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360" yWindow="15855" windowWidth="20955" windowHeight="9720" tabRatio="603" activeTab="3"/>
  </bookViews>
  <sheets>
    <sheet name="tech" sheetId="1" r:id="rId1"/>
    <sheet name="План общий" sheetId="2" r:id="rId2"/>
    <sheet name="Баланс ЗС" sheetId="3" r:id="rId3"/>
    <sheet name="1. ГПП-АГПЗ+" sheetId="4" r:id="rId4"/>
    <sheet name="2. ГПП-ОГХК" sheetId="5" r:id="rId5"/>
    <sheet name="3. ГПП-СГПЗ" sheetId="6" r:id="rId6"/>
    <sheet name="4. ГПП-УЗПКТ-СЗСК" sheetId="7" r:id="rId7"/>
    <sheet name="5. ГД Астрахань" sheetId="8" r:id="rId8"/>
    <sheet name="6. ГД Оренбург" sheetId="9" r:id="rId9"/>
    <sheet name="7. ГД Ямбург" sheetId="10" r:id="rId10"/>
    <sheet name="8. ГД Уренгой" sheetId="11" r:id="rId11"/>
    <sheet name="9. ГД Краснодар" sheetId="12" r:id="rId12"/>
    <sheet name="10. ГД Ноябрьск" sheetId="13" r:id="rId13"/>
    <sheet name="11. ГД Надым" sheetId="14" r:id="rId14"/>
    <sheet name="12. ГД Иркутск" sheetId="15" r:id="rId15"/>
    <sheet name="13. ГД Шельф" sheetId="16" r:id="rId16"/>
    <sheet name="14. ГП Благовещенск (Ам ГПЗ)" sheetId="17" r:id="rId17"/>
    <sheet name="15. КСПГ Портовая" sheetId="18" r:id="rId18"/>
    <sheet name="16. Востокгазпром" sheetId="19" r:id="rId19"/>
    <sheet name="17. Нефтехим Салават" sheetId="20" r:id="rId20"/>
    <sheet name="18. Газпром нефть" sheetId="21" r:id="rId21"/>
  </sheets>
  <externalReferences>
    <externalReference r:id="rId22"/>
    <externalReference r:id="rId23"/>
  </externalReferences>
  <definedNames>
    <definedName name="____________q1" localSheetId="1" hidden="1">{#N/A,#N/A,FALSE,"Август Сальдо После отчета"}</definedName>
    <definedName name="____________q1" hidden="1">{#N/A,#N/A,FALSE,"Август Сальдо После отчета"}</definedName>
    <definedName name="___________q1" localSheetId="1" hidden="1">{#N/A,#N/A,FALSE,"Август Сальдо После отчета"}</definedName>
    <definedName name="___________q1" hidden="1">{#N/A,#N/A,FALSE,"Август Сальдо После отчета"}</definedName>
    <definedName name="__________q1" localSheetId="1" hidden="1">{#N/A,#N/A,FALSE,"Август Сальдо После отчета"}</definedName>
    <definedName name="__________q1" hidden="1">{#N/A,#N/A,FALSE,"Август Сальдо После отчета"}</definedName>
    <definedName name="_________q1" localSheetId="1" hidden="1">{#N/A,#N/A,FALSE,"Август Сальдо После отчета"}</definedName>
    <definedName name="_________q1" hidden="1">{#N/A,#N/A,FALSE,"Август Сальдо После отчета"}</definedName>
    <definedName name="________q1" localSheetId="1" hidden="1">{#N/A,#N/A,FALSE,"Август Сальдо После отчета"}</definedName>
    <definedName name="________q1" hidden="1">{#N/A,#N/A,FALSE,"Август Сальдо После отчета"}</definedName>
    <definedName name="_______q1" localSheetId="1" hidden="1">{#N/A,#N/A,FALSE,"Август Сальдо После отчета"}</definedName>
    <definedName name="_______q1" hidden="1">{#N/A,#N/A,FALSE,"Август Сальдо После отчета"}</definedName>
    <definedName name="______q1" localSheetId="1" hidden="1">{#N/A,#N/A,FALSE,"Август Сальдо После отчета"}</definedName>
    <definedName name="______q1" hidden="1">{#N/A,#N/A,FALSE,"Август Сальдо После отчета"}</definedName>
    <definedName name="_____q1" localSheetId="1" hidden="1">{#N/A,#N/A,FALSE,"Август Сальдо После отчета"}</definedName>
    <definedName name="_____q1" hidden="1">{#N/A,#N/A,FALSE,"Август Сальдо После отчета"}</definedName>
    <definedName name="____q1" localSheetId="1" hidden="1">{#N/A,#N/A,FALSE,"Август Сальдо После отчета"}</definedName>
    <definedName name="____q1" hidden="1">{#N/A,#N/A,FALSE,"Август Сальдо После отчета"}</definedName>
    <definedName name="___q1" localSheetId="1" hidden="1">{#N/A,#N/A,FALSE,"Август Сальдо После отчета"}</definedName>
    <definedName name="___q1" hidden="1">{#N/A,#N/A,FALSE,"Август Сальдо После отчета"}</definedName>
    <definedName name="__q1" localSheetId="1" hidden="1">{#N/A,#N/A,FALSE,"Август Сальдо После отчета"}</definedName>
    <definedName name="__q1" hidden="1">{#N/A,#N/A,FALSE,"Август Сальдо После отчета"}</definedName>
    <definedName name="_asd1" localSheetId="1" hidden="1">{#N/A,#N/A,FALSE,"Август Сальдо После отчета"}</definedName>
    <definedName name="_asd1" hidden="1">{#N/A,#N/A,FALSE,"Август Сальдо После отчета"}</definedName>
    <definedName name="_INTERNAL_KEY1">'1. ГПП-АГПЗ+'!$9:$9</definedName>
    <definedName name="_INTERNAL_KEY10">'10. ГД Ноябрьск'!$10:$10</definedName>
    <definedName name="_INTERNAL_KEY11">'11. ГД Надым'!$9:$9</definedName>
    <definedName name="_INTERNAL_KEY12">'12. ГД Иркутск'!$9:$9</definedName>
    <definedName name="_INTERNAL_KEY13">'13. ГД Шельф'!$9:$9</definedName>
    <definedName name="_INTERNAL_KEY14">'14. ГП Благовещенск (Ам ГПЗ)'!$9:$9</definedName>
    <definedName name="_INTERNAL_KEY15">'15. КСПГ Портовая'!$9:$9</definedName>
    <definedName name="_INTERNAL_KEY16">'16. Востокгазпром'!$9:$9</definedName>
    <definedName name="_INTERNAL_KEY17">'17. Нефтехим Салават'!$9:$9</definedName>
    <definedName name="_INTERNAL_KEY18">'18. Газпром нефть'!$9:$9</definedName>
    <definedName name="_INTERNAL_KEY2">'2. ГПП-ОГХК'!$9:$9</definedName>
    <definedName name="_INTERNAL_KEY3">'3. ГПП-СГПЗ'!$9:$9</definedName>
    <definedName name="_INTERNAL_KEY4">'4. ГПП-УЗПКТ-СЗСК'!$10:$10</definedName>
    <definedName name="_INTERNAL_KEY5">'5. ГД Астрахань'!$9:$9</definedName>
    <definedName name="_INTERNAL_KEY6">'6. ГД Оренбург'!$9:$9</definedName>
    <definedName name="_INTERNAL_KEY7">'7. ГД Ямбург'!$9:$9</definedName>
    <definedName name="_INTERNAL_KEY8">'8. ГД Уренгой'!$9:$9</definedName>
    <definedName name="_INTERNAL_KEY9">'9. ГД Краснодар'!$9:$9</definedName>
    <definedName name="_q1" localSheetId="1" hidden="1">{#N/A,#N/A,FALSE,"Август Сальдо После отчета"}</definedName>
    <definedName name="_q1" hidden="1">{#N/A,#N/A,FALSE,"Август Сальдо После отчета"}</definedName>
    <definedName name="_SET_ROW1">'1. ГПП-АГПЗ+'!$E:$I</definedName>
    <definedName name="_SET_ROW10">'10. ГД Ноябрьск'!$E:$I</definedName>
    <definedName name="_SET_ROW11">'11. ГД Надым'!$E:$I</definedName>
    <definedName name="_SET_ROW12">'12. ГД Иркутск'!$E:$I</definedName>
    <definedName name="_SET_ROW13">'13. ГД Шельф'!$E:$I</definedName>
    <definedName name="_SET_ROW14">'14. ГП Благовещенск (Ам ГПЗ)'!$E:$I</definedName>
    <definedName name="_SET_ROW15">'15. КСПГ Портовая'!$E:$I</definedName>
    <definedName name="_SET_ROW16">'16. Востокгазпром'!$E:$I</definedName>
    <definedName name="_SET_ROW17">'17. Нефтехим Салават'!$E:$I</definedName>
    <definedName name="_SET_ROW18">'18. Газпром нефть'!$E:$I</definedName>
    <definedName name="_SET_ROW2">'2. ГПП-ОГХК'!$E:$I</definedName>
    <definedName name="_SET_ROW3">'3. ГПП-СГПЗ'!$E:$I</definedName>
    <definedName name="_SET_ROW4">'4. ГПП-УЗПКТ-СЗСК'!$E:$I</definedName>
    <definedName name="_SET_ROW5">'5. ГД Астрахань'!$E:$I</definedName>
    <definedName name="_SET_ROW6">'6. ГД Оренбург'!$E:$I</definedName>
    <definedName name="_SET_ROW7">'7. ГД Ямбург'!$E:$I</definedName>
    <definedName name="_SET_ROW8">'8. ГД Уренгой'!$E:$I</definedName>
    <definedName name="_SET_ROW9">'9. ГД Краснодар'!$E:$I</definedName>
    <definedName name="_SUM_REP_INTERNAL_KEY1">'План общий'!$9:$9</definedName>
    <definedName name="_SUM_REP_INTERNAL_KEY2">'Баланс ЗС'!$9:$9</definedName>
    <definedName name="_SUM_REP_SET_ROW1">'План общий'!$D:$H</definedName>
    <definedName name="_SUM_REP_SET_ROW2">'Баланс ЗС'!$D:$H</definedName>
    <definedName name="a" localSheetId="1" hidden="1">{#N/A,#N/A,FALSE,"Август Сальдо После отчета"}</definedName>
    <definedName name="a" hidden="1">{#N/A,#N/A,FALSE,"Август Сальдо После отчета"}</definedName>
    <definedName name="anscount" hidden="1">13</definedName>
    <definedName name="asd" localSheetId="1" hidden="1">{#N/A,#N/A,FALSE,"Август Сальдо После отчета"}</definedName>
    <definedName name="asd" hidden="1">{#N/A,#N/A,FALSE,"Август Сальдо После отчета"}</definedName>
    <definedName name="d" localSheetId="1" hidden="1">{#N/A,#N/A,FALSE,"Август Сальдо После отчета"}</definedName>
    <definedName name="d" hidden="1">{#N/A,#N/A,FALSE,"Август Сальдо После отчета"}</definedName>
    <definedName name="e" localSheetId="1" hidden="1">{#N/A,#N/A,FALSE,"Август Сальдо После отчета"}</definedName>
    <definedName name="e" hidden="1">{#N/A,#N/A,FALSE,"Август Сальдо После отчета"}</definedName>
    <definedName name="f" localSheetId="1" hidden="1">{#N/A,#N/A,FALSE,"Август Сальдо После отчета"}</definedName>
    <definedName name="f" hidden="1">{#N/A,#N/A,FALSE,"Август Сальдо После отчета"}</definedName>
    <definedName name="fff" localSheetId="19" hidden="1">#REF!</definedName>
    <definedName name="fff" localSheetId="4" hidden="1">#REF!</definedName>
    <definedName name="fff" localSheetId="1" hidden="1">#REF!</definedName>
    <definedName name="fff" hidden="1">#REF!</definedName>
    <definedName name="g" localSheetId="1" hidden="1">{#N/A,#N/A,FALSE,"Август Сальдо После отчета"}</definedName>
    <definedName name="g" hidden="1">{#N/A,#N/A,FALSE,"Август Сальдо После отчета"}</definedName>
    <definedName name="GlobalWork" hidden="1">" "</definedName>
    <definedName name="h" localSheetId="1" hidden="1">{#N/A,#N/A,FALSE,"Август Сальдо После отчета"}</definedName>
    <definedName name="h" hidden="1">{#N/A,#N/A,FALSE,"Август Сальдо После отчета"}</definedName>
    <definedName name="j" localSheetId="1" hidden="1">{#N/A,#N/A,FALSE,"Август Сальдо После отчета"}</definedName>
    <definedName name="j" hidden="1">{#N/A,#N/A,FALSE,"Август Сальдо После отчета"}</definedName>
    <definedName name="jjjj" localSheetId="1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localSheetId="1" hidden="1">{#N/A,#N/A,FALSE,"Август Сальдо После отчета"}</definedName>
    <definedName name="q" hidden="1">{#N/A,#N/A,FALSE,"Август Сальдо После отчета"}</definedName>
    <definedName name="qw" localSheetId="1" hidden="1">{#N/A,#N/A,FALSE,"Август Сальдо После отчета"}</definedName>
    <definedName name="qw" hidden="1">{#N/A,#N/A,FALSE,"Август Сальдо После отчета"}</definedName>
    <definedName name="s" localSheetId="1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localSheetId="1" hidden="1">{#N/A,#N/A,FALSE,"Август Сальдо После отчета"}</definedName>
    <definedName name="t" hidden="1">{#N/A,#N/A,FALSE,"Август Сальдо После отчета"}</definedName>
    <definedName name="u" localSheetId="1" hidden="1">{#N/A,#N/A,FALSE,"Август Сальдо После отчета"}</definedName>
    <definedName name="u" hidden="1">{#N/A,#N/A,FALSE,"Август Сальдо После отчета"}</definedName>
    <definedName name="vb" localSheetId="1" hidden="1">{#N/A,#N/A,FALSE,"Август Сальдо После отчета"}</definedName>
    <definedName name="vb" hidden="1">{#N/A,#N/A,FALSE,"Август Сальдо После отчета"}</definedName>
    <definedName name="w" localSheetId="1" hidden="1">{#N/A,#N/A,FALSE,"Август Сальдо После отчета"}</definedName>
    <definedName name="w" hidden="1">{#N/A,#N/A,FALSE,"Август Сальдо После отчета"}</definedName>
    <definedName name="wrn.Отчет." localSheetId="1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localSheetId="1" hidden="1">{"СОГПолнаяВерсия",#N/A,FALSE,"СОГ"}</definedName>
    <definedName name="wrn.Сог_Полная_Версия." hidden="1">{"СОГПолнаяВерсия",#N/A,FALSE,"СОГ"}</definedName>
    <definedName name="wrn.СОГ_Укороченная_Версия." localSheetId="1" hidden="1">{"СОГУкороченнаяВерсия",#N/A,FALSE,"СОГ"}</definedName>
    <definedName name="wrn.СОГ_Укороченная_Версия." hidden="1">{"СОГУкороченнаяВерсия",#N/A,FALSE,"СОГ"}</definedName>
    <definedName name="y" localSheetId="1" hidden="1">{#N/A,#N/A,FALSE,"Август Сальдо После отчета"}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Z_282DC897_A8BB_4D6B_A8BC_1F24D66F96A7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282DC897_A8BB_4D6B_A8BC_1F24D66F96A7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282DC897_A8BB_4D6B_A8BC_1F24D66F96A7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282DC897_A8BB_4D6B_A8BC_1F24D66F96A7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282DC897_A8BB_4D6B_A8BC_1F24D66F96A7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282DC897_A8BB_4D6B_A8BC_1F24D66F96A7_.wvu.Cols" localSheetId="16" hidden="1">'14. ГП Благовещенск (Ам ГПЗ)'!$A:$C,'14. ГП Благовещенск (Ам ГПЗ)'!#REF!</definedName>
    <definedName name="Z_282DC897_A8BB_4D6B_A8BC_1F24D66F96A7_.wvu.Cols" localSheetId="17" hidden="1">'15. КСПГ Портовая'!#REF!</definedName>
    <definedName name="Z_282DC897_A8BB_4D6B_A8BC_1F24D66F96A7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282DC897_A8BB_4D6B_A8BC_1F24D66F96A7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Cols" localSheetId="20" hidden="1">'18. Газпром нефть'!#REF!</definedName>
    <definedName name="Z_282DC897_A8BB_4D6B_A8BC_1F24D66F96A7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282DC897_A8BB_4D6B_A8BC_1F24D66F96A7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282DC897_A8BB_4D6B_A8BC_1F24D66F96A7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282DC897_A8BB_4D6B_A8BC_1F24D66F96A7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282DC897_A8BB_4D6B_A8BC_1F24D66F96A7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282DC897_A8BB_4D6B_A8BC_1F24D66F96A7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282DC897_A8BB_4D6B_A8BC_1F24D66F96A7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282DC897_A8BB_4D6B_A8BC_1F24D66F96A7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282DC897_A8BB_4D6B_A8BC_1F24D66F96A7_.wvu.PrintArea" localSheetId="3" hidden="1">'1. ГПП-АГПЗ+'!$C$1:$J$84</definedName>
    <definedName name="Z_282DC897_A8BB_4D6B_A8BC_1F24D66F96A7_.wvu.PrintArea" localSheetId="16" hidden="1">'14. ГП Благовещенск (Ам ГПЗ)'!$A$6:$J$79</definedName>
    <definedName name="Z_282DC897_A8BB_4D6B_A8BC_1F24D66F96A7_.wvu.PrintArea" localSheetId="17" hidden="1">'15. КСПГ Портовая'!$B$1:$J$19</definedName>
    <definedName name="Z_282DC897_A8BB_4D6B_A8BC_1F24D66F96A7_.wvu.PrintArea" localSheetId="20" hidden="1">'18. Газпром нефть'!$B$1:$J$82</definedName>
    <definedName name="Z_282DC897_A8BB_4D6B_A8BC_1F24D66F96A7_.wvu.PrintArea" localSheetId="4" hidden="1">'2. ГПП-ОГХК'!$C$4:$J$312</definedName>
    <definedName name="Z_282DC897_A8BB_4D6B_A8BC_1F24D66F96A7_.wvu.PrintArea" localSheetId="5" hidden="1">'3. ГПП-СГПЗ'!$C$1:$J$63</definedName>
    <definedName name="Z_282DC897_A8BB_4D6B_A8BC_1F24D66F96A7_.wvu.PrintArea" localSheetId="6" hidden="1">'4. ГПП-УЗПКТ-СЗСК'!$B$2:$J$270</definedName>
    <definedName name="Z_282DC897_A8BB_4D6B_A8BC_1F24D66F96A7_.wvu.PrintArea" localSheetId="7" hidden="1">'5. ГД Астрахань'!$C$1:$J$25</definedName>
    <definedName name="Z_282DC897_A8BB_4D6B_A8BC_1F24D66F96A7_.wvu.PrintArea" localSheetId="8" hidden="1">'6. ГД Оренбург'!$C$1:$J$38</definedName>
    <definedName name="Z_282DC897_A8BB_4D6B_A8BC_1F24D66F96A7_.wvu.PrintArea" localSheetId="9" hidden="1">'7. ГД Ямбург'!$B$1:$J$62</definedName>
    <definedName name="Z_282DC897_A8BB_4D6B_A8BC_1F24D66F96A7_.wvu.PrintArea" localSheetId="10" hidden="1">'8. ГД Уренгой'!$C$3:$J$89</definedName>
    <definedName name="Z_282DC897_A8BB_4D6B_A8BC_1F24D66F96A7_.wvu.PrintArea" localSheetId="11" hidden="1">'9. ГД Краснодар'!$C$1:$J$56</definedName>
    <definedName name="Z_282DC897_A8BB_4D6B_A8BC_1F24D66F96A7_.wvu.PrintTitles" localSheetId="3" hidden="1">'1. ГПП-АГПЗ+'!$6:$8</definedName>
    <definedName name="Z_282DC897_A8BB_4D6B_A8BC_1F24D66F96A7_.wvu.PrintTitles" localSheetId="16" hidden="1">'14. ГП Благовещенск (Ам ГПЗ)'!$6:$8</definedName>
    <definedName name="Z_282DC897_A8BB_4D6B_A8BC_1F24D66F96A7_.wvu.PrintTitles" localSheetId="4" hidden="1">'2. ГПП-ОГХК'!$6:$8</definedName>
    <definedName name="Z_282DC897_A8BB_4D6B_A8BC_1F24D66F96A7_.wvu.PrintTitles" localSheetId="6" hidden="1">'4. ГПП-УЗПКТ-СЗСК'!$7:$9</definedName>
    <definedName name="Z_282DC897_A8BB_4D6B_A8BC_1F24D66F96A7_.wvu.PrintTitles" localSheetId="8" hidden="1">'6. ГД Оренбург'!$6:$8</definedName>
    <definedName name="Z_282DC897_A8BB_4D6B_A8BC_1F24D66F96A7_.wvu.Rows" localSheetId="12" hidden="1">'10. ГД Ноябрьск'!$1:$4</definedName>
    <definedName name="Z_282DC897_A8BB_4D6B_A8BC_1F24D66F96A7_.wvu.Rows" localSheetId="13" hidden="1">'11. ГД Надым'!$1:$3</definedName>
    <definedName name="Z_282DC897_A8BB_4D6B_A8BC_1F24D66F96A7_.wvu.Rows" localSheetId="14" hidden="1">'12. ГД Иркутск'!$39:$40,'12. ГД Иркутск'!#REF!</definedName>
    <definedName name="Z_282DC897_A8BB_4D6B_A8BC_1F24D66F96A7_.wvu.Rows" localSheetId="16" hidden="1">'14. ГП Благовещенск (Ам ГПЗ)'!$2:$5</definedName>
    <definedName name="Z_282DC897_A8BB_4D6B_A8BC_1F24D66F96A7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282DC897_A8BB_4D6B_A8BC_1F24D66F96A7_.wvu.Rows" localSheetId="6" hidden="1">'4. ГПП-УЗПКТ-СЗСК'!$1:$1</definedName>
    <definedName name="Z_282DC897_A8BB_4D6B_A8BC_1F24D66F96A7_.wvu.Rows" localSheetId="10" hidden="1">'8. ГД Уренгой'!$3:$3,'8. ГД Уренгой'!#REF!</definedName>
    <definedName name="Z_8A2A2F47_3CCD_4B14_B6FD_506BFD71969A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8A2A2F47_3CCD_4B14_B6FD_506BFD71969A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8A2A2F47_3CCD_4B14_B6FD_506BFD71969A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8A2A2F47_3CCD_4B14_B6FD_506BFD71969A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8A2A2F47_3CCD_4B14_B6FD_506BFD71969A_.wvu.Cols" localSheetId="15" hidden="1">'13. ГД Шельф'!#REF!</definedName>
    <definedName name="Z_8A2A2F47_3CCD_4B14_B6FD_506BFD71969A_.wvu.Cols" localSheetId="16" hidden="1">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8A2A2F47_3CCD_4B14_B6FD_506BFD71969A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8A2A2F47_3CCD_4B14_B6FD_506BFD71969A_.wvu.Cols" localSheetId="18" hidden="1">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8A2A2F47_3CCD_4B14_B6FD_506BFD71969A_.wvu.Cols" localSheetId="19" hidden="1">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8A2A2F47_3CCD_4B14_B6FD_506BFD71969A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8A2A2F47_3CCD_4B14_B6FD_506BFD71969A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8A2A2F47_3CCD_4B14_B6FD_506BFD71969A_.wvu.Cols" localSheetId="6" hidden="1">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8A2A2F47_3CCD_4B14_B6FD_506BFD71969A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8A2A2F47_3CCD_4B14_B6FD_506BFD71969A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8A2A2F47_3CCD_4B14_B6FD_506BFD71969A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8A2A2F47_3CCD_4B14_B6FD_506BFD71969A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8A2A2F47_3CCD_4B14_B6FD_506BFD71969A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8A2A2F47_3CCD_4B14_B6FD_506BFD71969A_.wvu.PrintArea" localSheetId="3" hidden="1">'1. ГПП-АГПЗ+'!$B$1:$J$89</definedName>
    <definedName name="Z_8A2A2F47_3CCD_4B14_B6FD_506BFD71969A_.wvu.PrintArea" localSheetId="17" hidden="1">'15. КСПГ Портовая'!$B$1:$J$19</definedName>
    <definedName name="Z_8A2A2F47_3CCD_4B14_B6FD_506BFD71969A_.wvu.PrintArea" localSheetId="20" hidden="1">'18. Газпром нефть'!$B$1:$J$82</definedName>
    <definedName name="Z_8A2A2F47_3CCD_4B14_B6FD_506BFD71969A_.wvu.PrintArea" localSheetId="5" hidden="1">'3. ГПП-СГПЗ'!$B$1:$J$63</definedName>
    <definedName name="Z_8A2A2F47_3CCD_4B14_B6FD_506BFD71969A_.wvu.PrintArea" localSheetId="7" hidden="1">'5. ГД Астрахань'!$B$1:$J$25</definedName>
    <definedName name="Z_8A2A2F47_3CCD_4B14_B6FD_506BFD71969A_.wvu.PrintArea" localSheetId="8" hidden="1">'6. ГД Оренбург'!$B$1:$J$38</definedName>
    <definedName name="Z_8A2A2F47_3CCD_4B14_B6FD_506BFD71969A_.wvu.PrintArea" localSheetId="9" hidden="1">'7. ГД Ямбург'!$B$1:$J$62</definedName>
    <definedName name="Z_8A2A2F47_3CCD_4B14_B6FD_506BFD71969A_.wvu.PrintTitles" localSheetId="6" hidden="1">'4. ГПП-УЗПКТ-СЗСК'!$7:$9</definedName>
    <definedName name="Z_8A2A2F47_3CCD_4B14_B6FD_506BFD71969A_.wvu.PrintTitles" localSheetId="8" hidden="1">'6. ГД Оренбург'!$6:$8</definedName>
    <definedName name="Z_8A2A2F47_3CCD_4B14_B6FD_506BFD71969A_.wvu.Rows" localSheetId="6" hidden="1">'4. ГПП-УЗПКТ-СЗСК'!$1:$1,'4. ГПП-УЗПКТ-СЗСК'!$3:$3</definedName>
    <definedName name="Z_8A2A2F47_3CCD_4B14_B6FD_506BFD71969A_.wvu.Rows" localSheetId="8" hidden="1">'6. ГД Оренбург'!$2:$4</definedName>
    <definedName name="Z_A11C4A44_8BBA_416A_8C38_28D4EE36AA66_.wvu.Cols" localSheetId="19" hidden="1">'17. Нефтехим Салават'!$A:$B,'17. Нефтехим Салават'!#REF!</definedName>
    <definedName name="Z_A11C4A44_8BBA_416A_8C38_28D4EE36AA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DB35AC7D_F28C_47D4_B4F6_60F5274D89C3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DB35AC7D_F28C_47D4_B4F6_60F5274D89C3_.wvu.Cols" localSheetId="14" hidden="1">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DB35AC7D_F28C_47D4_B4F6_60F5274D89C3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DB35AC7D_F28C_47D4_B4F6_60F5274D89C3_.wvu.Cols" localSheetId="16" hidden="1">'14. ГП Благовещенск (Ам ГПЗ)'!$A:$C,'14. ГП Благовещенск (Ам ГПЗ)'!#REF!,'14. ГП Благовещенск (Ам ГПЗ)'!#REF!</definedName>
    <definedName name="Z_DB35AC7D_F28C_47D4_B4F6_60F5274D89C3_.wvu.Cols" localSheetId="17" hidden="1">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Портовая'!#REF!,'15. КСПГ Портовая'!#REF!</definedName>
    <definedName name="Z_DB35AC7D_F28C_47D4_B4F6_60F5274D89C3_.wvu.Cols" localSheetId="18" hidden="1">'16. Востокгазпром'!$A:$B</definedName>
    <definedName name="Z_DB35AC7D_F28C_47D4_B4F6_60F5274D89C3_.wvu.Cols" localSheetId="19" hidden="1">'17. Нефтехим Салават'!$B:$B,'17. Нефтехим Салават'!#REF!,'17. Нефтехим Салават'!#REF!,'17. Нефтехим Салават'!#REF!</definedName>
    <definedName name="Z_DB35AC7D_F28C_47D4_B4F6_60F5274D89C3_.wvu.Cols" localSheetId="20" hidden="1">'18. Газпром нефть'!#REF!,'18. Газпром нефть'!#REF!,'18. Газпром нефть'!#REF!,'18. Газпром нефть'!#REF!,'18. Газпром нефть'!#REF!,'18. Газпром нефть'!#REF!,'18. Газпром нефть'!#REF!,'18. Газпром нефть'!#REF!</definedName>
    <definedName name="Z_DB35AC7D_F28C_47D4_B4F6_60F5274D89C3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DB35AC7D_F28C_47D4_B4F6_60F5274D89C3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DB35AC7D_F28C_47D4_B4F6_60F5274D89C3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DB35AC7D_F28C_47D4_B4F6_60F5274D89C3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DB35AC7D_F28C_47D4_B4F6_60F5274D89C3_.wvu.Cols" localSheetId="10" hidden="1">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DB35AC7D_F28C_47D4_B4F6_60F5274D89C3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DB35AC7D_F28C_47D4_B4F6_60F5274D89C3_.wvu.PrintArea" localSheetId="3" hidden="1">'1. ГПП-АГПЗ+'!$C$1:$J$82</definedName>
    <definedName name="Z_DB35AC7D_F28C_47D4_B4F6_60F5274D89C3_.wvu.PrintArea" localSheetId="16" hidden="1">'14. ГП Благовещенск (Ам ГПЗ)'!$A$6:$J$79</definedName>
    <definedName name="Z_DB35AC7D_F28C_47D4_B4F6_60F5274D89C3_.wvu.PrintArea" localSheetId="17" hidden="1">'15. КСПГ Портовая'!$B$1:$J$19</definedName>
    <definedName name="Z_DB35AC7D_F28C_47D4_B4F6_60F5274D89C3_.wvu.PrintArea" localSheetId="20" hidden="1">'18. Газпром нефть'!$B$1:$J$82</definedName>
    <definedName name="Z_DB35AC7D_F28C_47D4_B4F6_60F5274D89C3_.wvu.PrintArea" localSheetId="5" hidden="1">'3. ГПП-СГПЗ'!$C$1:$J$63</definedName>
    <definedName name="Z_DB35AC7D_F28C_47D4_B4F6_60F5274D89C3_.wvu.PrintArea" localSheetId="6" hidden="1">'4. ГПП-УЗПКТ-СЗСК'!$B$2:$J$270</definedName>
    <definedName name="Z_DB35AC7D_F28C_47D4_B4F6_60F5274D89C3_.wvu.PrintArea" localSheetId="7" hidden="1">'5. ГД Астрахань'!$C$1:$J$25</definedName>
    <definedName name="Z_DB35AC7D_F28C_47D4_B4F6_60F5274D89C3_.wvu.PrintArea" localSheetId="8" hidden="1">'6. ГД Оренбург'!$C$1:$J$38</definedName>
    <definedName name="Z_DB35AC7D_F28C_47D4_B4F6_60F5274D89C3_.wvu.PrintArea" localSheetId="9" hidden="1">'7. ГД Ямбург'!$B$1:$J$62</definedName>
    <definedName name="Z_DB35AC7D_F28C_47D4_B4F6_60F5274D89C3_.wvu.PrintArea" localSheetId="10" hidden="1">'8. ГД Уренгой'!$C$3:$J$89</definedName>
    <definedName name="Z_DB35AC7D_F28C_47D4_B4F6_60F5274D89C3_.wvu.PrintTitles" localSheetId="3" hidden="1">'1. ГПП-АГПЗ+'!$6:$8</definedName>
    <definedName name="Z_DB35AC7D_F28C_47D4_B4F6_60F5274D89C3_.wvu.PrintTitles" localSheetId="16" hidden="1">'14. ГП Благовещенск (Ам ГПЗ)'!$6:$8</definedName>
    <definedName name="Z_DB35AC7D_F28C_47D4_B4F6_60F5274D89C3_.wvu.PrintTitles" localSheetId="6" hidden="1">'4. ГПП-УЗПКТ-СЗСК'!$7:$9</definedName>
    <definedName name="Z_DB35AC7D_F28C_47D4_B4F6_60F5274D89C3_.wvu.PrintTitles" localSheetId="8" hidden="1">'6. ГД Оренбург'!$6:$8</definedName>
    <definedName name="Z_DB35AC7D_F28C_47D4_B4F6_60F5274D89C3_.wvu.Rows" localSheetId="12" hidden="1">'10. ГД Ноябрьск'!$1:$2</definedName>
    <definedName name="Z_DB35AC7D_F28C_47D4_B4F6_60F5274D89C3_.wvu.Rows" localSheetId="13" hidden="1">'11. ГД Надым'!$1:$3</definedName>
    <definedName name="Z_DB35AC7D_F28C_47D4_B4F6_60F5274D89C3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DB35AC7D_F28C_47D4_B4F6_60F5274D89C3_.wvu.Rows" localSheetId="5" hidden="1">'3. ГПП-СГПЗ'!$28:$30</definedName>
    <definedName name="Z_DB35AC7D_F28C_47D4_B4F6_60F5274D89C3_.wvu.Rows" localSheetId="6" hidden="1">'4. ГПП-УЗПКТ-СЗСК'!$1:$1,'4. ГПП-УЗПКТ-СЗСК'!$3:$3</definedName>
    <definedName name="Z_E35D3778_5275_416A_A5A0_FECB1A54AC1C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35D3778_5275_416A_A5A0_FECB1A54AC1C_.wvu.Cols" localSheetId="12" hidden="1">'10. ГД Ноябрьск'!$A:$A,'10.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35D3778_5275_416A_A5A0_FECB1A54AC1C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35D3778_5275_416A_A5A0_FECB1A54AC1C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35D3778_5275_416A_A5A0_FECB1A54AC1C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35D3778_5275_416A_A5A0_FECB1A54AC1C_.wvu.Cols" localSheetId="16" hidden="1">'14. ГП Благовещенск (Ам ГПЗ)'!$A:$C,'14. ГП Благовещенск (Ам ГПЗ)'!#REF!</definedName>
    <definedName name="Z_E35D3778_5275_416A_A5A0_FECB1A54AC1C_.wvu.Cols" localSheetId="17" hidden="1">'15. КСПГ Портовая'!#REF!</definedName>
    <definedName name="Z_E35D3778_5275_416A_A5A0_FECB1A54AC1C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35D3778_5275_416A_A5A0_FECB1A54AC1C_.wvu.Cols" localSheetId="19" hidden="1">'17. Нефтехим Салават'!$A:$B,'17.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Cols" localSheetId="20" hidden="1">'18. Газпром нефть'!#REF!</definedName>
    <definedName name="Z_E35D3778_5275_416A_A5A0_FECB1A54AC1C_.wvu.Cols" localSheetId="4" hidden="1">'2. ГПП-ОГХК'!$A:$B,'2.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ГПП-ОГХК'!#REF!,'2. ГПП-ОГХК'!#REF!</definedName>
    <definedName name="Z_E35D3778_5275_416A_A5A0_FECB1A54AC1C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35D3778_5275_416A_A5A0_FECB1A54AC1C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35D3778_5275_416A_A5A0_FECB1A54AC1C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35D3778_5275_416A_A5A0_FECB1A54AC1C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35D3778_5275_416A_A5A0_FECB1A54AC1C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35D3778_5275_416A_A5A0_FECB1A54AC1C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35D3778_5275_416A_A5A0_FECB1A54AC1C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35D3778_5275_416A_A5A0_FECB1A54AC1C_.wvu.PrintArea" localSheetId="3" hidden="1">'1. ГПП-АГПЗ+'!$C$1:$J$84</definedName>
    <definedName name="Z_E35D3778_5275_416A_A5A0_FECB1A54AC1C_.wvu.PrintArea" localSheetId="16" hidden="1">'14. ГП Благовещенск (Ам ГПЗ)'!$A$6:$J$79</definedName>
    <definedName name="Z_E35D3778_5275_416A_A5A0_FECB1A54AC1C_.wvu.PrintArea" localSheetId="17" hidden="1">'15. КСПГ Портовая'!$B$1:$J$19</definedName>
    <definedName name="Z_E35D3778_5275_416A_A5A0_FECB1A54AC1C_.wvu.PrintArea" localSheetId="20" hidden="1">'18. Газпром нефть'!$B$1:$J$82</definedName>
    <definedName name="Z_E35D3778_5275_416A_A5A0_FECB1A54AC1C_.wvu.PrintArea" localSheetId="4" hidden="1">'2. ГПП-ОГХК'!$C$4:$J$312</definedName>
    <definedName name="Z_E35D3778_5275_416A_A5A0_FECB1A54AC1C_.wvu.PrintArea" localSheetId="5" hidden="1">'3. ГПП-СГПЗ'!$C$1:$J$63</definedName>
    <definedName name="Z_E35D3778_5275_416A_A5A0_FECB1A54AC1C_.wvu.PrintArea" localSheetId="6" hidden="1">'4. ГПП-УЗПКТ-СЗСК'!$B$2:$J$270</definedName>
    <definedName name="Z_E35D3778_5275_416A_A5A0_FECB1A54AC1C_.wvu.PrintArea" localSheetId="7" hidden="1">'5. ГД Астрахань'!$C$1:$J$25</definedName>
    <definedName name="Z_E35D3778_5275_416A_A5A0_FECB1A54AC1C_.wvu.PrintArea" localSheetId="8" hidden="1">'6. ГД Оренбург'!$C$1:$J$38</definedName>
    <definedName name="Z_E35D3778_5275_416A_A5A0_FECB1A54AC1C_.wvu.PrintArea" localSheetId="9" hidden="1">'7. ГД Ямбург'!$B$1:$J$62</definedName>
    <definedName name="Z_E35D3778_5275_416A_A5A0_FECB1A54AC1C_.wvu.PrintArea" localSheetId="10" hidden="1">'8. ГД Уренгой'!$C$3:$J$89</definedName>
    <definedName name="Z_E35D3778_5275_416A_A5A0_FECB1A54AC1C_.wvu.PrintArea" localSheetId="11" hidden="1">'9. ГД Краснодар'!$C$1:$J$56</definedName>
    <definedName name="Z_E35D3778_5275_416A_A5A0_FECB1A54AC1C_.wvu.PrintTitles" localSheetId="3" hidden="1">'1. ГПП-АГПЗ+'!$6:$8</definedName>
    <definedName name="Z_E35D3778_5275_416A_A5A0_FECB1A54AC1C_.wvu.PrintTitles" localSheetId="16" hidden="1">'14. ГП Благовещенск (Ам ГПЗ)'!$6:$8</definedName>
    <definedName name="Z_E35D3778_5275_416A_A5A0_FECB1A54AC1C_.wvu.PrintTitles" localSheetId="4" hidden="1">'2. ГПП-ОГХК'!$6:$8</definedName>
    <definedName name="Z_E35D3778_5275_416A_A5A0_FECB1A54AC1C_.wvu.PrintTitles" localSheetId="6" hidden="1">'4. ГПП-УЗПКТ-СЗСК'!$7:$9</definedName>
    <definedName name="Z_E35D3778_5275_416A_A5A0_FECB1A54AC1C_.wvu.PrintTitles" localSheetId="8" hidden="1">'6. ГД Оренбург'!$6:$8</definedName>
    <definedName name="Z_E35D3778_5275_416A_A5A0_FECB1A54AC1C_.wvu.Rows" localSheetId="12" hidden="1">'10. ГД Ноябрьск'!$1:$4</definedName>
    <definedName name="Z_E35D3778_5275_416A_A5A0_FECB1A54AC1C_.wvu.Rows" localSheetId="13" hidden="1">'11. ГД Надым'!$1:$3</definedName>
    <definedName name="Z_E35D3778_5275_416A_A5A0_FECB1A54AC1C_.wvu.Rows" localSheetId="14" hidden="1">'12. ГД Иркутск'!$39:$40,'12. ГД Иркутск'!#REF!</definedName>
    <definedName name="Z_E35D3778_5275_416A_A5A0_FECB1A54AC1C_.wvu.Rows" localSheetId="16" hidden="1">'14. ГП Благовещенск (Ам ГПЗ)'!$2:$5</definedName>
    <definedName name="Z_E35D3778_5275_416A_A5A0_FECB1A54AC1C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35D3778_5275_416A_A5A0_FECB1A54AC1C_.wvu.Rows" localSheetId="6" hidden="1">'4. ГПП-УЗПКТ-СЗСК'!$1:$1</definedName>
    <definedName name="Z_E35D3778_5275_416A_A5A0_FECB1A54AC1C_.wvu.Rows" localSheetId="10" hidden="1">'8. ГД Уренгой'!$3:$3,'8. ГД Уренгой'!#REF!</definedName>
    <definedName name="Z_E98595DA_C344_4F96_A5D2_6A38EE050D66_.wvu.Cols" localSheetId="3" hidden="1">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ГПП-АГПЗ+'!#REF!,'1. ГПП-АГПЗ+'!#REF!</definedName>
    <definedName name="Z_E98595DA_C344_4F96_A5D2_6A38EE050D66_.wvu.Cols" localSheetId="12" hidden="1">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Ноябрьск'!#REF!,'10. ГД Ноябрьск'!#REF!</definedName>
    <definedName name="Z_E98595DA_C344_4F96_A5D2_6A38EE050D66_.wvu.Cols" localSheetId="13" hidden="1">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Надым'!#REF!,'11. ГД Надым'!#REF!</definedName>
    <definedName name="Z_E98595DA_C344_4F96_A5D2_6A38EE050D66_.wvu.Cols" localSheetId="14" hidden="1">'12. ГД Иркутск'!$B:$B,'12.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Иркутск'!#REF!,'12. ГД Иркутск'!#REF!</definedName>
    <definedName name="Z_E98595DA_C344_4F96_A5D2_6A38EE050D66_.wvu.Cols" localSheetId="15" hidden="1">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Шельф'!#REF!,'13. ГД Шельф'!#REF!</definedName>
    <definedName name="Z_E98595DA_C344_4F96_A5D2_6A38EE050D66_.wvu.Cols" localSheetId="16" hidden="1">'14. ГП Благовещенск (Ам ГПЗ)'!$A:$C,'14.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ГПЗ)'!#REF!,'14. ГП Благовещенск (Ам ГПЗ)'!#REF!</definedName>
    <definedName name="Z_E98595DA_C344_4F96_A5D2_6A38EE050D66_.wvu.Cols" localSheetId="17" hidden="1">'15. КСПГ Портовая'!#REF!</definedName>
    <definedName name="Z_E98595DA_C344_4F96_A5D2_6A38EE050D66_.wvu.Cols" localSheetId="18" hidden="1">'16. Востокгазпром'!$A:$B,'16.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Востокгазпром'!#REF!,'16. Востокгазпром'!#REF!</definedName>
    <definedName name="Z_E98595DA_C344_4F96_A5D2_6A38EE050D66_.wvu.Cols" localSheetId="19" hidden="1">'17. Нефтехим Салават'!$B:$B,'17.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Cols" localSheetId="20" hidden="1">'18. Газпром нефть'!#REF!,'18. Газпром нефть'!#REF!</definedName>
    <definedName name="Z_E98595DA_C344_4F96_A5D2_6A38EE050D66_.wvu.Cols" localSheetId="4" hidden="1">'2. ГПП-ОГХК'!$A:$B,'2. ГПП-ОГХК'!#REF!,'2. ГПП-ОГХК'!#REF!,'2. ГПП-ОГХК'!#REF!,'2. ГПП-ОГХК'!#REF!</definedName>
    <definedName name="Z_E98595DA_C344_4F96_A5D2_6A38EE050D66_.wvu.Cols" localSheetId="5" hidden="1">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ГПП-СГПЗ'!#REF!,'3. ГПП-СГПЗ'!#REF!</definedName>
    <definedName name="Z_E98595DA_C344_4F96_A5D2_6A38EE050D66_.wvu.Cols" localSheetId="6" hidden="1">'4. ГПП-УЗПКТ-СЗСК'!$A:$B,'4.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ГПП-УЗПКТ-СЗСК'!#REF!,'4. ГПП-УЗПКТ-СЗСК'!#REF!</definedName>
    <definedName name="Z_E98595DA_C344_4F96_A5D2_6A38EE050D66_.wvu.Cols" localSheetId="7" hidden="1">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Астрахань'!#REF!,'5. ГД Астрахань'!#REF!</definedName>
    <definedName name="Z_E98595DA_C344_4F96_A5D2_6A38EE050D66_.wvu.Cols" localSheetId="8" hidden="1">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Оренбург'!#REF!,'6. ГД Оренбург'!#REF!</definedName>
    <definedName name="Z_E98595DA_C344_4F96_A5D2_6A38EE050D66_.wvu.Cols" localSheetId="9" hidden="1">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Ямбург'!#REF!,'7. ГД Ямбург'!#REF!</definedName>
    <definedName name="Z_E98595DA_C344_4F96_A5D2_6A38EE050D66_.wvu.Cols" localSheetId="10" hidden="1">'8. ГД Уренгой'!$B:$B,'8.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Уренгой'!#REF!,'8. ГД Уренгой'!#REF!</definedName>
    <definedName name="Z_E98595DA_C344_4F96_A5D2_6A38EE050D66_.wvu.Cols" localSheetId="11" hidden="1">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Краснодар'!#REF!,'9. ГД Краснодар'!#REF!</definedName>
    <definedName name="Z_E98595DA_C344_4F96_A5D2_6A38EE050D66_.wvu.PrintArea" localSheetId="3" hidden="1">'1. ГПП-АГПЗ+'!$C$1:$J$82</definedName>
    <definedName name="Z_E98595DA_C344_4F96_A5D2_6A38EE050D66_.wvu.PrintArea" localSheetId="16" hidden="1">'14. ГП Благовещенск (Ам ГПЗ)'!$A$6:$J$79</definedName>
    <definedName name="Z_E98595DA_C344_4F96_A5D2_6A38EE050D66_.wvu.PrintArea" localSheetId="17" hidden="1">'15. КСПГ Портовая'!$B$1:$J$19</definedName>
    <definedName name="Z_E98595DA_C344_4F96_A5D2_6A38EE050D66_.wvu.PrintArea" localSheetId="20" hidden="1">'18. Газпром нефть'!$B$1:$J$82</definedName>
    <definedName name="Z_E98595DA_C344_4F96_A5D2_6A38EE050D66_.wvu.PrintArea" localSheetId="4" hidden="1">'2. ГПП-ОГХК'!$C$4:$J$312</definedName>
    <definedName name="Z_E98595DA_C344_4F96_A5D2_6A38EE050D66_.wvu.PrintArea" localSheetId="5" hidden="1">'3. ГПП-СГПЗ'!$C$1:$J$63</definedName>
    <definedName name="Z_E98595DA_C344_4F96_A5D2_6A38EE050D66_.wvu.PrintArea" localSheetId="6" hidden="1">'4. ГПП-УЗПКТ-СЗСК'!$B$2:$J$270</definedName>
    <definedName name="Z_E98595DA_C344_4F96_A5D2_6A38EE050D66_.wvu.PrintArea" localSheetId="7" hidden="1">'5. ГД Астрахань'!$C$1:$J$25</definedName>
    <definedName name="Z_E98595DA_C344_4F96_A5D2_6A38EE050D66_.wvu.PrintArea" localSheetId="8" hidden="1">'6. ГД Оренбург'!$C$1:$J$38</definedName>
    <definedName name="Z_E98595DA_C344_4F96_A5D2_6A38EE050D66_.wvu.PrintArea" localSheetId="9" hidden="1">'7. ГД Ямбург'!$B$1:$J$62</definedName>
    <definedName name="Z_E98595DA_C344_4F96_A5D2_6A38EE050D66_.wvu.PrintArea" localSheetId="10" hidden="1">'8. ГД Уренгой'!$C$3:$J$89</definedName>
    <definedName name="Z_E98595DA_C344_4F96_A5D2_6A38EE050D66_.wvu.PrintArea" localSheetId="11" hidden="1">'9. ГД Краснодар'!$C$1:$J$56</definedName>
    <definedName name="Z_E98595DA_C344_4F96_A5D2_6A38EE050D66_.wvu.PrintTitles" localSheetId="3" hidden="1">'1. ГПП-АГПЗ+'!$6:$8</definedName>
    <definedName name="Z_E98595DA_C344_4F96_A5D2_6A38EE050D66_.wvu.PrintTitles" localSheetId="16" hidden="1">'14. ГП Благовещенск (Ам ГПЗ)'!$6:$8</definedName>
    <definedName name="Z_E98595DA_C344_4F96_A5D2_6A38EE050D66_.wvu.PrintTitles" localSheetId="4" hidden="1">'2. ГПП-ОГХК'!$6:$8</definedName>
    <definedName name="Z_E98595DA_C344_4F96_A5D2_6A38EE050D66_.wvu.PrintTitles" localSheetId="6" hidden="1">'4. ГПП-УЗПКТ-СЗСК'!$7:$9</definedName>
    <definedName name="Z_E98595DA_C344_4F96_A5D2_6A38EE050D66_.wvu.PrintTitles" localSheetId="8" hidden="1">'6. ГД Оренбург'!$6:$8</definedName>
    <definedName name="Z_E98595DA_C344_4F96_A5D2_6A38EE050D66_.wvu.Rows" localSheetId="12" hidden="1">'10. ГД Ноябрьск'!$1:$4</definedName>
    <definedName name="Z_E98595DA_C344_4F96_A5D2_6A38EE050D66_.wvu.Rows" localSheetId="13" hidden="1">'11. ГД Надым'!$1:$3</definedName>
    <definedName name="Z_E98595DA_C344_4F96_A5D2_6A38EE050D66_.wvu.Rows" localSheetId="14" hidden="1">'12. ГД Иркутск'!$39:$40,'12. ГД Иркутск'!#REF!</definedName>
    <definedName name="Z_E98595DA_C344_4F96_A5D2_6A38EE050D66_.wvu.Rows" localSheetId="16" hidden="1">'14. ГП Благовещенск (Ам ГПЗ)'!$2:$5</definedName>
    <definedName name="Z_E98595DA_C344_4F96_A5D2_6A38EE050D66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Z_E98595DA_C344_4F96_A5D2_6A38EE050D66_.wvu.Rows" localSheetId="6" hidden="1">'4. ГПП-УЗПКТ-СЗСК'!$1:$1</definedName>
    <definedName name="Z_E98595DA_C344_4F96_A5D2_6A38EE050D66_.wvu.Rows" localSheetId="10" hidden="1">'8. ГД Уренгой'!$3:$3,'8. ГД Уренгой'!#REF!</definedName>
    <definedName name="Z_ED2DDA07_57C7_4FE7_AF9F_2D3353DAFE6F_.wvu.Cols" localSheetId="19" hidden="1">'17. Нефтехим Салават'!$A:$B</definedName>
    <definedName name="Z_ED2DDA07_57C7_4FE7_AF9F_2D3353DAFE6F_.wvu.Rows" localSheetId="19" hidden="1">'17. Нефтехим Салават'!$1:$3,'17.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Салават'!#REF!,'17. Нефтехим Салават'!#REF!</definedName>
    <definedName name="а" localSheetId="1" hidden="1">{#N/A,#N/A,FALSE,"Август Сальдо После отчета"}</definedName>
    <definedName name="а" hidden="1">{#N/A,#N/A,FALSE,"Август Сальдо После отчета"}</definedName>
    <definedName name="ааа" localSheetId="1" hidden="1">{#N/A,#N/A,FALSE,"Август Сальдо После отчета"}</definedName>
    <definedName name="ааа" hidden="1">{#N/A,#N/A,FALSE,"Август Сальдо После отчета"}</definedName>
    <definedName name="аааааааа" localSheetId="1" hidden="1">{#N/A,#N/A,FALSE,"Август Сальдо После отчета"}</definedName>
    <definedName name="аааааааа" hidden="1">{#N/A,#N/A,FALSE,"Август Сальдо После отчета"}</definedName>
    <definedName name="ааааааааа" localSheetId="1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localSheetId="1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localSheetId="1" hidden="1">{#N/A,#N/A,FALSE,"Август Сальдо После отчета"}</definedName>
    <definedName name="апрапрпорл" hidden="1">{#N/A,#N/A,FALSE,"Август Сальдо После отчета"}</definedName>
    <definedName name="ар" localSheetId="1" hidden="1">{#N/A,#N/A,FALSE,"Август Сальдо После отчета"}</definedName>
    <definedName name="ар" hidden="1">{#N/A,#N/A,FALSE,"Август Сальдо После отчета"}</definedName>
    <definedName name="б" localSheetId="1" hidden="1">{#N/A,#N/A,FALSE,"Август Сальдо После отчета"}</definedName>
    <definedName name="б" hidden="1">{#N/A,#N/A,FALSE,"Август Сальдо После отчета"}</definedName>
    <definedName name="база" localSheetId="1" hidden="1">{#N/A,#N/A,FALSE,"Август Сальдо После отчета"}</definedName>
    <definedName name="база" hidden="1">{#N/A,#N/A,FALSE,"Август Сальдо После отчета"}</definedName>
    <definedName name="в" localSheetId="1" hidden="1">{#N/A,#N/A,FALSE,"Август Сальдо После отчета"}</definedName>
    <definedName name="в" hidden="1">{#N/A,#N/A,FALSE,"Август Сальдо После отчета"}</definedName>
    <definedName name="ввв" localSheetId="1" hidden="1">{#N/A,#N/A,FALSE,"Август Сальдо После отчета"}</definedName>
    <definedName name="ввв" hidden="1">{#N/A,#N/A,FALSE,"Август Сальдо После отчета"}</definedName>
    <definedName name="ггг" localSheetId="1" hidden="1">{#N/A,#N/A,FALSE,"Август Сальдо После отчета"}</definedName>
    <definedName name="ггг" hidden="1">{#N/A,#N/A,FALSE,"Август Сальдо После отчета"}</definedName>
    <definedName name="ее" localSheetId="1" hidden="1">{#N/A,#N/A,FALSE,"Август Сальдо После отчета"}</definedName>
    <definedName name="ее" hidden="1">{#N/A,#N/A,FALSE,"Август Сальдо После отчета"}</definedName>
    <definedName name="ж" localSheetId="1" hidden="1">{#N/A,#N/A,FALSE,"Август Сальдо После отчета"}</definedName>
    <definedName name="ж" hidden="1">{#N/A,#N/A,FALSE,"Август Сальдо После отчета"}</definedName>
    <definedName name="з" localSheetId="1" hidden="1">{#N/A,#N/A,FALSE,"Август Сальдо После отчета"}</definedName>
    <definedName name="з" hidden="1">{#N/A,#N/A,FALSE,"Август Сальдо После отчета"}</definedName>
    <definedName name="и" localSheetId="1" hidden="1">{#N/A,#N/A,FALSE,"Август Сальдо После отчета"}</definedName>
    <definedName name="и" hidden="1">{#N/A,#N/A,FALSE,"Август Сальдо После отчета"}</definedName>
    <definedName name="июнь" localSheetId="1" hidden="1">{#N/A,#N/A,FALSE,"Август Сальдо После отчета"}</definedName>
    <definedName name="июнь" hidden="1">{#N/A,#N/A,FALSE,"Август Сальдо После отчета"}</definedName>
    <definedName name="йй" localSheetId="1" hidden="1">{#N/A,#N/A,FALSE,"Август Сальдо После отчета"}</definedName>
    <definedName name="йй" hidden="1">{#N/A,#N/A,FALSE,"Август Сальдо После отчета"}</definedName>
    <definedName name="йййй" localSheetId="1" hidden="1">{#N/A,#N/A,FALSE,"Август Сальдо После отчета"}</definedName>
    <definedName name="йййй" hidden="1">{#N/A,#N/A,FALSE,"Август Сальдо После отчета"}</definedName>
    <definedName name="к" localSheetId="1" hidden="1">{#N/A,#N/A,FALSE,"Август Сальдо После отчета"}</definedName>
    <definedName name="к" hidden="1">{#N/A,#N/A,FALSE,"Август Сальдо После отчета"}</definedName>
    <definedName name="кк" localSheetId="1" hidden="1">{#N/A,#N/A,FALSE,"Август Сальдо После отчета"}</definedName>
    <definedName name="кк" hidden="1">{#N/A,#N/A,FALSE,"Август Сальдо После отчета"}</definedName>
    <definedName name="кп" localSheetId="1" hidden="1">{#N/A,#N/A,FALSE,"Август Сальдо После отчета"}</definedName>
    <definedName name="кп" hidden="1">{#N/A,#N/A,FALSE,"Август Сальдо После отчета"}</definedName>
    <definedName name="кпп" localSheetId="1" hidden="1">{#N/A,#N/A,FALSE,"Август Сальдо После отчета"}</definedName>
    <definedName name="кпп" hidden="1">{#N/A,#N/A,FALSE,"Август Сальдо После отчета"}</definedName>
    <definedName name="л" localSheetId="1" hidden="1">{#N/A,#N/A,FALSE,"Август Сальдо После отчета"}</definedName>
    <definedName name="л" hidden="1">{#N/A,#N/A,FALSE,"Август Сальдо После отчета"}</definedName>
    <definedName name="лл" localSheetId="1" hidden="1">{#N/A,#N/A,FALSE,"Август Сальдо После отчета"}</definedName>
    <definedName name="лл" hidden="1">{#N/A,#N/A,FALSE,"Август Сальдо После отчета"}</definedName>
    <definedName name="ло" localSheetId="1" hidden="1">{#N/A,#N/A,FALSE,"Август Сальдо После отчета"}</definedName>
    <definedName name="ло" hidden="1">{#N/A,#N/A,FALSE,"Август Сальдо После отчета"}</definedName>
    <definedName name="лр" localSheetId="1" hidden="1">{#N/A,#N/A,FALSE,"Август Сальдо После отчета"}</definedName>
    <definedName name="лр" hidden="1">{#N/A,#N/A,FALSE,"Август Сальдо После отчета"}</definedName>
    <definedName name="м" localSheetId="1" hidden="1">{#N/A,#N/A,FALSE,"Август Сальдо После отчета"}</definedName>
    <definedName name="м" hidden="1">{#N/A,#N/A,FALSE,"Август Сальдо После отчета"}</definedName>
    <definedName name="н" localSheetId="1" hidden="1">{#N/A,#N/A,FALSE,"Август Сальдо После отчета"}</definedName>
    <definedName name="н" hidden="1">{#N/A,#N/A,FALSE,"Август Сальдо После отчета"}</definedName>
    <definedName name="НВ" localSheetId="1" hidden="1">{#N/A,#N/A,FALSE,"Август Сальдо После отчета"}</definedName>
    <definedName name="НВ" hidden="1">{#N/A,#N/A,FALSE,"Август Сальдо После отчета"}</definedName>
    <definedName name="ннн" localSheetId="1" hidden="1">{#N/A,#N/A,FALSE,"Август Сальдо После отчета"}</definedName>
    <definedName name="ннн" hidden="1">{#N/A,#N/A,FALSE,"Август Сальдо После отчета"}</definedName>
    <definedName name="нов." localSheetId="1" hidden="1">{#N/A,#N/A,FALSE,"Август Сальдо После отчета"}</definedName>
    <definedName name="нов." hidden="1">{#N/A,#N/A,FALSE,"Август Сальдо После отчета"}</definedName>
    <definedName name="о" localSheetId="1" hidden="1">{#N/A,#N/A,FALSE,"Август Сальдо После отчета"}</definedName>
    <definedName name="о" hidden="1">{#N/A,#N/A,FALSE,"Август Сальдо После отчета"}</definedName>
    <definedName name="_xlnm.Print_Area" localSheetId="3">'1. ГПП-АГПЗ+'!$C$1:$J$84</definedName>
    <definedName name="_xlnm.Print_Area" localSheetId="12">'10. ГД Ноябрьск'!$A$4:$J$67</definedName>
    <definedName name="_xlnm.Print_Area" localSheetId="13">'11. ГД Надым'!$A$1:$J$58</definedName>
    <definedName name="_xlnm.Print_Area" localSheetId="14">'12. ГД Иркутск'!$A$1:$J$33</definedName>
    <definedName name="_xlnm.Print_Area" localSheetId="15">'13. ГД Шельф'!$A$1:$J$26</definedName>
    <definedName name="_xlnm.Print_Area" localSheetId="16">'14. ГП Благовещенск (Ам ГПЗ)'!$A$6:$J$79</definedName>
    <definedName name="_xlnm.Print_Area" localSheetId="17">'15. КСПГ Портовая'!$B$1:$J$19</definedName>
    <definedName name="_xlnm.Print_Area" localSheetId="18">'16. Востокгазпром'!$A$1:$J$101</definedName>
    <definedName name="_xlnm.Print_Area" localSheetId="4">'2. ГПП-ОГХК'!$C$1:$J$312</definedName>
    <definedName name="_xlnm.Print_Area" localSheetId="5">'3. ГПП-СГПЗ'!$C$1:$J$63</definedName>
    <definedName name="_xlnm.Print_Area" localSheetId="6">'4. ГПП-УЗПКТ-СЗСК'!$B$2:$J$270</definedName>
    <definedName name="_xlnm.Print_Area" localSheetId="7">'5. ГД Астрахань'!$C$1:$J$23</definedName>
    <definedName name="_xlnm.Print_Area" localSheetId="8">'6. ГД Оренбург'!$A$1:$J$38</definedName>
    <definedName name="_xlnm.Print_Area" localSheetId="9">'7. ГД Ямбург'!$C$1:$J$48</definedName>
    <definedName name="_xlnm.Print_Area" localSheetId="10">'8. ГД Уренгой'!$C$3:$J$89</definedName>
    <definedName name="_xlnm.Print_Area" localSheetId="11">'9. ГД Краснодар'!$C$1:$J$53</definedName>
    <definedName name="_xlnm.Print_Area" localSheetId="1">'План общий'!$B$1:$I$1252</definedName>
    <definedName name="ол" localSheetId="1" hidden="1">{#N/A,#N/A,FALSE,"Август Сальдо После отчета"}</definedName>
    <definedName name="ол" hidden="1">{#N/A,#N/A,FALSE,"Август Сальдо После отчета"}</definedName>
    <definedName name="олджлждждж" localSheetId="1" hidden="1">{#N/A,#N/A,FALSE,"Август Сальдо После отчета"}</definedName>
    <definedName name="олджлждждж" hidden="1">{#N/A,#N/A,FALSE,"Август Сальдо После отчета"}</definedName>
    <definedName name="оо" localSheetId="1" hidden="1">{#N/A,#N/A,FALSE,"Август Сальдо После отчета"}</definedName>
    <definedName name="оо" hidden="1">{#N/A,#N/A,FALSE,"Август Сальдо После отчета"}</definedName>
    <definedName name="ооо" localSheetId="1" hidden="1">{#N/A,#N/A,FALSE,"Август Сальдо После отчета"}</definedName>
    <definedName name="ооо" hidden="1">{#N/A,#N/A,FALSE,"Август Сальдо После отчета"}</definedName>
    <definedName name="оооо" localSheetId="1" hidden="1">{#N/A,#N/A,FALSE,"Август Сальдо После отчета"}</definedName>
    <definedName name="оооо" hidden="1">{#N/A,#N/A,FALSE,"Август Сальдо После отчета"}</definedName>
    <definedName name="ооооо" localSheetId="1" hidden="1">{#N/A,#N/A,FALSE,"Август Сальдо После отчета"}</definedName>
    <definedName name="ооооо" hidden="1">{#N/A,#N/A,FALSE,"Август Сальдо После отчета"}</definedName>
    <definedName name="орлордлодлдл" localSheetId="1" hidden="1">{#N/A,#N/A,FALSE,"Август Сальдо После отчета"}</definedName>
    <definedName name="орлордлодлдл" hidden="1">{#N/A,#N/A,FALSE,"Август Сальдо После отчета"}</definedName>
    <definedName name="отчет" localSheetId="1" hidden="1">{#N/A,#N/A,FALSE,"Август Сальдо После отчета"}</definedName>
    <definedName name="отчет" hidden="1">{#N/A,#N/A,FALSE,"Август Сальдо После отчета"}</definedName>
    <definedName name="п" localSheetId="1" hidden="1">{#N/A,#N/A,FALSE,"Август Сальдо После отчета"}</definedName>
    <definedName name="п" hidden="1">{#N/A,#N/A,FALSE,"Август Сальдо После отчета"}</definedName>
    <definedName name="ппп" localSheetId="1" hidden="1">{#N/A,#N/A,FALSE,"Август Сальдо После отчета"}</definedName>
    <definedName name="ппп" hidden="1">{#N/A,#N/A,FALSE,"Август Сальдо После отчета"}</definedName>
    <definedName name="пппп" localSheetId="1" hidden="1">{#N/A,#N/A,FALSE,"Август Сальдо После отчета"}</definedName>
    <definedName name="пппп" hidden="1">{#N/A,#N/A,FALSE,"Август Сальдо После отчета"}</definedName>
    <definedName name="прап" localSheetId="1" hidden="1">{#N/A,#N/A,FALSE,"Август Сальдо После отчета"}</definedName>
    <definedName name="прап" hidden="1">{#N/A,#N/A,FALSE,"Август Сальдо После отчета"}</definedName>
    <definedName name="ПРИБЫЛЬ" localSheetId="1" hidden="1">{#N/A,#N/A,FALSE,"Август Сальдо После отчета"}</definedName>
    <definedName name="ПРИБЫЛЬ" hidden="1">{#N/A,#N/A,FALSE,"Август Сальдо После отчета"}</definedName>
    <definedName name="про" localSheetId="1" hidden="1">{#N/A,#N/A,FALSE,"Август Сальдо После отчета"}</definedName>
    <definedName name="про" hidden="1">{#N/A,#N/A,FALSE,"Август Сальдо После отчета"}</definedName>
    <definedName name="проо" localSheetId="1" hidden="1">{#N/A,#N/A,FALSE,"Август Сальдо После отчета"}</definedName>
    <definedName name="проо" hidden="1">{#N/A,#N/A,FALSE,"Август Сальдо После отчета"}</definedName>
    <definedName name="ПХГ" localSheetId="1" hidden="1">{"СОГПолнаяВерсия",#N/A,FALSE,"СОГ"}</definedName>
    <definedName name="ПХГ" hidden="1">{"СОГПолнаяВерсия",#N/A,FALSE,"СОГ"}</definedName>
    <definedName name="р" localSheetId="1" hidden="1">{#N/A,#N/A,FALSE,"Август Сальдо После отчета"}</definedName>
    <definedName name="р" hidden="1">{#N/A,#N/A,FALSE,"Август Сальдо После отчета"}</definedName>
    <definedName name="роо" localSheetId="1" hidden="1">{#N/A,#N/A,FALSE,"Август Сальдо После отчета"}</definedName>
    <definedName name="роо" hidden="1">{#N/A,#N/A,FALSE,"Август Сальдо После отчета"}</definedName>
    <definedName name="ррр" localSheetId="1" hidden="1">{#N/A,#N/A,FALSE,"Август Сальдо После отчета"}</definedName>
    <definedName name="ррр" hidden="1">{#N/A,#N/A,FALSE,"Август Сальдо После отчета"}</definedName>
    <definedName name="с" localSheetId="1" hidden="1">{#N/A,#N/A,FALSE,"Август Сальдо После отчета"}</definedName>
    <definedName name="с" hidden="1">{#N/A,#N/A,FALSE,"Август Сальдо После отчета"}</definedName>
    <definedName name="смета" localSheetId="19" hidden="1">#REF!</definedName>
    <definedName name="смета" localSheetId="4" hidden="1">#REF!</definedName>
    <definedName name="смета" localSheetId="1" hidden="1">#REF!</definedName>
    <definedName name="смета" hidden="1">#REF!</definedName>
    <definedName name="СНП" localSheetId="19" hidden="1">#REF!</definedName>
    <definedName name="СНП" localSheetId="4" hidden="1">#REF!</definedName>
    <definedName name="СНП" localSheetId="1" hidden="1">#REF!</definedName>
    <definedName name="СНП" hidden="1">#REF!</definedName>
    <definedName name="сравнен" localSheetId="1" hidden="1">{#N/A,#N/A,FALSE,"Август Сальдо После отчета"}</definedName>
    <definedName name="сравнен" hidden="1">{#N/A,#N/A,FALSE,"Август Сальдо После отчета"}</definedName>
    <definedName name="Сцен.новые" localSheetId="1" hidden="1">{#N/A,#N/A,FALSE,"Август Сальдо После отчета"}</definedName>
    <definedName name="Сцен.новые" hidden="1">{#N/A,#N/A,FALSE,"Август Сальдо После отчета"}</definedName>
    <definedName name="т" localSheetId="1" hidden="1">{#N/A,#N/A,FALSE,"Август Сальдо После отчета"}</definedName>
    <definedName name="т" hidden="1">{#N/A,#N/A,FALSE,"Август Сальдо После отчета"}</definedName>
    <definedName name="транзит" localSheetId="1" hidden="1">{#N/A,#N/A,FALSE,"Август Сальдо После отчета"}</definedName>
    <definedName name="транзит" hidden="1">{#N/A,#N/A,FALSE,"Август Сальдо После отчета"}</definedName>
    <definedName name="транзит2" localSheetId="1" hidden="1">{#N/A,#N/A,FALSE,"Август Сальдо После отчета"}</definedName>
    <definedName name="транзит2" hidden="1">{#N/A,#N/A,FALSE,"Август Сальдо После отчета"}</definedName>
    <definedName name="ттттт" localSheetId="1" hidden="1">{#N/A,#N/A,FALSE,"Август Сальдо После отчета"}</definedName>
    <definedName name="ттттт" hidden="1">{#N/A,#N/A,FALSE,"Август Сальдо После отчета"}</definedName>
    <definedName name="у" localSheetId="1" hidden="1">{#N/A,#N/A,FALSE,"Август Сальдо После отчета"}</definedName>
    <definedName name="у" hidden="1">{#N/A,#N/A,FALSE,"Август Сальдо После отчета"}</definedName>
    <definedName name="ууу" localSheetId="1" hidden="1">{#N/A,#N/A,FALSE,"Август Сальдо После отчета"}</definedName>
    <definedName name="ууу" hidden="1">{#N/A,#N/A,FALSE,"Август Сальдо После отчета"}</definedName>
    <definedName name="ф" localSheetId="1" hidden="1">{#N/A,#N/A,FALSE,"Август Сальдо После отчета"}</definedName>
    <definedName name="ф" hidden="1">{#N/A,#N/A,FALSE,"Август Сальдо После отчета"}</definedName>
    <definedName name="ф7" localSheetId="1" hidden="1">[2]ИД!#REF!</definedName>
    <definedName name="ф7" hidden="1">[2]ИД!#REF!</definedName>
    <definedName name="факт" localSheetId="1" hidden="1">{#N/A,#N/A,FALSE,"Август Сальдо После отчета"}</definedName>
    <definedName name="факт" hidden="1">{#N/A,#N/A,FALSE,"Август Сальдо После отчета"}</definedName>
    <definedName name="фы" localSheetId="19" hidden="1">#REF!</definedName>
    <definedName name="фы" localSheetId="4" hidden="1">#REF!</definedName>
    <definedName name="фы" localSheetId="1" hidden="1">#REF!</definedName>
    <definedName name="фы" hidden="1">#REF!</definedName>
    <definedName name="цв" localSheetId="1" hidden="1">{#N/A,#N/A,FALSE,"Август Сальдо После отчета"}</definedName>
    <definedName name="цв" hidden="1">{#N/A,#N/A,FALSE,"Август Сальдо После отчета"}</definedName>
    <definedName name="цк" localSheetId="1" hidden="1">{#N/A,#N/A,FALSE,"Август Сальдо После отчета"}</definedName>
    <definedName name="цк" hidden="1">{#N/A,#N/A,FALSE,"Август Сальдо После отчета"}</definedName>
    <definedName name="цкк" localSheetId="1" hidden="1">{#N/A,#N/A,FALSE,"Август Сальдо После отчета"}</definedName>
    <definedName name="цкк" hidden="1">{#N/A,#N/A,FALSE,"Август Сальдо После отчета"}</definedName>
    <definedName name="цккк" localSheetId="1" hidden="1">{#N/A,#N/A,FALSE,"Август Сальдо После отчета"}</definedName>
    <definedName name="цккк" hidden="1">{#N/A,#N/A,FALSE,"Август Сальдо После отчета"}</definedName>
    <definedName name="цкккк" localSheetId="1" hidden="1">{#N/A,#N/A,FALSE,"Август Сальдо После отчета"}</definedName>
    <definedName name="цкккк" hidden="1">{#N/A,#N/A,FALSE,"Август Сальдо После отчета"}</definedName>
    <definedName name="цккккк" localSheetId="1" hidden="1">{#N/A,#N/A,FALSE,"Август Сальдо После отчета"}</definedName>
    <definedName name="цккккк" hidden="1">{#N/A,#N/A,FALSE,"Август Сальдо После отчета"}</definedName>
    <definedName name="цкккккк" localSheetId="1" hidden="1">{#N/A,#N/A,FALSE,"Август Сальдо После отчета"}</definedName>
    <definedName name="цкккккк" hidden="1">{#N/A,#N/A,FALSE,"Август Сальдо После отчета"}</definedName>
    <definedName name="цц" localSheetId="1" hidden="1">{#N/A,#N/A,FALSE,"Август Сальдо После отчета"}</definedName>
    <definedName name="цц" hidden="1">{#N/A,#N/A,FALSE,"Август Сальдо После отчета"}</definedName>
    <definedName name="ч" localSheetId="1" hidden="1">{#N/A,#N/A,FALSE,"Август Сальдо После отчета"}</definedName>
    <definedName name="ч" hidden="1">{#N/A,#N/A,FALSE,"Август Сальдо После отчета"}</definedName>
    <definedName name="ш" localSheetId="1" hidden="1">{#N/A,#N/A,FALSE,"Август Сальдо После отчета"}</definedName>
    <definedName name="ш" hidden="1">{#N/A,#N/A,FALSE,"Август Сальдо После отчета"}</definedName>
    <definedName name="шшш" localSheetId="1" hidden="1">{#N/A,#N/A,FALSE,"Август Сальдо После отчета"}</definedName>
    <definedName name="шшш" hidden="1">{#N/A,#N/A,FALSE,"Август Сальдо После отчета"}</definedName>
    <definedName name="щ" localSheetId="1" hidden="1">{#N/A,#N/A,FALSE,"Август Сальдо После отчета"}</definedName>
    <definedName name="щ" hidden="1">{#N/A,#N/A,FALSE,"Август Сальдо После отчета"}</definedName>
    <definedName name="щщщ" localSheetId="1" hidden="1">{#N/A,#N/A,FALSE,"Август Сальдо После отчета"}</definedName>
    <definedName name="щщщ" hidden="1">{#N/A,#N/A,FALSE,"Август Сальдо После отчета"}</definedName>
    <definedName name="ы" localSheetId="1" hidden="1">{#N/A,#N/A,FALSE,"Август Сальдо После отчета"}</definedName>
    <definedName name="ы" hidden="1">{#N/A,#N/A,FALSE,"Август Сальдо После отчета"}</definedName>
    <definedName name="ь" localSheetId="1" hidden="1">{#N/A,#N/A,FALSE,"Август Сальдо После отчета"}</definedName>
    <definedName name="ь" hidden="1">{#N/A,#N/A,FALSE,"Август Сальдо После отчета"}</definedName>
    <definedName name="ю" localSheetId="1" hidden="1">{#N/A,#N/A,FALSE,"Август Сальдо После отчета"}</definedName>
    <definedName name="ю" hidden="1">{#N/A,#N/A,FALSE,"Август Сальдо После отчета"}</definedName>
    <definedName name="я" localSheetId="1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DH81" i="21" l="1"/>
  <c r="DG81" i="21"/>
  <c r="DB81" i="21"/>
  <c r="DA81" i="21"/>
  <c r="CV81" i="21"/>
  <c r="CU81" i="21"/>
  <c r="CO81" i="21"/>
  <c r="CM81" i="21"/>
  <c r="CP81" i="21" s="1"/>
  <c r="CK81" i="21"/>
  <c r="CJ81" i="21"/>
  <c r="CI81" i="21"/>
  <c r="CD81" i="21"/>
  <c r="CC81" i="21"/>
  <c r="BX81" i="21"/>
  <c r="BW81" i="21"/>
  <c r="BO81" i="21"/>
  <c r="BR81" i="21" s="1"/>
  <c r="BM81" i="21"/>
  <c r="BL81" i="21"/>
  <c r="BK81" i="21"/>
  <c r="BF81" i="21"/>
  <c r="BE81" i="21"/>
  <c r="AZ81" i="21"/>
  <c r="AY81" i="21"/>
  <c r="AT81" i="21"/>
  <c r="AS81" i="21"/>
  <c r="AQ81" i="21"/>
  <c r="AO81" i="21"/>
  <c r="AN81" i="21"/>
  <c r="AM81" i="21"/>
  <c r="AH81" i="21"/>
  <c r="AG81" i="21"/>
  <c r="AB81" i="21"/>
  <c r="AA81" i="21"/>
  <c r="S81" i="21"/>
  <c r="Q81" i="21"/>
  <c r="K81" i="21" s="1"/>
  <c r="M81" i="21"/>
  <c r="P81" i="21" s="1"/>
  <c r="DH80" i="21"/>
  <c r="DG80" i="21"/>
  <c r="DB80" i="21"/>
  <c r="DA80" i="21"/>
  <c r="CV80" i="21"/>
  <c r="CU80" i="21"/>
  <c r="CP80" i="21"/>
  <c r="CO80" i="21"/>
  <c r="CM80" i="21"/>
  <c r="CK80" i="21"/>
  <c r="CJ80" i="21"/>
  <c r="CI80" i="21"/>
  <c r="CD80" i="21"/>
  <c r="CC80" i="21"/>
  <c r="BX80" i="21"/>
  <c r="BW80" i="21"/>
  <c r="BO80" i="21"/>
  <c r="BM80" i="21"/>
  <c r="BL80" i="21"/>
  <c r="BK80" i="21"/>
  <c r="BF80" i="21"/>
  <c r="BE80" i="21"/>
  <c r="AZ80" i="21"/>
  <c r="AY80" i="21"/>
  <c r="AT80" i="21"/>
  <c r="AS80" i="21"/>
  <c r="AQ80" i="21"/>
  <c r="AO80" i="21"/>
  <c r="AN80" i="21"/>
  <c r="AM80" i="21"/>
  <c r="AH80" i="21"/>
  <c r="AG80" i="21"/>
  <c r="AB80" i="21"/>
  <c r="AA80" i="21"/>
  <c r="S80" i="21"/>
  <c r="V80" i="21" s="1"/>
  <c r="Q80" i="21"/>
  <c r="M80" i="21"/>
  <c r="K80" i="21"/>
  <c r="DH79" i="21"/>
  <c r="DG79" i="21"/>
  <c r="DB79" i="21"/>
  <c r="DA79" i="21"/>
  <c r="CV79" i="21"/>
  <c r="CU79" i="21"/>
  <c r="CP79" i="21"/>
  <c r="CO79" i="21"/>
  <c r="CM79" i="21"/>
  <c r="CK79" i="21"/>
  <c r="CJ79" i="21"/>
  <c r="CI79" i="21"/>
  <c r="CD79" i="21"/>
  <c r="CC79" i="21"/>
  <c r="BX79" i="21"/>
  <c r="BW79" i="21"/>
  <c r="BO79" i="21"/>
  <c r="BR79" i="21" s="1"/>
  <c r="BM79" i="21"/>
  <c r="BL79" i="21"/>
  <c r="BK79" i="21"/>
  <c r="BF79" i="21"/>
  <c r="BE79" i="21"/>
  <c r="AZ79" i="21"/>
  <c r="AY79" i="21"/>
  <c r="AT79" i="21"/>
  <c r="AS79" i="21"/>
  <c r="AQ79" i="21"/>
  <c r="AO79" i="21"/>
  <c r="AN79" i="21"/>
  <c r="AM79" i="21"/>
  <c r="AH79" i="21"/>
  <c r="AG79" i="21"/>
  <c r="AB79" i="21"/>
  <c r="AA79" i="21"/>
  <c r="S79" i="21"/>
  <c r="Q79" i="21"/>
  <c r="K79" i="21" s="1"/>
  <c r="M79" i="21"/>
  <c r="P79" i="21" s="1"/>
  <c r="DH78" i="21"/>
  <c r="DG78" i="21"/>
  <c r="DB78" i="21"/>
  <c r="DA78" i="21"/>
  <c r="CV78" i="21"/>
  <c r="CU78" i="21"/>
  <c r="CP78" i="21"/>
  <c r="CO78" i="21"/>
  <c r="CM78" i="21"/>
  <c r="CK78" i="21"/>
  <c r="CJ78" i="21"/>
  <c r="CI78" i="21"/>
  <c r="CD78" i="21"/>
  <c r="CC78" i="21"/>
  <c r="BX78" i="21"/>
  <c r="BW78" i="21"/>
  <c r="BO78" i="21"/>
  <c r="BM78" i="21"/>
  <c r="BL78" i="21"/>
  <c r="BK78" i="21"/>
  <c r="BF78" i="21"/>
  <c r="BE78" i="21"/>
  <c r="AZ78" i="21"/>
  <c r="AY78" i="21"/>
  <c r="AT78" i="21"/>
  <c r="AS78" i="21"/>
  <c r="AQ78" i="21"/>
  <c r="AO78" i="21"/>
  <c r="AN78" i="21"/>
  <c r="AM78" i="21"/>
  <c r="AH78" i="21"/>
  <c r="AG78" i="21"/>
  <c r="AB78" i="21"/>
  <c r="AA78" i="21"/>
  <c r="S78" i="21"/>
  <c r="V78" i="21" s="1"/>
  <c r="Q78" i="21"/>
  <c r="M78" i="21"/>
  <c r="K78" i="21"/>
  <c r="DE77" i="21"/>
  <c r="DH77" i="21" s="1"/>
  <c r="DC77" i="21"/>
  <c r="CY77" i="21"/>
  <c r="CW77" i="21"/>
  <c r="CS77" i="21"/>
  <c r="CV77" i="21" s="1"/>
  <c r="CQ77" i="21"/>
  <c r="CM77" i="21"/>
  <c r="CK77" i="21"/>
  <c r="CG77" i="21"/>
  <c r="CJ77" i="21" s="1"/>
  <c r="CE77" i="21"/>
  <c r="CA77" i="21"/>
  <c r="BY77" i="21"/>
  <c r="BU77" i="21"/>
  <c r="BX77" i="21" s="1"/>
  <c r="BS77" i="21"/>
  <c r="BO77" i="21"/>
  <c r="BM77" i="21"/>
  <c r="BI77" i="21"/>
  <c r="BL77" i="21" s="1"/>
  <c r="BG77" i="21"/>
  <c r="BC77" i="21"/>
  <c r="BA77" i="21"/>
  <c r="AW77" i="21"/>
  <c r="AZ77" i="21" s="1"/>
  <c r="AU77" i="21"/>
  <c r="AQ77" i="21"/>
  <c r="AO77" i="21"/>
  <c r="AK77" i="21"/>
  <c r="AN77" i="21" s="1"/>
  <c r="AI77" i="21"/>
  <c r="AE77" i="21"/>
  <c r="AC77" i="21"/>
  <c r="Y77" i="21"/>
  <c r="AB77" i="21" s="1"/>
  <c r="W77" i="21"/>
  <c r="S77" i="21"/>
  <c r="Q77" i="21"/>
  <c r="K77" i="21" s="1"/>
  <c r="M77" i="21"/>
  <c r="P77" i="21" s="1"/>
  <c r="DH76" i="21"/>
  <c r="DG76" i="21"/>
  <c r="DB76" i="21"/>
  <c r="DA76" i="21"/>
  <c r="CV76" i="21"/>
  <c r="CU76" i="21"/>
  <c r="CP76" i="21"/>
  <c r="CO76" i="21"/>
  <c r="CM76" i="21"/>
  <c r="CK76" i="21"/>
  <c r="CJ76" i="21"/>
  <c r="CI76" i="21"/>
  <c r="CD76" i="21"/>
  <c r="CC76" i="21"/>
  <c r="BX76" i="21"/>
  <c r="BW76" i="21"/>
  <c r="BO76" i="21"/>
  <c r="BM76" i="21"/>
  <c r="BL76" i="21"/>
  <c r="BK76" i="21"/>
  <c r="BF76" i="21"/>
  <c r="BE76" i="21"/>
  <c r="AZ76" i="21"/>
  <c r="AY76" i="21"/>
  <c r="AT76" i="21"/>
  <c r="AS76" i="21"/>
  <c r="AQ76" i="21"/>
  <c r="AO76" i="21"/>
  <c r="AN76" i="21"/>
  <c r="AM76" i="21"/>
  <c r="AH76" i="21"/>
  <c r="AG76" i="21"/>
  <c r="AB76" i="21"/>
  <c r="AA76" i="21"/>
  <c r="S76" i="21"/>
  <c r="V76" i="21" s="1"/>
  <c r="Q76" i="21"/>
  <c r="M76" i="21"/>
  <c r="K76" i="21"/>
  <c r="DH75" i="21"/>
  <c r="DG75" i="21"/>
  <c r="DB75" i="21"/>
  <c r="DA75" i="21"/>
  <c r="CV75" i="21"/>
  <c r="CU75" i="21"/>
  <c r="CP75" i="21"/>
  <c r="CO75" i="21"/>
  <c r="CM75" i="21"/>
  <c r="CK75" i="21"/>
  <c r="CJ75" i="21"/>
  <c r="CI75" i="21"/>
  <c r="CD75" i="21"/>
  <c r="CC75" i="21"/>
  <c r="BX75" i="21"/>
  <c r="BW75" i="21"/>
  <c r="BO75" i="21"/>
  <c r="BR75" i="21" s="1"/>
  <c r="BM75" i="21"/>
  <c r="BL75" i="21"/>
  <c r="BK75" i="21"/>
  <c r="BF75" i="21"/>
  <c r="BE75" i="21"/>
  <c r="AZ75" i="21"/>
  <c r="AY75" i="21"/>
  <c r="AT75" i="21"/>
  <c r="AS75" i="21"/>
  <c r="AQ75" i="21"/>
  <c r="AO75" i="21"/>
  <c r="AN75" i="21"/>
  <c r="AM75" i="21"/>
  <c r="AH75" i="21"/>
  <c r="AG75" i="21"/>
  <c r="AB75" i="21"/>
  <c r="AA75" i="21"/>
  <c r="S75" i="21"/>
  <c r="Q75" i="21"/>
  <c r="K75" i="21" s="1"/>
  <c r="M75" i="21"/>
  <c r="DH74" i="21"/>
  <c r="DG74" i="21"/>
  <c r="DB74" i="21"/>
  <c r="DA74" i="21"/>
  <c r="CV74" i="21"/>
  <c r="CU74" i="21"/>
  <c r="CP74" i="21"/>
  <c r="CO74" i="21"/>
  <c r="CM74" i="21"/>
  <c r="CK74" i="21"/>
  <c r="CJ74" i="21"/>
  <c r="CI74" i="21"/>
  <c r="CD74" i="21"/>
  <c r="CC74" i="21"/>
  <c r="BX74" i="21"/>
  <c r="BW74" i="21"/>
  <c r="BO74" i="21"/>
  <c r="BM74" i="21"/>
  <c r="BL74" i="21"/>
  <c r="BK74" i="21"/>
  <c r="BF74" i="21"/>
  <c r="BE74" i="21"/>
  <c r="AZ74" i="21"/>
  <c r="AY74" i="21"/>
  <c r="AT74" i="21"/>
  <c r="AS74" i="21"/>
  <c r="AQ74" i="21"/>
  <c r="AO74" i="21"/>
  <c r="AN74" i="21"/>
  <c r="AM74" i="21"/>
  <c r="AH74" i="21"/>
  <c r="AG74" i="21"/>
  <c r="AB74" i="21"/>
  <c r="AA74" i="21"/>
  <c r="S74" i="21"/>
  <c r="Q74" i="21"/>
  <c r="K74" i="21"/>
  <c r="DH73" i="21"/>
  <c r="DG73" i="21"/>
  <c r="DB73" i="21"/>
  <c r="DA73" i="21"/>
  <c r="CV73" i="21"/>
  <c r="CU73" i="21"/>
  <c r="CP73" i="21"/>
  <c r="CO73" i="21"/>
  <c r="CM73" i="21"/>
  <c r="CK73" i="21"/>
  <c r="CJ73" i="21"/>
  <c r="CI73" i="21"/>
  <c r="CD73" i="21"/>
  <c r="CC73" i="21"/>
  <c r="BX73" i="21"/>
  <c r="BW73" i="21"/>
  <c r="BO73" i="21"/>
  <c r="BM73" i="21"/>
  <c r="BL73" i="21"/>
  <c r="BK73" i="21"/>
  <c r="BF73" i="21"/>
  <c r="BE73" i="21"/>
  <c r="AZ73" i="21"/>
  <c r="AY73" i="21"/>
  <c r="AT73" i="21"/>
  <c r="AS73" i="21"/>
  <c r="AQ73" i="21"/>
  <c r="AO73" i="21"/>
  <c r="AN73" i="21"/>
  <c r="AM73" i="21"/>
  <c r="AH73" i="21"/>
  <c r="AG73" i="21"/>
  <c r="AB73" i="21"/>
  <c r="AA73" i="21"/>
  <c r="S73" i="21"/>
  <c r="Q73" i="21"/>
  <c r="K73" i="21" s="1"/>
  <c r="M73" i="21"/>
  <c r="DE72" i="21"/>
  <c r="DC72" i="21"/>
  <c r="CY72" i="21"/>
  <c r="CW72" i="21"/>
  <c r="CS72" i="21"/>
  <c r="CQ72" i="21"/>
  <c r="CK72" i="21" s="1"/>
  <c r="CM72" i="21"/>
  <c r="CG72" i="21"/>
  <c r="CE72" i="21"/>
  <c r="CA72" i="21"/>
  <c r="BY72" i="21"/>
  <c r="BU72" i="21"/>
  <c r="BS72" i="21"/>
  <c r="BM72" i="21" s="1"/>
  <c r="BO72" i="21"/>
  <c r="BI72" i="21"/>
  <c r="BG72" i="21"/>
  <c r="BC72" i="21"/>
  <c r="BA72" i="21"/>
  <c r="AW72" i="21"/>
  <c r="AU72" i="21"/>
  <c r="AO72" i="21" s="1"/>
  <c r="AQ72" i="21"/>
  <c r="AK72" i="21"/>
  <c r="AI72" i="21"/>
  <c r="AE72" i="21"/>
  <c r="AC72" i="21"/>
  <c r="Y72" i="21"/>
  <c r="W72" i="21"/>
  <c r="Q72" i="21" s="1"/>
  <c r="S72" i="21"/>
  <c r="DH71" i="21"/>
  <c r="DG71" i="21"/>
  <c r="DB71" i="21"/>
  <c r="DA71" i="21"/>
  <c r="CV71" i="21"/>
  <c r="CU71" i="21"/>
  <c r="CP71" i="21"/>
  <c r="CO71" i="21"/>
  <c r="CM71" i="21"/>
  <c r="CK71" i="21"/>
  <c r="CJ71" i="21"/>
  <c r="CI71" i="21"/>
  <c r="CD71" i="21"/>
  <c r="CC71" i="21"/>
  <c r="BX71" i="21"/>
  <c r="BW71" i="21"/>
  <c r="BO71" i="21"/>
  <c r="BM71" i="21"/>
  <c r="BL71" i="21"/>
  <c r="BK71" i="21"/>
  <c r="BF71" i="21"/>
  <c r="BE71" i="21"/>
  <c r="AZ71" i="21"/>
  <c r="AY71" i="21"/>
  <c r="AT71" i="21"/>
  <c r="AS71" i="21"/>
  <c r="AQ71" i="21"/>
  <c r="AO71" i="21"/>
  <c r="AN71" i="21"/>
  <c r="AM71" i="21"/>
  <c r="AH71" i="21"/>
  <c r="AG71" i="21"/>
  <c r="AB71" i="21"/>
  <c r="AA71" i="21"/>
  <c r="S71" i="21"/>
  <c r="Q71" i="21"/>
  <c r="K71" i="21" s="1"/>
  <c r="M71" i="21"/>
  <c r="DH70" i="21"/>
  <c r="DG70" i="21"/>
  <c r="DB70" i="21"/>
  <c r="DA70" i="21"/>
  <c r="CV70" i="21"/>
  <c r="CU70" i="21"/>
  <c r="CP70" i="21"/>
  <c r="CO70" i="21"/>
  <c r="CM70" i="21"/>
  <c r="CK70" i="21"/>
  <c r="CJ70" i="21"/>
  <c r="CI70" i="21"/>
  <c r="CD70" i="21"/>
  <c r="CC70" i="21"/>
  <c r="BX70" i="21"/>
  <c r="BW70" i="21"/>
  <c r="BO70" i="21"/>
  <c r="BM70" i="21"/>
  <c r="BL70" i="21"/>
  <c r="BK70" i="21"/>
  <c r="BF70" i="21"/>
  <c r="BE70" i="21"/>
  <c r="AZ70" i="21"/>
  <c r="AY70" i="21"/>
  <c r="AT70" i="21"/>
  <c r="AS70" i="21"/>
  <c r="AQ70" i="21"/>
  <c r="AO70" i="21"/>
  <c r="AN70" i="21"/>
  <c r="AM70" i="21"/>
  <c r="AH70" i="21"/>
  <c r="AG70" i="21"/>
  <c r="AB70" i="21"/>
  <c r="AA70" i="21"/>
  <c r="S70" i="21"/>
  <c r="Q70" i="21"/>
  <c r="K70" i="21"/>
  <c r="DH69" i="21"/>
  <c r="DG69" i="21"/>
  <c r="DB69" i="21"/>
  <c r="DA69" i="21"/>
  <c r="CV69" i="21"/>
  <c r="CU69" i="21"/>
  <c r="CP69" i="21"/>
  <c r="CO69" i="21"/>
  <c r="CM69" i="21"/>
  <c r="CK69" i="21"/>
  <c r="CJ69" i="21"/>
  <c r="CI69" i="21"/>
  <c r="CD69" i="21"/>
  <c r="CC69" i="21"/>
  <c r="BX69" i="21"/>
  <c r="BW69" i="21"/>
  <c r="BO69" i="21"/>
  <c r="BM69" i="21"/>
  <c r="BL69" i="21"/>
  <c r="BK69" i="21"/>
  <c r="BF69" i="21"/>
  <c r="BE69" i="21"/>
  <c r="AZ69" i="21"/>
  <c r="AY69" i="21"/>
  <c r="AT69" i="21"/>
  <c r="AS69" i="21"/>
  <c r="AQ69" i="21"/>
  <c r="AO69" i="21"/>
  <c r="AN69" i="21"/>
  <c r="AM69" i="21"/>
  <c r="AH69" i="21"/>
  <c r="AG69" i="21"/>
  <c r="AB69" i="21"/>
  <c r="AA69" i="21"/>
  <c r="S69" i="21"/>
  <c r="Q69" i="21"/>
  <c r="K69" i="21" s="1"/>
  <c r="DH68" i="21"/>
  <c r="DG68" i="21"/>
  <c r="DB68" i="21"/>
  <c r="DA68" i="21"/>
  <c r="CV68" i="21"/>
  <c r="CU68" i="21"/>
  <c r="CM68" i="21"/>
  <c r="CK68" i="21"/>
  <c r="CJ68" i="21"/>
  <c r="CI68" i="21"/>
  <c r="CD68" i="21"/>
  <c r="CC68" i="21"/>
  <c r="BX68" i="21"/>
  <c r="BW68" i="21"/>
  <c r="BR68" i="21"/>
  <c r="BO68" i="21"/>
  <c r="BQ68" i="21" s="1"/>
  <c r="BM68" i="21"/>
  <c r="BL68" i="21"/>
  <c r="BK68" i="21"/>
  <c r="BF68" i="21"/>
  <c r="BE68" i="21"/>
  <c r="AZ68" i="21"/>
  <c r="AY68" i="21"/>
  <c r="AQ68" i="21"/>
  <c r="AT68" i="21" s="1"/>
  <c r="AO68" i="21"/>
  <c r="AN68" i="21"/>
  <c r="AM68" i="21"/>
  <c r="AH68" i="21"/>
  <c r="AG68" i="21"/>
  <c r="AB68" i="21"/>
  <c r="AA68" i="21"/>
  <c r="S68" i="21"/>
  <c r="Q68" i="21"/>
  <c r="K68" i="21"/>
  <c r="DE67" i="21"/>
  <c r="DC67" i="21"/>
  <c r="DH67" i="21" s="1"/>
  <c r="DB67" i="21"/>
  <c r="CY67" i="21"/>
  <c r="DA67" i="21" s="1"/>
  <c r="CW67" i="21"/>
  <c r="CS67" i="21"/>
  <c r="CQ67" i="21"/>
  <c r="CK67" i="21"/>
  <c r="CG67" i="21"/>
  <c r="CE67" i="21"/>
  <c r="CJ67" i="21" s="1"/>
  <c r="CD67" i="21"/>
  <c r="CA67" i="21"/>
  <c r="CC67" i="21" s="1"/>
  <c r="BY67" i="21"/>
  <c r="BU67" i="21"/>
  <c r="BS67" i="21"/>
  <c r="BM67" i="21"/>
  <c r="BI67" i="21"/>
  <c r="BG67" i="21"/>
  <c r="BL67" i="21" s="1"/>
  <c r="BF67" i="21"/>
  <c r="BC67" i="21"/>
  <c r="BE67" i="21" s="1"/>
  <c r="BA67" i="21"/>
  <c r="AW67" i="21"/>
  <c r="AU67" i="21"/>
  <c r="AO67" i="21"/>
  <c r="AK67" i="21"/>
  <c r="AI67" i="21"/>
  <c r="AN67" i="21" s="1"/>
  <c r="AH67" i="21"/>
  <c r="AE67" i="21"/>
  <c r="AG67" i="21" s="1"/>
  <c r="AC67" i="21"/>
  <c r="Y67" i="21"/>
  <c r="W67" i="21"/>
  <c r="S67" i="21"/>
  <c r="DH66" i="21"/>
  <c r="DG66" i="21"/>
  <c r="DB66" i="21"/>
  <c r="DA66" i="21"/>
  <c r="CV66" i="21"/>
  <c r="CU66" i="21"/>
  <c r="CP66" i="21"/>
  <c r="CM66" i="21"/>
  <c r="CK66" i="21"/>
  <c r="CO66" i="21" s="1"/>
  <c r="CJ66" i="21"/>
  <c r="CI66" i="21"/>
  <c r="CD66" i="21"/>
  <c r="CC66" i="21"/>
  <c r="BX66" i="21"/>
  <c r="BW66" i="21"/>
  <c r="BO66" i="21"/>
  <c r="BM66" i="21"/>
  <c r="BL66" i="21"/>
  <c r="BK66" i="21"/>
  <c r="BF66" i="21"/>
  <c r="BE66" i="21"/>
  <c r="AZ66" i="21"/>
  <c r="AY66" i="21"/>
  <c r="AT66" i="21"/>
  <c r="AQ66" i="21"/>
  <c r="AO66" i="21"/>
  <c r="AS66" i="21" s="1"/>
  <c r="AN66" i="21"/>
  <c r="AM66" i="21"/>
  <c r="AH66" i="21"/>
  <c r="AG66" i="21"/>
  <c r="AB66" i="21"/>
  <c r="AA66" i="21"/>
  <c r="S66" i="21"/>
  <c r="Q66" i="21"/>
  <c r="DH65" i="21"/>
  <c r="DG65" i="21"/>
  <c r="DB65" i="21"/>
  <c r="DA65" i="21"/>
  <c r="CV65" i="21"/>
  <c r="CU65" i="21"/>
  <c r="CP65" i="21"/>
  <c r="CM65" i="21"/>
  <c r="CK65" i="21"/>
  <c r="CO65" i="21" s="1"/>
  <c r="CJ65" i="21"/>
  <c r="CI65" i="21"/>
  <c r="CD65" i="21"/>
  <c r="CC65" i="21"/>
  <c r="BX65" i="21"/>
  <c r="BW65" i="21"/>
  <c r="BO65" i="21"/>
  <c r="BM65" i="21"/>
  <c r="BL65" i="21"/>
  <c r="BK65" i="21"/>
  <c r="BF65" i="21"/>
  <c r="BE65" i="21"/>
  <c r="AZ65" i="21"/>
  <c r="AY65" i="21"/>
  <c r="AT65" i="21"/>
  <c r="AQ65" i="21"/>
  <c r="AO65" i="21"/>
  <c r="AS65" i="21" s="1"/>
  <c r="AN65" i="21"/>
  <c r="AM65" i="21"/>
  <c r="AH65" i="21"/>
  <c r="AG65" i="21"/>
  <c r="AB65" i="21"/>
  <c r="AA65" i="21"/>
  <c r="S65" i="21"/>
  <c r="Q65" i="21"/>
  <c r="DH64" i="21"/>
  <c r="DG64" i="21"/>
  <c r="DB64" i="21"/>
  <c r="DA64" i="21"/>
  <c r="CV64" i="21"/>
  <c r="CU64" i="21"/>
  <c r="CP64" i="21"/>
  <c r="CM64" i="21"/>
  <c r="CK64" i="21"/>
  <c r="CO64" i="21" s="1"/>
  <c r="CJ64" i="21"/>
  <c r="CI64" i="21"/>
  <c r="CD64" i="21"/>
  <c r="CC64" i="21"/>
  <c r="BX64" i="21"/>
  <c r="BW64" i="21"/>
  <c r="BO64" i="21"/>
  <c r="BM64" i="21"/>
  <c r="BL64" i="21"/>
  <c r="BK64" i="21"/>
  <c r="BF64" i="21"/>
  <c r="BE64" i="21"/>
  <c r="AZ64" i="21"/>
  <c r="AY64" i="21"/>
  <c r="AT64" i="21"/>
  <c r="AQ64" i="21"/>
  <c r="AO64" i="21"/>
  <c r="AS64" i="21" s="1"/>
  <c r="AN64" i="21"/>
  <c r="AM64" i="21"/>
  <c r="AH64" i="21"/>
  <c r="AG64" i="21"/>
  <c r="AB64" i="21"/>
  <c r="AA64" i="21"/>
  <c r="S64" i="21"/>
  <c r="Q64" i="21"/>
  <c r="DH63" i="21"/>
  <c r="DG63" i="21"/>
  <c r="DB63" i="21"/>
  <c r="DA63" i="21"/>
  <c r="CV63" i="21"/>
  <c r="CU63" i="21"/>
  <c r="CP63" i="21"/>
  <c r="CM63" i="21"/>
  <c r="CK63" i="21"/>
  <c r="CO63" i="21" s="1"/>
  <c r="CJ63" i="21"/>
  <c r="CI63" i="21"/>
  <c r="CD63" i="21"/>
  <c r="CC63" i="21"/>
  <c r="BX63" i="21"/>
  <c r="BW63" i="21"/>
  <c r="BO63" i="21"/>
  <c r="BM63" i="21"/>
  <c r="BL63" i="21"/>
  <c r="BK63" i="21"/>
  <c r="BF63" i="21"/>
  <c r="BE63" i="21"/>
  <c r="AZ63" i="21"/>
  <c r="AY63" i="21"/>
  <c r="AT63" i="21"/>
  <c r="AQ63" i="21"/>
  <c r="AO63" i="21"/>
  <c r="AS63" i="21" s="1"/>
  <c r="AN63" i="21"/>
  <c r="AM63" i="21"/>
  <c r="AH63" i="21"/>
  <c r="AG63" i="21"/>
  <c r="AB63" i="21"/>
  <c r="AA63" i="21"/>
  <c r="S63" i="21"/>
  <c r="Q63" i="21"/>
  <c r="M63" i="21"/>
  <c r="DE62" i="21"/>
  <c r="DC62" i="21"/>
  <c r="CY62" i="21"/>
  <c r="CW62" i="21"/>
  <c r="CS62" i="21"/>
  <c r="CQ62" i="21"/>
  <c r="CM62" i="21"/>
  <c r="CK62" i="21"/>
  <c r="CG62" i="21"/>
  <c r="CE62" i="21"/>
  <c r="CA62" i="21"/>
  <c r="BY62" i="21"/>
  <c r="BU62" i="21"/>
  <c r="BS62" i="21"/>
  <c r="BO62" i="21"/>
  <c r="BM62" i="21"/>
  <c r="BI62" i="21"/>
  <c r="BG62" i="21"/>
  <c r="BC62" i="21"/>
  <c r="BA62" i="21"/>
  <c r="AW62" i="21"/>
  <c r="AU62" i="21"/>
  <c r="AQ62" i="21"/>
  <c r="AO62" i="21"/>
  <c r="AK62" i="21"/>
  <c r="AI62" i="21"/>
  <c r="AE62" i="21"/>
  <c r="AC62" i="21"/>
  <c r="Y62" i="21"/>
  <c r="W62" i="21"/>
  <c r="S62" i="21"/>
  <c r="Q62" i="21"/>
  <c r="K62" i="21"/>
  <c r="DH61" i="21"/>
  <c r="DG61" i="21"/>
  <c r="DB61" i="21"/>
  <c r="DA61" i="21"/>
  <c r="CV61" i="21"/>
  <c r="CU61" i="21"/>
  <c r="CP61" i="21"/>
  <c r="CM61" i="21"/>
  <c r="CK61" i="21"/>
  <c r="CO61" i="21" s="1"/>
  <c r="CJ61" i="21"/>
  <c r="CI61" i="21"/>
  <c r="CD61" i="21"/>
  <c r="CC61" i="21"/>
  <c r="BX61" i="21"/>
  <c r="BW61" i="21"/>
  <c r="BO61" i="21"/>
  <c r="BM61" i="21"/>
  <c r="BL61" i="21"/>
  <c r="BK61" i="21"/>
  <c r="BF61" i="21"/>
  <c r="BE61" i="21"/>
  <c r="AZ61" i="21"/>
  <c r="AY61" i="21"/>
  <c r="AT61" i="21"/>
  <c r="AQ61" i="21"/>
  <c r="AO61" i="21"/>
  <c r="AS61" i="21" s="1"/>
  <c r="AN61" i="21"/>
  <c r="AM61" i="21"/>
  <c r="AH61" i="21"/>
  <c r="AG61" i="21"/>
  <c r="AB61" i="21"/>
  <c r="AA61" i="21"/>
  <c r="S61" i="21"/>
  <c r="Q61" i="21"/>
  <c r="DH60" i="21"/>
  <c r="DG60" i="21"/>
  <c r="DB60" i="21"/>
  <c r="DA60" i="21"/>
  <c r="CV60" i="21"/>
  <c r="CU60" i="21"/>
  <c r="CP60" i="21"/>
  <c r="CM60" i="21"/>
  <c r="CK60" i="21"/>
  <c r="CO60" i="21" s="1"/>
  <c r="CJ60" i="21"/>
  <c r="CI60" i="21"/>
  <c r="CD60" i="21"/>
  <c r="CC60" i="21"/>
  <c r="BX60" i="21"/>
  <c r="BW60" i="21"/>
  <c r="BO60" i="21"/>
  <c r="BM60" i="21"/>
  <c r="BL60" i="21"/>
  <c r="BK60" i="21"/>
  <c r="BF60" i="21"/>
  <c r="BE60" i="21"/>
  <c r="AZ60" i="21"/>
  <c r="AY60" i="21"/>
  <c r="AT60" i="21"/>
  <c r="AQ60" i="21"/>
  <c r="AO60" i="21"/>
  <c r="AS60" i="21" s="1"/>
  <c r="AN60" i="21"/>
  <c r="AM60" i="21"/>
  <c r="AH60" i="21"/>
  <c r="AG60" i="21"/>
  <c r="AB60" i="21"/>
  <c r="AA60" i="21"/>
  <c r="S60" i="21"/>
  <c r="Q60" i="21"/>
  <c r="M60" i="21"/>
  <c r="DH59" i="21"/>
  <c r="DG59" i="21"/>
  <c r="DB59" i="21"/>
  <c r="DA59" i="21"/>
  <c r="CV59" i="21"/>
  <c r="CU59" i="21"/>
  <c r="CP59" i="21"/>
  <c r="CM59" i="21"/>
  <c r="CK59" i="21"/>
  <c r="CO59" i="21" s="1"/>
  <c r="CJ59" i="21"/>
  <c r="CI59" i="21"/>
  <c r="CD59" i="21"/>
  <c r="CC59" i="21"/>
  <c r="BX59" i="21"/>
  <c r="BW59" i="21"/>
  <c r="BO59" i="21"/>
  <c r="BM59" i="21"/>
  <c r="BL59" i="21"/>
  <c r="BK59" i="21"/>
  <c r="BF59" i="21"/>
  <c r="BE59" i="21"/>
  <c r="AZ59" i="21"/>
  <c r="AY59" i="21"/>
  <c r="AT59" i="21"/>
  <c r="AQ59" i="21"/>
  <c r="AO59" i="21"/>
  <c r="AS59" i="21" s="1"/>
  <c r="AN59" i="21"/>
  <c r="AM59" i="21"/>
  <c r="AH59" i="21"/>
  <c r="AG59" i="21"/>
  <c r="AB59" i="21"/>
  <c r="AA59" i="21"/>
  <c r="S59" i="21"/>
  <c r="Q59" i="21"/>
  <c r="DH58" i="21"/>
  <c r="DG58" i="21"/>
  <c r="DB58" i="21"/>
  <c r="DA58" i="21"/>
  <c r="CV58" i="21"/>
  <c r="CU58" i="21"/>
  <c r="CP58" i="21"/>
  <c r="CM58" i="21"/>
  <c r="CK58" i="21"/>
  <c r="CO58" i="21" s="1"/>
  <c r="CJ58" i="21"/>
  <c r="CI58" i="21"/>
  <c r="CD58" i="21"/>
  <c r="CC58" i="21"/>
  <c r="BX58" i="21"/>
  <c r="BW58" i="21"/>
  <c r="BO58" i="21"/>
  <c r="BM58" i="21"/>
  <c r="BL58" i="21"/>
  <c r="BK58" i="21"/>
  <c r="BF58" i="21"/>
  <c r="BE58" i="21"/>
  <c r="AZ58" i="21"/>
  <c r="AY58" i="21"/>
  <c r="AT58" i="21"/>
  <c r="AQ58" i="21"/>
  <c r="AO58" i="21"/>
  <c r="AS58" i="21" s="1"/>
  <c r="AN58" i="21"/>
  <c r="AM58" i="21"/>
  <c r="AH58" i="21"/>
  <c r="AG58" i="21"/>
  <c r="AB58" i="21"/>
  <c r="AA58" i="21"/>
  <c r="S58" i="21"/>
  <c r="Q58" i="21"/>
  <c r="DE57" i="21"/>
  <c r="DC57" i="21"/>
  <c r="CY57" i="21"/>
  <c r="CW57" i="21"/>
  <c r="CS57" i="21"/>
  <c r="CQ57" i="21"/>
  <c r="CK57" i="21"/>
  <c r="CG57" i="21"/>
  <c r="CE57" i="21"/>
  <c r="CA57" i="21"/>
  <c r="BY57" i="21"/>
  <c r="BU57" i="21"/>
  <c r="BS57" i="21"/>
  <c r="BM57" i="21"/>
  <c r="BI57" i="21"/>
  <c r="BG57" i="21"/>
  <c r="BC57" i="21"/>
  <c r="BA57" i="21"/>
  <c r="AW57" i="21"/>
  <c r="AU57" i="21"/>
  <c r="AO57" i="21"/>
  <c r="AK57" i="21"/>
  <c r="AI57" i="21"/>
  <c r="AE57" i="21"/>
  <c r="AC57" i="21"/>
  <c r="Y57" i="21"/>
  <c r="W57" i="21"/>
  <c r="Q57" i="21"/>
  <c r="K57" i="21"/>
  <c r="DH56" i="21"/>
  <c r="DG56" i="21"/>
  <c r="DB56" i="21"/>
  <c r="DA56" i="21"/>
  <c r="CV56" i="21"/>
  <c r="CU56" i="21"/>
  <c r="CP56" i="21"/>
  <c r="CM56" i="21"/>
  <c r="CK56" i="21"/>
  <c r="CO56" i="21" s="1"/>
  <c r="CJ56" i="21"/>
  <c r="CI56" i="21"/>
  <c r="CD56" i="21"/>
  <c r="CC56" i="21"/>
  <c r="BX56" i="21"/>
  <c r="BW56" i="21"/>
  <c r="BO56" i="21"/>
  <c r="BM56" i="21"/>
  <c r="BL56" i="21"/>
  <c r="BK56" i="21"/>
  <c r="BF56" i="21"/>
  <c r="BE56" i="21"/>
  <c r="AZ56" i="21"/>
  <c r="AY56" i="21"/>
  <c r="AT56" i="21"/>
  <c r="AQ56" i="21"/>
  <c r="AO56" i="21"/>
  <c r="AS56" i="21" s="1"/>
  <c r="AN56" i="21"/>
  <c r="AM56" i="21"/>
  <c r="AH56" i="21"/>
  <c r="AG56" i="21"/>
  <c r="AB56" i="21"/>
  <c r="AA56" i="21"/>
  <c r="S56" i="21"/>
  <c r="Q56" i="21"/>
  <c r="DH55" i="21"/>
  <c r="DG55" i="21"/>
  <c r="DB55" i="21"/>
  <c r="DA55" i="21"/>
  <c r="CV55" i="21"/>
  <c r="CU55" i="21"/>
  <c r="CP55" i="21"/>
  <c r="CM55" i="21"/>
  <c r="CK55" i="21"/>
  <c r="CO55" i="21" s="1"/>
  <c r="CJ55" i="21"/>
  <c r="CI55" i="21"/>
  <c r="CD55" i="21"/>
  <c r="CC55" i="21"/>
  <c r="BX55" i="21"/>
  <c r="BW55" i="21"/>
  <c r="BO55" i="21"/>
  <c r="BM55" i="21"/>
  <c r="BL55" i="21"/>
  <c r="BK55" i="21"/>
  <c r="BF55" i="21"/>
  <c r="BE55" i="21"/>
  <c r="AZ55" i="21"/>
  <c r="AY55" i="21"/>
  <c r="AT55" i="21"/>
  <c r="AQ55" i="21"/>
  <c r="AO55" i="21"/>
  <c r="AS55" i="21" s="1"/>
  <c r="AN55" i="21"/>
  <c r="AM55" i="21"/>
  <c r="AH55" i="21"/>
  <c r="AG55" i="21"/>
  <c r="AB55" i="21"/>
  <c r="AA55" i="21"/>
  <c r="S55" i="21"/>
  <c r="Q55" i="21"/>
  <c r="DH54" i="21"/>
  <c r="DG54" i="21"/>
  <c r="DB54" i="21"/>
  <c r="DA54" i="21"/>
  <c r="CV54" i="21"/>
  <c r="CU54" i="21"/>
  <c r="CP54" i="21"/>
  <c r="CM54" i="21"/>
  <c r="CK54" i="21"/>
  <c r="CO54" i="21" s="1"/>
  <c r="CJ54" i="21"/>
  <c r="CI54" i="21"/>
  <c r="CD54" i="21"/>
  <c r="CC54" i="21"/>
  <c r="BX54" i="21"/>
  <c r="BW54" i="21"/>
  <c r="BO54" i="21"/>
  <c r="BM54" i="21"/>
  <c r="BL54" i="21"/>
  <c r="BK54" i="21"/>
  <c r="BF54" i="21"/>
  <c r="BE54" i="21"/>
  <c r="AZ54" i="21"/>
  <c r="AY54" i="21"/>
  <c r="AT54" i="21"/>
  <c r="AQ54" i="21"/>
  <c r="AO54" i="21"/>
  <c r="AS54" i="21" s="1"/>
  <c r="AN54" i="21"/>
  <c r="AM54" i="21"/>
  <c r="AH54" i="21"/>
  <c r="AG54" i="21"/>
  <c r="AB54" i="21"/>
  <c r="AA54" i="21"/>
  <c r="S54" i="21"/>
  <c r="Q54" i="21"/>
  <c r="DH53" i="21"/>
  <c r="DG53" i="21"/>
  <c r="DB53" i="21"/>
  <c r="DA53" i="21"/>
  <c r="CV53" i="21"/>
  <c r="CU53" i="21"/>
  <c r="CP53" i="21"/>
  <c r="CM53" i="21"/>
  <c r="CK53" i="21"/>
  <c r="CO53" i="21" s="1"/>
  <c r="CJ53" i="21"/>
  <c r="CI53" i="21"/>
  <c r="CD53" i="21"/>
  <c r="CC53" i="21"/>
  <c r="BX53" i="21"/>
  <c r="BW53" i="21"/>
  <c r="BO53" i="21"/>
  <c r="BM53" i="21"/>
  <c r="BL53" i="21"/>
  <c r="BK53" i="21"/>
  <c r="BF53" i="21"/>
  <c r="BE53" i="21"/>
  <c r="AZ53" i="21"/>
  <c r="AY53" i="21"/>
  <c r="AT53" i="21"/>
  <c r="AQ53" i="21"/>
  <c r="AO53" i="21"/>
  <c r="AS53" i="21" s="1"/>
  <c r="AN53" i="21"/>
  <c r="AM53" i="21"/>
  <c r="AH53" i="21"/>
  <c r="AG53" i="21"/>
  <c r="AB53" i="21"/>
  <c r="AA53" i="21"/>
  <c r="S53" i="21"/>
  <c r="Q53" i="21"/>
  <c r="M53" i="21"/>
  <c r="DE52" i="21"/>
  <c r="DH52" i="21" s="1"/>
  <c r="DC52" i="21"/>
  <c r="DA52" i="21"/>
  <c r="CY52" i="21"/>
  <c r="DB52" i="21" s="1"/>
  <c r="CW52" i="21"/>
  <c r="CS52" i="21"/>
  <c r="CQ52" i="21"/>
  <c r="CK52" i="21"/>
  <c r="CG52" i="21"/>
  <c r="CE52" i="21"/>
  <c r="CC52" i="21"/>
  <c r="CA52" i="21"/>
  <c r="BY52" i="21"/>
  <c r="BU52" i="21"/>
  <c r="BS52" i="21"/>
  <c r="BM52" i="21"/>
  <c r="BI52" i="21"/>
  <c r="BG52" i="21"/>
  <c r="BE52" i="21"/>
  <c r="BC52" i="21"/>
  <c r="BA52" i="21"/>
  <c r="AW52" i="21"/>
  <c r="AU52" i="21"/>
  <c r="AO52" i="21"/>
  <c r="AK52" i="21"/>
  <c r="AI52" i="21"/>
  <c r="AG52" i="21"/>
  <c r="AE52" i="21"/>
  <c r="AC52" i="21"/>
  <c r="Y52" i="21"/>
  <c r="W52" i="21"/>
  <c r="Q52" i="21"/>
  <c r="K52" i="21" s="1"/>
  <c r="DH51" i="21"/>
  <c r="DG51" i="21"/>
  <c r="DB51" i="21"/>
  <c r="DA51" i="21"/>
  <c r="CV51" i="21"/>
  <c r="CU51" i="21"/>
  <c r="CP51" i="21"/>
  <c r="CO51" i="21"/>
  <c r="CM51" i="21"/>
  <c r="CK51" i="21"/>
  <c r="CJ51" i="21"/>
  <c r="CI51" i="21"/>
  <c r="CD51" i="21"/>
  <c r="CC51" i="21"/>
  <c r="BX51" i="21"/>
  <c r="BW51" i="21"/>
  <c r="BQ51" i="21"/>
  <c r="BO51" i="21"/>
  <c r="BM51" i="21"/>
  <c r="BL51" i="21"/>
  <c r="BK51" i="21"/>
  <c r="BF51" i="21"/>
  <c r="BE51" i="21"/>
  <c r="AZ51" i="21"/>
  <c r="AY51" i="21"/>
  <c r="AQ51" i="21"/>
  <c r="AO51" i="21"/>
  <c r="AN51" i="21"/>
  <c r="AM51" i="21"/>
  <c r="AH51" i="21"/>
  <c r="AG51" i="21"/>
  <c r="AB51" i="21"/>
  <c r="AA51" i="21"/>
  <c r="S51" i="21"/>
  <c r="Q51" i="21"/>
  <c r="DH50" i="21"/>
  <c r="DG50" i="21"/>
  <c r="DB50" i="21"/>
  <c r="DA50" i="21"/>
  <c r="CV50" i="21"/>
  <c r="CU50" i="21"/>
  <c r="CP50" i="21"/>
  <c r="CO50" i="21"/>
  <c r="CM50" i="21"/>
  <c r="CK50" i="21"/>
  <c r="CJ50" i="21"/>
  <c r="CI50" i="21"/>
  <c r="CD50" i="21"/>
  <c r="CC50" i="21"/>
  <c r="BX50" i="21"/>
  <c r="BW50" i="21"/>
  <c r="BO50" i="21"/>
  <c r="BM50" i="21"/>
  <c r="BL50" i="21"/>
  <c r="BK50" i="21"/>
  <c r="BF50" i="21"/>
  <c r="BE50" i="21"/>
  <c r="AZ50" i="21"/>
  <c r="AY50" i="21"/>
  <c r="AT50" i="21"/>
  <c r="AS50" i="21"/>
  <c r="AQ50" i="21"/>
  <c r="AO50" i="21"/>
  <c r="AN50" i="21"/>
  <c r="AM50" i="21"/>
  <c r="AH50" i="21"/>
  <c r="AG50" i="21"/>
  <c r="AB50" i="21"/>
  <c r="AA50" i="21"/>
  <c r="U50" i="21"/>
  <c r="S50" i="21"/>
  <c r="Q50" i="21"/>
  <c r="K50" i="21" s="1"/>
  <c r="M50" i="21"/>
  <c r="DH49" i="21"/>
  <c r="DG49" i="21"/>
  <c r="DB49" i="21"/>
  <c r="DA49" i="21"/>
  <c r="CV49" i="21"/>
  <c r="CU49" i="21"/>
  <c r="CP49" i="21"/>
  <c r="CM49" i="21"/>
  <c r="CK49" i="21"/>
  <c r="CO49" i="21" s="1"/>
  <c r="CJ49" i="21"/>
  <c r="CI49" i="21"/>
  <c r="CD49" i="21"/>
  <c r="CC49" i="21"/>
  <c r="BX49" i="21"/>
  <c r="BW49" i="21"/>
  <c r="BO49" i="21"/>
  <c r="BM49" i="21"/>
  <c r="BL49" i="21"/>
  <c r="BK49" i="21"/>
  <c r="BF49" i="21"/>
  <c r="BE49" i="21"/>
  <c r="AZ49" i="21"/>
  <c r="AY49" i="21"/>
  <c r="AT49" i="21"/>
  <c r="AS49" i="21"/>
  <c r="AQ49" i="21"/>
  <c r="AO49" i="21"/>
  <c r="AN49" i="21"/>
  <c r="AM49" i="21"/>
  <c r="AH49" i="21"/>
  <c r="AG49" i="21"/>
  <c r="AB49" i="21"/>
  <c r="AA49" i="21"/>
  <c r="S49" i="21"/>
  <c r="Q49" i="21"/>
  <c r="DH48" i="21"/>
  <c r="DG48" i="21"/>
  <c r="DB48" i="21"/>
  <c r="DA48" i="21"/>
  <c r="CV48" i="21"/>
  <c r="CU48" i="21"/>
  <c r="CM48" i="21"/>
  <c r="CK48" i="21"/>
  <c r="CJ48" i="21"/>
  <c r="CI48" i="21"/>
  <c r="CD48" i="21"/>
  <c r="CC48" i="21"/>
  <c r="BX48" i="21"/>
  <c r="BW48" i="21"/>
  <c r="BO48" i="21"/>
  <c r="BM48" i="21"/>
  <c r="BL48" i="21"/>
  <c r="BK48" i="21"/>
  <c r="BF48" i="21"/>
  <c r="BE48" i="21"/>
  <c r="AZ48" i="21"/>
  <c r="AY48" i="21"/>
  <c r="AT48" i="21"/>
  <c r="AQ48" i="21"/>
  <c r="AO48" i="21"/>
  <c r="AS48" i="21" s="1"/>
  <c r="AN48" i="21"/>
  <c r="AM48" i="21"/>
  <c r="AH48" i="21"/>
  <c r="AG48" i="21"/>
  <c r="AB48" i="21"/>
  <c r="AA48" i="21"/>
  <c r="S48" i="21"/>
  <c r="Q48" i="21"/>
  <c r="K48" i="21" s="1"/>
  <c r="DG47" i="21"/>
  <c r="DE47" i="21"/>
  <c r="DC47" i="21"/>
  <c r="CY47" i="21"/>
  <c r="CW47" i="21"/>
  <c r="CS47" i="21"/>
  <c r="CQ47" i="21"/>
  <c r="CK47" i="21" s="1"/>
  <c r="CI47" i="21"/>
  <c r="CG47" i="21"/>
  <c r="CE47" i="21"/>
  <c r="CA47" i="21"/>
  <c r="BY47" i="21"/>
  <c r="BU47" i="21"/>
  <c r="BS47" i="21"/>
  <c r="BM47" i="21" s="1"/>
  <c r="BK47" i="21"/>
  <c r="BI47" i="21"/>
  <c r="BG47" i="21"/>
  <c r="BC47" i="21"/>
  <c r="BA47" i="21"/>
  <c r="AW47" i="21"/>
  <c r="AU47" i="21"/>
  <c r="AO47" i="21" s="1"/>
  <c r="AM47" i="21"/>
  <c r="AK47" i="21"/>
  <c r="AI47" i="21"/>
  <c r="AE47" i="21"/>
  <c r="AC47" i="21"/>
  <c r="Y47" i="21"/>
  <c r="W47" i="21"/>
  <c r="Q47" i="21" s="1"/>
  <c r="K47" i="21" s="1"/>
  <c r="DH46" i="21"/>
  <c r="DG46" i="21"/>
  <c r="DB46" i="21"/>
  <c r="DA46" i="21"/>
  <c r="CV46" i="21"/>
  <c r="CU46" i="21"/>
  <c r="CM46" i="21"/>
  <c r="CP46" i="21" s="1"/>
  <c r="CK46" i="21"/>
  <c r="CJ46" i="21"/>
  <c r="CI46" i="21"/>
  <c r="CD46" i="21"/>
  <c r="CC46" i="21"/>
  <c r="BX46" i="21"/>
  <c r="BW46" i="21"/>
  <c r="BR46" i="21"/>
  <c r="BQ46" i="21"/>
  <c r="BO46" i="21"/>
  <c r="BM46" i="21"/>
  <c r="BL46" i="21"/>
  <c r="BK46" i="21"/>
  <c r="BF46" i="21"/>
  <c r="BE46" i="21"/>
  <c r="AZ46" i="21"/>
  <c r="AY46" i="21"/>
  <c r="AQ46" i="21"/>
  <c r="AT46" i="21" s="1"/>
  <c r="AO46" i="21"/>
  <c r="AN46" i="21"/>
  <c r="AM46" i="21"/>
  <c r="AH46" i="21"/>
  <c r="AG46" i="21"/>
  <c r="AB46" i="21"/>
  <c r="AA46" i="21"/>
  <c r="V46" i="21"/>
  <c r="U46" i="21"/>
  <c r="S46" i="21"/>
  <c r="Q46" i="21"/>
  <c r="DH45" i="21"/>
  <c r="DG45" i="21"/>
  <c r="DB45" i="21"/>
  <c r="DA45" i="21"/>
  <c r="CV45" i="21"/>
  <c r="CU45" i="21"/>
  <c r="CM45" i="21"/>
  <c r="CK45" i="21"/>
  <c r="CJ45" i="21"/>
  <c r="CI45" i="21"/>
  <c r="CD45" i="21"/>
  <c r="CC45" i="21"/>
  <c r="BX45" i="21"/>
  <c r="BW45" i="21"/>
  <c r="BR45" i="21"/>
  <c r="BQ45" i="21"/>
  <c r="BO45" i="21"/>
  <c r="BM45" i="21"/>
  <c r="BL45" i="21"/>
  <c r="BK45" i="21"/>
  <c r="BF45" i="21"/>
  <c r="BE45" i="21"/>
  <c r="AZ45" i="21"/>
  <c r="AY45" i="21"/>
  <c r="AQ45" i="21"/>
  <c r="AO45" i="21"/>
  <c r="K45" i="21" s="1"/>
  <c r="AN45" i="21"/>
  <c r="AM45" i="21"/>
  <c r="AH45" i="21"/>
  <c r="AG45" i="21"/>
  <c r="AB45" i="21"/>
  <c r="AA45" i="21"/>
  <c r="V45" i="21"/>
  <c r="U45" i="21"/>
  <c r="S45" i="21"/>
  <c r="Q45" i="21"/>
  <c r="DH44" i="21"/>
  <c r="DG44" i="21"/>
  <c r="DB44" i="21"/>
  <c r="DA44" i="21"/>
  <c r="CV44" i="21"/>
  <c r="CU44" i="21"/>
  <c r="CM44" i="21"/>
  <c r="CP44" i="21" s="1"/>
  <c r="CK44" i="21"/>
  <c r="CJ44" i="21"/>
  <c r="CI44" i="21"/>
  <c r="CD44" i="21"/>
  <c r="CC44" i="21"/>
  <c r="BX44" i="21"/>
  <c r="BW44" i="21"/>
  <c r="BR44" i="21"/>
  <c r="BQ44" i="21"/>
  <c r="BO44" i="21"/>
  <c r="BM44" i="21"/>
  <c r="BL44" i="21"/>
  <c r="BK44" i="21"/>
  <c r="BF44" i="21"/>
  <c r="BE44" i="21"/>
  <c r="AZ44" i="21"/>
  <c r="AY44" i="21"/>
  <c r="AQ44" i="21"/>
  <c r="AT44" i="21" s="1"/>
  <c r="AO44" i="21"/>
  <c r="K44" i="21" s="1"/>
  <c r="AN44" i="21"/>
  <c r="AM44" i="21"/>
  <c r="AH44" i="21"/>
  <c r="AG44" i="21"/>
  <c r="AB44" i="21"/>
  <c r="AA44" i="21"/>
  <c r="V44" i="21"/>
  <c r="U44" i="21"/>
  <c r="S44" i="21"/>
  <c r="Q44" i="21"/>
  <c r="DH43" i="21"/>
  <c r="DG43" i="21"/>
  <c r="DB43" i="21"/>
  <c r="DA43" i="21"/>
  <c r="CV43" i="21"/>
  <c r="CU43" i="21"/>
  <c r="CM43" i="21"/>
  <c r="CK43" i="21"/>
  <c r="CJ43" i="21"/>
  <c r="CI43" i="21"/>
  <c r="CD43" i="21"/>
  <c r="CC43" i="21"/>
  <c r="BX43" i="21"/>
  <c r="BW43" i="21"/>
  <c r="BR43" i="21"/>
  <c r="BQ43" i="21"/>
  <c r="BO43" i="21"/>
  <c r="BM43" i="21"/>
  <c r="BL43" i="21"/>
  <c r="BK43" i="21"/>
  <c r="BF43" i="21"/>
  <c r="BE43" i="21"/>
  <c r="AZ43" i="21"/>
  <c r="AY43" i="21"/>
  <c r="AQ43" i="21"/>
  <c r="AO43" i="21"/>
  <c r="AN43" i="21"/>
  <c r="AM43" i="21"/>
  <c r="AH43" i="21"/>
  <c r="AG43" i="21"/>
  <c r="AB43" i="21"/>
  <c r="AA43" i="21"/>
  <c r="V43" i="21"/>
  <c r="U43" i="21"/>
  <c r="S43" i="21"/>
  <c r="Q43" i="21"/>
  <c r="DH42" i="21"/>
  <c r="DG42" i="21"/>
  <c r="DE42" i="21"/>
  <c r="DC42" i="21"/>
  <c r="DB42" i="21"/>
  <c r="DA42" i="21"/>
  <c r="CY42" i="21"/>
  <c r="CW42" i="21"/>
  <c r="CV42" i="21"/>
  <c r="CU42" i="21"/>
  <c r="CS42" i="21"/>
  <c r="CQ42" i="21"/>
  <c r="CP42" i="21"/>
  <c r="CO42" i="21"/>
  <c r="CM42" i="21"/>
  <c r="CK42" i="21"/>
  <c r="CJ42" i="21"/>
  <c r="CI42" i="21"/>
  <c r="CG42" i="21"/>
  <c r="CE42" i="21"/>
  <c r="CD42" i="21"/>
  <c r="CC42" i="21"/>
  <c r="CA42" i="21"/>
  <c r="BY42" i="21"/>
  <c r="BX42" i="21"/>
  <c r="BW42" i="21"/>
  <c r="BU42" i="21"/>
  <c r="BS42" i="21"/>
  <c r="BR42" i="21"/>
  <c r="BQ42" i="21"/>
  <c r="BO42" i="21"/>
  <c r="BM42" i="21"/>
  <c r="BL42" i="21"/>
  <c r="BK42" i="21"/>
  <c r="BI42" i="21"/>
  <c r="BG42" i="21"/>
  <c r="BF42" i="21"/>
  <c r="BE42" i="21"/>
  <c r="BC42" i="21"/>
  <c r="BA42" i="21"/>
  <c r="AZ42" i="21"/>
  <c r="AY42" i="21"/>
  <c r="AW42" i="21"/>
  <c r="AU42" i="21"/>
  <c r="AT42" i="21"/>
  <c r="AS42" i="21"/>
  <c r="AQ42" i="21"/>
  <c r="AO42" i="21"/>
  <c r="AN42" i="21"/>
  <c r="AM42" i="21"/>
  <c r="AK42" i="21"/>
  <c r="AI42" i="21"/>
  <c r="AH42" i="21"/>
  <c r="AG42" i="21"/>
  <c r="AE42" i="21"/>
  <c r="AC42" i="21"/>
  <c r="AB42" i="21"/>
  <c r="AA42" i="21"/>
  <c r="Y42" i="21"/>
  <c r="W42" i="21"/>
  <c r="V42" i="21"/>
  <c r="U42" i="21"/>
  <c r="S42" i="21"/>
  <c r="Q42" i="21"/>
  <c r="P42" i="21"/>
  <c r="O42" i="21"/>
  <c r="M42" i="21"/>
  <c r="K42" i="21"/>
  <c r="DH41" i="21"/>
  <c r="DG41" i="21"/>
  <c r="DB41" i="21"/>
  <c r="DA41" i="21"/>
  <c r="CV41" i="21"/>
  <c r="CU41" i="21"/>
  <c r="CM41" i="21"/>
  <c r="CP41" i="21" s="1"/>
  <c r="CK41" i="21"/>
  <c r="CJ41" i="21"/>
  <c r="CI41" i="21"/>
  <c r="CD41" i="21"/>
  <c r="CC41" i="21"/>
  <c r="BX41" i="21"/>
  <c r="BW41" i="21"/>
  <c r="BR41" i="21"/>
  <c r="BQ41" i="21"/>
  <c r="BO41" i="21"/>
  <c r="BM41" i="21"/>
  <c r="BL41" i="21"/>
  <c r="BK41" i="21"/>
  <c r="BF41" i="21"/>
  <c r="BE41" i="21"/>
  <c r="AZ41" i="21"/>
  <c r="AY41" i="21"/>
  <c r="AQ41" i="21"/>
  <c r="AO41" i="21"/>
  <c r="K41" i="21" s="1"/>
  <c r="AN41" i="21"/>
  <c r="AM41" i="21"/>
  <c r="AH41" i="21"/>
  <c r="AG41" i="21"/>
  <c r="AB41" i="21"/>
  <c r="AA41" i="21"/>
  <c r="V41" i="21"/>
  <c r="U41" i="21"/>
  <c r="S41" i="21"/>
  <c r="Q41" i="21"/>
  <c r="DH40" i="21"/>
  <c r="DG40" i="21"/>
  <c r="DB40" i="21"/>
  <c r="DA40" i="21"/>
  <c r="CV40" i="21"/>
  <c r="CU40" i="21"/>
  <c r="CM40" i="21"/>
  <c r="CK40" i="21"/>
  <c r="CJ40" i="21"/>
  <c r="CI40" i="21"/>
  <c r="CD40" i="21"/>
  <c r="CC40" i="21"/>
  <c r="BX40" i="21"/>
  <c r="BW40" i="21"/>
  <c r="BR40" i="21"/>
  <c r="BQ40" i="21"/>
  <c r="BO40" i="21"/>
  <c r="BM40" i="21"/>
  <c r="BL40" i="21"/>
  <c r="BK40" i="21"/>
  <c r="BF40" i="21"/>
  <c r="BE40" i="21"/>
  <c r="AZ40" i="21"/>
  <c r="AY40" i="21"/>
  <c r="AQ40" i="21"/>
  <c r="AO40" i="21"/>
  <c r="K40" i="21" s="1"/>
  <c r="AN40" i="21"/>
  <c r="AM40" i="21"/>
  <c r="AH40" i="21"/>
  <c r="AG40" i="21"/>
  <c r="AB40" i="21"/>
  <c r="AA40" i="21"/>
  <c r="V40" i="21"/>
  <c r="U40" i="21"/>
  <c r="S40" i="21"/>
  <c r="Q40" i="21"/>
  <c r="DH39" i="21"/>
  <c r="DG39" i="21"/>
  <c r="DB39" i="21"/>
  <c r="DA39" i="21"/>
  <c r="CV39" i="21"/>
  <c r="CU39" i="21"/>
  <c r="CM39" i="21"/>
  <c r="CK39" i="21"/>
  <c r="CJ39" i="21"/>
  <c r="CI39" i="21"/>
  <c r="CD39" i="21"/>
  <c r="CC39" i="21"/>
  <c r="BX39" i="21"/>
  <c r="BW39" i="21"/>
  <c r="BR39" i="21"/>
  <c r="BQ39" i="21"/>
  <c r="BO39" i="21"/>
  <c r="BM39" i="21"/>
  <c r="BL39" i="21"/>
  <c r="BK39" i="21"/>
  <c r="BF39" i="21"/>
  <c r="BE39" i="21"/>
  <c r="AZ39" i="21"/>
  <c r="AY39" i="21"/>
  <c r="AQ39" i="21"/>
  <c r="AT39" i="21" s="1"/>
  <c r="AO39" i="21"/>
  <c r="AN39" i="21"/>
  <c r="AM39" i="21"/>
  <c r="AH39" i="21"/>
  <c r="AG39" i="21"/>
  <c r="AB39" i="21"/>
  <c r="AA39" i="21"/>
  <c r="V39" i="21"/>
  <c r="U39" i="21"/>
  <c r="S39" i="21"/>
  <c r="Q39" i="21"/>
  <c r="DH38" i="21"/>
  <c r="DG38" i="21"/>
  <c r="DB38" i="21"/>
  <c r="DA38" i="21"/>
  <c r="CV38" i="21"/>
  <c r="CU38" i="21"/>
  <c r="CM38" i="21"/>
  <c r="CK38" i="21"/>
  <c r="CJ38" i="21"/>
  <c r="CI38" i="21"/>
  <c r="CD38" i="21"/>
  <c r="CC38" i="21"/>
  <c r="BX38" i="21"/>
  <c r="BW38" i="21"/>
  <c r="BR38" i="21"/>
  <c r="BQ38" i="21"/>
  <c r="BO38" i="21"/>
  <c r="BM38" i="21"/>
  <c r="BL38" i="21"/>
  <c r="BK38" i="21"/>
  <c r="BF38" i="21"/>
  <c r="BE38" i="21"/>
  <c r="AZ38" i="21"/>
  <c r="AY38" i="21"/>
  <c r="AQ38" i="21"/>
  <c r="AO38" i="21"/>
  <c r="AN38" i="21"/>
  <c r="AM38" i="21"/>
  <c r="AH38" i="21"/>
  <c r="AG38" i="21"/>
  <c r="AB38" i="21"/>
  <c r="AA38" i="21"/>
  <c r="V38" i="21"/>
  <c r="U38" i="21"/>
  <c r="S38" i="21"/>
  <c r="Q38" i="21"/>
  <c r="DH37" i="21"/>
  <c r="DG37" i="21"/>
  <c r="DE37" i="21"/>
  <c r="DC37" i="21"/>
  <c r="DB37" i="21"/>
  <c r="DA37" i="21"/>
  <c r="CY37" i="21"/>
  <c r="CW37" i="21"/>
  <c r="CV37" i="21"/>
  <c r="CU37" i="21"/>
  <c r="CS37" i="21"/>
  <c r="CQ37" i="21"/>
  <c r="CP37" i="21"/>
  <c r="CO37" i="21"/>
  <c r="CM37" i="21"/>
  <c r="CK37" i="21"/>
  <c r="CJ37" i="21"/>
  <c r="CI37" i="21"/>
  <c r="CG37" i="21"/>
  <c r="CE37" i="21"/>
  <c r="CD37" i="21"/>
  <c r="CC37" i="21"/>
  <c r="CA37" i="21"/>
  <c r="BY37" i="21"/>
  <c r="BX37" i="21"/>
  <c r="BW37" i="21"/>
  <c r="BU37" i="21"/>
  <c r="BS37" i="21"/>
  <c r="BR37" i="21"/>
  <c r="BQ37" i="21"/>
  <c r="BO37" i="21"/>
  <c r="BM37" i="21"/>
  <c r="BL37" i="21"/>
  <c r="BK37" i="21"/>
  <c r="BI37" i="21"/>
  <c r="BG37" i="21"/>
  <c r="BF37" i="21"/>
  <c r="BE37" i="21"/>
  <c r="BC37" i="21"/>
  <c r="BA37" i="21"/>
  <c r="AZ37" i="21"/>
  <c r="AY37" i="21"/>
  <c r="AW37" i="21"/>
  <c r="AU37" i="21"/>
  <c r="AT37" i="21"/>
  <c r="AS37" i="21"/>
  <c r="AQ37" i="21"/>
  <c r="AO37" i="21"/>
  <c r="AN37" i="21"/>
  <c r="AM37" i="21"/>
  <c r="AK37" i="21"/>
  <c r="AI37" i="21"/>
  <c r="AH37" i="21"/>
  <c r="AG37" i="21"/>
  <c r="AE37" i="21"/>
  <c r="AC37" i="21"/>
  <c r="AB37" i="21"/>
  <c r="AA37" i="21"/>
  <c r="Y37" i="21"/>
  <c r="W37" i="21"/>
  <c r="V37" i="21"/>
  <c r="U37" i="21"/>
  <c r="S37" i="21"/>
  <c r="Q37" i="21"/>
  <c r="P37" i="21"/>
  <c r="O37" i="21"/>
  <c r="M37" i="21"/>
  <c r="K37" i="21"/>
  <c r="DH36" i="21"/>
  <c r="DG36" i="21"/>
  <c r="DB36" i="21"/>
  <c r="DA36" i="21"/>
  <c r="CV36" i="21"/>
  <c r="CU36" i="21"/>
  <c r="CM36" i="21"/>
  <c r="CP36" i="21" s="1"/>
  <c r="CK36" i="21"/>
  <c r="CJ36" i="21"/>
  <c r="CI36" i="21"/>
  <c r="CD36" i="21"/>
  <c r="CC36" i="21"/>
  <c r="BX36" i="21"/>
  <c r="BW36" i="21"/>
  <c r="BR36" i="21"/>
  <c r="BQ36" i="21"/>
  <c r="BO36" i="21"/>
  <c r="BM36" i="21"/>
  <c r="BL36" i="21"/>
  <c r="BK36" i="21"/>
  <c r="BF36" i="21"/>
  <c r="BE36" i="21"/>
  <c r="AZ36" i="21"/>
  <c r="AY36" i="21"/>
  <c r="AQ36" i="21"/>
  <c r="AO36" i="21"/>
  <c r="K36" i="21" s="1"/>
  <c r="AN36" i="21"/>
  <c r="AM36" i="21"/>
  <c r="AH36" i="21"/>
  <c r="AG36" i="21"/>
  <c r="AB36" i="21"/>
  <c r="AA36" i="21"/>
  <c r="V36" i="21"/>
  <c r="U36" i="21"/>
  <c r="S36" i="21"/>
  <c r="Q36" i="21"/>
  <c r="DH35" i="21"/>
  <c r="DG35" i="21"/>
  <c r="DB35" i="21"/>
  <c r="DA35" i="21"/>
  <c r="CV35" i="21"/>
  <c r="CU35" i="21"/>
  <c r="CM35" i="21"/>
  <c r="CK35" i="21"/>
  <c r="CJ35" i="21"/>
  <c r="CI35" i="21"/>
  <c r="CD35" i="21"/>
  <c r="CC35" i="21"/>
  <c r="BX35" i="21"/>
  <c r="BW35" i="21"/>
  <c r="BR35" i="21"/>
  <c r="BQ35" i="21"/>
  <c r="BO35" i="21"/>
  <c r="BM35" i="21"/>
  <c r="BL35" i="21"/>
  <c r="BK35" i="21"/>
  <c r="BF35" i="21"/>
  <c r="BE35" i="21"/>
  <c r="AZ35" i="21"/>
  <c r="AY35" i="21"/>
  <c r="AQ35" i="21"/>
  <c r="AO35" i="21"/>
  <c r="K35" i="21" s="1"/>
  <c r="AN35" i="21"/>
  <c r="AM35" i="21"/>
  <c r="AH35" i="21"/>
  <c r="AG35" i="21"/>
  <c r="AB35" i="21"/>
  <c r="AA35" i="21"/>
  <c r="V35" i="21"/>
  <c r="U35" i="21"/>
  <c r="S35" i="21"/>
  <c r="Q35" i="21"/>
  <c r="DH34" i="21"/>
  <c r="DG34" i="21"/>
  <c r="DB34" i="21"/>
  <c r="DA34" i="21"/>
  <c r="CV34" i="21"/>
  <c r="CU34" i="21"/>
  <c r="CM34" i="21"/>
  <c r="CK34" i="21"/>
  <c r="CJ34" i="21"/>
  <c r="CI34" i="21"/>
  <c r="CD34" i="21"/>
  <c r="CC34" i="21"/>
  <c r="BX34" i="21"/>
  <c r="BW34" i="21"/>
  <c r="BR34" i="21"/>
  <c r="BQ34" i="21"/>
  <c r="BO34" i="21"/>
  <c r="BM34" i="21"/>
  <c r="BL34" i="21"/>
  <c r="BK34" i="21"/>
  <c r="BF34" i="21"/>
  <c r="BE34" i="21"/>
  <c r="AZ34" i="21"/>
  <c r="AY34" i="21"/>
  <c r="AQ34" i="21"/>
  <c r="AO34" i="21"/>
  <c r="AN34" i="21"/>
  <c r="AM34" i="21"/>
  <c r="AH34" i="21"/>
  <c r="AG34" i="21"/>
  <c r="AB34" i="21"/>
  <c r="AA34" i="21"/>
  <c r="V34" i="21"/>
  <c r="U34" i="21"/>
  <c r="S34" i="21"/>
  <c r="Q34" i="21"/>
  <c r="DH33" i="21"/>
  <c r="DG33" i="21"/>
  <c r="DB33" i="21"/>
  <c r="DA33" i="21"/>
  <c r="CV33" i="21"/>
  <c r="CU33" i="21"/>
  <c r="CM33" i="21"/>
  <c r="CK33" i="21"/>
  <c r="CJ33" i="21"/>
  <c r="CI33" i="21"/>
  <c r="CD33" i="21"/>
  <c r="CC33" i="21"/>
  <c r="BX33" i="21"/>
  <c r="BW33" i="21"/>
  <c r="BR33" i="21"/>
  <c r="BQ33" i="21"/>
  <c r="BO33" i="21"/>
  <c r="BM33" i="21"/>
  <c r="BL33" i="21"/>
  <c r="BK33" i="21"/>
  <c r="BF33" i="21"/>
  <c r="BE33" i="21"/>
  <c r="AZ33" i="21"/>
  <c r="AY33" i="21"/>
  <c r="AQ33" i="21"/>
  <c r="AO33" i="21"/>
  <c r="K33" i="21" s="1"/>
  <c r="AN33" i="21"/>
  <c r="AM33" i="21"/>
  <c r="AH33" i="21"/>
  <c r="AG33" i="21"/>
  <c r="AB33" i="21"/>
  <c r="AA33" i="21"/>
  <c r="V33" i="21"/>
  <c r="U33" i="21"/>
  <c r="S33" i="21"/>
  <c r="Q33" i="21"/>
  <c r="DH32" i="21"/>
  <c r="DG32" i="21"/>
  <c r="DE32" i="21"/>
  <c r="DC32" i="21"/>
  <c r="DB32" i="21"/>
  <c r="DA32" i="21"/>
  <c r="CY32" i="21"/>
  <c r="CW32" i="21"/>
  <c r="CV32" i="21"/>
  <c r="CU32" i="21"/>
  <c r="CS32" i="21"/>
  <c r="CQ32" i="21"/>
  <c r="CP32" i="21"/>
  <c r="CO32" i="21"/>
  <c r="CM32" i="21"/>
  <c r="CK32" i="21"/>
  <c r="CJ32" i="21"/>
  <c r="CI32" i="21"/>
  <c r="CG32" i="21"/>
  <c r="CE32" i="21"/>
  <c r="CD32" i="21"/>
  <c r="CC32" i="21"/>
  <c r="CA32" i="21"/>
  <c r="BY32" i="21"/>
  <c r="BX32" i="21"/>
  <c r="BW32" i="21"/>
  <c r="BU32" i="21"/>
  <c r="BS32" i="21"/>
  <c r="BR32" i="21"/>
  <c r="BQ32" i="21"/>
  <c r="BO32" i="21"/>
  <c r="BM32" i="21"/>
  <c r="BL32" i="21"/>
  <c r="BK32" i="21"/>
  <c r="BI32" i="21"/>
  <c r="BG32" i="21"/>
  <c r="BF32" i="21"/>
  <c r="BE32" i="21"/>
  <c r="BC32" i="21"/>
  <c r="BA32" i="21"/>
  <c r="AZ32" i="21"/>
  <c r="AY32" i="21"/>
  <c r="AW32" i="21"/>
  <c r="AU32" i="21"/>
  <c r="AT32" i="21"/>
  <c r="AS32" i="21"/>
  <c r="AQ32" i="21"/>
  <c r="AO32" i="21"/>
  <c r="AN32" i="21"/>
  <c r="AM32" i="21"/>
  <c r="AK32" i="21"/>
  <c r="AI32" i="21"/>
  <c r="AH32" i="21"/>
  <c r="AG32" i="21"/>
  <c r="AE32" i="21"/>
  <c r="AC32" i="21"/>
  <c r="AB32" i="21"/>
  <c r="AA32" i="21"/>
  <c r="Y32" i="21"/>
  <c r="W32" i="21"/>
  <c r="V32" i="21"/>
  <c r="U32" i="21"/>
  <c r="S32" i="21"/>
  <c r="Q32" i="21"/>
  <c r="P32" i="21"/>
  <c r="O32" i="21"/>
  <c r="M32" i="21"/>
  <c r="K32" i="21"/>
  <c r="DH31" i="21"/>
  <c r="DG31" i="21"/>
  <c r="DB31" i="21"/>
  <c r="DA31" i="21"/>
  <c r="CV31" i="21"/>
  <c r="CU31" i="21"/>
  <c r="CM31" i="21"/>
  <c r="CK31" i="21"/>
  <c r="CJ31" i="21"/>
  <c r="CI31" i="21"/>
  <c r="CD31" i="21"/>
  <c r="CC31" i="21"/>
  <c r="BX31" i="21"/>
  <c r="BW31" i="21"/>
  <c r="BR31" i="21"/>
  <c r="BQ31" i="21"/>
  <c r="BO31" i="21"/>
  <c r="BM31" i="21"/>
  <c r="BL31" i="21"/>
  <c r="BK31" i="21"/>
  <c r="BF31" i="21"/>
  <c r="BE31" i="21"/>
  <c r="AZ31" i="21"/>
  <c r="AY31" i="21"/>
  <c r="AQ31" i="21"/>
  <c r="AO31" i="21"/>
  <c r="AN31" i="21"/>
  <c r="AM31" i="21"/>
  <c r="AH31" i="21"/>
  <c r="AG31" i="21"/>
  <c r="AB31" i="21"/>
  <c r="AA31" i="21"/>
  <c r="V31" i="21"/>
  <c r="U31" i="21"/>
  <c r="S31" i="21"/>
  <c r="Q31" i="21"/>
  <c r="DH30" i="21"/>
  <c r="DG30" i="21"/>
  <c r="DB30" i="21"/>
  <c r="DA30" i="21"/>
  <c r="CV30" i="21"/>
  <c r="CU30" i="21"/>
  <c r="CM30" i="21"/>
  <c r="CK30" i="21"/>
  <c r="CJ30" i="21"/>
  <c r="CI30" i="21"/>
  <c r="CD30" i="21"/>
  <c r="CC30" i="21"/>
  <c r="BX30" i="21"/>
  <c r="BW30" i="21"/>
  <c r="BO30" i="21"/>
  <c r="BR30" i="21" s="1"/>
  <c r="BM30" i="21"/>
  <c r="BL30" i="21"/>
  <c r="BK30" i="21"/>
  <c r="BF30" i="21"/>
  <c r="BE30" i="21"/>
  <c r="AZ30" i="21"/>
  <c r="AY30" i="21"/>
  <c r="AQ30" i="21"/>
  <c r="AO30" i="21"/>
  <c r="AN30" i="21"/>
  <c r="AM30" i="21"/>
  <c r="AH30" i="21"/>
  <c r="AG30" i="21"/>
  <c r="AB30" i="21"/>
  <c r="AA30" i="21"/>
  <c r="V30" i="21"/>
  <c r="S30" i="21"/>
  <c r="U30" i="21" s="1"/>
  <c r="Q30" i="21"/>
  <c r="DH29" i="21"/>
  <c r="DG29" i="21"/>
  <c r="DB29" i="21"/>
  <c r="DA29" i="21"/>
  <c r="CV29" i="21"/>
  <c r="CU29" i="21"/>
  <c r="CM29" i="21"/>
  <c r="CK29" i="21"/>
  <c r="CJ29" i="21"/>
  <c r="CI29" i="21"/>
  <c r="CD29" i="21"/>
  <c r="CC29" i="21"/>
  <c r="BX29" i="21"/>
  <c r="BW29" i="21"/>
  <c r="BO29" i="21"/>
  <c r="BM29" i="21"/>
  <c r="BL29" i="21"/>
  <c r="BK29" i="21"/>
  <c r="BF29" i="21"/>
  <c r="BE29" i="21"/>
  <c r="AZ29" i="21"/>
  <c r="AY29" i="21"/>
  <c r="AT29" i="21"/>
  <c r="AQ29" i="21"/>
  <c r="AO29" i="21"/>
  <c r="AN29" i="21"/>
  <c r="AM29" i="21"/>
  <c r="AH29" i="21"/>
  <c r="AG29" i="21"/>
  <c r="AB29" i="21"/>
  <c r="AA29" i="21"/>
  <c r="S29" i="21"/>
  <c r="V29" i="21" s="1"/>
  <c r="Q29" i="21"/>
  <c r="K29" i="21"/>
  <c r="DH28" i="21"/>
  <c r="DG28" i="21"/>
  <c r="DB28" i="21"/>
  <c r="DA28" i="21"/>
  <c r="CV28" i="21"/>
  <c r="CU28" i="21"/>
  <c r="CP28" i="21"/>
  <c r="CO28" i="21"/>
  <c r="CM28" i="21"/>
  <c r="CK28" i="21"/>
  <c r="CJ28" i="21"/>
  <c r="CI28" i="21"/>
  <c r="CD28" i="21"/>
  <c r="CC28" i="21"/>
  <c r="BX28" i="21"/>
  <c r="BW28" i="21"/>
  <c r="BO28" i="21"/>
  <c r="BM28" i="21"/>
  <c r="BL28" i="21"/>
  <c r="BK28" i="21"/>
  <c r="BF28" i="21"/>
  <c r="BE28" i="21"/>
  <c r="AZ28" i="21"/>
  <c r="AY28" i="21"/>
  <c r="AT28" i="21"/>
  <c r="AS28" i="21"/>
  <c r="AQ28" i="21"/>
  <c r="AO28" i="21"/>
  <c r="AN28" i="21"/>
  <c r="AM28" i="21"/>
  <c r="AH28" i="21"/>
  <c r="AG28" i="21"/>
  <c r="AB28" i="21"/>
  <c r="AA28" i="21"/>
  <c r="S28" i="21"/>
  <c r="Q28" i="21"/>
  <c r="M28" i="21"/>
  <c r="K28" i="21"/>
  <c r="DE27" i="21"/>
  <c r="DC27" i="21"/>
  <c r="CY27" i="21"/>
  <c r="CW27" i="21"/>
  <c r="CS27" i="21"/>
  <c r="CQ27" i="21"/>
  <c r="CM27" i="21"/>
  <c r="CK27" i="21"/>
  <c r="CG27" i="21"/>
  <c r="CE27" i="21"/>
  <c r="CA27" i="21"/>
  <c r="BY27" i="21"/>
  <c r="BU27" i="21"/>
  <c r="BS27" i="21"/>
  <c r="BO27" i="21"/>
  <c r="BM27" i="21"/>
  <c r="BI27" i="21"/>
  <c r="BG27" i="21"/>
  <c r="BC27" i="21"/>
  <c r="BA27" i="21"/>
  <c r="AW27" i="21"/>
  <c r="AU27" i="21"/>
  <c r="AQ27" i="21"/>
  <c r="AO27" i="21"/>
  <c r="AK27" i="21"/>
  <c r="AI27" i="21"/>
  <c r="AE27" i="21"/>
  <c r="AC27" i="21"/>
  <c r="Y27" i="21"/>
  <c r="W27" i="21"/>
  <c r="S27" i="21"/>
  <c r="Q27" i="21"/>
  <c r="K27" i="21" s="1"/>
  <c r="M27" i="21"/>
  <c r="DH26" i="21"/>
  <c r="DG26" i="21"/>
  <c r="DB26" i="21"/>
  <c r="DA26" i="21"/>
  <c r="CV26" i="21"/>
  <c r="CU26" i="21"/>
  <c r="CP26" i="21"/>
  <c r="CO26" i="21"/>
  <c r="CM26" i="21"/>
  <c r="CK26" i="21"/>
  <c r="CJ26" i="21"/>
  <c r="CI26" i="21"/>
  <c r="CD26" i="21"/>
  <c r="CC26" i="21"/>
  <c r="BX26" i="21"/>
  <c r="BW26" i="21"/>
  <c r="BO26" i="21"/>
  <c r="BM26" i="21"/>
  <c r="BL26" i="21"/>
  <c r="BK26" i="21"/>
  <c r="BF26" i="21"/>
  <c r="BE26" i="21"/>
  <c r="AZ26" i="21"/>
  <c r="AY26" i="21"/>
  <c r="AT26" i="21"/>
  <c r="AS26" i="21"/>
  <c r="AQ26" i="21"/>
  <c r="AO26" i="21"/>
  <c r="AN26" i="21"/>
  <c r="AM26" i="21"/>
  <c r="AH26" i="21"/>
  <c r="AG26" i="21"/>
  <c r="AB26" i="21"/>
  <c r="AA26" i="21"/>
  <c r="S26" i="21"/>
  <c r="Q26" i="21"/>
  <c r="M26" i="21"/>
  <c r="K26" i="21"/>
  <c r="DE25" i="21"/>
  <c r="DC25" i="21"/>
  <c r="CY25" i="21"/>
  <c r="CW25" i="21"/>
  <c r="CS25" i="21"/>
  <c r="CQ25" i="21"/>
  <c r="CM25" i="21"/>
  <c r="CK25" i="21"/>
  <c r="CG25" i="21"/>
  <c r="CE25" i="21"/>
  <c r="CA25" i="21"/>
  <c r="BY25" i="21"/>
  <c r="BU25" i="21"/>
  <c r="BS25" i="21"/>
  <c r="BO25" i="21"/>
  <c r="BM25" i="21"/>
  <c r="BI25" i="21"/>
  <c r="BG25" i="21"/>
  <c r="BC25" i="21"/>
  <c r="BA25" i="21"/>
  <c r="AW25" i="21"/>
  <c r="AU25" i="21"/>
  <c r="AQ25" i="21"/>
  <c r="AO25" i="21"/>
  <c r="AK25" i="21"/>
  <c r="AI25" i="21"/>
  <c r="AE25" i="21"/>
  <c r="AC25" i="21"/>
  <c r="Y25" i="21"/>
  <c r="W25" i="21"/>
  <c r="S25" i="21"/>
  <c r="Q25" i="21"/>
  <c r="K25" i="21" s="1"/>
  <c r="M25" i="21"/>
  <c r="DH24" i="21"/>
  <c r="DG24" i="21"/>
  <c r="DB24" i="21"/>
  <c r="DA24" i="21"/>
  <c r="CV24" i="21"/>
  <c r="CU24" i="21"/>
  <c r="CP24" i="21"/>
  <c r="CO24" i="21"/>
  <c r="CM24" i="21"/>
  <c r="CK24" i="21"/>
  <c r="CJ24" i="21"/>
  <c r="CI24" i="21"/>
  <c r="CD24" i="21"/>
  <c r="CC24" i="21"/>
  <c r="BX24" i="21"/>
  <c r="BW24" i="21"/>
  <c r="BO24" i="21"/>
  <c r="BM24" i="21"/>
  <c r="BL24" i="21"/>
  <c r="BK24" i="21"/>
  <c r="BF24" i="21"/>
  <c r="BE24" i="21"/>
  <c r="AZ24" i="21"/>
  <c r="AY24" i="21"/>
  <c r="AT24" i="21"/>
  <c r="AS24" i="21"/>
  <c r="AQ24" i="21"/>
  <c r="AO24" i="21"/>
  <c r="AN24" i="21"/>
  <c r="AM24" i="21"/>
  <c r="AH24" i="21"/>
  <c r="AG24" i="21"/>
  <c r="AB24" i="21"/>
  <c r="AA24" i="21"/>
  <c r="S24" i="21"/>
  <c r="Q24" i="21"/>
  <c r="M24" i="21"/>
  <c r="K24" i="21"/>
  <c r="DE23" i="21"/>
  <c r="DC23" i="21"/>
  <c r="CY23" i="21"/>
  <c r="CW23" i="21"/>
  <c r="CS23" i="21"/>
  <c r="CQ23" i="21"/>
  <c r="CM23" i="21"/>
  <c r="CK23" i="21"/>
  <c r="CG23" i="21"/>
  <c r="CE23" i="21"/>
  <c r="CA23" i="21"/>
  <c r="BY23" i="21"/>
  <c r="BU23" i="21"/>
  <c r="BS23" i="21"/>
  <c r="BO23" i="21"/>
  <c r="BM23" i="21"/>
  <c r="BI23" i="21"/>
  <c r="BG23" i="21"/>
  <c r="BC23" i="21"/>
  <c r="BA23" i="21"/>
  <c r="AW23" i="21"/>
  <c r="AU23" i="21"/>
  <c r="AQ23" i="21"/>
  <c r="AO23" i="21"/>
  <c r="AK23" i="21"/>
  <c r="AI23" i="21"/>
  <c r="AE23" i="21"/>
  <c r="AC23" i="21"/>
  <c r="Y23" i="21"/>
  <c r="W23" i="21"/>
  <c r="S23" i="21"/>
  <c r="Q23" i="21"/>
  <c r="K23" i="21" s="1"/>
  <c r="M23" i="21"/>
  <c r="DH22" i="21"/>
  <c r="DG22" i="21"/>
  <c r="DB22" i="21"/>
  <c r="DA22" i="21"/>
  <c r="CV22" i="21"/>
  <c r="CU22" i="21"/>
  <c r="CP22" i="21"/>
  <c r="CO22" i="21"/>
  <c r="CM22" i="21"/>
  <c r="CK22" i="21"/>
  <c r="CJ22" i="21"/>
  <c r="CI22" i="21"/>
  <c r="CD22" i="21"/>
  <c r="CC22" i="21"/>
  <c r="BX22" i="21"/>
  <c r="BW22" i="21"/>
  <c r="BO22" i="21"/>
  <c r="BM22" i="21"/>
  <c r="BL22" i="21"/>
  <c r="BK22" i="21"/>
  <c r="BF22" i="21"/>
  <c r="BE22" i="21"/>
  <c r="AZ22" i="21"/>
  <c r="AY22" i="21"/>
  <c r="AT22" i="21"/>
  <c r="AS22" i="21"/>
  <c r="AQ22" i="21"/>
  <c r="AO22" i="21"/>
  <c r="AN22" i="21"/>
  <c r="AM22" i="21"/>
  <c r="AH22" i="21"/>
  <c r="AG22" i="21"/>
  <c r="AB22" i="21"/>
  <c r="AA22" i="21"/>
  <c r="S22" i="21"/>
  <c r="Q22" i="21"/>
  <c r="M22" i="21"/>
  <c r="K22" i="21"/>
  <c r="DH21" i="21"/>
  <c r="DG21" i="21"/>
  <c r="DB21" i="21"/>
  <c r="DA21" i="21"/>
  <c r="CV21" i="21"/>
  <c r="CU21" i="21"/>
  <c r="CP21" i="21"/>
  <c r="CO21" i="21"/>
  <c r="CM21" i="21"/>
  <c r="CK21" i="21"/>
  <c r="CJ21" i="21"/>
  <c r="CI21" i="21"/>
  <c r="CD21" i="21"/>
  <c r="CC21" i="21"/>
  <c r="BX21" i="21"/>
  <c r="BW21" i="21"/>
  <c r="BO21" i="21"/>
  <c r="BM21" i="21"/>
  <c r="BL21" i="21"/>
  <c r="BK21" i="21"/>
  <c r="BF21" i="21"/>
  <c r="BE21" i="21"/>
  <c r="AZ21" i="21"/>
  <c r="AY21" i="21"/>
  <c r="AT21" i="21"/>
  <c r="AS21" i="21"/>
  <c r="AQ21" i="21"/>
  <c r="AO21" i="21"/>
  <c r="AN21" i="21"/>
  <c r="AM21" i="21"/>
  <c r="AH21" i="21"/>
  <c r="AG21" i="21"/>
  <c r="AB21" i="21"/>
  <c r="AA21" i="21"/>
  <c r="S21" i="21"/>
  <c r="Q21" i="21"/>
  <c r="K21" i="21" s="1"/>
  <c r="M21" i="21"/>
  <c r="DH20" i="21"/>
  <c r="DG20" i="21"/>
  <c r="DB20" i="21"/>
  <c r="DA20" i="21"/>
  <c r="CV20" i="21"/>
  <c r="CU20" i="21"/>
  <c r="CP20" i="21"/>
  <c r="CO20" i="21"/>
  <c r="CM20" i="21"/>
  <c r="CK20" i="21"/>
  <c r="CJ20" i="21"/>
  <c r="CI20" i="21"/>
  <c r="CD20" i="21"/>
  <c r="CC20" i="21"/>
  <c r="BX20" i="21"/>
  <c r="BW20" i="21"/>
  <c r="BO20" i="21"/>
  <c r="BM20" i="21"/>
  <c r="BL20" i="21"/>
  <c r="BK20" i="21"/>
  <c r="BF20" i="21"/>
  <c r="BE20" i="21"/>
  <c r="AZ20" i="21"/>
  <c r="AY20" i="21"/>
  <c r="AT20" i="21"/>
  <c r="AS20" i="21"/>
  <c r="AQ20" i="21"/>
  <c r="AO20" i="21"/>
  <c r="AN20" i="21"/>
  <c r="AM20" i="21"/>
  <c r="AH20" i="21"/>
  <c r="AG20" i="21"/>
  <c r="AB20" i="21"/>
  <c r="AA20" i="21"/>
  <c r="S20" i="21"/>
  <c r="Q20" i="21"/>
  <c r="M20" i="21"/>
  <c r="K20" i="21"/>
  <c r="DH19" i="21"/>
  <c r="DG19" i="21"/>
  <c r="DB19" i="21"/>
  <c r="DA19" i="21"/>
  <c r="CV19" i="21"/>
  <c r="CU19" i="21"/>
  <c r="CP19" i="21"/>
  <c r="CO19" i="21"/>
  <c r="CM19" i="21"/>
  <c r="CK19" i="21"/>
  <c r="CJ19" i="21"/>
  <c r="CI19" i="21"/>
  <c r="CD19" i="21"/>
  <c r="CC19" i="21"/>
  <c r="BX19" i="21"/>
  <c r="BW19" i="21"/>
  <c r="BO19" i="21"/>
  <c r="BM19" i="21"/>
  <c r="BL19" i="21"/>
  <c r="BK19" i="21"/>
  <c r="BF19" i="21"/>
  <c r="BE19" i="21"/>
  <c r="AZ19" i="21"/>
  <c r="AY19" i="21"/>
  <c r="AT19" i="21"/>
  <c r="AS19" i="21"/>
  <c r="AQ19" i="21"/>
  <c r="AO19" i="21"/>
  <c r="AN19" i="21"/>
  <c r="AM19" i="21"/>
  <c r="AH19" i="21"/>
  <c r="AG19" i="21"/>
  <c r="AB19" i="21"/>
  <c r="AA19" i="21"/>
  <c r="S19" i="21"/>
  <c r="Q19" i="21"/>
  <c r="K19" i="21" s="1"/>
  <c r="M19" i="21"/>
  <c r="DH18" i="21"/>
  <c r="DG18" i="21"/>
  <c r="DB18" i="21"/>
  <c r="DA18" i="21"/>
  <c r="CV18" i="21"/>
  <c r="CU18" i="21"/>
  <c r="CP18" i="21"/>
  <c r="CO18" i="21"/>
  <c r="CM18" i="21"/>
  <c r="CK18" i="21"/>
  <c r="CJ18" i="21"/>
  <c r="CI18" i="21"/>
  <c r="CD18" i="21"/>
  <c r="CC18" i="21"/>
  <c r="BX18" i="21"/>
  <c r="BW18" i="21"/>
  <c r="BO18" i="21"/>
  <c r="BM18" i="21"/>
  <c r="BL18" i="21"/>
  <c r="BK18" i="21"/>
  <c r="BF18" i="21"/>
  <c r="BE18" i="21"/>
  <c r="AZ18" i="21"/>
  <c r="AY18" i="21"/>
  <c r="AT18" i="21"/>
  <c r="AS18" i="21"/>
  <c r="AQ18" i="21"/>
  <c r="AO18" i="21"/>
  <c r="AN18" i="21"/>
  <c r="AM18" i="21"/>
  <c r="AH18" i="21"/>
  <c r="AG18" i="21"/>
  <c r="AB18" i="21"/>
  <c r="AA18" i="21"/>
  <c r="S18" i="21"/>
  <c r="Q18" i="21"/>
  <c r="M18" i="21"/>
  <c r="K18" i="21"/>
  <c r="DE17" i="21"/>
  <c r="DC17" i="21"/>
  <c r="CY17" i="21"/>
  <c r="CW17" i="21"/>
  <c r="CS17" i="21"/>
  <c r="CQ17" i="21"/>
  <c r="CM17" i="21"/>
  <c r="CK17" i="21"/>
  <c r="CG17" i="21"/>
  <c r="CE17" i="21"/>
  <c r="CA17" i="21"/>
  <c r="BY17" i="21"/>
  <c r="BU17" i="21"/>
  <c r="BS17" i="21"/>
  <c r="BO17" i="21"/>
  <c r="BM17" i="21"/>
  <c r="BI17" i="21"/>
  <c r="BG17" i="21"/>
  <c r="BC17" i="21"/>
  <c r="BA17" i="21"/>
  <c r="AW17" i="21"/>
  <c r="AU17" i="21"/>
  <c r="AQ17" i="21"/>
  <c r="AO17" i="21"/>
  <c r="AK17" i="21"/>
  <c r="AI17" i="21"/>
  <c r="AE17" i="21"/>
  <c r="AC17" i="21"/>
  <c r="Y17" i="21"/>
  <c r="W17" i="21"/>
  <c r="S17" i="21"/>
  <c r="Q17" i="21"/>
  <c r="K17" i="21" s="1"/>
  <c r="M17" i="21"/>
  <c r="DH16" i="21"/>
  <c r="DG16" i="21"/>
  <c r="DB16" i="21"/>
  <c r="DA16" i="21"/>
  <c r="CV16" i="21"/>
  <c r="CU16" i="21"/>
  <c r="CP16" i="21"/>
  <c r="CO16" i="21"/>
  <c r="CM16" i="21"/>
  <c r="CK16" i="21"/>
  <c r="CJ16" i="21"/>
  <c r="CI16" i="21"/>
  <c r="CD16" i="21"/>
  <c r="CC16" i="21"/>
  <c r="BX16" i="21"/>
  <c r="BW16" i="21"/>
  <c r="BO16" i="21"/>
  <c r="BM16" i="21"/>
  <c r="BL16" i="21"/>
  <c r="BK16" i="21"/>
  <c r="BF16" i="21"/>
  <c r="BE16" i="21"/>
  <c r="AZ16" i="21"/>
  <c r="AY16" i="21"/>
  <c r="AT16" i="21"/>
  <c r="AS16" i="21"/>
  <c r="AQ16" i="21"/>
  <c r="AO16" i="21"/>
  <c r="AN16" i="21"/>
  <c r="AM16" i="21"/>
  <c r="AH16" i="21"/>
  <c r="AG16" i="21"/>
  <c r="AB16" i="21"/>
  <c r="AA16" i="21"/>
  <c r="S16" i="21"/>
  <c r="Q16" i="21"/>
  <c r="M16" i="21"/>
  <c r="K16" i="21"/>
  <c r="DH15" i="21"/>
  <c r="DG15" i="21"/>
  <c r="DB15" i="21"/>
  <c r="DA15" i="21"/>
  <c r="CV15" i="21"/>
  <c r="CU15" i="21"/>
  <c r="CP15" i="21"/>
  <c r="CO15" i="21"/>
  <c r="CM15" i="21"/>
  <c r="CK15" i="21"/>
  <c r="CJ15" i="21"/>
  <c r="CI15" i="21"/>
  <c r="CD15" i="21"/>
  <c r="CC15" i="21"/>
  <c r="BX15" i="21"/>
  <c r="BW15" i="21"/>
  <c r="BO15" i="21"/>
  <c r="BM15" i="21"/>
  <c r="BL15" i="21"/>
  <c r="BK15" i="21"/>
  <c r="BF15" i="21"/>
  <c r="BE15" i="21"/>
  <c r="AZ15" i="21"/>
  <c r="AY15" i="21"/>
  <c r="AT15" i="21"/>
  <c r="AS15" i="21"/>
  <c r="AQ15" i="21"/>
  <c r="AO15" i="21"/>
  <c r="AN15" i="21"/>
  <c r="AM15" i="21"/>
  <c r="AH15" i="21"/>
  <c r="AG15" i="21"/>
  <c r="AB15" i="21"/>
  <c r="AA15" i="21"/>
  <c r="S15" i="21"/>
  <c r="Q15" i="21"/>
  <c r="K15" i="21" s="1"/>
  <c r="M15" i="21"/>
  <c r="DH14" i="21"/>
  <c r="DG14" i="21"/>
  <c r="DB14" i="21"/>
  <c r="DA14" i="21"/>
  <c r="CV14" i="21"/>
  <c r="CU14" i="21"/>
  <c r="CP14" i="21"/>
  <c r="CO14" i="21"/>
  <c r="CM14" i="21"/>
  <c r="CK14" i="21"/>
  <c r="CJ14" i="21"/>
  <c r="CI14" i="21"/>
  <c r="CD14" i="21"/>
  <c r="CC14" i="21"/>
  <c r="BX14" i="21"/>
  <c r="BW14" i="21"/>
  <c r="BO14" i="21"/>
  <c r="BM14" i="21"/>
  <c r="BL14" i="21"/>
  <c r="BK14" i="21"/>
  <c r="BF14" i="21"/>
  <c r="BE14" i="21"/>
  <c r="AZ14" i="21"/>
  <c r="AY14" i="21"/>
  <c r="AT14" i="21"/>
  <c r="AS14" i="21"/>
  <c r="AQ14" i="21"/>
  <c r="AO14" i="21"/>
  <c r="AN14" i="21"/>
  <c r="AM14" i="21"/>
  <c r="AH14" i="21"/>
  <c r="AG14" i="21"/>
  <c r="AB14" i="21"/>
  <c r="AA14" i="21"/>
  <c r="S14" i="21"/>
  <c r="Q14" i="21"/>
  <c r="M14" i="21"/>
  <c r="K14" i="21"/>
  <c r="DH13" i="21"/>
  <c r="DG13" i="21"/>
  <c r="DB13" i="21"/>
  <c r="DA13" i="21"/>
  <c r="CV13" i="21"/>
  <c r="CU13" i="21"/>
  <c r="CP13" i="21"/>
  <c r="CO13" i="21"/>
  <c r="CM13" i="21"/>
  <c r="CK13" i="21"/>
  <c r="CJ13" i="21"/>
  <c r="CI13" i="21"/>
  <c r="CD13" i="21"/>
  <c r="CC13" i="21"/>
  <c r="BX13" i="21"/>
  <c r="BW13" i="21"/>
  <c r="BO13" i="21"/>
  <c r="BM13" i="21"/>
  <c r="BL13" i="21"/>
  <c r="BK13" i="21"/>
  <c r="BF13" i="21"/>
  <c r="BE13" i="21"/>
  <c r="AZ13" i="21"/>
  <c r="AY13" i="21"/>
  <c r="AT13" i="21"/>
  <c r="AS13" i="21"/>
  <c r="AQ13" i="21"/>
  <c r="AO13" i="21"/>
  <c r="AN13" i="21"/>
  <c r="AM13" i="21"/>
  <c r="AH13" i="21"/>
  <c r="AG13" i="21"/>
  <c r="AB13" i="21"/>
  <c r="AA13" i="21"/>
  <c r="S13" i="21"/>
  <c r="Q13" i="21"/>
  <c r="K13" i="21" s="1"/>
  <c r="DH12" i="21"/>
  <c r="DG12" i="21"/>
  <c r="DB12" i="21"/>
  <c r="DA12" i="21"/>
  <c r="CV12" i="21"/>
  <c r="CU12" i="21"/>
  <c r="CP12" i="21"/>
  <c r="CO12" i="21"/>
  <c r="CM12" i="21"/>
  <c r="CK12" i="21"/>
  <c r="CJ12" i="21"/>
  <c r="CI12" i="21"/>
  <c r="CD12" i="21"/>
  <c r="CC12" i="21"/>
  <c r="BX12" i="21"/>
  <c r="BW12" i="21"/>
  <c r="BO12" i="21"/>
  <c r="BM12" i="21"/>
  <c r="BL12" i="21"/>
  <c r="BK12" i="21"/>
  <c r="BF12" i="21"/>
  <c r="BE12" i="21"/>
  <c r="AZ12" i="21"/>
  <c r="AY12" i="21"/>
  <c r="AT12" i="21"/>
  <c r="AS12" i="21"/>
  <c r="AQ12" i="21"/>
  <c r="AO12" i="21"/>
  <c r="AN12" i="21"/>
  <c r="AM12" i="21"/>
  <c r="AH12" i="21"/>
  <c r="AG12" i="21"/>
  <c r="AB12" i="21"/>
  <c r="AA12" i="21"/>
  <c r="S12" i="21"/>
  <c r="Q12" i="21"/>
  <c r="M12" i="21"/>
  <c r="K12" i="21"/>
  <c r="DH11" i="21"/>
  <c r="DG11" i="21"/>
  <c r="DB11" i="21"/>
  <c r="DA11" i="21"/>
  <c r="CV11" i="21"/>
  <c r="CU11" i="21"/>
  <c r="CP11" i="21"/>
  <c r="CO11" i="21"/>
  <c r="CM11" i="21"/>
  <c r="CK11" i="21"/>
  <c r="CJ11" i="21"/>
  <c r="CI11" i="21"/>
  <c r="CD11" i="21"/>
  <c r="CC11" i="21"/>
  <c r="BX11" i="21"/>
  <c r="BW11" i="21"/>
  <c r="BO11" i="21"/>
  <c r="BM11" i="21"/>
  <c r="BL11" i="21"/>
  <c r="BK11" i="21"/>
  <c r="BF11" i="21"/>
  <c r="BE11" i="21"/>
  <c r="AZ11" i="21"/>
  <c r="AY11" i="21"/>
  <c r="AT11" i="21"/>
  <c r="AS11" i="21"/>
  <c r="AQ11" i="21"/>
  <c r="AO11" i="21"/>
  <c r="AN11" i="21"/>
  <c r="AM11" i="21"/>
  <c r="AH11" i="21"/>
  <c r="AG11" i="21"/>
  <c r="AB11" i="21"/>
  <c r="AA11" i="21"/>
  <c r="S11" i="21"/>
  <c r="Q11" i="21"/>
  <c r="K11" i="21" s="1"/>
  <c r="DE10" i="21"/>
  <c r="DC10" i="21"/>
  <c r="CY10" i="21"/>
  <c r="CW10" i="21"/>
  <c r="CS10" i="21"/>
  <c r="CQ10" i="21"/>
  <c r="CK10" i="21" s="1"/>
  <c r="CG10" i="21"/>
  <c r="CE10" i="21"/>
  <c r="CA10" i="21"/>
  <c r="BY10" i="21"/>
  <c r="BU10" i="21"/>
  <c r="BS10" i="21"/>
  <c r="BM10" i="21" s="1"/>
  <c r="BI10" i="21"/>
  <c r="BG10" i="21"/>
  <c r="BC10" i="21"/>
  <c r="BA10" i="21"/>
  <c r="AW10" i="21"/>
  <c r="AU10" i="21"/>
  <c r="AO10" i="21" s="1"/>
  <c r="AK10" i="21"/>
  <c r="AI10" i="21"/>
  <c r="AE10" i="21"/>
  <c r="AC10" i="21"/>
  <c r="Y10" i="21"/>
  <c r="W10" i="21"/>
  <c r="Q10" i="21" s="1"/>
  <c r="K10" i="21" s="1"/>
  <c r="DH216" i="20"/>
  <c r="DG216" i="20"/>
  <c r="DB216" i="20"/>
  <c r="DA216" i="20"/>
  <c r="CV216" i="20"/>
  <c r="CU216" i="20"/>
  <c r="CP216" i="20"/>
  <c r="CO216" i="20"/>
  <c r="CM216" i="20"/>
  <c r="CK216" i="20"/>
  <c r="CJ216" i="20"/>
  <c r="CI216" i="20"/>
  <c r="CD216" i="20"/>
  <c r="CC216" i="20"/>
  <c r="BX216" i="20"/>
  <c r="BW216" i="20"/>
  <c r="BO216" i="20"/>
  <c r="BM216" i="20"/>
  <c r="BL216" i="20"/>
  <c r="BK216" i="20"/>
  <c r="BF216" i="20"/>
  <c r="BE216" i="20"/>
  <c r="AZ216" i="20"/>
  <c r="AY216" i="20"/>
  <c r="AT216" i="20"/>
  <c r="AS216" i="20"/>
  <c r="AQ216" i="20"/>
  <c r="AO216" i="20"/>
  <c r="AN216" i="20"/>
  <c r="AM216" i="20"/>
  <c r="AH216" i="20"/>
  <c r="AG216" i="20"/>
  <c r="AB216" i="20"/>
  <c r="AA216" i="20"/>
  <c r="S216" i="20"/>
  <c r="Q216" i="20"/>
  <c r="K216" i="20" s="1"/>
  <c r="DH215" i="20"/>
  <c r="DG215" i="20"/>
  <c r="DB215" i="20"/>
  <c r="DA215" i="20"/>
  <c r="CV215" i="20"/>
  <c r="CU215" i="20"/>
  <c r="CP215" i="20"/>
  <c r="CO215" i="20"/>
  <c r="CM215" i="20"/>
  <c r="CK215" i="20"/>
  <c r="CJ215" i="20"/>
  <c r="CI215" i="20"/>
  <c r="CD215" i="20"/>
  <c r="CC215" i="20"/>
  <c r="BX215" i="20"/>
  <c r="BW215" i="20"/>
  <c r="BO215" i="20"/>
  <c r="BM215" i="20"/>
  <c r="K215" i="20" s="1"/>
  <c r="BL215" i="20"/>
  <c r="BK215" i="20"/>
  <c r="BF215" i="20"/>
  <c r="BE215" i="20"/>
  <c r="AZ215" i="20"/>
  <c r="AY215" i="20"/>
  <c r="AT215" i="20"/>
  <c r="AS215" i="20"/>
  <c r="AQ215" i="20"/>
  <c r="AO215" i="20"/>
  <c r="AN215" i="20"/>
  <c r="AM215" i="20"/>
  <c r="AH215" i="20"/>
  <c r="AG215" i="20"/>
  <c r="AB215" i="20"/>
  <c r="AA215" i="20"/>
  <c r="S215" i="20"/>
  <c r="U215" i="20" s="1"/>
  <c r="Q215" i="20"/>
  <c r="DE214" i="20"/>
  <c r="DC214" i="20"/>
  <c r="CY214" i="20"/>
  <c r="CW214" i="20"/>
  <c r="CS214" i="20"/>
  <c r="CU214" i="20" s="1"/>
  <c r="CQ214" i="20"/>
  <c r="CG214" i="20"/>
  <c r="CE214" i="20"/>
  <c r="CA214" i="20"/>
  <c r="BY214" i="20"/>
  <c r="BU214" i="20"/>
  <c r="BW214" i="20" s="1"/>
  <c r="BS214" i="20"/>
  <c r="BI214" i="20"/>
  <c r="BG214" i="20"/>
  <c r="BC214" i="20"/>
  <c r="BA214" i="20"/>
  <c r="AW214" i="20"/>
  <c r="AY214" i="20" s="1"/>
  <c r="AU214" i="20"/>
  <c r="AK214" i="20"/>
  <c r="AI214" i="20"/>
  <c r="AE214" i="20"/>
  <c r="AC214" i="20"/>
  <c r="Y214" i="20"/>
  <c r="AA214" i="20" s="1"/>
  <c r="W214" i="20"/>
  <c r="DH213" i="20"/>
  <c r="DG213" i="20"/>
  <c r="DB213" i="20"/>
  <c r="DA213" i="20"/>
  <c r="CV213" i="20"/>
  <c r="CU213" i="20"/>
  <c r="CP213" i="20"/>
  <c r="CM213" i="20"/>
  <c r="CO213" i="20" s="1"/>
  <c r="CK213" i="20"/>
  <c r="CJ213" i="20"/>
  <c r="CI213" i="20"/>
  <c r="CD213" i="20"/>
  <c r="CC213" i="20"/>
  <c r="BX213" i="20"/>
  <c r="BW213" i="20"/>
  <c r="BO213" i="20"/>
  <c r="BM213" i="20"/>
  <c r="BL213" i="20"/>
  <c r="BK213" i="20"/>
  <c r="BF213" i="20"/>
  <c r="BE213" i="20"/>
  <c r="AZ213" i="20"/>
  <c r="AY213" i="20"/>
  <c r="AT213" i="20"/>
  <c r="AQ213" i="20"/>
  <c r="AS213" i="20" s="1"/>
  <c r="AO213" i="20"/>
  <c r="K213" i="20" s="1"/>
  <c r="AN213" i="20"/>
  <c r="AM213" i="20"/>
  <c r="AH213" i="20"/>
  <c r="AG213" i="20"/>
  <c r="AB213" i="20"/>
  <c r="AA213" i="20"/>
  <c r="S213" i="20"/>
  <c r="Q213" i="20"/>
  <c r="DH212" i="20"/>
  <c r="DG212" i="20"/>
  <c r="DB212" i="20"/>
  <c r="DA212" i="20"/>
  <c r="CV212" i="20"/>
  <c r="CU212" i="20"/>
  <c r="CP212" i="20"/>
  <c r="CM212" i="20"/>
  <c r="CO212" i="20" s="1"/>
  <c r="CK212" i="20"/>
  <c r="CJ212" i="20"/>
  <c r="CI212" i="20"/>
  <c r="CD212" i="20"/>
  <c r="CC212" i="20"/>
  <c r="BX212" i="20"/>
  <c r="BW212" i="20"/>
  <c r="BO212" i="20"/>
  <c r="BM212" i="20"/>
  <c r="BL212" i="20"/>
  <c r="BK212" i="20"/>
  <c r="BF212" i="20"/>
  <c r="BE212" i="20"/>
  <c r="AZ212" i="20"/>
  <c r="AY212" i="20"/>
  <c r="AT212" i="20"/>
  <c r="AQ212" i="20"/>
  <c r="AS212" i="20" s="1"/>
  <c r="AO212" i="20"/>
  <c r="K212" i="20" s="1"/>
  <c r="AN212" i="20"/>
  <c r="AM212" i="20"/>
  <c r="AH212" i="20"/>
  <c r="AG212" i="20"/>
  <c r="AB212" i="20"/>
  <c r="AA212" i="20"/>
  <c r="S212" i="20"/>
  <c r="Q212" i="20"/>
  <c r="DE211" i="20"/>
  <c r="DC211" i="20"/>
  <c r="CY211" i="20"/>
  <c r="CW211" i="20"/>
  <c r="CS211" i="20"/>
  <c r="CQ211" i="20"/>
  <c r="CM211" i="20"/>
  <c r="CK211" i="20"/>
  <c r="CG211" i="20"/>
  <c r="CE211" i="20"/>
  <c r="CA211" i="20"/>
  <c r="BY211" i="20"/>
  <c r="BU211" i="20"/>
  <c r="BS211" i="20"/>
  <c r="BO211" i="20"/>
  <c r="BM211" i="20"/>
  <c r="BI211" i="20"/>
  <c r="BG211" i="20"/>
  <c r="BC211" i="20"/>
  <c r="BA211" i="20"/>
  <c r="AW211" i="20"/>
  <c r="AU211" i="20"/>
  <c r="AQ211" i="20"/>
  <c r="AO211" i="20"/>
  <c r="AK211" i="20"/>
  <c r="AI211" i="20"/>
  <c r="AE211" i="20"/>
  <c r="AC211" i="20"/>
  <c r="Y211" i="20"/>
  <c r="W211" i="20"/>
  <c r="S211" i="20"/>
  <c r="Q211" i="20"/>
  <c r="K211" i="20"/>
  <c r="DH210" i="20"/>
  <c r="DG210" i="20"/>
  <c r="DB210" i="20"/>
  <c r="DA210" i="20"/>
  <c r="CV210" i="20"/>
  <c r="CU210" i="20"/>
  <c r="CP210" i="20"/>
  <c r="CM210" i="20"/>
  <c r="CO210" i="20" s="1"/>
  <c r="CK210" i="20"/>
  <c r="CJ210" i="20"/>
  <c r="CI210" i="20"/>
  <c r="CD210" i="20"/>
  <c r="CC210" i="20"/>
  <c r="BX210" i="20"/>
  <c r="BW210" i="20"/>
  <c r="BO210" i="20"/>
  <c r="BM210" i="20"/>
  <c r="BL210" i="20"/>
  <c r="BK210" i="20"/>
  <c r="BF210" i="20"/>
  <c r="BE210" i="20"/>
  <c r="AZ210" i="20"/>
  <c r="AY210" i="20"/>
  <c r="AT210" i="20"/>
  <c r="AQ210" i="20"/>
  <c r="AS210" i="20" s="1"/>
  <c r="AO210" i="20"/>
  <c r="AN210" i="20"/>
  <c r="AM210" i="20"/>
  <c r="AH210" i="20"/>
  <c r="AG210" i="20"/>
  <c r="AB210" i="20"/>
  <c r="AA210" i="20"/>
  <c r="S210" i="20"/>
  <c r="Q210" i="20"/>
  <c r="K210" i="20"/>
  <c r="DH209" i="20"/>
  <c r="DG209" i="20"/>
  <c r="DB209" i="20"/>
  <c r="DA209" i="20"/>
  <c r="CV209" i="20"/>
  <c r="CU209" i="20"/>
  <c r="CP209" i="20"/>
  <c r="CM209" i="20"/>
  <c r="CO209" i="20" s="1"/>
  <c r="CK209" i="20"/>
  <c r="CJ209" i="20"/>
  <c r="CI209" i="20"/>
  <c r="CD209" i="20"/>
  <c r="CC209" i="20"/>
  <c r="BX209" i="20"/>
  <c r="BW209" i="20"/>
  <c r="BO209" i="20"/>
  <c r="BM209" i="20"/>
  <c r="BL209" i="20"/>
  <c r="BK209" i="20"/>
  <c r="BF209" i="20"/>
  <c r="BE209" i="20"/>
  <c r="AZ209" i="20"/>
  <c r="AY209" i="20"/>
  <c r="AT209" i="20"/>
  <c r="AQ209" i="20"/>
  <c r="AS209" i="20" s="1"/>
  <c r="AO209" i="20"/>
  <c r="AN209" i="20"/>
  <c r="AM209" i="20"/>
  <c r="AH209" i="20"/>
  <c r="AG209" i="20"/>
  <c r="AB209" i="20"/>
  <c r="AA209" i="20"/>
  <c r="S209" i="20"/>
  <c r="Q209" i="20"/>
  <c r="K209" i="20"/>
  <c r="DH208" i="20"/>
  <c r="DG208" i="20"/>
  <c r="DB208" i="20"/>
  <c r="DA208" i="20"/>
  <c r="CV208" i="20"/>
  <c r="CU208" i="20"/>
  <c r="CP208" i="20"/>
  <c r="CM208" i="20"/>
  <c r="CO208" i="20" s="1"/>
  <c r="CK208" i="20"/>
  <c r="CJ208" i="20"/>
  <c r="CI208" i="20"/>
  <c r="CD208" i="20"/>
  <c r="CC208" i="20"/>
  <c r="BX208" i="20"/>
  <c r="BW208" i="20"/>
  <c r="BO208" i="20"/>
  <c r="BM208" i="20"/>
  <c r="BL208" i="20"/>
  <c r="BK208" i="20"/>
  <c r="BF208" i="20"/>
  <c r="BE208" i="20"/>
  <c r="AZ208" i="20"/>
  <c r="AY208" i="20"/>
  <c r="AT208" i="20"/>
  <c r="AQ208" i="20"/>
  <c r="AS208" i="20" s="1"/>
  <c r="AO208" i="20"/>
  <c r="AN208" i="20"/>
  <c r="AM208" i="20"/>
  <c r="AH208" i="20"/>
  <c r="AG208" i="20"/>
  <c r="AB208" i="20"/>
  <c r="AA208" i="20"/>
  <c r="S208" i="20"/>
  <c r="Q208" i="20"/>
  <c r="K208" i="20"/>
  <c r="DH207" i="20"/>
  <c r="DG207" i="20"/>
  <c r="DB207" i="20"/>
  <c r="DA207" i="20"/>
  <c r="CV207" i="20"/>
  <c r="CU207" i="20"/>
  <c r="CP207" i="20"/>
  <c r="CM207" i="20"/>
  <c r="CO207" i="20" s="1"/>
  <c r="CK207" i="20"/>
  <c r="CJ207" i="20"/>
  <c r="CI207" i="20"/>
  <c r="CD207" i="20"/>
  <c r="CC207" i="20"/>
  <c r="BX207" i="20"/>
  <c r="BW207" i="20"/>
  <c r="BO207" i="20"/>
  <c r="BM207" i="20"/>
  <c r="BL207" i="20"/>
  <c r="BK207" i="20"/>
  <c r="BF207" i="20"/>
  <c r="BE207" i="20"/>
  <c r="AZ207" i="20"/>
  <c r="AY207" i="20"/>
  <c r="AT207" i="20"/>
  <c r="AQ207" i="20"/>
  <c r="AS207" i="20" s="1"/>
  <c r="AO207" i="20"/>
  <c r="AN207" i="20"/>
  <c r="AM207" i="20"/>
  <c r="AH207" i="20"/>
  <c r="AG207" i="20"/>
  <c r="AB207" i="20"/>
  <c r="AA207" i="20"/>
  <c r="S207" i="20"/>
  <c r="Q207" i="20"/>
  <c r="K207" i="20"/>
  <c r="DH206" i="20"/>
  <c r="DG206" i="20"/>
  <c r="DB206" i="20"/>
  <c r="DA206" i="20"/>
  <c r="CV206" i="20"/>
  <c r="CU206" i="20"/>
  <c r="CP206" i="20"/>
  <c r="CM206" i="20"/>
  <c r="CO206" i="20" s="1"/>
  <c r="CK206" i="20"/>
  <c r="CJ206" i="20"/>
  <c r="CI206" i="20"/>
  <c r="CD206" i="20"/>
  <c r="CC206" i="20"/>
  <c r="BX206" i="20"/>
  <c r="BW206" i="20"/>
  <c r="BO206" i="20"/>
  <c r="BM206" i="20"/>
  <c r="BL206" i="20"/>
  <c r="BK206" i="20"/>
  <c r="BF206" i="20"/>
  <c r="BE206" i="20"/>
  <c r="AZ206" i="20"/>
  <c r="AY206" i="20"/>
  <c r="AT206" i="20"/>
  <c r="AQ206" i="20"/>
  <c r="AS206" i="20" s="1"/>
  <c r="AO206" i="20"/>
  <c r="AN206" i="20"/>
  <c r="AM206" i="20"/>
  <c r="AH206" i="20"/>
  <c r="AG206" i="20"/>
  <c r="AB206" i="20"/>
  <c r="AA206" i="20"/>
  <c r="S206" i="20"/>
  <c r="Q206" i="20"/>
  <c r="K206" i="20"/>
  <c r="DH205" i="20"/>
  <c r="DG205" i="20"/>
  <c r="DB205" i="20"/>
  <c r="DA205" i="20"/>
  <c r="CV205" i="20"/>
  <c r="CU205" i="20"/>
  <c r="CP205" i="20"/>
  <c r="CM205" i="20"/>
  <c r="CO205" i="20" s="1"/>
  <c r="CK205" i="20"/>
  <c r="CJ205" i="20"/>
  <c r="CI205" i="20"/>
  <c r="CD205" i="20"/>
  <c r="CC205" i="20"/>
  <c r="BX205" i="20"/>
  <c r="BW205" i="20"/>
  <c r="BO205" i="20"/>
  <c r="BM205" i="20"/>
  <c r="BL205" i="20"/>
  <c r="BK205" i="20"/>
  <c r="BF205" i="20"/>
  <c r="BE205" i="20"/>
  <c r="AZ205" i="20"/>
  <c r="AY205" i="20"/>
  <c r="AT205" i="20"/>
  <c r="AQ205" i="20"/>
  <c r="AS205" i="20" s="1"/>
  <c r="AO205" i="20"/>
  <c r="AN205" i="20"/>
  <c r="AM205" i="20"/>
  <c r="AH205" i="20"/>
  <c r="AG205" i="20"/>
  <c r="AB205" i="20"/>
  <c r="AA205" i="20"/>
  <c r="S205" i="20"/>
  <c r="Q205" i="20"/>
  <c r="K205" i="20"/>
  <c r="DH204" i="20"/>
  <c r="DG204" i="20"/>
  <c r="DB204" i="20"/>
  <c r="DA204" i="20"/>
  <c r="CV204" i="20"/>
  <c r="CU204" i="20"/>
  <c r="CP204" i="20"/>
  <c r="CM204" i="20"/>
  <c r="CO204" i="20" s="1"/>
  <c r="CK204" i="20"/>
  <c r="CJ204" i="20"/>
  <c r="CI204" i="20"/>
  <c r="CD204" i="20"/>
  <c r="CC204" i="20"/>
  <c r="BX204" i="20"/>
  <c r="BW204" i="20"/>
  <c r="BO204" i="20"/>
  <c r="BM204" i="20"/>
  <c r="BL204" i="20"/>
  <c r="BK204" i="20"/>
  <c r="BF204" i="20"/>
  <c r="BE204" i="20"/>
  <c r="AZ204" i="20"/>
  <c r="AY204" i="20"/>
  <c r="AT204" i="20"/>
  <c r="AQ204" i="20"/>
  <c r="AS204" i="20" s="1"/>
  <c r="AO204" i="20"/>
  <c r="AN204" i="20"/>
  <c r="AM204" i="20"/>
  <c r="AH204" i="20"/>
  <c r="AG204" i="20"/>
  <c r="AB204" i="20"/>
  <c r="AA204" i="20"/>
  <c r="S204" i="20"/>
  <c r="Q204" i="20"/>
  <c r="K204" i="20"/>
  <c r="DH203" i="20"/>
  <c r="DG203" i="20"/>
  <c r="DB203" i="20"/>
  <c r="DA203" i="20"/>
  <c r="CV203" i="20"/>
  <c r="CU203" i="20"/>
  <c r="CP203" i="20"/>
  <c r="CM203" i="20"/>
  <c r="CO203" i="20" s="1"/>
  <c r="CK203" i="20"/>
  <c r="CJ203" i="20"/>
  <c r="CI203" i="20"/>
  <c r="CD203" i="20"/>
  <c r="CC203" i="20"/>
  <c r="BX203" i="20"/>
  <c r="BW203" i="20"/>
  <c r="BO203" i="20"/>
  <c r="BM203" i="20"/>
  <c r="BL203" i="20"/>
  <c r="BK203" i="20"/>
  <c r="BF203" i="20"/>
  <c r="BE203" i="20"/>
  <c r="AZ203" i="20"/>
  <c r="AY203" i="20"/>
  <c r="AT203" i="20"/>
  <c r="AQ203" i="20"/>
  <c r="AS203" i="20" s="1"/>
  <c r="AO203" i="20"/>
  <c r="AN203" i="20"/>
  <c r="AM203" i="20"/>
  <c r="AH203" i="20"/>
  <c r="AG203" i="20"/>
  <c r="AB203" i="20"/>
  <c r="AA203" i="20"/>
  <c r="S203" i="20"/>
  <c r="Q203" i="20"/>
  <c r="K203" i="20"/>
  <c r="DH202" i="20"/>
  <c r="DG202" i="20"/>
  <c r="DB202" i="20"/>
  <c r="DA202" i="20"/>
  <c r="CV202" i="20"/>
  <c r="CU202" i="20"/>
  <c r="CP202" i="20"/>
  <c r="CM202" i="20"/>
  <c r="CO202" i="20" s="1"/>
  <c r="CK202" i="20"/>
  <c r="CJ202" i="20"/>
  <c r="CI202" i="20"/>
  <c r="CD202" i="20"/>
  <c r="CC202" i="20"/>
  <c r="BX202" i="20"/>
  <c r="BW202" i="20"/>
  <c r="BO202" i="20"/>
  <c r="BM202" i="20"/>
  <c r="BL202" i="20"/>
  <c r="BK202" i="20"/>
  <c r="BF202" i="20"/>
  <c r="BE202" i="20"/>
  <c r="AZ202" i="20"/>
  <c r="AY202" i="20"/>
  <c r="AT202" i="20"/>
  <c r="AQ202" i="20"/>
  <c r="AS202" i="20" s="1"/>
  <c r="AO202" i="20"/>
  <c r="AN202" i="20"/>
  <c r="AM202" i="20"/>
  <c r="AH202" i="20"/>
  <c r="AG202" i="20"/>
  <c r="AB202" i="20"/>
  <c r="AA202" i="20"/>
  <c r="S202" i="20"/>
  <c r="Q202" i="20"/>
  <c r="K202" i="20"/>
  <c r="DH201" i="20"/>
  <c r="DG201" i="20"/>
  <c r="DB201" i="20"/>
  <c r="DA201" i="20"/>
  <c r="CV201" i="20"/>
  <c r="CU201" i="20"/>
  <c r="CP201" i="20"/>
  <c r="CM201" i="20"/>
  <c r="CO201" i="20" s="1"/>
  <c r="CK201" i="20"/>
  <c r="CJ201" i="20"/>
  <c r="CI201" i="20"/>
  <c r="CD201" i="20"/>
  <c r="CC201" i="20"/>
  <c r="BX201" i="20"/>
  <c r="BW201" i="20"/>
  <c r="BO201" i="20"/>
  <c r="BM201" i="20"/>
  <c r="BL201" i="20"/>
  <c r="BK201" i="20"/>
  <c r="BF201" i="20"/>
  <c r="BE201" i="20"/>
  <c r="AZ201" i="20"/>
  <c r="AY201" i="20"/>
  <c r="AT201" i="20"/>
  <c r="AQ201" i="20"/>
  <c r="AS201" i="20" s="1"/>
  <c r="AO201" i="20"/>
  <c r="AN201" i="20"/>
  <c r="AM201" i="20"/>
  <c r="AH201" i="20"/>
  <c r="AG201" i="20"/>
  <c r="AB201" i="20"/>
  <c r="AA201" i="20"/>
  <c r="S201" i="20"/>
  <c r="Q201" i="20"/>
  <c r="K201" i="20"/>
  <c r="DH200" i="20"/>
  <c r="DG200" i="20"/>
  <c r="DB200" i="20"/>
  <c r="DA200" i="20"/>
  <c r="CV200" i="20"/>
  <c r="CU200" i="20"/>
  <c r="CP200" i="20"/>
  <c r="CM200" i="20"/>
  <c r="CO200" i="20" s="1"/>
  <c r="CK200" i="20"/>
  <c r="CJ200" i="20"/>
  <c r="CI200" i="20"/>
  <c r="CD200" i="20"/>
  <c r="CC200" i="20"/>
  <c r="BX200" i="20"/>
  <c r="BW200" i="20"/>
  <c r="BO200" i="20"/>
  <c r="BM200" i="20"/>
  <c r="BL200" i="20"/>
  <c r="BK200" i="20"/>
  <c r="BF200" i="20"/>
  <c r="BE200" i="20"/>
  <c r="AZ200" i="20"/>
  <c r="AY200" i="20"/>
  <c r="AT200" i="20"/>
  <c r="AQ200" i="20"/>
  <c r="AS200" i="20" s="1"/>
  <c r="AO200" i="20"/>
  <c r="AN200" i="20"/>
  <c r="AM200" i="20"/>
  <c r="AH200" i="20"/>
  <c r="AG200" i="20"/>
  <c r="AB200" i="20"/>
  <c r="AA200" i="20"/>
  <c r="S200" i="20"/>
  <c r="Q200" i="20"/>
  <c r="K200" i="20"/>
  <c r="DH199" i="20"/>
  <c r="DG199" i="20"/>
  <c r="DB199" i="20"/>
  <c r="DA199" i="20"/>
  <c r="CV199" i="20"/>
  <c r="CU199" i="20"/>
  <c r="CP199" i="20"/>
  <c r="CM199" i="20"/>
  <c r="CO199" i="20" s="1"/>
  <c r="CK199" i="20"/>
  <c r="CJ199" i="20"/>
  <c r="CI199" i="20"/>
  <c r="CD199" i="20"/>
  <c r="CC199" i="20"/>
  <c r="BX199" i="20"/>
  <c r="BW199" i="20"/>
  <c r="BO199" i="20"/>
  <c r="BM199" i="20"/>
  <c r="BL199" i="20"/>
  <c r="BK199" i="20"/>
  <c r="BF199" i="20"/>
  <c r="BE199" i="20"/>
  <c r="AZ199" i="20"/>
  <c r="AY199" i="20"/>
  <c r="AT199" i="20"/>
  <c r="AQ199" i="20"/>
  <c r="AS199" i="20" s="1"/>
  <c r="AO199" i="20"/>
  <c r="AN199" i="20"/>
  <c r="AM199" i="20"/>
  <c r="AH199" i="20"/>
  <c r="AG199" i="20"/>
  <c r="AB199" i="20"/>
  <c r="AA199" i="20"/>
  <c r="S199" i="20"/>
  <c r="Q199" i="20"/>
  <c r="K199" i="20"/>
  <c r="DH198" i="20"/>
  <c r="DG198" i="20"/>
  <c r="DB198" i="20"/>
  <c r="DA198" i="20"/>
  <c r="CV198" i="20"/>
  <c r="CU198" i="20"/>
  <c r="CP198" i="20"/>
  <c r="CM198" i="20"/>
  <c r="CO198" i="20" s="1"/>
  <c r="CK198" i="20"/>
  <c r="CJ198" i="20"/>
  <c r="CI198" i="20"/>
  <c r="CD198" i="20"/>
  <c r="CC198" i="20"/>
  <c r="BX198" i="20"/>
  <c r="BW198" i="20"/>
  <c r="BO198" i="20"/>
  <c r="BM198" i="20"/>
  <c r="BL198" i="20"/>
  <c r="BK198" i="20"/>
  <c r="BF198" i="20"/>
  <c r="BE198" i="20"/>
  <c r="AZ198" i="20"/>
  <c r="AY198" i="20"/>
  <c r="AT198" i="20"/>
  <c r="AQ198" i="20"/>
  <c r="AS198" i="20" s="1"/>
  <c r="AO198" i="20"/>
  <c r="AN198" i="20"/>
  <c r="AM198" i="20"/>
  <c r="AH198" i="20"/>
  <c r="AG198" i="20"/>
  <c r="AB198" i="20"/>
  <c r="AA198" i="20"/>
  <c r="S198" i="20"/>
  <c r="Q198" i="20"/>
  <c r="K198" i="20"/>
  <c r="DH197" i="20"/>
  <c r="DG197" i="20"/>
  <c r="DB197" i="20"/>
  <c r="DA197" i="20"/>
  <c r="CV197" i="20"/>
  <c r="CU197" i="20"/>
  <c r="CP197" i="20"/>
  <c r="CM197" i="20"/>
  <c r="CO197" i="20" s="1"/>
  <c r="CK197" i="20"/>
  <c r="CJ197" i="20"/>
  <c r="CI197" i="20"/>
  <c r="CD197" i="20"/>
  <c r="CC197" i="20"/>
  <c r="BX197" i="20"/>
  <c r="BW197" i="20"/>
  <c r="BO197" i="20"/>
  <c r="BM197" i="20"/>
  <c r="BL197" i="20"/>
  <c r="BK197" i="20"/>
  <c r="BF197" i="20"/>
  <c r="BE197" i="20"/>
  <c r="AZ197" i="20"/>
  <c r="AY197" i="20"/>
  <c r="AT197" i="20"/>
  <c r="AQ197" i="20"/>
  <c r="AS197" i="20" s="1"/>
  <c r="AO197" i="20"/>
  <c r="AN197" i="20"/>
  <c r="AM197" i="20"/>
  <c r="AH197" i="20"/>
  <c r="AG197" i="20"/>
  <c r="AB197" i="20"/>
  <c r="AA197" i="20"/>
  <c r="S197" i="20"/>
  <c r="Q197" i="20"/>
  <c r="K197" i="20"/>
  <c r="DH196" i="20"/>
  <c r="DG196" i="20"/>
  <c r="DB196" i="20"/>
  <c r="DA196" i="20"/>
  <c r="CV196" i="20"/>
  <c r="CU196" i="20"/>
  <c r="CP196" i="20"/>
  <c r="CM196" i="20"/>
  <c r="CO196" i="20" s="1"/>
  <c r="CK196" i="20"/>
  <c r="CJ196" i="20"/>
  <c r="CI196" i="20"/>
  <c r="CD196" i="20"/>
  <c r="CC196" i="20"/>
  <c r="BX196" i="20"/>
  <c r="BW196" i="20"/>
  <c r="BO196" i="20"/>
  <c r="BM196" i="20"/>
  <c r="BL196" i="20"/>
  <c r="BK196" i="20"/>
  <c r="BF196" i="20"/>
  <c r="BE196" i="20"/>
  <c r="AZ196" i="20"/>
  <c r="AY196" i="20"/>
  <c r="AT196" i="20"/>
  <c r="AQ196" i="20"/>
  <c r="AS196" i="20" s="1"/>
  <c r="AO196" i="20"/>
  <c r="AN196" i="20"/>
  <c r="AM196" i="20"/>
  <c r="AH196" i="20"/>
  <c r="AG196" i="20"/>
  <c r="AB196" i="20"/>
  <c r="AA196" i="20"/>
  <c r="S196" i="20"/>
  <c r="Q196" i="20"/>
  <c r="K196" i="20"/>
  <c r="DH195" i="20"/>
  <c r="DG195" i="20"/>
  <c r="DB195" i="20"/>
  <c r="DA195" i="20"/>
  <c r="CV195" i="20"/>
  <c r="CU195" i="20"/>
  <c r="CP195" i="20"/>
  <c r="CM195" i="20"/>
  <c r="CO195" i="20" s="1"/>
  <c r="CK195" i="20"/>
  <c r="CJ195" i="20"/>
  <c r="CI195" i="20"/>
  <c r="CD195" i="20"/>
  <c r="CC195" i="20"/>
  <c r="BX195" i="20"/>
  <c r="BW195" i="20"/>
  <c r="BO195" i="20"/>
  <c r="BM195" i="20"/>
  <c r="BL195" i="20"/>
  <c r="BK195" i="20"/>
  <c r="BF195" i="20"/>
  <c r="BE195" i="20"/>
  <c r="AZ195" i="20"/>
  <c r="AY195" i="20"/>
  <c r="AT195" i="20"/>
  <c r="AQ195" i="20"/>
  <c r="AS195" i="20" s="1"/>
  <c r="AO195" i="20"/>
  <c r="AN195" i="20"/>
  <c r="AM195" i="20"/>
  <c r="AH195" i="20"/>
  <c r="AG195" i="20"/>
  <c r="AB195" i="20"/>
  <c r="AA195" i="20"/>
  <c r="S195" i="20"/>
  <c r="Q195" i="20"/>
  <c r="K195" i="20"/>
  <c r="DH194" i="20"/>
  <c r="DG194" i="20"/>
  <c r="DB194" i="20"/>
  <c r="DA194" i="20"/>
  <c r="CV194" i="20"/>
  <c r="CU194" i="20"/>
  <c r="CP194" i="20"/>
  <c r="CM194" i="20"/>
  <c r="CO194" i="20" s="1"/>
  <c r="CK194" i="20"/>
  <c r="CJ194" i="20"/>
  <c r="CI194" i="20"/>
  <c r="CD194" i="20"/>
  <c r="CC194" i="20"/>
  <c r="BX194" i="20"/>
  <c r="BW194" i="20"/>
  <c r="BO194" i="20"/>
  <c r="BM194" i="20"/>
  <c r="BL194" i="20"/>
  <c r="BK194" i="20"/>
  <c r="BF194" i="20"/>
  <c r="BE194" i="20"/>
  <c r="AZ194" i="20"/>
  <c r="AY194" i="20"/>
  <c r="AT194" i="20"/>
  <c r="AQ194" i="20"/>
  <c r="AS194" i="20" s="1"/>
  <c r="AO194" i="20"/>
  <c r="AN194" i="20"/>
  <c r="AM194" i="20"/>
  <c r="AH194" i="20"/>
  <c r="AG194" i="20"/>
  <c r="AB194" i="20"/>
  <c r="AA194" i="20"/>
  <c r="S194" i="20"/>
  <c r="Q194" i="20"/>
  <c r="K194" i="20"/>
  <c r="DH193" i="20"/>
  <c r="DG193" i="20"/>
  <c r="DB193" i="20"/>
  <c r="DA193" i="20"/>
  <c r="CV193" i="20"/>
  <c r="CU193" i="20"/>
  <c r="CP193" i="20"/>
  <c r="CM193" i="20"/>
  <c r="CO193" i="20" s="1"/>
  <c r="CK193" i="20"/>
  <c r="CJ193" i="20"/>
  <c r="CI193" i="20"/>
  <c r="CD193" i="20"/>
  <c r="CC193" i="20"/>
  <c r="BX193" i="20"/>
  <c r="BW193" i="20"/>
  <c r="BO193" i="20"/>
  <c r="BM193" i="20"/>
  <c r="BL193" i="20"/>
  <c r="BK193" i="20"/>
  <c r="BF193" i="20"/>
  <c r="BE193" i="20"/>
  <c r="AZ193" i="20"/>
  <c r="AY193" i="20"/>
  <c r="AQ193" i="20"/>
  <c r="AO193" i="20"/>
  <c r="AN193" i="20"/>
  <c r="AM193" i="20"/>
  <c r="AH193" i="20"/>
  <c r="AG193" i="20"/>
  <c r="AB193" i="20"/>
  <c r="AA193" i="20"/>
  <c r="V193" i="20"/>
  <c r="S193" i="20"/>
  <c r="U193" i="20" s="1"/>
  <c r="Q193" i="20"/>
  <c r="M193" i="20"/>
  <c r="K193" i="20"/>
  <c r="DH192" i="20"/>
  <c r="DG192" i="20"/>
  <c r="DB192" i="20"/>
  <c r="DA192" i="20"/>
  <c r="CV192" i="20"/>
  <c r="CU192" i="20"/>
  <c r="CP192" i="20"/>
  <c r="CM192" i="20"/>
  <c r="CO192" i="20" s="1"/>
  <c r="CK192" i="20"/>
  <c r="CJ192" i="20"/>
  <c r="CI192" i="20"/>
  <c r="CD192" i="20"/>
  <c r="CC192" i="20"/>
  <c r="BX192" i="20"/>
  <c r="BW192" i="20"/>
  <c r="BO192" i="20"/>
  <c r="BQ192" i="20" s="1"/>
  <c r="BM192" i="20"/>
  <c r="BL192" i="20"/>
  <c r="BK192" i="20"/>
  <c r="BF192" i="20"/>
  <c r="BE192" i="20"/>
  <c r="AZ192" i="20"/>
  <c r="AY192" i="20"/>
  <c r="AQ192" i="20"/>
  <c r="AS192" i="20" s="1"/>
  <c r="AO192" i="20"/>
  <c r="AN192" i="20"/>
  <c r="AM192" i="20"/>
  <c r="AH192" i="20"/>
  <c r="AG192" i="20"/>
  <c r="AB192" i="20"/>
  <c r="AA192" i="20"/>
  <c r="S192" i="20"/>
  <c r="Q192" i="20"/>
  <c r="K192" i="20"/>
  <c r="DH191" i="20"/>
  <c r="DG191" i="20"/>
  <c r="DB191" i="20"/>
  <c r="DA191" i="20"/>
  <c r="CV191" i="20"/>
  <c r="CU191" i="20"/>
  <c r="CM191" i="20"/>
  <c r="CK191" i="20"/>
  <c r="CJ191" i="20"/>
  <c r="CI191" i="20"/>
  <c r="CD191" i="20"/>
  <c r="CC191" i="20"/>
  <c r="BX191" i="20"/>
  <c r="BW191" i="20"/>
  <c r="BR191" i="20"/>
  <c r="BO191" i="20"/>
  <c r="BQ191" i="20" s="1"/>
  <c r="BM191" i="20"/>
  <c r="BL191" i="20"/>
  <c r="BK191" i="20"/>
  <c r="BF191" i="20"/>
  <c r="BE191" i="20"/>
  <c r="AZ191" i="20"/>
  <c r="AY191" i="20"/>
  <c r="AQ191" i="20"/>
  <c r="AS191" i="20" s="1"/>
  <c r="AO191" i="20"/>
  <c r="AN191" i="20"/>
  <c r="AM191" i="20"/>
  <c r="AH191" i="20"/>
  <c r="AG191" i="20"/>
  <c r="AB191" i="20"/>
  <c r="AA191" i="20"/>
  <c r="S191" i="20"/>
  <c r="U191" i="20" s="1"/>
  <c r="Q191" i="20"/>
  <c r="K191" i="20"/>
  <c r="DH190" i="20"/>
  <c r="DG190" i="20"/>
  <c r="DB190" i="20"/>
  <c r="DA190" i="20"/>
  <c r="CV190" i="20"/>
  <c r="CU190" i="20"/>
  <c r="CM190" i="20"/>
  <c r="CO190" i="20" s="1"/>
  <c r="CK190" i="20"/>
  <c r="CJ190" i="20"/>
  <c r="CI190" i="20"/>
  <c r="CD190" i="20"/>
  <c r="CC190" i="20"/>
  <c r="BX190" i="20"/>
  <c r="BW190" i="20"/>
  <c r="BO190" i="20"/>
  <c r="BM190" i="20"/>
  <c r="BL190" i="20"/>
  <c r="BK190" i="20"/>
  <c r="BF190" i="20"/>
  <c r="BE190" i="20"/>
  <c r="AZ190" i="20"/>
  <c r="AY190" i="20"/>
  <c r="AT190" i="20"/>
  <c r="AQ190" i="20"/>
  <c r="AS190" i="20" s="1"/>
  <c r="AO190" i="20"/>
  <c r="AN190" i="20"/>
  <c r="AM190" i="20"/>
  <c r="AH190" i="20"/>
  <c r="AG190" i="20"/>
  <c r="AB190" i="20"/>
  <c r="AA190" i="20"/>
  <c r="S190" i="20"/>
  <c r="U190" i="20" s="1"/>
  <c r="Q190" i="20"/>
  <c r="K190" i="20"/>
  <c r="DH189" i="20"/>
  <c r="DG189" i="20"/>
  <c r="DB189" i="20"/>
  <c r="DA189" i="20"/>
  <c r="CV189" i="20"/>
  <c r="CU189" i="20"/>
  <c r="CM189" i="20"/>
  <c r="CO189" i="20" s="1"/>
  <c r="CK189" i="20"/>
  <c r="CJ189" i="20"/>
  <c r="CI189" i="20"/>
  <c r="CD189" i="20"/>
  <c r="CC189" i="20"/>
  <c r="BX189" i="20"/>
  <c r="BW189" i="20"/>
  <c r="BO189" i="20"/>
  <c r="BQ189" i="20" s="1"/>
  <c r="BM189" i="20"/>
  <c r="BL189" i="20"/>
  <c r="BK189" i="20"/>
  <c r="BF189" i="20"/>
  <c r="BE189" i="20"/>
  <c r="AZ189" i="20"/>
  <c r="AY189" i="20"/>
  <c r="AQ189" i="20"/>
  <c r="AO189" i="20"/>
  <c r="AN189" i="20"/>
  <c r="AM189" i="20"/>
  <c r="AH189" i="20"/>
  <c r="AG189" i="20"/>
  <c r="AB189" i="20"/>
  <c r="AA189" i="20"/>
  <c r="V189" i="20"/>
  <c r="S189" i="20"/>
  <c r="U189" i="20" s="1"/>
  <c r="Q189" i="20"/>
  <c r="M189" i="20"/>
  <c r="K189" i="20"/>
  <c r="DH188" i="20"/>
  <c r="DG188" i="20"/>
  <c r="DB188" i="20"/>
  <c r="DA188" i="20"/>
  <c r="CV188" i="20"/>
  <c r="CU188" i="20"/>
  <c r="CP188" i="20"/>
  <c r="CM188" i="20"/>
  <c r="CO188" i="20" s="1"/>
  <c r="CK188" i="20"/>
  <c r="CJ188" i="20"/>
  <c r="CI188" i="20"/>
  <c r="CD188" i="20"/>
  <c r="CC188" i="20"/>
  <c r="BX188" i="20"/>
  <c r="BW188" i="20"/>
  <c r="BO188" i="20"/>
  <c r="BQ188" i="20" s="1"/>
  <c r="BM188" i="20"/>
  <c r="BL188" i="20"/>
  <c r="BK188" i="20"/>
  <c r="BF188" i="20"/>
  <c r="BE188" i="20"/>
  <c r="AZ188" i="20"/>
  <c r="AY188" i="20"/>
  <c r="AQ188" i="20"/>
  <c r="AS188" i="20" s="1"/>
  <c r="AO188" i="20"/>
  <c r="AN188" i="20"/>
  <c r="AM188" i="20"/>
  <c r="AH188" i="20"/>
  <c r="AG188" i="20"/>
  <c r="AB188" i="20"/>
  <c r="AA188" i="20"/>
  <c r="S188" i="20"/>
  <c r="Q188" i="20"/>
  <c r="K188" i="20"/>
  <c r="DH187" i="20"/>
  <c r="DG187" i="20"/>
  <c r="DB187" i="20"/>
  <c r="DA187" i="20"/>
  <c r="CV187" i="20"/>
  <c r="CU187" i="20"/>
  <c r="CM187" i="20"/>
  <c r="CK187" i="20"/>
  <c r="CJ187" i="20"/>
  <c r="CI187" i="20"/>
  <c r="CD187" i="20"/>
  <c r="CC187" i="20"/>
  <c r="BX187" i="20"/>
  <c r="BW187" i="20"/>
  <c r="BR187" i="20"/>
  <c r="BO187" i="20"/>
  <c r="BQ187" i="20" s="1"/>
  <c r="BM187" i="20"/>
  <c r="BL187" i="20"/>
  <c r="BK187" i="20"/>
  <c r="BF187" i="20"/>
  <c r="BE187" i="20"/>
  <c r="AZ187" i="20"/>
  <c r="AY187" i="20"/>
  <c r="AQ187" i="20"/>
  <c r="AS187" i="20" s="1"/>
  <c r="AO187" i="20"/>
  <c r="AN187" i="20"/>
  <c r="AM187" i="20"/>
  <c r="AH187" i="20"/>
  <c r="AG187" i="20"/>
  <c r="AB187" i="20"/>
  <c r="AA187" i="20"/>
  <c r="S187" i="20"/>
  <c r="U187" i="20" s="1"/>
  <c r="Q187" i="20"/>
  <c r="K187" i="20"/>
  <c r="DH186" i="20"/>
  <c r="DG186" i="20"/>
  <c r="DB186" i="20"/>
  <c r="DA186" i="20"/>
  <c r="CV186" i="20"/>
  <c r="CU186" i="20"/>
  <c r="CM186" i="20"/>
  <c r="CO186" i="20" s="1"/>
  <c r="CK186" i="20"/>
  <c r="CJ186" i="20"/>
  <c r="CI186" i="20"/>
  <c r="CD186" i="20"/>
  <c r="CC186" i="20"/>
  <c r="BX186" i="20"/>
  <c r="BW186" i="20"/>
  <c r="BO186" i="20"/>
  <c r="BM186" i="20"/>
  <c r="BL186" i="20"/>
  <c r="BK186" i="20"/>
  <c r="BF186" i="20"/>
  <c r="BE186" i="20"/>
  <c r="AZ186" i="20"/>
  <c r="AY186" i="20"/>
  <c r="AT186" i="20"/>
  <c r="AQ186" i="20"/>
  <c r="AS186" i="20" s="1"/>
  <c r="AO186" i="20"/>
  <c r="AN186" i="20"/>
  <c r="AM186" i="20"/>
  <c r="AH186" i="20"/>
  <c r="AG186" i="20"/>
  <c r="AB186" i="20"/>
  <c r="AA186" i="20"/>
  <c r="S186" i="20"/>
  <c r="U186" i="20" s="1"/>
  <c r="Q186" i="20"/>
  <c r="K186" i="20"/>
  <c r="DH185" i="20"/>
  <c r="DG185" i="20"/>
  <c r="DB185" i="20"/>
  <c r="DA185" i="20"/>
  <c r="CV185" i="20"/>
  <c r="CU185" i="20"/>
  <c r="CM185" i="20"/>
  <c r="CO185" i="20" s="1"/>
  <c r="CK185" i="20"/>
  <c r="CJ185" i="20"/>
  <c r="CI185" i="20"/>
  <c r="CD185" i="20"/>
  <c r="CC185" i="20"/>
  <c r="BX185" i="20"/>
  <c r="BW185" i="20"/>
  <c r="BO185" i="20"/>
  <c r="BQ185" i="20" s="1"/>
  <c r="BM185" i="20"/>
  <c r="BL185" i="20"/>
  <c r="BK185" i="20"/>
  <c r="BF185" i="20"/>
  <c r="BE185" i="20"/>
  <c r="AZ185" i="20"/>
  <c r="AY185" i="20"/>
  <c r="AQ185" i="20"/>
  <c r="AO185" i="20"/>
  <c r="AN185" i="20"/>
  <c r="AM185" i="20"/>
  <c r="AH185" i="20"/>
  <c r="AG185" i="20"/>
  <c r="AB185" i="20"/>
  <c r="AA185" i="20"/>
  <c r="V185" i="20"/>
  <c r="S185" i="20"/>
  <c r="U185" i="20" s="1"/>
  <c r="Q185" i="20"/>
  <c r="M185" i="20"/>
  <c r="K185" i="20"/>
  <c r="DH184" i="20"/>
  <c r="DG184" i="20"/>
  <c r="DB184" i="20"/>
  <c r="DA184" i="20"/>
  <c r="CV184" i="20"/>
  <c r="CU184" i="20"/>
  <c r="CP184" i="20"/>
  <c r="CM184" i="20"/>
  <c r="CO184" i="20" s="1"/>
  <c r="CK184" i="20"/>
  <c r="CJ184" i="20"/>
  <c r="CI184" i="20"/>
  <c r="CD184" i="20"/>
  <c r="CC184" i="20"/>
  <c r="BX184" i="20"/>
  <c r="BW184" i="20"/>
  <c r="BO184" i="20"/>
  <c r="BM184" i="20"/>
  <c r="BL184" i="20"/>
  <c r="BK184" i="20"/>
  <c r="BF184" i="20"/>
  <c r="BE184" i="20"/>
  <c r="AZ184" i="20"/>
  <c r="AY184" i="20"/>
  <c r="AT184" i="20"/>
  <c r="AS184" i="20"/>
  <c r="AQ184" i="20"/>
  <c r="AO184" i="20"/>
  <c r="AN184" i="20"/>
  <c r="AM184" i="20"/>
  <c r="AH184" i="20"/>
  <c r="AG184" i="20"/>
  <c r="AB184" i="20"/>
  <c r="AA184" i="20"/>
  <c r="S184" i="20"/>
  <c r="Q184" i="20"/>
  <c r="DH183" i="20"/>
  <c r="DG183" i="20"/>
  <c r="DB183" i="20"/>
  <c r="DA183" i="20"/>
  <c r="CV183" i="20"/>
  <c r="CU183" i="20"/>
  <c r="CM183" i="20"/>
  <c r="CP183" i="20" s="1"/>
  <c r="CK183" i="20"/>
  <c r="CJ183" i="20"/>
  <c r="CI183" i="20"/>
  <c r="CD183" i="20"/>
  <c r="CC183" i="20"/>
  <c r="BX183" i="20"/>
  <c r="BW183" i="20"/>
  <c r="BO183" i="20"/>
  <c r="BM183" i="20"/>
  <c r="BL183" i="20"/>
  <c r="BK183" i="20"/>
  <c r="BF183" i="20"/>
  <c r="BE183" i="20"/>
  <c r="AZ183" i="20"/>
  <c r="AY183" i="20"/>
  <c r="AT183" i="20"/>
  <c r="AQ183" i="20"/>
  <c r="AS183" i="20" s="1"/>
  <c r="AO183" i="20"/>
  <c r="K183" i="20" s="1"/>
  <c r="AN183" i="20"/>
  <c r="AM183" i="20"/>
  <c r="AH183" i="20"/>
  <c r="AG183" i="20"/>
  <c r="AB183" i="20"/>
  <c r="AA183" i="20"/>
  <c r="S183" i="20"/>
  <c r="Q183" i="20"/>
  <c r="DH182" i="20"/>
  <c r="DG182" i="20"/>
  <c r="DB182" i="20"/>
  <c r="DA182" i="20"/>
  <c r="CV182" i="20"/>
  <c r="CU182" i="20"/>
  <c r="CP182" i="20"/>
  <c r="CM182" i="20"/>
  <c r="CO182" i="20" s="1"/>
  <c r="CK182" i="20"/>
  <c r="CJ182" i="20"/>
  <c r="CI182" i="20"/>
  <c r="CD182" i="20"/>
  <c r="CC182" i="20"/>
  <c r="BX182" i="20"/>
  <c r="BW182" i="20"/>
  <c r="BO182" i="20"/>
  <c r="BM182" i="20"/>
  <c r="BL182" i="20"/>
  <c r="BK182" i="20"/>
  <c r="BF182" i="20"/>
  <c r="BE182" i="20"/>
  <c r="AZ182" i="20"/>
  <c r="AY182" i="20"/>
  <c r="AT182" i="20"/>
  <c r="AQ182" i="20"/>
  <c r="AS182" i="20" s="1"/>
  <c r="AO182" i="20"/>
  <c r="K182" i="20" s="1"/>
  <c r="AN182" i="20"/>
  <c r="AM182" i="20"/>
  <c r="AH182" i="20"/>
  <c r="AG182" i="20"/>
  <c r="AB182" i="20"/>
  <c r="AA182" i="20"/>
  <c r="S182" i="20"/>
  <c r="Q182" i="20"/>
  <c r="M182" i="20"/>
  <c r="DH181" i="20"/>
  <c r="DG181" i="20"/>
  <c r="DB181" i="20"/>
  <c r="DA181" i="20"/>
  <c r="CV181" i="20"/>
  <c r="CU181" i="20"/>
  <c r="CP181" i="20"/>
  <c r="CM181" i="20"/>
  <c r="CO181" i="20" s="1"/>
  <c r="CK181" i="20"/>
  <c r="CJ181" i="20"/>
  <c r="CI181" i="20"/>
  <c r="CD181" i="20"/>
  <c r="CC181" i="20"/>
  <c r="BX181" i="20"/>
  <c r="BW181" i="20"/>
  <c r="BO181" i="20"/>
  <c r="BM181" i="20"/>
  <c r="BL181" i="20"/>
  <c r="BK181" i="20"/>
  <c r="BF181" i="20"/>
  <c r="BE181" i="20"/>
  <c r="AZ181" i="20"/>
  <c r="AY181" i="20"/>
  <c r="AT181" i="20"/>
  <c r="AQ181" i="20"/>
  <c r="AS181" i="20" s="1"/>
  <c r="AO181" i="20"/>
  <c r="K181" i="20" s="1"/>
  <c r="AN181" i="20"/>
  <c r="AM181" i="20"/>
  <c r="AH181" i="20"/>
  <c r="AG181" i="20"/>
  <c r="AB181" i="20"/>
  <c r="AA181" i="20"/>
  <c r="S181" i="20"/>
  <c r="Q181" i="20"/>
  <c r="DH180" i="20"/>
  <c r="DG180" i="20"/>
  <c r="DB180" i="20"/>
  <c r="DA180" i="20"/>
  <c r="CV180" i="20"/>
  <c r="CU180" i="20"/>
  <c r="CP180" i="20"/>
  <c r="CM180" i="20"/>
  <c r="CO180" i="20" s="1"/>
  <c r="CK180" i="20"/>
  <c r="CJ180" i="20"/>
  <c r="CI180" i="20"/>
  <c r="CD180" i="20"/>
  <c r="CC180" i="20"/>
  <c r="BX180" i="20"/>
  <c r="BW180" i="20"/>
  <c r="BO180" i="20"/>
  <c r="BM180" i="20"/>
  <c r="BL180" i="20"/>
  <c r="BK180" i="20"/>
  <c r="BF180" i="20"/>
  <c r="BE180" i="20"/>
  <c r="AZ180" i="20"/>
  <c r="AY180" i="20"/>
  <c r="AT180" i="20"/>
  <c r="AQ180" i="20"/>
  <c r="AS180" i="20" s="1"/>
  <c r="AO180" i="20"/>
  <c r="K180" i="20" s="1"/>
  <c r="AN180" i="20"/>
  <c r="AM180" i="20"/>
  <c r="AH180" i="20"/>
  <c r="AG180" i="20"/>
  <c r="AB180" i="20"/>
  <c r="AA180" i="20"/>
  <c r="S180" i="20"/>
  <c r="Q180" i="20"/>
  <c r="DH179" i="20"/>
  <c r="DG179" i="20"/>
  <c r="DB179" i="20"/>
  <c r="DA179" i="20"/>
  <c r="CV179" i="20"/>
  <c r="CU179" i="20"/>
  <c r="CP179" i="20"/>
  <c r="CM179" i="20"/>
  <c r="CO179" i="20" s="1"/>
  <c r="CK179" i="20"/>
  <c r="CJ179" i="20"/>
  <c r="CI179" i="20"/>
  <c r="CD179" i="20"/>
  <c r="CC179" i="20"/>
  <c r="BX179" i="20"/>
  <c r="BW179" i="20"/>
  <c r="BO179" i="20"/>
  <c r="BM179" i="20"/>
  <c r="BL179" i="20"/>
  <c r="BK179" i="20"/>
  <c r="BF179" i="20"/>
  <c r="BE179" i="20"/>
  <c r="AZ179" i="20"/>
  <c r="AY179" i="20"/>
  <c r="AT179" i="20"/>
  <c r="AQ179" i="20"/>
  <c r="AS179" i="20" s="1"/>
  <c r="AO179" i="20"/>
  <c r="K179" i="20" s="1"/>
  <c r="AN179" i="20"/>
  <c r="AM179" i="20"/>
  <c r="AH179" i="20"/>
  <c r="AG179" i="20"/>
  <c r="AB179" i="20"/>
  <c r="AA179" i="20"/>
  <c r="S179" i="20"/>
  <c r="Q179" i="20"/>
  <c r="DH178" i="20"/>
  <c r="DG178" i="20"/>
  <c r="DB178" i="20"/>
  <c r="DA178" i="20"/>
  <c r="CV178" i="20"/>
  <c r="CU178" i="20"/>
  <c r="CP178" i="20"/>
  <c r="CM178" i="20"/>
  <c r="CO178" i="20" s="1"/>
  <c r="CK178" i="20"/>
  <c r="CJ178" i="20"/>
  <c r="CI178" i="20"/>
  <c r="CD178" i="20"/>
  <c r="CC178" i="20"/>
  <c r="BX178" i="20"/>
  <c r="BW178" i="20"/>
  <c r="BO178" i="20"/>
  <c r="BM178" i="20"/>
  <c r="BL178" i="20"/>
  <c r="BK178" i="20"/>
  <c r="BF178" i="20"/>
  <c r="BE178" i="20"/>
  <c r="AZ178" i="20"/>
  <c r="AY178" i="20"/>
  <c r="AT178" i="20"/>
  <c r="AQ178" i="20"/>
  <c r="AS178" i="20" s="1"/>
  <c r="AO178" i="20"/>
  <c r="K178" i="20" s="1"/>
  <c r="AN178" i="20"/>
  <c r="AM178" i="20"/>
  <c r="AH178" i="20"/>
  <c r="AG178" i="20"/>
  <c r="AB178" i="20"/>
  <c r="AA178" i="20"/>
  <c r="S178" i="20"/>
  <c r="Q178" i="20"/>
  <c r="M178" i="20"/>
  <c r="DH177" i="20"/>
  <c r="DG177" i="20"/>
  <c r="DB177" i="20"/>
  <c r="DA177" i="20"/>
  <c r="CV177" i="20"/>
  <c r="CU177" i="20"/>
  <c r="CP177" i="20"/>
  <c r="CM177" i="20"/>
  <c r="CO177" i="20" s="1"/>
  <c r="CK177" i="20"/>
  <c r="CJ177" i="20"/>
  <c r="CI177" i="20"/>
  <c r="CD177" i="20"/>
  <c r="CC177" i="20"/>
  <c r="BX177" i="20"/>
  <c r="BW177" i="20"/>
  <c r="BO177" i="20"/>
  <c r="BM177" i="20"/>
  <c r="BL177" i="20"/>
  <c r="BK177" i="20"/>
  <c r="BF177" i="20"/>
  <c r="BE177" i="20"/>
  <c r="AZ177" i="20"/>
  <c r="AY177" i="20"/>
  <c r="AT177" i="20"/>
  <c r="AQ177" i="20"/>
  <c r="AS177" i="20" s="1"/>
  <c r="AO177" i="20"/>
  <c r="K177" i="20" s="1"/>
  <c r="AN177" i="20"/>
  <c r="AM177" i="20"/>
  <c r="AH177" i="20"/>
  <c r="AG177" i="20"/>
  <c r="AB177" i="20"/>
  <c r="AA177" i="20"/>
  <c r="S177" i="20"/>
  <c r="Q177" i="20"/>
  <c r="DH176" i="20"/>
  <c r="DG176" i="20"/>
  <c r="DB176" i="20"/>
  <c r="DA176" i="20"/>
  <c r="CV176" i="20"/>
  <c r="CU176" i="20"/>
  <c r="CP176" i="20"/>
  <c r="CM176" i="20"/>
  <c r="CO176" i="20" s="1"/>
  <c r="CK176" i="20"/>
  <c r="CJ176" i="20"/>
  <c r="CI176" i="20"/>
  <c r="CD176" i="20"/>
  <c r="CC176" i="20"/>
  <c r="BX176" i="20"/>
  <c r="BW176" i="20"/>
  <c r="BO176" i="20"/>
  <c r="BM176" i="20"/>
  <c r="BL176" i="20"/>
  <c r="BK176" i="20"/>
  <c r="BF176" i="20"/>
  <c r="BE176" i="20"/>
  <c r="AZ176" i="20"/>
  <c r="AY176" i="20"/>
  <c r="AT176" i="20"/>
  <c r="AQ176" i="20"/>
  <c r="AS176" i="20" s="1"/>
  <c r="AO176" i="20"/>
  <c r="K176" i="20" s="1"/>
  <c r="AN176" i="20"/>
  <c r="AM176" i="20"/>
  <c r="AH176" i="20"/>
  <c r="AG176" i="20"/>
  <c r="AB176" i="20"/>
  <c r="AA176" i="20"/>
  <c r="S176" i="20"/>
  <c r="Q176" i="20"/>
  <c r="DH175" i="20"/>
  <c r="DG175" i="20"/>
  <c r="DB175" i="20"/>
  <c r="DA175" i="20"/>
  <c r="CV175" i="20"/>
  <c r="CU175" i="20"/>
  <c r="CP175" i="20"/>
  <c r="CM175" i="20"/>
  <c r="CO175" i="20" s="1"/>
  <c r="CK175" i="20"/>
  <c r="CJ175" i="20"/>
  <c r="CI175" i="20"/>
  <c r="CD175" i="20"/>
  <c r="CC175" i="20"/>
  <c r="BX175" i="20"/>
  <c r="BW175" i="20"/>
  <c r="BO175" i="20"/>
  <c r="BM175" i="20"/>
  <c r="BL175" i="20"/>
  <c r="BK175" i="20"/>
  <c r="BF175" i="20"/>
  <c r="BE175" i="20"/>
  <c r="AZ175" i="20"/>
  <c r="AY175" i="20"/>
  <c r="AT175" i="20"/>
  <c r="AQ175" i="20"/>
  <c r="AS175" i="20" s="1"/>
  <c r="AO175" i="20"/>
  <c r="K175" i="20" s="1"/>
  <c r="AN175" i="20"/>
  <c r="AM175" i="20"/>
  <c r="AH175" i="20"/>
  <c r="AG175" i="20"/>
  <c r="AB175" i="20"/>
  <c r="AA175" i="20"/>
  <c r="S175" i="20"/>
  <c r="Q175" i="20"/>
  <c r="DH174" i="20"/>
  <c r="DG174" i="20"/>
  <c r="DB174" i="20"/>
  <c r="DA174" i="20"/>
  <c r="CV174" i="20"/>
  <c r="CU174" i="20"/>
  <c r="CP174" i="20"/>
  <c r="CM174" i="20"/>
  <c r="CO174" i="20" s="1"/>
  <c r="CK174" i="20"/>
  <c r="CJ174" i="20"/>
  <c r="CI174" i="20"/>
  <c r="CD174" i="20"/>
  <c r="CC174" i="20"/>
  <c r="BX174" i="20"/>
  <c r="BW174" i="20"/>
  <c r="BO174" i="20"/>
  <c r="BM174" i="20"/>
  <c r="BL174" i="20"/>
  <c r="BK174" i="20"/>
  <c r="BF174" i="20"/>
  <c r="BE174" i="20"/>
  <c r="AZ174" i="20"/>
  <c r="AY174" i="20"/>
  <c r="AT174" i="20"/>
  <c r="AQ174" i="20"/>
  <c r="AS174" i="20" s="1"/>
  <c r="AO174" i="20"/>
  <c r="K174" i="20" s="1"/>
  <c r="AN174" i="20"/>
  <c r="AM174" i="20"/>
  <c r="AH174" i="20"/>
  <c r="AG174" i="20"/>
  <c r="AB174" i="20"/>
  <c r="AA174" i="20"/>
  <c r="S174" i="20"/>
  <c r="Q174" i="20"/>
  <c r="M174" i="20"/>
  <c r="DH173" i="20"/>
  <c r="DG173" i="20"/>
  <c r="DB173" i="20"/>
  <c r="DA173" i="20"/>
  <c r="CV173" i="20"/>
  <c r="CU173" i="20"/>
  <c r="CP173" i="20"/>
  <c r="CM173" i="20"/>
  <c r="CO173" i="20" s="1"/>
  <c r="CK173" i="20"/>
  <c r="CJ173" i="20"/>
  <c r="CI173" i="20"/>
  <c r="CD173" i="20"/>
  <c r="CC173" i="20"/>
  <c r="BX173" i="20"/>
  <c r="BW173" i="20"/>
  <c r="BO173" i="20"/>
  <c r="BM173" i="20"/>
  <c r="BL173" i="20"/>
  <c r="BK173" i="20"/>
  <c r="BF173" i="20"/>
  <c r="BE173" i="20"/>
  <c r="AZ173" i="20"/>
  <c r="AY173" i="20"/>
  <c r="AT173" i="20"/>
  <c r="AQ173" i="20"/>
  <c r="AS173" i="20" s="1"/>
  <c r="AO173" i="20"/>
  <c r="K173" i="20" s="1"/>
  <c r="AN173" i="20"/>
  <c r="AM173" i="20"/>
  <c r="AH173" i="20"/>
  <c r="AG173" i="20"/>
  <c r="AB173" i="20"/>
  <c r="AA173" i="20"/>
  <c r="S173" i="20"/>
  <c r="Q173" i="20"/>
  <c r="DH172" i="20"/>
  <c r="DG172" i="20"/>
  <c r="DB172" i="20"/>
  <c r="DA172" i="20"/>
  <c r="CV172" i="20"/>
  <c r="CU172" i="20"/>
  <c r="CP172" i="20"/>
  <c r="CM172" i="20"/>
  <c r="CO172" i="20" s="1"/>
  <c r="CK172" i="20"/>
  <c r="CJ172" i="20"/>
  <c r="CI172" i="20"/>
  <c r="CD172" i="20"/>
  <c r="CC172" i="20"/>
  <c r="BX172" i="20"/>
  <c r="BW172" i="20"/>
  <c r="BO172" i="20"/>
  <c r="BM172" i="20"/>
  <c r="BL172" i="20"/>
  <c r="BK172" i="20"/>
  <c r="BF172" i="20"/>
  <c r="BE172" i="20"/>
  <c r="AZ172" i="20"/>
  <c r="AY172" i="20"/>
  <c r="AT172" i="20"/>
  <c r="AQ172" i="20"/>
  <c r="AS172" i="20" s="1"/>
  <c r="AO172" i="20"/>
  <c r="K172" i="20" s="1"/>
  <c r="AN172" i="20"/>
  <c r="AM172" i="20"/>
  <c r="AH172" i="20"/>
  <c r="AG172" i="20"/>
  <c r="AB172" i="20"/>
  <c r="AA172" i="20"/>
  <c r="S172" i="20"/>
  <c r="Q172" i="20"/>
  <c r="DH171" i="20"/>
  <c r="DG171" i="20"/>
  <c r="DB171" i="20"/>
  <c r="DA171" i="20"/>
  <c r="CV171" i="20"/>
  <c r="CU171" i="20"/>
  <c r="CP171" i="20"/>
  <c r="CM171" i="20"/>
  <c r="CO171" i="20" s="1"/>
  <c r="CK171" i="20"/>
  <c r="CJ171" i="20"/>
  <c r="CI171" i="20"/>
  <c r="CD171" i="20"/>
  <c r="CC171" i="20"/>
  <c r="BX171" i="20"/>
  <c r="BW171" i="20"/>
  <c r="BO171" i="20"/>
  <c r="BM171" i="20"/>
  <c r="BL171" i="20"/>
  <c r="BK171" i="20"/>
  <c r="BF171" i="20"/>
  <c r="BE171" i="20"/>
  <c r="AZ171" i="20"/>
  <c r="AY171" i="20"/>
  <c r="AT171" i="20"/>
  <c r="AQ171" i="20"/>
  <c r="AS171" i="20" s="1"/>
  <c r="AO171" i="20"/>
  <c r="K171" i="20" s="1"/>
  <c r="AN171" i="20"/>
  <c r="AM171" i="20"/>
  <c r="AH171" i="20"/>
  <c r="AG171" i="20"/>
  <c r="AB171" i="20"/>
  <c r="AA171" i="20"/>
  <c r="S171" i="20"/>
  <c r="Q171" i="20"/>
  <c r="DH170" i="20"/>
  <c r="DG170" i="20"/>
  <c r="DB170" i="20"/>
  <c r="DA170" i="20"/>
  <c r="CV170" i="20"/>
  <c r="CU170" i="20"/>
  <c r="CP170" i="20"/>
  <c r="CM170" i="20"/>
  <c r="CO170" i="20" s="1"/>
  <c r="CK170" i="20"/>
  <c r="CJ170" i="20"/>
  <c r="CI170" i="20"/>
  <c r="CD170" i="20"/>
  <c r="CC170" i="20"/>
  <c r="BX170" i="20"/>
  <c r="BW170" i="20"/>
  <c r="BO170" i="20"/>
  <c r="BM170" i="20"/>
  <c r="BL170" i="20"/>
  <c r="BK170" i="20"/>
  <c r="BF170" i="20"/>
  <c r="BE170" i="20"/>
  <c r="AZ170" i="20"/>
  <c r="AY170" i="20"/>
  <c r="AT170" i="20"/>
  <c r="AQ170" i="20"/>
  <c r="AS170" i="20" s="1"/>
  <c r="AO170" i="20"/>
  <c r="K170" i="20" s="1"/>
  <c r="AN170" i="20"/>
  <c r="AM170" i="20"/>
  <c r="AH170" i="20"/>
  <c r="AG170" i="20"/>
  <c r="AB170" i="20"/>
  <c r="AA170" i="20"/>
  <c r="S170" i="20"/>
  <c r="Q170" i="20"/>
  <c r="M170" i="20"/>
  <c r="DH169" i="20"/>
  <c r="DG169" i="20"/>
  <c r="DB169" i="20"/>
  <c r="DA169" i="20"/>
  <c r="CV169" i="20"/>
  <c r="CU169" i="20"/>
  <c r="CP169" i="20"/>
  <c r="CM169" i="20"/>
  <c r="CO169" i="20" s="1"/>
  <c r="CK169" i="20"/>
  <c r="CJ169" i="20"/>
  <c r="CI169" i="20"/>
  <c r="CD169" i="20"/>
  <c r="CC169" i="20"/>
  <c r="BX169" i="20"/>
  <c r="BW169" i="20"/>
  <c r="BO169" i="20"/>
  <c r="BM169" i="20"/>
  <c r="BL169" i="20"/>
  <c r="BK169" i="20"/>
  <c r="BF169" i="20"/>
  <c r="BE169" i="20"/>
  <c r="AZ169" i="20"/>
  <c r="AY169" i="20"/>
  <c r="AT169" i="20"/>
  <c r="AQ169" i="20"/>
  <c r="AS169" i="20" s="1"/>
  <c r="AO169" i="20"/>
  <c r="K169" i="20" s="1"/>
  <c r="AN169" i="20"/>
  <c r="AM169" i="20"/>
  <c r="AH169" i="20"/>
  <c r="AG169" i="20"/>
  <c r="AB169" i="20"/>
  <c r="AA169" i="20"/>
  <c r="S169" i="20"/>
  <c r="Q169" i="20"/>
  <c r="DH168" i="20"/>
  <c r="DG168" i="20"/>
  <c r="DB168" i="20"/>
  <c r="DA168" i="20"/>
  <c r="CV168" i="20"/>
  <c r="CU168" i="20"/>
  <c r="CP168" i="20"/>
  <c r="CM168" i="20"/>
  <c r="CO168" i="20" s="1"/>
  <c r="CK168" i="20"/>
  <c r="CJ168" i="20"/>
  <c r="CI168" i="20"/>
  <c r="CD168" i="20"/>
  <c r="CC168" i="20"/>
  <c r="BX168" i="20"/>
  <c r="BW168" i="20"/>
  <c r="BO168" i="20"/>
  <c r="BM168" i="20"/>
  <c r="BL168" i="20"/>
  <c r="BK168" i="20"/>
  <c r="BF168" i="20"/>
  <c r="BE168" i="20"/>
  <c r="AZ168" i="20"/>
  <c r="AY168" i="20"/>
  <c r="AT168" i="20"/>
  <c r="AQ168" i="20"/>
  <c r="AS168" i="20" s="1"/>
  <c r="AO168" i="20"/>
  <c r="K168" i="20" s="1"/>
  <c r="AN168" i="20"/>
  <c r="AM168" i="20"/>
  <c r="AH168" i="20"/>
  <c r="AG168" i="20"/>
  <c r="AB168" i="20"/>
  <c r="AA168" i="20"/>
  <c r="S168" i="20"/>
  <c r="Q168" i="20"/>
  <c r="DH167" i="20"/>
  <c r="DG167" i="20"/>
  <c r="DB167" i="20"/>
  <c r="DA167" i="20"/>
  <c r="CV167" i="20"/>
  <c r="CU167" i="20"/>
  <c r="CP167" i="20"/>
  <c r="CM167" i="20"/>
  <c r="CO167" i="20" s="1"/>
  <c r="CK167" i="20"/>
  <c r="CJ167" i="20"/>
  <c r="CI167" i="20"/>
  <c r="CD167" i="20"/>
  <c r="CC167" i="20"/>
  <c r="BX167" i="20"/>
  <c r="BW167" i="20"/>
  <c r="BO167" i="20"/>
  <c r="BM167" i="20"/>
  <c r="BL167" i="20"/>
  <c r="BK167" i="20"/>
  <c r="BF167" i="20"/>
  <c r="BE167" i="20"/>
  <c r="AZ167" i="20"/>
  <c r="AY167" i="20"/>
  <c r="AT167" i="20"/>
  <c r="AQ167" i="20"/>
  <c r="AS167" i="20" s="1"/>
  <c r="AO167" i="20"/>
  <c r="K167" i="20" s="1"/>
  <c r="AN167" i="20"/>
  <c r="AM167" i="20"/>
  <c r="AH167" i="20"/>
  <c r="AG167" i="20"/>
  <c r="AB167" i="20"/>
  <c r="AA167" i="20"/>
  <c r="S167" i="20"/>
  <c r="Q167" i="20"/>
  <c r="DH166" i="20"/>
  <c r="DG166" i="20"/>
  <c r="DB166" i="20"/>
  <c r="DA166" i="20"/>
  <c r="CV166" i="20"/>
  <c r="CU166" i="20"/>
  <c r="CP166" i="20"/>
  <c r="CM166" i="20"/>
  <c r="CO166" i="20" s="1"/>
  <c r="CK166" i="20"/>
  <c r="CJ166" i="20"/>
  <c r="CI166" i="20"/>
  <c r="CD166" i="20"/>
  <c r="CC166" i="20"/>
  <c r="BX166" i="20"/>
  <c r="BW166" i="20"/>
  <c r="BO166" i="20"/>
  <c r="BM166" i="20"/>
  <c r="BL166" i="20"/>
  <c r="BK166" i="20"/>
  <c r="BF166" i="20"/>
  <c r="BE166" i="20"/>
  <c r="AZ166" i="20"/>
  <c r="AY166" i="20"/>
  <c r="AT166" i="20"/>
  <c r="AQ166" i="20"/>
  <c r="AS166" i="20" s="1"/>
  <c r="AO166" i="20"/>
  <c r="K166" i="20" s="1"/>
  <c r="AN166" i="20"/>
  <c r="AM166" i="20"/>
  <c r="AH166" i="20"/>
  <c r="AG166" i="20"/>
  <c r="AB166" i="20"/>
  <c r="AA166" i="20"/>
  <c r="S166" i="20"/>
  <c r="Q166" i="20"/>
  <c r="M166" i="20"/>
  <c r="DH165" i="20"/>
  <c r="DG165" i="20"/>
  <c r="DB165" i="20"/>
  <c r="DA165" i="20"/>
  <c r="CV165" i="20"/>
  <c r="CU165" i="20"/>
  <c r="CP165" i="20"/>
  <c r="CM165" i="20"/>
  <c r="CO165" i="20" s="1"/>
  <c r="CK165" i="20"/>
  <c r="CJ165" i="20"/>
  <c r="CI165" i="20"/>
  <c r="CD165" i="20"/>
  <c r="CC165" i="20"/>
  <c r="BX165" i="20"/>
  <c r="BW165" i="20"/>
  <c r="BO165" i="20"/>
  <c r="BM165" i="20"/>
  <c r="BL165" i="20"/>
  <c r="BK165" i="20"/>
  <c r="BF165" i="20"/>
  <c r="BE165" i="20"/>
  <c r="AZ165" i="20"/>
  <c r="AY165" i="20"/>
  <c r="AT165" i="20"/>
  <c r="AQ165" i="20"/>
  <c r="AS165" i="20" s="1"/>
  <c r="AO165" i="20"/>
  <c r="K165" i="20" s="1"/>
  <c r="AN165" i="20"/>
  <c r="AM165" i="20"/>
  <c r="AH165" i="20"/>
  <c r="AG165" i="20"/>
  <c r="AB165" i="20"/>
  <c r="AA165" i="20"/>
  <c r="S165" i="20"/>
  <c r="Q165" i="20"/>
  <c r="DH164" i="20"/>
  <c r="DG164" i="20"/>
  <c r="DB164" i="20"/>
  <c r="DA164" i="20"/>
  <c r="CV164" i="20"/>
  <c r="CU164" i="20"/>
  <c r="CP164" i="20"/>
  <c r="CM164" i="20"/>
  <c r="CO164" i="20" s="1"/>
  <c r="CK164" i="20"/>
  <c r="CJ164" i="20"/>
  <c r="CI164" i="20"/>
  <c r="CD164" i="20"/>
  <c r="CC164" i="20"/>
  <c r="BX164" i="20"/>
  <c r="BW164" i="20"/>
  <c r="BO164" i="20"/>
  <c r="BM164" i="20"/>
  <c r="BL164" i="20"/>
  <c r="BK164" i="20"/>
  <c r="BF164" i="20"/>
  <c r="BE164" i="20"/>
  <c r="AZ164" i="20"/>
  <c r="AY164" i="20"/>
  <c r="AT164" i="20"/>
  <c r="AQ164" i="20"/>
  <c r="AS164" i="20" s="1"/>
  <c r="AO164" i="20"/>
  <c r="K164" i="20" s="1"/>
  <c r="AN164" i="20"/>
  <c r="AM164" i="20"/>
  <c r="AH164" i="20"/>
  <c r="AG164" i="20"/>
  <c r="AB164" i="20"/>
  <c r="AA164" i="20"/>
  <c r="S164" i="20"/>
  <c r="Q164" i="20"/>
  <c r="DH163" i="20"/>
  <c r="DG163" i="20"/>
  <c r="DB163" i="20"/>
  <c r="DA163" i="20"/>
  <c r="CV163" i="20"/>
  <c r="CU163" i="20"/>
  <c r="CP163" i="20"/>
  <c r="CM163" i="20"/>
  <c r="CO163" i="20" s="1"/>
  <c r="CK163" i="20"/>
  <c r="CJ163" i="20"/>
  <c r="CI163" i="20"/>
  <c r="CD163" i="20"/>
  <c r="CC163" i="20"/>
  <c r="BX163" i="20"/>
  <c r="BW163" i="20"/>
  <c r="BO163" i="20"/>
  <c r="BM163" i="20"/>
  <c r="BL163" i="20"/>
  <c r="BK163" i="20"/>
  <c r="BF163" i="20"/>
  <c r="BE163" i="20"/>
  <c r="AZ163" i="20"/>
  <c r="AY163" i="20"/>
  <c r="AT163" i="20"/>
  <c r="AQ163" i="20"/>
  <c r="AS163" i="20" s="1"/>
  <c r="AO163" i="20"/>
  <c r="K163" i="20" s="1"/>
  <c r="AN163" i="20"/>
  <c r="AM163" i="20"/>
  <c r="AH163" i="20"/>
  <c r="AG163" i="20"/>
  <c r="AB163" i="20"/>
  <c r="AA163" i="20"/>
  <c r="S163" i="20"/>
  <c r="Q163" i="20"/>
  <c r="DH162" i="20"/>
  <c r="DG162" i="20"/>
  <c r="DB162" i="20"/>
  <c r="DA162" i="20"/>
  <c r="CV162" i="20"/>
  <c r="CU162" i="20"/>
  <c r="CP162" i="20"/>
  <c r="CM162" i="20"/>
  <c r="CO162" i="20" s="1"/>
  <c r="CK162" i="20"/>
  <c r="CJ162" i="20"/>
  <c r="CI162" i="20"/>
  <c r="CD162" i="20"/>
  <c r="CC162" i="20"/>
  <c r="BX162" i="20"/>
  <c r="BW162" i="20"/>
  <c r="BO162" i="20"/>
  <c r="BM162" i="20"/>
  <c r="BL162" i="20"/>
  <c r="BK162" i="20"/>
  <c r="BF162" i="20"/>
  <c r="BE162" i="20"/>
  <c r="AZ162" i="20"/>
  <c r="AY162" i="20"/>
  <c r="AT162" i="20"/>
  <c r="AQ162" i="20"/>
  <c r="AS162" i="20" s="1"/>
  <c r="AO162" i="20"/>
  <c r="K162" i="20" s="1"/>
  <c r="AN162" i="20"/>
  <c r="AM162" i="20"/>
  <c r="AH162" i="20"/>
  <c r="AG162" i="20"/>
  <c r="AB162" i="20"/>
  <c r="AA162" i="20"/>
  <c r="S162" i="20"/>
  <c r="Q162" i="20"/>
  <c r="M162" i="20"/>
  <c r="DH161" i="20"/>
  <c r="DG161" i="20"/>
  <c r="DB161" i="20"/>
  <c r="DA161" i="20"/>
  <c r="CV161" i="20"/>
  <c r="CU161" i="20"/>
  <c r="CP161" i="20"/>
  <c r="CM161" i="20"/>
  <c r="CO161" i="20" s="1"/>
  <c r="CK161" i="20"/>
  <c r="CJ161" i="20"/>
  <c r="CI161" i="20"/>
  <c r="CD161" i="20"/>
  <c r="CC161" i="20"/>
  <c r="BX161" i="20"/>
  <c r="BW161" i="20"/>
  <c r="BO161" i="20"/>
  <c r="BM161" i="20"/>
  <c r="BL161" i="20"/>
  <c r="BK161" i="20"/>
  <c r="BF161" i="20"/>
  <c r="BE161" i="20"/>
  <c r="AZ161" i="20"/>
  <c r="AY161" i="20"/>
  <c r="AT161" i="20"/>
  <c r="AQ161" i="20"/>
  <c r="AS161" i="20" s="1"/>
  <c r="AO161" i="20"/>
  <c r="K161" i="20" s="1"/>
  <c r="AN161" i="20"/>
  <c r="AM161" i="20"/>
  <c r="AH161" i="20"/>
  <c r="AG161" i="20"/>
  <c r="AB161" i="20"/>
  <c r="AA161" i="20"/>
  <c r="S161" i="20"/>
  <c r="Q161" i="20"/>
  <c r="DH160" i="20"/>
  <c r="DG160" i="20"/>
  <c r="DB160" i="20"/>
  <c r="DA160" i="20"/>
  <c r="CV160" i="20"/>
  <c r="CU160" i="20"/>
  <c r="CP160" i="20"/>
  <c r="CM160" i="20"/>
  <c r="CO160" i="20" s="1"/>
  <c r="CK160" i="20"/>
  <c r="CJ160" i="20"/>
  <c r="CI160" i="20"/>
  <c r="CD160" i="20"/>
  <c r="CC160" i="20"/>
  <c r="BX160" i="20"/>
  <c r="BW160" i="20"/>
  <c r="BO160" i="20"/>
  <c r="BM160" i="20"/>
  <c r="BL160" i="20"/>
  <c r="BK160" i="20"/>
  <c r="BF160" i="20"/>
  <c r="BE160" i="20"/>
  <c r="AZ160" i="20"/>
  <c r="AY160" i="20"/>
  <c r="AT160" i="20"/>
  <c r="AQ160" i="20"/>
  <c r="AS160" i="20" s="1"/>
  <c r="AO160" i="20"/>
  <c r="K160" i="20" s="1"/>
  <c r="AN160" i="20"/>
  <c r="AM160" i="20"/>
  <c r="AH160" i="20"/>
  <c r="AG160" i="20"/>
  <c r="AB160" i="20"/>
  <c r="AA160" i="20"/>
  <c r="S160" i="20"/>
  <c r="Q160" i="20"/>
  <c r="DH159" i="20"/>
  <c r="DG159" i="20"/>
  <c r="DB159" i="20"/>
  <c r="DA159" i="20"/>
  <c r="CV159" i="20"/>
  <c r="CU159" i="20"/>
  <c r="CP159" i="20"/>
  <c r="CM159" i="20"/>
  <c r="CO159" i="20" s="1"/>
  <c r="CK159" i="20"/>
  <c r="CJ159" i="20"/>
  <c r="CI159" i="20"/>
  <c r="CD159" i="20"/>
  <c r="CC159" i="20"/>
  <c r="BX159" i="20"/>
  <c r="BW159" i="20"/>
  <c r="BO159" i="20"/>
  <c r="BM159" i="20"/>
  <c r="BL159" i="20"/>
  <c r="BK159" i="20"/>
  <c r="BF159" i="20"/>
  <c r="BE159" i="20"/>
  <c r="AZ159" i="20"/>
  <c r="AY159" i="20"/>
  <c r="AT159" i="20"/>
  <c r="AQ159" i="20"/>
  <c r="AS159" i="20" s="1"/>
  <c r="AO159" i="20"/>
  <c r="K159" i="20" s="1"/>
  <c r="AN159" i="20"/>
  <c r="AM159" i="20"/>
  <c r="AH159" i="20"/>
  <c r="AG159" i="20"/>
  <c r="AB159" i="20"/>
  <c r="AA159" i="20"/>
  <c r="S159" i="20"/>
  <c r="Q159" i="20"/>
  <c r="DH158" i="20"/>
  <c r="DG158" i="20"/>
  <c r="DB158" i="20"/>
  <c r="DA158" i="20"/>
  <c r="CV158" i="20"/>
  <c r="CU158" i="20"/>
  <c r="CP158" i="20"/>
  <c r="CM158" i="20"/>
  <c r="CO158" i="20" s="1"/>
  <c r="CK158" i="20"/>
  <c r="CJ158" i="20"/>
  <c r="CI158" i="20"/>
  <c r="CD158" i="20"/>
  <c r="CC158" i="20"/>
  <c r="BX158" i="20"/>
  <c r="BW158" i="20"/>
  <c r="BO158" i="20"/>
  <c r="BM158" i="20"/>
  <c r="BL158" i="20"/>
  <c r="BK158" i="20"/>
  <c r="BF158" i="20"/>
  <c r="BE158" i="20"/>
  <c r="AZ158" i="20"/>
  <c r="AY158" i="20"/>
  <c r="AT158" i="20"/>
  <c r="AQ158" i="20"/>
  <c r="AS158" i="20" s="1"/>
  <c r="AO158" i="20"/>
  <c r="K158" i="20" s="1"/>
  <c r="AN158" i="20"/>
  <c r="AM158" i="20"/>
  <c r="AH158" i="20"/>
  <c r="AG158" i="20"/>
  <c r="AB158" i="20"/>
  <c r="AA158" i="20"/>
  <c r="S158" i="20"/>
  <c r="Q158" i="20"/>
  <c r="M158" i="20"/>
  <c r="DH157" i="20"/>
  <c r="DG157" i="20"/>
  <c r="DB157" i="20"/>
  <c r="DA157" i="20"/>
  <c r="CV157" i="20"/>
  <c r="CU157" i="20"/>
  <c r="CP157" i="20"/>
  <c r="CM157" i="20"/>
  <c r="CO157" i="20" s="1"/>
  <c r="CK157" i="20"/>
  <c r="CJ157" i="20"/>
  <c r="CI157" i="20"/>
  <c r="CD157" i="20"/>
  <c r="CC157" i="20"/>
  <c r="BX157" i="20"/>
  <c r="BW157" i="20"/>
  <c r="BO157" i="20"/>
  <c r="BM157" i="20"/>
  <c r="BL157" i="20"/>
  <c r="BK157" i="20"/>
  <c r="BF157" i="20"/>
  <c r="BE157" i="20"/>
  <c r="AZ157" i="20"/>
  <c r="AY157" i="20"/>
  <c r="AT157" i="20"/>
  <c r="AQ157" i="20"/>
  <c r="AS157" i="20" s="1"/>
  <c r="AO157" i="20"/>
  <c r="K157" i="20" s="1"/>
  <c r="AN157" i="20"/>
  <c r="AM157" i="20"/>
  <c r="AH157" i="20"/>
  <c r="AG157" i="20"/>
  <c r="AB157" i="20"/>
  <c r="AA157" i="20"/>
  <c r="S157" i="20"/>
  <c r="Q157" i="20"/>
  <c r="DH156" i="20"/>
  <c r="DG156" i="20"/>
  <c r="DB156" i="20"/>
  <c r="DA156" i="20"/>
  <c r="CV156" i="20"/>
  <c r="CU156" i="20"/>
  <c r="CP156" i="20"/>
  <c r="CM156" i="20"/>
  <c r="CO156" i="20" s="1"/>
  <c r="CK156" i="20"/>
  <c r="CJ156" i="20"/>
  <c r="CI156" i="20"/>
  <c r="CD156" i="20"/>
  <c r="CC156" i="20"/>
  <c r="BX156" i="20"/>
  <c r="BW156" i="20"/>
  <c r="BO156" i="20"/>
  <c r="BM156" i="20"/>
  <c r="BL156" i="20"/>
  <c r="BK156" i="20"/>
  <c r="BF156" i="20"/>
  <c r="BE156" i="20"/>
  <c r="AZ156" i="20"/>
  <c r="AY156" i="20"/>
  <c r="AT156" i="20"/>
  <c r="AQ156" i="20"/>
  <c r="AS156" i="20" s="1"/>
  <c r="AO156" i="20"/>
  <c r="K156" i="20" s="1"/>
  <c r="AN156" i="20"/>
  <c r="AM156" i="20"/>
  <c r="AH156" i="20"/>
  <c r="AG156" i="20"/>
  <c r="AB156" i="20"/>
  <c r="AA156" i="20"/>
  <c r="S156" i="20"/>
  <c r="Q156" i="20"/>
  <c r="DH155" i="20"/>
  <c r="DG155" i="20"/>
  <c r="DB155" i="20"/>
  <c r="DA155" i="20"/>
  <c r="CV155" i="20"/>
  <c r="CU155" i="20"/>
  <c r="CP155" i="20"/>
  <c r="CM155" i="20"/>
  <c r="CO155" i="20" s="1"/>
  <c r="CK155" i="20"/>
  <c r="CJ155" i="20"/>
  <c r="CI155" i="20"/>
  <c r="CD155" i="20"/>
  <c r="CC155" i="20"/>
  <c r="BX155" i="20"/>
  <c r="BW155" i="20"/>
  <c r="BO155" i="20"/>
  <c r="BM155" i="20"/>
  <c r="BL155" i="20"/>
  <c r="BK155" i="20"/>
  <c r="BF155" i="20"/>
  <c r="BE155" i="20"/>
  <c r="AZ155" i="20"/>
  <c r="AY155" i="20"/>
  <c r="AT155" i="20"/>
  <c r="AQ155" i="20"/>
  <c r="AS155" i="20" s="1"/>
  <c r="AO155" i="20"/>
  <c r="K155" i="20" s="1"/>
  <c r="AN155" i="20"/>
  <c r="AM155" i="20"/>
  <c r="AH155" i="20"/>
  <c r="AG155" i="20"/>
  <c r="AB155" i="20"/>
  <c r="AA155" i="20"/>
  <c r="S155" i="20"/>
  <c r="Q155" i="20"/>
  <c r="DH154" i="20"/>
  <c r="DG154" i="20"/>
  <c r="DB154" i="20"/>
  <c r="DA154" i="20"/>
  <c r="CV154" i="20"/>
  <c r="CU154" i="20"/>
  <c r="CP154" i="20"/>
  <c r="CM154" i="20"/>
  <c r="CO154" i="20" s="1"/>
  <c r="CK154" i="20"/>
  <c r="CJ154" i="20"/>
  <c r="CI154" i="20"/>
  <c r="CD154" i="20"/>
  <c r="CC154" i="20"/>
  <c r="BX154" i="20"/>
  <c r="BW154" i="20"/>
  <c r="BO154" i="20"/>
  <c r="BM154" i="20"/>
  <c r="BL154" i="20"/>
  <c r="BK154" i="20"/>
  <c r="BF154" i="20"/>
  <c r="BE154" i="20"/>
  <c r="AZ154" i="20"/>
  <c r="AY154" i="20"/>
  <c r="AT154" i="20"/>
  <c r="AQ154" i="20"/>
  <c r="AS154" i="20" s="1"/>
  <c r="AO154" i="20"/>
  <c r="K154" i="20" s="1"/>
  <c r="AN154" i="20"/>
  <c r="AM154" i="20"/>
  <c r="AH154" i="20"/>
  <c r="AG154" i="20"/>
  <c r="AB154" i="20"/>
  <c r="AA154" i="20"/>
  <c r="S154" i="20"/>
  <c r="Q154" i="20"/>
  <c r="M154" i="20"/>
  <c r="DH153" i="20"/>
  <c r="DG153" i="20"/>
  <c r="DB153" i="20"/>
  <c r="DA153" i="20"/>
  <c r="CV153" i="20"/>
  <c r="CU153" i="20"/>
  <c r="CP153" i="20"/>
  <c r="CM153" i="20"/>
  <c r="CO153" i="20" s="1"/>
  <c r="CK153" i="20"/>
  <c r="CJ153" i="20"/>
  <c r="CI153" i="20"/>
  <c r="CD153" i="20"/>
  <c r="CC153" i="20"/>
  <c r="BX153" i="20"/>
  <c r="BW153" i="20"/>
  <c r="BO153" i="20"/>
  <c r="BM153" i="20"/>
  <c r="BL153" i="20"/>
  <c r="BK153" i="20"/>
  <c r="BF153" i="20"/>
  <c r="BE153" i="20"/>
  <c r="AZ153" i="20"/>
  <c r="AY153" i="20"/>
  <c r="AT153" i="20"/>
  <c r="AQ153" i="20"/>
  <c r="AS153" i="20" s="1"/>
  <c r="AO153" i="20"/>
  <c r="K153" i="20" s="1"/>
  <c r="AN153" i="20"/>
  <c r="AM153" i="20"/>
  <c r="AH153" i="20"/>
  <c r="AG153" i="20"/>
  <c r="AB153" i="20"/>
  <c r="AA153" i="20"/>
  <c r="S153" i="20"/>
  <c r="Q153" i="20"/>
  <c r="DH152" i="20"/>
  <c r="DG152" i="20"/>
  <c r="DB152" i="20"/>
  <c r="DA152" i="20"/>
  <c r="CV152" i="20"/>
  <c r="CU152" i="20"/>
  <c r="CP152" i="20"/>
  <c r="CM152" i="20"/>
  <c r="CO152" i="20" s="1"/>
  <c r="CK152" i="20"/>
  <c r="CJ152" i="20"/>
  <c r="CI152" i="20"/>
  <c r="CD152" i="20"/>
  <c r="CC152" i="20"/>
  <c r="BX152" i="20"/>
  <c r="BW152" i="20"/>
  <c r="BO152" i="20"/>
  <c r="BM152" i="20"/>
  <c r="BL152" i="20"/>
  <c r="BK152" i="20"/>
  <c r="BF152" i="20"/>
  <c r="BE152" i="20"/>
  <c r="AZ152" i="20"/>
  <c r="AY152" i="20"/>
  <c r="AT152" i="20"/>
  <c r="AQ152" i="20"/>
  <c r="AS152" i="20" s="1"/>
  <c r="AO152" i="20"/>
  <c r="K152" i="20" s="1"/>
  <c r="AN152" i="20"/>
  <c r="AM152" i="20"/>
  <c r="AH152" i="20"/>
  <c r="AG152" i="20"/>
  <c r="AB152" i="20"/>
  <c r="AA152" i="20"/>
  <c r="S152" i="20"/>
  <c r="Q152" i="20"/>
  <c r="DH151" i="20"/>
  <c r="DG151" i="20"/>
  <c r="DB151" i="20"/>
  <c r="DA151" i="20"/>
  <c r="CV151" i="20"/>
  <c r="CU151" i="20"/>
  <c r="CP151" i="20"/>
  <c r="CM151" i="20"/>
  <c r="CO151" i="20" s="1"/>
  <c r="CK151" i="20"/>
  <c r="CJ151" i="20"/>
  <c r="CI151" i="20"/>
  <c r="CD151" i="20"/>
  <c r="CC151" i="20"/>
  <c r="BX151" i="20"/>
  <c r="BW151" i="20"/>
  <c r="BO151" i="20"/>
  <c r="BM151" i="20"/>
  <c r="BL151" i="20"/>
  <c r="BK151" i="20"/>
  <c r="BF151" i="20"/>
  <c r="BE151" i="20"/>
  <c r="AZ151" i="20"/>
  <c r="AY151" i="20"/>
  <c r="AT151" i="20"/>
  <c r="AQ151" i="20"/>
  <c r="AS151" i="20" s="1"/>
  <c r="AO151" i="20"/>
  <c r="K151" i="20" s="1"/>
  <c r="AN151" i="20"/>
  <c r="AM151" i="20"/>
  <c r="AH151" i="20"/>
  <c r="AG151" i="20"/>
  <c r="AB151" i="20"/>
  <c r="AA151" i="20"/>
  <c r="S151" i="20"/>
  <c r="Q151" i="20"/>
  <c r="DH150" i="20"/>
  <c r="DG150" i="20"/>
  <c r="DB150" i="20"/>
  <c r="DA150" i="20"/>
  <c r="CV150" i="20"/>
  <c r="CU150" i="20"/>
  <c r="CP150" i="20"/>
  <c r="CM150" i="20"/>
  <c r="CO150" i="20" s="1"/>
  <c r="CK150" i="20"/>
  <c r="CJ150" i="20"/>
  <c r="CI150" i="20"/>
  <c r="CD150" i="20"/>
  <c r="CC150" i="20"/>
  <c r="BX150" i="20"/>
  <c r="BW150" i="20"/>
  <c r="BO150" i="20"/>
  <c r="BM150" i="20"/>
  <c r="BL150" i="20"/>
  <c r="BK150" i="20"/>
  <c r="BF150" i="20"/>
  <c r="BE150" i="20"/>
  <c r="AZ150" i="20"/>
  <c r="AY150" i="20"/>
  <c r="AT150" i="20"/>
  <c r="AQ150" i="20"/>
  <c r="AS150" i="20" s="1"/>
  <c r="AO150" i="20"/>
  <c r="K150" i="20" s="1"/>
  <c r="AN150" i="20"/>
  <c r="AM150" i="20"/>
  <c r="AH150" i="20"/>
  <c r="AG150" i="20"/>
  <c r="AB150" i="20"/>
  <c r="AA150" i="20"/>
  <c r="S150" i="20"/>
  <c r="Q150" i="20"/>
  <c r="M150" i="20"/>
  <c r="DH149" i="20"/>
  <c r="DG149" i="20"/>
  <c r="DB149" i="20"/>
  <c r="DA149" i="20"/>
  <c r="CV149" i="20"/>
  <c r="CU149" i="20"/>
  <c r="CP149" i="20"/>
  <c r="CM149" i="20"/>
  <c r="CO149" i="20" s="1"/>
  <c r="CK149" i="20"/>
  <c r="CJ149" i="20"/>
  <c r="CI149" i="20"/>
  <c r="CD149" i="20"/>
  <c r="CC149" i="20"/>
  <c r="BX149" i="20"/>
  <c r="BW149" i="20"/>
  <c r="BO149" i="20"/>
  <c r="BM149" i="20"/>
  <c r="BL149" i="20"/>
  <c r="BK149" i="20"/>
  <c r="BF149" i="20"/>
  <c r="BE149" i="20"/>
  <c r="AZ149" i="20"/>
  <c r="AY149" i="20"/>
  <c r="AT149" i="20"/>
  <c r="AQ149" i="20"/>
  <c r="AS149" i="20" s="1"/>
  <c r="AO149" i="20"/>
  <c r="K149" i="20" s="1"/>
  <c r="AN149" i="20"/>
  <c r="AM149" i="20"/>
  <c r="AH149" i="20"/>
  <c r="AG149" i="20"/>
  <c r="AB149" i="20"/>
  <c r="AA149" i="20"/>
  <c r="S149" i="20"/>
  <c r="Q149" i="20"/>
  <c r="DH148" i="20"/>
  <c r="DG148" i="20"/>
  <c r="DB148" i="20"/>
  <c r="DA148" i="20"/>
  <c r="CV148" i="20"/>
  <c r="CU148" i="20"/>
  <c r="CP148" i="20"/>
  <c r="CM148" i="20"/>
  <c r="CO148" i="20" s="1"/>
  <c r="CK148" i="20"/>
  <c r="CJ148" i="20"/>
  <c r="CI148" i="20"/>
  <c r="CD148" i="20"/>
  <c r="CC148" i="20"/>
  <c r="BX148" i="20"/>
  <c r="BW148" i="20"/>
  <c r="BO148" i="20"/>
  <c r="BM148" i="20"/>
  <c r="BL148" i="20"/>
  <c r="BK148" i="20"/>
  <c r="BF148" i="20"/>
  <c r="BE148" i="20"/>
  <c r="AZ148" i="20"/>
  <c r="AY148" i="20"/>
  <c r="AT148" i="20"/>
  <c r="AQ148" i="20"/>
  <c r="AS148" i="20" s="1"/>
  <c r="AO148" i="20"/>
  <c r="K148" i="20" s="1"/>
  <c r="AN148" i="20"/>
  <c r="AM148" i="20"/>
  <c r="AH148" i="20"/>
  <c r="AG148" i="20"/>
  <c r="AB148" i="20"/>
  <c r="AA148" i="20"/>
  <c r="S148" i="20"/>
  <c r="Q148" i="20"/>
  <c r="DH147" i="20"/>
  <c r="DG147" i="20"/>
  <c r="DB147" i="20"/>
  <c r="DA147" i="20"/>
  <c r="CV147" i="20"/>
  <c r="CU147" i="20"/>
  <c r="CP147" i="20"/>
  <c r="CM147" i="20"/>
  <c r="CO147" i="20" s="1"/>
  <c r="CK147" i="20"/>
  <c r="CJ147" i="20"/>
  <c r="CI147" i="20"/>
  <c r="CD147" i="20"/>
  <c r="CC147" i="20"/>
  <c r="BX147" i="20"/>
  <c r="BW147" i="20"/>
  <c r="BO147" i="20"/>
  <c r="BM147" i="20"/>
  <c r="BL147" i="20"/>
  <c r="BK147" i="20"/>
  <c r="BF147" i="20"/>
  <c r="BE147" i="20"/>
  <c r="AZ147" i="20"/>
  <c r="AY147" i="20"/>
  <c r="AT147" i="20"/>
  <c r="AQ147" i="20"/>
  <c r="AS147" i="20" s="1"/>
  <c r="AO147" i="20"/>
  <c r="K147" i="20" s="1"/>
  <c r="AN147" i="20"/>
  <c r="AM147" i="20"/>
  <c r="AH147" i="20"/>
  <c r="AG147" i="20"/>
  <c r="AB147" i="20"/>
  <c r="AA147" i="20"/>
  <c r="S147" i="20"/>
  <c r="Q147" i="20"/>
  <c r="DH146" i="20"/>
  <c r="DG146" i="20"/>
  <c r="DB146" i="20"/>
  <c r="DA146" i="20"/>
  <c r="CV146" i="20"/>
  <c r="CU146" i="20"/>
  <c r="CP146" i="20"/>
  <c r="CM146" i="20"/>
  <c r="CO146" i="20" s="1"/>
  <c r="CK146" i="20"/>
  <c r="CJ146" i="20"/>
  <c r="CI146" i="20"/>
  <c r="CD146" i="20"/>
  <c r="CC146" i="20"/>
  <c r="BX146" i="20"/>
  <c r="BW146" i="20"/>
  <c r="BO146" i="20"/>
  <c r="BM146" i="20"/>
  <c r="BL146" i="20"/>
  <c r="BK146" i="20"/>
  <c r="BF146" i="20"/>
  <c r="BE146" i="20"/>
  <c r="AZ146" i="20"/>
  <c r="AY146" i="20"/>
  <c r="AT146" i="20"/>
  <c r="AQ146" i="20"/>
  <c r="AS146" i="20" s="1"/>
  <c r="AO146" i="20"/>
  <c r="K146" i="20" s="1"/>
  <c r="AN146" i="20"/>
  <c r="AM146" i="20"/>
  <c r="AH146" i="20"/>
  <c r="AG146" i="20"/>
  <c r="AB146" i="20"/>
  <c r="AA146" i="20"/>
  <c r="S146" i="20"/>
  <c r="Q146" i="20"/>
  <c r="M146" i="20"/>
  <c r="DH145" i="20"/>
  <c r="DG145" i="20"/>
  <c r="DB145" i="20"/>
  <c r="DA145" i="20"/>
  <c r="CV145" i="20"/>
  <c r="CU145" i="20"/>
  <c r="CP145" i="20"/>
  <c r="CM145" i="20"/>
  <c r="CO145" i="20" s="1"/>
  <c r="CK145" i="20"/>
  <c r="CJ145" i="20"/>
  <c r="CI145" i="20"/>
  <c r="CD145" i="20"/>
  <c r="CC145" i="20"/>
  <c r="BX145" i="20"/>
  <c r="BW145" i="20"/>
  <c r="BO145" i="20"/>
  <c r="BM145" i="20"/>
  <c r="BL145" i="20"/>
  <c r="BK145" i="20"/>
  <c r="BF145" i="20"/>
  <c r="BE145" i="20"/>
  <c r="AZ145" i="20"/>
  <c r="AY145" i="20"/>
  <c r="AT145" i="20"/>
  <c r="AQ145" i="20"/>
  <c r="AS145" i="20" s="1"/>
  <c r="AO145" i="20"/>
  <c r="K145" i="20" s="1"/>
  <c r="AN145" i="20"/>
  <c r="AM145" i="20"/>
  <c r="AH145" i="20"/>
  <c r="AG145" i="20"/>
  <c r="AB145" i="20"/>
  <c r="AA145" i="20"/>
  <c r="S145" i="20"/>
  <c r="Q145" i="20"/>
  <c r="DH144" i="20"/>
  <c r="DG144" i="20"/>
  <c r="DB144" i="20"/>
  <c r="DA144" i="20"/>
  <c r="CV144" i="20"/>
  <c r="CU144" i="20"/>
  <c r="CP144" i="20"/>
  <c r="CM144" i="20"/>
  <c r="CO144" i="20" s="1"/>
  <c r="CK144" i="20"/>
  <c r="CJ144" i="20"/>
  <c r="CI144" i="20"/>
  <c r="CD144" i="20"/>
  <c r="CC144" i="20"/>
  <c r="BX144" i="20"/>
  <c r="BW144" i="20"/>
  <c r="BO144" i="20"/>
  <c r="BM144" i="20"/>
  <c r="BL144" i="20"/>
  <c r="BK144" i="20"/>
  <c r="BF144" i="20"/>
  <c r="BE144" i="20"/>
  <c r="AZ144" i="20"/>
  <c r="AY144" i="20"/>
  <c r="AT144" i="20"/>
  <c r="AQ144" i="20"/>
  <c r="AS144" i="20" s="1"/>
  <c r="AO144" i="20"/>
  <c r="K144" i="20" s="1"/>
  <c r="AN144" i="20"/>
  <c r="AM144" i="20"/>
  <c r="AH144" i="20"/>
  <c r="AG144" i="20"/>
  <c r="AB144" i="20"/>
  <c r="AA144" i="20"/>
  <c r="S144" i="20"/>
  <c r="Q144" i="20"/>
  <c r="DE143" i="20"/>
  <c r="DC143" i="20"/>
  <c r="CY143" i="20"/>
  <c r="CW143" i="20"/>
  <c r="CS143" i="20"/>
  <c r="CQ143" i="20"/>
  <c r="CM143" i="20"/>
  <c r="CK143" i="20"/>
  <c r="CG143" i="20"/>
  <c r="CE143" i="20"/>
  <c r="CA143" i="20"/>
  <c r="BY143" i="20"/>
  <c r="BU143" i="20"/>
  <c r="BS143" i="20"/>
  <c r="BO143" i="20"/>
  <c r="BM143" i="20"/>
  <c r="BI143" i="20"/>
  <c r="BG143" i="20"/>
  <c r="BC143" i="20"/>
  <c r="BA143" i="20"/>
  <c r="AW143" i="20"/>
  <c r="AU143" i="20"/>
  <c r="AQ143" i="20"/>
  <c r="AO143" i="20"/>
  <c r="AK143" i="20"/>
  <c r="AI143" i="20"/>
  <c r="AE143" i="20"/>
  <c r="AC143" i="20"/>
  <c r="Y143" i="20"/>
  <c r="W143" i="20"/>
  <c r="S143" i="20"/>
  <c r="M143" i="20" s="1"/>
  <c r="Q143" i="20"/>
  <c r="K143" i="20"/>
  <c r="DH142" i="20"/>
  <c r="DG142" i="20"/>
  <c r="DB142" i="20"/>
  <c r="DA142" i="20"/>
  <c r="CV142" i="20"/>
  <c r="CU142" i="20"/>
  <c r="CP142" i="20"/>
  <c r="CM142" i="20"/>
  <c r="CO142" i="20" s="1"/>
  <c r="CK142" i="20"/>
  <c r="CJ142" i="20"/>
  <c r="CI142" i="20"/>
  <c r="CD142" i="20"/>
  <c r="CC142" i="20"/>
  <c r="BX142" i="20"/>
  <c r="BW142" i="20"/>
  <c r="BO142" i="20"/>
  <c r="BM142" i="20"/>
  <c r="BL142" i="20"/>
  <c r="BK142" i="20"/>
  <c r="BF142" i="20"/>
  <c r="BE142" i="20"/>
  <c r="AZ142" i="20"/>
  <c r="AY142" i="20"/>
  <c r="AT142" i="20"/>
  <c r="AQ142" i="20"/>
  <c r="AS142" i="20" s="1"/>
  <c r="AO142" i="20"/>
  <c r="K142" i="20" s="1"/>
  <c r="AN142" i="20"/>
  <c r="AM142" i="20"/>
  <c r="AH142" i="20"/>
  <c r="AG142" i="20"/>
  <c r="AB142" i="20"/>
  <c r="AA142" i="20"/>
  <c r="S142" i="20"/>
  <c r="Q142" i="20"/>
  <c r="DH141" i="20"/>
  <c r="DG141" i="20"/>
  <c r="DB141" i="20"/>
  <c r="DA141" i="20"/>
  <c r="CV141" i="20"/>
  <c r="CU141" i="20"/>
  <c r="CP141" i="20"/>
  <c r="CM141" i="20"/>
  <c r="CO141" i="20" s="1"/>
  <c r="CK141" i="20"/>
  <c r="CJ141" i="20"/>
  <c r="CI141" i="20"/>
  <c r="CD141" i="20"/>
  <c r="CC141" i="20"/>
  <c r="BX141" i="20"/>
  <c r="BW141" i="20"/>
  <c r="BO141" i="20"/>
  <c r="BM141" i="20"/>
  <c r="BL141" i="20"/>
  <c r="BK141" i="20"/>
  <c r="BF141" i="20"/>
  <c r="BE141" i="20"/>
  <c r="AZ141" i="20"/>
  <c r="AY141" i="20"/>
  <c r="AT141" i="20"/>
  <c r="AQ141" i="20"/>
  <c r="AS141" i="20" s="1"/>
  <c r="AO141" i="20"/>
  <c r="K141" i="20" s="1"/>
  <c r="AN141" i="20"/>
  <c r="AM141" i="20"/>
  <c r="AH141" i="20"/>
  <c r="AG141" i="20"/>
  <c r="AB141" i="20"/>
  <c r="AA141" i="20"/>
  <c r="S141" i="20"/>
  <c r="Q141" i="20"/>
  <c r="DE140" i="20"/>
  <c r="DC140" i="20"/>
  <c r="CY140" i="20"/>
  <c r="CW140" i="20"/>
  <c r="CS140" i="20"/>
  <c r="CQ140" i="20"/>
  <c r="CM140" i="20"/>
  <c r="CK140" i="20"/>
  <c r="CG140" i="20"/>
  <c r="CE140" i="20"/>
  <c r="CA140" i="20"/>
  <c r="BY140" i="20"/>
  <c r="BU140" i="20"/>
  <c r="BS140" i="20"/>
  <c r="BO140" i="20"/>
  <c r="BM140" i="20"/>
  <c r="BI140" i="20"/>
  <c r="BG140" i="20"/>
  <c r="BC140" i="20"/>
  <c r="BA140" i="20"/>
  <c r="AW140" i="20"/>
  <c r="AU140" i="20"/>
  <c r="AQ140" i="20"/>
  <c r="AO140" i="20"/>
  <c r="AK140" i="20"/>
  <c r="AI140" i="20"/>
  <c r="AE140" i="20"/>
  <c r="AC140" i="20"/>
  <c r="Y140" i="20"/>
  <c r="W140" i="20"/>
  <c r="S140" i="20"/>
  <c r="M140" i="20" s="1"/>
  <c r="Q140" i="20"/>
  <c r="K140" i="20"/>
  <c r="DE139" i="20"/>
  <c r="DC139" i="20"/>
  <c r="CY139" i="20"/>
  <c r="CW139" i="20"/>
  <c r="CS139" i="20"/>
  <c r="CM139" i="20" s="1"/>
  <c r="CQ139" i="20"/>
  <c r="CK139" i="20"/>
  <c r="CG139" i="20"/>
  <c r="CE139" i="20"/>
  <c r="CA139" i="20"/>
  <c r="BY139" i="20"/>
  <c r="BU139" i="20"/>
  <c r="BO139" i="20" s="1"/>
  <c r="BS139" i="20"/>
  <c r="BM139" i="20"/>
  <c r="BI139" i="20"/>
  <c r="BG139" i="20"/>
  <c r="BC139" i="20"/>
  <c r="BA139" i="20"/>
  <c r="AW139" i="20"/>
  <c r="AQ139" i="20" s="1"/>
  <c r="AU139" i="20"/>
  <c r="AO139" i="20"/>
  <c r="AK139" i="20"/>
  <c r="AI139" i="20"/>
  <c r="AE139" i="20"/>
  <c r="AC139" i="20"/>
  <c r="Y139" i="20"/>
  <c r="S139" i="20" s="1"/>
  <c r="W139" i="20"/>
  <c r="Q139" i="20"/>
  <c r="K139" i="20"/>
  <c r="DH138" i="20"/>
  <c r="DG138" i="20"/>
  <c r="DB138" i="20"/>
  <c r="DA138" i="20"/>
  <c r="CV138" i="20"/>
  <c r="CU138" i="20"/>
  <c r="CP138" i="20"/>
  <c r="CM138" i="20"/>
  <c r="CK138" i="20"/>
  <c r="CO138" i="20" s="1"/>
  <c r="CJ138" i="20"/>
  <c r="CI138" i="20"/>
  <c r="CD138" i="20"/>
  <c r="CC138" i="20"/>
  <c r="BX138" i="20"/>
  <c r="BW138" i="20"/>
  <c r="BO138" i="20"/>
  <c r="BM138" i="20"/>
  <c r="BL138" i="20"/>
  <c r="BK138" i="20"/>
  <c r="BF138" i="20"/>
  <c r="BE138" i="20"/>
  <c r="AZ138" i="20"/>
  <c r="AY138" i="20"/>
  <c r="AT138" i="20"/>
  <c r="AQ138" i="20"/>
  <c r="AO138" i="20"/>
  <c r="AS138" i="20" s="1"/>
  <c r="AN138" i="20"/>
  <c r="AM138" i="20"/>
  <c r="AH138" i="20"/>
  <c r="AG138" i="20"/>
  <c r="AB138" i="20"/>
  <c r="AA138" i="20"/>
  <c r="S138" i="20"/>
  <c r="Q138" i="20"/>
  <c r="M138" i="20"/>
  <c r="DE137" i="20"/>
  <c r="DC137" i="20"/>
  <c r="CY137" i="20"/>
  <c r="CW137" i="20"/>
  <c r="CS137" i="20"/>
  <c r="CQ137" i="20"/>
  <c r="CM137" i="20"/>
  <c r="CK137" i="20"/>
  <c r="CG137" i="20"/>
  <c r="CE137" i="20"/>
  <c r="CA137" i="20"/>
  <c r="BY137" i="20"/>
  <c r="BU137" i="20"/>
  <c r="BS137" i="20"/>
  <c r="BO137" i="20"/>
  <c r="BM137" i="20"/>
  <c r="BI137" i="20"/>
  <c r="BG137" i="20"/>
  <c r="BC137" i="20"/>
  <c r="BA137" i="20"/>
  <c r="AW137" i="20"/>
  <c r="AU137" i="20"/>
  <c r="AQ137" i="20"/>
  <c r="AO137" i="20"/>
  <c r="AK137" i="20"/>
  <c r="AI137" i="20"/>
  <c r="AE137" i="20"/>
  <c r="AC137" i="20"/>
  <c r="Y137" i="20"/>
  <c r="W137" i="20"/>
  <c r="S137" i="20"/>
  <c r="Q137" i="20"/>
  <c r="K137" i="20"/>
  <c r="DH136" i="20"/>
  <c r="DG136" i="20"/>
  <c r="DB136" i="20"/>
  <c r="DA136" i="20"/>
  <c r="CV136" i="20"/>
  <c r="CU136" i="20"/>
  <c r="CP136" i="20"/>
  <c r="CM136" i="20"/>
  <c r="CK136" i="20"/>
  <c r="CO136" i="20" s="1"/>
  <c r="CJ136" i="20"/>
  <c r="CI136" i="20"/>
  <c r="CD136" i="20"/>
  <c r="CC136" i="20"/>
  <c r="BX136" i="20"/>
  <c r="BW136" i="20"/>
  <c r="BO136" i="20"/>
  <c r="BM136" i="20"/>
  <c r="BL136" i="20"/>
  <c r="BK136" i="20"/>
  <c r="BF136" i="20"/>
  <c r="BE136" i="20"/>
  <c r="AZ136" i="20"/>
  <c r="AY136" i="20"/>
  <c r="AT136" i="20"/>
  <c r="AQ136" i="20"/>
  <c r="AO136" i="20"/>
  <c r="AS136" i="20" s="1"/>
  <c r="AN136" i="20"/>
  <c r="AM136" i="20"/>
  <c r="AH136" i="20"/>
  <c r="AG136" i="20"/>
  <c r="AB136" i="20"/>
  <c r="AA136" i="20"/>
  <c r="S136" i="20"/>
  <c r="Q136" i="20"/>
  <c r="DH135" i="20"/>
  <c r="DG135" i="20"/>
  <c r="DB135" i="20"/>
  <c r="DA135" i="20"/>
  <c r="CV135" i="20"/>
  <c r="CU135" i="20"/>
  <c r="CP135" i="20"/>
  <c r="CM135" i="20"/>
  <c r="CK135" i="20"/>
  <c r="CO135" i="20" s="1"/>
  <c r="CJ135" i="20"/>
  <c r="CI135" i="20"/>
  <c r="CD135" i="20"/>
  <c r="CC135" i="20"/>
  <c r="BX135" i="20"/>
  <c r="BW135" i="20"/>
  <c r="BO135" i="20"/>
  <c r="BM135" i="20"/>
  <c r="BL135" i="20"/>
  <c r="BK135" i="20"/>
  <c r="BF135" i="20"/>
  <c r="BE135" i="20"/>
  <c r="AZ135" i="20"/>
  <c r="AY135" i="20"/>
  <c r="AT135" i="20"/>
  <c r="AQ135" i="20"/>
  <c r="AO135" i="20"/>
  <c r="AS135" i="20" s="1"/>
  <c r="AN135" i="20"/>
  <c r="AM135" i="20"/>
  <c r="AH135" i="20"/>
  <c r="AG135" i="20"/>
  <c r="AB135" i="20"/>
  <c r="AA135" i="20"/>
  <c r="S135" i="20"/>
  <c r="Q135" i="20"/>
  <c r="M135" i="20"/>
  <c r="DH134" i="20"/>
  <c r="DG134" i="20"/>
  <c r="DB134" i="20"/>
  <c r="DA134" i="20"/>
  <c r="CV134" i="20"/>
  <c r="CU134" i="20"/>
  <c r="CP134" i="20"/>
  <c r="CM134" i="20"/>
  <c r="CK134" i="20"/>
  <c r="CO134" i="20" s="1"/>
  <c r="CJ134" i="20"/>
  <c r="CI134" i="20"/>
  <c r="CD134" i="20"/>
  <c r="CC134" i="20"/>
  <c r="BX134" i="20"/>
  <c r="BW134" i="20"/>
  <c r="BO134" i="20"/>
  <c r="BM134" i="20"/>
  <c r="BL134" i="20"/>
  <c r="BK134" i="20"/>
  <c r="BF134" i="20"/>
  <c r="BE134" i="20"/>
  <c r="AZ134" i="20"/>
  <c r="AY134" i="20"/>
  <c r="AT134" i="20"/>
  <c r="AQ134" i="20"/>
  <c r="AO134" i="20"/>
  <c r="AS134" i="20" s="1"/>
  <c r="AN134" i="20"/>
  <c r="AM134" i="20"/>
  <c r="AH134" i="20"/>
  <c r="AG134" i="20"/>
  <c r="AB134" i="20"/>
  <c r="AA134" i="20"/>
  <c r="S134" i="20"/>
  <c r="Q134" i="20"/>
  <c r="M134" i="20"/>
  <c r="DE133" i="20"/>
  <c r="DE132" i="20" s="1"/>
  <c r="DC133" i="20"/>
  <c r="CY133" i="20"/>
  <c r="CW133" i="20"/>
  <c r="CS133" i="20"/>
  <c r="CM133" i="20" s="1"/>
  <c r="CQ133" i="20"/>
  <c r="CK133" i="20"/>
  <c r="CG133" i="20"/>
  <c r="CG132" i="20" s="1"/>
  <c r="CE133" i="20"/>
  <c r="CA133" i="20"/>
  <c r="BY133" i="20"/>
  <c r="BU133" i="20"/>
  <c r="BO133" i="20" s="1"/>
  <c r="BS133" i="20"/>
  <c r="BM133" i="20"/>
  <c r="BI133" i="20"/>
  <c r="BI132" i="20" s="1"/>
  <c r="BG133" i="20"/>
  <c r="BC133" i="20"/>
  <c r="BA133" i="20"/>
  <c r="AW133" i="20"/>
  <c r="AQ133" i="20" s="1"/>
  <c r="AU133" i="20"/>
  <c r="AO133" i="20"/>
  <c r="AK133" i="20"/>
  <c r="AK132" i="20" s="1"/>
  <c r="AI133" i="20"/>
  <c r="AE133" i="20"/>
  <c r="AC133" i="20"/>
  <c r="Y133" i="20"/>
  <c r="S133" i="20" s="1"/>
  <c r="W133" i="20"/>
  <c r="Q133" i="20"/>
  <c r="K133" i="20"/>
  <c r="DC132" i="20"/>
  <c r="CY132" i="20"/>
  <c r="CW132" i="20"/>
  <c r="CQ132" i="20"/>
  <c r="CK132" i="20"/>
  <c r="CE132" i="20"/>
  <c r="CA132" i="20"/>
  <c r="BY132" i="20"/>
  <c r="BS132" i="20"/>
  <c r="BM132" i="20"/>
  <c r="BG132" i="20"/>
  <c r="BC132" i="20"/>
  <c r="BA132" i="20"/>
  <c r="AU132" i="20"/>
  <c r="AO132" i="20"/>
  <c r="AI132" i="20"/>
  <c r="AE132" i="20"/>
  <c r="AC132" i="20"/>
  <c r="W132" i="20"/>
  <c r="Q132" i="20"/>
  <c r="K132" i="20"/>
  <c r="DH131" i="20"/>
  <c r="DG131" i="20"/>
  <c r="DB131" i="20"/>
  <c r="DA131" i="20"/>
  <c r="CV131" i="20"/>
  <c r="CU131" i="20"/>
  <c r="CP131" i="20"/>
  <c r="CM131" i="20"/>
  <c r="CK131" i="20"/>
  <c r="CO131" i="20" s="1"/>
  <c r="CJ131" i="20"/>
  <c r="CI131" i="20"/>
  <c r="CD131" i="20"/>
  <c r="CC131" i="20"/>
  <c r="BX131" i="20"/>
  <c r="BW131" i="20"/>
  <c r="BO131" i="20"/>
  <c r="BM131" i="20"/>
  <c r="BL131" i="20"/>
  <c r="BK131" i="20"/>
  <c r="BF131" i="20"/>
  <c r="BE131" i="20"/>
  <c r="AZ131" i="20"/>
  <c r="AY131" i="20"/>
  <c r="AT131" i="20"/>
  <c r="AQ131" i="20"/>
  <c r="AO131" i="20"/>
  <c r="AS131" i="20" s="1"/>
  <c r="AN131" i="20"/>
  <c r="AM131" i="20"/>
  <c r="AH131" i="20"/>
  <c r="AG131" i="20"/>
  <c r="AB131" i="20"/>
  <c r="AA131" i="20"/>
  <c r="S131" i="20"/>
  <c r="Q131" i="20"/>
  <c r="DH130" i="20"/>
  <c r="DG130" i="20"/>
  <c r="DB130" i="20"/>
  <c r="DA130" i="20"/>
  <c r="CV130" i="20"/>
  <c r="CU130" i="20"/>
  <c r="CP130" i="20"/>
  <c r="CM130" i="20"/>
  <c r="CK130" i="20"/>
  <c r="CO130" i="20" s="1"/>
  <c r="CJ130" i="20"/>
  <c r="CI130" i="20"/>
  <c r="CD130" i="20"/>
  <c r="CC130" i="20"/>
  <c r="BX130" i="20"/>
  <c r="BW130" i="20"/>
  <c r="BO130" i="20"/>
  <c r="BM130" i="20"/>
  <c r="BL130" i="20"/>
  <c r="BK130" i="20"/>
  <c r="BF130" i="20"/>
  <c r="BE130" i="20"/>
  <c r="AZ130" i="20"/>
  <c r="AY130" i="20"/>
  <c r="AQ130" i="20"/>
  <c r="AO130" i="20"/>
  <c r="AT130" i="20" s="1"/>
  <c r="AN130" i="20"/>
  <c r="AM130" i="20"/>
  <c r="AH130" i="20"/>
  <c r="AG130" i="20"/>
  <c r="AB130" i="20"/>
  <c r="AA130" i="20"/>
  <c r="U130" i="20"/>
  <c r="S130" i="20"/>
  <c r="V130" i="20" s="1"/>
  <c r="Q130" i="20"/>
  <c r="M130" i="20"/>
  <c r="DC129" i="20"/>
  <c r="CW129" i="20"/>
  <c r="CQ129" i="20"/>
  <c r="CK129" i="20"/>
  <c r="CE129" i="20"/>
  <c r="BY129" i="20"/>
  <c r="BS129" i="20"/>
  <c r="BM129" i="20"/>
  <c r="BG129" i="20"/>
  <c r="BA129" i="20"/>
  <c r="AU129" i="20"/>
  <c r="AO129" i="20"/>
  <c r="AI129" i="20"/>
  <c r="AC129" i="20"/>
  <c r="W129" i="20"/>
  <c r="Q129" i="20"/>
  <c r="DH128" i="20"/>
  <c r="DG128" i="20"/>
  <c r="DB128" i="20"/>
  <c r="DA128" i="20"/>
  <c r="CV128" i="20"/>
  <c r="CU128" i="20"/>
  <c r="CM128" i="20"/>
  <c r="CK128" i="20"/>
  <c r="CP128" i="20" s="1"/>
  <c r="CJ128" i="20"/>
  <c r="CI128" i="20"/>
  <c r="CD128" i="20"/>
  <c r="CC128" i="20"/>
  <c r="BX128" i="20"/>
  <c r="BW128" i="20"/>
  <c r="BQ128" i="20"/>
  <c r="BO128" i="20"/>
  <c r="BR128" i="20" s="1"/>
  <c r="BM128" i="20"/>
  <c r="BL128" i="20"/>
  <c r="BK128" i="20"/>
  <c r="BF128" i="20"/>
  <c r="BE128" i="20"/>
  <c r="AZ128" i="20"/>
  <c r="AY128" i="20"/>
  <c r="AQ128" i="20"/>
  <c r="AO128" i="20"/>
  <c r="K128" i="20" s="1"/>
  <c r="AN128" i="20"/>
  <c r="AM128" i="20"/>
  <c r="AH128" i="20"/>
  <c r="AG128" i="20"/>
  <c r="AB128" i="20"/>
  <c r="AA128" i="20"/>
  <c r="S128" i="20"/>
  <c r="Q128" i="20"/>
  <c r="DG127" i="20"/>
  <c r="DE127" i="20"/>
  <c r="DH127" i="20" s="1"/>
  <c r="DC127" i="20"/>
  <c r="DA127" i="20"/>
  <c r="CY127" i="20"/>
  <c r="DB127" i="20" s="1"/>
  <c r="CW127" i="20"/>
  <c r="CS127" i="20"/>
  <c r="CQ127" i="20"/>
  <c r="CK127" i="20"/>
  <c r="CI127" i="20"/>
  <c r="CG127" i="20"/>
  <c r="CJ127" i="20" s="1"/>
  <c r="CE127" i="20"/>
  <c r="CC127" i="20"/>
  <c r="CA127" i="20"/>
  <c r="CD127" i="20" s="1"/>
  <c r="BY127" i="20"/>
  <c r="BU127" i="20"/>
  <c r="BS127" i="20"/>
  <c r="BM127" i="20"/>
  <c r="BK127" i="20"/>
  <c r="BI127" i="20"/>
  <c r="BL127" i="20" s="1"/>
  <c r="BG127" i="20"/>
  <c r="BE127" i="20"/>
  <c r="BC127" i="20"/>
  <c r="BF127" i="20" s="1"/>
  <c r="BA127" i="20"/>
  <c r="AW127" i="20"/>
  <c r="AU127" i="20"/>
  <c r="AO127" i="20"/>
  <c r="AM127" i="20"/>
  <c r="AK127" i="20"/>
  <c r="AN127" i="20" s="1"/>
  <c r="AI127" i="20"/>
  <c r="AG127" i="20"/>
  <c r="AE127" i="20"/>
  <c r="AH127" i="20" s="1"/>
  <c r="AC127" i="20"/>
  <c r="Y127" i="20"/>
  <c r="W127" i="20"/>
  <c r="Q127" i="20"/>
  <c r="K127" i="20" s="1"/>
  <c r="DH126" i="20"/>
  <c r="DG126" i="20"/>
  <c r="DB126" i="20"/>
  <c r="DA126" i="20"/>
  <c r="CV126" i="20"/>
  <c r="CU126" i="20"/>
  <c r="CM126" i="20"/>
  <c r="CK126" i="20"/>
  <c r="CP126" i="20" s="1"/>
  <c r="CJ126" i="20"/>
  <c r="CI126" i="20"/>
  <c r="CD126" i="20"/>
  <c r="CC126" i="20"/>
  <c r="BX126" i="20"/>
  <c r="BW126" i="20"/>
  <c r="BQ126" i="20"/>
  <c r="BO126" i="20"/>
  <c r="BR126" i="20" s="1"/>
  <c r="BM126" i="20"/>
  <c r="BL126" i="20"/>
  <c r="BK126" i="20"/>
  <c r="BF126" i="20"/>
  <c r="BE126" i="20"/>
  <c r="AZ126" i="20"/>
  <c r="AY126" i="20"/>
  <c r="AQ126" i="20"/>
  <c r="AO126" i="20"/>
  <c r="AN126" i="20"/>
  <c r="AM126" i="20"/>
  <c r="AH126" i="20"/>
  <c r="AG126" i="20"/>
  <c r="AB126" i="20"/>
  <c r="AA126" i="20"/>
  <c r="S126" i="20"/>
  <c r="Q126" i="20"/>
  <c r="DH125" i="20"/>
  <c r="DG125" i="20"/>
  <c r="DB125" i="20"/>
  <c r="DA125" i="20"/>
  <c r="CV125" i="20"/>
  <c r="CU125" i="20"/>
  <c r="CO125" i="20"/>
  <c r="CM125" i="20"/>
  <c r="CK125" i="20"/>
  <c r="CP125" i="20" s="1"/>
  <c r="CJ125" i="20"/>
  <c r="CI125" i="20"/>
  <c r="CD125" i="20"/>
  <c r="CC125" i="20"/>
  <c r="BX125" i="20"/>
  <c r="BW125" i="20"/>
  <c r="BQ125" i="20"/>
  <c r="BO125" i="20"/>
  <c r="BR125" i="20" s="1"/>
  <c r="BM125" i="20"/>
  <c r="BL125" i="20"/>
  <c r="BK125" i="20"/>
  <c r="BF125" i="20"/>
  <c r="BE125" i="20"/>
  <c r="AZ125" i="20"/>
  <c r="AY125" i="20"/>
  <c r="AQ125" i="20"/>
  <c r="AO125" i="20"/>
  <c r="AT125" i="20" s="1"/>
  <c r="AN125" i="20"/>
  <c r="AM125" i="20"/>
  <c r="AH125" i="20"/>
  <c r="AG125" i="20"/>
  <c r="AB125" i="20"/>
  <c r="AA125" i="20"/>
  <c r="U125" i="20"/>
  <c r="S125" i="20"/>
  <c r="V125" i="20" s="1"/>
  <c r="Q125" i="20"/>
  <c r="M125" i="20"/>
  <c r="K125" i="20"/>
  <c r="DE124" i="20"/>
  <c r="DC124" i="20"/>
  <c r="DA124" i="20"/>
  <c r="CY124" i="20"/>
  <c r="DB124" i="20" s="1"/>
  <c r="CW124" i="20"/>
  <c r="CQ124" i="20"/>
  <c r="CG124" i="20"/>
  <c r="CE124" i="20"/>
  <c r="CC124" i="20"/>
  <c r="CA124" i="20"/>
  <c r="CD124" i="20" s="1"/>
  <c r="BY124" i="20"/>
  <c r="BS124" i="20"/>
  <c r="BI124" i="20"/>
  <c r="BG124" i="20"/>
  <c r="BE124" i="20"/>
  <c r="BC124" i="20"/>
  <c r="BF124" i="20" s="1"/>
  <c r="BA124" i="20"/>
  <c r="AU124" i="20"/>
  <c r="AK124" i="20"/>
  <c r="AI124" i="20"/>
  <c r="AE124" i="20"/>
  <c r="AC124" i="20"/>
  <c r="Y124" i="20"/>
  <c r="W124" i="20"/>
  <c r="Q124" i="20"/>
  <c r="DE123" i="20"/>
  <c r="DC123" i="20"/>
  <c r="CY123" i="20"/>
  <c r="CW123" i="20"/>
  <c r="CS123" i="20"/>
  <c r="CQ123" i="20"/>
  <c r="CM123" i="20"/>
  <c r="CK123" i="20"/>
  <c r="CG123" i="20"/>
  <c r="CE123" i="20"/>
  <c r="CA123" i="20"/>
  <c r="BY123" i="20"/>
  <c r="BU123" i="20"/>
  <c r="BS123" i="20"/>
  <c r="BO123" i="20"/>
  <c r="BM123" i="20"/>
  <c r="BI123" i="20"/>
  <c r="BG123" i="20"/>
  <c r="BC123" i="20"/>
  <c r="BA123" i="20"/>
  <c r="AW123" i="20"/>
  <c r="AU123" i="20"/>
  <c r="AQ123" i="20"/>
  <c r="AO123" i="20"/>
  <c r="AK123" i="20"/>
  <c r="AI123" i="20"/>
  <c r="AE123" i="20"/>
  <c r="AC123" i="20"/>
  <c r="Y123" i="20"/>
  <c r="W123" i="20"/>
  <c r="S123" i="20"/>
  <c r="M123" i="20" s="1"/>
  <c r="Q123" i="20"/>
  <c r="K123" i="20"/>
  <c r="DH122" i="20"/>
  <c r="DG122" i="20"/>
  <c r="DB122" i="20"/>
  <c r="DA122" i="20"/>
  <c r="CV122" i="20"/>
  <c r="CU122" i="20"/>
  <c r="CP122" i="20"/>
  <c r="CO122" i="20"/>
  <c r="CM122" i="20"/>
  <c r="CK122" i="20"/>
  <c r="CJ122" i="20"/>
  <c r="CI122" i="20"/>
  <c r="CD122" i="20"/>
  <c r="CC122" i="20"/>
  <c r="BX122" i="20"/>
  <c r="BW122" i="20"/>
  <c r="BO122" i="20"/>
  <c r="BM122" i="20"/>
  <c r="BL122" i="20"/>
  <c r="BK122" i="20"/>
  <c r="BF122" i="20"/>
  <c r="BE122" i="20"/>
  <c r="AZ122" i="20"/>
  <c r="AY122" i="20"/>
  <c r="AT122" i="20"/>
  <c r="AS122" i="20"/>
  <c r="AQ122" i="20"/>
  <c r="AO122" i="20"/>
  <c r="AN122" i="20"/>
  <c r="AM122" i="20"/>
  <c r="AH122" i="20"/>
  <c r="AG122" i="20"/>
  <c r="AB122" i="20"/>
  <c r="AA122" i="20"/>
  <c r="S122" i="20"/>
  <c r="Q122" i="20"/>
  <c r="M122" i="20"/>
  <c r="K122" i="20"/>
  <c r="DE121" i="20"/>
  <c r="DC121" i="20"/>
  <c r="CY121" i="20"/>
  <c r="CW121" i="20"/>
  <c r="CS121" i="20"/>
  <c r="CQ121" i="20"/>
  <c r="CM121" i="20"/>
  <c r="CK121" i="20"/>
  <c r="CG121" i="20"/>
  <c r="CE121" i="20"/>
  <c r="CA121" i="20"/>
  <c r="BY121" i="20"/>
  <c r="BU121" i="20"/>
  <c r="BS121" i="20"/>
  <c r="BO121" i="20"/>
  <c r="BM121" i="20"/>
  <c r="BI121" i="20"/>
  <c r="BG121" i="20"/>
  <c r="BC121" i="20"/>
  <c r="BC120" i="20" s="1"/>
  <c r="BA121" i="20"/>
  <c r="AW121" i="20"/>
  <c r="AU121" i="20"/>
  <c r="AQ121" i="20"/>
  <c r="AO121" i="20"/>
  <c r="AK121" i="20"/>
  <c r="AI121" i="20"/>
  <c r="AE121" i="20"/>
  <c r="AE120" i="20" s="1"/>
  <c r="AC121" i="20"/>
  <c r="Y121" i="20"/>
  <c r="W121" i="20"/>
  <c r="S121" i="20"/>
  <c r="M121" i="20" s="1"/>
  <c r="Q121" i="20"/>
  <c r="K121" i="20"/>
  <c r="DE120" i="20"/>
  <c r="DC120" i="20"/>
  <c r="CY120" i="20"/>
  <c r="CW120" i="20"/>
  <c r="CS120" i="20"/>
  <c r="CM120" i="20" s="1"/>
  <c r="CQ120" i="20"/>
  <c r="CK120" i="20"/>
  <c r="CG120" i="20"/>
  <c r="CE120" i="20"/>
  <c r="CA120" i="20"/>
  <c r="BY120" i="20"/>
  <c r="BU120" i="20"/>
  <c r="BO120" i="20" s="1"/>
  <c r="BS120" i="20"/>
  <c r="BM120" i="20"/>
  <c r="BI120" i="20"/>
  <c r="BG120" i="20"/>
  <c r="BA120" i="20"/>
  <c r="AW120" i="20"/>
  <c r="AQ120" i="20" s="1"/>
  <c r="AU120" i="20"/>
  <c r="AO120" i="20"/>
  <c r="AK120" i="20"/>
  <c r="AI120" i="20"/>
  <c r="AC120" i="20"/>
  <c r="Y120" i="20"/>
  <c r="W120" i="20"/>
  <c r="Q120" i="20"/>
  <c r="K120" i="20"/>
  <c r="DH119" i="20"/>
  <c r="DG119" i="20"/>
  <c r="DB119" i="20"/>
  <c r="DA119" i="20"/>
  <c r="CV119" i="20"/>
  <c r="CU119" i="20"/>
  <c r="CP119" i="20"/>
  <c r="CO119" i="20"/>
  <c r="CM119" i="20"/>
  <c r="CK119" i="20"/>
  <c r="CJ119" i="20"/>
  <c r="CI119" i="20"/>
  <c r="CD119" i="20"/>
  <c r="CC119" i="20"/>
  <c r="BX119" i="20"/>
  <c r="BW119" i="20"/>
  <c r="BO119" i="20"/>
  <c r="BM119" i="20"/>
  <c r="BL119" i="20"/>
  <c r="BK119" i="20"/>
  <c r="BF119" i="20"/>
  <c r="BE119" i="20"/>
  <c r="AZ119" i="20"/>
  <c r="AY119" i="20"/>
  <c r="AT119" i="20"/>
  <c r="AS119" i="20"/>
  <c r="AQ119" i="20"/>
  <c r="AO119" i="20"/>
  <c r="AN119" i="20"/>
  <c r="AM119" i="20"/>
  <c r="AH119" i="20"/>
  <c r="AG119" i="20"/>
  <c r="AB119" i="20"/>
  <c r="AA119" i="20"/>
  <c r="S119" i="20"/>
  <c r="M119" i="20" s="1"/>
  <c r="Q119" i="20"/>
  <c r="K119" i="20"/>
  <c r="DE118" i="20"/>
  <c r="DC118" i="20"/>
  <c r="CY118" i="20"/>
  <c r="CW118" i="20"/>
  <c r="CS118" i="20"/>
  <c r="CM118" i="20" s="1"/>
  <c r="CQ118" i="20"/>
  <c r="CK118" i="20"/>
  <c r="CG118" i="20"/>
  <c r="CE118" i="20"/>
  <c r="CA118" i="20"/>
  <c r="BY118" i="20"/>
  <c r="BU118" i="20"/>
  <c r="BO118" i="20" s="1"/>
  <c r="BS118" i="20"/>
  <c r="BM118" i="20"/>
  <c r="BI118" i="20"/>
  <c r="BG118" i="20"/>
  <c r="BC118" i="20"/>
  <c r="BA118" i="20"/>
  <c r="AW118" i="20"/>
  <c r="AQ118" i="20" s="1"/>
  <c r="AU118" i="20"/>
  <c r="AO118" i="20"/>
  <c r="AK118" i="20"/>
  <c r="AI118" i="20"/>
  <c r="AE118" i="20"/>
  <c r="AC118" i="20"/>
  <c r="Y118" i="20"/>
  <c r="S118" i="20" s="1"/>
  <c r="W118" i="20"/>
  <c r="Q118" i="20"/>
  <c r="K118" i="20"/>
  <c r="DE117" i="20"/>
  <c r="DC117" i="20"/>
  <c r="CY117" i="20"/>
  <c r="CW117" i="20"/>
  <c r="CS117" i="20"/>
  <c r="CQ117" i="20"/>
  <c r="CM117" i="20"/>
  <c r="CK117" i="20"/>
  <c r="CG117" i="20"/>
  <c r="CE117" i="20"/>
  <c r="CA117" i="20"/>
  <c r="BY117" i="20"/>
  <c r="BU117" i="20"/>
  <c r="BS117" i="20"/>
  <c r="BO117" i="20"/>
  <c r="BM117" i="20"/>
  <c r="BI117" i="20"/>
  <c r="BG117" i="20"/>
  <c r="BC117" i="20"/>
  <c r="BA117" i="20"/>
  <c r="AW117" i="20"/>
  <c r="AU117" i="20"/>
  <c r="AQ117" i="20"/>
  <c r="AO117" i="20"/>
  <c r="AK117" i="20"/>
  <c r="AI117" i="20"/>
  <c r="AE117" i="20"/>
  <c r="AC117" i="20"/>
  <c r="Y117" i="20"/>
  <c r="W117" i="20"/>
  <c r="S117" i="20"/>
  <c r="M117" i="20" s="1"/>
  <c r="Q117" i="20"/>
  <c r="K117" i="20"/>
  <c r="DH116" i="20"/>
  <c r="DG116" i="20"/>
  <c r="DB116" i="20"/>
  <c r="DA116" i="20"/>
  <c r="CV116" i="20"/>
  <c r="CU116" i="20"/>
  <c r="CP116" i="20"/>
  <c r="CO116" i="20"/>
  <c r="CM116" i="20"/>
  <c r="CK116" i="20"/>
  <c r="CJ116" i="20"/>
  <c r="CI116" i="20"/>
  <c r="CD116" i="20"/>
  <c r="CC116" i="20"/>
  <c r="BX116" i="20"/>
  <c r="BW116" i="20"/>
  <c r="BO116" i="20"/>
  <c r="BM116" i="20"/>
  <c r="BL116" i="20"/>
  <c r="BK116" i="20"/>
  <c r="BF116" i="20"/>
  <c r="BE116" i="20"/>
  <c r="AZ116" i="20"/>
  <c r="AY116" i="20"/>
  <c r="AT116" i="20"/>
  <c r="AS116" i="20"/>
  <c r="AQ116" i="20"/>
  <c r="AO116" i="20"/>
  <c r="AN116" i="20"/>
  <c r="AM116" i="20"/>
  <c r="AH116" i="20"/>
  <c r="AG116" i="20"/>
  <c r="AB116" i="20"/>
  <c r="AA116" i="20"/>
  <c r="S116" i="20"/>
  <c r="Q116" i="20"/>
  <c r="M116" i="20"/>
  <c r="K116" i="20"/>
  <c r="DH115" i="20"/>
  <c r="DG115" i="20"/>
  <c r="DB115" i="20"/>
  <c r="DA115" i="20"/>
  <c r="CV115" i="20"/>
  <c r="CU115" i="20"/>
  <c r="CP115" i="20"/>
  <c r="CO115" i="20"/>
  <c r="CM115" i="20"/>
  <c r="CK115" i="20"/>
  <c r="CJ115" i="20"/>
  <c r="CI115" i="20"/>
  <c r="CD115" i="20"/>
  <c r="CC115" i="20"/>
  <c r="BX115" i="20"/>
  <c r="BW115" i="20"/>
  <c r="BO115" i="20"/>
  <c r="BM115" i="20"/>
  <c r="BL115" i="20"/>
  <c r="BK115" i="20"/>
  <c r="BF115" i="20"/>
  <c r="BE115" i="20"/>
  <c r="AZ115" i="20"/>
  <c r="AY115" i="20"/>
  <c r="AT115" i="20"/>
  <c r="AS115" i="20"/>
  <c r="AQ115" i="20"/>
  <c r="AO115" i="20"/>
  <c r="AN115" i="20"/>
  <c r="AM115" i="20"/>
  <c r="AH115" i="20"/>
  <c r="AG115" i="20"/>
  <c r="AB115" i="20"/>
  <c r="AA115" i="20"/>
  <c r="S115" i="20"/>
  <c r="M115" i="20" s="1"/>
  <c r="Q115" i="20"/>
  <c r="K115" i="20"/>
  <c r="DE114" i="20"/>
  <c r="DE113" i="20" s="1"/>
  <c r="DC114" i="20"/>
  <c r="CY114" i="20"/>
  <c r="CW114" i="20"/>
  <c r="CS114" i="20"/>
  <c r="CM114" i="20" s="1"/>
  <c r="CQ114" i="20"/>
  <c r="CK114" i="20"/>
  <c r="CG114" i="20"/>
  <c r="CG113" i="20" s="1"/>
  <c r="CE114" i="20"/>
  <c r="CA114" i="20"/>
  <c r="BY114" i="20"/>
  <c r="BU114" i="20"/>
  <c r="BO114" i="20" s="1"/>
  <c r="BS114" i="20"/>
  <c r="BM114" i="20"/>
  <c r="BI114" i="20"/>
  <c r="BI113" i="20" s="1"/>
  <c r="BG114" i="20"/>
  <c r="BC114" i="20"/>
  <c r="BA114" i="20"/>
  <c r="AW114" i="20"/>
  <c r="AQ114" i="20" s="1"/>
  <c r="AU114" i="20"/>
  <c r="AO114" i="20"/>
  <c r="AK114" i="20"/>
  <c r="AK113" i="20" s="1"/>
  <c r="AI114" i="20"/>
  <c r="AE114" i="20"/>
  <c r="AC114" i="20"/>
  <c r="Y114" i="20"/>
  <c r="S114" i="20" s="1"/>
  <c r="W114" i="20"/>
  <c r="Q114" i="20"/>
  <c r="K114" i="20"/>
  <c r="DC113" i="20"/>
  <c r="CY113" i="20"/>
  <c r="CW113" i="20"/>
  <c r="CQ113" i="20"/>
  <c r="CK113" i="20"/>
  <c r="CE113" i="20"/>
  <c r="CA113" i="20"/>
  <c r="BY113" i="20"/>
  <c r="BS113" i="20"/>
  <c r="BM113" i="20"/>
  <c r="BG113" i="20"/>
  <c r="BC113" i="20"/>
  <c r="BA113" i="20"/>
  <c r="AU113" i="20"/>
  <c r="AO113" i="20"/>
  <c r="AI113" i="20"/>
  <c r="AE113" i="20"/>
  <c r="AC113" i="20"/>
  <c r="W113" i="20"/>
  <c r="Q113" i="20"/>
  <c r="K113" i="20" s="1"/>
  <c r="DE112" i="20"/>
  <c r="DE111" i="20" s="1"/>
  <c r="DC112" i="20"/>
  <c r="DC111" i="20" s="1"/>
  <c r="DC110" i="20" s="1"/>
  <c r="CY112" i="20"/>
  <c r="CW112" i="20"/>
  <c r="CS112" i="20"/>
  <c r="CM112" i="20" s="1"/>
  <c r="CQ112" i="20"/>
  <c r="CK112" i="20" s="1"/>
  <c r="CG112" i="20"/>
  <c r="CE112" i="20"/>
  <c r="CE111" i="20" s="1"/>
  <c r="CE110" i="20" s="1"/>
  <c r="CA112" i="20"/>
  <c r="BY112" i="20"/>
  <c r="BU112" i="20"/>
  <c r="BS112" i="20"/>
  <c r="BM112" i="20" s="1"/>
  <c r="BI112" i="20"/>
  <c r="BG112" i="20"/>
  <c r="BG111" i="20" s="1"/>
  <c r="BG110" i="20" s="1"/>
  <c r="BC112" i="20"/>
  <c r="BA112" i="20"/>
  <c r="AW112" i="20"/>
  <c r="AU112" i="20"/>
  <c r="AO112" i="20" s="1"/>
  <c r="AK112" i="20"/>
  <c r="AI112" i="20"/>
  <c r="AI111" i="20" s="1"/>
  <c r="AI110" i="20" s="1"/>
  <c r="AE112" i="20"/>
  <c r="AC112" i="20"/>
  <c r="Y112" i="20"/>
  <c r="W112" i="20"/>
  <c r="Q112" i="20" s="1"/>
  <c r="K112" i="20" s="1"/>
  <c r="CY111" i="20"/>
  <c r="CW111" i="20"/>
  <c r="CW110" i="20" s="1"/>
  <c r="CA111" i="20"/>
  <c r="BY111" i="20"/>
  <c r="BY110" i="20" s="1"/>
  <c r="BC111" i="20"/>
  <c r="BA111" i="20"/>
  <c r="BA110" i="20" s="1"/>
  <c r="AE111" i="20"/>
  <c r="AC111" i="20"/>
  <c r="AC110" i="20" s="1"/>
  <c r="DE110" i="20"/>
  <c r="DH109" i="20"/>
  <c r="DG109" i="20"/>
  <c r="DB109" i="20"/>
  <c r="DA109" i="20"/>
  <c r="CV109" i="20"/>
  <c r="CU109" i="20"/>
  <c r="CP109" i="20"/>
  <c r="CO109" i="20"/>
  <c r="CM109" i="20"/>
  <c r="CK109" i="20"/>
  <c r="CJ109" i="20"/>
  <c r="CI109" i="20"/>
  <c r="CD109" i="20"/>
  <c r="CC109" i="20"/>
  <c r="BX109" i="20"/>
  <c r="BW109" i="20"/>
  <c r="BO109" i="20"/>
  <c r="BM109" i="20"/>
  <c r="BL109" i="20"/>
  <c r="BK109" i="20"/>
  <c r="BF109" i="20"/>
  <c r="BE109" i="20"/>
  <c r="AZ109" i="20"/>
  <c r="AY109" i="20"/>
  <c r="AT109" i="20"/>
  <c r="AS109" i="20"/>
  <c r="AQ109" i="20"/>
  <c r="AO109" i="20"/>
  <c r="AN109" i="20"/>
  <c r="AM109" i="20"/>
  <c r="AH109" i="20"/>
  <c r="AG109" i="20"/>
  <c r="AB109" i="20"/>
  <c r="AA109" i="20"/>
  <c r="S109" i="20"/>
  <c r="Q109" i="20"/>
  <c r="K109" i="20" s="1"/>
  <c r="DH106" i="20"/>
  <c r="DG106" i="20"/>
  <c r="DB106" i="20"/>
  <c r="DA106" i="20"/>
  <c r="CV106" i="20"/>
  <c r="CU106" i="20"/>
  <c r="CP106" i="20"/>
  <c r="CO106" i="20"/>
  <c r="CM106" i="20"/>
  <c r="CK106" i="20"/>
  <c r="CJ106" i="20"/>
  <c r="CI106" i="20"/>
  <c r="CD106" i="20"/>
  <c r="CC106" i="20"/>
  <c r="BX106" i="20"/>
  <c r="BW106" i="20"/>
  <c r="BO106" i="20"/>
  <c r="BM106" i="20"/>
  <c r="BL106" i="20"/>
  <c r="BK106" i="20"/>
  <c r="BF106" i="20"/>
  <c r="BE106" i="20"/>
  <c r="AZ106" i="20"/>
  <c r="AY106" i="20"/>
  <c r="AT106" i="20"/>
  <c r="AS106" i="20"/>
  <c r="AQ106" i="20"/>
  <c r="AO106" i="20"/>
  <c r="AN106" i="20"/>
  <c r="AM106" i="20"/>
  <c r="AH106" i="20"/>
  <c r="AG106" i="20"/>
  <c r="AB106" i="20"/>
  <c r="AA106" i="20"/>
  <c r="S106" i="20"/>
  <c r="Q106" i="20"/>
  <c r="M106" i="20"/>
  <c r="K106" i="20"/>
  <c r="DH105" i="20"/>
  <c r="DG105" i="20"/>
  <c r="DB105" i="20"/>
  <c r="DA105" i="20"/>
  <c r="CV105" i="20"/>
  <c r="CU105" i="20"/>
  <c r="CP105" i="20"/>
  <c r="CO105" i="20"/>
  <c r="CM105" i="20"/>
  <c r="CK105" i="20"/>
  <c r="CJ105" i="20"/>
  <c r="CI105" i="20"/>
  <c r="CD105" i="20"/>
  <c r="CC105" i="20"/>
  <c r="BX105" i="20"/>
  <c r="BW105" i="20"/>
  <c r="BO105" i="20"/>
  <c r="BM105" i="20"/>
  <c r="BL105" i="20"/>
  <c r="BK105" i="20"/>
  <c r="BF105" i="20"/>
  <c r="BE105" i="20"/>
  <c r="AZ105" i="20"/>
  <c r="AY105" i="20"/>
  <c r="AT105" i="20"/>
  <c r="AS105" i="20"/>
  <c r="AQ105" i="20"/>
  <c r="AO105" i="20"/>
  <c r="AN105" i="20"/>
  <c r="AM105" i="20"/>
  <c r="AH105" i="20"/>
  <c r="AG105" i="20"/>
  <c r="AB105" i="20"/>
  <c r="AA105" i="20"/>
  <c r="S105" i="20"/>
  <c r="Q105" i="20"/>
  <c r="K105" i="20" s="1"/>
  <c r="DH104" i="20"/>
  <c r="DG104" i="20"/>
  <c r="DB104" i="20"/>
  <c r="DA104" i="20"/>
  <c r="CV104" i="20"/>
  <c r="CU104" i="20"/>
  <c r="CP104" i="20"/>
  <c r="CO104" i="20"/>
  <c r="CM104" i="20"/>
  <c r="CK104" i="20"/>
  <c r="CJ104" i="20"/>
  <c r="CI104" i="20"/>
  <c r="CD104" i="20"/>
  <c r="CC104" i="20"/>
  <c r="BX104" i="20"/>
  <c r="BW104" i="20"/>
  <c r="BO104" i="20"/>
  <c r="BM104" i="20"/>
  <c r="BL104" i="20"/>
  <c r="BK104" i="20"/>
  <c r="BF104" i="20"/>
  <c r="BE104" i="20"/>
  <c r="AZ104" i="20"/>
  <c r="AY104" i="20"/>
  <c r="AT104" i="20"/>
  <c r="AS104" i="20"/>
  <c r="AQ104" i="20"/>
  <c r="AO104" i="20"/>
  <c r="AN104" i="20"/>
  <c r="AM104" i="20"/>
  <c r="AH104" i="20"/>
  <c r="AG104" i="20"/>
  <c r="AB104" i="20"/>
  <c r="AA104" i="20"/>
  <c r="S104" i="20"/>
  <c r="Q104" i="20"/>
  <c r="K104" i="20"/>
  <c r="DH103" i="20"/>
  <c r="DG103" i="20"/>
  <c r="DB103" i="20"/>
  <c r="DA103" i="20"/>
  <c r="CV103" i="20"/>
  <c r="CU103" i="20"/>
  <c r="CP103" i="20"/>
  <c r="CO103" i="20"/>
  <c r="CM103" i="20"/>
  <c r="CK103" i="20"/>
  <c r="CJ103" i="20"/>
  <c r="CI103" i="20"/>
  <c r="CD103" i="20"/>
  <c r="CC103" i="20"/>
  <c r="BX103" i="20"/>
  <c r="BW103" i="20"/>
  <c r="BO103" i="20"/>
  <c r="BM103" i="20"/>
  <c r="BL103" i="20"/>
  <c r="BK103" i="20"/>
  <c r="BF103" i="20"/>
  <c r="BE103" i="20"/>
  <c r="AZ103" i="20"/>
  <c r="AY103" i="20"/>
  <c r="AT103" i="20"/>
  <c r="AS103" i="20"/>
  <c r="AQ103" i="20"/>
  <c r="AO103" i="20"/>
  <c r="AN103" i="20"/>
  <c r="AM103" i="20"/>
  <c r="AH103" i="20"/>
  <c r="AG103" i="20"/>
  <c r="AB103" i="20"/>
  <c r="AA103" i="20"/>
  <c r="S103" i="20"/>
  <c r="Q103" i="20"/>
  <c r="K103" i="20" s="1"/>
  <c r="M103" i="20"/>
  <c r="DH102" i="20"/>
  <c r="DG102" i="20"/>
  <c r="DB102" i="20"/>
  <c r="DA102" i="20"/>
  <c r="CV102" i="20"/>
  <c r="CU102" i="20"/>
  <c r="CP102" i="20"/>
  <c r="CO102" i="20"/>
  <c r="CM102" i="20"/>
  <c r="CK102" i="20"/>
  <c r="CJ102" i="20"/>
  <c r="CI102" i="20"/>
  <c r="CD102" i="20"/>
  <c r="CC102" i="20"/>
  <c r="BX102" i="20"/>
  <c r="BW102" i="20"/>
  <c r="BO102" i="20"/>
  <c r="BM102" i="20"/>
  <c r="BL102" i="20"/>
  <c r="BK102" i="20"/>
  <c r="BF102" i="20"/>
  <c r="BE102" i="20"/>
  <c r="AZ102" i="20"/>
  <c r="AY102" i="20"/>
  <c r="AT102" i="20"/>
  <c r="AS102" i="20"/>
  <c r="AQ102" i="20"/>
  <c r="AO102" i="20"/>
  <c r="AN102" i="20"/>
  <c r="AM102" i="20"/>
  <c r="AH102" i="20"/>
  <c r="AG102" i="20"/>
  <c r="AB102" i="20"/>
  <c r="AA102" i="20"/>
  <c r="S102" i="20"/>
  <c r="Q102" i="20"/>
  <c r="K102" i="20"/>
  <c r="DH101" i="20"/>
  <c r="DG101" i="20"/>
  <c r="DB101" i="20"/>
  <c r="DA101" i="20"/>
  <c r="CV101" i="20"/>
  <c r="CU101" i="20"/>
  <c r="CP101" i="20"/>
  <c r="CO101" i="20"/>
  <c r="CM101" i="20"/>
  <c r="CK101" i="20"/>
  <c r="CJ101" i="20"/>
  <c r="CI101" i="20"/>
  <c r="CD101" i="20"/>
  <c r="CC101" i="20"/>
  <c r="BX101" i="20"/>
  <c r="BW101" i="20"/>
  <c r="BO101" i="20"/>
  <c r="BM101" i="20"/>
  <c r="BL101" i="20"/>
  <c r="BK101" i="20"/>
  <c r="BF101" i="20"/>
  <c r="BE101" i="20"/>
  <c r="AZ101" i="20"/>
  <c r="AY101" i="20"/>
  <c r="AT101" i="20"/>
  <c r="AS101" i="20"/>
  <c r="AQ101" i="20"/>
  <c r="AO101" i="20"/>
  <c r="AN101" i="20"/>
  <c r="AM101" i="20"/>
  <c r="AH101" i="20"/>
  <c r="AG101" i="20"/>
  <c r="AB101" i="20"/>
  <c r="AA101" i="20"/>
  <c r="S101" i="20"/>
  <c r="Q101" i="20"/>
  <c r="K101" i="20" s="1"/>
  <c r="M101" i="20"/>
  <c r="DH100" i="20"/>
  <c r="DG100" i="20"/>
  <c r="DB100" i="20"/>
  <c r="DA100" i="20"/>
  <c r="CV100" i="20"/>
  <c r="CU100" i="20"/>
  <c r="CP100" i="20"/>
  <c r="CO100" i="20"/>
  <c r="CM100" i="20"/>
  <c r="CK100" i="20"/>
  <c r="CJ100" i="20"/>
  <c r="CI100" i="20"/>
  <c r="CD100" i="20"/>
  <c r="CC100" i="20"/>
  <c r="BX100" i="20"/>
  <c r="BW100" i="20"/>
  <c r="BO100" i="20"/>
  <c r="BM100" i="20"/>
  <c r="BL100" i="20"/>
  <c r="BK100" i="20"/>
  <c r="BF100" i="20"/>
  <c r="BE100" i="20"/>
  <c r="AZ100" i="20"/>
  <c r="AY100" i="20"/>
  <c r="AT100" i="20"/>
  <c r="AS100" i="20"/>
  <c r="AQ100" i="20"/>
  <c r="AO100" i="20"/>
  <c r="AN100" i="20"/>
  <c r="AM100" i="20"/>
  <c r="AH100" i="20"/>
  <c r="AG100" i="20"/>
  <c r="AB100" i="20"/>
  <c r="AA100" i="20"/>
  <c r="S100" i="20"/>
  <c r="Q100" i="20"/>
  <c r="M100" i="20"/>
  <c r="K100" i="20"/>
  <c r="DH99" i="20"/>
  <c r="DG99" i="20"/>
  <c r="DB99" i="20"/>
  <c r="DA99" i="20"/>
  <c r="CV99" i="20"/>
  <c r="CU99" i="20"/>
  <c r="CP99" i="20"/>
  <c r="CO99" i="20"/>
  <c r="CM99" i="20"/>
  <c r="CK99" i="20"/>
  <c r="CJ99" i="20"/>
  <c r="CI99" i="20"/>
  <c r="CD99" i="20"/>
  <c r="CC99" i="20"/>
  <c r="BX99" i="20"/>
  <c r="BW99" i="20"/>
  <c r="BO99" i="20"/>
  <c r="BM99" i="20"/>
  <c r="BL99" i="20"/>
  <c r="BK99" i="20"/>
  <c r="BF99" i="20"/>
  <c r="BE99" i="20"/>
  <c r="AZ99" i="20"/>
  <c r="AY99" i="20"/>
  <c r="AT99" i="20"/>
  <c r="AS99" i="20"/>
  <c r="AQ99" i="20"/>
  <c r="AO99" i="20"/>
  <c r="AN99" i="20"/>
  <c r="AM99" i="20"/>
  <c r="AH99" i="20"/>
  <c r="AG99" i="20"/>
  <c r="AB99" i="20"/>
  <c r="AA99" i="20"/>
  <c r="V99" i="20"/>
  <c r="S99" i="20"/>
  <c r="Q99" i="20"/>
  <c r="K99" i="20" s="1"/>
  <c r="M99" i="20"/>
  <c r="DH98" i="20"/>
  <c r="DG98" i="20"/>
  <c r="DB98" i="20"/>
  <c r="DA98" i="20"/>
  <c r="CV98" i="20"/>
  <c r="CU98" i="20"/>
  <c r="CM98" i="20"/>
  <c r="CP98" i="20" s="1"/>
  <c r="CK98" i="20"/>
  <c r="CJ98" i="20"/>
  <c r="CI98" i="20"/>
  <c r="CD98" i="20"/>
  <c r="CC98" i="20"/>
  <c r="BX98" i="20"/>
  <c r="BW98" i="20"/>
  <c r="BR98" i="20"/>
  <c r="BO98" i="20"/>
  <c r="BM98" i="20"/>
  <c r="BL98" i="20"/>
  <c r="BK98" i="20"/>
  <c r="BF98" i="20"/>
  <c r="BE98" i="20"/>
  <c r="AZ98" i="20"/>
  <c r="AY98" i="20"/>
  <c r="AQ98" i="20"/>
  <c r="AT98" i="20" s="1"/>
  <c r="AO98" i="20"/>
  <c r="AN98" i="20"/>
  <c r="AM98" i="20"/>
  <c r="AH98" i="20"/>
  <c r="AG98" i="20"/>
  <c r="AB98" i="20"/>
  <c r="AA98" i="20"/>
  <c r="S98" i="20"/>
  <c r="U98" i="20" s="1"/>
  <c r="Q98" i="20"/>
  <c r="K98" i="20"/>
  <c r="DH97" i="20"/>
  <c r="DG97" i="20"/>
  <c r="DB97" i="20"/>
  <c r="DA97" i="20"/>
  <c r="CV97" i="20"/>
  <c r="CU97" i="20"/>
  <c r="CP97" i="20"/>
  <c r="CO97" i="20"/>
  <c r="CM97" i="20"/>
  <c r="CK97" i="20"/>
  <c r="CJ97" i="20"/>
  <c r="CI97" i="20"/>
  <c r="CD97" i="20"/>
  <c r="CC97" i="20"/>
  <c r="BX97" i="20"/>
  <c r="BW97" i="20"/>
  <c r="BO97" i="20"/>
  <c r="BM97" i="20"/>
  <c r="BL97" i="20"/>
  <c r="BK97" i="20"/>
  <c r="BF97" i="20"/>
  <c r="BE97" i="20"/>
  <c r="AZ97" i="20"/>
  <c r="AY97" i="20"/>
  <c r="AT97" i="20"/>
  <c r="AQ97" i="20"/>
  <c r="AO97" i="20"/>
  <c r="AN97" i="20"/>
  <c r="AM97" i="20"/>
  <c r="AH97" i="20"/>
  <c r="AG97" i="20"/>
  <c r="AB97" i="20"/>
  <c r="AA97" i="20"/>
  <c r="S97" i="20"/>
  <c r="Q97" i="20"/>
  <c r="V97" i="20" s="1"/>
  <c r="DH96" i="20"/>
  <c r="DG96" i="20"/>
  <c r="DB96" i="20"/>
  <c r="DA96" i="20"/>
  <c r="CV96" i="20"/>
  <c r="CU96" i="20"/>
  <c r="CM96" i="20"/>
  <c r="CK96" i="20"/>
  <c r="CJ96" i="20"/>
  <c r="CI96" i="20"/>
  <c r="CD96" i="20"/>
  <c r="CC96" i="20"/>
  <c r="BX96" i="20"/>
  <c r="BW96" i="20"/>
  <c r="BR96" i="20"/>
  <c r="BQ96" i="20"/>
  <c r="BO96" i="20"/>
  <c r="BM96" i="20"/>
  <c r="BL96" i="20"/>
  <c r="BK96" i="20"/>
  <c r="BF96" i="20"/>
  <c r="BE96" i="20"/>
  <c r="AZ96" i="20"/>
  <c r="AY96" i="20"/>
  <c r="AQ96" i="20"/>
  <c r="AO96" i="20"/>
  <c r="AN96" i="20"/>
  <c r="AM96" i="20"/>
  <c r="AH96" i="20"/>
  <c r="AG96" i="20"/>
  <c r="AB96" i="20"/>
  <c r="AA96" i="20"/>
  <c r="V96" i="20"/>
  <c r="U96" i="20"/>
  <c r="S96" i="20"/>
  <c r="Q96" i="20"/>
  <c r="K96" i="20"/>
  <c r="DH95" i="20"/>
  <c r="DG95" i="20"/>
  <c r="DB95" i="20"/>
  <c r="DA95" i="20"/>
  <c r="CV95" i="20"/>
  <c r="CU95" i="20"/>
  <c r="CM95" i="20"/>
  <c r="CP95" i="20" s="1"/>
  <c r="CK95" i="20"/>
  <c r="CJ95" i="20"/>
  <c r="CI95" i="20"/>
  <c r="CD95" i="20"/>
  <c r="CC95" i="20"/>
  <c r="BX95" i="20"/>
  <c r="BW95" i="20"/>
  <c r="BR95" i="20"/>
  <c r="BO95" i="20"/>
  <c r="BM95" i="20"/>
  <c r="BQ95" i="20" s="1"/>
  <c r="BL95" i="20"/>
  <c r="BK95" i="20"/>
  <c r="BF95" i="20"/>
  <c r="BE95" i="20"/>
  <c r="AZ95" i="20"/>
  <c r="AY95" i="20"/>
  <c r="AQ95" i="20"/>
  <c r="AO95" i="20"/>
  <c r="K95" i="20" s="1"/>
  <c r="AN95" i="20"/>
  <c r="AM95" i="20"/>
  <c r="AH95" i="20"/>
  <c r="AG95" i="20"/>
  <c r="AB95" i="20"/>
  <c r="AA95" i="20"/>
  <c r="V95" i="20"/>
  <c r="U95" i="20"/>
  <c r="S95" i="20"/>
  <c r="Q95" i="20"/>
  <c r="DH94" i="20"/>
  <c r="DG94" i="20"/>
  <c r="DB94" i="20"/>
  <c r="DA94" i="20"/>
  <c r="CV94" i="20"/>
  <c r="CU94" i="20"/>
  <c r="CM94" i="20"/>
  <c r="CP94" i="20" s="1"/>
  <c r="CK94" i="20"/>
  <c r="CJ94" i="20"/>
  <c r="CI94" i="20"/>
  <c r="CD94" i="20"/>
  <c r="CC94" i="20"/>
  <c r="BX94" i="20"/>
  <c r="BW94" i="20"/>
  <c r="BR94" i="20"/>
  <c r="BQ94" i="20"/>
  <c r="BO94" i="20"/>
  <c r="BM94" i="20"/>
  <c r="BL94" i="20"/>
  <c r="BK94" i="20"/>
  <c r="BF94" i="20"/>
  <c r="BE94" i="20"/>
  <c r="AZ94" i="20"/>
  <c r="AY94" i="20"/>
  <c r="AQ94" i="20"/>
  <c r="AT94" i="20" s="1"/>
  <c r="AO94" i="20"/>
  <c r="K94" i="20" s="1"/>
  <c r="AN94" i="20"/>
  <c r="AM94" i="20"/>
  <c r="AH94" i="20"/>
  <c r="AG94" i="20"/>
  <c r="AB94" i="20"/>
  <c r="AA94" i="20"/>
  <c r="V94" i="20"/>
  <c r="U94" i="20"/>
  <c r="S94" i="20"/>
  <c r="Q94" i="20"/>
  <c r="DH93" i="20"/>
  <c r="DG93" i="20"/>
  <c r="DB93" i="20"/>
  <c r="DA93" i="20"/>
  <c r="CV93" i="20"/>
  <c r="CU93" i="20"/>
  <c r="CM93" i="20"/>
  <c r="CP93" i="20" s="1"/>
  <c r="CK93" i="20"/>
  <c r="CJ93" i="20"/>
  <c r="CI93" i="20"/>
  <c r="CD93" i="20"/>
  <c r="CC93" i="20"/>
  <c r="BX93" i="20"/>
  <c r="BW93" i="20"/>
  <c r="BR93" i="20"/>
  <c r="BQ93" i="20"/>
  <c r="BO93" i="20"/>
  <c r="BM93" i="20"/>
  <c r="BL93" i="20"/>
  <c r="BK93" i="20"/>
  <c r="BF93" i="20"/>
  <c r="BE93" i="20"/>
  <c r="AZ93" i="20"/>
  <c r="AY93" i="20"/>
  <c r="AQ93" i="20"/>
  <c r="AT93" i="20" s="1"/>
  <c r="AO93" i="20"/>
  <c r="K93" i="20" s="1"/>
  <c r="AN93" i="20"/>
  <c r="AM93" i="20"/>
  <c r="AH93" i="20"/>
  <c r="AG93" i="20"/>
  <c r="AB93" i="20"/>
  <c r="AA93" i="20"/>
  <c r="V93" i="20"/>
  <c r="U93" i="20"/>
  <c r="S93" i="20"/>
  <c r="Q93" i="20"/>
  <c r="DH92" i="20"/>
  <c r="DG92" i="20"/>
  <c r="DB92" i="20"/>
  <c r="DA92" i="20"/>
  <c r="CV92" i="20"/>
  <c r="CU92" i="20"/>
  <c r="CM92" i="20"/>
  <c r="CP92" i="20" s="1"/>
  <c r="CK92" i="20"/>
  <c r="CJ92" i="20"/>
  <c r="CI92" i="20"/>
  <c r="CD92" i="20"/>
  <c r="CC92" i="20"/>
  <c r="BX92" i="20"/>
  <c r="BW92" i="20"/>
  <c r="BR92" i="20"/>
  <c r="BQ92" i="20"/>
  <c r="BO92" i="20"/>
  <c r="BM92" i="20"/>
  <c r="BL92" i="20"/>
  <c r="BK92" i="20"/>
  <c r="BF92" i="20"/>
  <c r="BE92" i="20"/>
  <c r="AZ92" i="20"/>
  <c r="AY92" i="20"/>
  <c r="AQ92" i="20"/>
  <c r="AT92" i="20" s="1"/>
  <c r="AO92" i="20"/>
  <c r="K92" i="20" s="1"/>
  <c r="AN92" i="20"/>
  <c r="AM92" i="20"/>
  <c r="AH92" i="20"/>
  <c r="AG92" i="20"/>
  <c r="AB92" i="20"/>
  <c r="AA92" i="20"/>
  <c r="V92" i="20"/>
  <c r="U92" i="20"/>
  <c r="S92" i="20"/>
  <c r="Q92" i="20"/>
  <c r="DH91" i="20"/>
  <c r="DG91" i="20"/>
  <c r="DB91" i="20"/>
  <c r="DA91" i="20"/>
  <c r="CV91" i="20"/>
  <c r="CU91" i="20"/>
  <c r="CM91" i="20"/>
  <c r="CP91" i="20" s="1"/>
  <c r="CK91" i="20"/>
  <c r="CJ91" i="20"/>
  <c r="CI91" i="20"/>
  <c r="CD91" i="20"/>
  <c r="CC91" i="20"/>
  <c r="BX91" i="20"/>
  <c r="BW91" i="20"/>
  <c r="BR91" i="20"/>
  <c r="BQ91" i="20"/>
  <c r="BO91" i="20"/>
  <c r="BM91" i="20"/>
  <c r="BL91" i="20"/>
  <c r="BK91" i="20"/>
  <c r="BF91" i="20"/>
  <c r="BE91" i="20"/>
  <c r="AZ91" i="20"/>
  <c r="AY91" i="20"/>
  <c r="AQ91" i="20"/>
  <c r="AT91" i="20" s="1"/>
  <c r="AO91" i="20"/>
  <c r="K91" i="20" s="1"/>
  <c r="AN91" i="20"/>
  <c r="AM91" i="20"/>
  <c r="AH91" i="20"/>
  <c r="AG91" i="20"/>
  <c r="AB91" i="20"/>
  <c r="AA91" i="20"/>
  <c r="V91" i="20"/>
  <c r="U91" i="20"/>
  <c r="S91" i="20"/>
  <c r="Q91" i="20"/>
  <c r="DH90" i="20"/>
  <c r="DG90" i="20"/>
  <c r="DE90" i="20"/>
  <c r="DC90" i="20"/>
  <c r="DB90" i="20"/>
  <c r="DA90" i="20"/>
  <c r="CY90" i="20"/>
  <c r="CW90" i="20"/>
  <c r="CV90" i="20"/>
  <c r="CU90" i="20"/>
  <c r="CS90" i="20"/>
  <c r="CQ90" i="20"/>
  <c r="CP90" i="20"/>
  <c r="CO90" i="20"/>
  <c r="CM90" i="20"/>
  <c r="CK90" i="20"/>
  <c r="CJ90" i="20"/>
  <c r="CI90" i="20"/>
  <c r="CG90" i="20"/>
  <c r="CE90" i="20"/>
  <c r="CD90" i="20"/>
  <c r="CC90" i="20"/>
  <c r="CA90" i="20"/>
  <c r="BY90" i="20"/>
  <c r="BX90" i="20"/>
  <c r="BW90" i="20"/>
  <c r="BU90" i="20"/>
  <c r="BS90" i="20"/>
  <c r="BR90" i="20"/>
  <c r="BQ90" i="20"/>
  <c r="BO90" i="20"/>
  <c r="BM90" i="20"/>
  <c r="BL90" i="20"/>
  <c r="BK90" i="20"/>
  <c r="BI90" i="20"/>
  <c r="BG90" i="20"/>
  <c r="BF90" i="20"/>
  <c r="BE90" i="20"/>
  <c r="BC90" i="20"/>
  <c r="BA90" i="20"/>
  <c r="AZ90" i="20"/>
  <c r="AY90" i="20"/>
  <c r="AW90" i="20"/>
  <c r="AU90" i="20"/>
  <c r="AT90" i="20"/>
  <c r="AS90" i="20"/>
  <c r="AQ90" i="20"/>
  <c r="AO90" i="20"/>
  <c r="AN90" i="20"/>
  <c r="AM90" i="20"/>
  <c r="AK90" i="20"/>
  <c r="AI90" i="20"/>
  <c r="AH90" i="20"/>
  <c r="AG90" i="20"/>
  <c r="AE90" i="20"/>
  <c r="AC90" i="20"/>
  <c r="AB90" i="20"/>
  <c r="AA90" i="20"/>
  <c r="Y90" i="20"/>
  <c r="W90" i="20"/>
  <c r="V90" i="20"/>
  <c r="U90" i="20"/>
  <c r="S90" i="20"/>
  <c r="Q90" i="20"/>
  <c r="P90" i="20"/>
  <c r="O90" i="20"/>
  <c r="M90" i="20"/>
  <c r="K90" i="20"/>
  <c r="DH89" i="20"/>
  <c r="DG89" i="20"/>
  <c r="DB89" i="20"/>
  <c r="DA89" i="20"/>
  <c r="CV89" i="20"/>
  <c r="CU89" i="20"/>
  <c r="CM89" i="20"/>
  <c r="CP89" i="20" s="1"/>
  <c r="CK89" i="20"/>
  <c r="CJ89" i="20"/>
  <c r="CI89" i="20"/>
  <c r="CD89" i="20"/>
  <c r="CC89" i="20"/>
  <c r="BX89" i="20"/>
  <c r="BW89" i="20"/>
  <c r="BR89" i="20"/>
  <c r="BQ89" i="20"/>
  <c r="BO89" i="20"/>
  <c r="BM89" i="20"/>
  <c r="BL89" i="20"/>
  <c r="BK89" i="20"/>
  <c r="BF89" i="20"/>
  <c r="BE89" i="20"/>
  <c r="AZ89" i="20"/>
  <c r="AY89" i="20"/>
  <c r="AQ89" i="20"/>
  <c r="AT89" i="20" s="1"/>
  <c r="AO89" i="20"/>
  <c r="K89" i="20" s="1"/>
  <c r="AN89" i="20"/>
  <c r="AM89" i="20"/>
  <c r="AH89" i="20"/>
  <c r="AG89" i="20"/>
  <c r="AB89" i="20"/>
  <c r="AA89" i="20"/>
  <c r="V89" i="20"/>
  <c r="U89" i="20"/>
  <c r="S89" i="20"/>
  <c r="Q89" i="20"/>
  <c r="DH88" i="20"/>
  <c r="DG88" i="20"/>
  <c r="DB88" i="20"/>
  <c r="DA88" i="20"/>
  <c r="CV88" i="20"/>
  <c r="CU88" i="20"/>
  <c r="CM88" i="20"/>
  <c r="CP88" i="20" s="1"/>
  <c r="CK88" i="20"/>
  <c r="CJ88" i="20"/>
  <c r="CI88" i="20"/>
  <c r="CD88" i="20"/>
  <c r="CC88" i="20"/>
  <c r="BX88" i="20"/>
  <c r="BW88" i="20"/>
  <c r="BR88" i="20"/>
  <c r="BQ88" i="20"/>
  <c r="BO88" i="20"/>
  <c r="BM88" i="20"/>
  <c r="BL88" i="20"/>
  <c r="BK88" i="20"/>
  <c r="BF88" i="20"/>
  <c r="BE88" i="20"/>
  <c r="AZ88" i="20"/>
  <c r="AY88" i="20"/>
  <c r="AQ88" i="20"/>
  <c r="AT88" i="20" s="1"/>
  <c r="AO88" i="20"/>
  <c r="K88" i="20" s="1"/>
  <c r="AN88" i="20"/>
  <c r="AM88" i="20"/>
  <c r="AH88" i="20"/>
  <c r="AG88" i="20"/>
  <c r="AB88" i="20"/>
  <c r="AA88" i="20"/>
  <c r="V88" i="20"/>
  <c r="U88" i="20"/>
  <c r="S88" i="20"/>
  <c r="Q88" i="20"/>
  <c r="DH87" i="20"/>
  <c r="DG87" i="20"/>
  <c r="DB87" i="20"/>
  <c r="DA87" i="20"/>
  <c r="CV87" i="20"/>
  <c r="CU87" i="20"/>
  <c r="CM87" i="20"/>
  <c r="CP87" i="20" s="1"/>
  <c r="CK87" i="20"/>
  <c r="CJ87" i="20"/>
  <c r="CI87" i="20"/>
  <c r="CD87" i="20"/>
  <c r="CC87" i="20"/>
  <c r="BX87" i="20"/>
  <c r="BW87" i="20"/>
  <c r="BR87" i="20"/>
  <c r="BQ87" i="20"/>
  <c r="BO87" i="20"/>
  <c r="BM87" i="20"/>
  <c r="BL87" i="20"/>
  <c r="BK87" i="20"/>
  <c r="BF87" i="20"/>
  <c r="BE87" i="20"/>
  <c r="AZ87" i="20"/>
  <c r="AY87" i="20"/>
  <c r="AQ87" i="20"/>
  <c r="AT87" i="20" s="1"/>
  <c r="AO87" i="20"/>
  <c r="K87" i="20" s="1"/>
  <c r="AN87" i="20"/>
  <c r="AM87" i="20"/>
  <c r="AH87" i="20"/>
  <c r="AG87" i="20"/>
  <c r="AB87" i="20"/>
  <c r="AA87" i="20"/>
  <c r="V87" i="20"/>
  <c r="U87" i="20"/>
  <c r="S87" i="20"/>
  <c r="Q87" i="20"/>
  <c r="DH86" i="20"/>
  <c r="DG86" i="20"/>
  <c r="DB86" i="20"/>
  <c r="DA86" i="20"/>
  <c r="CV86" i="20"/>
  <c r="CU86" i="20"/>
  <c r="CM86" i="20"/>
  <c r="CP86" i="20" s="1"/>
  <c r="CK86" i="20"/>
  <c r="CJ86" i="20"/>
  <c r="CI86" i="20"/>
  <c r="CD86" i="20"/>
  <c r="CC86" i="20"/>
  <c r="BX86" i="20"/>
  <c r="BW86" i="20"/>
  <c r="BR86" i="20"/>
  <c r="BQ86" i="20"/>
  <c r="BO86" i="20"/>
  <c r="BM86" i="20"/>
  <c r="BL86" i="20"/>
  <c r="BK86" i="20"/>
  <c r="BF86" i="20"/>
  <c r="BE86" i="20"/>
  <c r="AZ86" i="20"/>
  <c r="AY86" i="20"/>
  <c r="AQ86" i="20"/>
  <c r="AT86" i="20" s="1"/>
  <c r="AO86" i="20"/>
  <c r="K86" i="20" s="1"/>
  <c r="AN86" i="20"/>
  <c r="AM86" i="20"/>
  <c r="AH86" i="20"/>
  <c r="AG86" i="20"/>
  <c r="AB86" i="20"/>
  <c r="AA86" i="20"/>
  <c r="V86" i="20"/>
  <c r="U86" i="20"/>
  <c r="S86" i="20"/>
  <c r="Q86" i="20"/>
  <c r="DH85" i="20"/>
  <c r="DG85" i="20"/>
  <c r="DB85" i="20"/>
  <c r="DA85" i="20"/>
  <c r="CV85" i="20"/>
  <c r="CU85" i="20"/>
  <c r="CM85" i="20"/>
  <c r="CP85" i="20" s="1"/>
  <c r="CK85" i="20"/>
  <c r="CJ85" i="20"/>
  <c r="CI85" i="20"/>
  <c r="CD85" i="20"/>
  <c r="CC85" i="20"/>
  <c r="BX85" i="20"/>
  <c r="BW85" i="20"/>
  <c r="BR85" i="20"/>
  <c r="BQ85" i="20"/>
  <c r="BO85" i="20"/>
  <c r="BM85" i="20"/>
  <c r="BL85" i="20"/>
  <c r="BK85" i="20"/>
  <c r="BF85" i="20"/>
  <c r="BE85" i="20"/>
  <c r="AZ85" i="20"/>
  <c r="AY85" i="20"/>
  <c r="AQ85" i="20"/>
  <c r="AT85" i="20" s="1"/>
  <c r="AO85" i="20"/>
  <c r="K85" i="20" s="1"/>
  <c r="AN85" i="20"/>
  <c r="AM85" i="20"/>
  <c r="AH85" i="20"/>
  <c r="AG85" i="20"/>
  <c r="AB85" i="20"/>
  <c r="AA85" i="20"/>
  <c r="V85" i="20"/>
  <c r="U85" i="20"/>
  <c r="S85" i="20"/>
  <c r="Q85" i="20"/>
  <c r="DH84" i="20"/>
  <c r="DG84" i="20"/>
  <c r="DB84" i="20"/>
  <c r="DA84" i="20"/>
  <c r="CV84" i="20"/>
  <c r="CU84" i="20"/>
  <c r="CM84" i="20"/>
  <c r="CP84" i="20" s="1"/>
  <c r="CK84" i="20"/>
  <c r="CJ84" i="20"/>
  <c r="CI84" i="20"/>
  <c r="CD84" i="20"/>
  <c r="CC84" i="20"/>
  <c r="BX84" i="20"/>
  <c r="BW84" i="20"/>
  <c r="BR84" i="20"/>
  <c r="BQ84" i="20"/>
  <c r="BO84" i="20"/>
  <c r="BM84" i="20"/>
  <c r="BL84" i="20"/>
  <c r="BK84" i="20"/>
  <c r="BF84" i="20"/>
  <c r="BE84" i="20"/>
  <c r="AZ84" i="20"/>
  <c r="AY84" i="20"/>
  <c r="AQ84" i="20"/>
  <c r="AT84" i="20" s="1"/>
  <c r="AO84" i="20"/>
  <c r="K84" i="20" s="1"/>
  <c r="AN84" i="20"/>
  <c r="AM84" i="20"/>
  <c r="AH84" i="20"/>
  <c r="AG84" i="20"/>
  <c r="AB84" i="20"/>
  <c r="AA84" i="20"/>
  <c r="V84" i="20"/>
  <c r="U84" i="20"/>
  <c r="S84" i="20"/>
  <c r="Q84" i="20"/>
  <c r="DH83" i="20"/>
  <c r="DG83" i="20"/>
  <c r="DB83" i="20"/>
  <c r="DA83" i="20"/>
  <c r="CV83" i="20"/>
  <c r="CU83" i="20"/>
  <c r="CM83" i="20"/>
  <c r="CP83" i="20" s="1"/>
  <c r="CK83" i="20"/>
  <c r="CJ83" i="20"/>
  <c r="CI83" i="20"/>
  <c r="CD83" i="20"/>
  <c r="CC83" i="20"/>
  <c r="BX83" i="20"/>
  <c r="BW83" i="20"/>
  <c r="BR83" i="20"/>
  <c r="BQ83" i="20"/>
  <c r="BO83" i="20"/>
  <c r="BM83" i="20"/>
  <c r="BL83" i="20"/>
  <c r="BK83" i="20"/>
  <c r="BF83" i="20"/>
  <c r="BE83" i="20"/>
  <c r="AZ83" i="20"/>
  <c r="AY83" i="20"/>
  <c r="AQ83" i="20"/>
  <c r="AT83" i="20" s="1"/>
  <c r="AO83" i="20"/>
  <c r="K83" i="20" s="1"/>
  <c r="AN83" i="20"/>
  <c r="AM83" i="20"/>
  <c r="AH83" i="20"/>
  <c r="AG83" i="20"/>
  <c r="AB83" i="20"/>
  <c r="AA83" i="20"/>
  <c r="V83" i="20"/>
  <c r="U83" i="20"/>
  <c r="S83" i="20"/>
  <c r="Q83" i="20"/>
  <c r="DH82" i="20"/>
  <c r="DG82" i="20"/>
  <c r="DB82" i="20"/>
  <c r="DA82" i="20"/>
  <c r="CV82" i="20"/>
  <c r="CU82" i="20"/>
  <c r="CM82" i="20"/>
  <c r="CP82" i="20" s="1"/>
  <c r="CK82" i="20"/>
  <c r="CJ82" i="20"/>
  <c r="CI82" i="20"/>
  <c r="CD82" i="20"/>
  <c r="CC82" i="20"/>
  <c r="BX82" i="20"/>
  <c r="BW82" i="20"/>
  <c r="BR82" i="20"/>
  <c r="BQ82" i="20"/>
  <c r="BO82" i="20"/>
  <c r="BM82" i="20"/>
  <c r="BL82" i="20"/>
  <c r="BK82" i="20"/>
  <c r="BF82" i="20"/>
  <c r="BE82" i="20"/>
  <c r="AZ82" i="20"/>
  <c r="AY82" i="20"/>
  <c r="AQ82" i="20"/>
  <c r="AT82" i="20" s="1"/>
  <c r="AO82" i="20"/>
  <c r="K82" i="20" s="1"/>
  <c r="AN82" i="20"/>
  <c r="AM82" i="20"/>
  <c r="AH82" i="20"/>
  <c r="AG82" i="20"/>
  <c r="AB82" i="20"/>
  <c r="AA82" i="20"/>
  <c r="V82" i="20"/>
  <c r="U82" i="20"/>
  <c r="S82" i="20"/>
  <c r="Q82" i="20"/>
  <c r="DH81" i="20"/>
  <c r="DG81" i="20"/>
  <c r="DB81" i="20"/>
  <c r="DA81" i="20"/>
  <c r="CV81" i="20"/>
  <c r="CU81" i="20"/>
  <c r="CM81" i="20"/>
  <c r="CP81" i="20" s="1"/>
  <c r="CK81" i="20"/>
  <c r="CJ81" i="20"/>
  <c r="CI81" i="20"/>
  <c r="CD81" i="20"/>
  <c r="CC81" i="20"/>
  <c r="BX81" i="20"/>
  <c r="BW81" i="20"/>
  <c r="BR81" i="20"/>
  <c r="BQ81" i="20"/>
  <c r="BO81" i="20"/>
  <c r="BM81" i="20"/>
  <c r="BL81" i="20"/>
  <c r="BK81" i="20"/>
  <c r="BF81" i="20"/>
  <c r="BE81" i="20"/>
  <c r="AZ81" i="20"/>
  <c r="AY81" i="20"/>
  <c r="AQ81" i="20"/>
  <c r="AT81" i="20" s="1"/>
  <c r="AO81" i="20"/>
  <c r="K81" i="20" s="1"/>
  <c r="AN81" i="20"/>
  <c r="AM81" i="20"/>
  <c r="AH81" i="20"/>
  <c r="AG81" i="20"/>
  <c r="AB81" i="20"/>
  <c r="AA81" i="20"/>
  <c r="V81" i="20"/>
  <c r="U81" i="20"/>
  <c r="S81" i="20"/>
  <c r="Q81" i="20"/>
  <c r="DH80" i="20"/>
  <c r="DG80" i="20"/>
  <c r="DE80" i="20"/>
  <c r="DC80" i="20"/>
  <c r="DB80" i="20"/>
  <c r="DA80" i="20"/>
  <c r="CY80" i="20"/>
  <c r="CW80" i="20"/>
  <c r="CV80" i="20"/>
  <c r="CU80" i="20"/>
  <c r="CS80" i="20"/>
  <c r="CQ80" i="20"/>
  <c r="CP80" i="20"/>
  <c r="CO80" i="20"/>
  <c r="CM80" i="20"/>
  <c r="CK80" i="20"/>
  <c r="CJ80" i="20"/>
  <c r="CI80" i="20"/>
  <c r="CG80" i="20"/>
  <c r="CE80" i="20"/>
  <c r="CD80" i="20"/>
  <c r="CC80" i="20"/>
  <c r="CA80" i="20"/>
  <c r="BY80" i="20"/>
  <c r="BX80" i="20"/>
  <c r="BW80" i="20"/>
  <c r="BU80" i="20"/>
  <c r="BS80" i="20"/>
  <c r="BR80" i="20"/>
  <c r="BQ80" i="20"/>
  <c r="BO80" i="20"/>
  <c r="BM80" i="20"/>
  <c r="BL80" i="20"/>
  <c r="BK80" i="20"/>
  <c r="BI80" i="20"/>
  <c r="BG80" i="20"/>
  <c r="BF80" i="20"/>
  <c r="BE80" i="20"/>
  <c r="BC80" i="20"/>
  <c r="BA80" i="20"/>
  <c r="AZ80" i="20"/>
  <c r="AY80" i="20"/>
  <c r="AW80" i="20"/>
  <c r="AU80" i="20"/>
  <c r="AT80" i="20"/>
  <c r="AS80" i="20"/>
  <c r="AQ80" i="20"/>
  <c r="AO80" i="20"/>
  <c r="AN80" i="20"/>
  <c r="AM80" i="20"/>
  <c r="AK80" i="20"/>
  <c r="AI80" i="20"/>
  <c r="AH80" i="20"/>
  <c r="AG80" i="20"/>
  <c r="AE80" i="20"/>
  <c r="AC80" i="20"/>
  <c r="AB80" i="20"/>
  <c r="AA80" i="20"/>
  <c r="Y80" i="20"/>
  <c r="W80" i="20"/>
  <c r="V80" i="20"/>
  <c r="U80" i="20"/>
  <c r="S80" i="20"/>
  <c r="Q80" i="20"/>
  <c r="P80" i="20"/>
  <c r="O80" i="20"/>
  <c r="M80" i="20"/>
  <c r="K80" i="20"/>
  <c r="DH79" i="20"/>
  <c r="DG79" i="20"/>
  <c r="DB79" i="20"/>
  <c r="DA79" i="20"/>
  <c r="CV79" i="20"/>
  <c r="CU79" i="20"/>
  <c r="CM79" i="20"/>
  <c r="CP79" i="20" s="1"/>
  <c r="CK79" i="20"/>
  <c r="CJ79" i="20"/>
  <c r="CI79" i="20"/>
  <c r="CD79" i="20"/>
  <c r="CC79" i="20"/>
  <c r="BX79" i="20"/>
  <c r="BW79" i="20"/>
  <c r="BR79" i="20"/>
  <c r="BQ79" i="20"/>
  <c r="BO79" i="20"/>
  <c r="BM79" i="20"/>
  <c r="BL79" i="20"/>
  <c r="BK79" i="20"/>
  <c r="BF79" i="20"/>
  <c r="BE79" i="20"/>
  <c r="AZ79" i="20"/>
  <c r="AY79" i="20"/>
  <c r="AQ79" i="20"/>
  <c r="AT79" i="20" s="1"/>
  <c r="AO79" i="20"/>
  <c r="K79" i="20" s="1"/>
  <c r="AN79" i="20"/>
  <c r="AM79" i="20"/>
  <c r="AH79" i="20"/>
  <c r="AG79" i="20"/>
  <c r="AB79" i="20"/>
  <c r="AA79" i="20"/>
  <c r="V79" i="20"/>
  <c r="U79" i="20"/>
  <c r="S79" i="20"/>
  <c r="Q79" i="20"/>
  <c r="DH78" i="20"/>
  <c r="DG78" i="20"/>
  <c r="DB78" i="20"/>
  <c r="DA78" i="20"/>
  <c r="CV78" i="20"/>
  <c r="CU78" i="20"/>
  <c r="CM78" i="20"/>
  <c r="CP78" i="20" s="1"/>
  <c r="CK78" i="20"/>
  <c r="CJ78" i="20"/>
  <c r="CI78" i="20"/>
  <c r="CD78" i="20"/>
  <c r="CC78" i="20"/>
  <c r="BX78" i="20"/>
  <c r="BW78" i="20"/>
  <c r="BR78" i="20"/>
  <c r="BQ78" i="20"/>
  <c r="BO78" i="20"/>
  <c r="BM78" i="20"/>
  <c r="BL78" i="20"/>
  <c r="BK78" i="20"/>
  <c r="BF78" i="20"/>
  <c r="BE78" i="20"/>
  <c r="AZ78" i="20"/>
  <c r="AY78" i="20"/>
  <c r="AQ78" i="20"/>
  <c r="AT78" i="20" s="1"/>
  <c r="AO78" i="20"/>
  <c r="K78" i="20" s="1"/>
  <c r="AN78" i="20"/>
  <c r="AM78" i="20"/>
  <c r="AH78" i="20"/>
  <c r="AG78" i="20"/>
  <c r="AB78" i="20"/>
  <c r="AA78" i="20"/>
  <c r="V78" i="20"/>
  <c r="U78" i="20"/>
  <c r="S78" i="20"/>
  <c r="Q78" i="20"/>
  <c r="DH77" i="20"/>
  <c r="DG77" i="20"/>
  <c r="DE77" i="20"/>
  <c r="DC77" i="20"/>
  <c r="DB77" i="20"/>
  <c r="DA77" i="20"/>
  <c r="CY77" i="20"/>
  <c r="CW77" i="20"/>
  <c r="CV77" i="20"/>
  <c r="CU77" i="20"/>
  <c r="CS77" i="20"/>
  <c r="CQ77" i="20"/>
  <c r="CP77" i="20"/>
  <c r="CO77" i="20"/>
  <c r="CM77" i="20"/>
  <c r="CK77" i="20"/>
  <c r="CJ77" i="20"/>
  <c r="CI77" i="20"/>
  <c r="CG77" i="20"/>
  <c r="CE77" i="20"/>
  <c r="CD77" i="20"/>
  <c r="CC77" i="20"/>
  <c r="CA77" i="20"/>
  <c r="BY77" i="20"/>
  <c r="BX77" i="20"/>
  <c r="BW77" i="20"/>
  <c r="BU77" i="20"/>
  <c r="BS77" i="20"/>
  <c r="BR77" i="20"/>
  <c r="BQ77" i="20"/>
  <c r="BO77" i="20"/>
  <c r="BM77" i="20"/>
  <c r="BL77" i="20"/>
  <c r="BK77" i="20"/>
  <c r="BI77" i="20"/>
  <c r="BG77" i="20"/>
  <c r="BF77" i="20"/>
  <c r="BE77" i="20"/>
  <c r="BC77" i="20"/>
  <c r="BA77" i="20"/>
  <c r="AZ77" i="20"/>
  <c r="AY77" i="20"/>
  <c r="AW77" i="20"/>
  <c r="AU77" i="20"/>
  <c r="AT77" i="20"/>
  <c r="AS77" i="20"/>
  <c r="AQ77" i="20"/>
  <c r="AO77" i="20"/>
  <c r="AN77" i="20"/>
  <c r="AM77" i="20"/>
  <c r="AK77" i="20"/>
  <c r="AI77" i="20"/>
  <c r="AH77" i="20"/>
  <c r="AG77" i="20"/>
  <c r="AE77" i="20"/>
  <c r="AC77" i="20"/>
  <c r="AB77" i="20"/>
  <c r="AA77" i="20"/>
  <c r="Y77" i="20"/>
  <c r="W77" i="20"/>
  <c r="V77" i="20"/>
  <c r="U77" i="20"/>
  <c r="S77" i="20"/>
  <c r="Q77" i="20"/>
  <c r="P77" i="20"/>
  <c r="O77" i="20"/>
  <c r="M77" i="20"/>
  <c r="K77" i="20"/>
  <c r="DH76" i="20"/>
  <c r="DG76" i="20"/>
  <c r="DB76" i="20"/>
  <c r="DA76" i="20"/>
  <c r="CV76" i="20"/>
  <c r="CU76" i="20"/>
  <c r="CM76" i="20"/>
  <c r="CP76" i="20" s="1"/>
  <c r="CK76" i="20"/>
  <c r="CJ76" i="20"/>
  <c r="CI76" i="20"/>
  <c r="CD76" i="20"/>
  <c r="CC76" i="20"/>
  <c r="BX76" i="20"/>
  <c r="BW76" i="20"/>
  <c r="BR76" i="20"/>
  <c r="BQ76" i="20"/>
  <c r="BO76" i="20"/>
  <c r="BM76" i="20"/>
  <c r="BL76" i="20"/>
  <c r="BK76" i="20"/>
  <c r="BF76" i="20"/>
  <c r="BE76" i="20"/>
  <c r="AZ76" i="20"/>
  <c r="AY76" i="20"/>
  <c r="AQ76" i="20"/>
  <c r="AT76" i="20" s="1"/>
  <c r="AO76" i="20"/>
  <c r="K76" i="20" s="1"/>
  <c r="AN76" i="20"/>
  <c r="AM76" i="20"/>
  <c r="AH76" i="20"/>
  <c r="AG76" i="20"/>
  <c r="AB76" i="20"/>
  <c r="AA76" i="20"/>
  <c r="V76" i="20"/>
  <c r="U76" i="20"/>
  <c r="S76" i="20"/>
  <c r="Q76" i="20"/>
  <c r="DH75" i="20"/>
  <c r="DG75" i="20"/>
  <c r="DB75" i="20"/>
  <c r="DA75" i="20"/>
  <c r="CV75" i="20"/>
  <c r="CU75" i="20"/>
  <c r="CM75" i="20"/>
  <c r="CP75" i="20" s="1"/>
  <c r="CK75" i="20"/>
  <c r="CJ75" i="20"/>
  <c r="CI75" i="20"/>
  <c r="CD75" i="20"/>
  <c r="CC75" i="20"/>
  <c r="BX75" i="20"/>
  <c r="BW75" i="20"/>
  <c r="BR75" i="20"/>
  <c r="BQ75" i="20"/>
  <c r="BO75" i="20"/>
  <c r="BM75" i="20"/>
  <c r="BL75" i="20"/>
  <c r="BK75" i="20"/>
  <c r="BF75" i="20"/>
  <c r="BE75" i="20"/>
  <c r="AZ75" i="20"/>
  <c r="AY75" i="20"/>
  <c r="AQ75" i="20"/>
  <c r="AT75" i="20" s="1"/>
  <c r="AO75" i="20"/>
  <c r="K75" i="20" s="1"/>
  <c r="AN75" i="20"/>
  <c r="AM75" i="20"/>
  <c r="AH75" i="20"/>
  <c r="AG75" i="20"/>
  <c r="AB75" i="20"/>
  <c r="AA75" i="20"/>
  <c r="V75" i="20"/>
  <c r="U75" i="20"/>
  <c r="S75" i="20"/>
  <c r="Q75" i="20"/>
  <c r="DH74" i="20"/>
  <c r="DG74" i="20"/>
  <c r="DB74" i="20"/>
  <c r="DA74" i="20"/>
  <c r="CV74" i="20"/>
  <c r="CU74" i="20"/>
  <c r="CM74" i="20"/>
  <c r="CP74" i="20" s="1"/>
  <c r="CK74" i="20"/>
  <c r="CJ74" i="20"/>
  <c r="CI74" i="20"/>
  <c r="CD74" i="20"/>
  <c r="CC74" i="20"/>
  <c r="BX74" i="20"/>
  <c r="BW74" i="20"/>
  <c r="BR74" i="20"/>
  <c r="BQ74" i="20"/>
  <c r="BO74" i="20"/>
  <c r="BM74" i="20"/>
  <c r="BL74" i="20"/>
  <c r="BK74" i="20"/>
  <c r="BF74" i="20"/>
  <c r="BE74" i="20"/>
  <c r="AZ74" i="20"/>
  <c r="AY74" i="20"/>
  <c r="AQ74" i="20"/>
  <c r="AT74" i="20" s="1"/>
  <c r="AO74" i="20"/>
  <c r="K74" i="20" s="1"/>
  <c r="AN74" i="20"/>
  <c r="AM74" i="20"/>
  <c r="AH74" i="20"/>
  <c r="AG74" i="20"/>
  <c r="AB74" i="20"/>
  <c r="AA74" i="20"/>
  <c r="V74" i="20"/>
  <c r="U74" i="20"/>
  <c r="S74" i="20"/>
  <c r="Q74" i="20"/>
  <c r="DH73" i="20"/>
  <c r="DG73" i="20"/>
  <c r="DE73" i="20"/>
  <c r="DC73" i="20"/>
  <c r="DB73" i="20"/>
  <c r="DA73" i="20"/>
  <c r="CY73" i="20"/>
  <c r="CW73" i="20"/>
  <c r="CV73" i="20"/>
  <c r="CU73" i="20"/>
  <c r="CS73" i="20"/>
  <c r="CQ73" i="20"/>
  <c r="CP73" i="20"/>
  <c r="CO73" i="20"/>
  <c r="CM73" i="20"/>
  <c r="CK73" i="20"/>
  <c r="CJ73" i="20"/>
  <c r="CI73" i="20"/>
  <c r="CG73" i="20"/>
  <c r="CE73" i="20"/>
  <c r="CD73" i="20"/>
  <c r="CC73" i="20"/>
  <c r="CA73" i="20"/>
  <c r="BY73" i="20"/>
  <c r="BX73" i="20"/>
  <c r="BW73" i="20"/>
  <c r="BU73" i="20"/>
  <c r="BS73" i="20"/>
  <c r="BR73" i="20"/>
  <c r="BQ73" i="20"/>
  <c r="BO73" i="20"/>
  <c r="BM73" i="20"/>
  <c r="BL73" i="20"/>
  <c r="BK73" i="20"/>
  <c r="BI73" i="20"/>
  <c r="BG73" i="20"/>
  <c r="BF73" i="20"/>
  <c r="BE73" i="20"/>
  <c r="BC73" i="20"/>
  <c r="BA73" i="20"/>
  <c r="AZ73" i="20"/>
  <c r="AY73" i="20"/>
  <c r="AW73" i="20"/>
  <c r="AU73" i="20"/>
  <c r="AT73" i="20"/>
  <c r="AS73" i="20"/>
  <c r="AQ73" i="20"/>
  <c r="AO73" i="20"/>
  <c r="AN73" i="20"/>
  <c r="AM73" i="20"/>
  <c r="AK73" i="20"/>
  <c r="AI73" i="20"/>
  <c r="AH73" i="20"/>
  <c r="AG73" i="20"/>
  <c r="AE73" i="20"/>
  <c r="AC73" i="20"/>
  <c r="AB73" i="20"/>
  <c r="AA73" i="20"/>
  <c r="Y73" i="20"/>
  <c r="W73" i="20"/>
  <c r="V73" i="20"/>
  <c r="U73" i="20"/>
  <c r="S73" i="20"/>
  <c r="Q73" i="20"/>
  <c r="P73" i="20"/>
  <c r="O73" i="20"/>
  <c r="M73" i="20"/>
  <c r="K73" i="20"/>
  <c r="DH72" i="20"/>
  <c r="DG72" i="20"/>
  <c r="DB72" i="20"/>
  <c r="DA72" i="20"/>
  <c r="CV72" i="20"/>
  <c r="CU72" i="20"/>
  <c r="CM72" i="20"/>
  <c r="CP72" i="20" s="1"/>
  <c r="CK72" i="20"/>
  <c r="CJ72" i="20"/>
  <c r="CI72" i="20"/>
  <c r="CD72" i="20"/>
  <c r="CC72" i="20"/>
  <c r="BX72" i="20"/>
  <c r="BW72" i="20"/>
  <c r="BR72" i="20"/>
  <c r="BQ72" i="20"/>
  <c r="BO72" i="20"/>
  <c r="BM72" i="20"/>
  <c r="BL72" i="20"/>
  <c r="BK72" i="20"/>
  <c r="BF72" i="20"/>
  <c r="BE72" i="20"/>
  <c r="AZ72" i="20"/>
  <c r="AY72" i="20"/>
  <c r="AQ72" i="20"/>
  <c r="AT72" i="20" s="1"/>
  <c r="AO72" i="20"/>
  <c r="K72" i="20" s="1"/>
  <c r="AN72" i="20"/>
  <c r="AM72" i="20"/>
  <c r="AH72" i="20"/>
  <c r="AG72" i="20"/>
  <c r="AB72" i="20"/>
  <c r="AA72" i="20"/>
  <c r="V72" i="20"/>
  <c r="U72" i="20"/>
  <c r="S72" i="20"/>
  <c r="Q72" i="20"/>
  <c r="DH71" i="20"/>
  <c r="DG71" i="20"/>
  <c r="DB71" i="20"/>
  <c r="DA71" i="20"/>
  <c r="CV71" i="20"/>
  <c r="CU71" i="20"/>
  <c r="CM71" i="20"/>
  <c r="CP71" i="20" s="1"/>
  <c r="CK71" i="20"/>
  <c r="CJ71" i="20"/>
  <c r="CI71" i="20"/>
  <c r="CD71" i="20"/>
  <c r="CC71" i="20"/>
  <c r="BX71" i="20"/>
  <c r="BW71" i="20"/>
  <c r="BR71" i="20"/>
  <c r="BQ71" i="20"/>
  <c r="BO71" i="20"/>
  <c r="BM71" i="20"/>
  <c r="BL71" i="20"/>
  <c r="BK71" i="20"/>
  <c r="BF71" i="20"/>
  <c r="BE71" i="20"/>
  <c r="AZ71" i="20"/>
  <c r="AY71" i="20"/>
  <c r="AQ71" i="20"/>
  <c r="AT71" i="20" s="1"/>
  <c r="AO71" i="20"/>
  <c r="K71" i="20" s="1"/>
  <c r="AN71" i="20"/>
  <c r="AM71" i="20"/>
  <c r="AH71" i="20"/>
  <c r="AG71" i="20"/>
  <c r="AB71" i="20"/>
  <c r="AA71" i="20"/>
  <c r="V71" i="20"/>
  <c r="U71" i="20"/>
  <c r="S71" i="20"/>
  <c r="Q71" i="20"/>
  <c r="DH70" i="20"/>
  <c r="DG70" i="20"/>
  <c r="DB70" i="20"/>
  <c r="DA70" i="20"/>
  <c r="CV70" i="20"/>
  <c r="CU70" i="20"/>
  <c r="CM70" i="20"/>
  <c r="CP70" i="20" s="1"/>
  <c r="CK70" i="20"/>
  <c r="CJ70" i="20"/>
  <c r="CI70" i="20"/>
  <c r="CD70" i="20"/>
  <c r="CC70" i="20"/>
  <c r="BX70" i="20"/>
  <c r="BW70" i="20"/>
  <c r="BR70" i="20"/>
  <c r="BQ70" i="20"/>
  <c r="BO70" i="20"/>
  <c r="BM70" i="20"/>
  <c r="BL70" i="20"/>
  <c r="BK70" i="20"/>
  <c r="BF70" i="20"/>
  <c r="BE70" i="20"/>
  <c r="AZ70" i="20"/>
  <c r="AY70" i="20"/>
  <c r="AQ70" i="20"/>
  <c r="AT70" i="20" s="1"/>
  <c r="AO70" i="20"/>
  <c r="K70" i="20" s="1"/>
  <c r="AN70" i="20"/>
  <c r="AM70" i="20"/>
  <c r="AH70" i="20"/>
  <c r="AG70" i="20"/>
  <c r="AB70" i="20"/>
  <c r="AA70" i="20"/>
  <c r="V70" i="20"/>
  <c r="U70" i="20"/>
  <c r="S70" i="20"/>
  <c r="Q70" i="20"/>
  <c r="DH69" i="20"/>
  <c r="DG69" i="20"/>
  <c r="DE69" i="20"/>
  <c r="DC69" i="20"/>
  <c r="DB69" i="20"/>
  <c r="DA69" i="20"/>
  <c r="CY69" i="20"/>
  <c r="CW69" i="20"/>
  <c r="CV69" i="20"/>
  <c r="CU69" i="20"/>
  <c r="CS69" i="20"/>
  <c r="CQ69" i="20"/>
  <c r="CP69" i="20"/>
  <c r="CO69" i="20"/>
  <c r="CM69" i="20"/>
  <c r="CK69" i="20"/>
  <c r="CJ69" i="20"/>
  <c r="CI69" i="20"/>
  <c r="CG69" i="20"/>
  <c r="CE69" i="20"/>
  <c r="CD69" i="20"/>
  <c r="CC69" i="20"/>
  <c r="CA69" i="20"/>
  <c r="BY69" i="20"/>
  <c r="BX69" i="20"/>
  <c r="BW69" i="20"/>
  <c r="BU69" i="20"/>
  <c r="BS69" i="20"/>
  <c r="BR69" i="20"/>
  <c r="BQ69" i="20"/>
  <c r="BO69" i="20"/>
  <c r="BM69" i="20"/>
  <c r="BL69" i="20"/>
  <c r="BK69" i="20"/>
  <c r="BI69" i="20"/>
  <c r="BG69" i="20"/>
  <c r="BF69" i="20"/>
  <c r="BE69" i="20"/>
  <c r="BC69" i="20"/>
  <c r="BA69" i="20"/>
  <c r="AZ69" i="20"/>
  <c r="AY69" i="20"/>
  <c r="AW69" i="20"/>
  <c r="AU69" i="20"/>
  <c r="AT69" i="20"/>
  <c r="AS69" i="20"/>
  <c r="AQ69" i="20"/>
  <c r="AO69" i="20"/>
  <c r="AN69" i="20"/>
  <c r="AM69" i="20"/>
  <c r="AK69" i="20"/>
  <c r="AI69" i="20"/>
  <c r="AH69" i="20"/>
  <c r="AG69" i="20"/>
  <c r="AE69" i="20"/>
  <c r="AC69" i="20"/>
  <c r="AB69" i="20"/>
  <c r="AA69" i="20"/>
  <c r="Y69" i="20"/>
  <c r="W69" i="20"/>
  <c r="V69" i="20"/>
  <c r="U69" i="20"/>
  <c r="S69" i="20"/>
  <c r="Q69" i="20"/>
  <c r="P69" i="20"/>
  <c r="O69" i="20"/>
  <c r="M69" i="20"/>
  <c r="K69" i="20"/>
  <c r="DH68" i="20"/>
  <c r="DG68" i="20"/>
  <c r="DB68" i="20"/>
  <c r="DA68" i="20"/>
  <c r="CV68" i="20"/>
  <c r="CU68" i="20"/>
  <c r="CM68" i="20"/>
  <c r="CP68" i="20" s="1"/>
  <c r="CK68" i="20"/>
  <c r="CJ68" i="20"/>
  <c r="CI68" i="20"/>
  <c r="CD68" i="20"/>
  <c r="CC68" i="20"/>
  <c r="BX68" i="20"/>
  <c r="BW68" i="20"/>
  <c r="BR68" i="20"/>
  <c r="BQ68" i="20"/>
  <c r="BO68" i="20"/>
  <c r="BM68" i="20"/>
  <c r="BL68" i="20"/>
  <c r="BK68" i="20"/>
  <c r="BF68" i="20"/>
  <c r="BE68" i="20"/>
  <c r="AZ68" i="20"/>
  <c r="AY68" i="20"/>
  <c r="AQ68" i="20"/>
  <c r="AT68" i="20" s="1"/>
  <c r="AO68" i="20"/>
  <c r="K68" i="20" s="1"/>
  <c r="AN68" i="20"/>
  <c r="AM68" i="20"/>
  <c r="AH68" i="20"/>
  <c r="AG68" i="20"/>
  <c r="AB68" i="20"/>
  <c r="AA68" i="20"/>
  <c r="V68" i="20"/>
  <c r="U68" i="20"/>
  <c r="S68" i="20"/>
  <c r="Q68" i="20"/>
  <c r="DH67" i="20"/>
  <c r="DG67" i="20"/>
  <c r="DB67" i="20"/>
  <c r="DA67" i="20"/>
  <c r="CV67" i="20"/>
  <c r="CU67" i="20"/>
  <c r="CM67" i="20"/>
  <c r="CP67" i="20" s="1"/>
  <c r="CK67" i="20"/>
  <c r="CJ67" i="20"/>
  <c r="CI67" i="20"/>
  <c r="CD67" i="20"/>
  <c r="CC67" i="20"/>
  <c r="BX67" i="20"/>
  <c r="BW67" i="20"/>
  <c r="BR67" i="20"/>
  <c r="BQ67" i="20"/>
  <c r="BO67" i="20"/>
  <c r="BM67" i="20"/>
  <c r="BL67" i="20"/>
  <c r="BK67" i="20"/>
  <c r="BF67" i="20"/>
  <c r="BE67" i="20"/>
  <c r="AZ67" i="20"/>
  <c r="AY67" i="20"/>
  <c r="AQ67" i="20"/>
  <c r="AT67" i="20" s="1"/>
  <c r="AO67" i="20"/>
  <c r="K67" i="20" s="1"/>
  <c r="AN67" i="20"/>
  <c r="AM67" i="20"/>
  <c r="AH67" i="20"/>
  <c r="AG67" i="20"/>
  <c r="AB67" i="20"/>
  <c r="AA67" i="20"/>
  <c r="V67" i="20"/>
  <c r="U67" i="20"/>
  <c r="S67" i="20"/>
  <c r="Q67" i="20"/>
  <c r="DH66" i="20"/>
  <c r="DG66" i="20"/>
  <c r="DB66" i="20"/>
  <c r="DA66" i="20"/>
  <c r="CV66" i="20"/>
  <c r="CU66" i="20"/>
  <c r="CM66" i="20"/>
  <c r="CP66" i="20" s="1"/>
  <c r="CK66" i="20"/>
  <c r="CJ66" i="20"/>
  <c r="CI66" i="20"/>
  <c r="CD66" i="20"/>
  <c r="CC66" i="20"/>
  <c r="BX66" i="20"/>
  <c r="BW66" i="20"/>
  <c r="BR66" i="20"/>
  <c r="BQ66" i="20"/>
  <c r="BO66" i="20"/>
  <c r="BM66" i="20"/>
  <c r="BL66" i="20"/>
  <c r="BK66" i="20"/>
  <c r="BF66" i="20"/>
  <c r="BE66" i="20"/>
  <c r="AZ66" i="20"/>
  <c r="AY66" i="20"/>
  <c r="AQ66" i="20"/>
  <c r="AT66" i="20" s="1"/>
  <c r="AO66" i="20"/>
  <c r="K66" i="20" s="1"/>
  <c r="AN66" i="20"/>
  <c r="AM66" i="20"/>
  <c r="AH66" i="20"/>
  <c r="AG66" i="20"/>
  <c r="AB66" i="20"/>
  <c r="AA66" i="20"/>
  <c r="V66" i="20"/>
  <c r="U66" i="20"/>
  <c r="S66" i="20"/>
  <c r="Q66" i="20"/>
  <c r="DH65" i="20"/>
  <c r="DG65" i="20"/>
  <c r="DE65" i="20"/>
  <c r="DC65" i="20"/>
  <c r="DB65" i="20"/>
  <c r="DA65" i="20"/>
  <c r="CY65" i="20"/>
  <c r="CW65" i="20"/>
  <c r="CV65" i="20"/>
  <c r="CU65" i="20"/>
  <c r="CS65" i="20"/>
  <c r="CQ65" i="20"/>
  <c r="CP65" i="20"/>
  <c r="CO65" i="20"/>
  <c r="CM65" i="20"/>
  <c r="CK65" i="20"/>
  <c r="CJ65" i="20"/>
  <c r="CI65" i="20"/>
  <c r="CG65" i="20"/>
  <c r="CE65" i="20"/>
  <c r="CD65" i="20"/>
  <c r="CC65" i="20"/>
  <c r="CA65" i="20"/>
  <c r="BY65" i="20"/>
  <c r="BX65" i="20"/>
  <c r="BW65" i="20"/>
  <c r="BU65" i="20"/>
  <c r="BS65" i="20"/>
  <c r="BR65" i="20"/>
  <c r="BQ65" i="20"/>
  <c r="BO65" i="20"/>
  <c r="BM65" i="20"/>
  <c r="BL65" i="20"/>
  <c r="BK65" i="20"/>
  <c r="BI65" i="20"/>
  <c r="BG65" i="20"/>
  <c r="BF65" i="20"/>
  <c r="BE65" i="20"/>
  <c r="BC65" i="20"/>
  <c r="BA65" i="20"/>
  <c r="AZ65" i="20"/>
  <c r="AY65" i="20"/>
  <c r="AW65" i="20"/>
  <c r="AU65" i="20"/>
  <c r="AT65" i="20"/>
  <c r="AS65" i="20"/>
  <c r="AQ65" i="20"/>
  <c r="AO65" i="20"/>
  <c r="AN65" i="20"/>
  <c r="AM65" i="20"/>
  <c r="AK65" i="20"/>
  <c r="AI65" i="20"/>
  <c r="AH65" i="20"/>
  <c r="AG65" i="20"/>
  <c r="AE65" i="20"/>
  <c r="AC65" i="20"/>
  <c r="AB65" i="20"/>
  <c r="AA65" i="20"/>
  <c r="Y65" i="20"/>
  <c r="W65" i="20"/>
  <c r="V65" i="20"/>
  <c r="U65" i="20"/>
  <c r="S65" i="20"/>
  <c r="Q65" i="20"/>
  <c r="P65" i="20"/>
  <c r="O65" i="20"/>
  <c r="M65" i="20"/>
  <c r="K65" i="20"/>
  <c r="DH64" i="20"/>
  <c r="DG64" i="20"/>
  <c r="DB64" i="20"/>
  <c r="DA64" i="20"/>
  <c r="CV64" i="20"/>
  <c r="CU64" i="20"/>
  <c r="CM64" i="20"/>
  <c r="CP64" i="20" s="1"/>
  <c r="CK64" i="20"/>
  <c r="CJ64" i="20"/>
  <c r="CI64" i="20"/>
  <c r="CD64" i="20"/>
  <c r="CC64" i="20"/>
  <c r="BX64" i="20"/>
  <c r="BW64" i="20"/>
  <c r="BR64" i="20"/>
  <c r="BQ64" i="20"/>
  <c r="BO64" i="20"/>
  <c r="BM64" i="20"/>
  <c r="BL64" i="20"/>
  <c r="BK64" i="20"/>
  <c r="BF64" i="20"/>
  <c r="BE64" i="20"/>
  <c r="AZ64" i="20"/>
  <c r="AY64" i="20"/>
  <c r="AQ64" i="20"/>
  <c r="AT64" i="20" s="1"/>
  <c r="AO64" i="20"/>
  <c r="K64" i="20" s="1"/>
  <c r="AN64" i="20"/>
  <c r="AM64" i="20"/>
  <c r="AH64" i="20"/>
  <c r="AG64" i="20"/>
  <c r="AB64" i="20"/>
  <c r="AA64" i="20"/>
  <c r="V64" i="20"/>
  <c r="U64" i="20"/>
  <c r="S64" i="20"/>
  <c r="Q64" i="20"/>
  <c r="DH63" i="20"/>
  <c r="DG63" i="20"/>
  <c r="DB63" i="20"/>
  <c r="DA63" i="20"/>
  <c r="CV63" i="20"/>
  <c r="CU63" i="20"/>
  <c r="CM63" i="20"/>
  <c r="CP63" i="20" s="1"/>
  <c r="CK63" i="20"/>
  <c r="CJ63" i="20"/>
  <c r="CI63" i="20"/>
  <c r="CD63" i="20"/>
  <c r="CC63" i="20"/>
  <c r="BX63" i="20"/>
  <c r="BW63" i="20"/>
  <c r="BR63" i="20"/>
  <c r="BQ63" i="20"/>
  <c r="BO63" i="20"/>
  <c r="BM63" i="20"/>
  <c r="BL63" i="20"/>
  <c r="BK63" i="20"/>
  <c r="BF63" i="20"/>
  <c r="BE63" i="20"/>
  <c r="AZ63" i="20"/>
  <c r="AY63" i="20"/>
  <c r="AQ63" i="20"/>
  <c r="AT63" i="20" s="1"/>
  <c r="AO63" i="20"/>
  <c r="K63" i="20" s="1"/>
  <c r="AN63" i="20"/>
  <c r="AM63" i="20"/>
  <c r="AH63" i="20"/>
  <c r="AG63" i="20"/>
  <c r="AB63" i="20"/>
  <c r="AA63" i="20"/>
  <c r="V63" i="20"/>
  <c r="U63" i="20"/>
  <c r="S63" i="20"/>
  <c r="Q63" i="20"/>
  <c r="DH62" i="20"/>
  <c r="DG62" i="20"/>
  <c r="DB62" i="20"/>
  <c r="DA62" i="20"/>
  <c r="CV62" i="20"/>
  <c r="CU62" i="20"/>
  <c r="CM62" i="20"/>
  <c r="CP62" i="20" s="1"/>
  <c r="CK62" i="20"/>
  <c r="CJ62" i="20"/>
  <c r="CI62" i="20"/>
  <c r="CD62" i="20"/>
  <c r="CC62" i="20"/>
  <c r="BX62" i="20"/>
  <c r="BW62" i="20"/>
  <c r="BR62" i="20"/>
  <c r="BQ62" i="20"/>
  <c r="BO62" i="20"/>
  <c r="BM62" i="20"/>
  <c r="BL62" i="20"/>
  <c r="BK62" i="20"/>
  <c r="BF62" i="20"/>
  <c r="BE62" i="20"/>
  <c r="AZ62" i="20"/>
  <c r="AY62" i="20"/>
  <c r="AQ62" i="20"/>
  <c r="AT62" i="20" s="1"/>
  <c r="AO62" i="20"/>
  <c r="K62" i="20" s="1"/>
  <c r="AN62" i="20"/>
  <c r="AM62" i="20"/>
  <c r="AH62" i="20"/>
  <c r="AG62" i="20"/>
  <c r="AB62" i="20"/>
  <c r="AA62" i="20"/>
  <c r="V62" i="20"/>
  <c r="U62" i="20"/>
  <c r="S62" i="20"/>
  <c r="Q62" i="20"/>
  <c r="DH61" i="20"/>
  <c r="DG61" i="20"/>
  <c r="DE61" i="20"/>
  <c r="DC61" i="20"/>
  <c r="DB61" i="20"/>
  <c r="DA61" i="20"/>
  <c r="CY61" i="20"/>
  <c r="CW61" i="20"/>
  <c r="CV61" i="20"/>
  <c r="CU61" i="20"/>
  <c r="CS61" i="20"/>
  <c r="CQ61" i="20"/>
  <c r="CP61" i="20"/>
  <c r="CO61" i="20"/>
  <c r="CM61" i="20"/>
  <c r="CK61" i="20"/>
  <c r="CJ61" i="20"/>
  <c r="CI61" i="20"/>
  <c r="CG61" i="20"/>
  <c r="CE61" i="20"/>
  <c r="CD61" i="20"/>
  <c r="CC61" i="20"/>
  <c r="CA61" i="20"/>
  <c r="BY61" i="20"/>
  <c r="BX61" i="20"/>
  <c r="BW61" i="20"/>
  <c r="BU61" i="20"/>
  <c r="BS61" i="20"/>
  <c r="BR61" i="20"/>
  <c r="BQ61" i="20"/>
  <c r="BO61" i="20"/>
  <c r="BM61" i="20"/>
  <c r="BL61" i="20"/>
  <c r="BK61" i="20"/>
  <c r="BI61" i="20"/>
  <c r="BG61" i="20"/>
  <c r="BF61" i="20"/>
  <c r="BE61" i="20"/>
  <c r="BC61" i="20"/>
  <c r="BA61" i="20"/>
  <c r="AZ61" i="20"/>
  <c r="AY61" i="20"/>
  <c r="AW61" i="20"/>
  <c r="AU61" i="20"/>
  <c r="AT61" i="20"/>
  <c r="AS61" i="20"/>
  <c r="AQ61" i="20"/>
  <c r="AO61" i="20"/>
  <c r="AN61" i="20"/>
  <c r="AM61" i="20"/>
  <c r="AK61" i="20"/>
  <c r="AI61" i="20"/>
  <c r="AH61" i="20"/>
  <c r="AG61" i="20"/>
  <c r="AE61" i="20"/>
  <c r="AC61" i="20"/>
  <c r="AB61" i="20"/>
  <c r="AA61" i="20"/>
  <c r="Y61" i="20"/>
  <c r="W61" i="20"/>
  <c r="V61" i="20"/>
  <c r="U61" i="20"/>
  <c r="S61" i="20"/>
  <c r="Q61" i="20"/>
  <c r="P61" i="20"/>
  <c r="O61" i="20"/>
  <c r="M61" i="20"/>
  <c r="K61" i="20"/>
  <c r="DH60" i="20"/>
  <c r="DG60" i="20"/>
  <c r="DB60" i="20"/>
  <c r="DA60" i="20"/>
  <c r="CV60" i="20"/>
  <c r="CU60" i="20"/>
  <c r="CM60" i="20"/>
  <c r="CP60" i="20" s="1"/>
  <c r="CK60" i="20"/>
  <c r="CJ60" i="20"/>
  <c r="CI60" i="20"/>
  <c r="CD60" i="20"/>
  <c r="CC60" i="20"/>
  <c r="BX60" i="20"/>
  <c r="BW60" i="20"/>
  <c r="BR60" i="20"/>
  <c r="BQ60" i="20"/>
  <c r="BO60" i="20"/>
  <c r="BM60" i="20"/>
  <c r="BL60" i="20"/>
  <c r="BK60" i="20"/>
  <c r="BF60" i="20"/>
  <c r="BE60" i="20"/>
  <c r="AZ60" i="20"/>
  <c r="AY60" i="20"/>
  <c r="AQ60" i="20"/>
  <c r="AT60" i="20" s="1"/>
  <c r="AO60" i="20"/>
  <c r="K60" i="20" s="1"/>
  <c r="AN60" i="20"/>
  <c r="AM60" i="20"/>
  <c r="AH60" i="20"/>
  <c r="AG60" i="20"/>
  <c r="AB60" i="20"/>
  <c r="AA60" i="20"/>
  <c r="V60" i="20"/>
  <c r="U60" i="20"/>
  <c r="S60" i="20"/>
  <c r="Q60" i="20"/>
  <c r="DH59" i="20"/>
  <c r="DG59" i="20"/>
  <c r="DB59" i="20"/>
  <c r="DA59" i="20"/>
  <c r="CV59" i="20"/>
  <c r="CU59" i="20"/>
  <c r="CM59" i="20"/>
  <c r="CP59" i="20" s="1"/>
  <c r="CK59" i="20"/>
  <c r="CJ59" i="20"/>
  <c r="CI59" i="20"/>
  <c r="CD59" i="20"/>
  <c r="CC59" i="20"/>
  <c r="BX59" i="20"/>
  <c r="BW59" i="20"/>
  <c r="BR59" i="20"/>
  <c r="BQ59" i="20"/>
  <c r="BO59" i="20"/>
  <c r="BM59" i="20"/>
  <c r="BL59" i="20"/>
  <c r="BK59" i="20"/>
  <c r="BF59" i="20"/>
  <c r="BE59" i="20"/>
  <c r="AZ59" i="20"/>
  <c r="AY59" i="20"/>
  <c r="AQ59" i="20"/>
  <c r="AT59" i="20" s="1"/>
  <c r="AO59" i="20"/>
  <c r="K59" i="20" s="1"/>
  <c r="AN59" i="20"/>
  <c r="AM59" i="20"/>
  <c r="AH59" i="20"/>
  <c r="AG59" i="20"/>
  <c r="AB59" i="20"/>
  <c r="AA59" i="20"/>
  <c r="V59" i="20"/>
  <c r="U59" i="20"/>
  <c r="S59" i="20"/>
  <c r="Q59" i="20"/>
  <c r="DH58" i="20"/>
  <c r="DG58" i="20"/>
  <c r="DB58" i="20"/>
  <c r="DA58" i="20"/>
  <c r="CV58" i="20"/>
  <c r="CU58" i="20"/>
  <c r="CM58" i="20"/>
  <c r="CP58" i="20" s="1"/>
  <c r="CK58" i="20"/>
  <c r="CJ58" i="20"/>
  <c r="CI58" i="20"/>
  <c r="CD58" i="20"/>
  <c r="CC58" i="20"/>
  <c r="BX58" i="20"/>
  <c r="BW58" i="20"/>
  <c r="BR58" i="20"/>
  <c r="BQ58" i="20"/>
  <c r="BO58" i="20"/>
  <c r="BM58" i="20"/>
  <c r="BL58" i="20"/>
  <c r="BK58" i="20"/>
  <c r="BF58" i="20"/>
  <c r="BE58" i="20"/>
  <c r="AZ58" i="20"/>
  <c r="AY58" i="20"/>
  <c r="AQ58" i="20"/>
  <c r="AT58" i="20" s="1"/>
  <c r="AO58" i="20"/>
  <c r="K58" i="20" s="1"/>
  <c r="AN58" i="20"/>
  <c r="AM58" i="20"/>
  <c r="AH58" i="20"/>
  <c r="AG58" i="20"/>
  <c r="AB58" i="20"/>
  <c r="AA58" i="20"/>
  <c r="V58" i="20"/>
  <c r="U58" i="20"/>
  <c r="S58" i="20"/>
  <c r="Q58" i="20"/>
  <c r="DH57" i="20"/>
  <c r="DG57" i="20"/>
  <c r="DB57" i="20"/>
  <c r="DA57" i="20"/>
  <c r="CV57" i="20"/>
  <c r="CU57" i="20"/>
  <c r="CM57" i="20"/>
  <c r="CP57" i="20" s="1"/>
  <c r="CK57" i="20"/>
  <c r="CJ57" i="20"/>
  <c r="CI57" i="20"/>
  <c r="CD57" i="20"/>
  <c r="CC57" i="20"/>
  <c r="BX57" i="20"/>
  <c r="BW57" i="20"/>
  <c r="BR57" i="20"/>
  <c r="BQ57" i="20"/>
  <c r="BO57" i="20"/>
  <c r="BM57" i="20"/>
  <c r="BL57" i="20"/>
  <c r="BK57" i="20"/>
  <c r="BF57" i="20"/>
  <c r="BE57" i="20"/>
  <c r="AZ57" i="20"/>
  <c r="AY57" i="20"/>
  <c r="AQ57" i="20"/>
  <c r="AT57" i="20" s="1"/>
  <c r="AO57" i="20"/>
  <c r="K57" i="20" s="1"/>
  <c r="AN57" i="20"/>
  <c r="AM57" i="20"/>
  <c r="AH57" i="20"/>
  <c r="AG57" i="20"/>
  <c r="AB57" i="20"/>
  <c r="AA57" i="20"/>
  <c r="V57" i="20"/>
  <c r="U57" i="20"/>
  <c r="S57" i="20"/>
  <c r="Q57" i="20"/>
  <c r="DH56" i="20"/>
  <c r="DG56" i="20"/>
  <c r="DB56" i="20"/>
  <c r="DA56" i="20"/>
  <c r="CV56" i="20"/>
  <c r="CU56" i="20"/>
  <c r="CM56" i="20"/>
  <c r="CP56" i="20" s="1"/>
  <c r="CK56" i="20"/>
  <c r="CJ56" i="20"/>
  <c r="CI56" i="20"/>
  <c r="CD56" i="20"/>
  <c r="CC56" i="20"/>
  <c r="BX56" i="20"/>
  <c r="BW56" i="20"/>
  <c r="BR56" i="20"/>
  <c r="BQ56" i="20"/>
  <c r="BO56" i="20"/>
  <c r="BM56" i="20"/>
  <c r="BL56" i="20"/>
  <c r="BK56" i="20"/>
  <c r="BF56" i="20"/>
  <c r="BE56" i="20"/>
  <c r="AZ56" i="20"/>
  <c r="AY56" i="20"/>
  <c r="AQ56" i="20"/>
  <c r="AT56" i="20" s="1"/>
  <c r="AO56" i="20"/>
  <c r="K56" i="20" s="1"/>
  <c r="AN56" i="20"/>
  <c r="AM56" i="20"/>
  <c r="AH56" i="20"/>
  <c r="AG56" i="20"/>
  <c r="AB56" i="20"/>
  <c r="AA56" i="20"/>
  <c r="V56" i="20"/>
  <c r="U56" i="20"/>
  <c r="S56" i="20"/>
  <c r="Q56" i="20"/>
  <c r="DH55" i="20"/>
  <c r="DG55" i="20"/>
  <c r="DB55" i="20"/>
  <c r="DA55" i="20"/>
  <c r="CV55" i="20"/>
  <c r="CU55" i="20"/>
  <c r="CM55" i="20"/>
  <c r="CP55" i="20" s="1"/>
  <c r="CK55" i="20"/>
  <c r="CJ55" i="20"/>
  <c r="CI55" i="20"/>
  <c r="CD55" i="20"/>
  <c r="CC55" i="20"/>
  <c r="BX55" i="20"/>
  <c r="BW55" i="20"/>
  <c r="BR55" i="20"/>
  <c r="BQ55" i="20"/>
  <c r="BO55" i="20"/>
  <c r="BM55" i="20"/>
  <c r="BL55" i="20"/>
  <c r="BK55" i="20"/>
  <c r="BF55" i="20"/>
  <c r="BE55" i="20"/>
  <c r="AZ55" i="20"/>
  <c r="AY55" i="20"/>
  <c r="AQ55" i="20"/>
  <c r="AT55" i="20" s="1"/>
  <c r="AO55" i="20"/>
  <c r="K55" i="20" s="1"/>
  <c r="AN55" i="20"/>
  <c r="AM55" i="20"/>
  <c r="AH55" i="20"/>
  <c r="AG55" i="20"/>
  <c r="AB55" i="20"/>
  <c r="AA55" i="20"/>
  <c r="V55" i="20"/>
  <c r="U55" i="20"/>
  <c r="S55" i="20"/>
  <c r="Q55" i="20"/>
  <c r="DH54" i="20"/>
  <c r="DG54" i="20"/>
  <c r="DB54" i="20"/>
  <c r="DA54" i="20"/>
  <c r="CV54" i="20"/>
  <c r="CU54" i="20"/>
  <c r="CM54" i="20"/>
  <c r="CP54" i="20" s="1"/>
  <c r="CK54" i="20"/>
  <c r="CJ54" i="20"/>
  <c r="CI54" i="20"/>
  <c r="CD54" i="20"/>
  <c r="CC54" i="20"/>
  <c r="BX54" i="20"/>
  <c r="BW54" i="20"/>
  <c r="BR54" i="20"/>
  <c r="BQ54" i="20"/>
  <c r="BO54" i="20"/>
  <c r="BM54" i="20"/>
  <c r="BL54" i="20"/>
  <c r="BK54" i="20"/>
  <c r="BF54" i="20"/>
  <c r="BE54" i="20"/>
  <c r="AZ54" i="20"/>
  <c r="AY54" i="20"/>
  <c r="AQ54" i="20"/>
  <c r="AT54" i="20" s="1"/>
  <c r="AO54" i="20"/>
  <c r="K54" i="20" s="1"/>
  <c r="AN54" i="20"/>
  <c r="AM54" i="20"/>
  <c r="AH54" i="20"/>
  <c r="AG54" i="20"/>
  <c r="AB54" i="20"/>
  <c r="AA54" i="20"/>
  <c r="V54" i="20"/>
  <c r="U54" i="20"/>
  <c r="S54" i="20"/>
  <c r="Q54" i="20"/>
  <c r="DH53" i="20"/>
  <c r="DG53" i="20"/>
  <c r="DB53" i="20"/>
  <c r="DA53" i="20"/>
  <c r="CV53" i="20"/>
  <c r="CU53" i="20"/>
  <c r="CM53" i="20"/>
  <c r="CP53" i="20" s="1"/>
  <c r="CK53" i="20"/>
  <c r="CJ53" i="20"/>
  <c r="CI53" i="20"/>
  <c r="CD53" i="20"/>
  <c r="CC53" i="20"/>
  <c r="BX53" i="20"/>
  <c r="BW53" i="20"/>
  <c r="BR53" i="20"/>
  <c r="BQ53" i="20"/>
  <c r="BO53" i="20"/>
  <c r="BM53" i="20"/>
  <c r="BL53" i="20"/>
  <c r="BK53" i="20"/>
  <c r="BF53" i="20"/>
  <c r="BE53" i="20"/>
  <c r="AZ53" i="20"/>
  <c r="AY53" i="20"/>
  <c r="AQ53" i="20"/>
  <c r="AT53" i="20" s="1"/>
  <c r="AO53" i="20"/>
  <c r="K53" i="20" s="1"/>
  <c r="AN53" i="20"/>
  <c r="AM53" i="20"/>
  <c r="AH53" i="20"/>
  <c r="AG53" i="20"/>
  <c r="AB53" i="20"/>
  <c r="AA53" i="20"/>
  <c r="V53" i="20"/>
  <c r="U53" i="20"/>
  <c r="S53" i="20"/>
  <c r="Q53" i="20"/>
  <c r="DH52" i="20"/>
  <c r="DG52" i="20"/>
  <c r="DE52" i="20"/>
  <c r="DC52" i="20"/>
  <c r="DB52" i="20"/>
  <c r="DA52" i="20"/>
  <c r="CY52" i="20"/>
  <c r="CW52" i="20"/>
  <c r="CV52" i="20"/>
  <c r="CU52" i="20"/>
  <c r="CS52" i="20"/>
  <c r="CQ52" i="20"/>
  <c r="CP52" i="20"/>
  <c r="CO52" i="20"/>
  <c r="CM52" i="20"/>
  <c r="CK52" i="20"/>
  <c r="CJ52" i="20"/>
  <c r="CI52" i="20"/>
  <c r="CG52" i="20"/>
  <c r="CE52" i="20"/>
  <c r="CD52" i="20"/>
  <c r="CC52" i="20"/>
  <c r="CA52" i="20"/>
  <c r="BY52" i="20"/>
  <c r="BX52" i="20"/>
  <c r="BW52" i="20"/>
  <c r="BU52" i="20"/>
  <c r="BS52" i="20"/>
  <c r="BR52" i="20"/>
  <c r="BQ52" i="20"/>
  <c r="BO52" i="20"/>
  <c r="BM52" i="20"/>
  <c r="BL52" i="20"/>
  <c r="BK52" i="20"/>
  <c r="BI52" i="20"/>
  <c r="BG52" i="20"/>
  <c r="BF52" i="20"/>
  <c r="BE52" i="20"/>
  <c r="BC52" i="20"/>
  <c r="BA52" i="20"/>
  <c r="AZ52" i="20"/>
  <c r="AY52" i="20"/>
  <c r="AW52" i="20"/>
  <c r="AU52" i="20"/>
  <c r="AT52" i="20"/>
  <c r="AS52" i="20"/>
  <c r="AQ52" i="20"/>
  <c r="AO52" i="20"/>
  <c r="AN52" i="20"/>
  <c r="AM52" i="20"/>
  <c r="AK52" i="20"/>
  <c r="AI52" i="20"/>
  <c r="AH52" i="20"/>
  <c r="AG52" i="20"/>
  <c r="AE52" i="20"/>
  <c r="AC52" i="20"/>
  <c r="AB52" i="20"/>
  <c r="AA52" i="20"/>
  <c r="Y52" i="20"/>
  <c r="W52" i="20"/>
  <c r="V52" i="20"/>
  <c r="U52" i="20"/>
  <c r="S52" i="20"/>
  <c r="Q52" i="20"/>
  <c r="P52" i="20"/>
  <c r="O52" i="20"/>
  <c r="M52" i="20"/>
  <c r="K52" i="20"/>
  <c r="DH51" i="20"/>
  <c r="DG51" i="20"/>
  <c r="DE51" i="20"/>
  <c r="DC51" i="20"/>
  <c r="DB51" i="20"/>
  <c r="DA51" i="20"/>
  <c r="CY51" i="20"/>
  <c r="CW51" i="20"/>
  <c r="CV51" i="20"/>
  <c r="CU51" i="20"/>
  <c r="CS51" i="20"/>
  <c r="CQ51" i="20"/>
  <c r="CP51" i="20"/>
  <c r="CO51" i="20"/>
  <c r="CM51" i="20"/>
  <c r="CK51" i="20"/>
  <c r="CJ51" i="20"/>
  <c r="CI51" i="20"/>
  <c r="CG51" i="20"/>
  <c r="CE51" i="20"/>
  <c r="CD51" i="20"/>
  <c r="CC51" i="20"/>
  <c r="CA51" i="20"/>
  <c r="BY51" i="20"/>
  <c r="BX51" i="20"/>
  <c r="BW51" i="20"/>
  <c r="BU51" i="20"/>
  <c r="BS51" i="20"/>
  <c r="BR51" i="20"/>
  <c r="BQ51" i="20"/>
  <c r="BO51" i="20"/>
  <c r="BM51" i="20"/>
  <c r="BL51" i="20"/>
  <c r="BK51" i="20"/>
  <c r="BI51" i="20"/>
  <c r="BG51" i="20"/>
  <c r="BF51" i="20"/>
  <c r="BE51" i="20"/>
  <c r="BC51" i="20"/>
  <c r="BA51" i="20"/>
  <c r="AZ51" i="20"/>
  <c r="AY51" i="20"/>
  <c r="AW51" i="20"/>
  <c r="AU51" i="20"/>
  <c r="AT51" i="20"/>
  <c r="AS51" i="20"/>
  <c r="AQ51" i="20"/>
  <c r="AO51" i="20"/>
  <c r="AN51" i="20"/>
  <c r="AM51" i="20"/>
  <c r="AK51" i="20"/>
  <c r="AI51" i="20"/>
  <c r="AH51" i="20"/>
  <c r="AG51" i="20"/>
  <c r="AE51" i="20"/>
  <c r="AC51" i="20"/>
  <c r="AB51" i="20"/>
  <c r="AA51" i="20"/>
  <c r="Y51" i="20"/>
  <c r="W51" i="20"/>
  <c r="V51" i="20"/>
  <c r="U51" i="20"/>
  <c r="S51" i="20"/>
  <c r="Q51" i="20"/>
  <c r="P51" i="20"/>
  <c r="O51" i="20"/>
  <c r="M51" i="20"/>
  <c r="K51" i="20"/>
  <c r="DH50" i="20"/>
  <c r="DG50" i="20"/>
  <c r="DB50" i="20"/>
  <c r="DA50" i="20"/>
  <c r="CV50" i="20"/>
  <c r="CU50" i="20"/>
  <c r="CM50" i="20"/>
  <c r="CP50" i="20" s="1"/>
  <c r="CK50" i="20"/>
  <c r="CJ50" i="20"/>
  <c r="CI50" i="20"/>
  <c r="CD50" i="20"/>
  <c r="CC50" i="20"/>
  <c r="BX50" i="20"/>
  <c r="BW50" i="20"/>
  <c r="BR50" i="20"/>
  <c r="BQ50" i="20"/>
  <c r="BO50" i="20"/>
  <c r="BM50" i="20"/>
  <c r="BL50" i="20"/>
  <c r="BK50" i="20"/>
  <c r="BF50" i="20"/>
  <c r="BE50" i="20"/>
  <c r="AZ50" i="20"/>
  <c r="AY50" i="20"/>
  <c r="AQ50" i="20"/>
  <c r="AT50" i="20" s="1"/>
  <c r="AO50" i="20"/>
  <c r="K50" i="20" s="1"/>
  <c r="AN50" i="20"/>
  <c r="AM50" i="20"/>
  <c r="AH50" i="20"/>
  <c r="AG50" i="20"/>
  <c r="AB50" i="20"/>
  <c r="AA50" i="20"/>
  <c r="V50" i="20"/>
  <c r="U50" i="20"/>
  <c r="S50" i="20"/>
  <c r="Q50" i="20"/>
  <c r="DH49" i="20"/>
  <c r="DG49" i="20"/>
  <c r="DB49" i="20"/>
  <c r="DA49" i="20"/>
  <c r="CV49" i="20"/>
  <c r="CU49" i="20"/>
  <c r="CM49" i="20"/>
  <c r="CP49" i="20" s="1"/>
  <c r="CK49" i="20"/>
  <c r="CJ49" i="20"/>
  <c r="CI49" i="20"/>
  <c r="CD49" i="20"/>
  <c r="CC49" i="20"/>
  <c r="BX49" i="20"/>
  <c r="BW49" i="20"/>
  <c r="BR49" i="20"/>
  <c r="BQ49" i="20"/>
  <c r="BO49" i="20"/>
  <c r="BM49" i="20"/>
  <c r="BL49" i="20"/>
  <c r="BK49" i="20"/>
  <c r="BF49" i="20"/>
  <c r="BE49" i="20"/>
  <c r="AZ49" i="20"/>
  <c r="AY49" i="20"/>
  <c r="AQ49" i="20"/>
  <c r="AT49" i="20" s="1"/>
  <c r="AO49" i="20"/>
  <c r="K49" i="20" s="1"/>
  <c r="AN49" i="20"/>
  <c r="AM49" i="20"/>
  <c r="AH49" i="20"/>
  <c r="AG49" i="20"/>
  <c r="AB49" i="20"/>
  <c r="AA49" i="20"/>
  <c r="V49" i="20"/>
  <c r="U49" i="20"/>
  <c r="S49" i="20"/>
  <c r="Q49" i="20"/>
  <c r="DH48" i="20"/>
  <c r="DG48" i="20"/>
  <c r="DB48" i="20"/>
  <c r="DA48" i="20"/>
  <c r="CV48" i="20"/>
  <c r="CU48" i="20"/>
  <c r="CM48" i="20"/>
  <c r="CP48" i="20" s="1"/>
  <c r="CK48" i="20"/>
  <c r="CJ48" i="20"/>
  <c r="CI48" i="20"/>
  <c r="CD48" i="20"/>
  <c r="CC48" i="20"/>
  <c r="BX48" i="20"/>
  <c r="BW48" i="20"/>
  <c r="BR48" i="20"/>
  <c r="BQ48" i="20"/>
  <c r="BO48" i="20"/>
  <c r="BM48" i="20"/>
  <c r="BL48" i="20"/>
  <c r="BK48" i="20"/>
  <c r="BF48" i="20"/>
  <c r="BE48" i="20"/>
  <c r="AZ48" i="20"/>
  <c r="AY48" i="20"/>
  <c r="AQ48" i="20"/>
  <c r="AT48" i="20" s="1"/>
  <c r="AO48" i="20"/>
  <c r="K48" i="20" s="1"/>
  <c r="AN48" i="20"/>
  <c r="AM48" i="20"/>
  <c r="AH48" i="20"/>
  <c r="AG48" i="20"/>
  <c r="AB48" i="20"/>
  <c r="AA48" i="20"/>
  <c r="V48" i="20"/>
  <c r="U48" i="20"/>
  <c r="S48" i="20"/>
  <c r="Q48" i="20"/>
  <c r="DH47" i="20"/>
  <c r="DG47" i="20"/>
  <c r="DB47" i="20"/>
  <c r="DA47" i="20"/>
  <c r="CV47" i="20"/>
  <c r="CU47" i="20"/>
  <c r="CM47" i="20"/>
  <c r="CP47" i="20" s="1"/>
  <c r="CK47" i="20"/>
  <c r="CJ47" i="20"/>
  <c r="CI47" i="20"/>
  <c r="CD47" i="20"/>
  <c r="CC47" i="20"/>
  <c r="BX47" i="20"/>
  <c r="BW47" i="20"/>
  <c r="BR47" i="20"/>
  <c r="BQ47" i="20"/>
  <c r="BO47" i="20"/>
  <c r="BM47" i="20"/>
  <c r="BL47" i="20"/>
  <c r="BK47" i="20"/>
  <c r="BF47" i="20"/>
  <c r="BE47" i="20"/>
  <c r="AZ47" i="20"/>
  <c r="AY47" i="20"/>
  <c r="AQ47" i="20"/>
  <c r="AT47" i="20" s="1"/>
  <c r="AO47" i="20"/>
  <c r="K47" i="20" s="1"/>
  <c r="AN47" i="20"/>
  <c r="AM47" i="20"/>
  <c r="AH47" i="20"/>
  <c r="AG47" i="20"/>
  <c r="AB47" i="20"/>
  <c r="AA47" i="20"/>
  <c r="V47" i="20"/>
  <c r="U47" i="20"/>
  <c r="S47" i="20"/>
  <c r="Q47" i="20"/>
  <c r="DH46" i="20"/>
  <c r="DG46" i="20"/>
  <c r="DB46" i="20"/>
  <c r="DA46" i="20"/>
  <c r="CV46" i="20"/>
  <c r="CU46" i="20"/>
  <c r="CM46" i="20"/>
  <c r="CP46" i="20" s="1"/>
  <c r="CK46" i="20"/>
  <c r="CJ46" i="20"/>
  <c r="CI46" i="20"/>
  <c r="CD46" i="20"/>
  <c r="CC46" i="20"/>
  <c r="BX46" i="20"/>
  <c r="BW46" i="20"/>
  <c r="BR46" i="20"/>
  <c r="BQ46" i="20"/>
  <c r="BO46" i="20"/>
  <c r="BM46" i="20"/>
  <c r="BL46" i="20"/>
  <c r="BK46" i="20"/>
  <c r="BF46" i="20"/>
  <c r="BE46" i="20"/>
  <c r="AZ46" i="20"/>
  <c r="AY46" i="20"/>
  <c r="AQ46" i="20"/>
  <c r="AT46" i="20" s="1"/>
  <c r="AO46" i="20"/>
  <c r="K46" i="20" s="1"/>
  <c r="AN46" i="20"/>
  <c r="AM46" i="20"/>
  <c r="AH46" i="20"/>
  <c r="AG46" i="20"/>
  <c r="AB46" i="20"/>
  <c r="AA46" i="20"/>
  <c r="V46" i="20"/>
  <c r="U46" i="20"/>
  <c r="S46" i="20"/>
  <c r="Q46" i="20"/>
  <c r="DH45" i="20"/>
  <c r="DG45" i="20"/>
  <c r="DB45" i="20"/>
  <c r="DA45" i="20"/>
  <c r="CV45" i="20"/>
  <c r="CU45" i="20"/>
  <c r="CM45" i="20"/>
  <c r="CP45" i="20" s="1"/>
  <c r="CK45" i="20"/>
  <c r="CJ45" i="20"/>
  <c r="CI45" i="20"/>
  <c r="CD45" i="20"/>
  <c r="CC45" i="20"/>
  <c r="BX45" i="20"/>
  <c r="BW45" i="20"/>
  <c r="BR45" i="20"/>
  <c r="BQ45" i="20"/>
  <c r="BO45" i="20"/>
  <c r="BM45" i="20"/>
  <c r="BL45" i="20"/>
  <c r="BK45" i="20"/>
  <c r="BF45" i="20"/>
  <c r="BE45" i="20"/>
  <c r="AZ45" i="20"/>
  <c r="AY45" i="20"/>
  <c r="AQ45" i="20"/>
  <c r="AT45" i="20" s="1"/>
  <c r="AO45" i="20"/>
  <c r="K45" i="20" s="1"/>
  <c r="AN45" i="20"/>
  <c r="AM45" i="20"/>
  <c r="AH45" i="20"/>
  <c r="AG45" i="20"/>
  <c r="AB45" i="20"/>
  <c r="AA45" i="20"/>
  <c r="V45" i="20"/>
  <c r="U45" i="20"/>
  <c r="S45" i="20"/>
  <c r="Q45" i="20"/>
  <c r="DH44" i="20"/>
  <c r="DG44" i="20"/>
  <c r="DB44" i="20"/>
  <c r="DA44" i="20"/>
  <c r="CV44" i="20"/>
  <c r="CU44" i="20"/>
  <c r="CM44" i="20"/>
  <c r="CP44" i="20" s="1"/>
  <c r="CK44" i="20"/>
  <c r="CJ44" i="20"/>
  <c r="CI44" i="20"/>
  <c r="CD44" i="20"/>
  <c r="CC44" i="20"/>
  <c r="BX44" i="20"/>
  <c r="BW44" i="20"/>
  <c r="BR44" i="20"/>
  <c r="BQ44" i="20"/>
  <c r="BO44" i="20"/>
  <c r="BM44" i="20"/>
  <c r="BL44" i="20"/>
  <c r="BK44" i="20"/>
  <c r="BF44" i="20"/>
  <c r="BE44" i="20"/>
  <c r="AZ44" i="20"/>
  <c r="AY44" i="20"/>
  <c r="AQ44" i="20"/>
  <c r="AT44" i="20" s="1"/>
  <c r="AO44" i="20"/>
  <c r="K44" i="20" s="1"/>
  <c r="AN44" i="20"/>
  <c r="AM44" i="20"/>
  <c r="AH44" i="20"/>
  <c r="AG44" i="20"/>
  <c r="AB44" i="20"/>
  <c r="AA44" i="20"/>
  <c r="V44" i="20"/>
  <c r="U44" i="20"/>
  <c r="S44" i="20"/>
  <c r="Q44" i="20"/>
  <c r="DH43" i="20"/>
  <c r="DG43" i="20"/>
  <c r="DE43" i="20"/>
  <c r="DC43" i="20"/>
  <c r="DB43" i="20"/>
  <c r="DA43" i="20"/>
  <c r="CY43" i="20"/>
  <c r="CW43" i="20"/>
  <c r="CV43" i="20"/>
  <c r="CU43" i="20"/>
  <c r="CS43" i="20"/>
  <c r="CQ43" i="20"/>
  <c r="CP43" i="20"/>
  <c r="CO43" i="20"/>
  <c r="CM43" i="20"/>
  <c r="CK43" i="20"/>
  <c r="CJ43" i="20"/>
  <c r="CI43" i="20"/>
  <c r="CG43" i="20"/>
  <c r="CE43" i="20"/>
  <c r="CD43" i="20"/>
  <c r="CC43" i="20"/>
  <c r="CA43" i="20"/>
  <c r="BY43" i="20"/>
  <c r="BX43" i="20"/>
  <c r="BW43" i="20"/>
  <c r="BU43" i="20"/>
  <c r="BS43" i="20"/>
  <c r="BR43" i="20"/>
  <c r="BQ43" i="20"/>
  <c r="BO43" i="20"/>
  <c r="BM43" i="20"/>
  <c r="BL43" i="20"/>
  <c r="BK43" i="20"/>
  <c r="BI43" i="20"/>
  <c r="BG43" i="20"/>
  <c r="BF43" i="20"/>
  <c r="BE43" i="20"/>
  <c r="BC43" i="20"/>
  <c r="BA43" i="20"/>
  <c r="AZ43" i="20"/>
  <c r="AY43" i="20"/>
  <c r="AW43" i="20"/>
  <c r="AU43" i="20"/>
  <c r="AT43" i="20"/>
  <c r="AS43" i="20"/>
  <c r="AQ43" i="20"/>
  <c r="AO43" i="20"/>
  <c r="AN43" i="20"/>
  <c r="AM43" i="20"/>
  <c r="AK43" i="20"/>
  <c r="AI43" i="20"/>
  <c r="AH43" i="20"/>
  <c r="AG43" i="20"/>
  <c r="AE43" i="20"/>
  <c r="AC43" i="20"/>
  <c r="AB43" i="20"/>
  <c r="AA43" i="20"/>
  <c r="Y43" i="20"/>
  <c r="W43" i="20"/>
  <c r="V43" i="20"/>
  <c r="U43" i="20"/>
  <c r="S43" i="20"/>
  <c r="Q43" i="20"/>
  <c r="P43" i="20"/>
  <c r="O43" i="20"/>
  <c r="M43" i="20"/>
  <c r="K43" i="20"/>
  <c r="DH42" i="20"/>
  <c r="DG42" i="20"/>
  <c r="DE42" i="20"/>
  <c r="DC42" i="20"/>
  <c r="DB42" i="20"/>
  <c r="DA42" i="20"/>
  <c r="CY42" i="20"/>
  <c r="CW42" i="20"/>
  <c r="CV42" i="20"/>
  <c r="CU42" i="20"/>
  <c r="CS42" i="20"/>
  <c r="CQ42" i="20"/>
  <c r="CP42" i="20"/>
  <c r="CO42" i="20"/>
  <c r="CM42" i="20"/>
  <c r="CK42" i="20"/>
  <c r="CJ42" i="20"/>
  <c r="CI42" i="20"/>
  <c r="CG42" i="20"/>
  <c r="CE42" i="20"/>
  <c r="CD42" i="20"/>
  <c r="CC42" i="20"/>
  <c r="CA42" i="20"/>
  <c r="BY42" i="20"/>
  <c r="BX42" i="20"/>
  <c r="BW42" i="20"/>
  <c r="BU42" i="20"/>
  <c r="BS42" i="20"/>
  <c r="BR42" i="20"/>
  <c r="BQ42" i="20"/>
  <c r="BO42" i="20"/>
  <c r="BM42" i="20"/>
  <c r="BL42" i="20"/>
  <c r="BK42" i="20"/>
  <c r="BI42" i="20"/>
  <c r="BG42" i="20"/>
  <c r="BF42" i="20"/>
  <c r="BE42" i="20"/>
  <c r="BC42" i="20"/>
  <c r="BA42" i="20"/>
  <c r="AZ42" i="20"/>
  <c r="AY42" i="20"/>
  <c r="AW42" i="20"/>
  <c r="AU42" i="20"/>
  <c r="AT42" i="20"/>
  <c r="AS42" i="20"/>
  <c r="AQ42" i="20"/>
  <c r="AO42" i="20"/>
  <c r="AN42" i="20"/>
  <c r="AM42" i="20"/>
  <c r="AK42" i="20"/>
  <c r="AI42" i="20"/>
  <c r="AH42" i="20"/>
  <c r="AG42" i="20"/>
  <c r="AE42" i="20"/>
  <c r="AC42" i="20"/>
  <c r="AB42" i="20"/>
  <c r="AA42" i="20"/>
  <c r="Y42" i="20"/>
  <c r="W42" i="20"/>
  <c r="V42" i="20"/>
  <c r="U42" i="20"/>
  <c r="S42" i="20"/>
  <c r="Q42" i="20"/>
  <c r="P42" i="20"/>
  <c r="O42" i="20"/>
  <c r="M42" i="20"/>
  <c r="K42" i="20"/>
  <c r="DH41" i="20"/>
  <c r="DG41" i="20"/>
  <c r="DB41" i="20"/>
  <c r="DA41" i="20"/>
  <c r="CV41" i="20"/>
  <c r="CU41" i="20"/>
  <c r="CM41" i="20"/>
  <c r="CP41" i="20" s="1"/>
  <c r="CK41" i="20"/>
  <c r="CJ41" i="20"/>
  <c r="CI41" i="20"/>
  <c r="CD41" i="20"/>
  <c r="CC41" i="20"/>
  <c r="BX41" i="20"/>
  <c r="BW41" i="20"/>
  <c r="BR41" i="20"/>
  <c r="BQ41" i="20"/>
  <c r="BO41" i="20"/>
  <c r="BM41" i="20"/>
  <c r="BL41" i="20"/>
  <c r="BK41" i="20"/>
  <c r="BF41" i="20"/>
  <c r="BE41" i="20"/>
  <c r="AZ41" i="20"/>
  <c r="AY41" i="20"/>
  <c r="AQ41" i="20"/>
  <c r="AT41" i="20" s="1"/>
  <c r="AO41" i="20"/>
  <c r="K41" i="20" s="1"/>
  <c r="AN41" i="20"/>
  <c r="AM41" i="20"/>
  <c r="AH41" i="20"/>
  <c r="AG41" i="20"/>
  <c r="AB41" i="20"/>
  <c r="AA41" i="20"/>
  <c r="V41" i="20"/>
  <c r="U41" i="20"/>
  <c r="S41" i="20"/>
  <c r="Q41" i="20"/>
  <c r="DH40" i="20"/>
  <c r="DG40" i="20"/>
  <c r="DB40" i="20"/>
  <c r="DA40" i="20"/>
  <c r="CV40" i="20"/>
  <c r="CU40" i="20"/>
  <c r="CM40" i="20"/>
  <c r="CP40" i="20" s="1"/>
  <c r="CK40" i="20"/>
  <c r="CJ40" i="20"/>
  <c r="CI40" i="20"/>
  <c r="CD40" i="20"/>
  <c r="CC40" i="20"/>
  <c r="BX40" i="20"/>
  <c r="BW40" i="20"/>
  <c r="BR40" i="20"/>
  <c r="BQ40" i="20"/>
  <c r="BO40" i="20"/>
  <c r="BM40" i="20"/>
  <c r="BL40" i="20"/>
  <c r="BK40" i="20"/>
  <c r="BF40" i="20"/>
  <c r="BE40" i="20"/>
  <c r="AZ40" i="20"/>
  <c r="AY40" i="20"/>
  <c r="AQ40" i="20"/>
  <c r="AT40" i="20" s="1"/>
  <c r="AO40" i="20"/>
  <c r="K40" i="20" s="1"/>
  <c r="AN40" i="20"/>
  <c r="AM40" i="20"/>
  <c r="AH40" i="20"/>
  <c r="AG40" i="20"/>
  <c r="AB40" i="20"/>
  <c r="AA40" i="20"/>
  <c r="V40" i="20"/>
  <c r="U40" i="20"/>
  <c r="S40" i="20"/>
  <c r="Q40" i="20"/>
  <c r="DH39" i="20"/>
  <c r="DG39" i="20"/>
  <c r="DB39" i="20"/>
  <c r="DA39" i="20"/>
  <c r="CV39" i="20"/>
  <c r="CU39" i="20"/>
  <c r="CM39" i="20"/>
  <c r="CP39" i="20" s="1"/>
  <c r="CK39" i="20"/>
  <c r="CJ39" i="20"/>
  <c r="CI39" i="20"/>
  <c r="CD39" i="20"/>
  <c r="CC39" i="20"/>
  <c r="BX39" i="20"/>
  <c r="BW39" i="20"/>
  <c r="BR39" i="20"/>
  <c r="BQ39" i="20"/>
  <c r="BO39" i="20"/>
  <c r="BM39" i="20"/>
  <c r="BL39" i="20"/>
  <c r="BK39" i="20"/>
  <c r="BF39" i="20"/>
  <c r="BE39" i="20"/>
  <c r="AZ39" i="20"/>
  <c r="AY39" i="20"/>
  <c r="AQ39" i="20"/>
  <c r="AT39" i="20" s="1"/>
  <c r="AO39" i="20"/>
  <c r="K39" i="20" s="1"/>
  <c r="AN39" i="20"/>
  <c r="AM39" i="20"/>
  <c r="AH39" i="20"/>
  <c r="AG39" i="20"/>
  <c r="AB39" i="20"/>
  <c r="AA39" i="20"/>
  <c r="V39" i="20"/>
  <c r="U39" i="20"/>
  <c r="S39" i="20"/>
  <c r="Q39" i="20"/>
  <c r="DH38" i="20"/>
  <c r="DG38" i="20"/>
  <c r="DB38" i="20"/>
  <c r="DA38" i="20"/>
  <c r="CV38" i="20"/>
  <c r="CU38" i="20"/>
  <c r="CM38" i="20"/>
  <c r="CP38" i="20" s="1"/>
  <c r="CK38" i="20"/>
  <c r="CJ38" i="20"/>
  <c r="CI38" i="20"/>
  <c r="CD38" i="20"/>
  <c r="CC38" i="20"/>
  <c r="BX38" i="20"/>
  <c r="BW38" i="20"/>
  <c r="BR38" i="20"/>
  <c r="BQ38" i="20"/>
  <c r="BO38" i="20"/>
  <c r="BM38" i="20"/>
  <c r="BL38" i="20"/>
  <c r="BK38" i="20"/>
  <c r="BF38" i="20"/>
  <c r="BE38" i="20"/>
  <c r="AZ38" i="20"/>
  <c r="AY38" i="20"/>
  <c r="AQ38" i="20"/>
  <c r="AT38" i="20" s="1"/>
  <c r="AO38" i="20"/>
  <c r="K38" i="20" s="1"/>
  <c r="AN38" i="20"/>
  <c r="AM38" i="20"/>
  <c r="AH38" i="20"/>
  <c r="AG38" i="20"/>
  <c r="AB38" i="20"/>
  <c r="AA38" i="20"/>
  <c r="V38" i="20"/>
  <c r="U38" i="20"/>
  <c r="S38" i="20"/>
  <c r="Q38" i="20"/>
  <c r="DH37" i="20"/>
  <c r="DG37" i="20"/>
  <c r="DB37" i="20"/>
  <c r="DA37" i="20"/>
  <c r="CV37" i="20"/>
  <c r="CU37" i="20"/>
  <c r="CM37" i="20"/>
  <c r="CP37" i="20" s="1"/>
  <c r="CK37" i="20"/>
  <c r="CJ37" i="20"/>
  <c r="CI37" i="20"/>
  <c r="CD37" i="20"/>
  <c r="CC37" i="20"/>
  <c r="BX37" i="20"/>
  <c r="BW37" i="20"/>
  <c r="BR37" i="20"/>
  <c r="BQ37" i="20"/>
  <c r="BO37" i="20"/>
  <c r="BM37" i="20"/>
  <c r="BL37" i="20"/>
  <c r="BK37" i="20"/>
  <c r="BF37" i="20"/>
  <c r="BE37" i="20"/>
  <c r="AZ37" i="20"/>
  <c r="AY37" i="20"/>
  <c r="AQ37" i="20"/>
  <c r="AT37" i="20" s="1"/>
  <c r="AO37" i="20"/>
  <c r="K37" i="20" s="1"/>
  <c r="AN37" i="20"/>
  <c r="AM37" i="20"/>
  <c r="AH37" i="20"/>
  <c r="AG37" i="20"/>
  <c r="AB37" i="20"/>
  <c r="AA37" i="20"/>
  <c r="V37" i="20"/>
  <c r="U37" i="20"/>
  <c r="S37" i="20"/>
  <c r="Q37" i="20"/>
  <c r="DH36" i="20"/>
  <c r="DG36" i="20"/>
  <c r="DB36" i="20"/>
  <c r="DA36" i="20"/>
  <c r="CV36" i="20"/>
  <c r="CU36" i="20"/>
  <c r="CM36" i="20"/>
  <c r="CK36" i="20"/>
  <c r="CJ36" i="20"/>
  <c r="CI36" i="20"/>
  <c r="CD36" i="20"/>
  <c r="CC36" i="20"/>
  <c r="BX36" i="20"/>
  <c r="BW36" i="20"/>
  <c r="BR36" i="20"/>
  <c r="BQ36" i="20"/>
  <c r="BO36" i="20"/>
  <c r="BM36" i="20"/>
  <c r="BL36" i="20"/>
  <c r="BK36" i="20"/>
  <c r="BF36" i="20"/>
  <c r="BE36" i="20"/>
  <c r="AZ36" i="20"/>
  <c r="AY36" i="20"/>
  <c r="AQ36" i="20"/>
  <c r="AO36" i="20"/>
  <c r="K36" i="20" s="1"/>
  <c r="AN36" i="20"/>
  <c r="AM36" i="20"/>
  <c r="AH36" i="20"/>
  <c r="AG36" i="20"/>
  <c r="AB36" i="20"/>
  <c r="AA36" i="20"/>
  <c r="V36" i="20"/>
  <c r="U36" i="20"/>
  <c r="S36" i="20"/>
  <c r="Q36" i="20"/>
  <c r="DH35" i="20"/>
  <c r="DG35" i="20"/>
  <c r="DE35" i="20"/>
  <c r="DC35" i="20"/>
  <c r="DB35" i="20"/>
  <c r="DA35" i="20"/>
  <c r="CY35" i="20"/>
  <c r="CW35" i="20"/>
  <c r="CV35" i="20"/>
  <c r="CU35" i="20"/>
  <c r="CS35" i="20"/>
  <c r="CQ35" i="20"/>
  <c r="CP35" i="20"/>
  <c r="CO35" i="20"/>
  <c r="CM35" i="20"/>
  <c r="CK35" i="20"/>
  <c r="CJ35" i="20"/>
  <c r="CI35" i="20"/>
  <c r="CG35" i="20"/>
  <c r="CE35" i="20"/>
  <c r="CD35" i="20"/>
  <c r="CC35" i="20"/>
  <c r="CA35" i="20"/>
  <c r="BY35" i="20"/>
  <c r="BX35" i="20"/>
  <c r="BW35" i="20"/>
  <c r="BU35" i="20"/>
  <c r="BS35" i="20"/>
  <c r="BR35" i="20"/>
  <c r="BQ35" i="20"/>
  <c r="BO35" i="20"/>
  <c r="BM35" i="20"/>
  <c r="BL35" i="20"/>
  <c r="BK35" i="20"/>
  <c r="BI35" i="20"/>
  <c r="BG35" i="20"/>
  <c r="BF35" i="20"/>
  <c r="BE35" i="20"/>
  <c r="BC35" i="20"/>
  <c r="BA35" i="20"/>
  <c r="AZ35" i="20"/>
  <c r="AY35" i="20"/>
  <c r="AW35" i="20"/>
  <c r="AU35" i="20"/>
  <c r="AT35" i="20"/>
  <c r="AS35" i="20"/>
  <c r="AQ35" i="20"/>
  <c r="AO35" i="20"/>
  <c r="AN35" i="20"/>
  <c r="AM35" i="20"/>
  <c r="AK35" i="20"/>
  <c r="AI35" i="20"/>
  <c r="AH35" i="20"/>
  <c r="AG35" i="20"/>
  <c r="AE35" i="20"/>
  <c r="AC35" i="20"/>
  <c r="AB35" i="20"/>
  <c r="AA35" i="20"/>
  <c r="Y35" i="20"/>
  <c r="W35" i="20"/>
  <c r="V35" i="20"/>
  <c r="U35" i="20"/>
  <c r="S35" i="20"/>
  <c r="Q35" i="20"/>
  <c r="P35" i="20"/>
  <c r="O35" i="20"/>
  <c r="M35" i="20"/>
  <c r="K35" i="20"/>
  <c r="DH34" i="20"/>
  <c r="DG34" i="20"/>
  <c r="DE34" i="20"/>
  <c r="DC34" i="20"/>
  <c r="DB34" i="20"/>
  <c r="DA34" i="20"/>
  <c r="CY34" i="20"/>
  <c r="CW34" i="20"/>
  <c r="CV34" i="20"/>
  <c r="CU34" i="20"/>
  <c r="CS34" i="20"/>
  <c r="CQ34" i="20"/>
  <c r="CP34" i="20"/>
  <c r="CO34" i="20"/>
  <c r="CM34" i="20"/>
  <c r="CK34" i="20"/>
  <c r="CJ34" i="20"/>
  <c r="CI34" i="20"/>
  <c r="CG34" i="20"/>
  <c r="CE34" i="20"/>
  <c r="CD34" i="20"/>
  <c r="CC34" i="20"/>
  <c r="CA34" i="20"/>
  <c r="BY34" i="20"/>
  <c r="BX34" i="20"/>
  <c r="BW34" i="20"/>
  <c r="BU34" i="20"/>
  <c r="BS34" i="20"/>
  <c r="BR34" i="20"/>
  <c r="BQ34" i="20"/>
  <c r="BO34" i="20"/>
  <c r="BM34" i="20"/>
  <c r="BL34" i="20"/>
  <c r="BK34" i="20"/>
  <c r="BI34" i="20"/>
  <c r="BG34" i="20"/>
  <c r="BF34" i="20"/>
  <c r="BE34" i="20"/>
  <c r="BC34" i="20"/>
  <c r="BA34" i="20"/>
  <c r="AZ34" i="20"/>
  <c r="AY34" i="20"/>
  <c r="AW34" i="20"/>
  <c r="AU34" i="20"/>
  <c r="AT34" i="20"/>
  <c r="AS34" i="20"/>
  <c r="AQ34" i="20"/>
  <c r="AO34" i="20"/>
  <c r="AN34" i="20"/>
  <c r="AM34" i="20"/>
  <c r="AK34" i="20"/>
  <c r="AI34" i="20"/>
  <c r="AH34" i="20"/>
  <c r="AG34" i="20"/>
  <c r="AE34" i="20"/>
  <c r="AC34" i="20"/>
  <c r="AB34" i="20"/>
  <c r="AA34" i="20"/>
  <c r="Y34" i="20"/>
  <c r="W34" i="20"/>
  <c r="V34" i="20"/>
  <c r="U34" i="20"/>
  <c r="S34" i="20"/>
  <c r="Q34" i="20"/>
  <c r="P34" i="20"/>
  <c r="O34" i="20"/>
  <c r="M34" i="20"/>
  <c r="K34" i="20"/>
  <c r="DH33" i="20"/>
  <c r="DG33" i="20"/>
  <c r="DE33" i="20"/>
  <c r="DE107" i="20" s="1"/>
  <c r="DC33" i="20"/>
  <c r="DB33" i="20"/>
  <c r="DA33" i="20"/>
  <c r="CY33" i="20"/>
  <c r="CY107" i="20" s="1"/>
  <c r="CW33" i="20"/>
  <c r="CV33" i="20"/>
  <c r="CU33" i="20"/>
  <c r="CS33" i="20"/>
  <c r="CQ33" i="20"/>
  <c r="CP33" i="20"/>
  <c r="CO33" i="20"/>
  <c r="CM33" i="20"/>
  <c r="CK33" i="20"/>
  <c r="CJ33" i="20"/>
  <c r="CI33" i="20"/>
  <c r="CG33" i="20"/>
  <c r="CG107" i="20" s="1"/>
  <c r="CE33" i="20"/>
  <c r="CD33" i="20"/>
  <c r="CC33" i="20"/>
  <c r="CA33" i="20"/>
  <c r="CA107" i="20" s="1"/>
  <c r="BY33" i="20"/>
  <c r="BX33" i="20"/>
  <c r="BW33" i="20"/>
  <c r="BU33" i="20"/>
  <c r="BS33" i="20"/>
  <c r="BR33" i="20"/>
  <c r="BQ33" i="20"/>
  <c r="BO33" i="20"/>
  <c r="BM33" i="20"/>
  <c r="BL33" i="20"/>
  <c r="BK33" i="20"/>
  <c r="BI33" i="20"/>
  <c r="BG33" i="20"/>
  <c r="BF33" i="20"/>
  <c r="BE33" i="20"/>
  <c r="BC33" i="20"/>
  <c r="BC107" i="20" s="1"/>
  <c r="BA33" i="20"/>
  <c r="AZ33" i="20"/>
  <c r="AW33" i="20"/>
  <c r="AU33" i="20"/>
  <c r="AT33" i="20"/>
  <c r="AQ33" i="20"/>
  <c r="AS33" i="20" s="1"/>
  <c r="AO33" i="20"/>
  <c r="AN33" i="20"/>
  <c r="AK33" i="20"/>
  <c r="AI33" i="20"/>
  <c r="AH33" i="20"/>
  <c r="AE33" i="20"/>
  <c r="AC33" i="20"/>
  <c r="AB33" i="20"/>
  <c r="Y33" i="20"/>
  <c r="W33" i="20"/>
  <c r="V33" i="20"/>
  <c r="S33" i="20"/>
  <c r="U33" i="20" s="1"/>
  <c r="Q33" i="20"/>
  <c r="P33" i="20"/>
  <c r="M33" i="20"/>
  <c r="O33" i="20" s="1"/>
  <c r="K33" i="20"/>
  <c r="DH32" i="20"/>
  <c r="DG32" i="20"/>
  <c r="DB32" i="20"/>
  <c r="DA32" i="20"/>
  <c r="CV32" i="20"/>
  <c r="CU32" i="20"/>
  <c r="CM32" i="20"/>
  <c r="CK32" i="20"/>
  <c r="CP32" i="20" s="1"/>
  <c r="CJ32" i="20"/>
  <c r="CI32" i="20"/>
  <c r="CD32" i="20"/>
  <c r="CC32" i="20"/>
  <c r="BX32" i="20"/>
  <c r="BW32" i="20"/>
  <c r="BR32" i="20"/>
  <c r="BQ32" i="20"/>
  <c r="BO32" i="20"/>
  <c r="BM32" i="20"/>
  <c r="BL32" i="20"/>
  <c r="BK32" i="20"/>
  <c r="BF32" i="20"/>
  <c r="BE32" i="20"/>
  <c r="AZ32" i="20"/>
  <c r="AY32" i="20"/>
  <c r="AQ32" i="20"/>
  <c r="AT32" i="20" s="1"/>
  <c r="AO32" i="20"/>
  <c r="AS32" i="20" s="1"/>
  <c r="AN32" i="20"/>
  <c r="AM32" i="20"/>
  <c r="AH32" i="20"/>
  <c r="AG32" i="20"/>
  <c r="AB32" i="20"/>
  <c r="AA32" i="20"/>
  <c r="U32" i="20"/>
  <c r="S32" i="20"/>
  <c r="Q32" i="20"/>
  <c r="V32" i="20" s="1"/>
  <c r="DH31" i="20"/>
  <c r="DG31" i="20"/>
  <c r="DB31" i="20"/>
  <c r="DA31" i="20"/>
  <c r="CV31" i="20"/>
  <c r="CU31" i="20"/>
  <c r="CM31" i="20"/>
  <c r="CP31" i="20" s="1"/>
  <c r="CK31" i="20"/>
  <c r="CO31" i="20" s="1"/>
  <c r="CJ31" i="20"/>
  <c r="CI31" i="20"/>
  <c r="CD31" i="20"/>
  <c r="CC31" i="20"/>
  <c r="BX31" i="20"/>
  <c r="BW31" i="20"/>
  <c r="BQ31" i="20"/>
  <c r="BO31" i="20"/>
  <c r="BM31" i="20"/>
  <c r="BR31" i="20" s="1"/>
  <c r="BL31" i="20"/>
  <c r="BK31" i="20"/>
  <c r="BF31" i="20"/>
  <c r="BE31" i="20"/>
  <c r="AZ31" i="20"/>
  <c r="AY31" i="20"/>
  <c r="AQ31" i="20"/>
  <c r="AT31" i="20" s="1"/>
  <c r="AO31" i="20"/>
  <c r="AS31" i="20" s="1"/>
  <c r="AN31" i="20"/>
  <c r="AM31" i="20"/>
  <c r="AH31" i="20"/>
  <c r="AG31" i="20"/>
  <c r="AB31" i="20"/>
  <c r="AA31" i="20"/>
  <c r="U31" i="20"/>
  <c r="S31" i="20"/>
  <c r="Q31" i="20"/>
  <c r="V31" i="20" s="1"/>
  <c r="DG30" i="20"/>
  <c r="DE30" i="20"/>
  <c r="DC30" i="20"/>
  <c r="DH30" i="20" s="1"/>
  <c r="DA30" i="20"/>
  <c r="CY30" i="20"/>
  <c r="CW30" i="20"/>
  <c r="DB30" i="20" s="1"/>
  <c r="CU30" i="20"/>
  <c r="CS30" i="20"/>
  <c r="CQ30" i="20"/>
  <c r="CV30" i="20" s="1"/>
  <c r="CO30" i="20"/>
  <c r="CM30" i="20"/>
  <c r="CK30" i="20"/>
  <c r="CP30" i="20" s="1"/>
  <c r="CI30" i="20"/>
  <c r="CG30" i="20"/>
  <c r="CE30" i="20"/>
  <c r="CJ30" i="20" s="1"/>
  <c r="CC30" i="20"/>
  <c r="CA30" i="20"/>
  <c r="BY30" i="20"/>
  <c r="CD30" i="20" s="1"/>
  <c r="BW30" i="20"/>
  <c r="BU30" i="20"/>
  <c r="BS30" i="20"/>
  <c r="BX30" i="20" s="1"/>
  <c r="BQ30" i="20"/>
  <c r="BO30" i="20"/>
  <c r="BM30" i="20"/>
  <c r="BR30" i="20" s="1"/>
  <c r="BK30" i="20"/>
  <c r="BI30" i="20"/>
  <c r="BG30" i="20"/>
  <c r="BL30" i="20" s="1"/>
  <c r="BE30" i="20"/>
  <c r="BC30" i="20"/>
  <c r="BA30" i="20"/>
  <c r="BF30" i="20" s="1"/>
  <c r="AY30" i="20"/>
  <c r="AW30" i="20"/>
  <c r="AU30" i="20"/>
  <c r="AZ30" i="20" s="1"/>
  <c r="AS30" i="20"/>
  <c r="AQ30" i="20"/>
  <c r="AO30" i="20"/>
  <c r="AT30" i="20" s="1"/>
  <c r="AM30" i="20"/>
  <c r="AK30" i="20"/>
  <c r="AI30" i="20"/>
  <c r="AN30" i="20" s="1"/>
  <c r="AG30" i="20"/>
  <c r="AE30" i="20"/>
  <c r="AC30" i="20"/>
  <c r="AH30" i="20" s="1"/>
  <c r="AA30" i="20"/>
  <c r="Y30" i="20"/>
  <c r="W30" i="20"/>
  <c r="AB30" i="20" s="1"/>
  <c r="U30" i="20"/>
  <c r="S30" i="20"/>
  <c r="Q30" i="20"/>
  <c r="V30" i="20" s="1"/>
  <c r="O30" i="20"/>
  <c r="M30" i="20"/>
  <c r="K30" i="20"/>
  <c r="P30" i="20" s="1"/>
  <c r="DG29" i="20"/>
  <c r="DE29" i="20"/>
  <c r="DC29" i="20"/>
  <c r="DH29" i="20" s="1"/>
  <c r="DA29" i="20"/>
  <c r="CY29" i="20"/>
  <c r="CW29" i="20"/>
  <c r="DB29" i="20" s="1"/>
  <c r="CU29" i="20"/>
  <c r="CS29" i="20"/>
  <c r="CQ29" i="20"/>
  <c r="CV29" i="20" s="1"/>
  <c r="CO29" i="20"/>
  <c r="CM29" i="20"/>
  <c r="CK29" i="20"/>
  <c r="CP29" i="20" s="1"/>
  <c r="CI29" i="20"/>
  <c r="CG29" i="20"/>
  <c r="CE29" i="20"/>
  <c r="CJ29" i="20" s="1"/>
  <c r="CC29" i="20"/>
  <c r="CA29" i="20"/>
  <c r="BY29" i="20"/>
  <c r="CD29" i="20" s="1"/>
  <c r="BW29" i="20"/>
  <c r="BU29" i="20"/>
  <c r="BS29" i="20"/>
  <c r="BX29" i="20" s="1"/>
  <c r="BQ29" i="20"/>
  <c r="BO29" i="20"/>
  <c r="BM29" i="20"/>
  <c r="BR29" i="20" s="1"/>
  <c r="BK29" i="20"/>
  <c r="BI29" i="20"/>
  <c r="BG29" i="20"/>
  <c r="BL29" i="20" s="1"/>
  <c r="BE29" i="20"/>
  <c r="BC29" i="20"/>
  <c r="BA29" i="20"/>
  <c r="BF29" i="20" s="1"/>
  <c r="AY29" i="20"/>
  <c r="AW29" i="20"/>
  <c r="AU29" i="20"/>
  <c r="AZ29" i="20" s="1"/>
  <c r="AS29" i="20"/>
  <c r="AQ29" i="20"/>
  <c r="AO29" i="20"/>
  <c r="AT29" i="20" s="1"/>
  <c r="AM29" i="20"/>
  <c r="AK29" i="20"/>
  <c r="AI29" i="20"/>
  <c r="AN29" i="20" s="1"/>
  <c r="AG29" i="20"/>
  <c r="AE29" i="20"/>
  <c r="AC29" i="20"/>
  <c r="AH29" i="20" s="1"/>
  <c r="AA29" i="20"/>
  <c r="Y29" i="20"/>
  <c r="W29" i="20"/>
  <c r="AB29" i="20" s="1"/>
  <c r="U29" i="20"/>
  <c r="S29" i="20"/>
  <c r="V29" i="20" s="1"/>
  <c r="Q29" i="20"/>
  <c r="O29" i="20"/>
  <c r="M29" i="20"/>
  <c r="P29" i="20" s="1"/>
  <c r="K29" i="20"/>
  <c r="DH28" i="20"/>
  <c r="DG28" i="20"/>
  <c r="DB28" i="20"/>
  <c r="DA28" i="20"/>
  <c r="CV28" i="20"/>
  <c r="CU28" i="20"/>
  <c r="CM28" i="20"/>
  <c r="CP28" i="20" s="1"/>
  <c r="CK28" i="20"/>
  <c r="CO28" i="20" s="1"/>
  <c r="CJ28" i="20"/>
  <c r="CI28" i="20"/>
  <c r="CD28" i="20"/>
  <c r="CC28" i="20"/>
  <c r="BX28" i="20"/>
  <c r="BW28" i="20"/>
  <c r="BQ28" i="20"/>
  <c r="BO28" i="20"/>
  <c r="BR28" i="20" s="1"/>
  <c r="BM28" i="20"/>
  <c r="BL28" i="20"/>
  <c r="BK28" i="20"/>
  <c r="BF28" i="20"/>
  <c r="BE28" i="20"/>
  <c r="AZ28" i="20"/>
  <c r="AY28" i="20"/>
  <c r="AQ28" i="20"/>
  <c r="AT28" i="20" s="1"/>
  <c r="AO28" i="20"/>
  <c r="AS28" i="20" s="1"/>
  <c r="AN28" i="20"/>
  <c r="AM28" i="20"/>
  <c r="AH28" i="20"/>
  <c r="AG28" i="20"/>
  <c r="AB28" i="20"/>
  <c r="AA28" i="20"/>
  <c r="U28" i="20"/>
  <c r="S28" i="20"/>
  <c r="V28" i="20" s="1"/>
  <c r="Q28" i="20"/>
  <c r="M28" i="20"/>
  <c r="DH27" i="20"/>
  <c r="DG27" i="20"/>
  <c r="DB27" i="20"/>
  <c r="DA27" i="20"/>
  <c r="CV27" i="20"/>
  <c r="CU27" i="20"/>
  <c r="CM27" i="20"/>
  <c r="CP27" i="20" s="1"/>
  <c r="CK27" i="20"/>
  <c r="CO27" i="20" s="1"/>
  <c r="CJ27" i="20"/>
  <c r="CI27" i="20"/>
  <c r="CD27" i="20"/>
  <c r="CC27" i="20"/>
  <c r="BX27" i="20"/>
  <c r="BW27" i="20"/>
  <c r="BQ27" i="20"/>
  <c r="BO27" i="20"/>
  <c r="BR27" i="20" s="1"/>
  <c r="BM27" i="20"/>
  <c r="BL27" i="20"/>
  <c r="BK27" i="20"/>
  <c r="BF27" i="20"/>
  <c r="BE27" i="20"/>
  <c r="AZ27" i="20"/>
  <c r="AY27" i="20"/>
  <c r="AQ27" i="20"/>
  <c r="AO27" i="20"/>
  <c r="AT27" i="20" s="1"/>
  <c r="AN27" i="20"/>
  <c r="AM27" i="20"/>
  <c r="AH27" i="20"/>
  <c r="AG27" i="20"/>
  <c r="AB27" i="20"/>
  <c r="AA27" i="20"/>
  <c r="U27" i="20"/>
  <c r="S27" i="20"/>
  <c r="V27" i="20" s="1"/>
  <c r="Q27" i="20"/>
  <c r="M27" i="20"/>
  <c r="DH26" i="20"/>
  <c r="DG26" i="20"/>
  <c r="DB26" i="20"/>
  <c r="DA26" i="20"/>
  <c r="CV26" i="20"/>
  <c r="CU26" i="20"/>
  <c r="CM26" i="20"/>
  <c r="CK26" i="20"/>
  <c r="CP26" i="20" s="1"/>
  <c r="CJ26" i="20"/>
  <c r="CI26" i="20"/>
  <c r="CD26" i="20"/>
  <c r="CC26" i="20"/>
  <c r="BX26" i="20"/>
  <c r="BW26" i="20"/>
  <c r="BQ26" i="20"/>
  <c r="BO26" i="20"/>
  <c r="BR26" i="20" s="1"/>
  <c r="BM26" i="20"/>
  <c r="BL26" i="20"/>
  <c r="BK26" i="20"/>
  <c r="BF26" i="20"/>
  <c r="BE26" i="20"/>
  <c r="AZ26" i="20"/>
  <c r="AY26" i="20"/>
  <c r="AQ26" i="20"/>
  <c r="AO26" i="20"/>
  <c r="AT26" i="20" s="1"/>
  <c r="AN26" i="20"/>
  <c r="AM26" i="20"/>
  <c r="AH26" i="20"/>
  <c r="AG26" i="20"/>
  <c r="AB26" i="20"/>
  <c r="AA26" i="20"/>
  <c r="U26" i="20"/>
  <c r="S26" i="20"/>
  <c r="V26" i="20" s="1"/>
  <c r="Q26" i="20"/>
  <c r="M26" i="20"/>
  <c r="DH25" i="20"/>
  <c r="DG25" i="20"/>
  <c r="DB25" i="20"/>
  <c r="DA25" i="20"/>
  <c r="CV25" i="20"/>
  <c r="CU25" i="20"/>
  <c r="CM25" i="20"/>
  <c r="CK25" i="20"/>
  <c r="CP25" i="20" s="1"/>
  <c r="CJ25" i="20"/>
  <c r="CI25" i="20"/>
  <c r="CD25" i="20"/>
  <c r="CC25" i="20"/>
  <c r="BX25" i="20"/>
  <c r="BW25" i="20"/>
  <c r="BQ25" i="20"/>
  <c r="BO25" i="20"/>
  <c r="BR25" i="20" s="1"/>
  <c r="BM25" i="20"/>
  <c r="BL25" i="20"/>
  <c r="BK25" i="20"/>
  <c r="BF25" i="20"/>
  <c r="BE25" i="20"/>
  <c r="AZ25" i="20"/>
  <c r="AY25" i="20"/>
  <c r="AQ25" i="20"/>
  <c r="AO25" i="20"/>
  <c r="AT25" i="20" s="1"/>
  <c r="AN25" i="20"/>
  <c r="AM25" i="20"/>
  <c r="AH25" i="20"/>
  <c r="AG25" i="20"/>
  <c r="AB25" i="20"/>
  <c r="AA25" i="20"/>
  <c r="U25" i="20"/>
  <c r="S25" i="20"/>
  <c r="V25" i="20" s="1"/>
  <c r="Q25" i="20"/>
  <c r="M25" i="20"/>
  <c r="DH24" i="20"/>
  <c r="DG24" i="20"/>
  <c r="DB24" i="20"/>
  <c r="DA24" i="20"/>
  <c r="CV24" i="20"/>
  <c r="CU24" i="20"/>
  <c r="CM24" i="20"/>
  <c r="CK24" i="20"/>
  <c r="CP24" i="20" s="1"/>
  <c r="CJ24" i="20"/>
  <c r="CI24" i="20"/>
  <c r="CD24" i="20"/>
  <c r="CC24" i="20"/>
  <c r="BX24" i="20"/>
  <c r="BW24" i="20"/>
  <c r="BQ24" i="20"/>
  <c r="BO24" i="20"/>
  <c r="BR24" i="20" s="1"/>
  <c r="BM24" i="20"/>
  <c r="BL24" i="20"/>
  <c r="BK24" i="20"/>
  <c r="BF24" i="20"/>
  <c r="BE24" i="20"/>
  <c r="AZ24" i="20"/>
  <c r="AY24" i="20"/>
  <c r="AQ24" i="20"/>
  <c r="AO24" i="20"/>
  <c r="AT24" i="20" s="1"/>
  <c r="AN24" i="20"/>
  <c r="AM24" i="20"/>
  <c r="AH24" i="20"/>
  <c r="AG24" i="20"/>
  <c r="AB24" i="20"/>
  <c r="AA24" i="20"/>
  <c r="U24" i="20"/>
  <c r="S24" i="20"/>
  <c r="V24" i="20" s="1"/>
  <c r="Q24" i="20"/>
  <c r="M24" i="20"/>
  <c r="DH23" i="20"/>
  <c r="DG23" i="20"/>
  <c r="DB23" i="20"/>
  <c r="DA23" i="20"/>
  <c r="CV23" i="20"/>
  <c r="CU23" i="20"/>
  <c r="CM23" i="20"/>
  <c r="CK23" i="20"/>
  <c r="CP23" i="20" s="1"/>
  <c r="CJ23" i="20"/>
  <c r="CI23" i="20"/>
  <c r="CD23" i="20"/>
  <c r="CC23" i="20"/>
  <c r="BX23" i="20"/>
  <c r="BW23" i="20"/>
  <c r="BQ23" i="20"/>
  <c r="BO23" i="20"/>
  <c r="BR23" i="20" s="1"/>
  <c r="BM23" i="20"/>
  <c r="BL23" i="20"/>
  <c r="BK23" i="20"/>
  <c r="BF23" i="20"/>
  <c r="BE23" i="20"/>
  <c r="AZ23" i="20"/>
  <c r="AY23" i="20"/>
  <c r="AQ23" i="20"/>
  <c r="AO23" i="20"/>
  <c r="AT23" i="20" s="1"/>
  <c r="AN23" i="20"/>
  <c r="AM23" i="20"/>
  <c r="AH23" i="20"/>
  <c r="AG23" i="20"/>
  <c r="AB23" i="20"/>
  <c r="AA23" i="20"/>
  <c r="U23" i="20"/>
  <c r="S23" i="20"/>
  <c r="V23" i="20" s="1"/>
  <c r="Q23" i="20"/>
  <c r="M23" i="20"/>
  <c r="DH22" i="20"/>
  <c r="DG22" i="20"/>
  <c r="DB22" i="20"/>
  <c r="DA22" i="20"/>
  <c r="CV22" i="20"/>
  <c r="CU22" i="20"/>
  <c r="CM22" i="20"/>
  <c r="CK22" i="20"/>
  <c r="CP22" i="20" s="1"/>
  <c r="CJ22" i="20"/>
  <c r="CI22" i="20"/>
  <c r="CD22" i="20"/>
  <c r="CC22" i="20"/>
  <c r="BX22" i="20"/>
  <c r="BW22" i="20"/>
  <c r="BQ22" i="20"/>
  <c r="BO22" i="20"/>
  <c r="BR22" i="20" s="1"/>
  <c r="BM22" i="20"/>
  <c r="BL22" i="20"/>
  <c r="BK22" i="20"/>
  <c r="BF22" i="20"/>
  <c r="BE22" i="20"/>
  <c r="AZ22" i="20"/>
  <c r="AY22" i="20"/>
  <c r="AQ22" i="20"/>
  <c r="AO22" i="20"/>
  <c r="AT22" i="20" s="1"/>
  <c r="AN22" i="20"/>
  <c r="AM22" i="20"/>
  <c r="AH22" i="20"/>
  <c r="AG22" i="20"/>
  <c r="AB22" i="20"/>
  <c r="AA22" i="20"/>
  <c r="U22" i="20"/>
  <c r="S22" i="20"/>
  <c r="V22" i="20" s="1"/>
  <c r="Q22" i="20"/>
  <c r="M22" i="20"/>
  <c r="DG21" i="20"/>
  <c r="DE21" i="20"/>
  <c r="DH21" i="20" s="1"/>
  <c r="DC21" i="20"/>
  <c r="DA21" i="20"/>
  <c r="CY21" i="20"/>
  <c r="DB21" i="20" s="1"/>
  <c r="CW21" i="20"/>
  <c r="CU21" i="20"/>
  <c r="CS21" i="20"/>
  <c r="CV21" i="20" s="1"/>
  <c r="CQ21" i="20"/>
  <c r="CO21" i="20"/>
  <c r="CM21" i="20"/>
  <c r="CP21" i="20" s="1"/>
  <c r="CK21" i="20"/>
  <c r="CI21" i="20"/>
  <c r="CG21" i="20"/>
  <c r="CJ21" i="20" s="1"/>
  <c r="CE21" i="20"/>
  <c r="CC21" i="20"/>
  <c r="CA21" i="20"/>
  <c r="CD21" i="20" s="1"/>
  <c r="BY21" i="20"/>
  <c r="BW21" i="20"/>
  <c r="BU21" i="20"/>
  <c r="BX21" i="20" s="1"/>
  <c r="BS21" i="20"/>
  <c r="BQ21" i="20"/>
  <c r="BO21" i="20"/>
  <c r="BR21" i="20" s="1"/>
  <c r="BM21" i="20"/>
  <c r="BK21" i="20"/>
  <c r="BI21" i="20"/>
  <c r="BL21" i="20" s="1"/>
  <c r="BG21" i="20"/>
  <c r="BE21" i="20"/>
  <c r="BC21" i="20"/>
  <c r="BF21" i="20" s="1"/>
  <c r="BA21" i="20"/>
  <c r="AY21" i="20"/>
  <c r="AW21" i="20"/>
  <c r="AZ21" i="20" s="1"/>
  <c r="AU21" i="20"/>
  <c r="AS21" i="20"/>
  <c r="AQ21" i="20"/>
  <c r="AT21" i="20" s="1"/>
  <c r="AO21" i="20"/>
  <c r="AM21" i="20"/>
  <c r="AK21" i="20"/>
  <c r="AN21" i="20" s="1"/>
  <c r="AI21" i="20"/>
  <c r="AG21" i="20"/>
  <c r="AE21" i="20"/>
  <c r="AH21" i="20" s="1"/>
  <c r="AC21" i="20"/>
  <c r="AA21" i="20"/>
  <c r="Y21" i="20"/>
  <c r="AB21" i="20" s="1"/>
  <c r="W21" i="20"/>
  <c r="U21" i="20"/>
  <c r="S21" i="20"/>
  <c r="V21" i="20" s="1"/>
  <c r="Q21" i="20"/>
  <c r="O21" i="20"/>
  <c r="M21" i="20"/>
  <c r="P21" i="20" s="1"/>
  <c r="K21" i="20"/>
  <c r="DG20" i="20"/>
  <c r="DE20" i="20"/>
  <c r="DH20" i="20" s="1"/>
  <c r="DC20" i="20"/>
  <c r="DA20" i="20"/>
  <c r="CY20" i="20"/>
  <c r="DB20" i="20" s="1"/>
  <c r="CW20" i="20"/>
  <c r="CU20" i="20"/>
  <c r="CS20" i="20"/>
  <c r="CV20" i="20" s="1"/>
  <c r="CQ20" i="20"/>
  <c r="CO20" i="20"/>
  <c r="CM20" i="20"/>
  <c r="CP20" i="20" s="1"/>
  <c r="CK20" i="20"/>
  <c r="CI20" i="20"/>
  <c r="CG20" i="20"/>
  <c r="CJ20" i="20" s="1"/>
  <c r="CE20" i="20"/>
  <c r="CC20" i="20"/>
  <c r="CA20" i="20"/>
  <c r="CD20" i="20" s="1"/>
  <c r="BY20" i="20"/>
  <c r="BW20" i="20"/>
  <c r="BU20" i="20"/>
  <c r="BX20" i="20" s="1"/>
  <c r="BS20" i="20"/>
  <c r="BQ20" i="20"/>
  <c r="BO20" i="20"/>
  <c r="BR20" i="20" s="1"/>
  <c r="BM20" i="20"/>
  <c r="BK20" i="20"/>
  <c r="BI20" i="20"/>
  <c r="BL20" i="20" s="1"/>
  <c r="BG20" i="20"/>
  <c r="BE20" i="20"/>
  <c r="BC20" i="20"/>
  <c r="BF20" i="20" s="1"/>
  <c r="BA20" i="20"/>
  <c r="AY20" i="20"/>
  <c r="AW20" i="20"/>
  <c r="AZ20" i="20" s="1"/>
  <c r="AU20" i="20"/>
  <c r="AS20" i="20"/>
  <c r="AQ20" i="20"/>
  <c r="AT20" i="20" s="1"/>
  <c r="AO20" i="20"/>
  <c r="AM20" i="20"/>
  <c r="AK20" i="20"/>
  <c r="AN20" i="20" s="1"/>
  <c r="AI20" i="20"/>
  <c r="AG20" i="20"/>
  <c r="AE20" i="20"/>
  <c r="AH20" i="20" s="1"/>
  <c r="AC20" i="20"/>
  <c r="AA20" i="20"/>
  <c r="Y20" i="20"/>
  <c r="AB20" i="20" s="1"/>
  <c r="W20" i="20"/>
  <c r="U20" i="20"/>
  <c r="S20" i="20"/>
  <c r="V20" i="20" s="1"/>
  <c r="Q20" i="20"/>
  <c r="O20" i="20"/>
  <c r="M20" i="20"/>
  <c r="P20" i="20" s="1"/>
  <c r="K20" i="20"/>
  <c r="DH19" i="20"/>
  <c r="DG19" i="20"/>
  <c r="DB19" i="20"/>
  <c r="DA19" i="20"/>
  <c r="CV19" i="20"/>
  <c r="CU19" i="20"/>
  <c r="CM19" i="20"/>
  <c r="CK19" i="20"/>
  <c r="CP19" i="20" s="1"/>
  <c r="CJ19" i="20"/>
  <c r="CI19" i="20"/>
  <c r="CD19" i="20"/>
  <c r="CC19" i="20"/>
  <c r="BX19" i="20"/>
  <c r="BW19" i="20"/>
  <c r="BQ19" i="20"/>
  <c r="BO19" i="20"/>
  <c r="BR19" i="20" s="1"/>
  <c r="BM19" i="20"/>
  <c r="BL19" i="20"/>
  <c r="BK19" i="20"/>
  <c r="BF19" i="20"/>
  <c r="BE19" i="20"/>
  <c r="AZ19" i="20"/>
  <c r="AY19" i="20"/>
  <c r="AQ19" i="20"/>
  <c r="AO19" i="20"/>
  <c r="AT19" i="20" s="1"/>
  <c r="AN19" i="20"/>
  <c r="AM19" i="20"/>
  <c r="AH19" i="20"/>
  <c r="AG19" i="20"/>
  <c r="AB19" i="20"/>
  <c r="AA19" i="20"/>
  <c r="U19" i="20"/>
  <c r="S19" i="20"/>
  <c r="V19" i="20" s="1"/>
  <c r="Q19" i="20"/>
  <c r="M19" i="20"/>
  <c r="DH18" i="20"/>
  <c r="DG18" i="20"/>
  <c r="DB18" i="20"/>
  <c r="DA18" i="20"/>
  <c r="CV18" i="20"/>
  <c r="CU18" i="20"/>
  <c r="CM18" i="20"/>
  <c r="CK18" i="20"/>
  <c r="CP18" i="20" s="1"/>
  <c r="CJ18" i="20"/>
  <c r="CI18" i="20"/>
  <c r="CD18" i="20"/>
  <c r="CC18" i="20"/>
  <c r="BX18" i="20"/>
  <c r="BW18" i="20"/>
  <c r="BQ18" i="20"/>
  <c r="BO18" i="20"/>
  <c r="BR18" i="20" s="1"/>
  <c r="BM18" i="20"/>
  <c r="BL18" i="20"/>
  <c r="BK18" i="20"/>
  <c r="BF18" i="20"/>
  <c r="BE18" i="20"/>
  <c r="AZ18" i="20"/>
  <c r="AY18" i="20"/>
  <c r="AQ18" i="20"/>
  <c r="AO18" i="20"/>
  <c r="AT18" i="20" s="1"/>
  <c r="AN18" i="20"/>
  <c r="AM18" i="20"/>
  <c r="AH18" i="20"/>
  <c r="AG18" i="20"/>
  <c r="AB18" i="20"/>
  <c r="AA18" i="20"/>
  <c r="U18" i="20"/>
  <c r="S18" i="20"/>
  <c r="V18" i="20" s="1"/>
  <c r="Q18" i="20"/>
  <c r="M18" i="20"/>
  <c r="DH17" i="20"/>
  <c r="DG17" i="20"/>
  <c r="DB17" i="20"/>
  <c r="DA17" i="20"/>
  <c r="CV17" i="20"/>
  <c r="CU17" i="20"/>
  <c r="CM17" i="20"/>
  <c r="CK17" i="20"/>
  <c r="CP17" i="20" s="1"/>
  <c r="CJ17" i="20"/>
  <c r="CI17" i="20"/>
  <c r="CD17" i="20"/>
  <c r="CC17" i="20"/>
  <c r="BX17" i="20"/>
  <c r="BW17" i="20"/>
  <c r="BQ17" i="20"/>
  <c r="BO17" i="20"/>
  <c r="BR17" i="20" s="1"/>
  <c r="BM17" i="20"/>
  <c r="BL17" i="20"/>
  <c r="BK17" i="20"/>
  <c r="BF17" i="20"/>
  <c r="BE17" i="20"/>
  <c r="AZ17" i="20"/>
  <c r="AY17" i="20"/>
  <c r="AQ17" i="20"/>
  <c r="AO17" i="20"/>
  <c r="AT17" i="20" s="1"/>
  <c r="AN17" i="20"/>
  <c r="AM17" i="20"/>
  <c r="AH17" i="20"/>
  <c r="AG17" i="20"/>
  <c r="AB17" i="20"/>
  <c r="AA17" i="20"/>
  <c r="U17" i="20"/>
  <c r="S17" i="20"/>
  <c r="V17" i="20" s="1"/>
  <c r="Q17" i="20"/>
  <c r="M17" i="20"/>
  <c r="DH16" i="20"/>
  <c r="DG16" i="20"/>
  <c r="DB16" i="20"/>
  <c r="DA16" i="20"/>
  <c r="CV16" i="20"/>
  <c r="CU16" i="20"/>
  <c r="CM16" i="20"/>
  <c r="CK16" i="20"/>
  <c r="CP16" i="20" s="1"/>
  <c r="CJ16" i="20"/>
  <c r="CI16" i="20"/>
  <c r="CD16" i="20"/>
  <c r="CC16" i="20"/>
  <c r="BX16" i="20"/>
  <c r="BW16" i="20"/>
  <c r="BQ16" i="20"/>
  <c r="BO16" i="20"/>
  <c r="BR16" i="20" s="1"/>
  <c r="BM16" i="20"/>
  <c r="BL16" i="20"/>
  <c r="BK16" i="20"/>
  <c r="BF16" i="20"/>
  <c r="BE16" i="20"/>
  <c r="AZ16" i="20"/>
  <c r="AY16" i="20"/>
  <c r="AQ16" i="20"/>
  <c r="AO16" i="20"/>
  <c r="AT16" i="20" s="1"/>
  <c r="AN16" i="20"/>
  <c r="AM16" i="20"/>
  <c r="AH16" i="20"/>
  <c r="AG16" i="20"/>
  <c r="AB16" i="20"/>
  <c r="AA16" i="20"/>
  <c r="U16" i="20"/>
  <c r="S16" i="20"/>
  <c r="V16" i="20" s="1"/>
  <c r="Q16" i="20"/>
  <c r="M16" i="20"/>
  <c r="DH15" i="20"/>
  <c r="DG15" i="20"/>
  <c r="DB15" i="20"/>
  <c r="DA15" i="20"/>
  <c r="CV15" i="20"/>
  <c r="CU15" i="20"/>
  <c r="CM15" i="20"/>
  <c r="CK15" i="20"/>
  <c r="CP15" i="20" s="1"/>
  <c r="CJ15" i="20"/>
  <c r="CI15" i="20"/>
  <c r="CD15" i="20"/>
  <c r="CC15" i="20"/>
  <c r="BX15" i="20"/>
  <c r="BW15" i="20"/>
  <c r="BQ15" i="20"/>
  <c r="BO15" i="20"/>
  <c r="BR15" i="20" s="1"/>
  <c r="BM15" i="20"/>
  <c r="BL15" i="20"/>
  <c r="BK15" i="20"/>
  <c r="BF15" i="20"/>
  <c r="BE15" i="20"/>
  <c r="AZ15" i="20"/>
  <c r="AY15" i="20"/>
  <c r="AQ15" i="20"/>
  <c r="AO15" i="20"/>
  <c r="AT15" i="20" s="1"/>
  <c r="AN15" i="20"/>
  <c r="AM15" i="20"/>
  <c r="AH15" i="20"/>
  <c r="AG15" i="20"/>
  <c r="AB15" i="20"/>
  <c r="AA15" i="20"/>
  <c r="U15" i="20"/>
  <c r="S15" i="20"/>
  <c r="V15" i="20" s="1"/>
  <c r="Q15" i="20"/>
  <c r="M15" i="20"/>
  <c r="DH14" i="20"/>
  <c r="DG14" i="20"/>
  <c r="DB14" i="20"/>
  <c r="DA14" i="20"/>
  <c r="CV14" i="20"/>
  <c r="CU14" i="20"/>
  <c r="CM14" i="20"/>
  <c r="CK14" i="20"/>
  <c r="CP14" i="20" s="1"/>
  <c r="CJ14" i="20"/>
  <c r="CI14" i="20"/>
  <c r="CD14" i="20"/>
  <c r="CC14" i="20"/>
  <c r="BX14" i="20"/>
  <c r="BW14" i="20"/>
  <c r="BQ14" i="20"/>
  <c r="BO14" i="20"/>
  <c r="BR14" i="20" s="1"/>
  <c r="BM14" i="20"/>
  <c r="BL14" i="20"/>
  <c r="BK14" i="20"/>
  <c r="BF14" i="20"/>
  <c r="BE14" i="20"/>
  <c r="AZ14" i="20"/>
  <c r="AY14" i="20"/>
  <c r="AQ14" i="20"/>
  <c r="AO14" i="20"/>
  <c r="AT14" i="20" s="1"/>
  <c r="AN14" i="20"/>
  <c r="AM14" i="20"/>
  <c r="AH14" i="20"/>
  <c r="AG14" i="20"/>
  <c r="AB14" i="20"/>
  <c r="AA14" i="20"/>
  <c r="U14" i="20"/>
  <c r="S14" i="20"/>
  <c r="V14" i="20" s="1"/>
  <c r="Q14" i="20"/>
  <c r="M14" i="20"/>
  <c r="DG13" i="20"/>
  <c r="DE13" i="20"/>
  <c r="DH13" i="20" s="1"/>
  <c r="DC13" i="20"/>
  <c r="DA13" i="20"/>
  <c r="CY13" i="20"/>
  <c r="DB13" i="20" s="1"/>
  <c r="CW13" i="20"/>
  <c r="CU13" i="20"/>
  <c r="CS13" i="20"/>
  <c r="CV13" i="20" s="1"/>
  <c r="CQ13" i="20"/>
  <c r="CO13" i="20"/>
  <c r="CM13" i="20"/>
  <c r="CP13" i="20" s="1"/>
  <c r="CK13" i="20"/>
  <c r="CI13" i="20"/>
  <c r="CG13" i="20"/>
  <c r="CJ13" i="20" s="1"/>
  <c r="CE13" i="20"/>
  <c r="CC13" i="20"/>
  <c r="CA13" i="20"/>
  <c r="CD13" i="20" s="1"/>
  <c r="BY13" i="20"/>
  <c r="BW13" i="20"/>
  <c r="BU13" i="20"/>
  <c r="BX13" i="20" s="1"/>
  <c r="BS13" i="20"/>
  <c r="BQ13" i="20"/>
  <c r="BO13" i="20"/>
  <c r="BR13" i="20" s="1"/>
  <c r="BM13" i="20"/>
  <c r="BK13" i="20"/>
  <c r="BI13" i="20"/>
  <c r="BL13" i="20" s="1"/>
  <c r="BG13" i="20"/>
  <c r="BE13" i="20"/>
  <c r="BC13" i="20"/>
  <c r="BF13" i="20" s="1"/>
  <c r="BA13" i="20"/>
  <c r="AY13" i="20"/>
  <c r="AW13" i="20"/>
  <c r="AZ13" i="20" s="1"/>
  <c r="AU13" i="20"/>
  <c r="AS13" i="20"/>
  <c r="AQ13" i="20"/>
  <c r="AT13" i="20" s="1"/>
  <c r="AO13" i="20"/>
  <c r="AM13" i="20"/>
  <c r="AK13" i="20"/>
  <c r="AN13" i="20" s="1"/>
  <c r="AI13" i="20"/>
  <c r="AG13" i="20"/>
  <c r="AE13" i="20"/>
  <c r="AH13" i="20" s="1"/>
  <c r="AC13" i="20"/>
  <c r="AA13" i="20"/>
  <c r="Y13" i="20"/>
  <c r="AB13" i="20" s="1"/>
  <c r="W13" i="20"/>
  <c r="U13" i="20"/>
  <c r="S13" i="20"/>
  <c r="V13" i="20" s="1"/>
  <c r="Q13" i="20"/>
  <c r="O13" i="20"/>
  <c r="M13" i="20"/>
  <c r="P13" i="20" s="1"/>
  <c r="K13" i="20"/>
  <c r="DG12" i="20"/>
  <c r="DE12" i="20"/>
  <c r="DH12" i="20" s="1"/>
  <c r="DC12" i="20"/>
  <c r="DA12" i="20"/>
  <c r="CY12" i="20"/>
  <c r="DB12" i="20" s="1"/>
  <c r="CW12" i="20"/>
  <c r="CU12" i="20"/>
  <c r="CS12" i="20"/>
  <c r="CV12" i="20" s="1"/>
  <c r="CQ12" i="20"/>
  <c r="CO12" i="20"/>
  <c r="CM12" i="20"/>
  <c r="CP12" i="20" s="1"/>
  <c r="CK12" i="20"/>
  <c r="CI12" i="20"/>
  <c r="CG12" i="20"/>
  <c r="CJ12" i="20" s="1"/>
  <c r="CE12" i="20"/>
  <c r="CC12" i="20"/>
  <c r="CA12" i="20"/>
  <c r="CD12" i="20" s="1"/>
  <c r="BY12" i="20"/>
  <c r="BW12" i="20"/>
  <c r="BU12" i="20"/>
  <c r="BX12" i="20" s="1"/>
  <c r="BS12" i="20"/>
  <c r="BQ12" i="20"/>
  <c r="BO12" i="20"/>
  <c r="BR12" i="20" s="1"/>
  <c r="BM12" i="20"/>
  <c r="BK12" i="20"/>
  <c r="BI12" i="20"/>
  <c r="BL12" i="20" s="1"/>
  <c r="BG12" i="20"/>
  <c r="BE12" i="20"/>
  <c r="BC12" i="20"/>
  <c r="BF12" i="20" s="1"/>
  <c r="BA12" i="20"/>
  <c r="AY12" i="20"/>
  <c r="AW12" i="20"/>
  <c r="AZ12" i="20" s="1"/>
  <c r="AU12" i="20"/>
  <c r="AS12" i="20"/>
  <c r="AQ12" i="20"/>
  <c r="AT12" i="20" s="1"/>
  <c r="AO12" i="20"/>
  <c r="AM12" i="20"/>
  <c r="AK12" i="20"/>
  <c r="AN12" i="20" s="1"/>
  <c r="AI12" i="20"/>
  <c r="AG12" i="20"/>
  <c r="AE12" i="20"/>
  <c r="AH12" i="20" s="1"/>
  <c r="AC12" i="20"/>
  <c r="AA12" i="20"/>
  <c r="Y12" i="20"/>
  <c r="AB12" i="20" s="1"/>
  <c r="W12" i="20"/>
  <c r="U12" i="20"/>
  <c r="S12" i="20"/>
  <c r="V12" i="20" s="1"/>
  <c r="Q12" i="20"/>
  <c r="O12" i="20"/>
  <c r="M12" i="20"/>
  <c r="P12" i="20" s="1"/>
  <c r="K12" i="20"/>
  <c r="DG11" i="20"/>
  <c r="DE11" i="20"/>
  <c r="DH11" i="20" s="1"/>
  <c r="DC11" i="20"/>
  <c r="DA11" i="20"/>
  <c r="CY11" i="20"/>
  <c r="DB11" i="20" s="1"/>
  <c r="CW11" i="20"/>
  <c r="CU11" i="20"/>
  <c r="CS11" i="20"/>
  <c r="CV11" i="20" s="1"/>
  <c r="CQ11" i="20"/>
  <c r="CO11" i="20"/>
  <c r="CM11" i="20"/>
  <c r="CP11" i="20" s="1"/>
  <c r="CK11" i="20"/>
  <c r="CI11" i="20"/>
  <c r="CG11" i="20"/>
  <c r="CJ11" i="20" s="1"/>
  <c r="CE11" i="20"/>
  <c r="CC11" i="20"/>
  <c r="CA11" i="20"/>
  <c r="CD11" i="20" s="1"/>
  <c r="BY11" i="20"/>
  <c r="BW11" i="20"/>
  <c r="BU11" i="20"/>
  <c r="BX11" i="20" s="1"/>
  <c r="BS11" i="20"/>
  <c r="BQ11" i="20"/>
  <c r="BO11" i="20"/>
  <c r="BR11" i="20" s="1"/>
  <c r="BM11" i="20"/>
  <c r="BK11" i="20"/>
  <c r="BI11" i="20"/>
  <c r="BL11" i="20" s="1"/>
  <c r="BG11" i="20"/>
  <c r="BE11" i="20"/>
  <c r="BC11" i="20"/>
  <c r="BF11" i="20" s="1"/>
  <c r="BA11" i="20"/>
  <c r="AY11" i="20"/>
  <c r="AW11" i="20"/>
  <c r="AZ11" i="20" s="1"/>
  <c r="AU11" i="20"/>
  <c r="AS11" i="20"/>
  <c r="AQ11" i="20"/>
  <c r="AT11" i="20" s="1"/>
  <c r="AO11" i="20"/>
  <c r="AM11" i="20"/>
  <c r="AK11" i="20"/>
  <c r="AN11" i="20" s="1"/>
  <c r="AI11" i="20"/>
  <c r="AG11" i="20"/>
  <c r="AE11" i="20"/>
  <c r="AH11" i="20" s="1"/>
  <c r="AC11" i="20"/>
  <c r="AA11" i="20"/>
  <c r="Y11" i="20"/>
  <c r="AB11" i="20" s="1"/>
  <c r="W11" i="20"/>
  <c r="U11" i="20"/>
  <c r="S11" i="20"/>
  <c r="V11" i="20" s="1"/>
  <c r="Q11" i="20"/>
  <c r="O11" i="20"/>
  <c r="M11" i="20"/>
  <c r="P11" i="20" s="1"/>
  <c r="K11" i="20"/>
  <c r="DG10" i="20"/>
  <c r="DE10" i="20"/>
  <c r="DH10" i="20" s="1"/>
  <c r="DC10" i="20"/>
  <c r="DA10" i="20"/>
  <c r="CY10" i="20"/>
  <c r="DB10" i="20" s="1"/>
  <c r="CW10" i="20"/>
  <c r="CU10" i="20"/>
  <c r="CS10" i="20"/>
  <c r="CV10" i="20" s="1"/>
  <c r="CQ10" i="20"/>
  <c r="CO10" i="20"/>
  <c r="CM10" i="20"/>
  <c r="CP10" i="20" s="1"/>
  <c r="CK10" i="20"/>
  <c r="CI10" i="20"/>
  <c r="CG10" i="20"/>
  <c r="CJ10" i="20" s="1"/>
  <c r="CE10" i="20"/>
  <c r="CC10" i="20"/>
  <c r="CA10" i="20"/>
  <c r="CD10" i="20" s="1"/>
  <c r="BY10" i="20"/>
  <c r="BW10" i="20"/>
  <c r="BU10" i="20"/>
  <c r="BX10" i="20" s="1"/>
  <c r="BS10" i="20"/>
  <c r="BQ10" i="20"/>
  <c r="BO10" i="20"/>
  <c r="BR10" i="20" s="1"/>
  <c r="BM10" i="20"/>
  <c r="BK10" i="20"/>
  <c r="BI10" i="20"/>
  <c r="BL10" i="20" s="1"/>
  <c r="BG10" i="20"/>
  <c r="BE10" i="20"/>
  <c r="BC10" i="20"/>
  <c r="BF10" i="20" s="1"/>
  <c r="BA10" i="20"/>
  <c r="AY10" i="20"/>
  <c r="AW10" i="20"/>
  <c r="AZ10" i="20" s="1"/>
  <c r="AU10" i="20"/>
  <c r="AS10" i="20"/>
  <c r="AQ10" i="20"/>
  <c r="AT10" i="20" s="1"/>
  <c r="AO10" i="20"/>
  <c r="AM10" i="20"/>
  <c r="AK10" i="20"/>
  <c r="AN10" i="20" s="1"/>
  <c r="AI10" i="20"/>
  <c r="AG10" i="20"/>
  <c r="AE10" i="20"/>
  <c r="AH10" i="20" s="1"/>
  <c r="AC10" i="20"/>
  <c r="AA10" i="20"/>
  <c r="Y10" i="20"/>
  <c r="AB10" i="20" s="1"/>
  <c r="W10" i="20"/>
  <c r="U10" i="20"/>
  <c r="S10" i="20"/>
  <c r="V10" i="20" s="1"/>
  <c r="Q10" i="20"/>
  <c r="O10" i="20"/>
  <c r="M10" i="20"/>
  <c r="P10" i="20" s="1"/>
  <c r="K10" i="20"/>
  <c r="DH100" i="19"/>
  <c r="DG100" i="19"/>
  <c r="DB100" i="19"/>
  <c r="DA100" i="19"/>
  <c r="CV100" i="19"/>
  <c r="CU100" i="19"/>
  <c r="CM100" i="19"/>
  <c r="CK100" i="19"/>
  <c r="CJ100" i="19"/>
  <c r="CI100" i="19"/>
  <c r="CD100" i="19"/>
  <c r="CC100" i="19"/>
  <c r="BX100" i="19"/>
  <c r="BW100" i="19"/>
  <c r="BQ100" i="19"/>
  <c r="BO100" i="19"/>
  <c r="BR100" i="19" s="1"/>
  <c r="BM100" i="19"/>
  <c r="BL100" i="19"/>
  <c r="BK100" i="19"/>
  <c r="BF100" i="19"/>
  <c r="BE100" i="19"/>
  <c r="AZ100" i="19"/>
  <c r="AY100" i="19"/>
  <c r="AQ100" i="19"/>
  <c r="AO100" i="19"/>
  <c r="AN100" i="19"/>
  <c r="AM100" i="19"/>
  <c r="AH100" i="19"/>
  <c r="AG100" i="19"/>
  <c r="AB100" i="19"/>
  <c r="AA100" i="19"/>
  <c r="U100" i="19"/>
  <c r="S100" i="19"/>
  <c r="V100" i="19" s="1"/>
  <c r="Q100" i="19"/>
  <c r="M100" i="19"/>
  <c r="DH99" i="19"/>
  <c r="DG99" i="19"/>
  <c r="DB99" i="19"/>
  <c r="DA99" i="19"/>
  <c r="CV99" i="19"/>
  <c r="CU99" i="19"/>
  <c r="CO99" i="19"/>
  <c r="CM99" i="19"/>
  <c r="CK99" i="19"/>
  <c r="CP99" i="19" s="1"/>
  <c r="CJ99" i="19"/>
  <c r="CI99" i="19"/>
  <c r="CD99" i="19"/>
  <c r="CC99" i="19"/>
  <c r="BX99" i="19"/>
  <c r="BW99" i="19"/>
  <c r="BO99" i="19"/>
  <c r="BM99" i="19"/>
  <c r="BQ99" i="19" s="1"/>
  <c r="BL99" i="19"/>
  <c r="BK99" i="19"/>
  <c r="BF99" i="19"/>
  <c r="BE99" i="19"/>
  <c r="AZ99" i="19"/>
  <c r="AY99" i="19"/>
  <c r="AQ99" i="19"/>
  <c r="AO99" i="19"/>
  <c r="AT99" i="19" s="1"/>
  <c r="AN99" i="19"/>
  <c r="AM99" i="19"/>
  <c r="AH99" i="19"/>
  <c r="AG99" i="19"/>
  <c r="AB99" i="19"/>
  <c r="AA99" i="19"/>
  <c r="U99" i="19"/>
  <c r="S99" i="19"/>
  <c r="V99" i="19" s="1"/>
  <c r="Q99" i="19"/>
  <c r="M99" i="19"/>
  <c r="K99" i="19"/>
  <c r="O99" i="19" s="1"/>
  <c r="DH98" i="19"/>
  <c r="DG98" i="19"/>
  <c r="DB98" i="19"/>
  <c r="DA98" i="19"/>
  <c r="CV98" i="19"/>
  <c r="CU98" i="19"/>
  <c r="CO98" i="19"/>
  <c r="CM98" i="19"/>
  <c r="CK98" i="19"/>
  <c r="CP98" i="19" s="1"/>
  <c r="CJ98" i="19"/>
  <c r="CI98" i="19"/>
  <c r="CD98" i="19"/>
  <c r="CC98" i="19"/>
  <c r="BX98" i="19"/>
  <c r="BW98" i="19"/>
  <c r="BQ98" i="19"/>
  <c r="BO98" i="19"/>
  <c r="BM98" i="19"/>
  <c r="BL98" i="19"/>
  <c r="BK98" i="19"/>
  <c r="BF98" i="19"/>
  <c r="BE98" i="19"/>
  <c r="AZ98" i="19"/>
  <c r="AY98" i="19"/>
  <c r="AQ98" i="19"/>
  <c r="AO98" i="19"/>
  <c r="AT98" i="19" s="1"/>
  <c r="AN98" i="19"/>
  <c r="AM98" i="19"/>
  <c r="AH98" i="19"/>
  <c r="AG98" i="19"/>
  <c r="AB98" i="19"/>
  <c r="AA98" i="19"/>
  <c r="S98" i="19"/>
  <c r="Q98" i="19"/>
  <c r="K98" i="19" s="1"/>
  <c r="DH94" i="19"/>
  <c r="DG94" i="19"/>
  <c r="DB94" i="19"/>
  <c r="DA94" i="19"/>
  <c r="CV94" i="19"/>
  <c r="CU94" i="19"/>
  <c r="CP94" i="19"/>
  <c r="CO94" i="19"/>
  <c r="CM94" i="19"/>
  <c r="CK94" i="19"/>
  <c r="CJ94" i="19"/>
  <c r="CI94" i="19"/>
  <c r="CD94" i="19"/>
  <c r="CC94" i="19"/>
  <c r="BX94" i="19"/>
  <c r="BW94" i="19"/>
  <c r="BO94" i="19"/>
  <c r="BQ94" i="19" s="1"/>
  <c r="BM94" i="19"/>
  <c r="BL94" i="19"/>
  <c r="BK94" i="19"/>
  <c r="BF94" i="19"/>
  <c r="BE94" i="19"/>
  <c r="AZ94" i="19"/>
  <c r="AY94" i="19"/>
  <c r="AT94" i="19"/>
  <c r="AS94" i="19"/>
  <c r="AQ94" i="19"/>
  <c r="AO94" i="19"/>
  <c r="AN94" i="19"/>
  <c r="AM94" i="19"/>
  <c r="AH94" i="19"/>
  <c r="AG94" i="19"/>
  <c r="AB94" i="19"/>
  <c r="AA94" i="19"/>
  <c r="U94" i="19"/>
  <c r="S94" i="19"/>
  <c r="Q94" i="19"/>
  <c r="K94" i="19" s="1"/>
  <c r="O94" i="19" s="1"/>
  <c r="M94" i="19"/>
  <c r="DH93" i="19"/>
  <c r="DG93" i="19"/>
  <c r="DB93" i="19"/>
  <c r="DA93" i="19"/>
  <c r="CV93" i="19"/>
  <c r="CU93" i="19"/>
  <c r="CM93" i="19"/>
  <c r="CK93" i="19"/>
  <c r="CP93" i="19" s="1"/>
  <c r="CJ93" i="19"/>
  <c r="CI93" i="19"/>
  <c r="CD93" i="19"/>
  <c r="CC93" i="19"/>
  <c r="BX93" i="19"/>
  <c r="BW93" i="19"/>
  <c r="BO93" i="19"/>
  <c r="BR93" i="19" s="1"/>
  <c r="BM93" i="19"/>
  <c r="BL93" i="19"/>
  <c r="BK93" i="19"/>
  <c r="BF93" i="19"/>
  <c r="BE93" i="19"/>
  <c r="AZ93" i="19"/>
  <c r="AY93" i="19"/>
  <c r="AT93" i="19"/>
  <c r="AS93" i="19"/>
  <c r="AQ93" i="19"/>
  <c r="AO93" i="19"/>
  <c r="AN93" i="19"/>
  <c r="AM93" i="19"/>
  <c r="AH93" i="19"/>
  <c r="AG93" i="19"/>
  <c r="AB93" i="19"/>
  <c r="AA93" i="19"/>
  <c r="S93" i="19"/>
  <c r="U93" i="19" s="1"/>
  <c r="Q93" i="19"/>
  <c r="K93" i="19" s="1"/>
  <c r="DG92" i="19"/>
  <c r="DE92" i="19"/>
  <c r="DH92" i="19" s="1"/>
  <c r="DC92" i="19"/>
  <c r="CY92" i="19"/>
  <c r="DB92" i="19" s="1"/>
  <c r="CW92" i="19"/>
  <c r="CS92" i="19"/>
  <c r="CU92" i="19" s="1"/>
  <c r="CQ92" i="19"/>
  <c r="CK92" i="19" s="1"/>
  <c r="CI92" i="19"/>
  <c r="CG92" i="19"/>
  <c r="CJ92" i="19" s="1"/>
  <c r="CE92" i="19"/>
  <c r="CA92" i="19"/>
  <c r="CD92" i="19" s="1"/>
  <c r="BY92" i="19"/>
  <c r="BU92" i="19"/>
  <c r="BW92" i="19" s="1"/>
  <c r="BS92" i="19"/>
  <c r="BM92" i="19" s="1"/>
  <c r="BK92" i="19"/>
  <c r="BI92" i="19"/>
  <c r="BL92" i="19" s="1"/>
  <c r="BG92" i="19"/>
  <c r="BC92" i="19"/>
  <c r="BF92" i="19" s="1"/>
  <c r="BA92" i="19"/>
  <c r="AW92" i="19"/>
  <c r="AY92" i="19" s="1"/>
  <c r="AU92" i="19"/>
  <c r="AO92" i="19" s="1"/>
  <c r="AM92" i="19"/>
  <c r="AK92" i="19"/>
  <c r="AN92" i="19" s="1"/>
  <c r="AI92" i="19"/>
  <c r="AE92" i="19"/>
  <c r="AH92" i="19" s="1"/>
  <c r="AC92" i="19"/>
  <c r="Y92" i="19"/>
  <c r="AA92" i="19" s="1"/>
  <c r="W92" i="19"/>
  <c r="Q92" i="19" s="1"/>
  <c r="DE91" i="19"/>
  <c r="DH91" i="19" s="1"/>
  <c r="DC91" i="19"/>
  <c r="CY91" i="19"/>
  <c r="DA91" i="19" s="1"/>
  <c r="CW91" i="19"/>
  <c r="CU91" i="19"/>
  <c r="CS91" i="19"/>
  <c r="CQ91" i="19"/>
  <c r="CK91" i="19" s="1"/>
  <c r="CG91" i="19"/>
  <c r="CJ91" i="19" s="1"/>
  <c r="CE91" i="19"/>
  <c r="CA91" i="19"/>
  <c r="CC91" i="19" s="1"/>
  <c r="BY91" i="19"/>
  <c r="BW91" i="19"/>
  <c r="BU91" i="19"/>
  <c r="BS91" i="19"/>
  <c r="BM91" i="19" s="1"/>
  <c r="BI91" i="19"/>
  <c r="BL91" i="19" s="1"/>
  <c r="BG91" i="19"/>
  <c r="BC91" i="19"/>
  <c r="BE91" i="19" s="1"/>
  <c r="BA91" i="19"/>
  <c r="AY91" i="19"/>
  <c r="AW91" i="19"/>
  <c r="AU91" i="19"/>
  <c r="AO91" i="19" s="1"/>
  <c r="AK91" i="19"/>
  <c r="AN91" i="19" s="1"/>
  <c r="AI91" i="19"/>
  <c r="AE91" i="19"/>
  <c r="AG91" i="19" s="1"/>
  <c r="AC91" i="19"/>
  <c r="AA91" i="19"/>
  <c r="Y91" i="19"/>
  <c r="W91" i="19"/>
  <c r="Q91" i="19" s="1"/>
  <c r="DH90" i="19"/>
  <c r="DG90" i="19"/>
  <c r="DB90" i="19"/>
  <c r="DA90" i="19"/>
  <c r="CV90" i="19"/>
  <c r="CU90" i="19"/>
  <c r="CP90" i="19"/>
  <c r="CO90" i="19"/>
  <c r="CM90" i="19"/>
  <c r="CK90" i="19"/>
  <c r="CJ90" i="19"/>
  <c r="CI90" i="19"/>
  <c r="CD90" i="19"/>
  <c r="CC90" i="19"/>
  <c r="BX90" i="19"/>
  <c r="BW90" i="19"/>
  <c r="BO90" i="19"/>
  <c r="BQ90" i="19" s="1"/>
  <c r="BM90" i="19"/>
  <c r="BL90" i="19"/>
  <c r="BK90" i="19"/>
  <c r="BF90" i="19"/>
  <c r="BE90" i="19"/>
  <c r="AZ90" i="19"/>
  <c r="AY90" i="19"/>
  <c r="AT90" i="19"/>
  <c r="AS90" i="19"/>
  <c r="AQ90" i="19"/>
  <c r="AO90" i="19"/>
  <c r="AN90" i="19"/>
  <c r="AM90" i="19"/>
  <c r="AH90" i="19"/>
  <c r="AG90" i="19"/>
  <c r="AB90" i="19"/>
  <c r="AA90" i="19"/>
  <c r="U90" i="19"/>
  <c r="S90" i="19"/>
  <c r="Q90" i="19"/>
  <c r="K90" i="19" s="1"/>
  <c r="O90" i="19" s="1"/>
  <c r="M90" i="19"/>
  <c r="DH89" i="19"/>
  <c r="DG89" i="19"/>
  <c r="DB89" i="19"/>
  <c r="DA89" i="19"/>
  <c r="CV89" i="19"/>
  <c r="CU89" i="19"/>
  <c r="CM89" i="19"/>
  <c r="CK89" i="19"/>
  <c r="CP89" i="19" s="1"/>
  <c r="CJ89" i="19"/>
  <c r="CI89" i="19"/>
  <c r="CD89" i="19"/>
  <c r="CC89" i="19"/>
  <c r="BX89" i="19"/>
  <c r="BW89" i="19"/>
  <c r="BO89" i="19"/>
  <c r="BR89" i="19" s="1"/>
  <c r="BM89" i="19"/>
  <c r="BL89" i="19"/>
  <c r="BK89" i="19"/>
  <c r="BF89" i="19"/>
  <c r="BE89" i="19"/>
  <c r="AZ89" i="19"/>
  <c r="AY89" i="19"/>
  <c r="AT89" i="19"/>
  <c r="AS89" i="19"/>
  <c r="AQ89" i="19"/>
  <c r="AO89" i="19"/>
  <c r="AN89" i="19"/>
  <c r="AM89" i="19"/>
  <c r="AH89" i="19"/>
  <c r="AG89" i="19"/>
  <c r="AB89" i="19"/>
  <c r="AA89" i="19"/>
  <c r="S89" i="19"/>
  <c r="U89" i="19" s="1"/>
  <c r="Q89" i="19"/>
  <c r="K89" i="19" s="1"/>
  <c r="DH88" i="19"/>
  <c r="DG88" i="19"/>
  <c r="DB88" i="19"/>
  <c r="DA88" i="19"/>
  <c r="CV88" i="19"/>
  <c r="CU88" i="19"/>
  <c r="CM88" i="19"/>
  <c r="CK88" i="19"/>
  <c r="CO88" i="19" s="1"/>
  <c r="CJ88" i="19"/>
  <c r="CI88" i="19"/>
  <c r="CD88" i="19"/>
  <c r="CC88" i="19"/>
  <c r="BX88" i="19"/>
  <c r="BW88" i="19"/>
  <c r="BQ88" i="19"/>
  <c r="BO88" i="19"/>
  <c r="BR88" i="19" s="1"/>
  <c r="BM88" i="19"/>
  <c r="BL88" i="19"/>
  <c r="BK88" i="19"/>
  <c r="BF88" i="19"/>
  <c r="BE88" i="19"/>
  <c r="AZ88" i="19"/>
  <c r="AY88" i="19"/>
  <c r="AQ88" i="19"/>
  <c r="AO88" i="19"/>
  <c r="AT88" i="19" s="1"/>
  <c r="AN88" i="19"/>
  <c r="AM88" i="19"/>
  <c r="AH88" i="19"/>
  <c r="AG88" i="19"/>
  <c r="AB88" i="19"/>
  <c r="AA88" i="19"/>
  <c r="S88" i="19"/>
  <c r="V88" i="19" s="1"/>
  <c r="Q88" i="19"/>
  <c r="K88" i="19"/>
  <c r="DH87" i="19"/>
  <c r="DG87" i="19"/>
  <c r="DB87" i="19"/>
  <c r="DA87" i="19"/>
  <c r="CV87" i="19"/>
  <c r="CU87" i="19"/>
  <c r="CP87" i="19"/>
  <c r="CO87" i="19"/>
  <c r="CM87" i="19"/>
  <c r="CK87" i="19"/>
  <c r="CJ87" i="19"/>
  <c r="CI87" i="19"/>
  <c r="CD87" i="19"/>
  <c r="CC87" i="19"/>
  <c r="BX87" i="19"/>
  <c r="BW87" i="19"/>
  <c r="BQ87" i="19"/>
  <c r="BO87" i="19"/>
  <c r="BM87" i="19"/>
  <c r="BL87" i="19"/>
  <c r="BK87" i="19"/>
  <c r="BF87" i="19"/>
  <c r="BE87" i="19"/>
  <c r="AZ87" i="19"/>
  <c r="AY87" i="19"/>
  <c r="AQ87" i="19"/>
  <c r="AO87" i="19"/>
  <c r="AS87" i="19" s="1"/>
  <c r="AN87" i="19"/>
  <c r="AM87" i="19"/>
  <c r="AH87" i="19"/>
  <c r="AG87" i="19"/>
  <c r="AB87" i="19"/>
  <c r="AA87" i="19"/>
  <c r="U87" i="19"/>
  <c r="S87" i="19"/>
  <c r="V87" i="19" s="1"/>
  <c r="Q87" i="19"/>
  <c r="M87" i="19"/>
  <c r="P87" i="19" s="1"/>
  <c r="K87" i="19"/>
  <c r="DE86" i="19"/>
  <c r="DG86" i="19" s="1"/>
  <c r="DC86" i="19"/>
  <c r="CK86" i="19" s="1"/>
  <c r="DA86" i="19"/>
  <c r="CY86" i="19"/>
  <c r="CW86" i="19"/>
  <c r="CU86" i="19"/>
  <c r="CS86" i="19"/>
  <c r="CV86" i="19" s="1"/>
  <c r="CQ86" i="19"/>
  <c r="CM86" i="19"/>
  <c r="CG86" i="19"/>
  <c r="CI86" i="19" s="1"/>
  <c r="CE86" i="19"/>
  <c r="BM86" i="19" s="1"/>
  <c r="CC86" i="19"/>
  <c r="CA86" i="19"/>
  <c r="BY86" i="19"/>
  <c r="BW86" i="19"/>
  <c r="BU86" i="19"/>
  <c r="BX86" i="19" s="1"/>
  <c r="BS86" i="19"/>
  <c r="BO86" i="19"/>
  <c r="BI86" i="19"/>
  <c r="BK86" i="19" s="1"/>
  <c r="BG86" i="19"/>
  <c r="AO86" i="19" s="1"/>
  <c r="BE86" i="19"/>
  <c r="BC86" i="19"/>
  <c r="BA86" i="19"/>
  <c r="AY86" i="19"/>
  <c r="AW86" i="19"/>
  <c r="AZ86" i="19" s="1"/>
  <c r="AU86" i="19"/>
  <c r="AQ86" i="19"/>
  <c r="AK86" i="19"/>
  <c r="AM86" i="19" s="1"/>
  <c r="AI86" i="19"/>
  <c r="Q86" i="19" s="1"/>
  <c r="AG86" i="19"/>
  <c r="AE86" i="19"/>
  <c r="AC86" i="19"/>
  <c r="AA86" i="19"/>
  <c r="Y86" i="19"/>
  <c r="AB86" i="19" s="1"/>
  <c r="W86" i="19"/>
  <c r="S86" i="19"/>
  <c r="DG85" i="19"/>
  <c r="DE85" i="19"/>
  <c r="DC85" i="19"/>
  <c r="DA85" i="19"/>
  <c r="CY85" i="19"/>
  <c r="DB85" i="19" s="1"/>
  <c r="CW85" i="19"/>
  <c r="CS85" i="19"/>
  <c r="CV85" i="19" s="1"/>
  <c r="CQ85" i="19"/>
  <c r="CK85" i="19"/>
  <c r="CI85" i="19"/>
  <c r="CG85" i="19"/>
  <c r="CE85" i="19"/>
  <c r="CC85" i="19"/>
  <c r="CA85" i="19"/>
  <c r="CD85" i="19" s="1"/>
  <c r="BY85" i="19"/>
  <c r="BU85" i="19"/>
  <c r="BX85" i="19" s="1"/>
  <c r="BS85" i="19"/>
  <c r="BM85" i="19"/>
  <c r="BK85" i="19"/>
  <c r="BI85" i="19"/>
  <c r="BG85" i="19"/>
  <c r="BE85" i="19"/>
  <c r="BC85" i="19"/>
  <c r="BF85" i="19" s="1"/>
  <c r="BA85" i="19"/>
  <c r="AW85" i="19"/>
  <c r="AZ85" i="19" s="1"/>
  <c r="AU85" i="19"/>
  <c r="AO85" i="19"/>
  <c r="AM85" i="19"/>
  <c r="AK85" i="19"/>
  <c r="AI85" i="19"/>
  <c r="AG85" i="19"/>
  <c r="AE85" i="19"/>
  <c r="AH85" i="19" s="1"/>
  <c r="AC85" i="19"/>
  <c r="Y85" i="19"/>
  <c r="AB85" i="19" s="1"/>
  <c r="W85" i="19"/>
  <c r="Q85" i="19"/>
  <c r="K85" i="19" s="1"/>
  <c r="DG84" i="19"/>
  <c r="DE84" i="19"/>
  <c r="DH84" i="19" s="1"/>
  <c r="DC84" i="19"/>
  <c r="CY84" i="19"/>
  <c r="DB84" i="19" s="1"/>
  <c r="CW84" i="19"/>
  <c r="CS84" i="19"/>
  <c r="CU84" i="19" s="1"/>
  <c r="CQ84" i="19"/>
  <c r="CK84" i="19" s="1"/>
  <c r="CI84" i="19"/>
  <c r="CG84" i="19"/>
  <c r="CJ84" i="19" s="1"/>
  <c r="CE84" i="19"/>
  <c r="CA84" i="19"/>
  <c r="CD84" i="19" s="1"/>
  <c r="BY84" i="19"/>
  <c r="BU84" i="19"/>
  <c r="BW84" i="19" s="1"/>
  <c r="BS84" i="19"/>
  <c r="BM84" i="19" s="1"/>
  <c r="BK84" i="19"/>
  <c r="BI84" i="19"/>
  <c r="BL84" i="19" s="1"/>
  <c r="BG84" i="19"/>
  <c r="BC84" i="19"/>
  <c r="BF84" i="19" s="1"/>
  <c r="BA84" i="19"/>
  <c r="AW84" i="19"/>
  <c r="AY84" i="19" s="1"/>
  <c r="AU84" i="19"/>
  <c r="AO84" i="19" s="1"/>
  <c r="AM84" i="19"/>
  <c r="AK84" i="19"/>
  <c r="AN84" i="19" s="1"/>
  <c r="AI84" i="19"/>
  <c r="AG84" i="19"/>
  <c r="AE84" i="19"/>
  <c r="AH84" i="19" s="1"/>
  <c r="AC84" i="19"/>
  <c r="AA84" i="19"/>
  <c r="Y84" i="19"/>
  <c r="AB84" i="19" s="1"/>
  <c r="W84" i="19"/>
  <c r="U84" i="19"/>
  <c r="S84" i="19"/>
  <c r="V84" i="19" s="1"/>
  <c r="Q84" i="19"/>
  <c r="DG83" i="19"/>
  <c r="DE83" i="19"/>
  <c r="DH83" i="19" s="1"/>
  <c r="DC83" i="19"/>
  <c r="DA83" i="19"/>
  <c r="CY83" i="19"/>
  <c r="DB83" i="19" s="1"/>
  <c r="CW83" i="19"/>
  <c r="CU83" i="19"/>
  <c r="CS83" i="19"/>
  <c r="CV83" i="19" s="1"/>
  <c r="CQ83" i="19"/>
  <c r="CO83" i="19"/>
  <c r="CM83" i="19"/>
  <c r="CP83" i="19" s="1"/>
  <c r="CK83" i="19"/>
  <c r="CI83" i="19"/>
  <c r="CG83" i="19"/>
  <c r="CJ83" i="19" s="1"/>
  <c r="CE83" i="19"/>
  <c r="CC83" i="19"/>
  <c r="CA83" i="19"/>
  <c r="CD83" i="19" s="1"/>
  <c r="BY83" i="19"/>
  <c r="BW83" i="19"/>
  <c r="BU83" i="19"/>
  <c r="BX83" i="19" s="1"/>
  <c r="BS83" i="19"/>
  <c r="BQ83" i="19"/>
  <c r="BO83" i="19"/>
  <c r="BR83" i="19" s="1"/>
  <c r="BM83" i="19"/>
  <c r="BK83" i="19"/>
  <c r="BI83" i="19"/>
  <c r="BL83" i="19" s="1"/>
  <c r="BG83" i="19"/>
  <c r="BE83" i="19"/>
  <c r="BC83" i="19"/>
  <c r="BF83" i="19" s="1"/>
  <c r="BA83" i="19"/>
  <c r="AY83" i="19"/>
  <c r="AW83" i="19"/>
  <c r="AZ83" i="19" s="1"/>
  <c r="AU83" i="19"/>
  <c r="AS83" i="19"/>
  <c r="AQ83" i="19"/>
  <c r="AT83" i="19" s="1"/>
  <c r="AO83" i="19"/>
  <c r="AM83" i="19"/>
  <c r="AK83" i="19"/>
  <c r="AN83" i="19" s="1"/>
  <c r="AI83" i="19"/>
  <c r="AG83" i="19"/>
  <c r="AE83" i="19"/>
  <c r="AH83" i="19" s="1"/>
  <c r="AC83" i="19"/>
  <c r="AA83" i="19"/>
  <c r="Y83" i="19"/>
  <c r="AB83" i="19" s="1"/>
  <c r="W83" i="19"/>
  <c r="U83" i="19"/>
  <c r="S83" i="19"/>
  <c r="V83" i="19" s="1"/>
  <c r="Q83" i="19"/>
  <c r="O83" i="19"/>
  <c r="M83" i="19"/>
  <c r="P83" i="19" s="1"/>
  <c r="K83" i="19"/>
  <c r="DH82" i="19"/>
  <c r="DG82" i="19"/>
  <c r="DB82" i="19"/>
  <c r="DA82" i="19"/>
  <c r="CV82" i="19"/>
  <c r="CU82" i="19"/>
  <c r="CM82" i="19"/>
  <c r="CK82" i="19"/>
  <c r="CP82" i="19" s="1"/>
  <c r="CJ82" i="19"/>
  <c r="CI82" i="19"/>
  <c r="CD82" i="19"/>
  <c r="CC82" i="19"/>
  <c r="BX82" i="19"/>
  <c r="BW82" i="19"/>
  <c r="BQ82" i="19"/>
  <c r="BO82" i="19"/>
  <c r="BR82" i="19" s="1"/>
  <c r="BM82" i="19"/>
  <c r="BL82" i="19"/>
  <c r="BK82" i="19"/>
  <c r="BF82" i="19"/>
  <c r="BE82" i="19"/>
  <c r="AZ82" i="19"/>
  <c r="AY82" i="19"/>
  <c r="AQ82" i="19"/>
  <c r="AO82" i="19"/>
  <c r="AT82" i="19" s="1"/>
  <c r="AN82" i="19"/>
  <c r="AM82" i="19"/>
  <c r="AH82" i="19"/>
  <c r="AG82" i="19"/>
  <c r="AB82" i="19"/>
  <c r="AA82" i="19"/>
  <c r="U82" i="19"/>
  <c r="S82" i="19"/>
  <c r="V82" i="19" s="1"/>
  <c r="Q82" i="19"/>
  <c r="M82" i="19"/>
  <c r="DH81" i="19"/>
  <c r="DG81" i="19"/>
  <c r="DB81" i="19"/>
  <c r="DA81" i="19"/>
  <c r="CV81" i="19"/>
  <c r="CU81" i="19"/>
  <c r="CM81" i="19"/>
  <c r="CK81" i="19"/>
  <c r="CP81" i="19" s="1"/>
  <c r="CJ81" i="19"/>
  <c r="CI81" i="19"/>
  <c r="CD81" i="19"/>
  <c r="CC81" i="19"/>
  <c r="BX81" i="19"/>
  <c r="BW81" i="19"/>
  <c r="BQ81" i="19"/>
  <c r="BO81" i="19"/>
  <c r="BR81" i="19" s="1"/>
  <c r="BM81" i="19"/>
  <c r="BL81" i="19"/>
  <c r="BK81" i="19"/>
  <c r="BF81" i="19"/>
  <c r="BE81" i="19"/>
  <c r="AZ81" i="19"/>
  <c r="AY81" i="19"/>
  <c r="AQ81" i="19"/>
  <c r="AO81" i="19"/>
  <c r="AT81" i="19" s="1"/>
  <c r="AN81" i="19"/>
  <c r="AM81" i="19"/>
  <c r="AH81" i="19"/>
  <c r="AG81" i="19"/>
  <c r="AB81" i="19"/>
  <c r="AA81" i="19"/>
  <c r="U81" i="19"/>
  <c r="S81" i="19"/>
  <c r="V81" i="19" s="1"/>
  <c r="Q81" i="19"/>
  <c r="M81" i="19"/>
  <c r="DG80" i="19"/>
  <c r="DE80" i="19"/>
  <c r="DH80" i="19" s="1"/>
  <c r="DC80" i="19"/>
  <c r="DA80" i="19"/>
  <c r="CY80" i="19"/>
  <c r="DB80" i="19" s="1"/>
  <c r="CW80" i="19"/>
  <c r="CU80" i="19"/>
  <c r="CS80" i="19"/>
  <c r="CV80" i="19" s="1"/>
  <c r="CQ80" i="19"/>
  <c r="CO80" i="19"/>
  <c r="CM80" i="19"/>
  <c r="CP80" i="19" s="1"/>
  <c r="CK80" i="19"/>
  <c r="CI80" i="19"/>
  <c r="CG80" i="19"/>
  <c r="CJ80" i="19" s="1"/>
  <c r="CE80" i="19"/>
  <c r="CC80" i="19"/>
  <c r="CA80" i="19"/>
  <c r="CD80" i="19" s="1"/>
  <c r="BY80" i="19"/>
  <c r="BW80" i="19"/>
  <c r="BU80" i="19"/>
  <c r="BX80" i="19" s="1"/>
  <c r="BS80" i="19"/>
  <c r="BQ80" i="19"/>
  <c r="BO80" i="19"/>
  <c r="BR80" i="19" s="1"/>
  <c r="BM80" i="19"/>
  <c r="BK80" i="19"/>
  <c r="BI80" i="19"/>
  <c r="BL80" i="19" s="1"/>
  <c r="BG80" i="19"/>
  <c r="BE80" i="19"/>
  <c r="BC80" i="19"/>
  <c r="BF80" i="19" s="1"/>
  <c r="BA80" i="19"/>
  <c r="AY80" i="19"/>
  <c r="AW80" i="19"/>
  <c r="AZ80" i="19" s="1"/>
  <c r="AU80" i="19"/>
  <c r="AS80" i="19"/>
  <c r="AQ80" i="19"/>
  <c r="AT80" i="19" s="1"/>
  <c r="AO80" i="19"/>
  <c r="AM80" i="19"/>
  <c r="AK80" i="19"/>
  <c r="AN80" i="19" s="1"/>
  <c r="AI80" i="19"/>
  <c r="AG80" i="19"/>
  <c r="AE80" i="19"/>
  <c r="AH80" i="19" s="1"/>
  <c r="AC80" i="19"/>
  <c r="AA80" i="19"/>
  <c r="Y80" i="19"/>
  <c r="AB80" i="19" s="1"/>
  <c r="W80" i="19"/>
  <c r="U80" i="19"/>
  <c r="S80" i="19"/>
  <c r="V80" i="19" s="1"/>
  <c r="Q80" i="19"/>
  <c r="O80" i="19"/>
  <c r="M80" i="19"/>
  <c r="P80" i="19" s="1"/>
  <c r="K80" i="19"/>
  <c r="DG79" i="19"/>
  <c r="DE79" i="19"/>
  <c r="DH79" i="19" s="1"/>
  <c r="DC79" i="19"/>
  <c r="DA79" i="19"/>
  <c r="CY79" i="19"/>
  <c r="DB79" i="19" s="1"/>
  <c r="CW79" i="19"/>
  <c r="CU79" i="19"/>
  <c r="CS79" i="19"/>
  <c r="CV79" i="19" s="1"/>
  <c r="CQ79" i="19"/>
  <c r="CO79" i="19"/>
  <c r="CM79" i="19"/>
  <c r="CP79" i="19" s="1"/>
  <c r="CK79" i="19"/>
  <c r="CI79" i="19"/>
  <c r="CG79" i="19"/>
  <c r="CJ79" i="19" s="1"/>
  <c r="CE79" i="19"/>
  <c r="CC79" i="19"/>
  <c r="CA79" i="19"/>
  <c r="CD79" i="19" s="1"/>
  <c r="BY79" i="19"/>
  <c r="BW79" i="19"/>
  <c r="BU79" i="19"/>
  <c r="BX79" i="19" s="1"/>
  <c r="BS79" i="19"/>
  <c r="BQ79" i="19"/>
  <c r="BO79" i="19"/>
  <c r="BR79" i="19" s="1"/>
  <c r="BM79" i="19"/>
  <c r="BK79" i="19"/>
  <c r="BI79" i="19"/>
  <c r="BL79" i="19" s="1"/>
  <c r="BG79" i="19"/>
  <c r="BE79" i="19"/>
  <c r="BC79" i="19"/>
  <c r="BF79" i="19" s="1"/>
  <c r="BA79" i="19"/>
  <c r="AY79" i="19"/>
  <c r="AW79" i="19"/>
  <c r="AZ79" i="19" s="1"/>
  <c r="AU79" i="19"/>
  <c r="AS79" i="19"/>
  <c r="AQ79" i="19"/>
  <c r="AT79" i="19" s="1"/>
  <c r="AO79" i="19"/>
  <c r="AM79" i="19"/>
  <c r="AK79" i="19"/>
  <c r="AN79" i="19" s="1"/>
  <c r="AI79" i="19"/>
  <c r="AG79" i="19"/>
  <c r="AE79" i="19"/>
  <c r="AH79" i="19" s="1"/>
  <c r="AC79" i="19"/>
  <c r="AA79" i="19"/>
  <c r="Y79" i="19"/>
  <c r="AB79" i="19" s="1"/>
  <c r="W79" i="19"/>
  <c r="U79" i="19"/>
  <c r="S79" i="19"/>
  <c r="V79" i="19" s="1"/>
  <c r="Q79" i="19"/>
  <c r="O79" i="19"/>
  <c r="M79" i="19"/>
  <c r="P79" i="19" s="1"/>
  <c r="K79" i="19"/>
  <c r="DH78" i="19"/>
  <c r="DG78" i="19"/>
  <c r="DB78" i="19"/>
  <c r="DA78" i="19"/>
  <c r="CV78" i="19"/>
  <c r="CU78" i="19"/>
  <c r="CM78" i="19"/>
  <c r="CK78" i="19"/>
  <c r="CP78" i="19" s="1"/>
  <c r="CJ78" i="19"/>
  <c r="CI78" i="19"/>
  <c r="CD78" i="19"/>
  <c r="CC78" i="19"/>
  <c r="BX78" i="19"/>
  <c r="BW78" i="19"/>
  <c r="BQ78" i="19"/>
  <c r="BO78" i="19"/>
  <c r="BR78" i="19" s="1"/>
  <c r="BM78" i="19"/>
  <c r="BL78" i="19"/>
  <c r="BK78" i="19"/>
  <c r="BF78" i="19"/>
  <c r="BE78" i="19"/>
  <c r="AZ78" i="19"/>
  <c r="AY78" i="19"/>
  <c r="AQ78" i="19"/>
  <c r="AO78" i="19"/>
  <c r="AT78" i="19" s="1"/>
  <c r="AN78" i="19"/>
  <c r="AM78" i="19"/>
  <c r="AH78" i="19"/>
  <c r="AG78" i="19"/>
  <c r="AB78" i="19"/>
  <c r="AA78" i="19"/>
  <c r="U78" i="19"/>
  <c r="S78" i="19"/>
  <c r="V78" i="19" s="1"/>
  <c r="Q78" i="19"/>
  <c r="M78" i="19"/>
  <c r="DH77" i="19"/>
  <c r="DG77" i="19"/>
  <c r="DB77" i="19"/>
  <c r="DA77" i="19"/>
  <c r="CV77" i="19"/>
  <c r="CU77" i="19"/>
  <c r="CM77" i="19"/>
  <c r="CK77" i="19"/>
  <c r="CP77" i="19" s="1"/>
  <c r="CJ77" i="19"/>
  <c r="CI77" i="19"/>
  <c r="CD77" i="19"/>
  <c r="CC77" i="19"/>
  <c r="BX77" i="19"/>
  <c r="BW77" i="19"/>
  <c r="BQ77" i="19"/>
  <c r="BO77" i="19"/>
  <c r="BR77" i="19" s="1"/>
  <c r="BM77" i="19"/>
  <c r="BL77" i="19"/>
  <c r="BK77" i="19"/>
  <c r="BF77" i="19"/>
  <c r="BE77" i="19"/>
  <c r="AZ77" i="19"/>
  <c r="AY77" i="19"/>
  <c r="AQ77" i="19"/>
  <c r="AO77" i="19"/>
  <c r="AT77" i="19" s="1"/>
  <c r="AN77" i="19"/>
  <c r="AM77" i="19"/>
  <c r="AH77" i="19"/>
  <c r="AG77" i="19"/>
  <c r="AB77" i="19"/>
  <c r="AA77" i="19"/>
  <c r="U77" i="19"/>
  <c r="S77" i="19"/>
  <c r="V77" i="19" s="1"/>
  <c r="Q77" i="19"/>
  <c r="M77" i="19"/>
  <c r="DH76" i="19"/>
  <c r="DG76" i="19"/>
  <c r="DB76" i="19"/>
  <c r="DA76" i="19"/>
  <c r="CV76" i="19"/>
  <c r="CU76" i="19"/>
  <c r="CM76" i="19"/>
  <c r="CK76" i="19"/>
  <c r="CP76" i="19" s="1"/>
  <c r="CJ76" i="19"/>
  <c r="CI76" i="19"/>
  <c r="CD76" i="19"/>
  <c r="CC76" i="19"/>
  <c r="BX76" i="19"/>
  <c r="BW76" i="19"/>
  <c r="BQ76" i="19"/>
  <c r="BO76" i="19"/>
  <c r="BR76" i="19" s="1"/>
  <c r="BM76" i="19"/>
  <c r="BL76" i="19"/>
  <c r="BK76" i="19"/>
  <c r="BF76" i="19"/>
  <c r="BE76" i="19"/>
  <c r="AZ76" i="19"/>
  <c r="AY76" i="19"/>
  <c r="AQ76" i="19"/>
  <c r="AO76" i="19"/>
  <c r="AT76" i="19" s="1"/>
  <c r="AN76" i="19"/>
  <c r="AM76" i="19"/>
  <c r="AH76" i="19"/>
  <c r="AG76" i="19"/>
  <c r="AB76" i="19"/>
  <c r="AA76" i="19"/>
  <c r="U76" i="19"/>
  <c r="S76" i="19"/>
  <c r="V76" i="19" s="1"/>
  <c r="Q76" i="19"/>
  <c r="M76" i="19"/>
  <c r="DH75" i="19"/>
  <c r="DG75" i="19"/>
  <c r="DB75" i="19"/>
  <c r="DA75" i="19"/>
  <c r="CV75" i="19"/>
  <c r="CU75" i="19"/>
  <c r="CM75" i="19"/>
  <c r="CK75" i="19"/>
  <c r="CP75" i="19" s="1"/>
  <c r="CJ75" i="19"/>
  <c r="CI75" i="19"/>
  <c r="CD75" i="19"/>
  <c r="CC75" i="19"/>
  <c r="BX75" i="19"/>
  <c r="BW75" i="19"/>
  <c r="BQ75" i="19"/>
  <c r="BO75" i="19"/>
  <c r="BR75" i="19" s="1"/>
  <c r="BM75" i="19"/>
  <c r="BL75" i="19"/>
  <c r="BK75" i="19"/>
  <c r="BF75" i="19"/>
  <c r="BE75" i="19"/>
  <c r="AZ75" i="19"/>
  <c r="AY75" i="19"/>
  <c r="AQ75" i="19"/>
  <c r="AO75" i="19"/>
  <c r="AT75" i="19" s="1"/>
  <c r="AN75" i="19"/>
  <c r="AM75" i="19"/>
  <c r="AH75" i="19"/>
  <c r="AG75" i="19"/>
  <c r="AB75" i="19"/>
  <c r="AA75" i="19"/>
  <c r="U75" i="19"/>
  <c r="S75" i="19"/>
  <c r="V75" i="19" s="1"/>
  <c r="Q75" i="19"/>
  <c r="M75" i="19"/>
  <c r="DH74" i="19"/>
  <c r="DG74" i="19"/>
  <c r="DB74" i="19"/>
  <c r="DA74" i="19"/>
  <c r="CV74" i="19"/>
  <c r="CU74" i="19"/>
  <c r="CM74" i="19"/>
  <c r="CK74" i="19"/>
  <c r="CP74" i="19" s="1"/>
  <c r="CJ74" i="19"/>
  <c r="CI74" i="19"/>
  <c r="CD74" i="19"/>
  <c r="CC74" i="19"/>
  <c r="BX74" i="19"/>
  <c r="BW74" i="19"/>
  <c r="BQ74" i="19"/>
  <c r="BO74" i="19"/>
  <c r="BR74" i="19" s="1"/>
  <c r="BM74" i="19"/>
  <c r="BL74" i="19"/>
  <c r="BK74" i="19"/>
  <c r="BF74" i="19"/>
  <c r="BE74" i="19"/>
  <c r="AZ74" i="19"/>
  <c r="AY74" i="19"/>
  <c r="AQ74" i="19"/>
  <c r="AO74" i="19"/>
  <c r="AT74" i="19" s="1"/>
  <c r="AN74" i="19"/>
  <c r="AM74" i="19"/>
  <c r="AH74" i="19"/>
  <c r="AG74" i="19"/>
  <c r="AB74" i="19"/>
  <c r="AA74" i="19"/>
  <c r="U74" i="19"/>
  <c r="S74" i="19"/>
  <c r="V74" i="19" s="1"/>
  <c r="Q74" i="19"/>
  <c r="M74" i="19"/>
  <c r="DH73" i="19"/>
  <c r="DG73" i="19"/>
  <c r="DB73" i="19"/>
  <c r="DA73" i="19"/>
  <c r="CV73" i="19"/>
  <c r="CU73" i="19"/>
  <c r="CM73" i="19"/>
  <c r="CK73" i="19"/>
  <c r="CP73" i="19" s="1"/>
  <c r="CJ73" i="19"/>
  <c r="CI73" i="19"/>
  <c r="CD73" i="19"/>
  <c r="CC73" i="19"/>
  <c r="BX73" i="19"/>
  <c r="BW73" i="19"/>
  <c r="BQ73" i="19"/>
  <c r="BO73" i="19"/>
  <c r="BR73" i="19" s="1"/>
  <c r="BM73" i="19"/>
  <c r="BL73" i="19"/>
  <c r="BK73" i="19"/>
  <c r="BF73" i="19"/>
  <c r="BE73" i="19"/>
  <c r="AZ73" i="19"/>
  <c r="AY73" i="19"/>
  <c r="AQ73" i="19"/>
  <c r="AO73" i="19"/>
  <c r="AT73" i="19" s="1"/>
  <c r="AN73" i="19"/>
  <c r="AM73" i="19"/>
  <c r="AH73" i="19"/>
  <c r="AG73" i="19"/>
  <c r="AB73" i="19"/>
  <c r="AA73" i="19"/>
  <c r="U73" i="19"/>
  <c r="S73" i="19"/>
  <c r="V73" i="19" s="1"/>
  <c r="Q73" i="19"/>
  <c r="M73" i="19"/>
  <c r="DG72" i="19"/>
  <c r="DE72" i="19"/>
  <c r="DH72" i="19" s="1"/>
  <c r="DC72" i="19"/>
  <c r="DA72" i="19"/>
  <c r="CY72" i="19"/>
  <c r="DB72" i="19" s="1"/>
  <c r="CW72" i="19"/>
  <c r="CU72" i="19"/>
  <c r="CS72" i="19"/>
  <c r="CV72" i="19" s="1"/>
  <c r="CQ72" i="19"/>
  <c r="CO72" i="19"/>
  <c r="CM72" i="19"/>
  <c r="CP72" i="19" s="1"/>
  <c r="CK72" i="19"/>
  <c r="CI72" i="19"/>
  <c r="CG72" i="19"/>
  <c r="CJ72" i="19" s="1"/>
  <c r="CE72" i="19"/>
  <c r="CC72" i="19"/>
  <c r="CA72" i="19"/>
  <c r="CD72" i="19" s="1"/>
  <c r="BY72" i="19"/>
  <c r="BW72" i="19"/>
  <c r="BU72" i="19"/>
  <c r="BX72" i="19" s="1"/>
  <c r="BS72" i="19"/>
  <c r="BQ72" i="19"/>
  <c r="BO72" i="19"/>
  <c r="BR72" i="19" s="1"/>
  <c r="BM72" i="19"/>
  <c r="BK72" i="19"/>
  <c r="BI72" i="19"/>
  <c r="BL72" i="19" s="1"/>
  <c r="BG72" i="19"/>
  <c r="BE72" i="19"/>
  <c r="BC72" i="19"/>
  <c r="BF72" i="19" s="1"/>
  <c r="BA72" i="19"/>
  <c r="AY72" i="19"/>
  <c r="AW72" i="19"/>
  <c r="AZ72" i="19" s="1"/>
  <c r="AU72" i="19"/>
  <c r="AS72" i="19"/>
  <c r="AQ72" i="19"/>
  <c r="AT72" i="19" s="1"/>
  <c r="AO72" i="19"/>
  <c r="AM72" i="19"/>
  <c r="AK72" i="19"/>
  <c r="AN72" i="19" s="1"/>
  <c r="AI72" i="19"/>
  <c r="AG72" i="19"/>
  <c r="AE72" i="19"/>
  <c r="AH72" i="19" s="1"/>
  <c r="AC72" i="19"/>
  <c r="AA72" i="19"/>
  <c r="Y72" i="19"/>
  <c r="AB72" i="19" s="1"/>
  <c r="W72" i="19"/>
  <c r="S72" i="19"/>
  <c r="V72" i="19" s="1"/>
  <c r="Q72" i="19"/>
  <c r="M72" i="19"/>
  <c r="P72" i="19" s="1"/>
  <c r="K72" i="19"/>
  <c r="DE71" i="19"/>
  <c r="DH71" i="19" s="1"/>
  <c r="DC71" i="19"/>
  <c r="CY71" i="19"/>
  <c r="DB71" i="19" s="1"/>
  <c r="CW71" i="19"/>
  <c r="CS71" i="19"/>
  <c r="CV71" i="19" s="1"/>
  <c r="CQ71" i="19"/>
  <c r="CM71" i="19"/>
  <c r="CP71" i="19" s="1"/>
  <c r="CK71" i="19"/>
  <c r="CG71" i="19"/>
  <c r="CJ71" i="19" s="1"/>
  <c r="CE71" i="19"/>
  <c r="CA71" i="19"/>
  <c r="CD71" i="19" s="1"/>
  <c r="BY71" i="19"/>
  <c r="BU71" i="19"/>
  <c r="BX71" i="19" s="1"/>
  <c r="BS71" i="19"/>
  <c r="BO71" i="19"/>
  <c r="BR71" i="19" s="1"/>
  <c r="BM71" i="19"/>
  <c r="BI71" i="19"/>
  <c r="BL71" i="19" s="1"/>
  <c r="BG71" i="19"/>
  <c r="BC71" i="19"/>
  <c r="BF71" i="19" s="1"/>
  <c r="BA71" i="19"/>
  <c r="AW71" i="19"/>
  <c r="AZ71" i="19" s="1"/>
  <c r="AU71" i="19"/>
  <c r="AQ71" i="19"/>
  <c r="AT71" i="19" s="1"/>
  <c r="AO71" i="19"/>
  <c r="AK71" i="19"/>
  <c r="AN71" i="19" s="1"/>
  <c r="AI71" i="19"/>
  <c r="AE71" i="19"/>
  <c r="AH71" i="19" s="1"/>
  <c r="AC71" i="19"/>
  <c r="Y71" i="19"/>
  <c r="AB71" i="19" s="1"/>
  <c r="W71" i="19"/>
  <c r="S71" i="19"/>
  <c r="V71" i="19" s="1"/>
  <c r="Q71" i="19"/>
  <c r="M71" i="19"/>
  <c r="P71" i="19" s="1"/>
  <c r="K71" i="19"/>
  <c r="DE70" i="19"/>
  <c r="DH70" i="19" s="1"/>
  <c r="DC70" i="19"/>
  <c r="CY70" i="19"/>
  <c r="DB70" i="19" s="1"/>
  <c r="CW70" i="19"/>
  <c r="CS70" i="19"/>
  <c r="CV70" i="19" s="1"/>
  <c r="CQ70" i="19"/>
  <c r="CM70" i="19"/>
  <c r="CP70" i="19" s="1"/>
  <c r="CK70" i="19"/>
  <c r="CG70" i="19"/>
  <c r="CJ70" i="19" s="1"/>
  <c r="CE70" i="19"/>
  <c r="CA70" i="19"/>
  <c r="CD70" i="19" s="1"/>
  <c r="BY70" i="19"/>
  <c r="BU70" i="19"/>
  <c r="BX70" i="19" s="1"/>
  <c r="BS70" i="19"/>
  <c r="BO70" i="19"/>
  <c r="BR70" i="19" s="1"/>
  <c r="BM70" i="19"/>
  <c r="BI70" i="19"/>
  <c r="BL70" i="19" s="1"/>
  <c r="BG70" i="19"/>
  <c r="BC70" i="19"/>
  <c r="BF70" i="19" s="1"/>
  <c r="BA70" i="19"/>
  <c r="AW70" i="19"/>
  <c r="AZ70" i="19" s="1"/>
  <c r="AU70" i="19"/>
  <c r="AQ70" i="19"/>
  <c r="AT70" i="19" s="1"/>
  <c r="AO70" i="19"/>
  <c r="AK70" i="19"/>
  <c r="AN70" i="19" s="1"/>
  <c r="AI70" i="19"/>
  <c r="AE70" i="19"/>
  <c r="AH70" i="19" s="1"/>
  <c r="AC70" i="19"/>
  <c r="Y70" i="19"/>
  <c r="AB70" i="19" s="1"/>
  <c r="W70" i="19"/>
  <c r="S70" i="19"/>
  <c r="V70" i="19" s="1"/>
  <c r="Q70" i="19"/>
  <c r="M70" i="19"/>
  <c r="P70" i="19" s="1"/>
  <c r="K70" i="19"/>
  <c r="DE69" i="19"/>
  <c r="DH69" i="19" s="1"/>
  <c r="DC69" i="19"/>
  <c r="CY69" i="19"/>
  <c r="DB69" i="19" s="1"/>
  <c r="CW69" i="19"/>
  <c r="CS69" i="19"/>
  <c r="CV69" i="19" s="1"/>
  <c r="CQ69" i="19"/>
  <c r="CM69" i="19"/>
  <c r="CP69" i="19" s="1"/>
  <c r="CK69" i="19"/>
  <c r="CG69" i="19"/>
  <c r="CJ69" i="19" s="1"/>
  <c r="CE69" i="19"/>
  <c r="CA69" i="19"/>
  <c r="CD69" i="19" s="1"/>
  <c r="BY69" i="19"/>
  <c r="BU69" i="19"/>
  <c r="BX69" i="19" s="1"/>
  <c r="BS69" i="19"/>
  <c r="BO69" i="19"/>
  <c r="BR69" i="19" s="1"/>
  <c r="BM69" i="19"/>
  <c r="BI69" i="19"/>
  <c r="BL69" i="19" s="1"/>
  <c r="BG69" i="19"/>
  <c r="BC69" i="19"/>
  <c r="BF69" i="19" s="1"/>
  <c r="BA69" i="19"/>
  <c r="AW69" i="19"/>
  <c r="AZ69" i="19" s="1"/>
  <c r="AU69" i="19"/>
  <c r="AQ69" i="19"/>
  <c r="AT69" i="19" s="1"/>
  <c r="AO69" i="19"/>
  <c r="AK69" i="19"/>
  <c r="AN69" i="19" s="1"/>
  <c r="AI69" i="19"/>
  <c r="AE69" i="19"/>
  <c r="AH69" i="19" s="1"/>
  <c r="AC69" i="19"/>
  <c r="Y69" i="19"/>
  <c r="AB69" i="19" s="1"/>
  <c r="W69" i="19"/>
  <c r="S69" i="19"/>
  <c r="V69" i="19" s="1"/>
  <c r="Q69" i="19"/>
  <c r="M69" i="19"/>
  <c r="P69" i="19" s="1"/>
  <c r="K69" i="19"/>
  <c r="DH68" i="19"/>
  <c r="DG68" i="19"/>
  <c r="DB68" i="19"/>
  <c r="DA68" i="19"/>
  <c r="CV68" i="19"/>
  <c r="CU68" i="19"/>
  <c r="CP68" i="19"/>
  <c r="CM68" i="19"/>
  <c r="CK68" i="19"/>
  <c r="CO68" i="19" s="1"/>
  <c r="CJ68" i="19"/>
  <c r="CI68" i="19"/>
  <c r="CD68" i="19"/>
  <c r="CC68" i="19"/>
  <c r="BX68" i="19"/>
  <c r="BW68" i="19"/>
  <c r="BO68" i="19"/>
  <c r="BR68" i="19" s="1"/>
  <c r="BM68" i="19"/>
  <c r="BL68" i="19"/>
  <c r="BK68" i="19"/>
  <c r="BF68" i="19"/>
  <c r="BE68" i="19"/>
  <c r="AZ68" i="19"/>
  <c r="AY68" i="19"/>
  <c r="AT68" i="19"/>
  <c r="AQ68" i="19"/>
  <c r="AO68" i="19"/>
  <c r="AS68" i="19" s="1"/>
  <c r="AN68" i="19"/>
  <c r="AM68" i="19"/>
  <c r="AH68" i="19"/>
  <c r="AG68" i="19"/>
  <c r="AB68" i="19"/>
  <c r="AA68" i="19"/>
  <c r="S68" i="19"/>
  <c r="V68" i="19" s="1"/>
  <c r="Q68" i="19"/>
  <c r="M68" i="19"/>
  <c r="DH67" i="19"/>
  <c r="DG67" i="19"/>
  <c r="DB67" i="19"/>
  <c r="DA67" i="19"/>
  <c r="CV67" i="19"/>
  <c r="CU67" i="19"/>
  <c r="CP67" i="19"/>
  <c r="CM67" i="19"/>
  <c r="CK67" i="19"/>
  <c r="CO67" i="19" s="1"/>
  <c r="CJ67" i="19"/>
  <c r="CI67" i="19"/>
  <c r="CD67" i="19"/>
  <c r="CC67" i="19"/>
  <c r="BX67" i="19"/>
  <c r="BW67" i="19"/>
  <c r="BO67" i="19"/>
  <c r="BR67" i="19" s="1"/>
  <c r="BM67" i="19"/>
  <c r="BL67" i="19"/>
  <c r="BK67" i="19"/>
  <c r="BF67" i="19"/>
  <c r="BE67" i="19"/>
  <c r="AZ67" i="19"/>
  <c r="AY67" i="19"/>
  <c r="AT67" i="19"/>
  <c r="AQ67" i="19"/>
  <c r="AO67" i="19"/>
  <c r="AS67" i="19" s="1"/>
  <c r="AN67" i="19"/>
  <c r="AM67" i="19"/>
  <c r="AH67" i="19"/>
  <c r="AG67" i="19"/>
  <c r="AB67" i="19"/>
  <c r="AA67" i="19"/>
  <c r="S67" i="19"/>
  <c r="V67" i="19" s="1"/>
  <c r="Q67" i="19"/>
  <c r="M67" i="19"/>
  <c r="DH66" i="19"/>
  <c r="DG66" i="19"/>
  <c r="DB66" i="19"/>
  <c r="DA66" i="19"/>
  <c r="CV66" i="19"/>
  <c r="CU66" i="19"/>
  <c r="CP66" i="19"/>
  <c r="CM66" i="19"/>
  <c r="CK66" i="19"/>
  <c r="CO66" i="19" s="1"/>
  <c r="CJ66" i="19"/>
  <c r="CI66" i="19"/>
  <c r="CD66" i="19"/>
  <c r="CC66" i="19"/>
  <c r="BX66" i="19"/>
  <c r="BW66" i="19"/>
  <c r="BO66" i="19"/>
  <c r="BR66" i="19" s="1"/>
  <c r="BM66" i="19"/>
  <c r="BL66" i="19"/>
  <c r="BK66" i="19"/>
  <c r="BF66" i="19"/>
  <c r="BE66" i="19"/>
  <c r="AZ66" i="19"/>
  <c r="AY66" i="19"/>
  <c r="AT66" i="19"/>
  <c r="AQ66" i="19"/>
  <c r="AO66" i="19"/>
  <c r="AS66" i="19" s="1"/>
  <c r="AN66" i="19"/>
  <c r="AM66" i="19"/>
  <c r="AH66" i="19"/>
  <c r="AG66" i="19"/>
  <c r="AB66" i="19"/>
  <c r="AA66" i="19"/>
  <c r="S66" i="19"/>
  <c r="V66" i="19" s="1"/>
  <c r="Q66" i="19"/>
  <c r="M66" i="19"/>
  <c r="DH65" i="19"/>
  <c r="DG65" i="19"/>
  <c r="DB65" i="19"/>
  <c r="DA65" i="19"/>
  <c r="CV65" i="19"/>
  <c r="CU65" i="19"/>
  <c r="CP65" i="19"/>
  <c r="CM65" i="19"/>
  <c r="CK65" i="19"/>
  <c r="CO65" i="19" s="1"/>
  <c r="CJ65" i="19"/>
  <c r="CI65" i="19"/>
  <c r="CD65" i="19"/>
  <c r="CC65" i="19"/>
  <c r="BX65" i="19"/>
  <c r="BW65" i="19"/>
  <c r="BO65" i="19"/>
  <c r="BR65" i="19" s="1"/>
  <c r="BM65" i="19"/>
  <c r="BL65" i="19"/>
  <c r="BK65" i="19"/>
  <c r="BF65" i="19"/>
  <c r="BE65" i="19"/>
  <c r="AZ65" i="19"/>
  <c r="AY65" i="19"/>
  <c r="AT65" i="19"/>
  <c r="AQ65" i="19"/>
  <c r="AO65" i="19"/>
  <c r="AS65" i="19" s="1"/>
  <c r="AN65" i="19"/>
  <c r="AM65" i="19"/>
  <c r="AH65" i="19"/>
  <c r="AG65" i="19"/>
  <c r="AB65" i="19"/>
  <c r="AA65" i="19"/>
  <c r="S65" i="19"/>
  <c r="V65" i="19" s="1"/>
  <c r="Q65" i="19"/>
  <c r="M65" i="19"/>
  <c r="DE64" i="19"/>
  <c r="DH64" i="19" s="1"/>
  <c r="DC64" i="19"/>
  <c r="DC95" i="19" s="1"/>
  <c r="CY64" i="19"/>
  <c r="CY95" i="19" s="1"/>
  <c r="CW64" i="19"/>
  <c r="CW95" i="19" s="1"/>
  <c r="CS64" i="19"/>
  <c r="CS96" i="19" s="1"/>
  <c r="CQ64" i="19"/>
  <c r="CQ95" i="19" s="1"/>
  <c r="CK95" i="19" s="1"/>
  <c r="CM64" i="19"/>
  <c r="CP64" i="19" s="1"/>
  <c r="CK64" i="19"/>
  <c r="CG64" i="19"/>
  <c r="CJ64" i="19" s="1"/>
  <c r="CE64" i="19"/>
  <c r="CE95" i="19" s="1"/>
  <c r="CA64" i="19"/>
  <c r="CA95" i="19" s="1"/>
  <c r="BY64" i="19"/>
  <c r="BY95" i="19" s="1"/>
  <c r="BU64" i="19"/>
  <c r="BU96" i="19" s="1"/>
  <c r="BS64" i="19"/>
  <c r="BS95" i="19" s="1"/>
  <c r="BM95" i="19" s="1"/>
  <c r="BO64" i="19"/>
  <c r="BR64" i="19" s="1"/>
  <c r="BM64" i="19"/>
  <c r="BI64" i="19"/>
  <c r="BL64" i="19" s="1"/>
  <c r="BG64" i="19"/>
  <c r="BG95" i="19" s="1"/>
  <c r="BC64" i="19"/>
  <c r="BC95" i="19" s="1"/>
  <c r="BA64" i="19"/>
  <c r="BA95" i="19" s="1"/>
  <c r="AW64" i="19"/>
  <c r="AW96" i="19" s="1"/>
  <c r="AU64" i="19"/>
  <c r="AU95" i="19" s="1"/>
  <c r="AO95" i="19" s="1"/>
  <c r="AQ64" i="19"/>
  <c r="AT64" i="19" s="1"/>
  <c r="AO64" i="19"/>
  <c r="AK64" i="19"/>
  <c r="AN64" i="19" s="1"/>
  <c r="AI64" i="19"/>
  <c r="AI95" i="19" s="1"/>
  <c r="AE64" i="19"/>
  <c r="AE95" i="19" s="1"/>
  <c r="AC64" i="19"/>
  <c r="AC95" i="19" s="1"/>
  <c r="Y64" i="19"/>
  <c r="Y96" i="19" s="1"/>
  <c r="W64" i="19"/>
  <c r="W95" i="19" s="1"/>
  <c r="Q95" i="19" s="1"/>
  <c r="K95" i="19" s="1"/>
  <c r="S64" i="19"/>
  <c r="V64" i="19" s="1"/>
  <c r="Q64" i="19"/>
  <c r="M64" i="19"/>
  <c r="P64" i="19" s="1"/>
  <c r="K64" i="19"/>
  <c r="DH63" i="19"/>
  <c r="DG63" i="19"/>
  <c r="DB63" i="19"/>
  <c r="DA63" i="19"/>
  <c r="CV63" i="19"/>
  <c r="CU63" i="19"/>
  <c r="CP63" i="19"/>
  <c r="CM63" i="19"/>
  <c r="CK63" i="19"/>
  <c r="CO63" i="19" s="1"/>
  <c r="CJ63" i="19"/>
  <c r="CI63" i="19"/>
  <c r="CD63" i="19"/>
  <c r="CC63" i="19"/>
  <c r="BX63" i="19"/>
  <c r="BW63" i="19"/>
  <c r="BO63" i="19"/>
  <c r="BR63" i="19" s="1"/>
  <c r="BM63" i="19"/>
  <c r="BL63" i="19"/>
  <c r="BK63" i="19"/>
  <c r="BF63" i="19"/>
  <c r="BE63" i="19"/>
  <c r="AZ63" i="19"/>
  <c r="AY63" i="19"/>
  <c r="AT63" i="19"/>
  <c r="AQ63" i="19"/>
  <c r="AO63" i="19"/>
  <c r="AS63" i="19" s="1"/>
  <c r="AN63" i="19"/>
  <c r="AM63" i="19"/>
  <c r="AH63" i="19"/>
  <c r="AG63" i="19"/>
  <c r="AB63" i="19"/>
  <c r="AA63" i="19"/>
  <c r="S63" i="19"/>
  <c r="Q63" i="19"/>
  <c r="M63" i="19"/>
  <c r="DH62" i="19"/>
  <c r="DG62" i="19"/>
  <c r="DB62" i="19"/>
  <c r="DA62" i="19"/>
  <c r="CV62" i="19"/>
  <c r="CU62" i="19"/>
  <c r="CP62" i="19"/>
  <c r="CM62" i="19"/>
  <c r="CK62" i="19"/>
  <c r="CO62" i="19" s="1"/>
  <c r="CJ62" i="19"/>
  <c r="CI62" i="19"/>
  <c r="CD62" i="19"/>
  <c r="CC62" i="19"/>
  <c r="BX62" i="19"/>
  <c r="BW62" i="19"/>
  <c r="BO62" i="19"/>
  <c r="BM62" i="19"/>
  <c r="BL62" i="19"/>
  <c r="BK62" i="19"/>
  <c r="BF62" i="19"/>
  <c r="BE62" i="19"/>
  <c r="AZ62" i="19"/>
  <c r="AY62" i="19"/>
  <c r="AT62" i="19"/>
  <c r="AQ62" i="19"/>
  <c r="AO62" i="19"/>
  <c r="AS62" i="19" s="1"/>
  <c r="AN62" i="19"/>
  <c r="AM62" i="19"/>
  <c r="AH62" i="19"/>
  <c r="AG62" i="19"/>
  <c r="AB62" i="19"/>
  <c r="AA62" i="19"/>
  <c r="S62" i="19"/>
  <c r="Q62" i="19"/>
  <c r="DH61" i="19"/>
  <c r="DG61" i="19"/>
  <c r="DB61" i="19"/>
  <c r="DA61" i="19"/>
  <c r="CV61" i="19"/>
  <c r="CU61" i="19"/>
  <c r="CP61" i="19"/>
  <c r="CM61" i="19"/>
  <c r="CK61" i="19"/>
  <c r="CO61" i="19" s="1"/>
  <c r="CJ61" i="19"/>
  <c r="CI61" i="19"/>
  <c r="CD61" i="19"/>
  <c r="CC61" i="19"/>
  <c r="BX61" i="19"/>
  <c r="BW61" i="19"/>
  <c r="BO61" i="19"/>
  <c r="BM61" i="19"/>
  <c r="BL61" i="19"/>
  <c r="BK61" i="19"/>
  <c r="BF61" i="19"/>
  <c r="BE61" i="19"/>
  <c r="AZ61" i="19"/>
  <c r="AY61" i="19"/>
  <c r="AT61" i="19"/>
  <c r="AQ61" i="19"/>
  <c r="AO61" i="19"/>
  <c r="AS61" i="19" s="1"/>
  <c r="AN61" i="19"/>
  <c r="AM61" i="19"/>
  <c r="AH61" i="19"/>
  <c r="AG61" i="19"/>
  <c r="AB61" i="19"/>
  <c r="AA61" i="19"/>
  <c r="S61" i="19"/>
  <c r="Q61" i="19"/>
  <c r="DH60" i="19"/>
  <c r="DG60" i="19"/>
  <c r="DB60" i="19"/>
  <c r="DA60" i="19"/>
  <c r="CV60" i="19"/>
  <c r="CU60" i="19"/>
  <c r="CP60" i="19"/>
  <c r="CM60" i="19"/>
  <c r="CK60" i="19"/>
  <c r="CO60" i="19" s="1"/>
  <c r="CJ60" i="19"/>
  <c r="CI60" i="19"/>
  <c r="CD60" i="19"/>
  <c r="CC60" i="19"/>
  <c r="BX60" i="19"/>
  <c r="BW60" i="19"/>
  <c r="BO60" i="19"/>
  <c r="BM60" i="19"/>
  <c r="BL60" i="19"/>
  <c r="BK60" i="19"/>
  <c r="BF60" i="19"/>
  <c r="BE60" i="19"/>
  <c r="AZ60" i="19"/>
  <c r="AY60" i="19"/>
  <c r="AT60" i="19"/>
  <c r="AQ60" i="19"/>
  <c r="AO60" i="19"/>
  <c r="AS60" i="19" s="1"/>
  <c r="AN60" i="19"/>
  <c r="AM60" i="19"/>
  <c r="AH60" i="19"/>
  <c r="AG60" i="19"/>
  <c r="AB60" i="19"/>
  <c r="AA60" i="19"/>
  <c r="S60" i="19"/>
  <c r="Q60" i="19"/>
  <c r="M60" i="19"/>
  <c r="DH59" i="19"/>
  <c r="DG59" i="19"/>
  <c r="DB59" i="19"/>
  <c r="DA59" i="19"/>
  <c r="CV59" i="19"/>
  <c r="CU59" i="19"/>
  <c r="CP59" i="19"/>
  <c r="CM59" i="19"/>
  <c r="CK59" i="19"/>
  <c r="CO59" i="19" s="1"/>
  <c r="CJ59" i="19"/>
  <c r="CI59" i="19"/>
  <c r="CD59" i="19"/>
  <c r="CC59" i="19"/>
  <c r="BX59" i="19"/>
  <c r="BW59" i="19"/>
  <c r="BO59" i="19"/>
  <c r="BM59" i="19"/>
  <c r="BL59" i="19"/>
  <c r="BK59" i="19"/>
  <c r="BF59" i="19"/>
  <c r="BE59" i="19"/>
  <c r="AZ59" i="19"/>
  <c r="AY59" i="19"/>
  <c r="AT59" i="19"/>
  <c r="AQ59" i="19"/>
  <c r="AO59" i="19"/>
  <c r="AS59" i="19" s="1"/>
  <c r="AN59" i="19"/>
  <c r="AM59" i="19"/>
  <c r="AH59" i="19"/>
  <c r="AG59" i="19"/>
  <c r="AB59" i="19"/>
  <c r="AA59" i="19"/>
  <c r="S59" i="19"/>
  <c r="Q59" i="19"/>
  <c r="DH58" i="19"/>
  <c r="DG58" i="19"/>
  <c r="DB58" i="19"/>
  <c r="DA58" i="19"/>
  <c r="CV58" i="19"/>
  <c r="CU58" i="19"/>
  <c r="CP58" i="19"/>
  <c r="CM58" i="19"/>
  <c r="CK58" i="19"/>
  <c r="CO58" i="19" s="1"/>
  <c r="CJ58" i="19"/>
  <c r="CI58" i="19"/>
  <c r="CD58" i="19"/>
  <c r="CC58" i="19"/>
  <c r="BX58" i="19"/>
  <c r="BW58" i="19"/>
  <c r="BO58" i="19"/>
  <c r="BM58" i="19"/>
  <c r="BL58" i="19"/>
  <c r="BK58" i="19"/>
  <c r="BF58" i="19"/>
  <c r="BE58" i="19"/>
  <c r="AZ58" i="19"/>
  <c r="AY58" i="19"/>
  <c r="AT58" i="19"/>
  <c r="AQ58" i="19"/>
  <c r="AO58" i="19"/>
  <c r="AS58" i="19" s="1"/>
  <c r="AN58" i="19"/>
  <c r="AM58" i="19"/>
  <c r="AH58" i="19"/>
  <c r="AG58" i="19"/>
  <c r="AB58" i="19"/>
  <c r="AA58" i="19"/>
  <c r="S58" i="19"/>
  <c r="Q58" i="19"/>
  <c r="DH57" i="19"/>
  <c r="DG57" i="19"/>
  <c r="DB57" i="19"/>
  <c r="DA57" i="19"/>
  <c r="CV57" i="19"/>
  <c r="CU57" i="19"/>
  <c r="CP57" i="19"/>
  <c r="CM57" i="19"/>
  <c r="CK57" i="19"/>
  <c r="CO57" i="19" s="1"/>
  <c r="CJ57" i="19"/>
  <c r="CI57" i="19"/>
  <c r="CD57" i="19"/>
  <c r="CC57" i="19"/>
  <c r="BX57" i="19"/>
  <c r="BW57" i="19"/>
  <c r="BO57" i="19"/>
  <c r="BM57" i="19"/>
  <c r="BL57" i="19"/>
  <c r="BK57" i="19"/>
  <c r="BF57" i="19"/>
  <c r="BE57" i="19"/>
  <c r="AZ57" i="19"/>
  <c r="AY57" i="19"/>
  <c r="AT57" i="19"/>
  <c r="AQ57" i="19"/>
  <c r="AO57" i="19"/>
  <c r="AS57" i="19" s="1"/>
  <c r="AN57" i="19"/>
  <c r="AM57" i="19"/>
  <c r="AH57" i="19"/>
  <c r="AG57" i="19"/>
  <c r="AB57" i="19"/>
  <c r="AA57" i="19"/>
  <c r="S57" i="19"/>
  <c r="Q57" i="19"/>
  <c r="DH56" i="19"/>
  <c r="DG56" i="19"/>
  <c r="DB56" i="19"/>
  <c r="DA56" i="19"/>
  <c r="CV56" i="19"/>
  <c r="CU56" i="19"/>
  <c r="CP56" i="19"/>
  <c r="CM56" i="19"/>
  <c r="CK56" i="19"/>
  <c r="CO56" i="19" s="1"/>
  <c r="CJ56" i="19"/>
  <c r="CI56" i="19"/>
  <c r="CD56" i="19"/>
  <c r="CC56" i="19"/>
  <c r="BX56" i="19"/>
  <c r="BW56" i="19"/>
  <c r="BO56" i="19"/>
  <c r="BR56" i="19" s="1"/>
  <c r="BM56" i="19"/>
  <c r="BL56" i="19"/>
  <c r="BK56" i="19"/>
  <c r="BF56" i="19"/>
  <c r="BE56" i="19"/>
  <c r="AZ56" i="19"/>
  <c r="AY56" i="19"/>
  <c r="AQ56" i="19"/>
  <c r="AO56" i="19"/>
  <c r="AN56" i="19"/>
  <c r="AM56" i="19"/>
  <c r="AH56" i="19"/>
  <c r="AG56" i="19"/>
  <c r="AB56" i="19"/>
  <c r="AA56" i="19"/>
  <c r="S56" i="19"/>
  <c r="Q56" i="19"/>
  <c r="DH55" i="19"/>
  <c r="DG55" i="19"/>
  <c r="DB55" i="19"/>
  <c r="DA55" i="19"/>
  <c r="CV55" i="19"/>
  <c r="CU55" i="19"/>
  <c r="CP55" i="19"/>
  <c r="CO55" i="19"/>
  <c r="CM55" i="19"/>
  <c r="CK55" i="19"/>
  <c r="CJ55" i="19"/>
  <c r="CI55" i="19"/>
  <c r="CD55" i="19"/>
  <c r="CC55" i="19"/>
  <c r="BX55" i="19"/>
  <c r="BW55" i="19"/>
  <c r="BQ55" i="19"/>
  <c r="BO55" i="19"/>
  <c r="BM55" i="19"/>
  <c r="BL55" i="19"/>
  <c r="BK55" i="19"/>
  <c r="BF55" i="19"/>
  <c r="BE55" i="19"/>
  <c r="AZ55" i="19"/>
  <c r="AY55" i="19"/>
  <c r="AQ55" i="19"/>
  <c r="AO55" i="19"/>
  <c r="AN55" i="19"/>
  <c r="AM55" i="19"/>
  <c r="AH55" i="19"/>
  <c r="AG55" i="19"/>
  <c r="AB55" i="19"/>
  <c r="AA55" i="19"/>
  <c r="S55" i="19"/>
  <c r="Q55" i="19"/>
  <c r="DE54" i="19"/>
  <c r="DC54" i="19"/>
  <c r="DA54" i="19"/>
  <c r="CY54" i="19"/>
  <c r="CW54" i="19"/>
  <c r="CS54" i="19"/>
  <c r="CQ54" i="19"/>
  <c r="CK54" i="19"/>
  <c r="CG54" i="19"/>
  <c r="CE54" i="19"/>
  <c r="CC54" i="19"/>
  <c r="CA54" i="19"/>
  <c r="BY54" i="19"/>
  <c r="BU54" i="19"/>
  <c r="BS54" i="19"/>
  <c r="BM54" i="19"/>
  <c r="BI54" i="19"/>
  <c r="BG54" i="19"/>
  <c r="BE54" i="19"/>
  <c r="BC54" i="19"/>
  <c r="BA54" i="19"/>
  <c r="AW54" i="19"/>
  <c r="AU54" i="19"/>
  <c r="AO54" i="19"/>
  <c r="AK54" i="19"/>
  <c r="AI54" i="19"/>
  <c r="AG54" i="19"/>
  <c r="AE54" i="19"/>
  <c r="AC54" i="19"/>
  <c r="Y54" i="19"/>
  <c r="W54" i="19"/>
  <c r="Q54" i="19"/>
  <c r="K54" i="19" s="1"/>
  <c r="DG53" i="19"/>
  <c r="DE53" i="19"/>
  <c r="DC53" i="19"/>
  <c r="CY53" i="19"/>
  <c r="CW53" i="19"/>
  <c r="CS53" i="19"/>
  <c r="CQ53" i="19"/>
  <c r="CK53" i="19" s="1"/>
  <c r="CI53" i="19"/>
  <c r="CG53" i="19"/>
  <c r="CJ53" i="19" s="1"/>
  <c r="CE53" i="19"/>
  <c r="CA53" i="19"/>
  <c r="BY53" i="19"/>
  <c r="BU53" i="19"/>
  <c r="BS53" i="19"/>
  <c r="BM53" i="19" s="1"/>
  <c r="BK53" i="19"/>
  <c r="BI53" i="19"/>
  <c r="BL53" i="19" s="1"/>
  <c r="BG53" i="19"/>
  <c r="BC53" i="19"/>
  <c r="BA53" i="19"/>
  <c r="AW53" i="19"/>
  <c r="AU53" i="19"/>
  <c r="AO53" i="19" s="1"/>
  <c r="AM53" i="19"/>
  <c r="AK53" i="19"/>
  <c r="AN53" i="19" s="1"/>
  <c r="AI53" i="19"/>
  <c r="AE53" i="19"/>
  <c r="AC53" i="19"/>
  <c r="Y53" i="19"/>
  <c r="W53" i="19"/>
  <c r="Q53" i="19" s="1"/>
  <c r="DH52" i="19"/>
  <c r="DG52" i="19"/>
  <c r="DB52" i="19"/>
  <c r="DA52" i="19"/>
  <c r="CV52" i="19"/>
  <c r="CU52" i="19"/>
  <c r="CM52" i="19"/>
  <c r="CK52" i="19"/>
  <c r="CJ52" i="19"/>
  <c r="CI52" i="19"/>
  <c r="CD52" i="19"/>
  <c r="CC52" i="19"/>
  <c r="BX52" i="19"/>
  <c r="BW52" i="19"/>
  <c r="BO52" i="19"/>
  <c r="BM52" i="19"/>
  <c r="BL52" i="19"/>
  <c r="BK52" i="19"/>
  <c r="BF52" i="19"/>
  <c r="BE52" i="19"/>
  <c r="AZ52" i="19"/>
  <c r="AY52" i="19"/>
  <c r="AT52" i="19"/>
  <c r="AQ52" i="19"/>
  <c r="AO52" i="19"/>
  <c r="AS52" i="19" s="1"/>
  <c r="AN52" i="19"/>
  <c r="AM52" i="19"/>
  <c r="AH52" i="19"/>
  <c r="AG52" i="19"/>
  <c r="AB52" i="19"/>
  <c r="AA52" i="19"/>
  <c r="S52" i="19"/>
  <c r="Q52" i="19"/>
  <c r="K52" i="19" s="1"/>
  <c r="DH51" i="19"/>
  <c r="DG51" i="19"/>
  <c r="DB51" i="19"/>
  <c r="DA51" i="19"/>
  <c r="CV51" i="19"/>
  <c r="CU51" i="19"/>
  <c r="CO51" i="19"/>
  <c r="CM51" i="19"/>
  <c r="CK51" i="19"/>
  <c r="CP51" i="19" s="1"/>
  <c r="CJ51" i="19"/>
  <c r="CI51" i="19"/>
  <c r="CD51" i="19"/>
  <c r="CC51" i="19"/>
  <c r="BX51" i="19"/>
  <c r="BW51" i="19"/>
  <c r="BQ51" i="19"/>
  <c r="BO51" i="19"/>
  <c r="BR51" i="19" s="1"/>
  <c r="BM51" i="19"/>
  <c r="BL51" i="19"/>
  <c r="BK51" i="19"/>
  <c r="BF51" i="19"/>
  <c r="BE51" i="19"/>
  <c r="AZ51" i="19"/>
  <c r="AY51" i="19"/>
  <c r="AQ51" i="19"/>
  <c r="AO51" i="19"/>
  <c r="AN51" i="19"/>
  <c r="AM51" i="19"/>
  <c r="AH51" i="19"/>
  <c r="AG51" i="19"/>
  <c r="AB51" i="19"/>
  <c r="AA51" i="19"/>
  <c r="S51" i="19"/>
  <c r="Q51" i="19"/>
  <c r="K51" i="19"/>
  <c r="DH50" i="19"/>
  <c r="DG50" i="19"/>
  <c r="DB50" i="19"/>
  <c r="DA50" i="19"/>
  <c r="CV50" i="19"/>
  <c r="CU50" i="19"/>
  <c r="CP50" i="19"/>
  <c r="CO50" i="19"/>
  <c r="CM50" i="19"/>
  <c r="CK50" i="19"/>
  <c r="CJ50" i="19"/>
  <c r="CI50" i="19"/>
  <c r="CD50" i="19"/>
  <c r="CC50" i="19"/>
  <c r="BX50" i="19"/>
  <c r="BW50" i="19"/>
  <c r="BO50" i="19"/>
  <c r="BM50" i="19"/>
  <c r="BQ50" i="19" s="1"/>
  <c r="BL50" i="19"/>
  <c r="BK50" i="19"/>
  <c r="BF50" i="19"/>
  <c r="BE50" i="19"/>
  <c r="AZ50" i="19"/>
  <c r="AY50" i="19"/>
  <c r="AS50" i="19"/>
  <c r="AQ50" i="19"/>
  <c r="AO50" i="19"/>
  <c r="AT50" i="19" s="1"/>
  <c r="AN50" i="19"/>
  <c r="AM50" i="19"/>
  <c r="AH50" i="19"/>
  <c r="AG50" i="19"/>
  <c r="AB50" i="19"/>
  <c r="AA50" i="19"/>
  <c r="U50" i="19"/>
  <c r="S50" i="19"/>
  <c r="V50" i="19" s="1"/>
  <c r="Q50" i="19"/>
  <c r="M50" i="19"/>
  <c r="DH49" i="19"/>
  <c r="DG49" i="19"/>
  <c r="DB49" i="19"/>
  <c r="DA49" i="19"/>
  <c r="CV49" i="19"/>
  <c r="CU49" i="19"/>
  <c r="CP49" i="19"/>
  <c r="CM49" i="19"/>
  <c r="CK49" i="19"/>
  <c r="CO49" i="19" s="1"/>
  <c r="CJ49" i="19"/>
  <c r="CI49" i="19"/>
  <c r="CD49" i="19"/>
  <c r="CC49" i="19"/>
  <c r="BX49" i="19"/>
  <c r="BW49" i="19"/>
  <c r="BO49" i="19"/>
  <c r="BM49" i="19"/>
  <c r="BL49" i="19"/>
  <c r="BK49" i="19"/>
  <c r="BF49" i="19"/>
  <c r="BE49" i="19"/>
  <c r="AZ49" i="19"/>
  <c r="AY49" i="19"/>
  <c r="AT49" i="19"/>
  <c r="AS49" i="19"/>
  <c r="AQ49" i="19"/>
  <c r="AO49" i="19"/>
  <c r="AN49" i="19"/>
  <c r="AM49" i="19"/>
  <c r="AH49" i="19"/>
  <c r="AG49" i="19"/>
  <c r="AB49" i="19"/>
  <c r="AA49" i="19"/>
  <c r="S49" i="19"/>
  <c r="Q49" i="19"/>
  <c r="DH48" i="19"/>
  <c r="DG48" i="19"/>
  <c r="DB48" i="19"/>
  <c r="DA48" i="19"/>
  <c r="CV48" i="19"/>
  <c r="CU48" i="19"/>
  <c r="CM48" i="19"/>
  <c r="CK48" i="19"/>
  <c r="CJ48" i="19"/>
  <c r="CI48" i="19"/>
  <c r="CD48" i="19"/>
  <c r="CC48" i="19"/>
  <c r="BX48" i="19"/>
  <c r="BW48" i="19"/>
  <c r="BO48" i="19"/>
  <c r="BR48" i="19" s="1"/>
  <c r="BM48" i="19"/>
  <c r="BL48" i="19"/>
  <c r="BK48" i="19"/>
  <c r="BF48" i="19"/>
  <c r="BE48" i="19"/>
  <c r="AZ48" i="19"/>
  <c r="AY48" i="19"/>
  <c r="AT48" i="19"/>
  <c r="AQ48" i="19"/>
  <c r="AO48" i="19"/>
  <c r="AS48" i="19" s="1"/>
  <c r="AN48" i="19"/>
  <c r="AM48" i="19"/>
  <c r="AH48" i="19"/>
  <c r="AG48" i="19"/>
  <c r="AB48" i="19"/>
  <c r="AA48" i="19"/>
  <c r="S48" i="19"/>
  <c r="Q48" i="19"/>
  <c r="DH47" i="19"/>
  <c r="DG47" i="19"/>
  <c r="DB47" i="19"/>
  <c r="DA47" i="19"/>
  <c r="CV47" i="19"/>
  <c r="CU47" i="19"/>
  <c r="CO47" i="19"/>
  <c r="CM47" i="19"/>
  <c r="CK47" i="19"/>
  <c r="CP47" i="19" s="1"/>
  <c r="CJ47" i="19"/>
  <c r="CI47" i="19"/>
  <c r="CD47" i="19"/>
  <c r="CC47" i="19"/>
  <c r="BX47" i="19"/>
  <c r="BW47" i="19"/>
  <c r="BQ47" i="19"/>
  <c r="BO47" i="19"/>
  <c r="BR47" i="19" s="1"/>
  <c r="BM47" i="19"/>
  <c r="BL47" i="19"/>
  <c r="BK47" i="19"/>
  <c r="BF47" i="19"/>
  <c r="BE47" i="19"/>
  <c r="AZ47" i="19"/>
  <c r="AY47" i="19"/>
  <c r="AQ47" i="19"/>
  <c r="AO47" i="19"/>
  <c r="AN47" i="19"/>
  <c r="AM47" i="19"/>
  <c r="AH47" i="19"/>
  <c r="AG47" i="19"/>
  <c r="AB47" i="19"/>
  <c r="AA47" i="19"/>
  <c r="U47" i="19"/>
  <c r="S47" i="19"/>
  <c r="V47" i="19" s="1"/>
  <c r="Q47" i="19"/>
  <c r="K47" i="19"/>
  <c r="DH46" i="19"/>
  <c r="DG46" i="19"/>
  <c r="DB46" i="19"/>
  <c r="DA46" i="19"/>
  <c r="CV46" i="19"/>
  <c r="CU46" i="19"/>
  <c r="CP46" i="19"/>
  <c r="CO46" i="19"/>
  <c r="CM46" i="19"/>
  <c r="CK46" i="19"/>
  <c r="CJ46" i="19"/>
  <c r="CI46" i="19"/>
  <c r="CD46" i="19"/>
  <c r="CC46" i="19"/>
  <c r="BX46" i="19"/>
  <c r="BW46" i="19"/>
  <c r="BO46" i="19"/>
  <c r="BM46" i="19"/>
  <c r="BL46" i="19"/>
  <c r="BK46" i="19"/>
  <c r="BF46" i="19"/>
  <c r="BE46" i="19"/>
  <c r="AZ46" i="19"/>
  <c r="AY46" i="19"/>
  <c r="AT46" i="19"/>
  <c r="AS46" i="19"/>
  <c r="AQ46" i="19"/>
  <c r="AO46" i="19"/>
  <c r="AN46" i="19"/>
  <c r="AM46" i="19"/>
  <c r="AH46" i="19"/>
  <c r="AG46" i="19"/>
  <c r="AB46" i="19"/>
  <c r="AA46" i="19"/>
  <c r="S46" i="19"/>
  <c r="Q46" i="19"/>
  <c r="K46" i="19" s="1"/>
  <c r="M46" i="19"/>
  <c r="DH45" i="19"/>
  <c r="DG45" i="19"/>
  <c r="DB45" i="19"/>
  <c r="DA45" i="19"/>
  <c r="CV45" i="19"/>
  <c r="CU45" i="19"/>
  <c r="CP45" i="19"/>
  <c r="CO45" i="19"/>
  <c r="CM45" i="19"/>
  <c r="CK45" i="19"/>
  <c r="CJ45" i="19"/>
  <c r="CI45" i="19"/>
  <c r="CD45" i="19"/>
  <c r="CC45" i="19"/>
  <c r="BX45" i="19"/>
  <c r="BW45" i="19"/>
  <c r="BO45" i="19"/>
  <c r="BM45" i="19"/>
  <c r="BL45" i="19"/>
  <c r="BK45" i="19"/>
  <c r="BF45" i="19"/>
  <c r="BE45" i="19"/>
  <c r="AZ45" i="19"/>
  <c r="AY45" i="19"/>
  <c r="AT45" i="19"/>
  <c r="AS45" i="19"/>
  <c r="AQ45" i="19"/>
  <c r="AO45" i="19"/>
  <c r="AN45" i="19"/>
  <c r="AM45" i="19"/>
  <c r="AH45" i="19"/>
  <c r="AG45" i="19"/>
  <c r="AB45" i="19"/>
  <c r="AA45" i="19"/>
  <c r="S45" i="19"/>
  <c r="Q45" i="19"/>
  <c r="K45" i="19"/>
  <c r="DE44" i="19"/>
  <c r="DC44" i="19"/>
  <c r="CY44" i="19"/>
  <c r="CW44" i="19"/>
  <c r="CS44" i="19"/>
  <c r="CQ44" i="19"/>
  <c r="CK44" i="19"/>
  <c r="CG44" i="19"/>
  <c r="CE44" i="19"/>
  <c r="CA44" i="19"/>
  <c r="BY44" i="19"/>
  <c r="BU44" i="19"/>
  <c r="BS44" i="19"/>
  <c r="BM44" i="19"/>
  <c r="BI44" i="19"/>
  <c r="BG44" i="19"/>
  <c r="BC44" i="19"/>
  <c r="BA44" i="19"/>
  <c r="AW44" i="19"/>
  <c r="AU44" i="19"/>
  <c r="AO44" i="19"/>
  <c r="AK44" i="19"/>
  <c r="AI44" i="19"/>
  <c r="AE44" i="19"/>
  <c r="AC44" i="19"/>
  <c r="Y44" i="19"/>
  <c r="W44" i="19"/>
  <c r="Q44" i="19"/>
  <c r="K44" i="19" s="1"/>
  <c r="DH42" i="19"/>
  <c r="DG42" i="19"/>
  <c r="DB42" i="19"/>
  <c r="DA42" i="19"/>
  <c r="CV42" i="19"/>
  <c r="CU42" i="19"/>
  <c r="CP42" i="19"/>
  <c r="CO42" i="19"/>
  <c r="CM42" i="19"/>
  <c r="CK42" i="19"/>
  <c r="CJ42" i="19"/>
  <c r="CI42" i="19"/>
  <c r="CD42" i="19"/>
  <c r="CC42" i="19"/>
  <c r="BX42" i="19"/>
  <c r="BW42" i="19"/>
  <c r="BO42" i="19"/>
  <c r="BM42" i="19"/>
  <c r="BL42" i="19"/>
  <c r="BK42" i="19"/>
  <c r="BF42" i="19"/>
  <c r="BE42" i="19"/>
  <c r="AZ42" i="19"/>
  <c r="AY42" i="19"/>
  <c r="AT42" i="19"/>
  <c r="AS42" i="19"/>
  <c r="AQ42" i="19"/>
  <c r="AO42" i="19"/>
  <c r="AN42" i="19"/>
  <c r="AM42" i="19"/>
  <c r="AH42" i="19"/>
  <c r="AG42" i="19"/>
  <c r="AB42" i="19"/>
  <c r="AA42" i="19"/>
  <c r="S42" i="19"/>
  <c r="Q42" i="19"/>
  <c r="K42" i="19" s="1"/>
  <c r="M42" i="19"/>
  <c r="DH41" i="19"/>
  <c r="DG41" i="19"/>
  <c r="DB41" i="19"/>
  <c r="DA41" i="19"/>
  <c r="CV41" i="19"/>
  <c r="CU41" i="19"/>
  <c r="CP41" i="19"/>
  <c r="CO41" i="19"/>
  <c r="CM41" i="19"/>
  <c r="CK41" i="19"/>
  <c r="CJ41" i="19"/>
  <c r="CI41" i="19"/>
  <c r="CD41" i="19"/>
  <c r="CC41" i="19"/>
  <c r="BX41" i="19"/>
  <c r="BW41" i="19"/>
  <c r="BO41" i="19"/>
  <c r="BM41" i="19"/>
  <c r="BL41" i="19"/>
  <c r="BK41" i="19"/>
  <c r="BF41" i="19"/>
  <c r="BE41" i="19"/>
  <c r="AZ41" i="19"/>
  <c r="AY41" i="19"/>
  <c r="AT41" i="19"/>
  <c r="AS41" i="19"/>
  <c r="AQ41" i="19"/>
  <c r="AO41" i="19"/>
  <c r="AN41" i="19"/>
  <c r="AM41" i="19"/>
  <c r="AH41" i="19"/>
  <c r="AG41" i="19"/>
  <c r="AB41" i="19"/>
  <c r="AA41" i="19"/>
  <c r="S41" i="19"/>
  <c r="Q41" i="19"/>
  <c r="K41" i="19"/>
  <c r="DH40" i="19"/>
  <c r="DG40" i="19"/>
  <c r="DB40" i="19"/>
  <c r="DA40" i="19"/>
  <c r="CV40" i="19"/>
  <c r="CU40" i="19"/>
  <c r="CP40" i="19"/>
  <c r="CO40" i="19"/>
  <c r="CM40" i="19"/>
  <c r="CK40" i="19"/>
  <c r="CJ40" i="19"/>
  <c r="CI40" i="19"/>
  <c r="CD40" i="19"/>
  <c r="CC40" i="19"/>
  <c r="BX40" i="19"/>
  <c r="BW40" i="19"/>
  <c r="BO40" i="19"/>
  <c r="BM40" i="19"/>
  <c r="BL40" i="19"/>
  <c r="BK40" i="19"/>
  <c r="BF40" i="19"/>
  <c r="BE40" i="19"/>
  <c r="AZ40" i="19"/>
  <c r="AY40" i="19"/>
  <c r="AT40" i="19"/>
  <c r="AS40" i="19"/>
  <c r="AQ40" i="19"/>
  <c r="AO40" i="19"/>
  <c r="AN40" i="19"/>
  <c r="AM40" i="19"/>
  <c r="AH40" i="19"/>
  <c r="AG40" i="19"/>
  <c r="AB40" i="19"/>
  <c r="AA40" i="19"/>
  <c r="S40" i="19"/>
  <c r="Q40" i="19"/>
  <c r="K40" i="19" s="1"/>
  <c r="M40" i="19"/>
  <c r="DE39" i="19"/>
  <c r="DC39" i="19"/>
  <c r="DC38" i="19" s="1"/>
  <c r="CY39" i="19"/>
  <c r="CW39" i="19"/>
  <c r="CS39" i="19"/>
  <c r="CQ39" i="19"/>
  <c r="CK39" i="19" s="1"/>
  <c r="CM39" i="19"/>
  <c r="CG39" i="19"/>
  <c r="CE39" i="19"/>
  <c r="CE38" i="19" s="1"/>
  <c r="CA39" i="19"/>
  <c r="BY39" i="19"/>
  <c r="BU39" i="19"/>
  <c r="BS39" i="19"/>
  <c r="BM39" i="19" s="1"/>
  <c r="BO39" i="19"/>
  <c r="BI39" i="19"/>
  <c r="BG39" i="19"/>
  <c r="BG38" i="19" s="1"/>
  <c r="BC39" i="19"/>
  <c r="BA39" i="19"/>
  <c r="AW39" i="19"/>
  <c r="AU39" i="19"/>
  <c r="AO39" i="19" s="1"/>
  <c r="AQ39" i="19"/>
  <c r="AK39" i="19"/>
  <c r="AI39" i="19"/>
  <c r="AI38" i="19" s="1"/>
  <c r="AE39" i="19"/>
  <c r="AC39" i="19"/>
  <c r="Y39" i="19"/>
  <c r="W39" i="19"/>
  <c r="Q39" i="19" s="1"/>
  <c r="S39" i="19"/>
  <c r="DE38" i="19"/>
  <c r="CW38" i="19"/>
  <c r="CS38" i="19"/>
  <c r="CG38" i="19"/>
  <c r="BY38" i="19"/>
  <c r="BU38" i="19"/>
  <c r="BI38" i="19"/>
  <c r="BA38" i="19"/>
  <c r="AW38" i="19"/>
  <c r="AK38" i="19"/>
  <c r="AC38" i="19"/>
  <c r="Y38" i="19"/>
  <c r="DE37" i="19"/>
  <c r="DC37" i="19"/>
  <c r="DC26" i="19" s="1"/>
  <c r="DC24" i="19" s="1"/>
  <c r="CY37" i="19"/>
  <c r="CW37" i="19"/>
  <c r="CS37" i="19"/>
  <c r="CQ37" i="19"/>
  <c r="CK37" i="19" s="1"/>
  <c r="CM37" i="19"/>
  <c r="CG37" i="19"/>
  <c r="CE37" i="19"/>
  <c r="CE26" i="19" s="1"/>
  <c r="CE24" i="19" s="1"/>
  <c r="CA37" i="19"/>
  <c r="BY37" i="19"/>
  <c r="BU37" i="19"/>
  <c r="BS37" i="19"/>
  <c r="BM37" i="19" s="1"/>
  <c r="BO37" i="19"/>
  <c r="BI37" i="19"/>
  <c r="BG37" i="19"/>
  <c r="BG26" i="19" s="1"/>
  <c r="BG24" i="19" s="1"/>
  <c r="BC37" i="19"/>
  <c r="BA37" i="19"/>
  <c r="AW37" i="19"/>
  <c r="AU37" i="19"/>
  <c r="AO37" i="19" s="1"/>
  <c r="AQ37" i="19"/>
  <c r="AK37" i="19"/>
  <c r="AI37" i="19"/>
  <c r="AI26" i="19" s="1"/>
  <c r="AI24" i="19" s="1"/>
  <c r="AE37" i="19"/>
  <c r="AC37" i="19"/>
  <c r="Y37" i="19"/>
  <c r="W37" i="19"/>
  <c r="Q37" i="19" s="1"/>
  <c r="S37" i="19"/>
  <c r="DE36" i="19"/>
  <c r="DC36" i="19"/>
  <c r="CY36" i="19"/>
  <c r="CW36" i="19"/>
  <c r="CS36" i="19"/>
  <c r="CQ36" i="19"/>
  <c r="CK36" i="19"/>
  <c r="CG36" i="19"/>
  <c r="CE36" i="19"/>
  <c r="CA36" i="19"/>
  <c r="BY36" i="19"/>
  <c r="BU36" i="19"/>
  <c r="BS36" i="19"/>
  <c r="BM36" i="19"/>
  <c r="BI36" i="19"/>
  <c r="BG36" i="19"/>
  <c r="BC36" i="19"/>
  <c r="BA36" i="19"/>
  <c r="AW36" i="19"/>
  <c r="AU36" i="19"/>
  <c r="AO36" i="19"/>
  <c r="AK36" i="19"/>
  <c r="AI36" i="19"/>
  <c r="AE36" i="19"/>
  <c r="AC36" i="19"/>
  <c r="Y36" i="19"/>
  <c r="W36" i="19"/>
  <c r="Q36" i="19"/>
  <c r="K36" i="19" s="1"/>
  <c r="DE35" i="19"/>
  <c r="DC35" i="19"/>
  <c r="DC14" i="19" s="1"/>
  <c r="DC11" i="19" s="1"/>
  <c r="CY35" i="19"/>
  <c r="CW35" i="19"/>
  <c r="CS35" i="19"/>
  <c r="CQ35" i="19"/>
  <c r="CK35" i="19" s="1"/>
  <c r="CM35" i="19"/>
  <c r="CG35" i="19"/>
  <c r="CE35" i="19"/>
  <c r="CE14" i="19" s="1"/>
  <c r="CE11" i="19" s="1"/>
  <c r="CA35" i="19"/>
  <c r="BY35" i="19"/>
  <c r="BU35" i="19"/>
  <c r="BS35" i="19"/>
  <c r="BM35" i="19" s="1"/>
  <c r="BO35" i="19"/>
  <c r="BI35" i="19"/>
  <c r="BG35" i="19"/>
  <c r="BG14" i="19" s="1"/>
  <c r="BG11" i="19" s="1"/>
  <c r="BC35" i="19"/>
  <c r="BA35" i="19"/>
  <c r="AW35" i="19"/>
  <c r="AU35" i="19"/>
  <c r="AO35" i="19" s="1"/>
  <c r="AQ35" i="19"/>
  <c r="AK35" i="19"/>
  <c r="AI35" i="19"/>
  <c r="AI14" i="19" s="1"/>
  <c r="AI11" i="19" s="1"/>
  <c r="AE35" i="19"/>
  <c r="AC35" i="19"/>
  <c r="Y35" i="19"/>
  <c r="W35" i="19"/>
  <c r="Q35" i="19" s="1"/>
  <c r="S35" i="19"/>
  <c r="DE34" i="19"/>
  <c r="CW34" i="19"/>
  <c r="CW33" i="19" s="1"/>
  <c r="CS34" i="19"/>
  <c r="CG34" i="19"/>
  <c r="BY34" i="19"/>
  <c r="BY33" i="19" s="1"/>
  <c r="BU34" i="19"/>
  <c r="BI34" i="19"/>
  <c r="BA34" i="19"/>
  <c r="BA33" i="19" s="1"/>
  <c r="AW34" i="19"/>
  <c r="AK34" i="19"/>
  <c r="AC34" i="19"/>
  <c r="AC33" i="19" s="1"/>
  <c r="Y34" i="19"/>
  <c r="DH31" i="19"/>
  <c r="DG31" i="19"/>
  <c r="DB31" i="19"/>
  <c r="DA31" i="19"/>
  <c r="CV31" i="19"/>
  <c r="CU31" i="19"/>
  <c r="CP31" i="19"/>
  <c r="CO31" i="19"/>
  <c r="CM31" i="19"/>
  <c r="CK31" i="19"/>
  <c r="CJ31" i="19"/>
  <c r="CI31" i="19"/>
  <c r="CD31" i="19"/>
  <c r="CC31" i="19"/>
  <c r="BX31" i="19"/>
  <c r="BW31" i="19"/>
  <c r="BO31" i="19"/>
  <c r="BM31" i="19"/>
  <c r="BL31" i="19"/>
  <c r="BK31" i="19"/>
  <c r="BF31" i="19"/>
  <c r="BE31" i="19"/>
  <c r="AZ31" i="19"/>
  <c r="AY31" i="19"/>
  <c r="AT31" i="19"/>
  <c r="AS31" i="19"/>
  <c r="AQ31" i="19"/>
  <c r="AO31" i="19"/>
  <c r="AN31" i="19"/>
  <c r="AM31" i="19"/>
  <c r="AH31" i="19"/>
  <c r="AG31" i="19"/>
  <c r="AB31" i="19"/>
  <c r="AA31" i="19"/>
  <c r="S31" i="19"/>
  <c r="Q31" i="19"/>
  <c r="K31" i="19"/>
  <c r="DH30" i="19"/>
  <c r="DG30" i="19"/>
  <c r="DB30" i="19"/>
  <c r="DA30" i="19"/>
  <c r="CV30" i="19"/>
  <c r="CU30" i="19"/>
  <c r="CP30" i="19"/>
  <c r="CO30" i="19"/>
  <c r="CM30" i="19"/>
  <c r="CK30" i="19"/>
  <c r="CJ30" i="19"/>
  <c r="CI30" i="19"/>
  <c r="CD30" i="19"/>
  <c r="CC30" i="19"/>
  <c r="BX30" i="19"/>
  <c r="BW30" i="19"/>
  <c r="BO30" i="19"/>
  <c r="BM30" i="19"/>
  <c r="BL30" i="19"/>
  <c r="BK30" i="19"/>
  <c r="BF30" i="19"/>
  <c r="BE30" i="19"/>
  <c r="AZ30" i="19"/>
  <c r="AY30" i="19"/>
  <c r="AT30" i="19"/>
  <c r="AS30" i="19"/>
  <c r="AQ30" i="19"/>
  <c r="AO30" i="19"/>
  <c r="AN30" i="19"/>
  <c r="AM30" i="19"/>
  <c r="AH30" i="19"/>
  <c r="AG30" i="19"/>
  <c r="AB30" i="19"/>
  <c r="AA30" i="19"/>
  <c r="S30" i="19"/>
  <c r="Q30" i="19"/>
  <c r="K30" i="19" s="1"/>
  <c r="M30" i="19"/>
  <c r="DH29" i="19"/>
  <c r="DG29" i="19"/>
  <c r="DB29" i="19"/>
  <c r="DA29" i="19"/>
  <c r="CV29" i="19"/>
  <c r="CU29" i="19"/>
  <c r="CP29" i="19"/>
  <c r="CO29" i="19"/>
  <c r="CM29" i="19"/>
  <c r="CK29" i="19"/>
  <c r="CJ29" i="19"/>
  <c r="CI29" i="19"/>
  <c r="CD29" i="19"/>
  <c r="CC29" i="19"/>
  <c r="BX29" i="19"/>
  <c r="BW29" i="19"/>
  <c r="BO29" i="19"/>
  <c r="BM29" i="19"/>
  <c r="BL29" i="19"/>
  <c r="BK29" i="19"/>
  <c r="BF29" i="19"/>
  <c r="BE29" i="19"/>
  <c r="AZ29" i="19"/>
  <c r="AY29" i="19"/>
  <c r="AT29" i="19"/>
  <c r="AS29" i="19"/>
  <c r="AQ29" i="19"/>
  <c r="AO29" i="19"/>
  <c r="AN29" i="19"/>
  <c r="AM29" i="19"/>
  <c r="AH29" i="19"/>
  <c r="AG29" i="19"/>
  <c r="AB29" i="19"/>
  <c r="AA29" i="19"/>
  <c r="S29" i="19"/>
  <c r="Q29" i="19"/>
  <c r="K29" i="19"/>
  <c r="DE28" i="19"/>
  <c r="DC28" i="19"/>
  <c r="CY28" i="19"/>
  <c r="CW28" i="19"/>
  <c r="CS28" i="19"/>
  <c r="CQ28" i="19"/>
  <c r="CK28" i="19"/>
  <c r="CG28" i="19"/>
  <c r="CE28" i="19"/>
  <c r="CA28" i="19"/>
  <c r="BY28" i="19"/>
  <c r="BU28" i="19"/>
  <c r="BS28" i="19"/>
  <c r="BM28" i="19"/>
  <c r="BI28" i="19"/>
  <c r="BG28" i="19"/>
  <c r="BC28" i="19"/>
  <c r="BA28" i="19"/>
  <c r="AW28" i="19"/>
  <c r="AU28" i="19"/>
  <c r="AO28" i="19"/>
  <c r="AK28" i="19"/>
  <c r="AI28" i="19"/>
  <c r="AE28" i="19"/>
  <c r="AC28" i="19"/>
  <c r="Y28" i="19"/>
  <c r="W28" i="19"/>
  <c r="Q28" i="19"/>
  <c r="K28" i="19" s="1"/>
  <c r="DH27" i="19"/>
  <c r="DG27" i="19"/>
  <c r="DB27" i="19"/>
  <c r="DA27" i="19"/>
  <c r="CV27" i="19"/>
  <c r="CU27" i="19"/>
  <c r="CP27" i="19"/>
  <c r="CO27" i="19"/>
  <c r="CM27" i="19"/>
  <c r="CK27" i="19"/>
  <c r="CJ27" i="19"/>
  <c r="CI27" i="19"/>
  <c r="CD27" i="19"/>
  <c r="CC27" i="19"/>
  <c r="BX27" i="19"/>
  <c r="BW27" i="19"/>
  <c r="BO27" i="19"/>
  <c r="BM27" i="19"/>
  <c r="BL27" i="19"/>
  <c r="BK27" i="19"/>
  <c r="BF27" i="19"/>
  <c r="BE27" i="19"/>
  <c r="AZ27" i="19"/>
  <c r="AY27" i="19"/>
  <c r="AT27" i="19"/>
  <c r="AS27" i="19"/>
  <c r="AQ27" i="19"/>
  <c r="AO27" i="19"/>
  <c r="AN27" i="19"/>
  <c r="AM27" i="19"/>
  <c r="AH27" i="19"/>
  <c r="AG27" i="19"/>
  <c r="AB27" i="19"/>
  <c r="AA27" i="19"/>
  <c r="S27" i="19"/>
  <c r="Q27" i="19"/>
  <c r="K27" i="19"/>
  <c r="DE26" i="19"/>
  <c r="CW26" i="19"/>
  <c r="CS26" i="19"/>
  <c r="CG26" i="19"/>
  <c r="BY26" i="19"/>
  <c r="BU26" i="19"/>
  <c r="BI26" i="19"/>
  <c r="BA26" i="19"/>
  <c r="AW26" i="19"/>
  <c r="AK26" i="19"/>
  <c r="AC26" i="19"/>
  <c r="Y26" i="19"/>
  <c r="DE25" i="19"/>
  <c r="DC25" i="19"/>
  <c r="CY25" i="19"/>
  <c r="CW25" i="19"/>
  <c r="CS25" i="19"/>
  <c r="CQ25" i="19"/>
  <c r="CK25" i="19" s="1"/>
  <c r="CM25" i="19"/>
  <c r="CG25" i="19"/>
  <c r="CE25" i="19"/>
  <c r="CA25" i="19"/>
  <c r="BY25" i="19"/>
  <c r="BU25" i="19"/>
  <c r="BS25" i="19"/>
  <c r="BM25" i="19" s="1"/>
  <c r="BO25" i="19"/>
  <c r="BI25" i="19"/>
  <c r="BG25" i="19"/>
  <c r="BC25" i="19"/>
  <c r="BA25" i="19"/>
  <c r="AW25" i="19"/>
  <c r="AU25" i="19"/>
  <c r="AO25" i="19" s="1"/>
  <c r="AQ25" i="19"/>
  <c r="AK25" i="19"/>
  <c r="AI25" i="19"/>
  <c r="AE25" i="19"/>
  <c r="AC25" i="19"/>
  <c r="Y25" i="19"/>
  <c r="W25" i="19"/>
  <c r="Q25" i="19" s="1"/>
  <c r="S25" i="19"/>
  <c r="DE24" i="19"/>
  <c r="CW24" i="19"/>
  <c r="CS24" i="19"/>
  <c r="CG24" i="19"/>
  <c r="BY24" i="19"/>
  <c r="BU24" i="19"/>
  <c r="BI24" i="19"/>
  <c r="BA24" i="19"/>
  <c r="AW24" i="19"/>
  <c r="AK24" i="19"/>
  <c r="AC24" i="19"/>
  <c r="Y24" i="19"/>
  <c r="DH23" i="19"/>
  <c r="DG23" i="19"/>
  <c r="DB23" i="19"/>
  <c r="DA23" i="19"/>
  <c r="CV23" i="19"/>
  <c r="CU23" i="19"/>
  <c r="CP23" i="19"/>
  <c r="CO23" i="19"/>
  <c r="CM23" i="19"/>
  <c r="CK23" i="19"/>
  <c r="CJ23" i="19"/>
  <c r="CI23" i="19"/>
  <c r="CD23" i="19"/>
  <c r="CC23" i="19"/>
  <c r="BX23" i="19"/>
  <c r="BW23" i="19"/>
  <c r="BO23" i="19"/>
  <c r="BM23" i="19"/>
  <c r="BL23" i="19"/>
  <c r="BK23" i="19"/>
  <c r="BF23" i="19"/>
  <c r="BE23" i="19"/>
  <c r="AZ23" i="19"/>
  <c r="AY23" i="19"/>
  <c r="AT23" i="19"/>
  <c r="AS23" i="19"/>
  <c r="AQ23" i="19"/>
  <c r="AO23" i="19"/>
  <c r="AN23" i="19"/>
  <c r="AM23" i="19"/>
  <c r="AH23" i="19"/>
  <c r="AG23" i="19"/>
  <c r="AB23" i="19"/>
  <c r="AA23" i="19"/>
  <c r="S23" i="19"/>
  <c r="Q23" i="19"/>
  <c r="K23" i="19"/>
  <c r="DE22" i="19"/>
  <c r="DC22" i="19"/>
  <c r="CY22" i="19"/>
  <c r="CW22" i="19"/>
  <c r="CS22" i="19"/>
  <c r="CQ22" i="19"/>
  <c r="CK22" i="19"/>
  <c r="CG22" i="19"/>
  <c r="CE22" i="19"/>
  <c r="CA22" i="19"/>
  <c r="BY22" i="19"/>
  <c r="BU22" i="19"/>
  <c r="BS22" i="19"/>
  <c r="BM22" i="19"/>
  <c r="BI22" i="19"/>
  <c r="BG22" i="19"/>
  <c r="BC22" i="19"/>
  <c r="BA22" i="19"/>
  <c r="AW22" i="19"/>
  <c r="AU22" i="19"/>
  <c r="AO22" i="19"/>
  <c r="AK22" i="19"/>
  <c r="AI22" i="19"/>
  <c r="AE22" i="19"/>
  <c r="AC22" i="19"/>
  <c r="Y22" i="19"/>
  <c r="W22" i="19"/>
  <c r="Q22" i="19"/>
  <c r="K22" i="19" s="1"/>
  <c r="DE21" i="19"/>
  <c r="DC21" i="19"/>
  <c r="CY21" i="19"/>
  <c r="CW21" i="19"/>
  <c r="CS21" i="19"/>
  <c r="CQ21" i="19"/>
  <c r="CK21" i="19" s="1"/>
  <c r="CM21" i="19"/>
  <c r="CG21" i="19"/>
  <c r="CE21" i="19"/>
  <c r="CA21" i="19"/>
  <c r="BY21" i="19"/>
  <c r="BU21" i="19"/>
  <c r="BS21" i="19"/>
  <c r="BM21" i="19" s="1"/>
  <c r="BO21" i="19"/>
  <c r="BI21" i="19"/>
  <c r="BG21" i="19"/>
  <c r="BC21" i="19"/>
  <c r="BA21" i="19"/>
  <c r="AW21" i="19"/>
  <c r="AU21" i="19"/>
  <c r="AO21" i="19" s="1"/>
  <c r="AQ21" i="19"/>
  <c r="AK21" i="19"/>
  <c r="AI21" i="19"/>
  <c r="AE21" i="19"/>
  <c r="AC21" i="19"/>
  <c r="Y21" i="19"/>
  <c r="W21" i="19"/>
  <c r="Q21" i="19" s="1"/>
  <c r="S21" i="19"/>
  <c r="DE20" i="19"/>
  <c r="DC20" i="19"/>
  <c r="CY20" i="19"/>
  <c r="CW20" i="19"/>
  <c r="CS20" i="19"/>
  <c r="CQ20" i="19"/>
  <c r="CK20" i="19"/>
  <c r="CG20" i="19"/>
  <c r="CE20" i="19"/>
  <c r="CA20" i="19"/>
  <c r="BY20" i="19"/>
  <c r="BU20" i="19"/>
  <c r="BS20" i="19"/>
  <c r="BM20" i="19"/>
  <c r="BI20" i="19"/>
  <c r="BG20" i="19"/>
  <c r="BC20" i="19"/>
  <c r="BA20" i="19"/>
  <c r="AW20" i="19"/>
  <c r="AU20" i="19"/>
  <c r="AO20" i="19"/>
  <c r="AK20" i="19"/>
  <c r="AI20" i="19"/>
  <c r="AE20" i="19"/>
  <c r="AC20" i="19"/>
  <c r="Y20" i="19"/>
  <c r="W20" i="19"/>
  <c r="Q20" i="19"/>
  <c r="K20" i="19" s="1"/>
  <c r="DH19" i="19"/>
  <c r="DG19" i="19"/>
  <c r="DB19" i="19"/>
  <c r="DA19" i="19"/>
  <c r="CV19" i="19"/>
  <c r="CU19" i="19"/>
  <c r="CP19" i="19"/>
  <c r="CO19" i="19"/>
  <c r="CM19" i="19"/>
  <c r="CK19" i="19"/>
  <c r="CJ19" i="19"/>
  <c r="CI19" i="19"/>
  <c r="CD19" i="19"/>
  <c r="CC19" i="19"/>
  <c r="BX19" i="19"/>
  <c r="BW19" i="19"/>
  <c r="BO19" i="19"/>
  <c r="BM19" i="19"/>
  <c r="BL19" i="19"/>
  <c r="BK19" i="19"/>
  <c r="BF19" i="19"/>
  <c r="BE19" i="19"/>
  <c r="AZ19" i="19"/>
  <c r="AY19" i="19"/>
  <c r="AT19" i="19"/>
  <c r="AS19" i="19"/>
  <c r="AQ19" i="19"/>
  <c r="AO19" i="19"/>
  <c r="AN19" i="19"/>
  <c r="AM19" i="19"/>
  <c r="AH19" i="19"/>
  <c r="AG19" i="19"/>
  <c r="AB19" i="19"/>
  <c r="AA19" i="19"/>
  <c r="S19" i="19"/>
  <c r="Q19" i="19"/>
  <c r="K19" i="19"/>
  <c r="DH18" i="19"/>
  <c r="DG18" i="19"/>
  <c r="DB18" i="19"/>
  <c r="DA18" i="19"/>
  <c r="CV18" i="19"/>
  <c r="CU18" i="19"/>
  <c r="CP18" i="19"/>
  <c r="CO18" i="19"/>
  <c r="CM18" i="19"/>
  <c r="CK18" i="19"/>
  <c r="CJ18" i="19"/>
  <c r="CI18" i="19"/>
  <c r="CD18" i="19"/>
  <c r="CC18" i="19"/>
  <c r="BX18" i="19"/>
  <c r="BW18" i="19"/>
  <c r="BO18" i="19"/>
  <c r="BM18" i="19"/>
  <c r="BL18" i="19"/>
  <c r="BK18" i="19"/>
  <c r="BF18" i="19"/>
  <c r="BE18" i="19"/>
  <c r="AZ18" i="19"/>
  <c r="AY18" i="19"/>
  <c r="AT18" i="19"/>
  <c r="AS18" i="19"/>
  <c r="AQ18" i="19"/>
  <c r="AO18" i="19"/>
  <c r="AN18" i="19"/>
  <c r="AM18" i="19"/>
  <c r="AH18" i="19"/>
  <c r="AG18" i="19"/>
  <c r="AB18" i="19"/>
  <c r="AA18" i="19"/>
  <c r="S18" i="19"/>
  <c r="Q18" i="19"/>
  <c r="K18" i="19" s="1"/>
  <c r="M18" i="19"/>
  <c r="DH17" i="19"/>
  <c r="DG17" i="19"/>
  <c r="DB17" i="19"/>
  <c r="DA17" i="19"/>
  <c r="CV17" i="19"/>
  <c r="CU17" i="19"/>
  <c r="CP17" i="19"/>
  <c r="CO17" i="19"/>
  <c r="CM17" i="19"/>
  <c r="CK17" i="19"/>
  <c r="CJ17" i="19"/>
  <c r="CI17" i="19"/>
  <c r="CD17" i="19"/>
  <c r="CC17" i="19"/>
  <c r="BX17" i="19"/>
  <c r="BW17" i="19"/>
  <c r="BO17" i="19"/>
  <c r="BM17" i="19"/>
  <c r="BL17" i="19"/>
  <c r="BK17" i="19"/>
  <c r="BF17" i="19"/>
  <c r="BE17" i="19"/>
  <c r="AZ17" i="19"/>
  <c r="AY17" i="19"/>
  <c r="AT17" i="19"/>
  <c r="AS17" i="19"/>
  <c r="AQ17" i="19"/>
  <c r="AO17" i="19"/>
  <c r="AN17" i="19"/>
  <c r="AM17" i="19"/>
  <c r="AH17" i="19"/>
  <c r="AG17" i="19"/>
  <c r="AB17" i="19"/>
  <c r="AA17" i="19"/>
  <c r="S17" i="19"/>
  <c r="Q17" i="19"/>
  <c r="K17" i="19"/>
  <c r="DH16" i="19"/>
  <c r="DG16" i="19"/>
  <c r="DB16" i="19"/>
  <c r="DA16" i="19"/>
  <c r="CV16" i="19"/>
  <c r="CU16" i="19"/>
  <c r="CP16" i="19"/>
  <c r="CO16" i="19"/>
  <c r="CM16" i="19"/>
  <c r="CK16" i="19"/>
  <c r="CJ16" i="19"/>
  <c r="CI16" i="19"/>
  <c r="CD16" i="19"/>
  <c r="CC16" i="19"/>
  <c r="BX16" i="19"/>
  <c r="BW16" i="19"/>
  <c r="BO16" i="19"/>
  <c r="BM16" i="19"/>
  <c r="BL16" i="19"/>
  <c r="BK16" i="19"/>
  <c r="BF16" i="19"/>
  <c r="BE16" i="19"/>
  <c r="AZ16" i="19"/>
  <c r="AY16" i="19"/>
  <c r="AT16" i="19"/>
  <c r="AS16" i="19"/>
  <c r="AQ16" i="19"/>
  <c r="AO16" i="19"/>
  <c r="AN16" i="19"/>
  <c r="AM16" i="19"/>
  <c r="AH16" i="19"/>
  <c r="AG16" i="19"/>
  <c r="AB16" i="19"/>
  <c r="AA16" i="19"/>
  <c r="S16" i="19"/>
  <c r="Q16" i="19"/>
  <c r="K16" i="19" s="1"/>
  <c r="M16" i="19"/>
  <c r="DH15" i="19"/>
  <c r="DG15" i="19"/>
  <c r="DB15" i="19"/>
  <c r="DA15" i="19"/>
  <c r="CV15" i="19"/>
  <c r="CU15" i="19"/>
  <c r="CP15" i="19"/>
  <c r="CO15" i="19"/>
  <c r="CM15" i="19"/>
  <c r="CK15" i="19"/>
  <c r="CJ15" i="19"/>
  <c r="CI15" i="19"/>
  <c r="CD15" i="19"/>
  <c r="CC15" i="19"/>
  <c r="BX15" i="19"/>
  <c r="BW15" i="19"/>
  <c r="BO15" i="19"/>
  <c r="BM15" i="19"/>
  <c r="BL15" i="19"/>
  <c r="BK15" i="19"/>
  <c r="BF15" i="19"/>
  <c r="BE15" i="19"/>
  <c r="AZ15" i="19"/>
  <c r="AY15" i="19"/>
  <c r="AT15" i="19"/>
  <c r="AS15" i="19"/>
  <c r="AQ15" i="19"/>
  <c r="AO15" i="19"/>
  <c r="AN15" i="19"/>
  <c r="AM15" i="19"/>
  <c r="AH15" i="19"/>
  <c r="AG15" i="19"/>
  <c r="AB15" i="19"/>
  <c r="AA15" i="19"/>
  <c r="S15" i="19"/>
  <c r="Q15" i="19"/>
  <c r="K15" i="19"/>
  <c r="DE14" i="19"/>
  <c r="CW14" i="19"/>
  <c r="CS14" i="19"/>
  <c r="CG14" i="19"/>
  <c r="BY14" i="19"/>
  <c r="BU14" i="19"/>
  <c r="BI14" i="19"/>
  <c r="BA14" i="19"/>
  <c r="AW14" i="19"/>
  <c r="AK14" i="19"/>
  <c r="AC14" i="19"/>
  <c r="Y14" i="19"/>
  <c r="DE13" i="19"/>
  <c r="DC13" i="19"/>
  <c r="CY13" i="19"/>
  <c r="CW13" i="19"/>
  <c r="CS13" i="19"/>
  <c r="CQ13" i="19"/>
  <c r="CK13" i="19" s="1"/>
  <c r="CM13" i="19"/>
  <c r="CG13" i="19"/>
  <c r="CE13" i="19"/>
  <c r="CA13" i="19"/>
  <c r="BY13" i="19"/>
  <c r="BU13" i="19"/>
  <c r="BS13" i="19"/>
  <c r="BM13" i="19" s="1"/>
  <c r="BO13" i="19"/>
  <c r="BI13" i="19"/>
  <c r="BG13" i="19"/>
  <c r="BC13" i="19"/>
  <c r="BA13" i="19"/>
  <c r="AW13" i="19"/>
  <c r="AU13" i="19"/>
  <c r="AO13" i="19" s="1"/>
  <c r="AQ13" i="19"/>
  <c r="AK13" i="19"/>
  <c r="AI13" i="19"/>
  <c r="AE13" i="19"/>
  <c r="AC13" i="19"/>
  <c r="Y13" i="19"/>
  <c r="W13" i="19"/>
  <c r="Q13" i="19" s="1"/>
  <c r="S13" i="19"/>
  <c r="DE12" i="19"/>
  <c r="DC12" i="19"/>
  <c r="CY12" i="19"/>
  <c r="CW12" i="19"/>
  <c r="CW11" i="19" s="1"/>
  <c r="CS12" i="19"/>
  <c r="CQ12" i="19"/>
  <c r="CK12" i="19"/>
  <c r="CG12" i="19"/>
  <c r="CE12" i="19"/>
  <c r="CA12" i="19"/>
  <c r="BY12" i="19"/>
  <c r="BY11" i="19" s="1"/>
  <c r="BU12" i="19"/>
  <c r="BS12" i="19"/>
  <c r="BM12" i="19"/>
  <c r="BI12" i="19"/>
  <c r="BG12" i="19"/>
  <c r="BC12" i="19"/>
  <c r="BA12" i="19"/>
  <c r="BA11" i="19" s="1"/>
  <c r="AW12" i="19"/>
  <c r="AU12" i="19"/>
  <c r="AO12" i="19"/>
  <c r="AK12" i="19"/>
  <c r="AI12" i="19"/>
  <c r="AE12" i="19"/>
  <c r="AC12" i="19"/>
  <c r="AC11" i="19" s="1"/>
  <c r="Y12" i="19"/>
  <c r="W12" i="19"/>
  <c r="Q12" i="19"/>
  <c r="K12" i="19" s="1"/>
  <c r="DE10" i="19"/>
  <c r="DC10" i="19"/>
  <c r="CY10" i="19"/>
  <c r="CW10" i="19"/>
  <c r="CS10" i="19"/>
  <c r="CQ10" i="19"/>
  <c r="CK10" i="19"/>
  <c r="CG10" i="19"/>
  <c r="CE10" i="19"/>
  <c r="CA10" i="19"/>
  <c r="BY10" i="19"/>
  <c r="BU10" i="19"/>
  <c r="BS10" i="19"/>
  <c r="BM10" i="19"/>
  <c r="BI10" i="19"/>
  <c r="BG10" i="19"/>
  <c r="BC10" i="19"/>
  <c r="BA10" i="19"/>
  <c r="AW10" i="19"/>
  <c r="AU10" i="19"/>
  <c r="AO10" i="19"/>
  <c r="AK10" i="19"/>
  <c r="AI10" i="19"/>
  <c r="AE10" i="19"/>
  <c r="AC10" i="19"/>
  <c r="Y10" i="19"/>
  <c r="W10" i="19"/>
  <c r="Q10" i="19"/>
  <c r="K10" i="19" s="1"/>
  <c r="DH12" i="18"/>
  <c r="DG12" i="18"/>
  <c r="DB12" i="18"/>
  <c r="DA12" i="18"/>
  <c r="CV12" i="18"/>
  <c r="CU12" i="18"/>
  <c r="CP12" i="18"/>
  <c r="CO12" i="18"/>
  <c r="CM12" i="18"/>
  <c r="CK12" i="18"/>
  <c r="CJ12" i="18"/>
  <c r="CI12" i="18"/>
  <c r="CD12" i="18"/>
  <c r="CC12" i="18"/>
  <c r="BX12" i="18"/>
  <c r="BW12" i="18"/>
  <c r="BO12" i="18"/>
  <c r="BM12" i="18"/>
  <c r="BL12" i="18"/>
  <c r="BK12" i="18"/>
  <c r="BF12" i="18"/>
  <c r="BE12" i="18"/>
  <c r="AZ12" i="18"/>
  <c r="AY12" i="18"/>
  <c r="AT12" i="18"/>
  <c r="AS12" i="18"/>
  <c r="AQ12" i="18"/>
  <c r="AO12" i="18"/>
  <c r="AN12" i="18"/>
  <c r="AM12" i="18"/>
  <c r="AH12" i="18"/>
  <c r="AG12" i="18"/>
  <c r="AB12" i="18"/>
  <c r="AA12" i="18"/>
  <c r="S12" i="18"/>
  <c r="Q12" i="18"/>
  <c r="K12" i="18"/>
  <c r="DH11" i="18"/>
  <c r="DG11" i="18"/>
  <c r="DB11" i="18"/>
  <c r="DA11" i="18"/>
  <c r="CV11" i="18"/>
  <c r="CU11" i="18"/>
  <c r="CP11" i="18"/>
  <c r="CO11" i="18"/>
  <c r="CM11" i="18"/>
  <c r="CK11" i="18"/>
  <c r="CJ11" i="18"/>
  <c r="CI11" i="18"/>
  <c r="CD11" i="18"/>
  <c r="CC11" i="18"/>
  <c r="BX11" i="18"/>
  <c r="BW11" i="18"/>
  <c r="BO11" i="18"/>
  <c r="BM11" i="18"/>
  <c r="BL11" i="18"/>
  <c r="BK11" i="18"/>
  <c r="BF11" i="18"/>
  <c r="BE11" i="18"/>
  <c r="AZ11" i="18"/>
  <c r="AY11" i="18"/>
  <c r="AT11" i="18"/>
  <c r="AS11" i="18"/>
  <c r="AQ11" i="18"/>
  <c r="AO11" i="18"/>
  <c r="AN11" i="18"/>
  <c r="AM11" i="18"/>
  <c r="AH11" i="18"/>
  <c r="AG11" i="18"/>
  <c r="AB11" i="18"/>
  <c r="AA11" i="18"/>
  <c r="S11" i="18"/>
  <c r="Q11" i="18"/>
  <c r="K11" i="18" s="1"/>
  <c r="M11" i="18"/>
  <c r="DE10" i="18"/>
  <c r="DC10" i="18"/>
  <c r="CY10" i="18"/>
  <c r="CW10" i="18"/>
  <c r="CS10" i="18"/>
  <c r="CQ10" i="18"/>
  <c r="CK10" i="18" s="1"/>
  <c r="CM10" i="18"/>
  <c r="CG10" i="18"/>
  <c r="CE10" i="18"/>
  <c r="CA10" i="18"/>
  <c r="BY10" i="18"/>
  <c r="BU10" i="18"/>
  <c r="BS10" i="18"/>
  <c r="BM10" i="18" s="1"/>
  <c r="BO10" i="18"/>
  <c r="BI10" i="18"/>
  <c r="BG10" i="18"/>
  <c r="BC10" i="18"/>
  <c r="BA10" i="18"/>
  <c r="AW10" i="18"/>
  <c r="AU10" i="18"/>
  <c r="AO10" i="18" s="1"/>
  <c r="AQ10" i="18"/>
  <c r="AK10" i="18"/>
  <c r="AI10" i="18"/>
  <c r="AE10" i="18"/>
  <c r="AC10" i="18"/>
  <c r="Y10" i="18"/>
  <c r="W10" i="18"/>
  <c r="Q10" i="18" s="1"/>
  <c r="S10" i="18"/>
  <c r="CW79" i="17"/>
  <c r="BY79" i="17"/>
  <c r="BA79" i="17"/>
  <c r="AC79" i="17"/>
  <c r="DH77" i="17"/>
  <c r="DG77" i="17"/>
  <c r="DB77" i="17"/>
  <c r="DA77" i="17"/>
  <c r="CV77" i="17"/>
  <c r="CU77" i="17"/>
  <c r="CP77" i="17"/>
  <c r="CO77" i="17"/>
  <c r="CM77" i="17"/>
  <c r="CK77" i="17"/>
  <c r="CJ77" i="17"/>
  <c r="CI77" i="17"/>
  <c r="CD77" i="17"/>
  <c r="CC77" i="17"/>
  <c r="BX77" i="17"/>
  <c r="BW77" i="17"/>
  <c r="BO77" i="17"/>
  <c r="BM77" i="17"/>
  <c r="BL77" i="17"/>
  <c r="BK77" i="17"/>
  <c r="BF77" i="17"/>
  <c r="BE77" i="17"/>
  <c r="AZ77" i="17"/>
  <c r="AY77" i="17"/>
  <c r="AT77" i="17"/>
  <c r="AS77" i="17"/>
  <c r="AQ77" i="17"/>
  <c r="AO77" i="17"/>
  <c r="AN77" i="17"/>
  <c r="AM77" i="17"/>
  <c r="AH77" i="17"/>
  <c r="AG77" i="17"/>
  <c r="AB77" i="17"/>
  <c r="AA77" i="17"/>
  <c r="S77" i="17"/>
  <c r="Q77" i="17"/>
  <c r="K77" i="17" s="1"/>
  <c r="M77" i="17"/>
  <c r="DH76" i="17"/>
  <c r="DG76" i="17"/>
  <c r="DB76" i="17"/>
  <c r="DA76" i="17"/>
  <c r="CV76" i="17"/>
  <c r="CU76" i="17"/>
  <c r="CP76" i="17"/>
  <c r="CO76" i="17"/>
  <c r="CM76" i="17"/>
  <c r="CK76" i="17"/>
  <c r="CJ76" i="17"/>
  <c r="CI76" i="17"/>
  <c r="CD76" i="17"/>
  <c r="CC76" i="17"/>
  <c r="BX76" i="17"/>
  <c r="BW76" i="17"/>
  <c r="BO76" i="17"/>
  <c r="BM76" i="17"/>
  <c r="BL76" i="17"/>
  <c r="BK76" i="17"/>
  <c r="BF76" i="17"/>
  <c r="BE76" i="17"/>
  <c r="AZ76" i="17"/>
  <c r="AY76" i="17"/>
  <c r="AT76" i="17"/>
  <c r="AS76" i="17"/>
  <c r="AQ76" i="17"/>
  <c r="AO76" i="17"/>
  <c r="AN76" i="17"/>
  <c r="AM76" i="17"/>
  <c r="AH76" i="17"/>
  <c r="AG76" i="17"/>
  <c r="AB76" i="17"/>
  <c r="AA76" i="17"/>
  <c r="S76" i="17"/>
  <c r="Q76" i="17"/>
  <c r="K76" i="17"/>
  <c r="DH75" i="17"/>
  <c r="DG75" i="17"/>
  <c r="DB75" i="17"/>
  <c r="DA75" i="17"/>
  <c r="CV75" i="17"/>
  <c r="CU75" i="17"/>
  <c r="CP75" i="17"/>
  <c r="CO75" i="17"/>
  <c r="CM75" i="17"/>
  <c r="CK75" i="17"/>
  <c r="CJ75" i="17"/>
  <c r="CI75" i="17"/>
  <c r="CD75" i="17"/>
  <c r="CC75" i="17"/>
  <c r="BX75" i="17"/>
  <c r="BW75" i="17"/>
  <c r="BO75" i="17"/>
  <c r="BM75" i="17"/>
  <c r="BL75" i="17"/>
  <c r="BK75" i="17"/>
  <c r="BF75" i="17"/>
  <c r="BE75" i="17"/>
  <c r="AZ75" i="17"/>
  <c r="AY75" i="17"/>
  <c r="AT75" i="17"/>
  <c r="AS75" i="17"/>
  <c r="AQ75" i="17"/>
  <c r="AO75" i="17"/>
  <c r="AN75" i="17"/>
  <c r="AM75" i="17"/>
  <c r="AH75" i="17"/>
  <c r="AG75" i="17"/>
  <c r="AB75" i="17"/>
  <c r="AA75" i="17"/>
  <c r="S75" i="17"/>
  <c r="Q75" i="17"/>
  <c r="K75" i="17" s="1"/>
  <c r="M75" i="17"/>
  <c r="DH73" i="17"/>
  <c r="DG73" i="17"/>
  <c r="DB73" i="17"/>
  <c r="DA73" i="17"/>
  <c r="CV73" i="17"/>
  <c r="CU73" i="17"/>
  <c r="CP73" i="17"/>
  <c r="CO73" i="17"/>
  <c r="CM73" i="17"/>
  <c r="CK73" i="17"/>
  <c r="CJ73" i="17"/>
  <c r="CI73" i="17"/>
  <c r="CD73" i="17"/>
  <c r="CC73" i="17"/>
  <c r="BX73" i="17"/>
  <c r="BW73" i="17"/>
  <c r="BO73" i="17"/>
  <c r="BM73" i="17"/>
  <c r="BL73" i="17"/>
  <c r="BK73" i="17"/>
  <c r="BF73" i="17"/>
  <c r="BE73" i="17"/>
  <c r="AZ73" i="17"/>
  <c r="AY73" i="17"/>
  <c r="AT73" i="17"/>
  <c r="AS73" i="17"/>
  <c r="AQ73" i="17"/>
  <c r="AO73" i="17"/>
  <c r="AN73" i="17"/>
  <c r="AM73" i="17"/>
  <c r="AH73" i="17"/>
  <c r="AG73" i="17"/>
  <c r="AB73" i="17"/>
  <c r="AA73" i="17"/>
  <c r="S73" i="17"/>
  <c r="Q73" i="17"/>
  <c r="K73" i="17" s="1"/>
  <c r="M73" i="17"/>
  <c r="DC72" i="17"/>
  <c r="CQ72" i="17"/>
  <c r="CK72" i="17" s="1"/>
  <c r="CE72" i="17"/>
  <c r="BS72" i="17"/>
  <c r="BG72" i="17"/>
  <c r="AU72" i="17"/>
  <c r="AO72" i="17" s="1"/>
  <c r="AI72" i="17"/>
  <c r="W72" i="17"/>
  <c r="DH71" i="17"/>
  <c r="DG71" i="17"/>
  <c r="DB71" i="17"/>
  <c r="DA71" i="17"/>
  <c r="CV71" i="17"/>
  <c r="CU71" i="17"/>
  <c r="CP71" i="17"/>
  <c r="CO71" i="17"/>
  <c r="CM71" i="17"/>
  <c r="CK71" i="17"/>
  <c r="CJ71" i="17"/>
  <c r="CI71" i="17"/>
  <c r="CD71" i="17"/>
  <c r="CC71" i="17"/>
  <c r="BX71" i="17"/>
  <c r="BW71" i="17"/>
  <c r="BO71" i="17"/>
  <c r="BM71" i="17"/>
  <c r="BL71" i="17"/>
  <c r="BK71" i="17"/>
  <c r="BF71" i="17"/>
  <c r="BE71" i="17"/>
  <c r="AZ71" i="17"/>
  <c r="AY71" i="17"/>
  <c r="AT71" i="17"/>
  <c r="AS71" i="17"/>
  <c r="AQ71" i="17"/>
  <c r="AO71" i="17"/>
  <c r="AN71" i="17"/>
  <c r="AM71" i="17"/>
  <c r="AH71" i="17"/>
  <c r="AG71" i="17"/>
  <c r="AB71" i="17"/>
  <c r="AA71" i="17"/>
  <c r="S71" i="17"/>
  <c r="Q71" i="17"/>
  <c r="K71" i="17" s="1"/>
  <c r="M71" i="17"/>
  <c r="DH70" i="17"/>
  <c r="DG70" i="17"/>
  <c r="DB70" i="17"/>
  <c r="DA70" i="17"/>
  <c r="CV70" i="17"/>
  <c r="CU70" i="17"/>
  <c r="CP70" i="17"/>
  <c r="CO70" i="17"/>
  <c r="CM70" i="17"/>
  <c r="CK70" i="17"/>
  <c r="CJ70" i="17"/>
  <c r="CI70" i="17"/>
  <c r="CD70" i="17"/>
  <c r="CC70" i="17"/>
  <c r="BX70" i="17"/>
  <c r="BW70" i="17"/>
  <c r="BO70" i="17"/>
  <c r="BM70" i="17"/>
  <c r="BL70" i="17"/>
  <c r="BK70" i="17"/>
  <c r="BF70" i="17"/>
  <c r="BE70" i="17"/>
  <c r="AZ70" i="17"/>
  <c r="AY70" i="17"/>
  <c r="AT70" i="17"/>
  <c r="AS70" i="17"/>
  <c r="AQ70" i="17"/>
  <c r="AO70" i="17"/>
  <c r="AN70" i="17"/>
  <c r="AM70" i="17"/>
  <c r="AH70" i="17"/>
  <c r="AG70" i="17"/>
  <c r="AB70" i="17"/>
  <c r="AA70" i="17"/>
  <c r="S70" i="17"/>
  <c r="Q70" i="17"/>
  <c r="K70" i="17"/>
  <c r="DH69" i="17"/>
  <c r="DG69" i="17"/>
  <c r="DB69" i="17"/>
  <c r="DA69" i="17"/>
  <c r="CV69" i="17"/>
  <c r="CU69" i="17"/>
  <c r="CP69" i="17"/>
  <c r="CO69" i="17"/>
  <c r="CM69" i="17"/>
  <c r="CK69" i="17"/>
  <c r="CJ69" i="17"/>
  <c r="CI69" i="17"/>
  <c r="CD69" i="17"/>
  <c r="CC69" i="17"/>
  <c r="BX69" i="17"/>
  <c r="BW69" i="17"/>
  <c r="BO69" i="17"/>
  <c r="BM69" i="17"/>
  <c r="BL69" i="17"/>
  <c r="BK69" i="17"/>
  <c r="BF69" i="17"/>
  <c r="BE69" i="17"/>
  <c r="AZ69" i="17"/>
  <c r="AY69" i="17"/>
  <c r="AT69" i="17"/>
  <c r="AS69" i="17"/>
  <c r="AQ69" i="17"/>
  <c r="AO69" i="17"/>
  <c r="AN69" i="17"/>
  <c r="AM69" i="17"/>
  <c r="AH69" i="17"/>
  <c r="AG69" i="17"/>
  <c r="AB69" i="17"/>
  <c r="AA69" i="17"/>
  <c r="S69" i="17"/>
  <c r="Q69" i="17"/>
  <c r="K69" i="17" s="1"/>
  <c r="M69" i="17"/>
  <c r="DH68" i="17"/>
  <c r="DG68" i="17"/>
  <c r="DB68" i="17"/>
  <c r="DA68" i="17"/>
  <c r="CV68" i="17"/>
  <c r="CU68" i="17"/>
  <c r="CP68" i="17"/>
  <c r="CO68" i="17"/>
  <c r="CM68" i="17"/>
  <c r="CK68" i="17"/>
  <c r="CJ68" i="17"/>
  <c r="CI68" i="17"/>
  <c r="CD68" i="17"/>
  <c r="CC68" i="17"/>
  <c r="BX68" i="17"/>
  <c r="BW68" i="17"/>
  <c r="BO68" i="17"/>
  <c r="BM68" i="17"/>
  <c r="BL68" i="17"/>
  <c r="BK68" i="17"/>
  <c r="BF68" i="17"/>
  <c r="BE68" i="17"/>
  <c r="AZ68" i="17"/>
  <c r="AY68" i="17"/>
  <c r="AT68" i="17"/>
  <c r="AS68" i="17"/>
  <c r="AQ68" i="17"/>
  <c r="AO68" i="17"/>
  <c r="AN68" i="17"/>
  <c r="AM68" i="17"/>
  <c r="AH68" i="17"/>
  <c r="AG68" i="17"/>
  <c r="AB68" i="17"/>
  <c r="AA68" i="17"/>
  <c r="S68" i="17"/>
  <c r="Q68" i="17"/>
  <c r="K68" i="17"/>
  <c r="DE67" i="17"/>
  <c r="DC67" i="17"/>
  <c r="CY67" i="17"/>
  <c r="CW67" i="17"/>
  <c r="CS67" i="17"/>
  <c r="CQ67" i="17"/>
  <c r="CK67" i="17"/>
  <c r="CG67" i="17"/>
  <c r="CE67" i="17"/>
  <c r="CA67" i="17"/>
  <c r="BY67" i="17"/>
  <c r="BU67" i="17"/>
  <c r="BS67" i="17"/>
  <c r="BM67" i="17"/>
  <c r="BI67" i="17"/>
  <c r="BG67" i="17"/>
  <c r="BC67" i="17"/>
  <c r="BA67" i="17"/>
  <c r="AW67" i="17"/>
  <c r="AU67" i="17"/>
  <c r="AO67" i="17"/>
  <c r="AK67" i="17"/>
  <c r="AI67" i="17"/>
  <c r="AE67" i="17"/>
  <c r="AC67" i="17"/>
  <c r="Y67" i="17"/>
  <c r="W67" i="17"/>
  <c r="Q67" i="17"/>
  <c r="K67" i="17" s="1"/>
  <c r="DE66" i="17"/>
  <c r="DC66" i="17"/>
  <c r="CY66" i="17"/>
  <c r="CW66" i="17"/>
  <c r="CS66" i="17"/>
  <c r="CQ66" i="17"/>
  <c r="CK66" i="17" s="1"/>
  <c r="CM66" i="17"/>
  <c r="CG66" i="17"/>
  <c r="CE66" i="17"/>
  <c r="CA66" i="17"/>
  <c r="BY66" i="17"/>
  <c r="BU66" i="17"/>
  <c r="BS66" i="17"/>
  <c r="BM66" i="17" s="1"/>
  <c r="BO66" i="17"/>
  <c r="BI66" i="17"/>
  <c r="BG66" i="17"/>
  <c r="BC66" i="17"/>
  <c r="BA66" i="17"/>
  <c r="AW66" i="17"/>
  <c r="AU66" i="17"/>
  <c r="AO66" i="17" s="1"/>
  <c r="AQ66" i="17"/>
  <c r="AK66" i="17"/>
  <c r="AI66" i="17"/>
  <c r="AE66" i="17"/>
  <c r="AC66" i="17"/>
  <c r="Y66" i="17"/>
  <c r="W66" i="17"/>
  <c r="Q66" i="17" s="1"/>
  <c r="S66" i="17"/>
  <c r="DH65" i="17"/>
  <c r="DG65" i="17"/>
  <c r="DB65" i="17"/>
  <c r="DA65" i="17"/>
  <c r="CV65" i="17"/>
  <c r="CU65" i="17"/>
  <c r="CP65" i="17"/>
  <c r="CO65" i="17"/>
  <c r="CM65" i="17"/>
  <c r="CK65" i="17"/>
  <c r="CJ65" i="17"/>
  <c r="CI65" i="17"/>
  <c r="CD65" i="17"/>
  <c r="CC65" i="17"/>
  <c r="BX65" i="17"/>
  <c r="BW65" i="17"/>
  <c r="BO65" i="17"/>
  <c r="BM65" i="17"/>
  <c r="BL65" i="17"/>
  <c r="BK65" i="17"/>
  <c r="BF65" i="17"/>
  <c r="BE65" i="17"/>
  <c r="AZ65" i="17"/>
  <c r="AY65" i="17"/>
  <c r="AT65" i="17"/>
  <c r="AS65" i="17"/>
  <c r="AQ65" i="17"/>
  <c r="AO65" i="17"/>
  <c r="AN65" i="17"/>
  <c r="AM65" i="17"/>
  <c r="AH65" i="17"/>
  <c r="AG65" i="17"/>
  <c r="AB65" i="17"/>
  <c r="AA65" i="17"/>
  <c r="S65" i="17"/>
  <c r="Q65" i="17"/>
  <c r="K65" i="17" s="1"/>
  <c r="M65" i="17"/>
  <c r="DH64" i="17"/>
  <c r="DG64" i="17"/>
  <c r="DB64" i="17"/>
  <c r="DA64" i="17"/>
  <c r="CV64" i="17"/>
  <c r="CU64" i="17"/>
  <c r="CP64" i="17"/>
  <c r="CO64" i="17"/>
  <c r="CM64" i="17"/>
  <c r="CK64" i="17"/>
  <c r="CJ64" i="17"/>
  <c r="CI64" i="17"/>
  <c r="CD64" i="17"/>
  <c r="CC64" i="17"/>
  <c r="BX64" i="17"/>
  <c r="BW64" i="17"/>
  <c r="BO64" i="17"/>
  <c r="BM64" i="17"/>
  <c r="BL64" i="17"/>
  <c r="BK64" i="17"/>
  <c r="BF64" i="17"/>
  <c r="BE64" i="17"/>
  <c r="AZ64" i="17"/>
  <c r="AY64" i="17"/>
  <c r="AT64" i="17"/>
  <c r="AS64" i="17"/>
  <c r="AQ64" i="17"/>
  <c r="AO64" i="17"/>
  <c r="AN64" i="17"/>
  <c r="AM64" i="17"/>
  <c r="AH64" i="17"/>
  <c r="AG64" i="17"/>
  <c r="AB64" i="17"/>
  <c r="AA64" i="17"/>
  <c r="S64" i="17"/>
  <c r="Q64" i="17"/>
  <c r="K64" i="17"/>
  <c r="DH63" i="17"/>
  <c r="DG63" i="17"/>
  <c r="DB63" i="17"/>
  <c r="DA63" i="17"/>
  <c r="CV63" i="17"/>
  <c r="CU63" i="17"/>
  <c r="CP63" i="17"/>
  <c r="CO63" i="17"/>
  <c r="CM63" i="17"/>
  <c r="CK63" i="17"/>
  <c r="CJ63" i="17"/>
  <c r="CI63" i="17"/>
  <c r="CD63" i="17"/>
  <c r="CC63" i="17"/>
  <c r="BX63" i="17"/>
  <c r="BW63" i="17"/>
  <c r="BO63" i="17"/>
  <c r="BM63" i="17"/>
  <c r="BL63" i="17"/>
  <c r="BK63" i="17"/>
  <c r="BF63" i="17"/>
  <c r="BE63" i="17"/>
  <c r="AZ63" i="17"/>
  <c r="AY63" i="17"/>
  <c r="AT63" i="17"/>
  <c r="AS63" i="17"/>
  <c r="AQ63" i="17"/>
  <c r="AO63" i="17"/>
  <c r="AN63" i="17"/>
  <c r="AM63" i="17"/>
  <c r="AH63" i="17"/>
  <c r="AG63" i="17"/>
  <c r="AB63" i="17"/>
  <c r="AA63" i="17"/>
  <c r="S63" i="17"/>
  <c r="Q63" i="17"/>
  <c r="K63" i="17" s="1"/>
  <c r="M63" i="17"/>
  <c r="DH62" i="17"/>
  <c r="DG62" i="17"/>
  <c r="DB62" i="17"/>
  <c r="DA62" i="17"/>
  <c r="CV62" i="17"/>
  <c r="CU62" i="17"/>
  <c r="CP62" i="17"/>
  <c r="CO62" i="17"/>
  <c r="CM62" i="17"/>
  <c r="CK62" i="17"/>
  <c r="CJ62" i="17"/>
  <c r="CI62" i="17"/>
  <c r="CD62" i="17"/>
  <c r="CC62" i="17"/>
  <c r="BX62" i="17"/>
  <c r="BW62" i="17"/>
  <c r="BO62" i="17"/>
  <c r="BM62" i="17"/>
  <c r="BL62" i="17"/>
  <c r="BK62" i="17"/>
  <c r="BF62" i="17"/>
  <c r="BE62" i="17"/>
  <c r="AZ62" i="17"/>
  <c r="AY62" i="17"/>
  <c r="AT62" i="17"/>
  <c r="AS62" i="17"/>
  <c r="AQ62" i="17"/>
  <c r="AO62" i="17"/>
  <c r="AN62" i="17"/>
  <c r="AM62" i="17"/>
  <c r="AH62" i="17"/>
  <c r="AG62" i="17"/>
  <c r="AB62" i="17"/>
  <c r="AA62" i="17"/>
  <c r="S62" i="17"/>
  <c r="Q62" i="17"/>
  <c r="K62" i="17"/>
  <c r="DH61" i="17"/>
  <c r="DG61" i="17"/>
  <c r="DB61" i="17"/>
  <c r="DA61" i="17"/>
  <c r="CV61" i="17"/>
  <c r="CU61" i="17"/>
  <c r="CP61" i="17"/>
  <c r="CO61" i="17"/>
  <c r="CM61" i="17"/>
  <c r="CK61" i="17"/>
  <c r="CJ61" i="17"/>
  <c r="CI61" i="17"/>
  <c r="CD61" i="17"/>
  <c r="CC61" i="17"/>
  <c r="BX61" i="17"/>
  <c r="BW61" i="17"/>
  <c r="BO61" i="17"/>
  <c r="BM61" i="17"/>
  <c r="BL61" i="17"/>
  <c r="BK61" i="17"/>
  <c r="BF61" i="17"/>
  <c r="BE61" i="17"/>
  <c r="AZ61" i="17"/>
  <c r="AY61" i="17"/>
  <c r="AT61" i="17"/>
  <c r="AS61" i="17"/>
  <c r="AQ61" i="17"/>
  <c r="AO61" i="17"/>
  <c r="AN61" i="17"/>
  <c r="AM61" i="17"/>
  <c r="AH61" i="17"/>
  <c r="AG61" i="17"/>
  <c r="AB61" i="17"/>
  <c r="AA61" i="17"/>
  <c r="S61" i="17"/>
  <c r="Q61" i="17"/>
  <c r="K61" i="17" s="1"/>
  <c r="M61" i="17"/>
  <c r="DH60" i="17"/>
  <c r="DG60" i="17"/>
  <c r="DB60" i="17"/>
  <c r="DA60" i="17"/>
  <c r="CV60" i="17"/>
  <c r="CU60" i="17"/>
  <c r="CP60" i="17"/>
  <c r="CO60" i="17"/>
  <c r="CM60" i="17"/>
  <c r="CK60" i="17"/>
  <c r="CJ60" i="17"/>
  <c r="CI60" i="17"/>
  <c r="CD60" i="17"/>
  <c r="CC60" i="17"/>
  <c r="BX60" i="17"/>
  <c r="BW60" i="17"/>
  <c r="BO60" i="17"/>
  <c r="BM60" i="17"/>
  <c r="BL60" i="17"/>
  <c r="BK60" i="17"/>
  <c r="BF60" i="17"/>
  <c r="BE60" i="17"/>
  <c r="AZ60" i="17"/>
  <c r="AY60" i="17"/>
  <c r="AT60" i="17"/>
  <c r="AS60" i="17"/>
  <c r="AQ60" i="17"/>
  <c r="AO60" i="17"/>
  <c r="AN60" i="17"/>
  <c r="AM60" i="17"/>
  <c r="AH60" i="17"/>
  <c r="AG60" i="17"/>
  <c r="AB60" i="17"/>
  <c r="AA60" i="17"/>
  <c r="S60" i="17"/>
  <c r="Q60" i="17"/>
  <c r="K60" i="17"/>
  <c r="DH59" i="17"/>
  <c r="DG59" i="17"/>
  <c r="DB59" i="17"/>
  <c r="DA59" i="17"/>
  <c r="CV59" i="17"/>
  <c r="CU59" i="17"/>
  <c r="CP59" i="17"/>
  <c r="CO59" i="17"/>
  <c r="CM59" i="17"/>
  <c r="CK59" i="17"/>
  <c r="CJ59" i="17"/>
  <c r="CI59" i="17"/>
  <c r="CD59" i="17"/>
  <c r="CC59" i="17"/>
  <c r="BX59" i="17"/>
  <c r="BW59" i="17"/>
  <c r="BO59" i="17"/>
  <c r="BM59" i="17"/>
  <c r="BL59" i="17"/>
  <c r="BK59" i="17"/>
  <c r="BF59" i="17"/>
  <c r="BE59" i="17"/>
  <c r="AZ59" i="17"/>
  <c r="AY59" i="17"/>
  <c r="AT59" i="17"/>
  <c r="AS59" i="17"/>
  <c r="AQ59" i="17"/>
  <c r="AO59" i="17"/>
  <c r="AN59" i="17"/>
  <c r="AM59" i="17"/>
  <c r="AH59" i="17"/>
  <c r="AG59" i="17"/>
  <c r="AB59" i="17"/>
  <c r="AA59" i="17"/>
  <c r="S59" i="17"/>
  <c r="Q59" i="17"/>
  <c r="K59" i="17" s="1"/>
  <c r="M59" i="17"/>
  <c r="DH58" i="17"/>
  <c r="DG58" i="17"/>
  <c r="DB58" i="17"/>
  <c r="DA58" i="17"/>
  <c r="CV58" i="17"/>
  <c r="CU58" i="17"/>
  <c r="CP58" i="17"/>
  <c r="CO58" i="17"/>
  <c r="CM58" i="17"/>
  <c r="CK58" i="17"/>
  <c r="CJ58" i="17"/>
  <c r="CI58" i="17"/>
  <c r="CD58" i="17"/>
  <c r="CC58" i="17"/>
  <c r="BX58" i="17"/>
  <c r="BW58" i="17"/>
  <c r="BO58" i="17"/>
  <c r="BM58" i="17"/>
  <c r="BL58" i="17"/>
  <c r="BK58" i="17"/>
  <c r="BF58" i="17"/>
  <c r="BE58" i="17"/>
  <c r="AZ58" i="17"/>
  <c r="AY58" i="17"/>
  <c r="AT58" i="17"/>
  <c r="AS58" i="17"/>
  <c r="AQ58" i="17"/>
  <c r="AO58" i="17"/>
  <c r="AN58" i="17"/>
  <c r="AM58" i="17"/>
  <c r="AH58" i="17"/>
  <c r="AG58" i="17"/>
  <c r="AB58" i="17"/>
  <c r="AA58" i="17"/>
  <c r="S58" i="17"/>
  <c r="Q58" i="17"/>
  <c r="K58" i="17"/>
  <c r="DH57" i="17"/>
  <c r="DG57" i="17"/>
  <c r="DB57" i="17"/>
  <c r="DA57" i="17"/>
  <c r="CV57" i="17"/>
  <c r="CU57" i="17"/>
  <c r="CP57" i="17"/>
  <c r="CO57" i="17"/>
  <c r="CM57" i="17"/>
  <c r="CK57" i="17"/>
  <c r="CJ57" i="17"/>
  <c r="CI57" i="17"/>
  <c r="CD57" i="17"/>
  <c r="CC57" i="17"/>
  <c r="BX57" i="17"/>
  <c r="BW57" i="17"/>
  <c r="BO57" i="17"/>
  <c r="BM57" i="17"/>
  <c r="BL57" i="17"/>
  <c r="BK57" i="17"/>
  <c r="BF57" i="17"/>
  <c r="BE57" i="17"/>
  <c r="AZ57" i="17"/>
  <c r="AY57" i="17"/>
  <c r="AT57" i="17"/>
  <c r="AS57" i="17"/>
  <c r="AQ57" i="17"/>
  <c r="AO57" i="17"/>
  <c r="AN57" i="17"/>
  <c r="AM57" i="17"/>
  <c r="AH57" i="17"/>
  <c r="AG57" i="17"/>
  <c r="AB57" i="17"/>
  <c r="AA57" i="17"/>
  <c r="S57" i="17"/>
  <c r="Q57" i="17"/>
  <c r="K57" i="17" s="1"/>
  <c r="M57" i="17"/>
  <c r="DE56" i="17"/>
  <c r="DC56" i="17"/>
  <c r="DC53" i="17" s="1"/>
  <c r="DH53" i="17" s="1"/>
  <c r="CY56" i="17"/>
  <c r="CW56" i="17"/>
  <c r="CS56" i="17"/>
  <c r="CQ56" i="17"/>
  <c r="CK56" i="17" s="1"/>
  <c r="CM56" i="17"/>
  <c r="CG56" i="17"/>
  <c r="CE56" i="17"/>
  <c r="CE53" i="17" s="1"/>
  <c r="CJ53" i="17" s="1"/>
  <c r="CA56" i="17"/>
  <c r="BY56" i="17"/>
  <c r="BU56" i="17"/>
  <c r="BS56" i="17"/>
  <c r="BM56" i="17" s="1"/>
  <c r="BO56" i="17"/>
  <c r="BI56" i="17"/>
  <c r="BG56" i="17"/>
  <c r="BG53" i="17" s="1"/>
  <c r="BL53" i="17" s="1"/>
  <c r="BC56" i="17"/>
  <c r="BA56" i="17"/>
  <c r="AW56" i="17"/>
  <c r="AU56" i="17"/>
  <c r="AO56" i="17" s="1"/>
  <c r="AQ56" i="17"/>
  <c r="AK56" i="17"/>
  <c r="AI56" i="17"/>
  <c r="AI53" i="17" s="1"/>
  <c r="AN53" i="17" s="1"/>
  <c r="AE56" i="17"/>
  <c r="AC56" i="17"/>
  <c r="Y56" i="17"/>
  <c r="W56" i="17"/>
  <c r="Q56" i="17" s="1"/>
  <c r="S56" i="17"/>
  <c r="DH55" i="17"/>
  <c r="DG55" i="17"/>
  <c r="DB55" i="17"/>
  <c r="DA55" i="17"/>
  <c r="CV55" i="17"/>
  <c r="CU55" i="17"/>
  <c r="CP55" i="17"/>
  <c r="CO55" i="17"/>
  <c r="CM55" i="17"/>
  <c r="CK55" i="17"/>
  <c r="CJ55" i="17"/>
  <c r="CI55" i="17"/>
  <c r="CD55" i="17"/>
  <c r="CC55" i="17"/>
  <c r="BX55" i="17"/>
  <c r="BW55" i="17"/>
  <c r="BO55" i="17"/>
  <c r="BM55" i="17"/>
  <c r="BL55" i="17"/>
  <c r="BK55" i="17"/>
  <c r="BF55" i="17"/>
  <c r="BE55" i="17"/>
  <c r="AZ55" i="17"/>
  <c r="AY55" i="17"/>
  <c r="AT55" i="17"/>
  <c r="AS55" i="17"/>
  <c r="AQ55" i="17"/>
  <c r="AO55" i="17"/>
  <c r="AN55" i="17"/>
  <c r="AM55" i="17"/>
  <c r="AH55" i="17"/>
  <c r="AG55" i="17"/>
  <c r="AB55" i="17"/>
  <c r="AA55" i="17"/>
  <c r="S55" i="17"/>
  <c r="Q55" i="17"/>
  <c r="K55" i="17" s="1"/>
  <c r="M55" i="17"/>
  <c r="DH54" i="17"/>
  <c r="DG54" i="17"/>
  <c r="DB54" i="17"/>
  <c r="DA54" i="17"/>
  <c r="CV54" i="17"/>
  <c r="CU54" i="17"/>
  <c r="CP54" i="17"/>
  <c r="CO54" i="17"/>
  <c r="CM54" i="17"/>
  <c r="CK54" i="17"/>
  <c r="CJ54" i="17"/>
  <c r="CI54" i="17"/>
  <c r="CD54" i="17"/>
  <c r="CC54" i="17"/>
  <c r="BX54" i="17"/>
  <c r="BW54" i="17"/>
  <c r="BO54" i="17"/>
  <c r="BQ54" i="17" s="1"/>
  <c r="BM54" i="17"/>
  <c r="BL54" i="17"/>
  <c r="BK54" i="17"/>
  <c r="BF54" i="17"/>
  <c r="BE54" i="17"/>
  <c r="AZ54" i="17"/>
  <c r="AY54" i="17"/>
  <c r="AT54" i="17"/>
  <c r="AS54" i="17"/>
  <c r="AQ54" i="17"/>
  <c r="AO54" i="17"/>
  <c r="AN54" i="17"/>
  <c r="AM54" i="17"/>
  <c r="AH54" i="17"/>
  <c r="AG54" i="17"/>
  <c r="AB54" i="17"/>
  <c r="AA54" i="17"/>
  <c r="S54" i="17"/>
  <c r="Q54" i="17"/>
  <c r="K54" i="17" s="1"/>
  <c r="DE53" i="17"/>
  <c r="CY53" i="17"/>
  <c r="DA53" i="17" s="1"/>
  <c r="CW53" i="17"/>
  <c r="CS53" i="17"/>
  <c r="CQ53" i="17"/>
  <c r="CK53" i="17" s="1"/>
  <c r="CG53" i="17"/>
  <c r="CA53" i="17"/>
  <c r="CC53" i="17" s="1"/>
  <c r="BY53" i="17"/>
  <c r="BU53" i="17"/>
  <c r="BS53" i="17"/>
  <c r="BI53" i="17"/>
  <c r="BC53" i="17"/>
  <c r="BE53" i="17" s="1"/>
  <c r="BA53" i="17"/>
  <c r="AW53" i="17"/>
  <c r="AU53" i="17"/>
  <c r="AO53" i="17" s="1"/>
  <c r="AK53" i="17"/>
  <c r="AE53" i="17"/>
  <c r="AG53" i="17" s="1"/>
  <c r="AC53" i="17"/>
  <c r="Y53" i="17"/>
  <c r="W53" i="17"/>
  <c r="Q53" i="17" s="1"/>
  <c r="DH52" i="17"/>
  <c r="DG52" i="17"/>
  <c r="DB52" i="17"/>
  <c r="DA52" i="17"/>
  <c r="CV52" i="17"/>
  <c r="CU52" i="17"/>
  <c r="CP52" i="17"/>
  <c r="CM52" i="17"/>
  <c r="CO52" i="17" s="1"/>
  <c r="CK52" i="17"/>
  <c r="CJ52" i="17"/>
  <c r="CI52" i="17"/>
  <c r="CD52" i="17"/>
  <c r="CC52" i="17"/>
  <c r="BX52" i="17"/>
  <c r="BW52" i="17"/>
  <c r="BO52" i="17"/>
  <c r="BQ52" i="17" s="1"/>
  <c r="BM52" i="17"/>
  <c r="BL52" i="17"/>
  <c r="BK52" i="17"/>
  <c r="BF52" i="17"/>
  <c r="BE52" i="17"/>
  <c r="AZ52" i="17"/>
  <c r="AY52" i="17"/>
  <c r="AT52" i="17"/>
  <c r="AS52" i="17"/>
  <c r="AQ52" i="17"/>
  <c r="AO52" i="17"/>
  <c r="AN52" i="17"/>
  <c r="AM52" i="17"/>
  <c r="AH52" i="17"/>
  <c r="AG52" i="17"/>
  <c r="AB52" i="17"/>
  <c r="AA52" i="17"/>
  <c r="S52" i="17"/>
  <c r="V52" i="17" s="1"/>
  <c r="Q52" i="17"/>
  <c r="M52" i="17"/>
  <c r="P52" i="17" s="1"/>
  <c r="K52" i="17"/>
  <c r="DH51" i="17"/>
  <c r="DG51" i="17"/>
  <c r="DB51" i="17"/>
  <c r="DA51" i="17"/>
  <c r="CV51" i="17"/>
  <c r="CU51" i="17"/>
  <c r="CP51" i="17"/>
  <c r="CO51" i="17"/>
  <c r="CM51" i="17"/>
  <c r="CK51" i="17"/>
  <c r="CJ51" i="17"/>
  <c r="CI51" i="17"/>
  <c r="CD51" i="17"/>
  <c r="CC51" i="17"/>
  <c r="BX51" i="17"/>
  <c r="BW51" i="17"/>
  <c r="BO51" i="17"/>
  <c r="BR51" i="17" s="1"/>
  <c r="BM51" i="17"/>
  <c r="BL51" i="17"/>
  <c r="BK51" i="17"/>
  <c r="BF51" i="17"/>
  <c r="BE51" i="17"/>
  <c r="AZ51" i="17"/>
  <c r="AY51" i="17"/>
  <c r="AT51" i="17"/>
  <c r="AS51" i="17"/>
  <c r="AQ51" i="17"/>
  <c r="AO51" i="17"/>
  <c r="AN51" i="17"/>
  <c r="AM51" i="17"/>
  <c r="AH51" i="17"/>
  <c r="AG51" i="17"/>
  <c r="AB51" i="17"/>
  <c r="AA51" i="17"/>
  <c r="S51" i="17"/>
  <c r="V51" i="17" s="1"/>
  <c r="Q51" i="17"/>
  <c r="M51" i="17"/>
  <c r="P51" i="17" s="1"/>
  <c r="K51" i="17"/>
  <c r="DH50" i="17"/>
  <c r="DG50" i="17"/>
  <c r="DB50" i="17"/>
  <c r="DA50" i="17"/>
  <c r="CV50" i="17"/>
  <c r="CU50" i="17"/>
  <c r="CP50" i="17"/>
  <c r="CO50" i="17"/>
  <c r="CM50" i="17"/>
  <c r="CK50" i="17"/>
  <c r="CJ50" i="17"/>
  <c r="CI50" i="17"/>
  <c r="CD50" i="17"/>
  <c r="CC50" i="17"/>
  <c r="BX50" i="17"/>
  <c r="BW50" i="17"/>
  <c r="BO50" i="17"/>
  <c r="BR50" i="17" s="1"/>
  <c r="BM50" i="17"/>
  <c r="BL50" i="17"/>
  <c r="BK50" i="17"/>
  <c r="BF50" i="17"/>
  <c r="BE50" i="17"/>
  <c r="AZ50" i="17"/>
  <c r="AY50" i="17"/>
  <c r="AT50" i="17"/>
  <c r="AS50" i="17"/>
  <c r="AQ50" i="17"/>
  <c r="AO50" i="17"/>
  <c r="AN50" i="17"/>
  <c r="AM50" i="17"/>
  <c r="AH50" i="17"/>
  <c r="AG50" i="17"/>
  <c r="AB50" i="17"/>
  <c r="AA50" i="17"/>
  <c r="S50" i="17"/>
  <c r="V50" i="17" s="1"/>
  <c r="Q50" i="17"/>
  <c r="M50" i="17"/>
  <c r="P50" i="17" s="1"/>
  <c r="K50" i="17"/>
  <c r="DH49" i="17"/>
  <c r="DG49" i="17"/>
  <c r="DB49" i="17"/>
  <c r="DA49" i="17"/>
  <c r="CV49" i="17"/>
  <c r="CU49" i="17"/>
  <c r="CP49" i="17"/>
  <c r="CO49" i="17"/>
  <c r="CM49" i="17"/>
  <c r="CK49" i="17"/>
  <c r="CJ49" i="17"/>
  <c r="CI49" i="17"/>
  <c r="CD49" i="17"/>
  <c r="CC49" i="17"/>
  <c r="BX49" i="17"/>
  <c r="BW49" i="17"/>
  <c r="BO49" i="17"/>
  <c r="BR49" i="17" s="1"/>
  <c r="BM49" i="17"/>
  <c r="BL49" i="17"/>
  <c r="BK49" i="17"/>
  <c r="BF49" i="17"/>
  <c r="BE49" i="17"/>
  <c r="AZ49" i="17"/>
  <c r="AY49" i="17"/>
  <c r="AT49" i="17"/>
  <c r="AS49" i="17"/>
  <c r="AQ49" i="17"/>
  <c r="AO49" i="17"/>
  <c r="AN49" i="17"/>
  <c r="AM49" i="17"/>
  <c r="AH49" i="17"/>
  <c r="AG49" i="17"/>
  <c r="AB49" i="17"/>
  <c r="AA49" i="17"/>
  <c r="S49" i="17"/>
  <c r="V49" i="17" s="1"/>
  <c r="Q49" i="17"/>
  <c r="M49" i="17"/>
  <c r="P49" i="17" s="1"/>
  <c r="K49" i="17"/>
  <c r="DH48" i="17"/>
  <c r="DG48" i="17"/>
  <c r="DB48" i="17"/>
  <c r="DA48" i="17"/>
  <c r="CV48" i="17"/>
  <c r="CU48" i="17"/>
  <c r="CP48" i="17"/>
  <c r="CO48" i="17"/>
  <c r="CM48" i="17"/>
  <c r="CK48" i="17"/>
  <c r="CJ48" i="17"/>
  <c r="CI48" i="17"/>
  <c r="CD48" i="17"/>
  <c r="CC48" i="17"/>
  <c r="BX48" i="17"/>
  <c r="BW48" i="17"/>
  <c r="BO48" i="17"/>
  <c r="BR48" i="17" s="1"/>
  <c r="BM48" i="17"/>
  <c r="BL48" i="17"/>
  <c r="BK48" i="17"/>
  <c r="BF48" i="17"/>
  <c r="BE48" i="17"/>
  <c r="AZ48" i="17"/>
  <c r="AY48" i="17"/>
  <c r="AT48" i="17"/>
  <c r="AS48" i="17"/>
  <c r="AQ48" i="17"/>
  <c r="AO48" i="17"/>
  <c r="AN48" i="17"/>
  <c r="AM48" i="17"/>
  <c r="AH48" i="17"/>
  <c r="AG48" i="17"/>
  <c r="AB48" i="17"/>
  <c r="AA48" i="17"/>
  <c r="S48" i="17"/>
  <c r="V48" i="17" s="1"/>
  <c r="Q48" i="17"/>
  <c r="M48" i="17"/>
  <c r="P48" i="17" s="1"/>
  <c r="K48" i="17"/>
  <c r="DH47" i="17"/>
  <c r="DG47" i="17"/>
  <c r="DB47" i="17"/>
  <c r="DA47" i="17"/>
  <c r="CV47" i="17"/>
  <c r="CU47" i="17"/>
  <c r="CP47" i="17"/>
  <c r="CO47" i="17"/>
  <c r="CM47" i="17"/>
  <c r="CK47" i="17"/>
  <c r="CJ47" i="17"/>
  <c r="CI47" i="17"/>
  <c r="CD47" i="17"/>
  <c r="CC47" i="17"/>
  <c r="BX47" i="17"/>
  <c r="BW47" i="17"/>
  <c r="BO47" i="17"/>
  <c r="BR47" i="17" s="1"/>
  <c r="BM47" i="17"/>
  <c r="BL47" i="17"/>
  <c r="BK47" i="17"/>
  <c r="BF47" i="17"/>
  <c r="BE47" i="17"/>
  <c r="AZ47" i="17"/>
  <c r="AY47" i="17"/>
  <c r="AT47" i="17"/>
  <c r="AS47" i="17"/>
  <c r="AQ47" i="17"/>
  <c r="AO47" i="17"/>
  <c r="AN47" i="17"/>
  <c r="AM47" i="17"/>
  <c r="AH47" i="17"/>
  <c r="AG47" i="17"/>
  <c r="AB47" i="17"/>
  <c r="AA47" i="17"/>
  <c r="S47" i="17"/>
  <c r="V47" i="17" s="1"/>
  <c r="Q47" i="17"/>
  <c r="M47" i="17"/>
  <c r="P47" i="17" s="1"/>
  <c r="K47" i="17"/>
  <c r="DH46" i="17"/>
  <c r="DG46" i="17"/>
  <c r="DB46" i="17"/>
  <c r="DA46" i="17"/>
  <c r="CV46" i="17"/>
  <c r="CU46" i="17"/>
  <c r="CP46" i="17"/>
  <c r="CO46" i="17"/>
  <c r="CM46" i="17"/>
  <c r="CK46" i="17"/>
  <c r="CJ46" i="17"/>
  <c r="CI46" i="17"/>
  <c r="CD46" i="17"/>
  <c r="CC46" i="17"/>
  <c r="BX46" i="17"/>
  <c r="BW46" i="17"/>
  <c r="BO46" i="17"/>
  <c r="BR46" i="17" s="1"/>
  <c r="BM46" i="17"/>
  <c r="BL46" i="17"/>
  <c r="BK46" i="17"/>
  <c r="BF46" i="17"/>
  <c r="BE46" i="17"/>
  <c r="AZ46" i="17"/>
  <c r="AY46" i="17"/>
  <c r="AT46" i="17"/>
  <c r="AS46" i="17"/>
  <c r="AQ46" i="17"/>
  <c r="AO46" i="17"/>
  <c r="AN46" i="17"/>
  <c r="AM46" i="17"/>
  <c r="AH46" i="17"/>
  <c r="AG46" i="17"/>
  <c r="AB46" i="17"/>
  <c r="AA46" i="17"/>
  <c r="S46" i="17"/>
  <c r="V46" i="17" s="1"/>
  <c r="Q46" i="17"/>
  <c r="M46" i="17"/>
  <c r="P46" i="17" s="1"/>
  <c r="K46" i="17"/>
  <c r="DH45" i="17"/>
  <c r="DG45" i="17"/>
  <c r="DB45" i="17"/>
  <c r="DA45" i="17"/>
  <c r="CV45" i="17"/>
  <c r="CU45" i="17"/>
  <c r="CP45" i="17"/>
  <c r="CO45" i="17"/>
  <c r="CM45" i="17"/>
  <c r="CK45" i="17"/>
  <c r="CJ45" i="17"/>
  <c r="CI45" i="17"/>
  <c r="CD45" i="17"/>
  <c r="CC45" i="17"/>
  <c r="BX45" i="17"/>
  <c r="BW45" i="17"/>
  <c r="BO45" i="17"/>
  <c r="BR45" i="17" s="1"/>
  <c r="BM45" i="17"/>
  <c r="BL45" i="17"/>
  <c r="BK45" i="17"/>
  <c r="BF45" i="17"/>
  <c r="BE45" i="17"/>
  <c r="AZ45" i="17"/>
  <c r="AY45" i="17"/>
  <c r="AT45" i="17"/>
  <c r="AS45" i="17"/>
  <c r="AQ45" i="17"/>
  <c r="AO45" i="17"/>
  <c r="AN45" i="17"/>
  <c r="AM45" i="17"/>
  <c r="AH45" i="17"/>
  <c r="AG45" i="17"/>
  <c r="AB45" i="17"/>
  <c r="AA45" i="17"/>
  <c r="S45" i="17"/>
  <c r="V45" i="17" s="1"/>
  <c r="Q45" i="17"/>
  <c r="M45" i="17"/>
  <c r="P45" i="17" s="1"/>
  <c r="K45" i="17"/>
  <c r="DE44" i="17"/>
  <c r="DH44" i="17" s="1"/>
  <c r="DC44" i="17"/>
  <c r="CY44" i="17"/>
  <c r="DB44" i="17" s="1"/>
  <c r="CW44" i="17"/>
  <c r="CS44" i="17"/>
  <c r="CV44" i="17" s="1"/>
  <c r="CQ44" i="17"/>
  <c r="CM44" i="17"/>
  <c r="CP44" i="17" s="1"/>
  <c r="CK44" i="17"/>
  <c r="CG44" i="17"/>
  <c r="CJ44" i="17" s="1"/>
  <c r="CE44" i="17"/>
  <c r="CA44" i="17"/>
  <c r="CD44" i="17" s="1"/>
  <c r="BY44" i="17"/>
  <c r="BU44" i="17"/>
  <c r="BX44" i="17" s="1"/>
  <c r="BS44" i="17"/>
  <c r="BO44" i="17"/>
  <c r="BR44" i="17" s="1"/>
  <c r="BM44" i="17"/>
  <c r="BI44" i="17"/>
  <c r="BL44" i="17" s="1"/>
  <c r="BG44" i="17"/>
  <c r="BC44" i="17"/>
  <c r="BF44" i="17" s="1"/>
  <c r="BA44" i="17"/>
  <c r="AW44" i="17"/>
  <c r="AZ44" i="17" s="1"/>
  <c r="AU44" i="17"/>
  <c r="AQ44" i="17"/>
  <c r="AT44" i="17" s="1"/>
  <c r="AO44" i="17"/>
  <c r="AK44" i="17"/>
  <c r="AN44" i="17" s="1"/>
  <c r="AI44" i="17"/>
  <c r="AE44" i="17"/>
  <c r="AH44" i="17" s="1"/>
  <c r="AC44" i="17"/>
  <c r="Y44" i="17"/>
  <c r="AB44" i="17" s="1"/>
  <c r="W44" i="17"/>
  <c r="S44" i="17"/>
  <c r="V44" i="17" s="1"/>
  <c r="Q44" i="17"/>
  <c r="M44" i="17"/>
  <c r="P44" i="17" s="1"/>
  <c r="K44" i="17"/>
  <c r="DH43" i="17"/>
  <c r="DG43" i="17"/>
  <c r="DB43" i="17"/>
  <c r="DA43" i="17"/>
  <c r="CV43" i="17"/>
  <c r="CU43" i="17"/>
  <c r="CP43" i="17"/>
  <c r="CO43" i="17"/>
  <c r="CM43" i="17"/>
  <c r="CK43" i="17"/>
  <c r="CJ43" i="17"/>
  <c r="CI43" i="17"/>
  <c r="CD43" i="17"/>
  <c r="CC43" i="17"/>
  <c r="BX43" i="17"/>
  <c r="BW43" i="17"/>
  <c r="BO43" i="17"/>
  <c r="BR43" i="17" s="1"/>
  <c r="BM43" i="17"/>
  <c r="BL43" i="17"/>
  <c r="BK43" i="17"/>
  <c r="BF43" i="17"/>
  <c r="BE43" i="17"/>
  <c r="AZ43" i="17"/>
  <c r="AY43" i="17"/>
  <c r="AT43" i="17"/>
  <c r="AS43" i="17"/>
  <c r="AQ43" i="17"/>
  <c r="AO43" i="17"/>
  <c r="AN43" i="17"/>
  <c r="AM43" i="17"/>
  <c r="AH43" i="17"/>
  <c r="AG43" i="17"/>
  <c r="AB43" i="17"/>
  <c r="AA43" i="17"/>
  <c r="S43" i="17"/>
  <c r="V43" i="17" s="1"/>
  <c r="Q43" i="17"/>
  <c r="M43" i="17"/>
  <c r="P43" i="17" s="1"/>
  <c r="K43" i="17"/>
  <c r="DH42" i="17"/>
  <c r="DG42" i="17"/>
  <c r="DB42" i="17"/>
  <c r="DA42" i="17"/>
  <c r="CV42" i="17"/>
  <c r="CU42" i="17"/>
  <c r="CP42" i="17"/>
  <c r="CO42" i="17"/>
  <c r="CM42" i="17"/>
  <c r="CK42" i="17"/>
  <c r="CJ42" i="17"/>
  <c r="CI42" i="17"/>
  <c r="CD42" i="17"/>
  <c r="CC42" i="17"/>
  <c r="BX42" i="17"/>
  <c r="BW42" i="17"/>
  <c r="BO42" i="17"/>
  <c r="BR42" i="17" s="1"/>
  <c r="BM42" i="17"/>
  <c r="BL42" i="17"/>
  <c r="BK42" i="17"/>
  <c r="BF42" i="17"/>
  <c r="BE42" i="17"/>
  <c r="AZ42" i="17"/>
  <c r="AY42" i="17"/>
  <c r="AT42" i="17"/>
  <c r="AS42" i="17"/>
  <c r="AQ42" i="17"/>
  <c r="AO42" i="17"/>
  <c r="AN42" i="17"/>
  <c r="AM42" i="17"/>
  <c r="AH42" i="17"/>
  <c r="AG42" i="17"/>
  <c r="AB42" i="17"/>
  <c r="AA42" i="17"/>
  <c r="S42" i="17"/>
  <c r="V42" i="17" s="1"/>
  <c r="Q42" i="17"/>
  <c r="M42" i="17"/>
  <c r="P42" i="17" s="1"/>
  <c r="K42" i="17"/>
  <c r="DH41" i="17"/>
  <c r="DG41" i="17"/>
  <c r="DB41" i="17"/>
  <c r="DA41" i="17"/>
  <c r="CV41" i="17"/>
  <c r="CU41" i="17"/>
  <c r="CP41" i="17"/>
  <c r="CO41" i="17"/>
  <c r="CM41" i="17"/>
  <c r="CK41" i="17"/>
  <c r="CJ41" i="17"/>
  <c r="CI41" i="17"/>
  <c r="CD41" i="17"/>
  <c r="CC41" i="17"/>
  <c r="BX41" i="17"/>
  <c r="BW41" i="17"/>
  <c r="BO41" i="17"/>
  <c r="BR41" i="17" s="1"/>
  <c r="BM41" i="17"/>
  <c r="BL41" i="17"/>
  <c r="BK41" i="17"/>
  <c r="BF41" i="17"/>
  <c r="BE41" i="17"/>
  <c r="AZ41" i="17"/>
  <c r="AY41" i="17"/>
  <c r="AT41" i="17"/>
  <c r="AS41" i="17"/>
  <c r="AQ41" i="17"/>
  <c r="AO41" i="17"/>
  <c r="AN41" i="17"/>
  <c r="AM41" i="17"/>
  <c r="AH41" i="17"/>
  <c r="AG41" i="17"/>
  <c r="AB41" i="17"/>
  <c r="AA41" i="17"/>
  <c r="S41" i="17"/>
  <c r="V41" i="17" s="1"/>
  <c r="Q41" i="17"/>
  <c r="M41" i="17"/>
  <c r="P41" i="17" s="1"/>
  <c r="K41" i="17"/>
  <c r="DE40" i="17"/>
  <c r="DH40" i="17" s="1"/>
  <c r="DC40" i="17"/>
  <c r="CY40" i="17"/>
  <c r="DB40" i="17" s="1"/>
  <c r="CW40" i="17"/>
  <c r="CS40" i="17"/>
  <c r="CV40" i="17" s="1"/>
  <c r="CQ40" i="17"/>
  <c r="CM40" i="17"/>
  <c r="CP40" i="17" s="1"/>
  <c r="CK40" i="17"/>
  <c r="CG40" i="17"/>
  <c r="CJ40" i="17" s="1"/>
  <c r="CE40" i="17"/>
  <c r="CA40" i="17"/>
  <c r="CD40" i="17" s="1"/>
  <c r="BY40" i="17"/>
  <c r="BU40" i="17"/>
  <c r="BX40" i="17" s="1"/>
  <c r="BS40" i="17"/>
  <c r="BO40" i="17"/>
  <c r="BR40" i="17" s="1"/>
  <c r="BM40" i="17"/>
  <c r="BI40" i="17"/>
  <c r="BL40" i="17" s="1"/>
  <c r="BG40" i="17"/>
  <c r="BC40" i="17"/>
  <c r="BF40" i="17" s="1"/>
  <c r="BA40" i="17"/>
  <c r="AW40" i="17"/>
  <c r="AZ40" i="17" s="1"/>
  <c r="AU40" i="17"/>
  <c r="AQ40" i="17"/>
  <c r="AT40" i="17" s="1"/>
  <c r="AO40" i="17"/>
  <c r="AK40" i="17"/>
  <c r="AN40" i="17" s="1"/>
  <c r="AI40" i="17"/>
  <c r="AE40" i="17"/>
  <c r="AH40" i="17" s="1"/>
  <c r="AC40" i="17"/>
  <c r="Y40" i="17"/>
  <c r="AB40" i="17" s="1"/>
  <c r="W40" i="17"/>
  <c r="S40" i="17"/>
  <c r="V40" i="17" s="1"/>
  <c r="Q40" i="17"/>
  <c r="M40" i="17"/>
  <c r="P40" i="17" s="1"/>
  <c r="K40" i="17"/>
  <c r="DH39" i="17"/>
  <c r="DG39" i="17"/>
  <c r="DB39" i="17"/>
  <c r="DA39" i="17"/>
  <c r="CV39" i="17"/>
  <c r="CU39" i="17"/>
  <c r="CP39" i="17"/>
  <c r="CO39" i="17"/>
  <c r="CM39" i="17"/>
  <c r="CK39" i="17"/>
  <c r="CJ39" i="17"/>
  <c r="CI39" i="17"/>
  <c r="CD39" i="17"/>
  <c r="CC39" i="17"/>
  <c r="BX39" i="17"/>
  <c r="BW39" i="17"/>
  <c r="BO39" i="17"/>
  <c r="BR39" i="17" s="1"/>
  <c r="BM39" i="17"/>
  <c r="BL39" i="17"/>
  <c r="BK39" i="17"/>
  <c r="BF39" i="17"/>
  <c r="BE39" i="17"/>
  <c r="AZ39" i="17"/>
  <c r="AY39" i="17"/>
  <c r="AT39" i="17"/>
  <c r="AS39" i="17"/>
  <c r="AQ39" i="17"/>
  <c r="AO39" i="17"/>
  <c r="AN39" i="17"/>
  <c r="AM39" i="17"/>
  <c r="AH39" i="17"/>
  <c r="AG39" i="17"/>
  <c r="AB39" i="17"/>
  <c r="AA39" i="17"/>
  <c r="S39" i="17"/>
  <c r="V39" i="17" s="1"/>
  <c r="Q39" i="17"/>
  <c r="M39" i="17"/>
  <c r="P39" i="17" s="1"/>
  <c r="K39" i="17"/>
  <c r="DH38" i="17"/>
  <c r="DG38" i="17"/>
  <c r="DB38" i="17"/>
  <c r="DA38" i="17"/>
  <c r="CV38" i="17"/>
  <c r="CU38" i="17"/>
  <c r="CP38" i="17"/>
  <c r="CO38" i="17"/>
  <c r="CM38" i="17"/>
  <c r="CK38" i="17"/>
  <c r="CJ38" i="17"/>
  <c r="CI38" i="17"/>
  <c r="CD38" i="17"/>
  <c r="CC38" i="17"/>
  <c r="BX38" i="17"/>
  <c r="BW38" i="17"/>
  <c r="BO38" i="17"/>
  <c r="BR38" i="17" s="1"/>
  <c r="BM38" i="17"/>
  <c r="BL38" i="17"/>
  <c r="BK38" i="17"/>
  <c r="BF38" i="17"/>
  <c r="BE38" i="17"/>
  <c r="AZ38" i="17"/>
  <c r="AY38" i="17"/>
  <c r="AT38" i="17"/>
  <c r="AS38" i="17"/>
  <c r="AQ38" i="17"/>
  <c r="AO38" i="17"/>
  <c r="AN38" i="17"/>
  <c r="AM38" i="17"/>
  <c r="AH38" i="17"/>
  <c r="AG38" i="17"/>
  <c r="AB38" i="17"/>
  <c r="AA38" i="17"/>
  <c r="S38" i="17"/>
  <c r="V38" i="17" s="1"/>
  <c r="Q38" i="17"/>
  <c r="M38" i="17"/>
  <c r="P38" i="17" s="1"/>
  <c r="K38" i="17"/>
  <c r="DH37" i="17"/>
  <c r="DG37" i="17"/>
  <c r="DB37" i="17"/>
  <c r="DA37" i="17"/>
  <c r="CV37" i="17"/>
  <c r="CU37" i="17"/>
  <c r="CP37" i="17"/>
  <c r="CO37" i="17"/>
  <c r="CM37" i="17"/>
  <c r="CK37" i="17"/>
  <c r="CJ37" i="17"/>
  <c r="CI37" i="17"/>
  <c r="CD37" i="17"/>
  <c r="CC37" i="17"/>
  <c r="BX37" i="17"/>
  <c r="BW37" i="17"/>
  <c r="BO37" i="17"/>
  <c r="BR37" i="17" s="1"/>
  <c r="BM37" i="17"/>
  <c r="BL37" i="17"/>
  <c r="BK37" i="17"/>
  <c r="BF37" i="17"/>
  <c r="BE37" i="17"/>
  <c r="AZ37" i="17"/>
  <c r="AY37" i="17"/>
  <c r="AT37" i="17"/>
  <c r="AS37" i="17"/>
  <c r="AQ37" i="17"/>
  <c r="AO37" i="17"/>
  <c r="AN37" i="17"/>
  <c r="AM37" i="17"/>
  <c r="AH37" i="17"/>
  <c r="AG37" i="17"/>
  <c r="AB37" i="17"/>
  <c r="AA37" i="17"/>
  <c r="S37" i="17"/>
  <c r="V37" i="17" s="1"/>
  <c r="Q37" i="17"/>
  <c r="M37" i="17"/>
  <c r="P37" i="17" s="1"/>
  <c r="K37" i="17"/>
  <c r="DH36" i="17"/>
  <c r="DG36" i="17"/>
  <c r="DB36" i="17"/>
  <c r="DA36" i="17"/>
  <c r="CV36" i="17"/>
  <c r="CU36" i="17"/>
  <c r="CP36" i="17"/>
  <c r="CO36" i="17"/>
  <c r="CM36" i="17"/>
  <c r="CK36" i="17"/>
  <c r="CJ36" i="17"/>
  <c r="CI36" i="17"/>
  <c r="CD36" i="17"/>
  <c r="CC36" i="17"/>
  <c r="BX36" i="17"/>
  <c r="BW36" i="17"/>
  <c r="BO36" i="17"/>
  <c r="BR36" i="17" s="1"/>
  <c r="BM36" i="17"/>
  <c r="BL36" i="17"/>
  <c r="BK36" i="17"/>
  <c r="BF36" i="17"/>
  <c r="BE36" i="17"/>
  <c r="AZ36" i="17"/>
  <c r="AY36" i="17"/>
  <c r="AT36" i="17"/>
  <c r="AS36" i="17"/>
  <c r="AQ36" i="17"/>
  <c r="AO36" i="17"/>
  <c r="AN36" i="17"/>
  <c r="AM36" i="17"/>
  <c r="AH36" i="17"/>
  <c r="AG36" i="17"/>
  <c r="AB36" i="17"/>
  <c r="AA36" i="17"/>
  <c r="S36" i="17"/>
  <c r="V36" i="17" s="1"/>
  <c r="Q36" i="17"/>
  <c r="M36" i="17"/>
  <c r="P36" i="17" s="1"/>
  <c r="K36" i="17"/>
  <c r="DE35" i="17"/>
  <c r="DH35" i="17" s="1"/>
  <c r="DC35" i="17"/>
  <c r="CY35" i="17"/>
  <c r="DB35" i="17" s="1"/>
  <c r="CW35" i="17"/>
  <c r="CS35" i="17"/>
  <c r="CV35" i="17" s="1"/>
  <c r="CQ35" i="17"/>
  <c r="CM35" i="17"/>
  <c r="CP35" i="17" s="1"/>
  <c r="CK35" i="17"/>
  <c r="CG35" i="17"/>
  <c r="CJ35" i="17" s="1"/>
  <c r="CE35" i="17"/>
  <c r="CA35" i="17"/>
  <c r="CD35" i="17" s="1"/>
  <c r="BY35" i="17"/>
  <c r="BU35" i="17"/>
  <c r="BX35" i="17" s="1"/>
  <c r="BS35" i="17"/>
  <c r="BO35" i="17"/>
  <c r="BR35" i="17" s="1"/>
  <c r="BM35" i="17"/>
  <c r="BI35" i="17"/>
  <c r="BL35" i="17" s="1"/>
  <c r="BG35" i="17"/>
  <c r="BC35" i="17"/>
  <c r="BF35" i="17" s="1"/>
  <c r="BA35" i="17"/>
  <c r="AW35" i="17"/>
  <c r="AZ35" i="17" s="1"/>
  <c r="AU35" i="17"/>
  <c r="AQ35" i="17"/>
  <c r="AT35" i="17" s="1"/>
  <c r="AO35" i="17"/>
  <c r="AK35" i="17"/>
  <c r="AN35" i="17" s="1"/>
  <c r="AI35" i="17"/>
  <c r="AE35" i="17"/>
  <c r="AH35" i="17" s="1"/>
  <c r="AC35" i="17"/>
  <c r="Y35" i="17"/>
  <c r="AB35" i="17" s="1"/>
  <c r="W35" i="17"/>
  <c r="S35" i="17"/>
  <c r="V35" i="17" s="1"/>
  <c r="Q35" i="17"/>
  <c r="M35" i="17"/>
  <c r="P35" i="17" s="1"/>
  <c r="K35" i="17"/>
  <c r="DE34" i="17"/>
  <c r="DH34" i="17" s="1"/>
  <c r="DC34" i="17"/>
  <c r="CY34" i="17"/>
  <c r="DB34" i="17" s="1"/>
  <c r="CW34" i="17"/>
  <c r="CS34" i="17"/>
  <c r="CV34" i="17" s="1"/>
  <c r="CQ34" i="17"/>
  <c r="CM34" i="17"/>
  <c r="CP34" i="17" s="1"/>
  <c r="CK34" i="17"/>
  <c r="CG34" i="17"/>
  <c r="CJ34" i="17" s="1"/>
  <c r="CE34" i="17"/>
  <c r="CA34" i="17"/>
  <c r="CD34" i="17" s="1"/>
  <c r="BY34" i="17"/>
  <c r="BU34" i="17"/>
  <c r="BX34" i="17" s="1"/>
  <c r="BS34" i="17"/>
  <c r="BO34" i="17"/>
  <c r="BR34" i="17" s="1"/>
  <c r="BM34" i="17"/>
  <c r="BI34" i="17"/>
  <c r="BL34" i="17" s="1"/>
  <c r="BG34" i="17"/>
  <c r="BC34" i="17"/>
  <c r="BF34" i="17" s="1"/>
  <c r="BA34" i="17"/>
  <c r="AW34" i="17"/>
  <c r="AZ34" i="17" s="1"/>
  <c r="AU34" i="17"/>
  <c r="AQ34" i="17"/>
  <c r="AT34" i="17" s="1"/>
  <c r="AO34" i="17"/>
  <c r="AK34" i="17"/>
  <c r="AN34" i="17" s="1"/>
  <c r="AI34" i="17"/>
  <c r="AE34" i="17"/>
  <c r="AH34" i="17" s="1"/>
  <c r="AC34" i="17"/>
  <c r="Y34" i="17"/>
  <c r="AB34" i="17" s="1"/>
  <c r="W34" i="17"/>
  <c r="S34" i="17"/>
  <c r="V34" i="17" s="1"/>
  <c r="Q34" i="17"/>
  <c r="M34" i="17"/>
  <c r="P34" i="17" s="1"/>
  <c r="K34" i="17"/>
  <c r="DH33" i="17"/>
  <c r="DG33" i="17"/>
  <c r="DB33" i="17"/>
  <c r="DA33" i="17"/>
  <c r="CV33" i="17"/>
  <c r="CU33" i="17"/>
  <c r="CP33" i="17"/>
  <c r="CO33" i="17"/>
  <c r="CM33" i="17"/>
  <c r="CK33" i="17"/>
  <c r="CJ33" i="17"/>
  <c r="CI33" i="17"/>
  <c r="CD33" i="17"/>
  <c r="CC33" i="17"/>
  <c r="BX33" i="17"/>
  <c r="BW33" i="17"/>
  <c r="BO33" i="17"/>
  <c r="BR33" i="17" s="1"/>
  <c r="BM33" i="17"/>
  <c r="BL33" i="17"/>
  <c r="BK33" i="17"/>
  <c r="BF33" i="17"/>
  <c r="BE33" i="17"/>
  <c r="AZ33" i="17"/>
  <c r="AY33" i="17"/>
  <c r="AT33" i="17"/>
  <c r="AS33" i="17"/>
  <c r="AQ33" i="17"/>
  <c r="AO33" i="17"/>
  <c r="AN33" i="17"/>
  <c r="AM33" i="17"/>
  <c r="AH33" i="17"/>
  <c r="AG33" i="17"/>
  <c r="AB33" i="17"/>
  <c r="AA33" i="17"/>
  <c r="S33" i="17"/>
  <c r="V33" i="17" s="1"/>
  <c r="Q33" i="17"/>
  <c r="M33" i="17"/>
  <c r="P33" i="17" s="1"/>
  <c r="K33" i="17"/>
  <c r="DH32" i="17"/>
  <c r="DG32" i="17"/>
  <c r="DB32" i="17"/>
  <c r="DA32" i="17"/>
  <c r="CV32" i="17"/>
  <c r="CU32" i="17"/>
  <c r="CP32" i="17"/>
  <c r="CO32" i="17"/>
  <c r="CM32" i="17"/>
  <c r="CK32" i="17"/>
  <c r="CJ32" i="17"/>
  <c r="CI32" i="17"/>
  <c r="CD32" i="17"/>
  <c r="CC32" i="17"/>
  <c r="BX32" i="17"/>
  <c r="BW32" i="17"/>
  <c r="BO32" i="17"/>
  <c r="BR32" i="17" s="1"/>
  <c r="BM32" i="17"/>
  <c r="BL32" i="17"/>
  <c r="BK32" i="17"/>
  <c r="BF32" i="17"/>
  <c r="BE32" i="17"/>
  <c r="AZ32" i="17"/>
  <c r="AY32" i="17"/>
  <c r="AT32" i="17"/>
  <c r="AS32" i="17"/>
  <c r="AQ32" i="17"/>
  <c r="AO32" i="17"/>
  <c r="AN32" i="17"/>
  <c r="AM32" i="17"/>
  <c r="AH32" i="17"/>
  <c r="AG32" i="17"/>
  <c r="AB32" i="17"/>
  <c r="AA32" i="17"/>
  <c r="S32" i="17"/>
  <c r="V32" i="17" s="1"/>
  <c r="Q32" i="17"/>
  <c r="M32" i="17"/>
  <c r="P32" i="17" s="1"/>
  <c r="K32" i="17"/>
  <c r="DH31" i="17"/>
  <c r="DG31" i="17"/>
  <c r="DB31" i="17"/>
  <c r="DA31" i="17"/>
  <c r="CV31" i="17"/>
  <c r="CU31" i="17"/>
  <c r="CP31" i="17"/>
  <c r="CO31" i="17"/>
  <c r="CM31" i="17"/>
  <c r="CK31" i="17"/>
  <c r="CJ31" i="17"/>
  <c r="CI31" i="17"/>
  <c r="CD31" i="17"/>
  <c r="CC31" i="17"/>
  <c r="BX31" i="17"/>
  <c r="BW31" i="17"/>
  <c r="BO31" i="17"/>
  <c r="BR31" i="17" s="1"/>
  <c r="BM31" i="17"/>
  <c r="BL31" i="17"/>
  <c r="BK31" i="17"/>
  <c r="BF31" i="17"/>
  <c r="BE31" i="17"/>
  <c r="AZ31" i="17"/>
  <c r="AY31" i="17"/>
  <c r="AT31" i="17"/>
  <c r="AS31" i="17"/>
  <c r="AQ31" i="17"/>
  <c r="AO31" i="17"/>
  <c r="AN31" i="17"/>
  <c r="AM31" i="17"/>
  <c r="AH31" i="17"/>
  <c r="AG31" i="17"/>
  <c r="AB31" i="17"/>
  <c r="AA31" i="17"/>
  <c r="S31" i="17"/>
  <c r="V31" i="17" s="1"/>
  <c r="Q31" i="17"/>
  <c r="M31" i="17"/>
  <c r="P31" i="17" s="1"/>
  <c r="K31" i="17"/>
  <c r="DH30" i="17"/>
  <c r="DG30" i="17"/>
  <c r="DB30" i="17"/>
  <c r="DA30" i="17"/>
  <c r="CV30" i="17"/>
  <c r="CU30" i="17"/>
  <c r="CP30" i="17"/>
  <c r="CO30" i="17"/>
  <c r="CM30" i="17"/>
  <c r="CK30" i="17"/>
  <c r="CJ30" i="17"/>
  <c r="CI30" i="17"/>
  <c r="CD30" i="17"/>
  <c r="CC30" i="17"/>
  <c r="BX30" i="17"/>
  <c r="BW30" i="17"/>
  <c r="BO30" i="17"/>
  <c r="BR30" i="17" s="1"/>
  <c r="BM30" i="17"/>
  <c r="BL30" i="17"/>
  <c r="BK30" i="17"/>
  <c r="BF30" i="17"/>
  <c r="BE30" i="17"/>
  <c r="AZ30" i="17"/>
  <c r="AY30" i="17"/>
  <c r="AT30" i="17"/>
  <c r="AS30" i="17"/>
  <c r="AQ30" i="17"/>
  <c r="AO30" i="17"/>
  <c r="AN30" i="17"/>
  <c r="AM30" i="17"/>
  <c r="AH30" i="17"/>
  <c r="AG30" i="17"/>
  <c r="AB30" i="17"/>
  <c r="AA30" i="17"/>
  <c r="S30" i="17"/>
  <c r="V30" i="17" s="1"/>
  <c r="Q30" i="17"/>
  <c r="M30" i="17"/>
  <c r="P30" i="17" s="1"/>
  <c r="K30" i="17"/>
  <c r="DE29" i="17"/>
  <c r="DH29" i="17" s="1"/>
  <c r="DC29" i="17"/>
  <c r="CY29" i="17"/>
  <c r="DB29" i="17" s="1"/>
  <c r="CW29" i="17"/>
  <c r="CW72" i="17" s="1"/>
  <c r="CS29" i="17"/>
  <c r="CV29" i="17" s="1"/>
  <c r="CQ29" i="17"/>
  <c r="CM29" i="17"/>
  <c r="CP29" i="17" s="1"/>
  <c r="CK29" i="17"/>
  <c r="CG29" i="17"/>
  <c r="CJ29" i="17" s="1"/>
  <c r="CE29" i="17"/>
  <c r="CA29" i="17"/>
  <c r="CD29" i="17" s="1"/>
  <c r="BY29" i="17"/>
  <c r="BY72" i="17" s="1"/>
  <c r="BU29" i="17"/>
  <c r="BX29" i="17" s="1"/>
  <c r="BS29" i="17"/>
  <c r="BO29" i="17"/>
  <c r="BR29" i="17" s="1"/>
  <c r="BM29" i="17"/>
  <c r="BI29" i="17"/>
  <c r="BL29" i="17" s="1"/>
  <c r="BG29" i="17"/>
  <c r="BC29" i="17"/>
  <c r="BF29" i="17" s="1"/>
  <c r="BA29" i="17"/>
  <c r="BA72" i="17" s="1"/>
  <c r="AW29" i="17"/>
  <c r="AZ29" i="17" s="1"/>
  <c r="AU29" i="17"/>
  <c r="AQ29" i="17"/>
  <c r="AT29" i="17" s="1"/>
  <c r="AO29" i="17"/>
  <c r="AK29" i="17"/>
  <c r="AN29" i="17" s="1"/>
  <c r="AI29" i="17"/>
  <c r="AE29" i="17"/>
  <c r="AH29" i="17" s="1"/>
  <c r="AC29" i="17"/>
  <c r="AC72" i="17" s="1"/>
  <c r="Y29" i="17"/>
  <c r="AB29" i="17" s="1"/>
  <c r="W29" i="17"/>
  <c r="S29" i="17"/>
  <c r="V29" i="17" s="1"/>
  <c r="Q29" i="17"/>
  <c r="M29" i="17"/>
  <c r="P29" i="17" s="1"/>
  <c r="K29" i="17"/>
  <c r="DE28" i="17"/>
  <c r="DH28" i="17" s="1"/>
  <c r="DC28" i="17"/>
  <c r="DC79" i="17" s="1"/>
  <c r="CY28" i="17"/>
  <c r="DB28" i="17" s="1"/>
  <c r="CW28" i="17"/>
  <c r="CS28" i="17"/>
  <c r="CV28" i="17" s="1"/>
  <c r="CQ28" i="17"/>
  <c r="CQ79" i="17" s="1"/>
  <c r="CK79" i="17" s="1"/>
  <c r="CM28" i="17"/>
  <c r="CP28" i="17" s="1"/>
  <c r="CK28" i="17"/>
  <c r="CG28" i="17"/>
  <c r="CJ28" i="17" s="1"/>
  <c r="CE28" i="17"/>
  <c r="CA28" i="17"/>
  <c r="CD28" i="17" s="1"/>
  <c r="BY28" i="17"/>
  <c r="BU28" i="17"/>
  <c r="BX28" i="17" s="1"/>
  <c r="BS28" i="17"/>
  <c r="BS79" i="17" s="1"/>
  <c r="BO28" i="17"/>
  <c r="BR28" i="17" s="1"/>
  <c r="BM28" i="17"/>
  <c r="BI28" i="17"/>
  <c r="BL28" i="17" s="1"/>
  <c r="BG28" i="17"/>
  <c r="BG79" i="17" s="1"/>
  <c r="BC28" i="17"/>
  <c r="BF28" i="17" s="1"/>
  <c r="BA28" i="17"/>
  <c r="AW28" i="17"/>
  <c r="AZ28" i="17" s="1"/>
  <c r="AU28" i="17"/>
  <c r="AU79" i="17" s="1"/>
  <c r="AO79" i="17" s="1"/>
  <c r="AQ28" i="17"/>
  <c r="AT28" i="17" s="1"/>
  <c r="AO28" i="17"/>
  <c r="AK28" i="17"/>
  <c r="AN28" i="17" s="1"/>
  <c r="AI28" i="17"/>
  <c r="AI79" i="17" s="1"/>
  <c r="AE28" i="17"/>
  <c r="AH28" i="17" s="1"/>
  <c r="AC28" i="17"/>
  <c r="Y28" i="17"/>
  <c r="AB28" i="17" s="1"/>
  <c r="W28" i="17"/>
  <c r="W79" i="17" s="1"/>
  <c r="Q79" i="17" s="1"/>
  <c r="S28" i="17"/>
  <c r="V28" i="17" s="1"/>
  <c r="Q28" i="17"/>
  <c r="M28" i="17"/>
  <c r="P28" i="17" s="1"/>
  <c r="K28" i="17"/>
  <c r="DH27" i="17"/>
  <c r="DG27" i="17"/>
  <c r="DB27" i="17"/>
  <c r="DA27" i="17"/>
  <c r="CV27" i="17"/>
  <c r="CU27" i="17"/>
  <c r="CP27" i="17"/>
  <c r="CO27" i="17"/>
  <c r="CM27" i="17"/>
  <c r="CK27" i="17"/>
  <c r="CJ27" i="17"/>
  <c r="CI27" i="17"/>
  <c r="CD27" i="17"/>
  <c r="CC27" i="17"/>
  <c r="BX27" i="17"/>
  <c r="BW27" i="17"/>
  <c r="BO27" i="17"/>
  <c r="BR27" i="17" s="1"/>
  <c r="BM27" i="17"/>
  <c r="BL27" i="17"/>
  <c r="BK27" i="17"/>
  <c r="BF27" i="17"/>
  <c r="BE27" i="17"/>
  <c r="AZ27" i="17"/>
  <c r="AY27" i="17"/>
  <c r="AT27" i="17"/>
  <c r="AS27" i="17"/>
  <c r="AQ27" i="17"/>
  <c r="AO27" i="17"/>
  <c r="AN27" i="17"/>
  <c r="AM27" i="17"/>
  <c r="AH27" i="17"/>
  <c r="AG27" i="17"/>
  <c r="AB27" i="17"/>
  <c r="AA27" i="17"/>
  <c r="S27" i="17"/>
  <c r="V27" i="17" s="1"/>
  <c r="Q27" i="17"/>
  <c r="M27" i="17"/>
  <c r="P27" i="17" s="1"/>
  <c r="K27" i="17"/>
  <c r="DH26" i="17"/>
  <c r="DG26" i="17"/>
  <c r="DB26" i="17"/>
  <c r="DA26" i="17"/>
  <c r="CV26" i="17"/>
  <c r="CU26" i="17"/>
  <c r="CP26" i="17"/>
  <c r="CO26" i="17"/>
  <c r="CM26" i="17"/>
  <c r="CK26" i="17"/>
  <c r="CJ26" i="17"/>
  <c r="CI26" i="17"/>
  <c r="CD26" i="17"/>
  <c r="CC26" i="17"/>
  <c r="BX26" i="17"/>
  <c r="BW26" i="17"/>
  <c r="BO26" i="17"/>
  <c r="BR26" i="17" s="1"/>
  <c r="BM26" i="17"/>
  <c r="BL26" i="17"/>
  <c r="BK26" i="17"/>
  <c r="BF26" i="17"/>
  <c r="BE26" i="17"/>
  <c r="AZ26" i="17"/>
  <c r="AY26" i="17"/>
  <c r="AT26" i="17"/>
  <c r="AS26" i="17"/>
  <c r="AQ26" i="17"/>
  <c r="AO26" i="17"/>
  <c r="AN26" i="17"/>
  <c r="AM26" i="17"/>
  <c r="AH26" i="17"/>
  <c r="AG26" i="17"/>
  <c r="AB26" i="17"/>
  <c r="AA26" i="17"/>
  <c r="S26" i="17"/>
  <c r="V26" i="17" s="1"/>
  <c r="Q26" i="17"/>
  <c r="M26" i="17"/>
  <c r="P26" i="17" s="1"/>
  <c r="K26" i="17"/>
  <c r="DH25" i="17"/>
  <c r="DG25" i="17"/>
  <c r="DB25" i="17"/>
  <c r="DA25" i="17"/>
  <c r="CV25" i="17"/>
  <c r="CU25" i="17"/>
  <c r="CP25" i="17"/>
  <c r="CO25" i="17"/>
  <c r="CM25" i="17"/>
  <c r="CK25" i="17"/>
  <c r="CJ25" i="17"/>
  <c r="CI25" i="17"/>
  <c r="CD25" i="17"/>
  <c r="CC25" i="17"/>
  <c r="BX25" i="17"/>
  <c r="BW25" i="17"/>
  <c r="BO25" i="17"/>
  <c r="BR25" i="17" s="1"/>
  <c r="BM25" i="17"/>
  <c r="BL25" i="17"/>
  <c r="BK25" i="17"/>
  <c r="BF25" i="17"/>
  <c r="BE25" i="17"/>
  <c r="AZ25" i="17"/>
  <c r="AY25" i="17"/>
  <c r="AT25" i="17"/>
  <c r="AS25" i="17"/>
  <c r="AQ25" i="17"/>
  <c r="AO25" i="17"/>
  <c r="AN25" i="17"/>
  <c r="AM25" i="17"/>
  <c r="AH25" i="17"/>
  <c r="AG25" i="17"/>
  <c r="AB25" i="17"/>
  <c r="AA25" i="17"/>
  <c r="S25" i="17"/>
  <c r="V25" i="17" s="1"/>
  <c r="Q25" i="17"/>
  <c r="M25" i="17"/>
  <c r="P25" i="17" s="1"/>
  <c r="K25" i="17"/>
  <c r="DH24" i="17"/>
  <c r="DG24" i="17"/>
  <c r="DB24" i="17"/>
  <c r="DA24" i="17"/>
  <c r="CV24" i="17"/>
  <c r="CU24" i="17"/>
  <c r="CP24" i="17"/>
  <c r="CO24" i="17"/>
  <c r="CM24" i="17"/>
  <c r="CK24" i="17"/>
  <c r="CJ24" i="17"/>
  <c r="CI24" i="17"/>
  <c r="CD24" i="17"/>
  <c r="CC24" i="17"/>
  <c r="BX24" i="17"/>
  <c r="BW24" i="17"/>
  <c r="BO24" i="17"/>
  <c r="BR24" i="17" s="1"/>
  <c r="BM24" i="17"/>
  <c r="BL24" i="17"/>
  <c r="BK24" i="17"/>
  <c r="BF24" i="17"/>
  <c r="BE24" i="17"/>
  <c r="AZ24" i="17"/>
  <c r="AY24" i="17"/>
  <c r="AT24" i="17"/>
  <c r="AS24" i="17"/>
  <c r="AQ24" i="17"/>
  <c r="AO24" i="17"/>
  <c r="AN24" i="17"/>
  <c r="AM24" i="17"/>
  <c r="AH24" i="17"/>
  <c r="AG24" i="17"/>
  <c r="AB24" i="17"/>
  <c r="AA24" i="17"/>
  <c r="S24" i="17"/>
  <c r="V24" i="17" s="1"/>
  <c r="Q24" i="17"/>
  <c r="M24" i="17"/>
  <c r="P24" i="17" s="1"/>
  <c r="K24" i="17"/>
  <c r="DE23" i="17"/>
  <c r="DH23" i="17" s="1"/>
  <c r="DC23" i="17"/>
  <c r="CY23" i="17"/>
  <c r="DB23" i="17" s="1"/>
  <c r="CW23" i="17"/>
  <c r="CS23" i="17"/>
  <c r="CV23" i="17" s="1"/>
  <c r="CQ23" i="17"/>
  <c r="CM23" i="17"/>
  <c r="CP23" i="17" s="1"/>
  <c r="CK23" i="17"/>
  <c r="CG23" i="17"/>
  <c r="CJ23" i="17" s="1"/>
  <c r="CE23" i="17"/>
  <c r="CA23" i="17"/>
  <c r="CD23" i="17" s="1"/>
  <c r="BY23" i="17"/>
  <c r="BU23" i="17"/>
  <c r="BX23" i="17" s="1"/>
  <c r="BS23" i="17"/>
  <c r="BO23" i="17"/>
  <c r="BR23" i="17" s="1"/>
  <c r="BM23" i="17"/>
  <c r="BI23" i="17"/>
  <c r="BL23" i="17" s="1"/>
  <c r="BG23" i="17"/>
  <c r="BC23" i="17"/>
  <c r="BF23" i="17" s="1"/>
  <c r="BA23" i="17"/>
  <c r="AW23" i="17"/>
  <c r="AZ23" i="17" s="1"/>
  <c r="AU23" i="17"/>
  <c r="AQ23" i="17"/>
  <c r="AT23" i="17" s="1"/>
  <c r="AO23" i="17"/>
  <c r="AK23" i="17"/>
  <c r="AN23" i="17" s="1"/>
  <c r="AI23" i="17"/>
  <c r="AE23" i="17"/>
  <c r="AH23" i="17" s="1"/>
  <c r="AC23" i="17"/>
  <c r="Y23" i="17"/>
  <c r="AB23" i="17" s="1"/>
  <c r="W23" i="17"/>
  <c r="S23" i="17"/>
  <c r="V23" i="17" s="1"/>
  <c r="Q23" i="17"/>
  <c r="M23" i="17"/>
  <c r="P23" i="17" s="1"/>
  <c r="K23" i="17"/>
  <c r="DE22" i="17"/>
  <c r="DH22" i="17" s="1"/>
  <c r="DC22" i="17"/>
  <c r="CY22" i="17"/>
  <c r="DB22" i="17" s="1"/>
  <c r="CW22" i="17"/>
  <c r="CS22" i="17"/>
  <c r="CV22" i="17" s="1"/>
  <c r="CQ22" i="17"/>
  <c r="CM22" i="17"/>
  <c r="CP22" i="17" s="1"/>
  <c r="CK22" i="17"/>
  <c r="CG22" i="17"/>
  <c r="CJ22" i="17" s="1"/>
  <c r="CE22" i="17"/>
  <c r="CA22" i="17"/>
  <c r="CD22" i="17" s="1"/>
  <c r="BY22" i="17"/>
  <c r="BU22" i="17"/>
  <c r="BX22" i="17" s="1"/>
  <c r="BS22" i="17"/>
  <c r="BO22" i="17"/>
  <c r="BR22" i="17" s="1"/>
  <c r="BM22" i="17"/>
  <c r="BI22" i="17"/>
  <c r="BL22" i="17" s="1"/>
  <c r="BG22" i="17"/>
  <c r="BC22" i="17"/>
  <c r="BF22" i="17" s="1"/>
  <c r="BA22" i="17"/>
  <c r="AW22" i="17"/>
  <c r="AZ22" i="17" s="1"/>
  <c r="AU22" i="17"/>
  <c r="AQ22" i="17"/>
  <c r="AT22" i="17" s="1"/>
  <c r="AO22" i="17"/>
  <c r="AK22" i="17"/>
  <c r="AN22" i="17" s="1"/>
  <c r="AI22" i="17"/>
  <c r="AE22" i="17"/>
  <c r="AH22" i="17" s="1"/>
  <c r="AC22" i="17"/>
  <c r="Y22" i="17"/>
  <c r="AB22" i="17" s="1"/>
  <c r="W22" i="17"/>
  <c r="S22" i="17"/>
  <c r="V22" i="17" s="1"/>
  <c r="Q22" i="17"/>
  <c r="M22" i="17"/>
  <c r="P22" i="17" s="1"/>
  <c r="K22" i="17"/>
  <c r="DH21" i="17"/>
  <c r="DG21" i="17"/>
  <c r="DB21" i="17"/>
  <c r="DA21" i="17"/>
  <c r="CV21" i="17"/>
  <c r="CU21" i="17"/>
  <c r="CP21" i="17"/>
  <c r="CO21" i="17"/>
  <c r="CM21" i="17"/>
  <c r="CK21" i="17"/>
  <c r="CJ21" i="17"/>
  <c r="CI21" i="17"/>
  <c r="CD21" i="17"/>
  <c r="CC21" i="17"/>
  <c r="BX21" i="17"/>
  <c r="BW21" i="17"/>
  <c r="BO21" i="17"/>
  <c r="BR21" i="17" s="1"/>
  <c r="BM21" i="17"/>
  <c r="BL21" i="17"/>
  <c r="BK21" i="17"/>
  <c r="BF21" i="17"/>
  <c r="BE21" i="17"/>
  <c r="AZ21" i="17"/>
  <c r="AY21" i="17"/>
  <c r="AT21" i="17"/>
  <c r="AS21" i="17"/>
  <c r="AQ21" i="17"/>
  <c r="AO21" i="17"/>
  <c r="AN21" i="17"/>
  <c r="AM21" i="17"/>
  <c r="AH21" i="17"/>
  <c r="AG21" i="17"/>
  <c r="AB21" i="17"/>
  <c r="AA21" i="17"/>
  <c r="S21" i="17"/>
  <c r="V21" i="17" s="1"/>
  <c r="Q21" i="17"/>
  <c r="M21" i="17"/>
  <c r="P21" i="17" s="1"/>
  <c r="K21" i="17"/>
  <c r="DH20" i="17"/>
  <c r="DG20" i="17"/>
  <c r="DB20" i="17"/>
  <c r="DA20" i="17"/>
  <c r="CV20" i="17"/>
  <c r="CU20" i="17"/>
  <c r="CP20" i="17"/>
  <c r="CO20" i="17"/>
  <c r="CM20" i="17"/>
  <c r="CK20" i="17"/>
  <c r="CJ20" i="17"/>
  <c r="CI20" i="17"/>
  <c r="CD20" i="17"/>
  <c r="CC20" i="17"/>
  <c r="BX20" i="17"/>
  <c r="BW20" i="17"/>
  <c r="BO20" i="17"/>
  <c r="BR20" i="17" s="1"/>
  <c r="BM20" i="17"/>
  <c r="BL20" i="17"/>
  <c r="BK20" i="17"/>
  <c r="BF20" i="17"/>
  <c r="BE20" i="17"/>
  <c r="AZ20" i="17"/>
  <c r="AY20" i="17"/>
  <c r="AT20" i="17"/>
  <c r="AS20" i="17"/>
  <c r="AQ20" i="17"/>
  <c r="AO20" i="17"/>
  <c r="AN20" i="17"/>
  <c r="AM20" i="17"/>
  <c r="AH20" i="17"/>
  <c r="AG20" i="17"/>
  <c r="AB20" i="17"/>
  <c r="AA20" i="17"/>
  <c r="S20" i="17"/>
  <c r="V20" i="17" s="1"/>
  <c r="Q20" i="17"/>
  <c r="M20" i="17"/>
  <c r="P20" i="17" s="1"/>
  <c r="K20" i="17"/>
  <c r="DH19" i="17"/>
  <c r="DG19" i="17"/>
  <c r="DB19" i="17"/>
  <c r="DA19" i="17"/>
  <c r="CV19" i="17"/>
  <c r="CU19" i="17"/>
  <c r="CP19" i="17"/>
  <c r="CO19" i="17"/>
  <c r="CM19" i="17"/>
  <c r="CK19" i="17"/>
  <c r="CJ19" i="17"/>
  <c r="CI19" i="17"/>
  <c r="CD19" i="17"/>
  <c r="CC19" i="17"/>
  <c r="BX19" i="17"/>
  <c r="BW19" i="17"/>
  <c r="BO19" i="17"/>
  <c r="BR19" i="17" s="1"/>
  <c r="BM19" i="17"/>
  <c r="BL19" i="17"/>
  <c r="BK19" i="17"/>
  <c r="BF19" i="17"/>
  <c r="BE19" i="17"/>
  <c r="AZ19" i="17"/>
  <c r="AY19" i="17"/>
  <c r="AT19" i="17"/>
  <c r="AS19" i="17"/>
  <c r="AQ19" i="17"/>
  <c r="AO19" i="17"/>
  <c r="AN19" i="17"/>
  <c r="AM19" i="17"/>
  <c r="AH19" i="17"/>
  <c r="AG19" i="17"/>
  <c r="AB19" i="17"/>
  <c r="AA19" i="17"/>
  <c r="S19" i="17"/>
  <c r="V19" i="17" s="1"/>
  <c r="Q19" i="17"/>
  <c r="M19" i="17"/>
  <c r="P19" i="17" s="1"/>
  <c r="K19" i="17"/>
  <c r="DE18" i="17"/>
  <c r="DH18" i="17" s="1"/>
  <c r="DC18" i="17"/>
  <c r="CY18" i="17"/>
  <c r="DB18" i="17" s="1"/>
  <c r="CW18" i="17"/>
  <c r="CS18" i="17"/>
  <c r="CV18" i="17" s="1"/>
  <c r="CQ18" i="17"/>
  <c r="CM18" i="17"/>
  <c r="CP18" i="17" s="1"/>
  <c r="CK18" i="17"/>
  <c r="CG18" i="17"/>
  <c r="CJ18" i="17" s="1"/>
  <c r="CE18" i="17"/>
  <c r="CA18" i="17"/>
  <c r="CD18" i="17" s="1"/>
  <c r="BY18" i="17"/>
  <c r="BU18" i="17"/>
  <c r="BX18" i="17" s="1"/>
  <c r="BS18" i="17"/>
  <c r="BO18" i="17"/>
  <c r="BR18" i="17" s="1"/>
  <c r="BM18" i="17"/>
  <c r="BI18" i="17"/>
  <c r="BL18" i="17" s="1"/>
  <c r="BG18" i="17"/>
  <c r="BC18" i="17"/>
  <c r="BF18" i="17" s="1"/>
  <c r="BA18" i="17"/>
  <c r="AW18" i="17"/>
  <c r="AZ18" i="17" s="1"/>
  <c r="AU18" i="17"/>
  <c r="AQ18" i="17"/>
  <c r="AT18" i="17" s="1"/>
  <c r="AO18" i="17"/>
  <c r="AK18" i="17"/>
  <c r="AN18" i="17" s="1"/>
  <c r="AI18" i="17"/>
  <c r="AE18" i="17"/>
  <c r="AH18" i="17" s="1"/>
  <c r="AC18" i="17"/>
  <c r="Y18" i="17"/>
  <c r="AB18" i="17" s="1"/>
  <c r="W18" i="17"/>
  <c r="S18" i="17"/>
  <c r="V18" i="17" s="1"/>
  <c r="Q18" i="17"/>
  <c r="M18" i="17"/>
  <c r="P18" i="17" s="1"/>
  <c r="K18" i="17"/>
  <c r="DH17" i="17"/>
  <c r="DG17" i="17"/>
  <c r="DB17" i="17"/>
  <c r="DA17" i="17"/>
  <c r="CV17" i="17"/>
  <c r="CU17" i="17"/>
  <c r="CP17" i="17"/>
  <c r="CO17" i="17"/>
  <c r="CM17" i="17"/>
  <c r="CK17" i="17"/>
  <c r="CJ17" i="17"/>
  <c r="CI17" i="17"/>
  <c r="CD17" i="17"/>
  <c r="CC17" i="17"/>
  <c r="BX17" i="17"/>
  <c r="BW17" i="17"/>
  <c r="BO17" i="17"/>
  <c r="BR17" i="17" s="1"/>
  <c r="BM17" i="17"/>
  <c r="BL17" i="17"/>
  <c r="BK17" i="17"/>
  <c r="BF17" i="17"/>
  <c r="BE17" i="17"/>
  <c r="AZ17" i="17"/>
  <c r="AY17" i="17"/>
  <c r="AT17" i="17"/>
  <c r="AS17" i="17"/>
  <c r="AQ17" i="17"/>
  <c r="AO17" i="17"/>
  <c r="AN17" i="17"/>
  <c r="AM17" i="17"/>
  <c r="AH17" i="17"/>
  <c r="AG17" i="17"/>
  <c r="AB17" i="17"/>
  <c r="AA17" i="17"/>
  <c r="S17" i="17"/>
  <c r="V17" i="17" s="1"/>
  <c r="Q17" i="17"/>
  <c r="M17" i="17"/>
  <c r="P17" i="17" s="1"/>
  <c r="K17" i="17"/>
  <c r="DH16" i="17"/>
  <c r="DG16" i="17"/>
  <c r="DB16" i="17"/>
  <c r="DA16" i="17"/>
  <c r="CV16" i="17"/>
  <c r="CU16" i="17"/>
  <c r="CP16" i="17"/>
  <c r="CO16" i="17"/>
  <c r="CM16" i="17"/>
  <c r="CK16" i="17"/>
  <c r="CJ16" i="17"/>
  <c r="CI16" i="17"/>
  <c r="CD16" i="17"/>
  <c r="CC16" i="17"/>
  <c r="BX16" i="17"/>
  <c r="BW16" i="17"/>
  <c r="BO16" i="17"/>
  <c r="BR16" i="17" s="1"/>
  <c r="BM16" i="17"/>
  <c r="BL16" i="17"/>
  <c r="BK16" i="17"/>
  <c r="BF16" i="17"/>
  <c r="BE16" i="17"/>
  <c r="AZ16" i="17"/>
  <c r="AY16" i="17"/>
  <c r="AT16" i="17"/>
  <c r="AS16" i="17"/>
  <c r="AQ16" i="17"/>
  <c r="AO16" i="17"/>
  <c r="AN16" i="17"/>
  <c r="AM16" i="17"/>
  <c r="AH16" i="17"/>
  <c r="AG16" i="17"/>
  <c r="AB16" i="17"/>
  <c r="AA16" i="17"/>
  <c r="S16" i="17"/>
  <c r="V16" i="17" s="1"/>
  <c r="Q16" i="17"/>
  <c r="M16" i="17"/>
  <c r="P16" i="17" s="1"/>
  <c r="K16" i="17"/>
  <c r="DH15" i="17"/>
  <c r="DG15" i="17"/>
  <c r="DB15" i="17"/>
  <c r="DA15" i="17"/>
  <c r="CV15" i="17"/>
  <c r="CU15" i="17"/>
  <c r="CP15" i="17"/>
  <c r="CO15" i="17"/>
  <c r="CM15" i="17"/>
  <c r="CK15" i="17"/>
  <c r="CJ15" i="17"/>
  <c r="CI15" i="17"/>
  <c r="CD15" i="17"/>
  <c r="CC15" i="17"/>
  <c r="BX15" i="17"/>
  <c r="BW15" i="17"/>
  <c r="BO15" i="17"/>
  <c r="BR15" i="17" s="1"/>
  <c r="BM15" i="17"/>
  <c r="BL15" i="17"/>
  <c r="BK15" i="17"/>
  <c r="BF15" i="17"/>
  <c r="BE15" i="17"/>
  <c r="AZ15" i="17"/>
  <c r="AY15" i="17"/>
  <c r="AT15" i="17"/>
  <c r="AS15" i="17"/>
  <c r="AQ15" i="17"/>
  <c r="AO15" i="17"/>
  <c r="AN15" i="17"/>
  <c r="AM15" i="17"/>
  <c r="AH15" i="17"/>
  <c r="AG15" i="17"/>
  <c r="AB15" i="17"/>
  <c r="AA15" i="17"/>
  <c r="S15" i="17"/>
  <c r="V15" i="17" s="1"/>
  <c r="Q15" i="17"/>
  <c r="M15" i="17"/>
  <c r="P15" i="17" s="1"/>
  <c r="K15" i="17"/>
  <c r="DE14" i="17"/>
  <c r="DH14" i="17" s="1"/>
  <c r="DC14" i="17"/>
  <c r="DC74" i="17" s="1"/>
  <c r="CY14" i="17"/>
  <c r="DB14" i="17" s="1"/>
  <c r="CW14" i="17"/>
  <c r="CW74" i="17" s="1"/>
  <c r="CS14" i="17"/>
  <c r="CV14" i="17" s="1"/>
  <c r="CQ14" i="17"/>
  <c r="CQ74" i="17" s="1"/>
  <c r="CK74" i="17" s="1"/>
  <c r="CM14" i="17"/>
  <c r="CP14" i="17" s="1"/>
  <c r="CK14" i="17"/>
  <c r="CG14" i="17"/>
  <c r="CJ14" i="17" s="1"/>
  <c r="CE14" i="17"/>
  <c r="CE74" i="17" s="1"/>
  <c r="CA14" i="17"/>
  <c r="CD14" i="17" s="1"/>
  <c r="BY14" i="17"/>
  <c r="BY74" i="17" s="1"/>
  <c r="BU14" i="17"/>
  <c r="BX14" i="17" s="1"/>
  <c r="BS14" i="17"/>
  <c r="BS74" i="17" s="1"/>
  <c r="BM74" i="17" s="1"/>
  <c r="BO14" i="17"/>
  <c r="BR14" i="17" s="1"/>
  <c r="BM14" i="17"/>
  <c r="BI14" i="17"/>
  <c r="BL14" i="17" s="1"/>
  <c r="BG14" i="17"/>
  <c r="BG74" i="17" s="1"/>
  <c r="BC14" i="17"/>
  <c r="BF14" i="17" s="1"/>
  <c r="BA14" i="17"/>
  <c r="BA74" i="17" s="1"/>
  <c r="AW14" i="17"/>
  <c r="AZ14" i="17" s="1"/>
  <c r="AU14" i="17"/>
  <c r="AU74" i="17" s="1"/>
  <c r="AO74" i="17" s="1"/>
  <c r="AQ14" i="17"/>
  <c r="AT14" i="17" s="1"/>
  <c r="AO14" i="17"/>
  <c r="AK14" i="17"/>
  <c r="AN14" i="17" s="1"/>
  <c r="AI14" i="17"/>
  <c r="AI74" i="17" s="1"/>
  <c r="AE14" i="17"/>
  <c r="AH14" i="17" s="1"/>
  <c r="AC14" i="17"/>
  <c r="AC74" i="17" s="1"/>
  <c r="Y14" i="17"/>
  <c r="AB14" i="17" s="1"/>
  <c r="W14" i="17"/>
  <c r="W74" i="17" s="1"/>
  <c r="Q74" i="17" s="1"/>
  <c r="K74" i="17" s="1"/>
  <c r="S14" i="17"/>
  <c r="V14" i="17" s="1"/>
  <c r="Q14" i="17"/>
  <c r="M14" i="17"/>
  <c r="P14" i="17" s="1"/>
  <c r="K14" i="17"/>
  <c r="DH13" i="17"/>
  <c r="DG13" i="17"/>
  <c r="DB13" i="17"/>
  <c r="DA13" i="17"/>
  <c r="CV13" i="17"/>
  <c r="CU13" i="17"/>
  <c r="CP13" i="17"/>
  <c r="CO13" i="17"/>
  <c r="CM13" i="17"/>
  <c r="CK13" i="17"/>
  <c r="CJ13" i="17"/>
  <c r="CI13" i="17"/>
  <c r="CD13" i="17"/>
  <c r="CC13" i="17"/>
  <c r="BX13" i="17"/>
  <c r="BW13" i="17"/>
  <c r="BO13" i="17"/>
  <c r="BR13" i="17" s="1"/>
  <c r="BM13" i="17"/>
  <c r="BL13" i="17"/>
  <c r="BK13" i="17"/>
  <c r="BF13" i="17"/>
  <c r="BE13" i="17"/>
  <c r="AZ13" i="17"/>
  <c r="AY13" i="17"/>
  <c r="AT13" i="17"/>
  <c r="AS13" i="17"/>
  <c r="AQ13" i="17"/>
  <c r="AO13" i="17"/>
  <c r="AN13" i="17"/>
  <c r="AM13" i="17"/>
  <c r="AH13" i="17"/>
  <c r="AG13" i="17"/>
  <c r="AB13" i="17"/>
  <c r="AA13" i="17"/>
  <c r="S13" i="17"/>
  <c r="V13" i="17" s="1"/>
  <c r="Q13" i="17"/>
  <c r="M13" i="17"/>
  <c r="P13" i="17" s="1"/>
  <c r="K13" i="17"/>
  <c r="DH12" i="17"/>
  <c r="DG12" i="17"/>
  <c r="DB12" i="17"/>
  <c r="DA12" i="17"/>
  <c r="CV12" i="17"/>
  <c r="CU12" i="17"/>
  <c r="CP12" i="17"/>
  <c r="CO12" i="17"/>
  <c r="CM12" i="17"/>
  <c r="CK12" i="17"/>
  <c r="CJ12" i="17"/>
  <c r="CI12" i="17"/>
  <c r="CD12" i="17"/>
  <c r="CC12" i="17"/>
  <c r="BX12" i="17"/>
  <c r="BW12" i="17"/>
  <c r="BO12" i="17"/>
  <c r="BR12" i="17" s="1"/>
  <c r="BM12" i="17"/>
  <c r="BL12" i="17"/>
  <c r="BK12" i="17"/>
  <c r="BF12" i="17"/>
  <c r="BE12" i="17"/>
  <c r="AZ12" i="17"/>
  <c r="AY12" i="17"/>
  <c r="AT12" i="17"/>
  <c r="AS12" i="17"/>
  <c r="AQ12" i="17"/>
  <c r="AO12" i="17"/>
  <c r="AN12" i="17"/>
  <c r="AM12" i="17"/>
  <c r="AH12" i="17"/>
  <c r="AG12" i="17"/>
  <c r="AB12" i="17"/>
  <c r="AA12" i="17"/>
  <c r="S12" i="17"/>
  <c r="V12" i="17" s="1"/>
  <c r="Q12" i="17"/>
  <c r="M12" i="17"/>
  <c r="P12" i="17" s="1"/>
  <c r="K12" i="17"/>
  <c r="DE11" i="17"/>
  <c r="DH11" i="17" s="1"/>
  <c r="DC11" i="17"/>
  <c r="DC78" i="17" s="1"/>
  <c r="CY11" i="17"/>
  <c r="DB11" i="17" s="1"/>
  <c r="CW11" i="17"/>
  <c r="CW78" i="17" s="1"/>
  <c r="CS11" i="17"/>
  <c r="CV11" i="17" s="1"/>
  <c r="CQ11" i="17"/>
  <c r="CQ78" i="17" s="1"/>
  <c r="CM11" i="17"/>
  <c r="CP11" i="17" s="1"/>
  <c r="CK11" i="17"/>
  <c r="CG11" i="17"/>
  <c r="CJ11" i="17" s="1"/>
  <c r="CE11" i="17"/>
  <c r="CE78" i="17" s="1"/>
  <c r="CA11" i="17"/>
  <c r="CD11" i="17" s="1"/>
  <c r="BY11" i="17"/>
  <c r="BY78" i="17" s="1"/>
  <c r="BU11" i="17"/>
  <c r="BX11" i="17" s="1"/>
  <c r="BS11" i="17"/>
  <c r="BS78" i="17" s="1"/>
  <c r="BO11" i="17"/>
  <c r="BR11" i="17" s="1"/>
  <c r="BM11" i="17"/>
  <c r="BI11" i="17"/>
  <c r="BL11" i="17" s="1"/>
  <c r="BG11" i="17"/>
  <c r="BG78" i="17" s="1"/>
  <c r="BC11" i="17"/>
  <c r="BF11" i="17" s="1"/>
  <c r="BA11" i="17"/>
  <c r="BA78" i="17" s="1"/>
  <c r="AW11" i="17"/>
  <c r="AZ11" i="17" s="1"/>
  <c r="AU11" i="17"/>
  <c r="AU78" i="17" s="1"/>
  <c r="AQ11" i="17"/>
  <c r="AT11" i="17" s="1"/>
  <c r="AO11" i="17"/>
  <c r="AK11" i="17"/>
  <c r="AN11" i="17" s="1"/>
  <c r="AI11" i="17"/>
  <c r="AI78" i="17" s="1"/>
  <c r="AE11" i="17"/>
  <c r="AH11" i="17" s="1"/>
  <c r="AC11" i="17"/>
  <c r="AC78" i="17" s="1"/>
  <c r="Y11" i="17"/>
  <c r="AB11" i="17" s="1"/>
  <c r="W11" i="17"/>
  <c r="W78" i="17" s="1"/>
  <c r="S11" i="17"/>
  <c r="V11" i="17" s="1"/>
  <c r="Q11" i="17"/>
  <c r="M11" i="17"/>
  <c r="K11" i="17"/>
  <c r="DE10" i="17"/>
  <c r="DC10" i="17"/>
  <c r="CY10" i="17"/>
  <c r="CW10" i="17"/>
  <c r="CS10" i="17"/>
  <c r="CQ10" i="17"/>
  <c r="CK10" i="17"/>
  <c r="CG10" i="17"/>
  <c r="CE10" i="17"/>
  <c r="CA10" i="17"/>
  <c r="BY10" i="17"/>
  <c r="BU10" i="17"/>
  <c r="BS10" i="17"/>
  <c r="BM10" i="17"/>
  <c r="BI10" i="17"/>
  <c r="BG10" i="17"/>
  <c r="BC10" i="17"/>
  <c r="BA10" i="17"/>
  <c r="AW10" i="17"/>
  <c r="AU10" i="17"/>
  <c r="AO10" i="17"/>
  <c r="AK10" i="17"/>
  <c r="AI10" i="17"/>
  <c r="AE10" i="17"/>
  <c r="AC10" i="17"/>
  <c r="Y10" i="17"/>
  <c r="W10" i="17"/>
  <c r="Q10" i="17"/>
  <c r="K10" i="17"/>
  <c r="CQ37" i="16"/>
  <c r="AC37" i="16"/>
  <c r="DC36" i="16"/>
  <c r="DC37" i="16" s="1"/>
  <c r="CW36" i="16"/>
  <c r="CW37" i="16" s="1"/>
  <c r="CQ36" i="16"/>
  <c r="CE36" i="16"/>
  <c r="CE37" i="16" s="1"/>
  <c r="BY36" i="16"/>
  <c r="BY37" i="16" s="1"/>
  <c r="BS36" i="16"/>
  <c r="BS37" i="16" s="1"/>
  <c r="BG36" i="16"/>
  <c r="BG37" i="16" s="1"/>
  <c r="BA36" i="16"/>
  <c r="BA37" i="16" s="1"/>
  <c r="AU36" i="16"/>
  <c r="AU37" i="16" s="1"/>
  <c r="AI36" i="16"/>
  <c r="AI37" i="16" s="1"/>
  <c r="AC36" i="16"/>
  <c r="W36" i="16"/>
  <c r="W37" i="16" s="1"/>
  <c r="CQ34" i="16"/>
  <c r="CQ35" i="16" s="1"/>
  <c r="AC34" i="16"/>
  <c r="AC35" i="16" s="1"/>
  <c r="DC33" i="16"/>
  <c r="CW33" i="16"/>
  <c r="CQ33" i="16"/>
  <c r="CE33" i="16"/>
  <c r="BY33" i="16"/>
  <c r="BS33" i="16"/>
  <c r="BG33" i="16"/>
  <c r="BA33" i="16"/>
  <c r="AU33" i="16"/>
  <c r="AI33" i="16"/>
  <c r="AC33" i="16"/>
  <c r="W33" i="16"/>
  <c r="DC32" i="16"/>
  <c r="CW32" i="16"/>
  <c r="CQ32" i="16"/>
  <c r="CE32" i="16"/>
  <c r="BY32" i="16"/>
  <c r="BS32" i="16"/>
  <c r="BG32" i="16"/>
  <c r="BA32" i="16"/>
  <c r="AU32" i="16"/>
  <c r="AI32" i="16"/>
  <c r="AC32" i="16"/>
  <c r="W32" i="16"/>
  <c r="DH25" i="16"/>
  <c r="DG25" i="16"/>
  <c r="DB25" i="16"/>
  <c r="DA25" i="16"/>
  <c r="CV25" i="16"/>
  <c r="CU25" i="16"/>
  <c r="CM25" i="16"/>
  <c r="CO25" i="16" s="1"/>
  <c r="CK25" i="16"/>
  <c r="CP25" i="16" s="1"/>
  <c r="CJ25" i="16"/>
  <c r="CI25" i="16"/>
  <c r="CD25" i="16"/>
  <c r="CC25" i="16"/>
  <c r="BX25" i="16"/>
  <c r="BW25" i="16"/>
  <c r="BQ25" i="16"/>
  <c r="BO25" i="16"/>
  <c r="BR25" i="16" s="1"/>
  <c r="BM25" i="16"/>
  <c r="BL25" i="16"/>
  <c r="BK25" i="16"/>
  <c r="BF25" i="16"/>
  <c r="BE25" i="16"/>
  <c r="AZ25" i="16"/>
  <c r="AY25" i="16"/>
  <c r="AT25" i="16"/>
  <c r="AQ25" i="16"/>
  <c r="AS25" i="16" s="1"/>
  <c r="AO25" i="16"/>
  <c r="AN25" i="16"/>
  <c r="AM25" i="16"/>
  <c r="AH25" i="16"/>
  <c r="AG25" i="16"/>
  <c r="AB25" i="16"/>
  <c r="AA25" i="16"/>
  <c r="U25" i="16"/>
  <c r="S25" i="16"/>
  <c r="V25" i="16" s="1"/>
  <c r="Q25" i="16"/>
  <c r="M25" i="16"/>
  <c r="DH24" i="16"/>
  <c r="DG24" i="16"/>
  <c r="DB24" i="16"/>
  <c r="DA24" i="16"/>
  <c r="CV24" i="16"/>
  <c r="CU24" i="16"/>
  <c r="CP24" i="16"/>
  <c r="CM24" i="16"/>
  <c r="CO24" i="16" s="1"/>
  <c r="CK24" i="16"/>
  <c r="CJ24" i="16"/>
  <c r="CI24" i="16"/>
  <c r="CD24" i="16"/>
  <c r="CC24" i="16"/>
  <c r="BX24" i="16"/>
  <c r="BW24" i="16"/>
  <c r="BQ24" i="16"/>
  <c r="BO24" i="16"/>
  <c r="BR24" i="16" s="1"/>
  <c r="BM24" i="16"/>
  <c r="BL24" i="16"/>
  <c r="BK24" i="16"/>
  <c r="BF24" i="16"/>
  <c r="BE24" i="16"/>
  <c r="AZ24" i="16"/>
  <c r="AY24" i="16"/>
  <c r="AQ24" i="16"/>
  <c r="AS24" i="16" s="1"/>
  <c r="AO24" i="16"/>
  <c r="K24" i="16" s="1"/>
  <c r="AN24" i="16"/>
  <c r="AM24" i="16"/>
  <c r="AH24" i="16"/>
  <c r="AG24" i="16"/>
  <c r="AB24" i="16"/>
  <c r="AA24" i="16"/>
  <c r="U24" i="16"/>
  <c r="S24" i="16"/>
  <c r="V24" i="16" s="1"/>
  <c r="Q24" i="16"/>
  <c r="M24" i="16"/>
  <c r="P24" i="16" s="1"/>
  <c r="DH23" i="16"/>
  <c r="DG23" i="16"/>
  <c r="DB23" i="16"/>
  <c r="DA23" i="16"/>
  <c r="CV23" i="16"/>
  <c r="CU23" i="16"/>
  <c r="CM23" i="16"/>
  <c r="CO23" i="16" s="1"/>
  <c r="CK23" i="16"/>
  <c r="CP23" i="16" s="1"/>
  <c r="CJ23" i="16"/>
  <c r="CI23" i="16"/>
  <c r="CD23" i="16"/>
  <c r="CC23" i="16"/>
  <c r="BX23" i="16"/>
  <c r="BW23" i="16"/>
  <c r="BQ23" i="16"/>
  <c r="BO23" i="16"/>
  <c r="BR23" i="16" s="1"/>
  <c r="BM23" i="16"/>
  <c r="BL23" i="16"/>
  <c r="BK23" i="16"/>
  <c r="BF23" i="16"/>
  <c r="BE23" i="16"/>
  <c r="AZ23" i="16"/>
  <c r="AY23" i="16"/>
  <c r="AT23" i="16"/>
  <c r="AQ23" i="16"/>
  <c r="AS23" i="16" s="1"/>
  <c r="AO23" i="16"/>
  <c r="AN23" i="16"/>
  <c r="AM23" i="16"/>
  <c r="AH23" i="16"/>
  <c r="AG23" i="16"/>
  <c r="AB23" i="16"/>
  <c r="AA23" i="16"/>
  <c r="U23" i="16"/>
  <c r="S23" i="16"/>
  <c r="V23" i="16" s="1"/>
  <c r="Q23" i="16"/>
  <c r="M23" i="16"/>
  <c r="DH22" i="16"/>
  <c r="DG22" i="16"/>
  <c r="DB22" i="16"/>
  <c r="DA22" i="16"/>
  <c r="CV22" i="16"/>
  <c r="CU22" i="16"/>
  <c r="CP22" i="16"/>
  <c r="CM22" i="16"/>
  <c r="CO22" i="16" s="1"/>
  <c r="CK22" i="16"/>
  <c r="CJ22" i="16"/>
  <c r="CI22" i="16"/>
  <c r="CD22" i="16"/>
  <c r="CC22" i="16"/>
  <c r="BX22" i="16"/>
  <c r="BW22" i="16"/>
  <c r="BQ22" i="16"/>
  <c r="BO22" i="16"/>
  <c r="BR22" i="16" s="1"/>
  <c r="BM22" i="16"/>
  <c r="BL22" i="16"/>
  <c r="BK22" i="16"/>
  <c r="BF22" i="16"/>
  <c r="BE22" i="16"/>
  <c r="AZ22" i="16"/>
  <c r="AY22" i="16"/>
  <c r="AQ22" i="16"/>
  <c r="AO22" i="16"/>
  <c r="AN22" i="16"/>
  <c r="AM22" i="16"/>
  <c r="AH22" i="16"/>
  <c r="AG22" i="16"/>
  <c r="AB22" i="16"/>
  <c r="AA22" i="16"/>
  <c r="S22" i="16"/>
  <c r="V22" i="16" s="1"/>
  <c r="Q22" i="16"/>
  <c r="DE21" i="16"/>
  <c r="DC21" i="16"/>
  <c r="CY21" i="16"/>
  <c r="DB21" i="16" s="1"/>
  <c r="CW21" i="16"/>
  <c r="CS21" i="16"/>
  <c r="CV21" i="16" s="1"/>
  <c r="CQ21" i="16"/>
  <c r="CK21" i="16"/>
  <c r="CG21" i="16"/>
  <c r="CE21" i="16"/>
  <c r="CA21" i="16"/>
  <c r="CD21" i="16" s="1"/>
  <c r="BY21" i="16"/>
  <c r="BU21" i="16"/>
  <c r="BX21" i="16" s="1"/>
  <c r="BS21" i="16"/>
  <c r="BM21" i="16"/>
  <c r="BI21" i="16"/>
  <c r="BG21" i="16"/>
  <c r="BC21" i="16"/>
  <c r="BF21" i="16" s="1"/>
  <c r="BA21" i="16"/>
  <c r="AW21" i="16"/>
  <c r="AZ21" i="16" s="1"/>
  <c r="AU21" i="16"/>
  <c r="AO21" i="16"/>
  <c r="AK21" i="16"/>
  <c r="AI21" i="16"/>
  <c r="AE21" i="16"/>
  <c r="AH21" i="16" s="1"/>
  <c r="AC21" i="16"/>
  <c r="Y21" i="16"/>
  <c r="AB21" i="16" s="1"/>
  <c r="W21" i="16"/>
  <c r="Q21" i="16"/>
  <c r="K21" i="16"/>
  <c r="DE20" i="16"/>
  <c r="DC20" i="16"/>
  <c r="CY20" i="16"/>
  <c r="DB20" i="16" s="1"/>
  <c r="CW20" i="16"/>
  <c r="CU20" i="16"/>
  <c r="CS20" i="16"/>
  <c r="CV20" i="16" s="1"/>
  <c r="CQ20" i="16"/>
  <c r="CM20" i="16"/>
  <c r="CK20" i="16"/>
  <c r="CG20" i="16"/>
  <c r="CE20" i="16"/>
  <c r="CA20" i="16"/>
  <c r="BY20" i="16"/>
  <c r="BW20" i="16"/>
  <c r="BU20" i="16"/>
  <c r="BX20" i="16" s="1"/>
  <c r="BS20" i="16"/>
  <c r="BO20" i="16"/>
  <c r="BM20" i="16"/>
  <c r="BI20" i="16"/>
  <c r="BL20" i="16" s="1"/>
  <c r="BG20" i="16"/>
  <c r="BC20" i="16"/>
  <c r="BA20" i="16"/>
  <c r="AY20" i="16"/>
  <c r="AW20" i="16"/>
  <c r="AU20" i="16"/>
  <c r="AQ20" i="16"/>
  <c r="AO20" i="16"/>
  <c r="AK20" i="16"/>
  <c r="AN20" i="16" s="1"/>
  <c r="AI20" i="16"/>
  <c r="AE20" i="16"/>
  <c r="AH20" i="16" s="1"/>
  <c r="AC20" i="16"/>
  <c r="AA20" i="16"/>
  <c r="Y20" i="16"/>
  <c r="W20" i="16"/>
  <c r="S20" i="16"/>
  <c r="Q20" i="16"/>
  <c r="K20" i="16"/>
  <c r="DH19" i="16"/>
  <c r="DG19" i="16"/>
  <c r="DB19" i="16"/>
  <c r="DA19" i="16"/>
  <c r="CV19" i="16"/>
  <c r="CU19" i="16"/>
  <c r="CP19" i="16"/>
  <c r="CM19" i="16"/>
  <c r="CK19" i="16"/>
  <c r="CO19" i="16" s="1"/>
  <c r="CJ19" i="16"/>
  <c r="CI19" i="16"/>
  <c r="CD19" i="16"/>
  <c r="CC19" i="16"/>
  <c r="BX19" i="16"/>
  <c r="BW19" i="16"/>
  <c r="BQ19" i="16"/>
  <c r="BO19" i="16"/>
  <c r="BR19" i="16" s="1"/>
  <c r="BM19" i="16"/>
  <c r="BL19" i="16"/>
  <c r="BK19" i="16"/>
  <c r="BF19" i="16"/>
  <c r="BE19" i="16"/>
  <c r="AZ19" i="16"/>
  <c r="AY19" i="16"/>
  <c r="AQ19" i="16"/>
  <c r="AO19" i="16"/>
  <c r="AN19" i="16"/>
  <c r="AM19" i="16"/>
  <c r="AH19" i="16"/>
  <c r="AG19" i="16"/>
  <c r="AB19" i="16"/>
  <c r="AA19" i="16"/>
  <c r="S19" i="16"/>
  <c r="V19" i="16" s="1"/>
  <c r="Q19" i="16"/>
  <c r="DH17" i="16"/>
  <c r="DG17" i="16"/>
  <c r="DB17" i="16"/>
  <c r="DA17" i="16"/>
  <c r="CV17" i="16"/>
  <c r="CU17" i="16"/>
  <c r="CM17" i="16"/>
  <c r="CK17" i="16"/>
  <c r="CO17" i="16" s="1"/>
  <c r="CJ17" i="16"/>
  <c r="CI17" i="16"/>
  <c r="CD17" i="16"/>
  <c r="CC17" i="16"/>
  <c r="BX17" i="16"/>
  <c r="BW17" i="16"/>
  <c r="BO17" i="16"/>
  <c r="BR17" i="16" s="1"/>
  <c r="BM17" i="16"/>
  <c r="BL17" i="16"/>
  <c r="BK17" i="16"/>
  <c r="BF17" i="16"/>
  <c r="BE17" i="16"/>
  <c r="AZ17" i="16"/>
  <c r="AY17" i="16"/>
  <c r="AT17" i="16"/>
  <c r="AQ17" i="16"/>
  <c r="AO17" i="16"/>
  <c r="AN17" i="16"/>
  <c r="AM17" i="16"/>
  <c r="AH17" i="16"/>
  <c r="AG17" i="16"/>
  <c r="AB17" i="16"/>
  <c r="AA17" i="16"/>
  <c r="U17" i="16"/>
  <c r="S17" i="16"/>
  <c r="V17" i="16" s="1"/>
  <c r="Q17" i="16"/>
  <c r="M17" i="16"/>
  <c r="DH16" i="16"/>
  <c r="DG16" i="16"/>
  <c r="DB16" i="16"/>
  <c r="DA16" i="16"/>
  <c r="CV16" i="16"/>
  <c r="CU16" i="16"/>
  <c r="CP16" i="16"/>
  <c r="CM16" i="16"/>
  <c r="CK16" i="16"/>
  <c r="CO16" i="16" s="1"/>
  <c r="CJ16" i="16"/>
  <c r="CI16" i="16"/>
  <c r="CD16" i="16"/>
  <c r="CC16" i="16"/>
  <c r="BX16" i="16"/>
  <c r="BW16" i="16"/>
  <c r="BQ16" i="16"/>
  <c r="BO16" i="16"/>
  <c r="BR16" i="16" s="1"/>
  <c r="BM16" i="16"/>
  <c r="BL16" i="16"/>
  <c r="BK16" i="16"/>
  <c r="BF16" i="16"/>
  <c r="BE16" i="16"/>
  <c r="AZ16" i="16"/>
  <c r="AY16" i="16"/>
  <c r="AQ16" i="16"/>
  <c r="AO16" i="16"/>
  <c r="AN16" i="16"/>
  <c r="AM16" i="16"/>
  <c r="AH16" i="16"/>
  <c r="AG16" i="16"/>
  <c r="AB16" i="16"/>
  <c r="AA16" i="16"/>
  <c r="S16" i="16"/>
  <c r="V16" i="16" s="1"/>
  <c r="Q16" i="16"/>
  <c r="DH15" i="16"/>
  <c r="DG15" i="16"/>
  <c r="DB15" i="16"/>
  <c r="DA15" i="16"/>
  <c r="CV15" i="16"/>
  <c r="CU15" i="16"/>
  <c r="CM15" i="16"/>
  <c r="CK15" i="16"/>
  <c r="CO15" i="16" s="1"/>
  <c r="CJ15" i="16"/>
  <c r="CI15" i="16"/>
  <c r="CD15" i="16"/>
  <c r="CC15" i="16"/>
  <c r="BX15" i="16"/>
  <c r="BW15" i="16"/>
  <c r="BO15" i="16"/>
  <c r="BR15" i="16" s="1"/>
  <c r="BM15" i="16"/>
  <c r="BL15" i="16"/>
  <c r="BK15" i="16"/>
  <c r="BF15" i="16"/>
  <c r="BE15" i="16"/>
  <c r="AZ15" i="16"/>
  <c r="AY15" i="16"/>
  <c r="AT15" i="16"/>
  <c r="AQ15" i="16"/>
  <c r="AO15" i="16"/>
  <c r="AN15" i="16"/>
  <c r="AM15" i="16"/>
  <c r="AH15" i="16"/>
  <c r="AG15" i="16"/>
  <c r="AB15" i="16"/>
  <c r="AA15" i="16"/>
  <c r="U15" i="16"/>
  <c r="S15" i="16"/>
  <c r="V15" i="16" s="1"/>
  <c r="Q15" i="16"/>
  <c r="M15" i="16"/>
  <c r="DC14" i="16"/>
  <c r="CW14" i="16"/>
  <c r="CS14" i="16"/>
  <c r="CQ14" i="16"/>
  <c r="CK14" i="16"/>
  <c r="CE14" i="16"/>
  <c r="BY14" i="16"/>
  <c r="BU14" i="16"/>
  <c r="BS14" i="16"/>
  <c r="BM14" i="16"/>
  <c r="BG14" i="16"/>
  <c r="BA14" i="16"/>
  <c r="AW14" i="16"/>
  <c r="AU14" i="16"/>
  <c r="AO14" i="16"/>
  <c r="AI14" i="16"/>
  <c r="AC14" i="16"/>
  <c r="Y14" i="16"/>
  <c r="W14" i="16"/>
  <c r="Q14" i="16"/>
  <c r="K14" i="16"/>
  <c r="DH13" i="16"/>
  <c r="DG13" i="16"/>
  <c r="DB13" i="16"/>
  <c r="DA13" i="16"/>
  <c r="CV13" i="16"/>
  <c r="CU13" i="16"/>
  <c r="CM13" i="16"/>
  <c r="CK13" i="16"/>
  <c r="CJ13" i="16"/>
  <c r="CI13" i="16"/>
  <c r="CD13" i="16"/>
  <c r="CC13" i="16"/>
  <c r="BX13" i="16"/>
  <c r="BW13" i="16"/>
  <c r="BO13" i="16"/>
  <c r="BM13" i="16"/>
  <c r="BL13" i="16"/>
  <c r="BK13" i="16"/>
  <c r="BF13" i="16"/>
  <c r="BE13" i="16"/>
  <c r="AZ13" i="16"/>
  <c r="AY13" i="16"/>
  <c r="AT13" i="16"/>
  <c r="AQ13" i="16"/>
  <c r="AO13" i="16"/>
  <c r="AN13" i="16"/>
  <c r="AM13" i="16"/>
  <c r="AH13" i="16"/>
  <c r="AG13" i="16"/>
  <c r="AB13" i="16"/>
  <c r="AA13" i="16"/>
  <c r="S13" i="16"/>
  <c r="V13" i="16" s="1"/>
  <c r="Q13" i="16"/>
  <c r="DH12" i="16"/>
  <c r="DG12" i="16"/>
  <c r="DB12" i="16"/>
  <c r="DA12" i="16"/>
  <c r="CV12" i="16"/>
  <c r="CU12" i="16"/>
  <c r="CP12" i="16"/>
  <c r="CM12" i="16"/>
  <c r="CK12" i="16"/>
  <c r="CO12" i="16" s="1"/>
  <c r="CJ12" i="16"/>
  <c r="CI12" i="16"/>
  <c r="CD12" i="16"/>
  <c r="CC12" i="16"/>
  <c r="BX12" i="16"/>
  <c r="BW12" i="16"/>
  <c r="BO12" i="16"/>
  <c r="BR12" i="16" s="1"/>
  <c r="BM12" i="16"/>
  <c r="BL12" i="16"/>
  <c r="BK12" i="16"/>
  <c r="BF12" i="16"/>
  <c r="BE12" i="16"/>
  <c r="AZ12" i="16"/>
  <c r="AY12" i="16"/>
  <c r="AQ12" i="16"/>
  <c r="AO12" i="16"/>
  <c r="AN12" i="16"/>
  <c r="AM12" i="16"/>
  <c r="AH12" i="16"/>
  <c r="AG12" i="16"/>
  <c r="AB12" i="16"/>
  <c r="AA12" i="16"/>
  <c r="S12" i="16"/>
  <c r="Q12" i="16"/>
  <c r="DH11" i="16"/>
  <c r="DG11" i="16"/>
  <c r="DB11" i="16"/>
  <c r="DA11" i="16"/>
  <c r="CV11" i="16"/>
  <c r="CU11" i="16"/>
  <c r="CM11" i="16"/>
  <c r="CK11" i="16"/>
  <c r="CJ11" i="16"/>
  <c r="CI11" i="16"/>
  <c r="CD11" i="16"/>
  <c r="CC11" i="16"/>
  <c r="BX11" i="16"/>
  <c r="BW11" i="16"/>
  <c r="BO11" i="16"/>
  <c r="BM11" i="16"/>
  <c r="BL11" i="16"/>
  <c r="BK11" i="16"/>
  <c r="BF11" i="16"/>
  <c r="BE11" i="16"/>
  <c r="AZ11" i="16"/>
  <c r="AY11" i="16"/>
  <c r="AT11" i="16"/>
  <c r="AQ11" i="16"/>
  <c r="AO11" i="16"/>
  <c r="AN11" i="16"/>
  <c r="AM11" i="16"/>
  <c r="AH11" i="16"/>
  <c r="AG11" i="16"/>
  <c r="AB11" i="16"/>
  <c r="AA11" i="16"/>
  <c r="S11" i="16"/>
  <c r="V11" i="16" s="1"/>
  <c r="Q11" i="16"/>
  <c r="DE10" i="16"/>
  <c r="DH10" i="16" s="1"/>
  <c r="DC10" i="16"/>
  <c r="DC26" i="16" s="1"/>
  <c r="CY10" i="16"/>
  <c r="DB10" i="16" s="1"/>
  <c r="CW10" i="16"/>
  <c r="CW26" i="16" s="1"/>
  <c r="CU10" i="16"/>
  <c r="CS10" i="16"/>
  <c r="CV10" i="16" s="1"/>
  <c r="CQ10" i="16"/>
  <c r="CQ26" i="16" s="1"/>
  <c r="CM10" i="16"/>
  <c r="CK10" i="16"/>
  <c r="CG10" i="16"/>
  <c r="CJ10" i="16" s="1"/>
  <c r="CE10" i="16"/>
  <c r="CE26" i="16" s="1"/>
  <c r="CA10" i="16"/>
  <c r="CD10" i="16" s="1"/>
  <c r="BY10" i="16"/>
  <c r="BY26" i="16" s="1"/>
  <c r="BW10" i="16"/>
  <c r="BU10" i="16"/>
  <c r="BX10" i="16" s="1"/>
  <c r="BS10" i="16"/>
  <c r="BS26" i="16" s="1"/>
  <c r="BO10" i="16"/>
  <c r="BM10" i="16"/>
  <c r="BI10" i="16"/>
  <c r="BL10" i="16" s="1"/>
  <c r="BG10" i="16"/>
  <c r="BG26" i="16" s="1"/>
  <c r="BC10" i="16"/>
  <c r="BF10" i="16" s="1"/>
  <c r="BA10" i="16"/>
  <c r="BA26" i="16" s="1"/>
  <c r="AY10" i="16"/>
  <c r="AW10" i="16"/>
  <c r="AZ10" i="16" s="1"/>
  <c r="AU10" i="16"/>
  <c r="AU26" i="16" s="1"/>
  <c r="AQ10" i="16"/>
  <c r="AO10" i="16"/>
  <c r="AK10" i="16"/>
  <c r="AN10" i="16" s="1"/>
  <c r="AI10" i="16"/>
  <c r="AI26" i="16" s="1"/>
  <c r="AE10" i="16"/>
  <c r="AH10" i="16" s="1"/>
  <c r="AC10" i="16"/>
  <c r="AC26" i="16" s="1"/>
  <c r="AA10" i="16"/>
  <c r="Y10" i="16"/>
  <c r="AB10" i="16" s="1"/>
  <c r="W10" i="16"/>
  <c r="W26" i="16" s="1"/>
  <c r="S10" i="16"/>
  <c r="Q10" i="16"/>
  <c r="K10" i="16"/>
  <c r="DH33" i="15"/>
  <c r="DG33" i="15"/>
  <c r="DB33" i="15"/>
  <c r="DA33" i="15"/>
  <c r="CV33" i="15"/>
  <c r="CU33" i="15"/>
  <c r="CP33" i="15"/>
  <c r="CM33" i="15"/>
  <c r="CK33" i="15"/>
  <c r="CO33" i="15" s="1"/>
  <c r="CJ33" i="15"/>
  <c r="CI33" i="15"/>
  <c r="CD33" i="15"/>
  <c r="CC33" i="15"/>
  <c r="BX33" i="15"/>
  <c r="BW33" i="15"/>
  <c r="BQ33" i="15"/>
  <c r="BO33" i="15"/>
  <c r="BR33" i="15" s="1"/>
  <c r="BM33" i="15"/>
  <c r="BL33" i="15"/>
  <c r="BK33" i="15"/>
  <c r="BF33" i="15"/>
  <c r="BE33" i="15"/>
  <c r="AZ33" i="15"/>
  <c r="AY33" i="15"/>
  <c r="AQ33" i="15"/>
  <c r="AO33" i="15"/>
  <c r="AN33" i="15"/>
  <c r="AM33" i="15"/>
  <c r="AH33" i="15"/>
  <c r="AG33" i="15"/>
  <c r="AB33" i="15"/>
  <c r="AA33" i="15"/>
  <c r="S33" i="15"/>
  <c r="V33" i="15" s="1"/>
  <c r="Q33" i="15"/>
  <c r="DH32" i="15"/>
  <c r="DG32" i="15"/>
  <c r="DB32" i="15"/>
  <c r="DA32" i="15"/>
  <c r="CV32" i="15"/>
  <c r="CU32" i="15"/>
  <c r="CM32" i="15"/>
  <c r="CK32" i="15"/>
  <c r="CO32" i="15" s="1"/>
  <c r="CJ32" i="15"/>
  <c r="CI32" i="15"/>
  <c r="CD32" i="15"/>
  <c r="CC32" i="15"/>
  <c r="BX32" i="15"/>
  <c r="BW32" i="15"/>
  <c r="BO32" i="15"/>
  <c r="BR32" i="15" s="1"/>
  <c r="BM32" i="15"/>
  <c r="BL32" i="15"/>
  <c r="BK32" i="15"/>
  <c r="BF32" i="15"/>
  <c r="BE32" i="15"/>
  <c r="AZ32" i="15"/>
  <c r="AY32" i="15"/>
  <c r="AT32" i="15"/>
  <c r="AQ32" i="15"/>
  <c r="AO32" i="15"/>
  <c r="AN32" i="15"/>
  <c r="AM32" i="15"/>
  <c r="AH32" i="15"/>
  <c r="AG32" i="15"/>
  <c r="AB32" i="15"/>
  <c r="AA32" i="15"/>
  <c r="U32" i="15"/>
  <c r="S32" i="15"/>
  <c r="V32" i="15" s="1"/>
  <c r="Q32" i="15"/>
  <c r="M32" i="15"/>
  <c r="DH30" i="15"/>
  <c r="DG30" i="15"/>
  <c r="DB30" i="15"/>
  <c r="DA30" i="15"/>
  <c r="CV30" i="15"/>
  <c r="CU30" i="15"/>
  <c r="CP30" i="15"/>
  <c r="CM30" i="15"/>
  <c r="CK30" i="15"/>
  <c r="CO30" i="15" s="1"/>
  <c r="CJ30" i="15"/>
  <c r="CI30" i="15"/>
  <c r="CD30" i="15"/>
  <c r="CC30" i="15"/>
  <c r="BX30" i="15"/>
  <c r="BW30" i="15"/>
  <c r="BQ30" i="15"/>
  <c r="BO30" i="15"/>
  <c r="BR30" i="15" s="1"/>
  <c r="BM30" i="15"/>
  <c r="BL30" i="15"/>
  <c r="BK30" i="15"/>
  <c r="BF30" i="15"/>
  <c r="BE30" i="15"/>
  <c r="AZ30" i="15"/>
  <c r="AY30" i="15"/>
  <c r="AQ30" i="15"/>
  <c r="AO30" i="15"/>
  <c r="AN30" i="15"/>
  <c r="AM30" i="15"/>
  <c r="AH30" i="15"/>
  <c r="AG30" i="15"/>
  <c r="AB30" i="15"/>
  <c r="AA30" i="15"/>
  <c r="S30" i="15"/>
  <c r="V30" i="15" s="1"/>
  <c r="Q30" i="15"/>
  <c r="DH29" i="15"/>
  <c r="DG29" i="15"/>
  <c r="DB29" i="15"/>
  <c r="DA29" i="15"/>
  <c r="CV29" i="15"/>
  <c r="CU29" i="15"/>
  <c r="CM29" i="15"/>
  <c r="CK29" i="15"/>
  <c r="CO29" i="15" s="1"/>
  <c r="CJ29" i="15"/>
  <c r="CI29" i="15"/>
  <c r="CD29" i="15"/>
  <c r="CC29" i="15"/>
  <c r="BX29" i="15"/>
  <c r="BW29" i="15"/>
  <c r="BO29" i="15"/>
  <c r="BR29" i="15" s="1"/>
  <c r="BM29" i="15"/>
  <c r="BL29" i="15"/>
  <c r="BK29" i="15"/>
  <c r="BF29" i="15"/>
  <c r="BE29" i="15"/>
  <c r="AZ29" i="15"/>
  <c r="AY29" i="15"/>
  <c r="AT29" i="15"/>
  <c r="AQ29" i="15"/>
  <c r="AO29" i="15"/>
  <c r="AN29" i="15"/>
  <c r="AM29" i="15"/>
  <c r="AH29" i="15"/>
  <c r="AG29" i="15"/>
  <c r="AB29" i="15"/>
  <c r="AA29" i="15"/>
  <c r="U29" i="15"/>
  <c r="S29" i="15"/>
  <c r="V29" i="15" s="1"/>
  <c r="Q29" i="15"/>
  <c r="M29" i="15"/>
  <c r="DH26" i="15"/>
  <c r="DG26" i="15"/>
  <c r="DB26" i="15"/>
  <c r="DA26" i="15"/>
  <c r="CV26" i="15"/>
  <c r="CU26" i="15"/>
  <c r="CM26" i="15"/>
  <c r="CK26" i="15"/>
  <c r="CO26" i="15" s="1"/>
  <c r="CJ26" i="15"/>
  <c r="CI26" i="15"/>
  <c r="CD26" i="15"/>
  <c r="CC26" i="15"/>
  <c r="BX26" i="15"/>
  <c r="BW26" i="15"/>
  <c r="BO26" i="15"/>
  <c r="BR26" i="15" s="1"/>
  <c r="BM26" i="15"/>
  <c r="BL26" i="15"/>
  <c r="BK26" i="15"/>
  <c r="BF26" i="15"/>
  <c r="BE26" i="15"/>
  <c r="AZ26" i="15"/>
  <c r="AY26" i="15"/>
  <c r="AT26" i="15"/>
  <c r="AQ26" i="15"/>
  <c r="AO26" i="15"/>
  <c r="AN26" i="15"/>
  <c r="AM26" i="15"/>
  <c r="AH26" i="15"/>
  <c r="AG26" i="15"/>
  <c r="AB26" i="15"/>
  <c r="AA26" i="15"/>
  <c r="U26" i="15"/>
  <c r="S26" i="15"/>
  <c r="V26" i="15" s="1"/>
  <c r="Q26" i="15"/>
  <c r="M26" i="15"/>
  <c r="DH25" i="15"/>
  <c r="DG25" i="15"/>
  <c r="DB25" i="15"/>
  <c r="DA25" i="15"/>
  <c r="CV25" i="15"/>
  <c r="CU25" i="15"/>
  <c r="CP25" i="15"/>
  <c r="CO25" i="15"/>
  <c r="CM25" i="15"/>
  <c r="CK25" i="15"/>
  <c r="CJ25" i="15"/>
  <c r="CI25" i="15"/>
  <c r="CD25" i="15"/>
  <c r="CC25" i="15"/>
  <c r="BX25" i="15"/>
  <c r="BW25" i="15"/>
  <c r="BO25" i="15"/>
  <c r="BM25" i="15"/>
  <c r="BL25" i="15"/>
  <c r="BK25" i="15"/>
  <c r="BF25" i="15"/>
  <c r="BE25" i="15"/>
  <c r="AZ25" i="15"/>
  <c r="AY25" i="15"/>
  <c r="AT25" i="15"/>
  <c r="AS25" i="15"/>
  <c r="AQ25" i="15"/>
  <c r="AO25" i="15"/>
  <c r="AN25" i="15"/>
  <c r="AM25" i="15"/>
  <c r="AH25" i="15"/>
  <c r="AG25" i="15"/>
  <c r="AB25" i="15"/>
  <c r="AA25" i="15"/>
  <c r="U25" i="15"/>
  <c r="S25" i="15"/>
  <c r="Q25" i="15"/>
  <c r="K25" i="15" s="1"/>
  <c r="M25" i="15"/>
  <c r="DH24" i="15"/>
  <c r="DG24" i="15"/>
  <c r="DB24" i="15"/>
  <c r="DA24" i="15"/>
  <c r="CV24" i="15"/>
  <c r="CU24" i="15"/>
  <c r="CP24" i="15"/>
  <c r="CM24" i="15"/>
  <c r="CK24" i="15"/>
  <c r="CO24" i="15" s="1"/>
  <c r="CJ24" i="15"/>
  <c r="CI24" i="15"/>
  <c r="CD24" i="15"/>
  <c r="CC24" i="15"/>
  <c r="BX24" i="15"/>
  <c r="BW24" i="15"/>
  <c r="BO24" i="15"/>
  <c r="BM24" i="15"/>
  <c r="BL24" i="15"/>
  <c r="BK24" i="15"/>
  <c r="BF24" i="15"/>
  <c r="BE24" i="15"/>
  <c r="AZ24" i="15"/>
  <c r="AY24" i="15"/>
  <c r="AT24" i="15"/>
  <c r="AS24" i="15"/>
  <c r="AQ24" i="15"/>
  <c r="AO24" i="15"/>
  <c r="AN24" i="15"/>
  <c r="AM24" i="15"/>
  <c r="AH24" i="15"/>
  <c r="AG24" i="15"/>
  <c r="AB24" i="15"/>
  <c r="AA24" i="15"/>
  <c r="S24" i="15"/>
  <c r="Q24" i="15"/>
  <c r="DE23" i="15"/>
  <c r="DC23" i="15"/>
  <c r="CY23" i="15"/>
  <c r="CW23" i="15"/>
  <c r="CS23" i="15"/>
  <c r="CQ23" i="15"/>
  <c r="CG23" i="15"/>
  <c r="CE23" i="15"/>
  <c r="CA23" i="15"/>
  <c r="BY23" i="15"/>
  <c r="BU23" i="15"/>
  <c r="BS23" i="15"/>
  <c r="BM23" i="15" s="1"/>
  <c r="BI23" i="15"/>
  <c r="BG23" i="15"/>
  <c r="BC23" i="15"/>
  <c r="BA23" i="15"/>
  <c r="AW23" i="15"/>
  <c r="AU23" i="15"/>
  <c r="AO23" i="15" s="1"/>
  <c r="AK23" i="15"/>
  <c r="AI23" i="15"/>
  <c r="AE23" i="15"/>
  <c r="AC23" i="15"/>
  <c r="Y23" i="15"/>
  <c r="W23" i="15"/>
  <c r="DH21" i="15"/>
  <c r="DG21" i="15"/>
  <c r="DB21" i="15"/>
  <c r="DA21" i="15"/>
  <c r="CV21" i="15"/>
  <c r="CU21" i="15"/>
  <c r="CP21" i="15"/>
  <c r="CM21" i="15"/>
  <c r="CK21" i="15"/>
  <c r="CO21" i="15" s="1"/>
  <c r="CJ21" i="15"/>
  <c r="CI21" i="15"/>
  <c r="CD21" i="15"/>
  <c r="CC21" i="15"/>
  <c r="BX21" i="15"/>
  <c r="BW21" i="15"/>
  <c r="BO21" i="15"/>
  <c r="BM21" i="15"/>
  <c r="BL21" i="15"/>
  <c r="BK21" i="15"/>
  <c r="BF21" i="15"/>
  <c r="BE21" i="15"/>
  <c r="AZ21" i="15"/>
  <c r="AY21" i="15"/>
  <c r="AT21" i="15"/>
  <c r="AS21" i="15"/>
  <c r="AQ21" i="15"/>
  <c r="AO21" i="15"/>
  <c r="AN21" i="15"/>
  <c r="AM21" i="15"/>
  <c r="AH21" i="15"/>
  <c r="AG21" i="15"/>
  <c r="AB21" i="15"/>
  <c r="AA21" i="15"/>
  <c r="S21" i="15"/>
  <c r="Q21" i="15"/>
  <c r="K21" i="15" s="1"/>
  <c r="DH20" i="15"/>
  <c r="DG20" i="15"/>
  <c r="DB20" i="15"/>
  <c r="DA20" i="15"/>
  <c r="CV20" i="15"/>
  <c r="CU20" i="15"/>
  <c r="CM20" i="15"/>
  <c r="CK20" i="15"/>
  <c r="CJ20" i="15"/>
  <c r="CI20" i="15"/>
  <c r="CD20" i="15"/>
  <c r="CC20" i="15"/>
  <c r="BX20" i="15"/>
  <c r="BW20" i="15"/>
  <c r="BO20" i="15"/>
  <c r="BM20" i="15"/>
  <c r="BL20" i="15"/>
  <c r="BK20" i="15"/>
  <c r="BF20" i="15"/>
  <c r="BE20" i="15"/>
  <c r="AZ20" i="15"/>
  <c r="AY20" i="15"/>
  <c r="AT20" i="15"/>
  <c r="AQ20" i="15"/>
  <c r="AS20" i="15" s="1"/>
  <c r="AO20" i="15"/>
  <c r="AN20" i="15"/>
  <c r="AM20" i="15"/>
  <c r="AH20" i="15"/>
  <c r="AG20" i="15"/>
  <c r="AB20" i="15"/>
  <c r="AA20" i="15"/>
  <c r="S20" i="15"/>
  <c r="Q20" i="15"/>
  <c r="DH19" i="15"/>
  <c r="DG19" i="15"/>
  <c r="DB19" i="15"/>
  <c r="DA19" i="15"/>
  <c r="CV19" i="15"/>
  <c r="CU19" i="15"/>
  <c r="CP19" i="15"/>
  <c r="CM19" i="15"/>
  <c r="CO19" i="15" s="1"/>
  <c r="CK19" i="15"/>
  <c r="CJ19" i="15"/>
  <c r="CI19" i="15"/>
  <c r="CD19" i="15"/>
  <c r="CC19" i="15"/>
  <c r="BX19" i="15"/>
  <c r="BW19" i="15"/>
  <c r="BO19" i="15"/>
  <c r="BM19" i="15"/>
  <c r="BL19" i="15"/>
  <c r="BK19" i="15"/>
  <c r="BF19" i="15"/>
  <c r="BE19" i="15"/>
  <c r="AZ19" i="15"/>
  <c r="AY19" i="15"/>
  <c r="AT19" i="15"/>
  <c r="AQ19" i="15"/>
  <c r="AS19" i="15" s="1"/>
  <c r="AO19" i="15"/>
  <c r="K19" i="15" s="1"/>
  <c r="AN19" i="15"/>
  <c r="AM19" i="15"/>
  <c r="AH19" i="15"/>
  <c r="AG19" i="15"/>
  <c r="AB19" i="15"/>
  <c r="AA19" i="15"/>
  <c r="S19" i="15"/>
  <c r="Q19" i="15"/>
  <c r="DH18" i="15"/>
  <c r="DG18" i="15"/>
  <c r="DB18" i="15"/>
  <c r="DA18" i="15"/>
  <c r="CV18" i="15"/>
  <c r="CU18" i="15"/>
  <c r="CP18" i="15"/>
  <c r="CM18" i="15"/>
  <c r="CO18" i="15" s="1"/>
  <c r="CK18" i="15"/>
  <c r="CJ18" i="15"/>
  <c r="CI18" i="15"/>
  <c r="CD18" i="15"/>
  <c r="CC18" i="15"/>
  <c r="BX18" i="15"/>
  <c r="BW18" i="15"/>
  <c r="BO18" i="15"/>
  <c r="BM18" i="15"/>
  <c r="BL18" i="15"/>
  <c r="BK18" i="15"/>
  <c r="BF18" i="15"/>
  <c r="BE18" i="15"/>
  <c r="AZ18" i="15"/>
  <c r="AY18" i="15"/>
  <c r="AT18" i="15"/>
  <c r="AQ18" i="15"/>
  <c r="AS18" i="15" s="1"/>
  <c r="AO18" i="15"/>
  <c r="K18" i="15" s="1"/>
  <c r="AN18" i="15"/>
  <c r="AM18" i="15"/>
  <c r="AH18" i="15"/>
  <c r="AG18" i="15"/>
  <c r="AB18" i="15"/>
  <c r="AA18" i="15"/>
  <c r="S18" i="15"/>
  <c r="Q18" i="15"/>
  <c r="M18" i="15"/>
  <c r="DH17" i="15"/>
  <c r="DG17" i="15"/>
  <c r="DB17" i="15"/>
  <c r="DA17" i="15"/>
  <c r="CV17" i="15"/>
  <c r="CU17" i="15"/>
  <c r="CP17" i="15"/>
  <c r="CM17" i="15"/>
  <c r="CO17" i="15" s="1"/>
  <c r="CK17" i="15"/>
  <c r="CJ17" i="15"/>
  <c r="CI17" i="15"/>
  <c r="CD17" i="15"/>
  <c r="CC17" i="15"/>
  <c r="BX17" i="15"/>
  <c r="BW17" i="15"/>
  <c r="BO17" i="15"/>
  <c r="BM17" i="15"/>
  <c r="BL17" i="15"/>
  <c r="BK17" i="15"/>
  <c r="BF17" i="15"/>
  <c r="BE17" i="15"/>
  <c r="AZ17" i="15"/>
  <c r="AY17" i="15"/>
  <c r="AT17" i="15"/>
  <c r="AQ17" i="15"/>
  <c r="AS17" i="15" s="1"/>
  <c r="AO17" i="15"/>
  <c r="K17" i="15" s="1"/>
  <c r="AN17" i="15"/>
  <c r="AM17" i="15"/>
  <c r="AH17" i="15"/>
  <c r="AG17" i="15"/>
  <c r="AB17" i="15"/>
  <c r="AA17" i="15"/>
  <c r="S17" i="15"/>
  <c r="Q17" i="15"/>
  <c r="DH16" i="15"/>
  <c r="DG16" i="15"/>
  <c r="DB16" i="15"/>
  <c r="DA16" i="15"/>
  <c r="CV16" i="15"/>
  <c r="CU16" i="15"/>
  <c r="CP16" i="15"/>
  <c r="CM16" i="15"/>
  <c r="CO16" i="15" s="1"/>
  <c r="CK16" i="15"/>
  <c r="CJ16" i="15"/>
  <c r="CI16" i="15"/>
  <c r="CD16" i="15"/>
  <c r="CC16" i="15"/>
  <c r="BX16" i="15"/>
  <c r="BW16" i="15"/>
  <c r="BO16" i="15"/>
  <c r="BM16" i="15"/>
  <c r="BL16" i="15"/>
  <c r="BK16" i="15"/>
  <c r="BF16" i="15"/>
  <c r="BE16" i="15"/>
  <c r="AZ16" i="15"/>
  <c r="AY16" i="15"/>
  <c r="AT16" i="15"/>
  <c r="AQ16" i="15"/>
  <c r="AS16" i="15" s="1"/>
  <c r="AO16" i="15"/>
  <c r="K16" i="15" s="1"/>
  <c r="AN16" i="15"/>
  <c r="AM16" i="15"/>
  <c r="AH16" i="15"/>
  <c r="AG16" i="15"/>
  <c r="AB16" i="15"/>
  <c r="AA16" i="15"/>
  <c r="S16" i="15"/>
  <c r="Q16" i="15"/>
  <c r="DH15" i="15"/>
  <c r="DG15" i="15"/>
  <c r="DB15" i="15"/>
  <c r="DA15" i="15"/>
  <c r="CV15" i="15"/>
  <c r="CU15" i="15"/>
  <c r="CP15" i="15"/>
  <c r="CM15" i="15"/>
  <c r="CO15" i="15" s="1"/>
  <c r="CK15" i="15"/>
  <c r="CJ15" i="15"/>
  <c r="CI15" i="15"/>
  <c r="CD15" i="15"/>
  <c r="CC15" i="15"/>
  <c r="BX15" i="15"/>
  <c r="BW15" i="15"/>
  <c r="BO15" i="15"/>
  <c r="BM15" i="15"/>
  <c r="BL15" i="15"/>
  <c r="BK15" i="15"/>
  <c r="BF15" i="15"/>
  <c r="BE15" i="15"/>
  <c r="AZ15" i="15"/>
  <c r="AY15" i="15"/>
  <c r="AT15" i="15"/>
  <c r="AQ15" i="15"/>
  <c r="AS15" i="15" s="1"/>
  <c r="AO15" i="15"/>
  <c r="K15" i="15" s="1"/>
  <c r="AN15" i="15"/>
  <c r="AM15" i="15"/>
  <c r="AH15" i="15"/>
  <c r="AG15" i="15"/>
  <c r="AB15" i="15"/>
  <c r="AA15" i="15"/>
  <c r="S15" i="15"/>
  <c r="Q15" i="15"/>
  <c r="DH14" i="15"/>
  <c r="DG14" i="15"/>
  <c r="DB14" i="15"/>
  <c r="DA14" i="15"/>
  <c r="CV14" i="15"/>
  <c r="CU14" i="15"/>
  <c r="CP14" i="15"/>
  <c r="CM14" i="15"/>
  <c r="CO14" i="15" s="1"/>
  <c r="CK14" i="15"/>
  <c r="CJ14" i="15"/>
  <c r="CI14" i="15"/>
  <c r="CD14" i="15"/>
  <c r="CC14" i="15"/>
  <c r="BX14" i="15"/>
  <c r="BW14" i="15"/>
  <c r="BO14" i="15"/>
  <c r="BM14" i="15"/>
  <c r="BL14" i="15"/>
  <c r="BK14" i="15"/>
  <c r="BF14" i="15"/>
  <c r="BE14" i="15"/>
  <c r="AZ14" i="15"/>
  <c r="AY14" i="15"/>
  <c r="AT14" i="15"/>
  <c r="AQ14" i="15"/>
  <c r="AS14" i="15" s="1"/>
  <c r="AO14" i="15"/>
  <c r="K14" i="15" s="1"/>
  <c r="AN14" i="15"/>
  <c r="AM14" i="15"/>
  <c r="AH14" i="15"/>
  <c r="AG14" i="15"/>
  <c r="AB14" i="15"/>
  <c r="AA14" i="15"/>
  <c r="S14" i="15"/>
  <c r="Q14" i="15"/>
  <c r="M14" i="15"/>
  <c r="DE13" i="15"/>
  <c r="DC13" i="15"/>
  <c r="DC27" i="15" s="1"/>
  <c r="CY13" i="15"/>
  <c r="CW13" i="15"/>
  <c r="CW27" i="15" s="1"/>
  <c r="CS13" i="15"/>
  <c r="CQ13" i="15"/>
  <c r="CQ27" i="15" s="1"/>
  <c r="CK27" i="15" s="1"/>
  <c r="CM13" i="15"/>
  <c r="CK13" i="15"/>
  <c r="CG13" i="15"/>
  <c r="CE13" i="15"/>
  <c r="CE27" i="15" s="1"/>
  <c r="CA13" i="15"/>
  <c r="BY13" i="15"/>
  <c r="BY27" i="15" s="1"/>
  <c r="BU13" i="15"/>
  <c r="BS13" i="15"/>
  <c r="BS27" i="15" s="1"/>
  <c r="BM27" i="15" s="1"/>
  <c r="BO13" i="15"/>
  <c r="BM13" i="15"/>
  <c r="BI13" i="15"/>
  <c r="BG13" i="15"/>
  <c r="BG27" i="15" s="1"/>
  <c r="BC13" i="15"/>
  <c r="BA13" i="15"/>
  <c r="BA27" i="15" s="1"/>
  <c r="AW13" i="15"/>
  <c r="AU13" i="15"/>
  <c r="AU27" i="15" s="1"/>
  <c r="AO27" i="15" s="1"/>
  <c r="AQ13" i="15"/>
  <c r="AO13" i="15"/>
  <c r="AK13" i="15"/>
  <c r="AI13" i="15"/>
  <c r="AI27" i="15" s="1"/>
  <c r="AE13" i="15"/>
  <c r="AC13" i="15"/>
  <c r="AC27" i="15" s="1"/>
  <c r="Y13" i="15"/>
  <c r="W13" i="15"/>
  <c r="W27" i="15" s="1"/>
  <c r="Q27" i="15" s="1"/>
  <c r="K27" i="15" s="1"/>
  <c r="S13" i="15"/>
  <c r="Q13" i="15"/>
  <c r="K13" i="15"/>
  <c r="DH12" i="15"/>
  <c r="DG12" i="15"/>
  <c r="DB12" i="15"/>
  <c r="DA12" i="15"/>
  <c r="CV12" i="15"/>
  <c r="CU12" i="15"/>
  <c r="CP12" i="15"/>
  <c r="CM12" i="15"/>
  <c r="CO12" i="15" s="1"/>
  <c r="CK12" i="15"/>
  <c r="CJ12" i="15"/>
  <c r="CI12" i="15"/>
  <c r="CD12" i="15"/>
  <c r="CC12" i="15"/>
  <c r="BX12" i="15"/>
  <c r="BW12" i="15"/>
  <c r="BO12" i="15"/>
  <c r="BM12" i="15"/>
  <c r="BL12" i="15"/>
  <c r="BK12" i="15"/>
  <c r="BF12" i="15"/>
  <c r="BE12" i="15"/>
  <c r="AZ12" i="15"/>
  <c r="AY12" i="15"/>
  <c r="AQ12" i="15"/>
  <c r="AO12" i="15"/>
  <c r="K12" i="15" s="1"/>
  <c r="AN12" i="15"/>
  <c r="AM12" i="15"/>
  <c r="AH12" i="15"/>
  <c r="AG12" i="15"/>
  <c r="AB12" i="15"/>
  <c r="AA12" i="15"/>
  <c r="S12" i="15"/>
  <c r="V12" i="15" s="1"/>
  <c r="Q12" i="15"/>
  <c r="DH11" i="15"/>
  <c r="DG11" i="15"/>
  <c r="DB11" i="15"/>
  <c r="DA11" i="15"/>
  <c r="CV11" i="15"/>
  <c r="CU11" i="15"/>
  <c r="CM11" i="15"/>
  <c r="CK11" i="15"/>
  <c r="CP11" i="15" s="1"/>
  <c r="CJ11" i="15"/>
  <c r="CI11" i="15"/>
  <c r="CD11" i="15"/>
  <c r="CC11" i="15"/>
  <c r="BX11" i="15"/>
  <c r="BW11" i="15"/>
  <c r="BO11" i="15"/>
  <c r="BR11" i="15" s="1"/>
  <c r="BM11" i="15"/>
  <c r="BL11" i="15"/>
  <c r="BK11" i="15"/>
  <c r="BF11" i="15"/>
  <c r="BE11" i="15"/>
  <c r="AZ11" i="15"/>
  <c r="AY11" i="15"/>
  <c r="AT11" i="15"/>
  <c r="AQ11" i="15"/>
  <c r="AO11" i="15"/>
  <c r="AN11" i="15"/>
  <c r="AM11" i="15"/>
  <c r="AH11" i="15"/>
  <c r="AG11" i="15"/>
  <c r="AB11" i="15"/>
  <c r="AA11" i="15"/>
  <c r="S11" i="15"/>
  <c r="V11" i="15" s="1"/>
  <c r="Q11" i="15"/>
  <c r="DE10" i="15"/>
  <c r="DH10" i="15" s="1"/>
  <c r="DC10" i="15"/>
  <c r="CY10" i="15"/>
  <c r="DB10" i="15" s="1"/>
  <c r="CW10" i="15"/>
  <c r="CU10" i="15"/>
  <c r="CS10" i="15"/>
  <c r="CV10" i="15" s="1"/>
  <c r="CQ10" i="15"/>
  <c r="CM10" i="15"/>
  <c r="CP10" i="15" s="1"/>
  <c r="CK10" i="15"/>
  <c r="CG10" i="15"/>
  <c r="CJ10" i="15" s="1"/>
  <c r="CE10" i="15"/>
  <c r="CA10" i="15"/>
  <c r="CD10" i="15" s="1"/>
  <c r="BY10" i="15"/>
  <c r="BW10" i="15"/>
  <c r="BU10" i="15"/>
  <c r="BX10" i="15" s="1"/>
  <c r="BS10" i="15"/>
  <c r="BO10" i="15"/>
  <c r="BR10" i="15" s="1"/>
  <c r="BM10" i="15"/>
  <c r="BI10" i="15"/>
  <c r="BL10" i="15" s="1"/>
  <c r="BG10" i="15"/>
  <c r="BC10" i="15"/>
  <c r="BF10" i="15" s="1"/>
  <c r="BA10" i="15"/>
  <c r="AY10" i="15"/>
  <c r="AW10" i="15"/>
  <c r="AZ10" i="15" s="1"/>
  <c r="AU10" i="15"/>
  <c r="AQ10" i="15"/>
  <c r="AT10" i="15" s="1"/>
  <c r="AO10" i="15"/>
  <c r="AK10" i="15"/>
  <c r="AN10" i="15" s="1"/>
  <c r="AI10" i="15"/>
  <c r="AE10" i="15"/>
  <c r="AH10" i="15" s="1"/>
  <c r="AC10" i="15"/>
  <c r="AA10" i="15"/>
  <c r="Y10" i="15"/>
  <c r="AB10" i="15" s="1"/>
  <c r="W10" i="15"/>
  <c r="S10" i="15"/>
  <c r="V10" i="15" s="1"/>
  <c r="Q10" i="15"/>
  <c r="K10" i="15"/>
  <c r="CY56" i="14"/>
  <c r="DB56" i="14" s="1"/>
  <c r="CA56" i="14"/>
  <c r="CD56" i="14" s="1"/>
  <c r="BC56" i="14"/>
  <c r="BF56" i="14" s="1"/>
  <c r="AE56" i="14"/>
  <c r="AH56" i="14" s="1"/>
  <c r="DE55" i="14"/>
  <c r="DH55" i="14" s="1"/>
  <c r="CS55" i="14"/>
  <c r="CG55" i="14"/>
  <c r="CJ55" i="14" s="1"/>
  <c r="BU55" i="14"/>
  <c r="BI55" i="14"/>
  <c r="BL55" i="14" s="1"/>
  <c r="AW55" i="14"/>
  <c r="AK55" i="14"/>
  <c r="AN55" i="14" s="1"/>
  <c r="Y55" i="14"/>
  <c r="CY54" i="14"/>
  <c r="CA54" i="14"/>
  <c r="BC54" i="14"/>
  <c r="AE54" i="14"/>
  <c r="DE53" i="14"/>
  <c r="CS53" i="14"/>
  <c r="CV53" i="14" s="1"/>
  <c r="CG53" i="14"/>
  <c r="BU53" i="14"/>
  <c r="BX53" i="14" s="1"/>
  <c r="BI53" i="14"/>
  <c r="AW53" i="14"/>
  <c r="AZ53" i="14" s="1"/>
  <c r="AK53" i="14"/>
  <c r="Y53" i="14"/>
  <c r="AB53" i="14" s="1"/>
  <c r="DH51" i="14"/>
  <c r="DG51" i="14"/>
  <c r="DB51" i="14"/>
  <c r="DA51" i="14"/>
  <c r="CV51" i="14"/>
  <c r="CU51" i="14"/>
  <c r="CP51" i="14"/>
  <c r="CM51" i="14"/>
  <c r="CK51" i="14"/>
  <c r="CO51" i="14" s="1"/>
  <c r="CJ51" i="14"/>
  <c r="CI51" i="14"/>
  <c r="CD51" i="14"/>
  <c r="CC51" i="14"/>
  <c r="BX51" i="14"/>
  <c r="BW51" i="14"/>
  <c r="BQ51" i="14"/>
  <c r="BO51" i="14"/>
  <c r="BR51" i="14" s="1"/>
  <c r="BM51" i="14"/>
  <c r="BL51" i="14"/>
  <c r="BK51" i="14"/>
  <c r="BF51" i="14"/>
  <c r="BE51" i="14"/>
  <c r="AZ51" i="14"/>
  <c r="AY51" i="14"/>
  <c r="AQ51" i="14"/>
  <c r="AO51" i="14"/>
  <c r="K51" i="14" s="1"/>
  <c r="AN51" i="14"/>
  <c r="AM51" i="14"/>
  <c r="AH51" i="14"/>
  <c r="AG51" i="14"/>
  <c r="AB51" i="14"/>
  <c r="AA51" i="14"/>
  <c r="S51" i="14"/>
  <c r="V51" i="14" s="1"/>
  <c r="Q51" i="14"/>
  <c r="DH50" i="14"/>
  <c r="DG50" i="14"/>
  <c r="DB50" i="14"/>
  <c r="DA50" i="14"/>
  <c r="CV50" i="14"/>
  <c r="CU50" i="14"/>
  <c r="CM50" i="14"/>
  <c r="CK50" i="14"/>
  <c r="CP50" i="14" s="1"/>
  <c r="CJ50" i="14"/>
  <c r="CI50" i="14"/>
  <c r="CD50" i="14"/>
  <c r="CC50" i="14"/>
  <c r="BX50" i="14"/>
  <c r="BW50" i="14"/>
  <c r="BO50" i="14"/>
  <c r="BR50" i="14" s="1"/>
  <c r="BM50" i="14"/>
  <c r="BL50" i="14"/>
  <c r="BK50" i="14"/>
  <c r="BF50" i="14"/>
  <c r="BE50" i="14"/>
  <c r="AZ50" i="14"/>
  <c r="AY50" i="14"/>
  <c r="AT50" i="14"/>
  <c r="AQ50" i="14"/>
  <c r="AS50" i="14" s="1"/>
  <c r="AO50" i="14"/>
  <c r="AN50" i="14"/>
  <c r="AM50" i="14"/>
  <c r="AH50" i="14"/>
  <c r="AG50" i="14"/>
  <c r="AB50" i="14"/>
  <c r="AA50" i="14"/>
  <c r="U50" i="14"/>
  <c r="S50" i="14"/>
  <c r="V50" i="14" s="1"/>
  <c r="Q50" i="14"/>
  <c r="M50" i="14"/>
  <c r="DH49" i="14"/>
  <c r="DG49" i="14"/>
  <c r="DB49" i="14"/>
  <c r="DA49" i="14"/>
  <c r="CV49" i="14"/>
  <c r="CU49" i="14"/>
  <c r="CP49" i="14"/>
  <c r="CM49" i="14"/>
  <c r="CO49" i="14" s="1"/>
  <c r="CK49" i="14"/>
  <c r="CJ49" i="14"/>
  <c r="CI49" i="14"/>
  <c r="CD49" i="14"/>
  <c r="CC49" i="14"/>
  <c r="BX49" i="14"/>
  <c r="BW49" i="14"/>
  <c r="BQ49" i="14"/>
  <c r="BO49" i="14"/>
  <c r="BR49" i="14" s="1"/>
  <c r="BM49" i="14"/>
  <c r="BL49" i="14"/>
  <c r="BK49" i="14"/>
  <c r="BF49" i="14"/>
  <c r="BE49" i="14"/>
  <c r="AZ49" i="14"/>
  <c r="AY49" i="14"/>
  <c r="AQ49" i="14"/>
  <c r="AO49" i="14"/>
  <c r="K49" i="14" s="1"/>
  <c r="AN49" i="14"/>
  <c r="AM49" i="14"/>
  <c r="AH49" i="14"/>
  <c r="AG49" i="14"/>
  <c r="AB49" i="14"/>
  <c r="AA49" i="14"/>
  <c r="S49" i="14"/>
  <c r="V49" i="14" s="1"/>
  <c r="Q49" i="14"/>
  <c r="DH48" i="14"/>
  <c r="DG48" i="14"/>
  <c r="DB48" i="14"/>
  <c r="DA48" i="14"/>
  <c r="CV48" i="14"/>
  <c r="CU48" i="14"/>
  <c r="CM48" i="14"/>
  <c r="CK48" i="14"/>
  <c r="CP48" i="14" s="1"/>
  <c r="CJ48" i="14"/>
  <c r="CI48" i="14"/>
  <c r="CD48" i="14"/>
  <c r="CC48" i="14"/>
  <c r="BX48" i="14"/>
  <c r="BW48" i="14"/>
  <c r="BO48" i="14"/>
  <c r="BR48" i="14" s="1"/>
  <c r="BM48" i="14"/>
  <c r="BL48" i="14"/>
  <c r="BK48" i="14"/>
  <c r="BF48" i="14"/>
  <c r="BE48" i="14"/>
  <c r="AZ48" i="14"/>
  <c r="AY48" i="14"/>
  <c r="AT48" i="14"/>
  <c r="AQ48" i="14"/>
  <c r="AS48" i="14" s="1"/>
  <c r="AO48" i="14"/>
  <c r="AN48" i="14"/>
  <c r="AM48" i="14"/>
  <c r="AH48" i="14"/>
  <c r="AG48" i="14"/>
  <c r="AB48" i="14"/>
  <c r="AA48" i="14"/>
  <c r="U48" i="14"/>
  <c r="S48" i="14"/>
  <c r="V48" i="14" s="1"/>
  <c r="Q48" i="14"/>
  <c r="M48" i="14"/>
  <c r="DE47" i="14"/>
  <c r="DH47" i="14" s="1"/>
  <c r="DC47" i="14"/>
  <c r="DA47" i="14"/>
  <c r="CY47" i="14"/>
  <c r="DB47" i="14" s="1"/>
  <c r="CW47" i="14"/>
  <c r="CS47" i="14"/>
  <c r="CV47" i="14" s="1"/>
  <c r="CQ47" i="14"/>
  <c r="CK47" i="14"/>
  <c r="CG47" i="14"/>
  <c r="CJ47" i="14" s="1"/>
  <c r="CE47" i="14"/>
  <c r="CC47" i="14"/>
  <c r="CA47" i="14"/>
  <c r="CD47" i="14" s="1"/>
  <c r="BY47" i="14"/>
  <c r="BU47" i="14"/>
  <c r="BX47" i="14" s="1"/>
  <c r="BS47" i="14"/>
  <c r="BM47" i="14"/>
  <c r="BI47" i="14"/>
  <c r="BL47" i="14" s="1"/>
  <c r="BG47" i="14"/>
  <c r="BE47" i="14"/>
  <c r="BC47" i="14"/>
  <c r="BF47" i="14" s="1"/>
  <c r="BA47" i="14"/>
  <c r="AW47" i="14"/>
  <c r="AZ47" i="14" s="1"/>
  <c r="AU47" i="14"/>
  <c r="AO47" i="14"/>
  <c r="AK47" i="14"/>
  <c r="AN47" i="14" s="1"/>
  <c r="AI47" i="14"/>
  <c r="AG47" i="14"/>
  <c r="AE47" i="14"/>
  <c r="AH47" i="14" s="1"/>
  <c r="AC47" i="14"/>
  <c r="Y47" i="14"/>
  <c r="AB47" i="14" s="1"/>
  <c r="W47" i="14"/>
  <c r="Q47" i="14"/>
  <c r="K47" i="14"/>
  <c r="DH46" i="14"/>
  <c r="DG46" i="14"/>
  <c r="DB46" i="14"/>
  <c r="DA46" i="14"/>
  <c r="CV46" i="14"/>
  <c r="CU46" i="14"/>
  <c r="CM46" i="14"/>
  <c r="CK46" i="14"/>
  <c r="CO46" i="14" s="1"/>
  <c r="CJ46" i="14"/>
  <c r="CI46" i="14"/>
  <c r="CD46" i="14"/>
  <c r="CC46" i="14"/>
  <c r="BX46" i="14"/>
  <c r="BW46" i="14"/>
  <c r="BO46" i="14"/>
  <c r="BR46" i="14" s="1"/>
  <c r="BM46" i="14"/>
  <c r="BL46" i="14"/>
  <c r="BK46" i="14"/>
  <c r="BF46" i="14"/>
  <c r="BE46" i="14"/>
  <c r="AZ46" i="14"/>
  <c r="AY46" i="14"/>
  <c r="AT46" i="14"/>
  <c r="AQ46" i="14"/>
  <c r="AO46" i="14"/>
  <c r="AN46" i="14"/>
  <c r="AM46" i="14"/>
  <c r="AH46" i="14"/>
  <c r="AG46" i="14"/>
  <c r="AB46" i="14"/>
  <c r="AA46" i="14"/>
  <c r="S46" i="14"/>
  <c r="V46" i="14" s="1"/>
  <c r="Q46" i="14"/>
  <c r="DH45" i="14"/>
  <c r="DG45" i="14"/>
  <c r="DB45" i="14"/>
  <c r="DA45" i="14"/>
  <c r="CV45" i="14"/>
  <c r="CU45" i="14"/>
  <c r="CP45" i="14"/>
  <c r="CM45" i="14"/>
  <c r="CK45" i="14"/>
  <c r="CO45" i="14" s="1"/>
  <c r="CJ45" i="14"/>
  <c r="CI45" i="14"/>
  <c r="CD45" i="14"/>
  <c r="CC45" i="14"/>
  <c r="BX45" i="14"/>
  <c r="BW45" i="14"/>
  <c r="BO45" i="14"/>
  <c r="BR45" i="14" s="1"/>
  <c r="BM45" i="14"/>
  <c r="BL45" i="14"/>
  <c r="BK45" i="14"/>
  <c r="BF45" i="14"/>
  <c r="BE45" i="14"/>
  <c r="AZ45" i="14"/>
  <c r="AY45" i="14"/>
  <c r="AQ45" i="14"/>
  <c r="AO45" i="14"/>
  <c r="AN45" i="14"/>
  <c r="AM45" i="14"/>
  <c r="AH45" i="14"/>
  <c r="AG45" i="14"/>
  <c r="AB45" i="14"/>
  <c r="AA45" i="14"/>
  <c r="S45" i="14"/>
  <c r="V45" i="14" s="1"/>
  <c r="Q45" i="14"/>
  <c r="DH44" i="14"/>
  <c r="DG44" i="14"/>
  <c r="DB44" i="14"/>
  <c r="DA44" i="14"/>
  <c r="CV44" i="14"/>
  <c r="CU44" i="14"/>
  <c r="CM44" i="14"/>
  <c r="CK44" i="14"/>
  <c r="CO44" i="14" s="1"/>
  <c r="CJ44" i="14"/>
  <c r="CI44" i="14"/>
  <c r="CD44" i="14"/>
  <c r="CC44" i="14"/>
  <c r="BX44" i="14"/>
  <c r="BW44" i="14"/>
  <c r="BO44" i="14"/>
  <c r="BR44" i="14" s="1"/>
  <c r="BM44" i="14"/>
  <c r="BL44" i="14"/>
  <c r="BK44" i="14"/>
  <c r="BF44" i="14"/>
  <c r="BE44" i="14"/>
  <c r="AZ44" i="14"/>
  <c r="AY44" i="14"/>
  <c r="AT44" i="14"/>
  <c r="AQ44" i="14"/>
  <c r="AO44" i="14"/>
  <c r="AN44" i="14"/>
  <c r="AM44" i="14"/>
  <c r="AH44" i="14"/>
  <c r="AG44" i="14"/>
  <c r="AB44" i="14"/>
  <c r="AA44" i="14"/>
  <c r="S44" i="14"/>
  <c r="V44" i="14" s="1"/>
  <c r="Q44" i="14"/>
  <c r="DH43" i="14"/>
  <c r="DG43" i="14"/>
  <c r="DB43" i="14"/>
  <c r="DA43" i="14"/>
  <c r="CV43" i="14"/>
  <c r="CU43" i="14"/>
  <c r="CP43" i="14"/>
  <c r="CM43" i="14"/>
  <c r="CK43" i="14"/>
  <c r="CO43" i="14" s="1"/>
  <c r="CJ43" i="14"/>
  <c r="CI43" i="14"/>
  <c r="CD43" i="14"/>
  <c r="CC43" i="14"/>
  <c r="BX43" i="14"/>
  <c r="BW43" i="14"/>
  <c r="BO43" i="14"/>
  <c r="BR43" i="14" s="1"/>
  <c r="BM43" i="14"/>
  <c r="BL43" i="14"/>
  <c r="BK43" i="14"/>
  <c r="BF43" i="14"/>
  <c r="BE43" i="14"/>
  <c r="AZ43" i="14"/>
  <c r="AY43" i="14"/>
  <c r="AQ43" i="14"/>
  <c r="AO43" i="14"/>
  <c r="AN43" i="14"/>
  <c r="AM43" i="14"/>
  <c r="AH43" i="14"/>
  <c r="AG43" i="14"/>
  <c r="AB43" i="14"/>
  <c r="AA43" i="14"/>
  <c r="S43" i="14"/>
  <c r="V43" i="14" s="1"/>
  <c r="Q43" i="14"/>
  <c r="DG42" i="14"/>
  <c r="DE42" i="14"/>
  <c r="DH42" i="14" s="1"/>
  <c r="DC42" i="14"/>
  <c r="CY42" i="14"/>
  <c r="DB42" i="14" s="1"/>
  <c r="CW42" i="14"/>
  <c r="CS42" i="14"/>
  <c r="CV42" i="14" s="1"/>
  <c r="CQ42" i="14"/>
  <c r="CK42" i="14"/>
  <c r="CI42" i="14"/>
  <c r="CG42" i="14"/>
  <c r="CJ42" i="14" s="1"/>
  <c r="CE42" i="14"/>
  <c r="CA42" i="14"/>
  <c r="CD42" i="14" s="1"/>
  <c r="BY42" i="14"/>
  <c r="BU42" i="14"/>
  <c r="BX42" i="14" s="1"/>
  <c r="BS42" i="14"/>
  <c r="BM42" i="14"/>
  <c r="BK42" i="14"/>
  <c r="BI42" i="14"/>
  <c r="BL42" i="14" s="1"/>
  <c r="BG42" i="14"/>
  <c r="BC42" i="14"/>
  <c r="BF42" i="14" s="1"/>
  <c r="BA42" i="14"/>
  <c r="AW42" i="14"/>
  <c r="AZ42" i="14" s="1"/>
  <c r="AU42" i="14"/>
  <c r="AO42" i="14"/>
  <c r="AM42" i="14"/>
  <c r="AK42" i="14"/>
  <c r="AN42" i="14" s="1"/>
  <c r="AI42" i="14"/>
  <c r="AE42" i="14"/>
  <c r="AH42" i="14" s="1"/>
  <c r="AC42" i="14"/>
  <c r="Y42" i="14"/>
  <c r="AB42" i="14" s="1"/>
  <c r="W42" i="14"/>
  <c r="Q42" i="14"/>
  <c r="K42" i="14"/>
  <c r="DH41" i="14"/>
  <c r="DG41" i="14"/>
  <c r="DB41" i="14"/>
  <c r="DA41" i="14"/>
  <c r="CV41" i="14"/>
  <c r="CU41" i="14"/>
  <c r="CM41" i="14"/>
  <c r="CK41" i="14"/>
  <c r="CO41" i="14" s="1"/>
  <c r="CJ41" i="14"/>
  <c r="CI41" i="14"/>
  <c r="CD41" i="14"/>
  <c r="CC41" i="14"/>
  <c r="BX41" i="14"/>
  <c r="BW41" i="14"/>
  <c r="BO41" i="14"/>
  <c r="BR41" i="14" s="1"/>
  <c r="BM41" i="14"/>
  <c r="BL41" i="14"/>
  <c r="BK41" i="14"/>
  <c r="BF41" i="14"/>
  <c r="BE41" i="14"/>
  <c r="AZ41" i="14"/>
  <c r="AY41" i="14"/>
  <c r="AT41" i="14"/>
  <c r="AQ41" i="14"/>
  <c r="AO41" i="14"/>
  <c r="AN41" i="14"/>
  <c r="AM41" i="14"/>
  <c r="AH41" i="14"/>
  <c r="AG41" i="14"/>
  <c r="AB41" i="14"/>
  <c r="AA41" i="14"/>
  <c r="U41" i="14"/>
  <c r="S41" i="14"/>
  <c r="V41" i="14" s="1"/>
  <c r="Q41" i="14"/>
  <c r="M41" i="14"/>
  <c r="DH40" i="14"/>
  <c r="DG40" i="14"/>
  <c r="DB40" i="14"/>
  <c r="DA40" i="14"/>
  <c r="CV40" i="14"/>
  <c r="CU40" i="14"/>
  <c r="CP40" i="14"/>
  <c r="CM40" i="14"/>
  <c r="CK40" i="14"/>
  <c r="CO40" i="14" s="1"/>
  <c r="CJ40" i="14"/>
  <c r="CI40" i="14"/>
  <c r="CD40" i="14"/>
  <c r="CC40" i="14"/>
  <c r="BX40" i="14"/>
  <c r="BW40" i="14"/>
  <c r="BQ40" i="14"/>
  <c r="BO40" i="14"/>
  <c r="BR40" i="14" s="1"/>
  <c r="BM40" i="14"/>
  <c r="BL40" i="14"/>
  <c r="BK40" i="14"/>
  <c r="BF40" i="14"/>
  <c r="BE40" i="14"/>
  <c r="AZ40" i="14"/>
  <c r="AY40" i="14"/>
  <c r="AQ40" i="14"/>
  <c r="AO40" i="14"/>
  <c r="AN40" i="14"/>
  <c r="AM40" i="14"/>
  <c r="AH40" i="14"/>
  <c r="AG40" i="14"/>
  <c r="AB40" i="14"/>
  <c r="AA40" i="14"/>
  <c r="S40" i="14"/>
  <c r="V40" i="14" s="1"/>
  <c r="Q40" i="14"/>
  <c r="DH39" i="14"/>
  <c r="DG39" i="14"/>
  <c r="DB39" i="14"/>
  <c r="DA39" i="14"/>
  <c r="CV39" i="14"/>
  <c r="CU39" i="14"/>
  <c r="CM39" i="14"/>
  <c r="CK39" i="14"/>
  <c r="CO39" i="14" s="1"/>
  <c r="CJ39" i="14"/>
  <c r="CI39" i="14"/>
  <c r="CD39" i="14"/>
  <c r="CC39" i="14"/>
  <c r="BX39" i="14"/>
  <c r="BW39" i="14"/>
  <c r="BO39" i="14"/>
  <c r="BR39" i="14" s="1"/>
  <c r="BM39" i="14"/>
  <c r="BL39" i="14"/>
  <c r="BK39" i="14"/>
  <c r="BF39" i="14"/>
  <c r="BE39" i="14"/>
  <c r="AZ39" i="14"/>
  <c r="AY39" i="14"/>
  <c r="AT39" i="14"/>
  <c r="AQ39" i="14"/>
  <c r="AO39" i="14"/>
  <c r="AN39" i="14"/>
  <c r="AM39" i="14"/>
  <c r="AH39" i="14"/>
  <c r="AG39" i="14"/>
  <c r="AB39" i="14"/>
  <c r="AA39" i="14"/>
  <c r="U39" i="14"/>
  <c r="S39" i="14"/>
  <c r="V39" i="14" s="1"/>
  <c r="Q39" i="14"/>
  <c r="M39" i="14"/>
  <c r="DH38" i="14"/>
  <c r="DG38" i="14"/>
  <c r="DB38" i="14"/>
  <c r="DA38" i="14"/>
  <c r="CV38" i="14"/>
  <c r="CU38" i="14"/>
  <c r="CP38" i="14"/>
  <c r="CM38" i="14"/>
  <c r="CK38" i="14"/>
  <c r="CO38" i="14" s="1"/>
  <c r="CJ38" i="14"/>
  <c r="CI38" i="14"/>
  <c r="CD38" i="14"/>
  <c r="CC38" i="14"/>
  <c r="BX38" i="14"/>
  <c r="BW38" i="14"/>
  <c r="BQ38" i="14"/>
  <c r="BO38" i="14"/>
  <c r="BR38" i="14" s="1"/>
  <c r="BM38" i="14"/>
  <c r="BL38" i="14"/>
  <c r="BK38" i="14"/>
  <c r="BF38" i="14"/>
  <c r="BE38" i="14"/>
  <c r="AZ38" i="14"/>
  <c r="AY38" i="14"/>
  <c r="AQ38" i="14"/>
  <c r="AO38" i="14"/>
  <c r="AN38" i="14"/>
  <c r="AM38" i="14"/>
  <c r="AH38" i="14"/>
  <c r="AG38" i="14"/>
  <c r="AB38" i="14"/>
  <c r="AA38" i="14"/>
  <c r="S38" i="14"/>
  <c r="V38" i="14" s="1"/>
  <c r="Q38" i="14"/>
  <c r="DH37" i="14"/>
  <c r="DG37" i="14"/>
  <c r="DB37" i="14"/>
  <c r="DA37" i="14"/>
  <c r="CV37" i="14"/>
  <c r="CU37" i="14"/>
  <c r="CM37" i="14"/>
  <c r="CK37" i="14"/>
  <c r="CO37" i="14" s="1"/>
  <c r="CJ37" i="14"/>
  <c r="CI37" i="14"/>
  <c r="CD37" i="14"/>
  <c r="CC37" i="14"/>
  <c r="BX37" i="14"/>
  <c r="BW37" i="14"/>
  <c r="BO37" i="14"/>
  <c r="BR37" i="14" s="1"/>
  <c r="BM37" i="14"/>
  <c r="BL37" i="14"/>
  <c r="BK37" i="14"/>
  <c r="BF37" i="14"/>
  <c r="BE37" i="14"/>
  <c r="AZ37" i="14"/>
  <c r="AY37" i="14"/>
  <c r="AT37" i="14"/>
  <c r="AQ37" i="14"/>
  <c r="AO37" i="14"/>
  <c r="AN37" i="14"/>
  <c r="AM37" i="14"/>
  <c r="AH37" i="14"/>
  <c r="AG37" i="14"/>
  <c r="AB37" i="14"/>
  <c r="AA37" i="14"/>
  <c r="U37" i="14"/>
  <c r="S37" i="14"/>
  <c r="V37" i="14" s="1"/>
  <c r="Q37" i="14"/>
  <c r="M37" i="14"/>
  <c r="DH36" i="14"/>
  <c r="DG36" i="14"/>
  <c r="DB36" i="14"/>
  <c r="DA36" i="14"/>
  <c r="CV36" i="14"/>
  <c r="CU36" i="14"/>
  <c r="CP36" i="14"/>
  <c r="CM36" i="14"/>
  <c r="CK36" i="14"/>
  <c r="CO36" i="14" s="1"/>
  <c r="CJ36" i="14"/>
  <c r="CI36" i="14"/>
  <c r="CD36" i="14"/>
  <c r="CC36" i="14"/>
  <c r="BX36" i="14"/>
  <c r="BW36" i="14"/>
  <c r="BQ36" i="14"/>
  <c r="BO36" i="14"/>
  <c r="BR36" i="14" s="1"/>
  <c r="BM36" i="14"/>
  <c r="BL36" i="14"/>
  <c r="BK36" i="14"/>
  <c r="BF36" i="14"/>
  <c r="BE36" i="14"/>
  <c r="AZ36" i="14"/>
  <c r="AY36" i="14"/>
  <c r="AQ36" i="14"/>
  <c r="AO36" i="14"/>
  <c r="AN36" i="14"/>
  <c r="AM36" i="14"/>
  <c r="AH36" i="14"/>
  <c r="AG36" i="14"/>
  <c r="AB36" i="14"/>
  <c r="AA36" i="14"/>
  <c r="S36" i="14"/>
  <c r="V36" i="14" s="1"/>
  <c r="Q36" i="14"/>
  <c r="DH35" i="14"/>
  <c r="DG35" i="14"/>
  <c r="DB35" i="14"/>
  <c r="DA35" i="14"/>
  <c r="CV35" i="14"/>
  <c r="CU35" i="14"/>
  <c r="CM35" i="14"/>
  <c r="CK35" i="14"/>
  <c r="CO35" i="14" s="1"/>
  <c r="CJ35" i="14"/>
  <c r="CI35" i="14"/>
  <c r="CD35" i="14"/>
  <c r="CC35" i="14"/>
  <c r="BX35" i="14"/>
  <c r="BW35" i="14"/>
  <c r="BO35" i="14"/>
  <c r="BR35" i="14" s="1"/>
  <c r="BM35" i="14"/>
  <c r="BL35" i="14"/>
  <c r="BK35" i="14"/>
  <c r="BF35" i="14"/>
  <c r="BE35" i="14"/>
  <c r="AZ35" i="14"/>
  <c r="AY35" i="14"/>
  <c r="AT35" i="14"/>
  <c r="AQ35" i="14"/>
  <c r="AO35" i="14"/>
  <c r="AN35" i="14"/>
  <c r="AM35" i="14"/>
  <c r="AH35" i="14"/>
  <c r="AG35" i="14"/>
  <c r="AB35" i="14"/>
  <c r="AA35" i="14"/>
  <c r="U35" i="14"/>
  <c r="S35" i="14"/>
  <c r="V35" i="14" s="1"/>
  <c r="Q35" i="14"/>
  <c r="M35" i="14"/>
  <c r="DH34" i="14"/>
  <c r="DG34" i="14"/>
  <c r="DB34" i="14"/>
  <c r="DA34" i="14"/>
  <c r="CV34" i="14"/>
  <c r="CU34" i="14"/>
  <c r="CP34" i="14"/>
  <c r="CM34" i="14"/>
  <c r="CK34" i="14"/>
  <c r="CO34" i="14" s="1"/>
  <c r="CJ34" i="14"/>
  <c r="CI34" i="14"/>
  <c r="CD34" i="14"/>
  <c r="CC34" i="14"/>
  <c r="BX34" i="14"/>
  <c r="BW34" i="14"/>
  <c r="BQ34" i="14"/>
  <c r="BO34" i="14"/>
  <c r="BR34" i="14" s="1"/>
  <c r="BM34" i="14"/>
  <c r="BL34" i="14"/>
  <c r="BK34" i="14"/>
  <c r="BF34" i="14"/>
  <c r="BE34" i="14"/>
  <c r="AZ34" i="14"/>
  <c r="AY34" i="14"/>
  <c r="AQ34" i="14"/>
  <c r="AO34" i="14"/>
  <c r="AN34" i="14"/>
  <c r="AM34" i="14"/>
  <c r="AH34" i="14"/>
  <c r="AG34" i="14"/>
  <c r="AB34" i="14"/>
  <c r="AA34" i="14"/>
  <c r="S34" i="14"/>
  <c r="V34" i="14" s="1"/>
  <c r="Q34" i="14"/>
  <c r="DE33" i="14"/>
  <c r="DH33" i="14" s="1"/>
  <c r="DC33" i="14"/>
  <c r="CY33" i="14"/>
  <c r="DB33" i="14" s="1"/>
  <c r="CW33" i="14"/>
  <c r="CS33" i="14"/>
  <c r="CV33" i="14" s="1"/>
  <c r="CQ33" i="14"/>
  <c r="CK33" i="14"/>
  <c r="CG33" i="14"/>
  <c r="CJ33" i="14" s="1"/>
  <c r="CE33" i="14"/>
  <c r="CA33" i="14"/>
  <c r="CD33" i="14" s="1"/>
  <c r="BY33" i="14"/>
  <c r="BU33" i="14"/>
  <c r="BX33" i="14" s="1"/>
  <c r="BS33" i="14"/>
  <c r="BM33" i="14"/>
  <c r="BI33" i="14"/>
  <c r="BL33" i="14" s="1"/>
  <c r="BG33" i="14"/>
  <c r="BC33" i="14"/>
  <c r="BF33" i="14" s="1"/>
  <c r="BA33" i="14"/>
  <c r="AW33" i="14"/>
  <c r="AZ33" i="14" s="1"/>
  <c r="AU33" i="14"/>
  <c r="AO33" i="14"/>
  <c r="AK33" i="14"/>
  <c r="AN33" i="14" s="1"/>
  <c r="AI33" i="14"/>
  <c r="AE33" i="14"/>
  <c r="AH33" i="14" s="1"/>
  <c r="AC33" i="14"/>
  <c r="Y33" i="14"/>
  <c r="AB33" i="14" s="1"/>
  <c r="W33" i="14"/>
  <c r="Q33" i="14"/>
  <c r="K33" i="14"/>
  <c r="DE32" i="14"/>
  <c r="DH32" i="14" s="1"/>
  <c r="DC32" i="14"/>
  <c r="CY32" i="14"/>
  <c r="DB32" i="14" s="1"/>
  <c r="CW32" i="14"/>
  <c r="CU32" i="14"/>
  <c r="CS32" i="14"/>
  <c r="CV32" i="14" s="1"/>
  <c r="CQ32" i="14"/>
  <c r="CM32" i="14"/>
  <c r="CP32" i="14" s="1"/>
  <c r="CK32" i="14"/>
  <c r="CG32" i="14"/>
  <c r="CJ32" i="14" s="1"/>
  <c r="CE32" i="14"/>
  <c r="CA32" i="14"/>
  <c r="CD32" i="14" s="1"/>
  <c r="BY32" i="14"/>
  <c r="BW32" i="14"/>
  <c r="BU32" i="14"/>
  <c r="BX32" i="14" s="1"/>
  <c r="BS32" i="14"/>
  <c r="BO32" i="14"/>
  <c r="BR32" i="14" s="1"/>
  <c r="BM32" i="14"/>
  <c r="BI32" i="14"/>
  <c r="BL32" i="14" s="1"/>
  <c r="BG32" i="14"/>
  <c r="BC32" i="14"/>
  <c r="BF32" i="14" s="1"/>
  <c r="BA32" i="14"/>
  <c r="AY32" i="14"/>
  <c r="AW32" i="14"/>
  <c r="AZ32" i="14" s="1"/>
  <c r="AU32" i="14"/>
  <c r="AQ32" i="14"/>
  <c r="AT32" i="14" s="1"/>
  <c r="AO32" i="14"/>
  <c r="AK32" i="14"/>
  <c r="AN32" i="14" s="1"/>
  <c r="AI32" i="14"/>
  <c r="AE32" i="14"/>
  <c r="AH32" i="14" s="1"/>
  <c r="AC32" i="14"/>
  <c r="AA32" i="14"/>
  <c r="Y32" i="14"/>
  <c r="AB32" i="14" s="1"/>
  <c r="W32" i="14"/>
  <c r="S32" i="14"/>
  <c r="V32" i="14" s="1"/>
  <c r="Q32" i="14"/>
  <c r="K32" i="14"/>
  <c r="DE30" i="14"/>
  <c r="DH30" i="14" s="1"/>
  <c r="DC30" i="14"/>
  <c r="DC56" i="14" s="1"/>
  <c r="DA30" i="14"/>
  <c r="CY30" i="14"/>
  <c r="DB30" i="14" s="1"/>
  <c r="CW30" i="14"/>
  <c r="CW56" i="14" s="1"/>
  <c r="CS30" i="14"/>
  <c r="CV30" i="14" s="1"/>
  <c r="CQ30" i="14"/>
  <c r="CQ56" i="14" s="1"/>
  <c r="CK30" i="14"/>
  <c r="CG30" i="14"/>
  <c r="CJ30" i="14" s="1"/>
  <c r="CE30" i="14"/>
  <c r="CE56" i="14" s="1"/>
  <c r="CC30" i="14"/>
  <c r="CA30" i="14"/>
  <c r="CD30" i="14" s="1"/>
  <c r="BY30" i="14"/>
  <c r="BY56" i="14" s="1"/>
  <c r="BU30" i="14"/>
  <c r="BX30" i="14" s="1"/>
  <c r="BS30" i="14"/>
  <c r="BS56" i="14" s="1"/>
  <c r="BM30" i="14"/>
  <c r="BI30" i="14"/>
  <c r="BL30" i="14" s="1"/>
  <c r="BG30" i="14"/>
  <c r="BG56" i="14" s="1"/>
  <c r="BE30" i="14"/>
  <c r="BC30" i="14"/>
  <c r="BF30" i="14" s="1"/>
  <c r="BA30" i="14"/>
  <c r="BA56" i="14" s="1"/>
  <c r="AW30" i="14"/>
  <c r="AZ30" i="14" s="1"/>
  <c r="AU30" i="14"/>
  <c r="AU56" i="14" s="1"/>
  <c r="AO30" i="14"/>
  <c r="AK30" i="14"/>
  <c r="AN30" i="14" s="1"/>
  <c r="AI30" i="14"/>
  <c r="AI56" i="14" s="1"/>
  <c r="AG30" i="14"/>
  <c r="AE30" i="14"/>
  <c r="AH30" i="14" s="1"/>
  <c r="AC30" i="14"/>
  <c r="AC56" i="14" s="1"/>
  <c r="Y30" i="14"/>
  <c r="AB30" i="14" s="1"/>
  <c r="W30" i="14"/>
  <c r="W56" i="14" s="1"/>
  <c r="Q30" i="14"/>
  <c r="K30" i="14"/>
  <c r="DG29" i="14"/>
  <c r="DE29" i="14"/>
  <c r="DH29" i="14" s="1"/>
  <c r="DC29" i="14"/>
  <c r="DC55" i="14" s="1"/>
  <c r="CY29" i="14"/>
  <c r="DB29" i="14" s="1"/>
  <c r="CW29" i="14"/>
  <c r="CW55" i="14" s="1"/>
  <c r="CS29" i="14"/>
  <c r="CV29" i="14" s="1"/>
  <c r="CQ29" i="14"/>
  <c r="CQ55" i="14" s="1"/>
  <c r="CK55" i="14" s="1"/>
  <c r="CK29" i="14"/>
  <c r="CI29" i="14"/>
  <c r="CG29" i="14"/>
  <c r="CJ29" i="14" s="1"/>
  <c r="CE29" i="14"/>
  <c r="CE55" i="14" s="1"/>
  <c r="CA29" i="14"/>
  <c r="CD29" i="14" s="1"/>
  <c r="BY29" i="14"/>
  <c r="BY55" i="14" s="1"/>
  <c r="BU29" i="14"/>
  <c r="BX29" i="14" s="1"/>
  <c r="BS29" i="14"/>
  <c r="BS55" i="14" s="1"/>
  <c r="BM55" i="14" s="1"/>
  <c r="BM29" i="14"/>
  <c r="BK29" i="14"/>
  <c r="BI29" i="14"/>
  <c r="BL29" i="14" s="1"/>
  <c r="BG29" i="14"/>
  <c r="BG55" i="14" s="1"/>
  <c r="BC29" i="14"/>
  <c r="BF29" i="14" s="1"/>
  <c r="BA29" i="14"/>
  <c r="BA55" i="14" s="1"/>
  <c r="AW29" i="14"/>
  <c r="AZ29" i="14" s="1"/>
  <c r="AU29" i="14"/>
  <c r="AU55" i="14" s="1"/>
  <c r="AO55" i="14" s="1"/>
  <c r="AO29" i="14"/>
  <c r="AM29" i="14"/>
  <c r="AK29" i="14"/>
  <c r="AN29" i="14" s="1"/>
  <c r="AI29" i="14"/>
  <c r="AI55" i="14" s="1"/>
  <c r="AE29" i="14"/>
  <c r="AH29" i="14" s="1"/>
  <c r="AC29" i="14"/>
  <c r="AC55" i="14" s="1"/>
  <c r="Y29" i="14"/>
  <c r="AB29" i="14" s="1"/>
  <c r="W29" i="14"/>
  <c r="W55" i="14" s="1"/>
  <c r="Q55" i="14" s="1"/>
  <c r="K55" i="14" s="1"/>
  <c r="Q29" i="14"/>
  <c r="K29" i="14"/>
  <c r="DE28" i="14"/>
  <c r="DH28" i="14" s="1"/>
  <c r="DC28" i="14"/>
  <c r="DC54" i="14" s="1"/>
  <c r="CY28" i="14"/>
  <c r="DB28" i="14" s="1"/>
  <c r="CW28" i="14"/>
  <c r="CW54" i="14" s="1"/>
  <c r="CS28" i="14"/>
  <c r="CV28" i="14" s="1"/>
  <c r="CQ28" i="14"/>
  <c r="CQ54" i="14" s="1"/>
  <c r="CK28" i="14"/>
  <c r="CG28" i="14"/>
  <c r="CJ28" i="14" s="1"/>
  <c r="CE28" i="14"/>
  <c r="CE54" i="14" s="1"/>
  <c r="CA28" i="14"/>
  <c r="CD28" i="14" s="1"/>
  <c r="BY28" i="14"/>
  <c r="BY54" i="14" s="1"/>
  <c r="BU28" i="14"/>
  <c r="BX28" i="14" s="1"/>
  <c r="BS28" i="14"/>
  <c r="BS54" i="14" s="1"/>
  <c r="BM28" i="14"/>
  <c r="BI28" i="14"/>
  <c r="BL28" i="14" s="1"/>
  <c r="BG28" i="14"/>
  <c r="BG54" i="14" s="1"/>
  <c r="BC28" i="14"/>
  <c r="BF28" i="14" s="1"/>
  <c r="BA28" i="14"/>
  <c r="BA54" i="14" s="1"/>
  <c r="AW28" i="14"/>
  <c r="AZ28" i="14" s="1"/>
  <c r="AU28" i="14"/>
  <c r="AU54" i="14" s="1"/>
  <c r="AO28" i="14"/>
  <c r="AK28" i="14"/>
  <c r="AN28" i="14" s="1"/>
  <c r="AI28" i="14"/>
  <c r="AI54" i="14" s="1"/>
  <c r="AE28" i="14"/>
  <c r="AH28" i="14" s="1"/>
  <c r="AC28" i="14"/>
  <c r="AC54" i="14" s="1"/>
  <c r="Y28" i="14"/>
  <c r="AB28" i="14" s="1"/>
  <c r="W28" i="14"/>
  <c r="W54" i="14" s="1"/>
  <c r="Q28" i="14"/>
  <c r="K28" i="14"/>
  <c r="DE27" i="14"/>
  <c r="DH27" i="14" s="1"/>
  <c r="DC27" i="14"/>
  <c r="DC53" i="14" s="1"/>
  <c r="CY27" i="14"/>
  <c r="DB27" i="14" s="1"/>
  <c r="CW27" i="14"/>
  <c r="CW53" i="14" s="1"/>
  <c r="CU27" i="14"/>
  <c r="CS27" i="14"/>
  <c r="CV27" i="14" s="1"/>
  <c r="CQ27" i="14"/>
  <c r="CQ53" i="14" s="1"/>
  <c r="CM27" i="14"/>
  <c r="CP27" i="14" s="1"/>
  <c r="CK27" i="14"/>
  <c r="CG27" i="14"/>
  <c r="CJ27" i="14" s="1"/>
  <c r="CE27" i="14"/>
  <c r="CE53" i="14" s="1"/>
  <c r="CA27" i="14"/>
  <c r="CD27" i="14" s="1"/>
  <c r="BY27" i="14"/>
  <c r="BY53" i="14" s="1"/>
  <c r="BW27" i="14"/>
  <c r="BU27" i="14"/>
  <c r="BX27" i="14" s="1"/>
  <c r="BS27" i="14"/>
  <c r="BS53" i="14" s="1"/>
  <c r="BO27" i="14"/>
  <c r="BR27" i="14" s="1"/>
  <c r="BM27" i="14"/>
  <c r="BI27" i="14"/>
  <c r="BL27" i="14" s="1"/>
  <c r="BG27" i="14"/>
  <c r="BG53" i="14" s="1"/>
  <c r="BC27" i="14"/>
  <c r="BF27" i="14" s="1"/>
  <c r="BA27" i="14"/>
  <c r="BA53" i="14" s="1"/>
  <c r="AY27" i="14"/>
  <c r="AW27" i="14"/>
  <c r="AZ27" i="14" s="1"/>
  <c r="AU27" i="14"/>
  <c r="AU53" i="14" s="1"/>
  <c r="AQ27" i="14"/>
  <c r="AT27" i="14" s="1"/>
  <c r="AO27" i="14"/>
  <c r="AK27" i="14"/>
  <c r="AN27" i="14" s="1"/>
  <c r="AI27" i="14"/>
  <c r="AI53" i="14" s="1"/>
  <c r="AE27" i="14"/>
  <c r="AH27" i="14" s="1"/>
  <c r="AC27" i="14"/>
  <c r="AC53" i="14" s="1"/>
  <c r="AA27" i="14"/>
  <c r="Y27" i="14"/>
  <c r="AB27" i="14" s="1"/>
  <c r="W27" i="14"/>
  <c r="W53" i="14" s="1"/>
  <c r="S27" i="14"/>
  <c r="V27" i="14" s="1"/>
  <c r="Q27" i="14"/>
  <c r="K27" i="14"/>
  <c r="DC26" i="14"/>
  <c r="CW26" i="14"/>
  <c r="CS26" i="14"/>
  <c r="CV26" i="14" s="1"/>
  <c r="CQ26" i="14"/>
  <c r="CK26" i="14"/>
  <c r="CE26" i="14"/>
  <c r="BY26" i="14"/>
  <c r="BU26" i="14"/>
  <c r="BX26" i="14" s="1"/>
  <c r="BS26" i="14"/>
  <c r="BM26" i="14"/>
  <c r="BG26" i="14"/>
  <c r="BA26" i="14"/>
  <c r="AW26" i="14"/>
  <c r="AZ26" i="14" s="1"/>
  <c r="AU26" i="14"/>
  <c r="AO26" i="14"/>
  <c r="AI26" i="14"/>
  <c r="AC26" i="14"/>
  <c r="Y26" i="14"/>
  <c r="AB26" i="14" s="1"/>
  <c r="W26" i="14"/>
  <c r="Q26" i="14"/>
  <c r="K26" i="14"/>
  <c r="DC25" i="14"/>
  <c r="CY25" i="14"/>
  <c r="DB25" i="14" s="1"/>
  <c r="CW25" i="14"/>
  <c r="CS25" i="14"/>
  <c r="CV25" i="14" s="1"/>
  <c r="CQ25" i="14"/>
  <c r="CK25" i="14"/>
  <c r="CE25" i="14"/>
  <c r="CA25" i="14"/>
  <c r="CD25" i="14" s="1"/>
  <c r="BY25" i="14"/>
  <c r="BU25" i="14"/>
  <c r="BX25" i="14" s="1"/>
  <c r="BS25" i="14"/>
  <c r="BM25" i="14"/>
  <c r="BG25" i="14"/>
  <c r="BC25" i="14"/>
  <c r="BF25" i="14" s="1"/>
  <c r="BA25" i="14"/>
  <c r="AW25" i="14"/>
  <c r="AZ25" i="14" s="1"/>
  <c r="AU25" i="14"/>
  <c r="AO25" i="14"/>
  <c r="AI25" i="14"/>
  <c r="AE25" i="14"/>
  <c r="AH25" i="14" s="1"/>
  <c r="AC25" i="14"/>
  <c r="Y25" i="14"/>
  <c r="AB25" i="14" s="1"/>
  <c r="W25" i="14"/>
  <c r="Q25" i="14"/>
  <c r="K25" i="14"/>
  <c r="DH24" i="14"/>
  <c r="DG24" i="14"/>
  <c r="DB24" i="14"/>
  <c r="DA24" i="14"/>
  <c r="CV24" i="14"/>
  <c r="CU24" i="14"/>
  <c r="CM24" i="14"/>
  <c r="CK24" i="14"/>
  <c r="CO24" i="14" s="1"/>
  <c r="CJ24" i="14"/>
  <c r="CI24" i="14"/>
  <c r="CD24" i="14"/>
  <c r="CC24" i="14"/>
  <c r="BX24" i="14"/>
  <c r="BW24" i="14"/>
  <c r="BO24" i="14"/>
  <c r="BR24" i="14" s="1"/>
  <c r="BM24" i="14"/>
  <c r="BL24" i="14"/>
  <c r="BK24" i="14"/>
  <c r="BF24" i="14"/>
  <c r="BE24" i="14"/>
  <c r="AZ24" i="14"/>
  <c r="AY24" i="14"/>
  <c r="AT24" i="14"/>
  <c r="AQ24" i="14"/>
  <c r="AO24" i="14"/>
  <c r="AN24" i="14"/>
  <c r="AM24" i="14"/>
  <c r="AH24" i="14"/>
  <c r="AG24" i="14"/>
  <c r="AB24" i="14"/>
  <c r="AA24" i="14"/>
  <c r="U24" i="14"/>
  <c r="S24" i="14"/>
  <c r="V24" i="14" s="1"/>
  <c r="Q24" i="14"/>
  <c r="M24" i="14"/>
  <c r="DH23" i="14"/>
  <c r="DG23" i="14"/>
  <c r="DB23" i="14"/>
  <c r="DA23" i="14"/>
  <c r="CV23" i="14"/>
  <c r="CU23" i="14"/>
  <c r="CP23" i="14"/>
  <c r="CM23" i="14"/>
  <c r="CK23" i="14"/>
  <c r="CO23" i="14" s="1"/>
  <c r="CJ23" i="14"/>
  <c r="CI23" i="14"/>
  <c r="CD23" i="14"/>
  <c r="CC23" i="14"/>
  <c r="BX23" i="14"/>
  <c r="BW23" i="14"/>
  <c r="BQ23" i="14"/>
  <c r="BO23" i="14"/>
  <c r="BR23" i="14" s="1"/>
  <c r="BM23" i="14"/>
  <c r="BL23" i="14"/>
  <c r="BK23" i="14"/>
  <c r="BF23" i="14"/>
  <c r="BE23" i="14"/>
  <c r="AZ23" i="14"/>
  <c r="AY23" i="14"/>
  <c r="AQ23" i="14"/>
  <c r="AO23" i="14"/>
  <c r="AN23" i="14"/>
  <c r="AM23" i="14"/>
  <c r="AH23" i="14"/>
  <c r="AG23" i="14"/>
  <c r="AB23" i="14"/>
  <c r="AA23" i="14"/>
  <c r="S23" i="14"/>
  <c r="V23" i="14" s="1"/>
  <c r="Q23" i="14"/>
  <c r="DH22" i="14"/>
  <c r="DG22" i="14"/>
  <c r="DB22" i="14"/>
  <c r="DA22" i="14"/>
  <c r="CV22" i="14"/>
  <c r="CU22" i="14"/>
  <c r="CM22" i="14"/>
  <c r="CK22" i="14"/>
  <c r="CO22" i="14" s="1"/>
  <c r="CJ22" i="14"/>
  <c r="CI22" i="14"/>
  <c r="CD22" i="14"/>
  <c r="CC22" i="14"/>
  <c r="BX22" i="14"/>
  <c r="BW22" i="14"/>
  <c r="BO22" i="14"/>
  <c r="BR22" i="14" s="1"/>
  <c r="BM22" i="14"/>
  <c r="BL22" i="14"/>
  <c r="BK22" i="14"/>
  <c r="BF22" i="14"/>
  <c r="BE22" i="14"/>
  <c r="AZ22" i="14"/>
  <c r="AY22" i="14"/>
  <c r="AT22" i="14"/>
  <c r="AQ22" i="14"/>
  <c r="AO22" i="14"/>
  <c r="AN22" i="14"/>
  <c r="AM22" i="14"/>
  <c r="AH22" i="14"/>
  <c r="AG22" i="14"/>
  <c r="AB22" i="14"/>
  <c r="AA22" i="14"/>
  <c r="U22" i="14"/>
  <c r="S22" i="14"/>
  <c r="V22" i="14" s="1"/>
  <c r="Q22" i="14"/>
  <c r="M22" i="14"/>
  <c r="DH21" i="14"/>
  <c r="DG21" i="14"/>
  <c r="DB21" i="14"/>
  <c r="DA21" i="14"/>
  <c r="CV21" i="14"/>
  <c r="CU21" i="14"/>
  <c r="CP21" i="14"/>
  <c r="CM21" i="14"/>
  <c r="CK21" i="14"/>
  <c r="CO21" i="14" s="1"/>
  <c r="CJ21" i="14"/>
  <c r="CI21" i="14"/>
  <c r="CD21" i="14"/>
  <c r="CC21" i="14"/>
  <c r="BX21" i="14"/>
  <c r="BW21" i="14"/>
  <c r="BQ21" i="14"/>
  <c r="BO21" i="14"/>
  <c r="BR21" i="14" s="1"/>
  <c r="BM21" i="14"/>
  <c r="BL21" i="14"/>
  <c r="BK21" i="14"/>
  <c r="BF21" i="14"/>
  <c r="BE21" i="14"/>
  <c r="AZ21" i="14"/>
  <c r="AY21" i="14"/>
  <c r="AQ21" i="14"/>
  <c r="AO21" i="14"/>
  <c r="AN21" i="14"/>
  <c r="AM21" i="14"/>
  <c r="AH21" i="14"/>
  <c r="AG21" i="14"/>
  <c r="AB21" i="14"/>
  <c r="AA21" i="14"/>
  <c r="S21" i="14"/>
  <c r="V21" i="14" s="1"/>
  <c r="Q21" i="14"/>
  <c r="DE20" i="14"/>
  <c r="DH20" i="14" s="1"/>
  <c r="DC20" i="14"/>
  <c r="CY20" i="14"/>
  <c r="DB20" i="14" s="1"/>
  <c r="CW20" i="14"/>
  <c r="CS20" i="14"/>
  <c r="CV20" i="14" s="1"/>
  <c r="CQ20" i="14"/>
  <c r="CK20" i="14"/>
  <c r="CG20" i="14"/>
  <c r="CJ20" i="14" s="1"/>
  <c r="CE20" i="14"/>
  <c r="CA20" i="14"/>
  <c r="CD20" i="14" s="1"/>
  <c r="BY20" i="14"/>
  <c r="BU20" i="14"/>
  <c r="BX20" i="14" s="1"/>
  <c r="BS20" i="14"/>
  <c r="BM20" i="14"/>
  <c r="BI20" i="14"/>
  <c r="BL20" i="14" s="1"/>
  <c r="BG20" i="14"/>
  <c r="BC20" i="14"/>
  <c r="BF20" i="14" s="1"/>
  <c r="BA20" i="14"/>
  <c r="AW20" i="14"/>
  <c r="AZ20" i="14" s="1"/>
  <c r="AU20" i="14"/>
  <c r="AO20" i="14"/>
  <c r="AK20" i="14"/>
  <c r="AN20" i="14" s="1"/>
  <c r="AI20" i="14"/>
  <c r="AE20" i="14"/>
  <c r="AH20" i="14" s="1"/>
  <c r="AC20" i="14"/>
  <c r="Y20" i="14"/>
  <c r="AB20" i="14" s="1"/>
  <c r="W20" i="14"/>
  <c r="Q20" i="14"/>
  <c r="K20" i="14"/>
  <c r="DH18" i="14"/>
  <c r="DG18" i="14"/>
  <c r="DB18" i="14"/>
  <c r="DA18" i="14"/>
  <c r="CV18" i="14"/>
  <c r="CU18" i="14"/>
  <c r="CP18" i="14"/>
  <c r="CM18" i="14"/>
  <c r="CK18" i="14"/>
  <c r="CO18" i="14" s="1"/>
  <c r="CJ18" i="14"/>
  <c r="CI18" i="14"/>
  <c r="CD18" i="14"/>
  <c r="CC18" i="14"/>
  <c r="BX18" i="14"/>
  <c r="BW18" i="14"/>
  <c r="BO18" i="14"/>
  <c r="BR18" i="14" s="1"/>
  <c r="BM18" i="14"/>
  <c r="BL18" i="14"/>
  <c r="BK18" i="14"/>
  <c r="BF18" i="14"/>
  <c r="BE18" i="14"/>
  <c r="AZ18" i="14"/>
  <c r="AY18" i="14"/>
  <c r="AQ18" i="14"/>
  <c r="AO18" i="14"/>
  <c r="AN18" i="14"/>
  <c r="AM18" i="14"/>
  <c r="AH18" i="14"/>
  <c r="AG18" i="14"/>
  <c r="AB18" i="14"/>
  <c r="AA18" i="14"/>
  <c r="S18" i="14"/>
  <c r="Q18" i="14"/>
  <c r="DH17" i="14"/>
  <c r="DG17" i="14"/>
  <c r="DB17" i="14"/>
  <c r="DA17" i="14"/>
  <c r="CV17" i="14"/>
  <c r="CU17" i="14"/>
  <c r="CM17" i="14"/>
  <c r="CK17" i="14"/>
  <c r="CJ17" i="14"/>
  <c r="CI17" i="14"/>
  <c r="CD17" i="14"/>
  <c r="CC17" i="14"/>
  <c r="BX17" i="14"/>
  <c r="BW17" i="14"/>
  <c r="BO17" i="14"/>
  <c r="BM17" i="14"/>
  <c r="BL17" i="14"/>
  <c r="BK17" i="14"/>
  <c r="BF17" i="14"/>
  <c r="BE17" i="14"/>
  <c r="AZ17" i="14"/>
  <c r="AY17" i="14"/>
  <c r="AT17" i="14"/>
  <c r="AQ17" i="14"/>
  <c r="AO17" i="14"/>
  <c r="AN17" i="14"/>
  <c r="AM17" i="14"/>
  <c r="AH17" i="14"/>
  <c r="AG17" i="14"/>
  <c r="AB17" i="14"/>
  <c r="AA17" i="14"/>
  <c r="S17" i="14"/>
  <c r="V17" i="14" s="1"/>
  <c r="Q17" i="14"/>
  <c r="DE16" i="14"/>
  <c r="DH16" i="14" s="1"/>
  <c r="DC16" i="14"/>
  <c r="CY16" i="14"/>
  <c r="DB16" i="14" s="1"/>
  <c r="CW16" i="14"/>
  <c r="CU16" i="14"/>
  <c r="CS16" i="14"/>
  <c r="CV16" i="14" s="1"/>
  <c r="CQ16" i="14"/>
  <c r="CM16" i="14"/>
  <c r="CK16" i="14"/>
  <c r="CG16" i="14"/>
  <c r="CJ16" i="14" s="1"/>
  <c r="CE16" i="14"/>
  <c r="CA16" i="14"/>
  <c r="CD16" i="14" s="1"/>
  <c r="BY16" i="14"/>
  <c r="BW16" i="14"/>
  <c r="BU16" i="14"/>
  <c r="BX16" i="14" s="1"/>
  <c r="BS16" i="14"/>
  <c r="BO16" i="14"/>
  <c r="BM16" i="14"/>
  <c r="BI16" i="14"/>
  <c r="BL16" i="14" s="1"/>
  <c r="BG16" i="14"/>
  <c r="BC16" i="14"/>
  <c r="BF16" i="14" s="1"/>
  <c r="BA16" i="14"/>
  <c r="AY16" i="14"/>
  <c r="AW16" i="14"/>
  <c r="AZ16" i="14" s="1"/>
  <c r="AU16" i="14"/>
  <c r="AQ16" i="14"/>
  <c r="AO16" i="14"/>
  <c r="AK16" i="14"/>
  <c r="AN16" i="14" s="1"/>
  <c r="AI16" i="14"/>
  <c r="AE16" i="14"/>
  <c r="AH16" i="14" s="1"/>
  <c r="AC16" i="14"/>
  <c r="AA16" i="14"/>
  <c r="Y16" i="14"/>
  <c r="AB16" i="14" s="1"/>
  <c r="W16" i="14"/>
  <c r="S16" i="14"/>
  <c r="Q16" i="14"/>
  <c r="K16" i="14"/>
  <c r="DH15" i="14"/>
  <c r="DG15" i="14"/>
  <c r="DB15" i="14"/>
  <c r="DA15" i="14"/>
  <c r="CV15" i="14"/>
  <c r="CU15" i="14"/>
  <c r="CP15" i="14"/>
  <c r="CM15" i="14"/>
  <c r="CK15" i="14"/>
  <c r="CO15" i="14" s="1"/>
  <c r="CJ15" i="14"/>
  <c r="CI15" i="14"/>
  <c r="CD15" i="14"/>
  <c r="CC15" i="14"/>
  <c r="BX15" i="14"/>
  <c r="BW15" i="14"/>
  <c r="BQ15" i="14"/>
  <c r="BO15" i="14"/>
  <c r="BR15" i="14" s="1"/>
  <c r="BM15" i="14"/>
  <c r="BL15" i="14"/>
  <c r="BK15" i="14"/>
  <c r="BF15" i="14"/>
  <c r="BE15" i="14"/>
  <c r="AZ15" i="14"/>
  <c r="AY15" i="14"/>
  <c r="AQ15" i="14"/>
  <c r="AO15" i="14"/>
  <c r="AN15" i="14"/>
  <c r="AM15" i="14"/>
  <c r="AH15" i="14"/>
  <c r="AG15" i="14"/>
  <c r="AB15" i="14"/>
  <c r="AA15" i="14"/>
  <c r="S15" i="14"/>
  <c r="V15" i="14" s="1"/>
  <c r="Q15" i="14"/>
  <c r="DH14" i="14"/>
  <c r="DG14" i="14"/>
  <c r="DB14" i="14"/>
  <c r="DA14" i="14"/>
  <c r="CV14" i="14"/>
  <c r="CU14" i="14"/>
  <c r="CM14" i="14"/>
  <c r="CK14" i="14"/>
  <c r="CO14" i="14" s="1"/>
  <c r="CJ14" i="14"/>
  <c r="CI14" i="14"/>
  <c r="CD14" i="14"/>
  <c r="CC14" i="14"/>
  <c r="BX14" i="14"/>
  <c r="BW14" i="14"/>
  <c r="BO14" i="14"/>
  <c r="BR14" i="14" s="1"/>
  <c r="BM14" i="14"/>
  <c r="BL14" i="14"/>
  <c r="BK14" i="14"/>
  <c r="BF14" i="14"/>
  <c r="BE14" i="14"/>
  <c r="AZ14" i="14"/>
  <c r="AY14" i="14"/>
  <c r="AT14" i="14"/>
  <c r="AQ14" i="14"/>
  <c r="AO14" i="14"/>
  <c r="AN14" i="14"/>
  <c r="AM14" i="14"/>
  <c r="AH14" i="14"/>
  <c r="AG14" i="14"/>
  <c r="AB14" i="14"/>
  <c r="AA14" i="14"/>
  <c r="U14" i="14"/>
  <c r="S14" i="14"/>
  <c r="V14" i="14" s="1"/>
  <c r="Q14" i="14"/>
  <c r="M14" i="14"/>
  <c r="DH13" i="14"/>
  <c r="DG13" i="14"/>
  <c r="DB13" i="14"/>
  <c r="DA13" i="14"/>
  <c r="CV13" i="14"/>
  <c r="CU13" i="14"/>
  <c r="CP13" i="14"/>
  <c r="CM13" i="14"/>
  <c r="CK13" i="14"/>
  <c r="CO13" i="14" s="1"/>
  <c r="CJ13" i="14"/>
  <c r="CI13" i="14"/>
  <c r="CD13" i="14"/>
  <c r="CC13" i="14"/>
  <c r="BX13" i="14"/>
  <c r="BW13" i="14"/>
  <c r="BQ13" i="14"/>
  <c r="BO13" i="14"/>
  <c r="BR13" i="14" s="1"/>
  <c r="BM13" i="14"/>
  <c r="BL13" i="14"/>
  <c r="BK13" i="14"/>
  <c r="BF13" i="14"/>
  <c r="BE13" i="14"/>
  <c r="AZ13" i="14"/>
  <c r="AY13" i="14"/>
  <c r="AQ13" i="14"/>
  <c r="AO13" i="14"/>
  <c r="AN13" i="14"/>
  <c r="AM13" i="14"/>
  <c r="AH13" i="14"/>
  <c r="AG13" i="14"/>
  <c r="AB13" i="14"/>
  <c r="AA13" i="14"/>
  <c r="S13" i="14"/>
  <c r="V13" i="14" s="1"/>
  <c r="Q13" i="14"/>
  <c r="DH12" i="14"/>
  <c r="DG12" i="14"/>
  <c r="DB12" i="14"/>
  <c r="DA12" i="14"/>
  <c r="CV12" i="14"/>
  <c r="CU12" i="14"/>
  <c r="CM12" i="14"/>
  <c r="CK12" i="14"/>
  <c r="CO12" i="14" s="1"/>
  <c r="CJ12" i="14"/>
  <c r="CI12" i="14"/>
  <c r="CD12" i="14"/>
  <c r="CC12" i="14"/>
  <c r="BX12" i="14"/>
  <c r="BW12" i="14"/>
  <c r="BO12" i="14"/>
  <c r="BR12" i="14" s="1"/>
  <c r="BM12" i="14"/>
  <c r="BL12" i="14"/>
  <c r="BK12" i="14"/>
  <c r="BF12" i="14"/>
  <c r="BE12" i="14"/>
  <c r="AZ12" i="14"/>
  <c r="AY12" i="14"/>
  <c r="AT12" i="14"/>
  <c r="AQ12" i="14"/>
  <c r="AO12" i="14"/>
  <c r="AN12" i="14"/>
  <c r="AM12" i="14"/>
  <c r="AH12" i="14"/>
  <c r="AG12" i="14"/>
  <c r="AB12" i="14"/>
  <c r="AA12" i="14"/>
  <c r="U12" i="14"/>
  <c r="S12" i="14"/>
  <c r="V12" i="14" s="1"/>
  <c r="Q12" i="14"/>
  <c r="M12" i="14"/>
  <c r="DE11" i="14"/>
  <c r="DH11" i="14" s="1"/>
  <c r="DC11" i="14"/>
  <c r="DA11" i="14"/>
  <c r="CY11" i="14"/>
  <c r="DB11" i="14" s="1"/>
  <c r="CW11" i="14"/>
  <c r="CS11" i="14"/>
  <c r="CQ11" i="14"/>
  <c r="CK11" i="14"/>
  <c r="CG11" i="14"/>
  <c r="CJ11" i="14" s="1"/>
  <c r="CE11" i="14"/>
  <c r="CC11" i="14"/>
  <c r="CA11" i="14"/>
  <c r="CD11" i="14" s="1"/>
  <c r="BY11" i="14"/>
  <c r="BU11" i="14"/>
  <c r="BS11" i="14"/>
  <c r="BM11" i="14"/>
  <c r="BI11" i="14"/>
  <c r="BL11" i="14" s="1"/>
  <c r="BG11" i="14"/>
  <c r="BE11" i="14"/>
  <c r="BC11" i="14"/>
  <c r="BF11" i="14" s="1"/>
  <c r="BA11" i="14"/>
  <c r="AW11" i="14"/>
  <c r="AU11" i="14"/>
  <c r="AO11" i="14"/>
  <c r="AK11" i="14"/>
  <c r="AN11" i="14" s="1"/>
  <c r="AI11" i="14"/>
  <c r="AG11" i="14"/>
  <c r="AE11" i="14"/>
  <c r="AH11" i="14" s="1"/>
  <c r="AC11" i="14"/>
  <c r="Y11" i="14"/>
  <c r="W11" i="14"/>
  <c r="Q11" i="14"/>
  <c r="K11" i="14"/>
  <c r="DG10" i="14"/>
  <c r="DE10" i="14"/>
  <c r="DH10" i="14" s="1"/>
  <c r="DC10" i="14"/>
  <c r="CY10" i="14"/>
  <c r="CW10" i="14"/>
  <c r="CS10" i="14"/>
  <c r="CV10" i="14" s="1"/>
  <c r="CQ10" i="14"/>
  <c r="CK10" i="14"/>
  <c r="CI10" i="14"/>
  <c r="CG10" i="14"/>
  <c r="CJ10" i="14" s="1"/>
  <c r="CE10" i="14"/>
  <c r="CA10" i="14"/>
  <c r="BY10" i="14"/>
  <c r="BU10" i="14"/>
  <c r="BX10" i="14" s="1"/>
  <c r="BS10" i="14"/>
  <c r="BM10" i="14"/>
  <c r="BK10" i="14"/>
  <c r="BI10" i="14"/>
  <c r="BL10" i="14" s="1"/>
  <c r="BG10" i="14"/>
  <c r="BC10" i="14"/>
  <c r="BA10" i="14"/>
  <c r="AW10" i="14"/>
  <c r="AZ10" i="14" s="1"/>
  <c r="AU10" i="14"/>
  <c r="AO10" i="14"/>
  <c r="AM10" i="14"/>
  <c r="AK10" i="14"/>
  <c r="AN10" i="14" s="1"/>
  <c r="AI10" i="14"/>
  <c r="AE10" i="14"/>
  <c r="AC10" i="14"/>
  <c r="Y10" i="14"/>
  <c r="AB10" i="14" s="1"/>
  <c r="W10" i="14"/>
  <c r="Q10" i="14"/>
  <c r="K10" i="14"/>
  <c r="DE58" i="13"/>
  <c r="DC58" i="13"/>
  <c r="CY58" i="13"/>
  <c r="DB58" i="13" s="1"/>
  <c r="CW58" i="13"/>
  <c r="CS58" i="13"/>
  <c r="CV58" i="13" s="1"/>
  <c r="CQ58" i="13"/>
  <c r="CK58" i="13"/>
  <c r="CG58" i="13"/>
  <c r="CE58" i="13"/>
  <c r="CA58" i="13"/>
  <c r="CD58" i="13" s="1"/>
  <c r="BY58" i="13"/>
  <c r="BU58" i="13"/>
  <c r="BX58" i="13" s="1"/>
  <c r="BS58" i="13"/>
  <c r="BM58" i="13"/>
  <c r="BI58" i="13"/>
  <c r="BG58" i="13"/>
  <c r="BC58" i="13"/>
  <c r="BF58" i="13" s="1"/>
  <c r="BA58" i="13"/>
  <c r="AW58" i="13"/>
  <c r="AZ58" i="13" s="1"/>
  <c r="AU58" i="13"/>
  <c r="AO58" i="13"/>
  <c r="AK58" i="13"/>
  <c r="AI58" i="13"/>
  <c r="AE58" i="13"/>
  <c r="AH58" i="13" s="1"/>
  <c r="AC58" i="13"/>
  <c r="Y58" i="13"/>
  <c r="AB58" i="13" s="1"/>
  <c r="W58" i="13"/>
  <c r="Q58" i="13"/>
  <c r="K58" i="13"/>
  <c r="DE57" i="13"/>
  <c r="DH57" i="13" s="1"/>
  <c r="DC57" i="13"/>
  <c r="CY57" i="13"/>
  <c r="DB57" i="13" s="1"/>
  <c r="CW57" i="13"/>
  <c r="CU57" i="13"/>
  <c r="CS57" i="13"/>
  <c r="CV57" i="13" s="1"/>
  <c r="CQ57" i="13"/>
  <c r="CM57" i="13"/>
  <c r="CK57" i="13"/>
  <c r="CG57" i="13"/>
  <c r="CJ57" i="13" s="1"/>
  <c r="CE57" i="13"/>
  <c r="CA57" i="13"/>
  <c r="CD57" i="13" s="1"/>
  <c r="BY57" i="13"/>
  <c r="BW57" i="13"/>
  <c r="BU57" i="13"/>
  <c r="BX57" i="13" s="1"/>
  <c r="BS57" i="13"/>
  <c r="BO57" i="13"/>
  <c r="BM57" i="13"/>
  <c r="BI57" i="13"/>
  <c r="BL57" i="13" s="1"/>
  <c r="BG57" i="13"/>
  <c r="BC57" i="13"/>
  <c r="BF57" i="13" s="1"/>
  <c r="BA57" i="13"/>
  <c r="AY57" i="13"/>
  <c r="AW57" i="13"/>
  <c r="AZ57" i="13" s="1"/>
  <c r="AU57" i="13"/>
  <c r="AQ57" i="13"/>
  <c r="AO57" i="13"/>
  <c r="AK57" i="13"/>
  <c r="AN57" i="13" s="1"/>
  <c r="AI57" i="13"/>
  <c r="AE57" i="13"/>
  <c r="AH57" i="13" s="1"/>
  <c r="AC57" i="13"/>
  <c r="AA57" i="13"/>
  <c r="Y57" i="13"/>
  <c r="AB57" i="13" s="1"/>
  <c r="W57" i="13"/>
  <c r="S57" i="13"/>
  <c r="Q57" i="13"/>
  <c r="K57" i="13"/>
  <c r="DH56" i="13"/>
  <c r="DG56" i="13"/>
  <c r="DB56" i="13"/>
  <c r="DA56" i="13"/>
  <c r="CV56" i="13"/>
  <c r="CU56" i="13"/>
  <c r="CP56" i="13"/>
  <c r="CM56" i="13"/>
  <c r="CK56" i="13"/>
  <c r="CO56" i="13" s="1"/>
  <c r="CJ56" i="13"/>
  <c r="CI56" i="13"/>
  <c r="CD56" i="13"/>
  <c r="CC56" i="13"/>
  <c r="BX56" i="13"/>
  <c r="BW56" i="13"/>
  <c r="BQ56" i="13"/>
  <c r="BO56" i="13"/>
  <c r="BR56" i="13" s="1"/>
  <c r="BM56" i="13"/>
  <c r="BL56" i="13"/>
  <c r="BK56" i="13"/>
  <c r="BF56" i="13"/>
  <c r="BE56" i="13"/>
  <c r="AZ56" i="13"/>
  <c r="AY56" i="13"/>
  <c r="AQ56" i="13"/>
  <c r="AO56" i="13"/>
  <c r="AN56" i="13"/>
  <c r="AM56" i="13"/>
  <c r="AH56" i="13"/>
  <c r="AG56" i="13"/>
  <c r="AB56" i="13"/>
  <c r="AA56" i="13"/>
  <c r="S56" i="13"/>
  <c r="V56" i="13" s="1"/>
  <c r="Q56" i="13"/>
  <c r="DH55" i="13"/>
  <c r="DG55" i="13"/>
  <c r="DB55" i="13"/>
  <c r="DA55" i="13"/>
  <c r="CV55" i="13"/>
  <c r="CU55" i="13"/>
  <c r="CM55" i="13"/>
  <c r="CK55" i="13"/>
  <c r="CO55" i="13" s="1"/>
  <c r="CJ55" i="13"/>
  <c r="CI55" i="13"/>
  <c r="CD55" i="13"/>
  <c r="CC55" i="13"/>
  <c r="BX55" i="13"/>
  <c r="BW55" i="13"/>
  <c r="BO55" i="13"/>
  <c r="BR55" i="13" s="1"/>
  <c r="BM55" i="13"/>
  <c r="BL55" i="13"/>
  <c r="BK55" i="13"/>
  <c r="BF55" i="13"/>
  <c r="BE55" i="13"/>
  <c r="AZ55" i="13"/>
  <c r="AY55" i="13"/>
  <c r="AT55" i="13"/>
  <c r="AQ55" i="13"/>
  <c r="AO55" i="13"/>
  <c r="AN55" i="13"/>
  <c r="AM55" i="13"/>
  <c r="AH55" i="13"/>
  <c r="AG55" i="13"/>
  <c r="AB55" i="13"/>
  <c r="AA55" i="13"/>
  <c r="U55" i="13"/>
  <c r="S55" i="13"/>
  <c r="V55" i="13" s="1"/>
  <c r="Q55" i="13"/>
  <c r="M55" i="13"/>
  <c r="DE54" i="13"/>
  <c r="DH54" i="13" s="1"/>
  <c r="DC54" i="13"/>
  <c r="DA54" i="13"/>
  <c r="CY54" i="13"/>
  <c r="DB54" i="13" s="1"/>
  <c r="CW54" i="13"/>
  <c r="CS54" i="13"/>
  <c r="CQ54" i="13"/>
  <c r="CK54" i="13"/>
  <c r="CG54" i="13"/>
  <c r="CJ54" i="13" s="1"/>
  <c r="CE54" i="13"/>
  <c r="CC54" i="13"/>
  <c r="CA54" i="13"/>
  <c r="CD54" i="13" s="1"/>
  <c r="BY54" i="13"/>
  <c r="BU54" i="13"/>
  <c r="BS54" i="13"/>
  <c r="BM54" i="13"/>
  <c r="BI54" i="13"/>
  <c r="BL54" i="13" s="1"/>
  <c r="BG54" i="13"/>
  <c r="BE54" i="13"/>
  <c r="BC54" i="13"/>
  <c r="BF54" i="13" s="1"/>
  <c r="BA54" i="13"/>
  <c r="AW54" i="13"/>
  <c r="AU54" i="13"/>
  <c r="AO54" i="13"/>
  <c r="AK54" i="13"/>
  <c r="AN54" i="13" s="1"/>
  <c r="AI54" i="13"/>
  <c r="AG54" i="13"/>
  <c r="AE54" i="13"/>
  <c r="AH54" i="13" s="1"/>
  <c r="AC54" i="13"/>
  <c r="Y54" i="13"/>
  <c r="W54" i="13"/>
  <c r="Q54" i="13"/>
  <c r="K54" i="13"/>
  <c r="DH53" i="13"/>
  <c r="DG53" i="13"/>
  <c r="DB53" i="13"/>
  <c r="DA53" i="13"/>
  <c r="CV53" i="13"/>
  <c r="CU53" i="13"/>
  <c r="CM53" i="13"/>
  <c r="CK53" i="13"/>
  <c r="CJ53" i="13"/>
  <c r="CI53" i="13"/>
  <c r="CD53" i="13"/>
  <c r="CC53" i="13"/>
  <c r="BX53" i="13"/>
  <c r="BW53" i="13"/>
  <c r="BO53" i="13"/>
  <c r="BM53" i="13"/>
  <c r="BL53" i="13"/>
  <c r="BK53" i="13"/>
  <c r="BF53" i="13"/>
  <c r="BE53" i="13"/>
  <c r="AZ53" i="13"/>
  <c r="AY53" i="13"/>
  <c r="AT53" i="13"/>
  <c r="AQ53" i="13"/>
  <c r="AO53" i="13"/>
  <c r="AN53" i="13"/>
  <c r="AM53" i="13"/>
  <c r="AH53" i="13"/>
  <c r="AG53" i="13"/>
  <c r="AB53" i="13"/>
  <c r="AA53" i="13"/>
  <c r="S53" i="13"/>
  <c r="V53" i="13" s="1"/>
  <c r="Q53" i="13"/>
  <c r="DE52" i="13"/>
  <c r="DH52" i="13" s="1"/>
  <c r="DC52" i="13"/>
  <c r="CY52" i="13"/>
  <c r="DB52" i="13" s="1"/>
  <c r="CW52" i="13"/>
  <c r="CQ52" i="13"/>
  <c r="CK52" i="13"/>
  <c r="CG52" i="13"/>
  <c r="CJ52" i="13" s="1"/>
  <c r="CE52" i="13"/>
  <c r="CA52" i="13"/>
  <c r="CD52" i="13" s="1"/>
  <c r="BY52" i="13"/>
  <c r="BS52" i="13"/>
  <c r="BM52" i="13"/>
  <c r="BI52" i="13"/>
  <c r="BL52" i="13" s="1"/>
  <c r="BG52" i="13"/>
  <c r="BC52" i="13"/>
  <c r="BF52" i="13" s="1"/>
  <c r="BA52" i="13"/>
  <c r="AU52" i="13"/>
  <c r="AO52" i="13"/>
  <c r="AK52" i="13"/>
  <c r="AN52" i="13" s="1"/>
  <c r="AI52" i="13"/>
  <c r="AE52" i="13"/>
  <c r="AH52" i="13" s="1"/>
  <c r="AC52" i="13"/>
  <c r="W52" i="13"/>
  <c r="Q52" i="13"/>
  <c r="K52" i="13"/>
  <c r="DH51" i="13"/>
  <c r="DG51" i="13"/>
  <c r="DB51" i="13"/>
  <c r="DA51" i="13"/>
  <c r="CV51" i="13"/>
  <c r="CU51" i="13"/>
  <c r="CP51" i="13"/>
  <c r="CM51" i="13"/>
  <c r="CK51" i="13"/>
  <c r="CO51" i="13" s="1"/>
  <c r="CJ51" i="13"/>
  <c r="CI51" i="13"/>
  <c r="CD51" i="13"/>
  <c r="CC51" i="13"/>
  <c r="BX51" i="13"/>
  <c r="BW51" i="13"/>
  <c r="BQ51" i="13"/>
  <c r="BO51" i="13"/>
  <c r="BR51" i="13" s="1"/>
  <c r="BM51" i="13"/>
  <c r="BL51" i="13"/>
  <c r="BK51" i="13"/>
  <c r="BF51" i="13"/>
  <c r="BE51" i="13"/>
  <c r="AZ51" i="13"/>
  <c r="AY51" i="13"/>
  <c r="AQ51" i="13"/>
  <c r="AO51" i="13"/>
  <c r="AN51" i="13"/>
  <c r="AM51" i="13"/>
  <c r="AH51" i="13"/>
  <c r="AG51" i="13"/>
  <c r="AB51" i="13"/>
  <c r="AA51" i="13"/>
  <c r="S51" i="13"/>
  <c r="V51" i="13" s="1"/>
  <c r="Q51" i="13"/>
  <c r="DE50" i="13"/>
  <c r="DC50" i="13"/>
  <c r="CY50" i="13"/>
  <c r="DB50" i="13" s="1"/>
  <c r="CW50" i="13"/>
  <c r="CS50" i="13"/>
  <c r="CV50" i="13" s="1"/>
  <c r="CQ50" i="13"/>
  <c r="CK50" i="13"/>
  <c r="CG50" i="13"/>
  <c r="CE50" i="13"/>
  <c r="CA50" i="13"/>
  <c r="CD50" i="13" s="1"/>
  <c r="BY50" i="13"/>
  <c r="BU50" i="13"/>
  <c r="BX50" i="13" s="1"/>
  <c r="BS50" i="13"/>
  <c r="BM50" i="13"/>
  <c r="BI50" i="13"/>
  <c r="BG50" i="13"/>
  <c r="BC50" i="13"/>
  <c r="BF50" i="13" s="1"/>
  <c r="BA50" i="13"/>
  <c r="AW50" i="13"/>
  <c r="AZ50" i="13" s="1"/>
  <c r="AU50" i="13"/>
  <c r="AO50" i="13"/>
  <c r="AK50" i="13"/>
  <c r="AI50" i="13"/>
  <c r="AE50" i="13"/>
  <c r="AH50" i="13" s="1"/>
  <c r="AC50" i="13"/>
  <c r="Y50" i="13"/>
  <c r="AB50" i="13" s="1"/>
  <c r="W50" i="13"/>
  <c r="Q50" i="13"/>
  <c r="K50" i="13"/>
  <c r="DH49" i="13"/>
  <c r="DG49" i="13"/>
  <c r="DB49" i="13"/>
  <c r="DA49" i="13"/>
  <c r="CV49" i="13"/>
  <c r="CU49" i="13"/>
  <c r="CP49" i="13"/>
  <c r="CM49" i="13"/>
  <c r="CK49" i="13"/>
  <c r="CO49" i="13" s="1"/>
  <c r="CJ49" i="13"/>
  <c r="CI49" i="13"/>
  <c r="CD49" i="13"/>
  <c r="CC49" i="13"/>
  <c r="BX49" i="13"/>
  <c r="BW49" i="13"/>
  <c r="BO49" i="13"/>
  <c r="BR49" i="13" s="1"/>
  <c r="BM49" i="13"/>
  <c r="BL49" i="13"/>
  <c r="BK49" i="13"/>
  <c r="BF49" i="13"/>
  <c r="BE49" i="13"/>
  <c r="AZ49" i="13"/>
  <c r="AY49" i="13"/>
  <c r="AQ49" i="13"/>
  <c r="AO49" i="13"/>
  <c r="AN49" i="13"/>
  <c r="AM49" i="13"/>
  <c r="AH49" i="13"/>
  <c r="AG49" i="13"/>
  <c r="AB49" i="13"/>
  <c r="AA49" i="13"/>
  <c r="S49" i="13"/>
  <c r="Q49" i="13"/>
  <c r="DH48" i="13"/>
  <c r="DG48" i="13"/>
  <c r="DB48" i="13"/>
  <c r="DA48" i="13"/>
  <c r="CV48" i="13"/>
  <c r="CU48" i="13"/>
  <c r="CM48" i="13"/>
  <c r="CK48" i="13"/>
  <c r="CJ48" i="13"/>
  <c r="CI48" i="13"/>
  <c r="CD48" i="13"/>
  <c r="CC48" i="13"/>
  <c r="BX48" i="13"/>
  <c r="BW48" i="13"/>
  <c r="BO48" i="13"/>
  <c r="BM48" i="13"/>
  <c r="BL48" i="13"/>
  <c r="BK48" i="13"/>
  <c r="BF48" i="13"/>
  <c r="BE48" i="13"/>
  <c r="AZ48" i="13"/>
  <c r="AY48" i="13"/>
  <c r="AT48" i="13"/>
  <c r="AQ48" i="13"/>
  <c r="AO48" i="13"/>
  <c r="AN48" i="13"/>
  <c r="AM48" i="13"/>
  <c r="AH48" i="13"/>
  <c r="AG48" i="13"/>
  <c r="AB48" i="13"/>
  <c r="AA48" i="13"/>
  <c r="S48" i="13"/>
  <c r="V48" i="13" s="1"/>
  <c r="Q48" i="13"/>
  <c r="DH47" i="13"/>
  <c r="DG47" i="13"/>
  <c r="DB47" i="13"/>
  <c r="DA47" i="13"/>
  <c r="CV47" i="13"/>
  <c r="CU47" i="13"/>
  <c r="CP47" i="13"/>
  <c r="CM47" i="13"/>
  <c r="CK47" i="13"/>
  <c r="CO47" i="13" s="1"/>
  <c r="CJ47" i="13"/>
  <c r="CI47" i="13"/>
  <c r="CD47" i="13"/>
  <c r="CC47" i="13"/>
  <c r="BX47" i="13"/>
  <c r="BW47" i="13"/>
  <c r="BO47" i="13"/>
  <c r="BR47" i="13" s="1"/>
  <c r="BM47" i="13"/>
  <c r="BL47" i="13"/>
  <c r="BK47" i="13"/>
  <c r="BF47" i="13"/>
  <c r="BE47" i="13"/>
  <c r="AZ47" i="13"/>
  <c r="AY47" i="13"/>
  <c r="AQ47" i="13"/>
  <c r="AO47" i="13"/>
  <c r="AN47" i="13"/>
  <c r="AM47" i="13"/>
  <c r="AH47" i="13"/>
  <c r="AG47" i="13"/>
  <c r="AB47" i="13"/>
  <c r="AA47" i="13"/>
  <c r="S47" i="13"/>
  <c r="Q47" i="13"/>
  <c r="DH46" i="13"/>
  <c r="DG46" i="13"/>
  <c r="DB46" i="13"/>
  <c r="DA46" i="13"/>
  <c r="CV46" i="13"/>
  <c r="CU46" i="13"/>
  <c r="CM46" i="13"/>
  <c r="CK46" i="13"/>
  <c r="CJ46" i="13"/>
  <c r="CI46" i="13"/>
  <c r="CD46" i="13"/>
  <c r="CC46" i="13"/>
  <c r="BX46" i="13"/>
  <c r="BW46" i="13"/>
  <c r="BO46" i="13"/>
  <c r="BM46" i="13"/>
  <c r="BL46" i="13"/>
  <c r="BK46" i="13"/>
  <c r="BF46" i="13"/>
  <c r="BE46" i="13"/>
  <c r="AZ46" i="13"/>
  <c r="AY46" i="13"/>
  <c r="AT46" i="13"/>
  <c r="AQ46" i="13"/>
  <c r="AO46" i="13"/>
  <c r="AN46" i="13"/>
  <c r="AM46" i="13"/>
  <c r="AH46" i="13"/>
  <c r="AG46" i="13"/>
  <c r="AB46" i="13"/>
  <c r="AA46" i="13"/>
  <c r="S46" i="13"/>
  <c r="V46" i="13" s="1"/>
  <c r="Q46" i="13"/>
  <c r="DH45" i="13"/>
  <c r="DG45" i="13"/>
  <c r="DB45" i="13"/>
  <c r="DA45" i="13"/>
  <c r="CV45" i="13"/>
  <c r="CU45" i="13"/>
  <c r="CP45" i="13"/>
  <c r="CM45" i="13"/>
  <c r="CK45" i="13"/>
  <c r="CO45" i="13" s="1"/>
  <c r="CJ45" i="13"/>
  <c r="CI45" i="13"/>
  <c r="CD45" i="13"/>
  <c r="CC45" i="13"/>
  <c r="BX45" i="13"/>
  <c r="BW45" i="13"/>
  <c r="BO45" i="13"/>
  <c r="BR45" i="13" s="1"/>
  <c r="BM45" i="13"/>
  <c r="BL45" i="13"/>
  <c r="BK45" i="13"/>
  <c r="BF45" i="13"/>
  <c r="BE45" i="13"/>
  <c r="AZ45" i="13"/>
  <c r="AY45" i="13"/>
  <c r="AQ45" i="13"/>
  <c r="AO45" i="13"/>
  <c r="AN45" i="13"/>
  <c r="AM45" i="13"/>
  <c r="AH45" i="13"/>
  <c r="AG45" i="13"/>
  <c r="AB45" i="13"/>
  <c r="AA45" i="13"/>
  <c r="S45" i="13"/>
  <c r="Q45" i="13"/>
  <c r="DH44" i="13"/>
  <c r="DG44" i="13"/>
  <c r="DB44" i="13"/>
  <c r="DA44" i="13"/>
  <c r="CV44" i="13"/>
  <c r="CU44" i="13"/>
  <c r="CM44" i="13"/>
  <c r="CK44" i="13"/>
  <c r="CJ44" i="13"/>
  <c r="CI44" i="13"/>
  <c r="CD44" i="13"/>
  <c r="CC44" i="13"/>
  <c r="BX44" i="13"/>
  <c r="BW44" i="13"/>
  <c r="BO44" i="13"/>
  <c r="BM44" i="13"/>
  <c r="BL44" i="13"/>
  <c r="BK44" i="13"/>
  <c r="BF44" i="13"/>
  <c r="BE44" i="13"/>
  <c r="AZ44" i="13"/>
  <c r="AY44" i="13"/>
  <c r="AT44" i="13"/>
  <c r="AQ44" i="13"/>
  <c r="AO44" i="13"/>
  <c r="AN44" i="13"/>
  <c r="AM44" i="13"/>
  <c r="AH44" i="13"/>
  <c r="AG44" i="13"/>
  <c r="AB44" i="13"/>
  <c r="AA44" i="13"/>
  <c r="S44" i="13"/>
  <c r="V44" i="13" s="1"/>
  <c r="Q44" i="13"/>
  <c r="DE43" i="13"/>
  <c r="DH43" i="13" s="1"/>
  <c r="DC43" i="13"/>
  <c r="CY43" i="13"/>
  <c r="DB43" i="13" s="1"/>
  <c r="CW43" i="13"/>
  <c r="CU43" i="13"/>
  <c r="CS43" i="13"/>
  <c r="CV43" i="13" s="1"/>
  <c r="CQ43" i="13"/>
  <c r="CM43" i="13"/>
  <c r="CK43" i="13"/>
  <c r="CG43" i="13"/>
  <c r="CJ43" i="13" s="1"/>
  <c r="CE43" i="13"/>
  <c r="CA43" i="13"/>
  <c r="CD43" i="13" s="1"/>
  <c r="BY43" i="13"/>
  <c r="BW43" i="13"/>
  <c r="BU43" i="13"/>
  <c r="BX43" i="13" s="1"/>
  <c r="BS43" i="13"/>
  <c r="BO43" i="13"/>
  <c r="BM43" i="13"/>
  <c r="BI43" i="13"/>
  <c r="BL43" i="13" s="1"/>
  <c r="BG43" i="13"/>
  <c r="BC43" i="13"/>
  <c r="BF43" i="13" s="1"/>
  <c r="BA43" i="13"/>
  <c r="AY43" i="13"/>
  <c r="AW43" i="13"/>
  <c r="AZ43" i="13" s="1"/>
  <c r="AU43" i="13"/>
  <c r="AQ43" i="13"/>
  <c r="AO43" i="13"/>
  <c r="AK43" i="13"/>
  <c r="AN43" i="13" s="1"/>
  <c r="AI43" i="13"/>
  <c r="AE43" i="13"/>
  <c r="AH43" i="13" s="1"/>
  <c r="AC43" i="13"/>
  <c r="AA43" i="13"/>
  <c r="Y43" i="13"/>
  <c r="AB43" i="13" s="1"/>
  <c r="W43" i="13"/>
  <c r="S43" i="13"/>
  <c r="Q43" i="13"/>
  <c r="K43" i="13"/>
  <c r="DE42" i="13"/>
  <c r="DH42" i="13" s="1"/>
  <c r="DC42" i="13"/>
  <c r="DA42" i="13"/>
  <c r="CY42" i="13"/>
  <c r="DB42" i="13" s="1"/>
  <c r="CW42" i="13"/>
  <c r="CS42" i="13"/>
  <c r="CQ42" i="13"/>
  <c r="CK42" i="13"/>
  <c r="CG42" i="13"/>
  <c r="CJ42" i="13" s="1"/>
  <c r="CE42" i="13"/>
  <c r="CC42" i="13"/>
  <c r="CA42" i="13"/>
  <c r="CD42" i="13" s="1"/>
  <c r="BY42" i="13"/>
  <c r="BU42" i="13"/>
  <c r="BS42" i="13"/>
  <c r="BM42" i="13"/>
  <c r="BI42" i="13"/>
  <c r="BL42" i="13" s="1"/>
  <c r="BG42" i="13"/>
  <c r="BE42" i="13"/>
  <c r="BC42" i="13"/>
  <c r="BF42" i="13" s="1"/>
  <c r="BA42" i="13"/>
  <c r="AW42" i="13"/>
  <c r="AU42" i="13"/>
  <c r="AO42" i="13"/>
  <c r="AK42" i="13"/>
  <c r="AN42" i="13" s="1"/>
  <c r="AI42" i="13"/>
  <c r="AG42" i="13"/>
  <c r="AE42" i="13"/>
  <c r="AH42" i="13" s="1"/>
  <c r="AC42" i="13"/>
  <c r="Y42" i="13"/>
  <c r="W42" i="13"/>
  <c r="Q42" i="13"/>
  <c r="K42" i="13"/>
  <c r="DH41" i="13"/>
  <c r="DG41" i="13"/>
  <c r="DB41" i="13"/>
  <c r="DA41" i="13"/>
  <c r="CV41" i="13"/>
  <c r="CU41" i="13"/>
  <c r="CM41" i="13"/>
  <c r="CK41" i="13"/>
  <c r="CJ41" i="13"/>
  <c r="CI41" i="13"/>
  <c r="CD41" i="13"/>
  <c r="CC41" i="13"/>
  <c r="BX41" i="13"/>
  <c r="BW41" i="13"/>
  <c r="BO41" i="13"/>
  <c r="BM41" i="13"/>
  <c r="BL41" i="13"/>
  <c r="BK41" i="13"/>
  <c r="BF41" i="13"/>
  <c r="BE41" i="13"/>
  <c r="AZ41" i="13"/>
  <c r="AY41" i="13"/>
  <c r="AT41" i="13"/>
  <c r="AQ41" i="13"/>
  <c r="AO41" i="13"/>
  <c r="AN41" i="13"/>
  <c r="AM41" i="13"/>
  <c r="AH41" i="13"/>
  <c r="AG41" i="13"/>
  <c r="AB41" i="13"/>
  <c r="AA41" i="13"/>
  <c r="S41" i="13"/>
  <c r="V41" i="13" s="1"/>
  <c r="Q41" i="13"/>
  <c r="DE40" i="13"/>
  <c r="DH40" i="13" s="1"/>
  <c r="DC40" i="13"/>
  <c r="CY40" i="13"/>
  <c r="DB40" i="13" s="1"/>
  <c r="CW40" i="13"/>
  <c r="CU40" i="13"/>
  <c r="CS40" i="13"/>
  <c r="CV40" i="13" s="1"/>
  <c r="CQ40" i="13"/>
  <c r="CM40" i="13"/>
  <c r="CK40" i="13"/>
  <c r="CG40" i="13"/>
  <c r="CJ40" i="13" s="1"/>
  <c r="CE40" i="13"/>
  <c r="CA40" i="13"/>
  <c r="CD40" i="13" s="1"/>
  <c r="BY40" i="13"/>
  <c r="BW40" i="13"/>
  <c r="BU40" i="13"/>
  <c r="BX40" i="13" s="1"/>
  <c r="BS40" i="13"/>
  <c r="BO40" i="13"/>
  <c r="BM40" i="13"/>
  <c r="BI40" i="13"/>
  <c r="BL40" i="13" s="1"/>
  <c r="BG40" i="13"/>
  <c r="BC40" i="13"/>
  <c r="BF40" i="13" s="1"/>
  <c r="BA40" i="13"/>
  <c r="AY40" i="13"/>
  <c r="AW40" i="13"/>
  <c r="AZ40" i="13" s="1"/>
  <c r="AU40" i="13"/>
  <c r="AQ40" i="13"/>
  <c r="AO40" i="13"/>
  <c r="AK40" i="13"/>
  <c r="AN40" i="13" s="1"/>
  <c r="AI40" i="13"/>
  <c r="AE40" i="13"/>
  <c r="AH40" i="13" s="1"/>
  <c r="AC40" i="13"/>
  <c r="AA40" i="13"/>
  <c r="Y40" i="13"/>
  <c r="AB40" i="13" s="1"/>
  <c r="W40" i="13"/>
  <c r="S40" i="13"/>
  <c r="Q40" i="13"/>
  <c r="K40" i="13"/>
  <c r="DH39" i="13"/>
  <c r="DG39" i="13"/>
  <c r="DB39" i="13"/>
  <c r="DA39" i="13"/>
  <c r="CV39" i="13"/>
  <c r="CU39" i="13"/>
  <c r="CP39" i="13"/>
  <c r="CM39" i="13"/>
  <c r="CK39" i="13"/>
  <c r="CO39" i="13" s="1"/>
  <c r="CJ39" i="13"/>
  <c r="CI39" i="13"/>
  <c r="CD39" i="13"/>
  <c r="CC39" i="13"/>
  <c r="BX39" i="13"/>
  <c r="BW39" i="13"/>
  <c r="BQ39" i="13"/>
  <c r="BO39" i="13"/>
  <c r="BR39" i="13" s="1"/>
  <c r="BM39" i="13"/>
  <c r="BL39" i="13"/>
  <c r="BK39" i="13"/>
  <c r="BF39" i="13"/>
  <c r="BE39" i="13"/>
  <c r="AZ39" i="13"/>
  <c r="AY39" i="13"/>
  <c r="AQ39" i="13"/>
  <c r="AO39" i="13"/>
  <c r="AN39" i="13"/>
  <c r="AM39" i="13"/>
  <c r="AH39" i="13"/>
  <c r="AG39" i="13"/>
  <c r="AB39" i="13"/>
  <c r="AA39" i="13"/>
  <c r="S39" i="13"/>
  <c r="V39" i="13" s="1"/>
  <c r="Q39" i="13"/>
  <c r="DH38" i="13"/>
  <c r="DG38" i="13"/>
  <c r="DB38" i="13"/>
  <c r="DA38" i="13"/>
  <c r="CV38" i="13"/>
  <c r="CU38" i="13"/>
  <c r="CM38" i="13"/>
  <c r="CK38" i="13"/>
  <c r="CO38" i="13" s="1"/>
  <c r="CJ38" i="13"/>
  <c r="CI38" i="13"/>
  <c r="CD38" i="13"/>
  <c r="CC38" i="13"/>
  <c r="BX38" i="13"/>
  <c r="BW38" i="13"/>
  <c r="BO38" i="13"/>
  <c r="BR38" i="13" s="1"/>
  <c r="BM38" i="13"/>
  <c r="BL38" i="13"/>
  <c r="BK38" i="13"/>
  <c r="BF38" i="13"/>
  <c r="BE38" i="13"/>
  <c r="AZ38" i="13"/>
  <c r="AY38" i="13"/>
  <c r="AT38" i="13"/>
  <c r="AQ38" i="13"/>
  <c r="AO38" i="13"/>
  <c r="AN38" i="13"/>
  <c r="AM38" i="13"/>
  <c r="AH38" i="13"/>
  <c r="AG38" i="13"/>
  <c r="AB38" i="13"/>
  <c r="AA38" i="13"/>
  <c r="U38" i="13"/>
  <c r="S38" i="13"/>
  <c r="V38" i="13" s="1"/>
  <c r="Q38" i="13"/>
  <c r="M38" i="13"/>
  <c r="DH37" i="13"/>
  <c r="DG37" i="13"/>
  <c r="DB37" i="13"/>
  <c r="DA37" i="13"/>
  <c r="CV37" i="13"/>
  <c r="CU37" i="13"/>
  <c r="CP37" i="13"/>
  <c r="CM37" i="13"/>
  <c r="CK37" i="13"/>
  <c r="CO37" i="13" s="1"/>
  <c r="CJ37" i="13"/>
  <c r="CI37" i="13"/>
  <c r="CD37" i="13"/>
  <c r="CC37" i="13"/>
  <c r="BX37" i="13"/>
  <c r="BW37" i="13"/>
  <c r="BQ37" i="13"/>
  <c r="BO37" i="13"/>
  <c r="BR37" i="13" s="1"/>
  <c r="BM37" i="13"/>
  <c r="BL37" i="13"/>
  <c r="BK37" i="13"/>
  <c r="BF37" i="13"/>
  <c r="BE37" i="13"/>
  <c r="AZ37" i="13"/>
  <c r="AY37" i="13"/>
  <c r="AQ37" i="13"/>
  <c r="AO37" i="13"/>
  <c r="AN37" i="13"/>
  <c r="AM37" i="13"/>
  <c r="AH37" i="13"/>
  <c r="AG37" i="13"/>
  <c r="AB37" i="13"/>
  <c r="AA37" i="13"/>
  <c r="S37" i="13"/>
  <c r="V37" i="13" s="1"/>
  <c r="Q37" i="13"/>
  <c r="DH36" i="13"/>
  <c r="DG36" i="13"/>
  <c r="DB36" i="13"/>
  <c r="DA36" i="13"/>
  <c r="CV36" i="13"/>
  <c r="CU36" i="13"/>
  <c r="CM36" i="13"/>
  <c r="CK36" i="13"/>
  <c r="CP36" i="13" s="1"/>
  <c r="CJ36" i="13"/>
  <c r="CI36" i="13"/>
  <c r="CD36" i="13"/>
  <c r="CC36" i="13"/>
  <c r="BX36" i="13"/>
  <c r="BW36" i="13"/>
  <c r="BO36" i="13"/>
  <c r="BR36" i="13" s="1"/>
  <c r="BM36" i="13"/>
  <c r="BL36" i="13"/>
  <c r="BK36" i="13"/>
  <c r="BF36" i="13"/>
  <c r="BE36" i="13"/>
  <c r="AZ36" i="13"/>
  <c r="AY36" i="13"/>
  <c r="AT36" i="13"/>
  <c r="AQ36" i="13"/>
  <c r="AS36" i="13" s="1"/>
  <c r="AO36" i="13"/>
  <c r="AN36" i="13"/>
  <c r="AM36" i="13"/>
  <c r="AH36" i="13"/>
  <c r="AG36" i="13"/>
  <c r="AB36" i="13"/>
  <c r="AA36" i="13"/>
  <c r="U36" i="13"/>
  <c r="S36" i="13"/>
  <c r="V36" i="13" s="1"/>
  <c r="Q36" i="13"/>
  <c r="M36" i="13"/>
  <c r="DH35" i="13"/>
  <c r="DG35" i="13"/>
  <c r="DB35" i="13"/>
  <c r="DA35" i="13"/>
  <c r="CV35" i="13"/>
  <c r="CU35" i="13"/>
  <c r="CP35" i="13"/>
  <c r="CM35" i="13"/>
  <c r="CO35" i="13" s="1"/>
  <c r="CK35" i="13"/>
  <c r="CJ35" i="13"/>
  <c r="CI35" i="13"/>
  <c r="CD35" i="13"/>
  <c r="CC35" i="13"/>
  <c r="BX35" i="13"/>
  <c r="BW35" i="13"/>
  <c r="BQ35" i="13"/>
  <c r="BO35" i="13"/>
  <c r="BR35" i="13" s="1"/>
  <c r="BM35" i="13"/>
  <c r="BL35" i="13"/>
  <c r="BK35" i="13"/>
  <c r="BF35" i="13"/>
  <c r="BE35" i="13"/>
  <c r="AZ35" i="13"/>
  <c r="AY35" i="13"/>
  <c r="AQ35" i="13"/>
  <c r="AO35" i="13"/>
  <c r="K35" i="13" s="1"/>
  <c r="AN35" i="13"/>
  <c r="AM35" i="13"/>
  <c r="AH35" i="13"/>
  <c r="AG35" i="13"/>
  <c r="AB35" i="13"/>
  <c r="AA35" i="13"/>
  <c r="S35" i="13"/>
  <c r="V35" i="13" s="1"/>
  <c r="Q35" i="13"/>
  <c r="DE34" i="13"/>
  <c r="DC34" i="13"/>
  <c r="CY34" i="13"/>
  <c r="DB34" i="13" s="1"/>
  <c r="CW34" i="13"/>
  <c r="CS34" i="13"/>
  <c r="CV34" i="13" s="1"/>
  <c r="CQ34" i="13"/>
  <c r="CK34" i="13"/>
  <c r="CG34" i="13"/>
  <c r="CE34" i="13"/>
  <c r="CA34" i="13"/>
  <c r="CD34" i="13" s="1"/>
  <c r="BY34" i="13"/>
  <c r="BU34" i="13"/>
  <c r="BX34" i="13" s="1"/>
  <c r="BS34" i="13"/>
  <c r="BM34" i="13"/>
  <c r="BI34" i="13"/>
  <c r="BG34" i="13"/>
  <c r="BC34" i="13"/>
  <c r="BF34" i="13" s="1"/>
  <c r="BA34" i="13"/>
  <c r="AW34" i="13"/>
  <c r="AZ34" i="13" s="1"/>
  <c r="AU34" i="13"/>
  <c r="AO34" i="13"/>
  <c r="AK34" i="13"/>
  <c r="AI34" i="13"/>
  <c r="AE34" i="13"/>
  <c r="AH34" i="13" s="1"/>
  <c r="AC34" i="13"/>
  <c r="Y34" i="13"/>
  <c r="AB34" i="13" s="1"/>
  <c r="W34" i="13"/>
  <c r="Q34" i="13"/>
  <c r="K34" i="13"/>
  <c r="DC33" i="13"/>
  <c r="CW33" i="13"/>
  <c r="CQ33" i="13"/>
  <c r="CK33" i="13"/>
  <c r="CE33" i="13"/>
  <c r="BY33" i="13"/>
  <c r="BS33" i="13"/>
  <c r="BM33" i="13"/>
  <c r="BG33" i="13"/>
  <c r="BA33" i="13"/>
  <c r="AU33" i="13"/>
  <c r="AO33" i="13"/>
  <c r="AI33" i="13"/>
  <c r="AC33" i="13"/>
  <c r="W33" i="13"/>
  <c r="Q33" i="13"/>
  <c r="K33" i="13"/>
  <c r="DH32" i="13"/>
  <c r="DG32" i="13"/>
  <c r="DB32" i="13"/>
  <c r="DA32" i="13"/>
  <c r="CV32" i="13"/>
  <c r="CU32" i="13"/>
  <c r="CP32" i="13"/>
  <c r="CM32" i="13"/>
  <c r="CO32" i="13" s="1"/>
  <c r="CK32" i="13"/>
  <c r="CJ32" i="13"/>
  <c r="CI32" i="13"/>
  <c r="CD32" i="13"/>
  <c r="CC32" i="13"/>
  <c r="BX32" i="13"/>
  <c r="BW32" i="13"/>
  <c r="BQ32" i="13"/>
  <c r="BO32" i="13"/>
  <c r="BR32" i="13" s="1"/>
  <c r="BM32" i="13"/>
  <c r="BL32" i="13"/>
  <c r="BK32" i="13"/>
  <c r="BF32" i="13"/>
  <c r="BE32" i="13"/>
  <c r="AZ32" i="13"/>
  <c r="AY32" i="13"/>
  <c r="AQ32" i="13"/>
  <c r="AO32" i="13"/>
  <c r="K32" i="13" s="1"/>
  <c r="AN32" i="13"/>
  <c r="AM32" i="13"/>
  <c r="AH32" i="13"/>
  <c r="AG32" i="13"/>
  <c r="AB32" i="13"/>
  <c r="AA32" i="13"/>
  <c r="S32" i="13"/>
  <c r="V32" i="13" s="1"/>
  <c r="Q32" i="13"/>
  <c r="DH31" i="13"/>
  <c r="DG31" i="13"/>
  <c r="DB31" i="13"/>
  <c r="DA31" i="13"/>
  <c r="CV31" i="13"/>
  <c r="CU31" i="13"/>
  <c r="CM31" i="13"/>
  <c r="CK31" i="13"/>
  <c r="CP31" i="13" s="1"/>
  <c r="CJ31" i="13"/>
  <c r="CI31" i="13"/>
  <c r="CD31" i="13"/>
  <c r="CC31" i="13"/>
  <c r="BX31" i="13"/>
  <c r="BW31" i="13"/>
  <c r="BO31" i="13"/>
  <c r="BR31" i="13" s="1"/>
  <c r="BM31" i="13"/>
  <c r="BL31" i="13"/>
  <c r="BK31" i="13"/>
  <c r="BF31" i="13"/>
  <c r="BE31" i="13"/>
  <c r="AZ31" i="13"/>
  <c r="AY31" i="13"/>
  <c r="AT31" i="13"/>
  <c r="AQ31" i="13"/>
  <c r="AS31" i="13" s="1"/>
  <c r="AO31" i="13"/>
  <c r="AN31" i="13"/>
  <c r="AM31" i="13"/>
  <c r="AH31" i="13"/>
  <c r="AG31" i="13"/>
  <c r="AB31" i="13"/>
  <c r="AA31" i="13"/>
  <c r="U31" i="13"/>
  <c r="S31" i="13"/>
  <c r="V31" i="13" s="1"/>
  <c r="Q31" i="13"/>
  <c r="M31" i="13"/>
  <c r="DE30" i="13"/>
  <c r="DH30" i="13" s="1"/>
  <c r="DC30" i="13"/>
  <c r="DA30" i="13"/>
  <c r="CY30" i="13"/>
  <c r="DB30" i="13" s="1"/>
  <c r="CW30" i="13"/>
  <c r="CS30" i="13"/>
  <c r="CQ30" i="13"/>
  <c r="CK30" i="13"/>
  <c r="CG30" i="13"/>
  <c r="CJ30" i="13" s="1"/>
  <c r="CE30" i="13"/>
  <c r="CC30" i="13"/>
  <c r="CA30" i="13"/>
  <c r="CD30" i="13" s="1"/>
  <c r="BY30" i="13"/>
  <c r="BU30" i="13"/>
  <c r="BS30" i="13"/>
  <c r="BM30" i="13"/>
  <c r="BI30" i="13"/>
  <c r="BL30" i="13" s="1"/>
  <c r="BG30" i="13"/>
  <c r="BE30" i="13"/>
  <c r="BC30" i="13"/>
  <c r="BF30" i="13" s="1"/>
  <c r="BA30" i="13"/>
  <c r="AW30" i="13"/>
  <c r="AU30" i="13"/>
  <c r="AO30" i="13"/>
  <c r="AK30" i="13"/>
  <c r="AN30" i="13" s="1"/>
  <c r="AI30" i="13"/>
  <c r="AG30" i="13"/>
  <c r="AE30" i="13"/>
  <c r="AH30" i="13" s="1"/>
  <c r="AC30" i="13"/>
  <c r="Y30" i="13"/>
  <c r="W30" i="13"/>
  <c r="Q30" i="13"/>
  <c r="K30" i="13"/>
  <c r="DH29" i="13"/>
  <c r="DG29" i="13"/>
  <c r="DB29" i="13"/>
  <c r="DA29" i="13"/>
  <c r="CV29" i="13"/>
  <c r="CU29" i="13"/>
  <c r="CM29" i="13"/>
  <c r="CK29" i="13"/>
  <c r="CP29" i="13" s="1"/>
  <c r="CJ29" i="13"/>
  <c r="CI29" i="13"/>
  <c r="CD29" i="13"/>
  <c r="CC29" i="13"/>
  <c r="BX29" i="13"/>
  <c r="BW29" i="13"/>
  <c r="BO29" i="13"/>
  <c r="BM29" i="13"/>
  <c r="BL29" i="13"/>
  <c r="BK29" i="13"/>
  <c r="BF29" i="13"/>
  <c r="BE29" i="13"/>
  <c r="AZ29" i="13"/>
  <c r="AY29" i="13"/>
  <c r="AT29" i="13"/>
  <c r="AQ29" i="13"/>
  <c r="AO29" i="13"/>
  <c r="AN29" i="13"/>
  <c r="AM29" i="13"/>
  <c r="AH29" i="13"/>
  <c r="AG29" i="13"/>
  <c r="AB29" i="13"/>
  <c r="AA29" i="13"/>
  <c r="S29" i="13"/>
  <c r="V29" i="13" s="1"/>
  <c r="Q29" i="13"/>
  <c r="DH28" i="13"/>
  <c r="DG28" i="13"/>
  <c r="DB28" i="13"/>
  <c r="DA28" i="13"/>
  <c r="CV28" i="13"/>
  <c r="CU28" i="13"/>
  <c r="CP28" i="13"/>
  <c r="CM28" i="13"/>
  <c r="CK28" i="13"/>
  <c r="CJ28" i="13"/>
  <c r="CI28" i="13"/>
  <c r="CD28" i="13"/>
  <c r="CC28" i="13"/>
  <c r="BX28" i="13"/>
  <c r="BW28" i="13"/>
  <c r="BO28" i="13"/>
  <c r="BR28" i="13" s="1"/>
  <c r="BM28" i="13"/>
  <c r="BL28" i="13"/>
  <c r="BK28" i="13"/>
  <c r="BF28" i="13"/>
  <c r="BE28" i="13"/>
  <c r="AZ28" i="13"/>
  <c r="AY28" i="13"/>
  <c r="AQ28" i="13"/>
  <c r="AO28" i="13"/>
  <c r="AN28" i="13"/>
  <c r="AM28" i="13"/>
  <c r="AH28" i="13"/>
  <c r="AG28" i="13"/>
  <c r="AB28" i="13"/>
  <c r="AA28" i="13"/>
  <c r="S28" i="13"/>
  <c r="Q28" i="13"/>
  <c r="DH27" i="13"/>
  <c r="DG27" i="13"/>
  <c r="DB27" i="13"/>
  <c r="DA27" i="13"/>
  <c r="CV27" i="13"/>
  <c r="CU27" i="13"/>
  <c r="CM27" i="13"/>
  <c r="CK27" i="13"/>
  <c r="CP27" i="13" s="1"/>
  <c r="CJ27" i="13"/>
  <c r="CI27" i="13"/>
  <c r="CD27" i="13"/>
  <c r="CC27" i="13"/>
  <c r="BX27" i="13"/>
  <c r="BW27" i="13"/>
  <c r="BO27" i="13"/>
  <c r="BM27" i="13"/>
  <c r="BL27" i="13"/>
  <c r="BK27" i="13"/>
  <c r="BF27" i="13"/>
  <c r="BE27" i="13"/>
  <c r="AZ27" i="13"/>
  <c r="AY27" i="13"/>
  <c r="AT27" i="13"/>
  <c r="AQ27" i="13"/>
  <c r="AO27" i="13"/>
  <c r="AN27" i="13"/>
  <c r="AM27" i="13"/>
  <c r="AH27" i="13"/>
  <c r="AG27" i="13"/>
  <c r="AB27" i="13"/>
  <c r="AA27" i="13"/>
  <c r="S27" i="13"/>
  <c r="V27" i="13" s="1"/>
  <c r="Q27" i="13"/>
  <c r="DH26" i="13"/>
  <c r="DG26" i="13"/>
  <c r="DB26" i="13"/>
  <c r="DA26" i="13"/>
  <c r="CV26" i="13"/>
  <c r="CU26" i="13"/>
  <c r="CP26" i="13"/>
  <c r="CM26" i="13"/>
  <c r="CK26" i="13"/>
  <c r="CJ26" i="13"/>
  <c r="CI26" i="13"/>
  <c r="CD26" i="13"/>
  <c r="CC26" i="13"/>
  <c r="BX26" i="13"/>
  <c r="BW26" i="13"/>
  <c r="BO26" i="13"/>
  <c r="BR26" i="13" s="1"/>
  <c r="BM26" i="13"/>
  <c r="BL26" i="13"/>
  <c r="BK26" i="13"/>
  <c r="BF26" i="13"/>
  <c r="BE26" i="13"/>
  <c r="AZ26" i="13"/>
  <c r="AY26" i="13"/>
  <c r="AQ26" i="13"/>
  <c r="AO26" i="13"/>
  <c r="AN26" i="13"/>
  <c r="AM26" i="13"/>
  <c r="AH26" i="13"/>
  <c r="AG26" i="13"/>
  <c r="AB26" i="13"/>
  <c r="AA26" i="13"/>
  <c r="S26" i="13"/>
  <c r="Q26" i="13"/>
  <c r="DG25" i="13"/>
  <c r="DE25" i="13"/>
  <c r="DH25" i="13" s="1"/>
  <c r="DC25" i="13"/>
  <c r="CY25" i="13"/>
  <c r="CW25" i="13"/>
  <c r="CS25" i="13"/>
  <c r="CV25" i="13" s="1"/>
  <c r="CQ25" i="13"/>
  <c r="CK25" i="13"/>
  <c r="CI25" i="13"/>
  <c r="CG25" i="13"/>
  <c r="CJ25" i="13" s="1"/>
  <c r="CE25" i="13"/>
  <c r="CA25" i="13"/>
  <c r="BY25" i="13"/>
  <c r="BU25" i="13"/>
  <c r="BX25" i="13" s="1"/>
  <c r="BS25" i="13"/>
  <c r="BM25" i="13"/>
  <c r="BK25" i="13"/>
  <c r="BI25" i="13"/>
  <c r="BL25" i="13" s="1"/>
  <c r="BG25" i="13"/>
  <c r="BC25" i="13"/>
  <c r="BA25" i="13"/>
  <c r="AW25" i="13"/>
  <c r="AZ25" i="13" s="1"/>
  <c r="AU25" i="13"/>
  <c r="AO25" i="13"/>
  <c r="AM25" i="13"/>
  <c r="AK25" i="13"/>
  <c r="AN25" i="13" s="1"/>
  <c r="AI25" i="13"/>
  <c r="AE25" i="13"/>
  <c r="AC25" i="13"/>
  <c r="Y25" i="13"/>
  <c r="AB25" i="13" s="1"/>
  <c r="W25" i="13"/>
  <c r="Q25" i="13"/>
  <c r="K25" i="13"/>
  <c r="DH24" i="13"/>
  <c r="DG24" i="13"/>
  <c r="DB24" i="13"/>
  <c r="DA24" i="13"/>
  <c r="CV24" i="13"/>
  <c r="CU24" i="13"/>
  <c r="CM24" i="13"/>
  <c r="CK24" i="13"/>
  <c r="CP24" i="13" s="1"/>
  <c r="CJ24" i="13"/>
  <c r="CI24" i="13"/>
  <c r="CD24" i="13"/>
  <c r="CC24" i="13"/>
  <c r="BX24" i="13"/>
  <c r="BW24" i="13"/>
  <c r="BO24" i="13"/>
  <c r="BR24" i="13" s="1"/>
  <c r="BM24" i="13"/>
  <c r="BL24" i="13"/>
  <c r="BK24" i="13"/>
  <c r="BF24" i="13"/>
  <c r="BE24" i="13"/>
  <c r="AZ24" i="13"/>
  <c r="AY24" i="13"/>
  <c r="AT24" i="13"/>
  <c r="AQ24" i="13"/>
  <c r="AS24" i="13" s="1"/>
  <c r="AO24" i="13"/>
  <c r="AN24" i="13"/>
  <c r="AM24" i="13"/>
  <c r="AH24" i="13"/>
  <c r="AG24" i="13"/>
  <c r="AB24" i="13"/>
  <c r="AA24" i="13"/>
  <c r="U24" i="13"/>
  <c r="S24" i="13"/>
  <c r="V24" i="13" s="1"/>
  <c r="Q24" i="13"/>
  <c r="M24" i="13"/>
  <c r="DH23" i="13"/>
  <c r="DG23" i="13"/>
  <c r="DB23" i="13"/>
  <c r="DA23" i="13"/>
  <c r="CV23" i="13"/>
  <c r="CU23" i="13"/>
  <c r="CP23" i="13"/>
  <c r="CM23" i="13"/>
  <c r="CO23" i="13" s="1"/>
  <c r="CK23" i="13"/>
  <c r="CJ23" i="13"/>
  <c r="CI23" i="13"/>
  <c r="CD23" i="13"/>
  <c r="CC23" i="13"/>
  <c r="BX23" i="13"/>
  <c r="BW23" i="13"/>
  <c r="BQ23" i="13"/>
  <c r="BO23" i="13"/>
  <c r="BR23" i="13" s="1"/>
  <c r="BM23" i="13"/>
  <c r="BL23" i="13"/>
  <c r="BK23" i="13"/>
  <c r="BF23" i="13"/>
  <c r="BE23" i="13"/>
  <c r="AZ23" i="13"/>
  <c r="AY23" i="13"/>
  <c r="AQ23" i="13"/>
  <c r="AO23" i="13"/>
  <c r="K23" i="13" s="1"/>
  <c r="AN23" i="13"/>
  <c r="AM23" i="13"/>
  <c r="AH23" i="13"/>
  <c r="AG23" i="13"/>
  <c r="AB23" i="13"/>
  <c r="AA23" i="13"/>
  <c r="S23" i="13"/>
  <c r="V23" i="13" s="1"/>
  <c r="Q23" i="13"/>
  <c r="DE22" i="13"/>
  <c r="DC22" i="13"/>
  <c r="CY22" i="13"/>
  <c r="DB22" i="13" s="1"/>
  <c r="CW22" i="13"/>
  <c r="CS22" i="13"/>
  <c r="CV22" i="13" s="1"/>
  <c r="CQ22" i="13"/>
  <c r="CK22" i="13"/>
  <c r="CG22" i="13"/>
  <c r="CE22" i="13"/>
  <c r="CA22" i="13"/>
  <c r="CD22" i="13" s="1"/>
  <c r="BY22" i="13"/>
  <c r="BU22" i="13"/>
  <c r="BX22" i="13" s="1"/>
  <c r="BS22" i="13"/>
  <c r="BM22" i="13"/>
  <c r="BI22" i="13"/>
  <c r="BG22" i="13"/>
  <c r="BC22" i="13"/>
  <c r="BF22" i="13" s="1"/>
  <c r="BA22" i="13"/>
  <c r="AW22" i="13"/>
  <c r="AZ22" i="13" s="1"/>
  <c r="AU22" i="13"/>
  <c r="AO22" i="13"/>
  <c r="AK22" i="13"/>
  <c r="AI22" i="13"/>
  <c r="AE22" i="13"/>
  <c r="AH22" i="13" s="1"/>
  <c r="AC22" i="13"/>
  <c r="Y22" i="13"/>
  <c r="AB22" i="13" s="1"/>
  <c r="W22" i="13"/>
  <c r="Q22" i="13"/>
  <c r="K22" i="13"/>
  <c r="DC21" i="13"/>
  <c r="CW21" i="13"/>
  <c r="CQ21" i="13"/>
  <c r="CK21" i="13"/>
  <c r="CE21" i="13"/>
  <c r="BY21" i="13"/>
  <c r="BS21" i="13"/>
  <c r="BM21" i="13"/>
  <c r="BG21" i="13"/>
  <c r="BA21" i="13"/>
  <c r="AU21" i="13"/>
  <c r="AO21" i="13"/>
  <c r="AI21" i="13"/>
  <c r="AC21" i="13"/>
  <c r="W21" i="13"/>
  <c r="Q21" i="13"/>
  <c r="K21" i="13"/>
  <c r="DH20" i="13"/>
  <c r="DG20" i="13"/>
  <c r="DB20" i="13"/>
  <c r="DA20" i="13"/>
  <c r="CV20" i="13"/>
  <c r="CU20" i="13"/>
  <c r="CP20" i="13"/>
  <c r="CM20" i="13"/>
  <c r="CO20" i="13" s="1"/>
  <c r="CK20" i="13"/>
  <c r="CJ20" i="13"/>
  <c r="CI20" i="13"/>
  <c r="CD20" i="13"/>
  <c r="CC20" i="13"/>
  <c r="BX20" i="13"/>
  <c r="BW20" i="13"/>
  <c r="BQ20" i="13"/>
  <c r="BO20" i="13"/>
  <c r="BR20" i="13" s="1"/>
  <c r="BM20" i="13"/>
  <c r="BL20" i="13"/>
  <c r="BK20" i="13"/>
  <c r="BF20" i="13"/>
  <c r="BE20" i="13"/>
  <c r="AZ20" i="13"/>
  <c r="AY20" i="13"/>
  <c r="AQ20" i="13"/>
  <c r="AO20" i="13"/>
  <c r="K20" i="13" s="1"/>
  <c r="AN20" i="13"/>
  <c r="AM20" i="13"/>
  <c r="AH20" i="13"/>
  <c r="AG20" i="13"/>
  <c r="AB20" i="13"/>
  <c r="AA20" i="13"/>
  <c r="S20" i="13"/>
  <c r="V20" i="13" s="1"/>
  <c r="Q20" i="13"/>
  <c r="DH19" i="13"/>
  <c r="DG19" i="13"/>
  <c r="DB19" i="13"/>
  <c r="DA19" i="13"/>
  <c r="CV19" i="13"/>
  <c r="CU19" i="13"/>
  <c r="CM19" i="13"/>
  <c r="CK19" i="13"/>
  <c r="CP19" i="13" s="1"/>
  <c r="CJ19" i="13"/>
  <c r="CI19" i="13"/>
  <c r="CD19" i="13"/>
  <c r="CC19" i="13"/>
  <c r="BX19" i="13"/>
  <c r="BW19" i="13"/>
  <c r="BO19" i="13"/>
  <c r="BR19" i="13" s="1"/>
  <c r="BM19" i="13"/>
  <c r="BL19" i="13"/>
  <c r="BK19" i="13"/>
  <c r="BF19" i="13"/>
  <c r="BE19" i="13"/>
  <c r="AZ19" i="13"/>
  <c r="AY19" i="13"/>
  <c r="AT19" i="13"/>
  <c r="AQ19" i="13"/>
  <c r="AS19" i="13" s="1"/>
  <c r="AO19" i="13"/>
  <c r="AN19" i="13"/>
  <c r="AM19" i="13"/>
  <c r="AH19" i="13"/>
  <c r="AG19" i="13"/>
  <c r="AB19" i="13"/>
  <c r="AA19" i="13"/>
  <c r="U19" i="13"/>
  <c r="S19" i="13"/>
  <c r="V19" i="13" s="1"/>
  <c r="Q19" i="13"/>
  <c r="M19" i="13"/>
  <c r="DH18" i="13"/>
  <c r="DG18" i="13"/>
  <c r="DB18" i="13"/>
  <c r="DA18" i="13"/>
  <c r="CV18" i="13"/>
  <c r="CU18" i="13"/>
  <c r="CP18" i="13"/>
  <c r="CM18" i="13"/>
  <c r="CO18" i="13" s="1"/>
  <c r="CK18" i="13"/>
  <c r="CJ18" i="13"/>
  <c r="CI18" i="13"/>
  <c r="CD18" i="13"/>
  <c r="CC18" i="13"/>
  <c r="BX18" i="13"/>
  <c r="BW18" i="13"/>
  <c r="BQ18" i="13"/>
  <c r="BO18" i="13"/>
  <c r="BR18" i="13" s="1"/>
  <c r="BM18" i="13"/>
  <c r="BL18" i="13"/>
  <c r="BK18" i="13"/>
  <c r="BF18" i="13"/>
  <c r="BE18" i="13"/>
  <c r="AZ18" i="13"/>
  <c r="AY18" i="13"/>
  <c r="AQ18" i="13"/>
  <c r="AO18" i="13"/>
  <c r="K18" i="13" s="1"/>
  <c r="AN18" i="13"/>
  <c r="AM18" i="13"/>
  <c r="AH18" i="13"/>
  <c r="AG18" i="13"/>
  <c r="AB18" i="13"/>
  <c r="AA18" i="13"/>
  <c r="S18" i="13"/>
  <c r="V18" i="13" s="1"/>
  <c r="Q18" i="13"/>
  <c r="DE17" i="13"/>
  <c r="DE14" i="13" s="1"/>
  <c r="DC17" i="13"/>
  <c r="CY17" i="13"/>
  <c r="DB17" i="13" s="1"/>
  <c r="CW17" i="13"/>
  <c r="CS17" i="13"/>
  <c r="CV17" i="13" s="1"/>
  <c r="CQ17" i="13"/>
  <c r="CK17" i="13"/>
  <c r="CG17" i="13"/>
  <c r="CE17" i="13"/>
  <c r="CA17" i="13"/>
  <c r="CD17" i="13" s="1"/>
  <c r="BY17" i="13"/>
  <c r="BU17" i="13"/>
  <c r="BX17" i="13" s="1"/>
  <c r="BS17" i="13"/>
  <c r="BM17" i="13"/>
  <c r="BI17" i="13"/>
  <c r="BI14" i="13" s="1"/>
  <c r="BG17" i="13"/>
  <c r="BC17" i="13"/>
  <c r="BF17" i="13" s="1"/>
  <c r="BA17" i="13"/>
  <c r="AW17" i="13"/>
  <c r="AZ17" i="13" s="1"/>
  <c r="AU17" i="13"/>
  <c r="AO17" i="13"/>
  <c r="AK17" i="13"/>
  <c r="AI17" i="13"/>
  <c r="AE17" i="13"/>
  <c r="AH17" i="13" s="1"/>
  <c r="AC17" i="13"/>
  <c r="Y17" i="13"/>
  <c r="AB17" i="13" s="1"/>
  <c r="W17" i="13"/>
  <c r="Q17" i="13"/>
  <c r="K17" i="13"/>
  <c r="DH16" i="13"/>
  <c r="DG16" i="13"/>
  <c r="DB16" i="13"/>
  <c r="DA16" i="13"/>
  <c r="CV16" i="13"/>
  <c r="CU16" i="13"/>
  <c r="CP16" i="13"/>
  <c r="CM16" i="13"/>
  <c r="CK16" i="13"/>
  <c r="CJ16" i="13"/>
  <c r="CI16" i="13"/>
  <c r="CD16" i="13"/>
  <c r="CC16" i="13"/>
  <c r="BX16" i="13"/>
  <c r="BW16" i="13"/>
  <c r="BO16" i="13"/>
  <c r="BR16" i="13" s="1"/>
  <c r="BM16" i="13"/>
  <c r="BL16" i="13"/>
  <c r="BK16" i="13"/>
  <c r="BF16" i="13"/>
  <c r="BE16" i="13"/>
  <c r="AZ16" i="13"/>
  <c r="AY16" i="13"/>
  <c r="AQ16" i="13"/>
  <c r="AO16" i="13"/>
  <c r="AN16" i="13"/>
  <c r="AM16" i="13"/>
  <c r="AH16" i="13"/>
  <c r="AG16" i="13"/>
  <c r="AB16" i="13"/>
  <c r="AA16" i="13"/>
  <c r="S16" i="13"/>
  <c r="Q16" i="13"/>
  <c r="DG15" i="13"/>
  <c r="DE15" i="13"/>
  <c r="DH15" i="13" s="1"/>
  <c r="DC15" i="13"/>
  <c r="CY15" i="13"/>
  <c r="CW15" i="13"/>
  <c r="CS15" i="13"/>
  <c r="CV15" i="13" s="1"/>
  <c r="CQ15" i="13"/>
  <c r="CK15" i="13"/>
  <c r="CI15" i="13"/>
  <c r="CG15" i="13"/>
  <c r="CJ15" i="13" s="1"/>
  <c r="CE15" i="13"/>
  <c r="CA15" i="13"/>
  <c r="BY15" i="13"/>
  <c r="BU15" i="13"/>
  <c r="BX15" i="13" s="1"/>
  <c r="BS15" i="13"/>
  <c r="BM15" i="13"/>
  <c r="BK15" i="13"/>
  <c r="BI15" i="13"/>
  <c r="BL15" i="13" s="1"/>
  <c r="BG15" i="13"/>
  <c r="BC15" i="13"/>
  <c r="BA15" i="13"/>
  <c r="AW15" i="13"/>
  <c r="AZ15" i="13" s="1"/>
  <c r="AU15" i="13"/>
  <c r="AO15" i="13"/>
  <c r="AM15" i="13"/>
  <c r="AK15" i="13"/>
  <c r="AN15" i="13" s="1"/>
  <c r="AI15" i="13"/>
  <c r="AE15" i="13"/>
  <c r="AC15" i="13"/>
  <c r="Y15" i="13"/>
  <c r="AB15" i="13" s="1"/>
  <c r="W15" i="13"/>
  <c r="Q15" i="13"/>
  <c r="K15" i="13"/>
  <c r="DC14" i="13"/>
  <c r="CW14" i="13"/>
  <c r="CQ14" i="13"/>
  <c r="CK14" i="13"/>
  <c r="CE14" i="13"/>
  <c r="BY14" i="13"/>
  <c r="BS14" i="13"/>
  <c r="BM14" i="13"/>
  <c r="BG14" i="13"/>
  <c r="BA14" i="13"/>
  <c r="AU14" i="13"/>
  <c r="AO14" i="13"/>
  <c r="AI14" i="13"/>
  <c r="AC14" i="13"/>
  <c r="W14" i="13"/>
  <c r="Q14" i="13"/>
  <c r="K14" i="13"/>
  <c r="DC13" i="13"/>
  <c r="CW13" i="13"/>
  <c r="CQ13" i="13"/>
  <c r="CK13" i="13"/>
  <c r="CE13" i="13"/>
  <c r="BY13" i="13"/>
  <c r="BS13" i="13"/>
  <c r="BM13" i="13"/>
  <c r="BG13" i="13"/>
  <c r="BA13" i="13"/>
  <c r="AU13" i="13"/>
  <c r="AO13" i="13"/>
  <c r="AI13" i="13"/>
  <c r="AC13" i="13"/>
  <c r="W13" i="13"/>
  <c r="Q13" i="13"/>
  <c r="K13" i="13"/>
  <c r="DC12" i="13"/>
  <c r="CW12" i="13"/>
  <c r="CS12" i="13"/>
  <c r="CQ12" i="13"/>
  <c r="CK12" i="13"/>
  <c r="CE12" i="13"/>
  <c r="BY12" i="13"/>
  <c r="BU12" i="13"/>
  <c r="BS12" i="13"/>
  <c r="BM12" i="13"/>
  <c r="BG12" i="13"/>
  <c r="BA12" i="13"/>
  <c r="AW12" i="13"/>
  <c r="AU12" i="13"/>
  <c r="AO12" i="13"/>
  <c r="AI12" i="13"/>
  <c r="AC12" i="13"/>
  <c r="Y12" i="13"/>
  <c r="W12" i="13"/>
  <c r="Q12" i="13"/>
  <c r="K12" i="13"/>
  <c r="DG11" i="13"/>
  <c r="DE11" i="13"/>
  <c r="DH11" i="13" s="1"/>
  <c r="DC11" i="13"/>
  <c r="CY11" i="13"/>
  <c r="CW11" i="13"/>
  <c r="CS11" i="13"/>
  <c r="CV11" i="13" s="1"/>
  <c r="CQ11" i="13"/>
  <c r="CK11" i="13"/>
  <c r="CI11" i="13"/>
  <c r="CG11" i="13"/>
  <c r="CJ11" i="13" s="1"/>
  <c r="CE11" i="13"/>
  <c r="CA11" i="13"/>
  <c r="BY11" i="13"/>
  <c r="BU11" i="13"/>
  <c r="BX11" i="13" s="1"/>
  <c r="BS11" i="13"/>
  <c r="BM11" i="13"/>
  <c r="BK11" i="13"/>
  <c r="BI11" i="13"/>
  <c r="BL11" i="13" s="1"/>
  <c r="BG11" i="13"/>
  <c r="BC11" i="13"/>
  <c r="BA11" i="13"/>
  <c r="AW11" i="13"/>
  <c r="AZ11" i="13" s="1"/>
  <c r="AU11" i="13"/>
  <c r="AO11" i="13"/>
  <c r="AM11" i="13"/>
  <c r="AK11" i="13"/>
  <c r="AN11" i="13" s="1"/>
  <c r="AI11" i="13"/>
  <c r="AE11" i="13"/>
  <c r="AC11" i="13"/>
  <c r="Y11" i="13"/>
  <c r="AB11" i="13" s="1"/>
  <c r="W11" i="13"/>
  <c r="Q11" i="13"/>
  <c r="K11" i="13"/>
  <c r="DH50" i="12"/>
  <c r="DG50" i="12"/>
  <c r="DB50" i="12"/>
  <c r="DA50" i="12"/>
  <c r="CV50" i="12"/>
  <c r="CU50" i="12"/>
  <c r="CP50" i="12"/>
  <c r="CM50" i="12"/>
  <c r="CO50" i="12" s="1"/>
  <c r="CK50" i="12"/>
  <c r="CJ50" i="12"/>
  <c r="CI50" i="12"/>
  <c r="CD50" i="12"/>
  <c r="CC50" i="12"/>
  <c r="BX50" i="12"/>
  <c r="BW50" i="12"/>
  <c r="BQ50" i="12"/>
  <c r="BO50" i="12"/>
  <c r="BR50" i="12" s="1"/>
  <c r="BM50" i="12"/>
  <c r="BL50" i="12"/>
  <c r="BK50" i="12"/>
  <c r="BF50" i="12"/>
  <c r="BE50" i="12"/>
  <c r="AZ50" i="12"/>
  <c r="AY50" i="12"/>
  <c r="AQ50" i="12"/>
  <c r="AO50" i="12"/>
  <c r="K50" i="12" s="1"/>
  <c r="AN50" i="12"/>
  <c r="AM50" i="12"/>
  <c r="AH50" i="12"/>
  <c r="AG50" i="12"/>
  <c r="AB50" i="12"/>
  <c r="AA50" i="12"/>
  <c r="S50" i="12"/>
  <c r="V50" i="12" s="1"/>
  <c r="Q50" i="12"/>
  <c r="DH49" i="12"/>
  <c r="DG49" i="12"/>
  <c r="DB49" i="12"/>
  <c r="DA49" i="12"/>
  <c r="CV49" i="12"/>
  <c r="CU49" i="12"/>
  <c r="CM49" i="12"/>
  <c r="CK49" i="12"/>
  <c r="CP49" i="12" s="1"/>
  <c r="CJ49" i="12"/>
  <c r="CI49" i="12"/>
  <c r="CD49" i="12"/>
  <c r="CC49" i="12"/>
  <c r="BX49" i="12"/>
  <c r="BW49" i="12"/>
  <c r="BO49" i="12"/>
  <c r="BR49" i="12" s="1"/>
  <c r="BM49" i="12"/>
  <c r="BL49" i="12"/>
  <c r="BK49" i="12"/>
  <c r="BF49" i="12"/>
  <c r="BE49" i="12"/>
  <c r="AZ49" i="12"/>
  <c r="AY49" i="12"/>
  <c r="AT49" i="12"/>
  <c r="AQ49" i="12"/>
  <c r="AS49" i="12" s="1"/>
  <c r="AO49" i="12"/>
  <c r="AN49" i="12"/>
  <c r="AM49" i="12"/>
  <c r="AH49" i="12"/>
  <c r="AG49" i="12"/>
  <c r="AB49" i="12"/>
  <c r="AA49" i="12"/>
  <c r="U49" i="12"/>
  <c r="S49" i="12"/>
  <c r="V49" i="12" s="1"/>
  <c r="Q49" i="12"/>
  <c r="M49" i="12"/>
  <c r="DH48" i="12"/>
  <c r="DG48" i="12"/>
  <c r="DB48" i="12"/>
  <c r="DA48" i="12"/>
  <c r="CV48" i="12"/>
  <c r="CU48" i="12"/>
  <c r="CP48" i="12"/>
  <c r="CM48" i="12"/>
  <c r="CO48" i="12" s="1"/>
  <c r="CK48" i="12"/>
  <c r="CJ48" i="12"/>
  <c r="CI48" i="12"/>
  <c r="CD48" i="12"/>
  <c r="CC48" i="12"/>
  <c r="BX48" i="12"/>
  <c r="BW48" i="12"/>
  <c r="BQ48" i="12"/>
  <c r="BO48" i="12"/>
  <c r="BR48" i="12" s="1"/>
  <c r="BM48" i="12"/>
  <c r="BL48" i="12"/>
  <c r="BK48" i="12"/>
  <c r="BF48" i="12"/>
  <c r="BE48" i="12"/>
  <c r="AZ48" i="12"/>
  <c r="AY48" i="12"/>
  <c r="AQ48" i="12"/>
  <c r="AO48" i="12"/>
  <c r="K48" i="12" s="1"/>
  <c r="AN48" i="12"/>
  <c r="AM48" i="12"/>
  <c r="AH48" i="12"/>
  <c r="AG48" i="12"/>
  <c r="AB48" i="12"/>
  <c r="AA48" i="12"/>
  <c r="S48" i="12"/>
  <c r="V48" i="12" s="1"/>
  <c r="Q48" i="12"/>
  <c r="DH46" i="12"/>
  <c r="DG46" i="12"/>
  <c r="DB46" i="12"/>
  <c r="DA46" i="12"/>
  <c r="CV46" i="12"/>
  <c r="CU46" i="12"/>
  <c r="CM46" i="12"/>
  <c r="CK46" i="12"/>
  <c r="CP46" i="12" s="1"/>
  <c r="CJ46" i="12"/>
  <c r="CI46" i="12"/>
  <c r="CD46" i="12"/>
  <c r="CC46" i="12"/>
  <c r="BX46" i="12"/>
  <c r="BW46" i="12"/>
  <c r="BO46" i="12"/>
  <c r="BR46" i="12" s="1"/>
  <c r="BM46" i="12"/>
  <c r="BL46" i="12"/>
  <c r="BK46" i="12"/>
  <c r="BF46" i="12"/>
  <c r="BE46" i="12"/>
  <c r="AZ46" i="12"/>
  <c r="AY46" i="12"/>
  <c r="AT46" i="12"/>
  <c r="AQ46" i="12"/>
  <c r="AS46" i="12" s="1"/>
  <c r="AO46" i="12"/>
  <c r="AN46" i="12"/>
  <c r="AM46" i="12"/>
  <c r="AH46" i="12"/>
  <c r="AG46" i="12"/>
  <c r="AB46" i="12"/>
  <c r="AA46" i="12"/>
  <c r="U46" i="12"/>
  <c r="S46" i="12"/>
  <c r="V46" i="12" s="1"/>
  <c r="Q46" i="12"/>
  <c r="M46" i="12"/>
  <c r="DH45" i="12"/>
  <c r="DG45" i="12"/>
  <c r="DB45" i="12"/>
  <c r="DA45" i="12"/>
  <c r="CV45" i="12"/>
  <c r="CU45" i="12"/>
  <c r="CP45" i="12"/>
  <c r="CM45" i="12"/>
  <c r="CO45" i="12" s="1"/>
  <c r="CK45" i="12"/>
  <c r="CJ45" i="12"/>
  <c r="CI45" i="12"/>
  <c r="CD45" i="12"/>
  <c r="CC45" i="12"/>
  <c r="BX45" i="12"/>
  <c r="BW45" i="12"/>
  <c r="BQ45" i="12"/>
  <c r="BO45" i="12"/>
  <c r="BR45" i="12" s="1"/>
  <c r="BM45" i="12"/>
  <c r="BL45" i="12"/>
  <c r="BK45" i="12"/>
  <c r="BF45" i="12"/>
  <c r="BE45" i="12"/>
  <c r="AZ45" i="12"/>
  <c r="AY45" i="12"/>
  <c r="AQ45" i="12"/>
  <c r="AO45" i="12"/>
  <c r="K45" i="12" s="1"/>
  <c r="AN45" i="12"/>
  <c r="AM45" i="12"/>
  <c r="AH45" i="12"/>
  <c r="AG45" i="12"/>
  <c r="AB45" i="12"/>
  <c r="AA45" i="12"/>
  <c r="S45" i="12"/>
  <c r="V45" i="12" s="1"/>
  <c r="Q45" i="12"/>
  <c r="DH44" i="12"/>
  <c r="DG44" i="12"/>
  <c r="DB44" i="12"/>
  <c r="DA44" i="12"/>
  <c r="CV44" i="12"/>
  <c r="CU44" i="12"/>
  <c r="CM44" i="12"/>
  <c r="CK44" i="12"/>
  <c r="CP44" i="12" s="1"/>
  <c r="CJ44" i="12"/>
  <c r="CI44" i="12"/>
  <c r="CD44" i="12"/>
  <c r="CC44" i="12"/>
  <c r="BX44" i="12"/>
  <c r="BW44" i="12"/>
  <c r="BO44" i="12"/>
  <c r="BR44" i="12" s="1"/>
  <c r="BM44" i="12"/>
  <c r="BL44" i="12"/>
  <c r="BK44" i="12"/>
  <c r="BF44" i="12"/>
  <c r="BE44" i="12"/>
  <c r="AZ44" i="12"/>
  <c r="AY44" i="12"/>
  <c r="AT44" i="12"/>
  <c r="AQ44" i="12"/>
  <c r="AS44" i="12" s="1"/>
  <c r="AO44" i="12"/>
  <c r="AN44" i="12"/>
  <c r="AM44" i="12"/>
  <c r="AH44" i="12"/>
  <c r="AG44" i="12"/>
  <c r="AB44" i="12"/>
  <c r="AA44" i="12"/>
  <c r="U44" i="12"/>
  <c r="S44" i="12"/>
  <c r="V44" i="12" s="1"/>
  <c r="Q44" i="12"/>
  <c r="M44" i="12"/>
  <c r="DH42" i="12"/>
  <c r="DG42" i="12"/>
  <c r="DB42" i="12"/>
  <c r="DA42" i="12"/>
  <c r="CV42" i="12"/>
  <c r="CU42" i="12"/>
  <c r="CP42" i="12"/>
  <c r="CM42" i="12"/>
  <c r="CO42" i="12" s="1"/>
  <c r="CK42" i="12"/>
  <c r="CJ42" i="12"/>
  <c r="CI42" i="12"/>
  <c r="CD42" i="12"/>
  <c r="CC42" i="12"/>
  <c r="BX42" i="12"/>
  <c r="BW42" i="12"/>
  <c r="BQ42" i="12"/>
  <c r="BO42" i="12"/>
  <c r="BR42" i="12" s="1"/>
  <c r="BM42" i="12"/>
  <c r="BL42" i="12"/>
  <c r="BK42" i="12"/>
  <c r="BF42" i="12"/>
  <c r="BE42" i="12"/>
  <c r="AZ42" i="12"/>
  <c r="AY42" i="12"/>
  <c r="AQ42" i="12"/>
  <c r="AO42" i="12"/>
  <c r="K42" i="12" s="1"/>
  <c r="AN42" i="12"/>
  <c r="AM42" i="12"/>
  <c r="AH42" i="12"/>
  <c r="AG42" i="12"/>
  <c r="AB42" i="12"/>
  <c r="AA42" i="12"/>
  <c r="S42" i="12"/>
  <c r="V42" i="12" s="1"/>
  <c r="Q42" i="12"/>
  <c r="DE41" i="12"/>
  <c r="DC41" i="12"/>
  <c r="CY41" i="12"/>
  <c r="DB41" i="12" s="1"/>
  <c r="CW41" i="12"/>
  <c r="CS41" i="12"/>
  <c r="CV41" i="12" s="1"/>
  <c r="CQ41" i="12"/>
  <c r="CK41" i="12"/>
  <c r="CG41" i="12"/>
  <c r="CE41" i="12"/>
  <c r="CA41" i="12"/>
  <c r="CD41" i="12" s="1"/>
  <c r="BY41" i="12"/>
  <c r="BU41" i="12"/>
  <c r="BX41" i="12" s="1"/>
  <c r="BS41" i="12"/>
  <c r="BM41" i="12"/>
  <c r="BI41" i="12"/>
  <c r="BG41" i="12"/>
  <c r="BC41" i="12"/>
  <c r="BF41" i="12" s="1"/>
  <c r="BA41" i="12"/>
  <c r="AW41" i="12"/>
  <c r="AZ41" i="12" s="1"/>
  <c r="AU41" i="12"/>
  <c r="AO41" i="12"/>
  <c r="AK41" i="12"/>
  <c r="AI41" i="12"/>
  <c r="AE41" i="12"/>
  <c r="AH41" i="12" s="1"/>
  <c r="AC41" i="12"/>
  <c r="Y41" i="12"/>
  <c r="AB41" i="12" s="1"/>
  <c r="W41" i="12"/>
  <c r="Q41" i="12"/>
  <c r="K41" i="12"/>
  <c r="DE40" i="12"/>
  <c r="DH40" i="12" s="1"/>
  <c r="DC40" i="12"/>
  <c r="CY40" i="12"/>
  <c r="DB40" i="12" s="1"/>
  <c r="CW40" i="12"/>
  <c r="CU40" i="12"/>
  <c r="CS40" i="12"/>
  <c r="CV40" i="12" s="1"/>
  <c r="CQ40" i="12"/>
  <c r="CM40" i="12"/>
  <c r="CK40" i="12"/>
  <c r="CG40" i="12"/>
  <c r="CJ40" i="12" s="1"/>
  <c r="CE40" i="12"/>
  <c r="CA40" i="12"/>
  <c r="CD40" i="12" s="1"/>
  <c r="BY40" i="12"/>
  <c r="BW40" i="12"/>
  <c r="BU40" i="12"/>
  <c r="BX40" i="12" s="1"/>
  <c r="BS40" i="12"/>
  <c r="BO40" i="12"/>
  <c r="BM40" i="12"/>
  <c r="BI40" i="12"/>
  <c r="BL40" i="12" s="1"/>
  <c r="BG40" i="12"/>
  <c r="BC40" i="12"/>
  <c r="BF40" i="12" s="1"/>
  <c r="BA40" i="12"/>
  <c r="AY40" i="12"/>
  <c r="AW40" i="12"/>
  <c r="AZ40" i="12" s="1"/>
  <c r="AU40" i="12"/>
  <c r="AQ40" i="12"/>
  <c r="AO40" i="12"/>
  <c r="AK40" i="12"/>
  <c r="AN40" i="12" s="1"/>
  <c r="AI40" i="12"/>
  <c r="AE40" i="12"/>
  <c r="AH40" i="12" s="1"/>
  <c r="AC40" i="12"/>
  <c r="AA40" i="12"/>
  <c r="Y40" i="12"/>
  <c r="AB40" i="12" s="1"/>
  <c r="W40" i="12"/>
  <c r="S40" i="12"/>
  <c r="Q40" i="12"/>
  <c r="K40" i="12"/>
  <c r="DE39" i="12"/>
  <c r="DH39" i="12" s="1"/>
  <c r="DC39" i="12"/>
  <c r="DA39" i="12"/>
  <c r="CY39" i="12"/>
  <c r="DB39" i="12" s="1"/>
  <c r="CW39" i="12"/>
  <c r="CS39" i="12"/>
  <c r="CQ39" i="12"/>
  <c r="CK39" i="12"/>
  <c r="CG39" i="12"/>
  <c r="CJ39" i="12" s="1"/>
  <c r="CE39" i="12"/>
  <c r="CC39" i="12"/>
  <c r="CA39" i="12"/>
  <c r="CD39" i="12" s="1"/>
  <c r="BY39" i="12"/>
  <c r="BU39" i="12"/>
  <c r="BS39" i="12"/>
  <c r="BM39" i="12"/>
  <c r="BI39" i="12"/>
  <c r="BL39" i="12" s="1"/>
  <c r="BG39" i="12"/>
  <c r="BE39" i="12"/>
  <c r="BC39" i="12"/>
  <c r="BF39" i="12" s="1"/>
  <c r="BA39" i="12"/>
  <c r="AW39" i="12"/>
  <c r="AU39" i="12"/>
  <c r="AO39" i="12"/>
  <c r="AK39" i="12"/>
  <c r="AN39" i="12" s="1"/>
  <c r="AI39" i="12"/>
  <c r="AG39" i="12"/>
  <c r="AE39" i="12"/>
  <c r="AH39" i="12" s="1"/>
  <c r="AC39" i="12"/>
  <c r="Y39" i="12"/>
  <c r="W39" i="12"/>
  <c r="Q39" i="12"/>
  <c r="K39" i="12"/>
  <c r="DC38" i="12"/>
  <c r="CY38" i="12"/>
  <c r="CW38" i="12"/>
  <c r="CQ38" i="12"/>
  <c r="CK38" i="12"/>
  <c r="CE38" i="12"/>
  <c r="CA38" i="12"/>
  <c r="BY38" i="12"/>
  <c r="BS38" i="12"/>
  <c r="BM38" i="12"/>
  <c r="BG38" i="12"/>
  <c r="BC38" i="12"/>
  <c r="BA38" i="12"/>
  <c r="AU38" i="12"/>
  <c r="AO38" i="12"/>
  <c r="AI38" i="12"/>
  <c r="AE38" i="12"/>
  <c r="AC38" i="12"/>
  <c r="W38" i="12"/>
  <c r="Q38" i="12"/>
  <c r="K38" i="12"/>
  <c r="DC37" i="12"/>
  <c r="CW37" i="12"/>
  <c r="CQ37" i="12"/>
  <c r="CK37" i="12"/>
  <c r="CE37" i="12"/>
  <c r="BY37" i="12"/>
  <c r="BS37" i="12"/>
  <c r="BM37" i="12"/>
  <c r="BG37" i="12"/>
  <c r="BA37" i="12"/>
  <c r="AU37" i="12"/>
  <c r="AO37" i="12"/>
  <c r="AI37" i="12"/>
  <c r="AC37" i="12"/>
  <c r="W37" i="12"/>
  <c r="Q37" i="12"/>
  <c r="K37" i="12"/>
  <c r="DH36" i="12"/>
  <c r="DG36" i="12"/>
  <c r="DB36" i="12"/>
  <c r="DA36" i="12"/>
  <c r="CV36" i="12"/>
  <c r="CU36" i="12"/>
  <c r="CP36" i="12"/>
  <c r="CM36" i="12"/>
  <c r="CK36" i="12"/>
  <c r="CJ36" i="12"/>
  <c r="CI36" i="12"/>
  <c r="CD36" i="12"/>
  <c r="CC36" i="12"/>
  <c r="BX36" i="12"/>
  <c r="BW36" i="12"/>
  <c r="BO36" i="12"/>
  <c r="BR36" i="12" s="1"/>
  <c r="BM36" i="12"/>
  <c r="BL36" i="12"/>
  <c r="BK36" i="12"/>
  <c r="BF36" i="12"/>
  <c r="BE36" i="12"/>
  <c r="AZ36" i="12"/>
  <c r="AY36" i="12"/>
  <c r="AQ36" i="12"/>
  <c r="AO36" i="12"/>
  <c r="AN36" i="12"/>
  <c r="AM36" i="12"/>
  <c r="AH36" i="12"/>
  <c r="AG36" i="12"/>
  <c r="AB36" i="12"/>
  <c r="AA36" i="12"/>
  <c r="S36" i="12"/>
  <c r="Q36" i="12"/>
  <c r="DH35" i="12"/>
  <c r="DG35" i="12"/>
  <c r="DB35" i="12"/>
  <c r="DA35" i="12"/>
  <c r="CV35" i="12"/>
  <c r="CU35" i="12"/>
  <c r="CM35" i="12"/>
  <c r="CK35" i="12"/>
  <c r="CP35" i="12" s="1"/>
  <c r="CJ35" i="12"/>
  <c r="CI35" i="12"/>
  <c r="CD35" i="12"/>
  <c r="CC35" i="12"/>
  <c r="BX35" i="12"/>
  <c r="BW35" i="12"/>
  <c r="BO35" i="12"/>
  <c r="BM35" i="12"/>
  <c r="BL35" i="12"/>
  <c r="BK35" i="12"/>
  <c r="BF35" i="12"/>
  <c r="BE35" i="12"/>
  <c r="AZ35" i="12"/>
  <c r="AY35" i="12"/>
  <c r="AT35" i="12"/>
  <c r="AQ35" i="12"/>
  <c r="AO35" i="12"/>
  <c r="AN35" i="12"/>
  <c r="AM35" i="12"/>
  <c r="AH35" i="12"/>
  <c r="AG35" i="12"/>
  <c r="AB35" i="12"/>
  <c r="AA35" i="12"/>
  <c r="S35" i="12"/>
  <c r="V35" i="12" s="1"/>
  <c r="Q35" i="12"/>
  <c r="DH34" i="12"/>
  <c r="DG34" i="12"/>
  <c r="DB34" i="12"/>
  <c r="DA34" i="12"/>
  <c r="CV34" i="12"/>
  <c r="CU34" i="12"/>
  <c r="CP34" i="12"/>
  <c r="CM34" i="12"/>
  <c r="CK34" i="12"/>
  <c r="CJ34" i="12"/>
  <c r="CI34" i="12"/>
  <c r="CD34" i="12"/>
  <c r="CC34" i="12"/>
  <c r="BX34" i="12"/>
  <c r="BW34" i="12"/>
  <c r="BO34" i="12"/>
  <c r="BR34" i="12" s="1"/>
  <c r="BM34" i="12"/>
  <c r="BL34" i="12"/>
  <c r="BK34" i="12"/>
  <c r="BF34" i="12"/>
  <c r="BE34" i="12"/>
  <c r="AZ34" i="12"/>
  <c r="AY34" i="12"/>
  <c r="AQ34" i="12"/>
  <c r="AO34" i="12"/>
  <c r="AN34" i="12"/>
  <c r="AM34" i="12"/>
  <c r="AH34" i="12"/>
  <c r="AG34" i="12"/>
  <c r="AB34" i="12"/>
  <c r="AA34" i="12"/>
  <c r="S34" i="12"/>
  <c r="Q34" i="12"/>
  <c r="DG33" i="12"/>
  <c r="DE33" i="12"/>
  <c r="DH33" i="12" s="1"/>
  <c r="DC33" i="12"/>
  <c r="CY33" i="12"/>
  <c r="CW33" i="12"/>
  <c r="CS33" i="12"/>
  <c r="CV33" i="12" s="1"/>
  <c r="CQ33" i="12"/>
  <c r="CK33" i="12"/>
  <c r="CI33" i="12"/>
  <c r="CG33" i="12"/>
  <c r="CJ33" i="12" s="1"/>
  <c r="CE33" i="12"/>
  <c r="CA33" i="12"/>
  <c r="BY33" i="12"/>
  <c r="BU33" i="12"/>
  <c r="BX33" i="12" s="1"/>
  <c r="BS33" i="12"/>
  <c r="BM33" i="12"/>
  <c r="BK33" i="12"/>
  <c r="BI33" i="12"/>
  <c r="BL33" i="12" s="1"/>
  <c r="BG33" i="12"/>
  <c r="BC33" i="12"/>
  <c r="BA33" i="12"/>
  <c r="AW33" i="12"/>
  <c r="AZ33" i="12" s="1"/>
  <c r="AU33" i="12"/>
  <c r="AO33" i="12"/>
  <c r="AM33" i="12"/>
  <c r="AK33" i="12"/>
  <c r="AN33" i="12" s="1"/>
  <c r="AI33" i="12"/>
  <c r="AE33" i="12"/>
  <c r="AC33" i="12"/>
  <c r="Y33" i="12"/>
  <c r="AB33" i="12" s="1"/>
  <c r="W33" i="12"/>
  <c r="Q33" i="12"/>
  <c r="K33" i="12"/>
  <c r="DE32" i="12"/>
  <c r="DC32" i="12"/>
  <c r="CW32" i="12"/>
  <c r="CQ32" i="12"/>
  <c r="CK32" i="12"/>
  <c r="CG32" i="12"/>
  <c r="CE32" i="12"/>
  <c r="BY32" i="12"/>
  <c r="BS32" i="12"/>
  <c r="BM32" i="12"/>
  <c r="BI32" i="12"/>
  <c r="BG32" i="12"/>
  <c r="BA32" i="12"/>
  <c r="AU32" i="12"/>
  <c r="AO32" i="12"/>
  <c r="AK32" i="12"/>
  <c r="AI32" i="12"/>
  <c r="AC32" i="12"/>
  <c r="W32" i="12"/>
  <c r="Q32" i="12"/>
  <c r="K32" i="12"/>
  <c r="DH30" i="12"/>
  <c r="DG30" i="12"/>
  <c r="DB30" i="12"/>
  <c r="DA30" i="12"/>
  <c r="CV30" i="12"/>
  <c r="CU30" i="12"/>
  <c r="CP30" i="12"/>
  <c r="CM30" i="12"/>
  <c r="CK30" i="12"/>
  <c r="CJ30" i="12"/>
  <c r="CI30" i="12"/>
  <c r="CD30" i="12"/>
  <c r="CC30" i="12"/>
  <c r="BX30" i="12"/>
  <c r="BW30" i="12"/>
  <c r="BO30" i="12"/>
  <c r="BR30" i="12" s="1"/>
  <c r="BM30" i="12"/>
  <c r="BL30" i="12"/>
  <c r="BK30" i="12"/>
  <c r="BF30" i="12"/>
  <c r="BE30" i="12"/>
  <c r="AZ30" i="12"/>
  <c r="AY30" i="12"/>
  <c r="AQ30" i="12"/>
  <c r="AO30" i="12"/>
  <c r="AN30" i="12"/>
  <c r="AM30" i="12"/>
  <c r="AH30" i="12"/>
  <c r="AG30" i="12"/>
  <c r="AB30" i="12"/>
  <c r="AA30" i="12"/>
  <c r="S30" i="12"/>
  <c r="Q30" i="12"/>
  <c r="DH29" i="12"/>
  <c r="DG29" i="12"/>
  <c r="DB29" i="12"/>
  <c r="DA29" i="12"/>
  <c r="CV29" i="12"/>
  <c r="CU29" i="12"/>
  <c r="CM29" i="12"/>
  <c r="CK29" i="12"/>
  <c r="CP29" i="12" s="1"/>
  <c r="CJ29" i="12"/>
  <c r="CI29" i="12"/>
  <c r="CD29" i="12"/>
  <c r="CC29" i="12"/>
  <c r="BX29" i="12"/>
  <c r="BW29" i="12"/>
  <c r="BO29" i="12"/>
  <c r="BM29" i="12"/>
  <c r="BL29" i="12"/>
  <c r="BK29" i="12"/>
  <c r="BF29" i="12"/>
  <c r="BE29" i="12"/>
  <c r="AZ29" i="12"/>
  <c r="AY29" i="12"/>
  <c r="AT29" i="12"/>
  <c r="AQ29" i="12"/>
  <c r="AO29" i="12"/>
  <c r="AN29" i="12"/>
  <c r="AM29" i="12"/>
  <c r="AH29" i="12"/>
  <c r="AG29" i="12"/>
  <c r="AB29" i="12"/>
  <c r="AA29" i="12"/>
  <c r="S29" i="12"/>
  <c r="V29" i="12" s="1"/>
  <c r="Q29" i="12"/>
  <c r="DE28" i="12"/>
  <c r="DH28" i="12" s="1"/>
  <c r="DC28" i="12"/>
  <c r="CY28" i="12"/>
  <c r="DB28" i="12" s="1"/>
  <c r="CW28" i="12"/>
  <c r="CU28" i="12"/>
  <c r="CS28" i="12"/>
  <c r="CV28" i="12" s="1"/>
  <c r="CQ28" i="12"/>
  <c r="CM28" i="12"/>
  <c r="CK28" i="12"/>
  <c r="CG28" i="12"/>
  <c r="CJ28" i="12" s="1"/>
  <c r="CE28" i="12"/>
  <c r="CA28" i="12"/>
  <c r="CD28" i="12" s="1"/>
  <c r="BY28" i="12"/>
  <c r="BW28" i="12"/>
  <c r="BU28" i="12"/>
  <c r="BX28" i="12" s="1"/>
  <c r="BS28" i="12"/>
  <c r="BO28" i="12"/>
  <c r="BM28" i="12"/>
  <c r="BI28" i="12"/>
  <c r="BL28" i="12" s="1"/>
  <c r="BG28" i="12"/>
  <c r="BC28" i="12"/>
  <c r="BF28" i="12" s="1"/>
  <c r="BA28" i="12"/>
  <c r="AY28" i="12"/>
  <c r="AW28" i="12"/>
  <c r="AZ28" i="12" s="1"/>
  <c r="AU28" i="12"/>
  <c r="AQ28" i="12"/>
  <c r="AO28" i="12"/>
  <c r="AK28" i="12"/>
  <c r="AN28" i="12" s="1"/>
  <c r="AI28" i="12"/>
  <c r="AE28" i="12"/>
  <c r="AH28" i="12" s="1"/>
  <c r="AC28" i="12"/>
  <c r="AA28" i="12"/>
  <c r="Y28" i="12"/>
  <c r="AB28" i="12" s="1"/>
  <c r="W28" i="12"/>
  <c r="S28" i="12"/>
  <c r="Q28" i="12"/>
  <c r="K28" i="12"/>
  <c r="DH27" i="12"/>
  <c r="DG27" i="12"/>
  <c r="DB27" i="12"/>
  <c r="DA27" i="12"/>
  <c r="CV27" i="12"/>
  <c r="CU27" i="12"/>
  <c r="CP27" i="12"/>
  <c r="CM27" i="12"/>
  <c r="CO27" i="12" s="1"/>
  <c r="CK27" i="12"/>
  <c r="CJ27" i="12"/>
  <c r="CI27" i="12"/>
  <c r="CD27" i="12"/>
  <c r="CC27" i="12"/>
  <c r="BX27" i="12"/>
  <c r="BW27" i="12"/>
  <c r="BQ27" i="12"/>
  <c r="BO27" i="12"/>
  <c r="BR27" i="12" s="1"/>
  <c r="BM27" i="12"/>
  <c r="BL27" i="12"/>
  <c r="BK27" i="12"/>
  <c r="BF27" i="12"/>
  <c r="BE27" i="12"/>
  <c r="AZ27" i="12"/>
  <c r="AY27" i="12"/>
  <c r="AQ27" i="12"/>
  <c r="AO27" i="12"/>
  <c r="K27" i="12" s="1"/>
  <c r="AN27" i="12"/>
  <c r="AM27" i="12"/>
  <c r="AH27" i="12"/>
  <c r="AG27" i="12"/>
  <c r="AB27" i="12"/>
  <c r="AA27" i="12"/>
  <c r="S27" i="12"/>
  <c r="V27" i="12" s="1"/>
  <c r="Q27" i="12"/>
  <c r="DH26" i="12"/>
  <c r="DG26" i="12"/>
  <c r="DB26" i="12"/>
  <c r="DA26" i="12"/>
  <c r="CV26" i="12"/>
  <c r="CU26" i="12"/>
  <c r="CM26" i="12"/>
  <c r="CK26" i="12"/>
  <c r="CP26" i="12" s="1"/>
  <c r="CJ26" i="12"/>
  <c r="CI26" i="12"/>
  <c r="CD26" i="12"/>
  <c r="CC26" i="12"/>
  <c r="BX26" i="12"/>
  <c r="BW26" i="12"/>
  <c r="BO26" i="12"/>
  <c r="BR26" i="12" s="1"/>
  <c r="BM26" i="12"/>
  <c r="BL26" i="12"/>
  <c r="BK26" i="12"/>
  <c r="BF26" i="12"/>
  <c r="BE26" i="12"/>
  <c r="AZ26" i="12"/>
  <c r="AY26" i="12"/>
  <c r="AT26" i="12"/>
  <c r="AQ26" i="12"/>
  <c r="AS26" i="12" s="1"/>
  <c r="AO26" i="12"/>
  <c r="AN26" i="12"/>
  <c r="AM26" i="12"/>
  <c r="AH26" i="12"/>
  <c r="AG26" i="12"/>
  <c r="AB26" i="12"/>
  <c r="AA26" i="12"/>
  <c r="U26" i="12"/>
  <c r="S26" i="12"/>
  <c r="V26" i="12" s="1"/>
  <c r="Q26" i="12"/>
  <c r="M26" i="12"/>
  <c r="DE25" i="12"/>
  <c r="DH25" i="12" s="1"/>
  <c r="DC25" i="12"/>
  <c r="DA25" i="12"/>
  <c r="CY25" i="12"/>
  <c r="DB25" i="12" s="1"/>
  <c r="CW25" i="12"/>
  <c r="CS25" i="12"/>
  <c r="CQ25" i="12"/>
  <c r="CK25" i="12"/>
  <c r="CG25" i="12"/>
  <c r="CJ25" i="12" s="1"/>
  <c r="CE25" i="12"/>
  <c r="CC25" i="12"/>
  <c r="CA25" i="12"/>
  <c r="CD25" i="12" s="1"/>
  <c r="BY25" i="12"/>
  <c r="BU25" i="12"/>
  <c r="BS25" i="12"/>
  <c r="BM25" i="12"/>
  <c r="BI25" i="12"/>
  <c r="BL25" i="12" s="1"/>
  <c r="BG25" i="12"/>
  <c r="BE25" i="12"/>
  <c r="BC25" i="12"/>
  <c r="BF25" i="12" s="1"/>
  <c r="BA25" i="12"/>
  <c r="AW25" i="12"/>
  <c r="AU25" i="12"/>
  <c r="AO25" i="12"/>
  <c r="AK25" i="12"/>
  <c r="AN25" i="12" s="1"/>
  <c r="AI25" i="12"/>
  <c r="AG25" i="12"/>
  <c r="AE25" i="12"/>
  <c r="AH25" i="12" s="1"/>
  <c r="AC25" i="12"/>
  <c r="Y25" i="12"/>
  <c r="W25" i="12"/>
  <c r="Q25" i="12"/>
  <c r="K25" i="12"/>
  <c r="DC24" i="12"/>
  <c r="DC51" i="12" s="1"/>
  <c r="CY24" i="12"/>
  <c r="CW24" i="12"/>
  <c r="CW51" i="12" s="1"/>
  <c r="CQ24" i="12"/>
  <c r="CQ51" i="12" s="1"/>
  <c r="CK51" i="12" s="1"/>
  <c r="CK24" i="12"/>
  <c r="CE24" i="12"/>
  <c r="CE51" i="12" s="1"/>
  <c r="CA24" i="12"/>
  <c r="BY24" i="12"/>
  <c r="BY51" i="12" s="1"/>
  <c r="BS24" i="12"/>
  <c r="BS51" i="12" s="1"/>
  <c r="BM51" i="12" s="1"/>
  <c r="BM24" i="12"/>
  <c r="BG24" i="12"/>
  <c r="BG51" i="12" s="1"/>
  <c r="BC24" i="12"/>
  <c r="BA24" i="12"/>
  <c r="BA51" i="12" s="1"/>
  <c r="AU24" i="12"/>
  <c r="AU51" i="12" s="1"/>
  <c r="AO51" i="12" s="1"/>
  <c r="AO24" i="12"/>
  <c r="AI24" i="12"/>
  <c r="AI51" i="12" s="1"/>
  <c r="AE24" i="12"/>
  <c r="AC24" i="12"/>
  <c r="AC51" i="12" s="1"/>
  <c r="W24" i="12"/>
  <c r="W51" i="12" s="1"/>
  <c r="Q51" i="12" s="1"/>
  <c r="K51" i="12" s="1"/>
  <c r="Q24" i="12"/>
  <c r="K24" i="12"/>
  <c r="DE23" i="12"/>
  <c r="DC23" i="12"/>
  <c r="CY23" i="12"/>
  <c r="DB23" i="12" s="1"/>
  <c r="CW23" i="12"/>
  <c r="CS23" i="12"/>
  <c r="CV23" i="12" s="1"/>
  <c r="CQ23" i="12"/>
  <c r="CK23" i="12"/>
  <c r="CG23" i="12"/>
  <c r="CE23" i="12"/>
  <c r="CA23" i="12"/>
  <c r="CD23" i="12" s="1"/>
  <c r="BY23" i="12"/>
  <c r="BU23" i="12"/>
  <c r="BX23" i="12" s="1"/>
  <c r="BS23" i="12"/>
  <c r="BM23" i="12"/>
  <c r="BI23" i="12"/>
  <c r="BG23" i="12"/>
  <c r="BC23" i="12"/>
  <c r="BF23" i="12" s="1"/>
  <c r="BA23" i="12"/>
  <c r="AW23" i="12"/>
  <c r="AZ23" i="12" s="1"/>
  <c r="AU23" i="12"/>
  <c r="AO23" i="12"/>
  <c r="AK23" i="12"/>
  <c r="AI23" i="12"/>
  <c r="AE23" i="12"/>
  <c r="AH23" i="12" s="1"/>
  <c r="AC23" i="12"/>
  <c r="Y23" i="12"/>
  <c r="AB23" i="12" s="1"/>
  <c r="W23" i="12"/>
  <c r="Q23" i="12"/>
  <c r="K23" i="12"/>
  <c r="DE22" i="12"/>
  <c r="DH22" i="12" s="1"/>
  <c r="DC22" i="12"/>
  <c r="CY22" i="12"/>
  <c r="DB22" i="12" s="1"/>
  <c r="CW22" i="12"/>
  <c r="CU22" i="12"/>
  <c r="CS22" i="12"/>
  <c r="CV22" i="12" s="1"/>
  <c r="CQ22" i="12"/>
  <c r="CM22" i="12"/>
  <c r="CK22" i="12"/>
  <c r="CG22" i="12"/>
  <c r="CJ22" i="12" s="1"/>
  <c r="CE22" i="12"/>
  <c r="CA22" i="12"/>
  <c r="CD22" i="12" s="1"/>
  <c r="BY22" i="12"/>
  <c r="BW22" i="12"/>
  <c r="BU22" i="12"/>
  <c r="BX22" i="12" s="1"/>
  <c r="BS22" i="12"/>
  <c r="BO22" i="12"/>
  <c r="BM22" i="12"/>
  <c r="BI22" i="12"/>
  <c r="BL22" i="12" s="1"/>
  <c r="BG22" i="12"/>
  <c r="BC22" i="12"/>
  <c r="BF22" i="12" s="1"/>
  <c r="BA22" i="12"/>
  <c r="AY22" i="12"/>
  <c r="AW22" i="12"/>
  <c r="AZ22" i="12" s="1"/>
  <c r="AU22" i="12"/>
  <c r="AQ22" i="12"/>
  <c r="AO22" i="12"/>
  <c r="AK22" i="12"/>
  <c r="AN22" i="12" s="1"/>
  <c r="AI22" i="12"/>
  <c r="AE22" i="12"/>
  <c r="AH22" i="12" s="1"/>
  <c r="AC22" i="12"/>
  <c r="AA22" i="12"/>
  <c r="Y22" i="12"/>
  <c r="AB22" i="12" s="1"/>
  <c r="W22" i="12"/>
  <c r="S22" i="12"/>
  <c r="Q22" i="12"/>
  <c r="K22" i="12"/>
  <c r="DH21" i="12"/>
  <c r="DG21" i="12"/>
  <c r="DB21" i="12"/>
  <c r="DA21" i="12"/>
  <c r="CV21" i="12"/>
  <c r="CU21" i="12"/>
  <c r="CP21" i="12"/>
  <c r="CM21" i="12"/>
  <c r="CO21" i="12" s="1"/>
  <c r="CK21" i="12"/>
  <c r="CJ21" i="12"/>
  <c r="CI21" i="12"/>
  <c r="CD21" i="12"/>
  <c r="CC21" i="12"/>
  <c r="BX21" i="12"/>
  <c r="BW21" i="12"/>
  <c r="BQ21" i="12"/>
  <c r="BO21" i="12"/>
  <c r="BR21" i="12" s="1"/>
  <c r="BM21" i="12"/>
  <c r="BL21" i="12"/>
  <c r="BK21" i="12"/>
  <c r="BF21" i="12"/>
  <c r="BE21" i="12"/>
  <c r="AZ21" i="12"/>
  <c r="AY21" i="12"/>
  <c r="AQ21" i="12"/>
  <c r="AO21" i="12"/>
  <c r="K21" i="12" s="1"/>
  <c r="AN21" i="12"/>
  <c r="AM21" i="12"/>
  <c r="AH21" i="12"/>
  <c r="AG21" i="12"/>
  <c r="AB21" i="12"/>
  <c r="AA21" i="12"/>
  <c r="S21" i="12"/>
  <c r="V21" i="12" s="1"/>
  <c r="Q21" i="12"/>
  <c r="DH20" i="12"/>
  <c r="DG20" i="12"/>
  <c r="DB20" i="12"/>
  <c r="DA20" i="12"/>
  <c r="CV20" i="12"/>
  <c r="CU20" i="12"/>
  <c r="CM20" i="12"/>
  <c r="CK20" i="12"/>
  <c r="CP20" i="12" s="1"/>
  <c r="CJ20" i="12"/>
  <c r="CI20" i="12"/>
  <c r="CD20" i="12"/>
  <c r="CC20" i="12"/>
  <c r="BX20" i="12"/>
  <c r="BW20" i="12"/>
  <c r="BO20" i="12"/>
  <c r="BR20" i="12" s="1"/>
  <c r="BM20" i="12"/>
  <c r="BL20" i="12"/>
  <c r="BK20" i="12"/>
  <c r="BF20" i="12"/>
  <c r="BE20" i="12"/>
  <c r="AZ20" i="12"/>
  <c r="AY20" i="12"/>
  <c r="AT20" i="12"/>
  <c r="AQ20" i="12"/>
  <c r="AS20" i="12" s="1"/>
  <c r="AO20" i="12"/>
  <c r="AN20" i="12"/>
  <c r="AM20" i="12"/>
  <c r="AH20" i="12"/>
  <c r="AG20" i="12"/>
  <c r="AB20" i="12"/>
  <c r="AA20" i="12"/>
  <c r="U20" i="12"/>
  <c r="S20" i="12"/>
  <c r="V20" i="12" s="1"/>
  <c r="Q20" i="12"/>
  <c r="M20" i="12"/>
  <c r="DH19" i="12"/>
  <c r="DG19" i="12"/>
  <c r="DB19" i="12"/>
  <c r="DA19" i="12"/>
  <c r="CV19" i="12"/>
  <c r="CU19" i="12"/>
  <c r="CP19" i="12"/>
  <c r="CM19" i="12"/>
  <c r="CO19" i="12" s="1"/>
  <c r="CK19" i="12"/>
  <c r="CJ19" i="12"/>
  <c r="CI19" i="12"/>
  <c r="CD19" i="12"/>
  <c r="CC19" i="12"/>
  <c r="BX19" i="12"/>
  <c r="BW19" i="12"/>
  <c r="BQ19" i="12"/>
  <c r="BO19" i="12"/>
  <c r="BR19" i="12" s="1"/>
  <c r="BM19" i="12"/>
  <c r="BL19" i="12"/>
  <c r="BK19" i="12"/>
  <c r="BF19" i="12"/>
  <c r="BE19" i="12"/>
  <c r="AZ19" i="12"/>
  <c r="AY19" i="12"/>
  <c r="AQ19" i="12"/>
  <c r="AO19" i="12"/>
  <c r="K19" i="12" s="1"/>
  <c r="AN19" i="12"/>
  <c r="AM19" i="12"/>
  <c r="AH19" i="12"/>
  <c r="AG19" i="12"/>
  <c r="AB19" i="12"/>
  <c r="AA19" i="12"/>
  <c r="S19" i="12"/>
  <c r="V19" i="12" s="1"/>
  <c r="Q19" i="12"/>
  <c r="DH18" i="12"/>
  <c r="DG18" i="12"/>
  <c r="DB18" i="12"/>
  <c r="DA18" i="12"/>
  <c r="CV18" i="12"/>
  <c r="CU18" i="12"/>
  <c r="CM18" i="12"/>
  <c r="CK18" i="12"/>
  <c r="CP18" i="12" s="1"/>
  <c r="CJ18" i="12"/>
  <c r="CI18" i="12"/>
  <c r="CD18" i="12"/>
  <c r="CC18" i="12"/>
  <c r="BX18" i="12"/>
  <c r="BW18" i="12"/>
  <c r="BO18" i="12"/>
  <c r="BR18" i="12" s="1"/>
  <c r="BM18" i="12"/>
  <c r="BL18" i="12"/>
  <c r="BK18" i="12"/>
  <c r="BF18" i="12"/>
  <c r="BE18" i="12"/>
  <c r="AZ18" i="12"/>
  <c r="AY18" i="12"/>
  <c r="AT18" i="12"/>
  <c r="AQ18" i="12"/>
  <c r="AS18" i="12" s="1"/>
  <c r="AO18" i="12"/>
  <c r="AN18" i="12"/>
  <c r="AM18" i="12"/>
  <c r="AH18" i="12"/>
  <c r="AG18" i="12"/>
  <c r="AB18" i="12"/>
  <c r="AA18" i="12"/>
  <c r="U18" i="12"/>
  <c r="S18" i="12"/>
  <c r="V18" i="12" s="1"/>
  <c r="Q18" i="12"/>
  <c r="M18" i="12"/>
  <c r="DH17" i="12"/>
  <c r="DG17" i="12"/>
  <c r="DB17" i="12"/>
  <c r="DA17" i="12"/>
  <c r="CV17" i="12"/>
  <c r="CU17" i="12"/>
  <c r="CP17" i="12"/>
  <c r="CM17" i="12"/>
  <c r="CO17" i="12" s="1"/>
  <c r="CK17" i="12"/>
  <c r="CJ17" i="12"/>
  <c r="CI17" i="12"/>
  <c r="CD17" i="12"/>
  <c r="CC17" i="12"/>
  <c r="BX17" i="12"/>
  <c r="BW17" i="12"/>
  <c r="BQ17" i="12"/>
  <c r="BO17" i="12"/>
  <c r="BR17" i="12" s="1"/>
  <c r="BM17" i="12"/>
  <c r="BL17" i="12"/>
  <c r="BK17" i="12"/>
  <c r="BF17" i="12"/>
  <c r="BE17" i="12"/>
  <c r="AZ17" i="12"/>
  <c r="AY17" i="12"/>
  <c r="AQ17" i="12"/>
  <c r="AO17" i="12"/>
  <c r="K17" i="12" s="1"/>
  <c r="AN17" i="12"/>
  <c r="AM17" i="12"/>
  <c r="AH17" i="12"/>
  <c r="AG17" i="12"/>
  <c r="AB17" i="12"/>
  <c r="AA17" i="12"/>
  <c r="S17" i="12"/>
  <c r="V17" i="12" s="1"/>
  <c r="Q17" i="12"/>
  <c r="DH16" i="12"/>
  <c r="DG16" i="12"/>
  <c r="DB16" i="12"/>
  <c r="DA16" i="12"/>
  <c r="CV16" i="12"/>
  <c r="CU16" i="12"/>
  <c r="CM16" i="12"/>
  <c r="CK16" i="12"/>
  <c r="CP16" i="12" s="1"/>
  <c r="CJ16" i="12"/>
  <c r="CI16" i="12"/>
  <c r="CD16" i="12"/>
  <c r="CC16" i="12"/>
  <c r="BX16" i="12"/>
  <c r="BW16" i="12"/>
  <c r="BO16" i="12"/>
  <c r="BR16" i="12" s="1"/>
  <c r="BM16" i="12"/>
  <c r="BL16" i="12"/>
  <c r="BK16" i="12"/>
  <c r="BF16" i="12"/>
  <c r="BE16" i="12"/>
  <c r="AZ16" i="12"/>
  <c r="AY16" i="12"/>
  <c r="AT16" i="12"/>
  <c r="AQ16" i="12"/>
  <c r="AS16" i="12" s="1"/>
  <c r="AO16" i="12"/>
  <c r="AN16" i="12"/>
  <c r="AM16" i="12"/>
  <c r="AH16" i="12"/>
  <c r="AG16" i="12"/>
  <c r="AB16" i="12"/>
  <c r="AA16" i="12"/>
  <c r="U16" i="12"/>
  <c r="S16" i="12"/>
  <c r="V16" i="12" s="1"/>
  <c r="Q16" i="12"/>
  <c r="M16" i="12"/>
  <c r="DH14" i="12"/>
  <c r="DG14" i="12"/>
  <c r="DB14" i="12"/>
  <c r="DA14" i="12"/>
  <c r="CV14" i="12"/>
  <c r="CU14" i="12"/>
  <c r="CP14" i="12"/>
  <c r="CM14" i="12"/>
  <c r="CO14" i="12" s="1"/>
  <c r="CK14" i="12"/>
  <c r="CJ14" i="12"/>
  <c r="CI14" i="12"/>
  <c r="CD14" i="12"/>
  <c r="CC14" i="12"/>
  <c r="BX14" i="12"/>
  <c r="BW14" i="12"/>
  <c r="BQ14" i="12"/>
  <c r="BO14" i="12"/>
  <c r="BR14" i="12" s="1"/>
  <c r="BM14" i="12"/>
  <c r="BL14" i="12"/>
  <c r="BK14" i="12"/>
  <c r="BF14" i="12"/>
  <c r="BE14" i="12"/>
  <c r="AZ14" i="12"/>
  <c r="AY14" i="12"/>
  <c r="AQ14" i="12"/>
  <c r="AO14" i="12"/>
  <c r="K14" i="12" s="1"/>
  <c r="AN14" i="12"/>
  <c r="AM14" i="12"/>
  <c r="AH14" i="12"/>
  <c r="AG14" i="12"/>
  <c r="AB14" i="12"/>
  <c r="AA14" i="12"/>
  <c r="S14" i="12"/>
  <c r="V14" i="12" s="1"/>
  <c r="Q14" i="12"/>
  <c r="DH13" i="12"/>
  <c r="DG13" i="12"/>
  <c r="DB13" i="12"/>
  <c r="DA13" i="12"/>
  <c r="CV13" i="12"/>
  <c r="CU13" i="12"/>
  <c r="CM13" i="12"/>
  <c r="CK13" i="12"/>
  <c r="CP13" i="12" s="1"/>
  <c r="CJ13" i="12"/>
  <c r="CI13" i="12"/>
  <c r="CD13" i="12"/>
  <c r="CC13" i="12"/>
  <c r="BX13" i="12"/>
  <c r="BW13" i="12"/>
  <c r="BO13" i="12"/>
  <c r="BR13" i="12" s="1"/>
  <c r="BM13" i="12"/>
  <c r="BL13" i="12"/>
  <c r="BK13" i="12"/>
  <c r="BF13" i="12"/>
  <c r="BE13" i="12"/>
  <c r="AZ13" i="12"/>
  <c r="AY13" i="12"/>
  <c r="AT13" i="12"/>
  <c r="AQ13" i="12"/>
  <c r="AS13" i="12" s="1"/>
  <c r="AO13" i="12"/>
  <c r="AN13" i="12"/>
  <c r="AM13" i="12"/>
  <c r="AH13" i="12"/>
  <c r="AG13" i="12"/>
  <c r="AB13" i="12"/>
  <c r="AA13" i="12"/>
  <c r="U13" i="12"/>
  <c r="S13" i="12"/>
  <c r="V13" i="12" s="1"/>
  <c r="Q13" i="12"/>
  <c r="M13" i="12"/>
  <c r="DE12" i="12"/>
  <c r="DH12" i="12" s="1"/>
  <c r="DC12" i="12"/>
  <c r="DA12" i="12"/>
  <c r="CY12" i="12"/>
  <c r="DB12" i="12" s="1"/>
  <c r="CW12" i="12"/>
  <c r="CS12" i="12"/>
  <c r="CQ12" i="12"/>
  <c r="CK12" i="12"/>
  <c r="CG12" i="12"/>
  <c r="CJ12" i="12" s="1"/>
  <c r="CE12" i="12"/>
  <c r="CC12" i="12"/>
  <c r="CA12" i="12"/>
  <c r="CD12" i="12" s="1"/>
  <c r="BY12" i="12"/>
  <c r="BU12" i="12"/>
  <c r="BS12" i="12"/>
  <c r="BM12" i="12"/>
  <c r="BI12" i="12"/>
  <c r="BL12" i="12" s="1"/>
  <c r="BG12" i="12"/>
  <c r="BE12" i="12"/>
  <c r="BC12" i="12"/>
  <c r="BF12" i="12" s="1"/>
  <c r="BA12" i="12"/>
  <c r="AW12" i="12"/>
  <c r="AU12" i="12"/>
  <c r="AO12" i="12"/>
  <c r="AK12" i="12"/>
  <c r="AN12" i="12" s="1"/>
  <c r="AI12" i="12"/>
  <c r="AG12" i="12"/>
  <c r="AE12" i="12"/>
  <c r="AH12" i="12" s="1"/>
  <c r="AC12" i="12"/>
  <c r="Y12" i="12"/>
  <c r="W12" i="12"/>
  <c r="Q12" i="12"/>
  <c r="K12" i="12"/>
  <c r="DG11" i="12"/>
  <c r="DE11" i="12"/>
  <c r="DH11" i="12" s="1"/>
  <c r="DC11" i="12"/>
  <c r="CY11" i="12"/>
  <c r="CW11" i="12"/>
  <c r="CS11" i="12"/>
  <c r="CV11" i="12" s="1"/>
  <c r="CQ11" i="12"/>
  <c r="CK11" i="12"/>
  <c r="CI11" i="12"/>
  <c r="CG11" i="12"/>
  <c r="CJ11" i="12" s="1"/>
  <c r="CE11" i="12"/>
  <c r="CA11" i="12"/>
  <c r="BY11" i="12"/>
  <c r="BU11" i="12"/>
  <c r="BX11" i="12" s="1"/>
  <c r="BS11" i="12"/>
  <c r="BM11" i="12"/>
  <c r="BK11" i="12"/>
  <c r="BI11" i="12"/>
  <c r="BL11" i="12" s="1"/>
  <c r="BG11" i="12"/>
  <c r="BC11" i="12"/>
  <c r="BA11" i="12"/>
  <c r="AW11" i="12"/>
  <c r="AZ11" i="12" s="1"/>
  <c r="AU11" i="12"/>
  <c r="AO11" i="12"/>
  <c r="AM11" i="12"/>
  <c r="AK11" i="12"/>
  <c r="AN11" i="12" s="1"/>
  <c r="AI11" i="12"/>
  <c r="AE11" i="12"/>
  <c r="AC11" i="12"/>
  <c r="Y11" i="12"/>
  <c r="AB11" i="12" s="1"/>
  <c r="W11" i="12"/>
  <c r="Q11" i="12"/>
  <c r="K11" i="12"/>
  <c r="DE10" i="12"/>
  <c r="DC10" i="12"/>
  <c r="CY10" i="12"/>
  <c r="DB10" i="12" s="1"/>
  <c r="CW10" i="12"/>
  <c r="CS10" i="12"/>
  <c r="CV10" i="12" s="1"/>
  <c r="CQ10" i="12"/>
  <c r="CK10" i="12"/>
  <c r="CG10" i="12"/>
  <c r="CE10" i="12"/>
  <c r="CA10" i="12"/>
  <c r="CD10" i="12" s="1"/>
  <c r="BY10" i="12"/>
  <c r="BU10" i="12"/>
  <c r="BX10" i="12" s="1"/>
  <c r="BS10" i="12"/>
  <c r="BM10" i="12"/>
  <c r="BI10" i="12"/>
  <c r="BG10" i="12"/>
  <c r="BC10" i="12"/>
  <c r="BF10" i="12" s="1"/>
  <c r="BA10" i="12"/>
  <c r="AW10" i="12"/>
  <c r="AZ10" i="12" s="1"/>
  <c r="AU10" i="12"/>
  <c r="AO10" i="12"/>
  <c r="AK10" i="12"/>
  <c r="AI10" i="12"/>
  <c r="AE10" i="12"/>
  <c r="AH10" i="12" s="1"/>
  <c r="AC10" i="12"/>
  <c r="Y10" i="12"/>
  <c r="AB10" i="12" s="1"/>
  <c r="W10" i="12"/>
  <c r="Q10" i="12"/>
  <c r="K10" i="12"/>
  <c r="DH89" i="11"/>
  <c r="DG89" i="11"/>
  <c r="DB89" i="11"/>
  <c r="DA89" i="11"/>
  <c r="CV89" i="11"/>
  <c r="CU89" i="11"/>
  <c r="CP89" i="11"/>
  <c r="CM89" i="11"/>
  <c r="CK89" i="11"/>
  <c r="CJ89" i="11"/>
  <c r="CI89" i="11"/>
  <c r="CD89" i="11"/>
  <c r="CC89" i="11"/>
  <c r="BX89" i="11"/>
  <c r="BW89" i="11"/>
  <c r="BO89" i="11"/>
  <c r="BR89" i="11" s="1"/>
  <c r="BM89" i="11"/>
  <c r="BL89" i="11"/>
  <c r="BK89" i="11"/>
  <c r="BF89" i="11"/>
  <c r="BE89" i="11"/>
  <c r="AZ89" i="11"/>
  <c r="AY89" i="11"/>
  <c r="AQ89" i="11"/>
  <c r="AO89" i="11"/>
  <c r="AN89" i="11"/>
  <c r="AM89" i="11"/>
  <c r="AH89" i="11"/>
  <c r="AG89" i="11"/>
  <c r="AB89" i="11"/>
  <c r="AA89" i="11"/>
  <c r="S89" i="11"/>
  <c r="Q89" i="11"/>
  <c r="DH88" i="11"/>
  <c r="DG88" i="11"/>
  <c r="DB88" i="11"/>
  <c r="DA88" i="11"/>
  <c r="CV88" i="11"/>
  <c r="CU88" i="11"/>
  <c r="CM88" i="11"/>
  <c r="CK88" i="11"/>
  <c r="CP88" i="11" s="1"/>
  <c r="CJ88" i="11"/>
  <c r="CI88" i="11"/>
  <c r="CD88" i="11"/>
  <c r="CC88" i="11"/>
  <c r="BX88" i="11"/>
  <c r="BW88" i="11"/>
  <c r="BO88" i="11"/>
  <c r="BM88" i="11"/>
  <c r="BL88" i="11"/>
  <c r="BK88" i="11"/>
  <c r="BF88" i="11"/>
  <c r="BE88" i="11"/>
  <c r="AZ88" i="11"/>
  <c r="AY88" i="11"/>
  <c r="AT88" i="11"/>
  <c r="AQ88" i="11"/>
  <c r="AO88" i="11"/>
  <c r="AN88" i="11"/>
  <c r="AM88" i="11"/>
  <c r="AH88" i="11"/>
  <c r="AG88" i="11"/>
  <c r="AB88" i="11"/>
  <c r="AA88" i="11"/>
  <c r="S88" i="11"/>
  <c r="Q88" i="11"/>
  <c r="DH87" i="11"/>
  <c r="DG87" i="11"/>
  <c r="DB87" i="11"/>
  <c r="DA87" i="11"/>
  <c r="CV87" i="11"/>
  <c r="CU87" i="11"/>
  <c r="CM87" i="11"/>
  <c r="CK87" i="11"/>
  <c r="CJ87" i="11"/>
  <c r="CI87" i="11"/>
  <c r="CD87" i="11"/>
  <c r="CC87" i="11"/>
  <c r="BX87" i="11"/>
  <c r="BW87" i="11"/>
  <c r="BO87" i="11"/>
  <c r="BM87" i="11"/>
  <c r="BL87" i="11"/>
  <c r="BK87" i="11"/>
  <c r="BF87" i="11"/>
  <c r="BE87" i="11"/>
  <c r="AZ87" i="11"/>
  <c r="AY87" i="11"/>
  <c r="AT87" i="11"/>
  <c r="AQ87" i="11"/>
  <c r="AO87" i="11"/>
  <c r="AS87" i="11" s="1"/>
  <c r="AN87" i="11"/>
  <c r="AM87" i="11"/>
  <c r="AH87" i="11"/>
  <c r="AG87" i="11"/>
  <c r="AB87" i="11"/>
  <c r="AA87" i="11"/>
  <c r="S87" i="11"/>
  <c r="Q87" i="11"/>
  <c r="K87" i="11" s="1"/>
  <c r="DH86" i="11"/>
  <c r="DG86" i="11"/>
  <c r="DB86" i="11"/>
  <c r="DA86" i="11"/>
  <c r="CV86" i="11"/>
  <c r="CU86" i="11"/>
  <c r="CP86" i="11"/>
  <c r="CO86" i="11"/>
  <c r="CM86" i="11"/>
  <c r="CK86" i="11"/>
  <c r="CJ86" i="11"/>
  <c r="CI86" i="11"/>
  <c r="CD86" i="11"/>
  <c r="CC86" i="11"/>
  <c r="BX86" i="11"/>
  <c r="BW86" i="11"/>
  <c r="BQ86" i="11"/>
  <c r="BO86" i="11"/>
  <c r="BM86" i="11"/>
  <c r="BL86" i="11"/>
  <c r="BK86" i="11"/>
  <c r="BF86" i="11"/>
  <c r="BE86" i="11"/>
  <c r="AZ86" i="11"/>
  <c r="AY86" i="11"/>
  <c r="AQ86" i="11"/>
  <c r="AO86" i="11"/>
  <c r="AN86" i="11"/>
  <c r="AM86" i="11"/>
  <c r="AH86" i="11"/>
  <c r="AG86" i="11"/>
  <c r="AB86" i="11"/>
  <c r="AA86" i="11"/>
  <c r="S86" i="11"/>
  <c r="Q86" i="11"/>
  <c r="K86" i="11"/>
  <c r="DH84" i="11"/>
  <c r="DG84" i="11"/>
  <c r="DB84" i="11"/>
  <c r="DA84" i="11"/>
  <c r="CV84" i="11"/>
  <c r="CU84" i="11"/>
  <c r="CP84" i="11"/>
  <c r="CO84" i="11"/>
  <c r="CM84" i="11"/>
  <c r="CK84" i="11"/>
  <c r="CJ84" i="11"/>
  <c r="CI84" i="11"/>
  <c r="CD84" i="11"/>
  <c r="CC84" i="11"/>
  <c r="BX84" i="11"/>
  <c r="BW84" i="11"/>
  <c r="BO84" i="11"/>
  <c r="BM84" i="11"/>
  <c r="BL84" i="11"/>
  <c r="BK84" i="11"/>
  <c r="BF84" i="11"/>
  <c r="BE84" i="11"/>
  <c r="AZ84" i="11"/>
  <c r="AY84" i="11"/>
  <c r="AT84" i="11"/>
  <c r="AS84" i="11"/>
  <c r="AQ84" i="11"/>
  <c r="AO84" i="11"/>
  <c r="AN84" i="11"/>
  <c r="AM84" i="11"/>
  <c r="AH84" i="11"/>
  <c r="AG84" i="11"/>
  <c r="AB84" i="11"/>
  <c r="AA84" i="11"/>
  <c r="U84" i="11"/>
  <c r="S84" i="11"/>
  <c r="Q84" i="11"/>
  <c r="K84" i="11" s="1"/>
  <c r="M84" i="11"/>
  <c r="DH83" i="11"/>
  <c r="DG83" i="11"/>
  <c r="DB83" i="11"/>
  <c r="DA83" i="11"/>
  <c r="CV83" i="11"/>
  <c r="CU83" i="11"/>
  <c r="CP83" i="11"/>
  <c r="CM83" i="11"/>
  <c r="CK83" i="11"/>
  <c r="CO83" i="11" s="1"/>
  <c r="CJ83" i="11"/>
  <c r="CI83" i="11"/>
  <c r="CD83" i="11"/>
  <c r="CC83" i="11"/>
  <c r="BX83" i="11"/>
  <c r="BW83" i="11"/>
  <c r="BO83" i="11"/>
  <c r="BM83" i="11"/>
  <c r="BL83" i="11"/>
  <c r="BK83" i="11"/>
  <c r="BF83" i="11"/>
  <c r="BE83" i="11"/>
  <c r="AZ83" i="11"/>
  <c r="AY83" i="11"/>
  <c r="AT83" i="11"/>
  <c r="AS83" i="11"/>
  <c r="AQ83" i="11"/>
  <c r="AO83" i="11"/>
  <c r="AN83" i="11"/>
  <c r="AM83" i="11"/>
  <c r="AH83" i="11"/>
  <c r="AG83" i="11"/>
  <c r="AB83" i="11"/>
  <c r="AA83" i="11"/>
  <c r="S83" i="11"/>
  <c r="Q83" i="11"/>
  <c r="K83" i="11" s="1"/>
  <c r="DE82" i="11"/>
  <c r="DC82" i="11"/>
  <c r="CY82" i="11"/>
  <c r="CW82" i="11"/>
  <c r="CS82" i="11"/>
  <c r="CQ82" i="11"/>
  <c r="CK82" i="11" s="1"/>
  <c r="CG82" i="11"/>
  <c r="CE82" i="11"/>
  <c r="CA82" i="11"/>
  <c r="BY82" i="11"/>
  <c r="BU82" i="11"/>
  <c r="BS82" i="11"/>
  <c r="BI82" i="11"/>
  <c r="BG82" i="11"/>
  <c r="BC82" i="11"/>
  <c r="BA82" i="11"/>
  <c r="AW82" i="11"/>
  <c r="AU82" i="11"/>
  <c r="AK82" i="11"/>
  <c r="AI82" i="11"/>
  <c r="AE82" i="11"/>
  <c r="AC82" i="11"/>
  <c r="Y82" i="11"/>
  <c r="W82" i="11"/>
  <c r="Q82" i="11" s="1"/>
  <c r="DE81" i="11"/>
  <c r="DC81" i="11"/>
  <c r="CY81" i="11"/>
  <c r="CW81" i="11"/>
  <c r="CU81" i="11"/>
  <c r="CS81" i="11"/>
  <c r="CQ81" i="11"/>
  <c r="CM81" i="11"/>
  <c r="CG81" i="11"/>
  <c r="CE81" i="11"/>
  <c r="CA81" i="11"/>
  <c r="BY81" i="11"/>
  <c r="BW81" i="11"/>
  <c r="BU81" i="11"/>
  <c r="BS81" i="11"/>
  <c r="BO81" i="11"/>
  <c r="BI81" i="11"/>
  <c r="BG81" i="11"/>
  <c r="BC81" i="11"/>
  <c r="BA81" i="11"/>
  <c r="AY81" i="11"/>
  <c r="AW81" i="11"/>
  <c r="AU81" i="11"/>
  <c r="AQ81" i="11"/>
  <c r="AK81" i="11"/>
  <c r="AI81" i="11"/>
  <c r="AE81" i="11"/>
  <c r="AC81" i="11"/>
  <c r="AA81" i="11"/>
  <c r="Y81" i="11"/>
  <c r="W81" i="11"/>
  <c r="S81" i="11"/>
  <c r="DH80" i="11"/>
  <c r="DG80" i="11"/>
  <c r="DB80" i="11"/>
  <c r="DA80" i="11"/>
  <c r="CV80" i="11"/>
  <c r="CU80" i="11"/>
  <c r="CP80" i="11"/>
  <c r="CO80" i="11"/>
  <c r="CM80" i="11"/>
  <c r="CK80" i="11"/>
  <c r="CJ80" i="11"/>
  <c r="CI80" i="11"/>
  <c r="CD80" i="11"/>
  <c r="CC80" i="11"/>
  <c r="BX80" i="11"/>
  <c r="BW80" i="11"/>
  <c r="BO80" i="11"/>
  <c r="BM80" i="11"/>
  <c r="BL80" i="11"/>
  <c r="BK80" i="11"/>
  <c r="BF80" i="11"/>
  <c r="BE80" i="11"/>
  <c r="AZ80" i="11"/>
  <c r="AY80" i="11"/>
  <c r="AT80" i="11"/>
  <c r="AS80" i="11"/>
  <c r="AQ80" i="11"/>
  <c r="AO80" i="11"/>
  <c r="AN80" i="11"/>
  <c r="AM80" i="11"/>
  <c r="AH80" i="11"/>
  <c r="AG80" i="11"/>
  <c r="AB80" i="11"/>
  <c r="AA80" i="11"/>
  <c r="U80" i="11"/>
  <c r="S80" i="11"/>
  <c r="Q80" i="11"/>
  <c r="K80" i="11" s="1"/>
  <c r="M80" i="11"/>
  <c r="DH79" i="11"/>
  <c r="DG79" i="11"/>
  <c r="DB79" i="11"/>
  <c r="DA79" i="11"/>
  <c r="CV79" i="11"/>
  <c r="CU79" i="11"/>
  <c r="CP79" i="11"/>
  <c r="CM79" i="11"/>
  <c r="CK79" i="11"/>
  <c r="CO79" i="11" s="1"/>
  <c r="CJ79" i="11"/>
  <c r="CI79" i="11"/>
  <c r="CD79" i="11"/>
  <c r="CC79" i="11"/>
  <c r="BX79" i="11"/>
  <c r="BW79" i="11"/>
  <c r="BO79" i="11"/>
  <c r="BM79" i="11"/>
  <c r="BL79" i="11"/>
  <c r="BK79" i="11"/>
  <c r="BF79" i="11"/>
  <c r="BE79" i="11"/>
  <c r="AZ79" i="11"/>
  <c r="AY79" i="11"/>
  <c r="AT79" i="11"/>
  <c r="AS79" i="11"/>
  <c r="AQ79" i="11"/>
  <c r="AO79" i="11"/>
  <c r="AN79" i="11"/>
  <c r="AM79" i="11"/>
  <c r="AH79" i="11"/>
  <c r="AG79" i="11"/>
  <c r="AB79" i="11"/>
  <c r="AA79" i="11"/>
  <c r="S79" i="11"/>
  <c r="Q79" i="11"/>
  <c r="K79" i="11" s="1"/>
  <c r="DH78" i="11"/>
  <c r="DG78" i="11"/>
  <c r="DB78" i="11"/>
  <c r="DA78" i="11"/>
  <c r="CV78" i="11"/>
  <c r="CU78" i="11"/>
  <c r="CM78" i="11"/>
  <c r="CP78" i="11" s="1"/>
  <c r="CK78" i="11"/>
  <c r="CJ78" i="11"/>
  <c r="CI78" i="11"/>
  <c r="CD78" i="11"/>
  <c r="CC78" i="11"/>
  <c r="BX78" i="11"/>
  <c r="BW78" i="11"/>
  <c r="BR78" i="11"/>
  <c r="BQ78" i="11"/>
  <c r="BO78" i="11"/>
  <c r="BM78" i="11"/>
  <c r="BL78" i="11"/>
  <c r="BK78" i="11"/>
  <c r="BF78" i="11"/>
  <c r="BE78" i="11"/>
  <c r="AZ78" i="11"/>
  <c r="AY78" i="11"/>
  <c r="AQ78" i="11"/>
  <c r="AO78" i="11"/>
  <c r="K78" i="11" s="1"/>
  <c r="AN78" i="11"/>
  <c r="AM78" i="11"/>
  <c r="AH78" i="11"/>
  <c r="AG78" i="11"/>
  <c r="AB78" i="11"/>
  <c r="AA78" i="11"/>
  <c r="V78" i="11"/>
  <c r="U78" i="11"/>
  <c r="S78" i="11"/>
  <c r="Q78" i="11"/>
  <c r="DH77" i="11"/>
  <c r="DG77" i="11"/>
  <c r="DB77" i="11"/>
  <c r="DA77" i="11"/>
  <c r="CV77" i="11"/>
  <c r="CU77" i="11"/>
  <c r="CM77" i="11"/>
  <c r="CK77" i="11"/>
  <c r="CJ77" i="11"/>
  <c r="CI77" i="11"/>
  <c r="CD77" i="11"/>
  <c r="CC77" i="11"/>
  <c r="BX77" i="11"/>
  <c r="BW77" i="11"/>
  <c r="BR77" i="11"/>
  <c r="BQ77" i="11"/>
  <c r="BO77" i="11"/>
  <c r="BM77" i="11"/>
  <c r="BL77" i="11"/>
  <c r="BK77" i="11"/>
  <c r="BF77" i="11"/>
  <c r="BE77" i="11"/>
  <c r="AZ77" i="11"/>
  <c r="AY77" i="11"/>
  <c r="AQ77" i="11"/>
  <c r="AO77" i="11"/>
  <c r="K77" i="11" s="1"/>
  <c r="AN77" i="11"/>
  <c r="AM77" i="11"/>
  <c r="AH77" i="11"/>
  <c r="AG77" i="11"/>
  <c r="AB77" i="11"/>
  <c r="AA77" i="11"/>
  <c r="V77" i="11"/>
  <c r="U77" i="11"/>
  <c r="S77" i="11"/>
  <c r="Q77" i="11"/>
  <c r="DH76" i="11"/>
  <c r="DG76" i="11"/>
  <c r="DB76" i="11"/>
  <c r="DA76" i="11"/>
  <c r="CV76" i="11"/>
  <c r="CU76" i="11"/>
  <c r="CM76" i="11"/>
  <c r="CK76" i="11"/>
  <c r="CJ76" i="11"/>
  <c r="CI76" i="11"/>
  <c r="CD76" i="11"/>
  <c r="CC76" i="11"/>
  <c r="BX76" i="11"/>
  <c r="BW76" i="11"/>
  <c r="BR76" i="11"/>
  <c r="BQ76" i="11"/>
  <c r="BO76" i="11"/>
  <c r="BM76" i="11"/>
  <c r="BL76" i="11"/>
  <c r="BK76" i="11"/>
  <c r="BF76" i="11"/>
  <c r="BE76" i="11"/>
  <c r="AZ76" i="11"/>
  <c r="AY76" i="11"/>
  <c r="AQ76" i="11"/>
  <c r="AT76" i="11" s="1"/>
  <c r="AO76" i="11"/>
  <c r="AN76" i="11"/>
  <c r="AM76" i="11"/>
  <c r="AH76" i="11"/>
  <c r="AG76" i="11"/>
  <c r="AB76" i="11"/>
  <c r="AA76" i="11"/>
  <c r="V76" i="11"/>
  <c r="U76" i="11"/>
  <c r="S76" i="11"/>
  <c r="Q76" i="11"/>
  <c r="DH75" i="11"/>
  <c r="DG75" i="11"/>
  <c r="DB75" i="11"/>
  <c r="DA75" i="11"/>
  <c r="CV75" i="11"/>
  <c r="CU75" i="11"/>
  <c r="CM75" i="11"/>
  <c r="CK75" i="11"/>
  <c r="CJ75" i="11"/>
  <c r="CI75" i="11"/>
  <c r="CD75" i="11"/>
  <c r="CC75" i="11"/>
  <c r="BX75" i="11"/>
  <c r="BW75" i="11"/>
  <c r="BR75" i="11"/>
  <c r="BQ75" i="11"/>
  <c r="BO75" i="11"/>
  <c r="BM75" i="11"/>
  <c r="BL75" i="11"/>
  <c r="BK75" i="11"/>
  <c r="BF75" i="11"/>
  <c r="BE75" i="11"/>
  <c r="AZ75" i="11"/>
  <c r="AY75" i="11"/>
  <c r="AQ75" i="11"/>
  <c r="AO75" i="11"/>
  <c r="AN75" i="11"/>
  <c r="AM75" i="11"/>
  <c r="AH75" i="11"/>
  <c r="AG75" i="11"/>
  <c r="AB75" i="11"/>
  <c r="AA75" i="11"/>
  <c r="V75" i="11"/>
  <c r="U75" i="11"/>
  <c r="S75" i="11"/>
  <c r="Q75" i="11"/>
  <c r="DH74" i="11"/>
  <c r="DG74" i="11"/>
  <c r="DB74" i="11"/>
  <c r="DA74" i="11"/>
  <c r="CV74" i="11"/>
  <c r="CU74" i="11"/>
  <c r="CM74" i="11"/>
  <c r="CP74" i="11" s="1"/>
  <c r="CK74" i="11"/>
  <c r="CJ74" i="11"/>
  <c r="CI74" i="11"/>
  <c r="CD74" i="11"/>
  <c r="CC74" i="11"/>
  <c r="BX74" i="11"/>
  <c r="BW74" i="11"/>
  <c r="BR74" i="11"/>
  <c r="BQ74" i="11"/>
  <c r="BO74" i="11"/>
  <c r="BM74" i="11"/>
  <c r="BL74" i="11"/>
  <c r="BK74" i="11"/>
  <c r="BF74" i="11"/>
  <c r="BE74" i="11"/>
  <c r="AZ74" i="11"/>
  <c r="AY74" i="11"/>
  <c r="AQ74" i="11"/>
  <c r="AO74" i="11"/>
  <c r="K74" i="11" s="1"/>
  <c r="AN74" i="11"/>
  <c r="AM74" i="11"/>
  <c r="AH74" i="11"/>
  <c r="AG74" i="11"/>
  <c r="AB74" i="11"/>
  <c r="AA74" i="11"/>
  <c r="V74" i="11"/>
  <c r="U74" i="11"/>
  <c r="S74" i="11"/>
  <c r="Q74" i="11"/>
  <c r="DH73" i="11"/>
  <c r="DG73" i="11"/>
  <c r="DB73" i="11"/>
  <c r="DA73" i="11"/>
  <c r="CV73" i="11"/>
  <c r="CU73" i="11"/>
  <c r="CM73" i="11"/>
  <c r="CK73" i="11"/>
  <c r="CJ73" i="11"/>
  <c r="CI73" i="11"/>
  <c r="CD73" i="11"/>
  <c r="CC73" i="11"/>
  <c r="BX73" i="11"/>
  <c r="BW73" i="11"/>
  <c r="BR73" i="11"/>
  <c r="BQ73" i="11"/>
  <c r="BO73" i="11"/>
  <c r="BM73" i="11"/>
  <c r="BL73" i="11"/>
  <c r="BK73" i="11"/>
  <c r="BF73" i="11"/>
  <c r="BE73" i="11"/>
  <c r="AZ73" i="11"/>
  <c r="AY73" i="11"/>
  <c r="AQ73" i="11"/>
  <c r="AO73" i="11"/>
  <c r="K73" i="11" s="1"/>
  <c r="AN73" i="11"/>
  <c r="AM73" i="11"/>
  <c r="AH73" i="11"/>
  <c r="AG73" i="11"/>
  <c r="AB73" i="11"/>
  <c r="AA73" i="11"/>
  <c r="V73" i="11"/>
  <c r="U73" i="11"/>
  <c r="S73" i="11"/>
  <c r="Q73" i="11"/>
  <c r="DH72" i="11"/>
  <c r="DG72" i="11"/>
  <c r="DE72" i="11"/>
  <c r="DC72" i="11"/>
  <c r="DB72" i="11"/>
  <c r="DA72" i="11"/>
  <c r="CY72" i="11"/>
  <c r="CW72" i="11"/>
  <c r="CV72" i="11"/>
  <c r="CU72" i="11"/>
  <c r="CS72" i="11"/>
  <c r="CQ72" i="11"/>
  <c r="CP72" i="11"/>
  <c r="CO72" i="11"/>
  <c r="CM72" i="11"/>
  <c r="CK72" i="11"/>
  <c r="CJ72" i="11"/>
  <c r="CI72" i="11"/>
  <c r="CG72" i="11"/>
  <c r="CE72" i="11"/>
  <c r="CD72" i="11"/>
  <c r="CC72" i="11"/>
  <c r="CA72" i="11"/>
  <c r="BY72" i="11"/>
  <c r="BX72" i="11"/>
  <c r="BW72" i="11"/>
  <c r="BU72" i="11"/>
  <c r="BS72" i="11"/>
  <c r="BR72" i="11"/>
  <c r="BQ72" i="11"/>
  <c r="BO72" i="11"/>
  <c r="BM72" i="11"/>
  <c r="BL72" i="11"/>
  <c r="BK72" i="11"/>
  <c r="BI72" i="11"/>
  <c r="BG72" i="11"/>
  <c r="BF72" i="11"/>
  <c r="BE72" i="11"/>
  <c r="BC72" i="11"/>
  <c r="BA72" i="11"/>
  <c r="AZ72" i="11"/>
  <c r="AY72" i="11"/>
  <c r="AW72" i="11"/>
  <c r="AU72" i="11"/>
  <c r="AT72" i="11"/>
  <c r="AS72" i="11"/>
  <c r="AQ72" i="11"/>
  <c r="AO72" i="11"/>
  <c r="AN72" i="11"/>
  <c r="AM72" i="11"/>
  <c r="AK72" i="11"/>
  <c r="AI72" i="11"/>
  <c r="AH72" i="11"/>
  <c r="AG72" i="11"/>
  <c r="AE72" i="11"/>
  <c r="AC72" i="11"/>
  <c r="AB72" i="11"/>
  <c r="AA72" i="11"/>
  <c r="Y72" i="11"/>
  <c r="W72" i="11"/>
  <c r="V72" i="11"/>
  <c r="U72" i="11"/>
  <c r="S72" i="11"/>
  <c r="Q72" i="11"/>
  <c r="P72" i="11"/>
  <c r="O72" i="11"/>
  <c r="M72" i="11"/>
  <c r="K72" i="11"/>
  <c r="DH71" i="11"/>
  <c r="DG71" i="11"/>
  <c r="DE71" i="11"/>
  <c r="DC71" i="11"/>
  <c r="DB71" i="11"/>
  <c r="DA71" i="11"/>
  <c r="CY71" i="11"/>
  <c r="CW71" i="11"/>
  <c r="CV71" i="11"/>
  <c r="CU71" i="11"/>
  <c r="CS71" i="11"/>
  <c r="CQ71" i="11"/>
  <c r="CP71" i="11"/>
  <c r="CO71" i="11"/>
  <c r="CM71" i="11"/>
  <c r="CK71" i="11"/>
  <c r="CJ71" i="11"/>
  <c r="CI71" i="11"/>
  <c r="CG71" i="11"/>
  <c r="CE71" i="11"/>
  <c r="CD71" i="11"/>
  <c r="CC71" i="11"/>
  <c r="CA71" i="11"/>
  <c r="BY71" i="11"/>
  <c r="BX71" i="11"/>
  <c r="BW71" i="11"/>
  <c r="BU71" i="11"/>
  <c r="BS71" i="11"/>
  <c r="BR71" i="11"/>
  <c r="BQ71" i="11"/>
  <c r="BO71" i="11"/>
  <c r="BM71" i="11"/>
  <c r="BL71" i="11"/>
  <c r="BK71" i="11"/>
  <c r="BI71" i="11"/>
  <c r="BG71" i="11"/>
  <c r="BF71" i="11"/>
  <c r="BE71" i="11"/>
  <c r="BC71" i="11"/>
  <c r="BA71" i="11"/>
  <c r="AZ71" i="11"/>
  <c r="AY71" i="11"/>
  <c r="AW71" i="11"/>
  <c r="AU71" i="11"/>
  <c r="AT71" i="11"/>
  <c r="AS71" i="11"/>
  <c r="AQ71" i="11"/>
  <c r="AO71" i="11"/>
  <c r="AN71" i="11"/>
  <c r="AM71" i="11"/>
  <c r="AK71" i="11"/>
  <c r="AI71" i="11"/>
  <c r="AH71" i="11"/>
  <c r="AG71" i="11"/>
  <c r="AE71" i="11"/>
  <c r="AC71" i="11"/>
  <c r="AB71" i="11"/>
  <c r="AA71" i="11"/>
  <c r="Y71" i="11"/>
  <c r="W71" i="11"/>
  <c r="V71" i="11"/>
  <c r="U71" i="11"/>
  <c r="S71" i="11"/>
  <c r="Q71" i="11"/>
  <c r="P71" i="11"/>
  <c r="O71" i="11"/>
  <c r="M71" i="11"/>
  <c r="K71" i="11"/>
  <c r="DH70" i="11"/>
  <c r="DG70" i="11"/>
  <c r="DB70" i="11"/>
  <c r="DA70" i="11"/>
  <c r="CV70" i="11"/>
  <c r="CU70" i="11"/>
  <c r="CM70" i="11"/>
  <c r="CK70" i="11"/>
  <c r="CJ70" i="11"/>
  <c r="CI70" i="11"/>
  <c r="CD70" i="11"/>
  <c r="CC70" i="11"/>
  <c r="BX70" i="11"/>
  <c r="BW70" i="11"/>
  <c r="BR70" i="11"/>
  <c r="BQ70" i="11"/>
  <c r="BO70" i="11"/>
  <c r="BM70" i="11"/>
  <c r="BL70" i="11"/>
  <c r="BK70" i="11"/>
  <c r="BF70" i="11"/>
  <c r="BE70" i="11"/>
  <c r="AZ70" i="11"/>
  <c r="AY70" i="11"/>
  <c r="AQ70" i="11"/>
  <c r="AT70" i="11" s="1"/>
  <c r="AO70" i="11"/>
  <c r="K70" i="11" s="1"/>
  <c r="AN70" i="11"/>
  <c r="AM70" i="11"/>
  <c r="AH70" i="11"/>
  <c r="AG70" i="11"/>
  <c r="AB70" i="11"/>
  <c r="AA70" i="11"/>
  <c r="V70" i="11"/>
  <c r="U70" i="11"/>
  <c r="S70" i="11"/>
  <c r="Q70" i="11"/>
  <c r="DH69" i="11"/>
  <c r="DG69" i="11"/>
  <c r="DB69" i="11"/>
  <c r="DA69" i="11"/>
  <c r="CV69" i="11"/>
  <c r="CU69" i="11"/>
  <c r="CM69" i="11"/>
  <c r="CK69" i="11"/>
  <c r="CJ69" i="11"/>
  <c r="CI69" i="11"/>
  <c r="CD69" i="11"/>
  <c r="CC69" i="11"/>
  <c r="BX69" i="11"/>
  <c r="BW69" i="11"/>
  <c r="BR69" i="11"/>
  <c r="BQ69" i="11"/>
  <c r="BO69" i="11"/>
  <c r="BM69" i="11"/>
  <c r="BL69" i="11"/>
  <c r="BK69" i="11"/>
  <c r="BF69" i="11"/>
  <c r="BE69" i="11"/>
  <c r="AZ69" i="11"/>
  <c r="AY69" i="11"/>
  <c r="AQ69" i="11"/>
  <c r="AT69" i="11" s="1"/>
  <c r="AO69" i="11"/>
  <c r="AN69" i="11"/>
  <c r="AM69" i="11"/>
  <c r="AH69" i="11"/>
  <c r="AG69" i="11"/>
  <c r="AB69" i="11"/>
  <c r="AA69" i="11"/>
  <c r="V69" i="11"/>
  <c r="U69" i="11"/>
  <c r="S69" i="11"/>
  <c r="Q69" i="11"/>
  <c r="DH68" i="11"/>
  <c r="DG68" i="11"/>
  <c r="DB68" i="11"/>
  <c r="DA68" i="11"/>
  <c r="CV68" i="11"/>
  <c r="CU68" i="11"/>
  <c r="CM68" i="11"/>
  <c r="CP68" i="11" s="1"/>
  <c r="CK68" i="11"/>
  <c r="CJ68" i="11"/>
  <c r="CI68" i="11"/>
  <c r="CD68" i="11"/>
  <c r="CC68" i="11"/>
  <c r="BX68" i="11"/>
  <c r="BW68" i="11"/>
  <c r="BR68" i="11"/>
  <c r="BQ68" i="11"/>
  <c r="BO68" i="11"/>
  <c r="BM68" i="11"/>
  <c r="BL68" i="11"/>
  <c r="BK68" i="11"/>
  <c r="BF68" i="11"/>
  <c r="BE68" i="11"/>
  <c r="AZ68" i="11"/>
  <c r="AY68" i="11"/>
  <c r="AQ68" i="11"/>
  <c r="AO68" i="11"/>
  <c r="AN68" i="11"/>
  <c r="AM68" i="11"/>
  <c r="AH68" i="11"/>
  <c r="AG68" i="11"/>
  <c r="AB68" i="11"/>
  <c r="AA68" i="11"/>
  <c r="V68" i="11"/>
  <c r="U68" i="11"/>
  <c r="S68" i="11"/>
  <c r="Q68" i="11"/>
  <c r="DH67" i="11"/>
  <c r="DG67" i="11"/>
  <c r="DB67" i="11"/>
  <c r="DA67" i="11"/>
  <c r="CV67" i="11"/>
  <c r="CU67" i="11"/>
  <c r="CM67" i="11"/>
  <c r="CP67" i="11" s="1"/>
  <c r="CK67" i="11"/>
  <c r="CJ67" i="11"/>
  <c r="CI67" i="11"/>
  <c r="CD67" i="11"/>
  <c r="CC67" i="11"/>
  <c r="BX67" i="11"/>
  <c r="BW67" i="11"/>
  <c r="BR67" i="11"/>
  <c r="BQ67" i="11"/>
  <c r="BO67" i="11"/>
  <c r="BM67" i="11"/>
  <c r="BL67" i="11"/>
  <c r="BK67" i="11"/>
  <c r="BF67" i="11"/>
  <c r="BE67" i="11"/>
  <c r="AZ67" i="11"/>
  <c r="AY67" i="11"/>
  <c r="AQ67" i="11"/>
  <c r="AO67" i="11"/>
  <c r="K67" i="11" s="1"/>
  <c r="AN67" i="11"/>
  <c r="AM67" i="11"/>
  <c r="AH67" i="11"/>
  <c r="AG67" i="11"/>
  <c r="AB67" i="11"/>
  <c r="AA67" i="11"/>
  <c r="V67" i="11"/>
  <c r="U67" i="11"/>
  <c r="S67" i="11"/>
  <c r="Q67" i="11"/>
  <c r="DH66" i="11"/>
  <c r="DG66" i="11"/>
  <c r="DE66" i="11"/>
  <c r="DC66" i="11"/>
  <c r="DB66" i="11"/>
  <c r="DA66" i="11"/>
  <c r="CY66" i="11"/>
  <c r="CW66" i="11"/>
  <c r="CV66" i="11"/>
  <c r="CU66" i="11"/>
  <c r="CS66" i="11"/>
  <c r="CQ66" i="11"/>
  <c r="CP66" i="11"/>
  <c r="CO66" i="11"/>
  <c r="CM66" i="11"/>
  <c r="CK66" i="11"/>
  <c r="CJ66" i="11"/>
  <c r="CI66" i="11"/>
  <c r="CG66" i="11"/>
  <c r="CE66" i="11"/>
  <c r="CD66" i="11"/>
  <c r="CC66" i="11"/>
  <c r="CA66" i="11"/>
  <c r="BY66" i="11"/>
  <c r="BX66" i="11"/>
  <c r="BW66" i="11"/>
  <c r="BU66" i="11"/>
  <c r="BS66" i="11"/>
  <c r="BR66" i="11"/>
  <c r="BQ66" i="11"/>
  <c r="BO66" i="11"/>
  <c r="BM66" i="11"/>
  <c r="BL66" i="11"/>
  <c r="BK66" i="11"/>
  <c r="BI66" i="11"/>
  <c r="BG66" i="11"/>
  <c r="BF66" i="11"/>
  <c r="BE66" i="11"/>
  <c r="BC66" i="11"/>
  <c r="BA66" i="11"/>
  <c r="AZ66" i="11"/>
  <c r="AY66" i="11"/>
  <c r="AW66" i="11"/>
  <c r="AU66" i="11"/>
  <c r="AT66" i="11"/>
  <c r="AS66" i="11"/>
  <c r="AQ66" i="11"/>
  <c r="AO66" i="11"/>
  <c r="AN66" i="11"/>
  <c r="AM66" i="11"/>
  <c r="AK66" i="11"/>
  <c r="AI66" i="11"/>
  <c r="AH66" i="11"/>
  <c r="AG66" i="11"/>
  <c r="AE66" i="11"/>
  <c r="AC66" i="11"/>
  <c r="AB66" i="11"/>
  <c r="AA66" i="11"/>
  <c r="Y66" i="11"/>
  <c r="W66" i="11"/>
  <c r="V66" i="11"/>
  <c r="U66" i="11"/>
  <c r="S66" i="11"/>
  <c r="Q66" i="11"/>
  <c r="P66" i="11"/>
  <c r="O66" i="11"/>
  <c r="M66" i="11"/>
  <c r="K66" i="11"/>
  <c r="DH65" i="11"/>
  <c r="DG65" i="11"/>
  <c r="DB65" i="11"/>
  <c r="DA65" i="11"/>
  <c r="CV65" i="11"/>
  <c r="CU65" i="11"/>
  <c r="CM65" i="11"/>
  <c r="CK65" i="11"/>
  <c r="CJ65" i="11"/>
  <c r="CI65" i="11"/>
  <c r="CD65" i="11"/>
  <c r="CC65" i="11"/>
  <c r="BX65" i="11"/>
  <c r="BW65" i="11"/>
  <c r="BR65" i="11"/>
  <c r="BQ65" i="11"/>
  <c r="BO65" i="11"/>
  <c r="BM65" i="11"/>
  <c r="BL65" i="11"/>
  <c r="BK65" i="11"/>
  <c r="BF65" i="11"/>
  <c r="BE65" i="11"/>
  <c r="AZ65" i="11"/>
  <c r="AY65" i="11"/>
  <c r="AQ65" i="11"/>
  <c r="AO65" i="11"/>
  <c r="K65" i="11" s="1"/>
  <c r="AN65" i="11"/>
  <c r="AM65" i="11"/>
  <c r="AH65" i="11"/>
  <c r="AG65" i="11"/>
  <c r="AB65" i="11"/>
  <c r="AA65" i="11"/>
  <c r="V65" i="11"/>
  <c r="U65" i="11"/>
  <c r="S65" i="11"/>
  <c r="Q65" i="11"/>
  <c r="DH64" i="11"/>
  <c r="DG64" i="11"/>
  <c r="DB64" i="11"/>
  <c r="DA64" i="11"/>
  <c r="CV64" i="11"/>
  <c r="CU64" i="11"/>
  <c r="CM64" i="11"/>
  <c r="CK64" i="11"/>
  <c r="CJ64" i="11"/>
  <c r="CI64" i="11"/>
  <c r="CD64" i="11"/>
  <c r="CC64" i="11"/>
  <c r="BX64" i="11"/>
  <c r="BW64" i="11"/>
  <c r="BR64" i="11"/>
  <c r="BQ64" i="11"/>
  <c r="BO64" i="11"/>
  <c r="BM64" i="11"/>
  <c r="BL64" i="11"/>
  <c r="BK64" i="11"/>
  <c r="BF64" i="11"/>
  <c r="BE64" i="11"/>
  <c r="AZ64" i="11"/>
  <c r="AY64" i="11"/>
  <c r="AQ64" i="11"/>
  <c r="AT64" i="11" s="1"/>
  <c r="AO64" i="11"/>
  <c r="AN64" i="11"/>
  <c r="AM64" i="11"/>
  <c r="AH64" i="11"/>
  <c r="AG64" i="11"/>
  <c r="AB64" i="11"/>
  <c r="AA64" i="11"/>
  <c r="V64" i="11"/>
  <c r="U64" i="11"/>
  <c r="S64" i="11"/>
  <c r="Q64" i="11"/>
  <c r="DH63" i="11"/>
  <c r="DG63" i="11"/>
  <c r="DB63" i="11"/>
  <c r="DA63" i="11"/>
  <c r="CV63" i="11"/>
  <c r="CU63" i="11"/>
  <c r="CM63" i="11"/>
  <c r="CK63" i="11"/>
  <c r="CJ63" i="11"/>
  <c r="CI63" i="11"/>
  <c r="CD63" i="11"/>
  <c r="CC63" i="11"/>
  <c r="BX63" i="11"/>
  <c r="BW63" i="11"/>
  <c r="BR63" i="11"/>
  <c r="BQ63" i="11"/>
  <c r="BO63" i="11"/>
  <c r="BM63" i="11"/>
  <c r="BL63" i="11"/>
  <c r="BK63" i="11"/>
  <c r="BF63" i="11"/>
  <c r="BE63" i="11"/>
  <c r="AZ63" i="11"/>
  <c r="AY63" i="11"/>
  <c r="AQ63" i="11"/>
  <c r="AO63" i="11"/>
  <c r="AN63" i="11"/>
  <c r="AM63" i="11"/>
  <c r="AH63" i="11"/>
  <c r="AG63" i="11"/>
  <c r="AB63" i="11"/>
  <c r="AA63" i="11"/>
  <c r="V63" i="11"/>
  <c r="U63" i="11"/>
  <c r="S63" i="11"/>
  <c r="Q63" i="11"/>
  <c r="DH62" i="11"/>
  <c r="DG62" i="11"/>
  <c r="DB62" i="11"/>
  <c r="DA62" i="11"/>
  <c r="CV62" i="11"/>
  <c r="CU62" i="11"/>
  <c r="CM62" i="11"/>
  <c r="CP62" i="11" s="1"/>
  <c r="CK62" i="11"/>
  <c r="CJ62" i="11"/>
  <c r="CI62" i="11"/>
  <c r="CD62" i="11"/>
  <c r="CC62" i="11"/>
  <c r="BX62" i="11"/>
  <c r="BW62" i="11"/>
  <c r="BR62" i="11"/>
  <c r="BQ62" i="11"/>
  <c r="BO62" i="11"/>
  <c r="BM62" i="11"/>
  <c r="BL62" i="11"/>
  <c r="BK62" i="11"/>
  <c r="BF62" i="11"/>
  <c r="BE62" i="11"/>
  <c r="AZ62" i="11"/>
  <c r="AY62" i="11"/>
  <c r="AQ62" i="11"/>
  <c r="AO62" i="11"/>
  <c r="K62" i="11" s="1"/>
  <c r="AN62" i="11"/>
  <c r="AM62" i="11"/>
  <c r="AH62" i="11"/>
  <c r="AG62" i="11"/>
  <c r="AB62" i="11"/>
  <c r="AA62" i="11"/>
  <c r="V62" i="11"/>
  <c r="U62" i="11"/>
  <c r="S62" i="11"/>
  <c r="Q62" i="11"/>
  <c r="DH61" i="11"/>
  <c r="DG61" i="11"/>
  <c r="DB61" i="11"/>
  <c r="DA61" i="11"/>
  <c r="CV61" i="11"/>
  <c r="CU61" i="11"/>
  <c r="CM61" i="11"/>
  <c r="CK61" i="11"/>
  <c r="CJ61" i="11"/>
  <c r="CI61" i="11"/>
  <c r="CD61" i="11"/>
  <c r="CC61" i="11"/>
  <c r="BX61" i="11"/>
  <c r="BW61" i="11"/>
  <c r="BR61" i="11"/>
  <c r="BQ61" i="11"/>
  <c r="BO61" i="11"/>
  <c r="BM61" i="11"/>
  <c r="BL61" i="11"/>
  <c r="BK61" i="11"/>
  <c r="BF61" i="11"/>
  <c r="BE61" i="11"/>
  <c r="AZ61" i="11"/>
  <c r="AY61" i="11"/>
  <c r="AQ61" i="11"/>
  <c r="AO61" i="11"/>
  <c r="K61" i="11" s="1"/>
  <c r="AN61" i="11"/>
  <c r="AM61" i="11"/>
  <c r="AH61" i="11"/>
  <c r="AG61" i="11"/>
  <c r="AB61" i="11"/>
  <c r="AA61" i="11"/>
  <c r="V61" i="11"/>
  <c r="U61" i="11"/>
  <c r="S61" i="11"/>
  <c r="Q61" i="11"/>
  <c r="DH60" i="11"/>
  <c r="DG60" i="11"/>
  <c r="DB60" i="11"/>
  <c r="DA60" i="11"/>
  <c r="CV60" i="11"/>
  <c r="CU60" i="11"/>
  <c r="CM60" i="11"/>
  <c r="CK60" i="11"/>
  <c r="CJ60" i="11"/>
  <c r="CI60" i="11"/>
  <c r="CD60" i="11"/>
  <c r="CC60" i="11"/>
  <c r="BX60" i="11"/>
  <c r="BW60" i="11"/>
  <c r="BR60" i="11"/>
  <c r="BQ60" i="11"/>
  <c r="BO60" i="11"/>
  <c r="BM60" i="11"/>
  <c r="BL60" i="11"/>
  <c r="BK60" i="11"/>
  <c r="BF60" i="11"/>
  <c r="BE60" i="11"/>
  <c r="AZ60" i="11"/>
  <c r="AY60" i="11"/>
  <c r="AQ60" i="11"/>
  <c r="AT60" i="11" s="1"/>
  <c r="AO60" i="11"/>
  <c r="AN60" i="11"/>
  <c r="AM60" i="11"/>
  <c r="AH60" i="11"/>
  <c r="AG60" i="11"/>
  <c r="AB60" i="11"/>
  <c r="AA60" i="11"/>
  <c r="V60" i="11"/>
  <c r="U60" i="11"/>
  <c r="S60" i="11"/>
  <c r="Q60" i="11"/>
  <c r="DH59" i="11"/>
  <c r="DG59" i="11"/>
  <c r="DB59" i="11"/>
  <c r="DA59" i="11"/>
  <c r="CV59" i="11"/>
  <c r="CU59" i="11"/>
  <c r="CM59" i="11"/>
  <c r="CK59" i="11"/>
  <c r="CJ59" i="11"/>
  <c r="CI59" i="11"/>
  <c r="CD59" i="11"/>
  <c r="CC59" i="11"/>
  <c r="BX59" i="11"/>
  <c r="BW59" i="11"/>
  <c r="BR59" i="11"/>
  <c r="BQ59" i="11"/>
  <c r="BO59" i="11"/>
  <c r="BM59" i="11"/>
  <c r="BL59" i="11"/>
  <c r="BK59" i="11"/>
  <c r="BF59" i="11"/>
  <c r="BE59" i="11"/>
  <c r="AZ59" i="11"/>
  <c r="AY59" i="11"/>
  <c r="AQ59" i="11"/>
  <c r="AO59" i="11"/>
  <c r="AN59" i="11"/>
  <c r="AM59" i="11"/>
  <c r="AH59" i="11"/>
  <c r="AG59" i="11"/>
  <c r="AB59" i="11"/>
  <c r="AA59" i="11"/>
  <c r="V59" i="11"/>
  <c r="U59" i="11"/>
  <c r="S59" i="11"/>
  <c r="Q59" i="11"/>
  <c r="DH58" i="11"/>
  <c r="DG58" i="11"/>
  <c r="DB58" i="11"/>
  <c r="DA58" i="11"/>
  <c r="CV58" i="11"/>
  <c r="CU58" i="11"/>
  <c r="CM58" i="11"/>
  <c r="CP58" i="11" s="1"/>
  <c r="CK58" i="11"/>
  <c r="CJ58" i="11"/>
  <c r="CI58" i="11"/>
  <c r="CD58" i="11"/>
  <c r="CC58" i="11"/>
  <c r="BX58" i="11"/>
  <c r="BW58" i="11"/>
  <c r="BR58" i="11"/>
  <c r="BQ58" i="11"/>
  <c r="BO58" i="11"/>
  <c r="BM58" i="11"/>
  <c r="BL58" i="11"/>
  <c r="BK58" i="11"/>
  <c r="BF58" i="11"/>
  <c r="BE58" i="11"/>
  <c r="AZ58" i="11"/>
  <c r="AY58" i="11"/>
  <c r="AQ58" i="11"/>
  <c r="AO58" i="11"/>
  <c r="K58" i="11" s="1"/>
  <c r="AN58" i="11"/>
  <c r="AM58" i="11"/>
  <c r="AH58" i="11"/>
  <c r="AG58" i="11"/>
  <c r="AB58" i="11"/>
  <c r="AA58" i="11"/>
  <c r="V58" i="11"/>
  <c r="U58" i="11"/>
  <c r="S58" i="11"/>
  <c r="Q58" i="11"/>
  <c r="DH57" i="11"/>
  <c r="DG57" i="11"/>
  <c r="DB57" i="11"/>
  <c r="DA57" i="11"/>
  <c r="CV57" i="11"/>
  <c r="CU57" i="11"/>
  <c r="CM57" i="11"/>
  <c r="CK57" i="11"/>
  <c r="CJ57" i="11"/>
  <c r="CI57" i="11"/>
  <c r="CD57" i="11"/>
  <c r="CC57" i="11"/>
  <c r="BX57" i="11"/>
  <c r="BW57" i="11"/>
  <c r="BR57" i="11"/>
  <c r="BQ57" i="11"/>
  <c r="BO57" i="11"/>
  <c r="BM57" i="11"/>
  <c r="BL57" i="11"/>
  <c r="BK57" i="11"/>
  <c r="BF57" i="11"/>
  <c r="BE57" i="11"/>
  <c r="AZ57" i="11"/>
  <c r="AY57" i="11"/>
  <c r="AQ57" i="11"/>
  <c r="AO57" i="11"/>
  <c r="K57" i="11" s="1"/>
  <c r="AN57" i="11"/>
  <c r="AM57" i="11"/>
  <c r="AH57" i="11"/>
  <c r="AG57" i="11"/>
  <c r="AB57" i="11"/>
  <c r="AA57" i="11"/>
  <c r="V57" i="11"/>
  <c r="U57" i="11"/>
  <c r="S57" i="11"/>
  <c r="Q57" i="11"/>
  <c r="DH56" i="11"/>
  <c r="DG56" i="11"/>
  <c r="DE56" i="11"/>
  <c r="DC56" i="11"/>
  <c r="DB56" i="11"/>
  <c r="DA56" i="11"/>
  <c r="CY56" i="11"/>
  <c r="CW56" i="11"/>
  <c r="CV56" i="11"/>
  <c r="CU56" i="11"/>
  <c r="CS56" i="11"/>
  <c r="CQ56" i="11"/>
  <c r="CP56" i="11"/>
  <c r="CO56" i="11"/>
  <c r="CM56" i="11"/>
  <c r="CK56" i="11"/>
  <c r="CJ56" i="11"/>
  <c r="CI56" i="11"/>
  <c r="CG56" i="11"/>
  <c r="CE56" i="11"/>
  <c r="CD56" i="11"/>
  <c r="CC56" i="11"/>
  <c r="CA56" i="11"/>
  <c r="BY56" i="11"/>
  <c r="BX56" i="11"/>
  <c r="BW56" i="11"/>
  <c r="BU56" i="11"/>
  <c r="BS56" i="11"/>
  <c r="BR56" i="11"/>
  <c r="BQ56" i="11"/>
  <c r="BO56" i="11"/>
  <c r="BM56" i="11"/>
  <c r="BL56" i="11"/>
  <c r="BK56" i="11"/>
  <c r="BI56" i="11"/>
  <c r="BG56" i="11"/>
  <c r="BF56" i="11"/>
  <c r="BE56" i="11"/>
  <c r="BC56" i="11"/>
  <c r="BA56" i="11"/>
  <c r="AZ56" i="11"/>
  <c r="AY56" i="11"/>
  <c r="AW56" i="11"/>
  <c r="AU56" i="11"/>
  <c r="AT56" i="11"/>
  <c r="AS56" i="11"/>
  <c r="AQ56" i="11"/>
  <c r="AO56" i="11"/>
  <c r="AN56" i="11"/>
  <c r="AM56" i="11"/>
  <c r="AK56" i="11"/>
  <c r="AI56" i="11"/>
  <c r="AH56" i="11"/>
  <c r="AG56" i="11"/>
  <c r="AE56" i="11"/>
  <c r="AC56" i="11"/>
  <c r="AB56" i="11"/>
  <c r="AA56" i="11"/>
  <c r="Y56" i="11"/>
  <c r="W56" i="11"/>
  <c r="V56" i="11"/>
  <c r="U56" i="11"/>
  <c r="S56" i="11"/>
  <c r="Q56" i="11"/>
  <c r="P56" i="11"/>
  <c r="O56" i="11"/>
  <c r="M56" i="11"/>
  <c r="K56" i="11"/>
  <c r="DH55" i="11"/>
  <c r="DG55" i="11"/>
  <c r="DB55" i="11"/>
  <c r="DA55" i="11"/>
  <c r="CV55" i="11"/>
  <c r="CU55" i="11"/>
  <c r="CM55" i="11"/>
  <c r="CK55" i="11"/>
  <c r="CJ55" i="11"/>
  <c r="CI55" i="11"/>
  <c r="CD55" i="11"/>
  <c r="CC55" i="11"/>
  <c r="BX55" i="11"/>
  <c r="BW55" i="11"/>
  <c r="BR55" i="11"/>
  <c r="BQ55" i="11"/>
  <c r="BO55" i="11"/>
  <c r="BM55" i="11"/>
  <c r="BL55" i="11"/>
  <c r="BK55" i="11"/>
  <c r="BF55" i="11"/>
  <c r="BE55" i="11"/>
  <c r="AZ55" i="11"/>
  <c r="AY55" i="11"/>
  <c r="AQ55" i="11"/>
  <c r="AT55" i="11" s="1"/>
  <c r="AO55" i="11"/>
  <c r="K55" i="11" s="1"/>
  <c r="AN55" i="11"/>
  <c r="AM55" i="11"/>
  <c r="AH55" i="11"/>
  <c r="AG55" i="11"/>
  <c r="AB55" i="11"/>
  <c r="AA55" i="11"/>
  <c r="V55" i="11"/>
  <c r="U55" i="11"/>
  <c r="S55" i="11"/>
  <c r="Q55" i="11"/>
  <c r="DH54" i="11"/>
  <c r="DG54" i="11"/>
  <c r="DB54" i="11"/>
  <c r="DA54" i="11"/>
  <c r="CV54" i="11"/>
  <c r="CU54" i="11"/>
  <c r="CM54" i="11"/>
  <c r="CK54" i="11"/>
  <c r="CJ54" i="11"/>
  <c r="CI54" i="11"/>
  <c r="CD54" i="11"/>
  <c r="CC54" i="11"/>
  <c r="BX54" i="11"/>
  <c r="BW54" i="11"/>
  <c r="BR54" i="11"/>
  <c r="BQ54" i="11"/>
  <c r="BO54" i="11"/>
  <c r="BM54" i="11"/>
  <c r="BL54" i="11"/>
  <c r="BK54" i="11"/>
  <c r="BF54" i="11"/>
  <c r="BE54" i="11"/>
  <c r="AZ54" i="11"/>
  <c r="AY54" i="11"/>
  <c r="AQ54" i="11"/>
  <c r="AT54" i="11" s="1"/>
  <c r="AO54" i="11"/>
  <c r="AN54" i="11"/>
  <c r="AM54" i="11"/>
  <c r="AH54" i="11"/>
  <c r="AG54" i="11"/>
  <c r="AB54" i="11"/>
  <c r="AA54" i="11"/>
  <c r="V54" i="11"/>
  <c r="U54" i="11"/>
  <c r="S54" i="11"/>
  <c r="Q54" i="11"/>
  <c r="DH53" i="11"/>
  <c r="DG53" i="11"/>
  <c r="DE53" i="11"/>
  <c r="DC53" i="11"/>
  <c r="DB53" i="11"/>
  <c r="DA53" i="11"/>
  <c r="CY53" i="11"/>
  <c r="CW53" i="11"/>
  <c r="CV53" i="11"/>
  <c r="CU53" i="11"/>
  <c r="CS53" i="11"/>
  <c r="CQ53" i="11"/>
  <c r="CP53" i="11"/>
  <c r="CO53" i="11"/>
  <c r="CM53" i="11"/>
  <c r="CK53" i="11"/>
  <c r="CJ53" i="11"/>
  <c r="CI53" i="11"/>
  <c r="CG53" i="11"/>
  <c r="CE53" i="11"/>
  <c r="CD53" i="11"/>
  <c r="CC53" i="11"/>
  <c r="CA53" i="11"/>
  <c r="BY53" i="11"/>
  <c r="BX53" i="11"/>
  <c r="BW53" i="11"/>
  <c r="BU53" i="11"/>
  <c r="BS53" i="11"/>
  <c r="BR53" i="11"/>
  <c r="BQ53" i="11"/>
  <c r="BO53" i="11"/>
  <c r="BM53" i="11"/>
  <c r="BL53" i="11"/>
  <c r="BK53" i="11"/>
  <c r="BI53" i="11"/>
  <c r="BG53" i="11"/>
  <c r="BF53" i="11"/>
  <c r="BE53" i="11"/>
  <c r="BC53" i="11"/>
  <c r="BA53" i="11"/>
  <c r="AZ53" i="11"/>
  <c r="AY53" i="11"/>
  <c r="AW53" i="11"/>
  <c r="AU53" i="11"/>
  <c r="AT53" i="11"/>
  <c r="AS53" i="11"/>
  <c r="AQ53" i="11"/>
  <c r="AO53" i="11"/>
  <c r="AN53" i="11"/>
  <c r="AM53" i="11"/>
  <c r="AK53" i="11"/>
  <c r="AI53" i="11"/>
  <c r="AH53" i="11"/>
  <c r="AG53" i="11"/>
  <c r="AE53" i="11"/>
  <c r="AC53" i="11"/>
  <c r="AB53" i="11"/>
  <c r="AA53" i="11"/>
  <c r="Y53" i="11"/>
  <c r="W53" i="11"/>
  <c r="V53" i="11"/>
  <c r="U53" i="11"/>
  <c r="S53" i="11"/>
  <c r="Q53" i="11"/>
  <c r="P53" i="11"/>
  <c r="O53" i="11"/>
  <c r="M53" i="11"/>
  <c r="K53" i="11"/>
  <c r="DH52" i="11"/>
  <c r="DG52" i="11"/>
  <c r="DB52" i="11"/>
  <c r="DA52" i="11"/>
  <c r="CV52" i="11"/>
  <c r="CU52" i="11"/>
  <c r="CM52" i="11"/>
  <c r="CP52" i="11" s="1"/>
  <c r="CK52" i="11"/>
  <c r="CJ52" i="11"/>
  <c r="CI52" i="11"/>
  <c r="CD52" i="11"/>
  <c r="CC52" i="11"/>
  <c r="BX52" i="11"/>
  <c r="BW52" i="11"/>
  <c r="BR52" i="11"/>
  <c r="BQ52" i="11"/>
  <c r="BO52" i="11"/>
  <c r="BM52" i="11"/>
  <c r="BL52" i="11"/>
  <c r="BK52" i="11"/>
  <c r="BF52" i="11"/>
  <c r="BE52" i="11"/>
  <c r="AZ52" i="11"/>
  <c r="AY52" i="11"/>
  <c r="AQ52" i="11"/>
  <c r="AO52" i="11"/>
  <c r="K52" i="11" s="1"/>
  <c r="AN52" i="11"/>
  <c r="AM52" i="11"/>
  <c r="AH52" i="11"/>
  <c r="AG52" i="11"/>
  <c r="AB52" i="11"/>
  <c r="AA52" i="11"/>
  <c r="V52" i="11"/>
  <c r="U52" i="11"/>
  <c r="S52" i="11"/>
  <c r="Q52" i="11"/>
  <c r="DH51" i="11"/>
  <c r="DG51" i="11"/>
  <c r="DB51" i="11"/>
  <c r="DA51" i="11"/>
  <c r="CV51" i="11"/>
  <c r="CU51" i="11"/>
  <c r="CM51" i="11"/>
  <c r="CP51" i="11" s="1"/>
  <c r="CK51" i="11"/>
  <c r="CJ51" i="11"/>
  <c r="CI51" i="11"/>
  <c r="CD51" i="11"/>
  <c r="CC51" i="11"/>
  <c r="BX51" i="11"/>
  <c r="BW51" i="11"/>
  <c r="BR51" i="11"/>
  <c r="BQ51" i="11"/>
  <c r="BO51" i="11"/>
  <c r="BM51" i="11"/>
  <c r="BL51" i="11"/>
  <c r="BK51" i="11"/>
  <c r="BF51" i="11"/>
  <c r="BE51" i="11"/>
  <c r="AZ51" i="11"/>
  <c r="AY51" i="11"/>
  <c r="AQ51" i="11"/>
  <c r="AO51" i="11"/>
  <c r="K51" i="11" s="1"/>
  <c r="AN51" i="11"/>
  <c r="AM51" i="11"/>
  <c r="AH51" i="11"/>
  <c r="AG51" i="11"/>
  <c r="AB51" i="11"/>
  <c r="AA51" i="11"/>
  <c r="V51" i="11"/>
  <c r="U51" i="11"/>
  <c r="S51" i="11"/>
  <c r="Q51" i="11"/>
  <c r="DH50" i="11"/>
  <c r="DG50" i="11"/>
  <c r="DE50" i="11"/>
  <c r="DC50" i="11"/>
  <c r="DB50" i="11"/>
  <c r="DA50" i="11"/>
  <c r="CY50" i="11"/>
  <c r="CW50" i="11"/>
  <c r="CV50" i="11"/>
  <c r="CU50" i="11"/>
  <c r="CS50" i="11"/>
  <c r="CQ50" i="11"/>
  <c r="CP50" i="11"/>
  <c r="CO50" i="11"/>
  <c r="CM50" i="11"/>
  <c r="CK50" i="11"/>
  <c r="CJ50" i="11"/>
  <c r="CI50" i="11"/>
  <c r="CG50" i="11"/>
  <c r="CE50" i="11"/>
  <c r="CD50" i="11"/>
  <c r="CC50" i="11"/>
  <c r="CA50" i="11"/>
  <c r="BY50" i="11"/>
  <c r="BX50" i="11"/>
  <c r="BW50" i="11"/>
  <c r="BU50" i="11"/>
  <c r="BS50" i="11"/>
  <c r="BR50" i="11"/>
  <c r="BQ50" i="11"/>
  <c r="BO50" i="11"/>
  <c r="BM50" i="11"/>
  <c r="BL50" i="11"/>
  <c r="BK50" i="11"/>
  <c r="BI50" i="11"/>
  <c r="BG50" i="11"/>
  <c r="BF50" i="11"/>
  <c r="BE50" i="11"/>
  <c r="BC50" i="11"/>
  <c r="BA50" i="11"/>
  <c r="AZ50" i="11"/>
  <c r="AY50" i="11"/>
  <c r="AW50" i="11"/>
  <c r="AU50" i="11"/>
  <c r="AT50" i="11"/>
  <c r="AS50" i="11"/>
  <c r="AQ50" i="11"/>
  <c r="AO50" i="11"/>
  <c r="AN50" i="11"/>
  <c r="AM50" i="11"/>
  <c r="AK50" i="11"/>
  <c r="AI50" i="11"/>
  <c r="AH50" i="11"/>
  <c r="AG50" i="11"/>
  <c r="AE50" i="11"/>
  <c r="AC50" i="11"/>
  <c r="AB50" i="11"/>
  <c r="AA50" i="11"/>
  <c r="Y50" i="11"/>
  <c r="W50" i="11"/>
  <c r="V50" i="11"/>
  <c r="U50" i="11"/>
  <c r="S50" i="11"/>
  <c r="Q50" i="11"/>
  <c r="P50" i="11"/>
  <c r="O50" i="11"/>
  <c r="M50" i="11"/>
  <c r="K50" i="11"/>
  <c r="DH49" i="11"/>
  <c r="DG49" i="11"/>
  <c r="DE49" i="11"/>
  <c r="DC49" i="11"/>
  <c r="DB49" i="11"/>
  <c r="DA49" i="11"/>
  <c r="CY49" i="11"/>
  <c r="CW49" i="11"/>
  <c r="CV49" i="11"/>
  <c r="CU49" i="11"/>
  <c r="CS49" i="11"/>
  <c r="CQ49" i="11"/>
  <c r="CP49" i="11"/>
  <c r="CO49" i="11"/>
  <c r="CM49" i="11"/>
  <c r="CK49" i="11"/>
  <c r="CJ49" i="11"/>
  <c r="CI49" i="11"/>
  <c r="CG49" i="11"/>
  <c r="CE49" i="11"/>
  <c r="CD49" i="11"/>
  <c r="CC49" i="11"/>
  <c r="CA49" i="11"/>
  <c r="BY49" i="11"/>
  <c r="BX49" i="11"/>
  <c r="BW49" i="11"/>
  <c r="BU49" i="11"/>
  <c r="BS49" i="11"/>
  <c r="BR49" i="11"/>
  <c r="BQ49" i="11"/>
  <c r="BO49" i="11"/>
  <c r="BM49" i="11"/>
  <c r="BL49" i="11"/>
  <c r="BK49" i="11"/>
  <c r="BI49" i="11"/>
  <c r="BG49" i="11"/>
  <c r="BF49" i="11"/>
  <c r="BE49" i="11"/>
  <c r="BC49" i="11"/>
  <c r="BA49" i="11"/>
  <c r="AZ49" i="11"/>
  <c r="AY49" i="11"/>
  <c r="AW49" i="11"/>
  <c r="AU49" i="11"/>
  <c r="AT49" i="11"/>
  <c r="AS49" i="11"/>
  <c r="AQ49" i="11"/>
  <c r="AO49" i="11"/>
  <c r="AN49" i="11"/>
  <c r="AM49" i="11"/>
  <c r="AK49" i="11"/>
  <c r="AI49" i="11"/>
  <c r="AH49" i="11"/>
  <c r="AG49" i="11"/>
  <c r="AE49" i="11"/>
  <c r="AC49" i="11"/>
  <c r="AB49" i="11"/>
  <c r="AA49" i="11"/>
  <c r="Y49" i="11"/>
  <c r="W49" i="11"/>
  <c r="V49" i="11"/>
  <c r="U49" i="11"/>
  <c r="S49" i="11"/>
  <c r="Q49" i="11"/>
  <c r="P49" i="11"/>
  <c r="O49" i="11"/>
  <c r="M49" i="11"/>
  <c r="K49" i="11"/>
  <c r="DH48" i="11"/>
  <c r="DG48" i="11"/>
  <c r="DB48" i="11"/>
  <c r="DA48" i="11"/>
  <c r="CV48" i="11"/>
  <c r="CU48" i="11"/>
  <c r="CM48" i="11"/>
  <c r="CK48" i="11"/>
  <c r="CJ48" i="11"/>
  <c r="CI48" i="11"/>
  <c r="CD48" i="11"/>
  <c r="CC48" i="11"/>
  <c r="BX48" i="11"/>
  <c r="BW48" i="11"/>
  <c r="BR48" i="11"/>
  <c r="BQ48" i="11"/>
  <c r="BO48" i="11"/>
  <c r="BM48" i="11"/>
  <c r="BL48" i="11"/>
  <c r="BK48" i="11"/>
  <c r="BF48" i="11"/>
  <c r="BE48" i="11"/>
  <c r="AZ48" i="11"/>
  <c r="AY48" i="11"/>
  <c r="AQ48" i="11"/>
  <c r="AO48" i="11"/>
  <c r="K48" i="11" s="1"/>
  <c r="AN48" i="11"/>
  <c r="AM48" i="11"/>
  <c r="AH48" i="11"/>
  <c r="AG48" i="11"/>
  <c r="AB48" i="11"/>
  <c r="AA48" i="11"/>
  <c r="V48" i="11"/>
  <c r="U48" i="11"/>
  <c r="S48" i="11"/>
  <c r="Q48" i="11"/>
  <c r="DH47" i="11"/>
  <c r="DG47" i="11"/>
  <c r="DB47" i="11"/>
  <c r="DA47" i="11"/>
  <c r="CV47" i="11"/>
  <c r="CU47" i="11"/>
  <c r="CM47" i="11"/>
  <c r="CK47" i="11"/>
  <c r="CJ47" i="11"/>
  <c r="CI47" i="11"/>
  <c r="CD47" i="11"/>
  <c r="CC47" i="11"/>
  <c r="BX47" i="11"/>
  <c r="BW47" i="11"/>
  <c r="BR47" i="11"/>
  <c r="BQ47" i="11"/>
  <c r="BO47" i="11"/>
  <c r="BM47" i="11"/>
  <c r="BL47" i="11"/>
  <c r="BK47" i="11"/>
  <c r="BF47" i="11"/>
  <c r="BE47" i="11"/>
  <c r="AZ47" i="11"/>
  <c r="AY47" i="11"/>
  <c r="AQ47" i="11"/>
  <c r="AT47" i="11" s="1"/>
  <c r="AO47" i="11"/>
  <c r="AN47" i="11"/>
  <c r="AM47" i="11"/>
  <c r="AH47" i="11"/>
  <c r="AG47" i="11"/>
  <c r="AB47" i="11"/>
  <c r="AA47" i="11"/>
  <c r="V47" i="11"/>
  <c r="U47" i="11"/>
  <c r="S47" i="11"/>
  <c r="Q47" i="11"/>
  <c r="DH46" i="11"/>
  <c r="DG46" i="11"/>
  <c r="DB46" i="11"/>
  <c r="DA46" i="11"/>
  <c r="CV46" i="11"/>
  <c r="CU46" i="11"/>
  <c r="CM46" i="11"/>
  <c r="CK46" i="11"/>
  <c r="CJ46" i="11"/>
  <c r="CI46" i="11"/>
  <c r="CD46" i="11"/>
  <c r="CC46" i="11"/>
  <c r="BX46" i="11"/>
  <c r="BW46" i="11"/>
  <c r="BR46" i="11"/>
  <c r="BQ46" i="11"/>
  <c r="BO46" i="11"/>
  <c r="BM46" i="11"/>
  <c r="BL46" i="11"/>
  <c r="BK46" i="11"/>
  <c r="BF46" i="11"/>
  <c r="BE46" i="11"/>
  <c r="AZ46" i="11"/>
  <c r="AY46" i="11"/>
  <c r="AQ46" i="11"/>
  <c r="AO46" i="11"/>
  <c r="AN46" i="11"/>
  <c r="AM46" i="11"/>
  <c r="AH46" i="11"/>
  <c r="AG46" i="11"/>
  <c r="AB46" i="11"/>
  <c r="AA46" i="11"/>
  <c r="V46" i="11"/>
  <c r="U46" i="11"/>
  <c r="S46" i="11"/>
  <c r="Q46" i="11"/>
  <c r="DH45" i="11"/>
  <c r="DG45" i="11"/>
  <c r="DB45" i="11"/>
  <c r="DA45" i="11"/>
  <c r="CV45" i="11"/>
  <c r="CU45" i="11"/>
  <c r="CM45" i="11"/>
  <c r="CP45" i="11" s="1"/>
  <c r="CK45" i="11"/>
  <c r="CJ45" i="11"/>
  <c r="CI45" i="11"/>
  <c r="CD45" i="11"/>
  <c r="CC45" i="11"/>
  <c r="BX45" i="11"/>
  <c r="BW45" i="11"/>
  <c r="BR45" i="11"/>
  <c r="BQ45" i="11"/>
  <c r="BO45" i="11"/>
  <c r="BM45" i="11"/>
  <c r="BL45" i="11"/>
  <c r="BK45" i="11"/>
  <c r="BF45" i="11"/>
  <c r="BE45" i="11"/>
  <c r="AZ45" i="11"/>
  <c r="AY45" i="11"/>
  <c r="AQ45" i="11"/>
  <c r="AO45" i="11"/>
  <c r="K45" i="11" s="1"/>
  <c r="AN45" i="11"/>
  <c r="AM45" i="11"/>
  <c r="AH45" i="11"/>
  <c r="AG45" i="11"/>
  <c r="AB45" i="11"/>
  <c r="AA45" i="11"/>
  <c r="V45" i="11"/>
  <c r="U45" i="11"/>
  <c r="S45" i="11"/>
  <c r="Q45" i="11"/>
  <c r="DH44" i="11"/>
  <c r="DG44" i="11"/>
  <c r="DB44" i="11"/>
  <c r="DA44" i="11"/>
  <c r="CV44" i="11"/>
  <c r="CU44" i="11"/>
  <c r="CM44" i="11"/>
  <c r="CK44" i="11"/>
  <c r="CJ44" i="11"/>
  <c r="CI44" i="11"/>
  <c r="CD44" i="11"/>
  <c r="CC44" i="11"/>
  <c r="BX44" i="11"/>
  <c r="BW44" i="11"/>
  <c r="BR44" i="11"/>
  <c r="BQ44" i="11"/>
  <c r="BO44" i="11"/>
  <c r="BM44" i="11"/>
  <c r="BL44" i="11"/>
  <c r="BK44" i="11"/>
  <c r="BF44" i="11"/>
  <c r="BE44" i="11"/>
  <c r="AZ44" i="11"/>
  <c r="AY44" i="11"/>
  <c r="AQ44" i="11"/>
  <c r="AO44" i="11"/>
  <c r="K44" i="11" s="1"/>
  <c r="AN44" i="11"/>
  <c r="AM44" i="11"/>
  <c r="AH44" i="11"/>
  <c r="AG44" i="11"/>
  <c r="AB44" i="11"/>
  <c r="AA44" i="11"/>
  <c r="V44" i="11"/>
  <c r="U44" i="11"/>
  <c r="S44" i="11"/>
  <c r="Q44" i="11"/>
  <c r="DH43" i="11"/>
  <c r="DG43" i="11"/>
  <c r="DB43" i="11"/>
  <c r="DA43" i="11"/>
  <c r="CV43" i="11"/>
  <c r="CU43" i="11"/>
  <c r="CM43" i="11"/>
  <c r="CK43" i="11"/>
  <c r="CJ43" i="11"/>
  <c r="CI43" i="11"/>
  <c r="CD43" i="11"/>
  <c r="CC43" i="11"/>
  <c r="BX43" i="11"/>
  <c r="BW43" i="11"/>
  <c r="BR43" i="11"/>
  <c r="BQ43" i="11"/>
  <c r="BO43" i="11"/>
  <c r="BM43" i="11"/>
  <c r="BL43" i="11"/>
  <c r="BK43" i="11"/>
  <c r="BF43" i="11"/>
  <c r="BE43" i="11"/>
  <c r="AZ43" i="11"/>
  <c r="AY43" i="11"/>
  <c r="AQ43" i="11"/>
  <c r="AT43" i="11" s="1"/>
  <c r="AO43" i="11"/>
  <c r="AN43" i="11"/>
  <c r="AM43" i="11"/>
  <c r="AH43" i="11"/>
  <c r="AG43" i="11"/>
  <c r="AB43" i="11"/>
  <c r="AA43" i="11"/>
  <c r="V43" i="11"/>
  <c r="U43" i="11"/>
  <c r="S43" i="11"/>
  <c r="Q43" i="11"/>
  <c r="DH42" i="11"/>
  <c r="DG42" i="11"/>
  <c r="DB42" i="11"/>
  <c r="DA42" i="11"/>
  <c r="CV42" i="11"/>
  <c r="CU42" i="11"/>
  <c r="CM42" i="11"/>
  <c r="CK42" i="11"/>
  <c r="CJ42" i="11"/>
  <c r="CI42" i="11"/>
  <c r="CD42" i="11"/>
  <c r="CC42" i="11"/>
  <c r="BX42" i="11"/>
  <c r="BW42" i="11"/>
  <c r="BR42" i="11"/>
  <c r="BQ42" i="11"/>
  <c r="BO42" i="11"/>
  <c r="BM42" i="11"/>
  <c r="BL42" i="11"/>
  <c r="BK42" i="11"/>
  <c r="BF42" i="11"/>
  <c r="BE42" i="11"/>
  <c r="AZ42" i="11"/>
  <c r="AY42" i="11"/>
  <c r="AQ42" i="11"/>
  <c r="AO42" i="11"/>
  <c r="AN42" i="11"/>
  <c r="AM42" i="11"/>
  <c r="AH42" i="11"/>
  <c r="AG42" i="11"/>
  <c r="AB42" i="11"/>
  <c r="AA42" i="11"/>
  <c r="V42" i="11"/>
  <c r="U42" i="11"/>
  <c r="S42" i="11"/>
  <c r="Q42" i="11"/>
  <c r="DH40" i="11"/>
  <c r="DG40" i="11"/>
  <c r="DB40" i="11"/>
  <c r="DA40" i="11"/>
  <c r="CV40" i="11"/>
  <c r="CU40" i="11"/>
  <c r="CM40" i="11"/>
  <c r="CP40" i="11" s="1"/>
  <c r="CK40" i="11"/>
  <c r="CJ40" i="11"/>
  <c r="CI40" i="11"/>
  <c r="CD40" i="11"/>
  <c r="CC40" i="11"/>
  <c r="BX40" i="11"/>
  <c r="BW40" i="11"/>
  <c r="BR40" i="11"/>
  <c r="BQ40" i="11"/>
  <c r="BO40" i="11"/>
  <c r="BM40" i="11"/>
  <c r="BL40" i="11"/>
  <c r="BK40" i="11"/>
  <c r="BF40" i="11"/>
  <c r="BE40" i="11"/>
  <c r="AZ40" i="11"/>
  <c r="AY40" i="11"/>
  <c r="AQ40" i="11"/>
  <c r="AO40" i="11"/>
  <c r="K40" i="11" s="1"/>
  <c r="AN40" i="11"/>
  <c r="AM40" i="11"/>
  <c r="AH40" i="11"/>
  <c r="AG40" i="11"/>
  <c r="AB40" i="11"/>
  <c r="AA40" i="11"/>
  <c r="V40" i="11"/>
  <c r="U40" i="11"/>
  <c r="S40" i="11"/>
  <c r="Q40" i="11"/>
  <c r="DH39" i="11"/>
  <c r="DG39" i="11"/>
  <c r="DB39" i="11"/>
  <c r="DA39" i="11"/>
  <c r="CV39" i="11"/>
  <c r="CU39" i="11"/>
  <c r="CM39" i="11"/>
  <c r="CK39" i="11"/>
  <c r="CJ39" i="11"/>
  <c r="CI39" i="11"/>
  <c r="CD39" i="11"/>
  <c r="CC39" i="11"/>
  <c r="BX39" i="11"/>
  <c r="BW39" i="11"/>
  <c r="BR39" i="11"/>
  <c r="BQ39" i="11"/>
  <c r="BO39" i="11"/>
  <c r="BM39" i="11"/>
  <c r="BL39" i="11"/>
  <c r="BK39" i="11"/>
  <c r="BF39" i="11"/>
  <c r="BE39" i="11"/>
  <c r="AZ39" i="11"/>
  <c r="AY39" i="11"/>
  <c r="AQ39" i="11"/>
  <c r="AO39" i="11"/>
  <c r="K39" i="11" s="1"/>
  <c r="AN39" i="11"/>
  <c r="AM39" i="11"/>
  <c r="AH39" i="11"/>
  <c r="AG39" i="11"/>
  <c r="AB39" i="11"/>
  <c r="AA39" i="11"/>
  <c r="V39" i="11"/>
  <c r="U39" i="11"/>
  <c r="S39" i="11"/>
  <c r="Q39" i="11"/>
  <c r="DH37" i="11"/>
  <c r="DG37" i="11"/>
  <c r="DB37" i="11"/>
  <c r="DA37" i="11"/>
  <c r="CV37" i="11"/>
  <c r="CU37" i="11"/>
  <c r="CM37" i="11"/>
  <c r="CK37" i="11"/>
  <c r="CJ37" i="11"/>
  <c r="CI37" i="11"/>
  <c r="CD37" i="11"/>
  <c r="CC37" i="11"/>
  <c r="BX37" i="11"/>
  <c r="BW37" i="11"/>
  <c r="BR37" i="11"/>
  <c r="BQ37" i="11"/>
  <c r="BO37" i="11"/>
  <c r="BM37" i="11"/>
  <c r="BL37" i="11"/>
  <c r="BK37" i="11"/>
  <c r="BF37" i="11"/>
  <c r="BE37" i="11"/>
  <c r="AZ37" i="11"/>
  <c r="AY37" i="11"/>
  <c r="AQ37" i="11"/>
  <c r="AT37" i="11" s="1"/>
  <c r="AO37" i="11"/>
  <c r="AN37" i="11"/>
  <c r="AM37" i="11"/>
  <c r="AH37" i="11"/>
  <c r="AG37" i="11"/>
  <c r="AB37" i="11"/>
  <c r="AA37" i="11"/>
  <c r="V37" i="11"/>
  <c r="U37" i="11"/>
  <c r="S37" i="11"/>
  <c r="Q37" i="11"/>
  <c r="DH36" i="11"/>
  <c r="DG36" i="11"/>
  <c r="DB36" i="11"/>
  <c r="DA36" i="11"/>
  <c r="CV36" i="11"/>
  <c r="CU36" i="11"/>
  <c r="CM36" i="11"/>
  <c r="CK36" i="11"/>
  <c r="CJ36" i="11"/>
  <c r="CI36" i="11"/>
  <c r="CD36" i="11"/>
  <c r="CC36" i="11"/>
  <c r="BX36" i="11"/>
  <c r="BW36" i="11"/>
  <c r="BR36" i="11"/>
  <c r="BQ36" i="11"/>
  <c r="BO36" i="11"/>
  <c r="BM36" i="11"/>
  <c r="BL36" i="11"/>
  <c r="BK36" i="11"/>
  <c r="BF36" i="11"/>
  <c r="BE36" i="11"/>
  <c r="AZ36" i="11"/>
  <c r="AY36" i="11"/>
  <c r="AQ36" i="11"/>
  <c r="AO36" i="11"/>
  <c r="AN36" i="11"/>
  <c r="AM36" i="11"/>
  <c r="AH36" i="11"/>
  <c r="AG36" i="11"/>
  <c r="AB36" i="11"/>
  <c r="AA36" i="11"/>
  <c r="V36" i="11"/>
  <c r="U36" i="11"/>
  <c r="S36" i="11"/>
  <c r="Q36" i="11"/>
  <c r="DH35" i="11"/>
  <c r="DG35" i="11"/>
  <c r="DB35" i="11"/>
  <c r="DA35" i="11"/>
  <c r="CV35" i="11"/>
  <c r="CU35" i="11"/>
  <c r="CM35" i="11"/>
  <c r="CP35" i="11" s="1"/>
  <c r="CK35" i="11"/>
  <c r="CJ35" i="11"/>
  <c r="CI35" i="11"/>
  <c r="CD35" i="11"/>
  <c r="CC35" i="11"/>
  <c r="BX35" i="11"/>
  <c r="BW35" i="11"/>
  <c r="BR35" i="11"/>
  <c r="BQ35" i="11"/>
  <c r="BO35" i="11"/>
  <c r="BM35" i="11"/>
  <c r="BL35" i="11"/>
  <c r="BK35" i="11"/>
  <c r="BF35" i="11"/>
  <c r="BE35" i="11"/>
  <c r="AZ35" i="11"/>
  <c r="AY35" i="11"/>
  <c r="AQ35" i="11"/>
  <c r="AO35" i="11"/>
  <c r="K35" i="11" s="1"/>
  <c r="AN35" i="11"/>
  <c r="AM35" i="11"/>
  <c r="AH35" i="11"/>
  <c r="AG35" i="11"/>
  <c r="AB35" i="11"/>
  <c r="AA35" i="11"/>
  <c r="V35" i="11"/>
  <c r="U35" i="11"/>
  <c r="S35" i="11"/>
  <c r="Q35" i="11"/>
  <c r="DH34" i="11"/>
  <c r="DG34" i="11"/>
  <c r="DB34" i="11"/>
  <c r="DA34" i="11"/>
  <c r="CV34" i="11"/>
  <c r="CU34" i="11"/>
  <c r="CM34" i="11"/>
  <c r="CK34" i="11"/>
  <c r="CJ34" i="11"/>
  <c r="CI34" i="11"/>
  <c r="CD34" i="11"/>
  <c r="CC34" i="11"/>
  <c r="BX34" i="11"/>
  <c r="BW34" i="11"/>
  <c r="BR34" i="11"/>
  <c r="BQ34" i="11"/>
  <c r="BO34" i="11"/>
  <c r="BM34" i="11"/>
  <c r="BL34" i="11"/>
  <c r="BK34" i="11"/>
  <c r="BF34" i="11"/>
  <c r="BE34" i="11"/>
  <c r="AZ34" i="11"/>
  <c r="AY34" i="11"/>
  <c r="AQ34" i="11"/>
  <c r="AO34" i="11"/>
  <c r="K34" i="11" s="1"/>
  <c r="AN34" i="11"/>
  <c r="AM34" i="11"/>
  <c r="AH34" i="11"/>
  <c r="AG34" i="11"/>
  <c r="AB34" i="11"/>
  <c r="AA34" i="11"/>
  <c r="V34" i="11"/>
  <c r="U34" i="11"/>
  <c r="S34" i="11"/>
  <c r="Q34" i="11"/>
  <c r="DH33" i="11"/>
  <c r="DG33" i="11"/>
  <c r="DE33" i="11"/>
  <c r="DC33" i="11"/>
  <c r="DB33" i="11"/>
  <c r="DA33" i="11"/>
  <c r="CY33" i="11"/>
  <c r="CW33" i="11"/>
  <c r="CV33" i="11"/>
  <c r="CU33" i="11"/>
  <c r="CS33" i="11"/>
  <c r="CQ33" i="11"/>
  <c r="CP33" i="11"/>
  <c r="CO33" i="11"/>
  <c r="CM33" i="11"/>
  <c r="CK33" i="11"/>
  <c r="CJ33" i="11"/>
  <c r="CI33" i="11"/>
  <c r="CG33" i="11"/>
  <c r="CE33" i="11"/>
  <c r="CD33" i="11"/>
  <c r="CC33" i="11"/>
  <c r="CA33" i="11"/>
  <c r="BY33" i="11"/>
  <c r="BX33" i="11"/>
  <c r="BW33" i="11"/>
  <c r="BU33" i="11"/>
  <c r="BS33" i="11"/>
  <c r="BR33" i="11"/>
  <c r="BQ33" i="11"/>
  <c r="BO33" i="11"/>
  <c r="BM33" i="11"/>
  <c r="BL33" i="11"/>
  <c r="BK33" i="11"/>
  <c r="BI33" i="11"/>
  <c r="BG33" i="11"/>
  <c r="BF33" i="11"/>
  <c r="BE33" i="11"/>
  <c r="BC33" i="11"/>
  <c r="BA33" i="11"/>
  <c r="AZ33" i="11"/>
  <c r="AY33" i="11"/>
  <c r="AW33" i="11"/>
  <c r="AU33" i="11"/>
  <c r="AT33" i="11"/>
  <c r="AS33" i="11"/>
  <c r="AQ33" i="11"/>
  <c r="AO33" i="11"/>
  <c r="AN33" i="11"/>
  <c r="AM33" i="11"/>
  <c r="AK33" i="11"/>
  <c r="AI33" i="11"/>
  <c r="AH33" i="11"/>
  <c r="AG33" i="11"/>
  <c r="AE33" i="11"/>
  <c r="AC33" i="11"/>
  <c r="AB33" i="11"/>
  <c r="AA33" i="11"/>
  <c r="Y33" i="11"/>
  <c r="W33" i="11"/>
  <c r="V33" i="11"/>
  <c r="U33" i="11"/>
  <c r="S33" i="11"/>
  <c r="Q33" i="11"/>
  <c r="P33" i="11"/>
  <c r="O33" i="11"/>
  <c r="M33" i="11"/>
  <c r="K33" i="11"/>
  <c r="DH32" i="11"/>
  <c r="DG32" i="11"/>
  <c r="DB32" i="11"/>
  <c r="DA32" i="11"/>
  <c r="CV32" i="11"/>
  <c r="CU32" i="11"/>
  <c r="CM32" i="11"/>
  <c r="CK32" i="11"/>
  <c r="CJ32" i="11"/>
  <c r="CI32" i="11"/>
  <c r="CD32" i="11"/>
  <c r="CC32" i="11"/>
  <c r="BX32" i="11"/>
  <c r="BW32" i="11"/>
  <c r="BR32" i="11"/>
  <c r="BQ32" i="11"/>
  <c r="BO32" i="11"/>
  <c r="BM32" i="11"/>
  <c r="BL32" i="11"/>
  <c r="BK32" i="11"/>
  <c r="BF32" i="11"/>
  <c r="BE32" i="11"/>
  <c r="AZ32" i="11"/>
  <c r="AY32" i="11"/>
  <c r="AQ32" i="11"/>
  <c r="AO32" i="11"/>
  <c r="AN32" i="11"/>
  <c r="AM32" i="11"/>
  <c r="AH32" i="11"/>
  <c r="AG32" i="11"/>
  <c r="AB32" i="11"/>
  <c r="AA32" i="11"/>
  <c r="V32" i="11"/>
  <c r="U32" i="11"/>
  <c r="S32" i="11"/>
  <c r="Q32" i="11"/>
  <c r="DH31" i="11"/>
  <c r="DG31" i="11"/>
  <c r="DE31" i="11"/>
  <c r="DC31" i="11"/>
  <c r="DB31" i="11"/>
  <c r="DA31" i="11"/>
  <c r="CY31" i="11"/>
  <c r="CW31" i="11"/>
  <c r="CV31" i="11"/>
  <c r="CU31" i="11"/>
  <c r="CS31" i="11"/>
  <c r="CQ31" i="11"/>
  <c r="CP31" i="11"/>
  <c r="CO31" i="11"/>
  <c r="CM31" i="11"/>
  <c r="CK31" i="11"/>
  <c r="CJ31" i="11"/>
  <c r="CI31" i="11"/>
  <c r="CG31" i="11"/>
  <c r="CE31" i="11"/>
  <c r="CD31" i="11"/>
  <c r="CC31" i="11"/>
  <c r="CA31" i="11"/>
  <c r="BY31" i="11"/>
  <c r="BX31" i="11"/>
  <c r="BW31" i="11"/>
  <c r="BU31" i="11"/>
  <c r="BS31" i="11"/>
  <c r="BR31" i="11"/>
  <c r="BQ31" i="11"/>
  <c r="BO31" i="11"/>
  <c r="BM31" i="11"/>
  <c r="BL31" i="11"/>
  <c r="BK31" i="11"/>
  <c r="BI31" i="11"/>
  <c r="BG31" i="11"/>
  <c r="BF31" i="11"/>
  <c r="BE31" i="11"/>
  <c r="BC31" i="11"/>
  <c r="BA31" i="11"/>
  <c r="AZ31" i="11"/>
  <c r="AY31" i="11"/>
  <c r="AW31" i="11"/>
  <c r="AU31" i="11"/>
  <c r="AT31" i="11"/>
  <c r="AS31" i="11"/>
  <c r="AQ31" i="11"/>
  <c r="AO31" i="11"/>
  <c r="AN31" i="11"/>
  <c r="AM31" i="11"/>
  <c r="AK31" i="11"/>
  <c r="AI31" i="11"/>
  <c r="AH31" i="11"/>
  <c r="AG31" i="11"/>
  <c r="AE31" i="11"/>
  <c r="AC31" i="11"/>
  <c r="AB31" i="11"/>
  <c r="AA31" i="11"/>
  <c r="Y31" i="11"/>
  <c r="W31" i="11"/>
  <c r="V31" i="11"/>
  <c r="U31" i="11"/>
  <c r="S31" i="11"/>
  <c r="Q31" i="11"/>
  <c r="P31" i="11"/>
  <c r="O31" i="11"/>
  <c r="M31" i="11"/>
  <c r="K31" i="11"/>
  <c r="DH30" i="11"/>
  <c r="DG30" i="11"/>
  <c r="DB30" i="11"/>
  <c r="DA30" i="11"/>
  <c r="CV30" i="11"/>
  <c r="CU30" i="11"/>
  <c r="CM30" i="11"/>
  <c r="CK30" i="11"/>
  <c r="CJ30" i="11"/>
  <c r="CI30" i="11"/>
  <c r="CD30" i="11"/>
  <c r="CC30" i="11"/>
  <c r="BX30" i="11"/>
  <c r="BW30" i="11"/>
  <c r="BR30" i="11"/>
  <c r="BQ30" i="11"/>
  <c r="BO30" i="11"/>
  <c r="BM30" i="11"/>
  <c r="BL30" i="11"/>
  <c r="BK30" i="11"/>
  <c r="BF30" i="11"/>
  <c r="BE30" i="11"/>
  <c r="AZ30" i="11"/>
  <c r="AY30" i="11"/>
  <c r="AQ30" i="11"/>
  <c r="AO30" i="11"/>
  <c r="K30" i="11" s="1"/>
  <c r="AN30" i="11"/>
  <c r="AM30" i="11"/>
  <c r="AH30" i="11"/>
  <c r="AG30" i="11"/>
  <c r="AB30" i="11"/>
  <c r="AA30" i="11"/>
  <c r="V30" i="11"/>
  <c r="U30" i="11"/>
  <c r="S30" i="11"/>
  <c r="Q30" i="11"/>
  <c r="DH29" i="11"/>
  <c r="DG29" i="11"/>
  <c r="DB29" i="11"/>
  <c r="DA29" i="11"/>
  <c r="CV29" i="11"/>
  <c r="CU29" i="11"/>
  <c r="CM29" i="11"/>
  <c r="CK29" i="11"/>
  <c r="CJ29" i="11"/>
  <c r="CI29" i="11"/>
  <c r="CD29" i="11"/>
  <c r="CC29" i="11"/>
  <c r="BX29" i="11"/>
  <c r="BW29" i="11"/>
  <c r="BR29" i="11"/>
  <c r="BQ29" i="11"/>
  <c r="BO29" i="11"/>
  <c r="BM29" i="11"/>
  <c r="BL29" i="11"/>
  <c r="BK29" i="11"/>
  <c r="BF29" i="11"/>
  <c r="BE29" i="11"/>
  <c r="AZ29" i="11"/>
  <c r="AY29" i="11"/>
  <c r="AQ29" i="11"/>
  <c r="AO29" i="11"/>
  <c r="AN29" i="11"/>
  <c r="AM29" i="11"/>
  <c r="AH29" i="11"/>
  <c r="AG29" i="11"/>
  <c r="AB29" i="11"/>
  <c r="AA29" i="11"/>
  <c r="V29" i="11"/>
  <c r="U29" i="11"/>
  <c r="S29" i="11"/>
  <c r="Q29" i="11"/>
  <c r="DH28" i="11"/>
  <c r="DG28" i="11"/>
  <c r="DE28" i="11"/>
  <c r="DC28" i="11"/>
  <c r="DB28" i="11"/>
  <c r="DA28" i="11"/>
  <c r="CY28" i="11"/>
  <c r="CW28" i="11"/>
  <c r="CV28" i="11"/>
  <c r="CU28" i="11"/>
  <c r="CS28" i="11"/>
  <c r="CQ28" i="11"/>
  <c r="CP28" i="11"/>
  <c r="CO28" i="11"/>
  <c r="CM28" i="11"/>
  <c r="CK28" i="11"/>
  <c r="CJ28" i="11"/>
  <c r="CI28" i="11"/>
  <c r="CG28" i="11"/>
  <c r="CE28" i="11"/>
  <c r="CD28" i="11"/>
  <c r="CC28" i="11"/>
  <c r="CA28" i="11"/>
  <c r="BY28" i="11"/>
  <c r="BX28" i="11"/>
  <c r="BW28" i="11"/>
  <c r="BU28" i="11"/>
  <c r="BS28" i="11"/>
  <c r="BR28" i="11"/>
  <c r="BQ28" i="11"/>
  <c r="BO28" i="11"/>
  <c r="BM28" i="11"/>
  <c r="BL28" i="11"/>
  <c r="BK28" i="11"/>
  <c r="BI28" i="11"/>
  <c r="BG28" i="11"/>
  <c r="BF28" i="11"/>
  <c r="BE28" i="11"/>
  <c r="BC28" i="11"/>
  <c r="BA28" i="11"/>
  <c r="AZ28" i="11"/>
  <c r="AY28" i="11"/>
  <c r="AW28" i="11"/>
  <c r="AU28" i="11"/>
  <c r="AT28" i="11"/>
  <c r="AS28" i="11"/>
  <c r="AQ28" i="11"/>
  <c r="AO28" i="11"/>
  <c r="AN28" i="11"/>
  <c r="AM28" i="11"/>
  <c r="AK28" i="11"/>
  <c r="AI28" i="11"/>
  <c r="AH28" i="11"/>
  <c r="AG28" i="11"/>
  <c r="AE28" i="11"/>
  <c r="AC28" i="11"/>
  <c r="AB28" i="11"/>
  <c r="AA28" i="11"/>
  <c r="Y28" i="11"/>
  <c r="W28" i="11"/>
  <c r="V28" i="11"/>
  <c r="U28" i="11"/>
  <c r="S28" i="11"/>
  <c r="Q28" i="11"/>
  <c r="P28" i="11"/>
  <c r="O28" i="11"/>
  <c r="M28" i="11"/>
  <c r="K28" i="11"/>
  <c r="DH27" i="11"/>
  <c r="DG27" i="11"/>
  <c r="DB27" i="11"/>
  <c r="DA27" i="11"/>
  <c r="CV27" i="11"/>
  <c r="CU27" i="11"/>
  <c r="CM27" i="11"/>
  <c r="CK27" i="11"/>
  <c r="CJ27" i="11"/>
  <c r="CI27" i="11"/>
  <c r="CD27" i="11"/>
  <c r="CC27" i="11"/>
  <c r="BX27" i="11"/>
  <c r="BW27" i="11"/>
  <c r="BR27" i="11"/>
  <c r="BQ27" i="11"/>
  <c r="BO27" i="11"/>
  <c r="BM27" i="11"/>
  <c r="BL27" i="11"/>
  <c r="BK27" i="11"/>
  <c r="BF27" i="11"/>
  <c r="BE27" i="11"/>
  <c r="AZ27" i="11"/>
  <c r="AY27" i="11"/>
  <c r="AQ27" i="11"/>
  <c r="AO27" i="11"/>
  <c r="K27" i="11" s="1"/>
  <c r="AN27" i="11"/>
  <c r="AM27" i="11"/>
  <c r="AH27" i="11"/>
  <c r="AG27" i="11"/>
  <c r="AB27" i="11"/>
  <c r="AA27" i="11"/>
  <c r="V27" i="11"/>
  <c r="U27" i="11"/>
  <c r="S27" i="11"/>
  <c r="Q27" i="11"/>
  <c r="DH26" i="11"/>
  <c r="DG26" i="11"/>
  <c r="DE26" i="11"/>
  <c r="DC26" i="11"/>
  <c r="DB26" i="11"/>
  <c r="DA26" i="11"/>
  <c r="CY26" i="11"/>
  <c r="CW26" i="11"/>
  <c r="CV26" i="11"/>
  <c r="CU26" i="11"/>
  <c r="CS26" i="11"/>
  <c r="CQ26" i="11"/>
  <c r="CP26" i="11"/>
  <c r="CO26" i="11"/>
  <c r="CM26" i="11"/>
  <c r="CK26" i="11"/>
  <c r="CJ26" i="11"/>
  <c r="CI26" i="11"/>
  <c r="CG26" i="11"/>
  <c r="CE26" i="11"/>
  <c r="CD26" i="11"/>
  <c r="CC26" i="11"/>
  <c r="CA26" i="11"/>
  <c r="BY26" i="11"/>
  <c r="BX26" i="11"/>
  <c r="BW26" i="11"/>
  <c r="BU26" i="11"/>
  <c r="BS26" i="11"/>
  <c r="BR26" i="11"/>
  <c r="BQ26" i="11"/>
  <c r="BO26" i="11"/>
  <c r="BM26" i="11"/>
  <c r="BL26" i="11"/>
  <c r="BK26" i="11"/>
  <c r="BI26" i="11"/>
  <c r="BG26" i="11"/>
  <c r="BF26" i="11"/>
  <c r="BE26" i="11"/>
  <c r="BC26" i="11"/>
  <c r="BA26" i="11"/>
  <c r="AZ26" i="11"/>
  <c r="AY26" i="11"/>
  <c r="AW26" i="11"/>
  <c r="AU26" i="11"/>
  <c r="AT26" i="11"/>
  <c r="AS26" i="11"/>
  <c r="AQ26" i="11"/>
  <c r="AO26" i="11"/>
  <c r="AN26" i="11"/>
  <c r="AM26" i="11"/>
  <c r="AK26" i="11"/>
  <c r="AI26" i="11"/>
  <c r="AH26" i="11"/>
  <c r="AG26" i="11"/>
  <c r="AE26" i="11"/>
  <c r="AC26" i="11"/>
  <c r="AB26" i="11"/>
  <c r="AA26" i="11"/>
  <c r="Y26" i="11"/>
  <c r="W26" i="11"/>
  <c r="V26" i="11"/>
  <c r="U26" i="11"/>
  <c r="S26" i="11"/>
  <c r="Q26" i="11"/>
  <c r="P26" i="11"/>
  <c r="O26" i="11"/>
  <c r="M26" i="11"/>
  <c r="K26" i="11"/>
  <c r="DH25" i="11"/>
  <c r="DG25" i="11"/>
  <c r="DB25" i="11"/>
  <c r="DA25" i="11"/>
  <c r="CV25" i="11"/>
  <c r="CU25" i="11"/>
  <c r="CM25" i="11"/>
  <c r="CK25" i="11"/>
  <c r="CJ25" i="11"/>
  <c r="CI25" i="11"/>
  <c r="CD25" i="11"/>
  <c r="CC25" i="11"/>
  <c r="BX25" i="11"/>
  <c r="BW25" i="11"/>
  <c r="BR25" i="11"/>
  <c r="BQ25" i="11"/>
  <c r="BO25" i="11"/>
  <c r="BM25" i="11"/>
  <c r="BL25" i="11"/>
  <c r="BK25" i="11"/>
  <c r="BF25" i="11"/>
  <c r="BE25" i="11"/>
  <c r="AZ25" i="11"/>
  <c r="AY25" i="11"/>
  <c r="AQ25" i="11"/>
  <c r="AO25" i="11"/>
  <c r="AN25" i="11"/>
  <c r="AM25" i="11"/>
  <c r="AH25" i="11"/>
  <c r="AG25" i="11"/>
  <c r="AB25" i="11"/>
  <c r="AA25" i="11"/>
  <c r="V25" i="11"/>
  <c r="U25" i="11"/>
  <c r="S25" i="11"/>
  <c r="Q25" i="11"/>
  <c r="DH24" i="11"/>
  <c r="DG24" i="11"/>
  <c r="DB24" i="11"/>
  <c r="DA24" i="11"/>
  <c r="CV24" i="11"/>
  <c r="CU24" i="11"/>
  <c r="CM24" i="11"/>
  <c r="CK24" i="11"/>
  <c r="CJ24" i="11"/>
  <c r="CI24" i="11"/>
  <c r="CD24" i="11"/>
  <c r="CC24" i="11"/>
  <c r="BX24" i="11"/>
  <c r="BW24" i="11"/>
  <c r="BR24" i="11"/>
  <c r="BQ24" i="11"/>
  <c r="BO24" i="11"/>
  <c r="BM24" i="11"/>
  <c r="BL24" i="11"/>
  <c r="BK24" i="11"/>
  <c r="BF24" i="11"/>
  <c r="BE24" i="11"/>
  <c r="AZ24" i="11"/>
  <c r="AY24" i="11"/>
  <c r="AQ24" i="11"/>
  <c r="AO24" i="11"/>
  <c r="K24" i="11" s="1"/>
  <c r="AN24" i="11"/>
  <c r="AM24" i="11"/>
  <c r="AH24" i="11"/>
  <c r="AG24" i="11"/>
  <c r="AB24" i="11"/>
  <c r="AA24" i="11"/>
  <c r="V24" i="11"/>
  <c r="U24" i="11"/>
  <c r="S24" i="11"/>
  <c r="Q24" i="11"/>
  <c r="DH23" i="11"/>
  <c r="DG23" i="11"/>
  <c r="DB23" i="11"/>
  <c r="DA23" i="11"/>
  <c r="CV23" i="11"/>
  <c r="CU23" i="11"/>
  <c r="CM23" i="11"/>
  <c r="CK23" i="11"/>
  <c r="CJ23" i="11"/>
  <c r="CI23" i="11"/>
  <c r="CD23" i="11"/>
  <c r="CC23" i="11"/>
  <c r="BX23" i="11"/>
  <c r="BW23" i="11"/>
  <c r="BR23" i="11"/>
  <c r="BQ23" i="11"/>
  <c r="BO23" i="11"/>
  <c r="BM23" i="11"/>
  <c r="BL23" i="11"/>
  <c r="BK23" i="11"/>
  <c r="BF23" i="11"/>
  <c r="BE23" i="11"/>
  <c r="AZ23" i="11"/>
  <c r="AY23" i="11"/>
  <c r="AQ23" i="11"/>
  <c r="AO23" i="11"/>
  <c r="AN23" i="11"/>
  <c r="AM23" i="11"/>
  <c r="AH23" i="11"/>
  <c r="AG23" i="11"/>
  <c r="AB23" i="11"/>
  <c r="AA23" i="11"/>
  <c r="V23" i="11"/>
  <c r="U23" i="11"/>
  <c r="S23" i="11"/>
  <c r="Q23" i="11"/>
  <c r="DH22" i="11"/>
  <c r="DG22" i="11"/>
  <c r="DE22" i="11"/>
  <c r="DC22" i="11"/>
  <c r="DB22" i="11"/>
  <c r="DA22" i="11"/>
  <c r="CY22" i="11"/>
  <c r="CW22" i="11"/>
  <c r="CV22" i="11"/>
  <c r="CU22" i="11"/>
  <c r="CS22" i="11"/>
  <c r="CQ22" i="11"/>
  <c r="CP22" i="11"/>
  <c r="CO22" i="11"/>
  <c r="CM22" i="11"/>
  <c r="CK22" i="11"/>
  <c r="CJ22" i="11"/>
  <c r="CI22" i="11"/>
  <c r="CG22" i="11"/>
  <c r="CE22" i="11"/>
  <c r="CD22" i="11"/>
  <c r="CC22" i="11"/>
  <c r="CA22" i="11"/>
  <c r="BY22" i="11"/>
  <c r="BX22" i="11"/>
  <c r="BW22" i="11"/>
  <c r="BU22" i="11"/>
  <c r="BS22" i="11"/>
  <c r="BR22" i="11"/>
  <c r="BQ22" i="11"/>
  <c r="BO22" i="11"/>
  <c r="BM22" i="11"/>
  <c r="BL22" i="11"/>
  <c r="BK22" i="11"/>
  <c r="BI22" i="11"/>
  <c r="BG22" i="11"/>
  <c r="BF22" i="11"/>
  <c r="BE22" i="11"/>
  <c r="BC22" i="11"/>
  <c r="BA22" i="11"/>
  <c r="AZ22" i="11"/>
  <c r="AY22" i="11"/>
  <c r="AW22" i="11"/>
  <c r="AU22" i="11"/>
  <c r="AT22" i="11"/>
  <c r="AS22" i="11"/>
  <c r="AQ22" i="11"/>
  <c r="AO22" i="11"/>
  <c r="AN22" i="11"/>
  <c r="AM22" i="11"/>
  <c r="AK22" i="11"/>
  <c r="AI22" i="11"/>
  <c r="AH22" i="11"/>
  <c r="AG22" i="11"/>
  <c r="AE22" i="11"/>
  <c r="AC22" i="11"/>
  <c r="AB22" i="11"/>
  <c r="AA22" i="11"/>
  <c r="Y22" i="11"/>
  <c r="W22" i="11"/>
  <c r="V22" i="11"/>
  <c r="U22" i="11"/>
  <c r="S22" i="11"/>
  <c r="Q22" i="11"/>
  <c r="P22" i="11"/>
  <c r="O22" i="11"/>
  <c r="M22" i="11"/>
  <c r="K22" i="11"/>
  <c r="DH21" i="11"/>
  <c r="DG21" i="11"/>
  <c r="DB21" i="11"/>
  <c r="DA21" i="11"/>
  <c r="CV21" i="11"/>
  <c r="CU21" i="11"/>
  <c r="CM21" i="11"/>
  <c r="CK21" i="11"/>
  <c r="CJ21" i="11"/>
  <c r="CI21" i="11"/>
  <c r="CD21" i="11"/>
  <c r="CC21" i="11"/>
  <c r="BX21" i="11"/>
  <c r="BW21" i="11"/>
  <c r="BR21" i="11"/>
  <c r="BQ21" i="11"/>
  <c r="BO21" i="11"/>
  <c r="BM21" i="11"/>
  <c r="BL21" i="11"/>
  <c r="BK21" i="11"/>
  <c r="BF21" i="11"/>
  <c r="BE21" i="11"/>
  <c r="AZ21" i="11"/>
  <c r="AY21" i="11"/>
  <c r="AQ21" i="11"/>
  <c r="AO21" i="11"/>
  <c r="K21" i="11" s="1"/>
  <c r="AN21" i="11"/>
  <c r="AM21" i="11"/>
  <c r="AH21" i="11"/>
  <c r="AG21" i="11"/>
  <c r="AB21" i="11"/>
  <c r="AA21" i="11"/>
  <c r="V21" i="11"/>
  <c r="U21" i="11"/>
  <c r="S21" i="11"/>
  <c r="Q21" i="11"/>
  <c r="DH20" i="11"/>
  <c r="DG20" i="11"/>
  <c r="DB20" i="11"/>
  <c r="DA20" i="11"/>
  <c r="CV20" i="11"/>
  <c r="CU20" i="11"/>
  <c r="CM20" i="11"/>
  <c r="CK20" i="11"/>
  <c r="CJ20" i="11"/>
  <c r="CI20" i="11"/>
  <c r="CD20" i="11"/>
  <c r="CC20" i="11"/>
  <c r="BX20" i="11"/>
  <c r="BW20" i="11"/>
  <c r="BR20" i="11"/>
  <c r="BQ20" i="11"/>
  <c r="BO20" i="11"/>
  <c r="BM20" i="11"/>
  <c r="BL20" i="11"/>
  <c r="BK20" i="11"/>
  <c r="BF20" i="11"/>
  <c r="BE20" i="11"/>
  <c r="AZ20" i="11"/>
  <c r="AY20" i="11"/>
  <c r="AQ20" i="11"/>
  <c r="AO20" i="11"/>
  <c r="AN20" i="11"/>
  <c r="AM20" i="11"/>
  <c r="AH20" i="11"/>
  <c r="AG20" i="11"/>
  <c r="AB20" i="11"/>
  <c r="AA20" i="11"/>
  <c r="V20" i="11"/>
  <c r="U20" i="11"/>
  <c r="S20" i="11"/>
  <c r="Q20" i="11"/>
  <c r="DH19" i="11"/>
  <c r="DG19" i="11"/>
  <c r="DB19" i="11"/>
  <c r="DA19" i="11"/>
  <c r="CV19" i="11"/>
  <c r="CU19" i="11"/>
  <c r="CM19" i="11"/>
  <c r="CK19" i="11"/>
  <c r="CJ19" i="11"/>
  <c r="CI19" i="11"/>
  <c r="CD19" i="11"/>
  <c r="CC19" i="11"/>
  <c r="BX19" i="11"/>
  <c r="BW19" i="11"/>
  <c r="BR19" i="11"/>
  <c r="BQ19" i="11"/>
  <c r="BO19" i="11"/>
  <c r="BM19" i="11"/>
  <c r="BL19" i="11"/>
  <c r="BK19" i="11"/>
  <c r="BF19" i="11"/>
  <c r="BE19" i="11"/>
  <c r="AZ19" i="11"/>
  <c r="AY19" i="11"/>
  <c r="AQ19" i="11"/>
  <c r="AO19" i="11"/>
  <c r="K19" i="11" s="1"/>
  <c r="AN19" i="11"/>
  <c r="AM19" i="11"/>
  <c r="AH19" i="11"/>
  <c r="AG19" i="11"/>
  <c r="AB19" i="11"/>
  <c r="AA19" i="11"/>
  <c r="V19" i="11"/>
  <c r="U19" i="11"/>
  <c r="S19" i="11"/>
  <c r="Q19" i="11"/>
  <c r="DH18" i="11"/>
  <c r="DG18" i="11"/>
  <c r="DB18" i="11"/>
  <c r="DA18" i="11"/>
  <c r="CV18" i="11"/>
  <c r="CU18" i="11"/>
  <c r="CM18" i="11"/>
  <c r="CK18" i="11"/>
  <c r="CJ18" i="11"/>
  <c r="CI18" i="11"/>
  <c r="CD18" i="11"/>
  <c r="CC18" i="11"/>
  <c r="BX18" i="11"/>
  <c r="BW18" i="11"/>
  <c r="BR18" i="11"/>
  <c r="BQ18" i="11"/>
  <c r="BO18" i="11"/>
  <c r="BM18" i="11"/>
  <c r="BL18" i="11"/>
  <c r="BK18" i="11"/>
  <c r="BF18" i="11"/>
  <c r="BE18" i="11"/>
  <c r="AZ18" i="11"/>
  <c r="AY18" i="11"/>
  <c r="AQ18" i="11"/>
  <c r="AO18" i="11"/>
  <c r="AN18" i="11"/>
  <c r="AM18" i="11"/>
  <c r="AH18" i="11"/>
  <c r="AG18" i="11"/>
  <c r="AB18" i="11"/>
  <c r="AA18" i="11"/>
  <c r="V18" i="11"/>
  <c r="U18" i="11"/>
  <c r="S18" i="11"/>
  <c r="Q18" i="11"/>
  <c r="DH17" i="11"/>
  <c r="DG17" i="11"/>
  <c r="DB17" i="11"/>
  <c r="DA17" i="11"/>
  <c r="CV17" i="11"/>
  <c r="CU17" i="11"/>
  <c r="CM17" i="11"/>
  <c r="CK17" i="11"/>
  <c r="CJ17" i="11"/>
  <c r="CI17" i="11"/>
  <c r="CD17" i="11"/>
  <c r="CC17" i="11"/>
  <c r="BX17" i="11"/>
  <c r="BW17" i="11"/>
  <c r="BR17" i="11"/>
  <c r="BQ17" i="11"/>
  <c r="BO17" i="11"/>
  <c r="BM17" i="11"/>
  <c r="BL17" i="11"/>
  <c r="BK17" i="11"/>
  <c r="BF17" i="11"/>
  <c r="BE17" i="11"/>
  <c r="AZ17" i="11"/>
  <c r="AY17" i="11"/>
  <c r="AQ17" i="11"/>
  <c r="AO17" i="11"/>
  <c r="K17" i="11" s="1"/>
  <c r="AN17" i="11"/>
  <c r="AM17" i="11"/>
  <c r="AH17" i="11"/>
  <c r="AG17" i="11"/>
  <c r="AB17" i="11"/>
  <c r="AA17" i="11"/>
  <c r="V17" i="11"/>
  <c r="U17" i="11"/>
  <c r="S17" i="11"/>
  <c r="Q17" i="11"/>
  <c r="DH16" i="11"/>
  <c r="DG16" i="11"/>
  <c r="DB16" i="11"/>
  <c r="DA16" i="11"/>
  <c r="CV16" i="11"/>
  <c r="CU16" i="11"/>
  <c r="CM16" i="11"/>
  <c r="CK16" i="11"/>
  <c r="CJ16" i="11"/>
  <c r="CI16" i="11"/>
  <c r="CD16" i="11"/>
  <c r="CC16" i="11"/>
  <c r="BX16" i="11"/>
  <c r="BW16" i="11"/>
  <c r="BR16" i="11"/>
  <c r="BQ16" i="11"/>
  <c r="BO16" i="11"/>
  <c r="BM16" i="11"/>
  <c r="BL16" i="11"/>
  <c r="BK16" i="11"/>
  <c r="BF16" i="11"/>
  <c r="BE16" i="11"/>
  <c r="AZ16" i="11"/>
  <c r="AY16" i="11"/>
  <c r="AQ16" i="11"/>
  <c r="AO16" i="11"/>
  <c r="AN16" i="11"/>
  <c r="AM16" i="11"/>
  <c r="AH16" i="11"/>
  <c r="AG16" i="11"/>
  <c r="AB16" i="11"/>
  <c r="AA16" i="11"/>
  <c r="V16" i="11"/>
  <c r="U16" i="11"/>
  <c r="S16" i="11"/>
  <c r="Q16" i="11"/>
  <c r="DH15" i="11"/>
  <c r="DG15" i="11"/>
  <c r="DB15" i="11"/>
  <c r="DA15" i="11"/>
  <c r="CV15" i="11"/>
  <c r="CU15" i="11"/>
  <c r="CM15" i="11"/>
  <c r="CK15" i="11"/>
  <c r="CJ15" i="11"/>
  <c r="CI15" i="11"/>
  <c r="CD15" i="11"/>
  <c r="CC15" i="11"/>
  <c r="BX15" i="11"/>
  <c r="BW15" i="11"/>
  <c r="BR15" i="11"/>
  <c r="BQ15" i="11"/>
  <c r="BO15" i="11"/>
  <c r="BM15" i="11"/>
  <c r="BL15" i="11"/>
  <c r="BK15" i="11"/>
  <c r="BF15" i="11"/>
  <c r="BE15" i="11"/>
  <c r="AZ15" i="11"/>
  <c r="AY15" i="11"/>
  <c r="AQ15" i="11"/>
  <c r="AO15" i="11"/>
  <c r="K15" i="11" s="1"/>
  <c r="AN15" i="11"/>
  <c r="AM15" i="11"/>
  <c r="AH15" i="11"/>
  <c r="AG15" i="11"/>
  <c r="AB15" i="11"/>
  <c r="AA15" i="11"/>
  <c r="V15" i="11"/>
  <c r="U15" i="11"/>
  <c r="S15" i="11"/>
  <c r="Q15" i="11"/>
  <c r="DH14" i="11"/>
  <c r="DG14" i="11"/>
  <c r="DB14" i="11"/>
  <c r="DA14" i="11"/>
  <c r="CV14" i="11"/>
  <c r="CU14" i="11"/>
  <c r="CM14" i="11"/>
  <c r="CK14" i="11"/>
  <c r="CJ14" i="11"/>
  <c r="CI14" i="11"/>
  <c r="CD14" i="11"/>
  <c r="CC14" i="11"/>
  <c r="BX14" i="11"/>
  <c r="BW14" i="11"/>
  <c r="BR14" i="11"/>
  <c r="BQ14" i="11"/>
  <c r="BO14" i="11"/>
  <c r="BM14" i="11"/>
  <c r="BL14" i="11"/>
  <c r="BK14" i="11"/>
  <c r="BF14" i="11"/>
  <c r="BE14" i="11"/>
  <c r="AZ14" i="11"/>
  <c r="AY14" i="11"/>
  <c r="AQ14" i="11"/>
  <c r="AO14" i="11"/>
  <c r="AN14" i="11"/>
  <c r="AM14" i="11"/>
  <c r="AH14" i="11"/>
  <c r="AG14" i="11"/>
  <c r="AB14" i="11"/>
  <c r="AA14" i="11"/>
  <c r="V14" i="11"/>
  <c r="U14" i="11"/>
  <c r="S14" i="11"/>
  <c r="Q14" i="11"/>
  <c r="DH13" i="11"/>
  <c r="DG13" i="11"/>
  <c r="DE13" i="11"/>
  <c r="DC13" i="11"/>
  <c r="DB13" i="11"/>
  <c r="DA13" i="11"/>
  <c r="CY13" i="11"/>
  <c r="CW13" i="11"/>
  <c r="CV13" i="11"/>
  <c r="CU13" i="11"/>
  <c r="CS13" i="11"/>
  <c r="CQ13" i="11"/>
  <c r="CP13" i="11"/>
  <c r="CO13" i="11"/>
  <c r="CM13" i="11"/>
  <c r="CK13" i="11"/>
  <c r="CJ13" i="11"/>
  <c r="CI13" i="11"/>
  <c r="CG13" i="11"/>
  <c r="CE13" i="11"/>
  <c r="CD13" i="11"/>
  <c r="CC13" i="11"/>
  <c r="CA13" i="11"/>
  <c r="BY13" i="11"/>
  <c r="BX13" i="11"/>
  <c r="BW13" i="11"/>
  <c r="BU13" i="11"/>
  <c r="BS13" i="11"/>
  <c r="BR13" i="11"/>
  <c r="BQ13" i="11"/>
  <c r="BO13" i="11"/>
  <c r="BM13" i="11"/>
  <c r="BL13" i="11"/>
  <c r="BK13" i="11"/>
  <c r="BI13" i="11"/>
  <c r="BG13" i="11"/>
  <c r="BF13" i="11"/>
  <c r="BE13" i="11"/>
  <c r="BC13" i="11"/>
  <c r="BA13" i="11"/>
  <c r="AZ13" i="11"/>
  <c r="AY13" i="11"/>
  <c r="AW13" i="11"/>
  <c r="AU13" i="11"/>
  <c r="AT13" i="11"/>
  <c r="AS13" i="11"/>
  <c r="AQ13" i="11"/>
  <c r="AO13" i="11"/>
  <c r="AN13" i="11"/>
  <c r="AM13" i="11"/>
  <c r="AK13" i="11"/>
  <c r="AI13" i="11"/>
  <c r="AH13" i="11"/>
  <c r="AG13" i="11"/>
  <c r="AE13" i="11"/>
  <c r="AC13" i="11"/>
  <c r="AB13" i="11"/>
  <c r="AA13" i="11"/>
  <c r="Y13" i="11"/>
  <c r="W13" i="11"/>
  <c r="V13" i="11"/>
  <c r="U13" i="11"/>
  <c r="S13" i="11"/>
  <c r="Q13" i="11"/>
  <c r="P13" i="11"/>
  <c r="O13" i="11"/>
  <c r="M13" i="11"/>
  <c r="K13" i="11"/>
  <c r="DH12" i="11"/>
  <c r="DG12" i="11"/>
  <c r="DE12" i="11"/>
  <c r="DC12" i="11"/>
  <c r="DB12" i="11"/>
  <c r="DA12" i="11"/>
  <c r="CY12" i="11"/>
  <c r="CW12" i="11"/>
  <c r="CV12" i="11"/>
  <c r="CU12" i="11"/>
  <c r="CS12" i="11"/>
  <c r="CQ12" i="11"/>
  <c r="CP12" i="11"/>
  <c r="CO12" i="11"/>
  <c r="CM12" i="11"/>
  <c r="CK12" i="11"/>
  <c r="CJ12" i="11"/>
  <c r="CI12" i="11"/>
  <c r="CG12" i="11"/>
  <c r="CE12" i="11"/>
  <c r="CD12" i="11"/>
  <c r="CC12" i="11"/>
  <c r="CA12" i="11"/>
  <c r="BY12" i="11"/>
  <c r="BX12" i="11"/>
  <c r="BW12" i="11"/>
  <c r="BU12" i="11"/>
  <c r="BS12" i="11"/>
  <c r="BR12" i="11"/>
  <c r="BQ12" i="11"/>
  <c r="BO12" i="11"/>
  <c r="BM12" i="11"/>
  <c r="BL12" i="11"/>
  <c r="BK12" i="11"/>
  <c r="BI12" i="11"/>
  <c r="BG12" i="11"/>
  <c r="BF12" i="11"/>
  <c r="BE12" i="11"/>
  <c r="BC12" i="11"/>
  <c r="BA12" i="11"/>
  <c r="AZ12" i="11"/>
  <c r="AY12" i="11"/>
  <c r="AW12" i="11"/>
  <c r="AU12" i="11"/>
  <c r="AT12" i="11"/>
  <c r="AS12" i="11"/>
  <c r="AQ12" i="11"/>
  <c r="AO12" i="11"/>
  <c r="AN12" i="11"/>
  <c r="AM12" i="11"/>
  <c r="AK12" i="11"/>
  <c r="AI12" i="11"/>
  <c r="AH12" i="11"/>
  <c r="AG12" i="11"/>
  <c r="AE12" i="11"/>
  <c r="AC12" i="11"/>
  <c r="AB12" i="11"/>
  <c r="AA12" i="11"/>
  <c r="Y12" i="11"/>
  <c r="W12" i="11"/>
  <c r="V12" i="11"/>
  <c r="U12" i="11"/>
  <c r="S12" i="11"/>
  <c r="Q12" i="11"/>
  <c r="P12" i="11"/>
  <c r="O12" i="11"/>
  <c r="M12" i="11"/>
  <c r="K12" i="11"/>
  <c r="DH11" i="11"/>
  <c r="DG11" i="11"/>
  <c r="DB11" i="11"/>
  <c r="DA11" i="11"/>
  <c r="CV11" i="11"/>
  <c r="CU11" i="11"/>
  <c r="CM11" i="11"/>
  <c r="CK11" i="11"/>
  <c r="CJ11" i="11"/>
  <c r="CI11" i="11"/>
  <c r="CD11" i="11"/>
  <c r="CC11" i="11"/>
  <c r="BX11" i="11"/>
  <c r="BW11" i="11"/>
  <c r="BR11" i="11"/>
  <c r="BQ11" i="11"/>
  <c r="BO11" i="11"/>
  <c r="BM11" i="11"/>
  <c r="BL11" i="11"/>
  <c r="BK11" i="11"/>
  <c r="BF11" i="11"/>
  <c r="BE11" i="11"/>
  <c r="AZ11" i="11"/>
  <c r="AY11" i="11"/>
  <c r="AQ11" i="11"/>
  <c r="AO11" i="11"/>
  <c r="K11" i="11" s="1"/>
  <c r="AN11" i="11"/>
  <c r="AM11" i="11"/>
  <c r="AH11" i="11"/>
  <c r="AG11" i="11"/>
  <c r="AB11" i="11"/>
  <c r="AA11" i="11"/>
  <c r="V11" i="11"/>
  <c r="U11" i="11"/>
  <c r="S11" i="11"/>
  <c r="Q11" i="11"/>
  <c r="DH10" i="11"/>
  <c r="DG10" i="11"/>
  <c r="DE10" i="11"/>
  <c r="DC10" i="11"/>
  <c r="DB10" i="11"/>
  <c r="DA10" i="11"/>
  <c r="CY10" i="11"/>
  <c r="CW10" i="11"/>
  <c r="CV10" i="11"/>
  <c r="CU10" i="11"/>
  <c r="CS10" i="11"/>
  <c r="CQ10" i="11"/>
  <c r="CP10" i="11"/>
  <c r="CO10" i="11"/>
  <c r="CM10" i="11"/>
  <c r="CK10" i="11"/>
  <c r="CJ10" i="11"/>
  <c r="CI10" i="11"/>
  <c r="CG10" i="11"/>
  <c r="CE10" i="11"/>
  <c r="CD10" i="11"/>
  <c r="CC10" i="11"/>
  <c r="CA10" i="11"/>
  <c r="BY10" i="11"/>
  <c r="BX10" i="11"/>
  <c r="BW10" i="11"/>
  <c r="BU10" i="11"/>
  <c r="BS10" i="11"/>
  <c r="BR10" i="11"/>
  <c r="BQ10" i="11"/>
  <c r="BO10" i="11"/>
  <c r="BM10" i="11"/>
  <c r="BL10" i="11"/>
  <c r="BK10" i="11"/>
  <c r="BI10" i="11"/>
  <c r="BG10" i="11"/>
  <c r="BF10" i="11"/>
  <c r="BE10" i="11"/>
  <c r="BC10" i="11"/>
  <c r="BA10" i="11"/>
  <c r="AZ10" i="11"/>
  <c r="AY10" i="11"/>
  <c r="AW10" i="11"/>
  <c r="AU10" i="11"/>
  <c r="AT10" i="11"/>
  <c r="AS10" i="11"/>
  <c r="AQ10" i="11"/>
  <c r="AO10" i="11"/>
  <c r="AN10" i="11"/>
  <c r="AM10" i="11"/>
  <c r="AK10" i="11"/>
  <c r="AI10" i="11"/>
  <c r="AH10" i="11"/>
  <c r="AG10" i="11"/>
  <c r="AE10" i="11"/>
  <c r="AC10" i="11"/>
  <c r="AB10" i="11"/>
  <c r="AA10" i="11"/>
  <c r="Y10" i="11"/>
  <c r="W10" i="11"/>
  <c r="V10" i="11"/>
  <c r="U10" i="11"/>
  <c r="S10" i="11"/>
  <c r="Q10" i="11"/>
  <c r="P10" i="11"/>
  <c r="O10" i="11"/>
  <c r="M10" i="11"/>
  <c r="K10" i="11"/>
  <c r="DH46" i="10"/>
  <c r="DG46" i="10"/>
  <c r="DB46" i="10"/>
  <c r="DA46" i="10"/>
  <c r="CV46" i="10"/>
  <c r="CU46" i="10"/>
  <c r="CM46" i="10"/>
  <c r="CK46" i="10"/>
  <c r="CJ46" i="10"/>
  <c r="CI46" i="10"/>
  <c r="CD46" i="10"/>
  <c r="CC46" i="10"/>
  <c r="BX46" i="10"/>
  <c r="BW46" i="10"/>
  <c r="BR46" i="10"/>
  <c r="BQ46" i="10"/>
  <c r="BO46" i="10"/>
  <c r="BM46" i="10"/>
  <c r="BL46" i="10"/>
  <c r="BK46" i="10"/>
  <c r="BF46" i="10"/>
  <c r="BE46" i="10"/>
  <c r="AZ46" i="10"/>
  <c r="AY46" i="10"/>
  <c r="AQ46" i="10"/>
  <c r="AO46" i="10"/>
  <c r="AN46" i="10"/>
  <c r="AM46" i="10"/>
  <c r="AH46" i="10"/>
  <c r="AG46" i="10"/>
  <c r="AB46" i="10"/>
  <c r="AA46" i="10"/>
  <c r="V46" i="10"/>
  <c r="U46" i="10"/>
  <c r="S46" i="10"/>
  <c r="Q46" i="10"/>
  <c r="DH45" i="10"/>
  <c r="DG45" i="10"/>
  <c r="DB45" i="10"/>
  <c r="DA45" i="10"/>
  <c r="CV45" i="10"/>
  <c r="CU45" i="10"/>
  <c r="CM45" i="10"/>
  <c r="CK45" i="10"/>
  <c r="CJ45" i="10"/>
  <c r="CI45" i="10"/>
  <c r="CD45" i="10"/>
  <c r="CC45" i="10"/>
  <c r="BX45" i="10"/>
  <c r="BW45" i="10"/>
  <c r="BR45" i="10"/>
  <c r="BQ45" i="10"/>
  <c r="BO45" i="10"/>
  <c r="BM45" i="10"/>
  <c r="BL45" i="10"/>
  <c r="BK45" i="10"/>
  <c r="BF45" i="10"/>
  <c r="BE45" i="10"/>
  <c r="AZ45" i="10"/>
  <c r="AY45" i="10"/>
  <c r="AQ45" i="10"/>
  <c r="AO45" i="10"/>
  <c r="K45" i="10" s="1"/>
  <c r="AN45" i="10"/>
  <c r="AM45" i="10"/>
  <c r="AH45" i="10"/>
  <c r="AG45" i="10"/>
  <c r="AB45" i="10"/>
  <c r="AA45" i="10"/>
  <c r="V45" i="10"/>
  <c r="U45" i="10"/>
  <c r="S45" i="10"/>
  <c r="Q45" i="10"/>
  <c r="DH44" i="10"/>
  <c r="DG44" i="10"/>
  <c r="DB44" i="10"/>
  <c r="DA44" i="10"/>
  <c r="CV44" i="10"/>
  <c r="CU44" i="10"/>
  <c r="CM44" i="10"/>
  <c r="CK44" i="10"/>
  <c r="CJ44" i="10"/>
  <c r="CI44" i="10"/>
  <c r="CD44" i="10"/>
  <c r="CC44" i="10"/>
  <c r="BX44" i="10"/>
  <c r="BW44" i="10"/>
  <c r="BR44" i="10"/>
  <c r="BQ44" i="10"/>
  <c r="BO44" i="10"/>
  <c r="BM44" i="10"/>
  <c r="BL44" i="10"/>
  <c r="BK44" i="10"/>
  <c r="BF44" i="10"/>
  <c r="BE44" i="10"/>
  <c r="AZ44" i="10"/>
  <c r="AY44" i="10"/>
  <c r="AQ44" i="10"/>
  <c r="AO44" i="10"/>
  <c r="AN44" i="10"/>
  <c r="AM44" i="10"/>
  <c r="AH44" i="10"/>
  <c r="AG44" i="10"/>
  <c r="AB44" i="10"/>
  <c r="AA44" i="10"/>
  <c r="V44" i="10"/>
  <c r="U44" i="10"/>
  <c r="S44" i="10"/>
  <c r="Q44" i="10"/>
  <c r="DH42" i="10"/>
  <c r="DG42" i="10"/>
  <c r="DB42" i="10"/>
  <c r="DA42" i="10"/>
  <c r="CV42" i="10"/>
  <c r="CU42" i="10"/>
  <c r="CM42" i="10"/>
  <c r="CK42" i="10"/>
  <c r="CJ42" i="10"/>
  <c r="CI42" i="10"/>
  <c r="CD42" i="10"/>
  <c r="CC42" i="10"/>
  <c r="BX42" i="10"/>
  <c r="BW42" i="10"/>
  <c r="BR42" i="10"/>
  <c r="BQ42" i="10"/>
  <c r="BO42" i="10"/>
  <c r="BM42" i="10"/>
  <c r="BL42" i="10"/>
  <c r="BK42" i="10"/>
  <c r="BF42" i="10"/>
  <c r="BE42" i="10"/>
  <c r="AZ42" i="10"/>
  <c r="AY42" i="10"/>
  <c r="AQ42" i="10"/>
  <c r="AO42" i="10"/>
  <c r="K42" i="10" s="1"/>
  <c r="AN42" i="10"/>
  <c r="AM42" i="10"/>
  <c r="AH42" i="10"/>
  <c r="AG42" i="10"/>
  <c r="AB42" i="10"/>
  <c r="AA42" i="10"/>
  <c r="V42" i="10"/>
  <c r="U42" i="10"/>
  <c r="S42" i="10"/>
  <c r="Q42" i="10"/>
  <c r="DH41" i="10"/>
  <c r="DG41" i="10"/>
  <c r="DB41" i="10"/>
  <c r="DA41" i="10"/>
  <c r="CV41" i="10"/>
  <c r="CU41" i="10"/>
  <c r="CM41" i="10"/>
  <c r="CK41" i="10"/>
  <c r="CJ41" i="10"/>
  <c r="CI41" i="10"/>
  <c r="CD41" i="10"/>
  <c r="CC41" i="10"/>
  <c r="BX41" i="10"/>
  <c r="BW41" i="10"/>
  <c r="BR41" i="10"/>
  <c r="BQ41" i="10"/>
  <c r="BO41" i="10"/>
  <c r="BM41" i="10"/>
  <c r="BL41" i="10"/>
  <c r="BK41" i="10"/>
  <c r="BF41" i="10"/>
  <c r="BE41" i="10"/>
  <c r="AZ41" i="10"/>
  <c r="AY41" i="10"/>
  <c r="AQ41" i="10"/>
  <c r="AO41" i="10"/>
  <c r="AN41" i="10"/>
  <c r="AM41" i="10"/>
  <c r="AH41" i="10"/>
  <c r="AG41" i="10"/>
  <c r="AB41" i="10"/>
  <c r="AA41" i="10"/>
  <c r="V41" i="10"/>
  <c r="U41" i="10"/>
  <c r="S41" i="10"/>
  <c r="Q41" i="10"/>
  <c r="DH40" i="10"/>
  <c r="DG40" i="10"/>
  <c r="DB40" i="10"/>
  <c r="DA40" i="10"/>
  <c r="CV40" i="10"/>
  <c r="CU40" i="10"/>
  <c r="CM40" i="10"/>
  <c r="CK40" i="10"/>
  <c r="CJ40" i="10"/>
  <c r="CI40" i="10"/>
  <c r="CD40" i="10"/>
  <c r="CC40" i="10"/>
  <c r="BX40" i="10"/>
  <c r="BW40" i="10"/>
  <c r="BR40" i="10"/>
  <c r="BQ40" i="10"/>
  <c r="BO40" i="10"/>
  <c r="BM40" i="10"/>
  <c r="BL40" i="10"/>
  <c r="BK40" i="10"/>
  <c r="BF40" i="10"/>
  <c r="BE40" i="10"/>
  <c r="AZ40" i="10"/>
  <c r="AY40" i="10"/>
  <c r="AQ40" i="10"/>
  <c r="AO40" i="10"/>
  <c r="K40" i="10" s="1"/>
  <c r="AN40" i="10"/>
  <c r="AM40" i="10"/>
  <c r="AH40" i="10"/>
  <c r="AG40" i="10"/>
  <c r="AB40" i="10"/>
  <c r="AA40" i="10"/>
  <c r="V40" i="10"/>
  <c r="U40" i="10"/>
  <c r="S40" i="10"/>
  <c r="Q40" i="10"/>
  <c r="DH39" i="10"/>
  <c r="DG39" i="10"/>
  <c r="DB39" i="10"/>
  <c r="DA39" i="10"/>
  <c r="CV39" i="10"/>
  <c r="CU39" i="10"/>
  <c r="CM39" i="10"/>
  <c r="CK39" i="10"/>
  <c r="CJ39" i="10"/>
  <c r="CI39" i="10"/>
  <c r="CD39" i="10"/>
  <c r="CC39" i="10"/>
  <c r="BX39" i="10"/>
  <c r="BW39" i="10"/>
  <c r="BR39" i="10"/>
  <c r="BQ39" i="10"/>
  <c r="BO39" i="10"/>
  <c r="BM39" i="10"/>
  <c r="BL39" i="10"/>
  <c r="BK39" i="10"/>
  <c r="BF39" i="10"/>
  <c r="BE39" i="10"/>
  <c r="AZ39" i="10"/>
  <c r="AY39" i="10"/>
  <c r="AQ39" i="10"/>
  <c r="AO39" i="10"/>
  <c r="AN39" i="10"/>
  <c r="AM39" i="10"/>
  <c r="AH39" i="10"/>
  <c r="AG39" i="10"/>
  <c r="AB39" i="10"/>
  <c r="AA39" i="10"/>
  <c r="V39" i="10"/>
  <c r="U39" i="10"/>
  <c r="S39" i="10"/>
  <c r="Q39" i="10"/>
  <c r="DH38" i="10"/>
  <c r="DG38" i="10"/>
  <c r="DB38" i="10"/>
  <c r="DA38" i="10"/>
  <c r="CV38" i="10"/>
  <c r="CU38" i="10"/>
  <c r="CM38" i="10"/>
  <c r="CK38" i="10"/>
  <c r="CJ38" i="10"/>
  <c r="CI38" i="10"/>
  <c r="CD38" i="10"/>
  <c r="CC38" i="10"/>
  <c r="BX38" i="10"/>
  <c r="BW38" i="10"/>
  <c r="BR38" i="10"/>
  <c r="BQ38" i="10"/>
  <c r="BO38" i="10"/>
  <c r="BM38" i="10"/>
  <c r="BL38" i="10"/>
  <c r="BK38" i="10"/>
  <c r="BF38" i="10"/>
  <c r="BE38" i="10"/>
  <c r="AZ38" i="10"/>
  <c r="AY38" i="10"/>
  <c r="AQ38" i="10"/>
  <c r="AO38" i="10"/>
  <c r="K38" i="10" s="1"/>
  <c r="AN38" i="10"/>
  <c r="AM38" i="10"/>
  <c r="AH38" i="10"/>
  <c r="AG38" i="10"/>
  <c r="AB38" i="10"/>
  <c r="AA38" i="10"/>
  <c r="V38" i="10"/>
  <c r="U38" i="10"/>
  <c r="S38" i="10"/>
  <c r="Q38" i="10"/>
  <c r="DH37" i="10"/>
  <c r="DG37" i="10"/>
  <c r="DB37" i="10"/>
  <c r="DA37" i="10"/>
  <c r="CV37" i="10"/>
  <c r="CU37" i="10"/>
  <c r="CM37" i="10"/>
  <c r="CK37" i="10"/>
  <c r="CJ37" i="10"/>
  <c r="CI37" i="10"/>
  <c r="CD37" i="10"/>
  <c r="CC37" i="10"/>
  <c r="BX37" i="10"/>
  <c r="BW37" i="10"/>
  <c r="BR37" i="10"/>
  <c r="BQ37" i="10"/>
  <c r="BO37" i="10"/>
  <c r="BM37" i="10"/>
  <c r="BL37" i="10"/>
  <c r="BK37" i="10"/>
  <c r="BF37" i="10"/>
  <c r="BE37" i="10"/>
  <c r="AZ37" i="10"/>
  <c r="AY37" i="10"/>
  <c r="AQ37" i="10"/>
  <c r="AO37" i="10"/>
  <c r="AN37" i="10"/>
  <c r="AM37" i="10"/>
  <c r="AH37" i="10"/>
  <c r="AG37" i="10"/>
  <c r="AB37" i="10"/>
  <c r="AA37" i="10"/>
  <c r="V37" i="10"/>
  <c r="U37" i="10"/>
  <c r="S37" i="10"/>
  <c r="Q37" i="10"/>
  <c r="DH36" i="10"/>
  <c r="DG36" i="10"/>
  <c r="DB36" i="10"/>
  <c r="DA36" i="10"/>
  <c r="CV36" i="10"/>
  <c r="CU36" i="10"/>
  <c r="CM36" i="10"/>
  <c r="CK36" i="10"/>
  <c r="CJ36" i="10"/>
  <c r="CI36" i="10"/>
  <c r="CD36" i="10"/>
  <c r="CC36" i="10"/>
  <c r="BX36" i="10"/>
  <c r="BW36" i="10"/>
  <c r="BR36" i="10"/>
  <c r="BQ36" i="10"/>
  <c r="BO36" i="10"/>
  <c r="BM36" i="10"/>
  <c r="BL36" i="10"/>
  <c r="BK36" i="10"/>
  <c r="BF36" i="10"/>
  <c r="BE36" i="10"/>
  <c r="AZ36" i="10"/>
  <c r="AY36" i="10"/>
  <c r="AQ36" i="10"/>
  <c r="AO36" i="10"/>
  <c r="K36" i="10" s="1"/>
  <c r="AN36" i="10"/>
  <c r="AM36" i="10"/>
  <c r="AH36" i="10"/>
  <c r="AG36" i="10"/>
  <c r="AB36" i="10"/>
  <c r="AA36" i="10"/>
  <c r="V36" i="10"/>
  <c r="U36" i="10"/>
  <c r="S36" i="10"/>
  <c r="Q36" i="10"/>
  <c r="DH35" i="10"/>
  <c r="DG35" i="10"/>
  <c r="DB35" i="10"/>
  <c r="DA35" i="10"/>
  <c r="CV35" i="10"/>
  <c r="CU35" i="10"/>
  <c r="CM35" i="10"/>
  <c r="CK35" i="10"/>
  <c r="CJ35" i="10"/>
  <c r="CI35" i="10"/>
  <c r="CD35" i="10"/>
  <c r="CC35" i="10"/>
  <c r="BX35" i="10"/>
  <c r="BW35" i="10"/>
  <c r="BR35" i="10"/>
  <c r="BQ35" i="10"/>
  <c r="BO35" i="10"/>
  <c r="BM35" i="10"/>
  <c r="BL35" i="10"/>
  <c r="BK35" i="10"/>
  <c r="BF35" i="10"/>
  <c r="BE35" i="10"/>
  <c r="AZ35" i="10"/>
  <c r="AY35" i="10"/>
  <c r="AQ35" i="10"/>
  <c r="AO35" i="10"/>
  <c r="AN35" i="10"/>
  <c r="AM35" i="10"/>
  <c r="AH35" i="10"/>
  <c r="AG35" i="10"/>
  <c r="AB35" i="10"/>
  <c r="AA35" i="10"/>
  <c r="V35" i="10"/>
  <c r="U35" i="10"/>
  <c r="S35" i="10"/>
  <c r="Q35" i="10"/>
  <c r="DH34" i="10"/>
  <c r="DG34" i="10"/>
  <c r="DB34" i="10"/>
  <c r="DA34" i="10"/>
  <c r="CV34" i="10"/>
  <c r="CU34" i="10"/>
  <c r="CM34" i="10"/>
  <c r="CK34" i="10"/>
  <c r="CJ34" i="10"/>
  <c r="CI34" i="10"/>
  <c r="CD34" i="10"/>
  <c r="CC34" i="10"/>
  <c r="BX34" i="10"/>
  <c r="BW34" i="10"/>
  <c r="BR34" i="10"/>
  <c r="BQ34" i="10"/>
  <c r="BO34" i="10"/>
  <c r="BM34" i="10"/>
  <c r="BL34" i="10"/>
  <c r="BK34" i="10"/>
  <c r="BF34" i="10"/>
  <c r="BE34" i="10"/>
  <c r="AZ34" i="10"/>
  <c r="AY34" i="10"/>
  <c r="AQ34" i="10"/>
  <c r="AO34" i="10"/>
  <c r="K34" i="10" s="1"/>
  <c r="AN34" i="10"/>
  <c r="AM34" i="10"/>
  <c r="AH34" i="10"/>
  <c r="AG34" i="10"/>
  <c r="AB34" i="10"/>
  <c r="AA34" i="10"/>
  <c r="V34" i="10"/>
  <c r="U34" i="10"/>
  <c r="S34" i="10"/>
  <c r="Q34" i="10"/>
  <c r="DH33" i="10"/>
  <c r="DG33" i="10"/>
  <c r="DB33" i="10"/>
  <c r="DA33" i="10"/>
  <c r="CV33" i="10"/>
  <c r="CU33" i="10"/>
  <c r="CM33" i="10"/>
  <c r="CK33" i="10"/>
  <c r="CJ33" i="10"/>
  <c r="CI33" i="10"/>
  <c r="CD33" i="10"/>
  <c r="CC33" i="10"/>
  <c r="BX33" i="10"/>
  <c r="BW33" i="10"/>
  <c r="BR33" i="10"/>
  <c r="BQ33" i="10"/>
  <c r="BO33" i="10"/>
  <c r="BM33" i="10"/>
  <c r="BL33" i="10"/>
  <c r="BK33" i="10"/>
  <c r="BF33" i="10"/>
  <c r="BE33" i="10"/>
  <c r="AZ33" i="10"/>
  <c r="AY33" i="10"/>
  <c r="AQ33" i="10"/>
  <c r="AO33" i="10"/>
  <c r="AN33" i="10"/>
  <c r="AM33" i="10"/>
  <c r="AH33" i="10"/>
  <c r="AG33" i="10"/>
  <c r="AB33" i="10"/>
  <c r="AA33" i="10"/>
  <c r="V33" i="10"/>
  <c r="U33" i="10"/>
  <c r="S33" i="10"/>
  <c r="Q33" i="10"/>
  <c r="DH32" i="10"/>
  <c r="DG32" i="10"/>
  <c r="DE32" i="10"/>
  <c r="DE47" i="10" s="1"/>
  <c r="DH47" i="10" s="1"/>
  <c r="DC32" i="10"/>
  <c r="DC47" i="10" s="1"/>
  <c r="DB32" i="10"/>
  <c r="DA32" i="10"/>
  <c r="CY32" i="10"/>
  <c r="CY47" i="10" s="1"/>
  <c r="DB47" i="10" s="1"/>
  <c r="CW32" i="10"/>
  <c r="CW47" i="10" s="1"/>
  <c r="CV32" i="10"/>
  <c r="CU32" i="10"/>
  <c r="CS32" i="10"/>
  <c r="CS47" i="10" s="1"/>
  <c r="CM47" i="10" s="1"/>
  <c r="CP47" i="10" s="1"/>
  <c r="CQ32" i="10"/>
  <c r="CQ47" i="10" s="1"/>
  <c r="CK47" i="10" s="1"/>
  <c r="CP32" i="10"/>
  <c r="CO32" i="10"/>
  <c r="CM32" i="10"/>
  <c r="CK32" i="10"/>
  <c r="CJ32" i="10"/>
  <c r="CI32" i="10"/>
  <c r="CG32" i="10"/>
  <c r="CG47" i="10" s="1"/>
  <c r="CJ47" i="10" s="1"/>
  <c r="CE32" i="10"/>
  <c r="CE47" i="10" s="1"/>
  <c r="CD32" i="10"/>
  <c r="CC32" i="10"/>
  <c r="CA32" i="10"/>
  <c r="CA47" i="10" s="1"/>
  <c r="CD47" i="10" s="1"/>
  <c r="BY32" i="10"/>
  <c r="BY47" i="10" s="1"/>
  <c r="BX32" i="10"/>
  <c r="BW32" i="10"/>
  <c r="BU32" i="10"/>
  <c r="BU47" i="10" s="1"/>
  <c r="BO47" i="10" s="1"/>
  <c r="BR47" i="10" s="1"/>
  <c r="BS32" i="10"/>
  <c r="BS47" i="10" s="1"/>
  <c r="BM47" i="10" s="1"/>
  <c r="BR32" i="10"/>
  <c r="BQ32" i="10"/>
  <c r="BO32" i="10"/>
  <c r="BM32" i="10"/>
  <c r="BL32" i="10"/>
  <c r="BK32" i="10"/>
  <c r="BI32" i="10"/>
  <c r="BI47" i="10" s="1"/>
  <c r="BL47" i="10" s="1"/>
  <c r="BG32" i="10"/>
  <c r="BG47" i="10" s="1"/>
  <c r="BF32" i="10"/>
  <c r="BE32" i="10"/>
  <c r="BC32" i="10"/>
  <c r="BC47" i="10" s="1"/>
  <c r="BF47" i="10" s="1"/>
  <c r="BA32" i="10"/>
  <c r="BA47" i="10" s="1"/>
  <c r="AZ32" i="10"/>
  <c r="AY32" i="10"/>
  <c r="AW32" i="10"/>
  <c r="AW47" i="10" s="1"/>
  <c r="AQ47" i="10" s="1"/>
  <c r="AT47" i="10" s="1"/>
  <c r="AU32" i="10"/>
  <c r="AU47" i="10" s="1"/>
  <c r="AO47" i="10" s="1"/>
  <c r="AT32" i="10"/>
  <c r="AS32" i="10"/>
  <c r="AQ32" i="10"/>
  <c r="AO32" i="10"/>
  <c r="AN32" i="10"/>
  <c r="AM32" i="10"/>
  <c r="AK32" i="10"/>
  <c r="AK47" i="10" s="1"/>
  <c r="AN47" i="10" s="1"/>
  <c r="AI32" i="10"/>
  <c r="AI47" i="10" s="1"/>
  <c r="AH32" i="10"/>
  <c r="AG32" i="10"/>
  <c r="AE32" i="10"/>
  <c r="AE47" i="10" s="1"/>
  <c r="AH47" i="10" s="1"/>
  <c r="AC32" i="10"/>
  <c r="AC47" i="10" s="1"/>
  <c r="AB32" i="10"/>
  <c r="AA32" i="10"/>
  <c r="Y32" i="10"/>
  <c r="Y47" i="10" s="1"/>
  <c r="S47" i="10" s="1"/>
  <c r="M47" i="10" s="1"/>
  <c r="P47" i="10" s="1"/>
  <c r="W32" i="10"/>
  <c r="W47" i="10" s="1"/>
  <c r="Q47" i="10" s="1"/>
  <c r="K47" i="10" s="1"/>
  <c r="V32" i="10"/>
  <c r="U32" i="10"/>
  <c r="S32" i="10"/>
  <c r="Q32" i="10"/>
  <c r="P32" i="10"/>
  <c r="O32" i="10"/>
  <c r="M32" i="10"/>
  <c r="K32" i="10"/>
  <c r="DH31" i="10"/>
  <c r="DG31" i="10"/>
  <c r="DB31" i="10"/>
  <c r="DA31" i="10"/>
  <c r="CV31" i="10"/>
  <c r="CU31" i="10"/>
  <c r="CM31" i="10"/>
  <c r="CK31" i="10"/>
  <c r="CJ31" i="10"/>
  <c r="CI31" i="10"/>
  <c r="CD31" i="10"/>
  <c r="CC31" i="10"/>
  <c r="BX31" i="10"/>
  <c r="BW31" i="10"/>
  <c r="BR31" i="10"/>
  <c r="BQ31" i="10"/>
  <c r="BO31" i="10"/>
  <c r="BM31" i="10"/>
  <c r="BL31" i="10"/>
  <c r="BK31" i="10"/>
  <c r="BF31" i="10"/>
  <c r="BE31" i="10"/>
  <c r="AZ31" i="10"/>
  <c r="AY31" i="10"/>
  <c r="AQ31" i="10"/>
  <c r="AO31" i="10"/>
  <c r="K31" i="10" s="1"/>
  <c r="AN31" i="10"/>
  <c r="AM31" i="10"/>
  <c r="AH31" i="10"/>
  <c r="AG31" i="10"/>
  <c r="AB31" i="10"/>
  <c r="AA31" i="10"/>
  <c r="V31" i="10"/>
  <c r="U31" i="10"/>
  <c r="S31" i="10"/>
  <c r="Q31" i="10"/>
  <c r="DH30" i="10"/>
  <c r="DG30" i="10"/>
  <c r="DB30" i="10"/>
  <c r="DA30" i="10"/>
  <c r="CV30" i="10"/>
  <c r="CU30" i="10"/>
  <c r="CM30" i="10"/>
  <c r="CK30" i="10"/>
  <c r="CJ30" i="10"/>
  <c r="CI30" i="10"/>
  <c r="CD30" i="10"/>
  <c r="CC30" i="10"/>
  <c r="BX30" i="10"/>
  <c r="BW30" i="10"/>
  <c r="BR30" i="10"/>
  <c r="BQ30" i="10"/>
  <c r="BO30" i="10"/>
  <c r="BM30" i="10"/>
  <c r="BL30" i="10"/>
  <c r="BK30" i="10"/>
  <c r="BF30" i="10"/>
  <c r="BE30" i="10"/>
  <c r="AZ30" i="10"/>
  <c r="AY30" i="10"/>
  <c r="AQ30" i="10"/>
  <c r="AO30" i="10"/>
  <c r="AN30" i="10"/>
  <c r="AM30" i="10"/>
  <c r="AH30" i="10"/>
  <c r="AG30" i="10"/>
  <c r="AB30" i="10"/>
  <c r="AA30" i="10"/>
  <c r="V30" i="10"/>
  <c r="U30" i="10"/>
  <c r="S30" i="10"/>
  <c r="Q30" i="10"/>
  <c r="DH28" i="10"/>
  <c r="DG28" i="10"/>
  <c r="DB28" i="10"/>
  <c r="DA28" i="10"/>
  <c r="CV28" i="10"/>
  <c r="CU28" i="10"/>
  <c r="CM28" i="10"/>
  <c r="CK28" i="10"/>
  <c r="CJ28" i="10"/>
  <c r="CI28" i="10"/>
  <c r="CD28" i="10"/>
  <c r="CC28" i="10"/>
  <c r="BX28" i="10"/>
  <c r="BW28" i="10"/>
  <c r="BR28" i="10"/>
  <c r="BQ28" i="10"/>
  <c r="BO28" i="10"/>
  <c r="BM28" i="10"/>
  <c r="BL28" i="10"/>
  <c r="BK28" i="10"/>
  <c r="BF28" i="10"/>
  <c r="BE28" i="10"/>
  <c r="AZ28" i="10"/>
  <c r="AY28" i="10"/>
  <c r="AQ28" i="10"/>
  <c r="AO28" i="10"/>
  <c r="K28" i="10" s="1"/>
  <c r="AN28" i="10"/>
  <c r="AM28" i="10"/>
  <c r="AH28" i="10"/>
  <c r="AG28" i="10"/>
  <c r="AB28" i="10"/>
  <c r="AA28" i="10"/>
  <c r="V28" i="10"/>
  <c r="U28" i="10"/>
  <c r="S28" i="10"/>
  <c r="Q28" i="10"/>
  <c r="DH27" i="10"/>
  <c r="DG27" i="10"/>
  <c r="DE27" i="10"/>
  <c r="DC27" i="10"/>
  <c r="DB27" i="10"/>
  <c r="DA27" i="10"/>
  <c r="CY27" i="10"/>
  <c r="CW27" i="10"/>
  <c r="CV27" i="10"/>
  <c r="CU27" i="10"/>
  <c r="CS27" i="10"/>
  <c r="CQ27" i="10"/>
  <c r="CP27" i="10"/>
  <c r="CO27" i="10"/>
  <c r="CM27" i="10"/>
  <c r="CK27" i="10"/>
  <c r="CJ27" i="10"/>
  <c r="CI27" i="10"/>
  <c r="CG27" i="10"/>
  <c r="CE27" i="10"/>
  <c r="CD27" i="10"/>
  <c r="CC27" i="10"/>
  <c r="CA27" i="10"/>
  <c r="BY27" i="10"/>
  <c r="BX27" i="10"/>
  <c r="BW27" i="10"/>
  <c r="BU27" i="10"/>
  <c r="BS27" i="10"/>
  <c r="BR27" i="10"/>
  <c r="BQ27" i="10"/>
  <c r="BO27" i="10"/>
  <c r="BM27" i="10"/>
  <c r="BL27" i="10"/>
  <c r="BK27" i="10"/>
  <c r="BI27" i="10"/>
  <c r="BG27" i="10"/>
  <c r="BF27" i="10"/>
  <c r="BE27" i="10"/>
  <c r="BC27" i="10"/>
  <c r="BA27" i="10"/>
  <c r="AZ27" i="10"/>
  <c r="AY27" i="10"/>
  <c r="AW27" i="10"/>
  <c r="AU27" i="10"/>
  <c r="AT27" i="10"/>
  <c r="AS27" i="10"/>
  <c r="AQ27" i="10"/>
  <c r="AO27" i="10"/>
  <c r="AN27" i="10"/>
  <c r="AM27" i="10"/>
  <c r="AK27" i="10"/>
  <c r="AI27" i="10"/>
  <c r="AH27" i="10"/>
  <c r="AG27" i="10"/>
  <c r="AE27" i="10"/>
  <c r="AC27" i="10"/>
  <c r="AB27" i="10"/>
  <c r="AA27" i="10"/>
  <c r="Y27" i="10"/>
  <c r="W27" i="10"/>
  <c r="V27" i="10"/>
  <c r="U27" i="10"/>
  <c r="S27" i="10"/>
  <c r="Q27" i="10"/>
  <c r="P27" i="10"/>
  <c r="O27" i="10"/>
  <c r="M27" i="10"/>
  <c r="K27" i="10"/>
  <c r="DH26" i="10"/>
  <c r="DG26" i="10"/>
  <c r="DB26" i="10"/>
  <c r="DA26" i="10"/>
  <c r="CV26" i="10"/>
  <c r="CU26" i="10"/>
  <c r="CM26" i="10"/>
  <c r="CK26" i="10"/>
  <c r="CJ26" i="10"/>
  <c r="CI26" i="10"/>
  <c r="CD26" i="10"/>
  <c r="CC26" i="10"/>
  <c r="BX26" i="10"/>
  <c r="BW26" i="10"/>
  <c r="BR26" i="10"/>
  <c r="BQ26" i="10"/>
  <c r="BO26" i="10"/>
  <c r="BM26" i="10"/>
  <c r="BL26" i="10"/>
  <c r="BK26" i="10"/>
  <c r="BF26" i="10"/>
  <c r="BE26" i="10"/>
  <c r="AZ26" i="10"/>
  <c r="AY26" i="10"/>
  <c r="AQ26" i="10"/>
  <c r="AO26" i="10"/>
  <c r="AN26" i="10"/>
  <c r="AM26" i="10"/>
  <c r="AH26" i="10"/>
  <c r="AG26" i="10"/>
  <c r="AB26" i="10"/>
  <c r="AA26" i="10"/>
  <c r="V26" i="10"/>
  <c r="U26" i="10"/>
  <c r="S26" i="10"/>
  <c r="Q26" i="10"/>
  <c r="DH25" i="10"/>
  <c r="DG25" i="10"/>
  <c r="DB25" i="10"/>
  <c r="DA25" i="10"/>
  <c r="CV25" i="10"/>
  <c r="CU25" i="10"/>
  <c r="CM25" i="10"/>
  <c r="CK25" i="10"/>
  <c r="CJ25" i="10"/>
  <c r="CI25" i="10"/>
  <c r="CD25" i="10"/>
  <c r="CC25" i="10"/>
  <c r="BX25" i="10"/>
  <c r="BW25" i="10"/>
  <c r="BR25" i="10"/>
  <c r="BQ25" i="10"/>
  <c r="BO25" i="10"/>
  <c r="BM25" i="10"/>
  <c r="BL25" i="10"/>
  <c r="BK25" i="10"/>
  <c r="BF25" i="10"/>
  <c r="BE25" i="10"/>
  <c r="AZ25" i="10"/>
  <c r="AY25" i="10"/>
  <c r="AQ25" i="10"/>
  <c r="AO25" i="10"/>
  <c r="K25" i="10" s="1"/>
  <c r="AN25" i="10"/>
  <c r="AM25" i="10"/>
  <c r="AH25" i="10"/>
  <c r="AG25" i="10"/>
  <c r="AB25" i="10"/>
  <c r="AA25" i="10"/>
  <c r="V25" i="10"/>
  <c r="U25" i="10"/>
  <c r="S25" i="10"/>
  <c r="Q25" i="10"/>
  <c r="DH24" i="10"/>
  <c r="DG24" i="10"/>
  <c r="DB24" i="10"/>
  <c r="DA24" i="10"/>
  <c r="CV24" i="10"/>
  <c r="CU24" i="10"/>
  <c r="CM24" i="10"/>
  <c r="CK24" i="10"/>
  <c r="CJ24" i="10"/>
  <c r="CI24" i="10"/>
  <c r="CD24" i="10"/>
  <c r="CC24" i="10"/>
  <c r="BX24" i="10"/>
  <c r="BW24" i="10"/>
  <c r="BR24" i="10"/>
  <c r="BQ24" i="10"/>
  <c r="BO24" i="10"/>
  <c r="BM24" i="10"/>
  <c r="BL24" i="10"/>
  <c r="BK24" i="10"/>
  <c r="BF24" i="10"/>
  <c r="BE24" i="10"/>
  <c r="AZ24" i="10"/>
  <c r="AY24" i="10"/>
  <c r="AQ24" i="10"/>
  <c r="AO24" i="10"/>
  <c r="AN24" i="10"/>
  <c r="AM24" i="10"/>
  <c r="AH24" i="10"/>
  <c r="AG24" i="10"/>
  <c r="AB24" i="10"/>
  <c r="AA24" i="10"/>
  <c r="V24" i="10"/>
  <c r="U24" i="10"/>
  <c r="S24" i="10"/>
  <c r="Q24" i="10"/>
  <c r="DH23" i="10"/>
  <c r="DG23" i="10"/>
  <c r="DB23" i="10"/>
  <c r="DA23" i="10"/>
  <c r="CV23" i="10"/>
  <c r="CU23" i="10"/>
  <c r="CM23" i="10"/>
  <c r="CK23" i="10"/>
  <c r="CJ23" i="10"/>
  <c r="CI23" i="10"/>
  <c r="CD23" i="10"/>
  <c r="CC23" i="10"/>
  <c r="BX23" i="10"/>
  <c r="BW23" i="10"/>
  <c r="BR23" i="10"/>
  <c r="BQ23" i="10"/>
  <c r="BO23" i="10"/>
  <c r="BM23" i="10"/>
  <c r="BL23" i="10"/>
  <c r="BK23" i="10"/>
  <c r="BF23" i="10"/>
  <c r="BE23" i="10"/>
  <c r="AZ23" i="10"/>
  <c r="AY23" i="10"/>
  <c r="AQ23" i="10"/>
  <c r="AO23" i="10"/>
  <c r="K23" i="10" s="1"/>
  <c r="AN23" i="10"/>
  <c r="AM23" i="10"/>
  <c r="AH23" i="10"/>
  <c r="AG23" i="10"/>
  <c r="AB23" i="10"/>
  <c r="AA23" i="10"/>
  <c r="V23" i="10"/>
  <c r="U23" i="10"/>
  <c r="S23" i="10"/>
  <c r="Q23" i="10"/>
  <c r="DH22" i="10"/>
  <c r="DG22" i="10"/>
  <c r="DE22" i="10"/>
  <c r="DC22" i="10"/>
  <c r="DB22" i="10"/>
  <c r="DA22" i="10"/>
  <c r="CY22" i="10"/>
  <c r="CW22" i="10"/>
  <c r="CV22" i="10"/>
  <c r="CU22" i="10"/>
  <c r="CS22" i="10"/>
  <c r="CQ22" i="10"/>
  <c r="CP22" i="10"/>
  <c r="CO22" i="10"/>
  <c r="CM22" i="10"/>
  <c r="CK22" i="10"/>
  <c r="CJ22" i="10"/>
  <c r="CI22" i="10"/>
  <c r="CG22" i="10"/>
  <c r="CE22" i="10"/>
  <c r="CD22" i="10"/>
  <c r="CC22" i="10"/>
  <c r="CA22" i="10"/>
  <c r="BY22" i="10"/>
  <c r="BX22" i="10"/>
  <c r="BW22" i="10"/>
  <c r="BU22" i="10"/>
  <c r="BS22" i="10"/>
  <c r="BR22" i="10"/>
  <c r="BQ22" i="10"/>
  <c r="BO22" i="10"/>
  <c r="BM22" i="10"/>
  <c r="BL22" i="10"/>
  <c r="BK22" i="10"/>
  <c r="BI22" i="10"/>
  <c r="BG22" i="10"/>
  <c r="BF22" i="10"/>
  <c r="BE22" i="10"/>
  <c r="BC22" i="10"/>
  <c r="BA22" i="10"/>
  <c r="AZ22" i="10"/>
  <c r="AY22" i="10"/>
  <c r="AW22" i="10"/>
  <c r="AU22" i="10"/>
  <c r="AT22" i="10"/>
  <c r="AS22" i="10"/>
  <c r="AQ22" i="10"/>
  <c r="AO22" i="10"/>
  <c r="AN22" i="10"/>
  <c r="AM22" i="10"/>
  <c r="AK22" i="10"/>
  <c r="AI22" i="10"/>
  <c r="AH22" i="10"/>
  <c r="AG22" i="10"/>
  <c r="AE22" i="10"/>
  <c r="AC22" i="10"/>
  <c r="AB22" i="10"/>
  <c r="AA22" i="10"/>
  <c r="Y22" i="10"/>
  <c r="W22" i="10"/>
  <c r="V22" i="10"/>
  <c r="U22" i="10"/>
  <c r="S22" i="10"/>
  <c r="Q22" i="10"/>
  <c r="P22" i="10"/>
  <c r="O22" i="10"/>
  <c r="M22" i="10"/>
  <c r="K22" i="10"/>
  <c r="DH21" i="10"/>
  <c r="DG21" i="10"/>
  <c r="DB21" i="10"/>
  <c r="DA21" i="10"/>
  <c r="CV21" i="10"/>
  <c r="CU21" i="10"/>
  <c r="CM21" i="10"/>
  <c r="CK21" i="10"/>
  <c r="CJ21" i="10"/>
  <c r="CI21" i="10"/>
  <c r="CD21" i="10"/>
  <c r="CC21" i="10"/>
  <c r="BX21" i="10"/>
  <c r="BW21" i="10"/>
  <c r="BR21" i="10"/>
  <c r="BQ21" i="10"/>
  <c r="BO21" i="10"/>
  <c r="BM21" i="10"/>
  <c r="BL21" i="10"/>
  <c r="BK21" i="10"/>
  <c r="BF21" i="10"/>
  <c r="BE21" i="10"/>
  <c r="AZ21" i="10"/>
  <c r="AY21" i="10"/>
  <c r="AQ21" i="10"/>
  <c r="AO21" i="10"/>
  <c r="AN21" i="10"/>
  <c r="AM21" i="10"/>
  <c r="AH21" i="10"/>
  <c r="AG21" i="10"/>
  <c r="AB21" i="10"/>
  <c r="AA21" i="10"/>
  <c r="V21" i="10"/>
  <c r="U21" i="10"/>
  <c r="S21" i="10"/>
  <c r="Q21" i="10"/>
  <c r="DH20" i="10"/>
  <c r="DG20" i="10"/>
  <c r="DB20" i="10"/>
  <c r="DA20" i="10"/>
  <c r="CV20" i="10"/>
  <c r="CU20" i="10"/>
  <c r="CM20" i="10"/>
  <c r="CK20" i="10"/>
  <c r="CJ20" i="10"/>
  <c r="CI20" i="10"/>
  <c r="CD20" i="10"/>
  <c r="CC20" i="10"/>
  <c r="BX20" i="10"/>
  <c r="BW20" i="10"/>
  <c r="BR20" i="10"/>
  <c r="BQ20" i="10"/>
  <c r="BO20" i="10"/>
  <c r="BM20" i="10"/>
  <c r="BL20" i="10"/>
  <c r="BK20" i="10"/>
  <c r="BF20" i="10"/>
  <c r="BE20" i="10"/>
  <c r="AZ20" i="10"/>
  <c r="AY20" i="10"/>
  <c r="AQ20" i="10"/>
  <c r="AO20" i="10"/>
  <c r="K20" i="10" s="1"/>
  <c r="AN20" i="10"/>
  <c r="AM20" i="10"/>
  <c r="AH20" i="10"/>
  <c r="AG20" i="10"/>
  <c r="AB20" i="10"/>
  <c r="AA20" i="10"/>
  <c r="V20" i="10"/>
  <c r="U20" i="10"/>
  <c r="S20" i="10"/>
  <c r="Q20" i="10"/>
  <c r="DH19" i="10"/>
  <c r="DG19" i="10"/>
  <c r="DE19" i="10"/>
  <c r="DC19" i="10"/>
  <c r="DB19" i="10"/>
  <c r="DA19" i="10"/>
  <c r="CY19" i="10"/>
  <c r="CW19" i="10"/>
  <c r="CV19" i="10"/>
  <c r="CU19" i="10"/>
  <c r="CS19" i="10"/>
  <c r="CQ19" i="10"/>
  <c r="CP19" i="10"/>
  <c r="CO19" i="10"/>
  <c r="CM19" i="10"/>
  <c r="CK19" i="10"/>
  <c r="CJ19" i="10"/>
  <c r="CI19" i="10"/>
  <c r="CG19" i="10"/>
  <c r="CE19" i="10"/>
  <c r="CD19" i="10"/>
  <c r="CC19" i="10"/>
  <c r="CA19" i="10"/>
  <c r="BY19" i="10"/>
  <c r="BX19" i="10"/>
  <c r="BW19" i="10"/>
  <c r="BU19" i="10"/>
  <c r="BS19" i="10"/>
  <c r="BR19" i="10"/>
  <c r="BQ19" i="10"/>
  <c r="BO19" i="10"/>
  <c r="BM19" i="10"/>
  <c r="BL19" i="10"/>
  <c r="BK19" i="10"/>
  <c r="BI19" i="10"/>
  <c r="BG19" i="10"/>
  <c r="BF19" i="10"/>
  <c r="BE19" i="10"/>
  <c r="BC19" i="10"/>
  <c r="BA19" i="10"/>
  <c r="AZ19" i="10"/>
  <c r="AY19" i="10"/>
  <c r="AW19" i="10"/>
  <c r="AU19" i="10"/>
  <c r="AT19" i="10"/>
  <c r="AS19" i="10"/>
  <c r="AQ19" i="10"/>
  <c r="AO19" i="10"/>
  <c r="AN19" i="10"/>
  <c r="AM19" i="10"/>
  <c r="AK19" i="10"/>
  <c r="AI19" i="10"/>
  <c r="AH19" i="10"/>
  <c r="AG19" i="10"/>
  <c r="AE19" i="10"/>
  <c r="AC19" i="10"/>
  <c r="AB19" i="10"/>
  <c r="AA19" i="10"/>
  <c r="Y19" i="10"/>
  <c r="W19" i="10"/>
  <c r="V19" i="10"/>
  <c r="U19" i="10"/>
  <c r="S19" i="10"/>
  <c r="Q19" i="10"/>
  <c r="P19" i="10"/>
  <c r="O19" i="10"/>
  <c r="M19" i="10"/>
  <c r="K19" i="10"/>
  <c r="DH18" i="10"/>
  <c r="DG18" i="10"/>
  <c r="DB18" i="10"/>
  <c r="DA18" i="10"/>
  <c r="CV18" i="10"/>
  <c r="CU18" i="10"/>
  <c r="CM18" i="10"/>
  <c r="CK18" i="10"/>
  <c r="CJ18" i="10"/>
  <c r="CI18" i="10"/>
  <c r="CD18" i="10"/>
  <c r="CC18" i="10"/>
  <c r="BX18" i="10"/>
  <c r="BW18" i="10"/>
  <c r="BR18" i="10"/>
  <c r="BQ18" i="10"/>
  <c r="BO18" i="10"/>
  <c r="BM18" i="10"/>
  <c r="BL18" i="10"/>
  <c r="BK18" i="10"/>
  <c r="BF18" i="10"/>
  <c r="BE18" i="10"/>
  <c r="AZ18" i="10"/>
  <c r="AY18" i="10"/>
  <c r="AQ18" i="10"/>
  <c r="AO18" i="10"/>
  <c r="AN18" i="10"/>
  <c r="AM18" i="10"/>
  <c r="AH18" i="10"/>
  <c r="AG18" i="10"/>
  <c r="AB18" i="10"/>
  <c r="AA18" i="10"/>
  <c r="V18" i="10"/>
  <c r="U18" i="10"/>
  <c r="S18" i="10"/>
  <c r="Q18" i="10"/>
  <c r="DH17" i="10"/>
  <c r="DG17" i="10"/>
  <c r="DB17" i="10"/>
  <c r="DA17" i="10"/>
  <c r="CV17" i="10"/>
  <c r="CU17" i="10"/>
  <c r="CM17" i="10"/>
  <c r="CK17" i="10"/>
  <c r="CJ17" i="10"/>
  <c r="CI17" i="10"/>
  <c r="CD17" i="10"/>
  <c r="CC17" i="10"/>
  <c r="BX17" i="10"/>
  <c r="BW17" i="10"/>
  <c r="BR17" i="10"/>
  <c r="BQ17" i="10"/>
  <c r="BO17" i="10"/>
  <c r="BM17" i="10"/>
  <c r="BL17" i="10"/>
  <c r="BK17" i="10"/>
  <c r="BF17" i="10"/>
  <c r="BE17" i="10"/>
  <c r="AZ17" i="10"/>
  <c r="AY17" i="10"/>
  <c r="AQ17" i="10"/>
  <c r="AO17" i="10"/>
  <c r="K17" i="10" s="1"/>
  <c r="AN17" i="10"/>
  <c r="AM17" i="10"/>
  <c r="AH17" i="10"/>
  <c r="AG17" i="10"/>
  <c r="AB17" i="10"/>
  <c r="AA17" i="10"/>
  <c r="V17" i="10"/>
  <c r="U17" i="10"/>
  <c r="S17" i="10"/>
  <c r="Q17" i="10"/>
  <c r="DH16" i="10"/>
  <c r="DG16" i="10"/>
  <c r="DB16" i="10"/>
  <c r="DA16" i="10"/>
  <c r="CV16" i="10"/>
  <c r="CU16" i="10"/>
  <c r="CM16" i="10"/>
  <c r="CK16" i="10"/>
  <c r="CJ16" i="10"/>
  <c r="CI16" i="10"/>
  <c r="CD16" i="10"/>
  <c r="CC16" i="10"/>
  <c r="BX16" i="10"/>
  <c r="BW16" i="10"/>
  <c r="BR16" i="10"/>
  <c r="BQ16" i="10"/>
  <c r="BO16" i="10"/>
  <c r="BM16" i="10"/>
  <c r="BL16" i="10"/>
  <c r="BK16" i="10"/>
  <c r="BF16" i="10"/>
  <c r="BE16" i="10"/>
  <c r="AZ16" i="10"/>
  <c r="AY16" i="10"/>
  <c r="AQ16" i="10"/>
  <c r="AO16" i="10"/>
  <c r="AN16" i="10"/>
  <c r="AM16" i="10"/>
  <c r="AH16" i="10"/>
  <c r="AG16" i="10"/>
  <c r="AB16" i="10"/>
  <c r="AA16" i="10"/>
  <c r="V16" i="10"/>
  <c r="U16" i="10"/>
  <c r="S16" i="10"/>
  <c r="Q16" i="10"/>
  <c r="DH15" i="10"/>
  <c r="DG15" i="10"/>
  <c r="DB15" i="10"/>
  <c r="DA15" i="10"/>
  <c r="CV15" i="10"/>
  <c r="CU15" i="10"/>
  <c r="CM15" i="10"/>
  <c r="CK15" i="10"/>
  <c r="CJ15" i="10"/>
  <c r="CI15" i="10"/>
  <c r="CD15" i="10"/>
  <c r="CC15" i="10"/>
  <c r="BX15" i="10"/>
  <c r="BW15" i="10"/>
  <c r="BR15" i="10"/>
  <c r="BQ15" i="10"/>
  <c r="BO15" i="10"/>
  <c r="BM15" i="10"/>
  <c r="BL15" i="10"/>
  <c r="BK15" i="10"/>
  <c r="BF15" i="10"/>
  <c r="BE15" i="10"/>
  <c r="AZ15" i="10"/>
  <c r="AY15" i="10"/>
  <c r="AQ15" i="10"/>
  <c r="AO15" i="10"/>
  <c r="K15" i="10" s="1"/>
  <c r="AN15" i="10"/>
  <c r="AM15" i="10"/>
  <c r="AH15" i="10"/>
  <c r="AG15" i="10"/>
  <c r="AB15" i="10"/>
  <c r="AA15" i="10"/>
  <c r="V15" i="10"/>
  <c r="U15" i="10"/>
  <c r="S15" i="10"/>
  <c r="Q15" i="10"/>
  <c r="DH14" i="10"/>
  <c r="DG14" i="10"/>
  <c r="DB14" i="10"/>
  <c r="DA14" i="10"/>
  <c r="CV14" i="10"/>
  <c r="CU14" i="10"/>
  <c r="CM14" i="10"/>
  <c r="CK14" i="10"/>
  <c r="CJ14" i="10"/>
  <c r="CI14" i="10"/>
  <c r="CD14" i="10"/>
  <c r="CC14" i="10"/>
  <c r="BX14" i="10"/>
  <c r="BW14" i="10"/>
  <c r="BR14" i="10"/>
  <c r="BQ14" i="10"/>
  <c r="BO14" i="10"/>
  <c r="BM14" i="10"/>
  <c r="BL14" i="10"/>
  <c r="BK14" i="10"/>
  <c r="BF14" i="10"/>
  <c r="BE14" i="10"/>
  <c r="AZ14" i="10"/>
  <c r="AY14" i="10"/>
  <c r="AQ14" i="10"/>
  <c r="AO14" i="10"/>
  <c r="AN14" i="10"/>
  <c r="AM14" i="10"/>
  <c r="AH14" i="10"/>
  <c r="AG14" i="10"/>
  <c r="AB14" i="10"/>
  <c r="AA14" i="10"/>
  <c r="V14" i="10"/>
  <c r="U14" i="10"/>
  <c r="S14" i="10"/>
  <c r="Q14" i="10"/>
  <c r="DH13" i="10"/>
  <c r="DG13" i="10"/>
  <c r="DE13" i="10"/>
  <c r="DE48" i="10" s="1"/>
  <c r="DH48" i="10" s="1"/>
  <c r="DC13" i="10"/>
  <c r="DC48" i="10" s="1"/>
  <c r="DB13" i="10"/>
  <c r="DA13" i="10"/>
  <c r="CY13" i="10"/>
  <c r="CY48" i="10" s="1"/>
  <c r="DB48" i="10" s="1"/>
  <c r="CW13" i="10"/>
  <c r="CW48" i="10" s="1"/>
  <c r="CV13" i="10"/>
  <c r="CU13" i="10"/>
  <c r="CS13" i="10"/>
  <c r="CS48" i="10" s="1"/>
  <c r="CM48" i="10" s="1"/>
  <c r="CP48" i="10" s="1"/>
  <c r="CQ13" i="10"/>
  <c r="CQ48" i="10" s="1"/>
  <c r="CK48" i="10" s="1"/>
  <c r="CP13" i="10"/>
  <c r="CO13" i="10"/>
  <c r="CM13" i="10"/>
  <c r="CK13" i="10"/>
  <c r="CJ13" i="10"/>
  <c r="CI13" i="10"/>
  <c r="CG13" i="10"/>
  <c r="CG48" i="10" s="1"/>
  <c r="CJ48" i="10" s="1"/>
  <c r="CE13" i="10"/>
  <c r="CE48" i="10" s="1"/>
  <c r="CD13" i="10"/>
  <c r="CC13" i="10"/>
  <c r="CA13" i="10"/>
  <c r="CA48" i="10" s="1"/>
  <c r="CD48" i="10" s="1"/>
  <c r="BY13" i="10"/>
  <c r="BY48" i="10" s="1"/>
  <c r="BX13" i="10"/>
  <c r="BW13" i="10"/>
  <c r="BU13" i="10"/>
  <c r="BU48" i="10" s="1"/>
  <c r="BO48" i="10" s="1"/>
  <c r="BR48" i="10" s="1"/>
  <c r="BS13" i="10"/>
  <c r="BS48" i="10" s="1"/>
  <c r="BM48" i="10" s="1"/>
  <c r="BR13" i="10"/>
  <c r="BQ13" i="10"/>
  <c r="BO13" i="10"/>
  <c r="BM13" i="10"/>
  <c r="BL13" i="10"/>
  <c r="BK13" i="10"/>
  <c r="BI13" i="10"/>
  <c r="BI48" i="10" s="1"/>
  <c r="BL48" i="10" s="1"/>
  <c r="BG13" i="10"/>
  <c r="BG48" i="10" s="1"/>
  <c r="BF13" i="10"/>
  <c r="BE13" i="10"/>
  <c r="BC13" i="10"/>
  <c r="BC48" i="10" s="1"/>
  <c r="BF48" i="10" s="1"/>
  <c r="BA13" i="10"/>
  <c r="BA48" i="10" s="1"/>
  <c r="AZ13" i="10"/>
  <c r="AY13" i="10"/>
  <c r="AW13" i="10"/>
  <c r="AW48" i="10" s="1"/>
  <c r="AQ48" i="10" s="1"/>
  <c r="AT48" i="10" s="1"/>
  <c r="AU13" i="10"/>
  <c r="AU48" i="10" s="1"/>
  <c r="AO48" i="10" s="1"/>
  <c r="AT13" i="10"/>
  <c r="AS13" i="10"/>
  <c r="AQ13" i="10"/>
  <c r="AO13" i="10"/>
  <c r="AN13" i="10"/>
  <c r="AM13" i="10"/>
  <c r="AK13" i="10"/>
  <c r="AK48" i="10" s="1"/>
  <c r="AN48" i="10" s="1"/>
  <c r="AI13" i="10"/>
  <c r="AI48" i="10" s="1"/>
  <c r="AH13" i="10"/>
  <c r="AG13" i="10"/>
  <c r="AE13" i="10"/>
  <c r="AE48" i="10" s="1"/>
  <c r="AH48" i="10" s="1"/>
  <c r="AC13" i="10"/>
  <c r="AC48" i="10" s="1"/>
  <c r="AB13" i="10"/>
  <c r="AA13" i="10"/>
  <c r="Y13" i="10"/>
  <c r="Y48" i="10" s="1"/>
  <c r="S48" i="10" s="1"/>
  <c r="M48" i="10" s="1"/>
  <c r="P48" i="10" s="1"/>
  <c r="W13" i="10"/>
  <c r="W48" i="10" s="1"/>
  <c r="Q48" i="10" s="1"/>
  <c r="K48" i="10" s="1"/>
  <c r="V13" i="10"/>
  <c r="U13" i="10"/>
  <c r="S13" i="10"/>
  <c r="Q13" i="10"/>
  <c r="P13" i="10"/>
  <c r="O13" i="10"/>
  <c r="M13" i="10"/>
  <c r="K13" i="10"/>
  <c r="DH12" i="10"/>
  <c r="DG12" i="10"/>
  <c r="DB12" i="10"/>
  <c r="DA12" i="10"/>
  <c r="CV12" i="10"/>
  <c r="CU12" i="10"/>
  <c r="CM12" i="10"/>
  <c r="CK12" i="10"/>
  <c r="CJ12" i="10"/>
  <c r="CI12" i="10"/>
  <c r="CD12" i="10"/>
  <c r="CC12" i="10"/>
  <c r="BX12" i="10"/>
  <c r="BW12" i="10"/>
  <c r="BR12" i="10"/>
  <c r="BQ12" i="10"/>
  <c r="BO12" i="10"/>
  <c r="BM12" i="10"/>
  <c r="BL12" i="10"/>
  <c r="BK12" i="10"/>
  <c r="BF12" i="10"/>
  <c r="BE12" i="10"/>
  <c r="AZ12" i="10"/>
  <c r="AY12" i="10"/>
  <c r="AQ12" i="10"/>
  <c r="AO12" i="10"/>
  <c r="K12" i="10" s="1"/>
  <c r="AN12" i="10"/>
  <c r="AM12" i="10"/>
  <c r="AH12" i="10"/>
  <c r="AG12" i="10"/>
  <c r="AB12" i="10"/>
  <c r="AA12" i="10"/>
  <c r="V12" i="10"/>
  <c r="U12" i="10"/>
  <c r="S12" i="10"/>
  <c r="Q12" i="10"/>
  <c r="DH11" i="10"/>
  <c r="DG11" i="10"/>
  <c r="DB11" i="10"/>
  <c r="DA11" i="10"/>
  <c r="CV11" i="10"/>
  <c r="CU11" i="10"/>
  <c r="CM11" i="10"/>
  <c r="CK11" i="10"/>
  <c r="CJ11" i="10"/>
  <c r="CI11" i="10"/>
  <c r="CD11" i="10"/>
  <c r="CC11" i="10"/>
  <c r="BX11" i="10"/>
  <c r="BW11" i="10"/>
  <c r="BR11" i="10"/>
  <c r="BQ11" i="10"/>
  <c r="BO11" i="10"/>
  <c r="BM11" i="10"/>
  <c r="BL11" i="10"/>
  <c r="BK11" i="10"/>
  <c r="BF11" i="10"/>
  <c r="BE11" i="10"/>
  <c r="AZ11" i="10"/>
  <c r="AY11" i="10"/>
  <c r="AQ11" i="10"/>
  <c r="AO11" i="10"/>
  <c r="AN11" i="10"/>
  <c r="AM11" i="10"/>
  <c r="AH11" i="10"/>
  <c r="AG11" i="10"/>
  <c r="AB11" i="10"/>
  <c r="AA11" i="10"/>
  <c r="V11" i="10"/>
  <c r="U11" i="10"/>
  <c r="S11" i="10"/>
  <c r="Q11" i="10"/>
  <c r="DH10" i="10"/>
  <c r="DG10" i="10"/>
  <c r="DE10" i="10"/>
  <c r="DC10" i="10"/>
  <c r="DB10" i="10"/>
  <c r="DA10" i="10"/>
  <c r="CY10" i="10"/>
  <c r="CW10" i="10"/>
  <c r="CV10" i="10"/>
  <c r="CU10" i="10"/>
  <c r="CS10" i="10"/>
  <c r="CQ10" i="10"/>
  <c r="CP10" i="10"/>
  <c r="CO10" i="10"/>
  <c r="CM10" i="10"/>
  <c r="CK10" i="10"/>
  <c r="CJ10" i="10"/>
  <c r="CI10" i="10"/>
  <c r="CG10" i="10"/>
  <c r="CE10" i="10"/>
  <c r="CD10" i="10"/>
  <c r="CC10" i="10"/>
  <c r="CA10" i="10"/>
  <c r="BY10" i="10"/>
  <c r="BX10" i="10"/>
  <c r="BW10" i="10"/>
  <c r="BU10" i="10"/>
  <c r="BS10" i="10"/>
  <c r="BR10" i="10"/>
  <c r="BQ10" i="10"/>
  <c r="BO10" i="10"/>
  <c r="BM10" i="10"/>
  <c r="BL10" i="10"/>
  <c r="BK10" i="10"/>
  <c r="BI10" i="10"/>
  <c r="BG10" i="10"/>
  <c r="BF10" i="10"/>
  <c r="BE10" i="10"/>
  <c r="BC10" i="10"/>
  <c r="BA10" i="10"/>
  <c r="AZ10" i="10"/>
  <c r="AY10" i="10"/>
  <c r="AW10" i="10"/>
  <c r="AU10" i="10"/>
  <c r="AT10" i="10"/>
  <c r="AS10" i="10"/>
  <c r="AQ10" i="10"/>
  <c r="AO10" i="10"/>
  <c r="AN10" i="10"/>
  <c r="AM10" i="10"/>
  <c r="AK10" i="10"/>
  <c r="AI10" i="10"/>
  <c r="AH10" i="10"/>
  <c r="AG10" i="10"/>
  <c r="AE10" i="10"/>
  <c r="AC10" i="10"/>
  <c r="AB10" i="10"/>
  <c r="AA10" i="10"/>
  <c r="Y10" i="10"/>
  <c r="W10" i="10"/>
  <c r="V10" i="10"/>
  <c r="U10" i="10"/>
  <c r="S10" i="10"/>
  <c r="Q10" i="10"/>
  <c r="P10" i="10"/>
  <c r="O10" i="10"/>
  <c r="M10" i="10"/>
  <c r="K10" i="10"/>
  <c r="DH37" i="9"/>
  <c r="DG37" i="9"/>
  <c r="DB37" i="9"/>
  <c r="DA37" i="9"/>
  <c r="CV37" i="9"/>
  <c r="CU37" i="9"/>
  <c r="CM37" i="9"/>
  <c r="CK37" i="9"/>
  <c r="CJ37" i="9"/>
  <c r="CI37" i="9"/>
  <c r="CD37" i="9"/>
  <c r="CC37" i="9"/>
  <c r="BX37" i="9"/>
  <c r="BW37" i="9"/>
  <c r="BR37" i="9"/>
  <c r="BQ37" i="9"/>
  <c r="BO37" i="9"/>
  <c r="BM37" i="9"/>
  <c r="BL37" i="9"/>
  <c r="BK37" i="9"/>
  <c r="BF37" i="9"/>
  <c r="BE37" i="9"/>
  <c r="AZ37" i="9"/>
  <c r="AY37" i="9"/>
  <c r="AQ37" i="9"/>
  <c r="AO37" i="9"/>
  <c r="K37" i="9" s="1"/>
  <c r="AN37" i="9"/>
  <c r="AM37" i="9"/>
  <c r="AH37" i="9"/>
  <c r="AG37" i="9"/>
  <c r="AB37" i="9"/>
  <c r="AA37" i="9"/>
  <c r="V37" i="9"/>
  <c r="U37" i="9"/>
  <c r="S37" i="9"/>
  <c r="Q37" i="9"/>
  <c r="DH36" i="9"/>
  <c r="DG36" i="9"/>
  <c r="DB36" i="9"/>
  <c r="DA36" i="9"/>
  <c r="CV36" i="9"/>
  <c r="CU36" i="9"/>
  <c r="CM36" i="9"/>
  <c r="CK36" i="9"/>
  <c r="CJ36" i="9"/>
  <c r="CI36" i="9"/>
  <c r="CD36" i="9"/>
  <c r="CC36" i="9"/>
  <c r="BX36" i="9"/>
  <c r="BW36" i="9"/>
  <c r="BR36" i="9"/>
  <c r="BQ36" i="9"/>
  <c r="BO36" i="9"/>
  <c r="BM36" i="9"/>
  <c r="BL36" i="9"/>
  <c r="BK36" i="9"/>
  <c r="BF36" i="9"/>
  <c r="BE36" i="9"/>
  <c r="AZ36" i="9"/>
  <c r="AY36" i="9"/>
  <c r="AQ36" i="9"/>
  <c r="AO36" i="9"/>
  <c r="AN36" i="9"/>
  <c r="AM36" i="9"/>
  <c r="AH36" i="9"/>
  <c r="AG36" i="9"/>
  <c r="AB36" i="9"/>
  <c r="AA36" i="9"/>
  <c r="V36" i="9"/>
  <c r="U36" i="9"/>
  <c r="S36" i="9"/>
  <c r="Q36" i="9"/>
  <c r="DH34" i="9"/>
  <c r="DG34" i="9"/>
  <c r="DB34" i="9"/>
  <c r="DA34" i="9"/>
  <c r="CV34" i="9"/>
  <c r="CU34" i="9"/>
  <c r="CM34" i="9"/>
  <c r="CK34" i="9"/>
  <c r="CJ34" i="9"/>
  <c r="CI34" i="9"/>
  <c r="CD34" i="9"/>
  <c r="CC34" i="9"/>
  <c r="BX34" i="9"/>
  <c r="BW34" i="9"/>
  <c r="BR34" i="9"/>
  <c r="BQ34" i="9"/>
  <c r="BO34" i="9"/>
  <c r="BM34" i="9"/>
  <c r="BL34" i="9"/>
  <c r="BK34" i="9"/>
  <c r="BF34" i="9"/>
  <c r="BE34" i="9"/>
  <c r="AZ34" i="9"/>
  <c r="AY34" i="9"/>
  <c r="AQ34" i="9"/>
  <c r="AO34" i="9"/>
  <c r="K34" i="9" s="1"/>
  <c r="AN34" i="9"/>
  <c r="AM34" i="9"/>
  <c r="AH34" i="9"/>
  <c r="AG34" i="9"/>
  <c r="AB34" i="9"/>
  <c r="AA34" i="9"/>
  <c r="V34" i="9"/>
  <c r="U34" i="9"/>
  <c r="S34" i="9"/>
  <c r="Q34" i="9"/>
  <c r="DH33" i="9"/>
  <c r="DG33" i="9"/>
  <c r="DE33" i="9"/>
  <c r="DC33" i="9"/>
  <c r="DB33" i="9"/>
  <c r="DA33" i="9"/>
  <c r="CY33" i="9"/>
  <c r="CW33" i="9"/>
  <c r="CV33" i="9"/>
  <c r="CU33" i="9"/>
  <c r="CS33" i="9"/>
  <c r="CQ33" i="9"/>
  <c r="CP33" i="9"/>
  <c r="CO33" i="9"/>
  <c r="CM33" i="9"/>
  <c r="CK33" i="9"/>
  <c r="CJ33" i="9"/>
  <c r="CI33" i="9"/>
  <c r="CG33" i="9"/>
  <c r="CE33" i="9"/>
  <c r="CD33" i="9"/>
  <c r="CC33" i="9"/>
  <c r="CA33" i="9"/>
  <c r="BY33" i="9"/>
  <c r="BX33" i="9"/>
  <c r="BW33" i="9"/>
  <c r="BU33" i="9"/>
  <c r="BS33" i="9"/>
  <c r="BR33" i="9"/>
  <c r="BQ33" i="9"/>
  <c r="BO33" i="9"/>
  <c r="BM33" i="9"/>
  <c r="BL33" i="9"/>
  <c r="BK33" i="9"/>
  <c r="BI33" i="9"/>
  <c r="BG33" i="9"/>
  <c r="BF33" i="9"/>
  <c r="BE33" i="9"/>
  <c r="BC33" i="9"/>
  <c r="BA33" i="9"/>
  <c r="AZ33" i="9"/>
  <c r="AY33" i="9"/>
  <c r="AW33" i="9"/>
  <c r="AU33" i="9"/>
  <c r="AT33" i="9"/>
  <c r="AS33" i="9"/>
  <c r="AQ33" i="9"/>
  <c r="AO33" i="9"/>
  <c r="AN33" i="9"/>
  <c r="AM33" i="9"/>
  <c r="AK33" i="9"/>
  <c r="AI33" i="9"/>
  <c r="AH33" i="9"/>
  <c r="AG33" i="9"/>
  <c r="AE33" i="9"/>
  <c r="AC33" i="9"/>
  <c r="AB33" i="9"/>
  <c r="AA33" i="9"/>
  <c r="Y33" i="9"/>
  <c r="W33" i="9"/>
  <c r="V33" i="9"/>
  <c r="U33" i="9"/>
  <c r="S33" i="9"/>
  <c r="Q33" i="9"/>
  <c r="P33" i="9"/>
  <c r="O33" i="9"/>
  <c r="M33" i="9"/>
  <c r="K33" i="9"/>
  <c r="DH32" i="9"/>
  <c r="DG32" i="9"/>
  <c r="DB32" i="9"/>
  <c r="DA32" i="9"/>
  <c r="CV32" i="9"/>
  <c r="CU32" i="9"/>
  <c r="CM32" i="9"/>
  <c r="CK32" i="9"/>
  <c r="CJ32" i="9"/>
  <c r="CI32" i="9"/>
  <c r="CD32" i="9"/>
  <c r="CC32" i="9"/>
  <c r="BX32" i="9"/>
  <c r="BW32" i="9"/>
  <c r="BR32" i="9"/>
  <c r="BQ32" i="9"/>
  <c r="BO32" i="9"/>
  <c r="BM32" i="9"/>
  <c r="BL32" i="9"/>
  <c r="BK32" i="9"/>
  <c r="BF32" i="9"/>
  <c r="BE32" i="9"/>
  <c r="AZ32" i="9"/>
  <c r="AY32" i="9"/>
  <c r="AQ32" i="9"/>
  <c r="AO32" i="9"/>
  <c r="K32" i="9" s="1"/>
  <c r="AN32" i="9"/>
  <c r="AM32" i="9"/>
  <c r="AH32" i="9"/>
  <c r="AG32" i="9"/>
  <c r="AB32" i="9"/>
  <c r="AA32" i="9"/>
  <c r="V32" i="9"/>
  <c r="U32" i="9"/>
  <c r="S32" i="9"/>
  <c r="Q32" i="9"/>
  <c r="DH31" i="9"/>
  <c r="DG31" i="9"/>
  <c r="DE31" i="9"/>
  <c r="DC31" i="9"/>
  <c r="DB31" i="9"/>
  <c r="DA31" i="9"/>
  <c r="CY31" i="9"/>
  <c r="CW31" i="9"/>
  <c r="CV31" i="9"/>
  <c r="CU31" i="9"/>
  <c r="CS31" i="9"/>
  <c r="CQ31" i="9"/>
  <c r="CP31" i="9"/>
  <c r="CO31" i="9"/>
  <c r="CM31" i="9"/>
  <c r="CK31" i="9"/>
  <c r="CJ31" i="9"/>
  <c r="CI31" i="9"/>
  <c r="CG31" i="9"/>
  <c r="CE31" i="9"/>
  <c r="CD31" i="9"/>
  <c r="CC31" i="9"/>
  <c r="CA31" i="9"/>
  <c r="BY31" i="9"/>
  <c r="BX31" i="9"/>
  <c r="BW31" i="9"/>
  <c r="BU31" i="9"/>
  <c r="BS31" i="9"/>
  <c r="BR31" i="9"/>
  <c r="BQ31" i="9"/>
  <c r="BO31" i="9"/>
  <c r="BM31" i="9"/>
  <c r="BL31" i="9"/>
  <c r="BK31" i="9"/>
  <c r="BI31" i="9"/>
  <c r="BG31" i="9"/>
  <c r="BF31" i="9"/>
  <c r="BE31" i="9"/>
  <c r="BC31" i="9"/>
  <c r="BA31" i="9"/>
  <c r="AZ31" i="9"/>
  <c r="AY31" i="9"/>
  <c r="AW31" i="9"/>
  <c r="AU31" i="9"/>
  <c r="AT31" i="9"/>
  <c r="AS31" i="9"/>
  <c r="AQ31" i="9"/>
  <c r="AO31" i="9"/>
  <c r="AN31" i="9"/>
  <c r="AM31" i="9"/>
  <c r="AK31" i="9"/>
  <c r="AI31" i="9"/>
  <c r="AH31" i="9"/>
  <c r="AG31" i="9"/>
  <c r="AE31" i="9"/>
  <c r="AC31" i="9"/>
  <c r="AB31" i="9"/>
  <c r="AA31" i="9"/>
  <c r="Y31" i="9"/>
  <c r="W31" i="9"/>
  <c r="V31" i="9"/>
  <c r="U31" i="9"/>
  <c r="S31" i="9"/>
  <c r="Q31" i="9"/>
  <c r="P31" i="9"/>
  <c r="O31" i="9"/>
  <c r="M31" i="9"/>
  <c r="K31" i="9"/>
  <c r="DH30" i="9"/>
  <c r="DG30" i="9"/>
  <c r="DB30" i="9"/>
  <c r="DA30" i="9"/>
  <c r="CV30" i="9"/>
  <c r="CU30" i="9"/>
  <c r="CM30" i="9"/>
  <c r="CK30" i="9"/>
  <c r="CJ30" i="9"/>
  <c r="CI30" i="9"/>
  <c r="CD30" i="9"/>
  <c r="CC30" i="9"/>
  <c r="BX30" i="9"/>
  <c r="BW30" i="9"/>
  <c r="BR30" i="9"/>
  <c r="BQ30" i="9"/>
  <c r="BO30" i="9"/>
  <c r="BM30" i="9"/>
  <c r="BL30" i="9"/>
  <c r="BK30" i="9"/>
  <c r="BF30" i="9"/>
  <c r="BE30" i="9"/>
  <c r="AZ30" i="9"/>
  <c r="AY30" i="9"/>
  <c r="AQ30" i="9"/>
  <c r="AO30" i="9"/>
  <c r="K30" i="9" s="1"/>
  <c r="AN30" i="9"/>
  <c r="AM30" i="9"/>
  <c r="AH30" i="9"/>
  <c r="AG30" i="9"/>
  <c r="AB30" i="9"/>
  <c r="AA30" i="9"/>
  <c r="V30" i="9"/>
  <c r="U30" i="9"/>
  <c r="S30" i="9"/>
  <c r="Q30" i="9"/>
  <c r="DH29" i="9"/>
  <c r="DG29" i="9"/>
  <c r="DB29" i="9"/>
  <c r="DA29" i="9"/>
  <c r="CV29" i="9"/>
  <c r="CU29" i="9"/>
  <c r="CM29" i="9"/>
  <c r="CK29" i="9"/>
  <c r="CJ29" i="9"/>
  <c r="CI29" i="9"/>
  <c r="CD29" i="9"/>
  <c r="CC29" i="9"/>
  <c r="BX29" i="9"/>
  <c r="BW29" i="9"/>
  <c r="BR29" i="9"/>
  <c r="BQ29" i="9"/>
  <c r="BO29" i="9"/>
  <c r="BM29" i="9"/>
  <c r="BL29" i="9"/>
  <c r="BK29" i="9"/>
  <c r="BF29" i="9"/>
  <c r="BE29" i="9"/>
  <c r="AZ29" i="9"/>
  <c r="AY29" i="9"/>
  <c r="AQ29" i="9"/>
  <c r="AO29" i="9"/>
  <c r="AN29" i="9"/>
  <c r="AM29" i="9"/>
  <c r="AH29" i="9"/>
  <c r="AG29" i="9"/>
  <c r="AB29" i="9"/>
  <c r="AA29" i="9"/>
  <c r="V29" i="9"/>
  <c r="U29" i="9"/>
  <c r="S29" i="9"/>
  <c r="Q29" i="9"/>
  <c r="DH28" i="9"/>
  <c r="DG28" i="9"/>
  <c r="DE28" i="9"/>
  <c r="DC28" i="9"/>
  <c r="DB28" i="9"/>
  <c r="DA28" i="9"/>
  <c r="CY28" i="9"/>
  <c r="CW28" i="9"/>
  <c r="CV28" i="9"/>
  <c r="CU28" i="9"/>
  <c r="CS28" i="9"/>
  <c r="CQ28" i="9"/>
  <c r="CP28" i="9"/>
  <c r="CO28" i="9"/>
  <c r="CM28" i="9"/>
  <c r="CK28" i="9"/>
  <c r="CJ28" i="9"/>
  <c r="CI28" i="9"/>
  <c r="CG28" i="9"/>
  <c r="CE28" i="9"/>
  <c r="CD28" i="9"/>
  <c r="CC28" i="9"/>
  <c r="CA28" i="9"/>
  <c r="BY28" i="9"/>
  <c r="BX28" i="9"/>
  <c r="BW28" i="9"/>
  <c r="BU28" i="9"/>
  <c r="BS28" i="9"/>
  <c r="BR28" i="9"/>
  <c r="BQ28" i="9"/>
  <c r="BO28" i="9"/>
  <c r="BM28" i="9"/>
  <c r="BL28" i="9"/>
  <c r="BK28" i="9"/>
  <c r="BI28" i="9"/>
  <c r="BG28" i="9"/>
  <c r="BF28" i="9"/>
  <c r="BE28" i="9"/>
  <c r="BC28" i="9"/>
  <c r="BA28" i="9"/>
  <c r="AZ28" i="9"/>
  <c r="AY28" i="9"/>
  <c r="AW28" i="9"/>
  <c r="AU28" i="9"/>
  <c r="AT28" i="9"/>
  <c r="AS28" i="9"/>
  <c r="AQ28" i="9"/>
  <c r="AO28" i="9"/>
  <c r="AN28" i="9"/>
  <c r="AM28" i="9"/>
  <c r="AK28" i="9"/>
  <c r="AI28" i="9"/>
  <c r="AH28" i="9"/>
  <c r="AG28" i="9"/>
  <c r="AE28" i="9"/>
  <c r="AC28" i="9"/>
  <c r="AB28" i="9"/>
  <c r="AA28" i="9"/>
  <c r="Y28" i="9"/>
  <c r="W28" i="9"/>
  <c r="V28" i="9"/>
  <c r="U28" i="9"/>
  <c r="S28" i="9"/>
  <c r="Q28" i="9"/>
  <c r="P28" i="9"/>
  <c r="O28" i="9"/>
  <c r="M28" i="9"/>
  <c r="K28" i="9"/>
  <c r="DH27" i="9"/>
  <c r="DG27" i="9"/>
  <c r="DB27" i="9"/>
  <c r="DA27" i="9"/>
  <c r="CV27" i="9"/>
  <c r="CU27" i="9"/>
  <c r="CM27" i="9"/>
  <c r="CK27" i="9"/>
  <c r="CJ27" i="9"/>
  <c r="CI27" i="9"/>
  <c r="CD27" i="9"/>
  <c r="CC27" i="9"/>
  <c r="BX27" i="9"/>
  <c r="BW27" i="9"/>
  <c r="BR27" i="9"/>
  <c r="BQ27" i="9"/>
  <c r="BO27" i="9"/>
  <c r="BM27" i="9"/>
  <c r="BL27" i="9"/>
  <c r="BK27" i="9"/>
  <c r="BF27" i="9"/>
  <c r="BE27" i="9"/>
  <c r="AZ27" i="9"/>
  <c r="AY27" i="9"/>
  <c r="AQ27" i="9"/>
  <c r="AO27" i="9"/>
  <c r="K27" i="9" s="1"/>
  <c r="AN27" i="9"/>
  <c r="AM27" i="9"/>
  <c r="AH27" i="9"/>
  <c r="AG27" i="9"/>
  <c r="AB27" i="9"/>
  <c r="AA27" i="9"/>
  <c r="V27" i="9"/>
  <c r="U27" i="9"/>
  <c r="S27" i="9"/>
  <c r="Q27" i="9"/>
  <c r="DH26" i="9"/>
  <c r="DG26" i="9"/>
  <c r="DB26" i="9"/>
  <c r="DA26" i="9"/>
  <c r="CV26" i="9"/>
  <c r="CU26" i="9"/>
  <c r="CM26" i="9"/>
  <c r="CK26" i="9"/>
  <c r="CJ26" i="9"/>
  <c r="CI26" i="9"/>
  <c r="CD26" i="9"/>
  <c r="CC26" i="9"/>
  <c r="BX26" i="9"/>
  <c r="BW26" i="9"/>
  <c r="BR26" i="9"/>
  <c r="BQ26" i="9"/>
  <c r="BO26" i="9"/>
  <c r="BM26" i="9"/>
  <c r="BL26" i="9"/>
  <c r="BK26" i="9"/>
  <c r="BF26" i="9"/>
  <c r="BE26" i="9"/>
  <c r="AZ26" i="9"/>
  <c r="AY26" i="9"/>
  <c r="AQ26" i="9"/>
  <c r="AO26" i="9"/>
  <c r="AN26" i="9"/>
  <c r="AM26" i="9"/>
  <c r="AH26" i="9"/>
  <c r="AG26" i="9"/>
  <c r="AB26" i="9"/>
  <c r="AA26" i="9"/>
  <c r="V26" i="9"/>
  <c r="U26" i="9"/>
  <c r="S26" i="9"/>
  <c r="Q26" i="9"/>
  <c r="DH25" i="9"/>
  <c r="DG25" i="9"/>
  <c r="DB25" i="9"/>
  <c r="DA25" i="9"/>
  <c r="CV25" i="9"/>
  <c r="CU25" i="9"/>
  <c r="CM25" i="9"/>
  <c r="CK25" i="9"/>
  <c r="CJ25" i="9"/>
  <c r="CI25" i="9"/>
  <c r="CD25" i="9"/>
  <c r="CC25" i="9"/>
  <c r="BX25" i="9"/>
  <c r="BW25" i="9"/>
  <c r="BR25" i="9"/>
  <c r="BQ25" i="9"/>
  <c r="BO25" i="9"/>
  <c r="BM25" i="9"/>
  <c r="BL25" i="9"/>
  <c r="BK25" i="9"/>
  <c r="BF25" i="9"/>
  <c r="BE25" i="9"/>
  <c r="AZ25" i="9"/>
  <c r="AY25" i="9"/>
  <c r="AQ25" i="9"/>
  <c r="AO25" i="9"/>
  <c r="K25" i="9" s="1"/>
  <c r="AN25" i="9"/>
  <c r="AM25" i="9"/>
  <c r="AH25" i="9"/>
  <c r="AG25" i="9"/>
  <c r="AB25" i="9"/>
  <c r="AA25" i="9"/>
  <c r="V25" i="9"/>
  <c r="U25" i="9"/>
  <c r="S25" i="9"/>
  <c r="Q25" i="9"/>
  <c r="DH24" i="9"/>
  <c r="DG24" i="9"/>
  <c r="DE24" i="9"/>
  <c r="DC24" i="9"/>
  <c r="DB24" i="9"/>
  <c r="DA24" i="9"/>
  <c r="CY24" i="9"/>
  <c r="CW24" i="9"/>
  <c r="CV24" i="9"/>
  <c r="CU24" i="9"/>
  <c r="CS24" i="9"/>
  <c r="CQ24" i="9"/>
  <c r="CP24" i="9"/>
  <c r="CO24" i="9"/>
  <c r="CM24" i="9"/>
  <c r="CK24" i="9"/>
  <c r="CJ24" i="9"/>
  <c r="CI24" i="9"/>
  <c r="CG24" i="9"/>
  <c r="CE24" i="9"/>
  <c r="CD24" i="9"/>
  <c r="CC24" i="9"/>
  <c r="CA24" i="9"/>
  <c r="BY24" i="9"/>
  <c r="BX24" i="9"/>
  <c r="BW24" i="9"/>
  <c r="BU24" i="9"/>
  <c r="BS24" i="9"/>
  <c r="BR24" i="9"/>
  <c r="BQ24" i="9"/>
  <c r="BO24" i="9"/>
  <c r="BM24" i="9"/>
  <c r="BL24" i="9"/>
  <c r="BK24" i="9"/>
  <c r="BI24" i="9"/>
  <c r="BG24" i="9"/>
  <c r="BF24" i="9"/>
  <c r="BE24" i="9"/>
  <c r="BC24" i="9"/>
  <c r="BA24" i="9"/>
  <c r="AZ24" i="9"/>
  <c r="AY24" i="9"/>
  <c r="AW24" i="9"/>
  <c r="AU24" i="9"/>
  <c r="AT24" i="9"/>
  <c r="AS24" i="9"/>
  <c r="AQ24" i="9"/>
  <c r="AO24" i="9"/>
  <c r="AN24" i="9"/>
  <c r="AM24" i="9"/>
  <c r="AK24" i="9"/>
  <c r="AI24" i="9"/>
  <c r="AH24" i="9"/>
  <c r="AG24" i="9"/>
  <c r="AE24" i="9"/>
  <c r="AC24" i="9"/>
  <c r="AB24" i="9"/>
  <c r="AA24" i="9"/>
  <c r="Y24" i="9"/>
  <c r="W24" i="9"/>
  <c r="V24" i="9"/>
  <c r="U24" i="9"/>
  <c r="S24" i="9"/>
  <c r="Q24" i="9"/>
  <c r="P24" i="9"/>
  <c r="O24" i="9"/>
  <c r="M24" i="9"/>
  <c r="K24" i="9"/>
  <c r="DH23" i="9"/>
  <c r="DG23" i="9"/>
  <c r="DB23" i="9"/>
  <c r="DA23" i="9"/>
  <c r="CV23" i="9"/>
  <c r="CU23" i="9"/>
  <c r="CM23" i="9"/>
  <c r="CK23" i="9"/>
  <c r="CJ23" i="9"/>
  <c r="CI23" i="9"/>
  <c r="CD23" i="9"/>
  <c r="CC23" i="9"/>
  <c r="BX23" i="9"/>
  <c r="BW23" i="9"/>
  <c r="BR23" i="9"/>
  <c r="BQ23" i="9"/>
  <c r="BO23" i="9"/>
  <c r="BM23" i="9"/>
  <c r="BL23" i="9"/>
  <c r="BK23" i="9"/>
  <c r="BF23" i="9"/>
  <c r="BE23" i="9"/>
  <c r="AZ23" i="9"/>
  <c r="AY23" i="9"/>
  <c r="AQ23" i="9"/>
  <c r="AO23" i="9"/>
  <c r="AN23" i="9"/>
  <c r="AM23" i="9"/>
  <c r="AH23" i="9"/>
  <c r="AG23" i="9"/>
  <c r="AB23" i="9"/>
  <c r="AA23" i="9"/>
  <c r="V23" i="9"/>
  <c r="U23" i="9"/>
  <c r="S23" i="9"/>
  <c r="Q23" i="9"/>
  <c r="DH22" i="9"/>
  <c r="DG22" i="9"/>
  <c r="DB22" i="9"/>
  <c r="DA22" i="9"/>
  <c r="CV22" i="9"/>
  <c r="CU22" i="9"/>
  <c r="CM22" i="9"/>
  <c r="CK22" i="9"/>
  <c r="CJ22" i="9"/>
  <c r="CI22" i="9"/>
  <c r="CD22" i="9"/>
  <c r="CC22" i="9"/>
  <c r="BX22" i="9"/>
  <c r="BW22" i="9"/>
  <c r="BR22" i="9"/>
  <c r="BQ22" i="9"/>
  <c r="BO22" i="9"/>
  <c r="BM22" i="9"/>
  <c r="BL22" i="9"/>
  <c r="BK22" i="9"/>
  <c r="BF22" i="9"/>
  <c r="BE22" i="9"/>
  <c r="AZ22" i="9"/>
  <c r="AY22" i="9"/>
  <c r="AQ22" i="9"/>
  <c r="AO22" i="9"/>
  <c r="K22" i="9" s="1"/>
  <c r="AN22" i="9"/>
  <c r="AM22" i="9"/>
  <c r="AH22" i="9"/>
  <c r="AG22" i="9"/>
  <c r="AB22" i="9"/>
  <c r="AA22" i="9"/>
  <c r="V22" i="9"/>
  <c r="U22" i="9"/>
  <c r="S22" i="9"/>
  <c r="Q22" i="9"/>
  <c r="DH21" i="9"/>
  <c r="DG21" i="9"/>
  <c r="DE21" i="9"/>
  <c r="DC21" i="9"/>
  <c r="DB21" i="9"/>
  <c r="DA21" i="9"/>
  <c r="CY21" i="9"/>
  <c r="CW21" i="9"/>
  <c r="CV21" i="9"/>
  <c r="CU21" i="9"/>
  <c r="CS21" i="9"/>
  <c r="CQ21" i="9"/>
  <c r="CP21" i="9"/>
  <c r="CO21" i="9"/>
  <c r="CM21" i="9"/>
  <c r="CK21" i="9"/>
  <c r="CJ21" i="9"/>
  <c r="CI21" i="9"/>
  <c r="CG21" i="9"/>
  <c r="CE21" i="9"/>
  <c r="CD21" i="9"/>
  <c r="CC21" i="9"/>
  <c r="CA21" i="9"/>
  <c r="BY21" i="9"/>
  <c r="BX21" i="9"/>
  <c r="BW21" i="9"/>
  <c r="BU21" i="9"/>
  <c r="BS21" i="9"/>
  <c r="BR21" i="9"/>
  <c r="BQ21" i="9"/>
  <c r="BO21" i="9"/>
  <c r="BM21" i="9"/>
  <c r="BL21" i="9"/>
  <c r="BK21" i="9"/>
  <c r="BI21" i="9"/>
  <c r="BG21" i="9"/>
  <c r="BF21" i="9"/>
  <c r="BE21" i="9"/>
  <c r="BC21" i="9"/>
  <c r="BA21" i="9"/>
  <c r="AZ21" i="9"/>
  <c r="AY21" i="9"/>
  <c r="AW21" i="9"/>
  <c r="AU21" i="9"/>
  <c r="AT21" i="9"/>
  <c r="AS21" i="9"/>
  <c r="AQ21" i="9"/>
  <c r="AO21" i="9"/>
  <c r="AN21" i="9"/>
  <c r="AM21" i="9"/>
  <c r="AK21" i="9"/>
  <c r="AI21" i="9"/>
  <c r="AH21" i="9"/>
  <c r="AG21" i="9"/>
  <c r="AE21" i="9"/>
  <c r="AC21" i="9"/>
  <c r="AB21" i="9"/>
  <c r="AA21" i="9"/>
  <c r="Y21" i="9"/>
  <c r="W21" i="9"/>
  <c r="V21" i="9"/>
  <c r="U21" i="9"/>
  <c r="S21" i="9"/>
  <c r="Q21" i="9"/>
  <c r="P21" i="9"/>
  <c r="O21" i="9"/>
  <c r="M21" i="9"/>
  <c r="K21" i="9"/>
  <c r="DH20" i="9"/>
  <c r="DG20" i="9"/>
  <c r="DB20" i="9"/>
  <c r="DA20" i="9"/>
  <c r="CV20" i="9"/>
  <c r="CU20" i="9"/>
  <c r="CM20" i="9"/>
  <c r="CK20" i="9"/>
  <c r="CJ20" i="9"/>
  <c r="CI20" i="9"/>
  <c r="CD20" i="9"/>
  <c r="CC20" i="9"/>
  <c r="BX20" i="9"/>
  <c r="BW20" i="9"/>
  <c r="BR20" i="9"/>
  <c r="BQ20" i="9"/>
  <c r="BO20" i="9"/>
  <c r="BM20" i="9"/>
  <c r="BL20" i="9"/>
  <c r="BK20" i="9"/>
  <c r="BF20" i="9"/>
  <c r="BE20" i="9"/>
  <c r="AZ20" i="9"/>
  <c r="AY20" i="9"/>
  <c r="AQ20" i="9"/>
  <c r="AO20" i="9"/>
  <c r="AN20" i="9"/>
  <c r="AM20" i="9"/>
  <c r="AH20" i="9"/>
  <c r="AG20" i="9"/>
  <c r="AB20" i="9"/>
  <c r="AA20" i="9"/>
  <c r="V20" i="9"/>
  <c r="U20" i="9"/>
  <c r="S20" i="9"/>
  <c r="Q20" i="9"/>
  <c r="DH19" i="9"/>
  <c r="DG19" i="9"/>
  <c r="DE19" i="9"/>
  <c r="DC19" i="9"/>
  <c r="DB19" i="9"/>
  <c r="DA19" i="9"/>
  <c r="CY19" i="9"/>
  <c r="CW19" i="9"/>
  <c r="CV19" i="9"/>
  <c r="CU19" i="9"/>
  <c r="CS19" i="9"/>
  <c r="CQ19" i="9"/>
  <c r="CP19" i="9"/>
  <c r="CO19" i="9"/>
  <c r="CM19" i="9"/>
  <c r="CK19" i="9"/>
  <c r="CJ19" i="9"/>
  <c r="CI19" i="9"/>
  <c r="CG19" i="9"/>
  <c r="CE19" i="9"/>
  <c r="CD19" i="9"/>
  <c r="CC19" i="9"/>
  <c r="CA19" i="9"/>
  <c r="BY19" i="9"/>
  <c r="BX19" i="9"/>
  <c r="BW19" i="9"/>
  <c r="BU19" i="9"/>
  <c r="BS19" i="9"/>
  <c r="BR19" i="9"/>
  <c r="BQ19" i="9"/>
  <c r="BO19" i="9"/>
  <c r="BM19" i="9"/>
  <c r="BL19" i="9"/>
  <c r="BK19" i="9"/>
  <c r="BI19" i="9"/>
  <c r="BG19" i="9"/>
  <c r="BF19" i="9"/>
  <c r="BE19" i="9"/>
  <c r="BC19" i="9"/>
  <c r="BA19" i="9"/>
  <c r="AZ19" i="9"/>
  <c r="AY19" i="9"/>
  <c r="AW19" i="9"/>
  <c r="AU19" i="9"/>
  <c r="AT19" i="9"/>
  <c r="AS19" i="9"/>
  <c r="AQ19" i="9"/>
  <c r="AO19" i="9"/>
  <c r="AN19" i="9"/>
  <c r="AM19" i="9"/>
  <c r="AK19" i="9"/>
  <c r="AI19" i="9"/>
  <c r="AH19" i="9"/>
  <c r="AG19" i="9"/>
  <c r="AE19" i="9"/>
  <c r="AC19" i="9"/>
  <c r="AB19" i="9"/>
  <c r="AA19" i="9"/>
  <c r="Y19" i="9"/>
  <c r="W19" i="9"/>
  <c r="V19" i="9"/>
  <c r="U19" i="9"/>
  <c r="S19" i="9"/>
  <c r="Q19" i="9"/>
  <c r="P19" i="9"/>
  <c r="O19" i="9"/>
  <c r="M19" i="9"/>
  <c r="K19" i="9"/>
  <c r="DH18" i="9"/>
  <c r="DG18" i="9"/>
  <c r="DB18" i="9"/>
  <c r="DA18" i="9"/>
  <c r="CV18" i="9"/>
  <c r="CU18" i="9"/>
  <c r="CM18" i="9"/>
  <c r="CK18" i="9"/>
  <c r="CJ18" i="9"/>
  <c r="CI18" i="9"/>
  <c r="CD18" i="9"/>
  <c r="CC18" i="9"/>
  <c r="BX18" i="9"/>
  <c r="BW18" i="9"/>
  <c r="BR18" i="9"/>
  <c r="BQ18" i="9"/>
  <c r="BO18" i="9"/>
  <c r="BM18" i="9"/>
  <c r="BL18" i="9"/>
  <c r="BK18" i="9"/>
  <c r="BF18" i="9"/>
  <c r="BE18" i="9"/>
  <c r="AZ18" i="9"/>
  <c r="AY18" i="9"/>
  <c r="AQ18" i="9"/>
  <c r="AO18" i="9"/>
  <c r="K18" i="9" s="1"/>
  <c r="AN18" i="9"/>
  <c r="AM18" i="9"/>
  <c r="AH18" i="9"/>
  <c r="AG18" i="9"/>
  <c r="AB18" i="9"/>
  <c r="AA18" i="9"/>
  <c r="V18" i="9"/>
  <c r="U18" i="9"/>
  <c r="S18" i="9"/>
  <c r="Q18" i="9"/>
  <c r="DH17" i="9"/>
  <c r="DG17" i="9"/>
  <c r="DB17" i="9"/>
  <c r="DA17" i="9"/>
  <c r="CV17" i="9"/>
  <c r="CU17" i="9"/>
  <c r="CM17" i="9"/>
  <c r="CK17" i="9"/>
  <c r="CJ17" i="9"/>
  <c r="CI17" i="9"/>
  <c r="CD17" i="9"/>
  <c r="CC17" i="9"/>
  <c r="BX17" i="9"/>
  <c r="BW17" i="9"/>
  <c r="BR17" i="9"/>
  <c r="BQ17" i="9"/>
  <c r="BO17" i="9"/>
  <c r="BM17" i="9"/>
  <c r="BL17" i="9"/>
  <c r="BK17" i="9"/>
  <c r="BF17" i="9"/>
  <c r="BE17" i="9"/>
  <c r="AZ17" i="9"/>
  <c r="AY17" i="9"/>
  <c r="AQ17" i="9"/>
  <c r="AO17" i="9"/>
  <c r="AN17" i="9"/>
  <c r="AM17" i="9"/>
  <c r="AH17" i="9"/>
  <c r="AG17" i="9"/>
  <c r="AB17" i="9"/>
  <c r="AA17" i="9"/>
  <c r="V17" i="9"/>
  <c r="U17" i="9"/>
  <c r="S17" i="9"/>
  <c r="Q17" i="9"/>
  <c r="DH16" i="9"/>
  <c r="DG16" i="9"/>
  <c r="DB16" i="9"/>
  <c r="DA16" i="9"/>
  <c r="CV16" i="9"/>
  <c r="CU16" i="9"/>
  <c r="CM16" i="9"/>
  <c r="CK16" i="9"/>
  <c r="CJ16" i="9"/>
  <c r="CI16" i="9"/>
  <c r="CD16" i="9"/>
  <c r="CC16" i="9"/>
  <c r="BX16" i="9"/>
  <c r="BW16" i="9"/>
  <c r="BR16" i="9"/>
  <c r="BQ16" i="9"/>
  <c r="BO16" i="9"/>
  <c r="BM16" i="9"/>
  <c r="BL16" i="9"/>
  <c r="BK16" i="9"/>
  <c r="BF16" i="9"/>
  <c r="BE16" i="9"/>
  <c r="AZ16" i="9"/>
  <c r="AY16" i="9"/>
  <c r="AQ16" i="9"/>
  <c r="AO16" i="9"/>
  <c r="K16" i="9" s="1"/>
  <c r="AN16" i="9"/>
  <c r="AM16" i="9"/>
  <c r="AH16" i="9"/>
  <c r="AG16" i="9"/>
  <c r="AB16" i="9"/>
  <c r="AA16" i="9"/>
  <c r="V16" i="9"/>
  <c r="U16" i="9"/>
  <c r="S16" i="9"/>
  <c r="Q16" i="9"/>
  <c r="DH15" i="9"/>
  <c r="DG15" i="9"/>
  <c r="DB15" i="9"/>
  <c r="DA15" i="9"/>
  <c r="CV15" i="9"/>
  <c r="CU15" i="9"/>
  <c r="CM15" i="9"/>
  <c r="CK15" i="9"/>
  <c r="CJ15" i="9"/>
  <c r="CI15" i="9"/>
  <c r="CD15" i="9"/>
  <c r="CC15" i="9"/>
  <c r="BX15" i="9"/>
  <c r="BW15" i="9"/>
  <c r="BR15" i="9"/>
  <c r="BQ15" i="9"/>
  <c r="BO15" i="9"/>
  <c r="BM15" i="9"/>
  <c r="BL15" i="9"/>
  <c r="BK15" i="9"/>
  <c r="BF15" i="9"/>
  <c r="BE15" i="9"/>
  <c r="AZ15" i="9"/>
  <c r="AY15" i="9"/>
  <c r="AQ15" i="9"/>
  <c r="AO15" i="9"/>
  <c r="AN15" i="9"/>
  <c r="AM15" i="9"/>
  <c r="AH15" i="9"/>
  <c r="AG15" i="9"/>
  <c r="AB15" i="9"/>
  <c r="AA15" i="9"/>
  <c r="V15" i="9"/>
  <c r="U15" i="9"/>
  <c r="S15" i="9"/>
  <c r="Q15" i="9"/>
  <c r="DH14" i="9"/>
  <c r="DG14" i="9"/>
  <c r="DB14" i="9"/>
  <c r="DA14" i="9"/>
  <c r="CV14" i="9"/>
  <c r="CU14" i="9"/>
  <c r="CM14" i="9"/>
  <c r="CK14" i="9"/>
  <c r="CJ14" i="9"/>
  <c r="CI14" i="9"/>
  <c r="CD14" i="9"/>
  <c r="CC14" i="9"/>
  <c r="BX14" i="9"/>
  <c r="BW14" i="9"/>
  <c r="BR14" i="9"/>
  <c r="BQ14" i="9"/>
  <c r="BO14" i="9"/>
  <c r="BM14" i="9"/>
  <c r="BL14" i="9"/>
  <c r="BK14" i="9"/>
  <c r="BF14" i="9"/>
  <c r="BE14" i="9"/>
  <c r="AZ14" i="9"/>
  <c r="AY14" i="9"/>
  <c r="AQ14" i="9"/>
  <c r="AO14" i="9"/>
  <c r="K14" i="9" s="1"/>
  <c r="AN14" i="9"/>
  <c r="AM14" i="9"/>
  <c r="AH14" i="9"/>
  <c r="AG14" i="9"/>
  <c r="AB14" i="9"/>
  <c r="AA14" i="9"/>
  <c r="V14" i="9"/>
  <c r="U14" i="9"/>
  <c r="S14" i="9"/>
  <c r="Q14" i="9"/>
  <c r="DH13" i="9"/>
  <c r="DG13" i="9"/>
  <c r="DB13" i="9"/>
  <c r="DA13" i="9"/>
  <c r="CV13" i="9"/>
  <c r="CU13" i="9"/>
  <c r="CM13" i="9"/>
  <c r="CK13" i="9"/>
  <c r="CJ13" i="9"/>
  <c r="CI13" i="9"/>
  <c r="CD13" i="9"/>
  <c r="CC13" i="9"/>
  <c r="BX13" i="9"/>
  <c r="BW13" i="9"/>
  <c r="BR13" i="9"/>
  <c r="BQ13" i="9"/>
  <c r="BO13" i="9"/>
  <c r="BM13" i="9"/>
  <c r="BL13" i="9"/>
  <c r="BK13" i="9"/>
  <c r="BF13" i="9"/>
  <c r="BE13" i="9"/>
  <c r="AZ13" i="9"/>
  <c r="AY13" i="9"/>
  <c r="AQ13" i="9"/>
  <c r="AO13" i="9"/>
  <c r="AN13" i="9"/>
  <c r="AM13" i="9"/>
  <c r="AH13" i="9"/>
  <c r="AG13" i="9"/>
  <c r="AB13" i="9"/>
  <c r="AA13" i="9"/>
  <c r="V13" i="9"/>
  <c r="U13" i="9"/>
  <c r="S13" i="9"/>
  <c r="Q13" i="9"/>
  <c r="DH12" i="9"/>
  <c r="DG12" i="9"/>
  <c r="DB12" i="9"/>
  <c r="DA12" i="9"/>
  <c r="CV12" i="9"/>
  <c r="CU12" i="9"/>
  <c r="CM12" i="9"/>
  <c r="CK12" i="9"/>
  <c r="CJ12" i="9"/>
  <c r="CI12" i="9"/>
  <c r="CD12" i="9"/>
  <c r="CC12" i="9"/>
  <c r="BX12" i="9"/>
  <c r="BW12" i="9"/>
  <c r="BR12" i="9"/>
  <c r="BQ12" i="9"/>
  <c r="BO12" i="9"/>
  <c r="BM12" i="9"/>
  <c r="BL12" i="9"/>
  <c r="BK12" i="9"/>
  <c r="BF12" i="9"/>
  <c r="BE12" i="9"/>
  <c r="AZ12" i="9"/>
  <c r="AY12" i="9"/>
  <c r="AQ12" i="9"/>
  <c r="AO12" i="9"/>
  <c r="K12" i="9" s="1"/>
  <c r="AN12" i="9"/>
  <c r="AM12" i="9"/>
  <c r="AH12" i="9"/>
  <c r="AG12" i="9"/>
  <c r="AB12" i="9"/>
  <c r="AA12" i="9"/>
  <c r="V12" i="9"/>
  <c r="U12" i="9"/>
  <c r="S12" i="9"/>
  <c r="Q12" i="9"/>
  <c r="DH11" i="9"/>
  <c r="DG11" i="9"/>
  <c r="DE11" i="9"/>
  <c r="DC11" i="9"/>
  <c r="DB11" i="9"/>
  <c r="DA11" i="9"/>
  <c r="CY11" i="9"/>
  <c r="CW11" i="9"/>
  <c r="CV11" i="9"/>
  <c r="CU11" i="9"/>
  <c r="CS11" i="9"/>
  <c r="CQ11" i="9"/>
  <c r="CP11" i="9"/>
  <c r="CO11" i="9"/>
  <c r="CM11" i="9"/>
  <c r="CK11" i="9"/>
  <c r="CJ11" i="9"/>
  <c r="CI11" i="9"/>
  <c r="CG11" i="9"/>
  <c r="CE11" i="9"/>
  <c r="CD11" i="9"/>
  <c r="CC11" i="9"/>
  <c r="CA11" i="9"/>
  <c r="BY11" i="9"/>
  <c r="BX11" i="9"/>
  <c r="BW11" i="9"/>
  <c r="BU11" i="9"/>
  <c r="BS11" i="9"/>
  <c r="BR11" i="9"/>
  <c r="BQ11" i="9"/>
  <c r="BO11" i="9"/>
  <c r="BM11" i="9"/>
  <c r="BL11" i="9"/>
  <c r="BK11" i="9"/>
  <c r="BI11" i="9"/>
  <c r="BG11" i="9"/>
  <c r="BF11" i="9"/>
  <c r="BE11" i="9"/>
  <c r="BC11" i="9"/>
  <c r="BA11" i="9"/>
  <c r="AZ11" i="9"/>
  <c r="AY11" i="9"/>
  <c r="AW11" i="9"/>
  <c r="AU11" i="9"/>
  <c r="AT11" i="9"/>
  <c r="AS11" i="9"/>
  <c r="AQ11" i="9"/>
  <c r="AO11" i="9"/>
  <c r="AN11" i="9"/>
  <c r="AM11" i="9"/>
  <c r="AK11" i="9"/>
  <c r="AI11" i="9"/>
  <c r="AH11" i="9"/>
  <c r="AG11" i="9"/>
  <c r="AE11" i="9"/>
  <c r="AC11" i="9"/>
  <c r="AB11" i="9"/>
  <c r="AA11" i="9"/>
  <c r="Y11" i="9"/>
  <c r="W11" i="9"/>
  <c r="V11" i="9"/>
  <c r="U11" i="9"/>
  <c r="S11" i="9"/>
  <c r="Q11" i="9"/>
  <c r="P11" i="9"/>
  <c r="O11" i="9"/>
  <c r="M11" i="9"/>
  <c r="K11" i="9"/>
  <c r="DH10" i="9"/>
  <c r="DG10" i="9"/>
  <c r="DE10" i="9"/>
  <c r="DC10" i="9"/>
  <c r="DB10" i="9"/>
  <c r="DA10" i="9"/>
  <c r="CY10" i="9"/>
  <c r="CW10" i="9"/>
  <c r="CV10" i="9"/>
  <c r="CU10" i="9"/>
  <c r="CS10" i="9"/>
  <c r="CQ10" i="9"/>
  <c r="CP10" i="9"/>
  <c r="CO10" i="9"/>
  <c r="CM10" i="9"/>
  <c r="CK10" i="9"/>
  <c r="CJ10" i="9"/>
  <c r="CI10" i="9"/>
  <c r="CG10" i="9"/>
  <c r="CE10" i="9"/>
  <c r="CD10" i="9"/>
  <c r="CC10" i="9"/>
  <c r="CA10" i="9"/>
  <c r="BY10" i="9"/>
  <c r="BX10" i="9"/>
  <c r="BW10" i="9"/>
  <c r="BU10" i="9"/>
  <c r="BS10" i="9"/>
  <c r="BR10" i="9"/>
  <c r="BQ10" i="9"/>
  <c r="BO10" i="9"/>
  <c r="BM10" i="9"/>
  <c r="BL10" i="9"/>
  <c r="BK10" i="9"/>
  <c r="BI10" i="9"/>
  <c r="BG10" i="9"/>
  <c r="BF10" i="9"/>
  <c r="BE10" i="9"/>
  <c r="BC10" i="9"/>
  <c r="BA10" i="9"/>
  <c r="AZ10" i="9"/>
  <c r="AY10" i="9"/>
  <c r="AW10" i="9"/>
  <c r="AU10" i="9"/>
  <c r="AT10" i="9"/>
  <c r="AS10" i="9"/>
  <c r="AQ10" i="9"/>
  <c r="AO10" i="9"/>
  <c r="AN10" i="9"/>
  <c r="AM10" i="9"/>
  <c r="AK10" i="9"/>
  <c r="AI10" i="9"/>
  <c r="AH10" i="9"/>
  <c r="AG10" i="9"/>
  <c r="AE10" i="9"/>
  <c r="AC10" i="9"/>
  <c r="AB10" i="9"/>
  <c r="AA10" i="9"/>
  <c r="Y10" i="9"/>
  <c r="W10" i="9"/>
  <c r="V10" i="9"/>
  <c r="U10" i="9"/>
  <c r="S10" i="9"/>
  <c r="Q10" i="9"/>
  <c r="P10" i="9"/>
  <c r="O10" i="9"/>
  <c r="M10" i="9"/>
  <c r="K10" i="9"/>
  <c r="DE30" i="8"/>
  <c r="DC30" i="8"/>
  <c r="CY30" i="8"/>
  <c r="CW30" i="8"/>
  <c r="CS30" i="8"/>
  <c r="CQ30" i="8"/>
  <c r="CG30" i="8"/>
  <c r="CE30" i="8"/>
  <c r="CA30" i="8"/>
  <c r="BY30" i="8"/>
  <c r="BU30" i="8"/>
  <c r="BS30" i="8"/>
  <c r="BI30" i="8"/>
  <c r="BG30" i="8"/>
  <c r="BC30" i="8"/>
  <c r="BA30" i="8"/>
  <c r="AW30" i="8"/>
  <c r="AU30" i="8"/>
  <c r="AK30" i="8"/>
  <c r="AI30" i="8"/>
  <c r="AE30" i="8"/>
  <c r="AC30" i="8"/>
  <c r="Y30" i="8"/>
  <c r="W30" i="8"/>
  <c r="DE29" i="8"/>
  <c r="DC29" i="8"/>
  <c r="CY29" i="8"/>
  <c r="CW29" i="8"/>
  <c r="CS29" i="8"/>
  <c r="CQ29" i="8"/>
  <c r="CG29" i="8"/>
  <c r="CE29" i="8"/>
  <c r="CA29" i="8"/>
  <c r="BY29" i="8"/>
  <c r="BU29" i="8"/>
  <c r="BS29" i="8"/>
  <c r="BI29" i="8"/>
  <c r="BG29" i="8"/>
  <c r="BC29" i="8"/>
  <c r="BA29" i="8"/>
  <c r="AW29" i="8"/>
  <c r="AU29" i="8"/>
  <c r="AK29" i="8"/>
  <c r="AI29" i="8"/>
  <c r="AE29" i="8"/>
  <c r="AC29" i="8"/>
  <c r="Y29" i="8"/>
  <c r="W29" i="8"/>
  <c r="DE28" i="8"/>
  <c r="DC28" i="8"/>
  <c r="CY28" i="8"/>
  <c r="CW28" i="8"/>
  <c r="CS28" i="8"/>
  <c r="CQ28" i="8"/>
  <c r="CG28" i="8"/>
  <c r="CE28" i="8"/>
  <c r="CA28" i="8"/>
  <c r="BY28" i="8"/>
  <c r="BU28" i="8"/>
  <c r="BS28" i="8"/>
  <c r="BI28" i="8"/>
  <c r="BG28" i="8"/>
  <c r="BC28" i="8"/>
  <c r="BA28" i="8"/>
  <c r="AW28" i="8"/>
  <c r="AU28" i="8"/>
  <c r="AK28" i="8"/>
  <c r="AI28" i="8"/>
  <c r="AE28" i="8"/>
  <c r="AC28" i="8"/>
  <c r="Y28" i="8"/>
  <c r="W28" i="8"/>
  <c r="DH21" i="8"/>
  <c r="DG21" i="8"/>
  <c r="DB21" i="8"/>
  <c r="DA21" i="8"/>
  <c r="CV21" i="8"/>
  <c r="CU21" i="8"/>
  <c r="CP21" i="8"/>
  <c r="CO21" i="8"/>
  <c r="CM21" i="8"/>
  <c r="CK21" i="8"/>
  <c r="CJ21" i="8"/>
  <c r="CI21" i="8"/>
  <c r="CD21" i="8"/>
  <c r="CC21" i="8"/>
  <c r="BX21" i="8"/>
  <c r="BW21" i="8"/>
  <c r="BO21" i="8"/>
  <c r="BM21" i="8"/>
  <c r="BL21" i="8"/>
  <c r="BK21" i="8"/>
  <c r="BF21" i="8"/>
  <c r="BE21" i="8"/>
  <c r="AZ21" i="8"/>
  <c r="AY21" i="8"/>
  <c r="AT21" i="8"/>
  <c r="AS21" i="8"/>
  <c r="AQ21" i="8"/>
  <c r="AO21" i="8"/>
  <c r="AN21" i="8"/>
  <c r="AM21" i="8"/>
  <c r="AH21" i="8"/>
  <c r="AG21" i="8"/>
  <c r="AB21" i="8"/>
  <c r="AA21" i="8"/>
  <c r="S21" i="8"/>
  <c r="M21" i="8" s="1"/>
  <c r="Q21" i="8"/>
  <c r="K21" i="8" s="1"/>
  <c r="DH20" i="8"/>
  <c r="DG20" i="8"/>
  <c r="DB20" i="8"/>
  <c r="DA20" i="8"/>
  <c r="CV20" i="8"/>
  <c r="CU20" i="8"/>
  <c r="CP20" i="8"/>
  <c r="CO20" i="8"/>
  <c r="CM20" i="8"/>
  <c r="CK20" i="8"/>
  <c r="CJ20" i="8"/>
  <c r="CI20" i="8"/>
  <c r="CD20" i="8"/>
  <c r="CC20" i="8"/>
  <c r="BX20" i="8"/>
  <c r="BW20" i="8"/>
  <c r="BO20" i="8"/>
  <c r="BM20" i="8"/>
  <c r="BL20" i="8"/>
  <c r="BK20" i="8"/>
  <c r="BF20" i="8"/>
  <c r="BE20" i="8"/>
  <c r="AZ20" i="8"/>
  <c r="AY20" i="8"/>
  <c r="AT20" i="8"/>
  <c r="AS20" i="8"/>
  <c r="AQ20" i="8"/>
  <c r="AO20" i="8"/>
  <c r="AN20" i="8"/>
  <c r="AM20" i="8"/>
  <c r="AH20" i="8"/>
  <c r="AG20" i="8"/>
  <c r="AB20" i="8"/>
  <c r="AA20" i="8"/>
  <c r="S20" i="8"/>
  <c r="Q20" i="8"/>
  <c r="M20" i="8"/>
  <c r="K20" i="8"/>
  <c r="DH19" i="8"/>
  <c r="DG19" i="8"/>
  <c r="DB19" i="8"/>
  <c r="DA19" i="8"/>
  <c r="CV19" i="8"/>
  <c r="CU19" i="8"/>
  <c r="CP19" i="8"/>
  <c r="CO19" i="8"/>
  <c r="CM19" i="8"/>
  <c r="CK19" i="8"/>
  <c r="CJ19" i="8"/>
  <c r="CI19" i="8"/>
  <c r="CD19" i="8"/>
  <c r="CC19" i="8"/>
  <c r="BX19" i="8"/>
  <c r="BW19" i="8"/>
  <c r="BO19" i="8"/>
  <c r="BM19" i="8"/>
  <c r="BL19" i="8"/>
  <c r="BK19" i="8"/>
  <c r="BF19" i="8"/>
  <c r="BE19" i="8"/>
  <c r="AZ19" i="8"/>
  <c r="AY19" i="8"/>
  <c r="AT19" i="8"/>
  <c r="AS19" i="8"/>
  <c r="AQ19" i="8"/>
  <c r="AO19" i="8"/>
  <c r="AN19" i="8"/>
  <c r="AM19" i="8"/>
  <c r="AH19" i="8"/>
  <c r="AG19" i="8"/>
  <c r="AB19" i="8"/>
  <c r="AA19" i="8"/>
  <c r="S19" i="8"/>
  <c r="M19" i="8" s="1"/>
  <c r="Q19" i="8"/>
  <c r="K19" i="8" s="1"/>
  <c r="DE18" i="8"/>
  <c r="DC18" i="8"/>
  <c r="CY18" i="8"/>
  <c r="CW18" i="8"/>
  <c r="CS18" i="8"/>
  <c r="CM18" i="8" s="1"/>
  <c r="CQ18" i="8"/>
  <c r="CK18" i="8" s="1"/>
  <c r="CG18" i="8"/>
  <c r="CE18" i="8"/>
  <c r="CA18" i="8"/>
  <c r="BY18" i="8"/>
  <c r="BU18" i="8"/>
  <c r="BO18" i="8" s="1"/>
  <c r="BS18" i="8"/>
  <c r="BM18" i="8" s="1"/>
  <c r="BI18" i="8"/>
  <c r="BG18" i="8"/>
  <c r="BC18" i="8"/>
  <c r="BA18" i="8"/>
  <c r="AW18" i="8"/>
  <c r="AQ18" i="8" s="1"/>
  <c r="AU18" i="8"/>
  <c r="AO18" i="8" s="1"/>
  <c r="AK18" i="8"/>
  <c r="AI18" i="8"/>
  <c r="AE18" i="8"/>
  <c r="AC18" i="8"/>
  <c r="Y18" i="8"/>
  <c r="S18" i="8" s="1"/>
  <c r="W18" i="8"/>
  <c r="Q18" i="8" s="1"/>
  <c r="DH17" i="8"/>
  <c r="DG17" i="8"/>
  <c r="DB17" i="8"/>
  <c r="DA17" i="8"/>
  <c r="CV17" i="8"/>
  <c r="CU17" i="8"/>
  <c r="CP17" i="8"/>
  <c r="CO17" i="8"/>
  <c r="CM17" i="8"/>
  <c r="CK17" i="8"/>
  <c r="CJ17" i="8"/>
  <c r="CI17" i="8"/>
  <c r="CD17" i="8"/>
  <c r="CC17" i="8"/>
  <c r="BX17" i="8"/>
  <c r="BW17" i="8"/>
  <c r="BO17" i="8"/>
  <c r="BM17" i="8"/>
  <c r="BL17" i="8"/>
  <c r="BK17" i="8"/>
  <c r="BF17" i="8"/>
  <c r="BE17" i="8"/>
  <c r="AZ17" i="8"/>
  <c r="AY17" i="8"/>
  <c r="AT17" i="8"/>
  <c r="AS17" i="8"/>
  <c r="AQ17" i="8"/>
  <c r="AO17" i="8"/>
  <c r="AN17" i="8"/>
  <c r="AM17" i="8"/>
  <c r="AH17" i="8"/>
  <c r="AG17" i="8"/>
  <c r="AB17" i="8"/>
  <c r="AA17" i="8"/>
  <c r="S17" i="8"/>
  <c r="M17" i="8" s="1"/>
  <c r="Q17" i="8"/>
  <c r="K17" i="8" s="1"/>
  <c r="DH16" i="8"/>
  <c r="DG16" i="8"/>
  <c r="DB16" i="8"/>
  <c r="DA16" i="8"/>
  <c r="CV16" i="8"/>
  <c r="CU16" i="8"/>
  <c r="CP16" i="8"/>
  <c r="CO16" i="8"/>
  <c r="CM16" i="8"/>
  <c r="CK16" i="8"/>
  <c r="CJ16" i="8"/>
  <c r="CI16" i="8"/>
  <c r="CD16" i="8"/>
  <c r="CC16" i="8"/>
  <c r="BX16" i="8"/>
  <c r="BW16" i="8"/>
  <c r="BO16" i="8"/>
  <c r="BM16" i="8"/>
  <c r="BL16" i="8"/>
  <c r="BK16" i="8"/>
  <c r="BF16" i="8"/>
  <c r="BE16" i="8"/>
  <c r="AZ16" i="8"/>
  <c r="AY16" i="8"/>
  <c r="AT16" i="8"/>
  <c r="AS16" i="8"/>
  <c r="AQ16" i="8"/>
  <c r="AO16" i="8"/>
  <c r="AN16" i="8"/>
  <c r="AM16" i="8"/>
  <c r="AH16" i="8"/>
  <c r="AG16" i="8"/>
  <c r="AB16" i="8"/>
  <c r="AA16" i="8"/>
  <c r="S16" i="8"/>
  <c r="Q16" i="8"/>
  <c r="M16" i="8"/>
  <c r="K16" i="8"/>
  <c r="DE15" i="8"/>
  <c r="DC15" i="8"/>
  <c r="CY15" i="8"/>
  <c r="CW15" i="8"/>
  <c r="CS15" i="8"/>
  <c r="CQ15" i="8"/>
  <c r="CM15" i="8"/>
  <c r="CK15" i="8"/>
  <c r="CG15" i="8"/>
  <c r="CE15" i="8"/>
  <c r="CA15" i="8"/>
  <c r="BY15" i="8"/>
  <c r="BU15" i="8"/>
  <c r="BS15" i="8"/>
  <c r="BO15" i="8"/>
  <c r="BM15" i="8"/>
  <c r="BI15" i="8"/>
  <c r="BG15" i="8"/>
  <c r="BC15" i="8"/>
  <c r="BA15" i="8"/>
  <c r="AW15" i="8"/>
  <c r="AU15" i="8"/>
  <c r="AQ15" i="8"/>
  <c r="AO15" i="8"/>
  <c r="AK15" i="8"/>
  <c r="AI15" i="8"/>
  <c r="AE15" i="8"/>
  <c r="AC15" i="8"/>
  <c r="Y15" i="8"/>
  <c r="W15" i="8"/>
  <c r="S15" i="8"/>
  <c r="M15" i="8" s="1"/>
  <c r="Q15" i="8"/>
  <c r="K15" i="8" s="1"/>
  <c r="DH13" i="8"/>
  <c r="DG13" i="8"/>
  <c r="DB13" i="8"/>
  <c r="DA13" i="8"/>
  <c r="CV13" i="8"/>
  <c r="CU13" i="8"/>
  <c r="CP13" i="8"/>
  <c r="CO13" i="8"/>
  <c r="CM13" i="8"/>
  <c r="CK13" i="8"/>
  <c r="CJ13" i="8"/>
  <c r="CI13" i="8"/>
  <c r="CD13" i="8"/>
  <c r="CC13" i="8"/>
  <c r="BX13" i="8"/>
  <c r="BW13" i="8"/>
  <c r="BO13" i="8"/>
  <c r="BM13" i="8"/>
  <c r="BL13" i="8"/>
  <c r="BK13" i="8"/>
  <c r="BF13" i="8"/>
  <c r="BE13" i="8"/>
  <c r="AZ13" i="8"/>
  <c r="AY13" i="8"/>
  <c r="AT13" i="8"/>
  <c r="AS13" i="8"/>
  <c r="AQ13" i="8"/>
  <c r="AO13" i="8"/>
  <c r="AN13" i="8"/>
  <c r="AM13" i="8"/>
  <c r="AH13" i="8"/>
  <c r="AG13" i="8"/>
  <c r="AB13" i="8"/>
  <c r="AA13" i="8"/>
  <c r="S13" i="8"/>
  <c r="Q13" i="8"/>
  <c r="M13" i="8"/>
  <c r="K13" i="8"/>
  <c r="DH12" i="8"/>
  <c r="DG12" i="8"/>
  <c r="DB12" i="8"/>
  <c r="DA12" i="8"/>
  <c r="CV12" i="8"/>
  <c r="CU12" i="8"/>
  <c r="CP12" i="8"/>
  <c r="CO12" i="8"/>
  <c r="CM12" i="8"/>
  <c r="CK12" i="8"/>
  <c r="CJ12" i="8"/>
  <c r="CI12" i="8"/>
  <c r="CD12" i="8"/>
  <c r="CC12" i="8"/>
  <c r="BX12" i="8"/>
  <c r="BW12" i="8"/>
  <c r="BO12" i="8"/>
  <c r="BM12" i="8"/>
  <c r="BL12" i="8"/>
  <c r="BK12" i="8"/>
  <c r="BF12" i="8"/>
  <c r="BE12" i="8"/>
  <c r="AZ12" i="8"/>
  <c r="AY12" i="8"/>
  <c r="AT12" i="8"/>
  <c r="AS12" i="8"/>
  <c r="AQ12" i="8"/>
  <c r="AO12" i="8"/>
  <c r="AN12" i="8"/>
  <c r="AM12" i="8"/>
  <c r="AH12" i="8"/>
  <c r="AG12" i="8"/>
  <c r="AB12" i="8"/>
  <c r="AA12" i="8"/>
  <c r="S12" i="8"/>
  <c r="M12" i="8" s="1"/>
  <c r="Q12" i="8"/>
  <c r="DH11" i="8"/>
  <c r="DG11" i="8"/>
  <c r="DB11" i="8"/>
  <c r="DA11" i="8"/>
  <c r="CV11" i="8"/>
  <c r="CU11" i="8"/>
  <c r="CP11" i="8"/>
  <c r="CO11" i="8"/>
  <c r="CM11" i="8"/>
  <c r="CK11" i="8"/>
  <c r="CJ11" i="8"/>
  <c r="CI11" i="8"/>
  <c r="CD11" i="8"/>
  <c r="CC11" i="8"/>
  <c r="BX11" i="8"/>
  <c r="BW11" i="8"/>
  <c r="BO11" i="8"/>
  <c r="BM11" i="8"/>
  <c r="BL11" i="8"/>
  <c r="BK11" i="8"/>
  <c r="BF11" i="8"/>
  <c r="BE11" i="8"/>
  <c r="AZ11" i="8"/>
  <c r="AY11" i="8"/>
  <c r="AT11" i="8"/>
  <c r="AS11" i="8"/>
  <c r="AQ11" i="8"/>
  <c r="AO11" i="8"/>
  <c r="AN11" i="8"/>
  <c r="AM11" i="8"/>
  <c r="AH11" i="8"/>
  <c r="AG11" i="8"/>
  <c r="AB11" i="8"/>
  <c r="AA11" i="8"/>
  <c r="S11" i="8"/>
  <c r="Q11" i="8"/>
  <c r="M11" i="8"/>
  <c r="K11" i="8"/>
  <c r="DE10" i="8"/>
  <c r="DC10" i="8"/>
  <c r="DC22" i="8" s="1"/>
  <c r="CY10" i="8"/>
  <c r="CY22" i="8" s="1"/>
  <c r="CW10" i="8"/>
  <c r="CW22" i="8" s="1"/>
  <c r="CS10" i="8"/>
  <c r="CQ10" i="8"/>
  <c r="CQ22" i="8" s="1"/>
  <c r="CM10" i="8"/>
  <c r="CK10" i="8"/>
  <c r="CG10" i="8"/>
  <c r="CE10" i="8"/>
  <c r="CE22" i="8" s="1"/>
  <c r="CA10" i="8"/>
  <c r="CA22" i="8" s="1"/>
  <c r="BY10" i="8"/>
  <c r="BY22" i="8" s="1"/>
  <c r="BU10" i="8"/>
  <c r="BS10" i="8"/>
  <c r="BS22" i="8" s="1"/>
  <c r="BO10" i="8"/>
  <c r="BM10" i="8"/>
  <c r="BI10" i="8"/>
  <c r="BG10" i="8"/>
  <c r="BG22" i="8" s="1"/>
  <c r="BC10" i="8"/>
  <c r="BC22" i="8" s="1"/>
  <c r="BA10" i="8"/>
  <c r="BA22" i="8" s="1"/>
  <c r="AW10" i="8"/>
  <c r="AU10" i="8"/>
  <c r="AU22" i="8" s="1"/>
  <c r="AQ10" i="8"/>
  <c r="AO10" i="8"/>
  <c r="AK10" i="8"/>
  <c r="AI10" i="8"/>
  <c r="AI22" i="8" s="1"/>
  <c r="AE10" i="8"/>
  <c r="AE22" i="8" s="1"/>
  <c r="AC10" i="8"/>
  <c r="AC22" i="8" s="1"/>
  <c r="Y10" i="8"/>
  <c r="W10" i="8"/>
  <c r="W22" i="8" s="1"/>
  <c r="S10" i="8"/>
  <c r="M10" i="8" s="1"/>
  <c r="Q10" i="8"/>
  <c r="K10" i="8" s="1"/>
  <c r="DH246" i="7"/>
  <c r="DG246" i="7"/>
  <c r="DB246" i="7"/>
  <c r="DA246" i="7"/>
  <c r="CV246" i="7"/>
  <c r="CU246" i="7"/>
  <c r="CP246" i="7"/>
  <c r="CO246" i="7"/>
  <c r="CM246" i="7"/>
  <c r="CK246" i="7"/>
  <c r="CJ246" i="7"/>
  <c r="CI246" i="7"/>
  <c r="CD246" i="7"/>
  <c r="CC246" i="7"/>
  <c r="BX246" i="7"/>
  <c r="BW246" i="7"/>
  <c r="BO246" i="7"/>
  <c r="BM246" i="7"/>
  <c r="BL246" i="7"/>
  <c r="BK246" i="7"/>
  <c r="BF246" i="7"/>
  <c r="BE246" i="7"/>
  <c r="AZ246" i="7"/>
  <c r="AY246" i="7"/>
  <c r="AT246" i="7"/>
  <c r="AS246" i="7"/>
  <c r="AQ246" i="7"/>
  <c r="AO246" i="7"/>
  <c r="AN246" i="7"/>
  <c r="AM246" i="7"/>
  <c r="AH246" i="7"/>
  <c r="AG246" i="7"/>
  <c r="AB246" i="7"/>
  <c r="AA246" i="7"/>
  <c r="S246" i="7"/>
  <c r="Q246" i="7"/>
  <c r="M246" i="7"/>
  <c r="K246" i="7"/>
  <c r="DH245" i="7"/>
  <c r="DG245" i="7"/>
  <c r="DB245" i="7"/>
  <c r="DA245" i="7"/>
  <c r="CV245" i="7"/>
  <c r="CU245" i="7"/>
  <c r="CP245" i="7"/>
  <c r="CO245" i="7"/>
  <c r="CM245" i="7"/>
  <c r="CK245" i="7"/>
  <c r="CJ245" i="7"/>
  <c r="CI245" i="7"/>
  <c r="CD245" i="7"/>
  <c r="CC245" i="7"/>
  <c r="BX245" i="7"/>
  <c r="BW245" i="7"/>
  <c r="BO245" i="7"/>
  <c r="BM245" i="7"/>
  <c r="BL245" i="7"/>
  <c r="BK245" i="7"/>
  <c r="BF245" i="7"/>
  <c r="BE245" i="7"/>
  <c r="AZ245" i="7"/>
  <c r="AY245" i="7"/>
  <c r="AT245" i="7"/>
  <c r="AS245" i="7"/>
  <c r="AQ245" i="7"/>
  <c r="AO245" i="7"/>
  <c r="AN245" i="7"/>
  <c r="AM245" i="7"/>
  <c r="AH245" i="7"/>
  <c r="AG245" i="7"/>
  <c r="AB245" i="7"/>
  <c r="AA245" i="7"/>
  <c r="S245" i="7"/>
  <c r="M245" i="7" s="1"/>
  <c r="Q245" i="7"/>
  <c r="K245" i="7" s="1"/>
  <c r="DH244" i="7"/>
  <c r="DG244" i="7"/>
  <c r="DB244" i="7"/>
  <c r="DA244" i="7"/>
  <c r="CV244" i="7"/>
  <c r="CU244" i="7"/>
  <c r="CP244" i="7"/>
  <c r="CO244" i="7"/>
  <c r="CM244" i="7"/>
  <c r="CK244" i="7"/>
  <c r="CJ244" i="7"/>
  <c r="CI244" i="7"/>
  <c r="CD244" i="7"/>
  <c r="CC244" i="7"/>
  <c r="BX244" i="7"/>
  <c r="BW244" i="7"/>
  <c r="BO244" i="7"/>
  <c r="BM244" i="7"/>
  <c r="BL244" i="7"/>
  <c r="BK244" i="7"/>
  <c r="BF244" i="7"/>
  <c r="BE244" i="7"/>
  <c r="AZ244" i="7"/>
  <c r="AY244" i="7"/>
  <c r="AT244" i="7"/>
  <c r="AS244" i="7"/>
  <c r="AQ244" i="7"/>
  <c r="AO244" i="7"/>
  <c r="AN244" i="7"/>
  <c r="AM244" i="7"/>
  <c r="AH244" i="7"/>
  <c r="AG244" i="7"/>
  <c r="AB244" i="7"/>
  <c r="AA244" i="7"/>
  <c r="S244" i="7"/>
  <c r="Q244" i="7"/>
  <c r="M244" i="7"/>
  <c r="K244" i="7"/>
  <c r="DH243" i="7"/>
  <c r="DG243" i="7"/>
  <c r="DB243" i="7"/>
  <c r="DA243" i="7"/>
  <c r="CV243" i="7"/>
  <c r="CU243" i="7"/>
  <c r="CP243" i="7"/>
  <c r="CO243" i="7"/>
  <c r="CM243" i="7"/>
  <c r="CK243" i="7"/>
  <c r="CJ243" i="7"/>
  <c r="CI243" i="7"/>
  <c r="CD243" i="7"/>
  <c r="CC243" i="7"/>
  <c r="BX243" i="7"/>
  <c r="BW243" i="7"/>
  <c r="BO243" i="7"/>
  <c r="BM243" i="7"/>
  <c r="BL243" i="7"/>
  <c r="BK243" i="7"/>
  <c r="BF243" i="7"/>
  <c r="BE243" i="7"/>
  <c r="AZ243" i="7"/>
  <c r="AY243" i="7"/>
  <c r="AT243" i="7"/>
  <c r="AS243" i="7"/>
  <c r="AQ243" i="7"/>
  <c r="AO243" i="7"/>
  <c r="AN243" i="7"/>
  <c r="AM243" i="7"/>
  <c r="AH243" i="7"/>
  <c r="AG243" i="7"/>
  <c r="AB243" i="7"/>
  <c r="AA243" i="7"/>
  <c r="S243" i="7"/>
  <c r="M243" i="7" s="1"/>
  <c r="Q243" i="7"/>
  <c r="K243" i="7" s="1"/>
  <c r="DH242" i="7"/>
  <c r="DG242" i="7"/>
  <c r="DB242" i="7"/>
  <c r="DA242" i="7"/>
  <c r="CV242" i="7"/>
  <c r="CU242" i="7"/>
  <c r="CP242" i="7"/>
  <c r="CO242" i="7"/>
  <c r="CM242" i="7"/>
  <c r="CK242" i="7"/>
  <c r="CJ242" i="7"/>
  <c r="CI242" i="7"/>
  <c r="CD242" i="7"/>
  <c r="CC242" i="7"/>
  <c r="BX242" i="7"/>
  <c r="BW242" i="7"/>
  <c r="BO242" i="7"/>
  <c r="BM242" i="7"/>
  <c r="BL242" i="7"/>
  <c r="BK242" i="7"/>
  <c r="BF242" i="7"/>
  <c r="BE242" i="7"/>
  <c r="AZ242" i="7"/>
  <c r="AY242" i="7"/>
  <c r="AT242" i="7"/>
  <c r="AS242" i="7"/>
  <c r="AQ242" i="7"/>
  <c r="AO242" i="7"/>
  <c r="AN242" i="7"/>
  <c r="AM242" i="7"/>
  <c r="AH242" i="7"/>
  <c r="AG242" i="7"/>
  <c r="AB242" i="7"/>
  <c r="AA242" i="7"/>
  <c r="S242" i="7"/>
  <c r="Q242" i="7"/>
  <c r="M242" i="7"/>
  <c r="K242" i="7"/>
  <c r="DE241" i="7"/>
  <c r="DC241" i="7"/>
  <c r="CY241" i="7"/>
  <c r="CW241" i="7"/>
  <c r="CS241" i="7"/>
  <c r="CQ241" i="7"/>
  <c r="CM241" i="7"/>
  <c r="CK241" i="7"/>
  <c r="CG241" i="7"/>
  <c r="CE241" i="7"/>
  <c r="CA241" i="7"/>
  <c r="BY241" i="7"/>
  <c r="BU241" i="7"/>
  <c r="BS241" i="7"/>
  <c r="BO241" i="7"/>
  <c r="BM241" i="7"/>
  <c r="BI241" i="7"/>
  <c r="BG241" i="7"/>
  <c r="BC241" i="7"/>
  <c r="BA241" i="7"/>
  <c r="AW241" i="7"/>
  <c r="AU241" i="7"/>
  <c r="AQ241" i="7"/>
  <c r="AO241" i="7"/>
  <c r="AK241" i="7"/>
  <c r="AI241" i="7"/>
  <c r="AE241" i="7"/>
  <c r="AC241" i="7"/>
  <c r="Y241" i="7"/>
  <c r="W241" i="7"/>
  <c r="Q241" i="7" s="1"/>
  <c r="K241" i="7" s="1"/>
  <c r="S241" i="7"/>
  <c r="M241" i="7" s="1"/>
  <c r="DH240" i="7"/>
  <c r="DG240" i="7"/>
  <c r="DB240" i="7"/>
  <c r="DA240" i="7"/>
  <c r="CV240" i="7"/>
  <c r="CU240" i="7"/>
  <c r="CP240" i="7"/>
  <c r="CO240" i="7"/>
  <c r="CM240" i="7"/>
  <c r="CK240" i="7"/>
  <c r="CJ240" i="7"/>
  <c r="CI240" i="7"/>
  <c r="CD240" i="7"/>
  <c r="CC240" i="7"/>
  <c r="BX240" i="7"/>
  <c r="BW240" i="7"/>
  <c r="BO240" i="7"/>
  <c r="BM240" i="7"/>
  <c r="BL240" i="7"/>
  <c r="BK240" i="7"/>
  <c r="BF240" i="7"/>
  <c r="BE240" i="7"/>
  <c r="AZ240" i="7"/>
  <c r="AY240" i="7"/>
  <c r="AT240" i="7"/>
  <c r="AS240" i="7"/>
  <c r="AQ240" i="7"/>
  <c r="AO240" i="7"/>
  <c r="AN240" i="7"/>
  <c r="AM240" i="7"/>
  <c r="AH240" i="7"/>
  <c r="AG240" i="7"/>
  <c r="AB240" i="7"/>
  <c r="AA240" i="7"/>
  <c r="S240" i="7"/>
  <c r="Q240" i="7"/>
  <c r="K240" i="7" s="1"/>
  <c r="M240" i="7"/>
  <c r="DE239" i="7"/>
  <c r="DC239" i="7"/>
  <c r="CY239" i="7"/>
  <c r="CW239" i="7"/>
  <c r="CS239" i="7"/>
  <c r="CQ239" i="7"/>
  <c r="CK239" i="7" s="1"/>
  <c r="CM239" i="7"/>
  <c r="CG239" i="7"/>
  <c r="CE239" i="7"/>
  <c r="CA239" i="7"/>
  <c r="BY239" i="7"/>
  <c r="BU239" i="7"/>
  <c r="BS239" i="7"/>
  <c r="BM239" i="7" s="1"/>
  <c r="BO239" i="7"/>
  <c r="BI239" i="7"/>
  <c r="BG239" i="7"/>
  <c r="BC239" i="7"/>
  <c r="BA239" i="7"/>
  <c r="AW239" i="7"/>
  <c r="AU239" i="7"/>
  <c r="AO239" i="7" s="1"/>
  <c r="AQ239" i="7"/>
  <c r="AK239" i="7"/>
  <c r="AI239" i="7"/>
  <c r="AE239" i="7"/>
  <c r="AC239" i="7"/>
  <c r="Y239" i="7"/>
  <c r="W239" i="7"/>
  <c r="Q239" i="7" s="1"/>
  <c r="S239" i="7"/>
  <c r="M239" i="7" s="1"/>
  <c r="DH238" i="7"/>
  <c r="DG238" i="7"/>
  <c r="DB238" i="7"/>
  <c r="DA238" i="7"/>
  <c r="CV238" i="7"/>
  <c r="CU238" i="7"/>
  <c r="CP238" i="7"/>
  <c r="CO238" i="7"/>
  <c r="CM238" i="7"/>
  <c r="CK238" i="7"/>
  <c r="CJ238" i="7"/>
  <c r="CI238" i="7"/>
  <c r="CD238" i="7"/>
  <c r="CC238" i="7"/>
  <c r="BX238" i="7"/>
  <c r="BW238" i="7"/>
  <c r="BO238" i="7"/>
  <c r="BM238" i="7"/>
  <c r="BL238" i="7"/>
  <c r="BK238" i="7"/>
  <c r="BF238" i="7"/>
  <c r="BE238" i="7"/>
  <c r="AZ238" i="7"/>
  <c r="AY238" i="7"/>
  <c r="AT238" i="7"/>
  <c r="AS238" i="7"/>
  <c r="AQ238" i="7"/>
  <c r="AO238" i="7"/>
  <c r="AN238" i="7"/>
  <c r="AM238" i="7"/>
  <c r="AH238" i="7"/>
  <c r="AG238" i="7"/>
  <c r="AB238" i="7"/>
  <c r="AA238" i="7"/>
  <c r="S238" i="7"/>
  <c r="Q238" i="7"/>
  <c r="K238" i="7" s="1"/>
  <c r="DH237" i="7"/>
  <c r="DG237" i="7"/>
  <c r="DB237" i="7"/>
  <c r="DA237" i="7"/>
  <c r="CV237" i="7"/>
  <c r="CU237" i="7"/>
  <c r="CP237" i="7"/>
  <c r="CO237" i="7"/>
  <c r="CM237" i="7"/>
  <c r="CK237" i="7"/>
  <c r="CJ237" i="7"/>
  <c r="CI237" i="7"/>
  <c r="CD237" i="7"/>
  <c r="CC237" i="7"/>
  <c r="BX237" i="7"/>
  <c r="BW237" i="7"/>
  <c r="BO237" i="7"/>
  <c r="BM237" i="7"/>
  <c r="BL237" i="7"/>
  <c r="BK237" i="7"/>
  <c r="BF237" i="7"/>
  <c r="BE237" i="7"/>
  <c r="AZ237" i="7"/>
  <c r="AY237" i="7"/>
  <c r="AT237" i="7"/>
  <c r="AS237" i="7"/>
  <c r="AQ237" i="7"/>
  <c r="AO237" i="7"/>
  <c r="AN237" i="7"/>
  <c r="AM237" i="7"/>
  <c r="AH237" i="7"/>
  <c r="AG237" i="7"/>
  <c r="AB237" i="7"/>
  <c r="AA237" i="7"/>
  <c r="S237" i="7"/>
  <c r="Q237" i="7"/>
  <c r="M237" i="7"/>
  <c r="K237" i="7"/>
  <c r="DH236" i="7"/>
  <c r="DG236" i="7"/>
  <c r="DB236" i="7"/>
  <c r="DA236" i="7"/>
  <c r="CV236" i="7"/>
  <c r="CU236" i="7"/>
  <c r="CP236" i="7"/>
  <c r="CO236" i="7"/>
  <c r="CM236" i="7"/>
  <c r="CK236" i="7"/>
  <c r="CJ236" i="7"/>
  <c r="CI236" i="7"/>
  <c r="CD236" i="7"/>
  <c r="CC236" i="7"/>
  <c r="BX236" i="7"/>
  <c r="BW236" i="7"/>
  <c r="BO236" i="7"/>
  <c r="BM236" i="7"/>
  <c r="BL236" i="7"/>
  <c r="BK236" i="7"/>
  <c r="BF236" i="7"/>
  <c r="BE236" i="7"/>
  <c r="AZ236" i="7"/>
  <c r="AY236" i="7"/>
  <c r="AT236" i="7"/>
  <c r="AS236" i="7"/>
  <c r="AQ236" i="7"/>
  <c r="AO236" i="7"/>
  <c r="AN236" i="7"/>
  <c r="AM236" i="7"/>
  <c r="AH236" i="7"/>
  <c r="AG236" i="7"/>
  <c r="AB236" i="7"/>
  <c r="AA236" i="7"/>
  <c r="S236" i="7"/>
  <c r="Q236" i="7"/>
  <c r="K236" i="7" s="1"/>
  <c r="DH235" i="7"/>
  <c r="DG235" i="7"/>
  <c r="DB235" i="7"/>
  <c r="DA235" i="7"/>
  <c r="CV235" i="7"/>
  <c r="CU235" i="7"/>
  <c r="CP235" i="7"/>
  <c r="CO235" i="7"/>
  <c r="CM235" i="7"/>
  <c r="CK235" i="7"/>
  <c r="CJ235" i="7"/>
  <c r="CI235" i="7"/>
  <c r="CD235" i="7"/>
  <c r="CC235" i="7"/>
  <c r="BX235" i="7"/>
  <c r="BW235" i="7"/>
  <c r="BO235" i="7"/>
  <c r="BM235" i="7"/>
  <c r="BL235" i="7"/>
  <c r="BK235" i="7"/>
  <c r="BF235" i="7"/>
  <c r="BE235" i="7"/>
  <c r="AZ235" i="7"/>
  <c r="AY235" i="7"/>
  <c r="AT235" i="7"/>
  <c r="AS235" i="7"/>
  <c r="AQ235" i="7"/>
  <c r="AO235" i="7"/>
  <c r="AN235" i="7"/>
  <c r="AM235" i="7"/>
  <c r="AH235" i="7"/>
  <c r="AG235" i="7"/>
  <c r="AB235" i="7"/>
  <c r="AA235" i="7"/>
  <c r="S235" i="7"/>
  <c r="Q235" i="7"/>
  <c r="M235" i="7"/>
  <c r="K235" i="7"/>
  <c r="DE234" i="7"/>
  <c r="DC234" i="7"/>
  <c r="CY234" i="7"/>
  <c r="CW234" i="7"/>
  <c r="CS234" i="7"/>
  <c r="CQ234" i="7"/>
  <c r="CM234" i="7"/>
  <c r="CK234" i="7"/>
  <c r="CG234" i="7"/>
  <c r="CE234" i="7"/>
  <c r="CA234" i="7"/>
  <c r="BY234" i="7"/>
  <c r="BU234" i="7"/>
  <c r="BS234" i="7"/>
  <c r="BO234" i="7"/>
  <c r="BM234" i="7"/>
  <c r="BI234" i="7"/>
  <c r="BG234" i="7"/>
  <c r="BC234" i="7"/>
  <c r="BA234" i="7"/>
  <c r="AW234" i="7"/>
  <c r="AU234" i="7"/>
  <c r="AQ234" i="7"/>
  <c r="AO234" i="7"/>
  <c r="AK234" i="7"/>
  <c r="AI234" i="7"/>
  <c r="AE234" i="7"/>
  <c r="AC234" i="7"/>
  <c r="Y234" i="7"/>
  <c r="W234" i="7"/>
  <c r="S234" i="7"/>
  <c r="Q234" i="7"/>
  <c r="K234" i="7" s="1"/>
  <c r="DH233" i="7"/>
  <c r="DG233" i="7"/>
  <c r="DB233" i="7"/>
  <c r="DA233" i="7"/>
  <c r="CV233" i="7"/>
  <c r="CU233" i="7"/>
  <c r="CP233" i="7"/>
  <c r="CO233" i="7"/>
  <c r="CM233" i="7"/>
  <c r="CK233" i="7"/>
  <c r="CJ233" i="7"/>
  <c r="CI233" i="7"/>
  <c r="CD233" i="7"/>
  <c r="CC233" i="7"/>
  <c r="BX233" i="7"/>
  <c r="BW233" i="7"/>
  <c r="BO233" i="7"/>
  <c r="BM233" i="7"/>
  <c r="BL233" i="7"/>
  <c r="BK233" i="7"/>
  <c r="BF233" i="7"/>
  <c r="BE233" i="7"/>
  <c r="AZ233" i="7"/>
  <c r="AY233" i="7"/>
  <c r="AT233" i="7"/>
  <c r="AS233" i="7"/>
  <c r="AQ233" i="7"/>
  <c r="AO233" i="7"/>
  <c r="AN233" i="7"/>
  <c r="AM233" i="7"/>
  <c r="AH233" i="7"/>
  <c r="AG233" i="7"/>
  <c r="AB233" i="7"/>
  <c r="AA233" i="7"/>
  <c r="S233" i="7"/>
  <c r="Q233" i="7"/>
  <c r="M233" i="7"/>
  <c r="K233" i="7"/>
  <c r="DE232" i="7"/>
  <c r="DC232" i="7"/>
  <c r="CY232" i="7"/>
  <c r="CW232" i="7"/>
  <c r="CW231" i="7" s="1"/>
  <c r="CS232" i="7"/>
  <c r="CQ232" i="7"/>
  <c r="CM232" i="7"/>
  <c r="CK232" i="7"/>
  <c r="CG232" i="7"/>
  <c r="CE232" i="7"/>
  <c r="CA232" i="7"/>
  <c r="BY232" i="7"/>
  <c r="BY231" i="7" s="1"/>
  <c r="BU232" i="7"/>
  <c r="BS232" i="7"/>
  <c r="BO232" i="7"/>
  <c r="BM232" i="7"/>
  <c r="BI232" i="7"/>
  <c r="BG232" i="7"/>
  <c r="BC232" i="7"/>
  <c r="BA232" i="7"/>
  <c r="BA231" i="7" s="1"/>
  <c r="AW232" i="7"/>
  <c r="AU232" i="7"/>
  <c r="AQ232" i="7"/>
  <c r="AO232" i="7"/>
  <c r="AK232" i="7"/>
  <c r="AI232" i="7"/>
  <c r="AE232" i="7"/>
  <c r="AC232" i="7"/>
  <c r="AC231" i="7" s="1"/>
  <c r="Y232" i="7"/>
  <c r="W232" i="7"/>
  <c r="S232" i="7"/>
  <c r="Q232" i="7"/>
  <c r="K232" i="7" s="1"/>
  <c r="DE231" i="7"/>
  <c r="DC231" i="7"/>
  <c r="CY231" i="7"/>
  <c r="CS231" i="7"/>
  <c r="CQ231" i="7"/>
  <c r="CG231" i="7"/>
  <c r="CE231" i="7"/>
  <c r="CA231" i="7"/>
  <c r="BU231" i="7"/>
  <c r="BS231" i="7"/>
  <c r="BI231" i="7"/>
  <c r="BG231" i="7"/>
  <c r="BC231" i="7"/>
  <c r="AW231" i="7"/>
  <c r="AU231" i="7"/>
  <c r="AO231" i="7" s="1"/>
  <c r="AK231" i="7"/>
  <c r="AI231" i="7"/>
  <c r="AE231" i="7"/>
  <c r="Y231" i="7"/>
  <c r="W231" i="7"/>
  <c r="Q231" i="7" s="1"/>
  <c r="DH230" i="7"/>
  <c r="DG230" i="7"/>
  <c r="DB230" i="7"/>
  <c r="DA230" i="7"/>
  <c r="CV230" i="7"/>
  <c r="CU230" i="7"/>
  <c r="CP230" i="7"/>
  <c r="CO230" i="7"/>
  <c r="CM230" i="7"/>
  <c r="CK230" i="7"/>
  <c r="CJ230" i="7"/>
  <c r="CI230" i="7"/>
  <c r="CD230" i="7"/>
  <c r="CC230" i="7"/>
  <c r="BX230" i="7"/>
  <c r="BW230" i="7"/>
  <c r="BO230" i="7"/>
  <c r="BM230" i="7"/>
  <c r="BL230" i="7"/>
  <c r="BK230" i="7"/>
  <c r="BF230" i="7"/>
  <c r="BE230" i="7"/>
  <c r="AZ230" i="7"/>
  <c r="AY230" i="7"/>
  <c r="AT230" i="7"/>
  <c r="AS230" i="7"/>
  <c r="AQ230" i="7"/>
  <c r="AO230" i="7"/>
  <c r="AN230" i="7"/>
  <c r="AM230" i="7"/>
  <c r="AH230" i="7"/>
  <c r="AG230" i="7"/>
  <c r="AB230" i="7"/>
  <c r="AA230" i="7"/>
  <c r="S230" i="7"/>
  <c r="Q230" i="7"/>
  <c r="K230" i="7" s="1"/>
  <c r="DH229" i="7"/>
  <c r="DG229" i="7"/>
  <c r="DB229" i="7"/>
  <c r="DA229" i="7"/>
  <c r="CV229" i="7"/>
  <c r="CU229" i="7"/>
  <c r="CP229" i="7"/>
  <c r="CO229" i="7"/>
  <c r="CM229" i="7"/>
  <c r="CK229" i="7"/>
  <c r="CJ229" i="7"/>
  <c r="CI229" i="7"/>
  <c r="CD229" i="7"/>
  <c r="CC229" i="7"/>
  <c r="BX229" i="7"/>
  <c r="BW229" i="7"/>
  <c r="BO229" i="7"/>
  <c r="BM229" i="7"/>
  <c r="BL229" i="7"/>
  <c r="BK229" i="7"/>
  <c r="BF229" i="7"/>
  <c r="BE229" i="7"/>
  <c r="AZ229" i="7"/>
  <c r="AY229" i="7"/>
  <c r="AT229" i="7"/>
  <c r="AS229" i="7"/>
  <c r="AQ229" i="7"/>
  <c r="AO229" i="7"/>
  <c r="AN229" i="7"/>
  <c r="AM229" i="7"/>
  <c r="AH229" i="7"/>
  <c r="AG229" i="7"/>
  <c r="AB229" i="7"/>
  <c r="AA229" i="7"/>
  <c r="S229" i="7"/>
  <c r="Q229" i="7"/>
  <c r="M229" i="7"/>
  <c r="K229" i="7"/>
  <c r="DH228" i="7"/>
  <c r="DG228" i="7"/>
  <c r="DB228" i="7"/>
  <c r="DA228" i="7"/>
  <c r="CV228" i="7"/>
  <c r="CU228" i="7"/>
  <c r="CP228" i="7"/>
  <c r="CO228" i="7"/>
  <c r="CM228" i="7"/>
  <c r="CK228" i="7"/>
  <c r="CJ228" i="7"/>
  <c r="CI228" i="7"/>
  <c r="CD228" i="7"/>
  <c r="CC228" i="7"/>
  <c r="BX228" i="7"/>
  <c r="BW228" i="7"/>
  <c r="BO228" i="7"/>
  <c r="BM228" i="7"/>
  <c r="BL228" i="7"/>
  <c r="BK228" i="7"/>
  <c r="BF228" i="7"/>
  <c r="BE228" i="7"/>
  <c r="AZ228" i="7"/>
  <c r="AY228" i="7"/>
  <c r="AT228" i="7"/>
  <c r="AS228" i="7"/>
  <c r="AQ228" i="7"/>
  <c r="AO228" i="7"/>
  <c r="AN228" i="7"/>
  <c r="AM228" i="7"/>
  <c r="AH228" i="7"/>
  <c r="AG228" i="7"/>
  <c r="AB228" i="7"/>
  <c r="AA228" i="7"/>
  <c r="S228" i="7"/>
  <c r="Q228" i="7"/>
  <c r="K228" i="7" s="1"/>
  <c r="DH227" i="7"/>
  <c r="DG227" i="7"/>
  <c r="DB227" i="7"/>
  <c r="DA227" i="7"/>
  <c r="CV227" i="7"/>
  <c r="CU227" i="7"/>
  <c r="CP227" i="7"/>
  <c r="CO227" i="7"/>
  <c r="CM227" i="7"/>
  <c r="CK227" i="7"/>
  <c r="CJ227" i="7"/>
  <c r="CI227" i="7"/>
  <c r="CD227" i="7"/>
  <c r="CC227" i="7"/>
  <c r="BX227" i="7"/>
  <c r="BW227" i="7"/>
  <c r="BO227" i="7"/>
  <c r="BM227" i="7"/>
  <c r="BL227" i="7"/>
  <c r="BK227" i="7"/>
  <c r="BF227" i="7"/>
  <c r="BE227" i="7"/>
  <c r="AZ227" i="7"/>
  <c r="AY227" i="7"/>
  <c r="AT227" i="7"/>
  <c r="AS227" i="7"/>
  <c r="AQ227" i="7"/>
  <c r="AO227" i="7"/>
  <c r="AN227" i="7"/>
  <c r="AM227" i="7"/>
  <c r="AH227" i="7"/>
  <c r="AG227" i="7"/>
  <c r="AB227" i="7"/>
  <c r="AA227" i="7"/>
  <c r="S227" i="7"/>
  <c r="Q227" i="7"/>
  <c r="M227" i="7"/>
  <c r="K227" i="7"/>
  <c r="DH226" i="7"/>
  <c r="DG226" i="7"/>
  <c r="DB226" i="7"/>
  <c r="DA226" i="7"/>
  <c r="CV226" i="7"/>
  <c r="CU226" i="7"/>
  <c r="CP226" i="7"/>
  <c r="CO226" i="7"/>
  <c r="CM226" i="7"/>
  <c r="CK226" i="7"/>
  <c r="CJ226" i="7"/>
  <c r="CI226" i="7"/>
  <c r="CD226" i="7"/>
  <c r="CC226" i="7"/>
  <c r="BX226" i="7"/>
  <c r="BW226" i="7"/>
  <c r="BO226" i="7"/>
  <c r="BM226" i="7"/>
  <c r="BL226" i="7"/>
  <c r="BK226" i="7"/>
  <c r="BF226" i="7"/>
  <c r="BE226" i="7"/>
  <c r="AZ226" i="7"/>
  <c r="AY226" i="7"/>
  <c r="AT226" i="7"/>
  <c r="AS226" i="7"/>
  <c r="AQ226" i="7"/>
  <c r="AO226" i="7"/>
  <c r="AN226" i="7"/>
  <c r="AM226" i="7"/>
  <c r="AH226" i="7"/>
  <c r="AG226" i="7"/>
  <c r="AB226" i="7"/>
  <c r="AA226" i="7"/>
  <c r="S226" i="7"/>
  <c r="Q226" i="7"/>
  <c r="K226" i="7" s="1"/>
  <c r="DH225" i="7"/>
  <c r="DG225" i="7"/>
  <c r="DB225" i="7"/>
  <c r="DA225" i="7"/>
  <c r="CV225" i="7"/>
  <c r="CU225" i="7"/>
  <c r="CP225" i="7"/>
  <c r="CO225" i="7"/>
  <c r="CM225" i="7"/>
  <c r="CK225" i="7"/>
  <c r="CJ225" i="7"/>
  <c r="CI225" i="7"/>
  <c r="CD225" i="7"/>
  <c r="CC225" i="7"/>
  <c r="BX225" i="7"/>
  <c r="BW225" i="7"/>
  <c r="BO225" i="7"/>
  <c r="BM225" i="7"/>
  <c r="BL225" i="7"/>
  <c r="BK225" i="7"/>
  <c r="BF225" i="7"/>
  <c r="BE225" i="7"/>
  <c r="AZ225" i="7"/>
  <c r="AY225" i="7"/>
  <c r="AT225" i="7"/>
  <c r="AS225" i="7"/>
  <c r="AQ225" i="7"/>
  <c r="AO225" i="7"/>
  <c r="AN225" i="7"/>
  <c r="AM225" i="7"/>
  <c r="AH225" i="7"/>
  <c r="AG225" i="7"/>
  <c r="AB225" i="7"/>
  <c r="AA225" i="7"/>
  <c r="S225" i="7"/>
  <c r="Q225" i="7"/>
  <c r="M225" i="7"/>
  <c r="K225" i="7"/>
  <c r="DH224" i="7"/>
  <c r="DG224" i="7"/>
  <c r="DB224" i="7"/>
  <c r="DA224" i="7"/>
  <c r="CV224" i="7"/>
  <c r="CU224" i="7"/>
  <c r="CP224" i="7"/>
  <c r="CO224" i="7"/>
  <c r="CM224" i="7"/>
  <c r="CK224" i="7"/>
  <c r="CJ224" i="7"/>
  <c r="CI224" i="7"/>
  <c r="CD224" i="7"/>
  <c r="CC224" i="7"/>
  <c r="BX224" i="7"/>
  <c r="BW224" i="7"/>
  <c r="BO224" i="7"/>
  <c r="BM224" i="7"/>
  <c r="BL224" i="7"/>
  <c r="BK224" i="7"/>
  <c r="BF224" i="7"/>
  <c r="BE224" i="7"/>
  <c r="AZ224" i="7"/>
  <c r="AY224" i="7"/>
  <c r="AT224" i="7"/>
  <c r="AS224" i="7"/>
  <c r="AQ224" i="7"/>
  <c r="AO224" i="7"/>
  <c r="AN224" i="7"/>
  <c r="AM224" i="7"/>
  <c r="AH224" i="7"/>
  <c r="AG224" i="7"/>
  <c r="AB224" i="7"/>
  <c r="AA224" i="7"/>
  <c r="S224" i="7"/>
  <c r="Q224" i="7"/>
  <c r="K224" i="7" s="1"/>
  <c r="DH223" i="7"/>
  <c r="DG223" i="7"/>
  <c r="DB223" i="7"/>
  <c r="DA223" i="7"/>
  <c r="CV223" i="7"/>
  <c r="CU223" i="7"/>
  <c r="CP223" i="7"/>
  <c r="CO223" i="7"/>
  <c r="CM223" i="7"/>
  <c r="CK223" i="7"/>
  <c r="CJ223" i="7"/>
  <c r="CI223" i="7"/>
  <c r="CD223" i="7"/>
  <c r="CC223" i="7"/>
  <c r="BX223" i="7"/>
  <c r="BW223" i="7"/>
  <c r="BO223" i="7"/>
  <c r="BM223" i="7"/>
  <c r="BL223" i="7"/>
  <c r="BK223" i="7"/>
  <c r="BF223" i="7"/>
  <c r="BE223" i="7"/>
  <c r="AZ223" i="7"/>
  <c r="AY223" i="7"/>
  <c r="AT223" i="7"/>
  <c r="AS223" i="7"/>
  <c r="AQ223" i="7"/>
  <c r="AO223" i="7"/>
  <c r="AN223" i="7"/>
  <c r="AM223" i="7"/>
  <c r="AH223" i="7"/>
  <c r="AG223" i="7"/>
  <c r="AB223" i="7"/>
  <c r="AA223" i="7"/>
  <c r="S223" i="7"/>
  <c r="Q223" i="7"/>
  <c r="M223" i="7"/>
  <c r="K223" i="7"/>
  <c r="DH222" i="7"/>
  <c r="DG222" i="7"/>
  <c r="DB222" i="7"/>
  <c r="DA222" i="7"/>
  <c r="CV222" i="7"/>
  <c r="CU222" i="7"/>
  <c r="CP222" i="7"/>
  <c r="CO222" i="7"/>
  <c r="CM222" i="7"/>
  <c r="CK222" i="7"/>
  <c r="CJ222" i="7"/>
  <c r="CI222" i="7"/>
  <c r="CD222" i="7"/>
  <c r="CC222" i="7"/>
  <c r="BX222" i="7"/>
  <c r="BW222" i="7"/>
  <c r="BO222" i="7"/>
  <c r="BM222" i="7"/>
  <c r="BL222" i="7"/>
  <c r="BK222" i="7"/>
  <c r="BF222" i="7"/>
  <c r="BE222" i="7"/>
  <c r="AZ222" i="7"/>
  <c r="AY222" i="7"/>
  <c r="AT222" i="7"/>
  <c r="AS222" i="7"/>
  <c r="AQ222" i="7"/>
  <c r="AO222" i="7"/>
  <c r="AN222" i="7"/>
  <c r="AM222" i="7"/>
  <c r="AH222" i="7"/>
  <c r="AG222" i="7"/>
  <c r="AB222" i="7"/>
  <c r="AA222" i="7"/>
  <c r="S222" i="7"/>
  <c r="Q222" i="7"/>
  <c r="K222" i="7" s="1"/>
  <c r="DE221" i="7"/>
  <c r="DC221" i="7"/>
  <c r="CY221" i="7"/>
  <c r="CW221" i="7"/>
  <c r="CS221" i="7"/>
  <c r="CQ221" i="7"/>
  <c r="CK221" i="7" s="1"/>
  <c r="CG221" i="7"/>
  <c r="CE221" i="7"/>
  <c r="CA221" i="7"/>
  <c r="BY221" i="7"/>
  <c r="BU221" i="7"/>
  <c r="BS221" i="7"/>
  <c r="BM221" i="7" s="1"/>
  <c r="BI221" i="7"/>
  <c r="BG221" i="7"/>
  <c r="BC221" i="7"/>
  <c r="BA221" i="7"/>
  <c r="AW221" i="7"/>
  <c r="AU221" i="7"/>
  <c r="AO221" i="7" s="1"/>
  <c r="AK221" i="7"/>
  <c r="AI221" i="7"/>
  <c r="AE221" i="7"/>
  <c r="AC221" i="7"/>
  <c r="Y221" i="7"/>
  <c r="W221" i="7"/>
  <c r="Q221" i="7" s="1"/>
  <c r="K221" i="7" s="1"/>
  <c r="DH220" i="7"/>
  <c r="DG220" i="7"/>
  <c r="DB220" i="7"/>
  <c r="DA220" i="7"/>
  <c r="CV220" i="7"/>
  <c r="CU220" i="7"/>
  <c r="CP220" i="7"/>
  <c r="CO220" i="7"/>
  <c r="CM220" i="7"/>
  <c r="CK220" i="7"/>
  <c r="CJ220" i="7"/>
  <c r="CI220" i="7"/>
  <c r="CD220" i="7"/>
  <c r="CC220" i="7"/>
  <c r="BX220" i="7"/>
  <c r="BW220" i="7"/>
  <c r="BO220" i="7"/>
  <c r="BM220" i="7"/>
  <c r="BL220" i="7"/>
  <c r="BK220" i="7"/>
  <c r="BF220" i="7"/>
  <c r="BE220" i="7"/>
  <c r="AZ220" i="7"/>
  <c r="AY220" i="7"/>
  <c r="AT220" i="7"/>
  <c r="AS220" i="7"/>
  <c r="AQ220" i="7"/>
  <c r="AO220" i="7"/>
  <c r="AN220" i="7"/>
  <c r="AM220" i="7"/>
  <c r="AH220" i="7"/>
  <c r="AG220" i="7"/>
  <c r="AB220" i="7"/>
  <c r="AA220" i="7"/>
  <c r="S220" i="7"/>
  <c r="Q220" i="7"/>
  <c r="K220" i="7" s="1"/>
  <c r="DH219" i="7"/>
  <c r="DG219" i="7"/>
  <c r="DB219" i="7"/>
  <c r="DA219" i="7"/>
  <c r="CV219" i="7"/>
  <c r="CU219" i="7"/>
  <c r="CP219" i="7"/>
  <c r="CO219" i="7"/>
  <c r="CM219" i="7"/>
  <c r="CK219" i="7"/>
  <c r="CJ219" i="7"/>
  <c r="CI219" i="7"/>
  <c r="CD219" i="7"/>
  <c r="CC219" i="7"/>
  <c r="BX219" i="7"/>
  <c r="BW219" i="7"/>
  <c r="BO219" i="7"/>
  <c r="BM219" i="7"/>
  <c r="BL219" i="7"/>
  <c r="BK219" i="7"/>
  <c r="BF219" i="7"/>
  <c r="BE219" i="7"/>
  <c r="AZ219" i="7"/>
  <c r="AY219" i="7"/>
  <c r="AT219" i="7"/>
  <c r="AS219" i="7"/>
  <c r="AQ219" i="7"/>
  <c r="AO219" i="7"/>
  <c r="AN219" i="7"/>
  <c r="AM219" i="7"/>
  <c r="AH219" i="7"/>
  <c r="AG219" i="7"/>
  <c r="AB219" i="7"/>
  <c r="AA219" i="7"/>
  <c r="S219" i="7"/>
  <c r="Q219" i="7"/>
  <c r="M219" i="7"/>
  <c r="K219" i="7"/>
  <c r="DE218" i="7"/>
  <c r="DC218" i="7"/>
  <c r="CY218" i="7"/>
  <c r="CW218" i="7"/>
  <c r="CS218" i="7"/>
  <c r="CQ218" i="7"/>
  <c r="CM218" i="7"/>
  <c r="CK218" i="7"/>
  <c r="CG218" i="7"/>
  <c r="CE218" i="7"/>
  <c r="CA218" i="7"/>
  <c r="BY218" i="7"/>
  <c r="BU218" i="7"/>
  <c r="BS218" i="7"/>
  <c r="BO218" i="7"/>
  <c r="BM218" i="7"/>
  <c r="BI218" i="7"/>
  <c r="BG218" i="7"/>
  <c r="BC218" i="7"/>
  <c r="BA218" i="7"/>
  <c r="AW218" i="7"/>
  <c r="AU218" i="7"/>
  <c r="AQ218" i="7"/>
  <c r="AO218" i="7"/>
  <c r="AK218" i="7"/>
  <c r="AI218" i="7"/>
  <c r="AE218" i="7"/>
  <c r="AC218" i="7"/>
  <c r="Y218" i="7"/>
  <c r="W218" i="7"/>
  <c r="S218" i="7"/>
  <c r="Q218" i="7"/>
  <c r="K218" i="7" s="1"/>
  <c r="DH217" i="7"/>
  <c r="DG217" i="7"/>
  <c r="DB217" i="7"/>
  <c r="DA217" i="7"/>
  <c r="CV217" i="7"/>
  <c r="CU217" i="7"/>
  <c r="CP217" i="7"/>
  <c r="CO217" i="7"/>
  <c r="CM217" i="7"/>
  <c r="CK217" i="7"/>
  <c r="CJ217" i="7"/>
  <c r="CI217" i="7"/>
  <c r="CD217" i="7"/>
  <c r="CC217" i="7"/>
  <c r="BX217" i="7"/>
  <c r="BW217" i="7"/>
  <c r="BO217" i="7"/>
  <c r="BM217" i="7"/>
  <c r="BL217" i="7"/>
  <c r="BK217" i="7"/>
  <c r="BF217" i="7"/>
  <c r="BE217" i="7"/>
  <c r="AZ217" i="7"/>
  <c r="AY217" i="7"/>
  <c r="AT217" i="7"/>
  <c r="AS217" i="7"/>
  <c r="AQ217" i="7"/>
  <c r="AO217" i="7"/>
  <c r="AN217" i="7"/>
  <c r="AM217" i="7"/>
  <c r="AH217" i="7"/>
  <c r="AG217" i="7"/>
  <c r="AB217" i="7"/>
  <c r="AA217" i="7"/>
  <c r="S217" i="7"/>
  <c r="Q217" i="7"/>
  <c r="M217" i="7"/>
  <c r="K217" i="7"/>
  <c r="DH216" i="7"/>
  <c r="DG216" i="7"/>
  <c r="DB216" i="7"/>
  <c r="DA216" i="7"/>
  <c r="CV216" i="7"/>
  <c r="CU216" i="7"/>
  <c r="CP216" i="7"/>
  <c r="CO216" i="7"/>
  <c r="CM216" i="7"/>
  <c r="CK216" i="7"/>
  <c r="CJ216" i="7"/>
  <c r="CI216" i="7"/>
  <c r="CD216" i="7"/>
  <c r="CC216" i="7"/>
  <c r="BX216" i="7"/>
  <c r="BW216" i="7"/>
  <c r="BO216" i="7"/>
  <c r="BM216" i="7"/>
  <c r="BL216" i="7"/>
  <c r="BK216" i="7"/>
  <c r="BF216" i="7"/>
  <c r="BE216" i="7"/>
  <c r="AZ216" i="7"/>
  <c r="AY216" i="7"/>
  <c r="AT216" i="7"/>
  <c r="AS216" i="7"/>
  <c r="AQ216" i="7"/>
  <c r="AO216" i="7"/>
  <c r="AN216" i="7"/>
  <c r="AM216" i="7"/>
  <c r="AH216" i="7"/>
  <c r="AG216" i="7"/>
  <c r="AB216" i="7"/>
  <c r="AA216" i="7"/>
  <c r="U216" i="7"/>
  <c r="S216" i="7"/>
  <c r="Q216" i="7"/>
  <c r="K216" i="7" s="1"/>
  <c r="M216" i="7"/>
  <c r="DE215" i="7"/>
  <c r="DC215" i="7"/>
  <c r="DG215" i="7" s="1"/>
  <c r="CY215" i="7"/>
  <c r="DB215" i="7" s="1"/>
  <c r="CW215" i="7"/>
  <c r="CU215" i="7"/>
  <c r="CS215" i="7"/>
  <c r="CQ215" i="7"/>
  <c r="CK215" i="7" s="1"/>
  <c r="CM215" i="7"/>
  <c r="CG215" i="7"/>
  <c r="CE215" i="7"/>
  <c r="CI215" i="7" s="1"/>
  <c r="CA215" i="7"/>
  <c r="CD215" i="7" s="1"/>
  <c r="BY215" i="7"/>
  <c r="BW215" i="7"/>
  <c r="BU215" i="7"/>
  <c r="BS215" i="7"/>
  <c r="BM215" i="7" s="1"/>
  <c r="BO215" i="7"/>
  <c r="BI215" i="7"/>
  <c r="BG215" i="7"/>
  <c r="BK215" i="7" s="1"/>
  <c r="BC215" i="7"/>
  <c r="BF215" i="7" s="1"/>
  <c r="BA215" i="7"/>
  <c r="AY215" i="7"/>
  <c r="AW215" i="7"/>
  <c r="AU215" i="7"/>
  <c r="AO215" i="7" s="1"/>
  <c r="AQ215" i="7"/>
  <c r="AK215" i="7"/>
  <c r="AI215" i="7"/>
  <c r="AM215" i="7" s="1"/>
  <c r="AE215" i="7"/>
  <c r="AH215" i="7" s="1"/>
  <c r="AC215" i="7"/>
  <c r="AA215" i="7"/>
  <c r="Y215" i="7"/>
  <c r="W215" i="7"/>
  <c r="Q215" i="7" s="1"/>
  <c r="K215" i="7" s="1"/>
  <c r="S215" i="7"/>
  <c r="DH214" i="7"/>
  <c r="DG214" i="7"/>
  <c r="DB214" i="7"/>
  <c r="DA214" i="7"/>
  <c r="CV214" i="7"/>
  <c r="CU214" i="7"/>
  <c r="CO214" i="7"/>
  <c r="CM214" i="7"/>
  <c r="CK214" i="7"/>
  <c r="CP214" i="7" s="1"/>
  <c r="CJ214" i="7"/>
  <c r="CI214" i="7"/>
  <c r="CD214" i="7"/>
  <c r="CC214" i="7"/>
  <c r="BX214" i="7"/>
  <c r="BW214" i="7"/>
  <c r="BO214" i="7"/>
  <c r="BR214" i="7" s="1"/>
  <c r="BM214" i="7"/>
  <c r="BL214" i="7"/>
  <c r="BK214" i="7"/>
  <c r="BF214" i="7"/>
  <c r="BE214" i="7"/>
  <c r="AZ214" i="7"/>
  <c r="AY214" i="7"/>
  <c r="AT214" i="7"/>
  <c r="AQ214" i="7"/>
  <c r="AO214" i="7"/>
  <c r="AS214" i="7" s="1"/>
  <c r="AN214" i="7"/>
  <c r="AM214" i="7"/>
  <c r="AH214" i="7"/>
  <c r="AG214" i="7"/>
  <c r="AB214" i="7"/>
  <c r="AA214" i="7"/>
  <c r="U214" i="7"/>
  <c r="S214" i="7"/>
  <c r="Q214" i="7"/>
  <c r="K214" i="7" s="1"/>
  <c r="M214" i="7"/>
  <c r="DH213" i="7"/>
  <c r="DG213" i="7"/>
  <c r="DB213" i="7"/>
  <c r="DA213" i="7"/>
  <c r="CV213" i="7"/>
  <c r="CU213" i="7"/>
  <c r="CP213" i="7"/>
  <c r="CO213" i="7"/>
  <c r="CM213" i="7"/>
  <c r="CK213" i="7"/>
  <c r="CJ213" i="7"/>
  <c r="CI213" i="7"/>
  <c r="CD213" i="7"/>
  <c r="CC213" i="7"/>
  <c r="BX213" i="7"/>
  <c r="BW213" i="7"/>
  <c r="BO213" i="7"/>
  <c r="BM213" i="7"/>
  <c r="BQ213" i="7" s="1"/>
  <c r="BL213" i="7"/>
  <c r="BK213" i="7"/>
  <c r="BF213" i="7"/>
  <c r="BE213" i="7"/>
  <c r="AZ213" i="7"/>
  <c r="AY213" i="7"/>
  <c r="AS213" i="7"/>
  <c r="AQ213" i="7"/>
  <c r="AO213" i="7"/>
  <c r="AT213" i="7" s="1"/>
  <c r="AN213" i="7"/>
  <c r="AM213" i="7"/>
  <c r="AH213" i="7"/>
  <c r="AG213" i="7"/>
  <c r="AB213" i="7"/>
  <c r="AA213" i="7"/>
  <c r="S213" i="7"/>
  <c r="V213" i="7" s="1"/>
  <c r="Q213" i="7"/>
  <c r="DE212" i="7"/>
  <c r="DH212" i="7" s="1"/>
  <c r="DC212" i="7"/>
  <c r="CY212" i="7"/>
  <c r="CW212" i="7"/>
  <c r="DA212" i="7" s="1"/>
  <c r="CS212" i="7"/>
  <c r="CV212" i="7" s="1"/>
  <c r="CQ212" i="7"/>
  <c r="CG212" i="7"/>
  <c r="CJ212" i="7" s="1"/>
  <c r="CE212" i="7"/>
  <c r="CA212" i="7"/>
  <c r="BY212" i="7"/>
  <c r="CC212" i="7" s="1"/>
  <c r="BU212" i="7"/>
  <c r="BX212" i="7" s="1"/>
  <c r="BS212" i="7"/>
  <c r="BI212" i="7"/>
  <c r="BL212" i="7" s="1"/>
  <c r="BG212" i="7"/>
  <c r="BC212" i="7"/>
  <c r="BA212" i="7"/>
  <c r="BE212" i="7" s="1"/>
  <c r="AW212" i="7"/>
  <c r="AZ212" i="7" s="1"/>
  <c r="AU212" i="7"/>
  <c r="AK212" i="7"/>
  <c r="AN212" i="7" s="1"/>
  <c r="AI212" i="7"/>
  <c r="AE212" i="7"/>
  <c r="AC212" i="7"/>
  <c r="AG212" i="7" s="1"/>
  <c r="Y212" i="7"/>
  <c r="AB212" i="7" s="1"/>
  <c r="W212" i="7"/>
  <c r="DH209" i="7"/>
  <c r="DG209" i="7"/>
  <c r="DB209" i="7"/>
  <c r="DA209" i="7"/>
  <c r="CV209" i="7"/>
  <c r="CU209" i="7"/>
  <c r="CP209" i="7"/>
  <c r="CM209" i="7"/>
  <c r="CK209" i="7"/>
  <c r="CO209" i="7" s="1"/>
  <c r="CJ209" i="7"/>
  <c r="CI209" i="7"/>
  <c r="CD209" i="7"/>
  <c r="CC209" i="7"/>
  <c r="BX209" i="7"/>
  <c r="BW209" i="7"/>
  <c r="BO209" i="7"/>
  <c r="BM209" i="7"/>
  <c r="BQ209" i="7" s="1"/>
  <c r="BL209" i="7"/>
  <c r="BK209" i="7"/>
  <c r="BF209" i="7"/>
  <c r="BE209" i="7"/>
  <c r="AZ209" i="7"/>
  <c r="AY209" i="7"/>
  <c r="AS209" i="7"/>
  <c r="AQ209" i="7"/>
  <c r="AO209" i="7"/>
  <c r="AT209" i="7" s="1"/>
  <c r="AN209" i="7"/>
  <c r="AM209" i="7"/>
  <c r="AH209" i="7"/>
  <c r="AG209" i="7"/>
  <c r="AB209" i="7"/>
  <c r="AA209" i="7"/>
  <c r="S209" i="7"/>
  <c r="V209" i="7" s="1"/>
  <c r="Q209" i="7"/>
  <c r="K209" i="7"/>
  <c r="DH206" i="7"/>
  <c r="DG206" i="7"/>
  <c r="DB206" i="7"/>
  <c r="DA206" i="7"/>
  <c r="CV206" i="7"/>
  <c r="CU206" i="7"/>
  <c r="CM206" i="7"/>
  <c r="CK206" i="7"/>
  <c r="CO206" i="7" s="1"/>
  <c r="CJ206" i="7"/>
  <c r="CI206" i="7"/>
  <c r="CD206" i="7"/>
  <c r="CC206" i="7"/>
  <c r="BX206" i="7"/>
  <c r="BW206" i="7"/>
  <c r="BQ206" i="7"/>
  <c r="BO206" i="7"/>
  <c r="BR206" i="7" s="1"/>
  <c r="BM206" i="7"/>
  <c r="BL206" i="7"/>
  <c r="BK206" i="7"/>
  <c r="BF206" i="7"/>
  <c r="BE206" i="7"/>
  <c r="AZ206" i="7"/>
  <c r="AY206" i="7"/>
  <c r="AQ206" i="7"/>
  <c r="AO206" i="7"/>
  <c r="AS206" i="7" s="1"/>
  <c r="AN206" i="7"/>
  <c r="AM206" i="7"/>
  <c r="AH206" i="7"/>
  <c r="AG206" i="7"/>
  <c r="AB206" i="7"/>
  <c r="AA206" i="7"/>
  <c r="U206" i="7"/>
  <c r="S206" i="7"/>
  <c r="V206" i="7" s="1"/>
  <c r="Q206" i="7"/>
  <c r="O206" i="7"/>
  <c r="M206" i="7"/>
  <c r="P206" i="7" s="1"/>
  <c r="K206" i="7"/>
  <c r="DH205" i="7"/>
  <c r="DG205" i="7"/>
  <c r="DB205" i="7"/>
  <c r="DA205" i="7"/>
  <c r="CV205" i="7"/>
  <c r="CU205" i="7"/>
  <c r="CM205" i="7"/>
  <c r="CK205" i="7"/>
  <c r="CO205" i="7" s="1"/>
  <c r="CJ205" i="7"/>
  <c r="CI205" i="7"/>
  <c r="CD205" i="7"/>
  <c r="CC205" i="7"/>
  <c r="BX205" i="7"/>
  <c r="BW205" i="7"/>
  <c r="BQ205" i="7"/>
  <c r="BO205" i="7"/>
  <c r="BR205" i="7" s="1"/>
  <c r="BM205" i="7"/>
  <c r="BL205" i="7"/>
  <c r="BK205" i="7"/>
  <c r="BF205" i="7"/>
  <c r="BE205" i="7"/>
  <c r="AZ205" i="7"/>
  <c r="AY205" i="7"/>
  <c r="AQ205" i="7"/>
  <c r="AO205" i="7"/>
  <c r="AS205" i="7" s="1"/>
  <c r="AN205" i="7"/>
  <c r="AM205" i="7"/>
  <c r="AH205" i="7"/>
  <c r="AG205" i="7"/>
  <c r="AB205" i="7"/>
  <c r="AA205" i="7"/>
  <c r="U205" i="7"/>
  <c r="S205" i="7"/>
  <c r="V205" i="7" s="1"/>
  <c r="Q205" i="7"/>
  <c r="M205" i="7"/>
  <c r="DH204" i="7"/>
  <c r="DG204" i="7"/>
  <c r="DB204" i="7"/>
  <c r="DA204" i="7"/>
  <c r="CV204" i="7"/>
  <c r="CU204" i="7"/>
  <c r="CM204" i="7"/>
  <c r="CK204" i="7"/>
  <c r="CO204" i="7" s="1"/>
  <c r="CJ204" i="7"/>
  <c r="CI204" i="7"/>
  <c r="CD204" i="7"/>
  <c r="CC204" i="7"/>
  <c r="BX204" i="7"/>
  <c r="BW204" i="7"/>
  <c r="BQ204" i="7"/>
  <c r="BO204" i="7"/>
  <c r="BR204" i="7" s="1"/>
  <c r="BM204" i="7"/>
  <c r="BL204" i="7"/>
  <c r="BK204" i="7"/>
  <c r="BF204" i="7"/>
  <c r="BE204" i="7"/>
  <c r="AZ204" i="7"/>
  <c r="AY204" i="7"/>
  <c r="AQ204" i="7"/>
  <c r="AO204" i="7"/>
  <c r="AS204" i="7" s="1"/>
  <c r="AN204" i="7"/>
  <c r="AM204" i="7"/>
  <c r="AH204" i="7"/>
  <c r="AG204" i="7"/>
  <c r="AB204" i="7"/>
  <c r="AA204" i="7"/>
  <c r="U204" i="7"/>
  <c r="S204" i="7"/>
  <c r="V204" i="7" s="1"/>
  <c r="Q204" i="7"/>
  <c r="M204" i="7"/>
  <c r="DH203" i="7"/>
  <c r="DG203" i="7"/>
  <c r="DB203" i="7"/>
  <c r="DA203" i="7"/>
  <c r="CV203" i="7"/>
  <c r="CU203" i="7"/>
  <c r="CM203" i="7"/>
  <c r="CK203" i="7"/>
  <c r="CO203" i="7" s="1"/>
  <c r="CJ203" i="7"/>
  <c r="CI203" i="7"/>
  <c r="CD203" i="7"/>
  <c r="CC203" i="7"/>
  <c r="BX203" i="7"/>
  <c r="BW203" i="7"/>
  <c r="BQ203" i="7"/>
  <c r="BO203" i="7"/>
  <c r="BR203" i="7" s="1"/>
  <c r="BM203" i="7"/>
  <c r="BL203" i="7"/>
  <c r="BK203" i="7"/>
  <c r="BF203" i="7"/>
  <c r="BE203" i="7"/>
  <c r="AZ203" i="7"/>
  <c r="AY203" i="7"/>
  <c r="AQ203" i="7"/>
  <c r="AO203" i="7"/>
  <c r="AS203" i="7" s="1"/>
  <c r="AN203" i="7"/>
  <c r="AM203" i="7"/>
  <c r="AH203" i="7"/>
  <c r="AG203" i="7"/>
  <c r="AB203" i="7"/>
  <c r="AA203" i="7"/>
  <c r="U203" i="7"/>
  <c r="S203" i="7"/>
  <c r="V203" i="7" s="1"/>
  <c r="Q203" i="7"/>
  <c r="M203" i="7"/>
  <c r="DH202" i="7"/>
  <c r="DG202" i="7"/>
  <c r="DB202" i="7"/>
  <c r="DA202" i="7"/>
  <c r="CV202" i="7"/>
  <c r="CU202" i="7"/>
  <c r="CM202" i="7"/>
  <c r="CK202" i="7"/>
  <c r="CO202" i="7" s="1"/>
  <c r="CJ202" i="7"/>
  <c r="CI202" i="7"/>
  <c r="CD202" i="7"/>
  <c r="CC202" i="7"/>
  <c r="BX202" i="7"/>
  <c r="BW202" i="7"/>
  <c r="BQ202" i="7"/>
  <c r="BO202" i="7"/>
  <c r="BR202" i="7" s="1"/>
  <c r="BM202" i="7"/>
  <c r="BL202" i="7"/>
  <c r="BK202" i="7"/>
  <c r="BF202" i="7"/>
  <c r="BE202" i="7"/>
  <c r="AZ202" i="7"/>
  <c r="AY202" i="7"/>
  <c r="AQ202" i="7"/>
  <c r="AO202" i="7"/>
  <c r="AS202" i="7" s="1"/>
  <c r="AN202" i="7"/>
  <c r="AM202" i="7"/>
  <c r="AH202" i="7"/>
  <c r="AG202" i="7"/>
  <c r="AB202" i="7"/>
  <c r="AA202" i="7"/>
  <c r="U202" i="7"/>
  <c r="S202" i="7"/>
  <c r="V202" i="7" s="1"/>
  <c r="Q202" i="7"/>
  <c r="M202" i="7"/>
  <c r="DG201" i="7"/>
  <c r="DE201" i="7"/>
  <c r="DH201" i="7" s="1"/>
  <c r="DC201" i="7"/>
  <c r="DA201" i="7"/>
  <c r="CY201" i="7"/>
  <c r="DB201" i="7" s="1"/>
  <c r="CW201" i="7"/>
  <c r="CU201" i="7"/>
  <c r="CS201" i="7"/>
  <c r="CV201" i="7" s="1"/>
  <c r="CQ201" i="7"/>
  <c r="CO201" i="7"/>
  <c r="CM201" i="7"/>
  <c r="CP201" i="7" s="1"/>
  <c r="CK201" i="7"/>
  <c r="CI201" i="7"/>
  <c r="CG201" i="7"/>
  <c r="CJ201" i="7" s="1"/>
  <c r="CE201" i="7"/>
  <c r="CC201" i="7"/>
  <c r="CA201" i="7"/>
  <c r="CD201" i="7" s="1"/>
  <c r="BY201" i="7"/>
  <c r="BW201" i="7"/>
  <c r="BU201" i="7"/>
  <c r="BX201" i="7" s="1"/>
  <c r="BS201" i="7"/>
  <c r="BQ201" i="7"/>
  <c r="BO201" i="7"/>
  <c r="BR201" i="7" s="1"/>
  <c r="BM201" i="7"/>
  <c r="BK201" i="7"/>
  <c r="BI201" i="7"/>
  <c r="BL201" i="7" s="1"/>
  <c r="BG201" i="7"/>
  <c r="BE201" i="7"/>
  <c r="BC201" i="7"/>
  <c r="BF201" i="7" s="1"/>
  <c r="BA201" i="7"/>
  <c r="AY201" i="7"/>
  <c r="AW201" i="7"/>
  <c r="AZ201" i="7" s="1"/>
  <c r="AU201" i="7"/>
  <c r="AS201" i="7"/>
  <c r="AQ201" i="7"/>
  <c r="AT201" i="7" s="1"/>
  <c r="AO201" i="7"/>
  <c r="AM201" i="7"/>
  <c r="AK201" i="7"/>
  <c r="AN201" i="7" s="1"/>
  <c r="AI201" i="7"/>
  <c r="AG201" i="7"/>
  <c r="AE201" i="7"/>
  <c r="AH201" i="7" s="1"/>
  <c r="AC201" i="7"/>
  <c r="AA201" i="7"/>
  <c r="Y201" i="7"/>
  <c r="AB201" i="7" s="1"/>
  <c r="W201" i="7"/>
  <c r="U201" i="7"/>
  <c r="S201" i="7"/>
  <c r="V201" i="7" s="1"/>
  <c r="Q201" i="7"/>
  <c r="O201" i="7"/>
  <c r="M201" i="7"/>
  <c r="P201" i="7" s="1"/>
  <c r="K201" i="7"/>
  <c r="DG200" i="7"/>
  <c r="DE200" i="7"/>
  <c r="DE208" i="7" s="1"/>
  <c r="DC200" i="7"/>
  <c r="DC208" i="7" s="1"/>
  <c r="DC207" i="7" s="1"/>
  <c r="DC249" i="7" s="1"/>
  <c r="DA200" i="7"/>
  <c r="CY200" i="7"/>
  <c r="DB200" i="7" s="1"/>
  <c r="CW200" i="7"/>
  <c r="CW208" i="7" s="1"/>
  <c r="CU200" i="7"/>
  <c r="CS200" i="7"/>
  <c r="CV200" i="7" s="1"/>
  <c r="CQ200" i="7"/>
  <c r="CQ208" i="7" s="1"/>
  <c r="CO200" i="7"/>
  <c r="CM200" i="7"/>
  <c r="CP200" i="7" s="1"/>
  <c r="CK200" i="7"/>
  <c r="CI200" i="7"/>
  <c r="CG200" i="7"/>
  <c r="CG208" i="7" s="1"/>
  <c r="CE200" i="7"/>
  <c r="CE208" i="7" s="1"/>
  <c r="CE207" i="7" s="1"/>
  <c r="CE249" i="7" s="1"/>
  <c r="CC200" i="7"/>
  <c r="CA200" i="7"/>
  <c r="CD200" i="7" s="1"/>
  <c r="BY200" i="7"/>
  <c r="BY208" i="7" s="1"/>
  <c r="BU200" i="7"/>
  <c r="BX200" i="7" s="1"/>
  <c r="BS200" i="7"/>
  <c r="BW200" i="7" s="1"/>
  <c r="BO200" i="7"/>
  <c r="BR200" i="7" s="1"/>
  <c r="BM200" i="7"/>
  <c r="BQ200" i="7" s="1"/>
  <c r="BI200" i="7"/>
  <c r="BI208" i="7" s="1"/>
  <c r="BG200" i="7"/>
  <c r="BG208" i="7" s="1"/>
  <c r="BC200" i="7"/>
  <c r="BF200" i="7" s="1"/>
  <c r="BA200" i="7"/>
  <c r="BA208" i="7" s="1"/>
  <c r="AW200" i="7"/>
  <c r="AZ200" i="7" s="1"/>
  <c r="AU200" i="7"/>
  <c r="AY200" i="7" s="1"/>
  <c r="AQ200" i="7"/>
  <c r="AT200" i="7" s="1"/>
  <c r="AO200" i="7"/>
  <c r="AS200" i="7" s="1"/>
  <c r="AK200" i="7"/>
  <c r="AK208" i="7" s="1"/>
  <c r="AI200" i="7"/>
  <c r="AI208" i="7" s="1"/>
  <c r="AE200" i="7"/>
  <c r="AH200" i="7" s="1"/>
  <c r="AC200" i="7"/>
  <c r="AC208" i="7" s="1"/>
  <c r="Y200" i="7"/>
  <c r="AB200" i="7" s="1"/>
  <c r="W200" i="7"/>
  <c r="AA200" i="7" s="1"/>
  <c r="S200" i="7"/>
  <c r="V200" i="7" s="1"/>
  <c r="Q200" i="7"/>
  <c r="U200" i="7" s="1"/>
  <c r="M200" i="7"/>
  <c r="P200" i="7" s="1"/>
  <c r="K200" i="7"/>
  <c r="O200" i="7" s="1"/>
  <c r="DH199" i="7"/>
  <c r="DG199" i="7"/>
  <c r="DB199" i="7"/>
  <c r="DA199" i="7"/>
  <c r="CV199" i="7"/>
  <c r="CU199" i="7"/>
  <c r="CO199" i="7"/>
  <c r="CM199" i="7"/>
  <c r="CK199" i="7"/>
  <c r="CP199" i="7" s="1"/>
  <c r="CJ199" i="7"/>
  <c r="CI199" i="7"/>
  <c r="CD199" i="7"/>
  <c r="CC199" i="7"/>
  <c r="BX199" i="7"/>
  <c r="BW199" i="7"/>
  <c r="BO199" i="7"/>
  <c r="BR199" i="7" s="1"/>
  <c r="BM199" i="7"/>
  <c r="BQ199" i="7" s="1"/>
  <c r="BL199" i="7"/>
  <c r="BK199" i="7"/>
  <c r="BF199" i="7"/>
  <c r="BE199" i="7"/>
  <c r="AZ199" i="7"/>
  <c r="AY199" i="7"/>
  <c r="AS199" i="7"/>
  <c r="AQ199" i="7"/>
  <c r="AO199" i="7"/>
  <c r="AT199" i="7" s="1"/>
  <c r="AN199" i="7"/>
  <c r="AM199" i="7"/>
  <c r="AH199" i="7"/>
  <c r="AG199" i="7"/>
  <c r="AB199" i="7"/>
  <c r="AA199" i="7"/>
  <c r="S199" i="7"/>
  <c r="V199" i="7" s="1"/>
  <c r="Q199" i="7"/>
  <c r="U199" i="7" s="1"/>
  <c r="M199" i="7"/>
  <c r="P199" i="7" s="1"/>
  <c r="K199" i="7"/>
  <c r="O199" i="7" s="1"/>
  <c r="DH198" i="7"/>
  <c r="DG198" i="7"/>
  <c r="DB198" i="7"/>
  <c r="DA198" i="7"/>
  <c r="CV198" i="7"/>
  <c r="CU198" i="7"/>
  <c r="CO198" i="7"/>
  <c r="CM198" i="7"/>
  <c r="CK198" i="7"/>
  <c r="CP198" i="7" s="1"/>
  <c r="CJ198" i="7"/>
  <c r="CI198" i="7"/>
  <c r="CD198" i="7"/>
  <c r="CC198" i="7"/>
  <c r="BX198" i="7"/>
  <c r="BW198" i="7"/>
  <c r="BO198" i="7"/>
  <c r="BR198" i="7" s="1"/>
  <c r="BM198" i="7"/>
  <c r="BQ198" i="7" s="1"/>
  <c r="BL198" i="7"/>
  <c r="BK198" i="7"/>
  <c r="BF198" i="7"/>
  <c r="BE198" i="7"/>
  <c r="AZ198" i="7"/>
  <c r="AY198" i="7"/>
  <c r="AS198" i="7"/>
  <c r="AQ198" i="7"/>
  <c r="AO198" i="7"/>
  <c r="AT198" i="7" s="1"/>
  <c r="AN198" i="7"/>
  <c r="AM198" i="7"/>
  <c r="AH198" i="7"/>
  <c r="AG198" i="7"/>
  <c r="AB198" i="7"/>
  <c r="AA198" i="7"/>
  <c r="S198" i="7"/>
  <c r="V198" i="7" s="1"/>
  <c r="Q198" i="7"/>
  <c r="U198" i="7" s="1"/>
  <c r="M198" i="7"/>
  <c r="P198" i="7" s="1"/>
  <c r="K198" i="7"/>
  <c r="O198" i="7" s="1"/>
  <c r="DH197" i="7"/>
  <c r="DG197" i="7"/>
  <c r="DB197" i="7"/>
  <c r="DA197" i="7"/>
  <c r="CV197" i="7"/>
  <c r="CU197" i="7"/>
  <c r="CO197" i="7"/>
  <c r="CM197" i="7"/>
  <c r="CK197" i="7"/>
  <c r="CP197" i="7" s="1"/>
  <c r="CJ197" i="7"/>
  <c r="CI197" i="7"/>
  <c r="CD197" i="7"/>
  <c r="CC197" i="7"/>
  <c r="BX197" i="7"/>
  <c r="BW197" i="7"/>
  <c r="BO197" i="7"/>
  <c r="BR197" i="7" s="1"/>
  <c r="BM197" i="7"/>
  <c r="BQ197" i="7" s="1"/>
  <c r="BL197" i="7"/>
  <c r="BK197" i="7"/>
  <c r="BF197" i="7"/>
  <c r="BE197" i="7"/>
  <c r="AZ197" i="7"/>
  <c r="AY197" i="7"/>
  <c r="AS197" i="7"/>
  <c r="AQ197" i="7"/>
  <c r="AO197" i="7"/>
  <c r="AT197" i="7" s="1"/>
  <c r="AN197" i="7"/>
  <c r="AM197" i="7"/>
  <c r="AH197" i="7"/>
  <c r="AG197" i="7"/>
  <c r="AB197" i="7"/>
  <c r="AA197" i="7"/>
  <c r="S197" i="7"/>
  <c r="V197" i="7" s="1"/>
  <c r="Q197" i="7"/>
  <c r="U197" i="7" s="1"/>
  <c r="M197" i="7"/>
  <c r="P197" i="7" s="1"/>
  <c r="K197" i="7"/>
  <c r="O197" i="7" s="1"/>
  <c r="DH196" i="7"/>
  <c r="DG196" i="7"/>
  <c r="DB196" i="7"/>
  <c r="DA196" i="7"/>
  <c r="CV196" i="7"/>
  <c r="CU196" i="7"/>
  <c r="CO196" i="7"/>
  <c r="CM196" i="7"/>
  <c r="CK196" i="7"/>
  <c r="CP196" i="7" s="1"/>
  <c r="CJ196" i="7"/>
  <c r="CI196" i="7"/>
  <c r="CD196" i="7"/>
  <c r="CC196" i="7"/>
  <c r="BX196" i="7"/>
  <c r="BW196" i="7"/>
  <c r="BO196" i="7"/>
  <c r="BR196" i="7" s="1"/>
  <c r="BM196" i="7"/>
  <c r="BQ196" i="7" s="1"/>
  <c r="BL196" i="7"/>
  <c r="BK196" i="7"/>
  <c r="BF196" i="7"/>
  <c r="BE196" i="7"/>
  <c r="AZ196" i="7"/>
  <c r="AY196" i="7"/>
  <c r="AS196" i="7"/>
  <c r="AQ196" i="7"/>
  <c r="AO196" i="7"/>
  <c r="AT196" i="7" s="1"/>
  <c r="AN196" i="7"/>
  <c r="AM196" i="7"/>
  <c r="AH196" i="7"/>
  <c r="AG196" i="7"/>
  <c r="AB196" i="7"/>
  <c r="AA196" i="7"/>
  <c r="S196" i="7"/>
  <c r="V196" i="7" s="1"/>
  <c r="Q196" i="7"/>
  <c r="U196" i="7" s="1"/>
  <c r="M196" i="7"/>
  <c r="P196" i="7" s="1"/>
  <c r="K196" i="7"/>
  <c r="O196" i="7" s="1"/>
  <c r="DH195" i="7"/>
  <c r="DG195" i="7"/>
  <c r="DB195" i="7"/>
  <c r="DA195" i="7"/>
  <c r="CV195" i="7"/>
  <c r="CU195" i="7"/>
  <c r="CO195" i="7"/>
  <c r="CM195" i="7"/>
  <c r="CK195" i="7"/>
  <c r="CP195" i="7" s="1"/>
  <c r="CJ195" i="7"/>
  <c r="CI195" i="7"/>
  <c r="CD195" i="7"/>
  <c r="CC195" i="7"/>
  <c r="BX195" i="7"/>
  <c r="BW195" i="7"/>
  <c r="BO195" i="7"/>
  <c r="BR195" i="7" s="1"/>
  <c r="BM195" i="7"/>
  <c r="BQ195" i="7" s="1"/>
  <c r="BL195" i="7"/>
  <c r="BK195" i="7"/>
  <c r="BF195" i="7"/>
  <c r="BE195" i="7"/>
  <c r="AZ195" i="7"/>
  <c r="AY195" i="7"/>
  <c r="AS195" i="7"/>
  <c r="AQ195" i="7"/>
  <c r="AO195" i="7"/>
  <c r="AT195" i="7" s="1"/>
  <c r="AN195" i="7"/>
  <c r="AM195" i="7"/>
  <c r="AH195" i="7"/>
  <c r="AG195" i="7"/>
  <c r="AB195" i="7"/>
  <c r="AA195" i="7"/>
  <c r="S195" i="7"/>
  <c r="V195" i="7" s="1"/>
  <c r="Q195" i="7"/>
  <c r="U195" i="7" s="1"/>
  <c r="M195" i="7"/>
  <c r="P195" i="7" s="1"/>
  <c r="K195" i="7"/>
  <c r="O195" i="7" s="1"/>
  <c r="DH194" i="7"/>
  <c r="DG194" i="7"/>
  <c r="DB194" i="7"/>
  <c r="DA194" i="7"/>
  <c r="CV194" i="7"/>
  <c r="CU194" i="7"/>
  <c r="CO194" i="7"/>
  <c r="CM194" i="7"/>
  <c r="CK194" i="7"/>
  <c r="CP194" i="7" s="1"/>
  <c r="CJ194" i="7"/>
  <c r="CI194" i="7"/>
  <c r="CD194" i="7"/>
  <c r="CC194" i="7"/>
  <c r="BX194" i="7"/>
  <c r="BW194" i="7"/>
  <c r="BO194" i="7"/>
  <c r="BR194" i="7" s="1"/>
  <c r="BM194" i="7"/>
  <c r="BQ194" i="7" s="1"/>
  <c r="BL194" i="7"/>
  <c r="BK194" i="7"/>
  <c r="BF194" i="7"/>
  <c r="BE194" i="7"/>
  <c r="AZ194" i="7"/>
  <c r="AY194" i="7"/>
  <c r="AS194" i="7"/>
  <c r="AQ194" i="7"/>
  <c r="AO194" i="7"/>
  <c r="AT194" i="7" s="1"/>
  <c r="AN194" i="7"/>
  <c r="AM194" i="7"/>
  <c r="AH194" i="7"/>
  <c r="AG194" i="7"/>
  <c r="AB194" i="7"/>
  <c r="AA194" i="7"/>
  <c r="S194" i="7"/>
  <c r="V194" i="7" s="1"/>
  <c r="Q194" i="7"/>
  <c r="U194" i="7" s="1"/>
  <c r="M194" i="7"/>
  <c r="P194" i="7" s="1"/>
  <c r="K194" i="7"/>
  <c r="O194" i="7" s="1"/>
  <c r="DE193" i="7"/>
  <c r="DH193" i="7" s="1"/>
  <c r="DC193" i="7"/>
  <c r="DG193" i="7" s="1"/>
  <c r="CY193" i="7"/>
  <c r="CY248" i="7" s="1"/>
  <c r="CW193" i="7"/>
  <c r="CS193" i="7"/>
  <c r="CV193" i="7" s="1"/>
  <c r="CQ193" i="7"/>
  <c r="CM193" i="7"/>
  <c r="CP193" i="7" s="1"/>
  <c r="CK193" i="7"/>
  <c r="CG193" i="7"/>
  <c r="CJ193" i="7" s="1"/>
  <c r="CE193" i="7"/>
  <c r="CA193" i="7"/>
  <c r="CA248" i="7" s="1"/>
  <c r="BY193" i="7"/>
  <c r="BU193" i="7"/>
  <c r="BX193" i="7" s="1"/>
  <c r="BS193" i="7"/>
  <c r="BO193" i="7"/>
  <c r="BR193" i="7" s="1"/>
  <c r="BM193" i="7"/>
  <c r="BI193" i="7"/>
  <c r="BL193" i="7" s="1"/>
  <c r="BG193" i="7"/>
  <c r="BC193" i="7"/>
  <c r="BC248" i="7" s="1"/>
  <c r="BA193" i="7"/>
  <c r="AW193" i="7"/>
  <c r="AZ193" i="7" s="1"/>
  <c r="AU193" i="7"/>
  <c r="AQ193" i="7"/>
  <c r="AT193" i="7" s="1"/>
  <c r="AO193" i="7"/>
  <c r="AK193" i="7"/>
  <c r="AN193" i="7" s="1"/>
  <c r="AI193" i="7"/>
  <c r="AE193" i="7"/>
  <c r="AE248" i="7" s="1"/>
  <c r="AC193" i="7"/>
  <c r="Y193" i="7"/>
  <c r="AB193" i="7" s="1"/>
  <c r="W193" i="7"/>
  <c r="S193" i="7"/>
  <c r="V193" i="7" s="1"/>
  <c r="Q193" i="7"/>
  <c r="M193" i="7"/>
  <c r="P193" i="7" s="1"/>
  <c r="K193" i="7"/>
  <c r="DE192" i="7"/>
  <c r="DH192" i="7" s="1"/>
  <c r="DC192" i="7"/>
  <c r="CY192" i="7"/>
  <c r="DB192" i="7" s="1"/>
  <c r="CW192" i="7"/>
  <c r="CS192" i="7"/>
  <c r="CV192" i="7" s="1"/>
  <c r="CQ192" i="7"/>
  <c r="CM192" i="7"/>
  <c r="CP192" i="7" s="1"/>
  <c r="CK192" i="7"/>
  <c r="CG192" i="7"/>
  <c r="CJ192" i="7" s="1"/>
  <c r="CE192" i="7"/>
  <c r="CA192" i="7"/>
  <c r="CD192" i="7" s="1"/>
  <c r="BY192" i="7"/>
  <c r="BU192" i="7"/>
  <c r="BX192" i="7" s="1"/>
  <c r="BS192" i="7"/>
  <c r="BO192" i="7"/>
  <c r="BR192" i="7" s="1"/>
  <c r="BM192" i="7"/>
  <c r="BI192" i="7"/>
  <c r="BL192" i="7" s="1"/>
  <c r="BG192" i="7"/>
  <c r="BC192" i="7"/>
  <c r="BF192" i="7" s="1"/>
  <c r="BA192" i="7"/>
  <c r="AW192" i="7"/>
  <c r="AZ192" i="7" s="1"/>
  <c r="AU192" i="7"/>
  <c r="AQ192" i="7"/>
  <c r="AT192" i="7" s="1"/>
  <c r="AO192" i="7"/>
  <c r="AK192" i="7"/>
  <c r="AN192" i="7" s="1"/>
  <c r="AI192" i="7"/>
  <c r="AE192" i="7"/>
  <c r="AH192" i="7" s="1"/>
  <c r="AC192" i="7"/>
  <c r="Y192" i="7"/>
  <c r="AB192" i="7" s="1"/>
  <c r="W192" i="7"/>
  <c r="S192" i="7"/>
  <c r="V192" i="7" s="1"/>
  <c r="Q192" i="7"/>
  <c r="M192" i="7"/>
  <c r="P192" i="7" s="1"/>
  <c r="K192" i="7"/>
  <c r="DE191" i="7"/>
  <c r="DH191" i="7" s="1"/>
  <c r="DC191" i="7"/>
  <c r="CY191" i="7"/>
  <c r="DB191" i="7" s="1"/>
  <c r="CW191" i="7"/>
  <c r="CS191" i="7"/>
  <c r="CV191" i="7" s="1"/>
  <c r="CQ191" i="7"/>
  <c r="CM191" i="7"/>
  <c r="CP191" i="7" s="1"/>
  <c r="CK191" i="7"/>
  <c r="CG191" i="7"/>
  <c r="CJ191" i="7" s="1"/>
  <c r="CE191" i="7"/>
  <c r="CA191" i="7"/>
  <c r="CD191" i="7" s="1"/>
  <c r="BY191" i="7"/>
  <c r="BU191" i="7"/>
  <c r="BX191" i="7" s="1"/>
  <c r="BS191" i="7"/>
  <c r="BO191" i="7"/>
  <c r="BR191" i="7" s="1"/>
  <c r="BM191" i="7"/>
  <c r="BI191" i="7"/>
  <c r="BL191" i="7" s="1"/>
  <c r="BG191" i="7"/>
  <c r="BC191" i="7"/>
  <c r="BF191" i="7" s="1"/>
  <c r="BA191" i="7"/>
  <c r="AW191" i="7"/>
  <c r="AZ191" i="7" s="1"/>
  <c r="AU191" i="7"/>
  <c r="AQ191" i="7"/>
  <c r="AT191" i="7" s="1"/>
  <c r="AO191" i="7"/>
  <c r="AK191" i="7"/>
  <c r="AN191" i="7" s="1"/>
  <c r="AI191" i="7"/>
  <c r="AE191" i="7"/>
  <c r="AH191" i="7" s="1"/>
  <c r="AC191" i="7"/>
  <c r="Y191" i="7"/>
  <c r="AB191" i="7" s="1"/>
  <c r="W191" i="7"/>
  <c r="S191" i="7"/>
  <c r="V191" i="7" s="1"/>
  <c r="Q191" i="7"/>
  <c r="M191" i="7"/>
  <c r="P191" i="7" s="1"/>
  <c r="K191" i="7"/>
  <c r="DH189" i="7"/>
  <c r="DG189" i="7"/>
  <c r="DB189" i="7"/>
  <c r="DA189" i="7"/>
  <c r="CV189" i="7"/>
  <c r="CU189" i="7"/>
  <c r="CP189" i="7"/>
  <c r="CO189" i="7"/>
  <c r="CM189" i="7"/>
  <c r="CK189" i="7"/>
  <c r="CJ189" i="7"/>
  <c r="CI189" i="7"/>
  <c r="CD189" i="7"/>
  <c r="CC189" i="7"/>
  <c r="BX189" i="7"/>
  <c r="BW189" i="7"/>
  <c r="BO189" i="7"/>
  <c r="BR189" i="7" s="1"/>
  <c r="BM189" i="7"/>
  <c r="BL189" i="7"/>
  <c r="BK189" i="7"/>
  <c r="BF189" i="7"/>
  <c r="BE189" i="7"/>
  <c r="AZ189" i="7"/>
  <c r="AY189" i="7"/>
  <c r="AT189" i="7"/>
  <c r="AS189" i="7"/>
  <c r="AQ189" i="7"/>
  <c r="AO189" i="7"/>
  <c r="AN189" i="7"/>
  <c r="AM189" i="7"/>
  <c r="AH189" i="7"/>
  <c r="AG189" i="7"/>
  <c r="AB189" i="7"/>
  <c r="AA189" i="7"/>
  <c r="S189" i="7"/>
  <c r="V189" i="7" s="1"/>
  <c r="Q189" i="7"/>
  <c r="M189" i="7"/>
  <c r="P189" i="7" s="1"/>
  <c r="K189" i="7"/>
  <c r="DH188" i="7"/>
  <c r="DG188" i="7"/>
  <c r="DB188" i="7"/>
  <c r="DA188" i="7"/>
  <c r="CV188" i="7"/>
  <c r="CU188" i="7"/>
  <c r="CP188" i="7"/>
  <c r="CO188" i="7"/>
  <c r="CM188" i="7"/>
  <c r="CK188" i="7"/>
  <c r="CJ188" i="7"/>
  <c r="CI188" i="7"/>
  <c r="CD188" i="7"/>
  <c r="CC188" i="7"/>
  <c r="BX188" i="7"/>
  <c r="BW188" i="7"/>
  <c r="BO188" i="7"/>
  <c r="BR188" i="7" s="1"/>
  <c r="BM188" i="7"/>
  <c r="BL188" i="7"/>
  <c r="BK188" i="7"/>
  <c r="BF188" i="7"/>
  <c r="BE188" i="7"/>
  <c r="AZ188" i="7"/>
  <c r="AY188" i="7"/>
  <c r="AT188" i="7"/>
  <c r="AS188" i="7"/>
  <c r="AQ188" i="7"/>
  <c r="AO188" i="7"/>
  <c r="AN188" i="7"/>
  <c r="AM188" i="7"/>
  <c r="AH188" i="7"/>
  <c r="AG188" i="7"/>
  <c r="AB188" i="7"/>
  <c r="AA188" i="7"/>
  <c r="S188" i="7"/>
  <c r="V188" i="7" s="1"/>
  <c r="Q188" i="7"/>
  <c r="M188" i="7"/>
  <c r="P188" i="7" s="1"/>
  <c r="K188" i="7"/>
  <c r="DH187" i="7"/>
  <c r="DG187" i="7"/>
  <c r="DB187" i="7"/>
  <c r="DA187" i="7"/>
  <c r="CV187" i="7"/>
  <c r="CU187" i="7"/>
  <c r="CP187" i="7"/>
  <c r="CO187" i="7"/>
  <c r="CM187" i="7"/>
  <c r="CK187" i="7"/>
  <c r="CJ187" i="7"/>
  <c r="CI187" i="7"/>
  <c r="CD187" i="7"/>
  <c r="CC187" i="7"/>
  <c r="BX187" i="7"/>
  <c r="BW187" i="7"/>
  <c r="BO187" i="7"/>
  <c r="BR187" i="7" s="1"/>
  <c r="BM187" i="7"/>
  <c r="BL187" i="7"/>
  <c r="BK187" i="7"/>
  <c r="BF187" i="7"/>
  <c r="BE187" i="7"/>
  <c r="AZ187" i="7"/>
  <c r="AY187" i="7"/>
  <c r="AT187" i="7"/>
  <c r="AS187" i="7"/>
  <c r="AQ187" i="7"/>
  <c r="AO187" i="7"/>
  <c r="AN187" i="7"/>
  <c r="AM187" i="7"/>
  <c r="AH187" i="7"/>
  <c r="AG187" i="7"/>
  <c r="AB187" i="7"/>
  <c r="AA187" i="7"/>
  <c r="S187" i="7"/>
  <c r="V187" i="7" s="1"/>
  <c r="Q187" i="7"/>
  <c r="M187" i="7"/>
  <c r="P187" i="7" s="1"/>
  <c r="K187" i="7"/>
  <c r="DH186" i="7"/>
  <c r="DG186" i="7"/>
  <c r="DB186" i="7"/>
  <c r="DA186" i="7"/>
  <c r="CV186" i="7"/>
  <c r="CU186" i="7"/>
  <c r="CP186" i="7"/>
  <c r="CO186" i="7"/>
  <c r="CM186" i="7"/>
  <c r="CK186" i="7"/>
  <c r="CJ186" i="7"/>
  <c r="CI186" i="7"/>
  <c r="CD186" i="7"/>
  <c r="CC186" i="7"/>
  <c r="BX186" i="7"/>
  <c r="BW186" i="7"/>
  <c r="BO186" i="7"/>
  <c r="BR186" i="7" s="1"/>
  <c r="BM186" i="7"/>
  <c r="BL186" i="7"/>
  <c r="BK186" i="7"/>
  <c r="BF186" i="7"/>
  <c r="BE186" i="7"/>
  <c r="AZ186" i="7"/>
  <c r="AY186" i="7"/>
  <c r="AT186" i="7"/>
  <c r="AS186" i="7"/>
  <c r="AQ186" i="7"/>
  <c r="AO186" i="7"/>
  <c r="AN186" i="7"/>
  <c r="AM186" i="7"/>
  <c r="AH186" i="7"/>
  <c r="AG186" i="7"/>
  <c r="AB186" i="7"/>
  <c r="AA186" i="7"/>
  <c r="S186" i="7"/>
  <c r="V186" i="7" s="1"/>
  <c r="Q186" i="7"/>
  <c r="M186" i="7"/>
  <c r="P186" i="7" s="1"/>
  <c r="K186" i="7"/>
  <c r="DH185" i="7"/>
  <c r="DG185" i="7"/>
  <c r="DB185" i="7"/>
  <c r="DA185" i="7"/>
  <c r="CV185" i="7"/>
  <c r="CU185" i="7"/>
  <c r="CP185" i="7"/>
  <c r="CO185" i="7"/>
  <c r="CM185" i="7"/>
  <c r="CK185" i="7"/>
  <c r="CJ185" i="7"/>
  <c r="CI185" i="7"/>
  <c r="CD185" i="7"/>
  <c r="CC185" i="7"/>
  <c r="BX185" i="7"/>
  <c r="BW185" i="7"/>
  <c r="BO185" i="7"/>
  <c r="BR185" i="7" s="1"/>
  <c r="BM185" i="7"/>
  <c r="BL185" i="7"/>
  <c r="BK185" i="7"/>
  <c r="BF185" i="7"/>
  <c r="BE185" i="7"/>
  <c r="AZ185" i="7"/>
  <c r="AY185" i="7"/>
  <c r="AT185" i="7"/>
  <c r="AS185" i="7"/>
  <c r="AQ185" i="7"/>
  <c r="AO185" i="7"/>
  <c r="AN185" i="7"/>
  <c r="AM185" i="7"/>
  <c r="AH185" i="7"/>
  <c r="AG185" i="7"/>
  <c r="AB185" i="7"/>
  <c r="AA185" i="7"/>
  <c r="S185" i="7"/>
  <c r="V185" i="7" s="1"/>
  <c r="Q185" i="7"/>
  <c r="M185" i="7"/>
  <c r="P185" i="7" s="1"/>
  <c r="K185" i="7"/>
  <c r="DE184" i="7"/>
  <c r="DH184" i="7" s="1"/>
  <c r="DC184" i="7"/>
  <c r="CY184" i="7"/>
  <c r="DB184" i="7" s="1"/>
  <c r="CW184" i="7"/>
  <c r="CS184" i="7"/>
  <c r="CV184" i="7" s="1"/>
  <c r="CQ184" i="7"/>
  <c r="CM184" i="7"/>
  <c r="CP184" i="7" s="1"/>
  <c r="CK184" i="7"/>
  <c r="CG184" i="7"/>
  <c r="CJ184" i="7" s="1"/>
  <c r="CE184" i="7"/>
  <c r="CA184" i="7"/>
  <c r="CD184" i="7" s="1"/>
  <c r="BY184" i="7"/>
  <c r="BU184" i="7"/>
  <c r="BX184" i="7" s="1"/>
  <c r="BS184" i="7"/>
  <c r="BO184" i="7"/>
  <c r="BR184" i="7" s="1"/>
  <c r="BM184" i="7"/>
  <c r="BI184" i="7"/>
  <c r="BL184" i="7" s="1"/>
  <c r="BG184" i="7"/>
  <c r="BC184" i="7"/>
  <c r="BF184" i="7" s="1"/>
  <c r="BA184" i="7"/>
  <c r="AW184" i="7"/>
  <c r="AZ184" i="7" s="1"/>
  <c r="AU184" i="7"/>
  <c r="AQ184" i="7"/>
  <c r="AT184" i="7" s="1"/>
  <c r="AO184" i="7"/>
  <c r="AK184" i="7"/>
  <c r="AN184" i="7" s="1"/>
  <c r="AI184" i="7"/>
  <c r="AE184" i="7"/>
  <c r="AH184" i="7" s="1"/>
  <c r="AC184" i="7"/>
  <c r="Y184" i="7"/>
  <c r="AB184" i="7" s="1"/>
  <c r="W184" i="7"/>
  <c r="S184" i="7"/>
  <c r="V184" i="7" s="1"/>
  <c r="Q184" i="7"/>
  <c r="M184" i="7"/>
  <c r="P184" i="7" s="1"/>
  <c r="K184" i="7"/>
  <c r="DH183" i="7"/>
  <c r="DG183" i="7"/>
  <c r="DB183" i="7"/>
  <c r="DA183" i="7"/>
  <c r="CV183" i="7"/>
  <c r="CU183" i="7"/>
  <c r="CP183" i="7"/>
  <c r="CO183" i="7"/>
  <c r="CM183" i="7"/>
  <c r="CK183" i="7"/>
  <c r="CJ183" i="7"/>
  <c r="CI183" i="7"/>
  <c r="CD183" i="7"/>
  <c r="CC183" i="7"/>
  <c r="BX183" i="7"/>
  <c r="BW183" i="7"/>
  <c r="BO183" i="7"/>
  <c r="BR183" i="7" s="1"/>
  <c r="BM183" i="7"/>
  <c r="BL183" i="7"/>
  <c r="BK183" i="7"/>
  <c r="BF183" i="7"/>
  <c r="BE183" i="7"/>
  <c r="AZ183" i="7"/>
  <c r="AY183" i="7"/>
  <c r="AT183" i="7"/>
  <c r="AS183" i="7"/>
  <c r="AQ183" i="7"/>
  <c r="AO183" i="7"/>
  <c r="AN183" i="7"/>
  <c r="AM183" i="7"/>
  <c r="AH183" i="7"/>
  <c r="AG183" i="7"/>
  <c r="AB183" i="7"/>
  <c r="AA183" i="7"/>
  <c r="S183" i="7"/>
  <c r="V183" i="7" s="1"/>
  <c r="Q183" i="7"/>
  <c r="M183" i="7"/>
  <c r="P183" i="7" s="1"/>
  <c r="K183" i="7"/>
  <c r="DH182" i="7"/>
  <c r="DG182" i="7"/>
  <c r="DB182" i="7"/>
  <c r="DA182" i="7"/>
  <c r="CV182" i="7"/>
  <c r="CU182" i="7"/>
  <c r="CP182" i="7"/>
  <c r="CO182" i="7"/>
  <c r="CM182" i="7"/>
  <c r="CK182" i="7"/>
  <c r="CJ182" i="7"/>
  <c r="CI182" i="7"/>
  <c r="CD182" i="7"/>
  <c r="CC182" i="7"/>
  <c r="BX182" i="7"/>
  <c r="BW182" i="7"/>
  <c r="BO182" i="7"/>
  <c r="BR182" i="7" s="1"/>
  <c r="BM182" i="7"/>
  <c r="BL182" i="7"/>
  <c r="BK182" i="7"/>
  <c r="BF182" i="7"/>
  <c r="BE182" i="7"/>
  <c r="AZ182" i="7"/>
  <c r="AY182" i="7"/>
  <c r="AT182" i="7"/>
  <c r="AS182" i="7"/>
  <c r="AQ182" i="7"/>
  <c r="AO182" i="7"/>
  <c r="AN182" i="7"/>
  <c r="AM182" i="7"/>
  <c r="AH182" i="7"/>
  <c r="AG182" i="7"/>
  <c r="AB182" i="7"/>
  <c r="AA182" i="7"/>
  <c r="S182" i="7"/>
  <c r="V182" i="7" s="1"/>
  <c r="Q182" i="7"/>
  <c r="M182" i="7"/>
  <c r="P182" i="7" s="1"/>
  <c r="K182" i="7"/>
  <c r="DH181" i="7"/>
  <c r="DG181" i="7"/>
  <c r="DB181" i="7"/>
  <c r="DA181" i="7"/>
  <c r="CV181" i="7"/>
  <c r="CU181" i="7"/>
  <c r="CP181" i="7"/>
  <c r="CO181" i="7"/>
  <c r="CM181" i="7"/>
  <c r="CK181" i="7"/>
  <c r="CJ181" i="7"/>
  <c r="CI181" i="7"/>
  <c r="CD181" i="7"/>
  <c r="CC181" i="7"/>
  <c r="BX181" i="7"/>
  <c r="BW181" i="7"/>
  <c r="BO181" i="7"/>
  <c r="BR181" i="7" s="1"/>
  <c r="BM181" i="7"/>
  <c r="BL181" i="7"/>
  <c r="BK181" i="7"/>
  <c r="BF181" i="7"/>
  <c r="BE181" i="7"/>
  <c r="AZ181" i="7"/>
  <c r="AY181" i="7"/>
  <c r="AT181" i="7"/>
  <c r="AS181" i="7"/>
  <c r="AQ181" i="7"/>
  <c r="AO181" i="7"/>
  <c r="AN181" i="7"/>
  <c r="AM181" i="7"/>
  <c r="AH181" i="7"/>
  <c r="AG181" i="7"/>
  <c r="AB181" i="7"/>
  <c r="AA181" i="7"/>
  <c r="S181" i="7"/>
  <c r="V181" i="7" s="1"/>
  <c r="Q181" i="7"/>
  <c r="M181" i="7"/>
  <c r="P181" i="7" s="1"/>
  <c r="K181" i="7"/>
  <c r="DH180" i="7"/>
  <c r="DG180" i="7"/>
  <c r="DB180" i="7"/>
  <c r="DA180" i="7"/>
  <c r="CV180" i="7"/>
  <c r="CU180" i="7"/>
  <c r="CP180" i="7"/>
  <c r="CO180" i="7"/>
  <c r="CM180" i="7"/>
  <c r="CK180" i="7"/>
  <c r="CJ180" i="7"/>
  <c r="CI180" i="7"/>
  <c r="CD180" i="7"/>
  <c r="CC180" i="7"/>
  <c r="BX180" i="7"/>
  <c r="BW180" i="7"/>
  <c r="BO180" i="7"/>
  <c r="BR180" i="7" s="1"/>
  <c r="BM180" i="7"/>
  <c r="BL180" i="7"/>
  <c r="BK180" i="7"/>
  <c r="BF180" i="7"/>
  <c r="BE180" i="7"/>
  <c r="AZ180" i="7"/>
  <c r="AY180" i="7"/>
  <c r="AT180" i="7"/>
  <c r="AS180" i="7"/>
  <c r="AQ180" i="7"/>
  <c r="AO180" i="7"/>
  <c r="AN180" i="7"/>
  <c r="AM180" i="7"/>
  <c r="AH180" i="7"/>
  <c r="AG180" i="7"/>
  <c r="AB180" i="7"/>
  <c r="AA180" i="7"/>
  <c r="S180" i="7"/>
  <c r="V180" i="7" s="1"/>
  <c r="Q180" i="7"/>
  <c r="M180" i="7"/>
  <c r="P180" i="7" s="1"/>
  <c r="K180" i="7"/>
  <c r="DH179" i="7"/>
  <c r="DG179" i="7"/>
  <c r="DB179" i="7"/>
  <c r="DA179" i="7"/>
  <c r="CV179" i="7"/>
  <c r="CU179" i="7"/>
  <c r="CP179" i="7"/>
  <c r="CO179" i="7"/>
  <c r="CM179" i="7"/>
  <c r="CK179" i="7"/>
  <c r="CJ179" i="7"/>
  <c r="CI179" i="7"/>
  <c r="CD179" i="7"/>
  <c r="CC179" i="7"/>
  <c r="BX179" i="7"/>
  <c r="BW179" i="7"/>
  <c r="BO179" i="7"/>
  <c r="BR179" i="7" s="1"/>
  <c r="BM179" i="7"/>
  <c r="BL179" i="7"/>
  <c r="BK179" i="7"/>
  <c r="BF179" i="7"/>
  <c r="BE179" i="7"/>
  <c r="AZ179" i="7"/>
  <c r="AY179" i="7"/>
  <c r="AT179" i="7"/>
  <c r="AS179" i="7"/>
  <c r="AQ179" i="7"/>
  <c r="AO179" i="7"/>
  <c r="AN179" i="7"/>
  <c r="AM179" i="7"/>
  <c r="AH179" i="7"/>
  <c r="AG179" i="7"/>
  <c r="AB179" i="7"/>
  <c r="AA179" i="7"/>
  <c r="S179" i="7"/>
  <c r="V179" i="7" s="1"/>
  <c r="Q179" i="7"/>
  <c r="M179" i="7"/>
  <c r="P179" i="7" s="1"/>
  <c r="K179" i="7"/>
  <c r="DH178" i="7"/>
  <c r="DG178" i="7"/>
  <c r="DB178" i="7"/>
  <c r="DA178" i="7"/>
  <c r="CV178" i="7"/>
  <c r="CU178" i="7"/>
  <c r="CP178" i="7"/>
  <c r="CO178" i="7"/>
  <c r="CM178" i="7"/>
  <c r="CK178" i="7"/>
  <c r="CJ178" i="7"/>
  <c r="CI178" i="7"/>
  <c r="CD178" i="7"/>
  <c r="CC178" i="7"/>
  <c r="BX178" i="7"/>
  <c r="BW178" i="7"/>
  <c r="BO178" i="7"/>
  <c r="BR178" i="7" s="1"/>
  <c r="BM178" i="7"/>
  <c r="BL178" i="7"/>
  <c r="BK178" i="7"/>
  <c r="BF178" i="7"/>
  <c r="BE178" i="7"/>
  <c r="AZ178" i="7"/>
  <c r="AY178" i="7"/>
  <c r="AT178" i="7"/>
  <c r="AS178" i="7"/>
  <c r="AQ178" i="7"/>
  <c r="AO178" i="7"/>
  <c r="AN178" i="7"/>
  <c r="AM178" i="7"/>
  <c r="AH178" i="7"/>
  <c r="AG178" i="7"/>
  <c r="AB178" i="7"/>
  <c r="AA178" i="7"/>
  <c r="S178" i="7"/>
  <c r="V178" i="7" s="1"/>
  <c r="Q178" i="7"/>
  <c r="M178" i="7"/>
  <c r="P178" i="7" s="1"/>
  <c r="K178" i="7"/>
  <c r="DE177" i="7"/>
  <c r="DH177" i="7" s="1"/>
  <c r="DC177" i="7"/>
  <c r="CY177" i="7"/>
  <c r="DB177" i="7" s="1"/>
  <c r="CW177" i="7"/>
  <c r="CS177" i="7"/>
  <c r="CV177" i="7" s="1"/>
  <c r="CQ177" i="7"/>
  <c r="CM177" i="7"/>
  <c r="CP177" i="7" s="1"/>
  <c r="CK177" i="7"/>
  <c r="CG177" i="7"/>
  <c r="CJ177" i="7" s="1"/>
  <c r="CE177" i="7"/>
  <c r="CA177" i="7"/>
  <c r="CD177" i="7" s="1"/>
  <c r="BY177" i="7"/>
  <c r="BU177" i="7"/>
  <c r="BX177" i="7" s="1"/>
  <c r="BS177" i="7"/>
  <c r="BO177" i="7"/>
  <c r="BR177" i="7" s="1"/>
  <c r="BM177" i="7"/>
  <c r="BI177" i="7"/>
  <c r="BL177" i="7" s="1"/>
  <c r="BG177" i="7"/>
  <c r="BC177" i="7"/>
  <c r="BF177" i="7" s="1"/>
  <c r="BA177" i="7"/>
  <c r="AW177" i="7"/>
  <c r="AZ177" i="7" s="1"/>
  <c r="AU177" i="7"/>
  <c r="AQ177" i="7"/>
  <c r="AT177" i="7" s="1"/>
  <c r="AO177" i="7"/>
  <c r="AK177" i="7"/>
  <c r="AN177" i="7" s="1"/>
  <c r="AI177" i="7"/>
  <c r="AE177" i="7"/>
  <c r="AH177" i="7" s="1"/>
  <c r="AC177" i="7"/>
  <c r="Y177" i="7"/>
  <c r="AB177" i="7" s="1"/>
  <c r="W177" i="7"/>
  <c r="S177" i="7"/>
  <c r="V177" i="7" s="1"/>
  <c r="Q177" i="7"/>
  <c r="M177" i="7"/>
  <c r="P177" i="7" s="1"/>
  <c r="K177" i="7"/>
  <c r="DH176" i="7"/>
  <c r="DG176" i="7"/>
  <c r="DB176" i="7"/>
  <c r="DA176" i="7"/>
  <c r="CV176" i="7"/>
  <c r="CU176" i="7"/>
  <c r="CP176" i="7"/>
  <c r="CO176" i="7"/>
  <c r="CM176" i="7"/>
  <c r="CK176" i="7"/>
  <c r="CJ176" i="7"/>
  <c r="CI176" i="7"/>
  <c r="CD176" i="7"/>
  <c r="CC176" i="7"/>
  <c r="BX176" i="7"/>
  <c r="BW176" i="7"/>
  <c r="BO176" i="7"/>
  <c r="BR176" i="7" s="1"/>
  <c r="BM176" i="7"/>
  <c r="BL176" i="7"/>
  <c r="BK176" i="7"/>
  <c r="BF176" i="7"/>
  <c r="BE176" i="7"/>
  <c r="AZ176" i="7"/>
  <c r="AY176" i="7"/>
  <c r="AT176" i="7"/>
  <c r="AS176" i="7"/>
  <c r="AQ176" i="7"/>
  <c r="AO176" i="7"/>
  <c r="AN176" i="7"/>
  <c r="AM176" i="7"/>
  <c r="AH176" i="7"/>
  <c r="AG176" i="7"/>
  <c r="AB176" i="7"/>
  <c r="AA176" i="7"/>
  <c r="S176" i="7"/>
  <c r="V176" i="7" s="1"/>
  <c r="Q176" i="7"/>
  <c r="M176" i="7"/>
  <c r="P176" i="7" s="1"/>
  <c r="K176" i="7"/>
  <c r="DH175" i="7"/>
  <c r="DG175" i="7"/>
  <c r="DB175" i="7"/>
  <c r="DA175" i="7"/>
  <c r="CV175" i="7"/>
  <c r="CU175" i="7"/>
  <c r="CP175" i="7"/>
  <c r="CO175" i="7"/>
  <c r="CM175" i="7"/>
  <c r="CK175" i="7"/>
  <c r="CJ175" i="7"/>
  <c r="CI175" i="7"/>
  <c r="CD175" i="7"/>
  <c r="CC175" i="7"/>
  <c r="BX175" i="7"/>
  <c r="BW175" i="7"/>
  <c r="BO175" i="7"/>
  <c r="BR175" i="7" s="1"/>
  <c r="BM175" i="7"/>
  <c r="BL175" i="7"/>
  <c r="BK175" i="7"/>
  <c r="BF175" i="7"/>
  <c r="BE175" i="7"/>
  <c r="AZ175" i="7"/>
  <c r="AY175" i="7"/>
  <c r="AT175" i="7"/>
  <c r="AS175" i="7"/>
  <c r="AQ175" i="7"/>
  <c r="AO175" i="7"/>
  <c r="AN175" i="7"/>
  <c r="AM175" i="7"/>
  <c r="AH175" i="7"/>
  <c r="AG175" i="7"/>
  <c r="AB175" i="7"/>
  <c r="AA175" i="7"/>
  <c r="S175" i="7"/>
  <c r="V175" i="7" s="1"/>
  <c r="Q175" i="7"/>
  <c r="M175" i="7"/>
  <c r="P175" i="7" s="1"/>
  <c r="K175" i="7"/>
  <c r="DE174" i="7"/>
  <c r="DH174" i="7" s="1"/>
  <c r="DC174" i="7"/>
  <c r="CY174" i="7"/>
  <c r="DB174" i="7" s="1"/>
  <c r="CW174" i="7"/>
  <c r="CS174" i="7"/>
  <c r="CV174" i="7" s="1"/>
  <c r="CQ174" i="7"/>
  <c r="CM174" i="7"/>
  <c r="CP174" i="7" s="1"/>
  <c r="CK174" i="7"/>
  <c r="CG174" i="7"/>
  <c r="CJ174" i="7" s="1"/>
  <c r="CE174" i="7"/>
  <c r="CA174" i="7"/>
  <c r="CD174" i="7" s="1"/>
  <c r="BY174" i="7"/>
  <c r="BU174" i="7"/>
  <c r="BX174" i="7" s="1"/>
  <c r="BS174" i="7"/>
  <c r="BO174" i="7"/>
  <c r="BR174" i="7" s="1"/>
  <c r="BM174" i="7"/>
  <c r="BI174" i="7"/>
  <c r="BL174" i="7" s="1"/>
  <c r="BG174" i="7"/>
  <c r="BC174" i="7"/>
  <c r="BF174" i="7" s="1"/>
  <c r="BA174" i="7"/>
  <c r="AW174" i="7"/>
  <c r="AZ174" i="7" s="1"/>
  <c r="AU174" i="7"/>
  <c r="AQ174" i="7"/>
  <c r="AT174" i="7" s="1"/>
  <c r="AO174" i="7"/>
  <c r="AK174" i="7"/>
  <c r="AN174" i="7" s="1"/>
  <c r="AI174" i="7"/>
  <c r="AE174" i="7"/>
  <c r="AH174" i="7" s="1"/>
  <c r="AC174" i="7"/>
  <c r="Y174" i="7"/>
  <c r="AB174" i="7" s="1"/>
  <c r="W174" i="7"/>
  <c r="S174" i="7"/>
  <c r="V174" i="7" s="1"/>
  <c r="Q174" i="7"/>
  <c r="M174" i="7"/>
  <c r="P174" i="7" s="1"/>
  <c r="K174" i="7"/>
  <c r="DH173" i="7"/>
  <c r="DG173" i="7"/>
  <c r="DB173" i="7"/>
  <c r="DA173" i="7"/>
  <c r="CV173" i="7"/>
  <c r="CU173" i="7"/>
  <c r="CP173" i="7"/>
  <c r="CO173" i="7"/>
  <c r="CM173" i="7"/>
  <c r="CK173" i="7"/>
  <c r="CJ173" i="7"/>
  <c r="CI173" i="7"/>
  <c r="CD173" i="7"/>
  <c r="CC173" i="7"/>
  <c r="BX173" i="7"/>
  <c r="BW173" i="7"/>
  <c r="BO173" i="7"/>
  <c r="BR173" i="7" s="1"/>
  <c r="BM173" i="7"/>
  <c r="BL173" i="7"/>
  <c r="BK173" i="7"/>
  <c r="BF173" i="7"/>
  <c r="BE173" i="7"/>
  <c r="AZ173" i="7"/>
  <c r="AY173" i="7"/>
  <c r="AT173" i="7"/>
  <c r="AS173" i="7"/>
  <c r="AQ173" i="7"/>
  <c r="AO173" i="7"/>
  <c r="AN173" i="7"/>
  <c r="AM173" i="7"/>
  <c r="AH173" i="7"/>
  <c r="AG173" i="7"/>
  <c r="AB173" i="7"/>
  <c r="AA173" i="7"/>
  <c r="S173" i="7"/>
  <c r="V173" i="7" s="1"/>
  <c r="Q173" i="7"/>
  <c r="M173" i="7"/>
  <c r="P173" i="7" s="1"/>
  <c r="K173" i="7"/>
  <c r="DH172" i="7"/>
  <c r="DG172" i="7"/>
  <c r="DB172" i="7"/>
  <c r="DA172" i="7"/>
  <c r="CV172" i="7"/>
  <c r="CU172" i="7"/>
  <c r="CP172" i="7"/>
  <c r="CO172" i="7"/>
  <c r="CM172" i="7"/>
  <c r="CK172" i="7"/>
  <c r="CJ172" i="7"/>
  <c r="CI172" i="7"/>
  <c r="CD172" i="7"/>
  <c r="CC172" i="7"/>
  <c r="BX172" i="7"/>
  <c r="BW172" i="7"/>
  <c r="BO172" i="7"/>
  <c r="BR172" i="7" s="1"/>
  <c r="BM172" i="7"/>
  <c r="BL172" i="7"/>
  <c r="BK172" i="7"/>
  <c r="BF172" i="7"/>
  <c r="BE172" i="7"/>
  <c r="AZ172" i="7"/>
  <c r="AY172" i="7"/>
  <c r="AT172" i="7"/>
  <c r="AS172" i="7"/>
  <c r="AQ172" i="7"/>
  <c r="AO172" i="7"/>
  <c r="AN172" i="7"/>
  <c r="AM172" i="7"/>
  <c r="AH172" i="7"/>
  <c r="AG172" i="7"/>
  <c r="AB172" i="7"/>
  <c r="AA172" i="7"/>
  <c r="S172" i="7"/>
  <c r="V172" i="7" s="1"/>
  <c r="Q172" i="7"/>
  <c r="M172" i="7"/>
  <c r="P172" i="7" s="1"/>
  <c r="K172" i="7"/>
  <c r="DH171" i="7"/>
  <c r="DG171" i="7"/>
  <c r="DB171" i="7"/>
  <c r="DA171" i="7"/>
  <c r="CV171" i="7"/>
  <c r="CU171" i="7"/>
  <c r="CP171" i="7"/>
  <c r="CO171" i="7"/>
  <c r="CM171" i="7"/>
  <c r="CK171" i="7"/>
  <c r="CJ171" i="7"/>
  <c r="CI171" i="7"/>
  <c r="CD171" i="7"/>
  <c r="CC171" i="7"/>
  <c r="BX171" i="7"/>
  <c r="BW171" i="7"/>
  <c r="BO171" i="7"/>
  <c r="BR171" i="7" s="1"/>
  <c r="BM171" i="7"/>
  <c r="BL171" i="7"/>
  <c r="BK171" i="7"/>
  <c r="BF171" i="7"/>
  <c r="BE171" i="7"/>
  <c r="AZ171" i="7"/>
  <c r="AY171" i="7"/>
  <c r="AT171" i="7"/>
  <c r="AS171" i="7"/>
  <c r="AQ171" i="7"/>
  <c r="AO171" i="7"/>
  <c r="AN171" i="7"/>
  <c r="AM171" i="7"/>
  <c r="AH171" i="7"/>
  <c r="AG171" i="7"/>
  <c r="AB171" i="7"/>
  <c r="AA171" i="7"/>
  <c r="S171" i="7"/>
  <c r="V171" i="7" s="1"/>
  <c r="Q171" i="7"/>
  <c r="M171" i="7"/>
  <c r="P171" i="7" s="1"/>
  <c r="K171" i="7"/>
  <c r="DH170" i="7"/>
  <c r="DG170" i="7"/>
  <c r="DB170" i="7"/>
  <c r="DA170" i="7"/>
  <c r="CV170" i="7"/>
  <c r="CU170" i="7"/>
  <c r="CP170" i="7"/>
  <c r="CO170" i="7"/>
  <c r="CM170" i="7"/>
  <c r="CK170" i="7"/>
  <c r="CJ170" i="7"/>
  <c r="CI170" i="7"/>
  <c r="CD170" i="7"/>
  <c r="CC170" i="7"/>
  <c r="BX170" i="7"/>
  <c r="BW170" i="7"/>
  <c r="BO170" i="7"/>
  <c r="BR170" i="7" s="1"/>
  <c r="BM170" i="7"/>
  <c r="BL170" i="7"/>
  <c r="BK170" i="7"/>
  <c r="BF170" i="7"/>
  <c r="BE170" i="7"/>
  <c r="AZ170" i="7"/>
  <c r="AY170" i="7"/>
  <c r="AT170" i="7"/>
  <c r="AS170" i="7"/>
  <c r="AQ170" i="7"/>
  <c r="AO170" i="7"/>
  <c r="AN170" i="7"/>
  <c r="AM170" i="7"/>
  <c r="AH170" i="7"/>
  <c r="AG170" i="7"/>
  <c r="AB170" i="7"/>
  <c r="AA170" i="7"/>
  <c r="S170" i="7"/>
  <c r="V170" i="7" s="1"/>
  <c r="Q170" i="7"/>
  <c r="M170" i="7"/>
  <c r="P170" i="7" s="1"/>
  <c r="K170" i="7"/>
  <c r="DE169" i="7"/>
  <c r="DH169" i="7" s="1"/>
  <c r="DC169" i="7"/>
  <c r="CY169" i="7"/>
  <c r="DB169" i="7" s="1"/>
  <c r="CW169" i="7"/>
  <c r="CS169" i="7"/>
  <c r="CV169" i="7" s="1"/>
  <c r="CQ169" i="7"/>
  <c r="CM169" i="7"/>
  <c r="CP169" i="7" s="1"/>
  <c r="CK169" i="7"/>
  <c r="CG169" i="7"/>
  <c r="CJ169" i="7" s="1"/>
  <c r="CE169" i="7"/>
  <c r="CA169" i="7"/>
  <c r="CD169" i="7" s="1"/>
  <c r="BY169" i="7"/>
  <c r="BU169" i="7"/>
  <c r="BX169" i="7" s="1"/>
  <c r="BS169" i="7"/>
  <c r="BO169" i="7"/>
  <c r="BR169" i="7" s="1"/>
  <c r="BM169" i="7"/>
  <c r="BI169" i="7"/>
  <c r="BL169" i="7" s="1"/>
  <c r="BG169" i="7"/>
  <c r="BC169" i="7"/>
  <c r="BF169" i="7" s="1"/>
  <c r="BA169" i="7"/>
  <c r="AW169" i="7"/>
  <c r="AZ169" i="7" s="1"/>
  <c r="AU169" i="7"/>
  <c r="AQ169" i="7"/>
  <c r="AT169" i="7" s="1"/>
  <c r="AO169" i="7"/>
  <c r="AK169" i="7"/>
  <c r="AN169" i="7" s="1"/>
  <c r="AI169" i="7"/>
  <c r="AE169" i="7"/>
  <c r="AH169" i="7" s="1"/>
  <c r="AC169" i="7"/>
  <c r="Y169" i="7"/>
  <c r="W169" i="7"/>
  <c r="Q169" i="7"/>
  <c r="K169" i="7"/>
  <c r="DE168" i="7"/>
  <c r="DC168" i="7"/>
  <c r="CY168" i="7"/>
  <c r="CW168" i="7"/>
  <c r="CS168" i="7"/>
  <c r="CQ168" i="7"/>
  <c r="CM168" i="7"/>
  <c r="CK168" i="7"/>
  <c r="CG168" i="7"/>
  <c r="CE168" i="7"/>
  <c r="CA168" i="7"/>
  <c r="BY168" i="7"/>
  <c r="BU168" i="7"/>
  <c r="BS168" i="7"/>
  <c r="BO168" i="7"/>
  <c r="BM168" i="7"/>
  <c r="BI168" i="7"/>
  <c r="BG168" i="7"/>
  <c r="BC168" i="7"/>
  <c r="BA168" i="7"/>
  <c r="AW168" i="7"/>
  <c r="AU168" i="7"/>
  <c r="AQ168" i="7"/>
  <c r="AO168" i="7"/>
  <c r="AK168" i="7"/>
  <c r="AI168" i="7"/>
  <c r="AE168" i="7"/>
  <c r="AC168" i="7"/>
  <c r="W168" i="7"/>
  <c r="Q168" i="7"/>
  <c r="K168" i="7" s="1"/>
  <c r="DH166" i="7"/>
  <c r="DG166" i="7"/>
  <c r="DB166" i="7"/>
  <c r="DA166" i="7"/>
  <c r="CV166" i="7"/>
  <c r="CU166" i="7"/>
  <c r="CP166" i="7"/>
  <c r="CO166" i="7"/>
  <c r="CM166" i="7"/>
  <c r="CK166" i="7"/>
  <c r="CJ166" i="7"/>
  <c r="CI166" i="7"/>
  <c r="CD166" i="7"/>
  <c r="CC166" i="7"/>
  <c r="BX166" i="7"/>
  <c r="BW166" i="7"/>
  <c r="BO166" i="7"/>
  <c r="BM166" i="7"/>
  <c r="BL166" i="7"/>
  <c r="BK166" i="7"/>
  <c r="BF166" i="7"/>
  <c r="BE166" i="7"/>
  <c r="AZ166" i="7"/>
  <c r="AY166" i="7"/>
  <c r="AT166" i="7"/>
  <c r="AS166" i="7"/>
  <c r="AQ166" i="7"/>
  <c r="AO166" i="7"/>
  <c r="AN166" i="7"/>
  <c r="AM166" i="7"/>
  <c r="AH166" i="7"/>
  <c r="AG166" i="7"/>
  <c r="AB166" i="7"/>
  <c r="AA166" i="7"/>
  <c r="S166" i="7"/>
  <c r="Q166" i="7"/>
  <c r="M166" i="7"/>
  <c r="K166" i="7"/>
  <c r="DH165" i="7"/>
  <c r="DG165" i="7"/>
  <c r="DB165" i="7"/>
  <c r="DA165" i="7"/>
  <c r="CV165" i="7"/>
  <c r="CU165" i="7"/>
  <c r="CP165" i="7"/>
  <c r="CO165" i="7"/>
  <c r="CM165" i="7"/>
  <c r="CK165" i="7"/>
  <c r="CJ165" i="7"/>
  <c r="CI165" i="7"/>
  <c r="CD165" i="7"/>
  <c r="CC165" i="7"/>
  <c r="BX165" i="7"/>
  <c r="BW165" i="7"/>
  <c r="BO165" i="7"/>
  <c r="BM165" i="7"/>
  <c r="BL165" i="7"/>
  <c r="BK165" i="7"/>
  <c r="BF165" i="7"/>
  <c r="BE165" i="7"/>
  <c r="AZ165" i="7"/>
  <c r="AY165" i="7"/>
  <c r="AT165" i="7"/>
  <c r="AS165" i="7"/>
  <c r="AQ165" i="7"/>
  <c r="AO165" i="7"/>
  <c r="AN165" i="7"/>
  <c r="AM165" i="7"/>
  <c r="AH165" i="7"/>
  <c r="AG165" i="7"/>
  <c r="AB165" i="7"/>
  <c r="AA165" i="7"/>
  <c r="S165" i="7"/>
  <c r="Q165" i="7"/>
  <c r="K165" i="7" s="1"/>
  <c r="DH164" i="7"/>
  <c r="DG164" i="7"/>
  <c r="DB164" i="7"/>
  <c r="DA164" i="7"/>
  <c r="CV164" i="7"/>
  <c r="CU164" i="7"/>
  <c r="CP164" i="7"/>
  <c r="CO164" i="7"/>
  <c r="CM164" i="7"/>
  <c r="CK164" i="7"/>
  <c r="CJ164" i="7"/>
  <c r="CI164" i="7"/>
  <c r="CD164" i="7"/>
  <c r="CC164" i="7"/>
  <c r="BX164" i="7"/>
  <c r="BW164" i="7"/>
  <c r="BO164" i="7"/>
  <c r="BM164" i="7"/>
  <c r="BL164" i="7"/>
  <c r="BK164" i="7"/>
  <c r="BF164" i="7"/>
  <c r="BE164" i="7"/>
  <c r="AZ164" i="7"/>
  <c r="AY164" i="7"/>
  <c r="AT164" i="7"/>
  <c r="AS164" i="7"/>
  <c r="AQ164" i="7"/>
  <c r="AO164" i="7"/>
  <c r="AN164" i="7"/>
  <c r="AM164" i="7"/>
  <c r="AH164" i="7"/>
  <c r="AG164" i="7"/>
  <c r="AB164" i="7"/>
  <c r="AA164" i="7"/>
  <c r="S164" i="7"/>
  <c r="Q164" i="7"/>
  <c r="M164" i="7"/>
  <c r="K164" i="7"/>
  <c r="DE163" i="7"/>
  <c r="DC163" i="7"/>
  <c r="CY163" i="7"/>
  <c r="CW163" i="7"/>
  <c r="CW162" i="7" s="1"/>
  <c r="CS163" i="7"/>
  <c r="CQ163" i="7"/>
  <c r="CM163" i="7"/>
  <c r="CK163" i="7"/>
  <c r="CG163" i="7"/>
  <c r="CE163" i="7"/>
  <c r="CA163" i="7"/>
  <c r="BY163" i="7"/>
  <c r="BY162" i="7" s="1"/>
  <c r="BU163" i="7"/>
  <c r="BS163" i="7"/>
  <c r="BO163" i="7"/>
  <c r="BM163" i="7"/>
  <c r="BI163" i="7"/>
  <c r="BG163" i="7"/>
  <c r="BC163" i="7"/>
  <c r="BA163" i="7"/>
  <c r="BA162" i="7" s="1"/>
  <c r="AW163" i="7"/>
  <c r="AU163" i="7"/>
  <c r="AQ163" i="7"/>
  <c r="AO163" i="7"/>
  <c r="AK163" i="7"/>
  <c r="AI163" i="7"/>
  <c r="AE163" i="7"/>
  <c r="AC163" i="7"/>
  <c r="AC162" i="7" s="1"/>
  <c r="Y163" i="7"/>
  <c r="W163" i="7"/>
  <c r="S163" i="7"/>
  <c r="Q163" i="7"/>
  <c r="K163" i="7" s="1"/>
  <c r="DE162" i="7"/>
  <c r="DC162" i="7"/>
  <c r="CS162" i="7"/>
  <c r="CQ162" i="7"/>
  <c r="CK162" i="7" s="1"/>
  <c r="CG162" i="7"/>
  <c r="CE162" i="7"/>
  <c r="BU162" i="7"/>
  <c r="BS162" i="7"/>
  <c r="BM162" i="7" s="1"/>
  <c r="BI162" i="7"/>
  <c r="BG162" i="7"/>
  <c r="AW162" i="7"/>
  <c r="AU162" i="7"/>
  <c r="AO162" i="7" s="1"/>
  <c r="AK162" i="7"/>
  <c r="AI162" i="7"/>
  <c r="Y162" i="7"/>
  <c r="W162" i="7"/>
  <c r="Q162" i="7" s="1"/>
  <c r="K162" i="7" s="1"/>
  <c r="DH161" i="7"/>
  <c r="DG161" i="7"/>
  <c r="DB161" i="7"/>
  <c r="DA161" i="7"/>
  <c r="CV161" i="7"/>
  <c r="CU161" i="7"/>
  <c r="CP161" i="7"/>
  <c r="CO161" i="7"/>
  <c r="CM161" i="7"/>
  <c r="CK161" i="7"/>
  <c r="CJ161" i="7"/>
  <c r="CI161" i="7"/>
  <c r="CD161" i="7"/>
  <c r="CC161" i="7"/>
  <c r="BX161" i="7"/>
  <c r="BW161" i="7"/>
  <c r="BO161" i="7"/>
  <c r="BM161" i="7"/>
  <c r="BL161" i="7"/>
  <c r="BK161" i="7"/>
  <c r="BF161" i="7"/>
  <c r="BE161" i="7"/>
  <c r="AZ161" i="7"/>
  <c r="AY161" i="7"/>
  <c r="AT161" i="7"/>
  <c r="AS161" i="7"/>
  <c r="AQ161" i="7"/>
  <c r="AO161" i="7"/>
  <c r="AN161" i="7"/>
  <c r="AM161" i="7"/>
  <c r="AH161" i="7"/>
  <c r="AG161" i="7"/>
  <c r="AB161" i="7"/>
  <c r="AA161" i="7"/>
  <c r="S161" i="7"/>
  <c r="Q161" i="7"/>
  <c r="K161" i="7" s="1"/>
  <c r="DH160" i="7"/>
  <c r="DG160" i="7"/>
  <c r="DB160" i="7"/>
  <c r="DA160" i="7"/>
  <c r="CV160" i="7"/>
  <c r="CU160" i="7"/>
  <c r="CP160" i="7"/>
  <c r="CO160" i="7"/>
  <c r="CM160" i="7"/>
  <c r="CK160" i="7"/>
  <c r="CJ160" i="7"/>
  <c r="CI160" i="7"/>
  <c r="CD160" i="7"/>
  <c r="CC160" i="7"/>
  <c r="BX160" i="7"/>
  <c r="BW160" i="7"/>
  <c r="BO160" i="7"/>
  <c r="BM160" i="7"/>
  <c r="BL160" i="7"/>
  <c r="BK160" i="7"/>
  <c r="BF160" i="7"/>
  <c r="BE160" i="7"/>
  <c r="AZ160" i="7"/>
  <c r="AY160" i="7"/>
  <c r="AT160" i="7"/>
  <c r="AS160" i="7"/>
  <c r="AQ160" i="7"/>
  <c r="AO160" i="7"/>
  <c r="AN160" i="7"/>
  <c r="AM160" i="7"/>
  <c r="AH160" i="7"/>
  <c r="AG160" i="7"/>
  <c r="AB160" i="7"/>
  <c r="AA160" i="7"/>
  <c r="S160" i="7"/>
  <c r="Q160" i="7"/>
  <c r="M160" i="7"/>
  <c r="K160" i="7"/>
  <c r="DE159" i="7"/>
  <c r="DC159" i="7"/>
  <c r="CY159" i="7"/>
  <c r="CW159" i="7"/>
  <c r="CS159" i="7"/>
  <c r="CQ159" i="7"/>
  <c r="CM159" i="7"/>
  <c r="CK159" i="7"/>
  <c r="CG159" i="7"/>
  <c r="CE159" i="7"/>
  <c r="CA159" i="7"/>
  <c r="BY159" i="7"/>
  <c r="BU159" i="7"/>
  <c r="BS159" i="7"/>
  <c r="BO159" i="7"/>
  <c r="BM159" i="7"/>
  <c r="BI159" i="7"/>
  <c r="BG159" i="7"/>
  <c r="BC159" i="7"/>
  <c r="BA159" i="7"/>
  <c r="AW159" i="7"/>
  <c r="AU159" i="7"/>
  <c r="AQ159" i="7"/>
  <c r="AO159" i="7"/>
  <c r="AK159" i="7"/>
  <c r="AI159" i="7"/>
  <c r="AE159" i="7"/>
  <c r="AC159" i="7"/>
  <c r="Y159" i="7"/>
  <c r="W159" i="7"/>
  <c r="S159" i="7"/>
  <c r="Q159" i="7"/>
  <c r="K159" i="7" s="1"/>
  <c r="DH158" i="7"/>
  <c r="DG158" i="7"/>
  <c r="DB158" i="7"/>
  <c r="DA158" i="7"/>
  <c r="CV158" i="7"/>
  <c r="CU158" i="7"/>
  <c r="CP158" i="7"/>
  <c r="CO158" i="7"/>
  <c r="CM158" i="7"/>
  <c r="CK158" i="7"/>
  <c r="CJ158" i="7"/>
  <c r="CI158" i="7"/>
  <c r="CD158" i="7"/>
  <c r="CC158" i="7"/>
  <c r="BX158" i="7"/>
  <c r="BW158" i="7"/>
  <c r="BO158" i="7"/>
  <c r="BM158" i="7"/>
  <c r="BL158" i="7"/>
  <c r="BK158" i="7"/>
  <c r="BF158" i="7"/>
  <c r="BE158" i="7"/>
  <c r="AZ158" i="7"/>
  <c r="AY158" i="7"/>
  <c r="AT158" i="7"/>
  <c r="AS158" i="7"/>
  <c r="AQ158" i="7"/>
  <c r="AO158" i="7"/>
  <c r="AN158" i="7"/>
  <c r="AM158" i="7"/>
  <c r="AH158" i="7"/>
  <c r="AG158" i="7"/>
  <c r="AB158" i="7"/>
  <c r="AA158" i="7"/>
  <c r="S158" i="7"/>
  <c r="Q158" i="7"/>
  <c r="M158" i="7"/>
  <c r="K158" i="7"/>
  <c r="DH157" i="7"/>
  <c r="DG157" i="7"/>
  <c r="DB157" i="7"/>
  <c r="DA157" i="7"/>
  <c r="CV157" i="7"/>
  <c r="CU157" i="7"/>
  <c r="CP157" i="7"/>
  <c r="CO157" i="7"/>
  <c r="CM157" i="7"/>
  <c r="CK157" i="7"/>
  <c r="CJ157" i="7"/>
  <c r="CI157" i="7"/>
  <c r="CD157" i="7"/>
  <c r="CC157" i="7"/>
  <c r="BX157" i="7"/>
  <c r="BW157" i="7"/>
  <c r="BO157" i="7"/>
  <c r="BM157" i="7"/>
  <c r="BL157" i="7"/>
  <c r="BK157" i="7"/>
  <c r="BF157" i="7"/>
  <c r="BE157" i="7"/>
  <c r="AZ157" i="7"/>
  <c r="AY157" i="7"/>
  <c r="AT157" i="7"/>
  <c r="AS157" i="7"/>
  <c r="AQ157" i="7"/>
  <c r="AO157" i="7"/>
  <c r="AN157" i="7"/>
  <c r="AM157" i="7"/>
  <c r="AH157" i="7"/>
  <c r="AG157" i="7"/>
  <c r="AB157" i="7"/>
  <c r="AA157" i="7"/>
  <c r="S157" i="7"/>
  <c r="Q157" i="7"/>
  <c r="K157" i="7" s="1"/>
  <c r="DH156" i="7"/>
  <c r="DG156" i="7"/>
  <c r="DB156" i="7"/>
  <c r="DA156" i="7"/>
  <c r="CV156" i="7"/>
  <c r="CU156" i="7"/>
  <c r="CP156" i="7"/>
  <c r="CO156" i="7"/>
  <c r="CM156" i="7"/>
  <c r="CK156" i="7"/>
  <c r="CJ156" i="7"/>
  <c r="CI156" i="7"/>
  <c r="CD156" i="7"/>
  <c r="CC156" i="7"/>
  <c r="BX156" i="7"/>
  <c r="BW156" i="7"/>
  <c r="BO156" i="7"/>
  <c r="BM156" i="7"/>
  <c r="BL156" i="7"/>
  <c r="BK156" i="7"/>
  <c r="BF156" i="7"/>
  <c r="BE156" i="7"/>
  <c r="AZ156" i="7"/>
  <c r="AY156" i="7"/>
  <c r="AT156" i="7"/>
  <c r="AS156" i="7"/>
  <c r="AQ156" i="7"/>
  <c r="AO156" i="7"/>
  <c r="AN156" i="7"/>
  <c r="AM156" i="7"/>
  <c r="AH156" i="7"/>
  <c r="AG156" i="7"/>
  <c r="AB156" i="7"/>
  <c r="AA156" i="7"/>
  <c r="S156" i="7"/>
  <c r="Q156" i="7"/>
  <c r="M156" i="7"/>
  <c r="K156" i="7"/>
  <c r="DE155" i="7"/>
  <c r="DC155" i="7"/>
  <c r="CY155" i="7"/>
  <c r="CW155" i="7"/>
  <c r="CS155" i="7"/>
  <c r="CQ155" i="7"/>
  <c r="CM155" i="7"/>
  <c r="CK155" i="7"/>
  <c r="CG155" i="7"/>
  <c r="CE155" i="7"/>
  <c r="CA155" i="7"/>
  <c r="BY155" i="7"/>
  <c r="BU155" i="7"/>
  <c r="BS155" i="7"/>
  <c r="BO155" i="7"/>
  <c r="BM155" i="7"/>
  <c r="BI155" i="7"/>
  <c r="BG155" i="7"/>
  <c r="BC155" i="7"/>
  <c r="BA155" i="7"/>
  <c r="AW155" i="7"/>
  <c r="AU155" i="7"/>
  <c r="AQ155" i="7"/>
  <c r="AO155" i="7"/>
  <c r="AK155" i="7"/>
  <c r="AI155" i="7"/>
  <c r="AE155" i="7"/>
  <c r="AC155" i="7"/>
  <c r="Y155" i="7"/>
  <c r="W155" i="7"/>
  <c r="S155" i="7"/>
  <c r="Q155" i="7"/>
  <c r="K155" i="7" s="1"/>
  <c r="DH154" i="7"/>
  <c r="DG154" i="7"/>
  <c r="DB154" i="7"/>
  <c r="DA154" i="7"/>
  <c r="CV154" i="7"/>
  <c r="CU154" i="7"/>
  <c r="CP154" i="7"/>
  <c r="CO154" i="7"/>
  <c r="CM154" i="7"/>
  <c r="CK154" i="7"/>
  <c r="CJ154" i="7"/>
  <c r="CI154" i="7"/>
  <c r="CD154" i="7"/>
  <c r="CC154" i="7"/>
  <c r="BX154" i="7"/>
  <c r="BW154" i="7"/>
  <c r="BO154" i="7"/>
  <c r="BM154" i="7"/>
  <c r="BL154" i="7"/>
  <c r="BK154" i="7"/>
  <c r="BF154" i="7"/>
  <c r="BE154" i="7"/>
  <c r="AZ154" i="7"/>
  <c r="AY154" i="7"/>
  <c r="AT154" i="7"/>
  <c r="AS154" i="7"/>
  <c r="AQ154" i="7"/>
  <c r="AO154" i="7"/>
  <c r="AN154" i="7"/>
  <c r="AM154" i="7"/>
  <c r="AH154" i="7"/>
  <c r="AG154" i="7"/>
  <c r="AB154" i="7"/>
  <c r="AA154" i="7"/>
  <c r="S154" i="7"/>
  <c r="Q154" i="7"/>
  <c r="M154" i="7"/>
  <c r="K154" i="7"/>
  <c r="DH153" i="7"/>
  <c r="DG153" i="7"/>
  <c r="DB153" i="7"/>
  <c r="DA153" i="7"/>
  <c r="CV153" i="7"/>
  <c r="CU153" i="7"/>
  <c r="CP153" i="7"/>
  <c r="CO153" i="7"/>
  <c r="CM153" i="7"/>
  <c r="CK153" i="7"/>
  <c r="CJ153" i="7"/>
  <c r="CI153" i="7"/>
  <c r="CD153" i="7"/>
  <c r="CC153" i="7"/>
  <c r="BX153" i="7"/>
  <c r="BW153" i="7"/>
  <c r="BO153" i="7"/>
  <c r="BM153" i="7"/>
  <c r="BL153" i="7"/>
  <c r="BK153" i="7"/>
  <c r="BF153" i="7"/>
  <c r="BE153" i="7"/>
  <c r="AZ153" i="7"/>
  <c r="AY153" i="7"/>
  <c r="AT153" i="7"/>
  <c r="AS153" i="7"/>
  <c r="AQ153" i="7"/>
  <c r="AO153" i="7"/>
  <c r="AN153" i="7"/>
  <c r="AM153" i="7"/>
  <c r="AH153" i="7"/>
  <c r="AG153" i="7"/>
  <c r="AB153" i="7"/>
  <c r="AA153" i="7"/>
  <c r="S153" i="7"/>
  <c r="Q153" i="7"/>
  <c r="K153" i="7" s="1"/>
  <c r="DE152" i="7"/>
  <c r="DC152" i="7"/>
  <c r="CY152" i="7"/>
  <c r="CW152" i="7"/>
  <c r="CS152" i="7"/>
  <c r="CQ152" i="7"/>
  <c r="CK152" i="7" s="1"/>
  <c r="CG152" i="7"/>
  <c r="CE152" i="7"/>
  <c r="CA152" i="7"/>
  <c r="BY152" i="7"/>
  <c r="BU152" i="7"/>
  <c r="BS152" i="7"/>
  <c r="BM152" i="7" s="1"/>
  <c r="BI152" i="7"/>
  <c r="BG152" i="7"/>
  <c r="BC152" i="7"/>
  <c r="BA152" i="7"/>
  <c r="AW152" i="7"/>
  <c r="AU152" i="7"/>
  <c r="AO152" i="7" s="1"/>
  <c r="AK152" i="7"/>
  <c r="AI152" i="7"/>
  <c r="AE152" i="7"/>
  <c r="AC152" i="7"/>
  <c r="Y152" i="7"/>
  <c r="W152" i="7"/>
  <c r="Q152" i="7" s="1"/>
  <c r="K152" i="7" s="1"/>
  <c r="DH151" i="7"/>
  <c r="DG151" i="7"/>
  <c r="DB151" i="7"/>
  <c r="DA151" i="7"/>
  <c r="CV151" i="7"/>
  <c r="CU151" i="7"/>
  <c r="CP151" i="7"/>
  <c r="CO151" i="7"/>
  <c r="CM151" i="7"/>
  <c r="CK151" i="7"/>
  <c r="CJ151" i="7"/>
  <c r="CI151" i="7"/>
  <c r="CD151" i="7"/>
  <c r="CC151" i="7"/>
  <c r="BX151" i="7"/>
  <c r="BW151" i="7"/>
  <c r="BO151" i="7"/>
  <c r="BM151" i="7"/>
  <c r="BL151" i="7"/>
  <c r="BK151" i="7"/>
  <c r="BF151" i="7"/>
  <c r="BE151" i="7"/>
  <c r="AZ151" i="7"/>
  <c r="AY151" i="7"/>
  <c r="AT151" i="7"/>
  <c r="AS151" i="7"/>
  <c r="AQ151" i="7"/>
  <c r="AO151" i="7"/>
  <c r="AN151" i="7"/>
  <c r="AM151" i="7"/>
  <c r="AH151" i="7"/>
  <c r="AG151" i="7"/>
  <c r="AB151" i="7"/>
  <c r="AA151" i="7"/>
  <c r="S151" i="7"/>
  <c r="Q151" i="7"/>
  <c r="K151" i="7" s="1"/>
  <c r="DH150" i="7"/>
  <c r="DG150" i="7"/>
  <c r="DB150" i="7"/>
  <c r="DA150" i="7"/>
  <c r="CV150" i="7"/>
  <c r="CU150" i="7"/>
  <c r="CP150" i="7"/>
  <c r="CO150" i="7"/>
  <c r="CM150" i="7"/>
  <c r="CK150" i="7"/>
  <c r="CJ150" i="7"/>
  <c r="CI150" i="7"/>
  <c r="CD150" i="7"/>
  <c r="CC150" i="7"/>
  <c r="BX150" i="7"/>
  <c r="BW150" i="7"/>
  <c r="BO150" i="7"/>
  <c r="BM150" i="7"/>
  <c r="BL150" i="7"/>
  <c r="BK150" i="7"/>
  <c r="BF150" i="7"/>
  <c r="BE150" i="7"/>
  <c r="AZ150" i="7"/>
  <c r="AY150" i="7"/>
  <c r="AT150" i="7"/>
  <c r="AS150" i="7"/>
  <c r="AQ150" i="7"/>
  <c r="AO150" i="7"/>
  <c r="AN150" i="7"/>
  <c r="AM150" i="7"/>
  <c r="AH150" i="7"/>
  <c r="AG150" i="7"/>
  <c r="AB150" i="7"/>
  <c r="AA150" i="7"/>
  <c r="S150" i="7"/>
  <c r="Q150" i="7"/>
  <c r="M150" i="7"/>
  <c r="K150" i="7"/>
  <c r="DE149" i="7"/>
  <c r="DC149" i="7"/>
  <c r="CY149" i="7"/>
  <c r="CW149" i="7"/>
  <c r="CS149" i="7"/>
  <c r="CQ149" i="7"/>
  <c r="CM149" i="7"/>
  <c r="CK149" i="7"/>
  <c r="CG149" i="7"/>
  <c r="CE149" i="7"/>
  <c r="CA149" i="7"/>
  <c r="BY149" i="7"/>
  <c r="BU149" i="7"/>
  <c r="BS149" i="7"/>
  <c r="BO149" i="7"/>
  <c r="BM149" i="7"/>
  <c r="BI149" i="7"/>
  <c r="BG149" i="7"/>
  <c r="BC149" i="7"/>
  <c r="BA149" i="7"/>
  <c r="AW149" i="7"/>
  <c r="AU149" i="7"/>
  <c r="AQ149" i="7"/>
  <c r="AO149" i="7"/>
  <c r="AK149" i="7"/>
  <c r="AI149" i="7"/>
  <c r="AE149" i="7"/>
  <c r="AC149" i="7"/>
  <c r="Y149" i="7"/>
  <c r="W149" i="7"/>
  <c r="S149" i="7"/>
  <c r="Q149" i="7"/>
  <c r="K149" i="7" s="1"/>
  <c r="DH148" i="7"/>
  <c r="DG148" i="7"/>
  <c r="DB148" i="7"/>
  <c r="DA148" i="7"/>
  <c r="CV148" i="7"/>
  <c r="CU148" i="7"/>
  <c r="CP148" i="7"/>
  <c r="CO148" i="7"/>
  <c r="CM148" i="7"/>
  <c r="CK148" i="7"/>
  <c r="CJ148" i="7"/>
  <c r="CI148" i="7"/>
  <c r="CD148" i="7"/>
  <c r="CC148" i="7"/>
  <c r="BX148" i="7"/>
  <c r="BW148" i="7"/>
  <c r="BO148" i="7"/>
  <c r="BM148" i="7"/>
  <c r="BL148" i="7"/>
  <c r="BK148" i="7"/>
  <c r="BF148" i="7"/>
  <c r="BE148" i="7"/>
  <c r="AZ148" i="7"/>
  <c r="AY148" i="7"/>
  <c r="AT148" i="7"/>
  <c r="AS148" i="7"/>
  <c r="AQ148" i="7"/>
  <c r="AO148" i="7"/>
  <c r="AN148" i="7"/>
  <c r="AM148" i="7"/>
  <c r="AH148" i="7"/>
  <c r="AG148" i="7"/>
  <c r="AB148" i="7"/>
  <c r="AA148" i="7"/>
  <c r="S148" i="7"/>
  <c r="Q148" i="7"/>
  <c r="K148" i="7"/>
  <c r="DH147" i="7"/>
  <c r="DG147" i="7"/>
  <c r="DB147" i="7"/>
  <c r="DA147" i="7"/>
  <c r="CV147" i="7"/>
  <c r="CU147" i="7"/>
  <c r="CM147" i="7"/>
  <c r="CK147" i="7"/>
  <c r="CJ147" i="7"/>
  <c r="CI147" i="7"/>
  <c r="CD147" i="7"/>
  <c r="CC147" i="7"/>
  <c r="BX147" i="7"/>
  <c r="BW147" i="7"/>
  <c r="BO147" i="7"/>
  <c r="BM147" i="7"/>
  <c r="BL147" i="7"/>
  <c r="BK147" i="7"/>
  <c r="BF147" i="7"/>
  <c r="BE147" i="7"/>
  <c r="AZ147" i="7"/>
  <c r="AY147" i="7"/>
  <c r="AT147" i="7"/>
  <c r="AS147" i="7"/>
  <c r="AQ147" i="7"/>
  <c r="AO147" i="7"/>
  <c r="AN147" i="7"/>
  <c r="AM147" i="7"/>
  <c r="AH147" i="7"/>
  <c r="AG147" i="7"/>
  <c r="AB147" i="7"/>
  <c r="AA147" i="7"/>
  <c r="S147" i="7"/>
  <c r="Q147" i="7"/>
  <c r="DG146" i="7"/>
  <c r="DE146" i="7"/>
  <c r="DC146" i="7"/>
  <c r="CY146" i="7"/>
  <c r="CW146" i="7"/>
  <c r="CS146" i="7"/>
  <c r="CQ146" i="7"/>
  <c r="CI146" i="7"/>
  <c r="CG146" i="7"/>
  <c r="CE146" i="7"/>
  <c r="CA146" i="7"/>
  <c r="BY146" i="7"/>
  <c r="BU146" i="7"/>
  <c r="BS146" i="7"/>
  <c r="BK146" i="7"/>
  <c r="BI146" i="7"/>
  <c r="BG146" i="7"/>
  <c r="BC146" i="7"/>
  <c r="BA146" i="7"/>
  <c r="AW146" i="7"/>
  <c r="AU146" i="7"/>
  <c r="AM146" i="7"/>
  <c r="AK146" i="7"/>
  <c r="AI146" i="7"/>
  <c r="AE146" i="7"/>
  <c r="AC146" i="7"/>
  <c r="Y146" i="7"/>
  <c r="W146" i="7"/>
  <c r="DH145" i="7"/>
  <c r="DG145" i="7"/>
  <c r="DB145" i="7"/>
  <c r="DA145" i="7"/>
  <c r="CV145" i="7"/>
  <c r="CU145" i="7"/>
  <c r="CM145" i="7"/>
  <c r="CK145" i="7"/>
  <c r="CJ145" i="7"/>
  <c r="CI145" i="7"/>
  <c r="CD145" i="7"/>
  <c r="CC145" i="7"/>
  <c r="BX145" i="7"/>
  <c r="BW145" i="7"/>
  <c r="BO145" i="7"/>
  <c r="BM145" i="7"/>
  <c r="BL145" i="7"/>
  <c r="BK145" i="7"/>
  <c r="BF145" i="7"/>
  <c r="BE145" i="7"/>
  <c r="AZ145" i="7"/>
  <c r="AY145" i="7"/>
  <c r="AT145" i="7"/>
  <c r="AS145" i="7"/>
  <c r="AQ145" i="7"/>
  <c r="AO145" i="7"/>
  <c r="AN145" i="7"/>
  <c r="AM145" i="7"/>
  <c r="AH145" i="7"/>
  <c r="AG145" i="7"/>
  <c r="AB145" i="7"/>
  <c r="AA145" i="7"/>
  <c r="S145" i="7"/>
  <c r="Q145" i="7"/>
  <c r="DH144" i="7"/>
  <c r="DG144" i="7"/>
  <c r="DB144" i="7"/>
  <c r="DA144" i="7"/>
  <c r="CV144" i="7"/>
  <c r="CU144" i="7"/>
  <c r="CP144" i="7"/>
  <c r="CM144" i="7"/>
  <c r="CK144" i="7"/>
  <c r="CO144" i="7" s="1"/>
  <c r="CJ144" i="7"/>
  <c r="CI144" i="7"/>
  <c r="CD144" i="7"/>
  <c r="CC144" i="7"/>
  <c r="BX144" i="7"/>
  <c r="BW144" i="7"/>
  <c r="BQ144" i="7"/>
  <c r="BO144" i="7"/>
  <c r="BM144" i="7"/>
  <c r="BL144" i="7"/>
  <c r="BK144" i="7"/>
  <c r="BF144" i="7"/>
  <c r="BE144" i="7"/>
  <c r="AZ144" i="7"/>
  <c r="AY144" i="7"/>
  <c r="AQ144" i="7"/>
  <c r="AO144" i="7"/>
  <c r="AN144" i="7"/>
  <c r="AM144" i="7"/>
  <c r="AH144" i="7"/>
  <c r="AG144" i="7"/>
  <c r="AB144" i="7"/>
  <c r="AA144" i="7"/>
  <c r="S144" i="7"/>
  <c r="Q144" i="7"/>
  <c r="DH143" i="7"/>
  <c r="DG143" i="7"/>
  <c r="DB143" i="7"/>
  <c r="DA143" i="7"/>
  <c r="CV143" i="7"/>
  <c r="CU143" i="7"/>
  <c r="CO143" i="7"/>
  <c r="CM143" i="7"/>
  <c r="CK143" i="7"/>
  <c r="CP143" i="7" s="1"/>
  <c r="CJ143" i="7"/>
  <c r="CI143" i="7"/>
  <c r="CD143" i="7"/>
  <c r="CC143" i="7"/>
  <c r="BX143" i="7"/>
  <c r="BW143" i="7"/>
  <c r="BO143" i="7"/>
  <c r="BR143" i="7" s="1"/>
  <c r="BM143" i="7"/>
  <c r="BL143" i="7"/>
  <c r="BK143" i="7"/>
  <c r="BF143" i="7"/>
  <c r="BE143" i="7"/>
  <c r="AZ143" i="7"/>
  <c r="AY143" i="7"/>
  <c r="AT143" i="7"/>
  <c r="AQ143" i="7"/>
  <c r="AO143" i="7"/>
  <c r="AS143" i="7" s="1"/>
  <c r="AN143" i="7"/>
  <c r="AM143" i="7"/>
  <c r="AH143" i="7"/>
  <c r="AG143" i="7"/>
  <c r="AB143" i="7"/>
  <c r="AA143" i="7"/>
  <c r="U143" i="7"/>
  <c r="S143" i="7"/>
  <c r="Q143" i="7"/>
  <c r="K143" i="7" s="1"/>
  <c r="M143" i="7"/>
  <c r="DH142" i="7"/>
  <c r="DG142" i="7"/>
  <c r="DB142" i="7"/>
  <c r="DA142" i="7"/>
  <c r="CV142" i="7"/>
  <c r="CU142" i="7"/>
  <c r="CP142" i="7"/>
  <c r="CO142" i="7"/>
  <c r="CM142" i="7"/>
  <c r="CK142" i="7"/>
  <c r="CJ142" i="7"/>
  <c r="CI142" i="7"/>
  <c r="CD142" i="7"/>
  <c r="CC142" i="7"/>
  <c r="BX142" i="7"/>
  <c r="BW142" i="7"/>
  <c r="BO142" i="7"/>
  <c r="BM142" i="7"/>
  <c r="BL142" i="7"/>
  <c r="BK142" i="7"/>
  <c r="BF142" i="7"/>
  <c r="BE142" i="7"/>
  <c r="AZ142" i="7"/>
  <c r="AY142" i="7"/>
  <c r="AT142" i="7"/>
  <c r="AQ142" i="7"/>
  <c r="AS142" i="7" s="1"/>
  <c r="AO142" i="7"/>
  <c r="AN142" i="7"/>
  <c r="AM142" i="7"/>
  <c r="AH142" i="7"/>
  <c r="AG142" i="7"/>
  <c r="AB142" i="7"/>
  <c r="AA142" i="7"/>
  <c r="S142" i="7"/>
  <c r="Q142" i="7"/>
  <c r="K142" i="7"/>
  <c r="DE141" i="7"/>
  <c r="DC141" i="7"/>
  <c r="CY141" i="7"/>
  <c r="CW141" i="7"/>
  <c r="CS141" i="7"/>
  <c r="CQ141" i="7"/>
  <c r="CK141" i="7"/>
  <c r="CG141" i="7"/>
  <c r="CE141" i="7"/>
  <c r="CA141" i="7"/>
  <c r="BY141" i="7"/>
  <c r="BU141" i="7"/>
  <c r="BS141" i="7"/>
  <c r="BM141" i="7"/>
  <c r="BI141" i="7"/>
  <c r="BG141" i="7"/>
  <c r="BC141" i="7"/>
  <c r="BA141" i="7"/>
  <c r="AW141" i="7"/>
  <c r="AU141" i="7"/>
  <c r="AO141" i="7"/>
  <c r="AK141" i="7"/>
  <c r="AI141" i="7"/>
  <c r="AE141" i="7"/>
  <c r="AC141" i="7"/>
  <c r="Y141" i="7"/>
  <c r="W141" i="7"/>
  <c r="Q141" i="7"/>
  <c r="K141" i="7"/>
  <c r="DH140" i="7"/>
  <c r="DG140" i="7"/>
  <c r="DB140" i="7"/>
  <c r="DA140" i="7"/>
  <c r="CV140" i="7"/>
  <c r="CU140" i="7"/>
  <c r="CP140" i="7"/>
  <c r="CM140" i="7"/>
  <c r="CO140" i="7" s="1"/>
  <c r="CK140" i="7"/>
  <c r="CJ140" i="7"/>
  <c r="CI140" i="7"/>
  <c r="CD140" i="7"/>
  <c r="CC140" i="7"/>
  <c r="BX140" i="7"/>
  <c r="BW140" i="7"/>
  <c r="BO140" i="7"/>
  <c r="BM140" i="7"/>
  <c r="BL140" i="7"/>
  <c r="BK140" i="7"/>
  <c r="BF140" i="7"/>
  <c r="BE140" i="7"/>
  <c r="AZ140" i="7"/>
  <c r="AY140" i="7"/>
  <c r="AT140" i="7"/>
  <c r="AQ140" i="7"/>
  <c r="AS140" i="7" s="1"/>
  <c r="AO140" i="7"/>
  <c r="AN140" i="7"/>
  <c r="AM140" i="7"/>
  <c r="AH140" i="7"/>
  <c r="AG140" i="7"/>
  <c r="AB140" i="7"/>
  <c r="AA140" i="7"/>
  <c r="S140" i="7"/>
  <c r="Q140" i="7"/>
  <c r="K140" i="7"/>
  <c r="DH139" i="7"/>
  <c r="DG139" i="7"/>
  <c r="DB139" i="7"/>
  <c r="DA139" i="7"/>
  <c r="CV139" i="7"/>
  <c r="CU139" i="7"/>
  <c r="CP139" i="7"/>
  <c r="CM139" i="7"/>
  <c r="CO139" i="7" s="1"/>
  <c r="CK139" i="7"/>
  <c r="CJ139" i="7"/>
  <c r="CI139" i="7"/>
  <c r="CD139" i="7"/>
  <c r="CC139" i="7"/>
  <c r="BX139" i="7"/>
  <c r="BW139" i="7"/>
  <c r="BO139" i="7"/>
  <c r="BM139" i="7"/>
  <c r="BL139" i="7"/>
  <c r="BK139" i="7"/>
  <c r="BF139" i="7"/>
  <c r="BE139" i="7"/>
  <c r="AZ139" i="7"/>
  <c r="AY139" i="7"/>
  <c r="AT139" i="7"/>
  <c r="AQ139" i="7"/>
  <c r="AS139" i="7" s="1"/>
  <c r="AO139" i="7"/>
  <c r="AN139" i="7"/>
  <c r="AM139" i="7"/>
  <c r="AH139" i="7"/>
  <c r="AG139" i="7"/>
  <c r="AB139" i="7"/>
  <c r="AA139" i="7"/>
  <c r="S139" i="7"/>
  <c r="Q139" i="7"/>
  <c r="K139" i="7"/>
  <c r="DE138" i="7"/>
  <c r="DC138" i="7"/>
  <c r="CY138" i="7"/>
  <c r="CW138" i="7"/>
  <c r="CS138" i="7"/>
  <c r="CQ138" i="7"/>
  <c r="CM138" i="7"/>
  <c r="CK138" i="7"/>
  <c r="CG138" i="7"/>
  <c r="CE138" i="7"/>
  <c r="CA138" i="7"/>
  <c r="BY138" i="7"/>
  <c r="BU138" i="7"/>
  <c r="BS138" i="7"/>
  <c r="BO138" i="7"/>
  <c r="BM138" i="7"/>
  <c r="BI138" i="7"/>
  <c r="BG138" i="7"/>
  <c r="BC138" i="7"/>
  <c r="BA138" i="7"/>
  <c r="AW138" i="7"/>
  <c r="AU138" i="7"/>
  <c r="AQ138" i="7"/>
  <c r="AO138" i="7"/>
  <c r="AK138" i="7"/>
  <c r="AI138" i="7"/>
  <c r="AE138" i="7"/>
  <c r="AC138" i="7"/>
  <c r="Y138" i="7"/>
  <c r="W138" i="7"/>
  <c r="S138" i="7"/>
  <c r="Q138" i="7"/>
  <c r="K138" i="7"/>
  <c r="DE137" i="7"/>
  <c r="DC137" i="7"/>
  <c r="CW137" i="7"/>
  <c r="CS137" i="7"/>
  <c r="CQ137" i="7"/>
  <c r="CK137" i="7"/>
  <c r="CG137" i="7"/>
  <c r="CE137" i="7"/>
  <c r="BY137" i="7"/>
  <c r="BU137" i="7"/>
  <c r="BS137" i="7"/>
  <c r="BM137" i="7"/>
  <c r="BI137" i="7"/>
  <c r="BG137" i="7"/>
  <c r="BA137" i="7"/>
  <c r="AW137" i="7"/>
  <c r="AU137" i="7"/>
  <c r="AO137" i="7"/>
  <c r="AK137" i="7"/>
  <c r="AI137" i="7"/>
  <c r="AC137" i="7"/>
  <c r="Y137" i="7"/>
  <c r="W137" i="7"/>
  <c r="Q137" i="7"/>
  <c r="K137" i="7"/>
  <c r="DH136" i="7"/>
  <c r="DG136" i="7"/>
  <c r="DB136" i="7"/>
  <c r="DA136" i="7"/>
  <c r="CV136" i="7"/>
  <c r="CU136" i="7"/>
  <c r="CP136" i="7"/>
  <c r="CO136" i="7"/>
  <c r="CM136" i="7"/>
  <c r="CK136" i="7"/>
  <c r="CJ136" i="7"/>
  <c r="CI136" i="7"/>
  <c r="CD136" i="7"/>
  <c r="CC136" i="7"/>
  <c r="BX136" i="7"/>
  <c r="BW136" i="7"/>
  <c r="BO136" i="7"/>
  <c r="BM136" i="7"/>
  <c r="BL136" i="7"/>
  <c r="BK136" i="7"/>
  <c r="BF136" i="7"/>
  <c r="BE136" i="7"/>
  <c r="AZ136" i="7"/>
  <c r="AY136" i="7"/>
  <c r="AT136" i="7"/>
  <c r="AS136" i="7"/>
  <c r="AQ136" i="7"/>
  <c r="AO136" i="7"/>
  <c r="AN136" i="7"/>
  <c r="AM136" i="7"/>
  <c r="AH136" i="7"/>
  <c r="AG136" i="7"/>
  <c r="AB136" i="7"/>
  <c r="AA136" i="7"/>
  <c r="S136" i="7"/>
  <c r="Q136" i="7"/>
  <c r="K136" i="7"/>
  <c r="DH135" i="7"/>
  <c r="DG135" i="7"/>
  <c r="DB135" i="7"/>
  <c r="DA135" i="7"/>
  <c r="CV135" i="7"/>
  <c r="CU135" i="7"/>
  <c r="CP135" i="7"/>
  <c r="CO135" i="7"/>
  <c r="CM135" i="7"/>
  <c r="CK135" i="7"/>
  <c r="CJ135" i="7"/>
  <c r="CI135" i="7"/>
  <c r="CD135" i="7"/>
  <c r="CC135" i="7"/>
  <c r="BX135" i="7"/>
  <c r="BW135" i="7"/>
  <c r="BO135" i="7"/>
  <c r="BM135" i="7"/>
  <c r="BL135" i="7"/>
  <c r="BK135" i="7"/>
  <c r="BF135" i="7"/>
  <c r="BE135" i="7"/>
  <c r="AZ135" i="7"/>
  <c r="AY135" i="7"/>
  <c r="AT135" i="7"/>
  <c r="AS135" i="7"/>
  <c r="AQ135" i="7"/>
  <c r="AO135" i="7"/>
  <c r="AN135" i="7"/>
  <c r="AM135" i="7"/>
  <c r="AH135" i="7"/>
  <c r="AG135" i="7"/>
  <c r="AB135" i="7"/>
  <c r="AA135" i="7"/>
  <c r="S135" i="7"/>
  <c r="Q135" i="7"/>
  <c r="M135" i="7"/>
  <c r="K135" i="7"/>
  <c r="DH134" i="7"/>
  <c r="DG134" i="7"/>
  <c r="DB134" i="7"/>
  <c r="DA134" i="7"/>
  <c r="CV134" i="7"/>
  <c r="CU134" i="7"/>
  <c r="CP134" i="7"/>
  <c r="CO134" i="7"/>
  <c r="CM134" i="7"/>
  <c r="CK134" i="7"/>
  <c r="CJ134" i="7"/>
  <c r="CI134" i="7"/>
  <c r="CD134" i="7"/>
  <c r="CC134" i="7"/>
  <c r="BX134" i="7"/>
  <c r="BW134" i="7"/>
  <c r="BO134" i="7"/>
  <c r="BM134" i="7"/>
  <c r="BL134" i="7"/>
  <c r="BK134" i="7"/>
  <c r="BF134" i="7"/>
  <c r="BE134" i="7"/>
  <c r="AZ134" i="7"/>
  <c r="AY134" i="7"/>
  <c r="AT134" i="7"/>
  <c r="AS134" i="7"/>
  <c r="AQ134" i="7"/>
  <c r="AO134" i="7"/>
  <c r="AN134" i="7"/>
  <c r="AM134" i="7"/>
  <c r="AH134" i="7"/>
  <c r="AG134" i="7"/>
  <c r="AB134" i="7"/>
  <c r="AA134" i="7"/>
  <c r="S134" i="7"/>
  <c r="Q134" i="7"/>
  <c r="K134" i="7"/>
  <c r="DH133" i="7"/>
  <c r="DG133" i="7"/>
  <c r="DB133" i="7"/>
  <c r="DA133" i="7"/>
  <c r="CV133" i="7"/>
  <c r="CU133" i="7"/>
  <c r="CP133" i="7"/>
  <c r="CO133" i="7"/>
  <c r="CM133" i="7"/>
  <c r="CK133" i="7"/>
  <c r="CJ133" i="7"/>
  <c r="CI133" i="7"/>
  <c r="CD133" i="7"/>
  <c r="CC133" i="7"/>
  <c r="BX133" i="7"/>
  <c r="BW133" i="7"/>
  <c r="BO133" i="7"/>
  <c r="BM133" i="7"/>
  <c r="BL133" i="7"/>
  <c r="BK133" i="7"/>
  <c r="BF133" i="7"/>
  <c r="BE133" i="7"/>
  <c r="AZ133" i="7"/>
  <c r="AY133" i="7"/>
  <c r="AT133" i="7"/>
  <c r="AS133" i="7"/>
  <c r="AQ133" i="7"/>
  <c r="AO133" i="7"/>
  <c r="AN133" i="7"/>
  <c r="AM133" i="7"/>
  <c r="AH133" i="7"/>
  <c r="AG133" i="7"/>
  <c r="AB133" i="7"/>
  <c r="AA133" i="7"/>
  <c r="S133" i="7"/>
  <c r="Q133" i="7"/>
  <c r="M133" i="7"/>
  <c r="K133" i="7"/>
  <c r="DE132" i="7"/>
  <c r="DC132" i="7"/>
  <c r="CY132" i="7"/>
  <c r="CW132" i="7"/>
  <c r="CS132" i="7"/>
  <c r="CQ132" i="7"/>
  <c r="CM132" i="7"/>
  <c r="CK132" i="7"/>
  <c r="CG132" i="7"/>
  <c r="CE132" i="7"/>
  <c r="CA132" i="7"/>
  <c r="BY132" i="7"/>
  <c r="BU132" i="7"/>
  <c r="BS132" i="7"/>
  <c r="BO132" i="7"/>
  <c r="BM132" i="7"/>
  <c r="BI132" i="7"/>
  <c r="BG132" i="7"/>
  <c r="BC132" i="7"/>
  <c r="BA132" i="7"/>
  <c r="AW132" i="7"/>
  <c r="AU132" i="7"/>
  <c r="AQ132" i="7"/>
  <c r="AO132" i="7"/>
  <c r="AK132" i="7"/>
  <c r="AI132" i="7"/>
  <c r="AE132" i="7"/>
  <c r="AC132" i="7"/>
  <c r="Y132" i="7"/>
  <c r="W132" i="7"/>
  <c r="S132" i="7"/>
  <c r="Q132" i="7"/>
  <c r="K132" i="7"/>
  <c r="DH131" i="7"/>
  <c r="DG131" i="7"/>
  <c r="DB131" i="7"/>
  <c r="DA131" i="7"/>
  <c r="CV131" i="7"/>
  <c r="CU131" i="7"/>
  <c r="CP131" i="7"/>
  <c r="CO131" i="7"/>
  <c r="CM131" i="7"/>
  <c r="CK131" i="7"/>
  <c r="CJ131" i="7"/>
  <c r="CI131" i="7"/>
  <c r="CD131" i="7"/>
  <c r="CC131" i="7"/>
  <c r="BX131" i="7"/>
  <c r="BW131" i="7"/>
  <c r="BO131" i="7"/>
  <c r="BM131" i="7"/>
  <c r="BL131" i="7"/>
  <c r="BK131" i="7"/>
  <c r="BF131" i="7"/>
  <c r="BE131" i="7"/>
  <c r="AZ131" i="7"/>
  <c r="AY131" i="7"/>
  <c r="AT131" i="7"/>
  <c r="AS131" i="7"/>
  <c r="AQ131" i="7"/>
  <c r="AO131" i="7"/>
  <c r="AN131" i="7"/>
  <c r="AM131" i="7"/>
  <c r="AH131" i="7"/>
  <c r="AG131" i="7"/>
  <c r="AB131" i="7"/>
  <c r="AA131" i="7"/>
  <c r="S131" i="7"/>
  <c r="Q131" i="7"/>
  <c r="M131" i="7"/>
  <c r="K131" i="7"/>
  <c r="DH130" i="7"/>
  <c r="DG130" i="7"/>
  <c r="DB130" i="7"/>
  <c r="DA130" i="7"/>
  <c r="CV130" i="7"/>
  <c r="CU130" i="7"/>
  <c r="CP130" i="7"/>
  <c r="CO130" i="7"/>
  <c r="CM130" i="7"/>
  <c r="CK130" i="7"/>
  <c r="CJ130" i="7"/>
  <c r="CI130" i="7"/>
  <c r="CD130" i="7"/>
  <c r="CC130" i="7"/>
  <c r="BX130" i="7"/>
  <c r="BW130" i="7"/>
  <c r="BO130" i="7"/>
  <c r="BM130" i="7"/>
  <c r="BL130" i="7"/>
  <c r="BK130" i="7"/>
  <c r="BF130" i="7"/>
  <c r="BE130" i="7"/>
  <c r="AZ130" i="7"/>
  <c r="AY130" i="7"/>
  <c r="AT130" i="7"/>
  <c r="AS130" i="7"/>
  <c r="AQ130" i="7"/>
  <c r="AO130" i="7"/>
  <c r="AN130" i="7"/>
  <c r="AM130" i="7"/>
  <c r="AH130" i="7"/>
  <c r="AG130" i="7"/>
  <c r="AB130" i="7"/>
  <c r="AA130" i="7"/>
  <c r="S130" i="7"/>
  <c r="Q130" i="7"/>
  <c r="K130" i="7"/>
  <c r="DE129" i="7"/>
  <c r="DC129" i="7"/>
  <c r="CY129" i="7"/>
  <c r="CW129" i="7"/>
  <c r="CS129" i="7"/>
  <c r="CQ129" i="7"/>
  <c r="CK129" i="7"/>
  <c r="CG129" i="7"/>
  <c r="CE129" i="7"/>
  <c r="CA129" i="7"/>
  <c r="BY129" i="7"/>
  <c r="BU129" i="7"/>
  <c r="BS129" i="7"/>
  <c r="BM129" i="7"/>
  <c r="BI129" i="7"/>
  <c r="BG129" i="7"/>
  <c r="BC129" i="7"/>
  <c r="BA129" i="7"/>
  <c r="AW129" i="7"/>
  <c r="AU129" i="7"/>
  <c r="AO129" i="7"/>
  <c r="AK129" i="7"/>
  <c r="AI129" i="7"/>
  <c r="AE129" i="7"/>
  <c r="AC129" i="7"/>
  <c r="Y129" i="7"/>
  <c r="W129" i="7"/>
  <c r="Q129" i="7"/>
  <c r="K129" i="7"/>
  <c r="DH127" i="7"/>
  <c r="DG127" i="7"/>
  <c r="DB127" i="7"/>
  <c r="DA127" i="7"/>
  <c r="CV127" i="7"/>
  <c r="CU127" i="7"/>
  <c r="CP127" i="7"/>
  <c r="CO127" i="7"/>
  <c r="CM127" i="7"/>
  <c r="CK127" i="7"/>
  <c r="CJ127" i="7"/>
  <c r="CI127" i="7"/>
  <c r="CD127" i="7"/>
  <c r="CC127" i="7"/>
  <c r="BX127" i="7"/>
  <c r="BW127" i="7"/>
  <c r="BO127" i="7"/>
  <c r="BM127" i="7"/>
  <c r="BL127" i="7"/>
  <c r="BK127" i="7"/>
  <c r="BF127" i="7"/>
  <c r="BE127" i="7"/>
  <c r="AZ127" i="7"/>
  <c r="AY127" i="7"/>
  <c r="AT127" i="7"/>
  <c r="AS127" i="7"/>
  <c r="AQ127" i="7"/>
  <c r="AO127" i="7"/>
  <c r="AN127" i="7"/>
  <c r="AM127" i="7"/>
  <c r="AH127" i="7"/>
  <c r="AG127" i="7"/>
  <c r="AB127" i="7"/>
  <c r="AA127" i="7"/>
  <c r="S127" i="7"/>
  <c r="Q127" i="7"/>
  <c r="K127" i="7"/>
  <c r="DH126" i="7"/>
  <c r="DG126" i="7"/>
  <c r="DB126" i="7"/>
  <c r="DA126" i="7"/>
  <c r="CV126" i="7"/>
  <c r="CU126" i="7"/>
  <c r="CP126" i="7"/>
  <c r="CO126" i="7"/>
  <c r="CM126" i="7"/>
  <c r="CK126" i="7"/>
  <c r="CJ126" i="7"/>
  <c r="CI126" i="7"/>
  <c r="CD126" i="7"/>
  <c r="CC126" i="7"/>
  <c r="BX126" i="7"/>
  <c r="BW126" i="7"/>
  <c r="BO126" i="7"/>
  <c r="BM126" i="7"/>
  <c r="BL126" i="7"/>
  <c r="BK126" i="7"/>
  <c r="BF126" i="7"/>
  <c r="BE126" i="7"/>
  <c r="AZ126" i="7"/>
  <c r="AY126" i="7"/>
  <c r="AT126" i="7"/>
  <c r="AS126" i="7"/>
  <c r="AQ126" i="7"/>
  <c r="AO126" i="7"/>
  <c r="AN126" i="7"/>
  <c r="AM126" i="7"/>
  <c r="AH126" i="7"/>
  <c r="AG126" i="7"/>
  <c r="AB126" i="7"/>
  <c r="AA126" i="7"/>
  <c r="S126" i="7"/>
  <c r="Q126" i="7"/>
  <c r="M126" i="7"/>
  <c r="K126" i="7"/>
  <c r="DE125" i="7"/>
  <c r="DC125" i="7"/>
  <c r="CY125" i="7"/>
  <c r="CW125" i="7"/>
  <c r="CS125" i="7"/>
  <c r="CQ125" i="7"/>
  <c r="CM125" i="7"/>
  <c r="CK125" i="7"/>
  <c r="CG125" i="7"/>
  <c r="CE125" i="7"/>
  <c r="CA125" i="7"/>
  <c r="BY125" i="7"/>
  <c r="BU125" i="7"/>
  <c r="BS125" i="7"/>
  <c r="BO125" i="7"/>
  <c r="BM125" i="7"/>
  <c r="BI125" i="7"/>
  <c r="BG125" i="7"/>
  <c r="BC125" i="7"/>
  <c r="BA125" i="7"/>
  <c r="AW125" i="7"/>
  <c r="AU125" i="7"/>
  <c r="AQ125" i="7"/>
  <c r="AO125" i="7"/>
  <c r="AK125" i="7"/>
  <c r="AI125" i="7"/>
  <c r="AE125" i="7"/>
  <c r="AC125" i="7"/>
  <c r="Y125" i="7"/>
  <c r="W125" i="7"/>
  <c r="S125" i="7"/>
  <c r="Q125" i="7"/>
  <c r="K125" i="7"/>
  <c r="DH124" i="7"/>
  <c r="DG124" i="7"/>
  <c r="DB124" i="7"/>
  <c r="DA124" i="7"/>
  <c r="CV124" i="7"/>
  <c r="CU124" i="7"/>
  <c r="CP124" i="7"/>
  <c r="CO124" i="7"/>
  <c r="CM124" i="7"/>
  <c r="CK124" i="7"/>
  <c r="CJ124" i="7"/>
  <c r="CI124" i="7"/>
  <c r="CD124" i="7"/>
  <c r="CC124" i="7"/>
  <c r="BX124" i="7"/>
  <c r="BW124" i="7"/>
  <c r="BO124" i="7"/>
  <c r="BM124" i="7"/>
  <c r="BL124" i="7"/>
  <c r="BK124" i="7"/>
  <c r="BF124" i="7"/>
  <c r="BE124" i="7"/>
  <c r="AZ124" i="7"/>
  <c r="AY124" i="7"/>
  <c r="AT124" i="7"/>
  <c r="AS124" i="7"/>
  <c r="AQ124" i="7"/>
  <c r="AO124" i="7"/>
  <c r="AN124" i="7"/>
  <c r="AM124" i="7"/>
  <c r="AH124" i="7"/>
  <c r="AG124" i="7"/>
  <c r="AB124" i="7"/>
  <c r="AA124" i="7"/>
  <c r="S124" i="7"/>
  <c r="Q124" i="7"/>
  <c r="M124" i="7"/>
  <c r="K124" i="7"/>
  <c r="DH123" i="7"/>
  <c r="DG123" i="7"/>
  <c r="DB123" i="7"/>
  <c r="DA123" i="7"/>
  <c r="CV123" i="7"/>
  <c r="CU123" i="7"/>
  <c r="CP123" i="7"/>
  <c r="CO123" i="7"/>
  <c r="CM123" i="7"/>
  <c r="CK123" i="7"/>
  <c r="CJ123" i="7"/>
  <c r="CI123" i="7"/>
  <c r="CD123" i="7"/>
  <c r="CC123" i="7"/>
  <c r="BX123" i="7"/>
  <c r="BW123" i="7"/>
  <c r="BO123" i="7"/>
  <c r="BM123" i="7"/>
  <c r="BL123" i="7"/>
  <c r="BK123" i="7"/>
  <c r="BF123" i="7"/>
  <c r="BE123" i="7"/>
  <c r="AZ123" i="7"/>
  <c r="AY123" i="7"/>
  <c r="AT123" i="7"/>
  <c r="AS123" i="7"/>
  <c r="AQ123" i="7"/>
  <c r="AO123" i="7"/>
  <c r="AN123" i="7"/>
  <c r="AM123" i="7"/>
  <c r="AH123" i="7"/>
  <c r="AG123" i="7"/>
  <c r="AB123" i="7"/>
  <c r="AA123" i="7"/>
  <c r="S123" i="7"/>
  <c r="Q123" i="7"/>
  <c r="K123" i="7"/>
  <c r="DH122" i="7"/>
  <c r="DG122" i="7"/>
  <c r="DB122" i="7"/>
  <c r="DA122" i="7"/>
  <c r="CV122" i="7"/>
  <c r="CU122" i="7"/>
  <c r="CP122" i="7"/>
  <c r="CO122" i="7"/>
  <c r="CM122" i="7"/>
  <c r="CK122" i="7"/>
  <c r="CJ122" i="7"/>
  <c r="CI122" i="7"/>
  <c r="CD122" i="7"/>
  <c r="CC122" i="7"/>
  <c r="BX122" i="7"/>
  <c r="BW122" i="7"/>
  <c r="BO122" i="7"/>
  <c r="BM122" i="7"/>
  <c r="BL122" i="7"/>
  <c r="BK122" i="7"/>
  <c r="BF122" i="7"/>
  <c r="BE122" i="7"/>
  <c r="AZ122" i="7"/>
  <c r="AY122" i="7"/>
  <c r="AT122" i="7"/>
  <c r="AS122" i="7"/>
  <c r="AQ122" i="7"/>
  <c r="AO122" i="7"/>
  <c r="AN122" i="7"/>
  <c r="AM122" i="7"/>
  <c r="AH122" i="7"/>
  <c r="AG122" i="7"/>
  <c r="AB122" i="7"/>
  <c r="AA122" i="7"/>
  <c r="S122" i="7"/>
  <c r="Q122" i="7"/>
  <c r="M122" i="7"/>
  <c r="K122" i="7"/>
  <c r="DH121" i="7"/>
  <c r="DG121" i="7"/>
  <c r="DB121" i="7"/>
  <c r="DA121" i="7"/>
  <c r="CV121" i="7"/>
  <c r="CU121" i="7"/>
  <c r="CP121" i="7"/>
  <c r="CO121" i="7"/>
  <c r="CM121" i="7"/>
  <c r="CK121" i="7"/>
  <c r="CJ121" i="7"/>
  <c r="CI121" i="7"/>
  <c r="CD121" i="7"/>
  <c r="CC121" i="7"/>
  <c r="BX121" i="7"/>
  <c r="BW121" i="7"/>
  <c r="BO121" i="7"/>
  <c r="BM121" i="7"/>
  <c r="BL121" i="7"/>
  <c r="BK121" i="7"/>
  <c r="BF121" i="7"/>
  <c r="BE121" i="7"/>
  <c r="AZ121" i="7"/>
  <c r="AY121" i="7"/>
  <c r="AT121" i="7"/>
  <c r="AS121" i="7"/>
  <c r="AQ121" i="7"/>
  <c r="AO121" i="7"/>
  <c r="AN121" i="7"/>
  <c r="AM121" i="7"/>
  <c r="AH121" i="7"/>
  <c r="AG121" i="7"/>
  <c r="AB121" i="7"/>
  <c r="AA121" i="7"/>
  <c r="S121" i="7"/>
  <c r="Q121" i="7"/>
  <c r="K121" i="7"/>
  <c r="DH119" i="7"/>
  <c r="DG119" i="7"/>
  <c r="DB119" i="7"/>
  <c r="DA119" i="7"/>
  <c r="CV119" i="7"/>
  <c r="CU119" i="7"/>
  <c r="CP119" i="7"/>
  <c r="CO119" i="7"/>
  <c r="CM119" i="7"/>
  <c r="CK119" i="7"/>
  <c r="CJ119" i="7"/>
  <c r="CI119" i="7"/>
  <c r="CD119" i="7"/>
  <c r="CC119" i="7"/>
  <c r="BX119" i="7"/>
  <c r="BW119" i="7"/>
  <c r="BO119" i="7"/>
  <c r="BM119" i="7"/>
  <c r="BL119" i="7"/>
  <c r="BK119" i="7"/>
  <c r="BF119" i="7"/>
  <c r="BE119" i="7"/>
  <c r="AZ119" i="7"/>
  <c r="AY119" i="7"/>
  <c r="AT119" i="7"/>
  <c r="AS119" i="7"/>
  <c r="AQ119" i="7"/>
  <c r="AO119" i="7"/>
  <c r="AN119" i="7"/>
  <c r="AM119" i="7"/>
  <c r="AH119" i="7"/>
  <c r="AG119" i="7"/>
  <c r="AB119" i="7"/>
  <c r="AA119" i="7"/>
  <c r="S119" i="7"/>
  <c r="Q119" i="7"/>
  <c r="M119" i="7"/>
  <c r="K119" i="7"/>
  <c r="DH118" i="7"/>
  <c r="DG118" i="7"/>
  <c r="DB118" i="7"/>
  <c r="DA118" i="7"/>
  <c r="CV118" i="7"/>
  <c r="CU118" i="7"/>
  <c r="CP118" i="7"/>
  <c r="CO118" i="7"/>
  <c r="CM118" i="7"/>
  <c r="CK118" i="7"/>
  <c r="CJ118" i="7"/>
  <c r="CI118" i="7"/>
  <c r="CD118" i="7"/>
  <c r="CC118" i="7"/>
  <c r="BX118" i="7"/>
  <c r="BW118" i="7"/>
  <c r="BO118" i="7"/>
  <c r="BM118" i="7"/>
  <c r="BL118" i="7"/>
  <c r="BK118" i="7"/>
  <c r="BF118" i="7"/>
  <c r="BE118" i="7"/>
  <c r="AZ118" i="7"/>
  <c r="AY118" i="7"/>
  <c r="AT118" i="7"/>
  <c r="AS118" i="7"/>
  <c r="AQ118" i="7"/>
  <c r="AO118" i="7"/>
  <c r="AN118" i="7"/>
  <c r="AM118" i="7"/>
  <c r="AH118" i="7"/>
  <c r="AG118" i="7"/>
  <c r="AB118" i="7"/>
  <c r="AA118" i="7"/>
  <c r="S118" i="7"/>
  <c r="Q118" i="7"/>
  <c r="K118" i="7"/>
  <c r="DE117" i="7"/>
  <c r="DC117" i="7"/>
  <c r="CY117" i="7"/>
  <c r="CW117" i="7"/>
  <c r="CS117" i="7"/>
  <c r="CQ117" i="7"/>
  <c r="CK117" i="7"/>
  <c r="CG117" i="7"/>
  <c r="CE117" i="7"/>
  <c r="CA117" i="7"/>
  <c r="BY117" i="7"/>
  <c r="BU117" i="7"/>
  <c r="BS117" i="7"/>
  <c r="BM117" i="7"/>
  <c r="BI117" i="7"/>
  <c r="BG117" i="7"/>
  <c r="BC117" i="7"/>
  <c r="BA117" i="7"/>
  <c r="AW117" i="7"/>
  <c r="AU117" i="7"/>
  <c r="AO117" i="7"/>
  <c r="AK117" i="7"/>
  <c r="AI117" i="7"/>
  <c r="AE117" i="7"/>
  <c r="AC117" i="7"/>
  <c r="Y117" i="7"/>
  <c r="W117" i="7"/>
  <c r="Q117" i="7"/>
  <c r="K117" i="7"/>
  <c r="DE116" i="7"/>
  <c r="DC116" i="7"/>
  <c r="CY116" i="7"/>
  <c r="CW116" i="7"/>
  <c r="CS116" i="7"/>
  <c r="CQ116" i="7"/>
  <c r="CM116" i="7"/>
  <c r="CK116" i="7"/>
  <c r="CG116" i="7"/>
  <c r="CE116" i="7"/>
  <c r="CA116" i="7"/>
  <c r="BY116" i="7"/>
  <c r="BU116" i="7"/>
  <c r="BS116" i="7"/>
  <c r="BO116" i="7"/>
  <c r="BM116" i="7"/>
  <c r="BI116" i="7"/>
  <c r="BG116" i="7"/>
  <c r="BC116" i="7"/>
  <c r="BA116" i="7"/>
  <c r="AW116" i="7"/>
  <c r="AU116" i="7"/>
  <c r="AQ116" i="7"/>
  <c r="AO116" i="7"/>
  <c r="AK116" i="7"/>
  <c r="AI116" i="7"/>
  <c r="AE116" i="7"/>
  <c r="AC116" i="7"/>
  <c r="Y116" i="7"/>
  <c r="W116" i="7"/>
  <c r="S116" i="7"/>
  <c r="Q116" i="7"/>
  <c r="K116" i="7"/>
  <c r="DH115" i="7"/>
  <c r="DG115" i="7"/>
  <c r="DB115" i="7"/>
  <c r="DA115" i="7"/>
  <c r="CV115" i="7"/>
  <c r="CU115" i="7"/>
  <c r="CP115" i="7"/>
  <c r="CO115" i="7"/>
  <c r="CM115" i="7"/>
  <c r="CK115" i="7"/>
  <c r="CJ115" i="7"/>
  <c r="CI115" i="7"/>
  <c r="CD115" i="7"/>
  <c r="CC115" i="7"/>
  <c r="BX115" i="7"/>
  <c r="BW115" i="7"/>
  <c r="BO115" i="7"/>
  <c r="BM115" i="7"/>
  <c r="BL115" i="7"/>
  <c r="BK115" i="7"/>
  <c r="BF115" i="7"/>
  <c r="BE115" i="7"/>
  <c r="AZ115" i="7"/>
  <c r="AY115" i="7"/>
  <c r="AT115" i="7"/>
  <c r="AS115" i="7"/>
  <c r="AQ115" i="7"/>
  <c r="AO115" i="7"/>
  <c r="AN115" i="7"/>
  <c r="AM115" i="7"/>
  <c r="AH115" i="7"/>
  <c r="AG115" i="7"/>
  <c r="AB115" i="7"/>
  <c r="AA115" i="7"/>
  <c r="S115" i="7"/>
  <c r="Q115" i="7"/>
  <c r="M115" i="7"/>
  <c r="K115" i="7"/>
  <c r="DH114" i="7"/>
  <c r="DG114" i="7"/>
  <c r="DB114" i="7"/>
  <c r="DA114" i="7"/>
  <c r="CV114" i="7"/>
  <c r="CU114" i="7"/>
  <c r="CP114" i="7"/>
  <c r="CO114" i="7"/>
  <c r="CM114" i="7"/>
  <c r="CK114" i="7"/>
  <c r="CJ114" i="7"/>
  <c r="CI114" i="7"/>
  <c r="CD114" i="7"/>
  <c r="CC114" i="7"/>
  <c r="BX114" i="7"/>
  <c r="BW114" i="7"/>
  <c r="BO114" i="7"/>
  <c r="BM114" i="7"/>
  <c r="BL114" i="7"/>
  <c r="BK114" i="7"/>
  <c r="BF114" i="7"/>
  <c r="BE114" i="7"/>
  <c r="AZ114" i="7"/>
  <c r="AY114" i="7"/>
  <c r="AT114" i="7"/>
  <c r="AS114" i="7"/>
  <c r="AQ114" i="7"/>
  <c r="AO114" i="7"/>
  <c r="AN114" i="7"/>
  <c r="AM114" i="7"/>
  <c r="AH114" i="7"/>
  <c r="AG114" i="7"/>
  <c r="AB114" i="7"/>
  <c r="AA114" i="7"/>
  <c r="S114" i="7"/>
  <c r="Q114" i="7"/>
  <c r="K114" i="7"/>
  <c r="DH113" i="7"/>
  <c r="DG113" i="7"/>
  <c r="DB113" i="7"/>
  <c r="DA113" i="7"/>
  <c r="CV113" i="7"/>
  <c r="CU113" i="7"/>
  <c r="CP113" i="7"/>
  <c r="CO113" i="7"/>
  <c r="CM113" i="7"/>
  <c r="CK113" i="7"/>
  <c r="CJ113" i="7"/>
  <c r="CI113" i="7"/>
  <c r="CD113" i="7"/>
  <c r="CC113" i="7"/>
  <c r="BX113" i="7"/>
  <c r="BW113" i="7"/>
  <c r="BO113" i="7"/>
  <c r="BM113" i="7"/>
  <c r="BL113" i="7"/>
  <c r="BK113" i="7"/>
  <c r="BF113" i="7"/>
  <c r="BE113" i="7"/>
  <c r="AZ113" i="7"/>
  <c r="AY113" i="7"/>
  <c r="AT113" i="7"/>
  <c r="AS113" i="7"/>
  <c r="AQ113" i="7"/>
  <c r="AO113" i="7"/>
  <c r="AN113" i="7"/>
  <c r="AM113" i="7"/>
  <c r="AH113" i="7"/>
  <c r="AG113" i="7"/>
  <c r="AB113" i="7"/>
  <c r="AA113" i="7"/>
  <c r="S113" i="7"/>
  <c r="Q113" i="7"/>
  <c r="M113" i="7"/>
  <c r="K113" i="7"/>
  <c r="DH112" i="7"/>
  <c r="DG112" i="7"/>
  <c r="DB112" i="7"/>
  <c r="DA112" i="7"/>
  <c r="CV112" i="7"/>
  <c r="CU112" i="7"/>
  <c r="CP112" i="7"/>
  <c r="CO112" i="7"/>
  <c r="CM112" i="7"/>
  <c r="CK112" i="7"/>
  <c r="CJ112" i="7"/>
  <c r="CI112" i="7"/>
  <c r="CD112" i="7"/>
  <c r="CC112" i="7"/>
  <c r="BX112" i="7"/>
  <c r="BW112" i="7"/>
  <c r="BO112" i="7"/>
  <c r="BM112" i="7"/>
  <c r="BL112" i="7"/>
  <c r="BK112" i="7"/>
  <c r="BF112" i="7"/>
  <c r="BE112" i="7"/>
  <c r="AZ112" i="7"/>
  <c r="AY112" i="7"/>
  <c r="AT112" i="7"/>
  <c r="AS112" i="7"/>
  <c r="AQ112" i="7"/>
  <c r="AO112" i="7"/>
  <c r="AN112" i="7"/>
  <c r="AM112" i="7"/>
  <c r="AH112" i="7"/>
  <c r="AG112" i="7"/>
  <c r="AB112" i="7"/>
  <c r="AA112" i="7"/>
  <c r="S112" i="7"/>
  <c r="Q112" i="7"/>
  <c r="K112" i="7"/>
  <c r="DE111" i="7"/>
  <c r="DC111" i="7"/>
  <c r="CY111" i="7"/>
  <c r="CW111" i="7"/>
  <c r="CS111" i="7"/>
  <c r="CQ111" i="7"/>
  <c r="CK111" i="7"/>
  <c r="CG111" i="7"/>
  <c r="CE111" i="7"/>
  <c r="CA111" i="7"/>
  <c r="BY111" i="7"/>
  <c r="BU111" i="7"/>
  <c r="BS111" i="7"/>
  <c r="BM111" i="7"/>
  <c r="BI111" i="7"/>
  <c r="BG111" i="7"/>
  <c r="BC111" i="7"/>
  <c r="BA111" i="7"/>
  <c r="AW111" i="7"/>
  <c r="AU111" i="7"/>
  <c r="AO111" i="7"/>
  <c r="AK111" i="7"/>
  <c r="AI111" i="7"/>
  <c r="AE111" i="7"/>
  <c r="AC111" i="7"/>
  <c r="Y111" i="7"/>
  <c r="W111" i="7"/>
  <c r="Q111" i="7"/>
  <c r="K111" i="7"/>
  <c r="DE110" i="7"/>
  <c r="DC110" i="7"/>
  <c r="CY110" i="7"/>
  <c r="CW110" i="7"/>
  <c r="CS110" i="7"/>
  <c r="CQ110" i="7"/>
  <c r="CM110" i="7"/>
  <c r="CK110" i="7"/>
  <c r="CG110" i="7"/>
  <c r="CE110" i="7"/>
  <c r="CA110" i="7"/>
  <c r="BY110" i="7"/>
  <c r="BU110" i="7"/>
  <c r="BS110" i="7"/>
  <c r="BO110" i="7"/>
  <c r="BM110" i="7"/>
  <c r="BI110" i="7"/>
  <c r="BG110" i="7"/>
  <c r="BC110" i="7"/>
  <c r="BA110" i="7"/>
  <c r="AW110" i="7"/>
  <c r="AU110" i="7"/>
  <c r="AQ110" i="7"/>
  <c r="AO110" i="7"/>
  <c r="AK110" i="7"/>
  <c r="AI110" i="7"/>
  <c r="AE110" i="7"/>
  <c r="AC110" i="7"/>
  <c r="Y110" i="7"/>
  <c r="W110" i="7"/>
  <c r="S110" i="7"/>
  <c r="Q110" i="7"/>
  <c r="K110" i="7"/>
  <c r="DH109" i="7"/>
  <c r="DG109" i="7"/>
  <c r="DB109" i="7"/>
  <c r="DA109" i="7"/>
  <c r="CV109" i="7"/>
  <c r="CU109" i="7"/>
  <c r="CP109" i="7"/>
  <c r="CO109" i="7"/>
  <c r="CM109" i="7"/>
  <c r="CK109" i="7"/>
  <c r="CJ109" i="7"/>
  <c r="CI109" i="7"/>
  <c r="CD109" i="7"/>
  <c r="CC109" i="7"/>
  <c r="BX109" i="7"/>
  <c r="BW109" i="7"/>
  <c r="BO109" i="7"/>
  <c r="BM109" i="7"/>
  <c r="BL109" i="7"/>
  <c r="BK109" i="7"/>
  <c r="BF109" i="7"/>
  <c r="BE109" i="7"/>
  <c r="AZ109" i="7"/>
  <c r="AY109" i="7"/>
  <c r="AT109" i="7"/>
  <c r="AS109" i="7"/>
  <c r="AQ109" i="7"/>
  <c r="AO109" i="7"/>
  <c r="AN109" i="7"/>
  <c r="AM109" i="7"/>
  <c r="AH109" i="7"/>
  <c r="AG109" i="7"/>
  <c r="AB109" i="7"/>
  <c r="AA109" i="7"/>
  <c r="S109" i="7"/>
  <c r="Q109" i="7"/>
  <c r="M109" i="7"/>
  <c r="K109" i="7"/>
  <c r="DH108" i="7"/>
  <c r="DG108" i="7"/>
  <c r="DB108" i="7"/>
  <c r="DA108" i="7"/>
  <c r="CV108" i="7"/>
  <c r="CU108" i="7"/>
  <c r="CP108" i="7"/>
  <c r="CO108" i="7"/>
  <c r="CM108" i="7"/>
  <c r="CK108" i="7"/>
  <c r="CJ108" i="7"/>
  <c r="CI108" i="7"/>
  <c r="CD108" i="7"/>
  <c r="CC108" i="7"/>
  <c r="BX108" i="7"/>
  <c r="BW108" i="7"/>
  <c r="BO108" i="7"/>
  <c r="BM108" i="7"/>
  <c r="BL108" i="7"/>
  <c r="BK108" i="7"/>
  <c r="BF108" i="7"/>
  <c r="BE108" i="7"/>
  <c r="AZ108" i="7"/>
  <c r="AY108" i="7"/>
  <c r="AT108" i="7"/>
  <c r="AS108" i="7"/>
  <c r="AQ108" i="7"/>
  <c r="AO108" i="7"/>
  <c r="AN108" i="7"/>
  <c r="AM108" i="7"/>
  <c r="AH108" i="7"/>
  <c r="AG108" i="7"/>
  <c r="AB108" i="7"/>
  <c r="AA108" i="7"/>
  <c r="S108" i="7"/>
  <c r="Q108" i="7"/>
  <c r="K108" i="7"/>
  <c r="DE107" i="7"/>
  <c r="DC107" i="7"/>
  <c r="CY107" i="7"/>
  <c r="CW107" i="7"/>
  <c r="CS107" i="7"/>
  <c r="CQ107" i="7"/>
  <c r="CK107" i="7"/>
  <c r="CG107" i="7"/>
  <c r="CE107" i="7"/>
  <c r="CA107" i="7"/>
  <c r="BY107" i="7"/>
  <c r="BU107" i="7"/>
  <c r="BS107" i="7"/>
  <c r="BM107" i="7"/>
  <c r="BI107" i="7"/>
  <c r="BG107" i="7"/>
  <c r="BC107" i="7"/>
  <c r="BA107" i="7"/>
  <c r="AW107" i="7"/>
  <c r="AU107" i="7"/>
  <c r="AO107" i="7"/>
  <c r="AK107" i="7"/>
  <c r="AI107" i="7"/>
  <c r="AE107" i="7"/>
  <c r="AC107" i="7"/>
  <c r="Y107" i="7"/>
  <c r="W107" i="7"/>
  <c r="Q107" i="7"/>
  <c r="K107" i="7"/>
  <c r="DE106" i="7"/>
  <c r="DC106" i="7"/>
  <c r="CY106" i="7"/>
  <c r="CW106" i="7"/>
  <c r="CS106" i="7"/>
  <c r="CQ106" i="7"/>
  <c r="CM106" i="7"/>
  <c r="CK106" i="7"/>
  <c r="CG106" i="7"/>
  <c r="CE106" i="7"/>
  <c r="CA106" i="7"/>
  <c r="BY106" i="7"/>
  <c r="BU106" i="7"/>
  <c r="BS106" i="7"/>
  <c r="BO106" i="7"/>
  <c r="BM106" i="7"/>
  <c r="BI106" i="7"/>
  <c r="BG106" i="7"/>
  <c r="BC106" i="7"/>
  <c r="BA106" i="7"/>
  <c r="AW106" i="7"/>
  <c r="AU106" i="7"/>
  <c r="AQ106" i="7"/>
  <c r="AO106" i="7"/>
  <c r="AK106" i="7"/>
  <c r="AI106" i="7"/>
  <c r="AE106" i="7"/>
  <c r="AC106" i="7"/>
  <c r="Y106" i="7"/>
  <c r="W106" i="7"/>
  <c r="S106" i="7"/>
  <c r="Q106" i="7"/>
  <c r="K106" i="7"/>
  <c r="DE105" i="7"/>
  <c r="DC105" i="7"/>
  <c r="CY105" i="7"/>
  <c r="CW105" i="7"/>
  <c r="CS105" i="7"/>
  <c r="CQ105" i="7"/>
  <c r="CK105" i="7"/>
  <c r="CG105" i="7"/>
  <c r="CE105" i="7"/>
  <c r="CA105" i="7"/>
  <c r="BY105" i="7"/>
  <c r="BU105" i="7"/>
  <c r="BS105" i="7"/>
  <c r="BM105" i="7"/>
  <c r="BI105" i="7"/>
  <c r="BG105" i="7"/>
  <c r="BC105" i="7"/>
  <c r="BA105" i="7"/>
  <c r="AW105" i="7"/>
  <c r="AU105" i="7"/>
  <c r="AO105" i="7"/>
  <c r="AK105" i="7"/>
  <c r="AI105" i="7"/>
  <c r="AE105" i="7"/>
  <c r="AC105" i="7"/>
  <c r="Y105" i="7"/>
  <c r="W105" i="7"/>
  <c r="Q105" i="7"/>
  <c r="K105" i="7"/>
  <c r="DE104" i="7"/>
  <c r="DC104" i="7"/>
  <c r="CY104" i="7"/>
  <c r="CW104" i="7"/>
  <c r="CS104" i="7"/>
  <c r="CQ104" i="7"/>
  <c r="CM104" i="7"/>
  <c r="CK104" i="7"/>
  <c r="CG104" i="7"/>
  <c r="CE104" i="7"/>
  <c r="CA104" i="7"/>
  <c r="BY104" i="7"/>
  <c r="BU104" i="7"/>
  <c r="BS104" i="7"/>
  <c r="BO104" i="7"/>
  <c r="BM104" i="7"/>
  <c r="BI104" i="7"/>
  <c r="BG104" i="7"/>
  <c r="BC104" i="7"/>
  <c r="BA104" i="7"/>
  <c r="AW104" i="7"/>
  <c r="AU104" i="7"/>
  <c r="AQ104" i="7"/>
  <c r="AO104" i="7"/>
  <c r="AK104" i="7"/>
  <c r="AI104" i="7"/>
  <c r="AE104" i="7"/>
  <c r="AC104" i="7"/>
  <c r="Y104" i="7"/>
  <c r="W104" i="7"/>
  <c r="S104" i="7"/>
  <c r="Q104" i="7"/>
  <c r="K104" i="7"/>
  <c r="DH103" i="7"/>
  <c r="DG103" i="7"/>
  <c r="DB103" i="7"/>
  <c r="DA103" i="7"/>
  <c r="CV103" i="7"/>
  <c r="CU103" i="7"/>
  <c r="CP103" i="7"/>
  <c r="CO103" i="7"/>
  <c r="CM103" i="7"/>
  <c r="CK103" i="7"/>
  <c r="CJ103" i="7"/>
  <c r="CI103" i="7"/>
  <c r="CD103" i="7"/>
  <c r="CC103" i="7"/>
  <c r="BX103" i="7"/>
  <c r="BW103" i="7"/>
  <c r="BO103" i="7"/>
  <c r="BM103" i="7"/>
  <c r="BL103" i="7"/>
  <c r="BK103" i="7"/>
  <c r="BF103" i="7"/>
  <c r="BE103" i="7"/>
  <c r="AZ103" i="7"/>
  <c r="AY103" i="7"/>
  <c r="AT103" i="7"/>
  <c r="AS103" i="7"/>
  <c r="AQ103" i="7"/>
  <c r="AO103" i="7"/>
  <c r="AN103" i="7"/>
  <c r="AM103" i="7"/>
  <c r="AH103" i="7"/>
  <c r="AG103" i="7"/>
  <c r="AB103" i="7"/>
  <c r="AA103" i="7"/>
  <c r="S103" i="7"/>
  <c r="Q103" i="7"/>
  <c r="M103" i="7"/>
  <c r="K103" i="7"/>
  <c r="DH102" i="7"/>
  <c r="DG102" i="7"/>
  <c r="DB102" i="7"/>
  <c r="DA102" i="7"/>
  <c r="CV102" i="7"/>
  <c r="CU102" i="7"/>
  <c r="CP102" i="7"/>
  <c r="CO102" i="7"/>
  <c r="CM102" i="7"/>
  <c r="CK102" i="7"/>
  <c r="CJ102" i="7"/>
  <c r="CI102" i="7"/>
  <c r="CD102" i="7"/>
  <c r="CC102" i="7"/>
  <c r="BX102" i="7"/>
  <c r="BW102" i="7"/>
  <c r="BO102" i="7"/>
  <c r="BM102" i="7"/>
  <c r="BL102" i="7"/>
  <c r="BK102" i="7"/>
  <c r="BF102" i="7"/>
  <c r="BE102" i="7"/>
  <c r="AZ102" i="7"/>
  <c r="AY102" i="7"/>
  <c r="AT102" i="7"/>
  <c r="AS102" i="7"/>
  <c r="AQ102" i="7"/>
  <c r="AO102" i="7"/>
  <c r="AN102" i="7"/>
  <c r="AM102" i="7"/>
  <c r="AH102" i="7"/>
  <c r="AG102" i="7"/>
  <c r="AB102" i="7"/>
  <c r="AA102" i="7"/>
  <c r="S102" i="7"/>
  <c r="Q102" i="7"/>
  <c r="K102" i="7"/>
  <c r="DE101" i="7"/>
  <c r="DC101" i="7"/>
  <c r="CY101" i="7"/>
  <c r="CW101" i="7"/>
  <c r="CS101" i="7"/>
  <c r="CQ101" i="7"/>
  <c r="CK101" i="7"/>
  <c r="CG101" i="7"/>
  <c r="CE101" i="7"/>
  <c r="CA101" i="7"/>
  <c r="BY101" i="7"/>
  <c r="BU101" i="7"/>
  <c r="BS101" i="7"/>
  <c r="BM101" i="7"/>
  <c r="BI101" i="7"/>
  <c r="BG101" i="7"/>
  <c r="BC101" i="7"/>
  <c r="BA101" i="7"/>
  <c r="AW101" i="7"/>
  <c r="AU101" i="7"/>
  <c r="AO101" i="7"/>
  <c r="AK101" i="7"/>
  <c r="AI101" i="7"/>
  <c r="AE101" i="7"/>
  <c r="AC101" i="7"/>
  <c r="Y101" i="7"/>
  <c r="W101" i="7"/>
  <c r="Q101" i="7"/>
  <c r="K101" i="7"/>
  <c r="DE100" i="7"/>
  <c r="DC100" i="7"/>
  <c r="CY100" i="7"/>
  <c r="CW100" i="7"/>
  <c r="CS100" i="7"/>
  <c r="CQ100" i="7"/>
  <c r="CM100" i="7"/>
  <c r="CK100" i="7"/>
  <c r="CG100" i="7"/>
  <c r="CE100" i="7"/>
  <c r="CA100" i="7"/>
  <c r="BY100" i="7"/>
  <c r="BU100" i="7"/>
  <c r="BS100" i="7"/>
  <c r="BO100" i="7"/>
  <c r="BM100" i="7"/>
  <c r="BI100" i="7"/>
  <c r="BG100" i="7"/>
  <c r="BC100" i="7"/>
  <c r="BA100" i="7"/>
  <c r="AW100" i="7"/>
  <c r="AU100" i="7"/>
  <c r="AQ100" i="7"/>
  <c r="AO100" i="7"/>
  <c r="AK100" i="7"/>
  <c r="AI100" i="7"/>
  <c r="AE100" i="7"/>
  <c r="AC100" i="7"/>
  <c r="Y100" i="7"/>
  <c r="W100" i="7"/>
  <c r="S100" i="7"/>
  <c r="Q100" i="7"/>
  <c r="K100" i="7"/>
  <c r="DH98" i="7"/>
  <c r="DG98" i="7"/>
  <c r="DB98" i="7"/>
  <c r="DA98" i="7"/>
  <c r="CV98" i="7"/>
  <c r="CU98" i="7"/>
  <c r="CP98" i="7"/>
  <c r="CO98" i="7"/>
  <c r="CM98" i="7"/>
  <c r="CK98" i="7"/>
  <c r="CJ98" i="7"/>
  <c r="CI98" i="7"/>
  <c r="CD98" i="7"/>
  <c r="CC98" i="7"/>
  <c r="BX98" i="7"/>
  <c r="BW98" i="7"/>
  <c r="BO98" i="7"/>
  <c r="BM98" i="7"/>
  <c r="BL98" i="7"/>
  <c r="BK98" i="7"/>
  <c r="BF98" i="7"/>
  <c r="BE98" i="7"/>
  <c r="AZ98" i="7"/>
  <c r="AY98" i="7"/>
  <c r="AT98" i="7"/>
  <c r="AS98" i="7"/>
  <c r="AQ98" i="7"/>
  <c r="AO98" i="7"/>
  <c r="AN98" i="7"/>
  <c r="AM98" i="7"/>
  <c r="AH98" i="7"/>
  <c r="AG98" i="7"/>
  <c r="AB98" i="7"/>
  <c r="AA98" i="7"/>
  <c r="S98" i="7"/>
  <c r="Q98" i="7"/>
  <c r="M98" i="7"/>
  <c r="K98" i="7"/>
  <c r="DH97" i="7"/>
  <c r="DG97" i="7"/>
  <c r="DB97" i="7"/>
  <c r="DA97" i="7"/>
  <c r="CV97" i="7"/>
  <c r="CU97" i="7"/>
  <c r="CP97" i="7"/>
  <c r="CO97" i="7"/>
  <c r="CM97" i="7"/>
  <c r="CK97" i="7"/>
  <c r="CJ97" i="7"/>
  <c r="CI97" i="7"/>
  <c r="CD97" i="7"/>
  <c r="CC97" i="7"/>
  <c r="BX97" i="7"/>
  <c r="BW97" i="7"/>
  <c r="BO97" i="7"/>
  <c r="BM97" i="7"/>
  <c r="BL97" i="7"/>
  <c r="BK97" i="7"/>
  <c r="BF97" i="7"/>
  <c r="BE97" i="7"/>
  <c r="AZ97" i="7"/>
  <c r="AY97" i="7"/>
  <c r="AT97" i="7"/>
  <c r="AS97" i="7"/>
  <c r="AQ97" i="7"/>
  <c r="AO97" i="7"/>
  <c r="AN97" i="7"/>
  <c r="AM97" i="7"/>
  <c r="AH97" i="7"/>
  <c r="AG97" i="7"/>
  <c r="AB97" i="7"/>
  <c r="AA97" i="7"/>
  <c r="S97" i="7"/>
  <c r="Q97" i="7"/>
  <c r="K97" i="7"/>
  <c r="DH96" i="7"/>
  <c r="DG96" i="7"/>
  <c r="DB96" i="7"/>
  <c r="DA96" i="7"/>
  <c r="CV96" i="7"/>
  <c r="CU96" i="7"/>
  <c r="CP96" i="7"/>
  <c r="CO96" i="7"/>
  <c r="CM96" i="7"/>
  <c r="CK96" i="7"/>
  <c r="CJ96" i="7"/>
  <c r="CI96" i="7"/>
  <c r="CD96" i="7"/>
  <c r="CC96" i="7"/>
  <c r="BX96" i="7"/>
  <c r="BW96" i="7"/>
  <c r="BO96" i="7"/>
  <c r="BM96" i="7"/>
  <c r="BL96" i="7"/>
  <c r="BK96" i="7"/>
  <c r="BF96" i="7"/>
  <c r="BE96" i="7"/>
  <c r="AZ96" i="7"/>
  <c r="AY96" i="7"/>
  <c r="AT96" i="7"/>
  <c r="AS96" i="7"/>
  <c r="AQ96" i="7"/>
  <c r="AO96" i="7"/>
  <c r="AN96" i="7"/>
  <c r="AM96" i="7"/>
  <c r="AH96" i="7"/>
  <c r="AG96" i="7"/>
  <c r="AB96" i="7"/>
  <c r="AA96" i="7"/>
  <c r="S96" i="7"/>
  <c r="Q96" i="7"/>
  <c r="M96" i="7"/>
  <c r="K96" i="7"/>
  <c r="DH95" i="7"/>
  <c r="DG95" i="7"/>
  <c r="DB95" i="7"/>
  <c r="DA95" i="7"/>
  <c r="CV95" i="7"/>
  <c r="CU95" i="7"/>
  <c r="CP95" i="7"/>
  <c r="CO95" i="7"/>
  <c r="CM95" i="7"/>
  <c r="CK95" i="7"/>
  <c r="CJ95" i="7"/>
  <c r="CI95" i="7"/>
  <c r="CD95" i="7"/>
  <c r="CC95" i="7"/>
  <c r="BX95" i="7"/>
  <c r="BW95" i="7"/>
  <c r="BO95" i="7"/>
  <c r="BM95" i="7"/>
  <c r="BL95" i="7"/>
  <c r="BK95" i="7"/>
  <c r="BF95" i="7"/>
  <c r="BE95" i="7"/>
  <c r="AZ95" i="7"/>
  <c r="AY95" i="7"/>
  <c r="AT95" i="7"/>
  <c r="AS95" i="7"/>
  <c r="AQ95" i="7"/>
  <c r="AO95" i="7"/>
  <c r="AN95" i="7"/>
  <c r="AM95" i="7"/>
  <c r="AH95" i="7"/>
  <c r="AG95" i="7"/>
  <c r="AB95" i="7"/>
  <c r="AA95" i="7"/>
  <c r="S95" i="7"/>
  <c r="Q95" i="7"/>
  <c r="K95" i="7"/>
  <c r="DH94" i="7"/>
  <c r="DG94" i="7"/>
  <c r="DB94" i="7"/>
  <c r="DA94" i="7"/>
  <c r="CV94" i="7"/>
  <c r="CU94" i="7"/>
  <c r="CP94" i="7"/>
  <c r="CO94" i="7"/>
  <c r="CM94" i="7"/>
  <c r="CK94" i="7"/>
  <c r="CJ94" i="7"/>
  <c r="CI94" i="7"/>
  <c r="CD94" i="7"/>
  <c r="CC94" i="7"/>
  <c r="BX94" i="7"/>
  <c r="BW94" i="7"/>
  <c r="BO94" i="7"/>
  <c r="BM94" i="7"/>
  <c r="BL94" i="7"/>
  <c r="BK94" i="7"/>
  <c r="BF94" i="7"/>
  <c r="BE94" i="7"/>
  <c r="AZ94" i="7"/>
  <c r="AY94" i="7"/>
  <c r="AT94" i="7"/>
  <c r="AS94" i="7"/>
  <c r="AQ94" i="7"/>
  <c r="AO94" i="7"/>
  <c r="AN94" i="7"/>
  <c r="AM94" i="7"/>
  <c r="AH94" i="7"/>
  <c r="AG94" i="7"/>
  <c r="AB94" i="7"/>
  <c r="AA94" i="7"/>
  <c r="S94" i="7"/>
  <c r="Q94" i="7"/>
  <c r="M94" i="7"/>
  <c r="K94" i="7"/>
  <c r="DH93" i="7"/>
  <c r="DG93" i="7"/>
  <c r="DB93" i="7"/>
  <c r="DA93" i="7"/>
  <c r="CV93" i="7"/>
  <c r="CU93" i="7"/>
  <c r="CP93" i="7"/>
  <c r="CO93" i="7"/>
  <c r="CM93" i="7"/>
  <c r="CK93" i="7"/>
  <c r="CJ93" i="7"/>
  <c r="CI93" i="7"/>
  <c r="CD93" i="7"/>
  <c r="CC93" i="7"/>
  <c r="BX93" i="7"/>
  <c r="BW93" i="7"/>
  <c r="BO93" i="7"/>
  <c r="BM93" i="7"/>
  <c r="BL93" i="7"/>
  <c r="BK93" i="7"/>
  <c r="BF93" i="7"/>
  <c r="BE93" i="7"/>
  <c r="AZ93" i="7"/>
  <c r="AY93" i="7"/>
  <c r="AT93" i="7"/>
  <c r="AS93" i="7"/>
  <c r="AQ93" i="7"/>
  <c r="AO93" i="7"/>
  <c r="AN93" i="7"/>
  <c r="AM93" i="7"/>
  <c r="AH93" i="7"/>
  <c r="AG93" i="7"/>
  <c r="AB93" i="7"/>
  <c r="AA93" i="7"/>
  <c r="S93" i="7"/>
  <c r="Q93" i="7"/>
  <c r="K93" i="7"/>
  <c r="DE92" i="7"/>
  <c r="DC92" i="7"/>
  <c r="CY92" i="7"/>
  <c r="CW92" i="7"/>
  <c r="CS92" i="7"/>
  <c r="CQ92" i="7"/>
  <c r="CK92" i="7"/>
  <c r="CG92" i="7"/>
  <c r="CE92" i="7"/>
  <c r="CA92" i="7"/>
  <c r="BY92" i="7"/>
  <c r="BU92" i="7"/>
  <c r="BS92" i="7"/>
  <c r="BM92" i="7"/>
  <c r="BI92" i="7"/>
  <c r="BG92" i="7"/>
  <c r="BC92" i="7"/>
  <c r="BA92" i="7"/>
  <c r="AW92" i="7"/>
  <c r="AU92" i="7"/>
  <c r="AO92" i="7"/>
  <c r="AK92" i="7"/>
  <c r="AI92" i="7"/>
  <c r="AE92" i="7"/>
  <c r="AC92" i="7"/>
  <c r="Y92" i="7"/>
  <c r="W92" i="7"/>
  <c r="Q92" i="7"/>
  <c r="K92" i="7"/>
  <c r="DE91" i="7"/>
  <c r="DC91" i="7"/>
  <c r="CY91" i="7"/>
  <c r="CW91" i="7"/>
  <c r="CS91" i="7"/>
  <c r="CQ91" i="7"/>
  <c r="CM91" i="7"/>
  <c r="CK91" i="7"/>
  <c r="CG91" i="7"/>
  <c r="CE91" i="7"/>
  <c r="CA91" i="7"/>
  <c r="BY91" i="7"/>
  <c r="BU91" i="7"/>
  <c r="BS91" i="7"/>
  <c r="BO91" i="7"/>
  <c r="BM91" i="7"/>
  <c r="BI91" i="7"/>
  <c r="BG91" i="7"/>
  <c r="BC91" i="7"/>
  <c r="BA91" i="7"/>
  <c r="AW91" i="7"/>
  <c r="AU91" i="7"/>
  <c r="AQ91" i="7"/>
  <c r="AO91" i="7"/>
  <c r="AK91" i="7"/>
  <c r="AI91" i="7"/>
  <c r="AE91" i="7"/>
  <c r="AC91" i="7"/>
  <c r="Y91" i="7"/>
  <c r="W91" i="7"/>
  <c r="S91" i="7"/>
  <c r="Q91" i="7"/>
  <c r="K91" i="7"/>
  <c r="DE90" i="7"/>
  <c r="DC90" i="7"/>
  <c r="DC251" i="7" s="1"/>
  <c r="CY90" i="7"/>
  <c r="CW90" i="7"/>
  <c r="CW251" i="7" s="1"/>
  <c r="CS90" i="7"/>
  <c r="CQ90" i="7"/>
  <c r="CQ251" i="7" s="1"/>
  <c r="CK251" i="7" s="1"/>
  <c r="CK90" i="7"/>
  <c r="CG90" i="7"/>
  <c r="CE90" i="7"/>
  <c r="CE251" i="7" s="1"/>
  <c r="CA90" i="7"/>
  <c r="BY90" i="7"/>
  <c r="BY251" i="7" s="1"/>
  <c r="BU90" i="7"/>
  <c r="BS90" i="7"/>
  <c r="BS251" i="7" s="1"/>
  <c r="BM251" i="7" s="1"/>
  <c r="BM90" i="7"/>
  <c r="BI90" i="7"/>
  <c r="BG90" i="7"/>
  <c r="BG251" i="7" s="1"/>
  <c r="BC90" i="7"/>
  <c r="BA90" i="7"/>
  <c r="BA251" i="7" s="1"/>
  <c r="AW90" i="7"/>
  <c r="AU90" i="7"/>
  <c r="AU251" i="7" s="1"/>
  <c r="AO251" i="7" s="1"/>
  <c r="AO90" i="7"/>
  <c r="AK90" i="7"/>
  <c r="AI90" i="7"/>
  <c r="AI251" i="7" s="1"/>
  <c r="AE90" i="7"/>
  <c r="AC90" i="7"/>
  <c r="AC251" i="7" s="1"/>
  <c r="Y90" i="7"/>
  <c r="W90" i="7"/>
  <c r="W251" i="7" s="1"/>
  <c r="Q251" i="7" s="1"/>
  <c r="K251" i="7" s="1"/>
  <c r="Q90" i="7"/>
  <c r="K90" i="7"/>
  <c r="DE89" i="7"/>
  <c r="DC89" i="7"/>
  <c r="DC250" i="7" s="1"/>
  <c r="CY89" i="7"/>
  <c r="CW89" i="7"/>
  <c r="CW250" i="7" s="1"/>
  <c r="CS89" i="7"/>
  <c r="CQ89" i="7"/>
  <c r="CQ250" i="7" s="1"/>
  <c r="CK250" i="7" s="1"/>
  <c r="CM89" i="7"/>
  <c r="CK89" i="7"/>
  <c r="CG89" i="7"/>
  <c r="CE89" i="7"/>
  <c r="CE250" i="7" s="1"/>
  <c r="CA89" i="7"/>
  <c r="BY89" i="7"/>
  <c r="BY250" i="7" s="1"/>
  <c r="BU89" i="7"/>
  <c r="BS89" i="7"/>
  <c r="BS250" i="7" s="1"/>
  <c r="BM250" i="7" s="1"/>
  <c r="BO89" i="7"/>
  <c r="BM89" i="7"/>
  <c r="BI89" i="7"/>
  <c r="BG89" i="7"/>
  <c r="BG250" i="7" s="1"/>
  <c r="BC89" i="7"/>
  <c r="BA89" i="7"/>
  <c r="BA250" i="7" s="1"/>
  <c r="AW89" i="7"/>
  <c r="AU89" i="7"/>
  <c r="AU250" i="7" s="1"/>
  <c r="AO250" i="7" s="1"/>
  <c r="AQ89" i="7"/>
  <c r="AO89" i="7"/>
  <c r="AK89" i="7"/>
  <c r="AI89" i="7"/>
  <c r="AI250" i="7" s="1"/>
  <c r="AE89" i="7"/>
  <c r="AC89" i="7"/>
  <c r="AC250" i="7" s="1"/>
  <c r="Y89" i="7"/>
  <c r="W89" i="7"/>
  <c r="W250" i="7" s="1"/>
  <c r="Q250" i="7" s="1"/>
  <c r="K250" i="7" s="1"/>
  <c r="S89" i="7"/>
  <c r="Q89" i="7"/>
  <c r="K89" i="7"/>
  <c r="DE88" i="7"/>
  <c r="DC88" i="7"/>
  <c r="CY88" i="7"/>
  <c r="CW88" i="7"/>
  <c r="CS88" i="7"/>
  <c r="CM88" i="7"/>
  <c r="CG88" i="7"/>
  <c r="CE88" i="7"/>
  <c r="CA88" i="7"/>
  <c r="BY88" i="7"/>
  <c r="BU88" i="7"/>
  <c r="BO88" i="7" s="1"/>
  <c r="BI88" i="7"/>
  <c r="BG88" i="7"/>
  <c r="BC88" i="7"/>
  <c r="BA88" i="7"/>
  <c r="AW88" i="7"/>
  <c r="AQ88" i="7"/>
  <c r="AK88" i="7"/>
  <c r="AI88" i="7"/>
  <c r="AC88" i="7"/>
  <c r="Y88" i="7"/>
  <c r="DE87" i="7"/>
  <c r="DC87" i="7"/>
  <c r="CY87" i="7"/>
  <c r="CW87" i="7"/>
  <c r="CS87" i="7"/>
  <c r="CQ87" i="7"/>
  <c r="CK87" i="7"/>
  <c r="CG87" i="7"/>
  <c r="CE87" i="7"/>
  <c r="CA87" i="7"/>
  <c r="BY87" i="7"/>
  <c r="BU87" i="7"/>
  <c r="BS87" i="7"/>
  <c r="BM87" i="7"/>
  <c r="BI87" i="7"/>
  <c r="BG87" i="7"/>
  <c r="BC87" i="7"/>
  <c r="BA87" i="7"/>
  <c r="AW87" i="7"/>
  <c r="AU87" i="7"/>
  <c r="AO87" i="7"/>
  <c r="AK87" i="7"/>
  <c r="AI87" i="7"/>
  <c r="AE87" i="7"/>
  <c r="AC87" i="7"/>
  <c r="Y87" i="7"/>
  <c r="W87" i="7"/>
  <c r="Q87" i="7"/>
  <c r="K87" i="7"/>
  <c r="DE86" i="7"/>
  <c r="DC86" i="7"/>
  <c r="CY86" i="7"/>
  <c r="CW86" i="7"/>
  <c r="CS86" i="7"/>
  <c r="CQ86" i="7"/>
  <c r="CM86" i="7"/>
  <c r="CK86" i="7"/>
  <c r="CG86" i="7"/>
  <c r="CE86" i="7"/>
  <c r="CA86" i="7"/>
  <c r="BY86" i="7"/>
  <c r="BU86" i="7"/>
  <c r="BS86" i="7"/>
  <c r="BO86" i="7"/>
  <c r="BM86" i="7"/>
  <c r="BI86" i="7"/>
  <c r="BG86" i="7"/>
  <c r="BC86" i="7"/>
  <c r="BA86" i="7"/>
  <c r="AW86" i="7"/>
  <c r="AU86" i="7"/>
  <c r="AQ86" i="7"/>
  <c r="AO86" i="7"/>
  <c r="AK86" i="7"/>
  <c r="AI86" i="7"/>
  <c r="AE86" i="7"/>
  <c r="AC86" i="7"/>
  <c r="Y86" i="7"/>
  <c r="W86" i="7"/>
  <c r="S86" i="7"/>
  <c r="Q86" i="7"/>
  <c r="K86" i="7"/>
  <c r="DH85" i="7"/>
  <c r="DG85" i="7"/>
  <c r="DB85" i="7"/>
  <c r="DA85" i="7"/>
  <c r="CV85" i="7"/>
  <c r="CU85" i="7"/>
  <c r="CP85" i="7"/>
  <c r="CO85" i="7"/>
  <c r="CM85" i="7"/>
  <c r="CK85" i="7"/>
  <c r="CJ85" i="7"/>
  <c r="CI85" i="7"/>
  <c r="CD85" i="7"/>
  <c r="CC85" i="7"/>
  <c r="BX85" i="7"/>
  <c r="BW85" i="7"/>
  <c r="BO85" i="7"/>
  <c r="BM85" i="7"/>
  <c r="BL85" i="7"/>
  <c r="BK85" i="7"/>
  <c r="BF85" i="7"/>
  <c r="BE85" i="7"/>
  <c r="AZ85" i="7"/>
  <c r="AY85" i="7"/>
  <c r="AT85" i="7"/>
  <c r="AS85" i="7"/>
  <c r="AQ85" i="7"/>
  <c r="AO85" i="7"/>
  <c r="AN85" i="7"/>
  <c r="AM85" i="7"/>
  <c r="AH85" i="7"/>
  <c r="AG85" i="7"/>
  <c r="AB85" i="7"/>
  <c r="AA85" i="7"/>
  <c r="S85" i="7"/>
  <c r="Q85" i="7"/>
  <c r="M85" i="7"/>
  <c r="K85" i="7"/>
  <c r="DH84" i="7"/>
  <c r="DG84" i="7"/>
  <c r="DB84" i="7"/>
  <c r="DA84" i="7"/>
  <c r="CV84" i="7"/>
  <c r="CU84" i="7"/>
  <c r="CP84" i="7"/>
  <c r="CO84" i="7"/>
  <c r="CM84" i="7"/>
  <c r="CK84" i="7"/>
  <c r="CJ84" i="7"/>
  <c r="CI84" i="7"/>
  <c r="CD84" i="7"/>
  <c r="CC84" i="7"/>
  <c r="BX84" i="7"/>
  <c r="BW84" i="7"/>
  <c r="BO84" i="7"/>
  <c r="BM84" i="7"/>
  <c r="BL84" i="7"/>
  <c r="BK84" i="7"/>
  <c r="BF84" i="7"/>
  <c r="BE84" i="7"/>
  <c r="AZ84" i="7"/>
  <c r="AY84" i="7"/>
  <c r="AT84" i="7"/>
  <c r="AS84" i="7"/>
  <c r="AQ84" i="7"/>
  <c r="AO84" i="7"/>
  <c r="AN84" i="7"/>
  <c r="AM84" i="7"/>
  <c r="AH84" i="7"/>
  <c r="AG84" i="7"/>
  <c r="AB84" i="7"/>
  <c r="AA84" i="7"/>
  <c r="S84" i="7"/>
  <c r="Q84" i="7"/>
  <c r="K84" i="7"/>
  <c r="DH83" i="7"/>
  <c r="DG83" i="7"/>
  <c r="DB83" i="7"/>
  <c r="DA83" i="7"/>
  <c r="CV83" i="7"/>
  <c r="CU83" i="7"/>
  <c r="CP83" i="7"/>
  <c r="CO83" i="7"/>
  <c r="CM83" i="7"/>
  <c r="CK83" i="7"/>
  <c r="CJ83" i="7"/>
  <c r="CI83" i="7"/>
  <c r="CD83" i="7"/>
  <c r="CC83" i="7"/>
  <c r="BX83" i="7"/>
  <c r="BW83" i="7"/>
  <c r="BO83" i="7"/>
  <c r="BM83" i="7"/>
  <c r="BL83" i="7"/>
  <c r="BK83" i="7"/>
  <c r="BF83" i="7"/>
  <c r="BE83" i="7"/>
  <c r="AZ83" i="7"/>
  <c r="AY83" i="7"/>
  <c r="AT83" i="7"/>
  <c r="AS83" i="7"/>
  <c r="AQ83" i="7"/>
  <c r="AO83" i="7"/>
  <c r="AN83" i="7"/>
  <c r="AM83" i="7"/>
  <c r="AH83" i="7"/>
  <c r="AG83" i="7"/>
  <c r="AB83" i="7"/>
  <c r="AA83" i="7"/>
  <c r="S83" i="7"/>
  <c r="Q83" i="7"/>
  <c r="M83" i="7"/>
  <c r="K83" i="7"/>
  <c r="DH82" i="7"/>
  <c r="DG82" i="7"/>
  <c r="DB82" i="7"/>
  <c r="DA82" i="7"/>
  <c r="CV82" i="7"/>
  <c r="CU82" i="7"/>
  <c r="CP82" i="7"/>
  <c r="CO82" i="7"/>
  <c r="CM82" i="7"/>
  <c r="CK82" i="7"/>
  <c r="CJ82" i="7"/>
  <c r="CI82" i="7"/>
  <c r="CD82" i="7"/>
  <c r="CC82" i="7"/>
  <c r="BX82" i="7"/>
  <c r="BW82" i="7"/>
  <c r="BO82" i="7"/>
  <c r="BM82" i="7"/>
  <c r="BL82" i="7"/>
  <c r="BK82" i="7"/>
  <c r="BF82" i="7"/>
  <c r="BE82" i="7"/>
  <c r="AZ82" i="7"/>
  <c r="AY82" i="7"/>
  <c r="AT82" i="7"/>
  <c r="AS82" i="7"/>
  <c r="AQ82" i="7"/>
  <c r="AO82" i="7"/>
  <c r="AN82" i="7"/>
  <c r="AM82" i="7"/>
  <c r="AH82" i="7"/>
  <c r="AG82" i="7"/>
  <c r="AB82" i="7"/>
  <c r="AA82" i="7"/>
  <c r="S82" i="7"/>
  <c r="Q82" i="7"/>
  <c r="K82" i="7"/>
  <c r="DH79" i="7"/>
  <c r="DG79" i="7"/>
  <c r="DB79" i="7"/>
  <c r="DA79" i="7"/>
  <c r="CV79" i="7"/>
  <c r="CU79" i="7"/>
  <c r="CM79" i="7"/>
  <c r="CO79" i="7" s="1"/>
  <c r="CK79" i="7"/>
  <c r="CJ79" i="7"/>
  <c r="CI79" i="7"/>
  <c r="CD79" i="7"/>
  <c r="CC79" i="7"/>
  <c r="BX79" i="7"/>
  <c r="BW79" i="7"/>
  <c r="BO79" i="7"/>
  <c r="BQ79" i="7" s="1"/>
  <c r="BM79" i="7"/>
  <c r="BL79" i="7"/>
  <c r="BK79" i="7"/>
  <c r="BF79" i="7"/>
  <c r="BE79" i="7"/>
  <c r="AZ79" i="7"/>
  <c r="AY79" i="7"/>
  <c r="AT79" i="7"/>
  <c r="AQ79" i="7"/>
  <c r="AS79" i="7" s="1"/>
  <c r="AO79" i="7"/>
  <c r="AN79" i="7"/>
  <c r="AM79" i="7"/>
  <c r="AH79" i="7"/>
  <c r="AG79" i="7"/>
  <c r="AB79" i="7"/>
  <c r="AA79" i="7"/>
  <c r="V79" i="7"/>
  <c r="S79" i="7"/>
  <c r="U79" i="7" s="1"/>
  <c r="Q79" i="7"/>
  <c r="K79" i="7"/>
  <c r="DH78" i="7"/>
  <c r="DG78" i="7"/>
  <c r="DB78" i="7"/>
  <c r="DA78" i="7"/>
  <c r="CV78" i="7"/>
  <c r="CU78" i="7"/>
  <c r="CP78" i="7"/>
  <c r="CM78" i="7"/>
  <c r="CO78" i="7" s="1"/>
  <c r="CK78" i="7"/>
  <c r="CJ78" i="7"/>
  <c r="CI78" i="7"/>
  <c r="CD78" i="7"/>
  <c r="CC78" i="7"/>
  <c r="BX78" i="7"/>
  <c r="BW78" i="7"/>
  <c r="BO78" i="7"/>
  <c r="BQ78" i="7" s="1"/>
  <c r="BM78" i="7"/>
  <c r="BL78" i="7"/>
  <c r="BK78" i="7"/>
  <c r="BF78" i="7"/>
  <c r="BE78" i="7"/>
  <c r="AZ78" i="7"/>
  <c r="AY78" i="7"/>
  <c r="AQ78" i="7"/>
  <c r="AS78" i="7" s="1"/>
  <c r="AO78" i="7"/>
  <c r="AN78" i="7"/>
  <c r="AM78" i="7"/>
  <c r="AH78" i="7"/>
  <c r="AG78" i="7"/>
  <c r="AB78" i="7"/>
  <c r="AA78" i="7"/>
  <c r="V78" i="7"/>
  <c r="S78" i="7"/>
  <c r="U78" i="7" s="1"/>
  <c r="Q78" i="7"/>
  <c r="M78" i="7"/>
  <c r="O78" i="7" s="1"/>
  <c r="K78" i="7"/>
  <c r="DH77" i="7"/>
  <c r="DG77" i="7"/>
  <c r="DB77" i="7"/>
  <c r="DA77" i="7"/>
  <c r="CV77" i="7"/>
  <c r="CU77" i="7"/>
  <c r="CP77" i="7"/>
  <c r="CM77" i="7"/>
  <c r="CO77" i="7" s="1"/>
  <c r="CK77" i="7"/>
  <c r="CJ77" i="7"/>
  <c r="CI77" i="7"/>
  <c r="CD77" i="7"/>
  <c r="CC77" i="7"/>
  <c r="BX77" i="7"/>
  <c r="BW77" i="7"/>
  <c r="BR77" i="7"/>
  <c r="BO77" i="7"/>
  <c r="BQ77" i="7" s="1"/>
  <c r="BM77" i="7"/>
  <c r="BL77" i="7"/>
  <c r="BK77" i="7"/>
  <c r="BF77" i="7"/>
  <c r="BE77" i="7"/>
  <c r="AZ77" i="7"/>
  <c r="AY77" i="7"/>
  <c r="AQ77" i="7"/>
  <c r="AS77" i="7" s="1"/>
  <c r="AO77" i="7"/>
  <c r="AN77" i="7"/>
  <c r="AM77" i="7"/>
  <c r="AH77" i="7"/>
  <c r="AG77" i="7"/>
  <c r="AB77" i="7"/>
  <c r="AA77" i="7"/>
  <c r="S77" i="7"/>
  <c r="U77" i="7" s="1"/>
  <c r="Q77" i="7"/>
  <c r="K77" i="7"/>
  <c r="DH76" i="7"/>
  <c r="DE76" i="7"/>
  <c r="DG76" i="7" s="1"/>
  <c r="DC76" i="7"/>
  <c r="DB76" i="7"/>
  <c r="CY76" i="7"/>
  <c r="DA76" i="7" s="1"/>
  <c r="CW76" i="7"/>
  <c r="CS76" i="7"/>
  <c r="CU76" i="7" s="1"/>
  <c r="CQ76" i="7"/>
  <c r="CK76" i="7"/>
  <c r="CJ76" i="7"/>
  <c r="CG76" i="7"/>
  <c r="CI76" i="7" s="1"/>
  <c r="CE76" i="7"/>
  <c r="CD76" i="7"/>
  <c r="CA76" i="7"/>
  <c r="CC76" i="7" s="1"/>
  <c r="BY76" i="7"/>
  <c r="BU76" i="7"/>
  <c r="BW76" i="7" s="1"/>
  <c r="BS76" i="7"/>
  <c r="BM76" i="7"/>
  <c r="BL76" i="7"/>
  <c r="BI76" i="7"/>
  <c r="BK76" i="7" s="1"/>
  <c r="BG76" i="7"/>
  <c r="BF76" i="7"/>
  <c r="BC76" i="7"/>
  <c r="BE76" i="7" s="1"/>
  <c r="BA76" i="7"/>
  <c r="AW76" i="7"/>
  <c r="AY76" i="7" s="1"/>
  <c r="AU76" i="7"/>
  <c r="AO76" i="7"/>
  <c r="AN76" i="7"/>
  <c r="AK76" i="7"/>
  <c r="AM76" i="7" s="1"/>
  <c r="AI76" i="7"/>
  <c r="AH76" i="7"/>
  <c r="AE76" i="7"/>
  <c r="AG76" i="7" s="1"/>
  <c r="AC76" i="7"/>
  <c r="Y76" i="7"/>
  <c r="AA76" i="7" s="1"/>
  <c r="W76" i="7"/>
  <c r="Q76" i="7"/>
  <c r="K76" i="7"/>
  <c r="DH75" i="7"/>
  <c r="DE75" i="7"/>
  <c r="DG75" i="7" s="1"/>
  <c r="DC75" i="7"/>
  <c r="CY75" i="7"/>
  <c r="DA75" i="7" s="1"/>
  <c r="CW75" i="7"/>
  <c r="CS75" i="7"/>
  <c r="CU75" i="7" s="1"/>
  <c r="CQ75" i="7"/>
  <c r="CK75" i="7"/>
  <c r="CJ75" i="7"/>
  <c r="CG75" i="7"/>
  <c r="CI75" i="7" s="1"/>
  <c r="CE75" i="7"/>
  <c r="CA75" i="7"/>
  <c r="CC75" i="7" s="1"/>
  <c r="BY75" i="7"/>
  <c r="BU75" i="7"/>
  <c r="BW75" i="7" s="1"/>
  <c r="BS75" i="7"/>
  <c r="BM75" i="7"/>
  <c r="BL75" i="7"/>
  <c r="BI75" i="7"/>
  <c r="BK75" i="7" s="1"/>
  <c r="BG75" i="7"/>
  <c r="BC75" i="7"/>
  <c r="BE75" i="7" s="1"/>
  <c r="BA75" i="7"/>
  <c r="AW75" i="7"/>
  <c r="AY75" i="7" s="1"/>
  <c r="AU75" i="7"/>
  <c r="AO75" i="7"/>
  <c r="AN75" i="7"/>
  <c r="AK75" i="7"/>
  <c r="AM75" i="7" s="1"/>
  <c r="AI75" i="7"/>
  <c r="AE75" i="7"/>
  <c r="AG75" i="7" s="1"/>
  <c r="AC75" i="7"/>
  <c r="Y75" i="7"/>
  <c r="AA75" i="7" s="1"/>
  <c r="W75" i="7"/>
  <c r="Q75" i="7"/>
  <c r="K75" i="7"/>
  <c r="DE74" i="7"/>
  <c r="DG74" i="7" s="1"/>
  <c r="DC74" i="7"/>
  <c r="CY74" i="7"/>
  <c r="DA74" i="7" s="1"/>
  <c r="CW74" i="7"/>
  <c r="CV74" i="7"/>
  <c r="CS74" i="7"/>
  <c r="CU74" i="7" s="1"/>
  <c r="CQ74" i="7"/>
  <c r="CK74" i="7"/>
  <c r="CG74" i="7"/>
  <c r="CI74" i="7" s="1"/>
  <c r="CE74" i="7"/>
  <c r="CA74" i="7"/>
  <c r="CC74" i="7" s="1"/>
  <c r="BY74" i="7"/>
  <c r="BX74" i="7"/>
  <c r="BU74" i="7"/>
  <c r="BW74" i="7" s="1"/>
  <c r="BS74" i="7"/>
  <c r="BM74" i="7"/>
  <c r="BI74" i="7"/>
  <c r="BK74" i="7" s="1"/>
  <c r="BG74" i="7"/>
  <c r="BC74" i="7"/>
  <c r="BE74" i="7" s="1"/>
  <c r="BA74" i="7"/>
  <c r="AZ74" i="7"/>
  <c r="AW74" i="7"/>
  <c r="AY74" i="7" s="1"/>
  <c r="AU74" i="7"/>
  <c r="AO74" i="7"/>
  <c r="AK74" i="7"/>
  <c r="AM74" i="7" s="1"/>
  <c r="AI74" i="7"/>
  <c r="AE74" i="7"/>
  <c r="AG74" i="7" s="1"/>
  <c r="AC74" i="7"/>
  <c r="AB74" i="7"/>
  <c r="Y74" i="7"/>
  <c r="AA74" i="7" s="1"/>
  <c r="W74" i="7"/>
  <c r="Q74" i="7"/>
  <c r="K74" i="7"/>
  <c r="DC73" i="7"/>
  <c r="DC211" i="7" s="1"/>
  <c r="DC210" i="7" s="1"/>
  <c r="CW73" i="7"/>
  <c r="CW211" i="7" s="1"/>
  <c r="CW210" i="7" s="1"/>
  <c r="CV73" i="7"/>
  <c r="CS73" i="7"/>
  <c r="CQ73" i="7"/>
  <c r="CQ211" i="7" s="1"/>
  <c r="CK73" i="7"/>
  <c r="CE73" i="7"/>
  <c r="CE211" i="7" s="1"/>
  <c r="CE210" i="7" s="1"/>
  <c r="BY73" i="7"/>
  <c r="BY211" i="7" s="1"/>
  <c r="BY210" i="7" s="1"/>
  <c r="BX73" i="7"/>
  <c r="BU73" i="7"/>
  <c r="BS73" i="7"/>
  <c r="BS211" i="7" s="1"/>
  <c r="BM73" i="7"/>
  <c r="BG73" i="7"/>
  <c r="BG211" i="7" s="1"/>
  <c r="BG210" i="7" s="1"/>
  <c r="BA73" i="7"/>
  <c r="BA211" i="7" s="1"/>
  <c r="BA210" i="7" s="1"/>
  <c r="AZ73" i="7"/>
  <c r="AW73" i="7"/>
  <c r="AU73" i="7"/>
  <c r="AU211" i="7" s="1"/>
  <c r="AO73" i="7"/>
  <c r="AI73" i="7"/>
  <c r="AI211" i="7" s="1"/>
  <c r="AI210" i="7" s="1"/>
  <c r="AC73" i="7"/>
  <c r="AC211" i="7" s="1"/>
  <c r="AC210" i="7" s="1"/>
  <c r="AB73" i="7"/>
  <c r="Y73" i="7"/>
  <c r="W73" i="7"/>
  <c r="W211" i="7" s="1"/>
  <c r="Q73" i="7"/>
  <c r="K73" i="7"/>
  <c r="DH72" i="7"/>
  <c r="DE72" i="7"/>
  <c r="DG72" i="7" s="1"/>
  <c r="DC72" i="7"/>
  <c r="DB72" i="7"/>
  <c r="CY72" i="7"/>
  <c r="DA72" i="7" s="1"/>
  <c r="CW72" i="7"/>
  <c r="CS72" i="7"/>
  <c r="CU72" i="7" s="1"/>
  <c r="CQ72" i="7"/>
  <c r="CK72" i="7"/>
  <c r="CJ72" i="7"/>
  <c r="CG72" i="7"/>
  <c r="CE72" i="7"/>
  <c r="CE71" i="7" s="1"/>
  <c r="CD72" i="7"/>
  <c r="CA72" i="7"/>
  <c r="CC72" i="7" s="1"/>
  <c r="BY72" i="7"/>
  <c r="BU72" i="7"/>
  <c r="BW72" i="7" s="1"/>
  <c r="BS72" i="7"/>
  <c r="BM72" i="7"/>
  <c r="BL72" i="7"/>
  <c r="BI72" i="7"/>
  <c r="BG72" i="7"/>
  <c r="BG71" i="7" s="1"/>
  <c r="BF72" i="7"/>
  <c r="BC72" i="7"/>
  <c r="BE72" i="7" s="1"/>
  <c r="BA72" i="7"/>
  <c r="AW72" i="7"/>
  <c r="AY72" i="7" s="1"/>
  <c r="AU72" i="7"/>
  <c r="AO72" i="7"/>
  <c r="AN72" i="7"/>
  <c r="AK72" i="7"/>
  <c r="AI72" i="7"/>
  <c r="AI71" i="7" s="1"/>
  <c r="AH72" i="7"/>
  <c r="AE72" i="7"/>
  <c r="AG72" i="7" s="1"/>
  <c r="AC72" i="7"/>
  <c r="Y72" i="7"/>
  <c r="AA72" i="7" s="1"/>
  <c r="W72" i="7"/>
  <c r="Q72" i="7"/>
  <c r="K72" i="7" s="1"/>
  <c r="DH71" i="7"/>
  <c r="DE71" i="7"/>
  <c r="DG71" i="7" s="1"/>
  <c r="DC71" i="7"/>
  <c r="CY71" i="7"/>
  <c r="DA71" i="7" s="1"/>
  <c r="CW71" i="7"/>
  <c r="CQ71" i="7"/>
  <c r="CK71" i="7" s="1"/>
  <c r="CG71" i="7"/>
  <c r="CA71" i="7"/>
  <c r="CC71" i="7" s="1"/>
  <c r="BY71" i="7"/>
  <c r="BS71" i="7"/>
  <c r="BM71" i="7" s="1"/>
  <c r="BI71" i="7"/>
  <c r="BC71" i="7"/>
  <c r="BE71" i="7" s="1"/>
  <c r="BA71" i="7"/>
  <c r="AU71" i="7"/>
  <c r="AO71" i="7" s="1"/>
  <c r="AK71" i="7"/>
  <c r="AE71" i="7"/>
  <c r="AG71" i="7" s="1"/>
  <c r="AC71" i="7"/>
  <c r="W71" i="7"/>
  <c r="Q71" i="7" s="1"/>
  <c r="K71" i="7" s="1"/>
  <c r="DE70" i="7"/>
  <c r="DG70" i="7" s="1"/>
  <c r="DC70" i="7"/>
  <c r="CY70" i="7"/>
  <c r="CW70" i="7"/>
  <c r="CV70" i="7"/>
  <c r="CS70" i="7"/>
  <c r="CQ70" i="7"/>
  <c r="CK70" i="7" s="1"/>
  <c r="CG70" i="7"/>
  <c r="CI70" i="7" s="1"/>
  <c r="CE70" i="7"/>
  <c r="CA70" i="7"/>
  <c r="BY70" i="7"/>
  <c r="BX70" i="7"/>
  <c r="BU70" i="7"/>
  <c r="BS70" i="7"/>
  <c r="BM70" i="7" s="1"/>
  <c r="BI70" i="7"/>
  <c r="BK70" i="7" s="1"/>
  <c r="BG70" i="7"/>
  <c r="BC70" i="7"/>
  <c r="BA70" i="7"/>
  <c r="AZ70" i="7"/>
  <c r="AW70" i="7"/>
  <c r="AU70" i="7"/>
  <c r="AO70" i="7" s="1"/>
  <c r="AK70" i="7"/>
  <c r="AM70" i="7" s="1"/>
  <c r="AI70" i="7"/>
  <c r="AE70" i="7"/>
  <c r="AC70" i="7"/>
  <c r="AB70" i="7"/>
  <c r="Y70" i="7"/>
  <c r="W70" i="7"/>
  <c r="Q70" i="7" s="1"/>
  <c r="K70" i="7" s="1"/>
  <c r="DE69" i="7"/>
  <c r="DC69" i="7"/>
  <c r="CK69" i="7" s="1"/>
  <c r="DB69" i="7"/>
  <c r="CY69" i="7"/>
  <c r="CW69" i="7"/>
  <c r="CW68" i="7" s="1"/>
  <c r="CV69" i="7"/>
  <c r="CS69" i="7"/>
  <c r="CU69" i="7" s="1"/>
  <c r="CQ69" i="7"/>
  <c r="CM69" i="7"/>
  <c r="CG69" i="7"/>
  <c r="CE69" i="7"/>
  <c r="BM69" i="7" s="1"/>
  <c r="CD69" i="7"/>
  <c r="CA69" i="7"/>
  <c r="BY69" i="7"/>
  <c r="BY68" i="7" s="1"/>
  <c r="BX69" i="7"/>
  <c r="BU69" i="7"/>
  <c r="BW69" i="7" s="1"/>
  <c r="BS69" i="7"/>
  <c r="BO69" i="7"/>
  <c r="BI69" i="7"/>
  <c r="BG69" i="7"/>
  <c r="AO69" i="7" s="1"/>
  <c r="BF69" i="7"/>
  <c r="BC69" i="7"/>
  <c r="BA69" i="7"/>
  <c r="BA68" i="7" s="1"/>
  <c r="AZ69" i="7"/>
  <c r="AW69" i="7"/>
  <c r="AY69" i="7" s="1"/>
  <c r="AU69" i="7"/>
  <c r="AQ69" i="7"/>
  <c r="AK69" i="7"/>
  <c r="AI69" i="7"/>
  <c r="Q69" i="7" s="1"/>
  <c r="AH69" i="7"/>
  <c r="AE69" i="7"/>
  <c r="AC69" i="7"/>
  <c r="AC68" i="7" s="1"/>
  <c r="AB69" i="7"/>
  <c r="Y69" i="7"/>
  <c r="AA69" i="7" s="1"/>
  <c r="W69" i="7"/>
  <c r="S69" i="7"/>
  <c r="CY68" i="7"/>
  <c r="CS68" i="7"/>
  <c r="CU68" i="7" s="1"/>
  <c r="CQ68" i="7"/>
  <c r="CA68" i="7"/>
  <c r="BU68" i="7"/>
  <c r="BW68" i="7" s="1"/>
  <c r="BS68" i="7"/>
  <c r="BC68" i="7"/>
  <c r="AW68" i="7"/>
  <c r="AY68" i="7" s="1"/>
  <c r="AU68" i="7"/>
  <c r="AE68" i="7"/>
  <c r="Y68" i="7"/>
  <c r="AA68" i="7" s="1"/>
  <c r="W68" i="7"/>
  <c r="DH67" i="7"/>
  <c r="DE67" i="7"/>
  <c r="DG67" i="7" s="1"/>
  <c r="DC67" i="7"/>
  <c r="CY67" i="7"/>
  <c r="DA67" i="7" s="1"/>
  <c r="CW67" i="7"/>
  <c r="CS67" i="7"/>
  <c r="CQ67" i="7"/>
  <c r="CK67" i="7" s="1"/>
  <c r="CJ67" i="7"/>
  <c r="CG67" i="7"/>
  <c r="CI67" i="7" s="1"/>
  <c r="CE67" i="7"/>
  <c r="CA67" i="7"/>
  <c r="CC67" i="7" s="1"/>
  <c r="BY67" i="7"/>
  <c r="BU67" i="7"/>
  <c r="BS67" i="7"/>
  <c r="BM67" i="7" s="1"/>
  <c r="BL67" i="7"/>
  <c r="BI67" i="7"/>
  <c r="BK67" i="7" s="1"/>
  <c r="BG67" i="7"/>
  <c r="BC67" i="7"/>
  <c r="BE67" i="7" s="1"/>
  <c r="BA67" i="7"/>
  <c r="AW67" i="7"/>
  <c r="AU67" i="7"/>
  <c r="AO67" i="7" s="1"/>
  <c r="AN67" i="7"/>
  <c r="AK67" i="7"/>
  <c r="AM67" i="7" s="1"/>
  <c r="AI67" i="7"/>
  <c r="AE67" i="7"/>
  <c r="AG67" i="7" s="1"/>
  <c r="AC67" i="7"/>
  <c r="Y67" i="7"/>
  <c r="W67" i="7"/>
  <c r="Q67" i="7" s="1"/>
  <c r="K67" i="7" s="1"/>
  <c r="DE66" i="7"/>
  <c r="DG66" i="7" s="1"/>
  <c r="DC66" i="7"/>
  <c r="CY66" i="7"/>
  <c r="CW66" i="7"/>
  <c r="CV66" i="7"/>
  <c r="CS66" i="7"/>
  <c r="CQ66" i="7"/>
  <c r="CK66" i="7" s="1"/>
  <c r="CG66" i="7"/>
  <c r="CI66" i="7" s="1"/>
  <c r="CE66" i="7"/>
  <c r="CA66" i="7"/>
  <c r="BY66" i="7"/>
  <c r="BX66" i="7"/>
  <c r="BU66" i="7"/>
  <c r="BS66" i="7"/>
  <c r="BM66" i="7" s="1"/>
  <c r="BI66" i="7"/>
  <c r="BK66" i="7" s="1"/>
  <c r="BG66" i="7"/>
  <c r="BC66" i="7"/>
  <c r="BA66" i="7"/>
  <c r="AZ66" i="7"/>
  <c r="AW66" i="7"/>
  <c r="AU66" i="7"/>
  <c r="AO66" i="7" s="1"/>
  <c r="AK66" i="7"/>
  <c r="AM66" i="7" s="1"/>
  <c r="AI66" i="7"/>
  <c r="AE66" i="7"/>
  <c r="AC66" i="7"/>
  <c r="AB66" i="7"/>
  <c r="Y66" i="7"/>
  <c r="W66" i="7"/>
  <c r="Q66" i="7" s="1"/>
  <c r="K66" i="7" s="1"/>
  <c r="DE65" i="7"/>
  <c r="DC65" i="7"/>
  <c r="CK65" i="7" s="1"/>
  <c r="DB65" i="7"/>
  <c r="CY65" i="7"/>
  <c r="CW65" i="7"/>
  <c r="CV65" i="7"/>
  <c r="CS65" i="7"/>
  <c r="CU65" i="7" s="1"/>
  <c r="CQ65" i="7"/>
  <c r="CM65" i="7"/>
  <c r="CG65" i="7"/>
  <c r="CE65" i="7"/>
  <c r="BM65" i="7" s="1"/>
  <c r="CD65" i="7"/>
  <c r="CA65" i="7"/>
  <c r="BY65" i="7"/>
  <c r="BX65" i="7"/>
  <c r="BU65" i="7"/>
  <c r="BW65" i="7" s="1"/>
  <c r="BS65" i="7"/>
  <c r="BO65" i="7"/>
  <c r="BI65" i="7"/>
  <c r="BG65" i="7"/>
  <c r="AO65" i="7" s="1"/>
  <c r="BF65" i="7"/>
  <c r="BC65" i="7"/>
  <c r="BA65" i="7"/>
  <c r="AZ65" i="7"/>
  <c r="AW65" i="7"/>
  <c r="AY65" i="7" s="1"/>
  <c r="AU65" i="7"/>
  <c r="AQ65" i="7"/>
  <c r="AK65" i="7"/>
  <c r="AI65" i="7"/>
  <c r="Q65" i="7" s="1"/>
  <c r="AH65" i="7"/>
  <c r="AE65" i="7"/>
  <c r="AC65" i="7"/>
  <c r="AB65" i="7"/>
  <c r="Y65" i="7"/>
  <c r="AA65" i="7" s="1"/>
  <c r="W65" i="7"/>
  <c r="S65" i="7"/>
  <c r="DH64" i="7"/>
  <c r="DE64" i="7"/>
  <c r="DC64" i="7"/>
  <c r="DB64" i="7"/>
  <c r="CY64" i="7"/>
  <c r="DA64" i="7" s="1"/>
  <c r="CW64" i="7"/>
  <c r="CS64" i="7"/>
  <c r="CU64" i="7" s="1"/>
  <c r="CQ64" i="7"/>
  <c r="CK64" i="7"/>
  <c r="CJ64" i="7"/>
  <c r="CG64" i="7"/>
  <c r="CE64" i="7"/>
  <c r="CD64" i="7"/>
  <c r="CA64" i="7"/>
  <c r="CC64" i="7" s="1"/>
  <c r="BY64" i="7"/>
  <c r="BU64" i="7"/>
  <c r="BW64" i="7" s="1"/>
  <c r="BS64" i="7"/>
  <c r="BM64" i="7"/>
  <c r="BL64" i="7"/>
  <c r="BI64" i="7"/>
  <c r="BG64" i="7"/>
  <c r="BF64" i="7"/>
  <c r="BC64" i="7"/>
  <c r="BE64" i="7" s="1"/>
  <c r="BA64" i="7"/>
  <c r="AW64" i="7"/>
  <c r="AY64" i="7" s="1"/>
  <c r="AU64" i="7"/>
  <c r="AO64" i="7"/>
  <c r="AN64" i="7"/>
  <c r="AK64" i="7"/>
  <c r="AI64" i="7"/>
  <c r="AH64" i="7"/>
  <c r="AE64" i="7"/>
  <c r="AG64" i="7" s="1"/>
  <c r="AC64" i="7"/>
  <c r="Y64" i="7"/>
  <c r="AA64" i="7" s="1"/>
  <c r="W64" i="7"/>
  <c r="Q64" i="7"/>
  <c r="K64" i="7" s="1"/>
  <c r="DH63" i="7"/>
  <c r="DE63" i="7"/>
  <c r="DG63" i="7" s="1"/>
  <c r="DC63" i="7"/>
  <c r="CY63" i="7"/>
  <c r="DA63" i="7" s="1"/>
  <c r="CW63" i="7"/>
  <c r="CS63" i="7"/>
  <c r="CQ63" i="7"/>
  <c r="CK63" i="7" s="1"/>
  <c r="CJ63" i="7"/>
  <c r="CG63" i="7"/>
  <c r="CI63" i="7" s="1"/>
  <c r="CE63" i="7"/>
  <c r="CA63" i="7"/>
  <c r="CC63" i="7" s="1"/>
  <c r="BY63" i="7"/>
  <c r="BU63" i="7"/>
  <c r="BS63" i="7"/>
  <c r="BM63" i="7" s="1"/>
  <c r="BL63" i="7"/>
  <c r="BI63" i="7"/>
  <c r="BK63" i="7" s="1"/>
  <c r="BG63" i="7"/>
  <c r="BC63" i="7"/>
  <c r="BE63" i="7" s="1"/>
  <c r="BA63" i="7"/>
  <c r="AW63" i="7"/>
  <c r="AU63" i="7"/>
  <c r="AO63" i="7" s="1"/>
  <c r="AN63" i="7"/>
  <c r="AK63" i="7"/>
  <c r="AM63" i="7" s="1"/>
  <c r="AI63" i="7"/>
  <c r="AE63" i="7"/>
  <c r="AG63" i="7" s="1"/>
  <c r="AC63" i="7"/>
  <c r="Y63" i="7"/>
  <c r="W63" i="7"/>
  <c r="Q63" i="7" s="1"/>
  <c r="K63" i="7" s="1"/>
  <c r="DE62" i="7"/>
  <c r="DG62" i="7" s="1"/>
  <c r="DC62" i="7"/>
  <c r="CY62" i="7"/>
  <c r="CW62" i="7"/>
  <c r="CV62" i="7"/>
  <c r="CS62" i="7"/>
  <c r="CQ62" i="7"/>
  <c r="CK62" i="7" s="1"/>
  <c r="CG62" i="7"/>
  <c r="CI62" i="7" s="1"/>
  <c r="CE62" i="7"/>
  <c r="CA62" i="7"/>
  <c r="BY62" i="7"/>
  <c r="BX62" i="7"/>
  <c r="BU62" i="7"/>
  <c r="BS62" i="7"/>
  <c r="BM62" i="7" s="1"/>
  <c r="BI62" i="7"/>
  <c r="BK62" i="7" s="1"/>
  <c r="BG62" i="7"/>
  <c r="BC62" i="7"/>
  <c r="BA62" i="7"/>
  <c r="AZ62" i="7"/>
  <c r="AW62" i="7"/>
  <c r="AU62" i="7"/>
  <c r="AO62" i="7" s="1"/>
  <c r="AK62" i="7"/>
  <c r="AM62" i="7" s="1"/>
  <c r="AI62" i="7"/>
  <c r="AE62" i="7"/>
  <c r="AC62" i="7"/>
  <c r="AB62" i="7"/>
  <c r="Y62" i="7"/>
  <c r="W62" i="7"/>
  <c r="Q62" i="7" s="1"/>
  <c r="K62" i="7" s="1"/>
  <c r="DE61" i="7"/>
  <c r="DC61" i="7"/>
  <c r="CK61" i="7" s="1"/>
  <c r="DB61" i="7"/>
  <c r="CY61" i="7"/>
  <c r="CW61" i="7"/>
  <c r="CV61" i="7"/>
  <c r="CS61" i="7"/>
  <c r="CU61" i="7" s="1"/>
  <c r="CQ61" i="7"/>
  <c r="CM61" i="7"/>
  <c r="CG61" i="7"/>
  <c r="CE61" i="7"/>
  <c r="BM61" i="7" s="1"/>
  <c r="CD61" i="7"/>
  <c r="CA61" i="7"/>
  <c r="BY61" i="7"/>
  <c r="BX61" i="7"/>
  <c r="BU61" i="7"/>
  <c r="BW61" i="7" s="1"/>
  <c r="BS61" i="7"/>
  <c r="BO61" i="7"/>
  <c r="BI61" i="7"/>
  <c r="BG61" i="7"/>
  <c r="AO61" i="7" s="1"/>
  <c r="BF61" i="7"/>
  <c r="BC61" i="7"/>
  <c r="BA61" i="7"/>
  <c r="AZ61" i="7"/>
  <c r="AW61" i="7"/>
  <c r="AY61" i="7" s="1"/>
  <c r="AU61" i="7"/>
  <c r="AQ61" i="7"/>
  <c r="AK61" i="7"/>
  <c r="AI61" i="7"/>
  <c r="Q61" i="7" s="1"/>
  <c r="AH61" i="7"/>
  <c r="AE61" i="7"/>
  <c r="AC61" i="7"/>
  <c r="AB61" i="7"/>
  <c r="Y61" i="7"/>
  <c r="AA61" i="7" s="1"/>
  <c r="W61" i="7"/>
  <c r="S61" i="7"/>
  <c r="DH60" i="7"/>
  <c r="DE60" i="7"/>
  <c r="DC60" i="7"/>
  <c r="DB60" i="7"/>
  <c r="CY60" i="7"/>
  <c r="DA60" i="7" s="1"/>
  <c r="CW60" i="7"/>
  <c r="CS60" i="7"/>
  <c r="CU60" i="7" s="1"/>
  <c r="CQ60" i="7"/>
  <c r="CK60" i="7"/>
  <c r="CJ60" i="7"/>
  <c r="CG60" i="7"/>
  <c r="CE60" i="7"/>
  <c r="CD60" i="7"/>
  <c r="CA60" i="7"/>
  <c r="CC60" i="7" s="1"/>
  <c r="BY60" i="7"/>
  <c r="BU60" i="7"/>
  <c r="BW60" i="7" s="1"/>
  <c r="BS60" i="7"/>
  <c r="BM60" i="7"/>
  <c r="BL60" i="7"/>
  <c r="BI60" i="7"/>
  <c r="BG60" i="7"/>
  <c r="BF60" i="7"/>
  <c r="BC60" i="7"/>
  <c r="BE60" i="7" s="1"/>
  <c r="BA60" i="7"/>
  <c r="AW60" i="7"/>
  <c r="AY60" i="7" s="1"/>
  <c r="AU60" i="7"/>
  <c r="AO60" i="7"/>
  <c r="AN60" i="7"/>
  <c r="AK60" i="7"/>
  <c r="AI60" i="7"/>
  <c r="AH60" i="7"/>
  <c r="AE60" i="7"/>
  <c r="AG60" i="7" s="1"/>
  <c r="AC60" i="7"/>
  <c r="Y60" i="7"/>
  <c r="AA60" i="7" s="1"/>
  <c r="W60" i="7"/>
  <c r="Q60" i="7"/>
  <c r="K60" i="7" s="1"/>
  <c r="DH59" i="7"/>
  <c r="DE59" i="7"/>
  <c r="DG59" i="7" s="1"/>
  <c r="DC59" i="7"/>
  <c r="CY59" i="7"/>
  <c r="DA59" i="7" s="1"/>
  <c r="CW59" i="7"/>
  <c r="CS59" i="7"/>
  <c r="CQ59" i="7"/>
  <c r="CK59" i="7" s="1"/>
  <c r="CJ59" i="7"/>
  <c r="CG59" i="7"/>
  <c r="CI59" i="7" s="1"/>
  <c r="CE59" i="7"/>
  <c r="CA59" i="7"/>
  <c r="CC59" i="7" s="1"/>
  <c r="BY59" i="7"/>
  <c r="BU59" i="7"/>
  <c r="BS59" i="7"/>
  <c r="BM59" i="7" s="1"/>
  <c r="BL59" i="7"/>
  <c r="BI59" i="7"/>
  <c r="BK59" i="7" s="1"/>
  <c r="BG59" i="7"/>
  <c r="BC59" i="7"/>
  <c r="BE59" i="7" s="1"/>
  <c r="BA59" i="7"/>
  <c r="AW59" i="7"/>
  <c r="AU59" i="7"/>
  <c r="AO59" i="7" s="1"/>
  <c r="AN59" i="7"/>
  <c r="AK59" i="7"/>
  <c r="AM59" i="7" s="1"/>
  <c r="AI59" i="7"/>
  <c r="AE59" i="7"/>
  <c r="AG59" i="7" s="1"/>
  <c r="AC59" i="7"/>
  <c r="Y59" i="7"/>
  <c r="W59" i="7"/>
  <c r="Q59" i="7" s="1"/>
  <c r="K59" i="7" s="1"/>
  <c r="DE58" i="7"/>
  <c r="DG58" i="7" s="1"/>
  <c r="DC58" i="7"/>
  <c r="CY58" i="7"/>
  <c r="CW58" i="7"/>
  <c r="CW57" i="7" s="1"/>
  <c r="CV58" i="7"/>
  <c r="CS58" i="7"/>
  <c r="CQ58" i="7"/>
  <c r="CK58" i="7" s="1"/>
  <c r="CG58" i="7"/>
  <c r="CI58" i="7" s="1"/>
  <c r="CE58" i="7"/>
  <c r="CA58" i="7"/>
  <c r="BY58" i="7"/>
  <c r="BY57" i="7" s="1"/>
  <c r="BX58" i="7"/>
  <c r="BU58" i="7"/>
  <c r="BS58" i="7"/>
  <c r="BM58" i="7" s="1"/>
  <c r="BI58" i="7"/>
  <c r="BK58" i="7" s="1"/>
  <c r="BG58" i="7"/>
  <c r="BC58" i="7"/>
  <c r="BA58" i="7"/>
  <c r="BA57" i="7" s="1"/>
  <c r="AZ58" i="7"/>
  <c r="AW58" i="7"/>
  <c r="AU58" i="7"/>
  <c r="AO58" i="7" s="1"/>
  <c r="AK58" i="7"/>
  <c r="AM58" i="7" s="1"/>
  <c r="AI58" i="7"/>
  <c r="AE58" i="7"/>
  <c r="AC58" i="7"/>
  <c r="AC57" i="7" s="1"/>
  <c r="AB58" i="7"/>
  <c r="Y58" i="7"/>
  <c r="W58" i="7"/>
  <c r="Q58" i="7" s="1"/>
  <c r="K58" i="7" s="1"/>
  <c r="DC57" i="7"/>
  <c r="CE57" i="7"/>
  <c r="BG57" i="7"/>
  <c r="AI57" i="7"/>
  <c r="DH56" i="7"/>
  <c r="DE56" i="7"/>
  <c r="DC56" i="7"/>
  <c r="DB56" i="7"/>
  <c r="CY56" i="7"/>
  <c r="DA56" i="7" s="1"/>
  <c r="CW56" i="7"/>
  <c r="CS56" i="7"/>
  <c r="CU56" i="7" s="1"/>
  <c r="CQ56" i="7"/>
  <c r="CK56" i="7"/>
  <c r="CJ56" i="7"/>
  <c r="CG56" i="7"/>
  <c r="CE56" i="7"/>
  <c r="CD56" i="7"/>
  <c r="CA56" i="7"/>
  <c r="CC56" i="7" s="1"/>
  <c r="BY56" i="7"/>
  <c r="BU56" i="7"/>
  <c r="BW56" i="7" s="1"/>
  <c r="BS56" i="7"/>
  <c r="BM56" i="7"/>
  <c r="BL56" i="7"/>
  <c r="BI56" i="7"/>
  <c r="BG56" i="7"/>
  <c r="BF56" i="7"/>
  <c r="BC56" i="7"/>
  <c r="BE56" i="7" s="1"/>
  <c r="BA56" i="7"/>
  <c r="AW56" i="7"/>
  <c r="AY56" i="7" s="1"/>
  <c r="AU56" i="7"/>
  <c r="AO56" i="7"/>
  <c r="AN56" i="7"/>
  <c r="AK56" i="7"/>
  <c r="AI56" i="7"/>
  <c r="AH56" i="7"/>
  <c r="AE56" i="7"/>
  <c r="AG56" i="7" s="1"/>
  <c r="AC56" i="7"/>
  <c r="Y56" i="7"/>
  <c r="AA56" i="7" s="1"/>
  <c r="W56" i="7"/>
  <c r="Q56" i="7"/>
  <c r="K56" i="7" s="1"/>
  <c r="DH55" i="7"/>
  <c r="DE55" i="7"/>
  <c r="DG55" i="7" s="1"/>
  <c r="DC55" i="7"/>
  <c r="CY55" i="7"/>
  <c r="DA55" i="7" s="1"/>
  <c r="CW55" i="7"/>
  <c r="CS55" i="7"/>
  <c r="CQ55" i="7"/>
  <c r="CK55" i="7" s="1"/>
  <c r="CJ55" i="7"/>
  <c r="CG55" i="7"/>
  <c r="CI55" i="7" s="1"/>
  <c r="CE55" i="7"/>
  <c r="CA55" i="7"/>
  <c r="CC55" i="7" s="1"/>
  <c r="BY55" i="7"/>
  <c r="BU55" i="7"/>
  <c r="BS55" i="7"/>
  <c r="BM55" i="7" s="1"/>
  <c r="BL55" i="7"/>
  <c r="BI55" i="7"/>
  <c r="BK55" i="7" s="1"/>
  <c r="BG55" i="7"/>
  <c r="BC55" i="7"/>
  <c r="BE55" i="7" s="1"/>
  <c r="BA55" i="7"/>
  <c r="AW55" i="7"/>
  <c r="AU55" i="7"/>
  <c r="AO55" i="7" s="1"/>
  <c r="AN55" i="7"/>
  <c r="AK55" i="7"/>
  <c r="AM55" i="7" s="1"/>
  <c r="AI55" i="7"/>
  <c r="AE55" i="7"/>
  <c r="AG55" i="7" s="1"/>
  <c r="AC55" i="7"/>
  <c r="Y55" i="7"/>
  <c r="W55" i="7"/>
  <c r="Q55" i="7" s="1"/>
  <c r="K55" i="7" s="1"/>
  <c r="DE54" i="7"/>
  <c r="DG54" i="7" s="1"/>
  <c r="DC54" i="7"/>
  <c r="CW54" i="7"/>
  <c r="CG54" i="7"/>
  <c r="CI54" i="7" s="1"/>
  <c r="CE54" i="7"/>
  <c r="BY54" i="7"/>
  <c r="BY53" i="7" s="1"/>
  <c r="BY52" i="7" s="1"/>
  <c r="BI54" i="7"/>
  <c r="BK54" i="7" s="1"/>
  <c r="BG54" i="7"/>
  <c r="BA54" i="7"/>
  <c r="AK54" i="7"/>
  <c r="AM54" i="7" s="1"/>
  <c r="AI54" i="7"/>
  <c r="AC54" i="7"/>
  <c r="AC53" i="7" s="1"/>
  <c r="AC52" i="7" s="1"/>
  <c r="DH51" i="7"/>
  <c r="DG51" i="7"/>
  <c r="DB51" i="7"/>
  <c r="DA51" i="7"/>
  <c r="CV51" i="7"/>
  <c r="CU51" i="7"/>
  <c r="CM51" i="7"/>
  <c r="CP51" i="7" s="1"/>
  <c r="CK51" i="7"/>
  <c r="CJ51" i="7"/>
  <c r="CI51" i="7"/>
  <c r="CD51" i="7"/>
  <c r="CC51" i="7"/>
  <c r="BX51" i="7"/>
  <c r="BW51" i="7"/>
  <c r="BR51" i="7"/>
  <c r="BO51" i="7"/>
  <c r="BQ51" i="7" s="1"/>
  <c r="BM51" i="7"/>
  <c r="BL51" i="7"/>
  <c r="BK51" i="7"/>
  <c r="BF51" i="7"/>
  <c r="BE51" i="7"/>
  <c r="AZ51" i="7"/>
  <c r="AY51" i="7"/>
  <c r="AT51" i="7"/>
  <c r="AQ51" i="7"/>
  <c r="AS51" i="7" s="1"/>
  <c r="AO51" i="7"/>
  <c r="AN51" i="7"/>
  <c r="AM51" i="7"/>
  <c r="AH51" i="7"/>
  <c r="AG51" i="7"/>
  <c r="AB51" i="7"/>
  <c r="AA51" i="7"/>
  <c r="S51" i="7"/>
  <c r="U51" i="7" s="1"/>
  <c r="Q51" i="7"/>
  <c r="K51" i="7"/>
  <c r="DH50" i="7"/>
  <c r="DE50" i="7"/>
  <c r="DC50" i="7"/>
  <c r="DB50" i="7"/>
  <c r="CY50" i="7"/>
  <c r="DA50" i="7" s="1"/>
  <c r="CW50" i="7"/>
  <c r="CS50" i="7"/>
  <c r="CU50" i="7" s="1"/>
  <c r="CQ50" i="7"/>
  <c r="CK50" i="7"/>
  <c r="CJ50" i="7"/>
  <c r="CG50" i="7"/>
  <c r="CE50" i="7"/>
  <c r="CD50" i="7"/>
  <c r="CA50" i="7"/>
  <c r="CC50" i="7" s="1"/>
  <c r="BY50" i="7"/>
  <c r="BU50" i="7"/>
  <c r="BW50" i="7" s="1"/>
  <c r="BS50" i="7"/>
  <c r="BM50" i="7"/>
  <c r="BL50" i="7"/>
  <c r="BI50" i="7"/>
  <c r="BG50" i="7"/>
  <c r="BF50" i="7"/>
  <c r="BC50" i="7"/>
  <c r="BE50" i="7" s="1"/>
  <c r="BA50" i="7"/>
  <c r="AW50" i="7"/>
  <c r="AY50" i="7" s="1"/>
  <c r="AU50" i="7"/>
  <c r="AO50" i="7"/>
  <c r="AN50" i="7"/>
  <c r="AK50" i="7"/>
  <c r="AI50" i="7"/>
  <c r="AH50" i="7"/>
  <c r="AE50" i="7"/>
  <c r="AG50" i="7" s="1"/>
  <c r="AC50" i="7"/>
  <c r="Y50" i="7"/>
  <c r="AA50" i="7" s="1"/>
  <c r="W50" i="7"/>
  <c r="Q50" i="7"/>
  <c r="K50" i="7" s="1"/>
  <c r="DH48" i="7"/>
  <c r="DG48" i="7"/>
  <c r="DB48" i="7"/>
  <c r="DA48" i="7"/>
  <c r="CV48" i="7"/>
  <c r="CU48" i="7"/>
  <c r="CM48" i="7"/>
  <c r="CP48" i="7" s="1"/>
  <c r="CK48" i="7"/>
  <c r="CJ48" i="7"/>
  <c r="CI48" i="7"/>
  <c r="CD48" i="7"/>
  <c r="CC48" i="7"/>
  <c r="BX48" i="7"/>
  <c r="BW48" i="7"/>
  <c r="BR48" i="7"/>
  <c r="BO48" i="7"/>
  <c r="BQ48" i="7" s="1"/>
  <c r="BM48" i="7"/>
  <c r="BL48" i="7"/>
  <c r="BK48" i="7"/>
  <c r="BF48" i="7"/>
  <c r="BE48" i="7"/>
  <c r="AZ48" i="7"/>
  <c r="AY48" i="7"/>
  <c r="AT48" i="7"/>
  <c r="AQ48" i="7"/>
  <c r="AS48" i="7" s="1"/>
  <c r="AO48" i="7"/>
  <c r="AN48" i="7"/>
  <c r="AM48" i="7"/>
  <c r="AH48" i="7"/>
  <c r="AG48" i="7"/>
  <c r="AB48" i="7"/>
  <c r="AA48" i="7"/>
  <c r="S48" i="7"/>
  <c r="U48" i="7" s="1"/>
  <c r="Q48" i="7"/>
  <c r="K48" i="7"/>
  <c r="DH47" i="7"/>
  <c r="DG47" i="7"/>
  <c r="DB47" i="7"/>
  <c r="DA47" i="7"/>
  <c r="CV47" i="7"/>
  <c r="CU47" i="7"/>
  <c r="CO47" i="7"/>
  <c r="CM47" i="7"/>
  <c r="CP47" i="7" s="1"/>
  <c r="CK47" i="7"/>
  <c r="CJ47" i="7"/>
  <c r="CI47" i="7"/>
  <c r="CD47" i="7"/>
  <c r="CC47" i="7"/>
  <c r="BX47" i="7"/>
  <c r="BW47" i="7"/>
  <c r="BR47" i="7"/>
  <c r="BO47" i="7"/>
  <c r="BM47" i="7"/>
  <c r="BL47" i="7"/>
  <c r="BK47" i="7"/>
  <c r="BF47" i="7"/>
  <c r="BE47" i="7"/>
  <c r="AZ47" i="7"/>
  <c r="AY47" i="7"/>
  <c r="AQ47" i="7"/>
  <c r="AT47" i="7" s="1"/>
  <c r="AO47" i="7"/>
  <c r="AN47" i="7"/>
  <c r="AM47" i="7"/>
  <c r="AH47" i="7"/>
  <c r="AG47" i="7"/>
  <c r="AB47" i="7"/>
  <c r="AA47" i="7"/>
  <c r="V47" i="7"/>
  <c r="S47" i="7"/>
  <c r="U47" i="7" s="1"/>
  <c r="Q47" i="7"/>
  <c r="M47" i="7"/>
  <c r="O47" i="7" s="1"/>
  <c r="K47" i="7"/>
  <c r="DH46" i="7"/>
  <c r="DG46" i="7"/>
  <c r="DB46" i="7"/>
  <c r="DA46" i="7"/>
  <c r="CV46" i="7"/>
  <c r="CU46" i="7"/>
  <c r="CP46" i="7"/>
  <c r="CO46" i="7"/>
  <c r="CM46" i="7"/>
  <c r="CK46" i="7"/>
  <c r="CJ46" i="7"/>
  <c r="CI46" i="7"/>
  <c r="CD46" i="7"/>
  <c r="CC46" i="7"/>
  <c r="BX46" i="7"/>
  <c r="BW46" i="7"/>
  <c r="BO46" i="7"/>
  <c r="BM46" i="7"/>
  <c r="BL46" i="7"/>
  <c r="BK46" i="7"/>
  <c r="BF46" i="7"/>
  <c r="BE46" i="7"/>
  <c r="AZ46" i="7"/>
  <c r="AY46" i="7"/>
  <c r="AS46" i="7"/>
  <c r="AQ46" i="7"/>
  <c r="AT46" i="7" s="1"/>
  <c r="AO46" i="7"/>
  <c r="AN46" i="7"/>
  <c r="AM46" i="7"/>
  <c r="AH46" i="7"/>
  <c r="AG46" i="7"/>
  <c r="AB46" i="7"/>
  <c r="AA46" i="7"/>
  <c r="V46" i="7"/>
  <c r="S46" i="7"/>
  <c r="Q46" i="7"/>
  <c r="K46" i="7" s="1"/>
  <c r="P46" i="7" s="1"/>
  <c r="M46" i="7"/>
  <c r="DH45" i="7"/>
  <c r="DG45" i="7"/>
  <c r="DB45" i="7"/>
  <c r="DA45" i="7"/>
  <c r="CV45" i="7"/>
  <c r="CU45" i="7"/>
  <c r="CP45" i="7"/>
  <c r="CM45" i="7"/>
  <c r="CO45" i="7" s="1"/>
  <c r="CK45" i="7"/>
  <c r="CJ45" i="7"/>
  <c r="CI45" i="7"/>
  <c r="CD45" i="7"/>
  <c r="CC45" i="7"/>
  <c r="BX45" i="7"/>
  <c r="BW45" i="7"/>
  <c r="BO45" i="7"/>
  <c r="BQ45" i="7" s="1"/>
  <c r="BM45" i="7"/>
  <c r="BL45" i="7"/>
  <c r="BK45" i="7"/>
  <c r="BF45" i="7"/>
  <c r="BE45" i="7"/>
  <c r="AZ45" i="7"/>
  <c r="AY45" i="7"/>
  <c r="AT45" i="7"/>
  <c r="AS45" i="7"/>
  <c r="AQ45" i="7"/>
  <c r="AO45" i="7"/>
  <c r="AN45" i="7"/>
  <c r="AM45" i="7"/>
  <c r="AH45" i="7"/>
  <c r="AG45" i="7"/>
  <c r="AB45" i="7"/>
  <c r="AA45" i="7"/>
  <c r="S45" i="7"/>
  <c r="Q45" i="7"/>
  <c r="K45" i="7" s="1"/>
  <c r="DH44" i="7"/>
  <c r="DE44" i="7"/>
  <c r="DG44" i="7" s="1"/>
  <c r="DC44" i="7"/>
  <c r="CY44" i="7"/>
  <c r="DA44" i="7" s="1"/>
  <c r="CW44" i="7"/>
  <c r="CS44" i="7"/>
  <c r="CQ44" i="7"/>
  <c r="CK44" i="7" s="1"/>
  <c r="CJ44" i="7"/>
  <c r="CG44" i="7"/>
  <c r="CI44" i="7" s="1"/>
  <c r="CE44" i="7"/>
  <c r="CA44" i="7"/>
  <c r="CC44" i="7" s="1"/>
  <c r="BY44" i="7"/>
  <c r="BU44" i="7"/>
  <c r="BS44" i="7"/>
  <c r="BM44" i="7" s="1"/>
  <c r="BL44" i="7"/>
  <c r="BI44" i="7"/>
  <c r="BK44" i="7" s="1"/>
  <c r="BG44" i="7"/>
  <c r="BC44" i="7"/>
  <c r="BE44" i="7" s="1"/>
  <c r="BA44" i="7"/>
  <c r="AW44" i="7"/>
  <c r="AU44" i="7"/>
  <c r="AO44" i="7" s="1"/>
  <c r="AN44" i="7"/>
  <c r="AK44" i="7"/>
  <c r="AM44" i="7" s="1"/>
  <c r="AI44" i="7"/>
  <c r="AE44" i="7"/>
  <c r="AG44" i="7" s="1"/>
  <c r="AC44" i="7"/>
  <c r="Y44" i="7"/>
  <c r="W44" i="7"/>
  <c r="Q44" i="7" s="1"/>
  <c r="DE43" i="7"/>
  <c r="DG43" i="7" s="1"/>
  <c r="DC43" i="7"/>
  <c r="CW43" i="7"/>
  <c r="CW42" i="7" s="1"/>
  <c r="CW41" i="7" s="1"/>
  <c r="CG43" i="7"/>
  <c r="CI43" i="7" s="1"/>
  <c r="CE43" i="7"/>
  <c r="BY43" i="7"/>
  <c r="BY42" i="7" s="1"/>
  <c r="BY41" i="7" s="1"/>
  <c r="BI43" i="7"/>
  <c r="BK43" i="7" s="1"/>
  <c r="BG43" i="7"/>
  <c r="BA43" i="7"/>
  <c r="BA42" i="7" s="1"/>
  <c r="BA41" i="7" s="1"/>
  <c r="AK43" i="7"/>
  <c r="AM43" i="7" s="1"/>
  <c r="AI43" i="7"/>
  <c r="AC43" i="7"/>
  <c r="AC42" i="7" s="1"/>
  <c r="AC41" i="7" s="1"/>
  <c r="DC42" i="7"/>
  <c r="DC41" i="7" s="1"/>
  <c r="CE42" i="7"/>
  <c r="CE41" i="7" s="1"/>
  <c r="BG42" i="7"/>
  <c r="BG41" i="7" s="1"/>
  <c r="AI42" i="7"/>
  <c r="AI41" i="7" s="1"/>
  <c r="DH40" i="7"/>
  <c r="DG40" i="7"/>
  <c r="DB40" i="7"/>
  <c r="DA40" i="7"/>
  <c r="CV40" i="7"/>
  <c r="CU40" i="7"/>
  <c r="CM40" i="7"/>
  <c r="CP40" i="7" s="1"/>
  <c r="CK40" i="7"/>
  <c r="CJ40" i="7"/>
  <c r="CI40" i="7"/>
  <c r="CD40" i="7"/>
  <c r="CC40" i="7"/>
  <c r="BX40" i="7"/>
  <c r="BW40" i="7"/>
  <c r="BR40" i="7"/>
  <c r="BO40" i="7"/>
  <c r="BQ40" i="7" s="1"/>
  <c r="BM40" i="7"/>
  <c r="BL40" i="7"/>
  <c r="BK40" i="7"/>
  <c r="BF40" i="7"/>
  <c r="BE40" i="7"/>
  <c r="AZ40" i="7"/>
  <c r="AY40" i="7"/>
  <c r="AT40" i="7"/>
  <c r="AQ40" i="7"/>
  <c r="AS40" i="7" s="1"/>
  <c r="AO40" i="7"/>
  <c r="AN40" i="7"/>
  <c r="AM40" i="7"/>
  <c r="AH40" i="7"/>
  <c r="AG40" i="7"/>
  <c r="AB40" i="7"/>
  <c r="AA40" i="7"/>
  <c r="S40" i="7"/>
  <c r="U40" i="7" s="1"/>
  <c r="Q40" i="7"/>
  <c r="K40" i="7"/>
  <c r="DH39" i="7"/>
  <c r="DE39" i="7"/>
  <c r="DC39" i="7"/>
  <c r="DB39" i="7"/>
  <c r="CY39" i="7"/>
  <c r="DA39" i="7" s="1"/>
  <c r="CW39" i="7"/>
  <c r="CS39" i="7"/>
  <c r="CU39" i="7" s="1"/>
  <c r="CQ39" i="7"/>
  <c r="CK39" i="7"/>
  <c r="CJ39" i="7"/>
  <c r="CG39" i="7"/>
  <c r="CE39" i="7"/>
  <c r="CD39" i="7"/>
  <c r="CA39" i="7"/>
  <c r="CC39" i="7" s="1"/>
  <c r="BY39" i="7"/>
  <c r="BU39" i="7"/>
  <c r="BW39" i="7" s="1"/>
  <c r="BS39" i="7"/>
  <c r="BM39" i="7"/>
  <c r="BL39" i="7"/>
  <c r="BI39" i="7"/>
  <c r="BG39" i="7"/>
  <c r="BF39" i="7"/>
  <c r="BC39" i="7"/>
  <c r="BE39" i="7" s="1"/>
  <c r="BA39" i="7"/>
  <c r="AW39" i="7"/>
  <c r="AY39" i="7" s="1"/>
  <c r="AU39" i="7"/>
  <c r="AO39" i="7"/>
  <c r="AN39" i="7"/>
  <c r="AK39" i="7"/>
  <c r="AI39" i="7"/>
  <c r="AH39" i="7"/>
  <c r="AE39" i="7"/>
  <c r="AG39" i="7" s="1"/>
  <c r="AC39" i="7"/>
  <c r="Y39" i="7"/>
  <c r="AA39" i="7" s="1"/>
  <c r="W39" i="7"/>
  <c r="Q39" i="7"/>
  <c r="K39" i="7" s="1"/>
  <c r="DH38" i="7"/>
  <c r="DG38" i="7"/>
  <c r="DB38" i="7"/>
  <c r="DA38" i="7"/>
  <c r="CV38" i="7"/>
  <c r="CU38" i="7"/>
  <c r="CM38" i="7"/>
  <c r="CP38" i="7" s="1"/>
  <c r="CK38" i="7"/>
  <c r="CJ38" i="7"/>
  <c r="CI38" i="7"/>
  <c r="CD38" i="7"/>
  <c r="CC38" i="7"/>
  <c r="BX38" i="7"/>
  <c r="BW38" i="7"/>
  <c r="BR38" i="7"/>
  <c r="BO38" i="7"/>
  <c r="BQ38" i="7" s="1"/>
  <c r="BM38" i="7"/>
  <c r="BL38" i="7"/>
  <c r="BK38" i="7"/>
  <c r="BF38" i="7"/>
  <c r="BE38" i="7"/>
  <c r="AZ38" i="7"/>
  <c r="AY38" i="7"/>
  <c r="AT38" i="7"/>
  <c r="AQ38" i="7"/>
  <c r="AS38" i="7" s="1"/>
  <c r="AO38" i="7"/>
  <c r="AN38" i="7"/>
  <c r="AM38" i="7"/>
  <c r="AH38" i="7"/>
  <c r="AG38" i="7"/>
  <c r="AB38" i="7"/>
  <c r="AA38" i="7"/>
  <c r="S38" i="7"/>
  <c r="U38" i="7" s="1"/>
  <c r="Q38" i="7"/>
  <c r="K38" i="7"/>
  <c r="DH37" i="7"/>
  <c r="DE37" i="7"/>
  <c r="DC37" i="7"/>
  <c r="DB37" i="7"/>
  <c r="CY37" i="7"/>
  <c r="DA37" i="7" s="1"/>
  <c r="CW37" i="7"/>
  <c r="CS37" i="7"/>
  <c r="CU37" i="7" s="1"/>
  <c r="CQ37" i="7"/>
  <c r="CK37" i="7"/>
  <c r="CJ37" i="7"/>
  <c r="CG37" i="7"/>
  <c r="CE37" i="7"/>
  <c r="CD37" i="7"/>
  <c r="CA37" i="7"/>
  <c r="CC37" i="7" s="1"/>
  <c r="BY37" i="7"/>
  <c r="BU37" i="7"/>
  <c r="BW37" i="7" s="1"/>
  <c r="BS37" i="7"/>
  <c r="BM37" i="7"/>
  <c r="BL37" i="7"/>
  <c r="BI37" i="7"/>
  <c r="BG37" i="7"/>
  <c r="BF37" i="7"/>
  <c r="BC37" i="7"/>
  <c r="BE37" i="7" s="1"/>
  <c r="BA37" i="7"/>
  <c r="AW37" i="7"/>
  <c r="AY37" i="7" s="1"/>
  <c r="AU37" i="7"/>
  <c r="AO37" i="7"/>
  <c r="AN37" i="7"/>
  <c r="AK37" i="7"/>
  <c r="AI37" i="7"/>
  <c r="AH37" i="7"/>
  <c r="AE37" i="7"/>
  <c r="AG37" i="7" s="1"/>
  <c r="AC37" i="7"/>
  <c r="Y37" i="7"/>
  <c r="AA37" i="7" s="1"/>
  <c r="W37" i="7"/>
  <c r="Q37" i="7"/>
  <c r="K37" i="7" s="1"/>
  <c r="DH36" i="7"/>
  <c r="DG36" i="7"/>
  <c r="DB36" i="7"/>
  <c r="DA36" i="7"/>
  <c r="CV36" i="7"/>
  <c r="CU36" i="7"/>
  <c r="CM36" i="7"/>
  <c r="CP36" i="7" s="1"/>
  <c r="CK36" i="7"/>
  <c r="CJ36" i="7"/>
  <c r="CI36" i="7"/>
  <c r="CD36" i="7"/>
  <c r="CC36" i="7"/>
  <c r="BX36" i="7"/>
  <c r="BW36" i="7"/>
  <c r="BR36" i="7"/>
  <c r="BO36" i="7"/>
  <c r="BQ36" i="7" s="1"/>
  <c r="BM36" i="7"/>
  <c r="BL36" i="7"/>
  <c r="BK36" i="7"/>
  <c r="BF36" i="7"/>
  <c r="BE36" i="7"/>
  <c r="AZ36" i="7"/>
  <c r="AY36" i="7"/>
  <c r="AT36" i="7"/>
  <c r="AQ36" i="7"/>
  <c r="AS36" i="7" s="1"/>
  <c r="AO36" i="7"/>
  <c r="AN36" i="7"/>
  <c r="AM36" i="7"/>
  <c r="AH36" i="7"/>
  <c r="AG36" i="7"/>
  <c r="AB36" i="7"/>
  <c r="AA36" i="7"/>
  <c r="S36" i="7"/>
  <c r="U36" i="7" s="1"/>
  <c r="Q36" i="7"/>
  <c r="K36" i="7"/>
  <c r="DH35" i="7"/>
  <c r="DE35" i="7"/>
  <c r="DC35" i="7"/>
  <c r="DB35" i="7"/>
  <c r="CY35" i="7"/>
  <c r="DA35" i="7" s="1"/>
  <c r="CW35" i="7"/>
  <c r="CS35" i="7"/>
  <c r="CU35" i="7" s="1"/>
  <c r="CQ35" i="7"/>
  <c r="CK35" i="7"/>
  <c r="CJ35" i="7"/>
  <c r="CG35" i="7"/>
  <c r="CE35" i="7"/>
  <c r="CD35" i="7"/>
  <c r="CA35" i="7"/>
  <c r="CC35" i="7" s="1"/>
  <c r="BY35" i="7"/>
  <c r="BU35" i="7"/>
  <c r="BW35" i="7" s="1"/>
  <c r="BS35" i="7"/>
  <c r="BM35" i="7"/>
  <c r="BL35" i="7"/>
  <c r="BI35" i="7"/>
  <c r="BG35" i="7"/>
  <c r="BF35" i="7"/>
  <c r="BC35" i="7"/>
  <c r="BE35" i="7" s="1"/>
  <c r="BA35" i="7"/>
  <c r="AW35" i="7"/>
  <c r="AY35" i="7" s="1"/>
  <c r="AU35" i="7"/>
  <c r="AO35" i="7"/>
  <c r="AN35" i="7"/>
  <c r="AK35" i="7"/>
  <c r="AI35" i="7"/>
  <c r="AH35" i="7"/>
  <c r="AE35" i="7"/>
  <c r="AG35" i="7" s="1"/>
  <c r="AC35" i="7"/>
  <c r="Y35" i="7"/>
  <c r="AA35" i="7" s="1"/>
  <c r="W35" i="7"/>
  <c r="Q35" i="7"/>
  <c r="K35" i="7" s="1"/>
  <c r="DH34" i="7"/>
  <c r="DG34" i="7"/>
  <c r="DB34" i="7"/>
  <c r="DA34" i="7"/>
  <c r="CV34" i="7"/>
  <c r="CU34" i="7"/>
  <c r="CM34" i="7"/>
  <c r="CP34" i="7" s="1"/>
  <c r="CK34" i="7"/>
  <c r="CJ34" i="7"/>
  <c r="CI34" i="7"/>
  <c r="CD34" i="7"/>
  <c r="CC34" i="7"/>
  <c r="BX34" i="7"/>
  <c r="BW34" i="7"/>
  <c r="BR34" i="7"/>
  <c r="BO34" i="7"/>
  <c r="BQ34" i="7" s="1"/>
  <c r="BM34" i="7"/>
  <c r="BL34" i="7"/>
  <c r="BK34" i="7"/>
  <c r="BF34" i="7"/>
  <c r="BE34" i="7"/>
  <c r="AZ34" i="7"/>
  <c r="AY34" i="7"/>
  <c r="AT34" i="7"/>
  <c r="AQ34" i="7"/>
  <c r="AS34" i="7" s="1"/>
  <c r="AO34" i="7"/>
  <c r="AN34" i="7"/>
  <c r="AM34" i="7"/>
  <c r="AH34" i="7"/>
  <c r="AG34" i="7"/>
  <c r="AB34" i="7"/>
  <c r="AA34" i="7"/>
  <c r="S34" i="7"/>
  <c r="U34" i="7" s="1"/>
  <c r="Q34" i="7"/>
  <c r="K34" i="7"/>
  <c r="DH33" i="7"/>
  <c r="DG33" i="7"/>
  <c r="DB33" i="7"/>
  <c r="DA33" i="7"/>
  <c r="CV33" i="7"/>
  <c r="CU33" i="7"/>
  <c r="CO33" i="7"/>
  <c r="CM33" i="7"/>
  <c r="CP33" i="7" s="1"/>
  <c r="CK33" i="7"/>
  <c r="CJ33" i="7"/>
  <c r="CI33" i="7"/>
  <c r="CD33" i="7"/>
  <c r="CC33" i="7"/>
  <c r="BX33" i="7"/>
  <c r="BW33" i="7"/>
  <c r="BR33" i="7"/>
  <c r="BO33" i="7"/>
  <c r="BM33" i="7"/>
  <c r="BL33" i="7"/>
  <c r="BK33" i="7"/>
  <c r="BF33" i="7"/>
  <c r="BE33" i="7"/>
  <c r="AZ33" i="7"/>
  <c r="AY33" i="7"/>
  <c r="AQ33" i="7"/>
  <c r="AT33" i="7" s="1"/>
  <c r="AO33" i="7"/>
  <c r="AN33" i="7"/>
  <c r="AM33" i="7"/>
  <c r="AH33" i="7"/>
  <c r="AG33" i="7"/>
  <c r="AB33" i="7"/>
  <c r="AA33" i="7"/>
  <c r="V33" i="7"/>
  <c r="S33" i="7"/>
  <c r="U33" i="7" s="1"/>
  <c r="Q33" i="7"/>
  <c r="M33" i="7"/>
  <c r="O33" i="7" s="1"/>
  <c r="K33" i="7"/>
  <c r="DE32" i="7"/>
  <c r="DC32" i="7"/>
  <c r="CK32" i="7" s="1"/>
  <c r="DB32" i="7"/>
  <c r="CY32" i="7"/>
  <c r="CW32" i="7"/>
  <c r="CV32" i="7"/>
  <c r="CS32" i="7"/>
  <c r="CU32" i="7" s="1"/>
  <c r="CQ32" i="7"/>
  <c r="CM32" i="7"/>
  <c r="CG32" i="7"/>
  <c r="CE32" i="7"/>
  <c r="BM32" i="7" s="1"/>
  <c r="CD32" i="7"/>
  <c r="CA32" i="7"/>
  <c r="BY32" i="7"/>
  <c r="BX32" i="7"/>
  <c r="BU32" i="7"/>
  <c r="BW32" i="7" s="1"/>
  <c r="BS32" i="7"/>
  <c r="BO32" i="7"/>
  <c r="BI32" i="7"/>
  <c r="BG32" i="7"/>
  <c r="AO32" i="7" s="1"/>
  <c r="BF32" i="7"/>
  <c r="BC32" i="7"/>
  <c r="BA32" i="7"/>
  <c r="AZ32" i="7"/>
  <c r="AW32" i="7"/>
  <c r="AY32" i="7" s="1"/>
  <c r="AU32" i="7"/>
  <c r="AQ32" i="7"/>
  <c r="AK32" i="7"/>
  <c r="AI32" i="7"/>
  <c r="Q32" i="7" s="1"/>
  <c r="AH32" i="7"/>
  <c r="AE32" i="7"/>
  <c r="AC32" i="7"/>
  <c r="AB32" i="7"/>
  <c r="Y32" i="7"/>
  <c r="AA32" i="7" s="1"/>
  <c r="W32" i="7"/>
  <c r="S32" i="7"/>
  <c r="DH31" i="7"/>
  <c r="DG31" i="7"/>
  <c r="DB31" i="7"/>
  <c r="DA31" i="7"/>
  <c r="CV31" i="7"/>
  <c r="CU31" i="7"/>
  <c r="CO31" i="7"/>
  <c r="CM31" i="7"/>
  <c r="CP31" i="7" s="1"/>
  <c r="CK31" i="7"/>
  <c r="CJ31" i="7"/>
  <c r="CI31" i="7"/>
  <c r="CD31" i="7"/>
  <c r="CC31" i="7"/>
  <c r="BX31" i="7"/>
  <c r="BW31" i="7"/>
  <c r="BR31" i="7"/>
  <c r="BO31" i="7"/>
  <c r="BM31" i="7"/>
  <c r="BL31" i="7"/>
  <c r="BK31" i="7"/>
  <c r="BF31" i="7"/>
  <c r="BE31" i="7"/>
  <c r="AZ31" i="7"/>
  <c r="AY31" i="7"/>
  <c r="AQ31" i="7"/>
  <c r="AT31" i="7" s="1"/>
  <c r="AO31" i="7"/>
  <c r="AN31" i="7"/>
  <c r="AM31" i="7"/>
  <c r="AH31" i="7"/>
  <c r="AG31" i="7"/>
  <c r="AB31" i="7"/>
  <c r="AA31" i="7"/>
  <c r="V31" i="7"/>
  <c r="S31" i="7"/>
  <c r="U31" i="7" s="1"/>
  <c r="Q31" i="7"/>
  <c r="M31" i="7"/>
  <c r="O31" i="7" s="1"/>
  <c r="K31" i="7"/>
  <c r="DH30" i="7"/>
  <c r="DG30" i="7"/>
  <c r="DB30" i="7"/>
  <c r="DA30" i="7"/>
  <c r="CV30" i="7"/>
  <c r="CU30" i="7"/>
  <c r="CP30" i="7"/>
  <c r="CO30" i="7"/>
  <c r="CM30" i="7"/>
  <c r="CK30" i="7"/>
  <c r="CJ30" i="7"/>
  <c r="CI30" i="7"/>
  <c r="CD30" i="7"/>
  <c r="CC30" i="7"/>
  <c r="BX30" i="7"/>
  <c r="BW30" i="7"/>
  <c r="BO30" i="7"/>
  <c r="BM30" i="7"/>
  <c r="BL30" i="7"/>
  <c r="BK30" i="7"/>
  <c r="BF30" i="7"/>
  <c r="BE30" i="7"/>
  <c r="AZ30" i="7"/>
  <c r="AY30" i="7"/>
  <c r="AS30" i="7"/>
  <c r="AQ30" i="7"/>
  <c r="AT30" i="7" s="1"/>
  <c r="AO30" i="7"/>
  <c r="AN30" i="7"/>
  <c r="AM30" i="7"/>
  <c r="AH30" i="7"/>
  <c r="AG30" i="7"/>
  <c r="AB30" i="7"/>
  <c r="AA30" i="7"/>
  <c r="V30" i="7"/>
  <c r="S30" i="7"/>
  <c r="Q30" i="7"/>
  <c r="K30" i="7" s="1"/>
  <c r="P30" i="7" s="1"/>
  <c r="M30" i="7"/>
  <c r="DE29" i="7"/>
  <c r="DG29" i="7" s="1"/>
  <c r="DC29" i="7"/>
  <c r="CY29" i="7"/>
  <c r="CW29" i="7"/>
  <c r="CV29" i="7"/>
  <c r="CS29" i="7"/>
  <c r="CQ29" i="7"/>
  <c r="CK29" i="7" s="1"/>
  <c r="CG29" i="7"/>
  <c r="CI29" i="7" s="1"/>
  <c r="CE29" i="7"/>
  <c r="CA29" i="7"/>
  <c r="BY29" i="7"/>
  <c r="BX29" i="7"/>
  <c r="BU29" i="7"/>
  <c r="BS29" i="7"/>
  <c r="BM29" i="7" s="1"/>
  <c r="BI29" i="7"/>
  <c r="BK29" i="7" s="1"/>
  <c r="BG29" i="7"/>
  <c r="BC29" i="7"/>
  <c r="BA29" i="7"/>
  <c r="AZ29" i="7"/>
  <c r="AW29" i="7"/>
  <c r="AU29" i="7"/>
  <c r="AO29" i="7" s="1"/>
  <c r="AK29" i="7"/>
  <c r="AM29" i="7" s="1"/>
  <c r="AI29" i="7"/>
  <c r="AE29" i="7"/>
  <c r="AC29" i="7"/>
  <c r="AB29" i="7"/>
  <c r="Y29" i="7"/>
  <c r="W29" i="7"/>
  <c r="Q29" i="7" s="1"/>
  <c r="DH28" i="7"/>
  <c r="DG28" i="7"/>
  <c r="DB28" i="7"/>
  <c r="DA28" i="7"/>
  <c r="CV28" i="7"/>
  <c r="CU28" i="7"/>
  <c r="CP28" i="7"/>
  <c r="CO28" i="7"/>
  <c r="CM28" i="7"/>
  <c r="CK28" i="7"/>
  <c r="CJ28" i="7"/>
  <c r="CI28" i="7"/>
  <c r="CD28" i="7"/>
  <c r="CC28" i="7"/>
  <c r="BX28" i="7"/>
  <c r="BW28" i="7"/>
  <c r="BO28" i="7"/>
  <c r="BM28" i="7"/>
  <c r="BL28" i="7"/>
  <c r="BK28" i="7"/>
  <c r="BF28" i="7"/>
  <c r="BE28" i="7"/>
  <c r="AZ28" i="7"/>
  <c r="AY28" i="7"/>
  <c r="AS28" i="7"/>
  <c r="AQ28" i="7"/>
  <c r="AT28" i="7" s="1"/>
  <c r="AO28" i="7"/>
  <c r="AN28" i="7"/>
  <c r="AM28" i="7"/>
  <c r="AH28" i="7"/>
  <c r="AG28" i="7"/>
  <c r="AB28" i="7"/>
  <c r="AA28" i="7"/>
  <c r="V28" i="7"/>
  <c r="S28" i="7"/>
  <c r="Q28" i="7"/>
  <c r="K28" i="7" s="1"/>
  <c r="P28" i="7" s="1"/>
  <c r="M28" i="7"/>
  <c r="DH27" i="7"/>
  <c r="DG27" i="7"/>
  <c r="DB27" i="7"/>
  <c r="DA27" i="7"/>
  <c r="CV27" i="7"/>
  <c r="CU27" i="7"/>
  <c r="CP27" i="7"/>
  <c r="CM27" i="7"/>
  <c r="CO27" i="7" s="1"/>
  <c r="CK27" i="7"/>
  <c r="CJ27" i="7"/>
  <c r="CI27" i="7"/>
  <c r="CD27" i="7"/>
  <c r="CC27" i="7"/>
  <c r="BX27" i="7"/>
  <c r="BW27" i="7"/>
  <c r="BO27" i="7"/>
  <c r="BQ27" i="7" s="1"/>
  <c r="BM27" i="7"/>
  <c r="BL27" i="7"/>
  <c r="BK27" i="7"/>
  <c r="BF27" i="7"/>
  <c r="BE27" i="7"/>
  <c r="AZ27" i="7"/>
  <c r="AY27" i="7"/>
  <c r="AT27" i="7"/>
  <c r="AS27" i="7"/>
  <c r="AQ27" i="7"/>
  <c r="AO27" i="7"/>
  <c r="AN27" i="7"/>
  <c r="AM27" i="7"/>
  <c r="AH27" i="7"/>
  <c r="AG27" i="7"/>
  <c r="AB27" i="7"/>
  <c r="AA27" i="7"/>
  <c r="S27" i="7"/>
  <c r="Q27" i="7"/>
  <c r="K27" i="7" s="1"/>
  <c r="DH26" i="7"/>
  <c r="DG26" i="7"/>
  <c r="DB26" i="7"/>
  <c r="DA26" i="7"/>
  <c r="CV26" i="7"/>
  <c r="CU26" i="7"/>
  <c r="CM26" i="7"/>
  <c r="CP26" i="7" s="1"/>
  <c r="CK26" i="7"/>
  <c r="CJ26" i="7"/>
  <c r="CI26" i="7"/>
  <c r="CD26" i="7"/>
  <c r="CC26" i="7"/>
  <c r="BX26" i="7"/>
  <c r="BW26" i="7"/>
  <c r="BR26" i="7"/>
  <c r="BO26" i="7"/>
  <c r="BQ26" i="7" s="1"/>
  <c r="BM26" i="7"/>
  <c r="BL26" i="7"/>
  <c r="BK26" i="7"/>
  <c r="BF26" i="7"/>
  <c r="BE26" i="7"/>
  <c r="AZ26" i="7"/>
  <c r="AY26" i="7"/>
  <c r="AT26" i="7"/>
  <c r="AQ26" i="7"/>
  <c r="AS26" i="7" s="1"/>
  <c r="AO26" i="7"/>
  <c r="AN26" i="7"/>
  <c r="AM26" i="7"/>
  <c r="AH26" i="7"/>
  <c r="AG26" i="7"/>
  <c r="AB26" i="7"/>
  <c r="AA26" i="7"/>
  <c r="S26" i="7"/>
  <c r="U26" i="7" s="1"/>
  <c r="Q26" i="7"/>
  <c r="K26" i="7"/>
  <c r="DH25" i="7"/>
  <c r="DG25" i="7"/>
  <c r="DB25" i="7"/>
  <c r="DA25" i="7"/>
  <c r="CV25" i="7"/>
  <c r="CU25" i="7"/>
  <c r="CO25" i="7"/>
  <c r="CM25" i="7"/>
  <c r="CP25" i="7" s="1"/>
  <c r="CK25" i="7"/>
  <c r="CJ25" i="7"/>
  <c r="CI25" i="7"/>
  <c r="CD25" i="7"/>
  <c r="CC25" i="7"/>
  <c r="BX25" i="7"/>
  <c r="BW25" i="7"/>
  <c r="BR25" i="7"/>
  <c r="BO25" i="7"/>
  <c r="BM25" i="7"/>
  <c r="BL25" i="7"/>
  <c r="BK25" i="7"/>
  <c r="BF25" i="7"/>
  <c r="BE25" i="7"/>
  <c r="AZ25" i="7"/>
  <c r="AY25" i="7"/>
  <c r="AQ25" i="7"/>
  <c r="AT25" i="7" s="1"/>
  <c r="AO25" i="7"/>
  <c r="AN25" i="7"/>
  <c r="AM25" i="7"/>
  <c r="AH25" i="7"/>
  <c r="AG25" i="7"/>
  <c r="AB25" i="7"/>
  <c r="AA25" i="7"/>
  <c r="V25" i="7"/>
  <c r="S25" i="7"/>
  <c r="U25" i="7" s="1"/>
  <c r="Q25" i="7"/>
  <c r="M25" i="7"/>
  <c r="O25" i="7" s="1"/>
  <c r="K25" i="7"/>
  <c r="DH24" i="7"/>
  <c r="DG24" i="7"/>
  <c r="DB24" i="7"/>
  <c r="DA24" i="7"/>
  <c r="CV24" i="7"/>
  <c r="CU24" i="7"/>
  <c r="CP24" i="7"/>
  <c r="CO24" i="7"/>
  <c r="CM24" i="7"/>
  <c r="CK24" i="7"/>
  <c r="CJ24" i="7"/>
  <c r="CI24" i="7"/>
  <c r="CD24" i="7"/>
  <c r="CC24" i="7"/>
  <c r="BX24" i="7"/>
  <c r="BW24" i="7"/>
  <c r="BO24" i="7"/>
  <c r="BM24" i="7"/>
  <c r="BL24" i="7"/>
  <c r="BK24" i="7"/>
  <c r="BF24" i="7"/>
  <c r="BE24" i="7"/>
  <c r="AZ24" i="7"/>
  <c r="AY24" i="7"/>
  <c r="AS24" i="7"/>
  <c r="AQ24" i="7"/>
  <c r="AT24" i="7" s="1"/>
  <c r="AO24" i="7"/>
  <c r="AN24" i="7"/>
  <c r="AM24" i="7"/>
  <c r="AH24" i="7"/>
  <c r="AG24" i="7"/>
  <c r="AB24" i="7"/>
  <c r="AA24" i="7"/>
  <c r="V24" i="7"/>
  <c r="S24" i="7"/>
  <c r="Q24" i="7"/>
  <c r="K24" i="7" s="1"/>
  <c r="P24" i="7" s="1"/>
  <c r="M24" i="7"/>
  <c r="DH23" i="7"/>
  <c r="DG23" i="7"/>
  <c r="DB23" i="7"/>
  <c r="DA23" i="7"/>
  <c r="CV23" i="7"/>
  <c r="CU23" i="7"/>
  <c r="CP23" i="7"/>
  <c r="CM23" i="7"/>
  <c r="CO23" i="7" s="1"/>
  <c r="CK23" i="7"/>
  <c r="CJ23" i="7"/>
  <c r="CI23" i="7"/>
  <c r="CD23" i="7"/>
  <c r="CC23" i="7"/>
  <c r="BX23" i="7"/>
  <c r="BW23" i="7"/>
  <c r="BO23" i="7"/>
  <c r="BQ23" i="7" s="1"/>
  <c r="BM23" i="7"/>
  <c r="BL23" i="7"/>
  <c r="BK23" i="7"/>
  <c r="BF23" i="7"/>
  <c r="BE23" i="7"/>
  <c r="AZ23" i="7"/>
  <c r="AY23" i="7"/>
  <c r="AT23" i="7"/>
  <c r="AS23" i="7"/>
  <c r="AQ23" i="7"/>
  <c r="AO23" i="7"/>
  <c r="AN23" i="7"/>
  <c r="AM23" i="7"/>
  <c r="AH23" i="7"/>
  <c r="AG23" i="7"/>
  <c r="AB23" i="7"/>
  <c r="AA23" i="7"/>
  <c r="S23" i="7"/>
  <c r="Q23" i="7"/>
  <c r="K23" i="7" s="1"/>
  <c r="DH22" i="7"/>
  <c r="DG22" i="7"/>
  <c r="DB22" i="7"/>
  <c r="DA22" i="7"/>
  <c r="CV22" i="7"/>
  <c r="CU22" i="7"/>
  <c r="CM22" i="7"/>
  <c r="CP22" i="7" s="1"/>
  <c r="CK22" i="7"/>
  <c r="CJ22" i="7"/>
  <c r="CI22" i="7"/>
  <c r="CD22" i="7"/>
  <c r="CC22" i="7"/>
  <c r="BX22" i="7"/>
  <c r="BW22" i="7"/>
  <c r="BR22" i="7"/>
  <c r="BO22" i="7"/>
  <c r="BQ22" i="7" s="1"/>
  <c r="BM22" i="7"/>
  <c r="BL22" i="7"/>
  <c r="BK22" i="7"/>
  <c r="BF22" i="7"/>
  <c r="BE22" i="7"/>
  <c r="AZ22" i="7"/>
  <c r="AY22" i="7"/>
  <c r="AT22" i="7"/>
  <c r="AQ22" i="7"/>
  <c r="AS22" i="7" s="1"/>
  <c r="AO22" i="7"/>
  <c r="AN22" i="7"/>
  <c r="AM22" i="7"/>
  <c r="AH22" i="7"/>
  <c r="AG22" i="7"/>
  <c r="AB22" i="7"/>
  <c r="AA22" i="7"/>
  <c r="S22" i="7"/>
  <c r="U22" i="7" s="1"/>
  <c r="Q22" i="7"/>
  <c r="K22" i="7"/>
  <c r="DH21" i="7"/>
  <c r="DG21" i="7"/>
  <c r="DB21" i="7"/>
  <c r="DA21" i="7"/>
  <c r="CV21" i="7"/>
  <c r="CU21" i="7"/>
  <c r="CO21" i="7"/>
  <c r="CM21" i="7"/>
  <c r="CP21" i="7" s="1"/>
  <c r="CK21" i="7"/>
  <c r="CJ21" i="7"/>
  <c r="CI21" i="7"/>
  <c r="CD21" i="7"/>
  <c r="CC21" i="7"/>
  <c r="BX21" i="7"/>
  <c r="BW21" i="7"/>
  <c r="BR21" i="7"/>
  <c r="BO21" i="7"/>
  <c r="BM21" i="7"/>
  <c r="BL21" i="7"/>
  <c r="BK21" i="7"/>
  <c r="BF21" i="7"/>
  <c r="BE21" i="7"/>
  <c r="AZ21" i="7"/>
  <c r="AY21" i="7"/>
  <c r="AQ21" i="7"/>
  <c r="AT21" i="7" s="1"/>
  <c r="AO21" i="7"/>
  <c r="AN21" i="7"/>
  <c r="AM21" i="7"/>
  <c r="AH21" i="7"/>
  <c r="AG21" i="7"/>
  <c r="AB21" i="7"/>
  <c r="AA21" i="7"/>
  <c r="V21" i="7"/>
  <c r="S21" i="7"/>
  <c r="U21" i="7" s="1"/>
  <c r="Q21" i="7"/>
  <c r="M21" i="7"/>
  <c r="O21" i="7" s="1"/>
  <c r="K21" i="7"/>
  <c r="DH20" i="7"/>
  <c r="DG20" i="7"/>
  <c r="DB20" i="7"/>
  <c r="DA20" i="7"/>
  <c r="CV20" i="7"/>
  <c r="CU20" i="7"/>
  <c r="CP20" i="7"/>
  <c r="CO20" i="7"/>
  <c r="CM20" i="7"/>
  <c r="CK20" i="7"/>
  <c r="CJ20" i="7"/>
  <c r="CI20" i="7"/>
  <c r="CD20" i="7"/>
  <c r="CC20" i="7"/>
  <c r="BX20" i="7"/>
  <c r="BW20" i="7"/>
  <c r="BO20" i="7"/>
  <c r="BM20" i="7"/>
  <c r="BL20" i="7"/>
  <c r="BK20" i="7"/>
  <c r="BF20" i="7"/>
  <c r="BE20" i="7"/>
  <c r="AZ20" i="7"/>
  <c r="AY20" i="7"/>
  <c r="AS20" i="7"/>
  <c r="AQ20" i="7"/>
  <c r="AT20" i="7" s="1"/>
  <c r="AO20" i="7"/>
  <c r="AN20" i="7"/>
  <c r="AM20" i="7"/>
  <c r="AH20" i="7"/>
  <c r="AG20" i="7"/>
  <c r="AB20" i="7"/>
  <c r="AA20" i="7"/>
  <c r="V20" i="7"/>
  <c r="S20" i="7"/>
  <c r="Q20" i="7"/>
  <c r="K20" i="7" s="1"/>
  <c r="P20" i="7" s="1"/>
  <c r="M20" i="7"/>
  <c r="DH19" i="7"/>
  <c r="DG19" i="7"/>
  <c r="DB19" i="7"/>
  <c r="DA19" i="7"/>
  <c r="CV19" i="7"/>
  <c r="CU19" i="7"/>
  <c r="CP19" i="7"/>
  <c r="CM19" i="7"/>
  <c r="CO19" i="7" s="1"/>
  <c r="CK19" i="7"/>
  <c r="CJ19" i="7"/>
  <c r="CI19" i="7"/>
  <c r="CD19" i="7"/>
  <c r="CC19" i="7"/>
  <c r="BX19" i="7"/>
  <c r="BW19" i="7"/>
  <c r="BO19" i="7"/>
  <c r="BQ19" i="7" s="1"/>
  <c r="BM19" i="7"/>
  <c r="BL19" i="7"/>
  <c r="BK19" i="7"/>
  <c r="BF19" i="7"/>
  <c r="BE19" i="7"/>
  <c r="AZ19" i="7"/>
  <c r="AY19" i="7"/>
  <c r="AT19" i="7"/>
  <c r="AS19" i="7"/>
  <c r="AQ19" i="7"/>
  <c r="AO19" i="7"/>
  <c r="AN19" i="7"/>
  <c r="AM19" i="7"/>
  <c r="AH19" i="7"/>
  <c r="AG19" i="7"/>
  <c r="AB19" i="7"/>
  <c r="AA19" i="7"/>
  <c r="S19" i="7"/>
  <c r="Q19" i="7"/>
  <c r="K19" i="7" s="1"/>
  <c r="DH18" i="7"/>
  <c r="DE18" i="7"/>
  <c r="DG18" i="7" s="1"/>
  <c r="DC18" i="7"/>
  <c r="CY18" i="7"/>
  <c r="DA18" i="7" s="1"/>
  <c r="CW18" i="7"/>
  <c r="CS18" i="7"/>
  <c r="CQ18" i="7"/>
  <c r="CQ13" i="7" s="1"/>
  <c r="CJ18" i="7"/>
  <c r="CG18" i="7"/>
  <c r="CI18" i="7" s="1"/>
  <c r="CE18" i="7"/>
  <c r="CA18" i="7"/>
  <c r="CC18" i="7" s="1"/>
  <c r="BY18" i="7"/>
  <c r="BU18" i="7"/>
  <c r="BS18" i="7"/>
  <c r="BS13" i="7" s="1"/>
  <c r="BL18" i="7"/>
  <c r="BI18" i="7"/>
  <c r="BK18" i="7" s="1"/>
  <c r="BG18" i="7"/>
  <c r="BC18" i="7"/>
  <c r="BE18" i="7" s="1"/>
  <c r="BA18" i="7"/>
  <c r="AW18" i="7"/>
  <c r="AU18" i="7"/>
  <c r="AU13" i="7" s="1"/>
  <c r="AN18" i="7"/>
  <c r="AK18" i="7"/>
  <c r="AM18" i="7" s="1"/>
  <c r="AI18" i="7"/>
  <c r="AE18" i="7"/>
  <c r="AG18" i="7" s="1"/>
  <c r="AC18" i="7"/>
  <c r="Y18" i="7"/>
  <c r="W18" i="7"/>
  <c r="W13" i="7" s="1"/>
  <c r="DH17" i="7"/>
  <c r="DG17" i="7"/>
  <c r="DB17" i="7"/>
  <c r="DA17" i="7"/>
  <c r="CV17" i="7"/>
  <c r="CU17" i="7"/>
  <c r="CP17" i="7"/>
  <c r="CM17" i="7"/>
  <c r="CO17" i="7" s="1"/>
  <c r="CK17" i="7"/>
  <c r="CJ17" i="7"/>
  <c r="CI17" i="7"/>
  <c r="CD17" i="7"/>
  <c r="CC17" i="7"/>
  <c r="BX17" i="7"/>
  <c r="BW17" i="7"/>
  <c r="BO17" i="7"/>
  <c r="BQ17" i="7" s="1"/>
  <c r="BM17" i="7"/>
  <c r="BL17" i="7"/>
  <c r="BK17" i="7"/>
  <c r="BF17" i="7"/>
  <c r="BE17" i="7"/>
  <c r="AZ17" i="7"/>
  <c r="AY17" i="7"/>
  <c r="AT17" i="7"/>
  <c r="AS17" i="7"/>
  <c r="AQ17" i="7"/>
  <c r="AO17" i="7"/>
  <c r="AN17" i="7"/>
  <c r="AM17" i="7"/>
  <c r="AH17" i="7"/>
  <c r="AG17" i="7"/>
  <c r="AB17" i="7"/>
  <c r="AA17" i="7"/>
  <c r="S17" i="7"/>
  <c r="Q17" i="7"/>
  <c r="K17" i="7" s="1"/>
  <c r="DH16" i="7"/>
  <c r="DG16" i="7"/>
  <c r="DB16" i="7"/>
  <c r="DA16" i="7"/>
  <c r="CV16" i="7"/>
  <c r="CU16" i="7"/>
  <c r="CM16" i="7"/>
  <c r="CP16" i="7" s="1"/>
  <c r="CK16" i="7"/>
  <c r="CJ16" i="7"/>
  <c r="CI16" i="7"/>
  <c r="CD16" i="7"/>
  <c r="CC16" i="7"/>
  <c r="BX16" i="7"/>
  <c r="BW16" i="7"/>
  <c r="BR16" i="7"/>
  <c r="BO16" i="7"/>
  <c r="BQ16" i="7" s="1"/>
  <c r="BM16" i="7"/>
  <c r="BL16" i="7"/>
  <c r="BK16" i="7"/>
  <c r="BF16" i="7"/>
  <c r="BE16" i="7"/>
  <c r="AZ16" i="7"/>
  <c r="AY16" i="7"/>
  <c r="AT16" i="7"/>
  <c r="AQ16" i="7"/>
  <c r="AS16" i="7" s="1"/>
  <c r="AO16" i="7"/>
  <c r="AN16" i="7"/>
  <c r="AM16" i="7"/>
  <c r="AH16" i="7"/>
  <c r="AG16" i="7"/>
  <c r="AB16" i="7"/>
  <c r="AA16" i="7"/>
  <c r="S16" i="7"/>
  <c r="U16" i="7" s="1"/>
  <c r="Q16" i="7"/>
  <c r="K16" i="7"/>
  <c r="DH15" i="7"/>
  <c r="DG15" i="7"/>
  <c r="DB15" i="7"/>
  <c r="DA15" i="7"/>
  <c r="CV15" i="7"/>
  <c r="CU15" i="7"/>
  <c r="CO15" i="7"/>
  <c r="CM15" i="7"/>
  <c r="CP15" i="7" s="1"/>
  <c r="CK15" i="7"/>
  <c r="CJ15" i="7"/>
  <c r="CI15" i="7"/>
  <c r="CD15" i="7"/>
  <c r="CC15" i="7"/>
  <c r="BX15" i="7"/>
  <c r="BW15" i="7"/>
  <c r="BR15" i="7"/>
  <c r="BO15" i="7"/>
  <c r="BM15" i="7"/>
  <c r="BL15" i="7"/>
  <c r="BK15" i="7"/>
  <c r="BF15" i="7"/>
  <c r="BE15" i="7"/>
  <c r="AZ15" i="7"/>
  <c r="AY15" i="7"/>
  <c r="AQ15" i="7"/>
  <c r="AT15" i="7" s="1"/>
  <c r="AO15" i="7"/>
  <c r="AN15" i="7"/>
  <c r="AM15" i="7"/>
  <c r="AH15" i="7"/>
  <c r="AG15" i="7"/>
  <c r="AB15" i="7"/>
  <c r="AA15" i="7"/>
  <c r="V15" i="7"/>
  <c r="S15" i="7"/>
  <c r="U15" i="7" s="1"/>
  <c r="Q15" i="7"/>
  <c r="M15" i="7"/>
  <c r="O15" i="7" s="1"/>
  <c r="K15" i="7"/>
  <c r="DE14" i="7"/>
  <c r="DC14" i="7"/>
  <c r="CK14" i="7" s="1"/>
  <c r="DB14" i="7"/>
  <c r="CY14" i="7"/>
  <c r="CW14" i="7"/>
  <c r="CW13" i="7" s="1"/>
  <c r="CW12" i="7" s="1"/>
  <c r="CW11" i="7" s="1"/>
  <c r="CV14" i="7"/>
  <c r="CS14" i="7"/>
  <c r="CU14" i="7" s="1"/>
  <c r="CQ14" i="7"/>
  <c r="CM14" i="7"/>
  <c r="CG14" i="7"/>
  <c r="CE14" i="7"/>
  <c r="BM14" i="7" s="1"/>
  <c r="CD14" i="7"/>
  <c r="CA14" i="7"/>
  <c r="BY14" i="7"/>
  <c r="BY13" i="7" s="1"/>
  <c r="BY12" i="7" s="1"/>
  <c r="BY11" i="7" s="1"/>
  <c r="BX14" i="7"/>
  <c r="BU14" i="7"/>
  <c r="BW14" i="7" s="1"/>
  <c r="BS14" i="7"/>
  <c r="BO14" i="7"/>
  <c r="BI14" i="7"/>
  <c r="BG14" i="7"/>
  <c r="AO14" i="7" s="1"/>
  <c r="BF14" i="7"/>
  <c r="BC14" i="7"/>
  <c r="BA14" i="7"/>
  <c r="BA13" i="7" s="1"/>
  <c r="BA12" i="7" s="1"/>
  <c r="BA11" i="7" s="1"/>
  <c r="AZ14" i="7"/>
  <c r="AW14" i="7"/>
  <c r="AY14" i="7" s="1"/>
  <c r="AU14" i="7"/>
  <c r="AQ14" i="7"/>
  <c r="AK14" i="7"/>
  <c r="AI14" i="7"/>
  <c r="Q14" i="7" s="1"/>
  <c r="K14" i="7" s="1"/>
  <c r="AH14" i="7"/>
  <c r="AE14" i="7"/>
  <c r="AC14" i="7"/>
  <c r="AC13" i="7" s="1"/>
  <c r="AC12" i="7" s="1"/>
  <c r="AC11" i="7" s="1"/>
  <c r="AB14" i="7"/>
  <c r="Y14" i="7"/>
  <c r="AA14" i="7" s="1"/>
  <c r="W14" i="7"/>
  <c r="S14" i="7"/>
  <c r="CS13" i="7"/>
  <c r="BU13" i="7"/>
  <c r="AW13" i="7"/>
  <c r="Y13" i="7"/>
  <c r="DC59" i="6"/>
  <c r="CE59" i="6"/>
  <c r="BG59" i="6"/>
  <c r="AI59" i="6"/>
  <c r="CS58" i="6"/>
  <c r="BU58" i="6"/>
  <c r="AW58" i="6"/>
  <c r="Y58" i="6"/>
  <c r="DH56" i="6"/>
  <c r="DG56" i="6"/>
  <c r="DB56" i="6"/>
  <c r="DA56" i="6"/>
  <c r="CV56" i="6"/>
  <c r="CU56" i="6"/>
  <c r="CM56" i="6"/>
  <c r="CP56" i="6" s="1"/>
  <c r="CK56" i="6"/>
  <c r="CJ56" i="6"/>
  <c r="CI56" i="6"/>
  <c r="CD56" i="6"/>
  <c r="CC56" i="6"/>
  <c r="BX56" i="6"/>
  <c r="BW56" i="6"/>
  <c r="BR56" i="6"/>
  <c r="BO56" i="6"/>
  <c r="BQ56" i="6" s="1"/>
  <c r="BM56" i="6"/>
  <c r="BL56" i="6"/>
  <c r="BK56" i="6"/>
  <c r="BF56" i="6"/>
  <c r="BE56" i="6"/>
  <c r="AZ56" i="6"/>
  <c r="AY56" i="6"/>
  <c r="AT56" i="6"/>
  <c r="AQ56" i="6"/>
  <c r="AS56" i="6" s="1"/>
  <c r="AO56" i="6"/>
  <c r="AN56" i="6"/>
  <c r="AM56" i="6"/>
  <c r="AH56" i="6"/>
  <c r="AG56" i="6"/>
  <c r="AB56" i="6"/>
  <c r="AA56" i="6"/>
  <c r="S56" i="6"/>
  <c r="U56" i="6" s="1"/>
  <c r="Q56" i="6"/>
  <c r="K56" i="6"/>
  <c r="DH55" i="6"/>
  <c r="DG55" i="6"/>
  <c r="DB55" i="6"/>
  <c r="DA55" i="6"/>
  <c r="CV55" i="6"/>
  <c r="CU55" i="6"/>
  <c r="CO55" i="6"/>
  <c r="CM55" i="6"/>
  <c r="CP55" i="6" s="1"/>
  <c r="CK55" i="6"/>
  <c r="CJ55" i="6"/>
  <c r="CI55" i="6"/>
  <c r="CD55" i="6"/>
  <c r="CC55" i="6"/>
  <c r="BX55" i="6"/>
  <c r="BW55" i="6"/>
  <c r="BR55" i="6"/>
  <c r="BO55" i="6"/>
  <c r="BM55" i="6"/>
  <c r="BL55" i="6"/>
  <c r="BK55" i="6"/>
  <c r="BF55" i="6"/>
  <c r="BE55" i="6"/>
  <c r="AZ55" i="6"/>
  <c r="AY55" i="6"/>
  <c r="AQ55" i="6"/>
  <c r="AT55" i="6" s="1"/>
  <c r="AO55" i="6"/>
  <c r="K55" i="6" s="1"/>
  <c r="AN55" i="6"/>
  <c r="AM55" i="6"/>
  <c r="AH55" i="6"/>
  <c r="AG55" i="6"/>
  <c r="AB55" i="6"/>
  <c r="AA55" i="6"/>
  <c r="V55" i="6"/>
  <c r="U55" i="6"/>
  <c r="S55" i="6"/>
  <c r="Q55" i="6"/>
  <c r="DH54" i="6"/>
  <c r="DG54" i="6"/>
  <c r="DB54" i="6"/>
  <c r="DA54" i="6"/>
  <c r="CV54" i="6"/>
  <c r="CU54" i="6"/>
  <c r="CM54" i="6"/>
  <c r="CP54" i="6" s="1"/>
  <c r="CK54" i="6"/>
  <c r="CJ54" i="6"/>
  <c r="CI54" i="6"/>
  <c r="CD54" i="6"/>
  <c r="CC54" i="6"/>
  <c r="BX54" i="6"/>
  <c r="BW54" i="6"/>
  <c r="BR54" i="6"/>
  <c r="BQ54" i="6"/>
  <c r="BO54" i="6"/>
  <c r="BM54" i="6"/>
  <c r="BL54" i="6"/>
  <c r="BK54" i="6"/>
  <c r="BF54" i="6"/>
  <c r="BE54" i="6"/>
  <c r="AZ54" i="6"/>
  <c r="AY54" i="6"/>
  <c r="AQ54" i="6"/>
  <c r="AT54" i="6" s="1"/>
  <c r="AO54" i="6"/>
  <c r="K54" i="6" s="1"/>
  <c r="AN54" i="6"/>
  <c r="AM54" i="6"/>
  <c r="AH54" i="6"/>
  <c r="AG54" i="6"/>
  <c r="AB54" i="6"/>
  <c r="AA54" i="6"/>
  <c r="V54" i="6"/>
  <c r="U54" i="6"/>
  <c r="S54" i="6"/>
  <c r="Q54" i="6"/>
  <c r="DH53" i="6"/>
  <c r="DG53" i="6"/>
  <c r="DE53" i="6"/>
  <c r="DC53" i="6"/>
  <c r="DB53" i="6"/>
  <c r="DA53" i="6"/>
  <c r="CY53" i="6"/>
  <c r="CW53" i="6"/>
  <c r="CV53" i="6"/>
  <c r="CU53" i="6"/>
  <c r="CS53" i="6"/>
  <c r="CQ53" i="6"/>
  <c r="CP53" i="6"/>
  <c r="CO53" i="6"/>
  <c r="CM53" i="6"/>
  <c r="CK53" i="6"/>
  <c r="CJ53" i="6"/>
  <c r="CI53" i="6"/>
  <c r="CG53" i="6"/>
  <c r="CE53" i="6"/>
  <c r="CD53" i="6"/>
  <c r="CC53" i="6"/>
  <c r="CA53" i="6"/>
  <c r="BY53" i="6"/>
  <c r="BX53" i="6"/>
  <c r="BW53" i="6"/>
  <c r="BU53" i="6"/>
  <c r="BS53" i="6"/>
  <c r="BR53" i="6"/>
  <c r="BQ53" i="6"/>
  <c r="BO53" i="6"/>
  <c r="BM53" i="6"/>
  <c r="BL53" i="6"/>
  <c r="BK53" i="6"/>
  <c r="BI53" i="6"/>
  <c r="BG53" i="6"/>
  <c r="BF53" i="6"/>
  <c r="BE53" i="6"/>
  <c r="BC53" i="6"/>
  <c r="BA53" i="6"/>
  <c r="AZ53" i="6"/>
  <c r="AY53" i="6"/>
  <c r="AW53" i="6"/>
  <c r="AU53" i="6"/>
  <c r="AT53" i="6"/>
  <c r="AS53" i="6"/>
  <c r="AQ53" i="6"/>
  <c r="AO53" i="6"/>
  <c r="AN53" i="6"/>
  <c r="AM53" i="6"/>
  <c r="AK53" i="6"/>
  <c r="AI53" i="6"/>
  <c r="AH53" i="6"/>
  <c r="AG53" i="6"/>
  <c r="AE53" i="6"/>
  <c r="AC53" i="6"/>
  <c r="AB53" i="6"/>
  <c r="AA53" i="6"/>
  <c r="Y53" i="6"/>
  <c r="W53" i="6"/>
  <c r="V53" i="6"/>
  <c r="U53" i="6"/>
  <c r="S53" i="6"/>
  <c r="Q53" i="6"/>
  <c r="P53" i="6"/>
  <c r="O53" i="6"/>
  <c r="M53" i="6"/>
  <c r="K53" i="6"/>
  <c r="DH52" i="6"/>
  <c r="DG52" i="6"/>
  <c r="DB52" i="6"/>
  <c r="DA52" i="6"/>
  <c r="CV52" i="6"/>
  <c r="CU52" i="6"/>
  <c r="CM52" i="6"/>
  <c r="CP52" i="6" s="1"/>
  <c r="CK52" i="6"/>
  <c r="CJ52" i="6"/>
  <c r="CI52" i="6"/>
  <c r="CD52" i="6"/>
  <c r="CC52" i="6"/>
  <c r="BX52" i="6"/>
  <c r="BW52" i="6"/>
  <c r="BR52" i="6"/>
  <c r="BQ52" i="6"/>
  <c r="BO52" i="6"/>
  <c r="BM52" i="6"/>
  <c r="BL52" i="6"/>
  <c r="BK52" i="6"/>
  <c r="BF52" i="6"/>
  <c r="BE52" i="6"/>
  <c r="AZ52" i="6"/>
  <c r="AY52" i="6"/>
  <c r="AQ52" i="6"/>
  <c r="AT52" i="6" s="1"/>
  <c r="AO52" i="6"/>
  <c r="K52" i="6" s="1"/>
  <c r="AN52" i="6"/>
  <c r="AM52" i="6"/>
  <c r="AH52" i="6"/>
  <c r="AG52" i="6"/>
  <c r="AB52" i="6"/>
  <c r="AA52" i="6"/>
  <c r="V52" i="6"/>
  <c r="U52" i="6"/>
  <c r="S52" i="6"/>
  <c r="Q52" i="6"/>
  <c r="DH51" i="6"/>
  <c r="DG51" i="6"/>
  <c r="DB51" i="6"/>
  <c r="DA51" i="6"/>
  <c r="CV51" i="6"/>
  <c r="CU51" i="6"/>
  <c r="CM51" i="6"/>
  <c r="CP51" i="6" s="1"/>
  <c r="CK51" i="6"/>
  <c r="CJ51" i="6"/>
  <c r="CI51" i="6"/>
  <c r="CD51" i="6"/>
  <c r="CC51" i="6"/>
  <c r="BX51" i="6"/>
  <c r="BW51" i="6"/>
  <c r="BR51" i="6"/>
  <c r="BQ51" i="6"/>
  <c r="BO51" i="6"/>
  <c r="BM51" i="6"/>
  <c r="BL51" i="6"/>
  <c r="BK51" i="6"/>
  <c r="BF51" i="6"/>
  <c r="BE51" i="6"/>
  <c r="AZ51" i="6"/>
  <c r="AY51" i="6"/>
  <c r="AQ51" i="6"/>
  <c r="AT51" i="6" s="1"/>
  <c r="AO51" i="6"/>
  <c r="K51" i="6" s="1"/>
  <c r="AN51" i="6"/>
  <c r="AM51" i="6"/>
  <c r="AH51" i="6"/>
  <c r="AG51" i="6"/>
  <c r="AB51" i="6"/>
  <c r="AA51" i="6"/>
  <c r="V51" i="6"/>
  <c r="U51" i="6"/>
  <c r="S51" i="6"/>
  <c r="Q51" i="6"/>
  <c r="DH50" i="6"/>
  <c r="DG50" i="6"/>
  <c r="DE50" i="6"/>
  <c r="DC50" i="6"/>
  <c r="DB50" i="6"/>
  <c r="DA50" i="6"/>
  <c r="CY50" i="6"/>
  <c r="CW50" i="6"/>
  <c r="CV50" i="6"/>
  <c r="CU50" i="6"/>
  <c r="CS50" i="6"/>
  <c r="CQ50" i="6"/>
  <c r="CP50" i="6"/>
  <c r="CO50" i="6"/>
  <c r="CM50" i="6"/>
  <c r="CK50" i="6"/>
  <c r="CJ50" i="6"/>
  <c r="CI50" i="6"/>
  <c r="CG50" i="6"/>
  <c r="CE50" i="6"/>
  <c r="CD50" i="6"/>
  <c r="CC50" i="6"/>
  <c r="CA50" i="6"/>
  <c r="BY50" i="6"/>
  <c r="BX50" i="6"/>
  <c r="BW50" i="6"/>
  <c r="BU50" i="6"/>
  <c r="BS50" i="6"/>
  <c r="BR50" i="6"/>
  <c r="BQ50" i="6"/>
  <c r="BO50" i="6"/>
  <c r="BM50" i="6"/>
  <c r="BL50" i="6"/>
  <c r="BK50" i="6"/>
  <c r="BI50" i="6"/>
  <c r="BG50" i="6"/>
  <c r="BF50" i="6"/>
  <c r="BE50" i="6"/>
  <c r="BC50" i="6"/>
  <c r="BA50" i="6"/>
  <c r="AZ50" i="6"/>
  <c r="AY50" i="6"/>
  <c r="AW50" i="6"/>
  <c r="AU50" i="6"/>
  <c r="AT50" i="6"/>
  <c r="AS50" i="6"/>
  <c r="AQ50" i="6"/>
  <c r="AO50" i="6"/>
  <c r="AN50" i="6"/>
  <c r="AM50" i="6"/>
  <c r="AK50" i="6"/>
  <c r="AI50" i="6"/>
  <c r="AH50" i="6"/>
  <c r="AG50" i="6"/>
  <c r="AE50" i="6"/>
  <c r="AC50" i="6"/>
  <c r="AB50" i="6"/>
  <c r="AA50" i="6"/>
  <c r="Y50" i="6"/>
  <c r="W50" i="6"/>
  <c r="V50" i="6"/>
  <c r="U50" i="6"/>
  <c r="S50" i="6"/>
  <c r="Q50" i="6"/>
  <c r="P50" i="6"/>
  <c r="O50" i="6"/>
  <c r="M50" i="6"/>
  <c r="K50" i="6"/>
  <c r="DH49" i="6"/>
  <c r="DG49" i="6"/>
  <c r="DB49" i="6"/>
  <c r="DA49" i="6"/>
  <c r="CV49" i="6"/>
  <c r="CU49" i="6"/>
  <c r="CM49" i="6"/>
  <c r="CP49" i="6" s="1"/>
  <c r="CK49" i="6"/>
  <c r="CJ49" i="6"/>
  <c r="CI49" i="6"/>
  <c r="CD49" i="6"/>
  <c r="CC49" i="6"/>
  <c r="BX49" i="6"/>
  <c r="BW49" i="6"/>
  <c r="BR49" i="6"/>
  <c r="BQ49" i="6"/>
  <c r="BO49" i="6"/>
  <c r="BM49" i="6"/>
  <c r="BL49" i="6"/>
  <c r="BK49" i="6"/>
  <c r="BF49" i="6"/>
  <c r="BE49" i="6"/>
  <c r="AZ49" i="6"/>
  <c r="AY49" i="6"/>
  <c r="AQ49" i="6"/>
  <c r="AT49" i="6" s="1"/>
  <c r="AO49" i="6"/>
  <c r="K49" i="6" s="1"/>
  <c r="AN49" i="6"/>
  <c r="AM49" i="6"/>
  <c r="AH49" i="6"/>
  <c r="AG49" i="6"/>
  <c r="AB49" i="6"/>
  <c r="AA49" i="6"/>
  <c r="V49" i="6"/>
  <c r="U49" i="6"/>
  <c r="S49" i="6"/>
  <c r="Q49" i="6"/>
  <c r="DH48" i="6"/>
  <c r="DG48" i="6"/>
  <c r="DB48" i="6"/>
  <c r="DA48" i="6"/>
  <c r="CV48" i="6"/>
  <c r="CU48" i="6"/>
  <c r="CM48" i="6"/>
  <c r="CP48" i="6" s="1"/>
  <c r="CK48" i="6"/>
  <c r="CJ48" i="6"/>
  <c r="CI48" i="6"/>
  <c r="CD48" i="6"/>
  <c r="CC48" i="6"/>
  <c r="BX48" i="6"/>
  <c r="BW48" i="6"/>
  <c r="BR48" i="6"/>
  <c r="BQ48" i="6"/>
  <c r="BO48" i="6"/>
  <c r="BM48" i="6"/>
  <c r="BL48" i="6"/>
  <c r="BK48" i="6"/>
  <c r="BF48" i="6"/>
  <c r="BE48" i="6"/>
  <c r="AZ48" i="6"/>
  <c r="AY48" i="6"/>
  <c r="AQ48" i="6"/>
  <c r="AT48" i="6" s="1"/>
  <c r="AO48" i="6"/>
  <c r="K48" i="6" s="1"/>
  <c r="AN48" i="6"/>
  <c r="AM48" i="6"/>
  <c r="AH48" i="6"/>
  <c r="AG48" i="6"/>
  <c r="AB48" i="6"/>
  <c r="AA48" i="6"/>
  <c r="V48" i="6"/>
  <c r="U48" i="6"/>
  <c r="S48" i="6"/>
  <c r="Q48" i="6"/>
  <c r="DH47" i="6"/>
  <c r="DG47" i="6"/>
  <c r="DE47" i="6"/>
  <c r="DC47" i="6"/>
  <c r="DB47" i="6"/>
  <c r="DA47" i="6"/>
  <c r="CY47" i="6"/>
  <c r="CW47" i="6"/>
  <c r="CV47" i="6"/>
  <c r="CU47" i="6"/>
  <c r="CS47" i="6"/>
  <c r="CQ47" i="6"/>
  <c r="CP47" i="6"/>
  <c r="CO47" i="6"/>
  <c r="CM47" i="6"/>
  <c r="CK47" i="6"/>
  <c r="CJ47" i="6"/>
  <c r="CI47" i="6"/>
  <c r="CG47" i="6"/>
  <c r="CE47" i="6"/>
  <c r="CD47" i="6"/>
  <c r="CC47" i="6"/>
  <c r="CA47" i="6"/>
  <c r="BY47" i="6"/>
  <c r="BX47" i="6"/>
  <c r="BW47" i="6"/>
  <c r="BU47" i="6"/>
  <c r="BS47" i="6"/>
  <c r="BR47" i="6"/>
  <c r="BQ47" i="6"/>
  <c r="BO47" i="6"/>
  <c r="BM47" i="6"/>
  <c r="BL47" i="6"/>
  <c r="BK47" i="6"/>
  <c r="BI47" i="6"/>
  <c r="BG47" i="6"/>
  <c r="BF47" i="6"/>
  <c r="BE47" i="6"/>
  <c r="BC47" i="6"/>
  <c r="BA47" i="6"/>
  <c r="AZ47" i="6"/>
  <c r="AY47" i="6"/>
  <c r="AW47" i="6"/>
  <c r="AU47" i="6"/>
  <c r="AT47" i="6"/>
  <c r="AS47" i="6"/>
  <c r="AQ47" i="6"/>
  <c r="AO47" i="6"/>
  <c r="AN47" i="6"/>
  <c r="AM47" i="6"/>
  <c r="AK47" i="6"/>
  <c r="AI47" i="6"/>
  <c r="AH47" i="6"/>
  <c r="AG47" i="6"/>
  <c r="AE47" i="6"/>
  <c r="AC47" i="6"/>
  <c r="AB47" i="6"/>
  <c r="AA47" i="6"/>
  <c r="Y47" i="6"/>
  <c r="W47" i="6"/>
  <c r="V47" i="6"/>
  <c r="U47" i="6"/>
  <c r="S47" i="6"/>
  <c r="Q47" i="6"/>
  <c r="P47" i="6"/>
  <c r="O47" i="6"/>
  <c r="M47" i="6"/>
  <c r="K47" i="6"/>
  <c r="DH46" i="6"/>
  <c r="DG46" i="6"/>
  <c r="DB46" i="6"/>
  <c r="DA46" i="6"/>
  <c r="CV46" i="6"/>
  <c r="CU46" i="6"/>
  <c r="CM46" i="6"/>
  <c r="CP46" i="6" s="1"/>
  <c r="CK46" i="6"/>
  <c r="CJ46" i="6"/>
  <c r="CI46" i="6"/>
  <c r="CD46" i="6"/>
  <c r="CC46" i="6"/>
  <c r="BX46" i="6"/>
  <c r="BW46" i="6"/>
  <c r="BR46" i="6"/>
  <c r="BQ46" i="6"/>
  <c r="BO46" i="6"/>
  <c r="BM46" i="6"/>
  <c r="BL46" i="6"/>
  <c r="BK46" i="6"/>
  <c r="BF46" i="6"/>
  <c r="BE46" i="6"/>
  <c r="AZ46" i="6"/>
  <c r="AY46" i="6"/>
  <c r="AQ46" i="6"/>
  <c r="AT46" i="6" s="1"/>
  <c r="AO46" i="6"/>
  <c r="K46" i="6" s="1"/>
  <c r="AN46" i="6"/>
  <c r="AM46" i="6"/>
  <c r="AH46" i="6"/>
  <c r="AG46" i="6"/>
  <c r="AB46" i="6"/>
  <c r="AA46" i="6"/>
  <c r="V46" i="6"/>
  <c r="U46" i="6"/>
  <c r="S46" i="6"/>
  <c r="Q46" i="6"/>
  <c r="DH45" i="6"/>
  <c r="DG45" i="6"/>
  <c r="DB45" i="6"/>
  <c r="DA45" i="6"/>
  <c r="CV45" i="6"/>
  <c r="CU45" i="6"/>
  <c r="CM45" i="6"/>
  <c r="CP45" i="6" s="1"/>
  <c r="CK45" i="6"/>
  <c r="CJ45" i="6"/>
  <c r="CI45" i="6"/>
  <c r="CD45" i="6"/>
  <c r="CC45" i="6"/>
  <c r="BX45" i="6"/>
  <c r="BW45" i="6"/>
  <c r="BR45" i="6"/>
  <c r="BQ45" i="6"/>
  <c r="BO45" i="6"/>
  <c r="BM45" i="6"/>
  <c r="BL45" i="6"/>
  <c r="BK45" i="6"/>
  <c r="BF45" i="6"/>
  <c r="BE45" i="6"/>
  <c r="AZ45" i="6"/>
  <c r="AY45" i="6"/>
  <c r="AQ45" i="6"/>
  <c r="AT45" i="6" s="1"/>
  <c r="AO45" i="6"/>
  <c r="K45" i="6" s="1"/>
  <c r="AN45" i="6"/>
  <c r="AM45" i="6"/>
  <c r="AH45" i="6"/>
  <c r="AG45" i="6"/>
  <c r="AB45" i="6"/>
  <c r="AA45" i="6"/>
  <c r="V45" i="6"/>
  <c r="U45" i="6"/>
  <c r="S45" i="6"/>
  <c r="Q45" i="6"/>
  <c r="DH44" i="6"/>
  <c r="DG44" i="6"/>
  <c r="DB44" i="6"/>
  <c r="DA44" i="6"/>
  <c r="CV44" i="6"/>
  <c r="CU44" i="6"/>
  <c r="CM44" i="6"/>
  <c r="CP44" i="6" s="1"/>
  <c r="CK44" i="6"/>
  <c r="CJ44" i="6"/>
  <c r="CI44" i="6"/>
  <c r="CD44" i="6"/>
  <c r="CC44" i="6"/>
  <c r="BX44" i="6"/>
  <c r="BW44" i="6"/>
  <c r="BR44" i="6"/>
  <c r="BQ44" i="6"/>
  <c r="BO44" i="6"/>
  <c r="BM44" i="6"/>
  <c r="BL44" i="6"/>
  <c r="BK44" i="6"/>
  <c r="BF44" i="6"/>
  <c r="BE44" i="6"/>
  <c r="AZ44" i="6"/>
  <c r="AY44" i="6"/>
  <c r="AQ44" i="6"/>
  <c r="AT44" i="6" s="1"/>
  <c r="AO44" i="6"/>
  <c r="K44" i="6" s="1"/>
  <c r="AN44" i="6"/>
  <c r="AM44" i="6"/>
  <c r="AH44" i="6"/>
  <c r="AG44" i="6"/>
  <c r="AB44" i="6"/>
  <c r="AA44" i="6"/>
  <c r="V44" i="6"/>
  <c r="U44" i="6"/>
  <c r="S44" i="6"/>
  <c r="Q44" i="6"/>
  <c r="DH43" i="6"/>
  <c r="DG43" i="6"/>
  <c r="DB43" i="6"/>
  <c r="DA43" i="6"/>
  <c r="CV43" i="6"/>
  <c r="CU43" i="6"/>
  <c r="CM43" i="6"/>
  <c r="CP43" i="6" s="1"/>
  <c r="CK43" i="6"/>
  <c r="CJ43" i="6"/>
  <c r="CI43" i="6"/>
  <c r="CD43" i="6"/>
  <c r="CC43" i="6"/>
  <c r="BX43" i="6"/>
  <c r="BW43" i="6"/>
  <c r="BR43" i="6"/>
  <c r="BQ43" i="6"/>
  <c r="BO43" i="6"/>
  <c r="BM43" i="6"/>
  <c r="BL43" i="6"/>
  <c r="BK43" i="6"/>
  <c r="BF43" i="6"/>
  <c r="BE43" i="6"/>
  <c r="AZ43" i="6"/>
  <c r="AY43" i="6"/>
  <c r="AQ43" i="6"/>
  <c r="AT43" i="6" s="1"/>
  <c r="AO43" i="6"/>
  <c r="K43" i="6" s="1"/>
  <c r="AN43" i="6"/>
  <c r="AM43" i="6"/>
  <c r="AH43" i="6"/>
  <c r="AG43" i="6"/>
  <c r="AB43" i="6"/>
  <c r="AA43" i="6"/>
  <c r="V43" i="6"/>
  <c r="U43" i="6"/>
  <c r="S43" i="6"/>
  <c r="Q43" i="6"/>
  <c r="DH42" i="6"/>
  <c r="DG42" i="6"/>
  <c r="DB42" i="6"/>
  <c r="DA42" i="6"/>
  <c r="CV42" i="6"/>
  <c r="CU42" i="6"/>
  <c r="CM42" i="6"/>
  <c r="CP42" i="6" s="1"/>
  <c r="CK42" i="6"/>
  <c r="CJ42" i="6"/>
  <c r="CI42" i="6"/>
  <c r="CD42" i="6"/>
  <c r="CC42" i="6"/>
  <c r="BX42" i="6"/>
  <c r="BW42" i="6"/>
  <c r="BR42" i="6"/>
  <c r="BQ42" i="6"/>
  <c r="BO42" i="6"/>
  <c r="BM42" i="6"/>
  <c r="BL42" i="6"/>
  <c r="BK42" i="6"/>
  <c r="BF42" i="6"/>
  <c r="BE42" i="6"/>
  <c r="AZ42" i="6"/>
  <c r="AY42" i="6"/>
  <c r="AQ42" i="6"/>
  <c r="AT42" i="6" s="1"/>
  <c r="AO42" i="6"/>
  <c r="K42" i="6" s="1"/>
  <c r="AN42" i="6"/>
  <c r="AM42" i="6"/>
  <c r="AH42" i="6"/>
  <c r="AG42" i="6"/>
  <c r="AB42" i="6"/>
  <c r="AA42" i="6"/>
  <c r="V42" i="6"/>
  <c r="U42" i="6"/>
  <c r="S42" i="6"/>
  <c r="Q42" i="6"/>
  <c r="DH41" i="6"/>
  <c r="DG41" i="6"/>
  <c r="DB41" i="6"/>
  <c r="DA41" i="6"/>
  <c r="CV41" i="6"/>
  <c r="CU41" i="6"/>
  <c r="CM41" i="6"/>
  <c r="CP41" i="6" s="1"/>
  <c r="CK41" i="6"/>
  <c r="CJ41" i="6"/>
  <c r="CI41" i="6"/>
  <c r="CD41" i="6"/>
  <c r="CC41" i="6"/>
  <c r="BX41" i="6"/>
  <c r="BW41" i="6"/>
  <c r="BR41" i="6"/>
  <c r="BQ41" i="6"/>
  <c r="BO41" i="6"/>
  <c r="BM41" i="6"/>
  <c r="BL41" i="6"/>
  <c r="BK41" i="6"/>
  <c r="BF41" i="6"/>
  <c r="BE41" i="6"/>
  <c r="AZ41" i="6"/>
  <c r="AY41" i="6"/>
  <c r="AQ41" i="6"/>
  <c r="AT41" i="6" s="1"/>
  <c r="AO41" i="6"/>
  <c r="K41" i="6" s="1"/>
  <c r="AN41" i="6"/>
  <c r="AM41" i="6"/>
  <c r="AH41" i="6"/>
  <c r="AG41" i="6"/>
  <c r="AB41" i="6"/>
  <c r="AA41" i="6"/>
  <c r="V41" i="6"/>
  <c r="U41" i="6"/>
  <c r="S41" i="6"/>
  <c r="Q41" i="6"/>
  <c r="DH39" i="6"/>
  <c r="DG39" i="6"/>
  <c r="DB39" i="6"/>
  <c r="DA39" i="6"/>
  <c r="CV39" i="6"/>
  <c r="CU39" i="6"/>
  <c r="CM39" i="6"/>
  <c r="CP39" i="6" s="1"/>
  <c r="CK39" i="6"/>
  <c r="CJ39" i="6"/>
  <c r="CI39" i="6"/>
  <c r="CD39" i="6"/>
  <c r="CC39" i="6"/>
  <c r="BX39" i="6"/>
  <c r="BW39" i="6"/>
  <c r="BR39" i="6"/>
  <c r="BQ39" i="6"/>
  <c r="BO39" i="6"/>
  <c r="BM39" i="6"/>
  <c r="BL39" i="6"/>
  <c r="BK39" i="6"/>
  <c r="BF39" i="6"/>
  <c r="BE39" i="6"/>
  <c r="AZ39" i="6"/>
  <c r="AY39" i="6"/>
  <c r="AQ39" i="6"/>
  <c r="AT39" i="6" s="1"/>
  <c r="AO39" i="6"/>
  <c r="K39" i="6" s="1"/>
  <c r="AN39" i="6"/>
  <c r="AM39" i="6"/>
  <c r="AH39" i="6"/>
  <c r="AG39" i="6"/>
  <c r="AB39" i="6"/>
  <c r="AA39" i="6"/>
  <c r="V39" i="6"/>
  <c r="U39" i="6"/>
  <c r="S39" i="6"/>
  <c r="Q39" i="6"/>
  <c r="DH38" i="6"/>
  <c r="DG38" i="6"/>
  <c r="DB38" i="6"/>
  <c r="DA38" i="6"/>
  <c r="CV38" i="6"/>
  <c r="CU38" i="6"/>
  <c r="CM38" i="6"/>
  <c r="CP38" i="6" s="1"/>
  <c r="CK38" i="6"/>
  <c r="CJ38" i="6"/>
  <c r="CI38" i="6"/>
  <c r="CD38" i="6"/>
  <c r="CC38" i="6"/>
  <c r="BX38" i="6"/>
  <c r="BW38" i="6"/>
  <c r="BR38" i="6"/>
  <c r="BQ38" i="6"/>
  <c r="BO38" i="6"/>
  <c r="BM38" i="6"/>
  <c r="BL38" i="6"/>
  <c r="BK38" i="6"/>
  <c r="BF38" i="6"/>
  <c r="BE38" i="6"/>
  <c r="AZ38" i="6"/>
  <c r="AY38" i="6"/>
  <c r="AQ38" i="6"/>
  <c r="AT38" i="6" s="1"/>
  <c r="AO38" i="6"/>
  <c r="K38" i="6" s="1"/>
  <c r="AN38" i="6"/>
  <c r="AM38" i="6"/>
  <c r="AH38" i="6"/>
  <c r="AG38" i="6"/>
  <c r="AB38" i="6"/>
  <c r="AA38" i="6"/>
  <c r="V38" i="6"/>
  <c r="U38" i="6"/>
  <c r="S38" i="6"/>
  <c r="Q38" i="6"/>
  <c r="DH37" i="6"/>
  <c r="DG37" i="6"/>
  <c r="DE37" i="6"/>
  <c r="DC37" i="6"/>
  <c r="DB37" i="6"/>
  <c r="DA37" i="6"/>
  <c r="CY37" i="6"/>
  <c r="CW37" i="6"/>
  <c r="CV37" i="6"/>
  <c r="CU37" i="6"/>
  <c r="CS37" i="6"/>
  <c r="CQ37" i="6"/>
  <c r="CP37" i="6"/>
  <c r="CO37" i="6"/>
  <c r="CM37" i="6"/>
  <c r="CK37" i="6"/>
  <c r="CJ37" i="6"/>
  <c r="CI37" i="6"/>
  <c r="CG37" i="6"/>
  <c r="CE37" i="6"/>
  <c r="CD37" i="6"/>
  <c r="CC37" i="6"/>
  <c r="CA37" i="6"/>
  <c r="BY37" i="6"/>
  <c r="BX37" i="6"/>
  <c r="BW37" i="6"/>
  <c r="BU37" i="6"/>
  <c r="BS37" i="6"/>
  <c r="BR37" i="6"/>
  <c r="BQ37" i="6"/>
  <c r="BO37" i="6"/>
  <c r="BM37" i="6"/>
  <c r="BL37" i="6"/>
  <c r="BK37" i="6"/>
  <c r="BI37" i="6"/>
  <c r="BG37" i="6"/>
  <c r="BF37" i="6"/>
  <c r="BE37" i="6"/>
  <c r="BC37" i="6"/>
  <c r="BA37" i="6"/>
  <c r="AZ37" i="6"/>
  <c r="AY37" i="6"/>
  <c r="AW37" i="6"/>
  <c r="AU37" i="6"/>
  <c r="AT37" i="6"/>
  <c r="AS37" i="6"/>
  <c r="AQ37" i="6"/>
  <c r="AO37" i="6"/>
  <c r="AN37" i="6"/>
  <c r="AM37" i="6"/>
  <c r="AK37" i="6"/>
  <c r="AI37" i="6"/>
  <c r="AH37" i="6"/>
  <c r="AG37" i="6"/>
  <c r="AE37" i="6"/>
  <c r="AC37" i="6"/>
  <c r="AB37" i="6"/>
  <c r="AA37" i="6"/>
  <c r="Y37" i="6"/>
  <c r="W37" i="6"/>
  <c r="V37" i="6"/>
  <c r="U37" i="6"/>
  <c r="S37" i="6"/>
  <c r="Q37" i="6"/>
  <c r="P37" i="6"/>
  <c r="O37" i="6"/>
  <c r="M37" i="6"/>
  <c r="K37" i="6"/>
  <c r="DH36" i="6"/>
  <c r="DG36" i="6"/>
  <c r="DE36" i="6"/>
  <c r="DC36" i="6"/>
  <c r="DB36" i="6"/>
  <c r="DA36" i="6"/>
  <c r="CY36" i="6"/>
  <c r="CW36" i="6"/>
  <c r="CV36" i="6"/>
  <c r="CU36" i="6"/>
  <c r="CS36" i="6"/>
  <c r="CQ36" i="6"/>
  <c r="CP36" i="6"/>
  <c r="CO36" i="6"/>
  <c r="CM36" i="6"/>
  <c r="CK36" i="6"/>
  <c r="CJ36" i="6"/>
  <c r="CI36" i="6"/>
  <c r="CG36" i="6"/>
  <c r="CE36" i="6"/>
  <c r="CD36" i="6"/>
  <c r="CC36" i="6"/>
  <c r="CA36" i="6"/>
  <c r="BY36" i="6"/>
  <c r="BX36" i="6"/>
  <c r="BW36" i="6"/>
  <c r="BU36" i="6"/>
  <c r="BS36" i="6"/>
  <c r="BR36" i="6"/>
  <c r="BQ36" i="6"/>
  <c r="BO36" i="6"/>
  <c r="BM36" i="6"/>
  <c r="BL36" i="6"/>
  <c r="BK36" i="6"/>
  <c r="BI36" i="6"/>
  <c r="BG36" i="6"/>
  <c r="BF36" i="6"/>
  <c r="BE36" i="6"/>
  <c r="BC36" i="6"/>
  <c r="BA36" i="6"/>
  <c r="AZ36" i="6"/>
  <c r="AY36" i="6"/>
  <c r="AW36" i="6"/>
  <c r="AU36" i="6"/>
  <c r="AT36" i="6"/>
  <c r="AS36" i="6"/>
  <c r="AQ36" i="6"/>
  <c r="AO36" i="6"/>
  <c r="AN36" i="6"/>
  <c r="AM36" i="6"/>
  <c r="AK36" i="6"/>
  <c r="AI36" i="6"/>
  <c r="AH36" i="6"/>
  <c r="AG36" i="6"/>
  <c r="AE36" i="6"/>
  <c r="AC36" i="6"/>
  <c r="AB36" i="6"/>
  <c r="AA36" i="6"/>
  <c r="Y36" i="6"/>
  <c r="W36" i="6"/>
  <c r="V36" i="6"/>
  <c r="U36" i="6"/>
  <c r="S36" i="6"/>
  <c r="Q36" i="6"/>
  <c r="P36" i="6"/>
  <c r="O36" i="6"/>
  <c r="M36" i="6"/>
  <c r="K36" i="6"/>
  <c r="DH35" i="6"/>
  <c r="DG35" i="6"/>
  <c r="DE35" i="6"/>
  <c r="DC35" i="6"/>
  <c r="DB35" i="6"/>
  <c r="DA35" i="6"/>
  <c r="CY35" i="6"/>
  <c r="CW35" i="6"/>
  <c r="CV35" i="6"/>
  <c r="CU35" i="6"/>
  <c r="CS35" i="6"/>
  <c r="CQ35" i="6"/>
  <c r="CP35" i="6"/>
  <c r="CO35" i="6"/>
  <c r="CM35" i="6"/>
  <c r="CK35" i="6"/>
  <c r="CJ35" i="6"/>
  <c r="CI35" i="6"/>
  <c r="CG35" i="6"/>
  <c r="CE35" i="6"/>
  <c r="CD35" i="6"/>
  <c r="CC35" i="6"/>
  <c r="CA35" i="6"/>
  <c r="BY35" i="6"/>
  <c r="BX35" i="6"/>
  <c r="BW35" i="6"/>
  <c r="BU35" i="6"/>
  <c r="BS35" i="6"/>
  <c r="BR35" i="6"/>
  <c r="BQ35" i="6"/>
  <c r="BO35" i="6"/>
  <c r="BM35" i="6"/>
  <c r="BL35" i="6"/>
  <c r="BK35" i="6"/>
  <c r="BI35" i="6"/>
  <c r="BG35" i="6"/>
  <c r="BF35" i="6"/>
  <c r="BE35" i="6"/>
  <c r="BC35" i="6"/>
  <c r="BA35" i="6"/>
  <c r="AZ35" i="6"/>
  <c r="AY35" i="6"/>
  <c r="AW35" i="6"/>
  <c r="AU35" i="6"/>
  <c r="AT35" i="6"/>
  <c r="AS35" i="6"/>
  <c r="AQ35" i="6"/>
  <c r="AO35" i="6"/>
  <c r="AN35" i="6"/>
  <c r="AM35" i="6"/>
  <c r="AK35" i="6"/>
  <c r="AI35" i="6"/>
  <c r="AH35" i="6"/>
  <c r="AG35" i="6"/>
  <c r="AE35" i="6"/>
  <c r="AC35" i="6"/>
  <c r="AB35" i="6"/>
  <c r="AA35" i="6"/>
  <c r="Y35" i="6"/>
  <c r="W35" i="6"/>
  <c r="V35" i="6"/>
  <c r="U35" i="6"/>
  <c r="S35" i="6"/>
  <c r="Q35" i="6"/>
  <c r="P35" i="6"/>
  <c r="O35" i="6"/>
  <c r="M35" i="6"/>
  <c r="K35" i="6"/>
  <c r="DH34" i="6"/>
  <c r="DG34" i="6"/>
  <c r="DE34" i="6"/>
  <c r="DC34" i="6"/>
  <c r="DB34" i="6"/>
  <c r="DA34" i="6"/>
  <c r="CY34" i="6"/>
  <c r="CW34" i="6"/>
  <c r="CV34" i="6"/>
  <c r="CU34" i="6"/>
  <c r="CS34" i="6"/>
  <c r="CQ34" i="6"/>
  <c r="CP34" i="6"/>
  <c r="CO34" i="6"/>
  <c r="CM34" i="6"/>
  <c r="CK34" i="6"/>
  <c r="CJ34" i="6"/>
  <c r="CI34" i="6"/>
  <c r="CG34" i="6"/>
  <c r="CE34" i="6"/>
  <c r="CD34" i="6"/>
  <c r="CC34" i="6"/>
  <c r="CA34" i="6"/>
  <c r="BY34" i="6"/>
  <c r="BX34" i="6"/>
  <c r="BW34" i="6"/>
  <c r="BU34" i="6"/>
  <c r="BS34" i="6"/>
  <c r="BR34" i="6"/>
  <c r="BQ34" i="6"/>
  <c r="BO34" i="6"/>
  <c r="BM34" i="6"/>
  <c r="BL34" i="6"/>
  <c r="BK34" i="6"/>
  <c r="BI34" i="6"/>
  <c r="BG34" i="6"/>
  <c r="BF34" i="6"/>
  <c r="BE34" i="6"/>
  <c r="BC34" i="6"/>
  <c r="BA34" i="6"/>
  <c r="AZ34" i="6"/>
  <c r="AY34" i="6"/>
  <c r="AW34" i="6"/>
  <c r="AU34" i="6"/>
  <c r="AT34" i="6"/>
  <c r="AS34" i="6"/>
  <c r="AQ34" i="6"/>
  <c r="AO34" i="6"/>
  <c r="AN34" i="6"/>
  <c r="AM34" i="6"/>
  <c r="AK34" i="6"/>
  <c r="AI34" i="6"/>
  <c r="AH34" i="6"/>
  <c r="AG34" i="6"/>
  <c r="AE34" i="6"/>
  <c r="AC34" i="6"/>
  <c r="AB34" i="6"/>
  <c r="AA34" i="6"/>
  <c r="Y34" i="6"/>
  <c r="W34" i="6"/>
  <c r="V34" i="6"/>
  <c r="U34" i="6"/>
  <c r="S34" i="6"/>
  <c r="Q34" i="6"/>
  <c r="P34" i="6"/>
  <c r="O34" i="6"/>
  <c r="M34" i="6"/>
  <c r="K34" i="6"/>
  <c r="DH33" i="6"/>
  <c r="DG33" i="6"/>
  <c r="DE33" i="6"/>
  <c r="DC33" i="6"/>
  <c r="DB33" i="6"/>
  <c r="DA33" i="6"/>
  <c r="CY33" i="6"/>
  <c r="CW33" i="6"/>
  <c r="CV33" i="6"/>
  <c r="CU33" i="6"/>
  <c r="CS33" i="6"/>
  <c r="CQ33" i="6"/>
  <c r="CP33" i="6"/>
  <c r="CO33" i="6"/>
  <c r="CM33" i="6"/>
  <c r="CK33" i="6"/>
  <c r="CJ33" i="6"/>
  <c r="CI33" i="6"/>
  <c r="CG33" i="6"/>
  <c r="CE33" i="6"/>
  <c r="CD33" i="6"/>
  <c r="CC33" i="6"/>
  <c r="CA33" i="6"/>
  <c r="BY33" i="6"/>
  <c r="BX33" i="6"/>
  <c r="BW33" i="6"/>
  <c r="BU33" i="6"/>
  <c r="BS33" i="6"/>
  <c r="BR33" i="6"/>
  <c r="BQ33" i="6"/>
  <c r="BO33" i="6"/>
  <c r="BM33" i="6"/>
  <c r="BL33" i="6"/>
  <c r="BK33" i="6"/>
  <c r="BI33" i="6"/>
  <c r="BG33" i="6"/>
  <c r="BF33" i="6"/>
  <c r="BE33" i="6"/>
  <c r="BC33" i="6"/>
  <c r="BA33" i="6"/>
  <c r="AZ33" i="6"/>
  <c r="AY33" i="6"/>
  <c r="AW33" i="6"/>
  <c r="AU33" i="6"/>
  <c r="AT33" i="6"/>
  <c r="AS33" i="6"/>
  <c r="AQ33" i="6"/>
  <c r="AO33" i="6"/>
  <c r="AN33" i="6"/>
  <c r="AM33" i="6"/>
  <c r="AK33" i="6"/>
  <c r="AI33" i="6"/>
  <c r="AH33" i="6"/>
  <c r="AG33" i="6"/>
  <c r="AE33" i="6"/>
  <c r="AC33" i="6"/>
  <c r="AB33" i="6"/>
  <c r="AA33" i="6"/>
  <c r="Y33" i="6"/>
  <c r="W33" i="6"/>
  <c r="V33" i="6"/>
  <c r="U33" i="6"/>
  <c r="S33" i="6"/>
  <c r="Q33" i="6"/>
  <c r="P33" i="6"/>
  <c r="O33" i="6"/>
  <c r="M33" i="6"/>
  <c r="K33" i="6"/>
  <c r="DH32" i="6"/>
  <c r="DG32" i="6"/>
  <c r="DE32" i="6"/>
  <c r="DC32" i="6"/>
  <c r="DB32" i="6"/>
  <c r="DA32" i="6"/>
  <c r="CY32" i="6"/>
  <c r="CW32" i="6"/>
  <c r="CV32" i="6"/>
  <c r="CU32" i="6"/>
  <c r="CS32" i="6"/>
  <c r="CQ32" i="6"/>
  <c r="CP32" i="6"/>
  <c r="CO32" i="6"/>
  <c r="CM32" i="6"/>
  <c r="CK32" i="6"/>
  <c r="CJ32" i="6"/>
  <c r="CI32" i="6"/>
  <c r="CG32" i="6"/>
  <c r="CE32" i="6"/>
  <c r="CD32" i="6"/>
  <c r="CC32" i="6"/>
  <c r="CA32" i="6"/>
  <c r="BY32" i="6"/>
  <c r="BX32" i="6"/>
  <c r="BW32" i="6"/>
  <c r="BU32" i="6"/>
  <c r="BS32" i="6"/>
  <c r="BR32" i="6"/>
  <c r="BQ32" i="6"/>
  <c r="BO32" i="6"/>
  <c r="BM32" i="6"/>
  <c r="BL32" i="6"/>
  <c r="BK32" i="6"/>
  <c r="BI32" i="6"/>
  <c r="BG32" i="6"/>
  <c r="BF32" i="6"/>
  <c r="BE32" i="6"/>
  <c r="BC32" i="6"/>
  <c r="BA32" i="6"/>
  <c r="AZ32" i="6"/>
  <c r="AY32" i="6"/>
  <c r="AW32" i="6"/>
  <c r="AU32" i="6"/>
  <c r="AT32" i="6"/>
  <c r="AS32" i="6"/>
  <c r="AQ32" i="6"/>
  <c r="AO32" i="6"/>
  <c r="AN32" i="6"/>
  <c r="AM32" i="6"/>
  <c r="AK32" i="6"/>
  <c r="AI32" i="6"/>
  <c r="AH32" i="6"/>
  <c r="AG32" i="6"/>
  <c r="AE32" i="6"/>
  <c r="AC32" i="6"/>
  <c r="AB32" i="6"/>
  <c r="AA32" i="6"/>
  <c r="Y32" i="6"/>
  <c r="W32" i="6"/>
  <c r="V32" i="6"/>
  <c r="U32" i="6"/>
  <c r="S32" i="6"/>
  <c r="Q32" i="6"/>
  <c r="P32" i="6"/>
  <c r="O32" i="6"/>
  <c r="M32" i="6"/>
  <c r="K32" i="6"/>
  <c r="DH31" i="6"/>
  <c r="DG31" i="6"/>
  <c r="DE31" i="6"/>
  <c r="DC31" i="6"/>
  <c r="DB31" i="6"/>
  <c r="DA31" i="6"/>
  <c r="CY31" i="6"/>
  <c r="CW31" i="6"/>
  <c r="CV31" i="6"/>
  <c r="CU31" i="6"/>
  <c r="CS31" i="6"/>
  <c r="CQ31" i="6"/>
  <c r="CP31" i="6"/>
  <c r="CO31" i="6"/>
  <c r="CM31" i="6"/>
  <c r="CK31" i="6"/>
  <c r="CJ31" i="6"/>
  <c r="CI31" i="6"/>
  <c r="CG31" i="6"/>
  <c r="CE31" i="6"/>
  <c r="CD31" i="6"/>
  <c r="CC31" i="6"/>
  <c r="CA31" i="6"/>
  <c r="BY31" i="6"/>
  <c r="BX31" i="6"/>
  <c r="BW31" i="6"/>
  <c r="BU31" i="6"/>
  <c r="BS31" i="6"/>
  <c r="BR31" i="6"/>
  <c r="BQ31" i="6"/>
  <c r="BO31" i="6"/>
  <c r="BM31" i="6"/>
  <c r="BL31" i="6"/>
  <c r="BK31" i="6"/>
  <c r="BI31" i="6"/>
  <c r="BG31" i="6"/>
  <c r="BF31" i="6"/>
  <c r="BE31" i="6"/>
  <c r="BC31" i="6"/>
  <c r="BA31" i="6"/>
  <c r="AZ31" i="6"/>
  <c r="AY31" i="6"/>
  <c r="AW31" i="6"/>
  <c r="AU31" i="6"/>
  <c r="AT31" i="6"/>
  <c r="AS31" i="6"/>
  <c r="AQ31" i="6"/>
  <c r="AO31" i="6"/>
  <c r="AN31" i="6"/>
  <c r="AM31" i="6"/>
  <c r="AK31" i="6"/>
  <c r="AI31" i="6"/>
  <c r="AH31" i="6"/>
  <c r="AG31" i="6"/>
  <c r="AE31" i="6"/>
  <c r="AC31" i="6"/>
  <c r="AB31" i="6"/>
  <c r="AA31" i="6"/>
  <c r="Y31" i="6"/>
  <c r="W31" i="6"/>
  <c r="V31" i="6"/>
  <c r="U31" i="6"/>
  <c r="S31" i="6"/>
  <c r="Q31" i="6"/>
  <c r="P31" i="6"/>
  <c r="O31" i="6"/>
  <c r="M31" i="6"/>
  <c r="K31" i="6"/>
  <c r="DH30" i="6"/>
  <c r="DG30" i="6"/>
  <c r="DB30" i="6"/>
  <c r="DA30" i="6"/>
  <c r="CV30" i="6"/>
  <c r="CU30" i="6"/>
  <c r="CM30" i="6"/>
  <c r="CP30" i="6" s="1"/>
  <c r="CK30" i="6"/>
  <c r="CJ30" i="6"/>
  <c r="CI30" i="6"/>
  <c r="CD30" i="6"/>
  <c r="CC30" i="6"/>
  <c r="BX30" i="6"/>
  <c r="BW30" i="6"/>
  <c r="BR30" i="6"/>
  <c r="BQ30" i="6"/>
  <c r="BO30" i="6"/>
  <c r="BM30" i="6"/>
  <c r="BL30" i="6"/>
  <c r="BK30" i="6"/>
  <c r="BF30" i="6"/>
  <c r="BE30" i="6"/>
  <c r="AZ30" i="6"/>
  <c r="AY30" i="6"/>
  <c r="AQ30" i="6"/>
  <c r="AT30" i="6" s="1"/>
  <c r="AO30" i="6"/>
  <c r="K30" i="6" s="1"/>
  <c r="AN30" i="6"/>
  <c r="AM30" i="6"/>
  <c r="AH30" i="6"/>
  <c r="AG30" i="6"/>
  <c r="AB30" i="6"/>
  <c r="AA30" i="6"/>
  <c r="V30" i="6"/>
  <c r="U30" i="6"/>
  <c r="S30" i="6"/>
  <c r="Q30" i="6"/>
  <c r="DH29" i="6"/>
  <c r="DG29" i="6"/>
  <c r="DB29" i="6"/>
  <c r="DA29" i="6"/>
  <c r="CV29" i="6"/>
  <c r="CU29" i="6"/>
  <c r="CM29" i="6"/>
  <c r="CP29" i="6" s="1"/>
  <c r="CK29" i="6"/>
  <c r="CJ29" i="6"/>
  <c r="CI29" i="6"/>
  <c r="CD29" i="6"/>
  <c r="CC29" i="6"/>
  <c r="BX29" i="6"/>
  <c r="BW29" i="6"/>
  <c r="BR29" i="6"/>
  <c r="BQ29" i="6"/>
  <c r="BO29" i="6"/>
  <c r="BM29" i="6"/>
  <c r="BL29" i="6"/>
  <c r="BK29" i="6"/>
  <c r="BF29" i="6"/>
  <c r="BE29" i="6"/>
  <c r="AZ29" i="6"/>
  <c r="AY29" i="6"/>
  <c r="AQ29" i="6"/>
  <c r="AT29" i="6" s="1"/>
  <c r="AO29" i="6"/>
  <c r="K29" i="6" s="1"/>
  <c r="AN29" i="6"/>
  <c r="AM29" i="6"/>
  <c r="AH29" i="6"/>
  <c r="AG29" i="6"/>
  <c r="AB29" i="6"/>
  <c r="AA29" i="6"/>
  <c r="V29" i="6"/>
  <c r="U29" i="6"/>
  <c r="S29" i="6"/>
  <c r="Q29" i="6"/>
  <c r="DH28" i="6"/>
  <c r="DG28" i="6"/>
  <c r="DE28" i="6"/>
  <c r="DC28" i="6"/>
  <c r="DB28" i="6"/>
  <c r="DA28" i="6"/>
  <c r="CY28" i="6"/>
  <c r="CW28" i="6"/>
  <c r="CV28" i="6"/>
  <c r="CU28" i="6"/>
  <c r="CS28" i="6"/>
  <c r="CQ28" i="6"/>
  <c r="CP28" i="6"/>
  <c r="CO28" i="6"/>
  <c r="CM28" i="6"/>
  <c r="CK28" i="6"/>
  <c r="CJ28" i="6"/>
  <c r="CI28" i="6"/>
  <c r="CG28" i="6"/>
  <c r="CE28" i="6"/>
  <c r="CD28" i="6"/>
  <c r="CC28" i="6"/>
  <c r="CA28" i="6"/>
  <c r="BY28" i="6"/>
  <c r="BX28" i="6"/>
  <c r="BW28" i="6"/>
  <c r="BU28" i="6"/>
  <c r="BS28" i="6"/>
  <c r="BR28" i="6"/>
  <c r="BQ28" i="6"/>
  <c r="BO28" i="6"/>
  <c r="BM28" i="6"/>
  <c r="BL28" i="6"/>
  <c r="BK28" i="6"/>
  <c r="BI28" i="6"/>
  <c r="BG28" i="6"/>
  <c r="BF28" i="6"/>
  <c r="BE28" i="6"/>
  <c r="BC28" i="6"/>
  <c r="BA28" i="6"/>
  <c r="AZ28" i="6"/>
  <c r="AY28" i="6"/>
  <c r="AW28" i="6"/>
  <c r="AU28" i="6"/>
  <c r="AT28" i="6"/>
  <c r="AS28" i="6"/>
  <c r="AQ28" i="6"/>
  <c r="AO28" i="6"/>
  <c r="AN28" i="6"/>
  <c r="AM28" i="6"/>
  <c r="AK28" i="6"/>
  <c r="AI28" i="6"/>
  <c r="AH28" i="6"/>
  <c r="AG28" i="6"/>
  <c r="AE28" i="6"/>
  <c r="AC28" i="6"/>
  <c r="AB28" i="6"/>
  <c r="AA28" i="6"/>
  <c r="Y28" i="6"/>
  <c r="W28" i="6"/>
  <c r="V28" i="6"/>
  <c r="U28" i="6"/>
  <c r="S28" i="6"/>
  <c r="Q28" i="6"/>
  <c r="P28" i="6"/>
  <c r="O28" i="6"/>
  <c r="M28" i="6"/>
  <c r="K28" i="6"/>
  <c r="DH26" i="6"/>
  <c r="DG26" i="6"/>
  <c r="DB26" i="6"/>
  <c r="DA26" i="6"/>
  <c r="CV26" i="6"/>
  <c r="CU26" i="6"/>
  <c r="CM26" i="6"/>
  <c r="CP26" i="6" s="1"/>
  <c r="CK26" i="6"/>
  <c r="CJ26" i="6"/>
  <c r="CI26" i="6"/>
  <c r="CD26" i="6"/>
  <c r="CC26" i="6"/>
  <c r="BX26" i="6"/>
  <c r="BW26" i="6"/>
  <c r="BR26" i="6"/>
  <c r="BQ26" i="6"/>
  <c r="BO26" i="6"/>
  <c r="BM26" i="6"/>
  <c r="BL26" i="6"/>
  <c r="BK26" i="6"/>
  <c r="BF26" i="6"/>
  <c r="BE26" i="6"/>
  <c r="AZ26" i="6"/>
  <c r="AY26" i="6"/>
  <c r="AQ26" i="6"/>
  <c r="AT26" i="6" s="1"/>
  <c r="AO26" i="6"/>
  <c r="K26" i="6" s="1"/>
  <c r="AN26" i="6"/>
  <c r="AM26" i="6"/>
  <c r="AH26" i="6"/>
  <c r="AG26" i="6"/>
  <c r="AB26" i="6"/>
  <c r="AA26" i="6"/>
  <c r="V26" i="6"/>
  <c r="U26" i="6"/>
  <c r="S26" i="6"/>
  <c r="Q26" i="6"/>
  <c r="DH25" i="6"/>
  <c r="DG25" i="6"/>
  <c r="DE25" i="6"/>
  <c r="DC25" i="6"/>
  <c r="DB25" i="6"/>
  <c r="DA25" i="6"/>
  <c r="CY25" i="6"/>
  <c r="CW25" i="6"/>
  <c r="CV25" i="6"/>
  <c r="CU25" i="6"/>
  <c r="CS25" i="6"/>
  <c r="CQ25" i="6"/>
  <c r="CP25" i="6"/>
  <c r="CO25" i="6"/>
  <c r="CM25" i="6"/>
  <c r="CK25" i="6"/>
  <c r="CJ25" i="6"/>
  <c r="CI25" i="6"/>
  <c r="CG25" i="6"/>
  <c r="CE25" i="6"/>
  <c r="CD25" i="6"/>
  <c r="CC25" i="6"/>
  <c r="CA25" i="6"/>
  <c r="BY25" i="6"/>
  <c r="BX25" i="6"/>
  <c r="BW25" i="6"/>
  <c r="BU25" i="6"/>
  <c r="BS25" i="6"/>
  <c r="BR25" i="6"/>
  <c r="BQ25" i="6"/>
  <c r="BO25" i="6"/>
  <c r="BM25" i="6"/>
  <c r="BL25" i="6"/>
  <c r="BK25" i="6"/>
  <c r="BI25" i="6"/>
  <c r="BG25" i="6"/>
  <c r="BF25" i="6"/>
  <c r="BE25" i="6"/>
  <c r="BC25" i="6"/>
  <c r="BA25" i="6"/>
  <c r="AZ25" i="6"/>
  <c r="AY25" i="6"/>
  <c r="AW25" i="6"/>
  <c r="AU25" i="6"/>
  <c r="AT25" i="6"/>
  <c r="AS25" i="6"/>
  <c r="AQ25" i="6"/>
  <c r="AO25" i="6"/>
  <c r="AN25" i="6"/>
  <c r="AM25" i="6"/>
  <c r="AK25" i="6"/>
  <c r="AI25" i="6"/>
  <c r="AH25" i="6"/>
  <c r="AG25" i="6"/>
  <c r="AE25" i="6"/>
  <c r="AC25" i="6"/>
  <c r="AB25" i="6"/>
  <c r="AA25" i="6"/>
  <c r="Y25" i="6"/>
  <c r="W25" i="6"/>
  <c r="V25" i="6"/>
  <c r="U25" i="6"/>
  <c r="S25" i="6"/>
  <c r="Q25" i="6"/>
  <c r="P25" i="6"/>
  <c r="O25" i="6"/>
  <c r="M25" i="6"/>
  <c r="K25" i="6"/>
  <c r="DH24" i="6"/>
  <c r="DG24" i="6"/>
  <c r="DB24" i="6"/>
  <c r="DA24" i="6"/>
  <c r="CV24" i="6"/>
  <c r="CU24" i="6"/>
  <c r="CM24" i="6"/>
  <c r="CP24" i="6" s="1"/>
  <c r="CK24" i="6"/>
  <c r="CJ24" i="6"/>
  <c r="CI24" i="6"/>
  <c r="CD24" i="6"/>
  <c r="CC24" i="6"/>
  <c r="BX24" i="6"/>
  <c r="BW24" i="6"/>
  <c r="BR24" i="6"/>
  <c r="BQ24" i="6"/>
  <c r="BO24" i="6"/>
  <c r="BM24" i="6"/>
  <c r="BL24" i="6"/>
  <c r="BK24" i="6"/>
  <c r="BF24" i="6"/>
  <c r="BE24" i="6"/>
  <c r="AZ24" i="6"/>
  <c r="AY24" i="6"/>
  <c r="AQ24" i="6"/>
  <c r="AT24" i="6" s="1"/>
  <c r="AO24" i="6"/>
  <c r="K24" i="6" s="1"/>
  <c r="AN24" i="6"/>
  <c r="AM24" i="6"/>
  <c r="AH24" i="6"/>
  <c r="AG24" i="6"/>
  <c r="AB24" i="6"/>
  <c r="AA24" i="6"/>
  <c r="V24" i="6"/>
  <c r="U24" i="6"/>
  <c r="S24" i="6"/>
  <c r="Q24" i="6"/>
  <c r="DH23" i="6"/>
  <c r="DG23" i="6"/>
  <c r="DB23" i="6"/>
  <c r="DA23" i="6"/>
  <c r="CV23" i="6"/>
  <c r="CU23" i="6"/>
  <c r="CM23" i="6"/>
  <c r="CP23" i="6" s="1"/>
  <c r="CK23" i="6"/>
  <c r="CJ23" i="6"/>
  <c r="CI23" i="6"/>
  <c r="CD23" i="6"/>
  <c r="CC23" i="6"/>
  <c r="BX23" i="6"/>
  <c r="BW23" i="6"/>
  <c r="BR23" i="6"/>
  <c r="BQ23" i="6"/>
  <c r="BO23" i="6"/>
  <c r="BM23" i="6"/>
  <c r="BL23" i="6"/>
  <c r="BK23" i="6"/>
  <c r="BF23" i="6"/>
  <c r="BE23" i="6"/>
  <c r="AZ23" i="6"/>
  <c r="AY23" i="6"/>
  <c r="AQ23" i="6"/>
  <c r="AT23" i="6" s="1"/>
  <c r="AO23" i="6"/>
  <c r="K23" i="6" s="1"/>
  <c r="AN23" i="6"/>
  <c r="AM23" i="6"/>
  <c r="AH23" i="6"/>
  <c r="AG23" i="6"/>
  <c r="AB23" i="6"/>
  <c r="AA23" i="6"/>
  <c r="V23" i="6"/>
  <c r="U23" i="6"/>
  <c r="S23" i="6"/>
  <c r="Q23" i="6"/>
  <c r="DH22" i="6"/>
  <c r="DG22" i="6"/>
  <c r="DE22" i="6"/>
  <c r="DC22" i="6"/>
  <c r="DB22" i="6"/>
  <c r="DA22" i="6"/>
  <c r="CY22" i="6"/>
  <c r="CW22" i="6"/>
  <c r="CV22" i="6"/>
  <c r="CU22" i="6"/>
  <c r="CS22" i="6"/>
  <c r="CQ22" i="6"/>
  <c r="CP22" i="6"/>
  <c r="CO22" i="6"/>
  <c r="CM22" i="6"/>
  <c r="CK22" i="6"/>
  <c r="CJ22" i="6"/>
  <c r="CI22" i="6"/>
  <c r="CG22" i="6"/>
  <c r="CE22" i="6"/>
  <c r="CD22" i="6"/>
  <c r="CC22" i="6"/>
  <c r="CA22" i="6"/>
  <c r="BY22" i="6"/>
  <c r="BX22" i="6"/>
  <c r="BW22" i="6"/>
  <c r="BU22" i="6"/>
  <c r="BS22" i="6"/>
  <c r="BR22" i="6"/>
  <c r="BQ22" i="6"/>
  <c r="BO22" i="6"/>
  <c r="BM22" i="6"/>
  <c r="BL22" i="6"/>
  <c r="BK22" i="6"/>
  <c r="BI22" i="6"/>
  <c r="BG22" i="6"/>
  <c r="BF22" i="6"/>
  <c r="BE22" i="6"/>
  <c r="BC22" i="6"/>
  <c r="BA22" i="6"/>
  <c r="AZ22" i="6"/>
  <c r="AY22" i="6"/>
  <c r="AW22" i="6"/>
  <c r="AU22" i="6"/>
  <c r="AT22" i="6"/>
  <c r="AS22" i="6"/>
  <c r="AQ22" i="6"/>
  <c r="AO22" i="6"/>
  <c r="AN22" i="6"/>
  <c r="AM22" i="6"/>
  <c r="AK22" i="6"/>
  <c r="AI22" i="6"/>
  <c r="AH22" i="6"/>
  <c r="AG22" i="6"/>
  <c r="AE22" i="6"/>
  <c r="AC22" i="6"/>
  <c r="AB22" i="6"/>
  <c r="AA22" i="6"/>
  <c r="Y22" i="6"/>
  <c r="W22" i="6"/>
  <c r="V22" i="6"/>
  <c r="U22" i="6"/>
  <c r="S22" i="6"/>
  <c r="Q22" i="6"/>
  <c r="P22" i="6"/>
  <c r="O22" i="6"/>
  <c r="M22" i="6"/>
  <c r="K22" i="6"/>
  <c r="DH21" i="6"/>
  <c r="DG21" i="6"/>
  <c r="DB21" i="6"/>
  <c r="DA21" i="6"/>
  <c r="CV21" i="6"/>
  <c r="CU21" i="6"/>
  <c r="CM21" i="6"/>
  <c r="CP21" i="6" s="1"/>
  <c r="CK21" i="6"/>
  <c r="CJ21" i="6"/>
  <c r="CI21" i="6"/>
  <c r="CD21" i="6"/>
  <c r="CC21" i="6"/>
  <c r="BX21" i="6"/>
  <c r="BW21" i="6"/>
  <c r="BR21" i="6"/>
  <c r="BQ21" i="6"/>
  <c r="BO21" i="6"/>
  <c r="BM21" i="6"/>
  <c r="BL21" i="6"/>
  <c r="BK21" i="6"/>
  <c r="BF21" i="6"/>
  <c r="BE21" i="6"/>
  <c r="AZ21" i="6"/>
  <c r="AY21" i="6"/>
  <c r="AQ21" i="6"/>
  <c r="AT21" i="6" s="1"/>
  <c r="AO21" i="6"/>
  <c r="K21" i="6" s="1"/>
  <c r="AN21" i="6"/>
  <c r="AM21" i="6"/>
  <c r="AH21" i="6"/>
  <c r="AG21" i="6"/>
  <c r="AB21" i="6"/>
  <c r="AA21" i="6"/>
  <c r="V21" i="6"/>
  <c r="U21" i="6"/>
  <c r="S21" i="6"/>
  <c r="Q21" i="6"/>
  <c r="DH20" i="6"/>
  <c r="DG20" i="6"/>
  <c r="DB20" i="6"/>
  <c r="DA20" i="6"/>
  <c r="CV20" i="6"/>
  <c r="CU20" i="6"/>
  <c r="CM20" i="6"/>
  <c r="CP20" i="6" s="1"/>
  <c r="CK20" i="6"/>
  <c r="CJ20" i="6"/>
  <c r="CI20" i="6"/>
  <c r="CD20" i="6"/>
  <c r="CC20" i="6"/>
  <c r="BX20" i="6"/>
  <c r="BW20" i="6"/>
  <c r="BR20" i="6"/>
  <c r="BQ20" i="6"/>
  <c r="BO20" i="6"/>
  <c r="BM20" i="6"/>
  <c r="BL20" i="6"/>
  <c r="BK20" i="6"/>
  <c r="BF20" i="6"/>
  <c r="BE20" i="6"/>
  <c r="AZ20" i="6"/>
  <c r="AY20" i="6"/>
  <c r="AQ20" i="6"/>
  <c r="AT20" i="6" s="1"/>
  <c r="AO20" i="6"/>
  <c r="K20" i="6" s="1"/>
  <c r="AN20" i="6"/>
  <c r="AM20" i="6"/>
  <c r="AH20" i="6"/>
  <c r="AG20" i="6"/>
  <c r="AB20" i="6"/>
  <c r="AA20" i="6"/>
  <c r="V20" i="6"/>
  <c r="U20" i="6"/>
  <c r="S20" i="6"/>
  <c r="Q20" i="6"/>
  <c r="DH18" i="6"/>
  <c r="DG18" i="6"/>
  <c r="DB18" i="6"/>
  <c r="DA18" i="6"/>
  <c r="CV18" i="6"/>
  <c r="CU18" i="6"/>
  <c r="CM18" i="6"/>
  <c r="CP18" i="6" s="1"/>
  <c r="CK18" i="6"/>
  <c r="CJ18" i="6"/>
  <c r="CI18" i="6"/>
  <c r="CD18" i="6"/>
  <c r="CC18" i="6"/>
  <c r="BX18" i="6"/>
  <c r="BW18" i="6"/>
  <c r="BR18" i="6"/>
  <c r="BQ18" i="6"/>
  <c r="BO18" i="6"/>
  <c r="BM18" i="6"/>
  <c r="BL18" i="6"/>
  <c r="BK18" i="6"/>
  <c r="BF18" i="6"/>
  <c r="BE18" i="6"/>
  <c r="AZ18" i="6"/>
  <c r="AY18" i="6"/>
  <c r="AQ18" i="6"/>
  <c r="AT18" i="6" s="1"/>
  <c r="AO18" i="6"/>
  <c r="K18" i="6" s="1"/>
  <c r="AN18" i="6"/>
  <c r="AM18" i="6"/>
  <c r="AH18" i="6"/>
  <c r="AG18" i="6"/>
  <c r="AB18" i="6"/>
  <c r="AA18" i="6"/>
  <c r="V18" i="6"/>
  <c r="U18" i="6"/>
  <c r="S18" i="6"/>
  <c r="Q18" i="6"/>
  <c r="DH17" i="6"/>
  <c r="DG17" i="6"/>
  <c r="DB17" i="6"/>
  <c r="DA17" i="6"/>
  <c r="CV17" i="6"/>
  <c r="CU17" i="6"/>
  <c r="CM17" i="6"/>
  <c r="CP17" i="6" s="1"/>
  <c r="CK17" i="6"/>
  <c r="CJ17" i="6"/>
  <c r="CI17" i="6"/>
  <c r="CD17" i="6"/>
  <c r="CC17" i="6"/>
  <c r="BX17" i="6"/>
  <c r="BW17" i="6"/>
  <c r="BR17" i="6"/>
  <c r="BQ17" i="6"/>
  <c r="BO17" i="6"/>
  <c r="BM17" i="6"/>
  <c r="BL17" i="6"/>
  <c r="BK17" i="6"/>
  <c r="BF17" i="6"/>
  <c r="BE17" i="6"/>
  <c r="AZ17" i="6"/>
  <c r="AY17" i="6"/>
  <c r="AQ17" i="6"/>
  <c r="AT17" i="6" s="1"/>
  <c r="AO17" i="6"/>
  <c r="K17" i="6" s="1"/>
  <c r="AN17" i="6"/>
  <c r="AM17" i="6"/>
  <c r="AH17" i="6"/>
  <c r="AG17" i="6"/>
  <c r="AB17" i="6"/>
  <c r="AA17" i="6"/>
  <c r="V17" i="6"/>
  <c r="U17" i="6"/>
  <c r="S17" i="6"/>
  <c r="Q17" i="6"/>
  <c r="DH16" i="6"/>
  <c r="DG16" i="6"/>
  <c r="DB16" i="6"/>
  <c r="DA16" i="6"/>
  <c r="CV16" i="6"/>
  <c r="CU16" i="6"/>
  <c r="CM16" i="6"/>
  <c r="CP16" i="6" s="1"/>
  <c r="CK16" i="6"/>
  <c r="CJ16" i="6"/>
  <c r="CI16" i="6"/>
  <c r="CD16" i="6"/>
  <c r="CC16" i="6"/>
  <c r="BX16" i="6"/>
  <c r="BW16" i="6"/>
  <c r="BR16" i="6"/>
  <c r="BQ16" i="6"/>
  <c r="BO16" i="6"/>
  <c r="BM16" i="6"/>
  <c r="BL16" i="6"/>
  <c r="BK16" i="6"/>
  <c r="BF16" i="6"/>
  <c r="BE16" i="6"/>
  <c r="AZ16" i="6"/>
  <c r="AY16" i="6"/>
  <c r="AQ16" i="6"/>
  <c r="AT16" i="6" s="1"/>
  <c r="AO16" i="6"/>
  <c r="K16" i="6" s="1"/>
  <c r="AN16" i="6"/>
  <c r="AM16" i="6"/>
  <c r="AH16" i="6"/>
  <c r="AG16" i="6"/>
  <c r="AB16" i="6"/>
  <c r="AA16" i="6"/>
  <c r="V16" i="6"/>
  <c r="U16" i="6"/>
  <c r="S16" i="6"/>
  <c r="Q16" i="6"/>
  <c r="DH15" i="6"/>
  <c r="DG15" i="6"/>
  <c r="DB15" i="6"/>
  <c r="DA15" i="6"/>
  <c r="CV15" i="6"/>
  <c r="CU15" i="6"/>
  <c r="CM15" i="6"/>
  <c r="CP15" i="6" s="1"/>
  <c r="CK15" i="6"/>
  <c r="CJ15" i="6"/>
  <c r="CI15" i="6"/>
  <c r="CD15" i="6"/>
  <c r="CC15" i="6"/>
  <c r="BX15" i="6"/>
  <c r="BW15" i="6"/>
  <c r="BR15" i="6"/>
  <c r="BQ15" i="6"/>
  <c r="BO15" i="6"/>
  <c r="BM15" i="6"/>
  <c r="BL15" i="6"/>
  <c r="BK15" i="6"/>
  <c r="BF15" i="6"/>
  <c r="BE15" i="6"/>
  <c r="AZ15" i="6"/>
  <c r="AY15" i="6"/>
  <c r="AQ15" i="6"/>
  <c r="AT15" i="6" s="1"/>
  <c r="AO15" i="6"/>
  <c r="K15" i="6" s="1"/>
  <c r="AN15" i="6"/>
  <c r="AM15" i="6"/>
  <c r="AH15" i="6"/>
  <c r="AG15" i="6"/>
  <c r="AB15" i="6"/>
  <c r="AA15" i="6"/>
  <c r="V15" i="6"/>
  <c r="U15" i="6"/>
  <c r="S15" i="6"/>
  <c r="Q15" i="6"/>
  <c r="DH14" i="6"/>
  <c r="DG14" i="6"/>
  <c r="DE14" i="6"/>
  <c r="DC14" i="6"/>
  <c r="DB14" i="6"/>
  <c r="DA14" i="6"/>
  <c r="CY14" i="6"/>
  <c r="CW14" i="6"/>
  <c r="CV14" i="6"/>
  <c r="CU14" i="6"/>
  <c r="CS14" i="6"/>
  <c r="CQ14" i="6"/>
  <c r="CP14" i="6"/>
  <c r="CO14" i="6"/>
  <c r="CM14" i="6"/>
  <c r="CK14" i="6"/>
  <c r="CJ14" i="6"/>
  <c r="CI14" i="6"/>
  <c r="CG14" i="6"/>
  <c r="CE14" i="6"/>
  <c r="CD14" i="6"/>
  <c r="CC14" i="6"/>
  <c r="CA14" i="6"/>
  <c r="BY14" i="6"/>
  <c r="BX14" i="6"/>
  <c r="BW14" i="6"/>
  <c r="BU14" i="6"/>
  <c r="BS14" i="6"/>
  <c r="BR14" i="6"/>
  <c r="BQ14" i="6"/>
  <c r="BO14" i="6"/>
  <c r="BM14" i="6"/>
  <c r="BL14" i="6"/>
  <c r="BK14" i="6"/>
  <c r="BI14" i="6"/>
  <c r="BG14" i="6"/>
  <c r="BF14" i="6"/>
  <c r="BE14" i="6"/>
  <c r="BC14" i="6"/>
  <c r="BA14" i="6"/>
  <c r="AZ14" i="6"/>
  <c r="AY14" i="6"/>
  <c r="AW14" i="6"/>
  <c r="AU14" i="6"/>
  <c r="AT14" i="6"/>
  <c r="AS14" i="6"/>
  <c r="AQ14" i="6"/>
  <c r="AO14" i="6"/>
  <c r="AN14" i="6"/>
  <c r="AM14" i="6"/>
  <c r="AK14" i="6"/>
  <c r="AI14" i="6"/>
  <c r="AH14" i="6"/>
  <c r="AG14" i="6"/>
  <c r="AE14" i="6"/>
  <c r="AC14" i="6"/>
  <c r="AB14" i="6"/>
  <c r="AA14" i="6"/>
  <c r="Y14" i="6"/>
  <c r="W14" i="6"/>
  <c r="V14" i="6"/>
  <c r="U14" i="6"/>
  <c r="S14" i="6"/>
  <c r="Q14" i="6"/>
  <c r="P14" i="6"/>
  <c r="O14" i="6"/>
  <c r="M14" i="6"/>
  <c r="K14" i="6"/>
  <c r="DH13" i="6"/>
  <c r="DG13" i="6"/>
  <c r="DE13" i="6"/>
  <c r="DC13" i="6"/>
  <c r="DB13" i="6"/>
  <c r="DA13" i="6"/>
  <c r="CY13" i="6"/>
  <c r="CW13" i="6"/>
  <c r="CV13" i="6"/>
  <c r="CU13" i="6"/>
  <c r="CS13" i="6"/>
  <c r="CQ13" i="6"/>
  <c r="CP13" i="6"/>
  <c r="CO13" i="6"/>
  <c r="CM13" i="6"/>
  <c r="CK13" i="6"/>
  <c r="CJ13" i="6"/>
  <c r="CI13" i="6"/>
  <c r="CG13" i="6"/>
  <c r="CE13" i="6"/>
  <c r="CD13" i="6"/>
  <c r="CC13" i="6"/>
  <c r="CA13" i="6"/>
  <c r="BY13" i="6"/>
  <c r="BX13" i="6"/>
  <c r="BW13" i="6"/>
  <c r="BU13" i="6"/>
  <c r="BS13" i="6"/>
  <c r="BR13" i="6"/>
  <c r="BQ13" i="6"/>
  <c r="BO13" i="6"/>
  <c r="BM13" i="6"/>
  <c r="BL13" i="6"/>
  <c r="BK13" i="6"/>
  <c r="BI13" i="6"/>
  <c r="BG13" i="6"/>
  <c r="BF13" i="6"/>
  <c r="BE13" i="6"/>
  <c r="BC13" i="6"/>
  <c r="BA13" i="6"/>
  <c r="AZ13" i="6"/>
  <c r="AY13" i="6"/>
  <c r="AW13" i="6"/>
  <c r="AU13" i="6"/>
  <c r="AT13" i="6"/>
  <c r="AS13" i="6"/>
  <c r="AQ13" i="6"/>
  <c r="AO13" i="6"/>
  <c r="AN13" i="6"/>
  <c r="AM13" i="6"/>
  <c r="AK13" i="6"/>
  <c r="AI13" i="6"/>
  <c r="AH13" i="6"/>
  <c r="AG13" i="6"/>
  <c r="AE13" i="6"/>
  <c r="AC13" i="6"/>
  <c r="AB13" i="6"/>
  <c r="AA13" i="6"/>
  <c r="Y13" i="6"/>
  <c r="W13" i="6"/>
  <c r="V13" i="6"/>
  <c r="U13" i="6"/>
  <c r="S13" i="6"/>
  <c r="Q13" i="6"/>
  <c r="P13" i="6"/>
  <c r="O13" i="6"/>
  <c r="M13" i="6"/>
  <c r="K13" i="6"/>
  <c r="DH12" i="6"/>
  <c r="DG12" i="6"/>
  <c r="DE12" i="6"/>
  <c r="DE59" i="6" s="1"/>
  <c r="DC12" i="6"/>
  <c r="DB12" i="6"/>
  <c r="DA12" i="6"/>
  <c r="CY12" i="6"/>
  <c r="CY59" i="6" s="1"/>
  <c r="CW12" i="6"/>
  <c r="CW59" i="6" s="1"/>
  <c r="CV12" i="6"/>
  <c r="CU12" i="6"/>
  <c r="CS12" i="6"/>
  <c r="CS59" i="6" s="1"/>
  <c r="CQ12" i="6"/>
  <c r="CQ59" i="6" s="1"/>
  <c r="CK59" i="6" s="1"/>
  <c r="CP12" i="6"/>
  <c r="CO12" i="6"/>
  <c r="CM12" i="6"/>
  <c r="CK12" i="6"/>
  <c r="CJ12" i="6"/>
  <c r="CI12" i="6"/>
  <c r="CG12" i="6"/>
  <c r="CG59" i="6" s="1"/>
  <c r="CE12" i="6"/>
  <c r="CD12" i="6"/>
  <c r="CC12" i="6"/>
  <c r="CA12" i="6"/>
  <c r="CA59" i="6" s="1"/>
  <c r="BY12" i="6"/>
  <c r="BY59" i="6" s="1"/>
  <c r="BX12" i="6"/>
  <c r="BW12" i="6"/>
  <c r="BU12" i="6"/>
  <c r="BU59" i="6" s="1"/>
  <c r="BS12" i="6"/>
  <c r="BS59" i="6" s="1"/>
  <c r="BM59" i="6" s="1"/>
  <c r="BR12" i="6"/>
  <c r="BQ12" i="6"/>
  <c r="BO12" i="6"/>
  <c r="BM12" i="6"/>
  <c r="BL12" i="6"/>
  <c r="BK12" i="6"/>
  <c r="BI12" i="6"/>
  <c r="BI59" i="6" s="1"/>
  <c r="BG12" i="6"/>
  <c r="BF12" i="6"/>
  <c r="BE12" i="6"/>
  <c r="BC12" i="6"/>
  <c r="BC59" i="6" s="1"/>
  <c r="BA12" i="6"/>
  <c r="BA59" i="6" s="1"/>
  <c r="AZ12" i="6"/>
  <c r="AY12" i="6"/>
  <c r="AW12" i="6"/>
  <c r="AW59" i="6" s="1"/>
  <c r="AU12" i="6"/>
  <c r="AU59" i="6" s="1"/>
  <c r="AO59" i="6" s="1"/>
  <c r="AT12" i="6"/>
  <c r="AS12" i="6"/>
  <c r="AQ12" i="6"/>
  <c r="AO12" i="6"/>
  <c r="AN12" i="6"/>
  <c r="AM12" i="6"/>
  <c r="AK12" i="6"/>
  <c r="AK59" i="6" s="1"/>
  <c r="AI12" i="6"/>
  <c r="AH12" i="6"/>
  <c r="AG12" i="6"/>
  <c r="AE12" i="6"/>
  <c r="AE59" i="6" s="1"/>
  <c r="AC12" i="6"/>
  <c r="AC59" i="6" s="1"/>
  <c r="AB12" i="6"/>
  <c r="AA12" i="6"/>
  <c r="Y12" i="6"/>
  <c r="Y59" i="6" s="1"/>
  <c r="W12" i="6"/>
  <c r="W59" i="6" s="1"/>
  <c r="Q59" i="6" s="1"/>
  <c r="K59" i="6" s="1"/>
  <c r="V12" i="6"/>
  <c r="U12" i="6"/>
  <c r="S12" i="6"/>
  <c r="Q12" i="6"/>
  <c r="P12" i="6"/>
  <c r="O12" i="6"/>
  <c r="M12" i="6"/>
  <c r="K12" i="6"/>
  <c r="DH11" i="6"/>
  <c r="DG11" i="6"/>
  <c r="DE11" i="6"/>
  <c r="DE58" i="6" s="1"/>
  <c r="DC11" i="6"/>
  <c r="DC58" i="6" s="1"/>
  <c r="DB11" i="6"/>
  <c r="DA11" i="6"/>
  <c r="CY11" i="6"/>
  <c r="CY58" i="6" s="1"/>
  <c r="CW11" i="6"/>
  <c r="CW58" i="6" s="1"/>
  <c r="CV11" i="6"/>
  <c r="CU11" i="6"/>
  <c r="CS11" i="6"/>
  <c r="CQ11" i="6"/>
  <c r="CQ58" i="6" s="1"/>
  <c r="CK58" i="6" s="1"/>
  <c r="CP11" i="6"/>
  <c r="CO11" i="6"/>
  <c r="CM11" i="6"/>
  <c r="CK11" i="6"/>
  <c r="CJ11" i="6"/>
  <c r="CI11" i="6"/>
  <c r="CG11" i="6"/>
  <c r="CG58" i="6" s="1"/>
  <c r="CE11" i="6"/>
  <c r="CE58" i="6" s="1"/>
  <c r="CD11" i="6"/>
  <c r="CC11" i="6"/>
  <c r="CA11" i="6"/>
  <c r="CA58" i="6" s="1"/>
  <c r="BY11" i="6"/>
  <c r="BY58" i="6" s="1"/>
  <c r="BX11" i="6"/>
  <c r="BW11" i="6"/>
  <c r="BU11" i="6"/>
  <c r="BS11" i="6"/>
  <c r="BS58" i="6" s="1"/>
  <c r="BM58" i="6" s="1"/>
  <c r="BR11" i="6"/>
  <c r="BQ11" i="6"/>
  <c r="BO11" i="6"/>
  <c r="BM11" i="6"/>
  <c r="BL11" i="6"/>
  <c r="BK11" i="6"/>
  <c r="BI11" i="6"/>
  <c r="BI58" i="6" s="1"/>
  <c r="BG11" i="6"/>
  <c r="BG58" i="6" s="1"/>
  <c r="BF11" i="6"/>
  <c r="BE11" i="6"/>
  <c r="BC11" i="6"/>
  <c r="BC58" i="6" s="1"/>
  <c r="BA11" i="6"/>
  <c r="BA58" i="6" s="1"/>
  <c r="AZ11" i="6"/>
  <c r="AY11" i="6"/>
  <c r="AW11" i="6"/>
  <c r="AU11" i="6"/>
  <c r="AU58" i="6" s="1"/>
  <c r="AO58" i="6" s="1"/>
  <c r="AT11" i="6"/>
  <c r="AS11" i="6"/>
  <c r="AQ11" i="6"/>
  <c r="AO11" i="6"/>
  <c r="AN11" i="6"/>
  <c r="AM11" i="6"/>
  <c r="AK11" i="6"/>
  <c r="AK58" i="6" s="1"/>
  <c r="AI11" i="6"/>
  <c r="AI58" i="6" s="1"/>
  <c r="AH11" i="6"/>
  <c r="AG11" i="6"/>
  <c r="AE11" i="6"/>
  <c r="AE58" i="6" s="1"/>
  <c r="AC11" i="6"/>
  <c r="AC58" i="6" s="1"/>
  <c r="AB11" i="6"/>
  <c r="AA11" i="6"/>
  <c r="Y11" i="6"/>
  <c r="W11" i="6"/>
  <c r="W58" i="6" s="1"/>
  <c r="Q58" i="6" s="1"/>
  <c r="K58" i="6" s="1"/>
  <c r="V11" i="6"/>
  <c r="U11" i="6"/>
  <c r="S11" i="6"/>
  <c r="Q11" i="6"/>
  <c r="P11" i="6"/>
  <c r="O11" i="6"/>
  <c r="M11" i="6"/>
  <c r="K11" i="6"/>
  <c r="DH10" i="6"/>
  <c r="DG10" i="6"/>
  <c r="DE10" i="6"/>
  <c r="DC10" i="6"/>
  <c r="DB10" i="6"/>
  <c r="DA10" i="6"/>
  <c r="CY10" i="6"/>
  <c r="CW10" i="6"/>
  <c r="CV10" i="6"/>
  <c r="CU10" i="6"/>
  <c r="CS10" i="6"/>
  <c r="CQ10" i="6"/>
  <c r="CP10" i="6"/>
  <c r="CO10" i="6"/>
  <c r="CM10" i="6"/>
  <c r="CK10" i="6"/>
  <c r="CJ10" i="6"/>
  <c r="CI10" i="6"/>
  <c r="CG10" i="6"/>
  <c r="CE10" i="6"/>
  <c r="CD10" i="6"/>
  <c r="CC10" i="6"/>
  <c r="CA10" i="6"/>
  <c r="BY10" i="6"/>
  <c r="BX10" i="6"/>
  <c r="BW10" i="6"/>
  <c r="BU10" i="6"/>
  <c r="BS10" i="6"/>
  <c r="BR10" i="6"/>
  <c r="BQ10" i="6"/>
  <c r="BO10" i="6"/>
  <c r="BM10" i="6"/>
  <c r="BL10" i="6"/>
  <c r="BK10" i="6"/>
  <c r="BI10" i="6"/>
  <c r="BG10" i="6"/>
  <c r="BF10" i="6"/>
  <c r="BE10" i="6"/>
  <c r="BC10" i="6"/>
  <c r="BA10" i="6"/>
  <c r="AZ10" i="6"/>
  <c r="AY10" i="6"/>
  <c r="AW10" i="6"/>
  <c r="AU10" i="6"/>
  <c r="AT10" i="6"/>
  <c r="AS10" i="6"/>
  <c r="AQ10" i="6"/>
  <c r="AO10" i="6"/>
  <c r="AN10" i="6"/>
  <c r="AM10" i="6"/>
  <c r="AK10" i="6"/>
  <c r="AI10" i="6"/>
  <c r="AH10" i="6"/>
  <c r="AG10" i="6"/>
  <c r="AE10" i="6"/>
  <c r="AC10" i="6"/>
  <c r="AB10" i="6"/>
  <c r="AA10" i="6"/>
  <c r="Y10" i="6"/>
  <c r="W10" i="6"/>
  <c r="V10" i="6"/>
  <c r="U10" i="6"/>
  <c r="S10" i="6"/>
  <c r="Q10" i="6"/>
  <c r="P10" i="6"/>
  <c r="O10" i="6"/>
  <c r="M10" i="6"/>
  <c r="K10" i="6"/>
  <c r="DE355" i="5"/>
  <c r="DC355" i="5"/>
  <c r="CY355" i="5"/>
  <c r="CW355" i="5"/>
  <c r="CS355" i="5"/>
  <c r="CQ355" i="5"/>
  <c r="CG355" i="5"/>
  <c r="CE355" i="5"/>
  <c r="CA355" i="5"/>
  <c r="BY355" i="5"/>
  <c r="BU355" i="5"/>
  <c r="BS355" i="5"/>
  <c r="BI355" i="5"/>
  <c r="BG355" i="5"/>
  <c r="BC355" i="5"/>
  <c r="BA355" i="5"/>
  <c r="AW355" i="5"/>
  <c r="AU355" i="5"/>
  <c r="AK355" i="5"/>
  <c r="AI355" i="5"/>
  <c r="AE355" i="5"/>
  <c r="AC355" i="5"/>
  <c r="Y355" i="5"/>
  <c r="W355" i="5"/>
  <c r="DE354" i="5"/>
  <c r="DC354" i="5"/>
  <c r="CY354" i="5"/>
  <c r="CW354" i="5"/>
  <c r="CS354" i="5"/>
  <c r="CQ354" i="5"/>
  <c r="CG354" i="5"/>
  <c r="CE354" i="5"/>
  <c r="CA354" i="5"/>
  <c r="BY354" i="5"/>
  <c r="BU354" i="5"/>
  <c r="BS354" i="5"/>
  <c r="BI354" i="5"/>
  <c r="BG354" i="5"/>
  <c r="BC354" i="5"/>
  <c r="BA354" i="5"/>
  <c r="AW354" i="5"/>
  <c r="AU354" i="5"/>
  <c r="AK354" i="5"/>
  <c r="AI354" i="5"/>
  <c r="AE354" i="5"/>
  <c r="AC354" i="5"/>
  <c r="Y354" i="5"/>
  <c r="W354" i="5"/>
  <c r="DE353" i="5"/>
  <c r="DC353" i="5"/>
  <c r="CY353" i="5"/>
  <c r="CW353" i="5"/>
  <c r="CS353" i="5"/>
  <c r="CQ353" i="5"/>
  <c r="CG353" i="5"/>
  <c r="CE353" i="5"/>
  <c r="CA353" i="5"/>
  <c r="BY353" i="5"/>
  <c r="BU353" i="5"/>
  <c r="BS353" i="5"/>
  <c r="BI353" i="5"/>
  <c r="BG353" i="5"/>
  <c r="BC353" i="5"/>
  <c r="BA353" i="5"/>
  <c r="AW353" i="5"/>
  <c r="AU353" i="5"/>
  <c r="AK353" i="5"/>
  <c r="AI353" i="5"/>
  <c r="AE353" i="5"/>
  <c r="AC353" i="5"/>
  <c r="Y353" i="5"/>
  <c r="W353" i="5"/>
  <c r="DE352" i="5"/>
  <c r="DC352" i="5"/>
  <c r="CY352" i="5"/>
  <c r="CW352" i="5"/>
  <c r="CS352" i="5"/>
  <c r="CQ352" i="5"/>
  <c r="CG352" i="5"/>
  <c r="CE352" i="5"/>
  <c r="CA352" i="5"/>
  <c r="BY352" i="5"/>
  <c r="BU352" i="5"/>
  <c r="BS352" i="5"/>
  <c r="BI352" i="5"/>
  <c r="BG352" i="5"/>
  <c r="BC352" i="5"/>
  <c r="BA352" i="5"/>
  <c r="AW352" i="5"/>
  <c r="AU352" i="5"/>
  <c r="AK352" i="5"/>
  <c r="AI352" i="5"/>
  <c r="AE352" i="5"/>
  <c r="AC352" i="5"/>
  <c r="Y352" i="5"/>
  <c r="W352" i="5"/>
  <c r="DE350" i="5"/>
  <c r="DC350" i="5"/>
  <c r="CY350" i="5"/>
  <c r="CW350" i="5"/>
  <c r="CS350" i="5"/>
  <c r="CQ350" i="5"/>
  <c r="CG350" i="5"/>
  <c r="CE350" i="5"/>
  <c r="CA350" i="5"/>
  <c r="BY350" i="5"/>
  <c r="BU350" i="5"/>
  <c r="BS350" i="5"/>
  <c r="BI350" i="5"/>
  <c r="BG350" i="5"/>
  <c r="BC350" i="5"/>
  <c r="BA350" i="5"/>
  <c r="AW350" i="5"/>
  <c r="AU350" i="5"/>
  <c r="AK350" i="5"/>
  <c r="AI350" i="5"/>
  <c r="AE350" i="5"/>
  <c r="AC350" i="5"/>
  <c r="Y350" i="5"/>
  <c r="W350" i="5"/>
  <c r="DE349" i="5"/>
  <c r="DC349" i="5"/>
  <c r="CY349" i="5"/>
  <c r="CW349" i="5"/>
  <c r="CS349" i="5"/>
  <c r="CQ349" i="5"/>
  <c r="CG349" i="5"/>
  <c r="CE349" i="5"/>
  <c r="CA349" i="5"/>
  <c r="BY349" i="5"/>
  <c r="BU349" i="5"/>
  <c r="BS349" i="5"/>
  <c r="BI349" i="5"/>
  <c r="BG349" i="5"/>
  <c r="BC349" i="5"/>
  <c r="BA349" i="5"/>
  <c r="AW349" i="5"/>
  <c r="AU349" i="5"/>
  <c r="AK349" i="5"/>
  <c r="AI349" i="5"/>
  <c r="AE349" i="5"/>
  <c r="AC349" i="5"/>
  <c r="Y349" i="5"/>
  <c r="W349" i="5"/>
  <c r="DE348" i="5"/>
  <c r="DC348" i="5"/>
  <c r="CY348" i="5"/>
  <c r="CW348" i="5"/>
  <c r="CS348" i="5"/>
  <c r="CQ348" i="5"/>
  <c r="CG348" i="5"/>
  <c r="CE348" i="5"/>
  <c r="CA348" i="5"/>
  <c r="BY348" i="5"/>
  <c r="BU348" i="5"/>
  <c r="BS348" i="5"/>
  <c r="BI348" i="5"/>
  <c r="BG348" i="5"/>
  <c r="BC348" i="5"/>
  <c r="BA348" i="5"/>
  <c r="AW348" i="5"/>
  <c r="AU348" i="5"/>
  <c r="AK348" i="5"/>
  <c r="AI348" i="5"/>
  <c r="AE348" i="5"/>
  <c r="AC348" i="5"/>
  <c r="Y348" i="5"/>
  <c r="W348" i="5"/>
  <c r="DE347" i="5"/>
  <c r="DC347" i="5"/>
  <c r="CY347" i="5"/>
  <c r="CW347" i="5"/>
  <c r="CS347" i="5"/>
  <c r="CQ347" i="5"/>
  <c r="CG347" i="5"/>
  <c r="CE347" i="5"/>
  <c r="CA347" i="5"/>
  <c r="BY347" i="5"/>
  <c r="BU347" i="5"/>
  <c r="BS347" i="5"/>
  <c r="BI347" i="5"/>
  <c r="BG347" i="5"/>
  <c r="BC347" i="5"/>
  <c r="BA347" i="5"/>
  <c r="AW347" i="5"/>
  <c r="AU347" i="5"/>
  <c r="AK347" i="5"/>
  <c r="AI347" i="5"/>
  <c r="AE347" i="5"/>
  <c r="AC347" i="5"/>
  <c r="Y347" i="5"/>
  <c r="W347" i="5"/>
  <c r="DE346" i="5"/>
  <c r="DC346" i="5"/>
  <c r="CY346" i="5"/>
  <c r="CW346" i="5"/>
  <c r="CS346" i="5"/>
  <c r="CQ346" i="5"/>
  <c r="CG346" i="5"/>
  <c r="CE346" i="5"/>
  <c r="CA346" i="5"/>
  <c r="BY346" i="5"/>
  <c r="BU346" i="5"/>
  <c r="BS346" i="5"/>
  <c r="BI346" i="5"/>
  <c r="BG346" i="5"/>
  <c r="BC346" i="5"/>
  <c r="BA346" i="5"/>
  <c r="AW346" i="5"/>
  <c r="AU346" i="5"/>
  <c r="AK346" i="5"/>
  <c r="AI346" i="5"/>
  <c r="AE346" i="5"/>
  <c r="AC346" i="5"/>
  <c r="Y346" i="5"/>
  <c r="W346" i="5"/>
  <c r="DE345" i="5"/>
  <c r="DC345" i="5"/>
  <c r="CY345" i="5"/>
  <c r="CW345" i="5"/>
  <c r="CS345" i="5"/>
  <c r="CQ345" i="5"/>
  <c r="CG345" i="5"/>
  <c r="CE345" i="5"/>
  <c r="CA345" i="5"/>
  <c r="BY345" i="5"/>
  <c r="BU345" i="5"/>
  <c r="BS345" i="5"/>
  <c r="BI345" i="5"/>
  <c r="BG345" i="5"/>
  <c r="BC345" i="5"/>
  <c r="BA345" i="5"/>
  <c r="AW345" i="5"/>
  <c r="AU345" i="5"/>
  <c r="AK345" i="5"/>
  <c r="AI345" i="5"/>
  <c r="AE345" i="5"/>
  <c r="AC345" i="5"/>
  <c r="Y345" i="5"/>
  <c r="W345" i="5"/>
  <c r="DE343" i="5"/>
  <c r="DC343" i="5"/>
  <c r="CY343" i="5"/>
  <c r="CW343" i="5"/>
  <c r="CS343" i="5"/>
  <c r="CQ343" i="5"/>
  <c r="CG343" i="5"/>
  <c r="CE343" i="5"/>
  <c r="CA343" i="5"/>
  <c r="BY343" i="5"/>
  <c r="BU343" i="5"/>
  <c r="BS343" i="5"/>
  <c r="BI343" i="5"/>
  <c r="BG343" i="5"/>
  <c r="BC343" i="5"/>
  <c r="BA343" i="5"/>
  <c r="AW343" i="5"/>
  <c r="AU343" i="5"/>
  <c r="AK343" i="5"/>
  <c r="AI343" i="5"/>
  <c r="AE343" i="5"/>
  <c r="AC343" i="5"/>
  <c r="Y343" i="5"/>
  <c r="W343" i="5"/>
  <c r="DE342" i="5"/>
  <c r="DC342" i="5"/>
  <c r="CY342" i="5"/>
  <c r="CW342" i="5"/>
  <c r="CS342" i="5"/>
  <c r="CQ342" i="5"/>
  <c r="CG342" i="5"/>
  <c r="CE342" i="5"/>
  <c r="CA342" i="5"/>
  <c r="BY342" i="5"/>
  <c r="BU342" i="5"/>
  <c r="BS342" i="5"/>
  <c r="BI342" i="5"/>
  <c r="BG342" i="5"/>
  <c r="BC342" i="5"/>
  <c r="BA342" i="5"/>
  <c r="AW342" i="5"/>
  <c r="AU342" i="5"/>
  <c r="AK342" i="5"/>
  <c r="AI342" i="5"/>
  <c r="AE342" i="5"/>
  <c r="AC342" i="5"/>
  <c r="Y342" i="5"/>
  <c r="W342" i="5"/>
  <c r="DE341" i="5"/>
  <c r="DC341" i="5"/>
  <c r="CY341" i="5"/>
  <c r="CW341" i="5"/>
  <c r="CS341" i="5"/>
  <c r="CQ341" i="5"/>
  <c r="CG341" i="5"/>
  <c r="CE341" i="5"/>
  <c r="CA341" i="5"/>
  <c r="BY341" i="5"/>
  <c r="BU341" i="5"/>
  <c r="BS341" i="5"/>
  <c r="BI341" i="5"/>
  <c r="BG341" i="5"/>
  <c r="BC341" i="5"/>
  <c r="BA341" i="5"/>
  <c r="AW341" i="5"/>
  <c r="AU341" i="5"/>
  <c r="AK341" i="5"/>
  <c r="AI341" i="5"/>
  <c r="AE341" i="5"/>
  <c r="AC341" i="5"/>
  <c r="Y341" i="5"/>
  <c r="W341" i="5"/>
  <c r="DE339" i="5"/>
  <c r="DC339" i="5"/>
  <c r="CY339" i="5"/>
  <c r="CW339" i="5"/>
  <c r="CS339" i="5"/>
  <c r="CQ339" i="5"/>
  <c r="CG339" i="5"/>
  <c r="CE339" i="5"/>
  <c r="CA339" i="5"/>
  <c r="BY339" i="5"/>
  <c r="BU339" i="5"/>
  <c r="BS339" i="5"/>
  <c r="BI339" i="5"/>
  <c r="BG339" i="5"/>
  <c r="BC339" i="5"/>
  <c r="BA339" i="5"/>
  <c r="AW339" i="5"/>
  <c r="AU339" i="5"/>
  <c r="AK339" i="5"/>
  <c r="AI339" i="5"/>
  <c r="AE339" i="5"/>
  <c r="AC339" i="5"/>
  <c r="Y339" i="5"/>
  <c r="W339" i="5"/>
  <c r="DE338" i="5"/>
  <c r="DC338" i="5"/>
  <c r="CY338" i="5"/>
  <c r="CW338" i="5"/>
  <c r="CS338" i="5"/>
  <c r="CQ338" i="5"/>
  <c r="CG338" i="5"/>
  <c r="CE338" i="5"/>
  <c r="CA338" i="5"/>
  <c r="BY338" i="5"/>
  <c r="BU338" i="5"/>
  <c r="BS338" i="5"/>
  <c r="BI338" i="5"/>
  <c r="BG338" i="5"/>
  <c r="BC338" i="5"/>
  <c r="BA338" i="5"/>
  <c r="AW338" i="5"/>
  <c r="AU338" i="5"/>
  <c r="AK338" i="5"/>
  <c r="AI338" i="5"/>
  <c r="AE338" i="5"/>
  <c r="AC338" i="5"/>
  <c r="Y338" i="5"/>
  <c r="W338" i="5"/>
  <c r="DE337" i="5"/>
  <c r="DC337" i="5"/>
  <c r="CY337" i="5"/>
  <c r="CW337" i="5"/>
  <c r="CS337" i="5"/>
  <c r="CQ337" i="5"/>
  <c r="CM337" i="5"/>
  <c r="CK337" i="5"/>
  <c r="CG337" i="5"/>
  <c r="CE337" i="5"/>
  <c r="CA337" i="5"/>
  <c r="BY337" i="5"/>
  <c r="BU337" i="5"/>
  <c r="BS337" i="5"/>
  <c r="BO337" i="5"/>
  <c r="BM337" i="5"/>
  <c r="BI337" i="5"/>
  <c r="BG337" i="5"/>
  <c r="BC337" i="5"/>
  <c r="BA337" i="5"/>
  <c r="AW337" i="5"/>
  <c r="AU337" i="5"/>
  <c r="AQ337" i="5"/>
  <c r="AO337" i="5"/>
  <c r="AK337" i="5"/>
  <c r="AI337" i="5"/>
  <c r="AE337" i="5"/>
  <c r="AC337" i="5"/>
  <c r="Y337" i="5"/>
  <c r="W337" i="5"/>
  <c r="S337" i="5"/>
  <c r="Q337" i="5"/>
  <c r="DE336" i="5"/>
  <c r="DC336" i="5"/>
  <c r="CY336" i="5"/>
  <c r="CW336" i="5"/>
  <c r="CS336" i="5"/>
  <c r="CQ336" i="5"/>
  <c r="CG336" i="5"/>
  <c r="CE336" i="5"/>
  <c r="CA336" i="5"/>
  <c r="BY336" i="5"/>
  <c r="BU336" i="5"/>
  <c r="BS336" i="5"/>
  <c r="BI336" i="5"/>
  <c r="BG336" i="5"/>
  <c r="BC336" i="5"/>
  <c r="BA336" i="5"/>
  <c r="AW336" i="5"/>
  <c r="AU336" i="5"/>
  <c r="AK336" i="5"/>
  <c r="AI336" i="5"/>
  <c r="AE336" i="5"/>
  <c r="AC336" i="5"/>
  <c r="Y336" i="5"/>
  <c r="W336" i="5"/>
  <c r="DE335" i="5"/>
  <c r="DC335" i="5"/>
  <c r="CY335" i="5"/>
  <c r="CW335" i="5"/>
  <c r="CS335" i="5"/>
  <c r="CQ335" i="5"/>
  <c r="CG335" i="5"/>
  <c r="CE335" i="5"/>
  <c r="CA335" i="5"/>
  <c r="BY335" i="5"/>
  <c r="BU335" i="5"/>
  <c r="BS335" i="5"/>
  <c r="BI335" i="5"/>
  <c r="BG335" i="5"/>
  <c r="BC335" i="5"/>
  <c r="BA335" i="5"/>
  <c r="AW335" i="5"/>
  <c r="AU335" i="5"/>
  <c r="AK335" i="5"/>
  <c r="AI335" i="5"/>
  <c r="AE335" i="5"/>
  <c r="AC335" i="5"/>
  <c r="Y335" i="5"/>
  <c r="W335" i="5"/>
  <c r="DE334" i="5"/>
  <c r="DC334" i="5"/>
  <c r="CY334" i="5"/>
  <c r="CW334" i="5"/>
  <c r="CS334" i="5"/>
  <c r="CQ334" i="5"/>
  <c r="CG334" i="5"/>
  <c r="CE334" i="5"/>
  <c r="CA334" i="5"/>
  <c r="BY334" i="5"/>
  <c r="BU334" i="5"/>
  <c r="BS334" i="5"/>
  <c r="BI334" i="5"/>
  <c r="BG334" i="5"/>
  <c r="BC334" i="5"/>
  <c r="BA334" i="5"/>
  <c r="AW334" i="5"/>
  <c r="AU334" i="5"/>
  <c r="AK334" i="5"/>
  <c r="AI334" i="5"/>
  <c r="AE334" i="5"/>
  <c r="AC334" i="5"/>
  <c r="Y334" i="5"/>
  <c r="W334" i="5"/>
  <c r="DH307" i="5"/>
  <c r="DG307" i="5"/>
  <c r="DB307" i="5"/>
  <c r="DA307" i="5"/>
  <c r="CV307" i="5"/>
  <c r="CU307" i="5"/>
  <c r="CP307" i="5"/>
  <c r="CO307" i="5"/>
  <c r="CM307" i="5"/>
  <c r="CK307" i="5"/>
  <c r="CJ307" i="5"/>
  <c r="CI307" i="5"/>
  <c r="CD307" i="5"/>
  <c r="CC307" i="5"/>
  <c r="BX307" i="5"/>
  <c r="BW307" i="5"/>
  <c r="BO307" i="5"/>
  <c r="BM307" i="5"/>
  <c r="BL307" i="5"/>
  <c r="BK307" i="5"/>
  <c r="BF307" i="5"/>
  <c r="BE307" i="5"/>
  <c r="AZ307" i="5"/>
  <c r="AY307" i="5"/>
  <c r="AT307" i="5"/>
  <c r="AS307" i="5"/>
  <c r="AQ307" i="5"/>
  <c r="AO307" i="5"/>
  <c r="AN307" i="5"/>
  <c r="AM307" i="5"/>
  <c r="AH307" i="5"/>
  <c r="AG307" i="5"/>
  <c r="AB307" i="5"/>
  <c r="AA307" i="5"/>
  <c r="S307" i="5"/>
  <c r="Q307" i="5"/>
  <c r="M307" i="5"/>
  <c r="K307" i="5"/>
  <c r="DH306" i="5"/>
  <c r="DG306" i="5"/>
  <c r="DB306" i="5"/>
  <c r="DA306" i="5"/>
  <c r="CV306" i="5"/>
  <c r="CU306" i="5"/>
  <c r="CP306" i="5"/>
  <c r="CO306" i="5"/>
  <c r="CM306" i="5"/>
  <c r="CK306" i="5"/>
  <c r="CJ306" i="5"/>
  <c r="CI306" i="5"/>
  <c r="CD306" i="5"/>
  <c r="CC306" i="5"/>
  <c r="BX306" i="5"/>
  <c r="BW306" i="5"/>
  <c r="BO306" i="5"/>
  <c r="BM306" i="5"/>
  <c r="BL306" i="5"/>
  <c r="BK306" i="5"/>
  <c r="BF306" i="5"/>
  <c r="BE306" i="5"/>
  <c r="AZ306" i="5"/>
  <c r="AY306" i="5"/>
  <c r="AT306" i="5"/>
  <c r="AS306" i="5"/>
  <c r="AQ306" i="5"/>
  <c r="AO306" i="5"/>
  <c r="AN306" i="5"/>
  <c r="AM306" i="5"/>
  <c r="AH306" i="5"/>
  <c r="AG306" i="5"/>
  <c r="AB306" i="5"/>
  <c r="AA306" i="5"/>
  <c r="S306" i="5"/>
  <c r="Q306" i="5"/>
  <c r="K306" i="5"/>
  <c r="DE305" i="5"/>
  <c r="DC305" i="5"/>
  <c r="CY305" i="5"/>
  <c r="CW305" i="5"/>
  <c r="CS305" i="5"/>
  <c r="CQ305" i="5"/>
  <c r="CK305" i="5"/>
  <c r="CG305" i="5"/>
  <c r="CE305" i="5"/>
  <c r="CA305" i="5"/>
  <c r="BY305" i="5"/>
  <c r="BU305" i="5"/>
  <c r="BS305" i="5"/>
  <c r="BM305" i="5"/>
  <c r="BI305" i="5"/>
  <c r="BG305" i="5"/>
  <c r="BC305" i="5"/>
  <c r="BA305" i="5"/>
  <c r="AW305" i="5"/>
  <c r="AU305" i="5"/>
  <c r="AO305" i="5"/>
  <c r="AK305" i="5"/>
  <c r="AI305" i="5"/>
  <c r="AE305" i="5"/>
  <c r="AC305" i="5"/>
  <c r="Y305" i="5"/>
  <c r="W305" i="5"/>
  <c r="Q305" i="5"/>
  <c r="K305" i="5"/>
  <c r="DH304" i="5"/>
  <c r="DG304" i="5"/>
  <c r="DB304" i="5"/>
  <c r="DA304" i="5"/>
  <c r="CV304" i="5"/>
  <c r="CU304" i="5"/>
  <c r="CP304" i="5"/>
  <c r="CO304" i="5"/>
  <c r="CM304" i="5"/>
  <c r="CK304" i="5"/>
  <c r="CJ304" i="5"/>
  <c r="CI304" i="5"/>
  <c r="CD304" i="5"/>
  <c r="CC304" i="5"/>
  <c r="BX304" i="5"/>
  <c r="BW304" i="5"/>
  <c r="BO304" i="5"/>
  <c r="BM304" i="5"/>
  <c r="BL304" i="5"/>
  <c r="BK304" i="5"/>
  <c r="BF304" i="5"/>
  <c r="BE304" i="5"/>
  <c r="AZ304" i="5"/>
  <c r="AY304" i="5"/>
  <c r="AT304" i="5"/>
  <c r="AS304" i="5"/>
  <c r="AQ304" i="5"/>
  <c r="AO304" i="5"/>
  <c r="AN304" i="5"/>
  <c r="AM304" i="5"/>
  <c r="AH304" i="5"/>
  <c r="AG304" i="5"/>
  <c r="AB304" i="5"/>
  <c r="AA304" i="5"/>
  <c r="S304" i="5"/>
  <c r="Q304" i="5"/>
  <c r="K304" i="5"/>
  <c r="DH303" i="5"/>
  <c r="DG303" i="5"/>
  <c r="DB303" i="5"/>
  <c r="DA303" i="5"/>
  <c r="CV303" i="5"/>
  <c r="CU303" i="5"/>
  <c r="CP303" i="5"/>
  <c r="CO303" i="5"/>
  <c r="CM303" i="5"/>
  <c r="CK303" i="5"/>
  <c r="CJ303" i="5"/>
  <c r="CI303" i="5"/>
  <c r="CD303" i="5"/>
  <c r="CC303" i="5"/>
  <c r="BX303" i="5"/>
  <c r="BW303" i="5"/>
  <c r="BO303" i="5"/>
  <c r="BM303" i="5"/>
  <c r="BL303" i="5"/>
  <c r="BK303" i="5"/>
  <c r="BF303" i="5"/>
  <c r="BE303" i="5"/>
  <c r="AZ303" i="5"/>
  <c r="AY303" i="5"/>
  <c r="AT303" i="5"/>
  <c r="AS303" i="5"/>
  <c r="AQ303" i="5"/>
  <c r="AO303" i="5"/>
  <c r="AN303" i="5"/>
  <c r="AM303" i="5"/>
  <c r="AH303" i="5"/>
  <c r="AG303" i="5"/>
  <c r="AB303" i="5"/>
  <c r="AA303" i="5"/>
  <c r="S303" i="5"/>
  <c r="Q303" i="5"/>
  <c r="M303" i="5"/>
  <c r="K303" i="5"/>
  <c r="DH302" i="5"/>
  <c r="DG302" i="5"/>
  <c r="DB302" i="5"/>
  <c r="DA302" i="5"/>
  <c r="CV302" i="5"/>
  <c r="CU302" i="5"/>
  <c r="CP302" i="5"/>
  <c r="CO302" i="5"/>
  <c r="CM302" i="5"/>
  <c r="CK302" i="5"/>
  <c r="CJ302" i="5"/>
  <c r="CI302" i="5"/>
  <c r="CD302" i="5"/>
  <c r="CC302" i="5"/>
  <c r="BX302" i="5"/>
  <c r="BW302" i="5"/>
  <c r="BO302" i="5"/>
  <c r="BM302" i="5"/>
  <c r="BL302" i="5"/>
  <c r="BK302" i="5"/>
  <c r="BF302" i="5"/>
  <c r="BE302" i="5"/>
  <c r="AZ302" i="5"/>
  <c r="AY302" i="5"/>
  <c r="AT302" i="5"/>
  <c r="AS302" i="5"/>
  <c r="AQ302" i="5"/>
  <c r="AO302" i="5"/>
  <c r="AN302" i="5"/>
  <c r="AM302" i="5"/>
  <c r="AH302" i="5"/>
  <c r="AG302" i="5"/>
  <c r="AB302" i="5"/>
  <c r="AA302" i="5"/>
  <c r="S302" i="5"/>
  <c r="Q302" i="5"/>
  <c r="K302" i="5"/>
  <c r="DH301" i="5"/>
  <c r="DG301" i="5"/>
  <c r="DB301" i="5"/>
  <c r="DA301" i="5"/>
  <c r="CV301" i="5"/>
  <c r="CU301" i="5"/>
  <c r="CP301" i="5"/>
  <c r="CO301" i="5"/>
  <c r="CM301" i="5"/>
  <c r="CK301" i="5"/>
  <c r="CJ301" i="5"/>
  <c r="CI301" i="5"/>
  <c r="CD301" i="5"/>
  <c r="CC301" i="5"/>
  <c r="BX301" i="5"/>
  <c r="BW301" i="5"/>
  <c r="BO301" i="5"/>
  <c r="BM301" i="5"/>
  <c r="BL301" i="5"/>
  <c r="BK301" i="5"/>
  <c r="BF301" i="5"/>
  <c r="BE301" i="5"/>
  <c r="AZ301" i="5"/>
  <c r="AY301" i="5"/>
  <c r="AT301" i="5"/>
  <c r="AS301" i="5"/>
  <c r="AQ301" i="5"/>
  <c r="AO301" i="5"/>
  <c r="AN301" i="5"/>
  <c r="AM301" i="5"/>
  <c r="AH301" i="5"/>
  <c r="AG301" i="5"/>
  <c r="AB301" i="5"/>
  <c r="AA301" i="5"/>
  <c r="S301" i="5"/>
  <c r="Q301" i="5"/>
  <c r="M301" i="5"/>
  <c r="K301" i="5"/>
  <c r="A301" i="5"/>
  <c r="DH300" i="5"/>
  <c r="DG300" i="5"/>
  <c r="DB300" i="5"/>
  <c r="DA300" i="5"/>
  <c r="CV300" i="5"/>
  <c r="CU300" i="5"/>
  <c r="CM300" i="5"/>
  <c r="CK300" i="5"/>
  <c r="CP300" i="5" s="1"/>
  <c r="CJ300" i="5"/>
  <c r="CI300" i="5"/>
  <c r="CD300" i="5"/>
  <c r="CC300" i="5"/>
  <c r="BX300" i="5"/>
  <c r="BW300" i="5"/>
  <c r="BQ300" i="5"/>
  <c r="BO300" i="5"/>
  <c r="BR300" i="5" s="1"/>
  <c r="BM300" i="5"/>
  <c r="BL300" i="5"/>
  <c r="BK300" i="5"/>
  <c r="BF300" i="5"/>
  <c r="BE300" i="5"/>
  <c r="AZ300" i="5"/>
  <c r="AY300" i="5"/>
  <c r="AQ300" i="5"/>
  <c r="AS300" i="5" s="1"/>
  <c r="AO300" i="5"/>
  <c r="AN300" i="5"/>
  <c r="AM300" i="5"/>
  <c r="AH300" i="5"/>
  <c r="AG300" i="5"/>
  <c r="AB300" i="5"/>
  <c r="AA300" i="5"/>
  <c r="U300" i="5"/>
  <c r="S300" i="5"/>
  <c r="V300" i="5" s="1"/>
  <c r="Q300" i="5"/>
  <c r="M300" i="5"/>
  <c r="DH299" i="5"/>
  <c r="DG299" i="5"/>
  <c r="DB299" i="5"/>
  <c r="DA299" i="5"/>
  <c r="CV299" i="5"/>
  <c r="CU299" i="5"/>
  <c r="CM299" i="5"/>
  <c r="CK299" i="5"/>
  <c r="CP299" i="5" s="1"/>
  <c r="CJ299" i="5"/>
  <c r="CI299" i="5"/>
  <c r="CD299" i="5"/>
  <c r="CC299" i="5"/>
  <c r="BX299" i="5"/>
  <c r="BW299" i="5"/>
  <c r="BQ299" i="5"/>
  <c r="BO299" i="5"/>
  <c r="BR299" i="5" s="1"/>
  <c r="BM299" i="5"/>
  <c r="BL299" i="5"/>
  <c r="BK299" i="5"/>
  <c r="BF299" i="5"/>
  <c r="BE299" i="5"/>
  <c r="AZ299" i="5"/>
  <c r="AY299" i="5"/>
  <c r="AQ299" i="5"/>
  <c r="AS299" i="5" s="1"/>
  <c r="AO299" i="5"/>
  <c r="AN299" i="5"/>
  <c r="AM299" i="5"/>
  <c r="AH299" i="5"/>
  <c r="AG299" i="5"/>
  <c r="AB299" i="5"/>
  <c r="AA299" i="5"/>
  <c r="U299" i="5"/>
  <c r="S299" i="5"/>
  <c r="V299" i="5" s="1"/>
  <c r="Q299" i="5"/>
  <c r="M299" i="5"/>
  <c r="DH298" i="5"/>
  <c r="DG298" i="5"/>
  <c r="DB298" i="5"/>
  <c r="DA298" i="5"/>
  <c r="CV298" i="5"/>
  <c r="CU298" i="5"/>
  <c r="CM298" i="5"/>
  <c r="CK298" i="5"/>
  <c r="CP298" i="5" s="1"/>
  <c r="CJ298" i="5"/>
  <c r="CI298" i="5"/>
  <c r="CD298" i="5"/>
  <c r="CC298" i="5"/>
  <c r="BX298" i="5"/>
  <c r="BW298" i="5"/>
  <c r="BQ298" i="5"/>
  <c r="BO298" i="5"/>
  <c r="BR298" i="5" s="1"/>
  <c r="BM298" i="5"/>
  <c r="BL298" i="5"/>
  <c r="BK298" i="5"/>
  <c r="BF298" i="5"/>
  <c r="BE298" i="5"/>
  <c r="AZ298" i="5"/>
  <c r="AY298" i="5"/>
  <c r="AQ298" i="5"/>
  <c r="AS298" i="5" s="1"/>
  <c r="AO298" i="5"/>
  <c r="AN298" i="5"/>
  <c r="AM298" i="5"/>
  <c r="AH298" i="5"/>
  <c r="AG298" i="5"/>
  <c r="AB298" i="5"/>
  <c r="AA298" i="5"/>
  <c r="U298" i="5"/>
  <c r="S298" i="5"/>
  <c r="V298" i="5" s="1"/>
  <c r="Q298" i="5"/>
  <c r="M298" i="5"/>
  <c r="DH297" i="5"/>
  <c r="DG297" i="5"/>
  <c r="DB297" i="5"/>
  <c r="DA297" i="5"/>
  <c r="CV297" i="5"/>
  <c r="CU297" i="5"/>
  <c r="CM297" i="5"/>
  <c r="CK297" i="5"/>
  <c r="CP297" i="5" s="1"/>
  <c r="CJ297" i="5"/>
  <c r="CI297" i="5"/>
  <c r="CD297" i="5"/>
  <c r="CC297" i="5"/>
  <c r="BX297" i="5"/>
  <c r="BW297" i="5"/>
  <c r="BQ297" i="5"/>
  <c r="BO297" i="5"/>
  <c r="BR297" i="5" s="1"/>
  <c r="BM297" i="5"/>
  <c r="BL297" i="5"/>
  <c r="BK297" i="5"/>
  <c r="BF297" i="5"/>
  <c r="BE297" i="5"/>
  <c r="AZ297" i="5"/>
  <c r="AY297" i="5"/>
  <c r="AQ297" i="5"/>
  <c r="AS297" i="5" s="1"/>
  <c r="AO297" i="5"/>
  <c r="AN297" i="5"/>
  <c r="AM297" i="5"/>
  <c r="AH297" i="5"/>
  <c r="AG297" i="5"/>
  <c r="AB297" i="5"/>
  <c r="AA297" i="5"/>
  <c r="U297" i="5"/>
  <c r="S297" i="5"/>
  <c r="V297" i="5" s="1"/>
  <c r="Q297" i="5"/>
  <c r="M297" i="5"/>
  <c r="DG296" i="5"/>
  <c r="DE296" i="5"/>
  <c r="DE291" i="5" s="1"/>
  <c r="DH291" i="5" s="1"/>
  <c r="DC296" i="5"/>
  <c r="DA296" i="5"/>
  <c r="CY296" i="5"/>
  <c r="CY291" i="5" s="1"/>
  <c r="CW296" i="5"/>
  <c r="CU296" i="5"/>
  <c r="CS296" i="5"/>
  <c r="CS291" i="5" s="1"/>
  <c r="CV291" i="5" s="1"/>
  <c r="CQ296" i="5"/>
  <c r="CO296" i="5"/>
  <c r="CM296" i="5"/>
  <c r="CP296" i="5" s="1"/>
  <c r="CK296" i="5"/>
  <c r="CI296" i="5"/>
  <c r="CG296" i="5"/>
  <c r="CG291" i="5" s="1"/>
  <c r="CJ291" i="5" s="1"/>
  <c r="CE296" i="5"/>
  <c r="CC296" i="5"/>
  <c r="CA296" i="5"/>
  <c r="CA291" i="5" s="1"/>
  <c r="BY296" i="5"/>
  <c r="BW296" i="5"/>
  <c r="BU296" i="5"/>
  <c r="BU291" i="5" s="1"/>
  <c r="BX291" i="5" s="1"/>
  <c r="BS296" i="5"/>
  <c r="BQ296" i="5"/>
  <c r="BO296" i="5"/>
  <c r="BR296" i="5" s="1"/>
  <c r="BM296" i="5"/>
  <c r="BK296" i="5"/>
  <c r="BI296" i="5"/>
  <c r="BI291" i="5" s="1"/>
  <c r="BL291" i="5" s="1"/>
  <c r="BG296" i="5"/>
  <c r="BE296" i="5"/>
  <c r="BC296" i="5"/>
  <c r="BC291" i="5" s="1"/>
  <c r="BA296" i="5"/>
  <c r="AY296" i="5"/>
  <c r="AW296" i="5"/>
  <c r="AW291" i="5" s="1"/>
  <c r="AZ291" i="5" s="1"/>
  <c r="AU296" i="5"/>
  <c r="AS296" i="5"/>
  <c r="AQ296" i="5"/>
  <c r="AT296" i="5" s="1"/>
  <c r="AO296" i="5"/>
  <c r="AM296" i="5"/>
  <c r="AK296" i="5"/>
  <c r="AK291" i="5" s="1"/>
  <c r="AN291" i="5" s="1"/>
  <c r="AI296" i="5"/>
  <c r="AG296" i="5"/>
  <c r="AE296" i="5"/>
  <c r="AE291" i="5" s="1"/>
  <c r="AC296" i="5"/>
  <c r="AA296" i="5"/>
  <c r="Y296" i="5"/>
  <c r="Y291" i="5" s="1"/>
  <c r="AB291" i="5" s="1"/>
  <c r="W296" i="5"/>
  <c r="U296" i="5"/>
  <c r="S296" i="5"/>
  <c r="V296" i="5" s="1"/>
  <c r="Q296" i="5"/>
  <c r="O296" i="5"/>
  <c r="M296" i="5"/>
  <c r="P296" i="5" s="1"/>
  <c r="K296" i="5"/>
  <c r="DH295" i="5"/>
  <c r="DG295" i="5"/>
  <c r="DB295" i="5"/>
  <c r="DA295" i="5"/>
  <c r="CV295" i="5"/>
  <c r="CU295" i="5"/>
  <c r="CM295" i="5"/>
  <c r="CO295" i="5" s="1"/>
  <c r="CK295" i="5"/>
  <c r="CP295" i="5" s="1"/>
  <c r="CJ295" i="5"/>
  <c r="CI295" i="5"/>
  <c r="CD295" i="5"/>
  <c r="CC295" i="5"/>
  <c r="BX295" i="5"/>
  <c r="BW295" i="5"/>
  <c r="BQ295" i="5"/>
  <c r="BO295" i="5"/>
  <c r="BR295" i="5" s="1"/>
  <c r="BM295" i="5"/>
  <c r="BL295" i="5"/>
  <c r="BK295" i="5"/>
  <c r="BF295" i="5"/>
  <c r="BE295" i="5"/>
  <c r="AZ295" i="5"/>
  <c r="AY295" i="5"/>
  <c r="AQ295" i="5"/>
  <c r="AO295" i="5"/>
  <c r="AN295" i="5"/>
  <c r="AM295" i="5"/>
  <c r="AH295" i="5"/>
  <c r="AG295" i="5"/>
  <c r="AB295" i="5"/>
  <c r="AA295" i="5"/>
  <c r="U295" i="5"/>
  <c r="S295" i="5"/>
  <c r="V295" i="5" s="1"/>
  <c r="Q295" i="5"/>
  <c r="M295" i="5"/>
  <c r="A295" i="5"/>
  <c r="DH294" i="5"/>
  <c r="DG294" i="5"/>
  <c r="DB294" i="5"/>
  <c r="DA294" i="5"/>
  <c r="CV294" i="5"/>
  <c r="CU294" i="5"/>
  <c r="CM294" i="5"/>
  <c r="CK294" i="5"/>
  <c r="CJ294" i="5"/>
  <c r="CI294" i="5"/>
  <c r="CD294" i="5"/>
  <c r="CC294" i="5"/>
  <c r="BX294" i="5"/>
  <c r="BW294" i="5"/>
  <c r="BR294" i="5"/>
  <c r="BQ294" i="5"/>
  <c r="BO294" i="5"/>
  <c r="BM294" i="5"/>
  <c r="BL294" i="5"/>
  <c r="BK294" i="5"/>
  <c r="BF294" i="5"/>
  <c r="BE294" i="5"/>
  <c r="AZ294" i="5"/>
  <c r="AY294" i="5"/>
  <c r="AQ294" i="5"/>
  <c r="AO294" i="5"/>
  <c r="K294" i="5" s="1"/>
  <c r="AN294" i="5"/>
  <c r="AM294" i="5"/>
  <c r="AH294" i="5"/>
  <c r="AG294" i="5"/>
  <c r="AB294" i="5"/>
  <c r="AA294" i="5"/>
  <c r="V294" i="5"/>
  <c r="U294" i="5"/>
  <c r="S294" i="5"/>
  <c r="Q294" i="5"/>
  <c r="DH293" i="5"/>
  <c r="DG293" i="5"/>
  <c r="DB293" i="5"/>
  <c r="DA293" i="5"/>
  <c r="CV293" i="5"/>
  <c r="CU293" i="5"/>
  <c r="CM293" i="5"/>
  <c r="CK293" i="5"/>
  <c r="CJ293" i="5"/>
  <c r="CI293" i="5"/>
  <c r="CD293" i="5"/>
  <c r="CC293" i="5"/>
  <c r="BX293" i="5"/>
  <c r="BW293" i="5"/>
  <c r="BR293" i="5"/>
  <c r="BQ293" i="5"/>
  <c r="BO293" i="5"/>
  <c r="BM293" i="5"/>
  <c r="BL293" i="5"/>
  <c r="BK293" i="5"/>
  <c r="BF293" i="5"/>
  <c r="BE293" i="5"/>
  <c r="AZ293" i="5"/>
  <c r="AY293" i="5"/>
  <c r="AQ293" i="5"/>
  <c r="AO293" i="5"/>
  <c r="K293" i="5" s="1"/>
  <c r="AN293" i="5"/>
  <c r="AM293" i="5"/>
  <c r="AH293" i="5"/>
  <c r="AG293" i="5"/>
  <c r="AB293" i="5"/>
  <c r="AA293" i="5"/>
  <c r="V293" i="5"/>
  <c r="U293" i="5"/>
  <c r="S293" i="5"/>
  <c r="Q293" i="5"/>
  <c r="DH292" i="5"/>
  <c r="DG292" i="5"/>
  <c r="DE292" i="5"/>
  <c r="DC292" i="5"/>
  <c r="DB292" i="5"/>
  <c r="DA292" i="5"/>
  <c r="CY292" i="5"/>
  <c r="CW292" i="5"/>
  <c r="CV292" i="5"/>
  <c r="CU292" i="5"/>
  <c r="CS292" i="5"/>
  <c r="CQ292" i="5"/>
  <c r="CP292" i="5"/>
  <c r="CO292" i="5"/>
  <c r="CM292" i="5"/>
  <c r="CK292" i="5"/>
  <c r="CJ292" i="5"/>
  <c r="CI292" i="5"/>
  <c r="CG292" i="5"/>
  <c r="CE292" i="5"/>
  <c r="CD292" i="5"/>
  <c r="CC292" i="5"/>
  <c r="CA292" i="5"/>
  <c r="BY292" i="5"/>
  <c r="BX292" i="5"/>
  <c r="BW292" i="5"/>
  <c r="BU292" i="5"/>
  <c r="BS292" i="5"/>
  <c r="BR292" i="5"/>
  <c r="BQ292" i="5"/>
  <c r="BO292" i="5"/>
  <c r="BM292" i="5"/>
  <c r="BL292" i="5"/>
  <c r="BK292" i="5"/>
  <c r="BI292" i="5"/>
  <c r="BG292" i="5"/>
  <c r="BF292" i="5"/>
  <c r="BE292" i="5"/>
  <c r="BC292" i="5"/>
  <c r="BA292" i="5"/>
  <c r="AZ292" i="5"/>
  <c r="AY292" i="5"/>
  <c r="AW292" i="5"/>
  <c r="AU292" i="5"/>
  <c r="AT292" i="5"/>
  <c r="AS292" i="5"/>
  <c r="AQ292" i="5"/>
  <c r="AO292" i="5"/>
  <c r="AN292" i="5"/>
  <c r="AM292" i="5"/>
  <c r="AK292" i="5"/>
  <c r="AI292" i="5"/>
  <c r="AH292" i="5"/>
  <c r="AG292" i="5"/>
  <c r="AE292" i="5"/>
  <c r="AC292" i="5"/>
  <c r="AB292" i="5"/>
  <c r="AA292" i="5"/>
  <c r="Y292" i="5"/>
  <c r="W292" i="5"/>
  <c r="V292" i="5"/>
  <c r="U292" i="5"/>
  <c r="S292" i="5"/>
  <c r="Q292" i="5"/>
  <c r="P292" i="5"/>
  <c r="O292" i="5"/>
  <c r="M292" i="5"/>
  <c r="K292" i="5"/>
  <c r="DC291" i="5"/>
  <c r="DB291" i="5"/>
  <c r="CW291" i="5"/>
  <c r="CQ291" i="5"/>
  <c r="CK291" i="5"/>
  <c r="CE291" i="5"/>
  <c r="CD291" i="5"/>
  <c r="BY291" i="5"/>
  <c r="BS291" i="5"/>
  <c r="BM291" i="5"/>
  <c r="BG291" i="5"/>
  <c r="BF291" i="5"/>
  <c r="BA291" i="5"/>
  <c r="AU291" i="5"/>
  <c r="AO291" i="5"/>
  <c r="AI291" i="5"/>
  <c r="AH291" i="5"/>
  <c r="AC291" i="5"/>
  <c r="W291" i="5"/>
  <c r="Q291" i="5"/>
  <c r="K291" i="5"/>
  <c r="DC290" i="5"/>
  <c r="CW290" i="5"/>
  <c r="CQ290" i="5"/>
  <c r="CK290" i="5"/>
  <c r="CE290" i="5"/>
  <c r="BY290" i="5"/>
  <c r="BS290" i="5"/>
  <c r="BM290" i="5"/>
  <c r="BG290" i="5"/>
  <c r="BA290" i="5"/>
  <c r="AU290" i="5"/>
  <c r="AO290" i="5"/>
  <c r="AI290" i="5"/>
  <c r="AC290" i="5"/>
  <c r="W290" i="5"/>
  <c r="Q290" i="5"/>
  <c r="K290" i="5"/>
  <c r="DH288" i="5"/>
  <c r="DG288" i="5"/>
  <c r="DE288" i="5"/>
  <c r="DC288" i="5"/>
  <c r="DB288" i="5"/>
  <c r="DA288" i="5"/>
  <c r="CY288" i="5"/>
  <c r="CW288" i="5"/>
  <c r="CV288" i="5"/>
  <c r="CU288" i="5"/>
  <c r="CS288" i="5"/>
  <c r="CQ288" i="5"/>
  <c r="CP288" i="5"/>
  <c r="CO288" i="5"/>
  <c r="CM288" i="5"/>
  <c r="CK288" i="5"/>
  <c r="CJ288" i="5"/>
  <c r="CI288" i="5"/>
  <c r="CG288" i="5"/>
  <c r="CE288" i="5"/>
  <c r="CD288" i="5"/>
  <c r="CC288" i="5"/>
  <c r="CA288" i="5"/>
  <c r="BY288" i="5"/>
  <c r="BX288" i="5"/>
  <c r="BW288" i="5"/>
  <c r="BU288" i="5"/>
  <c r="BS288" i="5"/>
  <c r="BR288" i="5"/>
  <c r="BQ288" i="5"/>
  <c r="BO288" i="5"/>
  <c r="BM288" i="5"/>
  <c r="BL288" i="5"/>
  <c r="BK288" i="5"/>
  <c r="BI288" i="5"/>
  <c r="BG288" i="5"/>
  <c r="BF288" i="5"/>
  <c r="BE288" i="5"/>
  <c r="BC288" i="5"/>
  <c r="BA288" i="5"/>
  <c r="AZ288" i="5"/>
  <c r="AY288" i="5"/>
  <c r="AW288" i="5"/>
  <c r="AU288" i="5"/>
  <c r="AT288" i="5"/>
  <c r="AS288" i="5"/>
  <c r="AQ288" i="5"/>
  <c r="AO288" i="5"/>
  <c r="AN288" i="5"/>
  <c r="AM288" i="5"/>
  <c r="AK288" i="5"/>
  <c r="AI288" i="5"/>
  <c r="AH288" i="5"/>
  <c r="AG288" i="5"/>
  <c r="AE288" i="5"/>
  <c r="AC288" i="5"/>
  <c r="AB288" i="5"/>
  <c r="AA288" i="5"/>
  <c r="Y288" i="5"/>
  <c r="W288" i="5"/>
  <c r="V288" i="5"/>
  <c r="U288" i="5"/>
  <c r="S288" i="5"/>
  <c r="Q288" i="5"/>
  <c r="P288" i="5"/>
  <c r="O288" i="5"/>
  <c r="M288" i="5"/>
  <c r="K288" i="5"/>
  <c r="DH287" i="5"/>
  <c r="DG287" i="5"/>
  <c r="DE287" i="5"/>
  <c r="DC287" i="5"/>
  <c r="DB287" i="5"/>
  <c r="DA287" i="5"/>
  <c r="CY287" i="5"/>
  <c r="CW287" i="5"/>
  <c r="CV287" i="5"/>
  <c r="CU287" i="5"/>
  <c r="CS287" i="5"/>
  <c r="CQ287" i="5"/>
  <c r="CP287" i="5"/>
  <c r="CO287" i="5"/>
  <c r="CM287" i="5"/>
  <c r="CK287" i="5"/>
  <c r="CJ287" i="5"/>
  <c r="CI287" i="5"/>
  <c r="CG287" i="5"/>
  <c r="CE287" i="5"/>
  <c r="CD287" i="5"/>
  <c r="CC287" i="5"/>
  <c r="CA287" i="5"/>
  <c r="BY287" i="5"/>
  <c r="BX287" i="5"/>
  <c r="BW287" i="5"/>
  <c r="BU287" i="5"/>
  <c r="BS287" i="5"/>
  <c r="BR287" i="5"/>
  <c r="BQ287" i="5"/>
  <c r="BO287" i="5"/>
  <c r="BM287" i="5"/>
  <c r="BL287" i="5"/>
  <c r="BK287" i="5"/>
  <c r="BI287" i="5"/>
  <c r="BG287" i="5"/>
  <c r="BF287" i="5"/>
  <c r="BE287" i="5"/>
  <c r="BC287" i="5"/>
  <c r="BA287" i="5"/>
  <c r="AZ287" i="5"/>
  <c r="AY287" i="5"/>
  <c r="AW287" i="5"/>
  <c r="AU287" i="5"/>
  <c r="AT287" i="5"/>
  <c r="AS287" i="5"/>
  <c r="AQ287" i="5"/>
  <c r="AO287" i="5"/>
  <c r="AN287" i="5"/>
  <c r="AM287" i="5"/>
  <c r="AK287" i="5"/>
  <c r="AI287" i="5"/>
  <c r="AH287" i="5"/>
  <c r="AG287" i="5"/>
  <c r="AE287" i="5"/>
  <c r="AC287" i="5"/>
  <c r="AB287" i="5"/>
  <c r="AA287" i="5"/>
  <c r="Y287" i="5"/>
  <c r="W287" i="5"/>
  <c r="V287" i="5"/>
  <c r="U287" i="5"/>
  <c r="S287" i="5"/>
  <c r="Q287" i="5"/>
  <c r="P287" i="5"/>
  <c r="O287" i="5"/>
  <c r="M287" i="5"/>
  <c r="K287" i="5"/>
  <c r="DH286" i="5"/>
  <c r="DG286" i="5"/>
  <c r="DE286" i="5"/>
  <c r="DC286" i="5"/>
  <c r="DB286" i="5"/>
  <c r="DA286" i="5"/>
  <c r="CY286" i="5"/>
  <c r="CW286" i="5"/>
  <c r="CV286" i="5"/>
  <c r="CU286" i="5"/>
  <c r="CS286" i="5"/>
  <c r="CQ286" i="5"/>
  <c r="CP286" i="5"/>
  <c r="CO286" i="5"/>
  <c r="CM286" i="5"/>
  <c r="CK286" i="5"/>
  <c r="CJ286" i="5"/>
  <c r="CI286" i="5"/>
  <c r="CG286" i="5"/>
  <c r="CE286" i="5"/>
  <c r="CD286" i="5"/>
  <c r="CC286" i="5"/>
  <c r="CA286" i="5"/>
  <c r="BY286" i="5"/>
  <c r="BX286" i="5"/>
  <c r="BW286" i="5"/>
  <c r="BU286" i="5"/>
  <c r="BS286" i="5"/>
  <c r="BR286" i="5"/>
  <c r="BQ286" i="5"/>
  <c r="BO286" i="5"/>
  <c r="BM286" i="5"/>
  <c r="BL286" i="5"/>
  <c r="BK286" i="5"/>
  <c r="BI286" i="5"/>
  <c r="BG286" i="5"/>
  <c r="BF286" i="5"/>
  <c r="BE286" i="5"/>
  <c r="BC286" i="5"/>
  <c r="BA286" i="5"/>
  <c r="AZ286" i="5"/>
  <c r="AY286" i="5"/>
  <c r="AW286" i="5"/>
  <c r="AU286" i="5"/>
  <c r="AT286" i="5"/>
  <c r="AS286" i="5"/>
  <c r="AQ286" i="5"/>
  <c r="AO286" i="5"/>
  <c r="AN286" i="5"/>
  <c r="AM286" i="5"/>
  <c r="AK286" i="5"/>
  <c r="AI286" i="5"/>
  <c r="AH286" i="5"/>
  <c r="AG286" i="5"/>
  <c r="AE286" i="5"/>
  <c r="AC286" i="5"/>
  <c r="AB286" i="5"/>
  <c r="AA286" i="5"/>
  <c r="Y286" i="5"/>
  <c r="W286" i="5"/>
  <c r="V286" i="5"/>
  <c r="U286" i="5"/>
  <c r="S286" i="5"/>
  <c r="Q286" i="5"/>
  <c r="P286" i="5"/>
  <c r="O286" i="5"/>
  <c r="M286" i="5"/>
  <c r="K286" i="5"/>
  <c r="A286" i="5"/>
  <c r="DE285" i="5"/>
  <c r="DG285" i="5" s="1"/>
  <c r="DC285" i="5"/>
  <c r="DH285" i="5" s="1"/>
  <c r="CY285" i="5"/>
  <c r="CW285" i="5"/>
  <c r="DB285" i="5" s="1"/>
  <c r="CS285" i="5"/>
  <c r="CU285" i="5" s="1"/>
  <c r="CQ285" i="5"/>
  <c r="CV285" i="5" s="1"/>
  <c r="CM285" i="5"/>
  <c r="CK285" i="5"/>
  <c r="CP285" i="5" s="1"/>
  <c r="CG285" i="5"/>
  <c r="CI285" i="5" s="1"/>
  <c r="CE285" i="5"/>
  <c r="CJ285" i="5" s="1"/>
  <c r="CA285" i="5"/>
  <c r="BY285" i="5"/>
  <c r="CD285" i="5" s="1"/>
  <c r="BU285" i="5"/>
  <c r="BW285" i="5" s="1"/>
  <c r="BS285" i="5"/>
  <c r="BX285" i="5" s="1"/>
  <c r="BO285" i="5"/>
  <c r="BM285" i="5"/>
  <c r="BR285" i="5" s="1"/>
  <c r="BI285" i="5"/>
  <c r="BK285" i="5" s="1"/>
  <c r="BG285" i="5"/>
  <c r="BL285" i="5" s="1"/>
  <c r="BC285" i="5"/>
  <c r="BA285" i="5"/>
  <c r="BF285" i="5" s="1"/>
  <c r="AW285" i="5"/>
  <c r="AY285" i="5" s="1"/>
  <c r="AU285" i="5"/>
  <c r="AZ285" i="5" s="1"/>
  <c r="AQ285" i="5"/>
  <c r="AO285" i="5"/>
  <c r="AT285" i="5" s="1"/>
  <c r="AK285" i="5"/>
  <c r="AM285" i="5" s="1"/>
  <c r="AI285" i="5"/>
  <c r="AN285" i="5" s="1"/>
  <c r="AE285" i="5"/>
  <c r="AC285" i="5"/>
  <c r="AH285" i="5" s="1"/>
  <c r="Y285" i="5"/>
  <c r="AA285" i="5" s="1"/>
  <c r="W285" i="5"/>
  <c r="AB285" i="5" s="1"/>
  <c r="S285" i="5"/>
  <c r="Q285" i="5"/>
  <c r="V285" i="5" s="1"/>
  <c r="M285" i="5"/>
  <c r="DE284" i="5"/>
  <c r="DC284" i="5"/>
  <c r="DH284" i="5" s="1"/>
  <c r="CY284" i="5"/>
  <c r="DA284" i="5" s="1"/>
  <c r="CW284" i="5"/>
  <c r="DB284" i="5" s="1"/>
  <c r="CS284" i="5"/>
  <c r="CQ284" i="5"/>
  <c r="CV284" i="5" s="1"/>
  <c r="CM284" i="5"/>
  <c r="CG284" i="5"/>
  <c r="CE284" i="5"/>
  <c r="CJ284" i="5" s="1"/>
  <c r="CA284" i="5"/>
  <c r="CC284" i="5" s="1"/>
  <c r="BY284" i="5"/>
  <c r="CD284" i="5" s="1"/>
  <c r="BU284" i="5"/>
  <c r="BS284" i="5"/>
  <c r="BX284" i="5" s="1"/>
  <c r="BO284" i="5"/>
  <c r="BI284" i="5"/>
  <c r="BG284" i="5"/>
  <c r="BL284" i="5" s="1"/>
  <c r="BC284" i="5"/>
  <c r="BE284" i="5" s="1"/>
  <c r="BA284" i="5"/>
  <c r="BF284" i="5" s="1"/>
  <c r="AW284" i="5"/>
  <c r="AU284" i="5"/>
  <c r="AZ284" i="5" s="1"/>
  <c r="AQ284" i="5"/>
  <c r="AK284" i="5"/>
  <c r="AI284" i="5"/>
  <c r="AN284" i="5" s="1"/>
  <c r="AE284" i="5"/>
  <c r="AG284" i="5" s="1"/>
  <c r="AC284" i="5"/>
  <c r="AH284" i="5" s="1"/>
  <c r="Y284" i="5"/>
  <c r="W284" i="5"/>
  <c r="AB284" i="5" s="1"/>
  <c r="S284" i="5"/>
  <c r="M284" i="5"/>
  <c r="DE283" i="5"/>
  <c r="CY283" i="5"/>
  <c r="CW283" i="5"/>
  <c r="DB283" i="5" s="1"/>
  <c r="CS283" i="5"/>
  <c r="CM283" i="5"/>
  <c r="CG283" i="5"/>
  <c r="CA283" i="5"/>
  <c r="BY283" i="5"/>
  <c r="CD283" i="5" s="1"/>
  <c r="BU283" i="5"/>
  <c r="BO283" i="5"/>
  <c r="BI283" i="5"/>
  <c r="BC283" i="5"/>
  <c r="BA283" i="5"/>
  <c r="BF283" i="5" s="1"/>
  <c r="AW283" i="5"/>
  <c r="AQ283" i="5"/>
  <c r="AK283" i="5"/>
  <c r="AE283" i="5"/>
  <c r="AC283" i="5"/>
  <c r="AH283" i="5" s="1"/>
  <c r="Y283" i="5"/>
  <c r="S283" i="5"/>
  <c r="M283" i="5"/>
  <c r="DE282" i="5"/>
  <c r="CY282" i="5"/>
  <c r="CS282" i="5"/>
  <c r="CM282" i="5"/>
  <c r="CG282" i="5"/>
  <c r="CA282" i="5"/>
  <c r="BU282" i="5"/>
  <c r="BO282" i="5"/>
  <c r="BI282" i="5"/>
  <c r="BC282" i="5"/>
  <c r="AW282" i="5"/>
  <c r="AQ282" i="5"/>
  <c r="AK282" i="5"/>
  <c r="AE282" i="5"/>
  <c r="Y282" i="5"/>
  <c r="S282" i="5"/>
  <c r="M282" i="5"/>
  <c r="DE281" i="5"/>
  <c r="CY281" i="5"/>
  <c r="CW281" i="5"/>
  <c r="DB281" i="5" s="1"/>
  <c r="CS281" i="5"/>
  <c r="CM281" i="5"/>
  <c r="CG281" i="5"/>
  <c r="CA281" i="5"/>
  <c r="BY281" i="5"/>
  <c r="CD281" i="5" s="1"/>
  <c r="BU281" i="5"/>
  <c r="BO281" i="5"/>
  <c r="BI281" i="5"/>
  <c r="BC281" i="5"/>
  <c r="BA281" i="5"/>
  <c r="BF281" i="5" s="1"/>
  <c r="AW281" i="5"/>
  <c r="AQ281" i="5"/>
  <c r="AK281" i="5"/>
  <c r="AE281" i="5"/>
  <c r="AC281" i="5"/>
  <c r="AH281" i="5" s="1"/>
  <c r="Y281" i="5"/>
  <c r="S281" i="5"/>
  <c r="M281" i="5"/>
  <c r="DH280" i="5"/>
  <c r="DG280" i="5"/>
  <c r="DB280" i="5"/>
  <c r="DA280" i="5"/>
  <c r="CV280" i="5"/>
  <c r="CU280" i="5"/>
  <c r="CO280" i="5"/>
  <c r="CM280" i="5"/>
  <c r="CP280" i="5" s="1"/>
  <c r="CK280" i="5"/>
  <c r="CJ280" i="5"/>
  <c r="CI280" i="5"/>
  <c r="CD280" i="5"/>
  <c r="CC280" i="5"/>
  <c r="BX280" i="5"/>
  <c r="BW280" i="5"/>
  <c r="BO280" i="5"/>
  <c r="BM280" i="5"/>
  <c r="BR280" i="5" s="1"/>
  <c r="BL280" i="5"/>
  <c r="BK280" i="5"/>
  <c r="BF280" i="5"/>
  <c r="BE280" i="5"/>
  <c r="AZ280" i="5"/>
  <c r="AY280" i="5"/>
  <c r="AS280" i="5"/>
  <c r="AQ280" i="5"/>
  <c r="AT280" i="5" s="1"/>
  <c r="AO280" i="5"/>
  <c r="AN280" i="5"/>
  <c r="AM280" i="5"/>
  <c r="AH280" i="5"/>
  <c r="AG280" i="5"/>
  <c r="AB280" i="5"/>
  <c r="AA280" i="5"/>
  <c r="S280" i="5"/>
  <c r="Q280" i="5"/>
  <c r="V280" i="5" s="1"/>
  <c r="DH279" i="5"/>
  <c r="DG279" i="5"/>
  <c r="DB279" i="5"/>
  <c r="DA279" i="5"/>
  <c r="CV279" i="5"/>
  <c r="CU279" i="5"/>
  <c r="CO279" i="5"/>
  <c r="CM279" i="5"/>
  <c r="CP279" i="5" s="1"/>
  <c r="CK279" i="5"/>
  <c r="CJ279" i="5"/>
  <c r="CI279" i="5"/>
  <c r="CD279" i="5"/>
  <c r="CC279" i="5"/>
  <c r="BX279" i="5"/>
  <c r="BW279" i="5"/>
  <c r="BO279" i="5"/>
  <c r="BQ279" i="5" s="1"/>
  <c r="BM279" i="5"/>
  <c r="BR279" i="5" s="1"/>
  <c r="BL279" i="5"/>
  <c r="BK279" i="5"/>
  <c r="BF279" i="5"/>
  <c r="BE279" i="5"/>
  <c r="AZ279" i="5"/>
  <c r="AY279" i="5"/>
  <c r="AS279" i="5"/>
  <c r="AQ279" i="5"/>
  <c r="AT279" i="5" s="1"/>
  <c r="AO279" i="5"/>
  <c r="AN279" i="5"/>
  <c r="AM279" i="5"/>
  <c r="AH279" i="5"/>
  <c r="AG279" i="5"/>
  <c r="AB279" i="5"/>
  <c r="AA279" i="5"/>
  <c r="S279" i="5"/>
  <c r="Q279" i="5"/>
  <c r="V279" i="5" s="1"/>
  <c r="K279" i="5"/>
  <c r="DH278" i="5"/>
  <c r="DG278" i="5"/>
  <c r="DB278" i="5"/>
  <c r="DA278" i="5"/>
  <c r="CV278" i="5"/>
  <c r="CU278" i="5"/>
  <c r="CO278" i="5"/>
  <c r="CM278" i="5"/>
  <c r="CP278" i="5" s="1"/>
  <c r="CK278" i="5"/>
  <c r="CJ278" i="5"/>
  <c r="CI278" i="5"/>
  <c r="CD278" i="5"/>
  <c r="CC278" i="5"/>
  <c r="BX278" i="5"/>
  <c r="BW278" i="5"/>
  <c r="BO278" i="5"/>
  <c r="BQ278" i="5" s="1"/>
  <c r="BM278" i="5"/>
  <c r="BR278" i="5" s="1"/>
  <c r="BL278" i="5"/>
  <c r="BK278" i="5"/>
  <c r="BF278" i="5"/>
  <c r="BE278" i="5"/>
  <c r="AZ278" i="5"/>
  <c r="AY278" i="5"/>
  <c r="AS278" i="5"/>
  <c r="AQ278" i="5"/>
  <c r="AT278" i="5" s="1"/>
  <c r="AO278" i="5"/>
  <c r="AN278" i="5"/>
  <c r="AM278" i="5"/>
  <c r="AH278" i="5"/>
  <c r="AG278" i="5"/>
  <c r="AB278" i="5"/>
  <c r="AA278" i="5"/>
  <c r="S278" i="5"/>
  <c r="U278" i="5" s="1"/>
  <c r="Q278" i="5"/>
  <c r="V278" i="5" s="1"/>
  <c r="DH277" i="5"/>
  <c r="DG277" i="5"/>
  <c r="DB277" i="5"/>
  <c r="DA277" i="5"/>
  <c r="CV277" i="5"/>
  <c r="CU277" i="5"/>
  <c r="CO277" i="5"/>
  <c r="CM277" i="5"/>
  <c r="CP277" i="5" s="1"/>
  <c r="CK277" i="5"/>
  <c r="CJ277" i="5"/>
  <c r="CI277" i="5"/>
  <c r="CD277" i="5"/>
  <c r="CC277" i="5"/>
  <c r="BX277" i="5"/>
  <c r="BW277" i="5"/>
  <c r="BO277" i="5"/>
  <c r="BM277" i="5"/>
  <c r="BR277" i="5" s="1"/>
  <c r="BL277" i="5"/>
  <c r="BK277" i="5"/>
  <c r="BF277" i="5"/>
  <c r="BE277" i="5"/>
  <c r="AZ277" i="5"/>
  <c r="AY277" i="5"/>
  <c r="AS277" i="5"/>
  <c r="AQ277" i="5"/>
  <c r="AT277" i="5" s="1"/>
  <c r="AO277" i="5"/>
  <c r="AN277" i="5"/>
  <c r="AM277" i="5"/>
  <c r="AH277" i="5"/>
  <c r="AG277" i="5"/>
  <c r="AB277" i="5"/>
  <c r="AA277" i="5"/>
  <c r="S277" i="5"/>
  <c r="U277" i="5" s="1"/>
  <c r="Q277" i="5"/>
  <c r="V277" i="5" s="1"/>
  <c r="DH276" i="5"/>
  <c r="DG276" i="5"/>
  <c r="DB276" i="5"/>
  <c r="DA276" i="5"/>
  <c r="CV276" i="5"/>
  <c r="CU276" i="5"/>
  <c r="CO276" i="5"/>
  <c r="CM276" i="5"/>
  <c r="CP276" i="5" s="1"/>
  <c r="CK276" i="5"/>
  <c r="CJ276" i="5"/>
  <c r="CI276" i="5"/>
  <c r="CD276" i="5"/>
  <c r="CC276" i="5"/>
  <c r="BX276" i="5"/>
  <c r="BW276" i="5"/>
  <c r="BO276" i="5"/>
  <c r="BM276" i="5"/>
  <c r="BR276" i="5" s="1"/>
  <c r="BL276" i="5"/>
  <c r="BK276" i="5"/>
  <c r="BF276" i="5"/>
  <c r="BE276" i="5"/>
  <c r="AZ276" i="5"/>
  <c r="AY276" i="5"/>
  <c r="AS276" i="5"/>
  <c r="AQ276" i="5"/>
  <c r="AT276" i="5" s="1"/>
  <c r="AO276" i="5"/>
  <c r="AN276" i="5"/>
  <c r="AM276" i="5"/>
  <c r="AH276" i="5"/>
  <c r="AG276" i="5"/>
  <c r="AB276" i="5"/>
  <c r="AA276" i="5"/>
  <c r="S276" i="5"/>
  <c r="Q276" i="5"/>
  <c r="V276" i="5" s="1"/>
  <c r="DE274" i="5"/>
  <c r="DC274" i="5"/>
  <c r="DH274" i="5" s="1"/>
  <c r="CY274" i="5"/>
  <c r="DA274" i="5" s="1"/>
  <c r="CW274" i="5"/>
  <c r="DB274" i="5" s="1"/>
  <c r="CS274" i="5"/>
  <c r="CQ274" i="5"/>
  <c r="CV274" i="5" s="1"/>
  <c r="CM274" i="5"/>
  <c r="CO274" i="5" s="1"/>
  <c r="CK274" i="5"/>
  <c r="CP274" i="5" s="1"/>
  <c r="CG274" i="5"/>
  <c r="CE274" i="5"/>
  <c r="CJ274" i="5" s="1"/>
  <c r="CA274" i="5"/>
  <c r="CC274" i="5" s="1"/>
  <c r="BY274" i="5"/>
  <c r="CD274" i="5" s="1"/>
  <c r="BU274" i="5"/>
  <c r="BS274" i="5"/>
  <c r="BX274" i="5" s="1"/>
  <c r="BO274" i="5"/>
  <c r="BQ274" i="5" s="1"/>
  <c r="BM274" i="5"/>
  <c r="BR274" i="5" s="1"/>
  <c r="BI274" i="5"/>
  <c r="BG274" i="5"/>
  <c r="BL274" i="5" s="1"/>
  <c r="BC274" i="5"/>
  <c r="BE274" i="5" s="1"/>
  <c r="BA274" i="5"/>
  <c r="BF274" i="5" s="1"/>
  <c r="AW274" i="5"/>
  <c r="AU274" i="5"/>
  <c r="AZ274" i="5" s="1"/>
  <c r="AQ274" i="5"/>
  <c r="AS274" i="5" s="1"/>
  <c r="AO274" i="5"/>
  <c r="AT274" i="5" s="1"/>
  <c r="AK274" i="5"/>
  <c r="AI274" i="5"/>
  <c r="AN274" i="5" s="1"/>
  <c r="AE274" i="5"/>
  <c r="AG274" i="5" s="1"/>
  <c r="AC274" i="5"/>
  <c r="AH274" i="5" s="1"/>
  <c r="Y274" i="5"/>
  <c r="W274" i="5"/>
  <c r="AB274" i="5" s="1"/>
  <c r="S274" i="5"/>
  <c r="U274" i="5" s="1"/>
  <c r="Q274" i="5"/>
  <c r="V274" i="5" s="1"/>
  <c r="M274" i="5"/>
  <c r="DH273" i="5"/>
  <c r="DG273" i="5"/>
  <c r="DB273" i="5"/>
  <c r="DA273" i="5"/>
  <c r="CV273" i="5"/>
  <c r="CU273" i="5"/>
  <c r="CO273" i="5"/>
  <c r="CM273" i="5"/>
  <c r="CP273" i="5" s="1"/>
  <c r="CK273" i="5"/>
  <c r="CJ273" i="5"/>
  <c r="CI273" i="5"/>
  <c r="CD273" i="5"/>
  <c r="CC273" i="5"/>
  <c r="BX273" i="5"/>
  <c r="BW273" i="5"/>
  <c r="BO273" i="5"/>
  <c r="BM273" i="5"/>
  <c r="BR273" i="5" s="1"/>
  <c r="BL273" i="5"/>
  <c r="BK273" i="5"/>
  <c r="BF273" i="5"/>
  <c r="BE273" i="5"/>
  <c r="AZ273" i="5"/>
  <c r="AY273" i="5"/>
  <c r="AS273" i="5"/>
  <c r="AQ273" i="5"/>
  <c r="AT273" i="5" s="1"/>
  <c r="AO273" i="5"/>
  <c r="AN273" i="5"/>
  <c r="AM273" i="5"/>
  <c r="AH273" i="5"/>
  <c r="AG273" i="5"/>
  <c r="AB273" i="5"/>
  <c r="AA273" i="5"/>
  <c r="S273" i="5"/>
  <c r="U273" i="5" s="1"/>
  <c r="Q273" i="5"/>
  <c r="V273" i="5" s="1"/>
  <c r="DE272" i="5"/>
  <c r="DC272" i="5"/>
  <c r="DH272" i="5" s="1"/>
  <c r="CY272" i="5"/>
  <c r="DA272" i="5" s="1"/>
  <c r="CW272" i="5"/>
  <c r="DB272" i="5" s="1"/>
  <c r="CS272" i="5"/>
  <c r="CQ272" i="5"/>
  <c r="CV272" i="5" s="1"/>
  <c r="CM272" i="5"/>
  <c r="CG272" i="5"/>
  <c r="CE272" i="5"/>
  <c r="CJ272" i="5" s="1"/>
  <c r="CA272" i="5"/>
  <c r="CC272" i="5" s="1"/>
  <c r="BY272" i="5"/>
  <c r="CD272" i="5" s="1"/>
  <c r="BU272" i="5"/>
  <c r="BS272" i="5"/>
  <c r="BX272" i="5" s="1"/>
  <c r="BO272" i="5"/>
  <c r="BI272" i="5"/>
  <c r="BG272" i="5"/>
  <c r="BL272" i="5" s="1"/>
  <c r="BC272" i="5"/>
  <c r="BE272" i="5" s="1"/>
  <c r="BA272" i="5"/>
  <c r="BF272" i="5" s="1"/>
  <c r="AW272" i="5"/>
  <c r="AU272" i="5"/>
  <c r="AZ272" i="5" s="1"/>
  <c r="AQ272" i="5"/>
  <c r="AK272" i="5"/>
  <c r="AI272" i="5"/>
  <c r="AN272" i="5" s="1"/>
  <c r="AE272" i="5"/>
  <c r="AG272" i="5" s="1"/>
  <c r="AC272" i="5"/>
  <c r="AH272" i="5" s="1"/>
  <c r="Y272" i="5"/>
  <c r="W272" i="5"/>
  <c r="AB272" i="5" s="1"/>
  <c r="S272" i="5"/>
  <c r="M272" i="5"/>
  <c r="DE271" i="5"/>
  <c r="DG271" i="5" s="1"/>
  <c r="DC271" i="5"/>
  <c r="DH271" i="5" s="1"/>
  <c r="CY271" i="5"/>
  <c r="CW271" i="5"/>
  <c r="DB271" i="5" s="1"/>
  <c r="CS271" i="5"/>
  <c r="CU271" i="5" s="1"/>
  <c r="CQ271" i="5"/>
  <c r="CV271" i="5" s="1"/>
  <c r="CM271" i="5"/>
  <c r="CK271" i="5"/>
  <c r="CP271" i="5" s="1"/>
  <c r="CG271" i="5"/>
  <c r="CI271" i="5" s="1"/>
  <c r="CE271" i="5"/>
  <c r="CJ271" i="5" s="1"/>
  <c r="CA271" i="5"/>
  <c r="BY271" i="5"/>
  <c r="CD271" i="5" s="1"/>
  <c r="BU271" i="5"/>
  <c r="BW271" i="5" s="1"/>
  <c r="BS271" i="5"/>
  <c r="BX271" i="5" s="1"/>
  <c r="BO271" i="5"/>
  <c r="BM271" i="5"/>
  <c r="BR271" i="5" s="1"/>
  <c r="BI271" i="5"/>
  <c r="BK271" i="5" s="1"/>
  <c r="BG271" i="5"/>
  <c r="BL271" i="5" s="1"/>
  <c r="BC271" i="5"/>
  <c r="BA271" i="5"/>
  <c r="BF271" i="5" s="1"/>
  <c r="AW271" i="5"/>
  <c r="AY271" i="5" s="1"/>
  <c r="AU271" i="5"/>
  <c r="AZ271" i="5" s="1"/>
  <c r="AQ271" i="5"/>
  <c r="AO271" i="5"/>
  <c r="AT271" i="5" s="1"/>
  <c r="AK271" i="5"/>
  <c r="AM271" i="5" s="1"/>
  <c r="AI271" i="5"/>
  <c r="AN271" i="5" s="1"/>
  <c r="AE271" i="5"/>
  <c r="AC271" i="5"/>
  <c r="AH271" i="5" s="1"/>
  <c r="Y271" i="5"/>
  <c r="AA271" i="5" s="1"/>
  <c r="W271" i="5"/>
  <c r="AB271" i="5" s="1"/>
  <c r="S271" i="5"/>
  <c r="Q271" i="5"/>
  <c r="V271" i="5" s="1"/>
  <c r="M271" i="5"/>
  <c r="DH270" i="5"/>
  <c r="DG270" i="5"/>
  <c r="DB270" i="5"/>
  <c r="DA270" i="5"/>
  <c r="CV270" i="5"/>
  <c r="CU270" i="5"/>
  <c r="CO270" i="5"/>
  <c r="CM270" i="5"/>
  <c r="CP270" i="5" s="1"/>
  <c r="CK270" i="5"/>
  <c r="CJ270" i="5"/>
  <c r="CI270" i="5"/>
  <c r="CD270" i="5"/>
  <c r="CC270" i="5"/>
  <c r="BX270" i="5"/>
  <c r="BW270" i="5"/>
  <c r="BO270" i="5"/>
  <c r="BM270" i="5"/>
  <c r="BR270" i="5" s="1"/>
  <c r="BL270" i="5"/>
  <c r="BK270" i="5"/>
  <c r="BF270" i="5"/>
  <c r="BE270" i="5"/>
  <c r="AZ270" i="5"/>
  <c r="AY270" i="5"/>
  <c r="AS270" i="5"/>
  <c r="AQ270" i="5"/>
  <c r="AT270" i="5" s="1"/>
  <c r="AO270" i="5"/>
  <c r="AN270" i="5"/>
  <c r="AM270" i="5"/>
  <c r="AH270" i="5"/>
  <c r="AG270" i="5"/>
  <c r="AB270" i="5"/>
  <c r="AA270" i="5"/>
  <c r="S270" i="5"/>
  <c r="Q270" i="5"/>
  <c r="V270" i="5" s="1"/>
  <c r="DH269" i="5"/>
  <c r="DG269" i="5"/>
  <c r="DB269" i="5"/>
  <c r="DA269" i="5"/>
  <c r="CV269" i="5"/>
  <c r="CU269" i="5"/>
  <c r="CO269" i="5"/>
  <c r="CM269" i="5"/>
  <c r="CP269" i="5" s="1"/>
  <c r="CK269" i="5"/>
  <c r="CJ269" i="5"/>
  <c r="CI269" i="5"/>
  <c r="CD269" i="5"/>
  <c r="CC269" i="5"/>
  <c r="BX269" i="5"/>
  <c r="BW269" i="5"/>
  <c r="BO269" i="5"/>
  <c r="BQ269" i="5" s="1"/>
  <c r="BM269" i="5"/>
  <c r="BR269" i="5" s="1"/>
  <c r="BL269" i="5"/>
  <c r="BK269" i="5"/>
  <c r="BF269" i="5"/>
  <c r="BE269" i="5"/>
  <c r="AZ269" i="5"/>
  <c r="AY269" i="5"/>
  <c r="AS269" i="5"/>
  <c r="AQ269" i="5"/>
  <c r="AT269" i="5" s="1"/>
  <c r="AO269" i="5"/>
  <c r="AN269" i="5"/>
  <c r="AM269" i="5"/>
  <c r="AH269" i="5"/>
  <c r="AG269" i="5"/>
  <c r="AB269" i="5"/>
  <c r="AA269" i="5"/>
  <c r="S269" i="5"/>
  <c r="Q269" i="5"/>
  <c r="V269" i="5" s="1"/>
  <c r="K269" i="5"/>
  <c r="A269" i="5"/>
  <c r="DH268" i="5"/>
  <c r="DG268" i="5"/>
  <c r="DB268" i="5"/>
  <c r="DA268" i="5"/>
  <c r="CV268" i="5"/>
  <c r="CU268" i="5"/>
  <c r="CP268" i="5"/>
  <c r="CO268" i="5"/>
  <c r="CM268" i="5"/>
  <c r="CK268" i="5"/>
  <c r="CJ268" i="5"/>
  <c r="CI268" i="5"/>
  <c r="CD268" i="5"/>
  <c r="CC268" i="5"/>
  <c r="BX268" i="5"/>
  <c r="BW268" i="5"/>
  <c r="BO268" i="5"/>
  <c r="BM268" i="5"/>
  <c r="BL268" i="5"/>
  <c r="BK268" i="5"/>
  <c r="BF268" i="5"/>
  <c r="BE268" i="5"/>
  <c r="AZ268" i="5"/>
  <c r="AY268" i="5"/>
  <c r="AT268" i="5"/>
  <c r="AS268" i="5"/>
  <c r="AQ268" i="5"/>
  <c r="AO268" i="5"/>
  <c r="AN268" i="5"/>
  <c r="AM268" i="5"/>
  <c r="AH268" i="5"/>
  <c r="AG268" i="5"/>
  <c r="AB268" i="5"/>
  <c r="AA268" i="5"/>
  <c r="S268" i="5"/>
  <c r="Q268" i="5"/>
  <c r="K268" i="5"/>
  <c r="DH267" i="5"/>
  <c r="DG267" i="5"/>
  <c r="DB267" i="5"/>
  <c r="DA267" i="5"/>
  <c r="CV267" i="5"/>
  <c r="CU267" i="5"/>
  <c r="CP267" i="5"/>
  <c r="CO267" i="5"/>
  <c r="CM267" i="5"/>
  <c r="CK267" i="5"/>
  <c r="CJ267" i="5"/>
  <c r="CI267" i="5"/>
  <c r="CD267" i="5"/>
  <c r="CC267" i="5"/>
  <c r="BX267" i="5"/>
  <c r="BW267" i="5"/>
  <c r="BO267" i="5"/>
  <c r="BM267" i="5"/>
  <c r="BL267" i="5"/>
  <c r="BK267" i="5"/>
  <c r="BF267" i="5"/>
  <c r="BE267" i="5"/>
  <c r="AZ267" i="5"/>
  <c r="AY267" i="5"/>
  <c r="AT267" i="5"/>
  <c r="AS267" i="5"/>
  <c r="AQ267" i="5"/>
  <c r="AO267" i="5"/>
  <c r="AN267" i="5"/>
  <c r="AM267" i="5"/>
  <c r="AH267" i="5"/>
  <c r="AG267" i="5"/>
  <c r="AB267" i="5"/>
  <c r="AA267" i="5"/>
  <c r="S267" i="5"/>
  <c r="Q267" i="5"/>
  <c r="M267" i="5"/>
  <c r="K267" i="5"/>
  <c r="DE266" i="5"/>
  <c r="DC266" i="5"/>
  <c r="CY266" i="5"/>
  <c r="CW266" i="5"/>
  <c r="CS266" i="5"/>
  <c r="CQ266" i="5"/>
  <c r="CM266" i="5"/>
  <c r="CK266" i="5"/>
  <c r="CG266" i="5"/>
  <c r="CE266" i="5"/>
  <c r="CA266" i="5"/>
  <c r="BY266" i="5"/>
  <c r="BU266" i="5"/>
  <c r="BS266" i="5"/>
  <c r="BO266" i="5"/>
  <c r="BM266" i="5"/>
  <c r="BI266" i="5"/>
  <c r="BG266" i="5"/>
  <c r="BC266" i="5"/>
  <c r="BA266" i="5"/>
  <c r="AW266" i="5"/>
  <c r="AU266" i="5"/>
  <c r="AQ266" i="5"/>
  <c r="AO266" i="5"/>
  <c r="AK266" i="5"/>
  <c r="AI266" i="5"/>
  <c r="AE266" i="5"/>
  <c r="AC266" i="5"/>
  <c r="Y266" i="5"/>
  <c r="W266" i="5"/>
  <c r="S266" i="5"/>
  <c r="Q266" i="5"/>
  <c r="K266" i="5"/>
  <c r="DE265" i="5"/>
  <c r="DC265" i="5"/>
  <c r="CW265" i="5"/>
  <c r="CS265" i="5"/>
  <c r="CQ265" i="5"/>
  <c r="CK265" i="5"/>
  <c r="CG265" i="5"/>
  <c r="CE265" i="5"/>
  <c r="BY265" i="5"/>
  <c r="BU265" i="5"/>
  <c r="BS265" i="5"/>
  <c r="BM265" i="5"/>
  <c r="BI265" i="5"/>
  <c r="BG265" i="5"/>
  <c r="BA265" i="5"/>
  <c r="AW265" i="5"/>
  <c r="AU265" i="5"/>
  <c r="AO265" i="5"/>
  <c r="AK265" i="5"/>
  <c r="AI265" i="5"/>
  <c r="AC265" i="5"/>
  <c r="Y265" i="5"/>
  <c r="W265" i="5"/>
  <c r="Q265" i="5"/>
  <c r="K265" i="5"/>
  <c r="DH264" i="5"/>
  <c r="DG264" i="5"/>
  <c r="DB264" i="5"/>
  <c r="DA264" i="5"/>
  <c r="CV264" i="5"/>
  <c r="CU264" i="5"/>
  <c r="CP264" i="5"/>
  <c r="CO264" i="5"/>
  <c r="CM264" i="5"/>
  <c r="CK264" i="5"/>
  <c r="CJ264" i="5"/>
  <c r="CI264" i="5"/>
  <c r="CD264" i="5"/>
  <c r="CC264" i="5"/>
  <c r="BX264" i="5"/>
  <c r="BW264" i="5"/>
  <c r="BO264" i="5"/>
  <c r="BM264" i="5"/>
  <c r="BL264" i="5"/>
  <c r="BK264" i="5"/>
  <c r="BF264" i="5"/>
  <c r="BE264" i="5"/>
  <c r="AZ264" i="5"/>
  <c r="AY264" i="5"/>
  <c r="AT264" i="5"/>
  <c r="AS264" i="5"/>
  <c r="AQ264" i="5"/>
  <c r="AO264" i="5"/>
  <c r="AN264" i="5"/>
  <c r="AM264" i="5"/>
  <c r="AH264" i="5"/>
  <c r="AG264" i="5"/>
  <c r="AB264" i="5"/>
  <c r="AA264" i="5"/>
  <c r="S264" i="5"/>
  <c r="Q264" i="5"/>
  <c r="K264" i="5"/>
  <c r="DE263" i="5"/>
  <c r="DC263" i="5"/>
  <c r="CY263" i="5"/>
  <c r="CW263" i="5"/>
  <c r="CS263" i="5"/>
  <c r="CQ263" i="5"/>
  <c r="CK263" i="5"/>
  <c r="CG263" i="5"/>
  <c r="CE263" i="5"/>
  <c r="CA263" i="5"/>
  <c r="BY263" i="5"/>
  <c r="BU263" i="5"/>
  <c r="BS263" i="5"/>
  <c r="BM263" i="5"/>
  <c r="BI263" i="5"/>
  <c r="BG263" i="5"/>
  <c r="BC263" i="5"/>
  <c r="BA263" i="5"/>
  <c r="AW263" i="5"/>
  <c r="AU263" i="5"/>
  <c r="AO263" i="5"/>
  <c r="AK263" i="5"/>
  <c r="AI263" i="5"/>
  <c r="AE263" i="5"/>
  <c r="AC263" i="5"/>
  <c r="Y263" i="5"/>
  <c r="W263" i="5"/>
  <c r="Q263" i="5"/>
  <c r="K263" i="5"/>
  <c r="DC262" i="5"/>
  <c r="CY262" i="5"/>
  <c r="CW262" i="5"/>
  <c r="CQ262" i="5"/>
  <c r="CK262" i="5"/>
  <c r="CE262" i="5"/>
  <c r="CA262" i="5"/>
  <c r="BY262" i="5"/>
  <c r="BS262" i="5"/>
  <c r="BM262" i="5"/>
  <c r="BG262" i="5"/>
  <c r="BC262" i="5"/>
  <c r="BA262" i="5"/>
  <c r="AU262" i="5"/>
  <c r="AO262" i="5"/>
  <c r="AI262" i="5"/>
  <c r="AE262" i="5"/>
  <c r="AC262" i="5"/>
  <c r="W262" i="5"/>
  <c r="Q262" i="5"/>
  <c r="K262" i="5"/>
  <c r="DH261" i="5"/>
  <c r="DG261" i="5"/>
  <c r="DB261" i="5"/>
  <c r="DA261" i="5"/>
  <c r="CV261" i="5"/>
  <c r="CU261" i="5"/>
  <c r="CP261" i="5"/>
  <c r="CO261" i="5"/>
  <c r="CM261" i="5"/>
  <c r="CK261" i="5"/>
  <c r="CJ261" i="5"/>
  <c r="CI261" i="5"/>
  <c r="CD261" i="5"/>
  <c r="CC261" i="5"/>
  <c r="BX261" i="5"/>
  <c r="BW261" i="5"/>
  <c r="BO261" i="5"/>
  <c r="BM261" i="5"/>
  <c r="BL261" i="5"/>
  <c r="BK261" i="5"/>
  <c r="BF261" i="5"/>
  <c r="BE261" i="5"/>
  <c r="AZ261" i="5"/>
  <c r="AY261" i="5"/>
  <c r="AT261" i="5"/>
  <c r="AS261" i="5"/>
  <c r="AQ261" i="5"/>
  <c r="AO261" i="5"/>
  <c r="AN261" i="5"/>
  <c r="AM261" i="5"/>
  <c r="AH261" i="5"/>
  <c r="AG261" i="5"/>
  <c r="AB261" i="5"/>
  <c r="AA261" i="5"/>
  <c r="S261" i="5"/>
  <c r="Q261" i="5"/>
  <c r="M261" i="5"/>
  <c r="K261" i="5"/>
  <c r="DH260" i="5"/>
  <c r="DG260" i="5"/>
  <c r="DB260" i="5"/>
  <c r="DA260" i="5"/>
  <c r="CV260" i="5"/>
  <c r="CU260" i="5"/>
  <c r="CP260" i="5"/>
  <c r="CO260" i="5"/>
  <c r="CM260" i="5"/>
  <c r="CK260" i="5"/>
  <c r="CJ260" i="5"/>
  <c r="CI260" i="5"/>
  <c r="CD260" i="5"/>
  <c r="CC260" i="5"/>
  <c r="BX260" i="5"/>
  <c r="BW260" i="5"/>
  <c r="BO260" i="5"/>
  <c r="BM260" i="5"/>
  <c r="BL260" i="5"/>
  <c r="BK260" i="5"/>
  <c r="BF260" i="5"/>
  <c r="BE260" i="5"/>
  <c r="AZ260" i="5"/>
  <c r="AY260" i="5"/>
  <c r="AT260" i="5"/>
  <c r="AS260" i="5"/>
  <c r="AQ260" i="5"/>
  <c r="AO260" i="5"/>
  <c r="AN260" i="5"/>
  <c r="AM260" i="5"/>
  <c r="AH260" i="5"/>
  <c r="AG260" i="5"/>
  <c r="AB260" i="5"/>
  <c r="AA260" i="5"/>
  <c r="S260" i="5"/>
  <c r="Q260" i="5"/>
  <c r="K260" i="5"/>
  <c r="A260" i="5"/>
  <c r="DH259" i="5"/>
  <c r="DG259" i="5"/>
  <c r="DB259" i="5"/>
  <c r="DA259" i="5"/>
  <c r="CV259" i="5"/>
  <c r="CU259" i="5"/>
  <c r="CM259" i="5"/>
  <c r="CK259" i="5"/>
  <c r="CP259" i="5" s="1"/>
  <c r="CJ259" i="5"/>
  <c r="CI259" i="5"/>
  <c r="CD259" i="5"/>
  <c r="CC259" i="5"/>
  <c r="BX259" i="5"/>
  <c r="BW259" i="5"/>
  <c r="BQ259" i="5"/>
  <c r="BO259" i="5"/>
  <c r="BR259" i="5" s="1"/>
  <c r="BM259" i="5"/>
  <c r="BL259" i="5"/>
  <c r="BK259" i="5"/>
  <c r="BF259" i="5"/>
  <c r="BE259" i="5"/>
  <c r="AZ259" i="5"/>
  <c r="AY259" i="5"/>
  <c r="AQ259" i="5"/>
  <c r="AS259" i="5" s="1"/>
  <c r="AO259" i="5"/>
  <c r="AN259" i="5"/>
  <c r="AM259" i="5"/>
  <c r="AH259" i="5"/>
  <c r="AG259" i="5"/>
  <c r="AB259" i="5"/>
  <c r="AA259" i="5"/>
  <c r="U259" i="5"/>
  <c r="S259" i="5"/>
  <c r="V259" i="5" s="1"/>
  <c r="Q259" i="5"/>
  <c r="M259" i="5"/>
  <c r="DH258" i="5"/>
  <c r="DG258" i="5"/>
  <c r="DB258" i="5"/>
  <c r="DA258" i="5"/>
  <c r="CV258" i="5"/>
  <c r="CU258" i="5"/>
  <c r="CM258" i="5"/>
  <c r="CK258" i="5"/>
  <c r="CP258" i="5" s="1"/>
  <c r="CJ258" i="5"/>
  <c r="CI258" i="5"/>
  <c r="CD258" i="5"/>
  <c r="CC258" i="5"/>
  <c r="BX258" i="5"/>
  <c r="BW258" i="5"/>
  <c r="BQ258" i="5"/>
  <c r="BO258" i="5"/>
  <c r="BR258" i="5" s="1"/>
  <c r="BM258" i="5"/>
  <c r="BL258" i="5"/>
  <c r="BK258" i="5"/>
  <c r="BF258" i="5"/>
  <c r="BE258" i="5"/>
  <c r="AZ258" i="5"/>
  <c r="AY258" i="5"/>
  <c r="AQ258" i="5"/>
  <c r="AS258" i="5" s="1"/>
  <c r="AO258" i="5"/>
  <c r="AN258" i="5"/>
  <c r="AM258" i="5"/>
  <c r="AH258" i="5"/>
  <c r="AG258" i="5"/>
  <c r="AB258" i="5"/>
  <c r="AA258" i="5"/>
  <c r="U258" i="5"/>
  <c r="S258" i="5"/>
  <c r="V258" i="5" s="1"/>
  <c r="Q258" i="5"/>
  <c r="M258" i="5"/>
  <c r="DG257" i="5"/>
  <c r="DE257" i="5"/>
  <c r="DH257" i="5" s="1"/>
  <c r="DC257" i="5"/>
  <c r="DA257" i="5"/>
  <c r="CY257" i="5"/>
  <c r="DB257" i="5" s="1"/>
  <c r="CW257" i="5"/>
  <c r="CU257" i="5"/>
  <c r="CS257" i="5"/>
  <c r="CV257" i="5" s="1"/>
  <c r="CQ257" i="5"/>
  <c r="CO257" i="5"/>
  <c r="CM257" i="5"/>
  <c r="CP257" i="5" s="1"/>
  <c r="CK257" i="5"/>
  <c r="CI257" i="5"/>
  <c r="CG257" i="5"/>
  <c r="CJ257" i="5" s="1"/>
  <c r="CE257" i="5"/>
  <c r="CC257" i="5"/>
  <c r="CA257" i="5"/>
  <c r="CD257" i="5" s="1"/>
  <c r="BY257" i="5"/>
  <c r="BW257" i="5"/>
  <c r="BU257" i="5"/>
  <c r="BX257" i="5" s="1"/>
  <c r="BS257" i="5"/>
  <c r="BQ257" i="5"/>
  <c r="BO257" i="5"/>
  <c r="BR257" i="5" s="1"/>
  <c r="BM257" i="5"/>
  <c r="BK257" i="5"/>
  <c r="BI257" i="5"/>
  <c r="BL257" i="5" s="1"/>
  <c r="BG257" i="5"/>
  <c r="BE257" i="5"/>
  <c r="BC257" i="5"/>
  <c r="BF257" i="5" s="1"/>
  <c r="BA257" i="5"/>
  <c r="AY257" i="5"/>
  <c r="AW257" i="5"/>
  <c r="AZ257" i="5" s="1"/>
  <c r="AU257" i="5"/>
  <c r="AS257" i="5"/>
  <c r="AQ257" i="5"/>
  <c r="AT257" i="5" s="1"/>
  <c r="AO257" i="5"/>
  <c r="AM257" i="5"/>
  <c r="AK257" i="5"/>
  <c r="AN257" i="5" s="1"/>
  <c r="AI257" i="5"/>
  <c r="AG257" i="5"/>
  <c r="AE257" i="5"/>
  <c r="AH257" i="5" s="1"/>
  <c r="AC257" i="5"/>
  <c r="AA257" i="5"/>
  <c r="Y257" i="5"/>
  <c r="AB257" i="5" s="1"/>
  <c r="W257" i="5"/>
  <c r="U257" i="5"/>
  <c r="S257" i="5"/>
  <c r="V257" i="5" s="1"/>
  <c r="Q257" i="5"/>
  <c r="O257" i="5"/>
  <c r="M257" i="5"/>
  <c r="P257" i="5" s="1"/>
  <c r="K257" i="5"/>
  <c r="DG256" i="5"/>
  <c r="DE256" i="5"/>
  <c r="DH256" i="5" s="1"/>
  <c r="DC256" i="5"/>
  <c r="DA256" i="5"/>
  <c r="CY256" i="5"/>
  <c r="DB256" i="5" s="1"/>
  <c r="CW256" i="5"/>
  <c r="CU256" i="5"/>
  <c r="CS256" i="5"/>
  <c r="CV256" i="5" s="1"/>
  <c r="CQ256" i="5"/>
  <c r="CO256" i="5"/>
  <c r="CM256" i="5"/>
  <c r="CP256" i="5" s="1"/>
  <c r="CK256" i="5"/>
  <c r="CI256" i="5"/>
  <c r="CG256" i="5"/>
  <c r="CJ256" i="5" s="1"/>
  <c r="CE256" i="5"/>
  <c r="CC256" i="5"/>
  <c r="CA256" i="5"/>
  <c r="CD256" i="5" s="1"/>
  <c r="BY256" i="5"/>
  <c r="BW256" i="5"/>
  <c r="BU256" i="5"/>
  <c r="BX256" i="5" s="1"/>
  <c r="BS256" i="5"/>
  <c r="BQ256" i="5"/>
  <c r="BO256" i="5"/>
  <c r="BR256" i="5" s="1"/>
  <c r="BM256" i="5"/>
  <c r="BK256" i="5"/>
  <c r="BI256" i="5"/>
  <c r="BL256" i="5" s="1"/>
  <c r="BG256" i="5"/>
  <c r="BE256" i="5"/>
  <c r="BC256" i="5"/>
  <c r="BF256" i="5" s="1"/>
  <c r="BA256" i="5"/>
  <c r="AY256" i="5"/>
  <c r="AW256" i="5"/>
  <c r="AZ256" i="5" s="1"/>
  <c r="AU256" i="5"/>
  <c r="AS256" i="5"/>
  <c r="AQ256" i="5"/>
  <c r="AT256" i="5" s="1"/>
  <c r="AO256" i="5"/>
  <c r="AM256" i="5"/>
  <c r="AK256" i="5"/>
  <c r="AN256" i="5" s="1"/>
  <c r="AI256" i="5"/>
  <c r="AG256" i="5"/>
  <c r="AE256" i="5"/>
  <c r="AH256" i="5" s="1"/>
  <c r="AC256" i="5"/>
  <c r="AA256" i="5"/>
  <c r="Y256" i="5"/>
  <c r="AB256" i="5" s="1"/>
  <c r="W256" i="5"/>
  <c r="U256" i="5"/>
  <c r="S256" i="5"/>
  <c r="V256" i="5" s="1"/>
  <c r="Q256" i="5"/>
  <c r="O256" i="5"/>
  <c r="M256" i="5"/>
  <c r="P256" i="5" s="1"/>
  <c r="K256" i="5"/>
  <c r="DH255" i="5"/>
  <c r="DG255" i="5"/>
  <c r="DB255" i="5"/>
  <c r="DA255" i="5"/>
  <c r="CV255" i="5"/>
  <c r="CU255" i="5"/>
  <c r="CM255" i="5"/>
  <c r="CK255" i="5"/>
  <c r="CP255" i="5" s="1"/>
  <c r="CJ255" i="5"/>
  <c r="CI255" i="5"/>
  <c r="CD255" i="5"/>
  <c r="CC255" i="5"/>
  <c r="BX255" i="5"/>
  <c r="BW255" i="5"/>
  <c r="BQ255" i="5"/>
  <c r="BO255" i="5"/>
  <c r="BR255" i="5" s="1"/>
  <c r="BM255" i="5"/>
  <c r="BL255" i="5"/>
  <c r="BK255" i="5"/>
  <c r="BF255" i="5"/>
  <c r="BE255" i="5"/>
  <c r="AZ255" i="5"/>
  <c r="AY255" i="5"/>
  <c r="AQ255" i="5"/>
  <c r="AS255" i="5" s="1"/>
  <c r="AO255" i="5"/>
  <c r="AN255" i="5"/>
  <c r="AM255" i="5"/>
  <c r="AH255" i="5"/>
  <c r="AG255" i="5"/>
  <c r="AB255" i="5"/>
  <c r="AA255" i="5"/>
  <c r="U255" i="5"/>
  <c r="S255" i="5"/>
  <c r="V255" i="5" s="1"/>
  <c r="Q255" i="5"/>
  <c r="M255" i="5"/>
  <c r="DH254" i="5"/>
  <c r="DG254" i="5"/>
  <c r="DB254" i="5"/>
  <c r="DA254" i="5"/>
  <c r="CV254" i="5"/>
  <c r="CU254" i="5"/>
  <c r="CM254" i="5"/>
  <c r="CK254" i="5"/>
  <c r="CP254" i="5" s="1"/>
  <c r="CJ254" i="5"/>
  <c r="CI254" i="5"/>
  <c r="CD254" i="5"/>
  <c r="CC254" i="5"/>
  <c r="BX254" i="5"/>
  <c r="BW254" i="5"/>
  <c r="BQ254" i="5"/>
  <c r="BO254" i="5"/>
  <c r="BR254" i="5" s="1"/>
  <c r="BM254" i="5"/>
  <c r="BL254" i="5"/>
  <c r="BK254" i="5"/>
  <c r="BF254" i="5"/>
  <c r="BE254" i="5"/>
  <c r="AZ254" i="5"/>
  <c r="AY254" i="5"/>
  <c r="AQ254" i="5"/>
  <c r="AS254" i="5" s="1"/>
  <c r="AO254" i="5"/>
  <c r="AN254" i="5"/>
  <c r="AM254" i="5"/>
  <c r="AH254" i="5"/>
  <c r="AG254" i="5"/>
  <c r="AB254" i="5"/>
  <c r="AA254" i="5"/>
  <c r="U254" i="5"/>
  <c r="S254" i="5"/>
  <c r="V254" i="5" s="1"/>
  <c r="Q254" i="5"/>
  <c r="M254" i="5"/>
  <c r="DG253" i="5"/>
  <c r="DE253" i="5"/>
  <c r="DE233" i="5" s="1"/>
  <c r="DG233" i="5" s="1"/>
  <c r="DC253" i="5"/>
  <c r="DA253" i="5"/>
  <c r="CY253" i="5"/>
  <c r="CY233" i="5" s="1"/>
  <c r="DA233" i="5" s="1"/>
  <c r="CW253" i="5"/>
  <c r="CU253" i="5"/>
  <c r="CS253" i="5"/>
  <c r="CS233" i="5" s="1"/>
  <c r="CQ253" i="5"/>
  <c r="CO253" i="5"/>
  <c r="CM253" i="5"/>
  <c r="CP253" i="5" s="1"/>
  <c r="CK253" i="5"/>
  <c r="CI253" i="5"/>
  <c r="CG253" i="5"/>
  <c r="CG233" i="5" s="1"/>
  <c r="CI233" i="5" s="1"/>
  <c r="CE253" i="5"/>
  <c r="CC253" i="5"/>
  <c r="CA253" i="5"/>
  <c r="CA233" i="5" s="1"/>
  <c r="CC233" i="5" s="1"/>
  <c r="BY253" i="5"/>
  <c r="BW253" i="5"/>
  <c r="BU253" i="5"/>
  <c r="BU233" i="5" s="1"/>
  <c r="BS253" i="5"/>
  <c r="BQ253" i="5"/>
  <c r="BO253" i="5"/>
  <c r="BR253" i="5" s="1"/>
  <c r="BM253" i="5"/>
  <c r="BK253" i="5"/>
  <c r="BI253" i="5"/>
  <c r="BI233" i="5" s="1"/>
  <c r="BK233" i="5" s="1"/>
  <c r="BG253" i="5"/>
  <c r="BE253" i="5"/>
  <c r="BC253" i="5"/>
  <c r="BC233" i="5" s="1"/>
  <c r="BE233" i="5" s="1"/>
  <c r="BA253" i="5"/>
  <c r="AY253" i="5"/>
  <c r="AW253" i="5"/>
  <c r="AW233" i="5" s="1"/>
  <c r="AU253" i="5"/>
  <c r="AS253" i="5"/>
  <c r="AQ253" i="5"/>
  <c r="AT253" i="5" s="1"/>
  <c r="AO253" i="5"/>
  <c r="AM253" i="5"/>
  <c r="AK253" i="5"/>
  <c r="AK233" i="5" s="1"/>
  <c r="AM233" i="5" s="1"/>
  <c r="AI253" i="5"/>
  <c r="AG253" i="5"/>
  <c r="AE253" i="5"/>
  <c r="AE233" i="5" s="1"/>
  <c r="AG233" i="5" s="1"/>
  <c r="AC253" i="5"/>
  <c r="AA253" i="5"/>
  <c r="Y253" i="5"/>
  <c r="Y233" i="5" s="1"/>
  <c r="W253" i="5"/>
  <c r="U253" i="5"/>
  <c r="S253" i="5"/>
  <c r="V253" i="5" s="1"/>
  <c r="Q253" i="5"/>
  <c r="O253" i="5"/>
  <c r="M253" i="5"/>
  <c r="P253" i="5" s="1"/>
  <c r="K253" i="5"/>
  <c r="DH252" i="5"/>
  <c r="DG252" i="5"/>
  <c r="DB252" i="5"/>
  <c r="DA252" i="5"/>
  <c r="CV252" i="5"/>
  <c r="CU252" i="5"/>
  <c r="CM252" i="5"/>
  <c r="CO252" i="5" s="1"/>
  <c r="CK252" i="5"/>
  <c r="CP252" i="5" s="1"/>
  <c r="CJ252" i="5"/>
  <c r="CI252" i="5"/>
  <c r="CD252" i="5"/>
  <c r="CC252" i="5"/>
  <c r="BX252" i="5"/>
  <c r="BW252" i="5"/>
  <c r="BQ252" i="5"/>
  <c r="BO252" i="5"/>
  <c r="BR252" i="5" s="1"/>
  <c r="BM252" i="5"/>
  <c r="BL252" i="5"/>
  <c r="BK252" i="5"/>
  <c r="BF252" i="5"/>
  <c r="BE252" i="5"/>
  <c r="AZ252" i="5"/>
  <c r="AY252" i="5"/>
  <c r="AQ252" i="5"/>
  <c r="AO252" i="5"/>
  <c r="AN252" i="5"/>
  <c r="AM252" i="5"/>
  <c r="AH252" i="5"/>
  <c r="AG252" i="5"/>
  <c r="AB252" i="5"/>
  <c r="AA252" i="5"/>
  <c r="U252" i="5"/>
  <c r="S252" i="5"/>
  <c r="V252" i="5" s="1"/>
  <c r="Q252" i="5"/>
  <c r="M252" i="5"/>
  <c r="DH251" i="5"/>
  <c r="DG251" i="5"/>
  <c r="DB251" i="5"/>
  <c r="DA251" i="5"/>
  <c r="CV251" i="5"/>
  <c r="CU251" i="5"/>
  <c r="CM251" i="5"/>
  <c r="CO251" i="5" s="1"/>
  <c r="CK251" i="5"/>
  <c r="CP251" i="5" s="1"/>
  <c r="CJ251" i="5"/>
  <c r="CI251" i="5"/>
  <c r="CD251" i="5"/>
  <c r="CC251" i="5"/>
  <c r="BX251" i="5"/>
  <c r="BW251" i="5"/>
  <c r="BQ251" i="5"/>
  <c r="BO251" i="5"/>
  <c r="BR251" i="5" s="1"/>
  <c r="BM251" i="5"/>
  <c r="BL251" i="5"/>
  <c r="BK251" i="5"/>
  <c r="BF251" i="5"/>
  <c r="BE251" i="5"/>
  <c r="AZ251" i="5"/>
  <c r="AY251" i="5"/>
  <c r="AQ251" i="5"/>
  <c r="AO251" i="5"/>
  <c r="AN251" i="5"/>
  <c r="AM251" i="5"/>
  <c r="AH251" i="5"/>
  <c r="AG251" i="5"/>
  <c r="AB251" i="5"/>
  <c r="AA251" i="5"/>
  <c r="U251" i="5"/>
  <c r="S251" i="5"/>
  <c r="V251" i="5" s="1"/>
  <c r="Q251" i="5"/>
  <c r="M251" i="5"/>
  <c r="DH250" i="5"/>
  <c r="DG250" i="5"/>
  <c r="DB250" i="5"/>
  <c r="DA250" i="5"/>
  <c r="CV250" i="5"/>
  <c r="CU250" i="5"/>
  <c r="CM250" i="5"/>
  <c r="CO250" i="5" s="1"/>
  <c r="CK250" i="5"/>
  <c r="CP250" i="5" s="1"/>
  <c r="CJ250" i="5"/>
  <c r="CI250" i="5"/>
  <c r="CD250" i="5"/>
  <c r="CC250" i="5"/>
  <c r="BX250" i="5"/>
  <c r="BW250" i="5"/>
  <c r="BQ250" i="5"/>
  <c r="BO250" i="5"/>
  <c r="BR250" i="5" s="1"/>
  <c r="BM250" i="5"/>
  <c r="BL250" i="5"/>
  <c r="BK250" i="5"/>
  <c r="BF250" i="5"/>
  <c r="BE250" i="5"/>
  <c r="AZ250" i="5"/>
  <c r="AY250" i="5"/>
  <c r="AQ250" i="5"/>
  <c r="AO250" i="5"/>
  <c r="AN250" i="5"/>
  <c r="AM250" i="5"/>
  <c r="AH250" i="5"/>
  <c r="AG250" i="5"/>
  <c r="AB250" i="5"/>
  <c r="AA250" i="5"/>
  <c r="U250" i="5"/>
  <c r="S250" i="5"/>
  <c r="V250" i="5" s="1"/>
  <c r="Q250" i="5"/>
  <c r="M250" i="5"/>
  <c r="A250" i="5"/>
  <c r="DH249" i="5"/>
  <c r="DG249" i="5"/>
  <c r="DB249" i="5"/>
  <c r="DA249" i="5"/>
  <c r="CV249" i="5"/>
  <c r="CU249" i="5"/>
  <c r="CM249" i="5"/>
  <c r="CK249" i="5"/>
  <c r="CJ249" i="5"/>
  <c r="CI249" i="5"/>
  <c r="CD249" i="5"/>
  <c r="CC249" i="5"/>
  <c r="BX249" i="5"/>
  <c r="BW249" i="5"/>
  <c r="BR249" i="5"/>
  <c r="BQ249" i="5"/>
  <c r="BO249" i="5"/>
  <c r="BM249" i="5"/>
  <c r="BL249" i="5"/>
  <c r="BK249" i="5"/>
  <c r="BF249" i="5"/>
  <c r="BE249" i="5"/>
  <c r="AZ249" i="5"/>
  <c r="AY249" i="5"/>
  <c r="AQ249" i="5"/>
  <c r="AO249" i="5"/>
  <c r="K249" i="5" s="1"/>
  <c r="AN249" i="5"/>
  <c r="AM249" i="5"/>
  <c r="AH249" i="5"/>
  <c r="AG249" i="5"/>
  <c r="AB249" i="5"/>
  <c r="AA249" i="5"/>
  <c r="V249" i="5"/>
  <c r="U249" i="5"/>
  <c r="S249" i="5"/>
  <c r="Q249" i="5"/>
  <c r="DH248" i="5"/>
  <c r="DG248" i="5"/>
  <c r="DB248" i="5"/>
  <c r="DA248" i="5"/>
  <c r="CV248" i="5"/>
  <c r="CU248" i="5"/>
  <c r="CM248" i="5"/>
  <c r="CK248" i="5"/>
  <c r="CJ248" i="5"/>
  <c r="CI248" i="5"/>
  <c r="CD248" i="5"/>
  <c r="CC248" i="5"/>
  <c r="BX248" i="5"/>
  <c r="BW248" i="5"/>
  <c r="BR248" i="5"/>
  <c r="BQ248" i="5"/>
  <c r="BO248" i="5"/>
  <c r="BM248" i="5"/>
  <c r="BL248" i="5"/>
  <c r="BK248" i="5"/>
  <c r="BF248" i="5"/>
  <c r="BE248" i="5"/>
  <c r="AZ248" i="5"/>
  <c r="AY248" i="5"/>
  <c r="AQ248" i="5"/>
  <c r="AO248" i="5"/>
  <c r="K248" i="5" s="1"/>
  <c r="AN248" i="5"/>
  <c r="AM248" i="5"/>
  <c r="AH248" i="5"/>
  <c r="AG248" i="5"/>
  <c r="AB248" i="5"/>
  <c r="AA248" i="5"/>
  <c r="V248" i="5"/>
  <c r="U248" i="5"/>
  <c r="S248" i="5"/>
  <c r="Q248" i="5"/>
  <c r="DH247" i="5"/>
  <c r="DG247" i="5"/>
  <c r="DB247" i="5"/>
  <c r="DA247" i="5"/>
  <c r="CV247" i="5"/>
  <c r="CU247" i="5"/>
  <c r="CM247" i="5"/>
  <c r="CK247" i="5"/>
  <c r="CJ247" i="5"/>
  <c r="CI247" i="5"/>
  <c r="CD247" i="5"/>
  <c r="CC247" i="5"/>
  <c r="BX247" i="5"/>
  <c r="BW247" i="5"/>
  <c r="BR247" i="5"/>
  <c r="BQ247" i="5"/>
  <c r="BO247" i="5"/>
  <c r="BM247" i="5"/>
  <c r="BL247" i="5"/>
  <c r="BK247" i="5"/>
  <c r="BF247" i="5"/>
  <c r="BE247" i="5"/>
  <c r="AZ247" i="5"/>
  <c r="AY247" i="5"/>
  <c r="AQ247" i="5"/>
  <c r="AO247" i="5"/>
  <c r="K247" i="5" s="1"/>
  <c r="AN247" i="5"/>
  <c r="AM247" i="5"/>
  <c r="AH247" i="5"/>
  <c r="AG247" i="5"/>
  <c r="AB247" i="5"/>
  <c r="AA247" i="5"/>
  <c r="V247" i="5"/>
  <c r="U247" i="5"/>
  <c r="S247" i="5"/>
  <c r="Q247" i="5"/>
  <c r="DH246" i="5"/>
  <c r="DG246" i="5"/>
  <c r="DE246" i="5"/>
  <c r="DC246" i="5"/>
  <c r="DB246" i="5"/>
  <c r="DA246" i="5"/>
  <c r="CY246" i="5"/>
  <c r="CW246" i="5"/>
  <c r="CV246" i="5"/>
  <c r="CU246" i="5"/>
  <c r="CS246" i="5"/>
  <c r="CQ246" i="5"/>
  <c r="CP246" i="5"/>
  <c r="CO246" i="5"/>
  <c r="CM246" i="5"/>
  <c r="CK246" i="5"/>
  <c r="CJ246" i="5"/>
  <c r="CI246" i="5"/>
  <c r="CG246" i="5"/>
  <c r="CE246" i="5"/>
  <c r="CD246" i="5"/>
  <c r="CC246" i="5"/>
  <c r="CA246" i="5"/>
  <c r="BY246" i="5"/>
  <c r="BX246" i="5"/>
  <c r="BW246" i="5"/>
  <c r="BU246" i="5"/>
  <c r="BS246" i="5"/>
  <c r="BR246" i="5"/>
  <c r="BQ246" i="5"/>
  <c r="BO246" i="5"/>
  <c r="BM246" i="5"/>
  <c r="BL246" i="5"/>
  <c r="BK246" i="5"/>
  <c r="BI246" i="5"/>
  <c r="BG246" i="5"/>
  <c r="BF246" i="5"/>
  <c r="BE246" i="5"/>
  <c r="BC246" i="5"/>
  <c r="BA246" i="5"/>
  <c r="AZ246" i="5"/>
  <c r="AY246" i="5"/>
  <c r="AW246" i="5"/>
  <c r="AU246" i="5"/>
  <c r="AT246" i="5"/>
  <c r="AS246" i="5"/>
  <c r="AQ246" i="5"/>
  <c r="AO246" i="5"/>
  <c r="AN246" i="5"/>
  <c r="AM246" i="5"/>
  <c r="AK246" i="5"/>
  <c r="AI246" i="5"/>
  <c r="AH246" i="5"/>
  <c r="AG246" i="5"/>
  <c r="AE246" i="5"/>
  <c r="AC246" i="5"/>
  <c r="AB246" i="5"/>
  <c r="AA246" i="5"/>
  <c r="Y246" i="5"/>
  <c r="W246" i="5"/>
  <c r="V246" i="5"/>
  <c r="U246" i="5"/>
  <c r="S246" i="5"/>
  <c r="Q246" i="5"/>
  <c r="P246" i="5"/>
  <c r="O246" i="5"/>
  <c r="M246" i="5"/>
  <c r="K246" i="5"/>
  <c r="DH245" i="5"/>
  <c r="DG245" i="5"/>
  <c r="DB245" i="5"/>
  <c r="DA245" i="5"/>
  <c r="CV245" i="5"/>
  <c r="CU245" i="5"/>
  <c r="CM245" i="5"/>
  <c r="CK245" i="5"/>
  <c r="CJ245" i="5"/>
  <c r="CI245" i="5"/>
  <c r="CD245" i="5"/>
  <c r="CC245" i="5"/>
  <c r="BX245" i="5"/>
  <c r="BW245" i="5"/>
  <c r="BR245" i="5"/>
  <c r="BQ245" i="5"/>
  <c r="BO245" i="5"/>
  <c r="BM245" i="5"/>
  <c r="BL245" i="5"/>
  <c r="BK245" i="5"/>
  <c r="BF245" i="5"/>
  <c r="BE245" i="5"/>
  <c r="AZ245" i="5"/>
  <c r="AY245" i="5"/>
  <c r="AQ245" i="5"/>
  <c r="AO245" i="5"/>
  <c r="K245" i="5" s="1"/>
  <c r="AN245" i="5"/>
  <c r="AM245" i="5"/>
  <c r="AH245" i="5"/>
  <c r="AG245" i="5"/>
  <c r="AB245" i="5"/>
  <c r="AA245" i="5"/>
  <c r="V245" i="5"/>
  <c r="U245" i="5"/>
  <c r="S245" i="5"/>
  <c r="Q245" i="5"/>
  <c r="DH244" i="5"/>
  <c r="DG244" i="5"/>
  <c r="DB244" i="5"/>
  <c r="DA244" i="5"/>
  <c r="CV244" i="5"/>
  <c r="CU244" i="5"/>
  <c r="CM244" i="5"/>
  <c r="CK244" i="5"/>
  <c r="CJ244" i="5"/>
  <c r="CI244" i="5"/>
  <c r="CD244" i="5"/>
  <c r="CC244" i="5"/>
  <c r="BX244" i="5"/>
  <c r="BW244" i="5"/>
  <c r="BR244" i="5"/>
  <c r="BQ244" i="5"/>
  <c r="BO244" i="5"/>
  <c r="BM244" i="5"/>
  <c r="BL244" i="5"/>
  <c r="BK244" i="5"/>
  <c r="BF244" i="5"/>
  <c r="BE244" i="5"/>
  <c r="AZ244" i="5"/>
  <c r="AY244" i="5"/>
  <c r="AQ244" i="5"/>
  <c r="AO244" i="5"/>
  <c r="K244" i="5" s="1"/>
  <c r="AN244" i="5"/>
  <c r="AM244" i="5"/>
  <c r="AH244" i="5"/>
  <c r="AG244" i="5"/>
  <c r="AB244" i="5"/>
  <c r="AA244" i="5"/>
  <c r="V244" i="5"/>
  <c r="U244" i="5"/>
  <c r="S244" i="5"/>
  <c r="Q244" i="5"/>
  <c r="DH243" i="5"/>
  <c r="DG243" i="5"/>
  <c r="DB243" i="5"/>
  <c r="DA243" i="5"/>
  <c r="CV243" i="5"/>
  <c r="CU243" i="5"/>
  <c r="CM243" i="5"/>
  <c r="CK243" i="5"/>
  <c r="CJ243" i="5"/>
  <c r="CI243" i="5"/>
  <c r="CD243" i="5"/>
  <c r="CC243" i="5"/>
  <c r="BX243" i="5"/>
  <c r="BW243" i="5"/>
  <c r="BR243" i="5"/>
  <c r="BQ243" i="5"/>
  <c r="BO243" i="5"/>
  <c r="BM243" i="5"/>
  <c r="BL243" i="5"/>
  <c r="BK243" i="5"/>
  <c r="BF243" i="5"/>
  <c r="BE243" i="5"/>
  <c r="AZ243" i="5"/>
  <c r="AY243" i="5"/>
  <c r="AQ243" i="5"/>
  <c r="AO243" i="5"/>
  <c r="K243" i="5" s="1"/>
  <c r="AN243" i="5"/>
  <c r="AM243" i="5"/>
  <c r="AH243" i="5"/>
  <c r="AG243" i="5"/>
  <c r="AB243" i="5"/>
  <c r="AA243" i="5"/>
  <c r="V243" i="5"/>
  <c r="U243" i="5"/>
  <c r="S243" i="5"/>
  <c r="Q243" i="5"/>
  <c r="DH242" i="5"/>
  <c r="DG242" i="5"/>
  <c r="DE242" i="5"/>
  <c r="DC242" i="5"/>
  <c r="DB242" i="5"/>
  <c r="DA242" i="5"/>
  <c r="CY242" i="5"/>
  <c r="CW242" i="5"/>
  <c r="CV242" i="5"/>
  <c r="CU242" i="5"/>
  <c r="CS242" i="5"/>
  <c r="CQ242" i="5"/>
  <c r="CP242" i="5"/>
  <c r="CO242" i="5"/>
  <c r="CM242" i="5"/>
  <c r="CK242" i="5"/>
  <c r="CJ242" i="5"/>
  <c r="CI242" i="5"/>
  <c r="CG242" i="5"/>
  <c r="CE242" i="5"/>
  <c r="CD242" i="5"/>
  <c r="CC242" i="5"/>
  <c r="CA242" i="5"/>
  <c r="BY242" i="5"/>
  <c r="BX242" i="5"/>
  <c r="BW242" i="5"/>
  <c r="BU242" i="5"/>
  <c r="BS242" i="5"/>
  <c r="BR242" i="5"/>
  <c r="BQ242" i="5"/>
  <c r="BO242" i="5"/>
  <c r="BM242" i="5"/>
  <c r="BL242" i="5"/>
  <c r="BK242" i="5"/>
  <c r="BI242" i="5"/>
  <c r="BG242" i="5"/>
  <c r="BF242" i="5"/>
  <c r="BE242" i="5"/>
  <c r="BC242" i="5"/>
  <c r="BA242" i="5"/>
  <c r="AZ242" i="5"/>
  <c r="AY242" i="5"/>
  <c r="AW242" i="5"/>
  <c r="AU242" i="5"/>
  <c r="AT242" i="5"/>
  <c r="AS242" i="5"/>
  <c r="AQ242" i="5"/>
  <c r="AO242" i="5"/>
  <c r="AN242" i="5"/>
  <c r="AM242" i="5"/>
  <c r="AK242" i="5"/>
  <c r="AI242" i="5"/>
  <c r="AH242" i="5"/>
  <c r="AG242" i="5"/>
  <c r="AE242" i="5"/>
  <c r="AC242" i="5"/>
  <c r="AB242" i="5"/>
  <c r="AA242" i="5"/>
  <c r="Y242" i="5"/>
  <c r="W242" i="5"/>
  <c r="V242" i="5"/>
  <c r="U242" i="5"/>
  <c r="S242" i="5"/>
  <c r="Q242" i="5"/>
  <c r="P242" i="5"/>
  <c r="O242" i="5"/>
  <c r="M242" i="5"/>
  <c r="K242" i="5"/>
  <c r="DH241" i="5"/>
  <c r="DG241" i="5"/>
  <c r="DB241" i="5"/>
  <c r="DA241" i="5"/>
  <c r="CV241" i="5"/>
  <c r="CU241" i="5"/>
  <c r="CM241" i="5"/>
  <c r="CK241" i="5"/>
  <c r="CJ241" i="5"/>
  <c r="CI241" i="5"/>
  <c r="CD241" i="5"/>
  <c r="CC241" i="5"/>
  <c r="BX241" i="5"/>
  <c r="BW241" i="5"/>
  <c r="BR241" i="5"/>
  <c r="BQ241" i="5"/>
  <c r="BO241" i="5"/>
  <c r="BM241" i="5"/>
  <c r="BL241" i="5"/>
  <c r="BK241" i="5"/>
  <c r="BF241" i="5"/>
  <c r="BE241" i="5"/>
  <c r="AZ241" i="5"/>
  <c r="AY241" i="5"/>
  <c r="AQ241" i="5"/>
  <c r="AO241" i="5"/>
  <c r="K241" i="5" s="1"/>
  <c r="AN241" i="5"/>
  <c r="AM241" i="5"/>
  <c r="AH241" i="5"/>
  <c r="AG241" i="5"/>
  <c r="AB241" i="5"/>
  <c r="AA241" i="5"/>
  <c r="V241" i="5"/>
  <c r="U241" i="5"/>
  <c r="S241" i="5"/>
  <c r="Q241" i="5"/>
  <c r="DH240" i="5"/>
  <c r="DG240" i="5"/>
  <c r="DB240" i="5"/>
  <c r="DA240" i="5"/>
  <c r="CV240" i="5"/>
  <c r="CU240" i="5"/>
  <c r="CM240" i="5"/>
  <c r="CK240" i="5"/>
  <c r="CJ240" i="5"/>
  <c r="CI240" i="5"/>
  <c r="CD240" i="5"/>
  <c r="CC240" i="5"/>
  <c r="BX240" i="5"/>
  <c r="BW240" i="5"/>
  <c r="BR240" i="5"/>
  <c r="BQ240" i="5"/>
  <c r="BO240" i="5"/>
  <c r="BM240" i="5"/>
  <c r="BL240" i="5"/>
  <c r="BK240" i="5"/>
  <c r="BF240" i="5"/>
  <c r="BE240" i="5"/>
  <c r="AZ240" i="5"/>
  <c r="AY240" i="5"/>
  <c r="AQ240" i="5"/>
  <c r="AO240" i="5"/>
  <c r="K240" i="5" s="1"/>
  <c r="AN240" i="5"/>
  <c r="AM240" i="5"/>
  <c r="AH240" i="5"/>
  <c r="AG240" i="5"/>
  <c r="AB240" i="5"/>
  <c r="AA240" i="5"/>
  <c r="V240" i="5"/>
  <c r="U240" i="5"/>
  <c r="S240" i="5"/>
  <c r="Q240" i="5"/>
  <c r="DH239" i="5"/>
  <c r="DG239" i="5"/>
  <c r="DE239" i="5"/>
  <c r="DC239" i="5"/>
  <c r="DB239" i="5"/>
  <c r="DA239" i="5"/>
  <c r="CY239" i="5"/>
  <c r="CW239" i="5"/>
  <c r="CV239" i="5"/>
  <c r="CU239" i="5"/>
  <c r="CS239" i="5"/>
  <c r="CQ239" i="5"/>
  <c r="CP239" i="5"/>
  <c r="CO239" i="5"/>
  <c r="CM239" i="5"/>
  <c r="CK239" i="5"/>
  <c r="CJ239" i="5"/>
  <c r="CI239" i="5"/>
  <c r="CG239" i="5"/>
  <c r="CE239" i="5"/>
  <c r="CD239" i="5"/>
  <c r="CC239" i="5"/>
  <c r="CA239" i="5"/>
  <c r="BY239" i="5"/>
  <c r="BX239" i="5"/>
  <c r="BW239" i="5"/>
  <c r="BU239" i="5"/>
  <c r="BS239" i="5"/>
  <c r="BR239" i="5"/>
  <c r="BQ239" i="5"/>
  <c r="BO239" i="5"/>
  <c r="BM239" i="5"/>
  <c r="BL239" i="5"/>
  <c r="BK239" i="5"/>
  <c r="BI239" i="5"/>
  <c r="BG239" i="5"/>
  <c r="BF239" i="5"/>
  <c r="BE239" i="5"/>
  <c r="BC239" i="5"/>
  <c r="BA239" i="5"/>
  <c r="AZ239" i="5"/>
  <c r="AY239" i="5"/>
  <c r="AW239" i="5"/>
  <c r="AU239" i="5"/>
  <c r="AT239" i="5"/>
  <c r="AS239" i="5"/>
  <c r="AQ239" i="5"/>
  <c r="AO239" i="5"/>
  <c r="AN239" i="5"/>
  <c r="AM239" i="5"/>
  <c r="AK239" i="5"/>
  <c r="AI239" i="5"/>
  <c r="AH239" i="5"/>
  <c r="AG239" i="5"/>
  <c r="AE239" i="5"/>
  <c r="AC239" i="5"/>
  <c r="AB239" i="5"/>
  <c r="AA239" i="5"/>
  <c r="Y239" i="5"/>
  <c r="W239" i="5"/>
  <c r="V239" i="5"/>
  <c r="U239" i="5"/>
  <c r="S239" i="5"/>
  <c r="Q239" i="5"/>
  <c r="P239" i="5"/>
  <c r="O239" i="5"/>
  <c r="M239" i="5"/>
  <c r="K239" i="5"/>
  <c r="DH238" i="5"/>
  <c r="DG238" i="5"/>
  <c r="DB238" i="5"/>
  <c r="DA238" i="5"/>
  <c r="CV238" i="5"/>
  <c r="CU238" i="5"/>
  <c r="CM238" i="5"/>
  <c r="CK238" i="5"/>
  <c r="CJ238" i="5"/>
  <c r="CI238" i="5"/>
  <c r="CD238" i="5"/>
  <c r="CC238" i="5"/>
  <c r="BX238" i="5"/>
  <c r="BW238" i="5"/>
  <c r="BR238" i="5"/>
  <c r="BQ238" i="5"/>
  <c r="BO238" i="5"/>
  <c r="BM238" i="5"/>
  <c r="BL238" i="5"/>
  <c r="BK238" i="5"/>
  <c r="BF238" i="5"/>
  <c r="BE238" i="5"/>
  <c r="AZ238" i="5"/>
  <c r="AY238" i="5"/>
  <c r="AQ238" i="5"/>
  <c r="AO238" i="5"/>
  <c r="K238" i="5" s="1"/>
  <c r="AN238" i="5"/>
  <c r="AM238" i="5"/>
  <c r="AH238" i="5"/>
  <c r="AG238" i="5"/>
  <c r="AB238" i="5"/>
  <c r="AA238" i="5"/>
  <c r="V238" i="5"/>
  <c r="U238" i="5"/>
  <c r="S238" i="5"/>
  <c r="Q238" i="5"/>
  <c r="DH237" i="5"/>
  <c r="DG237" i="5"/>
  <c r="DB237" i="5"/>
  <c r="DA237" i="5"/>
  <c r="CV237" i="5"/>
  <c r="CU237" i="5"/>
  <c r="CM237" i="5"/>
  <c r="CK237" i="5"/>
  <c r="CJ237" i="5"/>
  <c r="CI237" i="5"/>
  <c r="CD237" i="5"/>
  <c r="CC237" i="5"/>
  <c r="BX237" i="5"/>
  <c r="BW237" i="5"/>
  <c r="BR237" i="5"/>
  <c r="BQ237" i="5"/>
  <c r="BO237" i="5"/>
  <c r="BM237" i="5"/>
  <c r="BL237" i="5"/>
  <c r="BK237" i="5"/>
  <c r="BF237" i="5"/>
  <c r="BE237" i="5"/>
  <c r="AZ237" i="5"/>
  <c r="AY237" i="5"/>
  <c r="AQ237" i="5"/>
  <c r="AO237" i="5"/>
  <c r="K237" i="5" s="1"/>
  <c r="AN237" i="5"/>
  <c r="AM237" i="5"/>
  <c r="AH237" i="5"/>
  <c r="AG237" i="5"/>
  <c r="AB237" i="5"/>
  <c r="AA237" i="5"/>
  <c r="V237" i="5"/>
  <c r="U237" i="5"/>
  <c r="S237" i="5"/>
  <c r="Q237" i="5"/>
  <c r="DH236" i="5"/>
  <c r="DG236" i="5"/>
  <c r="DE236" i="5"/>
  <c r="DC236" i="5"/>
  <c r="DB236" i="5"/>
  <c r="DA236" i="5"/>
  <c r="CY236" i="5"/>
  <c r="CW236" i="5"/>
  <c r="CV236" i="5"/>
  <c r="CU236" i="5"/>
  <c r="CS236" i="5"/>
  <c r="CQ236" i="5"/>
  <c r="CP236" i="5"/>
  <c r="CO236" i="5"/>
  <c r="CM236" i="5"/>
  <c r="CK236" i="5"/>
  <c r="CJ236" i="5"/>
  <c r="CI236" i="5"/>
  <c r="CG236" i="5"/>
  <c r="CE236" i="5"/>
  <c r="CD236" i="5"/>
  <c r="CC236" i="5"/>
  <c r="CA236" i="5"/>
  <c r="BY236" i="5"/>
  <c r="BX236" i="5"/>
  <c r="BW236" i="5"/>
  <c r="BU236" i="5"/>
  <c r="BS236" i="5"/>
  <c r="BR236" i="5"/>
  <c r="BQ236" i="5"/>
  <c r="BO236" i="5"/>
  <c r="BM236" i="5"/>
  <c r="BL236" i="5"/>
  <c r="BK236" i="5"/>
  <c r="BI236" i="5"/>
  <c r="BG236" i="5"/>
  <c r="BF236" i="5"/>
  <c r="BE236" i="5"/>
  <c r="BC236" i="5"/>
  <c r="BA236" i="5"/>
  <c r="AZ236" i="5"/>
  <c r="AY236" i="5"/>
  <c r="AW236" i="5"/>
  <c r="AU236" i="5"/>
  <c r="AT236" i="5"/>
  <c r="AS236" i="5"/>
  <c r="AQ236" i="5"/>
  <c r="AO236" i="5"/>
  <c r="AN236" i="5"/>
  <c r="AM236" i="5"/>
  <c r="AK236" i="5"/>
  <c r="AI236" i="5"/>
  <c r="AH236" i="5"/>
  <c r="AG236" i="5"/>
  <c r="AE236" i="5"/>
  <c r="AC236" i="5"/>
  <c r="AB236" i="5"/>
  <c r="AA236" i="5"/>
  <c r="Y236" i="5"/>
  <c r="W236" i="5"/>
  <c r="V236" i="5"/>
  <c r="U236" i="5"/>
  <c r="S236" i="5"/>
  <c r="Q236" i="5"/>
  <c r="P236" i="5"/>
  <c r="O236" i="5"/>
  <c r="M236" i="5"/>
  <c r="K236" i="5"/>
  <c r="DH235" i="5"/>
  <c r="DG235" i="5"/>
  <c r="DE235" i="5"/>
  <c r="DC235" i="5"/>
  <c r="DB235" i="5"/>
  <c r="DA235" i="5"/>
  <c r="CY235" i="5"/>
  <c r="CW235" i="5"/>
  <c r="CV235" i="5"/>
  <c r="CU235" i="5"/>
  <c r="CS235" i="5"/>
  <c r="CQ235" i="5"/>
  <c r="CP235" i="5"/>
  <c r="CO235" i="5"/>
  <c r="CM235" i="5"/>
  <c r="CK235" i="5"/>
  <c r="CJ235" i="5"/>
  <c r="CI235" i="5"/>
  <c r="CG235" i="5"/>
  <c r="CE235" i="5"/>
  <c r="CD235" i="5"/>
  <c r="CC235" i="5"/>
  <c r="CA235" i="5"/>
  <c r="BY235" i="5"/>
  <c r="BX235" i="5"/>
  <c r="BW235" i="5"/>
  <c r="BU235" i="5"/>
  <c r="BS235" i="5"/>
  <c r="BR235" i="5"/>
  <c r="BQ235" i="5"/>
  <c r="BO235" i="5"/>
  <c r="BM235" i="5"/>
  <c r="BL235" i="5"/>
  <c r="BK235" i="5"/>
  <c r="BI235" i="5"/>
  <c r="BG235" i="5"/>
  <c r="BF235" i="5"/>
  <c r="BE235" i="5"/>
  <c r="BC235" i="5"/>
  <c r="BA235" i="5"/>
  <c r="AZ235" i="5"/>
  <c r="AY235" i="5"/>
  <c r="AW235" i="5"/>
  <c r="AU235" i="5"/>
  <c r="AT235" i="5"/>
  <c r="AS235" i="5"/>
  <c r="AQ235" i="5"/>
  <c r="AO235" i="5"/>
  <c r="AN235" i="5"/>
  <c r="AM235" i="5"/>
  <c r="AK235" i="5"/>
  <c r="AI235" i="5"/>
  <c r="AH235" i="5"/>
  <c r="AG235" i="5"/>
  <c r="AE235" i="5"/>
  <c r="AC235" i="5"/>
  <c r="AB235" i="5"/>
  <c r="AA235" i="5"/>
  <c r="Y235" i="5"/>
  <c r="W235" i="5"/>
  <c r="V235" i="5"/>
  <c r="U235" i="5"/>
  <c r="S235" i="5"/>
  <c r="Q235" i="5"/>
  <c r="P235" i="5"/>
  <c r="O235" i="5"/>
  <c r="M235" i="5"/>
  <c r="K235" i="5"/>
  <c r="DH234" i="5"/>
  <c r="DG234" i="5"/>
  <c r="DE234" i="5"/>
  <c r="DC234" i="5"/>
  <c r="DB234" i="5"/>
  <c r="DA234" i="5"/>
  <c r="CY234" i="5"/>
  <c r="CW234" i="5"/>
  <c r="CV234" i="5"/>
  <c r="CU234" i="5"/>
  <c r="CS234" i="5"/>
  <c r="CQ234" i="5"/>
  <c r="CP234" i="5"/>
  <c r="CO234" i="5"/>
  <c r="CM234" i="5"/>
  <c r="CK234" i="5"/>
  <c r="CJ234" i="5"/>
  <c r="CI234" i="5"/>
  <c r="CG234" i="5"/>
  <c r="CE234" i="5"/>
  <c r="CD234" i="5"/>
  <c r="CC234" i="5"/>
  <c r="CA234" i="5"/>
  <c r="BY234" i="5"/>
  <c r="BX234" i="5"/>
  <c r="BW234" i="5"/>
  <c r="BU234" i="5"/>
  <c r="BS234" i="5"/>
  <c r="BR234" i="5"/>
  <c r="BQ234" i="5"/>
  <c r="BO234" i="5"/>
  <c r="BM234" i="5"/>
  <c r="BL234" i="5"/>
  <c r="BK234" i="5"/>
  <c r="BI234" i="5"/>
  <c r="BG234" i="5"/>
  <c r="BF234" i="5"/>
  <c r="BE234" i="5"/>
  <c r="BC234" i="5"/>
  <c r="BA234" i="5"/>
  <c r="AZ234" i="5"/>
  <c r="AY234" i="5"/>
  <c r="AW234" i="5"/>
  <c r="AU234" i="5"/>
  <c r="AT234" i="5"/>
  <c r="AS234" i="5"/>
  <c r="AQ234" i="5"/>
  <c r="AO234" i="5"/>
  <c r="AN234" i="5"/>
  <c r="AM234" i="5"/>
  <c r="AK234" i="5"/>
  <c r="AI234" i="5"/>
  <c r="AH234" i="5"/>
  <c r="AG234" i="5"/>
  <c r="AE234" i="5"/>
  <c r="AC234" i="5"/>
  <c r="AB234" i="5"/>
  <c r="AA234" i="5"/>
  <c r="Y234" i="5"/>
  <c r="W234" i="5"/>
  <c r="V234" i="5"/>
  <c r="U234" i="5"/>
  <c r="S234" i="5"/>
  <c r="Q234" i="5"/>
  <c r="P234" i="5"/>
  <c r="O234" i="5"/>
  <c r="M234" i="5"/>
  <c r="K234" i="5"/>
  <c r="DH233" i="5"/>
  <c r="DC233" i="5"/>
  <c r="DB233" i="5"/>
  <c r="CW233" i="5"/>
  <c r="CV233" i="5"/>
  <c r="CQ233" i="5"/>
  <c r="CK233" i="5"/>
  <c r="CJ233" i="5"/>
  <c r="CE233" i="5"/>
  <c r="CD233" i="5"/>
  <c r="BY233" i="5"/>
  <c r="BX233" i="5"/>
  <c r="BS233" i="5"/>
  <c r="BM233" i="5"/>
  <c r="BL233" i="5"/>
  <c r="BG233" i="5"/>
  <c r="BF233" i="5"/>
  <c r="BA233" i="5"/>
  <c r="AZ233" i="5"/>
  <c r="AU233" i="5"/>
  <c r="AO233" i="5"/>
  <c r="AN233" i="5"/>
  <c r="AI233" i="5"/>
  <c r="AH233" i="5"/>
  <c r="AC233" i="5"/>
  <c r="AB233" i="5"/>
  <c r="W233" i="5"/>
  <c r="Q233" i="5"/>
  <c r="K233" i="5"/>
  <c r="DH232" i="5"/>
  <c r="DG232" i="5"/>
  <c r="DB232" i="5"/>
  <c r="DA232" i="5"/>
  <c r="CV232" i="5"/>
  <c r="CU232" i="5"/>
  <c r="CM232" i="5"/>
  <c r="CK232" i="5"/>
  <c r="CJ232" i="5"/>
  <c r="CI232" i="5"/>
  <c r="CD232" i="5"/>
  <c r="CC232" i="5"/>
  <c r="BX232" i="5"/>
  <c r="BW232" i="5"/>
  <c r="BR232" i="5"/>
  <c r="BQ232" i="5"/>
  <c r="BO232" i="5"/>
  <c r="BM232" i="5"/>
  <c r="BL232" i="5"/>
  <c r="BK232" i="5"/>
  <c r="BF232" i="5"/>
  <c r="BE232" i="5"/>
  <c r="AZ232" i="5"/>
  <c r="AY232" i="5"/>
  <c r="AQ232" i="5"/>
  <c r="AO232" i="5"/>
  <c r="K232" i="5" s="1"/>
  <c r="AN232" i="5"/>
  <c r="AM232" i="5"/>
  <c r="AH232" i="5"/>
  <c r="AG232" i="5"/>
  <c r="AB232" i="5"/>
  <c r="AA232" i="5"/>
  <c r="V232" i="5"/>
  <c r="U232" i="5"/>
  <c r="S232" i="5"/>
  <c r="Q232" i="5"/>
  <c r="A232" i="5"/>
  <c r="DH231" i="5"/>
  <c r="DG231" i="5"/>
  <c r="DB231" i="5"/>
  <c r="DA231" i="5"/>
  <c r="CV231" i="5"/>
  <c r="CU231" i="5"/>
  <c r="CO231" i="5"/>
  <c r="CM231" i="5"/>
  <c r="CP231" i="5" s="1"/>
  <c r="CK231" i="5"/>
  <c r="CJ231" i="5"/>
  <c r="CI231" i="5"/>
  <c r="CD231" i="5"/>
  <c r="CC231" i="5"/>
  <c r="BX231" i="5"/>
  <c r="BW231" i="5"/>
  <c r="BO231" i="5"/>
  <c r="BQ231" i="5" s="1"/>
  <c r="BM231" i="5"/>
  <c r="BR231" i="5" s="1"/>
  <c r="BL231" i="5"/>
  <c r="BK231" i="5"/>
  <c r="BF231" i="5"/>
  <c r="BE231" i="5"/>
  <c r="AZ231" i="5"/>
  <c r="AY231" i="5"/>
  <c r="AS231" i="5"/>
  <c r="AQ231" i="5"/>
  <c r="AT231" i="5" s="1"/>
  <c r="AO231" i="5"/>
  <c r="AN231" i="5"/>
  <c r="AM231" i="5"/>
  <c r="AH231" i="5"/>
  <c r="AG231" i="5"/>
  <c r="AB231" i="5"/>
  <c r="AA231" i="5"/>
  <c r="S231" i="5"/>
  <c r="U231" i="5" s="1"/>
  <c r="Q231" i="5"/>
  <c r="V231" i="5" s="1"/>
  <c r="DH230" i="5"/>
  <c r="DG230" i="5"/>
  <c r="DB230" i="5"/>
  <c r="DA230" i="5"/>
  <c r="CV230" i="5"/>
  <c r="CU230" i="5"/>
  <c r="CO230" i="5"/>
  <c r="CM230" i="5"/>
  <c r="CP230" i="5" s="1"/>
  <c r="CK230" i="5"/>
  <c r="CJ230" i="5"/>
  <c r="CI230" i="5"/>
  <c r="CD230" i="5"/>
  <c r="CC230" i="5"/>
  <c r="BX230" i="5"/>
  <c r="BW230" i="5"/>
  <c r="BO230" i="5"/>
  <c r="BM230" i="5"/>
  <c r="BR230" i="5" s="1"/>
  <c r="BL230" i="5"/>
  <c r="BK230" i="5"/>
  <c r="BF230" i="5"/>
  <c r="BE230" i="5"/>
  <c r="AZ230" i="5"/>
  <c r="AY230" i="5"/>
  <c r="AS230" i="5"/>
  <c r="AQ230" i="5"/>
  <c r="AT230" i="5" s="1"/>
  <c r="AO230" i="5"/>
  <c r="AN230" i="5"/>
  <c r="AM230" i="5"/>
  <c r="AH230" i="5"/>
  <c r="AG230" i="5"/>
  <c r="AB230" i="5"/>
  <c r="AA230" i="5"/>
  <c r="S230" i="5"/>
  <c r="U230" i="5" s="1"/>
  <c r="Q230" i="5"/>
  <c r="V230" i="5" s="1"/>
  <c r="DE229" i="5"/>
  <c r="DC229" i="5"/>
  <c r="DH229" i="5" s="1"/>
  <c r="CY229" i="5"/>
  <c r="DA229" i="5" s="1"/>
  <c r="CW229" i="5"/>
  <c r="DB229" i="5" s="1"/>
  <c r="CS229" i="5"/>
  <c r="CQ229" i="5"/>
  <c r="CV229" i="5" s="1"/>
  <c r="CM229" i="5"/>
  <c r="CG229" i="5"/>
  <c r="CE229" i="5"/>
  <c r="CJ229" i="5" s="1"/>
  <c r="CA229" i="5"/>
  <c r="CC229" i="5" s="1"/>
  <c r="BY229" i="5"/>
  <c r="CD229" i="5" s="1"/>
  <c r="BU229" i="5"/>
  <c r="BS229" i="5"/>
  <c r="BX229" i="5" s="1"/>
  <c r="BO229" i="5"/>
  <c r="BI229" i="5"/>
  <c r="BG229" i="5"/>
  <c r="BL229" i="5" s="1"/>
  <c r="BC229" i="5"/>
  <c r="BE229" i="5" s="1"/>
  <c r="BA229" i="5"/>
  <c r="BF229" i="5" s="1"/>
  <c r="AW229" i="5"/>
  <c r="AU229" i="5"/>
  <c r="AZ229" i="5" s="1"/>
  <c r="AQ229" i="5"/>
  <c r="AK229" i="5"/>
  <c r="AI229" i="5"/>
  <c r="AN229" i="5" s="1"/>
  <c r="AE229" i="5"/>
  <c r="AG229" i="5" s="1"/>
  <c r="AC229" i="5"/>
  <c r="AH229" i="5" s="1"/>
  <c r="Y229" i="5"/>
  <c r="W229" i="5"/>
  <c r="AB229" i="5" s="1"/>
  <c r="S229" i="5"/>
  <c r="M229" i="5"/>
  <c r="DE228" i="5"/>
  <c r="CY228" i="5"/>
  <c r="CW228" i="5"/>
  <c r="DB228" i="5" s="1"/>
  <c r="CS228" i="5"/>
  <c r="CM228" i="5"/>
  <c r="CG228" i="5"/>
  <c r="CA228" i="5"/>
  <c r="BY228" i="5"/>
  <c r="CD228" i="5" s="1"/>
  <c r="BU228" i="5"/>
  <c r="BO228" i="5"/>
  <c r="BI228" i="5"/>
  <c r="BC228" i="5"/>
  <c r="BA228" i="5"/>
  <c r="BF228" i="5" s="1"/>
  <c r="AW228" i="5"/>
  <c r="AQ228" i="5"/>
  <c r="AK228" i="5"/>
  <c r="AE228" i="5"/>
  <c r="AC228" i="5"/>
  <c r="AH228" i="5" s="1"/>
  <c r="Y228" i="5"/>
  <c r="S228" i="5"/>
  <c r="M228" i="5"/>
  <c r="DH227" i="5"/>
  <c r="DG227" i="5"/>
  <c r="DB227" i="5"/>
  <c r="DA227" i="5"/>
  <c r="CV227" i="5"/>
  <c r="CU227" i="5"/>
  <c r="CO227" i="5"/>
  <c r="CM227" i="5"/>
  <c r="CP227" i="5" s="1"/>
  <c r="CK227" i="5"/>
  <c r="CJ227" i="5"/>
  <c r="CI227" i="5"/>
  <c r="CD227" i="5"/>
  <c r="CC227" i="5"/>
  <c r="BX227" i="5"/>
  <c r="BW227" i="5"/>
  <c r="BO227" i="5"/>
  <c r="BQ227" i="5" s="1"/>
  <c r="BM227" i="5"/>
  <c r="BR227" i="5" s="1"/>
  <c r="BL227" i="5"/>
  <c r="BK227" i="5"/>
  <c r="BF227" i="5"/>
  <c r="BE227" i="5"/>
  <c r="AZ227" i="5"/>
  <c r="AY227" i="5"/>
  <c r="AS227" i="5"/>
  <c r="AQ227" i="5"/>
  <c r="AT227" i="5" s="1"/>
  <c r="AO227" i="5"/>
  <c r="AN227" i="5"/>
  <c r="AM227" i="5"/>
  <c r="AH227" i="5"/>
  <c r="AG227" i="5"/>
  <c r="AB227" i="5"/>
  <c r="AA227" i="5"/>
  <c r="S227" i="5"/>
  <c r="Q227" i="5"/>
  <c r="V227" i="5" s="1"/>
  <c r="A227" i="5"/>
  <c r="DH226" i="5"/>
  <c r="DG226" i="5"/>
  <c r="DB226" i="5"/>
  <c r="DA226" i="5"/>
  <c r="CV226" i="5"/>
  <c r="CU226" i="5"/>
  <c r="CP226" i="5"/>
  <c r="CO226" i="5"/>
  <c r="CM226" i="5"/>
  <c r="CK226" i="5"/>
  <c r="CJ226" i="5"/>
  <c r="CI226" i="5"/>
  <c r="CD226" i="5"/>
  <c r="CC226" i="5"/>
  <c r="BX226" i="5"/>
  <c r="BW226" i="5"/>
  <c r="BO226" i="5"/>
  <c r="BM226" i="5"/>
  <c r="BL226" i="5"/>
  <c r="BK226" i="5"/>
  <c r="BF226" i="5"/>
  <c r="BE226" i="5"/>
  <c r="AZ226" i="5"/>
  <c r="AY226" i="5"/>
  <c r="AT226" i="5"/>
  <c r="AS226" i="5"/>
  <c r="AQ226" i="5"/>
  <c r="AO226" i="5"/>
  <c r="AN226" i="5"/>
  <c r="AM226" i="5"/>
  <c r="AH226" i="5"/>
  <c r="AG226" i="5"/>
  <c r="AB226" i="5"/>
  <c r="AA226" i="5"/>
  <c r="S226" i="5"/>
  <c r="M226" i="5" s="1"/>
  <c r="Q226" i="5"/>
  <c r="K226" i="5"/>
  <c r="DH225" i="5"/>
  <c r="DG225" i="5"/>
  <c r="DB225" i="5"/>
  <c r="DA225" i="5"/>
  <c r="CV225" i="5"/>
  <c r="CU225" i="5"/>
  <c r="CP225" i="5"/>
  <c r="CO225" i="5"/>
  <c r="CM225" i="5"/>
  <c r="CK225" i="5"/>
  <c r="CJ225" i="5"/>
  <c r="CI225" i="5"/>
  <c r="CD225" i="5"/>
  <c r="CC225" i="5"/>
  <c r="BX225" i="5"/>
  <c r="BW225" i="5"/>
  <c r="BO225" i="5"/>
  <c r="BM225" i="5"/>
  <c r="BL225" i="5"/>
  <c r="BK225" i="5"/>
  <c r="BF225" i="5"/>
  <c r="BE225" i="5"/>
  <c r="AZ225" i="5"/>
  <c r="AY225" i="5"/>
  <c r="AT225" i="5"/>
  <c r="AS225" i="5"/>
  <c r="AQ225" i="5"/>
  <c r="AO225" i="5"/>
  <c r="AN225" i="5"/>
  <c r="AM225" i="5"/>
  <c r="AH225" i="5"/>
  <c r="AG225" i="5"/>
  <c r="AB225" i="5"/>
  <c r="AA225" i="5"/>
  <c r="S225" i="5"/>
  <c r="Q225" i="5"/>
  <c r="M225" i="5"/>
  <c r="K225" i="5"/>
  <c r="DE224" i="5"/>
  <c r="DC224" i="5"/>
  <c r="CY224" i="5"/>
  <c r="CY223" i="5" s="1"/>
  <c r="CW224" i="5"/>
  <c r="CS224" i="5"/>
  <c r="CQ224" i="5"/>
  <c r="CM224" i="5"/>
  <c r="CK224" i="5"/>
  <c r="CG224" i="5"/>
  <c r="CE224" i="5"/>
  <c r="CA224" i="5"/>
  <c r="CA223" i="5" s="1"/>
  <c r="BY224" i="5"/>
  <c r="BU224" i="5"/>
  <c r="BS224" i="5"/>
  <c r="BO224" i="5"/>
  <c r="BM224" i="5"/>
  <c r="BI224" i="5"/>
  <c r="BG224" i="5"/>
  <c r="BC224" i="5"/>
  <c r="BC223" i="5" s="1"/>
  <c r="BA224" i="5"/>
  <c r="AW224" i="5"/>
  <c r="AU224" i="5"/>
  <c r="AQ224" i="5"/>
  <c r="AO224" i="5"/>
  <c r="AK224" i="5"/>
  <c r="AI224" i="5"/>
  <c r="AE224" i="5"/>
  <c r="AE223" i="5" s="1"/>
  <c r="AC224" i="5"/>
  <c r="Y224" i="5"/>
  <c r="W224" i="5"/>
  <c r="S224" i="5"/>
  <c r="M224" i="5" s="1"/>
  <c r="Q224" i="5"/>
  <c r="K224" i="5"/>
  <c r="DE223" i="5"/>
  <c r="DC223" i="5"/>
  <c r="CW223" i="5"/>
  <c r="CS223" i="5"/>
  <c r="CQ223" i="5"/>
  <c r="CK223" i="5"/>
  <c r="CG223" i="5"/>
  <c r="CE223" i="5"/>
  <c r="BY223" i="5"/>
  <c r="BU223" i="5"/>
  <c r="BO223" i="5" s="1"/>
  <c r="BS223" i="5"/>
  <c r="BM223" i="5"/>
  <c r="BI223" i="5"/>
  <c r="BG223" i="5"/>
  <c r="BA223" i="5"/>
  <c r="AW223" i="5"/>
  <c r="AU223" i="5"/>
  <c r="AO223" i="5"/>
  <c r="AK223" i="5"/>
  <c r="AI223" i="5"/>
  <c r="AC223" i="5"/>
  <c r="Y223" i="5"/>
  <c r="S223" i="5" s="1"/>
  <c r="W223" i="5"/>
  <c r="Q223" i="5"/>
  <c r="K223" i="5"/>
  <c r="DH221" i="5"/>
  <c r="DG221" i="5"/>
  <c r="DB221" i="5"/>
  <c r="DA221" i="5"/>
  <c r="CV221" i="5"/>
  <c r="CU221" i="5"/>
  <c r="CP221" i="5"/>
  <c r="CO221" i="5"/>
  <c r="CM221" i="5"/>
  <c r="CK221" i="5"/>
  <c r="CJ221" i="5"/>
  <c r="CI221" i="5"/>
  <c r="CD221" i="5"/>
  <c r="CC221" i="5"/>
  <c r="BX221" i="5"/>
  <c r="BW221" i="5"/>
  <c r="BO221" i="5"/>
  <c r="BM221" i="5"/>
  <c r="BL221" i="5"/>
  <c r="BK221" i="5"/>
  <c r="BF221" i="5"/>
  <c r="BE221" i="5"/>
  <c r="AZ221" i="5"/>
  <c r="AY221" i="5"/>
  <c r="AT221" i="5"/>
  <c r="AS221" i="5"/>
  <c r="AQ221" i="5"/>
  <c r="AO221" i="5"/>
  <c r="AN221" i="5"/>
  <c r="AM221" i="5"/>
  <c r="AH221" i="5"/>
  <c r="AG221" i="5"/>
  <c r="AB221" i="5"/>
  <c r="AA221" i="5"/>
  <c r="S221" i="5"/>
  <c r="M221" i="5" s="1"/>
  <c r="Q221" i="5"/>
  <c r="K221" i="5"/>
  <c r="DE220" i="5"/>
  <c r="DC220" i="5"/>
  <c r="DC217" i="5" s="1"/>
  <c r="DC216" i="5" s="1"/>
  <c r="CY220" i="5"/>
  <c r="CW220" i="5"/>
  <c r="CW217" i="5" s="1"/>
  <c r="CW216" i="5" s="1"/>
  <c r="CS220" i="5"/>
  <c r="CM220" i="5" s="1"/>
  <c r="CQ220" i="5"/>
  <c r="CQ217" i="5" s="1"/>
  <c r="CK220" i="5"/>
  <c r="CG220" i="5"/>
  <c r="CE220" i="5"/>
  <c r="CE217" i="5" s="1"/>
  <c r="CE216" i="5" s="1"/>
  <c r="CA220" i="5"/>
  <c r="BY220" i="5"/>
  <c r="BY217" i="5" s="1"/>
  <c r="BY216" i="5" s="1"/>
  <c r="BU220" i="5"/>
  <c r="BO220" i="5" s="1"/>
  <c r="BS220" i="5"/>
  <c r="BS217" i="5" s="1"/>
  <c r="BM220" i="5"/>
  <c r="BI220" i="5"/>
  <c r="BG220" i="5"/>
  <c r="BG217" i="5" s="1"/>
  <c r="BG216" i="5" s="1"/>
  <c r="BC220" i="5"/>
  <c r="BA220" i="5"/>
  <c r="BA217" i="5" s="1"/>
  <c r="BA216" i="5" s="1"/>
  <c r="AW220" i="5"/>
  <c r="AQ220" i="5" s="1"/>
  <c r="AU220" i="5"/>
  <c r="AU217" i="5" s="1"/>
  <c r="AO220" i="5"/>
  <c r="AK220" i="5"/>
  <c r="AI220" i="5"/>
  <c r="AI217" i="5" s="1"/>
  <c r="AI216" i="5" s="1"/>
  <c r="AE220" i="5"/>
  <c r="AC220" i="5"/>
  <c r="AC217" i="5" s="1"/>
  <c r="AC216" i="5" s="1"/>
  <c r="Y220" i="5"/>
  <c r="S220" i="5" s="1"/>
  <c r="W220" i="5"/>
  <c r="W217" i="5" s="1"/>
  <c r="Q220" i="5"/>
  <c r="K220" i="5"/>
  <c r="A220" i="5"/>
  <c r="DG219" i="5"/>
  <c r="DE219" i="5"/>
  <c r="DH219" i="5" s="1"/>
  <c r="DC219" i="5"/>
  <c r="DA219" i="5"/>
  <c r="CY219" i="5"/>
  <c r="DB219" i="5" s="1"/>
  <c r="CW219" i="5"/>
  <c r="CU219" i="5"/>
  <c r="CS219" i="5"/>
  <c r="CV219" i="5" s="1"/>
  <c r="CQ219" i="5"/>
  <c r="CO219" i="5"/>
  <c r="CM219" i="5"/>
  <c r="CP219" i="5" s="1"/>
  <c r="CK219" i="5"/>
  <c r="CI219" i="5"/>
  <c r="CG219" i="5"/>
  <c r="CJ219" i="5" s="1"/>
  <c r="CE219" i="5"/>
  <c r="CC219" i="5"/>
  <c r="CA219" i="5"/>
  <c r="CD219" i="5" s="1"/>
  <c r="BY219" i="5"/>
  <c r="BW219" i="5"/>
  <c r="BU219" i="5"/>
  <c r="BX219" i="5" s="1"/>
  <c r="BS219" i="5"/>
  <c r="BQ219" i="5"/>
  <c r="BO219" i="5"/>
  <c r="BR219" i="5" s="1"/>
  <c r="BM219" i="5"/>
  <c r="BK219" i="5"/>
  <c r="BI219" i="5"/>
  <c r="BL219" i="5" s="1"/>
  <c r="BG219" i="5"/>
  <c r="BE219" i="5"/>
  <c r="BC219" i="5"/>
  <c r="BF219" i="5" s="1"/>
  <c r="BA219" i="5"/>
  <c r="AY219" i="5"/>
  <c r="AW219" i="5"/>
  <c r="AZ219" i="5" s="1"/>
  <c r="AU219" i="5"/>
  <c r="AS219" i="5"/>
  <c r="AQ219" i="5"/>
  <c r="AT219" i="5" s="1"/>
  <c r="AO219" i="5"/>
  <c r="AM219" i="5"/>
  <c r="AK219" i="5"/>
  <c r="AN219" i="5" s="1"/>
  <c r="AI219" i="5"/>
  <c r="AG219" i="5"/>
  <c r="AE219" i="5"/>
  <c r="AH219" i="5" s="1"/>
  <c r="AC219" i="5"/>
  <c r="AA219" i="5"/>
  <c r="Y219" i="5"/>
  <c r="AB219" i="5" s="1"/>
  <c r="W219" i="5"/>
  <c r="U219" i="5"/>
  <c r="S219" i="5"/>
  <c r="V219" i="5" s="1"/>
  <c r="Q219" i="5"/>
  <c r="O219" i="5"/>
  <c r="M219" i="5"/>
  <c r="P219" i="5" s="1"/>
  <c r="K219" i="5"/>
  <c r="DG218" i="5"/>
  <c r="DE218" i="5"/>
  <c r="DH218" i="5" s="1"/>
  <c r="DC218" i="5"/>
  <c r="DA218" i="5"/>
  <c r="CY218" i="5"/>
  <c r="DB218" i="5" s="1"/>
  <c r="CW218" i="5"/>
  <c r="CU218" i="5"/>
  <c r="CS218" i="5"/>
  <c r="CV218" i="5" s="1"/>
  <c r="CQ218" i="5"/>
  <c r="CO218" i="5"/>
  <c r="CM218" i="5"/>
  <c r="CP218" i="5" s="1"/>
  <c r="CK218" i="5"/>
  <c r="CI218" i="5"/>
  <c r="CG218" i="5"/>
  <c r="CJ218" i="5" s="1"/>
  <c r="CE218" i="5"/>
  <c r="CC218" i="5"/>
  <c r="CA218" i="5"/>
  <c r="CD218" i="5" s="1"/>
  <c r="BY218" i="5"/>
  <c r="BW218" i="5"/>
  <c r="BU218" i="5"/>
  <c r="BX218" i="5" s="1"/>
  <c r="BS218" i="5"/>
  <c r="BQ218" i="5"/>
  <c r="BO218" i="5"/>
  <c r="BR218" i="5" s="1"/>
  <c r="BM218" i="5"/>
  <c r="BK218" i="5"/>
  <c r="BI218" i="5"/>
  <c r="BL218" i="5" s="1"/>
  <c r="BG218" i="5"/>
  <c r="BE218" i="5"/>
  <c r="BC218" i="5"/>
  <c r="BF218" i="5" s="1"/>
  <c r="BA218" i="5"/>
  <c r="AY218" i="5"/>
  <c r="AW218" i="5"/>
  <c r="AZ218" i="5" s="1"/>
  <c r="AU218" i="5"/>
  <c r="AS218" i="5"/>
  <c r="AQ218" i="5"/>
  <c r="AT218" i="5" s="1"/>
  <c r="AO218" i="5"/>
  <c r="AM218" i="5"/>
  <c r="AK218" i="5"/>
  <c r="AN218" i="5" s="1"/>
  <c r="AI218" i="5"/>
  <c r="AG218" i="5"/>
  <c r="AE218" i="5"/>
  <c r="AH218" i="5" s="1"/>
  <c r="AC218" i="5"/>
  <c r="AA218" i="5"/>
  <c r="Y218" i="5"/>
  <c r="AB218" i="5" s="1"/>
  <c r="W218" i="5"/>
  <c r="U218" i="5"/>
  <c r="S218" i="5"/>
  <c r="V218" i="5" s="1"/>
  <c r="Q218" i="5"/>
  <c r="O218" i="5"/>
  <c r="M218" i="5"/>
  <c r="P218" i="5" s="1"/>
  <c r="K218" i="5"/>
  <c r="DH215" i="5"/>
  <c r="DG215" i="5"/>
  <c r="DB215" i="5"/>
  <c r="DA215" i="5"/>
  <c r="CV215" i="5"/>
  <c r="CU215" i="5"/>
  <c r="CM215" i="5"/>
  <c r="CO215" i="5" s="1"/>
  <c r="CK215" i="5"/>
  <c r="CP215" i="5" s="1"/>
  <c r="CJ215" i="5"/>
  <c r="CI215" i="5"/>
  <c r="CD215" i="5"/>
  <c r="CC215" i="5"/>
  <c r="BX215" i="5"/>
  <c r="BW215" i="5"/>
  <c r="BQ215" i="5"/>
  <c r="BO215" i="5"/>
  <c r="BR215" i="5" s="1"/>
  <c r="BM215" i="5"/>
  <c r="BL215" i="5"/>
  <c r="BK215" i="5"/>
  <c r="BF215" i="5"/>
  <c r="BE215" i="5"/>
  <c r="AZ215" i="5"/>
  <c r="AY215" i="5"/>
  <c r="AQ215" i="5"/>
  <c r="AO215" i="5"/>
  <c r="AN215" i="5"/>
  <c r="AM215" i="5"/>
  <c r="AH215" i="5"/>
  <c r="AG215" i="5"/>
  <c r="AB215" i="5"/>
  <c r="AA215" i="5"/>
  <c r="U215" i="5"/>
  <c r="S215" i="5"/>
  <c r="V215" i="5" s="1"/>
  <c r="Q215" i="5"/>
  <c r="M215" i="5"/>
  <c r="DH214" i="5"/>
  <c r="DG214" i="5"/>
  <c r="DB214" i="5"/>
  <c r="DA214" i="5"/>
  <c r="CV214" i="5"/>
  <c r="CU214" i="5"/>
  <c r="CM214" i="5"/>
  <c r="CO214" i="5" s="1"/>
  <c r="CK214" i="5"/>
  <c r="CP214" i="5" s="1"/>
  <c r="CJ214" i="5"/>
  <c r="CI214" i="5"/>
  <c r="CD214" i="5"/>
  <c r="CC214" i="5"/>
  <c r="BX214" i="5"/>
  <c r="BW214" i="5"/>
  <c r="BQ214" i="5"/>
  <c r="BO214" i="5"/>
  <c r="BR214" i="5" s="1"/>
  <c r="BM214" i="5"/>
  <c r="BL214" i="5"/>
  <c r="BK214" i="5"/>
  <c r="BF214" i="5"/>
  <c r="BE214" i="5"/>
  <c r="AZ214" i="5"/>
  <c r="AY214" i="5"/>
  <c r="AQ214" i="5"/>
  <c r="AO214" i="5"/>
  <c r="AN214" i="5"/>
  <c r="AM214" i="5"/>
  <c r="AH214" i="5"/>
  <c r="AG214" i="5"/>
  <c r="AB214" i="5"/>
  <c r="AA214" i="5"/>
  <c r="U214" i="5"/>
  <c r="S214" i="5"/>
  <c r="V214" i="5" s="1"/>
  <c r="Q214" i="5"/>
  <c r="M214" i="5"/>
  <c r="DH213" i="5"/>
  <c r="DG213" i="5"/>
  <c r="DB213" i="5"/>
  <c r="DA213" i="5"/>
  <c r="CV213" i="5"/>
  <c r="CU213" i="5"/>
  <c r="CM213" i="5"/>
  <c r="CO213" i="5" s="1"/>
  <c r="CK213" i="5"/>
  <c r="CP213" i="5" s="1"/>
  <c r="CJ213" i="5"/>
  <c r="CI213" i="5"/>
  <c r="CD213" i="5"/>
  <c r="CC213" i="5"/>
  <c r="BX213" i="5"/>
  <c r="BW213" i="5"/>
  <c r="BQ213" i="5"/>
  <c r="BO213" i="5"/>
  <c r="BR213" i="5" s="1"/>
  <c r="BM213" i="5"/>
  <c r="BL213" i="5"/>
  <c r="BK213" i="5"/>
  <c r="BF213" i="5"/>
  <c r="BE213" i="5"/>
  <c r="AZ213" i="5"/>
  <c r="AY213" i="5"/>
  <c r="AQ213" i="5"/>
  <c r="AO213" i="5"/>
  <c r="AN213" i="5"/>
  <c r="AM213" i="5"/>
  <c r="AH213" i="5"/>
  <c r="AG213" i="5"/>
  <c r="AB213" i="5"/>
  <c r="AA213" i="5"/>
  <c r="U213" i="5"/>
  <c r="S213" i="5"/>
  <c r="V213" i="5" s="1"/>
  <c r="Q213" i="5"/>
  <c r="M213" i="5"/>
  <c r="DH212" i="5"/>
  <c r="DG212" i="5"/>
  <c r="DB212" i="5"/>
  <c r="DA212" i="5"/>
  <c r="CV212" i="5"/>
  <c r="CU212" i="5"/>
  <c r="CM212" i="5"/>
  <c r="CO212" i="5" s="1"/>
  <c r="CK212" i="5"/>
  <c r="CP212" i="5" s="1"/>
  <c r="CJ212" i="5"/>
  <c r="CI212" i="5"/>
  <c r="CD212" i="5"/>
  <c r="CC212" i="5"/>
  <c r="BX212" i="5"/>
  <c r="BW212" i="5"/>
  <c r="BQ212" i="5"/>
  <c r="BO212" i="5"/>
  <c r="BR212" i="5" s="1"/>
  <c r="BM212" i="5"/>
  <c r="BL212" i="5"/>
  <c r="BK212" i="5"/>
  <c r="BF212" i="5"/>
  <c r="BE212" i="5"/>
  <c r="AZ212" i="5"/>
  <c r="AY212" i="5"/>
  <c r="AQ212" i="5"/>
  <c r="AO212" i="5"/>
  <c r="AN212" i="5"/>
  <c r="AM212" i="5"/>
  <c r="AH212" i="5"/>
  <c r="AG212" i="5"/>
  <c r="AB212" i="5"/>
  <c r="AA212" i="5"/>
  <c r="U212" i="5"/>
  <c r="S212" i="5"/>
  <c r="V212" i="5" s="1"/>
  <c r="Q212" i="5"/>
  <c r="M212" i="5"/>
  <c r="A212" i="5"/>
  <c r="DH211" i="5"/>
  <c r="DG211" i="5"/>
  <c r="DB211" i="5"/>
  <c r="DA211" i="5"/>
  <c r="CV211" i="5"/>
  <c r="CU211" i="5"/>
  <c r="CM211" i="5"/>
  <c r="CK211" i="5"/>
  <c r="CJ211" i="5"/>
  <c r="CI211" i="5"/>
  <c r="CD211" i="5"/>
  <c r="CC211" i="5"/>
  <c r="BX211" i="5"/>
  <c r="BW211" i="5"/>
  <c r="BR211" i="5"/>
  <c r="BQ211" i="5"/>
  <c r="BO211" i="5"/>
  <c r="BM211" i="5"/>
  <c r="BL211" i="5"/>
  <c r="BK211" i="5"/>
  <c r="BF211" i="5"/>
  <c r="BE211" i="5"/>
  <c r="AZ211" i="5"/>
  <c r="AY211" i="5"/>
  <c r="AQ211" i="5"/>
  <c r="AO211" i="5"/>
  <c r="K211" i="5" s="1"/>
  <c r="AN211" i="5"/>
  <c r="AM211" i="5"/>
  <c r="AH211" i="5"/>
  <c r="AG211" i="5"/>
  <c r="AB211" i="5"/>
  <c r="AA211" i="5"/>
  <c r="V211" i="5"/>
  <c r="U211" i="5"/>
  <c r="S211" i="5"/>
  <c r="Q211" i="5"/>
  <c r="DH210" i="5"/>
  <c r="DG210" i="5"/>
  <c r="DB210" i="5"/>
  <c r="DA210" i="5"/>
  <c r="CV210" i="5"/>
  <c r="CU210" i="5"/>
  <c r="CM210" i="5"/>
  <c r="CK210" i="5"/>
  <c r="CJ210" i="5"/>
  <c r="CI210" i="5"/>
  <c r="CD210" i="5"/>
  <c r="CC210" i="5"/>
  <c r="BX210" i="5"/>
  <c r="BW210" i="5"/>
  <c r="BR210" i="5"/>
  <c r="BQ210" i="5"/>
  <c r="BO210" i="5"/>
  <c r="BM210" i="5"/>
  <c r="BL210" i="5"/>
  <c r="BK210" i="5"/>
  <c r="BF210" i="5"/>
  <c r="BE210" i="5"/>
  <c r="AZ210" i="5"/>
  <c r="AY210" i="5"/>
  <c r="AQ210" i="5"/>
  <c r="AO210" i="5"/>
  <c r="K210" i="5" s="1"/>
  <c r="AN210" i="5"/>
  <c r="AM210" i="5"/>
  <c r="AH210" i="5"/>
  <c r="AG210" i="5"/>
  <c r="AB210" i="5"/>
  <c r="AA210" i="5"/>
  <c r="V210" i="5"/>
  <c r="U210" i="5"/>
  <c r="S210" i="5"/>
  <c r="Q210" i="5"/>
  <c r="DH209" i="5"/>
  <c r="DG209" i="5"/>
  <c r="DB209" i="5"/>
  <c r="DA209" i="5"/>
  <c r="CV209" i="5"/>
  <c r="CU209" i="5"/>
  <c r="CM209" i="5"/>
  <c r="CK209" i="5"/>
  <c r="CJ209" i="5"/>
  <c r="CI209" i="5"/>
  <c r="CD209" i="5"/>
  <c r="CC209" i="5"/>
  <c r="BX209" i="5"/>
  <c r="BW209" i="5"/>
  <c r="BR209" i="5"/>
  <c r="BQ209" i="5"/>
  <c r="BO209" i="5"/>
  <c r="BM209" i="5"/>
  <c r="BL209" i="5"/>
  <c r="BK209" i="5"/>
  <c r="BF209" i="5"/>
  <c r="BE209" i="5"/>
  <c r="AZ209" i="5"/>
  <c r="AY209" i="5"/>
  <c r="AQ209" i="5"/>
  <c r="AO209" i="5"/>
  <c r="K209" i="5" s="1"/>
  <c r="AN209" i="5"/>
  <c r="AM209" i="5"/>
  <c r="AH209" i="5"/>
  <c r="AG209" i="5"/>
  <c r="AB209" i="5"/>
  <c r="AA209" i="5"/>
  <c r="V209" i="5"/>
  <c r="U209" i="5"/>
  <c r="S209" i="5"/>
  <c r="Q209" i="5"/>
  <c r="DH208" i="5"/>
  <c r="DG208" i="5"/>
  <c r="DE208" i="5"/>
  <c r="DC208" i="5"/>
  <c r="DB208" i="5"/>
  <c r="DA208" i="5"/>
  <c r="CY208" i="5"/>
  <c r="CW208" i="5"/>
  <c r="CV208" i="5"/>
  <c r="CU208" i="5"/>
  <c r="CS208" i="5"/>
  <c r="CQ208" i="5"/>
  <c r="CP208" i="5"/>
  <c r="CO208" i="5"/>
  <c r="CM208" i="5"/>
  <c r="CK208" i="5"/>
  <c r="CJ208" i="5"/>
  <c r="CI208" i="5"/>
  <c r="CG208" i="5"/>
  <c r="CE208" i="5"/>
  <c r="CD208" i="5"/>
  <c r="CC208" i="5"/>
  <c r="CA208" i="5"/>
  <c r="BY208" i="5"/>
  <c r="BX208" i="5"/>
  <c r="BW208" i="5"/>
  <c r="BU208" i="5"/>
  <c r="BS208" i="5"/>
  <c r="BR208" i="5"/>
  <c r="BQ208" i="5"/>
  <c r="BO208" i="5"/>
  <c r="BM208" i="5"/>
  <c r="BL208" i="5"/>
  <c r="BK208" i="5"/>
  <c r="BI208" i="5"/>
  <c r="BG208" i="5"/>
  <c r="BF208" i="5"/>
  <c r="BE208" i="5"/>
  <c r="BC208" i="5"/>
  <c r="BA208" i="5"/>
  <c r="AZ208" i="5"/>
  <c r="AY208" i="5"/>
  <c r="AW208" i="5"/>
  <c r="AU208" i="5"/>
  <c r="AT208" i="5"/>
  <c r="AS208" i="5"/>
  <c r="AQ208" i="5"/>
  <c r="AO208" i="5"/>
  <c r="AN208" i="5"/>
  <c r="AM208" i="5"/>
  <c r="AK208" i="5"/>
  <c r="AI208" i="5"/>
  <c r="AH208" i="5"/>
  <c r="AG208" i="5"/>
  <c r="AE208" i="5"/>
  <c r="AC208" i="5"/>
  <c r="AB208" i="5"/>
  <c r="AA208" i="5"/>
  <c r="Y208" i="5"/>
  <c r="W208" i="5"/>
  <c r="V208" i="5"/>
  <c r="U208" i="5"/>
  <c r="S208" i="5"/>
  <c r="Q208" i="5"/>
  <c r="P208" i="5"/>
  <c r="O208" i="5"/>
  <c r="M208" i="5"/>
  <c r="K208" i="5"/>
  <c r="DH207" i="5"/>
  <c r="DG207" i="5"/>
  <c r="DB207" i="5"/>
  <c r="DA207" i="5"/>
  <c r="CV207" i="5"/>
  <c r="CU207" i="5"/>
  <c r="CM207" i="5"/>
  <c r="CK207" i="5"/>
  <c r="CJ207" i="5"/>
  <c r="CI207" i="5"/>
  <c r="CD207" i="5"/>
  <c r="CC207" i="5"/>
  <c r="BX207" i="5"/>
  <c r="BW207" i="5"/>
  <c r="BR207" i="5"/>
  <c r="BQ207" i="5"/>
  <c r="BO207" i="5"/>
  <c r="BM207" i="5"/>
  <c r="BL207" i="5"/>
  <c r="BK207" i="5"/>
  <c r="BF207" i="5"/>
  <c r="BE207" i="5"/>
  <c r="AZ207" i="5"/>
  <c r="AY207" i="5"/>
  <c r="AQ207" i="5"/>
  <c r="AO207" i="5"/>
  <c r="K207" i="5" s="1"/>
  <c r="AN207" i="5"/>
  <c r="AM207" i="5"/>
  <c r="AH207" i="5"/>
  <c r="AG207" i="5"/>
  <c r="AB207" i="5"/>
  <c r="AA207" i="5"/>
  <c r="V207" i="5"/>
  <c r="U207" i="5"/>
  <c r="S207" i="5"/>
  <c r="Q207" i="5"/>
  <c r="DH206" i="5"/>
  <c r="DG206" i="5"/>
  <c r="DB206" i="5"/>
  <c r="DA206" i="5"/>
  <c r="CV206" i="5"/>
  <c r="CU206" i="5"/>
  <c r="CM206" i="5"/>
  <c r="CK206" i="5"/>
  <c r="CJ206" i="5"/>
  <c r="CI206" i="5"/>
  <c r="CD206" i="5"/>
  <c r="CC206" i="5"/>
  <c r="BX206" i="5"/>
  <c r="BW206" i="5"/>
  <c r="BR206" i="5"/>
  <c r="BQ206" i="5"/>
  <c r="BO206" i="5"/>
  <c r="BM206" i="5"/>
  <c r="BL206" i="5"/>
  <c r="BK206" i="5"/>
  <c r="BF206" i="5"/>
  <c r="BE206" i="5"/>
  <c r="AZ206" i="5"/>
  <c r="AY206" i="5"/>
  <c r="AQ206" i="5"/>
  <c r="AO206" i="5"/>
  <c r="K206" i="5" s="1"/>
  <c r="AN206" i="5"/>
  <c r="AM206" i="5"/>
  <c r="AH206" i="5"/>
  <c r="AG206" i="5"/>
  <c r="AB206" i="5"/>
  <c r="AA206" i="5"/>
  <c r="V206" i="5"/>
  <c r="U206" i="5"/>
  <c r="S206" i="5"/>
  <c r="Q206" i="5"/>
  <c r="DH205" i="5"/>
  <c r="DG205" i="5"/>
  <c r="DE205" i="5"/>
  <c r="DC205" i="5"/>
  <c r="DB205" i="5"/>
  <c r="DA205" i="5"/>
  <c r="CY205" i="5"/>
  <c r="CW205" i="5"/>
  <c r="CV205" i="5"/>
  <c r="CU205" i="5"/>
  <c r="CS205" i="5"/>
  <c r="CQ205" i="5"/>
  <c r="CP205" i="5"/>
  <c r="CO205" i="5"/>
  <c r="CM205" i="5"/>
  <c r="CK205" i="5"/>
  <c r="CJ205" i="5"/>
  <c r="CI205" i="5"/>
  <c r="CG205" i="5"/>
  <c r="CE205" i="5"/>
  <c r="CD205" i="5"/>
  <c r="CC205" i="5"/>
  <c r="CA205" i="5"/>
  <c r="BY205" i="5"/>
  <c r="BX205" i="5"/>
  <c r="BW205" i="5"/>
  <c r="BU205" i="5"/>
  <c r="BS205" i="5"/>
  <c r="BR205" i="5"/>
  <c r="BQ205" i="5"/>
  <c r="BO205" i="5"/>
  <c r="BM205" i="5"/>
  <c r="BL205" i="5"/>
  <c r="BK205" i="5"/>
  <c r="BI205" i="5"/>
  <c r="BG205" i="5"/>
  <c r="BF205" i="5"/>
  <c r="BE205" i="5"/>
  <c r="BC205" i="5"/>
  <c r="BA205" i="5"/>
  <c r="AZ205" i="5"/>
  <c r="AY205" i="5"/>
  <c r="AW205" i="5"/>
  <c r="AU205" i="5"/>
  <c r="AT205" i="5"/>
  <c r="AS205" i="5"/>
  <c r="AQ205" i="5"/>
  <c r="AO205" i="5"/>
  <c r="AN205" i="5"/>
  <c r="AM205" i="5"/>
  <c r="AK205" i="5"/>
  <c r="AI205" i="5"/>
  <c r="AH205" i="5"/>
  <c r="AG205" i="5"/>
  <c r="AE205" i="5"/>
  <c r="AC205" i="5"/>
  <c r="AB205" i="5"/>
  <c r="AA205" i="5"/>
  <c r="Y205" i="5"/>
  <c r="W205" i="5"/>
  <c r="V205" i="5"/>
  <c r="U205" i="5"/>
  <c r="S205" i="5"/>
  <c r="Q205" i="5"/>
  <c r="P205" i="5"/>
  <c r="O205" i="5"/>
  <c r="M205" i="5"/>
  <c r="K205" i="5"/>
  <c r="DH204" i="5"/>
  <c r="DG204" i="5"/>
  <c r="DE204" i="5"/>
  <c r="DC204" i="5"/>
  <c r="DB204" i="5"/>
  <c r="DA204" i="5"/>
  <c r="CY204" i="5"/>
  <c r="CW204" i="5"/>
  <c r="CV204" i="5"/>
  <c r="CU204" i="5"/>
  <c r="CS204" i="5"/>
  <c r="CQ204" i="5"/>
  <c r="CP204" i="5"/>
  <c r="CO204" i="5"/>
  <c r="CM204" i="5"/>
  <c r="CK204" i="5"/>
  <c r="CJ204" i="5"/>
  <c r="CI204" i="5"/>
  <c r="CG204" i="5"/>
  <c r="CE204" i="5"/>
  <c r="CD204" i="5"/>
  <c r="CC204" i="5"/>
  <c r="CA204" i="5"/>
  <c r="BY204" i="5"/>
  <c r="BX204" i="5"/>
  <c r="BW204" i="5"/>
  <c r="BU204" i="5"/>
  <c r="BS204" i="5"/>
  <c r="BR204" i="5"/>
  <c r="BQ204" i="5"/>
  <c r="BO204" i="5"/>
  <c r="BM204" i="5"/>
  <c r="BL204" i="5"/>
  <c r="BK204" i="5"/>
  <c r="BI204" i="5"/>
  <c r="BG204" i="5"/>
  <c r="BF204" i="5"/>
  <c r="BE204" i="5"/>
  <c r="BC204" i="5"/>
  <c r="BA204" i="5"/>
  <c r="AZ204" i="5"/>
  <c r="AY204" i="5"/>
  <c r="AW204" i="5"/>
  <c r="AU204" i="5"/>
  <c r="AT204" i="5"/>
  <c r="AS204" i="5"/>
  <c r="AQ204" i="5"/>
  <c r="AO204" i="5"/>
  <c r="AN204" i="5"/>
  <c r="AM204" i="5"/>
  <c r="AK204" i="5"/>
  <c r="AI204" i="5"/>
  <c r="AH204" i="5"/>
  <c r="AG204" i="5"/>
  <c r="AE204" i="5"/>
  <c r="AC204" i="5"/>
  <c r="AB204" i="5"/>
  <c r="AA204" i="5"/>
  <c r="Y204" i="5"/>
  <c r="W204" i="5"/>
  <c r="V204" i="5"/>
  <c r="U204" i="5"/>
  <c r="S204" i="5"/>
  <c r="Q204" i="5"/>
  <c r="P204" i="5"/>
  <c r="O204" i="5"/>
  <c r="M204" i="5"/>
  <c r="K204" i="5"/>
  <c r="DH203" i="5"/>
  <c r="DG203" i="5"/>
  <c r="DE203" i="5"/>
  <c r="DC203" i="5"/>
  <c r="DB203" i="5"/>
  <c r="DA203" i="5"/>
  <c r="CY203" i="5"/>
  <c r="CW203" i="5"/>
  <c r="CV203" i="5"/>
  <c r="CU203" i="5"/>
  <c r="CS203" i="5"/>
  <c r="CQ203" i="5"/>
  <c r="CP203" i="5"/>
  <c r="CO203" i="5"/>
  <c r="CM203" i="5"/>
  <c r="CK203" i="5"/>
  <c r="CJ203" i="5"/>
  <c r="CI203" i="5"/>
  <c r="CG203" i="5"/>
  <c r="CE203" i="5"/>
  <c r="CD203" i="5"/>
  <c r="CC203" i="5"/>
  <c r="CA203" i="5"/>
  <c r="BY203" i="5"/>
  <c r="BX203" i="5"/>
  <c r="BW203" i="5"/>
  <c r="BU203" i="5"/>
  <c r="BS203" i="5"/>
  <c r="BR203" i="5"/>
  <c r="BQ203" i="5"/>
  <c r="BO203" i="5"/>
  <c r="BM203" i="5"/>
  <c r="BL203" i="5"/>
  <c r="BK203" i="5"/>
  <c r="BI203" i="5"/>
  <c r="BG203" i="5"/>
  <c r="BF203" i="5"/>
  <c r="BE203" i="5"/>
  <c r="BC203" i="5"/>
  <c r="BA203" i="5"/>
  <c r="AZ203" i="5"/>
  <c r="AY203" i="5"/>
  <c r="AW203" i="5"/>
  <c r="AU203" i="5"/>
  <c r="AT203" i="5"/>
  <c r="AS203" i="5"/>
  <c r="AQ203" i="5"/>
  <c r="AO203" i="5"/>
  <c r="AN203" i="5"/>
  <c r="AM203" i="5"/>
  <c r="AK203" i="5"/>
  <c r="AI203" i="5"/>
  <c r="AH203" i="5"/>
  <c r="AG203" i="5"/>
  <c r="AE203" i="5"/>
  <c r="AC203" i="5"/>
  <c r="AB203" i="5"/>
  <c r="AA203" i="5"/>
  <c r="Y203" i="5"/>
  <c r="W203" i="5"/>
  <c r="V203" i="5"/>
  <c r="U203" i="5"/>
  <c r="S203" i="5"/>
  <c r="Q203" i="5"/>
  <c r="P203" i="5"/>
  <c r="O203" i="5"/>
  <c r="M203" i="5"/>
  <c r="K203" i="5"/>
  <c r="DH202" i="5"/>
  <c r="DG202" i="5"/>
  <c r="DB202" i="5"/>
  <c r="DA202" i="5"/>
  <c r="CV202" i="5"/>
  <c r="CU202" i="5"/>
  <c r="CM202" i="5"/>
  <c r="CK202" i="5"/>
  <c r="CJ202" i="5"/>
  <c r="CI202" i="5"/>
  <c r="CD202" i="5"/>
  <c r="CC202" i="5"/>
  <c r="BX202" i="5"/>
  <c r="BW202" i="5"/>
  <c r="BR202" i="5"/>
  <c r="BQ202" i="5"/>
  <c r="BO202" i="5"/>
  <c r="BM202" i="5"/>
  <c r="BL202" i="5"/>
  <c r="BK202" i="5"/>
  <c r="BF202" i="5"/>
  <c r="BE202" i="5"/>
  <c r="AZ202" i="5"/>
  <c r="AY202" i="5"/>
  <c r="AQ202" i="5"/>
  <c r="AO202" i="5"/>
  <c r="K202" i="5" s="1"/>
  <c r="AN202" i="5"/>
  <c r="AM202" i="5"/>
  <c r="AH202" i="5"/>
  <c r="AG202" i="5"/>
  <c r="AB202" i="5"/>
  <c r="AA202" i="5"/>
  <c r="V202" i="5"/>
  <c r="U202" i="5"/>
  <c r="S202" i="5"/>
  <c r="Q202" i="5"/>
  <c r="DH201" i="5"/>
  <c r="DG201" i="5"/>
  <c r="DB201" i="5"/>
  <c r="DA201" i="5"/>
  <c r="CV201" i="5"/>
  <c r="CU201" i="5"/>
  <c r="CM201" i="5"/>
  <c r="CK201" i="5"/>
  <c r="CJ201" i="5"/>
  <c r="CI201" i="5"/>
  <c r="CD201" i="5"/>
  <c r="CC201" i="5"/>
  <c r="BX201" i="5"/>
  <c r="BW201" i="5"/>
  <c r="BR201" i="5"/>
  <c r="BQ201" i="5"/>
  <c r="BO201" i="5"/>
  <c r="BM201" i="5"/>
  <c r="BL201" i="5"/>
  <c r="BK201" i="5"/>
  <c r="BF201" i="5"/>
  <c r="BE201" i="5"/>
  <c r="AZ201" i="5"/>
  <c r="AY201" i="5"/>
  <c r="AQ201" i="5"/>
  <c r="AO201" i="5"/>
  <c r="K201" i="5" s="1"/>
  <c r="AN201" i="5"/>
  <c r="AM201" i="5"/>
  <c r="AH201" i="5"/>
  <c r="AG201" i="5"/>
  <c r="AB201" i="5"/>
  <c r="AA201" i="5"/>
  <c r="V201" i="5"/>
  <c r="U201" i="5"/>
  <c r="S201" i="5"/>
  <c r="Q201" i="5"/>
  <c r="DH200" i="5"/>
  <c r="DG200" i="5"/>
  <c r="DB200" i="5"/>
  <c r="DA200" i="5"/>
  <c r="CV200" i="5"/>
  <c r="CU200" i="5"/>
  <c r="CM200" i="5"/>
  <c r="CK200" i="5"/>
  <c r="CJ200" i="5"/>
  <c r="CI200" i="5"/>
  <c r="CD200" i="5"/>
  <c r="CC200" i="5"/>
  <c r="BX200" i="5"/>
  <c r="BW200" i="5"/>
  <c r="BR200" i="5"/>
  <c r="BQ200" i="5"/>
  <c r="BO200" i="5"/>
  <c r="BM200" i="5"/>
  <c r="BL200" i="5"/>
  <c r="BK200" i="5"/>
  <c r="BF200" i="5"/>
  <c r="BE200" i="5"/>
  <c r="AZ200" i="5"/>
  <c r="AY200" i="5"/>
  <c r="AQ200" i="5"/>
  <c r="AO200" i="5"/>
  <c r="K200" i="5" s="1"/>
  <c r="AN200" i="5"/>
  <c r="AM200" i="5"/>
  <c r="AH200" i="5"/>
  <c r="AG200" i="5"/>
  <c r="AB200" i="5"/>
  <c r="AA200" i="5"/>
  <c r="V200" i="5"/>
  <c r="U200" i="5"/>
  <c r="S200" i="5"/>
  <c r="Q200" i="5"/>
  <c r="DH199" i="5"/>
  <c r="DG199" i="5"/>
  <c r="DB199" i="5"/>
  <c r="DA199" i="5"/>
  <c r="CV199" i="5"/>
  <c r="CU199" i="5"/>
  <c r="CM199" i="5"/>
  <c r="CK199" i="5"/>
  <c r="CJ199" i="5"/>
  <c r="CI199" i="5"/>
  <c r="CD199" i="5"/>
  <c r="CC199" i="5"/>
  <c r="BX199" i="5"/>
  <c r="BW199" i="5"/>
  <c r="BR199" i="5"/>
  <c r="BQ199" i="5"/>
  <c r="BO199" i="5"/>
  <c r="BM199" i="5"/>
  <c r="BL199" i="5"/>
  <c r="BK199" i="5"/>
  <c r="BF199" i="5"/>
  <c r="BE199" i="5"/>
  <c r="AZ199" i="5"/>
  <c r="AY199" i="5"/>
  <c r="AQ199" i="5"/>
  <c r="AO199" i="5"/>
  <c r="K199" i="5" s="1"/>
  <c r="AN199" i="5"/>
  <c r="AM199" i="5"/>
  <c r="AH199" i="5"/>
  <c r="AG199" i="5"/>
  <c r="AB199" i="5"/>
  <c r="AA199" i="5"/>
  <c r="V199" i="5"/>
  <c r="U199" i="5"/>
  <c r="S199" i="5"/>
  <c r="Q199" i="5"/>
  <c r="DH198" i="5"/>
  <c r="DG198" i="5"/>
  <c r="DB198" i="5"/>
  <c r="DA198" i="5"/>
  <c r="CV198" i="5"/>
  <c r="CU198" i="5"/>
  <c r="CM198" i="5"/>
  <c r="CK198" i="5"/>
  <c r="CJ198" i="5"/>
  <c r="CI198" i="5"/>
  <c r="CD198" i="5"/>
  <c r="CC198" i="5"/>
  <c r="BX198" i="5"/>
  <c r="BW198" i="5"/>
  <c r="BR198" i="5"/>
  <c r="BQ198" i="5"/>
  <c r="BO198" i="5"/>
  <c r="BM198" i="5"/>
  <c r="BL198" i="5"/>
  <c r="BK198" i="5"/>
  <c r="BF198" i="5"/>
  <c r="BE198" i="5"/>
  <c r="AZ198" i="5"/>
  <c r="AY198" i="5"/>
  <c r="AQ198" i="5"/>
  <c r="AO198" i="5"/>
  <c r="K198" i="5" s="1"/>
  <c r="AN198" i="5"/>
  <c r="AM198" i="5"/>
  <c r="AH198" i="5"/>
  <c r="AG198" i="5"/>
  <c r="AB198" i="5"/>
  <c r="AA198" i="5"/>
  <c r="V198" i="5"/>
  <c r="U198" i="5"/>
  <c r="S198" i="5"/>
  <c r="Q198" i="5"/>
  <c r="DH197" i="5"/>
  <c r="DG197" i="5"/>
  <c r="DB197" i="5"/>
  <c r="DA197" i="5"/>
  <c r="CV197" i="5"/>
  <c r="CU197" i="5"/>
  <c r="CM197" i="5"/>
  <c r="CK197" i="5"/>
  <c r="CJ197" i="5"/>
  <c r="CI197" i="5"/>
  <c r="CD197" i="5"/>
  <c r="CC197" i="5"/>
  <c r="BX197" i="5"/>
  <c r="BW197" i="5"/>
  <c r="BR197" i="5"/>
  <c r="BQ197" i="5"/>
  <c r="BO197" i="5"/>
  <c r="BM197" i="5"/>
  <c r="BL197" i="5"/>
  <c r="BK197" i="5"/>
  <c r="BF197" i="5"/>
  <c r="BE197" i="5"/>
  <c r="AZ197" i="5"/>
  <c r="AY197" i="5"/>
  <c r="AQ197" i="5"/>
  <c r="AO197" i="5"/>
  <c r="K197" i="5" s="1"/>
  <c r="AN197" i="5"/>
  <c r="AM197" i="5"/>
  <c r="AH197" i="5"/>
  <c r="AG197" i="5"/>
  <c r="AB197" i="5"/>
  <c r="AA197" i="5"/>
  <c r="V197" i="5"/>
  <c r="U197" i="5"/>
  <c r="S197" i="5"/>
  <c r="Q197" i="5"/>
  <c r="A197" i="5"/>
  <c r="DH196" i="5"/>
  <c r="DG196" i="5"/>
  <c r="DB196" i="5"/>
  <c r="DA196" i="5"/>
  <c r="CV196" i="5"/>
  <c r="CU196" i="5"/>
  <c r="CO196" i="5"/>
  <c r="CM196" i="5"/>
  <c r="CP196" i="5" s="1"/>
  <c r="CK196" i="5"/>
  <c r="CJ196" i="5"/>
  <c r="CI196" i="5"/>
  <c r="CD196" i="5"/>
  <c r="CC196" i="5"/>
  <c r="BX196" i="5"/>
  <c r="BW196" i="5"/>
  <c r="BO196" i="5"/>
  <c r="BQ196" i="5" s="1"/>
  <c r="BM196" i="5"/>
  <c r="BR196" i="5" s="1"/>
  <c r="BL196" i="5"/>
  <c r="BK196" i="5"/>
  <c r="BF196" i="5"/>
  <c r="BE196" i="5"/>
  <c r="AZ196" i="5"/>
  <c r="AY196" i="5"/>
  <c r="AS196" i="5"/>
  <c r="AQ196" i="5"/>
  <c r="AT196" i="5" s="1"/>
  <c r="AO196" i="5"/>
  <c r="AN196" i="5"/>
  <c r="AM196" i="5"/>
  <c r="AH196" i="5"/>
  <c r="AG196" i="5"/>
  <c r="AB196" i="5"/>
  <c r="AA196" i="5"/>
  <c r="S196" i="5"/>
  <c r="Q196" i="5"/>
  <c r="V196" i="5" s="1"/>
  <c r="DH195" i="5"/>
  <c r="DG195" i="5"/>
  <c r="DB195" i="5"/>
  <c r="DA195" i="5"/>
  <c r="CV195" i="5"/>
  <c r="CU195" i="5"/>
  <c r="CO195" i="5"/>
  <c r="CM195" i="5"/>
  <c r="CP195" i="5" s="1"/>
  <c r="CK195" i="5"/>
  <c r="CJ195" i="5"/>
  <c r="CI195" i="5"/>
  <c r="CD195" i="5"/>
  <c r="CC195" i="5"/>
  <c r="BX195" i="5"/>
  <c r="BW195" i="5"/>
  <c r="BO195" i="5"/>
  <c r="BM195" i="5"/>
  <c r="BR195" i="5" s="1"/>
  <c r="BL195" i="5"/>
  <c r="BK195" i="5"/>
  <c r="BF195" i="5"/>
  <c r="BE195" i="5"/>
  <c r="AZ195" i="5"/>
  <c r="AY195" i="5"/>
  <c r="AS195" i="5"/>
  <c r="AQ195" i="5"/>
  <c r="AT195" i="5" s="1"/>
  <c r="AO195" i="5"/>
  <c r="AN195" i="5"/>
  <c r="AM195" i="5"/>
  <c r="AH195" i="5"/>
  <c r="AG195" i="5"/>
  <c r="AB195" i="5"/>
  <c r="AA195" i="5"/>
  <c r="S195" i="5"/>
  <c r="U195" i="5" s="1"/>
  <c r="Q195" i="5"/>
  <c r="V195" i="5" s="1"/>
  <c r="DH194" i="5"/>
  <c r="DG194" i="5"/>
  <c r="DB194" i="5"/>
  <c r="DA194" i="5"/>
  <c r="CV194" i="5"/>
  <c r="CU194" i="5"/>
  <c r="CO194" i="5"/>
  <c r="CM194" i="5"/>
  <c r="CP194" i="5" s="1"/>
  <c r="CK194" i="5"/>
  <c r="CJ194" i="5"/>
  <c r="CI194" i="5"/>
  <c r="CD194" i="5"/>
  <c r="CC194" i="5"/>
  <c r="BX194" i="5"/>
  <c r="BW194" i="5"/>
  <c r="BO194" i="5"/>
  <c r="BQ194" i="5" s="1"/>
  <c r="BM194" i="5"/>
  <c r="BR194" i="5" s="1"/>
  <c r="BL194" i="5"/>
  <c r="BK194" i="5"/>
  <c r="BF194" i="5"/>
  <c r="BE194" i="5"/>
  <c r="AZ194" i="5"/>
  <c r="AY194" i="5"/>
  <c r="AS194" i="5"/>
  <c r="AQ194" i="5"/>
  <c r="AT194" i="5" s="1"/>
  <c r="AO194" i="5"/>
  <c r="AN194" i="5"/>
  <c r="AM194" i="5"/>
  <c r="AH194" i="5"/>
  <c r="AG194" i="5"/>
  <c r="AB194" i="5"/>
  <c r="AA194" i="5"/>
  <c r="S194" i="5"/>
  <c r="Q194" i="5"/>
  <c r="V194" i="5" s="1"/>
  <c r="DH193" i="5"/>
  <c r="DG193" i="5"/>
  <c r="DB193" i="5"/>
  <c r="DA193" i="5"/>
  <c r="CV193" i="5"/>
  <c r="CU193" i="5"/>
  <c r="CO193" i="5"/>
  <c r="CM193" i="5"/>
  <c r="CP193" i="5" s="1"/>
  <c r="CK193" i="5"/>
  <c r="CJ193" i="5"/>
  <c r="CI193" i="5"/>
  <c r="CD193" i="5"/>
  <c r="CC193" i="5"/>
  <c r="BX193" i="5"/>
  <c r="BW193" i="5"/>
  <c r="BO193" i="5"/>
  <c r="BM193" i="5"/>
  <c r="BR193" i="5" s="1"/>
  <c r="BL193" i="5"/>
  <c r="BK193" i="5"/>
  <c r="BF193" i="5"/>
  <c r="BE193" i="5"/>
  <c r="AZ193" i="5"/>
  <c r="AY193" i="5"/>
  <c r="AS193" i="5"/>
  <c r="AQ193" i="5"/>
  <c r="AT193" i="5" s="1"/>
  <c r="AO193" i="5"/>
  <c r="AN193" i="5"/>
  <c r="AM193" i="5"/>
  <c r="AH193" i="5"/>
  <c r="AG193" i="5"/>
  <c r="AB193" i="5"/>
  <c r="AA193" i="5"/>
  <c r="S193" i="5"/>
  <c r="U193" i="5" s="1"/>
  <c r="Q193" i="5"/>
  <c r="V193" i="5" s="1"/>
  <c r="K193" i="5"/>
  <c r="DE192" i="5"/>
  <c r="DC192" i="5"/>
  <c r="DH192" i="5" s="1"/>
  <c r="CY192" i="5"/>
  <c r="CW192" i="5"/>
  <c r="DB192" i="5" s="1"/>
  <c r="CS192" i="5"/>
  <c r="CQ192" i="5"/>
  <c r="CV192" i="5" s="1"/>
  <c r="CM192" i="5"/>
  <c r="CK192" i="5"/>
  <c r="CP192" i="5" s="1"/>
  <c r="CG192" i="5"/>
  <c r="CE192" i="5"/>
  <c r="CJ192" i="5" s="1"/>
  <c r="CA192" i="5"/>
  <c r="BY192" i="5"/>
  <c r="CD192" i="5" s="1"/>
  <c r="BU192" i="5"/>
  <c r="BS192" i="5"/>
  <c r="BX192" i="5" s="1"/>
  <c r="BO192" i="5"/>
  <c r="BM192" i="5"/>
  <c r="BR192" i="5" s="1"/>
  <c r="BI192" i="5"/>
  <c r="BG192" i="5"/>
  <c r="BL192" i="5" s="1"/>
  <c r="BC192" i="5"/>
  <c r="BA192" i="5"/>
  <c r="BF192" i="5" s="1"/>
  <c r="AW192" i="5"/>
  <c r="AU192" i="5"/>
  <c r="AZ192" i="5" s="1"/>
  <c r="AQ192" i="5"/>
  <c r="AO192" i="5"/>
  <c r="AT192" i="5" s="1"/>
  <c r="AK192" i="5"/>
  <c r="AI192" i="5"/>
  <c r="AN192" i="5" s="1"/>
  <c r="AE192" i="5"/>
  <c r="AC192" i="5"/>
  <c r="AH192" i="5" s="1"/>
  <c r="Y192" i="5"/>
  <c r="W192" i="5"/>
  <c r="AB192" i="5" s="1"/>
  <c r="S192" i="5"/>
  <c r="Q192" i="5"/>
  <c r="V192" i="5" s="1"/>
  <c r="M192" i="5"/>
  <c r="DE191" i="5"/>
  <c r="DC191" i="5"/>
  <c r="DH191" i="5" s="1"/>
  <c r="CY191" i="5"/>
  <c r="CW191" i="5"/>
  <c r="DB191" i="5" s="1"/>
  <c r="CS191" i="5"/>
  <c r="CQ191" i="5"/>
  <c r="CV191" i="5" s="1"/>
  <c r="CM191" i="5"/>
  <c r="CG191" i="5"/>
  <c r="CE191" i="5"/>
  <c r="CJ191" i="5" s="1"/>
  <c r="CA191" i="5"/>
  <c r="BY191" i="5"/>
  <c r="CD191" i="5" s="1"/>
  <c r="BU191" i="5"/>
  <c r="BS191" i="5"/>
  <c r="BX191" i="5" s="1"/>
  <c r="BO191" i="5"/>
  <c r="BI191" i="5"/>
  <c r="BG191" i="5"/>
  <c r="BL191" i="5" s="1"/>
  <c r="BC191" i="5"/>
  <c r="BA191" i="5"/>
  <c r="BF191" i="5" s="1"/>
  <c r="AW191" i="5"/>
  <c r="AU191" i="5"/>
  <c r="AZ191" i="5" s="1"/>
  <c r="AQ191" i="5"/>
  <c r="AK191" i="5"/>
  <c r="AI191" i="5"/>
  <c r="AN191" i="5" s="1"/>
  <c r="AE191" i="5"/>
  <c r="AC191" i="5"/>
  <c r="AH191" i="5" s="1"/>
  <c r="Y191" i="5"/>
  <c r="W191" i="5"/>
  <c r="AB191" i="5" s="1"/>
  <c r="S191" i="5"/>
  <c r="M191" i="5"/>
  <c r="DH190" i="5"/>
  <c r="DG190" i="5"/>
  <c r="DB190" i="5"/>
  <c r="DA190" i="5"/>
  <c r="CV190" i="5"/>
  <c r="CU190" i="5"/>
  <c r="CO190" i="5"/>
  <c r="CM190" i="5"/>
  <c r="CP190" i="5" s="1"/>
  <c r="CK190" i="5"/>
  <c r="CJ190" i="5"/>
  <c r="CI190" i="5"/>
  <c r="CD190" i="5"/>
  <c r="CC190" i="5"/>
  <c r="BX190" i="5"/>
  <c r="BW190" i="5"/>
  <c r="BO190" i="5"/>
  <c r="BQ190" i="5" s="1"/>
  <c r="BM190" i="5"/>
  <c r="BR190" i="5" s="1"/>
  <c r="BL190" i="5"/>
  <c r="BK190" i="5"/>
  <c r="BF190" i="5"/>
  <c r="BE190" i="5"/>
  <c r="AZ190" i="5"/>
  <c r="AY190" i="5"/>
  <c r="AS190" i="5"/>
  <c r="AQ190" i="5"/>
  <c r="AT190" i="5" s="1"/>
  <c r="AO190" i="5"/>
  <c r="AN190" i="5"/>
  <c r="AM190" i="5"/>
  <c r="AH190" i="5"/>
  <c r="AG190" i="5"/>
  <c r="AB190" i="5"/>
  <c r="AA190" i="5"/>
  <c r="S190" i="5"/>
  <c r="Q190" i="5"/>
  <c r="V190" i="5" s="1"/>
  <c r="DH189" i="5"/>
  <c r="DG189" i="5"/>
  <c r="DB189" i="5"/>
  <c r="DA189" i="5"/>
  <c r="CV189" i="5"/>
  <c r="CU189" i="5"/>
  <c r="CO189" i="5"/>
  <c r="CM189" i="5"/>
  <c r="CP189" i="5" s="1"/>
  <c r="CK189" i="5"/>
  <c r="CJ189" i="5"/>
  <c r="CI189" i="5"/>
  <c r="CD189" i="5"/>
  <c r="CC189" i="5"/>
  <c r="BX189" i="5"/>
  <c r="BW189" i="5"/>
  <c r="BO189" i="5"/>
  <c r="BM189" i="5"/>
  <c r="BR189" i="5" s="1"/>
  <c r="BL189" i="5"/>
  <c r="BK189" i="5"/>
  <c r="BF189" i="5"/>
  <c r="BE189" i="5"/>
  <c r="AZ189" i="5"/>
  <c r="AY189" i="5"/>
  <c r="AS189" i="5"/>
  <c r="AQ189" i="5"/>
  <c r="AT189" i="5" s="1"/>
  <c r="AO189" i="5"/>
  <c r="AN189" i="5"/>
  <c r="AM189" i="5"/>
  <c r="AH189" i="5"/>
  <c r="AG189" i="5"/>
  <c r="AB189" i="5"/>
  <c r="AA189" i="5"/>
  <c r="S189" i="5"/>
  <c r="U189" i="5" s="1"/>
  <c r="Q189" i="5"/>
  <c r="V189" i="5" s="1"/>
  <c r="DH188" i="5"/>
  <c r="DG188" i="5"/>
  <c r="DB188" i="5"/>
  <c r="DA188" i="5"/>
  <c r="CV188" i="5"/>
  <c r="CU188" i="5"/>
  <c r="CO188" i="5"/>
  <c r="CM188" i="5"/>
  <c r="CP188" i="5" s="1"/>
  <c r="CK188" i="5"/>
  <c r="CJ188" i="5"/>
  <c r="CI188" i="5"/>
  <c r="CD188" i="5"/>
  <c r="CC188" i="5"/>
  <c r="BX188" i="5"/>
  <c r="BW188" i="5"/>
  <c r="BO188" i="5"/>
  <c r="BQ188" i="5" s="1"/>
  <c r="BM188" i="5"/>
  <c r="BR188" i="5" s="1"/>
  <c r="BL188" i="5"/>
  <c r="BK188" i="5"/>
  <c r="BF188" i="5"/>
  <c r="BE188" i="5"/>
  <c r="AZ188" i="5"/>
  <c r="AY188" i="5"/>
  <c r="AS188" i="5"/>
  <c r="AQ188" i="5"/>
  <c r="AT188" i="5" s="1"/>
  <c r="AO188" i="5"/>
  <c r="AN188" i="5"/>
  <c r="AM188" i="5"/>
  <c r="AH188" i="5"/>
  <c r="AG188" i="5"/>
  <c r="AB188" i="5"/>
  <c r="AA188" i="5"/>
  <c r="S188" i="5"/>
  <c r="Q188" i="5"/>
  <c r="V188" i="5" s="1"/>
  <c r="DH187" i="5"/>
  <c r="DG187" i="5"/>
  <c r="DB187" i="5"/>
  <c r="DA187" i="5"/>
  <c r="CV187" i="5"/>
  <c r="CU187" i="5"/>
  <c r="CO187" i="5"/>
  <c r="CM187" i="5"/>
  <c r="CP187" i="5" s="1"/>
  <c r="CK187" i="5"/>
  <c r="CJ187" i="5"/>
  <c r="CI187" i="5"/>
  <c r="CD187" i="5"/>
  <c r="CC187" i="5"/>
  <c r="BX187" i="5"/>
  <c r="BW187" i="5"/>
  <c r="BO187" i="5"/>
  <c r="BM187" i="5"/>
  <c r="BR187" i="5" s="1"/>
  <c r="BL187" i="5"/>
  <c r="BK187" i="5"/>
  <c r="BF187" i="5"/>
  <c r="BE187" i="5"/>
  <c r="AZ187" i="5"/>
  <c r="AY187" i="5"/>
  <c r="AS187" i="5"/>
  <c r="AQ187" i="5"/>
  <c r="AT187" i="5" s="1"/>
  <c r="AO187" i="5"/>
  <c r="AN187" i="5"/>
  <c r="AM187" i="5"/>
  <c r="AH187" i="5"/>
  <c r="AG187" i="5"/>
  <c r="AB187" i="5"/>
  <c r="AA187" i="5"/>
  <c r="S187" i="5"/>
  <c r="U187" i="5" s="1"/>
  <c r="Q187" i="5"/>
  <c r="V187" i="5" s="1"/>
  <c r="K187" i="5"/>
  <c r="DE186" i="5"/>
  <c r="DC186" i="5"/>
  <c r="DH186" i="5" s="1"/>
  <c r="CY186" i="5"/>
  <c r="CW186" i="5"/>
  <c r="DB186" i="5" s="1"/>
  <c r="CS186" i="5"/>
  <c r="CQ186" i="5"/>
  <c r="CV186" i="5" s="1"/>
  <c r="CM186" i="5"/>
  <c r="CK186" i="5"/>
  <c r="CP186" i="5" s="1"/>
  <c r="CG186" i="5"/>
  <c r="CE186" i="5"/>
  <c r="CJ186" i="5" s="1"/>
  <c r="CA186" i="5"/>
  <c r="BY186" i="5"/>
  <c r="CD186" i="5" s="1"/>
  <c r="BU186" i="5"/>
  <c r="BS186" i="5"/>
  <c r="BX186" i="5" s="1"/>
  <c r="BO186" i="5"/>
  <c r="BM186" i="5"/>
  <c r="BR186" i="5" s="1"/>
  <c r="BI186" i="5"/>
  <c r="BG186" i="5"/>
  <c r="BL186" i="5" s="1"/>
  <c r="BC186" i="5"/>
  <c r="BA186" i="5"/>
  <c r="BF186" i="5" s="1"/>
  <c r="AW186" i="5"/>
  <c r="AU186" i="5"/>
  <c r="AZ186" i="5" s="1"/>
  <c r="AQ186" i="5"/>
  <c r="AO186" i="5"/>
  <c r="AT186" i="5" s="1"/>
  <c r="AK186" i="5"/>
  <c r="AI186" i="5"/>
  <c r="AN186" i="5" s="1"/>
  <c r="AE186" i="5"/>
  <c r="AC186" i="5"/>
  <c r="AH186" i="5" s="1"/>
  <c r="Y186" i="5"/>
  <c r="W186" i="5"/>
  <c r="AB186" i="5" s="1"/>
  <c r="S186" i="5"/>
  <c r="Q186" i="5"/>
  <c r="V186" i="5" s="1"/>
  <c r="M186" i="5"/>
  <c r="DE185" i="5"/>
  <c r="DC185" i="5"/>
  <c r="DH185" i="5" s="1"/>
  <c r="CY185" i="5"/>
  <c r="CW185" i="5"/>
  <c r="DB185" i="5" s="1"/>
  <c r="CS185" i="5"/>
  <c r="CQ185" i="5"/>
  <c r="CV185" i="5" s="1"/>
  <c r="CM185" i="5"/>
  <c r="CG185" i="5"/>
  <c r="CE185" i="5"/>
  <c r="CJ185" i="5" s="1"/>
  <c r="CA185" i="5"/>
  <c r="BY185" i="5"/>
  <c r="CD185" i="5" s="1"/>
  <c r="BU185" i="5"/>
  <c r="BS185" i="5"/>
  <c r="BX185" i="5" s="1"/>
  <c r="BO185" i="5"/>
  <c r="BI185" i="5"/>
  <c r="BG185" i="5"/>
  <c r="BL185" i="5" s="1"/>
  <c r="BC185" i="5"/>
  <c r="BA185" i="5"/>
  <c r="BF185" i="5" s="1"/>
  <c r="AW185" i="5"/>
  <c r="AU185" i="5"/>
  <c r="AZ185" i="5" s="1"/>
  <c r="AQ185" i="5"/>
  <c r="AK185" i="5"/>
  <c r="AI185" i="5"/>
  <c r="AN185" i="5" s="1"/>
  <c r="AE185" i="5"/>
  <c r="AC185" i="5"/>
  <c r="AH185" i="5" s="1"/>
  <c r="Y185" i="5"/>
  <c r="W185" i="5"/>
  <c r="AB185" i="5" s="1"/>
  <c r="S185" i="5"/>
  <c r="M185" i="5"/>
  <c r="DE184" i="5"/>
  <c r="DC184" i="5"/>
  <c r="DH184" i="5" s="1"/>
  <c r="CY184" i="5"/>
  <c r="CW184" i="5"/>
  <c r="DB184" i="5" s="1"/>
  <c r="CS184" i="5"/>
  <c r="CQ184" i="5"/>
  <c r="CV184" i="5" s="1"/>
  <c r="CM184" i="5"/>
  <c r="CK184" i="5"/>
  <c r="CP184" i="5" s="1"/>
  <c r="CG184" i="5"/>
  <c r="CE184" i="5"/>
  <c r="CJ184" i="5" s="1"/>
  <c r="CA184" i="5"/>
  <c r="BY184" i="5"/>
  <c r="CD184" i="5" s="1"/>
  <c r="BU184" i="5"/>
  <c r="BS184" i="5"/>
  <c r="BX184" i="5" s="1"/>
  <c r="BO184" i="5"/>
  <c r="BM184" i="5"/>
  <c r="BR184" i="5" s="1"/>
  <c r="BI184" i="5"/>
  <c r="BG184" i="5"/>
  <c r="BL184" i="5" s="1"/>
  <c r="BC184" i="5"/>
  <c r="BA184" i="5"/>
  <c r="BF184" i="5" s="1"/>
  <c r="AW184" i="5"/>
  <c r="AU184" i="5"/>
  <c r="AZ184" i="5" s="1"/>
  <c r="AQ184" i="5"/>
  <c r="AO184" i="5"/>
  <c r="AT184" i="5" s="1"/>
  <c r="AK184" i="5"/>
  <c r="AI184" i="5"/>
  <c r="AN184" i="5" s="1"/>
  <c r="AE184" i="5"/>
  <c r="AC184" i="5"/>
  <c r="AH184" i="5" s="1"/>
  <c r="Y184" i="5"/>
  <c r="W184" i="5"/>
  <c r="AB184" i="5" s="1"/>
  <c r="S184" i="5"/>
  <c r="Q184" i="5"/>
  <c r="V184" i="5" s="1"/>
  <c r="M184" i="5"/>
  <c r="DE183" i="5"/>
  <c r="DC183" i="5"/>
  <c r="DH183" i="5" s="1"/>
  <c r="CY183" i="5"/>
  <c r="CW183" i="5"/>
  <c r="DB183" i="5" s="1"/>
  <c r="CS183" i="5"/>
  <c r="CQ183" i="5"/>
  <c r="CV183" i="5" s="1"/>
  <c r="CM183" i="5"/>
  <c r="CG183" i="5"/>
  <c r="CE183" i="5"/>
  <c r="CJ183" i="5" s="1"/>
  <c r="CA183" i="5"/>
  <c r="BY183" i="5"/>
  <c r="CD183" i="5" s="1"/>
  <c r="BU183" i="5"/>
  <c r="BS183" i="5"/>
  <c r="BX183" i="5" s="1"/>
  <c r="BO183" i="5"/>
  <c r="BI183" i="5"/>
  <c r="BG183" i="5"/>
  <c r="BL183" i="5" s="1"/>
  <c r="BC183" i="5"/>
  <c r="BA183" i="5"/>
  <c r="BF183" i="5" s="1"/>
  <c r="AW183" i="5"/>
  <c r="AU183" i="5"/>
  <c r="AZ183" i="5" s="1"/>
  <c r="AQ183" i="5"/>
  <c r="AK183" i="5"/>
  <c r="AI183" i="5"/>
  <c r="AN183" i="5" s="1"/>
  <c r="AE183" i="5"/>
  <c r="AC183" i="5"/>
  <c r="AH183" i="5" s="1"/>
  <c r="Y183" i="5"/>
  <c r="W183" i="5"/>
  <c r="AB183" i="5" s="1"/>
  <c r="S183" i="5"/>
  <c r="M183" i="5"/>
  <c r="DE182" i="5"/>
  <c r="DC182" i="5"/>
  <c r="DH182" i="5" s="1"/>
  <c r="CY182" i="5"/>
  <c r="CW182" i="5"/>
  <c r="DB182" i="5" s="1"/>
  <c r="CS182" i="5"/>
  <c r="CQ182" i="5"/>
  <c r="CV182" i="5" s="1"/>
  <c r="CM182" i="5"/>
  <c r="CK182" i="5"/>
  <c r="CP182" i="5" s="1"/>
  <c r="CG182" i="5"/>
  <c r="CE182" i="5"/>
  <c r="CJ182" i="5" s="1"/>
  <c r="CA182" i="5"/>
  <c r="BY182" i="5"/>
  <c r="CD182" i="5" s="1"/>
  <c r="BU182" i="5"/>
  <c r="BS182" i="5"/>
  <c r="BX182" i="5" s="1"/>
  <c r="BO182" i="5"/>
  <c r="BM182" i="5"/>
  <c r="BR182" i="5" s="1"/>
  <c r="BI182" i="5"/>
  <c r="BG182" i="5"/>
  <c r="BL182" i="5" s="1"/>
  <c r="BC182" i="5"/>
  <c r="BA182" i="5"/>
  <c r="BF182" i="5" s="1"/>
  <c r="AW182" i="5"/>
  <c r="AU182" i="5"/>
  <c r="AZ182" i="5" s="1"/>
  <c r="AQ182" i="5"/>
  <c r="AO182" i="5"/>
  <c r="AT182" i="5" s="1"/>
  <c r="AK182" i="5"/>
  <c r="AI182" i="5"/>
  <c r="AN182" i="5" s="1"/>
  <c r="AE182" i="5"/>
  <c r="AC182" i="5"/>
  <c r="AH182" i="5" s="1"/>
  <c r="Y182" i="5"/>
  <c r="W182" i="5"/>
  <c r="AB182" i="5" s="1"/>
  <c r="S182" i="5"/>
  <c r="Q182" i="5"/>
  <c r="V182" i="5" s="1"/>
  <c r="M182" i="5"/>
  <c r="DE181" i="5"/>
  <c r="DC181" i="5"/>
  <c r="DH181" i="5" s="1"/>
  <c r="CY181" i="5"/>
  <c r="CW181" i="5"/>
  <c r="DB181" i="5" s="1"/>
  <c r="CS181" i="5"/>
  <c r="CQ181" i="5"/>
  <c r="CV181" i="5" s="1"/>
  <c r="CM181" i="5"/>
  <c r="CG181" i="5"/>
  <c r="CE181" i="5"/>
  <c r="CJ181" i="5" s="1"/>
  <c r="CA181" i="5"/>
  <c r="BY181" i="5"/>
  <c r="CD181" i="5" s="1"/>
  <c r="BU181" i="5"/>
  <c r="BS181" i="5"/>
  <c r="BX181" i="5" s="1"/>
  <c r="BO181" i="5"/>
  <c r="BI181" i="5"/>
  <c r="BG181" i="5"/>
  <c r="BL181" i="5" s="1"/>
  <c r="BC181" i="5"/>
  <c r="BA181" i="5"/>
  <c r="BF181" i="5" s="1"/>
  <c r="AW181" i="5"/>
  <c r="AU181" i="5"/>
  <c r="AZ181" i="5" s="1"/>
  <c r="AQ181" i="5"/>
  <c r="AK181" i="5"/>
  <c r="AI181" i="5"/>
  <c r="AN181" i="5" s="1"/>
  <c r="AE181" i="5"/>
  <c r="AC181" i="5"/>
  <c r="AH181" i="5" s="1"/>
  <c r="Y181" i="5"/>
  <c r="W181" i="5"/>
  <c r="AB181" i="5" s="1"/>
  <c r="S181" i="5"/>
  <c r="M181" i="5"/>
  <c r="DH180" i="5"/>
  <c r="DG180" i="5"/>
  <c r="DB180" i="5"/>
  <c r="DA180" i="5"/>
  <c r="CV180" i="5"/>
  <c r="CU180" i="5"/>
  <c r="CO180" i="5"/>
  <c r="CM180" i="5"/>
  <c r="CP180" i="5" s="1"/>
  <c r="CK180" i="5"/>
  <c r="CJ180" i="5"/>
  <c r="CI180" i="5"/>
  <c r="CD180" i="5"/>
  <c r="CC180" i="5"/>
  <c r="BX180" i="5"/>
  <c r="BW180" i="5"/>
  <c r="BO180" i="5"/>
  <c r="BQ180" i="5" s="1"/>
  <c r="BM180" i="5"/>
  <c r="BR180" i="5" s="1"/>
  <c r="BL180" i="5"/>
  <c r="BK180" i="5"/>
  <c r="BF180" i="5"/>
  <c r="BE180" i="5"/>
  <c r="AZ180" i="5"/>
  <c r="AY180" i="5"/>
  <c r="AS180" i="5"/>
  <c r="AQ180" i="5"/>
  <c r="AT180" i="5" s="1"/>
  <c r="AO180" i="5"/>
  <c r="AN180" i="5"/>
  <c r="AM180" i="5"/>
  <c r="AH180" i="5"/>
  <c r="AG180" i="5"/>
  <c r="AB180" i="5"/>
  <c r="AA180" i="5"/>
  <c r="S180" i="5"/>
  <c r="Q180" i="5"/>
  <c r="V180" i="5" s="1"/>
  <c r="DH179" i="5"/>
  <c r="DG179" i="5"/>
  <c r="DB179" i="5"/>
  <c r="DA179" i="5"/>
  <c r="CV179" i="5"/>
  <c r="CU179" i="5"/>
  <c r="CO179" i="5"/>
  <c r="CM179" i="5"/>
  <c r="CP179" i="5" s="1"/>
  <c r="CK179" i="5"/>
  <c r="CJ179" i="5"/>
  <c r="CI179" i="5"/>
  <c r="CD179" i="5"/>
  <c r="CC179" i="5"/>
  <c r="BX179" i="5"/>
  <c r="BW179" i="5"/>
  <c r="BO179" i="5"/>
  <c r="BM179" i="5"/>
  <c r="BR179" i="5" s="1"/>
  <c r="BL179" i="5"/>
  <c r="BK179" i="5"/>
  <c r="BF179" i="5"/>
  <c r="BE179" i="5"/>
  <c r="AZ179" i="5"/>
  <c r="AY179" i="5"/>
  <c r="AS179" i="5"/>
  <c r="AQ179" i="5"/>
  <c r="AT179" i="5" s="1"/>
  <c r="AO179" i="5"/>
  <c r="AN179" i="5"/>
  <c r="AM179" i="5"/>
  <c r="AH179" i="5"/>
  <c r="AG179" i="5"/>
  <c r="AB179" i="5"/>
  <c r="AA179" i="5"/>
  <c r="S179" i="5"/>
  <c r="U179" i="5" s="1"/>
  <c r="Q179" i="5"/>
  <c r="V179" i="5" s="1"/>
  <c r="DH178" i="5"/>
  <c r="DG178" i="5"/>
  <c r="DB178" i="5"/>
  <c r="DA178" i="5"/>
  <c r="CV178" i="5"/>
  <c r="CU178" i="5"/>
  <c r="CO178" i="5"/>
  <c r="CM178" i="5"/>
  <c r="CP178" i="5" s="1"/>
  <c r="CK178" i="5"/>
  <c r="CJ178" i="5"/>
  <c r="CI178" i="5"/>
  <c r="CD178" i="5"/>
  <c r="CC178" i="5"/>
  <c r="BX178" i="5"/>
  <c r="BW178" i="5"/>
  <c r="BO178" i="5"/>
  <c r="BQ178" i="5" s="1"/>
  <c r="BM178" i="5"/>
  <c r="BR178" i="5" s="1"/>
  <c r="BL178" i="5"/>
  <c r="BK178" i="5"/>
  <c r="BF178" i="5"/>
  <c r="BE178" i="5"/>
  <c r="AZ178" i="5"/>
  <c r="AY178" i="5"/>
  <c r="AS178" i="5"/>
  <c r="AQ178" i="5"/>
  <c r="AT178" i="5" s="1"/>
  <c r="AO178" i="5"/>
  <c r="AN178" i="5"/>
  <c r="AM178" i="5"/>
  <c r="AH178" i="5"/>
  <c r="AG178" i="5"/>
  <c r="AB178" i="5"/>
  <c r="AA178" i="5"/>
  <c r="S178" i="5"/>
  <c r="Q178" i="5"/>
  <c r="V178" i="5" s="1"/>
  <c r="DH177" i="5"/>
  <c r="DG177" i="5"/>
  <c r="DB177" i="5"/>
  <c r="DA177" i="5"/>
  <c r="CV177" i="5"/>
  <c r="CU177" i="5"/>
  <c r="CO177" i="5"/>
  <c r="CM177" i="5"/>
  <c r="CP177" i="5" s="1"/>
  <c r="CK177" i="5"/>
  <c r="CJ177" i="5"/>
  <c r="CI177" i="5"/>
  <c r="CD177" i="5"/>
  <c r="CC177" i="5"/>
  <c r="BX177" i="5"/>
  <c r="BW177" i="5"/>
  <c r="BO177" i="5"/>
  <c r="BM177" i="5"/>
  <c r="BR177" i="5" s="1"/>
  <c r="BL177" i="5"/>
  <c r="BK177" i="5"/>
  <c r="BF177" i="5"/>
  <c r="BE177" i="5"/>
  <c r="AZ177" i="5"/>
  <c r="AY177" i="5"/>
  <c r="AS177" i="5"/>
  <c r="AQ177" i="5"/>
  <c r="AT177" i="5" s="1"/>
  <c r="AO177" i="5"/>
  <c r="AN177" i="5"/>
  <c r="AM177" i="5"/>
  <c r="AH177" i="5"/>
  <c r="AG177" i="5"/>
  <c r="AB177" i="5"/>
  <c r="AA177" i="5"/>
  <c r="S177" i="5"/>
  <c r="U177" i="5" s="1"/>
  <c r="Q177" i="5"/>
  <c r="V177" i="5" s="1"/>
  <c r="K177" i="5"/>
  <c r="DH176" i="5"/>
  <c r="DG176" i="5"/>
  <c r="DB176" i="5"/>
  <c r="DA176" i="5"/>
  <c r="CV176" i="5"/>
  <c r="CU176" i="5"/>
  <c r="CO176" i="5"/>
  <c r="CM176" i="5"/>
  <c r="CP176" i="5" s="1"/>
  <c r="CK176" i="5"/>
  <c r="CJ176" i="5"/>
  <c r="CI176" i="5"/>
  <c r="CD176" i="5"/>
  <c r="CC176" i="5"/>
  <c r="BX176" i="5"/>
  <c r="BW176" i="5"/>
  <c r="BO176" i="5"/>
  <c r="BQ176" i="5" s="1"/>
  <c r="BM176" i="5"/>
  <c r="BR176" i="5" s="1"/>
  <c r="BL176" i="5"/>
  <c r="BK176" i="5"/>
  <c r="BF176" i="5"/>
  <c r="BE176" i="5"/>
  <c r="AZ176" i="5"/>
  <c r="AY176" i="5"/>
  <c r="AS176" i="5"/>
  <c r="AQ176" i="5"/>
  <c r="AT176" i="5" s="1"/>
  <c r="AO176" i="5"/>
  <c r="AN176" i="5"/>
  <c r="AM176" i="5"/>
  <c r="AH176" i="5"/>
  <c r="AG176" i="5"/>
  <c r="AB176" i="5"/>
  <c r="AA176" i="5"/>
  <c r="S176" i="5"/>
  <c r="Q176" i="5"/>
  <c r="V176" i="5" s="1"/>
  <c r="DH175" i="5"/>
  <c r="DG175" i="5"/>
  <c r="DB175" i="5"/>
  <c r="DA175" i="5"/>
  <c r="CV175" i="5"/>
  <c r="CU175" i="5"/>
  <c r="CO175" i="5"/>
  <c r="CM175" i="5"/>
  <c r="CP175" i="5" s="1"/>
  <c r="CK175" i="5"/>
  <c r="CJ175" i="5"/>
  <c r="CI175" i="5"/>
  <c r="CD175" i="5"/>
  <c r="CC175" i="5"/>
  <c r="BX175" i="5"/>
  <c r="BW175" i="5"/>
  <c r="BO175" i="5"/>
  <c r="BM175" i="5"/>
  <c r="BR175" i="5" s="1"/>
  <c r="BL175" i="5"/>
  <c r="BK175" i="5"/>
  <c r="BF175" i="5"/>
  <c r="BE175" i="5"/>
  <c r="AZ175" i="5"/>
  <c r="AY175" i="5"/>
  <c r="AS175" i="5"/>
  <c r="AQ175" i="5"/>
  <c r="AT175" i="5" s="1"/>
  <c r="AO175" i="5"/>
  <c r="AN175" i="5"/>
  <c r="AM175" i="5"/>
  <c r="AH175" i="5"/>
  <c r="AG175" i="5"/>
  <c r="AB175" i="5"/>
  <c r="AA175" i="5"/>
  <c r="S175" i="5"/>
  <c r="U175" i="5" s="1"/>
  <c r="Q175" i="5"/>
  <c r="V175" i="5" s="1"/>
  <c r="DH174" i="5"/>
  <c r="DG174" i="5"/>
  <c r="DB174" i="5"/>
  <c r="DA174" i="5"/>
  <c r="CV174" i="5"/>
  <c r="CU174" i="5"/>
  <c r="CO174" i="5"/>
  <c r="CM174" i="5"/>
  <c r="CP174" i="5" s="1"/>
  <c r="CK174" i="5"/>
  <c r="CJ174" i="5"/>
  <c r="CI174" i="5"/>
  <c r="CD174" i="5"/>
  <c r="CC174" i="5"/>
  <c r="BX174" i="5"/>
  <c r="BW174" i="5"/>
  <c r="BO174" i="5"/>
  <c r="BQ174" i="5" s="1"/>
  <c r="BM174" i="5"/>
  <c r="BR174" i="5" s="1"/>
  <c r="BL174" i="5"/>
  <c r="BK174" i="5"/>
  <c r="BF174" i="5"/>
  <c r="BE174" i="5"/>
  <c r="AZ174" i="5"/>
  <c r="AY174" i="5"/>
  <c r="AS174" i="5"/>
  <c r="AQ174" i="5"/>
  <c r="AT174" i="5" s="1"/>
  <c r="AO174" i="5"/>
  <c r="AN174" i="5"/>
  <c r="AM174" i="5"/>
  <c r="AH174" i="5"/>
  <c r="AG174" i="5"/>
  <c r="AB174" i="5"/>
  <c r="AA174" i="5"/>
  <c r="S174" i="5"/>
  <c r="Q174" i="5"/>
  <c r="V174" i="5" s="1"/>
  <c r="DH173" i="5"/>
  <c r="DG173" i="5"/>
  <c r="DB173" i="5"/>
  <c r="DA173" i="5"/>
  <c r="CV173" i="5"/>
  <c r="CU173" i="5"/>
  <c r="CO173" i="5"/>
  <c r="CM173" i="5"/>
  <c r="CP173" i="5" s="1"/>
  <c r="CK173" i="5"/>
  <c r="CJ173" i="5"/>
  <c r="CI173" i="5"/>
  <c r="CD173" i="5"/>
  <c r="CC173" i="5"/>
  <c r="BX173" i="5"/>
  <c r="BW173" i="5"/>
  <c r="BO173" i="5"/>
  <c r="BM173" i="5"/>
  <c r="BR173" i="5" s="1"/>
  <c r="BL173" i="5"/>
  <c r="BK173" i="5"/>
  <c r="BF173" i="5"/>
  <c r="BE173" i="5"/>
  <c r="AZ173" i="5"/>
  <c r="AY173" i="5"/>
  <c r="AS173" i="5"/>
  <c r="AQ173" i="5"/>
  <c r="AT173" i="5" s="1"/>
  <c r="AO173" i="5"/>
  <c r="AN173" i="5"/>
  <c r="AM173" i="5"/>
  <c r="AH173" i="5"/>
  <c r="AG173" i="5"/>
  <c r="AB173" i="5"/>
  <c r="AA173" i="5"/>
  <c r="S173" i="5"/>
  <c r="U173" i="5" s="1"/>
  <c r="Q173" i="5"/>
  <c r="V173" i="5" s="1"/>
  <c r="K173" i="5"/>
  <c r="DE172" i="5"/>
  <c r="DC172" i="5"/>
  <c r="DH172" i="5" s="1"/>
  <c r="CY172" i="5"/>
  <c r="CW172" i="5"/>
  <c r="DB172" i="5" s="1"/>
  <c r="CS172" i="5"/>
  <c r="CQ172" i="5"/>
  <c r="CV172" i="5" s="1"/>
  <c r="CM172" i="5"/>
  <c r="CK172" i="5"/>
  <c r="CP172" i="5" s="1"/>
  <c r="CG172" i="5"/>
  <c r="CE172" i="5"/>
  <c r="CJ172" i="5" s="1"/>
  <c r="CA172" i="5"/>
  <c r="BY172" i="5"/>
  <c r="CD172" i="5" s="1"/>
  <c r="BU172" i="5"/>
  <c r="BS172" i="5"/>
  <c r="BX172" i="5" s="1"/>
  <c r="BO172" i="5"/>
  <c r="BM172" i="5"/>
  <c r="BR172" i="5" s="1"/>
  <c r="BI172" i="5"/>
  <c r="BG172" i="5"/>
  <c r="BL172" i="5" s="1"/>
  <c r="BC172" i="5"/>
  <c r="BA172" i="5"/>
  <c r="BF172" i="5" s="1"/>
  <c r="AW172" i="5"/>
  <c r="AU172" i="5"/>
  <c r="AZ172" i="5" s="1"/>
  <c r="AQ172" i="5"/>
  <c r="AO172" i="5"/>
  <c r="AT172" i="5" s="1"/>
  <c r="AK172" i="5"/>
  <c r="AI172" i="5"/>
  <c r="AN172" i="5" s="1"/>
  <c r="AE172" i="5"/>
  <c r="AC172" i="5"/>
  <c r="AH172" i="5" s="1"/>
  <c r="Y172" i="5"/>
  <c r="W172" i="5"/>
  <c r="AB172" i="5" s="1"/>
  <c r="S172" i="5"/>
  <c r="Q172" i="5"/>
  <c r="V172" i="5" s="1"/>
  <c r="M172" i="5"/>
  <c r="DE171" i="5"/>
  <c r="DC171" i="5"/>
  <c r="DH171" i="5" s="1"/>
  <c r="CY171" i="5"/>
  <c r="CW171" i="5"/>
  <c r="DB171" i="5" s="1"/>
  <c r="CS171" i="5"/>
  <c r="CQ171" i="5"/>
  <c r="CV171" i="5" s="1"/>
  <c r="CM171" i="5"/>
  <c r="CG171" i="5"/>
  <c r="CE171" i="5"/>
  <c r="CJ171" i="5" s="1"/>
  <c r="CA171" i="5"/>
  <c r="BY171" i="5"/>
  <c r="CD171" i="5" s="1"/>
  <c r="BU171" i="5"/>
  <c r="BS171" i="5"/>
  <c r="BX171" i="5" s="1"/>
  <c r="BO171" i="5"/>
  <c r="BI171" i="5"/>
  <c r="BG171" i="5"/>
  <c r="BL171" i="5" s="1"/>
  <c r="BC171" i="5"/>
  <c r="BA171" i="5"/>
  <c r="BF171" i="5" s="1"/>
  <c r="AW171" i="5"/>
  <c r="AU171" i="5"/>
  <c r="AZ171" i="5" s="1"/>
  <c r="AQ171" i="5"/>
  <c r="AK171" i="5"/>
  <c r="AI171" i="5"/>
  <c r="AN171" i="5" s="1"/>
  <c r="AE171" i="5"/>
  <c r="AC171" i="5"/>
  <c r="AH171" i="5" s="1"/>
  <c r="Y171" i="5"/>
  <c r="W171" i="5"/>
  <c r="AB171" i="5" s="1"/>
  <c r="S171" i="5"/>
  <c r="M171" i="5"/>
  <c r="DH170" i="5"/>
  <c r="DG170" i="5"/>
  <c r="DB170" i="5"/>
  <c r="DA170" i="5"/>
  <c r="CV170" i="5"/>
  <c r="CU170" i="5"/>
  <c r="CO170" i="5"/>
  <c r="CM170" i="5"/>
  <c r="CP170" i="5" s="1"/>
  <c r="CK170" i="5"/>
  <c r="CJ170" i="5"/>
  <c r="CI170" i="5"/>
  <c r="CD170" i="5"/>
  <c r="CC170" i="5"/>
  <c r="BX170" i="5"/>
  <c r="BW170" i="5"/>
  <c r="BO170" i="5"/>
  <c r="BQ170" i="5" s="1"/>
  <c r="BM170" i="5"/>
  <c r="BR170" i="5" s="1"/>
  <c r="BL170" i="5"/>
  <c r="BK170" i="5"/>
  <c r="BF170" i="5"/>
  <c r="BE170" i="5"/>
  <c r="AZ170" i="5"/>
  <c r="AY170" i="5"/>
  <c r="AS170" i="5"/>
  <c r="AQ170" i="5"/>
  <c r="AT170" i="5" s="1"/>
  <c r="AO170" i="5"/>
  <c r="AN170" i="5"/>
  <c r="AM170" i="5"/>
  <c r="AH170" i="5"/>
  <c r="AG170" i="5"/>
  <c r="AB170" i="5"/>
  <c r="AA170" i="5"/>
  <c r="S170" i="5"/>
  <c r="Q170" i="5"/>
  <c r="V170" i="5" s="1"/>
  <c r="DH169" i="5"/>
  <c r="DG169" i="5"/>
  <c r="DB169" i="5"/>
  <c r="DA169" i="5"/>
  <c r="CV169" i="5"/>
  <c r="CU169" i="5"/>
  <c r="CO169" i="5"/>
  <c r="CM169" i="5"/>
  <c r="CP169" i="5" s="1"/>
  <c r="CK169" i="5"/>
  <c r="CJ169" i="5"/>
  <c r="CI169" i="5"/>
  <c r="CD169" i="5"/>
  <c r="CC169" i="5"/>
  <c r="BX169" i="5"/>
  <c r="BW169" i="5"/>
  <c r="BO169" i="5"/>
  <c r="BM169" i="5"/>
  <c r="BR169" i="5" s="1"/>
  <c r="BL169" i="5"/>
  <c r="BK169" i="5"/>
  <c r="BF169" i="5"/>
  <c r="BE169" i="5"/>
  <c r="AZ169" i="5"/>
  <c r="AY169" i="5"/>
  <c r="AS169" i="5"/>
  <c r="AQ169" i="5"/>
  <c r="AT169" i="5" s="1"/>
  <c r="AO169" i="5"/>
  <c r="AN169" i="5"/>
  <c r="AM169" i="5"/>
  <c r="AH169" i="5"/>
  <c r="AG169" i="5"/>
  <c r="AB169" i="5"/>
  <c r="AA169" i="5"/>
  <c r="S169" i="5"/>
  <c r="U169" i="5" s="1"/>
  <c r="Q169" i="5"/>
  <c r="V169" i="5" s="1"/>
  <c r="DH168" i="5"/>
  <c r="DG168" i="5"/>
  <c r="DB168" i="5"/>
  <c r="DA168" i="5"/>
  <c r="CV168" i="5"/>
  <c r="CU168" i="5"/>
  <c r="CO168" i="5"/>
  <c r="CM168" i="5"/>
  <c r="CP168" i="5" s="1"/>
  <c r="CK168" i="5"/>
  <c r="CJ168" i="5"/>
  <c r="CI168" i="5"/>
  <c r="CD168" i="5"/>
  <c r="CC168" i="5"/>
  <c r="BX168" i="5"/>
  <c r="BW168" i="5"/>
  <c r="BO168" i="5"/>
  <c r="BQ168" i="5" s="1"/>
  <c r="BM168" i="5"/>
  <c r="BR168" i="5" s="1"/>
  <c r="BL168" i="5"/>
  <c r="BK168" i="5"/>
  <c r="BF168" i="5"/>
  <c r="BE168" i="5"/>
  <c r="AZ168" i="5"/>
  <c r="AY168" i="5"/>
  <c r="AS168" i="5"/>
  <c r="AQ168" i="5"/>
  <c r="AT168" i="5" s="1"/>
  <c r="AO168" i="5"/>
  <c r="AN168" i="5"/>
  <c r="AM168" i="5"/>
  <c r="AH168" i="5"/>
  <c r="AG168" i="5"/>
  <c r="AB168" i="5"/>
  <c r="AA168" i="5"/>
  <c r="S168" i="5"/>
  <c r="Q168" i="5"/>
  <c r="V168" i="5" s="1"/>
  <c r="DH167" i="5"/>
  <c r="DG167" i="5"/>
  <c r="DB167" i="5"/>
  <c r="DA167" i="5"/>
  <c r="CV167" i="5"/>
  <c r="CU167" i="5"/>
  <c r="CO167" i="5"/>
  <c r="CM167" i="5"/>
  <c r="CP167" i="5" s="1"/>
  <c r="CK167" i="5"/>
  <c r="CJ167" i="5"/>
  <c r="CI167" i="5"/>
  <c r="CD167" i="5"/>
  <c r="CC167" i="5"/>
  <c r="BX167" i="5"/>
  <c r="BW167" i="5"/>
  <c r="BO167" i="5"/>
  <c r="BM167" i="5"/>
  <c r="BR167" i="5" s="1"/>
  <c r="BL167" i="5"/>
  <c r="BK167" i="5"/>
  <c r="BF167" i="5"/>
  <c r="BE167" i="5"/>
  <c r="AZ167" i="5"/>
  <c r="AY167" i="5"/>
  <c r="AS167" i="5"/>
  <c r="AQ167" i="5"/>
  <c r="AT167" i="5" s="1"/>
  <c r="AO167" i="5"/>
  <c r="AN167" i="5"/>
  <c r="AM167" i="5"/>
  <c r="AH167" i="5"/>
  <c r="AG167" i="5"/>
  <c r="AB167" i="5"/>
  <c r="AA167" i="5"/>
  <c r="S167" i="5"/>
  <c r="U167" i="5" s="1"/>
  <c r="Q167" i="5"/>
  <c r="V167" i="5" s="1"/>
  <c r="K167" i="5"/>
  <c r="DH166" i="5"/>
  <c r="DG166" i="5"/>
  <c r="DB166" i="5"/>
  <c r="DA166" i="5"/>
  <c r="CV166" i="5"/>
  <c r="CU166" i="5"/>
  <c r="CO166" i="5"/>
  <c r="CM166" i="5"/>
  <c r="CP166" i="5" s="1"/>
  <c r="CK166" i="5"/>
  <c r="CJ166" i="5"/>
  <c r="CI166" i="5"/>
  <c r="CD166" i="5"/>
  <c r="CC166" i="5"/>
  <c r="BX166" i="5"/>
  <c r="BW166" i="5"/>
  <c r="BO166" i="5"/>
  <c r="BQ166" i="5" s="1"/>
  <c r="BM166" i="5"/>
  <c r="BR166" i="5" s="1"/>
  <c r="BL166" i="5"/>
  <c r="BK166" i="5"/>
  <c r="BF166" i="5"/>
  <c r="BE166" i="5"/>
  <c r="AZ166" i="5"/>
  <c r="AY166" i="5"/>
  <c r="AS166" i="5"/>
  <c r="AQ166" i="5"/>
  <c r="AT166" i="5" s="1"/>
  <c r="AO166" i="5"/>
  <c r="AN166" i="5"/>
  <c r="AM166" i="5"/>
  <c r="AH166" i="5"/>
  <c r="AG166" i="5"/>
  <c r="AB166" i="5"/>
  <c r="AA166" i="5"/>
  <c r="S166" i="5"/>
  <c r="Q166" i="5"/>
  <c r="V166" i="5" s="1"/>
  <c r="DH165" i="5"/>
  <c r="DG165" i="5"/>
  <c r="DB165" i="5"/>
  <c r="DA165" i="5"/>
  <c r="CV165" i="5"/>
  <c r="CU165" i="5"/>
  <c r="CO165" i="5"/>
  <c r="CM165" i="5"/>
  <c r="CP165" i="5" s="1"/>
  <c r="CK165" i="5"/>
  <c r="CJ165" i="5"/>
  <c r="CI165" i="5"/>
  <c r="CD165" i="5"/>
  <c r="CC165" i="5"/>
  <c r="BX165" i="5"/>
  <c r="BW165" i="5"/>
  <c r="BO165" i="5"/>
  <c r="BM165" i="5"/>
  <c r="BR165" i="5" s="1"/>
  <c r="BL165" i="5"/>
  <c r="BK165" i="5"/>
  <c r="BF165" i="5"/>
  <c r="BE165" i="5"/>
  <c r="AZ165" i="5"/>
  <c r="AY165" i="5"/>
  <c r="AS165" i="5"/>
  <c r="AQ165" i="5"/>
  <c r="AT165" i="5" s="1"/>
  <c r="AO165" i="5"/>
  <c r="AN165" i="5"/>
  <c r="AM165" i="5"/>
  <c r="AH165" i="5"/>
  <c r="AG165" i="5"/>
  <c r="AB165" i="5"/>
  <c r="AA165" i="5"/>
  <c r="S165" i="5"/>
  <c r="U165" i="5" s="1"/>
  <c r="Q165" i="5"/>
  <c r="V165" i="5" s="1"/>
  <c r="DH164" i="5"/>
  <c r="DG164" i="5"/>
  <c r="DB164" i="5"/>
  <c r="DA164" i="5"/>
  <c r="CV164" i="5"/>
  <c r="CU164" i="5"/>
  <c r="CO164" i="5"/>
  <c r="CM164" i="5"/>
  <c r="CP164" i="5" s="1"/>
  <c r="CK164" i="5"/>
  <c r="CJ164" i="5"/>
  <c r="CI164" i="5"/>
  <c r="CD164" i="5"/>
  <c r="CC164" i="5"/>
  <c r="BX164" i="5"/>
  <c r="BW164" i="5"/>
  <c r="BO164" i="5"/>
  <c r="BQ164" i="5" s="1"/>
  <c r="BM164" i="5"/>
  <c r="BR164" i="5" s="1"/>
  <c r="BL164" i="5"/>
  <c r="BK164" i="5"/>
  <c r="BF164" i="5"/>
  <c r="BE164" i="5"/>
  <c r="AZ164" i="5"/>
  <c r="AY164" i="5"/>
  <c r="AS164" i="5"/>
  <c r="AQ164" i="5"/>
  <c r="AT164" i="5" s="1"/>
  <c r="AO164" i="5"/>
  <c r="AN164" i="5"/>
  <c r="AM164" i="5"/>
  <c r="AH164" i="5"/>
  <c r="AG164" i="5"/>
  <c r="AB164" i="5"/>
  <c r="AA164" i="5"/>
  <c r="S164" i="5"/>
  <c r="Q164" i="5"/>
  <c r="V164" i="5" s="1"/>
  <c r="DH163" i="5"/>
  <c r="DG163" i="5"/>
  <c r="DB163" i="5"/>
  <c r="DA163" i="5"/>
  <c r="CV163" i="5"/>
  <c r="CU163" i="5"/>
  <c r="CO163" i="5"/>
  <c r="CM163" i="5"/>
  <c r="CP163" i="5" s="1"/>
  <c r="CK163" i="5"/>
  <c r="CJ163" i="5"/>
  <c r="CI163" i="5"/>
  <c r="CD163" i="5"/>
  <c r="CC163" i="5"/>
  <c r="BX163" i="5"/>
  <c r="BW163" i="5"/>
  <c r="BO163" i="5"/>
  <c r="BM163" i="5"/>
  <c r="BR163" i="5" s="1"/>
  <c r="BL163" i="5"/>
  <c r="BK163" i="5"/>
  <c r="BF163" i="5"/>
  <c r="BE163" i="5"/>
  <c r="AZ163" i="5"/>
  <c r="AY163" i="5"/>
  <c r="AS163" i="5"/>
  <c r="AQ163" i="5"/>
  <c r="AT163" i="5" s="1"/>
  <c r="AO163" i="5"/>
  <c r="AN163" i="5"/>
  <c r="AM163" i="5"/>
  <c r="AH163" i="5"/>
  <c r="AG163" i="5"/>
  <c r="AB163" i="5"/>
  <c r="AA163" i="5"/>
  <c r="S163" i="5"/>
  <c r="U163" i="5" s="1"/>
  <c r="Q163" i="5"/>
  <c r="V163" i="5" s="1"/>
  <c r="K163" i="5"/>
  <c r="DH162" i="5"/>
  <c r="DG162" i="5"/>
  <c r="DB162" i="5"/>
  <c r="DA162" i="5"/>
  <c r="CV162" i="5"/>
  <c r="CU162" i="5"/>
  <c r="CO162" i="5"/>
  <c r="CM162" i="5"/>
  <c r="CP162" i="5" s="1"/>
  <c r="CK162" i="5"/>
  <c r="CJ162" i="5"/>
  <c r="CI162" i="5"/>
  <c r="CD162" i="5"/>
  <c r="CC162" i="5"/>
  <c r="BX162" i="5"/>
  <c r="BW162" i="5"/>
  <c r="BO162" i="5"/>
  <c r="BQ162" i="5" s="1"/>
  <c r="BM162" i="5"/>
  <c r="BR162" i="5" s="1"/>
  <c r="BL162" i="5"/>
  <c r="BK162" i="5"/>
  <c r="BF162" i="5"/>
  <c r="BE162" i="5"/>
  <c r="AZ162" i="5"/>
  <c r="AY162" i="5"/>
  <c r="AS162" i="5"/>
  <c r="AQ162" i="5"/>
  <c r="AT162" i="5" s="1"/>
  <c r="AO162" i="5"/>
  <c r="AN162" i="5"/>
  <c r="AM162" i="5"/>
  <c r="AH162" i="5"/>
  <c r="AG162" i="5"/>
  <c r="AB162" i="5"/>
  <c r="AA162" i="5"/>
  <c r="S162" i="5"/>
  <c r="Q162" i="5"/>
  <c r="V162" i="5" s="1"/>
  <c r="DH161" i="5"/>
  <c r="DG161" i="5"/>
  <c r="DB161" i="5"/>
  <c r="DA161" i="5"/>
  <c r="CV161" i="5"/>
  <c r="CU161" i="5"/>
  <c r="CO161" i="5"/>
  <c r="CM161" i="5"/>
  <c r="CP161" i="5" s="1"/>
  <c r="CK161" i="5"/>
  <c r="CJ161" i="5"/>
  <c r="CI161" i="5"/>
  <c r="CD161" i="5"/>
  <c r="CC161" i="5"/>
  <c r="BX161" i="5"/>
  <c r="BW161" i="5"/>
  <c r="BO161" i="5"/>
  <c r="BM161" i="5"/>
  <c r="BR161" i="5" s="1"/>
  <c r="BL161" i="5"/>
  <c r="BK161" i="5"/>
  <c r="BF161" i="5"/>
  <c r="BE161" i="5"/>
  <c r="AZ161" i="5"/>
  <c r="AY161" i="5"/>
  <c r="AS161" i="5"/>
  <c r="AQ161" i="5"/>
  <c r="AT161" i="5" s="1"/>
  <c r="AO161" i="5"/>
  <c r="AN161" i="5"/>
  <c r="AM161" i="5"/>
  <c r="AH161" i="5"/>
  <c r="AG161" i="5"/>
  <c r="AB161" i="5"/>
  <c r="AA161" i="5"/>
  <c r="S161" i="5"/>
  <c r="U161" i="5" s="1"/>
  <c r="Q161" i="5"/>
  <c r="V161" i="5" s="1"/>
  <c r="DH160" i="5"/>
  <c r="DG160" i="5"/>
  <c r="DB160" i="5"/>
  <c r="DA160" i="5"/>
  <c r="CV160" i="5"/>
  <c r="CU160" i="5"/>
  <c r="CO160" i="5"/>
  <c r="CM160" i="5"/>
  <c r="CP160" i="5" s="1"/>
  <c r="CK160" i="5"/>
  <c r="CJ160" i="5"/>
  <c r="CI160" i="5"/>
  <c r="CD160" i="5"/>
  <c r="CC160" i="5"/>
  <c r="BX160" i="5"/>
  <c r="BW160" i="5"/>
  <c r="BO160" i="5"/>
  <c r="BQ160" i="5" s="1"/>
  <c r="BM160" i="5"/>
  <c r="BR160" i="5" s="1"/>
  <c r="BL160" i="5"/>
  <c r="BK160" i="5"/>
  <c r="BF160" i="5"/>
  <c r="BE160" i="5"/>
  <c r="AZ160" i="5"/>
  <c r="AY160" i="5"/>
  <c r="AS160" i="5"/>
  <c r="AQ160" i="5"/>
  <c r="AT160" i="5" s="1"/>
  <c r="AO160" i="5"/>
  <c r="AN160" i="5"/>
  <c r="AM160" i="5"/>
  <c r="AH160" i="5"/>
  <c r="AG160" i="5"/>
  <c r="AB160" i="5"/>
  <c r="AA160" i="5"/>
  <c r="S160" i="5"/>
  <c r="Q160" i="5"/>
  <c r="V160" i="5" s="1"/>
  <c r="DH159" i="5"/>
  <c r="DG159" i="5"/>
  <c r="DB159" i="5"/>
  <c r="DA159" i="5"/>
  <c r="CV159" i="5"/>
  <c r="CU159" i="5"/>
  <c r="CO159" i="5"/>
  <c r="CM159" i="5"/>
  <c r="CP159" i="5" s="1"/>
  <c r="CK159" i="5"/>
  <c r="CJ159" i="5"/>
  <c r="CI159" i="5"/>
  <c r="CD159" i="5"/>
  <c r="CC159" i="5"/>
  <c r="BX159" i="5"/>
  <c r="BW159" i="5"/>
  <c r="BO159" i="5"/>
  <c r="BM159" i="5"/>
  <c r="BR159" i="5" s="1"/>
  <c r="BL159" i="5"/>
  <c r="BK159" i="5"/>
  <c r="BF159" i="5"/>
  <c r="BE159" i="5"/>
  <c r="AZ159" i="5"/>
  <c r="AY159" i="5"/>
  <c r="AS159" i="5"/>
  <c r="AQ159" i="5"/>
  <c r="AT159" i="5" s="1"/>
  <c r="AO159" i="5"/>
  <c r="AN159" i="5"/>
  <c r="AM159" i="5"/>
  <c r="AH159" i="5"/>
  <c r="AG159" i="5"/>
  <c r="AB159" i="5"/>
  <c r="AA159" i="5"/>
  <c r="S159" i="5"/>
  <c r="U159" i="5" s="1"/>
  <c r="Q159" i="5"/>
  <c r="V159" i="5" s="1"/>
  <c r="K159" i="5"/>
  <c r="DH158" i="5"/>
  <c r="DG158" i="5"/>
  <c r="DB158" i="5"/>
  <c r="DA158" i="5"/>
  <c r="CV158" i="5"/>
  <c r="CU158" i="5"/>
  <c r="CO158" i="5"/>
  <c r="CM158" i="5"/>
  <c r="CP158" i="5" s="1"/>
  <c r="CK158" i="5"/>
  <c r="CJ158" i="5"/>
  <c r="CI158" i="5"/>
  <c r="CD158" i="5"/>
  <c r="CC158" i="5"/>
  <c r="BX158" i="5"/>
  <c r="BW158" i="5"/>
  <c r="BO158" i="5"/>
  <c r="BQ158" i="5" s="1"/>
  <c r="BM158" i="5"/>
  <c r="BR158" i="5" s="1"/>
  <c r="BL158" i="5"/>
  <c r="BK158" i="5"/>
  <c r="BF158" i="5"/>
  <c r="BE158" i="5"/>
  <c r="AZ158" i="5"/>
  <c r="AY158" i="5"/>
  <c r="AS158" i="5"/>
  <c r="AQ158" i="5"/>
  <c r="AT158" i="5" s="1"/>
  <c r="AO158" i="5"/>
  <c r="AN158" i="5"/>
  <c r="AM158" i="5"/>
  <c r="AH158" i="5"/>
  <c r="AG158" i="5"/>
  <c r="AB158" i="5"/>
  <c r="AA158" i="5"/>
  <c r="S158" i="5"/>
  <c r="Q158" i="5"/>
  <c r="V158" i="5" s="1"/>
  <c r="DH157" i="5"/>
  <c r="DG157" i="5"/>
  <c r="DB157" i="5"/>
  <c r="DA157" i="5"/>
  <c r="CV157" i="5"/>
  <c r="CU157" i="5"/>
  <c r="CO157" i="5"/>
  <c r="CM157" i="5"/>
  <c r="CP157" i="5" s="1"/>
  <c r="CK157" i="5"/>
  <c r="CJ157" i="5"/>
  <c r="CI157" i="5"/>
  <c r="CD157" i="5"/>
  <c r="CC157" i="5"/>
  <c r="BX157" i="5"/>
  <c r="BW157" i="5"/>
  <c r="BO157" i="5"/>
  <c r="BM157" i="5"/>
  <c r="BR157" i="5" s="1"/>
  <c r="BL157" i="5"/>
  <c r="BK157" i="5"/>
  <c r="BF157" i="5"/>
  <c r="BE157" i="5"/>
  <c r="AZ157" i="5"/>
  <c r="AY157" i="5"/>
  <c r="AS157" i="5"/>
  <c r="AQ157" i="5"/>
  <c r="AT157" i="5" s="1"/>
  <c r="AO157" i="5"/>
  <c r="AN157" i="5"/>
  <c r="AM157" i="5"/>
  <c r="AH157" i="5"/>
  <c r="AG157" i="5"/>
  <c r="AB157" i="5"/>
  <c r="AA157" i="5"/>
  <c r="S157" i="5"/>
  <c r="U157" i="5" s="1"/>
  <c r="Q157" i="5"/>
  <c r="V157" i="5" s="1"/>
  <c r="DH156" i="5"/>
  <c r="DG156" i="5"/>
  <c r="DB156" i="5"/>
  <c r="DA156" i="5"/>
  <c r="CV156" i="5"/>
  <c r="CU156" i="5"/>
  <c r="CO156" i="5"/>
  <c r="CM156" i="5"/>
  <c r="CP156" i="5" s="1"/>
  <c r="CK156" i="5"/>
  <c r="CJ156" i="5"/>
  <c r="CI156" i="5"/>
  <c r="CD156" i="5"/>
  <c r="CC156" i="5"/>
  <c r="BX156" i="5"/>
  <c r="BW156" i="5"/>
  <c r="BO156" i="5"/>
  <c r="BQ156" i="5" s="1"/>
  <c r="BM156" i="5"/>
  <c r="BR156" i="5" s="1"/>
  <c r="BL156" i="5"/>
  <c r="BK156" i="5"/>
  <c r="BF156" i="5"/>
  <c r="BE156" i="5"/>
  <c r="AZ156" i="5"/>
  <c r="AY156" i="5"/>
  <c r="AS156" i="5"/>
  <c r="AQ156" i="5"/>
  <c r="AT156" i="5" s="1"/>
  <c r="AO156" i="5"/>
  <c r="AN156" i="5"/>
  <c r="AM156" i="5"/>
  <c r="AH156" i="5"/>
  <c r="AG156" i="5"/>
  <c r="AB156" i="5"/>
  <c r="AA156" i="5"/>
  <c r="S156" i="5"/>
  <c r="Q156" i="5"/>
  <c r="V156" i="5" s="1"/>
  <c r="DH155" i="5"/>
  <c r="DG155" i="5"/>
  <c r="DB155" i="5"/>
  <c r="DA155" i="5"/>
  <c r="CV155" i="5"/>
  <c r="CU155" i="5"/>
  <c r="CO155" i="5"/>
  <c r="CM155" i="5"/>
  <c r="CP155" i="5" s="1"/>
  <c r="CK155" i="5"/>
  <c r="CJ155" i="5"/>
  <c r="CI155" i="5"/>
  <c r="CD155" i="5"/>
  <c r="CC155" i="5"/>
  <c r="BX155" i="5"/>
  <c r="BW155" i="5"/>
  <c r="BO155" i="5"/>
  <c r="BM155" i="5"/>
  <c r="BR155" i="5" s="1"/>
  <c r="BL155" i="5"/>
  <c r="BK155" i="5"/>
  <c r="BF155" i="5"/>
  <c r="BE155" i="5"/>
  <c r="AZ155" i="5"/>
  <c r="AY155" i="5"/>
  <c r="AS155" i="5"/>
  <c r="AQ155" i="5"/>
  <c r="AT155" i="5" s="1"/>
  <c r="AO155" i="5"/>
  <c r="AN155" i="5"/>
  <c r="AM155" i="5"/>
  <c r="AH155" i="5"/>
  <c r="AG155" i="5"/>
  <c r="AB155" i="5"/>
  <c r="AA155" i="5"/>
  <c r="S155" i="5"/>
  <c r="U155" i="5" s="1"/>
  <c r="Q155" i="5"/>
  <c r="V155" i="5" s="1"/>
  <c r="K155" i="5"/>
  <c r="DE154" i="5"/>
  <c r="DC154" i="5"/>
  <c r="DH154" i="5" s="1"/>
  <c r="CY154" i="5"/>
  <c r="CW154" i="5"/>
  <c r="DB154" i="5" s="1"/>
  <c r="CS154" i="5"/>
  <c r="CQ154" i="5"/>
  <c r="CV154" i="5" s="1"/>
  <c r="CM154" i="5"/>
  <c r="CK154" i="5"/>
  <c r="CP154" i="5" s="1"/>
  <c r="CG154" i="5"/>
  <c r="CE154" i="5"/>
  <c r="CJ154" i="5" s="1"/>
  <c r="CA154" i="5"/>
  <c r="BY154" i="5"/>
  <c r="CD154" i="5" s="1"/>
  <c r="BU154" i="5"/>
  <c r="BS154" i="5"/>
  <c r="BX154" i="5" s="1"/>
  <c r="BO154" i="5"/>
  <c r="BM154" i="5"/>
  <c r="BR154" i="5" s="1"/>
  <c r="BI154" i="5"/>
  <c r="BG154" i="5"/>
  <c r="BL154" i="5" s="1"/>
  <c r="BC154" i="5"/>
  <c r="BA154" i="5"/>
  <c r="BF154" i="5" s="1"/>
  <c r="AW154" i="5"/>
  <c r="AU154" i="5"/>
  <c r="AZ154" i="5" s="1"/>
  <c r="AQ154" i="5"/>
  <c r="AO154" i="5"/>
  <c r="AT154" i="5" s="1"/>
  <c r="AK154" i="5"/>
  <c r="AI154" i="5"/>
  <c r="AN154" i="5" s="1"/>
  <c r="AE154" i="5"/>
  <c r="AC154" i="5"/>
  <c r="AH154" i="5" s="1"/>
  <c r="Y154" i="5"/>
  <c r="W154" i="5"/>
  <c r="AB154" i="5" s="1"/>
  <c r="S154" i="5"/>
  <c r="Q154" i="5"/>
  <c r="V154" i="5" s="1"/>
  <c r="M154" i="5"/>
  <c r="DE153" i="5"/>
  <c r="DC153" i="5"/>
  <c r="DH153" i="5" s="1"/>
  <c r="CY153" i="5"/>
  <c r="CW153" i="5"/>
  <c r="DB153" i="5" s="1"/>
  <c r="CS153" i="5"/>
  <c r="CQ153" i="5"/>
  <c r="CV153" i="5" s="1"/>
  <c r="CM153" i="5"/>
  <c r="CG153" i="5"/>
  <c r="CE153" i="5"/>
  <c r="CJ153" i="5" s="1"/>
  <c r="CA153" i="5"/>
  <c r="BY153" i="5"/>
  <c r="CD153" i="5" s="1"/>
  <c r="BU153" i="5"/>
  <c r="BS153" i="5"/>
  <c r="BX153" i="5" s="1"/>
  <c r="BO153" i="5"/>
  <c r="BI153" i="5"/>
  <c r="BG153" i="5"/>
  <c r="BL153" i="5" s="1"/>
  <c r="BC153" i="5"/>
  <c r="BA153" i="5"/>
  <c r="BF153" i="5" s="1"/>
  <c r="AW153" i="5"/>
  <c r="AU153" i="5"/>
  <c r="AZ153" i="5" s="1"/>
  <c r="AQ153" i="5"/>
  <c r="AK153" i="5"/>
  <c r="AI153" i="5"/>
  <c r="AN153" i="5" s="1"/>
  <c r="AE153" i="5"/>
  <c r="AC153" i="5"/>
  <c r="AH153" i="5" s="1"/>
  <c r="Y153" i="5"/>
  <c r="W153" i="5"/>
  <c r="AB153" i="5" s="1"/>
  <c r="S153" i="5"/>
  <c r="M153" i="5"/>
  <c r="DH151" i="5"/>
  <c r="DG151" i="5"/>
  <c r="DB151" i="5"/>
  <c r="DA151" i="5"/>
  <c r="CV151" i="5"/>
  <c r="CU151" i="5"/>
  <c r="CO151" i="5"/>
  <c r="CM151" i="5"/>
  <c r="CP151" i="5" s="1"/>
  <c r="CK151" i="5"/>
  <c r="CJ151" i="5"/>
  <c r="CI151" i="5"/>
  <c r="CD151" i="5"/>
  <c r="CC151" i="5"/>
  <c r="BX151" i="5"/>
  <c r="BW151" i="5"/>
  <c r="BO151" i="5"/>
  <c r="BQ151" i="5" s="1"/>
  <c r="BM151" i="5"/>
  <c r="BR151" i="5" s="1"/>
  <c r="BL151" i="5"/>
  <c r="BK151" i="5"/>
  <c r="BF151" i="5"/>
  <c r="BE151" i="5"/>
  <c r="AZ151" i="5"/>
  <c r="AY151" i="5"/>
  <c r="AS151" i="5"/>
  <c r="AQ151" i="5"/>
  <c r="AT151" i="5" s="1"/>
  <c r="AO151" i="5"/>
  <c r="AN151" i="5"/>
  <c r="AM151" i="5"/>
  <c r="AH151" i="5"/>
  <c r="AG151" i="5"/>
  <c r="AB151" i="5"/>
  <c r="AA151" i="5"/>
  <c r="S151" i="5"/>
  <c r="Q151" i="5"/>
  <c r="V151" i="5" s="1"/>
  <c r="DH150" i="5"/>
  <c r="DG150" i="5"/>
  <c r="DB150" i="5"/>
  <c r="DA150" i="5"/>
  <c r="CV150" i="5"/>
  <c r="CU150" i="5"/>
  <c r="CO150" i="5"/>
  <c r="CM150" i="5"/>
  <c r="CP150" i="5" s="1"/>
  <c r="CK150" i="5"/>
  <c r="CJ150" i="5"/>
  <c r="CI150" i="5"/>
  <c r="CD150" i="5"/>
  <c r="CC150" i="5"/>
  <c r="BX150" i="5"/>
  <c r="BW150" i="5"/>
  <c r="BO150" i="5"/>
  <c r="BM150" i="5"/>
  <c r="BR150" i="5" s="1"/>
  <c r="BL150" i="5"/>
  <c r="BK150" i="5"/>
  <c r="BF150" i="5"/>
  <c r="BE150" i="5"/>
  <c r="AZ150" i="5"/>
  <c r="AY150" i="5"/>
  <c r="AS150" i="5"/>
  <c r="AQ150" i="5"/>
  <c r="AT150" i="5" s="1"/>
  <c r="AO150" i="5"/>
  <c r="AN150" i="5"/>
  <c r="AM150" i="5"/>
  <c r="AH150" i="5"/>
  <c r="AG150" i="5"/>
  <c r="AB150" i="5"/>
  <c r="AA150" i="5"/>
  <c r="S150" i="5"/>
  <c r="U150" i="5" s="1"/>
  <c r="Q150" i="5"/>
  <c r="V150" i="5" s="1"/>
  <c r="DH149" i="5"/>
  <c r="DG149" i="5"/>
  <c r="DB149" i="5"/>
  <c r="DA149" i="5"/>
  <c r="CV149" i="5"/>
  <c r="CU149" i="5"/>
  <c r="CO149" i="5"/>
  <c r="CM149" i="5"/>
  <c r="CP149" i="5" s="1"/>
  <c r="CK149" i="5"/>
  <c r="CJ149" i="5"/>
  <c r="CI149" i="5"/>
  <c r="CD149" i="5"/>
  <c r="CC149" i="5"/>
  <c r="BX149" i="5"/>
  <c r="BW149" i="5"/>
  <c r="BO149" i="5"/>
  <c r="BQ149" i="5" s="1"/>
  <c r="BM149" i="5"/>
  <c r="BR149" i="5" s="1"/>
  <c r="BL149" i="5"/>
  <c r="BK149" i="5"/>
  <c r="BF149" i="5"/>
  <c r="BE149" i="5"/>
  <c r="AZ149" i="5"/>
  <c r="AY149" i="5"/>
  <c r="AS149" i="5"/>
  <c r="AQ149" i="5"/>
  <c r="AT149" i="5" s="1"/>
  <c r="AO149" i="5"/>
  <c r="AN149" i="5"/>
  <c r="AM149" i="5"/>
  <c r="AH149" i="5"/>
  <c r="AG149" i="5"/>
  <c r="AB149" i="5"/>
  <c r="AA149" i="5"/>
  <c r="S149" i="5"/>
  <c r="Q149" i="5"/>
  <c r="V149" i="5" s="1"/>
  <c r="DH148" i="5"/>
  <c r="DG148" i="5"/>
  <c r="DB148" i="5"/>
  <c r="DA148" i="5"/>
  <c r="CV148" i="5"/>
  <c r="CU148" i="5"/>
  <c r="CO148" i="5"/>
  <c r="CM148" i="5"/>
  <c r="CP148" i="5" s="1"/>
  <c r="CK148" i="5"/>
  <c r="CJ148" i="5"/>
  <c r="CI148" i="5"/>
  <c r="CD148" i="5"/>
  <c r="CC148" i="5"/>
  <c r="BX148" i="5"/>
  <c r="BW148" i="5"/>
  <c r="BO148" i="5"/>
  <c r="BM148" i="5"/>
  <c r="BR148" i="5" s="1"/>
  <c r="BL148" i="5"/>
  <c r="BK148" i="5"/>
  <c r="BF148" i="5"/>
  <c r="BE148" i="5"/>
  <c r="AZ148" i="5"/>
  <c r="AY148" i="5"/>
  <c r="AS148" i="5"/>
  <c r="AQ148" i="5"/>
  <c r="AT148" i="5" s="1"/>
  <c r="AO148" i="5"/>
  <c r="AN148" i="5"/>
  <c r="AM148" i="5"/>
  <c r="AH148" i="5"/>
  <c r="AG148" i="5"/>
  <c r="AB148" i="5"/>
  <c r="AA148" i="5"/>
  <c r="S148" i="5"/>
  <c r="U148" i="5" s="1"/>
  <c r="Q148" i="5"/>
  <c r="V148" i="5" s="1"/>
  <c r="K148" i="5"/>
  <c r="A148" i="5"/>
  <c r="DH147" i="5"/>
  <c r="DG147" i="5"/>
  <c r="DB147" i="5"/>
  <c r="DA147" i="5"/>
  <c r="CV147" i="5"/>
  <c r="CU147" i="5"/>
  <c r="CP147" i="5"/>
  <c r="CO147" i="5"/>
  <c r="CM147" i="5"/>
  <c r="CK147" i="5"/>
  <c r="CJ147" i="5"/>
  <c r="CI147" i="5"/>
  <c r="CD147" i="5"/>
  <c r="CC147" i="5"/>
  <c r="BX147" i="5"/>
  <c r="BW147" i="5"/>
  <c r="BO147" i="5"/>
  <c r="BM147" i="5"/>
  <c r="BL147" i="5"/>
  <c r="BK147" i="5"/>
  <c r="BF147" i="5"/>
  <c r="BE147" i="5"/>
  <c r="AZ147" i="5"/>
  <c r="AY147" i="5"/>
  <c r="AT147" i="5"/>
  <c r="AS147" i="5"/>
  <c r="AQ147" i="5"/>
  <c r="AO147" i="5"/>
  <c r="AN147" i="5"/>
  <c r="AM147" i="5"/>
  <c r="AH147" i="5"/>
  <c r="AG147" i="5"/>
  <c r="AB147" i="5"/>
  <c r="AA147" i="5"/>
  <c r="S147" i="5"/>
  <c r="Q147" i="5"/>
  <c r="K147" i="5"/>
  <c r="DH146" i="5"/>
  <c r="DG146" i="5"/>
  <c r="DB146" i="5"/>
  <c r="DA146" i="5"/>
  <c r="CV146" i="5"/>
  <c r="CU146" i="5"/>
  <c r="CP146" i="5"/>
  <c r="CO146" i="5"/>
  <c r="CM146" i="5"/>
  <c r="CK146" i="5"/>
  <c r="CJ146" i="5"/>
  <c r="CI146" i="5"/>
  <c r="CD146" i="5"/>
  <c r="CC146" i="5"/>
  <c r="BX146" i="5"/>
  <c r="BW146" i="5"/>
  <c r="BO146" i="5"/>
  <c r="BM146" i="5"/>
  <c r="BL146" i="5"/>
  <c r="BK146" i="5"/>
  <c r="BF146" i="5"/>
  <c r="BE146" i="5"/>
  <c r="AZ146" i="5"/>
  <c r="AY146" i="5"/>
  <c r="AT146" i="5"/>
  <c r="AS146" i="5"/>
  <c r="AQ146" i="5"/>
  <c r="AO146" i="5"/>
  <c r="AN146" i="5"/>
  <c r="AM146" i="5"/>
  <c r="AH146" i="5"/>
  <c r="AG146" i="5"/>
  <c r="AB146" i="5"/>
  <c r="AA146" i="5"/>
  <c r="S146" i="5"/>
  <c r="Q146" i="5"/>
  <c r="M146" i="5"/>
  <c r="K146" i="5"/>
  <c r="DH145" i="5"/>
  <c r="DG145" i="5"/>
  <c r="DB145" i="5"/>
  <c r="DA145" i="5"/>
  <c r="CV145" i="5"/>
  <c r="CU145" i="5"/>
  <c r="CP145" i="5"/>
  <c r="CO145" i="5"/>
  <c r="CM145" i="5"/>
  <c r="CK145" i="5"/>
  <c r="CJ145" i="5"/>
  <c r="CI145" i="5"/>
  <c r="CD145" i="5"/>
  <c r="CC145" i="5"/>
  <c r="BX145" i="5"/>
  <c r="BW145" i="5"/>
  <c r="BO145" i="5"/>
  <c r="BM145" i="5"/>
  <c r="BL145" i="5"/>
  <c r="BK145" i="5"/>
  <c r="BF145" i="5"/>
  <c r="BE145" i="5"/>
  <c r="AZ145" i="5"/>
  <c r="AY145" i="5"/>
  <c r="AT145" i="5"/>
  <c r="AS145" i="5"/>
  <c r="AQ145" i="5"/>
  <c r="AO145" i="5"/>
  <c r="AN145" i="5"/>
  <c r="AM145" i="5"/>
  <c r="AH145" i="5"/>
  <c r="AG145" i="5"/>
  <c r="AB145" i="5"/>
  <c r="AA145" i="5"/>
  <c r="S145" i="5"/>
  <c r="Q145" i="5"/>
  <c r="K145" i="5"/>
  <c r="DH144" i="5"/>
  <c r="DG144" i="5"/>
  <c r="DB144" i="5"/>
  <c r="DA144" i="5"/>
  <c r="CV144" i="5"/>
  <c r="CU144" i="5"/>
  <c r="CP144" i="5"/>
  <c r="CO144" i="5"/>
  <c r="CM144" i="5"/>
  <c r="CK144" i="5"/>
  <c r="CJ144" i="5"/>
  <c r="CI144" i="5"/>
  <c r="CD144" i="5"/>
  <c r="CC144" i="5"/>
  <c r="BX144" i="5"/>
  <c r="BW144" i="5"/>
  <c r="BO144" i="5"/>
  <c r="BM144" i="5"/>
  <c r="BL144" i="5"/>
  <c r="BK144" i="5"/>
  <c r="BF144" i="5"/>
  <c r="BE144" i="5"/>
  <c r="AZ144" i="5"/>
  <c r="AY144" i="5"/>
  <c r="AT144" i="5"/>
  <c r="AS144" i="5"/>
  <c r="AQ144" i="5"/>
  <c r="AO144" i="5"/>
  <c r="AN144" i="5"/>
  <c r="AM144" i="5"/>
  <c r="AH144" i="5"/>
  <c r="AG144" i="5"/>
  <c r="AB144" i="5"/>
  <c r="AA144" i="5"/>
  <c r="S144" i="5"/>
  <c r="Q144" i="5"/>
  <c r="M144" i="5"/>
  <c r="K144" i="5"/>
  <c r="DH143" i="5"/>
  <c r="DG143" i="5"/>
  <c r="DB143" i="5"/>
  <c r="DA143" i="5"/>
  <c r="CV143" i="5"/>
  <c r="CU143" i="5"/>
  <c r="CP143" i="5"/>
  <c r="CO143" i="5"/>
  <c r="CM143" i="5"/>
  <c r="CK143" i="5"/>
  <c r="CJ143" i="5"/>
  <c r="CI143" i="5"/>
  <c r="CD143" i="5"/>
  <c r="CC143" i="5"/>
  <c r="BX143" i="5"/>
  <c r="BW143" i="5"/>
  <c r="BO143" i="5"/>
  <c r="BM143" i="5"/>
  <c r="BL143" i="5"/>
  <c r="BK143" i="5"/>
  <c r="BF143" i="5"/>
  <c r="BE143" i="5"/>
  <c r="AZ143" i="5"/>
  <c r="AY143" i="5"/>
  <c r="AT143" i="5"/>
  <c r="AS143" i="5"/>
  <c r="AQ143" i="5"/>
  <c r="AO143" i="5"/>
  <c r="AN143" i="5"/>
  <c r="AM143" i="5"/>
  <c r="AH143" i="5"/>
  <c r="AG143" i="5"/>
  <c r="AB143" i="5"/>
  <c r="AA143" i="5"/>
  <c r="S143" i="5"/>
  <c r="Q143" i="5"/>
  <c r="K143" i="5"/>
  <c r="DH142" i="5"/>
  <c r="DG142" i="5"/>
  <c r="DB142" i="5"/>
  <c r="DA142" i="5"/>
  <c r="CV142" i="5"/>
  <c r="CU142" i="5"/>
  <c r="CP142" i="5"/>
  <c r="CO142" i="5"/>
  <c r="CM142" i="5"/>
  <c r="CK142" i="5"/>
  <c r="CJ142" i="5"/>
  <c r="CI142" i="5"/>
  <c r="CD142" i="5"/>
  <c r="CC142" i="5"/>
  <c r="BX142" i="5"/>
  <c r="BW142" i="5"/>
  <c r="BO142" i="5"/>
  <c r="BM142" i="5"/>
  <c r="BL142" i="5"/>
  <c r="BK142" i="5"/>
  <c r="BF142" i="5"/>
  <c r="BE142" i="5"/>
  <c r="AZ142" i="5"/>
  <c r="AY142" i="5"/>
  <c r="AT142" i="5"/>
  <c r="AS142" i="5"/>
  <c r="AQ142" i="5"/>
  <c r="AO142" i="5"/>
  <c r="AN142" i="5"/>
  <c r="AM142" i="5"/>
  <c r="AH142" i="5"/>
  <c r="AG142" i="5"/>
  <c r="AB142" i="5"/>
  <c r="AA142" i="5"/>
  <c r="S142" i="5"/>
  <c r="Q142" i="5"/>
  <c r="M142" i="5"/>
  <c r="K142" i="5"/>
  <c r="DE141" i="5"/>
  <c r="DC141" i="5"/>
  <c r="CY141" i="5"/>
  <c r="CW141" i="5"/>
  <c r="CS141" i="5"/>
  <c r="CQ141" i="5"/>
  <c r="CM141" i="5"/>
  <c r="CK141" i="5"/>
  <c r="CG141" i="5"/>
  <c r="CE141" i="5"/>
  <c r="CA141" i="5"/>
  <c r="BY141" i="5"/>
  <c r="BU141" i="5"/>
  <c r="BS141" i="5"/>
  <c r="BO141" i="5"/>
  <c r="BM141" i="5"/>
  <c r="BI141" i="5"/>
  <c r="BG141" i="5"/>
  <c r="BC141" i="5"/>
  <c r="BA141" i="5"/>
  <c r="AW141" i="5"/>
  <c r="AU141" i="5"/>
  <c r="AQ141" i="5"/>
  <c r="AO141" i="5"/>
  <c r="AK141" i="5"/>
  <c r="AI141" i="5"/>
  <c r="AE141" i="5"/>
  <c r="AC141" i="5"/>
  <c r="Y141" i="5"/>
  <c r="W141" i="5"/>
  <c r="S141" i="5"/>
  <c r="Q141" i="5"/>
  <c r="K141" i="5"/>
  <c r="DE140" i="5"/>
  <c r="DC140" i="5"/>
  <c r="CY140" i="5"/>
  <c r="CW140" i="5"/>
  <c r="CS140" i="5"/>
  <c r="CQ140" i="5"/>
  <c r="CK140" i="5"/>
  <c r="CG140" i="5"/>
  <c r="CE140" i="5"/>
  <c r="CA140" i="5"/>
  <c r="BY140" i="5"/>
  <c r="BU140" i="5"/>
  <c r="BS140" i="5"/>
  <c r="BM140" i="5"/>
  <c r="BI140" i="5"/>
  <c r="BG140" i="5"/>
  <c r="BC140" i="5"/>
  <c r="BA140" i="5"/>
  <c r="AW140" i="5"/>
  <c r="AU140" i="5"/>
  <c r="AO140" i="5"/>
  <c r="AK140" i="5"/>
  <c r="AI140" i="5"/>
  <c r="AE140" i="5"/>
  <c r="AC140" i="5"/>
  <c r="Y140" i="5"/>
  <c r="W140" i="5"/>
  <c r="Q140" i="5"/>
  <c r="K140" i="5"/>
  <c r="DE139" i="5"/>
  <c r="DC139" i="5"/>
  <c r="CY139" i="5"/>
  <c r="CW139" i="5"/>
  <c r="CS139" i="5"/>
  <c r="CQ139" i="5"/>
  <c r="CM139" i="5"/>
  <c r="CK139" i="5"/>
  <c r="CG139" i="5"/>
  <c r="CE139" i="5"/>
  <c r="CA139" i="5"/>
  <c r="BY139" i="5"/>
  <c r="BU139" i="5"/>
  <c r="BS139" i="5"/>
  <c r="BO139" i="5"/>
  <c r="BM139" i="5"/>
  <c r="BI139" i="5"/>
  <c r="BG139" i="5"/>
  <c r="BC139" i="5"/>
  <c r="BA139" i="5"/>
  <c r="AW139" i="5"/>
  <c r="AU139" i="5"/>
  <c r="AQ139" i="5"/>
  <c r="AO139" i="5"/>
  <c r="AK139" i="5"/>
  <c r="AI139" i="5"/>
  <c r="AE139" i="5"/>
  <c r="AC139" i="5"/>
  <c r="Y139" i="5"/>
  <c r="W139" i="5"/>
  <c r="S139" i="5"/>
  <c r="Q139" i="5"/>
  <c r="K139" i="5"/>
  <c r="DE138" i="5"/>
  <c r="DC138" i="5"/>
  <c r="CY138" i="5"/>
  <c r="CW138" i="5"/>
  <c r="CS138" i="5"/>
  <c r="CQ138" i="5"/>
  <c r="CK138" i="5"/>
  <c r="CG138" i="5"/>
  <c r="CE138" i="5"/>
  <c r="CA138" i="5"/>
  <c r="BY138" i="5"/>
  <c r="BU138" i="5"/>
  <c r="BS138" i="5"/>
  <c r="BM138" i="5"/>
  <c r="BI138" i="5"/>
  <c r="BG138" i="5"/>
  <c r="BC138" i="5"/>
  <c r="BA138" i="5"/>
  <c r="AW138" i="5"/>
  <c r="AU138" i="5"/>
  <c r="AO138" i="5"/>
  <c r="AK138" i="5"/>
  <c r="AI138" i="5"/>
  <c r="AE138" i="5"/>
  <c r="AC138" i="5"/>
  <c r="Y138" i="5"/>
  <c r="W138" i="5"/>
  <c r="Q138" i="5"/>
  <c r="K138" i="5"/>
  <c r="DH137" i="5"/>
  <c r="DG137" i="5"/>
  <c r="DB137" i="5"/>
  <c r="DA137" i="5"/>
  <c r="CV137" i="5"/>
  <c r="CU137" i="5"/>
  <c r="CP137" i="5"/>
  <c r="CO137" i="5"/>
  <c r="CM137" i="5"/>
  <c r="CK137" i="5"/>
  <c r="CJ137" i="5"/>
  <c r="CI137" i="5"/>
  <c r="CD137" i="5"/>
  <c r="CC137" i="5"/>
  <c r="BX137" i="5"/>
  <c r="BW137" i="5"/>
  <c r="BO137" i="5"/>
  <c r="BM137" i="5"/>
  <c r="BL137" i="5"/>
  <c r="BK137" i="5"/>
  <c r="BF137" i="5"/>
  <c r="BE137" i="5"/>
  <c r="AZ137" i="5"/>
  <c r="AY137" i="5"/>
  <c r="AT137" i="5"/>
  <c r="AS137" i="5"/>
  <c r="AQ137" i="5"/>
  <c r="AO137" i="5"/>
  <c r="AN137" i="5"/>
  <c r="AM137" i="5"/>
  <c r="AH137" i="5"/>
  <c r="AG137" i="5"/>
  <c r="AB137" i="5"/>
  <c r="AA137" i="5"/>
  <c r="S137" i="5"/>
  <c r="Q137" i="5"/>
  <c r="K137" i="5"/>
  <c r="DH136" i="5"/>
  <c r="DG136" i="5"/>
  <c r="DB136" i="5"/>
  <c r="DA136" i="5"/>
  <c r="CV136" i="5"/>
  <c r="CU136" i="5"/>
  <c r="CP136" i="5"/>
  <c r="CO136" i="5"/>
  <c r="CM136" i="5"/>
  <c r="CK136" i="5"/>
  <c r="CJ136" i="5"/>
  <c r="CI136" i="5"/>
  <c r="CD136" i="5"/>
  <c r="CC136" i="5"/>
  <c r="BX136" i="5"/>
  <c r="BW136" i="5"/>
  <c r="BO136" i="5"/>
  <c r="BM136" i="5"/>
  <c r="BL136" i="5"/>
  <c r="BK136" i="5"/>
  <c r="BF136" i="5"/>
  <c r="BE136" i="5"/>
  <c r="AZ136" i="5"/>
  <c r="AY136" i="5"/>
  <c r="AT136" i="5"/>
  <c r="AS136" i="5"/>
  <c r="AQ136" i="5"/>
  <c r="AO136" i="5"/>
  <c r="AN136" i="5"/>
  <c r="AM136" i="5"/>
  <c r="AH136" i="5"/>
  <c r="AG136" i="5"/>
  <c r="AB136" i="5"/>
  <c r="AA136" i="5"/>
  <c r="S136" i="5"/>
  <c r="Q136" i="5"/>
  <c r="M136" i="5"/>
  <c r="K136" i="5"/>
  <c r="DH135" i="5"/>
  <c r="DG135" i="5"/>
  <c r="DB135" i="5"/>
  <c r="DA135" i="5"/>
  <c r="CV135" i="5"/>
  <c r="CU135" i="5"/>
  <c r="CP135" i="5"/>
  <c r="CO135" i="5"/>
  <c r="CM135" i="5"/>
  <c r="CK135" i="5"/>
  <c r="CJ135" i="5"/>
  <c r="CI135" i="5"/>
  <c r="CD135" i="5"/>
  <c r="CC135" i="5"/>
  <c r="BX135" i="5"/>
  <c r="BW135" i="5"/>
  <c r="BO135" i="5"/>
  <c r="BM135" i="5"/>
  <c r="BL135" i="5"/>
  <c r="BK135" i="5"/>
  <c r="BF135" i="5"/>
  <c r="BE135" i="5"/>
  <c r="AZ135" i="5"/>
  <c r="AY135" i="5"/>
  <c r="AT135" i="5"/>
  <c r="AS135" i="5"/>
  <c r="AQ135" i="5"/>
  <c r="AO135" i="5"/>
  <c r="AN135" i="5"/>
  <c r="AM135" i="5"/>
  <c r="AH135" i="5"/>
  <c r="AG135" i="5"/>
  <c r="AB135" i="5"/>
  <c r="AA135" i="5"/>
  <c r="S135" i="5"/>
  <c r="Q135" i="5"/>
  <c r="K135" i="5"/>
  <c r="DH134" i="5"/>
  <c r="DG134" i="5"/>
  <c r="DB134" i="5"/>
  <c r="DA134" i="5"/>
  <c r="CV134" i="5"/>
  <c r="CU134" i="5"/>
  <c r="CP134" i="5"/>
  <c r="CO134" i="5"/>
  <c r="CM134" i="5"/>
  <c r="CK134" i="5"/>
  <c r="CJ134" i="5"/>
  <c r="CI134" i="5"/>
  <c r="CD134" i="5"/>
  <c r="CC134" i="5"/>
  <c r="BX134" i="5"/>
  <c r="BW134" i="5"/>
  <c r="BO134" i="5"/>
  <c r="BM134" i="5"/>
  <c r="BL134" i="5"/>
  <c r="BK134" i="5"/>
  <c r="BF134" i="5"/>
  <c r="BE134" i="5"/>
  <c r="AZ134" i="5"/>
  <c r="AY134" i="5"/>
  <c r="AT134" i="5"/>
  <c r="AS134" i="5"/>
  <c r="AQ134" i="5"/>
  <c r="AO134" i="5"/>
  <c r="AN134" i="5"/>
  <c r="AM134" i="5"/>
  <c r="AH134" i="5"/>
  <c r="AG134" i="5"/>
  <c r="AB134" i="5"/>
  <c r="AA134" i="5"/>
  <c r="S134" i="5"/>
  <c r="Q134" i="5"/>
  <c r="M134" i="5"/>
  <c r="K134" i="5"/>
  <c r="A134" i="5"/>
  <c r="DG133" i="5"/>
  <c r="DE133" i="5"/>
  <c r="DE119" i="5" s="1"/>
  <c r="DG119" i="5" s="1"/>
  <c r="DC133" i="5"/>
  <c r="DA133" i="5"/>
  <c r="CY133" i="5"/>
  <c r="CY119" i="5" s="1"/>
  <c r="CW133" i="5"/>
  <c r="CU133" i="5"/>
  <c r="CS133" i="5"/>
  <c r="CS119" i="5" s="1"/>
  <c r="CU119" i="5" s="1"/>
  <c r="CQ133" i="5"/>
  <c r="CO133" i="5"/>
  <c r="CM133" i="5"/>
  <c r="CP133" i="5" s="1"/>
  <c r="CK133" i="5"/>
  <c r="CI133" i="5"/>
  <c r="CG133" i="5"/>
  <c r="CG119" i="5" s="1"/>
  <c r="CI119" i="5" s="1"/>
  <c r="CE133" i="5"/>
  <c r="CC133" i="5"/>
  <c r="CA133" i="5"/>
  <c r="CA119" i="5" s="1"/>
  <c r="BY133" i="5"/>
  <c r="BW133" i="5"/>
  <c r="BU133" i="5"/>
  <c r="BU119" i="5" s="1"/>
  <c r="BW119" i="5" s="1"/>
  <c r="BS133" i="5"/>
  <c r="BQ133" i="5"/>
  <c r="BO133" i="5"/>
  <c r="BR133" i="5" s="1"/>
  <c r="BM133" i="5"/>
  <c r="BK133" i="5"/>
  <c r="BI133" i="5"/>
  <c r="BI119" i="5" s="1"/>
  <c r="BK119" i="5" s="1"/>
  <c r="BG133" i="5"/>
  <c r="BE133" i="5"/>
  <c r="BC133" i="5"/>
  <c r="BC119" i="5" s="1"/>
  <c r="BA133" i="5"/>
  <c r="AY133" i="5"/>
  <c r="AW133" i="5"/>
  <c r="AW119" i="5" s="1"/>
  <c r="AY119" i="5" s="1"/>
  <c r="AU133" i="5"/>
  <c r="AS133" i="5"/>
  <c r="AQ133" i="5"/>
  <c r="AT133" i="5" s="1"/>
  <c r="AO133" i="5"/>
  <c r="AM133" i="5"/>
  <c r="AK133" i="5"/>
  <c r="AK119" i="5" s="1"/>
  <c r="AM119" i="5" s="1"/>
  <c r="AI133" i="5"/>
  <c r="AG133" i="5"/>
  <c r="AE133" i="5"/>
  <c r="AE119" i="5" s="1"/>
  <c r="AC133" i="5"/>
  <c r="AA133" i="5"/>
  <c r="Y133" i="5"/>
  <c r="Y119" i="5" s="1"/>
  <c r="AA119" i="5" s="1"/>
  <c r="W133" i="5"/>
  <c r="U133" i="5"/>
  <c r="S133" i="5"/>
  <c r="V133" i="5" s="1"/>
  <c r="Q133" i="5"/>
  <c r="O133" i="5"/>
  <c r="M133" i="5"/>
  <c r="P133" i="5" s="1"/>
  <c r="K133" i="5"/>
  <c r="DG132" i="5"/>
  <c r="DE132" i="5"/>
  <c r="DE118" i="5" s="1"/>
  <c r="DC132" i="5"/>
  <c r="DA132" i="5"/>
  <c r="CY132" i="5"/>
  <c r="CY118" i="5" s="1"/>
  <c r="DA118" i="5" s="1"/>
  <c r="CW132" i="5"/>
  <c r="CU132" i="5"/>
  <c r="CS132" i="5"/>
  <c r="CS118" i="5" s="1"/>
  <c r="CQ132" i="5"/>
  <c r="CO132" i="5"/>
  <c r="CM132" i="5"/>
  <c r="CP132" i="5" s="1"/>
  <c r="CK132" i="5"/>
  <c r="CI132" i="5"/>
  <c r="CG132" i="5"/>
  <c r="CG118" i="5" s="1"/>
  <c r="CE132" i="5"/>
  <c r="CC132" i="5"/>
  <c r="CA132" i="5"/>
  <c r="CA118" i="5" s="1"/>
  <c r="CC118" i="5" s="1"/>
  <c r="BY132" i="5"/>
  <c r="BW132" i="5"/>
  <c r="BU132" i="5"/>
  <c r="BU118" i="5" s="1"/>
  <c r="BS132" i="5"/>
  <c r="BQ132" i="5"/>
  <c r="BO132" i="5"/>
  <c r="BR132" i="5" s="1"/>
  <c r="BM132" i="5"/>
  <c r="BK132" i="5"/>
  <c r="BI132" i="5"/>
  <c r="BI118" i="5" s="1"/>
  <c r="BG132" i="5"/>
  <c r="BE132" i="5"/>
  <c r="BC132" i="5"/>
  <c r="BC118" i="5" s="1"/>
  <c r="BE118" i="5" s="1"/>
  <c r="BA132" i="5"/>
  <c r="AY132" i="5"/>
  <c r="AW132" i="5"/>
  <c r="AW118" i="5" s="1"/>
  <c r="AU132" i="5"/>
  <c r="AS132" i="5"/>
  <c r="AQ132" i="5"/>
  <c r="AT132" i="5" s="1"/>
  <c r="AO132" i="5"/>
  <c r="AM132" i="5"/>
  <c r="AK132" i="5"/>
  <c r="AK118" i="5" s="1"/>
  <c r="AI132" i="5"/>
  <c r="AG132" i="5"/>
  <c r="AE132" i="5"/>
  <c r="AE118" i="5" s="1"/>
  <c r="AG118" i="5" s="1"/>
  <c r="AC132" i="5"/>
  <c r="AA132" i="5"/>
  <c r="Y132" i="5"/>
  <c r="Y118" i="5" s="1"/>
  <c r="W132" i="5"/>
  <c r="U132" i="5"/>
  <c r="S132" i="5"/>
  <c r="V132" i="5" s="1"/>
  <c r="Q132" i="5"/>
  <c r="O132" i="5"/>
  <c r="M132" i="5"/>
  <c r="P132" i="5" s="1"/>
  <c r="K132" i="5"/>
  <c r="DH131" i="5"/>
  <c r="DG131" i="5"/>
  <c r="DB131" i="5"/>
  <c r="DA131" i="5"/>
  <c r="CV131" i="5"/>
  <c r="CU131" i="5"/>
  <c r="CM131" i="5"/>
  <c r="CK131" i="5"/>
  <c r="CP131" i="5" s="1"/>
  <c r="CJ131" i="5"/>
  <c r="CI131" i="5"/>
  <c r="CD131" i="5"/>
  <c r="CC131" i="5"/>
  <c r="BX131" i="5"/>
  <c r="BW131" i="5"/>
  <c r="BQ131" i="5"/>
  <c r="BO131" i="5"/>
  <c r="BR131" i="5" s="1"/>
  <c r="BM131" i="5"/>
  <c r="BL131" i="5"/>
  <c r="BK131" i="5"/>
  <c r="BF131" i="5"/>
  <c r="BE131" i="5"/>
  <c r="AZ131" i="5"/>
  <c r="AY131" i="5"/>
  <c r="AQ131" i="5"/>
  <c r="AS131" i="5" s="1"/>
  <c r="AO131" i="5"/>
  <c r="AN131" i="5"/>
  <c r="AM131" i="5"/>
  <c r="AH131" i="5"/>
  <c r="AG131" i="5"/>
  <c r="AB131" i="5"/>
  <c r="AA131" i="5"/>
  <c r="U131" i="5"/>
  <c r="S131" i="5"/>
  <c r="V131" i="5" s="1"/>
  <c r="Q131" i="5"/>
  <c r="M131" i="5"/>
  <c r="DH130" i="5"/>
  <c r="DG130" i="5"/>
  <c r="DB130" i="5"/>
  <c r="DA130" i="5"/>
  <c r="CV130" i="5"/>
  <c r="CU130" i="5"/>
  <c r="CM130" i="5"/>
  <c r="CK130" i="5"/>
  <c r="CP130" i="5" s="1"/>
  <c r="CJ130" i="5"/>
  <c r="CI130" i="5"/>
  <c r="CD130" i="5"/>
  <c r="CC130" i="5"/>
  <c r="BX130" i="5"/>
  <c r="BW130" i="5"/>
  <c r="BQ130" i="5"/>
  <c r="BO130" i="5"/>
  <c r="BR130" i="5" s="1"/>
  <c r="BM130" i="5"/>
  <c r="BL130" i="5"/>
  <c r="BK130" i="5"/>
  <c r="BF130" i="5"/>
  <c r="BE130" i="5"/>
  <c r="AZ130" i="5"/>
  <c r="AY130" i="5"/>
  <c r="AQ130" i="5"/>
  <c r="AS130" i="5" s="1"/>
  <c r="AO130" i="5"/>
  <c r="AN130" i="5"/>
  <c r="AM130" i="5"/>
  <c r="AH130" i="5"/>
  <c r="AG130" i="5"/>
  <c r="AB130" i="5"/>
  <c r="AA130" i="5"/>
  <c r="U130" i="5"/>
  <c r="S130" i="5"/>
  <c r="V130" i="5" s="1"/>
  <c r="Q130" i="5"/>
  <c r="M130" i="5"/>
  <c r="DH129" i="5"/>
  <c r="DG129" i="5"/>
  <c r="DB129" i="5"/>
  <c r="DA129" i="5"/>
  <c r="CV129" i="5"/>
  <c r="CU129" i="5"/>
  <c r="CM129" i="5"/>
  <c r="CK129" i="5"/>
  <c r="CP129" i="5" s="1"/>
  <c r="CJ129" i="5"/>
  <c r="CI129" i="5"/>
  <c r="CD129" i="5"/>
  <c r="CC129" i="5"/>
  <c r="BX129" i="5"/>
  <c r="BW129" i="5"/>
  <c r="BQ129" i="5"/>
  <c r="BO129" i="5"/>
  <c r="BR129" i="5" s="1"/>
  <c r="BM129" i="5"/>
  <c r="BL129" i="5"/>
  <c r="BK129" i="5"/>
  <c r="BF129" i="5"/>
  <c r="BE129" i="5"/>
  <c r="AZ129" i="5"/>
  <c r="AY129" i="5"/>
  <c r="AQ129" i="5"/>
  <c r="AS129" i="5" s="1"/>
  <c r="AO129" i="5"/>
  <c r="AN129" i="5"/>
  <c r="AM129" i="5"/>
  <c r="AH129" i="5"/>
  <c r="AG129" i="5"/>
  <c r="AB129" i="5"/>
  <c r="AA129" i="5"/>
  <c r="U129" i="5"/>
  <c r="S129" i="5"/>
  <c r="V129" i="5" s="1"/>
  <c r="Q129" i="5"/>
  <c r="M129" i="5"/>
  <c r="DH128" i="5"/>
  <c r="DG128" i="5"/>
  <c r="DB128" i="5"/>
  <c r="DA128" i="5"/>
  <c r="CV128" i="5"/>
  <c r="CU128" i="5"/>
  <c r="CM128" i="5"/>
  <c r="CK128" i="5"/>
  <c r="CP128" i="5" s="1"/>
  <c r="CJ128" i="5"/>
  <c r="CI128" i="5"/>
  <c r="CD128" i="5"/>
  <c r="CC128" i="5"/>
  <c r="BX128" i="5"/>
  <c r="BW128" i="5"/>
  <c r="BQ128" i="5"/>
  <c r="BO128" i="5"/>
  <c r="BR128" i="5" s="1"/>
  <c r="BM128" i="5"/>
  <c r="BL128" i="5"/>
  <c r="BK128" i="5"/>
  <c r="BF128" i="5"/>
  <c r="BE128" i="5"/>
  <c r="AZ128" i="5"/>
  <c r="AY128" i="5"/>
  <c r="AQ128" i="5"/>
  <c r="AS128" i="5" s="1"/>
  <c r="AO128" i="5"/>
  <c r="AN128" i="5"/>
  <c r="AM128" i="5"/>
  <c r="AH128" i="5"/>
  <c r="AG128" i="5"/>
  <c r="AB128" i="5"/>
  <c r="AA128" i="5"/>
  <c r="U128" i="5"/>
  <c r="S128" i="5"/>
  <c r="V128" i="5" s="1"/>
  <c r="Q128" i="5"/>
  <c r="M128" i="5"/>
  <c r="DH127" i="5"/>
  <c r="DG127" i="5"/>
  <c r="DB127" i="5"/>
  <c r="DA127" i="5"/>
  <c r="CV127" i="5"/>
  <c r="CU127" i="5"/>
  <c r="CM127" i="5"/>
  <c r="CK127" i="5"/>
  <c r="CP127" i="5" s="1"/>
  <c r="CJ127" i="5"/>
  <c r="CI127" i="5"/>
  <c r="CD127" i="5"/>
  <c r="CC127" i="5"/>
  <c r="BX127" i="5"/>
  <c r="BW127" i="5"/>
  <c r="BQ127" i="5"/>
  <c r="BO127" i="5"/>
  <c r="BR127" i="5" s="1"/>
  <c r="BM127" i="5"/>
  <c r="BL127" i="5"/>
  <c r="BK127" i="5"/>
  <c r="BF127" i="5"/>
  <c r="BE127" i="5"/>
  <c r="AZ127" i="5"/>
  <c r="AY127" i="5"/>
  <c r="AQ127" i="5"/>
  <c r="AS127" i="5" s="1"/>
  <c r="AO127" i="5"/>
  <c r="AN127" i="5"/>
  <c r="AM127" i="5"/>
  <c r="AH127" i="5"/>
  <c r="AG127" i="5"/>
  <c r="AB127" i="5"/>
  <c r="AA127" i="5"/>
  <c r="U127" i="5"/>
  <c r="S127" i="5"/>
  <c r="V127" i="5" s="1"/>
  <c r="Q127" i="5"/>
  <c r="M127" i="5"/>
  <c r="DH126" i="5"/>
  <c r="DG126" i="5"/>
  <c r="DB126" i="5"/>
  <c r="DA126" i="5"/>
  <c r="CV126" i="5"/>
  <c r="CU126" i="5"/>
  <c r="CM126" i="5"/>
  <c r="CK126" i="5"/>
  <c r="CP126" i="5" s="1"/>
  <c r="CJ126" i="5"/>
  <c r="CI126" i="5"/>
  <c r="CD126" i="5"/>
  <c r="CC126" i="5"/>
  <c r="BX126" i="5"/>
  <c r="BW126" i="5"/>
  <c r="BQ126" i="5"/>
  <c r="BO126" i="5"/>
  <c r="BR126" i="5" s="1"/>
  <c r="BM126" i="5"/>
  <c r="BL126" i="5"/>
  <c r="BK126" i="5"/>
  <c r="BF126" i="5"/>
  <c r="BE126" i="5"/>
  <c r="AZ126" i="5"/>
  <c r="AY126" i="5"/>
  <c r="AQ126" i="5"/>
  <c r="AS126" i="5" s="1"/>
  <c r="AO126" i="5"/>
  <c r="AN126" i="5"/>
  <c r="AM126" i="5"/>
  <c r="AH126" i="5"/>
  <c r="AG126" i="5"/>
  <c r="AB126" i="5"/>
  <c r="AA126" i="5"/>
  <c r="U126" i="5"/>
  <c r="S126" i="5"/>
  <c r="V126" i="5" s="1"/>
  <c r="Q126" i="5"/>
  <c r="M126" i="5"/>
  <c r="A126" i="5"/>
  <c r="DH125" i="5"/>
  <c r="DG125" i="5"/>
  <c r="DB125" i="5"/>
  <c r="DA125" i="5"/>
  <c r="CV125" i="5"/>
  <c r="CU125" i="5"/>
  <c r="CM125" i="5"/>
  <c r="CK125" i="5"/>
  <c r="CJ125" i="5"/>
  <c r="CI125" i="5"/>
  <c r="CD125" i="5"/>
  <c r="CC125" i="5"/>
  <c r="BX125" i="5"/>
  <c r="BW125" i="5"/>
  <c r="BR125" i="5"/>
  <c r="BQ125" i="5"/>
  <c r="BO125" i="5"/>
  <c r="BM125" i="5"/>
  <c r="BL125" i="5"/>
  <c r="BK125" i="5"/>
  <c r="BF125" i="5"/>
  <c r="BE125" i="5"/>
  <c r="AZ125" i="5"/>
  <c r="AY125" i="5"/>
  <c r="AQ125" i="5"/>
  <c r="AO125" i="5"/>
  <c r="K125" i="5" s="1"/>
  <c r="AN125" i="5"/>
  <c r="AM125" i="5"/>
  <c r="AH125" i="5"/>
  <c r="AG125" i="5"/>
  <c r="AB125" i="5"/>
  <c r="AA125" i="5"/>
  <c r="V125" i="5"/>
  <c r="U125" i="5"/>
  <c r="S125" i="5"/>
  <c r="Q125" i="5"/>
  <c r="DH124" i="5"/>
  <c r="DG124" i="5"/>
  <c r="DB124" i="5"/>
  <c r="DA124" i="5"/>
  <c r="CV124" i="5"/>
  <c r="CU124" i="5"/>
  <c r="CM124" i="5"/>
  <c r="CK124" i="5"/>
  <c r="CJ124" i="5"/>
  <c r="CI124" i="5"/>
  <c r="CD124" i="5"/>
  <c r="CC124" i="5"/>
  <c r="BX124" i="5"/>
  <c r="BW124" i="5"/>
  <c r="BR124" i="5"/>
  <c r="BQ124" i="5"/>
  <c r="BO124" i="5"/>
  <c r="BM124" i="5"/>
  <c r="BL124" i="5"/>
  <c r="BK124" i="5"/>
  <c r="BF124" i="5"/>
  <c r="BE124" i="5"/>
  <c r="AZ124" i="5"/>
  <c r="AY124" i="5"/>
  <c r="AQ124" i="5"/>
  <c r="AO124" i="5"/>
  <c r="K124" i="5" s="1"/>
  <c r="AN124" i="5"/>
  <c r="AM124" i="5"/>
  <c r="AH124" i="5"/>
  <c r="AG124" i="5"/>
  <c r="AB124" i="5"/>
  <c r="AA124" i="5"/>
  <c r="V124" i="5"/>
  <c r="U124" i="5"/>
  <c r="S124" i="5"/>
  <c r="Q124" i="5"/>
  <c r="DH123" i="5"/>
  <c r="DG123" i="5"/>
  <c r="DB123" i="5"/>
  <c r="DA123" i="5"/>
  <c r="CV123" i="5"/>
  <c r="CU123" i="5"/>
  <c r="CM123" i="5"/>
  <c r="CK123" i="5"/>
  <c r="CJ123" i="5"/>
  <c r="CI123" i="5"/>
  <c r="CD123" i="5"/>
  <c r="CC123" i="5"/>
  <c r="BX123" i="5"/>
  <c r="BW123" i="5"/>
  <c r="BR123" i="5"/>
  <c r="BQ123" i="5"/>
  <c r="BO123" i="5"/>
  <c r="BM123" i="5"/>
  <c r="BL123" i="5"/>
  <c r="BK123" i="5"/>
  <c r="BF123" i="5"/>
  <c r="BE123" i="5"/>
  <c r="AZ123" i="5"/>
  <c r="AY123" i="5"/>
  <c r="AQ123" i="5"/>
  <c r="AO123" i="5"/>
  <c r="K123" i="5" s="1"/>
  <c r="AN123" i="5"/>
  <c r="AM123" i="5"/>
  <c r="AH123" i="5"/>
  <c r="AG123" i="5"/>
  <c r="AB123" i="5"/>
  <c r="AA123" i="5"/>
  <c r="V123" i="5"/>
  <c r="U123" i="5"/>
  <c r="S123" i="5"/>
  <c r="Q123" i="5"/>
  <c r="DH122" i="5"/>
  <c r="DG122" i="5"/>
  <c r="DB122" i="5"/>
  <c r="DA122" i="5"/>
  <c r="CV122" i="5"/>
  <c r="CU122" i="5"/>
  <c r="CM122" i="5"/>
  <c r="CK122" i="5"/>
  <c r="CJ122" i="5"/>
  <c r="CI122" i="5"/>
  <c r="CD122" i="5"/>
  <c r="CC122" i="5"/>
  <c r="BX122" i="5"/>
  <c r="BW122" i="5"/>
  <c r="BR122" i="5"/>
  <c r="BQ122" i="5"/>
  <c r="BO122" i="5"/>
  <c r="BM122" i="5"/>
  <c r="BL122" i="5"/>
  <c r="BK122" i="5"/>
  <c r="BF122" i="5"/>
  <c r="BE122" i="5"/>
  <c r="AZ122" i="5"/>
  <c r="AY122" i="5"/>
  <c r="AQ122" i="5"/>
  <c r="AO122" i="5"/>
  <c r="K122" i="5" s="1"/>
  <c r="AN122" i="5"/>
  <c r="AM122" i="5"/>
  <c r="AH122" i="5"/>
  <c r="AG122" i="5"/>
  <c r="AB122" i="5"/>
  <c r="AA122" i="5"/>
  <c r="V122" i="5"/>
  <c r="U122" i="5"/>
  <c r="S122" i="5"/>
  <c r="Q122" i="5"/>
  <c r="DH121" i="5"/>
  <c r="DG121" i="5"/>
  <c r="DE121" i="5"/>
  <c r="DC121" i="5"/>
  <c r="DB121" i="5"/>
  <c r="DA121" i="5"/>
  <c r="CY121" i="5"/>
  <c r="CW121" i="5"/>
  <c r="CV121" i="5"/>
  <c r="CU121" i="5"/>
  <c r="CS121" i="5"/>
  <c r="CQ121" i="5"/>
  <c r="CP121" i="5"/>
  <c r="CO121" i="5"/>
  <c r="CM121" i="5"/>
  <c r="CK121" i="5"/>
  <c r="CJ121" i="5"/>
  <c r="CI121" i="5"/>
  <c r="CG121" i="5"/>
  <c r="CE121" i="5"/>
  <c r="CD121" i="5"/>
  <c r="CC121" i="5"/>
  <c r="CA121" i="5"/>
  <c r="BY121" i="5"/>
  <c r="BX121" i="5"/>
  <c r="BW121" i="5"/>
  <c r="BU121" i="5"/>
  <c r="BS121" i="5"/>
  <c r="BR121" i="5"/>
  <c r="BQ121" i="5"/>
  <c r="BO121" i="5"/>
  <c r="BM121" i="5"/>
  <c r="BL121" i="5"/>
  <c r="BK121" i="5"/>
  <c r="BI121" i="5"/>
  <c r="BG121" i="5"/>
  <c r="BF121" i="5"/>
  <c r="BE121" i="5"/>
  <c r="BC121" i="5"/>
  <c r="BA121" i="5"/>
  <c r="AZ121" i="5"/>
  <c r="AY121" i="5"/>
  <c r="AW121" i="5"/>
  <c r="AU121" i="5"/>
  <c r="AT121" i="5"/>
  <c r="AS121" i="5"/>
  <c r="AQ121" i="5"/>
  <c r="AO121" i="5"/>
  <c r="AN121" i="5"/>
  <c r="AM121" i="5"/>
  <c r="AK121" i="5"/>
  <c r="AI121" i="5"/>
  <c r="AH121" i="5"/>
  <c r="AG121" i="5"/>
  <c r="AE121" i="5"/>
  <c r="AC121" i="5"/>
  <c r="AB121" i="5"/>
  <c r="AA121" i="5"/>
  <c r="Y121" i="5"/>
  <c r="W121" i="5"/>
  <c r="V121" i="5"/>
  <c r="U121" i="5"/>
  <c r="S121" i="5"/>
  <c r="Q121" i="5"/>
  <c r="P121" i="5"/>
  <c r="O121" i="5"/>
  <c r="M121" i="5"/>
  <c r="K121" i="5"/>
  <c r="DH120" i="5"/>
  <c r="DG120" i="5"/>
  <c r="DE120" i="5"/>
  <c r="DC120" i="5"/>
  <c r="DB120" i="5"/>
  <c r="DA120" i="5"/>
  <c r="CY120" i="5"/>
  <c r="CW120" i="5"/>
  <c r="CV120" i="5"/>
  <c r="CU120" i="5"/>
  <c r="CS120" i="5"/>
  <c r="CQ120" i="5"/>
  <c r="CP120" i="5"/>
  <c r="CO120" i="5"/>
  <c r="CM120" i="5"/>
  <c r="CK120" i="5"/>
  <c r="CJ120" i="5"/>
  <c r="CI120" i="5"/>
  <c r="CG120" i="5"/>
  <c r="CE120" i="5"/>
  <c r="CD120" i="5"/>
  <c r="CC120" i="5"/>
  <c r="CA120" i="5"/>
  <c r="BY120" i="5"/>
  <c r="BX120" i="5"/>
  <c r="BW120" i="5"/>
  <c r="BU120" i="5"/>
  <c r="BS120" i="5"/>
  <c r="BR120" i="5"/>
  <c r="BQ120" i="5"/>
  <c r="BO120" i="5"/>
  <c r="BM120" i="5"/>
  <c r="BL120" i="5"/>
  <c r="BK120" i="5"/>
  <c r="BI120" i="5"/>
  <c r="BG120" i="5"/>
  <c r="BF120" i="5"/>
  <c r="BE120" i="5"/>
  <c r="BC120" i="5"/>
  <c r="BA120" i="5"/>
  <c r="AZ120" i="5"/>
  <c r="AY120" i="5"/>
  <c r="AW120" i="5"/>
  <c r="AU120" i="5"/>
  <c r="AT120" i="5"/>
  <c r="AS120" i="5"/>
  <c r="AQ120" i="5"/>
  <c r="AO120" i="5"/>
  <c r="AN120" i="5"/>
  <c r="AM120" i="5"/>
  <c r="AK120" i="5"/>
  <c r="AI120" i="5"/>
  <c r="AH120" i="5"/>
  <c r="AG120" i="5"/>
  <c r="AE120" i="5"/>
  <c r="AC120" i="5"/>
  <c r="AB120" i="5"/>
  <c r="AA120" i="5"/>
  <c r="Y120" i="5"/>
  <c r="W120" i="5"/>
  <c r="V120" i="5"/>
  <c r="U120" i="5"/>
  <c r="S120" i="5"/>
  <c r="Q120" i="5"/>
  <c r="P120" i="5"/>
  <c r="O120" i="5"/>
  <c r="M120" i="5"/>
  <c r="K120" i="5"/>
  <c r="DH119" i="5"/>
  <c r="DC119" i="5"/>
  <c r="DB119" i="5"/>
  <c r="DA119" i="5"/>
  <c r="CW119" i="5"/>
  <c r="CV119" i="5"/>
  <c r="CQ119" i="5"/>
  <c r="CK119" i="5"/>
  <c r="CJ119" i="5"/>
  <c r="CE119" i="5"/>
  <c r="CD119" i="5"/>
  <c r="CC119" i="5"/>
  <c r="BY119" i="5"/>
  <c r="BX119" i="5"/>
  <c r="BS119" i="5"/>
  <c r="BM119" i="5"/>
  <c r="BL119" i="5"/>
  <c r="BG119" i="5"/>
  <c r="BF119" i="5"/>
  <c r="BE119" i="5"/>
  <c r="BA119" i="5"/>
  <c r="AZ119" i="5"/>
  <c r="AU119" i="5"/>
  <c r="AO119" i="5"/>
  <c r="AN119" i="5"/>
  <c r="AI119" i="5"/>
  <c r="AH119" i="5"/>
  <c r="AG119" i="5"/>
  <c r="AC119" i="5"/>
  <c r="AB119" i="5"/>
  <c r="W119" i="5"/>
  <c r="Q119" i="5"/>
  <c r="K119" i="5"/>
  <c r="DH118" i="5"/>
  <c r="DG118" i="5"/>
  <c r="DC118" i="5"/>
  <c r="DB118" i="5"/>
  <c r="CW118" i="5"/>
  <c r="CV118" i="5"/>
  <c r="CU118" i="5"/>
  <c r="CQ118" i="5"/>
  <c r="CK118" i="5"/>
  <c r="CJ118" i="5"/>
  <c r="CI118" i="5"/>
  <c r="CE118" i="5"/>
  <c r="CD118" i="5"/>
  <c r="BY118" i="5"/>
  <c r="BX118" i="5"/>
  <c r="BW118" i="5"/>
  <c r="BS118" i="5"/>
  <c r="BM118" i="5"/>
  <c r="BL118" i="5"/>
  <c r="BK118" i="5"/>
  <c r="BG118" i="5"/>
  <c r="BF118" i="5"/>
  <c r="BA118" i="5"/>
  <c r="AZ118" i="5"/>
  <c r="AY118" i="5"/>
  <c r="AU118" i="5"/>
  <c r="AO118" i="5"/>
  <c r="AN118" i="5"/>
  <c r="AM118" i="5"/>
  <c r="AI118" i="5"/>
  <c r="AH118" i="5"/>
  <c r="AC118" i="5"/>
  <c r="AB118" i="5"/>
  <c r="AA118" i="5"/>
  <c r="W118" i="5"/>
  <c r="Q118" i="5"/>
  <c r="K118" i="5"/>
  <c r="DH116" i="5"/>
  <c r="DG116" i="5"/>
  <c r="DE116" i="5"/>
  <c r="DC116" i="5"/>
  <c r="DB116" i="5"/>
  <c r="DA116" i="5"/>
  <c r="CY116" i="5"/>
  <c r="CW116" i="5"/>
  <c r="CV116" i="5"/>
  <c r="CU116" i="5"/>
  <c r="CS116" i="5"/>
  <c r="CQ116" i="5"/>
  <c r="CP116" i="5"/>
  <c r="CO116" i="5"/>
  <c r="CM116" i="5"/>
  <c r="CK116" i="5"/>
  <c r="CJ116" i="5"/>
  <c r="CI116" i="5"/>
  <c r="CG116" i="5"/>
  <c r="CE116" i="5"/>
  <c r="CD116" i="5"/>
  <c r="CC116" i="5"/>
  <c r="CA116" i="5"/>
  <c r="BY116" i="5"/>
  <c r="BX116" i="5"/>
  <c r="BW116" i="5"/>
  <c r="BU116" i="5"/>
  <c r="BS116" i="5"/>
  <c r="BR116" i="5"/>
  <c r="BQ116" i="5"/>
  <c r="BO116" i="5"/>
  <c r="BM116" i="5"/>
  <c r="BL116" i="5"/>
  <c r="BK116" i="5"/>
  <c r="BI116" i="5"/>
  <c r="BG116" i="5"/>
  <c r="BF116" i="5"/>
  <c r="BE116" i="5"/>
  <c r="BC116" i="5"/>
  <c r="BA116" i="5"/>
  <c r="AZ116" i="5"/>
  <c r="AY116" i="5"/>
  <c r="AW116" i="5"/>
  <c r="AU116" i="5"/>
  <c r="AT116" i="5"/>
  <c r="AS116" i="5"/>
  <c r="AQ116" i="5"/>
  <c r="AO116" i="5"/>
  <c r="AN116" i="5"/>
  <c r="AM116" i="5"/>
  <c r="AK116" i="5"/>
  <c r="AI116" i="5"/>
  <c r="AH116" i="5"/>
  <c r="AG116" i="5"/>
  <c r="AE116" i="5"/>
  <c r="AC116" i="5"/>
  <c r="AB116" i="5"/>
  <c r="AA116" i="5"/>
  <c r="Y116" i="5"/>
  <c r="W116" i="5"/>
  <c r="V116" i="5"/>
  <c r="U116" i="5"/>
  <c r="S116" i="5"/>
  <c r="Q116" i="5"/>
  <c r="P116" i="5"/>
  <c r="O116" i="5"/>
  <c r="M116" i="5"/>
  <c r="K116" i="5"/>
  <c r="DH115" i="5"/>
  <c r="DG115" i="5"/>
  <c r="DE115" i="5"/>
  <c r="DC115" i="5"/>
  <c r="DB115" i="5"/>
  <c r="DA115" i="5"/>
  <c r="CY115" i="5"/>
  <c r="CW115" i="5"/>
  <c r="CV115" i="5"/>
  <c r="CU115" i="5"/>
  <c r="CS115" i="5"/>
  <c r="CQ115" i="5"/>
  <c r="CP115" i="5"/>
  <c r="CO115" i="5"/>
  <c r="CM115" i="5"/>
  <c r="CK115" i="5"/>
  <c r="CJ115" i="5"/>
  <c r="CI115" i="5"/>
  <c r="CG115" i="5"/>
  <c r="CE115" i="5"/>
  <c r="CD115" i="5"/>
  <c r="CC115" i="5"/>
  <c r="CA115" i="5"/>
  <c r="BY115" i="5"/>
  <c r="BX115" i="5"/>
  <c r="BW115" i="5"/>
  <c r="BU115" i="5"/>
  <c r="BS115" i="5"/>
  <c r="BR115" i="5"/>
  <c r="BQ115" i="5"/>
  <c r="BO115" i="5"/>
  <c r="BM115" i="5"/>
  <c r="BL115" i="5"/>
  <c r="BK115" i="5"/>
  <c r="BI115" i="5"/>
  <c r="BG115" i="5"/>
  <c r="BF115" i="5"/>
  <c r="BE115" i="5"/>
  <c r="BC115" i="5"/>
  <c r="BA115" i="5"/>
  <c r="AZ115" i="5"/>
  <c r="AY115" i="5"/>
  <c r="AW115" i="5"/>
  <c r="AU115" i="5"/>
  <c r="AT115" i="5"/>
  <c r="AS115" i="5"/>
  <c r="AQ115" i="5"/>
  <c r="AO115" i="5"/>
  <c r="AN115" i="5"/>
  <c r="AM115" i="5"/>
  <c r="AK115" i="5"/>
  <c r="AI115" i="5"/>
  <c r="AH115" i="5"/>
  <c r="AG115" i="5"/>
  <c r="AE115" i="5"/>
  <c r="AC115" i="5"/>
  <c r="AB115" i="5"/>
  <c r="AA115" i="5"/>
  <c r="Y115" i="5"/>
  <c r="W115" i="5"/>
  <c r="V115" i="5"/>
  <c r="U115" i="5"/>
  <c r="S115" i="5"/>
  <c r="Q115" i="5"/>
  <c r="P115" i="5"/>
  <c r="O115" i="5"/>
  <c r="M115" i="5"/>
  <c r="K115" i="5"/>
  <c r="DC114" i="5"/>
  <c r="CW114" i="5"/>
  <c r="CQ114" i="5"/>
  <c r="CK114" i="5"/>
  <c r="CE114" i="5"/>
  <c r="BY114" i="5"/>
  <c r="BS114" i="5"/>
  <c r="BM114" i="5"/>
  <c r="BG114" i="5"/>
  <c r="BA114" i="5"/>
  <c r="AU114" i="5"/>
  <c r="AO114" i="5"/>
  <c r="AI114" i="5"/>
  <c r="AC114" i="5"/>
  <c r="W114" i="5"/>
  <c r="Q114" i="5"/>
  <c r="K114" i="5"/>
  <c r="DC113" i="5"/>
  <c r="CW113" i="5"/>
  <c r="CQ113" i="5"/>
  <c r="CK113" i="5"/>
  <c r="CE113" i="5"/>
  <c r="BY113" i="5"/>
  <c r="BS113" i="5"/>
  <c r="BM113" i="5"/>
  <c r="BG113" i="5"/>
  <c r="BA113" i="5"/>
  <c r="AU113" i="5"/>
  <c r="AO113" i="5"/>
  <c r="AI113" i="5"/>
  <c r="AC113" i="5"/>
  <c r="W113" i="5"/>
  <c r="Q113" i="5"/>
  <c r="K113" i="5"/>
  <c r="A113" i="5"/>
  <c r="DC112" i="5"/>
  <c r="DC100" i="5" s="1"/>
  <c r="CW112" i="5"/>
  <c r="CQ112" i="5"/>
  <c r="CQ100" i="5" s="1"/>
  <c r="CK112" i="5"/>
  <c r="CE112" i="5"/>
  <c r="CE100" i="5" s="1"/>
  <c r="BY112" i="5"/>
  <c r="BS112" i="5"/>
  <c r="BS100" i="5" s="1"/>
  <c r="BM112" i="5"/>
  <c r="BG112" i="5"/>
  <c r="BG100" i="5" s="1"/>
  <c r="BA112" i="5"/>
  <c r="AU112" i="5"/>
  <c r="AU100" i="5" s="1"/>
  <c r="AO112" i="5"/>
  <c r="AI112" i="5"/>
  <c r="AI100" i="5" s="1"/>
  <c r="AC112" i="5"/>
  <c r="W112" i="5"/>
  <c r="W100" i="5" s="1"/>
  <c r="Q112" i="5"/>
  <c r="K112" i="5" s="1"/>
  <c r="DC111" i="5"/>
  <c r="DC98" i="5" s="1"/>
  <c r="CW111" i="5"/>
  <c r="CW98" i="5" s="1"/>
  <c r="CW93" i="5" s="1"/>
  <c r="CQ111" i="5"/>
  <c r="CK111" i="5" s="1"/>
  <c r="CE111" i="5"/>
  <c r="CE98" i="5" s="1"/>
  <c r="BY111" i="5"/>
  <c r="BY98" i="5" s="1"/>
  <c r="BY93" i="5" s="1"/>
  <c r="BS111" i="5"/>
  <c r="BM111" i="5" s="1"/>
  <c r="BG111" i="5"/>
  <c r="BG98" i="5" s="1"/>
  <c r="BA111" i="5"/>
  <c r="BA98" i="5" s="1"/>
  <c r="BA93" i="5" s="1"/>
  <c r="AU111" i="5"/>
  <c r="AO111" i="5" s="1"/>
  <c r="AI111" i="5"/>
  <c r="AI98" i="5" s="1"/>
  <c r="AC111" i="5"/>
  <c r="AC98" i="5" s="1"/>
  <c r="AC93" i="5" s="1"/>
  <c r="W111" i="5"/>
  <c r="Q111" i="5" s="1"/>
  <c r="DE110" i="5"/>
  <c r="DG110" i="5" s="1"/>
  <c r="DC110" i="5"/>
  <c r="DH110" i="5" s="1"/>
  <c r="DB110" i="5"/>
  <c r="CY110" i="5"/>
  <c r="CW110" i="5"/>
  <c r="CV110" i="5"/>
  <c r="CS110" i="5"/>
  <c r="CU110" i="5" s="1"/>
  <c r="CQ110" i="5"/>
  <c r="CM110" i="5"/>
  <c r="CK110" i="5"/>
  <c r="CP110" i="5" s="1"/>
  <c r="CG110" i="5"/>
  <c r="CI110" i="5" s="1"/>
  <c r="CE110" i="5"/>
  <c r="CJ110" i="5" s="1"/>
  <c r="CD110" i="5"/>
  <c r="CA110" i="5"/>
  <c r="BY110" i="5"/>
  <c r="BX110" i="5"/>
  <c r="BU110" i="5"/>
  <c r="BW110" i="5" s="1"/>
  <c r="BS110" i="5"/>
  <c r="BO110" i="5"/>
  <c r="BM110" i="5"/>
  <c r="BR110" i="5" s="1"/>
  <c r="BI110" i="5"/>
  <c r="BK110" i="5" s="1"/>
  <c r="BG110" i="5"/>
  <c r="BL110" i="5" s="1"/>
  <c r="BF110" i="5"/>
  <c r="BC110" i="5"/>
  <c r="BA110" i="5"/>
  <c r="AZ110" i="5"/>
  <c r="AW110" i="5"/>
  <c r="AY110" i="5" s="1"/>
  <c r="AU110" i="5"/>
  <c r="AQ110" i="5"/>
  <c r="AO110" i="5"/>
  <c r="AT110" i="5" s="1"/>
  <c r="AK110" i="5"/>
  <c r="AM110" i="5" s="1"/>
  <c r="AI110" i="5"/>
  <c r="AN110" i="5" s="1"/>
  <c r="AH110" i="5"/>
  <c r="AE110" i="5"/>
  <c r="AC110" i="5"/>
  <c r="AB110" i="5"/>
  <c r="Y110" i="5"/>
  <c r="AA110" i="5" s="1"/>
  <c r="W110" i="5"/>
  <c r="S110" i="5"/>
  <c r="Q110" i="5"/>
  <c r="V110" i="5" s="1"/>
  <c r="M110" i="5"/>
  <c r="DH109" i="5"/>
  <c r="DE109" i="5"/>
  <c r="DC109" i="5"/>
  <c r="DB109" i="5"/>
  <c r="CY109" i="5"/>
  <c r="DA109" i="5" s="1"/>
  <c r="CW109" i="5"/>
  <c r="CS109" i="5"/>
  <c r="CQ109" i="5"/>
  <c r="CV109" i="5" s="1"/>
  <c r="CM109" i="5"/>
  <c r="CJ109" i="5"/>
  <c r="CG109" i="5"/>
  <c r="CE109" i="5"/>
  <c r="CD109" i="5"/>
  <c r="CA109" i="5"/>
  <c r="CC109" i="5" s="1"/>
  <c r="BY109" i="5"/>
  <c r="BU109" i="5"/>
  <c r="BS109" i="5"/>
  <c r="BX109" i="5" s="1"/>
  <c r="BO109" i="5"/>
  <c r="BL109" i="5"/>
  <c r="BI109" i="5"/>
  <c r="BG109" i="5"/>
  <c r="BF109" i="5"/>
  <c r="BC109" i="5"/>
  <c r="BE109" i="5" s="1"/>
  <c r="BA109" i="5"/>
  <c r="AW109" i="5"/>
  <c r="AU109" i="5"/>
  <c r="AZ109" i="5" s="1"/>
  <c r="AQ109" i="5"/>
  <c r="AN109" i="5"/>
  <c r="AK109" i="5"/>
  <c r="AI109" i="5"/>
  <c r="AH109" i="5"/>
  <c r="AE109" i="5"/>
  <c r="AG109" i="5" s="1"/>
  <c r="AC109" i="5"/>
  <c r="Y109" i="5"/>
  <c r="W109" i="5"/>
  <c r="AB109" i="5" s="1"/>
  <c r="S109" i="5"/>
  <c r="M109" i="5"/>
  <c r="DH108" i="5"/>
  <c r="DE108" i="5"/>
  <c r="DG108" i="5" s="1"/>
  <c r="DC108" i="5"/>
  <c r="CY108" i="5"/>
  <c r="CW108" i="5"/>
  <c r="CW102" i="5" s="1"/>
  <c r="CW100" i="5" s="1"/>
  <c r="CS108" i="5"/>
  <c r="CU108" i="5" s="1"/>
  <c r="CQ108" i="5"/>
  <c r="CV108" i="5" s="1"/>
  <c r="CM108" i="5"/>
  <c r="CJ108" i="5"/>
  <c r="CG108" i="5"/>
  <c r="CI108" i="5" s="1"/>
  <c r="CE108" i="5"/>
  <c r="CA108" i="5"/>
  <c r="BY108" i="5"/>
  <c r="BY102" i="5" s="1"/>
  <c r="BY100" i="5" s="1"/>
  <c r="BU108" i="5"/>
  <c r="BW108" i="5" s="1"/>
  <c r="BS108" i="5"/>
  <c r="BX108" i="5" s="1"/>
  <c r="BO108" i="5"/>
  <c r="BL108" i="5"/>
  <c r="BI108" i="5"/>
  <c r="BK108" i="5" s="1"/>
  <c r="BG108" i="5"/>
  <c r="BC108" i="5"/>
  <c r="BA108" i="5"/>
  <c r="BA102" i="5" s="1"/>
  <c r="BA100" i="5" s="1"/>
  <c r="AW108" i="5"/>
  <c r="AY108" i="5" s="1"/>
  <c r="AU108" i="5"/>
  <c r="AZ108" i="5" s="1"/>
  <c r="AQ108" i="5"/>
  <c r="AN108" i="5"/>
  <c r="AK108" i="5"/>
  <c r="AM108" i="5" s="1"/>
  <c r="AI108" i="5"/>
  <c r="AE108" i="5"/>
  <c r="AC108" i="5"/>
  <c r="AC102" i="5" s="1"/>
  <c r="AC100" i="5" s="1"/>
  <c r="Y108" i="5"/>
  <c r="AA108" i="5" s="1"/>
  <c r="W108" i="5"/>
  <c r="AB108" i="5" s="1"/>
  <c r="S108" i="5"/>
  <c r="M108" i="5"/>
  <c r="DE107" i="5"/>
  <c r="DC107" i="5"/>
  <c r="DC101" i="5" s="1"/>
  <c r="CY107" i="5"/>
  <c r="DA107" i="5" s="1"/>
  <c r="CW107" i="5"/>
  <c r="DB107" i="5" s="1"/>
  <c r="CV107" i="5"/>
  <c r="CS107" i="5"/>
  <c r="CQ107" i="5"/>
  <c r="CK107" i="5" s="1"/>
  <c r="CP107" i="5" s="1"/>
  <c r="CM107" i="5"/>
  <c r="CG107" i="5"/>
  <c r="CE107" i="5"/>
  <c r="CE101" i="5" s="1"/>
  <c r="CA107" i="5"/>
  <c r="CC107" i="5" s="1"/>
  <c r="BY107" i="5"/>
  <c r="CD107" i="5" s="1"/>
  <c r="BX107" i="5"/>
  <c r="BU107" i="5"/>
  <c r="BS107" i="5"/>
  <c r="BM107" i="5" s="1"/>
  <c r="BR107" i="5" s="1"/>
  <c r="BO107" i="5"/>
  <c r="BI107" i="5"/>
  <c r="BG107" i="5"/>
  <c r="BG101" i="5" s="1"/>
  <c r="BC107" i="5"/>
  <c r="BE107" i="5" s="1"/>
  <c r="BA107" i="5"/>
  <c r="BF107" i="5" s="1"/>
  <c r="AZ107" i="5"/>
  <c r="AW107" i="5"/>
  <c r="AU107" i="5"/>
  <c r="AO107" i="5" s="1"/>
  <c r="AT107" i="5" s="1"/>
  <c r="AQ107" i="5"/>
  <c r="AK107" i="5"/>
  <c r="AI107" i="5"/>
  <c r="AI101" i="5" s="1"/>
  <c r="AE107" i="5"/>
  <c r="AG107" i="5" s="1"/>
  <c r="AC107" i="5"/>
  <c r="AH107" i="5" s="1"/>
  <c r="AB107" i="5"/>
  <c r="Y107" i="5"/>
  <c r="W107" i="5"/>
  <c r="Q107" i="5" s="1"/>
  <c r="S107" i="5"/>
  <c r="M107" i="5"/>
  <c r="A107" i="5"/>
  <c r="DE106" i="5"/>
  <c r="DC106" i="5"/>
  <c r="CY106" i="5"/>
  <c r="CW106" i="5"/>
  <c r="CS106" i="5"/>
  <c r="CQ106" i="5"/>
  <c r="CK106" i="5" s="1"/>
  <c r="CM106" i="5"/>
  <c r="CG106" i="5"/>
  <c r="CE106" i="5"/>
  <c r="CA106" i="5"/>
  <c r="BY106" i="5"/>
  <c r="BU106" i="5"/>
  <c r="BS106" i="5"/>
  <c r="BM106" i="5" s="1"/>
  <c r="BO106" i="5"/>
  <c r="BI106" i="5"/>
  <c r="BG106" i="5"/>
  <c r="BC106" i="5"/>
  <c r="BA106" i="5"/>
  <c r="AW106" i="5"/>
  <c r="AU106" i="5"/>
  <c r="AO106" i="5" s="1"/>
  <c r="AQ106" i="5"/>
  <c r="AK106" i="5"/>
  <c r="AI106" i="5"/>
  <c r="AE106" i="5"/>
  <c r="AC106" i="5"/>
  <c r="Y106" i="5"/>
  <c r="W106" i="5"/>
  <c r="Q106" i="5" s="1"/>
  <c r="S106" i="5"/>
  <c r="DE105" i="5"/>
  <c r="DC105" i="5"/>
  <c r="CY105" i="5"/>
  <c r="CW105" i="5"/>
  <c r="CS105" i="5"/>
  <c r="CQ105" i="5"/>
  <c r="CK105" i="5"/>
  <c r="CG105" i="5"/>
  <c r="CE105" i="5"/>
  <c r="CA105" i="5"/>
  <c r="BY105" i="5"/>
  <c r="BU105" i="5"/>
  <c r="BS105" i="5"/>
  <c r="BM105" i="5"/>
  <c r="BI105" i="5"/>
  <c r="BG105" i="5"/>
  <c r="BC105" i="5"/>
  <c r="BA105" i="5"/>
  <c r="AW105" i="5"/>
  <c r="AU105" i="5"/>
  <c r="AO105" i="5"/>
  <c r="AK105" i="5"/>
  <c r="AI105" i="5"/>
  <c r="AE105" i="5"/>
  <c r="AC105" i="5"/>
  <c r="Y105" i="5"/>
  <c r="W105" i="5"/>
  <c r="Q105" i="5"/>
  <c r="K105" i="5" s="1"/>
  <c r="DE104" i="5"/>
  <c r="DC104" i="5"/>
  <c r="CY104" i="5"/>
  <c r="CW104" i="5"/>
  <c r="CS104" i="5"/>
  <c r="CQ104" i="5"/>
  <c r="CK104" i="5" s="1"/>
  <c r="CM104" i="5"/>
  <c r="CG104" i="5"/>
  <c r="CE104" i="5"/>
  <c r="CA104" i="5"/>
  <c r="BY104" i="5"/>
  <c r="BU104" i="5"/>
  <c r="BS104" i="5"/>
  <c r="BM104" i="5" s="1"/>
  <c r="BO104" i="5"/>
  <c r="BI104" i="5"/>
  <c r="BG104" i="5"/>
  <c r="BC104" i="5"/>
  <c r="BA104" i="5"/>
  <c r="AW104" i="5"/>
  <c r="AU104" i="5"/>
  <c r="AO104" i="5" s="1"/>
  <c r="AQ104" i="5"/>
  <c r="AK104" i="5"/>
  <c r="AI104" i="5"/>
  <c r="AE104" i="5"/>
  <c r="AC104" i="5"/>
  <c r="Y104" i="5"/>
  <c r="W104" i="5"/>
  <c r="Q104" i="5" s="1"/>
  <c r="S104" i="5"/>
  <c r="DE103" i="5"/>
  <c r="DC103" i="5"/>
  <c r="CY103" i="5"/>
  <c r="CW103" i="5"/>
  <c r="CS103" i="5"/>
  <c r="CQ103" i="5"/>
  <c r="CK103" i="5"/>
  <c r="CG103" i="5"/>
  <c r="CE103" i="5"/>
  <c r="CA103" i="5"/>
  <c r="BY103" i="5"/>
  <c r="BU103" i="5"/>
  <c r="BS103" i="5"/>
  <c r="BM103" i="5"/>
  <c r="BI103" i="5"/>
  <c r="BG103" i="5"/>
  <c r="BC103" i="5"/>
  <c r="BA103" i="5"/>
  <c r="AW103" i="5"/>
  <c r="AU103" i="5"/>
  <c r="AO103" i="5"/>
  <c r="AK103" i="5"/>
  <c r="AI103" i="5"/>
  <c r="AE103" i="5"/>
  <c r="AC103" i="5"/>
  <c r="Y103" i="5"/>
  <c r="W103" i="5"/>
  <c r="Q103" i="5"/>
  <c r="K103" i="5" s="1"/>
  <c r="DE102" i="5"/>
  <c r="DC102" i="5"/>
  <c r="CY102" i="5"/>
  <c r="CS102" i="5"/>
  <c r="CQ102" i="5"/>
  <c r="CM102" i="5"/>
  <c r="CG102" i="5"/>
  <c r="CE102" i="5"/>
  <c r="CA102" i="5"/>
  <c r="BU102" i="5"/>
  <c r="BS102" i="5"/>
  <c r="BO102" i="5"/>
  <c r="BI102" i="5"/>
  <c r="BG102" i="5"/>
  <c r="BC102" i="5"/>
  <c r="AW102" i="5"/>
  <c r="AU102" i="5"/>
  <c r="AQ102" i="5"/>
  <c r="AK102" i="5"/>
  <c r="AI102" i="5"/>
  <c r="AE102" i="5"/>
  <c r="Y102" i="5"/>
  <c r="W102" i="5"/>
  <c r="S102" i="5"/>
  <c r="DE101" i="5"/>
  <c r="CY101" i="5"/>
  <c r="CW101" i="5"/>
  <c r="CS101" i="5"/>
  <c r="CG101" i="5"/>
  <c r="CA101" i="5"/>
  <c r="BY101" i="5"/>
  <c r="BU101" i="5"/>
  <c r="BI101" i="5"/>
  <c r="BC101" i="5"/>
  <c r="BA101" i="5"/>
  <c r="AW101" i="5"/>
  <c r="AK101" i="5"/>
  <c r="AE101" i="5"/>
  <c r="AC101" i="5"/>
  <c r="Y101" i="5"/>
  <c r="DE97" i="5"/>
  <c r="DC97" i="5"/>
  <c r="CY97" i="5"/>
  <c r="CW97" i="5"/>
  <c r="CS97" i="5"/>
  <c r="CQ97" i="5"/>
  <c r="CK97" i="5" s="1"/>
  <c r="CG97" i="5"/>
  <c r="CE97" i="5"/>
  <c r="CA97" i="5"/>
  <c r="BY97" i="5"/>
  <c r="BU97" i="5"/>
  <c r="BS97" i="5"/>
  <c r="BM97" i="5" s="1"/>
  <c r="BI97" i="5"/>
  <c r="BG97" i="5"/>
  <c r="BC97" i="5"/>
  <c r="BA97" i="5"/>
  <c r="AW97" i="5"/>
  <c r="AU97" i="5"/>
  <c r="AO97" i="5" s="1"/>
  <c r="AK97" i="5"/>
  <c r="AI97" i="5"/>
  <c r="AE97" i="5"/>
  <c r="AC97" i="5"/>
  <c r="Y97" i="5"/>
  <c r="W97" i="5"/>
  <c r="Q97" i="5" s="1"/>
  <c r="CW96" i="5"/>
  <c r="BY96" i="5"/>
  <c r="BA96" i="5"/>
  <c r="AC96" i="5"/>
  <c r="DC95" i="5"/>
  <c r="CW95" i="5"/>
  <c r="CQ95" i="5"/>
  <c r="CK95" i="5" s="1"/>
  <c r="CE95" i="5"/>
  <c r="BY95" i="5"/>
  <c r="BS95" i="5"/>
  <c r="BM95" i="5" s="1"/>
  <c r="BG95" i="5"/>
  <c r="BA95" i="5"/>
  <c r="AU95" i="5"/>
  <c r="AO95" i="5" s="1"/>
  <c r="AI95" i="5"/>
  <c r="AC95" i="5"/>
  <c r="W95" i="5"/>
  <c r="Q95" i="5" s="1"/>
  <c r="CW94" i="5"/>
  <c r="BY94" i="5"/>
  <c r="BA94" i="5"/>
  <c r="AC94" i="5"/>
  <c r="DH92" i="5"/>
  <c r="DG92" i="5"/>
  <c r="DB92" i="5"/>
  <c r="DA92" i="5"/>
  <c r="CV92" i="5"/>
  <c r="CU92" i="5"/>
  <c r="CP92" i="5"/>
  <c r="CO92" i="5"/>
  <c r="CM92" i="5"/>
  <c r="CK92" i="5"/>
  <c r="CJ92" i="5"/>
  <c r="CI92" i="5"/>
  <c r="CD92" i="5"/>
  <c r="CC92" i="5"/>
  <c r="BX92" i="5"/>
  <c r="BW92" i="5"/>
  <c r="BO92" i="5"/>
  <c r="BM92" i="5"/>
  <c r="BL92" i="5"/>
  <c r="BK92" i="5"/>
  <c r="BF92" i="5"/>
  <c r="BE92" i="5"/>
  <c r="AZ92" i="5"/>
  <c r="AY92" i="5"/>
  <c r="AT92" i="5"/>
  <c r="AS92" i="5"/>
  <c r="AQ92" i="5"/>
  <c r="AO92" i="5"/>
  <c r="AN92" i="5"/>
  <c r="AM92" i="5"/>
  <c r="AH92" i="5"/>
  <c r="AG92" i="5"/>
  <c r="AB92" i="5"/>
  <c r="AA92" i="5"/>
  <c r="S92" i="5"/>
  <c r="Q92" i="5"/>
  <c r="K92" i="5" s="1"/>
  <c r="DH91" i="5"/>
  <c r="DG91" i="5"/>
  <c r="DB91" i="5"/>
  <c r="DA91" i="5"/>
  <c r="CV91" i="5"/>
  <c r="CU91" i="5"/>
  <c r="CP91" i="5"/>
  <c r="CO91" i="5"/>
  <c r="CM91" i="5"/>
  <c r="CK91" i="5"/>
  <c r="CJ91" i="5"/>
  <c r="CI91" i="5"/>
  <c r="CD91" i="5"/>
  <c r="CC91" i="5"/>
  <c r="BX91" i="5"/>
  <c r="BW91" i="5"/>
  <c r="BO91" i="5"/>
  <c r="BM91" i="5"/>
  <c r="BL91" i="5"/>
  <c r="BK91" i="5"/>
  <c r="BF91" i="5"/>
  <c r="BE91" i="5"/>
  <c r="AZ91" i="5"/>
  <c r="AY91" i="5"/>
  <c r="AT91" i="5"/>
  <c r="AS91" i="5"/>
  <c r="AQ91" i="5"/>
  <c r="AO91" i="5"/>
  <c r="AN91" i="5"/>
  <c r="AM91" i="5"/>
  <c r="AH91" i="5"/>
  <c r="AG91" i="5"/>
  <c r="AB91" i="5"/>
  <c r="AA91" i="5"/>
  <c r="S91" i="5"/>
  <c r="Q91" i="5"/>
  <c r="M91" i="5"/>
  <c r="K91" i="5"/>
  <c r="DH90" i="5"/>
  <c r="DG90" i="5"/>
  <c r="DB90" i="5"/>
  <c r="DA90" i="5"/>
  <c r="CV90" i="5"/>
  <c r="CU90" i="5"/>
  <c r="CP90" i="5"/>
  <c r="CO90" i="5"/>
  <c r="CM90" i="5"/>
  <c r="CK90" i="5"/>
  <c r="CJ90" i="5"/>
  <c r="CI90" i="5"/>
  <c r="CD90" i="5"/>
  <c r="CC90" i="5"/>
  <c r="BX90" i="5"/>
  <c r="BW90" i="5"/>
  <c r="BO90" i="5"/>
  <c r="BM90" i="5"/>
  <c r="BL90" i="5"/>
  <c r="BK90" i="5"/>
  <c r="BF90" i="5"/>
  <c r="BE90" i="5"/>
  <c r="AZ90" i="5"/>
  <c r="AY90" i="5"/>
  <c r="AT90" i="5"/>
  <c r="AS90" i="5"/>
  <c r="AQ90" i="5"/>
  <c r="AO90" i="5"/>
  <c r="AN90" i="5"/>
  <c r="AM90" i="5"/>
  <c r="AH90" i="5"/>
  <c r="AG90" i="5"/>
  <c r="AB90" i="5"/>
  <c r="AA90" i="5"/>
  <c r="U90" i="5"/>
  <c r="S90" i="5"/>
  <c r="Q90" i="5"/>
  <c r="K90" i="5" s="1"/>
  <c r="M90" i="5"/>
  <c r="DE89" i="5"/>
  <c r="DC89" i="5"/>
  <c r="DC70" i="5" s="1"/>
  <c r="CY89" i="5"/>
  <c r="DB89" i="5" s="1"/>
  <c r="CW89" i="5"/>
  <c r="CW70" i="5" s="1"/>
  <c r="CU89" i="5"/>
  <c r="CS89" i="5"/>
  <c r="CQ89" i="5"/>
  <c r="CQ70" i="5" s="1"/>
  <c r="CM89" i="5"/>
  <c r="CG89" i="5"/>
  <c r="CE89" i="5"/>
  <c r="CE70" i="5" s="1"/>
  <c r="CA89" i="5"/>
  <c r="CD89" i="5" s="1"/>
  <c r="BY89" i="5"/>
  <c r="BY70" i="5" s="1"/>
  <c r="BW89" i="5"/>
  <c r="BU89" i="5"/>
  <c r="BS89" i="5"/>
  <c r="BS70" i="5" s="1"/>
  <c r="BO89" i="5"/>
  <c r="BI89" i="5"/>
  <c r="BG89" i="5"/>
  <c r="BG70" i="5" s="1"/>
  <c r="BC89" i="5"/>
  <c r="BF89" i="5" s="1"/>
  <c r="BA89" i="5"/>
  <c r="BA70" i="5" s="1"/>
  <c r="AY89" i="5"/>
  <c r="AW89" i="5"/>
  <c r="AU89" i="5"/>
  <c r="AU70" i="5" s="1"/>
  <c r="AQ89" i="5"/>
  <c r="AK89" i="5"/>
  <c r="AI89" i="5"/>
  <c r="AI70" i="5" s="1"/>
  <c r="AE89" i="5"/>
  <c r="AH89" i="5" s="1"/>
  <c r="AC89" i="5"/>
  <c r="AC70" i="5" s="1"/>
  <c r="AA89" i="5"/>
  <c r="Y89" i="5"/>
  <c r="W89" i="5"/>
  <c r="W70" i="5" s="1"/>
  <c r="S89" i="5"/>
  <c r="DH88" i="5"/>
  <c r="DG88" i="5"/>
  <c r="DB88" i="5"/>
  <c r="DA88" i="5"/>
  <c r="CV88" i="5"/>
  <c r="CU88" i="5"/>
  <c r="CO88" i="5"/>
  <c r="CM88" i="5"/>
  <c r="CK88" i="5"/>
  <c r="CP88" i="5" s="1"/>
  <c r="CJ88" i="5"/>
  <c r="CI88" i="5"/>
  <c r="CD88" i="5"/>
  <c r="CC88" i="5"/>
  <c r="BX88" i="5"/>
  <c r="BW88" i="5"/>
  <c r="BO88" i="5"/>
  <c r="BR88" i="5" s="1"/>
  <c r="BM88" i="5"/>
  <c r="BL88" i="5"/>
  <c r="BK88" i="5"/>
  <c r="BF88" i="5"/>
  <c r="BE88" i="5"/>
  <c r="AZ88" i="5"/>
  <c r="AY88" i="5"/>
  <c r="AT88" i="5"/>
  <c r="AS88" i="5"/>
  <c r="AQ88" i="5"/>
  <c r="AO88" i="5"/>
  <c r="AN88" i="5"/>
  <c r="AM88" i="5"/>
  <c r="AH88" i="5"/>
  <c r="AG88" i="5"/>
  <c r="AB88" i="5"/>
  <c r="AA88" i="5"/>
  <c r="U88" i="5"/>
  <c r="S88" i="5"/>
  <c r="Q88" i="5"/>
  <c r="K88" i="5" s="1"/>
  <c r="M88" i="5"/>
  <c r="DH87" i="5"/>
  <c r="DG87" i="5"/>
  <c r="DB87" i="5"/>
  <c r="DA87" i="5"/>
  <c r="CV87" i="5"/>
  <c r="CU87" i="5"/>
  <c r="CP87" i="5"/>
  <c r="CM87" i="5"/>
  <c r="CK87" i="5"/>
  <c r="CO87" i="5" s="1"/>
  <c r="CJ87" i="5"/>
  <c r="CI87" i="5"/>
  <c r="CD87" i="5"/>
  <c r="CC87" i="5"/>
  <c r="BX87" i="5"/>
  <c r="BW87" i="5"/>
  <c r="BO87" i="5"/>
  <c r="BM87" i="5"/>
  <c r="BQ87" i="5" s="1"/>
  <c r="BL87" i="5"/>
  <c r="BK87" i="5"/>
  <c r="BF87" i="5"/>
  <c r="BE87" i="5"/>
  <c r="AZ87" i="5"/>
  <c r="AY87" i="5"/>
  <c r="AS87" i="5"/>
  <c r="AQ87" i="5"/>
  <c r="AO87" i="5"/>
  <c r="AT87" i="5" s="1"/>
  <c r="AN87" i="5"/>
  <c r="AM87" i="5"/>
  <c r="AH87" i="5"/>
  <c r="AG87" i="5"/>
  <c r="AB87" i="5"/>
  <c r="AA87" i="5"/>
  <c r="S87" i="5"/>
  <c r="V87" i="5" s="1"/>
  <c r="Q87" i="5"/>
  <c r="DE86" i="5"/>
  <c r="DH86" i="5" s="1"/>
  <c r="DC86" i="5"/>
  <c r="DC69" i="5" s="1"/>
  <c r="CY86" i="5"/>
  <c r="CW86" i="5"/>
  <c r="CW69" i="5" s="1"/>
  <c r="CW68" i="5" s="1"/>
  <c r="CW67" i="5" s="1"/>
  <c r="CS86" i="5"/>
  <c r="CV86" i="5" s="1"/>
  <c r="CQ86" i="5"/>
  <c r="CQ69" i="5" s="1"/>
  <c r="CG86" i="5"/>
  <c r="CJ86" i="5" s="1"/>
  <c r="CE86" i="5"/>
  <c r="CE69" i="5" s="1"/>
  <c r="CA86" i="5"/>
  <c r="BY86" i="5"/>
  <c r="BY69" i="5" s="1"/>
  <c r="BY68" i="5" s="1"/>
  <c r="BY67" i="5" s="1"/>
  <c r="BU86" i="5"/>
  <c r="BX86" i="5" s="1"/>
  <c r="BS86" i="5"/>
  <c r="BS69" i="5" s="1"/>
  <c r="BI86" i="5"/>
  <c r="BL86" i="5" s="1"/>
  <c r="BG86" i="5"/>
  <c r="BG69" i="5" s="1"/>
  <c r="BC86" i="5"/>
  <c r="BA86" i="5"/>
  <c r="BA69" i="5" s="1"/>
  <c r="BA68" i="5" s="1"/>
  <c r="BA67" i="5" s="1"/>
  <c r="AW86" i="5"/>
  <c r="AZ86" i="5" s="1"/>
  <c r="AU86" i="5"/>
  <c r="AU69" i="5" s="1"/>
  <c r="AK86" i="5"/>
  <c r="AN86" i="5" s="1"/>
  <c r="AI86" i="5"/>
  <c r="AI69" i="5" s="1"/>
  <c r="AE86" i="5"/>
  <c r="AC86" i="5"/>
  <c r="AC69" i="5" s="1"/>
  <c r="AC68" i="5" s="1"/>
  <c r="AC67" i="5" s="1"/>
  <c r="Y86" i="5"/>
  <c r="AB86" i="5" s="1"/>
  <c r="W86" i="5"/>
  <c r="W69" i="5" s="1"/>
  <c r="DC85" i="5"/>
  <c r="CY85" i="5"/>
  <c r="CQ85" i="5"/>
  <c r="CE85" i="5"/>
  <c r="CA85" i="5"/>
  <c r="BS85" i="5"/>
  <c r="BG85" i="5"/>
  <c r="BC85" i="5"/>
  <c r="AU85" i="5"/>
  <c r="AI85" i="5"/>
  <c r="AE85" i="5"/>
  <c r="W85" i="5"/>
  <c r="DH84" i="5"/>
  <c r="DG84" i="5"/>
  <c r="DB84" i="5"/>
  <c r="DA84" i="5"/>
  <c r="CV84" i="5"/>
  <c r="CU84" i="5"/>
  <c r="CO84" i="5"/>
  <c r="CM84" i="5"/>
  <c r="CK84" i="5"/>
  <c r="CP84" i="5" s="1"/>
  <c r="CJ84" i="5"/>
  <c r="CI84" i="5"/>
  <c r="CD84" i="5"/>
  <c r="CC84" i="5"/>
  <c r="BX84" i="5"/>
  <c r="BW84" i="5"/>
  <c r="BO84" i="5"/>
  <c r="BR84" i="5" s="1"/>
  <c r="BM84" i="5"/>
  <c r="BL84" i="5"/>
  <c r="BK84" i="5"/>
  <c r="BF84" i="5"/>
  <c r="BE84" i="5"/>
  <c r="AZ84" i="5"/>
  <c r="AY84" i="5"/>
  <c r="AT84" i="5"/>
  <c r="AS84" i="5"/>
  <c r="AQ84" i="5"/>
  <c r="AO84" i="5"/>
  <c r="AN84" i="5"/>
  <c r="AM84" i="5"/>
  <c r="AH84" i="5"/>
  <c r="AG84" i="5"/>
  <c r="AB84" i="5"/>
  <c r="AA84" i="5"/>
  <c r="U84" i="5"/>
  <c r="S84" i="5"/>
  <c r="Q84" i="5"/>
  <c r="K84" i="5" s="1"/>
  <c r="M84" i="5"/>
  <c r="DH83" i="5"/>
  <c r="DG83" i="5"/>
  <c r="DB83" i="5"/>
  <c r="DA83" i="5"/>
  <c r="CV83" i="5"/>
  <c r="CU83" i="5"/>
  <c r="CP83" i="5"/>
  <c r="CM83" i="5"/>
  <c r="CK83" i="5"/>
  <c r="CO83" i="5" s="1"/>
  <c r="CJ83" i="5"/>
  <c r="CI83" i="5"/>
  <c r="CD83" i="5"/>
  <c r="CC83" i="5"/>
  <c r="BX83" i="5"/>
  <c r="BW83" i="5"/>
  <c r="BO83" i="5"/>
  <c r="BM83" i="5"/>
  <c r="BQ83" i="5" s="1"/>
  <c r="BL83" i="5"/>
  <c r="BK83" i="5"/>
  <c r="BF83" i="5"/>
  <c r="BE83" i="5"/>
  <c r="AZ83" i="5"/>
  <c r="AY83" i="5"/>
  <c r="AS83" i="5"/>
  <c r="AQ83" i="5"/>
  <c r="AO83" i="5"/>
  <c r="AT83" i="5" s="1"/>
  <c r="AN83" i="5"/>
  <c r="AM83" i="5"/>
  <c r="AH83" i="5"/>
  <c r="AG83" i="5"/>
  <c r="AB83" i="5"/>
  <c r="AA83" i="5"/>
  <c r="S83" i="5"/>
  <c r="V83" i="5" s="1"/>
  <c r="Q83" i="5"/>
  <c r="DH82" i="5"/>
  <c r="DG82" i="5"/>
  <c r="DB82" i="5"/>
  <c r="DA82" i="5"/>
  <c r="CV82" i="5"/>
  <c r="CU82" i="5"/>
  <c r="CM82" i="5"/>
  <c r="CK82" i="5"/>
  <c r="CP82" i="5" s="1"/>
  <c r="CJ82" i="5"/>
  <c r="CI82" i="5"/>
  <c r="CD82" i="5"/>
  <c r="CC82" i="5"/>
  <c r="BX82" i="5"/>
  <c r="BW82" i="5"/>
  <c r="BO82" i="5"/>
  <c r="BR82" i="5" s="1"/>
  <c r="BM82" i="5"/>
  <c r="BL82" i="5"/>
  <c r="BK82" i="5"/>
  <c r="BF82" i="5"/>
  <c r="BE82" i="5"/>
  <c r="AZ82" i="5"/>
  <c r="AY82" i="5"/>
  <c r="AT82" i="5"/>
  <c r="AQ82" i="5"/>
  <c r="AO82" i="5"/>
  <c r="AS82" i="5" s="1"/>
  <c r="AN82" i="5"/>
  <c r="AM82" i="5"/>
  <c r="AH82" i="5"/>
  <c r="AG82" i="5"/>
  <c r="AB82" i="5"/>
  <c r="AA82" i="5"/>
  <c r="S82" i="5"/>
  <c r="Q82" i="5"/>
  <c r="U82" i="5" s="1"/>
  <c r="DH81" i="5"/>
  <c r="DG81" i="5"/>
  <c r="DB81" i="5"/>
  <c r="DA81" i="5"/>
  <c r="CV81" i="5"/>
  <c r="CU81" i="5"/>
  <c r="CP81" i="5"/>
  <c r="CO81" i="5"/>
  <c r="CM81" i="5"/>
  <c r="CK81" i="5"/>
  <c r="CJ81" i="5"/>
  <c r="CI81" i="5"/>
  <c r="CD81" i="5"/>
  <c r="CC81" i="5"/>
  <c r="BX81" i="5"/>
  <c r="BW81" i="5"/>
  <c r="BQ81" i="5"/>
  <c r="BO81" i="5"/>
  <c r="BM81" i="5"/>
  <c r="BL81" i="5"/>
  <c r="BK81" i="5"/>
  <c r="BF81" i="5"/>
  <c r="BE81" i="5"/>
  <c r="AZ81" i="5"/>
  <c r="AY81" i="5"/>
  <c r="AQ81" i="5"/>
  <c r="AO81" i="5"/>
  <c r="AT81" i="5" s="1"/>
  <c r="AN81" i="5"/>
  <c r="AM81" i="5"/>
  <c r="AH81" i="5"/>
  <c r="AG81" i="5"/>
  <c r="AB81" i="5"/>
  <c r="AA81" i="5"/>
  <c r="S81" i="5"/>
  <c r="V81" i="5" s="1"/>
  <c r="Q81" i="5"/>
  <c r="K81" i="5"/>
  <c r="A81" i="5"/>
  <c r="DH80" i="5"/>
  <c r="DG80" i="5"/>
  <c r="DB80" i="5"/>
  <c r="DA80" i="5"/>
  <c r="CV80" i="5"/>
  <c r="CU80" i="5"/>
  <c r="CP80" i="5"/>
  <c r="CM80" i="5"/>
  <c r="CK80" i="5"/>
  <c r="CJ80" i="5"/>
  <c r="CI80" i="5"/>
  <c r="CD80" i="5"/>
  <c r="CC80" i="5"/>
  <c r="BX80" i="5"/>
  <c r="BW80" i="5"/>
  <c r="BQ80" i="5"/>
  <c r="BO80" i="5"/>
  <c r="BR80" i="5" s="1"/>
  <c r="BM80" i="5"/>
  <c r="BL80" i="5"/>
  <c r="BK80" i="5"/>
  <c r="BF80" i="5"/>
  <c r="BE80" i="5"/>
  <c r="AZ80" i="5"/>
  <c r="AY80" i="5"/>
  <c r="AQ80" i="5"/>
  <c r="AS80" i="5" s="1"/>
  <c r="AO80" i="5"/>
  <c r="AN80" i="5"/>
  <c r="AM80" i="5"/>
  <c r="AH80" i="5"/>
  <c r="AG80" i="5"/>
  <c r="AB80" i="5"/>
  <c r="AA80" i="5"/>
  <c r="V80" i="5"/>
  <c r="S80" i="5"/>
  <c r="U80" i="5" s="1"/>
  <c r="Q80" i="5"/>
  <c r="DH79" i="5"/>
  <c r="DG79" i="5"/>
  <c r="DB79" i="5"/>
  <c r="DA79" i="5"/>
  <c r="CV79" i="5"/>
  <c r="CU79" i="5"/>
  <c r="CM79" i="5"/>
  <c r="CO79" i="5" s="1"/>
  <c r="CK79" i="5"/>
  <c r="CJ79" i="5"/>
  <c r="CI79" i="5"/>
  <c r="CD79" i="5"/>
  <c r="CC79" i="5"/>
  <c r="BX79" i="5"/>
  <c r="BW79" i="5"/>
  <c r="BO79" i="5"/>
  <c r="BR79" i="5" s="1"/>
  <c r="BM79" i="5"/>
  <c r="BL79" i="5"/>
  <c r="BK79" i="5"/>
  <c r="BF79" i="5"/>
  <c r="BE79" i="5"/>
  <c r="AZ79" i="5"/>
  <c r="AY79" i="5"/>
  <c r="AT79" i="5"/>
  <c r="AQ79" i="5"/>
  <c r="AO79" i="5"/>
  <c r="K79" i="5" s="1"/>
  <c r="AN79" i="5"/>
  <c r="AM79" i="5"/>
  <c r="AH79" i="5"/>
  <c r="AG79" i="5"/>
  <c r="AB79" i="5"/>
  <c r="AA79" i="5"/>
  <c r="U79" i="5"/>
  <c r="S79" i="5"/>
  <c r="V79" i="5" s="1"/>
  <c r="Q79" i="5"/>
  <c r="DH78" i="5"/>
  <c r="DG78" i="5"/>
  <c r="DB78" i="5"/>
  <c r="DA78" i="5"/>
  <c r="CV78" i="5"/>
  <c r="CU78" i="5"/>
  <c r="CM78" i="5"/>
  <c r="CK78" i="5"/>
  <c r="CP78" i="5" s="1"/>
  <c r="CJ78" i="5"/>
  <c r="CI78" i="5"/>
  <c r="CD78" i="5"/>
  <c r="CC78" i="5"/>
  <c r="BX78" i="5"/>
  <c r="BW78" i="5"/>
  <c r="BR78" i="5"/>
  <c r="BQ78" i="5"/>
  <c r="BO78" i="5"/>
  <c r="BM78" i="5"/>
  <c r="BL78" i="5"/>
  <c r="BK78" i="5"/>
  <c r="BF78" i="5"/>
  <c r="BE78" i="5"/>
  <c r="AZ78" i="5"/>
  <c r="AY78" i="5"/>
  <c r="AQ78" i="5"/>
  <c r="AS78" i="5" s="1"/>
  <c r="AO78" i="5"/>
  <c r="AN78" i="5"/>
  <c r="AM78" i="5"/>
  <c r="AH78" i="5"/>
  <c r="AG78" i="5"/>
  <c r="AB78" i="5"/>
  <c r="AA78" i="5"/>
  <c r="S78" i="5"/>
  <c r="V78" i="5" s="1"/>
  <c r="Q78" i="5"/>
  <c r="M78" i="5"/>
  <c r="DH77" i="5"/>
  <c r="DG77" i="5"/>
  <c r="DB77" i="5"/>
  <c r="DA77" i="5"/>
  <c r="CV77" i="5"/>
  <c r="CU77" i="5"/>
  <c r="CM77" i="5"/>
  <c r="CO77" i="5" s="1"/>
  <c r="CK77" i="5"/>
  <c r="CJ77" i="5"/>
  <c r="CI77" i="5"/>
  <c r="CD77" i="5"/>
  <c r="CC77" i="5"/>
  <c r="BX77" i="5"/>
  <c r="BW77" i="5"/>
  <c r="BR77" i="5"/>
  <c r="BO77" i="5"/>
  <c r="BQ77" i="5" s="1"/>
  <c r="BM77" i="5"/>
  <c r="BL77" i="5"/>
  <c r="BK77" i="5"/>
  <c r="BF77" i="5"/>
  <c r="BE77" i="5"/>
  <c r="AZ77" i="5"/>
  <c r="AY77" i="5"/>
  <c r="AQ77" i="5"/>
  <c r="AO77" i="5"/>
  <c r="K77" i="5" s="1"/>
  <c r="AN77" i="5"/>
  <c r="AM77" i="5"/>
  <c r="AH77" i="5"/>
  <c r="AG77" i="5"/>
  <c r="AB77" i="5"/>
  <c r="AA77" i="5"/>
  <c r="V77" i="5"/>
  <c r="U77" i="5"/>
  <c r="S77" i="5"/>
  <c r="Q77" i="5"/>
  <c r="DE76" i="5"/>
  <c r="DH76" i="5" s="1"/>
  <c r="DC76" i="5"/>
  <c r="CY76" i="5"/>
  <c r="DB76" i="5" s="1"/>
  <c r="CW76" i="5"/>
  <c r="CS76" i="5"/>
  <c r="CV76" i="5" s="1"/>
  <c r="CQ76" i="5"/>
  <c r="CM76" i="5"/>
  <c r="CP76" i="5" s="1"/>
  <c r="CK76" i="5"/>
  <c r="CG76" i="5"/>
  <c r="CJ76" i="5" s="1"/>
  <c r="CE76" i="5"/>
  <c r="CA76" i="5"/>
  <c r="CD76" i="5" s="1"/>
  <c r="BY76" i="5"/>
  <c r="BU76" i="5"/>
  <c r="BX76" i="5" s="1"/>
  <c r="BS76" i="5"/>
  <c r="BO76" i="5"/>
  <c r="BR76" i="5" s="1"/>
  <c r="BM76" i="5"/>
  <c r="BI76" i="5"/>
  <c r="BL76" i="5" s="1"/>
  <c r="BG76" i="5"/>
  <c r="BC76" i="5"/>
  <c r="BF76" i="5" s="1"/>
  <c r="BA76" i="5"/>
  <c r="AW76" i="5"/>
  <c r="AZ76" i="5" s="1"/>
  <c r="AU76" i="5"/>
  <c r="AQ76" i="5"/>
  <c r="AT76" i="5" s="1"/>
  <c r="AO76" i="5"/>
  <c r="AK76" i="5"/>
  <c r="AN76" i="5" s="1"/>
  <c r="AI76" i="5"/>
  <c r="AE76" i="5"/>
  <c r="AH76" i="5" s="1"/>
  <c r="AC76" i="5"/>
  <c r="Y76" i="5"/>
  <c r="AB76" i="5" s="1"/>
  <c r="W76" i="5"/>
  <c r="S76" i="5"/>
  <c r="V76" i="5" s="1"/>
  <c r="Q76" i="5"/>
  <c r="M76" i="5"/>
  <c r="P76" i="5" s="1"/>
  <c r="K76" i="5"/>
  <c r="DE75" i="5"/>
  <c r="DH75" i="5" s="1"/>
  <c r="DC75" i="5"/>
  <c r="CY75" i="5"/>
  <c r="DB75" i="5" s="1"/>
  <c r="CW75" i="5"/>
  <c r="CS75" i="5"/>
  <c r="CV75" i="5" s="1"/>
  <c r="CQ75" i="5"/>
  <c r="CM75" i="5"/>
  <c r="CP75" i="5" s="1"/>
  <c r="CK75" i="5"/>
  <c r="CG75" i="5"/>
  <c r="CJ75" i="5" s="1"/>
  <c r="CE75" i="5"/>
  <c r="CA75" i="5"/>
  <c r="CD75" i="5" s="1"/>
  <c r="BY75" i="5"/>
  <c r="BU75" i="5"/>
  <c r="BX75" i="5" s="1"/>
  <c r="BS75" i="5"/>
  <c r="BO75" i="5"/>
  <c r="BR75" i="5" s="1"/>
  <c r="BM75" i="5"/>
  <c r="BI75" i="5"/>
  <c r="BL75" i="5" s="1"/>
  <c r="BG75" i="5"/>
  <c r="BC75" i="5"/>
  <c r="BF75" i="5" s="1"/>
  <c r="BA75" i="5"/>
  <c r="AW75" i="5"/>
  <c r="AZ75" i="5" s="1"/>
  <c r="AU75" i="5"/>
  <c r="AQ75" i="5"/>
  <c r="AT75" i="5" s="1"/>
  <c r="AO75" i="5"/>
  <c r="AK75" i="5"/>
  <c r="AN75" i="5" s="1"/>
  <c r="AI75" i="5"/>
  <c r="AE75" i="5"/>
  <c r="AH75" i="5" s="1"/>
  <c r="AC75" i="5"/>
  <c r="Y75" i="5"/>
  <c r="AB75" i="5" s="1"/>
  <c r="W75" i="5"/>
  <c r="S75" i="5"/>
  <c r="V75" i="5" s="1"/>
  <c r="Q75" i="5"/>
  <c r="M75" i="5"/>
  <c r="P75" i="5" s="1"/>
  <c r="K75" i="5"/>
  <c r="DE74" i="5"/>
  <c r="DH74" i="5" s="1"/>
  <c r="DC74" i="5"/>
  <c r="CY74" i="5"/>
  <c r="DB74" i="5" s="1"/>
  <c r="CW74" i="5"/>
  <c r="CS74" i="5"/>
  <c r="CV74" i="5" s="1"/>
  <c r="CQ74" i="5"/>
  <c r="CM74" i="5"/>
  <c r="CP74" i="5" s="1"/>
  <c r="CK74" i="5"/>
  <c r="CG74" i="5"/>
  <c r="CJ74" i="5" s="1"/>
  <c r="CE74" i="5"/>
  <c r="CA74" i="5"/>
  <c r="CD74" i="5" s="1"/>
  <c r="BY74" i="5"/>
  <c r="BU74" i="5"/>
  <c r="BX74" i="5" s="1"/>
  <c r="BS74" i="5"/>
  <c r="BO74" i="5"/>
  <c r="BR74" i="5" s="1"/>
  <c r="BM74" i="5"/>
  <c r="BI74" i="5"/>
  <c r="BL74" i="5" s="1"/>
  <c r="BG74" i="5"/>
  <c r="BC74" i="5"/>
  <c r="BF74" i="5" s="1"/>
  <c r="BA74" i="5"/>
  <c r="AW74" i="5"/>
  <c r="AZ74" i="5" s="1"/>
  <c r="AU74" i="5"/>
  <c r="AQ74" i="5"/>
  <c r="AT74" i="5" s="1"/>
  <c r="AO74" i="5"/>
  <c r="AK74" i="5"/>
  <c r="AN74" i="5" s="1"/>
  <c r="AI74" i="5"/>
  <c r="AE74" i="5"/>
  <c r="AH74" i="5" s="1"/>
  <c r="AC74" i="5"/>
  <c r="Y74" i="5"/>
  <c r="AB74" i="5" s="1"/>
  <c r="W74" i="5"/>
  <c r="S74" i="5"/>
  <c r="V74" i="5" s="1"/>
  <c r="Q74" i="5"/>
  <c r="M74" i="5"/>
  <c r="P74" i="5" s="1"/>
  <c r="K74" i="5"/>
  <c r="DE73" i="5"/>
  <c r="DH73" i="5" s="1"/>
  <c r="DC73" i="5"/>
  <c r="CY73" i="5"/>
  <c r="DB73" i="5" s="1"/>
  <c r="CW73" i="5"/>
  <c r="CS73" i="5"/>
  <c r="CV73" i="5" s="1"/>
  <c r="CQ73" i="5"/>
  <c r="CM73" i="5"/>
  <c r="CP73" i="5" s="1"/>
  <c r="CK73" i="5"/>
  <c r="CG73" i="5"/>
  <c r="CJ73" i="5" s="1"/>
  <c r="CE73" i="5"/>
  <c r="CA73" i="5"/>
  <c r="CD73" i="5" s="1"/>
  <c r="BY73" i="5"/>
  <c r="BU73" i="5"/>
  <c r="BX73" i="5" s="1"/>
  <c r="BS73" i="5"/>
  <c r="BO73" i="5"/>
  <c r="BR73" i="5" s="1"/>
  <c r="BM73" i="5"/>
  <c r="BI73" i="5"/>
  <c r="BL73" i="5" s="1"/>
  <c r="BG73" i="5"/>
  <c r="BC73" i="5"/>
  <c r="BF73" i="5" s="1"/>
  <c r="BA73" i="5"/>
  <c r="AW73" i="5"/>
  <c r="AZ73" i="5" s="1"/>
  <c r="AU73" i="5"/>
  <c r="AQ73" i="5"/>
  <c r="AT73" i="5" s="1"/>
  <c r="AO73" i="5"/>
  <c r="AK73" i="5"/>
  <c r="AN73" i="5" s="1"/>
  <c r="AI73" i="5"/>
  <c r="AE73" i="5"/>
  <c r="AH73" i="5" s="1"/>
  <c r="AC73" i="5"/>
  <c r="Y73" i="5"/>
  <c r="AB73" i="5" s="1"/>
  <c r="W73" i="5"/>
  <c r="S73" i="5"/>
  <c r="V73" i="5" s="1"/>
  <c r="Q73" i="5"/>
  <c r="M73" i="5"/>
  <c r="P73" i="5" s="1"/>
  <c r="K73" i="5"/>
  <c r="DE72" i="5"/>
  <c r="DH72" i="5" s="1"/>
  <c r="DC72" i="5"/>
  <c r="CY72" i="5"/>
  <c r="DB72" i="5" s="1"/>
  <c r="CW72" i="5"/>
  <c r="CS72" i="5"/>
  <c r="CV72" i="5" s="1"/>
  <c r="CQ72" i="5"/>
  <c r="CM72" i="5"/>
  <c r="CP72" i="5" s="1"/>
  <c r="CK72" i="5"/>
  <c r="CG72" i="5"/>
  <c r="CJ72" i="5" s="1"/>
  <c r="CE72" i="5"/>
  <c r="CA72" i="5"/>
  <c r="CD72" i="5" s="1"/>
  <c r="BY72" i="5"/>
  <c r="BU72" i="5"/>
  <c r="BX72" i="5" s="1"/>
  <c r="BS72" i="5"/>
  <c r="BO72" i="5"/>
  <c r="BR72" i="5" s="1"/>
  <c r="BM72" i="5"/>
  <c r="BI72" i="5"/>
  <c r="BL72" i="5" s="1"/>
  <c r="BG72" i="5"/>
  <c r="BC72" i="5"/>
  <c r="BF72" i="5" s="1"/>
  <c r="BA72" i="5"/>
  <c r="AW72" i="5"/>
  <c r="AZ72" i="5" s="1"/>
  <c r="AU72" i="5"/>
  <c r="AQ72" i="5"/>
  <c r="AT72" i="5" s="1"/>
  <c r="AO72" i="5"/>
  <c r="AK72" i="5"/>
  <c r="AN72" i="5" s="1"/>
  <c r="AI72" i="5"/>
  <c r="AE72" i="5"/>
  <c r="AH72" i="5" s="1"/>
  <c r="AC72" i="5"/>
  <c r="Y72" i="5"/>
  <c r="AB72" i="5" s="1"/>
  <c r="W72" i="5"/>
  <c r="S72" i="5"/>
  <c r="V72" i="5" s="1"/>
  <c r="Q72" i="5"/>
  <c r="M72" i="5"/>
  <c r="P72" i="5" s="1"/>
  <c r="K72" i="5"/>
  <c r="DE71" i="5"/>
  <c r="DH71" i="5" s="1"/>
  <c r="DC71" i="5"/>
  <c r="CY71" i="5"/>
  <c r="DB71" i="5" s="1"/>
  <c r="CW71" i="5"/>
  <c r="CS71" i="5"/>
  <c r="CV71" i="5" s="1"/>
  <c r="CQ71" i="5"/>
  <c r="CM71" i="5"/>
  <c r="CP71" i="5" s="1"/>
  <c r="CK71" i="5"/>
  <c r="CG71" i="5"/>
  <c r="CJ71" i="5" s="1"/>
  <c r="CE71" i="5"/>
  <c r="CA71" i="5"/>
  <c r="CD71" i="5" s="1"/>
  <c r="BY71" i="5"/>
  <c r="BU71" i="5"/>
  <c r="BX71" i="5" s="1"/>
  <c r="BS71" i="5"/>
  <c r="BO71" i="5"/>
  <c r="BR71" i="5" s="1"/>
  <c r="BM71" i="5"/>
  <c r="BI71" i="5"/>
  <c r="BL71" i="5" s="1"/>
  <c r="BG71" i="5"/>
  <c r="BC71" i="5"/>
  <c r="BF71" i="5" s="1"/>
  <c r="BA71" i="5"/>
  <c r="AW71" i="5"/>
  <c r="AZ71" i="5" s="1"/>
  <c r="AU71" i="5"/>
  <c r="AQ71" i="5"/>
  <c r="AT71" i="5" s="1"/>
  <c r="AO71" i="5"/>
  <c r="AK71" i="5"/>
  <c r="AN71" i="5" s="1"/>
  <c r="AI71" i="5"/>
  <c r="AE71" i="5"/>
  <c r="AH71" i="5" s="1"/>
  <c r="AC71" i="5"/>
  <c r="Y71" i="5"/>
  <c r="AB71" i="5" s="1"/>
  <c r="W71" i="5"/>
  <c r="S71" i="5"/>
  <c r="V71" i="5" s="1"/>
  <c r="Q71" i="5"/>
  <c r="M71" i="5"/>
  <c r="P71" i="5" s="1"/>
  <c r="K71" i="5"/>
  <c r="DE70" i="5"/>
  <c r="DH70" i="5" s="1"/>
  <c r="CG70" i="5"/>
  <c r="CJ70" i="5" s="1"/>
  <c r="BI70" i="5"/>
  <c r="BL70" i="5" s="1"/>
  <c r="AK70" i="5"/>
  <c r="AN70" i="5" s="1"/>
  <c r="DB69" i="5"/>
  <c r="CY69" i="5"/>
  <c r="DA69" i="5" s="1"/>
  <c r="CD69" i="5"/>
  <c r="CA69" i="5"/>
  <c r="CC69" i="5" s="1"/>
  <c r="BF69" i="5"/>
  <c r="BC69" i="5"/>
  <c r="BE69" i="5" s="1"/>
  <c r="AH69" i="5"/>
  <c r="AE69" i="5"/>
  <c r="AG69" i="5" s="1"/>
  <c r="DH65" i="5"/>
  <c r="DG65" i="5"/>
  <c r="DB65" i="5"/>
  <c r="DA65" i="5"/>
  <c r="CV65" i="5"/>
  <c r="CU65" i="5"/>
  <c r="CP65" i="5"/>
  <c r="CM65" i="5"/>
  <c r="CK65" i="5"/>
  <c r="CK350" i="5" s="1"/>
  <c r="CJ65" i="5"/>
  <c r="CI65" i="5"/>
  <c r="CD65" i="5"/>
  <c r="CC65" i="5"/>
  <c r="BX65" i="5"/>
  <c r="BW65" i="5"/>
  <c r="BQ65" i="5"/>
  <c r="BO65" i="5"/>
  <c r="BO350" i="5" s="1"/>
  <c r="BM65" i="5"/>
  <c r="BM350" i="5" s="1"/>
  <c r="BL65" i="5"/>
  <c r="BK65" i="5"/>
  <c r="BF65" i="5"/>
  <c r="BE65" i="5"/>
  <c r="AZ65" i="5"/>
  <c r="AY65" i="5"/>
  <c r="AQ65" i="5"/>
  <c r="AO65" i="5"/>
  <c r="AN65" i="5"/>
  <c r="AM65" i="5"/>
  <c r="AH65" i="5"/>
  <c r="AG65" i="5"/>
  <c r="AB65" i="5"/>
  <c r="AA65" i="5"/>
  <c r="V65" i="5"/>
  <c r="S65" i="5"/>
  <c r="S350" i="5" s="1"/>
  <c r="Q65" i="5"/>
  <c r="Q350" i="5" s="1"/>
  <c r="DH64" i="5"/>
  <c r="DG64" i="5"/>
  <c r="DB64" i="5"/>
  <c r="DA64" i="5"/>
  <c r="CV64" i="5"/>
  <c r="CU64" i="5"/>
  <c r="CM64" i="5"/>
  <c r="CO64" i="5" s="1"/>
  <c r="CK64" i="5"/>
  <c r="CJ64" i="5"/>
  <c r="CI64" i="5"/>
  <c r="CD64" i="5"/>
  <c r="CC64" i="5"/>
  <c r="BX64" i="5"/>
  <c r="BW64" i="5"/>
  <c r="BO64" i="5"/>
  <c r="BR64" i="5" s="1"/>
  <c r="BM64" i="5"/>
  <c r="BL64" i="5"/>
  <c r="BK64" i="5"/>
  <c r="BF64" i="5"/>
  <c r="BE64" i="5"/>
  <c r="AZ64" i="5"/>
  <c r="AY64" i="5"/>
  <c r="AT64" i="5"/>
  <c r="AQ64" i="5"/>
  <c r="AO64" i="5"/>
  <c r="K64" i="5" s="1"/>
  <c r="AN64" i="5"/>
  <c r="AM64" i="5"/>
  <c r="AH64" i="5"/>
  <c r="AG64" i="5"/>
  <c r="AB64" i="5"/>
  <c r="AA64" i="5"/>
  <c r="U64" i="5"/>
  <c r="S64" i="5"/>
  <c r="V64" i="5" s="1"/>
  <c r="Q64" i="5"/>
  <c r="DH63" i="5"/>
  <c r="DG63" i="5"/>
  <c r="DB63" i="5"/>
  <c r="DA63" i="5"/>
  <c r="CV63" i="5"/>
  <c r="CU63" i="5"/>
  <c r="CM63" i="5"/>
  <c r="CK63" i="5"/>
  <c r="CK348" i="5" s="1"/>
  <c r="CJ63" i="5"/>
  <c r="CI63" i="5"/>
  <c r="CD63" i="5"/>
  <c r="CC63" i="5"/>
  <c r="BX63" i="5"/>
  <c r="BW63" i="5"/>
  <c r="BR63" i="5"/>
  <c r="BQ63" i="5"/>
  <c r="BO63" i="5"/>
  <c r="BO348" i="5" s="1"/>
  <c r="BM63" i="5"/>
  <c r="BM348" i="5" s="1"/>
  <c r="BL63" i="5"/>
  <c r="BK63" i="5"/>
  <c r="BF63" i="5"/>
  <c r="BE63" i="5"/>
  <c r="AZ63" i="5"/>
  <c r="AY63" i="5"/>
  <c r="AQ63" i="5"/>
  <c r="AO63" i="5"/>
  <c r="AN63" i="5"/>
  <c r="AM63" i="5"/>
  <c r="AH63" i="5"/>
  <c r="AG63" i="5"/>
  <c r="AB63" i="5"/>
  <c r="AA63" i="5"/>
  <c r="S63" i="5"/>
  <c r="S348" i="5" s="1"/>
  <c r="Q63" i="5"/>
  <c r="Q348" i="5" s="1"/>
  <c r="M63" i="5"/>
  <c r="DH62" i="5"/>
  <c r="DG62" i="5"/>
  <c r="DB62" i="5"/>
  <c r="DA62" i="5"/>
  <c r="CV62" i="5"/>
  <c r="CU62" i="5"/>
  <c r="CM62" i="5"/>
  <c r="CK62" i="5"/>
  <c r="CK347" i="5" s="1"/>
  <c r="CJ62" i="5"/>
  <c r="CI62" i="5"/>
  <c r="CD62" i="5"/>
  <c r="CC62" i="5"/>
  <c r="BX62" i="5"/>
  <c r="BW62" i="5"/>
  <c r="BR62" i="5"/>
  <c r="BO62" i="5"/>
  <c r="BO347" i="5" s="1"/>
  <c r="BM62" i="5"/>
  <c r="BM347" i="5" s="1"/>
  <c r="BL62" i="5"/>
  <c r="BK62" i="5"/>
  <c r="BF62" i="5"/>
  <c r="BE62" i="5"/>
  <c r="AZ62" i="5"/>
  <c r="AY62" i="5"/>
  <c r="AQ62" i="5"/>
  <c r="AO62" i="5"/>
  <c r="AN62" i="5"/>
  <c r="AM62" i="5"/>
  <c r="AH62" i="5"/>
  <c r="AG62" i="5"/>
  <c r="AB62" i="5"/>
  <c r="AA62" i="5"/>
  <c r="V62" i="5"/>
  <c r="U62" i="5"/>
  <c r="S62" i="5"/>
  <c r="S347" i="5" s="1"/>
  <c r="Q62" i="5"/>
  <c r="Q347" i="5" s="1"/>
  <c r="DH61" i="5"/>
  <c r="DG61" i="5"/>
  <c r="DB61" i="5"/>
  <c r="DA61" i="5"/>
  <c r="CV61" i="5"/>
  <c r="CU61" i="5"/>
  <c r="CP61" i="5"/>
  <c r="CM61" i="5"/>
  <c r="CK61" i="5"/>
  <c r="CK346" i="5" s="1"/>
  <c r="CJ61" i="5"/>
  <c r="CI61" i="5"/>
  <c r="CD61" i="5"/>
  <c r="CC61" i="5"/>
  <c r="BX61" i="5"/>
  <c r="BW61" i="5"/>
  <c r="BQ61" i="5"/>
  <c r="BO61" i="5"/>
  <c r="BO346" i="5" s="1"/>
  <c r="BM61" i="5"/>
  <c r="BM346" i="5" s="1"/>
  <c r="BL61" i="5"/>
  <c r="BK61" i="5"/>
  <c r="BF61" i="5"/>
  <c r="BE61" i="5"/>
  <c r="AZ61" i="5"/>
  <c r="AY61" i="5"/>
  <c r="AQ61" i="5"/>
  <c r="AO61" i="5"/>
  <c r="AN61" i="5"/>
  <c r="AM61" i="5"/>
  <c r="AH61" i="5"/>
  <c r="AG61" i="5"/>
  <c r="AB61" i="5"/>
  <c r="AA61" i="5"/>
  <c r="V61" i="5"/>
  <c r="S61" i="5"/>
  <c r="S346" i="5" s="1"/>
  <c r="Q61" i="5"/>
  <c r="Q346" i="5" s="1"/>
  <c r="DH60" i="5"/>
  <c r="DG60" i="5"/>
  <c r="DB60" i="5"/>
  <c r="DA60" i="5"/>
  <c r="CV60" i="5"/>
  <c r="CU60" i="5"/>
  <c r="CM60" i="5"/>
  <c r="CK60" i="5"/>
  <c r="CJ60" i="5"/>
  <c r="CI60" i="5"/>
  <c r="CD60" i="5"/>
  <c r="CC60" i="5"/>
  <c r="BX60" i="5"/>
  <c r="BW60" i="5"/>
  <c r="BO60" i="5"/>
  <c r="BM60" i="5"/>
  <c r="BM345" i="5" s="1"/>
  <c r="BL60" i="5"/>
  <c r="BK60" i="5"/>
  <c r="BF60" i="5"/>
  <c r="BE60" i="5"/>
  <c r="AZ60" i="5"/>
  <c r="AY60" i="5"/>
  <c r="AT60" i="5"/>
  <c r="AQ60" i="5"/>
  <c r="AO60" i="5"/>
  <c r="AN60" i="5"/>
  <c r="AM60" i="5"/>
  <c r="AH60" i="5"/>
  <c r="AG60" i="5"/>
  <c r="AB60" i="5"/>
  <c r="AA60" i="5"/>
  <c r="U60" i="5"/>
  <c r="S60" i="5"/>
  <c r="Q60" i="5"/>
  <c r="Q345" i="5" s="1"/>
  <c r="DH59" i="5"/>
  <c r="DE59" i="5"/>
  <c r="DG59" i="5" s="1"/>
  <c r="DC59" i="5"/>
  <c r="DB59" i="5"/>
  <c r="CY59" i="5"/>
  <c r="DA59" i="5" s="1"/>
  <c r="CW59" i="5"/>
  <c r="CV59" i="5"/>
  <c r="CS59" i="5"/>
  <c r="CU59" i="5" s="1"/>
  <c r="CQ59" i="5"/>
  <c r="CP59" i="5"/>
  <c r="CM59" i="5"/>
  <c r="CO59" i="5" s="1"/>
  <c r="CK59" i="5"/>
  <c r="CJ59" i="5"/>
  <c r="CG59" i="5"/>
  <c r="CI59" i="5" s="1"/>
  <c r="CE59" i="5"/>
  <c r="CD59" i="5"/>
  <c r="CA59" i="5"/>
  <c r="CC59" i="5" s="1"/>
  <c r="BY59" i="5"/>
  <c r="BX59" i="5"/>
  <c r="BU59" i="5"/>
  <c r="BW59" i="5" s="1"/>
  <c r="BS59" i="5"/>
  <c r="BR59" i="5"/>
  <c r="BO59" i="5"/>
  <c r="BQ59" i="5" s="1"/>
  <c r="BM59" i="5"/>
  <c r="BL59" i="5"/>
  <c r="BI59" i="5"/>
  <c r="BK59" i="5" s="1"/>
  <c r="BG59" i="5"/>
  <c r="BF59" i="5"/>
  <c r="BC59" i="5"/>
  <c r="BE59" i="5" s="1"/>
  <c r="BA59" i="5"/>
  <c r="AZ59" i="5"/>
  <c r="AW59" i="5"/>
  <c r="AY59" i="5" s="1"/>
  <c r="AU59" i="5"/>
  <c r="AT59" i="5"/>
  <c r="AQ59" i="5"/>
  <c r="AS59" i="5" s="1"/>
  <c r="AO59" i="5"/>
  <c r="AN59" i="5"/>
  <c r="AK59" i="5"/>
  <c r="AM59" i="5" s="1"/>
  <c r="AI59" i="5"/>
  <c r="AH59" i="5"/>
  <c r="AE59" i="5"/>
  <c r="AG59" i="5" s="1"/>
  <c r="AC59" i="5"/>
  <c r="AB59" i="5"/>
  <c r="Y59" i="5"/>
  <c r="AA59" i="5" s="1"/>
  <c r="W59" i="5"/>
  <c r="V59" i="5"/>
  <c r="S59" i="5"/>
  <c r="U59" i="5" s="1"/>
  <c r="Q59" i="5"/>
  <c r="P59" i="5"/>
  <c r="M59" i="5"/>
  <c r="O59" i="5" s="1"/>
  <c r="K59" i="5"/>
  <c r="DH58" i="5"/>
  <c r="DE58" i="5"/>
  <c r="DG58" i="5" s="1"/>
  <c r="DC58" i="5"/>
  <c r="DB58" i="5"/>
  <c r="CY58" i="5"/>
  <c r="DA58" i="5" s="1"/>
  <c r="CW58" i="5"/>
  <c r="CV58" i="5"/>
  <c r="CS58" i="5"/>
  <c r="CU58" i="5" s="1"/>
  <c r="CQ58" i="5"/>
  <c r="CP58" i="5"/>
  <c r="CM58" i="5"/>
  <c r="CO58" i="5" s="1"/>
  <c r="CK58" i="5"/>
  <c r="CJ58" i="5"/>
  <c r="CG58" i="5"/>
  <c r="CI58" i="5" s="1"/>
  <c r="CE58" i="5"/>
  <c r="CD58" i="5"/>
  <c r="CA58" i="5"/>
  <c r="CC58" i="5" s="1"/>
  <c r="BY58" i="5"/>
  <c r="BX58" i="5"/>
  <c r="BU58" i="5"/>
  <c r="BW58" i="5" s="1"/>
  <c r="BS58" i="5"/>
  <c r="BR58" i="5"/>
  <c r="BO58" i="5"/>
  <c r="BQ58" i="5" s="1"/>
  <c r="BM58" i="5"/>
  <c r="BL58" i="5"/>
  <c r="BI58" i="5"/>
  <c r="BK58" i="5" s="1"/>
  <c r="BG58" i="5"/>
  <c r="BF58" i="5"/>
  <c r="BC58" i="5"/>
  <c r="BE58" i="5" s="1"/>
  <c r="BA58" i="5"/>
  <c r="AZ58" i="5"/>
  <c r="AW58" i="5"/>
  <c r="AY58" i="5" s="1"/>
  <c r="AU58" i="5"/>
  <c r="AT58" i="5"/>
  <c r="AQ58" i="5"/>
  <c r="AS58" i="5" s="1"/>
  <c r="AO58" i="5"/>
  <c r="AN58" i="5"/>
  <c r="AK58" i="5"/>
  <c r="AM58" i="5" s="1"/>
  <c r="AI58" i="5"/>
  <c r="AH58" i="5"/>
  <c r="AE58" i="5"/>
  <c r="AG58" i="5" s="1"/>
  <c r="AC58" i="5"/>
  <c r="AB58" i="5"/>
  <c r="Y58" i="5"/>
  <c r="AA58" i="5" s="1"/>
  <c r="W58" i="5"/>
  <c r="V58" i="5"/>
  <c r="S58" i="5"/>
  <c r="U58" i="5" s="1"/>
  <c r="Q58" i="5"/>
  <c r="P58" i="5"/>
  <c r="M58" i="5"/>
  <c r="O58" i="5" s="1"/>
  <c r="K58" i="5"/>
  <c r="DH57" i="5"/>
  <c r="DG57" i="5"/>
  <c r="DB57" i="5"/>
  <c r="DA57" i="5"/>
  <c r="CV57" i="5"/>
  <c r="CU57" i="5"/>
  <c r="CM57" i="5"/>
  <c r="CM349" i="5" s="1"/>
  <c r="CK57" i="5"/>
  <c r="CK349" i="5" s="1"/>
  <c r="CJ57" i="5"/>
  <c r="CI57" i="5"/>
  <c r="CD57" i="5"/>
  <c r="CC57" i="5"/>
  <c r="BX57" i="5"/>
  <c r="BW57" i="5"/>
  <c r="BR57" i="5"/>
  <c r="BO57" i="5"/>
  <c r="BM57" i="5"/>
  <c r="BM349" i="5" s="1"/>
  <c r="BL57" i="5"/>
  <c r="BK57" i="5"/>
  <c r="BF57" i="5"/>
  <c r="BE57" i="5"/>
  <c r="AZ57" i="5"/>
  <c r="AY57" i="5"/>
  <c r="AQ57" i="5"/>
  <c r="AQ349" i="5" s="1"/>
  <c r="AO57" i="5"/>
  <c r="AN57" i="5"/>
  <c r="AM57" i="5"/>
  <c r="AH57" i="5"/>
  <c r="AG57" i="5"/>
  <c r="AB57" i="5"/>
  <c r="AA57" i="5"/>
  <c r="V57" i="5"/>
  <c r="S57" i="5"/>
  <c r="S349" i="5" s="1"/>
  <c r="Q57" i="5"/>
  <c r="Q349" i="5" s="1"/>
  <c r="K57" i="5"/>
  <c r="DH56" i="5"/>
  <c r="DG56" i="5"/>
  <c r="DB56" i="5"/>
  <c r="DA56" i="5"/>
  <c r="CV56" i="5"/>
  <c r="CU56" i="5"/>
  <c r="CM56" i="5"/>
  <c r="CM343" i="5" s="1"/>
  <c r="CK56" i="5"/>
  <c r="CK343" i="5" s="1"/>
  <c r="CJ56" i="5"/>
  <c r="CI56" i="5"/>
  <c r="CD56" i="5"/>
  <c r="CC56" i="5"/>
  <c r="BX56" i="5"/>
  <c r="BW56" i="5"/>
  <c r="BR56" i="5"/>
  <c r="BO56" i="5"/>
  <c r="BO343" i="5" s="1"/>
  <c r="BM56" i="5"/>
  <c r="BM343" i="5" s="1"/>
  <c r="BL56" i="5"/>
  <c r="BK56" i="5"/>
  <c r="BF56" i="5"/>
  <c r="BE56" i="5"/>
  <c r="AZ56" i="5"/>
  <c r="AY56" i="5"/>
  <c r="AQ56" i="5"/>
  <c r="AQ343" i="5" s="1"/>
  <c r="AO56" i="5"/>
  <c r="AO343" i="5" s="1"/>
  <c r="AN56" i="5"/>
  <c r="AM56" i="5"/>
  <c r="AH56" i="5"/>
  <c r="AG56" i="5"/>
  <c r="AB56" i="5"/>
  <c r="AA56" i="5"/>
  <c r="V56" i="5"/>
  <c r="S56" i="5"/>
  <c r="S343" i="5" s="1"/>
  <c r="Q56" i="5"/>
  <c r="Q343" i="5" s="1"/>
  <c r="K56" i="5"/>
  <c r="DH55" i="5"/>
  <c r="DG55" i="5"/>
  <c r="DB55" i="5"/>
  <c r="DA55" i="5"/>
  <c r="CV55" i="5"/>
  <c r="CU55" i="5"/>
  <c r="CM55" i="5"/>
  <c r="CM342" i="5" s="1"/>
  <c r="CK55" i="5"/>
  <c r="CK342" i="5" s="1"/>
  <c r="CJ55" i="5"/>
  <c r="CI55" i="5"/>
  <c r="CD55" i="5"/>
  <c r="CC55" i="5"/>
  <c r="BX55" i="5"/>
  <c r="BW55" i="5"/>
  <c r="BR55" i="5"/>
  <c r="BO55" i="5"/>
  <c r="BO342" i="5" s="1"/>
  <c r="BM55" i="5"/>
  <c r="BM342" i="5" s="1"/>
  <c r="BL55" i="5"/>
  <c r="BK55" i="5"/>
  <c r="BF55" i="5"/>
  <c r="BE55" i="5"/>
  <c r="AZ55" i="5"/>
  <c r="AY55" i="5"/>
  <c r="AQ55" i="5"/>
  <c r="AQ342" i="5" s="1"/>
  <c r="AO55" i="5"/>
  <c r="AO342" i="5" s="1"/>
  <c r="AN55" i="5"/>
  <c r="AM55" i="5"/>
  <c r="AH55" i="5"/>
  <c r="AG55" i="5"/>
  <c r="AB55" i="5"/>
  <c r="AA55" i="5"/>
  <c r="V55" i="5"/>
  <c r="S55" i="5"/>
  <c r="S342" i="5" s="1"/>
  <c r="Q55" i="5"/>
  <c r="Q342" i="5" s="1"/>
  <c r="K55" i="5"/>
  <c r="DH54" i="5"/>
  <c r="DG54" i="5"/>
  <c r="DB54" i="5"/>
  <c r="DA54" i="5"/>
  <c r="CV54" i="5"/>
  <c r="CU54" i="5"/>
  <c r="CM54" i="5"/>
  <c r="CK54" i="5"/>
  <c r="CJ54" i="5"/>
  <c r="CI54" i="5"/>
  <c r="CD54" i="5"/>
  <c r="CC54" i="5"/>
  <c r="BX54" i="5"/>
  <c r="BW54" i="5"/>
  <c r="BR54" i="5"/>
  <c r="BO54" i="5"/>
  <c r="BM54" i="5"/>
  <c r="BL54" i="5"/>
  <c r="BK54" i="5"/>
  <c r="BF54" i="5"/>
  <c r="BE54" i="5"/>
  <c r="AZ54" i="5"/>
  <c r="AY54" i="5"/>
  <c r="AQ54" i="5"/>
  <c r="AO54" i="5"/>
  <c r="AN54" i="5"/>
  <c r="AM54" i="5"/>
  <c r="AH54" i="5"/>
  <c r="AG54" i="5"/>
  <c r="AB54" i="5"/>
  <c r="AA54" i="5"/>
  <c r="V54" i="5"/>
  <c r="S54" i="5"/>
  <c r="Q54" i="5"/>
  <c r="K54" i="5"/>
  <c r="DH53" i="5"/>
  <c r="DE53" i="5"/>
  <c r="DG53" i="5" s="1"/>
  <c r="DC53" i="5"/>
  <c r="DB53" i="5"/>
  <c r="CY53" i="5"/>
  <c r="DA53" i="5" s="1"/>
  <c r="CW53" i="5"/>
  <c r="CV53" i="5"/>
  <c r="CS53" i="5"/>
  <c r="CU53" i="5" s="1"/>
  <c r="CQ53" i="5"/>
  <c r="CP53" i="5"/>
  <c r="CM53" i="5"/>
  <c r="CO53" i="5" s="1"/>
  <c r="CK53" i="5"/>
  <c r="CJ53" i="5"/>
  <c r="CG53" i="5"/>
  <c r="CI53" i="5" s="1"/>
  <c r="CE53" i="5"/>
  <c r="CD53" i="5"/>
  <c r="CA53" i="5"/>
  <c r="CC53" i="5" s="1"/>
  <c r="BY53" i="5"/>
  <c r="BX53" i="5"/>
  <c r="BU53" i="5"/>
  <c r="BW53" i="5" s="1"/>
  <c r="BS53" i="5"/>
  <c r="BR53" i="5"/>
  <c r="BO53" i="5"/>
  <c r="BQ53" i="5" s="1"/>
  <c r="BM53" i="5"/>
  <c r="BL53" i="5"/>
  <c r="BI53" i="5"/>
  <c r="BK53" i="5" s="1"/>
  <c r="BG53" i="5"/>
  <c r="BF53" i="5"/>
  <c r="BC53" i="5"/>
  <c r="BE53" i="5" s="1"/>
  <c r="BA53" i="5"/>
  <c r="AZ53" i="5"/>
  <c r="AW53" i="5"/>
  <c r="AY53" i="5" s="1"/>
  <c r="AU53" i="5"/>
  <c r="AT53" i="5"/>
  <c r="AQ53" i="5"/>
  <c r="AS53" i="5" s="1"/>
  <c r="AO53" i="5"/>
  <c r="AN53" i="5"/>
  <c r="AK53" i="5"/>
  <c r="AM53" i="5" s="1"/>
  <c r="AI53" i="5"/>
  <c r="AH53" i="5"/>
  <c r="AE53" i="5"/>
  <c r="AG53" i="5" s="1"/>
  <c r="AC53" i="5"/>
  <c r="AB53" i="5"/>
  <c r="Y53" i="5"/>
  <c r="AA53" i="5" s="1"/>
  <c r="W53" i="5"/>
  <c r="V53" i="5"/>
  <c r="S53" i="5"/>
  <c r="U53" i="5" s="1"/>
  <c r="Q53" i="5"/>
  <c r="P53" i="5"/>
  <c r="M53" i="5"/>
  <c r="O53" i="5" s="1"/>
  <c r="K53" i="5"/>
  <c r="DH52" i="5"/>
  <c r="DG52" i="5"/>
  <c r="DB52" i="5"/>
  <c r="DA52" i="5"/>
  <c r="CV52" i="5"/>
  <c r="CU52" i="5"/>
  <c r="CM52" i="5"/>
  <c r="CP52" i="5" s="1"/>
  <c r="CK52" i="5"/>
  <c r="CJ52" i="5"/>
  <c r="CI52" i="5"/>
  <c r="CD52" i="5"/>
  <c r="CC52" i="5"/>
  <c r="BX52" i="5"/>
  <c r="BW52" i="5"/>
  <c r="BR52" i="5"/>
  <c r="BO52" i="5"/>
  <c r="BQ52" i="5" s="1"/>
  <c r="BM52" i="5"/>
  <c r="BL52" i="5"/>
  <c r="BK52" i="5"/>
  <c r="BF52" i="5"/>
  <c r="BE52" i="5"/>
  <c r="AZ52" i="5"/>
  <c r="AY52" i="5"/>
  <c r="AQ52" i="5"/>
  <c r="AT52" i="5" s="1"/>
  <c r="AO52" i="5"/>
  <c r="AN52" i="5"/>
  <c r="AM52" i="5"/>
  <c r="AH52" i="5"/>
  <c r="AG52" i="5"/>
  <c r="AB52" i="5"/>
  <c r="AA52" i="5"/>
  <c r="V52" i="5"/>
  <c r="S52" i="5"/>
  <c r="U52" i="5" s="1"/>
  <c r="Q52" i="5"/>
  <c r="K52" i="5"/>
  <c r="DH51" i="5"/>
  <c r="DG51" i="5"/>
  <c r="DB51" i="5"/>
  <c r="DA51" i="5"/>
  <c r="CV51" i="5"/>
  <c r="CU51" i="5"/>
  <c r="CM51" i="5"/>
  <c r="CP51" i="5" s="1"/>
  <c r="CK51" i="5"/>
  <c r="CJ51" i="5"/>
  <c r="CI51" i="5"/>
  <c r="CD51" i="5"/>
  <c r="CC51" i="5"/>
  <c r="BX51" i="5"/>
  <c r="BW51" i="5"/>
  <c r="BR51" i="5"/>
  <c r="BO51" i="5"/>
  <c r="BQ51" i="5" s="1"/>
  <c r="BM51" i="5"/>
  <c r="BL51" i="5"/>
  <c r="BK51" i="5"/>
  <c r="BF51" i="5"/>
  <c r="BE51" i="5"/>
  <c r="AZ51" i="5"/>
  <c r="AY51" i="5"/>
  <c r="AQ51" i="5"/>
  <c r="AT51" i="5" s="1"/>
  <c r="AO51" i="5"/>
  <c r="AN51" i="5"/>
  <c r="AM51" i="5"/>
  <c r="AH51" i="5"/>
  <c r="AG51" i="5"/>
  <c r="AB51" i="5"/>
  <c r="AA51" i="5"/>
  <c r="V51" i="5"/>
  <c r="S51" i="5"/>
  <c r="U51" i="5" s="1"/>
  <c r="Q51" i="5"/>
  <c r="K51" i="5"/>
  <c r="DH50" i="5"/>
  <c r="DG50" i="5"/>
  <c r="DB50" i="5"/>
  <c r="DA50" i="5"/>
  <c r="CV50" i="5"/>
  <c r="CU50" i="5"/>
  <c r="CM50" i="5"/>
  <c r="CP50" i="5" s="1"/>
  <c r="CK50" i="5"/>
  <c r="CJ50" i="5"/>
  <c r="CI50" i="5"/>
  <c r="CD50" i="5"/>
  <c r="CC50" i="5"/>
  <c r="BX50" i="5"/>
  <c r="BW50" i="5"/>
  <c r="BR50" i="5"/>
  <c r="BO50" i="5"/>
  <c r="BQ50" i="5" s="1"/>
  <c r="BM50" i="5"/>
  <c r="BL50" i="5"/>
  <c r="BK50" i="5"/>
  <c r="BF50" i="5"/>
  <c r="BE50" i="5"/>
  <c r="AZ50" i="5"/>
  <c r="AY50" i="5"/>
  <c r="AQ50" i="5"/>
  <c r="AT50" i="5" s="1"/>
  <c r="AO50" i="5"/>
  <c r="AN50" i="5"/>
  <c r="AM50" i="5"/>
  <c r="AH50" i="5"/>
  <c r="AG50" i="5"/>
  <c r="AB50" i="5"/>
  <c r="AA50" i="5"/>
  <c r="V50" i="5"/>
  <c r="S50" i="5"/>
  <c r="U50" i="5" s="1"/>
  <c r="Q50" i="5"/>
  <c r="K50" i="5"/>
  <c r="DH49" i="5"/>
  <c r="DG49" i="5"/>
  <c r="DB49" i="5"/>
  <c r="DA49" i="5"/>
  <c r="CV49" i="5"/>
  <c r="CU49" i="5"/>
  <c r="CM49" i="5"/>
  <c r="CP49" i="5" s="1"/>
  <c r="CK49" i="5"/>
  <c r="CJ49" i="5"/>
  <c r="CI49" i="5"/>
  <c r="CD49" i="5"/>
  <c r="CC49" i="5"/>
  <c r="BX49" i="5"/>
  <c r="BW49" i="5"/>
  <c r="BR49" i="5"/>
  <c r="BO49" i="5"/>
  <c r="BQ49" i="5" s="1"/>
  <c r="BM49" i="5"/>
  <c r="BL49" i="5"/>
  <c r="BK49" i="5"/>
  <c r="BF49" i="5"/>
  <c r="BE49" i="5"/>
  <c r="AZ49" i="5"/>
  <c r="AY49" i="5"/>
  <c r="AQ49" i="5"/>
  <c r="AT49" i="5" s="1"/>
  <c r="AO49" i="5"/>
  <c r="AN49" i="5"/>
  <c r="AM49" i="5"/>
  <c r="AH49" i="5"/>
  <c r="AG49" i="5"/>
  <c r="AB49" i="5"/>
  <c r="AA49" i="5"/>
  <c r="V49" i="5"/>
  <c r="S49" i="5"/>
  <c r="U49" i="5" s="1"/>
  <c r="Q49" i="5"/>
  <c r="K49" i="5"/>
  <c r="A49" i="5"/>
  <c r="DH48" i="5"/>
  <c r="DG48" i="5"/>
  <c r="DB48" i="5"/>
  <c r="DA48" i="5"/>
  <c r="CV48" i="5"/>
  <c r="CU48" i="5"/>
  <c r="CO48" i="5"/>
  <c r="CM48" i="5"/>
  <c r="CK48" i="5"/>
  <c r="CP48" i="5" s="1"/>
  <c r="CJ48" i="5"/>
  <c r="CI48" i="5"/>
  <c r="CD48" i="5"/>
  <c r="CC48" i="5"/>
  <c r="BX48" i="5"/>
  <c r="BW48" i="5"/>
  <c r="BO48" i="5"/>
  <c r="BR48" i="5" s="1"/>
  <c r="BM48" i="5"/>
  <c r="BQ48" i="5" s="1"/>
  <c r="BL48" i="5"/>
  <c r="BK48" i="5"/>
  <c r="BF48" i="5"/>
  <c r="BE48" i="5"/>
  <c r="AZ48" i="5"/>
  <c r="AY48" i="5"/>
  <c r="AS48" i="5"/>
  <c r="AQ48" i="5"/>
  <c r="AO48" i="5"/>
  <c r="AT48" i="5" s="1"/>
  <c r="AN48" i="5"/>
  <c r="AM48" i="5"/>
  <c r="AH48" i="5"/>
  <c r="AG48" i="5"/>
  <c r="AB48" i="5"/>
  <c r="AA48" i="5"/>
  <c r="S48" i="5"/>
  <c r="V48" i="5" s="1"/>
  <c r="Q48" i="5"/>
  <c r="U48" i="5" s="1"/>
  <c r="M48" i="5"/>
  <c r="P48" i="5" s="1"/>
  <c r="K48" i="5"/>
  <c r="O48" i="5" s="1"/>
  <c r="DH47" i="5"/>
  <c r="DG47" i="5"/>
  <c r="DB47" i="5"/>
  <c r="DA47" i="5"/>
  <c r="CV47" i="5"/>
  <c r="CU47" i="5"/>
  <c r="CO47" i="5"/>
  <c r="CM47" i="5"/>
  <c r="CK47" i="5"/>
  <c r="CP47" i="5" s="1"/>
  <c r="CJ47" i="5"/>
  <c r="CI47" i="5"/>
  <c r="CD47" i="5"/>
  <c r="CC47" i="5"/>
  <c r="BX47" i="5"/>
  <c r="BW47" i="5"/>
  <c r="BO47" i="5"/>
  <c r="BR47" i="5" s="1"/>
  <c r="BM47" i="5"/>
  <c r="BQ47" i="5" s="1"/>
  <c r="BL47" i="5"/>
  <c r="BK47" i="5"/>
  <c r="BF47" i="5"/>
  <c r="BE47" i="5"/>
  <c r="AZ47" i="5"/>
  <c r="AY47" i="5"/>
  <c r="AS47" i="5"/>
  <c r="AQ47" i="5"/>
  <c r="AO47" i="5"/>
  <c r="AT47" i="5" s="1"/>
  <c r="AN47" i="5"/>
  <c r="AM47" i="5"/>
  <c r="AH47" i="5"/>
  <c r="AG47" i="5"/>
  <c r="AB47" i="5"/>
  <c r="AA47" i="5"/>
  <c r="S47" i="5"/>
  <c r="V47" i="5" s="1"/>
  <c r="Q47" i="5"/>
  <c r="U47" i="5" s="1"/>
  <c r="M47" i="5"/>
  <c r="P47" i="5" s="1"/>
  <c r="K47" i="5"/>
  <c r="O47" i="5" s="1"/>
  <c r="DH46" i="5"/>
  <c r="DG46" i="5"/>
  <c r="DB46" i="5"/>
  <c r="DA46" i="5"/>
  <c r="CV46" i="5"/>
  <c r="CU46" i="5"/>
  <c r="CO46" i="5"/>
  <c r="CM46" i="5"/>
  <c r="CK46" i="5"/>
  <c r="CP46" i="5" s="1"/>
  <c r="CJ46" i="5"/>
  <c r="CI46" i="5"/>
  <c r="CD46" i="5"/>
  <c r="CC46" i="5"/>
  <c r="BX46" i="5"/>
  <c r="BW46" i="5"/>
  <c r="BO46" i="5"/>
  <c r="BR46" i="5" s="1"/>
  <c r="BM46" i="5"/>
  <c r="BQ46" i="5" s="1"/>
  <c r="BL46" i="5"/>
  <c r="BK46" i="5"/>
  <c r="BF46" i="5"/>
  <c r="BE46" i="5"/>
  <c r="AZ46" i="5"/>
  <c r="AY46" i="5"/>
  <c r="AS46" i="5"/>
  <c r="AQ46" i="5"/>
  <c r="AO46" i="5"/>
  <c r="AT46" i="5" s="1"/>
  <c r="AN46" i="5"/>
  <c r="AM46" i="5"/>
  <c r="AH46" i="5"/>
  <c r="AG46" i="5"/>
  <c r="AB46" i="5"/>
  <c r="AA46" i="5"/>
  <c r="S46" i="5"/>
  <c r="V46" i="5" s="1"/>
  <c r="Q46" i="5"/>
  <c r="U46" i="5" s="1"/>
  <c r="M46" i="5"/>
  <c r="P46" i="5" s="1"/>
  <c r="K46" i="5"/>
  <c r="O46" i="5" s="1"/>
  <c r="DH45" i="5"/>
  <c r="DG45" i="5"/>
  <c r="DB45" i="5"/>
  <c r="DA45" i="5"/>
  <c r="CV45" i="5"/>
  <c r="CU45" i="5"/>
  <c r="CO45" i="5"/>
  <c r="CM45" i="5"/>
  <c r="CK45" i="5"/>
  <c r="CP45" i="5" s="1"/>
  <c r="CJ45" i="5"/>
  <c r="CI45" i="5"/>
  <c r="CD45" i="5"/>
  <c r="CC45" i="5"/>
  <c r="BX45" i="5"/>
  <c r="BW45" i="5"/>
  <c r="BO45" i="5"/>
  <c r="BR45" i="5" s="1"/>
  <c r="BM45" i="5"/>
  <c r="BQ45" i="5" s="1"/>
  <c r="BL45" i="5"/>
  <c r="BK45" i="5"/>
  <c r="BF45" i="5"/>
  <c r="BE45" i="5"/>
  <c r="AZ45" i="5"/>
  <c r="AY45" i="5"/>
  <c r="AS45" i="5"/>
  <c r="AQ45" i="5"/>
  <c r="AO45" i="5"/>
  <c r="AT45" i="5" s="1"/>
  <c r="AN45" i="5"/>
  <c r="AM45" i="5"/>
  <c r="AH45" i="5"/>
  <c r="AG45" i="5"/>
  <c r="AB45" i="5"/>
  <c r="AA45" i="5"/>
  <c r="S45" i="5"/>
  <c r="V45" i="5" s="1"/>
  <c r="Q45" i="5"/>
  <c r="U45" i="5" s="1"/>
  <c r="M45" i="5"/>
  <c r="P45" i="5" s="1"/>
  <c r="K45" i="5"/>
  <c r="O45" i="5" s="1"/>
  <c r="DE44" i="5"/>
  <c r="DH44" i="5" s="1"/>
  <c r="DC44" i="5"/>
  <c r="DG44" i="5" s="1"/>
  <c r="CY44" i="5"/>
  <c r="DB44" i="5" s="1"/>
  <c r="CW44" i="5"/>
  <c r="DA44" i="5" s="1"/>
  <c r="CS44" i="5"/>
  <c r="CV44" i="5" s="1"/>
  <c r="CQ44" i="5"/>
  <c r="CU44" i="5" s="1"/>
  <c r="CM44" i="5"/>
  <c r="CP44" i="5" s="1"/>
  <c r="CK44" i="5"/>
  <c r="CO44" i="5" s="1"/>
  <c r="CG44" i="5"/>
  <c r="CJ44" i="5" s="1"/>
  <c r="CE44" i="5"/>
  <c r="CI44" i="5" s="1"/>
  <c r="CA44" i="5"/>
  <c r="CD44" i="5" s="1"/>
  <c r="BY44" i="5"/>
  <c r="CC44" i="5" s="1"/>
  <c r="BU44" i="5"/>
  <c r="BX44" i="5" s="1"/>
  <c r="BS44" i="5"/>
  <c r="BW44" i="5" s="1"/>
  <c r="BO44" i="5"/>
  <c r="BR44" i="5" s="1"/>
  <c r="BM44" i="5"/>
  <c r="BQ44" i="5" s="1"/>
  <c r="BI44" i="5"/>
  <c r="BL44" i="5" s="1"/>
  <c r="BG44" i="5"/>
  <c r="BK44" i="5" s="1"/>
  <c r="BC44" i="5"/>
  <c r="BF44" i="5" s="1"/>
  <c r="BA44" i="5"/>
  <c r="BE44" i="5" s="1"/>
  <c r="AW44" i="5"/>
  <c r="AZ44" i="5" s="1"/>
  <c r="AU44" i="5"/>
  <c r="AY44" i="5" s="1"/>
  <c r="AQ44" i="5"/>
  <c r="AT44" i="5" s="1"/>
  <c r="AO44" i="5"/>
  <c r="AS44" i="5" s="1"/>
  <c r="AK44" i="5"/>
  <c r="AN44" i="5" s="1"/>
  <c r="AI44" i="5"/>
  <c r="AM44" i="5" s="1"/>
  <c r="AE44" i="5"/>
  <c r="AH44" i="5" s="1"/>
  <c r="AC44" i="5"/>
  <c r="AG44" i="5" s="1"/>
  <c r="Y44" i="5"/>
  <c r="AB44" i="5" s="1"/>
  <c r="W44" i="5"/>
  <c r="AA44" i="5" s="1"/>
  <c r="S44" i="5"/>
  <c r="V44" i="5" s="1"/>
  <c r="Q44" i="5"/>
  <c r="U44" i="5" s="1"/>
  <c r="M44" i="5"/>
  <c r="P44" i="5" s="1"/>
  <c r="K44" i="5"/>
  <c r="O44" i="5" s="1"/>
  <c r="DE43" i="5"/>
  <c r="DH43" i="5" s="1"/>
  <c r="DC43" i="5"/>
  <c r="DG43" i="5" s="1"/>
  <c r="CY43" i="5"/>
  <c r="DB43" i="5" s="1"/>
  <c r="CW43" i="5"/>
  <c r="DA43" i="5" s="1"/>
  <c r="CS43" i="5"/>
  <c r="CV43" i="5" s="1"/>
  <c r="CQ43" i="5"/>
  <c r="CU43" i="5" s="1"/>
  <c r="CM43" i="5"/>
  <c r="CP43" i="5" s="1"/>
  <c r="CK43" i="5"/>
  <c r="CO43" i="5" s="1"/>
  <c r="CG43" i="5"/>
  <c r="CJ43" i="5" s="1"/>
  <c r="CE43" i="5"/>
  <c r="CI43" i="5" s="1"/>
  <c r="CA43" i="5"/>
  <c r="CD43" i="5" s="1"/>
  <c r="BY43" i="5"/>
  <c r="CC43" i="5" s="1"/>
  <c r="BU43" i="5"/>
  <c r="BX43" i="5" s="1"/>
  <c r="BS43" i="5"/>
  <c r="BW43" i="5" s="1"/>
  <c r="BO43" i="5"/>
  <c r="BR43" i="5" s="1"/>
  <c r="BM43" i="5"/>
  <c r="BQ43" i="5" s="1"/>
  <c r="BI43" i="5"/>
  <c r="BL43" i="5" s="1"/>
  <c r="BG43" i="5"/>
  <c r="BK43" i="5" s="1"/>
  <c r="BC43" i="5"/>
  <c r="BF43" i="5" s="1"/>
  <c r="BA43" i="5"/>
  <c r="BE43" i="5" s="1"/>
  <c r="AW43" i="5"/>
  <c r="AZ43" i="5" s="1"/>
  <c r="AU43" i="5"/>
  <c r="AY43" i="5" s="1"/>
  <c r="AQ43" i="5"/>
  <c r="AT43" i="5" s="1"/>
  <c r="AO43" i="5"/>
  <c r="AS43" i="5" s="1"/>
  <c r="AK43" i="5"/>
  <c r="AN43" i="5" s="1"/>
  <c r="AI43" i="5"/>
  <c r="AM43" i="5" s="1"/>
  <c r="AE43" i="5"/>
  <c r="AH43" i="5" s="1"/>
  <c r="AC43" i="5"/>
  <c r="AG43" i="5" s="1"/>
  <c r="Y43" i="5"/>
  <c r="AB43" i="5" s="1"/>
  <c r="W43" i="5"/>
  <c r="AA43" i="5" s="1"/>
  <c r="S43" i="5"/>
  <c r="V43" i="5" s="1"/>
  <c r="Q43" i="5"/>
  <c r="U43" i="5" s="1"/>
  <c r="M43" i="5"/>
  <c r="P43" i="5" s="1"/>
  <c r="K43" i="5"/>
  <c r="O43" i="5" s="1"/>
  <c r="DE42" i="5"/>
  <c r="DH42" i="5" s="1"/>
  <c r="DC42" i="5"/>
  <c r="DG42" i="5" s="1"/>
  <c r="CY42" i="5"/>
  <c r="DB42" i="5" s="1"/>
  <c r="CW42" i="5"/>
  <c r="DA42" i="5" s="1"/>
  <c r="CS42" i="5"/>
  <c r="CV42" i="5" s="1"/>
  <c r="CQ42" i="5"/>
  <c r="CU42" i="5" s="1"/>
  <c r="CM42" i="5"/>
  <c r="CP42" i="5" s="1"/>
  <c r="CK42" i="5"/>
  <c r="CO42" i="5" s="1"/>
  <c r="CG42" i="5"/>
  <c r="CJ42" i="5" s="1"/>
  <c r="CE42" i="5"/>
  <c r="CI42" i="5" s="1"/>
  <c r="CA42" i="5"/>
  <c r="CD42" i="5" s="1"/>
  <c r="BY42" i="5"/>
  <c r="CC42" i="5" s="1"/>
  <c r="BU42" i="5"/>
  <c r="BX42" i="5" s="1"/>
  <c r="BS42" i="5"/>
  <c r="BW42" i="5" s="1"/>
  <c r="BO42" i="5"/>
  <c r="BR42" i="5" s="1"/>
  <c r="BM42" i="5"/>
  <c r="BQ42" i="5" s="1"/>
  <c r="BI42" i="5"/>
  <c r="BL42" i="5" s="1"/>
  <c r="BG42" i="5"/>
  <c r="BK42" i="5" s="1"/>
  <c r="BC42" i="5"/>
  <c r="BF42" i="5" s="1"/>
  <c r="BA42" i="5"/>
  <c r="BE42" i="5" s="1"/>
  <c r="AW42" i="5"/>
  <c r="AZ42" i="5" s="1"/>
  <c r="AU42" i="5"/>
  <c r="AY42" i="5" s="1"/>
  <c r="AQ42" i="5"/>
  <c r="AT42" i="5" s="1"/>
  <c r="AO42" i="5"/>
  <c r="AS42" i="5" s="1"/>
  <c r="AK42" i="5"/>
  <c r="AN42" i="5" s="1"/>
  <c r="AI42" i="5"/>
  <c r="AM42" i="5" s="1"/>
  <c r="AE42" i="5"/>
  <c r="AH42" i="5" s="1"/>
  <c r="AC42" i="5"/>
  <c r="AG42" i="5" s="1"/>
  <c r="Y42" i="5"/>
  <c r="AB42" i="5" s="1"/>
  <c r="W42" i="5"/>
  <c r="AA42" i="5" s="1"/>
  <c r="S42" i="5"/>
  <c r="V42" i="5" s="1"/>
  <c r="Q42" i="5"/>
  <c r="U42" i="5" s="1"/>
  <c r="M42" i="5"/>
  <c r="P42" i="5" s="1"/>
  <c r="K42" i="5"/>
  <c r="O42" i="5" s="1"/>
  <c r="DE41" i="5"/>
  <c r="DH41" i="5" s="1"/>
  <c r="DC41" i="5"/>
  <c r="DG41" i="5" s="1"/>
  <c r="CY41" i="5"/>
  <c r="DB41" i="5" s="1"/>
  <c r="CW41" i="5"/>
  <c r="DA41" i="5" s="1"/>
  <c r="CS41" i="5"/>
  <c r="CV41" i="5" s="1"/>
  <c r="CQ41" i="5"/>
  <c r="CU41" i="5" s="1"/>
  <c r="CM41" i="5"/>
  <c r="CP41" i="5" s="1"/>
  <c r="CK41" i="5"/>
  <c r="CO41" i="5" s="1"/>
  <c r="CG41" i="5"/>
  <c r="CJ41" i="5" s="1"/>
  <c r="CE41" i="5"/>
  <c r="CI41" i="5" s="1"/>
  <c r="CA41" i="5"/>
  <c r="CD41" i="5" s="1"/>
  <c r="BY41" i="5"/>
  <c r="CC41" i="5" s="1"/>
  <c r="BU41" i="5"/>
  <c r="BX41" i="5" s="1"/>
  <c r="BS41" i="5"/>
  <c r="BW41" i="5" s="1"/>
  <c r="BO41" i="5"/>
  <c r="BR41" i="5" s="1"/>
  <c r="BM41" i="5"/>
  <c r="BQ41" i="5" s="1"/>
  <c r="BI41" i="5"/>
  <c r="BL41" i="5" s="1"/>
  <c r="BG41" i="5"/>
  <c r="BK41" i="5" s="1"/>
  <c r="BC41" i="5"/>
  <c r="BF41" i="5" s="1"/>
  <c r="BA41" i="5"/>
  <c r="BE41" i="5" s="1"/>
  <c r="AW41" i="5"/>
  <c r="AZ41" i="5" s="1"/>
  <c r="AU41" i="5"/>
  <c r="AY41" i="5" s="1"/>
  <c r="AQ41" i="5"/>
  <c r="AT41" i="5" s="1"/>
  <c r="AO41" i="5"/>
  <c r="AS41" i="5" s="1"/>
  <c r="AK41" i="5"/>
  <c r="AN41" i="5" s="1"/>
  <c r="AI41" i="5"/>
  <c r="AM41" i="5" s="1"/>
  <c r="AE41" i="5"/>
  <c r="AH41" i="5" s="1"/>
  <c r="AC41" i="5"/>
  <c r="AG41" i="5" s="1"/>
  <c r="Y41" i="5"/>
  <c r="AB41" i="5" s="1"/>
  <c r="W41" i="5"/>
  <c r="AA41" i="5" s="1"/>
  <c r="S41" i="5"/>
  <c r="V41" i="5" s="1"/>
  <c r="Q41" i="5"/>
  <c r="U41" i="5" s="1"/>
  <c r="M41" i="5"/>
  <c r="P41" i="5" s="1"/>
  <c r="K41" i="5"/>
  <c r="O41" i="5" s="1"/>
  <c r="DH39" i="5"/>
  <c r="DG39" i="5"/>
  <c r="DB39" i="5"/>
  <c r="DA39" i="5"/>
  <c r="CV39" i="5"/>
  <c r="CU39" i="5"/>
  <c r="CO39" i="5"/>
  <c r="CM39" i="5"/>
  <c r="CK39" i="5"/>
  <c r="CP39" i="5" s="1"/>
  <c r="CJ39" i="5"/>
  <c r="CI39" i="5"/>
  <c r="CD39" i="5"/>
  <c r="CC39" i="5"/>
  <c r="BX39" i="5"/>
  <c r="BW39" i="5"/>
  <c r="BO39" i="5"/>
  <c r="BR39" i="5" s="1"/>
  <c r="BM39" i="5"/>
  <c r="BQ39" i="5" s="1"/>
  <c r="BL39" i="5"/>
  <c r="BK39" i="5"/>
  <c r="BF39" i="5"/>
  <c r="BE39" i="5"/>
  <c r="AZ39" i="5"/>
  <c r="AY39" i="5"/>
  <c r="AS39" i="5"/>
  <c r="AQ39" i="5"/>
  <c r="AO39" i="5"/>
  <c r="AT39" i="5" s="1"/>
  <c r="AN39" i="5"/>
  <c r="AM39" i="5"/>
  <c r="AH39" i="5"/>
  <c r="AG39" i="5"/>
  <c r="AB39" i="5"/>
  <c r="AA39" i="5"/>
  <c r="S39" i="5"/>
  <c r="V39" i="5" s="1"/>
  <c r="Q39" i="5"/>
  <c r="U39" i="5" s="1"/>
  <c r="M39" i="5"/>
  <c r="P39" i="5" s="1"/>
  <c r="K39" i="5"/>
  <c r="O39" i="5" s="1"/>
  <c r="DH38" i="5"/>
  <c r="DG38" i="5"/>
  <c r="DB38" i="5"/>
  <c r="DA38" i="5"/>
  <c r="CV38" i="5"/>
  <c r="CU38" i="5"/>
  <c r="CO38" i="5"/>
  <c r="CM38" i="5"/>
  <c r="CK38" i="5"/>
  <c r="CP38" i="5" s="1"/>
  <c r="CJ38" i="5"/>
  <c r="CI38" i="5"/>
  <c r="CD38" i="5"/>
  <c r="CC38" i="5"/>
  <c r="BX38" i="5"/>
  <c r="BW38" i="5"/>
  <c r="BO38" i="5"/>
  <c r="BR38" i="5" s="1"/>
  <c r="BM38" i="5"/>
  <c r="BQ38" i="5" s="1"/>
  <c r="BL38" i="5"/>
  <c r="BK38" i="5"/>
  <c r="BF38" i="5"/>
  <c r="BE38" i="5"/>
  <c r="AZ38" i="5"/>
  <c r="AY38" i="5"/>
  <c r="AS38" i="5"/>
  <c r="AQ38" i="5"/>
  <c r="AO38" i="5"/>
  <c r="AT38" i="5" s="1"/>
  <c r="AN38" i="5"/>
  <c r="AM38" i="5"/>
  <c r="AH38" i="5"/>
  <c r="AG38" i="5"/>
  <c r="AB38" i="5"/>
  <c r="AA38" i="5"/>
  <c r="S38" i="5"/>
  <c r="V38" i="5" s="1"/>
  <c r="Q38" i="5"/>
  <c r="U38" i="5" s="1"/>
  <c r="M38" i="5"/>
  <c r="P38" i="5" s="1"/>
  <c r="K38" i="5"/>
  <c r="O38" i="5" s="1"/>
  <c r="DH37" i="5"/>
  <c r="DG37" i="5"/>
  <c r="DB37" i="5"/>
  <c r="DA37" i="5"/>
  <c r="CV37" i="5"/>
  <c r="CU37" i="5"/>
  <c r="CO37" i="5"/>
  <c r="CM37" i="5"/>
  <c r="CM339" i="5" s="1"/>
  <c r="CK37" i="5"/>
  <c r="CK339" i="5" s="1"/>
  <c r="CJ37" i="5"/>
  <c r="CI37" i="5"/>
  <c r="CD37" i="5"/>
  <c r="CC37" i="5"/>
  <c r="BX37" i="5"/>
  <c r="BW37" i="5"/>
  <c r="BO37" i="5"/>
  <c r="BO339" i="5" s="1"/>
  <c r="BM37" i="5"/>
  <c r="BM339" i="5" s="1"/>
  <c r="BL37" i="5"/>
  <c r="BK37" i="5"/>
  <c r="BF37" i="5"/>
  <c r="BE37" i="5"/>
  <c r="AZ37" i="5"/>
  <c r="AY37" i="5"/>
  <c r="AS37" i="5"/>
  <c r="AQ37" i="5"/>
  <c r="AQ339" i="5" s="1"/>
  <c r="AO37" i="5"/>
  <c r="AO339" i="5" s="1"/>
  <c r="AN37" i="5"/>
  <c r="AM37" i="5"/>
  <c r="AH37" i="5"/>
  <c r="AG37" i="5"/>
  <c r="AB37" i="5"/>
  <c r="AA37" i="5"/>
  <c r="S37" i="5"/>
  <c r="S339" i="5" s="1"/>
  <c r="Q37" i="5"/>
  <c r="Q339" i="5" s="1"/>
  <c r="M37" i="5"/>
  <c r="K37" i="5"/>
  <c r="DH36" i="5"/>
  <c r="DG36" i="5"/>
  <c r="DB36" i="5"/>
  <c r="DA36" i="5"/>
  <c r="CV36" i="5"/>
  <c r="CU36" i="5"/>
  <c r="CO36" i="5"/>
  <c r="CM36" i="5"/>
  <c r="CK36" i="5"/>
  <c r="CP36" i="5" s="1"/>
  <c r="CJ36" i="5"/>
  <c r="CI36" i="5"/>
  <c r="CD36" i="5"/>
  <c r="CC36" i="5"/>
  <c r="BX36" i="5"/>
  <c r="BW36" i="5"/>
  <c r="BO36" i="5"/>
  <c r="BR36" i="5" s="1"/>
  <c r="BM36" i="5"/>
  <c r="BQ36" i="5" s="1"/>
  <c r="BL36" i="5"/>
  <c r="BK36" i="5"/>
  <c r="BF36" i="5"/>
  <c r="BE36" i="5"/>
  <c r="AZ36" i="5"/>
  <c r="AY36" i="5"/>
  <c r="AS36" i="5"/>
  <c r="AQ36" i="5"/>
  <c r="AO36" i="5"/>
  <c r="AT36" i="5" s="1"/>
  <c r="AN36" i="5"/>
  <c r="AM36" i="5"/>
  <c r="AH36" i="5"/>
  <c r="AG36" i="5"/>
  <c r="AB36" i="5"/>
  <c r="AA36" i="5"/>
  <c r="S36" i="5"/>
  <c r="V36" i="5" s="1"/>
  <c r="Q36" i="5"/>
  <c r="U36" i="5" s="1"/>
  <c r="M36" i="5"/>
  <c r="P36" i="5" s="1"/>
  <c r="K36" i="5"/>
  <c r="O36" i="5" s="1"/>
  <c r="DH35" i="5"/>
  <c r="DG35" i="5"/>
  <c r="DB35" i="5"/>
  <c r="DA35" i="5"/>
  <c r="CV35" i="5"/>
  <c r="CU35" i="5"/>
  <c r="CO35" i="5"/>
  <c r="CM35" i="5"/>
  <c r="CK35" i="5"/>
  <c r="CP35" i="5" s="1"/>
  <c r="CJ35" i="5"/>
  <c r="CI35" i="5"/>
  <c r="CD35" i="5"/>
  <c r="CC35" i="5"/>
  <c r="BX35" i="5"/>
  <c r="BW35" i="5"/>
  <c r="BO35" i="5"/>
  <c r="BR35" i="5" s="1"/>
  <c r="BM35" i="5"/>
  <c r="BQ35" i="5" s="1"/>
  <c r="BL35" i="5"/>
  <c r="BK35" i="5"/>
  <c r="BF35" i="5"/>
  <c r="BE35" i="5"/>
  <c r="AZ35" i="5"/>
  <c r="AY35" i="5"/>
  <c r="AS35" i="5"/>
  <c r="AQ35" i="5"/>
  <c r="AO35" i="5"/>
  <c r="AT35" i="5" s="1"/>
  <c r="AN35" i="5"/>
  <c r="AM35" i="5"/>
  <c r="AH35" i="5"/>
  <c r="AG35" i="5"/>
  <c r="AB35" i="5"/>
  <c r="AA35" i="5"/>
  <c r="S35" i="5"/>
  <c r="V35" i="5" s="1"/>
  <c r="Q35" i="5"/>
  <c r="U35" i="5" s="1"/>
  <c r="M35" i="5"/>
  <c r="P35" i="5" s="1"/>
  <c r="K35" i="5"/>
  <c r="O35" i="5" s="1"/>
  <c r="DH34" i="5"/>
  <c r="DG34" i="5"/>
  <c r="DB34" i="5"/>
  <c r="DA34" i="5"/>
  <c r="CV34" i="5"/>
  <c r="CU34" i="5"/>
  <c r="CO34" i="5"/>
  <c r="CM34" i="5"/>
  <c r="CK34" i="5"/>
  <c r="CP34" i="5" s="1"/>
  <c r="CJ34" i="5"/>
  <c r="CI34" i="5"/>
  <c r="CD34" i="5"/>
  <c r="CC34" i="5"/>
  <c r="BX34" i="5"/>
  <c r="BW34" i="5"/>
  <c r="BO34" i="5"/>
  <c r="BR34" i="5" s="1"/>
  <c r="BM34" i="5"/>
  <c r="BQ34" i="5" s="1"/>
  <c r="BL34" i="5"/>
  <c r="BK34" i="5"/>
  <c r="BF34" i="5"/>
  <c r="BE34" i="5"/>
  <c r="AZ34" i="5"/>
  <c r="AY34" i="5"/>
  <c r="AS34" i="5"/>
  <c r="AQ34" i="5"/>
  <c r="AO34" i="5"/>
  <c r="AT34" i="5" s="1"/>
  <c r="AN34" i="5"/>
  <c r="AM34" i="5"/>
  <c r="AH34" i="5"/>
  <c r="AG34" i="5"/>
  <c r="AB34" i="5"/>
  <c r="AA34" i="5"/>
  <c r="S34" i="5"/>
  <c r="V34" i="5" s="1"/>
  <c r="Q34" i="5"/>
  <c r="U34" i="5" s="1"/>
  <c r="M34" i="5"/>
  <c r="P34" i="5" s="1"/>
  <c r="K34" i="5"/>
  <c r="O34" i="5" s="1"/>
  <c r="DH33" i="5"/>
  <c r="DG33" i="5"/>
  <c r="DB33" i="5"/>
  <c r="DA33" i="5"/>
  <c r="CV33" i="5"/>
  <c r="CU33" i="5"/>
  <c r="CO33" i="5"/>
  <c r="CM33" i="5"/>
  <c r="CK33" i="5"/>
  <c r="CP33" i="5" s="1"/>
  <c r="CJ33" i="5"/>
  <c r="CI33" i="5"/>
  <c r="CD33" i="5"/>
  <c r="CC33" i="5"/>
  <c r="BX33" i="5"/>
  <c r="BW33" i="5"/>
  <c r="BO33" i="5"/>
  <c r="BR33" i="5" s="1"/>
  <c r="BM33" i="5"/>
  <c r="BQ33" i="5" s="1"/>
  <c r="BL33" i="5"/>
  <c r="BK33" i="5"/>
  <c r="BF33" i="5"/>
  <c r="BE33" i="5"/>
  <c r="AZ33" i="5"/>
  <c r="AY33" i="5"/>
  <c r="AS33" i="5"/>
  <c r="AQ33" i="5"/>
  <c r="AO33" i="5"/>
  <c r="AT33" i="5" s="1"/>
  <c r="AN33" i="5"/>
  <c r="AM33" i="5"/>
  <c r="AH33" i="5"/>
  <c r="AG33" i="5"/>
  <c r="AB33" i="5"/>
  <c r="AA33" i="5"/>
  <c r="S33" i="5"/>
  <c r="V33" i="5" s="1"/>
  <c r="Q33" i="5"/>
  <c r="U33" i="5" s="1"/>
  <c r="M33" i="5"/>
  <c r="P33" i="5" s="1"/>
  <c r="K33" i="5"/>
  <c r="O33" i="5" s="1"/>
  <c r="DH32" i="5"/>
  <c r="DG32" i="5"/>
  <c r="DB32" i="5"/>
  <c r="DA32" i="5"/>
  <c r="CV32" i="5"/>
  <c r="CU32" i="5"/>
  <c r="CO32" i="5"/>
  <c r="CM32" i="5"/>
  <c r="CK32" i="5"/>
  <c r="CP32" i="5" s="1"/>
  <c r="CJ32" i="5"/>
  <c r="CI32" i="5"/>
  <c r="CD32" i="5"/>
  <c r="CC32" i="5"/>
  <c r="BX32" i="5"/>
  <c r="BW32" i="5"/>
  <c r="BO32" i="5"/>
  <c r="BR32" i="5" s="1"/>
  <c r="BM32" i="5"/>
  <c r="BQ32" i="5" s="1"/>
  <c r="BL32" i="5"/>
  <c r="BK32" i="5"/>
  <c r="BF32" i="5"/>
  <c r="BE32" i="5"/>
  <c r="AZ32" i="5"/>
  <c r="AY32" i="5"/>
  <c r="AS32" i="5"/>
  <c r="AQ32" i="5"/>
  <c r="AO32" i="5"/>
  <c r="AT32" i="5" s="1"/>
  <c r="AN32" i="5"/>
  <c r="AM32" i="5"/>
  <c r="AH32" i="5"/>
  <c r="AG32" i="5"/>
  <c r="AB32" i="5"/>
  <c r="AA32" i="5"/>
  <c r="S32" i="5"/>
  <c r="V32" i="5" s="1"/>
  <c r="Q32" i="5"/>
  <c r="U32" i="5" s="1"/>
  <c r="M32" i="5"/>
  <c r="P32" i="5" s="1"/>
  <c r="K32" i="5"/>
  <c r="O32" i="5" s="1"/>
  <c r="DH31" i="5"/>
  <c r="DG31" i="5"/>
  <c r="DB31" i="5"/>
  <c r="DA31" i="5"/>
  <c r="CV31" i="5"/>
  <c r="CU31" i="5"/>
  <c r="CO31" i="5"/>
  <c r="CM31" i="5"/>
  <c r="CK31" i="5"/>
  <c r="CP31" i="5" s="1"/>
  <c r="CJ31" i="5"/>
  <c r="CI31" i="5"/>
  <c r="CD31" i="5"/>
  <c r="CC31" i="5"/>
  <c r="BX31" i="5"/>
  <c r="BW31" i="5"/>
  <c r="BO31" i="5"/>
  <c r="BR31" i="5" s="1"/>
  <c r="BM31" i="5"/>
  <c r="BQ31" i="5" s="1"/>
  <c r="BL31" i="5"/>
  <c r="BK31" i="5"/>
  <c r="BF31" i="5"/>
  <c r="BE31" i="5"/>
  <c r="AZ31" i="5"/>
  <c r="AY31" i="5"/>
  <c r="AS31" i="5"/>
  <c r="AQ31" i="5"/>
  <c r="AO31" i="5"/>
  <c r="AT31" i="5" s="1"/>
  <c r="AN31" i="5"/>
  <c r="AM31" i="5"/>
  <c r="AH31" i="5"/>
  <c r="AG31" i="5"/>
  <c r="AB31" i="5"/>
  <c r="AA31" i="5"/>
  <c r="S31" i="5"/>
  <c r="V31" i="5" s="1"/>
  <c r="Q31" i="5"/>
  <c r="U31" i="5" s="1"/>
  <c r="M31" i="5"/>
  <c r="P31" i="5" s="1"/>
  <c r="K31" i="5"/>
  <c r="O31" i="5" s="1"/>
  <c r="DH30" i="5"/>
  <c r="DG30" i="5"/>
  <c r="DB30" i="5"/>
  <c r="DA30" i="5"/>
  <c r="CV30" i="5"/>
  <c r="CU30" i="5"/>
  <c r="CO30" i="5"/>
  <c r="CM30" i="5"/>
  <c r="CK30" i="5"/>
  <c r="CP30" i="5" s="1"/>
  <c r="CJ30" i="5"/>
  <c r="CI30" i="5"/>
  <c r="CD30" i="5"/>
  <c r="CC30" i="5"/>
  <c r="BX30" i="5"/>
  <c r="BW30" i="5"/>
  <c r="BO30" i="5"/>
  <c r="BR30" i="5" s="1"/>
  <c r="BM30" i="5"/>
  <c r="BQ30" i="5" s="1"/>
  <c r="BL30" i="5"/>
  <c r="BK30" i="5"/>
  <c r="BF30" i="5"/>
  <c r="BE30" i="5"/>
  <c r="AZ30" i="5"/>
  <c r="AY30" i="5"/>
  <c r="AS30" i="5"/>
  <c r="AQ30" i="5"/>
  <c r="AO30" i="5"/>
  <c r="AT30" i="5" s="1"/>
  <c r="AN30" i="5"/>
  <c r="AM30" i="5"/>
  <c r="AH30" i="5"/>
  <c r="AG30" i="5"/>
  <c r="AB30" i="5"/>
  <c r="AA30" i="5"/>
  <c r="S30" i="5"/>
  <c r="V30" i="5" s="1"/>
  <c r="Q30" i="5"/>
  <c r="U30" i="5" s="1"/>
  <c r="M30" i="5"/>
  <c r="P30" i="5" s="1"/>
  <c r="K30" i="5"/>
  <c r="O30" i="5" s="1"/>
  <c r="DH29" i="5"/>
  <c r="DG29" i="5"/>
  <c r="DB29" i="5"/>
  <c r="DA29" i="5"/>
  <c r="CV29" i="5"/>
  <c r="CU29" i="5"/>
  <c r="CO29" i="5"/>
  <c r="CM29" i="5"/>
  <c r="CM338" i="5" s="1"/>
  <c r="CK29" i="5"/>
  <c r="CK338" i="5" s="1"/>
  <c r="CJ29" i="5"/>
  <c r="CI29" i="5"/>
  <c r="CD29" i="5"/>
  <c r="CC29" i="5"/>
  <c r="BX29" i="5"/>
  <c r="BW29" i="5"/>
  <c r="BO29" i="5"/>
  <c r="BO338" i="5" s="1"/>
  <c r="BM29" i="5"/>
  <c r="BM338" i="5" s="1"/>
  <c r="BL29" i="5"/>
  <c r="BK29" i="5"/>
  <c r="BF29" i="5"/>
  <c r="BE29" i="5"/>
  <c r="AZ29" i="5"/>
  <c r="AY29" i="5"/>
  <c r="AS29" i="5"/>
  <c r="AQ29" i="5"/>
  <c r="AQ338" i="5" s="1"/>
  <c r="AO29" i="5"/>
  <c r="AO338" i="5" s="1"/>
  <c r="AN29" i="5"/>
  <c r="AM29" i="5"/>
  <c r="AH29" i="5"/>
  <c r="AG29" i="5"/>
  <c r="AB29" i="5"/>
  <c r="AA29" i="5"/>
  <c r="S29" i="5"/>
  <c r="S338" i="5" s="1"/>
  <c r="Q29" i="5"/>
  <c r="Q338" i="5" s="1"/>
  <c r="M29" i="5"/>
  <c r="K29" i="5"/>
  <c r="K338" i="5" s="1"/>
  <c r="DH28" i="5"/>
  <c r="DG28" i="5"/>
  <c r="DB28" i="5"/>
  <c r="DA28" i="5"/>
  <c r="CV28" i="5"/>
  <c r="CU28" i="5"/>
  <c r="CO28" i="5"/>
  <c r="CM28" i="5"/>
  <c r="CK28" i="5"/>
  <c r="CP28" i="5" s="1"/>
  <c r="CJ28" i="5"/>
  <c r="CI28" i="5"/>
  <c r="CD28" i="5"/>
  <c r="CC28" i="5"/>
  <c r="BX28" i="5"/>
  <c r="BW28" i="5"/>
  <c r="BO28" i="5"/>
  <c r="BR28" i="5" s="1"/>
  <c r="BM28" i="5"/>
  <c r="BQ28" i="5" s="1"/>
  <c r="BL28" i="5"/>
  <c r="BK28" i="5"/>
  <c r="BF28" i="5"/>
  <c r="BE28" i="5"/>
  <c r="AZ28" i="5"/>
  <c r="AY28" i="5"/>
  <c r="AS28" i="5"/>
  <c r="AQ28" i="5"/>
  <c r="AO28" i="5"/>
  <c r="AT28" i="5" s="1"/>
  <c r="AN28" i="5"/>
  <c r="AM28" i="5"/>
  <c r="AH28" i="5"/>
  <c r="AG28" i="5"/>
  <c r="AB28" i="5"/>
  <c r="AA28" i="5"/>
  <c r="S28" i="5"/>
  <c r="V28" i="5" s="1"/>
  <c r="Q28" i="5"/>
  <c r="U28" i="5" s="1"/>
  <c r="M28" i="5"/>
  <c r="P28" i="5" s="1"/>
  <c r="K28" i="5"/>
  <c r="O28" i="5" s="1"/>
  <c r="DH27" i="5"/>
  <c r="DG27" i="5"/>
  <c r="DB27" i="5"/>
  <c r="DA27" i="5"/>
  <c r="CV27" i="5"/>
  <c r="CU27" i="5"/>
  <c r="CO27" i="5"/>
  <c r="CM27" i="5"/>
  <c r="CK27" i="5"/>
  <c r="CP27" i="5" s="1"/>
  <c r="CJ27" i="5"/>
  <c r="CI27" i="5"/>
  <c r="CD27" i="5"/>
  <c r="CC27" i="5"/>
  <c r="BX27" i="5"/>
  <c r="BW27" i="5"/>
  <c r="BO27" i="5"/>
  <c r="BR27" i="5" s="1"/>
  <c r="BM27" i="5"/>
  <c r="BQ27" i="5" s="1"/>
  <c r="BL27" i="5"/>
  <c r="BK27" i="5"/>
  <c r="BF27" i="5"/>
  <c r="BE27" i="5"/>
  <c r="AZ27" i="5"/>
  <c r="AY27" i="5"/>
  <c r="AS27" i="5"/>
  <c r="AQ27" i="5"/>
  <c r="AO27" i="5"/>
  <c r="AT27" i="5" s="1"/>
  <c r="AN27" i="5"/>
  <c r="AM27" i="5"/>
  <c r="AH27" i="5"/>
  <c r="AG27" i="5"/>
  <c r="AB27" i="5"/>
  <c r="AA27" i="5"/>
  <c r="S27" i="5"/>
  <c r="V27" i="5" s="1"/>
  <c r="Q27" i="5"/>
  <c r="U27" i="5" s="1"/>
  <c r="M27" i="5"/>
  <c r="P27" i="5" s="1"/>
  <c r="K27" i="5"/>
  <c r="O27" i="5" s="1"/>
  <c r="DH26" i="5"/>
  <c r="DG26" i="5"/>
  <c r="DB26" i="5"/>
  <c r="DA26" i="5"/>
  <c r="CV26" i="5"/>
  <c r="CU26" i="5"/>
  <c r="CO26" i="5"/>
  <c r="CM26" i="5"/>
  <c r="CK26" i="5"/>
  <c r="CP26" i="5" s="1"/>
  <c r="CJ26" i="5"/>
  <c r="CI26" i="5"/>
  <c r="CD26" i="5"/>
  <c r="CC26" i="5"/>
  <c r="BX26" i="5"/>
  <c r="BW26" i="5"/>
  <c r="BO26" i="5"/>
  <c r="BR26" i="5" s="1"/>
  <c r="BM26" i="5"/>
  <c r="BQ26" i="5" s="1"/>
  <c r="BL26" i="5"/>
  <c r="BK26" i="5"/>
  <c r="BF26" i="5"/>
  <c r="BE26" i="5"/>
  <c r="AZ26" i="5"/>
  <c r="AY26" i="5"/>
  <c r="AS26" i="5"/>
  <c r="AQ26" i="5"/>
  <c r="AO26" i="5"/>
  <c r="AT26" i="5" s="1"/>
  <c r="AN26" i="5"/>
  <c r="AM26" i="5"/>
  <c r="AH26" i="5"/>
  <c r="AG26" i="5"/>
  <c r="AB26" i="5"/>
  <c r="AA26" i="5"/>
  <c r="S26" i="5"/>
  <c r="V26" i="5" s="1"/>
  <c r="Q26" i="5"/>
  <c r="U26" i="5" s="1"/>
  <c r="M26" i="5"/>
  <c r="P26" i="5" s="1"/>
  <c r="K26" i="5"/>
  <c r="O26" i="5" s="1"/>
  <c r="DH25" i="5"/>
  <c r="DG25" i="5"/>
  <c r="DB25" i="5"/>
  <c r="DA25" i="5"/>
  <c r="CV25" i="5"/>
  <c r="CU25" i="5"/>
  <c r="CO25" i="5"/>
  <c r="CM25" i="5"/>
  <c r="CM336" i="5" s="1"/>
  <c r="CK25" i="5"/>
  <c r="CK336" i="5" s="1"/>
  <c r="CJ25" i="5"/>
  <c r="CI25" i="5"/>
  <c r="CD25" i="5"/>
  <c r="CC25" i="5"/>
  <c r="BX25" i="5"/>
  <c r="BW25" i="5"/>
  <c r="BO25" i="5"/>
  <c r="BO336" i="5" s="1"/>
  <c r="BM25" i="5"/>
  <c r="BM336" i="5" s="1"/>
  <c r="BL25" i="5"/>
  <c r="BK25" i="5"/>
  <c r="BF25" i="5"/>
  <c r="BE25" i="5"/>
  <c r="AZ25" i="5"/>
  <c r="AY25" i="5"/>
  <c r="AS25" i="5"/>
  <c r="AQ25" i="5"/>
  <c r="AQ336" i="5" s="1"/>
  <c r="AO25" i="5"/>
  <c r="AO336" i="5" s="1"/>
  <c r="AN25" i="5"/>
  <c r="AM25" i="5"/>
  <c r="AH25" i="5"/>
  <c r="AG25" i="5"/>
  <c r="AB25" i="5"/>
  <c r="AA25" i="5"/>
  <c r="S25" i="5"/>
  <c r="S336" i="5" s="1"/>
  <c r="Q25" i="5"/>
  <c r="Q336" i="5" s="1"/>
  <c r="M25" i="5"/>
  <c r="K25" i="5"/>
  <c r="K336" i="5" s="1"/>
  <c r="DH24" i="5"/>
  <c r="DG24" i="5"/>
  <c r="DB24" i="5"/>
  <c r="DA24" i="5"/>
  <c r="CV24" i="5"/>
  <c r="CU24" i="5"/>
  <c r="CO24" i="5"/>
  <c r="CM24" i="5"/>
  <c r="CK24" i="5"/>
  <c r="CP24" i="5" s="1"/>
  <c r="CJ24" i="5"/>
  <c r="CI24" i="5"/>
  <c r="CD24" i="5"/>
  <c r="CC24" i="5"/>
  <c r="BX24" i="5"/>
  <c r="BW24" i="5"/>
  <c r="BO24" i="5"/>
  <c r="BR24" i="5" s="1"/>
  <c r="BM24" i="5"/>
  <c r="BQ24" i="5" s="1"/>
  <c r="BL24" i="5"/>
  <c r="BK24" i="5"/>
  <c r="BF24" i="5"/>
  <c r="BE24" i="5"/>
  <c r="AZ24" i="5"/>
  <c r="AY24" i="5"/>
  <c r="AS24" i="5"/>
  <c r="AQ24" i="5"/>
  <c r="AO24" i="5"/>
  <c r="AT24" i="5" s="1"/>
  <c r="AN24" i="5"/>
  <c r="AM24" i="5"/>
  <c r="AH24" i="5"/>
  <c r="AG24" i="5"/>
  <c r="AB24" i="5"/>
  <c r="AA24" i="5"/>
  <c r="S24" i="5"/>
  <c r="V24" i="5" s="1"/>
  <c r="Q24" i="5"/>
  <c r="U24" i="5" s="1"/>
  <c r="M24" i="5"/>
  <c r="P24" i="5" s="1"/>
  <c r="K24" i="5"/>
  <c r="O24" i="5" s="1"/>
  <c r="DH23" i="5"/>
  <c r="DG23" i="5"/>
  <c r="DB23" i="5"/>
  <c r="DA23" i="5"/>
  <c r="CV23" i="5"/>
  <c r="CU23" i="5"/>
  <c r="CO23" i="5"/>
  <c r="CM23" i="5"/>
  <c r="CM335" i="5" s="1"/>
  <c r="CK23" i="5"/>
  <c r="CK335" i="5" s="1"/>
  <c r="CJ23" i="5"/>
  <c r="CI23" i="5"/>
  <c r="CD23" i="5"/>
  <c r="CC23" i="5"/>
  <c r="BX23" i="5"/>
  <c r="BW23" i="5"/>
  <c r="BO23" i="5"/>
  <c r="BO335" i="5" s="1"/>
  <c r="BM23" i="5"/>
  <c r="BM335" i="5" s="1"/>
  <c r="BL23" i="5"/>
  <c r="BK23" i="5"/>
  <c r="BF23" i="5"/>
  <c r="BE23" i="5"/>
  <c r="AZ23" i="5"/>
  <c r="AY23" i="5"/>
  <c r="AS23" i="5"/>
  <c r="AQ23" i="5"/>
  <c r="AQ335" i="5" s="1"/>
  <c r="AO23" i="5"/>
  <c r="AO335" i="5" s="1"/>
  <c r="AN23" i="5"/>
  <c r="AM23" i="5"/>
  <c r="AH23" i="5"/>
  <c r="AG23" i="5"/>
  <c r="AB23" i="5"/>
  <c r="AA23" i="5"/>
  <c r="S23" i="5"/>
  <c r="S335" i="5" s="1"/>
  <c r="Q23" i="5"/>
  <c r="Q335" i="5" s="1"/>
  <c r="M23" i="5"/>
  <c r="K23" i="5"/>
  <c r="DH22" i="5"/>
  <c r="DG22" i="5"/>
  <c r="DB22" i="5"/>
  <c r="DA22" i="5"/>
  <c r="CV22" i="5"/>
  <c r="CU22" i="5"/>
  <c r="CO22" i="5"/>
  <c r="CM22" i="5"/>
  <c r="CK22" i="5"/>
  <c r="CP22" i="5" s="1"/>
  <c r="CJ22" i="5"/>
  <c r="CI22" i="5"/>
  <c r="CD22" i="5"/>
  <c r="CC22" i="5"/>
  <c r="BX22" i="5"/>
  <c r="BW22" i="5"/>
  <c r="BO22" i="5"/>
  <c r="BR22" i="5" s="1"/>
  <c r="BM22" i="5"/>
  <c r="BQ22" i="5" s="1"/>
  <c r="BL22" i="5"/>
  <c r="BK22" i="5"/>
  <c r="BF22" i="5"/>
  <c r="BE22" i="5"/>
  <c r="AZ22" i="5"/>
  <c r="AY22" i="5"/>
  <c r="AS22" i="5"/>
  <c r="AQ22" i="5"/>
  <c r="AO22" i="5"/>
  <c r="AT22" i="5" s="1"/>
  <c r="AN22" i="5"/>
  <c r="AM22" i="5"/>
  <c r="AH22" i="5"/>
  <c r="AG22" i="5"/>
  <c r="AB22" i="5"/>
  <c r="AA22" i="5"/>
  <c r="S22" i="5"/>
  <c r="V22" i="5" s="1"/>
  <c r="Q22" i="5"/>
  <c r="U22" i="5" s="1"/>
  <c r="M22" i="5"/>
  <c r="P22" i="5" s="1"/>
  <c r="K22" i="5"/>
  <c r="O22" i="5" s="1"/>
  <c r="DH21" i="5"/>
  <c r="DG21" i="5"/>
  <c r="DB21" i="5"/>
  <c r="DA21" i="5"/>
  <c r="CV21" i="5"/>
  <c r="CU21" i="5"/>
  <c r="CO21" i="5"/>
  <c r="CM21" i="5"/>
  <c r="CK21" i="5"/>
  <c r="CP21" i="5" s="1"/>
  <c r="CJ21" i="5"/>
  <c r="CI21" i="5"/>
  <c r="CD21" i="5"/>
  <c r="CC21" i="5"/>
  <c r="BX21" i="5"/>
  <c r="BW21" i="5"/>
  <c r="BO21" i="5"/>
  <c r="BM21" i="5"/>
  <c r="BL21" i="5"/>
  <c r="BK21" i="5"/>
  <c r="BF21" i="5"/>
  <c r="BE21" i="5"/>
  <c r="AZ21" i="5"/>
  <c r="AY21" i="5"/>
  <c r="AS21" i="5"/>
  <c r="AQ21" i="5"/>
  <c r="AO21" i="5"/>
  <c r="AT21" i="5" s="1"/>
  <c r="AN21" i="5"/>
  <c r="AM21" i="5"/>
  <c r="AH21" i="5"/>
  <c r="AG21" i="5"/>
  <c r="AB21" i="5"/>
  <c r="AA21" i="5"/>
  <c r="S21" i="5"/>
  <c r="Q21" i="5"/>
  <c r="M21" i="5"/>
  <c r="K21" i="5"/>
  <c r="DH20" i="5"/>
  <c r="DG20" i="5"/>
  <c r="DB20" i="5"/>
  <c r="DA20" i="5"/>
  <c r="CV20" i="5"/>
  <c r="CU20" i="5"/>
  <c r="CO20" i="5"/>
  <c r="CM20" i="5"/>
  <c r="CM352" i="5" s="1"/>
  <c r="CK20" i="5"/>
  <c r="CK352" i="5" s="1"/>
  <c r="CJ20" i="5"/>
  <c r="CI20" i="5"/>
  <c r="CD20" i="5"/>
  <c r="CC20" i="5"/>
  <c r="BX20" i="5"/>
  <c r="BW20" i="5"/>
  <c r="BO20" i="5"/>
  <c r="BO352" i="5" s="1"/>
  <c r="BM20" i="5"/>
  <c r="BM352" i="5" s="1"/>
  <c r="BL20" i="5"/>
  <c r="BK20" i="5"/>
  <c r="BF20" i="5"/>
  <c r="BE20" i="5"/>
  <c r="AZ20" i="5"/>
  <c r="AY20" i="5"/>
  <c r="AS20" i="5"/>
  <c r="AQ20" i="5"/>
  <c r="AQ352" i="5" s="1"/>
  <c r="AO20" i="5"/>
  <c r="AO352" i="5" s="1"/>
  <c r="AN20" i="5"/>
  <c r="AM20" i="5"/>
  <c r="AH20" i="5"/>
  <c r="AG20" i="5"/>
  <c r="AB20" i="5"/>
  <c r="AA20" i="5"/>
  <c r="S20" i="5"/>
  <c r="S352" i="5" s="1"/>
  <c r="Q20" i="5"/>
  <c r="Q352" i="5" s="1"/>
  <c r="M20" i="5"/>
  <c r="M352" i="5" s="1"/>
  <c r="K20" i="5"/>
  <c r="K352" i="5" s="1"/>
  <c r="DE19" i="5"/>
  <c r="DH19" i="5" s="1"/>
  <c r="DC19" i="5"/>
  <c r="DG19" i="5" s="1"/>
  <c r="CY19" i="5"/>
  <c r="DB19" i="5" s="1"/>
  <c r="CW19" i="5"/>
  <c r="DA19" i="5" s="1"/>
  <c r="CS19" i="5"/>
  <c r="CV19" i="5" s="1"/>
  <c r="CQ19" i="5"/>
  <c r="CU19" i="5" s="1"/>
  <c r="CM19" i="5"/>
  <c r="CP19" i="5" s="1"/>
  <c r="CK19" i="5"/>
  <c r="CO19" i="5" s="1"/>
  <c r="CG19" i="5"/>
  <c r="CJ19" i="5" s="1"/>
  <c r="CE19" i="5"/>
  <c r="CI19" i="5" s="1"/>
  <c r="CA19" i="5"/>
  <c r="CD19" i="5" s="1"/>
  <c r="BY19" i="5"/>
  <c r="CC19" i="5" s="1"/>
  <c r="BU19" i="5"/>
  <c r="BX19" i="5" s="1"/>
  <c r="BS19" i="5"/>
  <c r="BW19" i="5" s="1"/>
  <c r="BO19" i="5"/>
  <c r="BR19" i="5" s="1"/>
  <c r="BM19" i="5"/>
  <c r="BQ19" i="5" s="1"/>
  <c r="BI19" i="5"/>
  <c r="BL19" i="5" s="1"/>
  <c r="BG19" i="5"/>
  <c r="BK19" i="5" s="1"/>
  <c r="BC19" i="5"/>
  <c r="BF19" i="5" s="1"/>
  <c r="BA19" i="5"/>
  <c r="BE19" i="5" s="1"/>
  <c r="AW19" i="5"/>
  <c r="AZ19" i="5" s="1"/>
  <c r="AU19" i="5"/>
  <c r="AY19" i="5" s="1"/>
  <c r="AQ19" i="5"/>
  <c r="AT19" i="5" s="1"/>
  <c r="AO19" i="5"/>
  <c r="AS19" i="5" s="1"/>
  <c r="AK19" i="5"/>
  <c r="AN19" i="5" s="1"/>
  <c r="AI19" i="5"/>
  <c r="AM19" i="5" s="1"/>
  <c r="AE19" i="5"/>
  <c r="AH19" i="5" s="1"/>
  <c r="AC19" i="5"/>
  <c r="AG19" i="5" s="1"/>
  <c r="Y19" i="5"/>
  <c r="AB19" i="5" s="1"/>
  <c r="W19" i="5"/>
  <c r="AA19" i="5" s="1"/>
  <c r="S19" i="5"/>
  <c r="V19" i="5" s="1"/>
  <c r="Q19" i="5"/>
  <c r="U19" i="5" s="1"/>
  <c r="M19" i="5"/>
  <c r="P19" i="5" s="1"/>
  <c r="K19" i="5"/>
  <c r="O19" i="5" s="1"/>
  <c r="DE18" i="5"/>
  <c r="DH18" i="5" s="1"/>
  <c r="DC18" i="5"/>
  <c r="DG18" i="5" s="1"/>
  <c r="CY18" i="5"/>
  <c r="DB18" i="5" s="1"/>
  <c r="CW18" i="5"/>
  <c r="DA18" i="5" s="1"/>
  <c r="CS18" i="5"/>
  <c r="CV18" i="5" s="1"/>
  <c r="CQ18" i="5"/>
  <c r="CU18" i="5" s="1"/>
  <c r="CM18" i="5"/>
  <c r="CP18" i="5" s="1"/>
  <c r="CK18" i="5"/>
  <c r="CO18" i="5" s="1"/>
  <c r="CG18" i="5"/>
  <c r="CJ18" i="5" s="1"/>
  <c r="CE18" i="5"/>
  <c r="CI18" i="5" s="1"/>
  <c r="CA18" i="5"/>
  <c r="CD18" i="5" s="1"/>
  <c r="BY18" i="5"/>
  <c r="CC18" i="5" s="1"/>
  <c r="BU18" i="5"/>
  <c r="BX18" i="5" s="1"/>
  <c r="BS18" i="5"/>
  <c r="BW18" i="5" s="1"/>
  <c r="BO18" i="5"/>
  <c r="BR18" i="5" s="1"/>
  <c r="BM18" i="5"/>
  <c r="BQ18" i="5" s="1"/>
  <c r="BI18" i="5"/>
  <c r="BL18" i="5" s="1"/>
  <c r="BG18" i="5"/>
  <c r="BK18" i="5" s="1"/>
  <c r="BC18" i="5"/>
  <c r="BF18" i="5" s="1"/>
  <c r="BA18" i="5"/>
  <c r="BE18" i="5" s="1"/>
  <c r="AW18" i="5"/>
  <c r="AZ18" i="5" s="1"/>
  <c r="AU18" i="5"/>
  <c r="AY18" i="5" s="1"/>
  <c r="AQ18" i="5"/>
  <c r="AT18" i="5" s="1"/>
  <c r="AO18" i="5"/>
  <c r="AS18" i="5" s="1"/>
  <c r="AK18" i="5"/>
  <c r="AN18" i="5" s="1"/>
  <c r="AI18" i="5"/>
  <c r="AM18" i="5" s="1"/>
  <c r="AE18" i="5"/>
  <c r="AH18" i="5" s="1"/>
  <c r="AC18" i="5"/>
  <c r="AG18" i="5" s="1"/>
  <c r="Y18" i="5"/>
  <c r="AB18" i="5" s="1"/>
  <c r="W18" i="5"/>
  <c r="AA18" i="5" s="1"/>
  <c r="S18" i="5"/>
  <c r="V18" i="5" s="1"/>
  <c r="Q18" i="5"/>
  <c r="U18" i="5" s="1"/>
  <c r="M18" i="5"/>
  <c r="P18" i="5" s="1"/>
  <c r="K18" i="5"/>
  <c r="O18" i="5" s="1"/>
  <c r="DE17" i="5"/>
  <c r="DH17" i="5" s="1"/>
  <c r="DC17" i="5"/>
  <c r="DG17" i="5" s="1"/>
  <c r="CY17" i="5"/>
  <c r="DB17" i="5" s="1"/>
  <c r="CW17" i="5"/>
  <c r="DA17" i="5" s="1"/>
  <c r="CS17" i="5"/>
  <c r="CV17" i="5" s="1"/>
  <c r="CQ17" i="5"/>
  <c r="CU17" i="5" s="1"/>
  <c r="CM17" i="5"/>
  <c r="CP17" i="5" s="1"/>
  <c r="CK17" i="5"/>
  <c r="CO17" i="5" s="1"/>
  <c r="CG17" i="5"/>
  <c r="CJ17" i="5" s="1"/>
  <c r="CE17" i="5"/>
  <c r="CI17" i="5" s="1"/>
  <c r="CA17" i="5"/>
  <c r="CD17" i="5" s="1"/>
  <c r="BY17" i="5"/>
  <c r="CC17" i="5" s="1"/>
  <c r="BU17" i="5"/>
  <c r="BX17" i="5" s="1"/>
  <c r="BS17" i="5"/>
  <c r="BW17" i="5" s="1"/>
  <c r="BO17" i="5"/>
  <c r="BR17" i="5" s="1"/>
  <c r="BM17" i="5"/>
  <c r="BQ17" i="5" s="1"/>
  <c r="BI17" i="5"/>
  <c r="BL17" i="5" s="1"/>
  <c r="BG17" i="5"/>
  <c r="BK17" i="5" s="1"/>
  <c r="BC17" i="5"/>
  <c r="BF17" i="5" s="1"/>
  <c r="BA17" i="5"/>
  <c r="BE17" i="5" s="1"/>
  <c r="AW17" i="5"/>
  <c r="AZ17" i="5" s="1"/>
  <c r="AU17" i="5"/>
  <c r="AY17" i="5" s="1"/>
  <c r="AQ17" i="5"/>
  <c r="AT17" i="5" s="1"/>
  <c r="AO17" i="5"/>
  <c r="AS17" i="5" s="1"/>
  <c r="AK17" i="5"/>
  <c r="AN17" i="5" s="1"/>
  <c r="AI17" i="5"/>
  <c r="AM17" i="5" s="1"/>
  <c r="AE17" i="5"/>
  <c r="AH17" i="5" s="1"/>
  <c r="AC17" i="5"/>
  <c r="AG17" i="5" s="1"/>
  <c r="Y17" i="5"/>
  <c r="AB17" i="5" s="1"/>
  <c r="W17" i="5"/>
  <c r="AA17" i="5" s="1"/>
  <c r="S17" i="5"/>
  <c r="V17" i="5" s="1"/>
  <c r="Q17" i="5"/>
  <c r="U17" i="5" s="1"/>
  <c r="M17" i="5"/>
  <c r="P17" i="5" s="1"/>
  <c r="K17" i="5"/>
  <c r="O17" i="5" s="1"/>
  <c r="DE16" i="5"/>
  <c r="DH16" i="5" s="1"/>
  <c r="DC16" i="5"/>
  <c r="DG16" i="5" s="1"/>
  <c r="CY16" i="5"/>
  <c r="DB16" i="5" s="1"/>
  <c r="CW16" i="5"/>
  <c r="DA16" i="5" s="1"/>
  <c r="CS16" i="5"/>
  <c r="CV16" i="5" s="1"/>
  <c r="CQ16" i="5"/>
  <c r="CU16" i="5" s="1"/>
  <c r="CM16" i="5"/>
  <c r="CP16" i="5" s="1"/>
  <c r="CK16" i="5"/>
  <c r="CO16" i="5" s="1"/>
  <c r="CG16" i="5"/>
  <c r="CJ16" i="5" s="1"/>
  <c r="CE16" i="5"/>
  <c r="CI16" i="5" s="1"/>
  <c r="CA16" i="5"/>
  <c r="CD16" i="5" s="1"/>
  <c r="BY16" i="5"/>
  <c r="CC16" i="5" s="1"/>
  <c r="BU16" i="5"/>
  <c r="BX16" i="5" s="1"/>
  <c r="BS16" i="5"/>
  <c r="BW16" i="5" s="1"/>
  <c r="BO16" i="5"/>
  <c r="BR16" i="5" s="1"/>
  <c r="BM16" i="5"/>
  <c r="BQ16" i="5" s="1"/>
  <c r="BI16" i="5"/>
  <c r="BL16" i="5" s="1"/>
  <c r="BG16" i="5"/>
  <c r="BK16" i="5" s="1"/>
  <c r="BC16" i="5"/>
  <c r="BF16" i="5" s="1"/>
  <c r="BA16" i="5"/>
  <c r="BE16" i="5" s="1"/>
  <c r="AW16" i="5"/>
  <c r="AZ16" i="5" s="1"/>
  <c r="AU16" i="5"/>
  <c r="AY16" i="5" s="1"/>
  <c r="AQ16" i="5"/>
  <c r="AT16" i="5" s="1"/>
  <c r="AO16" i="5"/>
  <c r="AS16" i="5" s="1"/>
  <c r="AK16" i="5"/>
  <c r="AN16" i="5" s="1"/>
  <c r="AI16" i="5"/>
  <c r="AM16" i="5" s="1"/>
  <c r="AE16" i="5"/>
  <c r="AH16" i="5" s="1"/>
  <c r="AC16" i="5"/>
  <c r="AG16" i="5" s="1"/>
  <c r="Y16" i="5"/>
  <c r="AB16" i="5" s="1"/>
  <c r="W16" i="5"/>
  <c r="AA16" i="5" s="1"/>
  <c r="S16" i="5"/>
  <c r="V16" i="5" s="1"/>
  <c r="Q16" i="5"/>
  <c r="U16" i="5" s="1"/>
  <c r="M16" i="5"/>
  <c r="P16" i="5" s="1"/>
  <c r="K16" i="5"/>
  <c r="O16" i="5" s="1"/>
  <c r="DE15" i="5"/>
  <c r="DC15" i="5"/>
  <c r="CY15" i="5"/>
  <c r="CW15" i="5"/>
  <c r="CS15" i="5"/>
  <c r="CQ15" i="5"/>
  <c r="CM15" i="5"/>
  <c r="CP15" i="5" s="1"/>
  <c r="CK15" i="5"/>
  <c r="CO15" i="5" s="1"/>
  <c r="CG15" i="5"/>
  <c r="CE15" i="5"/>
  <c r="CA15" i="5"/>
  <c r="BY15" i="5"/>
  <c r="BU15" i="5"/>
  <c r="BS15" i="5"/>
  <c r="BO15" i="5"/>
  <c r="BR15" i="5" s="1"/>
  <c r="BM15" i="5"/>
  <c r="BQ15" i="5" s="1"/>
  <c r="BI15" i="5"/>
  <c r="BG15" i="5"/>
  <c r="BC15" i="5"/>
  <c r="BA15" i="5"/>
  <c r="AW15" i="5"/>
  <c r="AU15" i="5"/>
  <c r="AQ15" i="5"/>
  <c r="AT15" i="5" s="1"/>
  <c r="AO15" i="5"/>
  <c r="AS15" i="5" s="1"/>
  <c r="AK15" i="5"/>
  <c r="AI15" i="5"/>
  <c r="AE15" i="5"/>
  <c r="AC15" i="5"/>
  <c r="Y15" i="5"/>
  <c r="W15" i="5"/>
  <c r="S15" i="5"/>
  <c r="V15" i="5" s="1"/>
  <c r="Q15" i="5"/>
  <c r="U15" i="5" s="1"/>
  <c r="M15" i="5"/>
  <c r="P15" i="5" s="1"/>
  <c r="K15" i="5"/>
  <c r="O15" i="5" s="1"/>
  <c r="DE14" i="5"/>
  <c r="DE311" i="5" s="1"/>
  <c r="DC14" i="5"/>
  <c r="DC311" i="5" s="1"/>
  <c r="CY14" i="5"/>
  <c r="CY311" i="5" s="1"/>
  <c r="CW14" i="5"/>
  <c r="CW311" i="5" s="1"/>
  <c r="CS14" i="5"/>
  <c r="CS311" i="5" s="1"/>
  <c r="CQ14" i="5"/>
  <c r="CQ311" i="5" s="1"/>
  <c r="CK311" i="5" s="1"/>
  <c r="CM14" i="5"/>
  <c r="CP14" i="5" s="1"/>
  <c r="CK14" i="5"/>
  <c r="CO14" i="5" s="1"/>
  <c r="CG14" i="5"/>
  <c r="CG311" i="5" s="1"/>
  <c r="CE14" i="5"/>
  <c r="CE311" i="5" s="1"/>
  <c r="CA14" i="5"/>
  <c r="CA311" i="5" s="1"/>
  <c r="BY14" i="5"/>
  <c r="BY311" i="5" s="1"/>
  <c r="BU14" i="5"/>
  <c r="BU311" i="5" s="1"/>
  <c r="BS14" i="5"/>
  <c r="BS311" i="5" s="1"/>
  <c r="BM311" i="5" s="1"/>
  <c r="BO14" i="5"/>
  <c r="BR14" i="5" s="1"/>
  <c r="BM14" i="5"/>
  <c r="BQ14" i="5" s="1"/>
  <c r="BI14" i="5"/>
  <c r="BI311" i="5" s="1"/>
  <c r="BG14" i="5"/>
  <c r="BG311" i="5" s="1"/>
  <c r="BC14" i="5"/>
  <c r="BC311" i="5" s="1"/>
  <c r="BA14" i="5"/>
  <c r="BA311" i="5" s="1"/>
  <c r="AW14" i="5"/>
  <c r="AW311" i="5" s="1"/>
  <c r="AU14" i="5"/>
  <c r="AU311" i="5" s="1"/>
  <c r="AO311" i="5" s="1"/>
  <c r="AQ14" i="5"/>
  <c r="AT14" i="5" s="1"/>
  <c r="AO14" i="5"/>
  <c r="AS14" i="5" s="1"/>
  <c r="AK14" i="5"/>
  <c r="AK311" i="5" s="1"/>
  <c r="AI14" i="5"/>
  <c r="AI311" i="5" s="1"/>
  <c r="AE14" i="5"/>
  <c r="AE311" i="5" s="1"/>
  <c r="AC14" i="5"/>
  <c r="AC311" i="5" s="1"/>
  <c r="Y14" i="5"/>
  <c r="Y311" i="5" s="1"/>
  <c r="W14" i="5"/>
  <c r="W311" i="5" s="1"/>
  <c r="Q311" i="5" s="1"/>
  <c r="K311" i="5" s="1"/>
  <c r="S14" i="5"/>
  <c r="V14" i="5" s="1"/>
  <c r="Q14" i="5"/>
  <c r="U14" i="5" s="1"/>
  <c r="M14" i="5"/>
  <c r="P14" i="5" s="1"/>
  <c r="K14" i="5"/>
  <c r="O14" i="5" s="1"/>
  <c r="DE13" i="5"/>
  <c r="DC13" i="5"/>
  <c r="CY13" i="5"/>
  <c r="CW13" i="5"/>
  <c r="CW310" i="5" s="1"/>
  <c r="CS13" i="5"/>
  <c r="CQ13" i="5"/>
  <c r="CM13" i="5"/>
  <c r="CP13" i="5" s="1"/>
  <c r="CK13" i="5"/>
  <c r="CO13" i="5" s="1"/>
  <c r="CG13" i="5"/>
  <c r="CE13" i="5"/>
  <c r="CA13" i="5"/>
  <c r="BY13" i="5"/>
  <c r="BY310" i="5" s="1"/>
  <c r="BU13" i="5"/>
  <c r="BS13" i="5"/>
  <c r="BO13" i="5"/>
  <c r="BR13" i="5" s="1"/>
  <c r="BM13" i="5"/>
  <c r="BQ13" i="5" s="1"/>
  <c r="BI13" i="5"/>
  <c r="BG13" i="5"/>
  <c r="BC13" i="5"/>
  <c r="BF13" i="5" s="1"/>
  <c r="BA13" i="5"/>
  <c r="BA310" i="5" s="1"/>
  <c r="AW13" i="5"/>
  <c r="AZ13" i="5" s="1"/>
  <c r="AU13" i="5"/>
  <c r="AQ13" i="5"/>
  <c r="AT13" i="5" s="1"/>
  <c r="AO13" i="5"/>
  <c r="AS13" i="5" s="1"/>
  <c r="AK13" i="5"/>
  <c r="AI13" i="5"/>
  <c r="AE13" i="5"/>
  <c r="AH13" i="5" s="1"/>
  <c r="AC13" i="5"/>
  <c r="AC310" i="5" s="1"/>
  <c r="Y13" i="5"/>
  <c r="AB13" i="5" s="1"/>
  <c r="W13" i="5"/>
  <c r="S13" i="5"/>
  <c r="V13" i="5" s="1"/>
  <c r="Q13" i="5"/>
  <c r="U13" i="5" s="1"/>
  <c r="M13" i="5"/>
  <c r="P13" i="5" s="1"/>
  <c r="K13" i="5"/>
  <c r="O13" i="5" s="1"/>
  <c r="DE12" i="5"/>
  <c r="DH12" i="5" s="1"/>
  <c r="DC12" i="5"/>
  <c r="DC309" i="5" s="1"/>
  <c r="CY12" i="5"/>
  <c r="DB12" i="5" s="1"/>
  <c r="CW12" i="5"/>
  <c r="CW309" i="5" s="1"/>
  <c r="CS12" i="5"/>
  <c r="CV12" i="5" s="1"/>
  <c r="CQ12" i="5"/>
  <c r="CQ309" i="5" s="1"/>
  <c r="CK309" i="5" s="1"/>
  <c r="CM12" i="5"/>
  <c r="CP12" i="5" s="1"/>
  <c r="CK12" i="5"/>
  <c r="CO12" i="5" s="1"/>
  <c r="CG12" i="5"/>
  <c r="CJ12" i="5" s="1"/>
  <c r="CE12" i="5"/>
  <c r="CE309" i="5" s="1"/>
  <c r="CA12" i="5"/>
  <c r="CD12" i="5" s="1"/>
  <c r="BY12" i="5"/>
  <c r="BY309" i="5" s="1"/>
  <c r="BU12" i="5"/>
  <c r="BX12" i="5" s="1"/>
  <c r="BS12" i="5"/>
  <c r="BS309" i="5" s="1"/>
  <c r="BM309" i="5" s="1"/>
  <c r="BO12" i="5"/>
  <c r="BR12" i="5" s="1"/>
  <c r="BM12" i="5"/>
  <c r="BQ12" i="5" s="1"/>
  <c r="BI12" i="5"/>
  <c r="BL12" i="5" s="1"/>
  <c r="BG12" i="5"/>
  <c r="BG309" i="5" s="1"/>
  <c r="BC12" i="5"/>
  <c r="BF12" i="5" s="1"/>
  <c r="BA12" i="5"/>
  <c r="BA309" i="5" s="1"/>
  <c r="AW12" i="5"/>
  <c r="AZ12" i="5" s="1"/>
  <c r="AU12" i="5"/>
  <c r="AU309" i="5" s="1"/>
  <c r="AO309" i="5" s="1"/>
  <c r="AQ12" i="5"/>
  <c r="AT12" i="5" s="1"/>
  <c r="AO12" i="5"/>
  <c r="AS12" i="5" s="1"/>
  <c r="AK12" i="5"/>
  <c r="AN12" i="5" s="1"/>
  <c r="AI12" i="5"/>
  <c r="AI309" i="5" s="1"/>
  <c r="AE12" i="5"/>
  <c r="AH12" i="5" s="1"/>
  <c r="AC12" i="5"/>
  <c r="AC309" i="5" s="1"/>
  <c r="Y12" i="5"/>
  <c r="AB12" i="5" s="1"/>
  <c r="W12" i="5"/>
  <c r="W309" i="5" s="1"/>
  <c r="Q309" i="5" s="1"/>
  <c r="K309" i="5" s="1"/>
  <c r="S12" i="5"/>
  <c r="V12" i="5" s="1"/>
  <c r="Q12" i="5"/>
  <c r="U12" i="5" s="1"/>
  <c r="M12" i="5"/>
  <c r="P12" i="5" s="1"/>
  <c r="K12" i="5"/>
  <c r="O12" i="5" s="1"/>
  <c r="DE11" i="5"/>
  <c r="DH11" i="5" s="1"/>
  <c r="DC11" i="5"/>
  <c r="DG11" i="5" s="1"/>
  <c r="CY11" i="5"/>
  <c r="DB11" i="5" s="1"/>
  <c r="CW11" i="5"/>
  <c r="DA11" i="5" s="1"/>
  <c r="CS11" i="5"/>
  <c r="CV11" i="5" s="1"/>
  <c r="CQ11" i="5"/>
  <c r="CU11" i="5" s="1"/>
  <c r="CM11" i="5"/>
  <c r="CP11" i="5" s="1"/>
  <c r="CK11" i="5"/>
  <c r="CO11" i="5" s="1"/>
  <c r="CG11" i="5"/>
  <c r="CJ11" i="5" s="1"/>
  <c r="CE11" i="5"/>
  <c r="CI11" i="5" s="1"/>
  <c r="CA11" i="5"/>
  <c r="CD11" i="5" s="1"/>
  <c r="BY11" i="5"/>
  <c r="CC11" i="5" s="1"/>
  <c r="BU11" i="5"/>
  <c r="BX11" i="5" s="1"/>
  <c r="BS11" i="5"/>
  <c r="BW11" i="5" s="1"/>
  <c r="BO11" i="5"/>
  <c r="BR11" i="5" s="1"/>
  <c r="BM11" i="5"/>
  <c r="BQ11" i="5" s="1"/>
  <c r="BI11" i="5"/>
  <c r="BL11" i="5" s="1"/>
  <c r="BG11" i="5"/>
  <c r="BK11" i="5" s="1"/>
  <c r="BC11" i="5"/>
  <c r="BF11" i="5" s="1"/>
  <c r="BA11" i="5"/>
  <c r="BE11" i="5" s="1"/>
  <c r="AW11" i="5"/>
  <c r="AZ11" i="5" s="1"/>
  <c r="AU11" i="5"/>
  <c r="AY11" i="5" s="1"/>
  <c r="AQ11" i="5"/>
  <c r="AT11" i="5" s="1"/>
  <c r="AO11" i="5"/>
  <c r="AS11" i="5" s="1"/>
  <c r="AK11" i="5"/>
  <c r="AN11" i="5" s="1"/>
  <c r="AI11" i="5"/>
  <c r="AM11" i="5" s="1"/>
  <c r="AE11" i="5"/>
  <c r="AH11" i="5" s="1"/>
  <c r="AC11" i="5"/>
  <c r="AG11" i="5" s="1"/>
  <c r="Y11" i="5"/>
  <c r="AB11" i="5" s="1"/>
  <c r="W11" i="5"/>
  <c r="AA11" i="5" s="1"/>
  <c r="S11" i="5"/>
  <c r="V11" i="5" s="1"/>
  <c r="Q11" i="5"/>
  <c r="U11" i="5" s="1"/>
  <c r="M11" i="5"/>
  <c r="P11" i="5" s="1"/>
  <c r="K11" i="5"/>
  <c r="O11" i="5" s="1"/>
  <c r="DE10" i="5"/>
  <c r="DH10" i="5" s="1"/>
  <c r="DC10" i="5"/>
  <c r="DG10" i="5" s="1"/>
  <c r="CY10" i="5"/>
  <c r="DB10" i="5" s="1"/>
  <c r="CW10" i="5"/>
  <c r="DA10" i="5" s="1"/>
  <c r="CS10" i="5"/>
  <c r="CV10" i="5" s="1"/>
  <c r="CQ10" i="5"/>
  <c r="CU10" i="5" s="1"/>
  <c r="CM10" i="5"/>
  <c r="CP10" i="5" s="1"/>
  <c r="CK10" i="5"/>
  <c r="CO10" i="5" s="1"/>
  <c r="CG10" i="5"/>
  <c r="CJ10" i="5" s="1"/>
  <c r="CE10" i="5"/>
  <c r="CI10" i="5" s="1"/>
  <c r="CA10" i="5"/>
  <c r="CD10" i="5" s="1"/>
  <c r="BY10" i="5"/>
  <c r="CC10" i="5" s="1"/>
  <c r="BU10" i="5"/>
  <c r="BX10" i="5" s="1"/>
  <c r="BS10" i="5"/>
  <c r="BW10" i="5" s="1"/>
  <c r="BO10" i="5"/>
  <c r="BR10" i="5" s="1"/>
  <c r="BM10" i="5"/>
  <c r="BQ10" i="5" s="1"/>
  <c r="BI10" i="5"/>
  <c r="BL10" i="5" s="1"/>
  <c r="BG10" i="5"/>
  <c r="BK10" i="5" s="1"/>
  <c r="BC10" i="5"/>
  <c r="BF10" i="5" s="1"/>
  <c r="BA10" i="5"/>
  <c r="BE10" i="5" s="1"/>
  <c r="AW10" i="5"/>
  <c r="AZ10" i="5" s="1"/>
  <c r="AU10" i="5"/>
  <c r="AY10" i="5" s="1"/>
  <c r="AQ10" i="5"/>
  <c r="AT10" i="5" s="1"/>
  <c r="AO10" i="5"/>
  <c r="AS10" i="5" s="1"/>
  <c r="AK10" i="5"/>
  <c r="AN10" i="5" s="1"/>
  <c r="AI10" i="5"/>
  <c r="AM10" i="5" s="1"/>
  <c r="AE10" i="5"/>
  <c r="AH10" i="5" s="1"/>
  <c r="AC10" i="5"/>
  <c r="AG10" i="5" s="1"/>
  <c r="Y10" i="5"/>
  <c r="AB10" i="5" s="1"/>
  <c r="W10" i="5"/>
  <c r="AA10" i="5" s="1"/>
  <c r="S10" i="5"/>
  <c r="V10" i="5" s="1"/>
  <c r="Q10" i="5"/>
  <c r="U10" i="5" s="1"/>
  <c r="M10" i="5"/>
  <c r="P10" i="5" s="1"/>
  <c r="K10" i="5"/>
  <c r="O10" i="5" s="1"/>
  <c r="DE93" i="4"/>
  <c r="DC93" i="4"/>
  <c r="CY93" i="4"/>
  <c r="CW93" i="4"/>
  <c r="CS93" i="4"/>
  <c r="CQ93" i="4"/>
  <c r="CG93" i="4"/>
  <c r="CE93" i="4"/>
  <c r="CA93" i="4"/>
  <c r="BY93" i="4"/>
  <c r="BU93" i="4"/>
  <c r="BS93" i="4"/>
  <c r="BI93" i="4"/>
  <c r="BG93" i="4"/>
  <c r="BC93" i="4"/>
  <c r="BA93" i="4"/>
  <c r="AW93" i="4"/>
  <c r="AU93" i="4"/>
  <c r="AK93" i="4"/>
  <c r="AI93" i="4"/>
  <c r="AE93" i="4"/>
  <c r="AC93" i="4"/>
  <c r="Y93" i="4"/>
  <c r="W93" i="4"/>
  <c r="DE92" i="4"/>
  <c r="DC92" i="4"/>
  <c r="CY92" i="4"/>
  <c r="CW92" i="4"/>
  <c r="CS92" i="4"/>
  <c r="CQ92" i="4"/>
  <c r="CG92" i="4"/>
  <c r="CE92" i="4"/>
  <c r="CA92" i="4"/>
  <c r="BY92" i="4"/>
  <c r="BU92" i="4"/>
  <c r="BS92" i="4"/>
  <c r="BI92" i="4"/>
  <c r="BG92" i="4"/>
  <c r="BC92" i="4"/>
  <c r="BA92" i="4"/>
  <c r="AW92" i="4"/>
  <c r="AU92" i="4"/>
  <c r="AK92" i="4"/>
  <c r="AI92" i="4"/>
  <c r="AE92" i="4"/>
  <c r="AC92" i="4"/>
  <c r="Y92" i="4"/>
  <c r="W92" i="4"/>
  <c r="DE91" i="4"/>
  <c r="DC91" i="4"/>
  <c r="CY91" i="4"/>
  <c r="CW91" i="4"/>
  <c r="CS91" i="4"/>
  <c r="CQ91" i="4"/>
  <c r="CG91" i="4"/>
  <c r="CE91" i="4"/>
  <c r="CA91" i="4"/>
  <c r="BY91" i="4"/>
  <c r="BU91" i="4"/>
  <c r="BS91" i="4"/>
  <c r="BI91" i="4"/>
  <c r="BG91" i="4"/>
  <c r="BC91" i="4"/>
  <c r="BA91" i="4"/>
  <c r="AW91" i="4"/>
  <c r="AU91" i="4"/>
  <c r="AK91" i="4"/>
  <c r="AI91" i="4"/>
  <c r="AE91" i="4"/>
  <c r="AC91" i="4"/>
  <c r="Y91" i="4"/>
  <c r="W91" i="4"/>
  <c r="DF85" i="4"/>
  <c r="DD85" i="4"/>
  <c r="CZ85" i="4"/>
  <c r="CX85" i="4"/>
  <c r="CT85" i="4"/>
  <c r="CR85" i="4"/>
  <c r="CN85" i="4"/>
  <c r="CL85" i="4"/>
  <c r="CH85" i="4"/>
  <c r="CF85" i="4"/>
  <c r="CB85" i="4"/>
  <c r="BZ85" i="4"/>
  <c r="BV85" i="4"/>
  <c r="BT85" i="4"/>
  <c r="BP85" i="4"/>
  <c r="BN85" i="4"/>
  <c r="BJ85" i="4"/>
  <c r="BH85" i="4"/>
  <c r="BD85" i="4"/>
  <c r="BB85" i="4"/>
  <c r="AX85" i="4"/>
  <c r="AV85" i="4"/>
  <c r="AR85" i="4"/>
  <c r="AP85" i="4"/>
  <c r="AL85" i="4"/>
  <c r="AJ85" i="4"/>
  <c r="AF85" i="4"/>
  <c r="AD85" i="4"/>
  <c r="Z85" i="4"/>
  <c r="X85" i="4"/>
  <c r="T85" i="4"/>
  <c r="R85" i="4"/>
  <c r="N85" i="4"/>
  <c r="L85" i="4"/>
  <c r="DH81" i="4"/>
  <c r="DG81" i="4"/>
  <c r="DB81" i="4"/>
  <c r="DA81" i="4"/>
  <c r="CV81" i="4"/>
  <c r="CU81" i="4"/>
  <c r="CO81" i="4"/>
  <c r="CM81" i="4"/>
  <c r="CK81" i="4"/>
  <c r="CP81" i="4" s="1"/>
  <c r="CJ81" i="4"/>
  <c r="CI81" i="4"/>
  <c r="CD81" i="4"/>
  <c r="CC81" i="4"/>
  <c r="BX81" i="4"/>
  <c r="BW81" i="4"/>
  <c r="BO81" i="4"/>
  <c r="BR81" i="4" s="1"/>
  <c r="BM81" i="4"/>
  <c r="BQ81" i="4" s="1"/>
  <c r="BL81" i="4"/>
  <c r="BK81" i="4"/>
  <c r="BF81" i="4"/>
  <c r="BE81" i="4"/>
  <c r="AZ81" i="4"/>
  <c r="AY81" i="4"/>
  <c r="AS81" i="4"/>
  <c r="AQ81" i="4"/>
  <c r="AO81" i="4"/>
  <c r="AT81" i="4" s="1"/>
  <c r="AN81" i="4"/>
  <c r="AM81" i="4"/>
  <c r="AH81" i="4"/>
  <c r="AG81" i="4"/>
  <c r="AB81" i="4"/>
  <c r="AA81" i="4"/>
  <c r="S81" i="4"/>
  <c r="V81" i="4" s="1"/>
  <c r="Q81" i="4"/>
  <c r="U81" i="4" s="1"/>
  <c r="M81" i="4"/>
  <c r="P81" i="4" s="1"/>
  <c r="K81" i="4"/>
  <c r="O81" i="4" s="1"/>
  <c r="DH80" i="4"/>
  <c r="DG80" i="4"/>
  <c r="DB80" i="4"/>
  <c r="DA80" i="4"/>
  <c r="CV80" i="4"/>
  <c r="CU80" i="4"/>
  <c r="CO80" i="4"/>
  <c r="CM80" i="4"/>
  <c r="CK80" i="4"/>
  <c r="CP80" i="4" s="1"/>
  <c r="CJ80" i="4"/>
  <c r="CI80" i="4"/>
  <c r="CD80" i="4"/>
  <c r="CC80" i="4"/>
  <c r="BX80" i="4"/>
  <c r="BW80" i="4"/>
  <c r="BO80" i="4"/>
  <c r="BR80" i="4" s="1"/>
  <c r="BM80" i="4"/>
  <c r="BQ80" i="4" s="1"/>
  <c r="BL80" i="4"/>
  <c r="BK80" i="4"/>
  <c r="BF80" i="4"/>
  <c r="BE80" i="4"/>
  <c r="AZ80" i="4"/>
  <c r="AY80" i="4"/>
  <c r="AS80" i="4"/>
  <c r="AQ80" i="4"/>
  <c r="AO80" i="4"/>
  <c r="AT80" i="4" s="1"/>
  <c r="AN80" i="4"/>
  <c r="AM80" i="4"/>
  <c r="AH80" i="4"/>
  <c r="AG80" i="4"/>
  <c r="AB80" i="4"/>
  <c r="AA80" i="4"/>
  <c r="S80" i="4"/>
  <c r="V80" i="4" s="1"/>
  <c r="Q80" i="4"/>
  <c r="U80" i="4" s="1"/>
  <c r="M80" i="4"/>
  <c r="P80" i="4" s="1"/>
  <c r="K80" i="4"/>
  <c r="O80" i="4" s="1"/>
  <c r="DH79" i="4"/>
  <c r="DG79" i="4"/>
  <c r="DB79" i="4"/>
  <c r="DA79" i="4"/>
  <c r="CV79" i="4"/>
  <c r="CU79" i="4"/>
  <c r="CO79" i="4"/>
  <c r="CM79" i="4"/>
  <c r="CK79" i="4"/>
  <c r="CP79" i="4" s="1"/>
  <c r="CJ79" i="4"/>
  <c r="CI79" i="4"/>
  <c r="CD79" i="4"/>
  <c r="CC79" i="4"/>
  <c r="BX79" i="4"/>
  <c r="BW79" i="4"/>
  <c r="BO79" i="4"/>
  <c r="BR79" i="4" s="1"/>
  <c r="BM79" i="4"/>
  <c r="BQ79" i="4" s="1"/>
  <c r="BL79" i="4"/>
  <c r="BK79" i="4"/>
  <c r="BF79" i="4"/>
  <c r="BE79" i="4"/>
  <c r="AZ79" i="4"/>
  <c r="AY79" i="4"/>
  <c r="AS79" i="4"/>
  <c r="AQ79" i="4"/>
  <c r="AO79" i="4"/>
  <c r="AT79" i="4" s="1"/>
  <c r="AN79" i="4"/>
  <c r="AM79" i="4"/>
  <c r="AH79" i="4"/>
  <c r="AG79" i="4"/>
  <c r="AB79" i="4"/>
  <c r="AA79" i="4"/>
  <c r="S79" i="4"/>
  <c r="V79" i="4" s="1"/>
  <c r="Q79" i="4"/>
  <c r="U79" i="4" s="1"/>
  <c r="M79" i="4"/>
  <c r="P79" i="4" s="1"/>
  <c r="K79" i="4"/>
  <c r="O79" i="4" s="1"/>
  <c r="DH78" i="4"/>
  <c r="DG78" i="4"/>
  <c r="DB78" i="4"/>
  <c r="DA78" i="4"/>
  <c r="CV78" i="4"/>
  <c r="CU78" i="4"/>
  <c r="CO78" i="4"/>
  <c r="CM78" i="4"/>
  <c r="CK78" i="4"/>
  <c r="CP78" i="4" s="1"/>
  <c r="CJ78" i="4"/>
  <c r="CI78" i="4"/>
  <c r="CD78" i="4"/>
  <c r="CC78" i="4"/>
  <c r="BX78" i="4"/>
  <c r="BW78" i="4"/>
  <c r="BO78" i="4"/>
  <c r="BR78" i="4" s="1"/>
  <c r="BM78" i="4"/>
  <c r="BQ78" i="4" s="1"/>
  <c r="BL78" i="4"/>
  <c r="BK78" i="4"/>
  <c r="BF78" i="4"/>
  <c r="BE78" i="4"/>
  <c r="AZ78" i="4"/>
  <c r="AY78" i="4"/>
  <c r="AS78" i="4"/>
  <c r="AQ78" i="4"/>
  <c r="AO78" i="4"/>
  <c r="AT78" i="4" s="1"/>
  <c r="AN78" i="4"/>
  <c r="AM78" i="4"/>
  <c r="AH78" i="4"/>
  <c r="AG78" i="4"/>
  <c r="AB78" i="4"/>
  <c r="AA78" i="4"/>
  <c r="S78" i="4"/>
  <c r="V78" i="4" s="1"/>
  <c r="Q78" i="4"/>
  <c r="U78" i="4" s="1"/>
  <c r="M78" i="4"/>
  <c r="P78" i="4" s="1"/>
  <c r="K78" i="4"/>
  <c r="O78" i="4" s="1"/>
  <c r="DH77" i="4"/>
  <c r="DG77" i="4"/>
  <c r="DB77" i="4"/>
  <c r="DA77" i="4"/>
  <c r="CV77" i="4"/>
  <c r="CU77" i="4"/>
  <c r="CO77" i="4"/>
  <c r="CM77" i="4"/>
  <c r="CK77" i="4"/>
  <c r="CP77" i="4" s="1"/>
  <c r="CJ77" i="4"/>
  <c r="CI77" i="4"/>
  <c r="CD77" i="4"/>
  <c r="CC77" i="4"/>
  <c r="BX77" i="4"/>
  <c r="BW77" i="4"/>
  <c r="BO77" i="4"/>
  <c r="BR77" i="4" s="1"/>
  <c r="BM77" i="4"/>
  <c r="BQ77" i="4" s="1"/>
  <c r="BL77" i="4"/>
  <c r="BK77" i="4"/>
  <c r="BF77" i="4"/>
  <c r="BE77" i="4"/>
  <c r="AZ77" i="4"/>
  <c r="AY77" i="4"/>
  <c r="AS77" i="4"/>
  <c r="AQ77" i="4"/>
  <c r="AO77" i="4"/>
  <c r="AT77" i="4" s="1"/>
  <c r="AN77" i="4"/>
  <c r="AM77" i="4"/>
  <c r="AH77" i="4"/>
  <c r="AG77" i="4"/>
  <c r="AB77" i="4"/>
  <c r="AA77" i="4"/>
  <c r="S77" i="4"/>
  <c r="V77" i="4" s="1"/>
  <c r="Q77" i="4"/>
  <c r="U77" i="4" s="1"/>
  <c r="M77" i="4"/>
  <c r="P77" i="4" s="1"/>
  <c r="K77" i="4"/>
  <c r="O77" i="4" s="1"/>
  <c r="DH76" i="4"/>
  <c r="DG76" i="4"/>
  <c r="DB76" i="4"/>
  <c r="DA76" i="4"/>
  <c r="CV76" i="4"/>
  <c r="CU76" i="4"/>
  <c r="CO76" i="4"/>
  <c r="CM76" i="4"/>
  <c r="CK76" i="4"/>
  <c r="CP76" i="4" s="1"/>
  <c r="CJ76" i="4"/>
  <c r="CI76" i="4"/>
  <c r="CD76" i="4"/>
  <c r="CC76" i="4"/>
  <c r="BX76" i="4"/>
  <c r="BW76" i="4"/>
  <c r="BO76" i="4"/>
  <c r="BR76" i="4" s="1"/>
  <c r="BM76" i="4"/>
  <c r="BQ76" i="4" s="1"/>
  <c r="BL76" i="4"/>
  <c r="BK76" i="4"/>
  <c r="BF76" i="4"/>
  <c r="BE76" i="4"/>
  <c r="AZ76" i="4"/>
  <c r="AY76" i="4"/>
  <c r="AS76" i="4"/>
  <c r="AQ76" i="4"/>
  <c r="AO76" i="4"/>
  <c r="AT76" i="4" s="1"/>
  <c r="AN76" i="4"/>
  <c r="AM76" i="4"/>
  <c r="AH76" i="4"/>
  <c r="AG76" i="4"/>
  <c r="AB76" i="4"/>
  <c r="AA76" i="4"/>
  <c r="S76" i="4"/>
  <c r="V76" i="4" s="1"/>
  <c r="Q76" i="4"/>
  <c r="U76" i="4" s="1"/>
  <c r="M76" i="4"/>
  <c r="P76" i="4" s="1"/>
  <c r="K76" i="4"/>
  <c r="O76" i="4" s="1"/>
  <c r="DH75" i="4"/>
  <c r="DG75" i="4"/>
  <c r="DB75" i="4"/>
  <c r="DA75" i="4"/>
  <c r="CV75" i="4"/>
  <c r="CU75" i="4"/>
  <c r="CO75" i="4"/>
  <c r="CM75" i="4"/>
  <c r="CK75" i="4"/>
  <c r="CP75" i="4" s="1"/>
  <c r="CJ75" i="4"/>
  <c r="CI75" i="4"/>
  <c r="CD75" i="4"/>
  <c r="CC75" i="4"/>
  <c r="BX75" i="4"/>
  <c r="BW75" i="4"/>
  <c r="BO75" i="4"/>
  <c r="BR75" i="4" s="1"/>
  <c r="BM75" i="4"/>
  <c r="BQ75" i="4" s="1"/>
  <c r="BL75" i="4"/>
  <c r="BK75" i="4"/>
  <c r="BF75" i="4"/>
  <c r="BE75" i="4"/>
  <c r="AZ75" i="4"/>
  <c r="AY75" i="4"/>
  <c r="AS75" i="4"/>
  <c r="AQ75" i="4"/>
  <c r="AO75" i="4"/>
  <c r="AT75" i="4" s="1"/>
  <c r="AN75" i="4"/>
  <c r="AM75" i="4"/>
  <c r="AH75" i="4"/>
  <c r="AG75" i="4"/>
  <c r="AB75" i="4"/>
  <c r="AA75" i="4"/>
  <c r="S75" i="4"/>
  <c r="V75" i="4" s="1"/>
  <c r="Q75" i="4"/>
  <c r="U75" i="4" s="1"/>
  <c r="M75" i="4"/>
  <c r="P75" i="4" s="1"/>
  <c r="K75" i="4"/>
  <c r="O75" i="4" s="1"/>
  <c r="DH74" i="4"/>
  <c r="DG74" i="4"/>
  <c r="DB74" i="4"/>
  <c r="DA74" i="4"/>
  <c r="CV74" i="4"/>
  <c r="CU74" i="4"/>
  <c r="CO74" i="4"/>
  <c r="CM74" i="4"/>
  <c r="CK74" i="4"/>
  <c r="CP74" i="4" s="1"/>
  <c r="CJ74" i="4"/>
  <c r="CI74" i="4"/>
  <c r="CD74" i="4"/>
  <c r="CC74" i="4"/>
  <c r="BX74" i="4"/>
  <c r="BW74" i="4"/>
  <c r="BO74" i="4"/>
  <c r="BR74" i="4" s="1"/>
  <c r="BM74" i="4"/>
  <c r="BQ74" i="4" s="1"/>
  <c r="BL74" i="4"/>
  <c r="BK74" i="4"/>
  <c r="BF74" i="4"/>
  <c r="BE74" i="4"/>
  <c r="AZ74" i="4"/>
  <c r="AY74" i="4"/>
  <c r="AS74" i="4"/>
  <c r="AQ74" i="4"/>
  <c r="AO74" i="4"/>
  <c r="AT74" i="4" s="1"/>
  <c r="AN74" i="4"/>
  <c r="AM74" i="4"/>
  <c r="AH74" i="4"/>
  <c r="AG74" i="4"/>
  <c r="AB74" i="4"/>
  <c r="AA74" i="4"/>
  <c r="S74" i="4"/>
  <c r="V74" i="4" s="1"/>
  <c r="Q74" i="4"/>
  <c r="U74" i="4" s="1"/>
  <c r="M74" i="4"/>
  <c r="P74" i="4" s="1"/>
  <c r="K74" i="4"/>
  <c r="O74" i="4" s="1"/>
  <c r="DH73" i="4"/>
  <c r="DG73" i="4"/>
  <c r="DB73" i="4"/>
  <c r="DA73" i="4"/>
  <c r="CV73" i="4"/>
  <c r="CU73" i="4"/>
  <c r="CO73" i="4"/>
  <c r="CM73" i="4"/>
  <c r="CK73" i="4"/>
  <c r="CP73" i="4" s="1"/>
  <c r="CJ73" i="4"/>
  <c r="CI73" i="4"/>
  <c r="CD73" i="4"/>
  <c r="CC73" i="4"/>
  <c r="BX73" i="4"/>
  <c r="BW73" i="4"/>
  <c r="BO73" i="4"/>
  <c r="BR73" i="4" s="1"/>
  <c r="BM73" i="4"/>
  <c r="BQ73" i="4" s="1"/>
  <c r="BL73" i="4"/>
  <c r="BK73" i="4"/>
  <c r="BF73" i="4"/>
  <c r="BE73" i="4"/>
  <c r="AZ73" i="4"/>
  <c r="AY73" i="4"/>
  <c r="AS73" i="4"/>
  <c r="AQ73" i="4"/>
  <c r="AO73" i="4"/>
  <c r="AT73" i="4" s="1"/>
  <c r="AN73" i="4"/>
  <c r="AM73" i="4"/>
  <c r="AH73" i="4"/>
  <c r="AG73" i="4"/>
  <c r="AB73" i="4"/>
  <c r="AA73" i="4"/>
  <c r="S73" i="4"/>
  <c r="V73" i="4" s="1"/>
  <c r="Q73" i="4"/>
  <c r="U73" i="4" s="1"/>
  <c r="M73" i="4"/>
  <c r="P73" i="4" s="1"/>
  <c r="K73" i="4"/>
  <c r="O73" i="4" s="1"/>
  <c r="DH72" i="4"/>
  <c r="DG72" i="4"/>
  <c r="DB72" i="4"/>
  <c r="DA72" i="4"/>
  <c r="CV72" i="4"/>
  <c r="CU72" i="4"/>
  <c r="CO72" i="4"/>
  <c r="CM72" i="4"/>
  <c r="CK72" i="4"/>
  <c r="CP72" i="4" s="1"/>
  <c r="CJ72" i="4"/>
  <c r="CI72" i="4"/>
  <c r="CD72" i="4"/>
  <c r="CC72" i="4"/>
  <c r="BX72" i="4"/>
  <c r="BW72" i="4"/>
  <c r="BO72" i="4"/>
  <c r="BR72" i="4" s="1"/>
  <c r="BM72" i="4"/>
  <c r="BQ72" i="4" s="1"/>
  <c r="BL72" i="4"/>
  <c r="BK72" i="4"/>
  <c r="BF72" i="4"/>
  <c r="BE72" i="4"/>
  <c r="AZ72" i="4"/>
  <c r="AY72" i="4"/>
  <c r="AS72" i="4"/>
  <c r="AQ72" i="4"/>
  <c r="AO72" i="4"/>
  <c r="AT72" i="4" s="1"/>
  <c r="AN72" i="4"/>
  <c r="AM72" i="4"/>
  <c r="AH72" i="4"/>
  <c r="AG72" i="4"/>
  <c r="AB72" i="4"/>
  <c r="AA72" i="4"/>
  <c r="S72" i="4"/>
  <c r="V72" i="4" s="1"/>
  <c r="Q72" i="4"/>
  <c r="U72" i="4" s="1"/>
  <c r="M72" i="4"/>
  <c r="P72" i="4" s="1"/>
  <c r="K72" i="4"/>
  <c r="O72" i="4" s="1"/>
  <c r="DH71" i="4"/>
  <c r="DG71" i="4"/>
  <c r="DB71" i="4"/>
  <c r="DA71" i="4"/>
  <c r="CV71" i="4"/>
  <c r="CU71" i="4"/>
  <c r="CO71" i="4"/>
  <c r="CM71" i="4"/>
  <c r="CK71" i="4"/>
  <c r="CP71" i="4" s="1"/>
  <c r="CJ71" i="4"/>
  <c r="CI71" i="4"/>
  <c r="CD71" i="4"/>
  <c r="CC71" i="4"/>
  <c r="BX71" i="4"/>
  <c r="BW71" i="4"/>
  <c r="BO71" i="4"/>
  <c r="BR71" i="4" s="1"/>
  <c r="BM71" i="4"/>
  <c r="BQ71" i="4" s="1"/>
  <c r="BL71" i="4"/>
  <c r="BK71" i="4"/>
  <c r="BF71" i="4"/>
  <c r="BE71" i="4"/>
  <c r="AZ71" i="4"/>
  <c r="AY71" i="4"/>
  <c r="AS71" i="4"/>
  <c r="AQ71" i="4"/>
  <c r="AO71" i="4"/>
  <c r="AT71" i="4" s="1"/>
  <c r="AN71" i="4"/>
  <c r="AM71" i="4"/>
  <c r="AH71" i="4"/>
  <c r="AG71" i="4"/>
  <c r="AB71" i="4"/>
  <c r="AA71" i="4"/>
  <c r="S71" i="4"/>
  <c r="V71" i="4" s="1"/>
  <c r="Q71" i="4"/>
  <c r="U71" i="4" s="1"/>
  <c r="M71" i="4"/>
  <c r="P71" i="4" s="1"/>
  <c r="K71" i="4"/>
  <c r="O71" i="4" s="1"/>
  <c r="DH70" i="4"/>
  <c r="DG70" i="4"/>
  <c r="DB70" i="4"/>
  <c r="DA70" i="4"/>
  <c r="CV70" i="4"/>
  <c r="CU70" i="4"/>
  <c r="CO70" i="4"/>
  <c r="CM70" i="4"/>
  <c r="CK70" i="4"/>
  <c r="CP70" i="4" s="1"/>
  <c r="CJ70" i="4"/>
  <c r="CI70" i="4"/>
  <c r="CD70" i="4"/>
  <c r="CC70" i="4"/>
  <c r="BX70" i="4"/>
  <c r="BW70" i="4"/>
  <c r="BO70" i="4"/>
  <c r="BR70" i="4" s="1"/>
  <c r="BM70" i="4"/>
  <c r="BQ70" i="4" s="1"/>
  <c r="BL70" i="4"/>
  <c r="BK70" i="4"/>
  <c r="BF70" i="4"/>
  <c r="BE70" i="4"/>
  <c r="AZ70" i="4"/>
  <c r="AY70" i="4"/>
  <c r="AS70" i="4"/>
  <c r="AQ70" i="4"/>
  <c r="AO70" i="4"/>
  <c r="AT70" i="4" s="1"/>
  <c r="AN70" i="4"/>
  <c r="AM70" i="4"/>
  <c r="AH70" i="4"/>
  <c r="AG70" i="4"/>
  <c r="AB70" i="4"/>
  <c r="AA70" i="4"/>
  <c r="S70" i="4"/>
  <c r="V70" i="4" s="1"/>
  <c r="Q70" i="4"/>
  <c r="U70" i="4" s="1"/>
  <c r="M70" i="4"/>
  <c r="P70" i="4" s="1"/>
  <c r="K70" i="4"/>
  <c r="O70" i="4" s="1"/>
  <c r="DE69" i="4"/>
  <c r="DH69" i="4" s="1"/>
  <c r="DC69" i="4"/>
  <c r="DG69" i="4" s="1"/>
  <c r="CY69" i="4"/>
  <c r="DB69" i="4" s="1"/>
  <c r="CW69" i="4"/>
  <c r="DA69" i="4" s="1"/>
  <c r="CS69" i="4"/>
  <c r="CV69" i="4" s="1"/>
  <c r="CQ69" i="4"/>
  <c r="CU69" i="4" s="1"/>
  <c r="CM69" i="4"/>
  <c r="CP69" i="4" s="1"/>
  <c r="CK69" i="4"/>
  <c r="CO69" i="4" s="1"/>
  <c r="CG69" i="4"/>
  <c r="CJ69" i="4" s="1"/>
  <c r="CE69" i="4"/>
  <c r="CI69" i="4" s="1"/>
  <c r="CA69" i="4"/>
  <c r="CD69" i="4" s="1"/>
  <c r="BY69" i="4"/>
  <c r="CC69" i="4" s="1"/>
  <c r="BU69" i="4"/>
  <c r="BX69" i="4" s="1"/>
  <c r="BS69" i="4"/>
  <c r="BW69" i="4" s="1"/>
  <c r="BO69" i="4"/>
  <c r="BR69" i="4" s="1"/>
  <c r="BM69" i="4"/>
  <c r="BQ69" i="4" s="1"/>
  <c r="BI69" i="4"/>
  <c r="BL69" i="4" s="1"/>
  <c r="BG69" i="4"/>
  <c r="BK69" i="4" s="1"/>
  <c r="BC69" i="4"/>
  <c r="BF69" i="4" s="1"/>
  <c r="BA69" i="4"/>
  <c r="BE69" i="4" s="1"/>
  <c r="AW69" i="4"/>
  <c r="AZ69" i="4" s="1"/>
  <c r="AU69" i="4"/>
  <c r="AY69" i="4" s="1"/>
  <c r="AQ69" i="4"/>
  <c r="AT69" i="4" s="1"/>
  <c r="AO69" i="4"/>
  <c r="AS69" i="4" s="1"/>
  <c r="AK69" i="4"/>
  <c r="AN69" i="4" s="1"/>
  <c r="AI69" i="4"/>
  <c r="AM69" i="4" s="1"/>
  <c r="AE69" i="4"/>
  <c r="AH69" i="4" s="1"/>
  <c r="AC69" i="4"/>
  <c r="AG69" i="4" s="1"/>
  <c r="Y69" i="4"/>
  <c r="AB69" i="4" s="1"/>
  <c r="W69" i="4"/>
  <c r="AA69" i="4" s="1"/>
  <c r="S69" i="4"/>
  <c r="V69" i="4" s="1"/>
  <c r="Q69" i="4"/>
  <c r="U69" i="4" s="1"/>
  <c r="M69" i="4"/>
  <c r="P69" i="4" s="1"/>
  <c r="K69" i="4"/>
  <c r="O69" i="4" s="1"/>
  <c r="DH68" i="4"/>
  <c r="DG68" i="4"/>
  <c r="DB68" i="4"/>
  <c r="DA68" i="4"/>
  <c r="CV68" i="4"/>
  <c r="CU68" i="4"/>
  <c r="CO68" i="4"/>
  <c r="CM68" i="4"/>
  <c r="CK68" i="4"/>
  <c r="CP68" i="4" s="1"/>
  <c r="CJ68" i="4"/>
  <c r="CI68" i="4"/>
  <c r="CD68" i="4"/>
  <c r="CC68" i="4"/>
  <c r="BX68" i="4"/>
  <c r="BW68" i="4"/>
  <c r="BO68" i="4"/>
  <c r="BR68" i="4" s="1"/>
  <c r="BM68" i="4"/>
  <c r="BQ68" i="4" s="1"/>
  <c r="BL68" i="4"/>
  <c r="BK68" i="4"/>
  <c r="BF68" i="4"/>
  <c r="BE68" i="4"/>
  <c r="AZ68" i="4"/>
  <c r="AY68" i="4"/>
  <c r="AS68" i="4"/>
  <c r="AQ68" i="4"/>
  <c r="AO68" i="4"/>
  <c r="AT68" i="4" s="1"/>
  <c r="AN68" i="4"/>
  <c r="AM68" i="4"/>
  <c r="AH68" i="4"/>
  <c r="AG68" i="4"/>
  <c r="AB68" i="4"/>
  <c r="AA68" i="4"/>
  <c r="S68" i="4"/>
  <c r="V68" i="4" s="1"/>
  <c r="Q68" i="4"/>
  <c r="U68" i="4" s="1"/>
  <c r="M68" i="4"/>
  <c r="P68" i="4" s="1"/>
  <c r="K68" i="4"/>
  <c r="O68" i="4" s="1"/>
  <c r="DH67" i="4"/>
  <c r="DG67" i="4"/>
  <c r="DB67" i="4"/>
  <c r="DA67" i="4"/>
  <c r="CV67" i="4"/>
  <c r="CU67" i="4"/>
  <c r="CO67" i="4"/>
  <c r="CM67" i="4"/>
  <c r="CK67" i="4"/>
  <c r="CP67" i="4" s="1"/>
  <c r="CJ67" i="4"/>
  <c r="CI67" i="4"/>
  <c r="CD67" i="4"/>
  <c r="CC67" i="4"/>
  <c r="BX67" i="4"/>
  <c r="BW67" i="4"/>
  <c r="BO67" i="4"/>
  <c r="BR67" i="4" s="1"/>
  <c r="BM67" i="4"/>
  <c r="BQ67" i="4" s="1"/>
  <c r="BL67" i="4"/>
  <c r="BK67" i="4"/>
  <c r="BF67" i="4"/>
  <c r="BE67" i="4"/>
  <c r="AZ67" i="4"/>
  <c r="AY67" i="4"/>
  <c r="AS67" i="4"/>
  <c r="AQ67" i="4"/>
  <c r="AO67" i="4"/>
  <c r="AT67" i="4" s="1"/>
  <c r="AN67" i="4"/>
  <c r="AM67" i="4"/>
  <c r="AH67" i="4"/>
  <c r="AG67" i="4"/>
  <c r="AB67" i="4"/>
  <c r="AA67" i="4"/>
  <c r="S67" i="4"/>
  <c r="V67" i="4" s="1"/>
  <c r="Q67" i="4"/>
  <c r="U67" i="4" s="1"/>
  <c r="M67" i="4"/>
  <c r="P67" i="4" s="1"/>
  <c r="K67" i="4"/>
  <c r="O67" i="4" s="1"/>
  <c r="DH66" i="4"/>
  <c r="DG66" i="4"/>
  <c r="DB66" i="4"/>
  <c r="DA66" i="4"/>
  <c r="CV66" i="4"/>
  <c r="CU66" i="4"/>
  <c r="CO66" i="4"/>
  <c r="CM66" i="4"/>
  <c r="CK66" i="4"/>
  <c r="CP66" i="4" s="1"/>
  <c r="CJ66" i="4"/>
  <c r="CI66" i="4"/>
  <c r="CD66" i="4"/>
  <c r="CC66" i="4"/>
  <c r="BX66" i="4"/>
  <c r="BW66" i="4"/>
  <c r="BO66" i="4"/>
  <c r="BR66" i="4" s="1"/>
  <c r="BM66" i="4"/>
  <c r="BQ66" i="4" s="1"/>
  <c r="BL66" i="4"/>
  <c r="BK66" i="4"/>
  <c r="BF66" i="4"/>
  <c r="BE66" i="4"/>
  <c r="AZ66" i="4"/>
  <c r="AY66" i="4"/>
  <c r="AS66" i="4"/>
  <c r="AQ66" i="4"/>
  <c r="AO66" i="4"/>
  <c r="AT66" i="4" s="1"/>
  <c r="AN66" i="4"/>
  <c r="AM66" i="4"/>
  <c r="AH66" i="4"/>
  <c r="AG66" i="4"/>
  <c r="AB66" i="4"/>
  <c r="AA66" i="4"/>
  <c r="S66" i="4"/>
  <c r="V66" i="4" s="1"/>
  <c r="Q66" i="4"/>
  <c r="U66" i="4" s="1"/>
  <c r="M66" i="4"/>
  <c r="P66" i="4" s="1"/>
  <c r="K66" i="4"/>
  <c r="O66" i="4" s="1"/>
  <c r="DH64" i="4"/>
  <c r="DG64" i="4"/>
  <c r="DB64" i="4"/>
  <c r="DA64" i="4"/>
  <c r="CV64" i="4"/>
  <c r="CU64" i="4"/>
  <c r="CO64" i="4"/>
  <c r="CM64" i="4"/>
  <c r="CK64" i="4"/>
  <c r="CP64" i="4" s="1"/>
  <c r="CJ64" i="4"/>
  <c r="CI64" i="4"/>
  <c r="CD64" i="4"/>
  <c r="CC64" i="4"/>
  <c r="BX64" i="4"/>
  <c r="BW64" i="4"/>
  <c r="BO64" i="4"/>
  <c r="BR64" i="4" s="1"/>
  <c r="BM64" i="4"/>
  <c r="BQ64" i="4" s="1"/>
  <c r="BL64" i="4"/>
  <c r="BK64" i="4"/>
  <c r="BF64" i="4"/>
  <c r="BE64" i="4"/>
  <c r="AZ64" i="4"/>
  <c r="AY64" i="4"/>
  <c r="AS64" i="4"/>
  <c r="AQ64" i="4"/>
  <c r="AO64" i="4"/>
  <c r="AT64" i="4" s="1"/>
  <c r="AN64" i="4"/>
  <c r="AM64" i="4"/>
  <c r="AH64" i="4"/>
  <c r="AG64" i="4"/>
  <c r="AB64" i="4"/>
  <c r="AA64" i="4"/>
  <c r="S64" i="4"/>
  <c r="V64" i="4" s="1"/>
  <c r="Q64" i="4"/>
  <c r="U64" i="4" s="1"/>
  <c r="M64" i="4"/>
  <c r="P64" i="4" s="1"/>
  <c r="K64" i="4"/>
  <c r="O64" i="4" s="1"/>
  <c r="DE63" i="4"/>
  <c r="DH63" i="4" s="1"/>
  <c r="DC63" i="4"/>
  <c r="DG63" i="4" s="1"/>
  <c r="CY63" i="4"/>
  <c r="DB63" i="4" s="1"/>
  <c r="CW63" i="4"/>
  <c r="DA63" i="4" s="1"/>
  <c r="CS63" i="4"/>
  <c r="CV63" i="4" s="1"/>
  <c r="CQ63" i="4"/>
  <c r="CU63" i="4" s="1"/>
  <c r="CM63" i="4"/>
  <c r="CP63" i="4" s="1"/>
  <c r="CK63" i="4"/>
  <c r="CO63" i="4" s="1"/>
  <c r="CG63" i="4"/>
  <c r="CJ63" i="4" s="1"/>
  <c r="CE63" i="4"/>
  <c r="CI63" i="4" s="1"/>
  <c r="CA63" i="4"/>
  <c r="CD63" i="4" s="1"/>
  <c r="BY63" i="4"/>
  <c r="CC63" i="4" s="1"/>
  <c r="BU63" i="4"/>
  <c r="BX63" i="4" s="1"/>
  <c r="BS63" i="4"/>
  <c r="BW63" i="4" s="1"/>
  <c r="BO63" i="4"/>
  <c r="BR63" i="4" s="1"/>
  <c r="BM63" i="4"/>
  <c r="BQ63" i="4" s="1"/>
  <c r="BI63" i="4"/>
  <c r="BL63" i="4" s="1"/>
  <c r="BG63" i="4"/>
  <c r="BK63" i="4" s="1"/>
  <c r="BC63" i="4"/>
  <c r="BF63" i="4" s="1"/>
  <c r="BA63" i="4"/>
  <c r="BE63" i="4" s="1"/>
  <c r="AW63" i="4"/>
  <c r="AZ63" i="4" s="1"/>
  <c r="AU63" i="4"/>
  <c r="AY63" i="4" s="1"/>
  <c r="AQ63" i="4"/>
  <c r="AT63" i="4" s="1"/>
  <c r="AO63" i="4"/>
  <c r="AS63" i="4" s="1"/>
  <c r="AK63" i="4"/>
  <c r="AN63" i="4" s="1"/>
  <c r="AI63" i="4"/>
  <c r="AM63" i="4" s="1"/>
  <c r="AE63" i="4"/>
  <c r="AH63" i="4" s="1"/>
  <c r="AC63" i="4"/>
  <c r="AG63" i="4" s="1"/>
  <c r="Y63" i="4"/>
  <c r="AB63" i="4" s="1"/>
  <c r="W63" i="4"/>
  <c r="AA63" i="4" s="1"/>
  <c r="S63" i="4"/>
  <c r="V63" i="4" s="1"/>
  <c r="Q63" i="4"/>
  <c r="U63" i="4" s="1"/>
  <c r="M63" i="4"/>
  <c r="P63" i="4" s="1"/>
  <c r="K63" i="4"/>
  <c r="O63" i="4" s="1"/>
  <c r="DH62" i="4"/>
  <c r="DG62" i="4"/>
  <c r="DB62" i="4"/>
  <c r="DA62" i="4"/>
  <c r="CV62" i="4"/>
  <c r="CU62" i="4"/>
  <c r="CO62" i="4"/>
  <c r="CM62" i="4"/>
  <c r="CK62" i="4"/>
  <c r="CP62" i="4" s="1"/>
  <c r="CJ62" i="4"/>
  <c r="CI62" i="4"/>
  <c r="CD62" i="4"/>
  <c r="CC62" i="4"/>
  <c r="BX62" i="4"/>
  <c r="BW62" i="4"/>
  <c r="BO62" i="4"/>
  <c r="BR62" i="4" s="1"/>
  <c r="BM62" i="4"/>
  <c r="BQ62" i="4" s="1"/>
  <c r="BL62" i="4"/>
  <c r="BK62" i="4"/>
  <c r="BF62" i="4"/>
  <c r="BE62" i="4"/>
  <c r="AZ62" i="4"/>
  <c r="AY62" i="4"/>
  <c r="AS62" i="4"/>
  <c r="AQ62" i="4"/>
  <c r="AO62" i="4"/>
  <c r="AT62" i="4" s="1"/>
  <c r="AN62" i="4"/>
  <c r="AM62" i="4"/>
  <c r="AH62" i="4"/>
  <c r="AG62" i="4"/>
  <c r="AB62" i="4"/>
  <c r="AA62" i="4"/>
  <c r="S62" i="4"/>
  <c r="V62" i="4" s="1"/>
  <c r="Q62" i="4"/>
  <c r="U62" i="4" s="1"/>
  <c r="M62" i="4"/>
  <c r="P62" i="4" s="1"/>
  <c r="K62" i="4"/>
  <c r="O62" i="4" s="1"/>
  <c r="DH61" i="4"/>
  <c r="DG61" i="4"/>
  <c r="DB61" i="4"/>
  <c r="DA61" i="4"/>
  <c r="CV61" i="4"/>
  <c r="CU61" i="4"/>
  <c r="CO61" i="4"/>
  <c r="CM61" i="4"/>
  <c r="CK61" i="4"/>
  <c r="CP61" i="4" s="1"/>
  <c r="CJ61" i="4"/>
  <c r="CI61" i="4"/>
  <c r="CD61" i="4"/>
  <c r="CC61" i="4"/>
  <c r="BX61" i="4"/>
  <c r="BW61" i="4"/>
  <c r="BO61" i="4"/>
  <c r="BR61" i="4" s="1"/>
  <c r="BM61" i="4"/>
  <c r="BQ61" i="4" s="1"/>
  <c r="BL61" i="4"/>
  <c r="BK61" i="4"/>
  <c r="BF61" i="4"/>
  <c r="BE61" i="4"/>
  <c r="AZ61" i="4"/>
  <c r="AY61" i="4"/>
  <c r="AS61" i="4"/>
  <c r="AQ61" i="4"/>
  <c r="AO61" i="4"/>
  <c r="AT61" i="4" s="1"/>
  <c r="AN61" i="4"/>
  <c r="AM61" i="4"/>
  <c r="AH61" i="4"/>
  <c r="AG61" i="4"/>
  <c r="AB61" i="4"/>
  <c r="AA61" i="4"/>
  <c r="S61" i="4"/>
  <c r="V61" i="4" s="1"/>
  <c r="Q61" i="4"/>
  <c r="U61" i="4" s="1"/>
  <c r="M61" i="4"/>
  <c r="P61" i="4" s="1"/>
  <c r="K61" i="4"/>
  <c r="O61" i="4" s="1"/>
  <c r="DH60" i="4"/>
  <c r="DG60" i="4"/>
  <c r="DB60" i="4"/>
  <c r="DA60" i="4"/>
  <c r="CV60" i="4"/>
  <c r="CU60" i="4"/>
  <c r="CO60" i="4"/>
  <c r="CM60" i="4"/>
  <c r="CK60" i="4"/>
  <c r="CP60" i="4" s="1"/>
  <c r="CJ60" i="4"/>
  <c r="CI60" i="4"/>
  <c r="CD60" i="4"/>
  <c r="CC60" i="4"/>
  <c r="BX60" i="4"/>
  <c r="BW60" i="4"/>
  <c r="BO60" i="4"/>
  <c r="BR60" i="4" s="1"/>
  <c r="BM60" i="4"/>
  <c r="BQ60" i="4" s="1"/>
  <c r="BL60" i="4"/>
  <c r="BK60" i="4"/>
  <c r="BF60" i="4"/>
  <c r="BE60" i="4"/>
  <c r="AZ60" i="4"/>
  <c r="AY60" i="4"/>
  <c r="AS60" i="4"/>
  <c r="AQ60" i="4"/>
  <c r="AO60" i="4"/>
  <c r="AT60" i="4" s="1"/>
  <c r="AN60" i="4"/>
  <c r="AM60" i="4"/>
  <c r="AH60" i="4"/>
  <c r="AG60" i="4"/>
  <c r="AB60" i="4"/>
  <c r="AA60" i="4"/>
  <c r="S60" i="4"/>
  <c r="V60" i="4" s="1"/>
  <c r="Q60" i="4"/>
  <c r="U60" i="4" s="1"/>
  <c r="M60" i="4"/>
  <c r="P60" i="4" s="1"/>
  <c r="K60" i="4"/>
  <c r="O60" i="4" s="1"/>
  <c r="DH59" i="4"/>
  <c r="DG59" i="4"/>
  <c r="DB59" i="4"/>
  <c r="DA59" i="4"/>
  <c r="CV59" i="4"/>
  <c r="CU59" i="4"/>
  <c r="CO59" i="4"/>
  <c r="CM59" i="4"/>
  <c r="CK59" i="4"/>
  <c r="CP59" i="4" s="1"/>
  <c r="CJ59" i="4"/>
  <c r="CI59" i="4"/>
  <c r="CD59" i="4"/>
  <c r="CC59" i="4"/>
  <c r="BX59" i="4"/>
  <c r="BW59" i="4"/>
  <c r="BO59" i="4"/>
  <c r="BR59" i="4" s="1"/>
  <c r="BM59" i="4"/>
  <c r="BQ59" i="4" s="1"/>
  <c r="BL59" i="4"/>
  <c r="BK59" i="4"/>
  <c r="BF59" i="4"/>
  <c r="BE59" i="4"/>
  <c r="AZ59" i="4"/>
  <c r="AY59" i="4"/>
  <c r="AS59" i="4"/>
  <c r="AQ59" i="4"/>
  <c r="AO59" i="4"/>
  <c r="AT59" i="4" s="1"/>
  <c r="AN59" i="4"/>
  <c r="AM59" i="4"/>
  <c r="AH59" i="4"/>
  <c r="AG59" i="4"/>
  <c r="AB59" i="4"/>
  <c r="AA59" i="4"/>
  <c r="S59" i="4"/>
  <c r="V59" i="4" s="1"/>
  <c r="Q59" i="4"/>
  <c r="U59" i="4" s="1"/>
  <c r="M59" i="4"/>
  <c r="P59" i="4" s="1"/>
  <c r="K59" i="4"/>
  <c r="O59" i="4" s="1"/>
  <c r="DH58" i="4"/>
  <c r="DG58" i="4"/>
  <c r="DB58" i="4"/>
  <c r="DA58" i="4"/>
  <c r="CV58" i="4"/>
  <c r="CU58" i="4"/>
  <c r="CO58" i="4"/>
  <c r="CM58" i="4"/>
  <c r="CK58" i="4"/>
  <c r="CP58" i="4" s="1"/>
  <c r="CJ58" i="4"/>
  <c r="CI58" i="4"/>
  <c r="CD58" i="4"/>
  <c r="CC58" i="4"/>
  <c r="BX58" i="4"/>
  <c r="BW58" i="4"/>
  <c r="BO58" i="4"/>
  <c r="BR58" i="4" s="1"/>
  <c r="BM58" i="4"/>
  <c r="BQ58" i="4" s="1"/>
  <c r="BL58" i="4"/>
  <c r="BK58" i="4"/>
  <c r="BF58" i="4"/>
  <c r="BE58" i="4"/>
  <c r="AZ58" i="4"/>
  <c r="AY58" i="4"/>
  <c r="AS58" i="4"/>
  <c r="AQ58" i="4"/>
  <c r="AO58" i="4"/>
  <c r="AT58" i="4" s="1"/>
  <c r="AN58" i="4"/>
  <c r="AM58" i="4"/>
  <c r="AH58" i="4"/>
  <c r="AG58" i="4"/>
  <c r="AB58" i="4"/>
  <c r="AA58" i="4"/>
  <c r="S58" i="4"/>
  <c r="V58" i="4" s="1"/>
  <c r="Q58" i="4"/>
  <c r="U58" i="4" s="1"/>
  <c r="M58" i="4"/>
  <c r="P58" i="4" s="1"/>
  <c r="K58" i="4"/>
  <c r="O58" i="4" s="1"/>
  <c r="DH57" i="4"/>
  <c r="DG57" i="4"/>
  <c r="DB57" i="4"/>
  <c r="DA57" i="4"/>
  <c r="CV57" i="4"/>
  <c r="CU57" i="4"/>
  <c r="CO57" i="4"/>
  <c r="CM57" i="4"/>
  <c r="CK57" i="4"/>
  <c r="CP57" i="4" s="1"/>
  <c r="CJ57" i="4"/>
  <c r="CI57" i="4"/>
  <c r="CD57" i="4"/>
  <c r="CC57" i="4"/>
  <c r="BX57" i="4"/>
  <c r="BW57" i="4"/>
  <c r="BO57" i="4"/>
  <c r="BR57" i="4" s="1"/>
  <c r="BM57" i="4"/>
  <c r="BQ57" i="4" s="1"/>
  <c r="BL57" i="4"/>
  <c r="BK57" i="4"/>
  <c r="BF57" i="4"/>
  <c r="BE57" i="4"/>
  <c r="AZ57" i="4"/>
  <c r="AY57" i="4"/>
  <c r="AS57" i="4"/>
  <c r="AQ57" i="4"/>
  <c r="AO57" i="4"/>
  <c r="AT57" i="4" s="1"/>
  <c r="AN57" i="4"/>
  <c r="AM57" i="4"/>
  <c r="AH57" i="4"/>
  <c r="AG57" i="4"/>
  <c r="AB57" i="4"/>
  <c r="AA57" i="4"/>
  <c r="S57" i="4"/>
  <c r="V57" i="4" s="1"/>
  <c r="Q57" i="4"/>
  <c r="U57" i="4" s="1"/>
  <c r="M57" i="4"/>
  <c r="P57" i="4" s="1"/>
  <c r="K57" i="4"/>
  <c r="O57" i="4" s="1"/>
  <c r="DH55" i="4"/>
  <c r="DG55" i="4"/>
  <c r="DB55" i="4"/>
  <c r="DA55" i="4"/>
  <c r="CV55" i="4"/>
  <c r="CU55" i="4"/>
  <c r="CO55" i="4"/>
  <c r="CM55" i="4"/>
  <c r="CK55" i="4"/>
  <c r="CP55" i="4" s="1"/>
  <c r="CJ55" i="4"/>
  <c r="CI55" i="4"/>
  <c r="CD55" i="4"/>
  <c r="CC55" i="4"/>
  <c r="BX55" i="4"/>
  <c r="BW55" i="4"/>
  <c r="BO55" i="4"/>
  <c r="BR55" i="4" s="1"/>
  <c r="BM55" i="4"/>
  <c r="BQ55" i="4" s="1"/>
  <c r="BL55" i="4"/>
  <c r="BK55" i="4"/>
  <c r="BF55" i="4"/>
  <c r="BE55" i="4"/>
  <c r="AZ55" i="4"/>
  <c r="AY55" i="4"/>
  <c r="AS55" i="4"/>
  <c r="AQ55" i="4"/>
  <c r="AO55" i="4"/>
  <c r="AT55" i="4" s="1"/>
  <c r="AN55" i="4"/>
  <c r="AM55" i="4"/>
  <c r="AH55" i="4"/>
  <c r="AG55" i="4"/>
  <c r="AB55" i="4"/>
  <c r="AA55" i="4"/>
  <c r="S55" i="4"/>
  <c r="V55" i="4" s="1"/>
  <c r="Q55" i="4"/>
  <c r="U55" i="4" s="1"/>
  <c r="M55" i="4"/>
  <c r="P55" i="4" s="1"/>
  <c r="K55" i="4"/>
  <c r="O55" i="4" s="1"/>
  <c r="DH54" i="4"/>
  <c r="DG54" i="4"/>
  <c r="DB54" i="4"/>
  <c r="DA54" i="4"/>
  <c r="CV54" i="4"/>
  <c r="CU54" i="4"/>
  <c r="CO54" i="4"/>
  <c r="CM54" i="4"/>
  <c r="CK54" i="4"/>
  <c r="CP54" i="4" s="1"/>
  <c r="CJ54" i="4"/>
  <c r="CI54" i="4"/>
  <c r="CD54" i="4"/>
  <c r="CC54" i="4"/>
  <c r="BX54" i="4"/>
  <c r="BW54" i="4"/>
  <c r="BO54" i="4"/>
  <c r="BR54" i="4" s="1"/>
  <c r="BM54" i="4"/>
  <c r="BQ54" i="4" s="1"/>
  <c r="BL54" i="4"/>
  <c r="BK54" i="4"/>
  <c r="BF54" i="4"/>
  <c r="BE54" i="4"/>
  <c r="AZ54" i="4"/>
  <c r="AY54" i="4"/>
  <c r="AS54" i="4"/>
  <c r="AQ54" i="4"/>
  <c r="AO54" i="4"/>
  <c r="AT54" i="4" s="1"/>
  <c r="AN54" i="4"/>
  <c r="AM54" i="4"/>
  <c r="AH54" i="4"/>
  <c r="AG54" i="4"/>
  <c r="AB54" i="4"/>
  <c r="AA54" i="4"/>
  <c r="S54" i="4"/>
  <c r="V54" i="4" s="1"/>
  <c r="Q54" i="4"/>
  <c r="U54" i="4" s="1"/>
  <c r="M54" i="4"/>
  <c r="P54" i="4" s="1"/>
  <c r="K54" i="4"/>
  <c r="O54" i="4" s="1"/>
  <c r="DE53" i="4"/>
  <c r="DH53" i="4" s="1"/>
  <c r="DC53" i="4"/>
  <c r="DG53" i="4" s="1"/>
  <c r="CY53" i="4"/>
  <c r="DB53" i="4" s="1"/>
  <c r="CW53" i="4"/>
  <c r="DA53" i="4" s="1"/>
  <c r="CS53" i="4"/>
  <c r="CV53" i="4" s="1"/>
  <c r="CQ53" i="4"/>
  <c r="CU53" i="4" s="1"/>
  <c r="CM53" i="4"/>
  <c r="CP53" i="4" s="1"/>
  <c r="CK53" i="4"/>
  <c r="CO53" i="4" s="1"/>
  <c r="CG53" i="4"/>
  <c r="CJ53" i="4" s="1"/>
  <c r="CE53" i="4"/>
  <c r="CI53" i="4" s="1"/>
  <c r="CA53" i="4"/>
  <c r="CD53" i="4" s="1"/>
  <c r="BY53" i="4"/>
  <c r="CC53" i="4" s="1"/>
  <c r="BU53" i="4"/>
  <c r="BX53" i="4" s="1"/>
  <c r="BS53" i="4"/>
  <c r="BW53" i="4" s="1"/>
  <c r="BO53" i="4"/>
  <c r="BR53" i="4" s="1"/>
  <c r="BM53" i="4"/>
  <c r="BQ53" i="4" s="1"/>
  <c r="BI53" i="4"/>
  <c r="BL53" i="4" s="1"/>
  <c r="BG53" i="4"/>
  <c r="BK53" i="4" s="1"/>
  <c r="BC53" i="4"/>
  <c r="BF53" i="4" s="1"/>
  <c r="BA53" i="4"/>
  <c r="BE53" i="4" s="1"/>
  <c r="AW53" i="4"/>
  <c r="AZ53" i="4" s="1"/>
  <c r="AU53" i="4"/>
  <c r="AY53" i="4" s="1"/>
  <c r="AQ53" i="4"/>
  <c r="AT53" i="4" s="1"/>
  <c r="AO53" i="4"/>
  <c r="AS53" i="4" s="1"/>
  <c r="AK53" i="4"/>
  <c r="AN53" i="4" s="1"/>
  <c r="AI53" i="4"/>
  <c r="AM53" i="4" s="1"/>
  <c r="AE53" i="4"/>
  <c r="AH53" i="4" s="1"/>
  <c r="AC53" i="4"/>
  <c r="AG53" i="4" s="1"/>
  <c r="Y53" i="4"/>
  <c r="AB53" i="4" s="1"/>
  <c r="W53" i="4"/>
  <c r="AA53" i="4" s="1"/>
  <c r="S53" i="4"/>
  <c r="V53" i="4" s="1"/>
  <c r="Q53" i="4"/>
  <c r="U53" i="4" s="1"/>
  <c r="M53" i="4"/>
  <c r="P53" i="4" s="1"/>
  <c r="K53" i="4"/>
  <c r="DH52" i="4"/>
  <c r="DG52" i="4"/>
  <c r="DB52" i="4"/>
  <c r="DA52" i="4"/>
  <c r="CV52" i="4"/>
  <c r="CU52" i="4"/>
  <c r="CO52" i="4"/>
  <c r="CM52" i="4"/>
  <c r="CK52" i="4"/>
  <c r="CP52" i="4" s="1"/>
  <c r="CJ52" i="4"/>
  <c r="CI52" i="4"/>
  <c r="CD52" i="4"/>
  <c r="CC52" i="4"/>
  <c r="BX52" i="4"/>
  <c r="BW52" i="4"/>
  <c r="BO52" i="4"/>
  <c r="BR52" i="4" s="1"/>
  <c r="BM52" i="4"/>
  <c r="BL52" i="4"/>
  <c r="BK52" i="4"/>
  <c r="BF52" i="4"/>
  <c r="BE52" i="4"/>
  <c r="AZ52" i="4"/>
  <c r="AY52" i="4"/>
  <c r="AS52" i="4"/>
  <c r="AQ52" i="4"/>
  <c r="AO52" i="4"/>
  <c r="AT52" i="4" s="1"/>
  <c r="AN52" i="4"/>
  <c r="AM52" i="4"/>
  <c r="AH52" i="4"/>
  <c r="AG52" i="4"/>
  <c r="AB52" i="4"/>
  <c r="AA52" i="4"/>
  <c r="S52" i="4"/>
  <c r="V52" i="4" s="1"/>
  <c r="Q52" i="4"/>
  <c r="M52" i="4"/>
  <c r="P52" i="4" s="1"/>
  <c r="K52" i="4"/>
  <c r="DH51" i="4"/>
  <c r="DG51" i="4"/>
  <c r="DB51" i="4"/>
  <c r="DA51" i="4"/>
  <c r="CV51" i="4"/>
  <c r="CU51" i="4"/>
  <c r="CO51" i="4"/>
  <c r="CM51" i="4"/>
  <c r="CK51" i="4"/>
  <c r="CP51" i="4" s="1"/>
  <c r="CJ51" i="4"/>
  <c r="CI51" i="4"/>
  <c r="CD51" i="4"/>
  <c r="CC51" i="4"/>
  <c r="BX51" i="4"/>
  <c r="BW51" i="4"/>
  <c r="BO51" i="4"/>
  <c r="BR51" i="4" s="1"/>
  <c r="BM51" i="4"/>
  <c r="BL51" i="4"/>
  <c r="BK51" i="4"/>
  <c r="BF51" i="4"/>
  <c r="BE51" i="4"/>
  <c r="AZ51" i="4"/>
  <c r="AY51" i="4"/>
  <c r="AS51" i="4"/>
  <c r="AQ51" i="4"/>
  <c r="AO51" i="4"/>
  <c r="AT51" i="4" s="1"/>
  <c r="AN51" i="4"/>
  <c r="AM51" i="4"/>
  <c r="AH51" i="4"/>
  <c r="AG51" i="4"/>
  <c r="AB51" i="4"/>
  <c r="AA51" i="4"/>
  <c r="S51" i="4"/>
  <c r="V51" i="4" s="1"/>
  <c r="Q51" i="4"/>
  <c r="U51" i="4" s="1"/>
  <c r="M51" i="4"/>
  <c r="P51" i="4" s="1"/>
  <c r="K51" i="4"/>
  <c r="DE50" i="4"/>
  <c r="DH50" i="4" s="1"/>
  <c r="DC50" i="4"/>
  <c r="CY50" i="4"/>
  <c r="DB50" i="4" s="1"/>
  <c r="CW50" i="4"/>
  <c r="CS50" i="4"/>
  <c r="CV50" i="4" s="1"/>
  <c r="CQ50" i="4"/>
  <c r="CM50" i="4"/>
  <c r="CP50" i="4" s="1"/>
  <c r="CK50" i="4"/>
  <c r="CG50" i="4"/>
  <c r="CJ50" i="4" s="1"/>
  <c r="CE50" i="4"/>
  <c r="CA50" i="4"/>
  <c r="CD50" i="4" s="1"/>
  <c r="BY50" i="4"/>
  <c r="BU50" i="4"/>
  <c r="BX50" i="4" s="1"/>
  <c r="BS50" i="4"/>
  <c r="BO50" i="4"/>
  <c r="BR50" i="4" s="1"/>
  <c r="BM50" i="4"/>
  <c r="BI50" i="4"/>
  <c r="BL50" i="4" s="1"/>
  <c r="BG50" i="4"/>
  <c r="BC50" i="4"/>
  <c r="BF50" i="4" s="1"/>
  <c r="BA50" i="4"/>
  <c r="AW50" i="4"/>
  <c r="AZ50" i="4" s="1"/>
  <c r="AU50" i="4"/>
  <c r="AQ50" i="4"/>
  <c r="AT50" i="4" s="1"/>
  <c r="AO50" i="4"/>
  <c r="AK50" i="4"/>
  <c r="AN50" i="4" s="1"/>
  <c r="AI50" i="4"/>
  <c r="AE50" i="4"/>
  <c r="AH50" i="4" s="1"/>
  <c r="AC50" i="4"/>
  <c r="Y50" i="4"/>
  <c r="AB50" i="4" s="1"/>
  <c r="W50" i="4"/>
  <c r="S50" i="4"/>
  <c r="V50" i="4" s="1"/>
  <c r="Q50" i="4"/>
  <c r="M50" i="4"/>
  <c r="P50" i="4" s="1"/>
  <c r="K50" i="4"/>
  <c r="DH48" i="4"/>
  <c r="DG48" i="4"/>
  <c r="DB48" i="4"/>
  <c r="DA48" i="4"/>
  <c r="CV48" i="4"/>
  <c r="CU48" i="4"/>
  <c r="CP48" i="4"/>
  <c r="CO48" i="4"/>
  <c r="CM48" i="4"/>
  <c r="CK48" i="4"/>
  <c r="CJ48" i="4"/>
  <c r="CI48" i="4"/>
  <c r="CD48" i="4"/>
  <c r="CC48" i="4"/>
  <c r="BX48" i="4"/>
  <c r="BW48" i="4"/>
  <c r="BO48" i="4"/>
  <c r="BR48" i="4" s="1"/>
  <c r="BM48" i="4"/>
  <c r="BL48" i="4"/>
  <c r="BK48" i="4"/>
  <c r="BF48" i="4"/>
  <c r="BE48" i="4"/>
  <c r="AZ48" i="4"/>
  <c r="AY48" i="4"/>
  <c r="AT48" i="4"/>
  <c r="AS48" i="4"/>
  <c r="AQ48" i="4"/>
  <c r="AO48" i="4"/>
  <c r="AN48" i="4"/>
  <c r="AM48" i="4"/>
  <c r="AH48" i="4"/>
  <c r="AG48" i="4"/>
  <c r="AB48" i="4"/>
  <c r="AA48" i="4"/>
  <c r="S48" i="4"/>
  <c r="V48" i="4" s="1"/>
  <c r="Q48" i="4"/>
  <c r="M48" i="4"/>
  <c r="P48" i="4" s="1"/>
  <c r="K48" i="4"/>
  <c r="DH47" i="4"/>
  <c r="DG47" i="4"/>
  <c r="DB47" i="4"/>
  <c r="DA47" i="4"/>
  <c r="CV47" i="4"/>
  <c r="CU47" i="4"/>
  <c r="CP47" i="4"/>
  <c r="CO47" i="4"/>
  <c r="CM47" i="4"/>
  <c r="CK47" i="4"/>
  <c r="CJ47" i="4"/>
  <c r="CI47" i="4"/>
  <c r="CD47" i="4"/>
  <c r="CC47" i="4"/>
  <c r="BX47" i="4"/>
  <c r="BW47" i="4"/>
  <c r="BO47" i="4"/>
  <c r="BR47" i="4" s="1"/>
  <c r="BM47" i="4"/>
  <c r="BL47" i="4"/>
  <c r="BK47" i="4"/>
  <c r="BF47" i="4"/>
  <c r="BE47" i="4"/>
  <c r="AZ47" i="4"/>
  <c r="AY47" i="4"/>
  <c r="AT47" i="4"/>
  <c r="AS47" i="4"/>
  <c r="AQ47" i="4"/>
  <c r="AO47" i="4"/>
  <c r="AN47" i="4"/>
  <c r="AM47" i="4"/>
  <c r="AH47" i="4"/>
  <c r="AG47" i="4"/>
  <c r="AB47" i="4"/>
  <c r="AA47" i="4"/>
  <c r="S47" i="4"/>
  <c r="V47" i="4" s="1"/>
  <c r="Q47" i="4"/>
  <c r="M47" i="4"/>
  <c r="P47" i="4" s="1"/>
  <c r="K47" i="4"/>
  <c r="DH46" i="4"/>
  <c r="DG46" i="4"/>
  <c r="DB46" i="4"/>
  <c r="DA46" i="4"/>
  <c r="CV46" i="4"/>
  <c r="CU46" i="4"/>
  <c r="CP46" i="4"/>
  <c r="CO46" i="4"/>
  <c r="CM46" i="4"/>
  <c r="CK46" i="4"/>
  <c r="CJ46" i="4"/>
  <c r="CI46" i="4"/>
  <c r="CD46" i="4"/>
  <c r="CC46" i="4"/>
  <c r="BX46" i="4"/>
  <c r="BW46" i="4"/>
  <c r="BO46" i="4"/>
  <c r="BR46" i="4" s="1"/>
  <c r="BM46" i="4"/>
  <c r="BL46" i="4"/>
  <c r="BK46" i="4"/>
  <c r="BF46" i="4"/>
  <c r="BE46" i="4"/>
  <c r="AZ46" i="4"/>
  <c r="AY46" i="4"/>
  <c r="AT46" i="4"/>
  <c r="AS46" i="4"/>
  <c r="AQ46" i="4"/>
  <c r="AO46" i="4"/>
  <c r="AN46" i="4"/>
  <c r="AM46" i="4"/>
  <c r="AH46" i="4"/>
  <c r="AG46" i="4"/>
  <c r="AB46" i="4"/>
  <c r="AA46" i="4"/>
  <c r="S46" i="4"/>
  <c r="V46" i="4" s="1"/>
  <c r="Q46" i="4"/>
  <c r="M46" i="4"/>
  <c r="P46" i="4" s="1"/>
  <c r="K46" i="4"/>
  <c r="DH45" i="4"/>
  <c r="DG45" i="4"/>
  <c r="DB45" i="4"/>
  <c r="DA45" i="4"/>
  <c r="CV45" i="4"/>
  <c r="CU45" i="4"/>
  <c r="CP45" i="4"/>
  <c r="CO45" i="4"/>
  <c r="CM45" i="4"/>
  <c r="CK45" i="4"/>
  <c r="CJ45" i="4"/>
  <c r="CI45" i="4"/>
  <c r="CD45" i="4"/>
  <c r="CC45" i="4"/>
  <c r="BX45" i="4"/>
  <c r="BW45" i="4"/>
  <c r="BO45" i="4"/>
  <c r="BR45" i="4" s="1"/>
  <c r="BM45" i="4"/>
  <c r="BL45" i="4"/>
  <c r="BK45" i="4"/>
  <c r="BF45" i="4"/>
  <c r="BE45" i="4"/>
  <c r="AZ45" i="4"/>
  <c r="AY45" i="4"/>
  <c r="AT45" i="4"/>
  <c r="AS45" i="4"/>
  <c r="AQ45" i="4"/>
  <c r="AO45" i="4"/>
  <c r="AN45" i="4"/>
  <c r="AM45" i="4"/>
  <c r="AH45" i="4"/>
  <c r="AG45" i="4"/>
  <c r="AB45" i="4"/>
  <c r="AA45" i="4"/>
  <c r="S45" i="4"/>
  <c r="V45" i="4" s="1"/>
  <c r="Q45" i="4"/>
  <c r="M45" i="4"/>
  <c r="P45" i="4" s="1"/>
  <c r="K45" i="4"/>
  <c r="DH44" i="4"/>
  <c r="DG44" i="4"/>
  <c r="DB44" i="4"/>
  <c r="DA44" i="4"/>
  <c r="CV44" i="4"/>
  <c r="CU44" i="4"/>
  <c r="CP44" i="4"/>
  <c r="CO44" i="4"/>
  <c r="CM44" i="4"/>
  <c r="CK44" i="4"/>
  <c r="CJ44" i="4"/>
  <c r="CI44" i="4"/>
  <c r="CD44" i="4"/>
  <c r="CC44" i="4"/>
  <c r="BX44" i="4"/>
  <c r="BW44" i="4"/>
  <c r="BO44" i="4"/>
  <c r="BR44" i="4" s="1"/>
  <c r="BM44" i="4"/>
  <c r="BL44" i="4"/>
  <c r="BK44" i="4"/>
  <c r="BF44" i="4"/>
  <c r="BE44" i="4"/>
  <c r="AZ44" i="4"/>
  <c r="AY44" i="4"/>
  <c r="AT44" i="4"/>
  <c r="AS44" i="4"/>
  <c r="AQ44" i="4"/>
  <c r="AO44" i="4"/>
  <c r="AN44" i="4"/>
  <c r="AM44" i="4"/>
  <c r="AH44" i="4"/>
  <c r="AG44" i="4"/>
  <c r="AB44" i="4"/>
  <c r="AA44" i="4"/>
  <c r="S44" i="4"/>
  <c r="V44" i="4" s="1"/>
  <c r="Q44" i="4"/>
  <c r="M44" i="4"/>
  <c r="P44" i="4" s="1"/>
  <c r="K44" i="4"/>
  <c r="DE43" i="4"/>
  <c r="DH43" i="4" s="1"/>
  <c r="DC43" i="4"/>
  <c r="CY43" i="4"/>
  <c r="DB43" i="4" s="1"/>
  <c r="CW43" i="4"/>
  <c r="CS43" i="4"/>
  <c r="CV43" i="4" s="1"/>
  <c r="CQ43" i="4"/>
  <c r="CM43" i="4"/>
  <c r="CP43" i="4" s="1"/>
  <c r="CK43" i="4"/>
  <c r="CG43" i="4"/>
  <c r="CJ43" i="4" s="1"/>
  <c r="CE43" i="4"/>
  <c r="CA43" i="4"/>
  <c r="CD43" i="4" s="1"/>
  <c r="BY43" i="4"/>
  <c r="BU43" i="4"/>
  <c r="BX43" i="4" s="1"/>
  <c r="BS43" i="4"/>
  <c r="BO43" i="4"/>
  <c r="BR43" i="4" s="1"/>
  <c r="BM43" i="4"/>
  <c r="BI43" i="4"/>
  <c r="BL43" i="4" s="1"/>
  <c r="BG43" i="4"/>
  <c r="BC43" i="4"/>
  <c r="BA43" i="4"/>
  <c r="BA42" i="4" s="1"/>
  <c r="AW43" i="4"/>
  <c r="AZ43" i="4" s="1"/>
  <c r="AU43" i="4"/>
  <c r="AQ43" i="4"/>
  <c r="AO43" i="4"/>
  <c r="AK43" i="4"/>
  <c r="AN43" i="4" s="1"/>
  <c r="AI43" i="4"/>
  <c r="AE43" i="4"/>
  <c r="AC43" i="4"/>
  <c r="AC42" i="4" s="1"/>
  <c r="Y43" i="4"/>
  <c r="AB43" i="4" s="1"/>
  <c r="W43" i="4"/>
  <c r="S43" i="4"/>
  <c r="Q43" i="4"/>
  <c r="K43" i="4" s="1"/>
  <c r="M43" i="4"/>
  <c r="P43" i="4" s="1"/>
  <c r="DE42" i="4"/>
  <c r="DC42" i="4"/>
  <c r="DC85" i="4" s="1"/>
  <c r="CY42" i="4"/>
  <c r="DB42" i="4" s="1"/>
  <c r="CW42" i="4"/>
  <c r="CW85" i="4" s="1"/>
  <c r="CS42" i="4"/>
  <c r="CQ42" i="4"/>
  <c r="CQ85" i="4" s="1"/>
  <c r="CM42" i="4"/>
  <c r="CG42" i="4"/>
  <c r="CE42" i="4"/>
  <c r="CE85" i="4" s="1"/>
  <c r="CA42" i="4"/>
  <c r="CD42" i="4" s="1"/>
  <c r="BY42" i="4"/>
  <c r="BY85" i="4" s="1"/>
  <c r="BU42" i="4"/>
  <c r="BS42" i="4"/>
  <c r="BS85" i="4" s="1"/>
  <c r="BO42" i="4"/>
  <c r="BI42" i="4"/>
  <c r="BG42" i="4"/>
  <c r="BG85" i="4" s="1"/>
  <c r="BC42" i="4"/>
  <c r="AW42" i="4"/>
  <c r="AU42" i="4"/>
  <c r="AU85" i="4" s="1"/>
  <c r="AQ42" i="4"/>
  <c r="AK42" i="4"/>
  <c r="AI42" i="4"/>
  <c r="AI85" i="4" s="1"/>
  <c r="AE42" i="4"/>
  <c r="AH42" i="4" s="1"/>
  <c r="Y42" i="4"/>
  <c r="W42" i="4"/>
  <c r="W85" i="4" s="1"/>
  <c r="S42" i="4"/>
  <c r="M42" i="4"/>
  <c r="DH41" i="4"/>
  <c r="DG41" i="4"/>
  <c r="DB41" i="4"/>
  <c r="DA41" i="4"/>
  <c r="CV41" i="4"/>
  <c r="CU41" i="4"/>
  <c r="CP41" i="4"/>
  <c r="CO41" i="4"/>
  <c r="CM41" i="4"/>
  <c r="CK41" i="4"/>
  <c r="CJ41" i="4"/>
  <c r="CI41" i="4"/>
  <c r="CD41" i="4"/>
  <c r="CC41" i="4"/>
  <c r="BX41" i="4"/>
  <c r="BW41" i="4"/>
  <c r="BO41" i="4"/>
  <c r="BR41" i="4" s="1"/>
  <c r="BM41" i="4"/>
  <c r="BL41" i="4"/>
  <c r="BK41" i="4"/>
  <c r="BF41" i="4"/>
  <c r="BE41" i="4"/>
  <c r="AZ41" i="4"/>
  <c r="AY41" i="4"/>
  <c r="AT41" i="4"/>
  <c r="AS41" i="4"/>
  <c r="AQ41" i="4"/>
  <c r="AO41" i="4"/>
  <c r="AN41" i="4"/>
  <c r="AM41" i="4"/>
  <c r="AH41" i="4"/>
  <c r="AG41" i="4"/>
  <c r="AB41" i="4"/>
  <c r="AA41" i="4"/>
  <c r="S41" i="4"/>
  <c r="Q41" i="4"/>
  <c r="K41" i="4" s="1"/>
  <c r="M41" i="4"/>
  <c r="P41" i="4" s="1"/>
  <c r="DH40" i="4"/>
  <c r="DG40" i="4"/>
  <c r="DB40" i="4"/>
  <c r="DA40" i="4"/>
  <c r="CV40" i="4"/>
  <c r="CU40" i="4"/>
  <c r="CP40" i="4"/>
  <c r="CO40" i="4"/>
  <c r="CM40" i="4"/>
  <c r="CK40" i="4"/>
  <c r="CJ40" i="4"/>
  <c r="CI40" i="4"/>
  <c r="CD40" i="4"/>
  <c r="CC40" i="4"/>
  <c r="BX40" i="4"/>
  <c r="BW40" i="4"/>
  <c r="BO40" i="4"/>
  <c r="BM40" i="4"/>
  <c r="BL40" i="4"/>
  <c r="BK40" i="4"/>
  <c r="BF40" i="4"/>
  <c r="BE40" i="4"/>
  <c r="AZ40" i="4"/>
  <c r="AY40" i="4"/>
  <c r="AT40" i="4"/>
  <c r="AS40" i="4"/>
  <c r="AQ40" i="4"/>
  <c r="AO40" i="4"/>
  <c r="AN40" i="4"/>
  <c r="AM40" i="4"/>
  <c r="AH40" i="4"/>
  <c r="AG40" i="4"/>
  <c r="AB40" i="4"/>
  <c r="AA40" i="4"/>
  <c r="S40" i="4"/>
  <c r="V40" i="4" s="1"/>
  <c r="Q40" i="4"/>
  <c r="M40" i="4"/>
  <c r="K40" i="4"/>
  <c r="DH39" i="4"/>
  <c r="DG39" i="4"/>
  <c r="DB39" i="4"/>
  <c r="DA39" i="4"/>
  <c r="CV39" i="4"/>
  <c r="CU39" i="4"/>
  <c r="CP39" i="4"/>
  <c r="CO39" i="4"/>
  <c r="CM39" i="4"/>
  <c r="CK39" i="4"/>
  <c r="CJ39" i="4"/>
  <c r="CI39" i="4"/>
  <c r="CD39" i="4"/>
  <c r="CC39" i="4"/>
  <c r="BX39" i="4"/>
  <c r="BW39" i="4"/>
  <c r="BO39" i="4"/>
  <c r="BR39" i="4" s="1"/>
  <c r="BM39" i="4"/>
  <c r="BL39" i="4"/>
  <c r="BK39" i="4"/>
  <c r="BF39" i="4"/>
  <c r="BE39" i="4"/>
  <c r="AZ39" i="4"/>
  <c r="AY39" i="4"/>
  <c r="AT39" i="4"/>
  <c r="AS39" i="4"/>
  <c r="AQ39" i="4"/>
  <c r="AO39" i="4"/>
  <c r="AN39" i="4"/>
  <c r="AM39" i="4"/>
  <c r="AH39" i="4"/>
  <c r="AG39" i="4"/>
  <c r="AB39" i="4"/>
  <c r="AA39" i="4"/>
  <c r="S39" i="4"/>
  <c r="Q39" i="4"/>
  <c r="K39" i="4" s="1"/>
  <c r="M39" i="4"/>
  <c r="P39" i="4" s="1"/>
  <c r="DH38" i="4"/>
  <c r="DG38" i="4"/>
  <c r="DB38" i="4"/>
  <c r="DA38" i="4"/>
  <c r="CV38" i="4"/>
  <c r="CU38" i="4"/>
  <c r="CP38" i="4"/>
  <c r="CO38" i="4"/>
  <c r="CM38" i="4"/>
  <c r="CK38" i="4"/>
  <c r="CJ38" i="4"/>
  <c r="CI38" i="4"/>
  <c r="CD38" i="4"/>
  <c r="CC38" i="4"/>
  <c r="BX38" i="4"/>
  <c r="BW38" i="4"/>
  <c r="BO38" i="4"/>
  <c r="BM38" i="4"/>
  <c r="BL38" i="4"/>
  <c r="BK38" i="4"/>
  <c r="BF38" i="4"/>
  <c r="BE38" i="4"/>
  <c r="AZ38" i="4"/>
  <c r="AY38" i="4"/>
  <c r="AT38" i="4"/>
  <c r="AS38" i="4"/>
  <c r="AQ38" i="4"/>
  <c r="AO38" i="4"/>
  <c r="AN38" i="4"/>
  <c r="AM38" i="4"/>
  <c r="AH38" i="4"/>
  <c r="AG38" i="4"/>
  <c r="AB38" i="4"/>
  <c r="AA38" i="4"/>
  <c r="S38" i="4"/>
  <c r="V38" i="4" s="1"/>
  <c r="Q38" i="4"/>
  <c r="M38" i="4"/>
  <c r="K38" i="4"/>
  <c r="DH37" i="4"/>
  <c r="DG37" i="4"/>
  <c r="DB37" i="4"/>
  <c r="DA37" i="4"/>
  <c r="CV37" i="4"/>
  <c r="CU37" i="4"/>
  <c r="CP37" i="4"/>
  <c r="CO37" i="4"/>
  <c r="CM37" i="4"/>
  <c r="CK37" i="4"/>
  <c r="CJ37" i="4"/>
  <c r="CI37" i="4"/>
  <c r="CD37" i="4"/>
  <c r="CC37" i="4"/>
  <c r="BX37" i="4"/>
  <c r="BW37" i="4"/>
  <c r="BO37" i="4"/>
  <c r="BR37" i="4" s="1"/>
  <c r="BM37" i="4"/>
  <c r="BL37" i="4"/>
  <c r="BK37" i="4"/>
  <c r="BF37" i="4"/>
  <c r="BE37" i="4"/>
  <c r="AZ37" i="4"/>
  <c r="AY37" i="4"/>
  <c r="AT37" i="4"/>
  <c r="AS37" i="4"/>
  <c r="AQ37" i="4"/>
  <c r="AO37" i="4"/>
  <c r="AN37" i="4"/>
  <c r="AM37" i="4"/>
  <c r="AH37" i="4"/>
  <c r="AG37" i="4"/>
  <c r="AB37" i="4"/>
  <c r="AA37" i="4"/>
  <c r="S37" i="4"/>
  <c r="Q37" i="4"/>
  <c r="K37" i="4" s="1"/>
  <c r="M37" i="4"/>
  <c r="P37" i="4" s="1"/>
  <c r="DH36" i="4"/>
  <c r="DG36" i="4"/>
  <c r="DB36" i="4"/>
  <c r="DA36" i="4"/>
  <c r="CV36" i="4"/>
  <c r="CU36" i="4"/>
  <c r="CP36" i="4"/>
  <c r="CO36" i="4"/>
  <c r="CM36" i="4"/>
  <c r="CK36" i="4"/>
  <c r="CJ36" i="4"/>
  <c r="CI36" i="4"/>
  <c r="CD36" i="4"/>
  <c r="CC36" i="4"/>
  <c r="BX36" i="4"/>
  <c r="BW36" i="4"/>
  <c r="BO36" i="4"/>
  <c r="BM36" i="4"/>
  <c r="BL36" i="4"/>
  <c r="BK36" i="4"/>
  <c r="BF36" i="4"/>
  <c r="BE36" i="4"/>
  <c r="AZ36" i="4"/>
  <c r="AY36" i="4"/>
  <c r="AT36" i="4"/>
  <c r="AS36" i="4"/>
  <c r="AQ36" i="4"/>
  <c r="AO36" i="4"/>
  <c r="AN36" i="4"/>
  <c r="AM36" i="4"/>
  <c r="AH36" i="4"/>
  <c r="AG36" i="4"/>
  <c r="AB36" i="4"/>
  <c r="AA36" i="4"/>
  <c r="S36" i="4"/>
  <c r="V36" i="4" s="1"/>
  <c r="Q36" i="4"/>
  <c r="M36" i="4"/>
  <c r="K36" i="4"/>
  <c r="DE35" i="4"/>
  <c r="DH35" i="4" s="1"/>
  <c r="DC35" i="4"/>
  <c r="CY35" i="4"/>
  <c r="CW35" i="4"/>
  <c r="CS35" i="4"/>
  <c r="CV35" i="4" s="1"/>
  <c r="CQ35" i="4"/>
  <c r="CM35" i="4"/>
  <c r="CK35" i="4"/>
  <c r="CG35" i="4"/>
  <c r="CJ35" i="4" s="1"/>
  <c r="CE35" i="4"/>
  <c r="CA35" i="4"/>
  <c r="BY35" i="4"/>
  <c r="BU35" i="4"/>
  <c r="BX35" i="4" s="1"/>
  <c r="BS35" i="4"/>
  <c r="BO35" i="4"/>
  <c r="BM35" i="4"/>
  <c r="BI35" i="4"/>
  <c r="BL35" i="4" s="1"/>
  <c r="BG35" i="4"/>
  <c r="BC35" i="4"/>
  <c r="BA35" i="4"/>
  <c r="AW35" i="4"/>
  <c r="AZ35" i="4" s="1"/>
  <c r="AU35" i="4"/>
  <c r="AQ35" i="4"/>
  <c r="AO35" i="4"/>
  <c r="AK35" i="4"/>
  <c r="AN35" i="4" s="1"/>
  <c r="AI35" i="4"/>
  <c r="AE35" i="4"/>
  <c r="AC35" i="4"/>
  <c r="Y35" i="4"/>
  <c r="AB35" i="4" s="1"/>
  <c r="W35" i="4"/>
  <c r="S35" i="4"/>
  <c r="Q35" i="4"/>
  <c r="K35" i="4" s="1"/>
  <c r="M35" i="4"/>
  <c r="DE34" i="4"/>
  <c r="DC34" i="4"/>
  <c r="DC33" i="4" s="1"/>
  <c r="CY34" i="4"/>
  <c r="DB34" i="4" s="1"/>
  <c r="CW34" i="4"/>
  <c r="CS34" i="4"/>
  <c r="CQ34" i="4"/>
  <c r="CK34" i="4" s="1"/>
  <c r="CM34" i="4"/>
  <c r="CP34" i="4" s="1"/>
  <c r="CG34" i="4"/>
  <c r="CE34" i="4"/>
  <c r="CE33" i="4" s="1"/>
  <c r="CA34" i="4"/>
  <c r="CD34" i="4" s="1"/>
  <c r="BY34" i="4"/>
  <c r="BU34" i="4"/>
  <c r="BS34" i="4"/>
  <c r="BM34" i="4" s="1"/>
  <c r="BO34" i="4"/>
  <c r="BR34" i="4" s="1"/>
  <c r="BI34" i="4"/>
  <c r="BG34" i="4"/>
  <c r="BG33" i="4" s="1"/>
  <c r="BC34" i="4"/>
  <c r="BF34" i="4" s="1"/>
  <c r="BA34" i="4"/>
  <c r="AW34" i="4"/>
  <c r="AU34" i="4"/>
  <c r="AO34" i="4" s="1"/>
  <c r="AQ34" i="4"/>
  <c r="AK34" i="4"/>
  <c r="AI34" i="4"/>
  <c r="AI33" i="4" s="1"/>
  <c r="AE34" i="4"/>
  <c r="AH34" i="4" s="1"/>
  <c r="AC34" i="4"/>
  <c r="Y34" i="4"/>
  <c r="W34" i="4"/>
  <c r="Q34" i="4" s="1"/>
  <c r="K34" i="4" s="1"/>
  <c r="S34" i="4"/>
  <c r="M34" i="4"/>
  <c r="DE33" i="4"/>
  <c r="DH33" i="4" s="1"/>
  <c r="CY33" i="4"/>
  <c r="CW33" i="4"/>
  <c r="CS33" i="4"/>
  <c r="CM33" i="4"/>
  <c r="CG33" i="4"/>
  <c r="CJ33" i="4" s="1"/>
  <c r="CA33" i="4"/>
  <c r="BY33" i="4"/>
  <c r="BU33" i="4"/>
  <c r="BO33" i="4"/>
  <c r="BI33" i="4"/>
  <c r="BL33" i="4" s="1"/>
  <c r="BC33" i="4"/>
  <c r="AW33" i="4"/>
  <c r="AQ33" i="4"/>
  <c r="AK33" i="4"/>
  <c r="AE33" i="4"/>
  <c r="Y33" i="4"/>
  <c r="S33" i="4"/>
  <c r="M33" i="4"/>
  <c r="DH32" i="4"/>
  <c r="DG32" i="4"/>
  <c r="DB32" i="4"/>
  <c r="DA32" i="4"/>
  <c r="CV32" i="4"/>
  <c r="CU32" i="4"/>
  <c r="CP32" i="4"/>
  <c r="CO32" i="4"/>
  <c r="CM32" i="4"/>
  <c r="CK32" i="4"/>
  <c r="CJ32" i="4"/>
  <c r="CI32" i="4"/>
  <c r="CD32" i="4"/>
  <c r="CC32" i="4"/>
  <c r="BX32" i="4"/>
  <c r="BW32" i="4"/>
  <c r="BO32" i="4"/>
  <c r="BM32" i="4"/>
  <c r="BL32" i="4"/>
  <c r="BK32" i="4"/>
  <c r="BF32" i="4"/>
  <c r="BE32" i="4"/>
  <c r="AZ32" i="4"/>
  <c r="AY32" i="4"/>
  <c r="AT32" i="4"/>
  <c r="AS32" i="4"/>
  <c r="AQ32" i="4"/>
  <c r="AO32" i="4"/>
  <c r="AN32" i="4"/>
  <c r="AM32" i="4"/>
  <c r="AH32" i="4"/>
  <c r="AG32" i="4"/>
  <c r="AB32" i="4"/>
  <c r="AA32" i="4"/>
  <c r="S32" i="4"/>
  <c r="V32" i="4" s="1"/>
  <c r="Q32" i="4"/>
  <c r="M32" i="4"/>
  <c r="K32" i="4"/>
  <c r="DH31" i="4"/>
  <c r="DG31" i="4"/>
  <c r="DB31" i="4"/>
  <c r="DA31" i="4"/>
  <c r="CV31" i="4"/>
  <c r="CU31" i="4"/>
  <c r="CP31" i="4"/>
  <c r="CO31" i="4"/>
  <c r="CM31" i="4"/>
  <c r="CK31" i="4"/>
  <c r="CJ31" i="4"/>
  <c r="CI31" i="4"/>
  <c r="CD31" i="4"/>
  <c r="CC31" i="4"/>
  <c r="BX31" i="4"/>
  <c r="BW31" i="4"/>
  <c r="BO31" i="4"/>
  <c r="BR31" i="4" s="1"/>
  <c r="BM31" i="4"/>
  <c r="BL31" i="4"/>
  <c r="BK31" i="4"/>
  <c r="BF31" i="4"/>
  <c r="BE31" i="4"/>
  <c r="AZ31" i="4"/>
  <c r="AY31" i="4"/>
  <c r="AT31" i="4"/>
  <c r="AS31" i="4"/>
  <c r="AQ31" i="4"/>
  <c r="AO31" i="4"/>
  <c r="AN31" i="4"/>
  <c r="AM31" i="4"/>
  <c r="AH31" i="4"/>
  <c r="AG31" i="4"/>
  <c r="AB31" i="4"/>
  <c r="AA31" i="4"/>
  <c r="S31" i="4"/>
  <c r="Q31" i="4"/>
  <c r="K31" i="4" s="1"/>
  <c r="M31" i="4"/>
  <c r="P31" i="4" s="1"/>
  <c r="DE30" i="4"/>
  <c r="DC30" i="4"/>
  <c r="CY30" i="4"/>
  <c r="DB30" i="4" s="1"/>
  <c r="CW30" i="4"/>
  <c r="CS30" i="4"/>
  <c r="CQ30" i="4"/>
  <c r="CK30" i="4" s="1"/>
  <c r="CM30" i="4"/>
  <c r="CP30" i="4" s="1"/>
  <c r="CG30" i="4"/>
  <c r="CE30" i="4"/>
  <c r="CA30" i="4"/>
  <c r="CD30" i="4" s="1"/>
  <c r="BY30" i="4"/>
  <c r="BU30" i="4"/>
  <c r="BS30" i="4"/>
  <c r="BM30" i="4" s="1"/>
  <c r="BO30" i="4"/>
  <c r="BR30" i="4" s="1"/>
  <c r="BI30" i="4"/>
  <c r="BG30" i="4"/>
  <c r="BC30" i="4"/>
  <c r="BF30" i="4" s="1"/>
  <c r="BA30" i="4"/>
  <c r="AW30" i="4"/>
  <c r="AU30" i="4"/>
  <c r="AO30" i="4" s="1"/>
  <c r="AQ30" i="4"/>
  <c r="AK30" i="4"/>
  <c r="AI30" i="4"/>
  <c r="AE30" i="4"/>
  <c r="AH30" i="4" s="1"/>
  <c r="AC30" i="4"/>
  <c r="Y30" i="4"/>
  <c r="W30" i="4"/>
  <c r="Q30" i="4" s="1"/>
  <c r="S30" i="4"/>
  <c r="V30" i="4" s="1"/>
  <c r="M30" i="4"/>
  <c r="DH28" i="4"/>
  <c r="DG28" i="4"/>
  <c r="DB28" i="4"/>
  <c r="DA28" i="4"/>
  <c r="CV28" i="4"/>
  <c r="CU28" i="4"/>
  <c r="CP28" i="4"/>
  <c r="CO28" i="4"/>
  <c r="CM28" i="4"/>
  <c r="CK28" i="4"/>
  <c r="CJ28" i="4"/>
  <c r="CI28" i="4"/>
  <c r="CD28" i="4"/>
  <c r="CC28" i="4"/>
  <c r="BX28" i="4"/>
  <c r="BW28" i="4"/>
  <c r="BO28" i="4"/>
  <c r="BR28" i="4" s="1"/>
  <c r="BM28" i="4"/>
  <c r="BL28" i="4"/>
  <c r="BK28" i="4"/>
  <c r="BF28" i="4"/>
  <c r="BE28" i="4"/>
  <c r="AZ28" i="4"/>
  <c r="AY28" i="4"/>
  <c r="AT28" i="4"/>
  <c r="AS28" i="4"/>
  <c r="AQ28" i="4"/>
  <c r="AO28" i="4"/>
  <c r="AN28" i="4"/>
  <c r="AM28" i="4"/>
  <c r="AH28" i="4"/>
  <c r="AG28" i="4"/>
  <c r="AB28" i="4"/>
  <c r="AA28" i="4"/>
  <c r="S28" i="4"/>
  <c r="Q28" i="4"/>
  <c r="K28" i="4" s="1"/>
  <c r="M28" i="4"/>
  <c r="P28" i="4" s="1"/>
  <c r="DH27" i="4"/>
  <c r="DG27" i="4"/>
  <c r="DB27" i="4"/>
  <c r="DA27" i="4"/>
  <c r="CV27" i="4"/>
  <c r="CU27" i="4"/>
  <c r="CP27" i="4"/>
  <c r="CO27" i="4"/>
  <c r="CM27" i="4"/>
  <c r="CK27" i="4"/>
  <c r="CJ27" i="4"/>
  <c r="CI27" i="4"/>
  <c r="CD27" i="4"/>
  <c r="CC27" i="4"/>
  <c r="BX27" i="4"/>
  <c r="BW27" i="4"/>
  <c r="BO27" i="4"/>
  <c r="BM27" i="4"/>
  <c r="BL27" i="4"/>
  <c r="BK27" i="4"/>
  <c r="BF27" i="4"/>
  <c r="BE27" i="4"/>
  <c r="AZ27" i="4"/>
  <c r="AY27" i="4"/>
  <c r="AT27" i="4"/>
  <c r="AS27" i="4"/>
  <c r="AQ27" i="4"/>
  <c r="AO27" i="4"/>
  <c r="AN27" i="4"/>
  <c r="AM27" i="4"/>
  <c r="AH27" i="4"/>
  <c r="AG27" i="4"/>
  <c r="AB27" i="4"/>
  <c r="AA27" i="4"/>
  <c r="S27" i="4"/>
  <c r="V27" i="4" s="1"/>
  <c r="Q27" i="4"/>
  <c r="M27" i="4"/>
  <c r="K27" i="4"/>
  <c r="DH26" i="4"/>
  <c r="DG26" i="4"/>
  <c r="DB26" i="4"/>
  <c r="DA26" i="4"/>
  <c r="CV26" i="4"/>
  <c r="CU26" i="4"/>
  <c r="CP26" i="4"/>
  <c r="CO26" i="4"/>
  <c r="CM26" i="4"/>
  <c r="CK26" i="4"/>
  <c r="CJ26" i="4"/>
  <c r="CI26" i="4"/>
  <c r="CD26" i="4"/>
  <c r="CC26" i="4"/>
  <c r="BX26" i="4"/>
  <c r="BW26" i="4"/>
  <c r="BO26" i="4"/>
  <c r="BR26" i="4" s="1"/>
  <c r="BM26" i="4"/>
  <c r="BL26" i="4"/>
  <c r="BK26" i="4"/>
  <c r="BF26" i="4"/>
  <c r="BE26" i="4"/>
  <c r="AZ26" i="4"/>
  <c r="AY26" i="4"/>
  <c r="AT26" i="4"/>
  <c r="AS26" i="4"/>
  <c r="AQ26" i="4"/>
  <c r="AO26" i="4"/>
  <c r="AN26" i="4"/>
  <c r="AM26" i="4"/>
  <c r="AH26" i="4"/>
  <c r="AG26" i="4"/>
  <c r="AB26" i="4"/>
  <c r="AA26" i="4"/>
  <c r="S26" i="4"/>
  <c r="Q26" i="4"/>
  <c r="K26" i="4" s="1"/>
  <c r="M26" i="4"/>
  <c r="DH25" i="4"/>
  <c r="DG25" i="4"/>
  <c r="DB25" i="4"/>
  <c r="DA25" i="4"/>
  <c r="CV25" i="4"/>
  <c r="CU25" i="4"/>
  <c r="CP25" i="4"/>
  <c r="CO25" i="4"/>
  <c r="CM25" i="4"/>
  <c r="CK25" i="4"/>
  <c r="CJ25" i="4"/>
  <c r="CI25" i="4"/>
  <c r="CD25" i="4"/>
  <c r="CC25" i="4"/>
  <c r="BX25" i="4"/>
  <c r="BW25" i="4"/>
  <c r="BO25" i="4"/>
  <c r="BM25" i="4"/>
  <c r="BL25" i="4"/>
  <c r="BK25" i="4"/>
  <c r="BF25" i="4"/>
  <c r="BE25" i="4"/>
  <c r="AZ25" i="4"/>
  <c r="AY25" i="4"/>
  <c r="AT25" i="4"/>
  <c r="AS25" i="4"/>
  <c r="AQ25" i="4"/>
  <c r="AO25" i="4"/>
  <c r="AN25" i="4"/>
  <c r="AM25" i="4"/>
  <c r="AH25" i="4"/>
  <c r="AG25" i="4"/>
  <c r="AB25" i="4"/>
  <c r="AA25" i="4"/>
  <c r="S25" i="4"/>
  <c r="V25" i="4" s="1"/>
  <c r="Q25" i="4"/>
  <c r="M25" i="4"/>
  <c r="K25" i="4"/>
  <c r="DE24" i="4"/>
  <c r="DH24" i="4" s="1"/>
  <c r="DC24" i="4"/>
  <c r="CY24" i="4"/>
  <c r="CW24" i="4"/>
  <c r="CW20" i="4" s="1"/>
  <c r="CW84" i="4" s="1"/>
  <c r="CS24" i="4"/>
  <c r="CV24" i="4" s="1"/>
  <c r="CQ24" i="4"/>
  <c r="CM24" i="4"/>
  <c r="CK24" i="4"/>
  <c r="CG24" i="4"/>
  <c r="CJ24" i="4" s="1"/>
  <c r="CE24" i="4"/>
  <c r="CA24" i="4"/>
  <c r="BY24" i="4"/>
  <c r="BU24" i="4"/>
  <c r="BX24" i="4" s="1"/>
  <c r="BS24" i="4"/>
  <c r="BO24" i="4"/>
  <c r="BM24" i="4"/>
  <c r="BI24" i="4"/>
  <c r="BL24" i="4" s="1"/>
  <c r="BG24" i="4"/>
  <c r="BC24" i="4"/>
  <c r="BA24" i="4"/>
  <c r="AW24" i="4"/>
  <c r="AZ24" i="4" s="1"/>
  <c r="AU24" i="4"/>
  <c r="AQ24" i="4"/>
  <c r="AO24" i="4"/>
  <c r="AK24" i="4"/>
  <c r="AN24" i="4" s="1"/>
  <c r="AI24" i="4"/>
  <c r="AE24" i="4"/>
  <c r="AC24" i="4"/>
  <c r="Y24" i="4"/>
  <c r="AB24" i="4" s="1"/>
  <c r="W24" i="4"/>
  <c r="S24" i="4"/>
  <c r="Q24" i="4"/>
  <c r="K24" i="4" s="1"/>
  <c r="M24" i="4"/>
  <c r="P24" i="4" s="1"/>
  <c r="DE23" i="4"/>
  <c r="DC23" i="4"/>
  <c r="DD23" i="4" s="1"/>
  <c r="DA23" i="4"/>
  <c r="CY23" i="4"/>
  <c r="CW23" i="4"/>
  <c r="CS23" i="4"/>
  <c r="CQ23" i="4"/>
  <c r="CR23" i="4" s="1"/>
  <c r="CK23" i="4"/>
  <c r="CG23" i="4"/>
  <c r="CE23" i="4"/>
  <c r="CF23" i="4" s="1"/>
  <c r="CA23" i="4"/>
  <c r="BY23" i="4"/>
  <c r="BU23" i="4"/>
  <c r="BS23" i="4"/>
  <c r="BM23" i="4"/>
  <c r="BI23" i="4"/>
  <c r="BG23" i="4"/>
  <c r="BC23" i="4"/>
  <c r="BA23" i="4"/>
  <c r="AW23" i="4"/>
  <c r="AU23" i="4"/>
  <c r="AK23" i="4"/>
  <c r="AI23" i="4"/>
  <c r="AG23" i="4"/>
  <c r="AE23" i="4"/>
  <c r="AF23" i="4" s="1"/>
  <c r="AC23" i="4"/>
  <c r="AC20" i="4" s="1"/>
  <c r="Y23" i="4"/>
  <c r="W23" i="4"/>
  <c r="Q23" i="4"/>
  <c r="DH22" i="4"/>
  <c r="DG22" i="4"/>
  <c r="DE22" i="4"/>
  <c r="DC22" i="4"/>
  <c r="DB22" i="4"/>
  <c r="DA22" i="4"/>
  <c r="CY22" i="4"/>
  <c r="CW22" i="4"/>
  <c r="CV22" i="4"/>
  <c r="CU22" i="4"/>
  <c r="CS22" i="4"/>
  <c r="CQ22" i="4"/>
  <c r="CP22" i="4"/>
  <c r="CO22" i="4"/>
  <c r="CM22" i="4"/>
  <c r="CK22" i="4"/>
  <c r="CJ22" i="4"/>
  <c r="CI22" i="4"/>
  <c r="CG22" i="4"/>
  <c r="CE22" i="4"/>
  <c r="CD22" i="4"/>
  <c r="CC22" i="4"/>
  <c r="CA22" i="4"/>
  <c r="BY22" i="4"/>
  <c r="BX22" i="4"/>
  <c r="BW22" i="4"/>
  <c r="BU22" i="4"/>
  <c r="BS22" i="4"/>
  <c r="BR22" i="4"/>
  <c r="BQ22" i="4"/>
  <c r="BO22" i="4"/>
  <c r="BM22" i="4"/>
  <c r="BL22" i="4"/>
  <c r="BK22" i="4"/>
  <c r="BI22" i="4"/>
  <c r="BG22" i="4"/>
  <c r="BF22" i="4"/>
  <c r="BE22" i="4"/>
  <c r="BC22" i="4"/>
  <c r="BA22" i="4"/>
  <c r="AZ22" i="4"/>
  <c r="AY22" i="4"/>
  <c r="AW22" i="4"/>
  <c r="AU22" i="4"/>
  <c r="AT22" i="4"/>
  <c r="AS22" i="4"/>
  <c r="AQ22" i="4"/>
  <c r="AO22" i="4"/>
  <c r="AN22" i="4"/>
  <c r="AM22" i="4"/>
  <c r="AK22" i="4"/>
  <c r="AI22" i="4"/>
  <c r="AH22" i="4"/>
  <c r="AG22" i="4"/>
  <c r="AE22" i="4"/>
  <c r="AC22" i="4"/>
  <c r="AB22" i="4"/>
  <c r="AA22" i="4"/>
  <c r="Y22" i="4"/>
  <c r="W22" i="4"/>
  <c r="V22" i="4"/>
  <c r="U22" i="4"/>
  <c r="S22" i="4"/>
  <c r="Q22" i="4"/>
  <c r="O22" i="4"/>
  <c r="M22" i="4"/>
  <c r="K22" i="4"/>
  <c r="P22" i="4" s="1"/>
  <c r="DE21" i="4"/>
  <c r="DC21" i="4"/>
  <c r="CY21" i="4"/>
  <c r="CM21" i="4" s="1"/>
  <c r="CW21" i="4"/>
  <c r="CU21" i="4"/>
  <c r="CS21" i="4"/>
  <c r="CT21" i="4" s="1"/>
  <c r="CQ21" i="4"/>
  <c r="CI21" i="4"/>
  <c r="CG21" i="4"/>
  <c r="CE21" i="4"/>
  <c r="CA21" i="4"/>
  <c r="BY21" i="4"/>
  <c r="BW21" i="4"/>
  <c r="BU21" i="4"/>
  <c r="BV21" i="4" s="1"/>
  <c r="BS21" i="4"/>
  <c r="BO21" i="4"/>
  <c r="BK21" i="4"/>
  <c r="BI21" i="4"/>
  <c r="BG21" i="4"/>
  <c r="BC21" i="4"/>
  <c r="BA21" i="4"/>
  <c r="AW21" i="4"/>
  <c r="AU21" i="4"/>
  <c r="AQ21" i="4"/>
  <c r="AK21" i="4"/>
  <c r="AI21" i="4"/>
  <c r="AJ21" i="4" s="1"/>
  <c r="AE21" i="4"/>
  <c r="AC21" i="4"/>
  <c r="Y21" i="4"/>
  <c r="Z21" i="4" s="1"/>
  <c r="W21" i="4"/>
  <c r="CQ20" i="4"/>
  <c r="CE20" i="4"/>
  <c r="CE84" i="4" s="1"/>
  <c r="BS20" i="4"/>
  <c r="BG20" i="4"/>
  <c r="BG84" i="4" s="1"/>
  <c r="AU20" i="4"/>
  <c r="AI20" i="4"/>
  <c r="AI84" i="4" s="1"/>
  <c r="DH19" i="4"/>
  <c r="DG19" i="4"/>
  <c r="DD19" i="4"/>
  <c r="DB19" i="4"/>
  <c r="DA19" i="4"/>
  <c r="CV19" i="4"/>
  <c r="CU19" i="4"/>
  <c r="CM19" i="4"/>
  <c r="CK19" i="4"/>
  <c r="CJ19" i="4"/>
  <c r="CI19" i="4"/>
  <c r="CF19" i="4"/>
  <c r="CD19" i="4"/>
  <c r="CC19" i="4"/>
  <c r="BX19" i="4"/>
  <c r="BW19" i="4"/>
  <c r="BO19" i="4"/>
  <c r="BM19" i="4"/>
  <c r="BL19" i="4"/>
  <c r="BK19" i="4"/>
  <c r="BH19" i="4"/>
  <c r="BF19" i="4"/>
  <c r="BE19" i="4"/>
  <c r="AZ19" i="4"/>
  <c r="AY19" i="4"/>
  <c r="AQ19" i="4"/>
  <c r="AO19" i="4"/>
  <c r="AN19" i="4"/>
  <c r="AM19" i="4"/>
  <c r="AJ19" i="4"/>
  <c r="AH19" i="4"/>
  <c r="AG19" i="4"/>
  <c r="AB19" i="4"/>
  <c r="AA19" i="4"/>
  <c r="S19" i="4"/>
  <c r="Q19" i="4"/>
  <c r="DH18" i="4"/>
  <c r="DG18" i="4"/>
  <c r="DB18" i="4"/>
  <c r="DA18" i="4"/>
  <c r="CV18" i="4"/>
  <c r="CU18" i="4"/>
  <c r="CM18" i="4"/>
  <c r="CK18" i="4"/>
  <c r="CO18" i="4" s="1"/>
  <c r="CJ18" i="4"/>
  <c r="CI18" i="4"/>
  <c r="CD18" i="4"/>
  <c r="CC18" i="4"/>
  <c r="BX18" i="4"/>
  <c r="BW18" i="4"/>
  <c r="BQ18" i="4"/>
  <c r="BO18" i="4"/>
  <c r="BM18" i="4"/>
  <c r="BR18" i="4" s="1"/>
  <c r="BL18" i="4"/>
  <c r="BK18" i="4"/>
  <c r="BF18" i="4"/>
  <c r="BE18" i="4"/>
  <c r="AZ18" i="4"/>
  <c r="AY18" i="4"/>
  <c r="AS18" i="4"/>
  <c r="AQ18" i="4"/>
  <c r="AT18" i="4" s="1"/>
  <c r="AO18" i="4"/>
  <c r="AN18" i="4"/>
  <c r="AM18" i="4"/>
  <c r="AH18" i="4"/>
  <c r="AG18" i="4"/>
  <c r="AB18" i="4"/>
  <c r="AA18" i="4"/>
  <c r="S18" i="4"/>
  <c r="Q18" i="4"/>
  <c r="V18" i="4" s="1"/>
  <c r="DH17" i="4"/>
  <c r="DG17" i="4"/>
  <c r="DD17" i="4"/>
  <c r="DD16" i="4" s="1"/>
  <c r="DB17" i="4"/>
  <c r="DA17" i="4"/>
  <c r="CV17" i="4"/>
  <c r="CU17" i="4"/>
  <c r="CM17" i="4"/>
  <c r="CK17" i="4"/>
  <c r="CJ17" i="4"/>
  <c r="CI17" i="4"/>
  <c r="CF17" i="4"/>
  <c r="CF16" i="4" s="1"/>
  <c r="CD17" i="4"/>
  <c r="CC17" i="4"/>
  <c r="BX17" i="4"/>
  <c r="BW17" i="4"/>
  <c r="BO17" i="4"/>
  <c r="BM17" i="4"/>
  <c r="BL17" i="4"/>
  <c r="BK17" i="4"/>
  <c r="BH17" i="4"/>
  <c r="BH16" i="4" s="1"/>
  <c r="BF17" i="4"/>
  <c r="BE17" i="4"/>
  <c r="AZ17" i="4"/>
  <c r="AY17" i="4"/>
  <c r="AQ17" i="4"/>
  <c r="AO17" i="4"/>
  <c r="AN17" i="4"/>
  <c r="AM17" i="4"/>
  <c r="AJ17" i="4"/>
  <c r="AJ16" i="4" s="1"/>
  <c r="AH17" i="4"/>
  <c r="AG17" i="4"/>
  <c r="AB17" i="4"/>
  <c r="AA17" i="4"/>
  <c r="S17" i="4"/>
  <c r="Q17" i="4"/>
  <c r="K17" i="4"/>
  <c r="DE16" i="4"/>
  <c r="DC16" i="4"/>
  <c r="DG16" i="4" s="1"/>
  <c r="DA16" i="4"/>
  <c r="CY16" i="4"/>
  <c r="DB16" i="4" s="1"/>
  <c r="CW16" i="4"/>
  <c r="CS16" i="4"/>
  <c r="CQ16" i="4"/>
  <c r="CK16" i="4"/>
  <c r="CG16" i="4"/>
  <c r="CE16" i="4"/>
  <c r="CI16" i="4" s="1"/>
  <c r="CC16" i="4"/>
  <c r="CA16" i="4"/>
  <c r="CD16" i="4" s="1"/>
  <c r="BY16" i="4"/>
  <c r="BU16" i="4"/>
  <c r="BS16" i="4"/>
  <c r="BM16" i="4"/>
  <c r="BI16" i="4"/>
  <c r="BG16" i="4"/>
  <c r="BK16" i="4" s="1"/>
  <c r="BE16" i="4"/>
  <c r="BC16" i="4"/>
  <c r="BF16" i="4" s="1"/>
  <c r="BA16" i="4"/>
  <c r="AW16" i="4"/>
  <c r="AU16" i="4"/>
  <c r="AO16" i="4"/>
  <c r="AK16" i="4"/>
  <c r="AI16" i="4"/>
  <c r="AM16" i="4" s="1"/>
  <c r="AG16" i="4"/>
  <c r="AE16" i="4"/>
  <c r="AH16" i="4" s="1"/>
  <c r="AC16" i="4"/>
  <c r="Y16" i="4"/>
  <c r="W16" i="4"/>
  <c r="Q16" i="4"/>
  <c r="K16" i="4" s="1"/>
  <c r="DH15" i="4"/>
  <c r="DG15" i="4"/>
  <c r="DB15" i="4"/>
  <c r="DA15" i="4"/>
  <c r="CV15" i="4"/>
  <c r="CU15" i="4"/>
  <c r="CM15" i="4"/>
  <c r="CK15" i="4"/>
  <c r="CO15" i="4" s="1"/>
  <c r="CJ15" i="4"/>
  <c r="CI15" i="4"/>
  <c r="CD15" i="4"/>
  <c r="CC15" i="4"/>
  <c r="BX15" i="4"/>
  <c r="BW15" i="4"/>
  <c r="BO15" i="4"/>
  <c r="BM15" i="4"/>
  <c r="BQ15" i="4" s="1"/>
  <c r="BL15" i="4"/>
  <c r="BK15" i="4"/>
  <c r="BF15" i="4"/>
  <c r="BE15" i="4"/>
  <c r="AZ15" i="4"/>
  <c r="AY15" i="4"/>
  <c r="AQ15" i="4"/>
  <c r="AO15" i="4"/>
  <c r="AS15" i="4" s="1"/>
  <c r="AN15" i="4"/>
  <c r="AM15" i="4"/>
  <c r="AH15" i="4"/>
  <c r="AG15" i="4"/>
  <c r="AB15" i="4"/>
  <c r="AA15" i="4"/>
  <c r="S15" i="4"/>
  <c r="Q15" i="4"/>
  <c r="U15" i="4" s="1"/>
  <c r="M15" i="4"/>
  <c r="DE14" i="4"/>
  <c r="DC14" i="4"/>
  <c r="CY14" i="4"/>
  <c r="CW14" i="4"/>
  <c r="CS14" i="4"/>
  <c r="CQ14" i="4"/>
  <c r="CU14" i="4" s="1"/>
  <c r="CG14" i="4"/>
  <c r="CE14" i="4"/>
  <c r="CA14" i="4"/>
  <c r="BY14" i="4"/>
  <c r="BU14" i="4"/>
  <c r="BS14" i="4"/>
  <c r="BW14" i="4" s="1"/>
  <c r="BI14" i="4"/>
  <c r="BG14" i="4"/>
  <c r="BC14" i="4"/>
  <c r="BA14" i="4"/>
  <c r="AW14" i="4"/>
  <c r="AU14" i="4"/>
  <c r="AY14" i="4" s="1"/>
  <c r="AK14" i="4"/>
  <c r="AI14" i="4"/>
  <c r="AE14" i="4"/>
  <c r="AC14" i="4"/>
  <c r="Y14" i="4"/>
  <c r="W14" i="4"/>
  <c r="AA14" i="4" s="1"/>
  <c r="DH13" i="4"/>
  <c r="DG13" i="4"/>
  <c r="DD13" i="4"/>
  <c r="DD14" i="4" s="1"/>
  <c r="DB13" i="4"/>
  <c r="DA13" i="4"/>
  <c r="CV13" i="4"/>
  <c r="CU13" i="4"/>
  <c r="CM13" i="4"/>
  <c r="CK13" i="4"/>
  <c r="CJ13" i="4"/>
  <c r="CI13" i="4"/>
  <c r="CF13" i="4"/>
  <c r="CF14" i="4" s="1"/>
  <c r="CD13" i="4"/>
  <c r="CC13" i="4"/>
  <c r="BX13" i="4"/>
  <c r="BW13" i="4"/>
  <c r="BO13" i="4"/>
  <c r="BM13" i="4"/>
  <c r="BL13" i="4"/>
  <c r="BK13" i="4"/>
  <c r="BH13" i="4"/>
  <c r="BH14" i="4" s="1"/>
  <c r="BF13" i="4"/>
  <c r="BE13" i="4"/>
  <c r="AZ13" i="4"/>
  <c r="AY13" i="4"/>
  <c r="AQ13" i="4"/>
  <c r="AO13" i="4"/>
  <c r="AN13" i="4"/>
  <c r="AM13" i="4"/>
  <c r="AJ13" i="4"/>
  <c r="AJ14" i="4" s="1"/>
  <c r="AH13" i="4"/>
  <c r="AG13" i="4"/>
  <c r="AB13" i="4"/>
  <c r="AA13" i="4"/>
  <c r="S13" i="4"/>
  <c r="Q13" i="4"/>
  <c r="K13" i="4"/>
  <c r="DH12" i="4"/>
  <c r="DG12" i="4"/>
  <c r="DB12" i="4"/>
  <c r="DA12" i="4"/>
  <c r="CV12" i="4"/>
  <c r="CU12" i="4"/>
  <c r="CO12" i="4"/>
  <c r="CM12" i="4"/>
  <c r="CM29" i="8" s="1"/>
  <c r="CK12" i="4"/>
  <c r="CJ12" i="4"/>
  <c r="CI12" i="4"/>
  <c r="CD12" i="4"/>
  <c r="CC12" i="4"/>
  <c r="BX12" i="4"/>
  <c r="BW12" i="4"/>
  <c r="BQ12" i="4"/>
  <c r="BO12" i="4"/>
  <c r="BO92" i="4" s="1"/>
  <c r="BM12" i="4"/>
  <c r="BM92" i="4" s="1"/>
  <c r="BL12" i="4"/>
  <c r="BK12" i="4"/>
  <c r="BF12" i="4"/>
  <c r="BE12" i="4"/>
  <c r="AZ12" i="4"/>
  <c r="AY12" i="4"/>
  <c r="AQ12" i="4"/>
  <c r="AQ29" i="8" s="1"/>
  <c r="AO12" i="4"/>
  <c r="AN12" i="4"/>
  <c r="AM12" i="4"/>
  <c r="AH12" i="4"/>
  <c r="AG12" i="4"/>
  <c r="AB12" i="4"/>
  <c r="AA12" i="4"/>
  <c r="S12" i="4"/>
  <c r="S92" i="4" s="1"/>
  <c r="Q12" i="4"/>
  <c r="M12" i="4"/>
  <c r="DH11" i="4"/>
  <c r="DG11" i="4"/>
  <c r="DB11" i="4"/>
  <c r="DA11" i="4"/>
  <c r="CV11" i="4"/>
  <c r="CU11" i="4"/>
  <c r="CR11" i="4"/>
  <c r="CM11" i="4"/>
  <c r="CK11" i="4"/>
  <c r="CJ11" i="4"/>
  <c r="CI11" i="4"/>
  <c r="CD11" i="4"/>
  <c r="CC11" i="4"/>
  <c r="BX11" i="4"/>
  <c r="BW11" i="4"/>
  <c r="BT11" i="4"/>
  <c r="BO11" i="4"/>
  <c r="BM11" i="4"/>
  <c r="BL11" i="4"/>
  <c r="BK11" i="4"/>
  <c r="BF11" i="4"/>
  <c r="BE11" i="4"/>
  <c r="AZ11" i="4"/>
  <c r="AY11" i="4"/>
  <c r="AV11" i="4"/>
  <c r="AQ11" i="4"/>
  <c r="AO11" i="4"/>
  <c r="AN11" i="4"/>
  <c r="AM11" i="4"/>
  <c r="AH11" i="4"/>
  <c r="AG11" i="4"/>
  <c r="AB11" i="4"/>
  <c r="AA11" i="4"/>
  <c r="X11" i="4"/>
  <c r="S11" i="4"/>
  <c r="Q11" i="4"/>
  <c r="M11" i="4"/>
  <c r="DE10" i="4"/>
  <c r="DC10" i="4"/>
  <c r="DD11" i="4" s="1"/>
  <c r="CY10" i="4"/>
  <c r="CW10" i="4"/>
  <c r="CS10" i="4"/>
  <c r="CQ10" i="4"/>
  <c r="CG10" i="4"/>
  <c r="CE10" i="4"/>
  <c r="CF11" i="4" s="1"/>
  <c r="CA10" i="4"/>
  <c r="BY10" i="4"/>
  <c r="BU10" i="4"/>
  <c r="BS10" i="4"/>
  <c r="BI10" i="4"/>
  <c r="BG10" i="4"/>
  <c r="BH11" i="4" s="1"/>
  <c r="BC10" i="4"/>
  <c r="BA10" i="4"/>
  <c r="AW10" i="4"/>
  <c r="AU10" i="4"/>
  <c r="AK10" i="4"/>
  <c r="AI10" i="4"/>
  <c r="AJ11" i="4" s="1"/>
  <c r="AE10" i="4"/>
  <c r="AC10" i="4"/>
  <c r="Y10" i="4"/>
  <c r="W10" i="4"/>
  <c r="BW425" i="3"/>
  <c r="BV425" i="3"/>
  <c r="BX425" i="3" s="1"/>
  <c r="BS425" i="3"/>
  <c r="BR425" i="3"/>
  <c r="BT425" i="3" s="1"/>
  <c r="BP425" i="3"/>
  <c r="BO425" i="3"/>
  <c r="BQ425" i="3" s="1"/>
  <c r="BN425" i="3"/>
  <c r="BK425" i="3"/>
  <c r="BG425" i="3"/>
  <c r="BF425" i="3"/>
  <c r="BH425" i="3" s="1"/>
  <c r="BC425" i="3"/>
  <c r="BB425" i="3"/>
  <c r="BD425" i="3" s="1"/>
  <c r="AZ425" i="3"/>
  <c r="AY425" i="3"/>
  <c r="BA425" i="3" s="1"/>
  <c r="AX425" i="3"/>
  <c r="AU425" i="3"/>
  <c r="AQ425" i="3"/>
  <c r="AP425" i="3"/>
  <c r="AR425" i="3" s="1"/>
  <c r="AM425" i="3"/>
  <c r="AL425" i="3"/>
  <c r="AN425" i="3" s="1"/>
  <c r="AJ425" i="3"/>
  <c r="AI425" i="3"/>
  <c r="AK425" i="3" s="1"/>
  <c r="AH425" i="3"/>
  <c r="AE425" i="3"/>
  <c r="AA425" i="3"/>
  <c r="Z425" i="3"/>
  <c r="AB425" i="3" s="1"/>
  <c r="W425" i="3"/>
  <c r="V425" i="3"/>
  <c r="X425" i="3" s="1"/>
  <c r="T425" i="3"/>
  <c r="S425" i="3"/>
  <c r="U425" i="3" s="1"/>
  <c r="R425" i="3"/>
  <c r="O425" i="3"/>
  <c r="K425" i="3"/>
  <c r="BW424" i="3"/>
  <c r="BV424" i="3"/>
  <c r="BX424" i="3" s="1"/>
  <c r="BT424" i="3"/>
  <c r="BS424" i="3"/>
  <c r="BU424" i="3" s="1"/>
  <c r="BR424" i="3"/>
  <c r="BP424" i="3"/>
  <c r="BO424" i="3"/>
  <c r="BQ424" i="3" s="1"/>
  <c r="BN424" i="3"/>
  <c r="BK424" i="3"/>
  <c r="BJ424" i="3"/>
  <c r="BL424" i="3" s="1"/>
  <c r="BG424" i="3"/>
  <c r="BF424" i="3"/>
  <c r="BH424" i="3" s="1"/>
  <c r="BD424" i="3"/>
  <c r="BC424" i="3"/>
  <c r="BE424" i="3" s="1"/>
  <c r="BB424" i="3"/>
  <c r="AZ424" i="3"/>
  <c r="AY424" i="3"/>
  <c r="BA424" i="3" s="1"/>
  <c r="AX424" i="3"/>
  <c r="AU424" i="3"/>
  <c r="AT424" i="3"/>
  <c r="AV424" i="3" s="1"/>
  <c r="AQ424" i="3"/>
  <c r="AP424" i="3"/>
  <c r="AR424" i="3" s="1"/>
  <c r="AN424" i="3"/>
  <c r="AM424" i="3"/>
  <c r="AO424" i="3" s="1"/>
  <c r="AL424" i="3"/>
  <c r="AJ424" i="3"/>
  <c r="AI424" i="3"/>
  <c r="AK424" i="3" s="1"/>
  <c r="AH424" i="3"/>
  <c r="AE424" i="3"/>
  <c r="AD424" i="3"/>
  <c r="AF424" i="3" s="1"/>
  <c r="AA424" i="3"/>
  <c r="Z424" i="3"/>
  <c r="AB424" i="3" s="1"/>
  <c r="X424" i="3"/>
  <c r="W424" i="3"/>
  <c r="Y424" i="3" s="1"/>
  <c r="V424" i="3"/>
  <c r="T424" i="3"/>
  <c r="S424" i="3"/>
  <c r="U424" i="3" s="1"/>
  <c r="R424" i="3"/>
  <c r="O424" i="3"/>
  <c r="N424" i="3"/>
  <c r="K424" i="3"/>
  <c r="BX423" i="3"/>
  <c r="BW423" i="3"/>
  <c r="BY423" i="3" s="1"/>
  <c r="BV423" i="3"/>
  <c r="BT423" i="3"/>
  <c r="BS423" i="3"/>
  <c r="BU423" i="3" s="1"/>
  <c r="BR423" i="3"/>
  <c r="BO423" i="3"/>
  <c r="BN423" i="3"/>
  <c r="BK423" i="3"/>
  <c r="BH423" i="3"/>
  <c r="BG423" i="3"/>
  <c r="BI423" i="3" s="1"/>
  <c r="BF423" i="3"/>
  <c r="BD423" i="3"/>
  <c r="BC423" i="3"/>
  <c r="BE423" i="3" s="1"/>
  <c r="BB423" i="3"/>
  <c r="AY423" i="3"/>
  <c r="AX423" i="3"/>
  <c r="AU423" i="3"/>
  <c r="AR423" i="3"/>
  <c r="AQ423" i="3"/>
  <c r="AS423" i="3" s="1"/>
  <c r="AP423" i="3"/>
  <c r="AN423" i="3"/>
  <c r="AM423" i="3"/>
  <c r="AO423" i="3" s="1"/>
  <c r="AL423" i="3"/>
  <c r="AI423" i="3"/>
  <c r="AH423" i="3"/>
  <c r="AE423" i="3"/>
  <c r="AB423" i="3"/>
  <c r="AA423" i="3"/>
  <c r="AC423" i="3" s="1"/>
  <c r="Z423" i="3"/>
  <c r="W423" i="3"/>
  <c r="V423" i="3"/>
  <c r="S423" i="3"/>
  <c r="R423" i="3"/>
  <c r="N423" i="3" s="1"/>
  <c r="BW421" i="3"/>
  <c r="BV421" i="3"/>
  <c r="BS421" i="3"/>
  <c r="BR421" i="3"/>
  <c r="BO421" i="3"/>
  <c r="BN421" i="3"/>
  <c r="BP421" i="3" s="1"/>
  <c r="BG421" i="3"/>
  <c r="BF421" i="3"/>
  <c r="BC421" i="3"/>
  <c r="BB421" i="3"/>
  <c r="AY421" i="3"/>
  <c r="AX421" i="3"/>
  <c r="AZ421" i="3" s="1"/>
  <c r="AQ421" i="3"/>
  <c r="AP421" i="3"/>
  <c r="AM421" i="3"/>
  <c r="AL421" i="3"/>
  <c r="AI421" i="3"/>
  <c r="AH421" i="3"/>
  <c r="AJ421" i="3" s="1"/>
  <c r="AA421" i="3"/>
  <c r="Z421" i="3"/>
  <c r="W421" i="3"/>
  <c r="V421" i="3"/>
  <c r="S421" i="3"/>
  <c r="R421" i="3"/>
  <c r="T421" i="3" s="1"/>
  <c r="BW418" i="3"/>
  <c r="BV418" i="3"/>
  <c r="BS418" i="3"/>
  <c r="BR418" i="3"/>
  <c r="BT418" i="3" s="1"/>
  <c r="BP418" i="3"/>
  <c r="BO418" i="3"/>
  <c r="BQ418" i="3" s="1"/>
  <c r="BN418" i="3"/>
  <c r="BK418" i="3"/>
  <c r="BG418" i="3"/>
  <c r="BF418" i="3"/>
  <c r="BC418" i="3"/>
  <c r="BB418" i="3"/>
  <c r="BD418" i="3" s="1"/>
  <c r="AZ418" i="3"/>
  <c r="AY418" i="3"/>
  <c r="BA418" i="3" s="1"/>
  <c r="AX418" i="3"/>
  <c r="AU418" i="3"/>
  <c r="AQ418" i="3"/>
  <c r="AP418" i="3"/>
  <c r="AM418" i="3"/>
  <c r="AL418" i="3"/>
  <c r="AN418" i="3" s="1"/>
  <c r="AJ418" i="3"/>
  <c r="AI418" i="3"/>
  <c r="AK418" i="3" s="1"/>
  <c r="AH418" i="3"/>
  <c r="AE418" i="3"/>
  <c r="AA418" i="3"/>
  <c r="Z418" i="3"/>
  <c r="W418" i="3"/>
  <c r="V418" i="3"/>
  <c r="X418" i="3" s="1"/>
  <c r="T418" i="3"/>
  <c r="S418" i="3"/>
  <c r="U418" i="3" s="1"/>
  <c r="R418" i="3"/>
  <c r="O418" i="3"/>
  <c r="BW417" i="3"/>
  <c r="BV417" i="3"/>
  <c r="BX417" i="3" s="1"/>
  <c r="BT417" i="3"/>
  <c r="BS417" i="3"/>
  <c r="BU417" i="3" s="1"/>
  <c r="BR417" i="3"/>
  <c r="BO417" i="3"/>
  <c r="BN417" i="3"/>
  <c r="BJ417" i="3"/>
  <c r="BG417" i="3"/>
  <c r="BF417" i="3"/>
  <c r="BH417" i="3" s="1"/>
  <c r="BD417" i="3"/>
  <c r="BC417" i="3"/>
  <c r="BE417" i="3" s="1"/>
  <c r="BB417" i="3"/>
  <c r="AY417" i="3"/>
  <c r="AX417" i="3"/>
  <c r="AT417" i="3"/>
  <c r="AQ417" i="3"/>
  <c r="AP417" i="3"/>
  <c r="AR417" i="3" s="1"/>
  <c r="AN417" i="3"/>
  <c r="AM417" i="3"/>
  <c r="AO417" i="3" s="1"/>
  <c r="AL417" i="3"/>
  <c r="AI417" i="3"/>
  <c r="AH417" i="3"/>
  <c r="AD417" i="3"/>
  <c r="AA417" i="3"/>
  <c r="Z417" i="3"/>
  <c r="AB417" i="3" s="1"/>
  <c r="X417" i="3"/>
  <c r="W417" i="3"/>
  <c r="Y417" i="3" s="1"/>
  <c r="V417" i="3"/>
  <c r="S417" i="3"/>
  <c r="R417" i="3"/>
  <c r="N417" i="3"/>
  <c r="J417" i="3" s="1"/>
  <c r="BX416" i="3"/>
  <c r="BW416" i="3"/>
  <c r="BY416" i="3" s="1"/>
  <c r="BV416" i="3"/>
  <c r="BS416" i="3"/>
  <c r="BR416" i="3"/>
  <c r="BO416" i="3"/>
  <c r="BN416" i="3"/>
  <c r="BJ416" i="3" s="1"/>
  <c r="BH416" i="3"/>
  <c r="BG416" i="3"/>
  <c r="BI416" i="3" s="1"/>
  <c r="BF416" i="3"/>
  <c r="BC416" i="3"/>
  <c r="BB416" i="3"/>
  <c r="AY416" i="3"/>
  <c r="AX416" i="3"/>
  <c r="AT416" i="3" s="1"/>
  <c r="AR416" i="3"/>
  <c r="AQ416" i="3"/>
  <c r="AS416" i="3" s="1"/>
  <c r="AP416" i="3"/>
  <c r="AM416" i="3"/>
  <c r="AL416" i="3"/>
  <c r="AI416" i="3"/>
  <c r="AH416" i="3"/>
  <c r="AD416" i="3" s="1"/>
  <c r="AB416" i="3"/>
  <c r="AA416" i="3"/>
  <c r="AC416" i="3" s="1"/>
  <c r="Z416" i="3"/>
  <c r="W416" i="3"/>
  <c r="V416" i="3"/>
  <c r="S416" i="3"/>
  <c r="R416" i="3"/>
  <c r="N416" i="3" s="1"/>
  <c r="J416" i="3" s="1"/>
  <c r="BW415" i="3"/>
  <c r="BV415" i="3"/>
  <c r="BS415" i="3"/>
  <c r="BR415" i="3"/>
  <c r="BO415" i="3"/>
  <c r="BN415" i="3"/>
  <c r="BP415" i="3" s="1"/>
  <c r="BG415" i="3"/>
  <c r="BF415" i="3"/>
  <c r="BC415" i="3"/>
  <c r="BB415" i="3"/>
  <c r="AY415" i="3"/>
  <c r="AX415" i="3"/>
  <c r="AZ415" i="3" s="1"/>
  <c r="AQ415" i="3"/>
  <c r="AP415" i="3"/>
  <c r="AM415" i="3"/>
  <c r="AL415" i="3"/>
  <c r="AI415" i="3"/>
  <c r="AH415" i="3"/>
  <c r="AJ415" i="3" s="1"/>
  <c r="AA415" i="3"/>
  <c r="Z415" i="3"/>
  <c r="W415" i="3"/>
  <c r="V415" i="3"/>
  <c r="S415" i="3"/>
  <c r="R415" i="3"/>
  <c r="T415" i="3" s="1"/>
  <c r="BW414" i="3"/>
  <c r="BV414" i="3"/>
  <c r="BS414" i="3"/>
  <c r="BR414" i="3"/>
  <c r="BT414" i="3" s="1"/>
  <c r="BP414" i="3"/>
  <c r="BO414" i="3"/>
  <c r="BQ414" i="3" s="1"/>
  <c r="BN414" i="3"/>
  <c r="BK414" i="3"/>
  <c r="BG414" i="3"/>
  <c r="BF414" i="3"/>
  <c r="BC414" i="3"/>
  <c r="BB414" i="3"/>
  <c r="BD414" i="3" s="1"/>
  <c r="AZ414" i="3"/>
  <c r="AY414" i="3"/>
  <c r="BA414" i="3" s="1"/>
  <c r="AX414" i="3"/>
  <c r="AU414" i="3"/>
  <c r="AQ414" i="3"/>
  <c r="AP414" i="3"/>
  <c r="AM414" i="3"/>
  <c r="AL414" i="3"/>
  <c r="AN414" i="3" s="1"/>
  <c r="AJ414" i="3"/>
  <c r="AI414" i="3"/>
  <c r="AK414" i="3" s="1"/>
  <c r="AH414" i="3"/>
  <c r="AE414" i="3"/>
  <c r="AA414" i="3"/>
  <c r="Z414" i="3"/>
  <c r="W414" i="3"/>
  <c r="V414" i="3"/>
  <c r="X414" i="3" s="1"/>
  <c r="T414" i="3"/>
  <c r="S414" i="3"/>
  <c r="U414" i="3" s="1"/>
  <c r="R414" i="3"/>
  <c r="O414" i="3"/>
  <c r="BW413" i="3"/>
  <c r="BV413" i="3"/>
  <c r="BX413" i="3" s="1"/>
  <c r="BT413" i="3"/>
  <c r="BS413" i="3"/>
  <c r="BU413" i="3" s="1"/>
  <c r="BR413" i="3"/>
  <c r="BO413" i="3"/>
  <c r="BN413" i="3"/>
  <c r="BJ413" i="3"/>
  <c r="BG413" i="3"/>
  <c r="BF413" i="3"/>
  <c r="BH413" i="3" s="1"/>
  <c r="BD413" i="3"/>
  <c r="BC413" i="3"/>
  <c r="BE413" i="3" s="1"/>
  <c r="BB413" i="3"/>
  <c r="AY413" i="3"/>
  <c r="AX413" i="3"/>
  <c r="AT413" i="3"/>
  <c r="AQ413" i="3"/>
  <c r="AP413" i="3"/>
  <c r="AR413" i="3" s="1"/>
  <c r="AN413" i="3"/>
  <c r="AM413" i="3"/>
  <c r="AO413" i="3" s="1"/>
  <c r="AL413" i="3"/>
  <c r="AI413" i="3"/>
  <c r="AH413" i="3"/>
  <c r="AD413" i="3"/>
  <c r="AA413" i="3"/>
  <c r="Z413" i="3"/>
  <c r="AB413" i="3" s="1"/>
  <c r="X413" i="3"/>
  <c r="W413" i="3"/>
  <c r="Y413" i="3" s="1"/>
  <c r="V413" i="3"/>
  <c r="S413" i="3"/>
  <c r="R413" i="3"/>
  <c r="N413" i="3"/>
  <c r="J413" i="3" s="1"/>
  <c r="BX412" i="3"/>
  <c r="BW412" i="3"/>
  <c r="BY412" i="3" s="1"/>
  <c r="BV412" i="3"/>
  <c r="BS412" i="3"/>
  <c r="BR412" i="3"/>
  <c r="BO412" i="3"/>
  <c r="BN412" i="3"/>
  <c r="BJ412" i="3" s="1"/>
  <c r="BH412" i="3"/>
  <c r="BG412" i="3"/>
  <c r="BI412" i="3" s="1"/>
  <c r="BF412" i="3"/>
  <c r="BC412" i="3"/>
  <c r="BB412" i="3"/>
  <c r="AY412" i="3"/>
  <c r="AX412" i="3"/>
  <c r="AT412" i="3" s="1"/>
  <c r="AR412" i="3"/>
  <c r="AQ412" i="3"/>
  <c r="AS412" i="3" s="1"/>
  <c r="AP412" i="3"/>
  <c r="AM412" i="3"/>
  <c r="AL412" i="3"/>
  <c r="AI412" i="3"/>
  <c r="AH412" i="3"/>
  <c r="AD412" i="3" s="1"/>
  <c r="AB412" i="3"/>
  <c r="AA412" i="3"/>
  <c r="AC412" i="3" s="1"/>
  <c r="Z412" i="3"/>
  <c r="W412" i="3"/>
  <c r="V412" i="3"/>
  <c r="S412" i="3"/>
  <c r="R412" i="3"/>
  <c r="N412" i="3" s="1"/>
  <c r="BW411" i="3"/>
  <c r="BV411" i="3"/>
  <c r="BS411" i="3"/>
  <c r="BR411" i="3"/>
  <c r="BO411" i="3"/>
  <c r="BN411" i="3"/>
  <c r="BP411" i="3" s="1"/>
  <c r="BG411" i="3"/>
  <c r="BF411" i="3"/>
  <c r="BC411" i="3"/>
  <c r="BB411" i="3"/>
  <c r="AY411" i="3"/>
  <c r="AX411" i="3"/>
  <c r="AZ411" i="3" s="1"/>
  <c r="AQ411" i="3"/>
  <c r="AP411" i="3"/>
  <c r="AM411" i="3"/>
  <c r="AL411" i="3"/>
  <c r="AI411" i="3"/>
  <c r="AH411" i="3"/>
  <c r="AJ411" i="3" s="1"/>
  <c r="AA411" i="3"/>
  <c r="Z411" i="3"/>
  <c r="W411" i="3"/>
  <c r="V411" i="3"/>
  <c r="S411" i="3"/>
  <c r="R411" i="3"/>
  <c r="T411" i="3" s="1"/>
  <c r="BW410" i="3"/>
  <c r="BV410" i="3"/>
  <c r="BS410" i="3"/>
  <c r="BR410" i="3"/>
  <c r="BT410" i="3" s="1"/>
  <c r="BP410" i="3"/>
  <c r="BO410" i="3"/>
  <c r="BQ410" i="3" s="1"/>
  <c r="BN410" i="3"/>
  <c r="BK410" i="3"/>
  <c r="BG410" i="3"/>
  <c r="BF410" i="3"/>
  <c r="BC410" i="3"/>
  <c r="BB410" i="3"/>
  <c r="BD410" i="3" s="1"/>
  <c r="AZ410" i="3"/>
  <c r="AY410" i="3"/>
  <c r="BA410" i="3" s="1"/>
  <c r="AX410" i="3"/>
  <c r="AU410" i="3"/>
  <c r="AQ410" i="3"/>
  <c r="AP410" i="3"/>
  <c r="AM410" i="3"/>
  <c r="AL410" i="3"/>
  <c r="AN410" i="3" s="1"/>
  <c r="AJ410" i="3"/>
  <c r="AI410" i="3"/>
  <c r="AK410" i="3" s="1"/>
  <c r="AH410" i="3"/>
  <c r="AE410" i="3"/>
  <c r="AA410" i="3"/>
  <c r="Z410" i="3"/>
  <c r="W410" i="3"/>
  <c r="V410" i="3"/>
  <c r="X410" i="3" s="1"/>
  <c r="T410" i="3"/>
  <c r="S410" i="3"/>
  <c r="U410" i="3" s="1"/>
  <c r="R410" i="3"/>
  <c r="O410" i="3"/>
  <c r="BW409" i="3"/>
  <c r="BV409" i="3"/>
  <c r="BX409" i="3" s="1"/>
  <c r="BT409" i="3"/>
  <c r="BS409" i="3"/>
  <c r="BU409" i="3" s="1"/>
  <c r="BR409" i="3"/>
  <c r="BO409" i="3"/>
  <c r="BN409" i="3"/>
  <c r="BJ409" i="3"/>
  <c r="BG409" i="3"/>
  <c r="BF409" i="3"/>
  <c r="BH409" i="3" s="1"/>
  <c r="BD409" i="3"/>
  <c r="BC409" i="3"/>
  <c r="BE409" i="3" s="1"/>
  <c r="BB409" i="3"/>
  <c r="AY409" i="3"/>
  <c r="AX409" i="3"/>
  <c r="AT409" i="3"/>
  <c r="AQ409" i="3"/>
  <c r="AP409" i="3"/>
  <c r="AR409" i="3" s="1"/>
  <c r="AN409" i="3"/>
  <c r="AM409" i="3"/>
  <c r="AO409" i="3" s="1"/>
  <c r="AL409" i="3"/>
  <c r="AI409" i="3"/>
  <c r="AH409" i="3"/>
  <c r="AD409" i="3"/>
  <c r="AA409" i="3"/>
  <c r="Z409" i="3"/>
  <c r="AB409" i="3" s="1"/>
  <c r="X409" i="3"/>
  <c r="W409" i="3"/>
  <c r="Y409" i="3" s="1"/>
  <c r="V409" i="3"/>
  <c r="S409" i="3"/>
  <c r="R409" i="3"/>
  <c r="N409" i="3"/>
  <c r="J409" i="3" s="1"/>
  <c r="BX407" i="3"/>
  <c r="BW407" i="3"/>
  <c r="BY407" i="3" s="1"/>
  <c r="BV407" i="3"/>
  <c r="BS407" i="3"/>
  <c r="BR407" i="3"/>
  <c r="BO407" i="3"/>
  <c r="BN407" i="3"/>
  <c r="BJ407" i="3" s="1"/>
  <c r="BH407" i="3"/>
  <c r="BG407" i="3"/>
  <c r="BI407" i="3" s="1"/>
  <c r="BF407" i="3"/>
  <c r="BC407" i="3"/>
  <c r="BB407" i="3"/>
  <c r="AY407" i="3"/>
  <c r="AX407" i="3"/>
  <c r="AT407" i="3" s="1"/>
  <c r="AR407" i="3"/>
  <c r="AQ407" i="3"/>
  <c r="AS407" i="3" s="1"/>
  <c r="AP407" i="3"/>
  <c r="AM407" i="3"/>
  <c r="AL407" i="3"/>
  <c r="AI407" i="3"/>
  <c r="AH407" i="3"/>
  <c r="AD407" i="3" s="1"/>
  <c r="AB407" i="3"/>
  <c r="AA407" i="3"/>
  <c r="AC407" i="3" s="1"/>
  <c r="Z407" i="3"/>
  <c r="W407" i="3"/>
  <c r="V407" i="3"/>
  <c r="S407" i="3"/>
  <c r="R407" i="3"/>
  <c r="N407" i="3" s="1"/>
  <c r="BW406" i="3"/>
  <c r="BV406" i="3"/>
  <c r="BS406" i="3"/>
  <c r="BR406" i="3"/>
  <c r="BO406" i="3"/>
  <c r="BN406" i="3"/>
  <c r="BP406" i="3" s="1"/>
  <c r="BG406" i="3"/>
  <c r="BF406" i="3"/>
  <c r="BC406" i="3"/>
  <c r="BB406" i="3"/>
  <c r="AY406" i="3"/>
  <c r="AX406" i="3"/>
  <c r="AZ406" i="3" s="1"/>
  <c r="AQ406" i="3"/>
  <c r="AP406" i="3"/>
  <c r="AM406" i="3"/>
  <c r="AL406" i="3"/>
  <c r="AI406" i="3"/>
  <c r="AH406" i="3"/>
  <c r="AJ406" i="3" s="1"/>
  <c r="AA406" i="3"/>
  <c r="Z406" i="3"/>
  <c r="W406" i="3"/>
  <c r="V406" i="3"/>
  <c r="S406" i="3"/>
  <c r="R406" i="3"/>
  <c r="T406" i="3" s="1"/>
  <c r="BW405" i="3"/>
  <c r="BV405" i="3"/>
  <c r="BS405" i="3"/>
  <c r="BR405" i="3"/>
  <c r="BT405" i="3" s="1"/>
  <c r="BP405" i="3"/>
  <c r="BO405" i="3"/>
  <c r="BQ405" i="3" s="1"/>
  <c r="BN405" i="3"/>
  <c r="BK405" i="3"/>
  <c r="BG405" i="3"/>
  <c r="BF405" i="3"/>
  <c r="BC405" i="3"/>
  <c r="BB405" i="3"/>
  <c r="BD405" i="3" s="1"/>
  <c r="AZ405" i="3"/>
  <c r="AY405" i="3"/>
  <c r="BA405" i="3" s="1"/>
  <c r="AX405" i="3"/>
  <c r="AU405" i="3"/>
  <c r="AQ405" i="3"/>
  <c r="AP405" i="3"/>
  <c r="AM405" i="3"/>
  <c r="AL405" i="3"/>
  <c r="AN405" i="3" s="1"/>
  <c r="AJ405" i="3"/>
  <c r="AI405" i="3"/>
  <c r="AK405" i="3" s="1"/>
  <c r="AH405" i="3"/>
  <c r="AE405" i="3"/>
  <c r="AA405" i="3"/>
  <c r="Z405" i="3"/>
  <c r="W405" i="3"/>
  <c r="V405" i="3"/>
  <c r="X405" i="3" s="1"/>
  <c r="T405" i="3"/>
  <c r="S405" i="3"/>
  <c r="U405" i="3" s="1"/>
  <c r="R405" i="3"/>
  <c r="O405" i="3"/>
  <c r="BW404" i="3"/>
  <c r="BV404" i="3"/>
  <c r="BX404" i="3" s="1"/>
  <c r="BT404" i="3"/>
  <c r="BS404" i="3"/>
  <c r="BU404" i="3" s="1"/>
  <c r="BR404" i="3"/>
  <c r="BO404" i="3"/>
  <c r="BN404" i="3"/>
  <c r="BJ404" i="3"/>
  <c r="BG404" i="3"/>
  <c r="BF404" i="3"/>
  <c r="BH404" i="3" s="1"/>
  <c r="BD404" i="3"/>
  <c r="BC404" i="3"/>
  <c r="BE404" i="3" s="1"/>
  <c r="BB404" i="3"/>
  <c r="AY404" i="3"/>
  <c r="AX404" i="3"/>
  <c r="AT404" i="3"/>
  <c r="AQ404" i="3"/>
  <c r="AP404" i="3"/>
  <c r="AR404" i="3" s="1"/>
  <c r="AN404" i="3"/>
  <c r="AM404" i="3"/>
  <c r="AO404" i="3" s="1"/>
  <c r="AL404" i="3"/>
  <c r="AI404" i="3"/>
  <c r="AH404" i="3"/>
  <c r="AD404" i="3"/>
  <c r="AA404" i="3"/>
  <c r="Z404" i="3"/>
  <c r="AB404" i="3" s="1"/>
  <c r="X404" i="3"/>
  <c r="W404" i="3"/>
  <c r="Y404" i="3" s="1"/>
  <c r="V404" i="3"/>
  <c r="S404" i="3"/>
  <c r="R404" i="3"/>
  <c r="N404" i="3"/>
  <c r="J404" i="3" s="1"/>
  <c r="BX403" i="3"/>
  <c r="BW403" i="3"/>
  <c r="BY403" i="3" s="1"/>
  <c r="BV403" i="3"/>
  <c r="BS403" i="3"/>
  <c r="BR403" i="3"/>
  <c r="BO403" i="3"/>
  <c r="BN403" i="3"/>
  <c r="BJ403" i="3" s="1"/>
  <c r="BH403" i="3"/>
  <c r="BG403" i="3"/>
  <c r="BI403" i="3" s="1"/>
  <c r="BF403" i="3"/>
  <c r="BC403" i="3"/>
  <c r="BB403" i="3"/>
  <c r="AY403" i="3"/>
  <c r="AX403" i="3"/>
  <c r="AT403" i="3" s="1"/>
  <c r="AR403" i="3"/>
  <c r="AQ403" i="3"/>
  <c r="AS403" i="3" s="1"/>
  <c r="AP403" i="3"/>
  <c r="AM403" i="3"/>
  <c r="AL403" i="3"/>
  <c r="AI403" i="3"/>
  <c r="AH403" i="3"/>
  <c r="AD403" i="3" s="1"/>
  <c r="AB403" i="3"/>
  <c r="AA403" i="3"/>
  <c r="AC403" i="3" s="1"/>
  <c r="Z403" i="3"/>
  <c r="W403" i="3"/>
  <c r="V403" i="3"/>
  <c r="S403" i="3"/>
  <c r="R403" i="3"/>
  <c r="N403" i="3" s="1"/>
  <c r="BW402" i="3"/>
  <c r="BV402" i="3"/>
  <c r="BS402" i="3"/>
  <c r="BR402" i="3"/>
  <c r="BO402" i="3"/>
  <c r="BN402" i="3"/>
  <c r="BP402" i="3" s="1"/>
  <c r="BG402" i="3"/>
  <c r="BF402" i="3"/>
  <c r="BC402" i="3"/>
  <c r="BB402" i="3"/>
  <c r="AY402" i="3"/>
  <c r="AX402" i="3"/>
  <c r="AZ402" i="3" s="1"/>
  <c r="AQ402" i="3"/>
  <c r="AP402" i="3"/>
  <c r="AM402" i="3"/>
  <c r="AL402" i="3"/>
  <c r="AI402" i="3"/>
  <c r="AH402" i="3"/>
  <c r="AJ402" i="3" s="1"/>
  <c r="AA402" i="3"/>
  <c r="Z402" i="3"/>
  <c r="W402" i="3"/>
  <c r="V402" i="3"/>
  <c r="S402" i="3"/>
  <c r="R402" i="3"/>
  <c r="T402" i="3" s="1"/>
  <c r="BW401" i="3"/>
  <c r="BV401" i="3"/>
  <c r="BS401" i="3"/>
  <c r="BR401" i="3"/>
  <c r="BT401" i="3" s="1"/>
  <c r="BP401" i="3"/>
  <c r="BO401" i="3"/>
  <c r="BQ401" i="3" s="1"/>
  <c r="BN401" i="3"/>
  <c r="BK401" i="3"/>
  <c r="BG401" i="3"/>
  <c r="BF401" i="3"/>
  <c r="BC401" i="3"/>
  <c r="BB401" i="3"/>
  <c r="BD401" i="3" s="1"/>
  <c r="AZ401" i="3"/>
  <c r="AY401" i="3"/>
  <c r="BA401" i="3" s="1"/>
  <c r="AX401" i="3"/>
  <c r="AU401" i="3"/>
  <c r="AQ401" i="3"/>
  <c r="AP401" i="3"/>
  <c r="AM401" i="3"/>
  <c r="AL401" i="3"/>
  <c r="AN401" i="3" s="1"/>
  <c r="AJ401" i="3"/>
  <c r="AI401" i="3"/>
  <c r="AK401" i="3" s="1"/>
  <c r="AH401" i="3"/>
  <c r="AE401" i="3"/>
  <c r="AA401" i="3"/>
  <c r="Z401" i="3"/>
  <c r="W401" i="3"/>
  <c r="V401" i="3"/>
  <c r="X401" i="3" s="1"/>
  <c r="T401" i="3"/>
  <c r="S401" i="3"/>
  <c r="U401" i="3" s="1"/>
  <c r="R401" i="3"/>
  <c r="O401" i="3"/>
  <c r="BW400" i="3"/>
  <c r="BV400" i="3"/>
  <c r="BX400" i="3" s="1"/>
  <c r="BT400" i="3"/>
  <c r="BS400" i="3"/>
  <c r="BU400" i="3" s="1"/>
  <c r="BR400" i="3"/>
  <c r="BO400" i="3"/>
  <c r="BN400" i="3"/>
  <c r="BJ400" i="3"/>
  <c r="BG400" i="3"/>
  <c r="BF400" i="3"/>
  <c r="BH400" i="3" s="1"/>
  <c r="BD400" i="3"/>
  <c r="BC400" i="3"/>
  <c r="BE400" i="3" s="1"/>
  <c r="BB400" i="3"/>
  <c r="AY400" i="3"/>
  <c r="AX400" i="3"/>
  <c r="AT400" i="3"/>
  <c r="AQ400" i="3"/>
  <c r="AP400" i="3"/>
  <c r="AR400" i="3" s="1"/>
  <c r="AN400" i="3"/>
  <c r="AM400" i="3"/>
  <c r="AO400" i="3" s="1"/>
  <c r="AL400" i="3"/>
  <c r="AI400" i="3"/>
  <c r="AH400" i="3"/>
  <c r="AD400" i="3"/>
  <c r="AA400" i="3"/>
  <c r="Z400" i="3"/>
  <c r="AB400" i="3" s="1"/>
  <c r="X400" i="3"/>
  <c r="W400" i="3"/>
  <c r="Y400" i="3" s="1"/>
  <c r="V400" i="3"/>
  <c r="S400" i="3"/>
  <c r="R400" i="3"/>
  <c r="N400" i="3"/>
  <c r="J400" i="3" s="1"/>
  <c r="BX399" i="3"/>
  <c r="BW399" i="3"/>
  <c r="BY399" i="3" s="1"/>
  <c r="BV399" i="3"/>
  <c r="BS399" i="3"/>
  <c r="BR399" i="3"/>
  <c r="BO399" i="3"/>
  <c r="BN399" i="3"/>
  <c r="BJ399" i="3" s="1"/>
  <c r="BH399" i="3"/>
  <c r="BG399" i="3"/>
  <c r="BI399" i="3" s="1"/>
  <c r="BF399" i="3"/>
  <c r="BC399" i="3"/>
  <c r="BB399" i="3"/>
  <c r="AY399" i="3"/>
  <c r="AX399" i="3"/>
  <c r="AT399" i="3" s="1"/>
  <c r="AR399" i="3"/>
  <c r="AQ399" i="3"/>
  <c r="AS399" i="3" s="1"/>
  <c r="AP399" i="3"/>
  <c r="AM399" i="3"/>
  <c r="AL399" i="3"/>
  <c r="AI399" i="3"/>
  <c r="AH399" i="3"/>
  <c r="AD399" i="3" s="1"/>
  <c r="AB399" i="3"/>
  <c r="AA399" i="3"/>
  <c r="AC399" i="3" s="1"/>
  <c r="Z399" i="3"/>
  <c r="W399" i="3"/>
  <c r="V399" i="3"/>
  <c r="S399" i="3"/>
  <c r="R399" i="3"/>
  <c r="N399" i="3" s="1"/>
  <c r="J399" i="3" s="1"/>
  <c r="BW398" i="3"/>
  <c r="BV398" i="3"/>
  <c r="BS398" i="3"/>
  <c r="BR398" i="3"/>
  <c r="BO398" i="3"/>
  <c r="BN398" i="3"/>
  <c r="BP398" i="3" s="1"/>
  <c r="BG398" i="3"/>
  <c r="BF398" i="3"/>
  <c r="BC398" i="3"/>
  <c r="BB398" i="3"/>
  <c r="AY398" i="3"/>
  <c r="AX398" i="3"/>
  <c r="AZ398" i="3" s="1"/>
  <c r="AQ398" i="3"/>
  <c r="AP398" i="3"/>
  <c r="AM398" i="3"/>
  <c r="AL398" i="3"/>
  <c r="AI398" i="3"/>
  <c r="AH398" i="3"/>
  <c r="AJ398" i="3" s="1"/>
  <c r="AA398" i="3"/>
  <c r="Z398" i="3"/>
  <c r="W398" i="3"/>
  <c r="V398" i="3"/>
  <c r="S398" i="3"/>
  <c r="R398" i="3"/>
  <c r="T398" i="3" s="1"/>
  <c r="BW397" i="3"/>
  <c r="BV397" i="3"/>
  <c r="BS397" i="3"/>
  <c r="BR397" i="3"/>
  <c r="BT397" i="3" s="1"/>
  <c r="BP397" i="3"/>
  <c r="BO397" i="3"/>
  <c r="BQ397" i="3" s="1"/>
  <c r="BN397" i="3"/>
  <c r="BK397" i="3"/>
  <c r="BG397" i="3"/>
  <c r="BF397" i="3"/>
  <c r="BC397" i="3"/>
  <c r="BB397" i="3"/>
  <c r="BD397" i="3" s="1"/>
  <c r="AZ397" i="3"/>
  <c r="AY397" i="3"/>
  <c r="BA397" i="3" s="1"/>
  <c r="AX397" i="3"/>
  <c r="AU397" i="3"/>
  <c r="AQ397" i="3"/>
  <c r="AP397" i="3"/>
  <c r="AM397" i="3"/>
  <c r="AL397" i="3"/>
  <c r="AN397" i="3" s="1"/>
  <c r="AJ397" i="3"/>
  <c r="AI397" i="3"/>
  <c r="AK397" i="3" s="1"/>
  <c r="AH397" i="3"/>
  <c r="AE397" i="3"/>
  <c r="AA397" i="3"/>
  <c r="Z397" i="3"/>
  <c r="W397" i="3"/>
  <c r="V397" i="3"/>
  <c r="X397" i="3" s="1"/>
  <c r="T397" i="3"/>
  <c r="S397" i="3"/>
  <c r="U397" i="3" s="1"/>
  <c r="R397" i="3"/>
  <c r="O397" i="3"/>
  <c r="BW396" i="3"/>
  <c r="BV396" i="3"/>
  <c r="BX396" i="3" s="1"/>
  <c r="BT396" i="3"/>
  <c r="BS396" i="3"/>
  <c r="BU396" i="3" s="1"/>
  <c r="BR396" i="3"/>
  <c r="BO396" i="3"/>
  <c r="BN396" i="3"/>
  <c r="BJ396" i="3"/>
  <c r="BG396" i="3"/>
  <c r="BF396" i="3"/>
  <c r="BH396" i="3" s="1"/>
  <c r="BD396" i="3"/>
  <c r="BC396" i="3"/>
  <c r="BE396" i="3" s="1"/>
  <c r="BB396" i="3"/>
  <c r="AY396" i="3"/>
  <c r="AX396" i="3"/>
  <c r="AT396" i="3"/>
  <c r="AQ396" i="3"/>
  <c r="AP396" i="3"/>
  <c r="AR396" i="3" s="1"/>
  <c r="AN396" i="3"/>
  <c r="AM396" i="3"/>
  <c r="AO396" i="3" s="1"/>
  <c r="AL396" i="3"/>
  <c r="AI396" i="3"/>
  <c r="AH396" i="3"/>
  <c r="AD396" i="3"/>
  <c r="AA396" i="3"/>
  <c r="Z396" i="3"/>
  <c r="AB396" i="3" s="1"/>
  <c r="X396" i="3"/>
  <c r="W396" i="3"/>
  <c r="Y396" i="3" s="1"/>
  <c r="V396" i="3"/>
  <c r="S396" i="3"/>
  <c r="R396" i="3"/>
  <c r="N396" i="3"/>
  <c r="J396" i="3" s="1"/>
  <c r="BX395" i="3"/>
  <c r="BW395" i="3"/>
  <c r="BY395" i="3" s="1"/>
  <c r="BV395" i="3"/>
  <c r="BS395" i="3"/>
  <c r="BR395" i="3"/>
  <c r="BO395" i="3"/>
  <c r="BN395" i="3"/>
  <c r="BJ395" i="3" s="1"/>
  <c r="BH395" i="3"/>
  <c r="BG395" i="3"/>
  <c r="BI395" i="3" s="1"/>
  <c r="BF395" i="3"/>
  <c r="BC395" i="3"/>
  <c r="BB395" i="3"/>
  <c r="AY395" i="3"/>
  <c r="AX395" i="3"/>
  <c r="AT395" i="3" s="1"/>
  <c r="AR395" i="3"/>
  <c r="AQ395" i="3"/>
  <c r="AS395" i="3" s="1"/>
  <c r="AP395" i="3"/>
  <c r="AM395" i="3"/>
  <c r="AL395" i="3"/>
  <c r="AI395" i="3"/>
  <c r="AH395" i="3"/>
  <c r="AD395" i="3" s="1"/>
  <c r="AB395" i="3"/>
  <c r="AA395" i="3"/>
  <c r="AC395" i="3" s="1"/>
  <c r="Z395" i="3"/>
  <c r="W395" i="3"/>
  <c r="V395" i="3"/>
  <c r="S395" i="3"/>
  <c r="R395" i="3"/>
  <c r="N395" i="3" s="1"/>
  <c r="BW394" i="3"/>
  <c r="BV394" i="3"/>
  <c r="BS394" i="3"/>
  <c r="BR394" i="3"/>
  <c r="BP394" i="3"/>
  <c r="BO394" i="3"/>
  <c r="BN394" i="3"/>
  <c r="BG394" i="3"/>
  <c r="BF394" i="3"/>
  <c r="BC394" i="3"/>
  <c r="BB394" i="3"/>
  <c r="AZ394" i="3"/>
  <c r="AY394" i="3"/>
  <c r="AX394" i="3"/>
  <c r="AQ394" i="3"/>
  <c r="AP394" i="3"/>
  <c r="AM394" i="3"/>
  <c r="AL394" i="3"/>
  <c r="AJ394" i="3"/>
  <c r="AI394" i="3"/>
  <c r="AH394" i="3"/>
  <c r="AA394" i="3"/>
  <c r="Z394" i="3"/>
  <c r="W394" i="3"/>
  <c r="V394" i="3"/>
  <c r="T394" i="3"/>
  <c r="S394" i="3"/>
  <c r="R394" i="3"/>
  <c r="BW393" i="3"/>
  <c r="BV393" i="3"/>
  <c r="BJ393" i="3" s="1"/>
  <c r="BT393" i="3"/>
  <c r="BS393" i="3"/>
  <c r="BR393" i="3"/>
  <c r="BP393" i="3"/>
  <c r="BO393" i="3"/>
  <c r="BQ393" i="3" s="1"/>
  <c r="BN393" i="3"/>
  <c r="BK393" i="3"/>
  <c r="BG393" i="3"/>
  <c r="BF393" i="3"/>
  <c r="AT393" i="3" s="1"/>
  <c r="J393" i="3" s="1"/>
  <c r="BD393" i="3"/>
  <c r="BC393" i="3"/>
  <c r="BB393" i="3"/>
  <c r="AZ393" i="3"/>
  <c r="AY393" i="3"/>
  <c r="BA393" i="3" s="1"/>
  <c r="AX393" i="3"/>
  <c r="AU393" i="3"/>
  <c r="AQ393" i="3"/>
  <c r="AP393" i="3"/>
  <c r="AD393" i="3" s="1"/>
  <c r="AN393" i="3"/>
  <c r="AM393" i="3"/>
  <c r="AL393" i="3"/>
  <c r="AJ393" i="3"/>
  <c r="AI393" i="3"/>
  <c r="AK393" i="3" s="1"/>
  <c r="AH393" i="3"/>
  <c r="AE393" i="3"/>
  <c r="AA393" i="3"/>
  <c r="Z393" i="3"/>
  <c r="N393" i="3" s="1"/>
  <c r="X393" i="3"/>
  <c r="W393" i="3"/>
  <c r="V393" i="3"/>
  <c r="T393" i="3"/>
  <c r="S393" i="3"/>
  <c r="U393" i="3" s="1"/>
  <c r="R393" i="3"/>
  <c r="O393" i="3"/>
  <c r="BX392" i="3"/>
  <c r="BW392" i="3"/>
  <c r="BV392" i="3"/>
  <c r="BT392" i="3"/>
  <c r="BS392" i="3"/>
  <c r="BU392" i="3" s="1"/>
  <c r="BR392" i="3"/>
  <c r="BO392" i="3"/>
  <c r="BN392" i="3"/>
  <c r="BJ392" i="3"/>
  <c r="BH392" i="3"/>
  <c r="BG392" i="3"/>
  <c r="BF392" i="3"/>
  <c r="BD392" i="3"/>
  <c r="BC392" i="3"/>
  <c r="BE392" i="3" s="1"/>
  <c r="BB392" i="3"/>
  <c r="AY392" i="3"/>
  <c r="AX392" i="3"/>
  <c r="AT392" i="3"/>
  <c r="AR392" i="3"/>
  <c r="AQ392" i="3"/>
  <c r="AP392" i="3"/>
  <c r="AN392" i="3"/>
  <c r="AM392" i="3"/>
  <c r="AO392" i="3" s="1"/>
  <c r="AL392" i="3"/>
  <c r="AI392" i="3"/>
  <c r="AH392" i="3"/>
  <c r="AD392" i="3"/>
  <c r="AB392" i="3"/>
  <c r="AA392" i="3"/>
  <c r="Z392" i="3"/>
  <c r="X392" i="3"/>
  <c r="W392" i="3"/>
  <c r="Y392" i="3" s="1"/>
  <c r="V392" i="3"/>
  <c r="S392" i="3"/>
  <c r="R392" i="3"/>
  <c r="N392" i="3"/>
  <c r="BX391" i="3"/>
  <c r="BW391" i="3"/>
  <c r="BY391" i="3" s="1"/>
  <c r="BV391" i="3"/>
  <c r="BS391" i="3"/>
  <c r="BR391" i="3"/>
  <c r="BO391" i="3"/>
  <c r="BN391" i="3"/>
  <c r="BJ391" i="3" s="1"/>
  <c r="BH391" i="3"/>
  <c r="BG391" i="3"/>
  <c r="BI391" i="3" s="1"/>
  <c r="BF391" i="3"/>
  <c r="BC391" i="3"/>
  <c r="BB391" i="3"/>
  <c r="AY391" i="3"/>
  <c r="AX391" i="3"/>
  <c r="AT391" i="3" s="1"/>
  <c r="AR391" i="3"/>
  <c r="AQ391" i="3"/>
  <c r="AS391" i="3" s="1"/>
  <c r="AP391" i="3"/>
  <c r="AM391" i="3"/>
  <c r="AL391" i="3"/>
  <c r="AI391" i="3"/>
  <c r="AH391" i="3"/>
  <c r="AD391" i="3" s="1"/>
  <c r="AB391" i="3"/>
  <c r="AA391" i="3"/>
  <c r="AC391" i="3" s="1"/>
  <c r="Z391" i="3"/>
  <c r="W391" i="3"/>
  <c r="V391" i="3"/>
  <c r="S391" i="3"/>
  <c r="R391" i="3"/>
  <c r="N391" i="3" s="1"/>
  <c r="BW390" i="3"/>
  <c r="BV390" i="3"/>
  <c r="BS390" i="3"/>
  <c r="BR390" i="3"/>
  <c r="BP390" i="3"/>
  <c r="BO390" i="3"/>
  <c r="BN390" i="3"/>
  <c r="BJ390" i="3" s="1"/>
  <c r="BG390" i="3"/>
  <c r="BF390" i="3"/>
  <c r="BC390" i="3"/>
  <c r="BB390" i="3"/>
  <c r="AZ390" i="3"/>
  <c r="AY390" i="3"/>
  <c r="AX390" i="3"/>
  <c r="AT390" i="3" s="1"/>
  <c r="AQ390" i="3"/>
  <c r="AP390" i="3"/>
  <c r="AM390" i="3"/>
  <c r="AL390" i="3"/>
  <c r="AJ390" i="3"/>
  <c r="AI390" i="3"/>
  <c r="AH390" i="3"/>
  <c r="AD390" i="3" s="1"/>
  <c r="AA390" i="3"/>
  <c r="Z390" i="3"/>
  <c r="W390" i="3"/>
  <c r="V390" i="3"/>
  <c r="T390" i="3"/>
  <c r="S390" i="3"/>
  <c r="R390" i="3"/>
  <c r="N390" i="3" s="1"/>
  <c r="J390" i="3" s="1"/>
  <c r="BW389" i="3"/>
  <c r="BV389" i="3"/>
  <c r="BJ389" i="3" s="1"/>
  <c r="BT389" i="3"/>
  <c r="BS389" i="3"/>
  <c r="BR389" i="3"/>
  <c r="BP389" i="3"/>
  <c r="BO389" i="3"/>
  <c r="BQ389" i="3" s="1"/>
  <c r="BN389" i="3"/>
  <c r="BK389" i="3"/>
  <c r="BG389" i="3"/>
  <c r="BF389" i="3"/>
  <c r="AT389" i="3" s="1"/>
  <c r="BD389" i="3"/>
  <c r="BC389" i="3"/>
  <c r="BB389" i="3"/>
  <c r="AZ389" i="3"/>
  <c r="AY389" i="3"/>
  <c r="BA389" i="3" s="1"/>
  <c r="AX389" i="3"/>
  <c r="AU389" i="3"/>
  <c r="AQ389" i="3"/>
  <c r="AP389" i="3"/>
  <c r="AD389" i="3" s="1"/>
  <c r="J389" i="3" s="1"/>
  <c r="AN389" i="3"/>
  <c r="AM389" i="3"/>
  <c r="AL389" i="3"/>
  <c r="AJ389" i="3"/>
  <c r="AI389" i="3"/>
  <c r="AK389" i="3" s="1"/>
  <c r="AH389" i="3"/>
  <c r="AE389" i="3"/>
  <c r="AA389" i="3"/>
  <c r="Z389" i="3"/>
  <c r="N389" i="3" s="1"/>
  <c r="X389" i="3"/>
  <c r="W389" i="3"/>
  <c r="V389" i="3"/>
  <c r="T389" i="3"/>
  <c r="S389" i="3"/>
  <c r="U389" i="3" s="1"/>
  <c r="R389" i="3"/>
  <c r="O389" i="3"/>
  <c r="BX388" i="3"/>
  <c r="BW388" i="3"/>
  <c r="BV388" i="3"/>
  <c r="BT388" i="3"/>
  <c r="BS388" i="3"/>
  <c r="BU388" i="3" s="1"/>
  <c r="BR388" i="3"/>
  <c r="BO388" i="3"/>
  <c r="BN388" i="3"/>
  <c r="BJ388" i="3"/>
  <c r="BH388" i="3"/>
  <c r="BG388" i="3"/>
  <c r="BF388" i="3"/>
  <c r="BD388" i="3"/>
  <c r="BC388" i="3"/>
  <c r="BE388" i="3" s="1"/>
  <c r="BB388" i="3"/>
  <c r="AY388" i="3"/>
  <c r="AX388" i="3"/>
  <c r="AT388" i="3"/>
  <c r="AR388" i="3"/>
  <c r="AQ388" i="3"/>
  <c r="AP388" i="3"/>
  <c r="AN388" i="3"/>
  <c r="AM388" i="3"/>
  <c r="AO388" i="3" s="1"/>
  <c r="AL388" i="3"/>
  <c r="AI388" i="3"/>
  <c r="AH388" i="3"/>
  <c r="AD388" i="3"/>
  <c r="AB388" i="3"/>
  <c r="AA388" i="3"/>
  <c r="Z388" i="3"/>
  <c r="X388" i="3"/>
  <c r="W388" i="3"/>
  <c r="Y388" i="3" s="1"/>
  <c r="V388" i="3"/>
  <c r="S388" i="3"/>
  <c r="R388" i="3"/>
  <c r="N388" i="3"/>
  <c r="BX387" i="3"/>
  <c r="BW387" i="3"/>
  <c r="BY387" i="3" s="1"/>
  <c r="BV387" i="3"/>
  <c r="BS387" i="3"/>
  <c r="BR387" i="3"/>
  <c r="BO387" i="3"/>
  <c r="BN387" i="3"/>
  <c r="BJ387" i="3" s="1"/>
  <c r="BH387" i="3"/>
  <c r="BG387" i="3"/>
  <c r="BI387" i="3" s="1"/>
  <c r="BF387" i="3"/>
  <c r="BC387" i="3"/>
  <c r="BB387" i="3"/>
  <c r="AY387" i="3"/>
  <c r="AX387" i="3"/>
  <c r="AT387" i="3" s="1"/>
  <c r="AR387" i="3"/>
  <c r="AQ387" i="3"/>
  <c r="AS387" i="3" s="1"/>
  <c r="AP387" i="3"/>
  <c r="AM387" i="3"/>
  <c r="AL387" i="3"/>
  <c r="AI387" i="3"/>
  <c r="AH387" i="3"/>
  <c r="AD387" i="3" s="1"/>
  <c r="AB387" i="3"/>
  <c r="AA387" i="3"/>
  <c r="AC387" i="3" s="1"/>
  <c r="Z387" i="3"/>
  <c r="W387" i="3"/>
  <c r="V387" i="3"/>
  <c r="S387" i="3"/>
  <c r="R387" i="3"/>
  <c r="N387" i="3" s="1"/>
  <c r="BW386" i="3"/>
  <c r="BV386" i="3"/>
  <c r="BS386" i="3"/>
  <c r="BR386" i="3"/>
  <c r="BP386" i="3"/>
  <c r="BO386" i="3"/>
  <c r="BN386" i="3"/>
  <c r="BG386" i="3"/>
  <c r="BF386" i="3"/>
  <c r="BC386" i="3"/>
  <c r="BB386" i="3"/>
  <c r="AZ386" i="3"/>
  <c r="AY386" i="3"/>
  <c r="AX386" i="3"/>
  <c r="AQ386" i="3"/>
  <c r="AP386" i="3"/>
  <c r="AM386" i="3"/>
  <c r="AL386" i="3"/>
  <c r="AJ386" i="3"/>
  <c r="AI386" i="3"/>
  <c r="AH386" i="3"/>
  <c r="AA386" i="3"/>
  <c r="Z386" i="3"/>
  <c r="W386" i="3"/>
  <c r="V386" i="3"/>
  <c r="T386" i="3"/>
  <c r="S386" i="3"/>
  <c r="R386" i="3"/>
  <c r="BW385" i="3"/>
  <c r="BV385" i="3"/>
  <c r="BJ385" i="3" s="1"/>
  <c r="BT385" i="3"/>
  <c r="BS385" i="3"/>
  <c r="BR385" i="3"/>
  <c r="BP385" i="3"/>
  <c r="BO385" i="3"/>
  <c r="BQ385" i="3" s="1"/>
  <c r="BN385" i="3"/>
  <c r="BK385" i="3"/>
  <c r="BG385" i="3"/>
  <c r="BF385" i="3"/>
  <c r="AT385" i="3" s="1"/>
  <c r="BD385" i="3"/>
  <c r="BC385" i="3"/>
  <c r="BB385" i="3"/>
  <c r="AZ385" i="3"/>
  <c r="AY385" i="3"/>
  <c r="BA385" i="3" s="1"/>
  <c r="AX385" i="3"/>
  <c r="AU385" i="3"/>
  <c r="AQ385" i="3"/>
  <c r="AP385" i="3"/>
  <c r="AD385" i="3" s="1"/>
  <c r="AN385" i="3"/>
  <c r="AM385" i="3"/>
  <c r="AL385" i="3"/>
  <c r="AJ385" i="3"/>
  <c r="AI385" i="3"/>
  <c r="AK385" i="3" s="1"/>
  <c r="AH385" i="3"/>
  <c r="AE385" i="3"/>
  <c r="AA385" i="3"/>
  <c r="Z385" i="3"/>
  <c r="N385" i="3" s="1"/>
  <c r="X385" i="3"/>
  <c r="W385" i="3"/>
  <c r="V385" i="3"/>
  <c r="T385" i="3"/>
  <c r="S385" i="3"/>
  <c r="U385" i="3" s="1"/>
  <c r="R385" i="3"/>
  <c r="O385" i="3"/>
  <c r="J385" i="3"/>
  <c r="BX384" i="3"/>
  <c r="BW384" i="3"/>
  <c r="BV384" i="3"/>
  <c r="BT384" i="3"/>
  <c r="BS384" i="3"/>
  <c r="BU384" i="3" s="1"/>
  <c r="BR384" i="3"/>
  <c r="BO384" i="3"/>
  <c r="BN384" i="3"/>
  <c r="BJ384" i="3"/>
  <c r="BH384" i="3"/>
  <c r="BG384" i="3"/>
  <c r="BF384" i="3"/>
  <c r="BD384" i="3"/>
  <c r="BC384" i="3"/>
  <c r="BE384" i="3" s="1"/>
  <c r="BB384" i="3"/>
  <c r="AY384" i="3"/>
  <c r="AX384" i="3"/>
  <c r="AT384" i="3"/>
  <c r="AR384" i="3"/>
  <c r="AQ384" i="3"/>
  <c r="AP384" i="3"/>
  <c r="AN384" i="3"/>
  <c r="AM384" i="3"/>
  <c r="AO384" i="3" s="1"/>
  <c r="AL384" i="3"/>
  <c r="AI384" i="3"/>
  <c r="AH384" i="3"/>
  <c r="AD384" i="3"/>
  <c r="AB384" i="3"/>
  <c r="AA384" i="3"/>
  <c r="Z384" i="3"/>
  <c r="X384" i="3"/>
  <c r="W384" i="3"/>
  <c r="Y384" i="3" s="1"/>
  <c r="V384" i="3"/>
  <c r="S384" i="3"/>
  <c r="R384" i="3"/>
  <c r="N384" i="3"/>
  <c r="J384" i="3" s="1"/>
  <c r="BX381" i="3"/>
  <c r="BW381" i="3"/>
  <c r="BY381" i="3" s="1"/>
  <c r="BV381" i="3"/>
  <c r="BS381" i="3"/>
  <c r="BR381" i="3"/>
  <c r="BO381" i="3"/>
  <c r="BN381" i="3"/>
  <c r="BJ381" i="3" s="1"/>
  <c r="BH381" i="3"/>
  <c r="BG381" i="3"/>
  <c r="BI381" i="3" s="1"/>
  <c r="BF381" i="3"/>
  <c r="BC381" i="3"/>
  <c r="BB381" i="3"/>
  <c r="AY381" i="3"/>
  <c r="AX381" i="3"/>
  <c r="AT381" i="3" s="1"/>
  <c r="AR381" i="3"/>
  <c r="AQ381" i="3"/>
  <c r="AS381" i="3" s="1"/>
  <c r="AP381" i="3"/>
  <c r="AM381" i="3"/>
  <c r="AL381" i="3"/>
  <c r="AI381" i="3"/>
  <c r="AH381" i="3"/>
  <c r="AD381" i="3" s="1"/>
  <c r="AB381" i="3"/>
  <c r="AA381" i="3"/>
  <c r="AC381" i="3" s="1"/>
  <c r="Z381" i="3"/>
  <c r="W381" i="3"/>
  <c r="V381" i="3"/>
  <c r="S381" i="3"/>
  <c r="R381" i="3"/>
  <c r="N381" i="3" s="1"/>
  <c r="J381" i="3" s="1"/>
  <c r="BW380" i="3"/>
  <c r="BV380" i="3"/>
  <c r="BS380" i="3"/>
  <c r="BR380" i="3"/>
  <c r="BP380" i="3"/>
  <c r="BO380" i="3"/>
  <c r="BN380" i="3"/>
  <c r="BJ380" i="3" s="1"/>
  <c r="BG380" i="3"/>
  <c r="BF380" i="3"/>
  <c r="BC380" i="3"/>
  <c r="BB380" i="3"/>
  <c r="AZ380" i="3"/>
  <c r="AY380" i="3"/>
  <c r="AX380" i="3"/>
  <c r="AT380" i="3" s="1"/>
  <c r="AQ380" i="3"/>
  <c r="AP380" i="3"/>
  <c r="AM380" i="3"/>
  <c r="AL380" i="3"/>
  <c r="AJ380" i="3"/>
  <c r="AI380" i="3"/>
  <c r="AH380" i="3"/>
  <c r="AD380" i="3" s="1"/>
  <c r="AA380" i="3"/>
  <c r="Z380" i="3"/>
  <c r="W380" i="3"/>
  <c r="V380" i="3"/>
  <c r="T380" i="3"/>
  <c r="S380" i="3"/>
  <c r="R380" i="3"/>
  <c r="N380" i="3" s="1"/>
  <c r="BW379" i="3"/>
  <c r="BV379" i="3"/>
  <c r="BJ379" i="3" s="1"/>
  <c r="BT379" i="3"/>
  <c r="BS379" i="3"/>
  <c r="BR379" i="3"/>
  <c r="BP379" i="3"/>
  <c r="BO379" i="3"/>
  <c r="BQ379" i="3" s="1"/>
  <c r="BN379" i="3"/>
  <c r="BK379" i="3"/>
  <c r="BG379" i="3"/>
  <c r="BF379" i="3"/>
  <c r="AT379" i="3" s="1"/>
  <c r="BD379" i="3"/>
  <c r="BC379" i="3"/>
  <c r="BB379" i="3"/>
  <c r="AZ379" i="3"/>
  <c r="AY379" i="3"/>
  <c r="BA379" i="3" s="1"/>
  <c r="AX379" i="3"/>
  <c r="AU379" i="3"/>
  <c r="AQ379" i="3"/>
  <c r="AP379" i="3"/>
  <c r="AD379" i="3" s="1"/>
  <c r="AN379" i="3"/>
  <c r="AM379" i="3"/>
  <c r="AL379" i="3"/>
  <c r="AJ379" i="3"/>
  <c r="AI379" i="3"/>
  <c r="AK379" i="3" s="1"/>
  <c r="AH379" i="3"/>
  <c r="AE379" i="3"/>
  <c r="AA379" i="3"/>
  <c r="Z379" i="3"/>
  <c r="N379" i="3" s="1"/>
  <c r="X379" i="3"/>
  <c r="W379" i="3"/>
  <c r="V379" i="3"/>
  <c r="T379" i="3"/>
  <c r="S379" i="3"/>
  <c r="U379" i="3" s="1"/>
  <c r="R379" i="3"/>
  <c r="O379" i="3"/>
  <c r="BX378" i="3"/>
  <c r="BW378" i="3"/>
  <c r="BV378" i="3"/>
  <c r="BT378" i="3"/>
  <c r="BS378" i="3"/>
  <c r="BU378" i="3" s="1"/>
  <c r="BR378" i="3"/>
  <c r="BO378" i="3"/>
  <c r="BN378" i="3"/>
  <c r="BJ378" i="3"/>
  <c r="BH378" i="3"/>
  <c r="BG378" i="3"/>
  <c r="BF378" i="3"/>
  <c r="BD378" i="3"/>
  <c r="BC378" i="3"/>
  <c r="BE378" i="3" s="1"/>
  <c r="BB378" i="3"/>
  <c r="AY378" i="3"/>
  <c r="AX378" i="3"/>
  <c r="AT378" i="3"/>
  <c r="AR378" i="3"/>
  <c r="AQ378" i="3"/>
  <c r="AP378" i="3"/>
  <c r="AN378" i="3"/>
  <c r="AM378" i="3"/>
  <c r="AO378" i="3" s="1"/>
  <c r="AL378" i="3"/>
  <c r="AI378" i="3"/>
  <c r="AH378" i="3"/>
  <c r="AD378" i="3"/>
  <c r="AB378" i="3"/>
  <c r="AA378" i="3"/>
  <c r="Z378" i="3"/>
  <c r="X378" i="3"/>
  <c r="W378" i="3"/>
  <c r="Y378" i="3" s="1"/>
  <c r="V378" i="3"/>
  <c r="S378" i="3"/>
  <c r="R378" i="3"/>
  <c r="N378" i="3"/>
  <c r="BX377" i="3"/>
  <c r="BW377" i="3"/>
  <c r="BY377" i="3" s="1"/>
  <c r="BV377" i="3"/>
  <c r="BS377" i="3"/>
  <c r="BR377" i="3"/>
  <c r="BO377" i="3"/>
  <c r="BN377" i="3"/>
  <c r="BJ377" i="3" s="1"/>
  <c r="BH377" i="3"/>
  <c r="BG377" i="3"/>
  <c r="BI377" i="3" s="1"/>
  <c r="BF377" i="3"/>
  <c r="BC377" i="3"/>
  <c r="BB377" i="3"/>
  <c r="AY377" i="3"/>
  <c r="AX377" i="3"/>
  <c r="AT377" i="3" s="1"/>
  <c r="AR377" i="3"/>
  <c r="AQ377" i="3"/>
  <c r="AS377" i="3" s="1"/>
  <c r="AP377" i="3"/>
  <c r="AM377" i="3"/>
  <c r="AL377" i="3"/>
  <c r="AI377" i="3"/>
  <c r="AH377" i="3"/>
  <c r="AD377" i="3" s="1"/>
  <c r="AB377" i="3"/>
  <c r="AA377" i="3"/>
  <c r="AC377" i="3" s="1"/>
  <c r="Z377" i="3"/>
  <c r="W377" i="3"/>
  <c r="V377" i="3"/>
  <c r="S377" i="3"/>
  <c r="R377" i="3"/>
  <c r="N377" i="3" s="1"/>
  <c r="BW373" i="3"/>
  <c r="BV373" i="3"/>
  <c r="BS373" i="3"/>
  <c r="BR373" i="3"/>
  <c r="BP373" i="3"/>
  <c r="BO373" i="3"/>
  <c r="BN373" i="3"/>
  <c r="BG373" i="3"/>
  <c r="BF373" i="3"/>
  <c r="BC373" i="3"/>
  <c r="BB373" i="3"/>
  <c r="AZ373" i="3"/>
  <c r="AY373" i="3"/>
  <c r="AX373" i="3"/>
  <c r="AQ373" i="3"/>
  <c r="AP373" i="3"/>
  <c r="AM373" i="3"/>
  <c r="AL373" i="3"/>
  <c r="AJ373" i="3"/>
  <c r="AI373" i="3"/>
  <c r="AH373" i="3"/>
  <c r="AA373" i="3"/>
  <c r="Z373" i="3"/>
  <c r="W373" i="3"/>
  <c r="V373" i="3"/>
  <c r="T373" i="3"/>
  <c r="S373" i="3"/>
  <c r="R373" i="3"/>
  <c r="BW371" i="3"/>
  <c r="BV371" i="3"/>
  <c r="BJ371" i="3" s="1"/>
  <c r="BT371" i="3"/>
  <c r="BS371" i="3"/>
  <c r="BR371" i="3"/>
  <c r="BP371" i="3"/>
  <c r="BO371" i="3"/>
  <c r="BQ371" i="3" s="1"/>
  <c r="BN371" i="3"/>
  <c r="BK371" i="3"/>
  <c r="BG371" i="3"/>
  <c r="BF371" i="3"/>
  <c r="AT371" i="3" s="1"/>
  <c r="J371" i="3" s="1"/>
  <c r="BD371" i="3"/>
  <c r="BC371" i="3"/>
  <c r="BB371" i="3"/>
  <c r="AZ371" i="3"/>
  <c r="AY371" i="3"/>
  <c r="BA371" i="3" s="1"/>
  <c r="AX371" i="3"/>
  <c r="AU371" i="3"/>
  <c r="AQ371" i="3"/>
  <c r="AP371" i="3"/>
  <c r="AD371" i="3" s="1"/>
  <c r="AN371" i="3"/>
  <c r="AM371" i="3"/>
  <c r="AL371" i="3"/>
  <c r="AJ371" i="3"/>
  <c r="AI371" i="3"/>
  <c r="AK371" i="3" s="1"/>
  <c r="AH371" i="3"/>
  <c r="AE371" i="3"/>
  <c r="AA371" i="3"/>
  <c r="Z371" i="3"/>
  <c r="N371" i="3" s="1"/>
  <c r="X371" i="3"/>
  <c r="W371" i="3"/>
  <c r="V371" i="3"/>
  <c r="T371" i="3"/>
  <c r="S371" i="3"/>
  <c r="U371" i="3" s="1"/>
  <c r="R371" i="3"/>
  <c r="O371" i="3"/>
  <c r="BX370" i="3"/>
  <c r="BW370" i="3"/>
  <c r="BV370" i="3"/>
  <c r="BT370" i="3"/>
  <c r="BS370" i="3"/>
  <c r="BU370" i="3" s="1"/>
  <c r="BR370" i="3"/>
  <c r="BO370" i="3"/>
  <c r="BN370" i="3"/>
  <c r="BJ370" i="3"/>
  <c r="BH370" i="3"/>
  <c r="BG370" i="3"/>
  <c r="BF370" i="3"/>
  <c r="BD370" i="3"/>
  <c r="BC370" i="3"/>
  <c r="BE370" i="3" s="1"/>
  <c r="BB370" i="3"/>
  <c r="AY370" i="3"/>
  <c r="AX370" i="3"/>
  <c r="AT370" i="3"/>
  <c r="AR370" i="3"/>
  <c r="AQ370" i="3"/>
  <c r="AP370" i="3"/>
  <c r="AN370" i="3"/>
  <c r="AM370" i="3"/>
  <c r="AO370" i="3" s="1"/>
  <c r="AL370" i="3"/>
  <c r="AI370" i="3"/>
  <c r="AH370" i="3"/>
  <c r="AD370" i="3"/>
  <c r="AB370" i="3"/>
  <c r="AA370" i="3"/>
  <c r="Z370" i="3"/>
  <c r="X370" i="3"/>
  <c r="W370" i="3"/>
  <c r="Y370" i="3" s="1"/>
  <c r="V370" i="3"/>
  <c r="S370" i="3"/>
  <c r="R370" i="3"/>
  <c r="N370" i="3"/>
  <c r="BX369" i="3"/>
  <c r="BW369" i="3"/>
  <c r="BY369" i="3" s="1"/>
  <c r="BV369" i="3"/>
  <c r="BS369" i="3"/>
  <c r="BR369" i="3"/>
  <c r="BO369" i="3"/>
  <c r="BN369" i="3"/>
  <c r="BJ369" i="3" s="1"/>
  <c r="BH369" i="3"/>
  <c r="BG369" i="3"/>
  <c r="BI369" i="3" s="1"/>
  <c r="BF369" i="3"/>
  <c r="BC369" i="3"/>
  <c r="BB369" i="3"/>
  <c r="AY369" i="3"/>
  <c r="AX369" i="3"/>
  <c r="AT369" i="3" s="1"/>
  <c r="AR369" i="3"/>
  <c r="AQ369" i="3"/>
  <c r="AS369" i="3" s="1"/>
  <c r="AP369" i="3"/>
  <c r="AM369" i="3"/>
  <c r="AL369" i="3"/>
  <c r="AI369" i="3"/>
  <c r="AH369" i="3"/>
  <c r="AD369" i="3" s="1"/>
  <c r="AB369" i="3"/>
  <c r="AA369" i="3"/>
  <c r="AC369" i="3" s="1"/>
  <c r="Z369" i="3"/>
  <c r="W369" i="3"/>
  <c r="V369" i="3"/>
  <c r="S369" i="3"/>
  <c r="R369" i="3"/>
  <c r="N369" i="3" s="1"/>
  <c r="BW368" i="3"/>
  <c r="BV368" i="3"/>
  <c r="BS368" i="3"/>
  <c r="BR368" i="3"/>
  <c r="BP368" i="3"/>
  <c r="BO368" i="3"/>
  <c r="BN368" i="3"/>
  <c r="BJ368" i="3" s="1"/>
  <c r="BG368" i="3"/>
  <c r="BF368" i="3"/>
  <c r="BC368" i="3"/>
  <c r="BB368" i="3"/>
  <c r="AZ368" i="3"/>
  <c r="AY368" i="3"/>
  <c r="AX368" i="3"/>
  <c r="AT368" i="3" s="1"/>
  <c r="AQ368" i="3"/>
  <c r="AP368" i="3"/>
  <c r="AM368" i="3"/>
  <c r="AL368" i="3"/>
  <c r="AJ368" i="3"/>
  <c r="AI368" i="3"/>
  <c r="AH368" i="3"/>
  <c r="AD368" i="3" s="1"/>
  <c r="AA368" i="3"/>
  <c r="Z368" i="3"/>
  <c r="W368" i="3"/>
  <c r="V368" i="3"/>
  <c r="T368" i="3"/>
  <c r="S368" i="3"/>
  <c r="R368" i="3"/>
  <c r="N368" i="3" s="1"/>
  <c r="J368" i="3" s="1"/>
  <c r="BW367" i="3"/>
  <c r="BV367" i="3"/>
  <c r="BJ367" i="3" s="1"/>
  <c r="BT367" i="3"/>
  <c r="BS367" i="3"/>
  <c r="BR367" i="3"/>
  <c r="BP367" i="3"/>
  <c r="BO367" i="3"/>
  <c r="BQ367" i="3" s="1"/>
  <c r="BN367" i="3"/>
  <c r="BK367" i="3"/>
  <c r="BG367" i="3"/>
  <c r="BF367" i="3"/>
  <c r="AT367" i="3" s="1"/>
  <c r="BD367" i="3"/>
  <c r="BC367" i="3"/>
  <c r="BB367" i="3"/>
  <c r="AZ367" i="3"/>
  <c r="AY367" i="3"/>
  <c r="BA367" i="3" s="1"/>
  <c r="AX367" i="3"/>
  <c r="AU367" i="3"/>
  <c r="AQ367" i="3"/>
  <c r="AP367" i="3"/>
  <c r="AD367" i="3" s="1"/>
  <c r="J367" i="3" s="1"/>
  <c r="AN367" i="3"/>
  <c r="AM367" i="3"/>
  <c r="AL367" i="3"/>
  <c r="AJ367" i="3"/>
  <c r="AI367" i="3"/>
  <c r="AK367" i="3" s="1"/>
  <c r="AH367" i="3"/>
  <c r="AE367" i="3"/>
  <c r="AA367" i="3"/>
  <c r="Z367" i="3"/>
  <c r="N367" i="3" s="1"/>
  <c r="X367" i="3"/>
  <c r="W367" i="3"/>
  <c r="V367" i="3"/>
  <c r="T367" i="3"/>
  <c r="S367" i="3"/>
  <c r="U367" i="3" s="1"/>
  <c r="R367" i="3"/>
  <c r="O367" i="3"/>
  <c r="BX366" i="3"/>
  <c r="BW366" i="3"/>
  <c r="BV366" i="3"/>
  <c r="BT366" i="3"/>
  <c r="BS366" i="3"/>
  <c r="BU366" i="3" s="1"/>
  <c r="BR366" i="3"/>
  <c r="BO366" i="3"/>
  <c r="BN366" i="3"/>
  <c r="BJ366" i="3"/>
  <c r="BH366" i="3"/>
  <c r="BG366" i="3"/>
  <c r="BF366" i="3"/>
  <c r="BD366" i="3"/>
  <c r="BC366" i="3"/>
  <c r="BE366" i="3" s="1"/>
  <c r="BB366" i="3"/>
  <c r="AY366" i="3"/>
  <c r="AX366" i="3"/>
  <c r="AT366" i="3"/>
  <c r="AR366" i="3"/>
  <c r="AQ366" i="3"/>
  <c r="AP366" i="3"/>
  <c r="AN366" i="3"/>
  <c r="AM366" i="3"/>
  <c r="AO366" i="3" s="1"/>
  <c r="AL366" i="3"/>
  <c r="AI366" i="3"/>
  <c r="AH366" i="3"/>
  <c r="AD366" i="3"/>
  <c r="AB366" i="3"/>
  <c r="AA366" i="3"/>
  <c r="Z366" i="3"/>
  <c r="X366" i="3"/>
  <c r="W366" i="3"/>
  <c r="Y366" i="3" s="1"/>
  <c r="V366" i="3"/>
  <c r="S366" i="3"/>
  <c r="R366" i="3"/>
  <c r="N366" i="3"/>
  <c r="BX365" i="3"/>
  <c r="BW365" i="3"/>
  <c r="BY365" i="3" s="1"/>
  <c r="BV365" i="3"/>
  <c r="BS365" i="3"/>
  <c r="BR365" i="3"/>
  <c r="BO365" i="3"/>
  <c r="BN365" i="3"/>
  <c r="BJ365" i="3" s="1"/>
  <c r="BH365" i="3"/>
  <c r="BG365" i="3"/>
  <c r="BI365" i="3" s="1"/>
  <c r="BF365" i="3"/>
  <c r="BC365" i="3"/>
  <c r="BB365" i="3"/>
  <c r="AY365" i="3"/>
  <c r="AX365" i="3"/>
  <c r="AT365" i="3" s="1"/>
  <c r="AR365" i="3"/>
  <c r="AQ365" i="3"/>
  <c r="AS365" i="3" s="1"/>
  <c r="AP365" i="3"/>
  <c r="AM365" i="3"/>
  <c r="AL365" i="3"/>
  <c r="AI365" i="3"/>
  <c r="AH365" i="3"/>
  <c r="AD365" i="3" s="1"/>
  <c r="AB365" i="3"/>
  <c r="AA365" i="3"/>
  <c r="AC365" i="3" s="1"/>
  <c r="Z365" i="3"/>
  <c r="W365" i="3"/>
  <c r="V365" i="3"/>
  <c r="S365" i="3"/>
  <c r="R365" i="3"/>
  <c r="N365" i="3" s="1"/>
  <c r="BW364" i="3"/>
  <c r="BV364" i="3"/>
  <c r="BS364" i="3"/>
  <c r="BR364" i="3"/>
  <c r="BP364" i="3"/>
  <c r="BO364" i="3"/>
  <c r="BN364" i="3"/>
  <c r="BG364" i="3"/>
  <c r="BF364" i="3"/>
  <c r="BC364" i="3"/>
  <c r="BB364" i="3"/>
  <c r="AZ364" i="3"/>
  <c r="AY364" i="3"/>
  <c r="AX364" i="3"/>
  <c r="AQ364" i="3"/>
  <c r="AP364" i="3"/>
  <c r="AM364" i="3"/>
  <c r="AL364" i="3"/>
  <c r="AJ364" i="3"/>
  <c r="AI364" i="3"/>
  <c r="AH364" i="3"/>
  <c r="AA364" i="3"/>
  <c r="Z364" i="3"/>
  <c r="W364" i="3"/>
  <c r="V364" i="3"/>
  <c r="T364" i="3"/>
  <c r="S364" i="3"/>
  <c r="R364" i="3"/>
  <c r="BW363" i="3"/>
  <c r="BV363" i="3"/>
  <c r="BJ363" i="3" s="1"/>
  <c r="BT363" i="3"/>
  <c r="BS363" i="3"/>
  <c r="BR363" i="3"/>
  <c r="BP363" i="3"/>
  <c r="BO363" i="3"/>
  <c r="BQ363" i="3" s="1"/>
  <c r="BN363" i="3"/>
  <c r="BK363" i="3"/>
  <c r="BG363" i="3"/>
  <c r="BF363" i="3"/>
  <c r="AT363" i="3" s="1"/>
  <c r="BD363" i="3"/>
  <c r="BC363" i="3"/>
  <c r="BB363" i="3"/>
  <c r="AZ363" i="3"/>
  <c r="AY363" i="3"/>
  <c r="BA363" i="3" s="1"/>
  <c r="AX363" i="3"/>
  <c r="AU363" i="3"/>
  <c r="AQ363" i="3"/>
  <c r="AP363" i="3"/>
  <c r="AD363" i="3" s="1"/>
  <c r="AN363" i="3"/>
  <c r="AM363" i="3"/>
  <c r="AL363" i="3"/>
  <c r="AJ363" i="3"/>
  <c r="AI363" i="3"/>
  <c r="AK363" i="3" s="1"/>
  <c r="AH363" i="3"/>
  <c r="AE363" i="3"/>
  <c r="AA363" i="3"/>
  <c r="Z363" i="3"/>
  <c r="N363" i="3" s="1"/>
  <c r="X363" i="3"/>
  <c r="W363" i="3"/>
  <c r="V363" i="3"/>
  <c r="T363" i="3"/>
  <c r="S363" i="3"/>
  <c r="U363" i="3" s="1"/>
  <c r="R363" i="3"/>
  <c r="O363" i="3"/>
  <c r="J363" i="3"/>
  <c r="BX362" i="3"/>
  <c r="BW362" i="3"/>
  <c r="BV362" i="3"/>
  <c r="BT362" i="3"/>
  <c r="BS362" i="3"/>
  <c r="BU362" i="3" s="1"/>
  <c r="BR362" i="3"/>
  <c r="BO362" i="3"/>
  <c r="BN362" i="3"/>
  <c r="BJ362" i="3"/>
  <c r="BH362" i="3"/>
  <c r="BG362" i="3"/>
  <c r="BF362" i="3"/>
  <c r="BD362" i="3"/>
  <c r="BC362" i="3"/>
  <c r="BE362" i="3" s="1"/>
  <c r="BB362" i="3"/>
  <c r="AY362" i="3"/>
  <c r="AX362" i="3"/>
  <c r="AT362" i="3"/>
  <c r="AR362" i="3"/>
  <c r="AQ362" i="3"/>
  <c r="AP362" i="3"/>
  <c r="AN362" i="3"/>
  <c r="AM362" i="3"/>
  <c r="AO362" i="3" s="1"/>
  <c r="AL362" i="3"/>
  <c r="AI362" i="3"/>
  <c r="AH362" i="3"/>
  <c r="AD362" i="3"/>
  <c r="AB362" i="3"/>
  <c r="AA362" i="3"/>
  <c r="Z362" i="3"/>
  <c r="X362" i="3"/>
  <c r="W362" i="3"/>
  <c r="Y362" i="3" s="1"/>
  <c r="V362" i="3"/>
  <c r="S362" i="3"/>
  <c r="R362" i="3"/>
  <c r="N362" i="3"/>
  <c r="J362" i="3" s="1"/>
  <c r="BX361" i="3"/>
  <c r="BW361" i="3"/>
  <c r="BY361" i="3" s="1"/>
  <c r="BV361" i="3"/>
  <c r="BS361" i="3"/>
  <c r="BR361" i="3"/>
  <c r="BO361" i="3"/>
  <c r="BN361" i="3"/>
  <c r="BJ361" i="3" s="1"/>
  <c r="BH361" i="3"/>
  <c r="BG361" i="3"/>
  <c r="BI361" i="3" s="1"/>
  <c r="BF361" i="3"/>
  <c r="BC361" i="3"/>
  <c r="BB361" i="3"/>
  <c r="AY361" i="3"/>
  <c r="AX361" i="3"/>
  <c r="AT361" i="3" s="1"/>
  <c r="AR361" i="3"/>
  <c r="AQ361" i="3"/>
  <c r="AS361" i="3" s="1"/>
  <c r="AP361" i="3"/>
  <c r="AM361" i="3"/>
  <c r="AL361" i="3"/>
  <c r="AI361" i="3"/>
  <c r="AH361" i="3"/>
  <c r="AD361" i="3" s="1"/>
  <c r="AB361" i="3"/>
  <c r="AA361" i="3"/>
  <c r="AC361" i="3" s="1"/>
  <c r="Z361" i="3"/>
  <c r="W361" i="3"/>
  <c r="V361" i="3"/>
  <c r="S361" i="3"/>
  <c r="R361" i="3"/>
  <c r="N361" i="3" s="1"/>
  <c r="J361" i="3" s="1"/>
  <c r="BW359" i="3"/>
  <c r="BV359" i="3"/>
  <c r="BS359" i="3"/>
  <c r="BR359" i="3"/>
  <c r="BP359" i="3"/>
  <c r="BO359" i="3"/>
  <c r="BN359" i="3"/>
  <c r="BJ359" i="3" s="1"/>
  <c r="BG359" i="3"/>
  <c r="BF359" i="3"/>
  <c r="BC359" i="3"/>
  <c r="BB359" i="3"/>
  <c r="AZ359" i="3"/>
  <c r="AY359" i="3"/>
  <c r="AX359" i="3"/>
  <c r="AT359" i="3" s="1"/>
  <c r="AQ359" i="3"/>
  <c r="AP359" i="3"/>
  <c r="AM359" i="3"/>
  <c r="AL359" i="3"/>
  <c r="AJ359" i="3"/>
  <c r="AI359" i="3"/>
  <c r="AH359" i="3"/>
  <c r="AD359" i="3" s="1"/>
  <c r="AA359" i="3"/>
  <c r="Z359" i="3"/>
  <c r="W359" i="3"/>
  <c r="V359" i="3"/>
  <c r="T359" i="3"/>
  <c r="S359" i="3"/>
  <c r="R359" i="3"/>
  <c r="N359" i="3" s="1"/>
  <c r="BW358" i="3"/>
  <c r="BV358" i="3"/>
  <c r="BJ358" i="3" s="1"/>
  <c r="BT358" i="3"/>
  <c r="BS358" i="3"/>
  <c r="BR358" i="3"/>
  <c r="BP358" i="3"/>
  <c r="BO358" i="3"/>
  <c r="BQ358" i="3" s="1"/>
  <c r="BN358" i="3"/>
  <c r="BK358" i="3"/>
  <c r="BG358" i="3"/>
  <c r="BF358" i="3"/>
  <c r="AT358" i="3" s="1"/>
  <c r="BD358" i="3"/>
  <c r="BC358" i="3"/>
  <c r="BB358" i="3"/>
  <c r="AZ358" i="3"/>
  <c r="AY358" i="3"/>
  <c r="BA358" i="3" s="1"/>
  <c r="AX358" i="3"/>
  <c r="AU358" i="3"/>
  <c r="AQ358" i="3"/>
  <c r="AP358" i="3"/>
  <c r="AD358" i="3" s="1"/>
  <c r="J358" i="3" s="1"/>
  <c r="AN358" i="3"/>
  <c r="AM358" i="3"/>
  <c r="AL358" i="3"/>
  <c r="AJ358" i="3"/>
  <c r="AI358" i="3"/>
  <c r="AK358" i="3" s="1"/>
  <c r="AH358" i="3"/>
  <c r="AE358" i="3"/>
  <c r="AA358" i="3"/>
  <c r="Z358" i="3"/>
  <c r="N358" i="3" s="1"/>
  <c r="X358" i="3"/>
  <c r="W358" i="3"/>
  <c r="V358" i="3"/>
  <c r="T358" i="3"/>
  <c r="S358" i="3"/>
  <c r="U358" i="3" s="1"/>
  <c r="R358" i="3"/>
  <c r="O358" i="3"/>
  <c r="BX357" i="3"/>
  <c r="BW357" i="3"/>
  <c r="BV357" i="3"/>
  <c r="BT357" i="3"/>
  <c r="BS357" i="3"/>
  <c r="BU357" i="3" s="1"/>
  <c r="BR357" i="3"/>
  <c r="BO357" i="3"/>
  <c r="BN357" i="3"/>
  <c r="BJ357" i="3"/>
  <c r="BH357" i="3"/>
  <c r="BG357" i="3"/>
  <c r="BF357" i="3"/>
  <c r="BD357" i="3"/>
  <c r="BC357" i="3"/>
  <c r="BE357" i="3" s="1"/>
  <c r="BB357" i="3"/>
  <c r="AY357" i="3"/>
  <c r="AX357" i="3"/>
  <c r="AT357" i="3"/>
  <c r="AR357" i="3"/>
  <c r="AQ357" i="3"/>
  <c r="AP357" i="3"/>
  <c r="AN357" i="3"/>
  <c r="AM357" i="3"/>
  <c r="AO357" i="3" s="1"/>
  <c r="AL357" i="3"/>
  <c r="AI357" i="3"/>
  <c r="AH357" i="3"/>
  <c r="AD357" i="3"/>
  <c r="AB357" i="3"/>
  <c r="AA357" i="3"/>
  <c r="Z357" i="3"/>
  <c r="X357" i="3"/>
  <c r="W357" i="3"/>
  <c r="Y357" i="3" s="1"/>
  <c r="V357" i="3"/>
  <c r="S357" i="3"/>
  <c r="R357" i="3"/>
  <c r="N357" i="3"/>
  <c r="BX356" i="3"/>
  <c r="BW356" i="3"/>
  <c r="BY356" i="3" s="1"/>
  <c r="BV356" i="3"/>
  <c r="BS356" i="3"/>
  <c r="BR356" i="3"/>
  <c r="BO356" i="3"/>
  <c r="BN356" i="3"/>
  <c r="BJ356" i="3" s="1"/>
  <c r="BH356" i="3"/>
  <c r="BG356" i="3"/>
  <c r="BI356" i="3" s="1"/>
  <c r="BF356" i="3"/>
  <c r="BC356" i="3"/>
  <c r="BB356" i="3"/>
  <c r="AY356" i="3"/>
  <c r="AX356" i="3"/>
  <c r="AT356" i="3" s="1"/>
  <c r="AR356" i="3"/>
  <c r="AQ356" i="3"/>
  <c r="AS356" i="3" s="1"/>
  <c r="AP356" i="3"/>
  <c r="AM356" i="3"/>
  <c r="AL356" i="3"/>
  <c r="AI356" i="3"/>
  <c r="AH356" i="3"/>
  <c r="AD356" i="3" s="1"/>
  <c r="AB356" i="3"/>
  <c r="AA356" i="3"/>
  <c r="AC356" i="3" s="1"/>
  <c r="Z356" i="3"/>
  <c r="W356" i="3"/>
  <c r="V356" i="3"/>
  <c r="S356" i="3"/>
  <c r="R356" i="3"/>
  <c r="N356" i="3" s="1"/>
  <c r="BW355" i="3"/>
  <c r="BV355" i="3"/>
  <c r="BS355" i="3"/>
  <c r="BR355" i="3"/>
  <c r="BP355" i="3"/>
  <c r="BO355" i="3"/>
  <c r="BN355" i="3"/>
  <c r="BG355" i="3"/>
  <c r="BF355" i="3"/>
  <c r="BC355" i="3"/>
  <c r="BB355" i="3"/>
  <c r="AZ355" i="3"/>
  <c r="AY355" i="3"/>
  <c r="AX355" i="3"/>
  <c r="AQ355" i="3"/>
  <c r="AP355" i="3"/>
  <c r="AM355" i="3"/>
  <c r="AL355" i="3"/>
  <c r="AJ355" i="3"/>
  <c r="AI355" i="3"/>
  <c r="AH355" i="3"/>
  <c r="AA355" i="3"/>
  <c r="Z355" i="3"/>
  <c r="W355" i="3"/>
  <c r="V355" i="3"/>
  <c r="T355" i="3"/>
  <c r="S355" i="3"/>
  <c r="R355" i="3"/>
  <c r="BW354" i="3"/>
  <c r="BV354" i="3"/>
  <c r="BJ354" i="3" s="1"/>
  <c r="BT354" i="3"/>
  <c r="BS354" i="3"/>
  <c r="BR354" i="3"/>
  <c r="BP354" i="3"/>
  <c r="BO354" i="3"/>
  <c r="BQ354" i="3" s="1"/>
  <c r="BN354" i="3"/>
  <c r="BK354" i="3"/>
  <c r="BG354" i="3"/>
  <c r="BF354" i="3"/>
  <c r="AT354" i="3" s="1"/>
  <c r="J354" i="3" s="1"/>
  <c r="BD354" i="3"/>
  <c r="BC354" i="3"/>
  <c r="BB354" i="3"/>
  <c r="AZ354" i="3"/>
  <c r="AY354" i="3"/>
  <c r="BA354" i="3" s="1"/>
  <c r="AX354" i="3"/>
  <c r="AU354" i="3"/>
  <c r="AQ354" i="3"/>
  <c r="AP354" i="3"/>
  <c r="AD354" i="3" s="1"/>
  <c r="AN354" i="3"/>
  <c r="AM354" i="3"/>
  <c r="AL354" i="3"/>
  <c r="AJ354" i="3"/>
  <c r="AI354" i="3"/>
  <c r="AK354" i="3" s="1"/>
  <c r="AH354" i="3"/>
  <c r="AE354" i="3"/>
  <c r="AA354" i="3"/>
  <c r="Z354" i="3"/>
  <c r="N354" i="3" s="1"/>
  <c r="X354" i="3"/>
  <c r="W354" i="3"/>
  <c r="V354" i="3"/>
  <c r="T354" i="3"/>
  <c r="S354" i="3"/>
  <c r="U354" i="3" s="1"/>
  <c r="R354" i="3"/>
  <c r="O354" i="3"/>
  <c r="BX353" i="3"/>
  <c r="BW353" i="3"/>
  <c r="BV353" i="3"/>
  <c r="BT353" i="3"/>
  <c r="BS353" i="3"/>
  <c r="BU353" i="3" s="1"/>
  <c r="BR353" i="3"/>
  <c r="BO353" i="3"/>
  <c r="BN353" i="3"/>
  <c r="BJ353" i="3"/>
  <c r="BH353" i="3"/>
  <c r="BG353" i="3"/>
  <c r="BF353" i="3"/>
  <c r="BD353" i="3"/>
  <c r="BC353" i="3"/>
  <c r="BE353" i="3" s="1"/>
  <c r="BB353" i="3"/>
  <c r="AY353" i="3"/>
  <c r="AX353" i="3"/>
  <c r="AT353" i="3"/>
  <c r="AR353" i="3"/>
  <c r="AQ353" i="3"/>
  <c r="AP353" i="3"/>
  <c r="AN353" i="3"/>
  <c r="AM353" i="3"/>
  <c r="AO353" i="3" s="1"/>
  <c r="AL353" i="3"/>
  <c r="AI353" i="3"/>
  <c r="AH353" i="3"/>
  <c r="AD353" i="3"/>
  <c r="AB353" i="3"/>
  <c r="AA353" i="3"/>
  <c r="Z353" i="3"/>
  <c r="X353" i="3"/>
  <c r="W353" i="3"/>
  <c r="Y353" i="3" s="1"/>
  <c r="V353" i="3"/>
  <c r="S353" i="3"/>
  <c r="R353" i="3"/>
  <c r="N353" i="3"/>
  <c r="BX352" i="3"/>
  <c r="BW352" i="3"/>
  <c r="BY352" i="3" s="1"/>
  <c r="BV352" i="3"/>
  <c r="BS352" i="3"/>
  <c r="BR352" i="3"/>
  <c r="BO352" i="3"/>
  <c r="BN352" i="3"/>
  <c r="BJ352" i="3" s="1"/>
  <c r="BH352" i="3"/>
  <c r="BG352" i="3"/>
  <c r="BI352" i="3" s="1"/>
  <c r="BF352" i="3"/>
  <c r="BC352" i="3"/>
  <c r="BB352" i="3"/>
  <c r="AY352" i="3"/>
  <c r="AX352" i="3"/>
  <c r="AT352" i="3" s="1"/>
  <c r="AR352" i="3"/>
  <c r="AQ352" i="3"/>
  <c r="AS352" i="3" s="1"/>
  <c r="AP352" i="3"/>
  <c r="AM352" i="3"/>
  <c r="AL352" i="3"/>
  <c r="AI352" i="3"/>
  <c r="AH352" i="3"/>
  <c r="AA352" i="3"/>
  <c r="AC352" i="3" s="1"/>
  <c r="Z352" i="3"/>
  <c r="W352" i="3"/>
  <c r="V352" i="3"/>
  <c r="S352" i="3"/>
  <c r="R352" i="3"/>
  <c r="BW351" i="3"/>
  <c r="BV351" i="3"/>
  <c r="BS351" i="3"/>
  <c r="BR351" i="3"/>
  <c r="BP351" i="3"/>
  <c r="BO351" i="3"/>
  <c r="BN351" i="3"/>
  <c r="BK351" i="3"/>
  <c r="BG351" i="3"/>
  <c r="BF351" i="3"/>
  <c r="BC351" i="3"/>
  <c r="BB351" i="3"/>
  <c r="AZ351" i="3"/>
  <c r="AY351" i="3"/>
  <c r="AX351" i="3"/>
  <c r="AT351" i="3" s="1"/>
  <c r="AQ351" i="3"/>
  <c r="AP351" i="3"/>
  <c r="AM351" i="3"/>
  <c r="AL351" i="3"/>
  <c r="AJ351" i="3"/>
  <c r="AI351" i="3"/>
  <c r="AH351" i="3"/>
  <c r="AE351" i="3"/>
  <c r="AA351" i="3"/>
  <c r="Z351" i="3"/>
  <c r="W351" i="3"/>
  <c r="V351" i="3"/>
  <c r="T351" i="3"/>
  <c r="S351" i="3"/>
  <c r="R351" i="3"/>
  <c r="N351" i="3" s="1"/>
  <c r="O351" i="3"/>
  <c r="BW350" i="3"/>
  <c r="BV350" i="3"/>
  <c r="BT350" i="3"/>
  <c r="BS350" i="3"/>
  <c r="BR350" i="3"/>
  <c r="BP350" i="3"/>
  <c r="BO350" i="3"/>
  <c r="BQ350" i="3" s="1"/>
  <c r="BN350" i="3"/>
  <c r="BJ350" i="3"/>
  <c r="BG350" i="3"/>
  <c r="BF350" i="3"/>
  <c r="BD350" i="3"/>
  <c r="BC350" i="3"/>
  <c r="BB350" i="3"/>
  <c r="AZ350" i="3"/>
  <c r="AY350" i="3"/>
  <c r="BA350" i="3" s="1"/>
  <c r="AX350" i="3"/>
  <c r="AU350" i="3"/>
  <c r="AT350" i="3"/>
  <c r="AQ350" i="3"/>
  <c r="AP350" i="3"/>
  <c r="AN350" i="3"/>
  <c r="AM350" i="3"/>
  <c r="AL350" i="3"/>
  <c r="AJ350" i="3"/>
  <c r="AI350" i="3"/>
  <c r="AK350" i="3" s="1"/>
  <c r="AH350" i="3"/>
  <c r="AD350" i="3"/>
  <c r="AA350" i="3"/>
  <c r="Z350" i="3"/>
  <c r="X350" i="3"/>
  <c r="W350" i="3"/>
  <c r="V350" i="3"/>
  <c r="T350" i="3"/>
  <c r="S350" i="3"/>
  <c r="U350" i="3" s="1"/>
  <c r="R350" i="3"/>
  <c r="O350" i="3"/>
  <c r="N350" i="3"/>
  <c r="BX349" i="3"/>
  <c r="BW349" i="3"/>
  <c r="BV349" i="3"/>
  <c r="BS349" i="3"/>
  <c r="BU349" i="3" s="1"/>
  <c r="BR349" i="3"/>
  <c r="BO349" i="3"/>
  <c r="BN349" i="3"/>
  <c r="BJ349" i="3"/>
  <c r="BH349" i="3"/>
  <c r="BG349" i="3"/>
  <c r="BF349" i="3"/>
  <c r="BD349" i="3"/>
  <c r="BC349" i="3"/>
  <c r="BE349" i="3" s="1"/>
  <c r="BB349" i="3"/>
  <c r="AY349" i="3"/>
  <c r="AX349" i="3"/>
  <c r="AT349" i="3" s="1"/>
  <c r="AR349" i="3"/>
  <c r="AQ349" i="3"/>
  <c r="AP349" i="3"/>
  <c r="AM349" i="3"/>
  <c r="AL349" i="3"/>
  <c r="AI349" i="3"/>
  <c r="AH349" i="3"/>
  <c r="AD349" i="3"/>
  <c r="AB349" i="3"/>
  <c r="AA349" i="3"/>
  <c r="Z349" i="3"/>
  <c r="X349" i="3"/>
  <c r="W349" i="3"/>
  <c r="Y349" i="3" s="1"/>
  <c r="V349" i="3"/>
  <c r="S349" i="3"/>
  <c r="R349" i="3"/>
  <c r="N349" i="3" s="1"/>
  <c r="J349" i="3" s="1"/>
  <c r="BW348" i="3"/>
  <c r="BV348" i="3"/>
  <c r="BS348" i="3"/>
  <c r="BR348" i="3"/>
  <c r="BO348" i="3"/>
  <c r="BN348" i="3"/>
  <c r="BJ348" i="3" s="1"/>
  <c r="BG348" i="3"/>
  <c r="BF348" i="3"/>
  <c r="BC348" i="3"/>
  <c r="BB348" i="3"/>
  <c r="AY348" i="3"/>
  <c r="AX348" i="3"/>
  <c r="AT348" i="3" s="1"/>
  <c r="AQ348" i="3"/>
  <c r="AP348" i="3"/>
  <c r="AM348" i="3"/>
  <c r="AL348" i="3"/>
  <c r="AI348" i="3"/>
  <c r="AH348" i="3"/>
  <c r="AD348" i="3" s="1"/>
  <c r="AA348" i="3"/>
  <c r="Z348" i="3"/>
  <c r="W348" i="3"/>
  <c r="V348" i="3"/>
  <c r="S348" i="3"/>
  <c r="R348" i="3"/>
  <c r="N348" i="3" s="1"/>
  <c r="J348" i="3" s="1"/>
  <c r="BW347" i="3"/>
  <c r="BV347" i="3"/>
  <c r="BS347" i="3"/>
  <c r="BR347" i="3"/>
  <c r="BP347" i="3"/>
  <c r="BO347" i="3"/>
  <c r="BN347" i="3"/>
  <c r="BK347" i="3"/>
  <c r="BG347" i="3"/>
  <c r="BF347" i="3"/>
  <c r="BC347" i="3"/>
  <c r="BB347" i="3"/>
  <c r="AZ347" i="3"/>
  <c r="AY347" i="3"/>
  <c r="AX347" i="3"/>
  <c r="AT347" i="3" s="1"/>
  <c r="AU347" i="3"/>
  <c r="AQ347" i="3"/>
  <c r="AP347" i="3"/>
  <c r="AM347" i="3"/>
  <c r="AL347" i="3"/>
  <c r="AJ347" i="3"/>
  <c r="AI347" i="3"/>
  <c r="AH347" i="3"/>
  <c r="AE347" i="3"/>
  <c r="AA347" i="3"/>
  <c r="Z347" i="3"/>
  <c r="W347" i="3"/>
  <c r="V347" i="3"/>
  <c r="T347" i="3"/>
  <c r="S347" i="3"/>
  <c r="R347" i="3"/>
  <c r="N347" i="3" s="1"/>
  <c r="BW346" i="3"/>
  <c r="BV346" i="3"/>
  <c r="BT346" i="3"/>
  <c r="BS346" i="3"/>
  <c r="BR346" i="3"/>
  <c r="BP346" i="3"/>
  <c r="BO346" i="3"/>
  <c r="BQ346" i="3" s="1"/>
  <c r="BN346" i="3"/>
  <c r="BJ346" i="3"/>
  <c r="BG346" i="3"/>
  <c r="BF346" i="3"/>
  <c r="BD346" i="3"/>
  <c r="BC346" i="3"/>
  <c r="BB346" i="3"/>
  <c r="AZ346" i="3"/>
  <c r="AY346" i="3"/>
  <c r="BA346" i="3" s="1"/>
  <c r="AX346" i="3"/>
  <c r="AT346" i="3"/>
  <c r="AQ346" i="3"/>
  <c r="AP346" i="3"/>
  <c r="AN346" i="3"/>
  <c r="AM346" i="3"/>
  <c r="AL346" i="3"/>
  <c r="AJ346" i="3"/>
  <c r="AI346" i="3"/>
  <c r="AK346" i="3" s="1"/>
  <c r="AH346" i="3"/>
  <c r="AD346" i="3"/>
  <c r="AA346" i="3"/>
  <c r="Z346" i="3"/>
  <c r="X346" i="3"/>
  <c r="W346" i="3"/>
  <c r="V346" i="3"/>
  <c r="T346" i="3"/>
  <c r="S346" i="3"/>
  <c r="U346" i="3" s="1"/>
  <c r="R346" i="3"/>
  <c r="O346" i="3"/>
  <c r="N346" i="3"/>
  <c r="BX345" i="3"/>
  <c r="BW345" i="3"/>
  <c r="BV345" i="3"/>
  <c r="BS345" i="3"/>
  <c r="BR345" i="3"/>
  <c r="BO345" i="3"/>
  <c r="BN345" i="3"/>
  <c r="BJ345" i="3"/>
  <c r="BH345" i="3"/>
  <c r="BG345" i="3"/>
  <c r="BF345" i="3"/>
  <c r="BD345" i="3"/>
  <c r="BC345" i="3"/>
  <c r="BE345" i="3" s="1"/>
  <c r="BB345" i="3"/>
  <c r="AY345" i="3"/>
  <c r="AX345" i="3"/>
  <c r="AT345" i="3" s="1"/>
  <c r="AR345" i="3"/>
  <c r="AQ345" i="3"/>
  <c r="AP345" i="3"/>
  <c r="AM345" i="3"/>
  <c r="AO345" i="3" s="1"/>
  <c r="AL345" i="3"/>
  <c r="AI345" i="3"/>
  <c r="AH345" i="3"/>
  <c r="AD345" i="3"/>
  <c r="AB345" i="3"/>
  <c r="AA345" i="3"/>
  <c r="Z345" i="3"/>
  <c r="X345" i="3"/>
  <c r="W345" i="3"/>
  <c r="Y345" i="3" s="1"/>
  <c r="V345" i="3"/>
  <c r="S345" i="3"/>
  <c r="R345" i="3"/>
  <c r="N345" i="3" s="1"/>
  <c r="J345" i="3" s="1"/>
  <c r="BW344" i="3"/>
  <c r="BY344" i="3" s="1"/>
  <c r="BV344" i="3"/>
  <c r="BS344" i="3"/>
  <c r="BR344" i="3"/>
  <c r="BO344" i="3"/>
  <c r="BN344" i="3"/>
  <c r="BJ344" i="3"/>
  <c r="BH344" i="3"/>
  <c r="BG344" i="3"/>
  <c r="BI344" i="3" s="1"/>
  <c r="BF344" i="3"/>
  <c r="BC344" i="3"/>
  <c r="BE344" i="3" s="1"/>
  <c r="BB344" i="3"/>
  <c r="AY344" i="3"/>
  <c r="AX344" i="3"/>
  <c r="AT344" i="3"/>
  <c r="AR344" i="3"/>
  <c r="AQ344" i="3"/>
  <c r="AS344" i="3" s="1"/>
  <c r="AP344" i="3"/>
  <c r="AM344" i="3"/>
  <c r="AL344" i="3"/>
  <c r="AI344" i="3"/>
  <c r="AH344" i="3"/>
  <c r="AD344" i="3" s="1"/>
  <c r="AB344" i="3"/>
  <c r="AA344" i="3"/>
  <c r="AC344" i="3" s="1"/>
  <c r="Z344" i="3"/>
  <c r="W344" i="3"/>
  <c r="Y344" i="3" s="1"/>
  <c r="V344" i="3"/>
  <c r="S344" i="3"/>
  <c r="R344" i="3"/>
  <c r="N344" i="3"/>
  <c r="BW343" i="3"/>
  <c r="BV343" i="3"/>
  <c r="BX343" i="3" s="1"/>
  <c r="BS343" i="3"/>
  <c r="BR343" i="3"/>
  <c r="BP343" i="3"/>
  <c r="BO343" i="3"/>
  <c r="BN343" i="3"/>
  <c r="BK343" i="3"/>
  <c r="BH343" i="3"/>
  <c r="BG343" i="3"/>
  <c r="BF343" i="3"/>
  <c r="BC343" i="3"/>
  <c r="BB343" i="3"/>
  <c r="AY343" i="3"/>
  <c r="AX343" i="3"/>
  <c r="AR343" i="3"/>
  <c r="AQ343" i="3"/>
  <c r="AP343" i="3"/>
  <c r="AM343" i="3"/>
  <c r="AL343" i="3"/>
  <c r="AI343" i="3"/>
  <c r="AH343" i="3"/>
  <c r="AB343" i="3"/>
  <c r="AA343" i="3"/>
  <c r="Z343" i="3"/>
  <c r="W343" i="3"/>
  <c r="V343" i="3"/>
  <c r="S343" i="3"/>
  <c r="R343" i="3"/>
  <c r="BW342" i="3"/>
  <c r="BV342" i="3"/>
  <c r="BS342" i="3"/>
  <c r="BR342" i="3"/>
  <c r="BO342" i="3"/>
  <c r="BQ342" i="3" s="1"/>
  <c r="BN342" i="3"/>
  <c r="BG342" i="3"/>
  <c r="BF342" i="3"/>
  <c r="BC342" i="3"/>
  <c r="BB342" i="3"/>
  <c r="AY342" i="3"/>
  <c r="BA342" i="3" s="1"/>
  <c r="AX342" i="3"/>
  <c r="AQ342" i="3"/>
  <c r="AP342" i="3"/>
  <c r="AM342" i="3"/>
  <c r="AL342" i="3"/>
  <c r="AI342" i="3"/>
  <c r="AK342" i="3" s="1"/>
  <c r="AH342" i="3"/>
  <c r="AA342" i="3"/>
  <c r="Z342" i="3"/>
  <c r="W342" i="3"/>
  <c r="V342" i="3"/>
  <c r="S342" i="3"/>
  <c r="U342" i="3" s="1"/>
  <c r="R342" i="3"/>
  <c r="BW341" i="3"/>
  <c r="BV341" i="3"/>
  <c r="BX341" i="3" s="1"/>
  <c r="BS341" i="3"/>
  <c r="BU341" i="3" s="1"/>
  <c r="BR341" i="3"/>
  <c r="BP341" i="3"/>
  <c r="BO341" i="3"/>
  <c r="BN341" i="3"/>
  <c r="BJ341" i="3" s="1"/>
  <c r="BK341" i="3"/>
  <c r="BG341" i="3"/>
  <c r="BF341" i="3"/>
  <c r="BH341" i="3" s="1"/>
  <c r="BC341" i="3"/>
  <c r="BE341" i="3" s="1"/>
  <c r="BB341" i="3"/>
  <c r="AZ341" i="3"/>
  <c r="AY341" i="3"/>
  <c r="AX341" i="3"/>
  <c r="AT341" i="3" s="1"/>
  <c r="AU341" i="3"/>
  <c r="AQ341" i="3"/>
  <c r="AP341" i="3"/>
  <c r="AR341" i="3" s="1"/>
  <c r="AM341" i="3"/>
  <c r="AO341" i="3" s="1"/>
  <c r="AL341" i="3"/>
  <c r="AJ341" i="3"/>
  <c r="AI341" i="3"/>
  <c r="AH341" i="3"/>
  <c r="AD341" i="3" s="1"/>
  <c r="AE341" i="3"/>
  <c r="AA341" i="3"/>
  <c r="Z341" i="3"/>
  <c r="AB341" i="3" s="1"/>
  <c r="W341" i="3"/>
  <c r="Y341" i="3" s="1"/>
  <c r="V341" i="3"/>
  <c r="T341" i="3"/>
  <c r="S341" i="3"/>
  <c r="R341" i="3"/>
  <c r="N341" i="3" s="1"/>
  <c r="O341" i="3"/>
  <c r="J341" i="3"/>
  <c r="BW340" i="3"/>
  <c r="BY340" i="3" s="1"/>
  <c r="BV340" i="3"/>
  <c r="BT340" i="3"/>
  <c r="BS340" i="3"/>
  <c r="BR340" i="3"/>
  <c r="BO340" i="3"/>
  <c r="BN340" i="3"/>
  <c r="BJ340" i="3"/>
  <c r="BG340" i="3"/>
  <c r="BI340" i="3" s="1"/>
  <c r="BF340" i="3"/>
  <c r="BD340" i="3"/>
  <c r="BC340" i="3"/>
  <c r="BB340" i="3"/>
  <c r="AY340" i="3"/>
  <c r="AX340" i="3"/>
  <c r="AT340" i="3"/>
  <c r="AQ340" i="3"/>
  <c r="AS340" i="3" s="1"/>
  <c r="AP340" i="3"/>
  <c r="AN340" i="3"/>
  <c r="AM340" i="3"/>
  <c r="AL340" i="3"/>
  <c r="AI340" i="3"/>
  <c r="AH340" i="3"/>
  <c r="AD340" i="3"/>
  <c r="AA340" i="3"/>
  <c r="AC340" i="3" s="1"/>
  <c r="Z340" i="3"/>
  <c r="X340" i="3"/>
  <c r="W340" i="3"/>
  <c r="V340" i="3"/>
  <c r="S340" i="3"/>
  <c r="R340" i="3"/>
  <c r="N340" i="3"/>
  <c r="J340" i="3" s="1"/>
  <c r="BX339" i="3"/>
  <c r="BW339" i="3"/>
  <c r="BV339" i="3"/>
  <c r="BS339" i="3"/>
  <c r="BR339" i="3"/>
  <c r="BO339" i="3"/>
  <c r="BN339" i="3"/>
  <c r="BH339" i="3"/>
  <c r="BG339" i="3"/>
  <c r="BF339" i="3"/>
  <c r="BC339" i="3"/>
  <c r="BB339" i="3"/>
  <c r="AY339" i="3"/>
  <c r="AX339" i="3"/>
  <c r="AR339" i="3"/>
  <c r="AQ339" i="3"/>
  <c r="AP339" i="3"/>
  <c r="AM339" i="3"/>
  <c r="AL339" i="3"/>
  <c r="AI339" i="3"/>
  <c r="AH339" i="3"/>
  <c r="AB339" i="3"/>
  <c r="AA339" i="3"/>
  <c r="Z339" i="3"/>
  <c r="W339" i="3"/>
  <c r="V339" i="3"/>
  <c r="S339" i="3"/>
  <c r="R339" i="3"/>
  <c r="BW338" i="3"/>
  <c r="BV338" i="3"/>
  <c r="BS338" i="3"/>
  <c r="BR338" i="3"/>
  <c r="BO338" i="3"/>
  <c r="BQ338" i="3" s="1"/>
  <c r="BN338" i="3"/>
  <c r="BG338" i="3"/>
  <c r="BF338" i="3"/>
  <c r="BC338" i="3"/>
  <c r="BB338" i="3"/>
  <c r="AY338" i="3"/>
  <c r="BA338" i="3" s="1"/>
  <c r="AX338" i="3"/>
  <c r="AQ338" i="3"/>
  <c r="AP338" i="3"/>
  <c r="AM338" i="3"/>
  <c r="AL338" i="3"/>
  <c r="AI338" i="3"/>
  <c r="AK338" i="3" s="1"/>
  <c r="AH338" i="3"/>
  <c r="AA338" i="3"/>
  <c r="Z338" i="3"/>
  <c r="W338" i="3"/>
  <c r="V338" i="3"/>
  <c r="S338" i="3"/>
  <c r="U338" i="3" s="1"/>
  <c r="R338" i="3"/>
  <c r="BW337" i="3"/>
  <c r="BV337" i="3"/>
  <c r="BX337" i="3" s="1"/>
  <c r="BS337" i="3"/>
  <c r="BU337" i="3" s="1"/>
  <c r="BR337" i="3"/>
  <c r="BP337" i="3"/>
  <c r="BO337" i="3"/>
  <c r="BN337" i="3"/>
  <c r="BK337" i="3"/>
  <c r="BG337" i="3"/>
  <c r="BF337" i="3"/>
  <c r="BH337" i="3" s="1"/>
  <c r="BC337" i="3"/>
  <c r="BE337" i="3" s="1"/>
  <c r="BB337" i="3"/>
  <c r="AZ337" i="3"/>
  <c r="AY337" i="3"/>
  <c r="AX337" i="3"/>
  <c r="AU337" i="3"/>
  <c r="AQ337" i="3"/>
  <c r="AP337" i="3"/>
  <c r="AR337" i="3" s="1"/>
  <c r="AM337" i="3"/>
  <c r="AO337" i="3" s="1"/>
  <c r="AL337" i="3"/>
  <c r="AJ337" i="3"/>
  <c r="AI337" i="3"/>
  <c r="AH337" i="3"/>
  <c r="AE337" i="3"/>
  <c r="AA337" i="3"/>
  <c r="Z337" i="3"/>
  <c r="AB337" i="3" s="1"/>
  <c r="W337" i="3"/>
  <c r="Y337" i="3" s="1"/>
  <c r="V337" i="3"/>
  <c r="T337" i="3"/>
  <c r="S337" i="3"/>
  <c r="R337" i="3"/>
  <c r="O337" i="3"/>
  <c r="BW336" i="3"/>
  <c r="BY336" i="3" s="1"/>
  <c r="BV336" i="3"/>
  <c r="BT336" i="3"/>
  <c r="BS336" i="3"/>
  <c r="BR336" i="3"/>
  <c r="BO336" i="3"/>
  <c r="BN336" i="3"/>
  <c r="BJ336" i="3"/>
  <c r="BG336" i="3"/>
  <c r="BI336" i="3" s="1"/>
  <c r="BF336" i="3"/>
  <c r="BD336" i="3"/>
  <c r="BC336" i="3"/>
  <c r="BB336" i="3"/>
  <c r="AY336" i="3"/>
  <c r="AX336" i="3"/>
  <c r="AT336" i="3"/>
  <c r="AQ336" i="3"/>
  <c r="AS336" i="3" s="1"/>
  <c r="AP336" i="3"/>
  <c r="AN336" i="3"/>
  <c r="AM336" i="3"/>
  <c r="AL336" i="3"/>
  <c r="AI336" i="3"/>
  <c r="AH336" i="3"/>
  <c r="AD336" i="3"/>
  <c r="AA336" i="3"/>
  <c r="AC336" i="3" s="1"/>
  <c r="Z336" i="3"/>
  <c r="X336" i="3"/>
  <c r="W336" i="3"/>
  <c r="V336" i="3"/>
  <c r="S336" i="3"/>
  <c r="R336" i="3"/>
  <c r="N336" i="3"/>
  <c r="J336" i="3" s="1"/>
  <c r="BX335" i="3"/>
  <c r="BW335" i="3"/>
  <c r="BV335" i="3"/>
  <c r="BS335" i="3"/>
  <c r="BR335" i="3"/>
  <c r="BO335" i="3"/>
  <c r="BN335" i="3"/>
  <c r="BH335" i="3"/>
  <c r="BG335" i="3"/>
  <c r="BF335" i="3"/>
  <c r="BC335" i="3"/>
  <c r="BB335" i="3"/>
  <c r="AY335" i="3"/>
  <c r="AX335" i="3"/>
  <c r="AR335" i="3"/>
  <c r="AQ335" i="3"/>
  <c r="AP335" i="3"/>
  <c r="AM335" i="3"/>
  <c r="AL335" i="3"/>
  <c r="AI335" i="3"/>
  <c r="AH335" i="3"/>
  <c r="AB335" i="3"/>
  <c r="AA335" i="3"/>
  <c r="Z335" i="3"/>
  <c r="W335" i="3"/>
  <c r="V335" i="3"/>
  <c r="S335" i="3"/>
  <c r="R335" i="3"/>
  <c r="BW334" i="3"/>
  <c r="BV334" i="3"/>
  <c r="BS334" i="3"/>
  <c r="BR334" i="3"/>
  <c r="BO334" i="3"/>
  <c r="BQ334" i="3" s="1"/>
  <c r="BN334" i="3"/>
  <c r="BG334" i="3"/>
  <c r="BF334" i="3"/>
  <c r="BC334" i="3"/>
  <c r="BB334" i="3"/>
  <c r="AY334" i="3"/>
  <c r="BA334" i="3" s="1"/>
  <c r="AX334" i="3"/>
  <c r="AQ334" i="3"/>
  <c r="AP334" i="3"/>
  <c r="AM334" i="3"/>
  <c r="AL334" i="3"/>
  <c r="AI334" i="3"/>
  <c r="AK334" i="3" s="1"/>
  <c r="AH334" i="3"/>
  <c r="AA334" i="3"/>
  <c r="Z334" i="3"/>
  <c r="W334" i="3"/>
  <c r="V334" i="3"/>
  <c r="S334" i="3"/>
  <c r="U334" i="3" s="1"/>
  <c r="R334" i="3"/>
  <c r="BW333" i="3"/>
  <c r="BV333" i="3"/>
  <c r="BX333" i="3" s="1"/>
  <c r="BS333" i="3"/>
  <c r="BU333" i="3" s="1"/>
  <c r="BR333" i="3"/>
  <c r="BP333" i="3"/>
  <c r="BO333" i="3"/>
  <c r="BN333" i="3"/>
  <c r="BJ333" i="3" s="1"/>
  <c r="BK333" i="3"/>
  <c r="BG333" i="3"/>
  <c r="BF333" i="3"/>
  <c r="BH333" i="3" s="1"/>
  <c r="BC333" i="3"/>
  <c r="BE333" i="3" s="1"/>
  <c r="BB333" i="3"/>
  <c r="AZ333" i="3"/>
  <c r="AY333" i="3"/>
  <c r="AX333" i="3"/>
  <c r="AT333" i="3" s="1"/>
  <c r="AU333" i="3"/>
  <c r="AQ333" i="3"/>
  <c r="AP333" i="3"/>
  <c r="AR333" i="3" s="1"/>
  <c r="AM333" i="3"/>
  <c r="AO333" i="3" s="1"/>
  <c r="AL333" i="3"/>
  <c r="AJ333" i="3"/>
  <c r="AI333" i="3"/>
  <c r="AH333" i="3"/>
  <c r="AD333" i="3" s="1"/>
  <c r="AE333" i="3"/>
  <c r="AA333" i="3"/>
  <c r="Z333" i="3"/>
  <c r="AB333" i="3" s="1"/>
  <c r="W333" i="3"/>
  <c r="Y333" i="3" s="1"/>
  <c r="V333" i="3"/>
  <c r="T333" i="3"/>
  <c r="S333" i="3"/>
  <c r="R333" i="3"/>
  <c r="N333" i="3" s="1"/>
  <c r="J333" i="3" s="1"/>
  <c r="O333" i="3"/>
  <c r="BW332" i="3"/>
  <c r="BY332" i="3" s="1"/>
  <c r="BV332" i="3"/>
  <c r="BT332" i="3"/>
  <c r="BS332" i="3"/>
  <c r="BR332" i="3"/>
  <c r="BO332" i="3"/>
  <c r="BN332" i="3"/>
  <c r="BJ332" i="3"/>
  <c r="BG332" i="3"/>
  <c r="BI332" i="3" s="1"/>
  <c r="BF332" i="3"/>
  <c r="BD332" i="3"/>
  <c r="BC332" i="3"/>
  <c r="BB332" i="3"/>
  <c r="AY332" i="3"/>
  <c r="AX332" i="3"/>
  <c r="AT332" i="3"/>
  <c r="AQ332" i="3"/>
  <c r="AS332" i="3" s="1"/>
  <c r="AP332" i="3"/>
  <c r="AN332" i="3"/>
  <c r="AM332" i="3"/>
  <c r="AL332" i="3"/>
  <c r="AI332" i="3"/>
  <c r="AH332" i="3"/>
  <c r="AD332" i="3"/>
  <c r="AA332" i="3"/>
  <c r="AC332" i="3" s="1"/>
  <c r="Z332" i="3"/>
  <c r="X332" i="3"/>
  <c r="W332" i="3"/>
  <c r="V332" i="3"/>
  <c r="S332" i="3"/>
  <c r="R332" i="3"/>
  <c r="N332" i="3"/>
  <c r="J332" i="3" s="1"/>
  <c r="BX331" i="3"/>
  <c r="BW331" i="3"/>
  <c r="BV331" i="3"/>
  <c r="BS331" i="3"/>
  <c r="BR331" i="3"/>
  <c r="BO331" i="3"/>
  <c r="BN331" i="3"/>
  <c r="BH331" i="3"/>
  <c r="BG331" i="3"/>
  <c r="BF331" i="3"/>
  <c r="BC331" i="3"/>
  <c r="BB331" i="3"/>
  <c r="AY331" i="3"/>
  <c r="AX331" i="3"/>
  <c r="AR331" i="3"/>
  <c r="AQ331" i="3"/>
  <c r="AP331" i="3"/>
  <c r="AM331" i="3"/>
  <c r="AL331" i="3"/>
  <c r="AI331" i="3"/>
  <c r="AH331" i="3"/>
  <c r="AB331" i="3"/>
  <c r="AA331" i="3"/>
  <c r="Z331" i="3"/>
  <c r="W331" i="3"/>
  <c r="V331" i="3"/>
  <c r="S331" i="3"/>
  <c r="R331" i="3"/>
  <c r="BW330" i="3"/>
  <c r="BV330" i="3"/>
  <c r="BS330" i="3"/>
  <c r="BR330" i="3"/>
  <c r="BO330" i="3"/>
  <c r="BQ330" i="3" s="1"/>
  <c r="BN330" i="3"/>
  <c r="BG330" i="3"/>
  <c r="BF330" i="3"/>
  <c r="BC330" i="3"/>
  <c r="BB330" i="3"/>
  <c r="AY330" i="3"/>
  <c r="BA330" i="3" s="1"/>
  <c r="AX330" i="3"/>
  <c r="AQ330" i="3"/>
  <c r="AP330" i="3"/>
  <c r="AM330" i="3"/>
  <c r="AL330" i="3"/>
  <c r="AI330" i="3"/>
  <c r="AK330" i="3" s="1"/>
  <c r="AH330" i="3"/>
  <c r="AA330" i="3"/>
  <c r="Z330" i="3"/>
  <c r="W330" i="3"/>
  <c r="V330" i="3"/>
  <c r="S330" i="3"/>
  <c r="U330" i="3" s="1"/>
  <c r="R330" i="3"/>
  <c r="BW328" i="3"/>
  <c r="BV328" i="3"/>
  <c r="BX328" i="3" s="1"/>
  <c r="BS328" i="3"/>
  <c r="BU328" i="3" s="1"/>
  <c r="BR328" i="3"/>
  <c r="BP328" i="3"/>
  <c r="BO328" i="3"/>
  <c r="BN328" i="3"/>
  <c r="BK328" i="3"/>
  <c r="BG328" i="3"/>
  <c r="BF328" i="3"/>
  <c r="BH328" i="3" s="1"/>
  <c r="BC328" i="3"/>
  <c r="BE328" i="3" s="1"/>
  <c r="BB328" i="3"/>
  <c r="AZ328" i="3"/>
  <c r="AY328" i="3"/>
  <c r="AX328" i="3"/>
  <c r="AU328" i="3"/>
  <c r="AQ328" i="3"/>
  <c r="AP328" i="3"/>
  <c r="AR328" i="3" s="1"/>
  <c r="AM328" i="3"/>
  <c r="AO328" i="3" s="1"/>
  <c r="AL328" i="3"/>
  <c r="AJ328" i="3"/>
  <c r="AI328" i="3"/>
  <c r="AH328" i="3"/>
  <c r="AE328" i="3"/>
  <c r="AA328" i="3"/>
  <c r="Z328" i="3"/>
  <c r="AB328" i="3" s="1"/>
  <c r="W328" i="3"/>
  <c r="Y328" i="3" s="1"/>
  <c r="V328" i="3"/>
  <c r="T328" i="3"/>
  <c r="S328" i="3"/>
  <c r="R328" i="3"/>
  <c r="O328" i="3"/>
  <c r="BW326" i="3"/>
  <c r="BY326" i="3" s="1"/>
  <c r="BV326" i="3"/>
  <c r="BT326" i="3"/>
  <c r="BS326" i="3"/>
  <c r="BR326" i="3"/>
  <c r="BO326" i="3"/>
  <c r="BN326" i="3"/>
  <c r="BJ326" i="3"/>
  <c r="BG326" i="3"/>
  <c r="BI326" i="3" s="1"/>
  <c r="BF326" i="3"/>
  <c r="BD326" i="3"/>
  <c r="BC326" i="3"/>
  <c r="BB326" i="3"/>
  <c r="AY326" i="3"/>
  <c r="AX326" i="3"/>
  <c r="AT326" i="3"/>
  <c r="AQ326" i="3"/>
  <c r="AS326" i="3" s="1"/>
  <c r="AP326" i="3"/>
  <c r="AN326" i="3"/>
  <c r="AM326" i="3"/>
  <c r="AL326" i="3"/>
  <c r="AI326" i="3"/>
  <c r="AH326" i="3"/>
  <c r="AD326" i="3"/>
  <c r="AA326" i="3"/>
  <c r="AC326" i="3" s="1"/>
  <c r="Z326" i="3"/>
  <c r="X326" i="3"/>
  <c r="W326" i="3"/>
  <c r="V326" i="3"/>
  <c r="S326" i="3"/>
  <c r="R326" i="3"/>
  <c r="N326" i="3"/>
  <c r="J326" i="3" s="1"/>
  <c r="BX325" i="3"/>
  <c r="BW325" i="3"/>
  <c r="BV325" i="3"/>
  <c r="BS325" i="3"/>
  <c r="BR325" i="3"/>
  <c r="BO325" i="3"/>
  <c r="BN325" i="3"/>
  <c r="BH325" i="3"/>
  <c r="BG325" i="3"/>
  <c r="BF325" i="3"/>
  <c r="BC325" i="3"/>
  <c r="BB325" i="3"/>
  <c r="AY325" i="3"/>
  <c r="AX325" i="3"/>
  <c r="AR325" i="3"/>
  <c r="AQ325" i="3"/>
  <c r="AP325" i="3"/>
  <c r="AM325" i="3"/>
  <c r="AL325" i="3"/>
  <c r="AI325" i="3"/>
  <c r="AH325" i="3"/>
  <c r="AB325" i="3"/>
  <c r="AA325" i="3"/>
  <c r="Z325" i="3"/>
  <c r="W325" i="3"/>
  <c r="V325" i="3"/>
  <c r="S325" i="3"/>
  <c r="R325" i="3"/>
  <c r="BW324" i="3"/>
  <c r="BV324" i="3"/>
  <c r="BS324" i="3"/>
  <c r="BR324" i="3"/>
  <c r="BO324" i="3"/>
  <c r="BQ324" i="3" s="1"/>
  <c r="BN324" i="3"/>
  <c r="BG324" i="3"/>
  <c r="BF324" i="3"/>
  <c r="BC324" i="3"/>
  <c r="BB324" i="3"/>
  <c r="AY324" i="3"/>
  <c r="BA324" i="3" s="1"/>
  <c r="AX324" i="3"/>
  <c r="AQ324" i="3"/>
  <c r="AP324" i="3"/>
  <c r="AM324" i="3"/>
  <c r="AL324" i="3"/>
  <c r="AI324" i="3"/>
  <c r="AK324" i="3" s="1"/>
  <c r="AH324" i="3"/>
  <c r="AA324" i="3"/>
  <c r="Z324" i="3"/>
  <c r="W324" i="3"/>
  <c r="V324" i="3"/>
  <c r="S324" i="3"/>
  <c r="U324" i="3" s="1"/>
  <c r="R324" i="3"/>
  <c r="BW323" i="3"/>
  <c r="BV323" i="3"/>
  <c r="BX323" i="3" s="1"/>
  <c r="BS323" i="3"/>
  <c r="BU323" i="3" s="1"/>
  <c r="BR323" i="3"/>
  <c r="BP323" i="3"/>
  <c r="BO323" i="3"/>
  <c r="BN323" i="3"/>
  <c r="BJ323" i="3" s="1"/>
  <c r="BK323" i="3"/>
  <c r="BG323" i="3"/>
  <c r="BF323" i="3"/>
  <c r="BH323" i="3" s="1"/>
  <c r="BC323" i="3"/>
  <c r="BE323" i="3" s="1"/>
  <c r="BB323" i="3"/>
  <c r="AZ323" i="3"/>
  <c r="AY323" i="3"/>
  <c r="AX323" i="3"/>
  <c r="AT323" i="3" s="1"/>
  <c r="AU323" i="3"/>
  <c r="AQ323" i="3"/>
  <c r="AP323" i="3"/>
  <c r="AR323" i="3" s="1"/>
  <c r="AM323" i="3"/>
  <c r="AO323" i="3" s="1"/>
  <c r="AL323" i="3"/>
  <c r="AJ323" i="3"/>
  <c r="AI323" i="3"/>
  <c r="AH323" i="3"/>
  <c r="AD323" i="3" s="1"/>
  <c r="AE323" i="3"/>
  <c r="AA323" i="3"/>
  <c r="Z323" i="3"/>
  <c r="AB323" i="3" s="1"/>
  <c r="W323" i="3"/>
  <c r="Y323" i="3" s="1"/>
  <c r="V323" i="3"/>
  <c r="T323" i="3"/>
  <c r="S323" i="3"/>
  <c r="R323" i="3"/>
  <c r="N323" i="3" s="1"/>
  <c r="O323" i="3"/>
  <c r="J323" i="3"/>
  <c r="BW322" i="3"/>
  <c r="BY322" i="3" s="1"/>
  <c r="BV322" i="3"/>
  <c r="BT322" i="3"/>
  <c r="BS322" i="3"/>
  <c r="BR322" i="3"/>
  <c r="BO322" i="3"/>
  <c r="BN322" i="3"/>
  <c r="BJ322" i="3"/>
  <c r="BG322" i="3"/>
  <c r="BI322" i="3" s="1"/>
  <c r="BF322" i="3"/>
  <c r="BD322" i="3"/>
  <c r="BC322" i="3"/>
  <c r="BB322" i="3"/>
  <c r="AY322" i="3"/>
  <c r="AX322" i="3"/>
  <c r="AT322" i="3"/>
  <c r="AQ322" i="3"/>
  <c r="AS322" i="3" s="1"/>
  <c r="AP322" i="3"/>
  <c r="AN322" i="3"/>
  <c r="AM322" i="3"/>
  <c r="AL322" i="3"/>
  <c r="AI322" i="3"/>
  <c r="AH322" i="3"/>
  <c r="AD322" i="3"/>
  <c r="AA322" i="3"/>
  <c r="AC322" i="3" s="1"/>
  <c r="Z322" i="3"/>
  <c r="X322" i="3"/>
  <c r="W322" i="3"/>
  <c r="V322" i="3"/>
  <c r="S322" i="3"/>
  <c r="R322" i="3"/>
  <c r="N322" i="3"/>
  <c r="J322" i="3" s="1"/>
  <c r="BX320" i="3"/>
  <c r="BW320" i="3"/>
  <c r="BV320" i="3"/>
  <c r="BS320" i="3"/>
  <c r="BR320" i="3"/>
  <c r="BO320" i="3"/>
  <c r="BN320" i="3"/>
  <c r="BH320" i="3"/>
  <c r="BG320" i="3"/>
  <c r="BF320" i="3"/>
  <c r="BC320" i="3"/>
  <c r="BB320" i="3"/>
  <c r="AY320" i="3"/>
  <c r="AX320" i="3"/>
  <c r="AR320" i="3"/>
  <c r="AQ320" i="3"/>
  <c r="AP320" i="3"/>
  <c r="AM320" i="3"/>
  <c r="AL320" i="3"/>
  <c r="AI320" i="3"/>
  <c r="AH320" i="3"/>
  <c r="AB320" i="3"/>
  <c r="AA320" i="3"/>
  <c r="Z320" i="3"/>
  <c r="W320" i="3"/>
  <c r="V320" i="3"/>
  <c r="S320" i="3"/>
  <c r="R320" i="3"/>
  <c r="BW319" i="3"/>
  <c r="BV319" i="3"/>
  <c r="BS319" i="3"/>
  <c r="BR319" i="3"/>
  <c r="BO319" i="3"/>
  <c r="BQ319" i="3" s="1"/>
  <c r="BN319" i="3"/>
  <c r="BG319" i="3"/>
  <c r="BF319" i="3"/>
  <c r="BC319" i="3"/>
  <c r="BB319" i="3"/>
  <c r="AY319" i="3"/>
  <c r="BA319" i="3" s="1"/>
  <c r="AX319" i="3"/>
  <c r="AQ319" i="3"/>
  <c r="AP319" i="3"/>
  <c r="AM319" i="3"/>
  <c r="AL319" i="3"/>
  <c r="AI319" i="3"/>
  <c r="AK319" i="3" s="1"/>
  <c r="AH319" i="3"/>
  <c r="AA319" i="3"/>
  <c r="Z319" i="3"/>
  <c r="W319" i="3"/>
  <c r="V319" i="3"/>
  <c r="S319" i="3"/>
  <c r="U319" i="3" s="1"/>
  <c r="R319" i="3"/>
  <c r="BW318" i="3"/>
  <c r="BV318" i="3"/>
  <c r="BX318" i="3" s="1"/>
  <c r="BS318" i="3"/>
  <c r="BU318" i="3" s="1"/>
  <c r="BR318" i="3"/>
  <c r="BP318" i="3"/>
  <c r="BO318" i="3"/>
  <c r="BN318" i="3"/>
  <c r="BK318" i="3"/>
  <c r="BG318" i="3"/>
  <c r="BF318" i="3"/>
  <c r="BH318" i="3" s="1"/>
  <c r="BC318" i="3"/>
  <c r="BE318" i="3" s="1"/>
  <c r="BB318" i="3"/>
  <c r="AZ318" i="3"/>
  <c r="AY318" i="3"/>
  <c r="AX318" i="3"/>
  <c r="AU318" i="3"/>
  <c r="AQ318" i="3"/>
  <c r="AP318" i="3"/>
  <c r="AR318" i="3" s="1"/>
  <c r="AM318" i="3"/>
  <c r="AO318" i="3" s="1"/>
  <c r="AL318" i="3"/>
  <c r="AJ318" i="3"/>
  <c r="AI318" i="3"/>
  <c r="AH318" i="3"/>
  <c r="AE318" i="3"/>
  <c r="AA318" i="3"/>
  <c r="Z318" i="3"/>
  <c r="AB318" i="3" s="1"/>
  <c r="W318" i="3"/>
  <c r="Y318" i="3" s="1"/>
  <c r="V318" i="3"/>
  <c r="T318" i="3"/>
  <c r="S318" i="3"/>
  <c r="R318" i="3"/>
  <c r="O318" i="3"/>
  <c r="BW317" i="3"/>
  <c r="BY317" i="3" s="1"/>
  <c r="BV317" i="3"/>
  <c r="BT317" i="3"/>
  <c r="BS317" i="3"/>
  <c r="BR317" i="3"/>
  <c r="BO317" i="3"/>
  <c r="BN317" i="3"/>
  <c r="BJ317" i="3"/>
  <c r="BG317" i="3"/>
  <c r="BI317" i="3" s="1"/>
  <c r="BF317" i="3"/>
  <c r="BD317" i="3"/>
  <c r="BC317" i="3"/>
  <c r="BB317" i="3"/>
  <c r="AY317" i="3"/>
  <c r="AX317" i="3"/>
  <c r="AT317" i="3"/>
  <c r="AQ317" i="3"/>
  <c r="AS317" i="3" s="1"/>
  <c r="AP317" i="3"/>
  <c r="AN317" i="3"/>
  <c r="AM317" i="3"/>
  <c r="AL317" i="3"/>
  <c r="AI317" i="3"/>
  <c r="AH317" i="3"/>
  <c r="AD317" i="3"/>
  <c r="AA317" i="3"/>
  <c r="AC317" i="3" s="1"/>
  <c r="Z317" i="3"/>
  <c r="X317" i="3"/>
  <c r="W317" i="3"/>
  <c r="V317" i="3"/>
  <c r="S317" i="3"/>
  <c r="R317" i="3"/>
  <c r="N317" i="3"/>
  <c r="J317" i="3" s="1"/>
  <c r="BX316" i="3"/>
  <c r="BW316" i="3"/>
  <c r="BV316" i="3"/>
  <c r="BS316" i="3"/>
  <c r="BR316" i="3"/>
  <c r="BO316" i="3"/>
  <c r="BN316" i="3"/>
  <c r="BH316" i="3"/>
  <c r="BG316" i="3"/>
  <c r="BF316" i="3"/>
  <c r="BC316" i="3"/>
  <c r="BB316" i="3"/>
  <c r="AY316" i="3"/>
  <c r="AX316" i="3"/>
  <c r="AR316" i="3"/>
  <c r="AQ316" i="3"/>
  <c r="AP316" i="3"/>
  <c r="AM316" i="3"/>
  <c r="AL316" i="3"/>
  <c r="AI316" i="3"/>
  <c r="AH316" i="3"/>
  <c r="AB316" i="3"/>
  <c r="AA316" i="3"/>
  <c r="Z316" i="3"/>
  <c r="W316" i="3"/>
  <c r="V316" i="3"/>
  <c r="S316" i="3"/>
  <c r="R316" i="3"/>
  <c r="BW315" i="3"/>
  <c r="BV315" i="3"/>
  <c r="BS315" i="3"/>
  <c r="BR315" i="3"/>
  <c r="BO315" i="3"/>
  <c r="BQ315" i="3" s="1"/>
  <c r="BN315" i="3"/>
  <c r="BG315" i="3"/>
  <c r="BF315" i="3"/>
  <c r="BC315" i="3"/>
  <c r="BB315" i="3"/>
  <c r="AY315" i="3"/>
  <c r="BA315" i="3" s="1"/>
  <c r="AX315" i="3"/>
  <c r="AQ315" i="3"/>
  <c r="AP315" i="3"/>
  <c r="AM315" i="3"/>
  <c r="AL315" i="3"/>
  <c r="AI315" i="3"/>
  <c r="AK315" i="3" s="1"/>
  <c r="AH315" i="3"/>
  <c r="AA315" i="3"/>
  <c r="Z315" i="3"/>
  <c r="W315" i="3"/>
  <c r="V315" i="3"/>
  <c r="S315" i="3"/>
  <c r="U315" i="3" s="1"/>
  <c r="R315" i="3"/>
  <c r="BW314" i="3"/>
  <c r="BV314" i="3"/>
  <c r="BX314" i="3" s="1"/>
  <c r="BS314" i="3"/>
  <c r="BU314" i="3" s="1"/>
  <c r="BR314" i="3"/>
  <c r="BP314" i="3"/>
  <c r="BO314" i="3"/>
  <c r="BN314" i="3"/>
  <c r="BJ314" i="3" s="1"/>
  <c r="BK314" i="3"/>
  <c r="BG314" i="3"/>
  <c r="BF314" i="3"/>
  <c r="BH314" i="3" s="1"/>
  <c r="BC314" i="3"/>
  <c r="BE314" i="3" s="1"/>
  <c r="BB314" i="3"/>
  <c r="AZ314" i="3"/>
  <c r="AY314" i="3"/>
  <c r="AX314" i="3"/>
  <c r="AT314" i="3" s="1"/>
  <c r="AU314" i="3"/>
  <c r="AQ314" i="3"/>
  <c r="AP314" i="3"/>
  <c r="AR314" i="3" s="1"/>
  <c r="AM314" i="3"/>
  <c r="AO314" i="3" s="1"/>
  <c r="AL314" i="3"/>
  <c r="AJ314" i="3"/>
  <c r="AI314" i="3"/>
  <c r="AH314" i="3"/>
  <c r="AD314" i="3" s="1"/>
  <c r="AE314" i="3"/>
  <c r="AA314" i="3"/>
  <c r="Z314" i="3"/>
  <c r="AB314" i="3" s="1"/>
  <c r="W314" i="3"/>
  <c r="Y314" i="3" s="1"/>
  <c r="V314" i="3"/>
  <c r="T314" i="3"/>
  <c r="S314" i="3"/>
  <c r="R314" i="3"/>
  <c r="N314" i="3" s="1"/>
  <c r="J314" i="3" s="1"/>
  <c r="O314" i="3"/>
  <c r="BW312" i="3"/>
  <c r="BY312" i="3" s="1"/>
  <c r="BV312" i="3"/>
  <c r="BT312" i="3"/>
  <c r="BS312" i="3"/>
  <c r="BR312" i="3"/>
  <c r="BO312" i="3"/>
  <c r="BN312" i="3"/>
  <c r="BJ312" i="3"/>
  <c r="BG312" i="3"/>
  <c r="BI312" i="3" s="1"/>
  <c r="BF312" i="3"/>
  <c r="BD312" i="3"/>
  <c r="BC312" i="3"/>
  <c r="BB312" i="3"/>
  <c r="AY312" i="3"/>
  <c r="AX312" i="3"/>
  <c r="AT312" i="3"/>
  <c r="AQ312" i="3"/>
  <c r="AS312" i="3" s="1"/>
  <c r="AP312" i="3"/>
  <c r="AN312" i="3"/>
  <c r="AM312" i="3"/>
  <c r="AL312" i="3"/>
  <c r="AI312" i="3"/>
  <c r="AH312" i="3"/>
  <c r="AD312" i="3"/>
  <c r="AA312" i="3"/>
  <c r="AC312" i="3" s="1"/>
  <c r="Z312" i="3"/>
  <c r="X312" i="3"/>
  <c r="W312" i="3"/>
  <c r="V312" i="3"/>
  <c r="S312" i="3"/>
  <c r="R312" i="3"/>
  <c r="N312" i="3"/>
  <c r="J312" i="3" s="1"/>
  <c r="BX311" i="3"/>
  <c r="BW311" i="3"/>
  <c r="BV311" i="3"/>
  <c r="BS311" i="3"/>
  <c r="BR311" i="3"/>
  <c r="BO311" i="3"/>
  <c r="BN311" i="3"/>
  <c r="BH311" i="3"/>
  <c r="BG311" i="3"/>
  <c r="BF311" i="3"/>
  <c r="BC311" i="3"/>
  <c r="BB311" i="3"/>
  <c r="AY311" i="3"/>
  <c r="AX311" i="3"/>
  <c r="AR311" i="3"/>
  <c r="AQ311" i="3"/>
  <c r="AP311" i="3"/>
  <c r="AM311" i="3"/>
  <c r="AL311" i="3"/>
  <c r="AI311" i="3"/>
  <c r="AH311" i="3"/>
  <c r="AB311" i="3"/>
  <c r="AA311" i="3"/>
  <c r="Z311" i="3"/>
  <c r="W311" i="3"/>
  <c r="V311" i="3"/>
  <c r="S311" i="3"/>
  <c r="R311" i="3"/>
  <c r="BW310" i="3"/>
  <c r="BV310" i="3"/>
  <c r="BS310" i="3"/>
  <c r="BR310" i="3"/>
  <c r="BO310" i="3"/>
  <c r="BQ310" i="3" s="1"/>
  <c r="BN310" i="3"/>
  <c r="BG310" i="3"/>
  <c r="BF310" i="3"/>
  <c r="BC310" i="3"/>
  <c r="BB310" i="3"/>
  <c r="AY310" i="3"/>
  <c r="BA310" i="3" s="1"/>
  <c r="AX310" i="3"/>
  <c r="AQ310" i="3"/>
  <c r="AP310" i="3"/>
  <c r="AM310" i="3"/>
  <c r="AL310" i="3"/>
  <c r="AI310" i="3"/>
  <c r="AK310" i="3" s="1"/>
  <c r="AH310" i="3"/>
  <c r="AA310" i="3"/>
  <c r="Z310" i="3"/>
  <c r="W310" i="3"/>
  <c r="V310" i="3"/>
  <c r="S310" i="3"/>
  <c r="U310" i="3" s="1"/>
  <c r="R310" i="3"/>
  <c r="BW309" i="3"/>
  <c r="BV309" i="3"/>
  <c r="BX309" i="3" s="1"/>
  <c r="BS309" i="3"/>
  <c r="BU309" i="3" s="1"/>
  <c r="BR309" i="3"/>
  <c r="BP309" i="3"/>
  <c r="BO309" i="3"/>
  <c r="BN309" i="3"/>
  <c r="BK309" i="3"/>
  <c r="BG309" i="3"/>
  <c r="BF309" i="3"/>
  <c r="BH309" i="3" s="1"/>
  <c r="BC309" i="3"/>
  <c r="BE309" i="3" s="1"/>
  <c r="BB309" i="3"/>
  <c r="AZ309" i="3"/>
  <c r="AY309" i="3"/>
  <c r="AX309" i="3"/>
  <c r="AU309" i="3"/>
  <c r="AQ309" i="3"/>
  <c r="AP309" i="3"/>
  <c r="AR309" i="3" s="1"/>
  <c r="AM309" i="3"/>
  <c r="AO309" i="3" s="1"/>
  <c r="AL309" i="3"/>
  <c r="AJ309" i="3"/>
  <c r="AI309" i="3"/>
  <c r="AH309" i="3"/>
  <c r="AE309" i="3"/>
  <c r="AA309" i="3"/>
  <c r="Z309" i="3"/>
  <c r="AB309" i="3" s="1"/>
  <c r="W309" i="3"/>
  <c r="Y309" i="3" s="1"/>
  <c r="V309" i="3"/>
  <c r="T309" i="3"/>
  <c r="S309" i="3"/>
  <c r="R309" i="3"/>
  <c r="O309" i="3"/>
  <c r="BW308" i="3"/>
  <c r="BY308" i="3" s="1"/>
  <c r="BV308" i="3"/>
  <c r="BT308" i="3"/>
  <c r="BS308" i="3"/>
  <c r="BR308" i="3"/>
  <c r="BO308" i="3"/>
  <c r="BN308" i="3"/>
  <c r="BJ308" i="3"/>
  <c r="BG308" i="3"/>
  <c r="BI308" i="3" s="1"/>
  <c r="BF308" i="3"/>
  <c r="BD308" i="3"/>
  <c r="BC308" i="3"/>
  <c r="BB308" i="3"/>
  <c r="AY308" i="3"/>
  <c r="AX308" i="3"/>
  <c r="AT308" i="3"/>
  <c r="AQ308" i="3"/>
  <c r="AS308" i="3" s="1"/>
  <c r="AP308" i="3"/>
  <c r="AN308" i="3"/>
  <c r="AM308" i="3"/>
  <c r="AL308" i="3"/>
  <c r="AI308" i="3"/>
  <c r="AH308" i="3"/>
  <c r="AD308" i="3"/>
  <c r="AA308" i="3"/>
  <c r="AC308" i="3" s="1"/>
  <c r="Z308" i="3"/>
  <c r="X308" i="3"/>
  <c r="W308" i="3"/>
  <c r="V308" i="3"/>
  <c r="S308" i="3"/>
  <c r="R308" i="3"/>
  <c r="N308" i="3"/>
  <c r="J308" i="3" s="1"/>
  <c r="BX307" i="3"/>
  <c r="BW307" i="3"/>
  <c r="BV307" i="3"/>
  <c r="BS307" i="3"/>
  <c r="BR307" i="3"/>
  <c r="BO307" i="3"/>
  <c r="BN307" i="3"/>
  <c r="BH307" i="3"/>
  <c r="BG307" i="3"/>
  <c r="BF307" i="3"/>
  <c r="BC307" i="3"/>
  <c r="BB307" i="3"/>
  <c r="AY307" i="3"/>
  <c r="AX307" i="3"/>
  <c r="AR307" i="3"/>
  <c r="AQ307" i="3"/>
  <c r="AP307" i="3"/>
  <c r="AM307" i="3"/>
  <c r="AL307" i="3"/>
  <c r="AI307" i="3"/>
  <c r="AH307" i="3"/>
  <c r="AB307" i="3"/>
  <c r="AA307" i="3"/>
  <c r="Z307" i="3"/>
  <c r="W307" i="3"/>
  <c r="V307" i="3"/>
  <c r="S307" i="3"/>
  <c r="R307" i="3"/>
  <c r="BW306" i="3"/>
  <c r="BV306" i="3"/>
  <c r="BS306" i="3"/>
  <c r="BR306" i="3"/>
  <c r="BO306" i="3"/>
  <c r="BQ306" i="3" s="1"/>
  <c r="BN306" i="3"/>
  <c r="BG306" i="3"/>
  <c r="BF306" i="3"/>
  <c r="BC306" i="3"/>
  <c r="BB306" i="3"/>
  <c r="AY306" i="3"/>
  <c r="BA306" i="3" s="1"/>
  <c r="AX306" i="3"/>
  <c r="AQ306" i="3"/>
  <c r="AP306" i="3"/>
  <c r="AM306" i="3"/>
  <c r="AL306" i="3"/>
  <c r="AI306" i="3"/>
  <c r="AK306" i="3" s="1"/>
  <c r="AH306" i="3"/>
  <c r="AA306" i="3"/>
  <c r="Z306" i="3"/>
  <c r="W306" i="3"/>
  <c r="V306" i="3"/>
  <c r="S306" i="3"/>
  <c r="U306" i="3" s="1"/>
  <c r="R306" i="3"/>
  <c r="BW305" i="3"/>
  <c r="BV305" i="3"/>
  <c r="BX305" i="3" s="1"/>
  <c r="BS305" i="3"/>
  <c r="BU305" i="3" s="1"/>
  <c r="BR305" i="3"/>
  <c r="BP305" i="3"/>
  <c r="BO305" i="3"/>
  <c r="BN305" i="3"/>
  <c r="BJ305" i="3" s="1"/>
  <c r="BK305" i="3"/>
  <c r="BG305" i="3"/>
  <c r="BF305" i="3"/>
  <c r="BH305" i="3" s="1"/>
  <c r="BC305" i="3"/>
  <c r="BE305" i="3" s="1"/>
  <c r="BB305" i="3"/>
  <c r="AZ305" i="3"/>
  <c r="AY305" i="3"/>
  <c r="AX305" i="3"/>
  <c r="AT305" i="3" s="1"/>
  <c r="AU305" i="3"/>
  <c r="AQ305" i="3"/>
  <c r="AP305" i="3"/>
  <c r="AR305" i="3" s="1"/>
  <c r="AM305" i="3"/>
  <c r="AO305" i="3" s="1"/>
  <c r="AL305" i="3"/>
  <c r="AJ305" i="3"/>
  <c r="AI305" i="3"/>
  <c r="AH305" i="3"/>
  <c r="AD305" i="3" s="1"/>
  <c r="AE305" i="3"/>
  <c r="AA305" i="3"/>
  <c r="Z305" i="3"/>
  <c r="AB305" i="3" s="1"/>
  <c r="W305" i="3"/>
  <c r="Y305" i="3" s="1"/>
  <c r="V305" i="3"/>
  <c r="T305" i="3"/>
  <c r="S305" i="3"/>
  <c r="R305" i="3"/>
  <c r="N305" i="3" s="1"/>
  <c r="O305" i="3"/>
  <c r="J305" i="3"/>
  <c r="BW304" i="3"/>
  <c r="BY304" i="3" s="1"/>
  <c r="BV304" i="3"/>
  <c r="BT304" i="3"/>
  <c r="BS304" i="3"/>
  <c r="BR304" i="3"/>
  <c r="BO304" i="3"/>
  <c r="BN304" i="3"/>
  <c r="BJ304" i="3"/>
  <c r="BG304" i="3"/>
  <c r="BI304" i="3" s="1"/>
  <c r="BF304" i="3"/>
  <c r="BD304" i="3"/>
  <c r="BC304" i="3"/>
  <c r="BB304" i="3"/>
  <c r="AY304" i="3"/>
  <c r="AX304" i="3"/>
  <c r="AT304" i="3"/>
  <c r="AQ304" i="3"/>
  <c r="AS304" i="3" s="1"/>
  <c r="AP304" i="3"/>
  <c r="AN304" i="3"/>
  <c r="AM304" i="3"/>
  <c r="AL304" i="3"/>
  <c r="AI304" i="3"/>
  <c r="AH304" i="3"/>
  <c r="AD304" i="3"/>
  <c r="AA304" i="3"/>
  <c r="AC304" i="3" s="1"/>
  <c r="Z304" i="3"/>
  <c r="X304" i="3"/>
  <c r="W304" i="3"/>
  <c r="V304" i="3"/>
  <c r="S304" i="3"/>
  <c r="R304" i="3"/>
  <c r="N304" i="3"/>
  <c r="J304" i="3" s="1"/>
  <c r="BX303" i="3"/>
  <c r="BW303" i="3"/>
  <c r="BV303" i="3"/>
  <c r="BS303" i="3"/>
  <c r="BR303" i="3"/>
  <c r="BO303" i="3"/>
  <c r="BN303" i="3"/>
  <c r="BH303" i="3"/>
  <c r="BG303" i="3"/>
  <c r="BF303" i="3"/>
  <c r="BC303" i="3"/>
  <c r="BB303" i="3"/>
  <c r="AY303" i="3"/>
  <c r="AX303" i="3"/>
  <c r="AR303" i="3"/>
  <c r="AQ303" i="3"/>
  <c r="AP303" i="3"/>
  <c r="AM303" i="3"/>
  <c r="AL303" i="3"/>
  <c r="AI303" i="3"/>
  <c r="AH303" i="3"/>
  <c r="AB303" i="3"/>
  <c r="AA303" i="3"/>
  <c r="Z303" i="3"/>
  <c r="W303" i="3"/>
  <c r="V303" i="3"/>
  <c r="S303" i="3"/>
  <c r="R303" i="3"/>
  <c r="BW302" i="3"/>
  <c r="BV302" i="3"/>
  <c r="BS302" i="3"/>
  <c r="BR302" i="3"/>
  <c r="BO302" i="3"/>
  <c r="BQ302" i="3" s="1"/>
  <c r="BN302" i="3"/>
  <c r="BG302" i="3"/>
  <c r="BF302" i="3"/>
  <c r="BC302" i="3"/>
  <c r="BB302" i="3"/>
  <c r="AY302" i="3"/>
  <c r="BA302" i="3" s="1"/>
  <c r="AX302" i="3"/>
  <c r="AQ302" i="3"/>
  <c r="AP302" i="3"/>
  <c r="AM302" i="3"/>
  <c r="AL302" i="3"/>
  <c r="AI302" i="3"/>
  <c r="AK302" i="3" s="1"/>
  <c r="AH302" i="3"/>
  <c r="AA302" i="3"/>
  <c r="Z302" i="3"/>
  <c r="W302" i="3"/>
  <c r="V302" i="3"/>
  <c r="S302" i="3"/>
  <c r="U302" i="3" s="1"/>
  <c r="R302" i="3"/>
  <c r="BW301" i="3"/>
  <c r="BV301" i="3"/>
  <c r="BX301" i="3" s="1"/>
  <c r="BS301" i="3"/>
  <c r="BU301" i="3" s="1"/>
  <c r="BR301" i="3"/>
  <c r="BP301" i="3"/>
  <c r="BO301" i="3"/>
  <c r="BN301" i="3"/>
  <c r="BK301" i="3"/>
  <c r="BG301" i="3"/>
  <c r="BF301" i="3"/>
  <c r="BH301" i="3" s="1"/>
  <c r="BC301" i="3"/>
  <c r="BE301" i="3" s="1"/>
  <c r="BB301" i="3"/>
  <c r="AZ301" i="3"/>
  <c r="AY301" i="3"/>
  <c r="AX301" i="3"/>
  <c r="AU301" i="3"/>
  <c r="AQ301" i="3"/>
  <c r="AP301" i="3"/>
  <c r="AR301" i="3" s="1"/>
  <c r="AM301" i="3"/>
  <c r="AO301" i="3" s="1"/>
  <c r="AL301" i="3"/>
  <c r="AJ301" i="3"/>
  <c r="AI301" i="3"/>
  <c r="AH301" i="3"/>
  <c r="AE301" i="3"/>
  <c r="AA301" i="3"/>
  <c r="Z301" i="3"/>
  <c r="AB301" i="3" s="1"/>
  <c r="W301" i="3"/>
  <c r="Y301" i="3" s="1"/>
  <c r="V301" i="3"/>
  <c r="T301" i="3"/>
  <c r="S301" i="3"/>
  <c r="R301" i="3"/>
  <c r="O301" i="3"/>
  <c r="BW300" i="3"/>
  <c r="BY300" i="3" s="1"/>
  <c r="BV300" i="3"/>
  <c r="BT300" i="3"/>
  <c r="BS300" i="3"/>
  <c r="BR300" i="3"/>
  <c r="BO300" i="3"/>
  <c r="BN300" i="3"/>
  <c r="BJ300" i="3"/>
  <c r="BG300" i="3"/>
  <c r="BI300" i="3" s="1"/>
  <c r="BF300" i="3"/>
  <c r="BD300" i="3"/>
  <c r="BC300" i="3"/>
  <c r="BB300" i="3"/>
  <c r="AY300" i="3"/>
  <c r="AX300" i="3"/>
  <c r="AT300" i="3"/>
  <c r="AQ300" i="3"/>
  <c r="AS300" i="3" s="1"/>
  <c r="AP300" i="3"/>
  <c r="AN300" i="3"/>
  <c r="AM300" i="3"/>
  <c r="AL300" i="3"/>
  <c r="AI300" i="3"/>
  <c r="AH300" i="3"/>
  <c r="AD300" i="3"/>
  <c r="AA300" i="3"/>
  <c r="AC300" i="3" s="1"/>
  <c r="Z300" i="3"/>
  <c r="X300" i="3"/>
  <c r="W300" i="3"/>
  <c r="V300" i="3"/>
  <c r="S300" i="3"/>
  <c r="R300" i="3"/>
  <c r="N300" i="3"/>
  <c r="J300" i="3" s="1"/>
  <c r="BX299" i="3"/>
  <c r="BW299" i="3"/>
  <c r="BV299" i="3"/>
  <c r="BS299" i="3"/>
  <c r="BR299" i="3"/>
  <c r="BO299" i="3"/>
  <c r="BN299" i="3"/>
  <c r="BH299" i="3"/>
  <c r="BG299" i="3"/>
  <c r="BF299" i="3"/>
  <c r="BC299" i="3"/>
  <c r="BB299" i="3"/>
  <c r="AY299" i="3"/>
  <c r="AX299" i="3"/>
  <c r="AR299" i="3"/>
  <c r="AQ299" i="3"/>
  <c r="AP299" i="3"/>
  <c r="AM299" i="3"/>
  <c r="AL299" i="3"/>
  <c r="AI299" i="3"/>
  <c r="AH299" i="3"/>
  <c r="AB299" i="3"/>
  <c r="AA299" i="3"/>
  <c r="Z299" i="3"/>
  <c r="W299" i="3"/>
  <c r="V299" i="3"/>
  <c r="S299" i="3"/>
  <c r="R299" i="3"/>
  <c r="BW298" i="3"/>
  <c r="BV298" i="3"/>
  <c r="BS298" i="3"/>
  <c r="BR298" i="3"/>
  <c r="BO298" i="3"/>
  <c r="BQ298" i="3" s="1"/>
  <c r="BN298" i="3"/>
  <c r="BG298" i="3"/>
  <c r="BF298" i="3"/>
  <c r="BC298" i="3"/>
  <c r="BB298" i="3"/>
  <c r="AY298" i="3"/>
  <c r="BA298" i="3" s="1"/>
  <c r="AX298" i="3"/>
  <c r="AQ298" i="3"/>
  <c r="AP298" i="3"/>
  <c r="AM298" i="3"/>
  <c r="AL298" i="3"/>
  <c r="AI298" i="3"/>
  <c r="AK298" i="3" s="1"/>
  <c r="AH298" i="3"/>
  <c r="AA298" i="3"/>
  <c r="Z298" i="3"/>
  <c r="W298" i="3"/>
  <c r="V298" i="3"/>
  <c r="S298" i="3"/>
  <c r="U298" i="3" s="1"/>
  <c r="R298" i="3"/>
  <c r="BW297" i="3"/>
  <c r="BV297" i="3"/>
  <c r="BX297" i="3" s="1"/>
  <c r="BS297" i="3"/>
  <c r="BU297" i="3" s="1"/>
  <c r="BR297" i="3"/>
  <c r="BP297" i="3"/>
  <c r="BO297" i="3"/>
  <c r="BN297" i="3"/>
  <c r="BJ297" i="3" s="1"/>
  <c r="BK297" i="3"/>
  <c r="BG297" i="3"/>
  <c r="BF297" i="3"/>
  <c r="BH297" i="3" s="1"/>
  <c r="BC297" i="3"/>
  <c r="BE297" i="3" s="1"/>
  <c r="BB297" i="3"/>
  <c r="AZ297" i="3"/>
  <c r="AY297" i="3"/>
  <c r="AX297" i="3"/>
  <c r="AT297" i="3" s="1"/>
  <c r="AU297" i="3"/>
  <c r="AQ297" i="3"/>
  <c r="AP297" i="3"/>
  <c r="AR297" i="3" s="1"/>
  <c r="AM297" i="3"/>
  <c r="AO297" i="3" s="1"/>
  <c r="AL297" i="3"/>
  <c r="AJ297" i="3"/>
  <c r="AI297" i="3"/>
  <c r="AH297" i="3"/>
  <c r="AD297" i="3" s="1"/>
  <c r="AE297" i="3"/>
  <c r="AA297" i="3"/>
  <c r="Z297" i="3"/>
  <c r="AB297" i="3" s="1"/>
  <c r="W297" i="3"/>
  <c r="Y297" i="3" s="1"/>
  <c r="V297" i="3"/>
  <c r="T297" i="3"/>
  <c r="S297" i="3"/>
  <c r="R297" i="3"/>
  <c r="N297" i="3" s="1"/>
  <c r="J297" i="3" s="1"/>
  <c r="O297" i="3"/>
  <c r="BW296" i="3"/>
  <c r="BY296" i="3" s="1"/>
  <c r="BV296" i="3"/>
  <c r="BT296" i="3"/>
  <c r="BS296" i="3"/>
  <c r="BR296" i="3"/>
  <c r="BO296" i="3"/>
  <c r="BN296" i="3"/>
  <c r="BJ296" i="3"/>
  <c r="BG296" i="3"/>
  <c r="BI296" i="3" s="1"/>
  <c r="BF296" i="3"/>
  <c r="BD296" i="3"/>
  <c r="BC296" i="3"/>
  <c r="BB296" i="3"/>
  <c r="AY296" i="3"/>
  <c r="AX296" i="3"/>
  <c r="AT296" i="3"/>
  <c r="AQ296" i="3"/>
  <c r="AS296" i="3" s="1"/>
  <c r="AP296" i="3"/>
  <c r="AN296" i="3"/>
  <c r="AM296" i="3"/>
  <c r="AL296" i="3"/>
  <c r="AI296" i="3"/>
  <c r="AH296" i="3"/>
  <c r="AD296" i="3"/>
  <c r="AA296" i="3"/>
  <c r="AC296" i="3" s="1"/>
  <c r="Z296" i="3"/>
  <c r="X296" i="3"/>
  <c r="W296" i="3"/>
  <c r="V296" i="3"/>
  <c r="S296" i="3"/>
  <c r="R296" i="3"/>
  <c r="N296" i="3"/>
  <c r="J296" i="3" s="1"/>
  <c r="BX295" i="3"/>
  <c r="BW295" i="3"/>
  <c r="BV295" i="3"/>
  <c r="BS295" i="3"/>
  <c r="BR295" i="3"/>
  <c r="BO295" i="3"/>
  <c r="BN295" i="3"/>
  <c r="BH295" i="3"/>
  <c r="BG295" i="3"/>
  <c r="BF295" i="3"/>
  <c r="BC295" i="3"/>
  <c r="BB295" i="3"/>
  <c r="AY295" i="3"/>
  <c r="AX295" i="3"/>
  <c r="AR295" i="3"/>
  <c r="AQ295" i="3"/>
  <c r="AP295" i="3"/>
  <c r="AM295" i="3"/>
  <c r="AL295" i="3"/>
  <c r="AI295" i="3"/>
  <c r="AH295" i="3"/>
  <c r="AB295" i="3"/>
  <c r="AA295" i="3"/>
  <c r="Z295" i="3"/>
  <c r="W295" i="3"/>
  <c r="V295" i="3"/>
  <c r="S295" i="3"/>
  <c r="R295" i="3"/>
  <c r="BW294" i="3"/>
  <c r="BV294" i="3"/>
  <c r="BS294" i="3"/>
  <c r="BR294" i="3"/>
  <c r="BO294" i="3"/>
  <c r="BQ294" i="3" s="1"/>
  <c r="BN294" i="3"/>
  <c r="BG294" i="3"/>
  <c r="BF294" i="3"/>
  <c r="BC294" i="3"/>
  <c r="BB294" i="3"/>
  <c r="AY294" i="3"/>
  <c r="BA294" i="3" s="1"/>
  <c r="AX294" i="3"/>
  <c r="AQ294" i="3"/>
  <c r="AP294" i="3"/>
  <c r="AM294" i="3"/>
  <c r="AL294" i="3"/>
  <c r="AI294" i="3"/>
  <c r="AK294" i="3" s="1"/>
  <c r="AH294" i="3"/>
  <c r="AA294" i="3"/>
  <c r="Z294" i="3"/>
  <c r="W294" i="3"/>
  <c r="V294" i="3"/>
  <c r="S294" i="3"/>
  <c r="U294" i="3" s="1"/>
  <c r="R294" i="3"/>
  <c r="BW293" i="3"/>
  <c r="BV293" i="3"/>
  <c r="BX293" i="3" s="1"/>
  <c r="BS293" i="3"/>
  <c r="BU293" i="3" s="1"/>
  <c r="BR293" i="3"/>
  <c r="BP293" i="3"/>
  <c r="BO293" i="3"/>
  <c r="BN293" i="3"/>
  <c r="BK293" i="3"/>
  <c r="BG293" i="3"/>
  <c r="BF293" i="3"/>
  <c r="BH293" i="3" s="1"/>
  <c r="BC293" i="3"/>
  <c r="BE293" i="3" s="1"/>
  <c r="BB293" i="3"/>
  <c r="AZ293" i="3"/>
  <c r="AY293" i="3"/>
  <c r="AX293" i="3"/>
  <c r="AU293" i="3"/>
  <c r="AQ293" i="3"/>
  <c r="AP293" i="3"/>
  <c r="AR293" i="3" s="1"/>
  <c r="AM293" i="3"/>
  <c r="AO293" i="3" s="1"/>
  <c r="AL293" i="3"/>
  <c r="AJ293" i="3"/>
  <c r="AI293" i="3"/>
  <c r="AH293" i="3"/>
  <c r="AE293" i="3"/>
  <c r="AA293" i="3"/>
  <c r="Z293" i="3"/>
  <c r="AB293" i="3" s="1"/>
  <c r="W293" i="3"/>
  <c r="Y293" i="3" s="1"/>
  <c r="V293" i="3"/>
  <c r="T293" i="3"/>
  <c r="S293" i="3"/>
  <c r="R293" i="3"/>
  <c r="O293" i="3"/>
  <c r="BW291" i="3"/>
  <c r="BY291" i="3" s="1"/>
  <c r="BV291" i="3"/>
  <c r="BT291" i="3"/>
  <c r="BS291" i="3"/>
  <c r="BR291" i="3"/>
  <c r="BO291" i="3"/>
  <c r="BN291" i="3"/>
  <c r="BJ291" i="3"/>
  <c r="BG291" i="3"/>
  <c r="BI291" i="3" s="1"/>
  <c r="BF291" i="3"/>
  <c r="BD291" i="3"/>
  <c r="BC291" i="3"/>
  <c r="BB291" i="3"/>
  <c r="AY291" i="3"/>
  <c r="AX291" i="3"/>
  <c r="AT291" i="3"/>
  <c r="AQ291" i="3"/>
  <c r="AS291" i="3" s="1"/>
  <c r="AP291" i="3"/>
  <c r="AN291" i="3"/>
  <c r="AM291" i="3"/>
  <c r="AL291" i="3"/>
  <c r="AI291" i="3"/>
  <c r="AH291" i="3"/>
  <c r="AD291" i="3"/>
  <c r="AA291" i="3"/>
  <c r="AC291" i="3" s="1"/>
  <c r="Z291" i="3"/>
  <c r="X291" i="3"/>
  <c r="W291" i="3"/>
  <c r="V291" i="3"/>
  <c r="S291" i="3"/>
  <c r="R291" i="3"/>
  <c r="N291" i="3"/>
  <c r="J291" i="3" s="1"/>
  <c r="BX290" i="3"/>
  <c r="BW290" i="3"/>
  <c r="BV290" i="3"/>
  <c r="BS290" i="3"/>
  <c r="BR290" i="3"/>
  <c r="BO290" i="3"/>
  <c r="BN290" i="3"/>
  <c r="BH290" i="3"/>
  <c r="BG290" i="3"/>
  <c r="BF290" i="3"/>
  <c r="BC290" i="3"/>
  <c r="BB290" i="3"/>
  <c r="AY290" i="3"/>
  <c r="AX290" i="3"/>
  <c r="AR290" i="3"/>
  <c r="AQ290" i="3"/>
  <c r="AP290" i="3"/>
  <c r="AM290" i="3"/>
  <c r="AL290" i="3"/>
  <c r="AI290" i="3"/>
  <c r="AH290" i="3"/>
  <c r="AB290" i="3"/>
  <c r="AA290" i="3"/>
  <c r="Z290" i="3"/>
  <c r="W290" i="3"/>
  <c r="V290" i="3"/>
  <c r="S290" i="3"/>
  <c r="R290" i="3"/>
  <c r="BW289" i="3"/>
  <c r="BV289" i="3"/>
  <c r="BS289" i="3"/>
  <c r="BR289" i="3"/>
  <c r="BO289" i="3"/>
  <c r="BQ289" i="3" s="1"/>
  <c r="BN289" i="3"/>
  <c r="BG289" i="3"/>
  <c r="BF289" i="3"/>
  <c r="BC289" i="3"/>
  <c r="BB289" i="3"/>
  <c r="AY289" i="3"/>
  <c r="BA289" i="3" s="1"/>
  <c r="AX289" i="3"/>
  <c r="AQ289" i="3"/>
  <c r="AP289" i="3"/>
  <c r="AM289" i="3"/>
  <c r="AL289" i="3"/>
  <c r="AI289" i="3"/>
  <c r="AK289" i="3" s="1"/>
  <c r="AH289" i="3"/>
  <c r="AA289" i="3"/>
  <c r="Z289" i="3"/>
  <c r="W289" i="3"/>
  <c r="V289" i="3"/>
  <c r="S289" i="3"/>
  <c r="U289" i="3" s="1"/>
  <c r="R289" i="3"/>
  <c r="BW288" i="3"/>
  <c r="BV288" i="3"/>
  <c r="BX288" i="3" s="1"/>
  <c r="BS288" i="3"/>
  <c r="BU288" i="3" s="1"/>
  <c r="BR288" i="3"/>
  <c r="BP288" i="3"/>
  <c r="BO288" i="3"/>
  <c r="BN288" i="3"/>
  <c r="BJ288" i="3" s="1"/>
  <c r="BK288" i="3"/>
  <c r="BG288" i="3"/>
  <c r="BF288" i="3"/>
  <c r="BH288" i="3" s="1"/>
  <c r="BC288" i="3"/>
  <c r="BE288" i="3" s="1"/>
  <c r="BB288" i="3"/>
  <c r="AZ288" i="3"/>
  <c r="AY288" i="3"/>
  <c r="AX288" i="3"/>
  <c r="AT288" i="3" s="1"/>
  <c r="AU288" i="3"/>
  <c r="AQ288" i="3"/>
  <c r="AP288" i="3"/>
  <c r="AR288" i="3" s="1"/>
  <c r="AM288" i="3"/>
  <c r="AO288" i="3" s="1"/>
  <c r="AL288" i="3"/>
  <c r="AJ288" i="3"/>
  <c r="AI288" i="3"/>
  <c r="AH288" i="3"/>
  <c r="AD288" i="3" s="1"/>
  <c r="AE288" i="3"/>
  <c r="AA288" i="3"/>
  <c r="Z288" i="3"/>
  <c r="AB288" i="3" s="1"/>
  <c r="W288" i="3"/>
  <c r="Y288" i="3" s="1"/>
  <c r="V288" i="3"/>
  <c r="T288" i="3"/>
  <c r="S288" i="3"/>
  <c r="R288" i="3"/>
  <c r="N288" i="3" s="1"/>
  <c r="O288" i="3"/>
  <c r="J288" i="3"/>
  <c r="BW287" i="3"/>
  <c r="BY287" i="3" s="1"/>
  <c r="BV287" i="3"/>
  <c r="BT287" i="3"/>
  <c r="BS287" i="3"/>
  <c r="BR287" i="3"/>
  <c r="BO287" i="3"/>
  <c r="BN287" i="3"/>
  <c r="BJ287" i="3"/>
  <c r="BG287" i="3"/>
  <c r="BI287" i="3" s="1"/>
  <c r="BF287" i="3"/>
  <c r="BD287" i="3"/>
  <c r="BC287" i="3"/>
  <c r="BB287" i="3"/>
  <c r="AY287" i="3"/>
  <c r="AX287" i="3"/>
  <c r="AT287" i="3"/>
  <c r="AQ287" i="3"/>
  <c r="AS287" i="3" s="1"/>
  <c r="AP287" i="3"/>
  <c r="AN287" i="3"/>
  <c r="AM287" i="3"/>
  <c r="AL287" i="3"/>
  <c r="AI287" i="3"/>
  <c r="AH287" i="3"/>
  <c r="AD287" i="3"/>
  <c r="AA287" i="3"/>
  <c r="AC287" i="3" s="1"/>
  <c r="Z287" i="3"/>
  <c r="X287" i="3"/>
  <c r="W287" i="3"/>
  <c r="V287" i="3"/>
  <c r="S287" i="3"/>
  <c r="R287" i="3"/>
  <c r="N287" i="3"/>
  <c r="J287" i="3" s="1"/>
  <c r="BX286" i="3"/>
  <c r="BW286" i="3"/>
  <c r="BV286" i="3"/>
  <c r="BS286" i="3"/>
  <c r="BR286" i="3"/>
  <c r="BO286" i="3"/>
  <c r="BN286" i="3"/>
  <c r="BH286" i="3"/>
  <c r="BG286" i="3"/>
  <c r="BF286" i="3"/>
  <c r="BC286" i="3"/>
  <c r="BB286" i="3"/>
  <c r="AY286" i="3"/>
  <c r="AX286" i="3"/>
  <c r="AR286" i="3"/>
  <c r="AQ286" i="3"/>
  <c r="AP286" i="3"/>
  <c r="AM286" i="3"/>
  <c r="AL286" i="3"/>
  <c r="AI286" i="3"/>
  <c r="AH286" i="3"/>
  <c r="AB286" i="3"/>
  <c r="AA286" i="3"/>
  <c r="Z286" i="3"/>
  <c r="W286" i="3"/>
  <c r="V286" i="3"/>
  <c r="S286" i="3"/>
  <c r="R286" i="3"/>
  <c r="BW285" i="3"/>
  <c r="BV285" i="3"/>
  <c r="BS285" i="3"/>
  <c r="BR285" i="3"/>
  <c r="BO285" i="3"/>
  <c r="BQ285" i="3" s="1"/>
  <c r="BN285" i="3"/>
  <c r="BG285" i="3"/>
  <c r="BF285" i="3"/>
  <c r="BC285" i="3"/>
  <c r="BB285" i="3"/>
  <c r="AY285" i="3"/>
  <c r="BA285" i="3" s="1"/>
  <c r="AX285" i="3"/>
  <c r="AQ285" i="3"/>
  <c r="AP285" i="3"/>
  <c r="AM285" i="3"/>
  <c r="AL285" i="3"/>
  <c r="AI285" i="3"/>
  <c r="AK285" i="3" s="1"/>
  <c r="AH285" i="3"/>
  <c r="AA285" i="3"/>
  <c r="Z285" i="3"/>
  <c r="W285" i="3"/>
  <c r="V285" i="3"/>
  <c r="S285" i="3"/>
  <c r="U285" i="3" s="1"/>
  <c r="R285" i="3"/>
  <c r="BW284" i="3"/>
  <c r="BV284" i="3"/>
  <c r="BX284" i="3" s="1"/>
  <c r="BS284" i="3"/>
  <c r="BU284" i="3" s="1"/>
  <c r="BR284" i="3"/>
  <c r="BP284" i="3"/>
  <c r="BO284" i="3"/>
  <c r="BN284" i="3"/>
  <c r="BK284" i="3"/>
  <c r="BG284" i="3"/>
  <c r="BF284" i="3"/>
  <c r="BH284" i="3" s="1"/>
  <c r="BC284" i="3"/>
  <c r="BE284" i="3" s="1"/>
  <c r="BB284" i="3"/>
  <c r="AZ284" i="3"/>
  <c r="AY284" i="3"/>
  <c r="AX284" i="3"/>
  <c r="AU284" i="3"/>
  <c r="AQ284" i="3"/>
  <c r="AP284" i="3"/>
  <c r="AR284" i="3" s="1"/>
  <c r="AM284" i="3"/>
  <c r="AO284" i="3" s="1"/>
  <c r="AL284" i="3"/>
  <c r="AJ284" i="3"/>
  <c r="AI284" i="3"/>
  <c r="AH284" i="3"/>
  <c r="AE284" i="3"/>
  <c r="AA284" i="3"/>
  <c r="Z284" i="3"/>
  <c r="AB284" i="3" s="1"/>
  <c r="W284" i="3"/>
  <c r="Y284" i="3" s="1"/>
  <c r="V284" i="3"/>
  <c r="T284" i="3"/>
  <c r="S284" i="3"/>
  <c r="R284" i="3"/>
  <c r="O284" i="3"/>
  <c r="BW283" i="3"/>
  <c r="BY283" i="3" s="1"/>
  <c r="BV283" i="3"/>
  <c r="BT283" i="3"/>
  <c r="BS283" i="3"/>
  <c r="BR283" i="3"/>
  <c r="BO283" i="3"/>
  <c r="BN283" i="3"/>
  <c r="BJ283" i="3"/>
  <c r="BG283" i="3"/>
  <c r="BI283" i="3" s="1"/>
  <c r="BF283" i="3"/>
  <c r="BD283" i="3"/>
  <c r="BC283" i="3"/>
  <c r="BB283" i="3"/>
  <c r="AY283" i="3"/>
  <c r="AX283" i="3"/>
  <c r="AT283" i="3"/>
  <c r="AQ283" i="3"/>
  <c r="AS283" i="3" s="1"/>
  <c r="AP283" i="3"/>
  <c r="AN283" i="3"/>
  <c r="AM283" i="3"/>
  <c r="AL283" i="3"/>
  <c r="AI283" i="3"/>
  <c r="AH283" i="3"/>
  <c r="AD283" i="3"/>
  <c r="AA283" i="3"/>
  <c r="AC283" i="3" s="1"/>
  <c r="Z283" i="3"/>
  <c r="X283" i="3"/>
  <c r="W283" i="3"/>
  <c r="V283" i="3"/>
  <c r="S283" i="3"/>
  <c r="R283" i="3"/>
  <c r="N283" i="3"/>
  <c r="J283" i="3" s="1"/>
  <c r="BX282" i="3"/>
  <c r="BW282" i="3"/>
  <c r="BV282" i="3"/>
  <c r="BS282" i="3"/>
  <c r="BR282" i="3"/>
  <c r="BO282" i="3"/>
  <c r="BN282" i="3"/>
  <c r="BH282" i="3"/>
  <c r="BG282" i="3"/>
  <c r="BF282" i="3"/>
  <c r="BC282" i="3"/>
  <c r="BB282" i="3"/>
  <c r="AY282" i="3"/>
  <c r="AX282" i="3"/>
  <c r="AR282" i="3"/>
  <c r="AQ282" i="3"/>
  <c r="AP282" i="3"/>
  <c r="AM282" i="3"/>
  <c r="AL282" i="3"/>
  <c r="AI282" i="3"/>
  <c r="AH282" i="3"/>
  <c r="AB282" i="3"/>
  <c r="AA282" i="3"/>
  <c r="Z282" i="3"/>
  <c r="W282" i="3"/>
  <c r="V282" i="3"/>
  <c r="S282" i="3"/>
  <c r="R282" i="3"/>
  <c r="BW281" i="3"/>
  <c r="BV281" i="3"/>
  <c r="BS281" i="3"/>
  <c r="BR281" i="3"/>
  <c r="BO281" i="3"/>
  <c r="BQ281" i="3" s="1"/>
  <c r="BN281" i="3"/>
  <c r="BG281" i="3"/>
  <c r="BF281" i="3"/>
  <c r="BC281" i="3"/>
  <c r="BB281" i="3"/>
  <c r="AY281" i="3"/>
  <c r="BA281" i="3" s="1"/>
  <c r="AX281" i="3"/>
  <c r="AQ281" i="3"/>
  <c r="AP281" i="3"/>
  <c r="AM281" i="3"/>
  <c r="AL281" i="3"/>
  <c r="AI281" i="3"/>
  <c r="AK281" i="3" s="1"/>
  <c r="AH281" i="3"/>
  <c r="AA281" i="3"/>
  <c r="Z281" i="3"/>
  <c r="W281" i="3"/>
  <c r="V281" i="3"/>
  <c r="S281" i="3"/>
  <c r="U281" i="3" s="1"/>
  <c r="R281" i="3"/>
  <c r="BW280" i="3"/>
  <c r="BV280" i="3"/>
  <c r="BX280" i="3" s="1"/>
  <c r="BS280" i="3"/>
  <c r="BU280" i="3" s="1"/>
  <c r="BR280" i="3"/>
  <c r="BP280" i="3"/>
  <c r="BO280" i="3"/>
  <c r="BN280" i="3"/>
  <c r="BJ280" i="3" s="1"/>
  <c r="BK280" i="3"/>
  <c r="BG280" i="3"/>
  <c r="BF280" i="3"/>
  <c r="BH280" i="3" s="1"/>
  <c r="BC280" i="3"/>
  <c r="BE280" i="3" s="1"/>
  <c r="BB280" i="3"/>
  <c r="AZ280" i="3"/>
  <c r="AY280" i="3"/>
  <c r="AX280" i="3"/>
  <c r="AT280" i="3" s="1"/>
  <c r="AU280" i="3"/>
  <c r="AQ280" i="3"/>
  <c r="AP280" i="3"/>
  <c r="AR280" i="3" s="1"/>
  <c r="AM280" i="3"/>
  <c r="AO280" i="3" s="1"/>
  <c r="AL280" i="3"/>
  <c r="AJ280" i="3"/>
  <c r="AI280" i="3"/>
  <c r="AH280" i="3"/>
  <c r="AD280" i="3" s="1"/>
  <c r="AE280" i="3"/>
  <c r="AA280" i="3"/>
  <c r="Z280" i="3"/>
  <c r="AB280" i="3" s="1"/>
  <c r="W280" i="3"/>
  <c r="Y280" i="3" s="1"/>
  <c r="V280" i="3"/>
  <c r="T280" i="3"/>
  <c r="S280" i="3"/>
  <c r="R280" i="3"/>
  <c r="N280" i="3" s="1"/>
  <c r="J280" i="3" s="1"/>
  <c r="O280" i="3"/>
  <c r="BW279" i="3"/>
  <c r="BY279" i="3" s="1"/>
  <c r="BV279" i="3"/>
  <c r="BT279" i="3"/>
  <c r="BS279" i="3"/>
  <c r="BR279" i="3"/>
  <c r="BO279" i="3"/>
  <c r="BN279" i="3"/>
  <c r="BJ279" i="3"/>
  <c r="BG279" i="3"/>
  <c r="BI279" i="3" s="1"/>
  <c r="BF279" i="3"/>
  <c r="BD279" i="3"/>
  <c r="BC279" i="3"/>
  <c r="BB279" i="3"/>
  <c r="AY279" i="3"/>
  <c r="AX279" i="3"/>
  <c r="AT279" i="3"/>
  <c r="AQ279" i="3"/>
  <c r="AS279" i="3" s="1"/>
  <c r="AP279" i="3"/>
  <c r="AN279" i="3"/>
  <c r="AM279" i="3"/>
  <c r="AL279" i="3"/>
  <c r="AI279" i="3"/>
  <c r="AH279" i="3"/>
  <c r="AD279" i="3"/>
  <c r="AA279" i="3"/>
  <c r="AC279" i="3" s="1"/>
  <c r="Z279" i="3"/>
  <c r="X279" i="3"/>
  <c r="W279" i="3"/>
  <c r="V279" i="3"/>
  <c r="S279" i="3"/>
  <c r="R279" i="3"/>
  <c r="N279" i="3"/>
  <c r="J279" i="3" s="1"/>
  <c r="BX278" i="3"/>
  <c r="BW278" i="3"/>
  <c r="BV278" i="3"/>
  <c r="BS278" i="3"/>
  <c r="BR278" i="3"/>
  <c r="BO278" i="3"/>
  <c r="BN278" i="3"/>
  <c r="BH278" i="3"/>
  <c r="BG278" i="3"/>
  <c r="BF278" i="3"/>
  <c r="BC278" i="3"/>
  <c r="BB278" i="3"/>
  <c r="AY278" i="3"/>
  <c r="AX278" i="3"/>
  <c r="AR278" i="3"/>
  <c r="AQ278" i="3"/>
  <c r="AP278" i="3"/>
  <c r="AM278" i="3"/>
  <c r="AL278" i="3"/>
  <c r="AI278" i="3"/>
  <c r="AH278" i="3"/>
  <c r="AB278" i="3"/>
  <c r="AA278" i="3"/>
  <c r="Z278" i="3"/>
  <c r="W278" i="3"/>
  <c r="V278" i="3"/>
  <c r="S278" i="3"/>
  <c r="R278" i="3"/>
  <c r="BW277" i="3"/>
  <c r="BV277" i="3"/>
  <c r="BS277" i="3"/>
  <c r="BR277" i="3"/>
  <c r="BO277" i="3"/>
  <c r="BQ277" i="3" s="1"/>
  <c r="BN277" i="3"/>
  <c r="BG277" i="3"/>
  <c r="BF277" i="3"/>
  <c r="BC277" i="3"/>
  <c r="BB277" i="3"/>
  <c r="AY277" i="3"/>
  <c r="BA277" i="3" s="1"/>
  <c r="AX277" i="3"/>
  <c r="AQ277" i="3"/>
  <c r="AP277" i="3"/>
  <c r="AM277" i="3"/>
  <c r="AL277" i="3"/>
  <c r="AI277" i="3"/>
  <c r="AK277" i="3" s="1"/>
  <c r="AH277" i="3"/>
  <c r="AA277" i="3"/>
  <c r="Z277" i="3"/>
  <c r="W277" i="3"/>
  <c r="V277" i="3"/>
  <c r="S277" i="3"/>
  <c r="U277" i="3" s="1"/>
  <c r="R277" i="3"/>
  <c r="BW276" i="3"/>
  <c r="BV276" i="3"/>
  <c r="BX276" i="3" s="1"/>
  <c r="BS276" i="3"/>
  <c r="BU276" i="3" s="1"/>
  <c r="BR276" i="3"/>
  <c r="BP276" i="3"/>
  <c r="BO276" i="3"/>
  <c r="BN276" i="3"/>
  <c r="BK276" i="3"/>
  <c r="BG276" i="3"/>
  <c r="BF276" i="3"/>
  <c r="BH276" i="3" s="1"/>
  <c r="BC276" i="3"/>
  <c r="BE276" i="3" s="1"/>
  <c r="BB276" i="3"/>
  <c r="AZ276" i="3"/>
  <c r="AY276" i="3"/>
  <c r="AX276" i="3"/>
  <c r="AU276" i="3"/>
  <c r="AQ276" i="3"/>
  <c r="AP276" i="3"/>
  <c r="AR276" i="3" s="1"/>
  <c r="AM276" i="3"/>
  <c r="AO276" i="3" s="1"/>
  <c r="AL276" i="3"/>
  <c r="AJ276" i="3"/>
  <c r="AI276" i="3"/>
  <c r="AH276" i="3"/>
  <c r="AE276" i="3"/>
  <c r="AA276" i="3"/>
  <c r="Z276" i="3"/>
  <c r="AB276" i="3" s="1"/>
  <c r="W276" i="3"/>
  <c r="Y276" i="3" s="1"/>
  <c r="V276" i="3"/>
  <c r="T276" i="3"/>
  <c r="S276" i="3"/>
  <c r="R276" i="3"/>
  <c r="O276" i="3"/>
  <c r="BW275" i="3"/>
  <c r="BY275" i="3" s="1"/>
  <c r="BV275" i="3"/>
  <c r="BT275" i="3"/>
  <c r="BS275" i="3"/>
  <c r="BR275" i="3"/>
  <c r="BO275" i="3"/>
  <c r="BN275" i="3"/>
  <c r="BJ275" i="3"/>
  <c r="BG275" i="3"/>
  <c r="BI275" i="3" s="1"/>
  <c r="BF275" i="3"/>
  <c r="BD275" i="3"/>
  <c r="BC275" i="3"/>
  <c r="BB275" i="3"/>
  <c r="AY275" i="3"/>
  <c r="AX275" i="3"/>
  <c r="AT275" i="3"/>
  <c r="AQ275" i="3"/>
  <c r="AS275" i="3" s="1"/>
  <c r="AP275" i="3"/>
  <c r="AN275" i="3"/>
  <c r="AM275" i="3"/>
  <c r="AL275" i="3"/>
  <c r="AI275" i="3"/>
  <c r="AH275" i="3"/>
  <c r="AD275" i="3"/>
  <c r="AA275" i="3"/>
  <c r="AC275" i="3" s="1"/>
  <c r="Z275" i="3"/>
  <c r="X275" i="3"/>
  <c r="W275" i="3"/>
  <c r="V275" i="3"/>
  <c r="S275" i="3"/>
  <c r="R275" i="3"/>
  <c r="N275" i="3"/>
  <c r="J275" i="3" s="1"/>
  <c r="BX274" i="3"/>
  <c r="BW274" i="3"/>
  <c r="BV274" i="3"/>
  <c r="BS274" i="3"/>
  <c r="BR274" i="3"/>
  <c r="BO274" i="3"/>
  <c r="BN274" i="3"/>
  <c r="BH274" i="3"/>
  <c r="BG274" i="3"/>
  <c r="BF274" i="3"/>
  <c r="BC274" i="3"/>
  <c r="BB274" i="3"/>
  <c r="AY274" i="3"/>
  <c r="AX274" i="3"/>
  <c r="AR274" i="3"/>
  <c r="AQ274" i="3"/>
  <c r="AP274" i="3"/>
  <c r="AM274" i="3"/>
  <c r="AL274" i="3"/>
  <c r="AI274" i="3"/>
  <c r="AH274" i="3"/>
  <c r="AB274" i="3"/>
  <c r="AA274" i="3"/>
  <c r="Z274" i="3"/>
  <c r="W274" i="3"/>
  <c r="V274" i="3"/>
  <c r="S274" i="3"/>
  <c r="R274" i="3"/>
  <c r="BW273" i="3"/>
  <c r="BV273" i="3"/>
  <c r="BS273" i="3"/>
  <c r="BR273" i="3"/>
  <c r="BO273" i="3"/>
  <c r="BQ273" i="3" s="1"/>
  <c r="BN273" i="3"/>
  <c r="BG273" i="3"/>
  <c r="BF273" i="3"/>
  <c r="BC273" i="3"/>
  <c r="BB273" i="3"/>
  <c r="AY273" i="3"/>
  <c r="BA273" i="3" s="1"/>
  <c r="AX273" i="3"/>
  <c r="AQ273" i="3"/>
  <c r="AP273" i="3"/>
  <c r="AM273" i="3"/>
  <c r="AL273" i="3"/>
  <c r="AI273" i="3"/>
  <c r="AK273" i="3" s="1"/>
  <c r="AH273" i="3"/>
  <c r="AA273" i="3"/>
  <c r="Z273" i="3"/>
  <c r="W273" i="3"/>
  <c r="V273" i="3"/>
  <c r="S273" i="3"/>
  <c r="U273" i="3" s="1"/>
  <c r="R273" i="3"/>
  <c r="BW272" i="3"/>
  <c r="BV272" i="3"/>
  <c r="BX272" i="3" s="1"/>
  <c r="BS272" i="3"/>
  <c r="BU272" i="3" s="1"/>
  <c r="BR272" i="3"/>
  <c r="BP272" i="3"/>
  <c r="BO272" i="3"/>
  <c r="BN272" i="3"/>
  <c r="BJ272" i="3" s="1"/>
  <c r="BK272" i="3"/>
  <c r="BG272" i="3"/>
  <c r="BF272" i="3"/>
  <c r="BH272" i="3" s="1"/>
  <c r="BC272" i="3"/>
  <c r="BE272" i="3" s="1"/>
  <c r="BB272" i="3"/>
  <c r="AZ272" i="3"/>
  <c r="AY272" i="3"/>
  <c r="AX272" i="3"/>
  <c r="AT272" i="3" s="1"/>
  <c r="AU272" i="3"/>
  <c r="AQ272" i="3"/>
  <c r="AP272" i="3"/>
  <c r="AR272" i="3" s="1"/>
  <c r="AM272" i="3"/>
  <c r="AO272" i="3" s="1"/>
  <c r="AL272" i="3"/>
  <c r="AJ272" i="3"/>
  <c r="AI272" i="3"/>
  <c r="AH272" i="3"/>
  <c r="AD272" i="3" s="1"/>
  <c r="AE272" i="3"/>
  <c r="AA272" i="3"/>
  <c r="Z272" i="3"/>
  <c r="AB272" i="3" s="1"/>
  <c r="W272" i="3"/>
  <c r="Y272" i="3" s="1"/>
  <c r="V272" i="3"/>
  <c r="T272" i="3"/>
  <c r="S272" i="3"/>
  <c r="R272" i="3"/>
  <c r="N272" i="3" s="1"/>
  <c r="O272" i="3"/>
  <c r="J272" i="3"/>
  <c r="BW271" i="3"/>
  <c r="BY271" i="3" s="1"/>
  <c r="BV271" i="3"/>
  <c r="BT271" i="3"/>
  <c r="BS271" i="3"/>
  <c r="BR271" i="3"/>
  <c r="BO271" i="3"/>
  <c r="BN271" i="3"/>
  <c r="BJ271" i="3"/>
  <c r="BG271" i="3"/>
  <c r="BI271" i="3" s="1"/>
  <c r="BF271" i="3"/>
  <c r="BD271" i="3"/>
  <c r="BC271" i="3"/>
  <c r="BB271" i="3"/>
  <c r="AY271" i="3"/>
  <c r="AX271" i="3"/>
  <c r="AT271" i="3"/>
  <c r="AQ271" i="3"/>
  <c r="AS271" i="3" s="1"/>
  <c r="AP271" i="3"/>
  <c r="AN271" i="3"/>
  <c r="AM271" i="3"/>
  <c r="AL271" i="3"/>
  <c r="AI271" i="3"/>
  <c r="AH271" i="3"/>
  <c r="AD271" i="3"/>
  <c r="AA271" i="3"/>
  <c r="AC271" i="3" s="1"/>
  <c r="Z271" i="3"/>
  <c r="X271" i="3"/>
  <c r="W271" i="3"/>
  <c r="V271" i="3"/>
  <c r="S271" i="3"/>
  <c r="R271" i="3"/>
  <c r="N271" i="3"/>
  <c r="J271" i="3" s="1"/>
  <c r="BX270" i="3"/>
  <c r="BW270" i="3"/>
  <c r="BV270" i="3"/>
  <c r="BS270" i="3"/>
  <c r="BR270" i="3"/>
  <c r="BO270" i="3"/>
  <c r="BN270" i="3"/>
  <c r="BH270" i="3"/>
  <c r="BG270" i="3"/>
  <c r="BF270" i="3"/>
  <c r="BC270" i="3"/>
  <c r="BB270" i="3"/>
  <c r="AY270" i="3"/>
  <c r="AX270" i="3"/>
  <c r="AR270" i="3"/>
  <c r="AQ270" i="3"/>
  <c r="AP270" i="3"/>
  <c r="AM270" i="3"/>
  <c r="AL270" i="3"/>
  <c r="AI270" i="3"/>
  <c r="AH270" i="3"/>
  <c r="AB270" i="3"/>
  <c r="AA270" i="3"/>
  <c r="Z270" i="3"/>
  <c r="W270" i="3"/>
  <c r="V270" i="3"/>
  <c r="S270" i="3"/>
  <c r="R270" i="3"/>
  <c r="BW269" i="3"/>
  <c r="BV269" i="3"/>
  <c r="BS269" i="3"/>
  <c r="BR269" i="3"/>
  <c r="BO269" i="3"/>
  <c r="BQ269" i="3" s="1"/>
  <c r="BN269" i="3"/>
  <c r="BG269" i="3"/>
  <c r="BF269" i="3"/>
  <c r="BC269" i="3"/>
  <c r="BB269" i="3"/>
  <c r="AY269" i="3"/>
  <c r="BA269" i="3" s="1"/>
  <c r="AX269" i="3"/>
  <c r="AQ269" i="3"/>
  <c r="AP269" i="3"/>
  <c r="AM269" i="3"/>
  <c r="AL269" i="3"/>
  <c r="AI269" i="3"/>
  <c r="AK269" i="3" s="1"/>
  <c r="AH269" i="3"/>
  <c r="AA269" i="3"/>
  <c r="Z269" i="3"/>
  <c r="W269" i="3"/>
  <c r="V269" i="3"/>
  <c r="S269" i="3"/>
  <c r="U269" i="3" s="1"/>
  <c r="R269" i="3"/>
  <c r="BW268" i="3"/>
  <c r="BV268" i="3"/>
  <c r="BX268" i="3" s="1"/>
  <c r="BS268" i="3"/>
  <c r="BU268" i="3" s="1"/>
  <c r="BR268" i="3"/>
  <c r="BP268" i="3"/>
  <c r="BO268" i="3"/>
  <c r="BN268" i="3"/>
  <c r="BK268" i="3"/>
  <c r="BG268" i="3"/>
  <c r="BF268" i="3"/>
  <c r="BH268" i="3" s="1"/>
  <c r="BC268" i="3"/>
  <c r="BE268" i="3" s="1"/>
  <c r="BB268" i="3"/>
  <c r="AZ268" i="3"/>
  <c r="AY268" i="3"/>
  <c r="AX268" i="3"/>
  <c r="AU268" i="3"/>
  <c r="AQ268" i="3"/>
  <c r="AP268" i="3"/>
  <c r="AR268" i="3" s="1"/>
  <c r="AM268" i="3"/>
  <c r="AO268" i="3" s="1"/>
  <c r="AL268" i="3"/>
  <c r="AJ268" i="3"/>
  <c r="AI268" i="3"/>
  <c r="AH268" i="3"/>
  <c r="AE268" i="3"/>
  <c r="AA268" i="3"/>
  <c r="Z268" i="3"/>
  <c r="AB268" i="3" s="1"/>
  <c r="W268" i="3"/>
  <c r="Y268" i="3" s="1"/>
  <c r="V268" i="3"/>
  <c r="T268" i="3"/>
  <c r="S268" i="3"/>
  <c r="R268" i="3"/>
  <c r="O268" i="3"/>
  <c r="BW267" i="3"/>
  <c r="BY267" i="3" s="1"/>
  <c r="BV267" i="3"/>
  <c r="BT267" i="3"/>
  <c r="BS267" i="3"/>
  <c r="BR267" i="3"/>
  <c r="BO267" i="3"/>
  <c r="BN267" i="3"/>
  <c r="BJ267" i="3"/>
  <c r="BG267" i="3"/>
  <c r="BI267" i="3" s="1"/>
  <c r="BF267" i="3"/>
  <c r="BD267" i="3"/>
  <c r="BC267" i="3"/>
  <c r="BB267" i="3"/>
  <c r="AY267" i="3"/>
  <c r="AX267" i="3"/>
  <c r="AT267" i="3"/>
  <c r="AQ267" i="3"/>
  <c r="AS267" i="3" s="1"/>
  <c r="AP267" i="3"/>
  <c r="AN267" i="3"/>
  <c r="AM267" i="3"/>
  <c r="AL267" i="3"/>
  <c r="AI267" i="3"/>
  <c r="AH267" i="3"/>
  <c r="AD267" i="3"/>
  <c r="AA267" i="3"/>
  <c r="AC267" i="3" s="1"/>
  <c r="Z267" i="3"/>
  <c r="X267" i="3"/>
  <c r="W267" i="3"/>
  <c r="V267" i="3"/>
  <c r="S267" i="3"/>
  <c r="R267" i="3"/>
  <c r="N267" i="3"/>
  <c r="J267" i="3" s="1"/>
  <c r="BX266" i="3"/>
  <c r="BW266" i="3"/>
  <c r="BV266" i="3"/>
  <c r="BS266" i="3"/>
  <c r="BR266" i="3"/>
  <c r="BO266" i="3"/>
  <c r="BN266" i="3"/>
  <c r="BH266" i="3"/>
  <c r="BG266" i="3"/>
  <c r="BF266" i="3"/>
  <c r="BC266" i="3"/>
  <c r="BB266" i="3"/>
  <c r="AY266" i="3"/>
  <c r="AX266" i="3"/>
  <c r="AR266" i="3"/>
  <c r="AQ266" i="3"/>
  <c r="AP266" i="3"/>
  <c r="AM266" i="3"/>
  <c r="AL266" i="3"/>
  <c r="AI266" i="3"/>
  <c r="AH266" i="3"/>
  <c r="AB266" i="3"/>
  <c r="AA266" i="3"/>
  <c r="Z266" i="3"/>
  <c r="W266" i="3"/>
  <c r="V266" i="3"/>
  <c r="S266" i="3"/>
  <c r="R266" i="3"/>
  <c r="BW265" i="3"/>
  <c r="BV265" i="3"/>
  <c r="BS265" i="3"/>
  <c r="BR265" i="3"/>
  <c r="BO265" i="3"/>
  <c r="BQ265" i="3" s="1"/>
  <c r="BN265" i="3"/>
  <c r="BG265" i="3"/>
  <c r="BF265" i="3"/>
  <c r="BC265" i="3"/>
  <c r="BB265" i="3"/>
  <c r="AY265" i="3"/>
  <c r="BA265" i="3" s="1"/>
  <c r="AX265" i="3"/>
  <c r="AQ265" i="3"/>
  <c r="AP265" i="3"/>
  <c r="AM265" i="3"/>
  <c r="AL265" i="3"/>
  <c r="AI265" i="3"/>
  <c r="AK265" i="3" s="1"/>
  <c r="AH265" i="3"/>
  <c r="AA265" i="3"/>
  <c r="Z265" i="3"/>
  <c r="W265" i="3"/>
  <c r="V265" i="3"/>
  <c r="S265" i="3"/>
  <c r="U265" i="3" s="1"/>
  <c r="R265" i="3"/>
  <c r="BW264" i="3"/>
  <c r="BV264" i="3"/>
  <c r="BX264" i="3" s="1"/>
  <c r="BS264" i="3"/>
  <c r="BU264" i="3" s="1"/>
  <c r="BR264" i="3"/>
  <c r="BP264" i="3"/>
  <c r="BO264" i="3"/>
  <c r="BN264" i="3"/>
  <c r="BJ264" i="3" s="1"/>
  <c r="BK264" i="3"/>
  <c r="BG264" i="3"/>
  <c r="BF264" i="3"/>
  <c r="BH264" i="3" s="1"/>
  <c r="BC264" i="3"/>
  <c r="BE264" i="3" s="1"/>
  <c r="BB264" i="3"/>
  <c r="AZ264" i="3"/>
  <c r="AY264" i="3"/>
  <c r="AX264" i="3"/>
  <c r="AT264" i="3" s="1"/>
  <c r="AU264" i="3"/>
  <c r="AQ264" i="3"/>
  <c r="AP264" i="3"/>
  <c r="AR264" i="3" s="1"/>
  <c r="AM264" i="3"/>
  <c r="AO264" i="3" s="1"/>
  <c r="AL264" i="3"/>
  <c r="AJ264" i="3"/>
  <c r="AI264" i="3"/>
  <c r="AH264" i="3"/>
  <c r="AD264" i="3" s="1"/>
  <c r="AE264" i="3"/>
  <c r="AA264" i="3"/>
  <c r="Z264" i="3"/>
  <c r="AB264" i="3" s="1"/>
  <c r="W264" i="3"/>
  <c r="Y264" i="3" s="1"/>
  <c r="V264" i="3"/>
  <c r="T264" i="3"/>
  <c r="S264" i="3"/>
  <c r="R264" i="3"/>
  <c r="N264" i="3" s="1"/>
  <c r="J264" i="3" s="1"/>
  <c r="O264" i="3"/>
  <c r="BW263" i="3"/>
  <c r="BY263" i="3" s="1"/>
  <c r="BV263" i="3"/>
  <c r="BT263" i="3"/>
  <c r="BS263" i="3"/>
  <c r="BR263" i="3"/>
  <c r="BO263" i="3"/>
  <c r="BN263" i="3"/>
  <c r="BJ263" i="3"/>
  <c r="BG263" i="3"/>
  <c r="BI263" i="3" s="1"/>
  <c r="BF263" i="3"/>
  <c r="BD263" i="3"/>
  <c r="BC263" i="3"/>
  <c r="BB263" i="3"/>
  <c r="AY263" i="3"/>
  <c r="AX263" i="3"/>
  <c r="AT263" i="3"/>
  <c r="AQ263" i="3"/>
  <c r="AS263" i="3" s="1"/>
  <c r="AP263" i="3"/>
  <c r="AN263" i="3"/>
  <c r="AM263" i="3"/>
  <c r="AL263" i="3"/>
  <c r="AI263" i="3"/>
  <c r="AH263" i="3"/>
  <c r="AD263" i="3"/>
  <c r="AA263" i="3"/>
  <c r="AC263" i="3" s="1"/>
  <c r="Z263" i="3"/>
  <c r="X263" i="3"/>
  <c r="W263" i="3"/>
  <c r="V263" i="3"/>
  <c r="S263" i="3"/>
  <c r="R263" i="3"/>
  <c r="N263" i="3"/>
  <c r="J263" i="3" s="1"/>
  <c r="BX262" i="3"/>
  <c r="BW262" i="3"/>
  <c r="BV262" i="3"/>
  <c r="BS262" i="3"/>
  <c r="BR262" i="3"/>
  <c r="BO262" i="3"/>
  <c r="BN262" i="3"/>
  <c r="BH262" i="3"/>
  <c r="BG262" i="3"/>
  <c r="BF262" i="3"/>
  <c r="BC262" i="3"/>
  <c r="BB262" i="3"/>
  <c r="AY262" i="3"/>
  <c r="AX262" i="3"/>
  <c r="AR262" i="3"/>
  <c r="AQ262" i="3"/>
  <c r="AP262" i="3"/>
  <c r="AM262" i="3"/>
  <c r="AL262" i="3"/>
  <c r="AI262" i="3"/>
  <c r="AH262" i="3"/>
  <c r="AB262" i="3"/>
  <c r="AA262" i="3"/>
  <c r="Z262" i="3"/>
  <c r="W262" i="3"/>
  <c r="V262" i="3"/>
  <c r="S262" i="3"/>
  <c r="R262" i="3"/>
  <c r="BW261" i="3"/>
  <c r="BV261" i="3"/>
  <c r="BS261" i="3"/>
  <c r="BR261" i="3"/>
  <c r="BO261" i="3"/>
  <c r="BQ261" i="3" s="1"/>
  <c r="BN261" i="3"/>
  <c r="BG261" i="3"/>
  <c r="BF261" i="3"/>
  <c r="BC261" i="3"/>
  <c r="BB261" i="3"/>
  <c r="AY261" i="3"/>
  <c r="BA261" i="3" s="1"/>
  <c r="AX261" i="3"/>
  <c r="AQ261" i="3"/>
  <c r="AP261" i="3"/>
  <c r="AM261" i="3"/>
  <c r="AL261" i="3"/>
  <c r="AI261" i="3"/>
  <c r="AK261" i="3" s="1"/>
  <c r="AH261" i="3"/>
  <c r="AA261" i="3"/>
  <c r="Z261" i="3"/>
  <c r="W261" i="3"/>
  <c r="V261" i="3"/>
  <c r="S261" i="3"/>
  <c r="U261" i="3" s="1"/>
  <c r="R261" i="3"/>
  <c r="BW260" i="3"/>
  <c r="BV260" i="3"/>
  <c r="BX260" i="3" s="1"/>
  <c r="BS260" i="3"/>
  <c r="BU260" i="3" s="1"/>
  <c r="BR260" i="3"/>
  <c r="BP260" i="3"/>
  <c r="BO260" i="3"/>
  <c r="BN260" i="3"/>
  <c r="BK260" i="3"/>
  <c r="BG260" i="3"/>
  <c r="BF260" i="3"/>
  <c r="BH260" i="3" s="1"/>
  <c r="BC260" i="3"/>
  <c r="BE260" i="3" s="1"/>
  <c r="BB260" i="3"/>
  <c r="AZ260" i="3"/>
  <c r="AY260" i="3"/>
  <c r="AX260" i="3"/>
  <c r="AU260" i="3"/>
  <c r="AQ260" i="3"/>
  <c r="AP260" i="3"/>
  <c r="AR260" i="3" s="1"/>
  <c r="AM260" i="3"/>
  <c r="AO260" i="3" s="1"/>
  <c r="AL260" i="3"/>
  <c r="AJ260" i="3"/>
  <c r="AI260" i="3"/>
  <c r="AH260" i="3"/>
  <c r="AE260" i="3"/>
  <c r="AA260" i="3"/>
  <c r="Z260" i="3"/>
  <c r="AB260" i="3" s="1"/>
  <c r="W260" i="3"/>
  <c r="Y260" i="3" s="1"/>
  <c r="V260" i="3"/>
  <c r="T260" i="3"/>
  <c r="S260" i="3"/>
  <c r="R260" i="3"/>
  <c r="O260" i="3"/>
  <c r="BW259" i="3"/>
  <c r="BY259" i="3" s="1"/>
  <c r="BV259" i="3"/>
  <c r="BT259" i="3"/>
  <c r="BS259" i="3"/>
  <c r="BR259" i="3"/>
  <c r="BO259" i="3"/>
  <c r="BN259" i="3"/>
  <c r="BJ259" i="3"/>
  <c r="BG259" i="3"/>
  <c r="BI259" i="3" s="1"/>
  <c r="BF259" i="3"/>
  <c r="BD259" i="3"/>
  <c r="BC259" i="3"/>
  <c r="BB259" i="3"/>
  <c r="AY259" i="3"/>
  <c r="AX259" i="3"/>
  <c r="AT259" i="3"/>
  <c r="AQ259" i="3"/>
  <c r="AS259" i="3" s="1"/>
  <c r="AP259" i="3"/>
  <c r="AN259" i="3"/>
  <c r="AM259" i="3"/>
  <c r="AL259" i="3"/>
  <c r="AI259" i="3"/>
  <c r="AH259" i="3"/>
  <c r="AD259" i="3"/>
  <c r="AA259" i="3"/>
  <c r="AC259" i="3" s="1"/>
  <c r="Z259" i="3"/>
  <c r="X259" i="3"/>
  <c r="W259" i="3"/>
  <c r="V259" i="3"/>
  <c r="S259" i="3"/>
  <c r="R259" i="3"/>
  <c r="N259" i="3"/>
  <c r="J259" i="3" s="1"/>
  <c r="BX258" i="3"/>
  <c r="BW258" i="3"/>
  <c r="BV258" i="3"/>
  <c r="BS258" i="3"/>
  <c r="BR258" i="3"/>
  <c r="BO258" i="3"/>
  <c r="BN258" i="3"/>
  <c r="BH258" i="3"/>
  <c r="BG258" i="3"/>
  <c r="BF258" i="3"/>
  <c r="BC258" i="3"/>
  <c r="BB258" i="3"/>
  <c r="AY258" i="3"/>
  <c r="AX258" i="3"/>
  <c r="AR258" i="3"/>
  <c r="AQ258" i="3"/>
  <c r="AP258" i="3"/>
  <c r="AM258" i="3"/>
  <c r="AL258" i="3"/>
  <c r="AI258" i="3"/>
  <c r="AH258" i="3"/>
  <c r="AB258" i="3"/>
  <c r="AA258" i="3"/>
  <c r="Z258" i="3"/>
  <c r="W258" i="3"/>
  <c r="V258" i="3"/>
  <c r="S258" i="3"/>
  <c r="R258" i="3"/>
  <c r="BW256" i="3"/>
  <c r="BV256" i="3"/>
  <c r="BS256" i="3"/>
  <c r="BR256" i="3"/>
  <c r="BO256" i="3"/>
  <c r="BQ256" i="3" s="1"/>
  <c r="BN256" i="3"/>
  <c r="BG256" i="3"/>
  <c r="BF256" i="3"/>
  <c r="BC256" i="3"/>
  <c r="BB256" i="3"/>
  <c r="AY256" i="3"/>
  <c r="BA256" i="3" s="1"/>
  <c r="AX256" i="3"/>
  <c r="AQ256" i="3"/>
  <c r="AP256" i="3"/>
  <c r="AM256" i="3"/>
  <c r="AL256" i="3"/>
  <c r="AI256" i="3"/>
  <c r="AK256" i="3" s="1"/>
  <c r="AH256" i="3"/>
  <c r="AA256" i="3"/>
  <c r="Z256" i="3"/>
  <c r="W256" i="3"/>
  <c r="V256" i="3"/>
  <c r="S256" i="3"/>
  <c r="U256" i="3" s="1"/>
  <c r="R256" i="3"/>
  <c r="BW254" i="3"/>
  <c r="BV254" i="3"/>
  <c r="BX254" i="3" s="1"/>
  <c r="BS254" i="3"/>
  <c r="BU254" i="3" s="1"/>
  <c r="BR254" i="3"/>
  <c r="BP254" i="3"/>
  <c r="BO254" i="3"/>
  <c r="BN254" i="3"/>
  <c r="BJ254" i="3" s="1"/>
  <c r="BK254" i="3"/>
  <c r="BG254" i="3"/>
  <c r="BF254" i="3"/>
  <c r="BH254" i="3" s="1"/>
  <c r="BC254" i="3"/>
  <c r="BE254" i="3" s="1"/>
  <c r="BB254" i="3"/>
  <c r="AZ254" i="3"/>
  <c r="AY254" i="3"/>
  <c r="AX254" i="3"/>
  <c r="AT254" i="3" s="1"/>
  <c r="AU254" i="3"/>
  <c r="AQ254" i="3"/>
  <c r="AP254" i="3"/>
  <c r="AR254" i="3" s="1"/>
  <c r="AM254" i="3"/>
  <c r="AO254" i="3" s="1"/>
  <c r="AL254" i="3"/>
  <c r="AJ254" i="3"/>
  <c r="AI254" i="3"/>
  <c r="AH254" i="3"/>
  <c r="AD254" i="3" s="1"/>
  <c r="AE254" i="3"/>
  <c r="AA254" i="3"/>
  <c r="Z254" i="3"/>
  <c r="AB254" i="3" s="1"/>
  <c r="W254" i="3"/>
  <c r="Y254" i="3" s="1"/>
  <c r="V254" i="3"/>
  <c r="T254" i="3"/>
  <c r="S254" i="3"/>
  <c r="R254" i="3"/>
  <c r="N254" i="3" s="1"/>
  <c r="O254" i="3"/>
  <c r="J254" i="3"/>
  <c r="BW253" i="3"/>
  <c r="BY253" i="3" s="1"/>
  <c r="BV253" i="3"/>
  <c r="BT253" i="3"/>
  <c r="BS253" i="3"/>
  <c r="BR253" i="3"/>
  <c r="BO253" i="3"/>
  <c r="BN253" i="3"/>
  <c r="BJ253" i="3"/>
  <c r="BG253" i="3"/>
  <c r="BI253" i="3" s="1"/>
  <c r="BF253" i="3"/>
  <c r="BD253" i="3"/>
  <c r="BC253" i="3"/>
  <c r="BB253" i="3"/>
  <c r="AY253" i="3"/>
  <c r="AX253" i="3"/>
  <c r="AT253" i="3"/>
  <c r="AQ253" i="3"/>
  <c r="AS253" i="3" s="1"/>
  <c r="AP253" i="3"/>
  <c r="AN253" i="3"/>
  <c r="AM253" i="3"/>
  <c r="AL253" i="3"/>
  <c r="AI253" i="3"/>
  <c r="AH253" i="3"/>
  <c r="AD253" i="3"/>
  <c r="AA253" i="3"/>
  <c r="AC253" i="3" s="1"/>
  <c r="Z253" i="3"/>
  <c r="X253" i="3"/>
  <c r="W253" i="3"/>
  <c r="V253" i="3"/>
  <c r="S253" i="3"/>
  <c r="R253" i="3"/>
  <c r="N253" i="3"/>
  <c r="J253" i="3" s="1"/>
  <c r="BX251" i="3"/>
  <c r="BW251" i="3"/>
  <c r="BV251" i="3"/>
  <c r="BS251" i="3"/>
  <c r="BR251" i="3"/>
  <c r="BO251" i="3"/>
  <c r="BN251" i="3"/>
  <c r="BH251" i="3"/>
  <c r="BG251" i="3"/>
  <c r="BF251" i="3"/>
  <c r="BC251" i="3"/>
  <c r="BB251" i="3"/>
  <c r="AY251" i="3"/>
  <c r="AX251" i="3"/>
  <c r="AR251" i="3"/>
  <c r="AQ251" i="3"/>
  <c r="AP251" i="3"/>
  <c r="AM251" i="3"/>
  <c r="AL251" i="3"/>
  <c r="AI251" i="3"/>
  <c r="AH251" i="3"/>
  <c r="AB251" i="3"/>
  <c r="AA251" i="3"/>
  <c r="Z251" i="3"/>
  <c r="W251" i="3"/>
  <c r="V251" i="3"/>
  <c r="S251" i="3"/>
  <c r="R251" i="3"/>
  <c r="BW250" i="3"/>
  <c r="BV250" i="3"/>
  <c r="BS250" i="3"/>
  <c r="BR250" i="3"/>
  <c r="BO250" i="3"/>
  <c r="BQ250" i="3" s="1"/>
  <c r="BN250" i="3"/>
  <c r="BG250" i="3"/>
  <c r="BF250" i="3"/>
  <c r="BC250" i="3"/>
  <c r="BB250" i="3"/>
  <c r="AY250" i="3"/>
  <c r="BA250" i="3" s="1"/>
  <c r="AX250" i="3"/>
  <c r="AQ250" i="3"/>
  <c r="AP250" i="3"/>
  <c r="AM250" i="3"/>
  <c r="AL250" i="3"/>
  <c r="AI250" i="3"/>
  <c r="AK250" i="3" s="1"/>
  <c r="AH250" i="3"/>
  <c r="AA250" i="3"/>
  <c r="Z250" i="3"/>
  <c r="W250" i="3"/>
  <c r="V250" i="3"/>
  <c r="S250" i="3"/>
  <c r="U250" i="3" s="1"/>
  <c r="R250" i="3"/>
  <c r="BW249" i="3"/>
  <c r="BV249" i="3"/>
  <c r="BX249" i="3" s="1"/>
  <c r="BS249" i="3"/>
  <c r="BU249" i="3" s="1"/>
  <c r="BR249" i="3"/>
  <c r="BP249" i="3"/>
  <c r="BO249" i="3"/>
  <c r="BN249" i="3"/>
  <c r="BK249" i="3"/>
  <c r="BG249" i="3"/>
  <c r="BF249" i="3"/>
  <c r="BH249" i="3" s="1"/>
  <c r="BC249" i="3"/>
  <c r="BE249" i="3" s="1"/>
  <c r="BB249" i="3"/>
  <c r="AZ249" i="3"/>
  <c r="AY249" i="3"/>
  <c r="AX249" i="3"/>
  <c r="AU249" i="3"/>
  <c r="AQ249" i="3"/>
  <c r="AP249" i="3"/>
  <c r="AR249" i="3" s="1"/>
  <c r="AM249" i="3"/>
  <c r="AO249" i="3" s="1"/>
  <c r="AL249" i="3"/>
  <c r="AJ249" i="3"/>
  <c r="AI249" i="3"/>
  <c r="AH249" i="3"/>
  <c r="AE249" i="3"/>
  <c r="AA249" i="3"/>
  <c r="Z249" i="3"/>
  <c r="AB249" i="3" s="1"/>
  <c r="W249" i="3"/>
  <c r="Y249" i="3" s="1"/>
  <c r="V249" i="3"/>
  <c r="T249" i="3"/>
  <c r="S249" i="3"/>
  <c r="R249" i="3"/>
  <c r="O249" i="3"/>
  <c r="BW248" i="3"/>
  <c r="BY248" i="3" s="1"/>
  <c r="BV248" i="3"/>
  <c r="BT248" i="3"/>
  <c r="BS248" i="3"/>
  <c r="BR248" i="3"/>
  <c r="BO248" i="3"/>
  <c r="BN248" i="3"/>
  <c r="BJ248" i="3"/>
  <c r="BG248" i="3"/>
  <c r="BI248" i="3" s="1"/>
  <c r="BF248" i="3"/>
  <c r="BD248" i="3"/>
  <c r="BC248" i="3"/>
  <c r="BB248" i="3"/>
  <c r="AY248" i="3"/>
  <c r="AX248" i="3"/>
  <c r="AT248" i="3"/>
  <c r="AQ248" i="3"/>
  <c r="AS248" i="3" s="1"/>
  <c r="AP248" i="3"/>
  <c r="AN248" i="3"/>
  <c r="AM248" i="3"/>
  <c r="AL248" i="3"/>
  <c r="AI248" i="3"/>
  <c r="AH248" i="3"/>
  <c r="AD248" i="3"/>
  <c r="AA248" i="3"/>
  <c r="AC248" i="3" s="1"/>
  <c r="Z248" i="3"/>
  <c r="X248" i="3"/>
  <c r="W248" i="3"/>
  <c r="V248" i="3"/>
  <c r="S248" i="3"/>
  <c r="R248" i="3"/>
  <c r="N248" i="3"/>
  <c r="J248" i="3" s="1"/>
  <c r="BX247" i="3"/>
  <c r="BW247" i="3"/>
  <c r="BV247" i="3"/>
  <c r="BS247" i="3"/>
  <c r="BR247" i="3"/>
  <c r="BO247" i="3"/>
  <c r="BN247" i="3"/>
  <c r="BH247" i="3"/>
  <c r="BG247" i="3"/>
  <c r="BF247" i="3"/>
  <c r="BC247" i="3"/>
  <c r="BB247" i="3"/>
  <c r="AY247" i="3"/>
  <c r="AX247" i="3"/>
  <c r="AR247" i="3"/>
  <c r="AQ247" i="3"/>
  <c r="AP247" i="3"/>
  <c r="AM247" i="3"/>
  <c r="AL247" i="3"/>
  <c r="AI247" i="3"/>
  <c r="AH247" i="3"/>
  <c r="AB247" i="3"/>
  <c r="AA247" i="3"/>
  <c r="Z247" i="3"/>
  <c r="W247" i="3"/>
  <c r="V247" i="3"/>
  <c r="S247" i="3"/>
  <c r="R247" i="3"/>
  <c r="BW246" i="3"/>
  <c r="BV246" i="3"/>
  <c r="BS246" i="3"/>
  <c r="BR246" i="3"/>
  <c r="BO246" i="3"/>
  <c r="BQ246" i="3" s="1"/>
  <c r="BN246" i="3"/>
  <c r="BG246" i="3"/>
  <c r="BF246" i="3"/>
  <c r="BC246" i="3"/>
  <c r="BB246" i="3"/>
  <c r="AY246" i="3"/>
  <c r="BA246" i="3" s="1"/>
  <c r="AX246" i="3"/>
  <c r="AQ246" i="3"/>
  <c r="AP246" i="3"/>
  <c r="AM246" i="3"/>
  <c r="AL246" i="3"/>
  <c r="AI246" i="3"/>
  <c r="AK246" i="3" s="1"/>
  <c r="AH246" i="3"/>
  <c r="AA246" i="3"/>
  <c r="Z246" i="3"/>
  <c r="W246" i="3"/>
  <c r="V246" i="3"/>
  <c r="S246" i="3"/>
  <c r="U246" i="3" s="1"/>
  <c r="R246" i="3"/>
  <c r="BW245" i="3"/>
  <c r="BV245" i="3"/>
  <c r="BX245" i="3" s="1"/>
  <c r="BS245" i="3"/>
  <c r="BU245" i="3" s="1"/>
  <c r="BR245" i="3"/>
  <c r="BP245" i="3"/>
  <c r="BO245" i="3"/>
  <c r="BN245" i="3"/>
  <c r="BJ245" i="3" s="1"/>
  <c r="BK245" i="3"/>
  <c r="BG245" i="3"/>
  <c r="BF245" i="3"/>
  <c r="BH245" i="3" s="1"/>
  <c r="BC245" i="3"/>
  <c r="BE245" i="3" s="1"/>
  <c r="BB245" i="3"/>
  <c r="AZ245" i="3"/>
  <c r="AY245" i="3"/>
  <c r="AX245" i="3"/>
  <c r="AT245" i="3" s="1"/>
  <c r="AU245" i="3"/>
  <c r="AQ245" i="3"/>
  <c r="AP245" i="3"/>
  <c r="AR245" i="3" s="1"/>
  <c r="AM245" i="3"/>
  <c r="AO245" i="3" s="1"/>
  <c r="AL245" i="3"/>
  <c r="AJ245" i="3"/>
  <c r="AI245" i="3"/>
  <c r="AH245" i="3"/>
  <c r="AD245" i="3" s="1"/>
  <c r="AE245" i="3"/>
  <c r="AA245" i="3"/>
  <c r="Z245" i="3"/>
  <c r="AB245" i="3" s="1"/>
  <c r="W245" i="3"/>
  <c r="Y245" i="3" s="1"/>
  <c r="V245" i="3"/>
  <c r="T245" i="3"/>
  <c r="S245" i="3"/>
  <c r="R245" i="3"/>
  <c r="N245" i="3" s="1"/>
  <c r="O245" i="3"/>
  <c r="J245" i="3"/>
  <c r="BW244" i="3"/>
  <c r="BY244" i="3" s="1"/>
  <c r="BV244" i="3"/>
  <c r="BT244" i="3"/>
  <c r="BS244" i="3"/>
  <c r="BR244" i="3"/>
  <c r="BO244" i="3"/>
  <c r="BN244" i="3"/>
  <c r="BJ244" i="3"/>
  <c r="BG244" i="3"/>
  <c r="BI244" i="3" s="1"/>
  <c r="BF244" i="3"/>
  <c r="BD244" i="3"/>
  <c r="BC244" i="3"/>
  <c r="BB244" i="3"/>
  <c r="AY244" i="3"/>
  <c r="AX244" i="3"/>
  <c r="AT244" i="3"/>
  <c r="AQ244" i="3"/>
  <c r="AS244" i="3" s="1"/>
  <c r="AP244" i="3"/>
  <c r="AN244" i="3"/>
  <c r="AM244" i="3"/>
  <c r="AL244" i="3"/>
  <c r="AI244" i="3"/>
  <c r="AH244" i="3"/>
  <c r="AD244" i="3"/>
  <c r="AA244" i="3"/>
  <c r="AC244" i="3" s="1"/>
  <c r="Z244" i="3"/>
  <c r="X244" i="3"/>
  <c r="W244" i="3"/>
  <c r="V244" i="3"/>
  <c r="S244" i="3"/>
  <c r="R244" i="3"/>
  <c r="N244" i="3"/>
  <c r="J244" i="3" s="1"/>
  <c r="BX243" i="3"/>
  <c r="BW243" i="3"/>
  <c r="BV243" i="3"/>
  <c r="BS243" i="3"/>
  <c r="BR243" i="3"/>
  <c r="BO243" i="3"/>
  <c r="BN243" i="3"/>
  <c r="BH243" i="3"/>
  <c r="BG243" i="3"/>
  <c r="BF243" i="3"/>
  <c r="BC243" i="3"/>
  <c r="BB243" i="3"/>
  <c r="AY243" i="3"/>
  <c r="AX243" i="3"/>
  <c r="AR243" i="3"/>
  <c r="AQ243" i="3"/>
  <c r="AP243" i="3"/>
  <c r="AM243" i="3"/>
  <c r="AL243" i="3"/>
  <c r="AI243" i="3"/>
  <c r="AH243" i="3"/>
  <c r="AB243" i="3"/>
  <c r="AA243" i="3"/>
  <c r="Z243" i="3"/>
  <c r="W243" i="3"/>
  <c r="V243" i="3"/>
  <c r="S243" i="3"/>
  <c r="R243" i="3"/>
  <c r="BW242" i="3"/>
  <c r="BV242" i="3"/>
  <c r="BS242" i="3"/>
  <c r="BR242" i="3"/>
  <c r="BO242" i="3"/>
  <c r="BQ242" i="3" s="1"/>
  <c r="BN242" i="3"/>
  <c r="BG242" i="3"/>
  <c r="BF242" i="3"/>
  <c r="BC242" i="3"/>
  <c r="BB242" i="3"/>
  <c r="AY242" i="3"/>
  <c r="BA242" i="3" s="1"/>
  <c r="AX242" i="3"/>
  <c r="AQ242" i="3"/>
  <c r="AP242" i="3"/>
  <c r="AM242" i="3"/>
  <c r="AL242" i="3"/>
  <c r="AI242" i="3"/>
  <c r="AK242" i="3" s="1"/>
  <c r="AH242" i="3"/>
  <c r="AA242" i="3"/>
  <c r="Z242" i="3"/>
  <c r="W242" i="3"/>
  <c r="V242" i="3"/>
  <c r="S242" i="3"/>
  <c r="U242" i="3" s="1"/>
  <c r="R242" i="3"/>
  <c r="BW241" i="3"/>
  <c r="BV241" i="3"/>
  <c r="BX241" i="3" s="1"/>
  <c r="BS241" i="3"/>
  <c r="BU241" i="3" s="1"/>
  <c r="BR241" i="3"/>
  <c r="BP241" i="3"/>
  <c r="BO241" i="3"/>
  <c r="BN241" i="3"/>
  <c r="BK241" i="3"/>
  <c r="BG241" i="3"/>
  <c r="BF241" i="3"/>
  <c r="BH241" i="3" s="1"/>
  <c r="BC241" i="3"/>
  <c r="BE241" i="3" s="1"/>
  <c r="BB241" i="3"/>
  <c r="AZ241" i="3"/>
  <c r="AY241" i="3"/>
  <c r="AX241" i="3"/>
  <c r="AU241" i="3"/>
  <c r="AQ241" i="3"/>
  <c r="AP241" i="3"/>
  <c r="AR241" i="3" s="1"/>
  <c r="AM241" i="3"/>
  <c r="AO241" i="3" s="1"/>
  <c r="AL241" i="3"/>
  <c r="AJ241" i="3"/>
  <c r="AI241" i="3"/>
  <c r="AH241" i="3"/>
  <c r="AE241" i="3"/>
  <c r="AA241" i="3"/>
  <c r="Z241" i="3"/>
  <c r="AB241" i="3" s="1"/>
  <c r="W241" i="3"/>
  <c r="Y241" i="3" s="1"/>
  <c r="V241" i="3"/>
  <c r="T241" i="3"/>
  <c r="S241" i="3"/>
  <c r="R241" i="3"/>
  <c r="O241" i="3"/>
  <c r="BW239" i="3"/>
  <c r="BY239" i="3" s="1"/>
  <c r="BV239" i="3"/>
  <c r="BT239" i="3"/>
  <c r="BS239" i="3"/>
  <c r="BR239" i="3"/>
  <c r="BO239" i="3"/>
  <c r="BN239" i="3"/>
  <c r="BJ239" i="3"/>
  <c r="BG239" i="3"/>
  <c r="BI239" i="3" s="1"/>
  <c r="BF239" i="3"/>
  <c r="BD239" i="3"/>
  <c r="BC239" i="3"/>
  <c r="BB239" i="3"/>
  <c r="AY239" i="3"/>
  <c r="AX239" i="3"/>
  <c r="AT239" i="3"/>
  <c r="AQ239" i="3"/>
  <c r="AS239" i="3" s="1"/>
  <c r="AP239" i="3"/>
  <c r="AN239" i="3"/>
  <c r="AM239" i="3"/>
  <c r="AL239" i="3"/>
  <c r="AI239" i="3"/>
  <c r="AH239" i="3"/>
  <c r="AD239" i="3"/>
  <c r="AA239" i="3"/>
  <c r="AC239" i="3" s="1"/>
  <c r="Z239" i="3"/>
  <c r="X239" i="3"/>
  <c r="W239" i="3"/>
  <c r="V239" i="3"/>
  <c r="S239" i="3"/>
  <c r="R239" i="3"/>
  <c r="N239" i="3"/>
  <c r="J239" i="3" s="1"/>
  <c r="BX238" i="3"/>
  <c r="BW238" i="3"/>
  <c r="BV238" i="3"/>
  <c r="BS238" i="3"/>
  <c r="BR238" i="3"/>
  <c r="BO238" i="3"/>
  <c r="BN238" i="3"/>
  <c r="BH238" i="3"/>
  <c r="BG238" i="3"/>
  <c r="BF238" i="3"/>
  <c r="BC238" i="3"/>
  <c r="BB238" i="3"/>
  <c r="AY238" i="3"/>
  <c r="AX238" i="3"/>
  <c r="AR238" i="3"/>
  <c r="AQ238" i="3"/>
  <c r="AP238" i="3"/>
  <c r="AM238" i="3"/>
  <c r="AL238" i="3"/>
  <c r="AI238" i="3"/>
  <c r="AH238" i="3"/>
  <c r="AB238" i="3"/>
  <c r="AA238" i="3"/>
  <c r="Z238" i="3"/>
  <c r="W238" i="3"/>
  <c r="V238" i="3"/>
  <c r="S238" i="3"/>
  <c r="R238" i="3"/>
  <c r="BW237" i="3"/>
  <c r="BV237" i="3"/>
  <c r="BS237" i="3"/>
  <c r="BR237" i="3"/>
  <c r="BO237" i="3"/>
  <c r="BQ237" i="3" s="1"/>
  <c r="BN237" i="3"/>
  <c r="BG237" i="3"/>
  <c r="BF237" i="3"/>
  <c r="BC237" i="3"/>
  <c r="BB237" i="3"/>
  <c r="AY237" i="3"/>
  <c r="BA237" i="3" s="1"/>
  <c r="AX237" i="3"/>
  <c r="AQ237" i="3"/>
  <c r="AP237" i="3"/>
  <c r="AM237" i="3"/>
  <c r="AL237" i="3"/>
  <c r="AI237" i="3"/>
  <c r="AK237" i="3" s="1"/>
  <c r="AH237" i="3"/>
  <c r="AA237" i="3"/>
  <c r="Z237" i="3"/>
  <c r="W237" i="3"/>
  <c r="V237" i="3"/>
  <c r="S237" i="3"/>
  <c r="U237" i="3" s="1"/>
  <c r="R237" i="3"/>
  <c r="BW236" i="3"/>
  <c r="BV236" i="3"/>
  <c r="BX236" i="3" s="1"/>
  <c r="BS236" i="3"/>
  <c r="BU236" i="3" s="1"/>
  <c r="BR236" i="3"/>
  <c r="BP236" i="3"/>
  <c r="BO236" i="3"/>
  <c r="BN236" i="3"/>
  <c r="BJ236" i="3" s="1"/>
  <c r="BK236" i="3"/>
  <c r="BG236" i="3"/>
  <c r="BF236" i="3"/>
  <c r="BH236" i="3" s="1"/>
  <c r="BC236" i="3"/>
  <c r="BE236" i="3" s="1"/>
  <c r="BB236" i="3"/>
  <c r="AZ236" i="3"/>
  <c r="AY236" i="3"/>
  <c r="AX236" i="3"/>
  <c r="AT236" i="3" s="1"/>
  <c r="AU236" i="3"/>
  <c r="AQ236" i="3"/>
  <c r="AP236" i="3"/>
  <c r="AR236" i="3" s="1"/>
  <c r="AM236" i="3"/>
  <c r="AO236" i="3" s="1"/>
  <c r="AL236" i="3"/>
  <c r="AJ236" i="3"/>
  <c r="AI236" i="3"/>
  <c r="AH236" i="3"/>
  <c r="AD236" i="3" s="1"/>
  <c r="AE236" i="3"/>
  <c r="AA236" i="3"/>
  <c r="Z236" i="3"/>
  <c r="AB236" i="3" s="1"/>
  <c r="W236" i="3"/>
  <c r="Y236" i="3" s="1"/>
  <c r="V236" i="3"/>
  <c r="T236" i="3"/>
  <c r="S236" i="3"/>
  <c r="R236" i="3"/>
  <c r="N236" i="3" s="1"/>
  <c r="O236" i="3"/>
  <c r="J236" i="3"/>
  <c r="BW235" i="3"/>
  <c r="BY235" i="3" s="1"/>
  <c r="BV235" i="3"/>
  <c r="BT235" i="3"/>
  <c r="BS235" i="3"/>
  <c r="BR235" i="3"/>
  <c r="BO235" i="3"/>
  <c r="BN235" i="3"/>
  <c r="BJ235" i="3"/>
  <c r="BG235" i="3"/>
  <c r="BI235" i="3" s="1"/>
  <c r="BF235" i="3"/>
  <c r="BD235" i="3"/>
  <c r="BC235" i="3"/>
  <c r="BB235" i="3"/>
  <c r="AY235" i="3"/>
  <c r="AX235" i="3"/>
  <c r="AT235" i="3"/>
  <c r="AQ235" i="3"/>
  <c r="AS235" i="3" s="1"/>
  <c r="AP235" i="3"/>
  <c r="AN235" i="3"/>
  <c r="AM235" i="3"/>
  <c r="AL235" i="3"/>
  <c r="AI235" i="3"/>
  <c r="AH235" i="3"/>
  <c r="AD235" i="3"/>
  <c r="AA235" i="3"/>
  <c r="AC235" i="3" s="1"/>
  <c r="Z235" i="3"/>
  <c r="X235" i="3"/>
  <c r="W235" i="3"/>
  <c r="V235" i="3"/>
  <c r="S235" i="3"/>
  <c r="R235" i="3"/>
  <c r="N235" i="3"/>
  <c r="J235" i="3" s="1"/>
  <c r="BX234" i="3"/>
  <c r="BW234" i="3"/>
  <c r="BV234" i="3"/>
  <c r="BS234" i="3"/>
  <c r="BR234" i="3"/>
  <c r="BO234" i="3"/>
  <c r="BN234" i="3"/>
  <c r="BH234" i="3"/>
  <c r="BG234" i="3"/>
  <c r="BF234" i="3"/>
  <c r="BC234" i="3"/>
  <c r="BB234" i="3"/>
  <c r="AY234" i="3"/>
  <c r="AX234" i="3"/>
  <c r="AR234" i="3"/>
  <c r="AQ234" i="3"/>
  <c r="AP234" i="3"/>
  <c r="AM234" i="3"/>
  <c r="AL234" i="3"/>
  <c r="AI234" i="3"/>
  <c r="AH234" i="3"/>
  <c r="AB234" i="3"/>
  <c r="AA234" i="3"/>
  <c r="Z234" i="3"/>
  <c r="W234" i="3"/>
  <c r="V234" i="3"/>
  <c r="S234" i="3"/>
  <c r="R234" i="3"/>
  <c r="BW233" i="3"/>
  <c r="BV233" i="3"/>
  <c r="BS233" i="3"/>
  <c r="BR233" i="3"/>
  <c r="BO233" i="3"/>
  <c r="BQ233" i="3" s="1"/>
  <c r="BN233" i="3"/>
  <c r="BG233" i="3"/>
  <c r="BF233" i="3"/>
  <c r="BC233" i="3"/>
  <c r="BB233" i="3"/>
  <c r="AY233" i="3"/>
  <c r="BA233" i="3" s="1"/>
  <c r="AX233" i="3"/>
  <c r="AQ233" i="3"/>
  <c r="AP233" i="3"/>
  <c r="AM233" i="3"/>
  <c r="AL233" i="3"/>
  <c r="AI233" i="3"/>
  <c r="AK233" i="3" s="1"/>
  <c r="AH233" i="3"/>
  <c r="AA233" i="3"/>
  <c r="Z233" i="3"/>
  <c r="W233" i="3"/>
  <c r="V233" i="3"/>
  <c r="S233" i="3"/>
  <c r="U233" i="3" s="1"/>
  <c r="R233" i="3"/>
  <c r="BW232" i="3"/>
  <c r="BV232" i="3"/>
  <c r="BX232" i="3" s="1"/>
  <c r="BS232" i="3"/>
  <c r="BU232" i="3" s="1"/>
  <c r="BR232" i="3"/>
  <c r="BP232" i="3"/>
  <c r="BO232" i="3"/>
  <c r="BN232" i="3"/>
  <c r="BK232" i="3"/>
  <c r="BG232" i="3"/>
  <c r="BF232" i="3"/>
  <c r="BH232" i="3" s="1"/>
  <c r="BC232" i="3"/>
  <c r="BE232" i="3" s="1"/>
  <c r="BB232" i="3"/>
  <c r="AZ232" i="3"/>
  <c r="AY232" i="3"/>
  <c r="AX232" i="3"/>
  <c r="AU232" i="3"/>
  <c r="AQ232" i="3"/>
  <c r="AP232" i="3"/>
  <c r="AR232" i="3" s="1"/>
  <c r="AM232" i="3"/>
  <c r="AO232" i="3" s="1"/>
  <c r="AL232" i="3"/>
  <c r="AJ232" i="3"/>
  <c r="AI232" i="3"/>
  <c r="AH232" i="3"/>
  <c r="AE232" i="3"/>
  <c r="AA232" i="3"/>
  <c r="Z232" i="3"/>
  <c r="AB232" i="3" s="1"/>
  <c r="W232" i="3"/>
  <c r="Y232" i="3" s="1"/>
  <c r="V232" i="3"/>
  <c r="T232" i="3"/>
  <c r="S232" i="3"/>
  <c r="R232" i="3"/>
  <c r="O232" i="3"/>
  <c r="BW231" i="3"/>
  <c r="BY231" i="3" s="1"/>
  <c r="BV231" i="3"/>
  <c r="BT231" i="3"/>
  <c r="BS231" i="3"/>
  <c r="BR231" i="3"/>
  <c r="BO231" i="3"/>
  <c r="BN231" i="3"/>
  <c r="BJ231" i="3"/>
  <c r="BG231" i="3"/>
  <c r="BI231" i="3" s="1"/>
  <c r="BF231" i="3"/>
  <c r="BD231" i="3"/>
  <c r="BC231" i="3"/>
  <c r="BB231" i="3"/>
  <c r="AY231" i="3"/>
  <c r="AX231" i="3"/>
  <c r="AT231" i="3"/>
  <c r="AQ231" i="3"/>
  <c r="AS231" i="3" s="1"/>
  <c r="AP231" i="3"/>
  <c r="AN231" i="3"/>
  <c r="AM231" i="3"/>
  <c r="AL231" i="3"/>
  <c r="AI231" i="3"/>
  <c r="AH231" i="3"/>
  <c r="AD231" i="3"/>
  <c r="AA231" i="3"/>
  <c r="AC231" i="3" s="1"/>
  <c r="Z231" i="3"/>
  <c r="X231" i="3"/>
  <c r="W231" i="3"/>
  <c r="V231" i="3"/>
  <c r="S231" i="3"/>
  <c r="R231" i="3"/>
  <c r="N231" i="3"/>
  <c r="J231" i="3" s="1"/>
  <c r="BX230" i="3"/>
  <c r="BW230" i="3"/>
  <c r="BV230" i="3"/>
  <c r="BS230" i="3"/>
  <c r="BR230" i="3"/>
  <c r="BO230" i="3"/>
  <c r="BN230" i="3"/>
  <c r="BH230" i="3"/>
  <c r="BG230" i="3"/>
  <c r="BF230" i="3"/>
  <c r="BC230" i="3"/>
  <c r="BB230" i="3"/>
  <c r="AY230" i="3"/>
  <c r="AX230" i="3"/>
  <c r="AR230" i="3"/>
  <c r="AQ230" i="3"/>
  <c r="AP230" i="3"/>
  <c r="AM230" i="3"/>
  <c r="AL230" i="3"/>
  <c r="AI230" i="3"/>
  <c r="AH230" i="3"/>
  <c r="AB230" i="3"/>
  <c r="AA230" i="3"/>
  <c r="Z230" i="3"/>
  <c r="W230" i="3"/>
  <c r="V230" i="3"/>
  <c r="S230" i="3"/>
  <c r="R230" i="3"/>
  <c r="BW229" i="3"/>
  <c r="BV229" i="3"/>
  <c r="BS229" i="3"/>
  <c r="BR229" i="3"/>
  <c r="BO229" i="3"/>
  <c r="BQ229" i="3" s="1"/>
  <c r="BN229" i="3"/>
  <c r="BG229" i="3"/>
  <c r="BF229" i="3"/>
  <c r="BC229" i="3"/>
  <c r="BB229" i="3"/>
  <c r="AY229" i="3"/>
  <c r="BA229" i="3" s="1"/>
  <c r="AX229" i="3"/>
  <c r="AQ229" i="3"/>
  <c r="AP229" i="3"/>
  <c r="AM229" i="3"/>
  <c r="AL229" i="3"/>
  <c r="AI229" i="3"/>
  <c r="AK229" i="3" s="1"/>
  <c r="AH229" i="3"/>
  <c r="AA229" i="3"/>
  <c r="Z229" i="3"/>
  <c r="W229" i="3"/>
  <c r="V229" i="3"/>
  <c r="S229" i="3"/>
  <c r="U229" i="3" s="1"/>
  <c r="R229" i="3"/>
  <c r="BW228" i="3"/>
  <c r="BV228" i="3"/>
  <c r="BX228" i="3" s="1"/>
  <c r="BS228" i="3"/>
  <c r="BU228" i="3" s="1"/>
  <c r="BR228" i="3"/>
  <c r="BP228" i="3"/>
  <c r="BO228" i="3"/>
  <c r="BN228" i="3"/>
  <c r="BJ228" i="3" s="1"/>
  <c r="BK228" i="3"/>
  <c r="BG228" i="3"/>
  <c r="BF228" i="3"/>
  <c r="BH228" i="3" s="1"/>
  <c r="BC228" i="3"/>
  <c r="BE228" i="3" s="1"/>
  <c r="BB228" i="3"/>
  <c r="AZ228" i="3"/>
  <c r="AY228" i="3"/>
  <c r="AX228" i="3"/>
  <c r="AT228" i="3" s="1"/>
  <c r="AU228" i="3"/>
  <c r="AQ228" i="3"/>
  <c r="AP228" i="3"/>
  <c r="AR228" i="3" s="1"/>
  <c r="AM228" i="3"/>
  <c r="AO228" i="3" s="1"/>
  <c r="AL228" i="3"/>
  <c r="AJ228" i="3"/>
  <c r="AI228" i="3"/>
  <c r="AH228" i="3"/>
  <c r="AD228" i="3" s="1"/>
  <c r="AE228" i="3"/>
  <c r="AA228" i="3"/>
  <c r="Z228" i="3"/>
  <c r="AB228" i="3" s="1"/>
  <c r="W228" i="3"/>
  <c r="Y228" i="3" s="1"/>
  <c r="V228" i="3"/>
  <c r="T228" i="3"/>
  <c r="S228" i="3"/>
  <c r="R228" i="3"/>
  <c r="N228" i="3" s="1"/>
  <c r="J228" i="3" s="1"/>
  <c r="O228" i="3"/>
  <c r="BW227" i="3"/>
  <c r="BY227" i="3" s="1"/>
  <c r="BV227" i="3"/>
  <c r="BT227" i="3"/>
  <c r="BS227" i="3"/>
  <c r="BR227" i="3"/>
  <c r="BO227" i="3"/>
  <c r="BN227" i="3"/>
  <c r="BJ227" i="3"/>
  <c r="BG227" i="3"/>
  <c r="BI227" i="3" s="1"/>
  <c r="BF227" i="3"/>
  <c r="BD227" i="3"/>
  <c r="BC227" i="3"/>
  <c r="BB227" i="3"/>
  <c r="AY227" i="3"/>
  <c r="AX227" i="3"/>
  <c r="AT227" i="3"/>
  <c r="AQ227" i="3"/>
  <c r="AS227" i="3" s="1"/>
  <c r="AP227" i="3"/>
  <c r="AN227" i="3"/>
  <c r="AM227" i="3"/>
  <c r="AL227" i="3"/>
  <c r="AI227" i="3"/>
  <c r="AH227" i="3"/>
  <c r="AD227" i="3"/>
  <c r="AA227" i="3"/>
  <c r="AC227" i="3" s="1"/>
  <c r="Z227" i="3"/>
  <c r="X227" i="3"/>
  <c r="W227" i="3"/>
  <c r="V227" i="3"/>
  <c r="S227" i="3"/>
  <c r="R227" i="3"/>
  <c r="N227" i="3"/>
  <c r="J227" i="3" s="1"/>
  <c r="BX226" i="3"/>
  <c r="BW226" i="3"/>
  <c r="BV226" i="3"/>
  <c r="BS226" i="3"/>
  <c r="BR226" i="3"/>
  <c r="BO226" i="3"/>
  <c r="BN226" i="3"/>
  <c r="BH226" i="3"/>
  <c r="BG226" i="3"/>
  <c r="BF226" i="3"/>
  <c r="BC226" i="3"/>
  <c r="BB226" i="3"/>
  <c r="AY226" i="3"/>
  <c r="AX226" i="3"/>
  <c r="AR226" i="3"/>
  <c r="AQ226" i="3"/>
  <c r="AP226" i="3"/>
  <c r="AM226" i="3"/>
  <c r="AL226" i="3"/>
  <c r="AI226" i="3"/>
  <c r="AH226" i="3"/>
  <c r="AB226" i="3"/>
  <c r="AA226" i="3"/>
  <c r="Z226" i="3"/>
  <c r="W226" i="3"/>
  <c r="V226" i="3"/>
  <c r="S226" i="3"/>
  <c r="R226" i="3"/>
  <c r="BW225" i="3"/>
  <c r="BV225" i="3"/>
  <c r="BS225" i="3"/>
  <c r="BR225" i="3"/>
  <c r="BO225" i="3"/>
  <c r="BQ225" i="3" s="1"/>
  <c r="BN225" i="3"/>
  <c r="BG225" i="3"/>
  <c r="BF225" i="3"/>
  <c r="BC225" i="3"/>
  <c r="BB225" i="3"/>
  <c r="AY225" i="3"/>
  <c r="BA225" i="3" s="1"/>
  <c r="AX225" i="3"/>
  <c r="AQ225" i="3"/>
  <c r="AP225" i="3"/>
  <c r="AM225" i="3"/>
  <c r="AL225" i="3"/>
  <c r="AI225" i="3"/>
  <c r="AK225" i="3" s="1"/>
  <c r="AH225" i="3"/>
  <c r="AA225" i="3"/>
  <c r="Z225" i="3"/>
  <c r="W225" i="3"/>
  <c r="V225" i="3"/>
  <c r="S225" i="3"/>
  <c r="U225" i="3" s="1"/>
  <c r="R225" i="3"/>
  <c r="BX224" i="3"/>
  <c r="BW224" i="3"/>
  <c r="BY224" i="3" s="1"/>
  <c r="BV224" i="3"/>
  <c r="BT224" i="3"/>
  <c r="BS224" i="3"/>
  <c r="BU224" i="3" s="1"/>
  <c r="BR224" i="3"/>
  <c r="BP224" i="3"/>
  <c r="BO224" i="3"/>
  <c r="BQ224" i="3" s="1"/>
  <c r="BN224" i="3"/>
  <c r="BL224" i="3"/>
  <c r="BK224" i="3"/>
  <c r="BM224" i="3" s="1"/>
  <c r="BJ224" i="3"/>
  <c r="BH224" i="3"/>
  <c r="BG224" i="3"/>
  <c r="BI224" i="3" s="1"/>
  <c r="BF224" i="3"/>
  <c r="BD224" i="3"/>
  <c r="BC224" i="3"/>
  <c r="BE224" i="3" s="1"/>
  <c r="BB224" i="3"/>
  <c r="AZ224" i="3"/>
  <c r="AY224" i="3"/>
  <c r="BA224" i="3" s="1"/>
  <c r="AX224" i="3"/>
  <c r="AV224" i="3"/>
  <c r="AU224" i="3"/>
  <c r="AW224" i="3" s="1"/>
  <c r="AT224" i="3"/>
  <c r="AR224" i="3"/>
  <c r="AQ224" i="3"/>
  <c r="AS224" i="3" s="1"/>
  <c r="AP224" i="3"/>
  <c r="AN224" i="3"/>
  <c r="AM224" i="3"/>
  <c r="AO224" i="3" s="1"/>
  <c r="AL224" i="3"/>
  <c r="AJ224" i="3"/>
  <c r="AI224" i="3"/>
  <c r="AK224" i="3" s="1"/>
  <c r="AH224" i="3"/>
  <c r="AF224" i="3"/>
  <c r="AE224" i="3"/>
  <c r="AG224" i="3" s="1"/>
  <c r="AD224" i="3"/>
  <c r="AB224" i="3"/>
  <c r="AA224" i="3"/>
  <c r="AC224" i="3" s="1"/>
  <c r="Z224" i="3"/>
  <c r="X224" i="3"/>
  <c r="W224" i="3"/>
  <c r="Y224" i="3" s="1"/>
  <c r="V224" i="3"/>
  <c r="T224" i="3"/>
  <c r="S224" i="3"/>
  <c r="U224" i="3" s="1"/>
  <c r="R224" i="3"/>
  <c r="P224" i="3"/>
  <c r="O224" i="3"/>
  <c r="Q224" i="3" s="1"/>
  <c r="N224" i="3"/>
  <c r="L224" i="3"/>
  <c r="K224" i="3"/>
  <c r="M224" i="3" s="1"/>
  <c r="J224" i="3"/>
  <c r="BX223" i="3"/>
  <c r="BW223" i="3"/>
  <c r="BY223" i="3" s="1"/>
  <c r="BV223" i="3"/>
  <c r="BT223" i="3"/>
  <c r="BS223" i="3"/>
  <c r="BU223" i="3" s="1"/>
  <c r="BR223" i="3"/>
  <c r="BP223" i="3"/>
  <c r="BO223" i="3"/>
  <c r="BQ223" i="3" s="1"/>
  <c r="BN223" i="3"/>
  <c r="BL223" i="3"/>
  <c r="BK223" i="3"/>
  <c r="BM223" i="3" s="1"/>
  <c r="BJ223" i="3"/>
  <c r="BH223" i="3"/>
  <c r="BG223" i="3"/>
  <c r="BI223" i="3" s="1"/>
  <c r="BF223" i="3"/>
  <c r="BD223" i="3"/>
  <c r="BC223" i="3"/>
  <c r="BE223" i="3" s="1"/>
  <c r="BB223" i="3"/>
  <c r="AZ223" i="3"/>
  <c r="AY223" i="3"/>
  <c r="BA223" i="3" s="1"/>
  <c r="AX223" i="3"/>
  <c r="AV223" i="3"/>
  <c r="AU223" i="3"/>
  <c r="AW223" i="3" s="1"/>
  <c r="AT223" i="3"/>
  <c r="AR223" i="3"/>
  <c r="AQ223" i="3"/>
  <c r="AS223" i="3" s="1"/>
  <c r="AP223" i="3"/>
  <c r="AN223" i="3"/>
  <c r="AM223" i="3"/>
  <c r="AO223" i="3" s="1"/>
  <c r="AL223" i="3"/>
  <c r="AJ223" i="3"/>
  <c r="AI223" i="3"/>
  <c r="AK223" i="3" s="1"/>
  <c r="AH223" i="3"/>
  <c r="AF223" i="3"/>
  <c r="AE223" i="3"/>
  <c r="AG223" i="3" s="1"/>
  <c r="AD223" i="3"/>
  <c r="AB223" i="3"/>
  <c r="AA223" i="3"/>
  <c r="AC223" i="3" s="1"/>
  <c r="Z223" i="3"/>
  <c r="X223" i="3"/>
  <c r="W223" i="3"/>
  <c r="Y223" i="3" s="1"/>
  <c r="V223" i="3"/>
  <c r="T223" i="3"/>
  <c r="S223" i="3"/>
  <c r="U223" i="3" s="1"/>
  <c r="R223" i="3"/>
  <c r="P223" i="3"/>
  <c r="O223" i="3"/>
  <c r="Q223" i="3" s="1"/>
  <c r="N223" i="3"/>
  <c r="L223" i="3"/>
  <c r="K223" i="3"/>
  <c r="M223" i="3" s="1"/>
  <c r="J223" i="3"/>
  <c r="BX221" i="3"/>
  <c r="BW221" i="3"/>
  <c r="BY221" i="3" s="1"/>
  <c r="BV221" i="3"/>
  <c r="BT221" i="3"/>
  <c r="BS221" i="3"/>
  <c r="BU221" i="3" s="1"/>
  <c r="BR221" i="3"/>
  <c r="BP221" i="3"/>
  <c r="BO221" i="3"/>
  <c r="BQ221" i="3" s="1"/>
  <c r="BN221" i="3"/>
  <c r="BL221" i="3"/>
  <c r="BK221" i="3"/>
  <c r="BM221" i="3" s="1"/>
  <c r="BJ221" i="3"/>
  <c r="BH221" i="3"/>
  <c r="BG221" i="3"/>
  <c r="BI221" i="3" s="1"/>
  <c r="BF221" i="3"/>
  <c r="BD221" i="3"/>
  <c r="BC221" i="3"/>
  <c r="BE221" i="3" s="1"/>
  <c r="BB221" i="3"/>
  <c r="AZ221" i="3"/>
  <c r="AY221" i="3"/>
  <c r="BA221" i="3" s="1"/>
  <c r="AX221" i="3"/>
  <c r="AV221" i="3"/>
  <c r="AU221" i="3"/>
  <c r="AW221" i="3" s="1"/>
  <c r="AT221" i="3"/>
  <c r="AR221" i="3"/>
  <c r="AQ221" i="3"/>
  <c r="AS221" i="3" s="1"/>
  <c r="AP221" i="3"/>
  <c r="AN221" i="3"/>
  <c r="AM221" i="3"/>
  <c r="AO221" i="3" s="1"/>
  <c r="AL221" i="3"/>
  <c r="AJ221" i="3"/>
  <c r="AI221" i="3"/>
  <c r="AK221" i="3" s="1"/>
  <c r="AH221" i="3"/>
  <c r="AF221" i="3"/>
  <c r="AE221" i="3"/>
  <c r="AG221" i="3" s="1"/>
  <c r="AD221" i="3"/>
  <c r="AB221" i="3"/>
  <c r="AA221" i="3"/>
  <c r="AC221" i="3" s="1"/>
  <c r="Z221" i="3"/>
  <c r="X221" i="3"/>
  <c r="W221" i="3"/>
  <c r="Y221" i="3" s="1"/>
  <c r="V221" i="3"/>
  <c r="T221" i="3"/>
  <c r="S221" i="3"/>
  <c r="U221" i="3" s="1"/>
  <c r="R221" i="3"/>
  <c r="P221" i="3"/>
  <c r="O221" i="3"/>
  <c r="Q221" i="3" s="1"/>
  <c r="N221" i="3"/>
  <c r="L221" i="3"/>
  <c r="K221" i="3"/>
  <c r="M221" i="3" s="1"/>
  <c r="J221" i="3"/>
  <c r="BX220" i="3"/>
  <c r="BW220" i="3"/>
  <c r="BY220" i="3" s="1"/>
  <c r="BV220" i="3"/>
  <c r="BT220" i="3"/>
  <c r="BS220" i="3"/>
  <c r="BU220" i="3" s="1"/>
  <c r="BR220" i="3"/>
  <c r="BP220" i="3"/>
  <c r="BO220" i="3"/>
  <c r="BQ220" i="3" s="1"/>
  <c r="BN220" i="3"/>
  <c r="BL220" i="3"/>
  <c r="BK220" i="3"/>
  <c r="BM220" i="3" s="1"/>
  <c r="BJ220" i="3"/>
  <c r="BH220" i="3"/>
  <c r="BG220" i="3"/>
  <c r="BI220" i="3" s="1"/>
  <c r="BF220" i="3"/>
  <c r="BD220" i="3"/>
  <c r="BC220" i="3"/>
  <c r="BE220" i="3" s="1"/>
  <c r="BB220" i="3"/>
  <c r="AZ220" i="3"/>
  <c r="AY220" i="3"/>
  <c r="BA220" i="3" s="1"/>
  <c r="AX220" i="3"/>
  <c r="AV220" i="3"/>
  <c r="AU220" i="3"/>
  <c r="AW220" i="3" s="1"/>
  <c r="AT220" i="3"/>
  <c r="AR220" i="3"/>
  <c r="AQ220" i="3"/>
  <c r="AS220" i="3" s="1"/>
  <c r="AP220" i="3"/>
  <c r="AN220" i="3"/>
  <c r="AM220" i="3"/>
  <c r="AO220" i="3" s="1"/>
  <c r="AL220" i="3"/>
  <c r="AJ220" i="3"/>
  <c r="AI220" i="3"/>
  <c r="AK220" i="3" s="1"/>
  <c r="AH220" i="3"/>
  <c r="AF220" i="3"/>
  <c r="AE220" i="3"/>
  <c r="AG220" i="3" s="1"/>
  <c r="AD220" i="3"/>
  <c r="AB220" i="3"/>
  <c r="AA220" i="3"/>
  <c r="AC220" i="3" s="1"/>
  <c r="Z220" i="3"/>
  <c r="X220" i="3"/>
  <c r="W220" i="3"/>
  <c r="Y220" i="3" s="1"/>
  <c r="V220" i="3"/>
  <c r="T220" i="3"/>
  <c r="S220" i="3"/>
  <c r="U220" i="3" s="1"/>
  <c r="R220" i="3"/>
  <c r="P220" i="3"/>
  <c r="O220" i="3"/>
  <c r="Q220" i="3" s="1"/>
  <c r="N220" i="3"/>
  <c r="L220" i="3"/>
  <c r="K220" i="3"/>
  <c r="M220" i="3" s="1"/>
  <c r="J220" i="3"/>
  <c r="BX218" i="3"/>
  <c r="BW218" i="3"/>
  <c r="BY218" i="3" s="1"/>
  <c r="BV218" i="3"/>
  <c r="BT218" i="3"/>
  <c r="BS218" i="3"/>
  <c r="BU218" i="3" s="1"/>
  <c r="BR218" i="3"/>
  <c r="BP218" i="3"/>
  <c r="BO218" i="3"/>
  <c r="BQ218" i="3" s="1"/>
  <c r="BN218" i="3"/>
  <c r="BL218" i="3"/>
  <c r="BK218" i="3"/>
  <c r="BM218" i="3" s="1"/>
  <c r="BJ218" i="3"/>
  <c r="BH218" i="3"/>
  <c r="BG218" i="3"/>
  <c r="BI218" i="3" s="1"/>
  <c r="BF218" i="3"/>
  <c r="BD218" i="3"/>
  <c r="BC218" i="3"/>
  <c r="BE218" i="3" s="1"/>
  <c r="BB218" i="3"/>
  <c r="AZ218" i="3"/>
  <c r="AY218" i="3"/>
  <c r="BA218" i="3" s="1"/>
  <c r="AX218" i="3"/>
  <c r="AV218" i="3"/>
  <c r="AU218" i="3"/>
  <c r="AW218" i="3" s="1"/>
  <c r="AT218" i="3"/>
  <c r="AR218" i="3"/>
  <c r="AQ218" i="3"/>
  <c r="AS218" i="3" s="1"/>
  <c r="AP218" i="3"/>
  <c r="AN218" i="3"/>
  <c r="AM218" i="3"/>
  <c r="AO218" i="3" s="1"/>
  <c r="AL218" i="3"/>
  <c r="AJ218" i="3"/>
  <c r="AI218" i="3"/>
  <c r="AK218" i="3" s="1"/>
  <c r="AH218" i="3"/>
  <c r="AF218" i="3"/>
  <c r="AE218" i="3"/>
  <c r="AG218" i="3" s="1"/>
  <c r="AD218" i="3"/>
  <c r="AB218" i="3"/>
  <c r="AA218" i="3"/>
  <c r="AC218" i="3" s="1"/>
  <c r="Z218" i="3"/>
  <c r="X218" i="3"/>
  <c r="W218" i="3"/>
  <c r="Y218" i="3" s="1"/>
  <c r="V218" i="3"/>
  <c r="T218" i="3"/>
  <c r="S218" i="3"/>
  <c r="U218" i="3" s="1"/>
  <c r="R218" i="3"/>
  <c r="P218" i="3"/>
  <c r="O218" i="3"/>
  <c r="Q218" i="3" s="1"/>
  <c r="N218" i="3"/>
  <c r="L218" i="3"/>
  <c r="K218" i="3"/>
  <c r="M218" i="3" s="1"/>
  <c r="J218" i="3"/>
  <c r="BX217" i="3"/>
  <c r="BW217" i="3"/>
  <c r="BY217" i="3" s="1"/>
  <c r="BV217" i="3"/>
  <c r="BT217" i="3"/>
  <c r="BS217" i="3"/>
  <c r="BU217" i="3" s="1"/>
  <c r="BR217" i="3"/>
  <c r="BP217" i="3"/>
  <c r="BO217" i="3"/>
  <c r="BQ217" i="3" s="1"/>
  <c r="BN217" i="3"/>
  <c r="BL217" i="3"/>
  <c r="BK217" i="3"/>
  <c r="BM217" i="3" s="1"/>
  <c r="BJ217" i="3"/>
  <c r="BH217" i="3"/>
  <c r="BG217" i="3"/>
  <c r="BI217" i="3" s="1"/>
  <c r="BF217" i="3"/>
  <c r="BD217" i="3"/>
  <c r="BC217" i="3"/>
  <c r="BE217" i="3" s="1"/>
  <c r="BB217" i="3"/>
  <c r="AZ217" i="3"/>
  <c r="AY217" i="3"/>
  <c r="BA217" i="3" s="1"/>
  <c r="AX217" i="3"/>
  <c r="AV217" i="3"/>
  <c r="AU217" i="3"/>
  <c r="AW217" i="3" s="1"/>
  <c r="AT217" i="3"/>
  <c r="AR217" i="3"/>
  <c r="AQ217" i="3"/>
  <c r="AS217" i="3" s="1"/>
  <c r="AP217" i="3"/>
  <c r="AN217" i="3"/>
  <c r="AM217" i="3"/>
  <c r="AO217" i="3" s="1"/>
  <c r="AL217" i="3"/>
  <c r="AJ217" i="3"/>
  <c r="AI217" i="3"/>
  <c r="AK217" i="3" s="1"/>
  <c r="AH217" i="3"/>
  <c r="AF217" i="3"/>
  <c r="AE217" i="3"/>
  <c r="AG217" i="3" s="1"/>
  <c r="AD217" i="3"/>
  <c r="AB217" i="3"/>
  <c r="AA217" i="3"/>
  <c r="AC217" i="3" s="1"/>
  <c r="Z217" i="3"/>
  <c r="X217" i="3"/>
  <c r="W217" i="3"/>
  <c r="Y217" i="3" s="1"/>
  <c r="V217" i="3"/>
  <c r="T217" i="3"/>
  <c r="S217" i="3"/>
  <c r="U217" i="3" s="1"/>
  <c r="R217" i="3"/>
  <c r="P217" i="3"/>
  <c r="O217" i="3"/>
  <c r="Q217" i="3" s="1"/>
  <c r="N217" i="3"/>
  <c r="L217" i="3"/>
  <c r="K217" i="3"/>
  <c r="M217" i="3" s="1"/>
  <c r="J217" i="3"/>
  <c r="BX215" i="3"/>
  <c r="BW215" i="3"/>
  <c r="BY215" i="3" s="1"/>
  <c r="BV215" i="3"/>
  <c r="BT215" i="3"/>
  <c r="BS215" i="3"/>
  <c r="BU215" i="3" s="1"/>
  <c r="BR215" i="3"/>
  <c r="BP215" i="3"/>
  <c r="BO215" i="3"/>
  <c r="BQ215" i="3" s="1"/>
  <c r="BN215" i="3"/>
  <c r="BL215" i="3"/>
  <c r="BK215" i="3"/>
  <c r="BM215" i="3" s="1"/>
  <c r="BJ215" i="3"/>
  <c r="BH215" i="3"/>
  <c r="BG215" i="3"/>
  <c r="BI215" i="3" s="1"/>
  <c r="BF215" i="3"/>
  <c r="BD215" i="3"/>
  <c r="BC215" i="3"/>
  <c r="BE215" i="3" s="1"/>
  <c r="BB215" i="3"/>
  <c r="AZ215" i="3"/>
  <c r="AY215" i="3"/>
  <c r="BA215" i="3" s="1"/>
  <c r="AX215" i="3"/>
  <c r="AV215" i="3"/>
  <c r="AU215" i="3"/>
  <c r="AW215" i="3" s="1"/>
  <c r="AT215" i="3"/>
  <c r="AR215" i="3"/>
  <c r="AQ215" i="3"/>
  <c r="AS215" i="3" s="1"/>
  <c r="AP215" i="3"/>
  <c r="AN215" i="3"/>
  <c r="AM215" i="3"/>
  <c r="AO215" i="3" s="1"/>
  <c r="AL215" i="3"/>
  <c r="AJ215" i="3"/>
  <c r="AI215" i="3"/>
  <c r="AK215" i="3" s="1"/>
  <c r="AH215" i="3"/>
  <c r="AF215" i="3"/>
  <c r="AE215" i="3"/>
  <c r="AG215" i="3" s="1"/>
  <c r="AD215" i="3"/>
  <c r="AB215" i="3"/>
  <c r="AA215" i="3"/>
  <c r="AC215" i="3" s="1"/>
  <c r="Z215" i="3"/>
  <c r="X215" i="3"/>
  <c r="W215" i="3"/>
  <c r="Y215" i="3" s="1"/>
  <c r="V215" i="3"/>
  <c r="T215" i="3"/>
  <c r="S215" i="3"/>
  <c r="U215" i="3" s="1"/>
  <c r="R215" i="3"/>
  <c r="P215" i="3"/>
  <c r="O215" i="3"/>
  <c r="Q215" i="3" s="1"/>
  <c r="N215" i="3"/>
  <c r="L215" i="3"/>
  <c r="K215" i="3"/>
  <c r="M215" i="3" s="1"/>
  <c r="J215" i="3"/>
  <c r="BX214" i="3"/>
  <c r="BW214" i="3"/>
  <c r="BY214" i="3" s="1"/>
  <c r="BV214" i="3"/>
  <c r="BT214" i="3"/>
  <c r="BS214" i="3"/>
  <c r="BU214" i="3" s="1"/>
  <c r="BR214" i="3"/>
  <c r="BP214" i="3"/>
  <c r="BO214" i="3"/>
  <c r="BQ214" i="3" s="1"/>
  <c r="BN214" i="3"/>
  <c r="BL214" i="3"/>
  <c r="BK214" i="3"/>
  <c r="BM214" i="3" s="1"/>
  <c r="BJ214" i="3"/>
  <c r="BH214" i="3"/>
  <c r="BG214" i="3"/>
  <c r="BI214" i="3" s="1"/>
  <c r="BF214" i="3"/>
  <c r="BD214" i="3"/>
  <c r="BC214" i="3"/>
  <c r="BE214" i="3" s="1"/>
  <c r="BB214" i="3"/>
  <c r="AZ214" i="3"/>
  <c r="AY214" i="3"/>
  <c r="BA214" i="3" s="1"/>
  <c r="AX214" i="3"/>
  <c r="AV214" i="3"/>
  <c r="AU214" i="3"/>
  <c r="AW214" i="3" s="1"/>
  <c r="AT214" i="3"/>
  <c r="AR214" i="3"/>
  <c r="AQ214" i="3"/>
  <c r="AS214" i="3" s="1"/>
  <c r="AP214" i="3"/>
  <c r="AN214" i="3"/>
  <c r="AM214" i="3"/>
  <c r="AO214" i="3" s="1"/>
  <c r="AL214" i="3"/>
  <c r="AJ214" i="3"/>
  <c r="AI214" i="3"/>
  <c r="AK214" i="3" s="1"/>
  <c r="AH214" i="3"/>
  <c r="AF214" i="3"/>
  <c r="AE214" i="3"/>
  <c r="AG214" i="3" s="1"/>
  <c r="AD214" i="3"/>
  <c r="AB214" i="3"/>
  <c r="AA214" i="3"/>
  <c r="AC214" i="3" s="1"/>
  <c r="Z214" i="3"/>
  <c r="X214" i="3"/>
  <c r="W214" i="3"/>
  <c r="Y214" i="3" s="1"/>
  <c r="V214" i="3"/>
  <c r="T214" i="3"/>
  <c r="S214" i="3"/>
  <c r="U214" i="3" s="1"/>
  <c r="R214" i="3"/>
  <c r="P214" i="3"/>
  <c r="O214" i="3"/>
  <c r="Q214" i="3" s="1"/>
  <c r="N214" i="3"/>
  <c r="L214" i="3"/>
  <c r="K214" i="3"/>
  <c r="M214" i="3" s="1"/>
  <c r="J214" i="3"/>
  <c r="BX213" i="3"/>
  <c r="BW213" i="3"/>
  <c r="BY213" i="3" s="1"/>
  <c r="BV213" i="3"/>
  <c r="BT213" i="3"/>
  <c r="BS213" i="3"/>
  <c r="BU213" i="3" s="1"/>
  <c r="BR213" i="3"/>
  <c r="BP213" i="3"/>
  <c r="BO213" i="3"/>
  <c r="BQ213" i="3" s="1"/>
  <c r="BN213" i="3"/>
  <c r="BL213" i="3"/>
  <c r="BK213" i="3"/>
  <c r="BM213" i="3" s="1"/>
  <c r="BJ213" i="3"/>
  <c r="BH213" i="3"/>
  <c r="BG213" i="3"/>
  <c r="BI213" i="3" s="1"/>
  <c r="BF213" i="3"/>
  <c r="BD213" i="3"/>
  <c r="BC213" i="3"/>
  <c r="BE213" i="3" s="1"/>
  <c r="BB213" i="3"/>
  <c r="AZ213" i="3"/>
  <c r="AY213" i="3"/>
  <c r="BA213" i="3" s="1"/>
  <c r="AX213" i="3"/>
  <c r="AV213" i="3"/>
  <c r="AU213" i="3"/>
  <c r="AW213" i="3" s="1"/>
  <c r="AT213" i="3"/>
  <c r="AR213" i="3"/>
  <c r="AQ213" i="3"/>
  <c r="AS213" i="3" s="1"/>
  <c r="AP213" i="3"/>
  <c r="AN213" i="3"/>
  <c r="AM213" i="3"/>
  <c r="AO213" i="3" s="1"/>
  <c r="AL213" i="3"/>
  <c r="AJ213" i="3"/>
  <c r="AI213" i="3"/>
  <c r="AK213" i="3" s="1"/>
  <c r="AH213" i="3"/>
  <c r="AF213" i="3"/>
  <c r="AE213" i="3"/>
  <c r="AG213" i="3" s="1"/>
  <c r="AD213" i="3"/>
  <c r="AB213" i="3"/>
  <c r="AA213" i="3"/>
  <c r="AC213" i="3" s="1"/>
  <c r="Z213" i="3"/>
  <c r="X213" i="3"/>
  <c r="W213" i="3"/>
  <c r="Y213" i="3" s="1"/>
  <c r="V213" i="3"/>
  <c r="T213" i="3"/>
  <c r="S213" i="3"/>
  <c r="U213" i="3" s="1"/>
  <c r="R213" i="3"/>
  <c r="P213" i="3"/>
  <c r="O213" i="3"/>
  <c r="Q213" i="3" s="1"/>
  <c r="N213" i="3"/>
  <c r="L213" i="3"/>
  <c r="K213" i="3"/>
  <c r="M213" i="3" s="1"/>
  <c r="J213" i="3"/>
  <c r="BX211" i="3"/>
  <c r="BW211" i="3"/>
  <c r="BY211" i="3" s="1"/>
  <c r="BV211" i="3"/>
  <c r="BT211" i="3"/>
  <c r="BS211" i="3"/>
  <c r="BU211" i="3" s="1"/>
  <c r="BR211" i="3"/>
  <c r="BP211" i="3"/>
  <c r="BO211" i="3"/>
  <c r="BQ211" i="3" s="1"/>
  <c r="BN211" i="3"/>
  <c r="BL211" i="3"/>
  <c r="BK211" i="3"/>
  <c r="BM211" i="3" s="1"/>
  <c r="BJ211" i="3"/>
  <c r="BH211" i="3"/>
  <c r="BG211" i="3"/>
  <c r="BI211" i="3" s="1"/>
  <c r="BF211" i="3"/>
  <c r="BD211" i="3"/>
  <c r="BC211" i="3"/>
  <c r="BE211" i="3" s="1"/>
  <c r="BB211" i="3"/>
  <c r="AZ211" i="3"/>
  <c r="AY211" i="3"/>
  <c r="BA211" i="3" s="1"/>
  <c r="AX211" i="3"/>
  <c r="AV211" i="3"/>
  <c r="AU211" i="3"/>
  <c r="AW211" i="3" s="1"/>
  <c r="AT211" i="3"/>
  <c r="AR211" i="3"/>
  <c r="AQ211" i="3"/>
  <c r="AS211" i="3" s="1"/>
  <c r="AP211" i="3"/>
  <c r="AN211" i="3"/>
  <c r="AM211" i="3"/>
  <c r="AO211" i="3" s="1"/>
  <c r="AL211" i="3"/>
  <c r="AJ211" i="3"/>
  <c r="AI211" i="3"/>
  <c r="AK211" i="3" s="1"/>
  <c r="AH211" i="3"/>
  <c r="AF211" i="3"/>
  <c r="AE211" i="3"/>
  <c r="AG211" i="3" s="1"/>
  <c r="AD211" i="3"/>
  <c r="AB211" i="3"/>
  <c r="AA211" i="3"/>
  <c r="AC211" i="3" s="1"/>
  <c r="Z211" i="3"/>
  <c r="X211" i="3"/>
  <c r="W211" i="3"/>
  <c r="Y211" i="3" s="1"/>
  <c r="V211" i="3"/>
  <c r="T211" i="3"/>
  <c r="S211" i="3"/>
  <c r="U211" i="3" s="1"/>
  <c r="R211" i="3"/>
  <c r="P211" i="3"/>
  <c r="O211" i="3"/>
  <c r="Q211" i="3" s="1"/>
  <c r="N211" i="3"/>
  <c r="L211" i="3"/>
  <c r="K211" i="3"/>
  <c r="M211" i="3" s="1"/>
  <c r="J211" i="3"/>
  <c r="BX210" i="3"/>
  <c r="BW210" i="3"/>
  <c r="BY210" i="3" s="1"/>
  <c r="BV210" i="3"/>
  <c r="BT210" i="3"/>
  <c r="BS210" i="3"/>
  <c r="BU210" i="3" s="1"/>
  <c r="BR210" i="3"/>
  <c r="BP210" i="3"/>
  <c r="BO210" i="3"/>
  <c r="BQ210" i="3" s="1"/>
  <c r="BN210" i="3"/>
  <c r="BL210" i="3"/>
  <c r="BK210" i="3"/>
  <c r="BM210" i="3" s="1"/>
  <c r="BJ210" i="3"/>
  <c r="BH210" i="3"/>
  <c r="BG210" i="3"/>
  <c r="BI210" i="3" s="1"/>
  <c r="BF210" i="3"/>
  <c r="BD210" i="3"/>
  <c r="BC210" i="3"/>
  <c r="BE210" i="3" s="1"/>
  <c r="BB210" i="3"/>
  <c r="AZ210" i="3"/>
  <c r="AY210" i="3"/>
  <c r="BA210" i="3" s="1"/>
  <c r="AX210" i="3"/>
  <c r="AV210" i="3"/>
  <c r="AU210" i="3"/>
  <c r="AW210" i="3" s="1"/>
  <c r="AT210" i="3"/>
  <c r="AR210" i="3"/>
  <c r="AQ210" i="3"/>
  <c r="AS210" i="3" s="1"/>
  <c r="AP210" i="3"/>
  <c r="AN210" i="3"/>
  <c r="AM210" i="3"/>
  <c r="AO210" i="3" s="1"/>
  <c r="AL210" i="3"/>
  <c r="AJ210" i="3"/>
  <c r="AI210" i="3"/>
  <c r="AK210" i="3" s="1"/>
  <c r="AH210" i="3"/>
  <c r="AF210" i="3"/>
  <c r="AE210" i="3"/>
  <c r="AG210" i="3" s="1"/>
  <c r="AD210" i="3"/>
  <c r="AB210" i="3"/>
  <c r="AA210" i="3"/>
  <c r="AC210" i="3" s="1"/>
  <c r="Z210" i="3"/>
  <c r="X210" i="3"/>
  <c r="W210" i="3"/>
  <c r="Y210" i="3" s="1"/>
  <c r="V210" i="3"/>
  <c r="T210" i="3"/>
  <c r="S210" i="3"/>
  <c r="U210" i="3" s="1"/>
  <c r="R210" i="3"/>
  <c r="P210" i="3"/>
  <c r="O210" i="3"/>
  <c r="Q210" i="3" s="1"/>
  <c r="N210" i="3"/>
  <c r="L210" i="3"/>
  <c r="K210" i="3"/>
  <c r="M210" i="3" s="1"/>
  <c r="J210" i="3"/>
  <c r="BX209" i="3"/>
  <c r="BW209" i="3"/>
  <c r="BY209" i="3" s="1"/>
  <c r="BV209" i="3"/>
  <c r="BT209" i="3"/>
  <c r="BS209" i="3"/>
  <c r="BU209" i="3" s="1"/>
  <c r="BR209" i="3"/>
  <c r="BP209" i="3"/>
  <c r="BO209" i="3"/>
  <c r="BQ209" i="3" s="1"/>
  <c r="BN209" i="3"/>
  <c r="BL209" i="3"/>
  <c r="BK209" i="3"/>
  <c r="BM209" i="3" s="1"/>
  <c r="BJ209" i="3"/>
  <c r="BH209" i="3"/>
  <c r="BG209" i="3"/>
  <c r="BI209" i="3" s="1"/>
  <c r="BF209" i="3"/>
  <c r="BD209" i="3"/>
  <c r="BC209" i="3"/>
  <c r="BE209" i="3" s="1"/>
  <c r="BB209" i="3"/>
  <c r="AZ209" i="3"/>
  <c r="AY209" i="3"/>
  <c r="BA209" i="3" s="1"/>
  <c r="AX209" i="3"/>
  <c r="AV209" i="3"/>
  <c r="AU209" i="3"/>
  <c r="AW209" i="3" s="1"/>
  <c r="AT209" i="3"/>
  <c r="AR209" i="3"/>
  <c r="AQ209" i="3"/>
  <c r="AS209" i="3" s="1"/>
  <c r="AP209" i="3"/>
  <c r="AN209" i="3"/>
  <c r="AM209" i="3"/>
  <c r="AO209" i="3" s="1"/>
  <c r="AL209" i="3"/>
  <c r="AJ209" i="3"/>
  <c r="AI209" i="3"/>
  <c r="AK209" i="3" s="1"/>
  <c r="AH209" i="3"/>
  <c r="AF209" i="3"/>
  <c r="AE209" i="3"/>
  <c r="AG209" i="3" s="1"/>
  <c r="AD209" i="3"/>
  <c r="AB209" i="3"/>
  <c r="AA209" i="3"/>
  <c r="AC209" i="3" s="1"/>
  <c r="Z209" i="3"/>
  <c r="X209" i="3"/>
  <c r="W209" i="3"/>
  <c r="Y209" i="3" s="1"/>
  <c r="V209" i="3"/>
  <c r="T209" i="3"/>
  <c r="S209" i="3"/>
  <c r="U209" i="3" s="1"/>
  <c r="R209" i="3"/>
  <c r="P209" i="3"/>
  <c r="O209" i="3"/>
  <c r="Q209" i="3" s="1"/>
  <c r="N209" i="3"/>
  <c r="L209" i="3"/>
  <c r="K209" i="3"/>
  <c r="M209" i="3" s="1"/>
  <c r="J209" i="3"/>
  <c r="BX208" i="3"/>
  <c r="BW208" i="3"/>
  <c r="BY208" i="3" s="1"/>
  <c r="BV208" i="3"/>
  <c r="BT208" i="3"/>
  <c r="BS208" i="3"/>
  <c r="BU208" i="3" s="1"/>
  <c r="BR208" i="3"/>
  <c r="BP208" i="3"/>
  <c r="BO208" i="3"/>
  <c r="BQ208" i="3" s="1"/>
  <c r="BN208" i="3"/>
  <c r="BL208" i="3"/>
  <c r="BK208" i="3"/>
  <c r="BM208" i="3" s="1"/>
  <c r="BJ208" i="3"/>
  <c r="BH208" i="3"/>
  <c r="BG208" i="3"/>
  <c r="BI208" i="3" s="1"/>
  <c r="BF208" i="3"/>
  <c r="BD208" i="3"/>
  <c r="BC208" i="3"/>
  <c r="BE208" i="3" s="1"/>
  <c r="BB208" i="3"/>
  <c r="AZ208" i="3"/>
  <c r="AY208" i="3"/>
  <c r="BA208" i="3" s="1"/>
  <c r="AX208" i="3"/>
  <c r="AV208" i="3"/>
  <c r="AU208" i="3"/>
  <c r="AW208" i="3" s="1"/>
  <c r="AT208" i="3"/>
  <c r="AR208" i="3"/>
  <c r="AQ208" i="3"/>
  <c r="AS208" i="3" s="1"/>
  <c r="AP208" i="3"/>
  <c r="AN208" i="3"/>
  <c r="AM208" i="3"/>
  <c r="AO208" i="3" s="1"/>
  <c r="AL208" i="3"/>
  <c r="AJ208" i="3"/>
  <c r="AI208" i="3"/>
  <c r="AK208" i="3" s="1"/>
  <c r="AH208" i="3"/>
  <c r="AF208" i="3"/>
  <c r="AE208" i="3"/>
  <c r="AG208" i="3" s="1"/>
  <c r="AD208" i="3"/>
  <c r="AB208" i="3"/>
  <c r="AA208" i="3"/>
  <c r="AC208" i="3" s="1"/>
  <c r="Z208" i="3"/>
  <c r="X208" i="3"/>
  <c r="W208" i="3"/>
  <c r="Y208" i="3" s="1"/>
  <c r="V208" i="3"/>
  <c r="T208" i="3"/>
  <c r="S208" i="3"/>
  <c r="U208" i="3" s="1"/>
  <c r="R208" i="3"/>
  <c r="P208" i="3"/>
  <c r="O208" i="3"/>
  <c r="Q208" i="3" s="1"/>
  <c r="N208" i="3"/>
  <c r="L208" i="3"/>
  <c r="K208" i="3"/>
  <c r="M208" i="3" s="1"/>
  <c r="J208" i="3"/>
  <c r="BX207" i="3"/>
  <c r="BW207" i="3"/>
  <c r="BY207" i="3" s="1"/>
  <c r="BV207" i="3"/>
  <c r="BT207" i="3"/>
  <c r="BS207" i="3"/>
  <c r="BU207" i="3" s="1"/>
  <c r="BR207" i="3"/>
  <c r="BP207" i="3"/>
  <c r="BO207" i="3"/>
  <c r="BQ207" i="3" s="1"/>
  <c r="BN207" i="3"/>
  <c r="BL207" i="3"/>
  <c r="BK207" i="3"/>
  <c r="BM207" i="3" s="1"/>
  <c r="BJ207" i="3"/>
  <c r="BH207" i="3"/>
  <c r="BG207" i="3"/>
  <c r="BI207" i="3" s="1"/>
  <c r="BF207" i="3"/>
  <c r="BD207" i="3"/>
  <c r="BC207" i="3"/>
  <c r="BE207" i="3" s="1"/>
  <c r="BB207" i="3"/>
  <c r="AZ207" i="3"/>
  <c r="AY207" i="3"/>
  <c r="BA207" i="3" s="1"/>
  <c r="AX207" i="3"/>
  <c r="AV207" i="3"/>
  <c r="AU207" i="3"/>
  <c r="AW207" i="3" s="1"/>
  <c r="AT207" i="3"/>
  <c r="AR207" i="3"/>
  <c r="AQ207" i="3"/>
  <c r="AS207" i="3" s="1"/>
  <c r="AP207" i="3"/>
  <c r="AN207" i="3"/>
  <c r="AM207" i="3"/>
  <c r="AO207" i="3" s="1"/>
  <c r="AL207" i="3"/>
  <c r="AJ207" i="3"/>
  <c r="AI207" i="3"/>
  <c r="AK207" i="3" s="1"/>
  <c r="AH207" i="3"/>
  <c r="AF207" i="3"/>
  <c r="AE207" i="3"/>
  <c r="AG207" i="3" s="1"/>
  <c r="AD207" i="3"/>
  <c r="AB207" i="3"/>
  <c r="AA207" i="3"/>
  <c r="AC207" i="3" s="1"/>
  <c r="Z207" i="3"/>
  <c r="X207" i="3"/>
  <c r="W207" i="3"/>
  <c r="Y207" i="3" s="1"/>
  <c r="V207" i="3"/>
  <c r="T207" i="3"/>
  <c r="S207" i="3"/>
  <c r="U207" i="3" s="1"/>
  <c r="R207" i="3"/>
  <c r="P207" i="3"/>
  <c r="O207" i="3"/>
  <c r="Q207" i="3" s="1"/>
  <c r="N207" i="3"/>
  <c r="L207" i="3"/>
  <c r="K207" i="3"/>
  <c r="M207" i="3" s="1"/>
  <c r="J207" i="3"/>
  <c r="BX206" i="3"/>
  <c r="BW206" i="3"/>
  <c r="BY206" i="3" s="1"/>
  <c r="BV206" i="3"/>
  <c r="BT206" i="3"/>
  <c r="BS206" i="3"/>
  <c r="BU206" i="3" s="1"/>
  <c r="BR206" i="3"/>
  <c r="BP206" i="3"/>
  <c r="BO206" i="3"/>
  <c r="BQ206" i="3" s="1"/>
  <c r="BN206" i="3"/>
  <c r="BL206" i="3"/>
  <c r="BK206" i="3"/>
  <c r="BM206" i="3" s="1"/>
  <c r="BJ206" i="3"/>
  <c r="BH206" i="3"/>
  <c r="BG206" i="3"/>
  <c r="BI206" i="3" s="1"/>
  <c r="BF206" i="3"/>
  <c r="BD206" i="3"/>
  <c r="BC206" i="3"/>
  <c r="BE206" i="3" s="1"/>
  <c r="BB206" i="3"/>
  <c r="AZ206" i="3"/>
  <c r="AY206" i="3"/>
  <c r="BA206" i="3" s="1"/>
  <c r="AX206" i="3"/>
  <c r="AV206" i="3"/>
  <c r="AU206" i="3"/>
  <c r="AW206" i="3" s="1"/>
  <c r="AT206" i="3"/>
  <c r="AR206" i="3"/>
  <c r="AQ206" i="3"/>
  <c r="AS206" i="3" s="1"/>
  <c r="AP206" i="3"/>
  <c r="AN206" i="3"/>
  <c r="AM206" i="3"/>
  <c r="AO206" i="3" s="1"/>
  <c r="AL206" i="3"/>
  <c r="AJ206" i="3"/>
  <c r="AI206" i="3"/>
  <c r="AK206" i="3" s="1"/>
  <c r="AH206" i="3"/>
  <c r="AF206" i="3"/>
  <c r="AE206" i="3"/>
  <c r="AG206" i="3" s="1"/>
  <c r="AD206" i="3"/>
  <c r="AB206" i="3"/>
  <c r="AA206" i="3"/>
  <c r="AC206" i="3" s="1"/>
  <c r="Z206" i="3"/>
  <c r="X206" i="3"/>
  <c r="W206" i="3"/>
  <c r="Y206" i="3" s="1"/>
  <c r="V206" i="3"/>
  <c r="T206" i="3"/>
  <c r="S206" i="3"/>
  <c r="U206" i="3" s="1"/>
  <c r="R206" i="3"/>
  <c r="P206" i="3"/>
  <c r="O206" i="3"/>
  <c r="Q206" i="3" s="1"/>
  <c r="N206" i="3"/>
  <c r="L206" i="3"/>
  <c r="K206" i="3"/>
  <c r="M206" i="3" s="1"/>
  <c r="J206" i="3"/>
  <c r="BX205" i="3"/>
  <c r="BW205" i="3"/>
  <c r="BY205" i="3" s="1"/>
  <c r="BV205" i="3"/>
  <c r="BT205" i="3"/>
  <c r="BS205" i="3"/>
  <c r="BU205" i="3" s="1"/>
  <c r="BR205" i="3"/>
  <c r="BP205" i="3"/>
  <c r="BO205" i="3"/>
  <c r="BQ205" i="3" s="1"/>
  <c r="BN205" i="3"/>
  <c r="BL205" i="3"/>
  <c r="BK205" i="3"/>
  <c r="BM205" i="3" s="1"/>
  <c r="BJ205" i="3"/>
  <c r="BH205" i="3"/>
  <c r="BG205" i="3"/>
  <c r="BI205" i="3" s="1"/>
  <c r="BF205" i="3"/>
  <c r="BD205" i="3"/>
  <c r="BC205" i="3"/>
  <c r="BE205" i="3" s="1"/>
  <c r="BB205" i="3"/>
  <c r="AZ205" i="3"/>
  <c r="AY205" i="3"/>
  <c r="BA205" i="3" s="1"/>
  <c r="AX205" i="3"/>
  <c r="AV205" i="3"/>
  <c r="AU205" i="3"/>
  <c r="AW205" i="3" s="1"/>
  <c r="AT205" i="3"/>
  <c r="AR205" i="3"/>
  <c r="AQ205" i="3"/>
  <c r="AS205" i="3" s="1"/>
  <c r="AP205" i="3"/>
  <c r="AN205" i="3"/>
  <c r="AM205" i="3"/>
  <c r="AO205" i="3" s="1"/>
  <c r="AL205" i="3"/>
  <c r="AJ205" i="3"/>
  <c r="AI205" i="3"/>
  <c r="AK205" i="3" s="1"/>
  <c r="AH205" i="3"/>
  <c r="AF205" i="3"/>
  <c r="AE205" i="3"/>
  <c r="AG205" i="3" s="1"/>
  <c r="AD205" i="3"/>
  <c r="AB205" i="3"/>
  <c r="AA205" i="3"/>
  <c r="AC205" i="3" s="1"/>
  <c r="Z205" i="3"/>
  <c r="X205" i="3"/>
  <c r="W205" i="3"/>
  <c r="Y205" i="3" s="1"/>
  <c r="V205" i="3"/>
  <c r="T205" i="3"/>
  <c r="S205" i="3"/>
  <c r="U205" i="3" s="1"/>
  <c r="R205" i="3"/>
  <c r="P205" i="3"/>
  <c r="O205" i="3"/>
  <c r="Q205" i="3" s="1"/>
  <c r="N205" i="3"/>
  <c r="L205" i="3"/>
  <c r="K205" i="3"/>
  <c r="M205" i="3" s="1"/>
  <c r="J205" i="3"/>
  <c r="BX204" i="3"/>
  <c r="BW204" i="3"/>
  <c r="BY204" i="3" s="1"/>
  <c r="BV204" i="3"/>
  <c r="BT204" i="3"/>
  <c r="BS204" i="3"/>
  <c r="BU204" i="3" s="1"/>
  <c r="BR204" i="3"/>
  <c r="BP204" i="3"/>
  <c r="BO204" i="3"/>
  <c r="BQ204" i="3" s="1"/>
  <c r="BN204" i="3"/>
  <c r="BL204" i="3"/>
  <c r="BK204" i="3"/>
  <c r="BM204" i="3" s="1"/>
  <c r="BJ204" i="3"/>
  <c r="BH204" i="3"/>
  <c r="BG204" i="3"/>
  <c r="BI204" i="3" s="1"/>
  <c r="BF204" i="3"/>
  <c r="BD204" i="3"/>
  <c r="BC204" i="3"/>
  <c r="BE204" i="3" s="1"/>
  <c r="BB204" i="3"/>
  <c r="AZ204" i="3"/>
  <c r="AY204" i="3"/>
  <c r="BA204" i="3" s="1"/>
  <c r="AX204" i="3"/>
  <c r="AV204" i="3"/>
  <c r="AU204" i="3"/>
  <c r="AW204" i="3" s="1"/>
  <c r="AT204" i="3"/>
  <c r="AR204" i="3"/>
  <c r="AQ204" i="3"/>
  <c r="AS204" i="3" s="1"/>
  <c r="AP204" i="3"/>
  <c r="AN204" i="3"/>
  <c r="AM204" i="3"/>
  <c r="AO204" i="3" s="1"/>
  <c r="AL204" i="3"/>
  <c r="AJ204" i="3"/>
  <c r="AI204" i="3"/>
  <c r="AK204" i="3" s="1"/>
  <c r="AH204" i="3"/>
  <c r="AF204" i="3"/>
  <c r="AE204" i="3"/>
  <c r="AG204" i="3" s="1"/>
  <c r="AD204" i="3"/>
  <c r="AB204" i="3"/>
  <c r="AA204" i="3"/>
  <c r="AC204" i="3" s="1"/>
  <c r="Z204" i="3"/>
  <c r="X204" i="3"/>
  <c r="W204" i="3"/>
  <c r="Y204" i="3" s="1"/>
  <c r="V204" i="3"/>
  <c r="T204" i="3"/>
  <c r="S204" i="3"/>
  <c r="U204" i="3" s="1"/>
  <c r="R204" i="3"/>
  <c r="P204" i="3"/>
  <c r="O204" i="3"/>
  <c r="Q204" i="3" s="1"/>
  <c r="N204" i="3"/>
  <c r="L204" i="3"/>
  <c r="K204" i="3"/>
  <c r="M204" i="3" s="1"/>
  <c r="J204" i="3"/>
  <c r="BX203" i="3"/>
  <c r="BW203" i="3"/>
  <c r="BY203" i="3" s="1"/>
  <c r="BV203" i="3"/>
  <c r="BT203" i="3"/>
  <c r="BS203" i="3"/>
  <c r="BU203" i="3" s="1"/>
  <c r="BR203" i="3"/>
  <c r="BP203" i="3"/>
  <c r="BO203" i="3"/>
  <c r="BQ203" i="3" s="1"/>
  <c r="BN203" i="3"/>
  <c r="BL203" i="3"/>
  <c r="BK203" i="3"/>
  <c r="BM203" i="3" s="1"/>
  <c r="BJ203" i="3"/>
  <c r="BH203" i="3"/>
  <c r="BG203" i="3"/>
  <c r="BI203" i="3" s="1"/>
  <c r="BF203" i="3"/>
  <c r="BD203" i="3"/>
  <c r="BC203" i="3"/>
  <c r="BE203" i="3" s="1"/>
  <c r="BB203" i="3"/>
  <c r="AZ203" i="3"/>
  <c r="AY203" i="3"/>
  <c r="BA203" i="3" s="1"/>
  <c r="AX203" i="3"/>
  <c r="AV203" i="3"/>
  <c r="AU203" i="3"/>
  <c r="AW203" i="3" s="1"/>
  <c r="AT203" i="3"/>
  <c r="AR203" i="3"/>
  <c r="AQ203" i="3"/>
  <c r="AS203" i="3" s="1"/>
  <c r="AP203" i="3"/>
  <c r="AN203" i="3"/>
  <c r="AM203" i="3"/>
  <c r="AO203" i="3" s="1"/>
  <c r="AL203" i="3"/>
  <c r="AJ203" i="3"/>
  <c r="AI203" i="3"/>
  <c r="AK203" i="3" s="1"/>
  <c r="AH203" i="3"/>
  <c r="AF203" i="3"/>
  <c r="AE203" i="3"/>
  <c r="AG203" i="3" s="1"/>
  <c r="AD203" i="3"/>
  <c r="AB203" i="3"/>
  <c r="AA203" i="3"/>
  <c r="AC203" i="3" s="1"/>
  <c r="Z203" i="3"/>
  <c r="X203" i="3"/>
  <c r="W203" i="3"/>
  <c r="Y203" i="3" s="1"/>
  <c r="V203" i="3"/>
  <c r="T203" i="3"/>
  <c r="S203" i="3"/>
  <c r="U203" i="3" s="1"/>
  <c r="R203" i="3"/>
  <c r="P203" i="3"/>
  <c r="O203" i="3"/>
  <c r="Q203" i="3" s="1"/>
  <c r="N203" i="3"/>
  <c r="L203" i="3"/>
  <c r="K203" i="3"/>
  <c r="M203" i="3" s="1"/>
  <c r="J203" i="3"/>
  <c r="BX202" i="3"/>
  <c r="BW202" i="3"/>
  <c r="BY202" i="3" s="1"/>
  <c r="BV202" i="3"/>
  <c r="BT202" i="3"/>
  <c r="BS202" i="3"/>
  <c r="BU202" i="3" s="1"/>
  <c r="BR202" i="3"/>
  <c r="BP202" i="3"/>
  <c r="BO202" i="3"/>
  <c r="BQ202" i="3" s="1"/>
  <c r="BN202" i="3"/>
  <c r="BL202" i="3"/>
  <c r="BK202" i="3"/>
  <c r="BM202" i="3" s="1"/>
  <c r="BJ202" i="3"/>
  <c r="BH202" i="3"/>
  <c r="BG202" i="3"/>
  <c r="BI202" i="3" s="1"/>
  <c r="BF202" i="3"/>
  <c r="BD202" i="3"/>
  <c r="BC202" i="3"/>
  <c r="BE202" i="3" s="1"/>
  <c r="BB202" i="3"/>
  <c r="AZ202" i="3"/>
  <c r="AY202" i="3"/>
  <c r="BA202" i="3" s="1"/>
  <c r="AX202" i="3"/>
  <c r="AV202" i="3"/>
  <c r="AU202" i="3"/>
  <c r="AW202" i="3" s="1"/>
  <c r="AT202" i="3"/>
  <c r="AR202" i="3"/>
  <c r="AQ202" i="3"/>
  <c r="AS202" i="3" s="1"/>
  <c r="AP202" i="3"/>
  <c r="AN202" i="3"/>
  <c r="AM202" i="3"/>
  <c r="AO202" i="3" s="1"/>
  <c r="AL202" i="3"/>
  <c r="AJ202" i="3"/>
  <c r="AI202" i="3"/>
  <c r="AK202" i="3" s="1"/>
  <c r="AH202" i="3"/>
  <c r="AF202" i="3"/>
  <c r="AE202" i="3"/>
  <c r="AG202" i="3" s="1"/>
  <c r="AD202" i="3"/>
  <c r="AB202" i="3"/>
  <c r="AA202" i="3"/>
  <c r="AC202" i="3" s="1"/>
  <c r="Z202" i="3"/>
  <c r="X202" i="3"/>
  <c r="W202" i="3"/>
  <c r="Y202" i="3" s="1"/>
  <c r="V202" i="3"/>
  <c r="T202" i="3"/>
  <c r="S202" i="3"/>
  <c r="U202" i="3" s="1"/>
  <c r="R202" i="3"/>
  <c r="P202" i="3"/>
  <c r="O202" i="3"/>
  <c r="Q202" i="3" s="1"/>
  <c r="N202" i="3"/>
  <c r="L202" i="3"/>
  <c r="K202" i="3"/>
  <c r="M202" i="3" s="1"/>
  <c r="J202" i="3"/>
  <c r="BX198" i="3"/>
  <c r="BW198" i="3"/>
  <c r="BY198" i="3" s="1"/>
  <c r="BV198" i="3"/>
  <c r="BT198" i="3"/>
  <c r="BS198" i="3"/>
  <c r="BU198" i="3" s="1"/>
  <c r="BR198" i="3"/>
  <c r="BP198" i="3"/>
  <c r="BO198" i="3"/>
  <c r="BQ198" i="3" s="1"/>
  <c r="BN198" i="3"/>
  <c r="BL198" i="3"/>
  <c r="BK198" i="3"/>
  <c r="BM198" i="3" s="1"/>
  <c r="BJ198" i="3"/>
  <c r="BH198" i="3"/>
  <c r="BG198" i="3"/>
  <c r="BI198" i="3" s="1"/>
  <c r="BF198" i="3"/>
  <c r="BD198" i="3"/>
  <c r="BC198" i="3"/>
  <c r="BE198" i="3" s="1"/>
  <c r="BB198" i="3"/>
  <c r="AZ198" i="3"/>
  <c r="AY198" i="3"/>
  <c r="BA198" i="3" s="1"/>
  <c r="AX198" i="3"/>
  <c r="AV198" i="3"/>
  <c r="AU198" i="3"/>
  <c r="AW198" i="3" s="1"/>
  <c r="AT198" i="3"/>
  <c r="AR198" i="3"/>
  <c r="AQ198" i="3"/>
  <c r="AS198" i="3" s="1"/>
  <c r="AP198" i="3"/>
  <c r="AN198" i="3"/>
  <c r="AM198" i="3"/>
  <c r="AO198" i="3" s="1"/>
  <c r="AL198" i="3"/>
  <c r="AJ198" i="3"/>
  <c r="AI198" i="3"/>
  <c r="AK198" i="3" s="1"/>
  <c r="AH198" i="3"/>
  <c r="AF198" i="3"/>
  <c r="AE198" i="3"/>
  <c r="AG198" i="3" s="1"/>
  <c r="AD198" i="3"/>
  <c r="AB198" i="3"/>
  <c r="AA198" i="3"/>
  <c r="AC198" i="3" s="1"/>
  <c r="Z198" i="3"/>
  <c r="X198" i="3"/>
  <c r="W198" i="3"/>
  <c r="Y198" i="3" s="1"/>
  <c r="V198" i="3"/>
  <c r="T198" i="3"/>
  <c r="S198" i="3"/>
  <c r="U198" i="3" s="1"/>
  <c r="R198" i="3"/>
  <c r="P198" i="3"/>
  <c r="O198" i="3"/>
  <c r="Q198" i="3" s="1"/>
  <c r="N198" i="3"/>
  <c r="L198" i="3"/>
  <c r="K198" i="3"/>
  <c r="M198" i="3" s="1"/>
  <c r="J198" i="3"/>
  <c r="BX197" i="3"/>
  <c r="BW197" i="3"/>
  <c r="BY197" i="3" s="1"/>
  <c r="BV197" i="3"/>
  <c r="BT197" i="3"/>
  <c r="BS197" i="3"/>
  <c r="BU197" i="3" s="1"/>
  <c r="BR197" i="3"/>
  <c r="BP197" i="3"/>
  <c r="BO197" i="3"/>
  <c r="BQ197" i="3" s="1"/>
  <c r="BN197" i="3"/>
  <c r="BL197" i="3"/>
  <c r="BK197" i="3"/>
  <c r="BM197" i="3" s="1"/>
  <c r="BJ197" i="3"/>
  <c r="BH197" i="3"/>
  <c r="BG197" i="3"/>
  <c r="BI197" i="3" s="1"/>
  <c r="BF197" i="3"/>
  <c r="BD197" i="3"/>
  <c r="BC197" i="3"/>
  <c r="BE197" i="3" s="1"/>
  <c r="BB197" i="3"/>
  <c r="AZ197" i="3"/>
  <c r="AY197" i="3"/>
  <c r="BA197" i="3" s="1"/>
  <c r="AX197" i="3"/>
  <c r="AV197" i="3"/>
  <c r="AU197" i="3"/>
  <c r="AW197" i="3" s="1"/>
  <c r="AT197" i="3"/>
  <c r="AR197" i="3"/>
  <c r="AQ197" i="3"/>
  <c r="AS197" i="3" s="1"/>
  <c r="AP197" i="3"/>
  <c r="AN197" i="3"/>
  <c r="AM197" i="3"/>
  <c r="AO197" i="3" s="1"/>
  <c r="AL197" i="3"/>
  <c r="AJ197" i="3"/>
  <c r="AI197" i="3"/>
  <c r="AK197" i="3" s="1"/>
  <c r="AH197" i="3"/>
  <c r="AF197" i="3"/>
  <c r="AE197" i="3"/>
  <c r="AG197" i="3" s="1"/>
  <c r="AD197" i="3"/>
  <c r="AB197" i="3"/>
  <c r="AA197" i="3"/>
  <c r="AC197" i="3" s="1"/>
  <c r="Z197" i="3"/>
  <c r="X197" i="3"/>
  <c r="W197" i="3"/>
  <c r="Y197" i="3" s="1"/>
  <c r="V197" i="3"/>
  <c r="T197" i="3"/>
  <c r="S197" i="3"/>
  <c r="U197" i="3" s="1"/>
  <c r="R197" i="3"/>
  <c r="P197" i="3"/>
  <c r="O197" i="3"/>
  <c r="Q197" i="3" s="1"/>
  <c r="N197" i="3"/>
  <c r="L197" i="3"/>
  <c r="K197" i="3"/>
  <c r="M197" i="3" s="1"/>
  <c r="J197" i="3"/>
  <c r="BX196" i="3"/>
  <c r="BW196" i="3"/>
  <c r="BY196" i="3" s="1"/>
  <c r="BV196" i="3"/>
  <c r="BT196" i="3"/>
  <c r="BS196" i="3"/>
  <c r="BU196" i="3" s="1"/>
  <c r="BR196" i="3"/>
  <c r="BP196" i="3"/>
  <c r="BO196" i="3"/>
  <c r="BQ196" i="3" s="1"/>
  <c r="BN196" i="3"/>
  <c r="BL196" i="3"/>
  <c r="BK196" i="3"/>
  <c r="BM196" i="3" s="1"/>
  <c r="BJ196" i="3"/>
  <c r="BH196" i="3"/>
  <c r="BG196" i="3"/>
  <c r="BI196" i="3" s="1"/>
  <c r="BF196" i="3"/>
  <c r="BD196" i="3"/>
  <c r="BC196" i="3"/>
  <c r="BE196" i="3" s="1"/>
  <c r="BB196" i="3"/>
  <c r="AZ196" i="3"/>
  <c r="AY196" i="3"/>
  <c r="BA196" i="3" s="1"/>
  <c r="AX196" i="3"/>
  <c r="AV196" i="3"/>
  <c r="AU196" i="3"/>
  <c r="AW196" i="3" s="1"/>
  <c r="AT196" i="3"/>
  <c r="AR196" i="3"/>
  <c r="AQ196" i="3"/>
  <c r="AS196" i="3" s="1"/>
  <c r="AP196" i="3"/>
  <c r="AN196" i="3"/>
  <c r="AM196" i="3"/>
  <c r="AO196" i="3" s="1"/>
  <c r="AL196" i="3"/>
  <c r="AJ196" i="3"/>
  <c r="AI196" i="3"/>
  <c r="AK196" i="3" s="1"/>
  <c r="AH196" i="3"/>
  <c r="AF196" i="3"/>
  <c r="AE196" i="3"/>
  <c r="AG196" i="3" s="1"/>
  <c r="AD196" i="3"/>
  <c r="AB196" i="3"/>
  <c r="AA196" i="3"/>
  <c r="AC196" i="3" s="1"/>
  <c r="Z196" i="3"/>
  <c r="X196" i="3"/>
  <c r="W196" i="3"/>
  <c r="Y196" i="3" s="1"/>
  <c r="V196" i="3"/>
  <c r="T196" i="3"/>
  <c r="S196" i="3"/>
  <c r="U196" i="3" s="1"/>
  <c r="R196" i="3"/>
  <c r="P196" i="3"/>
  <c r="O196" i="3"/>
  <c r="Q196" i="3" s="1"/>
  <c r="N196" i="3"/>
  <c r="L196" i="3"/>
  <c r="K196" i="3"/>
  <c r="M196" i="3" s="1"/>
  <c r="J196" i="3"/>
  <c r="BX195" i="3"/>
  <c r="BW195" i="3"/>
  <c r="BY195" i="3" s="1"/>
  <c r="BV195" i="3"/>
  <c r="BT195" i="3"/>
  <c r="BS195" i="3"/>
  <c r="BU195" i="3" s="1"/>
  <c r="BR195" i="3"/>
  <c r="BP195" i="3"/>
  <c r="BO195" i="3"/>
  <c r="BQ195" i="3" s="1"/>
  <c r="BN195" i="3"/>
  <c r="BL195" i="3"/>
  <c r="BK195" i="3"/>
  <c r="BM195" i="3" s="1"/>
  <c r="BJ195" i="3"/>
  <c r="BH195" i="3"/>
  <c r="BG195" i="3"/>
  <c r="BI195" i="3" s="1"/>
  <c r="BF195" i="3"/>
  <c r="BD195" i="3"/>
  <c r="BC195" i="3"/>
  <c r="BE195" i="3" s="1"/>
  <c r="BB195" i="3"/>
  <c r="AZ195" i="3"/>
  <c r="AY195" i="3"/>
  <c r="BA195" i="3" s="1"/>
  <c r="AX195" i="3"/>
  <c r="AV195" i="3"/>
  <c r="AU195" i="3"/>
  <c r="AW195" i="3" s="1"/>
  <c r="AT195" i="3"/>
  <c r="AR195" i="3"/>
  <c r="AQ195" i="3"/>
  <c r="AS195" i="3" s="1"/>
  <c r="AP195" i="3"/>
  <c r="AN195" i="3"/>
  <c r="AM195" i="3"/>
  <c r="AO195" i="3" s="1"/>
  <c r="AL195" i="3"/>
  <c r="AJ195" i="3"/>
  <c r="AI195" i="3"/>
  <c r="AK195" i="3" s="1"/>
  <c r="AH195" i="3"/>
  <c r="AF195" i="3"/>
  <c r="AE195" i="3"/>
  <c r="AG195" i="3" s="1"/>
  <c r="AD195" i="3"/>
  <c r="AB195" i="3"/>
  <c r="AA195" i="3"/>
  <c r="AC195" i="3" s="1"/>
  <c r="Z195" i="3"/>
  <c r="X195" i="3"/>
  <c r="W195" i="3"/>
  <c r="Y195" i="3" s="1"/>
  <c r="V195" i="3"/>
  <c r="T195" i="3"/>
  <c r="S195" i="3"/>
  <c r="U195" i="3" s="1"/>
  <c r="R195" i="3"/>
  <c r="P195" i="3"/>
  <c r="O195" i="3"/>
  <c r="Q195" i="3" s="1"/>
  <c r="N195" i="3"/>
  <c r="L195" i="3"/>
  <c r="K195" i="3"/>
  <c r="M195" i="3" s="1"/>
  <c r="J195" i="3"/>
  <c r="BX194" i="3"/>
  <c r="BW194" i="3"/>
  <c r="BY194" i="3" s="1"/>
  <c r="BV194" i="3"/>
  <c r="BT194" i="3"/>
  <c r="BS194" i="3"/>
  <c r="BU194" i="3" s="1"/>
  <c r="BR194" i="3"/>
  <c r="BP194" i="3"/>
  <c r="BO194" i="3"/>
  <c r="BQ194" i="3" s="1"/>
  <c r="BN194" i="3"/>
  <c r="BL194" i="3"/>
  <c r="BK194" i="3"/>
  <c r="BM194" i="3" s="1"/>
  <c r="BJ194" i="3"/>
  <c r="BH194" i="3"/>
  <c r="BG194" i="3"/>
  <c r="BI194" i="3" s="1"/>
  <c r="BF194" i="3"/>
  <c r="BD194" i="3"/>
  <c r="BC194" i="3"/>
  <c r="BE194" i="3" s="1"/>
  <c r="BB194" i="3"/>
  <c r="AZ194" i="3"/>
  <c r="AY194" i="3"/>
  <c r="BA194" i="3" s="1"/>
  <c r="AX194" i="3"/>
  <c r="AV194" i="3"/>
  <c r="AU194" i="3"/>
  <c r="AW194" i="3" s="1"/>
  <c r="AT194" i="3"/>
  <c r="AR194" i="3"/>
  <c r="AQ194" i="3"/>
  <c r="AS194" i="3" s="1"/>
  <c r="AP194" i="3"/>
  <c r="AN194" i="3"/>
  <c r="AM194" i="3"/>
  <c r="AO194" i="3" s="1"/>
  <c r="AL194" i="3"/>
  <c r="AJ194" i="3"/>
  <c r="AI194" i="3"/>
  <c r="AK194" i="3" s="1"/>
  <c r="AH194" i="3"/>
  <c r="AF194" i="3"/>
  <c r="AE194" i="3"/>
  <c r="AG194" i="3" s="1"/>
  <c r="AD194" i="3"/>
  <c r="AB194" i="3"/>
  <c r="AA194" i="3"/>
  <c r="AC194" i="3" s="1"/>
  <c r="Z194" i="3"/>
  <c r="X194" i="3"/>
  <c r="W194" i="3"/>
  <c r="Y194" i="3" s="1"/>
  <c r="V194" i="3"/>
  <c r="T194" i="3"/>
  <c r="S194" i="3"/>
  <c r="U194" i="3" s="1"/>
  <c r="R194" i="3"/>
  <c r="P194" i="3"/>
  <c r="O194" i="3"/>
  <c r="Q194" i="3" s="1"/>
  <c r="N194" i="3"/>
  <c r="L194" i="3"/>
  <c r="K194" i="3"/>
  <c r="M194" i="3" s="1"/>
  <c r="J194" i="3"/>
  <c r="BX193" i="3"/>
  <c r="BW193" i="3"/>
  <c r="BY193" i="3" s="1"/>
  <c r="BV193" i="3"/>
  <c r="BT193" i="3"/>
  <c r="BS193" i="3"/>
  <c r="BU193" i="3" s="1"/>
  <c r="BR193" i="3"/>
  <c r="BP193" i="3"/>
  <c r="BO193" i="3"/>
  <c r="BQ193" i="3" s="1"/>
  <c r="BN193" i="3"/>
  <c r="BL193" i="3"/>
  <c r="BK193" i="3"/>
  <c r="BM193" i="3" s="1"/>
  <c r="BJ193" i="3"/>
  <c r="BH193" i="3"/>
  <c r="BG193" i="3"/>
  <c r="BI193" i="3" s="1"/>
  <c r="BF193" i="3"/>
  <c r="BD193" i="3"/>
  <c r="BC193" i="3"/>
  <c r="BE193" i="3" s="1"/>
  <c r="BB193" i="3"/>
  <c r="AZ193" i="3"/>
  <c r="AY193" i="3"/>
  <c r="BA193" i="3" s="1"/>
  <c r="AX193" i="3"/>
  <c r="AV193" i="3"/>
  <c r="AU193" i="3"/>
  <c r="AW193" i="3" s="1"/>
  <c r="AT193" i="3"/>
  <c r="AR193" i="3"/>
  <c r="AQ193" i="3"/>
  <c r="AS193" i="3" s="1"/>
  <c r="AP193" i="3"/>
  <c r="AN193" i="3"/>
  <c r="AM193" i="3"/>
  <c r="AO193" i="3" s="1"/>
  <c r="AL193" i="3"/>
  <c r="AJ193" i="3"/>
  <c r="AI193" i="3"/>
  <c r="AK193" i="3" s="1"/>
  <c r="AH193" i="3"/>
  <c r="AF193" i="3"/>
  <c r="AE193" i="3"/>
  <c r="AG193" i="3" s="1"/>
  <c r="AD193" i="3"/>
  <c r="AB193" i="3"/>
  <c r="AA193" i="3"/>
  <c r="AC193" i="3" s="1"/>
  <c r="Z193" i="3"/>
  <c r="X193" i="3"/>
  <c r="W193" i="3"/>
  <c r="Y193" i="3" s="1"/>
  <c r="V193" i="3"/>
  <c r="T193" i="3"/>
  <c r="S193" i="3"/>
  <c r="U193" i="3" s="1"/>
  <c r="R193" i="3"/>
  <c r="P193" i="3"/>
  <c r="O193" i="3"/>
  <c r="Q193" i="3" s="1"/>
  <c r="N193" i="3"/>
  <c r="L193" i="3"/>
  <c r="K193" i="3"/>
  <c r="M193" i="3" s="1"/>
  <c r="J193" i="3"/>
  <c r="BX192" i="3"/>
  <c r="BW192" i="3"/>
  <c r="BY192" i="3" s="1"/>
  <c r="BV192" i="3"/>
  <c r="BT192" i="3"/>
  <c r="BS192" i="3"/>
  <c r="BU192" i="3" s="1"/>
  <c r="BR192" i="3"/>
  <c r="BP192" i="3"/>
  <c r="BO192" i="3"/>
  <c r="BQ192" i="3" s="1"/>
  <c r="BN192" i="3"/>
  <c r="BL192" i="3"/>
  <c r="BK192" i="3"/>
  <c r="BM192" i="3" s="1"/>
  <c r="BJ192" i="3"/>
  <c r="BH192" i="3"/>
  <c r="BG192" i="3"/>
  <c r="BI192" i="3" s="1"/>
  <c r="BF192" i="3"/>
  <c r="BD192" i="3"/>
  <c r="BC192" i="3"/>
  <c r="BE192" i="3" s="1"/>
  <c r="BB192" i="3"/>
  <c r="AZ192" i="3"/>
  <c r="AY192" i="3"/>
  <c r="BA192" i="3" s="1"/>
  <c r="AX192" i="3"/>
  <c r="AU192" i="3"/>
  <c r="AW192" i="3" s="1"/>
  <c r="AT192" i="3"/>
  <c r="AV192" i="3" s="1"/>
  <c r="AQ192" i="3"/>
  <c r="AP192" i="3"/>
  <c r="AR192" i="3" s="1"/>
  <c r="AM192" i="3"/>
  <c r="AO192" i="3" s="1"/>
  <c r="AL192" i="3"/>
  <c r="AN192" i="3" s="1"/>
  <c r="AJ192" i="3"/>
  <c r="AI192" i="3"/>
  <c r="AH192" i="3"/>
  <c r="AD192" i="3" s="1"/>
  <c r="AF192" i="3" s="1"/>
  <c r="AE192" i="3"/>
  <c r="AA192" i="3"/>
  <c r="Z192" i="3"/>
  <c r="AB192" i="3" s="1"/>
  <c r="W192" i="3"/>
  <c r="Y192" i="3" s="1"/>
  <c r="V192" i="3"/>
  <c r="X192" i="3" s="1"/>
  <c r="T192" i="3"/>
  <c r="S192" i="3"/>
  <c r="R192" i="3"/>
  <c r="N192" i="3" s="1"/>
  <c r="O192" i="3"/>
  <c r="K192" i="3"/>
  <c r="BW191" i="3"/>
  <c r="BY191" i="3" s="1"/>
  <c r="BV191" i="3"/>
  <c r="BX191" i="3" s="1"/>
  <c r="BT191" i="3"/>
  <c r="BS191" i="3"/>
  <c r="BR191" i="3"/>
  <c r="BO191" i="3"/>
  <c r="BQ191" i="3" s="1"/>
  <c r="BN191" i="3"/>
  <c r="BP191" i="3" s="1"/>
  <c r="BK191" i="3"/>
  <c r="BJ191" i="3"/>
  <c r="BL191" i="3" s="1"/>
  <c r="BG191" i="3"/>
  <c r="BI191" i="3" s="1"/>
  <c r="BF191" i="3"/>
  <c r="BH191" i="3" s="1"/>
  <c r="BD191" i="3"/>
  <c r="BC191" i="3"/>
  <c r="BB191" i="3"/>
  <c r="AY191" i="3"/>
  <c r="BA191" i="3" s="1"/>
  <c r="AX191" i="3"/>
  <c r="AZ191" i="3" s="1"/>
  <c r="AU191" i="3"/>
  <c r="AT191" i="3"/>
  <c r="AV191" i="3" s="1"/>
  <c r="AQ191" i="3"/>
  <c r="AS191" i="3" s="1"/>
  <c r="AP191" i="3"/>
  <c r="AR191" i="3" s="1"/>
  <c r="AN191" i="3"/>
  <c r="AM191" i="3"/>
  <c r="AL191" i="3"/>
  <c r="AI191" i="3"/>
  <c r="AK191" i="3" s="1"/>
  <c r="AH191" i="3"/>
  <c r="AJ191" i="3" s="1"/>
  <c r="AE191" i="3"/>
  <c r="AD191" i="3"/>
  <c r="AF191" i="3" s="1"/>
  <c r="AA191" i="3"/>
  <c r="AC191" i="3" s="1"/>
  <c r="Z191" i="3"/>
  <c r="AB191" i="3" s="1"/>
  <c r="X191" i="3"/>
  <c r="W191" i="3"/>
  <c r="V191" i="3"/>
  <c r="S191" i="3"/>
  <c r="U191" i="3" s="1"/>
  <c r="R191" i="3"/>
  <c r="T191" i="3" s="1"/>
  <c r="O191" i="3"/>
  <c r="N191" i="3"/>
  <c r="J191" i="3" s="1"/>
  <c r="L191" i="3" s="1"/>
  <c r="K191" i="3"/>
  <c r="BX189" i="3"/>
  <c r="BW189" i="3"/>
  <c r="BV189" i="3"/>
  <c r="BS189" i="3"/>
  <c r="BU189" i="3" s="1"/>
  <c r="BR189" i="3"/>
  <c r="BT189" i="3" s="1"/>
  <c r="BO189" i="3"/>
  <c r="BN189" i="3"/>
  <c r="BJ189" i="3" s="1"/>
  <c r="BL189" i="3" s="1"/>
  <c r="BK189" i="3"/>
  <c r="BH189" i="3"/>
  <c r="BG189" i="3"/>
  <c r="BF189" i="3"/>
  <c r="BC189" i="3"/>
  <c r="BE189" i="3" s="1"/>
  <c r="BB189" i="3"/>
  <c r="BD189" i="3" s="1"/>
  <c r="AY189" i="3"/>
  <c r="AX189" i="3"/>
  <c r="AT189" i="3" s="1"/>
  <c r="AV189" i="3" s="1"/>
  <c r="AU189" i="3"/>
  <c r="AR189" i="3"/>
  <c r="AQ189" i="3"/>
  <c r="AP189" i="3"/>
  <c r="AM189" i="3"/>
  <c r="AO189" i="3" s="1"/>
  <c r="AL189" i="3"/>
  <c r="AN189" i="3" s="1"/>
  <c r="AI189" i="3"/>
  <c r="AH189" i="3"/>
  <c r="AD189" i="3" s="1"/>
  <c r="AF189" i="3" s="1"/>
  <c r="AE189" i="3"/>
  <c r="AB189" i="3"/>
  <c r="AA189" i="3"/>
  <c r="Z189" i="3"/>
  <c r="W189" i="3"/>
  <c r="Y189" i="3" s="1"/>
  <c r="V189" i="3"/>
  <c r="X189" i="3" s="1"/>
  <c r="S189" i="3"/>
  <c r="R189" i="3"/>
  <c r="N189" i="3" s="1"/>
  <c r="O189" i="3"/>
  <c r="K189" i="3"/>
  <c r="BW188" i="3"/>
  <c r="BY188" i="3" s="1"/>
  <c r="BV188" i="3"/>
  <c r="BX188" i="3" s="1"/>
  <c r="BS188" i="3"/>
  <c r="BR188" i="3"/>
  <c r="BT188" i="3" s="1"/>
  <c r="BO188" i="3"/>
  <c r="BQ188" i="3" s="1"/>
  <c r="BN188" i="3"/>
  <c r="BP188" i="3" s="1"/>
  <c r="BK188" i="3"/>
  <c r="BG188" i="3"/>
  <c r="BI188" i="3" s="1"/>
  <c r="BF188" i="3"/>
  <c r="BH188" i="3" s="1"/>
  <c r="BC188" i="3"/>
  <c r="BB188" i="3"/>
  <c r="BD188" i="3" s="1"/>
  <c r="AY188" i="3"/>
  <c r="BA188" i="3" s="1"/>
  <c r="AX188" i="3"/>
  <c r="AZ188" i="3" s="1"/>
  <c r="AU188" i="3"/>
  <c r="AQ188" i="3"/>
  <c r="AS188" i="3" s="1"/>
  <c r="AP188" i="3"/>
  <c r="AR188" i="3" s="1"/>
  <c r="AM188" i="3"/>
  <c r="AL188" i="3"/>
  <c r="AN188" i="3" s="1"/>
  <c r="AI188" i="3"/>
  <c r="AK188" i="3" s="1"/>
  <c r="AH188" i="3"/>
  <c r="AJ188" i="3" s="1"/>
  <c r="AE188" i="3"/>
  <c r="AA188" i="3"/>
  <c r="AC188" i="3" s="1"/>
  <c r="Z188" i="3"/>
  <c r="AB188" i="3" s="1"/>
  <c r="W188" i="3"/>
  <c r="V188" i="3"/>
  <c r="X188" i="3" s="1"/>
  <c r="S188" i="3"/>
  <c r="U188" i="3" s="1"/>
  <c r="R188" i="3"/>
  <c r="T188" i="3" s="1"/>
  <c r="O188" i="3"/>
  <c r="K188" i="3"/>
  <c r="BW187" i="3"/>
  <c r="BV187" i="3"/>
  <c r="BX187" i="3" s="1"/>
  <c r="BS187" i="3"/>
  <c r="BU187" i="3" s="1"/>
  <c r="BR187" i="3"/>
  <c r="BT187" i="3" s="1"/>
  <c r="BP187" i="3"/>
  <c r="BO187" i="3"/>
  <c r="BN187" i="3"/>
  <c r="BJ187" i="3" s="1"/>
  <c r="BL187" i="3" s="1"/>
  <c r="BK187" i="3"/>
  <c r="BG187" i="3"/>
  <c r="BF187" i="3"/>
  <c r="BH187" i="3" s="1"/>
  <c r="BC187" i="3"/>
  <c r="BE187" i="3" s="1"/>
  <c r="BB187" i="3"/>
  <c r="BD187" i="3" s="1"/>
  <c r="AZ187" i="3"/>
  <c r="AY187" i="3"/>
  <c r="AX187" i="3"/>
  <c r="AT187" i="3" s="1"/>
  <c r="AV187" i="3" s="1"/>
  <c r="AU187" i="3"/>
  <c r="AQ187" i="3"/>
  <c r="AP187" i="3"/>
  <c r="AR187" i="3" s="1"/>
  <c r="AM187" i="3"/>
  <c r="AO187" i="3" s="1"/>
  <c r="AL187" i="3"/>
  <c r="AN187" i="3" s="1"/>
  <c r="AJ187" i="3"/>
  <c r="AI187" i="3"/>
  <c r="AH187" i="3"/>
  <c r="AD187" i="3" s="1"/>
  <c r="AF187" i="3" s="1"/>
  <c r="AE187" i="3"/>
  <c r="AA187" i="3"/>
  <c r="Z187" i="3"/>
  <c r="AB187" i="3" s="1"/>
  <c r="W187" i="3"/>
  <c r="Y187" i="3" s="1"/>
  <c r="V187" i="3"/>
  <c r="X187" i="3" s="1"/>
  <c r="T187" i="3"/>
  <c r="S187" i="3"/>
  <c r="R187" i="3"/>
  <c r="N187" i="3" s="1"/>
  <c r="O187" i="3"/>
  <c r="K187" i="3"/>
  <c r="BW186" i="3"/>
  <c r="BY186" i="3" s="1"/>
  <c r="BV186" i="3"/>
  <c r="BX186" i="3" s="1"/>
  <c r="BT186" i="3"/>
  <c r="BS186" i="3"/>
  <c r="BR186" i="3"/>
  <c r="BP186" i="3"/>
  <c r="BO186" i="3"/>
  <c r="BQ186" i="3" s="1"/>
  <c r="BN186" i="3"/>
  <c r="BK186" i="3"/>
  <c r="BJ186" i="3"/>
  <c r="BL186" i="3" s="1"/>
  <c r="BG186" i="3"/>
  <c r="BI186" i="3" s="1"/>
  <c r="BF186" i="3"/>
  <c r="BH186" i="3" s="1"/>
  <c r="BD186" i="3"/>
  <c r="BC186" i="3"/>
  <c r="BB186" i="3"/>
  <c r="AZ186" i="3"/>
  <c r="AY186" i="3"/>
  <c r="BA186" i="3" s="1"/>
  <c r="AX186" i="3"/>
  <c r="AU186" i="3"/>
  <c r="AT186" i="3"/>
  <c r="AV186" i="3" s="1"/>
  <c r="AQ186" i="3"/>
  <c r="AS186" i="3" s="1"/>
  <c r="AP186" i="3"/>
  <c r="AR186" i="3" s="1"/>
  <c r="AN186" i="3"/>
  <c r="AM186" i="3"/>
  <c r="AL186" i="3"/>
  <c r="AJ186" i="3"/>
  <c r="AI186" i="3"/>
  <c r="AK186" i="3" s="1"/>
  <c r="AH186" i="3"/>
  <c r="AE186" i="3"/>
  <c r="AD186" i="3"/>
  <c r="AF186" i="3" s="1"/>
  <c r="AA186" i="3"/>
  <c r="AC186" i="3" s="1"/>
  <c r="Z186" i="3"/>
  <c r="AB186" i="3" s="1"/>
  <c r="X186" i="3"/>
  <c r="W186" i="3"/>
  <c r="V186" i="3"/>
  <c r="T186" i="3"/>
  <c r="S186" i="3"/>
  <c r="U186" i="3" s="1"/>
  <c r="R186" i="3"/>
  <c r="O186" i="3"/>
  <c r="N186" i="3"/>
  <c r="J186" i="3" s="1"/>
  <c r="L186" i="3" s="1"/>
  <c r="K186" i="3"/>
  <c r="BX185" i="3"/>
  <c r="BW185" i="3"/>
  <c r="BV185" i="3"/>
  <c r="BT185" i="3"/>
  <c r="BS185" i="3"/>
  <c r="BU185" i="3" s="1"/>
  <c r="BR185" i="3"/>
  <c r="BO185" i="3"/>
  <c r="BN185" i="3"/>
  <c r="BJ185" i="3" s="1"/>
  <c r="BL185" i="3" s="1"/>
  <c r="BK185" i="3"/>
  <c r="BH185" i="3"/>
  <c r="BG185" i="3"/>
  <c r="BF185" i="3"/>
  <c r="BD185" i="3"/>
  <c r="BC185" i="3"/>
  <c r="BE185" i="3" s="1"/>
  <c r="BB185" i="3"/>
  <c r="AY185" i="3"/>
  <c r="AX185" i="3"/>
  <c r="AT185" i="3" s="1"/>
  <c r="AV185" i="3" s="1"/>
  <c r="AU185" i="3"/>
  <c r="AR185" i="3"/>
  <c r="AQ185" i="3"/>
  <c r="AP185" i="3"/>
  <c r="AN185" i="3"/>
  <c r="AM185" i="3"/>
  <c r="AO185" i="3" s="1"/>
  <c r="AL185" i="3"/>
  <c r="AI185" i="3"/>
  <c r="AH185" i="3"/>
  <c r="AD185" i="3" s="1"/>
  <c r="AF185" i="3" s="1"/>
  <c r="AE185" i="3"/>
  <c r="AB185" i="3"/>
  <c r="AA185" i="3"/>
  <c r="Z185" i="3"/>
  <c r="X185" i="3"/>
  <c r="W185" i="3"/>
  <c r="Y185" i="3" s="1"/>
  <c r="V185" i="3"/>
  <c r="S185" i="3"/>
  <c r="R185" i="3"/>
  <c r="N185" i="3" s="1"/>
  <c r="O185" i="3"/>
  <c r="K185" i="3"/>
  <c r="BW180" i="3"/>
  <c r="BY180" i="3" s="1"/>
  <c r="BV180" i="3"/>
  <c r="BX180" i="3" s="1"/>
  <c r="BS180" i="3"/>
  <c r="BR180" i="3"/>
  <c r="BT180" i="3" s="1"/>
  <c r="BP180" i="3"/>
  <c r="BO180" i="3"/>
  <c r="BQ180" i="3" s="1"/>
  <c r="BN180" i="3"/>
  <c r="BK180" i="3"/>
  <c r="BG180" i="3"/>
  <c r="BI180" i="3" s="1"/>
  <c r="BF180" i="3"/>
  <c r="BH180" i="3" s="1"/>
  <c r="BC180" i="3"/>
  <c r="BB180" i="3"/>
  <c r="BD180" i="3" s="1"/>
  <c r="AY180" i="3"/>
  <c r="BA180" i="3" s="1"/>
  <c r="AX180" i="3"/>
  <c r="AQ180" i="3"/>
  <c r="AS180" i="3" s="1"/>
  <c r="AP180" i="3"/>
  <c r="AM180" i="3"/>
  <c r="AL180" i="3"/>
  <c r="AN180" i="3" s="1"/>
  <c r="AI180" i="3"/>
  <c r="AK180" i="3" s="1"/>
  <c r="AH180" i="3"/>
  <c r="AA180" i="3"/>
  <c r="AC180" i="3" s="1"/>
  <c r="Z180" i="3"/>
  <c r="W180" i="3"/>
  <c r="V180" i="3"/>
  <c r="X180" i="3" s="1"/>
  <c r="S180" i="3"/>
  <c r="U180" i="3" s="1"/>
  <c r="R180" i="3"/>
  <c r="BW179" i="3"/>
  <c r="BV179" i="3"/>
  <c r="BX179" i="3" s="1"/>
  <c r="BS179" i="3"/>
  <c r="BU179" i="3" s="1"/>
  <c r="BR179" i="3"/>
  <c r="BP179" i="3"/>
  <c r="BO179" i="3"/>
  <c r="BN179" i="3"/>
  <c r="BJ179" i="3" s="1"/>
  <c r="BK179" i="3"/>
  <c r="BG179" i="3"/>
  <c r="BF179" i="3"/>
  <c r="BH179" i="3" s="1"/>
  <c r="BC179" i="3"/>
  <c r="BE179" i="3" s="1"/>
  <c r="BB179" i="3"/>
  <c r="AZ179" i="3"/>
  <c r="AY179" i="3"/>
  <c r="AX179" i="3"/>
  <c r="AT179" i="3" s="1"/>
  <c r="AU179" i="3"/>
  <c r="AQ179" i="3"/>
  <c r="AP179" i="3"/>
  <c r="AR179" i="3" s="1"/>
  <c r="AM179" i="3"/>
  <c r="AO179" i="3" s="1"/>
  <c r="AL179" i="3"/>
  <c r="AJ179" i="3"/>
  <c r="AI179" i="3"/>
  <c r="AH179" i="3"/>
  <c r="AD179" i="3" s="1"/>
  <c r="AE179" i="3"/>
  <c r="AA179" i="3"/>
  <c r="Z179" i="3"/>
  <c r="AB179" i="3" s="1"/>
  <c r="W179" i="3"/>
  <c r="Y179" i="3" s="1"/>
  <c r="V179" i="3"/>
  <c r="T179" i="3"/>
  <c r="S179" i="3"/>
  <c r="R179" i="3"/>
  <c r="N179" i="3" s="1"/>
  <c r="J179" i="3" s="1"/>
  <c r="O179" i="3"/>
  <c r="BW178" i="3"/>
  <c r="BY178" i="3" s="1"/>
  <c r="BV178" i="3"/>
  <c r="BT178" i="3"/>
  <c r="BS178" i="3"/>
  <c r="BR178" i="3"/>
  <c r="BO178" i="3"/>
  <c r="BQ178" i="3" s="1"/>
  <c r="BN178" i="3"/>
  <c r="BJ178" i="3"/>
  <c r="BG178" i="3"/>
  <c r="BI178" i="3" s="1"/>
  <c r="BF178" i="3"/>
  <c r="BD178" i="3"/>
  <c r="BC178" i="3"/>
  <c r="BB178" i="3"/>
  <c r="AY178" i="3"/>
  <c r="BA178" i="3" s="1"/>
  <c r="AX178" i="3"/>
  <c r="AT178" i="3"/>
  <c r="AQ178" i="3"/>
  <c r="AS178" i="3" s="1"/>
  <c r="AP178" i="3"/>
  <c r="AN178" i="3"/>
  <c r="AM178" i="3"/>
  <c r="AL178" i="3"/>
  <c r="AI178" i="3"/>
  <c r="AK178" i="3" s="1"/>
  <c r="AH178" i="3"/>
  <c r="AD178" i="3"/>
  <c r="AA178" i="3"/>
  <c r="AC178" i="3" s="1"/>
  <c r="Z178" i="3"/>
  <c r="X178" i="3"/>
  <c r="W178" i="3"/>
  <c r="V178" i="3"/>
  <c r="S178" i="3"/>
  <c r="U178" i="3" s="1"/>
  <c r="R178" i="3"/>
  <c r="N178" i="3"/>
  <c r="J178" i="3" s="1"/>
  <c r="BX177" i="3"/>
  <c r="BW177" i="3"/>
  <c r="BV177" i="3"/>
  <c r="BS177" i="3"/>
  <c r="BU177" i="3" s="1"/>
  <c r="BR177" i="3"/>
  <c r="BO177" i="3"/>
  <c r="BN177" i="3"/>
  <c r="BJ177" i="3" s="1"/>
  <c r="BH177" i="3"/>
  <c r="BG177" i="3"/>
  <c r="BF177" i="3"/>
  <c r="BC177" i="3"/>
  <c r="BE177" i="3" s="1"/>
  <c r="BB177" i="3"/>
  <c r="AY177" i="3"/>
  <c r="AX177" i="3"/>
  <c r="AT177" i="3" s="1"/>
  <c r="AR177" i="3"/>
  <c r="AQ177" i="3"/>
  <c r="AP177" i="3"/>
  <c r="AM177" i="3"/>
  <c r="AO177" i="3" s="1"/>
  <c r="AL177" i="3"/>
  <c r="AI177" i="3"/>
  <c r="AH177" i="3"/>
  <c r="AD177" i="3" s="1"/>
  <c r="AB177" i="3"/>
  <c r="AA177" i="3"/>
  <c r="Z177" i="3"/>
  <c r="W177" i="3"/>
  <c r="Y177" i="3" s="1"/>
  <c r="V177" i="3"/>
  <c r="S177" i="3"/>
  <c r="R177" i="3"/>
  <c r="N177" i="3" s="1"/>
  <c r="BW176" i="3"/>
  <c r="BY176" i="3" s="1"/>
  <c r="BV176" i="3"/>
  <c r="BS176" i="3"/>
  <c r="BR176" i="3"/>
  <c r="BT176" i="3" s="1"/>
  <c r="BO176" i="3"/>
  <c r="BQ176" i="3" s="1"/>
  <c r="BN176" i="3"/>
  <c r="BG176" i="3"/>
  <c r="BI176" i="3" s="1"/>
  <c r="BF176" i="3"/>
  <c r="BC176" i="3"/>
  <c r="BB176" i="3"/>
  <c r="BD176" i="3" s="1"/>
  <c r="AY176" i="3"/>
  <c r="BA176" i="3" s="1"/>
  <c r="AX176" i="3"/>
  <c r="AQ176" i="3"/>
  <c r="AS176" i="3" s="1"/>
  <c r="AP176" i="3"/>
  <c r="AM176" i="3"/>
  <c r="AL176" i="3"/>
  <c r="AN176" i="3" s="1"/>
  <c r="AI176" i="3"/>
  <c r="AK176" i="3" s="1"/>
  <c r="AH176" i="3"/>
  <c r="AA176" i="3"/>
  <c r="AC176" i="3" s="1"/>
  <c r="Z176" i="3"/>
  <c r="W176" i="3"/>
  <c r="V176" i="3"/>
  <c r="X176" i="3" s="1"/>
  <c r="S176" i="3"/>
  <c r="U176" i="3" s="1"/>
  <c r="R176" i="3"/>
  <c r="BW175" i="3"/>
  <c r="BV175" i="3"/>
  <c r="BX175" i="3" s="1"/>
  <c r="BS175" i="3"/>
  <c r="BU175" i="3" s="1"/>
  <c r="BR175" i="3"/>
  <c r="BP175" i="3"/>
  <c r="BO175" i="3"/>
  <c r="BN175" i="3"/>
  <c r="BJ175" i="3" s="1"/>
  <c r="BK175" i="3"/>
  <c r="BG175" i="3"/>
  <c r="BF175" i="3"/>
  <c r="BH175" i="3" s="1"/>
  <c r="BC175" i="3"/>
  <c r="BE175" i="3" s="1"/>
  <c r="BB175" i="3"/>
  <c r="AZ175" i="3"/>
  <c r="AY175" i="3"/>
  <c r="AX175" i="3"/>
  <c r="AT175" i="3" s="1"/>
  <c r="AU175" i="3"/>
  <c r="AQ175" i="3"/>
  <c r="AP175" i="3"/>
  <c r="AR175" i="3" s="1"/>
  <c r="AM175" i="3"/>
  <c r="AO175" i="3" s="1"/>
  <c r="AL175" i="3"/>
  <c r="AJ175" i="3"/>
  <c r="AI175" i="3"/>
  <c r="AH175" i="3"/>
  <c r="AD175" i="3" s="1"/>
  <c r="AE175" i="3"/>
  <c r="AA175" i="3"/>
  <c r="Z175" i="3"/>
  <c r="AB175" i="3" s="1"/>
  <c r="W175" i="3"/>
  <c r="Y175" i="3" s="1"/>
  <c r="V175" i="3"/>
  <c r="T175" i="3"/>
  <c r="S175" i="3"/>
  <c r="R175" i="3"/>
  <c r="N175" i="3" s="1"/>
  <c r="J175" i="3" s="1"/>
  <c r="O175" i="3"/>
  <c r="BW174" i="3"/>
  <c r="BY174" i="3" s="1"/>
  <c r="BV174" i="3"/>
  <c r="BT174" i="3"/>
  <c r="BS174" i="3"/>
  <c r="BR174" i="3"/>
  <c r="BO174" i="3"/>
  <c r="BQ174" i="3" s="1"/>
  <c r="BN174" i="3"/>
  <c r="BJ174" i="3"/>
  <c r="BG174" i="3"/>
  <c r="BI174" i="3" s="1"/>
  <c r="BF174" i="3"/>
  <c r="BD174" i="3"/>
  <c r="BC174" i="3"/>
  <c r="BB174" i="3"/>
  <c r="AY174" i="3"/>
  <c r="BA174" i="3" s="1"/>
  <c r="AX174" i="3"/>
  <c r="AT174" i="3"/>
  <c r="AQ174" i="3"/>
  <c r="AS174" i="3" s="1"/>
  <c r="AP174" i="3"/>
  <c r="AN174" i="3"/>
  <c r="AM174" i="3"/>
  <c r="AL174" i="3"/>
  <c r="AI174" i="3"/>
  <c r="AK174" i="3" s="1"/>
  <c r="AH174" i="3"/>
  <c r="AD174" i="3"/>
  <c r="AA174" i="3"/>
  <c r="AC174" i="3" s="1"/>
  <c r="Z174" i="3"/>
  <c r="X174" i="3"/>
  <c r="W174" i="3"/>
  <c r="V174" i="3"/>
  <c r="S174" i="3"/>
  <c r="U174" i="3" s="1"/>
  <c r="R174" i="3"/>
  <c r="N174" i="3"/>
  <c r="J174" i="3" s="1"/>
  <c r="BX173" i="3"/>
  <c r="BW173" i="3"/>
  <c r="BV173" i="3"/>
  <c r="BS173" i="3"/>
  <c r="BU173" i="3" s="1"/>
  <c r="BR173" i="3"/>
  <c r="BO173" i="3"/>
  <c r="BN173" i="3"/>
  <c r="BJ173" i="3" s="1"/>
  <c r="BH173" i="3"/>
  <c r="BG173" i="3"/>
  <c r="BF173" i="3"/>
  <c r="BC173" i="3"/>
  <c r="BE173" i="3" s="1"/>
  <c r="BB173" i="3"/>
  <c r="AY173" i="3"/>
  <c r="AX173" i="3"/>
  <c r="AT173" i="3" s="1"/>
  <c r="AR173" i="3"/>
  <c r="AQ173" i="3"/>
  <c r="AP173" i="3"/>
  <c r="AM173" i="3"/>
  <c r="AO173" i="3" s="1"/>
  <c r="AL173" i="3"/>
  <c r="AI173" i="3"/>
  <c r="AH173" i="3"/>
  <c r="AD173" i="3" s="1"/>
  <c r="AB173" i="3"/>
  <c r="AA173" i="3"/>
  <c r="Z173" i="3"/>
  <c r="W173" i="3"/>
  <c r="Y173" i="3" s="1"/>
  <c r="V173" i="3"/>
  <c r="S173" i="3"/>
  <c r="R173" i="3"/>
  <c r="N173" i="3" s="1"/>
  <c r="J173" i="3" s="1"/>
  <c r="BW172" i="3"/>
  <c r="BY172" i="3" s="1"/>
  <c r="BV172" i="3"/>
  <c r="BS172" i="3"/>
  <c r="BR172" i="3"/>
  <c r="BT172" i="3" s="1"/>
  <c r="BO172" i="3"/>
  <c r="BQ172" i="3" s="1"/>
  <c r="BN172" i="3"/>
  <c r="BG172" i="3"/>
  <c r="BI172" i="3" s="1"/>
  <c r="BF172" i="3"/>
  <c r="BC172" i="3"/>
  <c r="BB172" i="3"/>
  <c r="BD172" i="3" s="1"/>
  <c r="AY172" i="3"/>
  <c r="BA172" i="3" s="1"/>
  <c r="AX172" i="3"/>
  <c r="AQ172" i="3"/>
  <c r="AS172" i="3" s="1"/>
  <c r="AP172" i="3"/>
  <c r="AM172" i="3"/>
  <c r="AL172" i="3"/>
  <c r="AN172" i="3" s="1"/>
  <c r="AI172" i="3"/>
  <c r="AK172" i="3" s="1"/>
  <c r="AH172" i="3"/>
  <c r="AA172" i="3"/>
  <c r="AC172" i="3" s="1"/>
  <c r="Z172" i="3"/>
  <c r="W172" i="3"/>
  <c r="V172" i="3"/>
  <c r="X172" i="3" s="1"/>
  <c r="S172" i="3"/>
  <c r="U172" i="3" s="1"/>
  <c r="R172" i="3"/>
  <c r="BW171" i="3"/>
  <c r="BV171" i="3"/>
  <c r="BX171" i="3" s="1"/>
  <c r="BS171" i="3"/>
  <c r="BU171" i="3" s="1"/>
  <c r="BR171" i="3"/>
  <c r="BP171" i="3"/>
  <c r="BO171" i="3"/>
  <c r="BN171" i="3"/>
  <c r="BJ171" i="3" s="1"/>
  <c r="BK171" i="3"/>
  <c r="BG171" i="3"/>
  <c r="BF171" i="3"/>
  <c r="BH171" i="3" s="1"/>
  <c r="BC171" i="3"/>
  <c r="BE171" i="3" s="1"/>
  <c r="BB171" i="3"/>
  <c r="AZ171" i="3"/>
  <c r="AY171" i="3"/>
  <c r="AX171" i="3"/>
  <c r="AT171" i="3" s="1"/>
  <c r="AU171" i="3"/>
  <c r="AQ171" i="3"/>
  <c r="AP171" i="3"/>
  <c r="AR171" i="3" s="1"/>
  <c r="AM171" i="3"/>
  <c r="AO171" i="3" s="1"/>
  <c r="AL171" i="3"/>
  <c r="AJ171" i="3"/>
  <c r="AI171" i="3"/>
  <c r="AH171" i="3"/>
  <c r="AD171" i="3" s="1"/>
  <c r="AE171" i="3"/>
  <c r="AA171" i="3"/>
  <c r="Z171" i="3"/>
  <c r="AB171" i="3" s="1"/>
  <c r="W171" i="3"/>
  <c r="Y171" i="3" s="1"/>
  <c r="V171" i="3"/>
  <c r="T171" i="3"/>
  <c r="S171" i="3"/>
  <c r="R171" i="3"/>
  <c r="N171" i="3" s="1"/>
  <c r="J171" i="3" s="1"/>
  <c r="O171" i="3"/>
  <c r="BW170" i="3"/>
  <c r="BY170" i="3" s="1"/>
  <c r="BV170" i="3"/>
  <c r="BT170" i="3"/>
  <c r="BS170" i="3"/>
  <c r="BR170" i="3"/>
  <c r="BO170" i="3"/>
  <c r="BQ170" i="3" s="1"/>
  <c r="BN170" i="3"/>
  <c r="BJ170" i="3"/>
  <c r="BG170" i="3"/>
  <c r="BI170" i="3" s="1"/>
  <c r="BF170" i="3"/>
  <c r="BD170" i="3"/>
  <c r="BC170" i="3"/>
  <c r="BB170" i="3"/>
  <c r="AY170" i="3"/>
  <c r="BA170" i="3" s="1"/>
  <c r="AX170" i="3"/>
  <c r="AT170" i="3"/>
  <c r="AQ170" i="3"/>
  <c r="AS170" i="3" s="1"/>
  <c r="AP170" i="3"/>
  <c r="AN170" i="3"/>
  <c r="AM170" i="3"/>
  <c r="AL170" i="3"/>
  <c r="AI170" i="3"/>
  <c r="AK170" i="3" s="1"/>
  <c r="AH170" i="3"/>
  <c r="AD170" i="3"/>
  <c r="AA170" i="3"/>
  <c r="AC170" i="3" s="1"/>
  <c r="Z170" i="3"/>
  <c r="X170" i="3"/>
  <c r="W170" i="3"/>
  <c r="V170" i="3"/>
  <c r="S170" i="3"/>
  <c r="U170" i="3" s="1"/>
  <c r="R170" i="3"/>
  <c r="N170" i="3"/>
  <c r="J170" i="3" s="1"/>
  <c r="BX169" i="3"/>
  <c r="BW169" i="3"/>
  <c r="BV169" i="3"/>
  <c r="BS169" i="3"/>
  <c r="BU169" i="3" s="1"/>
  <c r="BR169" i="3"/>
  <c r="BO169" i="3"/>
  <c r="BN169" i="3"/>
  <c r="BJ169" i="3" s="1"/>
  <c r="BH169" i="3"/>
  <c r="BG169" i="3"/>
  <c r="BF169" i="3"/>
  <c r="BC169" i="3"/>
  <c r="BE169" i="3" s="1"/>
  <c r="BB169" i="3"/>
  <c r="AY169" i="3"/>
  <c r="AX169" i="3"/>
  <c r="AT169" i="3" s="1"/>
  <c r="AR169" i="3"/>
  <c r="AQ169" i="3"/>
  <c r="AP169" i="3"/>
  <c r="AM169" i="3"/>
  <c r="AO169" i="3" s="1"/>
  <c r="AL169" i="3"/>
  <c r="AI169" i="3"/>
  <c r="AH169" i="3"/>
  <c r="AD169" i="3" s="1"/>
  <c r="AB169" i="3"/>
  <c r="AA169" i="3"/>
  <c r="Z169" i="3"/>
  <c r="W169" i="3"/>
  <c r="Y169" i="3" s="1"/>
  <c r="V169" i="3"/>
  <c r="S169" i="3"/>
  <c r="R169" i="3"/>
  <c r="N169" i="3" s="1"/>
  <c r="J169" i="3" s="1"/>
  <c r="BW168" i="3"/>
  <c r="BY168" i="3" s="1"/>
  <c r="BV168" i="3"/>
  <c r="BS168" i="3"/>
  <c r="BR168" i="3"/>
  <c r="BT168" i="3" s="1"/>
  <c r="BO168" i="3"/>
  <c r="BQ168" i="3" s="1"/>
  <c r="BN168" i="3"/>
  <c r="BG168" i="3"/>
  <c r="BI168" i="3" s="1"/>
  <c r="BF168" i="3"/>
  <c r="BC168" i="3"/>
  <c r="BB168" i="3"/>
  <c r="BD168" i="3" s="1"/>
  <c r="AY168" i="3"/>
  <c r="BA168" i="3" s="1"/>
  <c r="AX168" i="3"/>
  <c r="AQ168" i="3"/>
  <c r="AS168" i="3" s="1"/>
  <c r="AP168" i="3"/>
  <c r="AM168" i="3"/>
  <c r="AL168" i="3"/>
  <c r="AN168" i="3" s="1"/>
  <c r="AI168" i="3"/>
  <c r="AK168" i="3" s="1"/>
  <c r="AH168" i="3"/>
  <c r="AA168" i="3"/>
  <c r="AC168" i="3" s="1"/>
  <c r="Z168" i="3"/>
  <c r="W168" i="3"/>
  <c r="V168" i="3"/>
  <c r="X168" i="3" s="1"/>
  <c r="S168" i="3"/>
  <c r="U168" i="3" s="1"/>
  <c r="R168" i="3"/>
  <c r="BW167" i="3"/>
  <c r="BV167" i="3"/>
  <c r="BX167" i="3" s="1"/>
  <c r="BS167" i="3"/>
  <c r="BU167" i="3" s="1"/>
  <c r="BR167" i="3"/>
  <c r="BP167" i="3"/>
  <c r="BO167" i="3"/>
  <c r="BN167" i="3"/>
  <c r="BJ167" i="3" s="1"/>
  <c r="BK167" i="3"/>
  <c r="BG167" i="3"/>
  <c r="BF167" i="3"/>
  <c r="BH167" i="3" s="1"/>
  <c r="BC167" i="3"/>
  <c r="BE167" i="3" s="1"/>
  <c r="BB167" i="3"/>
  <c r="AZ167" i="3"/>
  <c r="AY167" i="3"/>
  <c r="AX167" i="3"/>
  <c r="AT167" i="3" s="1"/>
  <c r="AU167" i="3"/>
  <c r="AQ167" i="3"/>
  <c r="AP167" i="3"/>
  <c r="AR167" i="3" s="1"/>
  <c r="AM167" i="3"/>
  <c r="AO167" i="3" s="1"/>
  <c r="AL167" i="3"/>
  <c r="AJ167" i="3"/>
  <c r="AI167" i="3"/>
  <c r="AH167" i="3"/>
  <c r="AD167" i="3" s="1"/>
  <c r="AE167" i="3"/>
  <c r="AA167" i="3"/>
  <c r="Z167" i="3"/>
  <c r="AB167" i="3" s="1"/>
  <c r="W167" i="3"/>
  <c r="Y167" i="3" s="1"/>
  <c r="V167" i="3"/>
  <c r="T167" i="3"/>
  <c r="S167" i="3"/>
  <c r="R167" i="3"/>
  <c r="N167" i="3" s="1"/>
  <c r="J167" i="3" s="1"/>
  <c r="O167" i="3"/>
  <c r="BW166" i="3"/>
  <c r="BY166" i="3" s="1"/>
  <c r="BV166" i="3"/>
  <c r="BT166" i="3"/>
  <c r="BS166" i="3"/>
  <c r="BR166" i="3"/>
  <c r="BO166" i="3"/>
  <c r="BQ166" i="3" s="1"/>
  <c r="BN166" i="3"/>
  <c r="BJ166" i="3"/>
  <c r="BG166" i="3"/>
  <c r="BI166" i="3" s="1"/>
  <c r="BF166" i="3"/>
  <c r="BD166" i="3"/>
  <c r="BC166" i="3"/>
  <c r="BB166" i="3"/>
  <c r="AY166" i="3"/>
  <c r="BA166" i="3" s="1"/>
  <c r="AX166" i="3"/>
  <c r="AT166" i="3"/>
  <c r="AQ166" i="3"/>
  <c r="AS166" i="3" s="1"/>
  <c r="AP166" i="3"/>
  <c r="AN166" i="3"/>
  <c r="AM166" i="3"/>
  <c r="AL166" i="3"/>
  <c r="AI166" i="3"/>
  <c r="AK166" i="3" s="1"/>
  <c r="AH166" i="3"/>
  <c r="AD166" i="3"/>
  <c r="AA166" i="3"/>
  <c r="AC166" i="3" s="1"/>
  <c r="Z166" i="3"/>
  <c r="X166" i="3"/>
  <c r="W166" i="3"/>
  <c r="V166" i="3"/>
  <c r="S166" i="3"/>
  <c r="U166" i="3" s="1"/>
  <c r="R166" i="3"/>
  <c r="N166" i="3"/>
  <c r="J166" i="3" s="1"/>
  <c r="BX165" i="3"/>
  <c r="BW165" i="3"/>
  <c r="BV165" i="3"/>
  <c r="BS165" i="3"/>
  <c r="BU165" i="3" s="1"/>
  <c r="BR165" i="3"/>
  <c r="BO165" i="3"/>
  <c r="BN165" i="3"/>
  <c r="BJ165" i="3" s="1"/>
  <c r="BH165" i="3"/>
  <c r="BG165" i="3"/>
  <c r="BF165" i="3"/>
  <c r="BC165" i="3"/>
  <c r="BE165" i="3" s="1"/>
  <c r="BB165" i="3"/>
  <c r="AY165" i="3"/>
  <c r="AX165" i="3"/>
  <c r="AT165" i="3" s="1"/>
  <c r="AR165" i="3"/>
  <c r="AQ165" i="3"/>
  <c r="AP165" i="3"/>
  <c r="AM165" i="3"/>
  <c r="AO165" i="3" s="1"/>
  <c r="AL165" i="3"/>
  <c r="AI165" i="3"/>
  <c r="AH165" i="3"/>
  <c r="AD165" i="3" s="1"/>
  <c r="AB165" i="3"/>
  <c r="AA165" i="3"/>
  <c r="Z165" i="3"/>
  <c r="W165" i="3"/>
  <c r="Y165" i="3" s="1"/>
  <c r="V165" i="3"/>
  <c r="S165" i="3"/>
  <c r="R165" i="3"/>
  <c r="N165" i="3" s="1"/>
  <c r="J165" i="3" s="1"/>
  <c r="BW164" i="3"/>
  <c r="BY164" i="3" s="1"/>
  <c r="BV164" i="3"/>
  <c r="BS164" i="3"/>
  <c r="BR164" i="3"/>
  <c r="BT164" i="3" s="1"/>
  <c r="BO164" i="3"/>
  <c r="BQ164" i="3" s="1"/>
  <c r="BN164" i="3"/>
  <c r="BG164" i="3"/>
  <c r="BI164" i="3" s="1"/>
  <c r="BF164" i="3"/>
  <c r="BC164" i="3"/>
  <c r="BB164" i="3"/>
  <c r="BD164" i="3" s="1"/>
  <c r="AY164" i="3"/>
  <c r="BA164" i="3" s="1"/>
  <c r="AX164" i="3"/>
  <c r="AQ164" i="3"/>
  <c r="AS164" i="3" s="1"/>
  <c r="AP164" i="3"/>
  <c r="AM164" i="3"/>
  <c r="AL164" i="3"/>
  <c r="AN164" i="3" s="1"/>
  <c r="AI164" i="3"/>
  <c r="AK164" i="3" s="1"/>
  <c r="AH164" i="3"/>
  <c r="AA164" i="3"/>
  <c r="AC164" i="3" s="1"/>
  <c r="Z164" i="3"/>
  <c r="W164" i="3"/>
  <c r="V164" i="3"/>
  <c r="X164" i="3" s="1"/>
  <c r="S164" i="3"/>
  <c r="U164" i="3" s="1"/>
  <c r="R164" i="3"/>
  <c r="BW163" i="3"/>
  <c r="BV163" i="3"/>
  <c r="BX163" i="3" s="1"/>
  <c r="BS163" i="3"/>
  <c r="BU163" i="3" s="1"/>
  <c r="BR163" i="3"/>
  <c r="BP163" i="3"/>
  <c r="BO163" i="3"/>
  <c r="BN163" i="3"/>
  <c r="BJ163" i="3" s="1"/>
  <c r="BK163" i="3"/>
  <c r="BG163" i="3"/>
  <c r="BF163" i="3"/>
  <c r="BH163" i="3" s="1"/>
  <c r="BC163" i="3"/>
  <c r="BE163" i="3" s="1"/>
  <c r="BB163" i="3"/>
  <c r="AZ163" i="3"/>
  <c r="AY163" i="3"/>
  <c r="AX163" i="3"/>
  <c r="AT163" i="3" s="1"/>
  <c r="AU163" i="3"/>
  <c r="AQ163" i="3"/>
  <c r="AP163" i="3"/>
  <c r="AR163" i="3" s="1"/>
  <c r="AM163" i="3"/>
  <c r="AO163" i="3" s="1"/>
  <c r="AL163" i="3"/>
  <c r="AJ163" i="3"/>
  <c r="AI163" i="3"/>
  <c r="AH163" i="3"/>
  <c r="AD163" i="3" s="1"/>
  <c r="AE163" i="3"/>
  <c r="AA163" i="3"/>
  <c r="Z163" i="3"/>
  <c r="AB163" i="3" s="1"/>
  <c r="W163" i="3"/>
  <c r="Y163" i="3" s="1"/>
  <c r="V163" i="3"/>
  <c r="T163" i="3"/>
  <c r="S163" i="3"/>
  <c r="R163" i="3"/>
  <c r="N163" i="3" s="1"/>
  <c r="J163" i="3" s="1"/>
  <c r="O163" i="3"/>
  <c r="BW161" i="3"/>
  <c r="BY161" i="3" s="1"/>
  <c r="BV161" i="3"/>
  <c r="BT161" i="3"/>
  <c r="BS161" i="3"/>
  <c r="BR161" i="3"/>
  <c r="BO161" i="3"/>
  <c r="BQ161" i="3" s="1"/>
  <c r="BN161" i="3"/>
  <c r="BJ161" i="3"/>
  <c r="BG161" i="3"/>
  <c r="BI161" i="3" s="1"/>
  <c r="BF161" i="3"/>
  <c r="BD161" i="3"/>
  <c r="BC161" i="3"/>
  <c r="BB161" i="3"/>
  <c r="AY161" i="3"/>
  <c r="BA161" i="3" s="1"/>
  <c r="AX161" i="3"/>
  <c r="AT161" i="3"/>
  <c r="AQ161" i="3"/>
  <c r="AS161" i="3" s="1"/>
  <c r="AP161" i="3"/>
  <c r="AN161" i="3"/>
  <c r="AM161" i="3"/>
  <c r="AL161" i="3"/>
  <c r="AI161" i="3"/>
  <c r="AK161" i="3" s="1"/>
  <c r="AH161" i="3"/>
  <c r="AD161" i="3"/>
  <c r="AA161" i="3"/>
  <c r="AC161" i="3" s="1"/>
  <c r="Z161" i="3"/>
  <c r="X161" i="3"/>
  <c r="W161" i="3"/>
  <c r="V161" i="3"/>
  <c r="S161" i="3"/>
  <c r="U161" i="3" s="1"/>
  <c r="R161" i="3"/>
  <c r="N161" i="3"/>
  <c r="J161" i="3" s="1"/>
  <c r="BX158" i="3"/>
  <c r="BW158" i="3"/>
  <c r="BV158" i="3"/>
  <c r="BS158" i="3"/>
  <c r="BU158" i="3" s="1"/>
  <c r="BR158" i="3"/>
  <c r="BO158" i="3"/>
  <c r="BN158" i="3"/>
  <c r="BJ158" i="3" s="1"/>
  <c r="BH158" i="3"/>
  <c r="BG158" i="3"/>
  <c r="BF158" i="3"/>
  <c r="BC158" i="3"/>
  <c r="BE158" i="3" s="1"/>
  <c r="BB158" i="3"/>
  <c r="AY158" i="3"/>
  <c r="AX158" i="3"/>
  <c r="AT158" i="3" s="1"/>
  <c r="AR158" i="3"/>
  <c r="AQ158" i="3"/>
  <c r="AP158" i="3"/>
  <c r="AM158" i="3"/>
  <c r="AO158" i="3" s="1"/>
  <c r="AL158" i="3"/>
  <c r="AI158" i="3"/>
  <c r="AH158" i="3"/>
  <c r="AD158" i="3" s="1"/>
  <c r="AB158" i="3"/>
  <c r="AA158" i="3"/>
  <c r="Z158" i="3"/>
  <c r="W158" i="3"/>
  <c r="Y158" i="3" s="1"/>
  <c r="V158" i="3"/>
  <c r="S158" i="3"/>
  <c r="R158" i="3"/>
  <c r="N158" i="3" s="1"/>
  <c r="J158" i="3" s="1"/>
  <c r="BW157" i="3"/>
  <c r="BY157" i="3" s="1"/>
  <c r="BV157" i="3"/>
  <c r="BS157" i="3"/>
  <c r="BR157" i="3"/>
  <c r="BT157" i="3" s="1"/>
  <c r="BO157" i="3"/>
  <c r="BQ157" i="3" s="1"/>
  <c r="BN157" i="3"/>
  <c r="BG157" i="3"/>
  <c r="BI157" i="3" s="1"/>
  <c r="BF157" i="3"/>
  <c r="BC157" i="3"/>
  <c r="BB157" i="3"/>
  <c r="BD157" i="3" s="1"/>
  <c r="AY157" i="3"/>
  <c r="BA157" i="3" s="1"/>
  <c r="AX157" i="3"/>
  <c r="AQ157" i="3"/>
  <c r="AS157" i="3" s="1"/>
  <c r="AP157" i="3"/>
  <c r="AM157" i="3"/>
  <c r="AL157" i="3"/>
  <c r="AN157" i="3" s="1"/>
  <c r="AI157" i="3"/>
  <c r="AK157" i="3" s="1"/>
  <c r="AH157" i="3"/>
  <c r="AA157" i="3"/>
  <c r="AC157" i="3" s="1"/>
  <c r="Z157" i="3"/>
  <c r="W157" i="3"/>
  <c r="V157" i="3"/>
  <c r="X157" i="3" s="1"/>
  <c r="S157" i="3"/>
  <c r="U157" i="3" s="1"/>
  <c r="R157" i="3"/>
  <c r="BW156" i="3"/>
  <c r="BV156" i="3"/>
  <c r="BX156" i="3" s="1"/>
  <c r="BS156" i="3"/>
  <c r="BU156" i="3" s="1"/>
  <c r="BR156" i="3"/>
  <c r="BP156" i="3"/>
  <c r="BO156" i="3"/>
  <c r="BN156" i="3"/>
  <c r="BJ156" i="3" s="1"/>
  <c r="BK156" i="3"/>
  <c r="BG156" i="3"/>
  <c r="BF156" i="3"/>
  <c r="BH156" i="3" s="1"/>
  <c r="BC156" i="3"/>
  <c r="BE156" i="3" s="1"/>
  <c r="BB156" i="3"/>
  <c r="AZ156" i="3"/>
  <c r="AY156" i="3"/>
  <c r="AX156" i="3"/>
  <c r="AT156" i="3" s="1"/>
  <c r="AU156" i="3"/>
  <c r="AQ156" i="3"/>
  <c r="AP156" i="3"/>
  <c r="AR156" i="3" s="1"/>
  <c r="AM156" i="3"/>
  <c r="AO156" i="3" s="1"/>
  <c r="AL156" i="3"/>
  <c r="AJ156" i="3"/>
  <c r="AI156" i="3"/>
  <c r="AH156" i="3"/>
  <c r="AD156" i="3" s="1"/>
  <c r="AE156" i="3"/>
  <c r="AA156" i="3"/>
  <c r="Z156" i="3"/>
  <c r="AB156" i="3" s="1"/>
  <c r="W156" i="3"/>
  <c r="Y156" i="3" s="1"/>
  <c r="V156" i="3"/>
  <c r="T156" i="3"/>
  <c r="S156" i="3"/>
  <c r="R156" i="3"/>
  <c r="N156" i="3" s="1"/>
  <c r="J156" i="3" s="1"/>
  <c r="O156" i="3"/>
  <c r="BW155" i="3"/>
  <c r="BY155" i="3" s="1"/>
  <c r="BV155" i="3"/>
  <c r="BT155" i="3"/>
  <c r="BS155" i="3"/>
  <c r="BR155" i="3"/>
  <c r="BO155" i="3"/>
  <c r="BQ155" i="3" s="1"/>
  <c r="BN155" i="3"/>
  <c r="BJ155" i="3"/>
  <c r="BG155" i="3"/>
  <c r="BI155" i="3" s="1"/>
  <c r="BF155" i="3"/>
  <c r="BD155" i="3"/>
  <c r="BC155" i="3"/>
  <c r="BB155" i="3"/>
  <c r="AY155" i="3"/>
  <c r="BA155" i="3" s="1"/>
  <c r="AX155" i="3"/>
  <c r="AT155" i="3"/>
  <c r="AQ155" i="3"/>
  <c r="AS155" i="3" s="1"/>
  <c r="AP155" i="3"/>
  <c r="AN155" i="3"/>
  <c r="AM155" i="3"/>
  <c r="AL155" i="3"/>
  <c r="AI155" i="3"/>
  <c r="AK155" i="3" s="1"/>
  <c r="AH155" i="3"/>
  <c r="AD155" i="3"/>
  <c r="AA155" i="3"/>
  <c r="AC155" i="3" s="1"/>
  <c r="Z155" i="3"/>
  <c r="X155" i="3"/>
  <c r="W155" i="3"/>
  <c r="V155" i="3"/>
  <c r="S155" i="3"/>
  <c r="U155" i="3" s="1"/>
  <c r="R155" i="3"/>
  <c r="N155" i="3"/>
  <c r="J155" i="3" s="1"/>
  <c r="BX154" i="3"/>
  <c r="BW154" i="3"/>
  <c r="BV154" i="3"/>
  <c r="BS154" i="3"/>
  <c r="BU154" i="3" s="1"/>
  <c r="BR154" i="3"/>
  <c r="BO154" i="3"/>
  <c r="BN154" i="3"/>
  <c r="BJ154" i="3" s="1"/>
  <c r="BH154" i="3"/>
  <c r="BG154" i="3"/>
  <c r="BF154" i="3"/>
  <c r="BC154" i="3"/>
  <c r="BE154" i="3" s="1"/>
  <c r="BB154" i="3"/>
  <c r="AY154" i="3"/>
  <c r="AX154" i="3"/>
  <c r="AT154" i="3" s="1"/>
  <c r="AR154" i="3"/>
  <c r="AQ154" i="3"/>
  <c r="AP154" i="3"/>
  <c r="AM154" i="3"/>
  <c r="AO154" i="3" s="1"/>
  <c r="AL154" i="3"/>
  <c r="AI154" i="3"/>
  <c r="AH154" i="3"/>
  <c r="AD154" i="3" s="1"/>
  <c r="AB154" i="3"/>
  <c r="AA154" i="3"/>
  <c r="Z154" i="3"/>
  <c r="W154" i="3"/>
  <c r="Y154" i="3" s="1"/>
  <c r="V154" i="3"/>
  <c r="S154" i="3"/>
  <c r="R154" i="3"/>
  <c r="N154" i="3" s="1"/>
  <c r="J154" i="3" s="1"/>
  <c r="BW153" i="3"/>
  <c r="BY153" i="3" s="1"/>
  <c r="BV153" i="3"/>
  <c r="BS153" i="3"/>
  <c r="BR153" i="3"/>
  <c r="BT153" i="3" s="1"/>
  <c r="BO153" i="3"/>
  <c r="BQ153" i="3" s="1"/>
  <c r="BN153" i="3"/>
  <c r="BG153" i="3"/>
  <c r="BI153" i="3" s="1"/>
  <c r="BF153" i="3"/>
  <c r="BC153" i="3"/>
  <c r="BB153" i="3"/>
  <c r="BD153" i="3" s="1"/>
  <c r="AY153" i="3"/>
  <c r="BA153" i="3" s="1"/>
  <c r="AX153" i="3"/>
  <c r="AQ153" i="3"/>
  <c r="AS153" i="3" s="1"/>
  <c r="AP153" i="3"/>
  <c r="AM153" i="3"/>
  <c r="AL153" i="3"/>
  <c r="AN153" i="3" s="1"/>
  <c r="AI153" i="3"/>
  <c r="AK153" i="3" s="1"/>
  <c r="AH153" i="3"/>
  <c r="AA153" i="3"/>
  <c r="AC153" i="3" s="1"/>
  <c r="Z153" i="3"/>
  <c r="W153" i="3"/>
  <c r="V153" i="3"/>
  <c r="X153" i="3" s="1"/>
  <c r="S153" i="3"/>
  <c r="U153" i="3" s="1"/>
  <c r="R153" i="3"/>
  <c r="BW152" i="3"/>
  <c r="BV152" i="3"/>
  <c r="BX152" i="3" s="1"/>
  <c r="BS152" i="3"/>
  <c r="BU152" i="3" s="1"/>
  <c r="BR152" i="3"/>
  <c r="BP152" i="3"/>
  <c r="BO152" i="3"/>
  <c r="BN152" i="3"/>
  <c r="BJ152" i="3" s="1"/>
  <c r="BK152" i="3"/>
  <c r="BG152" i="3"/>
  <c r="BF152" i="3"/>
  <c r="BH152" i="3" s="1"/>
  <c r="BC152" i="3"/>
  <c r="BE152" i="3" s="1"/>
  <c r="BB152" i="3"/>
  <c r="AZ152" i="3"/>
  <c r="AY152" i="3"/>
  <c r="AX152" i="3"/>
  <c r="AT152" i="3" s="1"/>
  <c r="AU152" i="3"/>
  <c r="AQ152" i="3"/>
  <c r="AP152" i="3"/>
  <c r="AR152" i="3" s="1"/>
  <c r="AM152" i="3"/>
  <c r="AO152" i="3" s="1"/>
  <c r="AL152" i="3"/>
  <c r="AJ152" i="3"/>
  <c r="AI152" i="3"/>
  <c r="AH152" i="3"/>
  <c r="AD152" i="3" s="1"/>
  <c r="AE152" i="3"/>
  <c r="AA152" i="3"/>
  <c r="Z152" i="3"/>
  <c r="AB152" i="3" s="1"/>
  <c r="W152" i="3"/>
  <c r="Y152" i="3" s="1"/>
  <c r="V152" i="3"/>
  <c r="T152" i="3"/>
  <c r="S152" i="3"/>
  <c r="R152" i="3"/>
  <c r="N152" i="3" s="1"/>
  <c r="J152" i="3" s="1"/>
  <c r="O152" i="3"/>
  <c r="BW151" i="3"/>
  <c r="BY151" i="3" s="1"/>
  <c r="BV151" i="3"/>
  <c r="BT151" i="3"/>
  <c r="BS151" i="3"/>
  <c r="BR151" i="3"/>
  <c r="BO151" i="3"/>
  <c r="BQ151" i="3" s="1"/>
  <c r="BN151" i="3"/>
  <c r="BJ151" i="3"/>
  <c r="BG151" i="3"/>
  <c r="BI151" i="3" s="1"/>
  <c r="BF151" i="3"/>
  <c r="BD151" i="3"/>
  <c r="BC151" i="3"/>
  <c r="BB151" i="3"/>
  <c r="AY151" i="3"/>
  <c r="BA151" i="3" s="1"/>
  <c r="AX151" i="3"/>
  <c r="AT151" i="3"/>
  <c r="AQ151" i="3"/>
  <c r="AS151" i="3" s="1"/>
  <c r="AP151" i="3"/>
  <c r="AN151" i="3"/>
  <c r="AM151" i="3"/>
  <c r="AL151" i="3"/>
  <c r="AI151" i="3"/>
  <c r="AK151" i="3" s="1"/>
  <c r="AH151" i="3"/>
  <c r="AD151" i="3"/>
  <c r="AA151" i="3"/>
  <c r="AC151" i="3" s="1"/>
  <c r="Z151" i="3"/>
  <c r="X151" i="3"/>
  <c r="W151" i="3"/>
  <c r="V151" i="3"/>
  <c r="S151" i="3"/>
  <c r="U151" i="3" s="1"/>
  <c r="R151" i="3"/>
  <c r="N151" i="3"/>
  <c r="J151" i="3" s="1"/>
  <c r="BX147" i="3"/>
  <c r="BW147" i="3"/>
  <c r="BV147" i="3"/>
  <c r="BS147" i="3"/>
  <c r="BU147" i="3" s="1"/>
  <c r="BR147" i="3"/>
  <c r="BO147" i="3"/>
  <c r="BN147" i="3"/>
  <c r="BJ147" i="3" s="1"/>
  <c r="BH147" i="3"/>
  <c r="BG147" i="3"/>
  <c r="BF147" i="3"/>
  <c r="BC147" i="3"/>
  <c r="BE147" i="3" s="1"/>
  <c r="BB147" i="3"/>
  <c r="AY147" i="3"/>
  <c r="AX147" i="3"/>
  <c r="AT147" i="3" s="1"/>
  <c r="AR147" i="3"/>
  <c r="AQ147" i="3"/>
  <c r="AP147" i="3"/>
  <c r="AM147" i="3"/>
  <c r="AO147" i="3" s="1"/>
  <c r="AL147" i="3"/>
  <c r="AI147" i="3"/>
  <c r="AH147" i="3"/>
  <c r="AD147" i="3" s="1"/>
  <c r="AB147" i="3"/>
  <c r="AA147" i="3"/>
  <c r="Z147" i="3"/>
  <c r="W147" i="3"/>
  <c r="Y147" i="3" s="1"/>
  <c r="V147" i="3"/>
  <c r="S147" i="3"/>
  <c r="R147" i="3"/>
  <c r="N147" i="3" s="1"/>
  <c r="J147" i="3" s="1"/>
  <c r="BW145" i="3"/>
  <c r="BY145" i="3" s="1"/>
  <c r="BV145" i="3"/>
  <c r="BS145" i="3"/>
  <c r="BR145" i="3"/>
  <c r="BT145" i="3" s="1"/>
  <c r="BO145" i="3"/>
  <c r="BQ145" i="3" s="1"/>
  <c r="BN145" i="3"/>
  <c r="BG145" i="3"/>
  <c r="BI145" i="3" s="1"/>
  <c r="BF145" i="3"/>
  <c r="BC145" i="3"/>
  <c r="BB145" i="3"/>
  <c r="BD145" i="3" s="1"/>
  <c r="AY145" i="3"/>
  <c r="BA145" i="3" s="1"/>
  <c r="AX145" i="3"/>
  <c r="AQ145" i="3"/>
  <c r="AS145" i="3" s="1"/>
  <c r="AP145" i="3"/>
  <c r="AM145" i="3"/>
  <c r="AL145" i="3"/>
  <c r="AN145" i="3" s="1"/>
  <c r="AI145" i="3"/>
  <c r="AK145" i="3" s="1"/>
  <c r="AH145" i="3"/>
  <c r="AA145" i="3"/>
  <c r="AC145" i="3" s="1"/>
  <c r="Z145" i="3"/>
  <c r="W145" i="3"/>
  <c r="V145" i="3"/>
  <c r="X145" i="3" s="1"/>
  <c r="S145" i="3"/>
  <c r="U145" i="3" s="1"/>
  <c r="R145" i="3"/>
  <c r="BW137" i="3"/>
  <c r="BV137" i="3"/>
  <c r="BX137" i="3" s="1"/>
  <c r="BS137" i="3"/>
  <c r="BU137" i="3" s="1"/>
  <c r="BR137" i="3"/>
  <c r="BP137" i="3"/>
  <c r="BO137" i="3"/>
  <c r="BN137" i="3"/>
  <c r="BJ137" i="3" s="1"/>
  <c r="BK137" i="3"/>
  <c r="BG137" i="3"/>
  <c r="BF137" i="3"/>
  <c r="BH137" i="3" s="1"/>
  <c r="BC137" i="3"/>
  <c r="BE137" i="3" s="1"/>
  <c r="BB137" i="3"/>
  <c r="AZ137" i="3"/>
  <c r="AY137" i="3"/>
  <c r="AX137" i="3"/>
  <c r="AT137" i="3" s="1"/>
  <c r="AU137" i="3"/>
  <c r="AQ137" i="3"/>
  <c r="AP137" i="3"/>
  <c r="AR137" i="3" s="1"/>
  <c r="AM137" i="3"/>
  <c r="AO137" i="3" s="1"/>
  <c r="AL137" i="3"/>
  <c r="AJ137" i="3"/>
  <c r="AI137" i="3"/>
  <c r="AH137" i="3"/>
  <c r="AD137" i="3" s="1"/>
  <c r="AE137" i="3"/>
  <c r="AA137" i="3"/>
  <c r="Z137" i="3"/>
  <c r="AB137" i="3" s="1"/>
  <c r="W137" i="3"/>
  <c r="Y137" i="3" s="1"/>
  <c r="V137" i="3"/>
  <c r="T137" i="3"/>
  <c r="S137" i="3"/>
  <c r="R137" i="3"/>
  <c r="N137" i="3" s="1"/>
  <c r="J137" i="3" s="1"/>
  <c r="O137" i="3"/>
  <c r="BW133" i="3"/>
  <c r="BY133" i="3" s="1"/>
  <c r="BV133" i="3"/>
  <c r="BT133" i="3"/>
  <c r="BS133" i="3"/>
  <c r="BR133" i="3"/>
  <c r="BO133" i="3"/>
  <c r="BQ133" i="3" s="1"/>
  <c r="BN133" i="3"/>
  <c r="BJ133" i="3"/>
  <c r="BG133" i="3"/>
  <c r="BI133" i="3" s="1"/>
  <c r="BF133" i="3"/>
  <c r="BD133" i="3"/>
  <c r="BC133" i="3"/>
  <c r="BB133" i="3"/>
  <c r="AY133" i="3"/>
  <c r="BA133" i="3" s="1"/>
  <c r="AX133" i="3"/>
  <c r="AT133" i="3"/>
  <c r="AQ133" i="3"/>
  <c r="AS133" i="3" s="1"/>
  <c r="AP133" i="3"/>
  <c r="AN133" i="3"/>
  <c r="AM133" i="3"/>
  <c r="AL133" i="3"/>
  <c r="AI133" i="3"/>
  <c r="AK133" i="3" s="1"/>
  <c r="AH133" i="3"/>
  <c r="AD133" i="3"/>
  <c r="AA133" i="3"/>
  <c r="AC133" i="3" s="1"/>
  <c r="Z133" i="3"/>
  <c r="X133" i="3"/>
  <c r="W133" i="3"/>
  <c r="V133" i="3"/>
  <c r="S133" i="3"/>
  <c r="U133" i="3" s="1"/>
  <c r="R133" i="3"/>
  <c r="N133" i="3"/>
  <c r="J133" i="3" s="1"/>
  <c r="BX131" i="3"/>
  <c r="BW131" i="3"/>
  <c r="BV131" i="3"/>
  <c r="BS131" i="3"/>
  <c r="BU131" i="3" s="1"/>
  <c r="BR131" i="3"/>
  <c r="BO131" i="3"/>
  <c r="BN131" i="3"/>
  <c r="BJ131" i="3" s="1"/>
  <c r="BH131" i="3"/>
  <c r="BG131" i="3"/>
  <c r="BF131" i="3"/>
  <c r="BC131" i="3"/>
  <c r="BE131" i="3" s="1"/>
  <c r="BB131" i="3"/>
  <c r="AY131" i="3"/>
  <c r="AX131" i="3"/>
  <c r="AT131" i="3" s="1"/>
  <c r="AR131" i="3"/>
  <c r="AQ131" i="3"/>
  <c r="AP131" i="3"/>
  <c r="AM131" i="3"/>
  <c r="AO131" i="3" s="1"/>
  <c r="AL131" i="3"/>
  <c r="AI131" i="3"/>
  <c r="AH131" i="3"/>
  <c r="AD131" i="3" s="1"/>
  <c r="AB131" i="3"/>
  <c r="AA131" i="3"/>
  <c r="Z131" i="3"/>
  <c r="W131" i="3"/>
  <c r="Y131" i="3" s="1"/>
  <c r="V131" i="3"/>
  <c r="S131" i="3"/>
  <c r="R131" i="3"/>
  <c r="N131" i="3" s="1"/>
  <c r="J131" i="3" s="1"/>
  <c r="BW130" i="3"/>
  <c r="BY130" i="3" s="1"/>
  <c r="BV130" i="3"/>
  <c r="BS130" i="3"/>
  <c r="BR130" i="3"/>
  <c r="BT130" i="3" s="1"/>
  <c r="BO130" i="3"/>
  <c r="BQ130" i="3" s="1"/>
  <c r="BN130" i="3"/>
  <c r="BG130" i="3"/>
  <c r="BI130" i="3" s="1"/>
  <c r="BF130" i="3"/>
  <c r="BC130" i="3"/>
  <c r="BB130" i="3"/>
  <c r="BD130" i="3" s="1"/>
  <c r="AY130" i="3"/>
  <c r="BA130" i="3" s="1"/>
  <c r="AX130" i="3"/>
  <c r="AQ130" i="3"/>
  <c r="AS130" i="3" s="1"/>
  <c r="AP130" i="3"/>
  <c r="AM130" i="3"/>
  <c r="AL130" i="3"/>
  <c r="AN130" i="3" s="1"/>
  <c r="AI130" i="3"/>
  <c r="AK130" i="3" s="1"/>
  <c r="AH130" i="3"/>
  <c r="AA130" i="3"/>
  <c r="AC130" i="3" s="1"/>
  <c r="Z130" i="3"/>
  <c r="W130" i="3"/>
  <c r="V130" i="3"/>
  <c r="X130" i="3" s="1"/>
  <c r="S130" i="3"/>
  <c r="U130" i="3" s="1"/>
  <c r="R130" i="3"/>
  <c r="BW126" i="3"/>
  <c r="BV126" i="3"/>
  <c r="BX126" i="3" s="1"/>
  <c r="BS126" i="3"/>
  <c r="BU126" i="3" s="1"/>
  <c r="BR126" i="3"/>
  <c r="BP126" i="3"/>
  <c r="BO126" i="3"/>
  <c r="BN126" i="3"/>
  <c r="BJ126" i="3" s="1"/>
  <c r="BK126" i="3"/>
  <c r="BG126" i="3"/>
  <c r="BF126" i="3"/>
  <c r="BH126" i="3" s="1"/>
  <c r="BC126" i="3"/>
  <c r="BE126" i="3" s="1"/>
  <c r="BB126" i="3"/>
  <c r="AZ126" i="3"/>
  <c r="AY126" i="3"/>
  <c r="AX126" i="3"/>
  <c r="AT126" i="3" s="1"/>
  <c r="AU126" i="3"/>
  <c r="AQ126" i="3"/>
  <c r="AP126" i="3"/>
  <c r="AR126" i="3" s="1"/>
  <c r="AM126" i="3"/>
  <c r="AO126" i="3" s="1"/>
  <c r="AL126" i="3"/>
  <c r="AJ126" i="3"/>
  <c r="AI126" i="3"/>
  <c r="AH126" i="3"/>
  <c r="AD126" i="3" s="1"/>
  <c r="AE126" i="3"/>
  <c r="AA126" i="3"/>
  <c r="Z126" i="3"/>
  <c r="AB126" i="3" s="1"/>
  <c r="W126" i="3"/>
  <c r="Y126" i="3" s="1"/>
  <c r="V126" i="3"/>
  <c r="T126" i="3"/>
  <c r="S126" i="3"/>
  <c r="R126" i="3"/>
  <c r="N126" i="3" s="1"/>
  <c r="J126" i="3" s="1"/>
  <c r="O126" i="3"/>
  <c r="BW124" i="3"/>
  <c r="BY124" i="3" s="1"/>
  <c r="BV124" i="3"/>
  <c r="BT124" i="3"/>
  <c r="BS124" i="3"/>
  <c r="BR124" i="3"/>
  <c r="BO124" i="3"/>
  <c r="BQ124" i="3" s="1"/>
  <c r="BN124" i="3"/>
  <c r="BJ124" i="3"/>
  <c r="BG124" i="3"/>
  <c r="BI124" i="3" s="1"/>
  <c r="BF124" i="3"/>
  <c r="BD124" i="3"/>
  <c r="BC124" i="3"/>
  <c r="BB124" i="3"/>
  <c r="AY124" i="3"/>
  <c r="BA124" i="3" s="1"/>
  <c r="AX124" i="3"/>
  <c r="AT124" i="3"/>
  <c r="AQ124" i="3"/>
  <c r="AS124" i="3" s="1"/>
  <c r="AP124" i="3"/>
  <c r="AN124" i="3"/>
  <c r="AM124" i="3"/>
  <c r="AL124" i="3"/>
  <c r="AI124" i="3"/>
  <c r="AK124" i="3" s="1"/>
  <c r="AH124" i="3"/>
  <c r="AD124" i="3"/>
  <c r="AA124" i="3"/>
  <c r="AC124" i="3" s="1"/>
  <c r="Z124" i="3"/>
  <c r="X124" i="3"/>
  <c r="W124" i="3"/>
  <c r="V124" i="3"/>
  <c r="S124" i="3"/>
  <c r="U124" i="3" s="1"/>
  <c r="R124" i="3"/>
  <c r="N124" i="3"/>
  <c r="J124" i="3" s="1"/>
  <c r="BX123" i="3"/>
  <c r="BW123" i="3"/>
  <c r="BV123" i="3"/>
  <c r="BS123" i="3"/>
  <c r="BU123" i="3" s="1"/>
  <c r="BR123" i="3"/>
  <c r="BO123" i="3"/>
  <c r="BN123" i="3"/>
  <c r="BJ123" i="3" s="1"/>
  <c r="BH123" i="3"/>
  <c r="BG123" i="3"/>
  <c r="BF123" i="3"/>
  <c r="BC123" i="3"/>
  <c r="BE123" i="3" s="1"/>
  <c r="BB123" i="3"/>
  <c r="AY123" i="3"/>
  <c r="AX123" i="3"/>
  <c r="AT123" i="3" s="1"/>
  <c r="AR123" i="3"/>
  <c r="AQ123" i="3"/>
  <c r="AP123" i="3"/>
  <c r="AM123" i="3"/>
  <c r="AO123" i="3" s="1"/>
  <c r="AL123" i="3"/>
  <c r="AI123" i="3"/>
  <c r="AH123" i="3"/>
  <c r="AD123" i="3" s="1"/>
  <c r="AB123" i="3"/>
  <c r="AA123" i="3"/>
  <c r="Z123" i="3"/>
  <c r="W123" i="3"/>
  <c r="Y123" i="3" s="1"/>
  <c r="V123" i="3"/>
  <c r="S123" i="3"/>
  <c r="R123" i="3"/>
  <c r="N123" i="3" s="1"/>
  <c r="BW121" i="3"/>
  <c r="BY121" i="3" s="1"/>
  <c r="BV121" i="3"/>
  <c r="BS121" i="3"/>
  <c r="BR121" i="3"/>
  <c r="BT121" i="3" s="1"/>
  <c r="BO121" i="3"/>
  <c r="BQ121" i="3" s="1"/>
  <c r="BN121" i="3"/>
  <c r="BG121" i="3"/>
  <c r="BI121" i="3" s="1"/>
  <c r="BF121" i="3"/>
  <c r="BC121" i="3"/>
  <c r="BB121" i="3"/>
  <c r="BD121" i="3" s="1"/>
  <c r="AY121" i="3"/>
  <c r="BA121" i="3" s="1"/>
  <c r="AX121" i="3"/>
  <c r="AQ121" i="3"/>
  <c r="AS121" i="3" s="1"/>
  <c r="AP121" i="3"/>
  <c r="AM121" i="3"/>
  <c r="AL121" i="3"/>
  <c r="AN121" i="3" s="1"/>
  <c r="AI121" i="3"/>
  <c r="AK121" i="3" s="1"/>
  <c r="AH121" i="3"/>
  <c r="AA121" i="3"/>
  <c r="AC121" i="3" s="1"/>
  <c r="Z121" i="3"/>
  <c r="W121" i="3"/>
  <c r="V121" i="3"/>
  <c r="X121" i="3" s="1"/>
  <c r="S121" i="3"/>
  <c r="U121" i="3" s="1"/>
  <c r="R121" i="3"/>
  <c r="BW117" i="3"/>
  <c r="BV117" i="3"/>
  <c r="BX117" i="3" s="1"/>
  <c r="BS117" i="3"/>
  <c r="BU117" i="3" s="1"/>
  <c r="BR117" i="3"/>
  <c r="BP117" i="3"/>
  <c r="BO117" i="3"/>
  <c r="BN117" i="3"/>
  <c r="BJ117" i="3" s="1"/>
  <c r="BK117" i="3"/>
  <c r="BG117" i="3"/>
  <c r="BF117" i="3"/>
  <c r="BH117" i="3" s="1"/>
  <c r="BC117" i="3"/>
  <c r="BE117" i="3" s="1"/>
  <c r="BB117" i="3"/>
  <c r="AZ117" i="3"/>
  <c r="AY117" i="3"/>
  <c r="AX117" i="3"/>
  <c r="AT117" i="3" s="1"/>
  <c r="AU117" i="3"/>
  <c r="AQ117" i="3"/>
  <c r="AP117" i="3"/>
  <c r="AR117" i="3" s="1"/>
  <c r="AM117" i="3"/>
  <c r="AO117" i="3" s="1"/>
  <c r="AL117" i="3"/>
  <c r="AJ117" i="3"/>
  <c r="AI117" i="3"/>
  <c r="AH117" i="3"/>
  <c r="AD117" i="3" s="1"/>
  <c r="AE117" i="3"/>
  <c r="AA117" i="3"/>
  <c r="Z117" i="3"/>
  <c r="AB117" i="3" s="1"/>
  <c r="W117" i="3"/>
  <c r="Y117" i="3" s="1"/>
  <c r="V117" i="3"/>
  <c r="T117" i="3"/>
  <c r="S117" i="3"/>
  <c r="R117" i="3"/>
  <c r="N117" i="3" s="1"/>
  <c r="J117" i="3" s="1"/>
  <c r="O117" i="3"/>
  <c r="BW115" i="3"/>
  <c r="BY115" i="3" s="1"/>
  <c r="BV115" i="3"/>
  <c r="BT115" i="3"/>
  <c r="BS115" i="3"/>
  <c r="BR115" i="3"/>
  <c r="BO115" i="3"/>
  <c r="BQ115" i="3" s="1"/>
  <c r="BN115" i="3"/>
  <c r="BJ115" i="3"/>
  <c r="BG115" i="3"/>
  <c r="BI115" i="3" s="1"/>
  <c r="BF115" i="3"/>
  <c r="BD115" i="3"/>
  <c r="BC115" i="3"/>
  <c r="BB115" i="3"/>
  <c r="AY115" i="3"/>
  <c r="BA115" i="3" s="1"/>
  <c r="AX115" i="3"/>
  <c r="AT115" i="3"/>
  <c r="AQ115" i="3"/>
  <c r="AS115" i="3" s="1"/>
  <c r="AP115" i="3"/>
  <c r="AN115" i="3"/>
  <c r="AM115" i="3"/>
  <c r="AL115" i="3"/>
  <c r="AI115" i="3"/>
  <c r="AK115" i="3" s="1"/>
  <c r="AH115" i="3"/>
  <c r="AD115" i="3"/>
  <c r="AA115" i="3"/>
  <c r="AC115" i="3" s="1"/>
  <c r="Z115" i="3"/>
  <c r="X115" i="3"/>
  <c r="W115" i="3"/>
  <c r="V115" i="3"/>
  <c r="S115" i="3"/>
  <c r="U115" i="3" s="1"/>
  <c r="R115" i="3"/>
  <c r="N115" i="3"/>
  <c r="J115" i="3" s="1"/>
  <c r="BX114" i="3"/>
  <c r="BW114" i="3"/>
  <c r="BV114" i="3"/>
  <c r="BS114" i="3"/>
  <c r="BU114" i="3" s="1"/>
  <c r="BR114" i="3"/>
  <c r="BO114" i="3"/>
  <c r="BN114" i="3"/>
  <c r="BJ114" i="3" s="1"/>
  <c r="BH114" i="3"/>
  <c r="BG114" i="3"/>
  <c r="BF114" i="3"/>
  <c r="BC114" i="3"/>
  <c r="BE114" i="3" s="1"/>
  <c r="BB114" i="3"/>
  <c r="AY114" i="3"/>
  <c r="AX114" i="3"/>
  <c r="AT114" i="3" s="1"/>
  <c r="AR114" i="3"/>
  <c r="AQ114" i="3"/>
  <c r="AP114" i="3"/>
  <c r="AM114" i="3"/>
  <c r="AO114" i="3" s="1"/>
  <c r="AL114" i="3"/>
  <c r="AI114" i="3"/>
  <c r="AH114" i="3"/>
  <c r="AD114" i="3" s="1"/>
  <c r="AB114" i="3"/>
  <c r="AA114" i="3"/>
  <c r="Z114" i="3"/>
  <c r="W114" i="3"/>
  <c r="Y114" i="3" s="1"/>
  <c r="V114" i="3"/>
  <c r="S114" i="3"/>
  <c r="R114" i="3"/>
  <c r="N114" i="3" s="1"/>
  <c r="J114" i="3" s="1"/>
  <c r="BW113" i="3"/>
  <c r="BY113" i="3" s="1"/>
  <c r="BV113" i="3"/>
  <c r="BS113" i="3"/>
  <c r="BR113" i="3"/>
  <c r="BT113" i="3" s="1"/>
  <c r="BO113" i="3"/>
  <c r="BQ113" i="3" s="1"/>
  <c r="BN113" i="3"/>
  <c r="BG113" i="3"/>
  <c r="BI113" i="3" s="1"/>
  <c r="BF113" i="3"/>
  <c r="BC113" i="3"/>
  <c r="BB113" i="3"/>
  <c r="BD113" i="3" s="1"/>
  <c r="AY113" i="3"/>
  <c r="BA113" i="3" s="1"/>
  <c r="AX113" i="3"/>
  <c r="AQ113" i="3"/>
  <c r="AS113" i="3" s="1"/>
  <c r="AP113" i="3"/>
  <c r="AM113" i="3"/>
  <c r="AL113" i="3"/>
  <c r="AN113" i="3" s="1"/>
  <c r="AI113" i="3"/>
  <c r="AK113" i="3" s="1"/>
  <c r="AH113" i="3"/>
  <c r="AA113" i="3"/>
  <c r="AC113" i="3" s="1"/>
  <c r="Z113" i="3"/>
  <c r="W113" i="3"/>
  <c r="V113" i="3"/>
  <c r="X113" i="3" s="1"/>
  <c r="S113" i="3"/>
  <c r="U113" i="3" s="1"/>
  <c r="R113" i="3"/>
  <c r="BW112" i="3"/>
  <c r="BV112" i="3"/>
  <c r="BX112" i="3" s="1"/>
  <c r="BS112" i="3"/>
  <c r="BU112" i="3" s="1"/>
  <c r="BR112" i="3"/>
  <c r="BP112" i="3"/>
  <c r="BO112" i="3"/>
  <c r="BN112" i="3"/>
  <c r="BJ112" i="3" s="1"/>
  <c r="BK112" i="3"/>
  <c r="BG112" i="3"/>
  <c r="BF112" i="3"/>
  <c r="BH112" i="3" s="1"/>
  <c r="BC112" i="3"/>
  <c r="BE112" i="3" s="1"/>
  <c r="BB112" i="3"/>
  <c r="AZ112" i="3"/>
  <c r="AY112" i="3"/>
  <c r="AX112" i="3"/>
  <c r="AT112" i="3" s="1"/>
  <c r="AU112" i="3"/>
  <c r="AQ112" i="3"/>
  <c r="AP112" i="3"/>
  <c r="AR112" i="3" s="1"/>
  <c r="AM112" i="3"/>
  <c r="AO112" i="3" s="1"/>
  <c r="AL112" i="3"/>
  <c r="AJ112" i="3"/>
  <c r="AI112" i="3"/>
  <c r="AH112" i="3"/>
  <c r="AD112" i="3" s="1"/>
  <c r="AE112" i="3"/>
  <c r="AA112" i="3"/>
  <c r="Z112" i="3"/>
  <c r="AB112" i="3" s="1"/>
  <c r="W112" i="3"/>
  <c r="Y112" i="3" s="1"/>
  <c r="V112" i="3"/>
  <c r="T112" i="3"/>
  <c r="S112" i="3"/>
  <c r="R112" i="3"/>
  <c r="N112" i="3" s="1"/>
  <c r="J112" i="3" s="1"/>
  <c r="O112" i="3"/>
  <c r="BW111" i="3"/>
  <c r="BY111" i="3" s="1"/>
  <c r="BV111" i="3"/>
  <c r="BT111" i="3"/>
  <c r="BS111" i="3"/>
  <c r="BR111" i="3"/>
  <c r="BO111" i="3"/>
  <c r="BQ111" i="3" s="1"/>
  <c r="BN111" i="3"/>
  <c r="BJ111" i="3"/>
  <c r="BG111" i="3"/>
  <c r="BI111" i="3" s="1"/>
  <c r="BF111" i="3"/>
  <c r="BD111" i="3"/>
  <c r="BC111" i="3"/>
  <c r="BB111" i="3"/>
  <c r="AY111" i="3"/>
  <c r="BA111" i="3" s="1"/>
  <c r="AX111" i="3"/>
  <c r="AT111" i="3"/>
  <c r="AQ111" i="3"/>
  <c r="AS111" i="3" s="1"/>
  <c r="AP111" i="3"/>
  <c r="AN111" i="3"/>
  <c r="AM111" i="3"/>
  <c r="AL111" i="3"/>
  <c r="AI111" i="3"/>
  <c r="AK111" i="3" s="1"/>
  <c r="AH111" i="3"/>
  <c r="AD111" i="3"/>
  <c r="AA111" i="3"/>
  <c r="AC111" i="3" s="1"/>
  <c r="Z111" i="3"/>
  <c r="X111" i="3"/>
  <c r="W111" i="3"/>
  <c r="V111" i="3"/>
  <c r="S111" i="3"/>
  <c r="U111" i="3" s="1"/>
  <c r="R111" i="3"/>
  <c r="N111" i="3"/>
  <c r="J111" i="3" s="1"/>
  <c r="BX110" i="3"/>
  <c r="BW110" i="3"/>
  <c r="BV110" i="3"/>
  <c r="BS110" i="3"/>
  <c r="BU110" i="3" s="1"/>
  <c r="BR110" i="3"/>
  <c r="BO110" i="3"/>
  <c r="BN110" i="3"/>
  <c r="BJ110" i="3" s="1"/>
  <c r="BH110" i="3"/>
  <c r="BG110" i="3"/>
  <c r="BF110" i="3"/>
  <c r="BC110" i="3"/>
  <c r="BE110" i="3" s="1"/>
  <c r="BB110" i="3"/>
  <c r="AY110" i="3"/>
  <c r="AX110" i="3"/>
  <c r="AT110" i="3" s="1"/>
  <c r="AR110" i="3"/>
  <c r="AQ110" i="3"/>
  <c r="AP110" i="3"/>
  <c r="AM110" i="3"/>
  <c r="AO110" i="3" s="1"/>
  <c r="AL110" i="3"/>
  <c r="AI110" i="3"/>
  <c r="AH110" i="3"/>
  <c r="AD110" i="3" s="1"/>
  <c r="AB110" i="3"/>
  <c r="AA110" i="3"/>
  <c r="Z110" i="3"/>
  <c r="W110" i="3"/>
  <c r="Y110" i="3" s="1"/>
  <c r="V110" i="3"/>
  <c r="S110" i="3"/>
  <c r="R110" i="3"/>
  <c r="N110" i="3" s="1"/>
  <c r="J110" i="3" s="1"/>
  <c r="BW109" i="3"/>
  <c r="BY109" i="3" s="1"/>
  <c r="BV109" i="3"/>
  <c r="BS109" i="3"/>
  <c r="BR109" i="3"/>
  <c r="BT109" i="3" s="1"/>
  <c r="BO109" i="3"/>
  <c r="BQ109" i="3" s="1"/>
  <c r="BN109" i="3"/>
  <c r="BG109" i="3"/>
  <c r="BI109" i="3" s="1"/>
  <c r="BF109" i="3"/>
  <c r="BC109" i="3"/>
  <c r="BB109" i="3"/>
  <c r="BD109" i="3" s="1"/>
  <c r="AY109" i="3"/>
  <c r="BA109" i="3" s="1"/>
  <c r="AX109" i="3"/>
  <c r="AQ109" i="3"/>
  <c r="AS109" i="3" s="1"/>
  <c r="AP109" i="3"/>
  <c r="AM109" i="3"/>
  <c r="AL109" i="3"/>
  <c r="AN109" i="3" s="1"/>
  <c r="AI109" i="3"/>
  <c r="AK109" i="3" s="1"/>
  <c r="AH109" i="3"/>
  <c r="AA109" i="3"/>
  <c r="AC109" i="3" s="1"/>
  <c r="Z109" i="3"/>
  <c r="W109" i="3"/>
  <c r="V109" i="3"/>
  <c r="X109" i="3" s="1"/>
  <c r="S109" i="3"/>
  <c r="U109" i="3" s="1"/>
  <c r="R109" i="3"/>
  <c r="BW108" i="3"/>
  <c r="BV108" i="3"/>
  <c r="BX108" i="3" s="1"/>
  <c r="BS108" i="3"/>
  <c r="BU108" i="3" s="1"/>
  <c r="BR108" i="3"/>
  <c r="BP108" i="3"/>
  <c r="BO108" i="3"/>
  <c r="BN108" i="3"/>
  <c r="BJ108" i="3" s="1"/>
  <c r="BK108" i="3"/>
  <c r="BG108" i="3"/>
  <c r="BF108" i="3"/>
  <c r="BH108" i="3" s="1"/>
  <c r="BC108" i="3"/>
  <c r="BE108" i="3" s="1"/>
  <c r="BB108" i="3"/>
  <c r="AZ108" i="3"/>
  <c r="AY108" i="3"/>
  <c r="AX108" i="3"/>
  <c r="AT108" i="3" s="1"/>
  <c r="AU108" i="3"/>
  <c r="AQ108" i="3"/>
  <c r="AP108" i="3"/>
  <c r="AR108" i="3" s="1"/>
  <c r="AM108" i="3"/>
  <c r="AO108" i="3" s="1"/>
  <c r="AL108" i="3"/>
  <c r="AJ108" i="3"/>
  <c r="AI108" i="3"/>
  <c r="AH108" i="3"/>
  <c r="AD108" i="3" s="1"/>
  <c r="AE108" i="3"/>
  <c r="AA108" i="3"/>
  <c r="Z108" i="3"/>
  <c r="AB108" i="3" s="1"/>
  <c r="W108" i="3"/>
  <c r="Y108" i="3" s="1"/>
  <c r="V108" i="3"/>
  <c r="T108" i="3"/>
  <c r="S108" i="3"/>
  <c r="R108" i="3"/>
  <c r="N108" i="3" s="1"/>
  <c r="J108" i="3" s="1"/>
  <c r="O108" i="3"/>
  <c r="BW107" i="3"/>
  <c r="BY107" i="3" s="1"/>
  <c r="BV107" i="3"/>
  <c r="BT107" i="3"/>
  <c r="BS107" i="3"/>
  <c r="BR107" i="3"/>
  <c r="BO107" i="3"/>
  <c r="BQ107" i="3" s="1"/>
  <c r="BN107" i="3"/>
  <c r="BJ107" i="3"/>
  <c r="BG107" i="3"/>
  <c r="BI107" i="3" s="1"/>
  <c r="BF107" i="3"/>
  <c r="BD107" i="3"/>
  <c r="BC107" i="3"/>
  <c r="BB107" i="3"/>
  <c r="AY107" i="3"/>
  <c r="BA107" i="3" s="1"/>
  <c r="AX107" i="3"/>
  <c r="AT107" i="3"/>
  <c r="AQ107" i="3"/>
  <c r="AS107" i="3" s="1"/>
  <c r="AP107" i="3"/>
  <c r="AN107" i="3"/>
  <c r="AM107" i="3"/>
  <c r="AL107" i="3"/>
  <c r="AI107" i="3"/>
  <c r="AK107" i="3" s="1"/>
  <c r="AH107" i="3"/>
  <c r="AD107" i="3"/>
  <c r="AA107" i="3"/>
  <c r="AC107" i="3" s="1"/>
  <c r="Z107" i="3"/>
  <c r="X107" i="3"/>
  <c r="W107" i="3"/>
  <c r="V107" i="3"/>
  <c r="S107" i="3"/>
  <c r="U107" i="3" s="1"/>
  <c r="R107" i="3"/>
  <c r="N107" i="3"/>
  <c r="J107" i="3" s="1"/>
  <c r="BX106" i="3"/>
  <c r="BW106" i="3"/>
  <c r="BV106" i="3"/>
  <c r="BS106" i="3"/>
  <c r="BU106" i="3" s="1"/>
  <c r="BR106" i="3"/>
  <c r="BO106" i="3"/>
  <c r="BN106" i="3"/>
  <c r="BJ106" i="3" s="1"/>
  <c r="BH106" i="3"/>
  <c r="BG106" i="3"/>
  <c r="BF106" i="3"/>
  <c r="BC106" i="3"/>
  <c r="BE106" i="3" s="1"/>
  <c r="BB106" i="3"/>
  <c r="AY106" i="3"/>
  <c r="AX106" i="3"/>
  <c r="AT106" i="3" s="1"/>
  <c r="AR106" i="3"/>
  <c r="AQ106" i="3"/>
  <c r="AP106" i="3"/>
  <c r="AM106" i="3"/>
  <c r="AO106" i="3" s="1"/>
  <c r="AL106" i="3"/>
  <c r="AI106" i="3"/>
  <c r="AH106" i="3"/>
  <c r="AD106" i="3" s="1"/>
  <c r="AB106" i="3"/>
  <c r="AA106" i="3"/>
  <c r="Z106" i="3"/>
  <c r="W106" i="3"/>
  <c r="Y106" i="3" s="1"/>
  <c r="V106" i="3"/>
  <c r="S106" i="3"/>
  <c r="R106" i="3"/>
  <c r="N106" i="3" s="1"/>
  <c r="J106" i="3" s="1"/>
  <c r="BW105" i="3"/>
  <c r="BY105" i="3" s="1"/>
  <c r="BV105" i="3"/>
  <c r="BS105" i="3"/>
  <c r="BR105" i="3"/>
  <c r="BT105" i="3" s="1"/>
  <c r="BO105" i="3"/>
  <c r="BQ105" i="3" s="1"/>
  <c r="BN105" i="3"/>
  <c r="BG105" i="3"/>
  <c r="BI105" i="3" s="1"/>
  <c r="BF105" i="3"/>
  <c r="BC105" i="3"/>
  <c r="BB105" i="3"/>
  <c r="BD105" i="3" s="1"/>
  <c r="AY105" i="3"/>
  <c r="BA105" i="3" s="1"/>
  <c r="AX105" i="3"/>
  <c r="AQ105" i="3"/>
  <c r="AS105" i="3" s="1"/>
  <c r="AP105" i="3"/>
  <c r="AM105" i="3"/>
  <c r="AL105" i="3"/>
  <c r="AN105" i="3" s="1"/>
  <c r="AI105" i="3"/>
  <c r="AK105" i="3" s="1"/>
  <c r="AH105" i="3"/>
  <c r="AA105" i="3"/>
  <c r="AC105" i="3" s="1"/>
  <c r="Z105" i="3"/>
  <c r="W105" i="3"/>
  <c r="V105" i="3"/>
  <c r="X105" i="3" s="1"/>
  <c r="S105" i="3"/>
  <c r="U105" i="3" s="1"/>
  <c r="R105" i="3"/>
  <c r="BW104" i="3"/>
  <c r="BV104" i="3"/>
  <c r="BX104" i="3" s="1"/>
  <c r="BS104" i="3"/>
  <c r="BU104" i="3" s="1"/>
  <c r="BR104" i="3"/>
  <c r="BP104" i="3"/>
  <c r="BO104" i="3"/>
  <c r="BN104" i="3"/>
  <c r="BJ104" i="3" s="1"/>
  <c r="BK104" i="3"/>
  <c r="BG104" i="3"/>
  <c r="BF104" i="3"/>
  <c r="BH104" i="3" s="1"/>
  <c r="BC104" i="3"/>
  <c r="BE104" i="3" s="1"/>
  <c r="BB104" i="3"/>
  <c r="AZ104" i="3"/>
  <c r="AY104" i="3"/>
  <c r="AX104" i="3"/>
  <c r="AT104" i="3" s="1"/>
  <c r="AU104" i="3"/>
  <c r="AQ104" i="3"/>
  <c r="AP104" i="3"/>
  <c r="AR104" i="3" s="1"/>
  <c r="AM104" i="3"/>
  <c r="AO104" i="3" s="1"/>
  <c r="AL104" i="3"/>
  <c r="AJ104" i="3"/>
  <c r="AI104" i="3"/>
  <c r="AH104" i="3"/>
  <c r="AD104" i="3" s="1"/>
  <c r="AE104" i="3"/>
  <c r="AA104" i="3"/>
  <c r="Z104" i="3"/>
  <c r="AB104" i="3" s="1"/>
  <c r="W104" i="3"/>
  <c r="Y104" i="3" s="1"/>
  <c r="V104" i="3"/>
  <c r="T104" i="3"/>
  <c r="S104" i="3"/>
  <c r="R104" i="3"/>
  <c r="N104" i="3" s="1"/>
  <c r="J104" i="3" s="1"/>
  <c r="O104" i="3"/>
  <c r="BW103" i="3"/>
  <c r="BY103" i="3" s="1"/>
  <c r="BV103" i="3"/>
  <c r="BT103" i="3"/>
  <c r="BS103" i="3"/>
  <c r="BR103" i="3"/>
  <c r="BO103" i="3"/>
  <c r="BQ103" i="3" s="1"/>
  <c r="BN103" i="3"/>
  <c r="BJ103" i="3"/>
  <c r="BG103" i="3"/>
  <c r="BI103" i="3" s="1"/>
  <c r="BF103" i="3"/>
  <c r="BD103" i="3"/>
  <c r="BC103" i="3"/>
  <c r="BB103" i="3"/>
  <c r="AY103" i="3"/>
  <c r="BA103" i="3" s="1"/>
  <c r="AX103" i="3"/>
  <c r="AT103" i="3"/>
  <c r="AQ103" i="3"/>
  <c r="AS103" i="3" s="1"/>
  <c r="AP103" i="3"/>
  <c r="AN103" i="3"/>
  <c r="AM103" i="3"/>
  <c r="AL103" i="3"/>
  <c r="AI103" i="3"/>
  <c r="AK103" i="3" s="1"/>
  <c r="AH103" i="3"/>
  <c r="AD103" i="3"/>
  <c r="AA103" i="3"/>
  <c r="AC103" i="3" s="1"/>
  <c r="Z103" i="3"/>
  <c r="X103" i="3"/>
  <c r="W103" i="3"/>
  <c r="V103" i="3"/>
  <c r="S103" i="3"/>
  <c r="U103" i="3" s="1"/>
  <c r="R103" i="3"/>
  <c r="N103" i="3"/>
  <c r="J103" i="3" s="1"/>
  <c r="BX102" i="3"/>
  <c r="BW102" i="3"/>
  <c r="BV102" i="3"/>
  <c r="BS102" i="3"/>
  <c r="BU102" i="3" s="1"/>
  <c r="BR102" i="3"/>
  <c r="BO102" i="3"/>
  <c r="BN102" i="3"/>
  <c r="BJ102" i="3" s="1"/>
  <c r="BH102" i="3"/>
  <c r="BG102" i="3"/>
  <c r="BF102" i="3"/>
  <c r="BC102" i="3"/>
  <c r="BE102" i="3" s="1"/>
  <c r="BB102" i="3"/>
  <c r="AY102" i="3"/>
  <c r="AX102" i="3"/>
  <c r="AT102" i="3" s="1"/>
  <c r="AR102" i="3"/>
  <c r="AQ102" i="3"/>
  <c r="AP102" i="3"/>
  <c r="AM102" i="3"/>
  <c r="AO102" i="3" s="1"/>
  <c r="AL102" i="3"/>
  <c r="AI102" i="3"/>
  <c r="AH102" i="3"/>
  <c r="AD102" i="3" s="1"/>
  <c r="AB102" i="3"/>
  <c r="AA102" i="3"/>
  <c r="Z102" i="3"/>
  <c r="W102" i="3"/>
  <c r="V102" i="3"/>
  <c r="S102" i="3"/>
  <c r="R102" i="3"/>
  <c r="BW101" i="3"/>
  <c r="BV101" i="3"/>
  <c r="BS101" i="3"/>
  <c r="BR101" i="3"/>
  <c r="BO101" i="3"/>
  <c r="BQ101" i="3" s="1"/>
  <c r="BN101" i="3"/>
  <c r="BG101" i="3"/>
  <c r="BF101" i="3"/>
  <c r="BC101" i="3"/>
  <c r="BB101" i="3"/>
  <c r="AY101" i="3"/>
  <c r="BA101" i="3" s="1"/>
  <c r="AX101" i="3"/>
  <c r="AQ101" i="3"/>
  <c r="AP101" i="3"/>
  <c r="AM101" i="3"/>
  <c r="AL101" i="3"/>
  <c r="AI101" i="3"/>
  <c r="AK101" i="3" s="1"/>
  <c r="AH101" i="3"/>
  <c r="AA101" i="3"/>
  <c r="Z101" i="3"/>
  <c r="W101" i="3"/>
  <c r="V101" i="3"/>
  <c r="S101" i="3"/>
  <c r="U101" i="3" s="1"/>
  <c r="R101" i="3"/>
  <c r="BW100" i="3"/>
  <c r="BV100" i="3"/>
  <c r="BX100" i="3" s="1"/>
  <c r="BS100" i="3"/>
  <c r="BU100" i="3" s="1"/>
  <c r="BR100" i="3"/>
  <c r="BP100" i="3"/>
  <c r="BO100" i="3"/>
  <c r="BN100" i="3"/>
  <c r="BK100" i="3"/>
  <c r="BG100" i="3"/>
  <c r="BF100" i="3"/>
  <c r="BH100" i="3" s="1"/>
  <c r="BC100" i="3"/>
  <c r="BE100" i="3" s="1"/>
  <c r="BB100" i="3"/>
  <c r="AZ100" i="3"/>
  <c r="AY100" i="3"/>
  <c r="AX100" i="3"/>
  <c r="AU100" i="3"/>
  <c r="AQ100" i="3"/>
  <c r="AP100" i="3"/>
  <c r="AR100" i="3" s="1"/>
  <c r="AM100" i="3"/>
  <c r="AO100" i="3" s="1"/>
  <c r="AL100" i="3"/>
  <c r="AJ100" i="3"/>
  <c r="AI100" i="3"/>
  <c r="AH100" i="3"/>
  <c r="AE100" i="3"/>
  <c r="AA100" i="3"/>
  <c r="Z100" i="3"/>
  <c r="AB100" i="3" s="1"/>
  <c r="W100" i="3"/>
  <c r="Y100" i="3" s="1"/>
  <c r="V100" i="3"/>
  <c r="T100" i="3"/>
  <c r="S100" i="3"/>
  <c r="R100" i="3"/>
  <c r="O100" i="3"/>
  <c r="BW99" i="3"/>
  <c r="BY99" i="3" s="1"/>
  <c r="BV99" i="3"/>
  <c r="BT99" i="3"/>
  <c r="BS99" i="3"/>
  <c r="BR99" i="3"/>
  <c r="BO99" i="3"/>
  <c r="BN99" i="3"/>
  <c r="BJ99" i="3"/>
  <c r="BG99" i="3"/>
  <c r="BI99" i="3" s="1"/>
  <c r="BF99" i="3"/>
  <c r="BD99" i="3"/>
  <c r="BC99" i="3"/>
  <c r="BB99" i="3"/>
  <c r="AY99" i="3"/>
  <c r="AX99" i="3"/>
  <c r="AT99" i="3"/>
  <c r="AQ99" i="3"/>
  <c r="AS99" i="3" s="1"/>
  <c r="AP99" i="3"/>
  <c r="AN99" i="3"/>
  <c r="AM99" i="3"/>
  <c r="AL99" i="3"/>
  <c r="AI99" i="3"/>
  <c r="AH99" i="3"/>
  <c r="AD99" i="3"/>
  <c r="AA99" i="3"/>
  <c r="AC99" i="3" s="1"/>
  <c r="Z99" i="3"/>
  <c r="X99" i="3"/>
  <c r="W99" i="3"/>
  <c r="V99" i="3"/>
  <c r="S99" i="3"/>
  <c r="R99" i="3"/>
  <c r="N99" i="3"/>
  <c r="J99" i="3" s="1"/>
  <c r="BX98" i="3"/>
  <c r="BW98" i="3"/>
  <c r="BV98" i="3"/>
  <c r="BS98" i="3"/>
  <c r="BR98" i="3"/>
  <c r="BO98" i="3"/>
  <c r="BN98" i="3"/>
  <c r="BH98" i="3"/>
  <c r="BG98" i="3"/>
  <c r="BF98" i="3"/>
  <c r="BC98" i="3"/>
  <c r="BB98" i="3"/>
  <c r="AY98" i="3"/>
  <c r="AX98" i="3"/>
  <c r="AR98" i="3"/>
  <c r="AQ98" i="3"/>
  <c r="AP98" i="3"/>
  <c r="AM98" i="3"/>
  <c r="AL98" i="3"/>
  <c r="AI98" i="3"/>
  <c r="AH98" i="3"/>
  <c r="AB98" i="3"/>
  <c r="AA98" i="3"/>
  <c r="Z98" i="3"/>
  <c r="W98" i="3"/>
  <c r="V98" i="3"/>
  <c r="S98" i="3"/>
  <c r="R98" i="3"/>
  <c r="BW97" i="3"/>
  <c r="BV97" i="3"/>
  <c r="BS97" i="3"/>
  <c r="BR97" i="3"/>
  <c r="BO97" i="3"/>
  <c r="BQ97" i="3" s="1"/>
  <c r="BN97" i="3"/>
  <c r="BG97" i="3"/>
  <c r="BF97" i="3"/>
  <c r="BC97" i="3"/>
  <c r="BB97" i="3"/>
  <c r="AY97" i="3"/>
  <c r="BA97" i="3" s="1"/>
  <c r="AX97" i="3"/>
  <c r="AQ97" i="3"/>
  <c r="AP97" i="3"/>
  <c r="AM97" i="3"/>
  <c r="AL97" i="3"/>
  <c r="AI97" i="3"/>
  <c r="AK97" i="3" s="1"/>
  <c r="AH97" i="3"/>
  <c r="AA97" i="3"/>
  <c r="Z97" i="3"/>
  <c r="W97" i="3"/>
  <c r="V97" i="3"/>
  <c r="S97" i="3"/>
  <c r="U97" i="3" s="1"/>
  <c r="R97" i="3"/>
  <c r="BW96" i="3"/>
  <c r="BV96" i="3"/>
  <c r="BX96" i="3" s="1"/>
  <c r="BS96" i="3"/>
  <c r="BU96" i="3" s="1"/>
  <c r="BR96" i="3"/>
  <c r="BP96" i="3"/>
  <c r="BO96" i="3"/>
  <c r="BN96" i="3"/>
  <c r="BJ96" i="3" s="1"/>
  <c r="BK96" i="3"/>
  <c r="BG96" i="3"/>
  <c r="BF96" i="3"/>
  <c r="BH96" i="3" s="1"/>
  <c r="BC96" i="3"/>
  <c r="BE96" i="3" s="1"/>
  <c r="BB96" i="3"/>
  <c r="AZ96" i="3"/>
  <c r="AY96" i="3"/>
  <c r="AX96" i="3"/>
  <c r="AT96" i="3" s="1"/>
  <c r="AU96" i="3"/>
  <c r="AQ96" i="3"/>
  <c r="AP96" i="3"/>
  <c r="AR96" i="3" s="1"/>
  <c r="AM96" i="3"/>
  <c r="AO96" i="3" s="1"/>
  <c r="AL96" i="3"/>
  <c r="AJ96" i="3"/>
  <c r="AI96" i="3"/>
  <c r="AH96" i="3"/>
  <c r="AD96" i="3" s="1"/>
  <c r="AE96" i="3"/>
  <c r="AA96" i="3"/>
  <c r="Z96" i="3"/>
  <c r="AB96" i="3" s="1"/>
  <c r="W96" i="3"/>
  <c r="Y96" i="3" s="1"/>
  <c r="V96" i="3"/>
  <c r="T96" i="3"/>
  <c r="S96" i="3"/>
  <c r="R96" i="3"/>
  <c r="N96" i="3" s="1"/>
  <c r="J96" i="3" s="1"/>
  <c r="O96" i="3"/>
  <c r="BW95" i="3"/>
  <c r="BY95" i="3" s="1"/>
  <c r="BV95" i="3"/>
  <c r="BT95" i="3"/>
  <c r="BS95" i="3"/>
  <c r="BR95" i="3"/>
  <c r="BO95" i="3"/>
  <c r="BN95" i="3"/>
  <c r="BJ95" i="3"/>
  <c r="BG95" i="3"/>
  <c r="BI95" i="3" s="1"/>
  <c r="BF95" i="3"/>
  <c r="BD95" i="3"/>
  <c r="BC95" i="3"/>
  <c r="BB95" i="3"/>
  <c r="AY95" i="3"/>
  <c r="AX95" i="3"/>
  <c r="AT95" i="3"/>
  <c r="AQ95" i="3"/>
  <c r="AS95" i="3" s="1"/>
  <c r="AP95" i="3"/>
  <c r="AN95" i="3"/>
  <c r="AM95" i="3"/>
  <c r="AL95" i="3"/>
  <c r="AI95" i="3"/>
  <c r="AH95" i="3"/>
  <c r="AD95" i="3"/>
  <c r="AA95" i="3"/>
  <c r="AC95" i="3" s="1"/>
  <c r="Z95" i="3"/>
  <c r="X95" i="3"/>
  <c r="W95" i="3"/>
  <c r="V95" i="3"/>
  <c r="S95" i="3"/>
  <c r="R95" i="3"/>
  <c r="N95" i="3"/>
  <c r="J95" i="3" s="1"/>
  <c r="BX94" i="3"/>
  <c r="BW94" i="3"/>
  <c r="BV94" i="3"/>
  <c r="BS94" i="3"/>
  <c r="BR94" i="3"/>
  <c r="BO94" i="3"/>
  <c r="BN94" i="3"/>
  <c r="BH94" i="3"/>
  <c r="BG94" i="3"/>
  <c r="BF94" i="3"/>
  <c r="AT94" i="3" s="1"/>
  <c r="BC94" i="3"/>
  <c r="BB94" i="3"/>
  <c r="AY94" i="3"/>
  <c r="AX94" i="3"/>
  <c r="AQ94" i="3"/>
  <c r="AP94" i="3"/>
  <c r="AM94" i="3"/>
  <c r="AL94" i="3"/>
  <c r="AI94" i="3"/>
  <c r="AH94" i="3"/>
  <c r="AD94" i="3"/>
  <c r="AA94" i="3"/>
  <c r="Z94" i="3"/>
  <c r="W94" i="3"/>
  <c r="V94" i="3"/>
  <c r="S94" i="3"/>
  <c r="R94" i="3"/>
  <c r="N94" i="3"/>
  <c r="BW93" i="3"/>
  <c r="BV93" i="3"/>
  <c r="BS93" i="3"/>
  <c r="BR93" i="3"/>
  <c r="BO93" i="3"/>
  <c r="BN93" i="3"/>
  <c r="BJ93" i="3"/>
  <c r="BG93" i="3"/>
  <c r="BF93" i="3"/>
  <c r="BC93" i="3"/>
  <c r="BB93" i="3"/>
  <c r="AY93" i="3"/>
  <c r="AX93" i="3"/>
  <c r="AT93" i="3"/>
  <c r="AQ93" i="3"/>
  <c r="AP93" i="3"/>
  <c r="AM93" i="3"/>
  <c r="AL93" i="3"/>
  <c r="AI93" i="3"/>
  <c r="AH93" i="3"/>
  <c r="AD93" i="3"/>
  <c r="AA93" i="3"/>
  <c r="Z93" i="3"/>
  <c r="W93" i="3"/>
  <c r="V93" i="3"/>
  <c r="S93" i="3"/>
  <c r="R93" i="3"/>
  <c r="N93" i="3"/>
  <c r="J93" i="3"/>
  <c r="BW92" i="3"/>
  <c r="BV92" i="3"/>
  <c r="BS92" i="3"/>
  <c r="BR92" i="3"/>
  <c r="BO92" i="3"/>
  <c r="BN92" i="3"/>
  <c r="BK92" i="3"/>
  <c r="BJ92" i="3"/>
  <c r="BG92" i="3"/>
  <c r="BF92" i="3"/>
  <c r="BC92" i="3"/>
  <c r="BB92" i="3"/>
  <c r="AY92" i="3"/>
  <c r="AX92" i="3"/>
  <c r="AU92" i="3"/>
  <c r="AT92" i="3"/>
  <c r="AQ92" i="3"/>
  <c r="AP92" i="3"/>
  <c r="AM92" i="3"/>
  <c r="AL92" i="3"/>
  <c r="AI92" i="3"/>
  <c r="AH92" i="3"/>
  <c r="AE92" i="3"/>
  <c r="AD92" i="3"/>
  <c r="AA92" i="3"/>
  <c r="Z92" i="3"/>
  <c r="W92" i="3"/>
  <c r="V92" i="3"/>
  <c r="S92" i="3"/>
  <c r="R92" i="3"/>
  <c r="O92" i="3"/>
  <c r="N92" i="3"/>
  <c r="J92" i="3"/>
  <c r="BW91" i="3"/>
  <c r="BV91" i="3"/>
  <c r="BS91" i="3"/>
  <c r="BR91" i="3"/>
  <c r="BO91" i="3"/>
  <c r="BN91" i="3"/>
  <c r="BJ91" i="3"/>
  <c r="BG91" i="3"/>
  <c r="BF91" i="3"/>
  <c r="BC91" i="3"/>
  <c r="BB91" i="3"/>
  <c r="AY91" i="3"/>
  <c r="AX91" i="3"/>
  <c r="AT91" i="3"/>
  <c r="AQ91" i="3"/>
  <c r="AP91" i="3"/>
  <c r="AM91" i="3"/>
  <c r="AL91" i="3"/>
  <c r="AI91" i="3"/>
  <c r="AH91" i="3"/>
  <c r="AD91" i="3"/>
  <c r="AA91" i="3"/>
  <c r="Z91" i="3"/>
  <c r="W91" i="3"/>
  <c r="V91" i="3"/>
  <c r="S91" i="3"/>
  <c r="R91" i="3"/>
  <c r="N91" i="3"/>
  <c r="J91" i="3"/>
  <c r="BW90" i="3"/>
  <c r="BV90" i="3"/>
  <c r="BS90" i="3"/>
  <c r="BR90" i="3"/>
  <c r="BO90" i="3"/>
  <c r="BN90" i="3"/>
  <c r="BK90" i="3"/>
  <c r="BJ90" i="3"/>
  <c r="BG90" i="3"/>
  <c r="BF90" i="3"/>
  <c r="BC90" i="3"/>
  <c r="BB90" i="3"/>
  <c r="AY90" i="3"/>
  <c r="AX90" i="3"/>
  <c r="AU90" i="3"/>
  <c r="AT90" i="3"/>
  <c r="AQ90" i="3"/>
  <c r="AP90" i="3"/>
  <c r="AM90" i="3"/>
  <c r="AL90" i="3"/>
  <c r="AI90" i="3"/>
  <c r="AH90" i="3"/>
  <c r="AE90" i="3"/>
  <c r="AD90" i="3"/>
  <c r="AA90" i="3"/>
  <c r="Z90" i="3"/>
  <c r="W90" i="3"/>
  <c r="V90" i="3"/>
  <c r="S90" i="3"/>
  <c r="R90" i="3"/>
  <c r="O90" i="3"/>
  <c r="N90" i="3"/>
  <c r="J90" i="3"/>
  <c r="BW87" i="3"/>
  <c r="BV87" i="3"/>
  <c r="BS87" i="3"/>
  <c r="BR87" i="3"/>
  <c r="BO87" i="3"/>
  <c r="BN87" i="3"/>
  <c r="BJ87" i="3"/>
  <c r="BG87" i="3"/>
  <c r="BF87" i="3"/>
  <c r="BC87" i="3"/>
  <c r="BB87" i="3"/>
  <c r="AY87" i="3"/>
  <c r="AX87" i="3"/>
  <c r="AT87" i="3"/>
  <c r="AQ87" i="3"/>
  <c r="AP87" i="3"/>
  <c r="AM87" i="3"/>
  <c r="AL87" i="3"/>
  <c r="AI87" i="3"/>
  <c r="AH87" i="3"/>
  <c r="AD87" i="3"/>
  <c r="AA87" i="3"/>
  <c r="Z87" i="3"/>
  <c r="W87" i="3"/>
  <c r="V87" i="3"/>
  <c r="S87" i="3"/>
  <c r="R87" i="3"/>
  <c r="N87" i="3"/>
  <c r="J87" i="3"/>
  <c r="BW78" i="3"/>
  <c r="BV78" i="3"/>
  <c r="BS78" i="3"/>
  <c r="BR78" i="3"/>
  <c r="BO78" i="3"/>
  <c r="BN78" i="3"/>
  <c r="BK78" i="3"/>
  <c r="BJ78" i="3"/>
  <c r="BG78" i="3"/>
  <c r="BF78" i="3"/>
  <c r="BC78" i="3"/>
  <c r="BB78" i="3"/>
  <c r="AY78" i="3"/>
  <c r="AX78" i="3"/>
  <c r="AU78" i="3"/>
  <c r="AT78" i="3"/>
  <c r="AQ78" i="3"/>
  <c r="AP78" i="3"/>
  <c r="AM78" i="3"/>
  <c r="AL78" i="3"/>
  <c r="AI78" i="3"/>
  <c r="AH78" i="3"/>
  <c r="AE78" i="3"/>
  <c r="AD78" i="3"/>
  <c r="AA78" i="3"/>
  <c r="Z78" i="3"/>
  <c r="W78" i="3"/>
  <c r="V78" i="3"/>
  <c r="S78" i="3"/>
  <c r="R78" i="3"/>
  <c r="O78" i="3"/>
  <c r="N78" i="3"/>
  <c r="J78" i="3"/>
  <c r="BW77" i="3"/>
  <c r="BV77" i="3"/>
  <c r="BS77" i="3"/>
  <c r="BR77" i="3"/>
  <c r="BO77" i="3"/>
  <c r="BN77" i="3"/>
  <c r="BJ77" i="3"/>
  <c r="BG77" i="3"/>
  <c r="BF77" i="3"/>
  <c r="BC77" i="3"/>
  <c r="BB77" i="3"/>
  <c r="AY77" i="3"/>
  <c r="AX77" i="3"/>
  <c r="AT77" i="3"/>
  <c r="AS77" i="3"/>
  <c r="AQ77" i="3"/>
  <c r="AR77" i="3" s="1"/>
  <c r="AP77" i="3"/>
  <c r="AM77" i="3"/>
  <c r="AN77" i="3" s="1"/>
  <c r="AL77" i="3"/>
  <c r="AK77" i="3"/>
  <c r="AI77" i="3"/>
  <c r="AJ77" i="3" s="1"/>
  <c r="AH77" i="3"/>
  <c r="AD77" i="3"/>
  <c r="AC77" i="3"/>
  <c r="AA77" i="3"/>
  <c r="AB77" i="3" s="1"/>
  <c r="Z77" i="3"/>
  <c r="W77" i="3"/>
  <c r="X77" i="3" s="1"/>
  <c r="V77" i="3"/>
  <c r="U77" i="3"/>
  <c r="S77" i="3"/>
  <c r="T77" i="3" s="1"/>
  <c r="R77" i="3"/>
  <c r="N77" i="3"/>
  <c r="J77" i="3"/>
  <c r="BW75" i="3"/>
  <c r="BX75" i="3" s="1"/>
  <c r="BV75" i="3"/>
  <c r="BU75" i="3"/>
  <c r="BS75" i="3"/>
  <c r="BT75" i="3" s="1"/>
  <c r="BR75" i="3"/>
  <c r="BO75" i="3"/>
  <c r="BP75" i="3" s="1"/>
  <c r="BN75" i="3"/>
  <c r="BJ75" i="3"/>
  <c r="BG75" i="3"/>
  <c r="BH75" i="3" s="1"/>
  <c r="BF75" i="3"/>
  <c r="BE75" i="3"/>
  <c r="BC75" i="3"/>
  <c r="BD75" i="3" s="1"/>
  <c r="BB75" i="3"/>
  <c r="AY75" i="3"/>
  <c r="AZ75" i="3" s="1"/>
  <c r="AX75" i="3"/>
  <c r="AT75" i="3"/>
  <c r="AQ75" i="3"/>
  <c r="AR75" i="3" s="1"/>
  <c r="AP75" i="3"/>
  <c r="AO75" i="3"/>
  <c r="AM75" i="3"/>
  <c r="AN75" i="3" s="1"/>
  <c r="AL75" i="3"/>
  <c r="AI75" i="3"/>
  <c r="AJ75" i="3" s="1"/>
  <c r="AH75" i="3"/>
  <c r="AD75" i="3"/>
  <c r="AA75" i="3"/>
  <c r="AB75" i="3" s="1"/>
  <c r="Z75" i="3"/>
  <c r="Y75" i="3"/>
  <c r="W75" i="3"/>
  <c r="X75" i="3" s="1"/>
  <c r="V75" i="3"/>
  <c r="S75" i="3"/>
  <c r="T75" i="3" s="1"/>
  <c r="R75" i="3"/>
  <c r="N75" i="3"/>
  <c r="J75" i="3"/>
  <c r="BY74" i="3"/>
  <c r="BW74" i="3"/>
  <c r="BX74" i="3" s="1"/>
  <c r="BV74" i="3"/>
  <c r="BS74" i="3"/>
  <c r="BT74" i="3" s="1"/>
  <c r="BR74" i="3"/>
  <c r="BQ74" i="3"/>
  <c r="BO74" i="3"/>
  <c r="BP74" i="3" s="1"/>
  <c r="BN74" i="3"/>
  <c r="BK74" i="3"/>
  <c r="BL74" i="3" s="1"/>
  <c r="BJ74" i="3"/>
  <c r="BI74" i="3"/>
  <c r="BG74" i="3"/>
  <c r="BH74" i="3" s="1"/>
  <c r="BF74" i="3"/>
  <c r="BC74" i="3"/>
  <c r="BD74" i="3" s="1"/>
  <c r="BB74" i="3"/>
  <c r="BA74" i="3"/>
  <c r="AY74" i="3"/>
  <c r="AZ74" i="3" s="1"/>
  <c r="AX74" i="3"/>
  <c r="AU74" i="3"/>
  <c r="AV74" i="3" s="1"/>
  <c r="AT74" i="3"/>
  <c r="AS74" i="3"/>
  <c r="AQ74" i="3"/>
  <c r="AR74" i="3" s="1"/>
  <c r="AP74" i="3"/>
  <c r="AM74" i="3"/>
  <c r="AN74" i="3" s="1"/>
  <c r="AL74" i="3"/>
  <c r="AK74" i="3"/>
  <c r="AI74" i="3"/>
  <c r="AJ74" i="3" s="1"/>
  <c r="AH74" i="3"/>
  <c r="AE74" i="3"/>
  <c r="AF74" i="3" s="1"/>
  <c r="AD74" i="3"/>
  <c r="AC74" i="3"/>
  <c r="AA74" i="3"/>
  <c r="AB74" i="3" s="1"/>
  <c r="Z74" i="3"/>
  <c r="W74" i="3"/>
  <c r="X74" i="3" s="1"/>
  <c r="V74" i="3"/>
  <c r="U74" i="3"/>
  <c r="S74" i="3"/>
  <c r="T74" i="3" s="1"/>
  <c r="R74" i="3"/>
  <c r="O74" i="3"/>
  <c r="P74" i="3" s="1"/>
  <c r="N74" i="3"/>
  <c r="J74" i="3"/>
  <c r="BW73" i="3"/>
  <c r="BX73" i="3" s="1"/>
  <c r="BV73" i="3"/>
  <c r="BU73" i="3"/>
  <c r="BS73" i="3"/>
  <c r="BT73" i="3" s="1"/>
  <c r="BR73" i="3"/>
  <c r="BO73" i="3"/>
  <c r="BP73" i="3" s="1"/>
  <c r="BN73" i="3"/>
  <c r="BJ73" i="3"/>
  <c r="BG73" i="3"/>
  <c r="BH73" i="3" s="1"/>
  <c r="BF73" i="3"/>
  <c r="BE73" i="3"/>
  <c r="BC73" i="3"/>
  <c r="BD73" i="3" s="1"/>
  <c r="BB73" i="3"/>
  <c r="AY73" i="3"/>
  <c r="AZ73" i="3" s="1"/>
  <c r="AX73" i="3"/>
  <c r="AT73" i="3"/>
  <c r="AQ73" i="3"/>
  <c r="AR73" i="3" s="1"/>
  <c r="AP73" i="3"/>
  <c r="AO73" i="3"/>
  <c r="AM73" i="3"/>
  <c r="AN73" i="3" s="1"/>
  <c r="AL73" i="3"/>
  <c r="AI73" i="3"/>
  <c r="AJ73" i="3" s="1"/>
  <c r="AH73" i="3"/>
  <c r="AD73" i="3"/>
  <c r="AA73" i="3"/>
  <c r="AB73" i="3" s="1"/>
  <c r="Z73" i="3"/>
  <c r="Y73" i="3"/>
  <c r="W73" i="3"/>
  <c r="X73" i="3" s="1"/>
  <c r="V73" i="3"/>
  <c r="S73" i="3"/>
  <c r="T73" i="3" s="1"/>
  <c r="R73" i="3"/>
  <c r="N73" i="3"/>
  <c r="J73" i="3"/>
  <c r="BY72" i="3"/>
  <c r="BW72" i="3"/>
  <c r="BX72" i="3" s="1"/>
  <c r="BV72" i="3"/>
  <c r="BS72" i="3"/>
  <c r="BT72" i="3" s="1"/>
  <c r="BR72" i="3"/>
  <c r="BQ72" i="3"/>
  <c r="BO72" i="3"/>
  <c r="BP72" i="3" s="1"/>
  <c r="BN72" i="3"/>
  <c r="BJ72" i="3"/>
  <c r="BI72" i="3"/>
  <c r="BG72" i="3"/>
  <c r="BH72" i="3" s="1"/>
  <c r="BF72" i="3"/>
  <c r="BC72" i="3"/>
  <c r="BD72" i="3" s="1"/>
  <c r="BB72" i="3"/>
  <c r="BA72" i="3"/>
  <c r="AY72" i="3"/>
  <c r="AZ72" i="3" s="1"/>
  <c r="AX72" i="3"/>
  <c r="AT72" i="3"/>
  <c r="AS72" i="3"/>
  <c r="AQ72" i="3"/>
  <c r="AR72" i="3" s="1"/>
  <c r="AP72" i="3"/>
  <c r="AM72" i="3"/>
  <c r="AN72" i="3" s="1"/>
  <c r="AL72" i="3"/>
  <c r="AK72" i="3"/>
  <c r="AI72" i="3"/>
  <c r="AJ72" i="3" s="1"/>
  <c r="AH72" i="3"/>
  <c r="AD72" i="3"/>
  <c r="AC72" i="3"/>
  <c r="AA72" i="3"/>
  <c r="AB72" i="3" s="1"/>
  <c r="Z72" i="3"/>
  <c r="W72" i="3"/>
  <c r="X72" i="3" s="1"/>
  <c r="V72" i="3"/>
  <c r="U72" i="3"/>
  <c r="S72" i="3"/>
  <c r="T72" i="3" s="1"/>
  <c r="R72" i="3"/>
  <c r="N72" i="3"/>
  <c r="J72" i="3"/>
  <c r="BW71" i="3"/>
  <c r="BX71" i="3" s="1"/>
  <c r="BV71" i="3"/>
  <c r="BU71" i="3"/>
  <c r="BS71" i="3"/>
  <c r="BT71" i="3" s="1"/>
  <c r="BR71" i="3"/>
  <c r="BO71" i="3"/>
  <c r="BP71" i="3" s="1"/>
  <c r="BN71" i="3"/>
  <c r="BJ71" i="3"/>
  <c r="BG71" i="3"/>
  <c r="BH71" i="3" s="1"/>
  <c r="BF71" i="3"/>
  <c r="BE71" i="3"/>
  <c r="BC71" i="3"/>
  <c r="BD71" i="3" s="1"/>
  <c r="BB71" i="3"/>
  <c r="AY71" i="3"/>
  <c r="AZ71" i="3" s="1"/>
  <c r="AX71" i="3"/>
  <c r="AT71" i="3"/>
  <c r="AQ71" i="3"/>
  <c r="AR71" i="3" s="1"/>
  <c r="AP71" i="3"/>
  <c r="AO71" i="3"/>
  <c r="AM71" i="3"/>
  <c r="AN71" i="3" s="1"/>
  <c r="AL71" i="3"/>
  <c r="AI71" i="3"/>
  <c r="AJ71" i="3" s="1"/>
  <c r="AH71" i="3"/>
  <c r="AD71" i="3"/>
  <c r="AA71" i="3"/>
  <c r="AB71" i="3" s="1"/>
  <c r="Z71" i="3"/>
  <c r="Y71" i="3"/>
  <c r="W71" i="3"/>
  <c r="X71" i="3" s="1"/>
  <c r="V71" i="3"/>
  <c r="S71" i="3"/>
  <c r="T71" i="3" s="1"/>
  <c r="R71" i="3"/>
  <c r="N71" i="3"/>
  <c r="J71" i="3"/>
  <c r="BY61" i="3"/>
  <c r="BW61" i="3"/>
  <c r="BX61" i="3" s="1"/>
  <c r="BV61" i="3"/>
  <c r="BS61" i="3"/>
  <c r="BT61" i="3" s="1"/>
  <c r="BR61" i="3"/>
  <c r="BQ61" i="3"/>
  <c r="BO61" i="3"/>
  <c r="BP61" i="3" s="1"/>
  <c r="BN61" i="3"/>
  <c r="BK61" i="3"/>
  <c r="BL61" i="3" s="1"/>
  <c r="BJ61" i="3"/>
  <c r="BI61" i="3"/>
  <c r="BG61" i="3"/>
  <c r="BH61" i="3" s="1"/>
  <c r="BF61" i="3"/>
  <c r="BC61" i="3"/>
  <c r="BD61" i="3" s="1"/>
  <c r="BB61" i="3"/>
  <c r="BA61" i="3"/>
  <c r="AY61" i="3"/>
  <c r="AZ61" i="3" s="1"/>
  <c r="AX61" i="3"/>
  <c r="AU61" i="3"/>
  <c r="AV61" i="3" s="1"/>
  <c r="AT61" i="3"/>
  <c r="AS61" i="3"/>
  <c r="AQ61" i="3"/>
  <c r="AR61" i="3" s="1"/>
  <c r="AP61" i="3"/>
  <c r="AM61" i="3"/>
  <c r="AN61" i="3" s="1"/>
  <c r="AL61" i="3"/>
  <c r="AK61" i="3"/>
  <c r="AI61" i="3"/>
  <c r="AJ61" i="3" s="1"/>
  <c r="AH61" i="3"/>
  <c r="AE61" i="3"/>
  <c r="AF61" i="3" s="1"/>
  <c r="AD61" i="3"/>
  <c r="AC61" i="3"/>
  <c r="AA61" i="3"/>
  <c r="AB61" i="3" s="1"/>
  <c r="Z61" i="3"/>
  <c r="W61" i="3"/>
  <c r="X61" i="3" s="1"/>
  <c r="V61" i="3"/>
  <c r="U61" i="3"/>
  <c r="S61" i="3"/>
  <c r="T61" i="3" s="1"/>
  <c r="R61" i="3"/>
  <c r="O61" i="3"/>
  <c r="P61" i="3" s="1"/>
  <c r="N61" i="3"/>
  <c r="J61" i="3"/>
  <c r="BW60" i="3"/>
  <c r="BX60" i="3" s="1"/>
  <c r="BV60" i="3"/>
  <c r="BU60" i="3"/>
  <c r="BS60" i="3"/>
  <c r="BT60" i="3" s="1"/>
  <c r="BR60" i="3"/>
  <c r="BO60" i="3"/>
  <c r="BP60" i="3" s="1"/>
  <c r="BN60" i="3"/>
  <c r="BJ60" i="3"/>
  <c r="BG60" i="3"/>
  <c r="BH60" i="3" s="1"/>
  <c r="BF60" i="3"/>
  <c r="BE60" i="3"/>
  <c r="BC60" i="3"/>
  <c r="BD60" i="3" s="1"/>
  <c r="BB60" i="3"/>
  <c r="AY60" i="3"/>
  <c r="AZ60" i="3" s="1"/>
  <c r="AX60" i="3"/>
  <c r="AT60" i="3"/>
  <c r="AQ60" i="3"/>
  <c r="AR60" i="3" s="1"/>
  <c r="AP60" i="3"/>
  <c r="AO60" i="3"/>
  <c r="AM60" i="3"/>
  <c r="AN60" i="3" s="1"/>
  <c r="AL60" i="3"/>
  <c r="AI60" i="3"/>
  <c r="AJ60" i="3" s="1"/>
  <c r="AH60" i="3"/>
  <c r="AD60" i="3"/>
  <c r="AA60" i="3"/>
  <c r="AB60" i="3" s="1"/>
  <c r="Z60" i="3"/>
  <c r="Y60" i="3"/>
  <c r="W60" i="3"/>
  <c r="X60" i="3" s="1"/>
  <c r="V60" i="3"/>
  <c r="S60" i="3"/>
  <c r="T60" i="3" s="1"/>
  <c r="R60" i="3"/>
  <c r="N60" i="3"/>
  <c r="J60" i="3"/>
  <c r="BY59" i="3"/>
  <c r="BW59" i="3"/>
  <c r="BX59" i="3" s="1"/>
  <c r="BV59" i="3"/>
  <c r="BS59" i="3"/>
  <c r="BT59" i="3" s="1"/>
  <c r="BR59" i="3"/>
  <c r="BQ59" i="3"/>
  <c r="BO59" i="3"/>
  <c r="BP59" i="3" s="1"/>
  <c r="BN59" i="3"/>
  <c r="BJ59" i="3"/>
  <c r="BI59" i="3"/>
  <c r="BG59" i="3"/>
  <c r="BH59" i="3" s="1"/>
  <c r="BF59" i="3"/>
  <c r="BC59" i="3"/>
  <c r="BD59" i="3" s="1"/>
  <c r="BB59" i="3"/>
  <c r="BA59" i="3"/>
  <c r="AY59" i="3"/>
  <c r="AZ59" i="3" s="1"/>
  <c r="AX59" i="3"/>
  <c r="AT59" i="3"/>
  <c r="AS59" i="3"/>
  <c r="AQ59" i="3"/>
  <c r="AR59" i="3" s="1"/>
  <c r="AP59" i="3"/>
  <c r="AM59" i="3"/>
  <c r="AN59" i="3" s="1"/>
  <c r="AL59" i="3"/>
  <c r="AK59" i="3"/>
  <c r="AI59" i="3"/>
  <c r="AJ59" i="3" s="1"/>
  <c r="AH59" i="3"/>
  <c r="AD59" i="3"/>
  <c r="AC59" i="3"/>
  <c r="AA59" i="3"/>
  <c r="AB59" i="3" s="1"/>
  <c r="Z59" i="3"/>
  <c r="W59" i="3"/>
  <c r="X59" i="3" s="1"/>
  <c r="V59" i="3"/>
  <c r="U59" i="3"/>
  <c r="S59" i="3"/>
  <c r="T59" i="3" s="1"/>
  <c r="R59" i="3"/>
  <c r="N59" i="3"/>
  <c r="J59" i="3"/>
  <c r="BW58" i="3"/>
  <c r="BX58" i="3" s="1"/>
  <c r="BV58" i="3"/>
  <c r="BU58" i="3"/>
  <c r="BS58" i="3"/>
  <c r="BT58" i="3" s="1"/>
  <c r="BR58" i="3"/>
  <c r="BO58" i="3"/>
  <c r="BP58" i="3" s="1"/>
  <c r="BN58" i="3"/>
  <c r="BJ58" i="3"/>
  <c r="BG58" i="3"/>
  <c r="BH58" i="3" s="1"/>
  <c r="BF58" i="3"/>
  <c r="BE58" i="3"/>
  <c r="BC58" i="3"/>
  <c r="BD58" i="3" s="1"/>
  <c r="BB58" i="3"/>
  <c r="AY58" i="3"/>
  <c r="AZ58" i="3" s="1"/>
  <c r="AX58" i="3"/>
  <c r="AT58" i="3"/>
  <c r="AQ58" i="3"/>
  <c r="AR58" i="3" s="1"/>
  <c r="AP58" i="3"/>
  <c r="AO58" i="3"/>
  <c r="AM58" i="3"/>
  <c r="AN58" i="3" s="1"/>
  <c r="AL58" i="3"/>
  <c r="AI58" i="3"/>
  <c r="AJ58" i="3" s="1"/>
  <c r="AH58" i="3"/>
  <c r="AD58" i="3"/>
  <c r="AA58" i="3"/>
  <c r="AB58" i="3" s="1"/>
  <c r="Z58" i="3"/>
  <c r="Y58" i="3"/>
  <c r="W58" i="3"/>
  <c r="X58" i="3" s="1"/>
  <c r="V58" i="3"/>
  <c r="S58" i="3"/>
  <c r="T58" i="3" s="1"/>
  <c r="R58" i="3"/>
  <c r="N58" i="3"/>
  <c r="J58" i="3"/>
  <c r="BY57" i="3"/>
  <c r="BW57" i="3"/>
  <c r="BX57" i="3" s="1"/>
  <c r="BV57" i="3"/>
  <c r="BS57" i="3"/>
  <c r="BT57" i="3" s="1"/>
  <c r="BR57" i="3"/>
  <c r="BQ57" i="3"/>
  <c r="BO57" i="3"/>
  <c r="BP57" i="3" s="1"/>
  <c r="BN57" i="3"/>
  <c r="BK57" i="3"/>
  <c r="BL57" i="3" s="1"/>
  <c r="BJ57" i="3"/>
  <c r="BI57" i="3"/>
  <c r="BG57" i="3"/>
  <c r="BH57" i="3" s="1"/>
  <c r="BF57" i="3"/>
  <c r="BC57" i="3"/>
  <c r="BD57" i="3" s="1"/>
  <c r="BB57" i="3"/>
  <c r="BA57" i="3"/>
  <c r="AY57" i="3"/>
  <c r="AX57" i="3"/>
  <c r="AT57" i="3" s="1"/>
  <c r="AU57" i="3"/>
  <c r="AQ57" i="3"/>
  <c r="AP57" i="3"/>
  <c r="AS57" i="3" s="1"/>
  <c r="AM57" i="3"/>
  <c r="AN57" i="3" s="1"/>
  <c r="AL57" i="3"/>
  <c r="AK57" i="3"/>
  <c r="AI57" i="3"/>
  <c r="AH57" i="3"/>
  <c r="AD57" i="3" s="1"/>
  <c r="AE57" i="3"/>
  <c r="AA57" i="3"/>
  <c r="Z57" i="3"/>
  <c r="AC57" i="3" s="1"/>
  <c r="W57" i="3"/>
  <c r="X57" i="3" s="1"/>
  <c r="V57" i="3"/>
  <c r="U57" i="3"/>
  <c r="S57" i="3"/>
  <c r="R57" i="3"/>
  <c r="N57" i="3" s="1"/>
  <c r="J57" i="3" s="1"/>
  <c r="O57" i="3"/>
  <c r="BW55" i="3"/>
  <c r="BX55" i="3" s="1"/>
  <c r="BV55" i="3"/>
  <c r="BU55" i="3"/>
  <c r="BS55" i="3"/>
  <c r="BR55" i="3"/>
  <c r="BO55" i="3"/>
  <c r="BP55" i="3" s="1"/>
  <c r="BN55" i="3"/>
  <c r="BJ55" i="3"/>
  <c r="BG55" i="3"/>
  <c r="BH55" i="3" s="1"/>
  <c r="BF55" i="3"/>
  <c r="BE55" i="3"/>
  <c r="BC55" i="3"/>
  <c r="BB55" i="3"/>
  <c r="AY55" i="3"/>
  <c r="AZ55" i="3" s="1"/>
  <c r="AX55" i="3"/>
  <c r="AT55" i="3"/>
  <c r="AQ55" i="3"/>
  <c r="AR55" i="3" s="1"/>
  <c r="AP55" i="3"/>
  <c r="AO55" i="3"/>
  <c r="AM55" i="3"/>
  <c r="AL55" i="3"/>
  <c r="AI55" i="3"/>
  <c r="AJ55" i="3" s="1"/>
  <c r="AH55" i="3"/>
  <c r="AD55" i="3"/>
  <c r="AA55" i="3"/>
  <c r="AB55" i="3" s="1"/>
  <c r="Z55" i="3"/>
  <c r="Y55" i="3"/>
  <c r="W55" i="3"/>
  <c r="V55" i="3"/>
  <c r="S55" i="3"/>
  <c r="T55" i="3" s="1"/>
  <c r="R55" i="3"/>
  <c r="N55" i="3"/>
  <c r="J55" i="3" s="1"/>
  <c r="BY45" i="3"/>
  <c r="BW45" i="3"/>
  <c r="BV45" i="3"/>
  <c r="BS45" i="3"/>
  <c r="BT45" i="3" s="1"/>
  <c r="BR45" i="3"/>
  <c r="BO45" i="3"/>
  <c r="BN45" i="3"/>
  <c r="BQ45" i="3" s="1"/>
  <c r="BI45" i="3"/>
  <c r="BG45" i="3"/>
  <c r="BF45" i="3"/>
  <c r="BC45" i="3"/>
  <c r="BD45" i="3" s="1"/>
  <c r="BB45" i="3"/>
  <c r="AY45" i="3"/>
  <c r="AX45" i="3"/>
  <c r="BA45" i="3" s="1"/>
  <c r="AS45" i="3"/>
  <c r="AQ45" i="3"/>
  <c r="AP45" i="3"/>
  <c r="AM45" i="3"/>
  <c r="AN45" i="3" s="1"/>
  <c r="AL45" i="3"/>
  <c r="AI45" i="3"/>
  <c r="AH45" i="3"/>
  <c r="AK45" i="3" s="1"/>
  <c r="AC45" i="3"/>
  <c r="AA45" i="3"/>
  <c r="Z45" i="3"/>
  <c r="W45" i="3"/>
  <c r="X45" i="3" s="1"/>
  <c r="V45" i="3"/>
  <c r="S45" i="3"/>
  <c r="R45" i="3"/>
  <c r="U45" i="3" s="1"/>
  <c r="BW44" i="3"/>
  <c r="BX44" i="3" s="1"/>
  <c r="BV44" i="3"/>
  <c r="BS44" i="3"/>
  <c r="BR44" i="3"/>
  <c r="BU44" i="3" s="1"/>
  <c r="BO44" i="3"/>
  <c r="BP44" i="3" s="1"/>
  <c r="BN44" i="3"/>
  <c r="BG44" i="3"/>
  <c r="BH44" i="3" s="1"/>
  <c r="BF44" i="3"/>
  <c r="BC44" i="3"/>
  <c r="BB44" i="3"/>
  <c r="BE44" i="3" s="1"/>
  <c r="AY44" i="3"/>
  <c r="AZ44" i="3" s="1"/>
  <c r="AX44" i="3"/>
  <c r="AQ44" i="3"/>
  <c r="AR44" i="3" s="1"/>
  <c r="AP44" i="3"/>
  <c r="AM44" i="3"/>
  <c r="AL44" i="3"/>
  <c r="AO44" i="3" s="1"/>
  <c r="AI44" i="3"/>
  <c r="AJ44" i="3" s="1"/>
  <c r="AH44" i="3"/>
  <c r="AA44" i="3"/>
  <c r="AB44" i="3" s="1"/>
  <c r="Z44" i="3"/>
  <c r="W44" i="3"/>
  <c r="V44" i="3"/>
  <c r="Y44" i="3" s="1"/>
  <c r="S44" i="3"/>
  <c r="T44" i="3" s="1"/>
  <c r="R44" i="3"/>
  <c r="BW43" i="3"/>
  <c r="BV43" i="3"/>
  <c r="BY43" i="3" s="1"/>
  <c r="BS43" i="3"/>
  <c r="BT43" i="3" s="1"/>
  <c r="BR43" i="3"/>
  <c r="BQ43" i="3"/>
  <c r="BO43" i="3"/>
  <c r="BN43" i="3"/>
  <c r="BJ43" i="3" s="1"/>
  <c r="BK43" i="3"/>
  <c r="BG43" i="3"/>
  <c r="BF43" i="3"/>
  <c r="BI43" i="3" s="1"/>
  <c r="BC43" i="3"/>
  <c r="BD43" i="3" s="1"/>
  <c r="BB43" i="3"/>
  <c r="BA43" i="3"/>
  <c r="AY43" i="3"/>
  <c r="AX43" i="3"/>
  <c r="AT43" i="3" s="1"/>
  <c r="AU43" i="3"/>
  <c r="AQ43" i="3"/>
  <c r="AP43" i="3"/>
  <c r="AS43" i="3" s="1"/>
  <c r="AM43" i="3"/>
  <c r="AN43" i="3" s="1"/>
  <c r="AL43" i="3"/>
  <c r="AK43" i="3"/>
  <c r="AI43" i="3"/>
  <c r="AH43" i="3"/>
  <c r="AD43" i="3" s="1"/>
  <c r="AE43" i="3"/>
  <c r="AA43" i="3"/>
  <c r="Z43" i="3"/>
  <c r="AC43" i="3" s="1"/>
  <c r="W43" i="3"/>
  <c r="X43" i="3" s="1"/>
  <c r="V43" i="3"/>
  <c r="U43" i="3"/>
  <c r="S43" i="3"/>
  <c r="R43" i="3"/>
  <c r="N43" i="3" s="1"/>
  <c r="J43" i="3" s="1"/>
  <c r="O43" i="3"/>
  <c r="BW31" i="3"/>
  <c r="BX31" i="3" s="1"/>
  <c r="BV31" i="3"/>
  <c r="BU31" i="3"/>
  <c r="BS31" i="3"/>
  <c r="BR31" i="3"/>
  <c r="BO31" i="3"/>
  <c r="BP31" i="3" s="1"/>
  <c r="BN31" i="3"/>
  <c r="BJ31" i="3"/>
  <c r="BG31" i="3"/>
  <c r="BH31" i="3" s="1"/>
  <c r="BF31" i="3"/>
  <c r="BE31" i="3"/>
  <c r="BC31" i="3"/>
  <c r="BB31" i="3"/>
  <c r="AY31" i="3"/>
  <c r="AZ31" i="3" s="1"/>
  <c r="AX31" i="3"/>
  <c r="AT31" i="3"/>
  <c r="AQ31" i="3"/>
  <c r="AR31" i="3" s="1"/>
  <c r="AP31" i="3"/>
  <c r="AO31" i="3"/>
  <c r="AM31" i="3"/>
  <c r="AL31" i="3"/>
  <c r="AI31" i="3"/>
  <c r="AJ31" i="3" s="1"/>
  <c r="AH31" i="3"/>
  <c r="AD31" i="3"/>
  <c r="AA31" i="3"/>
  <c r="AB31" i="3" s="1"/>
  <c r="Z31" i="3"/>
  <c r="Y31" i="3"/>
  <c r="W31" i="3"/>
  <c r="V31" i="3"/>
  <c r="S31" i="3"/>
  <c r="T31" i="3" s="1"/>
  <c r="R31" i="3"/>
  <c r="N31" i="3"/>
  <c r="J31" i="3" s="1"/>
  <c r="BY30" i="3"/>
  <c r="BW30" i="3"/>
  <c r="BV30" i="3"/>
  <c r="BS30" i="3"/>
  <c r="BT30" i="3" s="1"/>
  <c r="BR30" i="3"/>
  <c r="BO30" i="3"/>
  <c r="BN30" i="3"/>
  <c r="BQ30" i="3" s="1"/>
  <c r="BI30" i="3"/>
  <c r="BG30" i="3"/>
  <c r="BF30" i="3"/>
  <c r="BC30" i="3"/>
  <c r="BD30" i="3" s="1"/>
  <c r="BB30" i="3"/>
  <c r="AY30" i="3"/>
  <c r="AX30" i="3"/>
  <c r="BA30" i="3" s="1"/>
  <c r="AS30" i="3"/>
  <c r="AQ30" i="3"/>
  <c r="AP30" i="3"/>
  <c r="AM30" i="3"/>
  <c r="AN30" i="3" s="1"/>
  <c r="AL30" i="3"/>
  <c r="AI30" i="3"/>
  <c r="AH30" i="3"/>
  <c r="AK30" i="3" s="1"/>
  <c r="AC30" i="3"/>
  <c r="AA30" i="3"/>
  <c r="Z30" i="3"/>
  <c r="W30" i="3"/>
  <c r="X30" i="3" s="1"/>
  <c r="V30" i="3"/>
  <c r="S30" i="3"/>
  <c r="R30" i="3"/>
  <c r="U30" i="3" s="1"/>
  <c r="BW29" i="3"/>
  <c r="BX29" i="3" s="1"/>
  <c r="BV29" i="3"/>
  <c r="BS29" i="3"/>
  <c r="BR29" i="3"/>
  <c r="BU29" i="3" s="1"/>
  <c r="BO29" i="3"/>
  <c r="BP29" i="3" s="1"/>
  <c r="BN29" i="3"/>
  <c r="BG29" i="3"/>
  <c r="BH29" i="3" s="1"/>
  <c r="BF29" i="3"/>
  <c r="BC29" i="3"/>
  <c r="BB29" i="3"/>
  <c r="BE29" i="3" s="1"/>
  <c r="AY29" i="3"/>
  <c r="AZ29" i="3" s="1"/>
  <c r="AX29" i="3"/>
  <c r="AQ29" i="3"/>
  <c r="AR29" i="3" s="1"/>
  <c r="AP29" i="3"/>
  <c r="AM29" i="3"/>
  <c r="AL29" i="3"/>
  <c r="AO29" i="3" s="1"/>
  <c r="AI29" i="3"/>
  <c r="AJ29" i="3" s="1"/>
  <c r="AH29" i="3"/>
  <c r="AA29" i="3"/>
  <c r="AB29" i="3" s="1"/>
  <c r="Z29" i="3"/>
  <c r="W29" i="3"/>
  <c r="V29" i="3"/>
  <c r="Y29" i="3" s="1"/>
  <c r="S29" i="3"/>
  <c r="T29" i="3" s="1"/>
  <c r="R29" i="3"/>
  <c r="BW27" i="3"/>
  <c r="BV27" i="3"/>
  <c r="BY27" i="3" s="1"/>
  <c r="BS27" i="3"/>
  <c r="BT27" i="3" s="1"/>
  <c r="BR27" i="3"/>
  <c r="BQ27" i="3"/>
  <c r="BO27" i="3"/>
  <c r="BN27" i="3"/>
  <c r="BJ27" i="3" s="1"/>
  <c r="BK27" i="3"/>
  <c r="BG27" i="3"/>
  <c r="BF27" i="3"/>
  <c r="BI27" i="3" s="1"/>
  <c r="BC27" i="3"/>
  <c r="BD27" i="3" s="1"/>
  <c r="BB27" i="3"/>
  <c r="BA27" i="3"/>
  <c r="AY27" i="3"/>
  <c r="AX27" i="3"/>
  <c r="AT27" i="3" s="1"/>
  <c r="AU27" i="3"/>
  <c r="AQ27" i="3"/>
  <c r="AP27" i="3"/>
  <c r="AS27" i="3" s="1"/>
  <c r="AM27" i="3"/>
  <c r="AN27" i="3" s="1"/>
  <c r="AL27" i="3"/>
  <c r="AK27" i="3"/>
  <c r="AI27" i="3"/>
  <c r="AH27" i="3"/>
  <c r="AD27" i="3" s="1"/>
  <c r="AE27" i="3"/>
  <c r="AA27" i="3"/>
  <c r="Z27" i="3"/>
  <c r="AC27" i="3" s="1"/>
  <c r="W27" i="3"/>
  <c r="X27" i="3" s="1"/>
  <c r="V27" i="3"/>
  <c r="U27" i="3"/>
  <c r="S27" i="3"/>
  <c r="R27" i="3"/>
  <c r="N27" i="3" s="1"/>
  <c r="J27" i="3" s="1"/>
  <c r="O27" i="3"/>
  <c r="BW25" i="3"/>
  <c r="BX25" i="3" s="1"/>
  <c r="BV25" i="3"/>
  <c r="BU25" i="3"/>
  <c r="BS25" i="3"/>
  <c r="BR25" i="3"/>
  <c r="BO25" i="3"/>
  <c r="BP25" i="3" s="1"/>
  <c r="BN25" i="3"/>
  <c r="BJ25" i="3"/>
  <c r="BG25" i="3"/>
  <c r="BH25" i="3" s="1"/>
  <c r="BF25" i="3"/>
  <c r="BE25" i="3"/>
  <c r="BC25" i="3"/>
  <c r="BB25" i="3"/>
  <c r="AY25" i="3"/>
  <c r="AZ25" i="3" s="1"/>
  <c r="AX25" i="3"/>
  <c r="AT25" i="3"/>
  <c r="AQ25" i="3"/>
  <c r="AR25" i="3" s="1"/>
  <c r="AP25" i="3"/>
  <c r="AO25" i="3"/>
  <c r="AM25" i="3"/>
  <c r="AL25" i="3"/>
  <c r="AI25" i="3"/>
  <c r="AJ25" i="3" s="1"/>
  <c r="AH25" i="3"/>
  <c r="AD25" i="3"/>
  <c r="AA25" i="3"/>
  <c r="AB25" i="3" s="1"/>
  <c r="Z25" i="3"/>
  <c r="Y25" i="3"/>
  <c r="W25" i="3"/>
  <c r="V25" i="3"/>
  <c r="S25" i="3"/>
  <c r="T25" i="3" s="1"/>
  <c r="R25" i="3"/>
  <c r="N25" i="3"/>
  <c r="J25" i="3"/>
  <c r="BW17" i="3"/>
  <c r="BY17" i="3" s="1"/>
  <c r="BV17" i="3"/>
  <c r="BX17" i="3" s="1"/>
  <c r="BS17" i="3"/>
  <c r="BU17" i="3" s="1"/>
  <c r="BR17" i="3"/>
  <c r="BT17" i="3" s="1"/>
  <c r="BO17" i="3"/>
  <c r="BQ17" i="3" s="1"/>
  <c r="BN17" i="3"/>
  <c r="BP17" i="3" s="1"/>
  <c r="BK17" i="3"/>
  <c r="BM17" i="3" s="1"/>
  <c r="BJ17" i="3"/>
  <c r="BL17" i="3" s="1"/>
  <c r="BG17" i="3"/>
  <c r="BI17" i="3" s="1"/>
  <c r="BF17" i="3"/>
  <c r="BH17" i="3" s="1"/>
  <c r="BC17" i="3"/>
  <c r="BE17" i="3" s="1"/>
  <c r="BB17" i="3"/>
  <c r="BD17" i="3" s="1"/>
  <c r="AY17" i="3"/>
  <c r="BA17" i="3" s="1"/>
  <c r="AX17" i="3"/>
  <c r="AZ17" i="3" s="1"/>
  <c r="AU17" i="3"/>
  <c r="AW17" i="3" s="1"/>
  <c r="AT17" i="3"/>
  <c r="AV17" i="3" s="1"/>
  <c r="AQ17" i="3"/>
  <c r="AS17" i="3" s="1"/>
  <c r="AP17" i="3"/>
  <c r="AR17" i="3" s="1"/>
  <c r="AM17" i="3"/>
  <c r="AO17" i="3" s="1"/>
  <c r="AL17" i="3"/>
  <c r="AN17" i="3" s="1"/>
  <c r="AI17" i="3"/>
  <c r="AK17" i="3" s="1"/>
  <c r="AH17" i="3"/>
  <c r="AJ17" i="3" s="1"/>
  <c r="AE17" i="3"/>
  <c r="AG17" i="3" s="1"/>
  <c r="AD17" i="3"/>
  <c r="AF17" i="3" s="1"/>
  <c r="AA17" i="3"/>
  <c r="AC17" i="3" s="1"/>
  <c r="Z17" i="3"/>
  <c r="AB17" i="3" s="1"/>
  <c r="W17" i="3"/>
  <c r="Y17" i="3" s="1"/>
  <c r="V17" i="3"/>
  <c r="X17" i="3" s="1"/>
  <c r="S17" i="3"/>
  <c r="U17" i="3" s="1"/>
  <c r="R17" i="3"/>
  <c r="T17" i="3" s="1"/>
  <c r="O17" i="3"/>
  <c r="Q17" i="3" s="1"/>
  <c r="N17" i="3"/>
  <c r="P17" i="3" s="1"/>
  <c r="K17" i="3"/>
  <c r="M17" i="3" s="1"/>
  <c r="J17" i="3"/>
  <c r="L17" i="3" s="1"/>
  <c r="BW15" i="3"/>
  <c r="BY15" i="3" s="1"/>
  <c r="BV15" i="3"/>
  <c r="BX15" i="3" s="1"/>
  <c r="BS15" i="3"/>
  <c r="BU15" i="3" s="1"/>
  <c r="BR15" i="3"/>
  <c r="BT15" i="3" s="1"/>
  <c r="BO15" i="3"/>
  <c r="BQ15" i="3" s="1"/>
  <c r="BN15" i="3"/>
  <c r="BP15" i="3" s="1"/>
  <c r="BK15" i="3"/>
  <c r="BM15" i="3" s="1"/>
  <c r="BJ15" i="3"/>
  <c r="BL15" i="3" s="1"/>
  <c r="BG15" i="3"/>
  <c r="BI15" i="3" s="1"/>
  <c r="BF15" i="3"/>
  <c r="BH15" i="3" s="1"/>
  <c r="BC15" i="3"/>
  <c r="BE15" i="3" s="1"/>
  <c r="BB15" i="3"/>
  <c r="BD15" i="3" s="1"/>
  <c r="AY15" i="3"/>
  <c r="BA15" i="3" s="1"/>
  <c r="AX15" i="3"/>
  <c r="AZ15" i="3" s="1"/>
  <c r="AU15" i="3"/>
  <c r="AW15" i="3" s="1"/>
  <c r="AT15" i="3"/>
  <c r="AV15" i="3" s="1"/>
  <c r="AQ15" i="3"/>
  <c r="AS15" i="3" s="1"/>
  <c r="AP15" i="3"/>
  <c r="AR15" i="3" s="1"/>
  <c r="AM15" i="3"/>
  <c r="AO15" i="3" s="1"/>
  <c r="AL15" i="3"/>
  <c r="AN15" i="3" s="1"/>
  <c r="AI15" i="3"/>
  <c r="AK15" i="3" s="1"/>
  <c r="AH15" i="3"/>
  <c r="AJ15" i="3" s="1"/>
  <c r="AE15" i="3"/>
  <c r="AG15" i="3" s="1"/>
  <c r="AD15" i="3"/>
  <c r="AF15" i="3" s="1"/>
  <c r="AA15" i="3"/>
  <c r="AC15" i="3" s="1"/>
  <c r="Z15" i="3"/>
  <c r="AB15" i="3" s="1"/>
  <c r="W15" i="3"/>
  <c r="Y15" i="3" s="1"/>
  <c r="V15" i="3"/>
  <c r="X15" i="3" s="1"/>
  <c r="S15" i="3"/>
  <c r="U15" i="3" s="1"/>
  <c r="R15" i="3"/>
  <c r="T15" i="3" s="1"/>
  <c r="O15" i="3"/>
  <c r="Q15" i="3" s="1"/>
  <c r="N15" i="3"/>
  <c r="P15" i="3" s="1"/>
  <c r="K15" i="3"/>
  <c r="M15" i="3" s="1"/>
  <c r="J15" i="3"/>
  <c r="L15" i="3" s="1"/>
  <c r="BW14" i="3"/>
  <c r="BY14" i="3" s="1"/>
  <c r="BV14" i="3"/>
  <c r="BX14" i="3" s="1"/>
  <c r="BS14" i="3"/>
  <c r="BU14" i="3" s="1"/>
  <c r="BR14" i="3"/>
  <c r="BT14" i="3" s="1"/>
  <c r="BO14" i="3"/>
  <c r="BQ14" i="3" s="1"/>
  <c r="BN14" i="3"/>
  <c r="BP14" i="3" s="1"/>
  <c r="BK14" i="3"/>
  <c r="BM14" i="3" s="1"/>
  <c r="BJ14" i="3"/>
  <c r="BL14" i="3" s="1"/>
  <c r="BG14" i="3"/>
  <c r="BI14" i="3" s="1"/>
  <c r="BF14" i="3"/>
  <c r="BH14" i="3" s="1"/>
  <c r="BC14" i="3"/>
  <c r="BE14" i="3" s="1"/>
  <c r="BB14" i="3"/>
  <c r="BD14" i="3" s="1"/>
  <c r="AY14" i="3"/>
  <c r="BA14" i="3" s="1"/>
  <c r="AX14" i="3"/>
  <c r="AZ14" i="3" s="1"/>
  <c r="AU14" i="3"/>
  <c r="AW14" i="3" s="1"/>
  <c r="AT14" i="3"/>
  <c r="AV14" i="3" s="1"/>
  <c r="AQ14" i="3"/>
  <c r="AS14" i="3" s="1"/>
  <c r="AP14" i="3"/>
  <c r="AR14" i="3" s="1"/>
  <c r="AM14" i="3"/>
  <c r="AO14" i="3" s="1"/>
  <c r="AL14" i="3"/>
  <c r="AN14" i="3" s="1"/>
  <c r="AI14" i="3"/>
  <c r="AK14" i="3" s="1"/>
  <c r="AH14" i="3"/>
  <c r="AJ14" i="3" s="1"/>
  <c r="AE14" i="3"/>
  <c r="AG14" i="3" s="1"/>
  <c r="AD14" i="3"/>
  <c r="AF14" i="3" s="1"/>
  <c r="AA14" i="3"/>
  <c r="AC14" i="3" s="1"/>
  <c r="Z14" i="3"/>
  <c r="AB14" i="3" s="1"/>
  <c r="W14" i="3"/>
  <c r="Y14" i="3" s="1"/>
  <c r="V14" i="3"/>
  <c r="X14" i="3" s="1"/>
  <c r="S14" i="3"/>
  <c r="U14" i="3" s="1"/>
  <c r="R14" i="3"/>
  <c r="T14" i="3" s="1"/>
  <c r="O14" i="3"/>
  <c r="Q14" i="3" s="1"/>
  <c r="N14" i="3"/>
  <c r="P14" i="3" s="1"/>
  <c r="K14" i="3"/>
  <c r="M14" i="3" s="1"/>
  <c r="J14" i="3"/>
  <c r="L14" i="3" s="1"/>
  <c r="BW13" i="3"/>
  <c r="BY13" i="3" s="1"/>
  <c r="BV13" i="3"/>
  <c r="BX13" i="3" s="1"/>
  <c r="BS13" i="3"/>
  <c r="BU13" i="3" s="1"/>
  <c r="BR13" i="3"/>
  <c r="BT13" i="3" s="1"/>
  <c r="BO13" i="3"/>
  <c r="BQ13" i="3" s="1"/>
  <c r="BN13" i="3"/>
  <c r="BP13" i="3" s="1"/>
  <c r="BK13" i="3"/>
  <c r="BM13" i="3" s="1"/>
  <c r="BJ13" i="3"/>
  <c r="BL13" i="3" s="1"/>
  <c r="BG13" i="3"/>
  <c r="BI13" i="3" s="1"/>
  <c r="BF13" i="3"/>
  <c r="BH13" i="3" s="1"/>
  <c r="BC13" i="3"/>
  <c r="BE13" i="3" s="1"/>
  <c r="BB13" i="3"/>
  <c r="BD13" i="3" s="1"/>
  <c r="AY13" i="3"/>
  <c r="BA13" i="3" s="1"/>
  <c r="AX13" i="3"/>
  <c r="AZ13" i="3" s="1"/>
  <c r="AU13" i="3"/>
  <c r="AW13" i="3" s="1"/>
  <c r="AT13" i="3"/>
  <c r="AV13" i="3" s="1"/>
  <c r="AQ13" i="3"/>
  <c r="AS13" i="3" s="1"/>
  <c r="AP13" i="3"/>
  <c r="AR13" i="3" s="1"/>
  <c r="AM13" i="3"/>
  <c r="AO13" i="3" s="1"/>
  <c r="AL13" i="3"/>
  <c r="AN13" i="3" s="1"/>
  <c r="AI13" i="3"/>
  <c r="AK13" i="3" s="1"/>
  <c r="AH13" i="3"/>
  <c r="AJ13" i="3" s="1"/>
  <c r="AE13" i="3"/>
  <c r="AG13" i="3" s="1"/>
  <c r="AD13" i="3"/>
  <c r="AF13" i="3" s="1"/>
  <c r="AA13" i="3"/>
  <c r="AC13" i="3" s="1"/>
  <c r="Z13" i="3"/>
  <c r="AB13" i="3" s="1"/>
  <c r="W13" i="3"/>
  <c r="Y13" i="3" s="1"/>
  <c r="V13" i="3"/>
  <c r="X13" i="3" s="1"/>
  <c r="S13" i="3"/>
  <c r="U13" i="3" s="1"/>
  <c r="R13" i="3"/>
  <c r="T13" i="3" s="1"/>
  <c r="O13" i="3"/>
  <c r="Q13" i="3" s="1"/>
  <c r="N13" i="3"/>
  <c r="P13" i="3" s="1"/>
  <c r="K13" i="3"/>
  <c r="M13" i="3" s="1"/>
  <c r="J13" i="3"/>
  <c r="L13" i="3" s="1"/>
  <c r="G13" i="3"/>
  <c r="BW12" i="3"/>
  <c r="BY12" i="3" s="1"/>
  <c r="BV12" i="3"/>
  <c r="BS12" i="3"/>
  <c r="BU12" i="3" s="1"/>
  <c r="BR12" i="3"/>
  <c r="BO12" i="3"/>
  <c r="BQ12" i="3" s="1"/>
  <c r="BN12" i="3"/>
  <c r="BK12" i="3"/>
  <c r="BM12" i="3" s="1"/>
  <c r="BJ12" i="3"/>
  <c r="BG12" i="3"/>
  <c r="BI12" i="3" s="1"/>
  <c r="BF12" i="3"/>
  <c r="BC12" i="3"/>
  <c r="BE12" i="3" s="1"/>
  <c r="BB12" i="3"/>
  <c r="AY12" i="3"/>
  <c r="BA12" i="3" s="1"/>
  <c r="AX12" i="3"/>
  <c r="AU12" i="3"/>
  <c r="AW12" i="3" s="1"/>
  <c r="AT12" i="3"/>
  <c r="AQ12" i="3"/>
  <c r="AS12" i="3" s="1"/>
  <c r="AP12" i="3"/>
  <c r="AM12" i="3"/>
  <c r="AO12" i="3" s="1"/>
  <c r="AL12" i="3"/>
  <c r="AI12" i="3"/>
  <c r="AK12" i="3" s="1"/>
  <c r="AH12" i="3"/>
  <c r="AE12" i="3"/>
  <c r="AG12" i="3" s="1"/>
  <c r="AD12" i="3"/>
  <c r="AA12" i="3"/>
  <c r="AC12" i="3" s="1"/>
  <c r="Z12" i="3"/>
  <c r="W12" i="3"/>
  <c r="Y12" i="3" s="1"/>
  <c r="V12" i="3"/>
  <c r="S12" i="3"/>
  <c r="U12" i="3" s="1"/>
  <c r="R12" i="3"/>
  <c r="O12" i="3"/>
  <c r="Q12" i="3" s="1"/>
  <c r="N12" i="3"/>
  <c r="K12" i="3"/>
  <c r="M12" i="3" s="1"/>
  <c r="J12" i="3"/>
  <c r="BW11" i="3"/>
  <c r="BY11" i="3" s="1"/>
  <c r="BV11" i="3"/>
  <c r="BS11" i="3"/>
  <c r="BU11" i="3" s="1"/>
  <c r="BR11" i="3"/>
  <c r="BO11" i="3"/>
  <c r="BQ11" i="3" s="1"/>
  <c r="BN11" i="3"/>
  <c r="BK11" i="3"/>
  <c r="BM11" i="3" s="1"/>
  <c r="BJ11" i="3"/>
  <c r="BG11" i="3"/>
  <c r="BI11" i="3" s="1"/>
  <c r="BF11" i="3"/>
  <c r="BC11" i="3"/>
  <c r="BE11" i="3" s="1"/>
  <c r="BB11" i="3"/>
  <c r="AY11" i="3"/>
  <c r="BA11" i="3" s="1"/>
  <c r="AX11" i="3"/>
  <c r="AU11" i="3"/>
  <c r="AW11" i="3" s="1"/>
  <c r="AT11" i="3"/>
  <c r="AQ11" i="3"/>
  <c r="AS11" i="3" s="1"/>
  <c r="AP11" i="3"/>
  <c r="AM11" i="3"/>
  <c r="AO11" i="3" s="1"/>
  <c r="AL11" i="3"/>
  <c r="AI11" i="3"/>
  <c r="AK11" i="3" s="1"/>
  <c r="AH11" i="3"/>
  <c r="AE11" i="3"/>
  <c r="AG11" i="3" s="1"/>
  <c r="AD11" i="3"/>
  <c r="AA11" i="3"/>
  <c r="AC11" i="3" s="1"/>
  <c r="Z11" i="3"/>
  <c r="W11" i="3"/>
  <c r="Y11" i="3" s="1"/>
  <c r="V11" i="3"/>
  <c r="S11" i="3"/>
  <c r="U11" i="3" s="1"/>
  <c r="R11" i="3"/>
  <c r="O11" i="3"/>
  <c r="Q11" i="3" s="1"/>
  <c r="N11" i="3"/>
  <c r="K11" i="3"/>
  <c r="M11" i="3" s="1"/>
  <c r="J11" i="3"/>
  <c r="BW10" i="3"/>
  <c r="BY10" i="3" s="1"/>
  <c r="BV10" i="3"/>
  <c r="BS10" i="3"/>
  <c r="BU10" i="3" s="1"/>
  <c r="BR10" i="3"/>
  <c r="BO10" i="3"/>
  <c r="BQ10" i="3" s="1"/>
  <c r="BN10" i="3"/>
  <c r="BK10" i="3"/>
  <c r="BM10" i="3" s="1"/>
  <c r="BJ10" i="3"/>
  <c r="BG10" i="3"/>
  <c r="BI10" i="3" s="1"/>
  <c r="BF10" i="3"/>
  <c r="BC10" i="3"/>
  <c r="BE10" i="3" s="1"/>
  <c r="BB10" i="3"/>
  <c r="AY10" i="3"/>
  <c r="BA10" i="3" s="1"/>
  <c r="AX10" i="3"/>
  <c r="AU10" i="3"/>
  <c r="AW10" i="3" s="1"/>
  <c r="AT10" i="3"/>
  <c r="AQ10" i="3"/>
  <c r="AS10" i="3" s="1"/>
  <c r="AP10" i="3"/>
  <c r="AM10" i="3"/>
  <c r="AO10" i="3" s="1"/>
  <c r="AL10" i="3"/>
  <c r="AI10" i="3"/>
  <c r="AK10" i="3" s="1"/>
  <c r="AH10" i="3"/>
  <c r="AE10" i="3"/>
  <c r="AG10" i="3" s="1"/>
  <c r="AD10" i="3"/>
  <c r="AA10" i="3"/>
  <c r="AC10" i="3" s="1"/>
  <c r="Z10" i="3"/>
  <c r="W10" i="3"/>
  <c r="Y10" i="3" s="1"/>
  <c r="V10" i="3"/>
  <c r="S10" i="3"/>
  <c r="U10" i="3" s="1"/>
  <c r="R10" i="3"/>
  <c r="O10" i="3"/>
  <c r="Q10" i="3" s="1"/>
  <c r="N10" i="3"/>
  <c r="K10" i="3"/>
  <c r="M10" i="3" s="1"/>
  <c r="J10" i="3"/>
  <c r="BV1252" i="2"/>
  <c r="BR1252" i="2"/>
  <c r="BN1252" i="2"/>
  <c r="BJ1252" i="2"/>
  <c r="BF1252" i="2"/>
  <c r="BB1252" i="2"/>
  <c r="AX1252" i="2"/>
  <c r="AT1252" i="2"/>
  <c r="AP1252" i="2"/>
  <c r="AL1252" i="2"/>
  <c r="AH1252" i="2"/>
  <c r="AD1252" i="2"/>
  <c r="Z1252" i="2"/>
  <c r="V1252" i="2"/>
  <c r="R1252" i="2"/>
  <c r="N1252" i="2"/>
  <c r="J1252" i="2"/>
  <c r="BV1251" i="2"/>
  <c r="BR1251" i="2"/>
  <c r="BN1251" i="2"/>
  <c r="BJ1251" i="2"/>
  <c r="BF1251" i="2"/>
  <c r="BB1251" i="2"/>
  <c r="AX1251" i="2"/>
  <c r="AT1251" i="2"/>
  <c r="AP1251" i="2"/>
  <c r="AL1251" i="2"/>
  <c r="AH1251" i="2"/>
  <c r="AD1251" i="2"/>
  <c r="Z1251" i="2"/>
  <c r="V1251" i="2"/>
  <c r="R1251" i="2"/>
  <c r="N1251" i="2"/>
  <c r="J1251" i="2"/>
  <c r="BW1249" i="2"/>
  <c r="BY1249" i="2" s="1"/>
  <c r="BV1249" i="2"/>
  <c r="BS1249" i="2"/>
  <c r="BU1249" i="2" s="1"/>
  <c r="BR1249" i="2"/>
  <c r="BO1249" i="2"/>
  <c r="BQ1249" i="2" s="1"/>
  <c r="BN1249" i="2"/>
  <c r="BK1249" i="2"/>
  <c r="BM1249" i="2" s="1"/>
  <c r="BJ1249" i="2"/>
  <c r="BG1249" i="2"/>
  <c r="BI1249" i="2" s="1"/>
  <c r="BF1249" i="2"/>
  <c r="BC1249" i="2"/>
  <c r="BE1249" i="2" s="1"/>
  <c r="BB1249" i="2"/>
  <c r="AY1249" i="2"/>
  <c r="BA1249" i="2" s="1"/>
  <c r="AX1249" i="2"/>
  <c r="AU1249" i="2"/>
  <c r="AW1249" i="2" s="1"/>
  <c r="AT1249" i="2"/>
  <c r="AQ1249" i="2"/>
  <c r="AS1249" i="2" s="1"/>
  <c r="AP1249" i="2"/>
  <c r="AM1249" i="2"/>
  <c r="AO1249" i="2" s="1"/>
  <c r="AL1249" i="2"/>
  <c r="AI1249" i="2"/>
  <c r="AK1249" i="2" s="1"/>
  <c r="AH1249" i="2"/>
  <c r="AE1249" i="2"/>
  <c r="AG1249" i="2" s="1"/>
  <c r="AD1249" i="2"/>
  <c r="AA1249" i="2"/>
  <c r="AC1249" i="2" s="1"/>
  <c r="Z1249" i="2"/>
  <c r="W1249" i="2"/>
  <c r="Y1249" i="2" s="1"/>
  <c r="V1249" i="2"/>
  <c r="S1249" i="2"/>
  <c r="U1249" i="2" s="1"/>
  <c r="R1249" i="2"/>
  <c r="O1249" i="2"/>
  <c r="Q1249" i="2" s="1"/>
  <c r="N1249" i="2"/>
  <c r="K1249" i="2"/>
  <c r="M1249" i="2" s="1"/>
  <c r="J1249" i="2"/>
  <c r="BW1248" i="2"/>
  <c r="BY1248" i="2" s="1"/>
  <c r="BV1248" i="2"/>
  <c r="BS1248" i="2"/>
  <c r="BU1248" i="2" s="1"/>
  <c r="BR1248" i="2"/>
  <c r="BO1248" i="2"/>
  <c r="BQ1248" i="2" s="1"/>
  <c r="BN1248" i="2"/>
  <c r="BK1248" i="2"/>
  <c r="BM1248" i="2" s="1"/>
  <c r="BJ1248" i="2"/>
  <c r="BG1248" i="2"/>
  <c r="BI1248" i="2" s="1"/>
  <c r="BF1248" i="2"/>
  <c r="BC1248" i="2"/>
  <c r="BE1248" i="2" s="1"/>
  <c r="BB1248" i="2"/>
  <c r="AY1248" i="2"/>
  <c r="BA1248" i="2" s="1"/>
  <c r="AX1248" i="2"/>
  <c r="AU1248" i="2"/>
  <c r="AW1248" i="2" s="1"/>
  <c r="AT1248" i="2"/>
  <c r="AQ1248" i="2"/>
  <c r="AS1248" i="2" s="1"/>
  <c r="AP1248" i="2"/>
  <c r="AM1248" i="2"/>
  <c r="AO1248" i="2" s="1"/>
  <c r="AL1248" i="2"/>
  <c r="AI1248" i="2"/>
  <c r="AK1248" i="2" s="1"/>
  <c r="AH1248" i="2"/>
  <c r="AE1248" i="2"/>
  <c r="AG1248" i="2" s="1"/>
  <c r="AD1248" i="2"/>
  <c r="AA1248" i="2"/>
  <c r="AC1248" i="2" s="1"/>
  <c r="Z1248" i="2"/>
  <c r="W1248" i="2"/>
  <c r="Y1248" i="2" s="1"/>
  <c r="V1248" i="2"/>
  <c r="S1248" i="2"/>
  <c r="U1248" i="2" s="1"/>
  <c r="R1248" i="2"/>
  <c r="O1248" i="2"/>
  <c r="Q1248" i="2" s="1"/>
  <c r="N1248" i="2"/>
  <c r="K1248" i="2"/>
  <c r="M1248" i="2" s="1"/>
  <c r="J1248" i="2"/>
  <c r="BW1246" i="2"/>
  <c r="BY1246" i="2" s="1"/>
  <c r="BV1246" i="2"/>
  <c r="BS1246" i="2"/>
  <c r="BU1246" i="2" s="1"/>
  <c r="BR1246" i="2"/>
  <c r="BO1246" i="2"/>
  <c r="BQ1246" i="2" s="1"/>
  <c r="BN1246" i="2"/>
  <c r="BK1246" i="2"/>
  <c r="BM1246" i="2" s="1"/>
  <c r="BJ1246" i="2"/>
  <c r="BG1246" i="2"/>
  <c r="BI1246" i="2" s="1"/>
  <c r="BF1246" i="2"/>
  <c r="BC1246" i="2"/>
  <c r="BE1246" i="2" s="1"/>
  <c r="BB1246" i="2"/>
  <c r="AY1246" i="2"/>
  <c r="BA1246" i="2" s="1"/>
  <c r="AX1246" i="2"/>
  <c r="AU1246" i="2"/>
  <c r="AW1246" i="2" s="1"/>
  <c r="AT1246" i="2"/>
  <c r="AQ1246" i="2"/>
  <c r="AS1246" i="2" s="1"/>
  <c r="AP1246" i="2"/>
  <c r="AM1246" i="2"/>
  <c r="AO1246" i="2" s="1"/>
  <c r="AL1246" i="2"/>
  <c r="AI1246" i="2"/>
  <c r="AK1246" i="2" s="1"/>
  <c r="AH1246" i="2"/>
  <c r="AE1246" i="2"/>
  <c r="AG1246" i="2" s="1"/>
  <c r="AD1246" i="2"/>
  <c r="AA1246" i="2"/>
  <c r="AC1246" i="2" s="1"/>
  <c r="Z1246" i="2"/>
  <c r="W1246" i="2"/>
  <c r="Y1246" i="2" s="1"/>
  <c r="V1246" i="2"/>
  <c r="S1246" i="2"/>
  <c r="U1246" i="2" s="1"/>
  <c r="R1246" i="2"/>
  <c r="O1246" i="2"/>
  <c r="Q1246" i="2" s="1"/>
  <c r="N1246" i="2"/>
  <c r="K1246" i="2"/>
  <c r="M1246" i="2" s="1"/>
  <c r="J1246" i="2"/>
  <c r="BW1245" i="2"/>
  <c r="BY1245" i="2" s="1"/>
  <c r="BV1245" i="2"/>
  <c r="BS1245" i="2"/>
  <c r="BU1245" i="2" s="1"/>
  <c r="BR1245" i="2"/>
  <c r="BO1245" i="2"/>
  <c r="BQ1245" i="2" s="1"/>
  <c r="BN1245" i="2"/>
  <c r="BK1245" i="2"/>
  <c r="BM1245" i="2" s="1"/>
  <c r="BJ1245" i="2"/>
  <c r="BG1245" i="2"/>
  <c r="BI1245" i="2" s="1"/>
  <c r="BF1245" i="2"/>
  <c r="BC1245" i="2"/>
  <c r="BE1245" i="2" s="1"/>
  <c r="BB1245" i="2"/>
  <c r="AY1245" i="2"/>
  <c r="BA1245" i="2" s="1"/>
  <c r="AX1245" i="2"/>
  <c r="AU1245" i="2"/>
  <c r="AW1245" i="2" s="1"/>
  <c r="AT1245" i="2"/>
  <c r="AQ1245" i="2"/>
  <c r="AS1245" i="2" s="1"/>
  <c r="AP1245" i="2"/>
  <c r="AM1245" i="2"/>
  <c r="AO1245" i="2" s="1"/>
  <c r="AL1245" i="2"/>
  <c r="AI1245" i="2"/>
  <c r="AK1245" i="2" s="1"/>
  <c r="AH1245" i="2"/>
  <c r="AE1245" i="2"/>
  <c r="AG1245" i="2" s="1"/>
  <c r="AD1245" i="2"/>
  <c r="AA1245" i="2"/>
  <c r="AC1245" i="2" s="1"/>
  <c r="Z1245" i="2"/>
  <c r="W1245" i="2"/>
  <c r="Y1245" i="2" s="1"/>
  <c r="V1245" i="2"/>
  <c r="S1245" i="2"/>
  <c r="U1245" i="2" s="1"/>
  <c r="R1245" i="2"/>
  <c r="O1245" i="2"/>
  <c r="Q1245" i="2" s="1"/>
  <c r="N1245" i="2"/>
  <c r="K1245" i="2"/>
  <c r="M1245" i="2" s="1"/>
  <c r="J1245" i="2"/>
  <c r="BW1243" i="2"/>
  <c r="BY1243" i="2" s="1"/>
  <c r="BV1243" i="2"/>
  <c r="BS1243" i="2"/>
  <c r="BU1243" i="2" s="1"/>
  <c r="BR1243" i="2"/>
  <c r="BO1243" i="2"/>
  <c r="BQ1243" i="2" s="1"/>
  <c r="BN1243" i="2"/>
  <c r="BK1243" i="2"/>
  <c r="BM1243" i="2" s="1"/>
  <c r="BJ1243" i="2"/>
  <c r="BG1243" i="2"/>
  <c r="BI1243" i="2" s="1"/>
  <c r="BF1243" i="2"/>
  <c r="BC1243" i="2"/>
  <c r="BE1243" i="2" s="1"/>
  <c r="BB1243" i="2"/>
  <c r="AY1243" i="2"/>
  <c r="BA1243" i="2" s="1"/>
  <c r="AX1243" i="2"/>
  <c r="AU1243" i="2"/>
  <c r="AW1243" i="2" s="1"/>
  <c r="AT1243" i="2"/>
  <c r="AQ1243" i="2"/>
  <c r="AS1243" i="2" s="1"/>
  <c r="AP1243" i="2"/>
  <c r="AM1243" i="2"/>
  <c r="AO1243" i="2" s="1"/>
  <c r="AL1243" i="2"/>
  <c r="AI1243" i="2"/>
  <c r="AK1243" i="2" s="1"/>
  <c r="AH1243" i="2"/>
  <c r="AE1243" i="2"/>
  <c r="AG1243" i="2" s="1"/>
  <c r="AD1243" i="2"/>
  <c r="AA1243" i="2"/>
  <c r="AC1243" i="2" s="1"/>
  <c r="Z1243" i="2"/>
  <c r="W1243" i="2"/>
  <c r="Y1243" i="2" s="1"/>
  <c r="V1243" i="2"/>
  <c r="S1243" i="2"/>
  <c r="U1243" i="2" s="1"/>
  <c r="R1243" i="2"/>
  <c r="O1243" i="2"/>
  <c r="Q1243" i="2" s="1"/>
  <c r="N1243" i="2"/>
  <c r="K1243" i="2"/>
  <c r="M1243" i="2" s="1"/>
  <c r="J1243" i="2"/>
  <c r="BW1242" i="2"/>
  <c r="BY1242" i="2" s="1"/>
  <c r="BV1242" i="2"/>
  <c r="BS1242" i="2"/>
  <c r="BU1242" i="2" s="1"/>
  <c r="BR1242" i="2"/>
  <c r="BO1242" i="2"/>
  <c r="BQ1242" i="2" s="1"/>
  <c r="BN1242" i="2"/>
  <c r="BK1242" i="2"/>
  <c r="BM1242" i="2" s="1"/>
  <c r="BJ1242" i="2"/>
  <c r="BG1242" i="2"/>
  <c r="BI1242" i="2" s="1"/>
  <c r="BF1242" i="2"/>
  <c r="BC1242" i="2"/>
  <c r="BE1242" i="2" s="1"/>
  <c r="BB1242" i="2"/>
  <c r="AY1242" i="2"/>
  <c r="BA1242" i="2" s="1"/>
  <c r="AX1242" i="2"/>
  <c r="AU1242" i="2"/>
  <c r="AW1242" i="2" s="1"/>
  <c r="AT1242" i="2"/>
  <c r="AQ1242" i="2"/>
  <c r="AS1242" i="2" s="1"/>
  <c r="AP1242" i="2"/>
  <c r="AM1242" i="2"/>
  <c r="AO1242" i="2" s="1"/>
  <c r="AL1242" i="2"/>
  <c r="AI1242" i="2"/>
  <c r="AK1242" i="2" s="1"/>
  <c r="AH1242" i="2"/>
  <c r="AE1242" i="2"/>
  <c r="AG1242" i="2" s="1"/>
  <c r="AD1242" i="2"/>
  <c r="AA1242" i="2"/>
  <c r="AC1242" i="2" s="1"/>
  <c r="Z1242" i="2"/>
  <c r="W1242" i="2"/>
  <c r="Y1242" i="2" s="1"/>
  <c r="V1242" i="2"/>
  <c r="S1242" i="2"/>
  <c r="U1242" i="2" s="1"/>
  <c r="R1242" i="2"/>
  <c r="O1242" i="2"/>
  <c r="Q1242" i="2" s="1"/>
  <c r="N1242" i="2"/>
  <c r="K1242" i="2"/>
  <c r="M1242" i="2" s="1"/>
  <c r="J1242" i="2"/>
  <c r="BW1240" i="2"/>
  <c r="BY1240" i="2" s="1"/>
  <c r="BV1240" i="2"/>
  <c r="BS1240" i="2"/>
  <c r="BU1240" i="2" s="1"/>
  <c r="BR1240" i="2"/>
  <c r="BO1240" i="2"/>
  <c r="BQ1240" i="2" s="1"/>
  <c r="BN1240" i="2"/>
  <c r="BK1240" i="2"/>
  <c r="BM1240" i="2" s="1"/>
  <c r="BJ1240" i="2"/>
  <c r="BG1240" i="2"/>
  <c r="BI1240" i="2" s="1"/>
  <c r="BF1240" i="2"/>
  <c r="BC1240" i="2"/>
  <c r="BE1240" i="2" s="1"/>
  <c r="BB1240" i="2"/>
  <c r="AY1240" i="2"/>
  <c r="BA1240" i="2" s="1"/>
  <c r="AX1240" i="2"/>
  <c r="AU1240" i="2"/>
  <c r="AW1240" i="2" s="1"/>
  <c r="AT1240" i="2"/>
  <c r="AQ1240" i="2"/>
  <c r="AS1240" i="2" s="1"/>
  <c r="AP1240" i="2"/>
  <c r="AM1240" i="2"/>
  <c r="AO1240" i="2" s="1"/>
  <c r="AL1240" i="2"/>
  <c r="AI1240" i="2"/>
  <c r="AK1240" i="2" s="1"/>
  <c r="AH1240" i="2"/>
  <c r="AE1240" i="2"/>
  <c r="AG1240" i="2" s="1"/>
  <c r="AD1240" i="2"/>
  <c r="AA1240" i="2"/>
  <c r="AC1240" i="2" s="1"/>
  <c r="Z1240" i="2"/>
  <c r="W1240" i="2"/>
  <c r="Y1240" i="2" s="1"/>
  <c r="V1240" i="2"/>
  <c r="S1240" i="2"/>
  <c r="U1240" i="2" s="1"/>
  <c r="R1240" i="2"/>
  <c r="O1240" i="2"/>
  <c r="Q1240" i="2" s="1"/>
  <c r="N1240" i="2"/>
  <c r="K1240" i="2"/>
  <c r="M1240" i="2" s="1"/>
  <c r="J1240" i="2"/>
  <c r="BW1239" i="2"/>
  <c r="BY1239" i="2" s="1"/>
  <c r="BV1239" i="2"/>
  <c r="BS1239" i="2"/>
  <c r="BU1239" i="2" s="1"/>
  <c r="BR1239" i="2"/>
  <c r="BO1239" i="2"/>
  <c r="BQ1239" i="2" s="1"/>
  <c r="BN1239" i="2"/>
  <c r="BK1239" i="2"/>
  <c r="BM1239" i="2" s="1"/>
  <c r="BJ1239" i="2"/>
  <c r="BG1239" i="2"/>
  <c r="BI1239" i="2" s="1"/>
  <c r="BF1239" i="2"/>
  <c r="BC1239" i="2"/>
  <c r="BE1239" i="2" s="1"/>
  <c r="BB1239" i="2"/>
  <c r="AY1239" i="2"/>
  <c r="BA1239" i="2" s="1"/>
  <c r="AX1239" i="2"/>
  <c r="AU1239" i="2"/>
  <c r="AW1239" i="2" s="1"/>
  <c r="AT1239" i="2"/>
  <c r="AQ1239" i="2"/>
  <c r="AS1239" i="2" s="1"/>
  <c r="AP1239" i="2"/>
  <c r="AM1239" i="2"/>
  <c r="AO1239" i="2" s="1"/>
  <c r="AL1239" i="2"/>
  <c r="AI1239" i="2"/>
  <c r="AK1239" i="2" s="1"/>
  <c r="AH1239" i="2"/>
  <c r="AE1239" i="2"/>
  <c r="AG1239" i="2" s="1"/>
  <c r="AD1239" i="2"/>
  <c r="AA1239" i="2"/>
  <c r="AC1239" i="2" s="1"/>
  <c r="Z1239" i="2"/>
  <c r="W1239" i="2"/>
  <c r="Y1239" i="2" s="1"/>
  <c r="V1239" i="2"/>
  <c r="S1239" i="2"/>
  <c r="U1239" i="2" s="1"/>
  <c r="R1239" i="2"/>
  <c r="O1239" i="2"/>
  <c r="Q1239" i="2" s="1"/>
  <c r="N1239" i="2"/>
  <c r="K1239" i="2"/>
  <c r="M1239" i="2" s="1"/>
  <c r="J1239" i="2"/>
  <c r="BW1237" i="2"/>
  <c r="BY1237" i="2" s="1"/>
  <c r="BV1237" i="2"/>
  <c r="BS1237" i="2"/>
  <c r="BU1237" i="2" s="1"/>
  <c r="BR1237" i="2"/>
  <c r="BO1237" i="2"/>
  <c r="BQ1237" i="2" s="1"/>
  <c r="BN1237" i="2"/>
  <c r="BK1237" i="2"/>
  <c r="BM1237" i="2" s="1"/>
  <c r="BJ1237" i="2"/>
  <c r="BG1237" i="2"/>
  <c r="BI1237" i="2" s="1"/>
  <c r="BF1237" i="2"/>
  <c r="BC1237" i="2"/>
  <c r="BE1237" i="2" s="1"/>
  <c r="BB1237" i="2"/>
  <c r="AY1237" i="2"/>
  <c r="BA1237" i="2" s="1"/>
  <c r="AX1237" i="2"/>
  <c r="AU1237" i="2"/>
  <c r="AW1237" i="2" s="1"/>
  <c r="AT1237" i="2"/>
  <c r="AQ1237" i="2"/>
  <c r="AS1237" i="2" s="1"/>
  <c r="AP1237" i="2"/>
  <c r="AM1237" i="2"/>
  <c r="AO1237" i="2" s="1"/>
  <c r="AL1237" i="2"/>
  <c r="AI1237" i="2"/>
  <c r="AK1237" i="2" s="1"/>
  <c r="AH1237" i="2"/>
  <c r="AE1237" i="2"/>
  <c r="AG1237" i="2" s="1"/>
  <c r="AD1237" i="2"/>
  <c r="AA1237" i="2"/>
  <c r="AC1237" i="2" s="1"/>
  <c r="Z1237" i="2"/>
  <c r="W1237" i="2"/>
  <c r="Y1237" i="2" s="1"/>
  <c r="V1237" i="2"/>
  <c r="S1237" i="2"/>
  <c r="U1237" i="2" s="1"/>
  <c r="R1237" i="2"/>
  <c r="O1237" i="2"/>
  <c r="Q1237" i="2" s="1"/>
  <c r="N1237" i="2"/>
  <c r="K1237" i="2"/>
  <c r="M1237" i="2" s="1"/>
  <c r="J1237" i="2"/>
  <c r="BW1236" i="2"/>
  <c r="BY1236" i="2" s="1"/>
  <c r="BV1236" i="2"/>
  <c r="BS1236" i="2"/>
  <c r="BU1236" i="2" s="1"/>
  <c r="BR1236" i="2"/>
  <c r="BO1236" i="2"/>
  <c r="BQ1236" i="2" s="1"/>
  <c r="BN1236" i="2"/>
  <c r="BK1236" i="2"/>
  <c r="BM1236" i="2" s="1"/>
  <c r="BJ1236" i="2"/>
  <c r="BG1236" i="2"/>
  <c r="BI1236" i="2" s="1"/>
  <c r="BF1236" i="2"/>
  <c r="BC1236" i="2"/>
  <c r="BE1236" i="2" s="1"/>
  <c r="BB1236" i="2"/>
  <c r="AY1236" i="2"/>
  <c r="BA1236" i="2" s="1"/>
  <c r="AX1236" i="2"/>
  <c r="AU1236" i="2"/>
  <c r="AW1236" i="2" s="1"/>
  <c r="AT1236" i="2"/>
  <c r="AQ1236" i="2"/>
  <c r="AS1236" i="2" s="1"/>
  <c r="AP1236" i="2"/>
  <c r="AM1236" i="2"/>
  <c r="AO1236" i="2" s="1"/>
  <c r="AL1236" i="2"/>
  <c r="AI1236" i="2"/>
  <c r="AK1236" i="2" s="1"/>
  <c r="AH1236" i="2"/>
  <c r="AE1236" i="2"/>
  <c r="AG1236" i="2" s="1"/>
  <c r="AD1236" i="2"/>
  <c r="AA1236" i="2"/>
  <c r="AC1236" i="2" s="1"/>
  <c r="Z1236" i="2"/>
  <c r="W1236" i="2"/>
  <c r="Y1236" i="2" s="1"/>
  <c r="V1236" i="2"/>
  <c r="S1236" i="2"/>
  <c r="U1236" i="2" s="1"/>
  <c r="R1236" i="2"/>
  <c r="O1236" i="2"/>
  <c r="Q1236" i="2" s="1"/>
  <c r="N1236" i="2"/>
  <c r="K1236" i="2"/>
  <c r="M1236" i="2" s="1"/>
  <c r="J1236" i="2"/>
  <c r="BW1234" i="2"/>
  <c r="BY1234" i="2" s="1"/>
  <c r="BV1234" i="2"/>
  <c r="BS1234" i="2"/>
  <c r="BU1234" i="2" s="1"/>
  <c r="BR1234" i="2"/>
  <c r="BO1234" i="2"/>
  <c r="BQ1234" i="2" s="1"/>
  <c r="BN1234" i="2"/>
  <c r="BK1234" i="2"/>
  <c r="BM1234" i="2" s="1"/>
  <c r="BJ1234" i="2"/>
  <c r="BG1234" i="2"/>
  <c r="BI1234" i="2" s="1"/>
  <c r="BF1234" i="2"/>
  <c r="BC1234" i="2"/>
  <c r="BE1234" i="2" s="1"/>
  <c r="BB1234" i="2"/>
  <c r="AY1234" i="2"/>
  <c r="BA1234" i="2" s="1"/>
  <c r="AX1234" i="2"/>
  <c r="AU1234" i="2"/>
  <c r="AW1234" i="2" s="1"/>
  <c r="AT1234" i="2"/>
  <c r="AQ1234" i="2"/>
  <c r="AS1234" i="2" s="1"/>
  <c r="AP1234" i="2"/>
  <c r="AM1234" i="2"/>
  <c r="AO1234" i="2" s="1"/>
  <c r="AL1234" i="2"/>
  <c r="AI1234" i="2"/>
  <c r="AK1234" i="2" s="1"/>
  <c r="AH1234" i="2"/>
  <c r="AE1234" i="2"/>
  <c r="AG1234" i="2" s="1"/>
  <c r="AD1234" i="2"/>
  <c r="AA1234" i="2"/>
  <c r="AC1234" i="2" s="1"/>
  <c r="Z1234" i="2"/>
  <c r="W1234" i="2"/>
  <c r="Y1234" i="2" s="1"/>
  <c r="V1234" i="2"/>
  <c r="S1234" i="2"/>
  <c r="U1234" i="2" s="1"/>
  <c r="R1234" i="2"/>
  <c r="O1234" i="2"/>
  <c r="Q1234" i="2" s="1"/>
  <c r="N1234" i="2"/>
  <c r="K1234" i="2"/>
  <c r="M1234" i="2" s="1"/>
  <c r="J1234" i="2"/>
  <c r="BW1233" i="2"/>
  <c r="BY1233" i="2" s="1"/>
  <c r="BV1233" i="2"/>
  <c r="BS1233" i="2"/>
  <c r="BU1233" i="2" s="1"/>
  <c r="BR1233" i="2"/>
  <c r="BO1233" i="2"/>
  <c r="BQ1233" i="2" s="1"/>
  <c r="BN1233" i="2"/>
  <c r="BK1233" i="2"/>
  <c r="BM1233" i="2" s="1"/>
  <c r="BJ1233" i="2"/>
  <c r="BG1233" i="2"/>
  <c r="BI1233" i="2" s="1"/>
  <c r="BF1233" i="2"/>
  <c r="BC1233" i="2"/>
  <c r="BE1233" i="2" s="1"/>
  <c r="BB1233" i="2"/>
  <c r="AY1233" i="2"/>
  <c r="BA1233" i="2" s="1"/>
  <c r="AX1233" i="2"/>
  <c r="AU1233" i="2"/>
  <c r="AW1233" i="2" s="1"/>
  <c r="AT1233" i="2"/>
  <c r="AQ1233" i="2"/>
  <c r="AS1233" i="2" s="1"/>
  <c r="AP1233" i="2"/>
  <c r="AM1233" i="2"/>
  <c r="AO1233" i="2" s="1"/>
  <c r="AL1233" i="2"/>
  <c r="AI1233" i="2"/>
  <c r="AK1233" i="2" s="1"/>
  <c r="AH1233" i="2"/>
  <c r="AE1233" i="2"/>
  <c r="AG1233" i="2" s="1"/>
  <c r="AD1233" i="2"/>
  <c r="AA1233" i="2"/>
  <c r="AC1233" i="2" s="1"/>
  <c r="Z1233" i="2"/>
  <c r="W1233" i="2"/>
  <c r="Y1233" i="2" s="1"/>
  <c r="V1233" i="2"/>
  <c r="S1233" i="2"/>
  <c r="U1233" i="2" s="1"/>
  <c r="R1233" i="2"/>
  <c r="O1233" i="2"/>
  <c r="Q1233" i="2" s="1"/>
  <c r="N1233" i="2"/>
  <c r="K1233" i="2"/>
  <c r="M1233" i="2" s="1"/>
  <c r="J1233" i="2"/>
  <c r="BW1231" i="2"/>
  <c r="BY1231" i="2" s="1"/>
  <c r="BV1231" i="2"/>
  <c r="BS1231" i="2"/>
  <c r="BU1231" i="2" s="1"/>
  <c r="BR1231" i="2"/>
  <c r="BO1231" i="2"/>
  <c r="BQ1231" i="2" s="1"/>
  <c r="BN1231" i="2"/>
  <c r="BK1231" i="2"/>
  <c r="BM1231" i="2" s="1"/>
  <c r="BJ1231" i="2"/>
  <c r="BG1231" i="2"/>
  <c r="BI1231" i="2" s="1"/>
  <c r="BF1231" i="2"/>
  <c r="BC1231" i="2"/>
  <c r="BE1231" i="2" s="1"/>
  <c r="BB1231" i="2"/>
  <c r="AY1231" i="2"/>
  <c r="BA1231" i="2" s="1"/>
  <c r="AX1231" i="2"/>
  <c r="AU1231" i="2"/>
  <c r="AW1231" i="2" s="1"/>
  <c r="AT1231" i="2"/>
  <c r="AQ1231" i="2"/>
  <c r="AS1231" i="2" s="1"/>
  <c r="AP1231" i="2"/>
  <c r="AM1231" i="2"/>
  <c r="AO1231" i="2" s="1"/>
  <c r="AL1231" i="2"/>
  <c r="AI1231" i="2"/>
  <c r="AK1231" i="2" s="1"/>
  <c r="AH1231" i="2"/>
  <c r="AE1231" i="2"/>
  <c r="AG1231" i="2" s="1"/>
  <c r="AD1231" i="2"/>
  <c r="AA1231" i="2"/>
  <c r="AC1231" i="2" s="1"/>
  <c r="Z1231" i="2"/>
  <c r="W1231" i="2"/>
  <c r="Y1231" i="2" s="1"/>
  <c r="V1231" i="2"/>
  <c r="S1231" i="2"/>
  <c r="U1231" i="2" s="1"/>
  <c r="R1231" i="2"/>
  <c r="O1231" i="2"/>
  <c r="Q1231" i="2" s="1"/>
  <c r="N1231" i="2"/>
  <c r="K1231" i="2"/>
  <c r="M1231" i="2" s="1"/>
  <c r="J1231" i="2"/>
  <c r="BW1230" i="2"/>
  <c r="BY1230" i="2" s="1"/>
  <c r="BV1230" i="2"/>
  <c r="BS1230" i="2"/>
  <c r="BU1230" i="2" s="1"/>
  <c r="BR1230" i="2"/>
  <c r="BO1230" i="2"/>
  <c r="BQ1230" i="2" s="1"/>
  <c r="BN1230" i="2"/>
  <c r="BK1230" i="2"/>
  <c r="BM1230" i="2" s="1"/>
  <c r="BJ1230" i="2"/>
  <c r="BG1230" i="2"/>
  <c r="BI1230" i="2" s="1"/>
  <c r="BF1230" i="2"/>
  <c r="BC1230" i="2"/>
  <c r="BE1230" i="2" s="1"/>
  <c r="BB1230" i="2"/>
  <c r="AY1230" i="2"/>
  <c r="BA1230" i="2" s="1"/>
  <c r="AX1230" i="2"/>
  <c r="AU1230" i="2"/>
  <c r="AW1230" i="2" s="1"/>
  <c r="AT1230" i="2"/>
  <c r="AQ1230" i="2"/>
  <c r="AS1230" i="2" s="1"/>
  <c r="AP1230" i="2"/>
  <c r="AM1230" i="2"/>
  <c r="AO1230" i="2" s="1"/>
  <c r="AL1230" i="2"/>
  <c r="AI1230" i="2"/>
  <c r="AK1230" i="2" s="1"/>
  <c r="AH1230" i="2"/>
  <c r="AE1230" i="2"/>
  <c r="AG1230" i="2" s="1"/>
  <c r="AD1230" i="2"/>
  <c r="AA1230" i="2"/>
  <c r="AC1230" i="2" s="1"/>
  <c r="Z1230" i="2"/>
  <c r="W1230" i="2"/>
  <c r="Y1230" i="2" s="1"/>
  <c r="V1230" i="2"/>
  <c r="S1230" i="2"/>
  <c r="U1230" i="2" s="1"/>
  <c r="R1230" i="2"/>
  <c r="O1230" i="2"/>
  <c r="Q1230" i="2" s="1"/>
  <c r="N1230" i="2"/>
  <c r="K1230" i="2"/>
  <c r="M1230" i="2" s="1"/>
  <c r="J1230" i="2"/>
  <c r="BW1227" i="2"/>
  <c r="BY1227" i="2" s="1"/>
  <c r="BV1227" i="2"/>
  <c r="BS1227" i="2"/>
  <c r="BU1227" i="2" s="1"/>
  <c r="BR1227" i="2"/>
  <c r="BO1227" i="2"/>
  <c r="BQ1227" i="2" s="1"/>
  <c r="BN1227" i="2"/>
  <c r="BK1227" i="2"/>
  <c r="BM1227" i="2" s="1"/>
  <c r="BJ1227" i="2"/>
  <c r="BG1227" i="2"/>
  <c r="BI1227" i="2" s="1"/>
  <c r="BF1227" i="2"/>
  <c r="BC1227" i="2"/>
  <c r="BE1227" i="2" s="1"/>
  <c r="BB1227" i="2"/>
  <c r="AY1227" i="2"/>
  <c r="BA1227" i="2" s="1"/>
  <c r="AX1227" i="2"/>
  <c r="AU1227" i="2"/>
  <c r="AW1227" i="2" s="1"/>
  <c r="AT1227" i="2"/>
  <c r="AQ1227" i="2"/>
  <c r="AS1227" i="2" s="1"/>
  <c r="AP1227" i="2"/>
  <c r="AM1227" i="2"/>
  <c r="AO1227" i="2" s="1"/>
  <c r="AL1227" i="2"/>
  <c r="AI1227" i="2"/>
  <c r="AK1227" i="2" s="1"/>
  <c r="AH1227" i="2"/>
  <c r="AE1227" i="2"/>
  <c r="AG1227" i="2" s="1"/>
  <c r="AD1227" i="2"/>
  <c r="AA1227" i="2"/>
  <c r="AC1227" i="2" s="1"/>
  <c r="Z1227" i="2"/>
  <c r="W1227" i="2"/>
  <c r="Y1227" i="2" s="1"/>
  <c r="V1227" i="2"/>
  <c r="S1227" i="2"/>
  <c r="U1227" i="2" s="1"/>
  <c r="R1227" i="2"/>
  <c r="O1227" i="2"/>
  <c r="Q1227" i="2" s="1"/>
  <c r="N1227" i="2"/>
  <c r="K1227" i="2"/>
  <c r="M1227" i="2" s="1"/>
  <c r="J1227" i="2"/>
  <c r="BW1226" i="2"/>
  <c r="BY1226" i="2" s="1"/>
  <c r="BV1226" i="2"/>
  <c r="BS1226" i="2"/>
  <c r="BU1226" i="2" s="1"/>
  <c r="BR1226" i="2"/>
  <c r="BO1226" i="2"/>
  <c r="BQ1226" i="2" s="1"/>
  <c r="BN1226" i="2"/>
  <c r="BK1226" i="2"/>
  <c r="BM1226" i="2" s="1"/>
  <c r="BJ1226" i="2"/>
  <c r="BG1226" i="2"/>
  <c r="BI1226" i="2" s="1"/>
  <c r="BF1226" i="2"/>
  <c r="BC1226" i="2"/>
  <c r="BE1226" i="2" s="1"/>
  <c r="BB1226" i="2"/>
  <c r="AY1226" i="2"/>
  <c r="BA1226" i="2" s="1"/>
  <c r="AX1226" i="2"/>
  <c r="AU1226" i="2"/>
  <c r="AW1226" i="2" s="1"/>
  <c r="AT1226" i="2"/>
  <c r="AQ1226" i="2"/>
  <c r="AS1226" i="2" s="1"/>
  <c r="AP1226" i="2"/>
  <c r="AM1226" i="2"/>
  <c r="AO1226" i="2" s="1"/>
  <c r="AL1226" i="2"/>
  <c r="AI1226" i="2"/>
  <c r="AK1226" i="2" s="1"/>
  <c r="AH1226" i="2"/>
  <c r="AE1226" i="2"/>
  <c r="AG1226" i="2" s="1"/>
  <c r="AD1226" i="2"/>
  <c r="AA1226" i="2"/>
  <c r="AC1226" i="2" s="1"/>
  <c r="Z1226" i="2"/>
  <c r="W1226" i="2"/>
  <c r="Y1226" i="2" s="1"/>
  <c r="V1226" i="2"/>
  <c r="S1226" i="2"/>
  <c r="U1226" i="2" s="1"/>
  <c r="R1226" i="2"/>
  <c r="O1226" i="2"/>
  <c r="Q1226" i="2" s="1"/>
  <c r="N1226" i="2"/>
  <c r="K1226" i="2"/>
  <c r="M1226" i="2" s="1"/>
  <c r="J1226" i="2"/>
  <c r="BW1225" i="2"/>
  <c r="BY1225" i="2" s="1"/>
  <c r="BV1225" i="2"/>
  <c r="BS1225" i="2"/>
  <c r="BU1225" i="2" s="1"/>
  <c r="BR1225" i="2"/>
  <c r="BO1225" i="2"/>
  <c r="BQ1225" i="2" s="1"/>
  <c r="BN1225" i="2"/>
  <c r="BK1225" i="2"/>
  <c r="BM1225" i="2" s="1"/>
  <c r="BJ1225" i="2"/>
  <c r="BG1225" i="2"/>
  <c r="BI1225" i="2" s="1"/>
  <c r="BF1225" i="2"/>
  <c r="BC1225" i="2"/>
  <c r="BE1225" i="2" s="1"/>
  <c r="BB1225" i="2"/>
  <c r="AY1225" i="2"/>
  <c r="BA1225" i="2" s="1"/>
  <c r="AX1225" i="2"/>
  <c r="AU1225" i="2"/>
  <c r="AW1225" i="2" s="1"/>
  <c r="AT1225" i="2"/>
  <c r="AQ1225" i="2"/>
  <c r="AS1225" i="2" s="1"/>
  <c r="AP1225" i="2"/>
  <c r="AM1225" i="2"/>
  <c r="AO1225" i="2" s="1"/>
  <c r="AL1225" i="2"/>
  <c r="AI1225" i="2"/>
  <c r="AK1225" i="2" s="1"/>
  <c r="AH1225" i="2"/>
  <c r="AE1225" i="2"/>
  <c r="AG1225" i="2" s="1"/>
  <c r="AD1225" i="2"/>
  <c r="AA1225" i="2"/>
  <c r="AC1225" i="2" s="1"/>
  <c r="Z1225" i="2"/>
  <c r="W1225" i="2"/>
  <c r="Y1225" i="2" s="1"/>
  <c r="V1225" i="2"/>
  <c r="S1225" i="2"/>
  <c r="U1225" i="2" s="1"/>
  <c r="R1225" i="2"/>
  <c r="O1225" i="2"/>
  <c r="Q1225" i="2" s="1"/>
  <c r="N1225" i="2"/>
  <c r="K1225" i="2"/>
  <c r="M1225" i="2" s="1"/>
  <c r="J1225" i="2"/>
  <c r="BW1224" i="2"/>
  <c r="BY1224" i="2" s="1"/>
  <c r="BV1224" i="2"/>
  <c r="BS1224" i="2"/>
  <c r="BU1224" i="2" s="1"/>
  <c r="BR1224" i="2"/>
  <c r="BO1224" i="2"/>
  <c r="BQ1224" i="2" s="1"/>
  <c r="BN1224" i="2"/>
  <c r="BK1224" i="2"/>
  <c r="BM1224" i="2" s="1"/>
  <c r="BJ1224" i="2"/>
  <c r="BG1224" i="2"/>
  <c r="BI1224" i="2" s="1"/>
  <c r="BF1224" i="2"/>
  <c r="BC1224" i="2"/>
  <c r="BE1224" i="2" s="1"/>
  <c r="BB1224" i="2"/>
  <c r="AY1224" i="2"/>
  <c r="BA1224" i="2" s="1"/>
  <c r="AX1224" i="2"/>
  <c r="AU1224" i="2"/>
  <c r="AW1224" i="2" s="1"/>
  <c r="AT1224" i="2"/>
  <c r="AQ1224" i="2"/>
  <c r="AS1224" i="2" s="1"/>
  <c r="AP1224" i="2"/>
  <c r="AM1224" i="2"/>
  <c r="AO1224" i="2" s="1"/>
  <c r="AL1224" i="2"/>
  <c r="AI1224" i="2"/>
  <c r="AK1224" i="2" s="1"/>
  <c r="AH1224" i="2"/>
  <c r="AE1224" i="2"/>
  <c r="AG1224" i="2" s="1"/>
  <c r="AD1224" i="2"/>
  <c r="AA1224" i="2"/>
  <c r="AC1224" i="2" s="1"/>
  <c r="Z1224" i="2"/>
  <c r="W1224" i="2"/>
  <c r="Y1224" i="2" s="1"/>
  <c r="V1224" i="2"/>
  <c r="S1224" i="2"/>
  <c r="U1224" i="2" s="1"/>
  <c r="R1224" i="2"/>
  <c r="O1224" i="2"/>
  <c r="Q1224" i="2" s="1"/>
  <c r="N1224" i="2"/>
  <c r="K1224" i="2"/>
  <c r="M1224" i="2" s="1"/>
  <c r="J1224" i="2"/>
  <c r="BW1223" i="2"/>
  <c r="BY1223" i="2" s="1"/>
  <c r="BV1223" i="2"/>
  <c r="BS1223" i="2"/>
  <c r="BU1223" i="2" s="1"/>
  <c r="BR1223" i="2"/>
  <c r="BO1223" i="2"/>
  <c r="BQ1223" i="2" s="1"/>
  <c r="BN1223" i="2"/>
  <c r="BK1223" i="2"/>
  <c r="BM1223" i="2" s="1"/>
  <c r="BJ1223" i="2"/>
  <c r="BG1223" i="2"/>
  <c r="BI1223" i="2" s="1"/>
  <c r="BF1223" i="2"/>
  <c r="BC1223" i="2"/>
  <c r="BE1223" i="2" s="1"/>
  <c r="BB1223" i="2"/>
  <c r="AY1223" i="2"/>
  <c r="BA1223" i="2" s="1"/>
  <c r="AX1223" i="2"/>
  <c r="AU1223" i="2"/>
  <c r="AW1223" i="2" s="1"/>
  <c r="AT1223" i="2"/>
  <c r="AQ1223" i="2"/>
  <c r="AS1223" i="2" s="1"/>
  <c r="AP1223" i="2"/>
  <c r="AM1223" i="2"/>
  <c r="AO1223" i="2" s="1"/>
  <c r="AL1223" i="2"/>
  <c r="AI1223" i="2"/>
  <c r="AK1223" i="2" s="1"/>
  <c r="AH1223" i="2"/>
  <c r="AE1223" i="2"/>
  <c r="AG1223" i="2" s="1"/>
  <c r="AD1223" i="2"/>
  <c r="AA1223" i="2"/>
  <c r="AC1223" i="2" s="1"/>
  <c r="Z1223" i="2"/>
  <c r="W1223" i="2"/>
  <c r="Y1223" i="2" s="1"/>
  <c r="V1223" i="2"/>
  <c r="S1223" i="2"/>
  <c r="U1223" i="2" s="1"/>
  <c r="R1223" i="2"/>
  <c r="O1223" i="2"/>
  <c r="Q1223" i="2" s="1"/>
  <c r="N1223" i="2"/>
  <c r="K1223" i="2"/>
  <c r="M1223" i="2" s="1"/>
  <c r="J1223" i="2"/>
  <c r="BW1218" i="2"/>
  <c r="BY1218" i="2" s="1"/>
  <c r="BV1218" i="2"/>
  <c r="BS1218" i="2"/>
  <c r="BU1218" i="2" s="1"/>
  <c r="BR1218" i="2"/>
  <c r="BO1218" i="2"/>
  <c r="BQ1218" i="2" s="1"/>
  <c r="BN1218" i="2"/>
  <c r="BK1218" i="2"/>
  <c r="BM1218" i="2" s="1"/>
  <c r="BJ1218" i="2"/>
  <c r="BG1218" i="2"/>
  <c r="BI1218" i="2" s="1"/>
  <c r="BF1218" i="2"/>
  <c r="BC1218" i="2"/>
  <c r="BE1218" i="2" s="1"/>
  <c r="BB1218" i="2"/>
  <c r="AY1218" i="2"/>
  <c r="BA1218" i="2" s="1"/>
  <c r="AX1218" i="2"/>
  <c r="AU1218" i="2"/>
  <c r="AW1218" i="2" s="1"/>
  <c r="AT1218" i="2"/>
  <c r="AQ1218" i="2"/>
  <c r="AS1218" i="2" s="1"/>
  <c r="AP1218" i="2"/>
  <c r="AM1218" i="2"/>
  <c r="AO1218" i="2" s="1"/>
  <c r="AL1218" i="2"/>
  <c r="AI1218" i="2"/>
  <c r="AK1218" i="2" s="1"/>
  <c r="AH1218" i="2"/>
  <c r="AE1218" i="2"/>
  <c r="AG1218" i="2" s="1"/>
  <c r="AD1218" i="2"/>
  <c r="AA1218" i="2"/>
  <c r="AC1218" i="2" s="1"/>
  <c r="Z1218" i="2"/>
  <c r="W1218" i="2"/>
  <c r="Y1218" i="2" s="1"/>
  <c r="V1218" i="2"/>
  <c r="S1218" i="2"/>
  <c r="U1218" i="2" s="1"/>
  <c r="R1218" i="2"/>
  <c r="O1218" i="2"/>
  <c r="Q1218" i="2" s="1"/>
  <c r="N1218" i="2"/>
  <c r="K1218" i="2"/>
  <c r="M1218" i="2" s="1"/>
  <c r="J1218" i="2"/>
  <c r="BW1217" i="2"/>
  <c r="BY1217" i="2" s="1"/>
  <c r="BV1217" i="2"/>
  <c r="BS1217" i="2"/>
  <c r="BU1217" i="2" s="1"/>
  <c r="BR1217" i="2"/>
  <c r="BO1217" i="2"/>
  <c r="BQ1217" i="2" s="1"/>
  <c r="BN1217" i="2"/>
  <c r="BK1217" i="2"/>
  <c r="BM1217" i="2" s="1"/>
  <c r="BJ1217" i="2"/>
  <c r="BG1217" i="2"/>
  <c r="BI1217" i="2" s="1"/>
  <c r="BF1217" i="2"/>
  <c r="BC1217" i="2"/>
  <c r="BE1217" i="2" s="1"/>
  <c r="BB1217" i="2"/>
  <c r="AY1217" i="2"/>
  <c r="BA1217" i="2" s="1"/>
  <c r="AX1217" i="2"/>
  <c r="AU1217" i="2"/>
  <c r="AW1217" i="2" s="1"/>
  <c r="AT1217" i="2"/>
  <c r="AQ1217" i="2"/>
  <c r="AS1217" i="2" s="1"/>
  <c r="AP1217" i="2"/>
  <c r="AM1217" i="2"/>
  <c r="AO1217" i="2" s="1"/>
  <c r="AL1217" i="2"/>
  <c r="AI1217" i="2"/>
  <c r="AK1217" i="2" s="1"/>
  <c r="AH1217" i="2"/>
  <c r="AE1217" i="2"/>
  <c r="AG1217" i="2" s="1"/>
  <c r="AD1217" i="2"/>
  <c r="AA1217" i="2"/>
  <c r="AC1217" i="2" s="1"/>
  <c r="Z1217" i="2"/>
  <c r="W1217" i="2"/>
  <c r="Y1217" i="2" s="1"/>
  <c r="V1217" i="2"/>
  <c r="S1217" i="2"/>
  <c r="U1217" i="2" s="1"/>
  <c r="R1217" i="2"/>
  <c r="O1217" i="2"/>
  <c r="Q1217" i="2" s="1"/>
  <c r="N1217" i="2"/>
  <c r="K1217" i="2"/>
  <c r="M1217" i="2" s="1"/>
  <c r="J1217" i="2"/>
  <c r="BW1215" i="2"/>
  <c r="BY1215" i="2" s="1"/>
  <c r="BV1215" i="2"/>
  <c r="BS1215" i="2"/>
  <c r="BU1215" i="2" s="1"/>
  <c r="BR1215" i="2"/>
  <c r="BO1215" i="2"/>
  <c r="BQ1215" i="2" s="1"/>
  <c r="BN1215" i="2"/>
  <c r="BK1215" i="2"/>
  <c r="BM1215" i="2" s="1"/>
  <c r="BJ1215" i="2"/>
  <c r="BG1215" i="2"/>
  <c r="BI1215" i="2" s="1"/>
  <c r="BF1215" i="2"/>
  <c r="BC1215" i="2"/>
  <c r="BE1215" i="2" s="1"/>
  <c r="BB1215" i="2"/>
  <c r="AY1215" i="2"/>
  <c r="BA1215" i="2" s="1"/>
  <c r="AX1215" i="2"/>
  <c r="AU1215" i="2"/>
  <c r="AW1215" i="2" s="1"/>
  <c r="AT1215" i="2"/>
  <c r="AQ1215" i="2"/>
  <c r="AS1215" i="2" s="1"/>
  <c r="AP1215" i="2"/>
  <c r="AM1215" i="2"/>
  <c r="AO1215" i="2" s="1"/>
  <c r="AL1215" i="2"/>
  <c r="AI1215" i="2"/>
  <c r="AK1215" i="2" s="1"/>
  <c r="AH1215" i="2"/>
  <c r="AE1215" i="2"/>
  <c r="AG1215" i="2" s="1"/>
  <c r="AD1215" i="2"/>
  <c r="AA1215" i="2"/>
  <c r="AC1215" i="2" s="1"/>
  <c r="Z1215" i="2"/>
  <c r="W1215" i="2"/>
  <c r="Y1215" i="2" s="1"/>
  <c r="V1215" i="2"/>
  <c r="S1215" i="2"/>
  <c r="U1215" i="2" s="1"/>
  <c r="R1215" i="2"/>
  <c r="O1215" i="2"/>
  <c r="Q1215" i="2" s="1"/>
  <c r="N1215" i="2"/>
  <c r="K1215" i="2"/>
  <c r="M1215" i="2" s="1"/>
  <c r="J1215" i="2"/>
  <c r="BW1214" i="2"/>
  <c r="BY1214" i="2" s="1"/>
  <c r="BV1214" i="2"/>
  <c r="BS1214" i="2"/>
  <c r="BU1214" i="2" s="1"/>
  <c r="BR1214" i="2"/>
  <c r="BO1214" i="2"/>
  <c r="BQ1214" i="2" s="1"/>
  <c r="BN1214" i="2"/>
  <c r="BK1214" i="2"/>
  <c r="BM1214" i="2" s="1"/>
  <c r="BJ1214" i="2"/>
  <c r="BG1214" i="2"/>
  <c r="BI1214" i="2" s="1"/>
  <c r="BF1214" i="2"/>
  <c r="BC1214" i="2"/>
  <c r="BE1214" i="2" s="1"/>
  <c r="BB1214" i="2"/>
  <c r="AY1214" i="2"/>
  <c r="BA1214" i="2" s="1"/>
  <c r="AX1214" i="2"/>
  <c r="AU1214" i="2"/>
  <c r="AW1214" i="2" s="1"/>
  <c r="AT1214" i="2"/>
  <c r="AQ1214" i="2"/>
  <c r="AS1214" i="2" s="1"/>
  <c r="AP1214" i="2"/>
  <c r="AM1214" i="2"/>
  <c r="AO1214" i="2" s="1"/>
  <c r="AL1214" i="2"/>
  <c r="AI1214" i="2"/>
  <c r="AK1214" i="2" s="1"/>
  <c r="AH1214" i="2"/>
  <c r="AE1214" i="2"/>
  <c r="AG1214" i="2" s="1"/>
  <c r="AD1214" i="2"/>
  <c r="AA1214" i="2"/>
  <c r="AC1214" i="2" s="1"/>
  <c r="Z1214" i="2"/>
  <c r="W1214" i="2"/>
  <c r="Y1214" i="2" s="1"/>
  <c r="V1214" i="2"/>
  <c r="S1214" i="2"/>
  <c r="U1214" i="2" s="1"/>
  <c r="R1214" i="2"/>
  <c r="O1214" i="2"/>
  <c r="Q1214" i="2" s="1"/>
  <c r="N1214" i="2"/>
  <c r="K1214" i="2"/>
  <c r="M1214" i="2" s="1"/>
  <c r="J1214" i="2"/>
  <c r="BW1213" i="2"/>
  <c r="BY1213" i="2" s="1"/>
  <c r="BV1213" i="2"/>
  <c r="BS1213" i="2"/>
  <c r="BU1213" i="2" s="1"/>
  <c r="BR1213" i="2"/>
  <c r="BO1213" i="2"/>
  <c r="BQ1213" i="2" s="1"/>
  <c r="BN1213" i="2"/>
  <c r="BK1213" i="2"/>
  <c r="BM1213" i="2" s="1"/>
  <c r="BJ1213" i="2"/>
  <c r="BG1213" i="2"/>
  <c r="BI1213" i="2" s="1"/>
  <c r="BF1213" i="2"/>
  <c r="BC1213" i="2"/>
  <c r="BE1213" i="2" s="1"/>
  <c r="BB1213" i="2"/>
  <c r="AY1213" i="2"/>
  <c r="BA1213" i="2" s="1"/>
  <c r="AX1213" i="2"/>
  <c r="AU1213" i="2"/>
  <c r="AW1213" i="2" s="1"/>
  <c r="AT1213" i="2"/>
  <c r="AQ1213" i="2"/>
  <c r="AS1213" i="2" s="1"/>
  <c r="AP1213" i="2"/>
  <c r="AM1213" i="2"/>
  <c r="AO1213" i="2" s="1"/>
  <c r="AL1213" i="2"/>
  <c r="AI1213" i="2"/>
  <c r="AK1213" i="2" s="1"/>
  <c r="AH1213" i="2"/>
  <c r="AE1213" i="2"/>
  <c r="AG1213" i="2" s="1"/>
  <c r="AD1213" i="2"/>
  <c r="AA1213" i="2"/>
  <c r="AC1213" i="2" s="1"/>
  <c r="Z1213" i="2"/>
  <c r="W1213" i="2"/>
  <c r="Y1213" i="2" s="1"/>
  <c r="V1213" i="2"/>
  <c r="S1213" i="2"/>
  <c r="U1213" i="2" s="1"/>
  <c r="R1213" i="2"/>
  <c r="O1213" i="2"/>
  <c r="Q1213" i="2" s="1"/>
  <c r="N1213" i="2"/>
  <c r="K1213" i="2"/>
  <c r="M1213" i="2" s="1"/>
  <c r="J1213" i="2"/>
  <c r="BW1210" i="2"/>
  <c r="BY1210" i="2" s="1"/>
  <c r="BV1210" i="2"/>
  <c r="BS1210" i="2"/>
  <c r="BU1210" i="2" s="1"/>
  <c r="BR1210" i="2"/>
  <c r="BO1210" i="2"/>
  <c r="BQ1210" i="2" s="1"/>
  <c r="BN1210" i="2"/>
  <c r="BK1210" i="2"/>
  <c r="BM1210" i="2" s="1"/>
  <c r="BJ1210" i="2"/>
  <c r="BG1210" i="2"/>
  <c r="BI1210" i="2" s="1"/>
  <c r="BF1210" i="2"/>
  <c r="BC1210" i="2"/>
  <c r="BE1210" i="2" s="1"/>
  <c r="BB1210" i="2"/>
  <c r="AY1210" i="2"/>
  <c r="BA1210" i="2" s="1"/>
  <c r="AX1210" i="2"/>
  <c r="AU1210" i="2"/>
  <c r="AW1210" i="2" s="1"/>
  <c r="AT1210" i="2"/>
  <c r="AQ1210" i="2"/>
  <c r="AS1210" i="2" s="1"/>
  <c r="AP1210" i="2"/>
  <c r="AM1210" i="2"/>
  <c r="AO1210" i="2" s="1"/>
  <c r="AL1210" i="2"/>
  <c r="AI1210" i="2"/>
  <c r="AK1210" i="2" s="1"/>
  <c r="AH1210" i="2"/>
  <c r="AE1210" i="2"/>
  <c r="AG1210" i="2" s="1"/>
  <c r="AD1210" i="2"/>
  <c r="AA1210" i="2"/>
  <c r="AC1210" i="2" s="1"/>
  <c r="Z1210" i="2"/>
  <c r="W1210" i="2"/>
  <c r="Y1210" i="2" s="1"/>
  <c r="V1210" i="2"/>
  <c r="S1210" i="2"/>
  <c r="U1210" i="2" s="1"/>
  <c r="R1210" i="2"/>
  <c r="O1210" i="2"/>
  <c r="Q1210" i="2" s="1"/>
  <c r="N1210" i="2"/>
  <c r="K1210" i="2"/>
  <c r="M1210" i="2" s="1"/>
  <c r="J1210" i="2"/>
  <c r="BW1209" i="2"/>
  <c r="BY1209" i="2" s="1"/>
  <c r="BV1209" i="2"/>
  <c r="BS1209" i="2"/>
  <c r="BU1209" i="2" s="1"/>
  <c r="BR1209" i="2"/>
  <c r="BO1209" i="2"/>
  <c r="BQ1209" i="2" s="1"/>
  <c r="BN1209" i="2"/>
  <c r="BK1209" i="2"/>
  <c r="BM1209" i="2" s="1"/>
  <c r="BJ1209" i="2"/>
  <c r="BG1209" i="2"/>
  <c r="BI1209" i="2" s="1"/>
  <c r="BF1209" i="2"/>
  <c r="BC1209" i="2"/>
  <c r="BE1209" i="2" s="1"/>
  <c r="BB1209" i="2"/>
  <c r="AY1209" i="2"/>
  <c r="BA1209" i="2" s="1"/>
  <c r="AX1209" i="2"/>
  <c r="AU1209" i="2"/>
  <c r="AW1209" i="2" s="1"/>
  <c r="AT1209" i="2"/>
  <c r="AQ1209" i="2"/>
  <c r="AS1209" i="2" s="1"/>
  <c r="AP1209" i="2"/>
  <c r="AM1209" i="2"/>
  <c r="AO1209" i="2" s="1"/>
  <c r="AL1209" i="2"/>
  <c r="AI1209" i="2"/>
  <c r="AK1209" i="2" s="1"/>
  <c r="AH1209" i="2"/>
  <c r="AE1209" i="2"/>
  <c r="AG1209" i="2" s="1"/>
  <c r="AD1209" i="2"/>
  <c r="AA1209" i="2"/>
  <c r="AC1209" i="2" s="1"/>
  <c r="Z1209" i="2"/>
  <c r="W1209" i="2"/>
  <c r="Y1209" i="2" s="1"/>
  <c r="V1209" i="2"/>
  <c r="S1209" i="2"/>
  <c r="U1209" i="2" s="1"/>
  <c r="R1209" i="2"/>
  <c r="O1209" i="2"/>
  <c r="Q1209" i="2" s="1"/>
  <c r="N1209" i="2"/>
  <c r="K1209" i="2"/>
  <c r="M1209" i="2" s="1"/>
  <c r="J1209" i="2"/>
  <c r="BW1208" i="2"/>
  <c r="BY1208" i="2" s="1"/>
  <c r="BV1208" i="2"/>
  <c r="BS1208" i="2"/>
  <c r="BU1208" i="2" s="1"/>
  <c r="BR1208" i="2"/>
  <c r="BO1208" i="2"/>
  <c r="BQ1208" i="2" s="1"/>
  <c r="BN1208" i="2"/>
  <c r="BK1208" i="2"/>
  <c r="BM1208" i="2" s="1"/>
  <c r="BJ1208" i="2"/>
  <c r="BG1208" i="2"/>
  <c r="BI1208" i="2" s="1"/>
  <c r="BF1208" i="2"/>
  <c r="BC1208" i="2"/>
  <c r="BE1208" i="2" s="1"/>
  <c r="BB1208" i="2"/>
  <c r="AY1208" i="2"/>
  <c r="BA1208" i="2" s="1"/>
  <c r="AX1208" i="2"/>
  <c r="AU1208" i="2"/>
  <c r="AW1208" i="2" s="1"/>
  <c r="AT1208" i="2"/>
  <c r="AQ1208" i="2"/>
  <c r="AS1208" i="2" s="1"/>
  <c r="AP1208" i="2"/>
  <c r="AM1208" i="2"/>
  <c r="AO1208" i="2" s="1"/>
  <c r="AL1208" i="2"/>
  <c r="AI1208" i="2"/>
  <c r="AK1208" i="2" s="1"/>
  <c r="AH1208" i="2"/>
  <c r="AE1208" i="2"/>
  <c r="AG1208" i="2" s="1"/>
  <c r="AD1208" i="2"/>
  <c r="AA1208" i="2"/>
  <c r="AC1208" i="2" s="1"/>
  <c r="Z1208" i="2"/>
  <c r="W1208" i="2"/>
  <c r="Y1208" i="2" s="1"/>
  <c r="V1208" i="2"/>
  <c r="S1208" i="2"/>
  <c r="U1208" i="2" s="1"/>
  <c r="R1208" i="2"/>
  <c r="O1208" i="2"/>
  <c r="Q1208" i="2" s="1"/>
  <c r="N1208" i="2"/>
  <c r="K1208" i="2"/>
  <c r="M1208" i="2" s="1"/>
  <c r="J1208" i="2"/>
  <c r="BW1207" i="2"/>
  <c r="BY1207" i="2" s="1"/>
  <c r="BV1207" i="2"/>
  <c r="BS1207" i="2"/>
  <c r="BU1207" i="2" s="1"/>
  <c r="BR1207" i="2"/>
  <c r="BO1207" i="2"/>
  <c r="BQ1207" i="2" s="1"/>
  <c r="BN1207" i="2"/>
  <c r="BK1207" i="2"/>
  <c r="BM1207" i="2" s="1"/>
  <c r="BJ1207" i="2"/>
  <c r="BG1207" i="2"/>
  <c r="BI1207" i="2" s="1"/>
  <c r="BF1207" i="2"/>
  <c r="BC1207" i="2"/>
  <c r="BE1207" i="2" s="1"/>
  <c r="BB1207" i="2"/>
  <c r="AY1207" i="2"/>
  <c r="BA1207" i="2" s="1"/>
  <c r="AX1207" i="2"/>
  <c r="AU1207" i="2"/>
  <c r="AW1207" i="2" s="1"/>
  <c r="AT1207" i="2"/>
  <c r="AQ1207" i="2"/>
  <c r="AS1207" i="2" s="1"/>
  <c r="AP1207" i="2"/>
  <c r="AM1207" i="2"/>
  <c r="AO1207" i="2" s="1"/>
  <c r="AL1207" i="2"/>
  <c r="AI1207" i="2"/>
  <c r="AK1207" i="2" s="1"/>
  <c r="AH1207" i="2"/>
  <c r="AE1207" i="2"/>
  <c r="AG1207" i="2" s="1"/>
  <c r="AD1207" i="2"/>
  <c r="AA1207" i="2"/>
  <c r="AC1207" i="2" s="1"/>
  <c r="Z1207" i="2"/>
  <c r="W1207" i="2"/>
  <c r="Y1207" i="2" s="1"/>
  <c r="V1207" i="2"/>
  <c r="S1207" i="2"/>
  <c r="U1207" i="2" s="1"/>
  <c r="R1207" i="2"/>
  <c r="O1207" i="2"/>
  <c r="Q1207" i="2" s="1"/>
  <c r="N1207" i="2"/>
  <c r="K1207" i="2"/>
  <c r="M1207" i="2" s="1"/>
  <c r="J1207" i="2"/>
  <c r="BW1206" i="2"/>
  <c r="BY1206" i="2" s="1"/>
  <c r="BV1206" i="2"/>
  <c r="BS1206" i="2"/>
  <c r="BU1206" i="2" s="1"/>
  <c r="BR1206" i="2"/>
  <c r="BO1206" i="2"/>
  <c r="BQ1206" i="2" s="1"/>
  <c r="BN1206" i="2"/>
  <c r="BK1206" i="2"/>
  <c r="BM1206" i="2" s="1"/>
  <c r="BJ1206" i="2"/>
  <c r="BG1206" i="2"/>
  <c r="BI1206" i="2" s="1"/>
  <c r="BF1206" i="2"/>
  <c r="BC1206" i="2"/>
  <c r="BE1206" i="2" s="1"/>
  <c r="BB1206" i="2"/>
  <c r="AY1206" i="2"/>
  <c r="BA1206" i="2" s="1"/>
  <c r="AX1206" i="2"/>
  <c r="AU1206" i="2"/>
  <c r="AW1206" i="2" s="1"/>
  <c r="AT1206" i="2"/>
  <c r="AQ1206" i="2"/>
  <c r="AS1206" i="2" s="1"/>
  <c r="AP1206" i="2"/>
  <c r="AM1206" i="2"/>
  <c r="AO1206" i="2" s="1"/>
  <c r="AL1206" i="2"/>
  <c r="AI1206" i="2"/>
  <c r="AK1206" i="2" s="1"/>
  <c r="AH1206" i="2"/>
  <c r="AE1206" i="2"/>
  <c r="AG1206" i="2" s="1"/>
  <c r="AD1206" i="2"/>
  <c r="AA1206" i="2"/>
  <c r="AC1206" i="2" s="1"/>
  <c r="Z1206" i="2"/>
  <c r="W1206" i="2"/>
  <c r="Y1206" i="2" s="1"/>
  <c r="V1206" i="2"/>
  <c r="S1206" i="2"/>
  <c r="U1206" i="2" s="1"/>
  <c r="R1206" i="2"/>
  <c r="O1206" i="2"/>
  <c r="Q1206" i="2" s="1"/>
  <c r="N1206" i="2"/>
  <c r="K1206" i="2"/>
  <c r="M1206" i="2" s="1"/>
  <c r="J1206" i="2"/>
  <c r="BW1205" i="2"/>
  <c r="BY1205" i="2" s="1"/>
  <c r="BV1205" i="2"/>
  <c r="BS1205" i="2"/>
  <c r="BU1205" i="2" s="1"/>
  <c r="BR1205" i="2"/>
  <c r="BO1205" i="2"/>
  <c r="BQ1205" i="2" s="1"/>
  <c r="BN1205" i="2"/>
  <c r="BK1205" i="2"/>
  <c r="BM1205" i="2" s="1"/>
  <c r="BJ1205" i="2"/>
  <c r="BG1205" i="2"/>
  <c r="BI1205" i="2" s="1"/>
  <c r="BF1205" i="2"/>
  <c r="BC1205" i="2"/>
  <c r="BE1205" i="2" s="1"/>
  <c r="BB1205" i="2"/>
  <c r="AY1205" i="2"/>
  <c r="BA1205" i="2" s="1"/>
  <c r="AX1205" i="2"/>
  <c r="AU1205" i="2"/>
  <c r="AW1205" i="2" s="1"/>
  <c r="AT1205" i="2"/>
  <c r="AQ1205" i="2"/>
  <c r="AS1205" i="2" s="1"/>
  <c r="AP1205" i="2"/>
  <c r="AM1205" i="2"/>
  <c r="AO1205" i="2" s="1"/>
  <c r="AL1205" i="2"/>
  <c r="AI1205" i="2"/>
  <c r="AK1205" i="2" s="1"/>
  <c r="AH1205" i="2"/>
  <c r="AE1205" i="2"/>
  <c r="AG1205" i="2" s="1"/>
  <c r="AD1205" i="2"/>
  <c r="AA1205" i="2"/>
  <c r="AC1205" i="2" s="1"/>
  <c r="Z1205" i="2"/>
  <c r="W1205" i="2"/>
  <c r="Y1205" i="2" s="1"/>
  <c r="V1205" i="2"/>
  <c r="S1205" i="2"/>
  <c r="U1205" i="2" s="1"/>
  <c r="R1205" i="2"/>
  <c r="O1205" i="2"/>
  <c r="Q1205" i="2" s="1"/>
  <c r="N1205" i="2"/>
  <c r="K1205" i="2"/>
  <c r="M1205" i="2" s="1"/>
  <c r="J1205" i="2"/>
  <c r="BW1203" i="2"/>
  <c r="BY1203" i="2" s="1"/>
  <c r="BV1203" i="2"/>
  <c r="BS1203" i="2"/>
  <c r="BU1203" i="2" s="1"/>
  <c r="BR1203" i="2"/>
  <c r="BO1203" i="2"/>
  <c r="BQ1203" i="2" s="1"/>
  <c r="BN1203" i="2"/>
  <c r="BK1203" i="2"/>
  <c r="BM1203" i="2" s="1"/>
  <c r="BJ1203" i="2"/>
  <c r="BG1203" i="2"/>
  <c r="BI1203" i="2" s="1"/>
  <c r="BF1203" i="2"/>
  <c r="BC1203" i="2"/>
  <c r="BE1203" i="2" s="1"/>
  <c r="BB1203" i="2"/>
  <c r="AY1203" i="2"/>
  <c r="BA1203" i="2" s="1"/>
  <c r="AX1203" i="2"/>
  <c r="AU1203" i="2"/>
  <c r="AW1203" i="2" s="1"/>
  <c r="AT1203" i="2"/>
  <c r="AQ1203" i="2"/>
  <c r="AS1203" i="2" s="1"/>
  <c r="AP1203" i="2"/>
  <c r="AM1203" i="2"/>
  <c r="AO1203" i="2" s="1"/>
  <c r="AL1203" i="2"/>
  <c r="AI1203" i="2"/>
  <c r="AK1203" i="2" s="1"/>
  <c r="AH1203" i="2"/>
  <c r="AE1203" i="2"/>
  <c r="AG1203" i="2" s="1"/>
  <c r="AD1203" i="2"/>
  <c r="AA1203" i="2"/>
  <c r="AC1203" i="2" s="1"/>
  <c r="Z1203" i="2"/>
  <c r="W1203" i="2"/>
  <c r="Y1203" i="2" s="1"/>
  <c r="V1203" i="2"/>
  <c r="S1203" i="2"/>
  <c r="U1203" i="2" s="1"/>
  <c r="R1203" i="2"/>
  <c r="O1203" i="2"/>
  <c r="Q1203" i="2" s="1"/>
  <c r="N1203" i="2"/>
  <c r="K1203" i="2"/>
  <c r="M1203" i="2" s="1"/>
  <c r="J1203" i="2"/>
  <c r="BW1199" i="2"/>
  <c r="BY1199" i="2" s="1"/>
  <c r="BV1199" i="2"/>
  <c r="BS1199" i="2"/>
  <c r="BU1199" i="2" s="1"/>
  <c r="BR1199" i="2"/>
  <c r="BO1199" i="2"/>
  <c r="BQ1199" i="2" s="1"/>
  <c r="BN1199" i="2"/>
  <c r="BK1199" i="2"/>
  <c r="BM1199" i="2" s="1"/>
  <c r="BJ1199" i="2"/>
  <c r="BG1199" i="2"/>
  <c r="BI1199" i="2" s="1"/>
  <c r="BF1199" i="2"/>
  <c r="BC1199" i="2"/>
  <c r="BE1199" i="2" s="1"/>
  <c r="BB1199" i="2"/>
  <c r="AY1199" i="2"/>
  <c r="BA1199" i="2" s="1"/>
  <c r="AX1199" i="2"/>
  <c r="AU1199" i="2"/>
  <c r="AW1199" i="2" s="1"/>
  <c r="AT1199" i="2"/>
  <c r="AQ1199" i="2"/>
  <c r="AS1199" i="2" s="1"/>
  <c r="AP1199" i="2"/>
  <c r="AM1199" i="2"/>
  <c r="AO1199" i="2" s="1"/>
  <c r="AL1199" i="2"/>
  <c r="AI1199" i="2"/>
  <c r="AK1199" i="2" s="1"/>
  <c r="AH1199" i="2"/>
  <c r="AE1199" i="2"/>
  <c r="AG1199" i="2" s="1"/>
  <c r="AD1199" i="2"/>
  <c r="AA1199" i="2"/>
  <c r="AC1199" i="2" s="1"/>
  <c r="Z1199" i="2"/>
  <c r="W1199" i="2"/>
  <c r="Y1199" i="2" s="1"/>
  <c r="V1199" i="2"/>
  <c r="S1199" i="2"/>
  <c r="U1199" i="2" s="1"/>
  <c r="R1199" i="2"/>
  <c r="O1199" i="2"/>
  <c r="Q1199" i="2" s="1"/>
  <c r="N1199" i="2"/>
  <c r="K1199" i="2"/>
  <c r="M1199" i="2" s="1"/>
  <c r="J1199" i="2"/>
  <c r="BW1198" i="2"/>
  <c r="BY1198" i="2" s="1"/>
  <c r="BV1198" i="2"/>
  <c r="BS1198" i="2"/>
  <c r="BU1198" i="2" s="1"/>
  <c r="BR1198" i="2"/>
  <c r="BO1198" i="2"/>
  <c r="BQ1198" i="2" s="1"/>
  <c r="BN1198" i="2"/>
  <c r="BK1198" i="2"/>
  <c r="BM1198" i="2" s="1"/>
  <c r="BJ1198" i="2"/>
  <c r="BG1198" i="2"/>
  <c r="BI1198" i="2" s="1"/>
  <c r="BF1198" i="2"/>
  <c r="BC1198" i="2"/>
  <c r="BE1198" i="2" s="1"/>
  <c r="BB1198" i="2"/>
  <c r="AY1198" i="2"/>
  <c r="BA1198" i="2" s="1"/>
  <c r="AX1198" i="2"/>
  <c r="AU1198" i="2"/>
  <c r="AW1198" i="2" s="1"/>
  <c r="AT1198" i="2"/>
  <c r="AQ1198" i="2"/>
  <c r="AS1198" i="2" s="1"/>
  <c r="AP1198" i="2"/>
  <c r="AM1198" i="2"/>
  <c r="AO1198" i="2" s="1"/>
  <c r="AL1198" i="2"/>
  <c r="AI1198" i="2"/>
  <c r="AK1198" i="2" s="1"/>
  <c r="AH1198" i="2"/>
  <c r="AE1198" i="2"/>
  <c r="AG1198" i="2" s="1"/>
  <c r="AD1198" i="2"/>
  <c r="AA1198" i="2"/>
  <c r="AC1198" i="2" s="1"/>
  <c r="Z1198" i="2"/>
  <c r="W1198" i="2"/>
  <c r="Y1198" i="2" s="1"/>
  <c r="V1198" i="2"/>
  <c r="S1198" i="2"/>
  <c r="U1198" i="2" s="1"/>
  <c r="R1198" i="2"/>
  <c r="O1198" i="2"/>
  <c r="Q1198" i="2" s="1"/>
  <c r="N1198" i="2"/>
  <c r="K1198" i="2"/>
  <c r="M1198" i="2" s="1"/>
  <c r="J1198" i="2"/>
  <c r="BW1197" i="2"/>
  <c r="BY1197" i="2" s="1"/>
  <c r="BV1197" i="2"/>
  <c r="BS1197" i="2"/>
  <c r="BU1197" i="2" s="1"/>
  <c r="BR1197" i="2"/>
  <c r="BO1197" i="2"/>
  <c r="BQ1197" i="2" s="1"/>
  <c r="BN1197" i="2"/>
  <c r="BK1197" i="2"/>
  <c r="BM1197" i="2" s="1"/>
  <c r="BJ1197" i="2"/>
  <c r="BG1197" i="2"/>
  <c r="BI1197" i="2" s="1"/>
  <c r="BF1197" i="2"/>
  <c r="BC1197" i="2"/>
  <c r="BE1197" i="2" s="1"/>
  <c r="BB1197" i="2"/>
  <c r="AY1197" i="2"/>
  <c r="BA1197" i="2" s="1"/>
  <c r="AX1197" i="2"/>
  <c r="AU1197" i="2"/>
  <c r="AW1197" i="2" s="1"/>
  <c r="AT1197" i="2"/>
  <c r="AQ1197" i="2"/>
  <c r="AS1197" i="2" s="1"/>
  <c r="AP1197" i="2"/>
  <c r="AM1197" i="2"/>
  <c r="AO1197" i="2" s="1"/>
  <c r="AL1197" i="2"/>
  <c r="AI1197" i="2"/>
  <c r="AK1197" i="2" s="1"/>
  <c r="AH1197" i="2"/>
  <c r="AE1197" i="2"/>
  <c r="AG1197" i="2" s="1"/>
  <c r="AD1197" i="2"/>
  <c r="AA1197" i="2"/>
  <c r="AC1197" i="2" s="1"/>
  <c r="Z1197" i="2"/>
  <c r="W1197" i="2"/>
  <c r="Y1197" i="2" s="1"/>
  <c r="V1197" i="2"/>
  <c r="S1197" i="2"/>
  <c r="U1197" i="2" s="1"/>
  <c r="R1197" i="2"/>
  <c r="O1197" i="2"/>
  <c r="Q1197" i="2" s="1"/>
  <c r="N1197" i="2"/>
  <c r="K1197" i="2"/>
  <c r="M1197" i="2" s="1"/>
  <c r="J1197" i="2"/>
  <c r="BW1196" i="2"/>
  <c r="BY1196" i="2" s="1"/>
  <c r="BV1196" i="2"/>
  <c r="BS1196" i="2"/>
  <c r="BU1196" i="2" s="1"/>
  <c r="BR1196" i="2"/>
  <c r="BO1196" i="2"/>
  <c r="BQ1196" i="2" s="1"/>
  <c r="BN1196" i="2"/>
  <c r="BK1196" i="2"/>
  <c r="BM1196" i="2" s="1"/>
  <c r="BJ1196" i="2"/>
  <c r="BG1196" i="2"/>
  <c r="BI1196" i="2" s="1"/>
  <c r="BF1196" i="2"/>
  <c r="BC1196" i="2"/>
  <c r="BE1196" i="2" s="1"/>
  <c r="BB1196" i="2"/>
  <c r="AY1196" i="2"/>
  <c r="BA1196" i="2" s="1"/>
  <c r="AX1196" i="2"/>
  <c r="AU1196" i="2"/>
  <c r="AW1196" i="2" s="1"/>
  <c r="AT1196" i="2"/>
  <c r="AQ1196" i="2"/>
  <c r="AS1196" i="2" s="1"/>
  <c r="AP1196" i="2"/>
  <c r="AM1196" i="2"/>
  <c r="AO1196" i="2" s="1"/>
  <c r="AL1196" i="2"/>
  <c r="AI1196" i="2"/>
  <c r="AK1196" i="2" s="1"/>
  <c r="AH1196" i="2"/>
  <c r="AE1196" i="2"/>
  <c r="AG1196" i="2" s="1"/>
  <c r="AD1196" i="2"/>
  <c r="AA1196" i="2"/>
  <c r="AC1196" i="2" s="1"/>
  <c r="Z1196" i="2"/>
  <c r="W1196" i="2"/>
  <c r="Y1196" i="2" s="1"/>
  <c r="V1196" i="2"/>
  <c r="S1196" i="2"/>
  <c r="U1196" i="2" s="1"/>
  <c r="R1196" i="2"/>
  <c r="O1196" i="2"/>
  <c r="Q1196" i="2" s="1"/>
  <c r="N1196" i="2"/>
  <c r="K1196" i="2"/>
  <c r="M1196" i="2" s="1"/>
  <c r="J1196" i="2"/>
  <c r="BW1195" i="2"/>
  <c r="BY1195" i="2" s="1"/>
  <c r="BV1195" i="2"/>
  <c r="BS1195" i="2"/>
  <c r="BU1195" i="2" s="1"/>
  <c r="BR1195" i="2"/>
  <c r="BO1195" i="2"/>
  <c r="BQ1195" i="2" s="1"/>
  <c r="BN1195" i="2"/>
  <c r="BK1195" i="2"/>
  <c r="BM1195" i="2" s="1"/>
  <c r="BJ1195" i="2"/>
  <c r="BG1195" i="2"/>
  <c r="BI1195" i="2" s="1"/>
  <c r="BF1195" i="2"/>
  <c r="BC1195" i="2"/>
  <c r="BE1195" i="2" s="1"/>
  <c r="BB1195" i="2"/>
  <c r="AY1195" i="2"/>
  <c r="BA1195" i="2" s="1"/>
  <c r="AX1195" i="2"/>
  <c r="AU1195" i="2"/>
  <c r="AW1195" i="2" s="1"/>
  <c r="AT1195" i="2"/>
  <c r="AQ1195" i="2"/>
  <c r="AS1195" i="2" s="1"/>
  <c r="AP1195" i="2"/>
  <c r="AM1195" i="2"/>
  <c r="AO1195" i="2" s="1"/>
  <c r="AL1195" i="2"/>
  <c r="AI1195" i="2"/>
  <c r="AK1195" i="2" s="1"/>
  <c r="AH1195" i="2"/>
  <c r="AE1195" i="2"/>
  <c r="AG1195" i="2" s="1"/>
  <c r="AD1195" i="2"/>
  <c r="AA1195" i="2"/>
  <c r="AC1195" i="2" s="1"/>
  <c r="Z1195" i="2"/>
  <c r="W1195" i="2"/>
  <c r="Y1195" i="2" s="1"/>
  <c r="V1195" i="2"/>
  <c r="S1195" i="2"/>
  <c r="U1195" i="2" s="1"/>
  <c r="R1195" i="2"/>
  <c r="O1195" i="2"/>
  <c r="Q1195" i="2" s="1"/>
  <c r="N1195" i="2"/>
  <c r="K1195" i="2"/>
  <c r="M1195" i="2" s="1"/>
  <c r="J1195" i="2"/>
  <c r="BW1194" i="2"/>
  <c r="BY1194" i="2" s="1"/>
  <c r="BV1194" i="2"/>
  <c r="BS1194" i="2"/>
  <c r="BU1194" i="2" s="1"/>
  <c r="BR1194" i="2"/>
  <c r="BO1194" i="2"/>
  <c r="BQ1194" i="2" s="1"/>
  <c r="BN1194" i="2"/>
  <c r="BK1194" i="2"/>
  <c r="BM1194" i="2" s="1"/>
  <c r="BJ1194" i="2"/>
  <c r="BG1194" i="2"/>
  <c r="BI1194" i="2" s="1"/>
  <c r="BF1194" i="2"/>
  <c r="BC1194" i="2"/>
  <c r="BE1194" i="2" s="1"/>
  <c r="BB1194" i="2"/>
  <c r="AY1194" i="2"/>
  <c r="BA1194" i="2" s="1"/>
  <c r="AX1194" i="2"/>
  <c r="AU1194" i="2"/>
  <c r="AW1194" i="2" s="1"/>
  <c r="AT1194" i="2"/>
  <c r="AQ1194" i="2"/>
  <c r="AS1194" i="2" s="1"/>
  <c r="AP1194" i="2"/>
  <c r="AM1194" i="2"/>
  <c r="AO1194" i="2" s="1"/>
  <c r="AL1194" i="2"/>
  <c r="AI1194" i="2"/>
  <c r="AK1194" i="2" s="1"/>
  <c r="AH1194" i="2"/>
  <c r="AE1194" i="2"/>
  <c r="AG1194" i="2" s="1"/>
  <c r="AD1194" i="2"/>
  <c r="AA1194" i="2"/>
  <c r="AC1194" i="2" s="1"/>
  <c r="Z1194" i="2"/>
  <c r="W1194" i="2"/>
  <c r="Y1194" i="2" s="1"/>
  <c r="V1194" i="2"/>
  <c r="S1194" i="2"/>
  <c r="U1194" i="2" s="1"/>
  <c r="R1194" i="2"/>
  <c r="O1194" i="2"/>
  <c r="Q1194" i="2" s="1"/>
  <c r="N1194" i="2"/>
  <c r="K1194" i="2"/>
  <c r="M1194" i="2" s="1"/>
  <c r="J1194" i="2"/>
  <c r="BW1193" i="2"/>
  <c r="BY1193" i="2" s="1"/>
  <c r="BV1193" i="2"/>
  <c r="BS1193" i="2"/>
  <c r="BU1193" i="2" s="1"/>
  <c r="BR1193" i="2"/>
  <c r="BO1193" i="2"/>
  <c r="BQ1193" i="2" s="1"/>
  <c r="BN1193" i="2"/>
  <c r="BK1193" i="2"/>
  <c r="BM1193" i="2" s="1"/>
  <c r="BJ1193" i="2"/>
  <c r="BG1193" i="2"/>
  <c r="BI1193" i="2" s="1"/>
  <c r="BF1193" i="2"/>
  <c r="BC1193" i="2"/>
  <c r="BE1193" i="2" s="1"/>
  <c r="BB1193" i="2"/>
  <c r="AY1193" i="2"/>
  <c r="BA1193" i="2" s="1"/>
  <c r="AX1193" i="2"/>
  <c r="AU1193" i="2"/>
  <c r="AW1193" i="2" s="1"/>
  <c r="AT1193" i="2"/>
  <c r="AQ1193" i="2"/>
  <c r="AS1193" i="2" s="1"/>
  <c r="AP1193" i="2"/>
  <c r="AM1193" i="2"/>
  <c r="AO1193" i="2" s="1"/>
  <c r="AL1193" i="2"/>
  <c r="AI1193" i="2"/>
  <c r="AK1193" i="2" s="1"/>
  <c r="AH1193" i="2"/>
  <c r="AE1193" i="2"/>
  <c r="AG1193" i="2" s="1"/>
  <c r="AD1193" i="2"/>
  <c r="AA1193" i="2"/>
  <c r="AC1193" i="2" s="1"/>
  <c r="Z1193" i="2"/>
  <c r="W1193" i="2"/>
  <c r="Y1193" i="2" s="1"/>
  <c r="V1193" i="2"/>
  <c r="S1193" i="2"/>
  <c r="U1193" i="2" s="1"/>
  <c r="R1193" i="2"/>
  <c r="O1193" i="2"/>
  <c r="Q1193" i="2" s="1"/>
  <c r="N1193" i="2"/>
  <c r="K1193" i="2"/>
  <c r="M1193" i="2" s="1"/>
  <c r="J1193" i="2"/>
  <c r="BW1192" i="2"/>
  <c r="BY1192" i="2" s="1"/>
  <c r="BV1192" i="2"/>
  <c r="BS1192" i="2"/>
  <c r="BU1192" i="2" s="1"/>
  <c r="BR1192" i="2"/>
  <c r="BO1192" i="2"/>
  <c r="BQ1192" i="2" s="1"/>
  <c r="BN1192" i="2"/>
  <c r="BK1192" i="2"/>
  <c r="BM1192" i="2" s="1"/>
  <c r="BJ1192" i="2"/>
  <c r="BG1192" i="2"/>
  <c r="BI1192" i="2" s="1"/>
  <c r="BF1192" i="2"/>
  <c r="BC1192" i="2"/>
  <c r="BE1192" i="2" s="1"/>
  <c r="BB1192" i="2"/>
  <c r="AY1192" i="2"/>
  <c r="BA1192" i="2" s="1"/>
  <c r="AX1192" i="2"/>
  <c r="AU1192" i="2"/>
  <c r="AW1192" i="2" s="1"/>
  <c r="AT1192" i="2"/>
  <c r="AQ1192" i="2"/>
  <c r="AS1192" i="2" s="1"/>
  <c r="AP1192" i="2"/>
  <c r="AM1192" i="2"/>
  <c r="AO1192" i="2" s="1"/>
  <c r="AL1192" i="2"/>
  <c r="AI1192" i="2"/>
  <c r="AK1192" i="2" s="1"/>
  <c r="AH1192" i="2"/>
  <c r="AE1192" i="2"/>
  <c r="AG1192" i="2" s="1"/>
  <c r="AD1192" i="2"/>
  <c r="AA1192" i="2"/>
  <c r="AC1192" i="2" s="1"/>
  <c r="Z1192" i="2"/>
  <c r="W1192" i="2"/>
  <c r="Y1192" i="2" s="1"/>
  <c r="V1192" i="2"/>
  <c r="S1192" i="2"/>
  <c r="U1192" i="2" s="1"/>
  <c r="R1192" i="2"/>
  <c r="O1192" i="2"/>
  <c r="Q1192" i="2" s="1"/>
  <c r="N1192" i="2"/>
  <c r="K1192" i="2"/>
  <c r="M1192" i="2" s="1"/>
  <c r="J1192" i="2"/>
  <c r="BW1191" i="2"/>
  <c r="BY1191" i="2" s="1"/>
  <c r="BV1191" i="2"/>
  <c r="BS1191" i="2"/>
  <c r="BU1191" i="2" s="1"/>
  <c r="BR1191" i="2"/>
  <c r="BO1191" i="2"/>
  <c r="BQ1191" i="2" s="1"/>
  <c r="BN1191" i="2"/>
  <c r="BK1191" i="2"/>
  <c r="BM1191" i="2" s="1"/>
  <c r="BJ1191" i="2"/>
  <c r="BG1191" i="2"/>
  <c r="BI1191" i="2" s="1"/>
  <c r="BF1191" i="2"/>
  <c r="BC1191" i="2"/>
  <c r="BE1191" i="2" s="1"/>
  <c r="BB1191" i="2"/>
  <c r="AY1191" i="2"/>
  <c r="BA1191" i="2" s="1"/>
  <c r="AX1191" i="2"/>
  <c r="AU1191" i="2"/>
  <c r="AW1191" i="2" s="1"/>
  <c r="AT1191" i="2"/>
  <c r="AQ1191" i="2"/>
  <c r="AS1191" i="2" s="1"/>
  <c r="AP1191" i="2"/>
  <c r="AM1191" i="2"/>
  <c r="AO1191" i="2" s="1"/>
  <c r="AL1191" i="2"/>
  <c r="AI1191" i="2"/>
  <c r="AK1191" i="2" s="1"/>
  <c r="AH1191" i="2"/>
  <c r="AE1191" i="2"/>
  <c r="AG1191" i="2" s="1"/>
  <c r="AD1191" i="2"/>
  <c r="AA1191" i="2"/>
  <c r="AC1191" i="2" s="1"/>
  <c r="Z1191" i="2"/>
  <c r="W1191" i="2"/>
  <c r="Y1191" i="2" s="1"/>
  <c r="V1191" i="2"/>
  <c r="S1191" i="2"/>
  <c r="U1191" i="2" s="1"/>
  <c r="R1191" i="2"/>
  <c r="O1191" i="2"/>
  <c r="Q1191" i="2" s="1"/>
  <c r="N1191" i="2"/>
  <c r="K1191" i="2"/>
  <c r="M1191" i="2" s="1"/>
  <c r="J1191" i="2"/>
  <c r="BW1190" i="2"/>
  <c r="BY1190" i="2" s="1"/>
  <c r="BV1190" i="2"/>
  <c r="BS1190" i="2"/>
  <c r="BU1190" i="2" s="1"/>
  <c r="BR1190" i="2"/>
  <c r="BO1190" i="2"/>
  <c r="BQ1190" i="2" s="1"/>
  <c r="BN1190" i="2"/>
  <c r="BK1190" i="2"/>
  <c r="BM1190" i="2" s="1"/>
  <c r="BJ1190" i="2"/>
  <c r="BG1190" i="2"/>
  <c r="BI1190" i="2" s="1"/>
  <c r="BF1190" i="2"/>
  <c r="BC1190" i="2"/>
  <c r="BE1190" i="2" s="1"/>
  <c r="BB1190" i="2"/>
  <c r="AY1190" i="2"/>
  <c r="BA1190" i="2" s="1"/>
  <c r="AX1190" i="2"/>
  <c r="AU1190" i="2"/>
  <c r="AW1190" i="2" s="1"/>
  <c r="AT1190" i="2"/>
  <c r="AQ1190" i="2"/>
  <c r="AS1190" i="2" s="1"/>
  <c r="AP1190" i="2"/>
  <c r="AM1190" i="2"/>
  <c r="AO1190" i="2" s="1"/>
  <c r="AL1190" i="2"/>
  <c r="AI1190" i="2"/>
  <c r="AK1190" i="2" s="1"/>
  <c r="AH1190" i="2"/>
  <c r="AE1190" i="2"/>
  <c r="AG1190" i="2" s="1"/>
  <c r="AD1190" i="2"/>
  <c r="AA1190" i="2"/>
  <c r="AC1190" i="2" s="1"/>
  <c r="Z1190" i="2"/>
  <c r="W1190" i="2"/>
  <c r="Y1190" i="2" s="1"/>
  <c r="V1190" i="2"/>
  <c r="S1190" i="2"/>
  <c r="U1190" i="2" s="1"/>
  <c r="R1190" i="2"/>
  <c r="O1190" i="2"/>
  <c r="Q1190" i="2" s="1"/>
  <c r="N1190" i="2"/>
  <c r="K1190" i="2"/>
  <c r="M1190" i="2" s="1"/>
  <c r="J1190" i="2"/>
  <c r="BW1189" i="2"/>
  <c r="BY1189" i="2" s="1"/>
  <c r="BV1189" i="2"/>
  <c r="BS1189" i="2"/>
  <c r="BU1189" i="2" s="1"/>
  <c r="BR1189" i="2"/>
  <c r="BO1189" i="2"/>
  <c r="BQ1189" i="2" s="1"/>
  <c r="BN1189" i="2"/>
  <c r="BK1189" i="2"/>
  <c r="BM1189" i="2" s="1"/>
  <c r="BJ1189" i="2"/>
  <c r="BG1189" i="2"/>
  <c r="BI1189" i="2" s="1"/>
  <c r="BF1189" i="2"/>
  <c r="BC1189" i="2"/>
  <c r="BE1189" i="2" s="1"/>
  <c r="BB1189" i="2"/>
  <c r="AY1189" i="2"/>
  <c r="BA1189" i="2" s="1"/>
  <c r="AX1189" i="2"/>
  <c r="AU1189" i="2"/>
  <c r="AW1189" i="2" s="1"/>
  <c r="AT1189" i="2"/>
  <c r="AQ1189" i="2"/>
  <c r="AS1189" i="2" s="1"/>
  <c r="AP1189" i="2"/>
  <c r="AM1189" i="2"/>
  <c r="AO1189" i="2" s="1"/>
  <c r="AL1189" i="2"/>
  <c r="AI1189" i="2"/>
  <c r="AK1189" i="2" s="1"/>
  <c r="AH1189" i="2"/>
  <c r="AE1189" i="2"/>
  <c r="AG1189" i="2" s="1"/>
  <c r="AD1189" i="2"/>
  <c r="AA1189" i="2"/>
  <c r="AC1189" i="2" s="1"/>
  <c r="Z1189" i="2"/>
  <c r="W1189" i="2"/>
  <c r="Y1189" i="2" s="1"/>
  <c r="V1189" i="2"/>
  <c r="S1189" i="2"/>
  <c r="U1189" i="2" s="1"/>
  <c r="R1189" i="2"/>
  <c r="O1189" i="2"/>
  <c r="Q1189" i="2" s="1"/>
  <c r="N1189" i="2"/>
  <c r="K1189" i="2"/>
  <c r="M1189" i="2" s="1"/>
  <c r="J1189" i="2"/>
  <c r="BW1188" i="2"/>
  <c r="BY1188" i="2" s="1"/>
  <c r="BV1188" i="2"/>
  <c r="BS1188" i="2"/>
  <c r="BU1188" i="2" s="1"/>
  <c r="BR1188" i="2"/>
  <c r="BO1188" i="2"/>
  <c r="BQ1188" i="2" s="1"/>
  <c r="BN1188" i="2"/>
  <c r="BK1188" i="2"/>
  <c r="BM1188" i="2" s="1"/>
  <c r="BJ1188" i="2"/>
  <c r="BG1188" i="2"/>
  <c r="BI1188" i="2" s="1"/>
  <c r="BF1188" i="2"/>
  <c r="BC1188" i="2"/>
  <c r="BE1188" i="2" s="1"/>
  <c r="BB1188" i="2"/>
  <c r="AY1188" i="2"/>
  <c r="BA1188" i="2" s="1"/>
  <c r="AX1188" i="2"/>
  <c r="AU1188" i="2"/>
  <c r="AW1188" i="2" s="1"/>
  <c r="AT1188" i="2"/>
  <c r="AQ1188" i="2"/>
  <c r="AS1188" i="2" s="1"/>
  <c r="AP1188" i="2"/>
  <c r="AM1188" i="2"/>
  <c r="AO1188" i="2" s="1"/>
  <c r="AL1188" i="2"/>
  <c r="AI1188" i="2"/>
  <c r="AK1188" i="2" s="1"/>
  <c r="AH1188" i="2"/>
  <c r="AE1188" i="2"/>
  <c r="AG1188" i="2" s="1"/>
  <c r="AD1188" i="2"/>
  <c r="AA1188" i="2"/>
  <c r="AC1188" i="2" s="1"/>
  <c r="Z1188" i="2"/>
  <c r="W1188" i="2"/>
  <c r="Y1188" i="2" s="1"/>
  <c r="V1188" i="2"/>
  <c r="S1188" i="2"/>
  <c r="U1188" i="2" s="1"/>
  <c r="R1188" i="2"/>
  <c r="O1188" i="2"/>
  <c r="Q1188" i="2" s="1"/>
  <c r="N1188" i="2"/>
  <c r="K1188" i="2"/>
  <c r="M1188" i="2" s="1"/>
  <c r="J1188" i="2"/>
  <c r="BW1187" i="2"/>
  <c r="BY1187" i="2" s="1"/>
  <c r="BV1187" i="2"/>
  <c r="BS1187" i="2"/>
  <c r="BU1187" i="2" s="1"/>
  <c r="BR1187" i="2"/>
  <c r="BO1187" i="2"/>
  <c r="BQ1187" i="2" s="1"/>
  <c r="BN1187" i="2"/>
  <c r="BK1187" i="2"/>
  <c r="BM1187" i="2" s="1"/>
  <c r="BJ1187" i="2"/>
  <c r="BG1187" i="2"/>
  <c r="BI1187" i="2" s="1"/>
  <c r="BF1187" i="2"/>
  <c r="BC1187" i="2"/>
  <c r="BE1187" i="2" s="1"/>
  <c r="BB1187" i="2"/>
  <c r="AY1187" i="2"/>
  <c r="BA1187" i="2" s="1"/>
  <c r="AX1187" i="2"/>
  <c r="AU1187" i="2"/>
  <c r="AW1187" i="2" s="1"/>
  <c r="AT1187" i="2"/>
  <c r="AQ1187" i="2"/>
  <c r="AS1187" i="2" s="1"/>
  <c r="AP1187" i="2"/>
  <c r="AM1187" i="2"/>
  <c r="AO1187" i="2" s="1"/>
  <c r="AL1187" i="2"/>
  <c r="AI1187" i="2"/>
  <c r="AK1187" i="2" s="1"/>
  <c r="AH1187" i="2"/>
  <c r="AE1187" i="2"/>
  <c r="AG1187" i="2" s="1"/>
  <c r="AD1187" i="2"/>
  <c r="AA1187" i="2"/>
  <c r="AC1187" i="2" s="1"/>
  <c r="Z1187" i="2"/>
  <c r="W1187" i="2"/>
  <c r="Y1187" i="2" s="1"/>
  <c r="V1187" i="2"/>
  <c r="S1187" i="2"/>
  <c r="U1187" i="2" s="1"/>
  <c r="R1187" i="2"/>
  <c r="O1187" i="2"/>
  <c r="Q1187" i="2" s="1"/>
  <c r="N1187" i="2"/>
  <c r="K1187" i="2"/>
  <c r="M1187" i="2" s="1"/>
  <c r="J1187" i="2"/>
  <c r="BW1186" i="2"/>
  <c r="BY1186" i="2" s="1"/>
  <c r="BV1186" i="2"/>
  <c r="BS1186" i="2"/>
  <c r="BU1186" i="2" s="1"/>
  <c r="BR1186" i="2"/>
  <c r="BO1186" i="2"/>
  <c r="BQ1186" i="2" s="1"/>
  <c r="BN1186" i="2"/>
  <c r="BK1186" i="2"/>
  <c r="BM1186" i="2" s="1"/>
  <c r="BJ1186" i="2"/>
  <c r="BG1186" i="2"/>
  <c r="BI1186" i="2" s="1"/>
  <c r="BF1186" i="2"/>
  <c r="BC1186" i="2"/>
  <c r="BE1186" i="2" s="1"/>
  <c r="BB1186" i="2"/>
  <c r="AY1186" i="2"/>
  <c r="BA1186" i="2" s="1"/>
  <c r="AX1186" i="2"/>
  <c r="AU1186" i="2"/>
  <c r="AW1186" i="2" s="1"/>
  <c r="AT1186" i="2"/>
  <c r="AQ1186" i="2"/>
  <c r="AS1186" i="2" s="1"/>
  <c r="AP1186" i="2"/>
  <c r="AM1186" i="2"/>
  <c r="AO1186" i="2" s="1"/>
  <c r="AL1186" i="2"/>
  <c r="AI1186" i="2"/>
  <c r="AK1186" i="2" s="1"/>
  <c r="AH1186" i="2"/>
  <c r="AE1186" i="2"/>
  <c r="AG1186" i="2" s="1"/>
  <c r="AD1186" i="2"/>
  <c r="AA1186" i="2"/>
  <c r="AC1186" i="2" s="1"/>
  <c r="Z1186" i="2"/>
  <c r="W1186" i="2"/>
  <c r="Y1186" i="2" s="1"/>
  <c r="V1186" i="2"/>
  <c r="S1186" i="2"/>
  <c r="U1186" i="2" s="1"/>
  <c r="R1186" i="2"/>
  <c r="O1186" i="2"/>
  <c r="Q1186" i="2" s="1"/>
  <c r="N1186" i="2"/>
  <c r="K1186" i="2"/>
  <c r="M1186" i="2" s="1"/>
  <c r="J1186" i="2"/>
  <c r="BW1185" i="2"/>
  <c r="BY1185" i="2" s="1"/>
  <c r="BV1185" i="2"/>
  <c r="BS1185" i="2"/>
  <c r="BU1185" i="2" s="1"/>
  <c r="BR1185" i="2"/>
  <c r="BO1185" i="2"/>
  <c r="BQ1185" i="2" s="1"/>
  <c r="BN1185" i="2"/>
  <c r="BK1185" i="2"/>
  <c r="BM1185" i="2" s="1"/>
  <c r="BJ1185" i="2"/>
  <c r="BG1185" i="2"/>
  <c r="BI1185" i="2" s="1"/>
  <c r="BF1185" i="2"/>
  <c r="BC1185" i="2"/>
  <c r="BE1185" i="2" s="1"/>
  <c r="BB1185" i="2"/>
  <c r="AY1185" i="2"/>
  <c r="BA1185" i="2" s="1"/>
  <c r="AX1185" i="2"/>
  <c r="AU1185" i="2"/>
  <c r="AW1185" i="2" s="1"/>
  <c r="AT1185" i="2"/>
  <c r="AQ1185" i="2"/>
  <c r="AS1185" i="2" s="1"/>
  <c r="AP1185" i="2"/>
  <c r="AM1185" i="2"/>
  <c r="AO1185" i="2" s="1"/>
  <c r="AL1185" i="2"/>
  <c r="AI1185" i="2"/>
  <c r="AK1185" i="2" s="1"/>
  <c r="AH1185" i="2"/>
  <c r="AE1185" i="2"/>
  <c r="AG1185" i="2" s="1"/>
  <c r="AD1185" i="2"/>
  <c r="AA1185" i="2"/>
  <c r="AC1185" i="2" s="1"/>
  <c r="Z1185" i="2"/>
  <c r="W1185" i="2"/>
  <c r="Y1185" i="2" s="1"/>
  <c r="V1185" i="2"/>
  <c r="S1185" i="2"/>
  <c r="U1185" i="2" s="1"/>
  <c r="R1185" i="2"/>
  <c r="O1185" i="2"/>
  <c r="Q1185" i="2" s="1"/>
  <c r="N1185" i="2"/>
  <c r="K1185" i="2"/>
  <c r="M1185" i="2" s="1"/>
  <c r="J1185" i="2"/>
  <c r="BW1184" i="2"/>
  <c r="BY1184" i="2" s="1"/>
  <c r="BV1184" i="2"/>
  <c r="BS1184" i="2"/>
  <c r="BU1184" i="2" s="1"/>
  <c r="BR1184" i="2"/>
  <c r="BO1184" i="2"/>
  <c r="BQ1184" i="2" s="1"/>
  <c r="BN1184" i="2"/>
  <c r="BK1184" i="2"/>
  <c r="BM1184" i="2" s="1"/>
  <c r="BJ1184" i="2"/>
  <c r="BG1184" i="2"/>
  <c r="BI1184" i="2" s="1"/>
  <c r="BF1184" i="2"/>
  <c r="BC1184" i="2"/>
  <c r="BE1184" i="2" s="1"/>
  <c r="BB1184" i="2"/>
  <c r="AY1184" i="2"/>
  <c r="BA1184" i="2" s="1"/>
  <c r="AX1184" i="2"/>
  <c r="AU1184" i="2"/>
  <c r="AW1184" i="2" s="1"/>
  <c r="AT1184" i="2"/>
  <c r="AQ1184" i="2"/>
  <c r="AS1184" i="2" s="1"/>
  <c r="AP1184" i="2"/>
  <c r="AM1184" i="2"/>
  <c r="AO1184" i="2" s="1"/>
  <c r="AL1184" i="2"/>
  <c r="AI1184" i="2"/>
  <c r="AK1184" i="2" s="1"/>
  <c r="AH1184" i="2"/>
  <c r="AE1184" i="2"/>
  <c r="AG1184" i="2" s="1"/>
  <c r="AD1184" i="2"/>
  <c r="AA1184" i="2"/>
  <c r="AC1184" i="2" s="1"/>
  <c r="Z1184" i="2"/>
  <c r="W1184" i="2"/>
  <c r="Y1184" i="2" s="1"/>
  <c r="V1184" i="2"/>
  <c r="S1184" i="2"/>
  <c r="U1184" i="2" s="1"/>
  <c r="R1184" i="2"/>
  <c r="O1184" i="2"/>
  <c r="Q1184" i="2" s="1"/>
  <c r="N1184" i="2"/>
  <c r="K1184" i="2"/>
  <c r="M1184" i="2" s="1"/>
  <c r="J1184" i="2"/>
  <c r="BW1183" i="2"/>
  <c r="BY1183" i="2" s="1"/>
  <c r="BV1183" i="2"/>
  <c r="BS1183" i="2"/>
  <c r="BU1183" i="2" s="1"/>
  <c r="BR1183" i="2"/>
  <c r="BO1183" i="2"/>
  <c r="BQ1183" i="2" s="1"/>
  <c r="BN1183" i="2"/>
  <c r="BK1183" i="2"/>
  <c r="BM1183" i="2" s="1"/>
  <c r="BJ1183" i="2"/>
  <c r="BG1183" i="2"/>
  <c r="BI1183" i="2" s="1"/>
  <c r="BF1183" i="2"/>
  <c r="BC1183" i="2"/>
  <c r="BE1183" i="2" s="1"/>
  <c r="BB1183" i="2"/>
  <c r="AY1183" i="2"/>
  <c r="BA1183" i="2" s="1"/>
  <c r="AX1183" i="2"/>
  <c r="AU1183" i="2"/>
  <c r="AW1183" i="2" s="1"/>
  <c r="AT1183" i="2"/>
  <c r="AQ1183" i="2"/>
  <c r="AS1183" i="2" s="1"/>
  <c r="AP1183" i="2"/>
  <c r="AM1183" i="2"/>
  <c r="AO1183" i="2" s="1"/>
  <c r="AL1183" i="2"/>
  <c r="AI1183" i="2"/>
  <c r="AK1183" i="2" s="1"/>
  <c r="AH1183" i="2"/>
  <c r="AE1183" i="2"/>
  <c r="AG1183" i="2" s="1"/>
  <c r="AD1183" i="2"/>
  <c r="AA1183" i="2"/>
  <c r="AC1183" i="2" s="1"/>
  <c r="Z1183" i="2"/>
  <c r="W1183" i="2"/>
  <c r="Y1183" i="2" s="1"/>
  <c r="V1183" i="2"/>
  <c r="S1183" i="2"/>
  <c r="U1183" i="2" s="1"/>
  <c r="R1183" i="2"/>
  <c r="O1183" i="2"/>
  <c r="Q1183" i="2" s="1"/>
  <c r="N1183" i="2"/>
  <c r="K1183" i="2"/>
  <c r="M1183" i="2" s="1"/>
  <c r="J1183" i="2"/>
  <c r="BW1182" i="2"/>
  <c r="BY1182" i="2" s="1"/>
  <c r="BV1182" i="2"/>
  <c r="BS1182" i="2"/>
  <c r="BU1182" i="2" s="1"/>
  <c r="BR1182" i="2"/>
  <c r="BO1182" i="2"/>
  <c r="BQ1182" i="2" s="1"/>
  <c r="BN1182" i="2"/>
  <c r="BK1182" i="2"/>
  <c r="BM1182" i="2" s="1"/>
  <c r="BJ1182" i="2"/>
  <c r="BG1182" i="2"/>
  <c r="BI1182" i="2" s="1"/>
  <c r="BF1182" i="2"/>
  <c r="BC1182" i="2"/>
  <c r="BE1182" i="2" s="1"/>
  <c r="BB1182" i="2"/>
  <c r="AY1182" i="2"/>
  <c r="BA1182" i="2" s="1"/>
  <c r="AX1182" i="2"/>
  <c r="AU1182" i="2"/>
  <c r="AW1182" i="2" s="1"/>
  <c r="AT1182" i="2"/>
  <c r="AQ1182" i="2"/>
  <c r="AS1182" i="2" s="1"/>
  <c r="AP1182" i="2"/>
  <c r="AM1182" i="2"/>
  <c r="AO1182" i="2" s="1"/>
  <c r="AL1182" i="2"/>
  <c r="AI1182" i="2"/>
  <c r="AK1182" i="2" s="1"/>
  <c r="AH1182" i="2"/>
  <c r="AE1182" i="2"/>
  <c r="AG1182" i="2" s="1"/>
  <c r="AD1182" i="2"/>
  <c r="AA1182" i="2"/>
  <c r="AC1182" i="2" s="1"/>
  <c r="Z1182" i="2"/>
  <c r="W1182" i="2"/>
  <c r="Y1182" i="2" s="1"/>
  <c r="V1182" i="2"/>
  <c r="S1182" i="2"/>
  <c r="U1182" i="2" s="1"/>
  <c r="R1182" i="2"/>
  <c r="O1182" i="2"/>
  <c r="Q1182" i="2" s="1"/>
  <c r="N1182" i="2"/>
  <c r="K1182" i="2"/>
  <c r="M1182" i="2" s="1"/>
  <c r="J1182" i="2"/>
  <c r="BW1181" i="2"/>
  <c r="BY1181" i="2" s="1"/>
  <c r="BV1181" i="2"/>
  <c r="BS1181" i="2"/>
  <c r="BU1181" i="2" s="1"/>
  <c r="BR1181" i="2"/>
  <c r="BO1181" i="2"/>
  <c r="BQ1181" i="2" s="1"/>
  <c r="BN1181" i="2"/>
  <c r="BK1181" i="2"/>
  <c r="BM1181" i="2" s="1"/>
  <c r="BJ1181" i="2"/>
  <c r="BG1181" i="2"/>
  <c r="BI1181" i="2" s="1"/>
  <c r="BF1181" i="2"/>
  <c r="BC1181" i="2"/>
  <c r="BE1181" i="2" s="1"/>
  <c r="BB1181" i="2"/>
  <c r="AY1181" i="2"/>
  <c r="BA1181" i="2" s="1"/>
  <c r="AX1181" i="2"/>
  <c r="AU1181" i="2"/>
  <c r="AW1181" i="2" s="1"/>
  <c r="AT1181" i="2"/>
  <c r="AQ1181" i="2"/>
  <c r="AS1181" i="2" s="1"/>
  <c r="AP1181" i="2"/>
  <c r="AM1181" i="2"/>
  <c r="AO1181" i="2" s="1"/>
  <c r="AL1181" i="2"/>
  <c r="AI1181" i="2"/>
  <c r="AK1181" i="2" s="1"/>
  <c r="AH1181" i="2"/>
  <c r="AE1181" i="2"/>
  <c r="AG1181" i="2" s="1"/>
  <c r="AD1181" i="2"/>
  <c r="AA1181" i="2"/>
  <c r="AC1181" i="2" s="1"/>
  <c r="Z1181" i="2"/>
  <c r="W1181" i="2"/>
  <c r="Y1181" i="2" s="1"/>
  <c r="V1181" i="2"/>
  <c r="S1181" i="2"/>
  <c r="U1181" i="2" s="1"/>
  <c r="R1181" i="2"/>
  <c r="O1181" i="2"/>
  <c r="Q1181" i="2" s="1"/>
  <c r="N1181" i="2"/>
  <c r="K1181" i="2"/>
  <c r="M1181" i="2" s="1"/>
  <c r="J1181" i="2"/>
  <c r="BW1180" i="2"/>
  <c r="BY1180" i="2" s="1"/>
  <c r="BV1180" i="2"/>
  <c r="BS1180" i="2"/>
  <c r="BU1180" i="2" s="1"/>
  <c r="BR1180" i="2"/>
  <c r="BO1180" i="2"/>
  <c r="BQ1180" i="2" s="1"/>
  <c r="BN1180" i="2"/>
  <c r="BK1180" i="2"/>
  <c r="BM1180" i="2" s="1"/>
  <c r="BJ1180" i="2"/>
  <c r="BG1180" i="2"/>
  <c r="BI1180" i="2" s="1"/>
  <c r="BF1180" i="2"/>
  <c r="BC1180" i="2"/>
  <c r="BE1180" i="2" s="1"/>
  <c r="BB1180" i="2"/>
  <c r="AY1180" i="2"/>
  <c r="BA1180" i="2" s="1"/>
  <c r="AX1180" i="2"/>
  <c r="AU1180" i="2"/>
  <c r="AW1180" i="2" s="1"/>
  <c r="AT1180" i="2"/>
  <c r="AQ1180" i="2"/>
  <c r="AS1180" i="2" s="1"/>
  <c r="AP1180" i="2"/>
  <c r="AM1180" i="2"/>
  <c r="AO1180" i="2" s="1"/>
  <c r="AL1180" i="2"/>
  <c r="AI1180" i="2"/>
  <c r="AK1180" i="2" s="1"/>
  <c r="AH1180" i="2"/>
  <c r="AE1180" i="2"/>
  <c r="AG1180" i="2" s="1"/>
  <c r="AD1180" i="2"/>
  <c r="AA1180" i="2"/>
  <c r="AC1180" i="2" s="1"/>
  <c r="Z1180" i="2"/>
  <c r="W1180" i="2"/>
  <c r="Y1180" i="2" s="1"/>
  <c r="V1180" i="2"/>
  <c r="S1180" i="2"/>
  <c r="U1180" i="2" s="1"/>
  <c r="R1180" i="2"/>
  <c r="O1180" i="2"/>
  <c r="Q1180" i="2" s="1"/>
  <c r="N1180" i="2"/>
  <c r="K1180" i="2"/>
  <c r="M1180" i="2" s="1"/>
  <c r="J1180" i="2"/>
  <c r="BW1179" i="2"/>
  <c r="BY1179" i="2" s="1"/>
  <c r="BV1179" i="2"/>
  <c r="BS1179" i="2"/>
  <c r="BU1179" i="2" s="1"/>
  <c r="BR1179" i="2"/>
  <c r="BO1179" i="2"/>
  <c r="BQ1179" i="2" s="1"/>
  <c r="BN1179" i="2"/>
  <c r="BK1179" i="2"/>
  <c r="BM1179" i="2" s="1"/>
  <c r="BJ1179" i="2"/>
  <c r="BG1179" i="2"/>
  <c r="BI1179" i="2" s="1"/>
  <c r="BF1179" i="2"/>
  <c r="BC1179" i="2"/>
  <c r="BE1179" i="2" s="1"/>
  <c r="BB1179" i="2"/>
  <c r="AY1179" i="2"/>
  <c r="BA1179" i="2" s="1"/>
  <c r="AX1179" i="2"/>
  <c r="AU1179" i="2"/>
  <c r="AW1179" i="2" s="1"/>
  <c r="AT1179" i="2"/>
  <c r="AQ1179" i="2"/>
  <c r="AS1179" i="2" s="1"/>
  <c r="AP1179" i="2"/>
  <c r="AM1179" i="2"/>
  <c r="AO1179" i="2" s="1"/>
  <c r="AL1179" i="2"/>
  <c r="AI1179" i="2"/>
  <c r="AK1179" i="2" s="1"/>
  <c r="AH1179" i="2"/>
  <c r="AE1179" i="2"/>
  <c r="AG1179" i="2" s="1"/>
  <c r="AD1179" i="2"/>
  <c r="AA1179" i="2"/>
  <c r="AC1179" i="2" s="1"/>
  <c r="Z1179" i="2"/>
  <c r="W1179" i="2"/>
  <c r="Y1179" i="2" s="1"/>
  <c r="V1179" i="2"/>
  <c r="S1179" i="2"/>
  <c r="U1179" i="2" s="1"/>
  <c r="R1179" i="2"/>
  <c r="O1179" i="2"/>
  <c r="Q1179" i="2" s="1"/>
  <c r="N1179" i="2"/>
  <c r="K1179" i="2"/>
  <c r="M1179" i="2" s="1"/>
  <c r="J1179" i="2"/>
  <c r="BW1178" i="2"/>
  <c r="BY1178" i="2" s="1"/>
  <c r="BV1178" i="2"/>
  <c r="BS1178" i="2"/>
  <c r="BU1178" i="2" s="1"/>
  <c r="BR1178" i="2"/>
  <c r="BO1178" i="2"/>
  <c r="BQ1178" i="2" s="1"/>
  <c r="BN1178" i="2"/>
  <c r="BK1178" i="2"/>
  <c r="BM1178" i="2" s="1"/>
  <c r="BJ1178" i="2"/>
  <c r="BG1178" i="2"/>
  <c r="BI1178" i="2" s="1"/>
  <c r="BF1178" i="2"/>
  <c r="BC1178" i="2"/>
  <c r="BE1178" i="2" s="1"/>
  <c r="BB1178" i="2"/>
  <c r="AY1178" i="2"/>
  <c r="BA1178" i="2" s="1"/>
  <c r="AX1178" i="2"/>
  <c r="AU1178" i="2"/>
  <c r="AW1178" i="2" s="1"/>
  <c r="AT1178" i="2"/>
  <c r="AQ1178" i="2"/>
  <c r="AS1178" i="2" s="1"/>
  <c r="AP1178" i="2"/>
  <c r="AM1178" i="2"/>
  <c r="AO1178" i="2" s="1"/>
  <c r="AL1178" i="2"/>
  <c r="AI1178" i="2"/>
  <c r="AK1178" i="2" s="1"/>
  <c r="AH1178" i="2"/>
  <c r="AE1178" i="2"/>
  <c r="AG1178" i="2" s="1"/>
  <c r="AD1178" i="2"/>
  <c r="AA1178" i="2"/>
  <c r="AC1178" i="2" s="1"/>
  <c r="Z1178" i="2"/>
  <c r="W1178" i="2"/>
  <c r="Y1178" i="2" s="1"/>
  <c r="V1178" i="2"/>
  <c r="S1178" i="2"/>
  <c r="U1178" i="2" s="1"/>
  <c r="R1178" i="2"/>
  <c r="O1178" i="2"/>
  <c r="Q1178" i="2" s="1"/>
  <c r="N1178" i="2"/>
  <c r="K1178" i="2"/>
  <c r="M1178" i="2" s="1"/>
  <c r="J1178" i="2"/>
  <c r="BW1177" i="2"/>
  <c r="BY1177" i="2" s="1"/>
  <c r="BV1177" i="2"/>
  <c r="BS1177" i="2"/>
  <c r="BU1177" i="2" s="1"/>
  <c r="BR1177" i="2"/>
  <c r="BO1177" i="2"/>
  <c r="BQ1177" i="2" s="1"/>
  <c r="BN1177" i="2"/>
  <c r="BK1177" i="2"/>
  <c r="BM1177" i="2" s="1"/>
  <c r="BJ1177" i="2"/>
  <c r="BG1177" i="2"/>
  <c r="BI1177" i="2" s="1"/>
  <c r="BF1177" i="2"/>
  <c r="BC1177" i="2"/>
  <c r="BE1177" i="2" s="1"/>
  <c r="BB1177" i="2"/>
  <c r="AY1177" i="2"/>
  <c r="BA1177" i="2" s="1"/>
  <c r="AX1177" i="2"/>
  <c r="AU1177" i="2"/>
  <c r="AW1177" i="2" s="1"/>
  <c r="AT1177" i="2"/>
  <c r="AQ1177" i="2"/>
  <c r="AS1177" i="2" s="1"/>
  <c r="AP1177" i="2"/>
  <c r="AM1177" i="2"/>
  <c r="AO1177" i="2" s="1"/>
  <c r="AL1177" i="2"/>
  <c r="AI1177" i="2"/>
  <c r="AK1177" i="2" s="1"/>
  <c r="AH1177" i="2"/>
  <c r="AE1177" i="2"/>
  <c r="AG1177" i="2" s="1"/>
  <c r="AD1177" i="2"/>
  <c r="AA1177" i="2"/>
  <c r="AC1177" i="2" s="1"/>
  <c r="Z1177" i="2"/>
  <c r="W1177" i="2"/>
  <c r="Y1177" i="2" s="1"/>
  <c r="V1177" i="2"/>
  <c r="S1177" i="2"/>
  <c r="U1177" i="2" s="1"/>
  <c r="R1177" i="2"/>
  <c r="O1177" i="2"/>
  <c r="Q1177" i="2" s="1"/>
  <c r="N1177" i="2"/>
  <c r="K1177" i="2"/>
  <c r="M1177" i="2" s="1"/>
  <c r="J1177" i="2"/>
  <c r="BW1176" i="2"/>
  <c r="BY1176" i="2" s="1"/>
  <c r="BV1176" i="2"/>
  <c r="BS1176" i="2"/>
  <c r="BU1176" i="2" s="1"/>
  <c r="BR1176" i="2"/>
  <c r="BO1176" i="2"/>
  <c r="BQ1176" i="2" s="1"/>
  <c r="BN1176" i="2"/>
  <c r="BK1176" i="2"/>
  <c r="BM1176" i="2" s="1"/>
  <c r="BJ1176" i="2"/>
  <c r="BG1176" i="2"/>
  <c r="BI1176" i="2" s="1"/>
  <c r="BF1176" i="2"/>
  <c r="BC1176" i="2"/>
  <c r="BE1176" i="2" s="1"/>
  <c r="BB1176" i="2"/>
  <c r="AY1176" i="2"/>
  <c r="BA1176" i="2" s="1"/>
  <c r="AX1176" i="2"/>
  <c r="AU1176" i="2"/>
  <c r="AW1176" i="2" s="1"/>
  <c r="AT1176" i="2"/>
  <c r="AQ1176" i="2"/>
  <c r="AS1176" i="2" s="1"/>
  <c r="AP1176" i="2"/>
  <c r="AM1176" i="2"/>
  <c r="AO1176" i="2" s="1"/>
  <c r="AL1176" i="2"/>
  <c r="AI1176" i="2"/>
  <c r="AK1176" i="2" s="1"/>
  <c r="AH1176" i="2"/>
  <c r="AE1176" i="2"/>
  <c r="AG1176" i="2" s="1"/>
  <c r="AD1176" i="2"/>
  <c r="AA1176" i="2"/>
  <c r="AC1176" i="2" s="1"/>
  <c r="Z1176" i="2"/>
  <c r="W1176" i="2"/>
  <c r="Y1176" i="2" s="1"/>
  <c r="V1176" i="2"/>
  <c r="S1176" i="2"/>
  <c r="U1176" i="2" s="1"/>
  <c r="R1176" i="2"/>
  <c r="O1176" i="2"/>
  <c r="Q1176" i="2" s="1"/>
  <c r="N1176" i="2"/>
  <c r="K1176" i="2"/>
  <c r="M1176" i="2" s="1"/>
  <c r="J1176" i="2"/>
  <c r="BW1175" i="2"/>
  <c r="BY1175" i="2" s="1"/>
  <c r="BV1175" i="2"/>
  <c r="BS1175" i="2"/>
  <c r="BU1175" i="2" s="1"/>
  <c r="BR1175" i="2"/>
  <c r="BO1175" i="2"/>
  <c r="BQ1175" i="2" s="1"/>
  <c r="BN1175" i="2"/>
  <c r="BK1175" i="2"/>
  <c r="BM1175" i="2" s="1"/>
  <c r="BJ1175" i="2"/>
  <c r="BG1175" i="2"/>
  <c r="BI1175" i="2" s="1"/>
  <c r="BF1175" i="2"/>
  <c r="BC1175" i="2"/>
  <c r="BE1175" i="2" s="1"/>
  <c r="BB1175" i="2"/>
  <c r="AY1175" i="2"/>
  <c r="BA1175" i="2" s="1"/>
  <c r="AX1175" i="2"/>
  <c r="AU1175" i="2"/>
  <c r="AW1175" i="2" s="1"/>
  <c r="AT1175" i="2"/>
  <c r="AQ1175" i="2"/>
  <c r="AS1175" i="2" s="1"/>
  <c r="AP1175" i="2"/>
  <c r="AM1175" i="2"/>
  <c r="AO1175" i="2" s="1"/>
  <c r="AL1175" i="2"/>
  <c r="AI1175" i="2"/>
  <c r="AK1175" i="2" s="1"/>
  <c r="AH1175" i="2"/>
  <c r="AE1175" i="2"/>
  <c r="AG1175" i="2" s="1"/>
  <c r="AD1175" i="2"/>
  <c r="AA1175" i="2"/>
  <c r="AC1175" i="2" s="1"/>
  <c r="Z1175" i="2"/>
  <c r="W1175" i="2"/>
  <c r="Y1175" i="2" s="1"/>
  <c r="V1175" i="2"/>
  <c r="S1175" i="2"/>
  <c r="U1175" i="2" s="1"/>
  <c r="R1175" i="2"/>
  <c r="O1175" i="2"/>
  <c r="Q1175" i="2" s="1"/>
  <c r="N1175" i="2"/>
  <c r="K1175" i="2"/>
  <c r="M1175" i="2" s="1"/>
  <c r="J1175" i="2"/>
  <c r="BW1174" i="2"/>
  <c r="BY1174" i="2" s="1"/>
  <c r="BV1174" i="2"/>
  <c r="BS1174" i="2"/>
  <c r="BU1174" i="2" s="1"/>
  <c r="BR1174" i="2"/>
  <c r="BO1174" i="2"/>
  <c r="BQ1174" i="2" s="1"/>
  <c r="BN1174" i="2"/>
  <c r="BK1174" i="2"/>
  <c r="BM1174" i="2" s="1"/>
  <c r="BJ1174" i="2"/>
  <c r="BG1174" i="2"/>
  <c r="BI1174" i="2" s="1"/>
  <c r="BF1174" i="2"/>
  <c r="BC1174" i="2"/>
  <c r="BE1174" i="2" s="1"/>
  <c r="BB1174" i="2"/>
  <c r="AY1174" i="2"/>
  <c r="BA1174" i="2" s="1"/>
  <c r="AX1174" i="2"/>
  <c r="AU1174" i="2"/>
  <c r="AW1174" i="2" s="1"/>
  <c r="AT1174" i="2"/>
  <c r="AQ1174" i="2"/>
  <c r="AS1174" i="2" s="1"/>
  <c r="AP1174" i="2"/>
  <c r="AM1174" i="2"/>
  <c r="AO1174" i="2" s="1"/>
  <c r="AL1174" i="2"/>
  <c r="AI1174" i="2"/>
  <c r="AK1174" i="2" s="1"/>
  <c r="AH1174" i="2"/>
  <c r="AE1174" i="2"/>
  <c r="AG1174" i="2" s="1"/>
  <c r="AD1174" i="2"/>
  <c r="AA1174" i="2"/>
  <c r="AC1174" i="2" s="1"/>
  <c r="Z1174" i="2"/>
  <c r="W1174" i="2"/>
  <c r="Y1174" i="2" s="1"/>
  <c r="V1174" i="2"/>
  <c r="S1174" i="2"/>
  <c r="U1174" i="2" s="1"/>
  <c r="R1174" i="2"/>
  <c r="O1174" i="2"/>
  <c r="Q1174" i="2" s="1"/>
  <c r="N1174" i="2"/>
  <c r="K1174" i="2"/>
  <c r="M1174" i="2" s="1"/>
  <c r="J1174" i="2"/>
  <c r="BW1173" i="2"/>
  <c r="BY1173" i="2" s="1"/>
  <c r="BV1173" i="2"/>
  <c r="BS1173" i="2"/>
  <c r="BU1173" i="2" s="1"/>
  <c r="BR1173" i="2"/>
  <c r="BO1173" i="2"/>
  <c r="BQ1173" i="2" s="1"/>
  <c r="BN1173" i="2"/>
  <c r="BK1173" i="2"/>
  <c r="BM1173" i="2" s="1"/>
  <c r="BJ1173" i="2"/>
  <c r="BG1173" i="2"/>
  <c r="BI1173" i="2" s="1"/>
  <c r="BF1173" i="2"/>
  <c r="BC1173" i="2"/>
  <c r="BE1173" i="2" s="1"/>
  <c r="BB1173" i="2"/>
  <c r="AY1173" i="2"/>
  <c r="BA1173" i="2" s="1"/>
  <c r="AX1173" i="2"/>
  <c r="AU1173" i="2"/>
  <c r="AW1173" i="2" s="1"/>
  <c r="AT1173" i="2"/>
  <c r="AQ1173" i="2"/>
  <c r="AS1173" i="2" s="1"/>
  <c r="AP1173" i="2"/>
  <c r="AM1173" i="2"/>
  <c r="AO1173" i="2" s="1"/>
  <c r="AL1173" i="2"/>
  <c r="AI1173" i="2"/>
  <c r="AK1173" i="2" s="1"/>
  <c r="AH1173" i="2"/>
  <c r="AE1173" i="2"/>
  <c r="AG1173" i="2" s="1"/>
  <c r="AD1173" i="2"/>
  <c r="AA1173" i="2"/>
  <c r="AC1173" i="2" s="1"/>
  <c r="Z1173" i="2"/>
  <c r="W1173" i="2"/>
  <c r="Y1173" i="2" s="1"/>
  <c r="V1173" i="2"/>
  <c r="S1173" i="2"/>
  <c r="U1173" i="2" s="1"/>
  <c r="R1173" i="2"/>
  <c r="O1173" i="2"/>
  <c r="Q1173" i="2" s="1"/>
  <c r="N1173" i="2"/>
  <c r="K1173" i="2"/>
  <c r="M1173" i="2" s="1"/>
  <c r="J1173" i="2"/>
  <c r="BW1172" i="2"/>
  <c r="BY1172" i="2" s="1"/>
  <c r="BV1172" i="2"/>
  <c r="BS1172" i="2"/>
  <c r="BU1172" i="2" s="1"/>
  <c r="BR1172" i="2"/>
  <c r="BO1172" i="2"/>
  <c r="BQ1172" i="2" s="1"/>
  <c r="BN1172" i="2"/>
  <c r="BK1172" i="2"/>
  <c r="BM1172" i="2" s="1"/>
  <c r="BJ1172" i="2"/>
  <c r="BG1172" i="2"/>
  <c r="BI1172" i="2" s="1"/>
  <c r="BF1172" i="2"/>
  <c r="BC1172" i="2"/>
  <c r="BE1172" i="2" s="1"/>
  <c r="BB1172" i="2"/>
  <c r="AY1172" i="2"/>
  <c r="BA1172" i="2" s="1"/>
  <c r="AX1172" i="2"/>
  <c r="AU1172" i="2"/>
  <c r="AW1172" i="2" s="1"/>
  <c r="AT1172" i="2"/>
  <c r="AQ1172" i="2"/>
  <c r="AS1172" i="2" s="1"/>
  <c r="AP1172" i="2"/>
  <c r="AM1172" i="2"/>
  <c r="AO1172" i="2" s="1"/>
  <c r="AL1172" i="2"/>
  <c r="AI1172" i="2"/>
  <c r="AK1172" i="2" s="1"/>
  <c r="AH1172" i="2"/>
  <c r="AE1172" i="2"/>
  <c r="AG1172" i="2" s="1"/>
  <c r="AD1172" i="2"/>
  <c r="AA1172" i="2"/>
  <c r="AC1172" i="2" s="1"/>
  <c r="Z1172" i="2"/>
  <c r="W1172" i="2"/>
  <c r="Y1172" i="2" s="1"/>
  <c r="V1172" i="2"/>
  <c r="S1172" i="2"/>
  <c r="U1172" i="2" s="1"/>
  <c r="R1172" i="2"/>
  <c r="O1172" i="2"/>
  <c r="Q1172" i="2" s="1"/>
  <c r="N1172" i="2"/>
  <c r="K1172" i="2"/>
  <c r="M1172" i="2" s="1"/>
  <c r="J1172" i="2"/>
  <c r="BW1171" i="2"/>
  <c r="BY1171" i="2" s="1"/>
  <c r="BV1171" i="2"/>
  <c r="BS1171" i="2"/>
  <c r="BU1171" i="2" s="1"/>
  <c r="BR1171" i="2"/>
  <c r="BO1171" i="2"/>
  <c r="BQ1171" i="2" s="1"/>
  <c r="BN1171" i="2"/>
  <c r="BK1171" i="2"/>
  <c r="BM1171" i="2" s="1"/>
  <c r="BJ1171" i="2"/>
  <c r="BG1171" i="2"/>
  <c r="BI1171" i="2" s="1"/>
  <c r="BF1171" i="2"/>
  <c r="BC1171" i="2"/>
  <c r="BE1171" i="2" s="1"/>
  <c r="BB1171" i="2"/>
  <c r="AY1171" i="2"/>
  <c r="BA1171" i="2" s="1"/>
  <c r="AX1171" i="2"/>
  <c r="AU1171" i="2"/>
  <c r="AW1171" i="2" s="1"/>
  <c r="AT1171" i="2"/>
  <c r="AQ1171" i="2"/>
  <c r="AS1171" i="2" s="1"/>
  <c r="AP1171" i="2"/>
  <c r="AM1171" i="2"/>
  <c r="AO1171" i="2" s="1"/>
  <c r="AL1171" i="2"/>
  <c r="AI1171" i="2"/>
  <c r="AK1171" i="2" s="1"/>
  <c r="AH1171" i="2"/>
  <c r="AE1171" i="2"/>
  <c r="AG1171" i="2" s="1"/>
  <c r="AD1171" i="2"/>
  <c r="AA1171" i="2"/>
  <c r="AC1171" i="2" s="1"/>
  <c r="Z1171" i="2"/>
  <c r="W1171" i="2"/>
  <c r="Y1171" i="2" s="1"/>
  <c r="V1171" i="2"/>
  <c r="S1171" i="2"/>
  <c r="U1171" i="2" s="1"/>
  <c r="R1171" i="2"/>
  <c r="O1171" i="2"/>
  <c r="Q1171" i="2" s="1"/>
  <c r="N1171" i="2"/>
  <c r="K1171" i="2"/>
  <c r="M1171" i="2" s="1"/>
  <c r="J1171" i="2"/>
  <c r="BW1170" i="2"/>
  <c r="BY1170" i="2" s="1"/>
  <c r="BV1170" i="2"/>
  <c r="BS1170" i="2"/>
  <c r="BU1170" i="2" s="1"/>
  <c r="BR1170" i="2"/>
  <c r="BO1170" i="2"/>
  <c r="BQ1170" i="2" s="1"/>
  <c r="BN1170" i="2"/>
  <c r="BK1170" i="2"/>
  <c r="BM1170" i="2" s="1"/>
  <c r="BJ1170" i="2"/>
  <c r="BG1170" i="2"/>
  <c r="BI1170" i="2" s="1"/>
  <c r="BF1170" i="2"/>
  <c r="BC1170" i="2"/>
  <c r="BE1170" i="2" s="1"/>
  <c r="BB1170" i="2"/>
  <c r="AY1170" i="2"/>
  <c r="BA1170" i="2" s="1"/>
  <c r="AX1170" i="2"/>
  <c r="AU1170" i="2"/>
  <c r="AW1170" i="2" s="1"/>
  <c r="AT1170" i="2"/>
  <c r="AQ1170" i="2"/>
  <c r="AS1170" i="2" s="1"/>
  <c r="AP1170" i="2"/>
  <c r="AM1170" i="2"/>
  <c r="AO1170" i="2" s="1"/>
  <c r="AL1170" i="2"/>
  <c r="AI1170" i="2"/>
  <c r="AK1170" i="2" s="1"/>
  <c r="AH1170" i="2"/>
  <c r="AE1170" i="2"/>
  <c r="AG1170" i="2" s="1"/>
  <c r="AD1170" i="2"/>
  <c r="AA1170" i="2"/>
  <c r="AC1170" i="2" s="1"/>
  <c r="Z1170" i="2"/>
  <c r="W1170" i="2"/>
  <c r="Y1170" i="2" s="1"/>
  <c r="V1170" i="2"/>
  <c r="S1170" i="2"/>
  <c r="U1170" i="2" s="1"/>
  <c r="R1170" i="2"/>
  <c r="O1170" i="2"/>
  <c r="Q1170" i="2" s="1"/>
  <c r="N1170" i="2"/>
  <c r="K1170" i="2"/>
  <c r="M1170" i="2" s="1"/>
  <c r="J1170" i="2"/>
  <c r="BW1169" i="2"/>
  <c r="BY1169" i="2" s="1"/>
  <c r="BV1169" i="2"/>
  <c r="BS1169" i="2"/>
  <c r="BU1169" i="2" s="1"/>
  <c r="BR1169" i="2"/>
  <c r="BO1169" i="2"/>
  <c r="BQ1169" i="2" s="1"/>
  <c r="BN1169" i="2"/>
  <c r="BK1169" i="2"/>
  <c r="BM1169" i="2" s="1"/>
  <c r="BJ1169" i="2"/>
  <c r="BG1169" i="2"/>
  <c r="BI1169" i="2" s="1"/>
  <c r="BF1169" i="2"/>
  <c r="BC1169" i="2"/>
  <c r="BE1169" i="2" s="1"/>
  <c r="BB1169" i="2"/>
  <c r="AY1169" i="2"/>
  <c r="BA1169" i="2" s="1"/>
  <c r="AX1169" i="2"/>
  <c r="AU1169" i="2"/>
  <c r="AW1169" i="2" s="1"/>
  <c r="AT1169" i="2"/>
  <c r="AQ1169" i="2"/>
  <c r="AS1169" i="2" s="1"/>
  <c r="AP1169" i="2"/>
  <c r="AM1169" i="2"/>
  <c r="AO1169" i="2" s="1"/>
  <c r="AL1169" i="2"/>
  <c r="AI1169" i="2"/>
  <c r="AK1169" i="2" s="1"/>
  <c r="AH1169" i="2"/>
  <c r="AE1169" i="2"/>
  <c r="AG1169" i="2" s="1"/>
  <c r="AD1169" i="2"/>
  <c r="AA1169" i="2"/>
  <c r="AC1169" i="2" s="1"/>
  <c r="Z1169" i="2"/>
  <c r="W1169" i="2"/>
  <c r="Y1169" i="2" s="1"/>
  <c r="V1169" i="2"/>
  <c r="S1169" i="2"/>
  <c r="U1169" i="2" s="1"/>
  <c r="R1169" i="2"/>
  <c r="O1169" i="2"/>
  <c r="Q1169" i="2" s="1"/>
  <c r="N1169" i="2"/>
  <c r="K1169" i="2"/>
  <c r="M1169" i="2" s="1"/>
  <c r="J1169" i="2"/>
  <c r="BW1168" i="2"/>
  <c r="BY1168" i="2" s="1"/>
  <c r="BV1168" i="2"/>
  <c r="BS1168" i="2"/>
  <c r="BU1168" i="2" s="1"/>
  <c r="BR1168" i="2"/>
  <c r="BO1168" i="2"/>
  <c r="BQ1168" i="2" s="1"/>
  <c r="BN1168" i="2"/>
  <c r="BK1168" i="2"/>
  <c r="BM1168" i="2" s="1"/>
  <c r="BJ1168" i="2"/>
  <c r="BG1168" i="2"/>
  <c r="BI1168" i="2" s="1"/>
  <c r="BF1168" i="2"/>
  <c r="BC1168" i="2"/>
  <c r="BE1168" i="2" s="1"/>
  <c r="BB1168" i="2"/>
  <c r="AY1168" i="2"/>
  <c r="BA1168" i="2" s="1"/>
  <c r="AX1168" i="2"/>
  <c r="AU1168" i="2"/>
  <c r="AW1168" i="2" s="1"/>
  <c r="AT1168" i="2"/>
  <c r="AQ1168" i="2"/>
  <c r="AS1168" i="2" s="1"/>
  <c r="AP1168" i="2"/>
  <c r="AM1168" i="2"/>
  <c r="AO1168" i="2" s="1"/>
  <c r="AL1168" i="2"/>
  <c r="AI1168" i="2"/>
  <c r="AK1168" i="2" s="1"/>
  <c r="AH1168" i="2"/>
  <c r="AE1168" i="2"/>
  <c r="AG1168" i="2" s="1"/>
  <c r="AD1168" i="2"/>
  <c r="AA1168" i="2"/>
  <c r="AC1168" i="2" s="1"/>
  <c r="Z1168" i="2"/>
  <c r="W1168" i="2"/>
  <c r="Y1168" i="2" s="1"/>
  <c r="V1168" i="2"/>
  <c r="S1168" i="2"/>
  <c r="U1168" i="2" s="1"/>
  <c r="R1168" i="2"/>
  <c r="O1168" i="2"/>
  <c r="Q1168" i="2" s="1"/>
  <c r="N1168" i="2"/>
  <c r="K1168" i="2"/>
  <c r="M1168" i="2" s="1"/>
  <c r="J1168" i="2"/>
  <c r="BW1167" i="2"/>
  <c r="BY1167" i="2" s="1"/>
  <c r="BV1167" i="2"/>
  <c r="BS1167" i="2"/>
  <c r="BU1167" i="2" s="1"/>
  <c r="BR1167" i="2"/>
  <c r="BO1167" i="2"/>
  <c r="BQ1167" i="2" s="1"/>
  <c r="BN1167" i="2"/>
  <c r="BK1167" i="2"/>
  <c r="BM1167" i="2" s="1"/>
  <c r="BJ1167" i="2"/>
  <c r="BG1167" i="2"/>
  <c r="BI1167" i="2" s="1"/>
  <c r="BF1167" i="2"/>
  <c r="BC1167" i="2"/>
  <c r="BE1167" i="2" s="1"/>
  <c r="BB1167" i="2"/>
  <c r="AY1167" i="2"/>
  <c r="BA1167" i="2" s="1"/>
  <c r="AX1167" i="2"/>
  <c r="AU1167" i="2"/>
  <c r="AW1167" i="2" s="1"/>
  <c r="AT1167" i="2"/>
  <c r="AQ1167" i="2"/>
  <c r="AS1167" i="2" s="1"/>
  <c r="AP1167" i="2"/>
  <c r="AM1167" i="2"/>
  <c r="AO1167" i="2" s="1"/>
  <c r="AL1167" i="2"/>
  <c r="AI1167" i="2"/>
  <c r="AK1167" i="2" s="1"/>
  <c r="AH1167" i="2"/>
  <c r="AE1167" i="2"/>
  <c r="AG1167" i="2" s="1"/>
  <c r="AD1167" i="2"/>
  <c r="AA1167" i="2"/>
  <c r="AC1167" i="2" s="1"/>
  <c r="Z1167" i="2"/>
  <c r="W1167" i="2"/>
  <c r="Y1167" i="2" s="1"/>
  <c r="V1167" i="2"/>
  <c r="S1167" i="2"/>
  <c r="U1167" i="2" s="1"/>
  <c r="R1167" i="2"/>
  <c r="O1167" i="2"/>
  <c r="Q1167" i="2" s="1"/>
  <c r="N1167" i="2"/>
  <c r="K1167" i="2"/>
  <c r="M1167" i="2" s="1"/>
  <c r="J1167" i="2"/>
  <c r="BW1166" i="2"/>
  <c r="BY1166" i="2" s="1"/>
  <c r="BV1166" i="2"/>
  <c r="BS1166" i="2"/>
  <c r="BU1166" i="2" s="1"/>
  <c r="BR1166" i="2"/>
  <c r="BO1166" i="2"/>
  <c r="BQ1166" i="2" s="1"/>
  <c r="BN1166" i="2"/>
  <c r="BK1166" i="2"/>
  <c r="BM1166" i="2" s="1"/>
  <c r="BJ1166" i="2"/>
  <c r="BG1166" i="2"/>
  <c r="BI1166" i="2" s="1"/>
  <c r="BF1166" i="2"/>
  <c r="BC1166" i="2"/>
  <c r="BE1166" i="2" s="1"/>
  <c r="BB1166" i="2"/>
  <c r="AY1166" i="2"/>
  <c r="BA1166" i="2" s="1"/>
  <c r="AX1166" i="2"/>
  <c r="AU1166" i="2"/>
  <c r="AW1166" i="2" s="1"/>
  <c r="AT1166" i="2"/>
  <c r="AQ1166" i="2"/>
  <c r="AS1166" i="2" s="1"/>
  <c r="AP1166" i="2"/>
  <c r="AM1166" i="2"/>
  <c r="AO1166" i="2" s="1"/>
  <c r="AL1166" i="2"/>
  <c r="AI1166" i="2"/>
  <c r="AK1166" i="2" s="1"/>
  <c r="AH1166" i="2"/>
  <c r="AE1166" i="2"/>
  <c r="AG1166" i="2" s="1"/>
  <c r="AD1166" i="2"/>
  <c r="AA1166" i="2"/>
  <c r="AC1166" i="2" s="1"/>
  <c r="Z1166" i="2"/>
  <c r="W1166" i="2"/>
  <c r="Y1166" i="2" s="1"/>
  <c r="V1166" i="2"/>
  <c r="S1166" i="2"/>
  <c r="U1166" i="2" s="1"/>
  <c r="R1166" i="2"/>
  <c r="O1166" i="2"/>
  <c r="Q1166" i="2" s="1"/>
  <c r="N1166" i="2"/>
  <c r="K1166" i="2"/>
  <c r="M1166" i="2" s="1"/>
  <c r="J1166" i="2"/>
  <c r="BW1165" i="2"/>
  <c r="BY1165" i="2" s="1"/>
  <c r="BV1165" i="2"/>
  <c r="BS1165" i="2"/>
  <c r="BU1165" i="2" s="1"/>
  <c r="BR1165" i="2"/>
  <c r="BO1165" i="2"/>
  <c r="BQ1165" i="2" s="1"/>
  <c r="BN1165" i="2"/>
  <c r="BK1165" i="2"/>
  <c r="BM1165" i="2" s="1"/>
  <c r="BJ1165" i="2"/>
  <c r="BG1165" i="2"/>
  <c r="BI1165" i="2" s="1"/>
  <c r="BF1165" i="2"/>
  <c r="BC1165" i="2"/>
  <c r="BE1165" i="2" s="1"/>
  <c r="BB1165" i="2"/>
  <c r="AY1165" i="2"/>
  <c r="BA1165" i="2" s="1"/>
  <c r="AX1165" i="2"/>
  <c r="AU1165" i="2"/>
  <c r="AW1165" i="2" s="1"/>
  <c r="AT1165" i="2"/>
  <c r="AQ1165" i="2"/>
  <c r="AS1165" i="2" s="1"/>
  <c r="AP1165" i="2"/>
  <c r="AM1165" i="2"/>
  <c r="AO1165" i="2" s="1"/>
  <c r="AL1165" i="2"/>
  <c r="AI1165" i="2"/>
  <c r="AK1165" i="2" s="1"/>
  <c r="AH1165" i="2"/>
  <c r="AE1165" i="2"/>
  <c r="AG1165" i="2" s="1"/>
  <c r="AD1165" i="2"/>
  <c r="AA1165" i="2"/>
  <c r="AC1165" i="2" s="1"/>
  <c r="Z1165" i="2"/>
  <c r="W1165" i="2"/>
  <c r="Y1165" i="2" s="1"/>
  <c r="V1165" i="2"/>
  <c r="S1165" i="2"/>
  <c r="U1165" i="2" s="1"/>
  <c r="R1165" i="2"/>
  <c r="O1165" i="2"/>
  <c r="Q1165" i="2" s="1"/>
  <c r="N1165" i="2"/>
  <c r="K1165" i="2"/>
  <c r="M1165" i="2" s="1"/>
  <c r="J1165" i="2"/>
  <c r="BW1164" i="2"/>
  <c r="BY1164" i="2" s="1"/>
  <c r="BV1164" i="2"/>
  <c r="BS1164" i="2"/>
  <c r="BU1164" i="2" s="1"/>
  <c r="BR1164" i="2"/>
  <c r="BO1164" i="2"/>
  <c r="BQ1164" i="2" s="1"/>
  <c r="BN1164" i="2"/>
  <c r="BK1164" i="2"/>
  <c r="BM1164" i="2" s="1"/>
  <c r="BJ1164" i="2"/>
  <c r="BG1164" i="2"/>
  <c r="BI1164" i="2" s="1"/>
  <c r="BF1164" i="2"/>
  <c r="BC1164" i="2"/>
  <c r="BE1164" i="2" s="1"/>
  <c r="BB1164" i="2"/>
  <c r="AY1164" i="2"/>
  <c r="BA1164" i="2" s="1"/>
  <c r="AX1164" i="2"/>
  <c r="AU1164" i="2"/>
  <c r="AW1164" i="2" s="1"/>
  <c r="AT1164" i="2"/>
  <c r="AQ1164" i="2"/>
  <c r="AS1164" i="2" s="1"/>
  <c r="AP1164" i="2"/>
  <c r="AM1164" i="2"/>
  <c r="AO1164" i="2" s="1"/>
  <c r="AL1164" i="2"/>
  <c r="AI1164" i="2"/>
  <c r="AK1164" i="2" s="1"/>
  <c r="AH1164" i="2"/>
  <c r="AE1164" i="2"/>
  <c r="AG1164" i="2" s="1"/>
  <c r="AD1164" i="2"/>
  <c r="AA1164" i="2"/>
  <c r="AC1164" i="2" s="1"/>
  <c r="Z1164" i="2"/>
  <c r="W1164" i="2"/>
  <c r="Y1164" i="2" s="1"/>
  <c r="V1164" i="2"/>
  <c r="S1164" i="2"/>
  <c r="U1164" i="2" s="1"/>
  <c r="R1164" i="2"/>
  <c r="O1164" i="2"/>
  <c r="Q1164" i="2" s="1"/>
  <c r="N1164" i="2"/>
  <c r="K1164" i="2"/>
  <c r="M1164" i="2" s="1"/>
  <c r="J1164" i="2"/>
  <c r="BW1163" i="2"/>
  <c r="BY1163" i="2" s="1"/>
  <c r="BV1163" i="2"/>
  <c r="BS1163" i="2"/>
  <c r="BU1163" i="2" s="1"/>
  <c r="BR1163" i="2"/>
  <c r="BO1163" i="2"/>
  <c r="BQ1163" i="2" s="1"/>
  <c r="BN1163" i="2"/>
  <c r="BK1163" i="2"/>
  <c r="BM1163" i="2" s="1"/>
  <c r="BJ1163" i="2"/>
  <c r="BG1163" i="2"/>
  <c r="BI1163" i="2" s="1"/>
  <c r="BF1163" i="2"/>
  <c r="BC1163" i="2"/>
  <c r="BE1163" i="2" s="1"/>
  <c r="BB1163" i="2"/>
  <c r="AY1163" i="2"/>
  <c r="BA1163" i="2" s="1"/>
  <c r="AX1163" i="2"/>
  <c r="AU1163" i="2"/>
  <c r="AW1163" i="2" s="1"/>
  <c r="AT1163" i="2"/>
  <c r="AQ1163" i="2"/>
  <c r="AS1163" i="2" s="1"/>
  <c r="AP1163" i="2"/>
  <c r="AM1163" i="2"/>
  <c r="AO1163" i="2" s="1"/>
  <c r="AL1163" i="2"/>
  <c r="AI1163" i="2"/>
  <c r="AK1163" i="2" s="1"/>
  <c r="AH1163" i="2"/>
  <c r="AE1163" i="2"/>
  <c r="AG1163" i="2" s="1"/>
  <c r="AD1163" i="2"/>
  <c r="AA1163" i="2"/>
  <c r="AC1163" i="2" s="1"/>
  <c r="Z1163" i="2"/>
  <c r="W1163" i="2"/>
  <c r="Y1163" i="2" s="1"/>
  <c r="V1163" i="2"/>
  <c r="S1163" i="2"/>
  <c r="U1163" i="2" s="1"/>
  <c r="R1163" i="2"/>
  <c r="O1163" i="2"/>
  <c r="Q1163" i="2" s="1"/>
  <c r="N1163" i="2"/>
  <c r="K1163" i="2"/>
  <c r="M1163" i="2" s="1"/>
  <c r="J1163" i="2"/>
  <c r="BW1162" i="2"/>
  <c r="BY1162" i="2" s="1"/>
  <c r="BV1162" i="2"/>
  <c r="BS1162" i="2"/>
  <c r="BU1162" i="2" s="1"/>
  <c r="BR1162" i="2"/>
  <c r="BO1162" i="2"/>
  <c r="BQ1162" i="2" s="1"/>
  <c r="BN1162" i="2"/>
  <c r="BK1162" i="2"/>
  <c r="BM1162" i="2" s="1"/>
  <c r="BJ1162" i="2"/>
  <c r="BG1162" i="2"/>
  <c r="BI1162" i="2" s="1"/>
  <c r="BF1162" i="2"/>
  <c r="BC1162" i="2"/>
  <c r="BE1162" i="2" s="1"/>
  <c r="BB1162" i="2"/>
  <c r="AY1162" i="2"/>
  <c r="BA1162" i="2" s="1"/>
  <c r="AX1162" i="2"/>
  <c r="AU1162" i="2"/>
  <c r="AW1162" i="2" s="1"/>
  <c r="AT1162" i="2"/>
  <c r="AQ1162" i="2"/>
  <c r="AS1162" i="2" s="1"/>
  <c r="AP1162" i="2"/>
  <c r="AM1162" i="2"/>
  <c r="AO1162" i="2" s="1"/>
  <c r="AL1162" i="2"/>
  <c r="AI1162" i="2"/>
  <c r="AK1162" i="2" s="1"/>
  <c r="AH1162" i="2"/>
  <c r="AE1162" i="2"/>
  <c r="AG1162" i="2" s="1"/>
  <c r="AD1162" i="2"/>
  <c r="AA1162" i="2"/>
  <c r="AC1162" i="2" s="1"/>
  <c r="Z1162" i="2"/>
  <c r="W1162" i="2"/>
  <c r="Y1162" i="2" s="1"/>
  <c r="V1162" i="2"/>
  <c r="S1162" i="2"/>
  <c r="U1162" i="2" s="1"/>
  <c r="R1162" i="2"/>
  <c r="O1162" i="2"/>
  <c r="Q1162" i="2" s="1"/>
  <c r="N1162" i="2"/>
  <c r="K1162" i="2"/>
  <c r="M1162" i="2" s="1"/>
  <c r="J1162" i="2"/>
  <c r="BW1161" i="2"/>
  <c r="BY1161" i="2" s="1"/>
  <c r="BV1161" i="2"/>
  <c r="BS1161" i="2"/>
  <c r="BU1161" i="2" s="1"/>
  <c r="BR1161" i="2"/>
  <c r="BO1161" i="2"/>
  <c r="BQ1161" i="2" s="1"/>
  <c r="BN1161" i="2"/>
  <c r="BK1161" i="2"/>
  <c r="BM1161" i="2" s="1"/>
  <c r="BJ1161" i="2"/>
  <c r="BG1161" i="2"/>
  <c r="BI1161" i="2" s="1"/>
  <c r="BF1161" i="2"/>
  <c r="BC1161" i="2"/>
  <c r="BE1161" i="2" s="1"/>
  <c r="BB1161" i="2"/>
  <c r="AY1161" i="2"/>
  <c r="BA1161" i="2" s="1"/>
  <c r="AX1161" i="2"/>
  <c r="AU1161" i="2"/>
  <c r="AW1161" i="2" s="1"/>
  <c r="AT1161" i="2"/>
  <c r="AQ1161" i="2"/>
  <c r="AS1161" i="2" s="1"/>
  <c r="AP1161" i="2"/>
  <c r="AM1161" i="2"/>
  <c r="AO1161" i="2" s="1"/>
  <c r="AL1161" i="2"/>
  <c r="AI1161" i="2"/>
  <c r="AK1161" i="2" s="1"/>
  <c r="AH1161" i="2"/>
  <c r="AE1161" i="2"/>
  <c r="AG1161" i="2" s="1"/>
  <c r="AD1161" i="2"/>
  <c r="AA1161" i="2"/>
  <c r="AC1161" i="2" s="1"/>
  <c r="Z1161" i="2"/>
  <c r="W1161" i="2"/>
  <c r="Y1161" i="2" s="1"/>
  <c r="V1161" i="2"/>
  <c r="S1161" i="2"/>
  <c r="U1161" i="2" s="1"/>
  <c r="R1161" i="2"/>
  <c r="O1161" i="2"/>
  <c r="Q1161" i="2" s="1"/>
  <c r="N1161" i="2"/>
  <c r="K1161" i="2"/>
  <c r="M1161" i="2" s="1"/>
  <c r="J1161" i="2"/>
  <c r="BW1160" i="2"/>
  <c r="BY1160" i="2" s="1"/>
  <c r="BV1160" i="2"/>
  <c r="BS1160" i="2"/>
  <c r="BU1160" i="2" s="1"/>
  <c r="BR1160" i="2"/>
  <c r="BO1160" i="2"/>
  <c r="BQ1160" i="2" s="1"/>
  <c r="BN1160" i="2"/>
  <c r="BK1160" i="2"/>
  <c r="BM1160" i="2" s="1"/>
  <c r="BJ1160" i="2"/>
  <c r="BG1160" i="2"/>
  <c r="BI1160" i="2" s="1"/>
  <c r="BF1160" i="2"/>
  <c r="BC1160" i="2"/>
  <c r="BE1160" i="2" s="1"/>
  <c r="BB1160" i="2"/>
  <c r="AY1160" i="2"/>
  <c r="BA1160" i="2" s="1"/>
  <c r="AX1160" i="2"/>
  <c r="AU1160" i="2"/>
  <c r="AW1160" i="2" s="1"/>
  <c r="AT1160" i="2"/>
  <c r="AQ1160" i="2"/>
  <c r="AS1160" i="2" s="1"/>
  <c r="AP1160" i="2"/>
  <c r="AM1160" i="2"/>
  <c r="AO1160" i="2" s="1"/>
  <c r="AL1160" i="2"/>
  <c r="AI1160" i="2"/>
  <c r="AK1160" i="2" s="1"/>
  <c r="AH1160" i="2"/>
  <c r="AE1160" i="2"/>
  <c r="AG1160" i="2" s="1"/>
  <c r="AD1160" i="2"/>
  <c r="AA1160" i="2"/>
  <c r="AC1160" i="2" s="1"/>
  <c r="Z1160" i="2"/>
  <c r="W1160" i="2"/>
  <c r="Y1160" i="2" s="1"/>
  <c r="V1160" i="2"/>
  <c r="S1160" i="2"/>
  <c r="U1160" i="2" s="1"/>
  <c r="R1160" i="2"/>
  <c r="O1160" i="2"/>
  <c r="Q1160" i="2" s="1"/>
  <c r="N1160" i="2"/>
  <c r="K1160" i="2"/>
  <c r="M1160" i="2" s="1"/>
  <c r="J1160" i="2"/>
  <c r="BW1159" i="2"/>
  <c r="BY1159" i="2" s="1"/>
  <c r="BV1159" i="2"/>
  <c r="BS1159" i="2"/>
  <c r="BU1159" i="2" s="1"/>
  <c r="BR1159" i="2"/>
  <c r="BO1159" i="2"/>
  <c r="BQ1159" i="2" s="1"/>
  <c r="BN1159" i="2"/>
  <c r="BK1159" i="2"/>
  <c r="BM1159" i="2" s="1"/>
  <c r="BJ1159" i="2"/>
  <c r="BG1159" i="2"/>
  <c r="BI1159" i="2" s="1"/>
  <c r="BF1159" i="2"/>
  <c r="BC1159" i="2"/>
  <c r="BE1159" i="2" s="1"/>
  <c r="BB1159" i="2"/>
  <c r="AY1159" i="2"/>
  <c r="BA1159" i="2" s="1"/>
  <c r="AX1159" i="2"/>
  <c r="AU1159" i="2"/>
  <c r="AW1159" i="2" s="1"/>
  <c r="AT1159" i="2"/>
  <c r="AQ1159" i="2"/>
  <c r="AS1159" i="2" s="1"/>
  <c r="AP1159" i="2"/>
  <c r="AM1159" i="2"/>
  <c r="AO1159" i="2" s="1"/>
  <c r="AL1159" i="2"/>
  <c r="AI1159" i="2"/>
  <c r="AK1159" i="2" s="1"/>
  <c r="AH1159" i="2"/>
  <c r="AE1159" i="2"/>
  <c r="AG1159" i="2" s="1"/>
  <c r="AD1159" i="2"/>
  <c r="AA1159" i="2"/>
  <c r="AC1159" i="2" s="1"/>
  <c r="Z1159" i="2"/>
  <c r="W1159" i="2"/>
  <c r="Y1159" i="2" s="1"/>
  <c r="V1159" i="2"/>
  <c r="S1159" i="2"/>
  <c r="U1159" i="2" s="1"/>
  <c r="R1159" i="2"/>
  <c r="O1159" i="2"/>
  <c r="Q1159" i="2" s="1"/>
  <c r="N1159" i="2"/>
  <c r="K1159" i="2"/>
  <c r="M1159" i="2" s="1"/>
  <c r="J1159" i="2"/>
  <c r="BW1158" i="2"/>
  <c r="BY1158" i="2" s="1"/>
  <c r="BV1158" i="2"/>
  <c r="BS1158" i="2"/>
  <c r="BU1158" i="2" s="1"/>
  <c r="BR1158" i="2"/>
  <c r="BO1158" i="2"/>
  <c r="BQ1158" i="2" s="1"/>
  <c r="BN1158" i="2"/>
  <c r="BK1158" i="2"/>
  <c r="BM1158" i="2" s="1"/>
  <c r="BJ1158" i="2"/>
  <c r="BG1158" i="2"/>
  <c r="BI1158" i="2" s="1"/>
  <c r="BF1158" i="2"/>
  <c r="BC1158" i="2"/>
  <c r="BE1158" i="2" s="1"/>
  <c r="BB1158" i="2"/>
  <c r="AY1158" i="2"/>
  <c r="BA1158" i="2" s="1"/>
  <c r="AX1158" i="2"/>
  <c r="AU1158" i="2"/>
  <c r="AW1158" i="2" s="1"/>
  <c r="AT1158" i="2"/>
  <c r="AQ1158" i="2"/>
  <c r="AS1158" i="2" s="1"/>
  <c r="AP1158" i="2"/>
  <c r="AM1158" i="2"/>
  <c r="AO1158" i="2" s="1"/>
  <c r="AL1158" i="2"/>
  <c r="AI1158" i="2"/>
  <c r="AK1158" i="2" s="1"/>
  <c r="AH1158" i="2"/>
  <c r="AE1158" i="2"/>
  <c r="AG1158" i="2" s="1"/>
  <c r="AD1158" i="2"/>
  <c r="AA1158" i="2"/>
  <c r="AC1158" i="2" s="1"/>
  <c r="Z1158" i="2"/>
  <c r="W1158" i="2"/>
  <c r="Y1158" i="2" s="1"/>
  <c r="V1158" i="2"/>
  <c r="S1158" i="2"/>
  <c r="U1158" i="2" s="1"/>
  <c r="R1158" i="2"/>
  <c r="O1158" i="2"/>
  <c r="Q1158" i="2" s="1"/>
  <c r="N1158" i="2"/>
  <c r="K1158" i="2"/>
  <c r="M1158" i="2" s="1"/>
  <c r="J1158" i="2"/>
  <c r="BW1157" i="2"/>
  <c r="BY1157" i="2" s="1"/>
  <c r="BV1157" i="2"/>
  <c r="BS1157" i="2"/>
  <c r="BU1157" i="2" s="1"/>
  <c r="BR1157" i="2"/>
  <c r="BO1157" i="2"/>
  <c r="BQ1157" i="2" s="1"/>
  <c r="BN1157" i="2"/>
  <c r="BK1157" i="2"/>
  <c r="BM1157" i="2" s="1"/>
  <c r="BJ1157" i="2"/>
  <c r="BG1157" i="2"/>
  <c r="BI1157" i="2" s="1"/>
  <c r="BF1157" i="2"/>
  <c r="BC1157" i="2"/>
  <c r="BE1157" i="2" s="1"/>
  <c r="BB1157" i="2"/>
  <c r="AY1157" i="2"/>
  <c r="BA1157" i="2" s="1"/>
  <c r="AX1157" i="2"/>
  <c r="AU1157" i="2"/>
  <c r="AW1157" i="2" s="1"/>
  <c r="AT1157" i="2"/>
  <c r="AQ1157" i="2"/>
  <c r="AS1157" i="2" s="1"/>
  <c r="AP1157" i="2"/>
  <c r="AM1157" i="2"/>
  <c r="AO1157" i="2" s="1"/>
  <c r="AL1157" i="2"/>
  <c r="AI1157" i="2"/>
  <c r="AK1157" i="2" s="1"/>
  <c r="AH1157" i="2"/>
  <c r="AE1157" i="2"/>
  <c r="AG1157" i="2" s="1"/>
  <c r="AD1157" i="2"/>
  <c r="AA1157" i="2"/>
  <c r="AC1157" i="2" s="1"/>
  <c r="Z1157" i="2"/>
  <c r="W1157" i="2"/>
  <c r="Y1157" i="2" s="1"/>
  <c r="V1157" i="2"/>
  <c r="S1157" i="2"/>
  <c r="U1157" i="2" s="1"/>
  <c r="R1157" i="2"/>
  <c r="O1157" i="2"/>
  <c r="Q1157" i="2" s="1"/>
  <c r="N1157" i="2"/>
  <c r="K1157" i="2"/>
  <c r="M1157" i="2" s="1"/>
  <c r="J1157" i="2"/>
  <c r="BW1156" i="2"/>
  <c r="BY1156" i="2" s="1"/>
  <c r="BV1156" i="2"/>
  <c r="BS1156" i="2"/>
  <c r="BU1156" i="2" s="1"/>
  <c r="BR1156" i="2"/>
  <c r="BO1156" i="2"/>
  <c r="BQ1156" i="2" s="1"/>
  <c r="BN1156" i="2"/>
  <c r="BK1156" i="2"/>
  <c r="BM1156" i="2" s="1"/>
  <c r="BJ1156" i="2"/>
  <c r="BG1156" i="2"/>
  <c r="BI1156" i="2" s="1"/>
  <c r="BF1156" i="2"/>
  <c r="BC1156" i="2"/>
  <c r="BE1156" i="2" s="1"/>
  <c r="BB1156" i="2"/>
  <c r="AY1156" i="2"/>
  <c r="BA1156" i="2" s="1"/>
  <c r="AX1156" i="2"/>
  <c r="AU1156" i="2"/>
  <c r="AW1156" i="2" s="1"/>
  <c r="AT1156" i="2"/>
  <c r="AQ1156" i="2"/>
  <c r="AS1156" i="2" s="1"/>
  <c r="AP1156" i="2"/>
  <c r="AM1156" i="2"/>
  <c r="AO1156" i="2" s="1"/>
  <c r="AL1156" i="2"/>
  <c r="AI1156" i="2"/>
  <c r="AK1156" i="2" s="1"/>
  <c r="AH1156" i="2"/>
  <c r="AE1156" i="2"/>
  <c r="AG1156" i="2" s="1"/>
  <c r="AD1156" i="2"/>
  <c r="AA1156" i="2"/>
  <c r="AC1156" i="2" s="1"/>
  <c r="Z1156" i="2"/>
  <c r="W1156" i="2"/>
  <c r="Y1156" i="2" s="1"/>
  <c r="V1156" i="2"/>
  <c r="S1156" i="2"/>
  <c r="U1156" i="2" s="1"/>
  <c r="R1156" i="2"/>
  <c r="O1156" i="2"/>
  <c r="Q1156" i="2" s="1"/>
  <c r="N1156" i="2"/>
  <c r="K1156" i="2"/>
  <c r="M1156" i="2" s="1"/>
  <c r="J1156" i="2"/>
  <c r="BW1155" i="2"/>
  <c r="BY1155" i="2" s="1"/>
  <c r="BV1155" i="2"/>
  <c r="BS1155" i="2"/>
  <c r="BU1155" i="2" s="1"/>
  <c r="BR1155" i="2"/>
  <c r="BO1155" i="2"/>
  <c r="BQ1155" i="2" s="1"/>
  <c r="BN1155" i="2"/>
  <c r="BK1155" i="2"/>
  <c r="BM1155" i="2" s="1"/>
  <c r="BJ1155" i="2"/>
  <c r="BG1155" i="2"/>
  <c r="BI1155" i="2" s="1"/>
  <c r="BF1155" i="2"/>
  <c r="BC1155" i="2"/>
  <c r="BE1155" i="2" s="1"/>
  <c r="BB1155" i="2"/>
  <c r="AY1155" i="2"/>
  <c r="BA1155" i="2" s="1"/>
  <c r="AX1155" i="2"/>
  <c r="AU1155" i="2"/>
  <c r="AW1155" i="2" s="1"/>
  <c r="AT1155" i="2"/>
  <c r="AQ1155" i="2"/>
  <c r="AS1155" i="2" s="1"/>
  <c r="AP1155" i="2"/>
  <c r="AM1155" i="2"/>
  <c r="AO1155" i="2" s="1"/>
  <c r="AL1155" i="2"/>
  <c r="AI1155" i="2"/>
  <c r="AK1155" i="2" s="1"/>
  <c r="AH1155" i="2"/>
  <c r="AE1155" i="2"/>
  <c r="AG1155" i="2" s="1"/>
  <c r="AD1155" i="2"/>
  <c r="AA1155" i="2"/>
  <c r="AC1155" i="2" s="1"/>
  <c r="Z1155" i="2"/>
  <c r="W1155" i="2"/>
  <c r="Y1155" i="2" s="1"/>
  <c r="V1155" i="2"/>
  <c r="S1155" i="2"/>
  <c r="U1155" i="2" s="1"/>
  <c r="R1155" i="2"/>
  <c r="O1155" i="2"/>
  <c r="Q1155" i="2" s="1"/>
  <c r="N1155" i="2"/>
  <c r="K1155" i="2"/>
  <c r="M1155" i="2" s="1"/>
  <c r="J1155" i="2"/>
  <c r="BW1154" i="2"/>
  <c r="BY1154" i="2" s="1"/>
  <c r="BV1154" i="2"/>
  <c r="BS1154" i="2"/>
  <c r="BU1154" i="2" s="1"/>
  <c r="BR1154" i="2"/>
  <c r="BO1154" i="2"/>
  <c r="BQ1154" i="2" s="1"/>
  <c r="BN1154" i="2"/>
  <c r="BK1154" i="2"/>
  <c r="BM1154" i="2" s="1"/>
  <c r="BJ1154" i="2"/>
  <c r="BG1154" i="2"/>
  <c r="BI1154" i="2" s="1"/>
  <c r="BF1154" i="2"/>
  <c r="BC1154" i="2"/>
  <c r="BE1154" i="2" s="1"/>
  <c r="BB1154" i="2"/>
  <c r="AY1154" i="2"/>
  <c r="BA1154" i="2" s="1"/>
  <c r="AX1154" i="2"/>
  <c r="AU1154" i="2"/>
  <c r="AW1154" i="2" s="1"/>
  <c r="AT1154" i="2"/>
  <c r="AQ1154" i="2"/>
  <c r="AS1154" i="2" s="1"/>
  <c r="AP1154" i="2"/>
  <c r="AM1154" i="2"/>
  <c r="AO1154" i="2" s="1"/>
  <c r="AL1154" i="2"/>
  <c r="AI1154" i="2"/>
  <c r="AK1154" i="2" s="1"/>
  <c r="AH1154" i="2"/>
  <c r="AE1154" i="2"/>
  <c r="AG1154" i="2" s="1"/>
  <c r="AD1154" i="2"/>
  <c r="AA1154" i="2"/>
  <c r="AC1154" i="2" s="1"/>
  <c r="Z1154" i="2"/>
  <c r="W1154" i="2"/>
  <c r="Y1154" i="2" s="1"/>
  <c r="V1154" i="2"/>
  <c r="S1154" i="2"/>
  <c r="U1154" i="2" s="1"/>
  <c r="R1154" i="2"/>
  <c r="O1154" i="2"/>
  <c r="Q1154" i="2" s="1"/>
  <c r="N1154" i="2"/>
  <c r="K1154" i="2"/>
  <c r="M1154" i="2" s="1"/>
  <c r="J1154" i="2"/>
  <c r="BW1153" i="2"/>
  <c r="BY1153" i="2" s="1"/>
  <c r="BV1153" i="2"/>
  <c r="BS1153" i="2"/>
  <c r="BU1153" i="2" s="1"/>
  <c r="BR1153" i="2"/>
  <c r="BO1153" i="2"/>
  <c r="BQ1153" i="2" s="1"/>
  <c r="BN1153" i="2"/>
  <c r="BK1153" i="2"/>
  <c r="BM1153" i="2" s="1"/>
  <c r="BJ1153" i="2"/>
  <c r="BG1153" i="2"/>
  <c r="BI1153" i="2" s="1"/>
  <c r="BF1153" i="2"/>
  <c r="BC1153" i="2"/>
  <c r="BE1153" i="2" s="1"/>
  <c r="BB1153" i="2"/>
  <c r="AY1153" i="2"/>
  <c r="BA1153" i="2" s="1"/>
  <c r="AX1153" i="2"/>
  <c r="AU1153" i="2"/>
  <c r="AW1153" i="2" s="1"/>
  <c r="AT1153" i="2"/>
  <c r="AQ1153" i="2"/>
  <c r="AS1153" i="2" s="1"/>
  <c r="AP1153" i="2"/>
  <c r="AM1153" i="2"/>
  <c r="AO1153" i="2" s="1"/>
  <c r="AL1153" i="2"/>
  <c r="AI1153" i="2"/>
  <c r="AK1153" i="2" s="1"/>
  <c r="AH1153" i="2"/>
  <c r="AE1153" i="2"/>
  <c r="AG1153" i="2" s="1"/>
  <c r="AD1153" i="2"/>
  <c r="AA1153" i="2"/>
  <c r="AC1153" i="2" s="1"/>
  <c r="Z1153" i="2"/>
  <c r="W1153" i="2"/>
  <c r="Y1153" i="2" s="1"/>
  <c r="V1153" i="2"/>
  <c r="S1153" i="2"/>
  <c r="U1153" i="2" s="1"/>
  <c r="R1153" i="2"/>
  <c r="O1153" i="2"/>
  <c r="Q1153" i="2" s="1"/>
  <c r="N1153" i="2"/>
  <c r="K1153" i="2"/>
  <c r="M1153" i="2" s="1"/>
  <c r="J1153" i="2"/>
  <c r="BW1152" i="2"/>
  <c r="BY1152" i="2" s="1"/>
  <c r="BV1152" i="2"/>
  <c r="BS1152" i="2"/>
  <c r="BU1152" i="2" s="1"/>
  <c r="BR1152" i="2"/>
  <c r="BO1152" i="2"/>
  <c r="BQ1152" i="2" s="1"/>
  <c r="BN1152" i="2"/>
  <c r="BK1152" i="2"/>
  <c r="BM1152" i="2" s="1"/>
  <c r="BJ1152" i="2"/>
  <c r="BG1152" i="2"/>
  <c r="BI1152" i="2" s="1"/>
  <c r="BF1152" i="2"/>
  <c r="BC1152" i="2"/>
  <c r="BE1152" i="2" s="1"/>
  <c r="BB1152" i="2"/>
  <c r="AY1152" i="2"/>
  <c r="BA1152" i="2" s="1"/>
  <c r="AX1152" i="2"/>
  <c r="AU1152" i="2"/>
  <c r="AW1152" i="2" s="1"/>
  <c r="AT1152" i="2"/>
  <c r="AQ1152" i="2"/>
  <c r="AS1152" i="2" s="1"/>
  <c r="AP1152" i="2"/>
  <c r="AM1152" i="2"/>
  <c r="AO1152" i="2" s="1"/>
  <c r="AL1152" i="2"/>
  <c r="AI1152" i="2"/>
  <c r="AK1152" i="2" s="1"/>
  <c r="AH1152" i="2"/>
  <c r="AE1152" i="2"/>
  <c r="AG1152" i="2" s="1"/>
  <c r="AD1152" i="2"/>
  <c r="AA1152" i="2"/>
  <c r="AC1152" i="2" s="1"/>
  <c r="Z1152" i="2"/>
  <c r="W1152" i="2"/>
  <c r="Y1152" i="2" s="1"/>
  <c r="V1152" i="2"/>
  <c r="S1152" i="2"/>
  <c r="U1152" i="2" s="1"/>
  <c r="R1152" i="2"/>
  <c r="O1152" i="2"/>
  <c r="Q1152" i="2" s="1"/>
  <c r="N1152" i="2"/>
  <c r="K1152" i="2"/>
  <c r="M1152" i="2" s="1"/>
  <c r="J1152" i="2"/>
  <c r="BW1150" i="2"/>
  <c r="BY1150" i="2" s="1"/>
  <c r="BV1150" i="2"/>
  <c r="BS1150" i="2"/>
  <c r="BU1150" i="2" s="1"/>
  <c r="BR1150" i="2"/>
  <c r="BO1150" i="2"/>
  <c r="BQ1150" i="2" s="1"/>
  <c r="BN1150" i="2"/>
  <c r="BK1150" i="2"/>
  <c r="BM1150" i="2" s="1"/>
  <c r="BJ1150" i="2"/>
  <c r="BG1150" i="2"/>
  <c r="BI1150" i="2" s="1"/>
  <c r="BF1150" i="2"/>
  <c r="BC1150" i="2"/>
  <c r="BE1150" i="2" s="1"/>
  <c r="BB1150" i="2"/>
  <c r="AY1150" i="2"/>
  <c r="BA1150" i="2" s="1"/>
  <c r="AX1150" i="2"/>
  <c r="AU1150" i="2"/>
  <c r="AW1150" i="2" s="1"/>
  <c r="AT1150" i="2"/>
  <c r="AQ1150" i="2"/>
  <c r="AS1150" i="2" s="1"/>
  <c r="AP1150" i="2"/>
  <c r="AM1150" i="2"/>
  <c r="AO1150" i="2" s="1"/>
  <c r="AL1150" i="2"/>
  <c r="AI1150" i="2"/>
  <c r="AK1150" i="2" s="1"/>
  <c r="AH1150" i="2"/>
  <c r="AE1150" i="2"/>
  <c r="AG1150" i="2" s="1"/>
  <c r="AD1150" i="2"/>
  <c r="AA1150" i="2"/>
  <c r="AC1150" i="2" s="1"/>
  <c r="Z1150" i="2"/>
  <c r="W1150" i="2"/>
  <c r="Y1150" i="2" s="1"/>
  <c r="V1150" i="2"/>
  <c r="S1150" i="2"/>
  <c r="U1150" i="2" s="1"/>
  <c r="R1150" i="2"/>
  <c r="O1150" i="2"/>
  <c r="Q1150" i="2" s="1"/>
  <c r="N1150" i="2"/>
  <c r="K1150" i="2"/>
  <c r="M1150" i="2" s="1"/>
  <c r="J1150" i="2"/>
  <c r="BW1149" i="2"/>
  <c r="BY1149" i="2" s="1"/>
  <c r="BV1149" i="2"/>
  <c r="BS1149" i="2"/>
  <c r="BU1149" i="2" s="1"/>
  <c r="BR1149" i="2"/>
  <c r="BO1149" i="2"/>
  <c r="BQ1149" i="2" s="1"/>
  <c r="BN1149" i="2"/>
  <c r="BK1149" i="2"/>
  <c r="BM1149" i="2" s="1"/>
  <c r="BJ1149" i="2"/>
  <c r="BG1149" i="2"/>
  <c r="BI1149" i="2" s="1"/>
  <c r="BF1149" i="2"/>
  <c r="BC1149" i="2"/>
  <c r="BE1149" i="2" s="1"/>
  <c r="BB1149" i="2"/>
  <c r="AY1149" i="2"/>
  <c r="BA1149" i="2" s="1"/>
  <c r="AX1149" i="2"/>
  <c r="AU1149" i="2"/>
  <c r="AW1149" i="2" s="1"/>
  <c r="AT1149" i="2"/>
  <c r="AQ1149" i="2"/>
  <c r="AS1149" i="2" s="1"/>
  <c r="AP1149" i="2"/>
  <c r="AM1149" i="2"/>
  <c r="AO1149" i="2" s="1"/>
  <c r="AL1149" i="2"/>
  <c r="AI1149" i="2"/>
  <c r="AK1149" i="2" s="1"/>
  <c r="AH1149" i="2"/>
  <c r="AE1149" i="2"/>
  <c r="AG1149" i="2" s="1"/>
  <c r="AD1149" i="2"/>
  <c r="AA1149" i="2"/>
  <c r="AC1149" i="2" s="1"/>
  <c r="Z1149" i="2"/>
  <c r="W1149" i="2"/>
  <c r="Y1149" i="2" s="1"/>
  <c r="V1149" i="2"/>
  <c r="S1149" i="2"/>
  <c r="U1149" i="2" s="1"/>
  <c r="R1149" i="2"/>
  <c r="O1149" i="2"/>
  <c r="Q1149" i="2" s="1"/>
  <c r="N1149" i="2"/>
  <c r="K1149" i="2"/>
  <c r="M1149" i="2" s="1"/>
  <c r="J1149" i="2"/>
  <c r="BW1148" i="2"/>
  <c r="BY1148" i="2" s="1"/>
  <c r="BV1148" i="2"/>
  <c r="BS1148" i="2"/>
  <c r="BU1148" i="2" s="1"/>
  <c r="BR1148" i="2"/>
  <c r="BO1148" i="2"/>
  <c r="BQ1148" i="2" s="1"/>
  <c r="BN1148" i="2"/>
  <c r="BK1148" i="2"/>
  <c r="BM1148" i="2" s="1"/>
  <c r="BJ1148" i="2"/>
  <c r="BG1148" i="2"/>
  <c r="BI1148" i="2" s="1"/>
  <c r="BF1148" i="2"/>
  <c r="BC1148" i="2"/>
  <c r="BE1148" i="2" s="1"/>
  <c r="BB1148" i="2"/>
  <c r="AY1148" i="2"/>
  <c r="BA1148" i="2" s="1"/>
  <c r="AX1148" i="2"/>
  <c r="AU1148" i="2"/>
  <c r="AW1148" i="2" s="1"/>
  <c r="AT1148" i="2"/>
  <c r="AQ1148" i="2"/>
  <c r="AS1148" i="2" s="1"/>
  <c r="AP1148" i="2"/>
  <c r="AM1148" i="2"/>
  <c r="AO1148" i="2" s="1"/>
  <c r="AL1148" i="2"/>
  <c r="AI1148" i="2"/>
  <c r="AK1148" i="2" s="1"/>
  <c r="AH1148" i="2"/>
  <c r="AE1148" i="2"/>
  <c r="AG1148" i="2" s="1"/>
  <c r="AD1148" i="2"/>
  <c r="AA1148" i="2"/>
  <c r="AC1148" i="2" s="1"/>
  <c r="Z1148" i="2"/>
  <c r="W1148" i="2"/>
  <c r="Y1148" i="2" s="1"/>
  <c r="V1148" i="2"/>
  <c r="S1148" i="2"/>
  <c r="U1148" i="2" s="1"/>
  <c r="R1148" i="2"/>
  <c r="O1148" i="2"/>
  <c r="Q1148" i="2" s="1"/>
  <c r="N1148" i="2"/>
  <c r="K1148" i="2"/>
  <c r="M1148" i="2" s="1"/>
  <c r="J1148" i="2"/>
  <c r="BW1147" i="2"/>
  <c r="BY1147" i="2" s="1"/>
  <c r="BV1147" i="2"/>
  <c r="BS1147" i="2"/>
  <c r="BU1147" i="2" s="1"/>
  <c r="BR1147" i="2"/>
  <c r="BO1147" i="2"/>
  <c r="BQ1147" i="2" s="1"/>
  <c r="BN1147" i="2"/>
  <c r="BK1147" i="2"/>
  <c r="BM1147" i="2" s="1"/>
  <c r="BJ1147" i="2"/>
  <c r="BG1147" i="2"/>
  <c r="BI1147" i="2" s="1"/>
  <c r="BF1147" i="2"/>
  <c r="BC1147" i="2"/>
  <c r="BE1147" i="2" s="1"/>
  <c r="BB1147" i="2"/>
  <c r="AY1147" i="2"/>
  <c r="BA1147" i="2" s="1"/>
  <c r="AX1147" i="2"/>
  <c r="AU1147" i="2"/>
  <c r="AW1147" i="2" s="1"/>
  <c r="AT1147" i="2"/>
  <c r="AQ1147" i="2"/>
  <c r="AS1147" i="2" s="1"/>
  <c r="AP1147" i="2"/>
  <c r="AM1147" i="2"/>
  <c r="AO1147" i="2" s="1"/>
  <c r="AL1147" i="2"/>
  <c r="AI1147" i="2"/>
  <c r="AK1147" i="2" s="1"/>
  <c r="AH1147" i="2"/>
  <c r="AE1147" i="2"/>
  <c r="AG1147" i="2" s="1"/>
  <c r="AD1147" i="2"/>
  <c r="AA1147" i="2"/>
  <c r="AC1147" i="2" s="1"/>
  <c r="Z1147" i="2"/>
  <c r="W1147" i="2"/>
  <c r="Y1147" i="2" s="1"/>
  <c r="V1147" i="2"/>
  <c r="S1147" i="2"/>
  <c r="U1147" i="2" s="1"/>
  <c r="R1147" i="2"/>
  <c r="O1147" i="2"/>
  <c r="Q1147" i="2" s="1"/>
  <c r="N1147" i="2"/>
  <c r="K1147" i="2"/>
  <c r="M1147" i="2" s="1"/>
  <c r="J1147" i="2"/>
  <c r="BW1146" i="2"/>
  <c r="BY1146" i="2" s="1"/>
  <c r="BV1146" i="2"/>
  <c r="BS1146" i="2"/>
  <c r="BU1146" i="2" s="1"/>
  <c r="BR1146" i="2"/>
  <c r="BO1146" i="2"/>
  <c r="BQ1146" i="2" s="1"/>
  <c r="BN1146" i="2"/>
  <c r="BK1146" i="2"/>
  <c r="BM1146" i="2" s="1"/>
  <c r="BJ1146" i="2"/>
  <c r="BG1146" i="2"/>
  <c r="BI1146" i="2" s="1"/>
  <c r="BF1146" i="2"/>
  <c r="BC1146" i="2"/>
  <c r="BE1146" i="2" s="1"/>
  <c r="BB1146" i="2"/>
  <c r="AY1146" i="2"/>
  <c r="BA1146" i="2" s="1"/>
  <c r="AX1146" i="2"/>
  <c r="AU1146" i="2"/>
  <c r="AW1146" i="2" s="1"/>
  <c r="AT1146" i="2"/>
  <c r="AQ1146" i="2"/>
  <c r="AS1146" i="2" s="1"/>
  <c r="AP1146" i="2"/>
  <c r="AM1146" i="2"/>
  <c r="AO1146" i="2" s="1"/>
  <c r="AL1146" i="2"/>
  <c r="AI1146" i="2"/>
  <c r="AK1146" i="2" s="1"/>
  <c r="AH1146" i="2"/>
  <c r="AE1146" i="2"/>
  <c r="AG1146" i="2" s="1"/>
  <c r="AD1146" i="2"/>
  <c r="AA1146" i="2"/>
  <c r="AC1146" i="2" s="1"/>
  <c r="Z1146" i="2"/>
  <c r="W1146" i="2"/>
  <c r="Y1146" i="2" s="1"/>
  <c r="V1146" i="2"/>
  <c r="S1146" i="2"/>
  <c r="U1146" i="2" s="1"/>
  <c r="R1146" i="2"/>
  <c r="O1146" i="2"/>
  <c r="Q1146" i="2" s="1"/>
  <c r="N1146" i="2"/>
  <c r="K1146" i="2"/>
  <c r="M1146" i="2" s="1"/>
  <c r="J1146" i="2"/>
  <c r="BW1145" i="2"/>
  <c r="BY1145" i="2" s="1"/>
  <c r="BV1145" i="2"/>
  <c r="BS1145" i="2"/>
  <c r="BU1145" i="2" s="1"/>
  <c r="BR1145" i="2"/>
  <c r="BO1145" i="2"/>
  <c r="BQ1145" i="2" s="1"/>
  <c r="BN1145" i="2"/>
  <c r="BK1145" i="2"/>
  <c r="BM1145" i="2" s="1"/>
  <c r="BJ1145" i="2"/>
  <c r="BG1145" i="2"/>
  <c r="BI1145" i="2" s="1"/>
  <c r="BF1145" i="2"/>
  <c r="BC1145" i="2"/>
  <c r="BE1145" i="2" s="1"/>
  <c r="BB1145" i="2"/>
  <c r="AY1145" i="2"/>
  <c r="BA1145" i="2" s="1"/>
  <c r="AX1145" i="2"/>
  <c r="AU1145" i="2"/>
  <c r="AW1145" i="2" s="1"/>
  <c r="AT1145" i="2"/>
  <c r="AQ1145" i="2"/>
  <c r="AS1145" i="2" s="1"/>
  <c r="AP1145" i="2"/>
  <c r="AM1145" i="2"/>
  <c r="AO1145" i="2" s="1"/>
  <c r="AL1145" i="2"/>
  <c r="AI1145" i="2"/>
  <c r="AK1145" i="2" s="1"/>
  <c r="AH1145" i="2"/>
  <c r="AE1145" i="2"/>
  <c r="AG1145" i="2" s="1"/>
  <c r="AD1145" i="2"/>
  <c r="AA1145" i="2"/>
  <c r="AC1145" i="2" s="1"/>
  <c r="Z1145" i="2"/>
  <c r="W1145" i="2"/>
  <c r="Y1145" i="2" s="1"/>
  <c r="V1145" i="2"/>
  <c r="S1145" i="2"/>
  <c r="U1145" i="2" s="1"/>
  <c r="R1145" i="2"/>
  <c r="O1145" i="2"/>
  <c r="Q1145" i="2" s="1"/>
  <c r="N1145" i="2"/>
  <c r="K1145" i="2"/>
  <c r="M1145" i="2" s="1"/>
  <c r="J1145" i="2"/>
  <c r="BW1144" i="2"/>
  <c r="BY1144" i="2" s="1"/>
  <c r="BV1144" i="2"/>
  <c r="BS1144" i="2"/>
  <c r="BU1144" i="2" s="1"/>
  <c r="BR1144" i="2"/>
  <c r="BO1144" i="2"/>
  <c r="BQ1144" i="2" s="1"/>
  <c r="BN1144" i="2"/>
  <c r="BK1144" i="2"/>
  <c r="BM1144" i="2" s="1"/>
  <c r="BJ1144" i="2"/>
  <c r="BG1144" i="2"/>
  <c r="BI1144" i="2" s="1"/>
  <c r="BF1144" i="2"/>
  <c r="BC1144" i="2"/>
  <c r="BE1144" i="2" s="1"/>
  <c r="BB1144" i="2"/>
  <c r="AY1144" i="2"/>
  <c r="BA1144" i="2" s="1"/>
  <c r="AX1144" i="2"/>
  <c r="AU1144" i="2"/>
  <c r="AW1144" i="2" s="1"/>
  <c r="AT1144" i="2"/>
  <c r="AQ1144" i="2"/>
  <c r="AS1144" i="2" s="1"/>
  <c r="AP1144" i="2"/>
  <c r="AM1144" i="2"/>
  <c r="AO1144" i="2" s="1"/>
  <c r="AL1144" i="2"/>
  <c r="AI1144" i="2"/>
  <c r="AK1144" i="2" s="1"/>
  <c r="AH1144" i="2"/>
  <c r="AE1144" i="2"/>
  <c r="AG1144" i="2" s="1"/>
  <c r="AD1144" i="2"/>
  <c r="AA1144" i="2"/>
  <c r="AC1144" i="2" s="1"/>
  <c r="Z1144" i="2"/>
  <c r="W1144" i="2"/>
  <c r="Y1144" i="2" s="1"/>
  <c r="V1144" i="2"/>
  <c r="S1144" i="2"/>
  <c r="U1144" i="2" s="1"/>
  <c r="R1144" i="2"/>
  <c r="O1144" i="2"/>
  <c r="Q1144" i="2" s="1"/>
  <c r="N1144" i="2"/>
  <c r="K1144" i="2"/>
  <c r="M1144" i="2" s="1"/>
  <c r="J1144" i="2"/>
  <c r="BW1143" i="2"/>
  <c r="BY1143" i="2" s="1"/>
  <c r="BV1143" i="2"/>
  <c r="BS1143" i="2"/>
  <c r="BU1143" i="2" s="1"/>
  <c r="BR1143" i="2"/>
  <c r="BO1143" i="2"/>
  <c r="BQ1143" i="2" s="1"/>
  <c r="BN1143" i="2"/>
  <c r="BK1143" i="2"/>
  <c r="BM1143" i="2" s="1"/>
  <c r="BJ1143" i="2"/>
  <c r="BG1143" i="2"/>
  <c r="BI1143" i="2" s="1"/>
  <c r="BF1143" i="2"/>
  <c r="BC1143" i="2"/>
  <c r="BE1143" i="2" s="1"/>
  <c r="BB1143" i="2"/>
  <c r="AY1143" i="2"/>
  <c r="BA1143" i="2" s="1"/>
  <c r="AX1143" i="2"/>
  <c r="AU1143" i="2"/>
  <c r="AW1143" i="2" s="1"/>
  <c r="AT1143" i="2"/>
  <c r="AQ1143" i="2"/>
  <c r="AS1143" i="2" s="1"/>
  <c r="AP1143" i="2"/>
  <c r="AM1143" i="2"/>
  <c r="AO1143" i="2" s="1"/>
  <c r="AL1143" i="2"/>
  <c r="AI1143" i="2"/>
  <c r="AK1143" i="2" s="1"/>
  <c r="AH1143" i="2"/>
  <c r="AE1143" i="2"/>
  <c r="AG1143" i="2" s="1"/>
  <c r="AD1143" i="2"/>
  <c r="AA1143" i="2"/>
  <c r="AC1143" i="2" s="1"/>
  <c r="Z1143" i="2"/>
  <c r="W1143" i="2"/>
  <c r="Y1143" i="2" s="1"/>
  <c r="V1143" i="2"/>
  <c r="S1143" i="2"/>
  <c r="U1143" i="2" s="1"/>
  <c r="R1143" i="2"/>
  <c r="O1143" i="2"/>
  <c r="Q1143" i="2" s="1"/>
  <c r="N1143" i="2"/>
  <c r="K1143" i="2"/>
  <c r="M1143" i="2" s="1"/>
  <c r="J1143" i="2"/>
  <c r="BW1142" i="2"/>
  <c r="BY1142" i="2" s="1"/>
  <c r="BV1142" i="2"/>
  <c r="BS1142" i="2"/>
  <c r="BU1142" i="2" s="1"/>
  <c r="BR1142" i="2"/>
  <c r="BO1142" i="2"/>
  <c r="BQ1142" i="2" s="1"/>
  <c r="BN1142" i="2"/>
  <c r="BK1142" i="2"/>
  <c r="BM1142" i="2" s="1"/>
  <c r="BJ1142" i="2"/>
  <c r="BG1142" i="2"/>
  <c r="BI1142" i="2" s="1"/>
  <c r="BF1142" i="2"/>
  <c r="BC1142" i="2"/>
  <c r="BE1142" i="2" s="1"/>
  <c r="BB1142" i="2"/>
  <c r="AY1142" i="2"/>
  <c r="BA1142" i="2" s="1"/>
  <c r="AX1142" i="2"/>
  <c r="AU1142" i="2"/>
  <c r="AW1142" i="2" s="1"/>
  <c r="AT1142" i="2"/>
  <c r="AQ1142" i="2"/>
  <c r="AS1142" i="2" s="1"/>
  <c r="AP1142" i="2"/>
  <c r="AM1142" i="2"/>
  <c r="AO1142" i="2" s="1"/>
  <c r="AL1142" i="2"/>
  <c r="AI1142" i="2"/>
  <c r="AK1142" i="2" s="1"/>
  <c r="AH1142" i="2"/>
  <c r="AE1142" i="2"/>
  <c r="AG1142" i="2" s="1"/>
  <c r="AD1142" i="2"/>
  <c r="AA1142" i="2"/>
  <c r="AC1142" i="2" s="1"/>
  <c r="Z1142" i="2"/>
  <c r="W1142" i="2"/>
  <c r="Y1142" i="2" s="1"/>
  <c r="V1142" i="2"/>
  <c r="S1142" i="2"/>
  <c r="U1142" i="2" s="1"/>
  <c r="R1142" i="2"/>
  <c r="O1142" i="2"/>
  <c r="Q1142" i="2" s="1"/>
  <c r="N1142" i="2"/>
  <c r="K1142" i="2"/>
  <c r="M1142" i="2" s="1"/>
  <c r="J1142" i="2"/>
  <c r="BW1141" i="2"/>
  <c r="BY1141" i="2" s="1"/>
  <c r="BV1141" i="2"/>
  <c r="BS1141" i="2"/>
  <c r="BU1141" i="2" s="1"/>
  <c r="BR1141" i="2"/>
  <c r="BO1141" i="2"/>
  <c r="BQ1141" i="2" s="1"/>
  <c r="BN1141" i="2"/>
  <c r="BK1141" i="2"/>
  <c r="BM1141" i="2" s="1"/>
  <c r="BJ1141" i="2"/>
  <c r="BG1141" i="2"/>
  <c r="BI1141" i="2" s="1"/>
  <c r="BF1141" i="2"/>
  <c r="BC1141" i="2"/>
  <c r="BE1141" i="2" s="1"/>
  <c r="BB1141" i="2"/>
  <c r="AY1141" i="2"/>
  <c r="BA1141" i="2" s="1"/>
  <c r="AX1141" i="2"/>
  <c r="AU1141" i="2"/>
  <c r="AW1141" i="2" s="1"/>
  <c r="AT1141" i="2"/>
  <c r="AQ1141" i="2"/>
  <c r="AS1141" i="2" s="1"/>
  <c r="AP1141" i="2"/>
  <c r="AM1141" i="2"/>
  <c r="AO1141" i="2" s="1"/>
  <c r="AL1141" i="2"/>
  <c r="AI1141" i="2"/>
  <c r="AK1141" i="2" s="1"/>
  <c r="AH1141" i="2"/>
  <c r="AE1141" i="2"/>
  <c r="AG1141" i="2" s="1"/>
  <c r="AD1141" i="2"/>
  <c r="AA1141" i="2"/>
  <c r="AC1141" i="2" s="1"/>
  <c r="Z1141" i="2"/>
  <c r="W1141" i="2"/>
  <c r="Y1141" i="2" s="1"/>
  <c r="V1141" i="2"/>
  <c r="S1141" i="2"/>
  <c r="U1141" i="2" s="1"/>
  <c r="R1141" i="2"/>
  <c r="O1141" i="2"/>
  <c r="Q1141" i="2" s="1"/>
  <c r="N1141" i="2"/>
  <c r="K1141" i="2"/>
  <c r="M1141" i="2" s="1"/>
  <c r="J1141" i="2"/>
  <c r="BW1140" i="2"/>
  <c r="BY1140" i="2" s="1"/>
  <c r="BV1140" i="2"/>
  <c r="BS1140" i="2"/>
  <c r="BU1140" i="2" s="1"/>
  <c r="BR1140" i="2"/>
  <c r="BO1140" i="2"/>
  <c r="BQ1140" i="2" s="1"/>
  <c r="BN1140" i="2"/>
  <c r="BK1140" i="2"/>
  <c r="BM1140" i="2" s="1"/>
  <c r="BJ1140" i="2"/>
  <c r="BG1140" i="2"/>
  <c r="BI1140" i="2" s="1"/>
  <c r="BF1140" i="2"/>
  <c r="BC1140" i="2"/>
  <c r="BE1140" i="2" s="1"/>
  <c r="BB1140" i="2"/>
  <c r="AY1140" i="2"/>
  <c r="BA1140" i="2" s="1"/>
  <c r="AX1140" i="2"/>
  <c r="AU1140" i="2"/>
  <c r="AW1140" i="2" s="1"/>
  <c r="AT1140" i="2"/>
  <c r="AQ1140" i="2"/>
  <c r="AS1140" i="2" s="1"/>
  <c r="AP1140" i="2"/>
  <c r="AM1140" i="2"/>
  <c r="AO1140" i="2" s="1"/>
  <c r="AL1140" i="2"/>
  <c r="AI1140" i="2"/>
  <c r="AK1140" i="2" s="1"/>
  <c r="AH1140" i="2"/>
  <c r="AE1140" i="2"/>
  <c r="AG1140" i="2" s="1"/>
  <c r="AD1140" i="2"/>
  <c r="AA1140" i="2"/>
  <c r="AC1140" i="2" s="1"/>
  <c r="Z1140" i="2"/>
  <c r="W1140" i="2"/>
  <c r="Y1140" i="2" s="1"/>
  <c r="V1140" i="2"/>
  <c r="S1140" i="2"/>
  <c r="U1140" i="2" s="1"/>
  <c r="R1140" i="2"/>
  <c r="O1140" i="2"/>
  <c r="Q1140" i="2" s="1"/>
  <c r="N1140" i="2"/>
  <c r="K1140" i="2"/>
  <c r="M1140" i="2" s="1"/>
  <c r="J1140" i="2"/>
  <c r="BW1139" i="2"/>
  <c r="BY1139" i="2" s="1"/>
  <c r="BV1139" i="2"/>
  <c r="BS1139" i="2"/>
  <c r="BU1139" i="2" s="1"/>
  <c r="BR1139" i="2"/>
  <c r="BO1139" i="2"/>
  <c r="BQ1139" i="2" s="1"/>
  <c r="BN1139" i="2"/>
  <c r="BK1139" i="2"/>
  <c r="BM1139" i="2" s="1"/>
  <c r="BJ1139" i="2"/>
  <c r="BG1139" i="2"/>
  <c r="BI1139" i="2" s="1"/>
  <c r="BF1139" i="2"/>
  <c r="BC1139" i="2"/>
  <c r="BE1139" i="2" s="1"/>
  <c r="BB1139" i="2"/>
  <c r="AY1139" i="2"/>
  <c r="BA1139" i="2" s="1"/>
  <c r="AX1139" i="2"/>
  <c r="AU1139" i="2"/>
  <c r="AW1139" i="2" s="1"/>
  <c r="AT1139" i="2"/>
  <c r="AQ1139" i="2"/>
  <c r="AS1139" i="2" s="1"/>
  <c r="AP1139" i="2"/>
  <c r="AM1139" i="2"/>
  <c r="AO1139" i="2" s="1"/>
  <c r="AL1139" i="2"/>
  <c r="AI1139" i="2"/>
  <c r="AK1139" i="2" s="1"/>
  <c r="AH1139" i="2"/>
  <c r="AE1139" i="2"/>
  <c r="AG1139" i="2" s="1"/>
  <c r="AD1139" i="2"/>
  <c r="AA1139" i="2"/>
  <c r="AC1139" i="2" s="1"/>
  <c r="Z1139" i="2"/>
  <c r="W1139" i="2"/>
  <c r="Y1139" i="2" s="1"/>
  <c r="V1139" i="2"/>
  <c r="S1139" i="2"/>
  <c r="U1139" i="2" s="1"/>
  <c r="R1139" i="2"/>
  <c r="O1139" i="2"/>
  <c r="Q1139" i="2" s="1"/>
  <c r="N1139" i="2"/>
  <c r="K1139" i="2"/>
  <c r="M1139" i="2" s="1"/>
  <c r="J1139" i="2"/>
  <c r="BW1138" i="2"/>
  <c r="BY1138" i="2" s="1"/>
  <c r="BV1138" i="2"/>
  <c r="BS1138" i="2"/>
  <c r="BU1138" i="2" s="1"/>
  <c r="BR1138" i="2"/>
  <c r="BO1138" i="2"/>
  <c r="BQ1138" i="2" s="1"/>
  <c r="BN1138" i="2"/>
  <c r="BK1138" i="2"/>
  <c r="BM1138" i="2" s="1"/>
  <c r="BJ1138" i="2"/>
  <c r="BG1138" i="2"/>
  <c r="BI1138" i="2" s="1"/>
  <c r="BF1138" i="2"/>
  <c r="BC1138" i="2"/>
  <c r="BE1138" i="2" s="1"/>
  <c r="BB1138" i="2"/>
  <c r="AY1138" i="2"/>
  <c r="BA1138" i="2" s="1"/>
  <c r="AX1138" i="2"/>
  <c r="AU1138" i="2"/>
  <c r="AW1138" i="2" s="1"/>
  <c r="AT1138" i="2"/>
  <c r="AQ1138" i="2"/>
  <c r="AS1138" i="2" s="1"/>
  <c r="AP1138" i="2"/>
  <c r="AM1138" i="2"/>
  <c r="AO1138" i="2" s="1"/>
  <c r="AL1138" i="2"/>
  <c r="AI1138" i="2"/>
  <c r="AK1138" i="2" s="1"/>
  <c r="AH1138" i="2"/>
  <c r="AE1138" i="2"/>
  <c r="AG1138" i="2" s="1"/>
  <c r="AD1138" i="2"/>
  <c r="AA1138" i="2"/>
  <c r="AC1138" i="2" s="1"/>
  <c r="Z1138" i="2"/>
  <c r="W1138" i="2"/>
  <c r="Y1138" i="2" s="1"/>
  <c r="V1138" i="2"/>
  <c r="S1138" i="2"/>
  <c r="U1138" i="2" s="1"/>
  <c r="R1138" i="2"/>
  <c r="O1138" i="2"/>
  <c r="Q1138" i="2" s="1"/>
  <c r="N1138" i="2"/>
  <c r="K1138" i="2"/>
  <c r="M1138" i="2" s="1"/>
  <c r="J1138" i="2"/>
  <c r="BW1137" i="2"/>
  <c r="BY1137" i="2" s="1"/>
  <c r="BV1137" i="2"/>
  <c r="BS1137" i="2"/>
  <c r="BU1137" i="2" s="1"/>
  <c r="BR1137" i="2"/>
  <c r="BO1137" i="2"/>
  <c r="BQ1137" i="2" s="1"/>
  <c r="BN1137" i="2"/>
  <c r="BK1137" i="2"/>
  <c r="BM1137" i="2" s="1"/>
  <c r="BJ1137" i="2"/>
  <c r="BG1137" i="2"/>
  <c r="BI1137" i="2" s="1"/>
  <c r="BF1137" i="2"/>
  <c r="BC1137" i="2"/>
  <c r="BE1137" i="2" s="1"/>
  <c r="BB1137" i="2"/>
  <c r="AY1137" i="2"/>
  <c r="BA1137" i="2" s="1"/>
  <c r="AX1137" i="2"/>
  <c r="AU1137" i="2"/>
  <c r="AW1137" i="2" s="1"/>
  <c r="AT1137" i="2"/>
  <c r="AQ1137" i="2"/>
  <c r="AS1137" i="2" s="1"/>
  <c r="AP1137" i="2"/>
  <c r="AM1137" i="2"/>
  <c r="AO1137" i="2" s="1"/>
  <c r="AL1137" i="2"/>
  <c r="AI1137" i="2"/>
  <c r="AK1137" i="2" s="1"/>
  <c r="AH1137" i="2"/>
  <c r="AE1137" i="2"/>
  <c r="AG1137" i="2" s="1"/>
  <c r="AD1137" i="2"/>
  <c r="AA1137" i="2"/>
  <c r="AC1137" i="2" s="1"/>
  <c r="Z1137" i="2"/>
  <c r="W1137" i="2"/>
  <c r="Y1137" i="2" s="1"/>
  <c r="V1137" i="2"/>
  <c r="S1137" i="2"/>
  <c r="U1137" i="2" s="1"/>
  <c r="R1137" i="2"/>
  <c r="O1137" i="2"/>
  <c r="Q1137" i="2" s="1"/>
  <c r="N1137" i="2"/>
  <c r="K1137" i="2"/>
  <c r="M1137" i="2" s="1"/>
  <c r="J1137" i="2"/>
  <c r="BW1136" i="2"/>
  <c r="BY1136" i="2" s="1"/>
  <c r="BV1136" i="2"/>
  <c r="BS1136" i="2"/>
  <c r="BU1136" i="2" s="1"/>
  <c r="BR1136" i="2"/>
  <c r="BO1136" i="2"/>
  <c r="BQ1136" i="2" s="1"/>
  <c r="BN1136" i="2"/>
  <c r="BK1136" i="2"/>
  <c r="BM1136" i="2" s="1"/>
  <c r="BJ1136" i="2"/>
  <c r="BG1136" i="2"/>
  <c r="BI1136" i="2" s="1"/>
  <c r="BF1136" i="2"/>
  <c r="BC1136" i="2"/>
  <c r="BE1136" i="2" s="1"/>
  <c r="BB1136" i="2"/>
  <c r="AY1136" i="2"/>
  <c r="BA1136" i="2" s="1"/>
  <c r="AX1136" i="2"/>
  <c r="AU1136" i="2"/>
  <c r="AW1136" i="2" s="1"/>
  <c r="AT1136" i="2"/>
  <c r="AQ1136" i="2"/>
  <c r="AP1136" i="2"/>
  <c r="AM1136" i="2"/>
  <c r="AL1136" i="2"/>
  <c r="AI1136" i="2"/>
  <c r="AE1136" i="2" s="1"/>
  <c r="AH1136" i="2"/>
  <c r="AD1136" i="2"/>
  <c r="AA1136" i="2"/>
  <c r="Z1136" i="2"/>
  <c r="W1136" i="2"/>
  <c r="V1136" i="2"/>
  <c r="S1136" i="2"/>
  <c r="R1136" i="2"/>
  <c r="O1136" i="2"/>
  <c r="N1136" i="2"/>
  <c r="J1136" i="2"/>
  <c r="BW1135" i="2"/>
  <c r="BV1135" i="2"/>
  <c r="BS1135" i="2"/>
  <c r="BR1135" i="2"/>
  <c r="BO1135" i="2"/>
  <c r="BN1135" i="2"/>
  <c r="BJ1135" i="2"/>
  <c r="BG1135" i="2"/>
  <c r="BF1135" i="2"/>
  <c r="BC1135" i="2"/>
  <c r="BB1135" i="2"/>
  <c r="AY1135" i="2"/>
  <c r="AX1135" i="2"/>
  <c r="AT1135" i="2"/>
  <c r="AQ1135" i="2"/>
  <c r="AP1135" i="2"/>
  <c r="AM1135" i="2"/>
  <c r="AL1135" i="2"/>
  <c r="AI1135" i="2"/>
  <c r="AH1135" i="2"/>
  <c r="AD1135" i="2"/>
  <c r="AA1135" i="2"/>
  <c r="Z1135" i="2"/>
  <c r="W1135" i="2"/>
  <c r="V1135" i="2"/>
  <c r="S1135" i="2"/>
  <c r="R1135" i="2"/>
  <c r="N1135" i="2"/>
  <c r="J1135" i="2"/>
  <c r="BW1134" i="2"/>
  <c r="BV1134" i="2"/>
  <c r="BS1134" i="2"/>
  <c r="BR1134" i="2"/>
  <c r="BN1134" i="2"/>
  <c r="BJ1134" i="2" s="1"/>
  <c r="BG1134" i="2"/>
  <c r="BF1134" i="2"/>
  <c r="BC1134" i="2"/>
  <c r="BB1134" i="2"/>
  <c r="AX1134" i="2"/>
  <c r="AT1134" i="2" s="1"/>
  <c r="AQ1134" i="2"/>
  <c r="AP1134" i="2"/>
  <c r="AM1134" i="2"/>
  <c r="AL1134" i="2"/>
  <c r="AH1134" i="2"/>
  <c r="AD1134" i="2" s="1"/>
  <c r="AA1134" i="2"/>
  <c r="Z1134" i="2"/>
  <c r="W1134" i="2"/>
  <c r="V1134" i="2"/>
  <c r="R1134" i="2"/>
  <c r="N1134" i="2"/>
  <c r="J1134" i="2" s="1"/>
  <c r="BW1133" i="2"/>
  <c r="BV1133" i="2"/>
  <c r="BS1133" i="2"/>
  <c r="BR1133" i="2"/>
  <c r="BO1133" i="2"/>
  <c r="BN1133" i="2"/>
  <c r="BJ1133" i="2"/>
  <c r="BG1133" i="2"/>
  <c r="BF1133" i="2"/>
  <c r="BC1133" i="2"/>
  <c r="BB1133" i="2"/>
  <c r="AY1133" i="2"/>
  <c r="AX1133" i="2"/>
  <c r="AU1133" i="2"/>
  <c r="AT1133" i="2"/>
  <c r="AQ1133" i="2"/>
  <c r="AP1133" i="2"/>
  <c r="AM1133" i="2"/>
  <c r="AL1133" i="2"/>
  <c r="AI1133" i="2"/>
  <c r="AH1133" i="2"/>
  <c r="AE1133" i="2"/>
  <c r="AD1133" i="2"/>
  <c r="AA1133" i="2"/>
  <c r="Z1133" i="2"/>
  <c r="W1133" i="2"/>
  <c r="V1133" i="2"/>
  <c r="S1133" i="2"/>
  <c r="R1133" i="2"/>
  <c r="O1133" i="2"/>
  <c r="N1133" i="2"/>
  <c r="J1133" i="2" s="1"/>
  <c r="BW1132" i="2"/>
  <c r="BV1132" i="2"/>
  <c r="BS1132" i="2"/>
  <c r="BR1132" i="2"/>
  <c r="BO1132" i="2"/>
  <c r="BK1132" i="2" s="1"/>
  <c r="BN1132" i="2"/>
  <c r="BJ1132" i="2" s="1"/>
  <c r="BG1132" i="2"/>
  <c r="BF1132" i="2"/>
  <c r="BC1132" i="2"/>
  <c r="BB1132" i="2"/>
  <c r="AY1132" i="2"/>
  <c r="AU1132" i="2" s="1"/>
  <c r="AX1132" i="2"/>
  <c r="AT1132" i="2" s="1"/>
  <c r="AQ1132" i="2"/>
  <c r="AP1132" i="2"/>
  <c r="AM1132" i="2"/>
  <c r="AL1132" i="2"/>
  <c r="AI1132" i="2"/>
  <c r="AE1132" i="2" s="1"/>
  <c r="AH1132" i="2"/>
  <c r="AD1132" i="2" s="1"/>
  <c r="AA1132" i="2"/>
  <c r="Z1132" i="2"/>
  <c r="W1132" i="2"/>
  <c r="V1132" i="2"/>
  <c r="S1132" i="2"/>
  <c r="O1132" i="2" s="1"/>
  <c r="R1132" i="2"/>
  <c r="N1132" i="2" s="1"/>
  <c r="J1132" i="2" s="1"/>
  <c r="BV1131" i="2"/>
  <c r="BR1131" i="2"/>
  <c r="BN1131" i="2"/>
  <c r="BJ1131" i="2"/>
  <c r="BF1131" i="2"/>
  <c r="BB1131" i="2"/>
  <c r="AX1131" i="2"/>
  <c r="AT1131" i="2"/>
  <c r="AP1131" i="2"/>
  <c r="AL1131" i="2"/>
  <c r="AH1131" i="2"/>
  <c r="AD1131" i="2"/>
  <c r="Z1131" i="2"/>
  <c r="V1131" i="2"/>
  <c r="R1131" i="2"/>
  <c r="N1131" i="2"/>
  <c r="J1131" i="2" s="1"/>
  <c r="BW1130" i="2"/>
  <c r="BV1130" i="2"/>
  <c r="BS1130" i="2"/>
  <c r="BR1130" i="2"/>
  <c r="BO1130" i="2"/>
  <c r="BK1130" i="2" s="1"/>
  <c r="BN1130" i="2"/>
  <c r="BJ1130" i="2" s="1"/>
  <c r="BG1130" i="2"/>
  <c r="BF1130" i="2"/>
  <c r="BC1130" i="2"/>
  <c r="BB1130" i="2"/>
  <c r="AY1130" i="2"/>
  <c r="AU1130" i="2" s="1"/>
  <c r="AX1130" i="2"/>
  <c r="AT1130" i="2" s="1"/>
  <c r="AQ1130" i="2"/>
  <c r="AP1130" i="2"/>
  <c r="AM1130" i="2"/>
  <c r="AL1130" i="2"/>
  <c r="AI1130" i="2"/>
  <c r="AE1130" i="2" s="1"/>
  <c r="AH1130" i="2"/>
  <c r="AD1130" i="2" s="1"/>
  <c r="AA1130" i="2"/>
  <c r="Z1130" i="2"/>
  <c r="W1130" i="2"/>
  <c r="V1130" i="2"/>
  <c r="S1130" i="2"/>
  <c r="O1130" i="2" s="1"/>
  <c r="R1130" i="2"/>
  <c r="N1130" i="2" s="1"/>
  <c r="J1130" i="2" s="1"/>
  <c r="BW1129" i="2"/>
  <c r="BV1129" i="2"/>
  <c r="BS1129" i="2"/>
  <c r="BR1129" i="2"/>
  <c r="BO1129" i="2"/>
  <c r="BN1129" i="2"/>
  <c r="BJ1129" i="2"/>
  <c r="BG1129" i="2"/>
  <c r="BF1129" i="2"/>
  <c r="BC1129" i="2"/>
  <c r="BB1129" i="2"/>
  <c r="AY1129" i="2"/>
  <c r="AX1129" i="2"/>
  <c r="AT1129" i="2"/>
  <c r="AQ1129" i="2"/>
  <c r="AP1129" i="2"/>
  <c r="AM1129" i="2"/>
  <c r="AL1129" i="2"/>
  <c r="AI1129" i="2"/>
  <c r="AH1129" i="2"/>
  <c r="AD1129" i="2"/>
  <c r="AA1129" i="2"/>
  <c r="Z1129" i="2"/>
  <c r="W1129" i="2"/>
  <c r="V1129" i="2"/>
  <c r="S1129" i="2"/>
  <c r="R1129" i="2"/>
  <c r="N1129" i="2"/>
  <c r="J1129" i="2" s="1"/>
  <c r="BW1128" i="2"/>
  <c r="BV1128" i="2"/>
  <c r="BS1128" i="2"/>
  <c r="BR1128" i="2"/>
  <c r="BO1128" i="2"/>
  <c r="BN1128" i="2"/>
  <c r="BJ1128" i="2" s="1"/>
  <c r="BK1128" i="2"/>
  <c r="BG1128" i="2"/>
  <c r="BF1128" i="2"/>
  <c r="BC1128" i="2"/>
  <c r="BB1128" i="2"/>
  <c r="AY1128" i="2"/>
  <c r="AX1128" i="2"/>
  <c r="AT1128" i="2" s="1"/>
  <c r="AU1128" i="2"/>
  <c r="AQ1128" i="2"/>
  <c r="AP1128" i="2"/>
  <c r="AM1128" i="2"/>
  <c r="AL1128" i="2"/>
  <c r="AI1128" i="2"/>
  <c r="AH1128" i="2"/>
  <c r="AD1128" i="2" s="1"/>
  <c r="AE1128" i="2"/>
  <c r="AA1128" i="2"/>
  <c r="Z1128" i="2"/>
  <c r="W1128" i="2"/>
  <c r="V1128" i="2"/>
  <c r="S1128" i="2"/>
  <c r="R1128" i="2"/>
  <c r="N1128" i="2" s="1"/>
  <c r="O1128" i="2"/>
  <c r="BW1127" i="2"/>
  <c r="BV1127" i="2"/>
  <c r="BS1127" i="2"/>
  <c r="BR1127" i="2"/>
  <c r="BO1127" i="2"/>
  <c r="BN1127" i="2"/>
  <c r="BJ1127" i="2"/>
  <c r="BG1127" i="2"/>
  <c r="BF1127" i="2"/>
  <c r="BC1127" i="2"/>
  <c r="BB1127" i="2"/>
  <c r="AY1127" i="2"/>
  <c r="AX1127" i="2"/>
  <c r="AT1127" i="2"/>
  <c r="AQ1127" i="2"/>
  <c r="AP1127" i="2"/>
  <c r="AM1127" i="2"/>
  <c r="AL1127" i="2"/>
  <c r="AI1127" i="2"/>
  <c r="AH1127" i="2"/>
  <c r="AD1127" i="2"/>
  <c r="AA1127" i="2"/>
  <c r="Z1127" i="2"/>
  <c r="W1127" i="2"/>
  <c r="V1127" i="2"/>
  <c r="S1127" i="2"/>
  <c r="R1127" i="2"/>
  <c r="N1127" i="2"/>
  <c r="J1127" i="2" s="1"/>
  <c r="BW1126" i="2"/>
  <c r="BV1126" i="2"/>
  <c r="BS1126" i="2"/>
  <c r="BR1126" i="2"/>
  <c r="BN1126" i="2"/>
  <c r="BJ1126" i="2" s="1"/>
  <c r="BG1126" i="2"/>
  <c r="BF1126" i="2"/>
  <c r="BC1126" i="2"/>
  <c r="BB1126" i="2"/>
  <c r="AX1126" i="2"/>
  <c r="AT1126" i="2" s="1"/>
  <c r="AQ1126" i="2"/>
  <c r="AP1126" i="2"/>
  <c r="AM1126" i="2"/>
  <c r="AL1126" i="2"/>
  <c r="AH1126" i="2"/>
  <c r="AD1126" i="2" s="1"/>
  <c r="AA1126" i="2"/>
  <c r="Z1126" i="2"/>
  <c r="W1126" i="2"/>
  <c r="V1126" i="2"/>
  <c r="S1126" i="2"/>
  <c r="R1126" i="2"/>
  <c r="N1126" i="2" s="1"/>
  <c r="J1126" i="2" s="1"/>
  <c r="O1126" i="2"/>
  <c r="BW1125" i="2"/>
  <c r="BV1125" i="2"/>
  <c r="BS1125" i="2"/>
  <c r="BR1125" i="2"/>
  <c r="BO1125" i="2"/>
  <c r="BN1125" i="2"/>
  <c r="BJ1125" i="2"/>
  <c r="BG1125" i="2"/>
  <c r="BF1125" i="2"/>
  <c r="BC1125" i="2"/>
  <c r="BB1125" i="2"/>
  <c r="AY1125" i="2"/>
  <c r="AX1125" i="2"/>
  <c r="AT1125" i="2"/>
  <c r="AQ1125" i="2"/>
  <c r="AP1125" i="2"/>
  <c r="AM1125" i="2"/>
  <c r="AL1125" i="2"/>
  <c r="AI1125" i="2"/>
  <c r="AH1125" i="2"/>
  <c r="AD1125" i="2"/>
  <c r="AA1125" i="2"/>
  <c r="Z1125" i="2"/>
  <c r="W1125" i="2"/>
  <c r="V1125" i="2"/>
  <c r="S1125" i="2"/>
  <c r="R1125" i="2"/>
  <c r="N1125" i="2"/>
  <c r="J1125" i="2" s="1"/>
  <c r="BW1124" i="2"/>
  <c r="BV1124" i="2"/>
  <c r="BS1124" i="2"/>
  <c r="BR1124" i="2"/>
  <c r="BO1124" i="2"/>
  <c r="BN1124" i="2"/>
  <c r="BJ1124" i="2" s="1"/>
  <c r="BK1124" i="2"/>
  <c r="BG1124" i="2"/>
  <c r="BF1124" i="2"/>
  <c r="BC1124" i="2"/>
  <c r="BB1124" i="2"/>
  <c r="AY1124" i="2"/>
  <c r="AX1124" i="2"/>
  <c r="AT1124" i="2" s="1"/>
  <c r="AU1124" i="2"/>
  <c r="AQ1124" i="2"/>
  <c r="AP1124" i="2"/>
  <c r="AM1124" i="2"/>
  <c r="AL1124" i="2"/>
  <c r="AI1124" i="2"/>
  <c r="AH1124" i="2"/>
  <c r="AD1124" i="2" s="1"/>
  <c r="AE1124" i="2"/>
  <c r="AA1124" i="2"/>
  <c r="Z1124" i="2"/>
  <c r="W1124" i="2"/>
  <c r="V1124" i="2"/>
  <c r="S1124" i="2"/>
  <c r="R1124" i="2"/>
  <c r="N1124" i="2" s="1"/>
  <c r="O1124" i="2"/>
  <c r="BW1123" i="2"/>
  <c r="BV1123" i="2"/>
  <c r="BS1123" i="2"/>
  <c r="BR1123" i="2"/>
  <c r="BO1123" i="2"/>
  <c r="BN1123" i="2"/>
  <c r="BJ1123" i="2"/>
  <c r="BG1123" i="2"/>
  <c r="BF1123" i="2"/>
  <c r="BC1123" i="2"/>
  <c r="BB1123" i="2"/>
  <c r="AY1123" i="2"/>
  <c r="AX1123" i="2"/>
  <c r="AT1123" i="2"/>
  <c r="AQ1123" i="2"/>
  <c r="AP1123" i="2"/>
  <c r="AM1123" i="2"/>
  <c r="AL1123" i="2"/>
  <c r="AI1123" i="2"/>
  <c r="AH1123" i="2"/>
  <c r="AD1123" i="2"/>
  <c r="AA1123" i="2"/>
  <c r="Z1123" i="2"/>
  <c r="W1123" i="2"/>
  <c r="V1123" i="2"/>
  <c r="S1123" i="2"/>
  <c r="R1123" i="2"/>
  <c r="N1123" i="2"/>
  <c r="J1123" i="2" s="1"/>
  <c r="BW1122" i="2"/>
  <c r="BV1122" i="2"/>
  <c r="BS1122" i="2"/>
  <c r="BR1122" i="2"/>
  <c r="BO1122" i="2"/>
  <c r="BN1122" i="2"/>
  <c r="BJ1122" i="2" s="1"/>
  <c r="BK1122" i="2"/>
  <c r="BG1122" i="2"/>
  <c r="BF1122" i="2"/>
  <c r="BC1122" i="2"/>
  <c r="BB1122" i="2"/>
  <c r="AY1122" i="2"/>
  <c r="AX1122" i="2"/>
  <c r="AT1122" i="2" s="1"/>
  <c r="AU1122" i="2"/>
  <c r="AQ1122" i="2"/>
  <c r="AP1122" i="2"/>
  <c r="AM1122" i="2"/>
  <c r="AL1122" i="2"/>
  <c r="AI1122" i="2"/>
  <c r="AH1122" i="2"/>
  <c r="AD1122" i="2" s="1"/>
  <c r="AE1122" i="2"/>
  <c r="AA1122" i="2"/>
  <c r="Z1122" i="2"/>
  <c r="W1122" i="2"/>
  <c r="V1122" i="2"/>
  <c r="S1122" i="2"/>
  <c r="R1122" i="2"/>
  <c r="N1122" i="2" s="1"/>
  <c r="J1122" i="2" s="1"/>
  <c r="O1122" i="2"/>
  <c r="BW1121" i="2"/>
  <c r="BV1121" i="2"/>
  <c r="BS1121" i="2"/>
  <c r="BR1121" i="2"/>
  <c r="BO1121" i="2"/>
  <c r="BN1121" i="2"/>
  <c r="BJ1121" i="2"/>
  <c r="BG1121" i="2"/>
  <c r="BF1121" i="2"/>
  <c r="BC1121" i="2"/>
  <c r="BB1121" i="2"/>
  <c r="AY1121" i="2"/>
  <c r="AX1121" i="2"/>
  <c r="AT1121" i="2"/>
  <c r="AQ1121" i="2"/>
  <c r="AP1121" i="2"/>
  <c r="AM1121" i="2"/>
  <c r="AL1121" i="2"/>
  <c r="AI1121" i="2"/>
  <c r="AH1121" i="2"/>
  <c r="AD1121" i="2"/>
  <c r="AA1121" i="2"/>
  <c r="Z1121" i="2"/>
  <c r="W1121" i="2"/>
  <c r="V1121" i="2"/>
  <c r="S1121" i="2"/>
  <c r="R1121" i="2"/>
  <c r="N1121" i="2"/>
  <c r="J1121" i="2" s="1"/>
  <c r="BW1120" i="2"/>
  <c r="BV1120" i="2"/>
  <c r="BS1120" i="2"/>
  <c r="BR1120" i="2"/>
  <c r="BO1120" i="2"/>
  <c r="BN1120" i="2"/>
  <c r="BJ1120" i="2" s="1"/>
  <c r="BK1120" i="2"/>
  <c r="BG1120" i="2"/>
  <c r="BF1120" i="2"/>
  <c r="BC1120" i="2"/>
  <c r="BB1120" i="2"/>
  <c r="AY1120" i="2"/>
  <c r="AX1120" i="2"/>
  <c r="AT1120" i="2" s="1"/>
  <c r="AU1120" i="2"/>
  <c r="AQ1120" i="2"/>
  <c r="AP1120" i="2"/>
  <c r="AM1120" i="2"/>
  <c r="AL1120" i="2"/>
  <c r="AI1120" i="2"/>
  <c r="AH1120" i="2"/>
  <c r="AD1120" i="2" s="1"/>
  <c r="AE1120" i="2"/>
  <c r="AA1120" i="2"/>
  <c r="Z1120" i="2"/>
  <c r="W1120" i="2"/>
  <c r="V1120" i="2"/>
  <c r="S1120" i="2"/>
  <c r="R1120" i="2"/>
  <c r="N1120" i="2" s="1"/>
  <c r="J1120" i="2" s="1"/>
  <c r="O1120" i="2"/>
  <c r="BW1119" i="2"/>
  <c r="BV1119" i="2"/>
  <c r="BS1119" i="2"/>
  <c r="BR1119" i="2"/>
  <c r="BO1119" i="2"/>
  <c r="BN1119" i="2"/>
  <c r="BJ1119" i="2" s="1"/>
  <c r="BG1119" i="2"/>
  <c r="BF1119" i="2"/>
  <c r="BC1119" i="2"/>
  <c r="BB1119" i="2"/>
  <c r="AY1119" i="2"/>
  <c r="AX1119" i="2"/>
  <c r="AT1119" i="2" s="1"/>
  <c r="AQ1119" i="2"/>
  <c r="AP1119" i="2"/>
  <c r="AM1119" i="2"/>
  <c r="AL1119" i="2"/>
  <c r="AI1119" i="2"/>
  <c r="AH1119" i="2"/>
  <c r="AD1119" i="2" s="1"/>
  <c r="AA1119" i="2"/>
  <c r="Z1119" i="2"/>
  <c r="W1119" i="2"/>
  <c r="V1119" i="2"/>
  <c r="S1119" i="2"/>
  <c r="R1119" i="2"/>
  <c r="N1119" i="2" s="1"/>
  <c r="J1119" i="2" s="1"/>
  <c r="BW1118" i="2"/>
  <c r="BV1118" i="2"/>
  <c r="BS1118" i="2"/>
  <c r="BR1118" i="2"/>
  <c r="BO1118" i="2"/>
  <c r="BN1118" i="2"/>
  <c r="BJ1118" i="2" s="1"/>
  <c r="BK1118" i="2"/>
  <c r="BG1118" i="2"/>
  <c r="BF1118" i="2"/>
  <c r="BC1118" i="2"/>
  <c r="BB1118" i="2"/>
  <c r="AY1118" i="2"/>
  <c r="AX1118" i="2"/>
  <c r="AU1118" i="2"/>
  <c r="AT1118" i="2"/>
  <c r="AQ1118" i="2"/>
  <c r="AP1118" i="2"/>
  <c r="AM1118" i="2"/>
  <c r="AL1118" i="2"/>
  <c r="AI1118" i="2"/>
  <c r="AH1118" i="2"/>
  <c r="AE1118" i="2"/>
  <c r="AD1118" i="2"/>
  <c r="AA1118" i="2"/>
  <c r="Z1118" i="2"/>
  <c r="W1118" i="2"/>
  <c r="V1118" i="2"/>
  <c r="S1118" i="2"/>
  <c r="R1118" i="2"/>
  <c r="O1118" i="2"/>
  <c r="N1118" i="2"/>
  <c r="BW1117" i="2"/>
  <c r="BV1117" i="2"/>
  <c r="BS1117" i="2"/>
  <c r="BR1117" i="2"/>
  <c r="BO1117" i="2"/>
  <c r="BN1117" i="2"/>
  <c r="BJ1117" i="2" s="1"/>
  <c r="BG1117" i="2"/>
  <c r="BF1117" i="2"/>
  <c r="BC1117" i="2"/>
  <c r="BB1117" i="2"/>
  <c r="AY1117" i="2"/>
  <c r="AX1117" i="2"/>
  <c r="AT1117" i="2" s="1"/>
  <c r="AQ1117" i="2"/>
  <c r="AP1117" i="2"/>
  <c r="AM1117" i="2"/>
  <c r="AL1117" i="2"/>
  <c r="AI1117" i="2"/>
  <c r="AH1117" i="2"/>
  <c r="AD1117" i="2" s="1"/>
  <c r="AA1117" i="2"/>
  <c r="Z1117" i="2"/>
  <c r="W1117" i="2"/>
  <c r="V1117" i="2"/>
  <c r="S1117" i="2"/>
  <c r="R1117" i="2"/>
  <c r="N1117" i="2" s="1"/>
  <c r="J1117" i="2" s="1"/>
  <c r="BW1116" i="2"/>
  <c r="BV1116" i="2"/>
  <c r="BS1116" i="2"/>
  <c r="BR1116" i="2"/>
  <c r="BO1116" i="2"/>
  <c r="BN1116" i="2"/>
  <c r="BJ1116" i="2" s="1"/>
  <c r="BK1116" i="2"/>
  <c r="BG1116" i="2"/>
  <c r="BF1116" i="2"/>
  <c r="BC1116" i="2"/>
  <c r="BB1116" i="2"/>
  <c r="AY1116" i="2"/>
  <c r="AU1116" i="2" s="1"/>
  <c r="AX1116" i="2"/>
  <c r="AT1116" i="2"/>
  <c r="AQ1116" i="2"/>
  <c r="AP1116" i="2"/>
  <c r="AM1116" i="2"/>
  <c r="AL1116" i="2"/>
  <c r="AI1116" i="2"/>
  <c r="AE1116" i="2" s="1"/>
  <c r="AH1116" i="2"/>
  <c r="AD1116" i="2"/>
  <c r="AA1116" i="2"/>
  <c r="Z1116" i="2"/>
  <c r="W1116" i="2"/>
  <c r="V1116" i="2"/>
  <c r="S1116" i="2"/>
  <c r="O1116" i="2" s="1"/>
  <c r="R1116" i="2"/>
  <c r="N1116" i="2"/>
  <c r="J1116" i="2" s="1"/>
  <c r="BW1115" i="2"/>
  <c r="BV1115" i="2"/>
  <c r="BS1115" i="2"/>
  <c r="BR1115" i="2"/>
  <c r="BN1115" i="2"/>
  <c r="BJ1115" i="2" s="1"/>
  <c r="BG1115" i="2"/>
  <c r="BF1115" i="2"/>
  <c r="BC1115" i="2"/>
  <c r="BB1115" i="2"/>
  <c r="AX1115" i="2"/>
  <c r="AT1115" i="2" s="1"/>
  <c r="AQ1115" i="2"/>
  <c r="AP1115" i="2"/>
  <c r="AM1115" i="2"/>
  <c r="AL1115" i="2"/>
  <c r="AH1115" i="2"/>
  <c r="AD1115" i="2" s="1"/>
  <c r="AA1115" i="2"/>
  <c r="Z1115" i="2"/>
  <c r="W1115" i="2"/>
  <c r="V1115" i="2"/>
  <c r="R1115" i="2"/>
  <c r="N1115" i="2" s="1"/>
  <c r="J1115" i="2" s="1"/>
  <c r="BW1114" i="2"/>
  <c r="BV1114" i="2"/>
  <c r="BS1114" i="2"/>
  <c r="BR1114" i="2"/>
  <c r="BO1114" i="2"/>
  <c r="BK1114" i="2" s="1"/>
  <c r="BN1114" i="2"/>
  <c r="BJ1114" i="2"/>
  <c r="BG1114" i="2"/>
  <c r="BF1114" i="2"/>
  <c r="BC1114" i="2"/>
  <c r="BB1114" i="2"/>
  <c r="AY1114" i="2"/>
  <c r="AU1114" i="2" s="1"/>
  <c r="AX1114" i="2"/>
  <c r="AT1114" i="2"/>
  <c r="AQ1114" i="2"/>
  <c r="AP1114" i="2"/>
  <c r="AM1114" i="2"/>
  <c r="AL1114" i="2"/>
  <c r="AI1114" i="2"/>
  <c r="AE1114" i="2" s="1"/>
  <c r="AH1114" i="2"/>
  <c r="AD1114" i="2"/>
  <c r="AA1114" i="2"/>
  <c r="Z1114" i="2"/>
  <c r="W1114" i="2"/>
  <c r="V1114" i="2"/>
  <c r="S1114" i="2"/>
  <c r="O1114" i="2" s="1"/>
  <c r="R1114" i="2"/>
  <c r="N1114" i="2"/>
  <c r="J1114" i="2" s="1"/>
  <c r="BW1113" i="2"/>
  <c r="BV1113" i="2"/>
  <c r="BS1113" i="2"/>
  <c r="BR1113" i="2"/>
  <c r="BF1113" i="2"/>
  <c r="BC1113" i="2"/>
  <c r="BB1113" i="2"/>
  <c r="AP1113" i="2"/>
  <c r="AM1113" i="2"/>
  <c r="AL1113" i="2"/>
  <c r="Z1113" i="2"/>
  <c r="W1113" i="2"/>
  <c r="V1113" i="2"/>
  <c r="BW1112" i="2"/>
  <c r="BV1112" i="2"/>
  <c r="BR1112" i="2"/>
  <c r="BF1112" i="2"/>
  <c r="BB1112" i="2"/>
  <c r="AP1112" i="2"/>
  <c r="AL1112" i="2"/>
  <c r="Z1112" i="2"/>
  <c r="V1112" i="2"/>
  <c r="BW1109" i="2"/>
  <c r="BV1109" i="2"/>
  <c r="BS1109" i="2"/>
  <c r="BR1109" i="2"/>
  <c r="BO1109" i="2"/>
  <c r="BN1109" i="2"/>
  <c r="BJ1109" i="2" s="1"/>
  <c r="BK1109" i="2"/>
  <c r="BG1109" i="2"/>
  <c r="BF1109" i="2"/>
  <c r="BC1109" i="2"/>
  <c r="BB1109" i="2"/>
  <c r="AY1109" i="2"/>
  <c r="AX1109" i="2"/>
  <c r="AT1109" i="2"/>
  <c r="AQ1109" i="2"/>
  <c r="AP1109" i="2"/>
  <c r="AM1109" i="2"/>
  <c r="AL1109" i="2"/>
  <c r="AI1109" i="2"/>
  <c r="AH1109" i="2"/>
  <c r="AE1109" i="2"/>
  <c r="AD1109" i="2"/>
  <c r="AA1109" i="2"/>
  <c r="Z1109" i="2"/>
  <c r="W1109" i="2"/>
  <c r="V1109" i="2"/>
  <c r="S1109" i="2"/>
  <c r="R1109" i="2"/>
  <c r="O1109" i="2"/>
  <c r="N1109" i="2"/>
  <c r="J1109" i="2" s="1"/>
  <c r="BW1108" i="2"/>
  <c r="BV1108" i="2"/>
  <c r="BS1108" i="2"/>
  <c r="BR1108" i="2"/>
  <c r="BO1108" i="2"/>
  <c r="BK1108" i="2" s="1"/>
  <c r="BN1108" i="2"/>
  <c r="BJ1108" i="2" s="1"/>
  <c r="BG1108" i="2"/>
  <c r="BF1108" i="2"/>
  <c r="BC1108" i="2"/>
  <c r="BB1108" i="2"/>
  <c r="AY1108" i="2"/>
  <c r="AU1108" i="2" s="1"/>
  <c r="AX1108" i="2"/>
  <c r="AT1108" i="2"/>
  <c r="AQ1108" i="2"/>
  <c r="AP1108" i="2"/>
  <c r="AM1108" i="2"/>
  <c r="AL1108" i="2"/>
  <c r="AI1108" i="2"/>
  <c r="AE1108" i="2" s="1"/>
  <c r="AH1108" i="2"/>
  <c r="AD1108" i="2"/>
  <c r="AA1108" i="2"/>
  <c r="Z1108" i="2"/>
  <c r="W1108" i="2"/>
  <c r="V1108" i="2"/>
  <c r="S1108" i="2"/>
  <c r="O1108" i="2" s="1"/>
  <c r="R1108" i="2"/>
  <c r="N1108" i="2"/>
  <c r="BW1107" i="2"/>
  <c r="BV1107" i="2"/>
  <c r="BS1107" i="2"/>
  <c r="BR1107" i="2"/>
  <c r="BO1107" i="2"/>
  <c r="BN1107" i="2"/>
  <c r="BJ1107" i="2" s="1"/>
  <c r="BK1107" i="2"/>
  <c r="BG1107" i="2"/>
  <c r="BF1107" i="2"/>
  <c r="BC1107" i="2"/>
  <c r="BB1107" i="2"/>
  <c r="AY1107" i="2"/>
  <c r="AX1107" i="2"/>
  <c r="AT1107" i="2" s="1"/>
  <c r="AU1107" i="2"/>
  <c r="AQ1107" i="2"/>
  <c r="AP1107" i="2"/>
  <c r="AM1107" i="2"/>
  <c r="AL1107" i="2"/>
  <c r="AI1107" i="2"/>
  <c r="AH1107" i="2"/>
  <c r="AD1107" i="2" s="1"/>
  <c r="AE1107" i="2"/>
  <c r="AA1107" i="2"/>
  <c r="Z1107" i="2"/>
  <c r="W1107" i="2"/>
  <c r="V1107" i="2"/>
  <c r="S1107" i="2"/>
  <c r="R1107" i="2"/>
  <c r="N1107" i="2" s="1"/>
  <c r="J1107" i="2" s="1"/>
  <c r="O1107" i="2"/>
  <c r="K1107" i="2" s="1"/>
  <c r="BW1106" i="2"/>
  <c r="BV1106" i="2"/>
  <c r="BS1106" i="2"/>
  <c r="BR1106" i="2"/>
  <c r="BO1106" i="2"/>
  <c r="BK1106" i="2" s="1"/>
  <c r="BN1106" i="2"/>
  <c r="BJ1106" i="2" s="1"/>
  <c r="BG1106" i="2"/>
  <c r="BF1106" i="2"/>
  <c r="BC1106" i="2"/>
  <c r="BB1106" i="2"/>
  <c r="AY1106" i="2"/>
  <c r="AU1106" i="2" s="1"/>
  <c r="AX1106" i="2"/>
  <c r="AT1106" i="2"/>
  <c r="AQ1106" i="2"/>
  <c r="AP1106" i="2"/>
  <c r="AM1106" i="2"/>
  <c r="AL1106" i="2"/>
  <c r="AI1106" i="2"/>
  <c r="AE1106" i="2" s="1"/>
  <c r="AH1106" i="2"/>
  <c r="AD1106" i="2"/>
  <c r="AA1106" i="2"/>
  <c r="Z1106" i="2"/>
  <c r="W1106" i="2"/>
  <c r="V1106" i="2"/>
  <c r="S1106" i="2"/>
  <c r="O1106" i="2" s="1"/>
  <c r="R1106" i="2"/>
  <c r="N1106" i="2"/>
  <c r="J1106" i="2" s="1"/>
  <c r="BW1105" i="2"/>
  <c r="BV1105" i="2"/>
  <c r="BS1105" i="2"/>
  <c r="BR1105" i="2"/>
  <c r="BO1105" i="2"/>
  <c r="BN1105" i="2"/>
  <c r="BJ1105" i="2" s="1"/>
  <c r="BK1105" i="2"/>
  <c r="BG1105" i="2"/>
  <c r="BF1105" i="2"/>
  <c r="BC1105" i="2"/>
  <c r="BB1105" i="2"/>
  <c r="AY1105" i="2"/>
  <c r="AX1105" i="2"/>
  <c r="AT1105" i="2" s="1"/>
  <c r="AU1105" i="2"/>
  <c r="AQ1105" i="2"/>
  <c r="AP1105" i="2"/>
  <c r="AM1105" i="2"/>
  <c r="AL1105" i="2"/>
  <c r="AI1105" i="2"/>
  <c r="AH1105" i="2"/>
  <c r="AD1105" i="2" s="1"/>
  <c r="AE1105" i="2"/>
  <c r="AA1105" i="2"/>
  <c r="Z1105" i="2"/>
  <c r="W1105" i="2"/>
  <c r="V1105" i="2"/>
  <c r="S1105" i="2"/>
  <c r="R1105" i="2"/>
  <c r="N1105" i="2" s="1"/>
  <c r="O1105" i="2"/>
  <c r="K1105" i="2" s="1"/>
  <c r="BW1104" i="2"/>
  <c r="BV1104" i="2"/>
  <c r="BS1104" i="2"/>
  <c r="BR1104" i="2"/>
  <c r="BO1104" i="2"/>
  <c r="BK1104" i="2" s="1"/>
  <c r="BN1104" i="2"/>
  <c r="BJ1104" i="2"/>
  <c r="BG1104" i="2"/>
  <c r="BF1104" i="2"/>
  <c r="BC1104" i="2"/>
  <c r="BB1104" i="2"/>
  <c r="AY1104" i="2"/>
  <c r="AU1104" i="2" s="1"/>
  <c r="AX1104" i="2"/>
  <c r="AT1104" i="2"/>
  <c r="AQ1104" i="2"/>
  <c r="AP1104" i="2"/>
  <c r="AM1104" i="2"/>
  <c r="AL1104" i="2"/>
  <c r="AI1104" i="2"/>
  <c r="AE1104" i="2" s="1"/>
  <c r="AH1104" i="2"/>
  <c r="AD1104" i="2"/>
  <c r="AA1104" i="2"/>
  <c r="Z1104" i="2"/>
  <c r="W1104" i="2"/>
  <c r="V1104" i="2"/>
  <c r="S1104" i="2"/>
  <c r="O1104" i="2" s="1"/>
  <c r="R1104" i="2"/>
  <c r="N1104" i="2"/>
  <c r="J1104" i="2" s="1"/>
  <c r="BW1103" i="2"/>
  <c r="BV1103" i="2"/>
  <c r="BS1103" i="2"/>
  <c r="BR1103" i="2"/>
  <c r="BO1103" i="2"/>
  <c r="BN1103" i="2"/>
  <c r="BJ1103" i="2" s="1"/>
  <c r="BK1103" i="2"/>
  <c r="BG1103" i="2"/>
  <c r="BF1103" i="2"/>
  <c r="BC1103" i="2"/>
  <c r="BB1103" i="2"/>
  <c r="AY1103" i="2"/>
  <c r="AX1103" i="2"/>
  <c r="AT1103" i="2" s="1"/>
  <c r="AU1103" i="2"/>
  <c r="AQ1103" i="2"/>
  <c r="AP1103" i="2"/>
  <c r="AM1103" i="2"/>
  <c r="AL1103" i="2"/>
  <c r="AI1103" i="2"/>
  <c r="AH1103" i="2"/>
  <c r="AD1103" i="2" s="1"/>
  <c r="AE1103" i="2"/>
  <c r="AA1103" i="2"/>
  <c r="Z1103" i="2"/>
  <c r="W1103" i="2"/>
  <c r="V1103" i="2"/>
  <c r="S1103" i="2"/>
  <c r="R1103" i="2"/>
  <c r="N1103" i="2" s="1"/>
  <c r="O1103" i="2"/>
  <c r="K1103" i="2" s="1"/>
  <c r="BW1102" i="2"/>
  <c r="BV1102" i="2"/>
  <c r="BS1102" i="2"/>
  <c r="BR1102" i="2"/>
  <c r="BO1102" i="2"/>
  <c r="BK1102" i="2" s="1"/>
  <c r="BN1102" i="2"/>
  <c r="BJ1102" i="2"/>
  <c r="BG1102" i="2"/>
  <c r="BF1102" i="2"/>
  <c r="BC1102" i="2"/>
  <c r="BB1102" i="2"/>
  <c r="AY1102" i="2"/>
  <c r="AU1102" i="2" s="1"/>
  <c r="AX1102" i="2"/>
  <c r="AT1102" i="2"/>
  <c r="AQ1102" i="2"/>
  <c r="AP1102" i="2"/>
  <c r="AM1102" i="2"/>
  <c r="AL1102" i="2"/>
  <c r="AI1102" i="2"/>
  <c r="AE1102" i="2" s="1"/>
  <c r="AH1102" i="2"/>
  <c r="AD1102" i="2"/>
  <c r="AA1102" i="2"/>
  <c r="Z1102" i="2"/>
  <c r="W1102" i="2"/>
  <c r="V1102" i="2"/>
  <c r="S1102" i="2"/>
  <c r="O1102" i="2" s="1"/>
  <c r="R1102" i="2"/>
  <c r="N1102" i="2"/>
  <c r="J1102" i="2" s="1"/>
  <c r="BW1101" i="2"/>
  <c r="BV1101" i="2"/>
  <c r="BS1101" i="2"/>
  <c r="BR1101" i="2"/>
  <c r="BO1101" i="2"/>
  <c r="BN1101" i="2"/>
  <c r="BJ1101" i="2" s="1"/>
  <c r="BK1101" i="2"/>
  <c r="BG1101" i="2"/>
  <c r="BF1101" i="2"/>
  <c r="BC1101" i="2"/>
  <c r="BB1101" i="2"/>
  <c r="AY1101" i="2"/>
  <c r="AX1101" i="2"/>
  <c r="AT1101" i="2" s="1"/>
  <c r="AU1101" i="2"/>
  <c r="AQ1101" i="2"/>
  <c r="AP1101" i="2"/>
  <c r="AM1101" i="2"/>
  <c r="AL1101" i="2"/>
  <c r="AI1101" i="2"/>
  <c r="AH1101" i="2"/>
  <c r="AD1101" i="2" s="1"/>
  <c r="AE1101" i="2"/>
  <c r="AA1101" i="2"/>
  <c r="Z1101" i="2"/>
  <c r="W1101" i="2"/>
  <c r="V1101" i="2"/>
  <c r="S1101" i="2"/>
  <c r="R1101" i="2"/>
  <c r="N1101" i="2" s="1"/>
  <c r="O1101" i="2"/>
  <c r="K1101" i="2" s="1"/>
  <c r="BW1100" i="2"/>
  <c r="BV1100" i="2"/>
  <c r="BS1100" i="2"/>
  <c r="BR1100" i="2"/>
  <c r="BO1100" i="2"/>
  <c r="BK1100" i="2" s="1"/>
  <c r="BN1100" i="2"/>
  <c r="BJ1100" i="2"/>
  <c r="BG1100" i="2"/>
  <c r="BF1100" i="2"/>
  <c r="BC1100" i="2"/>
  <c r="BB1100" i="2"/>
  <c r="AY1100" i="2"/>
  <c r="AU1100" i="2" s="1"/>
  <c r="AX1100" i="2"/>
  <c r="AT1100" i="2"/>
  <c r="AQ1100" i="2"/>
  <c r="AP1100" i="2"/>
  <c r="AM1100" i="2"/>
  <c r="AL1100" i="2"/>
  <c r="AI1100" i="2"/>
  <c r="AE1100" i="2" s="1"/>
  <c r="AH1100" i="2"/>
  <c r="AD1100" i="2"/>
  <c r="AA1100" i="2"/>
  <c r="Z1100" i="2"/>
  <c r="W1100" i="2"/>
  <c r="V1100" i="2"/>
  <c r="S1100" i="2"/>
  <c r="O1100" i="2" s="1"/>
  <c r="R1100" i="2"/>
  <c r="N1100" i="2"/>
  <c r="J1100" i="2" s="1"/>
  <c r="BW1099" i="2"/>
  <c r="BV1099" i="2"/>
  <c r="BS1099" i="2"/>
  <c r="BR1099" i="2"/>
  <c r="BO1099" i="2"/>
  <c r="BN1099" i="2"/>
  <c r="BJ1099" i="2" s="1"/>
  <c r="BK1099" i="2"/>
  <c r="BG1099" i="2"/>
  <c r="BF1099" i="2"/>
  <c r="BC1099" i="2"/>
  <c r="BB1099" i="2"/>
  <c r="AY1099" i="2"/>
  <c r="AX1099" i="2"/>
  <c r="AT1099" i="2" s="1"/>
  <c r="AU1099" i="2"/>
  <c r="AQ1099" i="2"/>
  <c r="AP1099" i="2"/>
  <c r="AM1099" i="2"/>
  <c r="AL1099" i="2"/>
  <c r="AI1099" i="2"/>
  <c r="AH1099" i="2"/>
  <c r="AD1099" i="2" s="1"/>
  <c r="AE1099" i="2"/>
  <c r="AA1099" i="2"/>
  <c r="Z1099" i="2"/>
  <c r="W1099" i="2"/>
  <c r="V1099" i="2"/>
  <c r="S1099" i="2"/>
  <c r="R1099" i="2"/>
  <c r="N1099" i="2" s="1"/>
  <c r="O1099" i="2"/>
  <c r="K1099" i="2" s="1"/>
  <c r="BW1098" i="2"/>
  <c r="BV1098" i="2"/>
  <c r="BS1098" i="2"/>
  <c r="BR1098" i="2"/>
  <c r="BO1098" i="2"/>
  <c r="BK1098" i="2" s="1"/>
  <c r="BN1098" i="2"/>
  <c r="BJ1098" i="2"/>
  <c r="BG1098" i="2"/>
  <c r="BF1098" i="2"/>
  <c r="BC1098" i="2"/>
  <c r="BB1098" i="2"/>
  <c r="AY1098" i="2"/>
  <c r="AU1098" i="2" s="1"/>
  <c r="AX1098" i="2"/>
  <c r="AT1098" i="2"/>
  <c r="AQ1098" i="2"/>
  <c r="AP1098" i="2"/>
  <c r="AM1098" i="2"/>
  <c r="AL1098" i="2"/>
  <c r="AI1098" i="2"/>
  <c r="AE1098" i="2" s="1"/>
  <c r="AH1098" i="2"/>
  <c r="AD1098" i="2"/>
  <c r="AA1098" i="2"/>
  <c r="Z1098" i="2"/>
  <c r="W1098" i="2"/>
  <c r="V1098" i="2"/>
  <c r="S1098" i="2"/>
  <c r="O1098" i="2" s="1"/>
  <c r="R1098" i="2"/>
  <c r="N1098" i="2"/>
  <c r="J1098" i="2" s="1"/>
  <c r="BW1097" i="2"/>
  <c r="BV1097" i="2"/>
  <c r="BS1097" i="2"/>
  <c r="BR1097" i="2"/>
  <c r="BO1097" i="2"/>
  <c r="BN1097" i="2"/>
  <c r="BJ1097" i="2" s="1"/>
  <c r="BK1097" i="2"/>
  <c r="BG1097" i="2"/>
  <c r="BF1097" i="2"/>
  <c r="BC1097" i="2"/>
  <c r="BB1097" i="2"/>
  <c r="AY1097" i="2"/>
  <c r="AX1097" i="2"/>
  <c r="AT1097" i="2" s="1"/>
  <c r="AU1097" i="2"/>
  <c r="AQ1097" i="2"/>
  <c r="AP1097" i="2"/>
  <c r="AM1097" i="2"/>
  <c r="AL1097" i="2"/>
  <c r="AI1097" i="2"/>
  <c r="AH1097" i="2"/>
  <c r="AD1097" i="2" s="1"/>
  <c r="AE1097" i="2"/>
  <c r="AA1097" i="2"/>
  <c r="Z1097" i="2"/>
  <c r="W1097" i="2"/>
  <c r="V1097" i="2"/>
  <c r="S1097" i="2"/>
  <c r="R1097" i="2"/>
  <c r="N1097" i="2" s="1"/>
  <c r="O1097" i="2"/>
  <c r="K1097" i="2" s="1"/>
  <c r="BW1096" i="2"/>
  <c r="BV1096" i="2"/>
  <c r="BS1096" i="2"/>
  <c r="BR1096" i="2"/>
  <c r="BO1096" i="2"/>
  <c r="BK1096" i="2" s="1"/>
  <c r="BN1096" i="2"/>
  <c r="BJ1096" i="2"/>
  <c r="BG1096" i="2"/>
  <c r="BF1096" i="2"/>
  <c r="BC1096" i="2"/>
  <c r="BB1096" i="2"/>
  <c r="AY1096" i="2"/>
  <c r="AU1096" i="2" s="1"/>
  <c r="AX1096" i="2"/>
  <c r="AT1096" i="2"/>
  <c r="AQ1096" i="2"/>
  <c r="AP1096" i="2"/>
  <c r="AM1096" i="2"/>
  <c r="AL1096" i="2"/>
  <c r="AI1096" i="2"/>
  <c r="AE1096" i="2" s="1"/>
  <c r="AH1096" i="2"/>
  <c r="AD1096" i="2"/>
  <c r="AA1096" i="2"/>
  <c r="Z1096" i="2"/>
  <c r="W1096" i="2"/>
  <c r="V1096" i="2"/>
  <c r="S1096" i="2"/>
  <c r="O1096" i="2" s="1"/>
  <c r="R1096" i="2"/>
  <c r="N1096" i="2"/>
  <c r="J1096" i="2" s="1"/>
  <c r="BW1095" i="2"/>
  <c r="BV1095" i="2"/>
  <c r="BS1095" i="2"/>
  <c r="BR1095" i="2"/>
  <c r="BO1095" i="2"/>
  <c r="BN1095" i="2"/>
  <c r="BJ1095" i="2" s="1"/>
  <c r="BK1095" i="2"/>
  <c r="BG1095" i="2"/>
  <c r="BF1095" i="2"/>
  <c r="BC1095" i="2"/>
  <c r="BB1095" i="2"/>
  <c r="AY1095" i="2"/>
  <c r="AX1095" i="2"/>
  <c r="AT1095" i="2" s="1"/>
  <c r="AU1095" i="2"/>
  <c r="AQ1095" i="2"/>
  <c r="AP1095" i="2"/>
  <c r="AM1095" i="2"/>
  <c r="AL1095" i="2"/>
  <c r="AI1095" i="2"/>
  <c r="AH1095" i="2"/>
  <c r="AD1095" i="2" s="1"/>
  <c r="AE1095" i="2"/>
  <c r="AA1095" i="2"/>
  <c r="Z1095" i="2"/>
  <c r="W1095" i="2"/>
  <c r="V1095" i="2"/>
  <c r="S1095" i="2"/>
  <c r="R1095" i="2"/>
  <c r="N1095" i="2" s="1"/>
  <c r="O1095" i="2"/>
  <c r="K1095" i="2" s="1"/>
  <c r="BW1094" i="2"/>
  <c r="BV1094" i="2"/>
  <c r="BS1094" i="2"/>
  <c r="BR1094" i="2"/>
  <c r="BO1094" i="2"/>
  <c r="BK1094" i="2" s="1"/>
  <c r="BN1094" i="2"/>
  <c r="BJ1094" i="2"/>
  <c r="BG1094" i="2"/>
  <c r="BF1094" i="2"/>
  <c r="BC1094" i="2"/>
  <c r="BB1094" i="2"/>
  <c r="AY1094" i="2"/>
  <c r="AU1094" i="2" s="1"/>
  <c r="AX1094" i="2"/>
  <c r="AT1094" i="2"/>
  <c r="AQ1094" i="2"/>
  <c r="AP1094" i="2"/>
  <c r="AM1094" i="2"/>
  <c r="AL1094" i="2"/>
  <c r="AI1094" i="2"/>
  <c r="AE1094" i="2" s="1"/>
  <c r="AH1094" i="2"/>
  <c r="AD1094" i="2"/>
  <c r="AA1094" i="2"/>
  <c r="Z1094" i="2"/>
  <c r="W1094" i="2"/>
  <c r="V1094" i="2"/>
  <c r="S1094" i="2"/>
  <c r="O1094" i="2" s="1"/>
  <c r="R1094" i="2"/>
  <c r="N1094" i="2"/>
  <c r="J1094" i="2" s="1"/>
  <c r="BW1093" i="2"/>
  <c r="BV1093" i="2"/>
  <c r="BS1093" i="2"/>
  <c r="BR1093" i="2"/>
  <c r="BO1093" i="2"/>
  <c r="BN1093" i="2"/>
  <c r="BJ1093" i="2" s="1"/>
  <c r="BK1093" i="2"/>
  <c r="BG1093" i="2"/>
  <c r="BF1093" i="2"/>
  <c r="BC1093" i="2"/>
  <c r="BB1093" i="2"/>
  <c r="AY1093" i="2"/>
  <c r="AX1093" i="2"/>
  <c r="AT1093" i="2" s="1"/>
  <c r="AU1093" i="2"/>
  <c r="AQ1093" i="2"/>
  <c r="AP1093" i="2"/>
  <c r="AM1093" i="2"/>
  <c r="AL1093" i="2"/>
  <c r="AI1093" i="2"/>
  <c r="AH1093" i="2"/>
  <c r="AD1093" i="2" s="1"/>
  <c r="AE1093" i="2"/>
  <c r="AA1093" i="2"/>
  <c r="Z1093" i="2"/>
  <c r="W1093" i="2"/>
  <c r="V1093" i="2"/>
  <c r="S1093" i="2"/>
  <c r="R1093" i="2"/>
  <c r="N1093" i="2" s="1"/>
  <c r="O1093" i="2"/>
  <c r="K1093" i="2" s="1"/>
  <c r="BW1092" i="2"/>
  <c r="BV1092" i="2"/>
  <c r="BS1092" i="2"/>
  <c r="BR1092" i="2"/>
  <c r="BO1092" i="2"/>
  <c r="BK1092" i="2" s="1"/>
  <c r="BN1092" i="2"/>
  <c r="BJ1092" i="2"/>
  <c r="BG1092" i="2"/>
  <c r="BF1092" i="2"/>
  <c r="BC1092" i="2"/>
  <c r="BB1092" i="2"/>
  <c r="AY1092" i="2"/>
  <c r="AU1092" i="2" s="1"/>
  <c r="AX1092" i="2"/>
  <c r="AT1092" i="2"/>
  <c r="AQ1092" i="2"/>
  <c r="AP1092" i="2"/>
  <c r="AM1092" i="2"/>
  <c r="AL1092" i="2"/>
  <c r="AI1092" i="2"/>
  <c r="AE1092" i="2" s="1"/>
  <c r="AH1092" i="2"/>
  <c r="AD1092" i="2"/>
  <c r="AA1092" i="2"/>
  <c r="Z1092" i="2"/>
  <c r="W1092" i="2"/>
  <c r="V1092" i="2"/>
  <c r="S1092" i="2"/>
  <c r="O1092" i="2" s="1"/>
  <c r="R1092" i="2"/>
  <c r="N1092" i="2"/>
  <c r="J1092" i="2" s="1"/>
  <c r="BW1091" i="2"/>
  <c r="BV1091" i="2"/>
  <c r="BS1091" i="2"/>
  <c r="BR1091" i="2"/>
  <c r="BO1091" i="2"/>
  <c r="BN1091" i="2"/>
  <c r="BJ1091" i="2" s="1"/>
  <c r="BK1091" i="2"/>
  <c r="BG1091" i="2"/>
  <c r="BF1091" i="2"/>
  <c r="BC1091" i="2"/>
  <c r="BB1091" i="2"/>
  <c r="AY1091" i="2"/>
  <c r="AX1091" i="2"/>
  <c r="AT1091" i="2" s="1"/>
  <c r="AU1091" i="2"/>
  <c r="AQ1091" i="2"/>
  <c r="AP1091" i="2"/>
  <c r="AM1091" i="2"/>
  <c r="AL1091" i="2"/>
  <c r="AI1091" i="2"/>
  <c r="AH1091" i="2"/>
  <c r="AD1091" i="2" s="1"/>
  <c r="AE1091" i="2"/>
  <c r="AA1091" i="2"/>
  <c r="Z1091" i="2"/>
  <c r="W1091" i="2"/>
  <c r="V1091" i="2"/>
  <c r="S1091" i="2"/>
  <c r="R1091" i="2"/>
  <c r="N1091" i="2" s="1"/>
  <c r="O1091" i="2"/>
  <c r="K1091" i="2" s="1"/>
  <c r="BW1090" i="2"/>
  <c r="BV1090" i="2"/>
  <c r="BS1090" i="2"/>
  <c r="BR1090" i="2"/>
  <c r="BO1090" i="2"/>
  <c r="BK1090" i="2" s="1"/>
  <c r="BN1090" i="2"/>
  <c r="BJ1090" i="2"/>
  <c r="BG1090" i="2"/>
  <c r="BF1090" i="2"/>
  <c r="BC1090" i="2"/>
  <c r="BB1090" i="2"/>
  <c r="AY1090" i="2"/>
  <c r="AU1090" i="2" s="1"/>
  <c r="AX1090" i="2"/>
  <c r="AT1090" i="2"/>
  <c r="AQ1090" i="2"/>
  <c r="AP1090" i="2"/>
  <c r="AM1090" i="2"/>
  <c r="AL1090" i="2"/>
  <c r="AI1090" i="2"/>
  <c r="AE1090" i="2" s="1"/>
  <c r="AH1090" i="2"/>
  <c r="AD1090" i="2"/>
  <c r="AA1090" i="2"/>
  <c r="Z1090" i="2"/>
  <c r="W1090" i="2"/>
  <c r="V1090" i="2"/>
  <c r="S1090" i="2"/>
  <c r="O1090" i="2" s="1"/>
  <c r="R1090" i="2"/>
  <c r="N1090" i="2"/>
  <c r="J1090" i="2" s="1"/>
  <c r="BW1089" i="2"/>
  <c r="BV1089" i="2"/>
  <c r="BS1089" i="2"/>
  <c r="BR1089" i="2"/>
  <c r="BO1089" i="2"/>
  <c r="BN1089" i="2"/>
  <c r="BJ1089" i="2" s="1"/>
  <c r="BK1089" i="2"/>
  <c r="BG1089" i="2"/>
  <c r="BF1089" i="2"/>
  <c r="BC1089" i="2"/>
  <c r="BB1089" i="2"/>
  <c r="AY1089" i="2"/>
  <c r="AX1089" i="2"/>
  <c r="AT1089" i="2" s="1"/>
  <c r="AU1089" i="2"/>
  <c r="AQ1089" i="2"/>
  <c r="AP1089" i="2"/>
  <c r="AM1089" i="2"/>
  <c r="AL1089" i="2"/>
  <c r="AI1089" i="2"/>
  <c r="AH1089" i="2"/>
  <c r="AD1089" i="2" s="1"/>
  <c r="AE1089" i="2"/>
  <c r="AA1089" i="2"/>
  <c r="Z1089" i="2"/>
  <c r="W1089" i="2"/>
  <c r="V1089" i="2"/>
  <c r="S1089" i="2"/>
  <c r="R1089" i="2"/>
  <c r="N1089" i="2" s="1"/>
  <c r="O1089" i="2"/>
  <c r="K1089" i="2" s="1"/>
  <c r="BW1088" i="2"/>
  <c r="BV1088" i="2"/>
  <c r="BS1088" i="2"/>
  <c r="BR1088" i="2"/>
  <c r="BO1088" i="2"/>
  <c r="BK1088" i="2" s="1"/>
  <c r="BN1088" i="2"/>
  <c r="BJ1088" i="2" s="1"/>
  <c r="BG1088" i="2"/>
  <c r="BF1088" i="2"/>
  <c r="BC1088" i="2"/>
  <c r="BB1088" i="2"/>
  <c r="AY1088" i="2"/>
  <c r="AU1088" i="2" s="1"/>
  <c r="AX1088" i="2"/>
  <c r="AT1088" i="2"/>
  <c r="AQ1088" i="2"/>
  <c r="AP1088" i="2"/>
  <c r="AM1088" i="2"/>
  <c r="AL1088" i="2"/>
  <c r="AI1088" i="2"/>
  <c r="AE1088" i="2" s="1"/>
  <c r="AH1088" i="2"/>
  <c r="AD1088" i="2"/>
  <c r="AA1088" i="2"/>
  <c r="Z1088" i="2"/>
  <c r="W1088" i="2"/>
  <c r="V1088" i="2"/>
  <c r="S1088" i="2"/>
  <c r="O1088" i="2" s="1"/>
  <c r="R1088" i="2"/>
  <c r="N1088" i="2" s="1"/>
  <c r="J1088" i="2" s="1"/>
  <c r="BW1087" i="2"/>
  <c r="BV1087" i="2"/>
  <c r="BS1087" i="2"/>
  <c r="BR1087" i="2"/>
  <c r="BO1087" i="2"/>
  <c r="BN1087" i="2"/>
  <c r="BK1087" i="2"/>
  <c r="BJ1087" i="2"/>
  <c r="BG1087" i="2"/>
  <c r="BF1087" i="2"/>
  <c r="BC1087" i="2"/>
  <c r="BB1087" i="2"/>
  <c r="AY1087" i="2"/>
  <c r="AX1087" i="2"/>
  <c r="AU1087" i="2"/>
  <c r="AT1087" i="2"/>
  <c r="AQ1087" i="2"/>
  <c r="AP1087" i="2"/>
  <c r="AM1087" i="2"/>
  <c r="AL1087" i="2"/>
  <c r="AI1087" i="2"/>
  <c r="AH1087" i="2"/>
  <c r="AE1087" i="2"/>
  <c r="AD1087" i="2"/>
  <c r="AA1087" i="2"/>
  <c r="Z1087" i="2"/>
  <c r="W1087" i="2"/>
  <c r="V1087" i="2"/>
  <c r="S1087" i="2"/>
  <c r="R1087" i="2"/>
  <c r="O1087" i="2"/>
  <c r="K1087" i="2" s="1"/>
  <c r="N1087" i="2"/>
  <c r="J1087" i="2" s="1"/>
  <c r="BW1086" i="2"/>
  <c r="BV1086" i="2"/>
  <c r="BS1086" i="2"/>
  <c r="BR1086" i="2"/>
  <c r="BO1086" i="2"/>
  <c r="BK1086" i="2" s="1"/>
  <c r="BN1086" i="2"/>
  <c r="BJ1086" i="2" s="1"/>
  <c r="BG1086" i="2"/>
  <c r="BF1086" i="2"/>
  <c r="BC1086" i="2"/>
  <c r="BB1086" i="2"/>
  <c r="AY1086" i="2"/>
  <c r="AU1086" i="2" s="1"/>
  <c r="AX1086" i="2"/>
  <c r="AT1086" i="2" s="1"/>
  <c r="AQ1086" i="2"/>
  <c r="AP1086" i="2"/>
  <c r="AM1086" i="2"/>
  <c r="AL1086" i="2"/>
  <c r="AI1086" i="2"/>
  <c r="AE1086" i="2" s="1"/>
  <c r="AH1086" i="2"/>
  <c r="AD1086" i="2" s="1"/>
  <c r="AA1086" i="2"/>
  <c r="Z1086" i="2"/>
  <c r="W1086" i="2"/>
  <c r="V1086" i="2"/>
  <c r="S1086" i="2"/>
  <c r="O1086" i="2" s="1"/>
  <c r="R1086" i="2"/>
  <c r="N1086" i="2" s="1"/>
  <c r="BW1085" i="2"/>
  <c r="BV1085" i="2"/>
  <c r="BS1085" i="2"/>
  <c r="BR1085" i="2"/>
  <c r="BO1085" i="2"/>
  <c r="BN1085" i="2"/>
  <c r="BJ1085" i="2" s="1"/>
  <c r="BK1085" i="2"/>
  <c r="BG1085" i="2"/>
  <c r="BF1085" i="2"/>
  <c r="BC1085" i="2"/>
  <c r="BB1085" i="2"/>
  <c r="AY1085" i="2"/>
  <c r="AX1085" i="2"/>
  <c r="AT1085" i="2" s="1"/>
  <c r="AU1085" i="2"/>
  <c r="AQ1085" i="2"/>
  <c r="AP1085" i="2"/>
  <c r="AM1085" i="2"/>
  <c r="AL1085" i="2"/>
  <c r="AI1085" i="2"/>
  <c r="AH1085" i="2"/>
  <c r="AE1085" i="2"/>
  <c r="AD1085" i="2"/>
  <c r="AA1085" i="2"/>
  <c r="Z1085" i="2"/>
  <c r="W1085" i="2"/>
  <c r="V1085" i="2"/>
  <c r="S1085" i="2"/>
  <c r="R1085" i="2"/>
  <c r="O1085" i="2"/>
  <c r="K1085" i="2" s="1"/>
  <c r="N1085" i="2"/>
  <c r="J1085" i="2" s="1"/>
  <c r="BW1084" i="2"/>
  <c r="BV1084" i="2"/>
  <c r="BS1084" i="2"/>
  <c r="BR1084" i="2"/>
  <c r="BO1084" i="2"/>
  <c r="BK1084" i="2" s="1"/>
  <c r="BN1084" i="2"/>
  <c r="BJ1084" i="2" s="1"/>
  <c r="BG1084" i="2"/>
  <c r="BF1084" i="2"/>
  <c r="BC1084" i="2"/>
  <c r="BB1084" i="2"/>
  <c r="AY1084" i="2"/>
  <c r="AU1084" i="2" s="1"/>
  <c r="AX1084" i="2"/>
  <c r="AT1084" i="2" s="1"/>
  <c r="AQ1084" i="2"/>
  <c r="AP1084" i="2"/>
  <c r="AM1084" i="2"/>
  <c r="AL1084" i="2"/>
  <c r="AI1084" i="2"/>
  <c r="AE1084" i="2" s="1"/>
  <c r="AH1084" i="2"/>
  <c r="AD1084" i="2" s="1"/>
  <c r="AA1084" i="2"/>
  <c r="Z1084" i="2"/>
  <c r="W1084" i="2"/>
  <c r="V1084" i="2"/>
  <c r="S1084" i="2"/>
  <c r="O1084" i="2" s="1"/>
  <c r="R1084" i="2"/>
  <c r="N1084" i="2" s="1"/>
  <c r="J1084" i="2" s="1"/>
  <c r="BW1083" i="2"/>
  <c r="BV1083" i="2"/>
  <c r="BS1083" i="2"/>
  <c r="BR1083" i="2"/>
  <c r="BO1083" i="2"/>
  <c r="BN1083" i="2"/>
  <c r="BK1083" i="2"/>
  <c r="BJ1083" i="2"/>
  <c r="BG1083" i="2"/>
  <c r="BF1083" i="2"/>
  <c r="BC1083" i="2"/>
  <c r="BB1083" i="2"/>
  <c r="AY1083" i="2"/>
  <c r="AX1083" i="2"/>
  <c r="AU1083" i="2"/>
  <c r="AT1083" i="2"/>
  <c r="AQ1083" i="2"/>
  <c r="AP1083" i="2"/>
  <c r="AM1083" i="2"/>
  <c r="AL1083" i="2"/>
  <c r="AI1083" i="2"/>
  <c r="AH1083" i="2"/>
  <c r="AE1083" i="2"/>
  <c r="AD1083" i="2"/>
  <c r="AA1083" i="2"/>
  <c r="Z1083" i="2"/>
  <c r="W1083" i="2"/>
  <c r="V1083" i="2"/>
  <c r="S1083" i="2"/>
  <c r="R1083" i="2"/>
  <c r="O1083" i="2"/>
  <c r="K1083" i="2" s="1"/>
  <c r="N1083" i="2"/>
  <c r="J1083" i="2" s="1"/>
  <c r="BW1082" i="2"/>
  <c r="BV1082" i="2"/>
  <c r="BS1082" i="2"/>
  <c r="BR1082" i="2"/>
  <c r="BO1082" i="2"/>
  <c r="BK1082" i="2" s="1"/>
  <c r="BN1082" i="2"/>
  <c r="BJ1082" i="2" s="1"/>
  <c r="BG1082" i="2"/>
  <c r="BF1082" i="2"/>
  <c r="BC1082" i="2"/>
  <c r="BB1082" i="2"/>
  <c r="AY1082" i="2"/>
  <c r="AU1082" i="2" s="1"/>
  <c r="AX1082" i="2"/>
  <c r="AT1082" i="2" s="1"/>
  <c r="AQ1082" i="2"/>
  <c r="AP1082" i="2"/>
  <c r="AM1082" i="2"/>
  <c r="AL1082" i="2"/>
  <c r="AI1082" i="2"/>
  <c r="AE1082" i="2" s="1"/>
  <c r="AH1082" i="2"/>
  <c r="AD1082" i="2" s="1"/>
  <c r="AA1082" i="2"/>
  <c r="Z1082" i="2"/>
  <c r="W1082" i="2"/>
  <c r="V1082" i="2"/>
  <c r="S1082" i="2"/>
  <c r="O1082" i="2" s="1"/>
  <c r="R1082" i="2"/>
  <c r="N1082" i="2" s="1"/>
  <c r="J1082" i="2" s="1"/>
  <c r="BW1081" i="2"/>
  <c r="BV1081" i="2"/>
  <c r="BS1081" i="2"/>
  <c r="BR1081" i="2"/>
  <c r="BO1081" i="2"/>
  <c r="BN1081" i="2"/>
  <c r="BJ1081" i="2" s="1"/>
  <c r="BK1081" i="2"/>
  <c r="BG1081" i="2"/>
  <c r="BF1081" i="2"/>
  <c r="BC1081" i="2"/>
  <c r="BB1081" i="2"/>
  <c r="AY1081" i="2"/>
  <c r="AX1081" i="2"/>
  <c r="AT1081" i="2" s="1"/>
  <c r="AU1081" i="2"/>
  <c r="AQ1081" i="2"/>
  <c r="AP1081" i="2"/>
  <c r="AM1081" i="2"/>
  <c r="AL1081" i="2"/>
  <c r="AI1081" i="2"/>
  <c r="AH1081" i="2"/>
  <c r="AD1081" i="2" s="1"/>
  <c r="AE1081" i="2"/>
  <c r="AA1081" i="2"/>
  <c r="Z1081" i="2"/>
  <c r="W1081" i="2"/>
  <c r="V1081" i="2"/>
  <c r="S1081" i="2"/>
  <c r="R1081" i="2"/>
  <c r="N1081" i="2" s="1"/>
  <c r="O1081" i="2"/>
  <c r="K1081" i="2" s="1"/>
  <c r="BW1080" i="2"/>
  <c r="BV1080" i="2"/>
  <c r="BS1080" i="2"/>
  <c r="BR1080" i="2"/>
  <c r="BO1080" i="2"/>
  <c r="BK1080" i="2" s="1"/>
  <c r="BN1080" i="2"/>
  <c r="BJ1080" i="2"/>
  <c r="BG1080" i="2"/>
  <c r="BF1080" i="2"/>
  <c r="BC1080" i="2"/>
  <c r="BB1080" i="2"/>
  <c r="AY1080" i="2"/>
  <c r="AU1080" i="2" s="1"/>
  <c r="AX1080" i="2"/>
  <c r="AT1080" i="2"/>
  <c r="AQ1080" i="2"/>
  <c r="AP1080" i="2"/>
  <c r="AM1080" i="2"/>
  <c r="AL1080" i="2"/>
  <c r="AI1080" i="2"/>
  <c r="AE1080" i="2" s="1"/>
  <c r="AH1080" i="2"/>
  <c r="AD1080" i="2"/>
  <c r="AA1080" i="2"/>
  <c r="Z1080" i="2"/>
  <c r="W1080" i="2"/>
  <c r="V1080" i="2"/>
  <c r="S1080" i="2"/>
  <c r="O1080" i="2" s="1"/>
  <c r="R1080" i="2"/>
  <c r="N1080" i="2" s="1"/>
  <c r="J1080" i="2" s="1"/>
  <c r="BW1079" i="2"/>
  <c r="BV1079" i="2"/>
  <c r="BS1079" i="2"/>
  <c r="BR1079" i="2"/>
  <c r="BO1079" i="2"/>
  <c r="BN1079" i="2"/>
  <c r="BJ1079" i="2" s="1"/>
  <c r="BK1079" i="2"/>
  <c r="BG1079" i="2"/>
  <c r="BF1079" i="2"/>
  <c r="BC1079" i="2"/>
  <c r="BB1079" i="2"/>
  <c r="AY1079" i="2"/>
  <c r="AX1079" i="2"/>
  <c r="AT1079" i="2" s="1"/>
  <c r="AU1079" i="2"/>
  <c r="AQ1079" i="2"/>
  <c r="AP1079" i="2"/>
  <c r="AM1079" i="2"/>
  <c r="AL1079" i="2"/>
  <c r="AI1079" i="2"/>
  <c r="AH1079" i="2"/>
  <c r="AD1079" i="2" s="1"/>
  <c r="AE1079" i="2"/>
  <c r="AA1079" i="2"/>
  <c r="Z1079" i="2"/>
  <c r="W1079" i="2"/>
  <c r="V1079" i="2"/>
  <c r="S1079" i="2"/>
  <c r="R1079" i="2"/>
  <c r="N1079" i="2" s="1"/>
  <c r="O1079" i="2"/>
  <c r="K1079" i="2" s="1"/>
  <c r="BW1078" i="2"/>
  <c r="BV1078" i="2"/>
  <c r="BS1078" i="2"/>
  <c r="BR1078" i="2"/>
  <c r="BO1078" i="2"/>
  <c r="BK1078" i="2" s="1"/>
  <c r="BN1078" i="2"/>
  <c r="BJ1078" i="2"/>
  <c r="BG1078" i="2"/>
  <c r="BF1078" i="2"/>
  <c r="BC1078" i="2"/>
  <c r="BB1078" i="2"/>
  <c r="AY1078" i="2"/>
  <c r="AU1078" i="2" s="1"/>
  <c r="AX1078" i="2"/>
  <c r="AT1078" i="2"/>
  <c r="AQ1078" i="2"/>
  <c r="AP1078" i="2"/>
  <c r="AM1078" i="2"/>
  <c r="AL1078" i="2"/>
  <c r="AI1078" i="2"/>
  <c r="AE1078" i="2" s="1"/>
  <c r="AH1078" i="2"/>
  <c r="AD1078" i="2"/>
  <c r="AA1078" i="2"/>
  <c r="Z1078" i="2"/>
  <c r="W1078" i="2"/>
  <c r="V1078" i="2"/>
  <c r="S1078" i="2"/>
  <c r="O1078" i="2" s="1"/>
  <c r="R1078" i="2"/>
  <c r="N1078" i="2"/>
  <c r="J1078" i="2" s="1"/>
  <c r="BW1077" i="2"/>
  <c r="BV1077" i="2"/>
  <c r="BS1077" i="2"/>
  <c r="BR1077" i="2"/>
  <c r="BO1077" i="2"/>
  <c r="BN1077" i="2"/>
  <c r="BJ1077" i="2" s="1"/>
  <c r="BK1077" i="2"/>
  <c r="BG1077" i="2"/>
  <c r="BF1077" i="2"/>
  <c r="BC1077" i="2"/>
  <c r="BB1077" i="2"/>
  <c r="AY1077" i="2"/>
  <c r="AX1077" i="2"/>
  <c r="AT1077" i="2" s="1"/>
  <c r="AU1077" i="2"/>
  <c r="AQ1077" i="2"/>
  <c r="AP1077" i="2"/>
  <c r="AM1077" i="2"/>
  <c r="AL1077" i="2"/>
  <c r="AI1077" i="2"/>
  <c r="AH1077" i="2"/>
  <c r="AD1077" i="2" s="1"/>
  <c r="AE1077" i="2"/>
  <c r="AA1077" i="2"/>
  <c r="Z1077" i="2"/>
  <c r="W1077" i="2"/>
  <c r="V1077" i="2"/>
  <c r="S1077" i="2"/>
  <c r="R1077" i="2"/>
  <c r="N1077" i="2" s="1"/>
  <c r="J1077" i="2" s="1"/>
  <c r="O1077" i="2"/>
  <c r="K1077" i="2" s="1"/>
  <c r="BW1076" i="2"/>
  <c r="BV1076" i="2"/>
  <c r="BS1076" i="2"/>
  <c r="BR1076" i="2"/>
  <c r="BO1076" i="2"/>
  <c r="BK1076" i="2" s="1"/>
  <c r="BN1076" i="2"/>
  <c r="BJ1076" i="2"/>
  <c r="BG1076" i="2"/>
  <c r="BF1076" i="2"/>
  <c r="BC1076" i="2"/>
  <c r="BB1076" i="2"/>
  <c r="AY1076" i="2"/>
  <c r="AU1076" i="2" s="1"/>
  <c r="AX1076" i="2"/>
  <c r="AT1076" i="2"/>
  <c r="AQ1076" i="2"/>
  <c r="AP1076" i="2"/>
  <c r="AM1076" i="2"/>
  <c r="AL1076" i="2"/>
  <c r="AI1076" i="2"/>
  <c r="AE1076" i="2" s="1"/>
  <c r="AH1076" i="2"/>
  <c r="AD1076" i="2" s="1"/>
  <c r="AA1076" i="2"/>
  <c r="Z1076" i="2"/>
  <c r="W1076" i="2"/>
  <c r="V1076" i="2"/>
  <c r="S1076" i="2"/>
  <c r="O1076" i="2" s="1"/>
  <c r="R1076" i="2"/>
  <c r="N1076" i="2"/>
  <c r="BW1075" i="2"/>
  <c r="BV1075" i="2"/>
  <c r="BS1075" i="2"/>
  <c r="BR1075" i="2"/>
  <c r="BO1075" i="2"/>
  <c r="BN1075" i="2"/>
  <c r="BJ1075" i="2" s="1"/>
  <c r="BK1075" i="2"/>
  <c r="BG1075" i="2"/>
  <c r="BF1075" i="2"/>
  <c r="BC1075" i="2"/>
  <c r="BB1075" i="2"/>
  <c r="AY1075" i="2"/>
  <c r="AX1075" i="2"/>
  <c r="AT1075" i="2" s="1"/>
  <c r="AU1075" i="2"/>
  <c r="AQ1075" i="2"/>
  <c r="AP1075" i="2"/>
  <c r="AM1075" i="2"/>
  <c r="AL1075" i="2"/>
  <c r="AI1075" i="2"/>
  <c r="AH1075" i="2"/>
  <c r="AD1075" i="2" s="1"/>
  <c r="AE1075" i="2"/>
  <c r="AA1075" i="2"/>
  <c r="Z1075" i="2"/>
  <c r="W1075" i="2"/>
  <c r="V1075" i="2"/>
  <c r="S1075" i="2"/>
  <c r="R1075" i="2"/>
  <c r="N1075" i="2" s="1"/>
  <c r="O1075" i="2"/>
  <c r="K1075" i="2" s="1"/>
  <c r="BW1074" i="2"/>
  <c r="BV1074" i="2"/>
  <c r="BS1074" i="2"/>
  <c r="BR1074" i="2"/>
  <c r="BO1074" i="2"/>
  <c r="BK1074" i="2" s="1"/>
  <c r="BN1074" i="2"/>
  <c r="BJ1074" i="2"/>
  <c r="BG1074" i="2"/>
  <c r="BF1074" i="2"/>
  <c r="BC1074" i="2"/>
  <c r="BB1074" i="2"/>
  <c r="AY1074" i="2"/>
  <c r="AU1074" i="2" s="1"/>
  <c r="AX1074" i="2"/>
  <c r="AT1074" i="2"/>
  <c r="AQ1074" i="2"/>
  <c r="AP1074" i="2"/>
  <c r="AM1074" i="2"/>
  <c r="AL1074" i="2"/>
  <c r="AI1074" i="2"/>
  <c r="AE1074" i="2" s="1"/>
  <c r="AH1074" i="2"/>
  <c r="AD1074" i="2"/>
  <c r="AA1074" i="2"/>
  <c r="Z1074" i="2"/>
  <c r="W1074" i="2"/>
  <c r="V1074" i="2"/>
  <c r="S1074" i="2"/>
  <c r="O1074" i="2" s="1"/>
  <c r="R1074" i="2"/>
  <c r="N1074" i="2"/>
  <c r="J1074" i="2" s="1"/>
  <c r="BW1073" i="2"/>
  <c r="BV1073" i="2"/>
  <c r="BS1073" i="2"/>
  <c r="BR1073" i="2"/>
  <c r="BO1073" i="2"/>
  <c r="BN1073" i="2"/>
  <c r="BJ1073" i="2" s="1"/>
  <c r="BK1073" i="2"/>
  <c r="BG1073" i="2"/>
  <c r="BF1073" i="2"/>
  <c r="BC1073" i="2"/>
  <c r="BB1073" i="2"/>
  <c r="AY1073" i="2"/>
  <c r="AX1073" i="2"/>
  <c r="AT1073" i="2" s="1"/>
  <c r="AU1073" i="2"/>
  <c r="AQ1073" i="2"/>
  <c r="AP1073" i="2"/>
  <c r="AM1073" i="2"/>
  <c r="AL1073" i="2"/>
  <c r="AI1073" i="2"/>
  <c r="AH1073" i="2"/>
  <c r="AD1073" i="2" s="1"/>
  <c r="AE1073" i="2"/>
  <c r="AA1073" i="2"/>
  <c r="Z1073" i="2"/>
  <c r="W1073" i="2"/>
  <c r="V1073" i="2"/>
  <c r="S1073" i="2"/>
  <c r="R1073" i="2"/>
  <c r="N1073" i="2" s="1"/>
  <c r="O1073" i="2"/>
  <c r="K1073" i="2" s="1"/>
  <c r="BW1072" i="2"/>
  <c r="BV1072" i="2"/>
  <c r="BS1072" i="2"/>
  <c r="BR1072" i="2"/>
  <c r="BO1072" i="2"/>
  <c r="BK1072" i="2" s="1"/>
  <c r="BN1072" i="2"/>
  <c r="BJ1072" i="2" s="1"/>
  <c r="BG1072" i="2"/>
  <c r="BF1072" i="2"/>
  <c r="BC1072" i="2"/>
  <c r="BB1072" i="2"/>
  <c r="AY1072" i="2"/>
  <c r="AU1072" i="2" s="1"/>
  <c r="AX1072" i="2"/>
  <c r="AT1072" i="2" s="1"/>
  <c r="AQ1072" i="2"/>
  <c r="AP1072" i="2"/>
  <c r="AM1072" i="2"/>
  <c r="AL1072" i="2"/>
  <c r="AI1072" i="2"/>
  <c r="AE1072" i="2" s="1"/>
  <c r="AH1072" i="2"/>
  <c r="AD1072" i="2" s="1"/>
  <c r="AA1072" i="2"/>
  <c r="Z1072" i="2"/>
  <c r="W1072" i="2"/>
  <c r="V1072" i="2"/>
  <c r="S1072" i="2"/>
  <c r="O1072" i="2" s="1"/>
  <c r="R1072" i="2"/>
  <c r="N1072" i="2" s="1"/>
  <c r="J1072" i="2" s="1"/>
  <c r="BW1071" i="2"/>
  <c r="BV1071" i="2"/>
  <c r="BS1071" i="2"/>
  <c r="BR1071" i="2"/>
  <c r="BO1071" i="2"/>
  <c r="BN1071" i="2"/>
  <c r="BK1071" i="2"/>
  <c r="BJ1071" i="2"/>
  <c r="BG1071" i="2"/>
  <c r="BF1071" i="2"/>
  <c r="BC1071" i="2"/>
  <c r="BB1071" i="2"/>
  <c r="AY1071" i="2"/>
  <c r="AX1071" i="2"/>
  <c r="AU1071" i="2"/>
  <c r="AT1071" i="2"/>
  <c r="AQ1071" i="2"/>
  <c r="AP1071" i="2"/>
  <c r="AM1071" i="2"/>
  <c r="AL1071" i="2"/>
  <c r="AI1071" i="2"/>
  <c r="AH1071" i="2"/>
  <c r="AE1071" i="2"/>
  <c r="AD1071" i="2"/>
  <c r="AA1071" i="2"/>
  <c r="Z1071" i="2"/>
  <c r="W1071" i="2"/>
  <c r="V1071" i="2"/>
  <c r="S1071" i="2"/>
  <c r="R1071" i="2"/>
  <c r="O1071" i="2"/>
  <c r="K1071" i="2" s="1"/>
  <c r="N1071" i="2"/>
  <c r="J1071" i="2" s="1"/>
  <c r="BW1070" i="2"/>
  <c r="BV1070" i="2"/>
  <c r="BS1070" i="2"/>
  <c r="BR1070" i="2"/>
  <c r="BO1070" i="2"/>
  <c r="BK1070" i="2" s="1"/>
  <c r="BN1070" i="2"/>
  <c r="BJ1070" i="2" s="1"/>
  <c r="BG1070" i="2"/>
  <c r="BF1070" i="2"/>
  <c r="BC1070" i="2"/>
  <c r="BB1070" i="2"/>
  <c r="AY1070" i="2"/>
  <c r="AU1070" i="2" s="1"/>
  <c r="AX1070" i="2"/>
  <c r="AT1070" i="2" s="1"/>
  <c r="AQ1070" i="2"/>
  <c r="AP1070" i="2"/>
  <c r="AM1070" i="2"/>
  <c r="AL1070" i="2"/>
  <c r="AI1070" i="2"/>
  <c r="AE1070" i="2" s="1"/>
  <c r="AH1070" i="2"/>
  <c r="AD1070" i="2" s="1"/>
  <c r="AA1070" i="2"/>
  <c r="Z1070" i="2"/>
  <c r="W1070" i="2"/>
  <c r="V1070" i="2"/>
  <c r="S1070" i="2"/>
  <c r="O1070" i="2" s="1"/>
  <c r="R1070" i="2"/>
  <c r="N1070" i="2"/>
  <c r="BW1069" i="2"/>
  <c r="BV1069" i="2"/>
  <c r="BS1069" i="2"/>
  <c r="BR1069" i="2"/>
  <c r="BO1069" i="2"/>
  <c r="BN1069" i="2"/>
  <c r="BJ1069" i="2" s="1"/>
  <c r="BK1069" i="2"/>
  <c r="BG1069" i="2"/>
  <c r="BF1069" i="2"/>
  <c r="BC1069" i="2"/>
  <c r="BB1069" i="2"/>
  <c r="AY1069" i="2"/>
  <c r="AX1069" i="2"/>
  <c r="AT1069" i="2" s="1"/>
  <c r="AU1069" i="2"/>
  <c r="AQ1069" i="2"/>
  <c r="AP1069" i="2"/>
  <c r="AM1069" i="2"/>
  <c r="AL1069" i="2"/>
  <c r="AI1069" i="2"/>
  <c r="AH1069" i="2"/>
  <c r="AD1069" i="2" s="1"/>
  <c r="AE1069" i="2"/>
  <c r="AA1069" i="2"/>
  <c r="Z1069" i="2"/>
  <c r="W1069" i="2"/>
  <c r="V1069" i="2"/>
  <c r="S1069" i="2"/>
  <c r="R1069" i="2"/>
  <c r="N1069" i="2" s="1"/>
  <c r="J1069" i="2" s="1"/>
  <c r="O1069" i="2"/>
  <c r="K1069" i="2" s="1"/>
  <c r="BW1068" i="2"/>
  <c r="BV1068" i="2"/>
  <c r="BS1068" i="2"/>
  <c r="BR1068" i="2"/>
  <c r="BO1068" i="2"/>
  <c r="BK1068" i="2" s="1"/>
  <c r="BN1068" i="2"/>
  <c r="BJ1068" i="2" s="1"/>
  <c r="BG1068" i="2"/>
  <c r="BF1068" i="2"/>
  <c r="BC1068" i="2"/>
  <c r="BB1068" i="2"/>
  <c r="AY1068" i="2"/>
  <c r="AU1068" i="2" s="1"/>
  <c r="AX1068" i="2"/>
  <c r="AT1068" i="2" s="1"/>
  <c r="AQ1068" i="2"/>
  <c r="AP1068" i="2"/>
  <c r="AM1068" i="2"/>
  <c r="AL1068" i="2"/>
  <c r="AI1068" i="2"/>
  <c r="AE1068" i="2" s="1"/>
  <c r="AH1068" i="2"/>
  <c r="AD1068" i="2" s="1"/>
  <c r="AA1068" i="2"/>
  <c r="Z1068" i="2"/>
  <c r="W1068" i="2"/>
  <c r="V1068" i="2"/>
  <c r="S1068" i="2"/>
  <c r="O1068" i="2" s="1"/>
  <c r="R1068" i="2"/>
  <c r="N1068" i="2" s="1"/>
  <c r="J1068" i="2" s="1"/>
  <c r="BW1067" i="2"/>
  <c r="BV1067" i="2"/>
  <c r="BS1067" i="2"/>
  <c r="BR1067" i="2"/>
  <c r="BO1067" i="2"/>
  <c r="BN1067" i="2"/>
  <c r="BJ1067" i="2" s="1"/>
  <c r="BK1067" i="2"/>
  <c r="BG1067" i="2"/>
  <c r="BF1067" i="2"/>
  <c r="BC1067" i="2"/>
  <c r="BB1067" i="2"/>
  <c r="AY1067" i="2"/>
  <c r="AX1067" i="2"/>
  <c r="AT1067" i="2" s="1"/>
  <c r="AU1067" i="2"/>
  <c r="AQ1067" i="2"/>
  <c r="AP1067" i="2"/>
  <c r="AM1067" i="2"/>
  <c r="AL1067" i="2"/>
  <c r="AI1067" i="2"/>
  <c r="AH1067" i="2"/>
  <c r="AD1067" i="2" s="1"/>
  <c r="AE1067" i="2"/>
  <c r="AA1067" i="2"/>
  <c r="Z1067" i="2"/>
  <c r="W1067" i="2"/>
  <c r="V1067" i="2"/>
  <c r="S1067" i="2"/>
  <c r="R1067" i="2"/>
  <c r="N1067" i="2" s="1"/>
  <c r="J1067" i="2" s="1"/>
  <c r="O1067" i="2"/>
  <c r="K1067" i="2" s="1"/>
  <c r="BW1066" i="2"/>
  <c r="BV1066" i="2"/>
  <c r="BS1066" i="2"/>
  <c r="BR1066" i="2"/>
  <c r="BO1066" i="2"/>
  <c r="BK1066" i="2" s="1"/>
  <c r="BN1066" i="2"/>
  <c r="BJ1066" i="2"/>
  <c r="BG1066" i="2"/>
  <c r="BF1066" i="2"/>
  <c r="BC1066" i="2"/>
  <c r="BB1066" i="2"/>
  <c r="AY1066" i="2"/>
  <c r="AU1066" i="2" s="1"/>
  <c r="AX1066" i="2"/>
  <c r="AT1066" i="2"/>
  <c r="AQ1066" i="2"/>
  <c r="AP1066" i="2"/>
  <c r="AM1066" i="2"/>
  <c r="AL1066" i="2"/>
  <c r="AI1066" i="2"/>
  <c r="AE1066" i="2" s="1"/>
  <c r="AH1066" i="2"/>
  <c r="AD1066" i="2"/>
  <c r="AA1066" i="2"/>
  <c r="Z1066" i="2"/>
  <c r="W1066" i="2"/>
  <c r="V1066" i="2"/>
  <c r="S1066" i="2"/>
  <c r="O1066" i="2" s="1"/>
  <c r="R1066" i="2"/>
  <c r="N1066" i="2"/>
  <c r="J1066" i="2" s="1"/>
  <c r="BW1065" i="2"/>
  <c r="BV1065" i="2"/>
  <c r="BS1065" i="2"/>
  <c r="BR1065" i="2"/>
  <c r="BO1065" i="2"/>
  <c r="BN1065" i="2"/>
  <c r="BK1065" i="2"/>
  <c r="BJ1065" i="2"/>
  <c r="BG1065" i="2"/>
  <c r="BF1065" i="2"/>
  <c r="BC1065" i="2"/>
  <c r="BB1065" i="2"/>
  <c r="AY1065" i="2"/>
  <c r="AX1065" i="2"/>
  <c r="AU1065" i="2"/>
  <c r="AT1065" i="2"/>
  <c r="AQ1065" i="2"/>
  <c r="AP1065" i="2"/>
  <c r="AM1065" i="2"/>
  <c r="AL1065" i="2"/>
  <c r="AI1065" i="2"/>
  <c r="AH1065" i="2"/>
  <c r="AE1065" i="2"/>
  <c r="AD1065" i="2"/>
  <c r="AA1065" i="2"/>
  <c r="Z1065" i="2"/>
  <c r="W1065" i="2"/>
  <c r="V1065" i="2"/>
  <c r="S1065" i="2"/>
  <c r="R1065" i="2"/>
  <c r="O1065" i="2"/>
  <c r="K1065" i="2" s="1"/>
  <c r="N1065" i="2"/>
  <c r="J1065" i="2" s="1"/>
  <c r="BW1064" i="2"/>
  <c r="BV1064" i="2"/>
  <c r="BS1064" i="2"/>
  <c r="BR1064" i="2"/>
  <c r="BO1064" i="2"/>
  <c r="BK1064" i="2" s="1"/>
  <c r="BN1064" i="2"/>
  <c r="BJ1064" i="2" s="1"/>
  <c r="BG1064" i="2"/>
  <c r="BF1064" i="2"/>
  <c r="BC1064" i="2"/>
  <c r="BB1064" i="2"/>
  <c r="AY1064" i="2"/>
  <c r="AU1064" i="2" s="1"/>
  <c r="AX1064" i="2"/>
  <c r="AT1064" i="2" s="1"/>
  <c r="AQ1064" i="2"/>
  <c r="AP1064" i="2"/>
  <c r="AM1064" i="2"/>
  <c r="AL1064" i="2"/>
  <c r="AI1064" i="2"/>
  <c r="AE1064" i="2" s="1"/>
  <c r="AH1064" i="2"/>
  <c r="AD1064" i="2" s="1"/>
  <c r="AA1064" i="2"/>
  <c r="Z1064" i="2"/>
  <c r="W1064" i="2"/>
  <c r="V1064" i="2"/>
  <c r="S1064" i="2"/>
  <c r="O1064" i="2" s="1"/>
  <c r="R1064" i="2"/>
  <c r="N1064" i="2" s="1"/>
  <c r="J1064" i="2" s="1"/>
  <c r="BW1062" i="2"/>
  <c r="BV1062" i="2"/>
  <c r="BS1062" i="2"/>
  <c r="BR1062" i="2"/>
  <c r="BO1062" i="2"/>
  <c r="BN1062" i="2"/>
  <c r="BK1062" i="2"/>
  <c r="BJ1062" i="2"/>
  <c r="BG1062" i="2"/>
  <c r="BF1062" i="2"/>
  <c r="BC1062" i="2"/>
  <c r="BB1062" i="2"/>
  <c r="AY1062" i="2"/>
  <c r="AX1062" i="2"/>
  <c r="AU1062" i="2"/>
  <c r="AT1062" i="2"/>
  <c r="AQ1062" i="2"/>
  <c r="AP1062" i="2"/>
  <c r="AM1062" i="2"/>
  <c r="AL1062" i="2"/>
  <c r="AI1062" i="2"/>
  <c r="AH1062" i="2"/>
  <c r="AE1062" i="2"/>
  <c r="AD1062" i="2"/>
  <c r="AA1062" i="2"/>
  <c r="Z1062" i="2"/>
  <c r="W1062" i="2"/>
  <c r="V1062" i="2"/>
  <c r="S1062" i="2"/>
  <c r="R1062" i="2"/>
  <c r="O1062" i="2"/>
  <c r="K1062" i="2" s="1"/>
  <c r="N1062" i="2"/>
  <c r="J1062" i="2" s="1"/>
  <c r="BW1061" i="2"/>
  <c r="BV1061" i="2"/>
  <c r="BS1061" i="2"/>
  <c r="BR1061" i="2"/>
  <c r="BO1061" i="2"/>
  <c r="BK1061" i="2" s="1"/>
  <c r="BN1061" i="2"/>
  <c r="BJ1061" i="2" s="1"/>
  <c r="BG1061" i="2"/>
  <c r="BF1061" i="2"/>
  <c r="BC1061" i="2"/>
  <c r="BB1061" i="2"/>
  <c r="AY1061" i="2"/>
  <c r="AU1061" i="2" s="1"/>
  <c r="AX1061" i="2"/>
  <c r="AT1061" i="2" s="1"/>
  <c r="AQ1061" i="2"/>
  <c r="AP1061" i="2"/>
  <c r="AM1061" i="2"/>
  <c r="AL1061" i="2"/>
  <c r="AI1061" i="2"/>
  <c r="AE1061" i="2" s="1"/>
  <c r="AH1061" i="2"/>
  <c r="AD1061" i="2" s="1"/>
  <c r="AA1061" i="2"/>
  <c r="Z1061" i="2"/>
  <c r="W1061" i="2"/>
  <c r="V1061" i="2"/>
  <c r="S1061" i="2"/>
  <c r="O1061" i="2" s="1"/>
  <c r="R1061" i="2"/>
  <c r="N1061" i="2" s="1"/>
  <c r="J1061" i="2" s="1"/>
  <c r="BW1060" i="2"/>
  <c r="BV1060" i="2"/>
  <c r="BS1060" i="2"/>
  <c r="BR1060" i="2"/>
  <c r="BO1060" i="2"/>
  <c r="BN1060" i="2"/>
  <c r="BK1060" i="2"/>
  <c r="BJ1060" i="2"/>
  <c r="BG1060" i="2"/>
  <c r="BF1060" i="2"/>
  <c r="BC1060" i="2"/>
  <c r="BB1060" i="2"/>
  <c r="AY1060" i="2"/>
  <c r="AX1060" i="2"/>
  <c r="AU1060" i="2"/>
  <c r="AT1060" i="2"/>
  <c r="AQ1060" i="2"/>
  <c r="AP1060" i="2"/>
  <c r="AM1060" i="2"/>
  <c r="AL1060" i="2"/>
  <c r="AI1060" i="2"/>
  <c r="AH1060" i="2"/>
  <c r="AE1060" i="2"/>
  <c r="AD1060" i="2"/>
  <c r="AA1060" i="2"/>
  <c r="Z1060" i="2"/>
  <c r="W1060" i="2"/>
  <c r="V1060" i="2"/>
  <c r="S1060" i="2"/>
  <c r="R1060" i="2"/>
  <c r="O1060" i="2"/>
  <c r="K1060" i="2" s="1"/>
  <c r="N1060" i="2"/>
  <c r="J1060" i="2" s="1"/>
  <c r="BW1059" i="2"/>
  <c r="BV1059" i="2"/>
  <c r="BS1059" i="2"/>
  <c r="BR1059" i="2"/>
  <c r="BO1059" i="2"/>
  <c r="BK1059" i="2" s="1"/>
  <c r="BN1059" i="2"/>
  <c r="BJ1059" i="2" s="1"/>
  <c r="BG1059" i="2"/>
  <c r="BF1059" i="2"/>
  <c r="BC1059" i="2"/>
  <c r="BB1059" i="2"/>
  <c r="AY1059" i="2"/>
  <c r="AU1059" i="2" s="1"/>
  <c r="AX1059" i="2"/>
  <c r="AT1059" i="2" s="1"/>
  <c r="AQ1059" i="2"/>
  <c r="AP1059" i="2"/>
  <c r="AM1059" i="2"/>
  <c r="AL1059" i="2"/>
  <c r="AI1059" i="2"/>
  <c r="AE1059" i="2" s="1"/>
  <c r="AH1059" i="2"/>
  <c r="AD1059" i="2" s="1"/>
  <c r="AA1059" i="2"/>
  <c r="Z1059" i="2"/>
  <c r="W1059" i="2"/>
  <c r="V1059" i="2"/>
  <c r="S1059" i="2"/>
  <c r="O1059" i="2" s="1"/>
  <c r="R1059" i="2"/>
  <c r="N1059" i="2" s="1"/>
  <c r="J1059" i="2" s="1"/>
  <c r="BW1058" i="2"/>
  <c r="BV1058" i="2"/>
  <c r="BS1058" i="2"/>
  <c r="BR1058" i="2"/>
  <c r="BO1058" i="2"/>
  <c r="BN1058" i="2"/>
  <c r="BK1058" i="2"/>
  <c r="BJ1058" i="2"/>
  <c r="BG1058" i="2"/>
  <c r="BF1058" i="2"/>
  <c r="BC1058" i="2"/>
  <c r="BB1058" i="2"/>
  <c r="AY1058" i="2"/>
  <c r="AX1058" i="2"/>
  <c r="AU1058" i="2"/>
  <c r="AT1058" i="2"/>
  <c r="AQ1058" i="2"/>
  <c r="AP1058" i="2"/>
  <c r="AM1058" i="2"/>
  <c r="AL1058" i="2"/>
  <c r="AI1058" i="2"/>
  <c r="AH1058" i="2"/>
  <c r="AE1058" i="2"/>
  <c r="AD1058" i="2"/>
  <c r="AA1058" i="2"/>
  <c r="Z1058" i="2"/>
  <c r="W1058" i="2"/>
  <c r="V1058" i="2"/>
  <c r="S1058" i="2"/>
  <c r="R1058" i="2"/>
  <c r="O1058" i="2"/>
  <c r="K1058" i="2" s="1"/>
  <c r="N1058" i="2"/>
  <c r="J1058" i="2" s="1"/>
  <c r="BW1057" i="2"/>
  <c r="BV1057" i="2"/>
  <c r="BS1057" i="2"/>
  <c r="BR1057" i="2"/>
  <c r="BO1057" i="2"/>
  <c r="BK1057" i="2" s="1"/>
  <c r="BN1057" i="2"/>
  <c r="BJ1057" i="2" s="1"/>
  <c r="BG1057" i="2"/>
  <c r="BF1057" i="2"/>
  <c r="BC1057" i="2"/>
  <c r="BB1057" i="2"/>
  <c r="AY1057" i="2"/>
  <c r="AU1057" i="2" s="1"/>
  <c r="AX1057" i="2"/>
  <c r="AT1057" i="2" s="1"/>
  <c r="AQ1057" i="2"/>
  <c r="AP1057" i="2"/>
  <c r="AM1057" i="2"/>
  <c r="AL1057" i="2"/>
  <c r="AI1057" i="2"/>
  <c r="AE1057" i="2" s="1"/>
  <c r="AH1057" i="2"/>
  <c r="AD1057" i="2" s="1"/>
  <c r="AA1057" i="2"/>
  <c r="Z1057" i="2"/>
  <c r="W1057" i="2"/>
  <c r="V1057" i="2"/>
  <c r="S1057" i="2"/>
  <c r="O1057" i="2" s="1"/>
  <c r="R1057" i="2"/>
  <c r="N1057" i="2" s="1"/>
  <c r="J1057" i="2" s="1"/>
  <c r="BW1056" i="2"/>
  <c r="BV1056" i="2"/>
  <c r="BS1056" i="2"/>
  <c r="BR1056" i="2"/>
  <c r="BO1056" i="2"/>
  <c r="BN1056" i="2"/>
  <c r="BK1056" i="2"/>
  <c r="BJ1056" i="2"/>
  <c r="BG1056" i="2"/>
  <c r="BF1056" i="2"/>
  <c r="BC1056" i="2"/>
  <c r="BB1056" i="2"/>
  <c r="AY1056" i="2"/>
  <c r="AX1056" i="2"/>
  <c r="AU1056" i="2"/>
  <c r="AT1056" i="2"/>
  <c r="AQ1056" i="2"/>
  <c r="AP1056" i="2"/>
  <c r="AM1056" i="2"/>
  <c r="AL1056" i="2"/>
  <c r="AI1056" i="2"/>
  <c r="AH1056" i="2"/>
  <c r="AE1056" i="2"/>
  <c r="AD1056" i="2"/>
  <c r="AA1056" i="2"/>
  <c r="Z1056" i="2"/>
  <c r="W1056" i="2"/>
  <c r="V1056" i="2"/>
  <c r="S1056" i="2"/>
  <c r="R1056" i="2"/>
  <c r="O1056" i="2"/>
  <c r="K1056" i="2" s="1"/>
  <c r="N1056" i="2"/>
  <c r="J1056" i="2" s="1"/>
  <c r="BW1055" i="2"/>
  <c r="BV1055" i="2"/>
  <c r="BS1055" i="2"/>
  <c r="BR1055" i="2"/>
  <c r="BO1055" i="2"/>
  <c r="BK1055" i="2" s="1"/>
  <c r="BN1055" i="2"/>
  <c r="BJ1055" i="2" s="1"/>
  <c r="BG1055" i="2"/>
  <c r="BF1055" i="2"/>
  <c r="BC1055" i="2"/>
  <c r="BB1055" i="2"/>
  <c r="AY1055" i="2"/>
  <c r="AU1055" i="2" s="1"/>
  <c r="AX1055" i="2"/>
  <c r="AT1055" i="2" s="1"/>
  <c r="AQ1055" i="2"/>
  <c r="AP1055" i="2"/>
  <c r="AM1055" i="2"/>
  <c r="AL1055" i="2"/>
  <c r="AI1055" i="2"/>
  <c r="AE1055" i="2" s="1"/>
  <c r="AH1055" i="2"/>
  <c r="AD1055" i="2" s="1"/>
  <c r="AA1055" i="2"/>
  <c r="Z1055" i="2"/>
  <c r="W1055" i="2"/>
  <c r="V1055" i="2"/>
  <c r="S1055" i="2"/>
  <c r="O1055" i="2" s="1"/>
  <c r="R1055" i="2"/>
  <c r="N1055" i="2" s="1"/>
  <c r="J1055" i="2" s="1"/>
  <c r="BW1054" i="2"/>
  <c r="BV1054" i="2"/>
  <c r="BS1054" i="2"/>
  <c r="BR1054" i="2"/>
  <c r="BO1054" i="2"/>
  <c r="BN1054" i="2"/>
  <c r="BJ1054" i="2" s="1"/>
  <c r="BK1054" i="2"/>
  <c r="BG1054" i="2"/>
  <c r="BF1054" i="2"/>
  <c r="BC1054" i="2"/>
  <c r="BB1054" i="2"/>
  <c r="AY1054" i="2"/>
  <c r="AX1054" i="2"/>
  <c r="AT1054" i="2" s="1"/>
  <c r="AU1054" i="2"/>
  <c r="AQ1054" i="2"/>
  <c r="AP1054" i="2"/>
  <c r="AM1054" i="2"/>
  <c r="AL1054" i="2"/>
  <c r="AI1054" i="2"/>
  <c r="AH1054" i="2"/>
  <c r="AD1054" i="2" s="1"/>
  <c r="AE1054" i="2"/>
  <c r="AA1054" i="2"/>
  <c r="Z1054" i="2"/>
  <c r="W1054" i="2"/>
  <c r="V1054" i="2"/>
  <c r="S1054" i="2"/>
  <c r="R1054" i="2"/>
  <c r="N1054" i="2" s="1"/>
  <c r="O1054" i="2"/>
  <c r="K1054" i="2" s="1"/>
  <c r="BW1053" i="2"/>
  <c r="BV1053" i="2"/>
  <c r="BS1053" i="2"/>
  <c r="BR1053" i="2"/>
  <c r="BO1053" i="2"/>
  <c r="BK1053" i="2" s="1"/>
  <c r="BN1053" i="2"/>
  <c r="BJ1053" i="2"/>
  <c r="BG1053" i="2"/>
  <c r="BF1053" i="2"/>
  <c r="BC1053" i="2"/>
  <c r="BB1053" i="2"/>
  <c r="AY1053" i="2"/>
  <c r="AU1053" i="2" s="1"/>
  <c r="AX1053" i="2"/>
  <c r="AT1053" i="2"/>
  <c r="AQ1053" i="2"/>
  <c r="AP1053" i="2"/>
  <c r="AM1053" i="2"/>
  <c r="AL1053" i="2"/>
  <c r="AI1053" i="2"/>
  <c r="AE1053" i="2" s="1"/>
  <c r="AH1053" i="2"/>
  <c r="AD1053" i="2"/>
  <c r="AA1053" i="2"/>
  <c r="Z1053" i="2"/>
  <c r="W1053" i="2"/>
  <c r="V1053" i="2"/>
  <c r="S1053" i="2"/>
  <c r="O1053" i="2" s="1"/>
  <c r="R1053" i="2"/>
  <c r="N1053" i="2"/>
  <c r="J1053" i="2" s="1"/>
  <c r="BW1052" i="2"/>
  <c r="BV1052" i="2"/>
  <c r="BS1052" i="2"/>
  <c r="BR1052" i="2"/>
  <c r="BO1052" i="2"/>
  <c r="BN1052" i="2"/>
  <c r="BJ1052" i="2" s="1"/>
  <c r="BG1052" i="2"/>
  <c r="BF1052" i="2"/>
  <c r="BC1052" i="2"/>
  <c r="BB1052" i="2"/>
  <c r="AY1052" i="2"/>
  <c r="AX1052" i="2"/>
  <c r="AT1052" i="2" s="1"/>
  <c r="AQ1052" i="2"/>
  <c r="AP1052" i="2"/>
  <c r="AM1052" i="2"/>
  <c r="AL1052" i="2"/>
  <c r="AI1052" i="2"/>
  <c r="AH1052" i="2"/>
  <c r="AD1052" i="2" s="1"/>
  <c r="AA1052" i="2"/>
  <c r="Z1052" i="2"/>
  <c r="W1052" i="2"/>
  <c r="V1052" i="2"/>
  <c r="S1052" i="2"/>
  <c r="R1052" i="2"/>
  <c r="N1052" i="2" s="1"/>
  <c r="J1052" i="2" s="1"/>
  <c r="BW1051" i="2"/>
  <c r="BV1051" i="2"/>
  <c r="BS1051" i="2"/>
  <c r="BR1051" i="2"/>
  <c r="BO1051" i="2"/>
  <c r="BK1051" i="2" s="1"/>
  <c r="BN1051" i="2"/>
  <c r="BJ1051" i="2" s="1"/>
  <c r="BG1051" i="2"/>
  <c r="BF1051" i="2"/>
  <c r="BC1051" i="2"/>
  <c r="BB1051" i="2"/>
  <c r="AY1051" i="2"/>
  <c r="AU1051" i="2" s="1"/>
  <c r="AX1051" i="2"/>
  <c r="AT1051" i="2" s="1"/>
  <c r="AQ1051" i="2"/>
  <c r="AP1051" i="2"/>
  <c r="AM1051" i="2"/>
  <c r="AL1051" i="2"/>
  <c r="AI1051" i="2"/>
  <c r="AH1051" i="2"/>
  <c r="AD1051" i="2" s="1"/>
  <c r="AE1051" i="2"/>
  <c r="AA1051" i="2"/>
  <c r="Z1051" i="2"/>
  <c r="W1051" i="2"/>
  <c r="V1051" i="2"/>
  <c r="S1051" i="2"/>
  <c r="R1051" i="2"/>
  <c r="N1051" i="2" s="1"/>
  <c r="O1051" i="2"/>
  <c r="BW1050" i="2"/>
  <c r="BV1050" i="2"/>
  <c r="BS1050" i="2"/>
  <c r="BR1050" i="2"/>
  <c r="BO1050" i="2"/>
  <c r="BN1050" i="2"/>
  <c r="BJ1050" i="2"/>
  <c r="BG1050" i="2"/>
  <c r="BF1050" i="2"/>
  <c r="BC1050" i="2"/>
  <c r="BB1050" i="2"/>
  <c r="AY1050" i="2"/>
  <c r="AX1050" i="2"/>
  <c r="AT1050" i="2"/>
  <c r="AQ1050" i="2"/>
  <c r="AP1050" i="2"/>
  <c r="AM1050" i="2"/>
  <c r="AL1050" i="2"/>
  <c r="AI1050" i="2"/>
  <c r="AH1050" i="2"/>
  <c r="AD1050" i="2"/>
  <c r="AA1050" i="2"/>
  <c r="Z1050" i="2"/>
  <c r="W1050" i="2"/>
  <c r="V1050" i="2"/>
  <c r="S1050" i="2"/>
  <c r="R1050" i="2"/>
  <c r="N1050" i="2"/>
  <c r="J1050" i="2" s="1"/>
  <c r="BW1049" i="2"/>
  <c r="BV1049" i="2"/>
  <c r="BS1049" i="2"/>
  <c r="BR1049" i="2"/>
  <c r="BO1049" i="2"/>
  <c r="BK1049" i="2" s="1"/>
  <c r="BN1049" i="2"/>
  <c r="BJ1049" i="2" s="1"/>
  <c r="BG1049" i="2"/>
  <c r="BF1049" i="2"/>
  <c r="BC1049" i="2"/>
  <c r="BB1049" i="2"/>
  <c r="AY1049" i="2"/>
  <c r="AU1049" i="2" s="1"/>
  <c r="AX1049" i="2"/>
  <c r="AT1049" i="2" s="1"/>
  <c r="AQ1049" i="2"/>
  <c r="AP1049" i="2"/>
  <c r="AM1049" i="2"/>
  <c r="AL1049" i="2"/>
  <c r="AI1049" i="2"/>
  <c r="AE1049" i="2" s="1"/>
  <c r="AH1049" i="2"/>
  <c r="AD1049" i="2" s="1"/>
  <c r="AA1049" i="2"/>
  <c r="Z1049" i="2"/>
  <c r="W1049" i="2"/>
  <c r="V1049" i="2"/>
  <c r="S1049" i="2"/>
  <c r="O1049" i="2" s="1"/>
  <c r="R1049" i="2"/>
  <c r="N1049" i="2" s="1"/>
  <c r="BW1048" i="2"/>
  <c r="BV1048" i="2"/>
  <c r="BS1048" i="2"/>
  <c r="BR1048" i="2"/>
  <c r="BO1048" i="2"/>
  <c r="BN1048" i="2"/>
  <c r="BK1048" i="2"/>
  <c r="BJ1048" i="2"/>
  <c r="BG1048" i="2"/>
  <c r="BF1048" i="2"/>
  <c r="BC1048" i="2"/>
  <c r="BB1048" i="2"/>
  <c r="AY1048" i="2"/>
  <c r="AX1048" i="2"/>
  <c r="AU1048" i="2"/>
  <c r="AT1048" i="2"/>
  <c r="AQ1048" i="2"/>
  <c r="AP1048" i="2"/>
  <c r="AM1048" i="2"/>
  <c r="AL1048" i="2"/>
  <c r="AI1048" i="2"/>
  <c r="AH1048" i="2"/>
  <c r="AE1048" i="2"/>
  <c r="AD1048" i="2"/>
  <c r="AA1048" i="2"/>
  <c r="Z1048" i="2"/>
  <c r="W1048" i="2"/>
  <c r="V1048" i="2"/>
  <c r="S1048" i="2"/>
  <c r="R1048" i="2"/>
  <c r="O1048" i="2"/>
  <c r="K1048" i="2" s="1"/>
  <c r="N1048" i="2"/>
  <c r="J1048" i="2" s="1"/>
  <c r="BW1047" i="2"/>
  <c r="BV1047" i="2"/>
  <c r="BS1047" i="2"/>
  <c r="BR1047" i="2"/>
  <c r="BO1047" i="2"/>
  <c r="BK1047" i="2" s="1"/>
  <c r="BN1047" i="2"/>
  <c r="BJ1047" i="2" s="1"/>
  <c r="BG1047" i="2"/>
  <c r="BF1047" i="2"/>
  <c r="BC1047" i="2"/>
  <c r="BB1047" i="2"/>
  <c r="AY1047" i="2"/>
  <c r="AU1047" i="2" s="1"/>
  <c r="AX1047" i="2"/>
  <c r="AT1047" i="2" s="1"/>
  <c r="AQ1047" i="2"/>
  <c r="AP1047" i="2"/>
  <c r="AM1047" i="2"/>
  <c r="AL1047" i="2"/>
  <c r="AI1047" i="2"/>
  <c r="AE1047" i="2" s="1"/>
  <c r="AH1047" i="2"/>
  <c r="AD1047" i="2" s="1"/>
  <c r="AA1047" i="2"/>
  <c r="Z1047" i="2"/>
  <c r="W1047" i="2"/>
  <c r="V1047" i="2"/>
  <c r="S1047" i="2"/>
  <c r="O1047" i="2" s="1"/>
  <c r="R1047" i="2"/>
  <c r="N1047" i="2" s="1"/>
  <c r="BW1046" i="2"/>
  <c r="BV1046" i="2"/>
  <c r="BS1046" i="2"/>
  <c r="BR1046" i="2"/>
  <c r="BO1046" i="2"/>
  <c r="BN1046" i="2"/>
  <c r="BJ1046" i="2" s="1"/>
  <c r="BK1046" i="2"/>
  <c r="BG1046" i="2"/>
  <c r="BF1046" i="2"/>
  <c r="BC1046" i="2"/>
  <c r="BB1046" i="2"/>
  <c r="AY1046" i="2"/>
  <c r="AX1046" i="2"/>
  <c r="AT1046" i="2" s="1"/>
  <c r="AU1046" i="2"/>
  <c r="AQ1046" i="2"/>
  <c r="AP1046" i="2"/>
  <c r="AM1046" i="2"/>
  <c r="AL1046" i="2"/>
  <c r="AI1046" i="2"/>
  <c r="AH1046" i="2"/>
  <c r="AD1046" i="2" s="1"/>
  <c r="AE1046" i="2"/>
  <c r="AA1046" i="2"/>
  <c r="Z1046" i="2"/>
  <c r="W1046" i="2"/>
  <c r="V1046" i="2"/>
  <c r="S1046" i="2"/>
  <c r="R1046" i="2"/>
  <c r="N1046" i="2" s="1"/>
  <c r="O1046" i="2"/>
  <c r="K1046" i="2" s="1"/>
  <c r="BW1045" i="2"/>
  <c r="BV1045" i="2"/>
  <c r="BS1045" i="2"/>
  <c r="BR1045" i="2"/>
  <c r="BO1045" i="2"/>
  <c r="BK1045" i="2" s="1"/>
  <c r="BN1045" i="2"/>
  <c r="BJ1045" i="2" s="1"/>
  <c r="BG1045" i="2"/>
  <c r="BF1045" i="2"/>
  <c r="BC1045" i="2"/>
  <c r="BB1045" i="2"/>
  <c r="AY1045" i="2"/>
  <c r="AU1045" i="2" s="1"/>
  <c r="AX1045" i="2"/>
  <c r="AT1045" i="2" s="1"/>
  <c r="AQ1045" i="2"/>
  <c r="AP1045" i="2"/>
  <c r="AM1045" i="2"/>
  <c r="AL1045" i="2"/>
  <c r="AI1045" i="2"/>
  <c r="AE1045" i="2" s="1"/>
  <c r="AH1045" i="2"/>
  <c r="AD1045" i="2" s="1"/>
  <c r="AA1045" i="2"/>
  <c r="Z1045" i="2"/>
  <c r="W1045" i="2"/>
  <c r="V1045" i="2"/>
  <c r="S1045" i="2"/>
  <c r="O1045" i="2" s="1"/>
  <c r="R1045" i="2"/>
  <c r="N1045" i="2" s="1"/>
  <c r="J1045" i="2" s="1"/>
  <c r="BW1044" i="2"/>
  <c r="BV1044" i="2"/>
  <c r="BS1044" i="2"/>
  <c r="BR1044" i="2"/>
  <c r="BO1044" i="2"/>
  <c r="BN1044" i="2"/>
  <c r="BJ1044" i="2" s="1"/>
  <c r="BK1044" i="2"/>
  <c r="BG1044" i="2"/>
  <c r="BF1044" i="2"/>
  <c r="BC1044" i="2"/>
  <c r="BB1044" i="2"/>
  <c r="AY1044" i="2"/>
  <c r="AX1044" i="2"/>
  <c r="AU1044" i="2"/>
  <c r="AT1044" i="2"/>
  <c r="AQ1044" i="2"/>
  <c r="AP1044" i="2"/>
  <c r="AM1044" i="2"/>
  <c r="AL1044" i="2"/>
  <c r="AI1044" i="2"/>
  <c r="AH1044" i="2"/>
  <c r="AD1044" i="2"/>
  <c r="AA1044" i="2"/>
  <c r="Z1044" i="2"/>
  <c r="W1044" i="2"/>
  <c r="V1044" i="2"/>
  <c r="S1044" i="2"/>
  <c r="R1044" i="2"/>
  <c r="N1044" i="2"/>
  <c r="BW1043" i="2"/>
  <c r="BV1043" i="2"/>
  <c r="BS1043" i="2"/>
  <c r="BR1043" i="2"/>
  <c r="BO1043" i="2"/>
  <c r="BK1043" i="2" s="1"/>
  <c r="BN1043" i="2"/>
  <c r="BJ1043" i="2" s="1"/>
  <c r="BG1043" i="2"/>
  <c r="BF1043" i="2"/>
  <c r="BC1043" i="2"/>
  <c r="BB1043" i="2"/>
  <c r="AY1043" i="2"/>
  <c r="AU1043" i="2" s="1"/>
  <c r="AX1043" i="2"/>
  <c r="AT1043" i="2"/>
  <c r="AQ1043" i="2"/>
  <c r="AP1043" i="2"/>
  <c r="AM1043" i="2"/>
  <c r="AL1043" i="2"/>
  <c r="AI1043" i="2"/>
  <c r="AE1043" i="2" s="1"/>
  <c r="AH1043" i="2"/>
  <c r="AD1043" i="2"/>
  <c r="AA1043" i="2"/>
  <c r="Z1043" i="2"/>
  <c r="W1043" i="2"/>
  <c r="V1043" i="2"/>
  <c r="S1043" i="2"/>
  <c r="O1043" i="2" s="1"/>
  <c r="R1043" i="2"/>
  <c r="N1043" i="2"/>
  <c r="J1043" i="2" s="1"/>
  <c r="BW1042" i="2"/>
  <c r="BV1042" i="2"/>
  <c r="BS1042" i="2"/>
  <c r="BR1042" i="2"/>
  <c r="BO1042" i="2"/>
  <c r="BN1042" i="2"/>
  <c r="BJ1042" i="2" s="1"/>
  <c r="BG1042" i="2"/>
  <c r="BF1042" i="2"/>
  <c r="BC1042" i="2"/>
  <c r="BB1042" i="2"/>
  <c r="AY1042" i="2"/>
  <c r="AX1042" i="2"/>
  <c r="AT1042" i="2" s="1"/>
  <c r="AQ1042" i="2"/>
  <c r="AP1042" i="2"/>
  <c r="AM1042" i="2"/>
  <c r="AL1042" i="2"/>
  <c r="AI1042" i="2"/>
  <c r="AH1042" i="2"/>
  <c r="AD1042" i="2" s="1"/>
  <c r="AA1042" i="2"/>
  <c r="Z1042" i="2"/>
  <c r="W1042" i="2"/>
  <c r="V1042" i="2"/>
  <c r="S1042" i="2"/>
  <c r="R1042" i="2"/>
  <c r="N1042" i="2" s="1"/>
  <c r="J1042" i="2" s="1"/>
  <c r="BW1041" i="2"/>
  <c r="BV1041" i="2"/>
  <c r="BS1041" i="2"/>
  <c r="BR1041" i="2"/>
  <c r="BO1041" i="2"/>
  <c r="BK1041" i="2" s="1"/>
  <c r="BN1041" i="2"/>
  <c r="BJ1041" i="2"/>
  <c r="BG1041" i="2"/>
  <c r="BF1041" i="2"/>
  <c r="BC1041" i="2"/>
  <c r="BB1041" i="2"/>
  <c r="AY1041" i="2"/>
  <c r="AU1041" i="2" s="1"/>
  <c r="AX1041" i="2"/>
  <c r="AT1041" i="2"/>
  <c r="AQ1041" i="2"/>
  <c r="AP1041" i="2"/>
  <c r="AM1041" i="2"/>
  <c r="AL1041" i="2"/>
  <c r="AI1041" i="2"/>
  <c r="AE1041" i="2" s="1"/>
  <c r="AH1041" i="2"/>
  <c r="AD1041" i="2" s="1"/>
  <c r="AA1041" i="2"/>
  <c r="Z1041" i="2"/>
  <c r="W1041" i="2"/>
  <c r="V1041" i="2"/>
  <c r="S1041" i="2"/>
  <c r="O1041" i="2" s="1"/>
  <c r="R1041" i="2"/>
  <c r="N1041" i="2" s="1"/>
  <c r="BW1040" i="2"/>
  <c r="BV1040" i="2"/>
  <c r="BS1040" i="2"/>
  <c r="BR1040" i="2"/>
  <c r="BO1040" i="2"/>
  <c r="BN1040" i="2"/>
  <c r="BJ1040" i="2" s="1"/>
  <c r="BK1040" i="2"/>
  <c r="BG1040" i="2"/>
  <c r="BF1040" i="2"/>
  <c r="BC1040" i="2"/>
  <c r="BB1040" i="2"/>
  <c r="AY1040" i="2"/>
  <c r="AX1040" i="2"/>
  <c r="AT1040" i="2" s="1"/>
  <c r="AU1040" i="2"/>
  <c r="AQ1040" i="2"/>
  <c r="AP1040" i="2"/>
  <c r="AM1040" i="2"/>
  <c r="AL1040" i="2"/>
  <c r="AI1040" i="2"/>
  <c r="AH1040" i="2"/>
  <c r="AD1040" i="2" s="1"/>
  <c r="AE1040" i="2"/>
  <c r="AA1040" i="2"/>
  <c r="Z1040" i="2"/>
  <c r="W1040" i="2"/>
  <c r="V1040" i="2"/>
  <c r="S1040" i="2"/>
  <c r="R1040" i="2"/>
  <c r="N1040" i="2" s="1"/>
  <c r="O1040" i="2"/>
  <c r="K1040" i="2" s="1"/>
  <c r="BW1039" i="2"/>
  <c r="BV1039" i="2"/>
  <c r="BS1039" i="2"/>
  <c r="BR1039" i="2"/>
  <c r="BO1039" i="2"/>
  <c r="BK1039" i="2" s="1"/>
  <c r="BN1039" i="2"/>
  <c r="BJ1039" i="2" s="1"/>
  <c r="BG1039" i="2"/>
  <c r="BF1039" i="2"/>
  <c r="BC1039" i="2"/>
  <c r="BB1039" i="2"/>
  <c r="AY1039" i="2"/>
  <c r="AU1039" i="2" s="1"/>
  <c r="AX1039" i="2"/>
  <c r="AT1039" i="2" s="1"/>
  <c r="AQ1039" i="2"/>
  <c r="AP1039" i="2"/>
  <c r="AM1039" i="2"/>
  <c r="AL1039" i="2"/>
  <c r="AI1039" i="2"/>
  <c r="AE1039" i="2" s="1"/>
  <c r="AH1039" i="2"/>
  <c r="AD1039" i="2" s="1"/>
  <c r="AA1039" i="2"/>
  <c r="Z1039" i="2"/>
  <c r="W1039" i="2"/>
  <c r="V1039" i="2"/>
  <c r="S1039" i="2"/>
  <c r="O1039" i="2" s="1"/>
  <c r="R1039" i="2"/>
  <c r="N1039" i="2" s="1"/>
  <c r="J1039" i="2" s="1"/>
  <c r="BW1038" i="2"/>
  <c r="BV1038" i="2"/>
  <c r="BS1038" i="2"/>
  <c r="BR1038" i="2"/>
  <c r="BO1038" i="2"/>
  <c r="BN1038" i="2"/>
  <c r="BJ1038" i="2" s="1"/>
  <c r="BK1038" i="2"/>
  <c r="BG1038" i="2"/>
  <c r="BF1038" i="2"/>
  <c r="BC1038" i="2"/>
  <c r="BB1038" i="2"/>
  <c r="AY1038" i="2"/>
  <c r="AX1038" i="2"/>
  <c r="AT1038" i="2" s="1"/>
  <c r="AU1038" i="2"/>
  <c r="AQ1038" i="2"/>
  <c r="AP1038" i="2"/>
  <c r="AM1038" i="2"/>
  <c r="AL1038" i="2"/>
  <c r="AI1038" i="2"/>
  <c r="AH1038" i="2"/>
  <c r="AD1038" i="2" s="1"/>
  <c r="AE1038" i="2"/>
  <c r="AA1038" i="2"/>
  <c r="Z1038" i="2"/>
  <c r="W1038" i="2"/>
  <c r="V1038" i="2"/>
  <c r="S1038" i="2"/>
  <c r="R1038" i="2"/>
  <c r="N1038" i="2" s="1"/>
  <c r="O1038" i="2"/>
  <c r="K1038" i="2" s="1"/>
  <c r="BW1037" i="2"/>
  <c r="BV1037" i="2"/>
  <c r="BS1037" i="2"/>
  <c r="BR1037" i="2"/>
  <c r="BO1037" i="2"/>
  <c r="BK1037" i="2" s="1"/>
  <c r="BN1037" i="2"/>
  <c r="BJ1037" i="2" s="1"/>
  <c r="BG1037" i="2"/>
  <c r="BF1037" i="2"/>
  <c r="BC1037" i="2"/>
  <c r="BB1037" i="2"/>
  <c r="AY1037" i="2"/>
  <c r="AU1037" i="2" s="1"/>
  <c r="AX1037" i="2"/>
  <c r="AT1037" i="2" s="1"/>
  <c r="AQ1037" i="2"/>
  <c r="AP1037" i="2"/>
  <c r="AM1037" i="2"/>
  <c r="AL1037" i="2"/>
  <c r="AI1037" i="2"/>
  <c r="AE1037" i="2" s="1"/>
  <c r="AH1037" i="2"/>
  <c r="AD1037" i="2" s="1"/>
  <c r="AA1037" i="2"/>
  <c r="Z1037" i="2"/>
  <c r="W1037" i="2"/>
  <c r="V1037" i="2"/>
  <c r="S1037" i="2"/>
  <c r="O1037" i="2" s="1"/>
  <c r="R1037" i="2"/>
  <c r="N1037" i="2"/>
  <c r="BW1036" i="2"/>
  <c r="BV1036" i="2"/>
  <c r="BS1036" i="2"/>
  <c r="BR1036" i="2"/>
  <c r="BO1036" i="2"/>
  <c r="BN1036" i="2"/>
  <c r="BJ1036" i="2" s="1"/>
  <c r="BK1036" i="2"/>
  <c r="BG1036" i="2"/>
  <c r="BF1036" i="2"/>
  <c r="BC1036" i="2"/>
  <c r="BB1036" i="2"/>
  <c r="AY1036" i="2"/>
  <c r="AX1036" i="2"/>
  <c r="AT1036" i="2" s="1"/>
  <c r="AU1036" i="2"/>
  <c r="AQ1036" i="2"/>
  <c r="AP1036" i="2"/>
  <c r="AM1036" i="2"/>
  <c r="AL1036" i="2"/>
  <c r="AI1036" i="2"/>
  <c r="AH1036" i="2"/>
  <c r="AD1036" i="2" s="1"/>
  <c r="AE1036" i="2"/>
  <c r="AA1036" i="2"/>
  <c r="Z1036" i="2"/>
  <c r="W1036" i="2"/>
  <c r="V1036" i="2"/>
  <c r="S1036" i="2"/>
  <c r="R1036" i="2"/>
  <c r="N1036" i="2" s="1"/>
  <c r="J1036" i="2" s="1"/>
  <c r="O1036" i="2"/>
  <c r="K1036" i="2" s="1"/>
  <c r="BW1035" i="2"/>
  <c r="BV1035" i="2"/>
  <c r="BS1035" i="2"/>
  <c r="BR1035" i="2"/>
  <c r="BO1035" i="2"/>
  <c r="BK1035" i="2" s="1"/>
  <c r="BN1035" i="2"/>
  <c r="BJ1035" i="2" s="1"/>
  <c r="BG1035" i="2"/>
  <c r="BF1035" i="2"/>
  <c r="BC1035" i="2"/>
  <c r="BB1035" i="2"/>
  <c r="AY1035" i="2"/>
  <c r="AU1035" i="2" s="1"/>
  <c r="AX1035" i="2"/>
  <c r="AT1035" i="2" s="1"/>
  <c r="AQ1035" i="2"/>
  <c r="AP1035" i="2"/>
  <c r="AM1035" i="2"/>
  <c r="AL1035" i="2"/>
  <c r="AI1035" i="2"/>
  <c r="AE1035" i="2" s="1"/>
  <c r="AH1035" i="2"/>
  <c r="AD1035" i="2" s="1"/>
  <c r="AA1035" i="2"/>
  <c r="Z1035" i="2"/>
  <c r="W1035" i="2"/>
  <c r="V1035" i="2"/>
  <c r="S1035" i="2"/>
  <c r="O1035" i="2" s="1"/>
  <c r="R1035" i="2"/>
  <c r="N1035" i="2" s="1"/>
  <c r="J1035" i="2" s="1"/>
  <c r="BW1034" i="2"/>
  <c r="BV1034" i="2"/>
  <c r="BS1034" i="2"/>
  <c r="BR1034" i="2"/>
  <c r="BO1034" i="2"/>
  <c r="BN1034" i="2"/>
  <c r="BK1034" i="2"/>
  <c r="BJ1034" i="2"/>
  <c r="BG1034" i="2"/>
  <c r="BF1034" i="2"/>
  <c r="BC1034" i="2"/>
  <c r="BB1034" i="2"/>
  <c r="AY1034" i="2"/>
  <c r="AX1034" i="2"/>
  <c r="AU1034" i="2"/>
  <c r="AT1034" i="2"/>
  <c r="AQ1034" i="2"/>
  <c r="AP1034" i="2"/>
  <c r="AM1034" i="2"/>
  <c r="AL1034" i="2"/>
  <c r="AI1034" i="2"/>
  <c r="AH1034" i="2"/>
  <c r="AE1034" i="2"/>
  <c r="AD1034" i="2"/>
  <c r="AA1034" i="2"/>
  <c r="Z1034" i="2"/>
  <c r="W1034" i="2"/>
  <c r="V1034" i="2"/>
  <c r="S1034" i="2"/>
  <c r="R1034" i="2"/>
  <c r="O1034" i="2"/>
  <c r="K1034" i="2" s="1"/>
  <c r="N1034" i="2"/>
  <c r="J1034" i="2" s="1"/>
  <c r="BW1033" i="2"/>
  <c r="BV1033" i="2"/>
  <c r="BS1033" i="2"/>
  <c r="BR1033" i="2"/>
  <c r="BO1033" i="2"/>
  <c r="BK1033" i="2" s="1"/>
  <c r="BN1033" i="2"/>
  <c r="BJ1033" i="2" s="1"/>
  <c r="BG1033" i="2"/>
  <c r="BF1033" i="2"/>
  <c r="BC1033" i="2"/>
  <c r="BB1033" i="2"/>
  <c r="AY1033" i="2"/>
  <c r="AU1033" i="2" s="1"/>
  <c r="AX1033" i="2"/>
  <c r="AT1033" i="2" s="1"/>
  <c r="AQ1033" i="2"/>
  <c r="AP1033" i="2"/>
  <c r="AM1033" i="2"/>
  <c r="AL1033" i="2"/>
  <c r="AI1033" i="2"/>
  <c r="AE1033" i="2" s="1"/>
  <c r="AH1033" i="2"/>
  <c r="AD1033" i="2" s="1"/>
  <c r="AA1033" i="2"/>
  <c r="Z1033" i="2"/>
  <c r="W1033" i="2"/>
  <c r="V1033" i="2"/>
  <c r="S1033" i="2"/>
  <c r="O1033" i="2" s="1"/>
  <c r="R1033" i="2"/>
  <c r="N1033" i="2" s="1"/>
  <c r="J1033" i="2" s="1"/>
  <c r="BW1032" i="2"/>
  <c r="BV1032" i="2"/>
  <c r="BS1032" i="2"/>
  <c r="BR1032" i="2"/>
  <c r="BO1032" i="2"/>
  <c r="BN1032" i="2"/>
  <c r="BK1032" i="2"/>
  <c r="BJ1032" i="2"/>
  <c r="BG1032" i="2"/>
  <c r="BF1032" i="2"/>
  <c r="BC1032" i="2"/>
  <c r="BB1032" i="2"/>
  <c r="AY1032" i="2"/>
  <c r="AX1032" i="2"/>
  <c r="AU1032" i="2"/>
  <c r="AT1032" i="2"/>
  <c r="AQ1032" i="2"/>
  <c r="AP1032" i="2"/>
  <c r="AM1032" i="2"/>
  <c r="AL1032" i="2"/>
  <c r="AI1032" i="2"/>
  <c r="AH1032" i="2"/>
  <c r="AE1032" i="2"/>
  <c r="AD1032" i="2"/>
  <c r="AA1032" i="2"/>
  <c r="Z1032" i="2"/>
  <c r="W1032" i="2"/>
  <c r="V1032" i="2"/>
  <c r="S1032" i="2"/>
  <c r="R1032" i="2"/>
  <c r="N1032" i="2"/>
  <c r="J1032" i="2" s="1"/>
  <c r="BW1031" i="2"/>
  <c r="BV1031" i="2"/>
  <c r="BS1031" i="2"/>
  <c r="BR1031" i="2"/>
  <c r="BO1031" i="2"/>
  <c r="BK1031" i="2" s="1"/>
  <c r="BN1031" i="2"/>
  <c r="BJ1031" i="2" s="1"/>
  <c r="BG1031" i="2"/>
  <c r="BF1031" i="2"/>
  <c r="BC1031" i="2"/>
  <c r="BB1031" i="2"/>
  <c r="AY1031" i="2"/>
  <c r="AU1031" i="2" s="1"/>
  <c r="AX1031" i="2"/>
  <c r="AT1031" i="2" s="1"/>
  <c r="AQ1031" i="2"/>
  <c r="AP1031" i="2"/>
  <c r="AM1031" i="2"/>
  <c r="AL1031" i="2"/>
  <c r="AI1031" i="2"/>
  <c r="AE1031" i="2" s="1"/>
  <c r="AH1031" i="2"/>
  <c r="AD1031" i="2" s="1"/>
  <c r="AA1031" i="2"/>
  <c r="Z1031" i="2"/>
  <c r="W1031" i="2"/>
  <c r="V1031" i="2"/>
  <c r="S1031" i="2"/>
  <c r="O1031" i="2" s="1"/>
  <c r="R1031" i="2"/>
  <c r="N1031" i="2" s="1"/>
  <c r="J1031" i="2" s="1"/>
  <c r="BW1030" i="2"/>
  <c r="BV1030" i="2"/>
  <c r="BS1030" i="2"/>
  <c r="BR1030" i="2"/>
  <c r="BO1030" i="2"/>
  <c r="BN1030" i="2"/>
  <c r="BJ1030" i="2" s="1"/>
  <c r="BK1030" i="2"/>
  <c r="BG1030" i="2"/>
  <c r="BF1030" i="2"/>
  <c r="BC1030" i="2"/>
  <c r="BB1030" i="2"/>
  <c r="AY1030" i="2"/>
  <c r="AX1030" i="2"/>
  <c r="AT1030" i="2" s="1"/>
  <c r="AU1030" i="2"/>
  <c r="AQ1030" i="2"/>
  <c r="AP1030" i="2"/>
  <c r="AM1030" i="2"/>
  <c r="AL1030" i="2"/>
  <c r="AI1030" i="2"/>
  <c r="AH1030" i="2"/>
  <c r="AD1030" i="2" s="1"/>
  <c r="AE1030" i="2"/>
  <c r="AA1030" i="2"/>
  <c r="Z1030" i="2"/>
  <c r="W1030" i="2"/>
  <c r="V1030" i="2"/>
  <c r="S1030" i="2"/>
  <c r="R1030" i="2"/>
  <c r="N1030" i="2" s="1"/>
  <c r="O1030" i="2"/>
  <c r="K1030" i="2" s="1"/>
  <c r="BW1029" i="2"/>
  <c r="BV1029" i="2"/>
  <c r="BS1029" i="2"/>
  <c r="BR1029" i="2"/>
  <c r="BO1029" i="2"/>
  <c r="BK1029" i="2" s="1"/>
  <c r="BN1029" i="2"/>
  <c r="BJ1029" i="2"/>
  <c r="BG1029" i="2"/>
  <c r="BF1029" i="2"/>
  <c r="BC1029" i="2"/>
  <c r="BB1029" i="2"/>
  <c r="AY1029" i="2"/>
  <c r="AU1029" i="2" s="1"/>
  <c r="AX1029" i="2"/>
  <c r="AT1029" i="2"/>
  <c r="AQ1029" i="2"/>
  <c r="AP1029" i="2"/>
  <c r="AM1029" i="2"/>
  <c r="AL1029" i="2"/>
  <c r="AI1029" i="2"/>
  <c r="AE1029" i="2" s="1"/>
  <c r="AH1029" i="2"/>
  <c r="AD1029" i="2"/>
  <c r="AA1029" i="2"/>
  <c r="Z1029" i="2"/>
  <c r="W1029" i="2"/>
  <c r="V1029" i="2"/>
  <c r="S1029" i="2"/>
  <c r="O1029" i="2" s="1"/>
  <c r="R1029" i="2"/>
  <c r="N1029" i="2"/>
  <c r="J1029" i="2" s="1"/>
  <c r="BW1028" i="2"/>
  <c r="BV1028" i="2"/>
  <c r="BS1028" i="2"/>
  <c r="BR1028" i="2"/>
  <c r="BO1028" i="2"/>
  <c r="BN1028" i="2"/>
  <c r="BJ1028" i="2" s="1"/>
  <c r="BK1028" i="2"/>
  <c r="BG1028" i="2"/>
  <c r="BF1028" i="2"/>
  <c r="BC1028" i="2"/>
  <c r="BB1028" i="2"/>
  <c r="AY1028" i="2"/>
  <c r="AX1028" i="2"/>
  <c r="AT1028" i="2" s="1"/>
  <c r="AU1028" i="2"/>
  <c r="AQ1028" i="2"/>
  <c r="AP1028" i="2"/>
  <c r="AM1028" i="2"/>
  <c r="AL1028" i="2"/>
  <c r="AI1028" i="2"/>
  <c r="AH1028" i="2"/>
  <c r="AD1028" i="2" s="1"/>
  <c r="AE1028" i="2"/>
  <c r="AA1028" i="2"/>
  <c r="Z1028" i="2"/>
  <c r="W1028" i="2"/>
  <c r="V1028" i="2"/>
  <c r="S1028" i="2"/>
  <c r="R1028" i="2"/>
  <c r="N1028" i="2" s="1"/>
  <c r="O1028" i="2"/>
  <c r="K1028" i="2" s="1"/>
  <c r="BW1027" i="2"/>
  <c r="BV1027" i="2"/>
  <c r="BS1027" i="2"/>
  <c r="BR1027" i="2"/>
  <c r="BO1027" i="2"/>
  <c r="BK1027" i="2" s="1"/>
  <c r="BN1027" i="2"/>
  <c r="BJ1027" i="2" s="1"/>
  <c r="BG1027" i="2"/>
  <c r="BF1027" i="2"/>
  <c r="BC1027" i="2"/>
  <c r="BB1027" i="2"/>
  <c r="AY1027" i="2"/>
  <c r="AU1027" i="2" s="1"/>
  <c r="AX1027" i="2"/>
  <c r="AT1027" i="2" s="1"/>
  <c r="AQ1027" i="2"/>
  <c r="AP1027" i="2"/>
  <c r="AM1027" i="2"/>
  <c r="AL1027" i="2"/>
  <c r="AI1027" i="2"/>
  <c r="AE1027" i="2" s="1"/>
  <c r="AH1027" i="2"/>
  <c r="AD1027" i="2" s="1"/>
  <c r="AA1027" i="2"/>
  <c r="Z1027" i="2"/>
  <c r="W1027" i="2"/>
  <c r="V1027" i="2"/>
  <c r="S1027" i="2"/>
  <c r="O1027" i="2" s="1"/>
  <c r="R1027" i="2"/>
  <c r="N1027" i="2" s="1"/>
  <c r="J1027" i="2" s="1"/>
  <c r="BW1026" i="2"/>
  <c r="BV1026" i="2"/>
  <c r="BS1026" i="2"/>
  <c r="BR1026" i="2"/>
  <c r="BO1026" i="2"/>
  <c r="BN1026" i="2"/>
  <c r="BJ1026" i="2" s="1"/>
  <c r="BK1026" i="2"/>
  <c r="BG1026" i="2"/>
  <c r="BF1026" i="2"/>
  <c r="BC1026" i="2"/>
  <c r="BB1026" i="2"/>
  <c r="AY1026" i="2"/>
  <c r="AX1026" i="2"/>
  <c r="AU1026" i="2"/>
  <c r="AT1026" i="2"/>
  <c r="AQ1026" i="2"/>
  <c r="AP1026" i="2"/>
  <c r="AM1026" i="2"/>
  <c r="AL1026" i="2"/>
  <c r="AI1026" i="2"/>
  <c r="AH1026" i="2"/>
  <c r="AE1026" i="2"/>
  <c r="AD1026" i="2"/>
  <c r="AA1026" i="2"/>
  <c r="Z1026" i="2"/>
  <c r="W1026" i="2"/>
  <c r="V1026" i="2"/>
  <c r="S1026" i="2"/>
  <c r="R1026" i="2"/>
  <c r="O1026" i="2"/>
  <c r="K1026" i="2" s="1"/>
  <c r="N1026" i="2"/>
  <c r="BW1025" i="2"/>
  <c r="BV1025" i="2"/>
  <c r="BS1025" i="2"/>
  <c r="BR1025" i="2"/>
  <c r="BO1025" i="2"/>
  <c r="BK1025" i="2" s="1"/>
  <c r="BN1025" i="2"/>
  <c r="BJ1025" i="2" s="1"/>
  <c r="BG1025" i="2"/>
  <c r="BF1025" i="2"/>
  <c r="BC1025" i="2"/>
  <c r="BB1025" i="2"/>
  <c r="AY1025" i="2"/>
  <c r="AU1025" i="2" s="1"/>
  <c r="AX1025" i="2"/>
  <c r="AT1025" i="2"/>
  <c r="AQ1025" i="2"/>
  <c r="AP1025" i="2"/>
  <c r="AM1025" i="2"/>
  <c r="AL1025" i="2"/>
  <c r="AI1025" i="2"/>
  <c r="AE1025" i="2" s="1"/>
  <c r="AH1025" i="2"/>
  <c r="AD1025" i="2"/>
  <c r="AA1025" i="2"/>
  <c r="Z1025" i="2"/>
  <c r="W1025" i="2"/>
  <c r="V1025" i="2"/>
  <c r="S1025" i="2"/>
  <c r="O1025" i="2" s="1"/>
  <c r="R1025" i="2"/>
  <c r="N1025" i="2" s="1"/>
  <c r="J1025" i="2" s="1"/>
  <c r="BW1024" i="2"/>
  <c r="BV1024" i="2"/>
  <c r="BS1024" i="2"/>
  <c r="BR1024" i="2"/>
  <c r="BO1024" i="2"/>
  <c r="BN1024" i="2"/>
  <c r="BJ1024" i="2" s="1"/>
  <c r="BG1024" i="2"/>
  <c r="BF1024" i="2"/>
  <c r="BC1024" i="2"/>
  <c r="BB1024" i="2"/>
  <c r="AY1024" i="2"/>
  <c r="AX1024" i="2"/>
  <c r="AT1024" i="2" s="1"/>
  <c r="AQ1024" i="2"/>
  <c r="AP1024" i="2"/>
  <c r="AM1024" i="2"/>
  <c r="AL1024" i="2"/>
  <c r="AI1024" i="2"/>
  <c r="AH1024" i="2"/>
  <c r="AD1024" i="2" s="1"/>
  <c r="AA1024" i="2"/>
  <c r="Z1024" i="2"/>
  <c r="W1024" i="2"/>
  <c r="V1024" i="2"/>
  <c r="S1024" i="2"/>
  <c r="R1024" i="2"/>
  <c r="N1024" i="2" s="1"/>
  <c r="J1024" i="2" s="1"/>
  <c r="BW1023" i="2"/>
  <c r="BV1023" i="2"/>
  <c r="BS1023" i="2"/>
  <c r="BR1023" i="2"/>
  <c r="BO1023" i="2"/>
  <c r="BN1023" i="2"/>
  <c r="BJ1023" i="2" s="1"/>
  <c r="BK1023" i="2"/>
  <c r="BG1023" i="2"/>
  <c r="BF1023" i="2"/>
  <c r="BC1023" i="2"/>
  <c r="BB1023" i="2"/>
  <c r="AY1023" i="2"/>
  <c r="AX1023" i="2"/>
  <c r="AT1023" i="2" s="1"/>
  <c r="AU1023" i="2"/>
  <c r="AQ1023" i="2"/>
  <c r="AP1023" i="2"/>
  <c r="AM1023" i="2"/>
  <c r="AL1023" i="2"/>
  <c r="AI1023" i="2"/>
  <c r="AH1023" i="2"/>
  <c r="AD1023" i="2" s="1"/>
  <c r="AE1023" i="2"/>
  <c r="AA1023" i="2"/>
  <c r="Z1023" i="2"/>
  <c r="W1023" i="2"/>
  <c r="V1023" i="2"/>
  <c r="S1023" i="2"/>
  <c r="R1023" i="2"/>
  <c r="N1023" i="2" s="1"/>
  <c r="J1023" i="2" s="1"/>
  <c r="O1023" i="2"/>
  <c r="BW1022" i="2"/>
  <c r="BV1022" i="2"/>
  <c r="BS1022" i="2"/>
  <c r="BR1022" i="2"/>
  <c r="BO1022" i="2"/>
  <c r="BN1022" i="2"/>
  <c r="BJ1022" i="2"/>
  <c r="BG1022" i="2"/>
  <c r="BF1022" i="2"/>
  <c r="BC1022" i="2"/>
  <c r="BB1022" i="2"/>
  <c r="AY1022" i="2"/>
  <c r="AX1022" i="2"/>
  <c r="AT1022" i="2"/>
  <c r="AQ1022" i="2"/>
  <c r="AP1022" i="2"/>
  <c r="AM1022" i="2"/>
  <c r="AL1022" i="2"/>
  <c r="AI1022" i="2"/>
  <c r="AH1022" i="2"/>
  <c r="AD1022" i="2"/>
  <c r="AA1022" i="2"/>
  <c r="Z1022" i="2"/>
  <c r="W1022" i="2"/>
  <c r="V1022" i="2"/>
  <c r="S1022" i="2"/>
  <c r="R1022" i="2"/>
  <c r="N1022" i="2"/>
  <c r="J1022" i="2" s="1"/>
  <c r="BW1021" i="2"/>
  <c r="BV1021" i="2"/>
  <c r="BS1021" i="2"/>
  <c r="BR1021" i="2"/>
  <c r="BO1021" i="2"/>
  <c r="BN1021" i="2"/>
  <c r="BJ1021" i="2" s="1"/>
  <c r="BK1021" i="2"/>
  <c r="BG1021" i="2"/>
  <c r="BF1021" i="2"/>
  <c r="BC1021" i="2"/>
  <c r="BB1021" i="2"/>
  <c r="AY1021" i="2"/>
  <c r="AX1021" i="2"/>
  <c r="AT1021" i="2" s="1"/>
  <c r="AU1021" i="2"/>
  <c r="AQ1021" i="2"/>
  <c r="AP1021" i="2"/>
  <c r="AM1021" i="2"/>
  <c r="AL1021" i="2"/>
  <c r="AI1021" i="2"/>
  <c r="AH1021" i="2"/>
  <c r="AD1021" i="2" s="1"/>
  <c r="AE1021" i="2"/>
  <c r="AA1021" i="2"/>
  <c r="Z1021" i="2"/>
  <c r="W1021" i="2"/>
  <c r="V1021" i="2"/>
  <c r="S1021" i="2"/>
  <c r="R1021" i="2"/>
  <c r="N1021" i="2" s="1"/>
  <c r="J1021" i="2" s="1"/>
  <c r="O1021" i="2"/>
  <c r="BW1020" i="2"/>
  <c r="BV1020" i="2"/>
  <c r="BS1020" i="2"/>
  <c r="BR1020" i="2"/>
  <c r="BO1020" i="2"/>
  <c r="BN1020" i="2"/>
  <c r="BJ1020" i="2"/>
  <c r="BG1020" i="2"/>
  <c r="BF1020" i="2"/>
  <c r="BC1020" i="2"/>
  <c r="BB1020" i="2"/>
  <c r="AY1020" i="2"/>
  <c r="AX1020" i="2"/>
  <c r="AT1020" i="2" s="1"/>
  <c r="AQ1020" i="2"/>
  <c r="AP1020" i="2"/>
  <c r="AM1020" i="2"/>
  <c r="AL1020" i="2"/>
  <c r="AI1020" i="2"/>
  <c r="AH1020" i="2"/>
  <c r="AD1020" i="2" s="1"/>
  <c r="AA1020" i="2"/>
  <c r="Z1020" i="2"/>
  <c r="W1020" i="2"/>
  <c r="V1020" i="2"/>
  <c r="S1020" i="2"/>
  <c r="R1020" i="2"/>
  <c r="N1020" i="2" s="1"/>
  <c r="BW1019" i="2"/>
  <c r="BV1019" i="2"/>
  <c r="BS1019" i="2"/>
  <c r="BR1019" i="2"/>
  <c r="BO1019" i="2"/>
  <c r="BN1019" i="2"/>
  <c r="BJ1019" i="2" s="1"/>
  <c r="BK1019" i="2"/>
  <c r="BG1019" i="2"/>
  <c r="BF1019" i="2"/>
  <c r="BC1019" i="2"/>
  <c r="BB1019" i="2"/>
  <c r="AY1019" i="2"/>
  <c r="AX1019" i="2"/>
  <c r="AT1019" i="2" s="1"/>
  <c r="AU1019" i="2"/>
  <c r="AQ1019" i="2"/>
  <c r="AP1019" i="2"/>
  <c r="AM1019" i="2"/>
  <c r="AL1019" i="2"/>
  <c r="AI1019" i="2"/>
  <c r="AH1019" i="2"/>
  <c r="AD1019" i="2" s="1"/>
  <c r="AE1019" i="2"/>
  <c r="AA1019" i="2"/>
  <c r="Z1019" i="2"/>
  <c r="W1019" i="2"/>
  <c r="V1019" i="2"/>
  <c r="S1019" i="2"/>
  <c r="R1019" i="2"/>
  <c r="N1019" i="2" s="1"/>
  <c r="O1019" i="2"/>
  <c r="BW1018" i="2"/>
  <c r="BV1018" i="2"/>
  <c r="BS1018" i="2"/>
  <c r="BR1018" i="2"/>
  <c r="BO1018" i="2"/>
  <c r="BN1018" i="2"/>
  <c r="BJ1018" i="2"/>
  <c r="BG1018" i="2"/>
  <c r="BF1018" i="2"/>
  <c r="BC1018" i="2"/>
  <c r="BB1018" i="2"/>
  <c r="AY1018" i="2"/>
  <c r="AX1018" i="2"/>
  <c r="AT1018" i="2"/>
  <c r="AQ1018" i="2"/>
  <c r="AP1018" i="2"/>
  <c r="AM1018" i="2"/>
  <c r="AL1018" i="2"/>
  <c r="AI1018" i="2"/>
  <c r="AH1018" i="2"/>
  <c r="AD1018" i="2"/>
  <c r="AA1018" i="2"/>
  <c r="Z1018" i="2"/>
  <c r="W1018" i="2"/>
  <c r="V1018" i="2"/>
  <c r="S1018" i="2"/>
  <c r="R1018" i="2"/>
  <c r="N1018" i="2"/>
  <c r="J1018" i="2" s="1"/>
  <c r="BW1017" i="2"/>
  <c r="BV1017" i="2"/>
  <c r="BS1017" i="2"/>
  <c r="BR1017" i="2"/>
  <c r="BO1017" i="2"/>
  <c r="BN1017" i="2"/>
  <c r="BJ1017" i="2" s="1"/>
  <c r="BK1017" i="2"/>
  <c r="BG1017" i="2"/>
  <c r="BF1017" i="2"/>
  <c r="BC1017" i="2"/>
  <c r="BB1017" i="2"/>
  <c r="AY1017" i="2"/>
  <c r="AX1017" i="2"/>
  <c r="AT1017" i="2" s="1"/>
  <c r="AU1017" i="2"/>
  <c r="AQ1017" i="2"/>
  <c r="AP1017" i="2"/>
  <c r="AM1017" i="2"/>
  <c r="AL1017" i="2"/>
  <c r="AI1017" i="2"/>
  <c r="AH1017" i="2"/>
  <c r="AD1017" i="2" s="1"/>
  <c r="AE1017" i="2"/>
  <c r="AA1017" i="2"/>
  <c r="Z1017" i="2"/>
  <c r="W1017" i="2"/>
  <c r="V1017" i="2"/>
  <c r="S1017" i="2"/>
  <c r="R1017" i="2"/>
  <c r="N1017" i="2" s="1"/>
  <c r="O1017" i="2"/>
  <c r="BW1013" i="2"/>
  <c r="BV1013" i="2"/>
  <c r="BS1013" i="2"/>
  <c r="BR1013" i="2"/>
  <c r="BO1013" i="2"/>
  <c r="BN1013" i="2"/>
  <c r="BJ1013" i="2" s="1"/>
  <c r="BG1013" i="2"/>
  <c r="BF1013" i="2"/>
  <c r="BC1013" i="2"/>
  <c r="BB1013" i="2"/>
  <c r="AY1013" i="2"/>
  <c r="AX1013" i="2"/>
  <c r="AT1013" i="2" s="1"/>
  <c r="AQ1013" i="2"/>
  <c r="AP1013" i="2"/>
  <c r="AM1013" i="2"/>
  <c r="AL1013" i="2"/>
  <c r="AI1013" i="2"/>
  <c r="AH1013" i="2"/>
  <c r="AD1013" i="2" s="1"/>
  <c r="AA1013" i="2"/>
  <c r="Z1013" i="2"/>
  <c r="W1013" i="2"/>
  <c r="V1013" i="2"/>
  <c r="S1013" i="2"/>
  <c r="R1013" i="2"/>
  <c r="N1013" i="2" s="1"/>
  <c r="J1013" i="2" s="1"/>
  <c r="BW1012" i="2"/>
  <c r="BV1012" i="2"/>
  <c r="BS1012" i="2"/>
  <c r="BR1012" i="2"/>
  <c r="BO1012" i="2"/>
  <c r="BN1012" i="2"/>
  <c r="BK1012" i="2"/>
  <c r="BJ1012" i="2"/>
  <c r="BG1012" i="2"/>
  <c r="BF1012" i="2"/>
  <c r="BC1012" i="2"/>
  <c r="BB1012" i="2"/>
  <c r="AY1012" i="2"/>
  <c r="AU1012" i="2" s="1"/>
  <c r="AX1012" i="2"/>
  <c r="AT1012" i="2"/>
  <c r="AQ1012" i="2"/>
  <c r="AP1012" i="2"/>
  <c r="AM1012" i="2"/>
  <c r="AL1012" i="2"/>
  <c r="AI1012" i="2"/>
  <c r="AE1012" i="2" s="1"/>
  <c r="AH1012" i="2"/>
  <c r="AD1012" i="2"/>
  <c r="AA1012" i="2"/>
  <c r="Z1012" i="2"/>
  <c r="W1012" i="2"/>
  <c r="V1012" i="2"/>
  <c r="S1012" i="2"/>
  <c r="O1012" i="2" s="1"/>
  <c r="R1012" i="2"/>
  <c r="N1012" i="2" s="1"/>
  <c r="J1012" i="2" s="1"/>
  <c r="BW1011" i="2"/>
  <c r="BV1011" i="2"/>
  <c r="BS1011" i="2"/>
  <c r="BR1011" i="2"/>
  <c r="BO1011" i="2"/>
  <c r="BN1011" i="2"/>
  <c r="BJ1011" i="2" s="1"/>
  <c r="BG1011" i="2"/>
  <c r="BF1011" i="2"/>
  <c r="BC1011" i="2"/>
  <c r="BB1011" i="2"/>
  <c r="AY1011" i="2"/>
  <c r="AX1011" i="2"/>
  <c r="AT1011" i="2" s="1"/>
  <c r="AQ1011" i="2"/>
  <c r="AP1011" i="2"/>
  <c r="AM1011" i="2"/>
  <c r="AL1011" i="2"/>
  <c r="AI1011" i="2"/>
  <c r="AH1011" i="2"/>
  <c r="AD1011" i="2" s="1"/>
  <c r="AA1011" i="2"/>
  <c r="Z1011" i="2"/>
  <c r="W1011" i="2"/>
  <c r="V1011" i="2"/>
  <c r="S1011" i="2"/>
  <c r="R1011" i="2"/>
  <c r="N1011" i="2" s="1"/>
  <c r="J1011" i="2" s="1"/>
  <c r="BW1009" i="2"/>
  <c r="BV1009" i="2"/>
  <c r="BS1009" i="2"/>
  <c r="BR1009" i="2"/>
  <c r="BO1009" i="2"/>
  <c r="BN1009" i="2"/>
  <c r="BJ1009" i="2" s="1"/>
  <c r="BK1009" i="2"/>
  <c r="BG1009" i="2"/>
  <c r="BF1009" i="2"/>
  <c r="BC1009" i="2"/>
  <c r="BB1009" i="2"/>
  <c r="AY1009" i="2"/>
  <c r="AX1009" i="2"/>
  <c r="AT1009" i="2" s="1"/>
  <c r="AU1009" i="2"/>
  <c r="AQ1009" i="2"/>
  <c r="AP1009" i="2"/>
  <c r="AM1009" i="2"/>
  <c r="AL1009" i="2"/>
  <c r="AI1009" i="2"/>
  <c r="AH1009" i="2"/>
  <c r="AE1009" i="2"/>
  <c r="AD1009" i="2"/>
  <c r="AA1009" i="2"/>
  <c r="Z1009" i="2"/>
  <c r="W1009" i="2"/>
  <c r="V1009" i="2"/>
  <c r="S1009" i="2"/>
  <c r="R1009" i="2"/>
  <c r="O1009" i="2"/>
  <c r="N1009" i="2"/>
  <c r="J1009" i="2" s="1"/>
  <c r="BW1008" i="2"/>
  <c r="BV1008" i="2"/>
  <c r="BS1008" i="2"/>
  <c r="BR1008" i="2"/>
  <c r="BO1008" i="2"/>
  <c r="BN1008" i="2"/>
  <c r="BJ1008" i="2" s="1"/>
  <c r="BG1008" i="2"/>
  <c r="BF1008" i="2"/>
  <c r="BC1008" i="2"/>
  <c r="BB1008" i="2"/>
  <c r="AY1008" i="2"/>
  <c r="AX1008" i="2"/>
  <c r="AT1008" i="2"/>
  <c r="AQ1008" i="2"/>
  <c r="AP1008" i="2"/>
  <c r="AM1008" i="2"/>
  <c r="AL1008" i="2"/>
  <c r="AI1008" i="2"/>
  <c r="AH1008" i="2"/>
  <c r="AD1008" i="2"/>
  <c r="AA1008" i="2"/>
  <c r="Z1008" i="2"/>
  <c r="W1008" i="2"/>
  <c r="V1008" i="2"/>
  <c r="S1008" i="2"/>
  <c r="R1008" i="2"/>
  <c r="N1008" i="2"/>
  <c r="BW1007" i="2"/>
  <c r="BV1007" i="2"/>
  <c r="BS1007" i="2"/>
  <c r="BR1007" i="2"/>
  <c r="BO1007" i="2"/>
  <c r="BN1007" i="2"/>
  <c r="BJ1007" i="2" s="1"/>
  <c r="BK1007" i="2"/>
  <c r="BG1007" i="2"/>
  <c r="BF1007" i="2"/>
  <c r="BC1007" i="2"/>
  <c r="BB1007" i="2"/>
  <c r="AY1007" i="2"/>
  <c r="AX1007" i="2"/>
  <c r="AT1007" i="2" s="1"/>
  <c r="AU1007" i="2"/>
  <c r="AQ1007" i="2"/>
  <c r="AP1007" i="2"/>
  <c r="AM1007" i="2"/>
  <c r="AL1007" i="2"/>
  <c r="AI1007" i="2"/>
  <c r="AH1007" i="2"/>
  <c r="AD1007" i="2" s="1"/>
  <c r="AE1007" i="2"/>
  <c r="AA1007" i="2"/>
  <c r="Z1007" i="2"/>
  <c r="W1007" i="2"/>
  <c r="V1007" i="2"/>
  <c r="S1007" i="2"/>
  <c r="R1007" i="2"/>
  <c r="N1007" i="2" s="1"/>
  <c r="J1007" i="2" s="1"/>
  <c r="O1007" i="2"/>
  <c r="BW1005" i="2"/>
  <c r="BV1005" i="2"/>
  <c r="BS1005" i="2"/>
  <c r="BR1005" i="2"/>
  <c r="BO1005" i="2"/>
  <c r="BN1005" i="2"/>
  <c r="BJ1005" i="2"/>
  <c r="BG1005" i="2"/>
  <c r="BF1005" i="2"/>
  <c r="BC1005" i="2"/>
  <c r="BB1005" i="2"/>
  <c r="AY1005" i="2"/>
  <c r="AX1005" i="2"/>
  <c r="AT1005" i="2"/>
  <c r="AQ1005" i="2"/>
  <c r="AP1005" i="2"/>
  <c r="AM1005" i="2"/>
  <c r="AL1005" i="2"/>
  <c r="AI1005" i="2"/>
  <c r="AH1005" i="2"/>
  <c r="AD1005" i="2"/>
  <c r="AA1005" i="2"/>
  <c r="Z1005" i="2"/>
  <c r="W1005" i="2"/>
  <c r="V1005" i="2"/>
  <c r="S1005" i="2"/>
  <c r="R1005" i="2"/>
  <c r="N1005" i="2"/>
  <c r="J1005" i="2" s="1"/>
  <c r="BW1004" i="2"/>
  <c r="BV1004" i="2"/>
  <c r="BS1004" i="2"/>
  <c r="BR1004" i="2"/>
  <c r="BO1004" i="2"/>
  <c r="BN1004" i="2"/>
  <c r="BJ1004" i="2" s="1"/>
  <c r="BK1004" i="2"/>
  <c r="BG1004" i="2"/>
  <c r="BF1004" i="2"/>
  <c r="BC1004" i="2"/>
  <c r="BB1004" i="2"/>
  <c r="AY1004" i="2"/>
  <c r="AU1004" i="2" s="1"/>
  <c r="AX1004" i="2"/>
  <c r="AT1004" i="2" s="1"/>
  <c r="AQ1004" i="2"/>
  <c r="AP1004" i="2"/>
  <c r="AM1004" i="2"/>
  <c r="AL1004" i="2"/>
  <c r="AI1004" i="2"/>
  <c r="AE1004" i="2" s="1"/>
  <c r="AH1004" i="2"/>
  <c r="AD1004" i="2" s="1"/>
  <c r="AA1004" i="2"/>
  <c r="Z1004" i="2"/>
  <c r="W1004" i="2"/>
  <c r="V1004" i="2"/>
  <c r="S1004" i="2"/>
  <c r="O1004" i="2" s="1"/>
  <c r="R1004" i="2"/>
  <c r="N1004" i="2" s="1"/>
  <c r="BW1003" i="2"/>
  <c r="BV1003" i="2"/>
  <c r="BS1003" i="2"/>
  <c r="BR1003" i="2"/>
  <c r="BO1003" i="2"/>
  <c r="BN1003" i="2"/>
  <c r="BK1003" i="2"/>
  <c r="BJ1003" i="2"/>
  <c r="BG1003" i="2"/>
  <c r="BF1003" i="2"/>
  <c r="BC1003" i="2"/>
  <c r="BB1003" i="2"/>
  <c r="AY1003" i="2"/>
  <c r="AX1003" i="2"/>
  <c r="AT1003" i="2" s="1"/>
  <c r="AQ1003" i="2"/>
  <c r="AP1003" i="2"/>
  <c r="AM1003" i="2"/>
  <c r="AL1003" i="2"/>
  <c r="AI1003" i="2"/>
  <c r="AH1003" i="2"/>
  <c r="AD1003" i="2" s="1"/>
  <c r="AA1003" i="2"/>
  <c r="Z1003" i="2"/>
  <c r="W1003" i="2"/>
  <c r="V1003" i="2"/>
  <c r="S1003" i="2"/>
  <c r="R1003" i="2"/>
  <c r="N1003" i="2" s="1"/>
  <c r="J1003" i="2" s="1"/>
  <c r="BW1001" i="2"/>
  <c r="BV1001" i="2"/>
  <c r="BS1001" i="2"/>
  <c r="BR1001" i="2"/>
  <c r="BO1001" i="2"/>
  <c r="BN1001" i="2"/>
  <c r="BK1001" i="2"/>
  <c r="BJ1001" i="2"/>
  <c r="BG1001" i="2"/>
  <c r="BF1001" i="2"/>
  <c r="BC1001" i="2"/>
  <c r="BB1001" i="2"/>
  <c r="AY1001" i="2"/>
  <c r="AX1001" i="2"/>
  <c r="AU1001" i="2"/>
  <c r="AT1001" i="2"/>
  <c r="AQ1001" i="2"/>
  <c r="AP1001" i="2"/>
  <c r="AM1001" i="2"/>
  <c r="AL1001" i="2"/>
  <c r="AI1001" i="2"/>
  <c r="AH1001" i="2"/>
  <c r="AE1001" i="2"/>
  <c r="AD1001" i="2"/>
  <c r="AA1001" i="2"/>
  <c r="Z1001" i="2"/>
  <c r="W1001" i="2"/>
  <c r="V1001" i="2"/>
  <c r="S1001" i="2"/>
  <c r="O1001" i="2" s="1"/>
  <c r="R1001" i="2"/>
  <c r="N1001" i="2"/>
  <c r="J1001" i="2" s="1"/>
  <c r="BW1000" i="2"/>
  <c r="BV1000" i="2"/>
  <c r="BS1000" i="2"/>
  <c r="BR1000" i="2"/>
  <c r="BO1000" i="2"/>
  <c r="BN1000" i="2"/>
  <c r="BJ1000" i="2" s="1"/>
  <c r="BG1000" i="2"/>
  <c r="BF1000" i="2"/>
  <c r="BC1000" i="2"/>
  <c r="BB1000" i="2"/>
  <c r="AY1000" i="2"/>
  <c r="AX1000" i="2"/>
  <c r="AT1000" i="2"/>
  <c r="AQ1000" i="2"/>
  <c r="AP1000" i="2"/>
  <c r="AM1000" i="2"/>
  <c r="AL1000" i="2"/>
  <c r="AI1000" i="2"/>
  <c r="AH1000" i="2"/>
  <c r="AD1000" i="2"/>
  <c r="AA1000" i="2"/>
  <c r="Z1000" i="2"/>
  <c r="W1000" i="2"/>
  <c r="V1000" i="2"/>
  <c r="S1000" i="2"/>
  <c r="R1000" i="2"/>
  <c r="N1000" i="2"/>
  <c r="J1000" i="2" s="1"/>
  <c r="BW999" i="2"/>
  <c r="BV999" i="2"/>
  <c r="BS999" i="2"/>
  <c r="BR999" i="2"/>
  <c r="BO999" i="2"/>
  <c r="BN999" i="2"/>
  <c r="BJ999" i="2" s="1"/>
  <c r="BK999" i="2"/>
  <c r="BG999" i="2"/>
  <c r="BF999" i="2"/>
  <c r="BC999" i="2"/>
  <c r="BB999" i="2"/>
  <c r="AY999" i="2"/>
  <c r="AX999" i="2"/>
  <c r="AT999" i="2" s="1"/>
  <c r="AU999" i="2"/>
  <c r="AQ999" i="2"/>
  <c r="AP999" i="2"/>
  <c r="AM999" i="2"/>
  <c r="AL999" i="2"/>
  <c r="AI999" i="2"/>
  <c r="AH999" i="2"/>
  <c r="AD999" i="2" s="1"/>
  <c r="AE999" i="2"/>
  <c r="AA999" i="2"/>
  <c r="Z999" i="2"/>
  <c r="W999" i="2"/>
  <c r="V999" i="2"/>
  <c r="S999" i="2"/>
  <c r="R999" i="2"/>
  <c r="N999" i="2" s="1"/>
  <c r="O999" i="2"/>
  <c r="BW997" i="2"/>
  <c r="BV997" i="2"/>
  <c r="BS997" i="2"/>
  <c r="BR997" i="2"/>
  <c r="BO997" i="2"/>
  <c r="BN997" i="2"/>
  <c r="BJ997" i="2"/>
  <c r="BG997" i="2"/>
  <c r="BF997" i="2"/>
  <c r="BC997" i="2"/>
  <c r="BB997" i="2"/>
  <c r="AY997" i="2"/>
  <c r="AX997" i="2"/>
  <c r="AT997" i="2"/>
  <c r="AQ997" i="2"/>
  <c r="AP997" i="2"/>
  <c r="AM997" i="2"/>
  <c r="AL997" i="2"/>
  <c r="AI997" i="2"/>
  <c r="AH997" i="2"/>
  <c r="AD997" i="2"/>
  <c r="AA997" i="2"/>
  <c r="Z997" i="2"/>
  <c r="W997" i="2"/>
  <c r="V997" i="2"/>
  <c r="S997" i="2"/>
  <c r="R997" i="2"/>
  <c r="N997" i="2"/>
  <c r="J997" i="2" s="1"/>
  <c r="BW996" i="2"/>
  <c r="BV996" i="2"/>
  <c r="BS996" i="2"/>
  <c r="BR996" i="2"/>
  <c r="BO996" i="2"/>
  <c r="BN996" i="2"/>
  <c r="BJ996" i="2" s="1"/>
  <c r="BK996" i="2"/>
  <c r="BG996" i="2"/>
  <c r="BF996" i="2"/>
  <c r="BC996" i="2"/>
  <c r="BB996" i="2"/>
  <c r="AY996" i="2"/>
  <c r="AX996" i="2"/>
  <c r="AT996" i="2" s="1"/>
  <c r="AU996" i="2"/>
  <c r="AQ996" i="2"/>
  <c r="AP996" i="2"/>
  <c r="AM996" i="2"/>
  <c r="AL996" i="2"/>
  <c r="AI996" i="2"/>
  <c r="AH996" i="2"/>
  <c r="AD996" i="2" s="1"/>
  <c r="AE996" i="2"/>
  <c r="AA996" i="2"/>
  <c r="Z996" i="2"/>
  <c r="W996" i="2"/>
  <c r="V996" i="2"/>
  <c r="S996" i="2"/>
  <c r="R996" i="2"/>
  <c r="N996" i="2" s="1"/>
  <c r="O996" i="2"/>
  <c r="BW994" i="2"/>
  <c r="BV994" i="2"/>
  <c r="BS994" i="2"/>
  <c r="BR994" i="2"/>
  <c r="BO994" i="2"/>
  <c r="BN994" i="2"/>
  <c r="BJ994" i="2" s="1"/>
  <c r="BG994" i="2"/>
  <c r="BF994" i="2"/>
  <c r="BC994" i="2"/>
  <c r="BB994" i="2"/>
  <c r="AY994" i="2"/>
  <c r="AX994" i="2"/>
  <c r="AT994" i="2" s="1"/>
  <c r="AQ994" i="2"/>
  <c r="AP994" i="2"/>
  <c r="AM994" i="2"/>
  <c r="AL994" i="2"/>
  <c r="AI994" i="2"/>
  <c r="AH994" i="2"/>
  <c r="AD994" i="2" s="1"/>
  <c r="AA994" i="2"/>
  <c r="Z994" i="2"/>
  <c r="W994" i="2"/>
  <c r="V994" i="2"/>
  <c r="S994" i="2"/>
  <c r="R994" i="2"/>
  <c r="N994" i="2" s="1"/>
  <c r="J994" i="2" s="1"/>
  <c r="BW993" i="2"/>
  <c r="BV993" i="2"/>
  <c r="BS993" i="2"/>
  <c r="BR993" i="2"/>
  <c r="BO993" i="2"/>
  <c r="BK993" i="2" s="1"/>
  <c r="BN993" i="2"/>
  <c r="BJ993" i="2" s="1"/>
  <c r="BG993" i="2"/>
  <c r="BF993" i="2"/>
  <c r="BC993" i="2"/>
  <c r="BB993" i="2"/>
  <c r="AY993" i="2"/>
  <c r="AU993" i="2" s="1"/>
  <c r="AX993" i="2"/>
  <c r="AT993" i="2"/>
  <c r="AQ993" i="2"/>
  <c r="AP993" i="2"/>
  <c r="AM993" i="2"/>
  <c r="AL993" i="2"/>
  <c r="AI993" i="2"/>
  <c r="AE993" i="2" s="1"/>
  <c r="AH993" i="2"/>
  <c r="AD993" i="2"/>
  <c r="AA993" i="2"/>
  <c r="Z993" i="2"/>
  <c r="W993" i="2"/>
  <c r="V993" i="2"/>
  <c r="S993" i="2"/>
  <c r="O993" i="2" s="1"/>
  <c r="R993" i="2"/>
  <c r="N993" i="2" s="1"/>
  <c r="J993" i="2" s="1"/>
  <c r="BW992" i="2"/>
  <c r="BV992" i="2"/>
  <c r="BS992" i="2"/>
  <c r="BR992" i="2"/>
  <c r="BO992" i="2"/>
  <c r="BN992" i="2"/>
  <c r="BJ992" i="2" s="1"/>
  <c r="BG992" i="2"/>
  <c r="BF992" i="2"/>
  <c r="BC992" i="2"/>
  <c r="BB992" i="2"/>
  <c r="AY992" i="2"/>
  <c r="AX992" i="2"/>
  <c r="AT992" i="2" s="1"/>
  <c r="AQ992" i="2"/>
  <c r="AP992" i="2"/>
  <c r="AM992" i="2"/>
  <c r="AL992" i="2"/>
  <c r="AI992" i="2"/>
  <c r="AH992" i="2"/>
  <c r="AD992" i="2" s="1"/>
  <c r="AA992" i="2"/>
  <c r="Z992" i="2"/>
  <c r="W992" i="2"/>
  <c r="V992" i="2"/>
  <c r="S992" i="2"/>
  <c r="R992" i="2"/>
  <c r="N992" i="2" s="1"/>
  <c r="J992" i="2" s="1"/>
  <c r="BW990" i="2"/>
  <c r="BV990" i="2"/>
  <c r="BS990" i="2"/>
  <c r="BR990" i="2"/>
  <c r="BO990" i="2"/>
  <c r="BN990" i="2"/>
  <c r="BJ990" i="2" s="1"/>
  <c r="BK990" i="2"/>
  <c r="BG990" i="2"/>
  <c r="BF990" i="2"/>
  <c r="BC990" i="2"/>
  <c r="BB990" i="2"/>
  <c r="AY990" i="2"/>
  <c r="AX990" i="2"/>
  <c r="AT990" i="2" s="1"/>
  <c r="AU990" i="2"/>
  <c r="AQ990" i="2"/>
  <c r="AP990" i="2"/>
  <c r="AM990" i="2"/>
  <c r="AL990" i="2"/>
  <c r="AI990" i="2"/>
  <c r="AH990" i="2"/>
  <c r="AD990" i="2" s="1"/>
  <c r="AE990" i="2"/>
  <c r="AA990" i="2"/>
  <c r="Z990" i="2"/>
  <c r="W990" i="2"/>
  <c r="V990" i="2"/>
  <c r="S990" i="2"/>
  <c r="R990" i="2"/>
  <c r="N990" i="2" s="1"/>
  <c r="O990" i="2"/>
  <c r="BW989" i="2"/>
  <c r="BV989" i="2"/>
  <c r="BS989" i="2"/>
  <c r="BR989" i="2"/>
  <c r="BO989" i="2"/>
  <c r="BN989" i="2"/>
  <c r="BJ989" i="2"/>
  <c r="BG989" i="2"/>
  <c r="BF989" i="2"/>
  <c r="BC989" i="2"/>
  <c r="BB989" i="2"/>
  <c r="AY989" i="2"/>
  <c r="AX989" i="2"/>
  <c r="AT989" i="2"/>
  <c r="AQ989" i="2"/>
  <c r="AP989" i="2"/>
  <c r="AM989" i="2"/>
  <c r="AL989" i="2"/>
  <c r="AI989" i="2"/>
  <c r="AH989" i="2"/>
  <c r="AD989" i="2"/>
  <c r="AA989" i="2"/>
  <c r="Z989" i="2"/>
  <c r="W989" i="2"/>
  <c r="V989" i="2"/>
  <c r="S989" i="2"/>
  <c r="R989" i="2"/>
  <c r="N989" i="2"/>
  <c r="J989" i="2" s="1"/>
  <c r="BW988" i="2"/>
  <c r="BV988" i="2"/>
  <c r="BS988" i="2"/>
  <c r="BR988" i="2"/>
  <c r="BO988" i="2"/>
  <c r="BK988" i="2" s="1"/>
  <c r="BN988" i="2"/>
  <c r="BJ988" i="2" s="1"/>
  <c r="BG988" i="2"/>
  <c r="BF988" i="2"/>
  <c r="BC988" i="2"/>
  <c r="BB988" i="2"/>
  <c r="AY988" i="2"/>
  <c r="AU988" i="2" s="1"/>
  <c r="AX988" i="2"/>
  <c r="AT988" i="2" s="1"/>
  <c r="AQ988" i="2"/>
  <c r="AP988" i="2"/>
  <c r="AM988" i="2"/>
  <c r="AL988" i="2"/>
  <c r="AI988" i="2"/>
  <c r="AE988" i="2" s="1"/>
  <c r="AH988" i="2"/>
  <c r="AD988" i="2" s="1"/>
  <c r="AA988" i="2"/>
  <c r="Z988" i="2"/>
  <c r="W988" i="2"/>
  <c r="V988" i="2"/>
  <c r="S988" i="2"/>
  <c r="O988" i="2" s="1"/>
  <c r="R988" i="2"/>
  <c r="N988" i="2" s="1"/>
  <c r="J988" i="2" s="1"/>
  <c r="BW986" i="2"/>
  <c r="BV986" i="2"/>
  <c r="BS986" i="2"/>
  <c r="BR986" i="2"/>
  <c r="BO986" i="2"/>
  <c r="BN986" i="2"/>
  <c r="BK986" i="2"/>
  <c r="BJ986" i="2"/>
  <c r="BG986" i="2"/>
  <c r="BF986" i="2"/>
  <c r="BC986" i="2"/>
  <c r="BB986" i="2"/>
  <c r="AY986" i="2"/>
  <c r="AX986" i="2"/>
  <c r="AU986" i="2"/>
  <c r="AT986" i="2"/>
  <c r="AQ986" i="2"/>
  <c r="AP986" i="2"/>
  <c r="AM986" i="2"/>
  <c r="AL986" i="2"/>
  <c r="AI986" i="2"/>
  <c r="AH986" i="2"/>
  <c r="AE986" i="2"/>
  <c r="AD986" i="2"/>
  <c r="AA986" i="2"/>
  <c r="Z986" i="2"/>
  <c r="W986" i="2"/>
  <c r="V986" i="2"/>
  <c r="S986" i="2"/>
  <c r="R986" i="2"/>
  <c r="O986" i="2"/>
  <c r="K986" i="2" s="1"/>
  <c r="N986" i="2"/>
  <c r="J986" i="2" s="1"/>
  <c r="BW985" i="2"/>
  <c r="BV985" i="2"/>
  <c r="BS985" i="2"/>
  <c r="BR985" i="2"/>
  <c r="BO985" i="2"/>
  <c r="BK985" i="2" s="1"/>
  <c r="BN985" i="2"/>
  <c r="BJ985" i="2" s="1"/>
  <c r="BG985" i="2"/>
  <c r="BF985" i="2"/>
  <c r="BC985" i="2"/>
  <c r="BB985" i="2"/>
  <c r="AY985" i="2"/>
  <c r="AU985" i="2" s="1"/>
  <c r="AX985" i="2"/>
  <c r="AT985" i="2" s="1"/>
  <c r="AQ985" i="2"/>
  <c r="AP985" i="2"/>
  <c r="AM985" i="2"/>
  <c r="AL985" i="2"/>
  <c r="AI985" i="2"/>
  <c r="AH985" i="2"/>
  <c r="AD985" i="2" s="1"/>
  <c r="AE985" i="2"/>
  <c r="AA985" i="2"/>
  <c r="Z985" i="2"/>
  <c r="W985" i="2"/>
  <c r="V985" i="2"/>
  <c r="S985" i="2"/>
  <c r="R985" i="2"/>
  <c r="O985" i="2"/>
  <c r="N985" i="2"/>
  <c r="BW984" i="2"/>
  <c r="BV984" i="2"/>
  <c r="BS984" i="2"/>
  <c r="BR984" i="2"/>
  <c r="BO984" i="2"/>
  <c r="BN984" i="2"/>
  <c r="BJ984" i="2" s="1"/>
  <c r="BG984" i="2"/>
  <c r="BF984" i="2"/>
  <c r="BC984" i="2"/>
  <c r="BB984" i="2"/>
  <c r="AY984" i="2"/>
  <c r="AX984" i="2"/>
  <c r="AT984" i="2" s="1"/>
  <c r="AQ984" i="2"/>
  <c r="AP984" i="2"/>
  <c r="AM984" i="2"/>
  <c r="AL984" i="2"/>
  <c r="AI984" i="2"/>
  <c r="AH984" i="2"/>
  <c r="AD984" i="2" s="1"/>
  <c r="AA984" i="2"/>
  <c r="Z984" i="2"/>
  <c r="W984" i="2"/>
  <c r="V984" i="2"/>
  <c r="S984" i="2"/>
  <c r="R984" i="2"/>
  <c r="N984" i="2" s="1"/>
  <c r="J984" i="2" s="1"/>
  <c r="BW982" i="2"/>
  <c r="BV982" i="2"/>
  <c r="BS982" i="2"/>
  <c r="BR982" i="2"/>
  <c r="BO982" i="2"/>
  <c r="BN982" i="2"/>
  <c r="BK982" i="2"/>
  <c r="BJ982" i="2"/>
  <c r="BG982" i="2"/>
  <c r="BF982" i="2"/>
  <c r="BC982" i="2"/>
  <c r="BB982" i="2"/>
  <c r="AY982" i="2"/>
  <c r="AX982" i="2"/>
  <c r="AU982" i="2"/>
  <c r="AT982" i="2"/>
  <c r="AQ982" i="2"/>
  <c r="AP982" i="2"/>
  <c r="AM982" i="2"/>
  <c r="AL982" i="2"/>
  <c r="AI982" i="2"/>
  <c r="AH982" i="2"/>
  <c r="AE982" i="2"/>
  <c r="AD982" i="2"/>
  <c r="AA982" i="2"/>
  <c r="Z982" i="2"/>
  <c r="W982" i="2"/>
  <c r="V982" i="2"/>
  <c r="S982" i="2"/>
  <c r="R982" i="2"/>
  <c r="O982" i="2"/>
  <c r="N982" i="2"/>
  <c r="J982" i="2" s="1"/>
  <c r="BW981" i="2"/>
  <c r="BV981" i="2"/>
  <c r="BS981" i="2"/>
  <c r="BR981" i="2"/>
  <c r="BO981" i="2"/>
  <c r="BN981" i="2"/>
  <c r="BJ981" i="2" s="1"/>
  <c r="BG981" i="2"/>
  <c r="BF981" i="2"/>
  <c r="BC981" i="2"/>
  <c r="BB981" i="2"/>
  <c r="AY981" i="2"/>
  <c r="AX981" i="2"/>
  <c r="AT981" i="2" s="1"/>
  <c r="AQ981" i="2"/>
  <c r="AP981" i="2"/>
  <c r="AM981" i="2"/>
  <c r="AL981" i="2"/>
  <c r="AI981" i="2"/>
  <c r="AH981" i="2"/>
  <c r="AD981" i="2" s="1"/>
  <c r="AA981" i="2"/>
  <c r="Z981" i="2"/>
  <c r="W981" i="2"/>
  <c r="V981" i="2"/>
  <c r="S981" i="2"/>
  <c r="R981" i="2"/>
  <c r="N981" i="2" s="1"/>
  <c r="J981" i="2" s="1"/>
  <c r="BW980" i="2"/>
  <c r="BV980" i="2"/>
  <c r="BS980" i="2"/>
  <c r="BR980" i="2"/>
  <c r="BO980" i="2"/>
  <c r="BN980" i="2"/>
  <c r="BJ980" i="2" s="1"/>
  <c r="BK980" i="2"/>
  <c r="BG980" i="2"/>
  <c r="BF980" i="2"/>
  <c r="BC980" i="2"/>
  <c r="BB980" i="2"/>
  <c r="AY980" i="2"/>
  <c r="AX980" i="2"/>
  <c r="AT980" i="2" s="1"/>
  <c r="AU980" i="2"/>
  <c r="AQ980" i="2"/>
  <c r="AP980" i="2"/>
  <c r="AM980" i="2"/>
  <c r="AL980" i="2"/>
  <c r="AI980" i="2"/>
  <c r="AH980" i="2"/>
  <c r="AD980" i="2" s="1"/>
  <c r="AE980" i="2"/>
  <c r="AA980" i="2"/>
  <c r="Z980" i="2"/>
  <c r="W980" i="2"/>
  <c r="V980" i="2"/>
  <c r="S980" i="2"/>
  <c r="R980" i="2"/>
  <c r="N980" i="2" s="1"/>
  <c r="O980" i="2"/>
  <c r="BW978" i="2"/>
  <c r="BV978" i="2"/>
  <c r="BS978" i="2"/>
  <c r="BR978" i="2"/>
  <c r="BO978" i="2"/>
  <c r="BN978" i="2"/>
  <c r="BJ978" i="2"/>
  <c r="BG978" i="2"/>
  <c r="BF978" i="2"/>
  <c r="BC978" i="2"/>
  <c r="BB978" i="2"/>
  <c r="AY978" i="2"/>
  <c r="AX978" i="2"/>
  <c r="AT978" i="2"/>
  <c r="AQ978" i="2"/>
  <c r="AP978" i="2"/>
  <c r="AM978" i="2"/>
  <c r="AL978" i="2"/>
  <c r="AI978" i="2"/>
  <c r="AH978" i="2"/>
  <c r="AD978" i="2"/>
  <c r="AA978" i="2"/>
  <c r="Z978" i="2"/>
  <c r="W978" i="2"/>
  <c r="V978" i="2"/>
  <c r="S978" i="2"/>
  <c r="R978" i="2"/>
  <c r="N978" i="2"/>
  <c r="J978" i="2" s="1"/>
  <c r="BW977" i="2"/>
  <c r="BV977" i="2"/>
  <c r="BS977" i="2"/>
  <c r="BR977" i="2"/>
  <c r="BO977" i="2"/>
  <c r="BN977" i="2"/>
  <c r="BK977" i="2"/>
  <c r="BJ977" i="2"/>
  <c r="BG977" i="2"/>
  <c r="BF977" i="2"/>
  <c r="BC977" i="2"/>
  <c r="BB977" i="2"/>
  <c r="AY977" i="2"/>
  <c r="AX977" i="2"/>
  <c r="AU977" i="2"/>
  <c r="AT977" i="2"/>
  <c r="AQ977" i="2"/>
  <c r="AP977" i="2"/>
  <c r="AM977" i="2"/>
  <c r="AL977" i="2"/>
  <c r="AI977" i="2"/>
  <c r="AH977" i="2"/>
  <c r="AE977" i="2"/>
  <c r="AD977" i="2"/>
  <c r="AA977" i="2"/>
  <c r="Z977" i="2"/>
  <c r="W977" i="2"/>
  <c r="V977" i="2"/>
  <c r="S977" i="2"/>
  <c r="R977" i="2"/>
  <c r="O977" i="2"/>
  <c r="N977" i="2"/>
  <c r="J977" i="2" s="1"/>
  <c r="BW976" i="2"/>
  <c r="BV976" i="2"/>
  <c r="BS976" i="2"/>
  <c r="BR976" i="2"/>
  <c r="BO976" i="2"/>
  <c r="BN976" i="2"/>
  <c r="BJ976" i="2" s="1"/>
  <c r="BG976" i="2"/>
  <c r="BF976" i="2"/>
  <c r="BC976" i="2"/>
  <c r="BB976" i="2"/>
  <c r="AY976" i="2"/>
  <c r="AX976" i="2"/>
  <c r="AT976" i="2" s="1"/>
  <c r="AQ976" i="2"/>
  <c r="AP976" i="2"/>
  <c r="AM976" i="2"/>
  <c r="AL976" i="2"/>
  <c r="AI976" i="2"/>
  <c r="AH976" i="2"/>
  <c r="AD976" i="2" s="1"/>
  <c r="AA976" i="2"/>
  <c r="Z976" i="2"/>
  <c r="W976" i="2"/>
  <c r="V976" i="2"/>
  <c r="S976" i="2"/>
  <c r="R976" i="2"/>
  <c r="N976" i="2" s="1"/>
  <c r="J976" i="2" s="1"/>
  <c r="BW974" i="2"/>
  <c r="BV974" i="2"/>
  <c r="BS974" i="2"/>
  <c r="BR974" i="2"/>
  <c r="BO974" i="2"/>
  <c r="BK974" i="2" s="1"/>
  <c r="BN974" i="2"/>
  <c r="BJ974" i="2" s="1"/>
  <c r="BG974" i="2"/>
  <c r="BF974" i="2"/>
  <c r="BC974" i="2"/>
  <c r="BB974" i="2"/>
  <c r="AY974" i="2"/>
  <c r="AU974" i="2" s="1"/>
  <c r="AX974" i="2"/>
  <c r="AT974" i="2" s="1"/>
  <c r="AQ974" i="2"/>
  <c r="AP974" i="2"/>
  <c r="AM974" i="2"/>
  <c r="AL974" i="2"/>
  <c r="AI974" i="2"/>
  <c r="AE974" i="2" s="1"/>
  <c r="AH974" i="2"/>
  <c r="AD974" i="2" s="1"/>
  <c r="AA974" i="2"/>
  <c r="Z974" i="2"/>
  <c r="W974" i="2"/>
  <c r="V974" i="2"/>
  <c r="S974" i="2"/>
  <c r="O974" i="2" s="1"/>
  <c r="R974" i="2"/>
  <c r="N974" i="2" s="1"/>
  <c r="J974" i="2" s="1"/>
  <c r="BW973" i="2"/>
  <c r="BV973" i="2"/>
  <c r="BS973" i="2"/>
  <c r="BR973" i="2"/>
  <c r="BO973" i="2"/>
  <c r="BN973" i="2"/>
  <c r="BJ973" i="2" s="1"/>
  <c r="BG973" i="2"/>
  <c r="BF973" i="2"/>
  <c r="BC973" i="2"/>
  <c r="BB973" i="2"/>
  <c r="AY973" i="2"/>
  <c r="AX973" i="2"/>
  <c r="AT973" i="2" s="1"/>
  <c r="AQ973" i="2"/>
  <c r="AP973" i="2"/>
  <c r="AM973" i="2"/>
  <c r="AL973" i="2"/>
  <c r="AI973" i="2"/>
  <c r="AH973" i="2"/>
  <c r="AD973" i="2" s="1"/>
  <c r="AA973" i="2"/>
  <c r="Z973" i="2"/>
  <c r="W973" i="2"/>
  <c r="V973" i="2"/>
  <c r="S973" i="2"/>
  <c r="R973" i="2"/>
  <c r="N973" i="2" s="1"/>
  <c r="J973" i="2" s="1"/>
  <c r="BW972" i="2"/>
  <c r="BV972" i="2"/>
  <c r="BS972" i="2"/>
  <c r="BR972" i="2"/>
  <c r="BO972" i="2"/>
  <c r="BN972" i="2"/>
  <c r="BJ972" i="2" s="1"/>
  <c r="BK972" i="2"/>
  <c r="BG972" i="2"/>
  <c r="BF972" i="2"/>
  <c r="BC972" i="2"/>
  <c r="BB972" i="2"/>
  <c r="AY972" i="2"/>
  <c r="AX972" i="2"/>
  <c r="AT972" i="2" s="1"/>
  <c r="AU972" i="2"/>
  <c r="AQ972" i="2"/>
  <c r="AP972" i="2"/>
  <c r="AM972" i="2"/>
  <c r="AL972" i="2"/>
  <c r="AI972" i="2"/>
  <c r="AH972" i="2"/>
  <c r="AD972" i="2" s="1"/>
  <c r="AE972" i="2"/>
  <c r="AA972" i="2"/>
  <c r="Z972" i="2"/>
  <c r="W972" i="2"/>
  <c r="V972" i="2"/>
  <c r="S972" i="2"/>
  <c r="R972" i="2"/>
  <c r="N972" i="2" s="1"/>
  <c r="O972" i="2"/>
  <c r="BW970" i="2"/>
  <c r="BV970" i="2"/>
  <c r="BS970" i="2"/>
  <c r="BR970" i="2"/>
  <c r="BO970" i="2"/>
  <c r="BN970" i="2"/>
  <c r="BJ970" i="2"/>
  <c r="BG970" i="2"/>
  <c r="BF970" i="2"/>
  <c r="BC970" i="2"/>
  <c r="BB970" i="2"/>
  <c r="AY970" i="2"/>
  <c r="AX970" i="2"/>
  <c r="AT970" i="2"/>
  <c r="AQ970" i="2"/>
  <c r="AP970" i="2"/>
  <c r="AM970" i="2"/>
  <c r="AL970" i="2"/>
  <c r="AI970" i="2"/>
  <c r="AH970" i="2"/>
  <c r="AD970" i="2"/>
  <c r="AA970" i="2"/>
  <c r="Z970" i="2"/>
  <c r="W970" i="2"/>
  <c r="V970" i="2"/>
  <c r="S970" i="2"/>
  <c r="R970" i="2"/>
  <c r="N970" i="2"/>
  <c r="J970" i="2" s="1"/>
  <c r="BW968" i="2"/>
  <c r="BV968" i="2"/>
  <c r="BS968" i="2"/>
  <c r="BR968" i="2"/>
  <c r="BO968" i="2"/>
  <c r="BN968" i="2"/>
  <c r="BJ968" i="2" s="1"/>
  <c r="BK968" i="2"/>
  <c r="BG968" i="2"/>
  <c r="BF968" i="2"/>
  <c r="BC968" i="2"/>
  <c r="BB968" i="2"/>
  <c r="AY968" i="2"/>
  <c r="AX968" i="2"/>
  <c r="AT968" i="2" s="1"/>
  <c r="AU968" i="2"/>
  <c r="AQ968" i="2"/>
  <c r="AP968" i="2"/>
  <c r="AM968" i="2"/>
  <c r="AL968" i="2"/>
  <c r="AI968" i="2"/>
  <c r="AH968" i="2"/>
  <c r="AD968" i="2" s="1"/>
  <c r="AE968" i="2"/>
  <c r="AA968" i="2"/>
  <c r="Z968" i="2"/>
  <c r="W968" i="2"/>
  <c r="V968" i="2"/>
  <c r="S968" i="2"/>
  <c r="R968" i="2"/>
  <c r="N968" i="2" s="1"/>
  <c r="O968" i="2"/>
  <c r="BW966" i="2"/>
  <c r="BV966" i="2"/>
  <c r="BS966" i="2"/>
  <c r="BR966" i="2"/>
  <c r="BO966" i="2"/>
  <c r="BN966" i="2"/>
  <c r="BJ966" i="2" s="1"/>
  <c r="BG966" i="2"/>
  <c r="BF966" i="2"/>
  <c r="BC966" i="2"/>
  <c r="BB966" i="2"/>
  <c r="AY966" i="2"/>
  <c r="AX966" i="2"/>
  <c r="AT966" i="2" s="1"/>
  <c r="AQ966" i="2"/>
  <c r="AP966" i="2"/>
  <c r="AM966" i="2"/>
  <c r="AL966" i="2"/>
  <c r="AI966" i="2"/>
  <c r="AH966" i="2"/>
  <c r="AD966" i="2" s="1"/>
  <c r="AA966" i="2"/>
  <c r="Z966" i="2"/>
  <c r="W966" i="2"/>
  <c r="V966" i="2"/>
  <c r="S966" i="2"/>
  <c r="R966" i="2"/>
  <c r="N966" i="2"/>
  <c r="BW965" i="2"/>
  <c r="BV965" i="2"/>
  <c r="BS965" i="2"/>
  <c r="BR965" i="2"/>
  <c r="BO965" i="2"/>
  <c r="BN965" i="2"/>
  <c r="BJ965" i="2" s="1"/>
  <c r="BK965" i="2"/>
  <c r="BG965" i="2"/>
  <c r="BF965" i="2"/>
  <c r="BC965" i="2"/>
  <c r="BB965" i="2"/>
  <c r="AY965" i="2"/>
  <c r="AU965" i="2" s="1"/>
  <c r="AX965" i="2"/>
  <c r="AT965" i="2" s="1"/>
  <c r="AQ965" i="2"/>
  <c r="AP965" i="2"/>
  <c r="AM965" i="2"/>
  <c r="AL965" i="2"/>
  <c r="AI965" i="2"/>
  <c r="AE965" i="2" s="1"/>
  <c r="AH965" i="2"/>
  <c r="AD965" i="2" s="1"/>
  <c r="AA965" i="2"/>
  <c r="Z965" i="2"/>
  <c r="W965" i="2"/>
  <c r="V965" i="2"/>
  <c r="S965" i="2"/>
  <c r="O965" i="2" s="1"/>
  <c r="R965" i="2"/>
  <c r="N965" i="2" s="1"/>
  <c r="BW964" i="2"/>
  <c r="BV964" i="2"/>
  <c r="BS964" i="2"/>
  <c r="BR964" i="2"/>
  <c r="BO964" i="2"/>
  <c r="BN964" i="2"/>
  <c r="BJ964" i="2"/>
  <c r="BG964" i="2"/>
  <c r="BF964" i="2"/>
  <c r="BC964" i="2"/>
  <c r="BB964" i="2"/>
  <c r="AY964" i="2"/>
  <c r="AX964" i="2"/>
  <c r="AT964" i="2"/>
  <c r="AQ964" i="2"/>
  <c r="AP964" i="2"/>
  <c r="AM964" i="2"/>
  <c r="AL964" i="2"/>
  <c r="AI964" i="2"/>
  <c r="AH964" i="2"/>
  <c r="AD964" i="2"/>
  <c r="AA964" i="2"/>
  <c r="Z964" i="2"/>
  <c r="W964" i="2"/>
  <c r="V964" i="2"/>
  <c r="S964" i="2"/>
  <c r="R964" i="2"/>
  <c r="N964" i="2"/>
  <c r="J964" i="2" s="1"/>
  <c r="BW962" i="2"/>
  <c r="BV962" i="2"/>
  <c r="BS962" i="2"/>
  <c r="BR962" i="2"/>
  <c r="BO962" i="2"/>
  <c r="BN962" i="2"/>
  <c r="BJ962" i="2" s="1"/>
  <c r="BK962" i="2"/>
  <c r="BG962" i="2"/>
  <c r="BF962" i="2"/>
  <c r="BC962" i="2"/>
  <c r="BB962" i="2"/>
  <c r="AY962" i="2"/>
  <c r="AX962" i="2"/>
  <c r="AT962" i="2" s="1"/>
  <c r="AU962" i="2"/>
  <c r="AQ962" i="2"/>
  <c r="AP962" i="2"/>
  <c r="AM962" i="2"/>
  <c r="AL962" i="2"/>
  <c r="AI962" i="2"/>
  <c r="AH962" i="2"/>
  <c r="AD962" i="2" s="1"/>
  <c r="AE962" i="2"/>
  <c r="AA962" i="2"/>
  <c r="Z962" i="2"/>
  <c r="W962" i="2"/>
  <c r="V962" i="2"/>
  <c r="S962" i="2"/>
  <c r="R962" i="2"/>
  <c r="N962" i="2" s="1"/>
  <c r="O962" i="2"/>
  <c r="BW960" i="2"/>
  <c r="BV960" i="2"/>
  <c r="BS960" i="2"/>
  <c r="BR960" i="2"/>
  <c r="BO960" i="2"/>
  <c r="BN960" i="2"/>
  <c r="BJ960" i="2"/>
  <c r="BG960" i="2"/>
  <c r="BF960" i="2"/>
  <c r="BC960" i="2"/>
  <c r="BB960" i="2"/>
  <c r="AY960" i="2"/>
  <c r="AX960" i="2"/>
  <c r="AT960" i="2"/>
  <c r="AQ960" i="2"/>
  <c r="AP960" i="2"/>
  <c r="AM960" i="2"/>
  <c r="AL960" i="2"/>
  <c r="AI960" i="2"/>
  <c r="AH960" i="2"/>
  <c r="AD960" i="2"/>
  <c r="AA960" i="2"/>
  <c r="Z960" i="2"/>
  <c r="W960" i="2"/>
  <c r="V960" i="2"/>
  <c r="S960" i="2"/>
  <c r="R960" i="2"/>
  <c r="N960" i="2"/>
  <c r="J960" i="2" s="1"/>
  <c r="BW959" i="2"/>
  <c r="BV959" i="2"/>
  <c r="BS959" i="2"/>
  <c r="BR959" i="2"/>
  <c r="BO959" i="2"/>
  <c r="BN959" i="2"/>
  <c r="BJ959" i="2" s="1"/>
  <c r="BK959" i="2"/>
  <c r="BG959" i="2"/>
  <c r="BF959" i="2"/>
  <c r="BC959" i="2"/>
  <c r="BB959" i="2"/>
  <c r="AY959" i="2"/>
  <c r="AX959" i="2"/>
  <c r="AU959" i="2"/>
  <c r="AT959" i="2"/>
  <c r="AQ959" i="2"/>
  <c r="AP959" i="2"/>
  <c r="AM959" i="2"/>
  <c r="AL959" i="2"/>
  <c r="AI959" i="2"/>
  <c r="AH959" i="2"/>
  <c r="AE959" i="2"/>
  <c r="AD959" i="2"/>
  <c r="AA959" i="2"/>
  <c r="Z959" i="2"/>
  <c r="W959" i="2"/>
  <c r="V959" i="2"/>
  <c r="S959" i="2"/>
  <c r="R959" i="2"/>
  <c r="O959" i="2"/>
  <c r="N959" i="2"/>
  <c r="BW958" i="2"/>
  <c r="BV958" i="2"/>
  <c r="BS958" i="2"/>
  <c r="BR958" i="2"/>
  <c r="BO958" i="2"/>
  <c r="BN958" i="2"/>
  <c r="BJ958" i="2" s="1"/>
  <c r="BG958" i="2"/>
  <c r="BF958" i="2"/>
  <c r="BC958" i="2"/>
  <c r="BB958" i="2"/>
  <c r="AY958" i="2"/>
  <c r="AX958" i="2"/>
  <c r="AT958" i="2" s="1"/>
  <c r="AQ958" i="2"/>
  <c r="AP958" i="2"/>
  <c r="AM958" i="2"/>
  <c r="AL958" i="2"/>
  <c r="AI958" i="2"/>
  <c r="AH958" i="2"/>
  <c r="AD958" i="2" s="1"/>
  <c r="AA958" i="2"/>
  <c r="Z958" i="2"/>
  <c r="W958" i="2"/>
  <c r="V958" i="2"/>
  <c r="S958" i="2"/>
  <c r="R958" i="2"/>
  <c r="N958" i="2" s="1"/>
  <c r="J958" i="2" s="1"/>
  <c r="BW953" i="2"/>
  <c r="BV953" i="2"/>
  <c r="BS953" i="2"/>
  <c r="BR953" i="2"/>
  <c r="BO953" i="2"/>
  <c r="BK953" i="2" s="1"/>
  <c r="BN953" i="2"/>
  <c r="BJ953" i="2" s="1"/>
  <c r="BG953" i="2"/>
  <c r="BF953" i="2"/>
  <c r="BC953" i="2"/>
  <c r="BB953" i="2"/>
  <c r="AY953" i="2"/>
  <c r="AU953" i="2" s="1"/>
  <c r="AX953" i="2"/>
  <c r="AT953" i="2" s="1"/>
  <c r="AQ953" i="2"/>
  <c r="AP953" i="2"/>
  <c r="AM953" i="2"/>
  <c r="AL953" i="2"/>
  <c r="AI953" i="2"/>
  <c r="AE953" i="2" s="1"/>
  <c r="AH953" i="2"/>
  <c r="AD953" i="2" s="1"/>
  <c r="AA953" i="2"/>
  <c r="Z953" i="2"/>
  <c r="W953" i="2"/>
  <c r="V953" i="2"/>
  <c r="S953" i="2"/>
  <c r="O953" i="2" s="1"/>
  <c r="R953" i="2"/>
  <c r="N953" i="2" s="1"/>
  <c r="J953" i="2" s="1"/>
  <c r="BW951" i="2"/>
  <c r="BV951" i="2"/>
  <c r="BS951" i="2"/>
  <c r="BR951" i="2"/>
  <c r="BO951" i="2"/>
  <c r="BN951" i="2"/>
  <c r="BJ951" i="2" s="1"/>
  <c r="BK951" i="2"/>
  <c r="BG951" i="2"/>
  <c r="BF951" i="2"/>
  <c r="BC951" i="2"/>
  <c r="BB951" i="2"/>
  <c r="AY951" i="2"/>
  <c r="AX951" i="2"/>
  <c r="AT951" i="2" s="1"/>
  <c r="AU951" i="2"/>
  <c r="AQ951" i="2"/>
  <c r="AP951" i="2"/>
  <c r="AM951" i="2"/>
  <c r="AL951" i="2"/>
  <c r="AI951" i="2"/>
  <c r="AH951" i="2"/>
  <c r="AD951" i="2" s="1"/>
  <c r="AE951" i="2"/>
  <c r="AA951" i="2"/>
  <c r="Z951" i="2"/>
  <c r="W951" i="2"/>
  <c r="V951" i="2"/>
  <c r="S951" i="2"/>
  <c r="R951" i="2"/>
  <c r="N951" i="2" s="1"/>
  <c r="O951" i="2"/>
  <c r="K951" i="2" s="1"/>
  <c r="BW947" i="2"/>
  <c r="BV947" i="2"/>
  <c r="BS947" i="2"/>
  <c r="BR947" i="2"/>
  <c r="BO947" i="2"/>
  <c r="BK947" i="2" s="1"/>
  <c r="BN947" i="2"/>
  <c r="BJ947" i="2" s="1"/>
  <c r="BG947" i="2"/>
  <c r="BF947" i="2"/>
  <c r="BC947" i="2"/>
  <c r="BB947" i="2"/>
  <c r="AY947" i="2"/>
  <c r="AU947" i="2" s="1"/>
  <c r="AX947" i="2"/>
  <c r="AT947" i="2"/>
  <c r="AQ947" i="2"/>
  <c r="AP947" i="2"/>
  <c r="AM947" i="2"/>
  <c r="AL947" i="2"/>
  <c r="AI947" i="2"/>
  <c r="AE947" i="2" s="1"/>
  <c r="AH947" i="2"/>
  <c r="AD947" i="2"/>
  <c r="AA947" i="2"/>
  <c r="Z947" i="2"/>
  <c r="W947" i="2"/>
  <c r="V947" i="2"/>
  <c r="S947" i="2"/>
  <c r="O947" i="2" s="1"/>
  <c r="R947" i="2"/>
  <c r="N947" i="2"/>
  <c r="J947" i="2" s="1"/>
  <c r="BW946" i="2"/>
  <c r="BV946" i="2"/>
  <c r="BS946" i="2"/>
  <c r="BR946" i="2"/>
  <c r="BO946" i="2"/>
  <c r="BN946" i="2"/>
  <c r="BJ946" i="2" s="1"/>
  <c r="BK946" i="2"/>
  <c r="BG946" i="2"/>
  <c r="BF946" i="2"/>
  <c r="BC946" i="2"/>
  <c r="BB946" i="2"/>
  <c r="AY946" i="2"/>
  <c r="AX946" i="2"/>
  <c r="AT946" i="2" s="1"/>
  <c r="AU946" i="2"/>
  <c r="AQ946" i="2"/>
  <c r="AP946" i="2"/>
  <c r="AM946" i="2"/>
  <c r="AL946" i="2"/>
  <c r="AI946" i="2"/>
  <c r="AH946" i="2"/>
  <c r="AD946" i="2" s="1"/>
  <c r="AE946" i="2"/>
  <c r="AA946" i="2"/>
  <c r="Z946" i="2"/>
  <c r="W946" i="2"/>
  <c r="V946" i="2"/>
  <c r="S946" i="2"/>
  <c r="R946" i="2"/>
  <c r="N946" i="2" s="1"/>
  <c r="J946" i="2" s="1"/>
  <c r="O946" i="2"/>
  <c r="K946" i="2" s="1"/>
  <c r="BW945" i="2"/>
  <c r="BV945" i="2"/>
  <c r="BS945" i="2"/>
  <c r="BR945" i="2"/>
  <c r="BO945" i="2"/>
  <c r="BK945" i="2" s="1"/>
  <c r="BN945" i="2"/>
  <c r="BJ945" i="2" s="1"/>
  <c r="BG945" i="2"/>
  <c r="BF945" i="2"/>
  <c r="BC945" i="2"/>
  <c r="BB945" i="2"/>
  <c r="AY945" i="2"/>
  <c r="AU945" i="2" s="1"/>
  <c r="AX945" i="2"/>
  <c r="AT945" i="2" s="1"/>
  <c r="AQ945" i="2"/>
  <c r="AP945" i="2"/>
  <c r="AM945" i="2"/>
  <c r="AL945" i="2"/>
  <c r="AI945" i="2"/>
  <c r="AE945" i="2" s="1"/>
  <c r="AH945" i="2"/>
  <c r="AD945" i="2" s="1"/>
  <c r="AA945" i="2"/>
  <c r="Z945" i="2"/>
  <c r="W945" i="2"/>
  <c r="V945" i="2"/>
  <c r="S945" i="2"/>
  <c r="O945" i="2" s="1"/>
  <c r="R945" i="2"/>
  <c r="N945" i="2" s="1"/>
  <c r="J945" i="2" s="1"/>
  <c r="BW944" i="2"/>
  <c r="BV944" i="2"/>
  <c r="BS944" i="2"/>
  <c r="BR944" i="2"/>
  <c r="BO944" i="2"/>
  <c r="BN944" i="2"/>
  <c r="BK944" i="2"/>
  <c r="BJ944" i="2"/>
  <c r="BG944" i="2"/>
  <c r="BF944" i="2"/>
  <c r="BC944" i="2"/>
  <c r="BB944" i="2"/>
  <c r="AY944" i="2"/>
  <c r="AX944" i="2"/>
  <c r="AU944" i="2"/>
  <c r="AT944" i="2"/>
  <c r="AQ944" i="2"/>
  <c r="AP944" i="2"/>
  <c r="AM944" i="2"/>
  <c r="AL944" i="2"/>
  <c r="AI944" i="2"/>
  <c r="AH944" i="2"/>
  <c r="AE944" i="2"/>
  <c r="AD944" i="2"/>
  <c r="AA944" i="2"/>
  <c r="Z944" i="2"/>
  <c r="W944" i="2"/>
  <c r="V944" i="2"/>
  <c r="S944" i="2"/>
  <c r="R944" i="2"/>
  <c r="N944" i="2" s="1"/>
  <c r="J944" i="2" s="1"/>
  <c r="BW943" i="2"/>
  <c r="BV943" i="2"/>
  <c r="BS943" i="2"/>
  <c r="BR943" i="2"/>
  <c r="BO943" i="2"/>
  <c r="BN943" i="2"/>
  <c r="BK943" i="2"/>
  <c r="BJ943" i="2"/>
  <c r="BG943" i="2"/>
  <c r="BF943" i="2"/>
  <c r="BC943" i="2"/>
  <c r="BB943" i="2"/>
  <c r="AY943" i="2"/>
  <c r="AX943" i="2"/>
  <c r="AU943" i="2"/>
  <c r="AT943" i="2"/>
  <c r="AQ943" i="2"/>
  <c r="AP943" i="2"/>
  <c r="AM943" i="2"/>
  <c r="AL943" i="2"/>
  <c r="AI943" i="2"/>
  <c r="AH943" i="2"/>
  <c r="AE943" i="2"/>
  <c r="AD943" i="2"/>
  <c r="AA943" i="2"/>
  <c r="Z943" i="2"/>
  <c r="W943" i="2"/>
  <c r="V943" i="2"/>
  <c r="S943" i="2"/>
  <c r="R943" i="2"/>
  <c r="O943" i="2"/>
  <c r="N943" i="2"/>
  <c r="J943" i="2" s="1"/>
  <c r="BW942" i="2"/>
  <c r="BV942" i="2"/>
  <c r="BS942" i="2"/>
  <c r="BR942" i="2"/>
  <c r="BO942" i="2"/>
  <c r="BN942" i="2"/>
  <c r="BJ942" i="2" s="1"/>
  <c r="BG942" i="2"/>
  <c r="BF942" i="2"/>
  <c r="BC942" i="2"/>
  <c r="BB942" i="2"/>
  <c r="AY942" i="2"/>
  <c r="AX942" i="2"/>
  <c r="AT942" i="2" s="1"/>
  <c r="AQ942" i="2"/>
  <c r="AP942" i="2"/>
  <c r="AM942" i="2"/>
  <c r="AL942" i="2"/>
  <c r="AI942" i="2"/>
  <c r="AH942" i="2"/>
  <c r="AD942" i="2" s="1"/>
  <c r="AA942" i="2"/>
  <c r="Z942" i="2"/>
  <c r="W942" i="2"/>
  <c r="V942" i="2"/>
  <c r="S942" i="2"/>
  <c r="R942" i="2"/>
  <c r="N942" i="2" s="1"/>
  <c r="J942" i="2" s="1"/>
  <c r="BW941" i="2"/>
  <c r="BV941" i="2"/>
  <c r="BS941" i="2"/>
  <c r="BR941" i="2"/>
  <c r="BO941" i="2"/>
  <c r="BN941" i="2"/>
  <c r="BJ941" i="2" s="1"/>
  <c r="BK941" i="2"/>
  <c r="BG941" i="2"/>
  <c r="BF941" i="2"/>
  <c r="BC941" i="2"/>
  <c r="BB941" i="2"/>
  <c r="AY941" i="2"/>
  <c r="AX941" i="2"/>
  <c r="AT941" i="2" s="1"/>
  <c r="AU941" i="2"/>
  <c r="AQ941" i="2"/>
  <c r="AP941" i="2"/>
  <c r="AM941" i="2"/>
  <c r="AL941" i="2"/>
  <c r="AI941" i="2"/>
  <c r="AH941" i="2"/>
  <c r="AD941" i="2" s="1"/>
  <c r="AE941" i="2"/>
  <c r="AA941" i="2"/>
  <c r="Z941" i="2"/>
  <c r="W941" i="2"/>
  <c r="V941" i="2"/>
  <c r="S941" i="2"/>
  <c r="R941" i="2"/>
  <c r="N941" i="2" s="1"/>
  <c r="O941" i="2"/>
  <c r="BW940" i="2"/>
  <c r="BV940" i="2"/>
  <c r="BS940" i="2"/>
  <c r="BR940" i="2"/>
  <c r="BO940" i="2"/>
  <c r="BN940" i="2"/>
  <c r="BJ940" i="2"/>
  <c r="BG940" i="2"/>
  <c r="BF940" i="2"/>
  <c r="BC940" i="2"/>
  <c r="BB940" i="2"/>
  <c r="AY940" i="2"/>
  <c r="AX940" i="2"/>
  <c r="AT940" i="2"/>
  <c r="AQ940" i="2"/>
  <c r="AP940" i="2"/>
  <c r="AM940" i="2"/>
  <c r="AL940" i="2"/>
  <c r="AI940" i="2"/>
  <c r="AH940" i="2"/>
  <c r="AD940" i="2"/>
  <c r="AA940" i="2"/>
  <c r="Z940" i="2"/>
  <c r="W940" i="2"/>
  <c r="V940" i="2"/>
  <c r="S940" i="2"/>
  <c r="R940" i="2"/>
  <c r="N940" i="2"/>
  <c r="J940" i="2" s="1"/>
  <c r="BW939" i="2"/>
  <c r="BV939" i="2"/>
  <c r="BS939" i="2"/>
  <c r="BR939" i="2"/>
  <c r="BO939" i="2"/>
  <c r="BN939" i="2"/>
  <c r="BJ939" i="2" s="1"/>
  <c r="BK939" i="2"/>
  <c r="BG939" i="2"/>
  <c r="BF939" i="2"/>
  <c r="BC939" i="2"/>
  <c r="BB939" i="2"/>
  <c r="AY939" i="2"/>
  <c r="AX939" i="2"/>
  <c r="AT939" i="2" s="1"/>
  <c r="AU939" i="2"/>
  <c r="AQ939" i="2"/>
  <c r="AP939" i="2"/>
  <c r="AM939" i="2"/>
  <c r="AL939" i="2"/>
  <c r="AI939" i="2"/>
  <c r="AH939" i="2"/>
  <c r="AD939" i="2" s="1"/>
  <c r="AE939" i="2"/>
  <c r="AA939" i="2"/>
  <c r="Z939" i="2"/>
  <c r="W939" i="2"/>
  <c r="V939" i="2"/>
  <c r="S939" i="2"/>
  <c r="R939" i="2"/>
  <c r="N939" i="2" s="1"/>
  <c r="O939" i="2"/>
  <c r="BW938" i="2"/>
  <c r="BV938" i="2"/>
  <c r="BS938" i="2"/>
  <c r="BR938" i="2"/>
  <c r="BO938" i="2"/>
  <c r="BN938" i="2"/>
  <c r="BJ938" i="2"/>
  <c r="BG938" i="2"/>
  <c r="BF938" i="2"/>
  <c r="BC938" i="2"/>
  <c r="BB938" i="2"/>
  <c r="AY938" i="2"/>
  <c r="AX938" i="2"/>
  <c r="AT938" i="2"/>
  <c r="AQ938" i="2"/>
  <c r="AP938" i="2"/>
  <c r="AM938" i="2"/>
  <c r="AL938" i="2"/>
  <c r="AI938" i="2"/>
  <c r="AH938" i="2"/>
  <c r="AD938" i="2"/>
  <c r="AA938" i="2"/>
  <c r="Z938" i="2"/>
  <c r="W938" i="2"/>
  <c r="V938" i="2"/>
  <c r="S938" i="2"/>
  <c r="R938" i="2"/>
  <c r="N938" i="2" s="1"/>
  <c r="J938" i="2" s="1"/>
  <c r="BW937" i="2"/>
  <c r="BV937" i="2"/>
  <c r="BS937" i="2"/>
  <c r="BR937" i="2"/>
  <c r="BO937" i="2"/>
  <c r="BN937" i="2"/>
  <c r="BK937" i="2"/>
  <c r="BJ937" i="2"/>
  <c r="BG937" i="2"/>
  <c r="BF937" i="2"/>
  <c r="BC937" i="2"/>
  <c r="BB937" i="2"/>
  <c r="AY937" i="2"/>
  <c r="AX937" i="2"/>
  <c r="AU937" i="2"/>
  <c r="AT937" i="2"/>
  <c r="AQ937" i="2"/>
  <c r="AP937" i="2"/>
  <c r="AM937" i="2"/>
  <c r="AL937" i="2"/>
  <c r="AI937" i="2"/>
  <c r="AH937" i="2"/>
  <c r="AE937" i="2"/>
  <c r="AD937" i="2"/>
  <c r="AA937" i="2"/>
  <c r="Z937" i="2"/>
  <c r="W937" i="2"/>
  <c r="V937" i="2"/>
  <c r="S937" i="2"/>
  <c r="R937" i="2"/>
  <c r="O937" i="2"/>
  <c r="N937" i="2"/>
  <c r="J937" i="2" s="1"/>
  <c r="BW936" i="2"/>
  <c r="BV936" i="2"/>
  <c r="BS936" i="2"/>
  <c r="BR936" i="2"/>
  <c r="BO936" i="2"/>
  <c r="BN936" i="2"/>
  <c r="BJ936" i="2" s="1"/>
  <c r="BG936" i="2"/>
  <c r="BF936" i="2"/>
  <c r="BC936" i="2"/>
  <c r="BB936" i="2"/>
  <c r="AY936" i="2"/>
  <c r="AU936" i="2" s="1"/>
  <c r="AX936" i="2"/>
  <c r="AT936" i="2" s="1"/>
  <c r="AQ936" i="2"/>
  <c r="AP936" i="2"/>
  <c r="AM936" i="2"/>
  <c r="AL936" i="2"/>
  <c r="AI936" i="2"/>
  <c r="AH936" i="2"/>
  <c r="AD936" i="2" s="1"/>
  <c r="AE936" i="2"/>
  <c r="AA936" i="2"/>
  <c r="Z936" i="2"/>
  <c r="W936" i="2"/>
  <c r="V936" i="2"/>
  <c r="S936" i="2"/>
  <c r="R936" i="2"/>
  <c r="N936" i="2" s="1"/>
  <c r="J936" i="2" s="1"/>
  <c r="O936" i="2"/>
  <c r="BW935" i="2"/>
  <c r="BV935" i="2"/>
  <c r="BS935" i="2"/>
  <c r="BR935" i="2"/>
  <c r="BO935" i="2"/>
  <c r="BN935" i="2"/>
  <c r="BK935" i="2"/>
  <c r="BJ935" i="2"/>
  <c r="BG935" i="2"/>
  <c r="BF935" i="2"/>
  <c r="BC935" i="2"/>
  <c r="BB935" i="2"/>
  <c r="AY935" i="2"/>
  <c r="AX935" i="2"/>
  <c r="AU935" i="2"/>
  <c r="AT935" i="2"/>
  <c r="AQ935" i="2"/>
  <c r="AP935" i="2"/>
  <c r="AM935" i="2"/>
  <c r="AL935" i="2"/>
  <c r="AI935" i="2"/>
  <c r="AH935" i="2"/>
  <c r="AD935" i="2"/>
  <c r="AA935" i="2"/>
  <c r="Z935" i="2"/>
  <c r="W935" i="2"/>
  <c r="V935" i="2"/>
  <c r="S935" i="2"/>
  <c r="R935" i="2"/>
  <c r="N935" i="2"/>
  <c r="J935" i="2" s="1"/>
  <c r="BW934" i="2"/>
  <c r="BV934" i="2"/>
  <c r="BS934" i="2"/>
  <c r="BR934" i="2"/>
  <c r="BO934" i="2"/>
  <c r="BN934" i="2"/>
  <c r="BJ934" i="2" s="1"/>
  <c r="BK934" i="2"/>
  <c r="BG934" i="2"/>
  <c r="BF934" i="2"/>
  <c r="BC934" i="2"/>
  <c r="BB934" i="2"/>
  <c r="AY934" i="2"/>
  <c r="AX934" i="2"/>
  <c r="AT934" i="2" s="1"/>
  <c r="AQ934" i="2"/>
  <c r="AP934" i="2"/>
  <c r="AM934" i="2"/>
  <c r="AL934" i="2"/>
  <c r="AI934" i="2"/>
  <c r="AH934" i="2"/>
  <c r="AD934" i="2"/>
  <c r="AA934" i="2"/>
  <c r="Z934" i="2"/>
  <c r="W934" i="2"/>
  <c r="V934" i="2"/>
  <c r="S934" i="2"/>
  <c r="R934" i="2"/>
  <c r="N934" i="2"/>
  <c r="J934" i="2" s="1"/>
  <c r="BW933" i="2"/>
  <c r="BV933" i="2"/>
  <c r="BS933" i="2"/>
  <c r="BR933" i="2"/>
  <c r="BO933" i="2"/>
  <c r="BN933" i="2"/>
  <c r="BJ933" i="2" s="1"/>
  <c r="BG933" i="2"/>
  <c r="BF933" i="2"/>
  <c r="BC933" i="2"/>
  <c r="BB933" i="2"/>
  <c r="AY933" i="2"/>
  <c r="AX933" i="2"/>
  <c r="AT933" i="2" s="1"/>
  <c r="AQ933" i="2"/>
  <c r="AP933" i="2"/>
  <c r="AM933" i="2"/>
  <c r="AL933" i="2"/>
  <c r="AI933" i="2"/>
  <c r="AH933" i="2"/>
  <c r="AD933" i="2" s="1"/>
  <c r="AE933" i="2"/>
  <c r="AA933" i="2"/>
  <c r="Z933" i="2"/>
  <c r="W933" i="2"/>
  <c r="V933" i="2"/>
  <c r="S933" i="2"/>
  <c r="R933" i="2"/>
  <c r="N933" i="2" s="1"/>
  <c r="J933" i="2" s="1"/>
  <c r="O933" i="2"/>
  <c r="BW932" i="2"/>
  <c r="BV932" i="2"/>
  <c r="BS932" i="2"/>
  <c r="BR932" i="2"/>
  <c r="BO932" i="2"/>
  <c r="BN932" i="2"/>
  <c r="BK932" i="2"/>
  <c r="BJ932" i="2"/>
  <c r="BG932" i="2"/>
  <c r="BF932" i="2"/>
  <c r="BC932" i="2"/>
  <c r="BB932" i="2"/>
  <c r="AY932" i="2"/>
  <c r="AX932" i="2"/>
  <c r="AU932" i="2"/>
  <c r="AT932" i="2"/>
  <c r="AQ932" i="2"/>
  <c r="AP932" i="2"/>
  <c r="AM932" i="2"/>
  <c r="AL932" i="2"/>
  <c r="AI932" i="2"/>
  <c r="AH932" i="2"/>
  <c r="AE932" i="2"/>
  <c r="AD932" i="2"/>
  <c r="AA932" i="2"/>
  <c r="Z932" i="2"/>
  <c r="W932" i="2"/>
  <c r="V932" i="2"/>
  <c r="S932" i="2"/>
  <c r="R932" i="2"/>
  <c r="O932" i="2"/>
  <c r="N932" i="2"/>
  <c r="J932" i="2" s="1"/>
  <c r="BW931" i="2"/>
  <c r="BV931" i="2"/>
  <c r="BS931" i="2"/>
  <c r="BR931" i="2"/>
  <c r="BO931" i="2"/>
  <c r="BK931" i="2" s="1"/>
  <c r="BN931" i="2"/>
  <c r="BJ931" i="2" s="1"/>
  <c r="BG931" i="2"/>
  <c r="BF931" i="2"/>
  <c r="BC931" i="2"/>
  <c r="BB931" i="2"/>
  <c r="AY931" i="2"/>
  <c r="AX931" i="2"/>
  <c r="AU931" i="2"/>
  <c r="AT931" i="2"/>
  <c r="AQ931" i="2"/>
  <c r="AP931" i="2"/>
  <c r="AM931" i="2"/>
  <c r="AL931" i="2"/>
  <c r="AI931" i="2"/>
  <c r="AH931" i="2"/>
  <c r="AE931" i="2"/>
  <c r="AD931" i="2"/>
  <c r="AA931" i="2"/>
  <c r="Z931" i="2"/>
  <c r="W931" i="2"/>
  <c r="V931" i="2"/>
  <c r="S931" i="2"/>
  <c r="R931" i="2"/>
  <c r="O931" i="2"/>
  <c r="N931" i="2"/>
  <c r="BW930" i="2"/>
  <c r="BV930" i="2"/>
  <c r="BS930" i="2"/>
  <c r="BR930" i="2"/>
  <c r="BO930" i="2"/>
  <c r="BK930" i="2" s="1"/>
  <c r="BN930" i="2"/>
  <c r="BJ930" i="2" s="1"/>
  <c r="BG930" i="2"/>
  <c r="BF930" i="2"/>
  <c r="BC930" i="2"/>
  <c r="BB930" i="2"/>
  <c r="AY930" i="2"/>
  <c r="AX930" i="2"/>
  <c r="AT930" i="2" s="1"/>
  <c r="AU930" i="2"/>
  <c r="AQ930" i="2"/>
  <c r="AP930" i="2"/>
  <c r="AM930" i="2"/>
  <c r="AL930" i="2"/>
  <c r="AI930" i="2"/>
  <c r="AH930" i="2"/>
  <c r="AD930" i="2" s="1"/>
  <c r="AA930" i="2"/>
  <c r="Z930" i="2"/>
  <c r="W930" i="2"/>
  <c r="V930" i="2"/>
  <c r="S930" i="2"/>
  <c r="R930" i="2"/>
  <c r="N930" i="2" s="1"/>
  <c r="BW929" i="2"/>
  <c r="BV929" i="2"/>
  <c r="BS929" i="2"/>
  <c r="BR929" i="2"/>
  <c r="BO929" i="2"/>
  <c r="BN929" i="2"/>
  <c r="BJ929" i="2"/>
  <c r="BG929" i="2"/>
  <c r="BF929" i="2"/>
  <c r="BC929" i="2"/>
  <c r="BB929" i="2"/>
  <c r="AY929" i="2"/>
  <c r="AX929" i="2"/>
  <c r="AT929" i="2"/>
  <c r="AQ929" i="2"/>
  <c r="AP929" i="2"/>
  <c r="AM929" i="2"/>
  <c r="AL929" i="2"/>
  <c r="AI929" i="2"/>
  <c r="AH929" i="2"/>
  <c r="AD929" i="2" s="1"/>
  <c r="AA929" i="2"/>
  <c r="Z929" i="2"/>
  <c r="W929" i="2"/>
  <c r="V929" i="2"/>
  <c r="S929" i="2"/>
  <c r="R929" i="2"/>
  <c r="O929" i="2"/>
  <c r="N929" i="2"/>
  <c r="J929" i="2" s="1"/>
  <c r="BW928" i="2"/>
  <c r="BV928" i="2"/>
  <c r="BS928" i="2"/>
  <c r="BR928" i="2"/>
  <c r="BO928" i="2"/>
  <c r="BN928" i="2"/>
  <c r="BJ928" i="2" s="1"/>
  <c r="BG928" i="2"/>
  <c r="BF928" i="2"/>
  <c r="BC928" i="2"/>
  <c r="BB928" i="2"/>
  <c r="AY928" i="2"/>
  <c r="AX928" i="2"/>
  <c r="AU928" i="2"/>
  <c r="AT928" i="2"/>
  <c r="AQ928" i="2"/>
  <c r="AP928" i="2"/>
  <c r="AM928" i="2"/>
  <c r="AL928" i="2"/>
  <c r="AI928" i="2"/>
  <c r="AH928" i="2"/>
  <c r="AE928" i="2"/>
  <c r="AD928" i="2"/>
  <c r="AA928" i="2"/>
  <c r="Z928" i="2"/>
  <c r="W928" i="2"/>
  <c r="V928" i="2"/>
  <c r="S928" i="2"/>
  <c r="R928" i="2"/>
  <c r="N928" i="2" s="1"/>
  <c r="J928" i="2" s="1"/>
  <c r="O928" i="2"/>
  <c r="BW927" i="2"/>
  <c r="BV927" i="2"/>
  <c r="BS927" i="2"/>
  <c r="BR927" i="2"/>
  <c r="BO927" i="2"/>
  <c r="BN927" i="2"/>
  <c r="BK927" i="2"/>
  <c r="BJ927" i="2"/>
  <c r="BG927" i="2"/>
  <c r="BF927" i="2"/>
  <c r="BC927" i="2"/>
  <c r="BB927" i="2"/>
  <c r="AY927" i="2"/>
  <c r="AX927" i="2"/>
  <c r="AU927" i="2"/>
  <c r="AT927" i="2"/>
  <c r="AQ927" i="2"/>
  <c r="AP927" i="2"/>
  <c r="AM927" i="2"/>
  <c r="AL927" i="2"/>
  <c r="AI927" i="2"/>
  <c r="AH927" i="2"/>
  <c r="AE927" i="2"/>
  <c r="AD927" i="2"/>
  <c r="AA927" i="2"/>
  <c r="Z927" i="2"/>
  <c r="W927" i="2"/>
  <c r="V927" i="2"/>
  <c r="S927" i="2"/>
  <c r="R927" i="2"/>
  <c r="N927" i="2" s="1"/>
  <c r="J927" i="2" s="1"/>
  <c r="O927" i="2"/>
  <c r="BW926" i="2"/>
  <c r="BV926" i="2"/>
  <c r="BS926" i="2"/>
  <c r="BR926" i="2"/>
  <c r="BO926" i="2"/>
  <c r="BN926" i="2"/>
  <c r="BK926" i="2"/>
  <c r="BJ926" i="2"/>
  <c r="BG926" i="2"/>
  <c r="BF926" i="2"/>
  <c r="BC926" i="2"/>
  <c r="BB926" i="2"/>
  <c r="AY926" i="2"/>
  <c r="AX926" i="2"/>
  <c r="AU926" i="2"/>
  <c r="AT926" i="2"/>
  <c r="AQ926" i="2"/>
  <c r="AP926" i="2"/>
  <c r="AM926" i="2"/>
  <c r="AL926" i="2"/>
  <c r="AI926" i="2"/>
  <c r="AH926" i="2"/>
  <c r="AE926" i="2"/>
  <c r="AD926" i="2"/>
  <c r="AA926" i="2"/>
  <c r="Z926" i="2"/>
  <c r="W926" i="2"/>
  <c r="V926" i="2"/>
  <c r="S926" i="2"/>
  <c r="R926" i="2"/>
  <c r="O926" i="2"/>
  <c r="N926" i="2"/>
  <c r="J926" i="2" s="1"/>
  <c r="BW925" i="2"/>
  <c r="BV925" i="2"/>
  <c r="BS925" i="2"/>
  <c r="BR925" i="2"/>
  <c r="BO925" i="2"/>
  <c r="BN925" i="2"/>
  <c r="BJ925" i="2" s="1"/>
  <c r="BG925" i="2"/>
  <c r="BF925" i="2"/>
  <c r="BC925" i="2"/>
  <c r="BB925" i="2"/>
  <c r="AY925" i="2"/>
  <c r="AX925" i="2"/>
  <c r="AT925" i="2" s="1"/>
  <c r="AU925" i="2"/>
  <c r="AQ925" i="2"/>
  <c r="AP925" i="2"/>
  <c r="AM925" i="2"/>
  <c r="AL925" i="2"/>
  <c r="AI925" i="2"/>
  <c r="AH925" i="2"/>
  <c r="AD925" i="2" s="1"/>
  <c r="AE925" i="2"/>
  <c r="AA925" i="2"/>
  <c r="Z925" i="2"/>
  <c r="W925" i="2"/>
  <c r="V925" i="2"/>
  <c r="S925" i="2"/>
  <c r="R925" i="2"/>
  <c r="N925" i="2" s="1"/>
  <c r="BW924" i="2"/>
  <c r="BV924" i="2"/>
  <c r="BS924" i="2"/>
  <c r="BR924" i="2"/>
  <c r="BO924" i="2"/>
  <c r="BN924" i="2"/>
  <c r="BJ924" i="2"/>
  <c r="BG924" i="2"/>
  <c r="BF924" i="2"/>
  <c r="BC924" i="2"/>
  <c r="BB924" i="2"/>
  <c r="AY924" i="2"/>
  <c r="AX924" i="2"/>
  <c r="AT924" i="2"/>
  <c r="AQ924" i="2"/>
  <c r="AP924" i="2"/>
  <c r="AM924" i="2"/>
  <c r="AL924" i="2"/>
  <c r="AI924" i="2"/>
  <c r="AH924" i="2"/>
  <c r="AD924" i="2"/>
  <c r="AA924" i="2"/>
  <c r="Z924" i="2"/>
  <c r="W924" i="2"/>
  <c r="V924" i="2"/>
  <c r="S924" i="2"/>
  <c r="R924" i="2"/>
  <c r="N924" i="2"/>
  <c r="J924" i="2" s="1"/>
  <c r="BW923" i="2"/>
  <c r="BV923" i="2"/>
  <c r="BS923" i="2"/>
  <c r="BR923" i="2"/>
  <c r="BO923" i="2"/>
  <c r="BK923" i="2" s="1"/>
  <c r="BN923" i="2"/>
  <c r="BJ923" i="2" s="1"/>
  <c r="BG923" i="2"/>
  <c r="BF923" i="2"/>
  <c r="BC923" i="2"/>
  <c r="BB923" i="2"/>
  <c r="AY923" i="2"/>
  <c r="AX923" i="2"/>
  <c r="AT923" i="2" s="1"/>
  <c r="AQ923" i="2"/>
  <c r="AP923" i="2"/>
  <c r="AM923" i="2"/>
  <c r="AL923" i="2"/>
  <c r="AI923" i="2"/>
  <c r="AH923" i="2"/>
  <c r="AD923" i="2" s="1"/>
  <c r="AE923" i="2"/>
  <c r="AA923" i="2"/>
  <c r="Z923" i="2"/>
  <c r="W923" i="2"/>
  <c r="V923" i="2"/>
  <c r="S923" i="2"/>
  <c r="R923" i="2"/>
  <c r="N923" i="2" s="1"/>
  <c r="O923" i="2"/>
  <c r="BW922" i="2"/>
  <c r="BV922" i="2"/>
  <c r="BS922" i="2"/>
  <c r="BR922" i="2"/>
  <c r="BO922" i="2"/>
  <c r="BN922" i="2"/>
  <c r="BK922" i="2"/>
  <c r="BJ922" i="2"/>
  <c r="BG922" i="2"/>
  <c r="BF922" i="2"/>
  <c r="BC922" i="2"/>
  <c r="BB922" i="2"/>
  <c r="AY922" i="2"/>
  <c r="AX922" i="2"/>
  <c r="AU922" i="2"/>
  <c r="AT922" i="2"/>
  <c r="AQ922" i="2"/>
  <c r="AP922" i="2"/>
  <c r="AM922" i="2"/>
  <c r="AL922" i="2"/>
  <c r="AI922" i="2"/>
  <c r="AH922" i="2"/>
  <c r="AE922" i="2"/>
  <c r="AD922" i="2"/>
  <c r="AA922" i="2"/>
  <c r="Z922" i="2"/>
  <c r="W922" i="2"/>
  <c r="V922" i="2"/>
  <c r="S922" i="2"/>
  <c r="R922" i="2"/>
  <c r="O922" i="2"/>
  <c r="N922" i="2"/>
  <c r="J922" i="2" s="1"/>
  <c r="BW921" i="2"/>
  <c r="BV921" i="2"/>
  <c r="BS921" i="2"/>
  <c r="BR921" i="2"/>
  <c r="BO921" i="2"/>
  <c r="BN921" i="2"/>
  <c r="BJ921" i="2" s="1"/>
  <c r="BG921" i="2"/>
  <c r="BF921" i="2"/>
  <c r="BC921" i="2"/>
  <c r="BB921" i="2"/>
  <c r="AY921" i="2"/>
  <c r="AX921" i="2"/>
  <c r="AT921" i="2" s="1"/>
  <c r="AU921" i="2"/>
  <c r="AQ921" i="2"/>
  <c r="AP921" i="2"/>
  <c r="AM921" i="2"/>
  <c r="AL921" i="2"/>
  <c r="AI921" i="2"/>
  <c r="AH921" i="2"/>
  <c r="AD921" i="2" s="1"/>
  <c r="AE921" i="2"/>
  <c r="AA921" i="2"/>
  <c r="Z921" i="2"/>
  <c r="W921" i="2"/>
  <c r="V921" i="2"/>
  <c r="S921" i="2"/>
  <c r="R921" i="2"/>
  <c r="N921" i="2" s="1"/>
  <c r="BW920" i="2"/>
  <c r="BV920" i="2"/>
  <c r="BS920" i="2"/>
  <c r="BR920" i="2"/>
  <c r="BO920" i="2"/>
  <c r="BN920" i="2"/>
  <c r="BJ920" i="2"/>
  <c r="BG920" i="2"/>
  <c r="BF920" i="2"/>
  <c r="BC920" i="2"/>
  <c r="BB920" i="2"/>
  <c r="AY920" i="2"/>
  <c r="AX920" i="2"/>
  <c r="AT920" i="2"/>
  <c r="AQ920" i="2"/>
  <c r="AP920" i="2"/>
  <c r="AM920" i="2"/>
  <c r="AL920" i="2"/>
  <c r="AI920" i="2"/>
  <c r="AH920" i="2"/>
  <c r="AD920" i="2"/>
  <c r="AA920" i="2"/>
  <c r="Z920" i="2"/>
  <c r="W920" i="2"/>
  <c r="V920" i="2"/>
  <c r="S920" i="2"/>
  <c r="R920" i="2"/>
  <c r="N920" i="2"/>
  <c r="J920" i="2" s="1"/>
  <c r="BW919" i="2"/>
  <c r="BV919" i="2"/>
  <c r="BS919" i="2"/>
  <c r="BR919" i="2"/>
  <c r="BO919" i="2"/>
  <c r="BN919" i="2"/>
  <c r="BJ919" i="2" s="1"/>
  <c r="BK919" i="2"/>
  <c r="BG919" i="2"/>
  <c r="BF919" i="2"/>
  <c r="BC919" i="2"/>
  <c r="BB919" i="2"/>
  <c r="AY919" i="2"/>
  <c r="AX919" i="2"/>
  <c r="AT919" i="2" s="1"/>
  <c r="AQ919" i="2"/>
  <c r="AP919" i="2"/>
  <c r="AM919" i="2"/>
  <c r="AL919" i="2"/>
  <c r="AI919" i="2"/>
  <c r="AH919" i="2"/>
  <c r="AD919" i="2" s="1"/>
  <c r="AA919" i="2"/>
  <c r="Z919" i="2"/>
  <c r="W919" i="2"/>
  <c r="V919" i="2"/>
  <c r="S919" i="2"/>
  <c r="R919" i="2"/>
  <c r="N919" i="2" s="1"/>
  <c r="O919" i="2"/>
  <c r="BW918" i="2"/>
  <c r="BV918" i="2"/>
  <c r="BS918" i="2"/>
  <c r="BR918" i="2"/>
  <c r="BO918" i="2"/>
  <c r="BN918" i="2"/>
  <c r="BK918" i="2"/>
  <c r="BJ918" i="2"/>
  <c r="BG918" i="2"/>
  <c r="BF918" i="2"/>
  <c r="BC918" i="2"/>
  <c r="BB918" i="2"/>
  <c r="AY918" i="2"/>
  <c r="AX918" i="2"/>
  <c r="AU918" i="2"/>
  <c r="AT918" i="2"/>
  <c r="AQ918" i="2"/>
  <c r="AP918" i="2"/>
  <c r="AM918" i="2"/>
  <c r="AL918" i="2"/>
  <c r="AI918" i="2"/>
  <c r="AH918" i="2"/>
  <c r="AE918" i="2"/>
  <c r="AD918" i="2"/>
  <c r="AA918" i="2"/>
  <c r="Z918" i="2"/>
  <c r="W918" i="2"/>
  <c r="V918" i="2"/>
  <c r="S918" i="2"/>
  <c r="R918" i="2"/>
  <c r="O918" i="2"/>
  <c r="N918" i="2"/>
  <c r="J918" i="2" s="1"/>
  <c r="BW917" i="2"/>
  <c r="BV917" i="2"/>
  <c r="BS917" i="2"/>
  <c r="BR917" i="2"/>
  <c r="BO917" i="2"/>
  <c r="BN917" i="2"/>
  <c r="BJ917" i="2" s="1"/>
  <c r="BG917" i="2"/>
  <c r="BF917" i="2"/>
  <c r="BC917" i="2"/>
  <c r="BB917" i="2"/>
  <c r="AY917" i="2"/>
  <c r="AX917" i="2"/>
  <c r="AT917" i="2" s="1"/>
  <c r="AU917" i="2"/>
  <c r="AQ917" i="2"/>
  <c r="AP917" i="2"/>
  <c r="AM917" i="2"/>
  <c r="AL917" i="2"/>
  <c r="AI917" i="2"/>
  <c r="AH917" i="2"/>
  <c r="AE917" i="2"/>
  <c r="AD917" i="2"/>
  <c r="AA917" i="2"/>
  <c r="Z917" i="2"/>
  <c r="W917" i="2"/>
  <c r="V917" i="2"/>
  <c r="S917" i="2"/>
  <c r="O917" i="2" s="1"/>
  <c r="R917" i="2"/>
  <c r="N917" i="2"/>
  <c r="J917" i="2" s="1"/>
  <c r="BW916" i="2"/>
  <c r="BV916" i="2"/>
  <c r="BS916" i="2"/>
  <c r="BR916" i="2"/>
  <c r="BO916" i="2"/>
  <c r="BN916" i="2"/>
  <c r="BJ916" i="2" s="1"/>
  <c r="BK916" i="2"/>
  <c r="BG916" i="2"/>
  <c r="BF916" i="2"/>
  <c r="BC916" i="2"/>
  <c r="BB916" i="2"/>
  <c r="AY916" i="2"/>
  <c r="AX916" i="2"/>
  <c r="AT916" i="2" s="1"/>
  <c r="AU916" i="2"/>
  <c r="AQ916" i="2"/>
  <c r="AP916" i="2"/>
  <c r="AM916" i="2"/>
  <c r="AL916" i="2"/>
  <c r="AI916" i="2"/>
  <c r="AH916" i="2"/>
  <c r="AD916" i="2" s="1"/>
  <c r="AA916" i="2"/>
  <c r="Z916" i="2"/>
  <c r="W916" i="2"/>
  <c r="V916" i="2"/>
  <c r="S916" i="2"/>
  <c r="R916" i="2"/>
  <c r="N916" i="2" s="1"/>
  <c r="J916" i="2" s="1"/>
  <c r="BW915" i="2"/>
  <c r="BV915" i="2"/>
  <c r="BS915" i="2"/>
  <c r="BR915" i="2"/>
  <c r="BO915" i="2"/>
  <c r="BN915" i="2"/>
  <c r="BJ915" i="2" s="1"/>
  <c r="BG915" i="2"/>
  <c r="BF915" i="2"/>
  <c r="BC915" i="2"/>
  <c r="BB915" i="2"/>
  <c r="AY915" i="2"/>
  <c r="AX915" i="2"/>
  <c r="AT915" i="2" s="1"/>
  <c r="AU915" i="2"/>
  <c r="AQ915" i="2"/>
  <c r="AP915" i="2"/>
  <c r="AM915" i="2"/>
  <c r="AL915" i="2"/>
  <c r="AI915" i="2"/>
  <c r="AH915" i="2"/>
  <c r="AD915" i="2" s="1"/>
  <c r="AE915" i="2"/>
  <c r="AA915" i="2"/>
  <c r="Z915" i="2"/>
  <c r="W915" i="2"/>
  <c r="V915" i="2"/>
  <c r="S915" i="2"/>
  <c r="R915" i="2"/>
  <c r="N915" i="2" s="1"/>
  <c r="BW914" i="2"/>
  <c r="BV914" i="2"/>
  <c r="BS914" i="2"/>
  <c r="BR914" i="2"/>
  <c r="BO914" i="2"/>
  <c r="BN914" i="2"/>
  <c r="BJ914" i="2"/>
  <c r="BG914" i="2"/>
  <c r="BF914" i="2"/>
  <c r="BC914" i="2"/>
  <c r="BB914" i="2"/>
  <c r="AY914" i="2"/>
  <c r="AX914" i="2"/>
  <c r="AT914" i="2"/>
  <c r="AQ914" i="2"/>
  <c r="AP914" i="2"/>
  <c r="AM914" i="2"/>
  <c r="AL914" i="2"/>
  <c r="AI914" i="2"/>
  <c r="AH914" i="2"/>
  <c r="AD914" i="2"/>
  <c r="AA914" i="2"/>
  <c r="Z914" i="2"/>
  <c r="W914" i="2"/>
  <c r="V914" i="2"/>
  <c r="S914" i="2"/>
  <c r="R914" i="2"/>
  <c r="N914" i="2"/>
  <c r="J914" i="2" s="1"/>
  <c r="BW913" i="2"/>
  <c r="BV913" i="2"/>
  <c r="BS913" i="2"/>
  <c r="BR913" i="2"/>
  <c r="BO913" i="2"/>
  <c r="BN913" i="2"/>
  <c r="BJ913" i="2" s="1"/>
  <c r="BK913" i="2"/>
  <c r="BG913" i="2"/>
  <c r="BF913" i="2"/>
  <c r="BC913" i="2"/>
  <c r="BB913" i="2"/>
  <c r="AY913" i="2"/>
  <c r="AX913" i="2"/>
  <c r="AT913" i="2" s="1"/>
  <c r="AQ913" i="2"/>
  <c r="AP913" i="2"/>
  <c r="AM913" i="2"/>
  <c r="AL913" i="2"/>
  <c r="AI913" i="2"/>
  <c r="AH913" i="2"/>
  <c r="AD913" i="2" s="1"/>
  <c r="AA913" i="2"/>
  <c r="Z913" i="2"/>
  <c r="W913" i="2"/>
  <c r="V913" i="2"/>
  <c r="S913" i="2"/>
  <c r="R913" i="2"/>
  <c r="N913" i="2" s="1"/>
  <c r="O913" i="2"/>
  <c r="BW912" i="2"/>
  <c r="BV912" i="2"/>
  <c r="BS912" i="2"/>
  <c r="BR912" i="2"/>
  <c r="BO912" i="2"/>
  <c r="BN912" i="2"/>
  <c r="BK912" i="2"/>
  <c r="BJ912" i="2"/>
  <c r="BG912" i="2"/>
  <c r="BF912" i="2"/>
  <c r="BC912" i="2"/>
  <c r="BB912" i="2"/>
  <c r="AY912" i="2"/>
  <c r="AX912" i="2"/>
  <c r="AU912" i="2"/>
  <c r="AT912" i="2"/>
  <c r="AQ912" i="2"/>
  <c r="AP912" i="2"/>
  <c r="AM912" i="2"/>
  <c r="AL912" i="2"/>
  <c r="AI912" i="2"/>
  <c r="AH912" i="2"/>
  <c r="AE912" i="2"/>
  <c r="AD912" i="2"/>
  <c r="AA912" i="2"/>
  <c r="Z912" i="2"/>
  <c r="W912" i="2"/>
  <c r="V912" i="2"/>
  <c r="S912" i="2"/>
  <c r="R912" i="2"/>
  <c r="O912" i="2"/>
  <c r="N912" i="2"/>
  <c r="J912" i="2" s="1"/>
  <c r="BW911" i="2"/>
  <c r="BV911" i="2"/>
  <c r="BS911" i="2"/>
  <c r="BR911" i="2"/>
  <c r="BO911" i="2"/>
  <c r="BN911" i="2"/>
  <c r="BJ911" i="2" s="1"/>
  <c r="BG911" i="2"/>
  <c r="BF911" i="2"/>
  <c r="BC911" i="2"/>
  <c r="BB911" i="2"/>
  <c r="AY911" i="2"/>
  <c r="AX911" i="2"/>
  <c r="AT911" i="2" s="1"/>
  <c r="AU911" i="2"/>
  <c r="AQ911" i="2"/>
  <c r="AP911" i="2"/>
  <c r="AM911" i="2"/>
  <c r="AL911" i="2"/>
  <c r="AI911" i="2"/>
  <c r="AH911" i="2"/>
  <c r="AD911" i="2" s="1"/>
  <c r="AE911" i="2"/>
  <c r="AA911" i="2"/>
  <c r="Z911" i="2"/>
  <c r="W911" i="2"/>
  <c r="V911" i="2"/>
  <c r="S911" i="2"/>
  <c r="R911" i="2"/>
  <c r="N911" i="2" s="1"/>
  <c r="BW910" i="2"/>
  <c r="BV910" i="2"/>
  <c r="BS910" i="2"/>
  <c r="BR910" i="2"/>
  <c r="BO910" i="2"/>
  <c r="BN910" i="2"/>
  <c r="BJ910" i="2"/>
  <c r="BG910" i="2"/>
  <c r="BF910" i="2"/>
  <c r="BC910" i="2"/>
  <c r="BB910" i="2"/>
  <c r="AY910" i="2"/>
  <c r="AX910" i="2"/>
  <c r="AT910" i="2"/>
  <c r="AQ910" i="2"/>
  <c r="AP910" i="2"/>
  <c r="AM910" i="2"/>
  <c r="AL910" i="2"/>
  <c r="AI910" i="2"/>
  <c r="AH910" i="2"/>
  <c r="AD910" i="2"/>
  <c r="AA910" i="2"/>
  <c r="Z910" i="2"/>
  <c r="W910" i="2"/>
  <c r="V910" i="2"/>
  <c r="S910" i="2"/>
  <c r="R910" i="2"/>
  <c r="N910" i="2"/>
  <c r="J910" i="2" s="1"/>
  <c r="BW909" i="2"/>
  <c r="BV909" i="2"/>
  <c r="BS909" i="2"/>
  <c r="BR909" i="2"/>
  <c r="BO909" i="2"/>
  <c r="BN909" i="2"/>
  <c r="BJ909" i="2" s="1"/>
  <c r="BK909" i="2"/>
  <c r="BG909" i="2"/>
  <c r="BF909" i="2"/>
  <c r="BC909" i="2"/>
  <c r="BB909" i="2"/>
  <c r="AY909" i="2"/>
  <c r="AX909" i="2"/>
  <c r="AT909" i="2" s="1"/>
  <c r="AQ909" i="2"/>
  <c r="AP909" i="2"/>
  <c r="AM909" i="2"/>
  <c r="AL909" i="2"/>
  <c r="AI909" i="2"/>
  <c r="AH909" i="2"/>
  <c r="AD909" i="2" s="1"/>
  <c r="AA909" i="2"/>
  <c r="Z909" i="2"/>
  <c r="W909" i="2"/>
  <c r="V909" i="2"/>
  <c r="S909" i="2"/>
  <c r="R909" i="2"/>
  <c r="N909" i="2" s="1"/>
  <c r="O909" i="2"/>
  <c r="BW908" i="2"/>
  <c r="BV908" i="2"/>
  <c r="BS908" i="2"/>
  <c r="BR908" i="2"/>
  <c r="BO908" i="2"/>
  <c r="BN908" i="2"/>
  <c r="BK908" i="2"/>
  <c r="BJ908" i="2"/>
  <c r="BG908" i="2"/>
  <c r="BF908" i="2"/>
  <c r="BC908" i="2"/>
  <c r="BB908" i="2"/>
  <c r="AY908" i="2"/>
  <c r="AX908" i="2"/>
  <c r="AU908" i="2"/>
  <c r="AT908" i="2"/>
  <c r="AQ908" i="2"/>
  <c r="AP908" i="2"/>
  <c r="AM908" i="2"/>
  <c r="AL908" i="2"/>
  <c r="AI908" i="2"/>
  <c r="AH908" i="2"/>
  <c r="AE908" i="2"/>
  <c r="AD908" i="2"/>
  <c r="AA908" i="2"/>
  <c r="Z908" i="2"/>
  <c r="W908" i="2"/>
  <c r="V908" i="2"/>
  <c r="S908" i="2"/>
  <c r="R908" i="2"/>
  <c r="O908" i="2"/>
  <c r="N908" i="2"/>
  <c r="J908" i="2" s="1"/>
  <c r="BW907" i="2"/>
  <c r="BV907" i="2"/>
  <c r="BS907" i="2"/>
  <c r="BR907" i="2"/>
  <c r="BO907" i="2"/>
  <c r="BN907" i="2"/>
  <c r="BJ907" i="2" s="1"/>
  <c r="BG907" i="2"/>
  <c r="BF907" i="2"/>
  <c r="BC907" i="2"/>
  <c r="BB907" i="2"/>
  <c r="AY907" i="2"/>
  <c r="AX907" i="2"/>
  <c r="AT907" i="2" s="1"/>
  <c r="AU907" i="2"/>
  <c r="AQ907" i="2"/>
  <c r="AP907" i="2"/>
  <c r="AM907" i="2"/>
  <c r="AL907" i="2"/>
  <c r="AI907" i="2"/>
  <c r="AH907" i="2"/>
  <c r="AD907" i="2" s="1"/>
  <c r="AE907" i="2"/>
  <c r="AA907" i="2"/>
  <c r="Z907" i="2"/>
  <c r="W907" i="2"/>
  <c r="V907" i="2"/>
  <c r="S907" i="2"/>
  <c r="R907" i="2"/>
  <c r="N907" i="2" s="1"/>
  <c r="BW906" i="2"/>
  <c r="BV906" i="2"/>
  <c r="BS906" i="2"/>
  <c r="BR906" i="2"/>
  <c r="BO906" i="2"/>
  <c r="BN906" i="2"/>
  <c r="BJ906" i="2" s="1"/>
  <c r="BG906" i="2"/>
  <c r="BF906" i="2"/>
  <c r="BC906" i="2"/>
  <c r="BB906" i="2"/>
  <c r="AY906" i="2"/>
  <c r="AX906" i="2"/>
  <c r="AT906" i="2" s="1"/>
  <c r="AU906" i="2"/>
  <c r="AQ906" i="2"/>
  <c r="AP906" i="2"/>
  <c r="AM906" i="2"/>
  <c r="AL906" i="2"/>
  <c r="AI906" i="2"/>
  <c r="AH906" i="2"/>
  <c r="AD906" i="2" s="1"/>
  <c r="AE906" i="2"/>
  <c r="AA906" i="2"/>
  <c r="Z906" i="2"/>
  <c r="W906" i="2"/>
  <c r="V906" i="2"/>
  <c r="S906" i="2"/>
  <c r="O906" i="2" s="1"/>
  <c r="R906" i="2"/>
  <c r="N906" i="2"/>
  <c r="J906" i="2" s="1"/>
  <c r="BW905" i="2"/>
  <c r="BV905" i="2"/>
  <c r="BS905" i="2"/>
  <c r="BR905" i="2"/>
  <c r="BO905" i="2"/>
  <c r="BN905" i="2"/>
  <c r="BJ905" i="2" s="1"/>
  <c r="BK905" i="2"/>
  <c r="BG905" i="2"/>
  <c r="BF905" i="2"/>
  <c r="BC905" i="2"/>
  <c r="BB905" i="2"/>
  <c r="AY905" i="2"/>
  <c r="AU905" i="2" s="1"/>
  <c r="AX905" i="2"/>
  <c r="AT905" i="2" s="1"/>
  <c r="AQ905" i="2"/>
  <c r="AP905" i="2"/>
  <c r="AM905" i="2"/>
  <c r="AL905" i="2"/>
  <c r="AI905" i="2"/>
  <c r="AH905" i="2"/>
  <c r="AD905" i="2" s="1"/>
  <c r="AA905" i="2"/>
  <c r="Z905" i="2"/>
  <c r="W905" i="2"/>
  <c r="V905" i="2"/>
  <c r="S905" i="2"/>
  <c r="R905" i="2"/>
  <c r="N905" i="2" s="1"/>
  <c r="J905" i="2" s="1"/>
  <c r="O905" i="2"/>
  <c r="BW904" i="2"/>
  <c r="BV904" i="2"/>
  <c r="BS904" i="2"/>
  <c r="BR904" i="2"/>
  <c r="BO904" i="2"/>
  <c r="BN904" i="2"/>
  <c r="BK904" i="2"/>
  <c r="BJ904" i="2"/>
  <c r="BG904" i="2"/>
  <c r="BF904" i="2"/>
  <c r="BC904" i="2"/>
  <c r="BB904" i="2"/>
  <c r="AY904" i="2"/>
  <c r="AX904" i="2"/>
  <c r="AU904" i="2"/>
  <c r="AT904" i="2"/>
  <c r="AQ904" i="2"/>
  <c r="AP904" i="2"/>
  <c r="AM904" i="2"/>
  <c r="AL904" i="2"/>
  <c r="AI904" i="2"/>
  <c r="AH904" i="2"/>
  <c r="AE904" i="2"/>
  <c r="AD904" i="2"/>
  <c r="AA904" i="2"/>
  <c r="Z904" i="2"/>
  <c r="W904" i="2"/>
  <c r="V904" i="2"/>
  <c r="S904" i="2"/>
  <c r="R904" i="2"/>
  <c r="O904" i="2"/>
  <c r="K904" i="2" s="1"/>
  <c r="N904" i="2"/>
  <c r="J904" i="2" s="1"/>
  <c r="BW903" i="2"/>
  <c r="BV903" i="2"/>
  <c r="BS903" i="2"/>
  <c r="BR903" i="2"/>
  <c r="BO903" i="2"/>
  <c r="BN903" i="2"/>
  <c r="BJ903" i="2" s="1"/>
  <c r="BG903" i="2"/>
  <c r="BF903" i="2"/>
  <c r="BC903" i="2"/>
  <c r="BB903" i="2"/>
  <c r="AY903" i="2"/>
  <c r="AX903" i="2"/>
  <c r="AT903" i="2" s="1"/>
  <c r="AU903" i="2"/>
  <c r="AQ903" i="2"/>
  <c r="AP903" i="2"/>
  <c r="AM903" i="2"/>
  <c r="AL903" i="2"/>
  <c r="AI903" i="2"/>
  <c r="AH903" i="2"/>
  <c r="AD903" i="2" s="1"/>
  <c r="AE903" i="2"/>
  <c r="AA903" i="2"/>
  <c r="Z903" i="2"/>
  <c r="W903" i="2"/>
  <c r="V903" i="2"/>
  <c r="S903" i="2"/>
  <c r="O903" i="2" s="1"/>
  <c r="R903" i="2"/>
  <c r="N903" i="2" s="1"/>
  <c r="BW902" i="2"/>
  <c r="BV902" i="2"/>
  <c r="BS902" i="2"/>
  <c r="BR902" i="2"/>
  <c r="BO902" i="2"/>
  <c r="BK902" i="2" s="1"/>
  <c r="BN902" i="2"/>
  <c r="BJ902" i="2"/>
  <c r="BG902" i="2"/>
  <c r="BF902" i="2"/>
  <c r="BC902" i="2"/>
  <c r="BB902" i="2"/>
  <c r="AY902" i="2"/>
  <c r="AU902" i="2" s="1"/>
  <c r="AX902" i="2"/>
  <c r="AT902" i="2"/>
  <c r="AQ902" i="2"/>
  <c r="AP902" i="2"/>
  <c r="AM902" i="2"/>
  <c r="AL902" i="2"/>
  <c r="AI902" i="2"/>
  <c r="AE902" i="2" s="1"/>
  <c r="AH902" i="2"/>
  <c r="AD902" i="2"/>
  <c r="AA902" i="2"/>
  <c r="Z902" i="2"/>
  <c r="W902" i="2"/>
  <c r="V902" i="2"/>
  <c r="S902" i="2"/>
  <c r="O902" i="2" s="1"/>
  <c r="R902" i="2"/>
  <c r="N902" i="2"/>
  <c r="J902" i="2" s="1"/>
  <c r="BW901" i="2"/>
  <c r="BV901" i="2"/>
  <c r="BS901" i="2"/>
  <c r="BR901" i="2"/>
  <c r="BO901" i="2"/>
  <c r="BN901" i="2"/>
  <c r="BJ901" i="2" s="1"/>
  <c r="BK901" i="2"/>
  <c r="BG901" i="2"/>
  <c r="BF901" i="2"/>
  <c r="BC901" i="2"/>
  <c r="BB901" i="2"/>
  <c r="AY901" i="2"/>
  <c r="AU901" i="2" s="1"/>
  <c r="AX901" i="2"/>
  <c r="AT901" i="2" s="1"/>
  <c r="AQ901" i="2"/>
  <c r="AP901" i="2"/>
  <c r="AM901" i="2"/>
  <c r="AL901" i="2"/>
  <c r="AI901" i="2"/>
  <c r="AH901" i="2"/>
  <c r="AD901" i="2" s="1"/>
  <c r="AA901" i="2"/>
  <c r="Z901" i="2"/>
  <c r="W901" i="2"/>
  <c r="V901" i="2"/>
  <c r="S901" i="2"/>
  <c r="R901" i="2"/>
  <c r="N901" i="2" s="1"/>
  <c r="J901" i="2" s="1"/>
  <c r="O901" i="2"/>
  <c r="BW900" i="2"/>
  <c r="BV900" i="2"/>
  <c r="BS900" i="2"/>
  <c r="BR900" i="2"/>
  <c r="BO900" i="2"/>
  <c r="BN900" i="2"/>
  <c r="BK900" i="2"/>
  <c r="BJ900" i="2"/>
  <c r="BG900" i="2"/>
  <c r="BF900" i="2"/>
  <c r="BC900" i="2"/>
  <c r="BB900" i="2"/>
  <c r="AY900" i="2"/>
  <c r="AX900" i="2"/>
  <c r="AU900" i="2"/>
  <c r="AT900" i="2"/>
  <c r="AQ900" i="2"/>
  <c r="AP900" i="2"/>
  <c r="AM900" i="2"/>
  <c r="AL900" i="2"/>
  <c r="AI900" i="2"/>
  <c r="AH900" i="2"/>
  <c r="AE900" i="2"/>
  <c r="AD900" i="2"/>
  <c r="AA900" i="2"/>
  <c r="Z900" i="2"/>
  <c r="W900" i="2"/>
  <c r="V900" i="2"/>
  <c r="S900" i="2"/>
  <c r="R900" i="2"/>
  <c r="O900" i="2"/>
  <c r="K900" i="2" s="1"/>
  <c r="N900" i="2"/>
  <c r="J900" i="2" s="1"/>
  <c r="BW899" i="2"/>
  <c r="BV899" i="2"/>
  <c r="BS899" i="2"/>
  <c r="BR899" i="2"/>
  <c r="BO899" i="2"/>
  <c r="BN899" i="2"/>
  <c r="BJ899" i="2" s="1"/>
  <c r="BG899" i="2"/>
  <c r="BF899" i="2"/>
  <c r="BC899" i="2"/>
  <c r="BB899" i="2"/>
  <c r="AY899" i="2"/>
  <c r="AX899" i="2"/>
  <c r="AT899" i="2" s="1"/>
  <c r="AU899" i="2"/>
  <c r="AQ899" i="2"/>
  <c r="AP899" i="2"/>
  <c r="AM899" i="2"/>
  <c r="AL899" i="2"/>
  <c r="AI899" i="2"/>
  <c r="AH899" i="2"/>
  <c r="AD899" i="2" s="1"/>
  <c r="AE899" i="2"/>
  <c r="AA899" i="2"/>
  <c r="Z899" i="2"/>
  <c r="W899" i="2"/>
  <c r="V899" i="2"/>
  <c r="S899" i="2"/>
  <c r="O899" i="2" s="1"/>
  <c r="R899" i="2"/>
  <c r="N899" i="2" s="1"/>
  <c r="BW898" i="2"/>
  <c r="BV898" i="2"/>
  <c r="BS898" i="2"/>
  <c r="BR898" i="2"/>
  <c r="BO898" i="2"/>
  <c r="BK898" i="2" s="1"/>
  <c r="BN898" i="2"/>
  <c r="BJ898" i="2"/>
  <c r="BG898" i="2"/>
  <c r="BF898" i="2"/>
  <c r="BC898" i="2"/>
  <c r="BB898" i="2"/>
  <c r="AY898" i="2"/>
  <c r="AU898" i="2" s="1"/>
  <c r="AX898" i="2"/>
  <c r="AT898" i="2"/>
  <c r="AQ898" i="2"/>
  <c r="AP898" i="2"/>
  <c r="AM898" i="2"/>
  <c r="AL898" i="2"/>
  <c r="AI898" i="2"/>
  <c r="AE898" i="2" s="1"/>
  <c r="AH898" i="2"/>
  <c r="AD898" i="2"/>
  <c r="AA898" i="2"/>
  <c r="Z898" i="2"/>
  <c r="W898" i="2"/>
  <c r="V898" i="2"/>
  <c r="S898" i="2"/>
  <c r="O898" i="2" s="1"/>
  <c r="R898" i="2"/>
  <c r="N898" i="2"/>
  <c r="J898" i="2" s="1"/>
  <c r="BW897" i="2"/>
  <c r="BV897" i="2"/>
  <c r="BS897" i="2"/>
  <c r="BR897" i="2"/>
  <c r="BO897" i="2"/>
  <c r="BN897" i="2"/>
  <c r="BJ897" i="2" s="1"/>
  <c r="BK897" i="2"/>
  <c r="BG897" i="2"/>
  <c r="BF897" i="2"/>
  <c r="BC897" i="2"/>
  <c r="BB897" i="2"/>
  <c r="AY897" i="2"/>
  <c r="AU897" i="2" s="1"/>
  <c r="AX897" i="2"/>
  <c r="AT897" i="2" s="1"/>
  <c r="AQ897" i="2"/>
  <c r="AP897" i="2"/>
  <c r="AM897" i="2"/>
  <c r="AL897" i="2"/>
  <c r="AI897" i="2"/>
  <c r="AH897" i="2"/>
  <c r="AD897" i="2" s="1"/>
  <c r="AA897" i="2"/>
  <c r="Z897" i="2"/>
  <c r="W897" i="2"/>
  <c r="V897" i="2"/>
  <c r="S897" i="2"/>
  <c r="R897" i="2"/>
  <c r="N897" i="2" s="1"/>
  <c r="J897" i="2" s="1"/>
  <c r="O897" i="2"/>
  <c r="BW895" i="2"/>
  <c r="BX895" i="2" s="1"/>
  <c r="BV895" i="2"/>
  <c r="BU895" i="2"/>
  <c r="BS895" i="2"/>
  <c r="BT895" i="2" s="1"/>
  <c r="BR895" i="2"/>
  <c r="BO895" i="2"/>
  <c r="BP895" i="2" s="1"/>
  <c r="BN895" i="2"/>
  <c r="BJ895" i="2"/>
  <c r="BG895" i="2"/>
  <c r="BH895" i="2" s="1"/>
  <c r="BF895" i="2"/>
  <c r="BE895" i="2"/>
  <c r="BC895" i="2"/>
  <c r="BD895" i="2" s="1"/>
  <c r="BB895" i="2"/>
  <c r="AY895" i="2"/>
  <c r="AZ895" i="2" s="1"/>
  <c r="AX895" i="2"/>
  <c r="AT895" i="2"/>
  <c r="AQ895" i="2"/>
  <c r="AR895" i="2" s="1"/>
  <c r="AP895" i="2"/>
  <c r="AO895" i="2"/>
  <c r="AM895" i="2"/>
  <c r="AN895" i="2" s="1"/>
  <c r="AL895" i="2"/>
  <c r="AI895" i="2"/>
  <c r="AJ895" i="2" s="1"/>
  <c r="AH895" i="2"/>
  <c r="AD895" i="2"/>
  <c r="AA895" i="2"/>
  <c r="AB895" i="2" s="1"/>
  <c r="Z895" i="2"/>
  <c r="Y895" i="2"/>
  <c r="W895" i="2"/>
  <c r="X895" i="2" s="1"/>
  <c r="V895" i="2"/>
  <c r="S895" i="2"/>
  <c r="T895" i="2" s="1"/>
  <c r="R895" i="2"/>
  <c r="N895" i="2"/>
  <c r="J895" i="2"/>
  <c r="BY894" i="2"/>
  <c r="BW894" i="2"/>
  <c r="BX894" i="2" s="1"/>
  <c r="BV894" i="2"/>
  <c r="BS894" i="2"/>
  <c r="BT894" i="2" s="1"/>
  <c r="BR894" i="2"/>
  <c r="BQ894" i="2"/>
  <c r="BO894" i="2"/>
  <c r="BP894" i="2" s="1"/>
  <c r="BN894" i="2"/>
  <c r="BJ894" i="2"/>
  <c r="BI894" i="2"/>
  <c r="BG894" i="2"/>
  <c r="BH894" i="2" s="1"/>
  <c r="BF894" i="2"/>
  <c r="BC894" i="2"/>
  <c r="BD894" i="2" s="1"/>
  <c r="BB894" i="2"/>
  <c r="BA894" i="2"/>
  <c r="AY894" i="2"/>
  <c r="AZ894" i="2" s="1"/>
  <c r="AX894" i="2"/>
  <c r="AT894" i="2"/>
  <c r="AS894" i="2"/>
  <c r="AQ894" i="2"/>
  <c r="AR894" i="2" s="1"/>
  <c r="AP894" i="2"/>
  <c r="AM894" i="2"/>
  <c r="AN894" i="2" s="1"/>
  <c r="AL894" i="2"/>
  <c r="AK894" i="2"/>
  <c r="AI894" i="2"/>
  <c r="AJ894" i="2" s="1"/>
  <c r="AH894" i="2"/>
  <c r="AD894" i="2"/>
  <c r="AC894" i="2"/>
  <c r="AA894" i="2"/>
  <c r="AB894" i="2" s="1"/>
  <c r="Z894" i="2"/>
  <c r="W894" i="2"/>
  <c r="X894" i="2" s="1"/>
  <c r="V894" i="2"/>
  <c r="U894" i="2"/>
  <c r="S894" i="2"/>
  <c r="T894" i="2" s="1"/>
  <c r="R894" i="2"/>
  <c r="N894" i="2"/>
  <c r="J894" i="2"/>
  <c r="BW893" i="2"/>
  <c r="BX893" i="2" s="1"/>
  <c r="BV893" i="2"/>
  <c r="BU893" i="2"/>
  <c r="BS893" i="2"/>
  <c r="BT893" i="2" s="1"/>
  <c r="BR893" i="2"/>
  <c r="BO893" i="2"/>
  <c r="BP893" i="2" s="1"/>
  <c r="BN893" i="2"/>
  <c r="BJ893" i="2"/>
  <c r="BG893" i="2"/>
  <c r="BH893" i="2" s="1"/>
  <c r="BF893" i="2"/>
  <c r="BE893" i="2"/>
  <c r="BC893" i="2"/>
  <c r="BD893" i="2" s="1"/>
  <c r="BB893" i="2"/>
  <c r="AY893" i="2"/>
  <c r="AZ893" i="2" s="1"/>
  <c r="AX893" i="2"/>
  <c r="AT893" i="2"/>
  <c r="AQ893" i="2"/>
  <c r="AR893" i="2" s="1"/>
  <c r="AP893" i="2"/>
  <c r="AO893" i="2"/>
  <c r="AM893" i="2"/>
  <c r="AN893" i="2" s="1"/>
  <c r="AL893" i="2"/>
  <c r="AI893" i="2"/>
  <c r="AJ893" i="2" s="1"/>
  <c r="AH893" i="2"/>
  <c r="AD893" i="2"/>
  <c r="AA893" i="2"/>
  <c r="AB893" i="2" s="1"/>
  <c r="Z893" i="2"/>
  <c r="Y893" i="2"/>
  <c r="W893" i="2"/>
  <c r="X893" i="2" s="1"/>
  <c r="V893" i="2"/>
  <c r="S893" i="2"/>
  <c r="T893" i="2" s="1"/>
  <c r="R893" i="2"/>
  <c r="N893" i="2"/>
  <c r="J893" i="2"/>
  <c r="BY892" i="2"/>
  <c r="BW892" i="2"/>
  <c r="BX892" i="2" s="1"/>
  <c r="BV892" i="2"/>
  <c r="BS892" i="2"/>
  <c r="BT892" i="2" s="1"/>
  <c r="BR892" i="2"/>
  <c r="BQ892" i="2"/>
  <c r="BO892" i="2"/>
  <c r="BP892" i="2" s="1"/>
  <c r="BN892" i="2"/>
  <c r="BK892" i="2"/>
  <c r="BL892" i="2" s="1"/>
  <c r="BJ892" i="2"/>
  <c r="BI892" i="2"/>
  <c r="BG892" i="2"/>
  <c r="BH892" i="2" s="1"/>
  <c r="BF892" i="2"/>
  <c r="BC892" i="2"/>
  <c r="BD892" i="2" s="1"/>
  <c r="BB892" i="2"/>
  <c r="BA892" i="2"/>
  <c r="AY892" i="2"/>
  <c r="AZ892" i="2" s="1"/>
  <c r="AX892" i="2"/>
  <c r="AU892" i="2"/>
  <c r="AV892" i="2" s="1"/>
  <c r="AT892" i="2"/>
  <c r="AS892" i="2"/>
  <c r="AQ892" i="2"/>
  <c r="AR892" i="2" s="1"/>
  <c r="AP892" i="2"/>
  <c r="AM892" i="2"/>
  <c r="AN892" i="2" s="1"/>
  <c r="AL892" i="2"/>
  <c r="AK892" i="2"/>
  <c r="AI892" i="2"/>
  <c r="AJ892" i="2" s="1"/>
  <c r="AH892" i="2"/>
  <c r="AE892" i="2"/>
  <c r="AF892" i="2" s="1"/>
  <c r="AD892" i="2"/>
  <c r="AC892" i="2"/>
  <c r="AA892" i="2"/>
  <c r="AB892" i="2" s="1"/>
  <c r="Z892" i="2"/>
  <c r="W892" i="2"/>
  <c r="X892" i="2" s="1"/>
  <c r="V892" i="2"/>
  <c r="U892" i="2"/>
  <c r="S892" i="2"/>
  <c r="T892" i="2" s="1"/>
  <c r="R892" i="2"/>
  <c r="O892" i="2"/>
  <c r="P892" i="2" s="1"/>
  <c r="N892" i="2"/>
  <c r="J892" i="2"/>
  <c r="BW891" i="2"/>
  <c r="BX891" i="2" s="1"/>
  <c r="BV891" i="2"/>
  <c r="BR891" i="2"/>
  <c r="BO891" i="2"/>
  <c r="BG891" i="2"/>
  <c r="BH891" i="2" s="1"/>
  <c r="BF891" i="2"/>
  <c r="BB891" i="2"/>
  <c r="AY891" i="2"/>
  <c r="AQ891" i="2"/>
  <c r="AR891" i="2" s="1"/>
  <c r="AP891" i="2"/>
  <c r="AL891" i="2"/>
  <c r="AI891" i="2"/>
  <c r="AA891" i="2"/>
  <c r="AB891" i="2" s="1"/>
  <c r="Z891" i="2"/>
  <c r="V891" i="2"/>
  <c r="S891" i="2"/>
  <c r="BW890" i="2"/>
  <c r="BX890" i="2" s="1"/>
  <c r="BV890" i="2"/>
  <c r="BU890" i="2"/>
  <c r="BS890" i="2"/>
  <c r="BT890" i="2" s="1"/>
  <c r="BR890" i="2"/>
  <c r="BO890" i="2"/>
  <c r="BP890" i="2" s="1"/>
  <c r="BN890" i="2"/>
  <c r="BJ890" i="2"/>
  <c r="BG890" i="2"/>
  <c r="BH890" i="2" s="1"/>
  <c r="BF890" i="2"/>
  <c r="BE890" i="2"/>
  <c r="BC890" i="2"/>
  <c r="BD890" i="2" s="1"/>
  <c r="BB890" i="2"/>
  <c r="AY890" i="2"/>
  <c r="AZ890" i="2" s="1"/>
  <c r="AX890" i="2"/>
  <c r="AT890" i="2"/>
  <c r="AQ890" i="2"/>
  <c r="AR890" i="2" s="1"/>
  <c r="AP890" i="2"/>
  <c r="AO890" i="2"/>
  <c r="AM890" i="2"/>
  <c r="AN890" i="2" s="1"/>
  <c r="AL890" i="2"/>
  <c r="AI890" i="2"/>
  <c r="AJ890" i="2" s="1"/>
  <c r="AH890" i="2"/>
  <c r="AD890" i="2"/>
  <c r="AA890" i="2"/>
  <c r="AB890" i="2" s="1"/>
  <c r="Z890" i="2"/>
  <c r="Y890" i="2"/>
  <c r="W890" i="2"/>
  <c r="X890" i="2" s="1"/>
  <c r="V890" i="2"/>
  <c r="S890" i="2"/>
  <c r="T890" i="2" s="1"/>
  <c r="R890" i="2"/>
  <c r="N890" i="2"/>
  <c r="J890" i="2"/>
  <c r="BY889" i="2"/>
  <c r="BW889" i="2"/>
  <c r="BX889" i="2" s="1"/>
  <c r="BV889" i="2"/>
  <c r="BS889" i="2"/>
  <c r="BT889" i="2" s="1"/>
  <c r="BR889" i="2"/>
  <c r="BQ889" i="2"/>
  <c r="BO889" i="2"/>
  <c r="BP889" i="2" s="1"/>
  <c r="BN889" i="2"/>
  <c r="BK889" i="2"/>
  <c r="BL889" i="2" s="1"/>
  <c r="BJ889" i="2"/>
  <c r="BI889" i="2"/>
  <c r="BG889" i="2"/>
  <c r="BH889" i="2" s="1"/>
  <c r="BF889" i="2"/>
  <c r="BC889" i="2"/>
  <c r="BD889" i="2" s="1"/>
  <c r="BB889" i="2"/>
  <c r="BA889" i="2"/>
  <c r="AY889" i="2"/>
  <c r="AZ889" i="2" s="1"/>
  <c r="AX889" i="2"/>
  <c r="AU889" i="2"/>
  <c r="AV889" i="2" s="1"/>
  <c r="AT889" i="2"/>
  <c r="AS889" i="2"/>
  <c r="AQ889" i="2"/>
  <c r="AR889" i="2" s="1"/>
  <c r="AP889" i="2"/>
  <c r="AM889" i="2"/>
  <c r="AN889" i="2" s="1"/>
  <c r="AL889" i="2"/>
  <c r="AK889" i="2"/>
  <c r="AI889" i="2"/>
  <c r="AJ889" i="2" s="1"/>
  <c r="AH889" i="2"/>
  <c r="AE889" i="2"/>
  <c r="AF889" i="2" s="1"/>
  <c r="AD889" i="2"/>
  <c r="AC889" i="2"/>
  <c r="AA889" i="2"/>
  <c r="AB889" i="2" s="1"/>
  <c r="Z889" i="2"/>
  <c r="W889" i="2"/>
  <c r="X889" i="2" s="1"/>
  <c r="V889" i="2"/>
  <c r="U889" i="2"/>
  <c r="S889" i="2"/>
  <c r="T889" i="2" s="1"/>
  <c r="R889" i="2"/>
  <c r="O889" i="2"/>
  <c r="P889" i="2" s="1"/>
  <c r="N889" i="2"/>
  <c r="J889" i="2"/>
  <c r="BW888" i="2"/>
  <c r="BX888" i="2" s="1"/>
  <c r="BV888" i="2"/>
  <c r="BU888" i="2"/>
  <c r="BS888" i="2"/>
  <c r="BT888" i="2" s="1"/>
  <c r="BR888" i="2"/>
  <c r="BO888" i="2"/>
  <c r="BP888" i="2" s="1"/>
  <c r="BN888" i="2"/>
  <c r="BJ888" i="2"/>
  <c r="BG888" i="2"/>
  <c r="BH888" i="2" s="1"/>
  <c r="BF888" i="2"/>
  <c r="BE888" i="2"/>
  <c r="BC888" i="2"/>
  <c r="BD888" i="2" s="1"/>
  <c r="BB888" i="2"/>
  <c r="AY888" i="2"/>
  <c r="AZ888" i="2" s="1"/>
  <c r="AX888" i="2"/>
  <c r="AT888" i="2"/>
  <c r="AQ888" i="2"/>
  <c r="AR888" i="2" s="1"/>
  <c r="AP888" i="2"/>
  <c r="AO888" i="2"/>
  <c r="AM888" i="2"/>
  <c r="AN888" i="2" s="1"/>
  <c r="AL888" i="2"/>
  <c r="AI888" i="2"/>
  <c r="AJ888" i="2" s="1"/>
  <c r="AH888" i="2"/>
  <c r="AD888" i="2"/>
  <c r="AA888" i="2"/>
  <c r="AB888" i="2" s="1"/>
  <c r="Z888" i="2"/>
  <c r="Y888" i="2"/>
  <c r="W888" i="2"/>
  <c r="X888" i="2" s="1"/>
  <c r="V888" i="2"/>
  <c r="S888" i="2"/>
  <c r="T888" i="2" s="1"/>
  <c r="R888" i="2"/>
  <c r="N888" i="2"/>
  <c r="J888" i="2"/>
  <c r="BW887" i="2"/>
  <c r="BR887" i="2"/>
  <c r="BO887" i="2"/>
  <c r="BG887" i="2"/>
  <c r="BB887" i="2"/>
  <c r="AY887" i="2"/>
  <c r="AQ887" i="2"/>
  <c r="AL887" i="2"/>
  <c r="AI887" i="2"/>
  <c r="AA887" i="2"/>
  <c r="V887" i="2"/>
  <c r="S887" i="2"/>
  <c r="BR886" i="2"/>
  <c r="BB886" i="2"/>
  <c r="AL886" i="2"/>
  <c r="V886" i="2"/>
  <c r="BY884" i="2"/>
  <c r="BW884" i="2"/>
  <c r="BX884" i="2" s="1"/>
  <c r="BV884" i="2"/>
  <c r="BS884" i="2"/>
  <c r="BT884" i="2" s="1"/>
  <c r="BR884" i="2"/>
  <c r="BQ884" i="2"/>
  <c r="BO884" i="2"/>
  <c r="BP884" i="2" s="1"/>
  <c r="BN884" i="2"/>
  <c r="BK884" i="2"/>
  <c r="BL884" i="2" s="1"/>
  <c r="BJ884" i="2"/>
  <c r="BI884" i="2"/>
  <c r="BG884" i="2"/>
  <c r="BH884" i="2" s="1"/>
  <c r="BF884" i="2"/>
  <c r="BC884" i="2"/>
  <c r="BD884" i="2" s="1"/>
  <c r="BB884" i="2"/>
  <c r="BA884" i="2"/>
  <c r="AY884" i="2"/>
  <c r="AZ884" i="2" s="1"/>
  <c r="AX884" i="2"/>
  <c r="AU884" i="2"/>
  <c r="AV884" i="2" s="1"/>
  <c r="AT884" i="2"/>
  <c r="AS884" i="2"/>
  <c r="AQ884" i="2"/>
  <c r="AR884" i="2" s="1"/>
  <c r="AP884" i="2"/>
  <c r="AM884" i="2"/>
  <c r="AN884" i="2" s="1"/>
  <c r="AL884" i="2"/>
  <c r="AK884" i="2"/>
  <c r="AI884" i="2"/>
  <c r="AJ884" i="2" s="1"/>
  <c r="AH884" i="2"/>
  <c r="AE884" i="2"/>
  <c r="AF884" i="2" s="1"/>
  <c r="AD884" i="2"/>
  <c r="AC884" i="2"/>
  <c r="AA884" i="2"/>
  <c r="AB884" i="2" s="1"/>
  <c r="Z884" i="2"/>
  <c r="W884" i="2"/>
  <c r="X884" i="2" s="1"/>
  <c r="V884" i="2"/>
  <c r="U884" i="2"/>
  <c r="S884" i="2"/>
  <c r="T884" i="2" s="1"/>
  <c r="R884" i="2"/>
  <c r="O884" i="2"/>
  <c r="P884" i="2" s="1"/>
  <c r="N884" i="2"/>
  <c r="J884" i="2"/>
  <c r="BW883" i="2"/>
  <c r="BX883" i="2" s="1"/>
  <c r="BV883" i="2"/>
  <c r="BU883" i="2"/>
  <c r="BS883" i="2"/>
  <c r="BT883" i="2" s="1"/>
  <c r="BR883" i="2"/>
  <c r="BO883" i="2"/>
  <c r="BP883" i="2" s="1"/>
  <c r="BN883" i="2"/>
  <c r="BJ883" i="2"/>
  <c r="BG883" i="2"/>
  <c r="BH883" i="2" s="1"/>
  <c r="BF883" i="2"/>
  <c r="BE883" i="2"/>
  <c r="BC883" i="2"/>
  <c r="BD883" i="2" s="1"/>
  <c r="BB883" i="2"/>
  <c r="AY883" i="2"/>
  <c r="AZ883" i="2" s="1"/>
  <c r="AX883" i="2"/>
  <c r="AT883" i="2"/>
  <c r="AQ883" i="2"/>
  <c r="AR883" i="2" s="1"/>
  <c r="AP883" i="2"/>
  <c r="AO883" i="2"/>
  <c r="AM883" i="2"/>
  <c r="AN883" i="2" s="1"/>
  <c r="AL883" i="2"/>
  <c r="AI883" i="2"/>
  <c r="AJ883" i="2" s="1"/>
  <c r="AH883" i="2"/>
  <c r="AD883" i="2"/>
  <c r="AA883" i="2"/>
  <c r="AB883" i="2" s="1"/>
  <c r="Z883" i="2"/>
  <c r="Y883" i="2"/>
  <c r="W883" i="2"/>
  <c r="X883" i="2" s="1"/>
  <c r="V883" i="2"/>
  <c r="S883" i="2"/>
  <c r="T883" i="2" s="1"/>
  <c r="R883" i="2"/>
  <c r="N883" i="2"/>
  <c r="J883" i="2"/>
  <c r="BY882" i="2"/>
  <c r="BW882" i="2"/>
  <c r="BX882" i="2" s="1"/>
  <c r="BV882" i="2"/>
  <c r="BS882" i="2"/>
  <c r="BT882" i="2" s="1"/>
  <c r="BR882" i="2"/>
  <c r="BQ882" i="2"/>
  <c r="BO882" i="2"/>
  <c r="BP882" i="2" s="1"/>
  <c r="BN882" i="2"/>
  <c r="BJ882" i="2"/>
  <c r="BI882" i="2"/>
  <c r="BG882" i="2"/>
  <c r="BH882" i="2" s="1"/>
  <c r="BF882" i="2"/>
  <c r="BC882" i="2"/>
  <c r="BD882" i="2" s="1"/>
  <c r="BB882" i="2"/>
  <c r="BA882" i="2"/>
  <c r="AY882" i="2"/>
  <c r="AZ882" i="2" s="1"/>
  <c r="AX882" i="2"/>
  <c r="AT882" i="2"/>
  <c r="AS882" i="2"/>
  <c r="AQ882" i="2"/>
  <c r="AR882" i="2" s="1"/>
  <c r="AP882" i="2"/>
  <c r="AM882" i="2"/>
  <c r="AN882" i="2" s="1"/>
  <c r="AL882" i="2"/>
  <c r="AK882" i="2"/>
  <c r="AI882" i="2"/>
  <c r="AJ882" i="2" s="1"/>
  <c r="AH882" i="2"/>
  <c r="AD882" i="2"/>
  <c r="AC882" i="2"/>
  <c r="AA882" i="2"/>
  <c r="AB882" i="2" s="1"/>
  <c r="Z882" i="2"/>
  <c r="W882" i="2"/>
  <c r="X882" i="2" s="1"/>
  <c r="V882" i="2"/>
  <c r="U882" i="2"/>
  <c r="S882" i="2"/>
  <c r="T882" i="2" s="1"/>
  <c r="R882" i="2"/>
  <c r="N882" i="2"/>
  <c r="J882" i="2"/>
  <c r="BW881" i="2"/>
  <c r="BX881" i="2" s="1"/>
  <c r="BV881" i="2"/>
  <c r="BU881" i="2"/>
  <c r="BS881" i="2"/>
  <c r="BT881" i="2" s="1"/>
  <c r="BR881" i="2"/>
  <c r="BO881" i="2"/>
  <c r="BP881" i="2" s="1"/>
  <c r="BN881" i="2"/>
  <c r="BJ881" i="2"/>
  <c r="BG881" i="2"/>
  <c r="BH881" i="2" s="1"/>
  <c r="BF881" i="2"/>
  <c r="BE881" i="2"/>
  <c r="BC881" i="2"/>
  <c r="BD881" i="2" s="1"/>
  <c r="BB881" i="2"/>
  <c r="AY881" i="2"/>
  <c r="AZ881" i="2" s="1"/>
  <c r="AX881" i="2"/>
  <c r="AT881" i="2"/>
  <c r="AQ881" i="2"/>
  <c r="AR881" i="2" s="1"/>
  <c r="AP881" i="2"/>
  <c r="AO881" i="2"/>
  <c r="AM881" i="2"/>
  <c r="AN881" i="2" s="1"/>
  <c r="AL881" i="2"/>
  <c r="AI881" i="2"/>
  <c r="AJ881" i="2" s="1"/>
  <c r="AH881" i="2"/>
  <c r="AD881" i="2"/>
  <c r="AA881" i="2"/>
  <c r="AB881" i="2" s="1"/>
  <c r="Z881" i="2"/>
  <c r="Y881" i="2"/>
  <c r="W881" i="2"/>
  <c r="X881" i="2" s="1"/>
  <c r="V881" i="2"/>
  <c r="S881" i="2"/>
  <c r="T881" i="2" s="1"/>
  <c r="R881" i="2"/>
  <c r="N881" i="2"/>
  <c r="J881" i="2"/>
  <c r="BY880" i="2"/>
  <c r="BW880" i="2"/>
  <c r="BX880" i="2" s="1"/>
  <c r="BV880" i="2"/>
  <c r="BS880" i="2"/>
  <c r="BT880" i="2" s="1"/>
  <c r="BR880" i="2"/>
  <c r="BQ880" i="2"/>
  <c r="BO880" i="2"/>
  <c r="BP880" i="2" s="1"/>
  <c r="BN880" i="2"/>
  <c r="BK880" i="2"/>
  <c r="BL880" i="2" s="1"/>
  <c r="BJ880" i="2"/>
  <c r="BI880" i="2"/>
  <c r="BG880" i="2"/>
  <c r="BH880" i="2" s="1"/>
  <c r="BF880" i="2"/>
  <c r="BC880" i="2"/>
  <c r="BD880" i="2" s="1"/>
  <c r="BB880" i="2"/>
  <c r="BA880" i="2"/>
  <c r="AY880" i="2"/>
  <c r="AZ880" i="2" s="1"/>
  <c r="AX880" i="2"/>
  <c r="AU880" i="2"/>
  <c r="AV880" i="2" s="1"/>
  <c r="AT880" i="2"/>
  <c r="AS880" i="2"/>
  <c r="AQ880" i="2"/>
  <c r="AR880" i="2" s="1"/>
  <c r="AP880" i="2"/>
  <c r="AM880" i="2"/>
  <c r="AN880" i="2" s="1"/>
  <c r="AL880" i="2"/>
  <c r="AK880" i="2"/>
  <c r="AI880" i="2"/>
  <c r="AJ880" i="2" s="1"/>
  <c r="AH880" i="2"/>
  <c r="AE880" i="2"/>
  <c r="AF880" i="2" s="1"/>
  <c r="AD880" i="2"/>
  <c r="AC880" i="2"/>
  <c r="AA880" i="2"/>
  <c r="AB880" i="2" s="1"/>
  <c r="Z880" i="2"/>
  <c r="W880" i="2"/>
  <c r="X880" i="2" s="1"/>
  <c r="V880" i="2"/>
  <c r="U880" i="2"/>
  <c r="S880" i="2"/>
  <c r="T880" i="2" s="1"/>
  <c r="R880" i="2"/>
  <c r="O880" i="2"/>
  <c r="P880" i="2" s="1"/>
  <c r="N880" i="2"/>
  <c r="J880" i="2"/>
  <c r="BW879" i="2"/>
  <c r="BX879" i="2" s="1"/>
  <c r="BV879" i="2"/>
  <c r="BR879" i="2"/>
  <c r="BO879" i="2"/>
  <c r="BG879" i="2"/>
  <c r="BH879" i="2" s="1"/>
  <c r="BF879" i="2"/>
  <c r="BB879" i="2"/>
  <c r="AY879" i="2"/>
  <c r="AQ879" i="2"/>
  <c r="AR879" i="2" s="1"/>
  <c r="AP879" i="2"/>
  <c r="AL879" i="2"/>
  <c r="AI879" i="2"/>
  <c r="AA879" i="2"/>
  <c r="AB879" i="2" s="1"/>
  <c r="Z879" i="2"/>
  <c r="V879" i="2"/>
  <c r="S879" i="2"/>
  <c r="BW878" i="2"/>
  <c r="BX878" i="2" s="1"/>
  <c r="BV878" i="2"/>
  <c r="BU878" i="2"/>
  <c r="BS878" i="2"/>
  <c r="BT878" i="2" s="1"/>
  <c r="BR878" i="2"/>
  <c r="BO878" i="2"/>
  <c r="BP878" i="2" s="1"/>
  <c r="BN878" i="2"/>
  <c r="BJ878" i="2"/>
  <c r="BG878" i="2"/>
  <c r="BH878" i="2" s="1"/>
  <c r="BF878" i="2"/>
  <c r="BE878" i="2"/>
  <c r="BC878" i="2"/>
  <c r="BD878" i="2" s="1"/>
  <c r="BB878" i="2"/>
  <c r="AY878" i="2"/>
  <c r="AZ878" i="2" s="1"/>
  <c r="AX878" i="2"/>
  <c r="AT878" i="2"/>
  <c r="AQ878" i="2"/>
  <c r="AR878" i="2" s="1"/>
  <c r="AP878" i="2"/>
  <c r="AO878" i="2"/>
  <c r="AM878" i="2"/>
  <c r="AN878" i="2" s="1"/>
  <c r="AL878" i="2"/>
  <c r="AI878" i="2"/>
  <c r="AJ878" i="2" s="1"/>
  <c r="AH878" i="2"/>
  <c r="AD878" i="2"/>
  <c r="AA878" i="2"/>
  <c r="AB878" i="2" s="1"/>
  <c r="Z878" i="2"/>
  <c r="Y878" i="2"/>
  <c r="W878" i="2"/>
  <c r="X878" i="2" s="1"/>
  <c r="V878" i="2"/>
  <c r="S878" i="2"/>
  <c r="T878" i="2" s="1"/>
  <c r="R878" i="2"/>
  <c r="N878" i="2"/>
  <c r="J878" i="2"/>
  <c r="BY877" i="2"/>
  <c r="BW877" i="2"/>
  <c r="BX877" i="2" s="1"/>
  <c r="BV877" i="2"/>
  <c r="BR877" i="2"/>
  <c r="BO877" i="2"/>
  <c r="BI877" i="2"/>
  <c r="BG877" i="2"/>
  <c r="BH877" i="2" s="1"/>
  <c r="BF877" i="2"/>
  <c r="BB877" i="2"/>
  <c r="AY877" i="2"/>
  <c r="AS877" i="2"/>
  <c r="AQ877" i="2"/>
  <c r="AR877" i="2" s="1"/>
  <c r="AP877" i="2"/>
  <c r="AL877" i="2"/>
  <c r="AI877" i="2"/>
  <c r="AC877" i="2"/>
  <c r="AA877" i="2"/>
  <c r="AB877" i="2" s="1"/>
  <c r="Z877" i="2"/>
  <c r="V877" i="2"/>
  <c r="S877" i="2"/>
  <c r="BY876" i="2"/>
  <c r="BW876" i="2"/>
  <c r="BX876" i="2" s="1"/>
  <c r="BV876" i="2"/>
  <c r="BS876" i="2"/>
  <c r="BT876" i="2" s="1"/>
  <c r="BR876" i="2"/>
  <c r="BQ876" i="2"/>
  <c r="BO876" i="2"/>
  <c r="BP876" i="2" s="1"/>
  <c r="BN876" i="2"/>
  <c r="BK876" i="2"/>
  <c r="BL876" i="2" s="1"/>
  <c r="BJ876" i="2"/>
  <c r="BI876" i="2"/>
  <c r="BG876" i="2"/>
  <c r="BH876" i="2" s="1"/>
  <c r="BF876" i="2"/>
  <c r="BC876" i="2"/>
  <c r="BD876" i="2" s="1"/>
  <c r="BB876" i="2"/>
  <c r="BA876" i="2"/>
  <c r="AY876" i="2"/>
  <c r="AZ876" i="2" s="1"/>
  <c r="AX876" i="2"/>
  <c r="AU876" i="2"/>
  <c r="AV876" i="2" s="1"/>
  <c r="AT876" i="2"/>
  <c r="AS876" i="2"/>
  <c r="AQ876" i="2"/>
  <c r="AR876" i="2" s="1"/>
  <c r="AP876" i="2"/>
  <c r="AM876" i="2"/>
  <c r="AN876" i="2" s="1"/>
  <c r="AL876" i="2"/>
  <c r="AK876" i="2"/>
  <c r="AI876" i="2"/>
  <c r="AJ876" i="2" s="1"/>
  <c r="AH876" i="2"/>
  <c r="AE876" i="2"/>
  <c r="AF876" i="2" s="1"/>
  <c r="AD876" i="2"/>
  <c r="AC876" i="2"/>
  <c r="AA876" i="2"/>
  <c r="AB876" i="2" s="1"/>
  <c r="Z876" i="2"/>
  <c r="W876" i="2"/>
  <c r="X876" i="2" s="1"/>
  <c r="V876" i="2"/>
  <c r="U876" i="2"/>
  <c r="S876" i="2"/>
  <c r="T876" i="2" s="1"/>
  <c r="R876" i="2"/>
  <c r="O876" i="2"/>
  <c r="P876" i="2" s="1"/>
  <c r="N876" i="2"/>
  <c r="J876" i="2"/>
  <c r="BW875" i="2"/>
  <c r="BX875" i="2" s="1"/>
  <c r="BV875" i="2"/>
  <c r="BU875" i="2"/>
  <c r="BS875" i="2"/>
  <c r="BT875" i="2" s="1"/>
  <c r="BR875" i="2"/>
  <c r="BO875" i="2"/>
  <c r="BP875" i="2" s="1"/>
  <c r="BN875" i="2"/>
  <c r="BJ875" i="2"/>
  <c r="BG875" i="2"/>
  <c r="BH875" i="2" s="1"/>
  <c r="BF875" i="2"/>
  <c r="BE875" i="2"/>
  <c r="BC875" i="2"/>
  <c r="BD875" i="2" s="1"/>
  <c r="BB875" i="2"/>
  <c r="AY875" i="2"/>
  <c r="AZ875" i="2" s="1"/>
  <c r="AX875" i="2"/>
  <c r="AT875" i="2"/>
  <c r="AQ875" i="2"/>
  <c r="AR875" i="2" s="1"/>
  <c r="AP875" i="2"/>
  <c r="AO875" i="2"/>
  <c r="AM875" i="2"/>
  <c r="AN875" i="2" s="1"/>
  <c r="AL875" i="2"/>
  <c r="AI875" i="2"/>
  <c r="AJ875" i="2" s="1"/>
  <c r="AH875" i="2"/>
  <c r="AD875" i="2"/>
  <c r="AA875" i="2"/>
  <c r="AB875" i="2" s="1"/>
  <c r="Z875" i="2"/>
  <c r="Y875" i="2"/>
  <c r="W875" i="2"/>
  <c r="X875" i="2" s="1"/>
  <c r="V875" i="2"/>
  <c r="S875" i="2"/>
  <c r="T875" i="2" s="1"/>
  <c r="R875" i="2"/>
  <c r="N875" i="2"/>
  <c r="J875" i="2"/>
  <c r="BY874" i="2"/>
  <c r="BW874" i="2"/>
  <c r="BX874" i="2" s="1"/>
  <c r="BV874" i="2"/>
  <c r="BS874" i="2"/>
  <c r="BT874" i="2" s="1"/>
  <c r="BR874" i="2"/>
  <c r="BQ874" i="2"/>
  <c r="BO874" i="2"/>
  <c r="BP874" i="2" s="1"/>
  <c r="BN874" i="2"/>
  <c r="BJ874" i="2"/>
  <c r="BI874" i="2"/>
  <c r="BG874" i="2"/>
  <c r="BH874" i="2" s="1"/>
  <c r="BF874" i="2"/>
  <c r="BC874" i="2"/>
  <c r="BD874" i="2" s="1"/>
  <c r="BB874" i="2"/>
  <c r="BA874" i="2"/>
  <c r="AY874" i="2"/>
  <c r="AZ874" i="2" s="1"/>
  <c r="AX874" i="2"/>
  <c r="AT874" i="2"/>
  <c r="AS874" i="2"/>
  <c r="AQ874" i="2"/>
  <c r="AR874" i="2" s="1"/>
  <c r="AP874" i="2"/>
  <c r="AM874" i="2"/>
  <c r="AN874" i="2" s="1"/>
  <c r="AL874" i="2"/>
  <c r="AK874" i="2"/>
  <c r="AI874" i="2"/>
  <c r="AJ874" i="2" s="1"/>
  <c r="AH874" i="2"/>
  <c r="AD874" i="2"/>
  <c r="AC874" i="2"/>
  <c r="AA874" i="2"/>
  <c r="AB874" i="2" s="1"/>
  <c r="Z874" i="2"/>
  <c r="W874" i="2"/>
  <c r="X874" i="2" s="1"/>
  <c r="V874" i="2"/>
  <c r="U874" i="2"/>
  <c r="S874" i="2"/>
  <c r="T874" i="2" s="1"/>
  <c r="R874" i="2"/>
  <c r="N874" i="2"/>
  <c r="J874" i="2"/>
  <c r="BW873" i="2"/>
  <c r="BX873" i="2" s="1"/>
  <c r="BV873" i="2"/>
  <c r="BU873" i="2"/>
  <c r="BS873" i="2"/>
  <c r="BT873" i="2" s="1"/>
  <c r="BR873" i="2"/>
  <c r="BO873" i="2"/>
  <c r="BP873" i="2" s="1"/>
  <c r="BN873" i="2"/>
  <c r="BJ873" i="2"/>
  <c r="BG873" i="2"/>
  <c r="BH873" i="2" s="1"/>
  <c r="BF873" i="2"/>
  <c r="BE873" i="2"/>
  <c r="BC873" i="2"/>
  <c r="BD873" i="2" s="1"/>
  <c r="BB873" i="2"/>
  <c r="AY873" i="2"/>
  <c r="AZ873" i="2" s="1"/>
  <c r="AX873" i="2"/>
  <c r="AT873" i="2"/>
  <c r="AQ873" i="2"/>
  <c r="AR873" i="2" s="1"/>
  <c r="AP873" i="2"/>
  <c r="AO873" i="2"/>
  <c r="AM873" i="2"/>
  <c r="AN873" i="2" s="1"/>
  <c r="AL873" i="2"/>
  <c r="AI873" i="2"/>
  <c r="AJ873" i="2" s="1"/>
  <c r="AH873" i="2"/>
  <c r="AD873" i="2"/>
  <c r="AA873" i="2"/>
  <c r="AB873" i="2" s="1"/>
  <c r="Z873" i="2"/>
  <c r="Y873" i="2"/>
  <c r="W873" i="2"/>
  <c r="X873" i="2" s="1"/>
  <c r="V873" i="2"/>
  <c r="S873" i="2"/>
  <c r="T873" i="2" s="1"/>
  <c r="R873" i="2"/>
  <c r="N873" i="2"/>
  <c r="J873" i="2"/>
  <c r="BY872" i="2"/>
  <c r="BW872" i="2"/>
  <c r="BX872" i="2" s="1"/>
  <c r="BV872" i="2"/>
  <c r="BS872" i="2"/>
  <c r="BT872" i="2" s="1"/>
  <c r="BR872" i="2"/>
  <c r="BQ872" i="2"/>
  <c r="BO872" i="2"/>
  <c r="BP872" i="2" s="1"/>
  <c r="BN872" i="2"/>
  <c r="BK872" i="2"/>
  <c r="BL872" i="2" s="1"/>
  <c r="BJ872" i="2"/>
  <c r="BI872" i="2"/>
  <c r="BG872" i="2"/>
  <c r="BH872" i="2" s="1"/>
  <c r="BF872" i="2"/>
  <c r="BC872" i="2"/>
  <c r="BD872" i="2" s="1"/>
  <c r="BB872" i="2"/>
  <c r="BA872" i="2"/>
  <c r="AY872" i="2"/>
  <c r="AZ872" i="2" s="1"/>
  <c r="AX872" i="2"/>
  <c r="AU872" i="2"/>
  <c r="AV872" i="2" s="1"/>
  <c r="AT872" i="2"/>
  <c r="AS872" i="2"/>
  <c r="AQ872" i="2"/>
  <c r="AR872" i="2" s="1"/>
  <c r="AP872" i="2"/>
  <c r="AM872" i="2"/>
  <c r="AN872" i="2" s="1"/>
  <c r="AL872" i="2"/>
  <c r="AK872" i="2"/>
  <c r="AI872" i="2"/>
  <c r="AJ872" i="2" s="1"/>
  <c r="AH872" i="2"/>
  <c r="AE872" i="2"/>
  <c r="AF872" i="2" s="1"/>
  <c r="AD872" i="2"/>
  <c r="AC872" i="2"/>
  <c r="AA872" i="2"/>
  <c r="AB872" i="2" s="1"/>
  <c r="Z872" i="2"/>
  <c r="W872" i="2"/>
  <c r="X872" i="2" s="1"/>
  <c r="V872" i="2"/>
  <c r="U872" i="2"/>
  <c r="S872" i="2"/>
  <c r="T872" i="2" s="1"/>
  <c r="R872" i="2"/>
  <c r="O872" i="2"/>
  <c r="P872" i="2" s="1"/>
  <c r="N872" i="2"/>
  <c r="J872" i="2"/>
  <c r="BW871" i="2"/>
  <c r="BX871" i="2" s="1"/>
  <c r="BV871" i="2"/>
  <c r="BU871" i="2"/>
  <c r="BS871" i="2"/>
  <c r="BT871" i="2" s="1"/>
  <c r="BR871" i="2"/>
  <c r="BO871" i="2"/>
  <c r="BP871" i="2" s="1"/>
  <c r="BN871" i="2"/>
  <c r="BJ871" i="2"/>
  <c r="BG871" i="2"/>
  <c r="BH871" i="2" s="1"/>
  <c r="BF871" i="2"/>
  <c r="BE871" i="2"/>
  <c r="BC871" i="2"/>
  <c r="BD871" i="2" s="1"/>
  <c r="BB871" i="2"/>
  <c r="AY871" i="2"/>
  <c r="AZ871" i="2" s="1"/>
  <c r="AX871" i="2"/>
  <c r="AT871" i="2"/>
  <c r="AQ871" i="2"/>
  <c r="AR871" i="2" s="1"/>
  <c r="AP871" i="2"/>
  <c r="AO871" i="2"/>
  <c r="AM871" i="2"/>
  <c r="AN871" i="2" s="1"/>
  <c r="AL871" i="2"/>
  <c r="AI871" i="2"/>
  <c r="AJ871" i="2" s="1"/>
  <c r="AH871" i="2"/>
  <c r="AD871" i="2"/>
  <c r="AA871" i="2"/>
  <c r="AB871" i="2" s="1"/>
  <c r="Z871" i="2"/>
  <c r="Y871" i="2"/>
  <c r="W871" i="2"/>
  <c r="X871" i="2" s="1"/>
  <c r="V871" i="2"/>
  <c r="S871" i="2"/>
  <c r="T871" i="2" s="1"/>
  <c r="R871" i="2"/>
  <c r="N871" i="2"/>
  <c r="J871" i="2"/>
  <c r="BY870" i="2"/>
  <c r="BW870" i="2"/>
  <c r="BX870" i="2" s="1"/>
  <c r="BV870" i="2"/>
  <c r="BS870" i="2"/>
  <c r="BT870" i="2" s="1"/>
  <c r="BR870" i="2"/>
  <c r="BQ870" i="2"/>
  <c r="BO870" i="2"/>
  <c r="BP870" i="2" s="1"/>
  <c r="BN870" i="2"/>
  <c r="BJ870" i="2"/>
  <c r="BI870" i="2"/>
  <c r="BG870" i="2"/>
  <c r="BH870" i="2" s="1"/>
  <c r="BF870" i="2"/>
  <c r="BC870" i="2"/>
  <c r="BD870" i="2" s="1"/>
  <c r="BB870" i="2"/>
  <c r="BA870" i="2"/>
  <c r="AY870" i="2"/>
  <c r="AZ870" i="2" s="1"/>
  <c r="AX870" i="2"/>
  <c r="AT870" i="2"/>
  <c r="AS870" i="2"/>
  <c r="AQ870" i="2"/>
  <c r="AR870" i="2" s="1"/>
  <c r="AP870" i="2"/>
  <c r="AM870" i="2"/>
  <c r="AN870" i="2" s="1"/>
  <c r="AL870" i="2"/>
  <c r="AK870" i="2"/>
  <c r="AI870" i="2"/>
  <c r="AJ870" i="2" s="1"/>
  <c r="AH870" i="2"/>
  <c r="AD870" i="2"/>
  <c r="AC870" i="2"/>
  <c r="AA870" i="2"/>
  <c r="AB870" i="2" s="1"/>
  <c r="Z870" i="2"/>
  <c r="W870" i="2"/>
  <c r="X870" i="2" s="1"/>
  <c r="V870" i="2"/>
  <c r="U870" i="2"/>
  <c r="S870" i="2"/>
  <c r="T870" i="2" s="1"/>
  <c r="R870" i="2"/>
  <c r="N870" i="2"/>
  <c r="J870" i="2"/>
  <c r="BW869" i="2"/>
  <c r="BX869" i="2" s="1"/>
  <c r="BV869" i="2"/>
  <c r="BU869" i="2"/>
  <c r="BS869" i="2"/>
  <c r="BT869" i="2" s="1"/>
  <c r="BR869" i="2"/>
  <c r="BO869" i="2"/>
  <c r="BP869" i="2" s="1"/>
  <c r="BN869" i="2"/>
  <c r="BJ869" i="2"/>
  <c r="BG869" i="2"/>
  <c r="BH869" i="2" s="1"/>
  <c r="BF869" i="2"/>
  <c r="BE869" i="2"/>
  <c r="BC869" i="2"/>
  <c r="BD869" i="2" s="1"/>
  <c r="BB869" i="2"/>
  <c r="AY869" i="2"/>
  <c r="AZ869" i="2" s="1"/>
  <c r="AX869" i="2"/>
  <c r="AT869" i="2"/>
  <c r="AQ869" i="2"/>
  <c r="AR869" i="2" s="1"/>
  <c r="AP869" i="2"/>
  <c r="AO869" i="2"/>
  <c r="AM869" i="2"/>
  <c r="AN869" i="2" s="1"/>
  <c r="AL869" i="2"/>
  <c r="AI869" i="2"/>
  <c r="AJ869" i="2" s="1"/>
  <c r="AH869" i="2"/>
  <c r="AD869" i="2"/>
  <c r="AA869" i="2"/>
  <c r="AB869" i="2" s="1"/>
  <c r="Z869" i="2"/>
  <c r="Y869" i="2"/>
  <c r="W869" i="2"/>
  <c r="X869" i="2" s="1"/>
  <c r="V869" i="2"/>
  <c r="S869" i="2"/>
  <c r="T869" i="2" s="1"/>
  <c r="R869" i="2"/>
  <c r="N869" i="2"/>
  <c r="J869" i="2"/>
  <c r="BY868" i="2"/>
  <c r="BW868" i="2"/>
  <c r="BX868" i="2" s="1"/>
  <c r="BV868" i="2"/>
  <c r="BS868" i="2"/>
  <c r="BT868" i="2" s="1"/>
  <c r="BR868" i="2"/>
  <c r="BQ868" i="2"/>
  <c r="BO868" i="2"/>
  <c r="BP868" i="2" s="1"/>
  <c r="BN868" i="2"/>
  <c r="BK868" i="2"/>
  <c r="BL868" i="2" s="1"/>
  <c r="BJ868" i="2"/>
  <c r="BI868" i="2"/>
  <c r="BG868" i="2"/>
  <c r="BH868" i="2" s="1"/>
  <c r="BF868" i="2"/>
  <c r="BC868" i="2"/>
  <c r="BD868" i="2" s="1"/>
  <c r="BB868" i="2"/>
  <c r="BA868" i="2"/>
  <c r="AY868" i="2"/>
  <c r="AZ868" i="2" s="1"/>
  <c r="AX868" i="2"/>
  <c r="AU868" i="2"/>
  <c r="AV868" i="2" s="1"/>
  <c r="AT868" i="2"/>
  <c r="AS868" i="2"/>
  <c r="AQ868" i="2"/>
  <c r="AR868" i="2" s="1"/>
  <c r="AP868" i="2"/>
  <c r="AM868" i="2"/>
  <c r="AN868" i="2" s="1"/>
  <c r="AL868" i="2"/>
  <c r="AK868" i="2"/>
  <c r="AI868" i="2"/>
  <c r="AJ868" i="2" s="1"/>
  <c r="AH868" i="2"/>
  <c r="AE868" i="2"/>
  <c r="AF868" i="2" s="1"/>
  <c r="AD868" i="2"/>
  <c r="AC868" i="2"/>
  <c r="AA868" i="2"/>
  <c r="AB868" i="2" s="1"/>
  <c r="Z868" i="2"/>
  <c r="W868" i="2"/>
  <c r="X868" i="2" s="1"/>
  <c r="V868" i="2"/>
  <c r="U868" i="2"/>
  <c r="S868" i="2"/>
  <c r="T868" i="2" s="1"/>
  <c r="R868" i="2"/>
  <c r="O868" i="2"/>
  <c r="P868" i="2" s="1"/>
  <c r="N868" i="2"/>
  <c r="J868" i="2"/>
  <c r="BW867" i="2"/>
  <c r="BX867" i="2" s="1"/>
  <c r="BV867" i="2"/>
  <c r="BR867" i="2"/>
  <c r="BO867" i="2"/>
  <c r="BG867" i="2"/>
  <c r="BH867" i="2" s="1"/>
  <c r="BF867" i="2"/>
  <c r="BB867" i="2"/>
  <c r="AY867" i="2"/>
  <c r="AQ867" i="2"/>
  <c r="AR867" i="2" s="1"/>
  <c r="AP867" i="2"/>
  <c r="AL867" i="2"/>
  <c r="AI867" i="2"/>
  <c r="AA867" i="2"/>
  <c r="AB867" i="2" s="1"/>
  <c r="Z867" i="2"/>
  <c r="V867" i="2"/>
  <c r="S867" i="2"/>
  <c r="BW866" i="2"/>
  <c r="BX866" i="2" s="1"/>
  <c r="BV866" i="2"/>
  <c r="BU866" i="2"/>
  <c r="BS866" i="2"/>
  <c r="BT866" i="2" s="1"/>
  <c r="BR866" i="2"/>
  <c r="BO866" i="2"/>
  <c r="BP866" i="2" s="1"/>
  <c r="BN866" i="2"/>
  <c r="BJ866" i="2"/>
  <c r="BG866" i="2"/>
  <c r="BH866" i="2" s="1"/>
  <c r="BF866" i="2"/>
  <c r="BC866" i="2"/>
  <c r="BB866" i="2"/>
  <c r="BE866" i="2" s="1"/>
  <c r="AY866" i="2"/>
  <c r="AZ866" i="2" s="1"/>
  <c r="AX866" i="2"/>
  <c r="AQ866" i="2"/>
  <c r="AR866" i="2" s="1"/>
  <c r="AP866" i="2"/>
  <c r="AM866" i="2"/>
  <c r="AL866" i="2"/>
  <c r="AO866" i="2" s="1"/>
  <c r="AI866" i="2"/>
  <c r="AJ866" i="2" s="1"/>
  <c r="AH866" i="2"/>
  <c r="AA866" i="2"/>
  <c r="AB866" i="2" s="1"/>
  <c r="Z866" i="2"/>
  <c r="W866" i="2"/>
  <c r="V866" i="2"/>
  <c r="Y866" i="2" s="1"/>
  <c r="S866" i="2"/>
  <c r="T866" i="2" s="1"/>
  <c r="R866" i="2"/>
  <c r="BW865" i="2"/>
  <c r="BV865" i="2"/>
  <c r="BY865" i="2" s="1"/>
  <c r="BS865" i="2"/>
  <c r="BT865" i="2" s="1"/>
  <c r="BR865" i="2"/>
  <c r="BQ865" i="2"/>
  <c r="BO865" i="2"/>
  <c r="BN865" i="2"/>
  <c r="BJ865" i="2" s="1"/>
  <c r="BK865" i="2"/>
  <c r="BG865" i="2"/>
  <c r="BF865" i="2"/>
  <c r="BI865" i="2" s="1"/>
  <c r="BC865" i="2"/>
  <c r="BD865" i="2" s="1"/>
  <c r="BB865" i="2"/>
  <c r="BA865" i="2"/>
  <c r="AY865" i="2"/>
  <c r="AX865" i="2"/>
  <c r="AT865" i="2" s="1"/>
  <c r="AU865" i="2"/>
  <c r="AQ865" i="2"/>
  <c r="AP865" i="2"/>
  <c r="AS865" i="2" s="1"/>
  <c r="AM865" i="2"/>
  <c r="AN865" i="2" s="1"/>
  <c r="AL865" i="2"/>
  <c r="AK865" i="2"/>
  <c r="AI865" i="2"/>
  <c r="AH865" i="2"/>
  <c r="AD865" i="2" s="1"/>
  <c r="AE865" i="2"/>
  <c r="AA865" i="2"/>
  <c r="Z865" i="2"/>
  <c r="AC865" i="2" s="1"/>
  <c r="W865" i="2"/>
  <c r="X865" i="2" s="1"/>
  <c r="V865" i="2"/>
  <c r="U865" i="2"/>
  <c r="S865" i="2"/>
  <c r="R865" i="2"/>
  <c r="N865" i="2" s="1"/>
  <c r="J865" i="2" s="1"/>
  <c r="O865" i="2"/>
  <c r="BV864" i="2"/>
  <c r="BR864" i="2"/>
  <c r="BF864" i="2"/>
  <c r="BB864" i="2"/>
  <c r="AP864" i="2"/>
  <c r="AL864" i="2"/>
  <c r="Z864" i="2"/>
  <c r="V864" i="2"/>
  <c r="BY863" i="2"/>
  <c r="BW863" i="2"/>
  <c r="BV863" i="2"/>
  <c r="BS863" i="2"/>
  <c r="BT863" i="2" s="1"/>
  <c r="BR863" i="2"/>
  <c r="BO863" i="2"/>
  <c r="BN863" i="2"/>
  <c r="BJ863" i="2" s="1"/>
  <c r="BI863" i="2"/>
  <c r="BG863" i="2"/>
  <c r="BF863" i="2"/>
  <c r="BC863" i="2"/>
  <c r="BD863" i="2" s="1"/>
  <c r="BB863" i="2"/>
  <c r="AY863" i="2"/>
  <c r="AX863" i="2"/>
  <c r="AT863" i="2" s="1"/>
  <c r="AS863" i="2"/>
  <c r="AQ863" i="2"/>
  <c r="AP863" i="2"/>
  <c r="AM863" i="2"/>
  <c r="AN863" i="2" s="1"/>
  <c r="AL863" i="2"/>
  <c r="AI863" i="2"/>
  <c r="AH863" i="2"/>
  <c r="AD863" i="2" s="1"/>
  <c r="AC863" i="2"/>
  <c r="AA863" i="2"/>
  <c r="Z863" i="2"/>
  <c r="W863" i="2"/>
  <c r="X863" i="2" s="1"/>
  <c r="V863" i="2"/>
  <c r="S863" i="2"/>
  <c r="R863" i="2"/>
  <c r="N863" i="2" s="1"/>
  <c r="BW857" i="2"/>
  <c r="BX857" i="2" s="1"/>
  <c r="BV857" i="2"/>
  <c r="BS857" i="2"/>
  <c r="BR857" i="2"/>
  <c r="BU857" i="2" s="1"/>
  <c r="BO857" i="2"/>
  <c r="BP857" i="2" s="1"/>
  <c r="BN857" i="2"/>
  <c r="BJ857" i="2"/>
  <c r="BG857" i="2"/>
  <c r="BH857" i="2" s="1"/>
  <c r="BF857" i="2"/>
  <c r="BE857" i="2"/>
  <c r="BC857" i="2"/>
  <c r="BB857" i="2"/>
  <c r="AY857" i="2"/>
  <c r="AX857" i="2"/>
  <c r="AT857" i="2"/>
  <c r="AQ857" i="2"/>
  <c r="AR857" i="2" s="1"/>
  <c r="AP857" i="2"/>
  <c r="AO857" i="2"/>
  <c r="AM857" i="2"/>
  <c r="AL857" i="2"/>
  <c r="AI857" i="2"/>
  <c r="AH857" i="2"/>
  <c r="AD857" i="2"/>
  <c r="AA857" i="2"/>
  <c r="AB857" i="2" s="1"/>
  <c r="Z857" i="2"/>
  <c r="Y857" i="2"/>
  <c r="W857" i="2"/>
  <c r="V857" i="2"/>
  <c r="S857" i="2"/>
  <c r="R857" i="2"/>
  <c r="N857" i="2"/>
  <c r="J857" i="2" s="1"/>
  <c r="BY851" i="2"/>
  <c r="BW851" i="2"/>
  <c r="BV851" i="2"/>
  <c r="BS851" i="2"/>
  <c r="BR851" i="2"/>
  <c r="BO851" i="2"/>
  <c r="BN851" i="2"/>
  <c r="BI851" i="2"/>
  <c r="BG851" i="2"/>
  <c r="BF851" i="2"/>
  <c r="BC851" i="2"/>
  <c r="BB851" i="2"/>
  <c r="AY851" i="2"/>
  <c r="AX851" i="2"/>
  <c r="AS851" i="2"/>
  <c r="AQ851" i="2"/>
  <c r="AP851" i="2"/>
  <c r="AM851" i="2"/>
  <c r="AL851" i="2"/>
  <c r="AI851" i="2"/>
  <c r="AH851" i="2"/>
  <c r="AC851" i="2"/>
  <c r="AA851" i="2"/>
  <c r="Z851" i="2"/>
  <c r="W851" i="2"/>
  <c r="V851" i="2"/>
  <c r="S851" i="2"/>
  <c r="R851" i="2"/>
  <c r="BW850" i="2"/>
  <c r="BV850" i="2"/>
  <c r="BS850" i="2"/>
  <c r="BR850" i="2"/>
  <c r="BO850" i="2"/>
  <c r="BP850" i="2" s="1"/>
  <c r="BN850" i="2"/>
  <c r="BG850" i="2"/>
  <c r="BF850" i="2"/>
  <c r="BC850" i="2"/>
  <c r="BB850" i="2"/>
  <c r="AY850" i="2"/>
  <c r="AZ850" i="2" s="1"/>
  <c r="AX850" i="2"/>
  <c r="AQ850" i="2"/>
  <c r="AP850" i="2"/>
  <c r="AM850" i="2"/>
  <c r="AL850" i="2"/>
  <c r="AI850" i="2"/>
  <c r="AJ850" i="2" s="1"/>
  <c r="AH850" i="2"/>
  <c r="AA850" i="2"/>
  <c r="Z850" i="2"/>
  <c r="W850" i="2"/>
  <c r="V850" i="2"/>
  <c r="S850" i="2"/>
  <c r="T850" i="2" s="1"/>
  <c r="R850" i="2"/>
  <c r="BW849" i="2"/>
  <c r="BV849" i="2"/>
  <c r="BY849" i="2" s="1"/>
  <c r="BS849" i="2"/>
  <c r="BT849" i="2" s="1"/>
  <c r="BR849" i="2"/>
  <c r="BQ849" i="2"/>
  <c r="BO849" i="2"/>
  <c r="BN849" i="2"/>
  <c r="BJ849" i="2" s="1"/>
  <c r="BK849" i="2"/>
  <c r="BG849" i="2"/>
  <c r="BF849" i="2"/>
  <c r="BI849" i="2" s="1"/>
  <c r="BC849" i="2"/>
  <c r="BD849" i="2" s="1"/>
  <c r="BB849" i="2"/>
  <c r="BA849" i="2"/>
  <c r="AY849" i="2"/>
  <c r="AX849" i="2"/>
  <c r="AT849" i="2" s="1"/>
  <c r="AU849" i="2"/>
  <c r="AQ849" i="2"/>
  <c r="AP849" i="2"/>
  <c r="AS849" i="2" s="1"/>
  <c r="AM849" i="2"/>
  <c r="AN849" i="2" s="1"/>
  <c r="AL849" i="2"/>
  <c r="AK849" i="2"/>
  <c r="AI849" i="2"/>
  <c r="AH849" i="2"/>
  <c r="AD849" i="2" s="1"/>
  <c r="AE849" i="2"/>
  <c r="AA849" i="2"/>
  <c r="Z849" i="2"/>
  <c r="AC849" i="2" s="1"/>
  <c r="W849" i="2"/>
  <c r="X849" i="2" s="1"/>
  <c r="V849" i="2"/>
  <c r="U849" i="2"/>
  <c r="S849" i="2"/>
  <c r="R849" i="2"/>
  <c r="N849" i="2" s="1"/>
  <c r="O849" i="2"/>
  <c r="J849" i="2"/>
  <c r="BW848" i="2"/>
  <c r="BX848" i="2" s="1"/>
  <c r="BV848" i="2"/>
  <c r="BU848" i="2"/>
  <c r="BS848" i="2"/>
  <c r="BR848" i="2"/>
  <c r="BO848" i="2"/>
  <c r="BN848" i="2"/>
  <c r="BJ848" i="2"/>
  <c r="BG848" i="2"/>
  <c r="BH848" i="2" s="1"/>
  <c r="BF848" i="2"/>
  <c r="BE848" i="2"/>
  <c r="BC848" i="2"/>
  <c r="BB848" i="2"/>
  <c r="AY848" i="2"/>
  <c r="AX848" i="2"/>
  <c r="AT848" i="2"/>
  <c r="AQ848" i="2"/>
  <c r="AR848" i="2" s="1"/>
  <c r="AP848" i="2"/>
  <c r="AO848" i="2"/>
  <c r="AM848" i="2"/>
  <c r="AL848" i="2"/>
  <c r="AI848" i="2"/>
  <c r="AH848" i="2"/>
  <c r="AD848" i="2"/>
  <c r="AA848" i="2"/>
  <c r="AB848" i="2" s="1"/>
  <c r="Z848" i="2"/>
  <c r="Y848" i="2"/>
  <c r="W848" i="2"/>
  <c r="V848" i="2"/>
  <c r="S848" i="2"/>
  <c r="R848" i="2"/>
  <c r="N848" i="2"/>
  <c r="J848" i="2" s="1"/>
  <c r="BY847" i="2"/>
  <c r="BW847" i="2"/>
  <c r="BV847" i="2"/>
  <c r="BS847" i="2"/>
  <c r="BR847" i="2"/>
  <c r="BO847" i="2"/>
  <c r="BN847" i="2"/>
  <c r="BI847" i="2"/>
  <c r="BG847" i="2"/>
  <c r="BF847" i="2"/>
  <c r="BC847" i="2"/>
  <c r="BB847" i="2"/>
  <c r="AY847" i="2"/>
  <c r="AX847" i="2"/>
  <c r="AS847" i="2"/>
  <c r="AQ847" i="2"/>
  <c r="AP847" i="2"/>
  <c r="AM847" i="2"/>
  <c r="AL847" i="2"/>
  <c r="AI847" i="2"/>
  <c r="AH847" i="2"/>
  <c r="AC847" i="2"/>
  <c r="AA847" i="2"/>
  <c r="Z847" i="2"/>
  <c r="W847" i="2"/>
  <c r="V847" i="2"/>
  <c r="S847" i="2"/>
  <c r="R847" i="2"/>
  <c r="BW846" i="2"/>
  <c r="BV846" i="2"/>
  <c r="BS846" i="2"/>
  <c r="BR846" i="2"/>
  <c r="BO846" i="2"/>
  <c r="BP846" i="2" s="1"/>
  <c r="BN846" i="2"/>
  <c r="BG846" i="2"/>
  <c r="BF846" i="2"/>
  <c r="BC846" i="2"/>
  <c r="BB846" i="2"/>
  <c r="AY846" i="2"/>
  <c r="AZ846" i="2" s="1"/>
  <c r="AX846" i="2"/>
  <c r="AQ846" i="2"/>
  <c r="AP846" i="2"/>
  <c r="AM846" i="2"/>
  <c r="AL846" i="2"/>
  <c r="AI846" i="2"/>
  <c r="AJ846" i="2" s="1"/>
  <c r="AH846" i="2"/>
  <c r="AA846" i="2"/>
  <c r="Z846" i="2"/>
  <c r="W846" i="2"/>
  <c r="V846" i="2"/>
  <c r="S846" i="2"/>
  <c r="T846" i="2" s="1"/>
  <c r="R846" i="2"/>
  <c r="BW845" i="2"/>
  <c r="BV845" i="2"/>
  <c r="BY845" i="2" s="1"/>
  <c r="BS845" i="2"/>
  <c r="BT845" i="2" s="1"/>
  <c r="BR845" i="2"/>
  <c r="BQ845" i="2"/>
  <c r="BO845" i="2"/>
  <c r="BN845" i="2"/>
  <c r="BK845" i="2"/>
  <c r="BG845" i="2"/>
  <c r="BF845" i="2"/>
  <c r="BI845" i="2" s="1"/>
  <c r="BC845" i="2"/>
  <c r="BD845" i="2" s="1"/>
  <c r="BB845" i="2"/>
  <c r="BA845" i="2"/>
  <c r="AY845" i="2"/>
  <c r="AX845" i="2"/>
  <c r="AU845" i="2"/>
  <c r="AQ845" i="2"/>
  <c r="AP845" i="2"/>
  <c r="AS845" i="2" s="1"/>
  <c r="AM845" i="2"/>
  <c r="AN845" i="2" s="1"/>
  <c r="AL845" i="2"/>
  <c r="AK845" i="2"/>
  <c r="AI845" i="2"/>
  <c r="AH845" i="2"/>
  <c r="AE845" i="2"/>
  <c r="AA845" i="2"/>
  <c r="Z845" i="2"/>
  <c r="AC845" i="2" s="1"/>
  <c r="W845" i="2"/>
  <c r="X845" i="2" s="1"/>
  <c r="V845" i="2"/>
  <c r="U845" i="2"/>
  <c r="S845" i="2"/>
  <c r="R845" i="2"/>
  <c r="O845" i="2"/>
  <c r="BW844" i="2"/>
  <c r="BX844" i="2" s="1"/>
  <c r="BV844" i="2"/>
  <c r="BU844" i="2"/>
  <c r="BS844" i="2"/>
  <c r="BR844" i="2"/>
  <c r="BO844" i="2"/>
  <c r="BN844" i="2"/>
  <c r="BJ844" i="2"/>
  <c r="BG844" i="2"/>
  <c r="BH844" i="2" s="1"/>
  <c r="BF844" i="2"/>
  <c r="BE844" i="2"/>
  <c r="BC844" i="2"/>
  <c r="BB844" i="2"/>
  <c r="AY844" i="2"/>
  <c r="AX844" i="2"/>
  <c r="AT844" i="2"/>
  <c r="AQ844" i="2"/>
  <c r="AR844" i="2" s="1"/>
  <c r="AP844" i="2"/>
  <c r="AO844" i="2"/>
  <c r="AM844" i="2"/>
  <c r="AL844" i="2"/>
  <c r="AI844" i="2"/>
  <c r="AH844" i="2"/>
  <c r="AD844" i="2"/>
  <c r="AA844" i="2"/>
  <c r="AB844" i="2" s="1"/>
  <c r="Z844" i="2"/>
  <c r="Y844" i="2"/>
  <c r="W844" i="2"/>
  <c r="V844" i="2"/>
  <c r="S844" i="2"/>
  <c r="R844" i="2"/>
  <c r="N844" i="2"/>
  <c r="J844" i="2" s="1"/>
  <c r="BY843" i="2"/>
  <c r="BW843" i="2"/>
  <c r="BV843" i="2"/>
  <c r="BS843" i="2"/>
  <c r="BR843" i="2"/>
  <c r="BO843" i="2"/>
  <c r="BN843" i="2"/>
  <c r="BI843" i="2"/>
  <c r="BG843" i="2"/>
  <c r="BF843" i="2"/>
  <c r="BC843" i="2"/>
  <c r="BB843" i="2"/>
  <c r="AY843" i="2"/>
  <c r="AX843" i="2"/>
  <c r="AS843" i="2"/>
  <c r="AQ843" i="2"/>
  <c r="AP843" i="2"/>
  <c r="AM843" i="2"/>
  <c r="AL843" i="2"/>
  <c r="AI843" i="2"/>
  <c r="AH843" i="2"/>
  <c r="AC843" i="2"/>
  <c r="AA843" i="2"/>
  <c r="Z843" i="2"/>
  <c r="W843" i="2"/>
  <c r="V843" i="2"/>
  <c r="S843" i="2"/>
  <c r="R843" i="2"/>
  <c r="BW842" i="2"/>
  <c r="BV842" i="2"/>
  <c r="BS842" i="2"/>
  <c r="BR842" i="2"/>
  <c r="BO842" i="2"/>
  <c r="BP842" i="2" s="1"/>
  <c r="BN842" i="2"/>
  <c r="BG842" i="2"/>
  <c r="BF842" i="2"/>
  <c r="BC842" i="2"/>
  <c r="BB842" i="2"/>
  <c r="AY842" i="2"/>
  <c r="AZ842" i="2" s="1"/>
  <c r="AX842" i="2"/>
  <c r="AQ842" i="2"/>
  <c r="AP842" i="2"/>
  <c r="AM842" i="2"/>
  <c r="AL842" i="2"/>
  <c r="AI842" i="2"/>
  <c r="AJ842" i="2" s="1"/>
  <c r="AH842" i="2"/>
  <c r="AA842" i="2"/>
  <c r="Z842" i="2"/>
  <c r="W842" i="2"/>
  <c r="V842" i="2"/>
  <c r="S842" i="2"/>
  <c r="T842" i="2" s="1"/>
  <c r="R842" i="2"/>
  <c r="BW837" i="2"/>
  <c r="BV837" i="2"/>
  <c r="BY837" i="2" s="1"/>
  <c r="BS837" i="2"/>
  <c r="BT837" i="2" s="1"/>
  <c r="BR837" i="2"/>
  <c r="BQ837" i="2"/>
  <c r="BO837" i="2"/>
  <c r="BN837" i="2"/>
  <c r="BJ837" i="2" s="1"/>
  <c r="BK837" i="2"/>
  <c r="BG837" i="2"/>
  <c r="BF837" i="2"/>
  <c r="BI837" i="2" s="1"/>
  <c r="BC837" i="2"/>
  <c r="BD837" i="2" s="1"/>
  <c r="BB837" i="2"/>
  <c r="BA837" i="2"/>
  <c r="AY837" i="2"/>
  <c r="AX837" i="2"/>
  <c r="AT837" i="2" s="1"/>
  <c r="AU837" i="2"/>
  <c r="AQ837" i="2"/>
  <c r="AP837" i="2"/>
  <c r="AS837" i="2" s="1"/>
  <c r="AM837" i="2"/>
  <c r="AN837" i="2" s="1"/>
  <c r="AL837" i="2"/>
  <c r="AK837" i="2"/>
  <c r="AI837" i="2"/>
  <c r="AH837" i="2"/>
  <c r="AD837" i="2" s="1"/>
  <c r="AE837" i="2"/>
  <c r="AA837" i="2"/>
  <c r="Z837" i="2"/>
  <c r="AC837" i="2" s="1"/>
  <c r="W837" i="2"/>
  <c r="X837" i="2" s="1"/>
  <c r="V837" i="2"/>
  <c r="U837" i="2"/>
  <c r="S837" i="2"/>
  <c r="R837" i="2"/>
  <c r="N837" i="2" s="1"/>
  <c r="J837" i="2" s="1"/>
  <c r="O837" i="2"/>
  <c r="BW836" i="2"/>
  <c r="BX836" i="2" s="1"/>
  <c r="BV836" i="2"/>
  <c r="BU836" i="2"/>
  <c r="BS836" i="2"/>
  <c r="BR836" i="2"/>
  <c r="BO836" i="2"/>
  <c r="BN836" i="2"/>
  <c r="BJ836" i="2"/>
  <c r="BG836" i="2"/>
  <c r="BH836" i="2" s="1"/>
  <c r="BF836" i="2"/>
  <c r="BE836" i="2"/>
  <c r="BC836" i="2"/>
  <c r="BB836" i="2"/>
  <c r="AY836" i="2"/>
  <c r="AX836" i="2"/>
  <c r="AT836" i="2"/>
  <c r="AQ836" i="2"/>
  <c r="AR836" i="2" s="1"/>
  <c r="AP836" i="2"/>
  <c r="AO836" i="2"/>
  <c r="AM836" i="2"/>
  <c r="AL836" i="2"/>
  <c r="AI836" i="2"/>
  <c r="AH836" i="2"/>
  <c r="AD836" i="2"/>
  <c r="AA836" i="2"/>
  <c r="AB836" i="2" s="1"/>
  <c r="Z836" i="2"/>
  <c r="Y836" i="2"/>
  <c r="W836" i="2"/>
  <c r="V836" i="2"/>
  <c r="S836" i="2"/>
  <c r="R836" i="2"/>
  <c r="N836" i="2"/>
  <c r="J836" i="2" s="1"/>
  <c r="BY835" i="2"/>
  <c r="BW835" i="2"/>
  <c r="BV835" i="2"/>
  <c r="BS835" i="2"/>
  <c r="BR835" i="2"/>
  <c r="BO835" i="2"/>
  <c r="BN835" i="2"/>
  <c r="BI835" i="2"/>
  <c r="BG835" i="2"/>
  <c r="BF835" i="2"/>
  <c r="BC835" i="2"/>
  <c r="BB835" i="2"/>
  <c r="AY835" i="2"/>
  <c r="AX835" i="2"/>
  <c r="AS835" i="2"/>
  <c r="AQ835" i="2"/>
  <c r="AP835" i="2"/>
  <c r="AM835" i="2"/>
  <c r="AL835" i="2"/>
  <c r="AI835" i="2"/>
  <c r="AH835" i="2"/>
  <c r="AC835" i="2"/>
  <c r="AA835" i="2"/>
  <c r="Z835" i="2"/>
  <c r="W835" i="2"/>
  <c r="V835" i="2"/>
  <c r="S835" i="2"/>
  <c r="R835" i="2"/>
  <c r="BW834" i="2"/>
  <c r="BV834" i="2"/>
  <c r="BS834" i="2"/>
  <c r="BR834" i="2"/>
  <c r="BO834" i="2"/>
  <c r="BP834" i="2" s="1"/>
  <c r="BN834" i="2"/>
  <c r="BG834" i="2"/>
  <c r="BF834" i="2"/>
  <c r="BC834" i="2"/>
  <c r="BB834" i="2"/>
  <c r="AY834" i="2"/>
  <c r="AZ834" i="2" s="1"/>
  <c r="AX834" i="2"/>
  <c r="AQ834" i="2"/>
  <c r="AP834" i="2"/>
  <c r="AM834" i="2"/>
  <c r="AL834" i="2"/>
  <c r="AI834" i="2"/>
  <c r="AJ834" i="2" s="1"/>
  <c r="AH834" i="2"/>
  <c r="AA834" i="2"/>
  <c r="Z834" i="2"/>
  <c r="W834" i="2"/>
  <c r="V834" i="2"/>
  <c r="S834" i="2"/>
  <c r="T834" i="2" s="1"/>
  <c r="R834" i="2"/>
  <c r="BW833" i="2"/>
  <c r="BV833" i="2"/>
  <c r="BY833" i="2" s="1"/>
  <c r="BS833" i="2"/>
  <c r="BT833" i="2" s="1"/>
  <c r="BR833" i="2"/>
  <c r="BQ833" i="2"/>
  <c r="BO833" i="2"/>
  <c r="BN833" i="2"/>
  <c r="BK833" i="2"/>
  <c r="BG833" i="2"/>
  <c r="BF833" i="2"/>
  <c r="BI833" i="2" s="1"/>
  <c r="BC833" i="2"/>
  <c r="BD833" i="2" s="1"/>
  <c r="BB833" i="2"/>
  <c r="BA833" i="2"/>
  <c r="AY833" i="2"/>
  <c r="AX833" i="2"/>
  <c r="AU833" i="2"/>
  <c r="AQ833" i="2"/>
  <c r="AP833" i="2"/>
  <c r="AS833" i="2" s="1"/>
  <c r="AM833" i="2"/>
  <c r="AN833" i="2" s="1"/>
  <c r="AL833" i="2"/>
  <c r="AK833" i="2"/>
  <c r="AI833" i="2"/>
  <c r="AH833" i="2"/>
  <c r="AE833" i="2"/>
  <c r="AA833" i="2"/>
  <c r="Z833" i="2"/>
  <c r="AC833" i="2" s="1"/>
  <c r="W833" i="2"/>
  <c r="X833" i="2" s="1"/>
  <c r="V833" i="2"/>
  <c r="U833" i="2"/>
  <c r="S833" i="2"/>
  <c r="R833" i="2"/>
  <c r="O833" i="2"/>
  <c r="BW832" i="2"/>
  <c r="BX832" i="2" s="1"/>
  <c r="BV832" i="2"/>
  <c r="BU832" i="2"/>
  <c r="BS832" i="2"/>
  <c r="BR832" i="2"/>
  <c r="BO832" i="2"/>
  <c r="BN832" i="2"/>
  <c r="BJ832" i="2"/>
  <c r="BG832" i="2"/>
  <c r="BH832" i="2" s="1"/>
  <c r="BF832" i="2"/>
  <c r="BE832" i="2"/>
  <c r="BC832" i="2"/>
  <c r="BB832" i="2"/>
  <c r="AY832" i="2"/>
  <c r="AX832" i="2"/>
  <c r="AT832" i="2"/>
  <c r="AQ832" i="2"/>
  <c r="AR832" i="2" s="1"/>
  <c r="AP832" i="2"/>
  <c r="AO832" i="2"/>
  <c r="AM832" i="2"/>
  <c r="AL832" i="2"/>
  <c r="AI832" i="2"/>
  <c r="AH832" i="2"/>
  <c r="AD832" i="2"/>
  <c r="AA832" i="2"/>
  <c r="AB832" i="2" s="1"/>
  <c r="Z832" i="2"/>
  <c r="Y832" i="2"/>
  <c r="W832" i="2"/>
  <c r="V832" i="2"/>
  <c r="S832" i="2"/>
  <c r="R832" i="2"/>
  <c r="N832" i="2"/>
  <c r="J832" i="2" s="1"/>
  <c r="BY831" i="2"/>
  <c r="BW831" i="2"/>
  <c r="BV831" i="2"/>
  <c r="BS831" i="2"/>
  <c r="BR831" i="2"/>
  <c r="BO831" i="2"/>
  <c r="BN831" i="2"/>
  <c r="BI831" i="2"/>
  <c r="BG831" i="2"/>
  <c r="BF831" i="2"/>
  <c r="BC831" i="2"/>
  <c r="BB831" i="2"/>
  <c r="AY831" i="2"/>
  <c r="AX831" i="2"/>
  <c r="AS831" i="2"/>
  <c r="AQ831" i="2"/>
  <c r="AP831" i="2"/>
  <c r="AM831" i="2"/>
  <c r="AL831" i="2"/>
  <c r="AI831" i="2"/>
  <c r="AH831" i="2"/>
  <c r="AC831" i="2"/>
  <c r="AA831" i="2"/>
  <c r="Z831" i="2"/>
  <c r="W831" i="2"/>
  <c r="V831" i="2"/>
  <c r="S831" i="2"/>
  <c r="R831" i="2"/>
  <c r="BW830" i="2"/>
  <c r="BV830" i="2"/>
  <c r="BS830" i="2"/>
  <c r="BR830" i="2"/>
  <c r="BO830" i="2"/>
  <c r="BP830" i="2" s="1"/>
  <c r="BN830" i="2"/>
  <c r="BG830" i="2"/>
  <c r="BF830" i="2"/>
  <c r="BC830" i="2"/>
  <c r="BB830" i="2"/>
  <c r="AY830" i="2"/>
  <c r="AZ830" i="2" s="1"/>
  <c r="AX830" i="2"/>
  <c r="AQ830" i="2"/>
  <c r="AP830" i="2"/>
  <c r="AM830" i="2"/>
  <c r="AL830" i="2"/>
  <c r="AI830" i="2"/>
  <c r="AJ830" i="2" s="1"/>
  <c r="AH830" i="2"/>
  <c r="AA830" i="2"/>
  <c r="Z830" i="2"/>
  <c r="W830" i="2"/>
  <c r="V830" i="2"/>
  <c r="S830" i="2"/>
  <c r="T830" i="2" s="1"/>
  <c r="R830" i="2"/>
  <c r="BW829" i="2"/>
  <c r="BV829" i="2"/>
  <c r="BY829" i="2" s="1"/>
  <c r="BS829" i="2"/>
  <c r="BT829" i="2" s="1"/>
  <c r="BR829" i="2"/>
  <c r="BQ829" i="2"/>
  <c r="BO829" i="2"/>
  <c r="BN829" i="2"/>
  <c r="BJ829" i="2" s="1"/>
  <c r="BK829" i="2"/>
  <c r="BG829" i="2"/>
  <c r="BF829" i="2"/>
  <c r="BI829" i="2" s="1"/>
  <c r="BC829" i="2"/>
  <c r="BD829" i="2" s="1"/>
  <c r="BB829" i="2"/>
  <c r="BA829" i="2"/>
  <c r="AY829" i="2"/>
  <c r="AX829" i="2"/>
  <c r="AT829" i="2" s="1"/>
  <c r="AU829" i="2"/>
  <c r="AQ829" i="2"/>
  <c r="AP829" i="2"/>
  <c r="AS829" i="2" s="1"/>
  <c r="AM829" i="2"/>
  <c r="AN829" i="2" s="1"/>
  <c r="AL829" i="2"/>
  <c r="AK829" i="2"/>
  <c r="AI829" i="2"/>
  <c r="AH829" i="2"/>
  <c r="AD829" i="2" s="1"/>
  <c r="AE829" i="2"/>
  <c r="AA829" i="2"/>
  <c r="Z829" i="2"/>
  <c r="AC829" i="2" s="1"/>
  <c r="W829" i="2"/>
  <c r="X829" i="2" s="1"/>
  <c r="V829" i="2"/>
  <c r="U829" i="2"/>
  <c r="S829" i="2"/>
  <c r="R829" i="2"/>
  <c r="N829" i="2" s="1"/>
  <c r="O829" i="2"/>
  <c r="J829" i="2"/>
  <c r="BW828" i="2"/>
  <c r="BX828" i="2" s="1"/>
  <c r="BV828" i="2"/>
  <c r="BU828" i="2"/>
  <c r="BS828" i="2"/>
  <c r="BR828" i="2"/>
  <c r="BO828" i="2"/>
  <c r="BN828" i="2"/>
  <c r="BJ828" i="2"/>
  <c r="BG828" i="2"/>
  <c r="BH828" i="2" s="1"/>
  <c r="BF828" i="2"/>
  <c r="BE828" i="2"/>
  <c r="BC828" i="2"/>
  <c r="BB828" i="2"/>
  <c r="AY828" i="2"/>
  <c r="AX828" i="2"/>
  <c r="AT828" i="2"/>
  <c r="AQ828" i="2"/>
  <c r="AR828" i="2" s="1"/>
  <c r="AP828" i="2"/>
  <c r="AO828" i="2"/>
  <c r="AM828" i="2"/>
  <c r="AL828" i="2"/>
  <c r="AI828" i="2"/>
  <c r="AH828" i="2"/>
  <c r="AD828" i="2"/>
  <c r="AA828" i="2"/>
  <c r="AB828" i="2" s="1"/>
  <c r="Z828" i="2"/>
  <c r="Y828" i="2"/>
  <c r="W828" i="2"/>
  <c r="V828" i="2"/>
  <c r="S828" i="2"/>
  <c r="R828" i="2"/>
  <c r="N828" i="2"/>
  <c r="J828" i="2" s="1"/>
  <c r="BY827" i="2"/>
  <c r="BW827" i="2"/>
  <c r="BV827" i="2"/>
  <c r="BS827" i="2"/>
  <c r="BR827" i="2"/>
  <c r="BO827" i="2"/>
  <c r="BN827" i="2"/>
  <c r="BI827" i="2"/>
  <c r="BG827" i="2"/>
  <c r="BF827" i="2"/>
  <c r="BC827" i="2"/>
  <c r="BB827" i="2"/>
  <c r="AY827" i="2"/>
  <c r="AX827" i="2"/>
  <c r="AS827" i="2"/>
  <c r="AQ827" i="2"/>
  <c r="AP827" i="2"/>
  <c r="AM827" i="2"/>
  <c r="AL827" i="2"/>
  <c r="AI827" i="2"/>
  <c r="AH827" i="2"/>
  <c r="AC827" i="2"/>
  <c r="AA827" i="2"/>
  <c r="Z827" i="2"/>
  <c r="W827" i="2"/>
  <c r="V827" i="2"/>
  <c r="S827" i="2"/>
  <c r="R827" i="2"/>
  <c r="BW826" i="2"/>
  <c r="BV826" i="2"/>
  <c r="BS826" i="2"/>
  <c r="BR826" i="2"/>
  <c r="BO826" i="2"/>
  <c r="BP826" i="2" s="1"/>
  <c r="BN826" i="2"/>
  <c r="BG826" i="2"/>
  <c r="BF826" i="2"/>
  <c r="BC826" i="2"/>
  <c r="BB826" i="2"/>
  <c r="AY826" i="2"/>
  <c r="AZ826" i="2" s="1"/>
  <c r="AX826" i="2"/>
  <c r="AQ826" i="2"/>
  <c r="AP826" i="2"/>
  <c r="AM826" i="2"/>
  <c r="AL826" i="2"/>
  <c r="AI826" i="2"/>
  <c r="AJ826" i="2" s="1"/>
  <c r="AH826" i="2"/>
  <c r="AA826" i="2"/>
  <c r="Z826" i="2"/>
  <c r="W826" i="2"/>
  <c r="V826" i="2"/>
  <c r="S826" i="2"/>
  <c r="T826" i="2" s="1"/>
  <c r="R826" i="2"/>
  <c r="BW823" i="2"/>
  <c r="BV823" i="2"/>
  <c r="BY823" i="2" s="1"/>
  <c r="BS823" i="2"/>
  <c r="BT823" i="2" s="1"/>
  <c r="BR823" i="2"/>
  <c r="BQ823" i="2"/>
  <c r="BO823" i="2"/>
  <c r="BN823" i="2"/>
  <c r="BK823" i="2"/>
  <c r="BG823" i="2"/>
  <c r="BF823" i="2"/>
  <c r="BI823" i="2" s="1"/>
  <c r="BC823" i="2"/>
  <c r="BD823" i="2" s="1"/>
  <c r="BB823" i="2"/>
  <c r="BA823" i="2"/>
  <c r="AY823" i="2"/>
  <c r="AX823" i="2"/>
  <c r="AU823" i="2"/>
  <c r="AQ823" i="2"/>
  <c r="AP823" i="2"/>
  <c r="AS823" i="2" s="1"/>
  <c r="AM823" i="2"/>
  <c r="AL823" i="2"/>
  <c r="AN823" i="2" s="1"/>
  <c r="AI823" i="2"/>
  <c r="AH823" i="2"/>
  <c r="AJ823" i="2" s="1"/>
  <c r="AE823" i="2"/>
  <c r="AA823" i="2"/>
  <c r="Z823" i="2"/>
  <c r="AB823" i="2" s="1"/>
  <c r="W823" i="2"/>
  <c r="V823" i="2"/>
  <c r="X823" i="2" s="1"/>
  <c r="S823" i="2"/>
  <c r="R823" i="2"/>
  <c r="T823" i="2" s="1"/>
  <c r="O823" i="2"/>
  <c r="BW822" i="2"/>
  <c r="BY822" i="2" s="1"/>
  <c r="BV822" i="2"/>
  <c r="BX822" i="2" s="1"/>
  <c r="BS822" i="2"/>
  <c r="BU822" i="2" s="1"/>
  <c r="BR822" i="2"/>
  <c r="BT822" i="2" s="1"/>
  <c r="BO822" i="2"/>
  <c r="BQ822" i="2" s="1"/>
  <c r="BN822" i="2"/>
  <c r="BP822" i="2" s="1"/>
  <c r="BK822" i="2"/>
  <c r="BG822" i="2"/>
  <c r="BI822" i="2" s="1"/>
  <c r="BF822" i="2"/>
  <c r="BH822" i="2" s="1"/>
  <c r="BC822" i="2"/>
  <c r="BE822" i="2" s="1"/>
  <c r="BB822" i="2"/>
  <c r="BD822" i="2" s="1"/>
  <c r="AY822" i="2"/>
  <c r="BA822" i="2" s="1"/>
  <c r="AX822" i="2"/>
  <c r="AZ822" i="2" s="1"/>
  <c r="AU822" i="2"/>
  <c r="AQ822" i="2"/>
  <c r="AS822" i="2" s="1"/>
  <c r="AP822" i="2"/>
  <c r="AR822" i="2" s="1"/>
  <c r="AM822" i="2"/>
  <c r="AO822" i="2" s="1"/>
  <c r="AL822" i="2"/>
  <c r="AN822" i="2" s="1"/>
  <c r="AI822" i="2"/>
  <c r="AK822" i="2" s="1"/>
  <c r="AH822" i="2"/>
  <c r="AJ822" i="2" s="1"/>
  <c r="AE822" i="2"/>
  <c r="AA822" i="2"/>
  <c r="AC822" i="2" s="1"/>
  <c r="Z822" i="2"/>
  <c r="AB822" i="2" s="1"/>
  <c r="W822" i="2"/>
  <c r="Y822" i="2" s="1"/>
  <c r="V822" i="2"/>
  <c r="X822" i="2" s="1"/>
  <c r="S822" i="2"/>
  <c r="U822" i="2" s="1"/>
  <c r="R822" i="2"/>
  <c r="T822" i="2" s="1"/>
  <c r="O822" i="2"/>
  <c r="K822" i="2"/>
  <c r="BW821" i="2"/>
  <c r="BY821" i="2" s="1"/>
  <c r="BV821" i="2"/>
  <c r="BX821" i="2" s="1"/>
  <c r="BS821" i="2"/>
  <c r="BU821" i="2" s="1"/>
  <c r="BR821" i="2"/>
  <c r="BT821" i="2" s="1"/>
  <c r="BO821" i="2"/>
  <c r="BQ821" i="2" s="1"/>
  <c r="BN821" i="2"/>
  <c r="BP821" i="2" s="1"/>
  <c r="BK821" i="2"/>
  <c r="BM821" i="2" s="1"/>
  <c r="BJ821" i="2"/>
  <c r="BL821" i="2" s="1"/>
  <c r="BG821" i="2"/>
  <c r="BI821" i="2" s="1"/>
  <c r="BF821" i="2"/>
  <c r="BH821" i="2" s="1"/>
  <c r="BC821" i="2"/>
  <c r="BE821" i="2" s="1"/>
  <c r="BB821" i="2"/>
  <c r="BD821" i="2" s="1"/>
  <c r="AY821" i="2"/>
  <c r="BA821" i="2" s="1"/>
  <c r="AX821" i="2"/>
  <c r="AZ821" i="2" s="1"/>
  <c r="AU821" i="2"/>
  <c r="AW821" i="2" s="1"/>
  <c r="AT821" i="2"/>
  <c r="AV821" i="2" s="1"/>
  <c r="AQ821" i="2"/>
  <c r="AS821" i="2" s="1"/>
  <c r="AP821" i="2"/>
  <c r="AR821" i="2" s="1"/>
  <c r="AM821" i="2"/>
  <c r="AO821" i="2" s="1"/>
  <c r="AL821" i="2"/>
  <c r="AN821" i="2" s="1"/>
  <c r="AI821" i="2"/>
  <c r="AK821" i="2" s="1"/>
  <c r="AH821" i="2"/>
  <c r="AJ821" i="2" s="1"/>
  <c r="AE821" i="2"/>
  <c r="AG821" i="2" s="1"/>
  <c r="AD821" i="2"/>
  <c r="AF821" i="2" s="1"/>
  <c r="AA821" i="2"/>
  <c r="AC821" i="2" s="1"/>
  <c r="Z821" i="2"/>
  <c r="AB821" i="2" s="1"/>
  <c r="W821" i="2"/>
  <c r="Y821" i="2" s="1"/>
  <c r="V821" i="2"/>
  <c r="X821" i="2" s="1"/>
  <c r="S821" i="2"/>
  <c r="U821" i="2" s="1"/>
  <c r="R821" i="2"/>
  <c r="T821" i="2" s="1"/>
  <c r="O821" i="2"/>
  <c r="Q821" i="2" s="1"/>
  <c r="N821" i="2"/>
  <c r="P821" i="2" s="1"/>
  <c r="K821" i="2"/>
  <c r="BW820" i="2"/>
  <c r="BY820" i="2" s="1"/>
  <c r="BV820" i="2"/>
  <c r="BX820" i="2" s="1"/>
  <c r="BS820" i="2"/>
  <c r="BU820" i="2" s="1"/>
  <c r="BR820" i="2"/>
  <c r="BT820" i="2" s="1"/>
  <c r="BO820" i="2"/>
  <c r="BQ820" i="2" s="1"/>
  <c r="BN820" i="2"/>
  <c r="BP820" i="2" s="1"/>
  <c r="BK820" i="2"/>
  <c r="BG820" i="2"/>
  <c r="BI820" i="2" s="1"/>
  <c r="BF820" i="2"/>
  <c r="BH820" i="2" s="1"/>
  <c r="BC820" i="2"/>
  <c r="BE820" i="2" s="1"/>
  <c r="BB820" i="2"/>
  <c r="BD820" i="2" s="1"/>
  <c r="AY820" i="2"/>
  <c r="BA820" i="2" s="1"/>
  <c r="AX820" i="2"/>
  <c r="AZ820" i="2" s="1"/>
  <c r="AU820" i="2"/>
  <c r="AQ820" i="2"/>
  <c r="AS820" i="2" s="1"/>
  <c r="AP820" i="2"/>
  <c r="AR820" i="2" s="1"/>
  <c r="AM820" i="2"/>
  <c r="AO820" i="2" s="1"/>
  <c r="AL820" i="2"/>
  <c r="AN820" i="2" s="1"/>
  <c r="AI820" i="2"/>
  <c r="AK820" i="2" s="1"/>
  <c r="AH820" i="2"/>
  <c r="AJ820" i="2" s="1"/>
  <c r="AE820" i="2"/>
  <c r="AA820" i="2"/>
  <c r="AC820" i="2" s="1"/>
  <c r="Z820" i="2"/>
  <c r="AB820" i="2" s="1"/>
  <c r="W820" i="2"/>
  <c r="Y820" i="2" s="1"/>
  <c r="V820" i="2"/>
  <c r="X820" i="2" s="1"/>
  <c r="S820" i="2"/>
  <c r="U820" i="2" s="1"/>
  <c r="R820" i="2"/>
  <c r="T820" i="2" s="1"/>
  <c r="O820" i="2"/>
  <c r="K820" i="2"/>
  <c r="BW819" i="2"/>
  <c r="BY819" i="2" s="1"/>
  <c r="BV819" i="2"/>
  <c r="BX819" i="2" s="1"/>
  <c r="BS819" i="2"/>
  <c r="BU819" i="2" s="1"/>
  <c r="BR819" i="2"/>
  <c r="BT819" i="2" s="1"/>
  <c r="BO819" i="2"/>
  <c r="BQ819" i="2" s="1"/>
  <c r="BN819" i="2"/>
  <c r="BP819" i="2" s="1"/>
  <c r="BK819" i="2"/>
  <c r="BM819" i="2" s="1"/>
  <c r="BJ819" i="2"/>
  <c r="BL819" i="2" s="1"/>
  <c r="BG819" i="2"/>
  <c r="BI819" i="2" s="1"/>
  <c r="BF819" i="2"/>
  <c r="BH819" i="2" s="1"/>
  <c r="BC819" i="2"/>
  <c r="BE819" i="2" s="1"/>
  <c r="BB819" i="2"/>
  <c r="BD819" i="2" s="1"/>
  <c r="AY819" i="2"/>
  <c r="BA819" i="2" s="1"/>
  <c r="AX819" i="2"/>
  <c r="AZ819" i="2" s="1"/>
  <c r="AU819" i="2"/>
  <c r="AW819" i="2" s="1"/>
  <c r="AT819" i="2"/>
  <c r="AV819" i="2" s="1"/>
  <c r="AQ819" i="2"/>
  <c r="AS819" i="2" s="1"/>
  <c r="AP819" i="2"/>
  <c r="AR819" i="2" s="1"/>
  <c r="AM819" i="2"/>
  <c r="AO819" i="2" s="1"/>
  <c r="AL819" i="2"/>
  <c r="AN819" i="2" s="1"/>
  <c r="AI819" i="2"/>
  <c r="AK819" i="2" s="1"/>
  <c r="AH819" i="2"/>
  <c r="AJ819" i="2" s="1"/>
  <c r="AE819" i="2"/>
  <c r="AG819" i="2" s="1"/>
  <c r="AD819" i="2"/>
  <c r="AF819" i="2" s="1"/>
  <c r="AA819" i="2"/>
  <c r="AC819" i="2" s="1"/>
  <c r="Z819" i="2"/>
  <c r="AB819" i="2" s="1"/>
  <c r="W819" i="2"/>
  <c r="Y819" i="2" s="1"/>
  <c r="V819" i="2"/>
  <c r="X819" i="2" s="1"/>
  <c r="S819" i="2"/>
  <c r="U819" i="2" s="1"/>
  <c r="R819" i="2"/>
  <c r="T819" i="2" s="1"/>
  <c r="O819" i="2"/>
  <c r="Q819" i="2" s="1"/>
  <c r="N819" i="2"/>
  <c r="P819" i="2" s="1"/>
  <c r="K819" i="2"/>
  <c r="BW818" i="2"/>
  <c r="BY818" i="2" s="1"/>
  <c r="BV818" i="2"/>
  <c r="BX818" i="2" s="1"/>
  <c r="BS818" i="2"/>
  <c r="BU818" i="2" s="1"/>
  <c r="BR818" i="2"/>
  <c r="BT818" i="2" s="1"/>
  <c r="BO818" i="2"/>
  <c r="BQ818" i="2" s="1"/>
  <c r="BN818" i="2"/>
  <c r="BP818" i="2" s="1"/>
  <c r="BK818" i="2"/>
  <c r="BG818" i="2"/>
  <c r="BI818" i="2" s="1"/>
  <c r="BF818" i="2"/>
  <c r="BH818" i="2" s="1"/>
  <c r="BC818" i="2"/>
  <c r="BE818" i="2" s="1"/>
  <c r="BB818" i="2"/>
  <c r="BD818" i="2" s="1"/>
  <c r="AY818" i="2"/>
  <c r="BA818" i="2" s="1"/>
  <c r="AX818" i="2"/>
  <c r="AZ818" i="2" s="1"/>
  <c r="AU818" i="2"/>
  <c r="AQ818" i="2"/>
  <c r="AS818" i="2" s="1"/>
  <c r="AP818" i="2"/>
  <c r="AR818" i="2" s="1"/>
  <c r="AM818" i="2"/>
  <c r="AO818" i="2" s="1"/>
  <c r="AL818" i="2"/>
  <c r="AN818" i="2" s="1"/>
  <c r="AI818" i="2"/>
  <c r="AK818" i="2" s="1"/>
  <c r="AH818" i="2"/>
  <c r="AJ818" i="2" s="1"/>
  <c r="AE818" i="2"/>
  <c r="AA818" i="2"/>
  <c r="AC818" i="2" s="1"/>
  <c r="Z818" i="2"/>
  <c r="AB818" i="2" s="1"/>
  <c r="W818" i="2"/>
  <c r="Y818" i="2" s="1"/>
  <c r="V818" i="2"/>
  <c r="X818" i="2" s="1"/>
  <c r="S818" i="2"/>
  <c r="U818" i="2" s="1"/>
  <c r="R818" i="2"/>
  <c r="T818" i="2" s="1"/>
  <c r="O818" i="2"/>
  <c r="K818" i="2"/>
  <c r="BW817" i="2"/>
  <c r="BY817" i="2" s="1"/>
  <c r="BV817" i="2"/>
  <c r="BX817" i="2" s="1"/>
  <c r="BS817" i="2"/>
  <c r="BU817" i="2" s="1"/>
  <c r="BR817" i="2"/>
  <c r="BT817" i="2" s="1"/>
  <c r="BO817" i="2"/>
  <c r="BQ817" i="2" s="1"/>
  <c r="BN817" i="2"/>
  <c r="BP817" i="2" s="1"/>
  <c r="BK817" i="2"/>
  <c r="BM817" i="2" s="1"/>
  <c r="BJ817" i="2"/>
  <c r="BL817" i="2" s="1"/>
  <c r="BG817" i="2"/>
  <c r="BI817" i="2" s="1"/>
  <c r="BF817" i="2"/>
  <c r="BH817" i="2" s="1"/>
  <c r="BC817" i="2"/>
  <c r="BE817" i="2" s="1"/>
  <c r="BB817" i="2"/>
  <c r="BD817" i="2" s="1"/>
  <c r="AY817" i="2"/>
  <c r="BA817" i="2" s="1"/>
  <c r="AX817" i="2"/>
  <c r="AZ817" i="2" s="1"/>
  <c r="AU817" i="2"/>
  <c r="AW817" i="2" s="1"/>
  <c r="AT817" i="2"/>
  <c r="AV817" i="2" s="1"/>
  <c r="AQ817" i="2"/>
  <c r="AS817" i="2" s="1"/>
  <c r="AP817" i="2"/>
  <c r="AR817" i="2" s="1"/>
  <c r="AM817" i="2"/>
  <c r="AO817" i="2" s="1"/>
  <c r="AL817" i="2"/>
  <c r="AN817" i="2" s="1"/>
  <c r="AI817" i="2"/>
  <c r="AK817" i="2" s="1"/>
  <c r="AH817" i="2"/>
  <c r="AJ817" i="2" s="1"/>
  <c r="AE817" i="2"/>
  <c r="AG817" i="2" s="1"/>
  <c r="AD817" i="2"/>
  <c r="AF817" i="2" s="1"/>
  <c r="AA817" i="2"/>
  <c r="AC817" i="2" s="1"/>
  <c r="Z817" i="2"/>
  <c r="AB817" i="2" s="1"/>
  <c r="W817" i="2"/>
  <c r="Y817" i="2" s="1"/>
  <c r="V817" i="2"/>
  <c r="X817" i="2" s="1"/>
  <c r="S817" i="2"/>
  <c r="U817" i="2" s="1"/>
  <c r="R817" i="2"/>
  <c r="T817" i="2" s="1"/>
  <c r="O817" i="2"/>
  <c r="Q817" i="2" s="1"/>
  <c r="N817" i="2"/>
  <c r="P817" i="2" s="1"/>
  <c r="K817" i="2"/>
  <c r="BW816" i="2"/>
  <c r="BY816" i="2" s="1"/>
  <c r="BV816" i="2"/>
  <c r="BX816" i="2" s="1"/>
  <c r="BS816" i="2"/>
  <c r="BU816" i="2" s="1"/>
  <c r="BR816" i="2"/>
  <c r="BT816" i="2" s="1"/>
  <c r="BO816" i="2"/>
  <c r="BQ816" i="2" s="1"/>
  <c r="BN816" i="2"/>
  <c r="BP816" i="2" s="1"/>
  <c r="BK816" i="2"/>
  <c r="BG816" i="2"/>
  <c r="BI816" i="2" s="1"/>
  <c r="BF816" i="2"/>
  <c r="BH816" i="2" s="1"/>
  <c r="BC816" i="2"/>
  <c r="BE816" i="2" s="1"/>
  <c r="BB816" i="2"/>
  <c r="BD816" i="2" s="1"/>
  <c r="AY816" i="2"/>
  <c r="BA816" i="2" s="1"/>
  <c r="AX816" i="2"/>
  <c r="AZ816" i="2" s="1"/>
  <c r="AU816" i="2"/>
  <c r="AQ816" i="2"/>
  <c r="AS816" i="2" s="1"/>
  <c r="AP816" i="2"/>
  <c r="AR816" i="2" s="1"/>
  <c r="AM816" i="2"/>
  <c r="AO816" i="2" s="1"/>
  <c r="AL816" i="2"/>
  <c r="AN816" i="2" s="1"/>
  <c r="AI816" i="2"/>
  <c r="AK816" i="2" s="1"/>
  <c r="AH816" i="2"/>
  <c r="AJ816" i="2" s="1"/>
  <c r="AE816" i="2"/>
  <c r="AA816" i="2"/>
  <c r="AC816" i="2" s="1"/>
  <c r="Z816" i="2"/>
  <c r="AB816" i="2" s="1"/>
  <c r="W816" i="2"/>
  <c r="Y816" i="2" s="1"/>
  <c r="V816" i="2"/>
  <c r="X816" i="2" s="1"/>
  <c r="S816" i="2"/>
  <c r="U816" i="2" s="1"/>
  <c r="R816" i="2"/>
  <c r="T816" i="2" s="1"/>
  <c r="O816" i="2"/>
  <c r="K816" i="2"/>
  <c r="BW815" i="2"/>
  <c r="BY815" i="2" s="1"/>
  <c r="BV815" i="2"/>
  <c r="BX815" i="2" s="1"/>
  <c r="BS815" i="2"/>
  <c r="BU815" i="2" s="1"/>
  <c r="BR815" i="2"/>
  <c r="BT815" i="2" s="1"/>
  <c r="BO815" i="2"/>
  <c r="BQ815" i="2" s="1"/>
  <c r="BN815" i="2"/>
  <c r="BP815" i="2" s="1"/>
  <c r="BK815" i="2"/>
  <c r="BM815" i="2" s="1"/>
  <c r="BJ815" i="2"/>
  <c r="BL815" i="2" s="1"/>
  <c r="BG815" i="2"/>
  <c r="BI815" i="2" s="1"/>
  <c r="BF815" i="2"/>
  <c r="BH815" i="2" s="1"/>
  <c r="BC815" i="2"/>
  <c r="BE815" i="2" s="1"/>
  <c r="BB815" i="2"/>
  <c r="BD815" i="2" s="1"/>
  <c r="AY815" i="2"/>
  <c r="BA815" i="2" s="1"/>
  <c r="AX815" i="2"/>
  <c r="AZ815" i="2" s="1"/>
  <c r="AU815" i="2"/>
  <c r="AW815" i="2" s="1"/>
  <c r="AT815" i="2"/>
  <c r="AV815" i="2" s="1"/>
  <c r="AQ815" i="2"/>
  <c r="AS815" i="2" s="1"/>
  <c r="AP815" i="2"/>
  <c r="AR815" i="2" s="1"/>
  <c r="AM815" i="2"/>
  <c r="AO815" i="2" s="1"/>
  <c r="AL815" i="2"/>
  <c r="AN815" i="2" s="1"/>
  <c r="AI815" i="2"/>
  <c r="AK815" i="2" s="1"/>
  <c r="AH815" i="2"/>
  <c r="AJ815" i="2" s="1"/>
  <c r="AE815" i="2"/>
  <c r="AG815" i="2" s="1"/>
  <c r="AD815" i="2"/>
  <c r="AF815" i="2" s="1"/>
  <c r="AA815" i="2"/>
  <c r="AC815" i="2" s="1"/>
  <c r="Z815" i="2"/>
  <c r="AB815" i="2" s="1"/>
  <c r="W815" i="2"/>
  <c r="Y815" i="2" s="1"/>
  <c r="V815" i="2"/>
  <c r="X815" i="2" s="1"/>
  <c r="S815" i="2"/>
  <c r="U815" i="2" s="1"/>
  <c r="R815" i="2"/>
  <c r="T815" i="2" s="1"/>
  <c r="O815" i="2"/>
  <c r="Q815" i="2" s="1"/>
  <c r="N815" i="2"/>
  <c r="P815" i="2" s="1"/>
  <c r="K815" i="2"/>
  <c r="BW814" i="2"/>
  <c r="BY814" i="2" s="1"/>
  <c r="BV814" i="2"/>
  <c r="BX814" i="2" s="1"/>
  <c r="BS814" i="2"/>
  <c r="BU814" i="2" s="1"/>
  <c r="BR814" i="2"/>
  <c r="BT814" i="2" s="1"/>
  <c r="BO814" i="2"/>
  <c r="BQ814" i="2" s="1"/>
  <c r="BN814" i="2"/>
  <c r="BP814" i="2" s="1"/>
  <c r="BK814" i="2"/>
  <c r="BG814" i="2"/>
  <c r="BI814" i="2" s="1"/>
  <c r="BF814" i="2"/>
  <c r="BH814" i="2" s="1"/>
  <c r="BC814" i="2"/>
  <c r="BE814" i="2" s="1"/>
  <c r="BB814" i="2"/>
  <c r="BD814" i="2" s="1"/>
  <c r="AY814" i="2"/>
  <c r="BA814" i="2" s="1"/>
  <c r="AX814" i="2"/>
  <c r="AZ814" i="2" s="1"/>
  <c r="AU814" i="2"/>
  <c r="AQ814" i="2"/>
  <c r="AS814" i="2" s="1"/>
  <c r="AP814" i="2"/>
  <c r="AR814" i="2" s="1"/>
  <c r="AM814" i="2"/>
  <c r="AO814" i="2" s="1"/>
  <c r="AL814" i="2"/>
  <c r="AN814" i="2" s="1"/>
  <c r="AI814" i="2"/>
  <c r="AK814" i="2" s="1"/>
  <c r="AH814" i="2"/>
  <c r="AJ814" i="2" s="1"/>
  <c r="AE814" i="2"/>
  <c r="AA814" i="2"/>
  <c r="AC814" i="2" s="1"/>
  <c r="Z814" i="2"/>
  <c r="AB814" i="2" s="1"/>
  <c r="W814" i="2"/>
  <c r="Y814" i="2" s="1"/>
  <c r="V814" i="2"/>
  <c r="X814" i="2" s="1"/>
  <c r="S814" i="2"/>
  <c r="U814" i="2" s="1"/>
  <c r="R814" i="2"/>
  <c r="T814" i="2" s="1"/>
  <c r="O814" i="2"/>
  <c r="K814" i="2"/>
  <c r="BW811" i="2"/>
  <c r="BY811" i="2" s="1"/>
  <c r="BV811" i="2"/>
  <c r="BX811" i="2" s="1"/>
  <c r="BS811" i="2"/>
  <c r="BU811" i="2" s="1"/>
  <c r="BR811" i="2"/>
  <c r="BT811" i="2" s="1"/>
  <c r="BO811" i="2"/>
  <c r="BQ811" i="2" s="1"/>
  <c r="BN811" i="2"/>
  <c r="BP811" i="2" s="1"/>
  <c r="BK811" i="2"/>
  <c r="BM811" i="2" s="1"/>
  <c r="BJ811" i="2"/>
  <c r="BL811" i="2" s="1"/>
  <c r="BG811" i="2"/>
  <c r="BI811" i="2" s="1"/>
  <c r="BF811" i="2"/>
  <c r="BH811" i="2" s="1"/>
  <c r="BC811" i="2"/>
  <c r="BE811" i="2" s="1"/>
  <c r="BB811" i="2"/>
  <c r="BD811" i="2" s="1"/>
  <c r="AY811" i="2"/>
  <c r="BA811" i="2" s="1"/>
  <c r="AX811" i="2"/>
  <c r="AZ811" i="2" s="1"/>
  <c r="AU811" i="2"/>
  <c r="AW811" i="2" s="1"/>
  <c r="AT811" i="2"/>
  <c r="AV811" i="2" s="1"/>
  <c r="AQ811" i="2"/>
  <c r="AS811" i="2" s="1"/>
  <c r="AP811" i="2"/>
  <c r="AR811" i="2" s="1"/>
  <c r="AM811" i="2"/>
  <c r="AO811" i="2" s="1"/>
  <c r="AL811" i="2"/>
  <c r="AN811" i="2" s="1"/>
  <c r="AI811" i="2"/>
  <c r="AK811" i="2" s="1"/>
  <c r="AH811" i="2"/>
  <c r="AJ811" i="2" s="1"/>
  <c r="AE811" i="2"/>
  <c r="AG811" i="2" s="1"/>
  <c r="AD811" i="2"/>
  <c r="AF811" i="2" s="1"/>
  <c r="AA811" i="2"/>
  <c r="AC811" i="2" s="1"/>
  <c r="Z811" i="2"/>
  <c r="AB811" i="2" s="1"/>
  <c r="W811" i="2"/>
  <c r="Y811" i="2" s="1"/>
  <c r="V811" i="2"/>
  <c r="X811" i="2" s="1"/>
  <c r="S811" i="2"/>
  <c r="U811" i="2" s="1"/>
  <c r="R811" i="2"/>
  <c r="T811" i="2" s="1"/>
  <c r="O811" i="2"/>
  <c r="Q811" i="2" s="1"/>
  <c r="N811" i="2"/>
  <c r="P811" i="2" s="1"/>
  <c r="K811" i="2"/>
  <c r="BW810" i="2"/>
  <c r="BY810" i="2" s="1"/>
  <c r="BV810" i="2"/>
  <c r="BX810" i="2" s="1"/>
  <c r="BS810" i="2"/>
  <c r="BU810" i="2" s="1"/>
  <c r="BR810" i="2"/>
  <c r="BT810" i="2" s="1"/>
  <c r="BO810" i="2"/>
  <c r="BQ810" i="2" s="1"/>
  <c r="BN810" i="2"/>
  <c r="BP810" i="2" s="1"/>
  <c r="BK810" i="2"/>
  <c r="BG810" i="2"/>
  <c r="BI810" i="2" s="1"/>
  <c r="BF810" i="2"/>
  <c r="BH810" i="2" s="1"/>
  <c r="BC810" i="2"/>
  <c r="BE810" i="2" s="1"/>
  <c r="BB810" i="2"/>
  <c r="BD810" i="2" s="1"/>
  <c r="AY810" i="2"/>
  <c r="BA810" i="2" s="1"/>
  <c r="AX810" i="2"/>
  <c r="AZ810" i="2" s="1"/>
  <c r="AU810" i="2"/>
  <c r="AQ810" i="2"/>
  <c r="AS810" i="2" s="1"/>
  <c r="AP810" i="2"/>
  <c r="AR810" i="2" s="1"/>
  <c r="AM810" i="2"/>
  <c r="AO810" i="2" s="1"/>
  <c r="AL810" i="2"/>
  <c r="AN810" i="2" s="1"/>
  <c r="AI810" i="2"/>
  <c r="AK810" i="2" s="1"/>
  <c r="AH810" i="2"/>
  <c r="AJ810" i="2" s="1"/>
  <c r="AE810" i="2"/>
  <c r="AA810" i="2"/>
  <c r="AC810" i="2" s="1"/>
  <c r="Z810" i="2"/>
  <c r="W810" i="2"/>
  <c r="Y810" i="2" s="1"/>
  <c r="V810" i="2"/>
  <c r="S810" i="2"/>
  <c r="U810" i="2" s="1"/>
  <c r="R810" i="2"/>
  <c r="N810" i="2" s="1"/>
  <c r="O810" i="2"/>
  <c r="K810" i="2"/>
  <c r="BW809" i="2"/>
  <c r="BY809" i="2" s="1"/>
  <c r="BV809" i="2"/>
  <c r="BS809" i="2"/>
  <c r="BU809" i="2" s="1"/>
  <c r="BR809" i="2"/>
  <c r="BO809" i="2"/>
  <c r="BQ809" i="2" s="1"/>
  <c r="BN809" i="2"/>
  <c r="BK809" i="2"/>
  <c r="BM809" i="2" s="1"/>
  <c r="BJ809" i="2"/>
  <c r="BG809" i="2"/>
  <c r="BI809" i="2" s="1"/>
  <c r="BF809" i="2"/>
  <c r="BC809" i="2"/>
  <c r="BE809" i="2" s="1"/>
  <c r="BB809" i="2"/>
  <c r="AY809" i="2"/>
  <c r="BA809" i="2" s="1"/>
  <c r="AX809" i="2"/>
  <c r="AU809" i="2"/>
  <c r="AW809" i="2" s="1"/>
  <c r="AT809" i="2"/>
  <c r="AQ809" i="2"/>
  <c r="AS809" i="2" s="1"/>
  <c r="AP809" i="2"/>
  <c r="AM809" i="2"/>
  <c r="AO809" i="2" s="1"/>
  <c r="AL809" i="2"/>
  <c r="AI809" i="2"/>
  <c r="AK809" i="2" s="1"/>
  <c r="AH809" i="2"/>
  <c r="AE809" i="2"/>
  <c r="AG809" i="2" s="1"/>
  <c r="AD809" i="2"/>
  <c r="AA809" i="2"/>
  <c r="AC809" i="2" s="1"/>
  <c r="Z809" i="2"/>
  <c r="W809" i="2"/>
  <c r="Y809" i="2" s="1"/>
  <c r="V809" i="2"/>
  <c r="S809" i="2"/>
  <c r="U809" i="2" s="1"/>
  <c r="R809" i="2"/>
  <c r="O809" i="2"/>
  <c r="Q809" i="2" s="1"/>
  <c r="N809" i="2"/>
  <c r="J809" i="2" s="1"/>
  <c r="K809" i="2"/>
  <c r="BW808" i="2"/>
  <c r="BY808" i="2" s="1"/>
  <c r="BV808" i="2"/>
  <c r="BS808" i="2"/>
  <c r="BU808" i="2" s="1"/>
  <c r="BR808" i="2"/>
  <c r="BO808" i="2"/>
  <c r="BQ808" i="2" s="1"/>
  <c r="BN808" i="2"/>
  <c r="BJ808" i="2" s="1"/>
  <c r="BK808" i="2"/>
  <c r="BG808" i="2"/>
  <c r="BI808" i="2" s="1"/>
  <c r="BF808" i="2"/>
  <c r="BC808" i="2"/>
  <c r="BE808" i="2" s="1"/>
  <c r="BB808" i="2"/>
  <c r="AY808" i="2"/>
  <c r="BA808" i="2" s="1"/>
  <c r="AX808" i="2"/>
  <c r="AT808" i="2" s="1"/>
  <c r="AU808" i="2"/>
  <c r="AQ808" i="2"/>
  <c r="AS808" i="2" s="1"/>
  <c r="AP808" i="2"/>
  <c r="AM808" i="2"/>
  <c r="AO808" i="2" s="1"/>
  <c r="AL808" i="2"/>
  <c r="AI808" i="2"/>
  <c r="AK808" i="2" s="1"/>
  <c r="AH808" i="2"/>
  <c r="AD808" i="2" s="1"/>
  <c r="AE808" i="2"/>
  <c r="AA808" i="2"/>
  <c r="AC808" i="2" s="1"/>
  <c r="Z808" i="2"/>
  <c r="W808" i="2"/>
  <c r="Y808" i="2" s="1"/>
  <c r="V808" i="2"/>
  <c r="S808" i="2"/>
  <c r="U808" i="2" s="1"/>
  <c r="R808" i="2"/>
  <c r="N808" i="2" s="1"/>
  <c r="O808" i="2"/>
  <c r="K808" i="2"/>
  <c r="BW806" i="2"/>
  <c r="BY806" i="2" s="1"/>
  <c r="BV806" i="2"/>
  <c r="BS806" i="2"/>
  <c r="BU806" i="2" s="1"/>
  <c r="BR806" i="2"/>
  <c r="BO806" i="2"/>
  <c r="BQ806" i="2" s="1"/>
  <c r="BN806" i="2"/>
  <c r="BK806" i="2"/>
  <c r="BM806" i="2" s="1"/>
  <c r="BJ806" i="2"/>
  <c r="BG806" i="2"/>
  <c r="BI806" i="2" s="1"/>
  <c r="BF806" i="2"/>
  <c r="BC806" i="2"/>
  <c r="BE806" i="2" s="1"/>
  <c r="BB806" i="2"/>
  <c r="AY806" i="2"/>
  <c r="BA806" i="2" s="1"/>
  <c r="AX806" i="2"/>
  <c r="AU806" i="2"/>
  <c r="AW806" i="2" s="1"/>
  <c r="AT806" i="2"/>
  <c r="AQ806" i="2"/>
  <c r="AS806" i="2" s="1"/>
  <c r="AP806" i="2"/>
  <c r="AM806" i="2"/>
  <c r="AO806" i="2" s="1"/>
  <c r="AL806" i="2"/>
  <c r="AI806" i="2"/>
  <c r="AK806" i="2" s="1"/>
  <c r="AH806" i="2"/>
  <c r="AE806" i="2"/>
  <c r="AG806" i="2" s="1"/>
  <c r="AD806" i="2"/>
  <c r="AA806" i="2"/>
  <c r="AC806" i="2" s="1"/>
  <c r="Z806" i="2"/>
  <c r="W806" i="2"/>
  <c r="Y806" i="2" s="1"/>
  <c r="V806" i="2"/>
  <c r="S806" i="2"/>
  <c r="U806" i="2" s="1"/>
  <c r="R806" i="2"/>
  <c r="O806" i="2"/>
  <c r="Q806" i="2" s="1"/>
  <c r="N806" i="2"/>
  <c r="J806" i="2" s="1"/>
  <c r="K806" i="2"/>
  <c r="BW805" i="2"/>
  <c r="BY805" i="2" s="1"/>
  <c r="BV805" i="2"/>
  <c r="BS805" i="2"/>
  <c r="BU805" i="2" s="1"/>
  <c r="BR805" i="2"/>
  <c r="BO805" i="2"/>
  <c r="BQ805" i="2" s="1"/>
  <c r="BN805" i="2"/>
  <c r="BJ805" i="2" s="1"/>
  <c r="BK805" i="2"/>
  <c r="BG805" i="2"/>
  <c r="BI805" i="2" s="1"/>
  <c r="BF805" i="2"/>
  <c r="BC805" i="2"/>
  <c r="BE805" i="2" s="1"/>
  <c r="BB805" i="2"/>
  <c r="AY805" i="2"/>
  <c r="BA805" i="2" s="1"/>
  <c r="AX805" i="2"/>
  <c r="AT805" i="2" s="1"/>
  <c r="AU805" i="2"/>
  <c r="AQ805" i="2"/>
  <c r="AS805" i="2" s="1"/>
  <c r="AP805" i="2"/>
  <c r="AM805" i="2"/>
  <c r="AO805" i="2" s="1"/>
  <c r="AL805" i="2"/>
  <c r="AI805" i="2"/>
  <c r="AK805" i="2" s="1"/>
  <c r="AH805" i="2"/>
  <c r="AD805" i="2" s="1"/>
  <c r="AE805" i="2"/>
  <c r="AA805" i="2"/>
  <c r="AC805" i="2" s="1"/>
  <c r="Z805" i="2"/>
  <c r="W805" i="2"/>
  <c r="Y805" i="2" s="1"/>
  <c r="V805" i="2"/>
  <c r="S805" i="2"/>
  <c r="U805" i="2" s="1"/>
  <c r="R805" i="2"/>
  <c r="N805" i="2" s="1"/>
  <c r="J805" i="2" s="1"/>
  <c r="O805" i="2"/>
  <c r="K805" i="2"/>
  <c r="BW804" i="2"/>
  <c r="BY804" i="2" s="1"/>
  <c r="BV804" i="2"/>
  <c r="BS804" i="2"/>
  <c r="BU804" i="2" s="1"/>
  <c r="BR804" i="2"/>
  <c r="BO804" i="2"/>
  <c r="BQ804" i="2" s="1"/>
  <c r="BN804" i="2"/>
  <c r="BK804" i="2"/>
  <c r="BM804" i="2" s="1"/>
  <c r="BJ804" i="2"/>
  <c r="BG804" i="2"/>
  <c r="BI804" i="2" s="1"/>
  <c r="BF804" i="2"/>
  <c r="BC804" i="2"/>
  <c r="BE804" i="2" s="1"/>
  <c r="BB804" i="2"/>
  <c r="AY804" i="2"/>
  <c r="BA804" i="2" s="1"/>
  <c r="AX804" i="2"/>
  <c r="AU804" i="2"/>
  <c r="AW804" i="2" s="1"/>
  <c r="AT804" i="2"/>
  <c r="AQ804" i="2"/>
  <c r="AS804" i="2" s="1"/>
  <c r="AP804" i="2"/>
  <c r="AM804" i="2"/>
  <c r="AO804" i="2" s="1"/>
  <c r="AL804" i="2"/>
  <c r="AI804" i="2"/>
  <c r="AK804" i="2" s="1"/>
  <c r="AH804" i="2"/>
  <c r="AE804" i="2"/>
  <c r="AG804" i="2" s="1"/>
  <c r="AD804" i="2"/>
  <c r="AA804" i="2"/>
  <c r="AC804" i="2" s="1"/>
  <c r="Z804" i="2"/>
  <c r="W804" i="2"/>
  <c r="Y804" i="2" s="1"/>
  <c r="V804" i="2"/>
  <c r="S804" i="2"/>
  <c r="U804" i="2" s="1"/>
  <c r="R804" i="2"/>
  <c r="O804" i="2"/>
  <c r="Q804" i="2" s="1"/>
  <c r="N804" i="2"/>
  <c r="J804" i="2" s="1"/>
  <c r="K804" i="2"/>
  <c r="BW803" i="2"/>
  <c r="BY803" i="2" s="1"/>
  <c r="BV803" i="2"/>
  <c r="BS803" i="2"/>
  <c r="BU803" i="2" s="1"/>
  <c r="BR803" i="2"/>
  <c r="BO803" i="2"/>
  <c r="BQ803" i="2" s="1"/>
  <c r="BN803" i="2"/>
  <c r="BJ803" i="2" s="1"/>
  <c r="BK803" i="2"/>
  <c r="BG803" i="2"/>
  <c r="BI803" i="2" s="1"/>
  <c r="BF803" i="2"/>
  <c r="BC803" i="2"/>
  <c r="BE803" i="2" s="1"/>
  <c r="BB803" i="2"/>
  <c r="AY803" i="2"/>
  <c r="BA803" i="2" s="1"/>
  <c r="AX803" i="2"/>
  <c r="AT803" i="2" s="1"/>
  <c r="AU803" i="2"/>
  <c r="AQ803" i="2"/>
  <c r="AS803" i="2" s="1"/>
  <c r="AP803" i="2"/>
  <c r="AM803" i="2"/>
  <c r="AO803" i="2" s="1"/>
  <c r="AL803" i="2"/>
  <c r="AI803" i="2"/>
  <c r="AK803" i="2" s="1"/>
  <c r="AH803" i="2"/>
  <c r="AD803" i="2" s="1"/>
  <c r="AE803" i="2"/>
  <c r="AA803" i="2"/>
  <c r="AC803" i="2" s="1"/>
  <c r="Z803" i="2"/>
  <c r="W803" i="2"/>
  <c r="Y803" i="2" s="1"/>
  <c r="V803" i="2"/>
  <c r="S803" i="2"/>
  <c r="U803" i="2" s="1"/>
  <c r="R803" i="2"/>
  <c r="N803" i="2" s="1"/>
  <c r="J803" i="2" s="1"/>
  <c r="O803" i="2"/>
  <c r="K803" i="2"/>
  <c r="BW801" i="2"/>
  <c r="BY801" i="2" s="1"/>
  <c r="BV801" i="2"/>
  <c r="BS801" i="2"/>
  <c r="BU801" i="2" s="1"/>
  <c r="BR801" i="2"/>
  <c r="BO801" i="2"/>
  <c r="BQ801" i="2" s="1"/>
  <c r="BN801" i="2"/>
  <c r="BK801" i="2"/>
  <c r="BM801" i="2" s="1"/>
  <c r="BJ801" i="2"/>
  <c r="BG801" i="2"/>
  <c r="BI801" i="2" s="1"/>
  <c r="BF801" i="2"/>
  <c r="BC801" i="2"/>
  <c r="BE801" i="2" s="1"/>
  <c r="BB801" i="2"/>
  <c r="AY801" i="2"/>
  <c r="BA801" i="2" s="1"/>
  <c r="AX801" i="2"/>
  <c r="AU801" i="2"/>
  <c r="AW801" i="2" s="1"/>
  <c r="AT801" i="2"/>
  <c r="AQ801" i="2"/>
  <c r="AS801" i="2" s="1"/>
  <c r="AP801" i="2"/>
  <c r="AM801" i="2"/>
  <c r="AO801" i="2" s="1"/>
  <c r="AL801" i="2"/>
  <c r="AI801" i="2"/>
  <c r="AK801" i="2" s="1"/>
  <c r="AH801" i="2"/>
  <c r="AE801" i="2"/>
  <c r="AG801" i="2" s="1"/>
  <c r="AD801" i="2"/>
  <c r="AA801" i="2"/>
  <c r="AC801" i="2" s="1"/>
  <c r="Z801" i="2"/>
  <c r="W801" i="2"/>
  <c r="Y801" i="2" s="1"/>
  <c r="V801" i="2"/>
  <c r="S801" i="2"/>
  <c r="U801" i="2" s="1"/>
  <c r="R801" i="2"/>
  <c r="O801" i="2"/>
  <c r="Q801" i="2" s="1"/>
  <c r="N801" i="2"/>
  <c r="J801" i="2" s="1"/>
  <c r="K801" i="2"/>
  <c r="BW800" i="2"/>
  <c r="BY800" i="2" s="1"/>
  <c r="BV800" i="2"/>
  <c r="BS800" i="2"/>
  <c r="BU800" i="2" s="1"/>
  <c r="BR800" i="2"/>
  <c r="BO800" i="2"/>
  <c r="BQ800" i="2" s="1"/>
  <c r="BN800" i="2"/>
  <c r="BJ800" i="2" s="1"/>
  <c r="BK800" i="2"/>
  <c r="BG800" i="2"/>
  <c r="BI800" i="2" s="1"/>
  <c r="BF800" i="2"/>
  <c r="BC800" i="2"/>
  <c r="BE800" i="2" s="1"/>
  <c r="BB800" i="2"/>
  <c r="AY800" i="2"/>
  <c r="BA800" i="2" s="1"/>
  <c r="AX800" i="2"/>
  <c r="AT800" i="2" s="1"/>
  <c r="AU800" i="2"/>
  <c r="AQ800" i="2"/>
  <c r="AS800" i="2" s="1"/>
  <c r="AP800" i="2"/>
  <c r="AM800" i="2"/>
  <c r="AO800" i="2" s="1"/>
  <c r="AL800" i="2"/>
  <c r="AI800" i="2"/>
  <c r="AK800" i="2" s="1"/>
  <c r="AH800" i="2"/>
  <c r="AD800" i="2" s="1"/>
  <c r="AE800" i="2"/>
  <c r="AA800" i="2"/>
  <c r="AC800" i="2" s="1"/>
  <c r="Z800" i="2"/>
  <c r="W800" i="2"/>
  <c r="Y800" i="2" s="1"/>
  <c r="V800" i="2"/>
  <c r="S800" i="2"/>
  <c r="U800" i="2" s="1"/>
  <c r="R800" i="2"/>
  <c r="N800" i="2" s="1"/>
  <c r="J800" i="2" s="1"/>
  <c r="O800" i="2"/>
  <c r="K800" i="2"/>
  <c r="BW799" i="2"/>
  <c r="BY799" i="2" s="1"/>
  <c r="BV799" i="2"/>
  <c r="BS799" i="2"/>
  <c r="BU799" i="2" s="1"/>
  <c r="BR799" i="2"/>
  <c r="BO799" i="2"/>
  <c r="BQ799" i="2" s="1"/>
  <c r="BN799" i="2"/>
  <c r="BK799" i="2"/>
  <c r="BM799" i="2" s="1"/>
  <c r="BJ799" i="2"/>
  <c r="BG799" i="2"/>
  <c r="BI799" i="2" s="1"/>
  <c r="BF799" i="2"/>
  <c r="BC799" i="2"/>
  <c r="BE799" i="2" s="1"/>
  <c r="BB799" i="2"/>
  <c r="AY799" i="2"/>
  <c r="BA799" i="2" s="1"/>
  <c r="AX799" i="2"/>
  <c r="AU799" i="2"/>
  <c r="AW799" i="2" s="1"/>
  <c r="AT799" i="2"/>
  <c r="AQ799" i="2"/>
  <c r="AS799" i="2" s="1"/>
  <c r="AP799" i="2"/>
  <c r="AM799" i="2"/>
  <c r="AO799" i="2" s="1"/>
  <c r="AL799" i="2"/>
  <c r="AI799" i="2"/>
  <c r="AK799" i="2" s="1"/>
  <c r="AH799" i="2"/>
  <c r="AE799" i="2"/>
  <c r="AG799" i="2" s="1"/>
  <c r="AD799" i="2"/>
  <c r="AA799" i="2"/>
  <c r="AC799" i="2" s="1"/>
  <c r="Z799" i="2"/>
  <c r="W799" i="2"/>
  <c r="Y799" i="2" s="1"/>
  <c r="V799" i="2"/>
  <c r="S799" i="2"/>
  <c r="U799" i="2" s="1"/>
  <c r="R799" i="2"/>
  <c r="O799" i="2"/>
  <c r="Q799" i="2" s="1"/>
  <c r="N799" i="2"/>
  <c r="J799" i="2" s="1"/>
  <c r="K799" i="2"/>
  <c r="BW798" i="2"/>
  <c r="BY798" i="2" s="1"/>
  <c r="BV798" i="2"/>
  <c r="BS798" i="2"/>
  <c r="BU798" i="2" s="1"/>
  <c r="BR798" i="2"/>
  <c r="BO798" i="2"/>
  <c r="BQ798" i="2" s="1"/>
  <c r="BN798" i="2"/>
  <c r="BJ798" i="2" s="1"/>
  <c r="BK798" i="2"/>
  <c r="BG798" i="2"/>
  <c r="BI798" i="2" s="1"/>
  <c r="BF798" i="2"/>
  <c r="BC798" i="2"/>
  <c r="BE798" i="2" s="1"/>
  <c r="BB798" i="2"/>
  <c r="AY798" i="2"/>
  <c r="BA798" i="2" s="1"/>
  <c r="AX798" i="2"/>
  <c r="AT798" i="2" s="1"/>
  <c r="AU798" i="2"/>
  <c r="AQ798" i="2"/>
  <c r="AS798" i="2" s="1"/>
  <c r="AP798" i="2"/>
  <c r="AM798" i="2"/>
  <c r="AO798" i="2" s="1"/>
  <c r="AL798" i="2"/>
  <c r="AI798" i="2"/>
  <c r="AK798" i="2" s="1"/>
  <c r="AH798" i="2"/>
  <c r="AD798" i="2" s="1"/>
  <c r="AE798" i="2"/>
  <c r="AA798" i="2"/>
  <c r="AC798" i="2" s="1"/>
  <c r="Z798" i="2"/>
  <c r="W798" i="2"/>
  <c r="Y798" i="2" s="1"/>
  <c r="V798" i="2"/>
  <c r="S798" i="2"/>
  <c r="U798" i="2" s="1"/>
  <c r="R798" i="2"/>
  <c r="N798" i="2" s="1"/>
  <c r="J798" i="2" s="1"/>
  <c r="O798" i="2"/>
  <c r="K798" i="2"/>
  <c r="BW797" i="2"/>
  <c r="BY797" i="2" s="1"/>
  <c r="BV797" i="2"/>
  <c r="BS797" i="2"/>
  <c r="BU797" i="2" s="1"/>
  <c r="BR797" i="2"/>
  <c r="BO797" i="2"/>
  <c r="BQ797" i="2" s="1"/>
  <c r="BN797" i="2"/>
  <c r="BK797" i="2"/>
  <c r="BM797" i="2" s="1"/>
  <c r="BJ797" i="2"/>
  <c r="BG797" i="2"/>
  <c r="BI797" i="2" s="1"/>
  <c r="BF797" i="2"/>
  <c r="BC797" i="2"/>
  <c r="BE797" i="2" s="1"/>
  <c r="BB797" i="2"/>
  <c r="AY797" i="2"/>
  <c r="BA797" i="2" s="1"/>
  <c r="AX797" i="2"/>
  <c r="AU797" i="2"/>
  <c r="AW797" i="2" s="1"/>
  <c r="AT797" i="2"/>
  <c r="AQ797" i="2"/>
  <c r="AS797" i="2" s="1"/>
  <c r="AP797" i="2"/>
  <c r="AM797" i="2"/>
  <c r="AO797" i="2" s="1"/>
  <c r="AL797" i="2"/>
  <c r="AI797" i="2"/>
  <c r="AK797" i="2" s="1"/>
  <c r="AH797" i="2"/>
  <c r="AE797" i="2"/>
  <c r="AG797" i="2" s="1"/>
  <c r="AD797" i="2"/>
  <c r="AA797" i="2"/>
  <c r="AC797" i="2" s="1"/>
  <c r="Z797" i="2"/>
  <c r="W797" i="2"/>
  <c r="Y797" i="2" s="1"/>
  <c r="V797" i="2"/>
  <c r="S797" i="2"/>
  <c r="U797" i="2" s="1"/>
  <c r="R797" i="2"/>
  <c r="O797" i="2"/>
  <c r="Q797" i="2" s="1"/>
  <c r="N797" i="2"/>
  <c r="J797" i="2" s="1"/>
  <c r="K797" i="2"/>
  <c r="BW796" i="2"/>
  <c r="BY796" i="2" s="1"/>
  <c r="BV796" i="2"/>
  <c r="BS796" i="2"/>
  <c r="BU796" i="2" s="1"/>
  <c r="BR796" i="2"/>
  <c r="BO796" i="2"/>
  <c r="BQ796" i="2" s="1"/>
  <c r="BN796" i="2"/>
  <c r="BJ796" i="2" s="1"/>
  <c r="BK796" i="2"/>
  <c r="BG796" i="2"/>
  <c r="BI796" i="2" s="1"/>
  <c r="BF796" i="2"/>
  <c r="BC796" i="2"/>
  <c r="BE796" i="2" s="1"/>
  <c r="BB796" i="2"/>
  <c r="AY796" i="2"/>
  <c r="BA796" i="2" s="1"/>
  <c r="AX796" i="2"/>
  <c r="AT796" i="2" s="1"/>
  <c r="AU796" i="2"/>
  <c r="AQ796" i="2"/>
  <c r="AS796" i="2" s="1"/>
  <c r="AP796" i="2"/>
  <c r="AM796" i="2"/>
  <c r="AO796" i="2" s="1"/>
  <c r="AL796" i="2"/>
  <c r="AI796" i="2"/>
  <c r="AK796" i="2" s="1"/>
  <c r="AH796" i="2"/>
  <c r="AD796" i="2" s="1"/>
  <c r="AE796" i="2"/>
  <c r="AA796" i="2"/>
  <c r="AC796" i="2" s="1"/>
  <c r="Z796" i="2"/>
  <c r="W796" i="2"/>
  <c r="Y796" i="2" s="1"/>
  <c r="V796" i="2"/>
  <c r="S796" i="2"/>
  <c r="U796" i="2" s="1"/>
  <c r="R796" i="2"/>
  <c r="N796" i="2" s="1"/>
  <c r="J796" i="2" s="1"/>
  <c r="O796" i="2"/>
  <c r="K796" i="2"/>
  <c r="BW795" i="2"/>
  <c r="BY795" i="2" s="1"/>
  <c r="BV795" i="2"/>
  <c r="BS795" i="2"/>
  <c r="BU795" i="2" s="1"/>
  <c r="BR795" i="2"/>
  <c r="BO795" i="2"/>
  <c r="BQ795" i="2" s="1"/>
  <c r="BN795" i="2"/>
  <c r="BK795" i="2"/>
  <c r="BM795" i="2" s="1"/>
  <c r="BJ795" i="2"/>
  <c r="BG795" i="2"/>
  <c r="BI795" i="2" s="1"/>
  <c r="BF795" i="2"/>
  <c r="BC795" i="2"/>
  <c r="BE795" i="2" s="1"/>
  <c r="BB795" i="2"/>
  <c r="AY795" i="2"/>
  <c r="BA795" i="2" s="1"/>
  <c r="AX795" i="2"/>
  <c r="AU795" i="2"/>
  <c r="AW795" i="2" s="1"/>
  <c r="AT795" i="2"/>
  <c r="AQ795" i="2"/>
  <c r="AS795" i="2" s="1"/>
  <c r="AP795" i="2"/>
  <c r="AM795" i="2"/>
  <c r="AO795" i="2" s="1"/>
  <c r="AL795" i="2"/>
  <c r="AI795" i="2"/>
  <c r="AK795" i="2" s="1"/>
  <c r="AH795" i="2"/>
  <c r="AE795" i="2"/>
  <c r="AG795" i="2" s="1"/>
  <c r="AD795" i="2"/>
  <c r="AA795" i="2"/>
  <c r="AC795" i="2" s="1"/>
  <c r="Z795" i="2"/>
  <c r="W795" i="2"/>
  <c r="Y795" i="2" s="1"/>
  <c r="V795" i="2"/>
  <c r="S795" i="2"/>
  <c r="U795" i="2" s="1"/>
  <c r="R795" i="2"/>
  <c r="O795" i="2"/>
  <c r="Q795" i="2" s="1"/>
  <c r="N795" i="2"/>
  <c r="J795" i="2" s="1"/>
  <c r="K795" i="2"/>
  <c r="BW794" i="2"/>
  <c r="BY794" i="2" s="1"/>
  <c r="BV794" i="2"/>
  <c r="BS794" i="2"/>
  <c r="BU794" i="2" s="1"/>
  <c r="BR794" i="2"/>
  <c r="BO794" i="2"/>
  <c r="BQ794" i="2" s="1"/>
  <c r="BN794" i="2"/>
  <c r="BJ794" i="2" s="1"/>
  <c r="BK794" i="2"/>
  <c r="BG794" i="2"/>
  <c r="BI794" i="2" s="1"/>
  <c r="BF794" i="2"/>
  <c r="BC794" i="2"/>
  <c r="BE794" i="2" s="1"/>
  <c r="BB794" i="2"/>
  <c r="AY794" i="2"/>
  <c r="BA794" i="2" s="1"/>
  <c r="AX794" i="2"/>
  <c r="AT794" i="2" s="1"/>
  <c r="AU794" i="2"/>
  <c r="AQ794" i="2"/>
  <c r="AS794" i="2" s="1"/>
  <c r="AP794" i="2"/>
  <c r="AM794" i="2"/>
  <c r="AO794" i="2" s="1"/>
  <c r="AL794" i="2"/>
  <c r="AI794" i="2"/>
  <c r="AK794" i="2" s="1"/>
  <c r="AH794" i="2"/>
  <c r="AD794" i="2" s="1"/>
  <c r="AE794" i="2"/>
  <c r="AA794" i="2"/>
  <c r="AC794" i="2" s="1"/>
  <c r="Z794" i="2"/>
  <c r="W794" i="2"/>
  <c r="Y794" i="2" s="1"/>
  <c r="V794" i="2"/>
  <c r="S794" i="2"/>
  <c r="U794" i="2" s="1"/>
  <c r="R794" i="2"/>
  <c r="N794" i="2" s="1"/>
  <c r="J794" i="2" s="1"/>
  <c r="O794" i="2"/>
  <c r="K794" i="2"/>
  <c r="BW793" i="2"/>
  <c r="BY793" i="2" s="1"/>
  <c r="BV793" i="2"/>
  <c r="BS793" i="2"/>
  <c r="BU793" i="2" s="1"/>
  <c r="BR793" i="2"/>
  <c r="BO793" i="2"/>
  <c r="BQ793" i="2" s="1"/>
  <c r="BN793" i="2"/>
  <c r="BK793" i="2"/>
  <c r="BM793" i="2" s="1"/>
  <c r="BJ793" i="2"/>
  <c r="BG793" i="2"/>
  <c r="BI793" i="2" s="1"/>
  <c r="BF793" i="2"/>
  <c r="BC793" i="2"/>
  <c r="BE793" i="2" s="1"/>
  <c r="BB793" i="2"/>
  <c r="AY793" i="2"/>
  <c r="BA793" i="2" s="1"/>
  <c r="AX793" i="2"/>
  <c r="AU793" i="2"/>
  <c r="AW793" i="2" s="1"/>
  <c r="AT793" i="2"/>
  <c r="AQ793" i="2"/>
  <c r="AS793" i="2" s="1"/>
  <c r="AP793" i="2"/>
  <c r="AM793" i="2"/>
  <c r="AO793" i="2" s="1"/>
  <c r="AL793" i="2"/>
  <c r="AI793" i="2"/>
  <c r="AK793" i="2" s="1"/>
  <c r="AH793" i="2"/>
  <c r="AE793" i="2"/>
  <c r="AG793" i="2" s="1"/>
  <c r="AD793" i="2"/>
  <c r="AA793" i="2"/>
  <c r="AC793" i="2" s="1"/>
  <c r="Z793" i="2"/>
  <c r="W793" i="2"/>
  <c r="Y793" i="2" s="1"/>
  <c r="V793" i="2"/>
  <c r="S793" i="2"/>
  <c r="U793" i="2" s="1"/>
  <c r="R793" i="2"/>
  <c r="O793" i="2"/>
  <c r="Q793" i="2" s="1"/>
  <c r="N793" i="2"/>
  <c r="J793" i="2" s="1"/>
  <c r="K793" i="2"/>
  <c r="BW792" i="2"/>
  <c r="BY792" i="2" s="1"/>
  <c r="BV792" i="2"/>
  <c r="BS792" i="2"/>
  <c r="BU792" i="2" s="1"/>
  <c r="BR792" i="2"/>
  <c r="BO792" i="2"/>
  <c r="BQ792" i="2" s="1"/>
  <c r="BN792" i="2"/>
  <c r="BJ792" i="2" s="1"/>
  <c r="BK792" i="2"/>
  <c r="BG792" i="2"/>
  <c r="BI792" i="2" s="1"/>
  <c r="BF792" i="2"/>
  <c r="BC792" i="2"/>
  <c r="BE792" i="2" s="1"/>
  <c r="BB792" i="2"/>
  <c r="AY792" i="2"/>
  <c r="BA792" i="2" s="1"/>
  <c r="AX792" i="2"/>
  <c r="AT792" i="2" s="1"/>
  <c r="AU792" i="2"/>
  <c r="AQ792" i="2"/>
  <c r="AS792" i="2" s="1"/>
  <c r="AP792" i="2"/>
  <c r="AM792" i="2"/>
  <c r="AO792" i="2" s="1"/>
  <c r="AL792" i="2"/>
  <c r="AI792" i="2"/>
  <c r="AK792" i="2" s="1"/>
  <c r="AH792" i="2"/>
  <c r="AD792" i="2" s="1"/>
  <c r="AE792" i="2"/>
  <c r="AA792" i="2"/>
  <c r="AC792" i="2" s="1"/>
  <c r="Z792" i="2"/>
  <c r="W792" i="2"/>
  <c r="Y792" i="2" s="1"/>
  <c r="V792" i="2"/>
  <c r="S792" i="2"/>
  <c r="U792" i="2" s="1"/>
  <c r="R792" i="2"/>
  <c r="N792" i="2" s="1"/>
  <c r="J792" i="2" s="1"/>
  <c r="O792" i="2"/>
  <c r="K792" i="2"/>
  <c r="BW791" i="2"/>
  <c r="BY791" i="2" s="1"/>
  <c r="BV791" i="2"/>
  <c r="BS791" i="2"/>
  <c r="BU791" i="2" s="1"/>
  <c r="BR791" i="2"/>
  <c r="BO791" i="2"/>
  <c r="BQ791" i="2" s="1"/>
  <c r="BN791" i="2"/>
  <c r="BK791" i="2"/>
  <c r="BM791" i="2" s="1"/>
  <c r="BJ791" i="2"/>
  <c r="BG791" i="2"/>
  <c r="BI791" i="2" s="1"/>
  <c r="BF791" i="2"/>
  <c r="BC791" i="2"/>
  <c r="BE791" i="2" s="1"/>
  <c r="BB791" i="2"/>
  <c r="AY791" i="2"/>
  <c r="BA791" i="2" s="1"/>
  <c r="AX791" i="2"/>
  <c r="AU791" i="2"/>
  <c r="AW791" i="2" s="1"/>
  <c r="AT791" i="2"/>
  <c r="AQ791" i="2"/>
  <c r="AS791" i="2" s="1"/>
  <c r="AP791" i="2"/>
  <c r="AM791" i="2"/>
  <c r="AO791" i="2" s="1"/>
  <c r="AL791" i="2"/>
  <c r="AI791" i="2"/>
  <c r="AK791" i="2" s="1"/>
  <c r="AH791" i="2"/>
  <c r="AE791" i="2"/>
  <c r="AG791" i="2" s="1"/>
  <c r="AD791" i="2"/>
  <c r="AA791" i="2"/>
  <c r="AC791" i="2" s="1"/>
  <c r="Z791" i="2"/>
  <c r="W791" i="2"/>
  <c r="Y791" i="2" s="1"/>
  <c r="V791" i="2"/>
  <c r="S791" i="2"/>
  <c r="U791" i="2" s="1"/>
  <c r="R791" i="2"/>
  <c r="O791" i="2"/>
  <c r="Q791" i="2" s="1"/>
  <c r="N791" i="2"/>
  <c r="J791" i="2" s="1"/>
  <c r="K791" i="2"/>
  <c r="BW790" i="2"/>
  <c r="BY790" i="2" s="1"/>
  <c r="BV790" i="2"/>
  <c r="BS790" i="2"/>
  <c r="BU790" i="2" s="1"/>
  <c r="BR790" i="2"/>
  <c r="BO790" i="2"/>
  <c r="BQ790" i="2" s="1"/>
  <c r="BN790" i="2"/>
  <c r="BJ790" i="2" s="1"/>
  <c r="BK790" i="2"/>
  <c r="BG790" i="2"/>
  <c r="BI790" i="2" s="1"/>
  <c r="BF790" i="2"/>
  <c r="BC790" i="2"/>
  <c r="BE790" i="2" s="1"/>
  <c r="BB790" i="2"/>
  <c r="AY790" i="2"/>
  <c r="BA790" i="2" s="1"/>
  <c r="AX790" i="2"/>
  <c r="AT790" i="2" s="1"/>
  <c r="AU790" i="2"/>
  <c r="AQ790" i="2"/>
  <c r="AS790" i="2" s="1"/>
  <c r="AP790" i="2"/>
  <c r="AM790" i="2"/>
  <c r="AO790" i="2" s="1"/>
  <c r="AL790" i="2"/>
  <c r="AI790" i="2"/>
  <c r="AK790" i="2" s="1"/>
  <c r="AH790" i="2"/>
  <c r="AD790" i="2" s="1"/>
  <c r="AE790" i="2"/>
  <c r="AA790" i="2"/>
  <c r="AC790" i="2" s="1"/>
  <c r="Z790" i="2"/>
  <c r="W790" i="2"/>
  <c r="Y790" i="2" s="1"/>
  <c r="V790" i="2"/>
  <c r="S790" i="2"/>
  <c r="U790" i="2" s="1"/>
  <c r="R790" i="2"/>
  <c r="N790" i="2" s="1"/>
  <c r="J790" i="2" s="1"/>
  <c r="O790" i="2"/>
  <c r="K790" i="2"/>
  <c r="BW789" i="2"/>
  <c r="BY789" i="2" s="1"/>
  <c r="BV789" i="2"/>
  <c r="BS789" i="2"/>
  <c r="BU789" i="2" s="1"/>
  <c r="BR789" i="2"/>
  <c r="BO789" i="2"/>
  <c r="BQ789" i="2" s="1"/>
  <c r="BN789" i="2"/>
  <c r="BK789" i="2"/>
  <c r="BM789" i="2" s="1"/>
  <c r="BJ789" i="2"/>
  <c r="BG789" i="2"/>
  <c r="BI789" i="2" s="1"/>
  <c r="BF789" i="2"/>
  <c r="BC789" i="2"/>
  <c r="BE789" i="2" s="1"/>
  <c r="BB789" i="2"/>
  <c r="AY789" i="2"/>
  <c r="BA789" i="2" s="1"/>
  <c r="AX789" i="2"/>
  <c r="AU789" i="2"/>
  <c r="AW789" i="2" s="1"/>
  <c r="AT789" i="2"/>
  <c r="AQ789" i="2"/>
  <c r="AS789" i="2" s="1"/>
  <c r="AP789" i="2"/>
  <c r="AM789" i="2"/>
  <c r="AO789" i="2" s="1"/>
  <c r="AL789" i="2"/>
  <c r="AI789" i="2"/>
  <c r="AK789" i="2" s="1"/>
  <c r="AH789" i="2"/>
  <c r="AE789" i="2"/>
  <c r="AG789" i="2" s="1"/>
  <c r="AD789" i="2"/>
  <c r="AA789" i="2"/>
  <c r="AC789" i="2" s="1"/>
  <c r="Z789" i="2"/>
  <c r="W789" i="2"/>
  <c r="Y789" i="2" s="1"/>
  <c r="V789" i="2"/>
  <c r="S789" i="2"/>
  <c r="U789" i="2" s="1"/>
  <c r="R789" i="2"/>
  <c r="O789" i="2"/>
  <c r="Q789" i="2" s="1"/>
  <c r="N789" i="2"/>
  <c r="J789" i="2" s="1"/>
  <c r="K789" i="2"/>
  <c r="BW788" i="2"/>
  <c r="BY788" i="2" s="1"/>
  <c r="BV788" i="2"/>
  <c r="BS788" i="2"/>
  <c r="BU788" i="2" s="1"/>
  <c r="BR788" i="2"/>
  <c r="BO788" i="2"/>
  <c r="BQ788" i="2" s="1"/>
  <c r="BN788" i="2"/>
  <c r="BJ788" i="2" s="1"/>
  <c r="BK788" i="2"/>
  <c r="BG788" i="2"/>
  <c r="BI788" i="2" s="1"/>
  <c r="BF788" i="2"/>
  <c r="BC788" i="2"/>
  <c r="BE788" i="2" s="1"/>
  <c r="BB788" i="2"/>
  <c r="AY788" i="2"/>
  <c r="BA788" i="2" s="1"/>
  <c r="AX788" i="2"/>
  <c r="AT788" i="2" s="1"/>
  <c r="AU788" i="2"/>
  <c r="AQ788" i="2"/>
  <c r="AS788" i="2" s="1"/>
  <c r="AP788" i="2"/>
  <c r="AM788" i="2"/>
  <c r="AO788" i="2" s="1"/>
  <c r="AL788" i="2"/>
  <c r="AI788" i="2"/>
  <c r="AK788" i="2" s="1"/>
  <c r="AH788" i="2"/>
  <c r="AD788" i="2" s="1"/>
  <c r="AE788" i="2"/>
  <c r="AA788" i="2"/>
  <c r="AC788" i="2" s="1"/>
  <c r="Z788" i="2"/>
  <c r="W788" i="2"/>
  <c r="Y788" i="2" s="1"/>
  <c r="V788" i="2"/>
  <c r="S788" i="2"/>
  <c r="U788" i="2" s="1"/>
  <c r="R788" i="2"/>
  <c r="N788" i="2" s="1"/>
  <c r="J788" i="2" s="1"/>
  <c r="O788" i="2"/>
  <c r="K788" i="2"/>
  <c r="BW787" i="2"/>
  <c r="BY787" i="2" s="1"/>
  <c r="BV787" i="2"/>
  <c r="BS787" i="2"/>
  <c r="BU787" i="2" s="1"/>
  <c r="BR787" i="2"/>
  <c r="BO787" i="2"/>
  <c r="BQ787" i="2" s="1"/>
  <c r="BN787" i="2"/>
  <c r="BK787" i="2"/>
  <c r="BM787" i="2" s="1"/>
  <c r="BJ787" i="2"/>
  <c r="BG787" i="2"/>
  <c r="BI787" i="2" s="1"/>
  <c r="BF787" i="2"/>
  <c r="BC787" i="2"/>
  <c r="BE787" i="2" s="1"/>
  <c r="BB787" i="2"/>
  <c r="AY787" i="2"/>
  <c r="BA787" i="2" s="1"/>
  <c r="AX787" i="2"/>
  <c r="AU787" i="2"/>
  <c r="AW787" i="2" s="1"/>
  <c r="AT787" i="2"/>
  <c r="AQ787" i="2"/>
  <c r="AS787" i="2" s="1"/>
  <c r="AP787" i="2"/>
  <c r="AM787" i="2"/>
  <c r="AO787" i="2" s="1"/>
  <c r="AL787" i="2"/>
  <c r="AI787" i="2"/>
  <c r="AK787" i="2" s="1"/>
  <c r="AH787" i="2"/>
  <c r="AE787" i="2"/>
  <c r="AG787" i="2" s="1"/>
  <c r="AD787" i="2"/>
  <c r="AA787" i="2"/>
  <c r="AC787" i="2" s="1"/>
  <c r="Z787" i="2"/>
  <c r="W787" i="2"/>
  <c r="Y787" i="2" s="1"/>
  <c r="V787" i="2"/>
  <c r="S787" i="2"/>
  <c r="U787" i="2" s="1"/>
  <c r="R787" i="2"/>
  <c r="O787" i="2"/>
  <c r="Q787" i="2" s="1"/>
  <c r="N787" i="2"/>
  <c r="J787" i="2" s="1"/>
  <c r="K787" i="2"/>
  <c r="BW786" i="2"/>
  <c r="BY786" i="2" s="1"/>
  <c r="BV786" i="2"/>
  <c r="BS786" i="2"/>
  <c r="BU786" i="2" s="1"/>
  <c r="BR786" i="2"/>
  <c r="BO786" i="2"/>
  <c r="BQ786" i="2" s="1"/>
  <c r="BN786" i="2"/>
  <c r="BJ786" i="2" s="1"/>
  <c r="BK786" i="2"/>
  <c r="BG786" i="2"/>
  <c r="BI786" i="2" s="1"/>
  <c r="BF786" i="2"/>
  <c r="BC786" i="2"/>
  <c r="BE786" i="2" s="1"/>
  <c r="BB786" i="2"/>
  <c r="AY786" i="2"/>
  <c r="BA786" i="2" s="1"/>
  <c r="AX786" i="2"/>
  <c r="AT786" i="2" s="1"/>
  <c r="AU786" i="2"/>
  <c r="AQ786" i="2"/>
  <c r="AS786" i="2" s="1"/>
  <c r="AP786" i="2"/>
  <c r="AM786" i="2"/>
  <c r="AO786" i="2" s="1"/>
  <c r="AL786" i="2"/>
  <c r="AI786" i="2"/>
  <c r="AK786" i="2" s="1"/>
  <c r="AH786" i="2"/>
  <c r="AD786" i="2" s="1"/>
  <c r="AE786" i="2"/>
  <c r="AA786" i="2"/>
  <c r="AC786" i="2" s="1"/>
  <c r="Z786" i="2"/>
  <c r="W786" i="2"/>
  <c r="Y786" i="2" s="1"/>
  <c r="V786" i="2"/>
  <c r="S786" i="2"/>
  <c r="U786" i="2" s="1"/>
  <c r="R786" i="2"/>
  <c r="N786" i="2" s="1"/>
  <c r="J786" i="2" s="1"/>
  <c r="O786" i="2"/>
  <c r="K786" i="2"/>
  <c r="BW785" i="2"/>
  <c r="BY785" i="2" s="1"/>
  <c r="BV785" i="2"/>
  <c r="BS785" i="2"/>
  <c r="BU785" i="2" s="1"/>
  <c r="BR785" i="2"/>
  <c r="BO785" i="2"/>
  <c r="BQ785" i="2" s="1"/>
  <c r="BN785" i="2"/>
  <c r="BK785" i="2"/>
  <c r="BM785" i="2" s="1"/>
  <c r="BJ785" i="2"/>
  <c r="BG785" i="2"/>
  <c r="BI785" i="2" s="1"/>
  <c r="BF785" i="2"/>
  <c r="BC785" i="2"/>
  <c r="BE785" i="2" s="1"/>
  <c r="BB785" i="2"/>
  <c r="AY785" i="2"/>
  <c r="BA785" i="2" s="1"/>
  <c r="AX785" i="2"/>
  <c r="AU785" i="2"/>
  <c r="AW785" i="2" s="1"/>
  <c r="AT785" i="2"/>
  <c r="AQ785" i="2"/>
  <c r="AS785" i="2" s="1"/>
  <c r="AP785" i="2"/>
  <c r="AM785" i="2"/>
  <c r="AO785" i="2" s="1"/>
  <c r="AL785" i="2"/>
  <c r="AI785" i="2"/>
  <c r="AK785" i="2" s="1"/>
  <c r="AH785" i="2"/>
  <c r="AE785" i="2"/>
  <c r="AG785" i="2" s="1"/>
  <c r="AD785" i="2"/>
  <c r="AA785" i="2"/>
  <c r="AC785" i="2" s="1"/>
  <c r="Z785" i="2"/>
  <c r="W785" i="2"/>
  <c r="Y785" i="2" s="1"/>
  <c r="V785" i="2"/>
  <c r="S785" i="2"/>
  <c r="U785" i="2" s="1"/>
  <c r="R785" i="2"/>
  <c r="O785" i="2"/>
  <c r="Q785" i="2" s="1"/>
  <c r="N785" i="2"/>
  <c r="J785" i="2" s="1"/>
  <c r="K785" i="2"/>
  <c r="BW784" i="2"/>
  <c r="BY784" i="2" s="1"/>
  <c r="BV784" i="2"/>
  <c r="BS784" i="2"/>
  <c r="BU784" i="2" s="1"/>
  <c r="BR784" i="2"/>
  <c r="BO784" i="2"/>
  <c r="BQ784" i="2" s="1"/>
  <c r="BN784" i="2"/>
  <c r="BJ784" i="2" s="1"/>
  <c r="BK784" i="2"/>
  <c r="BG784" i="2"/>
  <c r="BI784" i="2" s="1"/>
  <c r="BF784" i="2"/>
  <c r="BC784" i="2"/>
  <c r="BE784" i="2" s="1"/>
  <c r="BB784" i="2"/>
  <c r="AY784" i="2"/>
  <c r="BA784" i="2" s="1"/>
  <c r="AX784" i="2"/>
  <c r="AT784" i="2" s="1"/>
  <c r="AU784" i="2"/>
  <c r="AQ784" i="2"/>
  <c r="AS784" i="2" s="1"/>
  <c r="AP784" i="2"/>
  <c r="AM784" i="2"/>
  <c r="AO784" i="2" s="1"/>
  <c r="AL784" i="2"/>
  <c r="AI784" i="2"/>
  <c r="AK784" i="2" s="1"/>
  <c r="AH784" i="2"/>
  <c r="AD784" i="2" s="1"/>
  <c r="AE784" i="2"/>
  <c r="AA784" i="2"/>
  <c r="AC784" i="2" s="1"/>
  <c r="Z784" i="2"/>
  <c r="W784" i="2"/>
  <c r="Y784" i="2" s="1"/>
  <c r="V784" i="2"/>
  <c r="S784" i="2"/>
  <c r="U784" i="2" s="1"/>
  <c r="R784" i="2"/>
  <c r="N784" i="2" s="1"/>
  <c r="J784" i="2" s="1"/>
  <c r="O784" i="2"/>
  <c r="K784" i="2"/>
  <c r="BW783" i="2"/>
  <c r="BY783" i="2" s="1"/>
  <c r="BV783" i="2"/>
  <c r="BS783" i="2"/>
  <c r="BU783" i="2" s="1"/>
  <c r="BR783" i="2"/>
  <c r="BO783" i="2"/>
  <c r="BQ783" i="2" s="1"/>
  <c r="BN783" i="2"/>
  <c r="BK783" i="2"/>
  <c r="BM783" i="2" s="1"/>
  <c r="BJ783" i="2"/>
  <c r="BG783" i="2"/>
  <c r="BI783" i="2" s="1"/>
  <c r="BF783" i="2"/>
  <c r="BC783" i="2"/>
  <c r="BE783" i="2" s="1"/>
  <c r="BB783" i="2"/>
  <c r="AY783" i="2"/>
  <c r="BA783" i="2" s="1"/>
  <c r="AX783" i="2"/>
  <c r="AU783" i="2"/>
  <c r="AW783" i="2" s="1"/>
  <c r="AT783" i="2"/>
  <c r="AQ783" i="2"/>
  <c r="AS783" i="2" s="1"/>
  <c r="AP783" i="2"/>
  <c r="AM783" i="2"/>
  <c r="AO783" i="2" s="1"/>
  <c r="AL783" i="2"/>
  <c r="AI783" i="2"/>
  <c r="AK783" i="2" s="1"/>
  <c r="AH783" i="2"/>
  <c r="AE783" i="2"/>
  <c r="AG783" i="2" s="1"/>
  <c r="AD783" i="2"/>
  <c r="AA783" i="2"/>
  <c r="AC783" i="2" s="1"/>
  <c r="Z783" i="2"/>
  <c r="W783" i="2"/>
  <c r="Y783" i="2" s="1"/>
  <c r="V783" i="2"/>
  <c r="S783" i="2"/>
  <c r="U783" i="2" s="1"/>
  <c r="R783" i="2"/>
  <c r="O783" i="2"/>
  <c r="Q783" i="2" s="1"/>
  <c r="N783" i="2"/>
  <c r="J783" i="2" s="1"/>
  <c r="K783" i="2"/>
  <c r="BW782" i="2"/>
  <c r="BY782" i="2" s="1"/>
  <c r="BV782" i="2"/>
  <c r="BS782" i="2"/>
  <c r="BU782" i="2" s="1"/>
  <c r="BR782" i="2"/>
  <c r="BO782" i="2"/>
  <c r="BQ782" i="2" s="1"/>
  <c r="BN782" i="2"/>
  <c r="BJ782" i="2" s="1"/>
  <c r="BK782" i="2"/>
  <c r="BG782" i="2"/>
  <c r="BI782" i="2" s="1"/>
  <c r="BF782" i="2"/>
  <c r="BC782" i="2"/>
  <c r="BE782" i="2" s="1"/>
  <c r="BB782" i="2"/>
  <c r="AY782" i="2"/>
  <c r="BA782" i="2" s="1"/>
  <c r="AX782" i="2"/>
  <c r="AT782" i="2" s="1"/>
  <c r="AU782" i="2"/>
  <c r="AQ782" i="2"/>
  <c r="AS782" i="2" s="1"/>
  <c r="AP782" i="2"/>
  <c r="AM782" i="2"/>
  <c r="AO782" i="2" s="1"/>
  <c r="AL782" i="2"/>
  <c r="AI782" i="2"/>
  <c r="AK782" i="2" s="1"/>
  <c r="AH782" i="2"/>
  <c r="AD782" i="2" s="1"/>
  <c r="AE782" i="2"/>
  <c r="AA782" i="2"/>
  <c r="AC782" i="2" s="1"/>
  <c r="Z782" i="2"/>
  <c r="W782" i="2"/>
  <c r="Y782" i="2" s="1"/>
  <c r="V782" i="2"/>
  <c r="S782" i="2"/>
  <c r="U782" i="2" s="1"/>
  <c r="R782" i="2"/>
  <c r="N782" i="2" s="1"/>
  <c r="J782" i="2" s="1"/>
  <c r="O782" i="2"/>
  <c r="K782" i="2"/>
  <c r="BW781" i="2"/>
  <c r="BY781" i="2" s="1"/>
  <c r="BV781" i="2"/>
  <c r="BS781" i="2"/>
  <c r="BU781" i="2" s="1"/>
  <c r="BR781" i="2"/>
  <c r="BO781" i="2"/>
  <c r="BQ781" i="2" s="1"/>
  <c r="BN781" i="2"/>
  <c r="BK781" i="2"/>
  <c r="BM781" i="2" s="1"/>
  <c r="BJ781" i="2"/>
  <c r="BG781" i="2"/>
  <c r="BI781" i="2" s="1"/>
  <c r="BF781" i="2"/>
  <c r="BC781" i="2"/>
  <c r="BE781" i="2" s="1"/>
  <c r="BB781" i="2"/>
  <c r="AY781" i="2"/>
  <c r="BA781" i="2" s="1"/>
  <c r="AX781" i="2"/>
  <c r="AU781" i="2"/>
  <c r="AW781" i="2" s="1"/>
  <c r="AT781" i="2"/>
  <c r="AQ781" i="2"/>
  <c r="AS781" i="2" s="1"/>
  <c r="AP781" i="2"/>
  <c r="AM781" i="2"/>
  <c r="AO781" i="2" s="1"/>
  <c r="AL781" i="2"/>
  <c r="AI781" i="2"/>
  <c r="AK781" i="2" s="1"/>
  <c r="AH781" i="2"/>
  <c r="AE781" i="2"/>
  <c r="AG781" i="2" s="1"/>
  <c r="AD781" i="2"/>
  <c r="AA781" i="2"/>
  <c r="AC781" i="2" s="1"/>
  <c r="Z781" i="2"/>
  <c r="W781" i="2"/>
  <c r="Y781" i="2" s="1"/>
  <c r="V781" i="2"/>
  <c r="S781" i="2"/>
  <c r="U781" i="2" s="1"/>
  <c r="R781" i="2"/>
  <c r="O781" i="2"/>
  <c r="Q781" i="2" s="1"/>
  <c r="N781" i="2"/>
  <c r="J781" i="2" s="1"/>
  <c r="K781" i="2"/>
  <c r="BW780" i="2"/>
  <c r="BY780" i="2" s="1"/>
  <c r="BV780" i="2"/>
  <c r="BS780" i="2"/>
  <c r="BU780" i="2" s="1"/>
  <c r="BR780" i="2"/>
  <c r="BO780" i="2"/>
  <c r="BQ780" i="2" s="1"/>
  <c r="BN780" i="2"/>
  <c r="BJ780" i="2" s="1"/>
  <c r="BK780" i="2"/>
  <c r="BG780" i="2"/>
  <c r="BI780" i="2" s="1"/>
  <c r="BF780" i="2"/>
  <c r="BC780" i="2"/>
  <c r="BE780" i="2" s="1"/>
  <c r="BB780" i="2"/>
  <c r="AY780" i="2"/>
  <c r="BA780" i="2" s="1"/>
  <c r="AX780" i="2"/>
  <c r="AT780" i="2" s="1"/>
  <c r="AU780" i="2"/>
  <c r="AQ780" i="2"/>
  <c r="AS780" i="2" s="1"/>
  <c r="AP780" i="2"/>
  <c r="AM780" i="2"/>
  <c r="AO780" i="2" s="1"/>
  <c r="AL780" i="2"/>
  <c r="AI780" i="2"/>
  <c r="AK780" i="2" s="1"/>
  <c r="AH780" i="2"/>
  <c r="AD780" i="2" s="1"/>
  <c r="AE780" i="2"/>
  <c r="AA780" i="2"/>
  <c r="AC780" i="2" s="1"/>
  <c r="Z780" i="2"/>
  <c r="W780" i="2"/>
  <c r="Y780" i="2" s="1"/>
  <c r="V780" i="2"/>
  <c r="S780" i="2"/>
  <c r="U780" i="2" s="1"/>
  <c r="R780" i="2"/>
  <c r="N780" i="2" s="1"/>
  <c r="J780" i="2" s="1"/>
  <c r="O780" i="2"/>
  <c r="K780" i="2"/>
  <c r="BW779" i="2"/>
  <c r="BY779" i="2" s="1"/>
  <c r="BV779" i="2"/>
  <c r="BS779" i="2"/>
  <c r="BU779" i="2" s="1"/>
  <c r="BR779" i="2"/>
  <c r="BO779" i="2"/>
  <c r="BQ779" i="2" s="1"/>
  <c r="BN779" i="2"/>
  <c r="BK779" i="2"/>
  <c r="BM779" i="2" s="1"/>
  <c r="BJ779" i="2"/>
  <c r="BG779" i="2"/>
  <c r="BI779" i="2" s="1"/>
  <c r="BF779" i="2"/>
  <c r="BC779" i="2"/>
  <c r="BE779" i="2" s="1"/>
  <c r="BB779" i="2"/>
  <c r="AY779" i="2"/>
  <c r="BA779" i="2" s="1"/>
  <c r="AX779" i="2"/>
  <c r="AU779" i="2"/>
  <c r="AW779" i="2" s="1"/>
  <c r="AT779" i="2"/>
  <c r="AQ779" i="2"/>
  <c r="AS779" i="2" s="1"/>
  <c r="AP779" i="2"/>
  <c r="AM779" i="2"/>
  <c r="AO779" i="2" s="1"/>
  <c r="AL779" i="2"/>
  <c r="AI779" i="2"/>
  <c r="AK779" i="2" s="1"/>
  <c r="AH779" i="2"/>
  <c r="AE779" i="2"/>
  <c r="AG779" i="2" s="1"/>
  <c r="AD779" i="2"/>
  <c r="AA779" i="2"/>
  <c r="AC779" i="2" s="1"/>
  <c r="Z779" i="2"/>
  <c r="W779" i="2"/>
  <c r="Y779" i="2" s="1"/>
  <c r="V779" i="2"/>
  <c r="S779" i="2"/>
  <c r="U779" i="2" s="1"/>
  <c r="R779" i="2"/>
  <c r="O779" i="2"/>
  <c r="Q779" i="2" s="1"/>
  <c r="N779" i="2"/>
  <c r="J779" i="2" s="1"/>
  <c r="K779" i="2"/>
  <c r="BW778" i="2"/>
  <c r="BY778" i="2" s="1"/>
  <c r="BV778" i="2"/>
  <c r="BS778" i="2"/>
  <c r="BU778" i="2" s="1"/>
  <c r="BR778" i="2"/>
  <c r="BO778" i="2"/>
  <c r="BQ778" i="2" s="1"/>
  <c r="BN778" i="2"/>
  <c r="BJ778" i="2" s="1"/>
  <c r="BK778" i="2"/>
  <c r="BG778" i="2"/>
  <c r="BI778" i="2" s="1"/>
  <c r="BF778" i="2"/>
  <c r="BC778" i="2"/>
  <c r="BE778" i="2" s="1"/>
  <c r="BB778" i="2"/>
  <c r="AY778" i="2"/>
  <c r="BA778" i="2" s="1"/>
  <c r="AX778" i="2"/>
  <c r="AT778" i="2" s="1"/>
  <c r="AU778" i="2"/>
  <c r="AQ778" i="2"/>
  <c r="AS778" i="2" s="1"/>
  <c r="AP778" i="2"/>
  <c r="AM778" i="2"/>
  <c r="AO778" i="2" s="1"/>
  <c r="AL778" i="2"/>
  <c r="AI778" i="2"/>
  <c r="AK778" i="2" s="1"/>
  <c r="AH778" i="2"/>
  <c r="AD778" i="2" s="1"/>
  <c r="AE778" i="2"/>
  <c r="AA778" i="2"/>
  <c r="AC778" i="2" s="1"/>
  <c r="Z778" i="2"/>
  <c r="W778" i="2"/>
  <c r="Y778" i="2" s="1"/>
  <c r="V778" i="2"/>
  <c r="S778" i="2"/>
  <c r="U778" i="2" s="1"/>
  <c r="R778" i="2"/>
  <c r="N778" i="2" s="1"/>
  <c r="J778" i="2" s="1"/>
  <c r="O778" i="2"/>
  <c r="K778" i="2"/>
  <c r="BW777" i="2"/>
  <c r="BY777" i="2" s="1"/>
  <c r="BV777" i="2"/>
  <c r="BS777" i="2"/>
  <c r="BU777" i="2" s="1"/>
  <c r="BR777" i="2"/>
  <c r="BO777" i="2"/>
  <c r="BQ777" i="2" s="1"/>
  <c r="BN777" i="2"/>
  <c r="BK777" i="2"/>
  <c r="BM777" i="2" s="1"/>
  <c r="BJ777" i="2"/>
  <c r="BG777" i="2"/>
  <c r="BI777" i="2" s="1"/>
  <c r="BF777" i="2"/>
  <c r="BC777" i="2"/>
  <c r="BE777" i="2" s="1"/>
  <c r="BB777" i="2"/>
  <c r="AY777" i="2"/>
  <c r="BA777" i="2" s="1"/>
  <c r="AX777" i="2"/>
  <c r="AU777" i="2"/>
  <c r="AW777" i="2" s="1"/>
  <c r="AT777" i="2"/>
  <c r="AQ777" i="2"/>
  <c r="AS777" i="2" s="1"/>
  <c r="AP777" i="2"/>
  <c r="AM777" i="2"/>
  <c r="AO777" i="2" s="1"/>
  <c r="AL777" i="2"/>
  <c r="AI777" i="2"/>
  <c r="AK777" i="2" s="1"/>
  <c r="AH777" i="2"/>
  <c r="AE777" i="2"/>
  <c r="AG777" i="2" s="1"/>
  <c r="AD777" i="2"/>
  <c r="AA777" i="2"/>
  <c r="AC777" i="2" s="1"/>
  <c r="Z777" i="2"/>
  <c r="W777" i="2"/>
  <c r="Y777" i="2" s="1"/>
  <c r="V777" i="2"/>
  <c r="S777" i="2"/>
  <c r="U777" i="2" s="1"/>
  <c r="R777" i="2"/>
  <c r="O777" i="2"/>
  <c r="Q777" i="2" s="1"/>
  <c r="N777" i="2"/>
  <c r="J777" i="2" s="1"/>
  <c r="K777" i="2"/>
  <c r="BW776" i="2"/>
  <c r="BY776" i="2" s="1"/>
  <c r="BV776" i="2"/>
  <c r="BS776" i="2"/>
  <c r="BU776" i="2" s="1"/>
  <c r="BR776" i="2"/>
  <c r="BO776" i="2"/>
  <c r="BQ776" i="2" s="1"/>
  <c r="BN776" i="2"/>
  <c r="BJ776" i="2" s="1"/>
  <c r="BK776" i="2"/>
  <c r="BG776" i="2"/>
  <c r="BI776" i="2" s="1"/>
  <c r="BF776" i="2"/>
  <c r="BC776" i="2"/>
  <c r="BE776" i="2" s="1"/>
  <c r="BB776" i="2"/>
  <c r="AY776" i="2"/>
  <c r="BA776" i="2" s="1"/>
  <c r="AX776" i="2"/>
  <c r="AT776" i="2" s="1"/>
  <c r="AU776" i="2"/>
  <c r="AQ776" i="2"/>
  <c r="AS776" i="2" s="1"/>
  <c r="AP776" i="2"/>
  <c r="AM776" i="2"/>
  <c r="AO776" i="2" s="1"/>
  <c r="AL776" i="2"/>
  <c r="AI776" i="2"/>
  <c r="AK776" i="2" s="1"/>
  <c r="AH776" i="2"/>
  <c r="AD776" i="2" s="1"/>
  <c r="AE776" i="2"/>
  <c r="AA776" i="2"/>
  <c r="AC776" i="2" s="1"/>
  <c r="Z776" i="2"/>
  <c r="W776" i="2"/>
  <c r="Y776" i="2" s="1"/>
  <c r="V776" i="2"/>
  <c r="S776" i="2"/>
  <c r="U776" i="2" s="1"/>
  <c r="R776" i="2"/>
  <c r="N776" i="2" s="1"/>
  <c r="J776" i="2" s="1"/>
  <c r="O776" i="2"/>
  <c r="K776" i="2"/>
  <c r="BW775" i="2"/>
  <c r="BY775" i="2" s="1"/>
  <c r="BV775" i="2"/>
  <c r="BS775" i="2"/>
  <c r="BU775" i="2" s="1"/>
  <c r="BR775" i="2"/>
  <c r="BO775" i="2"/>
  <c r="BQ775" i="2" s="1"/>
  <c r="BN775" i="2"/>
  <c r="BK775" i="2"/>
  <c r="BM775" i="2" s="1"/>
  <c r="BJ775" i="2"/>
  <c r="BG775" i="2"/>
  <c r="BI775" i="2" s="1"/>
  <c r="BF775" i="2"/>
  <c r="BC775" i="2"/>
  <c r="BE775" i="2" s="1"/>
  <c r="BB775" i="2"/>
  <c r="AY775" i="2"/>
  <c r="BA775" i="2" s="1"/>
  <c r="AX775" i="2"/>
  <c r="AU775" i="2"/>
  <c r="AW775" i="2" s="1"/>
  <c r="AT775" i="2"/>
  <c r="AQ775" i="2"/>
  <c r="AS775" i="2" s="1"/>
  <c r="AP775" i="2"/>
  <c r="AM775" i="2"/>
  <c r="AO775" i="2" s="1"/>
  <c r="AL775" i="2"/>
  <c r="AI775" i="2"/>
  <c r="AK775" i="2" s="1"/>
  <c r="AH775" i="2"/>
  <c r="AE775" i="2"/>
  <c r="AG775" i="2" s="1"/>
  <c r="AD775" i="2"/>
  <c r="AA775" i="2"/>
  <c r="AC775" i="2" s="1"/>
  <c r="Z775" i="2"/>
  <c r="W775" i="2"/>
  <c r="Y775" i="2" s="1"/>
  <c r="V775" i="2"/>
  <c r="S775" i="2"/>
  <c r="U775" i="2" s="1"/>
  <c r="R775" i="2"/>
  <c r="O775" i="2"/>
  <c r="Q775" i="2" s="1"/>
  <c r="N775" i="2"/>
  <c r="J775" i="2" s="1"/>
  <c r="K775" i="2"/>
  <c r="BW774" i="2"/>
  <c r="BY774" i="2" s="1"/>
  <c r="BV774" i="2"/>
  <c r="BS774" i="2"/>
  <c r="BU774" i="2" s="1"/>
  <c r="BR774" i="2"/>
  <c r="BO774" i="2"/>
  <c r="BQ774" i="2" s="1"/>
  <c r="BN774" i="2"/>
  <c r="BJ774" i="2" s="1"/>
  <c r="BK774" i="2"/>
  <c r="BG774" i="2"/>
  <c r="BI774" i="2" s="1"/>
  <c r="BF774" i="2"/>
  <c r="BC774" i="2"/>
  <c r="BE774" i="2" s="1"/>
  <c r="BB774" i="2"/>
  <c r="AY774" i="2"/>
  <c r="BA774" i="2" s="1"/>
  <c r="AX774" i="2"/>
  <c r="AT774" i="2" s="1"/>
  <c r="AU774" i="2"/>
  <c r="AQ774" i="2"/>
  <c r="AS774" i="2" s="1"/>
  <c r="AP774" i="2"/>
  <c r="AM774" i="2"/>
  <c r="AO774" i="2" s="1"/>
  <c r="AL774" i="2"/>
  <c r="AI774" i="2"/>
  <c r="AK774" i="2" s="1"/>
  <c r="AH774" i="2"/>
  <c r="AD774" i="2" s="1"/>
  <c r="AE774" i="2"/>
  <c r="AA774" i="2"/>
  <c r="AC774" i="2" s="1"/>
  <c r="Z774" i="2"/>
  <c r="W774" i="2"/>
  <c r="Y774" i="2" s="1"/>
  <c r="V774" i="2"/>
  <c r="S774" i="2"/>
  <c r="U774" i="2" s="1"/>
  <c r="R774" i="2"/>
  <c r="N774" i="2" s="1"/>
  <c r="J774" i="2" s="1"/>
  <c r="O774" i="2"/>
  <c r="K774" i="2"/>
  <c r="BW773" i="2"/>
  <c r="BY773" i="2" s="1"/>
  <c r="BV773" i="2"/>
  <c r="BS773" i="2"/>
  <c r="BU773" i="2" s="1"/>
  <c r="BR773" i="2"/>
  <c r="BO773" i="2"/>
  <c r="BQ773" i="2" s="1"/>
  <c r="BN773" i="2"/>
  <c r="BK773" i="2"/>
  <c r="BM773" i="2" s="1"/>
  <c r="BJ773" i="2"/>
  <c r="BG773" i="2"/>
  <c r="BI773" i="2" s="1"/>
  <c r="BF773" i="2"/>
  <c r="BC773" i="2"/>
  <c r="BE773" i="2" s="1"/>
  <c r="BB773" i="2"/>
  <c r="AY773" i="2"/>
  <c r="BA773" i="2" s="1"/>
  <c r="AX773" i="2"/>
  <c r="AU773" i="2"/>
  <c r="AW773" i="2" s="1"/>
  <c r="AT773" i="2"/>
  <c r="AQ773" i="2"/>
  <c r="AS773" i="2" s="1"/>
  <c r="AP773" i="2"/>
  <c r="AM773" i="2"/>
  <c r="AO773" i="2" s="1"/>
  <c r="AL773" i="2"/>
  <c r="AI773" i="2"/>
  <c r="AK773" i="2" s="1"/>
  <c r="AH773" i="2"/>
  <c r="AE773" i="2"/>
  <c r="AG773" i="2" s="1"/>
  <c r="AD773" i="2"/>
  <c r="AA773" i="2"/>
  <c r="AC773" i="2" s="1"/>
  <c r="Z773" i="2"/>
  <c r="W773" i="2"/>
  <c r="Y773" i="2" s="1"/>
  <c r="V773" i="2"/>
  <c r="S773" i="2"/>
  <c r="U773" i="2" s="1"/>
  <c r="R773" i="2"/>
  <c r="O773" i="2"/>
  <c r="Q773" i="2" s="1"/>
  <c r="N773" i="2"/>
  <c r="J773" i="2" s="1"/>
  <c r="K773" i="2"/>
  <c r="BW772" i="2"/>
  <c r="BY772" i="2" s="1"/>
  <c r="BV772" i="2"/>
  <c r="BS772" i="2"/>
  <c r="BU772" i="2" s="1"/>
  <c r="BR772" i="2"/>
  <c r="BO772" i="2"/>
  <c r="BQ772" i="2" s="1"/>
  <c r="BN772" i="2"/>
  <c r="BJ772" i="2" s="1"/>
  <c r="BK772" i="2"/>
  <c r="BG772" i="2"/>
  <c r="BI772" i="2" s="1"/>
  <c r="BF772" i="2"/>
  <c r="BC772" i="2"/>
  <c r="BE772" i="2" s="1"/>
  <c r="BB772" i="2"/>
  <c r="AY772" i="2"/>
  <c r="BA772" i="2" s="1"/>
  <c r="AX772" i="2"/>
  <c r="AT772" i="2" s="1"/>
  <c r="AU772" i="2"/>
  <c r="AQ772" i="2"/>
  <c r="AS772" i="2" s="1"/>
  <c r="AP772" i="2"/>
  <c r="AM772" i="2"/>
  <c r="AO772" i="2" s="1"/>
  <c r="AL772" i="2"/>
  <c r="AI772" i="2"/>
  <c r="AK772" i="2" s="1"/>
  <c r="AH772" i="2"/>
  <c r="AD772" i="2" s="1"/>
  <c r="AE772" i="2"/>
  <c r="AA772" i="2"/>
  <c r="AC772" i="2" s="1"/>
  <c r="Z772" i="2"/>
  <c r="W772" i="2"/>
  <c r="Y772" i="2" s="1"/>
  <c r="V772" i="2"/>
  <c r="S772" i="2"/>
  <c r="U772" i="2" s="1"/>
  <c r="R772" i="2"/>
  <c r="N772" i="2" s="1"/>
  <c r="J772" i="2" s="1"/>
  <c r="O772" i="2"/>
  <c r="K772" i="2"/>
  <c r="BW771" i="2"/>
  <c r="BY771" i="2" s="1"/>
  <c r="BV771" i="2"/>
  <c r="BS771" i="2"/>
  <c r="BU771" i="2" s="1"/>
  <c r="BR771" i="2"/>
  <c r="BO771" i="2"/>
  <c r="BQ771" i="2" s="1"/>
  <c r="BN771" i="2"/>
  <c r="BK771" i="2"/>
  <c r="BM771" i="2" s="1"/>
  <c r="BJ771" i="2"/>
  <c r="BG771" i="2"/>
  <c r="BI771" i="2" s="1"/>
  <c r="BF771" i="2"/>
  <c r="BC771" i="2"/>
  <c r="BE771" i="2" s="1"/>
  <c r="BB771" i="2"/>
  <c r="AY771" i="2"/>
  <c r="BA771" i="2" s="1"/>
  <c r="AX771" i="2"/>
  <c r="AU771" i="2"/>
  <c r="AW771" i="2" s="1"/>
  <c r="AT771" i="2"/>
  <c r="AQ771" i="2"/>
  <c r="AS771" i="2" s="1"/>
  <c r="AP771" i="2"/>
  <c r="AM771" i="2"/>
  <c r="AO771" i="2" s="1"/>
  <c r="AL771" i="2"/>
  <c r="AI771" i="2"/>
  <c r="AK771" i="2" s="1"/>
  <c r="AH771" i="2"/>
  <c r="AE771" i="2"/>
  <c r="AG771" i="2" s="1"/>
  <c r="AD771" i="2"/>
  <c r="AA771" i="2"/>
  <c r="AC771" i="2" s="1"/>
  <c r="Z771" i="2"/>
  <c r="W771" i="2"/>
  <c r="Y771" i="2" s="1"/>
  <c r="V771" i="2"/>
  <c r="S771" i="2"/>
  <c r="U771" i="2" s="1"/>
  <c r="R771" i="2"/>
  <c r="O771" i="2"/>
  <c r="Q771" i="2" s="1"/>
  <c r="N771" i="2"/>
  <c r="J771" i="2" s="1"/>
  <c r="K771" i="2"/>
  <c r="BW770" i="2"/>
  <c r="BY770" i="2" s="1"/>
  <c r="BV770" i="2"/>
  <c r="BS770" i="2"/>
  <c r="BU770" i="2" s="1"/>
  <c r="BR770" i="2"/>
  <c r="BO770" i="2"/>
  <c r="BQ770" i="2" s="1"/>
  <c r="BN770" i="2"/>
  <c r="BJ770" i="2" s="1"/>
  <c r="BK770" i="2"/>
  <c r="BG770" i="2"/>
  <c r="BI770" i="2" s="1"/>
  <c r="BF770" i="2"/>
  <c r="BC770" i="2"/>
  <c r="BE770" i="2" s="1"/>
  <c r="BB770" i="2"/>
  <c r="AY770" i="2"/>
  <c r="BA770" i="2" s="1"/>
  <c r="AX770" i="2"/>
  <c r="AT770" i="2" s="1"/>
  <c r="AU770" i="2"/>
  <c r="AQ770" i="2"/>
  <c r="AS770" i="2" s="1"/>
  <c r="AP770" i="2"/>
  <c r="AM770" i="2"/>
  <c r="AO770" i="2" s="1"/>
  <c r="AL770" i="2"/>
  <c r="AI770" i="2"/>
  <c r="AK770" i="2" s="1"/>
  <c r="AH770" i="2"/>
  <c r="AD770" i="2" s="1"/>
  <c r="AE770" i="2"/>
  <c r="AA770" i="2"/>
  <c r="AC770" i="2" s="1"/>
  <c r="Z770" i="2"/>
  <c r="W770" i="2"/>
  <c r="Y770" i="2" s="1"/>
  <c r="V770" i="2"/>
  <c r="S770" i="2"/>
  <c r="U770" i="2" s="1"/>
  <c r="R770" i="2"/>
  <c r="N770" i="2" s="1"/>
  <c r="J770" i="2" s="1"/>
  <c r="O770" i="2"/>
  <c r="K770" i="2"/>
  <c r="BW769" i="2"/>
  <c r="BY769" i="2" s="1"/>
  <c r="BV769" i="2"/>
  <c r="BS769" i="2"/>
  <c r="BU769" i="2" s="1"/>
  <c r="BR769" i="2"/>
  <c r="BO769" i="2"/>
  <c r="BQ769" i="2" s="1"/>
  <c r="BN769" i="2"/>
  <c r="BK769" i="2"/>
  <c r="BM769" i="2" s="1"/>
  <c r="BJ769" i="2"/>
  <c r="BG769" i="2"/>
  <c r="BI769" i="2" s="1"/>
  <c r="BF769" i="2"/>
  <c r="BC769" i="2"/>
  <c r="BE769" i="2" s="1"/>
  <c r="BB769" i="2"/>
  <c r="AY769" i="2"/>
  <c r="BA769" i="2" s="1"/>
  <c r="AX769" i="2"/>
  <c r="AU769" i="2"/>
  <c r="AW769" i="2" s="1"/>
  <c r="AT769" i="2"/>
  <c r="AQ769" i="2"/>
  <c r="AS769" i="2" s="1"/>
  <c r="AP769" i="2"/>
  <c r="AM769" i="2"/>
  <c r="AO769" i="2" s="1"/>
  <c r="AL769" i="2"/>
  <c r="AI769" i="2"/>
  <c r="AK769" i="2" s="1"/>
  <c r="AH769" i="2"/>
  <c r="AE769" i="2"/>
  <c r="AG769" i="2" s="1"/>
  <c r="AD769" i="2"/>
  <c r="AA769" i="2"/>
  <c r="AC769" i="2" s="1"/>
  <c r="Z769" i="2"/>
  <c r="W769" i="2"/>
  <c r="Y769" i="2" s="1"/>
  <c r="V769" i="2"/>
  <c r="S769" i="2"/>
  <c r="U769" i="2" s="1"/>
  <c r="R769" i="2"/>
  <c r="O769" i="2"/>
  <c r="Q769" i="2" s="1"/>
  <c r="N769" i="2"/>
  <c r="J769" i="2" s="1"/>
  <c r="K769" i="2"/>
  <c r="BW768" i="2"/>
  <c r="BY768" i="2" s="1"/>
  <c r="BV768" i="2"/>
  <c r="BS768" i="2"/>
  <c r="BU768" i="2" s="1"/>
  <c r="BR768" i="2"/>
  <c r="BO768" i="2"/>
  <c r="BQ768" i="2" s="1"/>
  <c r="BN768" i="2"/>
  <c r="BJ768" i="2" s="1"/>
  <c r="BK768" i="2"/>
  <c r="BG768" i="2"/>
  <c r="BI768" i="2" s="1"/>
  <c r="BF768" i="2"/>
  <c r="BC768" i="2"/>
  <c r="BE768" i="2" s="1"/>
  <c r="BB768" i="2"/>
  <c r="AY768" i="2"/>
  <c r="BA768" i="2" s="1"/>
  <c r="AX768" i="2"/>
  <c r="AT768" i="2" s="1"/>
  <c r="AU768" i="2"/>
  <c r="AQ768" i="2"/>
  <c r="AS768" i="2" s="1"/>
  <c r="AP768" i="2"/>
  <c r="AM768" i="2"/>
  <c r="AO768" i="2" s="1"/>
  <c r="AL768" i="2"/>
  <c r="AI768" i="2"/>
  <c r="AK768" i="2" s="1"/>
  <c r="AH768" i="2"/>
  <c r="AD768" i="2" s="1"/>
  <c r="AE768" i="2"/>
  <c r="AA768" i="2"/>
  <c r="AC768" i="2" s="1"/>
  <c r="Z768" i="2"/>
  <c r="W768" i="2"/>
  <c r="Y768" i="2" s="1"/>
  <c r="V768" i="2"/>
  <c r="S768" i="2"/>
  <c r="U768" i="2" s="1"/>
  <c r="R768" i="2"/>
  <c r="N768" i="2" s="1"/>
  <c r="J768" i="2" s="1"/>
  <c r="O768" i="2"/>
  <c r="K768" i="2"/>
  <c r="BW767" i="2"/>
  <c r="BY767" i="2" s="1"/>
  <c r="BV767" i="2"/>
  <c r="BS767" i="2"/>
  <c r="BU767" i="2" s="1"/>
  <c r="BR767" i="2"/>
  <c r="BO767" i="2"/>
  <c r="BQ767" i="2" s="1"/>
  <c r="BN767" i="2"/>
  <c r="BK767" i="2"/>
  <c r="BM767" i="2" s="1"/>
  <c r="BJ767" i="2"/>
  <c r="BG767" i="2"/>
  <c r="BI767" i="2" s="1"/>
  <c r="BF767" i="2"/>
  <c r="BC767" i="2"/>
  <c r="BE767" i="2" s="1"/>
  <c r="BB767" i="2"/>
  <c r="AY767" i="2"/>
  <c r="BA767" i="2" s="1"/>
  <c r="AX767" i="2"/>
  <c r="AU767" i="2"/>
  <c r="AW767" i="2" s="1"/>
  <c r="AT767" i="2"/>
  <c r="AQ767" i="2"/>
  <c r="AS767" i="2" s="1"/>
  <c r="AP767" i="2"/>
  <c r="AM767" i="2"/>
  <c r="AO767" i="2" s="1"/>
  <c r="AL767" i="2"/>
  <c r="AI767" i="2"/>
  <c r="AK767" i="2" s="1"/>
  <c r="AH767" i="2"/>
  <c r="AE767" i="2"/>
  <c r="AG767" i="2" s="1"/>
  <c r="AD767" i="2"/>
  <c r="AA767" i="2"/>
  <c r="AC767" i="2" s="1"/>
  <c r="Z767" i="2"/>
  <c r="W767" i="2"/>
  <c r="Y767" i="2" s="1"/>
  <c r="V767" i="2"/>
  <c r="S767" i="2"/>
  <c r="U767" i="2" s="1"/>
  <c r="R767" i="2"/>
  <c r="O767" i="2"/>
  <c r="Q767" i="2" s="1"/>
  <c r="N767" i="2"/>
  <c r="J767" i="2" s="1"/>
  <c r="K767" i="2"/>
  <c r="BW766" i="2"/>
  <c r="BY766" i="2" s="1"/>
  <c r="BV766" i="2"/>
  <c r="BS766" i="2"/>
  <c r="BU766" i="2" s="1"/>
  <c r="BR766" i="2"/>
  <c r="BO766" i="2"/>
  <c r="BQ766" i="2" s="1"/>
  <c r="BN766" i="2"/>
  <c r="BJ766" i="2" s="1"/>
  <c r="BK766" i="2"/>
  <c r="BG766" i="2"/>
  <c r="BI766" i="2" s="1"/>
  <c r="BF766" i="2"/>
  <c r="BC766" i="2"/>
  <c r="BE766" i="2" s="1"/>
  <c r="BB766" i="2"/>
  <c r="AY766" i="2"/>
  <c r="BA766" i="2" s="1"/>
  <c r="AX766" i="2"/>
  <c r="AT766" i="2" s="1"/>
  <c r="AU766" i="2"/>
  <c r="AQ766" i="2"/>
  <c r="AS766" i="2" s="1"/>
  <c r="AP766" i="2"/>
  <c r="AM766" i="2"/>
  <c r="AO766" i="2" s="1"/>
  <c r="AL766" i="2"/>
  <c r="AI766" i="2"/>
  <c r="AK766" i="2" s="1"/>
  <c r="AH766" i="2"/>
  <c r="AD766" i="2" s="1"/>
  <c r="AE766" i="2"/>
  <c r="AA766" i="2"/>
  <c r="AC766" i="2" s="1"/>
  <c r="Z766" i="2"/>
  <c r="W766" i="2"/>
  <c r="Y766" i="2" s="1"/>
  <c r="V766" i="2"/>
  <c r="S766" i="2"/>
  <c r="U766" i="2" s="1"/>
  <c r="R766" i="2"/>
  <c r="N766" i="2" s="1"/>
  <c r="J766" i="2" s="1"/>
  <c r="O766" i="2"/>
  <c r="K766" i="2"/>
  <c r="BW765" i="2"/>
  <c r="BY765" i="2" s="1"/>
  <c r="BV765" i="2"/>
  <c r="BS765" i="2"/>
  <c r="BU765" i="2" s="1"/>
  <c r="BR765" i="2"/>
  <c r="BO765" i="2"/>
  <c r="BQ765" i="2" s="1"/>
  <c r="BN765" i="2"/>
  <c r="BK765" i="2"/>
  <c r="BM765" i="2" s="1"/>
  <c r="BJ765" i="2"/>
  <c r="BG765" i="2"/>
  <c r="BI765" i="2" s="1"/>
  <c r="BF765" i="2"/>
  <c r="BC765" i="2"/>
  <c r="BE765" i="2" s="1"/>
  <c r="BB765" i="2"/>
  <c r="AY765" i="2"/>
  <c r="BA765" i="2" s="1"/>
  <c r="AX765" i="2"/>
  <c r="AU765" i="2"/>
  <c r="AW765" i="2" s="1"/>
  <c r="AT765" i="2"/>
  <c r="AQ765" i="2"/>
  <c r="AS765" i="2" s="1"/>
  <c r="AP765" i="2"/>
  <c r="AM765" i="2"/>
  <c r="AO765" i="2" s="1"/>
  <c r="AL765" i="2"/>
  <c r="AI765" i="2"/>
  <c r="AK765" i="2" s="1"/>
  <c r="AH765" i="2"/>
  <c r="AE765" i="2"/>
  <c r="AG765" i="2" s="1"/>
  <c r="AD765" i="2"/>
  <c r="AA765" i="2"/>
  <c r="AC765" i="2" s="1"/>
  <c r="Z765" i="2"/>
  <c r="W765" i="2"/>
  <c r="Y765" i="2" s="1"/>
  <c r="V765" i="2"/>
  <c r="S765" i="2"/>
  <c r="U765" i="2" s="1"/>
  <c r="R765" i="2"/>
  <c r="O765" i="2"/>
  <c r="Q765" i="2" s="1"/>
  <c r="N765" i="2"/>
  <c r="J765" i="2" s="1"/>
  <c r="K765" i="2"/>
  <c r="BW764" i="2"/>
  <c r="BY764" i="2" s="1"/>
  <c r="BV764" i="2"/>
  <c r="BS764" i="2"/>
  <c r="BU764" i="2" s="1"/>
  <c r="BR764" i="2"/>
  <c r="BO764" i="2"/>
  <c r="BQ764" i="2" s="1"/>
  <c r="BN764" i="2"/>
  <c r="BJ764" i="2" s="1"/>
  <c r="BK764" i="2"/>
  <c r="BG764" i="2"/>
  <c r="BI764" i="2" s="1"/>
  <c r="BF764" i="2"/>
  <c r="BC764" i="2"/>
  <c r="BE764" i="2" s="1"/>
  <c r="BB764" i="2"/>
  <c r="AY764" i="2"/>
  <c r="BA764" i="2" s="1"/>
  <c r="AX764" i="2"/>
  <c r="AT764" i="2" s="1"/>
  <c r="AU764" i="2"/>
  <c r="AQ764" i="2"/>
  <c r="AS764" i="2" s="1"/>
  <c r="AP764" i="2"/>
  <c r="AM764" i="2"/>
  <c r="AO764" i="2" s="1"/>
  <c r="AL764" i="2"/>
  <c r="AI764" i="2"/>
  <c r="AK764" i="2" s="1"/>
  <c r="AH764" i="2"/>
  <c r="AD764" i="2" s="1"/>
  <c r="AE764" i="2"/>
  <c r="AA764" i="2"/>
  <c r="AC764" i="2" s="1"/>
  <c r="Z764" i="2"/>
  <c r="W764" i="2"/>
  <c r="Y764" i="2" s="1"/>
  <c r="V764" i="2"/>
  <c r="S764" i="2"/>
  <c r="U764" i="2" s="1"/>
  <c r="R764" i="2"/>
  <c r="N764" i="2" s="1"/>
  <c r="J764" i="2" s="1"/>
  <c r="O764" i="2"/>
  <c r="K764" i="2"/>
  <c r="BW763" i="2"/>
  <c r="BY763" i="2" s="1"/>
  <c r="BV763" i="2"/>
  <c r="BS763" i="2"/>
  <c r="BU763" i="2" s="1"/>
  <c r="BR763" i="2"/>
  <c r="BO763" i="2"/>
  <c r="BQ763" i="2" s="1"/>
  <c r="BN763" i="2"/>
  <c r="BK763" i="2"/>
  <c r="BM763" i="2" s="1"/>
  <c r="BJ763" i="2"/>
  <c r="BG763" i="2"/>
  <c r="BI763" i="2" s="1"/>
  <c r="BF763" i="2"/>
  <c r="BC763" i="2"/>
  <c r="BE763" i="2" s="1"/>
  <c r="BB763" i="2"/>
  <c r="AY763" i="2"/>
  <c r="BA763" i="2" s="1"/>
  <c r="AX763" i="2"/>
  <c r="AU763" i="2"/>
  <c r="AW763" i="2" s="1"/>
  <c r="AT763" i="2"/>
  <c r="AQ763" i="2"/>
  <c r="AS763" i="2" s="1"/>
  <c r="AP763" i="2"/>
  <c r="AM763" i="2"/>
  <c r="AO763" i="2" s="1"/>
  <c r="AL763" i="2"/>
  <c r="AI763" i="2"/>
  <c r="AK763" i="2" s="1"/>
  <c r="AH763" i="2"/>
  <c r="AE763" i="2"/>
  <c r="AG763" i="2" s="1"/>
  <c r="AD763" i="2"/>
  <c r="AA763" i="2"/>
  <c r="AC763" i="2" s="1"/>
  <c r="Z763" i="2"/>
  <c r="W763" i="2"/>
  <c r="Y763" i="2" s="1"/>
  <c r="V763" i="2"/>
  <c r="S763" i="2"/>
  <c r="U763" i="2" s="1"/>
  <c r="R763" i="2"/>
  <c r="O763" i="2"/>
  <c r="Q763" i="2" s="1"/>
  <c r="N763" i="2"/>
  <c r="J763" i="2" s="1"/>
  <c r="K763" i="2"/>
  <c r="BW762" i="2"/>
  <c r="BY762" i="2" s="1"/>
  <c r="BV762" i="2"/>
  <c r="BS762" i="2"/>
  <c r="BU762" i="2" s="1"/>
  <c r="BR762" i="2"/>
  <c r="BO762" i="2"/>
  <c r="BQ762" i="2" s="1"/>
  <c r="BN762" i="2"/>
  <c r="BJ762" i="2" s="1"/>
  <c r="BK762" i="2"/>
  <c r="BG762" i="2"/>
  <c r="BI762" i="2" s="1"/>
  <c r="BF762" i="2"/>
  <c r="BC762" i="2"/>
  <c r="BE762" i="2" s="1"/>
  <c r="BB762" i="2"/>
  <c r="AY762" i="2"/>
  <c r="BA762" i="2" s="1"/>
  <c r="AX762" i="2"/>
  <c r="AT762" i="2" s="1"/>
  <c r="AU762" i="2"/>
  <c r="AQ762" i="2"/>
  <c r="AS762" i="2" s="1"/>
  <c r="AP762" i="2"/>
  <c r="AM762" i="2"/>
  <c r="AO762" i="2" s="1"/>
  <c r="AL762" i="2"/>
  <c r="AI762" i="2"/>
  <c r="AK762" i="2" s="1"/>
  <c r="AH762" i="2"/>
  <c r="AD762" i="2" s="1"/>
  <c r="AE762" i="2"/>
  <c r="AA762" i="2"/>
  <c r="AC762" i="2" s="1"/>
  <c r="Z762" i="2"/>
  <c r="W762" i="2"/>
  <c r="Y762" i="2" s="1"/>
  <c r="V762" i="2"/>
  <c r="S762" i="2"/>
  <c r="U762" i="2" s="1"/>
  <c r="R762" i="2"/>
  <c r="N762" i="2" s="1"/>
  <c r="J762" i="2" s="1"/>
  <c r="O762" i="2"/>
  <c r="K762" i="2"/>
  <c r="BW759" i="2"/>
  <c r="BY759" i="2" s="1"/>
  <c r="BV759" i="2"/>
  <c r="BS759" i="2"/>
  <c r="BU759" i="2" s="1"/>
  <c r="BR759" i="2"/>
  <c r="BO759" i="2"/>
  <c r="BQ759" i="2" s="1"/>
  <c r="BN759" i="2"/>
  <c r="BK759" i="2"/>
  <c r="BM759" i="2" s="1"/>
  <c r="BJ759" i="2"/>
  <c r="BG759" i="2"/>
  <c r="BI759" i="2" s="1"/>
  <c r="BF759" i="2"/>
  <c r="BC759" i="2"/>
  <c r="BE759" i="2" s="1"/>
  <c r="BB759" i="2"/>
  <c r="AY759" i="2"/>
  <c r="BA759" i="2" s="1"/>
  <c r="AX759" i="2"/>
  <c r="AU759" i="2"/>
  <c r="AW759" i="2" s="1"/>
  <c r="AT759" i="2"/>
  <c r="AQ759" i="2"/>
  <c r="AS759" i="2" s="1"/>
  <c r="AP759" i="2"/>
  <c r="AM759" i="2"/>
  <c r="AO759" i="2" s="1"/>
  <c r="AL759" i="2"/>
  <c r="AI759" i="2"/>
  <c r="AK759" i="2" s="1"/>
  <c r="AH759" i="2"/>
  <c r="AE759" i="2"/>
  <c r="AG759" i="2" s="1"/>
  <c r="AD759" i="2"/>
  <c r="AA759" i="2"/>
  <c r="AC759" i="2" s="1"/>
  <c r="Z759" i="2"/>
  <c r="W759" i="2"/>
  <c r="Y759" i="2" s="1"/>
  <c r="V759" i="2"/>
  <c r="S759" i="2"/>
  <c r="U759" i="2" s="1"/>
  <c r="R759" i="2"/>
  <c r="O759" i="2"/>
  <c r="Q759" i="2" s="1"/>
  <c r="N759" i="2"/>
  <c r="J759" i="2" s="1"/>
  <c r="K759" i="2"/>
  <c r="BW758" i="2"/>
  <c r="BY758" i="2" s="1"/>
  <c r="BV758" i="2"/>
  <c r="BS758" i="2"/>
  <c r="BU758" i="2" s="1"/>
  <c r="BR758" i="2"/>
  <c r="BO758" i="2"/>
  <c r="BQ758" i="2" s="1"/>
  <c r="BN758" i="2"/>
  <c r="BJ758" i="2" s="1"/>
  <c r="BK758" i="2"/>
  <c r="BG758" i="2"/>
  <c r="BI758" i="2" s="1"/>
  <c r="BF758" i="2"/>
  <c r="BC758" i="2"/>
  <c r="BE758" i="2" s="1"/>
  <c r="BB758" i="2"/>
  <c r="AY758" i="2"/>
  <c r="BA758" i="2" s="1"/>
  <c r="AX758" i="2"/>
  <c r="AT758" i="2" s="1"/>
  <c r="AU758" i="2"/>
  <c r="AQ758" i="2"/>
  <c r="AS758" i="2" s="1"/>
  <c r="AP758" i="2"/>
  <c r="AM758" i="2"/>
  <c r="AO758" i="2" s="1"/>
  <c r="AL758" i="2"/>
  <c r="AI758" i="2"/>
  <c r="AK758" i="2" s="1"/>
  <c r="AH758" i="2"/>
  <c r="AD758" i="2" s="1"/>
  <c r="AE758" i="2"/>
  <c r="AA758" i="2"/>
  <c r="AC758" i="2" s="1"/>
  <c r="Z758" i="2"/>
  <c r="W758" i="2"/>
  <c r="Y758" i="2" s="1"/>
  <c r="V758" i="2"/>
  <c r="S758" i="2"/>
  <c r="U758" i="2" s="1"/>
  <c r="R758" i="2"/>
  <c r="N758" i="2" s="1"/>
  <c r="J758" i="2" s="1"/>
  <c r="O758" i="2"/>
  <c r="K758" i="2"/>
  <c r="BW757" i="2"/>
  <c r="BY757" i="2" s="1"/>
  <c r="BV757" i="2"/>
  <c r="BS757" i="2"/>
  <c r="BU757" i="2" s="1"/>
  <c r="BR757" i="2"/>
  <c r="BO757" i="2"/>
  <c r="BQ757" i="2" s="1"/>
  <c r="BN757" i="2"/>
  <c r="BK757" i="2"/>
  <c r="BM757" i="2" s="1"/>
  <c r="BJ757" i="2"/>
  <c r="BG757" i="2"/>
  <c r="BI757" i="2" s="1"/>
  <c r="BF757" i="2"/>
  <c r="BC757" i="2"/>
  <c r="BE757" i="2" s="1"/>
  <c r="BB757" i="2"/>
  <c r="AY757" i="2"/>
  <c r="BA757" i="2" s="1"/>
  <c r="AX757" i="2"/>
  <c r="AU757" i="2"/>
  <c r="AW757" i="2" s="1"/>
  <c r="AT757" i="2"/>
  <c r="AQ757" i="2"/>
  <c r="AS757" i="2" s="1"/>
  <c r="AP757" i="2"/>
  <c r="AM757" i="2"/>
  <c r="AO757" i="2" s="1"/>
  <c r="AL757" i="2"/>
  <c r="AI757" i="2"/>
  <c r="AK757" i="2" s="1"/>
  <c r="AH757" i="2"/>
  <c r="AE757" i="2"/>
  <c r="AG757" i="2" s="1"/>
  <c r="AD757" i="2"/>
  <c r="AA757" i="2"/>
  <c r="AC757" i="2" s="1"/>
  <c r="Z757" i="2"/>
  <c r="W757" i="2"/>
  <c r="Y757" i="2" s="1"/>
  <c r="V757" i="2"/>
  <c r="S757" i="2"/>
  <c r="U757" i="2" s="1"/>
  <c r="R757" i="2"/>
  <c r="O757" i="2"/>
  <c r="Q757" i="2" s="1"/>
  <c r="N757" i="2"/>
  <c r="J757" i="2" s="1"/>
  <c r="K757" i="2"/>
  <c r="BW756" i="2"/>
  <c r="BY756" i="2" s="1"/>
  <c r="BV756" i="2"/>
  <c r="BS756" i="2"/>
  <c r="BU756" i="2" s="1"/>
  <c r="BR756" i="2"/>
  <c r="BO756" i="2"/>
  <c r="BQ756" i="2" s="1"/>
  <c r="BN756" i="2"/>
  <c r="BJ756" i="2" s="1"/>
  <c r="BK756" i="2"/>
  <c r="BG756" i="2"/>
  <c r="BI756" i="2" s="1"/>
  <c r="BF756" i="2"/>
  <c r="BC756" i="2"/>
  <c r="BE756" i="2" s="1"/>
  <c r="BB756" i="2"/>
  <c r="AY756" i="2"/>
  <c r="BA756" i="2" s="1"/>
  <c r="AX756" i="2"/>
  <c r="AT756" i="2" s="1"/>
  <c r="AU756" i="2"/>
  <c r="AQ756" i="2"/>
  <c r="AS756" i="2" s="1"/>
  <c r="AP756" i="2"/>
  <c r="AM756" i="2"/>
  <c r="AO756" i="2" s="1"/>
  <c r="AL756" i="2"/>
  <c r="AI756" i="2"/>
  <c r="AK756" i="2" s="1"/>
  <c r="AH756" i="2"/>
  <c r="AD756" i="2" s="1"/>
  <c r="AE756" i="2"/>
  <c r="AA756" i="2"/>
  <c r="AC756" i="2" s="1"/>
  <c r="Z756" i="2"/>
  <c r="W756" i="2"/>
  <c r="Y756" i="2" s="1"/>
  <c r="V756" i="2"/>
  <c r="S756" i="2"/>
  <c r="U756" i="2" s="1"/>
  <c r="R756" i="2"/>
  <c r="N756" i="2" s="1"/>
  <c r="J756" i="2" s="1"/>
  <c r="O756" i="2"/>
  <c r="K756" i="2"/>
  <c r="BW754" i="2"/>
  <c r="BY754" i="2" s="1"/>
  <c r="BV754" i="2"/>
  <c r="BS754" i="2"/>
  <c r="BU754" i="2" s="1"/>
  <c r="BR754" i="2"/>
  <c r="BO754" i="2"/>
  <c r="BQ754" i="2" s="1"/>
  <c r="BN754" i="2"/>
  <c r="BK754" i="2"/>
  <c r="BM754" i="2" s="1"/>
  <c r="BJ754" i="2"/>
  <c r="BG754" i="2"/>
  <c r="BI754" i="2" s="1"/>
  <c r="BF754" i="2"/>
  <c r="BC754" i="2"/>
  <c r="BE754" i="2" s="1"/>
  <c r="BB754" i="2"/>
  <c r="AY754" i="2"/>
  <c r="BA754" i="2" s="1"/>
  <c r="AX754" i="2"/>
  <c r="AU754" i="2"/>
  <c r="AW754" i="2" s="1"/>
  <c r="AT754" i="2"/>
  <c r="AQ754" i="2"/>
  <c r="AS754" i="2" s="1"/>
  <c r="AP754" i="2"/>
  <c r="AM754" i="2"/>
  <c r="AO754" i="2" s="1"/>
  <c r="AL754" i="2"/>
  <c r="AI754" i="2"/>
  <c r="AK754" i="2" s="1"/>
  <c r="AH754" i="2"/>
  <c r="AE754" i="2"/>
  <c r="AG754" i="2" s="1"/>
  <c r="AD754" i="2"/>
  <c r="AA754" i="2"/>
  <c r="AC754" i="2" s="1"/>
  <c r="Z754" i="2"/>
  <c r="W754" i="2"/>
  <c r="Y754" i="2" s="1"/>
  <c r="V754" i="2"/>
  <c r="S754" i="2"/>
  <c r="U754" i="2" s="1"/>
  <c r="R754" i="2"/>
  <c r="O754" i="2"/>
  <c r="Q754" i="2" s="1"/>
  <c r="N754" i="2"/>
  <c r="J754" i="2" s="1"/>
  <c r="K754" i="2"/>
  <c r="BW753" i="2"/>
  <c r="BY753" i="2" s="1"/>
  <c r="BV753" i="2"/>
  <c r="BS753" i="2"/>
  <c r="BU753" i="2" s="1"/>
  <c r="BR753" i="2"/>
  <c r="BO753" i="2"/>
  <c r="BQ753" i="2" s="1"/>
  <c r="BN753" i="2"/>
  <c r="BJ753" i="2" s="1"/>
  <c r="BK753" i="2"/>
  <c r="BG753" i="2"/>
  <c r="BI753" i="2" s="1"/>
  <c r="BF753" i="2"/>
  <c r="BC753" i="2"/>
  <c r="BE753" i="2" s="1"/>
  <c r="BB753" i="2"/>
  <c r="AY753" i="2"/>
  <c r="BA753" i="2" s="1"/>
  <c r="AX753" i="2"/>
  <c r="AT753" i="2" s="1"/>
  <c r="AU753" i="2"/>
  <c r="AQ753" i="2"/>
  <c r="AS753" i="2" s="1"/>
  <c r="AP753" i="2"/>
  <c r="AM753" i="2"/>
  <c r="AO753" i="2" s="1"/>
  <c r="AL753" i="2"/>
  <c r="AI753" i="2"/>
  <c r="AK753" i="2" s="1"/>
  <c r="AH753" i="2"/>
  <c r="AD753" i="2" s="1"/>
  <c r="AE753" i="2"/>
  <c r="AA753" i="2"/>
  <c r="AC753" i="2" s="1"/>
  <c r="Z753" i="2"/>
  <c r="W753" i="2"/>
  <c r="Y753" i="2" s="1"/>
  <c r="V753" i="2"/>
  <c r="S753" i="2"/>
  <c r="U753" i="2" s="1"/>
  <c r="R753" i="2"/>
  <c r="N753" i="2" s="1"/>
  <c r="J753" i="2" s="1"/>
  <c r="O753" i="2"/>
  <c r="K753" i="2"/>
  <c r="BW752" i="2"/>
  <c r="BY752" i="2" s="1"/>
  <c r="BV752" i="2"/>
  <c r="BS752" i="2"/>
  <c r="BU752" i="2" s="1"/>
  <c r="BR752" i="2"/>
  <c r="BO752" i="2"/>
  <c r="BQ752" i="2" s="1"/>
  <c r="BN752" i="2"/>
  <c r="BK752" i="2"/>
  <c r="BM752" i="2" s="1"/>
  <c r="BJ752" i="2"/>
  <c r="BG752" i="2"/>
  <c r="BI752" i="2" s="1"/>
  <c r="BF752" i="2"/>
  <c r="BC752" i="2"/>
  <c r="BE752" i="2" s="1"/>
  <c r="BB752" i="2"/>
  <c r="AY752" i="2"/>
  <c r="BA752" i="2" s="1"/>
  <c r="AX752" i="2"/>
  <c r="AU752" i="2"/>
  <c r="AW752" i="2" s="1"/>
  <c r="AT752" i="2"/>
  <c r="AQ752" i="2"/>
  <c r="AS752" i="2" s="1"/>
  <c r="AP752" i="2"/>
  <c r="AM752" i="2"/>
  <c r="AO752" i="2" s="1"/>
  <c r="AL752" i="2"/>
  <c r="AI752" i="2"/>
  <c r="AK752" i="2" s="1"/>
  <c r="AH752" i="2"/>
  <c r="AE752" i="2"/>
  <c r="AG752" i="2" s="1"/>
  <c r="AD752" i="2"/>
  <c r="AA752" i="2"/>
  <c r="AC752" i="2" s="1"/>
  <c r="Z752" i="2"/>
  <c r="W752" i="2"/>
  <c r="Y752" i="2" s="1"/>
  <c r="V752" i="2"/>
  <c r="S752" i="2"/>
  <c r="U752" i="2" s="1"/>
  <c r="R752" i="2"/>
  <c r="O752" i="2"/>
  <c r="Q752" i="2" s="1"/>
  <c r="N752" i="2"/>
  <c r="J752" i="2" s="1"/>
  <c r="K752" i="2"/>
  <c r="BW751" i="2"/>
  <c r="BY751" i="2" s="1"/>
  <c r="BV751" i="2"/>
  <c r="BS751" i="2"/>
  <c r="BU751" i="2" s="1"/>
  <c r="BR751" i="2"/>
  <c r="BO751" i="2"/>
  <c r="BQ751" i="2" s="1"/>
  <c r="BN751" i="2"/>
  <c r="BJ751" i="2" s="1"/>
  <c r="BK751" i="2"/>
  <c r="BG751" i="2"/>
  <c r="BI751" i="2" s="1"/>
  <c r="BF751" i="2"/>
  <c r="BC751" i="2"/>
  <c r="BE751" i="2" s="1"/>
  <c r="BB751" i="2"/>
  <c r="AY751" i="2"/>
  <c r="BA751" i="2" s="1"/>
  <c r="AX751" i="2"/>
  <c r="AT751" i="2" s="1"/>
  <c r="AU751" i="2"/>
  <c r="AQ751" i="2"/>
  <c r="AS751" i="2" s="1"/>
  <c r="AP751" i="2"/>
  <c r="AM751" i="2"/>
  <c r="AO751" i="2" s="1"/>
  <c r="AL751" i="2"/>
  <c r="AI751" i="2"/>
  <c r="AK751" i="2" s="1"/>
  <c r="AH751" i="2"/>
  <c r="AD751" i="2" s="1"/>
  <c r="AE751" i="2"/>
  <c r="AA751" i="2"/>
  <c r="AC751" i="2" s="1"/>
  <c r="Z751" i="2"/>
  <c r="W751" i="2"/>
  <c r="Y751" i="2" s="1"/>
  <c r="V751" i="2"/>
  <c r="S751" i="2"/>
  <c r="U751" i="2" s="1"/>
  <c r="R751" i="2"/>
  <c r="N751" i="2" s="1"/>
  <c r="J751" i="2" s="1"/>
  <c r="O751" i="2"/>
  <c r="K751" i="2"/>
  <c r="BW748" i="2"/>
  <c r="BY748" i="2" s="1"/>
  <c r="BV748" i="2"/>
  <c r="BS748" i="2"/>
  <c r="BU748" i="2" s="1"/>
  <c r="BR748" i="2"/>
  <c r="BO748" i="2"/>
  <c r="BQ748" i="2" s="1"/>
  <c r="BN748" i="2"/>
  <c r="BK748" i="2"/>
  <c r="BM748" i="2" s="1"/>
  <c r="BJ748" i="2"/>
  <c r="BG748" i="2"/>
  <c r="BI748" i="2" s="1"/>
  <c r="BF748" i="2"/>
  <c r="BC748" i="2"/>
  <c r="BE748" i="2" s="1"/>
  <c r="BB748" i="2"/>
  <c r="AY748" i="2"/>
  <c r="BA748" i="2" s="1"/>
  <c r="AX748" i="2"/>
  <c r="AU748" i="2"/>
  <c r="AW748" i="2" s="1"/>
  <c r="AT748" i="2"/>
  <c r="AQ748" i="2"/>
  <c r="AS748" i="2" s="1"/>
  <c r="AP748" i="2"/>
  <c r="AM748" i="2"/>
  <c r="AO748" i="2" s="1"/>
  <c r="AL748" i="2"/>
  <c r="AI748" i="2"/>
  <c r="AK748" i="2" s="1"/>
  <c r="AH748" i="2"/>
  <c r="AE748" i="2"/>
  <c r="AG748" i="2" s="1"/>
  <c r="AD748" i="2"/>
  <c r="AA748" i="2"/>
  <c r="AC748" i="2" s="1"/>
  <c r="Z748" i="2"/>
  <c r="W748" i="2"/>
  <c r="Y748" i="2" s="1"/>
  <c r="V748" i="2"/>
  <c r="S748" i="2"/>
  <c r="U748" i="2" s="1"/>
  <c r="R748" i="2"/>
  <c r="O748" i="2"/>
  <c r="Q748" i="2" s="1"/>
  <c r="N748" i="2"/>
  <c r="J748" i="2" s="1"/>
  <c r="K748" i="2"/>
  <c r="BW747" i="2"/>
  <c r="BY747" i="2" s="1"/>
  <c r="BV747" i="2"/>
  <c r="BS747" i="2"/>
  <c r="BU747" i="2" s="1"/>
  <c r="BR747" i="2"/>
  <c r="BO747" i="2"/>
  <c r="BQ747" i="2" s="1"/>
  <c r="BN747" i="2"/>
  <c r="BJ747" i="2" s="1"/>
  <c r="BK747" i="2"/>
  <c r="BG747" i="2"/>
  <c r="BI747" i="2" s="1"/>
  <c r="BF747" i="2"/>
  <c r="BC747" i="2"/>
  <c r="BE747" i="2" s="1"/>
  <c r="BB747" i="2"/>
  <c r="AY747" i="2"/>
  <c r="BA747" i="2" s="1"/>
  <c r="AX747" i="2"/>
  <c r="AT747" i="2" s="1"/>
  <c r="AU747" i="2"/>
  <c r="AQ747" i="2"/>
  <c r="AS747" i="2" s="1"/>
  <c r="AP747" i="2"/>
  <c r="AM747" i="2"/>
  <c r="AO747" i="2" s="1"/>
  <c r="AL747" i="2"/>
  <c r="AI747" i="2"/>
  <c r="AK747" i="2" s="1"/>
  <c r="AH747" i="2"/>
  <c r="AD747" i="2" s="1"/>
  <c r="AE747" i="2"/>
  <c r="AA747" i="2"/>
  <c r="AC747" i="2" s="1"/>
  <c r="Z747" i="2"/>
  <c r="W747" i="2"/>
  <c r="Y747" i="2" s="1"/>
  <c r="V747" i="2"/>
  <c r="S747" i="2"/>
  <c r="U747" i="2" s="1"/>
  <c r="R747" i="2"/>
  <c r="N747" i="2" s="1"/>
  <c r="J747" i="2" s="1"/>
  <c r="O747" i="2"/>
  <c r="K747" i="2"/>
  <c r="BW746" i="2"/>
  <c r="BY746" i="2" s="1"/>
  <c r="BV746" i="2"/>
  <c r="BS746" i="2"/>
  <c r="BU746" i="2" s="1"/>
  <c r="BR746" i="2"/>
  <c r="BO746" i="2"/>
  <c r="BQ746" i="2" s="1"/>
  <c r="BN746" i="2"/>
  <c r="BK746" i="2"/>
  <c r="BM746" i="2" s="1"/>
  <c r="BJ746" i="2"/>
  <c r="BG746" i="2"/>
  <c r="BI746" i="2" s="1"/>
  <c r="BF746" i="2"/>
  <c r="BC746" i="2"/>
  <c r="BE746" i="2" s="1"/>
  <c r="BB746" i="2"/>
  <c r="AY746" i="2"/>
  <c r="BA746" i="2" s="1"/>
  <c r="AX746" i="2"/>
  <c r="AU746" i="2"/>
  <c r="AW746" i="2" s="1"/>
  <c r="AT746" i="2"/>
  <c r="AQ746" i="2"/>
  <c r="AS746" i="2" s="1"/>
  <c r="AP746" i="2"/>
  <c r="AM746" i="2"/>
  <c r="AO746" i="2" s="1"/>
  <c r="AL746" i="2"/>
  <c r="AI746" i="2"/>
  <c r="AK746" i="2" s="1"/>
  <c r="AH746" i="2"/>
  <c r="AE746" i="2"/>
  <c r="AG746" i="2" s="1"/>
  <c r="AD746" i="2"/>
  <c r="AA746" i="2"/>
  <c r="AC746" i="2" s="1"/>
  <c r="Z746" i="2"/>
  <c r="W746" i="2"/>
  <c r="Y746" i="2" s="1"/>
  <c r="V746" i="2"/>
  <c r="S746" i="2"/>
  <c r="U746" i="2" s="1"/>
  <c r="R746" i="2"/>
  <c r="O746" i="2"/>
  <c r="Q746" i="2" s="1"/>
  <c r="N746" i="2"/>
  <c r="J746" i="2" s="1"/>
  <c r="K746" i="2"/>
  <c r="BW745" i="2"/>
  <c r="BY745" i="2" s="1"/>
  <c r="BV745" i="2"/>
  <c r="BS745" i="2"/>
  <c r="BU745" i="2" s="1"/>
  <c r="BR745" i="2"/>
  <c r="BO745" i="2"/>
  <c r="BQ745" i="2" s="1"/>
  <c r="BN745" i="2"/>
  <c r="BJ745" i="2" s="1"/>
  <c r="BK745" i="2"/>
  <c r="BG745" i="2"/>
  <c r="BI745" i="2" s="1"/>
  <c r="BF745" i="2"/>
  <c r="BC745" i="2"/>
  <c r="BE745" i="2" s="1"/>
  <c r="BB745" i="2"/>
  <c r="AY745" i="2"/>
  <c r="BA745" i="2" s="1"/>
  <c r="AX745" i="2"/>
  <c r="AT745" i="2" s="1"/>
  <c r="AU745" i="2"/>
  <c r="AQ745" i="2"/>
  <c r="AS745" i="2" s="1"/>
  <c r="AP745" i="2"/>
  <c r="AM745" i="2"/>
  <c r="AO745" i="2" s="1"/>
  <c r="AL745" i="2"/>
  <c r="AI745" i="2"/>
  <c r="AK745" i="2" s="1"/>
  <c r="AH745" i="2"/>
  <c r="AD745" i="2" s="1"/>
  <c r="AE745" i="2"/>
  <c r="AA745" i="2"/>
  <c r="AC745" i="2" s="1"/>
  <c r="Z745" i="2"/>
  <c r="W745" i="2"/>
  <c r="Y745" i="2" s="1"/>
  <c r="V745" i="2"/>
  <c r="S745" i="2"/>
  <c r="U745" i="2" s="1"/>
  <c r="R745" i="2"/>
  <c r="N745" i="2" s="1"/>
  <c r="J745" i="2" s="1"/>
  <c r="O745" i="2"/>
  <c r="K745" i="2"/>
  <c r="BW743" i="2"/>
  <c r="BY743" i="2" s="1"/>
  <c r="BV743" i="2"/>
  <c r="BS743" i="2"/>
  <c r="BU743" i="2" s="1"/>
  <c r="BR743" i="2"/>
  <c r="BO743" i="2"/>
  <c r="BQ743" i="2" s="1"/>
  <c r="BN743" i="2"/>
  <c r="BK743" i="2"/>
  <c r="BM743" i="2" s="1"/>
  <c r="BJ743" i="2"/>
  <c r="BG743" i="2"/>
  <c r="BI743" i="2" s="1"/>
  <c r="BF743" i="2"/>
  <c r="BC743" i="2"/>
  <c r="BE743" i="2" s="1"/>
  <c r="BB743" i="2"/>
  <c r="AY743" i="2"/>
  <c r="BA743" i="2" s="1"/>
  <c r="AX743" i="2"/>
  <c r="AU743" i="2"/>
  <c r="AW743" i="2" s="1"/>
  <c r="AT743" i="2"/>
  <c r="AQ743" i="2"/>
  <c r="AS743" i="2" s="1"/>
  <c r="AP743" i="2"/>
  <c r="AM743" i="2"/>
  <c r="AO743" i="2" s="1"/>
  <c r="AL743" i="2"/>
  <c r="AI743" i="2"/>
  <c r="AK743" i="2" s="1"/>
  <c r="AH743" i="2"/>
  <c r="AE743" i="2"/>
  <c r="AG743" i="2" s="1"/>
  <c r="AD743" i="2"/>
  <c r="AA743" i="2"/>
  <c r="AC743" i="2" s="1"/>
  <c r="Z743" i="2"/>
  <c r="W743" i="2"/>
  <c r="Y743" i="2" s="1"/>
  <c r="V743" i="2"/>
  <c r="S743" i="2"/>
  <c r="U743" i="2" s="1"/>
  <c r="R743" i="2"/>
  <c r="O743" i="2"/>
  <c r="Q743" i="2" s="1"/>
  <c r="N743" i="2"/>
  <c r="J743" i="2" s="1"/>
  <c r="K743" i="2"/>
  <c r="BW742" i="2"/>
  <c r="BY742" i="2" s="1"/>
  <c r="BV742" i="2"/>
  <c r="BS742" i="2"/>
  <c r="BU742" i="2" s="1"/>
  <c r="BR742" i="2"/>
  <c r="BO742" i="2"/>
  <c r="BQ742" i="2" s="1"/>
  <c r="BN742" i="2"/>
  <c r="BJ742" i="2" s="1"/>
  <c r="BK742" i="2"/>
  <c r="BG742" i="2"/>
  <c r="BI742" i="2" s="1"/>
  <c r="BF742" i="2"/>
  <c r="BC742" i="2"/>
  <c r="BE742" i="2" s="1"/>
  <c r="BB742" i="2"/>
  <c r="AY742" i="2"/>
  <c r="BA742" i="2" s="1"/>
  <c r="AX742" i="2"/>
  <c r="AT742" i="2" s="1"/>
  <c r="AU742" i="2"/>
  <c r="AQ742" i="2"/>
  <c r="AS742" i="2" s="1"/>
  <c r="AP742" i="2"/>
  <c r="AM742" i="2"/>
  <c r="AO742" i="2" s="1"/>
  <c r="AL742" i="2"/>
  <c r="AI742" i="2"/>
  <c r="AK742" i="2" s="1"/>
  <c r="AH742" i="2"/>
  <c r="AD742" i="2" s="1"/>
  <c r="AE742" i="2"/>
  <c r="AA742" i="2"/>
  <c r="AC742" i="2" s="1"/>
  <c r="Z742" i="2"/>
  <c r="W742" i="2"/>
  <c r="Y742" i="2" s="1"/>
  <c r="V742" i="2"/>
  <c r="S742" i="2"/>
  <c r="U742" i="2" s="1"/>
  <c r="R742" i="2"/>
  <c r="N742" i="2" s="1"/>
  <c r="J742" i="2" s="1"/>
  <c r="O742" i="2"/>
  <c r="K742" i="2"/>
  <c r="BW739" i="2"/>
  <c r="BY739" i="2" s="1"/>
  <c r="BV739" i="2"/>
  <c r="BS739" i="2"/>
  <c r="BU739" i="2" s="1"/>
  <c r="BR739" i="2"/>
  <c r="BO739" i="2"/>
  <c r="BQ739" i="2" s="1"/>
  <c r="BN739" i="2"/>
  <c r="BK739" i="2"/>
  <c r="BM739" i="2" s="1"/>
  <c r="BJ739" i="2"/>
  <c r="BG739" i="2"/>
  <c r="BI739" i="2" s="1"/>
  <c r="BF739" i="2"/>
  <c r="BC739" i="2"/>
  <c r="BE739" i="2" s="1"/>
  <c r="BB739" i="2"/>
  <c r="AY739" i="2"/>
  <c r="BA739" i="2" s="1"/>
  <c r="AX739" i="2"/>
  <c r="AU739" i="2"/>
  <c r="AW739" i="2" s="1"/>
  <c r="AT739" i="2"/>
  <c r="AQ739" i="2"/>
  <c r="AS739" i="2" s="1"/>
  <c r="AP739" i="2"/>
  <c r="AM739" i="2"/>
  <c r="AO739" i="2" s="1"/>
  <c r="AL739" i="2"/>
  <c r="AI739" i="2"/>
  <c r="AK739" i="2" s="1"/>
  <c r="AH739" i="2"/>
  <c r="AE739" i="2"/>
  <c r="AG739" i="2" s="1"/>
  <c r="AD739" i="2"/>
  <c r="AA739" i="2"/>
  <c r="AC739" i="2" s="1"/>
  <c r="Z739" i="2"/>
  <c r="W739" i="2"/>
  <c r="Y739" i="2" s="1"/>
  <c r="V739" i="2"/>
  <c r="S739" i="2"/>
  <c r="U739" i="2" s="1"/>
  <c r="R739" i="2"/>
  <c r="O739" i="2"/>
  <c r="Q739" i="2" s="1"/>
  <c r="N739" i="2"/>
  <c r="J739" i="2" s="1"/>
  <c r="K739" i="2"/>
  <c r="BW738" i="2"/>
  <c r="BY738" i="2" s="1"/>
  <c r="BV738" i="2"/>
  <c r="BS738" i="2"/>
  <c r="BU738" i="2" s="1"/>
  <c r="BR738" i="2"/>
  <c r="BO738" i="2"/>
  <c r="BQ738" i="2" s="1"/>
  <c r="BN738" i="2"/>
  <c r="BJ738" i="2" s="1"/>
  <c r="BK738" i="2"/>
  <c r="BG738" i="2"/>
  <c r="BI738" i="2" s="1"/>
  <c r="BF738" i="2"/>
  <c r="BC738" i="2"/>
  <c r="BE738" i="2" s="1"/>
  <c r="BB738" i="2"/>
  <c r="AY738" i="2"/>
  <c r="BA738" i="2" s="1"/>
  <c r="AX738" i="2"/>
  <c r="AT738" i="2" s="1"/>
  <c r="AU738" i="2"/>
  <c r="AQ738" i="2"/>
  <c r="AS738" i="2" s="1"/>
  <c r="AP738" i="2"/>
  <c r="AM738" i="2"/>
  <c r="AO738" i="2" s="1"/>
  <c r="AL738" i="2"/>
  <c r="AI738" i="2"/>
  <c r="AK738" i="2" s="1"/>
  <c r="AH738" i="2"/>
  <c r="AD738" i="2" s="1"/>
  <c r="AE738" i="2"/>
  <c r="AA738" i="2"/>
  <c r="AC738" i="2" s="1"/>
  <c r="Z738" i="2"/>
  <c r="W738" i="2"/>
  <c r="Y738" i="2" s="1"/>
  <c r="V738" i="2"/>
  <c r="S738" i="2"/>
  <c r="U738" i="2" s="1"/>
  <c r="R738" i="2"/>
  <c r="N738" i="2" s="1"/>
  <c r="J738" i="2" s="1"/>
  <c r="O738" i="2"/>
  <c r="K738" i="2"/>
  <c r="BW737" i="2"/>
  <c r="BY737" i="2" s="1"/>
  <c r="BV737" i="2"/>
  <c r="BS737" i="2"/>
  <c r="BU737" i="2" s="1"/>
  <c r="BR737" i="2"/>
  <c r="BO737" i="2"/>
  <c r="BQ737" i="2" s="1"/>
  <c r="BN737" i="2"/>
  <c r="BK737" i="2"/>
  <c r="BM737" i="2" s="1"/>
  <c r="BJ737" i="2"/>
  <c r="BG737" i="2"/>
  <c r="BI737" i="2" s="1"/>
  <c r="BF737" i="2"/>
  <c r="BC737" i="2"/>
  <c r="BE737" i="2" s="1"/>
  <c r="BB737" i="2"/>
  <c r="AY737" i="2"/>
  <c r="BA737" i="2" s="1"/>
  <c r="AX737" i="2"/>
  <c r="AU737" i="2"/>
  <c r="AW737" i="2" s="1"/>
  <c r="AT737" i="2"/>
  <c r="AQ737" i="2"/>
  <c r="AS737" i="2" s="1"/>
  <c r="AP737" i="2"/>
  <c r="AM737" i="2"/>
  <c r="AO737" i="2" s="1"/>
  <c r="AL737" i="2"/>
  <c r="AI737" i="2"/>
  <c r="AK737" i="2" s="1"/>
  <c r="AH737" i="2"/>
  <c r="AE737" i="2"/>
  <c r="AG737" i="2" s="1"/>
  <c r="AD737" i="2"/>
  <c r="AA737" i="2"/>
  <c r="AC737" i="2" s="1"/>
  <c r="Z737" i="2"/>
  <c r="W737" i="2"/>
  <c r="Y737" i="2" s="1"/>
  <c r="V737" i="2"/>
  <c r="S737" i="2"/>
  <c r="U737" i="2" s="1"/>
  <c r="R737" i="2"/>
  <c r="O737" i="2"/>
  <c r="Q737" i="2" s="1"/>
  <c r="N737" i="2"/>
  <c r="J737" i="2" s="1"/>
  <c r="K737" i="2"/>
  <c r="BW735" i="2"/>
  <c r="BY735" i="2" s="1"/>
  <c r="BV735" i="2"/>
  <c r="BS735" i="2"/>
  <c r="BU735" i="2" s="1"/>
  <c r="BR735" i="2"/>
  <c r="BO735" i="2"/>
  <c r="BQ735" i="2" s="1"/>
  <c r="BN735" i="2"/>
  <c r="BJ735" i="2" s="1"/>
  <c r="BK735" i="2"/>
  <c r="BG735" i="2"/>
  <c r="BI735" i="2" s="1"/>
  <c r="BF735" i="2"/>
  <c r="BC735" i="2"/>
  <c r="BE735" i="2" s="1"/>
  <c r="BB735" i="2"/>
  <c r="AY735" i="2"/>
  <c r="BA735" i="2" s="1"/>
  <c r="AX735" i="2"/>
  <c r="AT735" i="2" s="1"/>
  <c r="AU735" i="2"/>
  <c r="AQ735" i="2"/>
  <c r="AS735" i="2" s="1"/>
  <c r="AP735" i="2"/>
  <c r="AM735" i="2"/>
  <c r="AO735" i="2" s="1"/>
  <c r="AL735" i="2"/>
  <c r="AI735" i="2"/>
  <c r="AK735" i="2" s="1"/>
  <c r="AH735" i="2"/>
  <c r="AD735" i="2" s="1"/>
  <c r="AE735" i="2"/>
  <c r="AA735" i="2"/>
  <c r="AC735" i="2" s="1"/>
  <c r="Z735" i="2"/>
  <c r="W735" i="2"/>
  <c r="Y735" i="2" s="1"/>
  <c r="V735" i="2"/>
  <c r="S735" i="2"/>
  <c r="U735" i="2" s="1"/>
  <c r="R735" i="2"/>
  <c r="N735" i="2" s="1"/>
  <c r="J735" i="2" s="1"/>
  <c r="O735" i="2"/>
  <c r="K735" i="2"/>
  <c r="BW734" i="2"/>
  <c r="BY734" i="2" s="1"/>
  <c r="BV734" i="2"/>
  <c r="BS734" i="2"/>
  <c r="BU734" i="2" s="1"/>
  <c r="BR734" i="2"/>
  <c r="BO734" i="2"/>
  <c r="BQ734" i="2" s="1"/>
  <c r="BN734" i="2"/>
  <c r="BK734" i="2"/>
  <c r="BM734" i="2" s="1"/>
  <c r="BJ734" i="2"/>
  <c r="BG734" i="2"/>
  <c r="BI734" i="2" s="1"/>
  <c r="BF734" i="2"/>
  <c r="BC734" i="2"/>
  <c r="BE734" i="2" s="1"/>
  <c r="BB734" i="2"/>
  <c r="AY734" i="2"/>
  <c r="BA734" i="2" s="1"/>
  <c r="AX734" i="2"/>
  <c r="AU734" i="2"/>
  <c r="AW734" i="2" s="1"/>
  <c r="AT734" i="2"/>
  <c r="AQ734" i="2"/>
  <c r="AS734" i="2" s="1"/>
  <c r="AP734" i="2"/>
  <c r="AM734" i="2"/>
  <c r="AO734" i="2" s="1"/>
  <c r="AL734" i="2"/>
  <c r="AI734" i="2"/>
  <c r="AK734" i="2" s="1"/>
  <c r="AH734" i="2"/>
  <c r="AE734" i="2"/>
  <c r="AG734" i="2" s="1"/>
  <c r="AD734" i="2"/>
  <c r="AA734" i="2"/>
  <c r="AC734" i="2" s="1"/>
  <c r="Z734" i="2"/>
  <c r="W734" i="2"/>
  <c r="Y734" i="2" s="1"/>
  <c r="V734" i="2"/>
  <c r="S734" i="2"/>
  <c r="U734" i="2" s="1"/>
  <c r="R734" i="2"/>
  <c r="O734" i="2"/>
  <c r="Q734" i="2" s="1"/>
  <c r="N734" i="2"/>
  <c r="J734" i="2" s="1"/>
  <c r="K734" i="2"/>
  <c r="BW732" i="2"/>
  <c r="BY732" i="2" s="1"/>
  <c r="BV732" i="2"/>
  <c r="BS732" i="2"/>
  <c r="BU732" i="2" s="1"/>
  <c r="BR732" i="2"/>
  <c r="BO732" i="2"/>
  <c r="BQ732" i="2" s="1"/>
  <c r="BN732" i="2"/>
  <c r="BJ732" i="2" s="1"/>
  <c r="BK732" i="2"/>
  <c r="BG732" i="2"/>
  <c r="BI732" i="2" s="1"/>
  <c r="BF732" i="2"/>
  <c r="BC732" i="2"/>
  <c r="BE732" i="2" s="1"/>
  <c r="BB732" i="2"/>
  <c r="AY732" i="2"/>
  <c r="BA732" i="2" s="1"/>
  <c r="AX732" i="2"/>
  <c r="AT732" i="2" s="1"/>
  <c r="AU732" i="2"/>
  <c r="AQ732" i="2"/>
  <c r="AS732" i="2" s="1"/>
  <c r="AP732" i="2"/>
  <c r="AM732" i="2"/>
  <c r="AO732" i="2" s="1"/>
  <c r="AL732" i="2"/>
  <c r="AI732" i="2"/>
  <c r="AK732" i="2" s="1"/>
  <c r="AH732" i="2"/>
  <c r="AD732" i="2" s="1"/>
  <c r="AE732" i="2"/>
  <c r="AA732" i="2"/>
  <c r="AC732" i="2" s="1"/>
  <c r="Z732" i="2"/>
  <c r="W732" i="2"/>
  <c r="Y732" i="2" s="1"/>
  <c r="V732" i="2"/>
  <c r="S732" i="2"/>
  <c r="U732" i="2" s="1"/>
  <c r="R732" i="2"/>
  <c r="N732" i="2" s="1"/>
  <c r="J732" i="2" s="1"/>
  <c r="O732" i="2"/>
  <c r="K732" i="2"/>
  <c r="BW731" i="2"/>
  <c r="BY731" i="2" s="1"/>
  <c r="BV731" i="2"/>
  <c r="BS731" i="2"/>
  <c r="BU731" i="2" s="1"/>
  <c r="BR731" i="2"/>
  <c r="BO731" i="2"/>
  <c r="BQ731" i="2" s="1"/>
  <c r="BN731" i="2"/>
  <c r="BK731" i="2"/>
  <c r="BM731" i="2" s="1"/>
  <c r="BJ731" i="2"/>
  <c r="BG731" i="2"/>
  <c r="BI731" i="2" s="1"/>
  <c r="BF731" i="2"/>
  <c r="BC731" i="2"/>
  <c r="BE731" i="2" s="1"/>
  <c r="BB731" i="2"/>
  <c r="AY731" i="2"/>
  <c r="BA731" i="2" s="1"/>
  <c r="AX731" i="2"/>
  <c r="AU731" i="2"/>
  <c r="AW731" i="2" s="1"/>
  <c r="AT731" i="2"/>
  <c r="AQ731" i="2"/>
  <c r="AS731" i="2" s="1"/>
  <c r="AP731" i="2"/>
  <c r="AM731" i="2"/>
  <c r="AO731" i="2" s="1"/>
  <c r="AL731" i="2"/>
  <c r="AI731" i="2"/>
  <c r="AK731" i="2" s="1"/>
  <c r="AH731" i="2"/>
  <c r="AE731" i="2"/>
  <c r="AG731" i="2" s="1"/>
  <c r="AD731" i="2"/>
  <c r="AA731" i="2"/>
  <c r="AC731" i="2" s="1"/>
  <c r="Z731" i="2"/>
  <c r="W731" i="2"/>
  <c r="Y731" i="2" s="1"/>
  <c r="V731" i="2"/>
  <c r="S731" i="2"/>
  <c r="U731" i="2" s="1"/>
  <c r="R731" i="2"/>
  <c r="O731" i="2"/>
  <c r="Q731" i="2" s="1"/>
  <c r="N731" i="2"/>
  <c r="J731" i="2" s="1"/>
  <c r="K731" i="2"/>
  <c r="BW730" i="2"/>
  <c r="BY730" i="2" s="1"/>
  <c r="BV730" i="2"/>
  <c r="BS730" i="2"/>
  <c r="BU730" i="2" s="1"/>
  <c r="BR730" i="2"/>
  <c r="BO730" i="2"/>
  <c r="BQ730" i="2" s="1"/>
  <c r="BN730" i="2"/>
  <c r="BJ730" i="2" s="1"/>
  <c r="BK730" i="2"/>
  <c r="BG730" i="2"/>
  <c r="BI730" i="2" s="1"/>
  <c r="BF730" i="2"/>
  <c r="BC730" i="2"/>
  <c r="BE730" i="2" s="1"/>
  <c r="BB730" i="2"/>
  <c r="AY730" i="2"/>
  <c r="BA730" i="2" s="1"/>
  <c r="AX730" i="2"/>
  <c r="AT730" i="2" s="1"/>
  <c r="AU730" i="2"/>
  <c r="AQ730" i="2"/>
  <c r="AS730" i="2" s="1"/>
  <c r="AP730" i="2"/>
  <c r="AM730" i="2"/>
  <c r="AO730" i="2" s="1"/>
  <c r="AL730" i="2"/>
  <c r="AI730" i="2"/>
  <c r="AK730" i="2" s="1"/>
  <c r="AH730" i="2"/>
  <c r="AD730" i="2" s="1"/>
  <c r="AE730" i="2"/>
  <c r="AA730" i="2"/>
  <c r="AC730" i="2" s="1"/>
  <c r="Z730" i="2"/>
  <c r="W730" i="2"/>
  <c r="Y730" i="2" s="1"/>
  <c r="V730" i="2"/>
  <c r="S730" i="2"/>
  <c r="U730" i="2" s="1"/>
  <c r="R730" i="2"/>
  <c r="N730" i="2" s="1"/>
  <c r="J730" i="2" s="1"/>
  <c r="O730" i="2"/>
  <c r="K730" i="2"/>
  <c r="BW729" i="2"/>
  <c r="BY729" i="2" s="1"/>
  <c r="BV729" i="2"/>
  <c r="BS729" i="2"/>
  <c r="BU729" i="2" s="1"/>
  <c r="BR729" i="2"/>
  <c r="BO729" i="2"/>
  <c r="BQ729" i="2" s="1"/>
  <c r="BN729" i="2"/>
  <c r="BK729" i="2"/>
  <c r="BM729" i="2" s="1"/>
  <c r="BJ729" i="2"/>
  <c r="BG729" i="2"/>
  <c r="BI729" i="2" s="1"/>
  <c r="BF729" i="2"/>
  <c r="BC729" i="2"/>
  <c r="BE729" i="2" s="1"/>
  <c r="BB729" i="2"/>
  <c r="AY729" i="2"/>
  <c r="BA729" i="2" s="1"/>
  <c r="AX729" i="2"/>
  <c r="AU729" i="2"/>
  <c r="AW729" i="2" s="1"/>
  <c r="AT729" i="2"/>
  <c r="AQ729" i="2"/>
  <c r="AS729" i="2" s="1"/>
  <c r="AP729" i="2"/>
  <c r="AM729" i="2"/>
  <c r="AO729" i="2" s="1"/>
  <c r="AL729" i="2"/>
  <c r="AI729" i="2"/>
  <c r="AK729" i="2" s="1"/>
  <c r="AH729" i="2"/>
  <c r="AE729" i="2"/>
  <c r="AG729" i="2" s="1"/>
  <c r="AD729" i="2"/>
  <c r="AA729" i="2"/>
  <c r="AC729" i="2" s="1"/>
  <c r="Z729" i="2"/>
  <c r="W729" i="2"/>
  <c r="Y729" i="2" s="1"/>
  <c r="V729" i="2"/>
  <c r="S729" i="2"/>
  <c r="U729" i="2" s="1"/>
  <c r="R729" i="2"/>
  <c r="O729" i="2"/>
  <c r="Q729" i="2" s="1"/>
  <c r="N729" i="2"/>
  <c r="J729" i="2" s="1"/>
  <c r="K729" i="2"/>
  <c r="BW728" i="2"/>
  <c r="BY728" i="2" s="1"/>
  <c r="BV728" i="2"/>
  <c r="BS728" i="2"/>
  <c r="BU728" i="2" s="1"/>
  <c r="BR728" i="2"/>
  <c r="BO728" i="2"/>
  <c r="BQ728" i="2" s="1"/>
  <c r="BN728" i="2"/>
  <c r="BJ728" i="2" s="1"/>
  <c r="BK728" i="2"/>
  <c r="BG728" i="2"/>
  <c r="BI728" i="2" s="1"/>
  <c r="BF728" i="2"/>
  <c r="BC728" i="2"/>
  <c r="BE728" i="2" s="1"/>
  <c r="BB728" i="2"/>
  <c r="AY728" i="2"/>
  <c r="BA728" i="2" s="1"/>
  <c r="AX728" i="2"/>
  <c r="AT728" i="2" s="1"/>
  <c r="AU728" i="2"/>
  <c r="AQ728" i="2"/>
  <c r="AS728" i="2" s="1"/>
  <c r="AP728" i="2"/>
  <c r="AM728" i="2"/>
  <c r="AO728" i="2" s="1"/>
  <c r="AL728" i="2"/>
  <c r="AI728" i="2"/>
  <c r="AK728" i="2" s="1"/>
  <c r="AH728" i="2"/>
  <c r="AD728" i="2" s="1"/>
  <c r="AE728" i="2"/>
  <c r="AA728" i="2"/>
  <c r="AC728" i="2" s="1"/>
  <c r="Z728" i="2"/>
  <c r="W728" i="2"/>
  <c r="Y728" i="2" s="1"/>
  <c r="V728" i="2"/>
  <c r="S728" i="2"/>
  <c r="U728" i="2" s="1"/>
  <c r="R728" i="2"/>
  <c r="N728" i="2" s="1"/>
  <c r="J728" i="2" s="1"/>
  <c r="O728" i="2"/>
  <c r="K728" i="2"/>
  <c r="BW727" i="2"/>
  <c r="BY727" i="2" s="1"/>
  <c r="BV727" i="2"/>
  <c r="BS727" i="2"/>
  <c r="BU727" i="2" s="1"/>
  <c r="BR727" i="2"/>
  <c r="BO727" i="2"/>
  <c r="BQ727" i="2" s="1"/>
  <c r="BN727" i="2"/>
  <c r="BK727" i="2"/>
  <c r="BM727" i="2" s="1"/>
  <c r="BJ727" i="2"/>
  <c r="BG727" i="2"/>
  <c r="BI727" i="2" s="1"/>
  <c r="BF727" i="2"/>
  <c r="BC727" i="2"/>
  <c r="BE727" i="2" s="1"/>
  <c r="BB727" i="2"/>
  <c r="AY727" i="2"/>
  <c r="BA727" i="2" s="1"/>
  <c r="AX727" i="2"/>
  <c r="AU727" i="2"/>
  <c r="AW727" i="2" s="1"/>
  <c r="AT727" i="2"/>
  <c r="AQ727" i="2"/>
  <c r="AS727" i="2" s="1"/>
  <c r="AP727" i="2"/>
  <c r="AM727" i="2"/>
  <c r="AO727" i="2" s="1"/>
  <c r="AL727" i="2"/>
  <c r="AI727" i="2"/>
  <c r="AK727" i="2" s="1"/>
  <c r="AH727" i="2"/>
  <c r="AE727" i="2"/>
  <c r="AG727" i="2" s="1"/>
  <c r="AD727" i="2"/>
  <c r="AA727" i="2"/>
  <c r="AC727" i="2" s="1"/>
  <c r="Z727" i="2"/>
  <c r="W727" i="2"/>
  <c r="Y727" i="2" s="1"/>
  <c r="V727" i="2"/>
  <c r="S727" i="2"/>
  <c r="U727" i="2" s="1"/>
  <c r="R727" i="2"/>
  <c r="O727" i="2"/>
  <c r="Q727" i="2" s="1"/>
  <c r="N727" i="2"/>
  <c r="J727" i="2" s="1"/>
  <c r="K727" i="2"/>
  <c r="BW725" i="2"/>
  <c r="BY725" i="2" s="1"/>
  <c r="BV725" i="2"/>
  <c r="BS725" i="2"/>
  <c r="BU725" i="2" s="1"/>
  <c r="BR725" i="2"/>
  <c r="BO725" i="2"/>
  <c r="BQ725" i="2" s="1"/>
  <c r="BN725" i="2"/>
  <c r="BJ725" i="2" s="1"/>
  <c r="BK725" i="2"/>
  <c r="BG725" i="2"/>
  <c r="BI725" i="2" s="1"/>
  <c r="BF725" i="2"/>
  <c r="BC725" i="2"/>
  <c r="BE725" i="2" s="1"/>
  <c r="BB725" i="2"/>
  <c r="AY725" i="2"/>
  <c r="BA725" i="2" s="1"/>
  <c r="AX725" i="2"/>
  <c r="AT725" i="2" s="1"/>
  <c r="AU725" i="2"/>
  <c r="AQ725" i="2"/>
  <c r="AS725" i="2" s="1"/>
  <c r="AP725" i="2"/>
  <c r="AM725" i="2"/>
  <c r="AO725" i="2" s="1"/>
  <c r="AL725" i="2"/>
  <c r="AI725" i="2"/>
  <c r="AK725" i="2" s="1"/>
  <c r="AH725" i="2"/>
  <c r="AD725" i="2" s="1"/>
  <c r="AE725" i="2"/>
  <c r="AA725" i="2"/>
  <c r="AC725" i="2" s="1"/>
  <c r="Z725" i="2"/>
  <c r="W725" i="2"/>
  <c r="Y725" i="2" s="1"/>
  <c r="V725" i="2"/>
  <c r="S725" i="2"/>
  <c r="U725" i="2" s="1"/>
  <c r="R725" i="2"/>
  <c r="N725" i="2" s="1"/>
  <c r="J725" i="2" s="1"/>
  <c r="O725" i="2"/>
  <c r="K725" i="2"/>
  <c r="BW724" i="2"/>
  <c r="BY724" i="2" s="1"/>
  <c r="BV724" i="2"/>
  <c r="BS724" i="2"/>
  <c r="BU724" i="2" s="1"/>
  <c r="BR724" i="2"/>
  <c r="BO724" i="2"/>
  <c r="BQ724" i="2" s="1"/>
  <c r="BN724" i="2"/>
  <c r="BK724" i="2"/>
  <c r="BM724" i="2" s="1"/>
  <c r="BJ724" i="2"/>
  <c r="BG724" i="2"/>
  <c r="BI724" i="2" s="1"/>
  <c r="BF724" i="2"/>
  <c r="BC724" i="2"/>
  <c r="BE724" i="2" s="1"/>
  <c r="BB724" i="2"/>
  <c r="AY724" i="2"/>
  <c r="BA724" i="2" s="1"/>
  <c r="AX724" i="2"/>
  <c r="AU724" i="2"/>
  <c r="AW724" i="2" s="1"/>
  <c r="AT724" i="2"/>
  <c r="AQ724" i="2"/>
  <c r="AS724" i="2" s="1"/>
  <c r="AP724" i="2"/>
  <c r="AM724" i="2"/>
  <c r="AO724" i="2" s="1"/>
  <c r="AL724" i="2"/>
  <c r="AI724" i="2"/>
  <c r="AK724" i="2" s="1"/>
  <c r="AH724" i="2"/>
  <c r="AE724" i="2"/>
  <c r="AG724" i="2" s="1"/>
  <c r="AD724" i="2"/>
  <c r="AA724" i="2"/>
  <c r="AC724" i="2" s="1"/>
  <c r="Z724" i="2"/>
  <c r="W724" i="2"/>
  <c r="Y724" i="2" s="1"/>
  <c r="V724" i="2"/>
  <c r="S724" i="2"/>
  <c r="U724" i="2" s="1"/>
  <c r="R724" i="2"/>
  <c r="O724" i="2"/>
  <c r="Q724" i="2" s="1"/>
  <c r="N724" i="2"/>
  <c r="J724" i="2" s="1"/>
  <c r="K724" i="2"/>
  <c r="BW723" i="2"/>
  <c r="BY723" i="2" s="1"/>
  <c r="BV723" i="2"/>
  <c r="BS723" i="2"/>
  <c r="BU723" i="2" s="1"/>
  <c r="BR723" i="2"/>
  <c r="BO723" i="2"/>
  <c r="BQ723" i="2" s="1"/>
  <c r="BN723" i="2"/>
  <c r="BJ723" i="2" s="1"/>
  <c r="BK723" i="2"/>
  <c r="BG723" i="2"/>
  <c r="BI723" i="2" s="1"/>
  <c r="BF723" i="2"/>
  <c r="BC723" i="2"/>
  <c r="BE723" i="2" s="1"/>
  <c r="BB723" i="2"/>
  <c r="AY723" i="2"/>
  <c r="BA723" i="2" s="1"/>
  <c r="AX723" i="2"/>
  <c r="AT723" i="2" s="1"/>
  <c r="AU723" i="2"/>
  <c r="AQ723" i="2"/>
  <c r="AS723" i="2" s="1"/>
  <c r="AP723" i="2"/>
  <c r="AM723" i="2"/>
  <c r="AO723" i="2" s="1"/>
  <c r="AL723" i="2"/>
  <c r="AI723" i="2"/>
  <c r="AK723" i="2" s="1"/>
  <c r="AH723" i="2"/>
  <c r="AD723" i="2" s="1"/>
  <c r="AE723" i="2"/>
  <c r="AA723" i="2"/>
  <c r="AC723" i="2" s="1"/>
  <c r="Z723" i="2"/>
  <c r="W723" i="2"/>
  <c r="Y723" i="2" s="1"/>
  <c r="V723" i="2"/>
  <c r="S723" i="2"/>
  <c r="U723" i="2" s="1"/>
  <c r="R723" i="2"/>
  <c r="N723" i="2" s="1"/>
  <c r="J723" i="2" s="1"/>
  <c r="O723" i="2"/>
  <c r="K723" i="2"/>
  <c r="BW722" i="2"/>
  <c r="BY722" i="2" s="1"/>
  <c r="BV722" i="2"/>
  <c r="BS722" i="2"/>
  <c r="BU722" i="2" s="1"/>
  <c r="BR722" i="2"/>
  <c r="BO722" i="2"/>
  <c r="BQ722" i="2" s="1"/>
  <c r="BN722" i="2"/>
  <c r="BK722" i="2"/>
  <c r="BM722" i="2" s="1"/>
  <c r="BJ722" i="2"/>
  <c r="BG722" i="2"/>
  <c r="BI722" i="2" s="1"/>
  <c r="BF722" i="2"/>
  <c r="BC722" i="2"/>
  <c r="BE722" i="2" s="1"/>
  <c r="BB722" i="2"/>
  <c r="AY722" i="2"/>
  <c r="BA722" i="2" s="1"/>
  <c r="AX722" i="2"/>
  <c r="AU722" i="2"/>
  <c r="AW722" i="2" s="1"/>
  <c r="AT722" i="2"/>
  <c r="AQ722" i="2"/>
  <c r="AS722" i="2" s="1"/>
  <c r="AP722" i="2"/>
  <c r="AM722" i="2"/>
  <c r="AO722" i="2" s="1"/>
  <c r="AL722" i="2"/>
  <c r="AI722" i="2"/>
  <c r="AK722" i="2" s="1"/>
  <c r="AH722" i="2"/>
  <c r="AE722" i="2"/>
  <c r="AG722" i="2" s="1"/>
  <c r="AD722" i="2"/>
  <c r="AA722" i="2"/>
  <c r="AC722" i="2" s="1"/>
  <c r="Z722" i="2"/>
  <c r="W722" i="2"/>
  <c r="Y722" i="2" s="1"/>
  <c r="V722" i="2"/>
  <c r="S722" i="2"/>
  <c r="U722" i="2" s="1"/>
  <c r="R722" i="2"/>
  <c r="O722" i="2"/>
  <c r="Q722" i="2" s="1"/>
  <c r="N722" i="2"/>
  <c r="J722" i="2" s="1"/>
  <c r="K722" i="2"/>
  <c r="BW721" i="2"/>
  <c r="BY721" i="2" s="1"/>
  <c r="BV721" i="2"/>
  <c r="BS721" i="2"/>
  <c r="BU721" i="2" s="1"/>
  <c r="BR721" i="2"/>
  <c r="BO721" i="2"/>
  <c r="BQ721" i="2" s="1"/>
  <c r="BN721" i="2"/>
  <c r="BJ721" i="2" s="1"/>
  <c r="BK721" i="2"/>
  <c r="BG721" i="2"/>
  <c r="BI721" i="2" s="1"/>
  <c r="BF721" i="2"/>
  <c r="BC721" i="2"/>
  <c r="BE721" i="2" s="1"/>
  <c r="BB721" i="2"/>
  <c r="AY721" i="2"/>
  <c r="BA721" i="2" s="1"/>
  <c r="AX721" i="2"/>
  <c r="AT721" i="2" s="1"/>
  <c r="AU721" i="2"/>
  <c r="AQ721" i="2"/>
  <c r="AS721" i="2" s="1"/>
  <c r="AP721" i="2"/>
  <c r="AM721" i="2"/>
  <c r="AO721" i="2" s="1"/>
  <c r="AL721" i="2"/>
  <c r="AI721" i="2"/>
  <c r="AK721" i="2" s="1"/>
  <c r="AH721" i="2"/>
  <c r="AD721" i="2" s="1"/>
  <c r="AE721" i="2"/>
  <c r="AA721" i="2"/>
  <c r="AC721" i="2" s="1"/>
  <c r="Z721" i="2"/>
  <c r="W721" i="2"/>
  <c r="Y721" i="2" s="1"/>
  <c r="V721" i="2"/>
  <c r="S721" i="2"/>
  <c r="U721" i="2" s="1"/>
  <c r="R721" i="2"/>
  <c r="N721" i="2" s="1"/>
  <c r="J721" i="2" s="1"/>
  <c r="O721" i="2"/>
  <c r="K721" i="2"/>
  <c r="BW720" i="2"/>
  <c r="BY720" i="2" s="1"/>
  <c r="BV720" i="2"/>
  <c r="BS720" i="2"/>
  <c r="BU720" i="2" s="1"/>
  <c r="BR720" i="2"/>
  <c r="BO720" i="2"/>
  <c r="BQ720" i="2" s="1"/>
  <c r="BN720" i="2"/>
  <c r="BK720" i="2"/>
  <c r="BM720" i="2" s="1"/>
  <c r="BJ720" i="2"/>
  <c r="BG720" i="2"/>
  <c r="BI720" i="2" s="1"/>
  <c r="BF720" i="2"/>
  <c r="BC720" i="2"/>
  <c r="BE720" i="2" s="1"/>
  <c r="BB720" i="2"/>
  <c r="AY720" i="2"/>
  <c r="BA720" i="2" s="1"/>
  <c r="AX720" i="2"/>
  <c r="AU720" i="2"/>
  <c r="AW720" i="2" s="1"/>
  <c r="AT720" i="2"/>
  <c r="AQ720" i="2"/>
  <c r="AS720" i="2" s="1"/>
  <c r="AP720" i="2"/>
  <c r="AM720" i="2"/>
  <c r="AO720" i="2" s="1"/>
  <c r="AL720" i="2"/>
  <c r="AI720" i="2"/>
  <c r="AK720" i="2" s="1"/>
  <c r="AH720" i="2"/>
  <c r="AE720" i="2"/>
  <c r="AG720" i="2" s="1"/>
  <c r="AD720" i="2"/>
  <c r="AA720" i="2"/>
  <c r="AC720" i="2" s="1"/>
  <c r="Z720" i="2"/>
  <c r="W720" i="2"/>
  <c r="Y720" i="2" s="1"/>
  <c r="V720" i="2"/>
  <c r="S720" i="2"/>
  <c r="U720" i="2" s="1"/>
  <c r="R720" i="2"/>
  <c r="O720" i="2"/>
  <c r="Q720" i="2" s="1"/>
  <c r="N720" i="2"/>
  <c r="J720" i="2" s="1"/>
  <c r="K720" i="2"/>
  <c r="BW719" i="2"/>
  <c r="BY719" i="2" s="1"/>
  <c r="BV719" i="2"/>
  <c r="BS719" i="2"/>
  <c r="BU719" i="2" s="1"/>
  <c r="BR719" i="2"/>
  <c r="BO719" i="2"/>
  <c r="BQ719" i="2" s="1"/>
  <c r="BN719" i="2"/>
  <c r="BJ719" i="2" s="1"/>
  <c r="BK719" i="2"/>
  <c r="BG719" i="2"/>
  <c r="BI719" i="2" s="1"/>
  <c r="BF719" i="2"/>
  <c r="BC719" i="2"/>
  <c r="BE719" i="2" s="1"/>
  <c r="BB719" i="2"/>
  <c r="AY719" i="2"/>
  <c r="BA719" i="2" s="1"/>
  <c r="AX719" i="2"/>
  <c r="AT719" i="2" s="1"/>
  <c r="AU719" i="2"/>
  <c r="AQ719" i="2"/>
  <c r="AS719" i="2" s="1"/>
  <c r="AP719" i="2"/>
  <c r="AM719" i="2"/>
  <c r="AO719" i="2" s="1"/>
  <c r="AL719" i="2"/>
  <c r="AI719" i="2"/>
  <c r="AK719" i="2" s="1"/>
  <c r="AH719" i="2"/>
  <c r="AD719" i="2" s="1"/>
  <c r="AE719" i="2"/>
  <c r="AA719" i="2"/>
  <c r="AC719" i="2" s="1"/>
  <c r="Z719" i="2"/>
  <c r="W719" i="2"/>
  <c r="Y719" i="2" s="1"/>
  <c r="V719" i="2"/>
  <c r="S719" i="2"/>
  <c r="U719" i="2" s="1"/>
  <c r="R719" i="2"/>
  <c r="N719" i="2" s="1"/>
  <c r="J719" i="2" s="1"/>
  <c r="O719" i="2"/>
  <c r="K719" i="2"/>
  <c r="BW718" i="2"/>
  <c r="BY718" i="2" s="1"/>
  <c r="BV718" i="2"/>
  <c r="BS718" i="2"/>
  <c r="BU718" i="2" s="1"/>
  <c r="BR718" i="2"/>
  <c r="BO718" i="2"/>
  <c r="BN718" i="2"/>
  <c r="BK718" i="2"/>
  <c r="BM718" i="2" s="1"/>
  <c r="BJ718" i="2"/>
  <c r="BG718" i="2"/>
  <c r="BF718" i="2"/>
  <c r="BC718" i="2"/>
  <c r="BE718" i="2" s="1"/>
  <c r="BB718" i="2"/>
  <c r="AY718" i="2"/>
  <c r="AX718" i="2"/>
  <c r="AU718" i="2"/>
  <c r="AW718" i="2" s="1"/>
  <c r="AT718" i="2"/>
  <c r="AQ718" i="2"/>
  <c r="AP718" i="2"/>
  <c r="AM718" i="2"/>
  <c r="AO718" i="2" s="1"/>
  <c r="AL718" i="2"/>
  <c r="AI718" i="2"/>
  <c r="AH718" i="2"/>
  <c r="AE718" i="2"/>
  <c r="AG718" i="2" s="1"/>
  <c r="AD718" i="2"/>
  <c r="AA718" i="2"/>
  <c r="Z718" i="2"/>
  <c r="W718" i="2"/>
  <c r="Y718" i="2" s="1"/>
  <c r="V718" i="2"/>
  <c r="S718" i="2"/>
  <c r="R718" i="2"/>
  <c r="O718" i="2"/>
  <c r="Q718" i="2" s="1"/>
  <c r="N718" i="2"/>
  <c r="J718" i="2" s="1"/>
  <c r="K718" i="2"/>
  <c r="BW717" i="2"/>
  <c r="BV717" i="2"/>
  <c r="BS717" i="2"/>
  <c r="BR717" i="2"/>
  <c r="BO717" i="2"/>
  <c r="BN717" i="2"/>
  <c r="BJ717" i="2" s="1"/>
  <c r="BG717" i="2"/>
  <c r="BF717" i="2"/>
  <c r="BC717" i="2"/>
  <c r="BB717" i="2"/>
  <c r="AY717" i="2"/>
  <c r="AX717" i="2"/>
  <c r="AT717" i="2" s="1"/>
  <c r="AQ717" i="2"/>
  <c r="AP717" i="2"/>
  <c r="AM717" i="2"/>
  <c r="AL717" i="2"/>
  <c r="AI717" i="2"/>
  <c r="AH717" i="2"/>
  <c r="AD717" i="2" s="1"/>
  <c r="AA717" i="2"/>
  <c r="Z717" i="2"/>
  <c r="W717" i="2"/>
  <c r="V717" i="2"/>
  <c r="S717" i="2"/>
  <c r="R717" i="2"/>
  <c r="N717" i="2" s="1"/>
  <c r="J717" i="2" s="1"/>
  <c r="BW716" i="2"/>
  <c r="BV716" i="2"/>
  <c r="BS716" i="2"/>
  <c r="BR716" i="2"/>
  <c r="BO716" i="2"/>
  <c r="BN716" i="2"/>
  <c r="BK716" i="2"/>
  <c r="BJ716" i="2"/>
  <c r="BG716" i="2"/>
  <c r="BF716" i="2"/>
  <c r="BC716" i="2"/>
  <c r="BB716" i="2"/>
  <c r="AY716" i="2"/>
  <c r="AX716" i="2"/>
  <c r="AU716" i="2"/>
  <c r="AT716" i="2"/>
  <c r="AQ716" i="2"/>
  <c r="AP716" i="2"/>
  <c r="AM716" i="2"/>
  <c r="AL716" i="2"/>
  <c r="AI716" i="2"/>
  <c r="AH716" i="2"/>
  <c r="AE716" i="2"/>
  <c r="AD716" i="2"/>
  <c r="AA716" i="2"/>
  <c r="Z716" i="2"/>
  <c r="W716" i="2"/>
  <c r="V716" i="2"/>
  <c r="S716" i="2"/>
  <c r="R716" i="2"/>
  <c r="O716" i="2"/>
  <c r="N716" i="2"/>
  <c r="J716" i="2" s="1"/>
  <c r="BW715" i="2"/>
  <c r="BV715" i="2"/>
  <c r="BS715" i="2"/>
  <c r="BR715" i="2"/>
  <c r="BO715" i="2"/>
  <c r="BN715" i="2"/>
  <c r="BJ715" i="2" s="1"/>
  <c r="BG715" i="2"/>
  <c r="BF715" i="2"/>
  <c r="BC715" i="2"/>
  <c r="BB715" i="2"/>
  <c r="AY715" i="2"/>
  <c r="AX715" i="2"/>
  <c r="AT715" i="2" s="1"/>
  <c r="AQ715" i="2"/>
  <c r="AP715" i="2"/>
  <c r="AM715" i="2"/>
  <c r="AL715" i="2"/>
  <c r="AI715" i="2"/>
  <c r="AH715" i="2"/>
  <c r="AD715" i="2" s="1"/>
  <c r="AA715" i="2"/>
  <c r="Z715" i="2"/>
  <c r="W715" i="2"/>
  <c r="V715" i="2"/>
  <c r="S715" i="2"/>
  <c r="R715" i="2"/>
  <c r="N715" i="2" s="1"/>
  <c r="J715" i="2" s="1"/>
  <c r="BW714" i="2"/>
  <c r="BV714" i="2"/>
  <c r="BS714" i="2"/>
  <c r="BR714" i="2"/>
  <c r="BO714" i="2"/>
  <c r="BN714" i="2"/>
  <c r="BK714" i="2"/>
  <c r="BJ714" i="2"/>
  <c r="BG714" i="2"/>
  <c r="BF714" i="2"/>
  <c r="BC714" i="2"/>
  <c r="BB714" i="2"/>
  <c r="AY714" i="2"/>
  <c r="AX714" i="2"/>
  <c r="AU714" i="2"/>
  <c r="AT714" i="2"/>
  <c r="AQ714" i="2"/>
  <c r="AP714" i="2"/>
  <c r="AM714" i="2"/>
  <c r="AL714" i="2"/>
  <c r="AI714" i="2"/>
  <c r="AH714" i="2"/>
  <c r="AE714" i="2"/>
  <c r="AD714" i="2"/>
  <c r="AA714" i="2"/>
  <c r="Z714" i="2"/>
  <c r="W714" i="2"/>
  <c r="V714" i="2"/>
  <c r="S714" i="2"/>
  <c r="R714" i="2"/>
  <c r="O714" i="2"/>
  <c r="N714" i="2"/>
  <c r="J714" i="2" s="1"/>
  <c r="BW713" i="2"/>
  <c r="BV713" i="2"/>
  <c r="BS713" i="2"/>
  <c r="BR713" i="2"/>
  <c r="BO713" i="2"/>
  <c r="BN713" i="2"/>
  <c r="BJ713" i="2" s="1"/>
  <c r="BG713" i="2"/>
  <c r="BF713" i="2"/>
  <c r="BC713" i="2"/>
  <c r="BB713" i="2"/>
  <c r="AY713" i="2"/>
  <c r="AX713" i="2"/>
  <c r="AT713" i="2" s="1"/>
  <c r="AQ713" i="2"/>
  <c r="AP713" i="2"/>
  <c r="AM713" i="2"/>
  <c r="AL713" i="2"/>
  <c r="AI713" i="2"/>
  <c r="AH713" i="2"/>
  <c r="AD713" i="2" s="1"/>
  <c r="AA713" i="2"/>
  <c r="Z713" i="2"/>
  <c r="W713" i="2"/>
  <c r="V713" i="2"/>
  <c r="S713" i="2"/>
  <c r="R713" i="2"/>
  <c r="N713" i="2" s="1"/>
  <c r="J713" i="2" s="1"/>
  <c r="BW712" i="2"/>
  <c r="BV712" i="2"/>
  <c r="BS712" i="2"/>
  <c r="BR712" i="2"/>
  <c r="BO712" i="2"/>
  <c r="BN712" i="2"/>
  <c r="BK712" i="2"/>
  <c r="BJ712" i="2"/>
  <c r="BG712" i="2"/>
  <c r="BF712" i="2"/>
  <c r="BC712" i="2"/>
  <c r="BB712" i="2"/>
  <c r="AY712" i="2"/>
  <c r="AX712" i="2"/>
  <c r="AU712" i="2"/>
  <c r="AT712" i="2"/>
  <c r="AQ712" i="2"/>
  <c r="AP712" i="2"/>
  <c r="AM712" i="2"/>
  <c r="AL712" i="2"/>
  <c r="AI712" i="2"/>
  <c r="AH712" i="2"/>
  <c r="AE712" i="2"/>
  <c r="AD712" i="2"/>
  <c r="AA712" i="2"/>
  <c r="Z712" i="2"/>
  <c r="W712" i="2"/>
  <c r="V712" i="2"/>
  <c r="S712" i="2"/>
  <c r="R712" i="2"/>
  <c r="O712" i="2"/>
  <c r="N712" i="2"/>
  <c r="J712" i="2" s="1"/>
  <c r="BW711" i="2"/>
  <c r="BV711" i="2"/>
  <c r="BS711" i="2"/>
  <c r="BR711" i="2"/>
  <c r="BO711" i="2"/>
  <c r="BN711" i="2"/>
  <c r="BJ711" i="2" s="1"/>
  <c r="BG711" i="2"/>
  <c r="BF711" i="2"/>
  <c r="BC711" i="2"/>
  <c r="BB711" i="2"/>
  <c r="AY711" i="2"/>
  <c r="AX711" i="2"/>
  <c r="AT711" i="2" s="1"/>
  <c r="AQ711" i="2"/>
  <c r="AP711" i="2"/>
  <c r="AM711" i="2"/>
  <c r="AL711" i="2"/>
  <c r="AI711" i="2"/>
  <c r="AH711" i="2"/>
  <c r="AD711" i="2" s="1"/>
  <c r="AA711" i="2"/>
  <c r="Z711" i="2"/>
  <c r="W711" i="2"/>
  <c r="V711" i="2"/>
  <c r="S711" i="2"/>
  <c r="R711" i="2"/>
  <c r="N711" i="2" s="1"/>
  <c r="J711" i="2" s="1"/>
  <c r="BW710" i="2"/>
  <c r="BV710" i="2"/>
  <c r="BS710" i="2"/>
  <c r="BR710" i="2"/>
  <c r="BO710" i="2"/>
  <c r="BN710" i="2"/>
  <c r="BK710" i="2"/>
  <c r="BJ710" i="2"/>
  <c r="BG710" i="2"/>
  <c r="BF710" i="2"/>
  <c r="BC710" i="2"/>
  <c r="BB710" i="2"/>
  <c r="AY710" i="2"/>
  <c r="AX710" i="2"/>
  <c r="AU710" i="2"/>
  <c r="AT710" i="2"/>
  <c r="AQ710" i="2"/>
  <c r="AP710" i="2"/>
  <c r="AM710" i="2"/>
  <c r="AL710" i="2"/>
  <c r="AI710" i="2"/>
  <c r="AH710" i="2"/>
  <c r="AE710" i="2"/>
  <c r="AD710" i="2"/>
  <c r="AA710" i="2"/>
  <c r="Z710" i="2"/>
  <c r="W710" i="2"/>
  <c r="V710" i="2"/>
  <c r="S710" i="2"/>
  <c r="R710" i="2"/>
  <c r="O710" i="2"/>
  <c r="N710" i="2"/>
  <c r="J710" i="2" s="1"/>
  <c r="BW709" i="2"/>
  <c r="BV709" i="2"/>
  <c r="BS709" i="2"/>
  <c r="BR709" i="2"/>
  <c r="BO709" i="2"/>
  <c r="BN709" i="2"/>
  <c r="BJ709" i="2" s="1"/>
  <c r="BG709" i="2"/>
  <c r="BF709" i="2"/>
  <c r="BC709" i="2"/>
  <c r="BB709" i="2"/>
  <c r="AY709" i="2"/>
  <c r="AX709" i="2"/>
  <c r="AT709" i="2" s="1"/>
  <c r="AQ709" i="2"/>
  <c r="AP709" i="2"/>
  <c r="AM709" i="2"/>
  <c r="AL709" i="2"/>
  <c r="AI709" i="2"/>
  <c r="AH709" i="2"/>
  <c r="AD709" i="2" s="1"/>
  <c r="AA709" i="2"/>
  <c r="Z709" i="2"/>
  <c r="W709" i="2"/>
  <c r="V709" i="2"/>
  <c r="S709" i="2"/>
  <c r="R709" i="2"/>
  <c r="N709" i="2" s="1"/>
  <c r="J709" i="2" s="1"/>
  <c r="BW708" i="2"/>
  <c r="BV708" i="2"/>
  <c r="BS708" i="2"/>
  <c r="BR708" i="2"/>
  <c r="BO708" i="2"/>
  <c r="BN708" i="2"/>
  <c r="BK708" i="2"/>
  <c r="BJ708" i="2"/>
  <c r="BG708" i="2"/>
  <c r="BF708" i="2"/>
  <c r="BC708" i="2"/>
  <c r="BB708" i="2"/>
  <c r="AY708" i="2"/>
  <c r="AX708" i="2"/>
  <c r="AU708" i="2"/>
  <c r="AT708" i="2"/>
  <c r="AQ708" i="2"/>
  <c r="AP708" i="2"/>
  <c r="AM708" i="2"/>
  <c r="AL708" i="2"/>
  <c r="AI708" i="2"/>
  <c r="AH708" i="2"/>
  <c r="AE708" i="2"/>
  <c r="AD708" i="2"/>
  <c r="AA708" i="2"/>
  <c r="Z708" i="2"/>
  <c r="W708" i="2"/>
  <c r="V708" i="2"/>
  <c r="S708" i="2"/>
  <c r="R708" i="2"/>
  <c r="O708" i="2"/>
  <c r="N708" i="2"/>
  <c r="J708" i="2" s="1"/>
  <c r="BW707" i="2"/>
  <c r="BV707" i="2"/>
  <c r="BS707" i="2"/>
  <c r="BR707" i="2"/>
  <c r="BO707" i="2"/>
  <c r="BN707" i="2"/>
  <c r="BJ707" i="2" s="1"/>
  <c r="BG707" i="2"/>
  <c r="BF707" i="2"/>
  <c r="BC707" i="2"/>
  <c r="BB707" i="2"/>
  <c r="AY707" i="2"/>
  <c r="AX707" i="2"/>
  <c r="AT707" i="2" s="1"/>
  <c r="AQ707" i="2"/>
  <c r="AP707" i="2"/>
  <c r="AM707" i="2"/>
  <c r="AL707" i="2"/>
  <c r="AI707" i="2"/>
  <c r="AH707" i="2"/>
  <c r="AD707" i="2" s="1"/>
  <c r="AA707" i="2"/>
  <c r="Z707" i="2"/>
  <c r="W707" i="2"/>
  <c r="V707" i="2"/>
  <c r="S707" i="2"/>
  <c r="R707" i="2"/>
  <c r="N707" i="2" s="1"/>
  <c r="J707" i="2" s="1"/>
  <c r="BW706" i="2"/>
  <c r="BV706" i="2"/>
  <c r="BS706" i="2"/>
  <c r="BR706" i="2"/>
  <c r="BO706" i="2"/>
  <c r="BN706" i="2"/>
  <c r="BK706" i="2"/>
  <c r="BJ706" i="2"/>
  <c r="BG706" i="2"/>
  <c r="BF706" i="2"/>
  <c r="BC706" i="2"/>
  <c r="BB706" i="2"/>
  <c r="AY706" i="2"/>
  <c r="AX706" i="2"/>
  <c r="AU706" i="2"/>
  <c r="AT706" i="2"/>
  <c r="AQ706" i="2"/>
  <c r="AP706" i="2"/>
  <c r="AM706" i="2"/>
  <c r="AL706" i="2"/>
  <c r="AI706" i="2"/>
  <c r="AH706" i="2"/>
  <c r="AE706" i="2"/>
  <c r="AD706" i="2"/>
  <c r="AA706" i="2"/>
  <c r="Z706" i="2"/>
  <c r="W706" i="2"/>
  <c r="V706" i="2"/>
  <c r="S706" i="2"/>
  <c r="R706" i="2"/>
  <c r="O706" i="2"/>
  <c r="N706" i="2"/>
  <c r="J706" i="2" s="1"/>
  <c r="BW705" i="2"/>
  <c r="BV705" i="2"/>
  <c r="BS705" i="2"/>
  <c r="BR705" i="2"/>
  <c r="BO705" i="2"/>
  <c r="BN705" i="2"/>
  <c r="BJ705" i="2" s="1"/>
  <c r="BG705" i="2"/>
  <c r="BF705" i="2"/>
  <c r="BC705" i="2"/>
  <c r="BB705" i="2"/>
  <c r="AY705" i="2"/>
  <c r="AX705" i="2"/>
  <c r="AT705" i="2" s="1"/>
  <c r="AQ705" i="2"/>
  <c r="AP705" i="2"/>
  <c r="AM705" i="2"/>
  <c r="AL705" i="2"/>
  <c r="AI705" i="2"/>
  <c r="AH705" i="2"/>
  <c r="AD705" i="2" s="1"/>
  <c r="AA705" i="2"/>
  <c r="Z705" i="2"/>
  <c r="W705" i="2"/>
  <c r="V705" i="2"/>
  <c r="S705" i="2"/>
  <c r="R705" i="2"/>
  <c r="N705" i="2" s="1"/>
  <c r="J705" i="2" s="1"/>
  <c r="BW704" i="2"/>
  <c r="BV704" i="2"/>
  <c r="BS704" i="2"/>
  <c r="BR704" i="2"/>
  <c r="BO704" i="2"/>
  <c r="BN704" i="2"/>
  <c r="BK704" i="2"/>
  <c r="BJ704" i="2"/>
  <c r="BG704" i="2"/>
  <c r="BF704" i="2"/>
  <c r="BC704" i="2"/>
  <c r="BB704" i="2"/>
  <c r="AY704" i="2"/>
  <c r="AX704" i="2"/>
  <c r="AU704" i="2"/>
  <c r="AT704" i="2"/>
  <c r="AQ704" i="2"/>
  <c r="AP704" i="2"/>
  <c r="AM704" i="2"/>
  <c r="AL704" i="2"/>
  <c r="AI704" i="2"/>
  <c r="AH704" i="2"/>
  <c r="AE704" i="2"/>
  <c r="AD704" i="2"/>
  <c r="AA704" i="2"/>
  <c r="Z704" i="2"/>
  <c r="W704" i="2"/>
  <c r="V704" i="2"/>
  <c r="S704" i="2"/>
  <c r="R704" i="2"/>
  <c r="O704" i="2"/>
  <c r="N704" i="2"/>
  <c r="J704" i="2" s="1"/>
  <c r="BW703" i="2"/>
  <c r="BV703" i="2"/>
  <c r="BS703" i="2"/>
  <c r="BR703" i="2"/>
  <c r="BO703" i="2"/>
  <c r="BN703" i="2"/>
  <c r="BJ703" i="2" s="1"/>
  <c r="BG703" i="2"/>
  <c r="BF703" i="2"/>
  <c r="BC703" i="2"/>
  <c r="BB703" i="2"/>
  <c r="AY703" i="2"/>
  <c r="AX703" i="2"/>
  <c r="AT703" i="2" s="1"/>
  <c r="AQ703" i="2"/>
  <c r="AP703" i="2"/>
  <c r="AM703" i="2"/>
  <c r="AL703" i="2"/>
  <c r="AI703" i="2"/>
  <c r="AH703" i="2"/>
  <c r="AD703" i="2" s="1"/>
  <c r="AA703" i="2"/>
  <c r="Z703" i="2"/>
  <c r="W703" i="2"/>
  <c r="V703" i="2"/>
  <c r="S703" i="2"/>
  <c r="R703" i="2"/>
  <c r="N703" i="2" s="1"/>
  <c r="J703" i="2" s="1"/>
  <c r="BW702" i="2"/>
  <c r="BV702" i="2"/>
  <c r="BS702" i="2"/>
  <c r="BR702" i="2"/>
  <c r="BO702" i="2"/>
  <c r="BN702" i="2"/>
  <c r="BK702" i="2"/>
  <c r="BJ702" i="2"/>
  <c r="BG702" i="2"/>
  <c r="BF702" i="2"/>
  <c r="BC702" i="2"/>
  <c r="BB702" i="2"/>
  <c r="AY702" i="2"/>
  <c r="AX702" i="2"/>
  <c r="AU702" i="2"/>
  <c r="AT702" i="2"/>
  <c r="AQ702" i="2"/>
  <c r="AP702" i="2"/>
  <c r="AM702" i="2"/>
  <c r="AL702" i="2"/>
  <c r="AI702" i="2"/>
  <c r="AH702" i="2"/>
  <c r="AE702" i="2"/>
  <c r="AD702" i="2"/>
  <c r="AA702" i="2"/>
  <c r="Z702" i="2"/>
  <c r="W702" i="2"/>
  <c r="V702" i="2"/>
  <c r="S702" i="2"/>
  <c r="R702" i="2"/>
  <c r="O702" i="2"/>
  <c r="N702" i="2"/>
  <c r="J702" i="2" s="1"/>
  <c r="BW700" i="2"/>
  <c r="BV700" i="2"/>
  <c r="BS700" i="2"/>
  <c r="BR700" i="2"/>
  <c r="BO700" i="2"/>
  <c r="BN700" i="2"/>
  <c r="BJ700" i="2" s="1"/>
  <c r="BG700" i="2"/>
  <c r="BF700" i="2"/>
  <c r="BC700" i="2"/>
  <c r="BB700" i="2"/>
  <c r="AY700" i="2"/>
  <c r="AX700" i="2"/>
  <c r="AT700" i="2" s="1"/>
  <c r="AQ700" i="2"/>
  <c r="AP700" i="2"/>
  <c r="AM700" i="2"/>
  <c r="AL700" i="2"/>
  <c r="AI700" i="2"/>
  <c r="AH700" i="2"/>
  <c r="AD700" i="2" s="1"/>
  <c r="AA700" i="2"/>
  <c r="Z700" i="2"/>
  <c r="W700" i="2"/>
  <c r="V700" i="2"/>
  <c r="S700" i="2"/>
  <c r="R700" i="2"/>
  <c r="N700" i="2" s="1"/>
  <c r="J700" i="2" s="1"/>
  <c r="BW699" i="2"/>
  <c r="BV699" i="2"/>
  <c r="BS699" i="2"/>
  <c r="BR699" i="2"/>
  <c r="BO699" i="2"/>
  <c r="BN699" i="2"/>
  <c r="BK699" i="2"/>
  <c r="BJ699" i="2"/>
  <c r="BG699" i="2"/>
  <c r="BF699" i="2"/>
  <c r="BC699" i="2"/>
  <c r="BB699" i="2"/>
  <c r="AY699" i="2"/>
  <c r="AX699" i="2"/>
  <c r="AU699" i="2"/>
  <c r="AT699" i="2"/>
  <c r="AQ699" i="2"/>
  <c r="AP699" i="2"/>
  <c r="AM699" i="2"/>
  <c r="AL699" i="2"/>
  <c r="AI699" i="2"/>
  <c r="AH699" i="2"/>
  <c r="AE699" i="2"/>
  <c r="AD699" i="2"/>
  <c r="AA699" i="2"/>
  <c r="Z699" i="2"/>
  <c r="W699" i="2"/>
  <c r="V699" i="2"/>
  <c r="S699" i="2"/>
  <c r="R699" i="2"/>
  <c r="O699" i="2"/>
  <c r="N699" i="2"/>
  <c r="J699" i="2" s="1"/>
  <c r="BW698" i="2"/>
  <c r="BV698" i="2"/>
  <c r="BS698" i="2"/>
  <c r="BR698" i="2"/>
  <c r="BO698" i="2"/>
  <c r="BN698" i="2"/>
  <c r="BJ698" i="2" s="1"/>
  <c r="BG698" i="2"/>
  <c r="BF698" i="2"/>
  <c r="BC698" i="2"/>
  <c r="BB698" i="2"/>
  <c r="AY698" i="2"/>
  <c r="AX698" i="2"/>
  <c r="AT698" i="2" s="1"/>
  <c r="AQ698" i="2"/>
  <c r="AP698" i="2"/>
  <c r="AM698" i="2"/>
  <c r="AL698" i="2"/>
  <c r="AI698" i="2"/>
  <c r="AH698" i="2"/>
  <c r="AD698" i="2" s="1"/>
  <c r="AA698" i="2"/>
  <c r="Z698" i="2"/>
  <c r="W698" i="2"/>
  <c r="V698" i="2"/>
  <c r="S698" i="2"/>
  <c r="R698" i="2"/>
  <c r="N698" i="2" s="1"/>
  <c r="J698" i="2" s="1"/>
  <c r="BW697" i="2"/>
  <c r="BV697" i="2"/>
  <c r="BS697" i="2"/>
  <c r="BR697" i="2"/>
  <c r="BO697" i="2"/>
  <c r="BN697" i="2"/>
  <c r="BK697" i="2"/>
  <c r="BJ697" i="2"/>
  <c r="BG697" i="2"/>
  <c r="BF697" i="2"/>
  <c r="BC697" i="2"/>
  <c r="BB697" i="2"/>
  <c r="AY697" i="2"/>
  <c r="AX697" i="2"/>
  <c r="AU697" i="2"/>
  <c r="AT697" i="2"/>
  <c r="AQ697" i="2"/>
  <c r="AP697" i="2"/>
  <c r="AM697" i="2"/>
  <c r="AL697" i="2"/>
  <c r="AI697" i="2"/>
  <c r="AH697" i="2"/>
  <c r="AE697" i="2"/>
  <c r="AD697" i="2"/>
  <c r="AA697" i="2"/>
  <c r="Z697" i="2"/>
  <c r="W697" i="2"/>
  <c r="V697" i="2"/>
  <c r="S697" i="2"/>
  <c r="R697" i="2"/>
  <c r="O697" i="2"/>
  <c r="N697" i="2"/>
  <c r="J697" i="2" s="1"/>
  <c r="BW696" i="2"/>
  <c r="BV696" i="2"/>
  <c r="BS696" i="2"/>
  <c r="BR696" i="2"/>
  <c r="BO696" i="2"/>
  <c r="BN696" i="2"/>
  <c r="BJ696" i="2" s="1"/>
  <c r="BG696" i="2"/>
  <c r="BF696" i="2"/>
  <c r="BC696" i="2"/>
  <c r="BB696" i="2"/>
  <c r="AY696" i="2"/>
  <c r="AX696" i="2"/>
  <c r="AT696" i="2" s="1"/>
  <c r="AQ696" i="2"/>
  <c r="AP696" i="2"/>
  <c r="AM696" i="2"/>
  <c r="AL696" i="2"/>
  <c r="AI696" i="2"/>
  <c r="AH696" i="2"/>
  <c r="AD696" i="2" s="1"/>
  <c r="AA696" i="2"/>
  <c r="Z696" i="2"/>
  <c r="W696" i="2"/>
  <c r="V696" i="2"/>
  <c r="S696" i="2"/>
  <c r="R696" i="2"/>
  <c r="N696" i="2" s="1"/>
  <c r="J696" i="2" s="1"/>
  <c r="BW695" i="2"/>
  <c r="BV695" i="2"/>
  <c r="BS695" i="2"/>
  <c r="BR695" i="2"/>
  <c r="BO695" i="2"/>
  <c r="BN695" i="2"/>
  <c r="BK695" i="2"/>
  <c r="BJ695" i="2"/>
  <c r="BG695" i="2"/>
  <c r="BF695" i="2"/>
  <c r="BC695" i="2"/>
  <c r="BB695" i="2"/>
  <c r="AY695" i="2"/>
  <c r="AX695" i="2"/>
  <c r="AU695" i="2"/>
  <c r="AT695" i="2"/>
  <c r="AQ695" i="2"/>
  <c r="AP695" i="2"/>
  <c r="AM695" i="2"/>
  <c r="AL695" i="2"/>
  <c r="AI695" i="2"/>
  <c r="AH695" i="2"/>
  <c r="AE695" i="2"/>
  <c r="AD695" i="2"/>
  <c r="AA695" i="2"/>
  <c r="Z695" i="2"/>
  <c r="W695" i="2"/>
  <c r="V695" i="2"/>
  <c r="S695" i="2"/>
  <c r="R695" i="2"/>
  <c r="O695" i="2"/>
  <c r="N695" i="2"/>
  <c r="J695" i="2" s="1"/>
  <c r="BW694" i="2"/>
  <c r="BV694" i="2"/>
  <c r="BS694" i="2"/>
  <c r="BR694" i="2"/>
  <c r="BO694" i="2"/>
  <c r="BN694" i="2"/>
  <c r="BJ694" i="2" s="1"/>
  <c r="BG694" i="2"/>
  <c r="BF694" i="2"/>
  <c r="BC694" i="2"/>
  <c r="BB694" i="2"/>
  <c r="AY694" i="2"/>
  <c r="AX694" i="2"/>
  <c r="AT694" i="2" s="1"/>
  <c r="AQ694" i="2"/>
  <c r="AP694" i="2"/>
  <c r="AM694" i="2"/>
  <c r="AL694" i="2"/>
  <c r="AI694" i="2"/>
  <c r="AH694" i="2"/>
  <c r="AD694" i="2" s="1"/>
  <c r="AA694" i="2"/>
  <c r="Z694" i="2"/>
  <c r="W694" i="2"/>
  <c r="V694" i="2"/>
  <c r="S694" i="2"/>
  <c r="R694" i="2"/>
  <c r="N694" i="2" s="1"/>
  <c r="J694" i="2" s="1"/>
  <c r="BW693" i="2"/>
  <c r="BV693" i="2"/>
  <c r="BS693" i="2"/>
  <c r="BR693" i="2"/>
  <c r="BO693" i="2"/>
  <c r="BN693" i="2"/>
  <c r="BK693" i="2"/>
  <c r="BJ693" i="2"/>
  <c r="BG693" i="2"/>
  <c r="BF693" i="2"/>
  <c r="BC693" i="2"/>
  <c r="BB693" i="2"/>
  <c r="AY693" i="2"/>
  <c r="AX693" i="2"/>
  <c r="AU693" i="2"/>
  <c r="AT693" i="2"/>
  <c r="AQ693" i="2"/>
  <c r="AP693" i="2"/>
  <c r="AM693" i="2"/>
  <c r="AL693" i="2"/>
  <c r="AI693" i="2"/>
  <c r="AH693" i="2"/>
  <c r="AE693" i="2"/>
  <c r="AD693" i="2"/>
  <c r="AA693" i="2"/>
  <c r="Z693" i="2"/>
  <c r="W693" i="2"/>
  <c r="V693" i="2"/>
  <c r="S693" i="2"/>
  <c r="R693" i="2"/>
  <c r="O693" i="2"/>
  <c r="N693" i="2"/>
  <c r="J693" i="2" s="1"/>
  <c r="BW689" i="2"/>
  <c r="BV689" i="2"/>
  <c r="BS689" i="2"/>
  <c r="BR689" i="2"/>
  <c r="BO689" i="2"/>
  <c r="BN689" i="2"/>
  <c r="BJ689" i="2" s="1"/>
  <c r="BG689" i="2"/>
  <c r="BF689" i="2"/>
  <c r="BC689" i="2"/>
  <c r="BB689" i="2"/>
  <c r="AY689" i="2"/>
  <c r="AX689" i="2"/>
  <c r="AT689" i="2" s="1"/>
  <c r="AQ689" i="2"/>
  <c r="AP689" i="2"/>
  <c r="AM689" i="2"/>
  <c r="AL689" i="2"/>
  <c r="AI689" i="2"/>
  <c r="AH689" i="2"/>
  <c r="AD689" i="2" s="1"/>
  <c r="AA689" i="2"/>
  <c r="Z689" i="2"/>
  <c r="W689" i="2"/>
  <c r="V689" i="2"/>
  <c r="S689" i="2"/>
  <c r="R689" i="2"/>
  <c r="N689" i="2" s="1"/>
  <c r="J689" i="2" s="1"/>
  <c r="BW688" i="2"/>
  <c r="BV688" i="2"/>
  <c r="BS688" i="2"/>
  <c r="BR688" i="2"/>
  <c r="BO688" i="2"/>
  <c r="BN688" i="2"/>
  <c r="BK688" i="2"/>
  <c r="BJ688" i="2"/>
  <c r="BG688" i="2"/>
  <c r="BF688" i="2"/>
  <c r="BC688" i="2"/>
  <c r="BB688" i="2"/>
  <c r="AY688" i="2"/>
  <c r="AX688" i="2"/>
  <c r="AU688" i="2"/>
  <c r="AT688" i="2"/>
  <c r="AQ688" i="2"/>
  <c r="AP688" i="2"/>
  <c r="AM688" i="2"/>
  <c r="AL688" i="2"/>
  <c r="AI688" i="2"/>
  <c r="AH688" i="2"/>
  <c r="AE688" i="2"/>
  <c r="AD688" i="2"/>
  <c r="AA688" i="2"/>
  <c r="Z688" i="2"/>
  <c r="W688" i="2"/>
  <c r="V688" i="2"/>
  <c r="S688" i="2"/>
  <c r="R688" i="2"/>
  <c r="O688" i="2"/>
  <c r="N688" i="2"/>
  <c r="J688" i="2" s="1"/>
  <c r="BW687" i="2"/>
  <c r="BV687" i="2"/>
  <c r="BS687" i="2"/>
  <c r="BR687" i="2"/>
  <c r="BO687" i="2"/>
  <c r="BN687" i="2"/>
  <c r="BJ687" i="2" s="1"/>
  <c r="BG687" i="2"/>
  <c r="BF687" i="2"/>
  <c r="BC687" i="2"/>
  <c r="BB687" i="2"/>
  <c r="AY687" i="2"/>
  <c r="AX687" i="2"/>
  <c r="AT687" i="2" s="1"/>
  <c r="AQ687" i="2"/>
  <c r="AP687" i="2"/>
  <c r="AM687" i="2"/>
  <c r="AL687" i="2"/>
  <c r="AI687" i="2"/>
  <c r="AH687" i="2"/>
  <c r="AD687" i="2" s="1"/>
  <c r="AA687" i="2"/>
  <c r="Z687" i="2"/>
  <c r="W687" i="2"/>
  <c r="V687" i="2"/>
  <c r="S687" i="2"/>
  <c r="R687" i="2"/>
  <c r="N687" i="2" s="1"/>
  <c r="J687" i="2" s="1"/>
  <c r="BW686" i="2"/>
  <c r="BV686" i="2"/>
  <c r="BS686" i="2"/>
  <c r="BR686" i="2"/>
  <c r="BO686" i="2"/>
  <c r="BN686" i="2"/>
  <c r="BK686" i="2"/>
  <c r="BJ686" i="2"/>
  <c r="BG686" i="2"/>
  <c r="BF686" i="2"/>
  <c r="BC686" i="2"/>
  <c r="BB686" i="2"/>
  <c r="AY686" i="2"/>
  <c r="AX686" i="2"/>
  <c r="AU686" i="2"/>
  <c r="AT686" i="2"/>
  <c r="AQ686" i="2"/>
  <c r="AP686" i="2"/>
  <c r="AM686" i="2"/>
  <c r="AL686" i="2"/>
  <c r="AI686" i="2"/>
  <c r="AH686" i="2"/>
  <c r="AE686" i="2"/>
  <c r="AD686" i="2"/>
  <c r="AA686" i="2"/>
  <c r="Z686" i="2"/>
  <c r="W686" i="2"/>
  <c r="V686" i="2"/>
  <c r="S686" i="2"/>
  <c r="R686" i="2"/>
  <c r="O686" i="2"/>
  <c r="N686" i="2"/>
  <c r="J686" i="2" s="1"/>
  <c r="BW685" i="2"/>
  <c r="BV685" i="2"/>
  <c r="BS685" i="2"/>
  <c r="BR685" i="2"/>
  <c r="BO685" i="2"/>
  <c r="BN685" i="2"/>
  <c r="BJ685" i="2" s="1"/>
  <c r="BG685" i="2"/>
  <c r="BF685" i="2"/>
  <c r="BC685" i="2"/>
  <c r="BB685" i="2"/>
  <c r="AY685" i="2"/>
  <c r="AX685" i="2"/>
  <c r="AT685" i="2" s="1"/>
  <c r="AQ685" i="2"/>
  <c r="AP685" i="2"/>
  <c r="AM685" i="2"/>
  <c r="AL685" i="2"/>
  <c r="AI685" i="2"/>
  <c r="AH685" i="2"/>
  <c r="AD685" i="2" s="1"/>
  <c r="AA685" i="2"/>
  <c r="Z685" i="2"/>
  <c r="W685" i="2"/>
  <c r="V685" i="2"/>
  <c r="S685" i="2"/>
  <c r="R685" i="2"/>
  <c r="N685" i="2" s="1"/>
  <c r="J685" i="2" s="1"/>
  <c r="BW684" i="2"/>
  <c r="BV684" i="2"/>
  <c r="BS684" i="2"/>
  <c r="BR684" i="2"/>
  <c r="BO684" i="2"/>
  <c r="BN684" i="2"/>
  <c r="BK684" i="2"/>
  <c r="BJ684" i="2"/>
  <c r="BG684" i="2"/>
  <c r="BF684" i="2"/>
  <c r="BC684" i="2"/>
  <c r="BB684" i="2"/>
  <c r="AY684" i="2"/>
  <c r="AX684" i="2"/>
  <c r="AU684" i="2"/>
  <c r="AT684" i="2"/>
  <c r="AQ684" i="2"/>
  <c r="AP684" i="2"/>
  <c r="AM684" i="2"/>
  <c r="AL684" i="2"/>
  <c r="AI684" i="2"/>
  <c r="AH684" i="2"/>
  <c r="AE684" i="2"/>
  <c r="AD684" i="2"/>
  <c r="AA684" i="2"/>
  <c r="Z684" i="2"/>
  <c r="W684" i="2"/>
  <c r="V684" i="2"/>
  <c r="S684" i="2"/>
  <c r="R684" i="2"/>
  <c r="O684" i="2"/>
  <c r="N684" i="2"/>
  <c r="J684" i="2" s="1"/>
  <c r="BW680" i="2"/>
  <c r="BV680" i="2"/>
  <c r="BS680" i="2"/>
  <c r="BR680" i="2"/>
  <c r="BO680" i="2"/>
  <c r="BN680" i="2"/>
  <c r="BJ680" i="2" s="1"/>
  <c r="BG680" i="2"/>
  <c r="BF680" i="2"/>
  <c r="BC680" i="2"/>
  <c r="BB680" i="2"/>
  <c r="AY680" i="2"/>
  <c r="AX680" i="2"/>
  <c r="AT680" i="2" s="1"/>
  <c r="AQ680" i="2"/>
  <c r="AP680" i="2"/>
  <c r="AM680" i="2"/>
  <c r="AL680" i="2"/>
  <c r="AI680" i="2"/>
  <c r="AH680" i="2"/>
  <c r="AD680" i="2" s="1"/>
  <c r="AA680" i="2"/>
  <c r="Z680" i="2"/>
  <c r="W680" i="2"/>
  <c r="V680" i="2"/>
  <c r="S680" i="2"/>
  <c r="R680" i="2"/>
  <c r="N680" i="2" s="1"/>
  <c r="J680" i="2" s="1"/>
  <c r="BW679" i="2"/>
  <c r="BV679" i="2"/>
  <c r="BS679" i="2"/>
  <c r="BR679" i="2"/>
  <c r="BO679" i="2"/>
  <c r="BN679" i="2"/>
  <c r="BK679" i="2"/>
  <c r="BJ679" i="2"/>
  <c r="BG679" i="2"/>
  <c r="BF679" i="2"/>
  <c r="BC679" i="2"/>
  <c r="BB679" i="2"/>
  <c r="AY679" i="2"/>
  <c r="AX679" i="2"/>
  <c r="AU679" i="2"/>
  <c r="AT679" i="2"/>
  <c r="AQ679" i="2"/>
  <c r="AP679" i="2"/>
  <c r="AM679" i="2"/>
  <c r="AL679" i="2"/>
  <c r="AI679" i="2"/>
  <c r="AH679" i="2"/>
  <c r="AE679" i="2"/>
  <c r="AD679" i="2"/>
  <c r="AA679" i="2"/>
  <c r="Z679" i="2"/>
  <c r="W679" i="2"/>
  <c r="V679" i="2"/>
  <c r="S679" i="2"/>
  <c r="R679" i="2"/>
  <c r="O679" i="2"/>
  <c r="N679" i="2"/>
  <c r="J679" i="2" s="1"/>
  <c r="BW678" i="2"/>
  <c r="BV678" i="2"/>
  <c r="BS678" i="2"/>
  <c r="BR678" i="2"/>
  <c r="BO678" i="2"/>
  <c r="BN678" i="2"/>
  <c r="BJ678" i="2" s="1"/>
  <c r="BG678" i="2"/>
  <c r="BF678" i="2"/>
  <c r="BC678" i="2"/>
  <c r="BB678" i="2"/>
  <c r="AY678" i="2"/>
  <c r="AX678" i="2"/>
  <c r="AT678" i="2" s="1"/>
  <c r="AQ678" i="2"/>
  <c r="AP678" i="2"/>
  <c r="AM678" i="2"/>
  <c r="AL678" i="2"/>
  <c r="AI678" i="2"/>
  <c r="AH678" i="2"/>
  <c r="AD678" i="2" s="1"/>
  <c r="AA678" i="2"/>
  <c r="Z678" i="2"/>
  <c r="W678" i="2"/>
  <c r="V678" i="2"/>
  <c r="S678" i="2"/>
  <c r="R678" i="2"/>
  <c r="N678" i="2" s="1"/>
  <c r="J678" i="2" s="1"/>
  <c r="BW677" i="2"/>
  <c r="BV677" i="2"/>
  <c r="BS677" i="2"/>
  <c r="BR677" i="2"/>
  <c r="BO677" i="2"/>
  <c r="BN677" i="2"/>
  <c r="BK677" i="2"/>
  <c r="BJ677" i="2"/>
  <c r="BG677" i="2"/>
  <c r="BF677" i="2"/>
  <c r="BC677" i="2"/>
  <c r="BB677" i="2"/>
  <c r="AY677" i="2"/>
  <c r="AX677" i="2"/>
  <c r="AU677" i="2"/>
  <c r="AT677" i="2"/>
  <c r="AQ677" i="2"/>
  <c r="AP677" i="2"/>
  <c r="AM677" i="2"/>
  <c r="AL677" i="2"/>
  <c r="AI677" i="2"/>
  <c r="AH677" i="2"/>
  <c r="AE677" i="2"/>
  <c r="AD677" i="2"/>
  <c r="AA677" i="2"/>
  <c r="Z677" i="2"/>
  <c r="W677" i="2"/>
  <c r="V677" i="2"/>
  <c r="S677" i="2"/>
  <c r="R677" i="2"/>
  <c r="O677" i="2"/>
  <c r="N677" i="2"/>
  <c r="J677" i="2" s="1"/>
  <c r="BW676" i="2"/>
  <c r="BV676" i="2"/>
  <c r="BS676" i="2"/>
  <c r="BR676" i="2"/>
  <c r="BO676" i="2"/>
  <c r="BN676" i="2"/>
  <c r="BJ676" i="2" s="1"/>
  <c r="BG676" i="2"/>
  <c r="BF676" i="2"/>
  <c r="BC676" i="2"/>
  <c r="BB676" i="2"/>
  <c r="AY676" i="2"/>
  <c r="AX676" i="2"/>
  <c r="AT676" i="2" s="1"/>
  <c r="AQ676" i="2"/>
  <c r="AP676" i="2"/>
  <c r="AM676" i="2"/>
  <c r="AL676" i="2"/>
  <c r="AI676" i="2"/>
  <c r="AH676" i="2"/>
  <c r="AD676" i="2" s="1"/>
  <c r="AA676" i="2"/>
  <c r="Z676" i="2"/>
  <c r="W676" i="2"/>
  <c r="V676" i="2"/>
  <c r="S676" i="2"/>
  <c r="R676" i="2"/>
  <c r="N676" i="2" s="1"/>
  <c r="J676" i="2" s="1"/>
  <c r="BW675" i="2"/>
  <c r="BV675" i="2"/>
  <c r="BS675" i="2"/>
  <c r="BR675" i="2"/>
  <c r="BO675" i="2"/>
  <c r="BN675" i="2"/>
  <c r="BK675" i="2"/>
  <c r="BJ675" i="2"/>
  <c r="BG675" i="2"/>
  <c r="BF675" i="2"/>
  <c r="BC675" i="2"/>
  <c r="BB675" i="2"/>
  <c r="AY675" i="2"/>
  <c r="AX675" i="2"/>
  <c r="AU675" i="2"/>
  <c r="AT675" i="2"/>
  <c r="AQ675" i="2"/>
  <c r="AP675" i="2"/>
  <c r="AM675" i="2"/>
  <c r="AL675" i="2"/>
  <c r="AI675" i="2"/>
  <c r="AH675" i="2"/>
  <c r="AE675" i="2"/>
  <c r="AD675" i="2"/>
  <c r="AA675" i="2"/>
  <c r="Z675" i="2"/>
  <c r="W675" i="2"/>
  <c r="V675" i="2"/>
  <c r="S675" i="2"/>
  <c r="R675" i="2"/>
  <c r="O675" i="2"/>
  <c r="N675" i="2"/>
  <c r="J675" i="2" s="1"/>
  <c r="BW670" i="2"/>
  <c r="BV670" i="2"/>
  <c r="BS670" i="2"/>
  <c r="BR670" i="2"/>
  <c r="BO670" i="2"/>
  <c r="BN670" i="2"/>
  <c r="BJ670" i="2" s="1"/>
  <c r="BG670" i="2"/>
  <c r="BF670" i="2"/>
  <c r="BC670" i="2"/>
  <c r="BB670" i="2"/>
  <c r="AY670" i="2"/>
  <c r="AX670" i="2"/>
  <c r="AT670" i="2" s="1"/>
  <c r="AQ670" i="2"/>
  <c r="AP670" i="2"/>
  <c r="AM670" i="2"/>
  <c r="AL670" i="2"/>
  <c r="AI670" i="2"/>
  <c r="AH670" i="2"/>
  <c r="AD670" i="2" s="1"/>
  <c r="AA670" i="2"/>
  <c r="Z670" i="2"/>
  <c r="W670" i="2"/>
  <c r="V670" i="2"/>
  <c r="S670" i="2"/>
  <c r="R670" i="2"/>
  <c r="N670" i="2" s="1"/>
  <c r="J670" i="2" s="1"/>
  <c r="BW669" i="2"/>
  <c r="BV669" i="2"/>
  <c r="BS669" i="2"/>
  <c r="BR669" i="2"/>
  <c r="BO669" i="2"/>
  <c r="BN669" i="2"/>
  <c r="BK669" i="2"/>
  <c r="BJ669" i="2"/>
  <c r="BG669" i="2"/>
  <c r="BF669" i="2"/>
  <c r="BC669" i="2"/>
  <c r="BB669" i="2"/>
  <c r="AY669" i="2"/>
  <c r="AX669" i="2"/>
  <c r="AU669" i="2"/>
  <c r="AT669" i="2"/>
  <c r="AQ669" i="2"/>
  <c r="AP669" i="2"/>
  <c r="AM669" i="2"/>
  <c r="AL669" i="2"/>
  <c r="AI669" i="2"/>
  <c r="AH669" i="2"/>
  <c r="AE669" i="2"/>
  <c r="AD669" i="2"/>
  <c r="AA669" i="2"/>
  <c r="Z669" i="2"/>
  <c r="W669" i="2"/>
  <c r="V669" i="2"/>
  <c r="S669" i="2"/>
  <c r="R669" i="2"/>
  <c r="O669" i="2"/>
  <c r="N669" i="2"/>
  <c r="J669" i="2" s="1"/>
  <c r="BW668" i="2"/>
  <c r="BV668" i="2"/>
  <c r="BS668" i="2"/>
  <c r="BR668" i="2"/>
  <c r="BO668" i="2"/>
  <c r="BN668" i="2"/>
  <c r="BJ668" i="2" s="1"/>
  <c r="BG668" i="2"/>
  <c r="BF668" i="2"/>
  <c r="BC668" i="2"/>
  <c r="BB668" i="2"/>
  <c r="AY668" i="2"/>
  <c r="AX668" i="2"/>
  <c r="AT668" i="2" s="1"/>
  <c r="AQ668" i="2"/>
  <c r="AP668" i="2"/>
  <c r="AM668" i="2"/>
  <c r="AL668" i="2"/>
  <c r="AI668" i="2"/>
  <c r="AH668" i="2"/>
  <c r="AD668" i="2" s="1"/>
  <c r="AA668" i="2"/>
  <c r="Z668" i="2"/>
  <c r="W668" i="2"/>
  <c r="V668" i="2"/>
  <c r="S668" i="2"/>
  <c r="R668" i="2"/>
  <c r="N668" i="2" s="1"/>
  <c r="J668" i="2" s="1"/>
  <c r="BW667" i="2"/>
  <c r="BV667" i="2"/>
  <c r="BS667" i="2"/>
  <c r="BR667" i="2"/>
  <c r="BO667" i="2"/>
  <c r="BN667" i="2"/>
  <c r="BK667" i="2"/>
  <c r="BJ667" i="2"/>
  <c r="BG667" i="2"/>
  <c r="BF667" i="2"/>
  <c r="BC667" i="2"/>
  <c r="BB667" i="2"/>
  <c r="AY667" i="2"/>
  <c r="AX667" i="2"/>
  <c r="AU667" i="2"/>
  <c r="AT667" i="2"/>
  <c r="AQ667" i="2"/>
  <c r="AP667" i="2"/>
  <c r="AM667" i="2"/>
  <c r="AL667" i="2"/>
  <c r="AI667" i="2"/>
  <c r="AH667" i="2"/>
  <c r="AE667" i="2"/>
  <c r="AD667" i="2"/>
  <c r="AA667" i="2"/>
  <c r="Z667" i="2"/>
  <c r="W667" i="2"/>
  <c r="V667" i="2"/>
  <c r="S667" i="2"/>
  <c r="R667" i="2"/>
  <c r="O667" i="2"/>
  <c r="N667" i="2"/>
  <c r="J667" i="2" s="1"/>
  <c r="BW666" i="2"/>
  <c r="BV666" i="2"/>
  <c r="BS666" i="2"/>
  <c r="BR666" i="2"/>
  <c r="BO666" i="2"/>
  <c r="BN666" i="2"/>
  <c r="BJ666" i="2" s="1"/>
  <c r="BG666" i="2"/>
  <c r="BF666" i="2"/>
  <c r="BC666" i="2"/>
  <c r="BB666" i="2"/>
  <c r="AY666" i="2"/>
  <c r="AX666" i="2"/>
  <c r="AT666" i="2" s="1"/>
  <c r="AQ666" i="2"/>
  <c r="AP666" i="2"/>
  <c r="AM666" i="2"/>
  <c r="AL666" i="2"/>
  <c r="AI666" i="2"/>
  <c r="AH666" i="2"/>
  <c r="AD666" i="2" s="1"/>
  <c r="AA666" i="2"/>
  <c r="Z666" i="2"/>
  <c r="W666" i="2"/>
  <c r="V666" i="2"/>
  <c r="S666" i="2"/>
  <c r="R666" i="2"/>
  <c r="N666" i="2" s="1"/>
  <c r="J666" i="2" s="1"/>
  <c r="BW665" i="2"/>
  <c r="BV665" i="2"/>
  <c r="BS665" i="2"/>
  <c r="BR665" i="2"/>
  <c r="BO665" i="2"/>
  <c r="BN665" i="2"/>
  <c r="BK665" i="2"/>
  <c r="BJ665" i="2"/>
  <c r="BG665" i="2"/>
  <c r="BF665" i="2"/>
  <c r="BC665" i="2"/>
  <c r="BB665" i="2"/>
  <c r="AY665" i="2"/>
  <c r="AX665" i="2"/>
  <c r="AU665" i="2"/>
  <c r="AT665" i="2"/>
  <c r="AQ665" i="2"/>
  <c r="AP665" i="2"/>
  <c r="AM665" i="2"/>
  <c r="AL665" i="2"/>
  <c r="AI665" i="2"/>
  <c r="AH665" i="2"/>
  <c r="AE665" i="2"/>
  <c r="AD665" i="2"/>
  <c r="AA665" i="2"/>
  <c r="Z665" i="2"/>
  <c r="W665" i="2"/>
  <c r="V665" i="2"/>
  <c r="S665" i="2"/>
  <c r="R665" i="2"/>
  <c r="O665" i="2"/>
  <c r="N665" i="2"/>
  <c r="J665" i="2" s="1"/>
  <c r="BW664" i="2"/>
  <c r="BV664" i="2"/>
  <c r="BS664" i="2"/>
  <c r="BR664" i="2"/>
  <c r="BO664" i="2"/>
  <c r="BN664" i="2"/>
  <c r="BJ664" i="2" s="1"/>
  <c r="BG664" i="2"/>
  <c r="BF664" i="2"/>
  <c r="BC664" i="2"/>
  <c r="BB664" i="2"/>
  <c r="AY664" i="2"/>
  <c r="AX664" i="2"/>
  <c r="AT664" i="2" s="1"/>
  <c r="AQ664" i="2"/>
  <c r="AP664" i="2"/>
  <c r="AM664" i="2"/>
  <c r="AL664" i="2"/>
  <c r="AI664" i="2"/>
  <c r="AH664" i="2"/>
  <c r="AD664" i="2" s="1"/>
  <c r="AA664" i="2"/>
  <c r="Z664" i="2"/>
  <c r="W664" i="2"/>
  <c r="V664" i="2"/>
  <c r="S664" i="2"/>
  <c r="R664" i="2"/>
  <c r="N664" i="2" s="1"/>
  <c r="J664" i="2" s="1"/>
  <c r="BW663" i="2"/>
  <c r="BV663" i="2"/>
  <c r="BS663" i="2"/>
  <c r="BR663" i="2"/>
  <c r="BO663" i="2"/>
  <c r="BN663" i="2"/>
  <c r="BK663" i="2"/>
  <c r="BJ663" i="2"/>
  <c r="BG663" i="2"/>
  <c r="BF663" i="2"/>
  <c r="BC663" i="2"/>
  <c r="BB663" i="2"/>
  <c r="AY663" i="2"/>
  <c r="AX663" i="2"/>
  <c r="AU663" i="2"/>
  <c r="AT663" i="2"/>
  <c r="AQ663" i="2"/>
  <c r="AP663" i="2"/>
  <c r="AM663" i="2"/>
  <c r="AL663" i="2"/>
  <c r="AI663" i="2"/>
  <c r="AH663" i="2"/>
  <c r="AE663" i="2"/>
  <c r="AD663" i="2"/>
  <c r="AA663" i="2"/>
  <c r="Z663" i="2"/>
  <c r="W663" i="2"/>
  <c r="V663" i="2"/>
  <c r="S663" i="2"/>
  <c r="R663" i="2"/>
  <c r="O663" i="2"/>
  <c r="N663" i="2"/>
  <c r="J663" i="2" s="1"/>
  <c r="BW662" i="2"/>
  <c r="BV662" i="2"/>
  <c r="BS662" i="2"/>
  <c r="BR662" i="2"/>
  <c r="BO662" i="2"/>
  <c r="BN662" i="2"/>
  <c r="BJ662" i="2" s="1"/>
  <c r="BG662" i="2"/>
  <c r="BF662" i="2"/>
  <c r="BC662" i="2"/>
  <c r="BB662" i="2"/>
  <c r="AY662" i="2"/>
  <c r="AX662" i="2"/>
  <c r="AT662" i="2" s="1"/>
  <c r="AQ662" i="2"/>
  <c r="AP662" i="2"/>
  <c r="AM662" i="2"/>
  <c r="AL662" i="2"/>
  <c r="AI662" i="2"/>
  <c r="AH662" i="2"/>
  <c r="AD662" i="2" s="1"/>
  <c r="AA662" i="2"/>
  <c r="Z662" i="2"/>
  <c r="W662" i="2"/>
  <c r="V662" i="2"/>
  <c r="S662" i="2"/>
  <c r="R662" i="2"/>
  <c r="N662" i="2" s="1"/>
  <c r="J662" i="2" s="1"/>
  <c r="BW661" i="2"/>
  <c r="BV661" i="2"/>
  <c r="BS661" i="2"/>
  <c r="BR661" i="2"/>
  <c r="BO661" i="2"/>
  <c r="BN661" i="2"/>
  <c r="BK661" i="2"/>
  <c r="BJ661" i="2"/>
  <c r="BG661" i="2"/>
  <c r="BF661" i="2"/>
  <c r="BC661" i="2"/>
  <c r="BB661" i="2"/>
  <c r="AY661" i="2"/>
  <c r="AX661" i="2"/>
  <c r="AU661" i="2"/>
  <c r="AT661" i="2"/>
  <c r="AQ661" i="2"/>
  <c r="AP661" i="2"/>
  <c r="AM661" i="2"/>
  <c r="AL661" i="2"/>
  <c r="AI661" i="2"/>
  <c r="AH661" i="2"/>
  <c r="AE661" i="2"/>
  <c r="AD661" i="2"/>
  <c r="AA661" i="2"/>
  <c r="Z661" i="2"/>
  <c r="W661" i="2"/>
  <c r="V661" i="2"/>
  <c r="S661" i="2"/>
  <c r="R661" i="2"/>
  <c r="O661" i="2"/>
  <c r="N661" i="2"/>
  <c r="J661" i="2" s="1"/>
  <c r="BW660" i="2"/>
  <c r="BV660" i="2"/>
  <c r="BS660" i="2"/>
  <c r="BR660" i="2"/>
  <c r="BO660" i="2"/>
  <c r="BN660" i="2"/>
  <c r="BJ660" i="2" s="1"/>
  <c r="BG660" i="2"/>
  <c r="BF660" i="2"/>
  <c r="BC660" i="2"/>
  <c r="BB660" i="2"/>
  <c r="AY660" i="2"/>
  <c r="AX660" i="2"/>
  <c r="AT660" i="2" s="1"/>
  <c r="AQ660" i="2"/>
  <c r="AP660" i="2"/>
  <c r="AM660" i="2"/>
  <c r="AL660" i="2"/>
  <c r="AI660" i="2"/>
  <c r="AH660" i="2"/>
  <c r="AD660" i="2" s="1"/>
  <c r="AA660" i="2"/>
  <c r="Z660" i="2"/>
  <c r="W660" i="2"/>
  <c r="V660" i="2"/>
  <c r="S660" i="2"/>
  <c r="R660" i="2"/>
  <c r="N660" i="2" s="1"/>
  <c r="J660" i="2" s="1"/>
  <c r="BW658" i="2"/>
  <c r="BV658" i="2"/>
  <c r="BS658" i="2"/>
  <c r="BR658" i="2"/>
  <c r="BO658" i="2"/>
  <c r="BN658" i="2"/>
  <c r="BK658" i="2"/>
  <c r="BJ658" i="2"/>
  <c r="BG658" i="2"/>
  <c r="BF658" i="2"/>
  <c r="BC658" i="2"/>
  <c r="BB658" i="2"/>
  <c r="AY658" i="2"/>
  <c r="AX658" i="2"/>
  <c r="AU658" i="2"/>
  <c r="AT658" i="2"/>
  <c r="AQ658" i="2"/>
  <c r="AP658" i="2"/>
  <c r="AM658" i="2"/>
  <c r="AL658" i="2"/>
  <c r="AI658" i="2"/>
  <c r="AH658" i="2"/>
  <c r="AE658" i="2"/>
  <c r="AD658" i="2"/>
  <c r="AA658" i="2"/>
  <c r="Z658" i="2"/>
  <c r="W658" i="2"/>
  <c r="V658" i="2"/>
  <c r="S658" i="2"/>
  <c r="R658" i="2"/>
  <c r="O658" i="2"/>
  <c r="N658" i="2"/>
  <c r="J658" i="2" s="1"/>
  <c r="BW657" i="2"/>
  <c r="BV657" i="2"/>
  <c r="BS657" i="2"/>
  <c r="BR657" i="2"/>
  <c r="BO657" i="2"/>
  <c r="BN657" i="2"/>
  <c r="BJ657" i="2" s="1"/>
  <c r="BG657" i="2"/>
  <c r="BF657" i="2"/>
  <c r="BC657" i="2"/>
  <c r="BB657" i="2"/>
  <c r="AY657" i="2"/>
  <c r="AX657" i="2"/>
  <c r="AT657" i="2" s="1"/>
  <c r="AQ657" i="2"/>
  <c r="AP657" i="2"/>
  <c r="AM657" i="2"/>
  <c r="AL657" i="2"/>
  <c r="AI657" i="2"/>
  <c r="AH657" i="2"/>
  <c r="AD657" i="2" s="1"/>
  <c r="AA657" i="2"/>
  <c r="Z657" i="2"/>
  <c r="W657" i="2"/>
  <c r="V657" i="2"/>
  <c r="S657" i="2"/>
  <c r="R657" i="2"/>
  <c r="N657" i="2" s="1"/>
  <c r="J657" i="2" s="1"/>
  <c r="BW656" i="2"/>
  <c r="BV656" i="2"/>
  <c r="BS656" i="2"/>
  <c r="BR656" i="2"/>
  <c r="BO656" i="2"/>
  <c r="BN656" i="2"/>
  <c r="BK656" i="2"/>
  <c r="BJ656" i="2"/>
  <c r="BG656" i="2"/>
  <c r="BF656" i="2"/>
  <c r="BC656" i="2"/>
  <c r="BB656" i="2"/>
  <c r="AY656" i="2"/>
  <c r="AX656" i="2"/>
  <c r="AU656" i="2"/>
  <c r="AT656" i="2"/>
  <c r="AQ656" i="2"/>
  <c r="AP656" i="2"/>
  <c r="AM656" i="2"/>
  <c r="AL656" i="2"/>
  <c r="AI656" i="2"/>
  <c r="AH656" i="2"/>
  <c r="AE656" i="2"/>
  <c r="AD656" i="2"/>
  <c r="AA656" i="2"/>
  <c r="Z656" i="2"/>
  <c r="W656" i="2"/>
  <c r="V656" i="2"/>
  <c r="S656" i="2"/>
  <c r="R656" i="2"/>
  <c r="O656" i="2"/>
  <c r="N656" i="2"/>
  <c r="J656" i="2" s="1"/>
  <c r="BW655" i="2"/>
  <c r="BV655" i="2"/>
  <c r="BS655" i="2"/>
  <c r="BR655" i="2"/>
  <c r="BO655" i="2"/>
  <c r="BN655" i="2"/>
  <c r="BJ655" i="2" s="1"/>
  <c r="BG655" i="2"/>
  <c r="BF655" i="2"/>
  <c r="BC655" i="2"/>
  <c r="BB655" i="2"/>
  <c r="AY655" i="2"/>
  <c r="AX655" i="2"/>
  <c r="AT655" i="2" s="1"/>
  <c r="AQ655" i="2"/>
  <c r="AP655" i="2"/>
  <c r="AM655" i="2"/>
  <c r="AL655" i="2"/>
  <c r="AI655" i="2"/>
  <c r="AH655" i="2"/>
  <c r="AD655" i="2" s="1"/>
  <c r="AA655" i="2"/>
  <c r="Z655" i="2"/>
  <c r="W655" i="2"/>
  <c r="V655" i="2"/>
  <c r="S655" i="2"/>
  <c r="R655" i="2"/>
  <c r="N655" i="2" s="1"/>
  <c r="J655" i="2" s="1"/>
  <c r="BW654" i="2"/>
  <c r="BV654" i="2"/>
  <c r="BS654" i="2"/>
  <c r="BR654" i="2"/>
  <c r="BO654" i="2"/>
  <c r="BN654" i="2"/>
  <c r="BK654" i="2"/>
  <c r="BJ654" i="2"/>
  <c r="BG654" i="2"/>
  <c r="BF654" i="2"/>
  <c r="BC654" i="2"/>
  <c r="BB654" i="2"/>
  <c r="AY654" i="2"/>
  <c r="AX654" i="2"/>
  <c r="AU654" i="2"/>
  <c r="AT654" i="2"/>
  <c r="AQ654" i="2"/>
  <c r="AP654" i="2"/>
  <c r="AM654" i="2"/>
  <c r="AL654" i="2"/>
  <c r="AI654" i="2"/>
  <c r="AH654" i="2"/>
  <c r="AE654" i="2"/>
  <c r="AD654" i="2"/>
  <c r="AA654" i="2"/>
  <c r="Z654" i="2"/>
  <c r="W654" i="2"/>
  <c r="V654" i="2"/>
  <c r="S654" i="2"/>
  <c r="R654" i="2"/>
  <c r="O654" i="2"/>
  <c r="N654" i="2"/>
  <c r="J654" i="2" s="1"/>
  <c r="BW653" i="2"/>
  <c r="BV653" i="2"/>
  <c r="BS653" i="2"/>
  <c r="BR653" i="2"/>
  <c r="BO653" i="2"/>
  <c r="BN653" i="2"/>
  <c r="BJ653" i="2" s="1"/>
  <c r="BG653" i="2"/>
  <c r="BF653" i="2"/>
  <c r="BC653" i="2"/>
  <c r="BB653" i="2"/>
  <c r="AY653" i="2"/>
  <c r="AX653" i="2"/>
  <c r="AT653" i="2" s="1"/>
  <c r="AQ653" i="2"/>
  <c r="AP653" i="2"/>
  <c r="AM653" i="2"/>
  <c r="AL653" i="2"/>
  <c r="AI653" i="2"/>
  <c r="AH653" i="2"/>
  <c r="AD653" i="2" s="1"/>
  <c r="AA653" i="2"/>
  <c r="Z653" i="2"/>
  <c r="W653" i="2"/>
  <c r="V653" i="2"/>
  <c r="S653" i="2"/>
  <c r="R653" i="2"/>
  <c r="N653" i="2" s="1"/>
  <c r="J653" i="2" s="1"/>
  <c r="BW652" i="2"/>
  <c r="BV652" i="2"/>
  <c r="BS652" i="2"/>
  <c r="BR652" i="2"/>
  <c r="BO652" i="2"/>
  <c r="BN652" i="2"/>
  <c r="BK652" i="2"/>
  <c r="BJ652" i="2"/>
  <c r="BG652" i="2"/>
  <c r="BF652" i="2"/>
  <c r="BC652" i="2"/>
  <c r="BB652" i="2"/>
  <c r="AY652" i="2"/>
  <c r="AX652" i="2"/>
  <c r="AU652" i="2"/>
  <c r="AT652" i="2"/>
  <c r="AQ652" i="2"/>
  <c r="AP652" i="2"/>
  <c r="AM652" i="2"/>
  <c r="AL652" i="2"/>
  <c r="AI652" i="2"/>
  <c r="AH652" i="2"/>
  <c r="AE652" i="2"/>
  <c r="AD652" i="2"/>
  <c r="AA652" i="2"/>
  <c r="Z652" i="2"/>
  <c r="W652" i="2"/>
  <c r="V652" i="2"/>
  <c r="S652" i="2"/>
  <c r="R652" i="2"/>
  <c r="O652" i="2"/>
  <c r="N652" i="2"/>
  <c r="J652" i="2" s="1"/>
  <c r="BW649" i="2"/>
  <c r="BV649" i="2"/>
  <c r="BS649" i="2"/>
  <c r="BR649" i="2"/>
  <c r="BO649" i="2"/>
  <c r="BN649" i="2"/>
  <c r="BJ649" i="2" s="1"/>
  <c r="BG649" i="2"/>
  <c r="BF649" i="2"/>
  <c r="BC649" i="2"/>
  <c r="BB649" i="2"/>
  <c r="AY649" i="2"/>
  <c r="AX649" i="2"/>
  <c r="AT649" i="2" s="1"/>
  <c r="AQ649" i="2"/>
  <c r="AP649" i="2"/>
  <c r="AM649" i="2"/>
  <c r="AL649" i="2"/>
  <c r="AI649" i="2"/>
  <c r="AH649" i="2"/>
  <c r="AD649" i="2" s="1"/>
  <c r="AA649" i="2"/>
  <c r="Z649" i="2"/>
  <c r="W649" i="2"/>
  <c r="V649" i="2"/>
  <c r="S649" i="2"/>
  <c r="R649" i="2"/>
  <c r="N649" i="2" s="1"/>
  <c r="J649" i="2" s="1"/>
  <c r="BW648" i="2"/>
  <c r="BV648" i="2"/>
  <c r="BS648" i="2"/>
  <c r="BR648" i="2"/>
  <c r="BO648" i="2"/>
  <c r="BN648" i="2"/>
  <c r="BK648" i="2"/>
  <c r="BJ648" i="2"/>
  <c r="BG648" i="2"/>
  <c r="BF648" i="2"/>
  <c r="BC648" i="2"/>
  <c r="BB648" i="2"/>
  <c r="AY648" i="2"/>
  <c r="AX648" i="2"/>
  <c r="AU648" i="2"/>
  <c r="AT648" i="2"/>
  <c r="AQ648" i="2"/>
  <c r="AP648" i="2"/>
  <c r="AM648" i="2"/>
  <c r="AL648" i="2"/>
  <c r="AI648" i="2"/>
  <c r="AH648" i="2"/>
  <c r="AE648" i="2"/>
  <c r="AD648" i="2"/>
  <c r="AA648" i="2"/>
  <c r="Z648" i="2"/>
  <c r="W648" i="2"/>
  <c r="V648" i="2"/>
  <c r="S648" i="2"/>
  <c r="R648" i="2"/>
  <c r="O648" i="2"/>
  <c r="N648" i="2"/>
  <c r="J648" i="2" s="1"/>
  <c r="BW647" i="2"/>
  <c r="BV647" i="2"/>
  <c r="BS647" i="2"/>
  <c r="BR647" i="2"/>
  <c r="BO647" i="2"/>
  <c r="BN647" i="2"/>
  <c r="BJ647" i="2" s="1"/>
  <c r="BG647" i="2"/>
  <c r="BF647" i="2"/>
  <c r="BC647" i="2"/>
  <c r="BB647" i="2"/>
  <c r="AY647" i="2"/>
  <c r="AX647" i="2"/>
  <c r="AT647" i="2" s="1"/>
  <c r="AQ647" i="2"/>
  <c r="AP647" i="2"/>
  <c r="AM647" i="2"/>
  <c r="AL647" i="2"/>
  <c r="AI647" i="2"/>
  <c r="AH647" i="2"/>
  <c r="AD647" i="2" s="1"/>
  <c r="AA647" i="2"/>
  <c r="Z647" i="2"/>
  <c r="W647" i="2"/>
  <c r="V647" i="2"/>
  <c r="S647" i="2"/>
  <c r="R647" i="2"/>
  <c r="N647" i="2" s="1"/>
  <c r="J647" i="2" s="1"/>
  <c r="BW646" i="2"/>
  <c r="BV646" i="2"/>
  <c r="BS646" i="2"/>
  <c r="BR646" i="2"/>
  <c r="BO646" i="2"/>
  <c r="BN646" i="2"/>
  <c r="BK646" i="2"/>
  <c r="BJ646" i="2"/>
  <c r="BG646" i="2"/>
  <c r="BF646" i="2"/>
  <c r="BC646" i="2"/>
  <c r="BB646" i="2"/>
  <c r="AY646" i="2"/>
  <c r="AX646" i="2"/>
  <c r="AU646" i="2"/>
  <c r="AT646" i="2"/>
  <c r="AQ646" i="2"/>
  <c r="AP646" i="2"/>
  <c r="AM646" i="2"/>
  <c r="AL646" i="2"/>
  <c r="AI646" i="2"/>
  <c r="AH646" i="2"/>
  <c r="AE646" i="2"/>
  <c r="AD646" i="2"/>
  <c r="AA646" i="2"/>
  <c r="Z646" i="2"/>
  <c r="W646" i="2"/>
  <c r="V646" i="2"/>
  <c r="S646" i="2"/>
  <c r="R646" i="2"/>
  <c r="O646" i="2"/>
  <c r="N646" i="2"/>
  <c r="J646" i="2" s="1"/>
  <c r="BW645" i="2"/>
  <c r="BV645" i="2"/>
  <c r="BS645" i="2"/>
  <c r="BR645" i="2"/>
  <c r="BO645" i="2"/>
  <c r="BN645" i="2"/>
  <c r="BJ645" i="2" s="1"/>
  <c r="BG645" i="2"/>
  <c r="BF645" i="2"/>
  <c r="BC645" i="2"/>
  <c r="BB645" i="2"/>
  <c r="AY645" i="2"/>
  <c r="AX645" i="2"/>
  <c r="AT645" i="2" s="1"/>
  <c r="AQ645" i="2"/>
  <c r="AP645" i="2"/>
  <c r="AM645" i="2"/>
  <c r="AL645" i="2"/>
  <c r="AI645" i="2"/>
  <c r="AH645" i="2"/>
  <c r="AD645" i="2" s="1"/>
  <c r="AA645" i="2"/>
  <c r="Z645" i="2"/>
  <c r="W645" i="2"/>
  <c r="V645" i="2"/>
  <c r="S645" i="2"/>
  <c r="R645" i="2"/>
  <c r="N645" i="2" s="1"/>
  <c r="J645" i="2" s="1"/>
  <c r="BW644" i="2"/>
  <c r="BV644" i="2"/>
  <c r="BS644" i="2"/>
  <c r="BR644" i="2"/>
  <c r="BO644" i="2"/>
  <c r="BN644" i="2"/>
  <c r="BK644" i="2"/>
  <c r="BJ644" i="2"/>
  <c r="BG644" i="2"/>
  <c r="BF644" i="2"/>
  <c r="BC644" i="2"/>
  <c r="BB644" i="2"/>
  <c r="AY644" i="2"/>
  <c r="AX644" i="2"/>
  <c r="AU644" i="2"/>
  <c r="AT644" i="2"/>
  <c r="AQ644" i="2"/>
  <c r="AP644" i="2"/>
  <c r="AM644" i="2"/>
  <c r="AL644" i="2"/>
  <c r="AI644" i="2"/>
  <c r="AH644" i="2"/>
  <c r="AE644" i="2"/>
  <c r="AD644" i="2"/>
  <c r="AA644" i="2"/>
  <c r="Z644" i="2"/>
  <c r="W644" i="2"/>
  <c r="V644" i="2"/>
  <c r="S644" i="2"/>
  <c r="R644" i="2"/>
  <c r="O644" i="2"/>
  <c r="N644" i="2"/>
  <c r="J644" i="2" s="1"/>
  <c r="BW643" i="2"/>
  <c r="BV643" i="2"/>
  <c r="BS643" i="2"/>
  <c r="BR643" i="2"/>
  <c r="BO643" i="2"/>
  <c r="BN643" i="2"/>
  <c r="BJ643" i="2" s="1"/>
  <c r="BG643" i="2"/>
  <c r="BF643" i="2"/>
  <c r="BC643" i="2"/>
  <c r="BB643" i="2"/>
  <c r="AY643" i="2"/>
  <c r="AX643" i="2"/>
  <c r="AT643" i="2" s="1"/>
  <c r="AQ643" i="2"/>
  <c r="AP643" i="2"/>
  <c r="AM643" i="2"/>
  <c r="AL643" i="2"/>
  <c r="AI643" i="2"/>
  <c r="AH643" i="2"/>
  <c r="AD643" i="2" s="1"/>
  <c r="AA643" i="2"/>
  <c r="Z643" i="2"/>
  <c r="W643" i="2"/>
  <c r="V643" i="2"/>
  <c r="S643" i="2"/>
  <c r="R643" i="2"/>
  <c r="N643" i="2" s="1"/>
  <c r="J643" i="2" s="1"/>
  <c r="BW642" i="2"/>
  <c r="BV642" i="2"/>
  <c r="BS642" i="2"/>
  <c r="BR642" i="2"/>
  <c r="BO642" i="2"/>
  <c r="BN642" i="2"/>
  <c r="BK642" i="2"/>
  <c r="BJ642" i="2"/>
  <c r="BG642" i="2"/>
  <c r="BF642" i="2"/>
  <c r="BC642" i="2"/>
  <c r="BB642" i="2"/>
  <c r="AY642" i="2"/>
  <c r="AX642" i="2"/>
  <c r="AU642" i="2"/>
  <c r="AT642" i="2"/>
  <c r="AQ642" i="2"/>
  <c r="AP642" i="2"/>
  <c r="AM642" i="2"/>
  <c r="AL642" i="2"/>
  <c r="AI642" i="2"/>
  <c r="AH642" i="2"/>
  <c r="AE642" i="2"/>
  <c r="AD642" i="2"/>
  <c r="AA642" i="2"/>
  <c r="Z642" i="2"/>
  <c r="W642" i="2"/>
  <c r="V642" i="2"/>
  <c r="S642" i="2"/>
  <c r="R642" i="2"/>
  <c r="O642" i="2"/>
  <c r="N642" i="2"/>
  <c r="J642" i="2" s="1"/>
  <c r="BW641" i="2"/>
  <c r="BV641" i="2"/>
  <c r="BS641" i="2"/>
  <c r="BR641" i="2"/>
  <c r="BO641" i="2"/>
  <c r="BN641" i="2"/>
  <c r="BJ641" i="2" s="1"/>
  <c r="BG641" i="2"/>
  <c r="BF641" i="2"/>
  <c r="BC641" i="2"/>
  <c r="BB641" i="2"/>
  <c r="AY641" i="2"/>
  <c r="AX641" i="2"/>
  <c r="AT641" i="2" s="1"/>
  <c r="AQ641" i="2"/>
  <c r="AP641" i="2"/>
  <c r="AM641" i="2"/>
  <c r="AL641" i="2"/>
  <c r="AI641" i="2"/>
  <c r="AH641" i="2"/>
  <c r="AD641" i="2" s="1"/>
  <c r="AA641" i="2"/>
  <c r="Z641" i="2"/>
  <c r="W641" i="2"/>
  <c r="V641" i="2"/>
  <c r="S641" i="2"/>
  <c r="R641" i="2"/>
  <c r="N641" i="2" s="1"/>
  <c r="J641" i="2" s="1"/>
  <c r="BW640" i="2"/>
  <c r="BV640" i="2"/>
  <c r="BS640" i="2"/>
  <c r="BR640" i="2"/>
  <c r="BO640" i="2"/>
  <c r="BN640" i="2"/>
  <c r="BK640" i="2"/>
  <c r="BJ640" i="2"/>
  <c r="BG640" i="2"/>
  <c r="BF640" i="2"/>
  <c r="BC640" i="2"/>
  <c r="BB640" i="2"/>
  <c r="AY640" i="2"/>
  <c r="AX640" i="2"/>
  <c r="AU640" i="2"/>
  <c r="AT640" i="2"/>
  <c r="AQ640" i="2"/>
  <c r="AP640" i="2"/>
  <c r="AM640" i="2"/>
  <c r="AL640" i="2"/>
  <c r="AI640" i="2"/>
  <c r="AH640" i="2"/>
  <c r="AE640" i="2"/>
  <c r="AD640" i="2"/>
  <c r="AA640" i="2"/>
  <c r="Z640" i="2"/>
  <c r="W640" i="2"/>
  <c r="V640" i="2"/>
  <c r="S640" i="2"/>
  <c r="R640" i="2"/>
  <c r="O640" i="2"/>
  <c r="N640" i="2"/>
  <c r="J640" i="2" s="1"/>
  <c r="BW639" i="2"/>
  <c r="BV639" i="2"/>
  <c r="BS639" i="2"/>
  <c r="BR639" i="2"/>
  <c r="BO639" i="2"/>
  <c r="BN639" i="2"/>
  <c r="BJ639" i="2" s="1"/>
  <c r="BG639" i="2"/>
  <c r="BF639" i="2"/>
  <c r="BC639" i="2"/>
  <c r="BB639" i="2"/>
  <c r="AY639" i="2"/>
  <c r="AX639" i="2"/>
  <c r="AT639" i="2" s="1"/>
  <c r="AQ639" i="2"/>
  <c r="AP639" i="2"/>
  <c r="AM639" i="2"/>
  <c r="AL639" i="2"/>
  <c r="AI639" i="2"/>
  <c r="AH639" i="2"/>
  <c r="AD639" i="2" s="1"/>
  <c r="AA639" i="2"/>
  <c r="Z639" i="2"/>
  <c r="W639" i="2"/>
  <c r="V639" i="2"/>
  <c r="S639" i="2"/>
  <c r="R639" i="2"/>
  <c r="N639" i="2" s="1"/>
  <c r="J639" i="2" s="1"/>
  <c r="BW638" i="2"/>
  <c r="BV638" i="2"/>
  <c r="BS638" i="2"/>
  <c r="BR638" i="2"/>
  <c r="BO638" i="2"/>
  <c r="BN638" i="2"/>
  <c r="BK638" i="2"/>
  <c r="BJ638" i="2"/>
  <c r="BG638" i="2"/>
  <c r="BF638" i="2"/>
  <c r="BC638" i="2"/>
  <c r="BB638" i="2"/>
  <c r="AY638" i="2"/>
  <c r="AX638" i="2"/>
  <c r="AU638" i="2"/>
  <c r="AT638" i="2"/>
  <c r="AQ638" i="2"/>
  <c r="AP638" i="2"/>
  <c r="AM638" i="2"/>
  <c r="AL638" i="2"/>
  <c r="AI638" i="2"/>
  <c r="AH638" i="2"/>
  <c r="AE638" i="2"/>
  <c r="AD638" i="2"/>
  <c r="AA638" i="2"/>
  <c r="Z638" i="2"/>
  <c r="W638" i="2"/>
  <c r="V638" i="2"/>
  <c r="S638" i="2"/>
  <c r="R638" i="2"/>
  <c r="O638" i="2"/>
  <c r="N638" i="2"/>
  <c r="J638" i="2" s="1"/>
  <c r="BW636" i="2"/>
  <c r="BV636" i="2"/>
  <c r="BS636" i="2"/>
  <c r="BR636" i="2"/>
  <c r="BO636" i="2"/>
  <c r="BN636" i="2"/>
  <c r="BJ636" i="2" s="1"/>
  <c r="BG636" i="2"/>
  <c r="BF636" i="2"/>
  <c r="BC636" i="2"/>
  <c r="BB636" i="2"/>
  <c r="AY636" i="2"/>
  <c r="AX636" i="2"/>
  <c r="AT636" i="2" s="1"/>
  <c r="AQ636" i="2"/>
  <c r="AP636" i="2"/>
  <c r="AM636" i="2"/>
  <c r="AL636" i="2"/>
  <c r="AI636" i="2"/>
  <c r="AH636" i="2"/>
  <c r="AD636" i="2" s="1"/>
  <c r="AA636" i="2"/>
  <c r="Z636" i="2"/>
  <c r="W636" i="2"/>
  <c r="V636" i="2"/>
  <c r="S636" i="2"/>
  <c r="R636" i="2"/>
  <c r="N636" i="2" s="1"/>
  <c r="J636" i="2" s="1"/>
  <c r="BW635" i="2"/>
  <c r="BV635" i="2"/>
  <c r="BS635" i="2"/>
  <c r="BR635" i="2"/>
  <c r="BO635" i="2"/>
  <c r="BN635" i="2"/>
  <c r="BK635" i="2"/>
  <c r="BJ635" i="2"/>
  <c r="BG635" i="2"/>
  <c r="BF635" i="2"/>
  <c r="BC635" i="2"/>
  <c r="BB635" i="2"/>
  <c r="AY635" i="2"/>
  <c r="AX635" i="2"/>
  <c r="AU635" i="2"/>
  <c r="AT635" i="2"/>
  <c r="AQ635" i="2"/>
  <c r="AP635" i="2"/>
  <c r="AM635" i="2"/>
  <c r="AL635" i="2"/>
  <c r="AI635" i="2"/>
  <c r="AH635" i="2"/>
  <c r="AE635" i="2"/>
  <c r="AD635" i="2"/>
  <c r="AA635" i="2"/>
  <c r="Z635" i="2"/>
  <c r="W635" i="2"/>
  <c r="V635" i="2"/>
  <c r="S635" i="2"/>
  <c r="R635" i="2"/>
  <c r="O635" i="2"/>
  <c r="N635" i="2"/>
  <c r="J635" i="2" s="1"/>
  <c r="BW634" i="2"/>
  <c r="BV634" i="2"/>
  <c r="BS634" i="2"/>
  <c r="BR634" i="2"/>
  <c r="BO634" i="2"/>
  <c r="BN634" i="2"/>
  <c r="BJ634" i="2" s="1"/>
  <c r="BG634" i="2"/>
  <c r="BF634" i="2"/>
  <c r="BC634" i="2"/>
  <c r="BB634" i="2"/>
  <c r="AY634" i="2"/>
  <c r="AX634" i="2"/>
  <c r="AT634" i="2" s="1"/>
  <c r="AQ634" i="2"/>
  <c r="AP634" i="2"/>
  <c r="AM634" i="2"/>
  <c r="AL634" i="2"/>
  <c r="AI634" i="2"/>
  <c r="AH634" i="2"/>
  <c r="AD634" i="2" s="1"/>
  <c r="AA634" i="2"/>
  <c r="Z634" i="2"/>
  <c r="W634" i="2"/>
  <c r="V634" i="2"/>
  <c r="S634" i="2"/>
  <c r="R634" i="2"/>
  <c r="N634" i="2" s="1"/>
  <c r="J634" i="2" s="1"/>
  <c r="BW633" i="2"/>
  <c r="BV633" i="2"/>
  <c r="BS633" i="2"/>
  <c r="BR633" i="2"/>
  <c r="BO633" i="2"/>
  <c r="BN633" i="2"/>
  <c r="BK633" i="2"/>
  <c r="BJ633" i="2"/>
  <c r="BG633" i="2"/>
  <c r="BF633" i="2"/>
  <c r="BC633" i="2"/>
  <c r="BB633" i="2"/>
  <c r="AY633" i="2"/>
  <c r="AX633" i="2"/>
  <c r="AU633" i="2"/>
  <c r="AT633" i="2"/>
  <c r="AQ633" i="2"/>
  <c r="AP633" i="2"/>
  <c r="AM633" i="2"/>
  <c r="AL633" i="2"/>
  <c r="AI633" i="2"/>
  <c r="AH633" i="2"/>
  <c r="AE633" i="2"/>
  <c r="AD633" i="2"/>
  <c r="AA633" i="2"/>
  <c r="Z633" i="2"/>
  <c r="W633" i="2"/>
  <c r="V633" i="2"/>
  <c r="S633" i="2"/>
  <c r="R633" i="2"/>
  <c r="O633" i="2"/>
  <c r="N633" i="2"/>
  <c r="J633" i="2" s="1"/>
  <c r="BW632" i="2"/>
  <c r="BV632" i="2"/>
  <c r="BS632" i="2"/>
  <c r="BR632" i="2"/>
  <c r="BO632" i="2"/>
  <c r="BN632" i="2"/>
  <c r="BJ632" i="2" s="1"/>
  <c r="BG632" i="2"/>
  <c r="BF632" i="2"/>
  <c r="BC632" i="2"/>
  <c r="BB632" i="2"/>
  <c r="AY632" i="2"/>
  <c r="AX632" i="2"/>
  <c r="AT632" i="2" s="1"/>
  <c r="AQ632" i="2"/>
  <c r="AP632" i="2"/>
  <c r="AM632" i="2"/>
  <c r="AL632" i="2"/>
  <c r="AI632" i="2"/>
  <c r="AH632" i="2"/>
  <c r="AD632" i="2" s="1"/>
  <c r="AA632" i="2"/>
  <c r="Z632" i="2"/>
  <c r="W632" i="2"/>
  <c r="V632" i="2"/>
  <c r="S632" i="2"/>
  <c r="R632" i="2"/>
  <c r="N632" i="2" s="1"/>
  <c r="J632" i="2" s="1"/>
  <c r="BW631" i="2"/>
  <c r="BV631" i="2"/>
  <c r="BS631" i="2"/>
  <c r="BR631" i="2"/>
  <c r="BO631" i="2"/>
  <c r="BN631" i="2"/>
  <c r="BK631" i="2"/>
  <c r="BJ631" i="2"/>
  <c r="BG631" i="2"/>
  <c r="BF631" i="2"/>
  <c r="BC631" i="2"/>
  <c r="BB631" i="2"/>
  <c r="AY631" i="2"/>
  <c r="AX631" i="2"/>
  <c r="AU631" i="2"/>
  <c r="AT631" i="2"/>
  <c r="AQ631" i="2"/>
  <c r="AP631" i="2"/>
  <c r="AM631" i="2"/>
  <c r="AL631" i="2"/>
  <c r="AI631" i="2"/>
  <c r="AH631" i="2"/>
  <c r="AE631" i="2"/>
  <c r="AD631" i="2"/>
  <c r="AA631" i="2"/>
  <c r="Z631" i="2"/>
  <c r="W631" i="2"/>
  <c r="V631" i="2"/>
  <c r="S631" i="2"/>
  <c r="R631" i="2"/>
  <c r="O631" i="2"/>
  <c r="N631" i="2"/>
  <c r="J631" i="2" s="1"/>
  <c r="BW630" i="2"/>
  <c r="BV630" i="2"/>
  <c r="BS630" i="2"/>
  <c r="BR630" i="2"/>
  <c r="BO630" i="2"/>
  <c r="BN630" i="2"/>
  <c r="BJ630" i="2" s="1"/>
  <c r="BG630" i="2"/>
  <c r="BF630" i="2"/>
  <c r="BC630" i="2"/>
  <c r="BB630" i="2"/>
  <c r="AY630" i="2"/>
  <c r="AX630" i="2"/>
  <c r="AT630" i="2" s="1"/>
  <c r="AQ630" i="2"/>
  <c r="AP630" i="2"/>
  <c r="AM630" i="2"/>
  <c r="AL630" i="2"/>
  <c r="AI630" i="2"/>
  <c r="AH630" i="2"/>
  <c r="AD630" i="2" s="1"/>
  <c r="AA630" i="2"/>
  <c r="Z630" i="2"/>
  <c r="W630" i="2"/>
  <c r="V630" i="2"/>
  <c r="S630" i="2"/>
  <c r="R630" i="2"/>
  <c r="N630" i="2" s="1"/>
  <c r="J630" i="2" s="1"/>
  <c r="BW626" i="2"/>
  <c r="BV626" i="2"/>
  <c r="BS626" i="2"/>
  <c r="BR626" i="2"/>
  <c r="BO626" i="2"/>
  <c r="BN626" i="2"/>
  <c r="BK626" i="2"/>
  <c r="BJ626" i="2"/>
  <c r="BG626" i="2"/>
  <c r="BF626" i="2"/>
  <c r="BC626" i="2"/>
  <c r="BB626" i="2"/>
  <c r="AY626" i="2"/>
  <c r="AX626" i="2"/>
  <c r="AU626" i="2"/>
  <c r="AT626" i="2"/>
  <c r="AQ626" i="2"/>
  <c r="AP626" i="2"/>
  <c r="AM626" i="2"/>
  <c r="AL626" i="2"/>
  <c r="AI626" i="2"/>
  <c r="AH626" i="2"/>
  <c r="AE626" i="2"/>
  <c r="AD626" i="2"/>
  <c r="AA626" i="2"/>
  <c r="Z626" i="2"/>
  <c r="W626" i="2"/>
  <c r="V626" i="2"/>
  <c r="S626" i="2"/>
  <c r="R626" i="2"/>
  <c r="O626" i="2"/>
  <c r="N626" i="2"/>
  <c r="J626" i="2" s="1"/>
  <c r="BW625" i="2"/>
  <c r="BV625" i="2"/>
  <c r="BS625" i="2"/>
  <c r="BR625" i="2"/>
  <c r="BO625" i="2"/>
  <c r="BN625" i="2"/>
  <c r="BJ625" i="2" s="1"/>
  <c r="BG625" i="2"/>
  <c r="BF625" i="2"/>
  <c r="BC625" i="2"/>
  <c r="BB625" i="2"/>
  <c r="AY625" i="2"/>
  <c r="AX625" i="2"/>
  <c r="AT625" i="2" s="1"/>
  <c r="AQ625" i="2"/>
  <c r="AP625" i="2"/>
  <c r="AM625" i="2"/>
  <c r="AL625" i="2"/>
  <c r="AI625" i="2"/>
  <c r="AH625" i="2"/>
  <c r="AD625" i="2" s="1"/>
  <c r="AA625" i="2"/>
  <c r="Z625" i="2"/>
  <c r="W625" i="2"/>
  <c r="V625" i="2"/>
  <c r="S625" i="2"/>
  <c r="R625" i="2"/>
  <c r="N625" i="2" s="1"/>
  <c r="J625" i="2" s="1"/>
  <c r="BW624" i="2"/>
  <c r="BV624" i="2"/>
  <c r="BS624" i="2"/>
  <c r="BR624" i="2"/>
  <c r="BO624" i="2"/>
  <c r="BN624" i="2"/>
  <c r="BK624" i="2"/>
  <c r="BJ624" i="2"/>
  <c r="BG624" i="2"/>
  <c r="BF624" i="2"/>
  <c r="BC624" i="2"/>
  <c r="BB624" i="2"/>
  <c r="AY624" i="2"/>
  <c r="AX624" i="2"/>
  <c r="AU624" i="2"/>
  <c r="AT624" i="2"/>
  <c r="AQ624" i="2"/>
  <c r="AP624" i="2"/>
  <c r="AM624" i="2"/>
  <c r="AL624" i="2"/>
  <c r="AI624" i="2"/>
  <c r="AH624" i="2"/>
  <c r="AE624" i="2"/>
  <c r="AD624" i="2"/>
  <c r="AA624" i="2"/>
  <c r="Z624" i="2"/>
  <c r="W624" i="2"/>
  <c r="V624" i="2"/>
  <c r="S624" i="2"/>
  <c r="R624" i="2"/>
  <c r="O624" i="2"/>
  <c r="N624" i="2"/>
  <c r="J624" i="2" s="1"/>
  <c r="BW623" i="2"/>
  <c r="BV623" i="2"/>
  <c r="BS623" i="2"/>
  <c r="BR623" i="2"/>
  <c r="BO623" i="2"/>
  <c r="BN623" i="2"/>
  <c r="BJ623" i="2" s="1"/>
  <c r="BG623" i="2"/>
  <c r="BF623" i="2"/>
  <c r="BC623" i="2"/>
  <c r="BB623" i="2"/>
  <c r="AY623" i="2"/>
  <c r="AX623" i="2"/>
  <c r="AT623" i="2" s="1"/>
  <c r="AQ623" i="2"/>
  <c r="AP623" i="2"/>
  <c r="AM623" i="2"/>
  <c r="AL623" i="2"/>
  <c r="AI623" i="2"/>
  <c r="AH623" i="2"/>
  <c r="AD623" i="2" s="1"/>
  <c r="AA623" i="2"/>
  <c r="Z623" i="2"/>
  <c r="W623" i="2"/>
  <c r="V623" i="2"/>
  <c r="S623" i="2"/>
  <c r="R623" i="2"/>
  <c r="N623" i="2" s="1"/>
  <c r="J623" i="2" s="1"/>
  <c r="BW622" i="2"/>
  <c r="BV622" i="2"/>
  <c r="BS622" i="2"/>
  <c r="BR622" i="2"/>
  <c r="BO622" i="2"/>
  <c r="BN622" i="2"/>
  <c r="BK622" i="2"/>
  <c r="BJ622" i="2"/>
  <c r="BG622" i="2"/>
  <c r="BF622" i="2"/>
  <c r="BC622" i="2"/>
  <c r="BB622" i="2"/>
  <c r="AY622" i="2"/>
  <c r="AX622" i="2"/>
  <c r="AU622" i="2"/>
  <c r="AT622" i="2"/>
  <c r="AQ622" i="2"/>
  <c r="AP622" i="2"/>
  <c r="AM622" i="2"/>
  <c r="AL622" i="2"/>
  <c r="AI622" i="2"/>
  <c r="AH622" i="2"/>
  <c r="AE622" i="2"/>
  <c r="AD622" i="2"/>
  <c r="AA622" i="2"/>
  <c r="Z622" i="2"/>
  <c r="W622" i="2"/>
  <c r="V622" i="2"/>
  <c r="S622" i="2"/>
  <c r="R622" i="2"/>
  <c r="O622" i="2"/>
  <c r="N622" i="2"/>
  <c r="J622" i="2" s="1"/>
  <c r="BW621" i="2"/>
  <c r="BV621" i="2"/>
  <c r="BS621" i="2"/>
  <c r="BR621" i="2"/>
  <c r="BO621" i="2"/>
  <c r="BN621" i="2"/>
  <c r="BJ621" i="2" s="1"/>
  <c r="BG621" i="2"/>
  <c r="BF621" i="2"/>
  <c r="BC621" i="2"/>
  <c r="BB621" i="2"/>
  <c r="AY621" i="2"/>
  <c r="AX621" i="2"/>
  <c r="AT621" i="2" s="1"/>
  <c r="AQ621" i="2"/>
  <c r="AP621" i="2"/>
  <c r="AM621" i="2"/>
  <c r="AL621" i="2"/>
  <c r="AI621" i="2"/>
  <c r="AH621" i="2"/>
  <c r="AD621" i="2" s="1"/>
  <c r="AA621" i="2"/>
  <c r="Z621" i="2"/>
  <c r="W621" i="2"/>
  <c r="V621" i="2"/>
  <c r="S621" i="2"/>
  <c r="R621" i="2"/>
  <c r="N621" i="2" s="1"/>
  <c r="J621" i="2" s="1"/>
  <c r="BW620" i="2"/>
  <c r="BV620" i="2"/>
  <c r="BS620" i="2"/>
  <c r="BR620" i="2"/>
  <c r="BO620" i="2"/>
  <c r="BN620" i="2"/>
  <c r="BK620" i="2"/>
  <c r="BJ620" i="2"/>
  <c r="BG620" i="2"/>
  <c r="BF620" i="2"/>
  <c r="BC620" i="2"/>
  <c r="BB620" i="2"/>
  <c r="AY620" i="2"/>
  <c r="AX620" i="2"/>
  <c r="AU620" i="2"/>
  <c r="AT620" i="2"/>
  <c r="AQ620" i="2"/>
  <c r="AP620" i="2"/>
  <c r="AM620" i="2"/>
  <c r="AL620" i="2"/>
  <c r="AI620" i="2"/>
  <c r="AH620" i="2"/>
  <c r="AE620" i="2"/>
  <c r="AD620" i="2"/>
  <c r="AA620" i="2"/>
  <c r="Z620" i="2"/>
  <c r="W620" i="2"/>
  <c r="V620" i="2"/>
  <c r="S620" i="2"/>
  <c r="R620" i="2"/>
  <c r="O620" i="2"/>
  <c r="N620" i="2"/>
  <c r="J620" i="2" s="1"/>
  <c r="BW619" i="2"/>
  <c r="BV619" i="2"/>
  <c r="BS619" i="2"/>
  <c r="BR619" i="2"/>
  <c r="BO619" i="2"/>
  <c r="BN619" i="2"/>
  <c r="BJ619" i="2" s="1"/>
  <c r="BG619" i="2"/>
  <c r="BF619" i="2"/>
  <c r="BC619" i="2"/>
  <c r="BB619" i="2"/>
  <c r="AY619" i="2"/>
  <c r="AX619" i="2"/>
  <c r="AT619" i="2" s="1"/>
  <c r="AQ619" i="2"/>
  <c r="AP619" i="2"/>
  <c r="AM619" i="2"/>
  <c r="AL619" i="2"/>
  <c r="AI619" i="2"/>
  <c r="AH619" i="2"/>
  <c r="AD619" i="2" s="1"/>
  <c r="AA619" i="2"/>
  <c r="Z619" i="2"/>
  <c r="W619" i="2"/>
  <c r="V619" i="2"/>
  <c r="S619" i="2"/>
  <c r="R619" i="2"/>
  <c r="N619" i="2" s="1"/>
  <c r="J619" i="2" s="1"/>
  <c r="BW618" i="2"/>
  <c r="BV618" i="2"/>
  <c r="BS618" i="2"/>
  <c r="BR618" i="2"/>
  <c r="BO618" i="2"/>
  <c r="BN618" i="2"/>
  <c r="BK618" i="2"/>
  <c r="BJ618" i="2"/>
  <c r="BG618" i="2"/>
  <c r="BF618" i="2"/>
  <c r="BC618" i="2"/>
  <c r="BB618" i="2"/>
  <c r="AY618" i="2"/>
  <c r="AX618" i="2"/>
  <c r="AU618" i="2"/>
  <c r="AT618" i="2"/>
  <c r="AQ618" i="2"/>
  <c r="AP618" i="2"/>
  <c r="AM618" i="2"/>
  <c r="AL618" i="2"/>
  <c r="AI618" i="2"/>
  <c r="AH618" i="2"/>
  <c r="AE618" i="2"/>
  <c r="AD618" i="2"/>
  <c r="AA618" i="2"/>
  <c r="Z618" i="2"/>
  <c r="W618" i="2"/>
  <c r="V618" i="2"/>
  <c r="S618" i="2"/>
  <c r="R618" i="2"/>
  <c r="O618" i="2"/>
  <c r="N618" i="2"/>
  <c r="J618" i="2" s="1"/>
  <c r="BW617" i="2"/>
  <c r="BV617" i="2"/>
  <c r="BS617" i="2"/>
  <c r="BR617" i="2"/>
  <c r="BO617" i="2"/>
  <c r="BN617" i="2"/>
  <c r="BJ617" i="2" s="1"/>
  <c r="BG617" i="2"/>
  <c r="BF617" i="2"/>
  <c r="BC617" i="2"/>
  <c r="BB617" i="2"/>
  <c r="AY617" i="2"/>
  <c r="AX617" i="2"/>
  <c r="AT617" i="2" s="1"/>
  <c r="AQ617" i="2"/>
  <c r="AP617" i="2"/>
  <c r="AM617" i="2"/>
  <c r="AL617" i="2"/>
  <c r="AI617" i="2"/>
  <c r="AH617" i="2"/>
  <c r="AD617" i="2" s="1"/>
  <c r="AA617" i="2"/>
  <c r="Z617" i="2"/>
  <c r="W617" i="2"/>
  <c r="V617" i="2"/>
  <c r="S617" i="2"/>
  <c r="R617" i="2"/>
  <c r="N617" i="2" s="1"/>
  <c r="J617" i="2" s="1"/>
  <c r="BW616" i="2"/>
  <c r="BV616" i="2"/>
  <c r="BS616" i="2"/>
  <c r="BR616" i="2"/>
  <c r="BO616" i="2"/>
  <c r="BN616" i="2"/>
  <c r="BK616" i="2"/>
  <c r="BJ616" i="2"/>
  <c r="BG616" i="2"/>
  <c r="BF616" i="2"/>
  <c r="BC616" i="2"/>
  <c r="BB616" i="2"/>
  <c r="AY616" i="2"/>
  <c r="AX616" i="2"/>
  <c r="AU616" i="2"/>
  <c r="AT616" i="2"/>
  <c r="AQ616" i="2"/>
  <c r="AP616" i="2"/>
  <c r="AM616" i="2"/>
  <c r="AL616" i="2"/>
  <c r="AI616" i="2"/>
  <c r="AH616" i="2"/>
  <c r="AE616" i="2"/>
  <c r="AD616" i="2"/>
  <c r="AA616" i="2"/>
  <c r="Z616" i="2"/>
  <c r="W616" i="2"/>
  <c r="V616" i="2"/>
  <c r="S616" i="2"/>
  <c r="R616" i="2"/>
  <c r="O616" i="2"/>
  <c r="N616" i="2"/>
  <c r="J616" i="2" s="1"/>
  <c r="BW614" i="2"/>
  <c r="BV614" i="2"/>
  <c r="BS614" i="2"/>
  <c r="BR614" i="2"/>
  <c r="BO614" i="2"/>
  <c r="BN614" i="2"/>
  <c r="BJ614" i="2" s="1"/>
  <c r="BG614" i="2"/>
  <c r="BF614" i="2"/>
  <c r="BC614" i="2"/>
  <c r="BB614" i="2"/>
  <c r="AY614" i="2"/>
  <c r="AX614" i="2"/>
  <c r="AT614" i="2" s="1"/>
  <c r="AQ614" i="2"/>
  <c r="AP614" i="2"/>
  <c r="AM614" i="2"/>
  <c r="AL614" i="2"/>
  <c r="AI614" i="2"/>
  <c r="AH614" i="2"/>
  <c r="AD614" i="2" s="1"/>
  <c r="AA614" i="2"/>
  <c r="Z614" i="2"/>
  <c r="W614" i="2"/>
  <c r="V614" i="2"/>
  <c r="S614" i="2"/>
  <c r="R614" i="2"/>
  <c r="N614" i="2" s="1"/>
  <c r="J614" i="2" s="1"/>
  <c r="BW613" i="2"/>
  <c r="BV613" i="2"/>
  <c r="BS613" i="2"/>
  <c r="BR613" i="2"/>
  <c r="BO613" i="2"/>
  <c r="BN613" i="2"/>
  <c r="BK613" i="2"/>
  <c r="BJ613" i="2"/>
  <c r="BG613" i="2"/>
  <c r="BF613" i="2"/>
  <c r="BC613" i="2"/>
  <c r="BB613" i="2"/>
  <c r="AY613" i="2"/>
  <c r="AX613" i="2"/>
  <c r="AU613" i="2"/>
  <c r="AT613" i="2"/>
  <c r="AQ613" i="2"/>
  <c r="AP613" i="2"/>
  <c r="AM613" i="2"/>
  <c r="AL613" i="2"/>
  <c r="AI613" i="2"/>
  <c r="AH613" i="2"/>
  <c r="AE613" i="2"/>
  <c r="AD613" i="2"/>
  <c r="AA613" i="2"/>
  <c r="Z613" i="2"/>
  <c r="W613" i="2"/>
  <c r="V613" i="2"/>
  <c r="S613" i="2"/>
  <c r="R613" i="2"/>
  <c r="O613" i="2"/>
  <c r="N613" i="2"/>
  <c r="J613" i="2" s="1"/>
  <c r="BW612" i="2"/>
  <c r="BV612" i="2"/>
  <c r="BS612" i="2"/>
  <c r="BR612" i="2"/>
  <c r="BO612" i="2"/>
  <c r="BN612" i="2"/>
  <c r="BJ612" i="2" s="1"/>
  <c r="BG612" i="2"/>
  <c r="BF612" i="2"/>
  <c r="BC612" i="2"/>
  <c r="BB612" i="2"/>
  <c r="AY612" i="2"/>
  <c r="AX612" i="2"/>
  <c r="AT612" i="2" s="1"/>
  <c r="AQ612" i="2"/>
  <c r="AP612" i="2"/>
  <c r="AM612" i="2"/>
  <c r="AL612" i="2"/>
  <c r="AI612" i="2"/>
  <c r="AH612" i="2"/>
  <c r="AD612" i="2" s="1"/>
  <c r="AA612" i="2"/>
  <c r="Z612" i="2"/>
  <c r="W612" i="2"/>
  <c r="V612" i="2"/>
  <c r="S612" i="2"/>
  <c r="R612" i="2"/>
  <c r="N612" i="2" s="1"/>
  <c r="J612" i="2" s="1"/>
  <c r="BW611" i="2"/>
  <c r="BV611" i="2"/>
  <c r="BS611" i="2"/>
  <c r="BR611" i="2"/>
  <c r="BO611" i="2"/>
  <c r="BN611" i="2"/>
  <c r="BK611" i="2"/>
  <c r="BJ611" i="2"/>
  <c r="BG611" i="2"/>
  <c r="BF611" i="2"/>
  <c r="BC611" i="2"/>
  <c r="BB611" i="2"/>
  <c r="AY611" i="2"/>
  <c r="AX611" i="2"/>
  <c r="AU611" i="2"/>
  <c r="AT611" i="2"/>
  <c r="AQ611" i="2"/>
  <c r="AP611" i="2"/>
  <c r="AM611" i="2"/>
  <c r="AL611" i="2"/>
  <c r="AI611" i="2"/>
  <c r="AH611" i="2"/>
  <c r="AE611" i="2"/>
  <c r="AD611" i="2"/>
  <c r="AA611" i="2"/>
  <c r="Z611" i="2"/>
  <c r="W611" i="2"/>
  <c r="V611" i="2"/>
  <c r="S611" i="2"/>
  <c r="R611" i="2"/>
  <c r="O611" i="2"/>
  <c r="N611" i="2"/>
  <c r="J611" i="2" s="1"/>
  <c r="BW610" i="2"/>
  <c r="BV610" i="2"/>
  <c r="BS610" i="2"/>
  <c r="BR610" i="2"/>
  <c r="BO610" i="2"/>
  <c r="BN610" i="2"/>
  <c r="BJ610" i="2" s="1"/>
  <c r="BG610" i="2"/>
  <c r="BF610" i="2"/>
  <c r="BC610" i="2"/>
  <c r="BB610" i="2"/>
  <c r="AY610" i="2"/>
  <c r="AX610" i="2"/>
  <c r="AT610" i="2" s="1"/>
  <c r="AQ610" i="2"/>
  <c r="AP610" i="2"/>
  <c r="AM610" i="2"/>
  <c r="AL610" i="2"/>
  <c r="AI610" i="2"/>
  <c r="AH610" i="2"/>
  <c r="AD610" i="2" s="1"/>
  <c r="AA610" i="2"/>
  <c r="Z610" i="2"/>
  <c r="W610" i="2"/>
  <c r="V610" i="2"/>
  <c r="S610" i="2"/>
  <c r="R610" i="2"/>
  <c r="N610" i="2" s="1"/>
  <c r="J610" i="2" s="1"/>
  <c r="BW609" i="2"/>
  <c r="BV609" i="2"/>
  <c r="BS609" i="2"/>
  <c r="BR609" i="2"/>
  <c r="BO609" i="2"/>
  <c r="BN609" i="2"/>
  <c r="BK609" i="2"/>
  <c r="BJ609" i="2"/>
  <c r="BG609" i="2"/>
  <c r="BF609" i="2"/>
  <c r="BC609" i="2"/>
  <c r="BB609" i="2"/>
  <c r="AY609" i="2"/>
  <c r="AX609" i="2"/>
  <c r="AU609" i="2"/>
  <c r="AT609" i="2"/>
  <c r="AQ609" i="2"/>
  <c r="AP609" i="2"/>
  <c r="AM609" i="2"/>
  <c r="AL609" i="2"/>
  <c r="AI609" i="2"/>
  <c r="AH609" i="2"/>
  <c r="AE609" i="2"/>
  <c r="AD609" i="2"/>
  <c r="AA609" i="2"/>
  <c r="Z609" i="2"/>
  <c r="W609" i="2"/>
  <c r="V609" i="2"/>
  <c r="S609" i="2"/>
  <c r="R609" i="2"/>
  <c r="O609" i="2"/>
  <c r="N609" i="2"/>
  <c r="J609" i="2" s="1"/>
  <c r="BW608" i="2"/>
  <c r="BV608" i="2"/>
  <c r="BS608" i="2"/>
  <c r="BR608" i="2"/>
  <c r="BO608" i="2"/>
  <c r="BN608" i="2"/>
  <c r="BJ608" i="2" s="1"/>
  <c r="BG608" i="2"/>
  <c r="BF608" i="2"/>
  <c r="BC608" i="2"/>
  <c r="BB608" i="2"/>
  <c r="AY608" i="2"/>
  <c r="AX608" i="2"/>
  <c r="AT608" i="2" s="1"/>
  <c r="AQ608" i="2"/>
  <c r="AP608" i="2"/>
  <c r="AM608" i="2"/>
  <c r="AL608" i="2"/>
  <c r="AI608" i="2"/>
  <c r="AH608" i="2"/>
  <c r="AD608" i="2" s="1"/>
  <c r="AA608" i="2"/>
  <c r="Z608" i="2"/>
  <c r="W608" i="2"/>
  <c r="V608" i="2"/>
  <c r="S608" i="2"/>
  <c r="R608" i="2"/>
  <c r="N608" i="2" s="1"/>
  <c r="J608" i="2" s="1"/>
  <c r="BW607" i="2"/>
  <c r="BV607" i="2"/>
  <c r="BS607" i="2"/>
  <c r="BR607" i="2"/>
  <c r="BO607" i="2"/>
  <c r="BN607" i="2"/>
  <c r="BK607" i="2"/>
  <c r="BJ607" i="2"/>
  <c r="BG607" i="2"/>
  <c r="BF607" i="2"/>
  <c r="BC607" i="2"/>
  <c r="BB607" i="2"/>
  <c r="AY607" i="2"/>
  <c r="AX607" i="2"/>
  <c r="AU607" i="2"/>
  <c r="AT607" i="2"/>
  <c r="AQ607" i="2"/>
  <c r="AP607" i="2"/>
  <c r="AM607" i="2"/>
  <c r="AL607" i="2"/>
  <c r="AI607" i="2"/>
  <c r="AH607" i="2"/>
  <c r="AE607" i="2"/>
  <c r="AD607" i="2"/>
  <c r="AA607" i="2"/>
  <c r="Z607" i="2"/>
  <c r="W607" i="2"/>
  <c r="V607" i="2"/>
  <c r="S607" i="2"/>
  <c r="R607" i="2"/>
  <c r="O607" i="2"/>
  <c r="N607" i="2"/>
  <c r="J607" i="2" s="1"/>
  <c r="BW606" i="2"/>
  <c r="BV606" i="2"/>
  <c r="BS606" i="2"/>
  <c r="BR606" i="2"/>
  <c r="BO606" i="2"/>
  <c r="BN606" i="2"/>
  <c r="BJ606" i="2" s="1"/>
  <c r="BG606" i="2"/>
  <c r="BF606" i="2"/>
  <c r="BC606" i="2"/>
  <c r="BB606" i="2"/>
  <c r="AY606" i="2"/>
  <c r="AX606" i="2"/>
  <c r="AT606" i="2" s="1"/>
  <c r="AQ606" i="2"/>
  <c r="AP606" i="2"/>
  <c r="AM606" i="2"/>
  <c r="AL606" i="2"/>
  <c r="AI606" i="2"/>
  <c r="AH606" i="2"/>
  <c r="AD606" i="2" s="1"/>
  <c r="AA606" i="2"/>
  <c r="Z606" i="2"/>
  <c r="W606" i="2"/>
  <c r="V606" i="2"/>
  <c r="S606" i="2"/>
  <c r="R606" i="2"/>
  <c r="N606" i="2" s="1"/>
  <c r="J606" i="2" s="1"/>
  <c r="BW605" i="2"/>
  <c r="BV605" i="2"/>
  <c r="BS605" i="2"/>
  <c r="BR605" i="2"/>
  <c r="BO605" i="2"/>
  <c r="BN605" i="2"/>
  <c r="BK605" i="2"/>
  <c r="BJ605" i="2"/>
  <c r="BG605" i="2"/>
  <c r="BF605" i="2"/>
  <c r="BC605" i="2"/>
  <c r="BB605" i="2"/>
  <c r="AY605" i="2"/>
  <c r="AX605" i="2"/>
  <c r="AU605" i="2"/>
  <c r="AT605" i="2"/>
  <c r="AQ605" i="2"/>
  <c r="AP605" i="2"/>
  <c r="AM605" i="2"/>
  <c r="AL605" i="2"/>
  <c r="AI605" i="2"/>
  <c r="AH605" i="2"/>
  <c r="AE605" i="2"/>
  <c r="AD605" i="2"/>
  <c r="AA605" i="2"/>
  <c r="Z605" i="2"/>
  <c r="W605" i="2"/>
  <c r="V605" i="2"/>
  <c r="S605" i="2"/>
  <c r="R605" i="2"/>
  <c r="O605" i="2"/>
  <c r="N605" i="2"/>
  <c r="J605" i="2" s="1"/>
  <c r="BW604" i="2"/>
  <c r="BV604" i="2"/>
  <c r="BS604" i="2"/>
  <c r="BR604" i="2"/>
  <c r="BO604" i="2"/>
  <c r="BN604" i="2"/>
  <c r="BJ604" i="2" s="1"/>
  <c r="BG604" i="2"/>
  <c r="BF604" i="2"/>
  <c r="BC604" i="2"/>
  <c r="BB604" i="2"/>
  <c r="AY604" i="2"/>
  <c r="AX604" i="2"/>
  <c r="AT604" i="2" s="1"/>
  <c r="AQ604" i="2"/>
  <c r="AP604" i="2"/>
  <c r="AM604" i="2"/>
  <c r="AL604" i="2"/>
  <c r="AI604" i="2"/>
  <c r="AH604" i="2"/>
  <c r="AD604" i="2" s="1"/>
  <c r="AA604" i="2"/>
  <c r="Z604" i="2"/>
  <c r="W604" i="2"/>
  <c r="V604" i="2"/>
  <c r="S604" i="2"/>
  <c r="R604" i="2"/>
  <c r="N604" i="2" s="1"/>
  <c r="J604" i="2" s="1"/>
  <c r="BW603" i="2"/>
  <c r="BV603" i="2"/>
  <c r="BS603" i="2"/>
  <c r="BR603" i="2"/>
  <c r="BO603" i="2"/>
  <c r="BN603" i="2"/>
  <c r="BK603" i="2"/>
  <c r="BJ603" i="2"/>
  <c r="BG603" i="2"/>
  <c r="BF603" i="2"/>
  <c r="BC603" i="2"/>
  <c r="BB603" i="2"/>
  <c r="AY603" i="2"/>
  <c r="AX603" i="2"/>
  <c r="AU603" i="2"/>
  <c r="AT603" i="2"/>
  <c r="AQ603" i="2"/>
  <c r="AP603" i="2"/>
  <c r="AM603" i="2"/>
  <c r="AL603" i="2"/>
  <c r="AI603" i="2"/>
  <c r="AH603" i="2"/>
  <c r="AE603" i="2"/>
  <c r="AD603" i="2"/>
  <c r="AA603" i="2"/>
  <c r="Z603" i="2"/>
  <c r="W603" i="2"/>
  <c r="V603" i="2"/>
  <c r="S603" i="2"/>
  <c r="R603" i="2"/>
  <c r="O603" i="2"/>
  <c r="N603" i="2"/>
  <c r="J603" i="2" s="1"/>
  <c r="BW602" i="2"/>
  <c r="BV602" i="2"/>
  <c r="BS602" i="2"/>
  <c r="BR602" i="2"/>
  <c r="BO602" i="2"/>
  <c r="BN602" i="2"/>
  <c r="BJ602" i="2" s="1"/>
  <c r="BG602" i="2"/>
  <c r="BF602" i="2"/>
  <c r="BC602" i="2"/>
  <c r="BB602" i="2"/>
  <c r="AY602" i="2"/>
  <c r="AX602" i="2"/>
  <c r="AT602" i="2" s="1"/>
  <c r="AQ602" i="2"/>
  <c r="AP602" i="2"/>
  <c r="AM602" i="2"/>
  <c r="AL602" i="2"/>
  <c r="AI602" i="2"/>
  <c r="AH602" i="2"/>
  <c r="AD602" i="2" s="1"/>
  <c r="AA602" i="2"/>
  <c r="Z602" i="2"/>
  <c r="W602" i="2"/>
  <c r="V602" i="2"/>
  <c r="S602" i="2"/>
  <c r="R602" i="2"/>
  <c r="N602" i="2" s="1"/>
  <c r="J602" i="2" s="1"/>
  <c r="BW601" i="2"/>
  <c r="BV601" i="2"/>
  <c r="BS601" i="2"/>
  <c r="BR601" i="2"/>
  <c r="BO601" i="2"/>
  <c r="BN601" i="2"/>
  <c r="BK601" i="2"/>
  <c r="BJ601" i="2"/>
  <c r="BG601" i="2"/>
  <c r="BF601" i="2"/>
  <c r="BC601" i="2"/>
  <c r="BB601" i="2"/>
  <c r="AY601" i="2"/>
  <c r="AX601" i="2"/>
  <c r="AU601" i="2"/>
  <c r="AT601" i="2"/>
  <c r="AQ601" i="2"/>
  <c r="AP601" i="2"/>
  <c r="AM601" i="2"/>
  <c r="AL601" i="2"/>
  <c r="AI601" i="2"/>
  <c r="AH601" i="2"/>
  <c r="AE601" i="2"/>
  <c r="AD601" i="2"/>
  <c r="AA601" i="2"/>
  <c r="Z601" i="2"/>
  <c r="W601" i="2"/>
  <c r="V601" i="2"/>
  <c r="S601" i="2"/>
  <c r="R601" i="2"/>
  <c r="O601" i="2"/>
  <c r="N601" i="2"/>
  <c r="J601" i="2" s="1"/>
  <c r="BW600" i="2"/>
  <c r="BV600" i="2"/>
  <c r="BS600" i="2"/>
  <c r="BR600" i="2"/>
  <c r="BO600" i="2"/>
  <c r="BN600" i="2"/>
  <c r="BJ600" i="2" s="1"/>
  <c r="BG600" i="2"/>
  <c r="BF600" i="2"/>
  <c r="BC600" i="2"/>
  <c r="BB600" i="2"/>
  <c r="AY600" i="2"/>
  <c r="AX600" i="2"/>
  <c r="AT600" i="2" s="1"/>
  <c r="AQ600" i="2"/>
  <c r="AP600" i="2"/>
  <c r="AM600" i="2"/>
  <c r="AL600" i="2"/>
  <c r="AI600" i="2"/>
  <c r="AH600" i="2"/>
  <c r="AD600" i="2" s="1"/>
  <c r="AA600" i="2"/>
  <c r="Z600" i="2"/>
  <c r="W600" i="2"/>
  <c r="V600" i="2"/>
  <c r="S600" i="2"/>
  <c r="R600" i="2"/>
  <c r="N600" i="2" s="1"/>
  <c r="J600" i="2" s="1"/>
  <c r="BW599" i="2"/>
  <c r="BV599" i="2"/>
  <c r="BS599" i="2"/>
  <c r="BR599" i="2"/>
  <c r="BO599" i="2"/>
  <c r="BN599" i="2"/>
  <c r="BK599" i="2"/>
  <c r="BJ599" i="2"/>
  <c r="BG599" i="2"/>
  <c r="BF599" i="2"/>
  <c r="BC599" i="2"/>
  <c r="BB599" i="2"/>
  <c r="AY599" i="2"/>
  <c r="AX599" i="2"/>
  <c r="AU599" i="2"/>
  <c r="AT599" i="2"/>
  <c r="AQ599" i="2"/>
  <c r="AP599" i="2"/>
  <c r="AM599" i="2"/>
  <c r="AL599" i="2"/>
  <c r="AI599" i="2"/>
  <c r="AH599" i="2"/>
  <c r="AE599" i="2"/>
  <c r="AD599" i="2"/>
  <c r="AA599" i="2"/>
  <c r="Z599" i="2"/>
  <c r="W599" i="2"/>
  <c r="V599" i="2"/>
  <c r="S599" i="2"/>
  <c r="R599" i="2"/>
  <c r="O599" i="2"/>
  <c r="N599" i="2"/>
  <c r="J599" i="2" s="1"/>
  <c r="BW598" i="2"/>
  <c r="BV598" i="2"/>
  <c r="BS598" i="2"/>
  <c r="BR598" i="2"/>
  <c r="BO598" i="2"/>
  <c r="BN598" i="2"/>
  <c r="BJ598" i="2" s="1"/>
  <c r="BG598" i="2"/>
  <c r="BF598" i="2"/>
  <c r="BC598" i="2"/>
  <c r="BB598" i="2"/>
  <c r="AY598" i="2"/>
  <c r="AX598" i="2"/>
  <c r="AT598" i="2" s="1"/>
  <c r="AQ598" i="2"/>
  <c r="AP598" i="2"/>
  <c r="AM598" i="2"/>
  <c r="AL598" i="2"/>
  <c r="AI598" i="2"/>
  <c r="AH598" i="2"/>
  <c r="AD598" i="2" s="1"/>
  <c r="AA598" i="2"/>
  <c r="Z598" i="2"/>
  <c r="W598" i="2"/>
  <c r="V598" i="2"/>
  <c r="S598" i="2"/>
  <c r="R598" i="2"/>
  <c r="N598" i="2" s="1"/>
  <c r="J598" i="2" s="1"/>
  <c r="BW597" i="2"/>
  <c r="BV597" i="2"/>
  <c r="BS597" i="2"/>
  <c r="BR597" i="2"/>
  <c r="BO597" i="2"/>
  <c r="BN597" i="2"/>
  <c r="BK597" i="2"/>
  <c r="BJ597" i="2"/>
  <c r="BG597" i="2"/>
  <c r="BF597" i="2"/>
  <c r="BC597" i="2"/>
  <c r="BB597" i="2"/>
  <c r="AY597" i="2"/>
  <c r="AX597" i="2"/>
  <c r="AU597" i="2"/>
  <c r="AT597" i="2"/>
  <c r="AQ597" i="2"/>
  <c r="AP597" i="2"/>
  <c r="AM597" i="2"/>
  <c r="AL597" i="2"/>
  <c r="AI597" i="2"/>
  <c r="AH597" i="2"/>
  <c r="AE597" i="2"/>
  <c r="AD597" i="2"/>
  <c r="AA597" i="2"/>
  <c r="Z597" i="2"/>
  <c r="W597" i="2"/>
  <c r="V597" i="2"/>
  <c r="S597" i="2"/>
  <c r="R597" i="2"/>
  <c r="O597" i="2"/>
  <c r="N597" i="2"/>
  <c r="J597" i="2" s="1"/>
  <c r="BW596" i="2"/>
  <c r="BV596" i="2"/>
  <c r="BS596" i="2"/>
  <c r="BR596" i="2"/>
  <c r="BO596" i="2"/>
  <c r="BN596" i="2"/>
  <c r="BJ596" i="2" s="1"/>
  <c r="BG596" i="2"/>
  <c r="BF596" i="2"/>
  <c r="BC596" i="2"/>
  <c r="BB596" i="2"/>
  <c r="AY596" i="2"/>
  <c r="AX596" i="2"/>
  <c r="AT596" i="2" s="1"/>
  <c r="AQ596" i="2"/>
  <c r="AP596" i="2"/>
  <c r="AM596" i="2"/>
  <c r="AL596" i="2"/>
  <c r="AI596" i="2"/>
  <c r="AH596" i="2"/>
  <c r="AD596" i="2" s="1"/>
  <c r="AA596" i="2"/>
  <c r="Z596" i="2"/>
  <c r="W596" i="2"/>
  <c r="V596" i="2"/>
  <c r="S596" i="2"/>
  <c r="R596" i="2"/>
  <c r="N596" i="2" s="1"/>
  <c r="J596" i="2" s="1"/>
  <c r="BW595" i="2"/>
  <c r="BV595" i="2"/>
  <c r="BS595" i="2"/>
  <c r="BR595" i="2"/>
  <c r="BO595" i="2"/>
  <c r="BN595" i="2"/>
  <c r="BK595" i="2"/>
  <c r="BJ595" i="2"/>
  <c r="BG595" i="2"/>
  <c r="BF595" i="2"/>
  <c r="BC595" i="2"/>
  <c r="BB595" i="2"/>
  <c r="AY595" i="2"/>
  <c r="AX595" i="2"/>
  <c r="AU595" i="2"/>
  <c r="AT595" i="2"/>
  <c r="AQ595" i="2"/>
  <c r="AP595" i="2"/>
  <c r="AM595" i="2"/>
  <c r="AL595" i="2"/>
  <c r="AI595" i="2"/>
  <c r="AH595" i="2"/>
  <c r="AE595" i="2"/>
  <c r="AD595" i="2"/>
  <c r="AA595" i="2"/>
  <c r="Z595" i="2"/>
  <c r="W595" i="2"/>
  <c r="V595" i="2"/>
  <c r="S595" i="2"/>
  <c r="R595" i="2"/>
  <c r="O595" i="2"/>
  <c r="N595" i="2"/>
  <c r="J595" i="2" s="1"/>
  <c r="BW594" i="2"/>
  <c r="BV594" i="2"/>
  <c r="BS594" i="2"/>
  <c r="BR594" i="2"/>
  <c r="BO594" i="2"/>
  <c r="BN594" i="2"/>
  <c r="BJ594" i="2" s="1"/>
  <c r="BG594" i="2"/>
  <c r="BF594" i="2"/>
  <c r="BC594" i="2"/>
  <c r="BB594" i="2"/>
  <c r="AY594" i="2"/>
  <c r="AX594" i="2"/>
  <c r="AT594" i="2" s="1"/>
  <c r="AQ594" i="2"/>
  <c r="AP594" i="2"/>
  <c r="AM594" i="2"/>
  <c r="AL594" i="2"/>
  <c r="AI594" i="2"/>
  <c r="AH594" i="2"/>
  <c r="AD594" i="2" s="1"/>
  <c r="AA594" i="2"/>
  <c r="Z594" i="2"/>
  <c r="W594" i="2"/>
  <c r="V594" i="2"/>
  <c r="S594" i="2"/>
  <c r="R594" i="2"/>
  <c r="N594" i="2" s="1"/>
  <c r="J594" i="2" s="1"/>
  <c r="BW593" i="2"/>
  <c r="BV593" i="2"/>
  <c r="BS593" i="2"/>
  <c r="BR593" i="2"/>
  <c r="BO593" i="2"/>
  <c r="BN593" i="2"/>
  <c r="BK593" i="2"/>
  <c r="BJ593" i="2"/>
  <c r="BG593" i="2"/>
  <c r="BF593" i="2"/>
  <c r="BC593" i="2"/>
  <c r="BB593" i="2"/>
  <c r="AY593" i="2"/>
  <c r="AX593" i="2"/>
  <c r="AU593" i="2"/>
  <c r="AT593" i="2"/>
  <c r="AQ593" i="2"/>
  <c r="AP593" i="2"/>
  <c r="AM593" i="2"/>
  <c r="AL593" i="2"/>
  <c r="AI593" i="2"/>
  <c r="AH593" i="2"/>
  <c r="AE593" i="2"/>
  <c r="AD593" i="2"/>
  <c r="AA593" i="2"/>
  <c r="Z593" i="2"/>
  <c r="W593" i="2"/>
  <c r="V593" i="2"/>
  <c r="S593" i="2"/>
  <c r="R593" i="2"/>
  <c r="O593" i="2"/>
  <c r="N593" i="2"/>
  <c r="J593" i="2" s="1"/>
  <c r="BW592" i="2"/>
  <c r="BV592" i="2"/>
  <c r="BS592" i="2"/>
  <c r="BR592" i="2"/>
  <c r="BO592" i="2"/>
  <c r="BN592" i="2"/>
  <c r="BJ592" i="2" s="1"/>
  <c r="BG592" i="2"/>
  <c r="BF592" i="2"/>
  <c r="BC592" i="2"/>
  <c r="BB592" i="2"/>
  <c r="AY592" i="2"/>
  <c r="AX592" i="2"/>
  <c r="AT592" i="2" s="1"/>
  <c r="AQ592" i="2"/>
  <c r="AP592" i="2"/>
  <c r="AM592" i="2"/>
  <c r="AL592" i="2"/>
  <c r="AI592" i="2"/>
  <c r="AH592" i="2"/>
  <c r="AD592" i="2" s="1"/>
  <c r="AA592" i="2"/>
  <c r="Z592" i="2"/>
  <c r="W592" i="2"/>
  <c r="V592" i="2"/>
  <c r="S592" i="2"/>
  <c r="R592" i="2"/>
  <c r="N592" i="2" s="1"/>
  <c r="J592" i="2" s="1"/>
  <c r="BW591" i="2"/>
  <c r="BV591" i="2"/>
  <c r="BS591" i="2"/>
  <c r="BR591" i="2"/>
  <c r="BO591" i="2"/>
  <c r="BN591" i="2"/>
  <c r="BK591" i="2"/>
  <c r="BJ591" i="2"/>
  <c r="BG591" i="2"/>
  <c r="BF591" i="2"/>
  <c r="BC591" i="2"/>
  <c r="BB591" i="2"/>
  <c r="AY591" i="2"/>
  <c r="AX591" i="2"/>
  <c r="AU591" i="2"/>
  <c r="AT591" i="2"/>
  <c r="AQ591" i="2"/>
  <c r="AP591" i="2"/>
  <c r="AM591" i="2"/>
  <c r="AL591" i="2"/>
  <c r="AI591" i="2"/>
  <c r="AH591" i="2"/>
  <c r="AE591" i="2"/>
  <c r="AD591" i="2"/>
  <c r="AA591" i="2"/>
  <c r="Z591" i="2"/>
  <c r="W591" i="2"/>
  <c r="V591" i="2"/>
  <c r="S591" i="2"/>
  <c r="R591" i="2"/>
  <c r="O591" i="2"/>
  <c r="N591" i="2"/>
  <c r="J591" i="2" s="1"/>
  <c r="BW590" i="2"/>
  <c r="BV590" i="2"/>
  <c r="BS590" i="2"/>
  <c r="BR590" i="2"/>
  <c r="BO590" i="2"/>
  <c r="BN590" i="2"/>
  <c r="BJ590" i="2" s="1"/>
  <c r="BG590" i="2"/>
  <c r="BF590" i="2"/>
  <c r="BC590" i="2"/>
  <c r="BB590" i="2"/>
  <c r="AY590" i="2"/>
  <c r="AX590" i="2"/>
  <c r="AT590" i="2" s="1"/>
  <c r="AQ590" i="2"/>
  <c r="AP590" i="2"/>
  <c r="AM590" i="2"/>
  <c r="AL590" i="2"/>
  <c r="AI590" i="2"/>
  <c r="AH590" i="2"/>
  <c r="AD590" i="2" s="1"/>
  <c r="AA590" i="2"/>
  <c r="Z590" i="2"/>
  <c r="W590" i="2"/>
  <c r="V590" i="2"/>
  <c r="S590" i="2"/>
  <c r="R590" i="2"/>
  <c r="N590" i="2" s="1"/>
  <c r="J590" i="2" s="1"/>
  <c r="BW589" i="2"/>
  <c r="BV589" i="2"/>
  <c r="BS589" i="2"/>
  <c r="BR589" i="2"/>
  <c r="BO589" i="2"/>
  <c r="BN589" i="2"/>
  <c r="BK589" i="2"/>
  <c r="BJ589" i="2"/>
  <c r="BG589" i="2"/>
  <c r="BF589" i="2"/>
  <c r="BC589" i="2"/>
  <c r="BB589" i="2"/>
  <c r="AY589" i="2"/>
  <c r="AX589" i="2"/>
  <c r="AU589" i="2"/>
  <c r="AT589" i="2"/>
  <c r="AQ589" i="2"/>
  <c r="AP589" i="2"/>
  <c r="AM589" i="2"/>
  <c r="AL589" i="2"/>
  <c r="AI589" i="2"/>
  <c r="AH589" i="2"/>
  <c r="AE589" i="2"/>
  <c r="AD589" i="2"/>
  <c r="AA589" i="2"/>
  <c r="Z589" i="2"/>
  <c r="W589" i="2"/>
  <c r="V589" i="2"/>
  <c r="S589" i="2"/>
  <c r="R589" i="2"/>
  <c r="O589" i="2"/>
  <c r="N589" i="2"/>
  <c r="J589" i="2" s="1"/>
  <c r="BW586" i="2"/>
  <c r="BV586" i="2"/>
  <c r="BS586" i="2"/>
  <c r="BR586" i="2"/>
  <c r="BO586" i="2"/>
  <c r="BN586" i="2"/>
  <c r="BJ586" i="2" s="1"/>
  <c r="BG586" i="2"/>
  <c r="BF586" i="2"/>
  <c r="BC586" i="2"/>
  <c r="BB586" i="2"/>
  <c r="AY586" i="2"/>
  <c r="AX586" i="2"/>
  <c r="AT586" i="2" s="1"/>
  <c r="AQ586" i="2"/>
  <c r="AP586" i="2"/>
  <c r="AM586" i="2"/>
  <c r="AL586" i="2"/>
  <c r="AI586" i="2"/>
  <c r="AH586" i="2"/>
  <c r="AD586" i="2" s="1"/>
  <c r="AA586" i="2"/>
  <c r="Z586" i="2"/>
  <c r="W586" i="2"/>
  <c r="V586" i="2"/>
  <c r="S586" i="2"/>
  <c r="R586" i="2"/>
  <c r="N586" i="2" s="1"/>
  <c r="J586" i="2" s="1"/>
  <c r="BW583" i="2"/>
  <c r="BV583" i="2"/>
  <c r="BS583" i="2"/>
  <c r="BR583" i="2"/>
  <c r="BO583" i="2"/>
  <c r="BN583" i="2"/>
  <c r="BK583" i="2"/>
  <c r="BJ583" i="2"/>
  <c r="BG583" i="2"/>
  <c r="BF583" i="2"/>
  <c r="BC583" i="2"/>
  <c r="BB583" i="2"/>
  <c r="AY583" i="2"/>
  <c r="AX583" i="2"/>
  <c r="AU583" i="2"/>
  <c r="AT583" i="2"/>
  <c r="AQ583" i="2"/>
  <c r="AP583" i="2"/>
  <c r="AM583" i="2"/>
  <c r="AL583" i="2"/>
  <c r="AI583" i="2"/>
  <c r="AH583" i="2"/>
  <c r="AE583" i="2"/>
  <c r="AD583" i="2"/>
  <c r="AA583" i="2"/>
  <c r="Z583" i="2"/>
  <c r="W583" i="2"/>
  <c r="V583" i="2"/>
  <c r="S583" i="2"/>
  <c r="R583" i="2"/>
  <c r="O583" i="2"/>
  <c r="N583" i="2"/>
  <c r="J583" i="2" s="1"/>
  <c r="BW582" i="2"/>
  <c r="BV582" i="2"/>
  <c r="BS582" i="2"/>
  <c r="BR582" i="2"/>
  <c r="BO582" i="2"/>
  <c r="BN582" i="2"/>
  <c r="BJ582" i="2" s="1"/>
  <c r="BG582" i="2"/>
  <c r="BF582" i="2"/>
  <c r="BC582" i="2"/>
  <c r="BB582" i="2"/>
  <c r="AY582" i="2"/>
  <c r="AX582" i="2"/>
  <c r="AT582" i="2" s="1"/>
  <c r="AQ582" i="2"/>
  <c r="AP582" i="2"/>
  <c r="AM582" i="2"/>
  <c r="AL582" i="2"/>
  <c r="AI582" i="2"/>
  <c r="AH582" i="2"/>
  <c r="AD582" i="2" s="1"/>
  <c r="AA582" i="2"/>
  <c r="Z582" i="2"/>
  <c r="W582" i="2"/>
  <c r="V582" i="2"/>
  <c r="S582" i="2"/>
  <c r="R582" i="2"/>
  <c r="N582" i="2" s="1"/>
  <c r="J582" i="2" s="1"/>
  <c r="BW581" i="2"/>
  <c r="BV581" i="2"/>
  <c r="BS581" i="2"/>
  <c r="BR581" i="2"/>
  <c r="BO581" i="2"/>
  <c r="BN581" i="2"/>
  <c r="BK581" i="2"/>
  <c r="BJ581" i="2"/>
  <c r="BG581" i="2"/>
  <c r="BF581" i="2"/>
  <c r="BC581" i="2"/>
  <c r="BB581" i="2"/>
  <c r="AY581" i="2"/>
  <c r="AX581" i="2"/>
  <c r="AU581" i="2"/>
  <c r="AT581" i="2"/>
  <c r="AQ581" i="2"/>
  <c r="AP581" i="2"/>
  <c r="AM581" i="2"/>
  <c r="AL581" i="2"/>
  <c r="AI581" i="2"/>
  <c r="AH581" i="2"/>
  <c r="AE581" i="2"/>
  <c r="AD581" i="2"/>
  <c r="AA581" i="2"/>
  <c r="Z581" i="2"/>
  <c r="W581" i="2"/>
  <c r="V581" i="2"/>
  <c r="S581" i="2"/>
  <c r="R581" i="2"/>
  <c r="O581" i="2"/>
  <c r="N581" i="2"/>
  <c r="J581" i="2" s="1"/>
  <c r="BW580" i="2"/>
  <c r="BV580" i="2"/>
  <c r="BS580" i="2"/>
  <c r="BR580" i="2"/>
  <c r="BO580" i="2"/>
  <c r="BN580" i="2"/>
  <c r="BJ580" i="2" s="1"/>
  <c r="BG580" i="2"/>
  <c r="BF580" i="2"/>
  <c r="BC580" i="2"/>
  <c r="BB580" i="2"/>
  <c r="AY580" i="2"/>
  <c r="AX580" i="2"/>
  <c r="AT580" i="2" s="1"/>
  <c r="AQ580" i="2"/>
  <c r="AP580" i="2"/>
  <c r="AM580" i="2"/>
  <c r="AL580" i="2"/>
  <c r="AI580" i="2"/>
  <c r="AH580" i="2"/>
  <c r="AD580" i="2" s="1"/>
  <c r="AA580" i="2"/>
  <c r="Z580" i="2"/>
  <c r="W580" i="2"/>
  <c r="V580" i="2"/>
  <c r="S580" i="2"/>
  <c r="R580" i="2"/>
  <c r="N580" i="2" s="1"/>
  <c r="J580" i="2" s="1"/>
  <c r="BW579" i="2"/>
  <c r="BV579" i="2"/>
  <c r="BS579" i="2"/>
  <c r="BR579" i="2"/>
  <c r="BO579" i="2"/>
  <c r="BN579" i="2"/>
  <c r="BK579" i="2"/>
  <c r="BJ579" i="2"/>
  <c r="BG579" i="2"/>
  <c r="BF579" i="2"/>
  <c r="BC579" i="2"/>
  <c r="BB579" i="2"/>
  <c r="AY579" i="2"/>
  <c r="AX579" i="2"/>
  <c r="AU579" i="2"/>
  <c r="AT579" i="2"/>
  <c r="AQ579" i="2"/>
  <c r="AP579" i="2"/>
  <c r="AM579" i="2"/>
  <c r="AL579" i="2"/>
  <c r="AI579" i="2"/>
  <c r="AH579" i="2"/>
  <c r="AE579" i="2"/>
  <c r="AD579" i="2"/>
  <c r="AA579" i="2"/>
  <c r="Z579" i="2"/>
  <c r="W579" i="2"/>
  <c r="V579" i="2"/>
  <c r="S579" i="2"/>
  <c r="R579" i="2"/>
  <c r="O579" i="2"/>
  <c r="N579" i="2"/>
  <c r="J579" i="2" s="1"/>
  <c r="BW578" i="2"/>
  <c r="BV578" i="2"/>
  <c r="BS578" i="2"/>
  <c r="BR578" i="2"/>
  <c r="BO578" i="2"/>
  <c r="BN578" i="2"/>
  <c r="BJ578" i="2" s="1"/>
  <c r="BG578" i="2"/>
  <c r="BF578" i="2"/>
  <c r="BC578" i="2"/>
  <c r="BB578" i="2"/>
  <c r="AY578" i="2"/>
  <c r="AX578" i="2"/>
  <c r="AT578" i="2" s="1"/>
  <c r="AQ578" i="2"/>
  <c r="AP578" i="2"/>
  <c r="AM578" i="2"/>
  <c r="AL578" i="2"/>
  <c r="AI578" i="2"/>
  <c r="AH578" i="2"/>
  <c r="AD578" i="2" s="1"/>
  <c r="AA578" i="2"/>
  <c r="Z578" i="2"/>
  <c r="W578" i="2"/>
  <c r="V578" i="2"/>
  <c r="S578" i="2"/>
  <c r="R578" i="2"/>
  <c r="N578" i="2" s="1"/>
  <c r="J578" i="2" s="1"/>
  <c r="BW577" i="2"/>
  <c r="BV577" i="2"/>
  <c r="BS577" i="2"/>
  <c r="BR577" i="2"/>
  <c r="BO577" i="2"/>
  <c r="BN577" i="2"/>
  <c r="BK577" i="2"/>
  <c r="BJ577" i="2"/>
  <c r="BG577" i="2"/>
  <c r="BF577" i="2"/>
  <c r="BC577" i="2"/>
  <c r="BB577" i="2"/>
  <c r="AY577" i="2"/>
  <c r="AX577" i="2"/>
  <c r="AU577" i="2"/>
  <c r="AT577" i="2"/>
  <c r="AQ577" i="2"/>
  <c r="AP577" i="2"/>
  <c r="AM577" i="2"/>
  <c r="AL577" i="2"/>
  <c r="AI577" i="2"/>
  <c r="AH577" i="2"/>
  <c r="AE577" i="2"/>
  <c r="AD577" i="2"/>
  <c r="AA577" i="2"/>
  <c r="Z577" i="2"/>
  <c r="W577" i="2"/>
  <c r="V577" i="2"/>
  <c r="S577" i="2"/>
  <c r="R577" i="2"/>
  <c r="O577" i="2"/>
  <c r="N577" i="2"/>
  <c r="J577" i="2" s="1"/>
  <c r="BW576" i="2"/>
  <c r="BV576" i="2"/>
  <c r="BS576" i="2"/>
  <c r="BR576" i="2"/>
  <c r="BO576" i="2"/>
  <c r="BN576" i="2"/>
  <c r="BJ576" i="2" s="1"/>
  <c r="BG576" i="2"/>
  <c r="BF576" i="2"/>
  <c r="BC576" i="2"/>
  <c r="BB576" i="2"/>
  <c r="AY576" i="2"/>
  <c r="AX576" i="2"/>
  <c r="AT576" i="2" s="1"/>
  <c r="AQ576" i="2"/>
  <c r="AP576" i="2"/>
  <c r="AM576" i="2"/>
  <c r="AL576" i="2"/>
  <c r="AI576" i="2"/>
  <c r="AH576" i="2"/>
  <c r="AD576" i="2" s="1"/>
  <c r="AA576" i="2"/>
  <c r="Z576" i="2"/>
  <c r="W576" i="2"/>
  <c r="V576" i="2"/>
  <c r="S576" i="2"/>
  <c r="R576" i="2"/>
  <c r="N576" i="2" s="1"/>
  <c r="J576" i="2" s="1"/>
  <c r="BW575" i="2"/>
  <c r="BV575" i="2"/>
  <c r="BS575" i="2"/>
  <c r="BR575" i="2"/>
  <c r="BO575" i="2"/>
  <c r="BN575" i="2"/>
  <c r="BK575" i="2"/>
  <c r="BJ575" i="2"/>
  <c r="BG575" i="2"/>
  <c r="BF575" i="2"/>
  <c r="BC575" i="2"/>
  <c r="BB575" i="2"/>
  <c r="AY575" i="2"/>
  <c r="AX575" i="2"/>
  <c r="AU575" i="2"/>
  <c r="AT575" i="2"/>
  <c r="AQ575" i="2"/>
  <c r="AP575" i="2"/>
  <c r="AM575" i="2"/>
  <c r="AL575" i="2"/>
  <c r="AI575" i="2"/>
  <c r="AH575" i="2"/>
  <c r="AE575" i="2"/>
  <c r="AD575" i="2"/>
  <c r="AA575" i="2"/>
  <c r="Z575" i="2"/>
  <c r="W575" i="2"/>
  <c r="V575" i="2"/>
  <c r="S575" i="2"/>
  <c r="R575" i="2"/>
  <c r="O575" i="2"/>
  <c r="N575" i="2"/>
  <c r="J575" i="2" s="1"/>
  <c r="BW574" i="2"/>
  <c r="BV574" i="2"/>
  <c r="BS574" i="2"/>
  <c r="BR574" i="2"/>
  <c r="BO574" i="2"/>
  <c r="BN574" i="2"/>
  <c r="BJ574" i="2" s="1"/>
  <c r="BG574" i="2"/>
  <c r="BF574" i="2"/>
  <c r="BC574" i="2"/>
  <c r="BB574" i="2"/>
  <c r="AY574" i="2"/>
  <c r="AX574" i="2"/>
  <c r="AT574" i="2" s="1"/>
  <c r="AQ574" i="2"/>
  <c r="AP574" i="2"/>
  <c r="AM574" i="2"/>
  <c r="AL574" i="2"/>
  <c r="AI574" i="2"/>
  <c r="AH574" i="2"/>
  <c r="AD574" i="2" s="1"/>
  <c r="AA574" i="2"/>
  <c r="Z574" i="2"/>
  <c r="W574" i="2"/>
  <c r="V574" i="2"/>
  <c r="S574" i="2"/>
  <c r="R574" i="2"/>
  <c r="N574" i="2" s="1"/>
  <c r="J574" i="2" s="1"/>
  <c r="BW573" i="2"/>
  <c r="BV573" i="2"/>
  <c r="BS573" i="2"/>
  <c r="BR573" i="2"/>
  <c r="BO573" i="2"/>
  <c r="BN573" i="2"/>
  <c r="BK573" i="2"/>
  <c r="BJ573" i="2"/>
  <c r="BG573" i="2"/>
  <c r="BF573" i="2"/>
  <c r="BC573" i="2"/>
  <c r="BB573" i="2"/>
  <c r="AY573" i="2"/>
  <c r="AX573" i="2"/>
  <c r="AU573" i="2"/>
  <c r="AT573" i="2"/>
  <c r="AQ573" i="2"/>
  <c r="AP573" i="2"/>
  <c r="AM573" i="2"/>
  <c r="AL573" i="2"/>
  <c r="AI573" i="2"/>
  <c r="AH573" i="2"/>
  <c r="AE573" i="2"/>
  <c r="AD573" i="2"/>
  <c r="AA573" i="2"/>
  <c r="Z573" i="2"/>
  <c r="W573" i="2"/>
  <c r="V573" i="2"/>
  <c r="S573" i="2"/>
  <c r="R573" i="2"/>
  <c r="O573" i="2"/>
  <c r="N573" i="2"/>
  <c r="J573" i="2" s="1"/>
  <c r="BW572" i="2"/>
  <c r="BV572" i="2"/>
  <c r="BS572" i="2"/>
  <c r="BR572" i="2"/>
  <c r="BO572" i="2"/>
  <c r="BN572" i="2"/>
  <c r="BJ572" i="2" s="1"/>
  <c r="BG572" i="2"/>
  <c r="BF572" i="2"/>
  <c r="BC572" i="2"/>
  <c r="BB572" i="2"/>
  <c r="AY572" i="2"/>
  <c r="AX572" i="2"/>
  <c r="AT572" i="2" s="1"/>
  <c r="AQ572" i="2"/>
  <c r="AP572" i="2"/>
  <c r="AM572" i="2"/>
  <c r="AL572" i="2"/>
  <c r="AI572" i="2"/>
  <c r="AH572" i="2"/>
  <c r="AD572" i="2" s="1"/>
  <c r="AA572" i="2"/>
  <c r="Z572" i="2"/>
  <c r="W572" i="2"/>
  <c r="V572" i="2"/>
  <c r="S572" i="2"/>
  <c r="R572" i="2"/>
  <c r="N572" i="2" s="1"/>
  <c r="J572" i="2" s="1"/>
  <c r="BW571" i="2"/>
  <c r="BV571" i="2"/>
  <c r="BS571" i="2"/>
  <c r="BR571" i="2"/>
  <c r="BO571" i="2"/>
  <c r="BN571" i="2"/>
  <c r="BK571" i="2"/>
  <c r="BJ571" i="2"/>
  <c r="BG571" i="2"/>
  <c r="BF571" i="2"/>
  <c r="BC571" i="2"/>
  <c r="BB571" i="2"/>
  <c r="AY571" i="2"/>
  <c r="AX571" i="2"/>
  <c r="AU571" i="2"/>
  <c r="AT571" i="2"/>
  <c r="AQ571" i="2"/>
  <c r="AP571" i="2"/>
  <c r="AM571" i="2"/>
  <c r="AL571" i="2"/>
  <c r="AI571" i="2"/>
  <c r="AH571" i="2"/>
  <c r="AE571" i="2"/>
  <c r="AD571" i="2"/>
  <c r="AA571" i="2"/>
  <c r="Z571" i="2"/>
  <c r="W571" i="2"/>
  <c r="V571" i="2"/>
  <c r="S571" i="2"/>
  <c r="R571" i="2"/>
  <c r="O571" i="2"/>
  <c r="N571" i="2"/>
  <c r="J571" i="2" s="1"/>
  <c r="BW568" i="2"/>
  <c r="BV568" i="2"/>
  <c r="BS568" i="2"/>
  <c r="BR568" i="2"/>
  <c r="BO568" i="2"/>
  <c r="BN568" i="2"/>
  <c r="BJ568" i="2" s="1"/>
  <c r="BG568" i="2"/>
  <c r="BF568" i="2"/>
  <c r="BC568" i="2"/>
  <c r="BB568" i="2"/>
  <c r="AY568" i="2"/>
  <c r="AX568" i="2"/>
  <c r="AT568" i="2" s="1"/>
  <c r="AQ568" i="2"/>
  <c r="AP568" i="2"/>
  <c r="AM568" i="2"/>
  <c r="AL568" i="2"/>
  <c r="AI568" i="2"/>
  <c r="AH568" i="2"/>
  <c r="AD568" i="2" s="1"/>
  <c r="AA568" i="2"/>
  <c r="Z568" i="2"/>
  <c r="W568" i="2"/>
  <c r="V568" i="2"/>
  <c r="S568" i="2"/>
  <c r="R568" i="2"/>
  <c r="N568" i="2" s="1"/>
  <c r="J568" i="2" s="1"/>
  <c r="BW567" i="2"/>
  <c r="BV567" i="2"/>
  <c r="BS567" i="2"/>
  <c r="BR567" i="2"/>
  <c r="BO567" i="2"/>
  <c r="BN567" i="2"/>
  <c r="BK567" i="2"/>
  <c r="BJ567" i="2"/>
  <c r="BG567" i="2"/>
  <c r="BF567" i="2"/>
  <c r="BC567" i="2"/>
  <c r="BB567" i="2"/>
  <c r="AY567" i="2"/>
  <c r="AX567" i="2"/>
  <c r="AU567" i="2"/>
  <c r="AT567" i="2"/>
  <c r="AQ567" i="2"/>
  <c r="AP567" i="2"/>
  <c r="AM567" i="2"/>
  <c r="AL567" i="2"/>
  <c r="AI567" i="2"/>
  <c r="AH567" i="2"/>
  <c r="AE567" i="2"/>
  <c r="AD567" i="2"/>
  <c r="AA567" i="2"/>
  <c r="Z567" i="2"/>
  <c r="W567" i="2"/>
  <c r="V567" i="2"/>
  <c r="S567" i="2"/>
  <c r="R567" i="2"/>
  <c r="O567" i="2"/>
  <c r="N567" i="2"/>
  <c r="J567" i="2" s="1"/>
  <c r="BW566" i="2"/>
  <c r="BV566" i="2"/>
  <c r="BS566" i="2"/>
  <c r="BR566" i="2"/>
  <c r="BO566" i="2"/>
  <c r="BN566" i="2"/>
  <c r="BJ566" i="2" s="1"/>
  <c r="BG566" i="2"/>
  <c r="BF566" i="2"/>
  <c r="BC566" i="2"/>
  <c r="BB566" i="2"/>
  <c r="AY566" i="2"/>
  <c r="AX566" i="2"/>
  <c r="AT566" i="2" s="1"/>
  <c r="AQ566" i="2"/>
  <c r="AP566" i="2"/>
  <c r="AM566" i="2"/>
  <c r="AL566" i="2"/>
  <c r="AI566" i="2"/>
  <c r="AH566" i="2"/>
  <c r="AD566" i="2" s="1"/>
  <c r="AA566" i="2"/>
  <c r="Z566" i="2"/>
  <c r="W566" i="2"/>
  <c r="V566" i="2"/>
  <c r="S566" i="2"/>
  <c r="R566" i="2"/>
  <c r="N566" i="2" s="1"/>
  <c r="J566" i="2" s="1"/>
  <c r="BW565" i="2"/>
  <c r="BV565" i="2"/>
  <c r="BS565" i="2"/>
  <c r="BR565" i="2"/>
  <c r="BO565" i="2"/>
  <c r="BN565" i="2"/>
  <c r="BK565" i="2"/>
  <c r="BJ565" i="2"/>
  <c r="BG565" i="2"/>
  <c r="BF565" i="2"/>
  <c r="BC565" i="2"/>
  <c r="BB565" i="2"/>
  <c r="AY565" i="2"/>
  <c r="AX565" i="2"/>
  <c r="AU565" i="2"/>
  <c r="AT565" i="2"/>
  <c r="AQ565" i="2"/>
  <c r="AP565" i="2"/>
  <c r="AM565" i="2"/>
  <c r="AL565" i="2"/>
  <c r="AI565" i="2"/>
  <c r="AH565" i="2"/>
  <c r="AE565" i="2"/>
  <c r="AD565" i="2"/>
  <c r="AA565" i="2"/>
  <c r="Z565" i="2"/>
  <c r="W565" i="2"/>
  <c r="V565" i="2"/>
  <c r="S565" i="2"/>
  <c r="R565" i="2"/>
  <c r="O565" i="2"/>
  <c r="N565" i="2"/>
  <c r="J565" i="2" s="1"/>
  <c r="BW564" i="2"/>
  <c r="BV564" i="2"/>
  <c r="BS564" i="2"/>
  <c r="BR564" i="2"/>
  <c r="BO564" i="2"/>
  <c r="BN564" i="2"/>
  <c r="BJ564" i="2" s="1"/>
  <c r="BG564" i="2"/>
  <c r="BF564" i="2"/>
  <c r="BC564" i="2"/>
  <c r="BB564" i="2"/>
  <c r="AY564" i="2"/>
  <c r="AX564" i="2"/>
  <c r="AT564" i="2" s="1"/>
  <c r="AQ564" i="2"/>
  <c r="AP564" i="2"/>
  <c r="AM564" i="2"/>
  <c r="AL564" i="2"/>
  <c r="AI564" i="2"/>
  <c r="AH564" i="2"/>
  <c r="AD564" i="2" s="1"/>
  <c r="AA564" i="2"/>
  <c r="Z564" i="2"/>
  <c r="W564" i="2"/>
  <c r="V564" i="2"/>
  <c r="S564" i="2"/>
  <c r="R564" i="2"/>
  <c r="N564" i="2" s="1"/>
  <c r="J564" i="2" s="1"/>
  <c r="BW563" i="2"/>
  <c r="BV563" i="2"/>
  <c r="BS563" i="2"/>
  <c r="BR563" i="2"/>
  <c r="BO563" i="2"/>
  <c r="BN563" i="2"/>
  <c r="BK563" i="2"/>
  <c r="BJ563" i="2"/>
  <c r="BG563" i="2"/>
  <c r="BF563" i="2"/>
  <c r="BC563" i="2"/>
  <c r="BB563" i="2"/>
  <c r="AY563" i="2"/>
  <c r="AX563" i="2"/>
  <c r="AU563" i="2"/>
  <c r="AT563" i="2"/>
  <c r="AQ563" i="2"/>
  <c r="AP563" i="2"/>
  <c r="AM563" i="2"/>
  <c r="AL563" i="2"/>
  <c r="AI563" i="2"/>
  <c r="AH563" i="2"/>
  <c r="AE563" i="2"/>
  <c r="AD563" i="2"/>
  <c r="AA563" i="2"/>
  <c r="Z563" i="2"/>
  <c r="W563" i="2"/>
  <c r="V563" i="2"/>
  <c r="S563" i="2"/>
  <c r="R563" i="2"/>
  <c r="O563" i="2"/>
  <c r="N563" i="2"/>
  <c r="J563" i="2" s="1"/>
  <c r="BW562" i="2"/>
  <c r="BV562" i="2"/>
  <c r="BS562" i="2"/>
  <c r="BR562" i="2"/>
  <c r="BO562" i="2"/>
  <c r="BN562" i="2"/>
  <c r="BJ562" i="2" s="1"/>
  <c r="BG562" i="2"/>
  <c r="BF562" i="2"/>
  <c r="BC562" i="2"/>
  <c r="BB562" i="2"/>
  <c r="AY562" i="2"/>
  <c r="AX562" i="2"/>
  <c r="AT562" i="2" s="1"/>
  <c r="AQ562" i="2"/>
  <c r="AP562" i="2"/>
  <c r="AM562" i="2"/>
  <c r="AL562" i="2"/>
  <c r="AI562" i="2"/>
  <c r="AH562" i="2"/>
  <c r="AD562" i="2" s="1"/>
  <c r="AA562" i="2"/>
  <c r="Z562" i="2"/>
  <c r="W562" i="2"/>
  <c r="V562" i="2"/>
  <c r="S562" i="2"/>
  <c r="R562" i="2"/>
  <c r="N562" i="2" s="1"/>
  <c r="J562" i="2" s="1"/>
  <c r="BW561" i="2"/>
  <c r="BV561" i="2"/>
  <c r="BS561" i="2"/>
  <c r="BR561" i="2"/>
  <c r="BO561" i="2"/>
  <c r="BN561" i="2"/>
  <c r="BK561" i="2"/>
  <c r="BJ561" i="2"/>
  <c r="BG561" i="2"/>
  <c r="BF561" i="2"/>
  <c r="BC561" i="2"/>
  <c r="BB561" i="2"/>
  <c r="AY561" i="2"/>
  <c r="AX561" i="2"/>
  <c r="AU561" i="2"/>
  <c r="AT561" i="2"/>
  <c r="AQ561" i="2"/>
  <c r="AP561" i="2"/>
  <c r="AM561" i="2"/>
  <c r="AL561" i="2"/>
  <c r="AI561" i="2"/>
  <c r="AH561" i="2"/>
  <c r="AE561" i="2"/>
  <c r="AD561" i="2"/>
  <c r="AA561" i="2"/>
  <c r="Z561" i="2"/>
  <c r="W561" i="2"/>
  <c r="V561" i="2"/>
  <c r="S561" i="2"/>
  <c r="R561" i="2"/>
  <c r="O561" i="2"/>
  <c r="N561" i="2"/>
  <c r="J561" i="2" s="1"/>
  <c r="BW560" i="2"/>
  <c r="BV560" i="2"/>
  <c r="BS560" i="2"/>
  <c r="BR560" i="2"/>
  <c r="BO560" i="2"/>
  <c r="BN560" i="2"/>
  <c r="BJ560" i="2" s="1"/>
  <c r="BG560" i="2"/>
  <c r="BF560" i="2"/>
  <c r="BC560" i="2"/>
  <c r="BB560" i="2"/>
  <c r="AY560" i="2"/>
  <c r="AX560" i="2"/>
  <c r="AT560" i="2" s="1"/>
  <c r="AQ560" i="2"/>
  <c r="AP560" i="2"/>
  <c r="AM560" i="2"/>
  <c r="AL560" i="2"/>
  <c r="AI560" i="2"/>
  <c r="AH560" i="2"/>
  <c r="AD560" i="2" s="1"/>
  <c r="AA560" i="2"/>
  <c r="Z560" i="2"/>
  <c r="W560" i="2"/>
  <c r="V560" i="2"/>
  <c r="S560" i="2"/>
  <c r="R560" i="2"/>
  <c r="N560" i="2" s="1"/>
  <c r="J560" i="2" s="1"/>
  <c r="BW559" i="2"/>
  <c r="BV559" i="2"/>
  <c r="BS559" i="2"/>
  <c r="BR559" i="2"/>
  <c r="BO559" i="2"/>
  <c r="BN559" i="2"/>
  <c r="BK559" i="2"/>
  <c r="BJ559" i="2"/>
  <c r="BG559" i="2"/>
  <c r="BF559" i="2"/>
  <c r="BC559" i="2"/>
  <c r="BB559" i="2"/>
  <c r="AY559" i="2"/>
  <c r="AX559" i="2"/>
  <c r="AU559" i="2"/>
  <c r="AT559" i="2"/>
  <c r="AQ559" i="2"/>
  <c r="AP559" i="2"/>
  <c r="AM559" i="2"/>
  <c r="AL559" i="2"/>
  <c r="AI559" i="2"/>
  <c r="AH559" i="2"/>
  <c r="AE559" i="2"/>
  <c r="AD559" i="2"/>
  <c r="AA559" i="2"/>
  <c r="Z559" i="2"/>
  <c r="W559" i="2"/>
  <c r="V559" i="2"/>
  <c r="S559" i="2"/>
  <c r="R559" i="2"/>
  <c r="O559" i="2"/>
  <c r="N559" i="2"/>
  <c r="J559" i="2" s="1"/>
  <c r="BW558" i="2"/>
  <c r="BV558" i="2"/>
  <c r="BS558" i="2"/>
  <c r="BR558" i="2"/>
  <c r="BO558" i="2"/>
  <c r="BN558" i="2"/>
  <c r="BJ558" i="2" s="1"/>
  <c r="BG558" i="2"/>
  <c r="BF558" i="2"/>
  <c r="BC558" i="2"/>
  <c r="BB558" i="2"/>
  <c r="AY558" i="2"/>
  <c r="AX558" i="2"/>
  <c r="AT558" i="2" s="1"/>
  <c r="AQ558" i="2"/>
  <c r="AP558" i="2"/>
  <c r="AM558" i="2"/>
  <c r="AL558" i="2"/>
  <c r="AI558" i="2"/>
  <c r="AH558" i="2"/>
  <c r="AD558" i="2" s="1"/>
  <c r="AA558" i="2"/>
  <c r="Z558" i="2"/>
  <c r="W558" i="2"/>
  <c r="V558" i="2"/>
  <c r="S558" i="2"/>
  <c r="R558" i="2"/>
  <c r="N558" i="2" s="1"/>
  <c r="J558" i="2" s="1"/>
  <c r="BW557" i="2"/>
  <c r="BV557" i="2"/>
  <c r="BS557" i="2"/>
  <c r="BR557" i="2"/>
  <c r="BO557" i="2"/>
  <c r="BN557" i="2"/>
  <c r="BK557" i="2"/>
  <c r="BJ557" i="2"/>
  <c r="BG557" i="2"/>
  <c r="BF557" i="2"/>
  <c r="BC557" i="2"/>
  <c r="BB557" i="2"/>
  <c r="AY557" i="2"/>
  <c r="AX557" i="2"/>
  <c r="AU557" i="2"/>
  <c r="AT557" i="2"/>
  <c r="AQ557" i="2"/>
  <c r="AP557" i="2"/>
  <c r="AM557" i="2"/>
  <c r="AL557" i="2"/>
  <c r="AI557" i="2"/>
  <c r="AH557" i="2"/>
  <c r="AE557" i="2"/>
  <c r="AD557" i="2"/>
  <c r="AA557" i="2"/>
  <c r="Z557" i="2"/>
  <c r="W557" i="2"/>
  <c r="V557" i="2"/>
  <c r="S557" i="2"/>
  <c r="R557" i="2"/>
  <c r="O557" i="2"/>
  <c r="N557" i="2"/>
  <c r="J557" i="2" s="1"/>
  <c r="BW556" i="2"/>
  <c r="BV556" i="2"/>
  <c r="BS556" i="2"/>
  <c r="BR556" i="2"/>
  <c r="BO556" i="2"/>
  <c r="BN556" i="2"/>
  <c r="BJ556" i="2" s="1"/>
  <c r="BG556" i="2"/>
  <c r="BF556" i="2"/>
  <c r="BC556" i="2"/>
  <c r="BB556" i="2"/>
  <c r="AY556" i="2"/>
  <c r="AX556" i="2"/>
  <c r="AT556" i="2" s="1"/>
  <c r="AQ556" i="2"/>
  <c r="AP556" i="2"/>
  <c r="AM556" i="2"/>
  <c r="AL556" i="2"/>
  <c r="AI556" i="2"/>
  <c r="AH556" i="2"/>
  <c r="AD556" i="2" s="1"/>
  <c r="AA556" i="2"/>
  <c r="Z556" i="2"/>
  <c r="W556" i="2"/>
  <c r="V556" i="2"/>
  <c r="S556" i="2"/>
  <c r="R556" i="2"/>
  <c r="N556" i="2" s="1"/>
  <c r="J556" i="2" s="1"/>
  <c r="BW553" i="2"/>
  <c r="BV553" i="2"/>
  <c r="BS553" i="2"/>
  <c r="BR553" i="2"/>
  <c r="BO553" i="2"/>
  <c r="BN553" i="2"/>
  <c r="BK553" i="2"/>
  <c r="BJ553" i="2"/>
  <c r="BG553" i="2"/>
  <c r="BF553" i="2"/>
  <c r="BC553" i="2"/>
  <c r="BB553" i="2"/>
  <c r="AY553" i="2"/>
  <c r="AX553" i="2"/>
  <c r="AU553" i="2"/>
  <c r="AT553" i="2"/>
  <c r="AQ553" i="2"/>
  <c r="AP553" i="2"/>
  <c r="AM553" i="2"/>
  <c r="AL553" i="2"/>
  <c r="AI553" i="2"/>
  <c r="AH553" i="2"/>
  <c r="AE553" i="2"/>
  <c r="AD553" i="2"/>
  <c r="AA553" i="2"/>
  <c r="Z553" i="2"/>
  <c r="W553" i="2"/>
  <c r="V553" i="2"/>
  <c r="S553" i="2"/>
  <c r="R553" i="2"/>
  <c r="O553" i="2"/>
  <c r="N553" i="2"/>
  <c r="J553" i="2" s="1"/>
  <c r="BW552" i="2"/>
  <c r="BV552" i="2"/>
  <c r="BS552" i="2"/>
  <c r="BR552" i="2"/>
  <c r="BO552" i="2"/>
  <c r="BN552" i="2"/>
  <c r="BJ552" i="2" s="1"/>
  <c r="BG552" i="2"/>
  <c r="BF552" i="2"/>
  <c r="BC552" i="2"/>
  <c r="BB552" i="2"/>
  <c r="AY552" i="2"/>
  <c r="AX552" i="2"/>
  <c r="AT552" i="2" s="1"/>
  <c r="AQ552" i="2"/>
  <c r="AP552" i="2"/>
  <c r="AM552" i="2"/>
  <c r="AL552" i="2"/>
  <c r="AI552" i="2"/>
  <c r="AH552" i="2"/>
  <c r="AD552" i="2" s="1"/>
  <c r="AA552" i="2"/>
  <c r="Z552" i="2"/>
  <c r="W552" i="2"/>
  <c r="V552" i="2"/>
  <c r="S552" i="2"/>
  <c r="R552" i="2"/>
  <c r="N552" i="2" s="1"/>
  <c r="J552" i="2" s="1"/>
  <c r="BW551" i="2"/>
  <c r="BV551" i="2"/>
  <c r="BS551" i="2"/>
  <c r="BR551" i="2"/>
  <c r="BO551" i="2"/>
  <c r="BN551" i="2"/>
  <c r="BK551" i="2"/>
  <c r="BJ551" i="2"/>
  <c r="BG551" i="2"/>
  <c r="BF551" i="2"/>
  <c r="BC551" i="2"/>
  <c r="BB551" i="2"/>
  <c r="AY551" i="2"/>
  <c r="AX551" i="2"/>
  <c r="AU551" i="2"/>
  <c r="AT551" i="2"/>
  <c r="AQ551" i="2"/>
  <c r="AP551" i="2"/>
  <c r="AM551" i="2"/>
  <c r="AL551" i="2"/>
  <c r="AI551" i="2"/>
  <c r="AH551" i="2"/>
  <c r="AE551" i="2"/>
  <c r="AD551" i="2"/>
  <c r="AA551" i="2"/>
  <c r="Z551" i="2"/>
  <c r="W551" i="2"/>
  <c r="V551" i="2"/>
  <c r="S551" i="2"/>
  <c r="R551" i="2"/>
  <c r="O551" i="2"/>
  <c r="N551" i="2"/>
  <c r="J551" i="2" s="1"/>
  <c r="BW550" i="2"/>
  <c r="BV550" i="2"/>
  <c r="BS550" i="2"/>
  <c r="BR550" i="2"/>
  <c r="BO550" i="2"/>
  <c r="BN550" i="2"/>
  <c r="BJ550" i="2" s="1"/>
  <c r="BG550" i="2"/>
  <c r="BF550" i="2"/>
  <c r="BC550" i="2"/>
  <c r="BB550" i="2"/>
  <c r="AY550" i="2"/>
  <c r="AX550" i="2"/>
  <c r="AT550" i="2" s="1"/>
  <c r="AQ550" i="2"/>
  <c r="AP550" i="2"/>
  <c r="AM550" i="2"/>
  <c r="AL550" i="2"/>
  <c r="AI550" i="2"/>
  <c r="AH550" i="2"/>
  <c r="AD550" i="2" s="1"/>
  <c r="AA550" i="2"/>
  <c r="Z550" i="2"/>
  <c r="W550" i="2"/>
  <c r="V550" i="2"/>
  <c r="S550" i="2"/>
  <c r="R550" i="2"/>
  <c r="N550" i="2" s="1"/>
  <c r="J550" i="2" s="1"/>
  <c r="BW549" i="2"/>
  <c r="BV549" i="2"/>
  <c r="BS549" i="2"/>
  <c r="BR549" i="2"/>
  <c r="BO549" i="2"/>
  <c r="BN549" i="2"/>
  <c r="BK549" i="2"/>
  <c r="BJ549" i="2"/>
  <c r="BG549" i="2"/>
  <c r="BF549" i="2"/>
  <c r="BC549" i="2"/>
  <c r="BB549" i="2"/>
  <c r="AY549" i="2"/>
  <c r="AX549" i="2"/>
  <c r="AU549" i="2"/>
  <c r="AT549" i="2"/>
  <c r="AQ549" i="2"/>
  <c r="AP549" i="2"/>
  <c r="AM549" i="2"/>
  <c r="AL549" i="2"/>
  <c r="AI549" i="2"/>
  <c r="AH549" i="2"/>
  <c r="AE549" i="2"/>
  <c r="AD549" i="2"/>
  <c r="AA549" i="2"/>
  <c r="Z549" i="2"/>
  <c r="W549" i="2"/>
  <c r="V549" i="2"/>
  <c r="S549" i="2"/>
  <c r="R549" i="2"/>
  <c r="O549" i="2"/>
  <c r="N549" i="2"/>
  <c r="J549" i="2" s="1"/>
  <c r="BW548" i="2"/>
  <c r="BV548" i="2"/>
  <c r="BS548" i="2"/>
  <c r="BR548" i="2"/>
  <c r="BO548" i="2"/>
  <c r="BN548" i="2"/>
  <c r="BJ548" i="2" s="1"/>
  <c r="BG548" i="2"/>
  <c r="BF548" i="2"/>
  <c r="BC548" i="2"/>
  <c r="BB548" i="2"/>
  <c r="AY548" i="2"/>
  <c r="AX548" i="2"/>
  <c r="AT548" i="2" s="1"/>
  <c r="AQ548" i="2"/>
  <c r="AP548" i="2"/>
  <c r="AM548" i="2"/>
  <c r="AL548" i="2"/>
  <c r="AI548" i="2"/>
  <c r="AH548" i="2"/>
  <c r="AD548" i="2" s="1"/>
  <c r="AA548" i="2"/>
  <c r="Z548" i="2"/>
  <c r="W548" i="2"/>
  <c r="V548" i="2"/>
  <c r="S548" i="2"/>
  <c r="R548" i="2"/>
  <c r="N548" i="2" s="1"/>
  <c r="J548" i="2" s="1"/>
  <c r="BW547" i="2"/>
  <c r="BV547" i="2"/>
  <c r="BS547" i="2"/>
  <c r="BR547" i="2"/>
  <c r="BO547" i="2"/>
  <c r="BN547" i="2"/>
  <c r="BK547" i="2"/>
  <c r="BJ547" i="2"/>
  <c r="BG547" i="2"/>
  <c r="BF547" i="2"/>
  <c r="BC547" i="2"/>
  <c r="BB547" i="2"/>
  <c r="AY547" i="2"/>
  <c r="AX547" i="2"/>
  <c r="AU547" i="2"/>
  <c r="AT547" i="2"/>
  <c r="AQ547" i="2"/>
  <c r="AP547" i="2"/>
  <c r="AM547" i="2"/>
  <c r="AL547" i="2"/>
  <c r="AI547" i="2"/>
  <c r="AH547" i="2"/>
  <c r="AE547" i="2"/>
  <c r="AD547" i="2"/>
  <c r="AA547" i="2"/>
  <c r="Z547" i="2"/>
  <c r="W547" i="2"/>
  <c r="V547" i="2"/>
  <c r="S547" i="2"/>
  <c r="R547" i="2"/>
  <c r="O547" i="2"/>
  <c r="N547" i="2"/>
  <c r="J547" i="2" s="1"/>
  <c r="BW546" i="2"/>
  <c r="BV546" i="2"/>
  <c r="BS546" i="2"/>
  <c r="BR546" i="2"/>
  <c r="BO546" i="2"/>
  <c r="BN546" i="2"/>
  <c r="BJ546" i="2" s="1"/>
  <c r="BG546" i="2"/>
  <c r="BF546" i="2"/>
  <c r="BC546" i="2"/>
  <c r="BB546" i="2"/>
  <c r="AY546" i="2"/>
  <c r="AX546" i="2"/>
  <c r="AT546" i="2" s="1"/>
  <c r="AQ546" i="2"/>
  <c r="AP546" i="2"/>
  <c r="AM546" i="2"/>
  <c r="AL546" i="2"/>
  <c r="AI546" i="2"/>
  <c r="AH546" i="2"/>
  <c r="AD546" i="2" s="1"/>
  <c r="AA546" i="2"/>
  <c r="Z546" i="2"/>
  <c r="W546" i="2"/>
  <c r="V546" i="2"/>
  <c r="S546" i="2"/>
  <c r="R546" i="2"/>
  <c r="N546" i="2" s="1"/>
  <c r="J546" i="2" s="1"/>
  <c r="BW545" i="2"/>
  <c r="BV545" i="2"/>
  <c r="BS545" i="2"/>
  <c r="BR545" i="2"/>
  <c r="BO545" i="2"/>
  <c r="BN545" i="2"/>
  <c r="BK545" i="2"/>
  <c r="BJ545" i="2"/>
  <c r="BG545" i="2"/>
  <c r="BF545" i="2"/>
  <c r="BC545" i="2"/>
  <c r="BB545" i="2"/>
  <c r="AY545" i="2"/>
  <c r="AX545" i="2"/>
  <c r="AU545" i="2"/>
  <c r="AT545" i="2"/>
  <c r="AQ545" i="2"/>
  <c r="AP545" i="2"/>
  <c r="AM545" i="2"/>
  <c r="AL545" i="2"/>
  <c r="AI545" i="2"/>
  <c r="AH545" i="2"/>
  <c r="AE545" i="2"/>
  <c r="AD545" i="2"/>
  <c r="AA545" i="2"/>
  <c r="Z545" i="2"/>
  <c r="W545" i="2"/>
  <c r="V545" i="2"/>
  <c r="S545" i="2"/>
  <c r="R545" i="2"/>
  <c r="O545" i="2"/>
  <c r="N545" i="2"/>
  <c r="J545" i="2" s="1"/>
  <c r="BW544" i="2"/>
  <c r="BV544" i="2"/>
  <c r="BS544" i="2"/>
  <c r="BR544" i="2"/>
  <c r="BO544" i="2"/>
  <c r="BN544" i="2"/>
  <c r="BJ544" i="2" s="1"/>
  <c r="BG544" i="2"/>
  <c r="BF544" i="2"/>
  <c r="BC544" i="2"/>
  <c r="BB544" i="2"/>
  <c r="AY544" i="2"/>
  <c r="AX544" i="2"/>
  <c r="AT544" i="2" s="1"/>
  <c r="AQ544" i="2"/>
  <c r="AP544" i="2"/>
  <c r="AM544" i="2"/>
  <c r="AL544" i="2"/>
  <c r="AI544" i="2"/>
  <c r="AH544" i="2"/>
  <c r="AD544" i="2" s="1"/>
  <c r="AA544" i="2"/>
  <c r="Z544" i="2"/>
  <c r="W544" i="2"/>
  <c r="V544" i="2"/>
  <c r="S544" i="2"/>
  <c r="R544" i="2"/>
  <c r="N544" i="2" s="1"/>
  <c r="J544" i="2" s="1"/>
  <c r="BW543" i="2"/>
  <c r="BV543" i="2"/>
  <c r="BS543" i="2"/>
  <c r="BR543" i="2"/>
  <c r="BO543" i="2"/>
  <c r="BN543" i="2"/>
  <c r="BK543" i="2"/>
  <c r="BJ543" i="2"/>
  <c r="BG543" i="2"/>
  <c r="BF543" i="2"/>
  <c r="BC543" i="2"/>
  <c r="BB543" i="2"/>
  <c r="AY543" i="2"/>
  <c r="AX543" i="2"/>
  <c r="AU543" i="2"/>
  <c r="AT543" i="2"/>
  <c r="AQ543" i="2"/>
  <c r="AP543" i="2"/>
  <c r="AM543" i="2"/>
  <c r="AL543" i="2"/>
  <c r="AI543" i="2"/>
  <c r="AH543" i="2"/>
  <c r="AE543" i="2"/>
  <c r="AD543" i="2"/>
  <c r="AA543" i="2"/>
  <c r="Z543" i="2"/>
  <c r="W543" i="2"/>
  <c r="V543" i="2"/>
  <c r="S543" i="2"/>
  <c r="R543" i="2"/>
  <c r="O543" i="2"/>
  <c r="N543" i="2"/>
  <c r="J543" i="2" s="1"/>
  <c r="BW542" i="2"/>
  <c r="BV542" i="2"/>
  <c r="BS542" i="2"/>
  <c r="BR542" i="2"/>
  <c r="BO542" i="2"/>
  <c r="BN542" i="2"/>
  <c r="BJ542" i="2" s="1"/>
  <c r="BG542" i="2"/>
  <c r="BF542" i="2"/>
  <c r="BC542" i="2"/>
  <c r="BB542" i="2"/>
  <c r="AY542" i="2"/>
  <c r="AX542" i="2"/>
  <c r="AT542" i="2" s="1"/>
  <c r="AQ542" i="2"/>
  <c r="AP542" i="2"/>
  <c r="AM542" i="2"/>
  <c r="AL542" i="2"/>
  <c r="AI542" i="2"/>
  <c r="AH542" i="2"/>
  <c r="AD542" i="2" s="1"/>
  <c r="AA542" i="2"/>
  <c r="Z542" i="2"/>
  <c r="W542" i="2"/>
  <c r="V542" i="2"/>
  <c r="S542" i="2"/>
  <c r="R542" i="2"/>
  <c r="N542" i="2" s="1"/>
  <c r="J542" i="2" s="1"/>
  <c r="BW541" i="2"/>
  <c r="BV541" i="2"/>
  <c r="BS541" i="2"/>
  <c r="BR541" i="2"/>
  <c r="BO541" i="2"/>
  <c r="BN541" i="2"/>
  <c r="BK541" i="2"/>
  <c r="BJ541" i="2"/>
  <c r="BG541" i="2"/>
  <c r="BF541" i="2"/>
  <c r="BC541" i="2"/>
  <c r="BB541" i="2"/>
  <c r="AY541" i="2"/>
  <c r="AX541" i="2"/>
  <c r="AU541" i="2"/>
  <c r="AT541" i="2"/>
  <c r="AQ541" i="2"/>
  <c r="AP541" i="2"/>
  <c r="AM541" i="2"/>
  <c r="AL541" i="2"/>
  <c r="AI541" i="2"/>
  <c r="AH541" i="2"/>
  <c r="AE541" i="2"/>
  <c r="AD541" i="2"/>
  <c r="AA541" i="2"/>
  <c r="Z541" i="2"/>
  <c r="W541" i="2"/>
  <c r="V541" i="2"/>
  <c r="S541" i="2"/>
  <c r="R541" i="2"/>
  <c r="O541" i="2"/>
  <c r="N541" i="2"/>
  <c r="J541" i="2" s="1"/>
  <c r="BW540" i="2"/>
  <c r="BV540" i="2"/>
  <c r="BS540" i="2"/>
  <c r="BR540" i="2"/>
  <c r="BO540" i="2"/>
  <c r="BN540" i="2"/>
  <c r="BJ540" i="2" s="1"/>
  <c r="BG540" i="2"/>
  <c r="BF540" i="2"/>
  <c r="BC540" i="2"/>
  <c r="BB540" i="2"/>
  <c r="AY540" i="2"/>
  <c r="AX540" i="2"/>
  <c r="AT540" i="2" s="1"/>
  <c r="AQ540" i="2"/>
  <c r="AP540" i="2"/>
  <c r="AM540" i="2"/>
  <c r="AL540" i="2"/>
  <c r="AI540" i="2"/>
  <c r="AH540" i="2"/>
  <c r="AD540" i="2" s="1"/>
  <c r="AA540" i="2"/>
  <c r="Z540" i="2"/>
  <c r="W540" i="2"/>
  <c r="V540" i="2"/>
  <c r="S540" i="2"/>
  <c r="R540" i="2"/>
  <c r="N540" i="2" s="1"/>
  <c r="J540" i="2" s="1"/>
  <c r="BW539" i="2"/>
  <c r="BV539" i="2"/>
  <c r="BS539" i="2"/>
  <c r="BR539" i="2"/>
  <c r="BO539" i="2"/>
  <c r="BN539" i="2"/>
  <c r="BK539" i="2"/>
  <c r="BJ539" i="2"/>
  <c r="BG539" i="2"/>
  <c r="BF539" i="2"/>
  <c r="BC539" i="2"/>
  <c r="BB539" i="2"/>
  <c r="AY539" i="2"/>
  <c r="AX539" i="2"/>
  <c r="AU539" i="2"/>
  <c r="AT539" i="2"/>
  <c r="AQ539" i="2"/>
  <c r="AP539" i="2"/>
  <c r="AM539" i="2"/>
  <c r="AL539" i="2"/>
  <c r="AI539" i="2"/>
  <c r="AH539" i="2"/>
  <c r="AE539" i="2"/>
  <c r="AD539" i="2"/>
  <c r="AA539" i="2"/>
  <c r="Z539" i="2"/>
  <c r="W539" i="2"/>
  <c r="V539" i="2"/>
  <c r="S539" i="2"/>
  <c r="R539" i="2"/>
  <c r="O539" i="2"/>
  <c r="N539" i="2"/>
  <c r="J539" i="2" s="1"/>
  <c r="BW538" i="2"/>
  <c r="BV538" i="2"/>
  <c r="BS538" i="2"/>
  <c r="BR538" i="2"/>
  <c r="BO538" i="2"/>
  <c r="BN538" i="2"/>
  <c r="BJ538" i="2" s="1"/>
  <c r="BG538" i="2"/>
  <c r="BF538" i="2"/>
  <c r="BC538" i="2"/>
  <c r="BB538" i="2"/>
  <c r="AY538" i="2"/>
  <c r="AX538" i="2"/>
  <c r="AT538" i="2" s="1"/>
  <c r="AQ538" i="2"/>
  <c r="AP538" i="2"/>
  <c r="AM538" i="2"/>
  <c r="AL538" i="2"/>
  <c r="AI538" i="2"/>
  <c r="AH538" i="2"/>
  <c r="AD538" i="2" s="1"/>
  <c r="AA538" i="2"/>
  <c r="Z538" i="2"/>
  <c r="W538" i="2"/>
  <c r="V538" i="2"/>
  <c r="S538" i="2"/>
  <c r="R538" i="2"/>
  <c r="N538" i="2" s="1"/>
  <c r="J538" i="2" s="1"/>
  <c r="BW537" i="2"/>
  <c r="BV537" i="2"/>
  <c r="BS537" i="2"/>
  <c r="BR537" i="2"/>
  <c r="BO537" i="2"/>
  <c r="BN537" i="2"/>
  <c r="BK537" i="2"/>
  <c r="BJ537" i="2"/>
  <c r="BG537" i="2"/>
  <c r="BF537" i="2"/>
  <c r="BC537" i="2"/>
  <c r="BB537" i="2"/>
  <c r="AY537" i="2"/>
  <c r="AX537" i="2"/>
  <c r="AU537" i="2"/>
  <c r="AT537" i="2"/>
  <c r="AQ537" i="2"/>
  <c r="AP537" i="2"/>
  <c r="AM537" i="2"/>
  <c r="AL537" i="2"/>
  <c r="AI537" i="2"/>
  <c r="AH537" i="2"/>
  <c r="AE537" i="2"/>
  <c r="AD537" i="2"/>
  <c r="AA537" i="2"/>
  <c r="Z537" i="2"/>
  <c r="W537" i="2"/>
  <c r="V537" i="2"/>
  <c r="S537" i="2"/>
  <c r="R537" i="2"/>
  <c r="O537" i="2"/>
  <c r="N537" i="2"/>
  <c r="J537" i="2" s="1"/>
  <c r="BW535" i="2"/>
  <c r="BV535" i="2"/>
  <c r="BS535" i="2"/>
  <c r="BR535" i="2"/>
  <c r="BO535" i="2"/>
  <c r="BN535" i="2"/>
  <c r="BJ535" i="2" s="1"/>
  <c r="BG535" i="2"/>
  <c r="BF535" i="2"/>
  <c r="BC535" i="2"/>
  <c r="BB535" i="2"/>
  <c r="AY535" i="2"/>
  <c r="AX535" i="2"/>
  <c r="AT535" i="2" s="1"/>
  <c r="AQ535" i="2"/>
  <c r="AP535" i="2"/>
  <c r="AM535" i="2"/>
  <c r="AL535" i="2"/>
  <c r="AI535" i="2"/>
  <c r="AH535" i="2"/>
  <c r="AD535" i="2" s="1"/>
  <c r="AA535" i="2"/>
  <c r="Z535" i="2"/>
  <c r="W535" i="2"/>
  <c r="V535" i="2"/>
  <c r="S535" i="2"/>
  <c r="R535" i="2"/>
  <c r="N535" i="2" s="1"/>
  <c r="J535" i="2" s="1"/>
  <c r="BW534" i="2"/>
  <c r="BV534" i="2"/>
  <c r="BS534" i="2"/>
  <c r="BR534" i="2"/>
  <c r="BO534" i="2"/>
  <c r="BN534" i="2"/>
  <c r="BK534" i="2"/>
  <c r="BJ534" i="2"/>
  <c r="BG534" i="2"/>
  <c r="BF534" i="2"/>
  <c r="BC534" i="2"/>
  <c r="BB534" i="2"/>
  <c r="AY534" i="2"/>
  <c r="AX534" i="2"/>
  <c r="AU534" i="2"/>
  <c r="AT534" i="2"/>
  <c r="AQ534" i="2"/>
  <c r="AP534" i="2"/>
  <c r="AM534" i="2"/>
  <c r="AL534" i="2"/>
  <c r="AI534" i="2"/>
  <c r="AH534" i="2"/>
  <c r="AE534" i="2"/>
  <c r="AD534" i="2"/>
  <c r="AA534" i="2"/>
  <c r="Z534" i="2"/>
  <c r="W534" i="2"/>
  <c r="V534" i="2"/>
  <c r="S534" i="2"/>
  <c r="R534" i="2"/>
  <c r="O534" i="2"/>
  <c r="N534" i="2"/>
  <c r="J534" i="2" s="1"/>
  <c r="BW533" i="2"/>
  <c r="BV533" i="2"/>
  <c r="BS533" i="2"/>
  <c r="BR533" i="2"/>
  <c r="BO533" i="2"/>
  <c r="BN533" i="2"/>
  <c r="BJ533" i="2" s="1"/>
  <c r="BG533" i="2"/>
  <c r="BF533" i="2"/>
  <c r="BC533" i="2"/>
  <c r="BB533" i="2"/>
  <c r="AY533" i="2"/>
  <c r="AX533" i="2"/>
  <c r="AT533" i="2" s="1"/>
  <c r="AQ533" i="2"/>
  <c r="AP533" i="2"/>
  <c r="AM533" i="2"/>
  <c r="AL533" i="2"/>
  <c r="AI533" i="2"/>
  <c r="AH533" i="2"/>
  <c r="AD533" i="2" s="1"/>
  <c r="AA533" i="2"/>
  <c r="Z533" i="2"/>
  <c r="W533" i="2"/>
  <c r="V533" i="2"/>
  <c r="S533" i="2"/>
  <c r="R533" i="2"/>
  <c r="N533" i="2" s="1"/>
  <c r="J533" i="2" s="1"/>
  <c r="BW532" i="2"/>
  <c r="BV532" i="2"/>
  <c r="BS532" i="2"/>
  <c r="BR532" i="2"/>
  <c r="BO532" i="2"/>
  <c r="BN532" i="2"/>
  <c r="BK532" i="2"/>
  <c r="BJ532" i="2"/>
  <c r="BG532" i="2"/>
  <c r="BF532" i="2"/>
  <c r="BC532" i="2"/>
  <c r="BB532" i="2"/>
  <c r="AY532" i="2"/>
  <c r="AX532" i="2"/>
  <c r="AU532" i="2"/>
  <c r="AT532" i="2"/>
  <c r="AQ532" i="2"/>
  <c r="AP532" i="2"/>
  <c r="AM532" i="2"/>
  <c r="AL532" i="2"/>
  <c r="AI532" i="2"/>
  <c r="AH532" i="2"/>
  <c r="AE532" i="2"/>
  <c r="AD532" i="2"/>
  <c r="AA532" i="2"/>
  <c r="Z532" i="2"/>
  <c r="W532" i="2"/>
  <c r="V532" i="2"/>
  <c r="S532" i="2"/>
  <c r="R532" i="2"/>
  <c r="O532" i="2"/>
  <c r="N532" i="2"/>
  <c r="J532" i="2" s="1"/>
  <c r="BW531" i="2"/>
  <c r="BV531" i="2"/>
  <c r="BS531" i="2"/>
  <c r="BR531" i="2"/>
  <c r="BO531" i="2"/>
  <c r="BN531" i="2"/>
  <c r="BJ531" i="2" s="1"/>
  <c r="BG531" i="2"/>
  <c r="BF531" i="2"/>
  <c r="BC531" i="2"/>
  <c r="BB531" i="2"/>
  <c r="AY531" i="2"/>
  <c r="AX531" i="2"/>
  <c r="AT531" i="2" s="1"/>
  <c r="AQ531" i="2"/>
  <c r="AP531" i="2"/>
  <c r="AM531" i="2"/>
  <c r="AL531" i="2"/>
  <c r="AI531" i="2"/>
  <c r="AH531" i="2"/>
  <c r="AD531" i="2" s="1"/>
  <c r="AA531" i="2"/>
  <c r="Z531" i="2"/>
  <c r="W531" i="2"/>
  <c r="V531" i="2"/>
  <c r="S531" i="2"/>
  <c r="R531" i="2"/>
  <c r="N531" i="2" s="1"/>
  <c r="J531" i="2" s="1"/>
  <c r="BW530" i="2"/>
  <c r="BV530" i="2"/>
  <c r="BS530" i="2"/>
  <c r="BR530" i="2"/>
  <c r="BO530" i="2"/>
  <c r="BN530" i="2"/>
  <c r="BK530" i="2"/>
  <c r="BJ530" i="2"/>
  <c r="BG530" i="2"/>
  <c r="BF530" i="2"/>
  <c r="BC530" i="2"/>
  <c r="BB530" i="2"/>
  <c r="AY530" i="2"/>
  <c r="AX530" i="2"/>
  <c r="AU530" i="2"/>
  <c r="AT530" i="2"/>
  <c r="AQ530" i="2"/>
  <c r="AP530" i="2"/>
  <c r="AM530" i="2"/>
  <c r="AL530" i="2"/>
  <c r="AI530" i="2"/>
  <c r="AH530" i="2"/>
  <c r="AE530" i="2"/>
  <c r="AD530" i="2"/>
  <c r="AA530" i="2"/>
  <c r="Z530" i="2"/>
  <c r="W530" i="2"/>
  <c r="V530" i="2"/>
  <c r="S530" i="2"/>
  <c r="R530" i="2"/>
  <c r="O530" i="2"/>
  <c r="N530" i="2"/>
  <c r="J530" i="2" s="1"/>
  <c r="BW529" i="2"/>
  <c r="BV529" i="2"/>
  <c r="BS529" i="2"/>
  <c r="BR529" i="2"/>
  <c r="BO529" i="2"/>
  <c r="BN529" i="2"/>
  <c r="BJ529" i="2" s="1"/>
  <c r="BG529" i="2"/>
  <c r="BF529" i="2"/>
  <c r="BC529" i="2"/>
  <c r="BB529" i="2"/>
  <c r="AY529" i="2"/>
  <c r="AX529" i="2"/>
  <c r="AT529" i="2" s="1"/>
  <c r="AQ529" i="2"/>
  <c r="AP529" i="2"/>
  <c r="AM529" i="2"/>
  <c r="AL529" i="2"/>
  <c r="AI529" i="2"/>
  <c r="AH529" i="2"/>
  <c r="AD529" i="2" s="1"/>
  <c r="AA529" i="2"/>
  <c r="Z529" i="2"/>
  <c r="W529" i="2"/>
  <c r="V529" i="2"/>
  <c r="S529" i="2"/>
  <c r="R529" i="2"/>
  <c r="N529" i="2" s="1"/>
  <c r="J529" i="2" s="1"/>
  <c r="BW528" i="2"/>
  <c r="BV528" i="2"/>
  <c r="BS528" i="2"/>
  <c r="BR528" i="2"/>
  <c r="BO528" i="2"/>
  <c r="BN528" i="2"/>
  <c r="BK528" i="2"/>
  <c r="BJ528" i="2"/>
  <c r="BG528" i="2"/>
  <c r="BF528" i="2"/>
  <c r="BC528" i="2"/>
  <c r="BB528" i="2"/>
  <c r="AY528" i="2"/>
  <c r="AX528" i="2"/>
  <c r="AU528" i="2"/>
  <c r="AT528" i="2"/>
  <c r="AQ528" i="2"/>
  <c r="AP528" i="2"/>
  <c r="AM528" i="2"/>
  <c r="AL528" i="2"/>
  <c r="AI528" i="2"/>
  <c r="AH528" i="2"/>
  <c r="AE528" i="2"/>
  <c r="AD528" i="2"/>
  <c r="AA528" i="2"/>
  <c r="Z528" i="2"/>
  <c r="W528" i="2"/>
  <c r="V528" i="2"/>
  <c r="S528" i="2"/>
  <c r="R528" i="2"/>
  <c r="O528" i="2"/>
  <c r="N528" i="2"/>
  <c r="J528" i="2" s="1"/>
  <c r="BW527" i="2"/>
  <c r="BV527" i="2"/>
  <c r="BS527" i="2"/>
  <c r="BR527" i="2"/>
  <c r="BO527" i="2"/>
  <c r="BN527" i="2"/>
  <c r="BJ527" i="2" s="1"/>
  <c r="BG527" i="2"/>
  <c r="BF527" i="2"/>
  <c r="BC527" i="2"/>
  <c r="BB527" i="2"/>
  <c r="AY527" i="2"/>
  <c r="AX527" i="2"/>
  <c r="AT527" i="2" s="1"/>
  <c r="AQ527" i="2"/>
  <c r="AP527" i="2"/>
  <c r="AM527" i="2"/>
  <c r="AL527" i="2"/>
  <c r="AI527" i="2"/>
  <c r="AH527" i="2"/>
  <c r="AD527" i="2" s="1"/>
  <c r="AA527" i="2"/>
  <c r="Z527" i="2"/>
  <c r="W527" i="2"/>
  <c r="V527" i="2"/>
  <c r="S527" i="2"/>
  <c r="R527" i="2"/>
  <c r="N527" i="2" s="1"/>
  <c r="J527" i="2" s="1"/>
  <c r="BW526" i="2"/>
  <c r="BV526" i="2"/>
  <c r="BS526" i="2"/>
  <c r="BR526" i="2"/>
  <c r="BO526" i="2"/>
  <c r="BN526" i="2"/>
  <c r="BK526" i="2"/>
  <c r="BJ526" i="2"/>
  <c r="BG526" i="2"/>
  <c r="BF526" i="2"/>
  <c r="BC526" i="2"/>
  <c r="BB526" i="2"/>
  <c r="AY526" i="2"/>
  <c r="AX526" i="2"/>
  <c r="AU526" i="2"/>
  <c r="AT526" i="2"/>
  <c r="AQ526" i="2"/>
  <c r="AP526" i="2"/>
  <c r="AM526" i="2"/>
  <c r="AL526" i="2"/>
  <c r="AI526" i="2"/>
  <c r="AH526" i="2"/>
  <c r="AE526" i="2"/>
  <c r="AD526" i="2"/>
  <c r="AA526" i="2"/>
  <c r="Z526" i="2"/>
  <c r="W526" i="2"/>
  <c r="V526" i="2"/>
  <c r="S526" i="2"/>
  <c r="R526" i="2"/>
  <c r="O526" i="2"/>
  <c r="N526" i="2"/>
  <c r="J526" i="2" s="1"/>
  <c r="BW525" i="2"/>
  <c r="BV525" i="2"/>
  <c r="BS525" i="2"/>
  <c r="BR525" i="2"/>
  <c r="BO525" i="2"/>
  <c r="BN525" i="2"/>
  <c r="BJ525" i="2" s="1"/>
  <c r="BG525" i="2"/>
  <c r="BF525" i="2"/>
  <c r="BC525" i="2"/>
  <c r="BB525" i="2"/>
  <c r="AY525" i="2"/>
  <c r="AX525" i="2"/>
  <c r="AT525" i="2" s="1"/>
  <c r="AQ525" i="2"/>
  <c r="AP525" i="2"/>
  <c r="AM525" i="2"/>
  <c r="AL525" i="2"/>
  <c r="AI525" i="2"/>
  <c r="AH525" i="2"/>
  <c r="AD525" i="2" s="1"/>
  <c r="AA525" i="2"/>
  <c r="Z525" i="2"/>
  <c r="W525" i="2"/>
  <c r="V525" i="2"/>
  <c r="S525" i="2"/>
  <c r="R525" i="2"/>
  <c r="N525" i="2" s="1"/>
  <c r="J525" i="2" s="1"/>
  <c r="BW524" i="2"/>
  <c r="BV524" i="2"/>
  <c r="BS524" i="2"/>
  <c r="BR524" i="2"/>
  <c r="BO524" i="2"/>
  <c r="BN524" i="2"/>
  <c r="BK524" i="2"/>
  <c r="BJ524" i="2"/>
  <c r="BG524" i="2"/>
  <c r="BF524" i="2"/>
  <c r="BC524" i="2"/>
  <c r="BB524" i="2"/>
  <c r="AY524" i="2"/>
  <c r="AX524" i="2"/>
  <c r="AU524" i="2"/>
  <c r="AT524" i="2"/>
  <c r="AQ524" i="2"/>
  <c r="AP524" i="2"/>
  <c r="AM524" i="2"/>
  <c r="AL524" i="2"/>
  <c r="AI524" i="2"/>
  <c r="AH524" i="2"/>
  <c r="AE524" i="2"/>
  <c r="AD524" i="2"/>
  <c r="AA524" i="2"/>
  <c r="Z524" i="2"/>
  <c r="W524" i="2"/>
  <c r="V524" i="2"/>
  <c r="S524" i="2"/>
  <c r="R524" i="2"/>
  <c r="O524" i="2"/>
  <c r="N524" i="2"/>
  <c r="J524" i="2" s="1"/>
  <c r="BW523" i="2"/>
  <c r="BV523" i="2"/>
  <c r="BS523" i="2"/>
  <c r="BR523" i="2"/>
  <c r="BO523" i="2"/>
  <c r="BN523" i="2"/>
  <c r="BJ523" i="2" s="1"/>
  <c r="BG523" i="2"/>
  <c r="BF523" i="2"/>
  <c r="BC523" i="2"/>
  <c r="BB523" i="2"/>
  <c r="AY523" i="2"/>
  <c r="AX523" i="2"/>
  <c r="AT523" i="2" s="1"/>
  <c r="AQ523" i="2"/>
  <c r="AP523" i="2"/>
  <c r="AM523" i="2"/>
  <c r="AL523" i="2"/>
  <c r="AI523" i="2"/>
  <c r="AH523" i="2"/>
  <c r="AD523" i="2" s="1"/>
  <c r="AA523" i="2"/>
  <c r="Z523" i="2"/>
  <c r="W523" i="2"/>
  <c r="V523" i="2"/>
  <c r="S523" i="2"/>
  <c r="R523" i="2"/>
  <c r="N523" i="2" s="1"/>
  <c r="J523" i="2" s="1"/>
  <c r="BW522" i="2"/>
  <c r="BV522" i="2"/>
  <c r="BS522" i="2"/>
  <c r="BR522" i="2"/>
  <c r="BO522" i="2"/>
  <c r="BN522" i="2"/>
  <c r="BK522" i="2"/>
  <c r="BJ522" i="2"/>
  <c r="BG522" i="2"/>
  <c r="BF522" i="2"/>
  <c r="BC522" i="2"/>
  <c r="BB522" i="2"/>
  <c r="AY522" i="2"/>
  <c r="AX522" i="2"/>
  <c r="AU522" i="2"/>
  <c r="AT522" i="2"/>
  <c r="AQ522" i="2"/>
  <c r="AP522" i="2"/>
  <c r="AM522" i="2"/>
  <c r="AL522" i="2"/>
  <c r="AI522" i="2"/>
  <c r="AH522" i="2"/>
  <c r="AE522" i="2"/>
  <c r="AD522" i="2"/>
  <c r="AA522" i="2"/>
  <c r="Z522" i="2"/>
  <c r="W522" i="2"/>
  <c r="V522" i="2"/>
  <c r="S522" i="2"/>
  <c r="R522" i="2"/>
  <c r="O522" i="2"/>
  <c r="N522" i="2"/>
  <c r="J522" i="2" s="1"/>
  <c r="BW521" i="2"/>
  <c r="BV521" i="2"/>
  <c r="BS521" i="2"/>
  <c r="BR521" i="2"/>
  <c r="BO521" i="2"/>
  <c r="BN521" i="2"/>
  <c r="BJ521" i="2" s="1"/>
  <c r="BG521" i="2"/>
  <c r="BF521" i="2"/>
  <c r="BC521" i="2"/>
  <c r="BB521" i="2"/>
  <c r="AY521" i="2"/>
  <c r="AX521" i="2"/>
  <c r="AT521" i="2" s="1"/>
  <c r="AQ521" i="2"/>
  <c r="AP521" i="2"/>
  <c r="AM521" i="2"/>
  <c r="AL521" i="2"/>
  <c r="AI521" i="2"/>
  <c r="AH521" i="2"/>
  <c r="AD521" i="2" s="1"/>
  <c r="AA521" i="2"/>
  <c r="Z521" i="2"/>
  <c r="W521" i="2"/>
  <c r="V521" i="2"/>
  <c r="S521" i="2"/>
  <c r="R521" i="2"/>
  <c r="N521" i="2" s="1"/>
  <c r="J521" i="2" s="1"/>
  <c r="BW520" i="2"/>
  <c r="BV520" i="2"/>
  <c r="BS520" i="2"/>
  <c r="BR520" i="2"/>
  <c r="BO520" i="2"/>
  <c r="BN520" i="2"/>
  <c r="BK520" i="2"/>
  <c r="BJ520" i="2"/>
  <c r="BG520" i="2"/>
  <c r="BF520" i="2"/>
  <c r="BC520" i="2"/>
  <c r="BB520" i="2"/>
  <c r="AY520" i="2"/>
  <c r="AX520" i="2"/>
  <c r="AU520" i="2"/>
  <c r="AT520" i="2"/>
  <c r="AQ520" i="2"/>
  <c r="AP520" i="2"/>
  <c r="AM520" i="2"/>
  <c r="AL520" i="2"/>
  <c r="AI520" i="2"/>
  <c r="AH520" i="2"/>
  <c r="AE520" i="2"/>
  <c r="AD520" i="2"/>
  <c r="AA520" i="2"/>
  <c r="Z520" i="2"/>
  <c r="W520" i="2"/>
  <c r="V520" i="2"/>
  <c r="S520" i="2"/>
  <c r="R520" i="2"/>
  <c r="O520" i="2"/>
  <c r="N520" i="2"/>
  <c r="J520" i="2" s="1"/>
  <c r="BW519" i="2"/>
  <c r="BV519" i="2"/>
  <c r="BS519" i="2"/>
  <c r="BR519" i="2"/>
  <c r="BO519" i="2"/>
  <c r="BN519" i="2"/>
  <c r="BJ519" i="2" s="1"/>
  <c r="BG519" i="2"/>
  <c r="BF519" i="2"/>
  <c r="BC519" i="2"/>
  <c r="BB519" i="2"/>
  <c r="AY519" i="2"/>
  <c r="AX519" i="2"/>
  <c r="AT519" i="2" s="1"/>
  <c r="AQ519" i="2"/>
  <c r="AP519" i="2"/>
  <c r="AM519" i="2"/>
  <c r="AL519" i="2"/>
  <c r="AI519" i="2"/>
  <c r="AH519" i="2"/>
  <c r="AD519" i="2" s="1"/>
  <c r="AA519" i="2"/>
  <c r="Z519" i="2"/>
  <c r="W519" i="2"/>
  <c r="V519" i="2"/>
  <c r="S519" i="2"/>
  <c r="R519" i="2"/>
  <c r="N519" i="2" s="1"/>
  <c r="J519" i="2" s="1"/>
  <c r="BW518" i="2"/>
  <c r="BV518" i="2"/>
  <c r="BS518" i="2"/>
  <c r="BR518" i="2"/>
  <c r="BO518" i="2"/>
  <c r="BN518" i="2"/>
  <c r="BK518" i="2"/>
  <c r="BJ518" i="2"/>
  <c r="BG518" i="2"/>
  <c r="BF518" i="2"/>
  <c r="BC518" i="2"/>
  <c r="BB518" i="2"/>
  <c r="AY518" i="2"/>
  <c r="AX518" i="2"/>
  <c r="AU518" i="2"/>
  <c r="AT518" i="2"/>
  <c r="AQ518" i="2"/>
  <c r="AP518" i="2"/>
  <c r="AM518" i="2"/>
  <c r="AL518" i="2"/>
  <c r="AI518" i="2"/>
  <c r="AH518" i="2"/>
  <c r="AE518" i="2"/>
  <c r="AD518" i="2"/>
  <c r="AA518" i="2"/>
  <c r="Z518" i="2"/>
  <c r="W518" i="2"/>
  <c r="V518" i="2"/>
  <c r="S518" i="2"/>
  <c r="R518" i="2"/>
  <c r="O518" i="2"/>
  <c r="N518" i="2"/>
  <c r="J518" i="2" s="1"/>
  <c r="BW517" i="2"/>
  <c r="BV517" i="2"/>
  <c r="BS517" i="2"/>
  <c r="BR517" i="2"/>
  <c r="BO517" i="2"/>
  <c r="BN517" i="2"/>
  <c r="BJ517" i="2" s="1"/>
  <c r="BG517" i="2"/>
  <c r="BF517" i="2"/>
  <c r="BC517" i="2"/>
  <c r="BB517" i="2"/>
  <c r="AY517" i="2"/>
  <c r="AX517" i="2"/>
  <c r="AT517" i="2" s="1"/>
  <c r="AQ517" i="2"/>
  <c r="AP517" i="2"/>
  <c r="AM517" i="2"/>
  <c r="AL517" i="2"/>
  <c r="AI517" i="2"/>
  <c r="AH517" i="2"/>
  <c r="AD517" i="2" s="1"/>
  <c r="AA517" i="2"/>
  <c r="Z517" i="2"/>
  <c r="W517" i="2"/>
  <c r="V517" i="2"/>
  <c r="S517" i="2"/>
  <c r="R517" i="2"/>
  <c r="N517" i="2" s="1"/>
  <c r="J517" i="2" s="1"/>
  <c r="BW516" i="2"/>
  <c r="BV516" i="2"/>
  <c r="BS516" i="2"/>
  <c r="BR516" i="2"/>
  <c r="BO516" i="2"/>
  <c r="BN516" i="2"/>
  <c r="BK516" i="2"/>
  <c r="BJ516" i="2"/>
  <c r="BG516" i="2"/>
  <c r="BF516" i="2"/>
  <c r="BC516" i="2"/>
  <c r="BB516" i="2"/>
  <c r="AY516" i="2"/>
  <c r="AX516" i="2"/>
  <c r="AU516" i="2"/>
  <c r="AT516" i="2"/>
  <c r="AQ516" i="2"/>
  <c r="AP516" i="2"/>
  <c r="AM516" i="2"/>
  <c r="AL516" i="2"/>
  <c r="AI516" i="2"/>
  <c r="AH516" i="2"/>
  <c r="AE516" i="2"/>
  <c r="AD516" i="2"/>
  <c r="AA516" i="2"/>
  <c r="Z516" i="2"/>
  <c r="W516" i="2"/>
  <c r="V516" i="2"/>
  <c r="S516" i="2"/>
  <c r="R516" i="2"/>
  <c r="O516" i="2"/>
  <c r="N516" i="2"/>
  <c r="J516" i="2" s="1"/>
  <c r="BW515" i="2"/>
  <c r="BV515" i="2"/>
  <c r="BS515" i="2"/>
  <c r="BR515" i="2"/>
  <c r="BO515" i="2"/>
  <c r="BN515" i="2"/>
  <c r="BJ515" i="2" s="1"/>
  <c r="BG515" i="2"/>
  <c r="BF515" i="2"/>
  <c r="BC515" i="2"/>
  <c r="BB515" i="2"/>
  <c r="AY515" i="2"/>
  <c r="AX515" i="2"/>
  <c r="AT515" i="2" s="1"/>
  <c r="AQ515" i="2"/>
  <c r="AP515" i="2"/>
  <c r="AM515" i="2"/>
  <c r="AL515" i="2"/>
  <c r="AI515" i="2"/>
  <c r="AH515" i="2"/>
  <c r="AD515" i="2" s="1"/>
  <c r="AA515" i="2"/>
  <c r="Z515" i="2"/>
  <c r="W515" i="2"/>
  <c r="V515" i="2"/>
  <c r="S515" i="2"/>
  <c r="R515" i="2"/>
  <c r="N515" i="2" s="1"/>
  <c r="J515" i="2" s="1"/>
  <c r="BW514" i="2"/>
  <c r="BV514" i="2"/>
  <c r="BS514" i="2"/>
  <c r="BR514" i="2"/>
  <c r="BO514" i="2"/>
  <c r="BN514" i="2"/>
  <c r="BK514" i="2"/>
  <c r="BJ514" i="2"/>
  <c r="BG514" i="2"/>
  <c r="BF514" i="2"/>
  <c r="BC514" i="2"/>
  <c r="BB514" i="2"/>
  <c r="AY514" i="2"/>
  <c r="AX514" i="2"/>
  <c r="AU514" i="2"/>
  <c r="AT514" i="2"/>
  <c r="AQ514" i="2"/>
  <c r="AP514" i="2"/>
  <c r="AM514" i="2"/>
  <c r="AL514" i="2"/>
  <c r="AI514" i="2"/>
  <c r="AH514" i="2"/>
  <c r="AE514" i="2"/>
  <c r="AD514" i="2"/>
  <c r="AA514" i="2"/>
  <c r="Z514" i="2"/>
  <c r="W514" i="2"/>
  <c r="V514" i="2"/>
  <c r="S514" i="2"/>
  <c r="R514" i="2"/>
  <c r="O514" i="2"/>
  <c r="N514" i="2"/>
  <c r="J514" i="2" s="1"/>
  <c r="BW513" i="2"/>
  <c r="BV513" i="2"/>
  <c r="BS513" i="2"/>
  <c r="BR513" i="2"/>
  <c r="BO513" i="2"/>
  <c r="BN513" i="2"/>
  <c r="BJ513" i="2" s="1"/>
  <c r="BG513" i="2"/>
  <c r="BF513" i="2"/>
  <c r="BC513" i="2"/>
  <c r="BB513" i="2"/>
  <c r="AY513" i="2"/>
  <c r="AX513" i="2"/>
  <c r="AT513" i="2" s="1"/>
  <c r="AQ513" i="2"/>
  <c r="AP513" i="2"/>
  <c r="AM513" i="2"/>
  <c r="AL513" i="2"/>
  <c r="AI513" i="2"/>
  <c r="AH513" i="2"/>
  <c r="AD513" i="2" s="1"/>
  <c r="AA513" i="2"/>
  <c r="Z513" i="2"/>
  <c r="W513" i="2"/>
  <c r="V513" i="2"/>
  <c r="S513" i="2"/>
  <c r="R513" i="2"/>
  <c r="N513" i="2" s="1"/>
  <c r="J513" i="2" s="1"/>
  <c r="BW512" i="2"/>
  <c r="BV512" i="2"/>
  <c r="BS512" i="2"/>
  <c r="BR512" i="2"/>
  <c r="BO512" i="2"/>
  <c r="BN512" i="2"/>
  <c r="BK512" i="2"/>
  <c r="BJ512" i="2"/>
  <c r="BG512" i="2"/>
  <c r="BF512" i="2"/>
  <c r="BC512" i="2"/>
  <c r="BB512" i="2"/>
  <c r="AY512" i="2"/>
  <c r="AX512" i="2"/>
  <c r="AU512" i="2"/>
  <c r="AT512" i="2"/>
  <c r="AQ512" i="2"/>
  <c r="AP512" i="2"/>
  <c r="AM512" i="2"/>
  <c r="AL512" i="2"/>
  <c r="AI512" i="2"/>
  <c r="AH512" i="2"/>
  <c r="AE512" i="2"/>
  <c r="AD512" i="2"/>
  <c r="AA512" i="2"/>
  <c r="Z512" i="2"/>
  <c r="W512" i="2"/>
  <c r="V512" i="2"/>
  <c r="S512" i="2"/>
  <c r="R512" i="2"/>
  <c r="O512" i="2"/>
  <c r="N512" i="2"/>
  <c r="J512" i="2" s="1"/>
  <c r="BW511" i="2"/>
  <c r="BV511" i="2"/>
  <c r="BS511" i="2"/>
  <c r="BR511" i="2"/>
  <c r="BO511" i="2"/>
  <c r="BN511" i="2"/>
  <c r="BJ511" i="2" s="1"/>
  <c r="BG511" i="2"/>
  <c r="BF511" i="2"/>
  <c r="BC511" i="2"/>
  <c r="BB511" i="2"/>
  <c r="AY511" i="2"/>
  <c r="AX511" i="2"/>
  <c r="AT511" i="2" s="1"/>
  <c r="AQ511" i="2"/>
  <c r="AP511" i="2"/>
  <c r="AM511" i="2"/>
  <c r="AL511" i="2"/>
  <c r="AI511" i="2"/>
  <c r="AH511" i="2"/>
  <c r="AD511" i="2" s="1"/>
  <c r="AA511" i="2"/>
  <c r="Z511" i="2"/>
  <c r="W511" i="2"/>
  <c r="V511" i="2"/>
  <c r="S511" i="2"/>
  <c r="R511" i="2"/>
  <c r="N511" i="2" s="1"/>
  <c r="J511" i="2" s="1"/>
  <c r="BW510" i="2"/>
  <c r="BV510" i="2"/>
  <c r="BS510" i="2"/>
  <c r="BR510" i="2"/>
  <c r="BO510" i="2"/>
  <c r="BN510" i="2"/>
  <c r="BK510" i="2"/>
  <c r="BJ510" i="2"/>
  <c r="BG510" i="2"/>
  <c r="BF510" i="2"/>
  <c r="BC510" i="2"/>
  <c r="BB510" i="2"/>
  <c r="AY510" i="2"/>
  <c r="AX510" i="2"/>
  <c r="AU510" i="2"/>
  <c r="AT510" i="2"/>
  <c r="AQ510" i="2"/>
  <c r="AP510" i="2"/>
  <c r="AM510" i="2"/>
  <c r="AL510" i="2"/>
  <c r="AI510" i="2"/>
  <c r="AH510" i="2"/>
  <c r="AE510" i="2"/>
  <c r="AD510" i="2"/>
  <c r="AA510" i="2"/>
  <c r="Z510" i="2"/>
  <c r="W510" i="2"/>
  <c r="V510" i="2"/>
  <c r="S510" i="2"/>
  <c r="R510" i="2"/>
  <c r="O510" i="2"/>
  <c r="N510" i="2"/>
  <c r="J510" i="2" s="1"/>
  <c r="BW508" i="2"/>
  <c r="BV508" i="2"/>
  <c r="BS508" i="2"/>
  <c r="BR508" i="2"/>
  <c r="BO508" i="2"/>
  <c r="BN508" i="2"/>
  <c r="BJ508" i="2" s="1"/>
  <c r="BG508" i="2"/>
  <c r="BF508" i="2"/>
  <c r="BC508" i="2"/>
  <c r="BB508" i="2"/>
  <c r="AY508" i="2"/>
  <c r="AX508" i="2"/>
  <c r="AT508" i="2" s="1"/>
  <c r="AQ508" i="2"/>
  <c r="AP508" i="2"/>
  <c r="AM508" i="2"/>
  <c r="AL508" i="2"/>
  <c r="AI508" i="2"/>
  <c r="AH508" i="2"/>
  <c r="AD508" i="2" s="1"/>
  <c r="AA508" i="2"/>
  <c r="Z508" i="2"/>
  <c r="W508" i="2"/>
  <c r="V508" i="2"/>
  <c r="S508" i="2"/>
  <c r="R508" i="2"/>
  <c r="N508" i="2" s="1"/>
  <c r="J508" i="2" s="1"/>
  <c r="BW507" i="2"/>
  <c r="BV507" i="2"/>
  <c r="BS507" i="2"/>
  <c r="BR507" i="2"/>
  <c r="BO507" i="2"/>
  <c r="BN507" i="2"/>
  <c r="BK507" i="2"/>
  <c r="BJ507" i="2"/>
  <c r="BG507" i="2"/>
  <c r="BF507" i="2"/>
  <c r="BC507" i="2"/>
  <c r="BB507" i="2"/>
  <c r="AY507" i="2"/>
  <c r="AX507" i="2"/>
  <c r="AU507" i="2"/>
  <c r="AT507" i="2"/>
  <c r="AQ507" i="2"/>
  <c r="AP507" i="2"/>
  <c r="AM507" i="2"/>
  <c r="AL507" i="2"/>
  <c r="AI507" i="2"/>
  <c r="AH507" i="2"/>
  <c r="AE507" i="2"/>
  <c r="AD507" i="2"/>
  <c r="AA507" i="2"/>
  <c r="Z507" i="2"/>
  <c r="W507" i="2"/>
  <c r="V507" i="2"/>
  <c r="S507" i="2"/>
  <c r="R507" i="2"/>
  <c r="O507" i="2"/>
  <c r="N507" i="2"/>
  <c r="J507" i="2" s="1"/>
  <c r="BW506" i="2"/>
  <c r="BV506" i="2"/>
  <c r="BS506" i="2"/>
  <c r="BR506" i="2"/>
  <c r="BO506" i="2"/>
  <c r="BN506" i="2"/>
  <c r="BJ506" i="2" s="1"/>
  <c r="BG506" i="2"/>
  <c r="BF506" i="2"/>
  <c r="BC506" i="2"/>
  <c r="BB506" i="2"/>
  <c r="AY506" i="2"/>
  <c r="AX506" i="2"/>
  <c r="AT506" i="2" s="1"/>
  <c r="AQ506" i="2"/>
  <c r="AP506" i="2"/>
  <c r="AM506" i="2"/>
  <c r="AL506" i="2"/>
  <c r="AI506" i="2"/>
  <c r="AH506" i="2"/>
  <c r="AD506" i="2" s="1"/>
  <c r="AA506" i="2"/>
  <c r="Z506" i="2"/>
  <c r="W506" i="2"/>
  <c r="V506" i="2"/>
  <c r="S506" i="2"/>
  <c r="R506" i="2"/>
  <c r="N506" i="2" s="1"/>
  <c r="J506" i="2" s="1"/>
  <c r="BW503" i="2"/>
  <c r="BV503" i="2"/>
  <c r="BS503" i="2"/>
  <c r="BR503" i="2"/>
  <c r="BO503" i="2"/>
  <c r="BN503" i="2"/>
  <c r="BK503" i="2"/>
  <c r="BJ503" i="2"/>
  <c r="BG503" i="2"/>
  <c r="BF503" i="2"/>
  <c r="BC503" i="2"/>
  <c r="BB503" i="2"/>
  <c r="AY503" i="2"/>
  <c r="AX503" i="2"/>
  <c r="AU503" i="2"/>
  <c r="AT503" i="2"/>
  <c r="AQ503" i="2"/>
  <c r="AP503" i="2"/>
  <c r="AM503" i="2"/>
  <c r="AL503" i="2"/>
  <c r="AI503" i="2"/>
  <c r="AH503" i="2"/>
  <c r="AE503" i="2"/>
  <c r="AD503" i="2"/>
  <c r="AA503" i="2"/>
  <c r="Z503" i="2"/>
  <c r="W503" i="2"/>
  <c r="V503" i="2"/>
  <c r="S503" i="2"/>
  <c r="R503" i="2"/>
  <c r="O503" i="2"/>
  <c r="N503" i="2"/>
  <c r="J503" i="2" s="1"/>
  <c r="BW500" i="2"/>
  <c r="BV500" i="2"/>
  <c r="BS500" i="2"/>
  <c r="BR500" i="2"/>
  <c r="BO500" i="2"/>
  <c r="BN500" i="2"/>
  <c r="BJ500" i="2" s="1"/>
  <c r="BG500" i="2"/>
  <c r="BF500" i="2"/>
  <c r="BC500" i="2"/>
  <c r="BB500" i="2"/>
  <c r="AY500" i="2"/>
  <c r="AX500" i="2"/>
  <c r="AT500" i="2" s="1"/>
  <c r="AQ500" i="2"/>
  <c r="AP500" i="2"/>
  <c r="AM500" i="2"/>
  <c r="AL500" i="2"/>
  <c r="AI500" i="2"/>
  <c r="AH500" i="2"/>
  <c r="AD500" i="2" s="1"/>
  <c r="AA500" i="2"/>
  <c r="Z500" i="2"/>
  <c r="W500" i="2"/>
  <c r="V500" i="2"/>
  <c r="S500" i="2"/>
  <c r="R500" i="2"/>
  <c r="N500" i="2" s="1"/>
  <c r="J500" i="2" s="1"/>
  <c r="BW499" i="2"/>
  <c r="BV499" i="2"/>
  <c r="BS499" i="2"/>
  <c r="BR499" i="2"/>
  <c r="BO499" i="2"/>
  <c r="BN499" i="2"/>
  <c r="BK499" i="2"/>
  <c r="BJ499" i="2"/>
  <c r="BG499" i="2"/>
  <c r="BF499" i="2"/>
  <c r="BC499" i="2"/>
  <c r="BB499" i="2"/>
  <c r="AY499" i="2"/>
  <c r="AX499" i="2"/>
  <c r="AU499" i="2"/>
  <c r="AT499" i="2"/>
  <c r="AQ499" i="2"/>
  <c r="AP499" i="2"/>
  <c r="AM499" i="2"/>
  <c r="AL499" i="2"/>
  <c r="AI499" i="2"/>
  <c r="AH499" i="2"/>
  <c r="AE499" i="2"/>
  <c r="AD499" i="2"/>
  <c r="AA499" i="2"/>
  <c r="Z499" i="2"/>
  <c r="W499" i="2"/>
  <c r="V499" i="2"/>
  <c r="S499" i="2"/>
  <c r="R499" i="2"/>
  <c r="O499" i="2"/>
  <c r="N499" i="2"/>
  <c r="J499" i="2" s="1"/>
  <c r="BW498" i="2"/>
  <c r="BV498" i="2"/>
  <c r="BS498" i="2"/>
  <c r="BR498" i="2"/>
  <c r="BO498" i="2"/>
  <c r="BN498" i="2"/>
  <c r="BJ498" i="2" s="1"/>
  <c r="BG498" i="2"/>
  <c r="BF498" i="2"/>
  <c r="BC498" i="2"/>
  <c r="BB498" i="2"/>
  <c r="AY498" i="2"/>
  <c r="AX498" i="2"/>
  <c r="AT498" i="2" s="1"/>
  <c r="AQ498" i="2"/>
  <c r="AP498" i="2"/>
  <c r="AM498" i="2"/>
  <c r="AL498" i="2"/>
  <c r="AI498" i="2"/>
  <c r="AH498" i="2"/>
  <c r="AD498" i="2" s="1"/>
  <c r="AA498" i="2"/>
  <c r="Z498" i="2"/>
  <c r="W498" i="2"/>
  <c r="V498" i="2"/>
  <c r="S498" i="2"/>
  <c r="R498" i="2"/>
  <c r="N498" i="2" s="1"/>
  <c r="J498" i="2" s="1"/>
  <c r="BW497" i="2"/>
  <c r="BV497" i="2"/>
  <c r="BS497" i="2"/>
  <c r="BR497" i="2"/>
  <c r="BO497" i="2"/>
  <c r="BN497" i="2"/>
  <c r="BK497" i="2"/>
  <c r="BJ497" i="2"/>
  <c r="BG497" i="2"/>
  <c r="BF497" i="2"/>
  <c r="BC497" i="2"/>
  <c r="BB497" i="2"/>
  <c r="AY497" i="2"/>
  <c r="AX497" i="2"/>
  <c r="AU497" i="2"/>
  <c r="AT497" i="2"/>
  <c r="AQ497" i="2"/>
  <c r="AP497" i="2"/>
  <c r="AM497" i="2"/>
  <c r="AL497" i="2"/>
  <c r="AI497" i="2"/>
  <c r="AH497" i="2"/>
  <c r="AE497" i="2"/>
  <c r="AD497" i="2"/>
  <c r="AA497" i="2"/>
  <c r="Z497" i="2"/>
  <c r="W497" i="2"/>
  <c r="V497" i="2"/>
  <c r="S497" i="2"/>
  <c r="R497" i="2"/>
  <c r="O497" i="2"/>
  <c r="N497" i="2"/>
  <c r="J497" i="2" s="1"/>
  <c r="BW496" i="2"/>
  <c r="BV496" i="2"/>
  <c r="BS496" i="2"/>
  <c r="BR496" i="2"/>
  <c r="BO496" i="2"/>
  <c r="BN496" i="2"/>
  <c r="BJ496" i="2" s="1"/>
  <c r="BG496" i="2"/>
  <c r="BF496" i="2"/>
  <c r="BC496" i="2"/>
  <c r="BB496" i="2"/>
  <c r="AY496" i="2"/>
  <c r="AX496" i="2"/>
  <c r="AT496" i="2" s="1"/>
  <c r="AQ496" i="2"/>
  <c r="AP496" i="2"/>
  <c r="AM496" i="2"/>
  <c r="AL496" i="2"/>
  <c r="AI496" i="2"/>
  <c r="AH496" i="2"/>
  <c r="AD496" i="2" s="1"/>
  <c r="AA496" i="2"/>
  <c r="Z496" i="2"/>
  <c r="W496" i="2"/>
  <c r="V496" i="2"/>
  <c r="S496" i="2"/>
  <c r="R496" i="2"/>
  <c r="N496" i="2" s="1"/>
  <c r="J496" i="2" s="1"/>
  <c r="BW495" i="2"/>
  <c r="BV495" i="2"/>
  <c r="BS495" i="2"/>
  <c r="BR495" i="2"/>
  <c r="BO495" i="2"/>
  <c r="BN495" i="2"/>
  <c r="BK495" i="2"/>
  <c r="BJ495" i="2"/>
  <c r="BG495" i="2"/>
  <c r="BF495" i="2"/>
  <c r="BC495" i="2"/>
  <c r="BB495" i="2"/>
  <c r="AY495" i="2"/>
  <c r="AX495" i="2"/>
  <c r="AU495" i="2"/>
  <c r="AT495" i="2"/>
  <c r="AQ495" i="2"/>
  <c r="AP495" i="2"/>
  <c r="AM495" i="2"/>
  <c r="AL495" i="2"/>
  <c r="AI495" i="2"/>
  <c r="AH495" i="2"/>
  <c r="AE495" i="2"/>
  <c r="AD495" i="2"/>
  <c r="AA495" i="2"/>
  <c r="Z495" i="2"/>
  <c r="W495" i="2"/>
  <c r="V495" i="2"/>
  <c r="S495" i="2"/>
  <c r="R495" i="2"/>
  <c r="O495" i="2"/>
  <c r="N495" i="2"/>
  <c r="J495" i="2" s="1"/>
  <c r="BW494" i="2"/>
  <c r="BV494" i="2"/>
  <c r="BS494" i="2"/>
  <c r="BR494" i="2"/>
  <c r="BO494" i="2"/>
  <c r="BN494" i="2"/>
  <c r="BJ494" i="2" s="1"/>
  <c r="BG494" i="2"/>
  <c r="BF494" i="2"/>
  <c r="BC494" i="2"/>
  <c r="BB494" i="2"/>
  <c r="AY494" i="2"/>
  <c r="AX494" i="2"/>
  <c r="AT494" i="2" s="1"/>
  <c r="AQ494" i="2"/>
  <c r="AP494" i="2"/>
  <c r="AM494" i="2"/>
  <c r="AL494" i="2"/>
  <c r="AI494" i="2"/>
  <c r="AH494" i="2"/>
  <c r="AD494" i="2" s="1"/>
  <c r="AA494" i="2"/>
  <c r="Z494" i="2"/>
  <c r="W494" i="2"/>
  <c r="V494" i="2"/>
  <c r="S494" i="2"/>
  <c r="R494" i="2"/>
  <c r="N494" i="2" s="1"/>
  <c r="J494" i="2" s="1"/>
  <c r="BW493" i="2"/>
  <c r="BV493" i="2"/>
  <c r="BS493" i="2"/>
  <c r="BR493" i="2"/>
  <c r="BO493" i="2"/>
  <c r="BN493" i="2"/>
  <c r="BK493" i="2"/>
  <c r="BJ493" i="2"/>
  <c r="BG493" i="2"/>
  <c r="BF493" i="2"/>
  <c r="BC493" i="2"/>
  <c r="BB493" i="2"/>
  <c r="AY493" i="2"/>
  <c r="AX493" i="2"/>
  <c r="AU493" i="2"/>
  <c r="AT493" i="2"/>
  <c r="AQ493" i="2"/>
  <c r="AP493" i="2"/>
  <c r="AM493" i="2"/>
  <c r="AL493" i="2"/>
  <c r="AI493" i="2"/>
  <c r="AH493" i="2"/>
  <c r="AE493" i="2"/>
  <c r="AD493" i="2"/>
  <c r="AA493" i="2"/>
  <c r="Z493" i="2"/>
  <c r="W493" i="2"/>
  <c r="V493" i="2"/>
  <c r="S493" i="2"/>
  <c r="R493" i="2"/>
  <c r="O493" i="2"/>
  <c r="N493" i="2"/>
  <c r="J493" i="2" s="1"/>
  <c r="BW491" i="2"/>
  <c r="BV491" i="2"/>
  <c r="BS491" i="2"/>
  <c r="BR491" i="2"/>
  <c r="BO491" i="2"/>
  <c r="BN491" i="2"/>
  <c r="BJ491" i="2" s="1"/>
  <c r="BG491" i="2"/>
  <c r="BF491" i="2"/>
  <c r="BC491" i="2"/>
  <c r="BB491" i="2"/>
  <c r="AY491" i="2"/>
  <c r="AX491" i="2"/>
  <c r="AT491" i="2" s="1"/>
  <c r="AQ491" i="2"/>
  <c r="AP491" i="2"/>
  <c r="AM491" i="2"/>
  <c r="AL491" i="2"/>
  <c r="AI491" i="2"/>
  <c r="AH491" i="2"/>
  <c r="AD491" i="2" s="1"/>
  <c r="AA491" i="2"/>
  <c r="Z491" i="2"/>
  <c r="W491" i="2"/>
  <c r="V491" i="2"/>
  <c r="S491" i="2"/>
  <c r="R491" i="2"/>
  <c r="N491" i="2" s="1"/>
  <c r="J491" i="2" s="1"/>
  <c r="BW490" i="2"/>
  <c r="BV490" i="2"/>
  <c r="BS490" i="2"/>
  <c r="BR490" i="2"/>
  <c r="BO490" i="2"/>
  <c r="BN490" i="2"/>
  <c r="BK490" i="2"/>
  <c r="BJ490" i="2"/>
  <c r="BG490" i="2"/>
  <c r="BF490" i="2"/>
  <c r="BC490" i="2"/>
  <c r="BB490" i="2"/>
  <c r="AY490" i="2"/>
  <c r="AX490" i="2"/>
  <c r="AU490" i="2"/>
  <c r="AT490" i="2"/>
  <c r="AQ490" i="2"/>
  <c r="AP490" i="2"/>
  <c r="AM490" i="2"/>
  <c r="AL490" i="2"/>
  <c r="AI490" i="2"/>
  <c r="AH490" i="2"/>
  <c r="AE490" i="2"/>
  <c r="AD490" i="2"/>
  <c r="AA490" i="2"/>
  <c r="Z490" i="2"/>
  <c r="X490" i="2"/>
  <c r="W490" i="2"/>
  <c r="Y490" i="2" s="1"/>
  <c r="V490" i="2"/>
  <c r="S490" i="2"/>
  <c r="U490" i="2" s="1"/>
  <c r="R490" i="2"/>
  <c r="N490" i="2"/>
  <c r="J490" i="2" s="1"/>
  <c r="BX487" i="2"/>
  <c r="BW487" i="2"/>
  <c r="BY487" i="2" s="1"/>
  <c r="BV487" i="2"/>
  <c r="BS487" i="2"/>
  <c r="BU487" i="2" s="1"/>
  <c r="BR487" i="2"/>
  <c r="BO487" i="2"/>
  <c r="BN487" i="2"/>
  <c r="BP487" i="2" s="1"/>
  <c r="BH487" i="2"/>
  <c r="BG487" i="2"/>
  <c r="BI487" i="2" s="1"/>
  <c r="BF487" i="2"/>
  <c r="BC487" i="2"/>
  <c r="BE487" i="2" s="1"/>
  <c r="BB487" i="2"/>
  <c r="AY487" i="2"/>
  <c r="AX487" i="2"/>
  <c r="AT487" i="2" s="1"/>
  <c r="AR487" i="2"/>
  <c r="AQ487" i="2"/>
  <c r="AS487" i="2" s="1"/>
  <c r="AP487" i="2"/>
  <c r="AM487" i="2"/>
  <c r="AO487" i="2" s="1"/>
  <c r="AL487" i="2"/>
  <c r="AI487" i="2"/>
  <c r="AH487" i="2"/>
  <c r="AD487" i="2" s="1"/>
  <c r="AB487" i="2"/>
  <c r="AA487" i="2"/>
  <c r="AC487" i="2" s="1"/>
  <c r="Z487" i="2"/>
  <c r="W487" i="2"/>
  <c r="Y487" i="2" s="1"/>
  <c r="V487" i="2"/>
  <c r="S487" i="2"/>
  <c r="R487" i="2"/>
  <c r="N487" i="2" s="1"/>
  <c r="BW486" i="2"/>
  <c r="BY486" i="2" s="1"/>
  <c r="BV486" i="2"/>
  <c r="BS486" i="2"/>
  <c r="BR486" i="2"/>
  <c r="BP486" i="2"/>
  <c r="BO486" i="2"/>
  <c r="BN486" i="2"/>
  <c r="BJ486" i="2" s="1"/>
  <c r="BG486" i="2"/>
  <c r="BI486" i="2" s="1"/>
  <c r="BF486" i="2"/>
  <c r="BC486" i="2"/>
  <c r="BB486" i="2"/>
  <c r="AZ486" i="2"/>
  <c r="AY486" i="2"/>
  <c r="AX486" i="2"/>
  <c r="AT486" i="2" s="1"/>
  <c r="AQ486" i="2"/>
  <c r="AS486" i="2" s="1"/>
  <c r="AP486" i="2"/>
  <c r="AM486" i="2"/>
  <c r="AL486" i="2"/>
  <c r="AJ486" i="2"/>
  <c r="AI486" i="2"/>
  <c r="AH486" i="2"/>
  <c r="AD486" i="2" s="1"/>
  <c r="AA486" i="2"/>
  <c r="AC486" i="2" s="1"/>
  <c r="Z486" i="2"/>
  <c r="W486" i="2"/>
  <c r="V486" i="2"/>
  <c r="T486" i="2"/>
  <c r="S486" i="2"/>
  <c r="R486" i="2"/>
  <c r="N486" i="2" s="1"/>
  <c r="J486" i="2" s="1"/>
  <c r="BW485" i="2"/>
  <c r="BV485" i="2"/>
  <c r="BJ485" i="2" s="1"/>
  <c r="BT485" i="2"/>
  <c r="BS485" i="2"/>
  <c r="BR485" i="2"/>
  <c r="BP485" i="2"/>
  <c r="BO485" i="2"/>
  <c r="BQ485" i="2" s="1"/>
  <c r="BN485" i="2"/>
  <c r="BK485" i="2"/>
  <c r="BG485" i="2"/>
  <c r="BF485" i="2"/>
  <c r="AT485" i="2" s="1"/>
  <c r="BD485" i="2"/>
  <c r="BC485" i="2"/>
  <c r="BB485" i="2"/>
  <c r="AZ485" i="2"/>
  <c r="AY485" i="2"/>
  <c r="BA485" i="2" s="1"/>
  <c r="AX485" i="2"/>
  <c r="AU485" i="2"/>
  <c r="AQ485" i="2"/>
  <c r="AP485" i="2"/>
  <c r="AD485" i="2" s="1"/>
  <c r="AN485" i="2"/>
  <c r="AM485" i="2"/>
  <c r="AL485" i="2"/>
  <c r="AJ485" i="2"/>
  <c r="AI485" i="2"/>
  <c r="AK485" i="2" s="1"/>
  <c r="AH485" i="2"/>
  <c r="AE485" i="2"/>
  <c r="AA485" i="2"/>
  <c r="Z485" i="2"/>
  <c r="N485" i="2" s="1"/>
  <c r="X485" i="2"/>
  <c r="W485" i="2"/>
  <c r="V485" i="2"/>
  <c r="T485" i="2"/>
  <c r="S485" i="2"/>
  <c r="U485" i="2" s="1"/>
  <c r="R485" i="2"/>
  <c r="O485" i="2"/>
  <c r="BX484" i="2"/>
  <c r="BW484" i="2"/>
  <c r="BV484" i="2"/>
  <c r="BT484" i="2"/>
  <c r="BS484" i="2"/>
  <c r="BU484" i="2" s="1"/>
  <c r="BR484" i="2"/>
  <c r="BO484" i="2"/>
  <c r="BQ484" i="2" s="1"/>
  <c r="BN484" i="2"/>
  <c r="BJ484" i="2"/>
  <c r="BH484" i="2"/>
  <c r="BG484" i="2"/>
  <c r="BF484" i="2"/>
  <c r="BD484" i="2"/>
  <c r="BC484" i="2"/>
  <c r="BE484" i="2" s="1"/>
  <c r="BB484" i="2"/>
  <c r="AY484" i="2"/>
  <c r="BA484" i="2" s="1"/>
  <c r="AX484" i="2"/>
  <c r="AT484" i="2"/>
  <c r="AR484" i="2"/>
  <c r="AQ484" i="2"/>
  <c r="AP484" i="2"/>
  <c r="AN484" i="2"/>
  <c r="AM484" i="2"/>
  <c r="AO484" i="2" s="1"/>
  <c r="AL484" i="2"/>
  <c r="AI484" i="2"/>
  <c r="AK484" i="2" s="1"/>
  <c r="AH484" i="2"/>
  <c r="AD484" i="2"/>
  <c r="AB484" i="2"/>
  <c r="AA484" i="2"/>
  <c r="Z484" i="2"/>
  <c r="X484" i="2"/>
  <c r="W484" i="2"/>
  <c r="Y484" i="2" s="1"/>
  <c r="V484" i="2"/>
  <c r="S484" i="2"/>
  <c r="U484" i="2" s="1"/>
  <c r="R484" i="2"/>
  <c r="N484" i="2"/>
  <c r="J484" i="2" s="1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X456" i="2" s="1"/>
  <c r="U456" i="2"/>
  <c r="S456" i="2"/>
  <c r="R456" i="2"/>
  <c r="T456" i="2" s="1"/>
  <c r="Q456" i="2"/>
  <c r="O456" i="2"/>
  <c r="P456" i="2" s="1"/>
  <c r="N456" i="2"/>
  <c r="M456" i="2"/>
  <c r="K456" i="2"/>
  <c r="L456" i="2" s="1"/>
  <c r="J456" i="2"/>
  <c r="BY454" i="2"/>
  <c r="BW454" i="2"/>
  <c r="BX454" i="2" s="1"/>
  <c r="BV454" i="2"/>
  <c r="BU454" i="2"/>
  <c r="BS454" i="2"/>
  <c r="BT454" i="2" s="1"/>
  <c r="BR454" i="2"/>
  <c r="BQ454" i="2"/>
  <c r="BO454" i="2"/>
  <c r="BP454" i="2" s="1"/>
  <c r="BN454" i="2"/>
  <c r="BM454" i="2"/>
  <c r="BK454" i="2"/>
  <c r="BL454" i="2" s="1"/>
  <c r="BJ454" i="2"/>
  <c r="BI454" i="2"/>
  <c r="BG454" i="2"/>
  <c r="BH454" i="2" s="1"/>
  <c r="BF454" i="2"/>
  <c r="BE454" i="2"/>
  <c r="BC454" i="2"/>
  <c r="BD454" i="2" s="1"/>
  <c r="BB454" i="2"/>
  <c r="BA454" i="2"/>
  <c r="AY454" i="2"/>
  <c r="AZ454" i="2" s="1"/>
  <c r="AX454" i="2"/>
  <c r="AW454" i="2"/>
  <c r="AU454" i="2"/>
  <c r="AV454" i="2" s="1"/>
  <c r="AT454" i="2"/>
  <c r="AS454" i="2"/>
  <c r="AQ454" i="2"/>
  <c r="AR454" i="2" s="1"/>
  <c r="AP454" i="2"/>
  <c r="AO454" i="2"/>
  <c r="AM454" i="2"/>
  <c r="AN454" i="2" s="1"/>
  <c r="AL454" i="2"/>
  <c r="AK454" i="2"/>
  <c r="AI454" i="2"/>
  <c r="AJ454" i="2" s="1"/>
  <c r="AH454" i="2"/>
  <c r="AG454" i="2"/>
  <c r="AE454" i="2"/>
  <c r="AF454" i="2" s="1"/>
  <c r="AD454" i="2"/>
  <c r="AC454" i="2"/>
  <c r="AA454" i="2"/>
  <c r="AB454" i="2" s="1"/>
  <c r="Z454" i="2"/>
  <c r="Y454" i="2"/>
  <c r="W454" i="2"/>
  <c r="X454" i="2" s="1"/>
  <c r="V454" i="2"/>
  <c r="U454" i="2"/>
  <c r="S454" i="2"/>
  <c r="T454" i="2" s="1"/>
  <c r="R454" i="2"/>
  <c r="Q454" i="2"/>
  <c r="O454" i="2"/>
  <c r="P454" i="2" s="1"/>
  <c r="N454" i="2"/>
  <c r="M454" i="2"/>
  <c r="K454" i="2"/>
  <c r="L454" i="2" s="1"/>
  <c r="J454" i="2"/>
  <c r="BY453" i="2"/>
  <c r="BW453" i="2"/>
  <c r="BX453" i="2" s="1"/>
  <c r="BV453" i="2"/>
  <c r="BU453" i="2"/>
  <c r="BS453" i="2"/>
  <c r="BT453" i="2" s="1"/>
  <c r="BR453" i="2"/>
  <c r="BQ453" i="2"/>
  <c r="BO453" i="2"/>
  <c r="BP453" i="2" s="1"/>
  <c r="BN453" i="2"/>
  <c r="BM453" i="2"/>
  <c r="BK453" i="2"/>
  <c r="BL453" i="2" s="1"/>
  <c r="BJ453" i="2"/>
  <c r="BI453" i="2"/>
  <c r="BG453" i="2"/>
  <c r="BH453" i="2" s="1"/>
  <c r="BF453" i="2"/>
  <c r="BE453" i="2"/>
  <c r="BC453" i="2"/>
  <c r="BD453" i="2" s="1"/>
  <c r="BB453" i="2"/>
  <c r="BA453" i="2"/>
  <c r="AY453" i="2"/>
  <c r="AZ453" i="2" s="1"/>
  <c r="AX453" i="2"/>
  <c r="AW453" i="2"/>
  <c r="AU453" i="2"/>
  <c r="AV453" i="2" s="1"/>
  <c r="AT453" i="2"/>
  <c r="AS453" i="2"/>
  <c r="AQ453" i="2"/>
  <c r="AR453" i="2" s="1"/>
  <c r="AP453" i="2"/>
  <c r="AO453" i="2"/>
  <c r="AM453" i="2"/>
  <c r="AN453" i="2" s="1"/>
  <c r="AL453" i="2"/>
  <c r="AK453" i="2"/>
  <c r="AI453" i="2"/>
  <c r="AJ453" i="2" s="1"/>
  <c r="AH453" i="2"/>
  <c r="AG453" i="2"/>
  <c r="AE453" i="2"/>
  <c r="AF453" i="2" s="1"/>
  <c r="AD453" i="2"/>
  <c r="AC453" i="2"/>
  <c r="AA453" i="2"/>
  <c r="AB453" i="2" s="1"/>
  <c r="Z453" i="2"/>
  <c r="Y453" i="2"/>
  <c r="W453" i="2"/>
  <c r="X453" i="2" s="1"/>
  <c r="V453" i="2"/>
  <c r="U453" i="2"/>
  <c r="S453" i="2"/>
  <c r="T453" i="2" s="1"/>
  <c r="R453" i="2"/>
  <c r="Q453" i="2"/>
  <c r="O453" i="2"/>
  <c r="P453" i="2" s="1"/>
  <c r="N453" i="2"/>
  <c r="M453" i="2"/>
  <c r="K453" i="2"/>
  <c r="L453" i="2" s="1"/>
  <c r="J453" i="2"/>
  <c r="BY451" i="2"/>
  <c r="BW451" i="2"/>
  <c r="BX451" i="2" s="1"/>
  <c r="BV451" i="2"/>
  <c r="BU451" i="2"/>
  <c r="BS451" i="2"/>
  <c r="BT451" i="2" s="1"/>
  <c r="BR451" i="2"/>
  <c r="BQ451" i="2"/>
  <c r="BO451" i="2"/>
  <c r="BP451" i="2" s="1"/>
  <c r="BN451" i="2"/>
  <c r="BM451" i="2"/>
  <c r="BK451" i="2"/>
  <c r="BL451" i="2" s="1"/>
  <c r="BJ451" i="2"/>
  <c r="BI451" i="2"/>
  <c r="BG451" i="2"/>
  <c r="BH451" i="2" s="1"/>
  <c r="BF451" i="2"/>
  <c r="BE451" i="2"/>
  <c r="BC451" i="2"/>
  <c r="BD451" i="2" s="1"/>
  <c r="BB451" i="2"/>
  <c r="BA451" i="2"/>
  <c r="AY451" i="2"/>
  <c r="AZ451" i="2" s="1"/>
  <c r="AX451" i="2"/>
  <c r="AW451" i="2"/>
  <c r="AU451" i="2"/>
  <c r="AV451" i="2" s="1"/>
  <c r="AT451" i="2"/>
  <c r="AS451" i="2"/>
  <c r="AQ451" i="2"/>
  <c r="AR451" i="2" s="1"/>
  <c r="AP451" i="2"/>
  <c r="AO451" i="2"/>
  <c r="AM451" i="2"/>
  <c r="AN451" i="2" s="1"/>
  <c r="AL451" i="2"/>
  <c r="AK451" i="2"/>
  <c r="AI451" i="2"/>
  <c r="AJ451" i="2" s="1"/>
  <c r="AH451" i="2"/>
  <c r="AG451" i="2"/>
  <c r="AE451" i="2"/>
  <c r="AF451" i="2" s="1"/>
  <c r="AD451" i="2"/>
  <c r="AC451" i="2"/>
  <c r="AA451" i="2"/>
  <c r="AB451" i="2" s="1"/>
  <c r="Z451" i="2"/>
  <c r="Y451" i="2"/>
  <c r="W451" i="2"/>
  <c r="X451" i="2" s="1"/>
  <c r="V451" i="2"/>
  <c r="U451" i="2"/>
  <c r="S451" i="2"/>
  <c r="T451" i="2" s="1"/>
  <c r="R451" i="2"/>
  <c r="Q451" i="2"/>
  <c r="O451" i="2"/>
  <c r="P451" i="2" s="1"/>
  <c r="N451" i="2"/>
  <c r="M451" i="2"/>
  <c r="K451" i="2"/>
  <c r="L451" i="2" s="1"/>
  <c r="J451" i="2"/>
  <c r="BY450" i="2"/>
  <c r="BW450" i="2"/>
  <c r="BX450" i="2" s="1"/>
  <c r="BV450" i="2"/>
  <c r="BU450" i="2"/>
  <c r="BS450" i="2"/>
  <c r="BT450" i="2" s="1"/>
  <c r="BR450" i="2"/>
  <c r="BQ450" i="2"/>
  <c r="BO450" i="2"/>
  <c r="BP450" i="2" s="1"/>
  <c r="BN450" i="2"/>
  <c r="BM450" i="2"/>
  <c r="BK450" i="2"/>
  <c r="BL450" i="2" s="1"/>
  <c r="BJ450" i="2"/>
  <c r="BI450" i="2"/>
  <c r="BG450" i="2"/>
  <c r="BH450" i="2" s="1"/>
  <c r="BF450" i="2"/>
  <c r="BE450" i="2"/>
  <c r="BC450" i="2"/>
  <c r="BD450" i="2" s="1"/>
  <c r="BB450" i="2"/>
  <c r="BA450" i="2"/>
  <c r="AY450" i="2"/>
  <c r="AZ450" i="2" s="1"/>
  <c r="AX450" i="2"/>
  <c r="AW450" i="2"/>
  <c r="AU450" i="2"/>
  <c r="AV450" i="2" s="1"/>
  <c r="AT450" i="2"/>
  <c r="AS450" i="2"/>
  <c r="AQ450" i="2"/>
  <c r="AR450" i="2" s="1"/>
  <c r="AP450" i="2"/>
  <c r="AO450" i="2"/>
  <c r="AM450" i="2"/>
  <c r="AN450" i="2" s="1"/>
  <c r="AL450" i="2"/>
  <c r="AK450" i="2"/>
  <c r="AI450" i="2"/>
  <c r="AJ450" i="2" s="1"/>
  <c r="AH450" i="2"/>
  <c r="AG450" i="2"/>
  <c r="AE450" i="2"/>
  <c r="AF450" i="2" s="1"/>
  <c r="AD450" i="2"/>
  <c r="AC450" i="2"/>
  <c r="AA450" i="2"/>
  <c r="AB450" i="2" s="1"/>
  <c r="Z450" i="2"/>
  <c r="Y450" i="2"/>
  <c r="W450" i="2"/>
  <c r="X450" i="2" s="1"/>
  <c r="V450" i="2"/>
  <c r="U450" i="2"/>
  <c r="S450" i="2"/>
  <c r="T450" i="2" s="1"/>
  <c r="R450" i="2"/>
  <c r="Q450" i="2"/>
  <c r="O450" i="2"/>
  <c r="P450" i="2" s="1"/>
  <c r="N450" i="2"/>
  <c r="M450" i="2"/>
  <c r="K450" i="2"/>
  <c r="L450" i="2" s="1"/>
  <c r="J450" i="2"/>
  <c r="BY449" i="2"/>
  <c r="BW449" i="2"/>
  <c r="BX449" i="2" s="1"/>
  <c r="BV449" i="2"/>
  <c r="BU449" i="2"/>
  <c r="BS449" i="2"/>
  <c r="BT449" i="2" s="1"/>
  <c r="BR449" i="2"/>
  <c r="BQ449" i="2"/>
  <c r="BO449" i="2"/>
  <c r="BP449" i="2" s="1"/>
  <c r="BN449" i="2"/>
  <c r="BM449" i="2"/>
  <c r="BK449" i="2"/>
  <c r="BL449" i="2" s="1"/>
  <c r="BJ449" i="2"/>
  <c r="BI449" i="2"/>
  <c r="BG449" i="2"/>
  <c r="BH449" i="2" s="1"/>
  <c r="BF449" i="2"/>
  <c r="BE449" i="2"/>
  <c r="BC449" i="2"/>
  <c r="BD449" i="2" s="1"/>
  <c r="BB449" i="2"/>
  <c r="BA449" i="2"/>
  <c r="AY449" i="2"/>
  <c r="AZ449" i="2" s="1"/>
  <c r="AX449" i="2"/>
  <c r="AW449" i="2"/>
  <c r="AU449" i="2"/>
  <c r="AV449" i="2" s="1"/>
  <c r="AT449" i="2"/>
  <c r="AS449" i="2"/>
  <c r="AQ449" i="2"/>
  <c r="AR449" i="2" s="1"/>
  <c r="AP449" i="2"/>
  <c r="AO449" i="2"/>
  <c r="AM449" i="2"/>
  <c r="AN449" i="2" s="1"/>
  <c r="AL449" i="2"/>
  <c r="AK449" i="2"/>
  <c r="AI449" i="2"/>
  <c r="AJ449" i="2" s="1"/>
  <c r="AH449" i="2"/>
  <c r="AG449" i="2"/>
  <c r="AE449" i="2"/>
  <c r="AF449" i="2" s="1"/>
  <c r="AD449" i="2"/>
  <c r="AC449" i="2"/>
  <c r="AA449" i="2"/>
  <c r="AB449" i="2" s="1"/>
  <c r="Z449" i="2"/>
  <c r="Y449" i="2"/>
  <c r="W449" i="2"/>
  <c r="X449" i="2" s="1"/>
  <c r="V449" i="2"/>
  <c r="U449" i="2"/>
  <c r="S449" i="2"/>
  <c r="T449" i="2" s="1"/>
  <c r="R449" i="2"/>
  <c r="Q449" i="2"/>
  <c r="O449" i="2"/>
  <c r="P449" i="2" s="1"/>
  <c r="N449" i="2"/>
  <c r="M449" i="2"/>
  <c r="K449" i="2"/>
  <c r="L449" i="2" s="1"/>
  <c r="J449" i="2"/>
  <c r="BY448" i="2"/>
  <c r="BW448" i="2"/>
  <c r="BX448" i="2" s="1"/>
  <c r="BV448" i="2"/>
  <c r="BU448" i="2"/>
  <c r="BS448" i="2"/>
  <c r="BT448" i="2" s="1"/>
  <c r="BR448" i="2"/>
  <c r="BQ448" i="2"/>
  <c r="BO448" i="2"/>
  <c r="BP448" i="2" s="1"/>
  <c r="BN448" i="2"/>
  <c r="BM448" i="2"/>
  <c r="BK448" i="2"/>
  <c r="BL448" i="2" s="1"/>
  <c r="BJ448" i="2"/>
  <c r="BI448" i="2"/>
  <c r="BG448" i="2"/>
  <c r="BH448" i="2" s="1"/>
  <c r="BF448" i="2"/>
  <c r="BE448" i="2"/>
  <c r="BC448" i="2"/>
  <c r="BD448" i="2" s="1"/>
  <c r="BB448" i="2"/>
  <c r="BA448" i="2"/>
  <c r="AY448" i="2"/>
  <c r="AZ448" i="2" s="1"/>
  <c r="AX448" i="2"/>
  <c r="AW448" i="2"/>
  <c r="AU448" i="2"/>
  <c r="AV448" i="2" s="1"/>
  <c r="AT448" i="2"/>
  <c r="AS448" i="2"/>
  <c r="AQ448" i="2"/>
  <c r="AR448" i="2" s="1"/>
  <c r="AP448" i="2"/>
  <c r="AO448" i="2"/>
  <c r="AM448" i="2"/>
  <c r="AN448" i="2" s="1"/>
  <c r="AL448" i="2"/>
  <c r="AK448" i="2"/>
  <c r="AI448" i="2"/>
  <c r="AJ448" i="2" s="1"/>
  <c r="AH448" i="2"/>
  <c r="AG448" i="2"/>
  <c r="AE448" i="2"/>
  <c r="AF448" i="2" s="1"/>
  <c r="AD448" i="2"/>
  <c r="AC448" i="2"/>
  <c r="AA448" i="2"/>
  <c r="AB448" i="2" s="1"/>
  <c r="Z448" i="2"/>
  <c r="Y448" i="2"/>
  <c r="W448" i="2"/>
  <c r="X448" i="2" s="1"/>
  <c r="V448" i="2"/>
  <c r="U448" i="2"/>
  <c r="S448" i="2"/>
  <c r="T448" i="2" s="1"/>
  <c r="R448" i="2"/>
  <c r="Q448" i="2"/>
  <c r="O448" i="2"/>
  <c r="P448" i="2" s="1"/>
  <c r="N448" i="2"/>
  <c r="M448" i="2"/>
  <c r="K448" i="2"/>
  <c r="L448" i="2" s="1"/>
  <c r="J448" i="2"/>
  <c r="BY447" i="2"/>
  <c r="BW447" i="2"/>
  <c r="BX447" i="2" s="1"/>
  <c r="BV447" i="2"/>
  <c r="BU447" i="2"/>
  <c r="BS447" i="2"/>
  <c r="BT447" i="2" s="1"/>
  <c r="BR447" i="2"/>
  <c r="BQ447" i="2"/>
  <c r="BO447" i="2"/>
  <c r="BP447" i="2" s="1"/>
  <c r="BN447" i="2"/>
  <c r="BM447" i="2"/>
  <c r="BK447" i="2"/>
  <c r="BL447" i="2" s="1"/>
  <c r="BJ447" i="2"/>
  <c r="BI447" i="2"/>
  <c r="BG447" i="2"/>
  <c r="BH447" i="2" s="1"/>
  <c r="BF447" i="2"/>
  <c r="BE447" i="2"/>
  <c r="BC447" i="2"/>
  <c r="BD447" i="2" s="1"/>
  <c r="BB447" i="2"/>
  <c r="BA447" i="2"/>
  <c r="AY447" i="2"/>
  <c r="AZ447" i="2" s="1"/>
  <c r="AX447" i="2"/>
  <c r="AW447" i="2"/>
  <c r="AU447" i="2"/>
  <c r="AV447" i="2" s="1"/>
  <c r="AT447" i="2"/>
  <c r="AS447" i="2"/>
  <c r="AQ447" i="2"/>
  <c r="AR447" i="2" s="1"/>
  <c r="AP447" i="2"/>
  <c r="AO447" i="2"/>
  <c r="AM447" i="2"/>
  <c r="AN447" i="2" s="1"/>
  <c r="AL447" i="2"/>
  <c r="AK447" i="2"/>
  <c r="AI447" i="2"/>
  <c r="AJ447" i="2" s="1"/>
  <c r="AH447" i="2"/>
  <c r="AG447" i="2"/>
  <c r="AE447" i="2"/>
  <c r="AF447" i="2" s="1"/>
  <c r="AD447" i="2"/>
  <c r="AC447" i="2"/>
  <c r="AA447" i="2"/>
  <c r="AB447" i="2" s="1"/>
  <c r="Z447" i="2"/>
  <c r="Y447" i="2"/>
  <c r="W447" i="2"/>
  <c r="X447" i="2" s="1"/>
  <c r="V447" i="2"/>
  <c r="U447" i="2"/>
  <c r="S447" i="2"/>
  <c r="T447" i="2" s="1"/>
  <c r="R447" i="2"/>
  <c r="Q447" i="2"/>
  <c r="O447" i="2"/>
  <c r="P447" i="2" s="1"/>
  <c r="N447" i="2"/>
  <c r="M447" i="2"/>
  <c r="K447" i="2"/>
  <c r="L447" i="2" s="1"/>
  <c r="J447" i="2"/>
  <c r="BY446" i="2"/>
  <c r="BW446" i="2"/>
  <c r="BX446" i="2" s="1"/>
  <c r="BV446" i="2"/>
  <c r="BU446" i="2"/>
  <c r="BS446" i="2"/>
  <c r="BT446" i="2" s="1"/>
  <c r="BR446" i="2"/>
  <c r="BQ446" i="2"/>
  <c r="BO446" i="2"/>
  <c r="BP446" i="2" s="1"/>
  <c r="BN446" i="2"/>
  <c r="BM446" i="2"/>
  <c r="BK446" i="2"/>
  <c r="BL446" i="2" s="1"/>
  <c r="BJ446" i="2"/>
  <c r="BI446" i="2"/>
  <c r="BG446" i="2"/>
  <c r="BH446" i="2" s="1"/>
  <c r="BF446" i="2"/>
  <c r="BE446" i="2"/>
  <c r="BC446" i="2"/>
  <c r="BD446" i="2" s="1"/>
  <c r="BB446" i="2"/>
  <c r="BA446" i="2"/>
  <c r="AY446" i="2"/>
  <c r="AZ446" i="2" s="1"/>
  <c r="AX446" i="2"/>
  <c r="AW446" i="2"/>
  <c r="AU446" i="2"/>
  <c r="AV446" i="2" s="1"/>
  <c r="AT446" i="2"/>
  <c r="AS446" i="2"/>
  <c r="AQ446" i="2"/>
  <c r="AR446" i="2" s="1"/>
  <c r="AP446" i="2"/>
  <c r="AO446" i="2"/>
  <c r="AM446" i="2"/>
  <c r="AN446" i="2" s="1"/>
  <c r="AL446" i="2"/>
  <c r="AK446" i="2"/>
  <c r="AI446" i="2"/>
  <c r="AJ446" i="2" s="1"/>
  <c r="AH446" i="2"/>
  <c r="AG446" i="2"/>
  <c r="AE446" i="2"/>
  <c r="AF446" i="2" s="1"/>
  <c r="AD446" i="2"/>
  <c r="AC446" i="2"/>
  <c r="AA446" i="2"/>
  <c r="AB446" i="2" s="1"/>
  <c r="Z446" i="2"/>
  <c r="Y446" i="2"/>
  <c r="W446" i="2"/>
  <c r="X446" i="2" s="1"/>
  <c r="V446" i="2"/>
  <c r="U446" i="2"/>
  <c r="S446" i="2"/>
  <c r="T446" i="2" s="1"/>
  <c r="R446" i="2"/>
  <c r="Q446" i="2"/>
  <c r="O446" i="2"/>
  <c r="P446" i="2" s="1"/>
  <c r="N446" i="2"/>
  <c r="M446" i="2"/>
  <c r="K446" i="2"/>
  <c r="L446" i="2" s="1"/>
  <c r="J446" i="2"/>
  <c r="BW445" i="2"/>
  <c r="BX445" i="2" s="1"/>
  <c r="BV445" i="2"/>
  <c r="BS445" i="2"/>
  <c r="BR445" i="2"/>
  <c r="BO445" i="2"/>
  <c r="BN445" i="2"/>
  <c r="BK445" i="2"/>
  <c r="BJ445" i="2"/>
  <c r="BG445" i="2"/>
  <c r="BF445" i="2"/>
  <c r="BC445" i="2"/>
  <c r="BB445" i="2"/>
  <c r="AY445" i="2"/>
  <c r="AX445" i="2"/>
  <c r="AT445" i="2"/>
  <c r="AQ445" i="2"/>
  <c r="AP445" i="2"/>
  <c r="AM445" i="2"/>
  <c r="AL445" i="2"/>
  <c r="AI445" i="2"/>
  <c r="AH445" i="2"/>
  <c r="AD445" i="2"/>
  <c r="AA445" i="2"/>
  <c r="Z445" i="2"/>
  <c r="W445" i="2"/>
  <c r="V445" i="2"/>
  <c r="S445" i="2"/>
  <c r="R445" i="2"/>
  <c r="N445" i="2"/>
  <c r="J445" i="2"/>
  <c r="BW444" i="2"/>
  <c r="BV444" i="2"/>
  <c r="BS444" i="2"/>
  <c r="BR444" i="2"/>
  <c r="BO444" i="2"/>
  <c r="BK444" i="2" s="1"/>
  <c r="BN444" i="2"/>
  <c r="BJ444" i="2"/>
  <c r="BG444" i="2"/>
  <c r="BF444" i="2"/>
  <c r="BC444" i="2"/>
  <c r="BB444" i="2"/>
  <c r="AY444" i="2"/>
  <c r="AU444" i="2" s="1"/>
  <c r="AX444" i="2"/>
  <c r="AT444" i="2"/>
  <c r="AQ444" i="2"/>
  <c r="AP444" i="2"/>
  <c r="AM444" i="2"/>
  <c r="AL444" i="2"/>
  <c r="AI444" i="2"/>
  <c r="AE444" i="2" s="1"/>
  <c r="AH444" i="2"/>
  <c r="AD444" i="2"/>
  <c r="AA444" i="2"/>
  <c r="Z444" i="2"/>
  <c r="W444" i="2"/>
  <c r="V444" i="2"/>
  <c r="S444" i="2"/>
  <c r="O444" i="2" s="1"/>
  <c r="R444" i="2"/>
  <c r="N444" i="2"/>
  <c r="J444" i="2"/>
  <c r="BW443" i="2"/>
  <c r="BV443" i="2"/>
  <c r="BS443" i="2"/>
  <c r="BR443" i="2"/>
  <c r="BO443" i="2"/>
  <c r="BN443" i="2"/>
  <c r="BJ443" i="2"/>
  <c r="BG443" i="2"/>
  <c r="BF443" i="2"/>
  <c r="BC443" i="2"/>
  <c r="BB443" i="2"/>
  <c r="AY443" i="2"/>
  <c r="AX443" i="2"/>
  <c r="AT443" i="2"/>
  <c r="AQ443" i="2"/>
  <c r="AP443" i="2"/>
  <c r="AM443" i="2"/>
  <c r="AL443" i="2"/>
  <c r="AI443" i="2"/>
  <c r="AH443" i="2"/>
  <c r="AD443" i="2"/>
  <c r="AA443" i="2"/>
  <c r="Z443" i="2"/>
  <c r="W443" i="2"/>
  <c r="V443" i="2"/>
  <c r="S443" i="2"/>
  <c r="R443" i="2"/>
  <c r="N443" i="2"/>
  <c r="J443" i="2"/>
  <c r="BW442" i="2"/>
  <c r="BV442" i="2"/>
  <c r="BS442" i="2"/>
  <c r="BR442" i="2"/>
  <c r="BO442" i="2"/>
  <c r="BN442" i="2"/>
  <c r="BK442" i="2"/>
  <c r="BJ442" i="2"/>
  <c r="BG442" i="2"/>
  <c r="BF442" i="2"/>
  <c r="BC442" i="2"/>
  <c r="BB442" i="2"/>
  <c r="AY442" i="2"/>
  <c r="AX442" i="2"/>
  <c r="AU442" i="2"/>
  <c r="AT442" i="2"/>
  <c r="AQ442" i="2"/>
  <c r="AP442" i="2"/>
  <c r="AM442" i="2"/>
  <c r="AL442" i="2"/>
  <c r="AI442" i="2"/>
  <c r="AH442" i="2"/>
  <c r="AE442" i="2"/>
  <c r="AD442" i="2"/>
  <c r="AA442" i="2"/>
  <c r="Z442" i="2"/>
  <c r="W442" i="2"/>
  <c r="V442" i="2"/>
  <c r="S442" i="2"/>
  <c r="R442" i="2"/>
  <c r="O442" i="2"/>
  <c r="N442" i="2"/>
  <c r="J442" i="2"/>
  <c r="BW441" i="2"/>
  <c r="BV441" i="2"/>
  <c r="BS441" i="2"/>
  <c r="BR441" i="2"/>
  <c r="BO441" i="2"/>
  <c r="BN441" i="2"/>
  <c r="BJ441" i="2"/>
  <c r="BG441" i="2"/>
  <c r="BF441" i="2"/>
  <c r="BC441" i="2"/>
  <c r="BB441" i="2"/>
  <c r="AY441" i="2"/>
  <c r="AX441" i="2"/>
  <c r="AT441" i="2"/>
  <c r="AQ441" i="2"/>
  <c r="AP441" i="2"/>
  <c r="AM441" i="2"/>
  <c r="AL441" i="2"/>
  <c r="AI441" i="2"/>
  <c r="AH441" i="2"/>
  <c r="AD441" i="2"/>
  <c r="AA441" i="2"/>
  <c r="Z441" i="2"/>
  <c r="W441" i="2"/>
  <c r="V441" i="2"/>
  <c r="S441" i="2"/>
  <c r="R441" i="2"/>
  <c r="N441" i="2"/>
  <c r="J441" i="2"/>
  <c r="BW440" i="2"/>
  <c r="BV440" i="2"/>
  <c r="BS440" i="2"/>
  <c r="BR440" i="2"/>
  <c r="BO440" i="2"/>
  <c r="BN440" i="2"/>
  <c r="BK440" i="2"/>
  <c r="BJ440" i="2"/>
  <c r="BG440" i="2"/>
  <c r="BF440" i="2"/>
  <c r="BC440" i="2"/>
  <c r="BB440" i="2"/>
  <c r="AY440" i="2"/>
  <c r="AX440" i="2"/>
  <c r="AU440" i="2"/>
  <c r="AT440" i="2"/>
  <c r="AQ440" i="2"/>
  <c r="AP440" i="2"/>
  <c r="AM440" i="2"/>
  <c r="AL440" i="2"/>
  <c r="AI440" i="2"/>
  <c r="AH440" i="2"/>
  <c r="AE440" i="2"/>
  <c r="AD440" i="2"/>
  <c r="AA440" i="2"/>
  <c r="Z440" i="2"/>
  <c r="W440" i="2"/>
  <c r="V440" i="2"/>
  <c r="S440" i="2"/>
  <c r="R440" i="2"/>
  <c r="O440" i="2"/>
  <c r="N440" i="2"/>
  <c r="J440" i="2"/>
  <c r="BW439" i="2"/>
  <c r="BV439" i="2"/>
  <c r="BS439" i="2"/>
  <c r="BR439" i="2"/>
  <c r="BO439" i="2"/>
  <c r="BN439" i="2"/>
  <c r="BJ439" i="2"/>
  <c r="BG439" i="2"/>
  <c r="BF439" i="2"/>
  <c r="BC439" i="2"/>
  <c r="BB439" i="2"/>
  <c r="AY439" i="2"/>
  <c r="AX439" i="2"/>
  <c r="AT439" i="2"/>
  <c r="AQ439" i="2"/>
  <c r="AP439" i="2"/>
  <c r="AM439" i="2"/>
  <c r="AL439" i="2"/>
  <c r="AI439" i="2"/>
  <c r="AH439" i="2"/>
  <c r="AD439" i="2"/>
  <c r="AA439" i="2"/>
  <c r="Z439" i="2"/>
  <c r="W439" i="2"/>
  <c r="V439" i="2"/>
  <c r="S439" i="2"/>
  <c r="R439" i="2"/>
  <c r="N439" i="2"/>
  <c r="J439" i="2"/>
  <c r="BW438" i="2"/>
  <c r="BV438" i="2"/>
  <c r="BS438" i="2"/>
  <c r="BR438" i="2"/>
  <c r="BO438" i="2"/>
  <c r="BN438" i="2"/>
  <c r="BK438" i="2"/>
  <c r="BJ438" i="2"/>
  <c r="BG438" i="2"/>
  <c r="BF438" i="2"/>
  <c r="BC438" i="2"/>
  <c r="BB438" i="2"/>
  <c r="AY438" i="2"/>
  <c r="AU438" i="2" s="1"/>
  <c r="AX438" i="2"/>
  <c r="AT438" i="2"/>
  <c r="AQ438" i="2"/>
  <c r="AP438" i="2"/>
  <c r="AM438" i="2"/>
  <c r="AL438" i="2"/>
  <c r="AI438" i="2"/>
  <c r="AE438" i="2" s="1"/>
  <c r="AH438" i="2"/>
  <c r="AD438" i="2"/>
  <c r="AA438" i="2"/>
  <c r="Z438" i="2"/>
  <c r="W438" i="2"/>
  <c r="V438" i="2"/>
  <c r="S438" i="2"/>
  <c r="O438" i="2" s="1"/>
  <c r="R438" i="2"/>
  <c r="N438" i="2"/>
  <c r="J438" i="2"/>
  <c r="BW437" i="2"/>
  <c r="BV437" i="2"/>
  <c r="BS437" i="2"/>
  <c r="BR437" i="2"/>
  <c r="BO437" i="2"/>
  <c r="BN437" i="2"/>
  <c r="BK437" i="2"/>
  <c r="BJ437" i="2"/>
  <c r="BG437" i="2"/>
  <c r="BF437" i="2"/>
  <c r="BC437" i="2"/>
  <c r="BB437" i="2"/>
  <c r="AY437" i="2"/>
  <c r="AX437" i="2"/>
  <c r="AT437" i="2"/>
  <c r="AQ437" i="2"/>
  <c r="AP437" i="2"/>
  <c r="AM437" i="2"/>
  <c r="AL437" i="2"/>
  <c r="AI437" i="2"/>
  <c r="AH437" i="2"/>
  <c r="AD437" i="2"/>
  <c r="AA437" i="2"/>
  <c r="Z437" i="2"/>
  <c r="W437" i="2"/>
  <c r="V437" i="2"/>
  <c r="S437" i="2"/>
  <c r="R437" i="2"/>
  <c r="N437" i="2"/>
  <c r="J437" i="2"/>
  <c r="BW436" i="2"/>
  <c r="BV436" i="2"/>
  <c r="BS436" i="2"/>
  <c r="BR436" i="2"/>
  <c r="BO436" i="2"/>
  <c r="BN436" i="2"/>
  <c r="BK436" i="2"/>
  <c r="BJ436" i="2"/>
  <c r="BG436" i="2"/>
  <c r="BF436" i="2"/>
  <c r="BC436" i="2"/>
  <c r="BB436" i="2"/>
  <c r="AY436" i="2"/>
  <c r="AX436" i="2"/>
  <c r="AU436" i="2"/>
  <c r="AT436" i="2"/>
  <c r="AQ436" i="2"/>
  <c r="AP436" i="2"/>
  <c r="AM436" i="2"/>
  <c r="AL436" i="2"/>
  <c r="AI436" i="2"/>
  <c r="AH436" i="2"/>
  <c r="AE436" i="2"/>
  <c r="AD436" i="2"/>
  <c r="AA436" i="2"/>
  <c r="Z436" i="2"/>
  <c r="W436" i="2"/>
  <c r="V436" i="2"/>
  <c r="S436" i="2"/>
  <c r="R436" i="2"/>
  <c r="O436" i="2"/>
  <c r="N436" i="2"/>
  <c r="J436" i="2"/>
  <c r="BW435" i="2"/>
  <c r="BV435" i="2"/>
  <c r="BS435" i="2"/>
  <c r="BR435" i="2"/>
  <c r="BO435" i="2"/>
  <c r="BN435" i="2"/>
  <c r="BJ435" i="2"/>
  <c r="BG435" i="2"/>
  <c r="BF435" i="2"/>
  <c r="BC435" i="2"/>
  <c r="BB435" i="2"/>
  <c r="AY435" i="2"/>
  <c r="AX435" i="2"/>
  <c r="AT435" i="2"/>
  <c r="AQ435" i="2"/>
  <c r="AP435" i="2"/>
  <c r="AM435" i="2"/>
  <c r="AL435" i="2"/>
  <c r="AI435" i="2"/>
  <c r="AH435" i="2"/>
  <c r="AD435" i="2"/>
  <c r="AA435" i="2"/>
  <c r="Z435" i="2"/>
  <c r="W435" i="2"/>
  <c r="V435" i="2"/>
  <c r="S435" i="2"/>
  <c r="R435" i="2"/>
  <c r="N435" i="2"/>
  <c r="J435" i="2"/>
  <c r="BW434" i="2"/>
  <c r="BV434" i="2"/>
  <c r="BS434" i="2"/>
  <c r="BR434" i="2"/>
  <c r="BO434" i="2"/>
  <c r="BN434" i="2"/>
  <c r="BK434" i="2"/>
  <c r="BJ434" i="2"/>
  <c r="BG434" i="2"/>
  <c r="BF434" i="2"/>
  <c r="BC434" i="2"/>
  <c r="BB434" i="2"/>
  <c r="AY434" i="2"/>
  <c r="AX434" i="2"/>
  <c r="AU434" i="2"/>
  <c r="AT434" i="2"/>
  <c r="AQ434" i="2"/>
  <c r="AP434" i="2"/>
  <c r="AM434" i="2"/>
  <c r="AL434" i="2"/>
  <c r="AI434" i="2"/>
  <c r="AH434" i="2"/>
  <c r="AE434" i="2"/>
  <c r="AD434" i="2"/>
  <c r="AA434" i="2"/>
  <c r="Z434" i="2"/>
  <c r="W434" i="2"/>
  <c r="V434" i="2"/>
  <c r="S434" i="2"/>
  <c r="R434" i="2"/>
  <c r="O434" i="2"/>
  <c r="N434" i="2"/>
  <c r="J434" i="2"/>
  <c r="BW433" i="2"/>
  <c r="BV433" i="2"/>
  <c r="BS433" i="2"/>
  <c r="BR433" i="2"/>
  <c r="BO433" i="2"/>
  <c r="BN433" i="2"/>
  <c r="BJ433" i="2"/>
  <c r="BG433" i="2"/>
  <c r="BF433" i="2"/>
  <c r="BC433" i="2"/>
  <c r="BB433" i="2"/>
  <c r="AY433" i="2"/>
  <c r="AX433" i="2"/>
  <c r="AT433" i="2"/>
  <c r="AQ433" i="2"/>
  <c r="AP433" i="2"/>
  <c r="AM433" i="2"/>
  <c r="AL433" i="2"/>
  <c r="AI433" i="2"/>
  <c r="AH433" i="2"/>
  <c r="AD433" i="2"/>
  <c r="AA433" i="2"/>
  <c r="Z433" i="2"/>
  <c r="W433" i="2"/>
  <c r="V433" i="2"/>
  <c r="S433" i="2"/>
  <c r="R433" i="2"/>
  <c r="N433" i="2"/>
  <c r="J433" i="2"/>
  <c r="BW432" i="2"/>
  <c r="BV432" i="2"/>
  <c r="BS432" i="2"/>
  <c r="BR432" i="2"/>
  <c r="BO432" i="2"/>
  <c r="BN432" i="2"/>
  <c r="BK432" i="2"/>
  <c r="BJ432" i="2"/>
  <c r="BG432" i="2"/>
  <c r="BF432" i="2"/>
  <c r="BC432" i="2"/>
  <c r="BB432" i="2"/>
  <c r="AY432" i="2"/>
  <c r="AX432" i="2"/>
  <c r="AU432" i="2"/>
  <c r="AT432" i="2"/>
  <c r="AQ432" i="2"/>
  <c r="AP432" i="2"/>
  <c r="AM432" i="2"/>
  <c r="AL432" i="2"/>
  <c r="AI432" i="2"/>
  <c r="AH432" i="2"/>
  <c r="AE432" i="2"/>
  <c r="AD432" i="2"/>
  <c r="AA432" i="2"/>
  <c r="Z432" i="2"/>
  <c r="W432" i="2"/>
  <c r="V432" i="2"/>
  <c r="S432" i="2"/>
  <c r="R432" i="2"/>
  <c r="O432" i="2"/>
  <c r="N432" i="2"/>
  <c r="J432" i="2"/>
  <c r="BW431" i="2"/>
  <c r="BV431" i="2"/>
  <c r="BS431" i="2"/>
  <c r="BR431" i="2"/>
  <c r="BO431" i="2"/>
  <c r="BN431" i="2"/>
  <c r="BJ431" i="2"/>
  <c r="BG431" i="2"/>
  <c r="BF431" i="2"/>
  <c r="BC431" i="2"/>
  <c r="BB431" i="2"/>
  <c r="AY431" i="2"/>
  <c r="AX431" i="2"/>
  <c r="AT431" i="2"/>
  <c r="AQ431" i="2"/>
  <c r="AP431" i="2"/>
  <c r="AM431" i="2"/>
  <c r="AL431" i="2"/>
  <c r="AI431" i="2"/>
  <c r="AH431" i="2"/>
  <c r="AD431" i="2"/>
  <c r="AA431" i="2"/>
  <c r="Z431" i="2"/>
  <c r="W431" i="2"/>
  <c r="V431" i="2"/>
  <c r="S431" i="2"/>
  <c r="R431" i="2"/>
  <c r="N431" i="2"/>
  <c r="J431" i="2"/>
  <c r="BW430" i="2"/>
  <c r="BV430" i="2"/>
  <c r="BS430" i="2"/>
  <c r="BR430" i="2"/>
  <c r="BO430" i="2"/>
  <c r="BN430" i="2"/>
  <c r="BK430" i="2"/>
  <c r="BJ430" i="2"/>
  <c r="BG430" i="2"/>
  <c r="BF430" i="2"/>
  <c r="BC430" i="2"/>
  <c r="BB430" i="2"/>
  <c r="AY430" i="2"/>
  <c r="AU430" i="2" s="1"/>
  <c r="AX430" i="2"/>
  <c r="AT430" i="2"/>
  <c r="AQ430" i="2"/>
  <c r="AP430" i="2"/>
  <c r="AM430" i="2"/>
  <c r="AL430" i="2"/>
  <c r="AI430" i="2"/>
  <c r="AE430" i="2" s="1"/>
  <c r="AH430" i="2"/>
  <c r="AD430" i="2"/>
  <c r="AA430" i="2"/>
  <c r="Z430" i="2"/>
  <c r="W430" i="2"/>
  <c r="V430" i="2"/>
  <c r="S430" i="2"/>
  <c r="O430" i="2" s="1"/>
  <c r="R430" i="2"/>
  <c r="N430" i="2"/>
  <c r="J430" i="2"/>
  <c r="BW429" i="2"/>
  <c r="BV429" i="2"/>
  <c r="BS429" i="2"/>
  <c r="BR429" i="2"/>
  <c r="BO429" i="2"/>
  <c r="BN429" i="2"/>
  <c r="BK429" i="2"/>
  <c r="BJ429" i="2"/>
  <c r="BG429" i="2"/>
  <c r="BF429" i="2"/>
  <c r="BC429" i="2"/>
  <c r="BB429" i="2"/>
  <c r="AY429" i="2"/>
  <c r="AX429" i="2"/>
  <c r="AU429" i="2"/>
  <c r="AT429" i="2"/>
  <c r="AQ429" i="2"/>
  <c r="AP429" i="2"/>
  <c r="AM429" i="2"/>
  <c r="AL429" i="2"/>
  <c r="AI429" i="2"/>
  <c r="AH429" i="2"/>
  <c r="AE429" i="2"/>
  <c r="AD429" i="2"/>
  <c r="AA429" i="2"/>
  <c r="Z429" i="2"/>
  <c r="W429" i="2"/>
  <c r="V429" i="2"/>
  <c r="S429" i="2"/>
  <c r="R429" i="2"/>
  <c r="O429" i="2"/>
  <c r="K429" i="2" s="1"/>
  <c r="N429" i="2"/>
  <c r="J429" i="2"/>
  <c r="BW428" i="2"/>
  <c r="BV428" i="2"/>
  <c r="BS428" i="2"/>
  <c r="BR428" i="2"/>
  <c r="BO428" i="2"/>
  <c r="BK428" i="2" s="1"/>
  <c r="BN428" i="2"/>
  <c r="BJ428" i="2"/>
  <c r="BG428" i="2"/>
  <c r="BF428" i="2"/>
  <c r="BC428" i="2"/>
  <c r="BB428" i="2"/>
  <c r="AY428" i="2"/>
  <c r="AU428" i="2" s="1"/>
  <c r="AX428" i="2"/>
  <c r="AT428" i="2"/>
  <c r="AQ428" i="2"/>
  <c r="AP428" i="2"/>
  <c r="AM428" i="2"/>
  <c r="AL428" i="2"/>
  <c r="AI428" i="2"/>
  <c r="AE428" i="2" s="1"/>
  <c r="AH428" i="2"/>
  <c r="AD428" i="2"/>
  <c r="AA428" i="2"/>
  <c r="Z428" i="2"/>
  <c r="W428" i="2"/>
  <c r="V428" i="2"/>
  <c r="S428" i="2"/>
  <c r="O428" i="2" s="1"/>
  <c r="R428" i="2"/>
  <c r="N428" i="2"/>
  <c r="J428" i="2"/>
  <c r="BW426" i="2"/>
  <c r="BV426" i="2"/>
  <c r="BS426" i="2"/>
  <c r="BR426" i="2"/>
  <c r="BO426" i="2"/>
  <c r="BN426" i="2"/>
  <c r="BK426" i="2"/>
  <c r="BJ426" i="2"/>
  <c r="BG426" i="2"/>
  <c r="BF426" i="2"/>
  <c r="BC426" i="2"/>
  <c r="BB426" i="2"/>
  <c r="AY426" i="2"/>
  <c r="AX426" i="2"/>
  <c r="AU426" i="2"/>
  <c r="AT426" i="2"/>
  <c r="AQ426" i="2"/>
  <c r="AP426" i="2"/>
  <c r="AM426" i="2"/>
  <c r="AL426" i="2"/>
  <c r="AI426" i="2"/>
  <c r="AH426" i="2"/>
  <c r="AE426" i="2"/>
  <c r="AD426" i="2"/>
  <c r="AA426" i="2"/>
  <c r="Z426" i="2"/>
  <c r="W426" i="2"/>
  <c r="V426" i="2"/>
  <c r="S426" i="2"/>
  <c r="R426" i="2"/>
  <c r="O426" i="2"/>
  <c r="K426" i="2" s="1"/>
  <c r="N426" i="2"/>
  <c r="J426" i="2"/>
  <c r="BW425" i="2"/>
  <c r="BV425" i="2"/>
  <c r="BS425" i="2"/>
  <c r="BR425" i="2"/>
  <c r="BO425" i="2"/>
  <c r="BK425" i="2" s="1"/>
  <c r="BN425" i="2"/>
  <c r="BJ425" i="2"/>
  <c r="BG425" i="2"/>
  <c r="BF425" i="2"/>
  <c r="BC425" i="2"/>
  <c r="BB425" i="2"/>
  <c r="AY425" i="2"/>
  <c r="AU425" i="2" s="1"/>
  <c r="AX425" i="2"/>
  <c r="AT425" i="2"/>
  <c r="AQ425" i="2"/>
  <c r="AP425" i="2"/>
  <c r="AM425" i="2"/>
  <c r="AL425" i="2"/>
  <c r="AI425" i="2"/>
  <c r="AE425" i="2" s="1"/>
  <c r="AH425" i="2"/>
  <c r="AD425" i="2"/>
  <c r="AA425" i="2"/>
  <c r="Z425" i="2"/>
  <c r="W425" i="2"/>
  <c r="V425" i="2"/>
  <c r="S425" i="2"/>
  <c r="O425" i="2" s="1"/>
  <c r="R425" i="2"/>
  <c r="N425" i="2"/>
  <c r="J425" i="2"/>
  <c r="BW424" i="2"/>
  <c r="BV424" i="2"/>
  <c r="BS424" i="2"/>
  <c r="BR424" i="2"/>
  <c r="BO424" i="2"/>
  <c r="BN424" i="2"/>
  <c r="BK424" i="2"/>
  <c r="BJ424" i="2"/>
  <c r="BG424" i="2"/>
  <c r="BF424" i="2"/>
  <c r="BC424" i="2"/>
  <c r="BB424" i="2"/>
  <c r="AY424" i="2"/>
  <c r="AX424" i="2"/>
  <c r="AU424" i="2"/>
  <c r="AT424" i="2"/>
  <c r="AQ424" i="2"/>
  <c r="AP424" i="2"/>
  <c r="AM424" i="2"/>
  <c r="AL424" i="2"/>
  <c r="AI424" i="2"/>
  <c r="AH424" i="2"/>
  <c r="AE424" i="2"/>
  <c r="AD424" i="2"/>
  <c r="AA424" i="2"/>
  <c r="Z424" i="2"/>
  <c r="W424" i="2"/>
  <c r="V424" i="2"/>
  <c r="S424" i="2"/>
  <c r="R424" i="2"/>
  <c r="O424" i="2"/>
  <c r="K424" i="2" s="1"/>
  <c r="N424" i="2"/>
  <c r="J424" i="2"/>
  <c r="BW423" i="2"/>
  <c r="BV423" i="2"/>
  <c r="BS423" i="2"/>
  <c r="BR423" i="2"/>
  <c r="BO423" i="2"/>
  <c r="BK423" i="2" s="1"/>
  <c r="BN423" i="2"/>
  <c r="BJ423" i="2"/>
  <c r="BG423" i="2"/>
  <c r="BF423" i="2"/>
  <c r="BC423" i="2"/>
  <c r="BB423" i="2"/>
  <c r="AY423" i="2"/>
  <c r="AU423" i="2" s="1"/>
  <c r="AX423" i="2"/>
  <c r="AT423" i="2"/>
  <c r="AQ423" i="2"/>
  <c r="AP423" i="2"/>
  <c r="AM423" i="2"/>
  <c r="AL423" i="2"/>
  <c r="AI423" i="2"/>
  <c r="AE423" i="2" s="1"/>
  <c r="AH423" i="2"/>
  <c r="AD423" i="2"/>
  <c r="AA423" i="2"/>
  <c r="Z423" i="2"/>
  <c r="W423" i="2"/>
  <c r="V423" i="2"/>
  <c r="S423" i="2"/>
  <c r="O423" i="2" s="1"/>
  <c r="R423" i="2"/>
  <c r="N423" i="2"/>
  <c r="J423" i="2"/>
  <c r="BW422" i="2"/>
  <c r="BV422" i="2"/>
  <c r="BS422" i="2"/>
  <c r="BR422" i="2"/>
  <c r="BO422" i="2"/>
  <c r="BN422" i="2"/>
  <c r="BK422" i="2"/>
  <c r="BJ422" i="2"/>
  <c r="BG422" i="2"/>
  <c r="BF422" i="2"/>
  <c r="BC422" i="2"/>
  <c r="BB422" i="2"/>
  <c r="AY422" i="2"/>
  <c r="AX422" i="2"/>
  <c r="AU422" i="2"/>
  <c r="AT422" i="2"/>
  <c r="AQ422" i="2"/>
  <c r="AP422" i="2"/>
  <c r="AM422" i="2"/>
  <c r="AL422" i="2"/>
  <c r="AI422" i="2"/>
  <c r="AH422" i="2"/>
  <c r="AE422" i="2"/>
  <c r="AD422" i="2"/>
  <c r="AA422" i="2"/>
  <c r="Z422" i="2"/>
  <c r="W422" i="2"/>
  <c r="V422" i="2"/>
  <c r="S422" i="2"/>
  <c r="R422" i="2"/>
  <c r="N422" i="2"/>
  <c r="J422" i="2"/>
  <c r="BW421" i="2"/>
  <c r="BV421" i="2"/>
  <c r="BS421" i="2"/>
  <c r="BR421" i="2"/>
  <c r="BO421" i="2"/>
  <c r="BK421" i="2" s="1"/>
  <c r="BN421" i="2"/>
  <c r="BJ421" i="2"/>
  <c r="BG421" i="2"/>
  <c r="BF421" i="2"/>
  <c r="BC421" i="2"/>
  <c r="BB421" i="2"/>
  <c r="AY421" i="2"/>
  <c r="AU421" i="2" s="1"/>
  <c r="AX421" i="2"/>
  <c r="AT421" i="2"/>
  <c r="AQ421" i="2"/>
  <c r="AP421" i="2"/>
  <c r="AM421" i="2"/>
  <c r="AL421" i="2"/>
  <c r="AI421" i="2"/>
  <c r="AE421" i="2" s="1"/>
  <c r="AH421" i="2"/>
  <c r="AD421" i="2"/>
  <c r="AA421" i="2"/>
  <c r="Z421" i="2"/>
  <c r="W421" i="2"/>
  <c r="V421" i="2"/>
  <c r="S421" i="2"/>
  <c r="O421" i="2" s="1"/>
  <c r="R421" i="2"/>
  <c r="N421" i="2"/>
  <c r="J421" i="2"/>
  <c r="BW420" i="2"/>
  <c r="BV420" i="2"/>
  <c r="BS420" i="2"/>
  <c r="BR420" i="2"/>
  <c r="BO420" i="2"/>
  <c r="BN420" i="2"/>
  <c r="BK420" i="2"/>
  <c r="BJ420" i="2"/>
  <c r="BG420" i="2"/>
  <c r="BF420" i="2"/>
  <c r="BC420" i="2"/>
  <c r="BB420" i="2"/>
  <c r="AY420" i="2"/>
  <c r="AX420" i="2"/>
  <c r="AU420" i="2"/>
  <c r="AT420" i="2"/>
  <c r="AQ420" i="2"/>
  <c r="AP420" i="2"/>
  <c r="AM420" i="2"/>
  <c r="AL420" i="2"/>
  <c r="AI420" i="2"/>
  <c r="AH420" i="2"/>
  <c r="AE420" i="2"/>
  <c r="AD420" i="2"/>
  <c r="AA420" i="2"/>
  <c r="Z420" i="2"/>
  <c r="W420" i="2"/>
  <c r="V420" i="2"/>
  <c r="S420" i="2"/>
  <c r="R420" i="2"/>
  <c r="O420" i="2"/>
  <c r="K420" i="2" s="1"/>
  <c r="N420" i="2"/>
  <c r="J420" i="2"/>
  <c r="BW419" i="2"/>
  <c r="BV419" i="2"/>
  <c r="BS419" i="2"/>
  <c r="BR419" i="2"/>
  <c r="BO419" i="2"/>
  <c r="BK419" i="2" s="1"/>
  <c r="BN419" i="2"/>
  <c r="BJ419" i="2"/>
  <c r="BG419" i="2"/>
  <c r="BF419" i="2"/>
  <c r="BC419" i="2"/>
  <c r="BB419" i="2"/>
  <c r="AY419" i="2"/>
  <c r="AU419" i="2" s="1"/>
  <c r="AX419" i="2"/>
  <c r="AT419" i="2"/>
  <c r="AQ419" i="2"/>
  <c r="AP419" i="2"/>
  <c r="AM419" i="2"/>
  <c r="AL419" i="2"/>
  <c r="AI419" i="2"/>
  <c r="AE419" i="2" s="1"/>
  <c r="AH419" i="2"/>
  <c r="AD419" i="2"/>
  <c r="AA419" i="2"/>
  <c r="Z419" i="2"/>
  <c r="W419" i="2"/>
  <c r="V419" i="2"/>
  <c r="S419" i="2"/>
  <c r="O419" i="2" s="1"/>
  <c r="R419" i="2"/>
  <c r="N419" i="2"/>
  <c r="J419" i="2"/>
  <c r="BW418" i="2"/>
  <c r="BV418" i="2"/>
  <c r="BS418" i="2"/>
  <c r="BR418" i="2"/>
  <c r="BO418" i="2"/>
  <c r="BN418" i="2"/>
  <c r="BK418" i="2"/>
  <c r="BJ418" i="2"/>
  <c r="BG418" i="2"/>
  <c r="BF418" i="2"/>
  <c r="BC418" i="2"/>
  <c r="BB418" i="2"/>
  <c r="AY418" i="2"/>
  <c r="AX418" i="2"/>
  <c r="AU418" i="2"/>
  <c r="AT418" i="2"/>
  <c r="AQ418" i="2"/>
  <c r="AP418" i="2"/>
  <c r="AM418" i="2"/>
  <c r="AL418" i="2"/>
  <c r="AI418" i="2"/>
  <c r="AH418" i="2"/>
  <c r="AE418" i="2"/>
  <c r="AD418" i="2"/>
  <c r="AA418" i="2"/>
  <c r="Z418" i="2"/>
  <c r="W418" i="2"/>
  <c r="V418" i="2"/>
  <c r="S418" i="2"/>
  <c r="R418" i="2"/>
  <c r="O418" i="2"/>
  <c r="K418" i="2" s="1"/>
  <c r="N418" i="2"/>
  <c r="J418" i="2"/>
  <c r="BW417" i="2"/>
  <c r="BV417" i="2"/>
  <c r="BS417" i="2"/>
  <c r="BR417" i="2"/>
  <c r="BO417" i="2"/>
  <c r="BK417" i="2" s="1"/>
  <c r="BN417" i="2"/>
  <c r="BJ417" i="2"/>
  <c r="BG417" i="2"/>
  <c r="BF417" i="2"/>
  <c r="BC417" i="2"/>
  <c r="BB417" i="2"/>
  <c r="AY417" i="2"/>
  <c r="AU417" i="2" s="1"/>
  <c r="AX417" i="2"/>
  <c r="AT417" i="2"/>
  <c r="AQ417" i="2"/>
  <c r="AP417" i="2"/>
  <c r="AM417" i="2"/>
  <c r="AL417" i="2"/>
  <c r="AI417" i="2"/>
  <c r="AE417" i="2" s="1"/>
  <c r="AH417" i="2"/>
  <c r="AD417" i="2"/>
  <c r="AA417" i="2"/>
  <c r="Z417" i="2"/>
  <c r="W417" i="2"/>
  <c r="V417" i="2"/>
  <c r="S417" i="2"/>
  <c r="O417" i="2" s="1"/>
  <c r="R417" i="2"/>
  <c r="N417" i="2"/>
  <c r="J417" i="2"/>
  <c r="BW416" i="2"/>
  <c r="BV416" i="2"/>
  <c r="BS416" i="2"/>
  <c r="BR416" i="2"/>
  <c r="BO416" i="2"/>
  <c r="BN416" i="2"/>
  <c r="BK416" i="2"/>
  <c r="BJ416" i="2"/>
  <c r="BG416" i="2"/>
  <c r="BF416" i="2"/>
  <c r="BC416" i="2"/>
  <c r="BB416" i="2"/>
  <c r="AY416" i="2"/>
  <c r="AX416" i="2"/>
  <c r="AU416" i="2"/>
  <c r="AT416" i="2"/>
  <c r="AQ416" i="2"/>
  <c r="AP416" i="2"/>
  <c r="AM416" i="2"/>
  <c r="AL416" i="2"/>
  <c r="AI416" i="2"/>
  <c r="AH416" i="2"/>
  <c r="AE416" i="2"/>
  <c r="AD416" i="2"/>
  <c r="AA416" i="2"/>
  <c r="Z416" i="2"/>
  <c r="W416" i="2"/>
  <c r="V416" i="2"/>
  <c r="S416" i="2"/>
  <c r="R416" i="2"/>
  <c r="O416" i="2"/>
  <c r="K416" i="2" s="1"/>
  <c r="N416" i="2"/>
  <c r="J416" i="2"/>
  <c r="BW415" i="2"/>
  <c r="BV415" i="2"/>
  <c r="BS415" i="2"/>
  <c r="BR415" i="2"/>
  <c r="BO415" i="2"/>
  <c r="BK415" i="2" s="1"/>
  <c r="BN415" i="2"/>
  <c r="BJ415" i="2"/>
  <c r="BG415" i="2"/>
  <c r="BF415" i="2"/>
  <c r="BC415" i="2"/>
  <c r="BB415" i="2"/>
  <c r="AY415" i="2"/>
  <c r="AU415" i="2" s="1"/>
  <c r="AX415" i="2"/>
  <c r="AT415" i="2"/>
  <c r="AQ415" i="2"/>
  <c r="AP415" i="2"/>
  <c r="AM415" i="2"/>
  <c r="AL415" i="2"/>
  <c r="AI415" i="2"/>
  <c r="AE415" i="2" s="1"/>
  <c r="AH415" i="2"/>
  <c r="AD415" i="2"/>
  <c r="AA415" i="2"/>
  <c r="Z415" i="2"/>
  <c r="W415" i="2"/>
  <c r="V415" i="2"/>
  <c r="S415" i="2"/>
  <c r="O415" i="2" s="1"/>
  <c r="R415" i="2"/>
  <c r="N415" i="2"/>
  <c r="J415" i="2"/>
  <c r="BW414" i="2"/>
  <c r="BV414" i="2"/>
  <c r="BS414" i="2"/>
  <c r="BR414" i="2"/>
  <c r="BO414" i="2"/>
  <c r="BN414" i="2"/>
  <c r="BK414" i="2"/>
  <c r="BJ414" i="2"/>
  <c r="BG414" i="2"/>
  <c r="BF414" i="2"/>
  <c r="BC414" i="2"/>
  <c r="BB414" i="2"/>
  <c r="AY414" i="2"/>
  <c r="AX414" i="2"/>
  <c r="AU414" i="2"/>
  <c r="AT414" i="2"/>
  <c r="AQ414" i="2"/>
  <c r="AP414" i="2"/>
  <c r="AM414" i="2"/>
  <c r="AL414" i="2"/>
  <c r="AI414" i="2"/>
  <c r="AH414" i="2"/>
  <c r="AE414" i="2"/>
  <c r="AD414" i="2"/>
  <c r="AA414" i="2"/>
  <c r="Z414" i="2"/>
  <c r="W414" i="2"/>
  <c r="V414" i="2"/>
  <c r="S414" i="2"/>
  <c r="R414" i="2"/>
  <c r="O414" i="2"/>
  <c r="K414" i="2" s="1"/>
  <c r="N414" i="2"/>
  <c r="J414" i="2"/>
  <c r="BW413" i="2"/>
  <c r="BV413" i="2"/>
  <c r="BS413" i="2"/>
  <c r="BR413" i="2"/>
  <c r="BO413" i="2"/>
  <c r="BK413" i="2" s="1"/>
  <c r="BN413" i="2"/>
  <c r="BJ413" i="2"/>
  <c r="BG413" i="2"/>
  <c r="BF413" i="2"/>
  <c r="BC413" i="2"/>
  <c r="BB413" i="2"/>
  <c r="AY413" i="2"/>
  <c r="AU413" i="2" s="1"/>
  <c r="AX413" i="2"/>
  <c r="AT413" i="2"/>
  <c r="AQ413" i="2"/>
  <c r="AP413" i="2"/>
  <c r="AM413" i="2"/>
  <c r="AL413" i="2"/>
  <c r="AI413" i="2"/>
  <c r="AE413" i="2" s="1"/>
  <c r="AH413" i="2"/>
  <c r="AD413" i="2"/>
  <c r="AA413" i="2"/>
  <c r="Z413" i="2"/>
  <c r="W413" i="2"/>
  <c r="V413" i="2"/>
  <c r="S413" i="2"/>
  <c r="O413" i="2" s="1"/>
  <c r="R413" i="2"/>
  <c r="N413" i="2"/>
  <c r="J413" i="2"/>
  <c r="BW412" i="2"/>
  <c r="BV412" i="2"/>
  <c r="BS412" i="2"/>
  <c r="BR412" i="2"/>
  <c r="BO412" i="2"/>
  <c r="BN412" i="2"/>
  <c r="BK412" i="2"/>
  <c r="BJ412" i="2"/>
  <c r="BG412" i="2"/>
  <c r="BF412" i="2"/>
  <c r="BC412" i="2"/>
  <c r="BB412" i="2"/>
  <c r="AY412" i="2"/>
  <c r="AX412" i="2"/>
  <c r="AU412" i="2"/>
  <c r="AT412" i="2"/>
  <c r="AQ412" i="2"/>
  <c r="AP412" i="2"/>
  <c r="AM412" i="2"/>
  <c r="AL412" i="2"/>
  <c r="AI412" i="2"/>
  <c r="AH412" i="2"/>
  <c r="AE412" i="2"/>
  <c r="AD412" i="2"/>
  <c r="AA412" i="2"/>
  <c r="Z412" i="2"/>
  <c r="W412" i="2"/>
  <c r="V412" i="2"/>
  <c r="S412" i="2"/>
  <c r="R412" i="2"/>
  <c r="O412" i="2"/>
  <c r="K412" i="2" s="1"/>
  <c r="N412" i="2"/>
  <c r="J412" i="2"/>
  <c r="BW411" i="2"/>
  <c r="BV411" i="2"/>
  <c r="BS411" i="2"/>
  <c r="BR411" i="2"/>
  <c r="BO411" i="2"/>
  <c r="BK411" i="2" s="1"/>
  <c r="BN411" i="2"/>
  <c r="BJ411" i="2"/>
  <c r="BG411" i="2"/>
  <c r="BF411" i="2"/>
  <c r="BC411" i="2"/>
  <c r="BB411" i="2"/>
  <c r="AY411" i="2"/>
  <c r="AU411" i="2" s="1"/>
  <c r="AX411" i="2"/>
  <c r="AT411" i="2"/>
  <c r="AQ411" i="2"/>
  <c r="AP411" i="2"/>
  <c r="AM411" i="2"/>
  <c r="AL411" i="2"/>
  <c r="AI411" i="2"/>
  <c r="AE411" i="2" s="1"/>
  <c r="AH411" i="2"/>
  <c r="AD411" i="2"/>
  <c r="AA411" i="2"/>
  <c r="Z411" i="2"/>
  <c r="W411" i="2"/>
  <c r="V411" i="2"/>
  <c r="S411" i="2"/>
  <c r="O411" i="2" s="1"/>
  <c r="R411" i="2"/>
  <c r="N411" i="2"/>
  <c r="J411" i="2"/>
  <c r="BW410" i="2"/>
  <c r="BV410" i="2"/>
  <c r="BS410" i="2"/>
  <c r="BR410" i="2"/>
  <c r="BO410" i="2"/>
  <c r="BN410" i="2"/>
  <c r="BK410" i="2"/>
  <c r="BJ410" i="2"/>
  <c r="BG410" i="2"/>
  <c r="BF410" i="2"/>
  <c r="BC410" i="2"/>
  <c r="BB410" i="2"/>
  <c r="AY410" i="2"/>
  <c r="AX410" i="2"/>
  <c r="AU410" i="2"/>
  <c r="AT410" i="2"/>
  <c r="AQ410" i="2"/>
  <c r="AP410" i="2"/>
  <c r="AM410" i="2"/>
  <c r="AL410" i="2"/>
  <c r="AI410" i="2"/>
  <c r="AH410" i="2"/>
  <c r="AE410" i="2"/>
  <c r="AD410" i="2"/>
  <c r="AA410" i="2"/>
  <c r="Z410" i="2"/>
  <c r="W410" i="2"/>
  <c r="V410" i="2"/>
  <c r="S410" i="2"/>
  <c r="R410" i="2"/>
  <c r="O410" i="2"/>
  <c r="K410" i="2" s="1"/>
  <c r="N410" i="2"/>
  <c r="J410" i="2"/>
  <c r="BW409" i="2"/>
  <c r="BV409" i="2"/>
  <c r="BS409" i="2"/>
  <c r="BR409" i="2"/>
  <c r="BO409" i="2"/>
  <c r="BK409" i="2" s="1"/>
  <c r="BN409" i="2"/>
  <c r="BJ409" i="2"/>
  <c r="BG409" i="2"/>
  <c r="BF409" i="2"/>
  <c r="BC409" i="2"/>
  <c r="BB409" i="2"/>
  <c r="AY409" i="2"/>
  <c r="AU409" i="2" s="1"/>
  <c r="AX409" i="2"/>
  <c r="AT409" i="2"/>
  <c r="AQ409" i="2"/>
  <c r="AP409" i="2"/>
  <c r="AM409" i="2"/>
  <c r="AL409" i="2"/>
  <c r="AI409" i="2"/>
  <c r="AE409" i="2" s="1"/>
  <c r="AH409" i="2"/>
  <c r="AD409" i="2"/>
  <c r="AA409" i="2"/>
  <c r="Z409" i="2"/>
  <c r="W409" i="2"/>
  <c r="V409" i="2"/>
  <c r="S409" i="2"/>
  <c r="O409" i="2" s="1"/>
  <c r="R409" i="2"/>
  <c r="N409" i="2"/>
  <c r="J409" i="2"/>
  <c r="BW408" i="2"/>
  <c r="BV408" i="2"/>
  <c r="BS408" i="2"/>
  <c r="BR408" i="2"/>
  <c r="BO408" i="2"/>
  <c r="BN408" i="2"/>
  <c r="BK408" i="2"/>
  <c r="BJ408" i="2"/>
  <c r="BG408" i="2"/>
  <c r="BF408" i="2"/>
  <c r="BC408" i="2"/>
  <c r="BB408" i="2"/>
  <c r="AY408" i="2"/>
  <c r="AX408" i="2"/>
  <c r="AU408" i="2"/>
  <c r="AT408" i="2"/>
  <c r="AQ408" i="2"/>
  <c r="AP408" i="2"/>
  <c r="AM408" i="2"/>
  <c r="AL408" i="2"/>
  <c r="AI408" i="2"/>
  <c r="AH408" i="2"/>
  <c r="AE408" i="2"/>
  <c r="AD408" i="2"/>
  <c r="AA408" i="2"/>
  <c r="Z408" i="2"/>
  <c r="W408" i="2"/>
  <c r="V408" i="2"/>
  <c r="S408" i="2"/>
  <c r="R408" i="2"/>
  <c r="O408" i="2"/>
  <c r="K408" i="2" s="1"/>
  <c r="N408" i="2"/>
  <c r="J408" i="2"/>
  <c r="BW407" i="2"/>
  <c r="BV407" i="2"/>
  <c r="BS407" i="2"/>
  <c r="BR407" i="2"/>
  <c r="BO407" i="2"/>
  <c r="BK407" i="2" s="1"/>
  <c r="BN407" i="2"/>
  <c r="BJ407" i="2"/>
  <c r="BG407" i="2"/>
  <c r="BF407" i="2"/>
  <c r="BC407" i="2"/>
  <c r="BB407" i="2"/>
  <c r="AY407" i="2"/>
  <c r="AU407" i="2" s="1"/>
  <c r="AX407" i="2"/>
  <c r="AT407" i="2"/>
  <c r="AQ407" i="2"/>
  <c r="AP407" i="2"/>
  <c r="AM407" i="2"/>
  <c r="AL407" i="2"/>
  <c r="AI407" i="2"/>
  <c r="AE407" i="2" s="1"/>
  <c r="AH407" i="2"/>
  <c r="AD407" i="2"/>
  <c r="AA407" i="2"/>
  <c r="Z407" i="2"/>
  <c r="W407" i="2"/>
  <c r="V407" i="2"/>
  <c r="S407" i="2"/>
  <c r="O407" i="2" s="1"/>
  <c r="R407" i="2"/>
  <c r="N407" i="2"/>
  <c r="J407" i="2"/>
  <c r="BW406" i="2"/>
  <c r="BV406" i="2"/>
  <c r="BS406" i="2"/>
  <c r="BR406" i="2"/>
  <c r="BO406" i="2"/>
  <c r="BN406" i="2"/>
  <c r="BK406" i="2"/>
  <c r="BJ406" i="2"/>
  <c r="BG406" i="2"/>
  <c r="BF406" i="2"/>
  <c r="BC406" i="2"/>
  <c r="BB406" i="2"/>
  <c r="AY406" i="2"/>
  <c r="AX406" i="2"/>
  <c r="AU406" i="2"/>
  <c r="AT406" i="2"/>
  <c r="AQ406" i="2"/>
  <c r="AP406" i="2"/>
  <c r="AM406" i="2"/>
  <c r="AL406" i="2"/>
  <c r="AI406" i="2"/>
  <c r="AH406" i="2"/>
  <c r="AE406" i="2"/>
  <c r="AD406" i="2"/>
  <c r="AA406" i="2"/>
  <c r="Z406" i="2"/>
  <c r="W406" i="2"/>
  <c r="V406" i="2"/>
  <c r="S406" i="2"/>
  <c r="R406" i="2"/>
  <c r="O406" i="2"/>
  <c r="K406" i="2" s="1"/>
  <c r="N406" i="2"/>
  <c r="J406" i="2"/>
  <c r="BW405" i="2"/>
  <c r="BV405" i="2"/>
  <c r="BS405" i="2"/>
  <c r="BR405" i="2"/>
  <c r="BO405" i="2"/>
  <c r="BK405" i="2" s="1"/>
  <c r="BN405" i="2"/>
  <c r="BJ405" i="2"/>
  <c r="BG405" i="2"/>
  <c r="BF405" i="2"/>
  <c r="BC405" i="2"/>
  <c r="BB405" i="2"/>
  <c r="AY405" i="2"/>
  <c r="AU405" i="2" s="1"/>
  <c r="AX405" i="2"/>
  <c r="AT405" i="2"/>
  <c r="AQ405" i="2"/>
  <c r="AP405" i="2"/>
  <c r="AM405" i="2"/>
  <c r="AL405" i="2"/>
  <c r="AI405" i="2"/>
  <c r="AE405" i="2" s="1"/>
  <c r="AH405" i="2"/>
  <c r="AD405" i="2"/>
  <c r="AA405" i="2"/>
  <c r="Z405" i="2"/>
  <c r="W405" i="2"/>
  <c r="V405" i="2"/>
  <c r="S405" i="2"/>
  <c r="O405" i="2" s="1"/>
  <c r="R405" i="2"/>
  <c r="N405" i="2"/>
  <c r="J405" i="2"/>
  <c r="BW403" i="2"/>
  <c r="BV403" i="2"/>
  <c r="BS403" i="2"/>
  <c r="BR403" i="2"/>
  <c r="BO403" i="2"/>
  <c r="BN403" i="2"/>
  <c r="BK403" i="2"/>
  <c r="BJ403" i="2"/>
  <c r="BG403" i="2"/>
  <c r="BF403" i="2"/>
  <c r="BC403" i="2"/>
  <c r="BB403" i="2"/>
  <c r="AY403" i="2"/>
  <c r="AX403" i="2"/>
  <c r="AU403" i="2"/>
  <c r="AT403" i="2"/>
  <c r="AQ403" i="2"/>
  <c r="AP403" i="2"/>
  <c r="AM403" i="2"/>
  <c r="AL403" i="2"/>
  <c r="AI403" i="2"/>
  <c r="AH403" i="2"/>
  <c r="AE403" i="2"/>
  <c r="AD403" i="2"/>
  <c r="AA403" i="2"/>
  <c r="Z403" i="2"/>
  <c r="W403" i="2"/>
  <c r="V403" i="2"/>
  <c r="S403" i="2"/>
  <c r="R403" i="2"/>
  <c r="O403" i="2"/>
  <c r="K403" i="2" s="1"/>
  <c r="N403" i="2"/>
  <c r="J403" i="2"/>
  <c r="BW402" i="2"/>
  <c r="BV402" i="2"/>
  <c r="BS402" i="2"/>
  <c r="BR402" i="2"/>
  <c r="BO402" i="2"/>
  <c r="BK402" i="2" s="1"/>
  <c r="BN402" i="2"/>
  <c r="BJ402" i="2"/>
  <c r="BG402" i="2"/>
  <c r="BF402" i="2"/>
  <c r="BC402" i="2"/>
  <c r="BB402" i="2"/>
  <c r="AY402" i="2"/>
  <c r="AU402" i="2" s="1"/>
  <c r="AX402" i="2"/>
  <c r="AT402" i="2"/>
  <c r="AQ402" i="2"/>
  <c r="AP402" i="2"/>
  <c r="AM402" i="2"/>
  <c r="AL402" i="2"/>
  <c r="AI402" i="2"/>
  <c r="AE402" i="2" s="1"/>
  <c r="AH402" i="2"/>
  <c r="AD402" i="2"/>
  <c r="AA402" i="2"/>
  <c r="Z402" i="2"/>
  <c r="W402" i="2"/>
  <c r="V402" i="2"/>
  <c r="S402" i="2"/>
  <c r="O402" i="2" s="1"/>
  <c r="R402" i="2"/>
  <c r="N402" i="2"/>
  <c r="J402" i="2"/>
  <c r="BW400" i="2"/>
  <c r="BV400" i="2"/>
  <c r="BS400" i="2"/>
  <c r="BR400" i="2"/>
  <c r="BO400" i="2"/>
  <c r="BN400" i="2"/>
  <c r="BK400" i="2"/>
  <c r="BJ400" i="2"/>
  <c r="BG400" i="2"/>
  <c r="BF400" i="2"/>
  <c r="BC400" i="2"/>
  <c r="BB400" i="2"/>
  <c r="AY400" i="2"/>
  <c r="AX400" i="2"/>
  <c r="AU400" i="2"/>
  <c r="AT400" i="2"/>
  <c r="AQ400" i="2"/>
  <c r="AP400" i="2"/>
  <c r="AM400" i="2"/>
  <c r="AL400" i="2"/>
  <c r="AI400" i="2"/>
  <c r="AH400" i="2"/>
  <c r="AE400" i="2"/>
  <c r="AD400" i="2"/>
  <c r="AA400" i="2"/>
  <c r="Z400" i="2"/>
  <c r="W400" i="2"/>
  <c r="V400" i="2"/>
  <c r="S400" i="2"/>
  <c r="R400" i="2"/>
  <c r="O400" i="2"/>
  <c r="K400" i="2" s="1"/>
  <c r="N400" i="2"/>
  <c r="J400" i="2"/>
  <c r="BW399" i="2"/>
  <c r="BV399" i="2"/>
  <c r="BS399" i="2"/>
  <c r="BR399" i="2"/>
  <c r="BO399" i="2"/>
  <c r="BK399" i="2" s="1"/>
  <c r="BN399" i="2"/>
  <c r="BJ399" i="2"/>
  <c r="BG399" i="2"/>
  <c r="BF399" i="2"/>
  <c r="BC399" i="2"/>
  <c r="BB399" i="2"/>
  <c r="AY399" i="2"/>
  <c r="AU399" i="2" s="1"/>
  <c r="AX399" i="2"/>
  <c r="AT399" i="2"/>
  <c r="AQ399" i="2"/>
  <c r="AP399" i="2"/>
  <c r="AM399" i="2"/>
  <c r="AL399" i="2"/>
  <c r="AI399" i="2"/>
  <c r="AE399" i="2" s="1"/>
  <c r="AH399" i="2"/>
  <c r="AD399" i="2"/>
  <c r="AA399" i="2"/>
  <c r="Z399" i="2"/>
  <c r="W399" i="2"/>
  <c r="V399" i="2"/>
  <c r="S399" i="2"/>
  <c r="O399" i="2" s="1"/>
  <c r="R399" i="2"/>
  <c r="N399" i="2"/>
  <c r="J399" i="2"/>
  <c r="BW398" i="2"/>
  <c r="BV398" i="2"/>
  <c r="BS398" i="2"/>
  <c r="BR398" i="2"/>
  <c r="BO398" i="2"/>
  <c r="BN398" i="2"/>
  <c r="BJ398" i="2"/>
  <c r="BG398" i="2"/>
  <c r="BF398" i="2"/>
  <c r="BC398" i="2"/>
  <c r="BB398" i="2"/>
  <c r="AY398" i="2"/>
  <c r="AX398" i="2"/>
  <c r="AT398" i="2"/>
  <c r="AQ398" i="2"/>
  <c r="AP398" i="2"/>
  <c r="AM398" i="2"/>
  <c r="AL398" i="2"/>
  <c r="AI398" i="2"/>
  <c r="AH398" i="2"/>
  <c r="AD398" i="2"/>
  <c r="AA398" i="2"/>
  <c r="Z398" i="2"/>
  <c r="W398" i="2"/>
  <c r="V398" i="2"/>
  <c r="S398" i="2"/>
  <c r="R398" i="2"/>
  <c r="N398" i="2"/>
  <c r="J398" i="2"/>
  <c r="BW397" i="2"/>
  <c r="BV397" i="2"/>
  <c r="BS397" i="2"/>
  <c r="BR397" i="2"/>
  <c r="BO397" i="2"/>
  <c r="BN397" i="2"/>
  <c r="BK397" i="2"/>
  <c r="BJ397" i="2"/>
  <c r="BG397" i="2"/>
  <c r="BF397" i="2"/>
  <c r="BC397" i="2"/>
  <c r="BB397" i="2"/>
  <c r="AY397" i="2"/>
  <c r="AX397" i="2"/>
  <c r="AU397" i="2"/>
  <c r="AT397" i="2"/>
  <c r="AQ397" i="2"/>
  <c r="AP397" i="2"/>
  <c r="AM397" i="2"/>
  <c r="AL397" i="2"/>
  <c r="AI397" i="2"/>
  <c r="AH397" i="2"/>
  <c r="AE397" i="2"/>
  <c r="AD397" i="2"/>
  <c r="AA397" i="2"/>
  <c r="Z397" i="2"/>
  <c r="W397" i="2"/>
  <c r="V397" i="2"/>
  <c r="S397" i="2"/>
  <c r="R397" i="2"/>
  <c r="O397" i="2"/>
  <c r="N397" i="2"/>
  <c r="J397" i="2"/>
  <c r="BW396" i="2"/>
  <c r="BV396" i="2"/>
  <c r="BS396" i="2"/>
  <c r="BR396" i="2"/>
  <c r="BO396" i="2"/>
  <c r="BN396" i="2"/>
  <c r="BJ396" i="2"/>
  <c r="BG396" i="2"/>
  <c r="BF396" i="2"/>
  <c r="BC396" i="2"/>
  <c r="BB396" i="2"/>
  <c r="AY396" i="2"/>
  <c r="AX396" i="2"/>
  <c r="AT396" i="2"/>
  <c r="AQ396" i="2"/>
  <c r="AP396" i="2"/>
  <c r="AM396" i="2"/>
  <c r="AL396" i="2"/>
  <c r="AI396" i="2"/>
  <c r="AH396" i="2"/>
  <c r="AD396" i="2"/>
  <c r="AA396" i="2"/>
  <c r="Z396" i="2"/>
  <c r="W396" i="2"/>
  <c r="V396" i="2"/>
  <c r="S396" i="2"/>
  <c r="R396" i="2"/>
  <c r="N396" i="2"/>
  <c r="J396" i="2"/>
  <c r="BW395" i="2"/>
  <c r="BV395" i="2"/>
  <c r="BS395" i="2"/>
  <c r="BR395" i="2"/>
  <c r="BO395" i="2"/>
  <c r="BN395" i="2"/>
  <c r="BK395" i="2"/>
  <c r="BJ395" i="2"/>
  <c r="BG395" i="2"/>
  <c r="BF395" i="2"/>
  <c r="BC395" i="2"/>
  <c r="BB395" i="2"/>
  <c r="AY395" i="2"/>
  <c r="AX395" i="2"/>
  <c r="AU395" i="2"/>
  <c r="AT395" i="2"/>
  <c r="AQ395" i="2"/>
  <c r="AP395" i="2"/>
  <c r="AM395" i="2"/>
  <c r="AL395" i="2"/>
  <c r="AI395" i="2"/>
  <c r="AE395" i="2" s="1"/>
  <c r="AH395" i="2"/>
  <c r="AD395" i="2"/>
  <c r="AA395" i="2"/>
  <c r="Z395" i="2"/>
  <c r="W395" i="2"/>
  <c r="V395" i="2"/>
  <c r="S395" i="2"/>
  <c r="O395" i="2" s="1"/>
  <c r="R395" i="2"/>
  <c r="N395" i="2"/>
  <c r="J395" i="2"/>
  <c r="BW394" i="2"/>
  <c r="BV394" i="2"/>
  <c r="BS394" i="2"/>
  <c r="BR394" i="2"/>
  <c r="BO394" i="2"/>
  <c r="BN394" i="2"/>
  <c r="BK394" i="2"/>
  <c r="BJ394" i="2"/>
  <c r="BG394" i="2"/>
  <c r="BF394" i="2"/>
  <c r="BC394" i="2"/>
  <c r="BB394" i="2"/>
  <c r="AY394" i="2"/>
  <c r="AX394" i="2"/>
  <c r="AU394" i="2"/>
  <c r="AT394" i="2"/>
  <c r="AQ394" i="2"/>
  <c r="AP394" i="2"/>
  <c r="AM394" i="2"/>
  <c r="AL394" i="2"/>
  <c r="AI394" i="2"/>
  <c r="AH394" i="2"/>
  <c r="AE394" i="2"/>
  <c r="AD394" i="2"/>
  <c r="AA394" i="2"/>
  <c r="Z394" i="2"/>
  <c r="W394" i="2"/>
  <c r="V394" i="2"/>
  <c r="S394" i="2"/>
  <c r="R394" i="2"/>
  <c r="O394" i="2"/>
  <c r="K394" i="2" s="1"/>
  <c r="N394" i="2"/>
  <c r="J394" i="2"/>
  <c r="BW393" i="2"/>
  <c r="BV393" i="2"/>
  <c r="BS393" i="2"/>
  <c r="BR393" i="2"/>
  <c r="BO393" i="2"/>
  <c r="BK393" i="2" s="1"/>
  <c r="BN393" i="2"/>
  <c r="BJ393" i="2"/>
  <c r="BG393" i="2"/>
  <c r="BF393" i="2"/>
  <c r="BC393" i="2"/>
  <c r="BB393" i="2"/>
  <c r="AY393" i="2"/>
  <c r="AU393" i="2" s="1"/>
  <c r="AX393" i="2"/>
  <c r="AT393" i="2"/>
  <c r="AQ393" i="2"/>
  <c r="AP393" i="2"/>
  <c r="AM393" i="2"/>
  <c r="AL393" i="2"/>
  <c r="AI393" i="2"/>
  <c r="AE393" i="2" s="1"/>
  <c r="AH393" i="2"/>
  <c r="AD393" i="2"/>
  <c r="AA393" i="2"/>
  <c r="Z393" i="2"/>
  <c r="W393" i="2"/>
  <c r="V393" i="2"/>
  <c r="S393" i="2"/>
  <c r="O393" i="2" s="1"/>
  <c r="R393" i="2"/>
  <c r="N393" i="2"/>
  <c r="J393" i="2"/>
  <c r="BW392" i="2"/>
  <c r="BV392" i="2"/>
  <c r="BS392" i="2"/>
  <c r="BR392" i="2"/>
  <c r="BO392" i="2"/>
  <c r="BN392" i="2"/>
  <c r="BK392" i="2"/>
  <c r="BJ392" i="2"/>
  <c r="BG392" i="2"/>
  <c r="BF392" i="2"/>
  <c r="BC392" i="2"/>
  <c r="BB392" i="2"/>
  <c r="AY392" i="2"/>
  <c r="AX392" i="2"/>
  <c r="AU392" i="2"/>
  <c r="AT392" i="2"/>
  <c r="AQ392" i="2"/>
  <c r="AP392" i="2"/>
  <c r="AM392" i="2"/>
  <c r="AL392" i="2"/>
  <c r="AI392" i="2"/>
  <c r="AH392" i="2"/>
  <c r="AE392" i="2"/>
  <c r="AD392" i="2"/>
  <c r="AA392" i="2"/>
  <c r="Z392" i="2"/>
  <c r="W392" i="2"/>
  <c r="V392" i="2"/>
  <c r="S392" i="2"/>
  <c r="R392" i="2"/>
  <c r="O392" i="2"/>
  <c r="K392" i="2" s="1"/>
  <c r="N392" i="2"/>
  <c r="J392" i="2"/>
  <c r="BW391" i="2"/>
  <c r="BV391" i="2"/>
  <c r="BS391" i="2"/>
  <c r="BR391" i="2"/>
  <c r="BO391" i="2"/>
  <c r="BK391" i="2" s="1"/>
  <c r="BN391" i="2"/>
  <c r="BJ391" i="2"/>
  <c r="BG391" i="2"/>
  <c r="BF391" i="2"/>
  <c r="BC391" i="2"/>
  <c r="BB391" i="2"/>
  <c r="AY391" i="2"/>
  <c r="AU391" i="2" s="1"/>
  <c r="AX391" i="2"/>
  <c r="AT391" i="2"/>
  <c r="AQ391" i="2"/>
  <c r="AP391" i="2"/>
  <c r="AM391" i="2"/>
  <c r="AL391" i="2"/>
  <c r="AI391" i="2"/>
  <c r="AE391" i="2" s="1"/>
  <c r="AH391" i="2"/>
  <c r="AD391" i="2"/>
  <c r="AA391" i="2"/>
  <c r="Z391" i="2"/>
  <c r="W391" i="2"/>
  <c r="V391" i="2"/>
  <c r="S391" i="2"/>
  <c r="O391" i="2" s="1"/>
  <c r="R391" i="2"/>
  <c r="N391" i="2"/>
  <c r="J391" i="2"/>
  <c r="BW390" i="2"/>
  <c r="BV390" i="2"/>
  <c r="BS390" i="2"/>
  <c r="BR390" i="2"/>
  <c r="BO390" i="2"/>
  <c r="BN390" i="2"/>
  <c r="BK390" i="2"/>
  <c r="BJ390" i="2"/>
  <c r="BG390" i="2"/>
  <c r="BF390" i="2"/>
  <c r="BC390" i="2"/>
  <c r="BB390" i="2"/>
  <c r="AY390" i="2"/>
  <c r="AX390" i="2"/>
  <c r="AU390" i="2"/>
  <c r="AT390" i="2"/>
  <c r="AQ390" i="2"/>
  <c r="AP390" i="2"/>
  <c r="AM390" i="2"/>
  <c r="AL390" i="2"/>
  <c r="AI390" i="2"/>
  <c r="AH390" i="2"/>
  <c r="AE390" i="2"/>
  <c r="AD390" i="2"/>
  <c r="AA390" i="2"/>
  <c r="Z390" i="2"/>
  <c r="W390" i="2"/>
  <c r="V390" i="2"/>
  <c r="S390" i="2"/>
  <c r="R390" i="2"/>
  <c r="O390" i="2"/>
  <c r="K390" i="2" s="1"/>
  <c r="N390" i="2"/>
  <c r="J390" i="2"/>
  <c r="BW389" i="2"/>
  <c r="BV389" i="2"/>
  <c r="BS389" i="2"/>
  <c r="BR389" i="2"/>
  <c r="BO389" i="2"/>
  <c r="BK389" i="2" s="1"/>
  <c r="BN389" i="2"/>
  <c r="BJ389" i="2"/>
  <c r="BG389" i="2"/>
  <c r="BF389" i="2"/>
  <c r="BC389" i="2"/>
  <c r="BB389" i="2"/>
  <c r="AY389" i="2"/>
  <c r="AU389" i="2" s="1"/>
  <c r="AX389" i="2"/>
  <c r="AT389" i="2"/>
  <c r="AQ389" i="2"/>
  <c r="AP389" i="2"/>
  <c r="AM389" i="2"/>
  <c r="AL389" i="2"/>
  <c r="AI389" i="2"/>
  <c r="AE389" i="2" s="1"/>
  <c r="AH389" i="2"/>
  <c r="AD389" i="2"/>
  <c r="AA389" i="2"/>
  <c r="Z389" i="2"/>
  <c r="W389" i="2"/>
  <c r="V389" i="2"/>
  <c r="S389" i="2"/>
  <c r="O389" i="2" s="1"/>
  <c r="R389" i="2"/>
  <c r="N389" i="2"/>
  <c r="J389" i="2"/>
  <c r="BW388" i="2"/>
  <c r="BV388" i="2"/>
  <c r="BS388" i="2"/>
  <c r="BR388" i="2"/>
  <c r="BO388" i="2"/>
  <c r="BN388" i="2"/>
  <c r="BK388" i="2"/>
  <c r="BJ388" i="2"/>
  <c r="BG388" i="2"/>
  <c r="BF388" i="2"/>
  <c r="BC388" i="2"/>
  <c r="BB388" i="2"/>
  <c r="AY388" i="2"/>
  <c r="AX388" i="2"/>
  <c r="AU388" i="2"/>
  <c r="AT388" i="2"/>
  <c r="AQ388" i="2"/>
  <c r="AP388" i="2"/>
  <c r="AM388" i="2"/>
  <c r="AL388" i="2"/>
  <c r="AI388" i="2"/>
  <c r="AH388" i="2"/>
  <c r="AE388" i="2"/>
  <c r="AD388" i="2"/>
  <c r="AA388" i="2"/>
  <c r="Z388" i="2"/>
  <c r="W388" i="2"/>
  <c r="V388" i="2"/>
  <c r="S388" i="2"/>
  <c r="R388" i="2"/>
  <c r="O388" i="2"/>
  <c r="K388" i="2" s="1"/>
  <c r="N388" i="2"/>
  <c r="J388" i="2"/>
  <c r="BW387" i="2"/>
  <c r="BV387" i="2"/>
  <c r="BS387" i="2"/>
  <c r="BR387" i="2"/>
  <c r="BO387" i="2"/>
  <c r="BK387" i="2" s="1"/>
  <c r="BN387" i="2"/>
  <c r="BJ387" i="2"/>
  <c r="BG387" i="2"/>
  <c r="BF387" i="2"/>
  <c r="BC387" i="2"/>
  <c r="BB387" i="2"/>
  <c r="AY387" i="2"/>
  <c r="AU387" i="2" s="1"/>
  <c r="AX387" i="2"/>
  <c r="AT387" i="2"/>
  <c r="AQ387" i="2"/>
  <c r="AP387" i="2"/>
  <c r="AM387" i="2"/>
  <c r="AL387" i="2"/>
  <c r="AI387" i="2"/>
  <c r="AE387" i="2" s="1"/>
  <c r="AH387" i="2"/>
  <c r="AD387" i="2"/>
  <c r="AA387" i="2"/>
  <c r="Z387" i="2"/>
  <c r="W387" i="2"/>
  <c r="V387" i="2"/>
  <c r="S387" i="2"/>
  <c r="O387" i="2" s="1"/>
  <c r="R387" i="2"/>
  <c r="N387" i="2"/>
  <c r="J387" i="2"/>
  <c r="BW386" i="2"/>
  <c r="BV386" i="2"/>
  <c r="BS386" i="2"/>
  <c r="BR386" i="2"/>
  <c r="BO386" i="2"/>
  <c r="BN386" i="2"/>
  <c r="BK386" i="2"/>
  <c r="BJ386" i="2"/>
  <c r="BG386" i="2"/>
  <c r="BF386" i="2"/>
  <c r="BC386" i="2"/>
  <c r="BB386" i="2"/>
  <c r="AY386" i="2"/>
  <c r="AX386" i="2"/>
  <c r="AU386" i="2"/>
  <c r="AT386" i="2"/>
  <c r="AQ386" i="2"/>
  <c r="AP386" i="2"/>
  <c r="AM386" i="2"/>
  <c r="AL386" i="2"/>
  <c r="AI386" i="2"/>
  <c r="AH386" i="2"/>
  <c r="AD386" i="2"/>
  <c r="AA386" i="2"/>
  <c r="Z386" i="2"/>
  <c r="W386" i="2"/>
  <c r="V386" i="2"/>
  <c r="S386" i="2"/>
  <c r="R386" i="2"/>
  <c r="N386" i="2"/>
  <c r="J386" i="2"/>
  <c r="BW385" i="2"/>
  <c r="BV385" i="2"/>
  <c r="BS385" i="2"/>
  <c r="BR385" i="2"/>
  <c r="BO385" i="2"/>
  <c r="BK385" i="2" s="1"/>
  <c r="BN385" i="2"/>
  <c r="BJ385" i="2"/>
  <c r="BG385" i="2"/>
  <c r="BF385" i="2"/>
  <c r="BC385" i="2"/>
  <c r="BB385" i="2"/>
  <c r="AY385" i="2"/>
  <c r="AU385" i="2" s="1"/>
  <c r="AX385" i="2"/>
  <c r="AT385" i="2"/>
  <c r="AQ385" i="2"/>
  <c r="AP385" i="2"/>
  <c r="AM385" i="2"/>
  <c r="AL385" i="2"/>
  <c r="AI385" i="2"/>
  <c r="AE385" i="2" s="1"/>
  <c r="AH385" i="2"/>
  <c r="AD385" i="2"/>
  <c r="AA385" i="2"/>
  <c r="Z385" i="2"/>
  <c r="W385" i="2"/>
  <c r="V385" i="2"/>
  <c r="S385" i="2"/>
  <c r="O385" i="2" s="1"/>
  <c r="R385" i="2"/>
  <c r="N385" i="2"/>
  <c r="J385" i="2"/>
  <c r="BW384" i="2"/>
  <c r="BV384" i="2"/>
  <c r="BS384" i="2"/>
  <c r="BR384" i="2"/>
  <c r="BO384" i="2"/>
  <c r="BN384" i="2"/>
  <c r="BK384" i="2"/>
  <c r="BJ384" i="2"/>
  <c r="BG384" i="2"/>
  <c r="BF384" i="2"/>
  <c r="BC384" i="2"/>
  <c r="BB384" i="2"/>
  <c r="AY384" i="2"/>
  <c r="AX384" i="2"/>
  <c r="AU384" i="2"/>
  <c r="AT384" i="2"/>
  <c r="AQ384" i="2"/>
  <c r="AP384" i="2"/>
  <c r="AM384" i="2"/>
  <c r="AL384" i="2"/>
  <c r="AI384" i="2"/>
  <c r="AH384" i="2"/>
  <c r="AE384" i="2"/>
  <c r="AD384" i="2"/>
  <c r="AA384" i="2"/>
  <c r="Z384" i="2"/>
  <c r="W384" i="2"/>
  <c r="V384" i="2"/>
  <c r="S384" i="2"/>
  <c r="R384" i="2"/>
  <c r="O384" i="2"/>
  <c r="K384" i="2" s="1"/>
  <c r="N384" i="2"/>
  <c r="J384" i="2"/>
  <c r="BW383" i="2"/>
  <c r="BV383" i="2"/>
  <c r="BS383" i="2"/>
  <c r="BR383" i="2"/>
  <c r="BO383" i="2"/>
  <c r="BK383" i="2" s="1"/>
  <c r="BN383" i="2"/>
  <c r="BJ383" i="2"/>
  <c r="BG383" i="2"/>
  <c r="BF383" i="2"/>
  <c r="BC383" i="2"/>
  <c r="BB383" i="2"/>
  <c r="AY383" i="2"/>
  <c r="AU383" i="2" s="1"/>
  <c r="AX383" i="2"/>
  <c r="AT383" i="2"/>
  <c r="AQ383" i="2"/>
  <c r="AP383" i="2"/>
  <c r="AM383" i="2"/>
  <c r="AL383" i="2"/>
  <c r="AI383" i="2"/>
  <c r="AE383" i="2" s="1"/>
  <c r="AH383" i="2"/>
  <c r="AD383" i="2"/>
  <c r="AA383" i="2"/>
  <c r="Z383" i="2"/>
  <c r="W383" i="2"/>
  <c r="V383" i="2"/>
  <c r="S383" i="2"/>
  <c r="O383" i="2" s="1"/>
  <c r="R383" i="2"/>
  <c r="N383" i="2"/>
  <c r="J383" i="2"/>
  <c r="BW382" i="2"/>
  <c r="BV382" i="2"/>
  <c r="BS382" i="2"/>
  <c r="BR382" i="2"/>
  <c r="BO382" i="2"/>
  <c r="BN382" i="2"/>
  <c r="BK382" i="2"/>
  <c r="BJ382" i="2"/>
  <c r="BG382" i="2"/>
  <c r="BF382" i="2"/>
  <c r="BC382" i="2"/>
  <c r="BB382" i="2"/>
  <c r="AY382" i="2"/>
  <c r="AX382" i="2"/>
  <c r="AU382" i="2"/>
  <c r="AT382" i="2"/>
  <c r="AQ382" i="2"/>
  <c r="AP382" i="2"/>
  <c r="AM382" i="2"/>
  <c r="AL382" i="2"/>
  <c r="AI382" i="2"/>
  <c r="AH382" i="2"/>
  <c r="AE382" i="2"/>
  <c r="AD382" i="2"/>
  <c r="AA382" i="2"/>
  <c r="Z382" i="2"/>
  <c r="W382" i="2"/>
  <c r="V382" i="2"/>
  <c r="S382" i="2"/>
  <c r="R382" i="2"/>
  <c r="N382" i="2"/>
  <c r="J382" i="2"/>
  <c r="BW380" i="2"/>
  <c r="BV380" i="2"/>
  <c r="BS380" i="2"/>
  <c r="BR380" i="2"/>
  <c r="BO380" i="2"/>
  <c r="BN380" i="2"/>
  <c r="BK380" i="2"/>
  <c r="BJ380" i="2"/>
  <c r="BG380" i="2"/>
  <c r="BF380" i="2"/>
  <c r="BC380" i="2"/>
  <c r="BB380" i="2"/>
  <c r="AY380" i="2"/>
  <c r="AX380" i="2"/>
  <c r="AU380" i="2"/>
  <c r="AT380" i="2"/>
  <c r="AQ380" i="2"/>
  <c r="AP380" i="2"/>
  <c r="AM380" i="2"/>
  <c r="AL380" i="2"/>
  <c r="AI380" i="2"/>
  <c r="AH380" i="2"/>
  <c r="AE380" i="2"/>
  <c r="AD380" i="2"/>
  <c r="AA380" i="2"/>
  <c r="Z380" i="2"/>
  <c r="W380" i="2"/>
  <c r="V380" i="2"/>
  <c r="S380" i="2"/>
  <c r="R380" i="2"/>
  <c r="O380" i="2"/>
  <c r="N380" i="2"/>
  <c r="J380" i="2"/>
  <c r="BW379" i="2"/>
  <c r="BV379" i="2"/>
  <c r="BS379" i="2"/>
  <c r="BR379" i="2"/>
  <c r="BO379" i="2"/>
  <c r="BN379" i="2"/>
  <c r="BJ379" i="2"/>
  <c r="BG379" i="2"/>
  <c r="BF379" i="2"/>
  <c r="BC379" i="2"/>
  <c r="BB379" i="2"/>
  <c r="AY379" i="2"/>
  <c r="AX379" i="2"/>
  <c r="AT379" i="2"/>
  <c r="AQ379" i="2"/>
  <c r="AP379" i="2"/>
  <c r="AM379" i="2"/>
  <c r="AL379" i="2"/>
  <c r="AI379" i="2"/>
  <c r="AH379" i="2"/>
  <c r="AD379" i="2"/>
  <c r="AA379" i="2"/>
  <c r="Z379" i="2"/>
  <c r="W379" i="2"/>
  <c r="V379" i="2"/>
  <c r="S379" i="2"/>
  <c r="R379" i="2"/>
  <c r="N379" i="2"/>
  <c r="J379" i="2"/>
  <c r="BW378" i="2"/>
  <c r="BV378" i="2"/>
  <c r="BS378" i="2"/>
  <c r="BR378" i="2"/>
  <c r="BO378" i="2"/>
  <c r="BK378" i="2" s="1"/>
  <c r="BN378" i="2"/>
  <c r="BJ378" i="2"/>
  <c r="BG378" i="2"/>
  <c r="BF378" i="2"/>
  <c r="BC378" i="2"/>
  <c r="BB378" i="2"/>
  <c r="AY378" i="2"/>
  <c r="AU378" i="2" s="1"/>
  <c r="AX378" i="2"/>
  <c r="AT378" i="2"/>
  <c r="AQ378" i="2"/>
  <c r="AP378" i="2"/>
  <c r="AM378" i="2"/>
  <c r="AL378" i="2"/>
  <c r="AI378" i="2"/>
  <c r="AE378" i="2" s="1"/>
  <c r="AH378" i="2"/>
  <c r="AD378" i="2"/>
  <c r="AA378" i="2"/>
  <c r="Z378" i="2"/>
  <c r="W378" i="2"/>
  <c r="V378" i="2"/>
  <c r="S378" i="2"/>
  <c r="O378" i="2" s="1"/>
  <c r="R378" i="2"/>
  <c r="N378" i="2"/>
  <c r="J378" i="2"/>
  <c r="BW377" i="2"/>
  <c r="BV377" i="2"/>
  <c r="BS377" i="2"/>
  <c r="BR377" i="2"/>
  <c r="BO377" i="2"/>
  <c r="BN377" i="2"/>
  <c r="BK377" i="2"/>
  <c r="BJ377" i="2"/>
  <c r="BG377" i="2"/>
  <c r="BF377" i="2"/>
  <c r="BC377" i="2"/>
  <c r="BB377" i="2"/>
  <c r="AY377" i="2"/>
  <c r="AX377" i="2"/>
  <c r="AT377" i="2"/>
  <c r="AQ377" i="2"/>
  <c r="AP377" i="2"/>
  <c r="AM377" i="2"/>
  <c r="AL377" i="2"/>
  <c r="AI377" i="2"/>
  <c r="AH377" i="2"/>
  <c r="AD377" i="2"/>
  <c r="AA377" i="2"/>
  <c r="Z377" i="2"/>
  <c r="W377" i="2"/>
  <c r="V377" i="2"/>
  <c r="S377" i="2"/>
  <c r="R377" i="2"/>
  <c r="N377" i="2"/>
  <c r="J377" i="2"/>
  <c r="BW376" i="2"/>
  <c r="BV376" i="2"/>
  <c r="BS376" i="2"/>
  <c r="BR376" i="2"/>
  <c r="BO376" i="2"/>
  <c r="BN376" i="2"/>
  <c r="BK376" i="2"/>
  <c r="BJ376" i="2"/>
  <c r="BG376" i="2"/>
  <c r="BF376" i="2"/>
  <c r="BC376" i="2"/>
  <c r="BB376" i="2"/>
  <c r="AY376" i="2"/>
  <c r="AX376" i="2"/>
  <c r="AU376" i="2"/>
  <c r="AT376" i="2"/>
  <c r="AQ376" i="2"/>
  <c r="AP376" i="2"/>
  <c r="AM376" i="2"/>
  <c r="AL376" i="2"/>
  <c r="AI376" i="2"/>
  <c r="AH376" i="2"/>
  <c r="AE376" i="2"/>
  <c r="AD376" i="2"/>
  <c r="AA376" i="2"/>
  <c r="Z376" i="2"/>
  <c r="W376" i="2"/>
  <c r="V376" i="2"/>
  <c r="S376" i="2"/>
  <c r="R376" i="2"/>
  <c r="O376" i="2"/>
  <c r="N376" i="2"/>
  <c r="J376" i="2"/>
  <c r="BW375" i="2"/>
  <c r="BV375" i="2"/>
  <c r="BS375" i="2"/>
  <c r="BR375" i="2"/>
  <c r="BO375" i="2"/>
  <c r="BN375" i="2"/>
  <c r="BJ375" i="2"/>
  <c r="BG375" i="2"/>
  <c r="BF375" i="2"/>
  <c r="BC375" i="2"/>
  <c r="BB375" i="2"/>
  <c r="AY375" i="2"/>
  <c r="AX375" i="2"/>
  <c r="AT375" i="2"/>
  <c r="AQ375" i="2"/>
  <c r="AP375" i="2"/>
  <c r="AM375" i="2"/>
  <c r="AL375" i="2"/>
  <c r="AI375" i="2"/>
  <c r="AH375" i="2"/>
  <c r="AD375" i="2"/>
  <c r="AA375" i="2"/>
  <c r="Z375" i="2"/>
  <c r="W375" i="2"/>
  <c r="V375" i="2"/>
  <c r="S375" i="2"/>
  <c r="R375" i="2"/>
  <c r="N375" i="2"/>
  <c r="J375" i="2"/>
  <c r="BW374" i="2"/>
  <c r="BV374" i="2"/>
  <c r="BS374" i="2"/>
  <c r="BR374" i="2"/>
  <c r="BO374" i="2"/>
  <c r="BN374" i="2"/>
  <c r="BK374" i="2"/>
  <c r="BJ374" i="2"/>
  <c r="BG374" i="2"/>
  <c r="BF374" i="2"/>
  <c r="BC374" i="2"/>
  <c r="BB374" i="2"/>
  <c r="AY374" i="2"/>
  <c r="AX374" i="2"/>
  <c r="AU374" i="2"/>
  <c r="AT374" i="2"/>
  <c r="AQ374" i="2"/>
  <c r="AP374" i="2"/>
  <c r="AM374" i="2"/>
  <c r="AL374" i="2"/>
  <c r="AI374" i="2"/>
  <c r="AH374" i="2"/>
  <c r="AE374" i="2"/>
  <c r="AD374" i="2"/>
  <c r="AA374" i="2"/>
  <c r="Z374" i="2"/>
  <c r="W374" i="2"/>
  <c r="V374" i="2"/>
  <c r="S374" i="2"/>
  <c r="R374" i="2"/>
  <c r="O374" i="2"/>
  <c r="N374" i="2"/>
  <c r="J374" i="2"/>
  <c r="BW373" i="2"/>
  <c r="BV373" i="2"/>
  <c r="BS373" i="2"/>
  <c r="BR373" i="2"/>
  <c r="BO373" i="2"/>
  <c r="BN373" i="2"/>
  <c r="BJ373" i="2"/>
  <c r="BG373" i="2"/>
  <c r="BF373" i="2"/>
  <c r="BC373" i="2"/>
  <c r="BB373" i="2"/>
  <c r="AY373" i="2"/>
  <c r="AX373" i="2"/>
  <c r="AT373" i="2"/>
  <c r="AQ373" i="2"/>
  <c r="AP373" i="2"/>
  <c r="AM373" i="2"/>
  <c r="AL373" i="2"/>
  <c r="AI373" i="2"/>
  <c r="AH373" i="2"/>
  <c r="AD373" i="2"/>
  <c r="AA373" i="2"/>
  <c r="Z373" i="2"/>
  <c r="W373" i="2"/>
  <c r="V373" i="2"/>
  <c r="S373" i="2"/>
  <c r="R373" i="2"/>
  <c r="N373" i="2"/>
  <c r="J373" i="2"/>
  <c r="BW372" i="2"/>
  <c r="BV372" i="2"/>
  <c r="BS372" i="2"/>
  <c r="BR372" i="2"/>
  <c r="BO372" i="2"/>
  <c r="BN372" i="2"/>
  <c r="BK372" i="2"/>
  <c r="BJ372" i="2"/>
  <c r="BG372" i="2"/>
  <c r="BF372" i="2"/>
  <c r="BC372" i="2"/>
  <c r="BB372" i="2"/>
  <c r="AY372" i="2"/>
  <c r="AU372" i="2" s="1"/>
  <c r="AX372" i="2"/>
  <c r="AT372" i="2"/>
  <c r="AQ372" i="2"/>
  <c r="AP372" i="2"/>
  <c r="AM372" i="2"/>
  <c r="AL372" i="2"/>
  <c r="AI372" i="2"/>
  <c r="AE372" i="2" s="1"/>
  <c r="AH372" i="2"/>
  <c r="AD372" i="2"/>
  <c r="AA372" i="2"/>
  <c r="Z372" i="2"/>
  <c r="W372" i="2"/>
  <c r="V372" i="2"/>
  <c r="S372" i="2"/>
  <c r="O372" i="2" s="1"/>
  <c r="R372" i="2"/>
  <c r="N372" i="2"/>
  <c r="J372" i="2"/>
  <c r="BW370" i="2"/>
  <c r="BV370" i="2"/>
  <c r="BS370" i="2"/>
  <c r="BR370" i="2"/>
  <c r="BO370" i="2"/>
  <c r="BN370" i="2"/>
  <c r="BK370" i="2"/>
  <c r="BJ370" i="2"/>
  <c r="BG370" i="2"/>
  <c r="BF370" i="2"/>
  <c r="BC370" i="2"/>
  <c r="BB370" i="2"/>
  <c r="AY370" i="2"/>
  <c r="AX370" i="2"/>
  <c r="AU370" i="2"/>
  <c r="AT370" i="2"/>
  <c r="AQ370" i="2"/>
  <c r="AP370" i="2"/>
  <c r="AM370" i="2"/>
  <c r="AL370" i="2"/>
  <c r="AI370" i="2"/>
  <c r="AH370" i="2"/>
  <c r="AE370" i="2"/>
  <c r="AD370" i="2"/>
  <c r="AA370" i="2"/>
  <c r="Z370" i="2"/>
  <c r="W370" i="2"/>
  <c r="V370" i="2"/>
  <c r="S370" i="2"/>
  <c r="R370" i="2"/>
  <c r="O370" i="2"/>
  <c r="K370" i="2" s="1"/>
  <c r="N370" i="2"/>
  <c r="J370" i="2"/>
  <c r="BW369" i="2"/>
  <c r="BV369" i="2"/>
  <c r="BS369" i="2"/>
  <c r="BR369" i="2"/>
  <c r="BO369" i="2"/>
  <c r="BK369" i="2" s="1"/>
  <c r="BN369" i="2"/>
  <c r="BJ369" i="2"/>
  <c r="BG369" i="2"/>
  <c r="BF369" i="2"/>
  <c r="BC369" i="2"/>
  <c r="BB369" i="2"/>
  <c r="AY369" i="2"/>
  <c r="AU369" i="2" s="1"/>
  <c r="AX369" i="2"/>
  <c r="AT369" i="2"/>
  <c r="AQ369" i="2"/>
  <c r="AP369" i="2"/>
  <c r="AM369" i="2"/>
  <c r="AL369" i="2"/>
  <c r="AI369" i="2"/>
  <c r="AE369" i="2" s="1"/>
  <c r="AH369" i="2"/>
  <c r="AD369" i="2"/>
  <c r="AA369" i="2"/>
  <c r="Z369" i="2"/>
  <c r="W369" i="2"/>
  <c r="V369" i="2"/>
  <c r="S369" i="2"/>
  <c r="O369" i="2" s="1"/>
  <c r="R369" i="2"/>
  <c r="N369" i="2"/>
  <c r="J369" i="2"/>
  <c r="BW368" i="2"/>
  <c r="BV368" i="2"/>
  <c r="BS368" i="2"/>
  <c r="BR368" i="2"/>
  <c r="BO368" i="2"/>
  <c r="BN368" i="2"/>
  <c r="BJ368" i="2"/>
  <c r="BG368" i="2"/>
  <c r="BF368" i="2"/>
  <c r="BC368" i="2"/>
  <c r="BB368" i="2"/>
  <c r="AY368" i="2"/>
  <c r="AX368" i="2"/>
  <c r="AT368" i="2"/>
  <c r="AQ368" i="2"/>
  <c r="AP368" i="2"/>
  <c r="AM368" i="2"/>
  <c r="AL368" i="2"/>
  <c r="AI368" i="2"/>
  <c r="AH368" i="2"/>
  <c r="AD368" i="2"/>
  <c r="AA368" i="2"/>
  <c r="Z368" i="2"/>
  <c r="W368" i="2"/>
  <c r="V368" i="2"/>
  <c r="S368" i="2"/>
  <c r="R368" i="2"/>
  <c r="N368" i="2"/>
  <c r="J368" i="2"/>
  <c r="BW367" i="2"/>
  <c r="BV367" i="2"/>
  <c r="BS367" i="2"/>
  <c r="BR367" i="2"/>
  <c r="BO367" i="2"/>
  <c r="BN367" i="2"/>
  <c r="BK367" i="2"/>
  <c r="BJ367" i="2"/>
  <c r="BG367" i="2"/>
  <c r="BF367" i="2"/>
  <c r="BC367" i="2"/>
  <c r="BB367" i="2"/>
  <c r="AY367" i="2"/>
  <c r="AX367" i="2"/>
  <c r="AU367" i="2"/>
  <c r="AT367" i="2"/>
  <c r="AQ367" i="2"/>
  <c r="AP367" i="2"/>
  <c r="AM367" i="2"/>
  <c r="AL367" i="2"/>
  <c r="AI367" i="2"/>
  <c r="AH367" i="2"/>
  <c r="AE367" i="2"/>
  <c r="AD367" i="2"/>
  <c r="AA367" i="2"/>
  <c r="Z367" i="2"/>
  <c r="W367" i="2"/>
  <c r="V367" i="2"/>
  <c r="S367" i="2"/>
  <c r="R367" i="2"/>
  <c r="O367" i="2"/>
  <c r="N367" i="2"/>
  <c r="J367" i="2"/>
  <c r="BW366" i="2"/>
  <c r="BV366" i="2"/>
  <c r="BS366" i="2"/>
  <c r="BR366" i="2"/>
  <c r="BO366" i="2"/>
  <c r="BN366" i="2"/>
  <c r="BJ366" i="2"/>
  <c r="BG366" i="2"/>
  <c r="BF366" i="2"/>
  <c r="BC366" i="2"/>
  <c r="BB366" i="2"/>
  <c r="AY366" i="2"/>
  <c r="AX366" i="2"/>
  <c r="AT366" i="2"/>
  <c r="AQ366" i="2"/>
  <c r="AP366" i="2"/>
  <c r="AM366" i="2"/>
  <c r="AL366" i="2"/>
  <c r="AI366" i="2"/>
  <c r="AH366" i="2"/>
  <c r="AD366" i="2"/>
  <c r="AA366" i="2"/>
  <c r="Z366" i="2"/>
  <c r="W366" i="2"/>
  <c r="V366" i="2"/>
  <c r="S366" i="2"/>
  <c r="R366" i="2"/>
  <c r="N366" i="2"/>
  <c r="J366" i="2"/>
  <c r="BW364" i="2"/>
  <c r="BV364" i="2"/>
  <c r="BS364" i="2"/>
  <c r="BR364" i="2"/>
  <c r="BO364" i="2"/>
  <c r="BN364" i="2"/>
  <c r="BK364" i="2"/>
  <c r="BJ364" i="2"/>
  <c r="BG364" i="2"/>
  <c r="BF364" i="2"/>
  <c r="BC364" i="2"/>
  <c r="BB364" i="2"/>
  <c r="AY364" i="2"/>
  <c r="AX364" i="2"/>
  <c r="AU364" i="2"/>
  <c r="AT364" i="2"/>
  <c r="AQ364" i="2"/>
  <c r="AP364" i="2"/>
  <c r="AM364" i="2"/>
  <c r="AL364" i="2"/>
  <c r="AI364" i="2"/>
  <c r="AH364" i="2"/>
  <c r="AE364" i="2"/>
  <c r="AD364" i="2"/>
  <c r="AA364" i="2"/>
  <c r="Z364" i="2"/>
  <c r="W364" i="2"/>
  <c r="V364" i="2"/>
  <c r="S364" i="2"/>
  <c r="R364" i="2"/>
  <c r="O364" i="2"/>
  <c r="N364" i="2"/>
  <c r="J364" i="2"/>
  <c r="BW363" i="2"/>
  <c r="BV363" i="2"/>
  <c r="BS363" i="2"/>
  <c r="BR363" i="2"/>
  <c r="BO363" i="2"/>
  <c r="BN363" i="2"/>
  <c r="BJ363" i="2"/>
  <c r="BG363" i="2"/>
  <c r="BF363" i="2"/>
  <c r="BC363" i="2"/>
  <c r="BB363" i="2"/>
  <c r="AY363" i="2"/>
  <c r="AX363" i="2"/>
  <c r="AT363" i="2"/>
  <c r="AQ363" i="2"/>
  <c r="AP363" i="2"/>
  <c r="AM363" i="2"/>
  <c r="AL363" i="2"/>
  <c r="AI363" i="2"/>
  <c r="AH363" i="2"/>
  <c r="AD363" i="2"/>
  <c r="AA363" i="2"/>
  <c r="Z363" i="2"/>
  <c r="W363" i="2"/>
  <c r="V363" i="2"/>
  <c r="S363" i="2"/>
  <c r="R363" i="2"/>
  <c r="N363" i="2"/>
  <c r="J363" i="2"/>
  <c r="BW362" i="2"/>
  <c r="BV362" i="2"/>
  <c r="BS362" i="2"/>
  <c r="BR362" i="2"/>
  <c r="BO362" i="2"/>
  <c r="BN362" i="2"/>
  <c r="BK362" i="2"/>
  <c r="BJ362" i="2"/>
  <c r="BG362" i="2"/>
  <c r="BF362" i="2"/>
  <c r="BC362" i="2"/>
  <c r="BB362" i="2"/>
  <c r="AY362" i="2"/>
  <c r="AX362" i="2"/>
  <c r="AU362" i="2"/>
  <c r="AT362" i="2"/>
  <c r="AQ362" i="2"/>
  <c r="AP362" i="2"/>
  <c r="AM362" i="2"/>
  <c r="AL362" i="2"/>
  <c r="AI362" i="2"/>
  <c r="AH362" i="2"/>
  <c r="AE362" i="2"/>
  <c r="AD362" i="2"/>
  <c r="AA362" i="2"/>
  <c r="Z362" i="2"/>
  <c r="W362" i="2"/>
  <c r="V362" i="2"/>
  <c r="S362" i="2"/>
  <c r="R362" i="2"/>
  <c r="O362" i="2"/>
  <c r="N362" i="2"/>
  <c r="J362" i="2"/>
  <c r="BW361" i="2"/>
  <c r="BV361" i="2"/>
  <c r="BS361" i="2"/>
  <c r="BR361" i="2"/>
  <c r="BO361" i="2"/>
  <c r="BN361" i="2"/>
  <c r="BJ361" i="2"/>
  <c r="BG361" i="2"/>
  <c r="BF361" i="2"/>
  <c r="BC361" i="2"/>
  <c r="BB361" i="2"/>
  <c r="AY361" i="2"/>
  <c r="AX361" i="2"/>
  <c r="AT361" i="2"/>
  <c r="AQ361" i="2"/>
  <c r="AP361" i="2"/>
  <c r="AM361" i="2"/>
  <c r="AL361" i="2"/>
  <c r="AI361" i="2"/>
  <c r="AH361" i="2"/>
  <c r="AD361" i="2"/>
  <c r="AA361" i="2"/>
  <c r="Z361" i="2"/>
  <c r="W361" i="2"/>
  <c r="V361" i="2"/>
  <c r="S361" i="2"/>
  <c r="R361" i="2"/>
  <c r="N361" i="2"/>
  <c r="J361" i="2"/>
  <c r="BW360" i="2"/>
  <c r="BV360" i="2"/>
  <c r="BS360" i="2"/>
  <c r="BR360" i="2"/>
  <c r="BO360" i="2"/>
  <c r="BK360" i="2" s="1"/>
  <c r="BN360" i="2"/>
  <c r="BJ360" i="2"/>
  <c r="BG360" i="2"/>
  <c r="BF360" i="2"/>
  <c r="BC360" i="2"/>
  <c r="BB360" i="2"/>
  <c r="AY360" i="2"/>
  <c r="AU360" i="2" s="1"/>
  <c r="AX360" i="2"/>
  <c r="AT360" i="2"/>
  <c r="AQ360" i="2"/>
  <c r="AP360" i="2"/>
  <c r="AM360" i="2"/>
  <c r="AL360" i="2"/>
  <c r="AI360" i="2"/>
  <c r="AE360" i="2" s="1"/>
  <c r="AH360" i="2"/>
  <c r="AD360" i="2"/>
  <c r="AA360" i="2"/>
  <c r="Z360" i="2"/>
  <c r="W360" i="2"/>
  <c r="V360" i="2"/>
  <c r="S360" i="2"/>
  <c r="O360" i="2" s="1"/>
  <c r="R360" i="2"/>
  <c r="N360" i="2"/>
  <c r="J360" i="2"/>
  <c r="BW357" i="2"/>
  <c r="BV357" i="2"/>
  <c r="BS357" i="2"/>
  <c r="BR357" i="2"/>
  <c r="BO357" i="2"/>
  <c r="BN357" i="2"/>
  <c r="BK357" i="2"/>
  <c r="BJ357" i="2"/>
  <c r="BG357" i="2"/>
  <c r="BF357" i="2"/>
  <c r="BC357" i="2"/>
  <c r="BB357" i="2"/>
  <c r="AY357" i="2"/>
  <c r="AX357" i="2"/>
  <c r="AU357" i="2"/>
  <c r="AT357" i="2"/>
  <c r="AQ357" i="2"/>
  <c r="AP357" i="2"/>
  <c r="AM357" i="2"/>
  <c r="AL357" i="2"/>
  <c r="AI357" i="2"/>
  <c r="AH357" i="2"/>
  <c r="AE357" i="2"/>
  <c r="AD357" i="2"/>
  <c r="AA357" i="2"/>
  <c r="Z357" i="2"/>
  <c r="W357" i="2"/>
  <c r="V357" i="2"/>
  <c r="S357" i="2"/>
  <c r="R357" i="2"/>
  <c r="N357" i="2"/>
  <c r="J357" i="2"/>
  <c r="BW355" i="2"/>
  <c r="BV355" i="2"/>
  <c r="BS355" i="2"/>
  <c r="BR355" i="2"/>
  <c r="BO355" i="2"/>
  <c r="BN355" i="2"/>
  <c r="BK355" i="2"/>
  <c r="BJ355" i="2"/>
  <c r="BG355" i="2"/>
  <c r="BF355" i="2"/>
  <c r="BC355" i="2"/>
  <c r="BB355" i="2"/>
  <c r="AY355" i="2"/>
  <c r="AX355" i="2"/>
  <c r="AU355" i="2"/>
  <c r="AT355" i="2"/>
  <c r="AQ355" i="2"/>
  <c r="AP355" i="2"/>
  <c r="AM355" i="2"/>
  <c r="AL355" i="2"/>
  <c r="AI355" i="2"/>
  <c r="AH355" i="2"/>
  <c r="AE355" i="2"/>
  <c r="AD355" i="2"/>
  <c r="AA355" i="2"/>
  <c r="Z355" i="2"/>
  <c r="W355" i="2"/>
  <c r="V355" i="2"/>
  <c r="S355" i="2"/>
  <c r="R355" i="2"/>
  <c r="O355" i="2"/>
  <c r="N355" i="2"/>
  <c r="J355" i="2"/>
  <c r="BW354" i="2"/>
  <c r="BV354" i="2"/>
  <c r="BS354" i="2"/>
  <c r="BR354" i="2"/>
  <c r="BO354" i="2"/>
  <c r="BN354" i="2"/>
  <c r="BJ354" i="2"/>
  <c r="BG354" i="2"/>
  <c r="BF354" i="2"/>
  <c r="BC354" i="2"/>
  <c r="BB354" i="2"/>
  <c r="AY354" i="2"/>
  <c r="AX354" i="2"/>
  <c r="AT354" i="2"/>
  <c r="AQ354" i="2"/>
  <c r="AP354" i="2"/>
  <c r="AM354" i="2"/>
  <c r="AL354" i="2"/>
  <c r="AI354" i="2"/>
  <c r="AH354" i="2"/>
  <c r="AD354" i="2"/>
  <c r="AA354" i="2"/>
  <c r="Z354" i="2"/>
  <c r="W354" i="2"/>
  <c r="V354" i="2"/>
  <c r="S354" i="2"/>
  <c r="R354" i="2"/>
  <c r="N354" i="2"/>
  <c r="J354" i="2"/>
  <c r="BW353" i="2"/>
  <c r="BV353" i="2"/>
  <c r="BS353" i="2"/>
  <c r="BR353" i="2"/>
  <c r="BO353" i="2"/>
  <c r="BN353" i="2"/>
  <c r="BK353" i="2"/>
  <c r="BJ353" i="2"/>
  <c r="BG353" i="2"/>
  <c r="BF353" i="2"/>
  <c r="BC353" i="2"/>
  <c r="BB353" i="2"/>
  <c r="AY353" i="2"/>
  <c r="AX353" i="2"/>
  <c r="AU353" i="2"/>
  <c r="AT353" i="2"/>
  <c r="AQ353" i="2"/>
  <c r="AP353" i="2"/>
  <c r="AM353" i="2"/>
  <c r="AL353" i="2"/>
  <c r="AI353" i="2"/>
  <c r="AH353" i="2"/>
  <c r="AE353" i="2"/>
  <c r="AD353" i="2"/>
  <c r="AA353" i="2"/>
  <c r="Z353" i="2"/>
  <c r="W353" i="2"/>
  <c r="V353" i="2"/>
  <c r="S353" i="2"/>
  <c r="R353" i="2"/>
  <c r="O353" i="2"/>
  <c r="N353" i="2"/>
  <c r="J353" i="2"/>
  <c r="BW352" i="2"/>
  <c r="BV352" i="2"/>
  <c r="BS352" i="2"/>
  <c r="BR352" i="2"/>
  <c r="BO352" i="2"/>
  <c r="BN352" i="2"/>
  <c r="BJ352" i="2"/>
  <c r="BG352" i="2"/>
  <c r="BF352" i="2"/>
  <c r="BC352" i="2"/>
  <c r="BB352" i="2"/>
  <c r="AY352" i="2"/>
  <c r="AX352" i="2"/>
  <c r="AT352" i="2"/>
  <c r="AQ352" i="2"/>
  <c r="AP352" i="2"/>
  <c r="AM352" i="2"/>
  <c r="AL352" i="2"/>
  <c r="AI352" i="2"/>
  <c r="AH352" i="2"/>
  <c r="AD352" i="2"/>
  <c r="AA352" i="2"/>
  <c r="Z352" i="2"/>
  <c r="W352" i="2"/>
  <c r="V352" i="2"/>
  <c r="S352" i="2"/>
  <c r="R352" i="2"/>
  <c r="N352" i="2"/>
  <c r="J352" i="2"/>
  <c r="BW351" i="2"/>
  <c r="BV351" i="2"/>
  <c r="BS351" i="2"/>
  <c r="BR351" i="2"/>
  <c r="BO351" i="2"/>
  <c r="BN351" i="2"/>
  <c r="BK351" i="2"/>
  <c r="BJ351" i="2"/>
  <c r="BG351" i="2"/>
  <c r="BF351" i="2"/>
  <c r="BC351" i="2"/>
  <c r="BB351" i="2"/>
  <c r="AY351" i="2"/>
  <c r="AX351" i="2"/>
  <c r="AU351" i="2"/>
  <c r="AT351" i="2"/>
  <c r="AQ351" i="2"/>
  <c r="AP351" i="2"/>
  <c r="AM351" i="2"/>
  <c r="AL351" i="2"/>
  <c r="AI351" i="2"/>
  <c r="AH351" i="2"/>
  <c r="AE351" i="2"/>
  <c r="AD351" i="2"/>
  <c r="AA351" i="2"/>
  <c r="Z351" i="2"/>
  <c r="W351" i="2"/>
  <c r="V351" i="2"/>
  <c r="S351" i="2"/>
  <c r="R351" i="2"/>
  <c r="O351" i="2"/>
  <c r="N351" i="2"/>
  <c r="J351" i="2"/>
  <c r="BW350" i="2"/>
  <c r="BV350" i="2"/>
  <c r="BS350" i="2"/>
  <c r="BR350" i="2"/>
  <c r="BO350" i="2"/>
  <c r="BN350" i="2"/>
  <c r="BJ350" i="2"/>
  <c r="BG350" i="2"/>
  <c r="BF350" i="2"/>
  <c r="BC350" i="2"/>
  <c r="BB350" i="2"/>
  <c r="AY350" i="2"/>
  <c r="AX350" i="2"/>
  <c r="AT350" i="2"/>
  <c r="AQ350" i="2"/>
  <c r="AP350" i="2"/>
  <c r="AM350" i="2"/>
  <c r="AL350" i="2"/>
  <c r="AI350" i="2"/>
  <c r="AH350" i="2"/>
  <c r="AD350" i="2"/>
  <c r="AA350" i="2"/>
  <c r="Z350" i="2"/>
  <c r="W350" i="2"/>
  <c r="V350" i="2"/>
  <c r="S350" i="2"/>
  <c r="R350" i="2"/>
  <c r="N350" i="2"/>
  <c r="J350" i="2"/>
  <c r="BW349" i="2"/>
  <c r="BV349" i="2"/>
  <c r="BS349" i="2"/>
  <c r="BR349" i="2"/>
  <c r="BO349" i="2"/>
  <c r="BN349" i="2"/>
  <c r="BK349" i="2"/>
  <c r="BJ349" i="2"/>
  <c r="BG349" i="2"/>
  <c r="BF349" i="2"/>
  <c r="BC349" i="2"/>
  <c r="BB349" i="2"/>
  <c r="AY349" i="2"/>
  <c r="AX349" i="2"/>
  <c r="AU349" i="2"/>
  <c r="AT349" i="2"/>
  <c r="AQ349" i="2"/>
  <c r="AP349" i="2"/>
  <c r="AM349" i="2"/>
  <c r="AL349" i="2"/>
  <c r="AI349" i="2"/>
  <c r="AE349" i="2" s="1"/>
  <c r="AH349" i="2"/>
  <c r="AD349" i="2"/>
  <c r="AA349" i="2"/>
  <c r="Z349" i="2"/>
  <c r="W349" i="2"/>
  <c r="V349" i="2"/>
  <c r="S349" i="2"/>
  <c r="O349" i="2" s="1"/>
  <c r="R349" i="2"/>
  <c r="N349" i="2"/>
  <c r="J349" i="2"/>
  <c r="BW348" i="2"/>
  <c r="BV348" i="2"/>
  <c r="BS348" i="2"/>
  <c r="BR348" i="2"/>
  <c r="BO348" i="2"/>
  <c r="BN348" i="2"/>
  <c r="BK348" i="2"/>
  <c r="BJ348" i="2"/>
  <c r="BG348" i="2"/>
  <c r="BF348" i="2"/>
  <c r="BC348" i="2"/>
  <c r="BB348" i="2"/>
  <c r="AY348" i="2"/>
  <c r="AX348" i="2"/>
  <c r="AU348" i="2"/>
  <c r="AT348" i="2"/>
  <c r="AQ348" i="2"/>
  <c r="AP348" i="2"/>
  <c r="AM348" i="2"/>
  <c r="AL348" i="2"/>
  <c r="AI348" i="2"/>
  <c r="AH348" i="2"/>
  <c r="AE348" i="2"/>
  <c r="AD348" i="2"/>
  <c r="AA348" i="2"/>
  <c r="Z348" i="2"/>
  <c r="W348" i="2"/>
  <c r="V348" i="2"/>
  <c r="S348" i="2"/>
  <c r="R348" i="2"/>
  <c r="O348" i="2"/>
  <c r="K348" i="2" s="1"/>
  <c r="N348" i="2"/>
  <c r="J348" i="2"/>
  <c r="BW347" i="2"/>
  <c r="BV347" i="2"/>
  <c r="BS347" i="2"/>
  <c r="BR347" i="2"/>
  <c r="BO347" i="2"/>
  <c r="BK347" i="2" s="1"/>
  <c r="BN347" i="2"/>
  <c r="BJ347" i="2"/>
  <c r="BG347" i="2"/>
  <c r="BF347" i="2"/>
  <c r="BC347" i="2"/>
  <c r="BB347" i="2"/>
  <c r="AY347" i="2"/>
  <c r="AU347" i="2" s="1"/>
  <c r="AX347" i="2"/>
  <c r="AT347" i="2"/>
  <c r="AQ347" i="2"/>
  <c r="AP347" i="2"/>
  <c r="AM347" i="2"/>
  <c r="AL347" i="2"/>
  <c r="AI347" i="2"/>
  <c r="AE347" i="2" s="1"/>
  <c r="AH347" i="2"/>
  <c r="AD347" i="2"/>
  <c r="AA347" i="2"/>
  <c r="Z347" i="2"/>
  <c r="W347" i="2"/>
  <c r="V347" i="2"/>
  <c r="S347" i="2"/>
  <c r="O347" i="2" s="1"/>
  <c r="R347" i="2"/>
  <c r="N347" i="2"/>
  <c r="J347" i="2"/>
  <c r="BW346" i="2"/>
  <c r="BV346" i="2"/>
  <c r="BS346" i="2"/>
  <c r="BR346" i="2"/>
  <c r="BO346" i="2"/>
  <c r="BN346" i="2"/>
  <c r="BK346" i="2"/>
  <c r="BJ346" i="2"/>
  <c r="BG346" i="2"/>
  <c r="BF346" i="2"/>
  <c r="BC346" i="2"/>
  <c r="BB346" i="2"/>
  <c r="AY346" i="2"/>
  <c r="AX346" i="2"/>
  <c r="AU346" i="2"/>
  <c r="AT346" i="2"/>
  <c r="AQ346" i="2"/>
  <c r="AP346" i="2"/>
  <c r="AM346" i="2"/>
  <c r="AL346" i="2"/>
  <c r="AI346" i="2"/>
  <c r="AH346" i="2"/>
  <c r="AE346" i="2"/>
  <c r="AD346" i="2"/>
  <c r="AA346" i="2"/>
  <c r="Z346" i="2"/>
  <c r="W346" i="2"/>
  <c r="V346" i="2"/>
  <c r="S346" i="2"/>
  <c r="R346" i="2"/>
  <c r="O346" i="2"/>
  <c r="K346" i="2" s="1"/>
  <c r="N346" i="2"/>
  <c r="J346" i="2"/>
  <c r="BW345" i="2"/>
  <c r="BV345" i="2"/>
  <c r="BS345" i="2"/>
  <c r="BR345" i="2"/>
  <c r="BO345" i="2"/>
  <c r="BK345" i="2" s="1"/>
  <c r="BN345" i="2"/>
  <c r="BJ345" i="2"/>
  <c r="BG345" i="2"/>
  <c r="BF345" i="2"/>
  <c r="BC345" i="2"/>
  <c r="BB345" i="2"/>
  <c r="AY345" i="2"/>
  <c r="AU345" i="2" s="1"/>
  <c r="AX345" i="2"/>
  <c r="AT345" i="2"/>
  <c r="AQ345" i="2"/>
  <c r="AP345" i="2"/>
  <c r="AM345" i="2"/>
  <c r="AL345" i="2"/>
  <c r="AI345" i="2"/>
  <c r="AE345" i="2" s="1"/>
  <c r="AH345" i="2"/>
  <c r="AD345" i="2"/>
  <c r="AA345" i="2"/>
  <c r="Z345" i="2"/>
  <c r="W345" i="2"/>
  <c r="V345" i="2"/>
  <c r="S345" i="2"/>
  <c r="O345" i="2" s="1"/>
  <c r="R345" i="2"/>
  <c r="N345" i="2"/>
  <c r="J345" i="2"/>
  <c r="BW343" i="2"/>
  <c r="BV343" i="2"/>
  <c r="BS343" i="2"/>
  <c r="BR343" i="2"/>
  <c r="BO343" i="2"/>
  <c r="BN343" i="2"/>
  <c r="BK343" i="2"/>
  <c r="BJ343" i="2"/>
  <c r="BG343" i="2"/>
  <c r="BF343" i="2"/>
  <c r="BC343" i="2"/>
  <c r="BB343" i="2"/>
  <c r="AY343" i="2"/>
  <c r="AX343" i="2"/>
  <c r="AU343" i="2"/>
  <c r="AT343" i="2"/>
  <c r="AQ343" i="2"/>
  <c r="AP343" i="2"/>
  <c r="AM343" i="2"/>
  <c r="AL343" i="2"/>
  <c r="AI343" i="2"/>
  <c r="AH343" i="2"/>
  <c r="AE343" i="2"/>
  <c r="AD343" i="2"/>
  <c r="AA343" i="2"/>
  <c r="Z343" i="2"/>
  <c r="W343" i="2"/>
  <c r="V343" i="2"/>
  <c r="S343" i="2"/>
  <c r="R343" i="2"/>
  <c r="O343" i="2"/>
  <c r="K343" i="2" s="1"/>
  <c r="N343" i="2"/>
  <c r="J343" i="2"/>
  <c r="BW342" i="2"/>
  <c r="BV342" i="2"/>
  <c r="BS342" i="2"/>
  <c r="BR342" i="2"/>
  <c r="BO342" i="2"/>
  <c r="BK342" i="2" s="1"/>
  <c r="BN342" i="2"/>
  <c r="BJ342" i="2"/>
  <c r="BG342" i="2"/>
  <c r="BF342" i="2"/>
  <c r="BC342" i="2"/>
  <c r="BB342" i="2"/>
  <c r="AY342" i="2"/>
  <c r="AU342" i="2" s="1"/>
  <c r="AX342" i="2"/>
  <c r="AT342" i="2"/>
  <c r="AQ342" i="2"/>
  <c r="AP342" i="2"/>
  <c r="AM342" i="2"/>
  <c r="AL342" i="2"/>
  <c r="AI342" i="2"/>
  <c r="AE342" i="2" s="1"/>
  <c r="AH342" i="2"/>
  <c r="AD342" i="2"/>
  <c r="AA342" i="2"/>
  <c r="Z342" i="2"/>
  <c r="W342" i="2"/>
  <c r="V342" i="2"/>
  <c r="S342" i="2"/>
  <c r="O342" i="2" s="1"/>
  <c r="R342" i="2"/>
  <c r="N342" i="2"/>
  <c r="J342" i="2"/>
  <c r="BW341" i="2"/>
  <c r="BV341" i="2"/>
  <c r="BS341" i="2"/>
  <c r="BR341" i="2"/>
  <c r="BO341" i="2"/>
  <c r="BN341" i="2"/>
  <c r="BK341" i="2"/>
  <c r="BJ341" i="2"/>
  <c r="BG341" i="2"/>
  <c r="BF341" i="2"/>
  <c r="BC341" i="2"/>
  <c r="BB341" i="2"/>
  <c r="AY341" i="2"/>
  <c r="AX341" i="2"/>
  <c r="AU341" i="2"/>
  <c r="AT341" i="2"/>
  <c r="AQ341" i="2"/>
  <c r="AP341" i="2"/>
  <c r="AM341" i="2"/>
  <c r="AL341" i="2"/>
  <c r="AI341" i="2"/>
  <c r="AH341" i="2"/>
  <c r="AD341" i="2"/>
  <c r="AA341" i="2"/>
  <c r="Z341" i="2"/>
  <c r="W341" i="2"/>
  <c r="V341" i="2"/>
  <c r="S341" i="2"/>
  <c r="R341" i="2"/>
  <c r="N341" i="2"/>
  <c r="J341" i="2"/>
  <c r="BW329" i="2"/>
  <c r="BV329" i="2"/>
  <c r="BS329" i="2"/>
  <c r="BR329" i="2"/>
  <c r="BO329" i="2"/>
  <c r="BN329" i="2"/>
  <c r="BK329" i="2"/>
  <c r="BJ329" i="2"/>
  <c r="BG329" i="2"/>
  <c r="BF329" i="2"/>
  <c r="BC329" i="2"/>
  <c r="BB329" i="2"/>
  <c r="AY329" i="2"/>
  <c r="AX329" i="2"/>
  <c r="AU329" i="2"/>
  <c r="AT329" i="2"/>
  <c r="AQ329" i="2"/>
  <c r="AP329" i="2"/>
  <c r="AM329" i="2"/>
  <c r="AL329" i="2"/>
  <c r="AI329" i="2"/>
  <c r="AH329" i="2"/>
  <c r="AE329" i="2"/>
  <c r="AD329" i="2"/>
  <c r="AA329" i="2"/>
  <c r="Z329" i="2"/>
  <c r="W329" i="2"/>
  <c r="V329" i="2"/>
  <c r="S329" i="2"/>
  <c r="R329" i="2"/>
  <c r="O329" i="2"/>
  <c r="N329" i="2"/>
  <c r="J329" i="2"/>
  <c r="BW328" i="2"/>
  <c r="BV328" i="2"/>
  <c r="BS328" i="2"/>
  <c r="BR328" i="2"/>
  <c r="BO328" i="2"/>
  <c r="BN328" i="2"/>
  <c r="BJ328" i="2"/>
  <c r="BG328" i="2"/>
  <c r="BF328" i="2"/>
  <c r="BC328" i="2"/>
  <c r="BB328" i="2"/>
  <c r="AY328" i="2"/>
  <c r="AX328" i="2"/>
  <c r="AT328" i="2"/>
  <c r="AQ328" i="2"/>
  <c r="AP328" i="2"/>
  <c r="AM328" i="2"/>
  <c r="AL328" i="2"/>
  <c r="AI328" i="2"/>
  <c r="AH328" i="2"/>
  <c r="AD328" i="2"/>
  <c r="AA328" i="2"/>
  <c r="Z328" i="2"/>
  <c r="W328" i="2"/>
  <c r="V328" i="2"/>
  <c r="S328" i="2"/>
  <c r="R328" i="2"/>
  <c r="N328" i="2"/>
  <c r="J328" i="2"/>
  <c r="BW326" i="2"/>
  <c r="BV326" i="2"/>
  <c r="BS326" i="2"/>
  <c r="BR326" i="2"/>
  <c r="BO326" i="2"/>
  <c r="BN326" i="2"/>
  <c r="BK326" i="2"/>
  <c r="BJ326" i="2"/>
  <c r="BG326" i="2"/>
  <c r="BF326" i="2"/>
  <c r="BC326" i="2"/>
  <c r="BB326" i="2"/>
  <c r="AY326" i="2"/>
  <c r="AX326" i="2"/>
  <c r="AU326" i="2"/>
  <c r="AT326" i="2"/>
  <c r="AQ326" i="2"/>
  <c r="AP326" i="2"/>
  <c r="AM326" i="2"/>
  <c r="AL326" i="2"/>
  <c r="AI326" i="2"/>
  <c r="AH326" i="2"/>
  <c r="AE326" i="2"/>
  <c r="AD326" i="2"/>
  <c r="AA326" i="2"/>
  <c r="Z326" i="2"/>
  <c r="W326" i="2"/>
  <c r="V326" i="2"/>
  <c r="S326" i="2"/>
  <c r="R326" i="2"/>
  <c r="O326" i="2"/>
  <c r="N326" i="2"/>
  <c r="J326" i="2"/>
  <c r="BW325" i="2"/>
  <c r="BV325" i="2"/>
  <c r="BS325" i="2"/>
  <c r="BR325" i="2"/>
  <c r="BO325" i="2"/>
  <c r="BN325" i="2"/>
  <c r="BJ325" i="2"/>
  <c r="BG325" i="2"/>
  <c r="BF325" i="2"/>
  <c r="BC325" i="2"/>
  <c r="BB325" i="2"/>
  <c r="AY325" i="2"/>
  <c r="AX325" i="2"/>
  <c r="AT325" i="2"/>
  <c r="AQ325" i="2"/>
  <c r="AP325" i="2"/>
  <c r="AM325" i="2"/>
  <c r="AL325" i="2"/>
  <c r="AI325" i="2"/>
  <c r="AH325" i="2"/>
  <c r="AD325" i="2"/>
  <c r="AA325" i="2"/>
  <c r="Z325" i="2"/>
  <c r="W325" i="2"/>
  <c r="V325" i="2"/>
  <c r="S325" i="2"/>
  <c r="R325" i="2"/>
  <c r="N325" i="2"/>
  <c r="J325" i="2"/>
  <c r="BW323" i="2"/>
  <c r="BV323" i="2"/>
  <c r="BS323" i="2"/>
  <c r="BR323" i="2"/>
  <c r="BO323" i="2"/>
  <c r="BN323" i="2"/>
  <c r="BK323" i="2"/>
  <c r="BJ323" i="2"/>
  <c r="BG323" i="2"/>
  <c r="BF323" i="2"/>
  <c r="BC323" i="2"/>
  <c r="BB323" i="2"/>
  <c r="AY323" i="2"/>
  <c r="AX323" i="2"/>
  <c r="AU323" i="2"/>
  <c r="AT323" i="2"/>
  <c r="AQ323" i="2"/>
  <c r="AP323" i="2"/>
  <c r="AM323" i="2"/>
  <c r="AL323" i="2"/>
  <c r="AI323" i="2"/>
  <c r="AH323" i="2"/>
  <c r="AE323" i="2"/>
  <c r="AD323" i="2"/>
  <c r="AA323" i="2"/>
  <c r="Z323" i="2"/>
  <c r="W323" i="2"/>
  <c r="V323" i="2"/>
  <c r="S323" i="2"/>
  <c r="R323" i="2"/>
  <c r="O323" i="2"/>
  <c r="N323" i="2"/>
  <c r="J323" i="2" s="1"/>
  <c r="BW322" i="2"/>
  <c r="BV322" i="2"/>
  <c r="BS322" i="2"/>
  <c r="BR322" i="2"/>
  <c r="BO322" i="2"/>
  <c r="BN322" i="2"/>
  <c r="BJ322" i="2" s="1"/>
  <c r="BG322" i="2"/>
  <c r="BF322" i="2"/>
  <c r="BC322" i="2"/>
  <c r="BB322" i="2"/>
  <c r="AY322" i="2"/>
  <c r="AX322" i="2"/>
  <c r="AT322" i="2" s="1"/>
  <c r="AQ322" i="2"/>
  <c r="AP322" i="2"/>
  <c r="AM322" i="2"/>
  <c r="AL322" i="2"/>
  <c r="AI322" i="2"/>
  <c r="AH322" i="2"/>
  <c r="AD322" i="2" s="1"/>
  <c r="AA322" i="2"/>
  <c r="Z322" i="2"/>
  <c r="W322" i="2"/>
  <c r="V322" i="2"/>
  <c r="S322" i="2"/>
  <c r="R322" i="2"/>
  <c r="N322" i="2" s="1"/>
  <c r="J322" i="2" s="1"/>
  <c r="BW320" i="2"/>
  <c r="BV320" i="2"/>
  <c r="BS320" i="2"/>
  <c r="BR320" i="2"/>
  <c r="BO320" i="2"/>
  <c r="BN320" i="2"/>
  <c r="BJ320" i="2" s="1"/>
  <c r="BK320" i="2"/>
  <c r="BG320" i="2"/>
  <c r="BF320" i="2"/>
  <c r="BC320" i="2"/>
  <c r="BB320" i="2"/>
  <c r="AY320" i="2"/>
  <c r="AX320" i="2"/>
  <c r="AT320" i="2" s="1"/>
  <c r="AU320" i="2"/>
  <c r="AQ320" i="2"/>
  <c r="AP320" i="2"/>
  <c r="AM320" i="2"/>
  <c r="AL320" i="2"/>
  <c r="AI320" i="2"/>
  <c r="AH320" i="2"/>
  <c r="AD320" i="2" s="1"/>
  <c r="AE320" i="2"/>
  <c r="AA320" i="2"/>
  <c r="Z320" i="2"/>
  <c r="W320" i="2"/>
  <c r="V320" i="2"/>
  <c r="S320" i="2"/>
  <c r="R320" i="2"/>
  <c r="O320" i="2"/>
  <c r="N320" i="2"/>
  <c r="BW319" i="2"/>
  <c r="BV319" i="2"/>
  <c r="BS319" i="2"/>
  <c r="BR319" i="2"/>
  <c r="BO319" i="2"/>
  <c r="BN319" i="2"/>
  <c r="BJ319" i="2"/>
  <c r="BG319" i="2"/>
  <c r="BF319" i="2"/>
  <c r="BC319" i="2"/>
  <c r="BB319" i="2"/>
  <c r="AY319" i="2"/>
  <c r="AX319" i="2"/>
  <c r="AT319" i="2"/>
  <c r="AQ319" i="2"/>
  <c r="AP319" i="2"/>
  <c r="AM319" i="2"/>
  <c r="AL319" i="2"/>
  <c r="AI319" i="2"/>
  <c r="AH319" i="2"/>
  <c r="AD319" i="2"/>
  <c r="AA319" i="2"/>
  <c r="Z319" i="2"/>
  <c r="W319" i="2"/>
  <c r="V319" i="2"/>
  <c r="S319" i="2"/>
  <c r="R319" i="2"/>
  <c r="N319" i="2"/>
  <c r="J319" i="2" s="1"/>
  <c r="BW318" i="2"/>
  <c r="BV318" i="2"/>
  <c r="BS318" i="2"/>
  <c r="BR318" i="2"/>
  <c r="BO318" i="2"/>
  <c r="BN318" i="2"/>
  <c r="BJ318" i="2" s="1"/>
  <c r="BK318" i="2"/>
  <c r="BG318" i="2"/>
  <c r="BF318" i="2"/>
  <c r="BC318" i="2"/>
  <c r="BB318" i="2"/>
  <c r="AY318" i="2"/>
  <c r="AX318" i="2"/>
  <c r="AT318" i="2" s="1"/>
  <c r="AU318" i="2"/>
  <c r="AQ318" i="2"/>
  <c r="AP318" i="2"/>
  <c r="AM318" i="2"/>
  <c r="AL318" i="2"/>
  <c r="AI318" i="2"/>
  <c r="AH318" i="2"/>
  <c r="AD318" i="2" s="1"/>
  <c r="AE318" i="2"/>
  <c r="AA318" i="2"/>
  <c r="Z318" i="2"/>
  <c r="W318" i="2"/>
  <c r="V318" i="2"/>
  <c r="S318" i="2"/>
  <c r="R318" i="2"/>
  <c r="N318" i="2" s="1"/>
  <c r="J318" i="2" s="1"/>
  <c r="O318" i="2"/>
  <c r="BW317" i="2"/>
  <c r="BV317" i="2"/>
  <c r="BS317" i="2"/>
  <c r="BR317" i="2"/>
  <c r="BO317" i="2"/>
  <c r="BN317" i="2"/>
  <c r="BJ317" i="2"/>
  <c r="BG317" i="2"/>
  <c r="BF317" i="2"/>
  <c r="BC317" i="2"/>
  <c r="BB317" i="2"/>
  <c r="AY317" i="2"/>
  <c r="AX317" i="2"/>
  <c r="AT317" i="2"/>
  <c r="AQ317" i="2"/>
  <c r="AP317" i="2"/>
  <c r="AM317" i="2"/>
  <c r="AL317" i="2"/>
  <c r="AI317" i="2"/>
  <c r="AH317" i="2"/>
  <c r="AD317" i="2"/>
  <c r="AA317" i="2"/>
  <c r="Z317" i="2"/>
  <c r="W317" i="2"/>
  <c r="V317" i="2"/>
  <c r="S317" i="2"/>
  <c r="R317" i="2"/>
  <c r="N317" i="2"/>
  <c r="J317" i="2" s="1"/>
  <c r="BW316" i="2"/>
  <c r="BV316" i="2"/>
  <c r="BS316" i="2"/>
  <c r="BR316" i="2"/>
  <c r="BO316" i="2"/>
  <c r="BN316" i="2"/>
  <c r="BJ316" i="2" s="1"/>
  <c r="BK316" i="2"/>
  <c r="BG316" i="2"/>
  <c r="BF316" i="2"/>
  <c r="BC316" i="2"/>
  <c r="BB316" i="2"/>
  <c r="AY316" i="2"/>
  <c r="AX316" i="2"/>
  <c r="AT316" i="2" s="1"/>
  <c r="AU316" i="2"/>
  <c r="AQ316" i="2"/>
  <c r="AP316" i="2"/>
  <c r="AM316" i="2"/>
  <c r="AL316" i="2"/>
  <c r="AI316" i="2"/>
  <c r="AH316" i="2"/>
  <c r="AD316" i="2" s="1"/>
  <c r="AE316" i="2"/>
  <c r="AA316" i="2"/>
  <c r="Z316" i="2"/>
  <c r="W316" i="2"/>
  <c r="V316" i="2"/>
  <c r="S316" i="2"/>
  <c r="R316" i="2"/>
  <c r="N316" i="2" s="1"/>
  <c r="J316" i="2" s="1"/>
  <c r="O316" i="2"/>
  <c r="BW315" i="2"/>
  <c r="BV315" i="2"/>
  <c r="BS315" i="2"/>
  <c r="BR315" i="2"/>
  <c r="BO315" i="2"/>
  <c r="BN315" i="2"/>
  <c r="BJ315" i="2" s="1"/>
  <c r="BG315" i="2"/>
  <c r="BF315" i="2"/>
  <c r="BC315" i="2"/>
  <c r="BB315" i="2"/>
  <c r="AY315" i="2"/>
  <c r="AX315" i="2"/>
  <c r="AT315" i="2" s="1"/>
  <c r="AQ315" i="2"/>
  <c r="AP315" i="2"/>
  <c r="AM315" i="2"/>
  <c r="AL315" i="2"/>
  <c r="AI315" i="2"/>
  <c r="AH315" i="2"/>
  <c r="AD315" i="2" s="1"/>
  <c r="AA315" i="2"/>
  <c r="Z315" i="2"/>
  <c r="W315" i="2"/>
  <c r="V315" i="2"/>
  <c r="S315" i="2"/>
  <c r="R315" i="2"/>
  <c r="N315" i="2" s="1"/>
  <c r="J315" i="2" s="1"/>
  <c r="BW314" i="2"/>
  <c r="BV314" i="2"/>
  <c r="BS314" i="2"/>
  <c r="BR314" i="2"/>
  <c r="BO314" i="2"/>
  <c r="BN314" i="2"/>
  <c r="BK314" i="2"/>
  <c r="BJ314" i="2"/>
  <c r="BG314" i="2"/>
  <c r="BF314" i="2"/>
  <c r="BC314" i="2"/>
  <c r="BB314" i="2"/>
  <c r="AY314" i="2"/>
  <c r="AX314" i="2"/>
  <c r="AU314" i="2"/>
  <c r="AT314" i="2"/>
  <c r="AQ314" i="2"/>
  <c r="AP314" i="2"/>
  <c r="AM314" i="2"/>
  <c r="AL314" i="2"/>
  <c r="AI314" i="2"/>
  <c r="AH314" i="2"/>
  <c r="AE314" i="2"/>
  <c r="AD314" i="2"/>
  <c r="AA314" i="2"/>
  <c r="Z314" i="2"/>
  <c r="W314" i="2"/>
  <c r="V314" i="2"/>
  <c r="S314" i="2"/>
  <c r="R314" i="2"/>
  <c r="O314" i="2"/>
  <c r="N314" i="2"/>
  <c r="J314" i="2" s="1"/>
  <c r="BW313" i="2"/>
  <c r="BV313" i="2"/>
  <c r="BS313" i="2"/>
  <c r="BR313" i="2"/>
  <c r="BO313" i="2"/>
  <c r="BN313" i="2"/>
  <c r="BJ313" i="2" s="1"/>
  <c r="BG313" i="2"/>
  <c r="BF313" i="2"/>
  <c r="BC313" i="2"/>
  <c r="BB313" i="2"/>
  <c r="AY313" i="2"/>
  <c r="AX313" i="2"/>
  <c r="AT313" i="2" s="1"/>
  <c r="AQ313" i="2"/>
  <c r="AP313" i="2"/>
  <c r="AM313" i="2"/>
  <c r="AL313" i="2"/>
  <c r="AI313" i="2"/>
  <c r="AH313" i="2"/>
  <c r="AD313" i="2" s="1"/>
  <c r="AA313" i="2"/>
  <c r="Z313" i="2"/>
  <c r="W313" i="2"/>
  <c r="V313" i="2"/>
  <c r="S313" i="2"/>
  <c r="R313" i="2"/>
  <c r="N313" i="2" s="1"/>
  <c r="J313" i="2" s="1"/>
  <c r="BW312" i="2"/>
  <c r="BV312" i="2"/>
  <c r="BS312" i="2"/>
  <c r="BR312" i="2"/>
  <c r="BO312" i="2"/>
  <c r="BN312" i="2"/>
  <c r="BK312" i="2"/>
  <c r="BJ312" i="2"/>
  <c r="BG312" i="2"/>
  <c r="BF312" i="2"/>
  <c r="BC312" i="2"/>
  <c r="BB312" i="2"/>
  <c r="AY312" i="2"/>
  <c r="AX312" i="2"/>
  <c r="AU312" i="2"/>
  <c r="AT312" i="2"/>
  <c r="AQ312" i="2"/>
  <c r="AP312" i="2"/>
  <c r="AM312" i="2"/>
  <c r="AL312" i="2"/>
  <c r="AI312" i="2"/>
  <c r="AH312" i="2"/>
  <c r="AE312" i="2"/>
  <c r="AD312" i="2"/>
  <c r="AA312" i="2"/>
  <c r="Z312" i="2"/>
  <c r="W312" i="2"/>
  <c r="V312" i="2"/>
  <c r="S312" i="2"/>
  <c r="R312" i="2"/>
  <c r="O312" i="2"/>
  <c r="N312" i="2"/>
  <c r="J312" i="2" s="1"/>
  <c r="BW307" i="2"/>
  <c r="BV307" i="2"/>
  <c r="BS307" i="2"/>
  <c r="BR307" i="2"/>
  <c r="BO307" i="2"/>
  <c r="BN307" i="2"/>
  <c r="BJ307" i="2" s="1"/>
  <c r="BG307" i="2"/>
  <c r="BF307" i="2"/>
  <c r="BC307" i="2"/>
  <c r="BB307" i="2"/>
  <c r="AY307" i="2"/>
  <c r="AX307" i="2"/>
  <c r="AT307" i="2" s="1"/>
  <c r="AQ307" i="2"/>
  <c r="AP307" i="2"/>
  <c r="AM307" i="2"/>
  <c r="AL307" i="2"/>
  <c r="AI307" i="2"/>
  <c r="AH307" i="2"/>
  <c r="AD307" i="2" s="1"/>
  <c r="AA307" i="2"/>
  <c r="Z307" i="2"/>
  <c r="W307" i="2"/>
  <c r="V307" i="2"/>
  <c r="S307" i="2"/>
  <c r="R307" i="2"/>
  <c r="N307" i="2" s="1"/>
  <c r="J307" i="2" s="1"/>
  <c r="BW306" i="2"/>
  <c r="BV306" i="2"/>
  <c r="BS306" i="2"/>
  <c r="BR306" i="2"/>
  <c r="BO306" i="2"/>
  <c r="BN306" i="2"/>
  <c r="BJ306" i="2" s="1"/>
  <c r="BK306" i="2"/>
  <c r="BG306" i="2"/>
  <c r="BF306" i="2"/>
  <c r="BC306" i="2"/>
  <c r="BB306" i="2"/>
  <c r="AY306" i="2"/>
  <c r="AX306" i="2"/>
  <c r="AT306" i="2" s="1"/>
  <c r="AU306" i="2"/>
  <c r="AQ306" i="2"/>
  <c r="AP306" i="2"/>
  <c r="AM306" i="2"/>
  <c r="AL306" i="2"/>
  <c r="AI306" i="2"/>
  <c r="AH306" i="2"/>
  <c r="AD306" i="2" s="1"/>
  <c r="AE306" i="2"/>
  <c r="AA306" i="2"/>
  <c r="Z306" i="2"/>
  <c r="W306" i="2"/>
  <c r="V306" i="2"/>
  <c r="S306" i="2"/>
  <c r="O306" i="2" s="1"/>
  <c r="R306" i="2"/>
  <c r="N306" i="2" s="1"/>
  <c r="BW305" i="2"/>
  <c r="BV305" i="2"/>
  <c r="BS305" i="2"/>
  <c r="BR305" i="2"/>
  <c r="BO305" i="2"/>
  <c r="BN305" i="2"/>
  <c r="BJ305" i="2" s="1"/>
  <c r="BG305" i="2"/>
  <c r="BF305" i="2"/>
  <c r="BC305" i="2"/>
  <c r="BB305" i="2"/>
  <c r="AY305" i="2"/>
  <c r="AX305" i="2"/>
  <c r="AT305" i="2" s="1"/>
  <c r="AQ305" i="2"/>
  <c r="AP305" i="2"/>
  <c r="AM305" i="2"/>
  <c r="AL305" i="2"/>
  <c r="AI305" i="2"/>
  <c r="AH305" i="2"/>
  <c r="AD305" i="2" s="1"/>
  <c r="AA305" i="2"/>
  <c r="Z305" i="2"/>
  <c r="W305" i="2"/>
  <c r="V305" i="2"/>
  <c r="S305" i="2"/>
  <c r="R305" i="2"/>
  <c r="N305" i="2" s="1"/>
  <c r="J305" i="2" s="1"/>
  <c r="BW304" i="2"/>
  <c r="BV304" i="2"/>
  <c r="BS304" i="2"/>
  <c r="BR304" i="2"/>
  <c r="BO304" i="2"/>
  <c r="BK304" i="2" s="1"/>
  <c r="BN304" i="2"/>
  <c r="BJ304" i="2" s="1"/>
  <c r="BG304" i="2"/>
  <c r="BF304" i="2"/>
  <c r="BC304" i="2"/>
  <c r="BB304" i="2"/>
  <c r="AY304" i="2"/>
  <c r="AU304" i="2" s="1"/>
  <c r="AX304" i="2"/>
  <c r="AT304" i="2" s="1"/>
  <c r="AQ304" i="2"/>
  <c r="AP304" i="2"/>
  <c r="AM304" i="2"/>
  <c r="AL304" i="2"/>
  <c r="AI304" i="2"/>
  <c r="AE304" i="2" s="1"/>
  <c r="AH304" i="2"/>
  <c r="AD304" i="2" s="1"/>
  <c r="AA304" i="2"/>
  <c r="Z304" i="2"/>
  <c r="W304" i="2"/>
  <c r="V304" i="2"/>
  <c r="S304" i="2"/>
  <c r="O304" i="2" s="1"/>
  <c r="R304" i="2"/>
  <c r="N304" i="2" s="1"/>
  <c r="J304" i="2" s="1"/>
  <c r="BW303" i="2"/>
  <c r="BV303" i="2"/>
  <c r="BS303" i="2"/>
  <c r="BR303" i="2"/>
  <c r="BO303" i="2"/>
  <c r="BN303" i="2"/>
  <c r="BJ303" i="2" s="1"/>
  <c r="BG303" i="2"/>
  <c r="BF303" i="2"/>
  <c r="BC303" i="2"/>
  <c r="BB303" i="2"/>
  <c r="AY303" i="2"/>
  <c r="AX303" i="2"/>
  <c r="AT303" i="2"/>
  <c r="AQ303" i="2"/>
  <c r="AP303" i="2"/>
  <c r="AM303" i="2"/>
  <c r="AL303" i="2"/>
  <c r="AI303" i="2"/>
  <c r="AH303" i="2"/>
  <c r="AD303" i="2" s="1"/>
  <c r="AA303" i="2"/>
  <c r="Z303" i="2"/>
  <c r="W303" i="2"/>
  <c r="V303" i="2"/>
  <c r="S303" i="2"/>
  <c r="R303" i="2"/>
  <c r="N303" i="2" s="1"/>
  <c r="J303" i="2" s="1"/>
  <c r="BW302" i="2"/>
  <c r="BV302" i="2"/>
  <c r="BS302" i="2"/>
  <c r="BR302" i="2"/>
  <c r="BO302" i="2"/>
  <c r="BK302" i="2" s="1"/>
  <c r="BN302" i="2"/>
  <c r="BJ302" i="2" s="1"/>
  <c r="BG302" i="2"/>
  <c r="BF302" i="2"/>
  <c r="BC302" i="2"/>
  <c r="BB302" i="2"/>
  <c r="AY302" i="2"/>
  <c r="AU302" i="2" s="1"/>
  <c r="AX302" i="2"/>
  <c r="AT302" i="2" s="1"/>
  <c r="AQ302" i="2"/>
  <c r="AP302" i="2"/>
  <c r="AM302" i="2"/>
  <c r="AL302" i="2"/>
  <c r="AI302" i="2"/>
  <c r="AE302" i="2" s="1"/>
  <c r="AH302" i="2"/>
  <c r="AD302" i="2" s="1"/>
  <c r="AA302" i="2"/>
  <c r="Z302" i="2"/>
  <c r="W302" i="2"/>
  <c r="V302" i="2"/>
  <c r="S302" i="2"/>
  <c r="O302" i="2" s="1"/>
  <c r="R302" i="2"/>
  <c r="N302" i="2" s="1"/>
  <c r="J302" i="2" s="1"/>
  <c r="BW301" i="2"/>
  <c r="BV301" i="2"/>
  <c r="BS301" i="2"/>
  <c r="BR301" i="2"/>
  <c r="BO301" i="2"/>
  <c r="BN301" i="2"/>
  <c r="BJ301" i="2" s="1"/>
  <c r="BK301" i="2"/>
  <c r="BG301" i="2"/>
  <c r="BF301" i="2"/>
  <c r="BC301" i="2"/>
  <c r="BB301" i="2"/>
  <c r="AY301" i="2"/>
  <c r="AX301" i="2"/>
  <c r="AT301" i="2" s="1"/>
  <c r="AU301" i="2"/>
  <c r="AQ301" i="2"/>
  <c r="AP301" i="2"/>
  <c r="AM301" i="2"/>
  <c r="AL301" i="2"/>
  <c r="AI301" i="2"/>
  <c r="AH301" i="2"/>
  <c r="AD301" i="2" s="1"/>
  <c r="AE301" i="2"/>
  <c r="AA301" i="2"/>
  <c r="Z301" i="2"/>
  <c r="W301" i="2"/>
  <c r="V301" i="2"/>
  <c r="S301" i="2"/>
  <c r="R301" i="2"/>
  <c r="N301" i="2" s="1"/>
  <c r="BW295" i="2"/>
  <c r="BV295" i="2"/>
  <c r="BS295" i="2"/>
  <c r="BR295" i="2"/>
  <c r="BO295" i="2"/>
  <c r="BK295" i="2" s="1"/>
  <c r="BN295" i="2"/>
  <c r="BJ295" i="2"/>
  <c r="BG295" i="2"/>
  <c r="BF295" i="2"/>
  <c r="BC295" i="2"/>
  <c r="BB295" i="2"/>
  <c r="AY295" i="2"/>
  <c r="AU295" i="2" s="1"/>
  <c r="AX295" i="2"/>
  <c r="AT295" i="2" s="1"/>
  <c r="AQ295" i="2"/>
  <c r="AP295" i="2"/>
  <c r="AM295" i="2"/>
  <c r="AL295" i="2"/>
  <c r="AI295" i="2"/>
  <c r="AE295" i="2" s="1"/>
  <c r="AH295" i="2"/>
  <c r="AD295" i="2" s="1"/>
  <c r="AA295" i="2"/>
  <c r="Z295" i="2"/>
  <c r="W295" i="2"/>
  <c r="V295" i="2"/>
  <c r="S295" i="2"/>
  <c r="O295" i="2" s="1"/>
  <c r="R295" i="2"/>
  <c r="N295" i="2" s="1"/>
  <c r="J295" i="2" s="1"/>
  <c r="BW294" i="2"/>
  <c r="BV294" i="2"/>
  <c r="BS294" i="2"/>
  <c r="BR294" i="2"/>
  <c r="BO294" i="2"/>
  <c r="BN294" i="2"/>
  <c r="BK294" i="2"/>
  <c r="BJ294" i="2"/>
  <c r="BG294" i="2"/>
  <c r="BF294" i="2"/>
  <c r="BC294" i="2"/>
  <c r="BB294" i="2"/>
  <c r="AY294" i="2"/>
  <c r="AX294" i="2"/>
  <c r="AU294" i="2"/>
  <c r="AT294" i="2"/>
  <c r="AQ294" i="2"/>
  <c r="AP294" i="2"/>
  <c r="AM294" i="2"/>
  <c r="AL294" i="2"/>
  <c r="AI294" i="2"/>
  <c r="AH294" i="2"/>
  <c r="AE294" i="2"/>
  <c r="AD294" i="2"/>
  <c r="AA294" i="2"/>
  <c r="Z294" i="2"/>
  <c r="W294" i="2"/>
  <c r="V294" i="2"/>
  <c r="S294" i="2"/>
  <c r="R294" i="2"/>
  <c r="O294" i="2"/>
  <c r="K294" i="2" s="1"/>
  <c r="N294" i="2"/>
  <c r="J294" i="2" s="1"/>
  <c r="BW293" i="2"/>
  <c r="BV293" i="2"/>
  <c r="BS293" i="2"/>
  <c r="BR293" i="2"/>
  <c r="BO293" i="2"/>
  <c r="BK293" i="2" s="1"/>
  <c r="BN293" i="2"/>
  <c r="BJ293" i="2" s="1"/>
  <c r="BG293" i="2"/>
  <c r="BF293" i="2"/>
  <c r="BC293" i="2"/>
  <c r="BB293" i="2"/>
  <c r="AY293" i="2"/>
  <c r="AU293" i="2" s="1"/>
  <c r="AX293" i="2"/>
  <c r="AT293" i="2" s="1"/>
  <c r="AQ293" i="2"/>
  <c r="AP293" i="2"/>
  <c r="AM293" i="2"/>
  <c r="AL293" i="2"/>
  <c r="AI293" i="2"/>
  <c r="AE293" i="2" s="1"/>
  <c r="AH293" i="2"/>
  <c r="AD293" i="2" s="1"/>
  <c r="AA293" i="2"/>
  <c r="Z293" i="2"/>
  <c r="W293" i="2"/>
  <c r="V293" i="2"/>
  <c r="S293" i="2"/>
  <c r="R293" i="2"/>
  <c r="N293" i="2"/>
  <c r="BY292" i="2"/>
  <c r="BW292" i="2"/>
  <c r="BV292" i="2"/>
  <c r="BS292" i="2"/>
  <c r="BT292" i="2" s="1"/>
  <c r="BR292" i="2"/>
  <c r="BO292" i="2"/>
  <c r="BN292" i="2"/>
  <c r="BJ292" i="2" s="1"/>
  <c r="BI292" i="2"/>
  <c r="BG292" i="2"/>
  <c r="BF292" i="2"/>
  <c r="BC292" i="2"/>
  <c r="BD292" i="2" s="1"/>
  <c r="BB292" i="2"/>
  <c r="AY292" i="2"/>
  <c r="AX292" i="2"/>
  <c r="AT292" i="2" s="1"/>
  <c r="AS292" i="2"/>
  <c r="AQ292" i="2"/>
  <c r="AP292" i="2"/>
  <c r="AM292" i="2"/>
  <c r="AN292" i="2" s="1"/>
  <c r="AL292" i="2"/>
  <c r="AI292" i="2"/>
  <c r="AH292" i="2"/>
  <c r="AD292" i="2" s="1"/>
  <c r="AC292" i="2"/>
  <c r="AA292" i="2"/>
  <c r="Z292" i="2"/>
  <c r="W292" i="2"/>
  <c r="X292" i="2" s="1"/>
  <c r="V292" i="2"/>
  <c r="S292" i="2"/>
  <c r="R292" i="2"/>
  <c r="N292" i="2" s="1"/>
  <c r="BW291" i="2"/>
  <c r="BX291" i="2" s="1"/>
  <c r="BV291" i="2"/>
  <c r="BS291" i="2"/>
  <c r="BR291" i="2"/>
  <c r="BU291" i="2" s="1"/>
  <c r="BO291" i="2"/>
  <c r="BP291" i="2" s="1"/>
  <c r="BN291" i="2"/>
  <c r="BG291" i="2"/>
  <c r="BH291" i="2" s="1"/>
  <c r="BF291" i="2"/>
  <c r="BC291" i="2"/>
  <c r="BB291" i="2"/>
  <c r="BE291" i="2" s="1"/>
  <c r="AY291" i="2"/>
  <c r="AZ291" i="2" s="1"/>
  <c r="AX291" i="2"/>
  <c r="AQ291" i="2"/>
  <c r="AR291" i="2" s="1"/>
  <c r="AP291" i="2"/>
  <c r="AM291" i="2"/>
  <c r="AL291" i="2"/>
  <c r="AO291" i="2" s="1"/>
  <c r="AI291" i="2"/>
  <c r="AJ291" i="2" s="1"/>
  <c r="AH291" i="2"/>
  <c r="AA291" i="2"/>
  <c r="AB291" i="2" s="1"/>
  <c r="Z291" i="2"/>
  <c r="W291" i="2"/>
  <c r="V291" i="2"/>
  <c r="Y291" i="2" s="1"/>
  <c r="S291" i="2"/>
  <c r="T291" i="2" s="1"/>
  <c r="R291" i="2"/>
  <c r="BW290" i="2"/>
  <c r="BV290" i="2"/>
  <c r="BY290" i="2" s="1"/>
  <c r="BS290" i="2"/>
  <c r="BT290" i="2" s="1"/>
  <c r="BR290" i="2"/>
  <c r="BQ290" i="2"/>
  <c r="BO290" i="2"/>
  <c r="BN290" i="2"/>
  <c r="BJ290" i="2" s="1"/>
  <c r="BK290" i="2"/>
  <c r="BG290" i="2"/>
  <c r="BF290" i="2"/>
  <c r="BI290" i="2" s="1"/>
  <c r="BC290" i="2"/>
  <c r="BD290" i="2" s="1"/>
  <c r="BB290" i="2"/>
  <c r="BA290" i="2"/>
  <c r="AY290" i="2"/>
  <c r="AX290" i="2"/>
  <c r="AT290" i="2" s="1"/>
  <c r="AU290" i="2"/>
  <c r="AQ290" i="2"/>
  <c r="AP290" i="2"/>
  <c r="AS290" i="2" s="1"/>
  <c r="AM290" i="2"/>
  <c r="AN290" i="2" s="1"/>
  <c r="AL290" i="2"/>
  <c r="AK290" i="2"/>
  <c r="AI290" i="2"/>
  <c r="AH290" i="2"/>
  <c r="AD290" i="2" s="1"/>
  <c r="AE290" i="2"/>
  <c r="AA290" i="2"/>
  <c r="Z290" i="2"/>
  <c r="AC290" i="2" s="1"/>
  <c r="W290" i="2"/>
  <c r="X290" i="2" s="1"/>
  <c r="V290" i="2"/>
  <c r="U290" i="2"/>
  <c r="S290" i="2"/>
  <c r="R290" i="2"/>
  <c r="N290" i="2" s="1"/>
  <c r="J290" i="2" s="1"/>
  <c r="O290" i="2"/>
  <c r="BW289" i="2"/>
  <c r="BX289" i="2" s="1"/>
  <c r="BV289" i="2"/>
  <c r="BU289" i="2"/>
  <c r="BS289" i="2"/>
  <c r="BR289" i="2"/>
  <c r="BO289" i="2"/>
  <c r="BP289" i="2" s="1"/>
  <c r="BN289" i="2"/>
  <c r="BJ289" i="2"/>
  <c r="BG289" i="2"/>
  <c r="BH289" i="2" s="1"/>
  <c r="BF289" i="2"/>
  <c r="BE289" i="2"/>
  <c r="BC289" i="2"/>
  <c r="BB289" i="2"/>
  <c r="AY289" i="2"/>
  <c r="AZ289" i="2" s="1"/>
  <c r="AX289" i="2"/>
  <c r="AT289" i="2"/>
  <c r="AQ289" i="2"/>
  <c r="AR289" i="2" s="1"/>
  <c r="AP289" i="2"/>
  <c r="AO289" i="2"/>
  <c r="AM289" i="2"/>
  <c r="AL289" i="2"/>
  <c r="AI289" i="2"/>
  <c r="AJ289" i="2" s="1"/>
  <c r="AH289" i="2"/>
  <c r="AD289" i="2"/>
  <c r="AA289" i="2"/>
  <c r="AB289" i="2" s="1"/>
  <c r="Z289" i="2"/>
  <c r="Y289" i="2"/>
  <c r="W289" i="2"/>
  <c r="V289" i="2"/>
  <c r="S289" i="2"/>
  <c r="T289" i="2" s="1"/>
  <c r="R289" i="2"/>
  <c r="N289" i="2"/>
  <c r="J289" i="2" s="1"/>
  <c r="BY288" i="2"/>
  <c r="BW288" i="2"/>
  <c r="BV288" i="2"/>
  <c r="BS288" i="2"/>
  <c r="BT288" i="2" s="1"/>
  <c r="BR288" i="2"/>
  <c r="BO288" i="2"/>
  <c r="BN288" i="2"/>
  <c r="BJ288" i="2" s="1"/>
  <c r="BI288" i="2"/>
  <c r="BG288" i="2"/>
  <c r="BF288" i="2"/>
  <c r="BC288" i="2"/>
  <c r="BD288" i="2" s="1"/>
  <c r="BB288" i="2"/>
  <c r="AY288" i="2"/>
  <c r="AX288" i="2"/>
  <c r="AT288" i="2" s="1"/>
  <c r="AS288" i="2"/>
  <c r="AQ288" i="2"/>
  <c r="AP288" i="2"/>
  <c r="AM288" i="2"/>
  <c r="AN288" i="2" s="1"/>
  <c r="AL288" i="2"/>
  <c r="AI288" i="2"/>
  <c r="AH288" i="2"/>
  <c r="AD288" i="2" s="1"/>
  <c r="AC288" i="2"/>
  <c r="AA288" i="2"/>
  <c r="Z288" i="2"/>
  <c r="W288" i="2"/>
  <c r="X288" i="2" s="1"/>
  <c r="V288" i="2"/>
  <c r="S288" i="2"/>
  <c r="R288" i="2"/>
  <c r="N288" i="2" s="1"/>
  <c r="BW287" i="2"/>
  <c r="BX287" i="2" s="1"/>
  <c r="BV287" i="2"/>
  <c r="BS287" i="2"/>
  <c r="BR287" i="2"/>
  <c r="BU287" i="2" s="1"/>
  <c r="BO287" i="2"/>
  <c r="BP287" i="2" s="1"/>
  <c r="BN287" i="2"/>
  <c r="BG287" i="2"/>
  <c r="BH287" i="2" s="1"/>
  <c r="BF287" i="2"/>
  <c r="BC287" i="2"/>
  <c r="BB287" i="2"/>
  <c r="BE287" i="2" s="1"/>
  <c r="AY287" i="2"/>
  <c r="AZ287" i="2" s="1"/>
  <c r="AX287" i="2"/>
  <c r="AQ287" i="2"/>
  <c r="AR287" i="2" s="1"/>
  <c r="AP287" i="2"/>
  <c r="AM287" i="2"/>
  <c r="AL287" i="2"/>
  <c r="AO287" i="2" s="1"/>
  <c r="AI287" i="2"/>
  <c r="AJ287" i="2" s="1"/>
  <c r="AH287" i="2"/>
  <c r="AA287" i="2"/>
  <c r="AB287" i="2" s="1"/>
  <c r="Z287" i="2"/>
  <c r="W287" i="2"/>
  <c r="V287" i="2"/>
  <c r="Y287" i="2" s="1"/>
  <c r="S287" i="2"/>
  <c r="T287" i="2" s="1"/>
  <c r="R287" i="2"/>
  <c r="BW286" i="2"/>
  <c r="BV286" i="2"/>
  <c r="BY286" i="2" s="1"/>
  <c r="BS286" i="2"/>
  <c r="BT286" i="2" s="1"/>
  <c r="BR286" i="2"/>
  <c r="BQ286" i="2"/>
  <c r="BO286" i="2"/>
  <c r="BN286" i="2"/>
  <c r="BJ286" i="2" s="1"/>
  <c r="BK286" i="2"/>
  <c r="BG286" i="2"/>
  <c r="BF286" i="2"/>
  <c r="BI286" i="2" s="1"/>
  <c r="BC286" i="2"/>
  <c r="BD286" i="2" s="1"/>
  <c r="BB286" i="2"/>
  <c r="BA286" i="2"/>
  <c r="AY286" i="2"/>
  <c r="AX286" i="2"/>
  <c r="AT286" i="2" s="1"/>
  <c r="AU286" i="2"/>
  <c r="AQ286" i="2"/>
  <c r="AP286" i="2"/>
  <c r="AS286" i="2" s="1"/>
  <c r="AM286" i="2"/>
  <c r="AN286" i="2" s="1"/>
  <c r="AL286" i="2"/>
  <c r="AK286" i="2"/>
  <c r="AI286" i="2"/>
  <c r="AH286" i="2"/>
  <c r="AD286" i="2" s="1"/>
  <c r="AE286" i="2"/>
  <c r="AA286" i="2"/>
  <c r="Z286" i="2"/>
  <c r="AC286" i="2" s="1"/>
  <c r="W286" i="2"/>
  <c r="X286" i="2" s="1"/>
  <c r="V286" i="2"/>
  <c r="U286" i="2"/>
  <c r="S286" i="2"/>
  <c r="R286" i="2"/>
  <c r="N286" i="2" s="1"/>
  <c r="J286" i="2" s="1"/>
  <c r="O286" i="2"/>
  <c r="BW285" i="2"/>
  <c r="BX285" i="2" s="1"/>
  <c r="BV285" i="2"/>
  <c r="BU285" i="2"/>
  <c r="BS285" i="2"/>
  <c r="BR285" i="2"/>
  <c r="BO285" i="2"/>
  <c r="BP285" i="2" s="1"/>
  <c r="BN285" i="2"/>
  <c r="BJ285" i="2"/>
  <c r="BG285" i="2"/>
  <c r="BH285" i="2" s="1"/>
  <c r="BF285" i="2"/>
  <c r="BE285" i="2"/>
  <c r="BC285" i="2"/>
  <c r="BB285" i="2"/>
  <c r="AY285" i="2"/>
  <c r="AZ285" i="2" s="1"/>
  <c r="AX285" i="2"/>
  <c r="AT285" i="2"/>
  <c r="AQ285" i="2"/>
  <c r="AR285" i="2" s="1"/>
  <c r="AP285" i="2"/>
  <c r="AO285" i="2"/>
  <c r="AM285" i="2"/>
  <c r="AL285" i="2"/>
  <c r="AI285" i="2"/>
  <c r="AJ285" i="2" s="1"/>
  <c r="AH285" i="2"/>
  <c r="AD285" i="2"/>
  <c r="AA285" i="2"/>
  <c r="AB285" i="2" s="1"/>
  <c r="Z285" i="2"/>
  <c r="Y285" i="2"/>
  <c r="W285" i="2"/>
  <c r="V285" i="2"/>
  <c r="S285" i="2"/>
  <c r="T285" i="2" s="1"/>
  <c r="R285" i="2"/>
  <c r="N285" i="2"/>
  <c r="J285" i="2" s="1"/>
  <c r="BY284" i="2"/>
  <c r="BW284" i="2"/>
  <c r="BV284" i="2"/>
  <c r="BS284" i="2"/>
  <c r="BT284" i="2" s="1"/>
  <c r="BR284" i="2"/>
  <c r="BO284" i="2"/>
  <c r="BN284" i="2"/>
  <c r="BJ284" i="2" s="1"/>
  <c r="BI284" i="2"/>
  <c r="BG284" i="2"/>
  <c r="BF284" i="2"/>
  <c r="BC284" i="2"/>
  <c r="BD284" i="2" s="1"/>
  <c r="BB284" i="2"/>
  <c r="AY284" i="2"/>
  <c r="AX284" i="2"/>
  <c r="AT284" i="2" s="1"/>
  <c r="AS284" i="2"/>
  <c r="AQ284" i="2"/>
  <c r="AP284" i="2"/>
  <c r="AM284" i="2"/>
  <c r="AN284" i="2" s="1"/>
  <c r="AL284" i="2"/>
  <c r="AI284" i="2"/>
  <c r="AH284" i="2"/>
  <c r="AD284" i="2" s="1"/>
  <c r="AC284" i="2"/>
  <c r="AA284" i="2"/>
  <c r="Z284" i="2"/>
  <c r="W284" i="2"/>
  <c r="X284" i="2" s="1"/>
  <c r="V284" i="2"/>
  <c r="S284" i="2"/>
  <c r="R284" i="2"/>
  <c r="N284" i="2" s="1"/>
  <c r="BW283" i="2"/>
  <c r="BX283" i="2" s="1"/>
  <c r="BV283" i="2"/>
  <c r="BS283" i="2"/>
  <c r="BR283" i="2"/>
  <c r="BU283" i="2" s="1"/>
  <c r="BO283" i="2"/>
  <c r="BP283" i="2" s="1"/>
  <c r="BN283" i="2"/>
  <c r="BG283" i="2"/>
  <c r="BH283" i="2" s="1"/>
  <c r="BF283" i="2"/>
  <c r="BC283" i="2"/>
  <c r="BB283" i="2"/>
  <c r="BE283" i="2" s="1"/>
  <c r="AY283" i="2"/>
  <c r="AZ283" i="2" s="1"/>
  <c r="AX283" i="2"/>
  <c r="AQ283" i="2"/>
  <c r="AR283" i="2" s="1"/>
  <c r="AP283" i="2"/>
  <c r="AM283" i="2"/>
  <c r="AL283" i="2"/>
  <c r="AO283" i="2" s="1"/>
  <c r="AI283" i="2"/>
  <c r="AJ283" i="2" s="1"/>
  <c r="AH283" i="2"/>
  <c r="AA283" i="2"/>
  <c r="AB283" i="2" s="1"/>
  <c r="Z283" i="2"/>
  <c r="W283" i="2"/>
  <c r="V283" i="2"/>
  <c r="Y283" i="2" s="1"/>
  <c r="S283" i="2"/>
  <c r="T283" i="2" s="1"/>
  <c r="R283" i="2"/>
  <c r="BW282" i="2"/>
  <c r="BV282" i="2"/>
  <c r="BY282" i="2" s="1"/>
  <c r="BS282" i="2"/>
  <c r="BT282" i="2" s="1"/>
  <c r="BR282" i="2"/>
  <c r="BQ282" i="2"/>
  <c r="BO282" i="2"/>
  <c r="BN282" i="2"/>
  <c r="BJ282" i="2" s="1"/>
  <c r="BK282" i="2"/>
  <c r="BG282" i="2"/>
  <c r="BF282" i="2"/>
  <c r="BI282" i="2" s="1"/>
  <c r="BC282" i="2"/>
  <c r="BD282" i="2" s="1"/>
  <c r="BB282" i="2"/>
  <c r="BA282" i="2"/>
  <c r="AY282" i="2"/>
  <c r="AX282" i="2"/>
  <c r="AT282" i="2" s="1"/>
  <c r="AU282" i="2"/>
  <c r="AQ282" i="2"/>
  <c r="AP282" i="2"/>
  <c r="AS282" i="2" s="1"/>
  <c r="AM282" i="2"/>
  <c r="AN282" i="2" s="1"/>
  <c r="AL282" i="2"/>
  <c r="AK282" i="2"/>
  <c r="AI282" i="2"/>
  <c r="AH282" i="2"/>
  <c r="AD282" i="2" s="1"/>
  <c r="AE282" i="2"/>
  <c r="AA282" i="2"/>
  <c r="Z282" i="2"/>
  <c r="AC282" i="2" s="1"/>
  <c r="W282" i="2"/>
  <c r="X282" i="2" s="1"/>
  <c r="V282" i="2"/>
  <c r="U282" i="2"/>
  <c r="S282" i="2"/>
  <c r="R282" i="2"/>
  <c r="N282" i="2" s="1"/>
  <c r="J282" i="2" s="1"/>
  <c r="O282" i="2"/>
  <c r="BW281" i="2"/>
  <c r="BX281" i="2" s="1"/>
  <c r="BV281" i="2"/>
  <c r="BU281" i="2"/>
  <c r="BS281" i="2"/>
  <c r="BR281" i="2"/>
  <c r="BO281" i="2"/>
  <c r="BP281" i="2" s="1"/>
  <c r="BN281" i="2"/>
  <c r="BJ281" i="2"/>
  <c r="BG281" i="2"/>
  <c r="BH281" i="2" s="1"/>
  <c r="BF281" i="2"/>
  <c r="BE281" i="2"/>
  <c r="BC281" i="2"/>
  <c r="BB281" i="2"/>
  <c r="AY281" i="2"/>
  <c r="AZ281" i="2" s="1"/>
  <c r="AX281" i="2"/>
  <c r="AT281" i="2"/>
  <c r="AQ281" i="2"/>
  <c r="AR281" i="2" s="1"/>
  <c r="AP281" i="2"/>
  <c r="AO281" i="2"/>
  <c r="AM281" i="2"/>
  <c r="AL281" i="2"/>
  <c r="AI281" i="2"/>
  <c r="AJ281" i="2" s="1"/>
  <c r="AH281" i="2"/>
  <c r="AD281" i="2"/>
  <c r="AA281" i="2"/>
  <c r="AB281" i="2" s="1"/>
  <c r="Z281" i="2"/>
  <c r="Y281" i="2"/>
  <c r="W281" i="2"/>
  <c r="V281" i="2"/>
  <c r="S281" i="2"/>
  <c r="T281" i="2" s="1"/>
  <c r="R281" i="2"/>
  <c r="N281" i="2"/>
  <c r="J281" i="2" s="1"/>
  <c r="BY280" i="2"/>
  <c r="BW280" i="2"/>
  <c r="BV280" i="2"/>
  <c r="BS280" i="2"/>
  <c r="BT280" i="2" s="1"/>
  <c r="BR280" i="2"/>
  <c r="BO280" i="2"/>
  <c r="BN280" i="2"/>
  <c r="BJ280" i="2" s="1"/>
  <c r="BI280" i="2"/>
  <c r="BG280" i="2"/>
  <c r="BF280" i="2"/>
  <c r="BC280" i="2"/>
  <c r="BD280" i="2" s="1"/>
  <c r="BB280" i="2"/>
  <c r="AY280" i="2"/>
  <c r="AX280" i="2"/>
  <c r="AT280" i="2" s="1"/>
  <c r="AS280" i="2"/>
  <c r="AQ280" i="2"/>
  <c r="AP280" i="2"/>
  <c r="AM280" i="2"/>
  <c r="AN280" i="2" s="1"/>
  <c r="AL280" i="2"/>
  <c r="AI280" i="2"/>
  <c r="AH280" i="2"/>
  <c r="AD280" i="2" s="1"/>
  <c r="AC280" i="2"/>
  <c r="AA280" i="2"/>
  <c r="Z280" i="2"/>
  <c r="W280" i="2"/>
  <c r="X280" i="2" s="1"/>
  <c r="V280" i="2"/>
  <c r="S280" i="2"/>
  <c r="R280" i="2"/>
  <c r="N280" i="2" s="1"/>
  <c r="BW279" i="2"/>
  <c r="BX279" i="2" s="1"/>
  <c r="BV279" i="2"/>
  <c r="BS279" i="2"/>
  <c r="BR279" i="2"/>
  <c r="BU279" i="2" s="1"/>
  <c r="BO279" i="2"/>
  <c r="BP279" i="2" s="1"/>
  <c r="BN279" i="2"/>
  <c r="BG279" i="2"/>
  <c r="BH279" i="2" s="1"/>
  <c r="BF279" i="2"/>
  <c r="BC279" i="2"/>
  <c r="BB279" i="2"/>
  <c r="BE279" i="2" s="1"/>
  <c r="AY279" i="2"/>
  <c r="AZ279" i="2" s="1"/>
  <c r="AX279" i="2"/>
  <c r="AQ279" i="2"/>
  <c r="AR279" i="2" s="1"/>
  <c r="AP279" i="2"/>
  <c r="AM279" i="2"/>
  <c r="AL279" i="2"/>
  <c r="AO279" i="2" s="1"/>
  <c r="AI279" i="2"/>
  <c r="AJ279" i="2" s="1"/>
  <c r="AH279" i="2"/>
  <c r="AA279" i="2"/>
  <c r="AB279" i="2" s="1"/>
  <c r="Z279" i="2"/>
  <c r="W279" i="2"/>
  <c r="V279" i="2"/>
  <c r="Y279" i="2" s="1"/>
  <c r="S279" i="2"/>
  <c r="T279" i="2" s="1"/>
  <c r="R279" i="2"/>
  <c r="BW278" i="2"/>
  <c r="BV278" i="2"/>
  <c r="BY278" i="2" s="1"/>
  <c r="BS278" i="2"/>
  <c r="BT278" i="2" s="1"/>
  <c r="BR278" i="2"/>
  <c r="BQ278" i="2"/>
  <c r="BO278" i="2"/>
  <c r="BN278" i="2"/>
  <c r="BJ278" i="2" s="1"/>
  <c r="BK278" i="2"/>
  <c r="BG278" i="2"/>
  <c r="BF278" i="2"/>
  <c r="BI278" i="2" s="1"/>
  <c r="BC278" i="2"/>
  <c r="BD278" i="2" s="1"/>
  <c r="BB278" i="2"/>
  <c r="BA278" i="2"/>
  <c r="AY278" i="2"/>
  <c r="AX278" i="2"/>
  <c r="AT278" i="2" s="1"/>
  <c r="AU278" i="2"/>
  <c r="AQ278" i="2"/>
  <c r="AP278" i="2"/>
  <c r="AS278" i="2" s="1"/>
  <c r="AM278" i="2"/>
  <c r="AN278" i="2" s="1"/>
  <c r="AL278" i="2"/>
  <c r="AK278" i="2"/>
  <c r="AI278" i="2"/>
  <c r="AH278" i="2"/>
  <c r="AD278" i="2" s="1"/>
  <c r="AE278" i="2"/>
  <c r="AA278" i="2"/>
  <c r="Z278" i="2"/>
  <c r="AC278" i="2" s="1"/>
  <c r="W278" i="2"/>
  <c r="X278" i="2" s="1"/>
  <c r="V278" i="2"/>
  <c r="U278" i="2"/>
  <c r="S278" i="2"/>
  <c r="R278" i="2"/>
  <c r="N278" i="2" s="1"/>
  <c r="J278" i="2" s="1"/>
  <c r="O278" i="2"/>
  <c r="BW277" i="2"/>
  <c r="BX277" i="2" s="1"/>
  <c r="BV277" i="2"/>
  <c r="BU277" i="2"/>
  <c r="BS277" i="2"/>
  <c r="BR277" i="2"/>
  <c r="BO277" i="2"/>
  <c r="BP277" i="2" s="1"/>
  <c r="BN277" i="2"/>
  <c r="BJ277" i="2"/>
  <c r="BG277" i="2"/>
  <c r="BH277" i="2" s="1"/>
  <c r="BF277" i="2"/>
  <c r="BE277" i="2"/>
  <c r="BC277" i="2"/>
  <c r="BB277" i="2"/>
  <c r="AY277" i="2"/>
  <c r="AZ277" i="2" s="1"/>
  <c r="AX277" i="2"/>
  <c r="AT277" i="2"/>
  <c r="AQ277" i="2"/>
  <c r="AR277" i="2" s="1"/>
  <c r="AP277" i="2"/>
  <c r="AO277" i="2"/>
  <c r="AM277" i="2"/>
  <c r="AL277" i="2"/>
  <c r="AI277" i="2"/>
  <c r="AJ277" i="2" s="1"/>
  <c r="AH277" i="2"/>
  <c r="AD277" i="2"/>
  <c r="AA277" i="2"/>
  <c r="AB277" i="2" s="1"/>
  <c r="Z277" i="2"/>
  <c r="Y277" i="2"/>
  <c r="W277" i="2"/>
  <c r="V277" i="2"/>
  <c r="S277" i="2"/>
  <c r="T277" i="2" s="1"/>
  <c r="R277" i="2"/>
  <c r="N277" i="2"/>
  <c r="J277" i="2" s="1"/>
  <c r="BY276" i="2"/>
  <c r="BW276" i="2"/>
  <c r="BV276" i="2"/>
  <c r="BS276" i="2"/>
  <c r="BT276" i="2" s="1"/>
  <c r="BR276" i="2"/>
  <c r="BO276" i="2"/>
  <c r="BN276" i="2"/>
  <c r="BJ276" i="2" s="1"/>
  <c r="BI276" i="2"/>
  <c r="BG276" i="2"/>
  <c r="BF276" i="2"/>
  <c r="BC276" i="2"/>
  <c r="BD276" i="2" s="1"/>
  <c r="BB276" i="2"/>
  <c r="AY276" i="2"/>
  <c r="AX276" i="2"/>
  <c r="AT276" i="2" s="1"/>
  <c r="AS276" i="2"/>
  <c r="AQ276" i="2"/>
  <c r="AP276" i="2"/>
  <c r="AM276" i="2"/>
  <c r="AN276" i="2" s="1"/>
  <c r="AL276" i="2"/>
  <c r="AI276" i="2"/>
  <c r="AH276" i="2"/>
  <c r="AD276" i="2" s="1"/>
  <c r="AC276" i="2"/>
  <c r="AA276" i="2"/>
  <c r="Z276" i="2"/>
  <c r="W276" i="2"/>
  <c r="X276" i="2" s="1"/>
  <c r="V276" i="2"/>
  <c r="S276" i="2"/>
  <c r="R276" i="2"/>
  <c r="N276" i="2" s="1"/>
  <c r="BW275" i="2"/>
  <c r="BX275" i="2" s="1"/>
  <c r="BV275" i="2"/>
  <c r="BS275" i="2"/>
  <c r="BR275" i="2"/>
  <c r="BU275" i="2" s="1"/>
  <c r="BO275" i="2"/>
  <c r="BP275" i="2" s="1"/>
  <c r="BN275" i="2"/>
  <c r="BG275" i="2"/>
  <c r="BH275" i="2" s="1"/>
  <c r="BF275" i="2"/>
  <c r="BC275" i="2"/>
  <c r="BB275" i="2"/>
  <c r="BE275" i="2" s="1"/>
  <c r="AY275" i="2"/>
  <c r="AZ275" i="2" s="1"/>
  <c r="AX275" i="2"/>
  <c r="AQ275" i="2"/>
  <c r="AR275" i="2" s="1"/>
  <c r="AP275" i="2"/>
  <c r="AM275" i="2"/>
  <c r="AL275" i="2"/>
  <c r="AO275" i="2" s="1"/>
  <c r="AI275" i="2"/>
  <c r="AJ275" i="2" s="1"/>
  <c r="AH275" i="2"/>
  <c r="AA275" i="2"/>
  <c r="AB275" i="2" s="1"/>
  <c r="Z275" i="2"/>
  <c r="W275" i="2"/>
  <c r="V275" i="2"/>
  <c r="Y275" i="2" s="1"/>
  <c r="S275" i="2"/>
  <c r="T275" i="2" s="1"/>
  <c r="R275" i="2"/>
  <c r="BW274" i="2"/>
  <c r="BV274" i="2"/>
  <c r="BY274" i="2" s="1"/>
  <c r="BS274" i="2"/>
  <c r="BT274" i="2" s="1"/>
  <c r="BR274" i="2"/>
  <c r="BQ274" i="2"/>
  <c r="BO274" i="2"/>
  <c r="BN274" i="2"/>
  <c r="BJ274" i="2" s="1"/>
  <c r="BK274" i="2"/>
  <c r="BG274" i="2"/>
  <c r="BF274" i="2"/>
  <c r="BI274" i="2" s="1"/>
  <c r="BC274" i="2"/>
  <c r="BD274" i="2" s="1"/>
  <c r="BB274" i="2"/>
  <c r="BA274" i="2"/>
  <c r="AY274" i="2"/>
  <c r="AX274" i="2"/>
  <c r="AT274" i="2" s="1"/>
  <c r="AU274" i="2"/>
  <c r="AQ274" i="2"/>
  <c r="AP274" i="2"/>
  <c r="AS274" i="2" s="1"/>
  <c r="AM274" i="2"/>
  <c r="AN274" i="2" s="1"/>
  <c r="AL274" i="2"/>
  <c r="AK274" i="2"/>
  <c r="AI274" i="2"/>
  <c r="AH274" i="2"/>
  <c r="AD274" i="2" s="1"/>
  <c r="AE274" i="2"/>
  <c r="AA274" i="2"/>
  <c r="Z274" i="2"/>
  <c r="AC274" i="2" s="1"/>
  <c r="W274" i="2"/>
  <c r="X274" i="2" s="1"/>
  <c r="V274" i="2"/>
  <c r="U274" i="2"/>
  <c r="S274" i="2"/>
  <c r="R274" i="2"/>
  <c r="N274" i="2" s="1"/>
  <c r="J274" i="2" s="1"/>
  <c r="O274" i="2"/>
  <c r="BW273" i="2"/>
  <c r="BX273" i="2" s="1"/>
  <c r="BV273" i="2"/>
  <c r="BU273" i="2"/>
  <c r="BS273" i="2"/>
  <c r="BR273" i="2"/>
  <c r="BO273" i="2"/>
  <c r="BP273" i="2" s="1"/>
  <c r="BN273" i="2"/>
  <c r="BJ273" i="2"/>
  <c r="BG273" i="2"/>
  <c r="BH273" i="2" s="1"/>
  <c r="BF273" i="2"/>
  <c r="BE273" i="2"/>
  <c r="BC273" i="2"/>
  <c r="BB273" i="2"/>
  <c r="AY273" i="2"/>
  <c r="AZ273" i="2" s="1"/>
  <c r="AX273" i="2"/>
  <c r="AT273" i="2"/>
  <c r="AQ273" i="2"/>
  <c r="AR273" i="2" s="1"/>
  <c r="AP273" i="2"/>
  <c r="AO273" i="2"/>
  <c r="AM273" i="2"/>
  <c r="AL273" i="2"/>
  <c r="AI273" i="2"/>
  <c r="AJ273" i="2" s="1"/>
  <c r="AH273" i="2"/>
  <c r="AD273" i="2"/>
  <c r="AA273" i="2"/>
  <c r="AB273" i="2" s="1"/>
  <c r="Z273" i="2"/>
  <c r="Y273" i="2"/>
  <c r="W273" i="2"/>
  <c r="V273" i="2"/>
  <c r="S273" i="2"/>
  <c r="T273" i="2" s="1"/>
  <c r="R273" i="2"/>
  <c r="N273" i="2"/>
  <c r="J273" i="2" s="1"/>
  <c r="BY272" i="2"/>
  <c r="BW272" i="2"/>
  <c r="BV272" i="2"/>
  <c r="BS272" i="2"/>
  <c r="BT272" i="2" s="1"/>
  <c r="BR272" i="2"/>
  <c r="BO272" i="2"/>
  <c r="BN272" i="2"/>
  <c r="BJ272" i="2" s="1"/>
  <c r="BI272" i="2"/>
  <c r="BG272" i="2"/>
  <c r="BF272" i="2"/>
  <c r="BC272" i="2"/>
  <c r="BD272" i="2" s="1"/>
  <c r="BB272" i="2"/>
  <c r="AY272" i="2"/>
  <c r="AX272" i="2"/>
  <c r="AT272" i="2" s="1"/>
  <c r="AS272" i="2"/>
  <c r="AQ272" i="2"/>
  <c r="AP272" i="2"/>
  <c r="AM272" i="2"/>
  <c r="AN272" i="2" s="1"/>
  <c r="AL272" i="2"/>
  <c r="AI272" i="2"/>
  <c r="AH272" i="2"/>
  <c r="AD272" i="2" s="1"/>
  <c r="AC272" i="2"/>
  <c r="AA272" i="2"/>
  <c r="Z272" i="2"/>
  <c r="W272" i="2"/>
  <c r="X272" i="2" s="1"/>
  <c r="V272" i="2"/>
  <c r="S272" i="2"/>
  <c r="R272" i="2"/>
  <c r="N272" i="2" s="1"/>
  <c r="BW271" i="2"/>
  <c r="BX271" i="2" s="1"/>
  <c r="BV271" i="2"/>
  <c r="BS271" i="2"/>
  <c r="BR271" i="2"/>
  <c r="BU271" i="2" s="1"/>
  <c r="BO271" i="2"/>
  <c r="BP271" i="2" s="1"/>
  <c r="BN271" i="2"/>
  <c r="BG271" i="2"/>
  <c r="BH271" i="2" s="1"/>
  <c r="BF271" i="2"/>
  <c r="BC271" i="2"/>
  <c r="BB271" i="2"/>
  <c r="BE271" i="2" s="1"/>
  <c r="AY271" i="2"/>
  <c r="AZ271" i="2" s="1"/>
  <c r="AX271" i="2"/>
  <c r="AQ271" i="2"/>
  <c r="AR271" i="2" s="1"/>
  <c r="AP271" i="2"/>
  <c r="AM271" i="2"/>
  <c r="AL271" i="2"/>
  <c r="AO271" i="2" s="1"/>
  <c r="AI271" i="2"/>
  <c r="AJ271" i="2" s="1"/>
  <c r="AH271" i="2"/>
  <c r="AA271" i="2"/>
  <c r="AB271" i="2" s="1"/>
  <c r="Z271" i="2"/>
  <c r="W271" i="2"/>
  <c r="V271" i="2"/>
  <c r="Y271" i="2" s="1"/>
  <c r="S271" i="2"/>
  <c r="T271" i="2" s="1"/>
  <c r="R271" i="2"/>
  <c r="BW270" i="2"/>
  <c r="BV270" i="2"/>
  <c r="BY270" i="2" s="1"/>
  <c r="BS270" i="2"/>
  <c r="BT270" i="2" s="1"/>
  <c r="BR270" i="2"/>
  <c r="BQ270" i="2"/>
  <c r="BO270" i="2"/>
  <c r="BN270" i="2"/>
  <c r="BJ270" i="2" s="1"/>
  <c r="BK270" i="2"/>
  <c r="BG270" i="2"/>
  <c r="BF270" i="2"/>
  <c r="BI270" i="2" s="1"/>
  <c r="BC270" i="2"/>
  <c r="BD270" i="2" s="1"/>
  <c r="BB270" i="2"/>
  <c r="BA270" i="2"/>
  <c r="AY270" i="2"/>
  <c r="AX270" i="2"/>
  <c r="AT270" i="2" s="1"/>
  <c r="AU270" i="2"/>
  <c r="AQ270" i="2"/>
  <c r="AP270" i="2"/>
  <c r="AS270" i="2" s="1"/>
  <c r="AM270" i="2"/>
  <c r="AN270" i="2" s="1"/>
  <c r="AL270" i="2"/>
  <c r="AK270" i="2"/>
  <c r="AI270" i="2"/>
  <c r="AH270" i="2"/>
  <c r="AD270" i="2" s="1"/>
  <c r="AE270" i="2"/>
  <c r="AA270" i="2"/>
  <c r="Z270" i="2"/>
  <c r="AC270" i="2" s="1"/>
  <c r="W270" i="2"/>
  <c r="X270" i="2" s="1"/>
  <c r="V270" i="2"/>
  <c r="U270" i="2"/>
  <c r="S270" i="2"/>
  <c r="R270" i="2"/>
  <c r="N270" i="2" s="1"/>
  <c r="J270" i="2" s="1"/>
  <c r="O270" i="2"/>
  <c r="BW269" i="2"/>
  <c r="BX269" i="2" s="1"/>
  <c r="BV269" i="2"/>
  <c r="BU269" i="2"/>
  <c r="BS269" i="2"/>
  <c r="BR269" i="2"/>
  <c r="BO269" i="2"/>
  <c r="BP269" i="2" s="1"/>
  <c r="BN269" i="2"/>
  <c r="BJ269" i="2"/>
  <c r="BG269" i="2"/>
  <c r="BH269" i="2" s="1"/>
  <c r="BF269" i="2"/>
  <c r="BE269" i="2"/>
  <c r="BC269" i="2"/>
  <c r="BB269" i="2"/>
  <c r="AY269" i="2"/>
  <c r="AZ269" i="2" s="1"/>
  <c r="AX269" i="2"/>
  <c r="AT269" i="2"/>
  <c r="AQ269" i="2"/>
  <c r="AR269" i="2" s="1"/>
  <c r="AP269" i="2"/>
  <c r="AO269" i="2"/>
  <c r="AM269" i="2"/>
  <c r="AL269" i="2"/>
  <c r="AI269" i="2"/>
  <c r="AJ269" i="2" s="1"/>
  <c r="AH269" i="2"/>
  <c r="AD269" i="2"/>
  <c r="AA269" i="2"/>
  <c r="AB269" i="2" s="1"/>
  <c r="Z269" i="2"/>
  <c r="Y269" i="2"/>
  <c r="W269" i="2"/>
  <c r="V269" i="2"/>
  <c r="S269" i="2"/>
  <c r="T269" i="2" s="1"/>
  <c r="R269" i="2"/>
  <c r="N269" i="2"/>
  <c r="J269" i="2" s="1"/>
  <c r="BY268" i="2"/>
  <c r="BW268" i="2"/>
  <c r="BV268" i="2"/>
  <c r="BS268" i="2"/>
  <c r="BT268" i="2" s="1"/>
  <c r="BR268" i="2"/>
  <c r="BO268" i="2"/>
  <c r="BN268" i="2"/>
  <c r="BJ268" i="2" s="1"/>
  <c r="BI268" i="2"/>
  <c r="BG268" i="2"/>
  <c r="BF268" i="2"/>
  <c r="BC268" i="2"/>
  <c r="BD268" i="2" s="1"/>
  <c r="BB268" i="2"/>
  <c r="AY268" i="2"/>
  <c r="AX268" i="2"/>
  <c r="AT268" i="2" s="1"/>
  <c r="AS268" i="2"/>
  <c r="AQ268" i="2"/>
  <c r="AP268" i="2"/>
  <c r="AM268" i="2"/>
  <c r="AN268" i="2" s="1"/>
  <c r="AL268" i="2"/>
  <c r="AI268" i="2"/>
  <c r="AH268" i="2"/>
  <c r="AD268" i="2" s="1"/>
  <c r="AC268" i="2"/>
  <c r="AA268" i="2"/>
  <c r="Z268" i="2"/>
  <c r="W268" i="2"/>
  <c r="X268" i="2" s="1"/>
  <c r="V268" i="2"/>
  <c r="S268" i="2"/>
  <c r="R268" i="2"/>
  <c r="N268" i="2" s="1"/>
  <c r="BW267" i="2"/>
  <c r="BX267" i="2" s="1"/>
  <c r="BV267" i="2"/>
  <c r="BS267" i="2"/>
  <c r="BR267" i="2"/>
  <c r="BU267" i="2" s="1"/>
  <c r="BO267" i="2"/>
  <c r="BP267" i="2" s="1"/>
  <c r="BN267" i="2"/>
  <c r="BG267" i="2"/>
  <c r="BH267" i="2" s="1"/>
  <c r="BF267" i="2"/>
  <c r="BC267" i="2"/>
  <c r="BB267" i="2"/>
  <c r="BE267" i="2" s="1"/>
  <c r="AY267" i="2"/>
  <c r="AZ267" i="2" s="1"/>
  <c r="AX267" i="2"/>
  <c r="AQ267" i="2"/>
  <c r="AR267" i="2" s="1"/>
  <c r="AP267" i="2"/>
  <c r="AM267" i="2"/>
  <c r="AL267" i="2"/>
  <c r="AO267" i="2" s="1"/>
  <c r="AI267" i="2"/>
  <c r="AJ267" i="2" s="1"/>
  <c r="AH267" i="2"/>
  <c r="AA267" i="2"/>
  <c r="AB267" i="2" s="1"/>
  <c r="Z267" i="2"/>
  <c r="W267" i="2"/>
  <c r="V267" i="2"/>
  <c r="Y267" i="2" s="1"/>
  <c r="S267" i="2"/>
  <c r="T267" i="2" s="1"/>
  <c r="R267" i="2"/>
  <c r="BW266" i="2"/>
  <c r="BV266" i="2"/>
  <c r="BY266" i="2" s="1"/>
  <c r="BS266" i="2"/>
  <c r="BT266" i="2" s="1"/>
  <c r="BR266" i="2"/>
  <c r="BQ266" i="2"/>
  <c r="BO266" i="2"/>
  <c r="BN266" i="2"/>
  <c r="BJ266" i="2" s="1"/>
  <c r="BK266" i="2"/>
  <c r="BG266" i="2"/>
  <c r="BF266" i="2"/>
  <c r="BI266" i="2" s="1"/>
  <c r="BC266" i="2"/>
  <c r="BD266" i="2" s="1"/>
  <c r="BB266" i="2"/>
  <c r="BA266" i="2"/>
  <c r="AY266" i="2"/>
  <c r="AX266" i="2"/>
  <c r="AT266" i="2" s="1"/>
  <c r="AU266" i="2"/>
  <c r="AQ266" i="2"/>
  <c r="AP266" i="2"/>
  <c r="AS266" i="2" s="1"/>
  <c r="AM266" i="2"/>
  <c r="AN266" i="2" s="1"/>
  <c r="AL266" i="2"/>
  <c r="AK266" i="2"/>
  <c r="AI266" i="2"/>
  <c r="AH266" i="2"/>
  <c r="AD266" i="2" s="1"/>
  <c r="AE266" i="2"/>
  <c r="AA266" i="2"/>
  <c r="Z266" i="2"/>
  <c r="AC266" i="2" s="1"/>
  <c r="W266" i="2"/>
  <c r="X266" i="2" s="1"/>
  <c r="V266" i="2"/>
  <c r="U266" i="2"/>
  <c r="S266" i="2"/>
  <c r="R266" i="2"/>
  <c r="N266" i="2" s="1"/>
  <c r="J266" i="2" s="1"/>
  <c r="O266" i="2"/>
  <c r="BW265" i="2"/>
  <c r="BX265" i="2" s="1"/>
  <c r="BV265" i="2"/>
  <c r="BU265" i="2"/>
  <c r="BS265" i="2"/>
  <c r="BR265" i="2"/>
  <c r="BO265" i="2"/>
  <c r="BP265" i="2" s="1"/>
  <c r="BN265" i="2"/>
  <c r="BJ265" i="2"/>
  <c r="BG265" i="2"/>
  <c r="BH265" i="2" s="1"/>
  <c r="BF265" i="2"/>
  <c r="BE265" i="2"/>
  <c r="BC265" i="2"/>
  <c r="BB265" i="2"/>
  <c r="AY265" i="2"/>
  <c r="AZ265" i="2" s="1"/>
  <c r="AX265" i="2"/>
  <c r="AT265" i="2"/>
  <c r="AQ265" i="2"/>
  <c r="AR265" i="2" s="1"/>
  <c r="AP265" i="2"/>
  <c r="AO265" i="2"/>
  <c r="AM265" i="2"/>
  <c r="AL265" i="2"/>
  <c r="AI265" i="2"/>
  <c r="AJ265" i="2" s="1"/>
  <c r="AH265" i="2"/>
  <c r="AD265" i="2"/>
  <c r="AA265" i="2"/>
  <c r="AB265" i="2" s="1"/>
  <c r="Z265" i="2"/>
  <c r="Y265" i="2"/>
  <c r="W265" i="2"/>
  <c r="V265" i="2"/>
  <c r="S265" i="2"/>
  <c r="T265" i="2" s="1"/>
  <c r="R265" i="2"/>
  <c r="N265" i="2"/>
  <c r="J265" i="2" s="1"/>
  <c r="BY264" i="2"/>
  <c r="BW264" i="2"/>
  <c r="BV264" i="2"/>
  <c r="BS264" i="2"/>
  <c r="BT264" i="2" s="1"/>
  <c r="BR264" i="2"/>
  <c r="BO264" i="2"/>
  <c r="BN264" i="2"/>
  <c r="BJ264" i="2" s="1"/>
  <c r="BI264" i="2"/>
  <c r="BG264" i="2"/>
  <c r="BF264" i="2"/>
  <c r="BC264" i="2"/>
  <c r="BD264" i="2" s="1"/>
  <c r="BB264" i="2"/>
  <c r="AY264" i="2"/>
  <c r="AX264" i="2"/>
  <c r="AT264" i="2" s="1"/>
  <c r="AS264" i="2"/>
  <c r="AQ264" i="2"/>
  <c r="AP264" i="2"/>
  <c r="AM264" i="2"/>
  <c r="AN264" i="2" s="1"/>
  <c r="AL264" i="2"/>
  <c r="AI264" i="2"/>
  <c r="AH264" i="2"/>
  <c r="AD264" i="2" s="1"/>
  <c r="AC264" i="2"/>
  <c r="AA264" i="2"/>
  <c r="Z264" i="2"/>
  <c r="W264" i="2"/>
  <c r="X264" i="2" s="1"/>
  <c r="V264" i="2"/>
  <c r="S264" i="2"/>
  <c r="R264" i="2"/>
  <c r="N264" i="2" s="1"/>
  <c r="BW263" i="2"/>
  <c r="BX263" i="2" s="1"/>
  <c r="BV263" i="2"/>
  <c r="BS263" i="2"/>
  <c r="BR263" i="2"/>
  <c r="BU263" i="2" s="1"/>
  <c r="BO263" i="2"/>
  <c r="BP263" i="2" s="1"/>
  <c r="BN263" i="2"/>
  <c r="BG263" i="2"/>
  <c r="BH263" i="2" s="1"/>
  <c r="BF263" i="2"/>
  <c r="BC263" i="2"/>
  <c r="BB263" i="2"/>
  <c r="BE263" i="2" s="1"/>
  <c r="AY263" i="2"/>
  <c r="AZ263" i="2" s="1"/>
  <c r="AX263" i="2"/>
  <c r="AQ263" i="2"/>
  <c r="AR263" i="2" s="1"/>
  <c r="AP263" i="2"/>
  <c r="AM263" i="2"/>
  <c r="AL263" i="2"/>
  <c r="AO263" i="2" s="1"/>
  <c r="AI263" i="2"/>
  <c r="AJ263" i="2" s="1"/>
  <c r="AH263" i="2"/>
  <c r="AA263" i="2"/>
  <c r="AB263" i="2" s="1"/>
  <c r="Z263" i="2"/>
  <c r="W263" i="2"/>
  <c r="V263" i="2"/>
  <c r="Y263" i="2" s="1"/>
  <c r="S263" i="2"/>
  <c r="T263" i="2" s="1"/>
  <c r="R263" i="2"/>
  <c r="BW262" i="2"/>
  <c r="BV262" i="2"/>
  <c r="BY262" i="2" s="1"/>
  <c r="BS262" i="2"/>
  <c r="BT262" i="2" s="1"/>
  <c r="BR262" i="2"/>
  <c r="BQ262" i="2"/>
  <c r="BO262" i="2"/>
  <c r="BN262" i="2"/>
  <c r="BJ262" i="2" s="1"/>
  <c r="BK262" i="2"/>
  <c r="BG262" i="2"/>
  <c r="BF262" i="2"/>
  <c r="BI262" i="2" s="1"/>
  <c r="BC262" i="2"/>
  <c r="BD262" i="2" s="1"/>
  <c r="BB262" i="2"/>
  <c r="BA262" i="2"/>
  <c r="AY262" i="2"/>
  <c r="AX262" i="2"/>
  <c r="AT262" i="2" s="1"/>
  <c r="AU262" i="2"/>
  <c r="AQ262" i="2"/>
  <c r="AP262" i="2"/>
  <c r="AS262" i="2" s="1"/>
  <c r="AM262" i="2"/>
  <c r="AN262" i="2" s="1"/>
  <c r="AL262" i="2"/>
  <c r="AK262" i="2"/>
  <c r="AI262" i="2"/>
  <c r="AH262" i="2"/>
  <c r="AD262" i="2" s="1"/>
  <c r="AE262" i="2"/>
  <c r="AA262" i="2"/>
  <c r="Z262" i="2"/>
  <c r="AC262" i="2" s="1"/>
  <c r="W262" i="2"/>
  <c r="X262" i="2" s="1"/>
  <c r="V262" i="2"/>
  <c r="U262" i="2"/>
  <c r="S262" i="2"/>
  <c r="R262" i="2"/>
  <c r="N262" i="2" s="1"/>
  <c r="J262" i="2" s="1"/>
  <c r="O262" i="2"/>
  <c r="BW261" i="2"/>
  <c r="BX261" i="2" s="1"/>
  <c r="BV261" i="2"/>
  <c r="BU261" i="2"/>
  <c r="BS261" i="2"/>
  <c r="BR261" i="2"/>
  <c r="BO261" i="2"/>
  <c r="BP261" i="2" s="1"/>
  <c r="BN261" i="2"/>
  <c r="BJ261" i="2"/>
  <c r="BG261" i="2"/>
  <c r="BH261" i="2" s="1"/>
  <c r="BF261" i="2"/>
  <c r="BE261" i="2"/>
  <c r="BC261" i="2"/>
  <c r="BB261" i="2"/>
  <c r="AY261" i="2"/>
  <c r="AZ261" i="2" s="1"/>
  <c r="AX261" i="2"/>
  <c r="AT261" i="2"/>
  <c r="AQ261" i="2"/>
  <c r="AR261" i="2" s="1"/>
  <c r="AP261" i="2"/>
  <c r="AO261" i="2"/>
  <c r="AM261" i="2"/>
  <c r="AL261" i="2"/>
  <c r="AI261" i="2"/>
  <c r="AJ261" i="2" s="1"/>
  <c r="AH261" i="2"/>
  <c r="AD261" i="2"/>
  <c r="AA261" i="2"/>
  <c r="AB261" i="2" s="1"/>
  <c r="Z261" i="2"/>
  <c r="Y261" i="2"/>
  <c r="W261" i="2"/>
  <c r="V261" i="2"/>
  <c r="S261" i="2"/>
  <c r="T261" i="2" s="1"/>
  <c r="R261" i="2"/>
  <c r="N261" i="2"/>
  <c r="J261" i="2" s="1"/>
  <c r="BY260" i="2"/>
  <c r="BW260" i="2"/>
  <c r="BV260" i="2"/>
  <c r="BS260" i="2"/>
  <c r="BT260" i="2" s="1"/>
  <c r="BR260" i="2"/>
  <c r="BO260" i="2"/>
  <c r="BN260" i="2"/>
  <c r="BJ260" i="2" s="1"/>
  <c r="BI260" i="2"/>
  <c r="BG260" i="2"/>
  <c r="BF260" i="2"/>
  <c r="BC260" i="2"/>
  <c r="BD260" i="2" s="1"/>
  <c r="BB260" i="2"/>
  <c r="AY260" i="2"/>
  <c r="AX260" i="2"/>
  <c r="AT260" i="2" s="1"/>
  <c r="AS260" i="2"/>
  <c r="AQ260" i="2"/>
  <c r="AP260" i="2"/>
  <c r="AM260" i="2"/>
  <c r="AN260" i="2" s="1"/>
  <c r="AL260" i="2"/>
  <c r="AI260" i="2"/>
  <c r="AH260" i="2"/>
  <c r="AD260" i="2" s="1"/>
  <c r="AC260" i="2"/>
  <c r="AA260" i="2"/>
  <c r="Z260" i="2"/>
  <c r="W260" i="2"/>
  <c r="X260" i="2" s="1"/>
  <c r="V260" i="2"/>
  <c r="S260" i="2"/>
  <c r="R260" i="2"/>
  <c r="N260" i="2" s="1"/>
  <c r="BW257" i="2"/>
  <c r="BX257" i="2" s="1"/>
  <c r="BV257" i="2"/>
  <c r="BS257" i="2"/>
  <c r="BR257" i="2"/>
  <c r="BU257" i="2" s="1"/>
  <c r="BO257" i="2"/>
  <c r="BP257" i="2" s="1"/>
  <c r="BN257" i="2"/>
  <c r="BG257" i="2"/>
  <c r="BH257" i="2" s="1"/>
  <c r="BF257" i="2"/>
  <c r="BC257" i="2"/>
  <c r="BB257" i="2"/>
  <c r="BE257" i="2" s="1"/>
  <c r="AY257" i="2"/>
  <c r="AZ257" i="2" s="1"/>
  <c r="AX257" i="2"/>
  <c r="AQ257" i="2"/>
  <c r="AR257" i="2" s="1"/>
  <c r="AP257" i="2"/>
  <c r="AM257" i="2"/>
  <c r="AL257" i="2"/>
  <c r="AO257" i="2" s="1"/>
  <c r="AI257" i="2"/>
  <c r="AJ257" i="2" s="1"/>
  <c r="AH257" i="2"/>
  <c r="AA257" i="2"/>
  <c r="AB257" i="2" s="1"/>
  <c r="Z257" i="2"/>
  <c r="W257" i="2"/>
  <c r="V257" i="2"/>
  <c r="Y257" i="2" s="1"/>
  <c r="S257" i="2"/>
  <c r="T257" i="2" s="1"/>
  <c r="R257" i="2"/>
  <c r="BW256" i="2"/>
  <c r="BV256" i="2"/>
  <c r="BY256" i="2" s="1"/>
  <c r="BS256" i="2"/>
  <c r="BT256" i="2" s="1"/>
  <c r="BR256" i="2"/>
  <c r="BQ256" i="2"/>
  <c r="BO256" i="2"/>
  <c r="BN256" i="2"/>
  <c r="BJ256" i="2" s="1"/>
  <c r="BK256" i="2"/>
  <c r="BG256" i="2"/>
  <c r="BF256" i="2"/>
  <c r="BI256" i="2" s="1"/>
  <c r="BC256" i="2"/>
  <c r="BD256" i="2" s="1"/>
  <c r="BB256" i="2"/>
  <c r="BA256" i="2"/>
  <c r="AY256" i="2"/>
  <c r="AX256" i="2"/>
  <c r="AT256" i="2" s="1"/>
  <c r="AU256" i="2"/>
  <c r="AQ256" i="2"/>
  <c r="AP256" i="2"/>
  <c r="AS256" i="2" s="1"/>
  <c r="AM256" i="2"/>
  <c r="AN256" i="2" s="1"/>
  <c r="AL256" i="2"/>
  <c r="AK256" i="2"/>
  <c r="AI256" i="2"/>
  <c r="AH256" i="2"/>
  <c r="AD256" i="2" s="1"/>
  <c r="AE256" i="2"/>
  <c r="AA256" i="2"/>
  <c r="Z256" i="2"/>
  <c r="AC256" i="2" s="1"/>
  <c r="W256" i="2"/>
  <c r="X256" i="2" s="1"/>
  <c r="V256" i="2"/>
  <c r="U256" i="2"/>
  <c r="S256" i="2"/>
  <c r="R256" i="2"/>
  <c r="N256" i="2" s="1"/>
  <c r="J256" i="2" s="1"/>
  <c r="O256" i="2"/>
  <c r="BW255" i="2"/>
  <c r="BX255" i="2" s="1"/>
  <c r="BV255" i="2"/>
  <c r="BU255" i="2"/>
  <c r="BS255" i="2"/>
  <c r="BR255" i="2"/>
  <c r="BO255" i="2"/>
  <c r="BP255" i="2" s="1"/>
  <c r="BN255" i="2"/>
  <c r="BJ255" i="2"/>
  <c r="BG255" i="2"/>
  <c r="BH255" i="2" s="1"/>
  <c r="BF255" i="2"/>
  <c r="BE255" i="2"/>
  <c r="BC255" i="2"/>
  <c r="BB255" i="2"/>
  <c r="AY255" i="2"/>
  <c r="AZ255" i="2" s="1"/>
  <c r="AX255" i="2"/>
  <c r="AT255" i="2"/>
  <c r="AQ255" i="2"/>
  <c r="AR255" i="2" s="1"/>
  <c r="AP255" i="2"/>
  <c r="AO255" i="2"/>
  <c r="AM255" i="2"/>
  <c r="AL255" i="2"/>
  <c r="AI255" i="2"/>
  <c r="AJ255" i="2" s="1"/>
  <c r="AH255" i="2"/>
  <c r="AD255" i="2"/>
  <c r="AA255" i="2"/>
  <c r="AB255" i="2" s="1"/>
  <c r="Z255" i="2"/>
  <c r="Y255" i="2"/>
  <c r="W255" i="2"/>
  <c r="V255" i="2"/>
  <c r="S255" i="2"/>
  <c r="T255" i="2" s="1"/>
  <c r="R255" i="2"/>
  <c r="N255" i="2"/>
  <c r="J255" i="2" s="1"/>
  <c r="BY254" i="2"/>
  <c r="BW254" i="2"/>
  <c r="BV254" i="2"/>
  <c r="BS254" i="2"/>
  <c r="BT254" i="2" s="1"/>
  <c r="BR254" i="2"/>
  <c r="BO254" i="2"/>
  <c r="BN254" i="2"/>
  <c r="BJ254" i="2" s="1"/>
  <c r="BI254" i="2"/>
  <c r="BG254" i="2"/>
  <c r="BF254" i="2"/>
  <c r="BC254" i="2"/>
  <c r="BD254" i="2" s="1"/>
  <c r="BB254" i="2"/>
  <c r="AY254" i="2"/>
  <c r="AX254" i="2"/>
  <c r="AT254" i="2" s="1"/>
  <c r="AS254" i="2"/>
  <c r="AQ254" i="2"/>
  <c r="AP254" i="2"/>
  <c r="AM254" i="2"/>
  <c r="AN254" i="2" s="1"/>
  <c r="AL254" i="2"/>
  <c r="AI254" i="2"/>
  <c r="AH254" i="2"/>
  <c r="AD254" i="2" s="1"/>
  <c r="AC254" i="2"/>
  <c r="AA254" i="2"/>
  <c r="Z254" i="2"/>
  <c r="W254" i="2"/>
  <c r="X254" i="2" s="1"/>
  <c r="V254" i="2"/>
  <c r="S254" i="2"/>
  <c r="R254" i="2"/>
  <c r="N254" i="2" s="1"/>
  <c r="BW253" i="2"/>
  <c r="BX253" i="2" s="1"/>
  <c r="BV253" i="2"/>
  <c r="BS253" i="2"/>
  <c r="BR253" i="2"/>
  <c r="BU253" i="2" s="1"/>
  <c r="BO253" i="2"/>
  <c r="BP253" i="2" s="1"/>
  <c r="BN253" i="2"/>
  <c r="BG253" i="2"/>
  <c r="BH253" i="2" s="1"/>
  <c r="BF253" i="2"/>
  <c r="BC253" i="2"/>
  <c r="BB253" i="2"/>
  <c r="BE253" i="2" s="1"/>
  <c r="AY253" i="2"/>
  <c r="AZ253" i="2" s="1"/>
  <c r="AX253" i="2"/>
  <c r="AQ253" i="2"/>
  <c r="AR253" i="2" s="1"/>
  <c r="AP253" i="2"/>
  <c r="AM253" i="2"/>
  <c r="AL253" i="2"/>
  <c r="AO253" i="2" s="1"/>
  <c r="AI253" i="2"/>
  <c r="AJ253" i="2" s="1"/>
  <c r="AH253" i="2"/>
  <c r="AA253" i="2"/>
  <c r="AB253" i="2" s="1"/>
  <c r="Z253" i="2"/>
  <c r="W253" i="2"/>
  <c r="V253" i="2"/>
  <c r="Y253" i="2" s="1"/>
  <c r="S253" i="2"/>
  <c r="T253" i="2" s="1"/>
  <c r="R253" i="2"/>
  <c r="BW252" i="2"/>
  <c r="BV252" i="2"/>
  <c r="BY252" i="2" s="1"/>
  <c r="BS252" i="2"/>
  <c r="BT252" i="2" s="1"/>
  <c r="BR252" i="2"/>
  <c r="BQ252" i="2"/>
  <c r="BO252" i="2"/>
  <c r="BN252" i="2"/>
  <c r="BJ252" i="2" s="1"/>
  <c r="BK252" i="2"/>
  <c r="BG252" i="2"/>
  <c r="BF252" i="2"/>
  <c r="BI252" i="2" s="1"/>
  <c r="BC252" i="2"/>
  <c r="BD252" i="2" s="1"/>
  <c r="BB252" i="2"/>
  <c r="BA252" i="2"/>
  <c r="AY252" i="2"/>
  <c r="AX252" i="2"/>
  <c r="AT252" i="2" s="1"/>
  <c r="AU252" i="2"/>
  <c r="AQ252" i="2"/>
  <c r="AP252" i="2"/>
  <c r="AS252" i="2" s="1"/>
  <c r="AM252" i="2"/>
  <c r="AN252" i="2" s="1"/>
  <c r="AL252" i="2"/>
  <c r="AK252" i="2"/>
  <c r="AI252" i="2"/>
  <c r="AH252" i="2"/>
  <c r="AD252" i="2" s="1"/>
  <c r="AE252" i="2"/>
  <c r="AA252" i="2"/>
  <c r="Z252" i="2"/>
  <c r="AC252" i="2" s="1"/>
  <c r="W252" i="2"/>
  <c r="X252" i="2" s="1"/>
  <c r="V252" i="2"/>
  <c r="U252" i="2"/>
  <c r="S252" i="2"/>
  <c r="R252" i="2"/>
  <c r="N252" i="2" s="1"/>
  <c r="J252" i="2" s="1"/>
  <c r="O252" i="2"/>
  <c r="BW251" i="2"/>
  <c r="BX251" i="2" s="1"/>
  <c r="BV251" i="2"/>
  <c r="BU251" i="2"/>
  <c r="BS251" i="2"/>
  <c r="BR251" i="2"/>
  <c r="BO251" i="2"/>
  <c r="BP251" i="2" s="1"/>
  <c r="BN251" i="2"/>
  <c r="BJ251" i="2"/>
  <c r="BG251" i="2"/>
  <c r="BH251" i="2" s="1"/>
  <c r="BF251" i="2"/>
  <c r="BE251" i="2"/>
  <c r="BC251" i="2"/>
  <c r="BB251" i="2"/>
  <c r="AY251" i="2"/>
  <c r="AZ251" i="2" s="1"/>
  <c r="AX251" i="2"/>
  <c r="AT251" i="2"/>
  <c r="AQ251" i="2"/>
  <c r="AR251" i="2" s="1"/>
  <c r="AP251" i="2"/>
  <c r="AO251" i="2"/>
  <c r="AM251" i="2"/>
  <c r="AL251" i="2"/>
  <c r="AI251" i="2"/>
  <c r="AJ251" i="2" s="1"/>
  <c r="AH251" i="2"/>
  <c r="AD251" i="2"/>
  <c r="AA251" i="2"/>
  <c r="AB251" i="2" s="1"/>
  <c r="Z251" i="2"/>
  <c r="Y251" i="2"/>
  <c r="W251" i="2"/>
  <c r="V251" i="2"/>
  <c r="S251" i="2"/>
  <c r="T251" i="2" s="1"/>
  <c r="R251" i="2"/>
  <c r="N251" i="2"/>
  <c r="J251" i="2" s="1"/>
  <c r="BY250" i="2"/>
  <c r="BW250" i="2"/>
  <c r="BV250" i="2"/>
  <c r="BS250" i="2"/>
  <c r="BT250" i="2" s="1"/>
  <c r="BR250" i="2"/>
  <c r="BO250" i="2"/>
  <c r="BN250" i="2"/>
  <c r="BJ250" i="2" s="1"/>
  <c r="BI250" i="2"/>
  <c r="BG250" i="2"/>
  <c r="BF250" i="2"/>
  <c r="BC250" i="2"/>
  <c r="BD250" i="2" s="1"/>
  <c r="BB250" i="2"/>
  <c r="AY250" i="2"/>
  <c r="AX250" i="2"/>
  <c r="AT250" i="2" s="1"/>
  <c r="AS250" i="2"/>
  <c r="AQ250" i="2"/>
  <c r="AP250" i="2"/>
  <c r="AM250" i="2"/>
  <c r="AN250" i="2" s="1"/>
  <c r="AL250" i="2"/>
  <c r="AI250" i="2"/>
  <c r="AH250" i="2"/>
  <c r="AD250" i="2" s="1"/>
  <c r="AC250" i="2"/>
  <c r="AA250" i="2"/>
  <c r="Z250" i="2"/>
  <c r="W250" i="2"/>
  <c r="X250" i="2" s="1"/>
  <c r="V250" i="2"/>
  <c r="S250" i="2"/>
  <c r="R250" i="2"/>
  <c r="N250" i="2" s="1"/>
  <c r="BW249" i="2"/>
  <c r="BX249" i="2" s="1"/>
  <c r="BV249" i="2"/>
  <c r="BS249" i="2"/>
  <c r="BR249" i="2"/>
  <c r="BU249" i="2" s="1"/>
  <c r="BO249" i="2"/>
  <c r="BP249" i="2" s="1"/>
  <c r="BN249" i="2"/>
  <c r="BG249" i="2"/>
  <c r="BH249" i="2" s="1"/>
  <c r="BF249" i="2"/>
  <c r="BC249" i="2"/>
  <c r="BB249" i="2"/>
  <c r="BE249" i="2" s="1"/>
  <c r="AY249" i="2"/>
  <c r="AZ249" i="2" s="1"/>
  <c r="AX249" i="2"/>
  <c r="AQ249" i="2"/>
  <c r="AR249" i="2" s="1"/>
  <c r="AP249" i="2"/>
  <c r="AM249" i="2"/>
  <c r="AL249" i="2"/>
  <c r="AO249" i="2" s="1"/>
  <c r="AI249" i="2"/>
  <c r="AJ249" i="2" s="1"/>
  <c r="AH249" i="2"/>
  <c r="AA249" i="2"/>
  <c r="AB249" i="2" s="1"/>
  <c r="Z249" i="2"/>
  <c r="W249" i="2"/>
  <c r="V249" i="2"/>
  <c r="Y249" i="2" s="1"/>
  <c r="S249" i="2"/>
  <c r="T249" i="2" s="1"/>
  <c r="R249" i="2"/>
  <c r="BW248" i="2"/>
  <c r="BV248" i="2"/>
  <c r="BY248" i="2" s="1"/>
  <c r="BS248" i="2"/>
  <c r="BT248" i="2" s="1"/>
  <c r="BR248" i="2"/>
  <c r="BQ248" i="2"/>
  <c r="BO248" i="2"/>
  <c r="BN248" i="2"/>
  <c r="BJ248" i="2" s="1"/>
  <c r="BK248" i="2"/>
  <c r="BG248" i="2"/>
  <c r="BF248" i="2"/>
  <c r="BI248" i="2" s="1"/>
  <c r="BC248" i="2"/>
  <c r="BD248" i="2" s="1"/>
  <c r="BB248" i="2"/>
  <c r="BA248" i="2"/>
  <c r="AY248" i="2"/>
  <c r="AX248" i="2"/>
  <c r="AT248" i="2" s="1"/>
  <c r="AU248" i="2"/>
  <c r="AQ248" i="2"/>
  <c r="AP248" i="2"/>
  <c r="AS248" i="2" s="1"/>
  <c r="AM248" i="2"/>
  <c r="AN248" i="2" s="1"/>
  <c r="AL248" i="2"/>
  <c r="AK248" i="2"/>
  <c r="AI248" i="2"/>
  <c r="AH248" i="2"/>
  <c r="AD248" i="2" s="1"/>
  <c r="AE248" i="2"/>
  <c r="AA248" i="2"/>
  <c r="Z248" i="2"/>
  <c r="AC248" i="2" s="1"/>
  <c r="W248" i="2"/>
  <c r="X248" i="2" s="1"/>
  <c r="V248" i="2"/>
  <c r="U248" i="2"/>
  <c r="S248" i="2"/>
  <c r="R248" i="2"/>
  <c r="N248" i="2" s="1"/>
  <c r="J248" i="2" s="1"/>
  <c r="O248" i="2"/>
  <c r="BW246" i="2"/>
  <c r="BX246" i="2" s="1"/>
  <c r="BV246" i="2"/>
  <c r="BU246" i="2"/>
  <c r="BS246" i="2"/>
  <c r="BR246" i="2"/>
  <c r="BO246" i="2"/>
  <c r="BP246" i="2" s="1"/>
  <c r="BN246" i="2"/>
  <c r="BJ246" i="2"/>
  <c r="BG246" i="2"/>
  <c r="BH246" i="2" s="1"/>
  <c r="BF246" i="2"/>
  <c r="BE246" i="2"/>
  <c r="BC246" i="2"/>
  <c r="BB246" i="2"/>
  <c r="AY246" i="2"/>
  <c r="AZ246" i="2" s="1"/>
  <c r="AX246" i="2"/>
  <c r="AT246" i="2"/>
  <c r="AQ246" i="2"/>
  <c r="AR246" i="2" s="1"/>
  <c r="AP246" i="2"/>
  <c r="AO246" i="2"/>
  <c r="AM246" i="2"/>
  <c r="AL246" i="2"/>
  <c r="AI246" i="2"/>
  <c r="AJ246" i="2" s="1"/>
  <c r="AH246" i="2"/>
  <c r="AD246" i="2"/>
  <c r="AA246" i="2"/>
  <c r="AB246" i="2" s="1"/>
  <c r="Z246" i="2"/>
  <c r="Y246" i="2"/>
  <c r="W246" i="2"/>
  <c r="V246" i="2"/>
  <c r="S246" i="2"/>
  <c r="T246" i="2" s="1"/>
  <c r="R246" i="2"/>
  <c r="N246" i="2"/>
  <c r="J246" i="2" s="1"/>
  <c r="BY245" i="2"/>
  <c r="BW245" i="2"/>
  <c r="BV245" i="2"/>
  <c r="BS245" i="2"/>
  <c r="BT245" i="2" s="1"/>
  <c r="BR245" i="2"/>
  <c r="BO245" i="2"/>
  <c r="BN245" i="2"/>
  <c r="BJ245" i="2" s="1"/>
  <c r="BI245" i="2"/>
  <c r="BG245" i="2"/>
  <c r="BF245" i="2"/>
  <c r="BC245" i="2"/>
  <c r="BD245" i="2" s="1"/>
  <c r="BB245" i="2"/>
  <c r="AY245" i="2"/>
  <c r="AX245" i="2"/>
  <c r="AT245" i="2" s="1"/>
  <c r="AS245" i="2"/>
  <c r="AQ245" i="2"/>
  <c r="AP245" i="2"/>
  <c r="AM245" i="2"/>
  <c r="AN245" i="2" s="1"/>
  <c r="AL245" i="2"/>
  <c r="AI245" i="2"/>
  <c r="AH245" i="2"/>
  <c r="AD245" i="2" s="1"/>
  <c r="AC245" i="2"/>
  <c r="AA245" i="2"/>
  <c r="Z245" i="2"/>
  <c r="W245" i="2"/>
  <c r="X245" i="2" s="1"/>
  <c r="V245" i="2"/>
  <c r="S245" i="2"/>
  <c r="R245" i="2"/>
  <c r="N245" i="2" s="1"/>
  <c r="BW244" i="2"/>
  <c r="BX244" i="2" s="1"/>
  <c r="BV244" i="2"/>
  <c r="BS244" i="2"/>
  <c r="BR244" i="2"/>
  <c r="BU244" i="2" s="1"/>
  <c r="BO244" i="2"/>
  <c r="BP244" i="2" s="1"/>
  <c r="BN244" i="2"/>
  <c r="BG244" i="2"/>
  <c r="BH244" i="2" s="1"/>
  <c r="BF244" i="2"/>
  <c r="BC244" i="2"/>
  <c r="BB244" i="2"/>
  <c r="BE244" i="2" s="1"/>
  <c r="AY244" i="2"/>
  <c r="AZ244" i="2" s="1"/>
  <c r="AX244" i="2"/>
  <c r="AQ244" i="2"/>
  <c r="AR244" i="2" s="1"/>
  <c r="AP244" i="2"/>
  <c r="AM244" i="2"/>
  <c r="AL244" i="2"/>
  <c r="AO244" i="2" s="1"/>
  <c r="AI244" i="2"/>
  <c r="AJ244" i="2" s="1"/>
  <c r="AH244" i="2"/>
  <c r="AA244" i="2"/>
  <c r="AB244" i="2" s="1"/>
  <c r="Z244" i="2"/>
  <c r="W244" i="2"/>
  <c r="V244" i="2"/>
  <c r="Y244" i="2" s="1"/>
  <c r="S244" i="2"/>
  <c r="T244" i="2" s="1"/>
  <c r="R244" i="2"/>
  <c r="BW243" i="2"/>
  <c r="BV243" i="2"/>
  <c r="BY243" i="2" s="1"/>
  <c r="BS243" i="2"/>
  <c r="BT243" i="2" s="1"/>
  <c r="BR243" i="2"/>
  <c r="BQ243" i="2"/>
  <c r="BO243" i="2"/>
  <c r="BN243" i="2"/>
  <c r="BJ243" i="2" s="1"/>
  <c r="BK243" i="2"/>
  <c r="BG243" i="2"/>
  <c r="BF243" i="2"/>
  <c r="BI243" i="2" s="1"/>
  <c r="BC243" i="2"/>
  <c r="BD243" i="2" s="1"/>
  <c r="BB243" i="2"/>
  <c r="BA243" i="2"/>
  <c r="AY243" i="2"/>
  <c r="AX243" i="2"/>
  <c r="AT243" i="2" s="1"/>
  <c r="AU243" i="2"/>
  <c r="AQ243" i="2"/>
  <c r="AP243" i="2"/>
  <c r="AS243" i="2" s="1"/>
  <c r="AM243" i="2"/>
  <c r="AN243" i="2" s="1"/>
  <c r="AL243" i="2"/>
  <c r="AK243" i="2"/>
  <c r="AI243" i="2"/>
  <c r="AH243" i="2"/>
  <c r="AD243" i="2" s="1"/>
  <c r="AE243" i="2"/>
  <c r="AA243" i="2"/>
  <c r="Z243" i="2"/>
  <c r="AC243" i="2" s="1"/>
  <c r="W243" i="2"/>
  <c r="X243" i="2" s="1"/>
  <c r="V243" i="2"/>
  <c r="U243" i="2"/>
  <c r="S243" i="2"/>
  <c r="R243" i="2"/>
  <c r="N243" i="2" s="1"/>
  <c r="J243" i="2" s="1"/>
  <c r="O243" i="2"/>
  <c r="BW242" i="2"/>
  <c r="BX242" i="2" s="1"/>
  <c r="BV242" i="2"/>
  <c r="BU242" i="2"/>
  <c r="BS242" i="2"/>
  <c r="BR242" i="2"/>
  <c r="BO242" i="2"/>
  <c r="BP242" i="2" s="1"/>
  <c r="BN242" i="2"/>
  <c r="BJ242" i="2"/>
  <c r="BG242" i="2"/>
  <c r="BH242" i="2" s="1"/>
  <c r="BF242" i="2"/>
  <c r="BE242" i="2"/>
  <c r="BC242" i="2"/>
  <c r="BB242" i="2"/>
  <c r="AY242" i="2"/>
  <c r="AZ242" i="2" s="1"/>
  <c r="AX242" i="2"/>
  <c r="AT242" i="2"/>
  <c r="AQ242" i="2"/>
  <c r="AR242" i="2" s="1"/>
  <c r="AP242" i="2"/>
  <c r="AO242" i="2"/>
  <c r="AM242" i="2"/>
  <c r="AL242" i="2"/>
  <c r="AI242" i="2"/>
  <c r="AJ242" i="2" s="1"/>
  <c r="AH242" i="2"/>
  <c r="AD242" i="2"/>
  <c r="AA242" i="2"/>
  <c r="AB242" i="2" s="1"/>
  <c r="Z242" i="2"/>
  <c r="Y242" i="2"/>
  <c r="W242" i="2"/>
  <c r="V242" i="2"/>
  <c r="S242" i="2"/>
  <c r="T242" i="2" s="1"/>
  <c r="R242" i="2"/>
  <c r="N242" i="2"/>
  <c r="J242" i="2" s="1"/>
  <c r="BY238" i="2"/>
  <c r="BW238" i="2"/>
  <c r="BV238" i="2"/>
  <c r="BS238" i="2"/>
  <c r="BT238" i="2" s="1"/>
  <c r="BR238" i="2"/>
  <c r="BO238" i="2"/>
  <c r="BN238" i="2"/>
  <c r="BJ238" i="2" s="1"/>
  <c r="BI238" i="2"/>
  <c r="BG238" i="2"/>
  <c r="BF238" i="2"/>
  <c r="BC238" i="2"/>
  <c r="BD238" i="2" s="1"/>
  <c r="BB238" i="2"/>
  <c r="AY238" i="2"/>
  <c r="AX238" i="2"/>
  <c r="AT238" i="2" s="1"/>
  <c r="AS238" i="2"/>
  <c r="AQ238" i="2"/>
  <c r="AP238" i="2"/>
  <c r="AM238" i="2"/>
  <c r="AN238" i="2" s="1"/>
  <c r="AL238" i="2"/>
  <c r="AI238" i="2"/>
  <c r="AH238" i="2"/>
  <c r="AD238" i="2" s="1"/>
  <c r="AC238" i="2"/>
  <c r="AA238" i="2"/>
  <c r="Z238" i="2"/>
  <c r="W238" i="2"/>
  <c r="X238" i="2" s="1"/>
  <c r="V238" i="2"/>
  <c r="S238" i="2"/>
  <c r="R238" i="2"/>
  <c r="N238" i="2" s="1"/>
  <c r="BW237" i="2"/>
  <c r="BX237" i="2" s="1"/>
  <c r="BV237" i="2"/>
  <c r="BS237" i="2"/>
  <c r="BR237" i="2"/>
  <c r="BU237" i="2" s="1"/>
  <c r="BO237" i="2"/>
  <c r="BP237" i="2" s="1"/>
  <c r="BN237" i="2"/>
  <c r="BG237" i="2"/>
  <c r="BH237" i="2" s="1"/>
  <c r="BF237" i="2"/>
  <c r="BC237" i="2"/>
  <c r="BB237" i="2"/>
  <c r="BE237" i="2" s="1"/>
  <c r="AY237" i="2"/>
  <c r="AZ237" i="2" s="1"/>
  <c r="AX237" i="2"/>
  <c r="AQ237" i="2"/>
  <c r="AR237" i="2" s="1"/>
  <c r="AP237" i="2"/>
  <c r="AM237" i="2"/>
  <c r="AL237" i="2"/>
  <c r="AO237" i="2" s="1"/>
  <c r="AI237" i="2"/>
  <c r="AJ237" i="2" s="1"/>
  <c r="AH237" i="2"/>
  <c r="AA237" i="2"/>
  <c r="AB237" i="2" s="1"/>
  <c r="Z237" i="2"/>
  <c r="W237" i="2"/>
  <c r="V237" i="2"/>
  <c r="Y237" i="2" s="1"/>
  <c r="S237" i="2"/>
  <c r="T237" i="2" s="1"/>
  <c r="R237" i="2"/>
  <c r="BW236" i="2"/>
  <c r="BV236" i="2"/>
  <c r="BY236" i="2" s="1"/>
  <c r="BS236" i="2"/>
  <c r="BT236" i="2" s="1"/>
  <c r="BR236" i="2"/>
  <c r="BQ236" i="2"/>
  <c r="BO236" i="2"/>
  <c r="BN236" i="2"/>
  <c r="BJ236" i="2" s="1"/>
  <c r="BK236" i="2"/>
  <c r="BG236" i="2"/>
  <c r="BF236" i="2"/>
  <c r="BI236" i="2" s="1"/>
  <c r="BC236" i="2"/>
  <c r="BD236" i="2" s="1"/>
  <c r="BB236" i="2"/>
  <c r="BA236" i="2"/>
  <c r="AY236" i="2"/>
  <c r="AX236" i="2"/>
  <c r="AT236" i="2" s="1"/>
  <c r="AU236" i="2"/>
  <c r="AQ236" i="2"/>
  <c r="AP236" i="2"/>
  <c r="AS236" i="2" s="1"/>
  <c r="AM236" i="2"/>
  <c r="AN236" i="2" s="1"/>
  <c r="AL236" i="2"/>
  <c r="AK236" i="2"/>
  <c r="AI236" i="2"/>
  <c r="AH236" i="2"/>
  <c r="AD236" i="2" s="1"/>
  <c r="AE236" i="2"/>
  <c r="AA236" i="2"/>
  <c r="Z236" i="2"/>
  <c r="AC236" i="2" s="1"/>
  <c r="W236" i="2"/>
  <c r="X236" i="2" s="1"/>
  <c r="V236" i="2"/>
  <c r="U236" i="2"/>
  <c r="S236" i="2"/>
  <c r="R236" i="2"/>
  <c r="N236" i="2" s="1"/>
  <c r="J236" i="2" s="1"/>
  <c r="O236" i="2"/>
  <c r="BW235" i="2"/>
  <c r="BX235" i="2" s="1"/>
  <c r="BV235" i="2"/>
  <c r="BU235" i="2"/>
  <c r="BS235" i="2"/>
  <c r="BR235" i="2"/>
  <c r="BO235" i="2"/>
  <c r="BP235" i="2" s="1"/>
  <c r="BN235" i="2"/>
  <c r="BJ235" i="2"/>
  <c r="BG235" i="2"/>
  <c r="BH235" i="2" s="1"/>
  <c r="BF235" i="2"/>
  <c r="BE235" i="2"/>
  <c r="BC235" i="2"/>
  <c r="BB235" i="2"/>
  <c r="AY235" i="2"/>
  <c r="AZ235" i="2" s="1"/>
  <c r="AX235" i="2"/>
  <c r="AT235" i="2"/>
  <c r="AQ235" i="2"/>
  <c r="AR235" i="2" s="1"/>
  <c r="AP235" i="2"/>
  <c r="AO235" i="2"/>
  <c r="AM235" i="2"/>
  <c r="AL235" i="2"/>
  <c r="AI235" i="2"/>
  <c r="AJ235" i="2" s="1"/>
  <c r="AH235" i="2"/>
  <c r="AD235" i="2"/>
  <c r="AA235" i="2"/>
  <c r="AB235" i="2" s="1"/>
  <c r="Z235" i="2"/>
  <c r="Y235" i="2"/>
  <c r="W235" i="2"/>
  <c r="V235" i="2"/>
  <c r="S235" i="2"/>
  <c r="T235" i="2" s="1"/>
  <c r="R235" i="2"/>
  <c r="N235" i="2"/>
  <c r="J235" i="2" s="1"/>
  <c r="BY234" i="2"/>
  <c r="BW234" i="2"/>
  <c r="BV234" i="2"/>
  <c r="BS234" i="2"/>
  <c r="BT234" i="2" s="1"/>
  <c r="BR234" i="2"/>
  <c r="BO234" i="2"/>
  <c r="BN234" i="2"/>
  <c r="BJ234" i="2" s="1"/>
  <c r="BI234" i="2"/>
  <c r="BG234" i="2"/>
  <c r="BF234" i="2"/>
  <c r="BC234" i="2"/>
  <c r="BD234" i="2" s="1"/>
  <c r="BB234" i="2"/>
  <c r="AY234" i="2"/>
  <c r="AX234" i="2"/>
  <c r="AT234" i="2" s="1"/>
  <c r="AS234" i="2"/>
  <c r="AQ234" i="2"/>
  <c r="AP234" i="2"/>
  <c r="AM234" i="2"/>
  <c r="AN234" i="2" s="1"/>
  <c r="AL234" i="2"/>
  <c r="AI234" i="2"/>
  <c r="AH234" i="2"/>
  <c r="AD234" i="2" s="1"/>
  <c r="AC234" i="2"/>
  <c r="AA234" i="2"/>
  <c r="Z234" i="2"/>
  <c r="W234" i="2"/>
  <c r="X234" i="2" s="1"/>
  <c r="V234" i="2"/>
  <c r="S234" i="2"/>
  <c r="R234" i="2"/>
  <c r="N234" i="2" s="1"/>
  <c r="BW233" i="2"/>
  <c r="BX233" i="2" s="1"/>
  <c r="BV233" i="2"/>
  <c r="BS233" i="2"/>
  <c r="BR233" i="2"/>
  <c r="BU233" i="2" s="1"/>
  <c r="BO233" i="2"/>
  <c r="BP233" i="2" s="1"/>
  <c r="BN233" i="2"/>
  <c r="BG233" i="2"/>
  <c r="BH233" i="2" s="1"/>
  <c r="BF233" i="2"/>
  <c r="BC233" i="2"/>
  <c r="BB233" i="2"/>
  <c r="BE233" i="2" s="1"/>
  <c r="AY233" i="2"/>
  <c r="AZ233" i="2" s="1"/>
  <c r="AX233" i="2"/>
  <c r="AQ233" i="2"/>
  <c r="AR233" i="2" s="1"/>
  <c r="AP233" i="2"/>
  <c r="AM233" i="2"/>
  <c r="AL233" i="2"/>
  <c r="AO233" i="2" s="1"/>
  <c r="AI233" i="2"/>
  <c r="AJ233" i="2" s="1"/>
  <c r="AH233" i="2"/>
  <c r="AA233" i="2"/>
  <c r="AB233" i="2" s="1"/>
  <c r="Z233" i="2"/>
  <c r="W233" i="2"/>
  <c r="V233" i="2"/>
  <c r="Y233" i="2" s="1"/>
  <c r="S233" i="2"/>
  <c r="T233" i="2" s="1"/>
  <c r="R233" i="2"/>
  <c r="BW232" i="2"/>
  <c r="BV232" i="2"/>
  <c r="BY232" i="2" s="1"/>
  <c r="BS232" i="2"/>
  <c r="BT232" i="2" s="1"/>
  <c r="BR232" i="2"/>
  <c r="BQ232" i="2"/>
  <c r="BO232" i="2"/>
  <c r="BN232" i="2"/>
  <c r="BJ232" i="2" s="1"/>
  <c r="BK232" i="2"/>
  <c r="BG232" i="2"/>
  <c r="BF232" i="2"/>
  <c r="BI232" i="2" s="1"/>
  <c r="BC232" i="2"/>
  <c r="BD232" i="2" s="1"/>
  <c r="BB232" i="2"/>
  <c r="BA232" i="2"/>
  <c r="AY232" i="2"/>
  <c r="AX232" i="2"/>
  <c r="AT232" i="2" s="1"/>
  <c r="AU232" i="2"/>
  <c r="AQ232" i="2"/>
  <c r="AP232" i="2"/>
  <c r="AS232" i="2" s="1"/>
  <c r="AM232" i="2"/>
  <c r="AN232" i="2" s="1"/>
  <c r="AL232" i="2"/>
  <c r="AK232" i="2"/>
  <c r="AI232" i="2"/>
  <c r="AH232" i="2"/>
  <c r="AD232" i="2" s="1"/>
  <c r="AE232" i="2"/>
  <c r="AA232" i="2"/>
  <c r="Z232" i="2"/>
  <c r="AC232" i="2" s="1"/>
  <c r="W232" i="2"/>
  <c r="X232" i="2" s="1"/>
  <c r="V232" i="2"/>
  <c r="U232" i="2"/>
  <c r="S232" i="2"/>
  <c r="R232" i="2"/>
  <c r="N232" i="2" s="1"/>
  <c r="J232" i="2" s="1"/>
  <c r="O232" i="2"/>
  <c r="BW231" i="2"/>
  <c r="BX231" i="2" s="1"/>
  <c r="BV231" i="2"/>
  <c r="BU231" i="2"/>
  <c r="BS231" i="2"/>
  <c r="BR231" i="2"/>
  <c r="BO231" i="2"/>
  <c r="BP231" i="2" s="1"/>
  <c r="BN231" i="2"/>
  <c r="BJ231" i="2"/>
  <c r="BG231" i="2"/>
  <c r="BH231" i="2" s="1"/>
  <c r="BF231" i="2"/>
  <c r="BE231" i="2"/>
  <c r="BC231" i="2"/>
  <c r="BB231" i="2"/>
  <c r="AY231" i="2"/>
  <c r="AZ231" i="2" s="1"/>
  <c r="AX231" i="2"/>
  <c r="AT231" i="2"/>
  <c r="AQ231" i="2"/>
  <c r="AR231" i="2" s="1"/>
  <c r="AP231" i="2"/>
  <c r="AO231" i="2"/>
  <c r="AM231" i="2"/>
  <c r="AL231" i="2"/>
  <c r="AI231" i="2"/>
  <c r="AJ231" i="2" s="1"/>
  <c r="AH231" i="2"/>
  <c r="AD231" i="2"/>
  <c r="AA231" i="2"/>
  <c r="AB231" i="2" s="1"/>
  <c r="Z231" i="2"/>
  <c r="Y231" i="2"/>
  <c r="W231" i="2"/>
  <c r="V231" i="2"/>
  <c r="S231" i="2"/>
  <c r="T231" i="2" s="1"/>
  <c r="R231" i="2"/>
  <c r="N231" i="2"/>
  <c r="J231" i="2" s="1"/>
  <c r="BY230" i="2"/>
  <c r="BW230" i="2"/>
  <c r="BV230" i="2"/>
  <c r="BS230" i="2"/>
  <c r="BT230" i="2" s="1"/>
  <c r="BR230" i="2"/>
  <c r="BO230" i="2"/>
  <c r="BN230" i="2"/>
  <c r="BJ230" i="2" s="1"/>
  <c r="BI230" i="2"/>
  <c r="BG230" i="2"/>
  <c r="BF230" i="2"/>
  <c r="BC230" i="2"/>
  <c r="BD230" i="2" s="1"/>
  <c r="BB230" i="2"/>
  <c r="AY230" i="2"/>
  <c r="AX230" i="2"/>
  <c r="AT230" i="2" s="1"/>
  <c r="AS230" i="2"/>
  <c r="AQ230" i="2"/>
  <c r="AP230" i="2"/>
  <c r="AM230" i="2"/>
  <c r="AN230" i="2" s="1"/>
  <c r="AL230" i="2"/>
  <c r="AI230" i="2"/>
  <c r="AH230" i="2"/>
  <c r="AD230" i="2" s="1"/>
  <c r="AC230" i="2"/>
  <c r="AA230" i="2"/>
  <c r="Z230" i="2"/>
  <c r="W230" i="2"/>
  <c r="X230" i="2" s="1"/>
  <c r="V230" i="2"/>
  <c r="S230" i="2"/>
  <c r="R230" i="2"/>
  <c r="N230" i="2" s="1"/>
  <c r="BW229" i="2"/>
  <c r="BX229" i="2" s="1"/>
  <c r="BV229" i="2"/>
  <c r="BS229" i="2"/>
  <c r="BR229" i="2"/>
  <c r="BU229" i="2" s="1"/>
  <c r="BO229" i="2"/>
  <c r="BP229" i="2" s="1"/>
  <c r="BN229" i="2"/>
  <c r="BG229" i="2"/>
  <c r="BH229" i="2" s="1"/>
  <c r="BF229" i="2"/>
  <c r="BC229" i="2"/>
  <c r="BB229" i="2"/>
  <c r="BE229" i="2" s="1"/>
  <c r="AY229" i="2"/>
  <c r="AZ229" i="2" s="1"/>
  <c r="AX229" i="2"/>
  <c r="AQ229" i="2"/>
  <c r="AR229" i="2" s="1"/>
  <c r="AP229" i="2"/>
  <c r="AM229" i="2"/>
  <c r="AL229" i="2"/>
  <c r="AO229" i="2" s="1"/>
  <c r="AI229" i="2"/>
  <c r="AJ229" i="2" s="1"/>
  <c r="AH229" i="2"/>
  <c r="AA229" i="2"/>
  <c r="AB229" i="2" s="1"/>
  <c r="Z229" i="2"/>
  <c r="W229" i="2"/>
  <c r="V229" i="2"/>
  <c r="Y229" i="2" s="1"/>
  <c r="S229" i="2"/>
  <c r="T229" i="2" s="1"/>
  <c r="R229" i="2"/>
  <c r="BW228" i="2"/>
  <c r="BV228" i="2"/>
  <c r="BY228" i="2" s="1"/>
  <c r="BS228" i="2"/>
  <c r="BT228" i="2" s="1"/>
  <c r="BR228" i="2"/>
  <c r="BQ228" i="2"/>
  <c r="BO228" i="2"/>
  <c r="BN228" i="2"/>
  <c r="BJ228" i="2" s="1"/>
  <c r="BK228" i="2"/>
  <c r="BG228" i="2"/>
  <c r="BF228" i="2"/>
  <c r="BI228" i="2" s="1"/>
  <c r="BC228" i="2"/>
  <c r="BD228" i="2" s="1"/>
  <c r="BB228" i="2"/>
  <c r="BA228" i="2"/>
  <c r="AY228" i="2"/>
  <c r="AX228" i="2"/>
  <c r="AT228" i="2" s="1"/>
  <c r="AU228" i="2"/>
  <c r="AQ228" i="2"/>
  <c r="AP228" i="2"/>
  <c r="AS228" i="2" s="1"/>
  <c r="AM228" i="2"/>
  <c r="AN228" i="2" s="1"/>
  <c r="AL228" i="2"/>
  <c r="AK228" i="2"/>
  <c r="AI228" i="2"/>
  <c r="AH228" i="2"/>
  <c r="AD228" i="2" s="1"/>
  <c r="AE228" i="2"/>
  <c r="AA228" i="2"/>
  <c r="Z228" i="2"/>
  <c r="AC228" i="2" s="1"/>
  <c r="W228" i="2"/>
  <c r="X228" i="2" s="1"/>
  <c r="V228" i="2"/>
  <c r="U228" i="2"/>
  <c r="S228" i="2"/>
  <c r="R228" i="2"/>
  <c r="N228" i="2" s="1"/>
  <c r="J228" i="2" s="1"/>
  <c r="O228" i="2"/>
  <c r="BW227" i="2"/>
  <c r="BX227" i="2" s="1"/>
  <c r="BV227" i="2"/>
  <c r="BU227" i="2"/>
  <c r="BS227" i="2"/>
  <c r="BR227" i="2"/>
  <c r="BO227" i="2"/>
  <c r="BP227" i="2" s="1"/>
  <c r="BN227" i="2"/>
  <c r="BJ227" i="2"/>
  <c r="BG227" i="2"/>
  <c r="BH227" i="2" s="1"/>
  <c r="BF227" i="2"/>
  <c r="BE227" i="2"/>
  <c r="BC227" i="2"/>
  <c r="BB227" i="2"/>
  <c r="AY227" i="2"/>
  <c r="AZ227" i="2" s="1"/>
  <c r="AX227" i="2"/>
  <c r="AT227" i="2"/>
  <c r="AQ227" i="2"/>
  <c r="AR227" i="2" s="1"/>
  <c r="AP227" i="2"/>
  <c r="AO227" i="2"/>
  <c r="AM227" i="2"/>
  <c r="AL227" i="2"/>
  <c r="AI227" i="2"/>
  <c r="AJ227" i="2" s="1"/>
  <c r="AH227" i="2"/>
  <c r="AD227" i="2"/>
  <c r="AA227" i="2"/>
  <c r="AB227" i="2" s="1"/>
  <c r="Z227" i="2"/>
  <c r="Y227" i="2"/>
  <c r="W227" i="2"/>
  <c r="V227" i="2"/>
  <c r="S227" i="2"/>
  <c r="T227" i="2" s="1"/>
  <c r="R227" i="2"/>
  <c r="N227" i="2"/>
  <c r="J227" i="2" s="1"/>
  <c r="BY221" i="2"/>
  <c r="BW221" i="2"/>
  <c r="BV221" i="2"/>
  <c r="BS221" i="2"/>
  <c r="BT221" i="2" s="1"/>
  <c r="BR221" i="2"/>
  <c r="BO221" i="2"/>
  <c r="BN221" i="2"/>
  <c r="BJ221" i="2" s="1"/>
  <c r="BI221" i="2"/>
  <c r="BG221" i="2"/>
  <c r="BF221" i="2"/>
  <c r="BC221" i="2"/>
  <c r="BD221" i="2" s="1"/>
  <c r="BB221" i="2"/>
  <c r="AY221" i="2"/>
  <c r="AX221" i="2"/>
  <c r="AT221" i="2" s="1"/>
  <c r="AS221" i="2"/>
  <c r="AQ221" i="2"/>
  <c r="AP221" i="2"/>
  <c r="AM221" i="2"/>
  <c r="AN221" i="2" s="1"/>
  <c r="AL221" i="2"/>
  <c r="AI221" i="2"/>
  <c r="AH221" i="2"/>
  <c r="AD221" i="2" s="1"/>
  <c r="AC221" i="2"/>
  <c r="AA221" i="2"/>
  <c r="Z221" i="2"/>
  <c r="W221" i="2"/>
  <c r="X221" i="2" s="1"/>
  <c r="V221" i="2"/>
  <c r="S221" i="2"/>
  <c r="R221" i="2"/>
  <c r="N221" i="2" s="1"/>
  <c r="BW220" i="2"/>
  <c r="BX220" i="2" s="1"/>
  <c r="BV220" i="2"/>
  <c r="BS220" i="2"/>
  <c r="BR220" i="2"/>
  <c r="BU220" i="2" s="1"/>
  <c r="BO220" i="2"/>
  <c r="BP220" i="2" s="1"/>
  <c r="BN220" i="2"/>
  <c r="BG220" i="2"/>
  <c r="BH220" i="2" s="1"/>
  <c r="BF220" i="2"/>
  <c r="BC220" i="2"/>
  <c r="BB220" i="2"/>
  <c r="BE220" i="2" s="1"/>
  <c r="AY220" i="2"/>
  <c r="AZ220" i="2" s="1"/>
  <c r="AX220" i="2"/>
  <c r="AQ220" i="2"/>
  <c r="AR220" i="2" s="1"/>
  <c r="AP220" i="2"/>
  <c r="AM220" i="2"/>
  <c r="AL220" i="2"/>
  <c r="AO220" i="2" s="1"/>
  <c r="AI220" i="2"/>
  <c r="AJ220" i="2" s="1"/>
  <c r="AH220" i="2"/>
  <c r="AA220" i="2"/>
  <c r="AB220" i="2" s="1"/>
  <c r="Z220" i="2"/>
  <c r="W220" i="2"/>
  <c r="V220" i="2"/>
  <c r="Y220" i="2" s="1"/>
  <c r="S220" i="2"/>
  <c r="T220" i="2" s="1"/>
  <c r="R220" i="2"/>
  <c r="BW219" i="2"/>
  <c r="BV219" i="2"/>
  <c r="BY219" i="2" s="1"/>
  <c r="BS219" i="2"/>
  <c r="BT219" i="2" s="1"/>
  <c r="BR219" i="2"/>
  <c r="BQ219" i="2"/>
  <c r="BO219" i="2"/>
  <c r="BN219" i="2"/>
  <c r="BJ219" i="2" s="1"/>
  <c r="BK219" i="2"/>
  <c r="BG219" i="2"/>
  <c r="BF219" i="2"/>
  <c r="BI219" i="2" s="1"/>
  <c r="BC219" i="2"/>
  <c r="BD219" i="2" s="1"/>
  <c r="BB219" i="2"/>
  <c r="BA219" i="2"/>
  <c r="AY219" i="2"/>
  <c r="AX219" i="2"/>
  <c r="AT219" i="2" s="1"/>
  <c r="AU219" i="2"/>
  <c r="AQ219" i="2"/>
  <c r="AP219" i="2"/>
  <c r="AS219" i="2" s="1"/>
  <c r="AM219" i="2"/>
  <c r="AN219" i="2" s="1"/>
  <c r="AL219" i="2"/>
  <c r="AK219" i="2"/>
  <c r="AI219" i="2"/>
  <c r="AH219" i="2"/>
  <c r="AD219" i="2" s="1"/>
  <c r="AE219" i="2"/>
  <c r="AA219" i="2"/>
  <c r="Z219" i="2"/>
  <c r="AC219" i="2" s="1"/>
  <c r="W219" i="2"/>
  <c r="X219" i="2" s="1"/>
  <c r="V219" i="2"/>
  <c r="U219" i="2"/>
  <c r="S219" i="2"/>
  <c r="R219" i="2"/>
  <c r="N219" i="2" s="1"/>
  <c r="J219" i="2" s="1"/>
  <c r="O219" i="2"/>
  <c r="BW218" i="2"/>
  <c r="BX218" i="2" s="1"/>
  <c r="BV218" i="2"/>
  <c r="BU218" i="2"/>
  <c r="BS218" i="2"/>
  <c r="BR218" i="2"/>
  <c r="BO218" i="2"/>
  <c r="BP218" i="2" s="1"/>
  <c r="BN218" i="2"/>
  <c r="BJ218" i="2"/>
  <c r="BG218" i="2"/>
  <c r="BH218" i="2" s="1"/>
  <c r="BF218" i="2"/>
  <c r="BE218" i="2"/>
  <c r="BC218" i="2"/>
  <c r="BB218" i="2"/>
  <c r="AY218" i="2"/>
  <c r="AZ218" i="2" s="1"/>
  <c r="AX218" i="2"/>
  <c r="AT218" i="2"/>
  <c r="AQ218" i="2"/>
  <c r="AR218" i="2" s="1"/>
  <c r="AP218" i="2"/>
  <c r="AO218" i="2"/>
  <c r="AM218" i="2"/>
  <c r="AL218" i="2"/>
  <c r="AI218" i="2"/>
  <c r="AJ218" i="2" s="1"/>
  <c r="AH218" i="2"/>
  <c r="AD218" i="2"/>
  <c r="AA218" i="2"/>
  <c r="AB218" i="2" s="1"/>
  <c r="Z218" i="2"/>
  <c r="Y218" i="2"/>
  <c r="W218" i="2"/>
  <c r="V218" i="2"/>
  <c r="S218" i="2"/>
  <c r="T218" i="2" s="1"/>
  <c r="R218" i="2"/>
  <c r="N218" i="2"/>
  <c r="J218" i="2" s="1"/>
  <c r="BY216" i="2"/>
  <c r="BW216" i="2"/>
  <c r="BV216" i="2"/>
  <c r="BS216" i="2"/>
  <c r="BT216" i="2" s="1"/>
  <c r="BR216" i="2"/>
  <c r="BO216" i="2"/>
  <c r="BN216" i="2"/>
  <c r="BJ216" i="2" s="1"/>
  <c r="BI216" i="2"/>
  <c r="BG216" i="2"/>
  <c r="BF216" i="2"/>
  <c r="BC216" i="2"/>
  <c r="BD216" i="2" s="1"/>
  <c r="BB216" i="2"/>
  <c r="AY216" i="2"/>
  <c r="AX216" i="2"/>
  <c r="AT216" i="2" s="1"/>
  <c r="AS216" i="2"/>
  <c r="AQ216" i="2"/>
  <c r="AP216" i="2"/>
  <c r="AM216" i="2"/>
  <c r="AN216" i="2" s="1"/>
  <c r="AL216" i="2"/>
  <c r="AI216" i="2"/>
  <c r="AH216" i="2"/>
  <c r="AD216" i="2" s="1"/>
  <c r="AC216" i="2"/>
  <c r="AA216" i="2"/>
  <c r="Z216" i="2"/>
  <c r="W216" i="2"/>
  <c r="X216" i="2" s="1"/>
  <c r="V216" i="2"/>
  <c r="S216" i="2"/>
  <c r="R216" i="2"/>
  <c r="N216" i="2" s="1"/>
  <c r="BW215" i="2"/>
  <c r="BX215" i="2" s="1"/>
  <c r="BV215" i="2"/>
  <c r="BS215" i="2"/>
  <c r="BR215" i="2"/>
  <c r="BU215" i="2" s="1"/>
  <c r="BO215" i="2"/>
  <c r="BP215" i="2" s="1"/>
  <c r="BN215" i="2"/>
  <c r="BG215" i="2"/>
  <c r="BH215" i="2" s="1"/>
  <c r="BF215" i="2"/>
  <c r="BC215" i="2"/>
  <c r="BB215" i="2"/>
  <c r="BE215" i="2" s="1"/>
  <c r="AY215" i="2"/>
  <c r="AZ215" i="2" s="1"/>
  <c r="AX215" i="2"/>
  <c r="AQ215" i="2"/>
  <c r="AR215" i="2" s="1"/>
  <c r="AP215" i="2"/>
  <c r="AM215" i="2"/>
  <c r="AL215" i="2"/>
  <c r="AO215" i="2" s="1"/>
  <c r="AI215" i="2"/>
  <c r="AJ215" i="2" s="1"/>
  <c r="AH215" i="2"/>
  <c r="AA215" i="2"/>
  <c r="AB215" i="2" s="1"/>
  <c r="Z215" i="2"/>
  <c r="W215" i="2"/>
  <c r="V215" i="2"/>
  <c r="Y215" i="2" s="1"/>
  <c r="S215" i="2"/>
  <c r="T215" i="2" s="1"/>
  <c r="R215" i="2"/>
  <c r="BW214" i="2"/>
  <c r="BV214" i="2"/>
  <c r="BY214" i="2" s="1"/>
  <c r="BS214" i="2"/>
  <c r="BT214" i="2" s="1"/>
  <c r="BR214" i="2"/>
  <c r="BQ214" i="2"/>
  <c r="BO214" i="2"/>
  <c r="BN214" i="2"/>
  <c r="BJ214" i="2" s="1"/>
  <c r="BK214" i="2"/>
  <c r="BG214" i="2"/>
  <c r="BF214" i="2"/>
  <c r="BI214" i="2" s="1"/>
  <c r="BC214" i="2"/>
  <c r="BD214" i="2" s="1"/>
  <c r="BB214" i="2"/>
  <c r="BA214" i="2"/>
  <c r="AY214" i="2"/>
  <c r="AX214" i="2"/>
  <c r="AT214" i="2" s="1"/>
  <c r="AU214" i="2"/>
  <c r="AQ214" i="2"/>
  <c r="AP214" i="2"/>
  <c r="AS214" i="2" s="1"/>
  <c r="AM214" i="2"/>
  <c r="AN214" i="2" s="1"/>
  <c r="AL214" i="2"/>
  <c r="AK214" i="2"/>
  <c r="AI214" i="2"/>
  <c r="AH214" i="2"/>
  <c r="AD214" i="2" s="1"/>
  <c r="AE214" i="2"/>
  <c r="AA214" i="2"/>
  <c r="Z214" i="2"/>
  <c r="AC214" i="2" s="1"/>
  <c r="W214" i="2"/>
  <c r="X214" i="2" s="1"/>
  <c r="V214" i="2"/>
  <c r="U214" i="2"/>
  <c r="S214" i="2"/>
  <c r="R214" i="2"/>
  <c r="N214" i="2" s="1"/>
  <c r="J214" i="2" s="1"/>
  <c r="O214" i="2"/>
  <c r="BW213" i="2"/>
  <c r="BX213" i="2" s="1"/>
  <c r="BV213" i="2"/>
  <c r="BU213" i="2"/>
  <c r="BS213" i="2"/>
  <c r="BR213" i="2"/>
  <c r="BO213" i="2"/>
  <c r="BP213" i="2" s="1"/>
  <c r="BN213" i="2"/>
  <c r="BJ213" i="2"/>
  <c r="BG213" i="2"/>
  <c r="BH213" i="2" s="1"/>
  <c r="BF213" i="2"/>
  <c r="BE213" i="2"/>
  <c r="BC213" i="2"/>
  <c r="BB213" i="2"/>
  <c r="AY213" i="2"/>
  <c r="AZ213" i="2" s="1"/>
  <c r="AX213" i="2"/>
  <c r="AT213" i="2"/>
  <c r="AQ213" i="2"/>
  <c r="AR213" i="2" s="1"/>
  <c r="AP213" i="2"/>
  <c r="AO213" i="2"/>
  <c r="AM213" i="2"/>
  <c r="AL213" i="2"/>
  <c r="AI213" i="2"/>
  <c r="AJ213" i="2" s="1"/>
  <c r="AH213" i="2"/>
  <c r="AD213" i="2"/>
  <c r="AA213" i="2"/>
  <c r="AB213" i="2" s="1"/>
  <c r="Z213" i="2"/>
  <c r="Y213" i="2"/>
  <c r="W213" i="2"/>
  <c r="V213" i="2"/>
  <c r="S213" i="2"/>
  <c r="T213" i="2" s="1"/>
  <c r="R213" i="2"/>
  <c r="N213" i="2"/>
  <c r="J213" i="2" s="1"/>
  <c r="BY212" i="2"/>
  <c r="BW212" i="2"/>
  <c r="BV212" i="2"/>
  <c r="BS212" i="2"/>
  <c r="BT212" i="2" s="1"/>
  <c r="BR212" i="2"/>
  <c r="BO212" i="2"/>
  <c r="BN212" i="2"/>
  <c r="BJ212" i="2" s="1"/>
  <c r="BI212" i="2"/>
  <c r="BG212" i="2"/>
  <c r="BF212" i="2"/>
  <c r="BC212" i="2"/>
  <c r="BD212" i="2" s="1"/>
  <c r="BB212" i="2"/>
  <c r="AY212" i="2"/>
  <c r="AX212" i="2"/>
  <c r="AT212" i="2" s="1"/>
  <c r="AS212" i="2"/>
  <c r="AQ212" i="2"/>
  <c r="AP212" i="2"/>
  <c r="AM212" i="2"/>
  <c r="AN212" i="2" s="1"/>
  <c r="AL212" i="2"/>
  <c r="AI212" i="2"/>
  <c r="AH212" i="2"/>
  <c r="AD212" i="2" s="1"/>
  <c r="AC212" i="2"/>
  <c r="AA212" i="2"/>
  <c r="Z212" i="2"/>
  <c r="W212" i="2"/>
  <c r="X212" i="2" s="1"/>
  <c r="V212" i="2"/>
  <c r="S212" i="2"/>
  <c r="R212" i="2"/>
  <c r="N212" i="2" s="1"/>
  <c r="BW210" i="2"/>
  <c r="BX210" i="2" s="1"/>
  <c r="BV210" i="2"/>
  <c r="BS210" i="2"/>
  <c r="BR210" i="2"/>
  <c r="BU210" i="2" s="1"/>
  <c r="BO210" i="2"/>
  <c r="BP210" i="2" s="1"/>
  <c r="BN210" i="2"/>
  <c r="BG210" i="2"/>
  <c r="BH210" i="2" s="1"/>
  <c r="BF210" i="2"/>
  <c r="BC210" i="2"/>
  <c r="BB210" i="2"/>
  <c r="BE210" i="2" s="1"/>
  <c r="AY210" i="2"/>
  <c r="AZ210" i="2" s="1"/>
  <c r="AX210" i="2"/>
  <c r="AQ210" i="2"/>
  <c r="AR210" i="2" s="1"/>
  <c r="AP210" i="2"/>
  <c r="AM210" i="2"/>
  <c r="AL210" i="2"/>
  <c r="AO210" i="2" s="1"/>
  <c r="AI210" i="2"/>
  <c r="AJ210" i="2" s="1"/>
  <c r="AH210" i="2"/>
  <c r="AA210" i="2"/>
  <c r="AB210" i="2" s="1"/>
  <c r="Z210" i="2"/>
  <c r="W210" i="2"/>
  <c r="V210" i="2"/>
  <c r="Y210" i="2" s="1"/>
  <c r="S210" i="2"/>
  <c r="T210" i="2" s="1"/>
  <c r="R210" i="2"/>
  <c r="BW207" i="2"/>
  <c r="BV207" i="2"/>
  <c r="BY207" i="2" s="1"/>
  <c r="BS207" i="2"/>
  <c r="BT207" i="2" s="1"/>
  <c r="BR207" i="2"/>
  <c r="BQ207" i="2"/>
  <c r="BO207" i="2"/>
  <c r="BN207" i="2"/>
  <c r="BJ207" i="2" s="1"/>
  <c r="BK207" i="2"/>
  <c r="BG207" i="2"/>
  <c r="BF207" i="2"/>
  <c r="BI207" i="2" s="1"/>
  <c r="BC207" i="2"/>
  <c r="BD207" i="2" s="1"/>
  <c r="BB207" i="2"/>
  <c r="BA207" i="2"/>
  <c r="AY207" i="2"/>
  <c r="AX207" i="2"/>
  <c r="AT207" i="2" s="1"/>
  <c r="AU207" i="2"/>
  <c r="AQ207" i="2"/>
  <c r="AP207" i="2"/>
  <c r="AS207" i="2" s="1"/>
  <c r="AM207" i="2"/>
  <c r="AN207" i="2" s="1"/>
  <c r="AL207" i="2"/>
  <c r="AK207" i="2"/>
  <c r="AI207" i="2"/>
  <c r="AH207" i="2"/>
  <c r="AD207" i="2" s="1"/>
  <c r="AE207" i="2"/>
  <c r="AA207" i="2"/>
  <c r="Z207" i="2"/>
  <c r="AC207" i="2" s="1"/>
  <c r="W207" i="2"/>
  <c r="X207" i="2" s="1"/>
  <c r="V207" i="2"/>
  <c r="U207" i="2"/>
  <c r="S207" i="2"/>
  <c r="R207" i="2"/>
  <c r="N207" i="2" s="1"/>
  <c r="J207" i="2" s="1"/>
  <c r="O207" i="2"/>
  <c r="BW206" i="2"/>
  <c r="BX206" i="2" s="1"/>
  <c r="BV206" i="2"/>
  <c r="BU206" i="2"/>
  <c r="BS206" i="2"/>
  <c r="BR206" i="2"/>
  <c r="BO206" i="2"/>
  <c r="BP206" i="2" s="1"/>
  <c r="BN206" i="2"/>
  <c r="BJ206" i="2"/>
  <c r="BG206" i="2"/>
  <c r="BH206" i="2" s="1"/>
  <c r="BF206" i="2"/>
  <c r="BE206" i="2"/>
  <c r="BC206" i="2"/>
  <c r="BB206" i="2"/>
  <c r="AY206" i="2"/>
  <c r="AZ206" i="2" s="1"/>
  <c r="AX206" i="2"/>
  <c r="AT206" i="2"/>
  <c r="AQ206" i="2"/>
  <c r="AR206" i="2" s="1"/>
  <c r="AP206" i="2"/>
  <c r="AO206" i="2"/>
  <c r="AM206" i="2"/>
  <c r="AL206" i="2"/>
  <c r="AI206" i="2"/>
  <c r="AJ206" i="2" s="1"/>
  <c r="AH206" i="2"/>
  <c r="AD206" i="2"/>
  <c r="AA206" i="2"/>
  <c r="AB206" i="2" s="1"/>
  <c r="Z206" i="2"/>
  <c r="Y206" i="2"/>
  <c r="W206" i="2"/>
  <c r="V206" i="2"/>
  <c r="S206" i="2"/>
  <c r="T206" i="2" s="1"/>
  <c r="R206" i="2"/>
  <c r="N206" i="2"/>
  <c r="J206" i="2" s="1"/>
  <c r="BY205" i="2"/>
  <c r="BW205" i="2"/>
  <c r="BV205" i="2"/>
  <c r="BS205" i="2"/>
  <c r="BT205" i="2" s="1"/>
  <c r="BR205" i="2"/>
  <c r="BO205" i="2"/>
  <c r="BN205" i="2"/>
  <c r="BJ205" i="2" s="1"/>
  <c r="BI205" i="2"/>
  <c r="BG205" i="2"/>
  <c r="BF205" i="2"/>
  <c r="BC205" i="2"/>
  <c r="BD205" i="2" s="1"/>
  <c r="BB205" i="2"/>
  <c r="AY205" i="2"/>
  <c r="AX205" i="2"/>
  <c r="AT205" i="2" s="1"/>
  <c r="AS205" i="2"/>
  <c r="AQ205" i="2"/>
  <c r="AP205" i="2"/>
  <c r="AM205" i="2"/>
  <c r="AN205" i="2" s="1"/>
  <c r="AL205" i="2"/>
  <c r="AI205" i="2"/>
  <c r="AH205" i="2"/>
  <c r="AD205" i="2" s="1"/>
  <c r="AC205" i="2"/>
  <c r="AA205" i="2"/>
  <c r="Z205" i="2"/>
  <c r="W205" i="2"/>
  <c r="X205" i="2" s="1"/>
  <c r="V205" i="2"/>
  <c r="S205" i="2"/>
  <c r="R205" i="2"/>
  <c r="N205" i="2" s="1"/>
  <c r="BW204" i="2"/>
  <c r="BX204" i="2" s="1"/>
  <c r="BV204" i="2"/>
  <c r="BS204" i="2"/>
  <c r="BR204" i="2"/>
  <c r="BU204" i="2" s="1"/>
  <c r="BO204" i="2"/>
  <c r="BP204" i="2" s="1"/>
  <c r="BN204" i="2"/>
  <c r="BG204" i="2"/>
  <c r="BH204" i="2" s="1"/>
  <c r="BF204" i="2"/>
  <c r="BC204" i="2"/>
  <c r="BB204" i="2"/>
  <c r="BE204" i="2" s="1"/>
  <c r="AY204" i="2"/>
  <c r="AZ204" i="2" s="1"/>
  <c r="AX204" i="2"/>
  <c r="AQ204" i="2"/>
  <c r="AR204" i="2" s="1"/>
  <c r="AP204" i="2"/>
  <c r="AM204" i="2"/>
  <c r="AL204" i="2"/>
  <c r="AO204" i="2" s="1"/>
  <c r="AI204" i="2"/>
  <c r="AJ204" i="2" s="1"/>
  <c r="AH204" i="2"/>
  <c r="AA204" i="2"/>
  <c r="AB204" i="2" s="1"/>
  <c r="Z204" i="2"/>
  <c r="W204" i="2"/>
  <c r="V204" i="2"/>
  <c r="Y204" i="2" s="1"/>
  <c r="S204" i="2"/>
  <c r="T204" i="2" s="1"/>
  <c r="R204" i="2"/>
  <c r="BW203" i="2"/>
  <c r="BV203" i="2"/>
  <c r="BY203" i="2" s="1"/>
  <c r="BS203" i="2"/>
  <c r="BT203" i="2" s="1"/>
  <c r="BR203" i="2"/>
  <c r="BQ203" i="2"/>
  <c r="BO203" i="2"/>
  <c r="BN203" i="2"/>
  <c r="BJ203" i="2" s="1"/>
  <c r="BK203" i="2"/>
  <c r="BG203" i="2"/>
  <c r="BF203" i="2"/>
  <c r="BI203" i="2" s="1"/>
  <c r="BC203" i="2"/>
  <c r="BD203" i="2" s="1"/>
  <c r="BB203" i="2"/>
  <c r="BA203" i="2"/>
  <c r="AY203" i="2"/>
  <c r="AX203" i="2"/>
  <c r="AT203" i="2" s="1"/>
  <c r="AU203" i="2"/>
  <c r="AQ203" i="2"/>
  <c r="AP203" i="2"/>
  <c r="AS203" i="2" s="1"/>
  <c r="AM203" i="2"/>
  <c r="AN203" i="2" s="1"/>
  <c r="AL203" i="2"/>
  <c r="AK203" i="2"/>
  <c r="AI203" i="2"/>
  <c r="AH203" i="2"/>
  <c r="AD203" i="2" s="1"/>
  <c r="AE203" i="2"/>
  <c r="AA203" i="2"/>
  <c r="Z203" i="2"/>
  <c r="AC203" i="2" s="1"/>
  <c r="W203" i="2"/>
  <c r="X203" i="2" s="1"/>
  <c r="V203" i="2"/>
  <c r="U203" i="2"/>
  <c r="S203" i="2"/>
  <c r="R203" i="2"/>
  <c r="N203" i="2" s="1"/>
  <c r="J203" i="2" s="1"/>
  <c r="O203" i="2"/>
  <c r="BW202" i="2"/>
  <c r="BX202" i="2" s="1"/>
  <c r="BV202" i="2"/>
  <c r="BU202" i="2"/>
  <c r="BS202" i="2"/>
  <c r="BR202" i="2"/>
  <c r="BO202" i="2"/>
  <c r="BP202" i="2" s="1"/>
  <c r="BN202" i="2"/>
  <c r="BJ202" i="2"/>
  <c r="BG202" i="2"/>
  <c r="BH202" i="2" s="1"/>
  <c r="BF202" i="2"/>
  <c r="BE202" i="2"/>
  <c r="BC202" i="2"/>
  <c r="BB202" i="2"/>
  <c r="AY202" i="2"/>
  <c r="AZ202" i="2" s="1"/>
  <c r="AX202" i="2"/>
  <c r="AT202" i="2"/>
  <c r="AQ202" i="2"/>
  <c r="AR202" i="2" s="1"/>
  <c r="AP202" i="2"/>
  <c r="AO202" i="2"/>
  <c r="AM202" i="2"/>
  <c r="AL202" i="2"/>
  <c r="AI202" i="2"/>
  <c r="AJ202" i="2" s="1"/>
  <c r="AH202" i="2"/>
  <c r="AD202" i="2"/>
  <c r="AA202" i="2"/>
  <c r="AB202" i="2" s="1"/>
  <c r="Z202" i="2"/>
  <c r="Y202" i="2"/>
  <c r="W202" i="2"/>
  <c r="V202" i="2"/>
  <c r="S202" i="2"/>
  <c r="T202" i="2" s="1"/>
  <c r="R202" i="2"/>
  <c r="N202" i="2"/>
  <c r="J202" i="2" s="1"/>
  <c r="BY201" i="2"/>
  <c r="BW201" i="2"/>
  <c r="BV201" i="2"/>
  <c r="BS201" i="2"/>
  <c r="BT201" i="2" s="1"/>
  <c r="BR201" i="2"/>
  <c r="BO201" i="2"/>
  <c r="BN201" i="2"/>
  <c r="BJ201" i="2" s="1"/>
  <c r="BI201" i="2"/>
  <c r="BG201" i="2"/>
  <c r="BF201" i="2"/>
  <c r="BC201" i="2"/>
  <c r="BD201" i="2" s="1"/>
  <c r="BB201" i="2"/>
  <c r="AY201" i="2"/>
  <c r="AX201" i="2"/>
  <c r="AT201" i="2" s="1"/>
  <c r="AS201" i="2"/>
  <c r="AQ201" i="2"/>
  <c r="AP201" i="2"/>
  <c r="AM201" i="2"/>
  <c r="AN201" i="2" s="1"/>
  <c r="AL201" i="2"/>
  <c r="AI201" i="2"/>
  <c r="AH201" i="2"/>
  <c r="AD201" i="2" s="1"/>
  <c r="AC201" i="2"/>
  <c r="AA201" i="2"/>
  <c r="Z201" i="2"/>
  <c r="W201" i="2"/>
  <c r="X201" i="2" s="1"/>
  <c r="V201" i="2"/>
  <c r="S201" i="2"/>
  <c r="R201" i="2"/>
  <c r="N201" i="2" s="1"/>
  <c r="BW200" i="2"/>
  <c r="BX200" i="2" s="1"/>
  <c r="BV200" i="2"/>
  <c r="BS200" i="2"/>
  <c r="BR200" i="2"/>
  <c r="BU200" i="2" s="1"/>
  <c r="BO200" i="2"/>
  <c r="BP200" i="2" s="1"/>
  <c r="BN200" i="2"/>
  <c r="BG200" i="2"/>
  <c r="BH200" i="2" s="1"/>
  <c r="BF200" i="2"/>
  <c r="BC200" i="2"/>
  <c r="BB200" i="2"/>
  <c r="BE200" i="2" s="1"/>
  <c r="AY200" i="2"/>
  <c r="AZ200" i="2" s="1"/>
  <c r="AX200" i="2"/>
  <c r="AQ200" i="2"/>
  <c r="AR200" i="2" s="1"/>
  <c r="AP200" i="2"/>
  <c r="AM200" i="2"/>
  <c r="AL200" i="2"/>
  <c r="AO200" i="2" s="1"/>
  <c r="AI200" i="2"/>
  <c r="AJ200" i="2" s="1"/>
  <c r="AH200" i="2"/>
  <c r="AA200" i="2"/>
  <c r="AB200" i="2" s="1"/>
  <c r="Z200" i="2"/>
  <c r="W200" i="2"/>
  <c r="V200" i="2"/>
  <c r="Y200" i="2" s="1"/>
  <c r="S200" i="2"/>
  <c r="T200" i="2" s="1"/>
  <c r="R200" i="2"/>
  <c r="BW199" i="2"/>
  <c r="BV199" i="2"/>
  <c r="BY199" i="2" s="1"/>
  <c r="BS199" i="2"/>
  <c r="BT199" i="2" s="1"/>
  <c r="BR199" i="2"/>
  <c r="BQ199" i="2"/>
  <c r="BO199" i="2"/>
  <c r="BN199" i="2"/>
  <c r="BJ199" i="2" s="1"/>
  <c r="BK199" i="2"/>
  <c r="BG199" i="2"/>
  <c r="BF199" i="2"/>
  <c r="BI199" i="2" s="1"/>
  <c r="BC199" i="2"/>
  <c r="BD199" i="2" s="1"/>
  <c r="BB199" i="2"/>
  <c r="BA199" i="2"/>
  <c r="AY199" i="2"/>
  <c r="AX199" i="2"/>
  <c r="AT199" i="2" s="1"/>
  <c r="AU199" i="2"/>
  <c r="AQ199" i="2"/>
  <c r="AP199" i="2"/>
  <c r="AS199" i="2" s="1"/>
  <c r="AM199" i="2"/>
  <c r="AN199" i="2" s="1"/>
  <c r="AL199" i="2"/>
  <c r="AK199" i="2"/>
  <c r="AI199" i="2"/>
  <c r="AH199" i="2"/>
  <c r="AD199" i="2" s="1"/>
  <c r="AE199" i="2"/>
  <c r="AA199" i="2"/>
  <c r="Z199" i="2"/>
  <c r="AC199" i="2" s="1"/>
  <c r="W199" i="2"/>
  <c r="X199" i="2" s="1"/>
  <c r="V199" i="2"/>
  <c r="U199" i="2"/>
  <c r="S199" i="2"/>
  <c r="R199" i="2"/>
  <c r="N199" i="2" s="1"/>
  <c r="J199" i="2" s="1"/>
  <c r="O199" i="2"/>
  <c r="BW198" i="2"/>
  <c r="BX198" i="2" s="1"/>
  <c r="BV198" i="2"/>
  <c r="BU198" i="2"/>
  <c r="BS198" i="2"/>
  <c r="BR198" i="2"/>
  <c r="BO198" i="2"/>
  <c r="BP198" i="2" s="1"/>
  <c r="BN198" i="2"/>
  <c r="BJ198" i="2"/>
  <c r="BG198" i="2"/>
  <c r="BH198" i="2" s="1"/>
  <c r="BF198" i="2"/>
  <c r="BE198" i="2"/>
  <c r="BC198" i="2"/>
  <c r="BB198" i="2"/>
  <c r="AY198" i="2"/>
  <c r="AZ198" i="2" s="1"/>
  <c r="AX198" i="2"/>
  <c r="AT198" i="2"/>
  <c r="AQ198" i="2"/>
  <c r="AR198" i="2" s="1"/>
  <c r="AP198" i="2"/>
  <c r="AO198" i="2"/>
  <c r="AM198" i="2"/>
  <c r="AL198" i="2"/>
  <c r="AI198" i="2"/>
  <c r="AJ198" i="2" s="1"/>
  <c r="AH198" i="2"/>
  <c r="AD198" i="2"/>
  <c r="AA198" i="2"/>
  <c r="AB198" i="2" s="1"/>
  <c r="Z198" i="2"/>
  <c r="Y198" i="2"/>
  <c r="W198" i="2"/>
  <c r="V198" i="2"/>
  <c r="S198" i="2"/>
  <c r="T198" i="2" s="1"/>
  <c r="R198" i="2"/>
  <c r="N198" i="2"/>
  <c r="J198" i="2" s="1"/>
  <c r="BY197" i="2"/>
  <c r="BW197" i="2"/>
  <c r="BV197" i="2"/>
  <c r="BS197" i="2"/>
  <c r="BT197" i="2" s="1"/>
  <c r="BR197" i="2"/>
  <c r="BO197" i="2"/>
  <c r="BN197" i="2"/>
  <c r="BJ197" i="2" s="1"/>
  <c r="BI197" i="2"/>
  <c r="BG197" i="2"/>
  <c r="BF197" i="2"/>
  <c r="BC197" i="2"/>
  <c r="BD197" i="2" s="1"/>
  <c r="BB197" i="2"/>
  <c r="AY197" i="2"/>
  <c r="AX197" i="2"/>
  <c r="AT197" i="2" s="1"/>
  <c r="AS197" i="2"/>
  <c r="AQ197" i="2"/>
  <c r="AP197" i="2"/>
  <c r="AM197" i="2"/>
  <c r="AN197" i="2" s="1"/>
  <c r="AL197" i="2"/>
  <c r="AI197" i="2"/>
  <c r="AH197" i="2"/>
  <c r="AD197" i="2" s="1"/>
  <c r="AC197" i="2"/>
  <c r="AA197" i="2"/>
  <c r="Z197" i="2"/>
  <c r="W197" i="2"/>
  <c r="X197" i="2" s="1"/>
  <c r="V197" i="2"/>
  <c r="S197" i="2"/>
  <c r="R197" i="2"/>
  <c r="N197" i="2" s="1"/>
  <c r="BW195" i="2"/>
  <c r="BX195" i="2" s="1"/>
  <c r="BV195" i="2"/>
  <c r="BS195" i="2"/>
  <c r="BR195" i="2"/>
  <c r="BU195" i="2" s="1"/>
  <c r="BO195" i="2"/>
  <c r="BP195" i="2" s="1"/>
  <c r="BN195" i="2"/>
  <c r="BG195" i="2"/>
  <c r="BH195" i="2" s="1"/>
  <c r="BF195" i="2"/>
  <c r="BC195" i="2"/>
  <c r="BB195" i="2"/>
  <c r="BE195" i="2" s="1"/>
  <c r="AY195" i="2"/>
  <c r="AZ195" i="2" s="1"/>
  <c r="AX195" i="2"/>
  <c r="AQ195" i="2"/>
  <c r="AR195" i="2" s="1"/>
  <c r="AP195" i="2"/>
  <c r="AM195" i="2"/>
  <c r="AL195" i="2"/>
  <c r="AO195" i="2" s="1"/>
  <c r="AI195" i="2"/>
  <c r="AJ195" i="2" s="1"/>
  <c r="AH195" i="2"/>
  <c r="AA195" i="2"/>
  <c r="AB195" i="2" s="1"/>
  <c r="Z195" i="2"/>
  <c r="W195" i="2"/>
  <c r="V195" i="2"/>
  <c r="Y195" i="2" s="1"/>
  <c r="S195" i="2"/>
  <c r="T195" i="2" s="1"/>
  <c r="R195" i="2"/>
  <c r="BW194" i="2"/>
  <c r="BV194" i="2"/>
  <c r="BY194" i="2" s="1"/>
  <c r="BS194" i="2"/>
  <c r="BT194" i="2" s="1"/>
  <c r="BR194" i="2"/>
  <c r="BQ194" i="2"/>
  <c r="BO194" i="2"/>
  <c r="BN194" i="2"/>
  <c r="BJ194" i="2" s="1"/>
  <c r="BK194" i="2"/>
  <c r="BG194" i="2"/>
  <c r="BF194" i="2"/>
  <c r="BI194" i="2" s="1"/>
  <c r="BC194" i="2"/>
  <c r="BD194" i="2" s="1"/>
  <c r="BB194" i="2"/>
  <c r="BA194" i="2"/>
  <c r="AY194" i="2"/>
  <c r="AX194" i="2"/>
  <c r="AT194" i="2" s="1"/>
  <c r="AU194" i="2"/>
  <c r="AQ194" i="2"/>
  <c r="AP194" i="2"/>
  <c r="AS194" i="2" s="1"/>
  <c r="AM194" i="2"/>
  <c r="AN194" i="2" s="1"/>
  <c r="AL194" i="2"/>
  <c r="AK194" i="2"/>
  <c r="AI194" i="2"/>
  <c r="AH194" i="2"/>
  <c r="AD194" i="2" s="1"/>
  <c r="AE194" i="2"/>
  <c r="AA194" i="2"/>
  <c r="Z194" i="2"/>
  <c r="AC194" i="2" s="1"/>
  <c r="W194" i="2"/>
  <c r="X194" i="2" s="1"/>
  <c r="V194" i="2"/>
  <c r="U194" i="2"/>
  <c r="S194" i="2"/>
  <c r="R194" i="2"/>
  <c r="N194" i="2" s="1"/>
  <c r="J194" i="2" s="1"/>
  <c r="O194" i="2"/>
  <c r="BW193" i="2"/>
  <c r="BX193" i="2" s="1"/>
  <c r="BV193" i="2"/>
  <c r="BU193" i="2"/>
  <c r="BS193" i="2"/>
  <c r="BR193" i="2"/>
  <c r="BO193" i="2"/>
  <c r="BP193" i="2" s="1"/>
  <c r="BN193" i="2"/>
  <c r="BJ193" i="2"/>
  <c r="BG193" i="2"/>
  <c r="BH193" i="2" s="1"/>
  <c r="BF193" i="2"/>
  <c r="BE193" i="2"/>
  <c r="BC193" i="2"/>
  <c r="BB193" i="2"/>
  <c r="AY193" i="2"/>
  <c r="AZ193" i="2" s="1"/>
  <c r="AX193" i="2"/>
  <c r="AT193" i="2"/>
  <c r="AQ193" i="2"/>
  <c r="AR193" i="2" s="1"/>
  <c r="AP193" i="2"/>
  <c r="AO193" i="2"/>
  <c r="AM193" i="2"/>
  <c r="AL193" i="2"/>
  <c r="AI193" i="2"/>
  <c r="AJ193" i="2" s="1"/>
  <c r="AH193" i="2"/>
  <c r="AD193" i="2"/>
  <c r="AA193" i="2"/>
  <c r="AB193" i="2" s="1"/>
  <c r="Z193" i="2"/>
  <c r="Y193" i="2"/>
  <c r="W193" i="2"/>
  <c r="V193" i="2"/>
  <c r="S193" i="2"/>
  <c r="T193" i="2" s="1"/>
  <c r="R193" i="2"/>
  <c r="N193" i="2"/>
  <c r="J193" i="2" s="1"/>
  <c r="BY192" i="2"/>
  <c r="BW192" i="2"/>
  <c r="BV192" i="2"/>
  <c r="BS192" i="2"/>
  <c r="BT192" i="2" s="1"/>
  <c r="BR192" i="2"/>
  <c r="BO192" i="2"/>
  <c r="BN192" i="2"/>
  <c r="BJ192" i="2" s="1"/>
  <c r="BI192" i="2"/>
  <c r="BG192" i="2"/>
  <c r="BF192" i="2"/>
  <c r="BC192" i="2"/>
  <c r="BD192" i="2" s="1"/>
  <c r="BB192" i="2"/>
  <c r="AY192" i="2"/>
  <c r="AX192" i="2"/>
  <c r="AT192" i="2" s="1"/>
  <c r="AS192" i="2"/>
  <c r="AQ192" i="2"/>
  <c r="AP192" i="2"/>
  <c r="AM192" i="2"/>
  <c r="AN192" i="2" s="1"/>
  <c r="AL192" i="2"/>
  <c r="AI192" i="2"/>
  <c r="AH192" i="2"/>
  <c r="AD192" i="2" s="1"/>
  <c r="AC192" i="2"/>
  <c r="AA192" i="2"/>
  <c r="Z192" i="2"/>
  <c r="W192" i="2"/>
  <c r="X192" i="2" s="1"/>
  <c r="V192" i="2"/>
  <c r="S192" i="2"/>
  <c r="R192" i="2"/>
  <c r="N192" i="2" s="1"/>
  <c r="BW191" i="2"/>
  <c r="BX191" i="2" s="1"/>
  <c r="BV191" i="2"/>
  <c r="BS191" i="2"/>
  <c r="BR191" i="2"/>
  <c r="BU191" i="2" s="1"/>
  <c r="BO191" i="2"/>
  <c r="BP191" i="2" s="1"/>
  <c r="BN191" i="2"/>
  <c r="BG191" i="2"/>
  <c r="BH191" i="2" s="1"/>
  <c r="BF191" i="2"/>
  <c r="BC191" i="2"/>
  <c r="BB191" i="2"/>
  <c r="BE191" i="2" s="1"/>
  <c r="AY191" i="2"/>
  <c r="AZ191" i="2" s="1"/>
  <c r="AX191" i="2"/>
  <c r="AQ191" i="2"/>
  <c r="AR191" i="2" s="1"/>
  <c r="AP191" i="2"/>
  <c r="AM191" i="2"/>
  <c r="AL191" i="2"/>
  <c r="AO191" i="2" s="1"/>
  <c r="AI191" i="2"/>
  <c r="AJ191" i="2" s="1"/>
  <c r="AH191" i="2"/>
  <c r="AA191" i="2"/>
  <c r="AB191" i="2" s="1"/>
  <c r="Z191" i="2"/>
  <c r="W191" i="2"/>
  <c r="V191" i="2"/>
  <c r="Y191" i="2" s="1"/>
  <c r="S191" i="2"/>
  <c r="T191" i="2" s="1"/>
  <c r="R191" i="2"/>
  <c r="BW190" i="2"/>
  <c r="BV190" i="2"/>
  <c r="BY190" i="2" s="1"/>
  <c r="BS190" i="2"/>
  <c r="BT190" i="2" s="1"/>
  <c r="BR190" i="2"/>
  <c r="BQ190" i="2"/>
  <c r="BO190" i="2"/>
  <c r="BN190" i="2"/>
  <c r="BJ190" i="2" s="1"/>
  <c r="BK190" i="2"/>
  <c r="BG190" i="2"/>
  <c r="BF190" i="2"/>
  <c r="BI190" i="2" s="1"/>
  <c r="BC190" i="2"/>
  <c r="BD190" i="2" s="1"/>
  <c r="BB190" i="2"/>
  <c r="BA190" i="2"/>
  <c r="AY190" i="2"/>
  <c r="AX190" i="2"/>
  <c r="AT190" i="2" s="1"/>
  <c r="AU190" i="2"/>
  <c r="AQ190" i="2"/>
  <c r="AP190" i="2"/>
  <c r="AS190" i="2" s="1"/>
  <c r="AM190" i="2"/>
  <c r="AN190" i="2" s="1"/>
  <c r="AL190" i="2"/>
  <c r="AK190" i="2"/>
  <c r="AI190" i="2"/>
  <c r="AH190" i="2"/>
  <c r="AD190" i="2" s="1"/>
  <c r="AE190" i="2"/>
  <c r="AA190" i="2"/>
  <c r="Z190" i="2"/>
  <c r="AC190" i="2" s="1"/>
  <c r="W190" i="2"/>
  <c r="X190" i="2" s="1"/>
  <c r="V190" i="2"/>
  <c r="U190" i="2"/>
  <c r="S190" i="2"/>
  <c r="R190" i="2"/>
  <c r="N190" i="2" s="1"/>
  <c r="J190" i="2" s="1"/>
  <c r="O190" i="2"/>
  <c r="BW189" i="2"/>
  <c r="BX189" i="2" s="1"/>
  <c r="BV189" i="2"/>
  <c r="BU189" i="2"/>
  <c r="BS189" i="2"/>
  <c r="BR189" i="2"/>
  <c r="BO189" i="2"/>
  <c r="BP189" i="2" s="1"/>
  <c r="BN189" i="2"/>
  <c r="BJ189" i="2"/>
  <c r="BG189" i="2"/>
  <c r="BH189" i="2" s="1"/>
  <c r="BF189" i="2"/>
  <c r="BE189" i="2"/>
  <c r="BC189" i="2"/>
  <c r="BB189" i="2"/>
  <c r="AY189" i="2"/>
  <c r="AZ189" i="2" s="1"/>
  <c r="AX189" i="2"/>
  <c r="AT189" i="2"/>
  <c r="AQ189" i="2"/>
  <c r="AR189" i="2" s="1"/>
  <c r="AP189" i="2"/>
  <c r="AO189" i="2"/>
  <c r="AM189" i="2"/>
  <c r="AL189" i="2"/>
  <c r="AI189" i="2"/>
  <c r="AJ189" i="2" s="1"/>
  <c r="AH189" i="2"/>
  <c r="AD189" i="2"/>
  <c r="AA189" i="2"/>
  <c r="AB189" i="2" s="1"/>
  <c r="Z189" i="2"/>
  <c r="Y189" i="2"/>
  <c r="W189" i="2"/>
  <c r="V189" i="2"/>
  <c r="S189" i="2"/>
  <c r="T189" i="2" s="1"/>
  <c r="R189" i="2"/>
  <c r="N189" i="2"/>
  <c r="J189" i="2" s="1"/>
  <c r="BY188" i="2"/>
  <c r="BW188" i="2"/>
  <c r="BV188" i="2"/>
  <c r="BS188" i="2"/>
  <c r="BT188" i="2" s="1"/>
  <c r="BR188" i="2"/>
  <c r="BO188" i="2"/>
  <c r="BN188" i="2"/>
  <c r="BJ188" i="2" s="1"/>
  <c r="BI188" i="2"/>
  <c r="BG188" i="2"/>
  <c r="BF188" i="2"/>
  <c r="BC188" i="2"/>
  <c r="BD188" i="2" s="1"/>
  <c r="BB188" i="2"/>
  <c r="AY188" i="2"/>
  <c r="AX188" i="2"/>
  <c r="AT188" i="2" s="1"/>
  <c r="AS188" i="2"/>
  <c r="AQ188" i="2"/>
  <c r="AP188" i="2"/>
  <c r="AM188" i="2"/>
  <c r="AN188" i="2" s="1"/>
  <c r="AL188" i="2"/>
  <c r="AI188" i="2"/>
  <c r="AH188" i="2"/>
  <c r="AD188" i="2" s="1"/>
  <c r="AC188" i="2"/>
  <c r="AA188" i="2"/>
  <c r="Z188" i="2"/>
  <c r="W188" i="2"/>
  <c r="X188" i="2" s="1"/>
  <c r="V188" i="2"/>
  <c r="S188" i="2"/>
  <c r="R188" i="2"/>
  <c r="N188" i="2" s="1"/>
  <c r="BW187" i="2"/>
  <c r="BX187" i="2" s="1"/>
  <c r="BV187" i="2"/>
  <c r="BS187" i="2"/>
  <c r="BU187" i="2" s="1"/>
  <c r="BR187" i="2"/>
  <c r="BO187" i="2"/>
  <c r="BN187" i="2"/>
  <c r="BG187" i="2"/>
  <c r="BH187" i="2" s="1"/>
  <c r="BF187" i="2"/>
  <c r="BC187" i="2"/>
  <c r="AU187" i="2" s="1"/>
  <c r="BB187" i="2"/>
  <c r="AY187" i="2"/>
  <c r="AX187" i="2"/>
  <c r="AQ187" i="2"/>
  <c r="AR187" i="2" s="1"/>
  <c r="AP187" i="2"/>
  <c r="AM187" i="2"/>
  <c r="AL187" i="2"/>
  <c r="AI187" i="2"/>
  <c r="AH187" i="2"/>
  <c r="AA187" i="2"/>
  <c r="AB187" i="2" s="1"/>
  <c r="Z187" i="2"/>
  <c r="W187" i="2"/>
  <c r="O187" i="2" s="1"/>
  <c r="V187" i="2"/>
  <c r="S187" i="2"/>
  <c r="R187" i="2"/>
  <c r="BW186" i="2"/>
  <c r="BY186" i="2" s="1"/>
  <c r="BV186" i="2"/>
  <c r="BS186" i="2"/>
  <c r="BR186" i="2"/>
  <c r="BU186" i="2" s="1"/>
  <c r="BQ186" i="2"/>
  <c r="BO186" i="2"/>
  <c r="BP186" i="2" s="1"/>
  <c r="BN186" i="2"/>
  <c r="BK186" i="2"/>
  <c r="BG186" i="2"/>
  <c r="BI186" i="2" s="1"/>
  <c r="BF186" i="2"/>
  <c r="BC186" i="2"/>
  <c r="BB186" i="2"/>
  <c r="BE186" i="2" s="1"/>
  <c r="BA186" i="2"/>
  <c r="AY186" i="2"/>
  <c r="AZ186" i="2" s="1"/>
  <c r="AX186" i="2"/>
  <c r="AU186" i="2"/>
  <c r="AQ186" i="2"/>
  <c r="AS186" i="2" s="1"/>
  <c r="AP186" i="2"/>
  <c r="AM186" i="2"/>
  <c r="AL186" i="2"/>
  <c r="AO186" i="2" s="1"/>
  <c r="AK186" i="2"/>
  <c r="AI186" i="2"/>
  <c r="AJ186" i="2" s="1"/>
  <c r="AH186" i="2"/>
  <c r="AE186" i="2"/>
  <c r="AA186" i="2"/>
  <c r="AC186" i="2" s="1"/>
  <c r="Z186" i="2"/>
  <c r="W186" i="2"/>
  <c r="V186" i="2"/>
  <c r="Y186" i="2" s="1"/>
  <c r="U186" i="2"/>
  <c r="S186" i="2"/>
  <c r="T186" i="2" s="1"/>
  <c r="R186" i="2"/>
  <c r="O186" i="2"/>
  <c r="BW185" i="2"/>
  <c r="BV185" i="2"/>
  <c r="BY185" i="2" s="1"/>
  <c r="BU185" i="2"/>
  <c r="BS185" i="2"/>
  <c r="BT185" i="2" s="1"/>
  <c r="BR185" i="2"/>
  <c r="BO185" i="2"/>
  <c r="BP185" i="2" s="1"/>
  <c r="BN185" i="2"/>
  <c r="BJ185" i="2"/>
  <c r="BG185" i="2"/>
  <c r="BF185" i="2"/>
  <c r="BI185" i="2" s="1"/>
  <c r="BE185" i="2"/>
  <c r="BC185" i="2"/>
  <c r="BD185" i="2" s="1"/>
  <c r="BB185" i="2"/>
  <c r="AY185" i="2"/>
  <c r="AZ185" i="2" s="1"/>
  <c r="AX185" i="2"/>
  <c r="AT185" i="2"/>
  <c r="AQ185" i="2"/>
  <c r="AP185" i="2"/>
  <c r="AS185" i="2" s="1"/>
  <c r="AO185" i="2"/>
  <c r="AM185" i="2"/>
  <c r="AN185" i="2" s="1"/>
  <c r="AL185" i="2"/>
  <c r="AI185" i="2"/>
  <c r="AJ185" i="2" s="1"/>
  <c r="AH185" i="2"/>
  <c r="AD185" i="2"/>
  <c r="AA185" i="2"/>
  <c r="Z185" i="2"/>
  <c r="AC185" i="2" s="1"/>
  <c r="Y185" i="2"/>
  <c r="W185" i="2"/>
  <c r="X185" i="2" s="1"/>
  <c r="V185" i="2"/>
  <c r="S185" i="2"/>
  <c r="T185" i="2" s="1"/>
  <c r="R185" i="2"/>
  <c r="N185" i="2"/>
  <c r="J185" i="2" s="1"/>
  <c r="BY184" i="2"/>
  <c r="BW184" i="2"/>
  <c r="BV184" i="2"/>
  <c r="BS184" i="2"/>
  <c r="BR184" i="2"/>
  <c r="BO184" i="2"/>
  <c r="BN184" i="2"/>
  <c r="BG184" i="2"/>
  <c r="BF184" i="2"/>
  <c r="BC184" i="2"/>
  <c r="BB184" i="2"/>
  <c r="AY184" i="2"/>
  <c r="AX184" i="2"/>
  <c r="AT184" i="2" s="1"/>
  <c r="AQ184" i="2"/>
  <c r="AP184" i="2"/>
  <c r="AS184" i="2" s="1"/>
  <c r="AM184" i="2"/>
  <c r="AL184" i="2"/>
  <c r="AI184" i="2"/>
  <c r="AH184" i="2"/>
  <c r="AA184" i="2"/>
  <c r="AB184" i="2" s="1"/>
  <c r="Z184" i="2"/>
  <c r="W184" i="2"/>
  <c r="X184" i="2" s="1"/>
  <c r="V184" i="2"/>
  <c r="S184" i="2"/>
  <c r="U184" i="2" s="1"/>
  <c r="R184" i="2"/>
  <c r="BW182" i="2"/>
  <c r="BX182" i="2" s="1"/>
  <c r="BV182" i="2"/>
  <c r="BS182" i="2"/>
  <c r="BU182" i="2" s="1"/>
  <c r="BR182" i="2"/>
  <c r="BQ182" i="2"/>
  <c r="BO182" i="2"/>
  <c r="BN182" i="2"/>
  <c r="BJ182" i="2" s="1"/>
  <c r="BG182" i="2"/>
  <c r="BH182" i="2" s="1"/>
  <c r="BF182" i="2"/>
  <c r="BC182" i="2"/>
  <c r="BE182" i="2" s="1"/>
  <c r="BB182" i="2"/>
  <c r="BA182" i="2"/>
  <c r="AY182" i="2"/>
  <c r="AX182" i="2"/>
  <c r="AT182" i="2" s="1"/>
  <c r="AQ182" i="2"/>
  <c r="AR182" i="2" s="1"/>
  <c r="AP182" i="2"/>
  <c r="AM182" i="2"/>
  <c r="AO182" i="2" s="1"/>
  <c r="AL182" i="2"/>
  <c r="AK182" i="2"/>
  <c r="AI182" i="2"/>
  <c r="AH182" i="2"/>
  <c r="AD182" i="2" s="1"/>
  <c r="AA182" i="2"/>
  <c r="AB182" i="2" s="1"/>
  <c r="Z182" i="2"/>
  <c r="W182" i="2"/>
  <c r="Y182" i="2" s="1"/>
  <c r="V182" i="2"/>
  <c r="U182" i="2"/>
  <c r="S182" i="2"/>
  <c r="R182" i="2"/>
  <c r="N182" i="2" s="1"/>
  <c r="BW181" i="2"/>
  <c r="BY181" i="2" s="1"/>
  <c r="BV181" i="2"/>
  <c r="BJ181" i="2" s="1"/>
  <c r="BU181" i="2"/>
  <c r="BS181" i="2"/>
  <c r="BR181" i="2"/>
  <c r="BQ181" i="2"/>
  <c r="BO181" i="2"/>
  <c r="BP181" i="2" s="1"/>
  <c r="BN181" i="2"/>
  <c r="BK181" i="2"/>
  <c r="BG181" i="2"/>
  <c r="BI181" i="2" s="1"/>
  <c r="BF181" i="2"/>
  <c r="AT181" i="2" s="1"/>
  <c r="BE181" i="2"/>
  <c r="BC181" i="2"/>
  <c r="BB181" i="2"/>
  <c r="BA181" i="2"/>
  <c r="AY181" i="2"/>
  <c r="AZ181" i="2" s="1"/>
  <c r="AX181" i="2"/>
  <c r="AU181" i="2"/>
  <c r="AQ181" i="2"/>
  <c r="AS181" i="2" s="1"/>
  <c r="AP181" i="2"/>
  <c r="AD181" i="2" s="1"/>
  <c r="AO181" i="2"/>
  <c r="AM181" i="2"/>
  <c r="AL181" i="2"/>
  <c r="AK181" i="2"/>
  <c r="AI181" i="2"/>
  <c r="AJ181" i="2" s="1"/>
  <c r="AH181" i="2"/>
  <c r="AE181" i="2"/>
  <c r="AA181" i="2"/>
  <c r="AC181" i="2" s="1"/>
  <c r="Z181" i="2"/>
  <c r="N181" i="2" s="1"/>
  <c r="Y181" i="2"/>
  <c r="W181" i="2"/>
  <c r="V181" i="2"/>
  <c r="U181" i="2"/>
  <c r="S181" i="2"/>
  <c r="T181" i="2" s="1"/>
  <c r="R181" i="2"/>
  <c r="O181" i="2"/>
  <c r="BW180" i="2"/>
  <c r="BV180" i="2"/>
  <c r="BY180" i="2" s="1"/>
  <c r="BS180" i="2"/>
  <c r="BR180" i="2"/>
  <c r="BO180" i="2"/>
  <c r="BN180" i="2"/>
  <c r="BJ180" i="2" s="1"/>
  <c r="BG180" i="2"/>
  <c r="BF180" i="2"/>
  <c r="BI180" i="2" s="1"/>
  <c r="BC180" i="2"/>
  <c r="BD180" i="2" s="1"/>
  <c r="BB180" i="2"/>
  <c r="AY180" i="2"/>
  <c r="AX180" i="2"/>
  <c r="AQ180" i="2"/>
  <c r="AP180" i="2"/>
  <c r="AO180" i="2"/>
  <c r="AM180" i="2"/>
  <c r="AL180" i="2"/>
  <c r="AI180" i="2"/>
  <c r="AH180" i="2"/>
  <c r="AD180" i="2" s="1"/>
  <c r="AA180" i="2"/>
  <c r="Z180" i="2"/>
  <c r="W180" i="2"/>
  <c r="V180" i="2"/>
  <c r="S180" i="2"/>
  <c r="R180" i="2"/>
  <c r="BY179" i="2"/>
  <c r="BW179" i="2"/>
  <c r="BX179" i="2" s="1"/>
  <c r="BV179" i="2"/>
  <c r="BS179" i="2"/>
  <c r="BT179" i="2" s="1"/>
  <c r="BR179" i="2"/>
  <c r="BO179" i="2"/>
  <c r="BQ179" i="2" s="1"/>
  <c r="BN179" i="2"/>
  <c r="BJ179" i="2" s="1"/>
  <c r="BI179" i="2"/>
  <c r="BG179" i="2"/>
  <c r="BH179" i="2" s="1"/>
  <c r="BF179" i="2"/>
  <c r="BC179" i="2"/>
  <c r="BD179" i="2" s="1"/>
  <c r="BB179" i="2"/>
  <c r="AY179" i="2"/>
  <c r="BA179" i="2" s="1"/>
  <c r="AX179" i="2"/>
  <c r="AT179" i="2" s="1"/>
  <c r="AS179" i="2"/>
  <c r="AQ179" i="2"/>
  <c r="AR179" i="2" s="1"/>
  <c r="AP179" i="2"/>
  <c r="AM179" i="2"/>
  <c r="AN179" i="2" s="1"/>
  <c r="AL179" i="2"/>
  <c r="AI179" i="2"/>
  <c r="AK179" i="2" s="1"/>
  <c r="AH179" i="2"/>
  <c r="AD179" i="2" s="1"/>
  <c r="AC179" i="2"/>
  <c r="AA179" i="2"/>
  <c r="AB179" i="2" s="1"/>
  <c r="Z179" i="2"/>
  <c r="W179" i="2"/>
  <c r="X179" i="2" s="1"/>
  <c r="V179" i="2"/>
  <c r="S179" i="2"/>
  <c r="U179" i="2" s="1"/>
  <c r="R179" i="2"/>
  <c r="N179" i="2" s="1"/>
  <c r="BW178" i="2"/>
  <c r="BV178" i="2"/>
  <c r="BS178" i="2"/>
  <c r="BR178" i="2"/>
  <c r="BO178" i="2"/>
  <c r="BQ178" i="2" s="1"/>
  <c r="BN178" i="2"/>
  <c r="BG178" i="2"/>
  <c r="BF178" i="2"/>
  <c r="BC178" i="2"/>
  <c r="BE178" i="2" s="1"/>
  <c r="BB178" i="2"/>
  <c r="AY178" i="2"/>
  <c r="BA178" i="2" s="1"/>
  <c r="AX178" i="2"/>
  <c r="AQ178" i="2"/>
  <c r="AR178" i="2" s="1"/>
  <c r="AP178" i="2"/>
  <c r="AM178" i="2"/>
  <c r="AO178" i="2" s="1"/>
  <c r="AL178" i="2"/>
  <c r="AI178" i="2"/>
  <c r="AH178" i="2"/>
  <c r="AD178" i="2" s="1"/>
  <c r="AA178" i="2"/>
  <c r="AB178" i="2" s="1"/>
  <c r="Z178" i="2"/>
  <c r="W178" i="2"/>
  <c r="V178" i="2"/>
  <c r="S178" i="2"/>
  <c r="R178" i="2"/>
  <c r="U178" i="2" s="1"/>
  <c r="BW177" i="2"/>
  <c r="BY177" i="2" s="1"/>
  <c r="BV177" i="2"/>
  <c r="BJ177" i="2" s="1"/>
  <c r="BU177" i="2"/>
  <c r="BS177" i="2"/>
  <c r="BR177" i="2"/>
  <c r="BQ177" i="2"/>
  <c r="BO177" i="2"/>
  <c r="BP177" i="2" s="1"/>
  <c r="BN177" i="2"/>
  <c r="BK177" i="2"/>
  <c r="BG177" i="2"/>
  <c r="BI177" i="2" s="1"/>
  <c r="BF177" i="2"/>
  <c r="AT177" i="2" s="1"/>
  <c r="BE177" i="2"/>
  <c r="BC177" i="2"/>
  <c r="BB177" i="2"/>
  <c r="BA177" i="2"/>
  <c r="AY177" i="2"/>
  <c r="AZ177" i="2" s="1"/>
  <c r="AX177" i="2"/>
  <c r="AU177" i="2"/>
  <c r="AQ177" i="2"/>
  <c r="AS177" i="2" s="1"/>
  <c r="AP177" i="2"/>
  <c r="AD177" i="2" s="1"/>
  <c r="AO177" i="2"/>
  <c r="AM177" i="2"/>
  <c r="AL177" i="2"/>
  <c r="AK177" i="2"/>
  <c r="AI177" i="2"/>
  <c r="AJ177" i="2" s="1"/>
  <c r="AH177" i="2"/>
  <c r="AE177" i="2"/>
  <c r="AA177" i="2"/>
  <c r="AC177" i="2" s="1"/>
  <c r="Z177" i="2"/>
  <c r="N177" i="2" s="1"/>
  <c r="Y177" i="2"/>
  <c r="W177" i="2"/>
  <c r="V177" i="2"/>
  <c r="U177" i="2"/>
  <c r="S177" i="2"/>
  <c r="T177" i="2" s="1"/>
  <c r="R177" i="2"/>
  <c r="O177" i="2"/>
  <c r="BY176" i="2"/>
  <c r="BW176" i="2"/>
  <c r="BV176" i="2"/>
  <c r="BU176" i="2"/>
  <c r="BS176" i="2"/>
  <c r="BT176" i="2" s="1"/>
  <c r="BR176" i="2"/>
  <c r="BO176" i="2"/>
  <c r="BP176" i="2" s="1"/>
  <c r="BN176" i="2"/>
  <c r="BJ176" i="2"/>
  <c r="BI176" i="2"/>
  <c r="BG176" i="2"/>
  <c r="BF176" i="2"/>
  <c r="BE176" i="2"/>
  <c r="BC176" i="2"/>
  <c r="BD176" i="2" s="1"/>
  <c r="BB176" i="2"/>
  <c r="AY176" i="2"/>
  <c r="AZ176" i="2" s="1"/>
  <c r="AX176" i="2"/>
  <c r="AT176" i="2"/>
  <c r="AS176" i="2"/>
  <c r="AQ176" i="2"/>
  <c r="AP176" i="2"/>
  <c r="AO176" i="2"/>
  <c r="AM176" i="2"/>
  <c r="AN176" i="2" s="1"/>
  <c r="AL176" i="2"/>
  <c r="AI176" i="2"/>
  <c r="AJ176" i="2" s="1"/>
  <c r="AH176" i="2"/>
  <c r="AD176" i="2"/>
  <c r="AC176" i="2"/>
  <c r="AA176" i="2"/>
  <c r="Z176" i="2"/>
  <c r="Y176" i="2"/>
  <c r="W176" i="2"/>
  <c r="X176" i="2" s="1"/>
  <c r="V176" i="2"/>
  <c r="S176" i="2"/>
  <c r="T176" i="2" s="1"/>
  <c r="R176" i="2"/>
  <c r="N176" i="2"/>
  <c r="J176" i="2" s="1"/>
  <c r="BY175" i="2"/>
  <c r="BW175" i="2"/>
  <c r="BX175" i="2" s="1"/>
  <c r="BV175" i="2"/>
  <c r="BS175" i="2"/>
  <c r="BT175" i="2" s="1"/>
  <c r="BR175" i="2"/>
  <c r="BO175" i="2"/>
  <c r="BQ175" i="2" s="1"/>
  <c r="BN175" i="2"/>
  <c r="BJ175" i="2" s="1"/>
  <c r="BI175" i="2"/>
  <c r="BG175" i="2"/>
  <c r="BH175" i="2" s="1"/>
  <c r="BF175" i="2"/>
  <c r="BC175" i="2"/>
  <c r="BD175" i="2" s="1"/>
  <c r="BB175" i="2"/>
  <c r="AY175" i="2"/>
  <c r="BA175" i="2" s="1"/>
  <c r="AX175" i="2"/>
  <c r="AT175" i="2" s="1"/>
  <c r="AS175" i="2"/>
  <c r="AQ175" i="2"/>
  <c r="AR175" i="2" s="1"/>
  <c r="AP175" i="2"/>
  <c r="AM175" i="2"/>
  <c r="AN175" i="2" s="1"/>
  <c r="AL175" i="2"/>
  <c r="AI175" i="2"/>
  <c r="AK175" i="2" s="1"/>
  <c r="AH175" i="2"/>
  <c r="AD175" i="2" s="1"/>
  <c r="AC175" i="2"/>
  <c r="AA175" i="2"/>
  <c r="AB175" i="2" s="1"/>
  <c r="Z175" i="2"/>
  <c r="W175" i="2"/>
  <c r="X175" i="2" s="1"/>
  <c r="V175" i="2"/>
  <c r="S175" i="2"/>
  <c r="U175" i="2" s="1"/>
  <c r="R175" i="2"/>
  <c r="N175" i="2" s="1"/>
  <c r="BW174" i="2"/>
  <c r="BX174" i="2" s="1"/>
  <c r="BV174" i="2"/>
  <c r="BS174" i="2"/>
  <c r="BU174" i="2" s="1"/>
  <c r="BR174" i="2"/>
  <c r="BQ174" i="2"/>
  <c r="BO174" i="2"/>
  <c r="BN174" i="2"/>
  <c r="BJ174" i="2" s="1"/>
  <c r="BG174" i="2"/>
  <c r="BH174" i="2" s="1"/>
  <c r="BF174" i="2"/>
  <c r="BC174" i="2"/>
  <c r="BE174" i="2" s="1"/>
  <c r="BB174" i="2"/>
  <c r="BA174" i="2"/>
  <c r="AY174" i="2"/>
  <c r="AX174" i="2"/>
  <c r="AT174" i="2" s="1"/>
  <c r="AQ174" i="2"/>
  <c r="AR174" i="2" s="1"/>
  <c r="AP174" i="2"/>
  <c r="AM174" i="2"/>
  <c r="AO174" i="2" s="1"/>
  <c r="AL174" i="2"/>
  <c r="AK174" i="2"/>
  <c r="AI174" i="2"/>
  <c r="AH174" i="2"/>
  <c r="AD174" i="2" s="1"/>
  <c r="AA174" i="2"/>
  <c r="AB174" i="2" s="1"/>
  <c r="Z174" i="2"/>
  <c r="W174" i="2"/>
  <c r="Y174" i="2" s="1"/>
  <c r="V174" i="2"/>
  <c r="U174" i="2"/>
  <c r="S174" i="2"/>
  <c r="R174" i="2"/>
  <c r="N174" i="2" s="1"/>
  <c r="BW173" i="2"/>
  <c r="BY173" i="2" s="1"/>
  <c r="BV173" i="2"/>
  <c r="BJ173" i="2" s="1"/>
  <c r="BU173" i="2"/>
  <c r="BS173" i="2"/>
  <c r="BR173" i="2"/>
  <c r="BQ173" i="2"/>
  <c r="BO173" i="2"/>
  <c r="BP173" i="2" s="1"/>
  <c r="BN173" i="2"/>
  <c r="BK173" i="2"/>
  <c r="BG173" i="2"/>
  <c r="BI173" i="2" s="1"/>
  <c r="BF173" i="2"/>
  <c r="AT173" i="2" s="1"/>
  <c r="BE173" i="2"/>
  <c r="BC173" i="2"/>
  <c r="BB173" i="2"/>
  <c r="BA173" i="2"/>
  <c r="AY173" i="2"/>
  <c r="AZ173" i="2" s="1"/>
  <c r="AX173" i="2"/>
  <c r="AU173" i="2"/>
  <c r="AQ173" i="2"/>
  <c r="AS173" i="2" s="1"/>
  <c r="AP173" i="2"/>
  <c r="AD173" i="2" s="1"/>
  <c r="AO173" i="2"/>
  <c r="AM173" i="2"/>
  <c r="AL173" i="2"/>
  <c r="AK173" i="2"/>
  <c r="AI173" i="2"/>
  <c r="AJ173" i="2" s="1"/>
  <c r="AH173" i="2"/>
  <c r="AE173" i="2"/>
  <c r="AA173" i="2"/>
  <c r="AC173" i="2" s="1"/>
  <c r="Z173" i="2"/>
  <c r="N173" i="2" s="1"/>
  <c r="Y173" i="2"/>
  <c r="W173" i="2"/>
  <c r="V173" i="2"/>
  <c r="U173" i="2"/>
  <c r="S173" i="2"/>
  <c r="T173" i="2" s="1"/>
  <c r="R173" i="2"/>
  <c r="O173" i="2"/>
  <c r="BY172" i="2"/>
  <c r="BW172" i="2"/>
  <c r="BV172" i="2"/>
  <c r="BU172" i="2"/>
  <c r="BS172" i="2"/>
  <c r="BT172" i="2" s="1"/>
  <c r="BR172" i="2"/>
  <c r="BO172" i="2"/>
  <c r="BP172" i="2" s="1"/>
  <c r="BN172" i="2"/>
  <c r="BJ172" i="2"/>
  <c r="BI172" i="2"/>
  <c r="BG172" i="2"/>
  <c r="BF172" i="2"/>
  <c r="BE172" i="2"/>
  <c r="BC172" i="2"/>
  <c r="BD172" i="2" s="1"/>
  <c r="BB172" i="2"/>
  <c r="AY172" i="2"/>
  <c r="AZ172" i="2" s="1"/>
  <c r="AX172" i="2"/>
  <c r="AT172" i="2"/>
  <c r="AS172" i="2"/>
  <c r="AQ172" i="2"/>
  <c r="AP172" i="2"/>
  <c r="AO172" i="2"/>
  <c r="AM172" i="2"/>
  <c r="AN172" i="2" s="1"/>
  <c r="AL172" i="2"/>
  <c r="AI172" i="2"/>
  <c r="AJ172" i="2" s="1"/>
  <c r="AH172" i="2"/>
  <c r="AD172" i="2"/>
  <c r="AC172" i="2"/>
  <c r="AA172" i="2"/>
  <c r="Z172" i="2"/>
  <c r="Y172" i="2"/>
  <c r="W172" i="2"/>
  <c r="X172" i="2" s="1"/>
  <c r="V172" i="2"/>
  <c r="S172" i="2"/>
  <c r="T172" i="2" s="1"/>
  <c r="R172" i="2"/>
  <c r="N172" i="2"/>
  <c r="J172" i="2" s="1"/>
  <c r="BY171" i="2"/>
  <c r="BW171" i="2"/>
  <c r="BX171" i="2" s="1"/>
  <c r="BV171" i="2"/>
  <c r="BS171" i="2"/>
  <c r="BT171" i="2" s="1"/>
  <c r="BR171" i="2"/>
  <c r="BO171" i="2"/>
  <c r="BQ171" i="2" s="1"/>
  <c r="BN171" i="2"/>
  <c r="BJ171" i="2" s="1"/>
  <c r="BI171" i="2"/>
  <c r="BG171" i="2"/>
  <c r="BH171" i="2" s="1"/>
  <c r="BF171" i="2"/>
  <c r="BC171" i="2"/>
  <c r="BD171" i="2" s="1"/>
  <c r="BB171" i="2"/>
  <c r="AY171" i="2"/>
  <c r="BA171" i="2" s="1"/>
  <c r="AX171" i="2"/>
  <c r="AT171" i="2" s="1"/>
  <c r="AS171" i="2"/>
  <c r="AQ171" i="2"/>
  <c r="AR171" i="2" s="1"/>
  <c r="AP171" i="2"/>
  <c r="AM171" i="2"/>
  <c r="AN171" i="2" s="1"/>
  <c r="AL171" i="2"/>
  <c r="AI171" i="2"/>
  <c r="AK171" i="2" s="1"/>
  <c r="AH171" i="2"/>
  <c r="AD171" i="2" s="1"/>
  <c r="AC171" i="2"/>
  <c r="AA171" i="2"/>
  <c r="AB171" i="2" s="1"/>
  <c r="Z171" i="2"/>
  <c r="W171" i="2"/>
  <c r="X171" i="2" s="1"/>
  <c r="V171" i="2"/>
  <c r="S171" i="2"/>
  <c r="U171" i="2" s="1"/>
  <c r="R171" i="2"/>
  <c r="N171" i="2" s="1"/>
  <c r="BW170" i="2"/>
  <c r="BX170" i="2" s="1"/>
  <c r="BV170" i="2"/>
  <c r="BS170" i="2"/>
  <c r="BU170" i="2" s="1"/>
  <c r="BR170" i="2"/>
  <c r="BQ170" i="2"/>
  <c r="BO170" i="2"/>
  <c r="BN170" i="2"/>
  <c r="BJ170" i="2" s="1"/>
  <c r="BG170" i="2"/>
  <c r="BH170" i="2" s="1"/>
  <c r="BF170" i="2"/>
  <c r="BC170" i="2"/>
  <c r="BE170" i="2" s="1"/>
  <c r="BB170" i="2"/>
  <c r="BA170" i="2"/>
  <c r="AY170" i="2"/>
  <c r="AX170" i="2"/>
  <c r="AT170" i="2" s="1"/>
  <c r="AQ170" i="2"/>
  <c r="AR170" i="2" s="1"/>
  <c r="AP170" i="2"/>
  <c r="AM170" i="2"/>
  <c r="AO170" i="2" s="1"/>
  <c r="AL170" i="2"/>
  <c r="AK170" i="2"/>
  <c r="AI170" i="2"/>
  <c r="AH170" i="2"/>
  <c r="AD170" i="2" s="1"/>
  <c r="AA170" i="2"/>
  <c r="AB170" i="2" s="1"/>
  <c r="Z170" i="2"/>
  <c r="W170" i="2"/>
  <c r="Y170" i="2" s="1"/>
  <c r="V170" i="2"/>
  <c r="U170" i="2"/>
  <c r="S170" i="2"/>
  <c r="R170" i="2"/>
  <c r="N170" i="2" s="1"/>
  <c r="BW169" i="2"/>
  <c r="BY169" i="2" s="1"/>
  <c r="BV169" i="2"/>
  <c r="BJ169" i="2" s="1"/>
  <c r="BU169" i="2"/>
  <c r="BS169" i="2"/>
  <c r="BR169" i="2"/>
  <c r="BQ169" i="2"/>
  <c r="BO169" i="2"/>
  <c r="BP169" i="2" s="1"/>
  <c r="BN169" i="2"/>
  <c r="BK169" i="2"/>
  <c r="BG169" i="2"/>
  <c r="BI169" i="2" s="1"/>
  <c r="BF169" i="2"/>
  <c r="AT169" i="2" s="1"/>
  <c r="BE169" i="2"/>
  <c r="BC169" i="2"/>
  <c r="BB169" i="2"/>
  <c r="BA169" i="2"/>
  <c r="AY169" i="2"/>
  <c r="AZ169" i="2" s="1"/>
  <c r="AX169" i="2"/>
  <c r="AU169" i="2"/>
  <c r="AQ169" i="2"/>
  <c r="AS169" i="2" s="1"/>
  <c r="AP169" i="2"/>
  <c r="AD169" i="2" s="1"/>
  <c r="AO169" i="2"/>
  <c r="AM169" i="2"/>
  <c r="AL169" i="2"/>
  <c r="AK169" i="2"/>
  <c r="AI169" i="2"/>
  <c r="AJ169" i="2" s="1"/>
  <c r="AH169" i="2"/>
  <c r="AE169" i="2"/>
  <c r="AA169" i="2"/>
  <c r="AC169" i="2" s="1"/>
  <c r="Z169" i="2"/>
  <c r="N169" i="2" s="1"/>
  <c r="Y169" i="2"/>
  <c r="W169" i="2"/>
  <c r="V169" i="2"/>
  <c r="U169" i="2"/>
  <c r="S169" i="2"/>
  <c r="T169" i="2" s="1"/>
  <c r="R169" i="2"/>
  <c r="O169" i="2"/>
  <c r="BY168" i="2"/>
  <c r="BW168" i="2"/>
  <c r="BV168" i="2"/>
  <c r="BU168" i="2"/>
  <c r="BS168" i="2"/>
  <c r="BT168" i="2" s="1"/>
  <c r="BR168" i="2"/>
  <c r="BO168" i="2"/>
  <c r="BP168" i="2" s="1"/>
  <c r="BN168" i="2"/>
  <c r="BJ168" i="2"/>
  <c r="BI168" i="2"/>
  <c r="BG168" i="2"/>
  <c r="BF168" i="2"/>
  <c r="BE168" i="2"/>
  <c r="BC168" i="2"/>
  <c r="BD168" i="2" s="1"/>
  <c r="BB168" i="2"/>
  <c r="AY168" i="2"/>
  <c r="AZ168" i="2" s="1"/>
  <c r="AX168" i="2"/>
  <c r="AT168" i="2"/>
  <c r="AS168" i="2"/>
  <c r="AQ168" i="2"/>
  <c r="AP168" i="2"/>
  <c r="AO168" i="2"/>
  <c r="AM168" i="2"/>
  <c r="AN168" i="2" s="1"/>
  <c r="AL168" i="2"/>
  <c r="AI168" i="2"/>
  <c r="AJ168" i="2" s="1"/>
  <c r="AH168" i="2"/>
  <c r="AD168" i="2"/>
  <c r="AC168" i="2"/>
  <c r="AA168" i="2"/>
  <c r="Z168" i="2"/>
  <c r="Y168" i="2"/>
  <c r="W168" i="2"/>
  <c r="X168" i="2" s="1"/>
  <c r="V168" i="2"/>
  <c r="S168" i="2"/>
  <c r="T168" i="2" s="1"/>
  <c r="R168" i="2"/>
  <c r="N168" i="2"/>
  <c r="J168" i="2" s="1"/>
  <c r="BY167" i="2"/>
  <c r="BW167" i="2"/>
  <c r="BX167" i="2" s="1"/>
  <c r="BV167" i="2"/>
  <c r="BS167" i="2"/>
  <c r="BT167" i="2" s="1"/>
  <c r="BR167" i="2"/>
  <c r="BO167" i="2"/>
  <c r="BQ167" i="2" s="1"/>
  <c r="BN167" i="2"/>
  <c r="BJ167" i="2" s="1"/>
  <c r="BI167" i="2"/>
  <c r="BG167" i="2"/>
  <c r="BH167" i="2" s="1"/>
  <c r="BF167" i="2"/>
  <c r="BC167" i="2"/>
  <c r="BD167" i="2" s="1"/>
  <c r="BB167" i="2"/>
  <c r="AY167" i="2"/>
  <c r="BA167" i="2" s="1"/>
  <c r="AX167" i="2"/>
  <c r="AT167" i="2" s="1"/>
  <c r="AS167" i="2"/>
  <c r="AQ167" i="2"/>
  <c r="AR167" i="2" s="1"/>
  <c r="AP167" i="2"/>
  <c r="AM167" i="2"/>
  <c r="AN167" i="2" s="1"/>
  <c r="AL167" i="2"/>
  <c r="AI167" i="2"/>
  <c r="AK167" i="2" s="1"/>
  <c r="AH167" i="2"/>
  <c r="AD167" i="2" s="1"/>
  <c r="AC167" i="2"/>
  <c r="AA167" i="2"/>
  <c r="AB167" i="2" s="1"/>
  <c r="Z167" i="2"/>
  <c r="W167" i="2"/>
  <c r="X167" i="2" s="1"/>
  <c r="V167" i="2"/>
  <c r="S167" i="2"/>
  <c r="R167" i="2"/>
  <c r="N167" i="2" s="1"/>
  <c r="BW166" i="2"/>
  <c r="BX166" i="2" s="1"/>
  <c r="BV166" i="2"/>
  <c r="BS166" i="2"/>
  <c r="BU166" i="2" s="1"/>
  <c r="BR166" i="2"/>
  <c r="BJ166" i="2" s="1"/>
  <c r="BQ166" i="2"/>
  <c r="BO166" i="2"/>
  <c r="BN166" i="2"/>
  <c r="BG166" i="2"/>
  <c r="BH166" i="2" s="1"/>
  <c r="BF166" i="2"/>
  <c r="BC166" i="2"/>
  <c r="BE166" i="2" s="1"/>
  <c r="BB166" i="2"/>
  <c r="AT166" i="2" s="1"/>
  <c r="BA166" i="2"/>
  <c r="AY166" i="2"/>
  <c r="AX166" i="2"/>
  <c r="AQ166" i="2"/>
  <c r="AR166" i="2" s="1"/>
  <c r="AP166" i="2"/>
  <c r="AM166" i="2"/>
  <c r="AO166" i="2" s="1"/>
  <c r="AL166" i="2"/>
  <c r="AK166" i="2"/>
  <c r="AI166" i="2"/>
  <c r="AH166" i="2"/>
  <c r="AD166" i="2" s="1"/>
  <c r="AA166" i="2"/>
  <c r="AB166" i="2" s="1"/>
  <c r="Z166" i="2"/>
  <c r="W166" i="2"/>
  <c r="Y166" i="2" s="1"/>
  <c r="V166" i="2"/>
  <c r="U166" i="2"/>
  <c r="S166" i="2"/>
  <c r="R166" i="2"/>
  <c r="N166" i="2" s="1"/>
  <c r="BW165" i="2"/>
  <c r="BY165" i="2" s="1"/>
  <c r="BV165" i="2"/>
  <c r="BJ165" i="2" s="1"/>
  <c r="BU165" i="2"/>
  <c r="BS165" i="2"/>
  <c r="BR165" i="2"/>
  <c r="BQ165" i="2"/>
  <c r="BO165" i="2"/>
  <c r="BP165" i="2" s="1"/>
  <c r="BN165" i="2"/>
  <c r="BK165" i="2"/>
  <c r="BG165" i="2"/>
  <c r="BI165" i="2" s="1"/>
  <c r="BF165" i="2"/>
  <c r="AT165" i="2" s="1"/>
  <c r="BE165" i="2"/>
  <c r="BC165" i="2"/>
  <c r="BB165" i="2"/>
  <c r="BA165" i="2"/>
  <c r="AY165" i="2"/>
  <c r="AZ165" i="2" s="1"/>
  <c r="AX165" i="2"/>
  <c r="AU165" i="2"/>
  <c r="AQ165" i="2"/>
  <c r="AS165" i="2" s="1"/>
  <c r="AP165" i="2"/>
  <c r="AD165" i="2" s="1"/>
  <c r="AO165" i="2"/>
  <c r="AM165" i="2"/>
  <c r="AL165" i="2"/>
  <c r="AK165" i="2"/>
  <c r="AI165" i="2"/>
  <c r="AJ165" i="2" s="1"/>
  <c r="AH165" i="2"/>
  <c r="AE165" i="2"/>
  <c r="AA165" i="2"/>
  <c r="AC165" i="2" s="1"/>
  <c r="Z165" i="2"/>
  <c r="N165" i="2" s="1"/>
  <c r="Y165" i="2"/>
  <c r="W165" i="2"/>
  <c r="V165" i="2"/>
  <c r="U165" i="2"/>
  <c r="S165" i="2"/>
  <c r="T165" i="2" s="1"/>
  <c r="R165" i="2"/>
  <c r="O165" i="2"/>
  <c r="BY164" i="2"/>
  <c r="BW164" i="2"/>
  <c r="BV164" i="2"/>
  <c r="BU164" i="2"/>
  <c r="BS164" i="2"/>
  <c r="BT164" i="2" s="1"/>
  <c r="BR164" i="2"/>
  <c r="BO164" i="2"/>
  <c r="BP164" i="2" s="1"/>
  <c r="BN164" i="2"/>
  <c r="BJ164" i="2"/>
  <c r="BI164" i="2"/>
  <c r="BG164" i="2"/>
  <c r="BF164" i="2"/>
  <c r="BE164" i="2"/>
  <c r="BC164" i="2"/>
  <c r="BD164" i="2" s="1"/>
  <c r="BB164" i="2"/>
  <c r="AY164" i="2"/>
  <c r="AZ164" i="2" s="1"/>
  <c r="AX164" i="2"/>
  <c r="AT164" i="2"/>
  <c r="AS164" i="2"/>
  <c r="AQ164" i="2"/>
  <c r="AP164" i="2"/>
  <c r="AO164" i="2"/>
  <c r="AM164" i="2"/>
  <c r="AN164" i="2" s="1"/>
  <c r="AL164" i="2"/>
  <c r="AI164" i="2"/>
  <c r="AJ164" i="2" s="1"/>
  <c r="AH164" i="2"/>
  <c r="AD164" i="2"/>
  <c r="AC164" i="2"/>
  <c r="AA164" i="2"/>
  <c r="AB164" i="2" s="1"/>
  <c r="Z164" i="2"/>
  <c r="Y164" i="2"/>
  <c r="W164" i="2"/>
  <c r="X164" i="2" s="1"/>
  <c r="V164" i="2"/>
  <c r="S164" i="2"/>
  <c r="T164" i="2" s="1"/>
  <c r="R164" i="2"/>
  <c r="N164" i="2"/>
  <c r="J164" i="2" s="1"/>
  <c r="BY161" i="2"/>
  <c r="BW161" i="2"/>
  <c r="BX161" i="2" s="1"/>
  <c r="BV161" i="2"/>
  <c r="BS161" i="2"/>
  <c r="BT161" i="2" s="1"/>
  <c r="BR161" i="2"/>
  <c r="BO161" i="2"/>
  <c r="BN161" i="2"/>
  <c r="BJ161" i="2" s="1"/>
  <c r="BI161" i="2"/>
  <c r="BG161" i="2"/>
  <c r="BH161" i="2" s="1"/>
  <c r="BF161" i="2"/>
  <c r="BC161" i="2"/>
  <c r="BD161" i="2" s="1"/>
  <c r="BB161" i="2"/>
  <c r="AY161" i="2"/>
  <c r="AX161" i="2"/>
  <c r="AT161" i="2" s="1"/>
  <c r="AS161" i="2"/>
  <c r="AQ161" i="2"/>
  <c r="AR161" i="2" s="1"/>
  <c r="AP161" i="2"/>
  <c r="AM161" i="2"/>
  <c r="AN161" i="2" s="1"/>
  <c r="AL161" i="2"/>
  <c r="AI161" i="2"/>
  <c r="AH161" i="2"/>
  <c r="AD161" i="2" s="1"/>
  <c r="AC161" i="2"/>
  <c r="AA161" i="2"/>
  <c r="AB161" i="2" s="1"/>
  <c r="Z161" i="2"/>
  <c r="W161" i="2"/>
  <c r="X161" i="2" s="1"/>
  <c r="V161" i="2"/>
  <c r="S161" i="2"/>
  <c r="R161" i="2"/>
  <c r="N161" i="2" s="1"/>
  <c r="BW160" i="2"/>
  <c r="BX160" i="2" s="1"/>
  <c r="BV160" i="2"/>
  <c r="BS160" i="2"/>
  <c r="BU160" i="2" s="1"/>
  <c r="BR160" i="2"/>
  <c r="BQ160" i="2"/>
  <c r="BO160" i="2"/>
  <c r="BN160" i="2"/>
  <c r="BJ160" i="2" s="1"/>
  <c r="BG160" i="2"/>
  <c r="BH160" i="2" s="1"/>
  <c r="BF160" i="2"/>
  <c r="BC160" i="2"/>
  <c r="BE160" i="2" s="1"/>
  <c r="BB160" i="2"/>
  <c r="BA160" i="2"/>
  <c r="AY160" i="2"/>
  <c r="AX160" i="2"/>
  <c r="AT160" i="2" s="1"/>
  <c r="AQ160" i="2"/>
  <c r="AR160" i="2" s="1"/>
  <c r="AP160" i="2"/>
  <c r="AM160" i="2"/>
  <c r="AO160" i="2" s="1"/>
  <c r="AL160" i="2"/>
  <c r="AK160" i="2"/>
  <c r="AI160" i="2"/>
  <c r="AH160" i="2"/>
  <c r="AD160" i="2" s="1"/>
  <c r="AA160" i="2"/>
  <c r="AB160" i="2" s="1"/>
  <c r="Z160" i="2"/>
  <c r="W160" i="2"/>
  <c r="Y160" i="2" s="1"/>
  <c r="V160" i="2"/>
  <c r="U160" i="2"/>
  <c r="S160" i="2"/>
  <c r="R160" i="2"/>
  <c r="N160" i="2" s="1"/>
  <c r="BW159" i="2"/>
  <c r="BY159" i="2" s="1"/>
  <c r="BV159" i="2"/>
  <c r="BJ159" i="2" s="1"/>
  <c r="BU159" i="2"/>
  <c r="BS159" i="2"/>
  <c r="BR159" i="2"/>
  <c r="BQ159" i="2"/>
  <c r="BO159" i="2"/>
  <c r="BP159" i="2" s="1"/>
  <c r="BN159" i="2"/>
  <c r="BK159" i="2"/>
  <c r="BG159" i="2"/>
  <c r="BI159" i="2" s="1"/>
  <c r="BF159" i="2"/>
  <c r="AT159" i="2" s="1"/>
  <c r="BE159" i="2"/>
  <c r="BC159" i="2"/>
  <c r="BB159" i="2"/>
  <c r="BA159" i="2"/>
  <c r="AY159" i="2"/>
  <c r="AZ159" i="2" s="1"/>
  <c r="AX159" i="2"/>
  <c r="AU159" i="2"/>
  <c r="AQ159" i="2"/>
  <c r="AS159" i="2" s="1"/>
  <c r="AP159" i="2"/>
  <c r="AD159" i="2" s="1"/>
  <c r="AO159" i="2"/>
  <c r="AM159" i="2"/>
  <c r="AL159" i="2"/>
  <c r="AK159" i="2"/>
  <c r="AI159" i="2"/>
  <c r="AJ159" i="2" s="1"/>
  <c r="AH159" i="2"/>
  <c r="AE159" i="2"/>
  <c r="AA159" i="2"/>
  <c r="AC159" i="2" s="1"/>
  <c r="Z159" i="2"/>
  <c r="N159" i="2" s="1"/>
  <c r="Y159" i="2"/>
  <c r="W159" i="2"/>
  <c r="V159" i="2"/>
  <c r="U159" i="2"/>
  <c r="S159" i="2"/>
  <c r="T159" i="2" s="1"/>
  <c r="R159" i="2"/>
  <c r="O159" i="2"/>
  <c r="BY158" i="2"/>
  <c r="BW158" i="2"/>
  <c r="BV158" i="2"/>
  <c r="BU158" i="2"/>
  <c r="BS158" i="2"/>
  <c r="BT158" i="2" s="1"/>
  <c r="BR158" i="2"/>
  <c r="BO158" i="2"/>
  <c r="BP158" i="2" s="1"/>
  <c r="BN158" i="2"/>
  <c r="BJ158" i="2"/>
  <c r="BI158" i="2"/>
  <c r="BG158" i="2"/>
  <c r="BF158" i="2"/>
  <c r="BE158" i="2"/>
  <c r="BC158" i="2"/>
  <c r="BD158" i="2" s="1"/>
  <c r="BB158" i="2"/>
  <c r="AY158" i="2"/>
  <c r="AZ158" i="2" s="1"/>
  <c r="AX158" i="2"/>
  <c r="AT158" i="2"/>
  <c r="AS158" i="2"/>
  <c r="AQ158" i="2"/>
  <c r="AP158" i="2"/>
  <c r="AO158" i="2"/>
  <c r="AM158" i="2"/>
  <c r="AN158" i="2" s="1"/>
  <c r="AL158" i="2"/>
  <c r="AI158" i="2"/>
  <c r="AJ158" i="2" s="1"/>
  <c r="AH158" i="2"/>
  <c r="AD158" i="2"/>
  <c r="AC158" i="2"/>
  <c r="AA158" i="2"/>
  <c r="AB158" i="2" s="1"/>
  <c r="Z158" i="2"/>
  <c r="Y158" i="2"/>
  <c r="W158" i="2"/>
  <c r="X158" i="2" s="1"/>
  <c r="V158" i="2"/>
  <c r="S158" i="2"/>
  <c r="T158" i="2" s="1"/>
  <c r="R158" i="2"/>
  <c r="N158" i="2"/>
  <c r="J158" i="2" s="1"/>
  <c r="BY157" i="2"/>
  <c r="BW157" i="2"/>
  <c r="BX157" i="2" s="1"/>
  <c r="BV157" i="2"/>
  <c r="BS157" i="2"/>
  <c r="BT157" i="2" s="1"/>
  <c r="BR157" i="2"/>
  <c r="BO157" i="2"/>
  <c r="BN157" i="2"/>
  <c r="BJ157" i="2" s="1"/>
  <c r="BI157" i="2"/>
  <c r="BG157" i="2"/>
  <c r="BH157" i="2" s="1"/>
  <c r="BF157" i="2"/>
  <c r="BC157" i="2"/>
  <c r="BD157" i="2" s="1"/>
  <c r="BB157" i="2"/>
  <c r="AY157" i="2"/>
  <c r="AX157" i="2"/>
  <c r="AT157" i="2" s="1"/>
  <c r="AS157" i="2"/>
  <c r="AQ157" i="2"/>
  <c r="AR157" i="2" s="1"/>
  <c r="AP157" i="2"/>
  <c r="AM157" i="2"/>
  <c r="AN157" i="2" s="1"/>
  <c r="AL157" i="2"/>
  <c r="AI157" i="2"/>
  <c r="AH157" i="2"/>
  <c r="AD157" i="2" s="1"/>
  <c r="AC157" i="2"/>
  <c r="AA157" i="2"/>
  <c r="AB157" i="2" s="1"/>
  <c r="Z157" i="2"/>
  <c r="W157" i="2"/>
  <c r="X157" i="2" s="1"/>
  <c r="V157" i="2"/>
  <c r="S157" i="2"/>
  <c r="R157" i="2"/>
  <c r="N157" i="2" s="1"/>
  <c r="BW156" i="2"/>
  <c r="BX156" i="2" s="1"/>
  <c r="BV156" i="2"/>
  <c r="BS156" i="2"/>
  <c r="BR156" i="2"/>
  <c r="BU156" i="2" s="1"/>
  <c r="BQ156" i="2"/>
  <c r="BO156" i="2"/>
  <c r="BP156" i="2" s="1"/>
  <c r="BN156" i="2"/>
  <c r="BG156" i="2"/>
  <c r="BH156" i="2" s="1"/>
  <c r="BF156" i="2"/>
  <c r="BC156" i="2"/>
  <c r="BB156" i="2"/>
  <c r="BE156" i="2" s="1"/>
  <c r="BA156" i="2"/>
  <c r="AY156" i="2"/>
  <c r="AZ156" i="2" s="1"/>
  <c r="AX156" i="2"/>
  <c r="AQ156" i="2"/>
  <c r="AR156" i="2" s="1"/>
  <c r="AP156" i="2"/>
  <c r="AM156" i="2"/>
  <c r="AL156" i="2"/>
  <c r="AO156" i="2" s="1"/>
  <c r="AK156" i="2"/>
  <c r="AI156" i="2"/>
  <c r="AJ156" i="2" s="1"/>
  <c r="AH156" i="2"/>
  <c r="AA156" i="2"/>
  <c r="AB156" i="2" s="1"/>
  <c r="Z156" i="2"/>
  <c r="W156" i="2"/>
  <c r="V156" i="2"/>
  <c r="Y156" i="2" s="1"/>
  <c r="U156" i="2"/>
  <c r="S156" i="2"/>
  <c r="T156" i="2" s="1"/>
  <c r="R156" i="2"/>
  <c r="BW155" i="2"/>
  <c r="BV155" i="2"/>
  <c r="BJ155" i="2" s="1"/>
  <c r="BU155" i="2"/>
  <c r="BS155" i="2"/>
  <c r="BT155" i="2" s="1"/>
  <c r="BR155" i="2"/>
  <c r="BQ155" i="2"/>
  <c r="BO155" i="2"/>
  <c r="BP155" i="2" s="1"/>
  <c r="BN155" i="2"/>
  <c r="BK155" i="2"/>
  <c r="BG155" i="2"/>
  <c r="BF155" i="2"/>
  <c r="AT155" i="2" s="1"/>
  <c r="BE155" i="2"/>
  <c r="BC155" i="2"/>
  <c r="BD155" i="2" s="1"/>
  <c r="BB155" i="2"/>
  <c r="BA155" i="2"/>
  <c r="AY155" i="2"/>
  <c r="AZ155" i="2" s="1"/>
  <c r="AX155" i="2"/>
  <c r="AU155" i="2"/>
  <c r="AQ155" i="2"/>
  <c r="AP155" i="2"/>
  <c r="AD155" i="2" s="1"/>
  <c r="AO155" i="2"/>
  <c r="AM155" i="2"/>
  <c r="AN155" i="2" s="1"/>
  <c r="AL155" i="2"/>
  <c r="AK155" i="2"/>
  <c r="AI155" i="2"/>
  <c r="AJ155" i="2" s="1"/>
  <c r="AH155" i="2"/>
  <c r="AE155" i="2"/>
  <c r="AA155" i="2"/>
  <c r="Z155" i="2"/>
  <c r="N155" i="2" s="1"/>
  <c r="Y155" i="2"/>
  <c r="W155" i="2"/>
  <c r="X155" i="2" s="1"/>
  <c r="V155" i="2"/>
  <c r="U155" i="2"/>
  <c r="S155" i="2"/>
  <c r="T155" i="2" s="1"/>
  <c r="R155" i="2"/>
  <c r="O155" i="2"/>
  <c r="BY154" i="2"/>
  <c r="BW154" i="2"/>
  <c r="BX154" i="2" s="1"/>
  <c r="BV154" i="2"/>
  <c r="BU154" i="2"/>
  <c r="BS154" i="2"/>
  <c r="BT154" i="2" s="1"/>
  <c r="BR154" i="2"/>
  <c r="BO154" i="2"/>
  <c r="BP154" i="2" s="1"/>
  <c r="BN154" i="2"/>
  <c r="BJ154" i="2"/>
  <c r="BI154" i="2"/>
  <c r="BG154" i="2"/>
  <c r="BH154" i="2" s="1"/>
  <c r="BF154" i="2"/>
  <c r="BE154" i="2"/>
  <c r="BC154" i="2"/>
  <c r="BD154" i="2" s="1"/>
  <c r="BB154" i="2"/>
  <c r="AY154" i="2"/>
  <c r="AZ154" i="2" s="1"/>
  <c r="AX154" i="2"/>
  <c r="AT154" i="2"/>
  <c r="AS154" i="2"/>
  <c r="AQ154" i="2"/>
  <c r="AR154" i="2" s="1"/>
  <c r="AP154" i="2"/>
  <c r="AO154" i="2"/>
  <c r="AM154" i="2"/>
  <c r="AN154" i="2" s="1"/>
  <c r="AL154" i="2"/>
  <c r="AI154" i="2"/>
  <c r="AJ154" i="2" s="1"/>
  <c r="AH154" i="2"/>
  <c r="AD154" i="2"/>
  <c r="AC154" i="2"/>
  <c r="AA154" i="2"/>
  <c r="AB154" i="2" s="1"/>
  <c r="Z154" i="2"/>
  <c r="Y154" i="2"/>
  <c r="W154" i="2"/>
  <c r="X154" i="2" s="1"/>
  <c r="V154" i="2"/>
  <c r="S154" i="2"/>
  <c r="T154" i="2" s="1"/>
  <c r="R154" i="2"/>
  <c r="N154" i="2"/>
  <c r="J154" i="2" s="1"/>
  <c r="BY153" i="2"/>
  <c r="BW153" i="2"/>
  <c r="BX153" i="2" s="1"/>
  <c r="BV153" i="2"/>
  <c r="BS153" i="2"/>
  <c r="BT153" i="2" s="1"/>
  <c r="BR153" i="2"/>
  <c r="BO153" i="2"/>
  <c r="BN153" i="2"/>
  <c r="BJ153" i="2" s="1"/>
  <c r="BI153" i="2"/>
  <c r="BG153" i="2"/>
  <c r="BH153" i="2" s="1"/>
  <c r="BF153" i="2"/>
  <c r="BC153" i="2"/>
  <c r="BD153" i="2" s="1"/>
  <c r="BB153" i="2"/>
  <c r="AY153" i="2"/>
  <c r="AX153" i="2"/>
  <c r="AT153" i="2" s="1"/>
  <c r="AS153" i="2"/>
  <c r="AQ153" i="2"/>
  <c r="AR153" i="2" s="1"/>
  <c r="AP153" i="2"/>
  <c r="AM153" i="2"/>
  <c r="AN153" i="2" s="1"/>
  <c r="AL153" i="2"/>
  <c r="AI153" i="2"/>
  <c r="AH153" i="2"/>
  <c r="AD153" i="2" s="1"/>
  <c r="AC153" i="2"/>
  <c r="AA153" i="2"/>
  <c r="AB153" i="2" s="1"/>
  <c r="Z153" i="2"/>
  <c r="W153" i="2"/>
  <c r="X153" i="2" s="1"/>
  <c r="V153" i="2"/>
  <c r="S153" i="2"/>
  <c r="R153" i="2"/>
  <c r="N153" i="2" s="1"/>
  <c r="BW152" i="2"/>
  <c r="BX152" i="2" s="1"/>
  <c r="BV152" i="2"/>
  <c r="BS152" i="2"/>
  <c r="BR152" i="2"/>
  <c r="BU152" i="2" s="1"/>
  <c r="BQ152" i="2"/>
  <c r="BO152" i="2"/>
  <c r="BP152" i="2" s="1"/>
  <c r="BN152" i="2"/>
  <c r="BG152" i="2"/>
  <c r="BH152" i="2" s="1"/>
  <c r="BF152" i="2"/>
  <c r="BC152" i="2"/>
  <c r="BB152" i="2"/>
  <c r="BE152" i="2" s="1"/>
  <c r="BA152" i="2"/>
  <c r="AY152" i="2"/>
  <c r="AZ152" i="2" s="1"/>
  <c r="AX152" i="2"/>
  <c r="AQ152" i="2"/>
  <c r="AR152" i="2" s="1"/>
  <c r="AP152" i="2"/>
  <c r="AM152" i="2"/>
  <c r="AL152" i="2"/>
  <c r="AO152" i="2" s="1"/>
  <c r="AK152" i="2"/>
  <c r="AI152" i="2"/>
  <c r="AJ152" i="2" s="1"/>
  <c r="AH152" i="2"/>
  <c r="AA152" i="2"/>
  <c r="AB152" i="2" s="1"/>
  <c r="Z152" i="2"/>
  <c r="W152" i="2"/>
  <c r="V152" i="2"/>
  <c r="Y152" i="2" s="1"/>
  <c r="U152" i="2"/>
  <c r="S152" i="2"/>
  <c r="T152" i="2" s="1"/>
  <c r="R152" i="2"/>
  <c r="BW151" i="2"/>
  <c r="BV151" i="2"/>
  <c r="BJ151" i="2" s="1"/>
  <c r="BU151" i="2"/>
  <c r="BS151" i="2"/>
  <c r="BT151" i="2" s="1"/>
  <c r="BR151" i="2"/>
  <c r="BQ151" i="2"/>
  <c r="BO151" i="2"/>
  <c r="BP151" i="2" s="1"/>
  <c r="BN151" i="2"/>
  <c r="BK151" i="2"/>
  <c r="BG151" i="2"/>
  <c r="BF151" i="2"/>
  <c r="AT151" i="2" s="1"/>
  <c r="BE151" i="2"/>
  <c r="BC151" i="2"/>
  <c r="BD151" i="2" s="1"/>
  <c r="BB151" i="2"/>
  <c r="BA151" i="2"/>
  <c r="AY151" i="2"/>
  <c r="AZ151" i="2" s="1"/>
  <c r="AX151" i="2"/>
  <c r="AU151" i="2"/>
  <c r="AQ151" i="2"/>
  <c r="AP151" i="2"/>
  <c r="AD151" i="2" s="1"/>
  <c r="AO151" i="2"/>
  <c r="AM151" i="2"/>
  <c r="AN151" i="2" s="1"/>
  <c r="AL151" i="2"/>
  <c r="AK151" i="2"/>
  <c r="AI151" i="2"/>
  <c r="AJ151" i="2" s="1"/>
  <c r="AH151" i="2"/>
  <c r="AE151" i="2"/>
  <c r="AA151" i="2"/>
  <c r="Z151" i="2"/>
  <c r="N151" i="2" s="1"/>
  <c r="Y151" i="2"/>
  <c r="W151" i="2"/>
  <c r="X151" i="2" s="1"/>
  <c r="V151" i="2"/>
  <c r="U151" i="2"/>
  <c r="S151" i="2"/>
  <c r="T151" i="2" s="1"/>
  <c r="R151" i="2"/>
  <c r="O151" i="2"/>
  <c r="BY150" i="2"/>
  <c r="BW150" i="2"/>
  <c r="BX150" i="2" s="1"/>
  <c r="BV150" i="2"/>
  <c r="BU150" i="2"/>
  <c r="BS150" i="2"/>
  <c r="BT150" i="2" s="1"/>
  <c r="BR150" i="2"/>
  <c r="BO150" i="2"/>
  <c r="BP150" i="2" s="1"/>
  <c r="BN150" i="2"/>
  <c r="BJ150" i="2"/>
  <c r="BI150" i="2"/>
  <c r="BG150" i="2"/>
  <c r="BH150" i="2" s="1"/>
  <c r="BF150" i="2"/>
  <c r="BE150" i="2"/>
  <c r="BC150" i="2"/>
  <c r="BD150" i="2" s="1"/>
  <c r="BB150" i="2"/>
  <c r="AY150" i="2"/>
  <c r="AZ150" i="2" s="1"/>
  <c r="AX150" i="2"/>
  <c r="AT150" i="2"/>
  <c r="AS150" i="2"/>
  <c r="AQ150" i="2"/>
  <c r="AR150" i="2" s="1"/>
  <c r="AP150" i="2"/>
  <c r="AO150" i="2"/>
  <c r="AM150" i="2"/>
  <c r="AN150" i="2" s="1"/>
  <c r="AL150" i="2"/>
  <c r="AI150" i="2"/>
  <c r="AJ150" i="2" s="1"/>
  <c r="AH150" i="2"/>
  <c r="AD150" i="2"/>
  <c r="AC150" i="2"/>
  <c r="AA150" i="2"/>
  <c r="AB150" i="2" s="1"/>
  <c r="Z150" i="2"/>
  <c r="Y150" i="2"/>
  <c r="W150" i="2"/>
  <c r="X150" i="2" s="1"/>
  <c r="V150" i="2"/>
  <c r="S150" i="2"/>
  <c r="T150" i="2" s="1"/>
  <c r="R150" i="2"/>
  <c r="N150" i="2"/>
  <c r="J150" i="2" s="1"/>
  <c r="BY149" i="2"/>
  <c r="BW149" i="2"/>
  <c r="BX149" i="2" s="1"/>
  <c r="BV149" i="2"/>
  <c r="BS149" i="2"/>
  <c r="BT149" i="2" s="1"/>
  <c r="BR149" i="2"/>
  <c r="BO149" i="2"/>
  <c r="BN149" i="2"/>
  <c r="BJ149" i="2" s="1"/>
  <c r="BI149" i="2"/>
  <c r="BG149" i="2"/>
  <c r="BH149" i="2" s="1"/>
  <c r="BF149" i="2"/>
  <c r="BC149" i="2"/>
  <c r="BD149" i="2" s="1"/>
  <c r="BB149" i="2"/>
  <c r="AY149" i="2"/>
  <c r="AX149" i="2"/>
  <c r="AT149" i="2" s="1"/>
  <c r="AS149" i="2"/>
  <c r="AQ149" i="2"/>
  <c r="AR149" i="2" s="1"/>
  <c r="AP149" i="2"/>
  <c r="AM149" i="2"/>
  <c r="AN149" i="2" s="1"/>
  <c r="AL149" i="2"/>
  <c r="AI149" i="2"/>
  <c r="AH149" i="2"/>
  <c r="AD149" i="2" s="1"/>
  <c r="AC149" i="2"/>
  <c r="AA149" i="2"/>
  <c r="AB149" i="2" s="1"/>
  <c r="Z149" i="2"/>
  <c r="W149" i="2"/>
  <c r="X149" i="2" s="1"/>
  <c r="V149" i="2"/>
  <c r="S149" i="2"/>
  <c r="R149" i="2"/>
  <c r="N149" i="2" s="1"/>
  <c r="BW148" i="2"/>
  <c r="BX148" i="2" s="1"/>
  <c r="BV148" i="2"/>
  <c r="BS148" i="2"/>
  <c r="BR148" i="2"/>
  <c r="BU148" i="2" s="1"/>
  <c r="BQ148" i="2"/>
  <c r="BO148" i="2"/>
  <c r="BP148" i="2" s="1"/>
  <c r="BN148" i="2"/>
  <c r="BG148" i="2"/>
  <c r="BH148" i="2" s="1"/>
  <c r="BF148" i="2"/>
  <c r="BC148" i="2"/>
  <c r="BB148" i="2"/>
  <c r="BE148" i="2" s="1"/>
  <c r="BA148" i="2"/>
  <c r="AY148" i="2"/>
  <c r="AZ148" i="2" s="1"/>
  <c r="AX148" i="2"/>
  <c r="AQ148" i="2"/>
  <c r="AR148" i="2" s="1"/>
  <c r="AP148" i="2"/>
  <c r="AM148" i="2"/>
  <c r="AL148" i="2"/>
  <c r="AO148" i="2" s="1"/>
  <c r="AK148" i="2"/>
  <c r="AI148" i="2"/>
  <c r="AJ148" i="2" s="1"/>
  <c r="AH148" i="2"/>
  <c r="AA148" i="2"/>
  <c r="AB148" i="2" s="1"/>
  <c r="Z148" i="2"/>
  <c r="W148" i="2"/>
  <c r="V148" i="2"/>
  <c r="Y148" i="2" s="1"/>
  <c r="U148" i="2"/>
  <c r="S148" i="2"/>
  <c r="T148" i="2" s="1"/>
  <c r="R148" i="2"/>
  <c r="BW147" i="2"/>
  <c r="BV147" i="2"/>
  <c r="BJ147" i="2" s="1"/>
  <c r="BU147" i="2"/>
  <c r="BS147" i="2"/>
  <c r="BT147" i="2" s="1"/>
  <c r="BR147" i="2"/>
  <c r="BQ147" i="2"/>
  <c r="BO147" i="2"/>
  <c r="BP147" i="2" s="1"/>
  <c r="BN147" i="2"/>
  <c r="BK147" i="2"/>
  <c r="BG147" i="2"/>
  <c r="BF147" i="2"/>
  <c r="AT147" i="2" s="1"/>
  <c r="BE147" i="2"/>
  <c r="BC147" i="2"/>
  <c r="BD147" i="2" s="1"/>
  <c r="BB147" i="2"/>
  <c r="BA147" i="2"/>
  <c r="AY147" i="2"/>
  <c r="AZ147" i="2" s="1"/>
  <c r="AX147" i="2"/>
  <c r="AU147" i="2"/>
  <c r="AQ147" i="2"/>
  <c r="AP147" i="2"/>
  <c r="AD147" i="2" s="1"/>
  <c r="AO147" i="2"/>
  <c r="AM147" i="2"/>
  <c r="AN147" i="2" s="1"/>
  <c r="AL147" i="2"/>
  <c r="AK147" i="2"/>
  <c r="AI147" i="2"/>
  <c r="AJ147" i="2" s="1"/>
  <c r="AH147" i="2"/>
  <c r="AE147" i="2"/>
  <c r="AA147" i="2"/>
  <c r="Z147" i="2"/>
  <c r="N147" i="2" s="1"/>
  <c r="Y147" i="2"/>
  <c r="W147" i="2"/>
  <c r="X147" i="2" s="1"/>
  <c r="V147" i="2"/>
  <c r="U147" i="2"/>
  <c r="S147" i="2"/>
  <c r="T147" i="2" s="1"/>
  <c r="R147" i="2"/>
  <c r="O147" i="2"/>
  <c r="BY146" i="2"/>
  <c r="BW146" i="2"/>
  <c r="BX146" i="2" s="1"/>
  <c r="BV146" i="2"/>
  <c r="BU146" i="2"/>
  <c r="BS146" i="2"/>
  <c r="BT146" i="2" s="1"/>
  <c r="BR146" i="2"/>
  <c r="BO146" i="2"/>
  <c r="BP146" i="2" s="1"/>
  <c r="BN146" i="2"/>
  <c r="BJ146" i="2"/>
  <c r="BI146" i="2"/>
  <c r="BG146" i="2"/>
  <c r="BH146" i="2" s="1"/>
  <c r="BF146" i="2"/>
  <c r="BE146" i="2"/>
  <c r="BC146" i="2"/>
  <c r="BD146" i="2" s="1"/>
  <c r="BB146" i="2"/>
  <c r="AY146" i="2"/>
  <c r="AZ146" i="2" s="1"/>
  <c r="AX146" i="2"/>
  <c r="AT146" i="2"/>
  <c r="AS146" i="2"/>
  <c r="AQ146" i="2"/>
  <c r="AR146" i="2" s="1"/>
  <c r="AP146" i="2"/>
  <c r="AO146" i="2"/>
  <c r="AM146" i="2"/>
  <c r="AN146" i="2" s="1"/>
  <c r="AL146" i="2"/>
  <c r="AI146" i="2"/>
  <c r="AJ146" i="2" s="1"/>
  <c r="AH146" i="2"/>
  <c r="AD146" i="2"/>
  <c r="AC146" i="2"/>
  <c r="AA146" i="2"/>
  <c r="AB146" i="2" s="1"/>
  <c r="Z146" i="2"/>
  <c r="Y146" i="2"/>
  <c r="W146" i="2"/>
  <c r="X146" i="2" s="1"/>
  <c r="V146" i="2"/>
  <c r="S146" i="2"/>
  <c r="T146" i="2" s="1"/>
  <c r="R146" i="2"/>
  <c r="N146" i="2"/>
  <c r="J146" i="2" s="1"/>
  <c r="BY145" i="2"/>
  <c r="BW145" i="2"/>
  <c r="BX145" i="2" s="1"/>
  <c r="BV145" i="2"/>
  <c r="BS145" i="2"/>
  <c r="BT145" i="2" s="1"/>
  <c r="BR145" i="2"/>
  <c r="BO145" i="2"/>
  <c r="BN145" i="2"/>
  <c r="BJ145" i="2" s="1"/>
  <c r="BI145" i="2"/>
  <c r="BG145" i="2"/>
  <c r="BH145" i="2" s="1"/>
  <c r="BF145" i="2"/>
  <c r="BC145" i="2"/>
  <c r="BD145" i="2" s="1"/>
  <c r="BB145" i="2"/>
  <c r="AY145" i="2"/>
  <c r="AX145" i="2"/>
  <c r="AT145" i="2" s="1"/>
  <c r="AS145" i="2"/>
  <c r="AQ145" i="2"/>
  <c r="AR145" i="2" s="1"/>
  <c r="AP145" i="2"/>
  <c r="AM145" i="2"/>
  <c r="AN145" i="2" s="1"/>
  <c r="AL145" i="2"/>
  <c r="AI145" i="2"/>
  <c r="AH145" i="2"/>
  <c r="AD145" i="2" s="1"/>
  <c r="AC145" i="2"/>
  <c r="AA145" i="2"/>
  <c r="AB145" i="2" s="1"/>
  <c r="Z145" i="2"/>
  <c r="W145" i="2"/>
  <c r="X145" i="2" s="1"/>
  <c r="V145" i="2"/>
  <c r="S145" i="2"/>
  <c r="R145" i="2"/>
  <c r="N145" i="2" s="1"/>
  <c r="BW144" i="2"/>
  <c r="BX144" i="2" s="1"/>
  <c r="BV144" i="2"/>
  <c r="BS144" i="2"/>
  <c r="BR144" i="2"/>
  <c r="BU144" i="2" s="1"/>
  <c r="BQ144" i="2"/>
  <c r="BO144" i="2"/>
  <c r="BP144" i="2" s="1"/>
  <c r="BN144" i="2"/>
  <c r="BG144" i="2"/>
  <c r="BH144" i="2" s="1"/>
  <c r="BF144" i="2"/>
  <c r="BC144" i="2"/>
  <c r="BB144" i="2"/>
  <c r="BE144" i="2" s="1"/>
  <c r="BA144" i="2"/>
  <c r="AY144" i="2"/>
  <c r="AZ144" i="2" s="1"/>
  <c r="AX144" i="2"/>
  <c r="AQ144" i="2"/>
  <c r="AR144" i="2" s="1"/>
  <c r="AP144" i="2"/>
  <c r="AM144" i="2"/>
  <c r="AL144" i="2"/>
  <c r="AO144" i="2" s="1"/>
  <c r="AK144" i="2"/>
  <c r="AI144" i="2"/>
  <c r="AJ144" i="2" s="1"/>
  <c r="AH144" i="2"/>
  <c r="AA144" i="2"/>
  <c r="AB144" i="2" s="1"/>
  <c r="Z144" i="2"/>
  <c r="W144" i="2"/>
  <c r="V144" i="2"/>
  <c r="Y144" i="2" s="1"/>
  <c r="U144" i="2"/>
  <c r="S144" i="2"/>
  <c r="T144" i="2" s="1"/>
  <c r="R144" i="2"/>
  <c r="BW143" i="2"/>
  <c r="BV143" i="2"/>
  <c r="BJ143" i="2" s="1"/>
  <c r="BU143" i="2"/>
  <c r="BS143" i="2"/>
  <c r="BT143" i="2" s="1"/>
  <c r="BR143" i="2"/>
  <c r="BQ143" i="2"/>
  <c r="BO143" i="2"/>
  <c r="BP143" i="2" s="1"/>
  <c r="BN143" i="2"/>
  <c r="BK143" i="2"/>
  <c r="BG143" i="2"/>
  <c r="BF143" i="2"/>
  <c r="AT143" i="2" s="1"/>
  <c r="BE143" i="2"/>
  <c r="BC143" i="2"/>
  <c r="BD143" i="2" s="1"/>
  <c r="BB143" i="2"/>
  <c r="BA143" i="2"/>
  <c r="AY143" i="2"/>
  <c r="AZ143" i="2" s="1"/>
  <c r="AX143" i="2"/>
  <c r="AU143" i="2"/>
  <c r="AQ143" i="2"/>
  <c r="AP143" i="2"/>
  <c r="AD143" i="2" s="1"/>
  <c r="AO143" i="2"/>
  <c r="AM143" i="2"/>
  <c r="AN143" i="2" s="1"/>
  <c r="AL143" i="2"/>
  <c r="AK143" i="2"/>
  <c r="AI143" i="2"/>
  <c r="AJ143" i="2" s="1"/>
  <c r="AH143" i="2"/>
  <c r="AE143" i="2"/>
  <c r="AA143" i="2"/>
  <c r="Z143" i="2"/>
  <c r="N143" i="2" s="1"/>
  <c r="Y143" i="2"/>
  <c r="W143" i="2"/>
  <c r="X143" i="2" s="1"/>
  <c r="V143" i="2"/>
  <c r="U143" i="2"/>
  <c r="S143" i="2"/>
  <c r="T143" i="2" s="1"/>
  <c r="R143" i="2"/>
  <c r="O143" i="2"/>
  <c r="BY142" i="2"/>
  <c r="BW142" i="2"/>
  <c r="BX142" i="2" s="1"/>
  <c r="BV142" i="2"/>
  <c r="BU142" i="2"/>
  <c r="BS142" i="2"/>
  <c r="BT142" i="2" s="1"/>
  <c r="BR142" i="2"/>
  <c r="BO142" i="2"/>
  <c r="BP142" i="2" s="1"/>
  <c r="BN142" i="2"/>
  <c r="BJ142" i="2"/>
  <c r="BI142" i="2"/>
  <c r="BG142" i="2"/>
  <c r="BH142" i="2" s="1"/>
  <c r="BF142" i="2"/>
  <c r="BE142" i="2"/>
  <c r="BC142" i="2"/>
  <c r="BD142" i="2" s="1"/>
  <c r="BB142" i="2"/>
  <c r="AY142" i="2"/>
  <c r="AZ142" i="2" s="1"/>
  <c r="AX142" i="2"/>
  <c r="AT142" i="2"/>
  <c r="AS142" i="2"/>
  <c r="AQ142" i="2"/>
  <c r="AR142" i="2" s="1"/>
  <c r="AP142" i="2"/>
  <c r="AO142" i="2"/>
  <c r="AM142" i="2"/>
  <c r="AN142" i="2" s="1"/>
  <c r="AL142" i="2"/>
  <c r="AI142" i="2"/>
  <c r="AJ142" i="2" s="1"/>
  <c r="AH142" i="2"/>
  <c r="AD142" i="2"/>
  <c r="AC142" i="2"/>
  <c r="AA142" i="2"/>
  <c r="AB142" i="2" s="1"/>
  <c r="Z142" i="2"/>
  <c r="Y142" i="2"/>
  <c r="W142" i="2"/>
  <c r="X142" i="2" s="1"/>
  <c r="V142" i="2"/>
  <c r="S142" i="2"/>
  <c r="T142" i="2" s="1"/>
  <c r="R142" i="2"/>
  <c r="N142" i="2"/>
  <c r="J142" i="2" s="1"/>
  <c r="BY141" i="2"/>
  <c r="BW141" i="2"/>
  <c r="BX141" i="2" s="1"/>
  <c r="BV141" i="2"/>
  <c r="BS141" i="2"/>
  <c r="BT141" i="2" s="1"/>
  <c r="BR141" i="2"/>
  <c r="BO141" i="2"/>
  <c r="BN141" i="2"/>
  <c r="BJ141" i="2" s="1"/>
  <c r="BI141" i="2"/>
  <c r="BG141" i="2"/>
  <c r="BH141" i="2" s="1"/>
  <c r="BF141" i="2"/>
  <c r="BC141" i="2"/>
  <c r="BD141" i="2" s="1"/>
  <c r="BB141" i="2"/>
  <c r="AY141" i="2"/>
  <c r="AX141" i="2"/>
  <c r="AT141" i="2" s="1"/>
  <c r="AS141" i="2"/>
  <c r="AQ141" i="2"/>
  <c r="AR141" i="2" s="1"/>
  <c r="AP141" i="2"/>
  <c r="AM141" i="2"/>
  <c r="AN141" i="2" s="1"/>
  <c r="AL141" i="2"/>
  <c r="AI141" i="2"/>
  <c r="AH141" i="2"/>
  <c r="AD141" i="2" s="1"/>
  <c r="AC141" i="2"/>
  <c r="AA141" i="2"/>
  <c r="AB141" i="2" s="1"/>
  <c r="Z141" i="2"/>
  <c r="W141" i="2"/>
  <c r="X141" i="2" s="1"/>
  <c r="V141" i="2"/>
  <c r="S141" i="2"/>
  <c r="R141" i="2"/>
  <c r="N141" i="2" s="1"/>
  <c r="BW140" i="2"/>
  <c r="BX140" i="2" s="1"/>
  <c r="BV140" i="2"/>
  <c r="BS140" i="2"/>
  <c r="BR140" i="2"/>
  <c r="BU140" i="2" s="1"/>
  <c r="BQ140" i="2"/>
  <c r="BO140" i="2"/>
  <c r="BP140" i="2" s="1"/>
  <c r="BN140" i="2"/>
  <c r="BG140" i="2"/>
  <c r="BH140" i="2" s="1"/>
  <c r="BF140" i="2"/>
  <c r="BC140" i="2"/>
  <c r="BB140" i="2"/>
  <c r="BE140" i="2" s="1"/>
  <c r="BA140" i="2"/>
  <c r="AY140" i="2"/>
  <c r="AZ140" i="2" s="1"/>
  <c r="AX140" i="2"/>
  <c r="AQ140" i="2"/>
  <c r="AR140" i="2" s="1"/>
  <c r="AP140" i="2"/>
  <c r="AM140" i="2"/>
  <c r="AL140" i="2"/>
  <c r="AO140" i="2" s="1"/>
  <c r="AK140" i="2"/>
  <c r="AI140" i="2"/>
  <c r="AJ140" i="2" s="1"/>
  <c r="AH140" i="2"/>
  <c r="AA140" i="2"/>
  <c r="AB140" i="2" s="1"/>
  <c r="Z140" i="2"/>
  <c r="W140" i="2"/>
  <c r="V140" i="2"/>
  <c r="Y140" i="2" s="1"/>
  <c r="U140" i="2"/>
  <c r="S140" i="2"/>
  <c r="T140" i="2" s="1"/>
  <c r="R140" i="2"/>
  <c r="BW139" i="2"/>
  <c r="BV139" i="2"/>
  <c r="BJ139" i="2" s="1"/>
  <c r="BU139" i="2"/>
  <c r="BS139" i="2"/>
  <c r="BT139" i="2" s="1"/>
  <c r="BR139" i="2"/>
  <c r="BQ139" i="2"/>
  <c r="BO139" i="2"/>
  <c r="BP139" i="2" s="1"/>
  <c r="BN139" i="2"/>
  <c r="BK139" i="2"/>
  <c r="BG139" i="2"/>
  <c r="BF139" i="2"/>
  <c r="AT139" i="2" s="1"/>
  <c r="BE139" i="2"/>
  <c r="BC139" i="2"/>
  <c r="BD139" i="2" s="1"/>
  <c r="BB139" i="2"/>
  <c r="BA139" i="2"/>
  <c r="AY139" i="2"/>
  <c r="AZ139" i="2" s="1"/>
  <c r="AX139" i="2"/>
  <c r="AU139" i="2"/>
  <c r="AQ139" i="2"/>
  <c r="AP139" i="2"/>
  <c r="AD139" i="2" s="1"/>
  <c r="AO139" i="2"/>
  <c r="AM139" i="2"/>
  <c r="AN139" i="2" s="1"/>
  <c r="AL139" i="2"/>
  <c r="AK139" i="2"/>
  <c r="AI139" i="2"/>
  <c r="AJ139" i="2" s="1"/>
  <c r="AH139" i="2"/>
  <c r="AE139" i="2"/>
  <c r="AA139" i="2"/>
  <c r="Z139" i="2"/>
  <c r="N139" i="2" s="1"/>
  <c r="Y139" i="2"/>
  <c r="W139" i="2"/>
  <c r="X139" i="2" s="1"/>
  <c r="V139" i="2"/>
  <c r="U139" i="2"/>
  <c r="S139" i="2"/>
  <c r="T139" i="2" s="1"/>
  <c r="R139" i="2"/>
  <c r="O139" i="2"/>
  <c r="BY138" i="2"/>
  <c r="BW138" i="2"/>
  <c r="BX138" i="2" s="1"/>
  <c r="BV138" i="2"/>
  <c r="BU138" i="2"/>
  <c r="BS138" i="2"/>
  <c r="BT138" i="2" s="1"/>
  <c r="BR138" i="2"/>
  <c r="BO138" i="2"/>
  <c r="BP138" i="2" s="1"/>
  <c r="BN138" i="2"/>
  <c r="BJ138" i="2"/>
  <c r="BI138" i="2"/>
  <c r="BG138" i="2"/>
  <c r="BH138" i="2" s="1"/>
  <c r="BF138" i="2"/>
  <c r="BE138" i="2"/>
  <c r="BC138" i="2"/>
  <c r="BD138" i="2" s="1"/>
  <c r="BB138" i="2"/>
  <c r="AY138" i="2"/>
  <c r="AZ138" i="2" s="1"/>
  <c r="AX138" i="2"/>
  <c r="AT138" i="2"/>
  <c r="AS138" i="2"/>
  <c r="AQ138" i="2"/>
  <c r="AR138" i="2" s="1"/>
  <c r="AP138" i="2"/>
  <c r="AO138" i="2"/>
  <c r="AM138" i="2"/>
  <c r="AN138" i="2" s="1"/>
  <c r="AL138" i="2"/>
  <c r="AI138" i="2"/>
  <c r="AJ138" i="2" s="1"/>
  <c r="AH138" i="2"/>
  <c r="AD138" i="2"/>
  <c r="AC138" i="2"/>
  <c r="AA138" i="2"/>
  <c r="AB138" i="2" s="1"/>
  <c r="Z138" i="2"/>
  <c r="Y138" i="2"/>
  <c r="W138" i="2"/>
  <c r="X138" i="2" s="1"/>
  <c r="V138" i="2"/>
  <c r="S138" i="2"/>
  <c r="T138" i="2" s="1"/>
  <c r="R138" i="2"/>
  <c r="N138" i="2"/>
  <c r="J138" i="2" s="1"/>
  <c r="BY137" i="2"/>
  <c r="BW137" i="2"/>
  <c r="BX137" i="2" s="1"/>
  <c r="BV137" i="2"/>
  <c r="BS137" i="2"/>
  <c r="BT137" i="2" s="1"/>
  <c r="BR137" i="2"/>
  <c r="BO137" i="2"/>
  <c r="BN137" i="2"/>
  <c r="BJ137" i="2" s="1"/>
  <c r="BI137" i="2"/>
  <c r="BG137" i="2"/>
  <c r="BH137" i="2" s="1"/>
  <c r="BF137" i="2"/>
  <c r="BC137" i="2"/>
  <c r="BD137" i="2" s="1"/>
  <c r="BB137" i="2"/>
  <c r="AY137" i="2"/>
  <c r="AX137" i="2"/>
  <c r="AT137" i="2" s="1"/>
  <c r="AS137" i="2"/>
  <c r="AQ137" i="2"/>
  <c r="AR137" i="2" s="1"/>
  <c r="AP137" i="2"/>
  <c r="AM137" i="2"/>
  <c r="AN137" i="2" s="1"/>
  <c r="AL137" i="2"/>
  <c r="AI137" i="2"/>
  <c r="AH137" i="2"/>
  <c r="AD137" i="2" s="1"/>
  <c r="AC137" i="2"/>
  <c r="AA137" i="2"/>
  <c r="AB137" i="2" s="1"/>
  <c r="Z137" i="2"/>
  <c r="W137" i="2"/>
  <c r="X137" i="2" s="1"/>
  <c r="V137" i="2"/>
  <c r="S137" i="2"/>
  <c r="R137" i="2"/>
  <c r="N137" i="2" s="1"/>
  <c r="BW136" i="2"/>
  <c r="BX136" i="2" s="1"/>
  <c r="BV136" i="2"/>
  <c r="BS136" i="2"/>
  <c r="BR136" i="2"/>
  <c r="BU136" i="2" s="1"/>
  <c r="BQ136" i="2"/>
  <c r="BO136" i="2"/>
  <c r="BP136" i="2" s="1"/>
  <c r="BN136" i="2"/>
  <c r="BG136" i="2"/>
  <c r="BH136" i="2" s="1"/>
  <c r="BF136" i="2"/>
  <c r="BC136" i="2"/>
  <c r="BB136" i="2"/>
  <c r="BE136" i="2" s="1"/>
  <c r="BA136" i="2"/>
  <c r="AY136" i="2"/>
  <c r="AZ136" i="2" s="1"/>
  <c r="AX136" i="2"/>
  <c r="AQ136" i="2"/>
  <c r="AR136" i="2" s="1"/>
  <c r="AP136" i="2"/>
  <c r="AM136" i="2"/>
  <c r="AL136" i="2"/>
  <c r="AO136" i="2" s="1"/>
  <c r="AK136" i="2"/>
  <c r="AI136" i="2"/>
  <c r="AJ136" i="2" s="1"/>
  <c r="AH136" i="2"/>
  <c r="AA136" i="2"/>
  <c r="AB136" i="2" s="1"/>
  <c r="Z136" i="2"/>
  <c r="W136" i="2"/>
  <c r="V136" i="2"/>
  <c r="Y136" i="2" s="1"/>
  <c r="U136" i="2"/>
  <c r="S136" i="2"/>
  <c r="T136" i="2" s="1"/>
  <c r="R136" i="2"/>
  <c r="BW135" i="2"/>
  <c r="BV135" i="2"/>
  <c r="BJ135" i="2" s="1"/>
  <c r="BU135" i="2"/>
  <c r="BS135" i="2"/>
  <c r="BT135" i="2" s="1"/>
  <c r="BR135" i="2"/>
  <c r="BQ135" i="2"/>
  <c r="BO135" i="2"/>
  <c r="BP135" i="2" s="1"/>
  <c r="BN135" i="2"/>
  <c r="BK135" i="2"/>
  <c r="BG135" i="2"/>
  <c r="BF135" i="2"/>
  <c r="AT135" i="2" s="1"/>
  <c r="BE135" i="2"/>
  <c r="BC135" i="2"/>
  <c r="BD135" i="2" s="1"/>
  <c r="BB135" i="2"/>
  <c r="BA135" i="2"/>
  <c r="AY135" i="2"/>
  <c r="AZ135" i="2" s="1"/>
  <c r="AX135" i="2"/>
  <c r="AU135" i="2"/>
  <c r="AQ135" i="2"/>
  <c r="AP135" i="2"/>
  <c r="AD135" i="2" s="1"/>
  <c r="AO135" i="2"/>
  <c r="AM135" i="2"/>
  <c r="AN135" i="2" s="1"/>
  <c r="AL135" i="2"/>
  <c r="AK135" i="2"/>
  <c r="AI135" i="2"/>
  <c r="AJ135" i="2" s="1"/>
  <c r="AH135" i="2"/>
  <c r="AE135" i="2"/>
  <c r="AA135" i="2"/>
  <c r="Z135" i="2"/>
  <c r="N135" i="2" s="1"/>
  <c r="Y135" i="2"/>
  <c r="W135" i="2"/>
  <c r="X135" i="2" s="1"/>
  <c r="V135" i="2"/>
  <c r="U135" i="2"/>
  <c r="S135" i="2"/>
  <c r="T135" i="2" s="1"/>
  <c r="R135" i="2"/>
  <c r="O135" i="2"/>
  <c r="BY134" i="2"/>
  <c r="BW134" i="2"/>
  <c r="BX134" i="2" s="1"/>
  <c r="BV134" i="2"/>
  <c r="BU134" i="2"/>
  <c r="BS134" i="2"/>
  <c r="BT134" i="2" s="1"/>
  <c r="BR134" i="2"/>
  <c r="BO134" i="2"/>
  <c r="BP134" i="2" s="1"/>
  <c r="BN134" i="2"/>
  <c r="BJ134" i="2"/>
  <c r="BI134" i="2"/>
  <c r="BG134" i="2"/>
  <c r="BH134" i="2" s="1"/>
  <c r="BF134" i="2"/>
  <c r="BE134" i="2"/>
  <c r="BC134" i="2"/>
  <c r="BD134" i="2" s="1"/>
  <c r="BB134" i="2"/>
  <c r="AY134" i="2"/>
  <c r="AZ134" i="2" s="1"/>
  <c r="AX134" i="2"/>
  <c r="AT134" i="2"/>
  <c r="AS134" i="2"/>
  <c r="AQ134" i="2"/>
  <c r="AR134" i="2" s="1"/>
  <c r="AP134" i="2"/>
  <c r="AO134" i="2"/>
  <c r="AM134" i="2"/>
  <c r="AN134" i="2" s="1"/>
  <c r="AL134" i="2"/>
  <c r="AI134" i="2"/>
  <c r="AJ134" i="2" s="1"/>
  <c r="AH134" i="2"/>
  <c r="AD134" i="2"/>
  <c r="AC134" i="2"/>
  <c r="AA134" i="2"/>
  <c r="AB134" i="2" s="1"/>
  <c r="Z134" i="2"/>
  <c r="Y134" i="2"/>
  <c r="W134" i="2"/>
  <c r="X134" i="2" s="1"/>
  <c r="V134" i="2"/>
  <c r="S134" i="2"/>
  <c r="T134" i="2" s="1"/>
  <c r="R134" i="2"/>
  <c r="N134" i="2"/>
  <c r="J134" i="2" s="1"/>
  <c r="BY133" i="2"/>
  <c r="BW133" i="2"/>
  <c r="BX133" i="2" s="1"/>
  <c r="BV133" i="2"/>
  <c r="BS133" i="2"/>
  <c r="BT133" i="2" s="1"/>
  <c r="BR133" i="2"/>
  <c r="BO133" i="2"/>
  <c r="BN133" i="2"/>
  <c r="BJ133" i="2" s="1"/>
  <c r="BI133" i="2"/>
  <c r="BG133" i="2"/>
  <c r="BH133" i="2" s="1"/>
  <c r="BF133" i="2"/>
  <c r="BC133" i="2"/>
  <c r="BD133" i="2" s="1"/>
  <c r="BB133" i="2"/>
  <c r="AY133" i="2"/>
  <c r="AX133" i="2"/>
  <c r="AT133" i="2" s="1"/>
  <c r="AS133" i="2"/>
  <c r="AQ133" i="2"/>
  <c r="AR133" i="2" s="1"/>
  <c r="AP133" i="2"/>
  <c r="AM133" i="2"/>
  <c r="AN133" i="2" s="1"/>
  <c r="AL133" i="2"/>
  <c r="AI133" i="2"/>
  <c r="AH133" i="2"/>
  <c r="AD133" i="2" s="1"/>
  <c r="AC133" i="2"/>
  <c r="AA133" i="2"/>
  <c r="AB133" i="2" s="1"/>
  <c r="Z133" i="2"/>
  <c r="W133" i="2"/>
  <c r="X133" i="2" s="1"/>
  <c r="V133" i="2"/>
  <c r="S133" i="2"/>
  <c r="R133" i="2"/>
  <c r="N133" i="2" s="1"/>
  <c r="BW132" i="2"/>
  <c r="BX132" i="2" s="1"/>
  <c r="BV132" i="2"/>
  <c r="BS132" i="2"/>
  <c r="BR132" i="2"/>
  <c r="BU132" i="2" s="1"/>
  <c r="BQ132" i="2"/>
  <c r="BO132" i="2"/>
  <c r="BP132" i="2" s="1"/>
  <c r="BN132" i="2"/>
  <c r="BG132" i="2"/>
  <c r="BH132" i="2" s="1"/>
  <c r="BF132" i="2"/>
  <c r="BC132" i="2"/>
  <c r="BB132" i="2"/>
  <c r="BE132" i="2" s="1"/>
  <c r="BA132" i="2"/>
  <c r="AY132" i="2"/>
  <c r="AZ132" i="2" s="1"/>
  <c r="AX132" i="2"/>
  <c r="AQ132" i="2"/>
  <c r="AR132" i="2" s="1"/>
  <c r="AP132" i="2"/>
  <c r="AM132" i="2"/>
  <c r="AL132" i="2"/>
  <c r="AO132" i="2" s="1"/>
  <c r="AK132" i="2"/>
  <c r="AI132" i="2"/>
  <c r="AJ132" i="2" s="1"/>
  <c r="AH132" i="2"/>
  <c r="AA132" i="2"/>
  <c r="AB132" i="2" s="1"/>
  <c r="Z132" i="2"/>
  <c r="W132" i="2"/>
  <c r="V132" i="2"/>
  <c r="Y132" i="2" s="1"/>
  <c r="U132" i="2"/>
  <c r="S132" i="2"/>
  <c r="T132" i="2" s="1"/>
  <c r="R132" i="2"/>
  <c r="BW131" i="2"/>
  <c r="BV131" i="2"/>
  <c r="BJ131" i="2" s="1"/>
  <c r="BU131" i="2"/>
  <c r="BS131" i="2"/>
  <c r="BT131" i="2" s="1"/>
  <c r="BR131" i="2"/>
  <c r="BQ131" i="2"/>
  <c r="BO131" i="2"/>
  <c r="BP131" i="2" s="1"/>
  <c r="BN131" i="2"/>
  <c r="BK131" i="2"/>
  <c r="BG131" i="2"/>
  <c r="BF131" i="2"/>
  <c r="AT131" i="2" s="1"/>
  <c r="BE131" i="2"/>
  <c r="BC131" i="2"/>
  <c r="BD131" i="2" s="1"/>
  <c r="BB131" i="2"/>
  <c r="BA131" i="2"/>
  <c r="AY131" i="2"/>
  <c r="AZ131" i="2" s="1"/>
  <c r="AX131" i="2"/>
  <c r="AU131" i="2"/>
  <c r="AQ131" i="2"/>
  <c r="AP131" i="2"/>
  <c r="AD131" i="2" s="1"/>
  <c r="AO131" i="2"/>
  <c r="AM131" i="2"/>
  <c r="AN131" i="2" s="1"/>
  <c r="AL131" i="2"/>
  <c r="AK131" i="2"/>
  <c r="AI131" i="2"/>
  <c r="AJ131" i="2" s="1"/>
  <c r="AH131" i="2"/>
  <c r="AE131" i="2"/>
  <c r="AA131" i="2"/>
  <c r="Z131" i="2"/>
  <c r="N131" i="2" s="1"/>
  <c r="J131" i="2" s="1"/>
  <c r="Y131" i="2"/>
  <c r="W131" i="2"/>
  <c r="X131" i="2" s="1"/>
  <c r="V131" i="2"/>
  <c r="U131" i="2"/>
  <c r="S131" i="2"/>
  <c r="T131" i="2" s="1"/>
  <c r="R131" i="2"/>
  <c r="O131" i="2"/>
  <c r="BY130" i="2"/>
  <c r="BW130" i="2"/>
  <c r="BX130" i="2" s="1"/>
  <c r="BV130" i="2"/>
  <c r="BU130" i="2"/>
  <c r="BS130" i="2"/>
  <c r="BT130" i="2" s="1"/>
  <c r="BR130" i="2"/>
  <c r="BO130" i="2"/>
  <c r="BP130" i="2" s="1"/>
  <c r="BN130" i="2"/>
  <c r="BJ130" i="2"/>
  <c r="BI130" i="2"/>
  <c r="BG130" i="2"/>
  <c r="BH130" i="2" s="1"/>
  <c r="BF130" i="2"/>
  <c r="BE130" i="2"/>
  <c r="BC130" i="2"/>
  <c r="BD130" i="2" s="1"/>
  <c r="BB130" i="2"/>
  <c r="AY130" i="2"/>
  <c r="AZ130" i="2" s="1"/>
  <c r="AX130" i="2"/>
  <c r="AT130" i="2"/>
  <c r="AS130" i="2"/>
  <c r="AQ130" i="2"/>
  <c r="AR130" i="2" s="1"/>
  <c r="AP130" i="2"/>
  <c r="AO130" i="2"/>
  <c r="AM130" i="2"/>
  <c r="AN130" i="2" s="1"/>
  <c r="AL130" i="2"/>
  <c r="AI130" i="2"/>
  <c r="AJ130" i="2" s="1"/>
  <c r="AH130" i="2"/>
  <c r="AD130" i="2"/>
  <c r="AC130" i="2"/>
  <c r="AA130" i="2"/>
  <c r="AB130" i="2" s="1"/>
  <c r="Z130" i="2"/>
  <c r="Y130" i="2"/>
  <c r="W130" i="2"/>
  <c r="X130" i="2" s="1"/>
  <c r="V130" i="2"/>
  <c r="S130" i="2"/>
  <c r="T130" i="2" s="1"/>
  <c r="R130" i="2"/>
  <c r="N130" i="2"/>
  <c r="J130" i="2" s="1"/>
  <c r="BY129" i="2"/>
  <c r="BW129" i="2"/>
  <c r="BX129" i="2" s="1"/>
  <c r="BV129" i="2"/>
  <c r="BS129" i="2"/>
  <c r="BT129" i="2" s="1"/>
  <c r="BR129" i="2"/>
  <c r="BO129" i="2"/>
  <c r="BN129" i="2"/>
  <c r="BJ129" i="2" s="1"/>
  <c r="BI129" i="2"/>
  <c r="BG129" i="2"/>
  <c r="BH129" i="2" s="1"/>
  <c r="BF129" i="2"/>
  <c r="BC129" i="2"/>
  <c r="BD129" i="2" s="1"/>
  <c r="BB129" i="2"/>
  <c r="AY129" i="2"/>
  <c r="AX129" i="2"/>
  <c r="AT129" i="2" s="1"/>
  <c r="AS129" i="2"/>
  <c r="AQ129" i="2"/>
  <c r="AR129" i="2" s="1"/>
  <c r="AP129" i="2"/>
  <c r="AM129" i="2"/>
  <c r="AN129" i="2" s="1"/>
  <c r="AL129" i="2"/>
  <c r="AI129" i="2"/>
  <c r="AH129" i="2"/>
  <c r="AD129" i="2" s="1"/>
  <c r="AC129" i="2"/>
  <c r="AA129" i="2"/>
  <c r="AB129" i="2" s="1"/>
  <c r="Z129" i="2"/>
  <c r="W129" i="2"/>
  <c r="X129" i="2" s="1"/>
  <c r="V129" i="2"/>
  <c r="S129" i="2"/>
  <c r="R129" i="2"/>
  <c r="N129" i="2" s="1"/>
  <c r="J129" i="2" s="1"/>
  <c r="BW128" i="2"/>
  <c r="BX128" i="2" s="1"/>
  <c r="BV128" i="2"/>
  <c r="BS128" i="2"/>
  <c r="BR128" i="2"/>
  <c r="BU128" i="2" s="1"/>
  <c r="BQ128" i="2"/>
  <c r="BO128" i="2"/>
  <c r="BP128" i="2" s="1"/>
  <c r="BN128" i="2"/>
  <c r="BG128" i="2"/>
  <c r="BH128" i="2" s="1"/>
  <c r="BF128" i="2"/>
  <c r="BC128" i="2"/>
  <c r="BB128" i="2"/>
  <c r="BE128" i="2" s="1"/>
  <c r="BA128" i="2"/>
  <c r="AY128" i="2"/>
  <c r="AZ128" i="2" s="1"/>
  <c r="AX128" i="2"/>
  <c r="AQ128" i="2"/>
  <c r="AR128" i="2" s="1"/>
  <c r="AP128" i="2"/>
  <c r="AM128" i="2"/>
  <c r="AL128" i="2"/>
  <c r="AO128" i="2" s="1"/>
  <c r="AK128" i="2"/>
  <c r="AI128" i="2"/>
  <c r="AJ128" i="2" s="1"/>
  <c r="AH128" i="2"/>
  <c r="AA128" i="2"/>
  <c r="AB128" i="2" s="1"/>
  <c r="Z128" i="2"/>
  <c r="W128" i="2"/>
  <c r="V128" i="2"/>
  <c r="Y128" i="2" s="1"/>
  <c r="U128" i="2"/>
  <c r="S128" i="2"/>
  <c r="T128" i="2" s="1"/>
  <c r="R128" i="2"/>
  <c r="BW127" i="2"/>
  <c r="BV127" i="2"/>
  <c r="BJ127" i="2" s="1"/>
  <c r="BU127" i="2"/>
  <c r="BS127" i="2"/>
  <c r="BT127" i="2" s="1"/>
  <c r="BR127" i="2"/>
  <c r="BQ127" i="2"/>
  <c r="BO127" i="2"/>
  <c r="BP127" i="2" s="1"/>
  <c r="BN127" i="2"/>
  <c r="BK127" i="2"/>
  <c r="BG127" i="2"/>
  <c r="BF127" i="2"/>
  <c r="AT127" i="2" s="1"/>
  <c r="BE127" i="2"/>
  <c r="BC127" i="2"/>
  <c r="BD127" i="2" s="1"/>
  <c r="BB127" i="2"/>
  <c r="BA127" i="2"/>
  <c r="AY127" i="2"/>
  <c r="AZ127" i="2" s="1"/>
  <c r="AX127" i="2"/>
  <c r="AU127" i="2"/>
  <c r="AQ127" i="2"/>
  <c r="AP127" i="2"/>
  <c r="AD127" i="2" s="1"/>
  <c r="AO127" i="2"/>
  <c r="AM127" i="2"/>
  <c r="AN127" i="2" s="1"/>
  <c r="AL127" i="2"/>
  <c r="AK127" i="2"/>
  <c r="AI127" i="2"/>
  <c r="AJ127" i="2" s="1"/>
  <c r="AH127" i="2"/>
  <c r="AE127" i="2"/>
  <c r="AA127" i="2"/>
  <c r="Z127" i="2"/>
  <c r="N127" i="2" s="1"/>
  <c r="J127" i="2" s="1"/>
  <c r="Y127" i="2"/>
  <c r="W127" i="2"/>
  <c r="X127" i="2" s="1"/>
  <c r="V127" i="2"/>
  <c r="U127" i="2"/>
  <c r="S127" i="2"/>
  <c r="T127" i="2" s="1"/>
  <c r="R127" i="2"/>
  <c r="O127" i="2"/>
  <c r="BY126" i="2"/>
  <c r="BW126" i="2"/>
  <c r="BX126" i="2" s="1"/>
  <c r="BV126" i="2"/>
  <c r="BU126" i="2"/>
  <c r="BS126" i="2"/>
  <c r="BT126" i="2" s="1"/>
  <c r="BR126" i="2"/>
  <c r="BO126" i="2"/>
  <c r="BP126" i="2" s="1"/>
  <c r="BN126" i="2"/>
  <c r="BJ126" i="2"/>
  <c r="BI126" i="2"/>
  <c r="BG126" i="2"/>
  <c r="BH126" i="2" s="1"/>
  <c r="BF126" i="2"/>
  <c r="BE126" i="2"/>
  <c r="BC126" i="2"/>
  <c r="BD126" i="2" s="1"/>
  <c r="BB126" i="2"/>
  <c r="AY126" i="2"/>
  <c r="AZ126" i="2" s="1"/>
  <c r="AX126" i="2"/>
  <c r="AT126" i="2"/>
  <c r="AS126" i="2"/>
  <c r="AQ126" i="2"/>
  <c r="AR126" i="2" s="1"/>
  <c r="AP126" i="2"/>
  <c r="AO126" i="2"/>
  <c r="AM126" i="2"/>
  <c r="AN126" i="2" s="1"/>
  <c r="AL126" i="2"/>
  <c r="AI126" i="2"/>
  <c r="AJ126" i="2" s="1"/>
  <c r="AH126" i="2"/>
  <c r="AD126" i="2"/>
  <c r="AC126" i="2"/>
  <c r="AA126" i="2"/>
  <c r="AB126" i="2" s="1"/>
  <c r="Z126" i="2"/>
  <c r="Y126" i="2"/>
  <c r="W126" i="2"/>
  <c r="X126" i="2" s="1"/>
  <c r="V126" i="2"/>
  <c r="S126" i="2"/>
  <c r="T126" i="2" s="1"/>
  <c r="R126" i="2"/>
  <c r="N126" i="2"/>
  <c r="J126" i="2" s="1"/>
  <c r="BY125" i="2"/>
  <c r="BW125" i="2"/>
  <c r="BX125" i="2" s="1"/>
  <c r="BV125" i="2"/>
  <c r="BS125" i="2"/>
  <c r="BT125" i="2" s="1"/>
  <c r="BR125" i="2"/>
  <c r="BO125" i="2"/>
  <c r="BN125" i="2"/>
  <c r="BJ125" i="2" s="1"/>
  <c r="BI125" i="2"/>
  <c r="BG125" i="2"/>
  <c r="BH125" i="2" s="1"/>
  <c r="BF125" i="2"/>
  <c r="BC125" i="2"/>
  <c r="BD125" i="2" s="1"/>
  <c r="BB125" i="2"/>
  <c r="AY125" i="2"/>
  <c r="AX125" i="2"/>
  <c r="AT125" i="2" s="1"/>
  <c r="AS125" i="2"/>
  <c r="AQ125" i="2"/>
  <c r="AR125" i="2" s="1"/>
  <c r="AP125" i="2"/>
  <c r="AM125" i="2"/>
  <c r="AN125" i="2" s="1"/>
  <c r="AL125" i="2"/>
  <c r="AI125" i="2"/>
  <c r="AH125" i="2"/>
  <c r="AD125" i="2" s="1"/>
  <c r="AC125" i="2"/>
  <c r="AA125" i="2"/>
  <c r="AB125" i="2" s="1"/>
  <c r="Z125" i="2"/>
  <c r="W125" i="2"/>
  <c r="X125" i="2" s="1"/>
  <c r="V125" i="2"/>
  <c r="S125" i="2"/>
  <c r="R125" i="2"/>
  <c r="N125" i="2" s="1"/>
  <c r="J125" i="2" s="1"/>
  <c r="BW124" i="2"/>
  <c r="BX124" i="2" s="1"/>
  <c r="BV124" i="2"/>
  <c r="BS124" i="2"/>
  <c r="BR124" i="2"/>
  <c r="BU124" i="2" s="1"/>
  <c r="BQ124" i="2"/>
  <c r="BO124" i="2"/>
  <c r="BP124" i="2" s="1"/>
  <c r="BN124" i="2"/>
  <c r="BG124" i="2"/>
  <c r="BH124" i="2" s="1"/>
  <c r="BF124" i="2"/>
  <c r="BC124" i="2"/>
  <c r="BB124" i="2"/>
  <c r="BE124" i="2" s="1"/>
  <c r="BA124" i="2"/>
  <c r="AY124" i="2"/>
  <c r="AZ124" i="2" s="1"/>
  <c r="AX124" i="2"/>
  <c r="AQ124" i="2"/>
  <c r="AR124" i="2" s="1"/>
  <c r="AP124" i="2"/>
  <c r="AM124" i="2"/>
  <c r="AL124" i="2"/>
  <c r="AO124" i="2" s="1"/>
  <c r="AK124" i="2"/>
  <c r="AI124" i="2"/>
  <c r="AJ124" i="2" s="1"/>
  <c r="AH124" i="2"/>
  <c r="AA124" i="2"/>
  <c r="AB124" i="2" s="1"/>
  <c r="Z124" i="2"/>
  <c r="W124" i="2"/>
  <c r="V124" i="2"/>
  <c r="Y124" i="2" s="1"/>
  <c r="U124" i="2"/>
  <c r="S124" i="2"/>
  <c r="T124" i="2" s="1"/>
  <c r="R124" i="2"/>
  <c r="BW123" i="2"/>
  <c r="BV123" i="2"/>
  <c r="BJ123" i="2" s="1"/>
  <c r="BU123" i="2"/>
  <c r="BS123" i="2"/>
  <c r="BT123" i="2" s="1"/>
  <c r="BR123" i="2"/>
  <c r="BQ123" i="2"/>
  <c r="BO123" i="2"/>
  <c r="BP123" i="2" s="1"/>
  <c r="BN123" i="2"/>
  <c r="BK123" i="2"/>
  <c r="BG123" i="2"/>
  <c r="BF123" i="2"/>
  <c r="AT123" i="2" s="1"/>
  <c r="BE123" i="2"/>
  <c r="BC123" i="2"/>
  <c r="BD123" i="2" s="1"/>
  <c r="BB123" i="2"/>
  <c r="BA123" i="2"/>
  <c r="AY123" i="2"/>
  <c r="AZ123" i="2" s="1"/>
  <c r="AX123" i="2"/>
  <c r="AU123" i="2"/>
  <c r="AQ123" i="2"/>
  <c r="AP123" i="2"/>
  <c r="AD123" i="2" s="1"/>
  <c r="AO123" i="2"/>
  <c r="AM123" i="2"/>
  <c r="AN123" i="2" s="1"/>
  <c r="AL123" i="2"/>
  <c r="AK123" i="2"/>
  <c r="AI123" i="2"/>
  <c r="AJ123" i="2" s="1"/>
  <c r="AH123" i="2"/>
  <c r="AE123" i="2"/>
  <c r="AA123" i="2"/>
  <c r="Z123" i="2"/>
  <c r="N123" i="2" s="1"/>
  <c r="Y123" i="2"/>
  <c r="W123" i="2"/>
  <c r="X123" i="2" s="1"/>
  <c r="V123" i="2"/>
  <c r="U123" i="2"/>
  <c r="S123" i="2"/>
  <c r="T123" i="2" s="1"/>
  <c r="R123" i="2"/>
  <c r="O123" i="2"/>
  <c r="BY122" i="2"/>
  <c r="BW122" i="2"/>
  <c r="BX122" i="2" s="1"/>
  <c r="BV122" i="2"/>
  <c r="BU122" i="2"/>
  <c r="BS122" i="2"/>
  <c r="BT122" i="2" s="1"/>
  <c r="BR122" i="2"/>
  <c r="BO122" i="2"/>
  <c r="BP122" i="2" s="1"/>
  <c r="BN122" i="2"/>
  <c r="BJ122" i="2"/>
  <c r="BI122" i="2"/>
  <c r="BG122" i="2"/>
  <c r="BH122" i="2" s="1"/>
  <c r="BF122" i="2"/>
  <c r="BE122" i="2"/>
  <c r="BC122" i="2"/>
  <c r="BD122" i="2" s="1"/>
  <c r="BB122" i="2"/>
  <c r="AY122" i="2"/>
  <c r="AZ122" i="2" s="1"/>
  <c r="AX122" i="2"/>
  <c r="AT122" i="2"/>
  <c r="AS122" i="2"/>
  <c r="AQ122" i="2"/>
  <c r="AR122" i="2" s="1"/>
  <c r="AP122" i="2"/>
  <c r="AO122" i="2"/>
  <c r="AM122" i="2"/>
  <c r="AN122" i="2" s="1"/>
  <c r="AL122" i="2"/>
  <c r="AI122" i="2"/>
  <c r="AJ122" i="2" s="1"/>
  <c r="AH122" i="2"/>
  <c r="AD122" i="2"/>
  <c r="AC122" i="2"/>
  <c r="AA122" i="2"/>
  <c r="AB122" i="2" s="1"/>
  <c r="Z122" i="2"/>
  <c r="Y122" i="2"/>
  <c r="W122" i="2"/>
  <c r="X122" i="2" s="1"/>
  <c r="V122" i="2"/>
  <c r="S122" i="2"/>
  <c r="T122" i="2" s="1"/>
  <c r="R122" i="2"/>
  <c r="N122" i="2"/>
  <c r="J122" i="2" s="1"/>
  <c r="BY118" i="2"/>
  <c r="BW118" i="2"/>
  <c r="BX118" i="2" s="1"/>
  <c r="BV118" i="2"/>
  <c r="BS118" i="2"/>
  <c r="BT118" i="2" s="1"/>
  <c r="BR118" i="2"/>
  <c r="BO118" i="2"/>
  <c r="BN118" i="2"/>
  <c r="BJ118" i="2" s="1"/>
  <c r="BI118" i="2"/>
  <c r="BG118" i="2"/>
  <c r="BH118" i="2" s="1"/>
  <c r="BF118" i="2"/>
  <c r="BC118" i="2"/>
  <c r="BD118" i="2" s="1"/>
  <c r="BB118" i="2"/>
  <c r="AY118" i="2"/>
  <c r="AX118" i="2"/>
  <c r="AT118" i="2" s="1"/>
  <c r="AS118" i="2"/>
  <c r="AQ118" i="2"/>
  <c r="AR118" i="2" s="1"/>
  <c r="AP118" i="2"/>
  <c r="AM118" i="2"/>
  <c r="AN118" i="2" s="1"/>
  <c r="AL118" i="2"/>
  <c r="AI118" i="2"/>
  <c r="AH118" i="2"/>
  <c r="AD118" i="2" s="1"/>
  <c r="AC118" i="2"/>
  <c r="AA118" i="2"/>
  <c r="AB118" i="2" s="1"/>
  <c r="Z118" i="2"/>
  <c r="W118" i="2"/>
  <c r="X118" i="2" s="1"/>
  <c r="V118" i="2"/>
  <c r="S118" i="2"/>
  <c r="R118" i="2"/>
  <c r="N118" i="2" s="1"/>
  <c r="J118" i="2" s="1"/>
  <c r="BW117" i="2"/>
  <c r="BX117" i="2" s="1"/>
  <c r="BV117" i="2"/>
  <c r="BS117" i="2"/>
  <c r="BR117" i="2"/>
  <c r="BU117" i="2" s="1"/>
  <c r="BQ117" i="2"/>
  <c r="BO117" i="2"/>
  <c r="BP117" i="2" s="1"/>
  <c r="BN117" i="2"/>
  <c r="BG117" i="2"/>
  <c r="BH117" i="2" s="1"/>
  <c r="BF117" i="2"/>
  <c r="BC117" i="2"/>
  <c r="BB117" i="2"/>
  <c r="BE117" i="2" s="1"/>
  <c r="BA117" i="2"/>
  <c r="AY117" i="2"/>
  <c r="AZ117" i="2" s="1"/>
  <c r="AX117" i="2"/>
  <c r="AQ117" i="2"/>
  <c r="AR117" i="2" s="1"/>
  <c r="AP117" i="2"/>
  <c r="AM117" i="2"/>
  <c r="AL117" i="2"/>
  <c r="AO117" i="2" s="1"/>
  <c r="AK117" i="2"/>
  <c r="AI117" i="2"/>
  <c r="AJ117" i="2" s="1"/>
  <c r="AH117" i="2"/>
  <c r="AA117" i="2"/>
  <c r="AB117" i="2" s="1"/>
  <c r="Z117" i="2"/>
  <c r="W117" i="2"/>
  <c r="V117" i="2"/>
  <c r="Y117" i="2" s="1"/>
  <c r="U117" i="2"/>
  <c r="S117" i="2"/>
  <c r="T117" i="2" s="1"/>
  <c r="R117" i="2"/>
  <c r="BW116" i="2"/>
  <c r="BV116" i="2"/>
  <c r="BJ116" i="2" s="1"/>
  <c r="BU116" i="2"/>
  <c r="BS116" i="2"/>
  <c r="BT116" i="2" s="1"/>
  <c r="BR116" i="2"/>
  <c r="BQ116" i="2"/>
  <c r="BO116" i="2"/>
  <c r="BP116" i="2" s="1"/>
  <c r="BN116" i="2"/>
  <c r="BK116" i="2"/>
  <c r="BG116" i="2"/>
  <c r="BF116" i="2"/>
  <c r="AT116" i="2" s="1"/>
  <c r="BE116" i="2"/>
  <c r="BC116" i="2"/>
  <c r="BD116" i="2" s="1"/>
  <c r="BB116" i="2"/>
  <c r="BA116" i="2"/>
  <c r="AY116" i="2"/>
  <c r="AZ116" i="2" s="1"/>
  <c r="AX116" i="2"/>
  <c r="AU116" i="2"/>
  <c r="AQ116" i="2"/>
  <c r="AP116" i="2"/>
  <c r="AD116" i="2" s="1"/>
  <c r="AO116" i="2"/>
  <c r="AM116" i="2"/>
  <c r="AN116" i="2" s="1"/>
  <c r="AL116" i="2"/>
  <c r="AK116" i="2"/>
  <c r="AI116" i="2"/>
  <c r="AJ116" i="2" s="1"/>
  <c r="AH116" i="2"/>
  <c r="AE116" i="2"/>
  <c r="AA116" i="2"/>
  <c r="Z116" i="2"/>
  <c r="N116" i="2" s="1"/>
  <c r="J116" i="2" s="1"/>
  <c r="Y116" i="2"/>
  <c r="W116" i="2"/>
  <c r="X116" i="2" s="1"/>
  <c r="V116" i="2"/>
  <c r="U116" i="2"/>
  <c r="S116" i="2"/>
  <c r="T116" i="2" s="1"/>
  <c r="R116" i="2"/>
  <c r="O116" i="2"/>
  <c r="BY115" i="2"/>
  <c r="BW115" i="2"/>
  <c r="BX115" i="2" s="1"/>
  <c r="BV115" i="2"/>
  <c r="BU115" i="2"/>
  <c r="BS115" i="2"/>
  <c r="BT115" i="2" s="1"/>
  <c r="BR115" i="2"/>
  <c r="BO115" i="2"/>
  <c r="BP115" i="2" s="1"/>
  <c r="BN115" i="2"/>
  <c r="BJ115" i="2"/>
  <c r="BI115" i="2"/>
  <c r="BG115" i="2"/>
  <c r="BH115" i="2" s="1"/>
  <c r="BF115" i="2"/>
  <c r="BE115" i="2"/>
  <c r="BC115" i="2"/>
  <c r="BD115" i="2" s="1"/>
  <c r="BB115" i="2"/>
  <c r="AY115" i="2"/>
  <c r="AZ115" i="2" s="1"/>
  <c r="AX115" i="2"/>
  <c r="AT115" i="2"/>
  <c r="AS115" i="2"/>
  <c r="AQ115" i="2"/>
  <c r="AR115" i="2" s="1"/>
  <c r="AP115" i="2"/>
  <c r="AO115" i="2"/>
  <c r="AM115" i="2"/>
  <c r="AN115" i="2" s="1"/>
  <c r="AL115" i="2"/>
  <c r="AI115" i="2"/>
  <c r="AJ115" i="2" s="1"/>
  <c r="AH115" i="2"/>
  <c r="AD115" i="2"/>
  <c r="AC115" i="2"/>
  <c r="AA115" i="2"/>
  <c r="AB115" i="2" s="1"/>
  <c r="Z115" i="2"/>
  <c r="Y115" i="2"/>
  <c r="W115" i="2"/>
  <c r="X115" i="2" s="1"/>
  <c r="V115" i="2"/>
  <c r="S115" i="2"/>
  <c r="T115" i="2" s="1"/>
  <c r="R115" i="2"/>
  <c r="N115" i="2"/>
  <c r="J115" i="2" s="1"/>
  <c r="BY114" i="2"/>
  <c r="BW114" i="2"/>
  <c r="BX114" i="2" s="1"/>
  <c r="BV114" i="2"/>
  <c r="BS114" i="2"/>
  <c r="BT114" i="2" s="1"/>
  <c r="BR114" i="2"/>
  <c r="BO114" i="2"/>
  <c r="BN114" i="2"/>
  <c r="BJ114" i="2" s="1"/>
  <c r="BI114" i="2"/>
  <c r="BG114" i="2"/>
  <c r="BH114" i="2" s="1"/>
  <c r="BF114" i="2"/>
  <c r="BC114" i="2"/>
  <c r="BD114" i="2" s="1"/>
  <c r="BB114" i="2"/>
  <c r="AY114" i="2"/>
  <c r="AX114" i="2"/>
  <c r="AT114" i="2" s="1"/>
  <c r="AS114" i="2"/>
  <c r="AQ114" i="2"/>
  <c r="AR114" i="2" s="1"/>
  <c r="AP114" i="2"/>
  <c r="AM114" i="2"/>
  <c r="AN114" i="2" s="1"/>
  <c r="AL114" i="2"/>
  <c r="AI114" i="2"/>
  <c r="AH114" i="2"/>
  <c r="AD114" i="2" s="1"/>
  <c r="AC114" i="2"/>
  <c r="AA114" i="2"/>
  <c r="AB114" i="2" s="1"/>
  <c r="Z114" i="2"/>
  <c r="W114" i="2"/>
  <c r="X114" i="2" s="1"/>
  <c r="V114" i="2"/>
  <c r="S114" i="2"/>
  <c r="R114" i="2"/>
  <c r="N114" i="2" s="1"/>
  <c r="J114" i="2" s="1"/>
  <c r="BW113" i="2"/>
  <c r="BX113" i="2" s="1"/>
  <c r="BV113" i="2"/>
  <c r="BS113" i="2"/>
  <c r="BR113" i="2"/>
  <c r="BU113" i="2" s="1"/>
  <c r="BQ113" i="2"/>
  <c r="BO113" i="2"/>
  <c r="BP113" i="2" s="1"/>
  <c r="BN113" i="2"/>
  <c r="BG113" i="2"/>
  <c r="BH113" i="2" s="1"/>
  <c r="BF113" i="2"/>
  <c r="BC113" i="2"/>
  <c r="BB113" i="2"/>
  <c r="BE113" i="2" s="1"/>
  <c r="BA113" i="2"/>
  <c r="AY113" i="2"/>
  <c r="AZ113" i="2" s="1"/>
  <c r="AX113" i="2"/>
  <c r="AQ113" i="2"/>
  <c r="AR113" i="2" s="1"/>
  <c r="AP113" i="2"/>
  <c r="AM113" i="2"/>
  <c r="AL113" i="2"/>
  <c r="AO113" i="2" s="1"/>
  <c r="AK113" i="2"/>
  <c r="AI113" i="2"/>
  <c r="AJ113" i="2" s="1"/>
  <c r="AH113" i="2"/>
  <c r="AA113" i="2"/>
  <c r="AB113" i="2" s="1"/>
  <c r="Z113" i="2"/>
  <c r="W113" i="2"/>
  <c r="V113" i="2"/>
  <c r="Y113" i="2" s="1"/>
  <c r="U113" i="2"/>
  <c r="S113" i="2"/>
  <c r="T113" i="2" s="1"/>
  <c r="R113" i="2"/>
  <c r="BW109" i="2"/>
  <c r="BV109" i="2"/>
  <c r="BJ109" i="2" s="1"/>
  <c r="BU109" i="2"/>
  <c r="BS109" i="2"/>
  <c r="BT109" i="2" s="1"/>
  <c r="BR109" i="2"/>
  <c r="BQ109" i="2"/>
  <c r="BO109" i="2"/>
  <c r="BP109" i="2" s="1"/>
  <c r="BN109" i="2"/>
  <c r="BK109" i="2"/>
  <c r="BG109" i="2"/>
  <c r="BF109" i="2"/>
  <c r="AT109" i="2" s="1"/>
  <c r="BE109" i="2"/>
  <c r="BC109" i="2"/>
  <c r="BD109" i="2" s="1"/>
  <c r="BB109" i="2"/>
  <c r="BA109" i="2"/>
  <c r="AY109" i="2"/>
  <c r="AZ109" i="2" s="1"/>
  <c r="AX109" i="2"/>
  <c r="AU109" i="2"/>
  <c r="AQ109" i="2"/>
  <c r="AP109" i="2"/>
  <c r="AD109" i="2" s="1"/>
  <c r="AO109" i="2"/>
  <c r="AM109" i="2"/>
  <c r="AN109" i="2" s="1"/>
  <c r="AL109" i="2"/>
  <c r="AK109" i="2"/>
  <c r="AI109" i="2"/>
  <c r="AJ109" i="2" s="1"/>
  <c r="AH109" i="2"/>
  <c r="AE109" i="2"/>
  <c r="AA109" i="2"/>
  <c r="Z109" i="2"/>
  <c r="N109" i="2" s="1"/>
  <c r="Y109" i="2"/>
  <c r="W109" i="2"/>
  <c r="X109" i="2" s="1"/>
  <c r="V109" i="2"/>
  <c r="U109" i="2"/>
  <c r="S109" i="2"/>
  <c r="T109" i="2" s="1"/>
  <c r="R109" i="2"/>
  <c r="O109" i="2"/>
  <c r="BY108" i="2"/>
  <c r="BW108" i="2"/>
  <c r="BX108" i="2" s="1"/>
  <c r="BV108" i="2"/>
  <c r="BU108" i="2"/>
  <c r="BS108" i="2"/>
  <c r="BT108" i="2" s="1"/>
  <c r="BR108" i="2"/>
  <c r="BO108" i="2"/>
  <c r="BP108" i="2" s="1"/>
  <c r="BN108" i="2"/>
  <c r="BJ108" i="2"/>
  <c r="BI108" i="2"/>
  <c r="BG108" i="2"/>
  <c r="BH108" i="2" s="1"/>
  <c r="BF108" i="2"/>
  <c r="BE108" i="2"/>
  <c r="BC108" i="2"/>
  <c r="BD108" i="2" s="1"/>
  <c r="BB108" i="2"/>
  <c r="AY108" i="2"/>
  <c r="AZ108" i="2" s="1"/>
  <c r="AX108" i="2"/>
  <c r="AT108" i="2"/>
  <c r="AS108" i="2"/>
  <c r="AQ108" i="2"/>
  <c r="AR108" i="2" s="1"/>
  <c r="AP108" i="2"/>
  <c r="AO108" i="2"/>
  <c r="AM108" i="2"/>
  <c r="AN108" i="2" s="1"/>
  <c r="AL108" i="2"/>
  <c r="AI108" i="2"/>
  <c r="AJ108" i="2" s="1"/>
  <c r="AH108" i="2"/>
  <c r="AD108" i="2"/>
  <c r="AC108" i="2"/>
  <c r="AA108" i="2"/>
  <c r="AB108" i="2" s="1"/>
  <c r="Z108" i="2"/>
  <c r="Y108" i="2"/>
  <c r="W108" i="2"/>
  <c r="X108" i="2" s="1"/>
  <c r="V108" i="2"/>
  <c r="S108" i="2"/>
  <c r="T108" i="2" s="1"/>
  <c r="R108" i="2"/>
  <c r="N108" i="2"/>
  <c r="J108" i="2" s="1"/>
  <c r="BY107" i="2"/>
  <c r="BW107" i="2"/>
  <c r="BX107" i="2" s="1"/>
  <c r="BV107" i="2"/>
  <c r="BS107" i="2"/>
  <c r="BT107" i="2" s="1"/>
  <c r="BR107" i="2"/>
  <c r="BO107" i="2"/>
  <c r="BN107" i="2"/>
  <c r="BJ107" i="2" s="1"/>
  <c r="BI107" i="2"/>
  <c r="BG107" i="2"/>
  <c r="BH107" i="2" s="1"/>
  <c r="BF107" i="2"/>
  <c r="BC107" i="2"/>
  <c r="BD107" i="2" s="1"/>
  <c r="BB107" i="2"/>
  <c r="AY107" i="2"/>
  <c r="AX107" i="2"/>
  <c r="AT107" i="2" s="1"/>
  <c r="AS107" i="2"/>
  <c r="AQ107" i="2"/>
  <c r="AR107" i="2" s="1"/>
  <c r="AP107" i="2"/>
  <c r="AM107" i="2"/>
  <c r="AN107" i="2" s="1"/>
  <c r="AL107" i="2"/>
  <c r="AI107" i="2"/>
  <c r="AH107" i="2"/>
  <c r="AD107" i="2" s="1"/>
  <c r="AC107" i="2"/>
  <c r="AA107" i="2"/>
  <c r="AB107" i="2" s="1"/>
  <c r="Z107" i="2"/>
  <c r="W107" i="2"/>
  <c r="X107" i="2" s="1"/>
  <c r="V107" i="2"/>
  <c r="S107" i="2"/>
  <c r="R107" i="2"/>
  <c r="N107" i="2" s="1"/>
  <c r="J107" i="2" s="1"/>
  <c r="BX106" i="2"/>
  <c r="BW106" i="2"/>
  <c r="BY106" i="2" s="1"/>
  <c r="BV106" i="2"/>
  <c r="BT106" i="2"/>
  <c r="BS106" i="2"/>
  <c r="BU106" i="2" s="1"/>
  <c r="BR106" i="2"/>
  <c r="BP106" i="2"/>
  <c r="BO106" i="2"/>
  <c r="BQ106" i="2" s="1"/>
  <c r="BN106" i="2"/>
  <c r="BL106" i="2"/>
  <c r="BK106" i="2"/>
  <c r="BM106" i="2" s="1"/>
  <c r="BJ106" i="2"/>
  <c r="BH106" i="2"/>
  <c r="BG106" i="2"/>
  <c r="BI106" i="2" s="1"/>
  <c r="BF106" i="2"/>
  <c r="BD106" i="2"/>
  <c r="BC106" i="2"/>
  <c r="BE106" i="2" s="1"/>
  <c r="BB106" i="2"/>
  <c r="AZ106" i="2"/>
  <c r="AY106" i="2"/>
  <c r="BA106" i="2" s="1"/>
  <c r="AX106" i="2"/>
  <c r="AV106" i="2"/>
  <c r="AU106" i="2"/>
  <c r="AW106" i="2" s="1"/>
  <c r="AT106" i="2"/>
  <c r="AR106" i="2"/>
  <c r="AQ106" i="2"/>
  <c r="AS106" i="2" s="1"/>
  <c r="AP106" i="2"/>
  <c r="AN106" i="2"/>
  <c r="AM106" i="2"/>
  <c r="AO106" i="2" s="1"/>
  <c r="AL106" i="2"/>
  <c r="AJ106" i="2"/>
  <c r="AI106" i="2"/>
  <c r="AK106" i="2" s="1"/>
  <c r="AH106" i="2"/>
  <c r="AF106" i="2"/>
  <c r="AE106" i="2"/>
  <c r="AG106" i="2" s="1"/>
  <c r="AD106" i="2"/>
  <c r="AB106" i="2"/>
  <c r="AA106" i="2"/>
  <c r="AC106" i="2" s="1"/>
  <c r="Z106" i="2"/>
  <c r="X106" i="2"/>
  <c r="W106" i="2"/>
  <c r="Y106" i="2" s="1"/>
  <c r="V106" i="2"/>
  <c r="T106" i="2"/>
  <c r="S106" i="2"/>
  <c r="U106" i="2" s="1"/>
  <c r="R106" i="2"/>
  <c r="P106" i="2"/>
  <c r="O106" i="2"/>
  <c r="Q106" i="2" s="1"/>
  <c r="N106" i="2"/>
  <c r="L106" i="2"/>
  <c r="K106" i="2"/>
  <c r="M106" i="2" s="1"/>
  <c r="J106" i="2"/>
  <c r="BX105" i="2"/>
  <c r="BW105" i="2"/>
  <c r="BY105" i="2" s="1"/>
  <c r="BV105" i="2"/>
  <c r="BT105" i="2"/>
  <c r="BS105" i="2"/>
  <c r="BU105" i="2" s="1"/>
  <c r="BR105" i="2"/>
  <c r="BP105" i="2"/>
  <c r="BO105" i="2"/>
  <c r="BQ105" i="2" s="1"/>
  <c r="BN105" i="2"/>
  <c r="BL105" i="2"/>
  <c r="BK105" i="2"/>
  <c r="BM105" i="2" s="1"/>
  <c r="BJ105" i="2"/>
  <c r="BH105" i="2"/>
  <c r="BG105" i="2"/>
  <c r="BI105" i="2" s="1"/>
  <c r="BF105" i="2"/>
  <c r="BD105" i="2"/>
  <c r="BC105" i="2"/>
  <c r="BE105" i="2" s="1"/>
  <c r="BB105" i="2"/>
  <c r="AZ105" i="2"/>
  <c r="AY105" i="2"/>
  <c r="BA105" i="2" s="1"/>
  <c r="AX105" i="2"/>
  <c r="AV105" i="2"/>
  <c r="AU105" i="2"/>
  <c r="AW105" i="2" s="1"/>
  <c r="AT105" i="2"/>
  <c r="AR105" i="2"/>
  <c r="AQ105" i="2"/>
  <c r="AS105" i="2" s="1"/>
  <c r="AP105" i="2"/>
  <c r="AN105" i="2"/>
  <c r="AM105" i="2"/>
  <c r="AO105" i="2" s="1"/>
  <c r="AL105" i="2"/>
  <c r="AJ105" i="2"/>
  <c r="AI105" i="2"/>
  <c r="AK105" i="2" s="1"/>
  <c r="AH105" i="2"/>
  <c r="AF105" i="2"/>
  <c r="AE105" i="2"/>
  <c r="AG105" i="2" s="1"/>
  <c r="AD105" i="2"/>
  <c r="AB105" i="2"/>
  <c r="AA105" i="2"/>
  <c r="AC105" i="2" s="1"/>
  <c r="Z105" i="2"/>
  <c r="X105" i="2"/>
  <c r="W105" i="2"/>
  <c r="Y105" i="2" s="1"/>
  <c r="V105" i="2"/>
  <c r="T105" i="2"/>
  <c r="S105" i="2"/>
  <c r="U105" i="2" s="1"/>
  <c r="R105" i="2"/>
  <c r="P105" i="2"/>
  <c r="O105" i="2"/>
  <c r="Q105" i="2" s="1"/>
  <c r="N105" i="2"/>
  <c r="L105" i="2"/>
  <c r="K105" i="2"/>
  <c r="M105" i="2" s="1"/>
  <c r="J105" i="2"/>
  <c r="BX103" i="2"/>
  <c r="BW103" i="2"/>
  <c r="BY103" i="2" s="1"/>
  <c r="BV103" i="2"/>
  <c r="BT103" i="2"/>
  <c r="BS103" i="2"/>
  <c r="BU103" i="2" s="1"/>
  <c r="BR103" i="2"/>
  <c r="BP103" i="2"/>
  <c r="BO103" i="2"/>
  <c r="BQ103" i="2" s="1"/>
  <c r="BN103" i="2"/>
  <c r="BL103" i="2"/>
  <c r="BK103" i="2"/>
  <c r="BM103" i="2" s="1"/>
  <c r="BJ103" i="2"/>
  <c r="BH103" i="2"/>
  <c r="BG103" i="2"/>
  <c r="BI103" i="2" s="1"/>
  <c r="BF103" i="2"/>
  <c r="BD103" i="2"/>
  <c r="BC103" i="2"/>
  <c r="BE103" i="2" s="1"/>
  <c r="BB103" i="2"/>
  <c r="AZ103" i="2"/>
  <c r="AY103" i="2"/>
  <c r="BA103" i="2" s="1"/>
  <c r="AX103" i="2"/>
  <c r="AV103" i="2"/>
  <c r="AU103" i="2"/>
  <c r="AW103" i="2" s="1"/>
  <c r="AT103" i="2"/>
  <c r="AR103" i="2"/>
  <c r="AQ103" i="2"/>
  <c r="AS103" i="2" s="1"/>
  <c r="AP103" i="2"/>
  <c r="AN103" i="2"/>
  <c r="AM103" i="2"/>
  <c r="AO103" i="2" s="1"/>
  <c r="AL103" i="2"/>
  <c r="AJ103" i="2"/>
  <c r="AI103" i="2"/>
  <c r="AK103" i="2" s="1"/>
  <c r="AH103" i="2"/>
  <c r="AF103" i="2"/>
  <c r="AE103" i="2"/>
  <c r="AG103" i="2" s="1"/>
  <c r="AD103" i="2"/>
  <c r="AB103" i="2"/>
  <c r="AA103" i="2"/>
  <c r="AC103" i="2" s="1"/>
  <c r="Z103" i="2"/>
  <c r="X103" i="2"/>
  <c r="W103" i="2"/>
  <c r="Y103" i="2" s="1"/>
  <c r="V103" i="2"/>
  <c r="T103" i="2"/>
  <c r="S103" i="2"/>
  <c r="U103" i="2" s="1"/>
  <c r="R103" i="2"/>
  <c r="P103" i="2"/>
  <c r="O103" i="2"/>
  <c r="Q103" i="2" s="1"/>
  <c r="N103" i="2"/>
  <c r="L103" i="2"/>
  <c r="K103" i="2"/>
  <c r="M103" i="2" s="1"/>
  <c r="J103" i="2"/>
  <c r="BX102" i="2"/>
  <c r="BW102" i="2"/>
  <c r="BY102" i="2" s="1"/>
  <c r="BV102" i="2"/>
  <c r="BT102" i="2"/>
  <c r="BS102" i="2"/>
  <c r="BU102" i="2" s="1"/>
  <c r="BR102" i="2"/>
  <c r="BP102" i="2"/>
  <c r="BO102" i="2"/>
  <c r="BQ102" i="2" s="1"/>
  <c r="BN102" i="2"/>
  <c r="BL102" i="2"/>
  <c r="BK102" i="2"/>
  <c r="BM102" i="2" s="1"/>
  <c r="BJ102" i="2"/>
  <c r="BH102" i="2"/>
  <c r="BG102" i="2"/>
  <c r="BI102" i="2" s="1"/>
  <c r="BF102" i="2"/>
  <c r="BD102" i="2"/>
  <c r="BC102" i="2"/>
  <c r="BE102" i="2" s="1"/>
  <c r="BB102" i="2"/>
  <c r="AZ102" i="2"/>
  <c r="AY102" i="2"/>
  <c r="BA102" i="2" s="1"/>
  <c r="AX102" i="2"/>
  <c r="AV102" i="2"/>
  <c r="AU102" i="2"/>
  <c r="AW102" i="2" s="1"/>
  <c r="AT102" i="2"/>
  <c r="AR102" i="2"/>
  <c r="AQ102" i="2"/>
  <c r="AS102" i="2" s="1"/>
  <c r="AP102" i="2"/>
  <c r="AN102" i="2"/>
  <c r="AM102" i="2"/>
  <c r="AO102" i="2" s="1"/>
  <c r="AL102" i="2"/>
  <c r="AJ102" i="2"/>
  <c r="AI102" i="2"/>
  <c r="AK102" i="2" s="1"/>
  <c r="AH102" i="2"/>
  <c r="AF102" i="2"/>
  <c r="AE102" i="2"/>
  <c r="AG102" i="2" s="1"/>
  <c r="AD102" i="2"/>
  <c r="AB102" i="2"/>
  <c r="AA102" i="2"/>
  <c r="AC102" i="2" s="1"/>
  <c r="Z102" i="2"/>
  <c r="X102" i="2"/>
  <c r="W102" i="2"/>
  <c r="Y102" i="2" s="1"/>
  <c r="V102" i="2"/>
  <c r="T102" i="2"/>
  <c r="S102" i="2"/>
  <c r="U102" i="2" s="1"/>
  <c r="R102" i="2"/>
  <c r="P102" i="2"/>
  <c r="O102" i="2"/>
  <c r="Q102" i="2" s="1"/>
  <c r="N102" i="2"/>
  <c r="L102" i="2"/>
  <c r="K102" i="2"/>
  <c r="M102" i="2" s="1"/>
  <c r="J102" i="2"/>
  <c r="BX101" i="2"/>
  <c r="BW101" i="2"/>
  <c r="BY101" i="2" s="1"/>
  <c r="BV101" i="2"/>
  <c r="BT101" i="2"/>
  <c r="BS101" i="2"/>
  <c r="BU101" i="2" s="1"/>
  <c r="BR101" i="2"/>
  <c r="BP101" i="2"/>
  <c r="BO101" i="2"/>
  <c r="BQ101" i="2" s="1"/>
  <c r="BN101" i="2"/>
  <c r="BL101" i="2"/>
  <c r="BK101" i="2"/>
  <c r="BM101" i="2" s="1"/>
  <c r="BJ101" i="2"/>
  <c r="BH101" i="2"/>
  <c r="BG101" i="2"/>
  <c r="BI101" i="2" s="1"/>
  <c r="BF101" i="2"/>
  <c r="BD101" i="2"/>
  <c r="BC101" i="2"/>
  <c r="BE101" i="2" s="1"/>
  <c r="BB101" i="2"/>
  <c r="AZ101" i="2"/>
  <c r="AY101" i="2"/>
  <c r="BA101" i="2" s="1"/>
  <c r="AX101" i="2"/>
  <c r="AV101" i="2"/>
  <c r="AU101" i="2"/>
  <c r="AW101" i="2" s="1"/>
  <c r="AT101" i="2"/>
  <c r="AR101" i="2"/>
  <c r="AQ101" i="2"/>
  <c r="AS101" i="2" s="1"/>
  <c r="AP101" i="2"/>
  <c r="AN101" i="2"/>
  <c r="AM101" i="2"/>
  <c r="AO101" i="2" s="1"/>
  <c r="AL101" i="2"/>
  <c r="AJ101" i="2"/>
  <c r="AI101" i="2"/>
  <c r="AK101" i="2" s="1"/>
  <c r="AH101" i="2"/>
  <c r="AF101" i="2"/>
  <c r="AE101" i="2"/>
  <c r="AG101" i="2" s="1"/>
  <c r="AD101" i="2"/>
  <c r="AB101" i="2"/>
  <c r="AA101" i="2"/>
  <c r="AC101" i="2" s="1"/>
  <c r="Z101" i="2"/>
  <c r="X101" i="2"/>
  <c r="W101" i="2"/>
  <c r="Y101" i="2" s="1"/>
  <c r="V101" i="2"/>
  <c r="T101" i="2"/>
  <c r="S101" i="2"/>
  <c r="U101" i="2" s="1"/>
  <c r="R101" i="2"/>
  <c r="P101" i="2"/>
  <c r="O101" i="2"/>
  <c r="Q101" i="2" s="1"/>
  <c r="N101" i="2"/>
  <c r="L101" i="2"/>
  <c r="K101" i="2"/>
  <c r="M101" i="2" s="1"/>
  <c r="J101" i="2"/>
  <c r="BX100" i="2"/>
  <c r="BW100" i="2"/>
  <c r="BY100" i="2" s="1"/>
  <c r="BV100" i="2"/>
  <c r="BT100" i="2"/>
  <c r="BS100" i="2"/>
  <c r="BU100" i="2" s="1"/>
  <c r="BR100" i="2"/>
  <c r="BP100" i="2"/>
  <c r="BO100" i="2"/>
  <c r="BQ100" i="2" s="1"/>
  <c r="BN100" i="2"/>
  <c r="BL100" i="2"/>
  <c r="BK100" i="2"/>
  <c r="BM100" i="2" s="1"/>
  <c r="BJ100" i="2"/>
  <c r="BH100" i="2"/>
  <c r="BG100" i="2"/>
  <c r="BI100" i="2" s="1"/>
  <c r="BF100" i="2"/>
  <c r="BD100" i="2"/>
  <c r="BC100" i="2"/>
  <c r="BE100" i="2" s="1"/>
  <c r="BB100" i="2"/>
  <c r="AZ100" i="2"/>
  <c r="AY100" i="2"/>
  <c r="BA100" i="2" s="1"/>
  <c r="AX100" i="2"/>
  <c r="AV100" i="2"/>
  <c r="AU100" i="2"/>
  <c r="AW100" i="2" s="1"/>
  <c r="AT100" i="2"/>
  <c r="AR100" i="2"/>
  <c r="AQ100" i="2"/>
  <c r="AS100" i="2" s="1"/>
  <c r="AP100" i="2"/>
  <c r="AN100" i="2"/>
  <c r="AM100" i="2"/>
  <c r="AO100" i="2" s="1"/>
  <c r="AL100" i="2"/>
  <c r="AJ100" i="2"/>
  <c r="AI100" i="2"/>
  <c r="AK100" i="2" s="1"/>
  <c r="AH100" i="2"/>
  <c r="AF100" i="2"/>
  <c r="AE100" i="2"/>
  <c r="AG100" i="2" s="1"/>
  <c r="AD100" i="2"/>
  <c r="AB100" i="2"/>
  <c r="AA100" i="2"/>
  <c r="AC100" i="2" s="1"/>
  <c r="Z100" i="2"/>
  <c r="X100" i="2"/>
  <c r="W100" i="2"/>
  <c r="Y100" i="2" s="1"/>
  <c r="V100" i="2"/>
  <c r="T100" i="2"/>
  <c r="S100" i="2"/>
  <c r="U100" i="2" s="1"/>
  <c r="R100" i="2"/>
  <c r="P100" i="2"/>
  <c r="O100" i="2"/>
  <c r="Q100" i="2" s="1"/>
  <c r="N100" i="2"/>
  <c r="L100" i="2"/>
  <c r="K100" i="2"/>
  <c r="M100" i="2" s="1"/>
  <c r="J100" i="2"/>
  <c r="BX99" i="2"/>
  <c r="BW99" i="2"/>
  <c r="BY99" i="2" s="1"/>
  <c r="BV99" i="2"/>
  <c r="BT99" i="2"/>
  <c r="BS99" i="2"/>
  <c r="BU99" i="2" s="1"/>
  <c r="BR99" i="2"/>
  <c r="BP99" i="2"/>
  <c r="BO99" i="2"/>
  <c r="BQ99" i="2" s="1"/>
  <c r="BN99" i="2"/>
  <c r="BL99" i="2"/>
  <c r="BK99" i="2"/>
  <c r="BM99" i="2" s="1"/>
  <c r="BJ99" i="2"/>
  <c r="BH99" i="2"/>
  <c r="BG99" i="2"/>
  <c r="BI99" i="2" s="1"/>
  <c r="BF99" i="2"/>
  <c r="BD99" i="2"/>
  <c r="BC99" i="2"/>
  <c r="BE99" i="2" s="1"/>
  <c r="BB99" i="2"/>
  <c r="AZ99" i="2"/>
  <c r="AY99" i="2"/>
  <c r="BA99" i="2" s="1"/>
  <c r="AX99" i="2"/>
  <c r="AV99" i="2"/>
  <c r="AU99" i="2"/>
  <c r="AW99" i="2" s="1"/>
  <c r="AT99" i="2"/>
  <c r="AR99" i="2"/>
  <c r="AQ99" i="2"/>
  <c r="AS99" i="2" s="1"/>
  <c r="AP99" i="2"/>
  <c r="AN99" i="2"/>
  <c r="AM99" i="2"/>
  <c r="AO99" i="2" s="1"/>
  <c r="AL99" i="2"/>
  <c r="AJ99" i="2"/>
  <c r="AI99" i="2"/>
  <c r="AK99" i="2" s="1"/>
  <c r="AH99" i="2"/>
  <c r="AF99" i="2"/>
  <c r="AE99" i="2"/>
  <c r="AG99" i="2" s="1"/>
  <c r="AD99" i="2"/>
  <c r="AB99" i="2"/>
  <c r="AA99" i="2"/>
  <c r="AC99" i="2" s="1"/>
  <c r="Z99" i="2"/>
  <c r="X99" i="2"/>
  <c r="W99" i="2"/>
  <c r="Y99" i="2" s="1"/>
  <c r="V99" i="2"/>
  <c r="T99" i="2"/>
  <c r="S99" i="2"/>
  <c r="U99" i="2" s="1"/>
  <c r="R99" i="2"/>
  <c r="P99" i="2"/>
  <c r="O99" i="2"/>
  <c r="Q99" i="2" s="1"/>
  <c r="N99" i="2"/>
  <c r="L99" i="2"/>
  <c r="K99" i="2"/>
  <c r="M99" i="2" s="1"/>
  <c r="J99" i="2"/>
  <c r="BX98" i="2"/>
  <c r="BW98" i="2"/>
  <c r="BY98" i="2" s="1"/>
  <c r="BV98" i="2"/>
  <c r="BT98" i="2"/>
  <c r="BS98" i="2"/>
  <c r="BU98" i="2" s="1"/>
  <c r="BR98" i="2"/>
  <c r="BN98" i="2"/>
  <c r="BJ98" i="2"/>
  <c r="BH98" i="2"/>
  <c r="BG98" i="2"/>
  <c r="BI98" i="2" s="1"/>
  <c r="BF98" i="2"/>
  <c r="BD98" i="2"/>
  <c r="BC98" i="2"/>
  <c r="BE98" i="2" s="1"/>
  <c r="BB98" i="2"/>
  <c r="AX98" i="2"/>
  <c r="AT98" i="2"/>
  <c r="AR98" i="2"/>
  <c r="AQ98" i="2"/>
  <c r="AS98" i="2" s="1"/>
  <c r="AP98" i="2"/>
  <c r="AN98" i="2"/>
  <c r="AM98" i="2"/>
  <c r="AO98" i="2" s="1"/>
  <c r="AL98" i="2"/>
  <c r="AH98" i="2"/>
  <c r="AD98" i="2"/>
  <c r="AB98" i="2"/>
  <c r="AA98" i="2"/>
  <c r="AC98" i="2" s="1"/>
  <c r="Z98" i="2"/>
  <c r="X98" i="2"/>
  <c r="W98" i="2"/>
  <c r="Y98" i="2" s="1"/>
  <c r="V98" i="2"/>
  <c r="R98" i="2"/>
  <c r="N98" i="2"/>
  <c r="J98" i="2"/>
  <c r="BX97" i="2"/>
  <c r="BW97" i="2"/>
  <c r="BY97" i="2" s="1"/>
  <c r="BV97" i="2"/>
  <c r="BR97" i="2"/>
  <c r="BH97" i="2"/>
  <c r="BG97" i="2"/>
  <c r="BI97" i="2" s="1"/>
  <c r="BF97" i="2"/>
  <c r="BB97" i="2"/>
  <c r="AR97" i="2"/>
  <c r="AQ97" i="2"/>
  <c r="AS97" i="2" s="1"/>
  <c r="AP97" i="2"/>
  <c r="AL97" i="2"/>
  <c r="AB97" i="2"/>
  <c r="AA97" i="2"/>
  <c r="AC97" i="2" s="1"/>
  <c r="Z97" i="2"/>
  <c r="V97" i="2"/>
  <c r="BX96" i="2"/>
  <c r="BW96" i="2"/>
  <c r="BY96" i="2" s="1"/>
  <c r="BV96" i="2"/>
  <c r="BT96" i="2"/>
  <c r="BS96" i="2"/>
  <c r="BU96" i="2" s="1"/>
  <c r="BR96" i="2"/>
  <c r="BP96" i="2"/>
  <c r="BO96" i="2"/>
  <c r="BQ96" i="2" s="1"/>
  <c r="BN96" i="2"/>
  <c r="BL96" i="2"/>
  <c r="BK96" i="2"/>
  <c r="BM96" i="2" s="1"/>
  <c r="BJ96" i="2"/>
  <c r="BH96" i="2"/>
  <c r="BG96" i="2"/>
  <c r="BI96" i="2" s="1"/>
  <c r="BF96" i="2"/>
  <c r="BD96" i="2"/>
  <c r="BC96" i="2"/>
  <c r="BE96" i="2" s="1"/>
  <c r="BB96" i="2"/>
  <c r="AZ96" i="2"/>
  <c r="AY96" i="2"/>
  <c r="BA96" i="2" s="1"/>
  <c r="AX96" i="2"/>
  <c r="AV96" i="2"/>
  <c r="AU96" i="2"/>
  <c r="AW96" i="2" s="1"/>
  <c r="AT96" i="2"/>
  <c r="AR96" i="2"/>
  <c r="AQ96" i="2"/>
  <c r="AS96" i="2" s="1"/>
  <c r="AP96" i="2"/>
  <c r="AN96" i="2"/>
  <c r="AM96" i="2"/>
  <c r="AO96" i="2" s="1"/>
  <c r="AL96" i="2"/>
  <c r="AJ96" i="2"/>
  <c r="AI96" i="2"/>
  <c r="AK96" i="2" s="1"/>
  <c r="AH96" i="2"/>
  <c r="AF96" i="2"/>
  <c r="AE96" i="2"/>
  <c r="AG96" i="2" s="1"/>
  <c r="AD96" i="2"/>
  <c r="AB96" i="2"/>
  <c r="AA96" i="2"/>
  <c r="AC96" i="2" s="1"/>
  <c r="Z96" i="2"/>
  <c r="X96" i="2"/>
  <c r="W96" i="2"/>
  <c r="Y96" i="2" s="1"/>
  <c r="V96" i="2"/>
  <c r="T96" i="2"/>
  <c r="S96" i="2"/>
  <c r="U96" i="2" s="1"/>
  <c r="R96" i="2"/>
  <c r="P96" i="2"/>
  <c r="O96" i="2"/>
  <c r="Q96" i="2" s="1"/>
  <c r="N96" i="2"/>
  <c r="L96" i="2"/>
  <c r="K96" i="2"/>
  <c r="M96" i="2" s="1"/>
  <c r="J96" i="2"/>
  <c r="BX95" i="2"/>
  <c r="BW95" i="2"/>
  <c r="BY95" i="2" s="1"/>
  <c r="BV95" i="2"/>
  <c r="BR95" i="2"/>
  <c r="BH95" i="2"/>
  <c r="BG95" i="2"/>
  <c r="BI95" i="2" s="1"/>
  <c r="BF95" i="2"/>
  <c r="BB95" i="2"/>
  <c r="AR95" i="2"/>
  <c r="AQ95" i="2"/>
  <c r="AS95" i="2" s="1"/>
  <c r="AP95" i="2"/>
  <c r="AL95" i="2"/>
  <c r="AB95" i="2"/>
  <c r="AA95" i="2"/>
  <c r="AC95" i="2" s="1"/>
  <c r="Z95" i="2"/>
  <c r="V95" i="2"/>
  <c r="BX94" i="2"/>
  <c r="BW94" i="2"/>
  <c r="BY94" i="2" s="1"/>
  <c r="BV94" i="2"/>
  <c r="BT94" i="2"/>
  <c r="BS94" i="2"/>
  <c r="BU94" i="2" s="1"/>
  <c r="BR94" i="2"/>
  <c r="BP94" i="2"/>
  <c r="BO94" i="2"/>
  <c r="BQ94" i="2" s="1"/>
  <c r="BN94" i="2"/>
  <c r="BL94" i="2"/>
  <c r="BK94" i="2"/>
  <c r="BM94" i="2" s="1"/>
  <c r="BJ94" i="2"/>
  <c r="BH94" i="2"/>
  <c r="BG94" i="2"/>
  <c r="BI94" i="2" s="1"/>
  <c r="BF94" i="2"/>
  <c r="BD94" i="2"/>
  <c r="BC94" i="2"/>
  <c r="BE94" i="2" s="1"/>
  <c r="BB94" i="2"/>
  <c r="AZ94" i="2"/>
  <c r="AY94" i="2"/>
  <c r="BA94" i="2" s="1"/>
  <c r="AX94" i="2"/>
  <c r="AV94" i="2"/>
  <c r="AU94" i="2"/>
  <c r="AW94" i="2" s="1"/>
  <c r="AT94" i="2"/>
  <c r="AR94" i="2"/>
  <c r="AQ94" i="2"/>
  <c r="AS94" i="2" s="1"/>
  <c r="AP94" i="2"/>
  <c r="AN94" i="2"/>
  <c r="AM94" i="2"/>
  <c r="AO94" i="2" s="1"/>
  <c r="AL94" i="2"/>
  <c r="AJ94" i="2"/>
  <c r="AI94" i="2"/>
  <c r="AK94" i="2" s="1"/>
  <c r="AH94" i="2"/>
  <c r="AF94" i="2"/>
  <c r="AE94" i="2"/>
  <c r="AG94" i="2" s="1"/>
  <c r="AD94" i="2"/>
  <c r="AB94" i="2"/>
  <c r="AA94" i="2"/>
  <c r="AC94" i="2" s="1"/>
  <c r="Z94" i="2"/>
  <c r="X94" i="2"/>
  <c r="W94" i="2"/>
  <c r="Y94" i="2" s="1"/>
  <c r="V94" i="2"/>
  <c r="T94" i="2"/>
  <c r="S94" i="2"/>
  <c r="U94" i="2" s="1"/>
  <c r="R94" i="2"/>
  <c r="P94" i="2"/>
  <c r="O94" i="2"/>
  <c r="Q94" i="2" s="1"/>
  <c r="N94" i="2"/>
  <c r="L94" i="2"/>
  <c r="K94" i="2"/>
  <c r="M94" i="2" s="1"/>
  <c r="J94" i="2"/>
  <c r="BX93" i="2"/>
  <c r="BW93" i="2"/>
  <c r="BY93" i="2" s="1"/>
  <c r="BV93" i="2"/>
  <c r="BT93" i="2"/>
  <c r="BS93" i="2"/>
  <c r="BU93" i="2" s="1"/>
  <c r="BR93" i="2"/>
  <c r="BP93" i="2"/>
  <c r="BO93" i="2"/>
  <c r="BQ93" i="2" s="1"/>
  <c r="BN93" i="2"/>
  <c r="BL93" i="2"/>
  <c r="BK93" i="2"/>
  <c r="BM93" i="2" s="1"/>
  <c r="BJ93" i="2"/>
  <c r="BH93" i="2"/>
  <c r="BG93" i="2"/>
  <c r="BI93" i="2" s="1"/>
  <c r="BF93" i="2"/>
  <c r="BD93" i="2"/>
  <c r="BC93" i="2"/>
  <c r="BE93" i="2" s="1"/>
  <c r="BB93" i="2"/>
  <c r="AZ93" i="2"/>
  <c r="AY93" i="2"/>
  <c r="BA93" i="2" s="1"/>
  <c r="AX93" i="2"/>
  <c r="AV93" i="2"/>
  <c r="AU93" i="2"/>
  <c r="AW93" i="2" s="1"/>
  <c r="AT93" i="2"/>
  <c r="AR93" i="2"/>
  <c r="AQ93" i="2"/>
  <c r="AS93" i="2" s="1"/>
  <c r="AP93" i="2"/>
  <c r="AN93" i="2"/>
  <c r="AM93" i="2"/>
  <c r="AO93" i="2" s="1"/>
  <c r="AL93" i="2"/>
  <c r="AJ93" i="2"/>
  <c r="AI93" i="2"/>
  <c r="AK93" i="2" s="1"/>
  <c r="AH93" i="2"/>
  <c r="AF93" i="2"/>
  <c r="AE93" i="2"/>
  <c r="AG93" i="2" s="1"/>
  <c r="AD93" i="2"/>
  <c r="AB93" i="2"/>
  <c r="AA93" i="2"/>
  <c r="AC93" i="2" s="1"/>
  <c r="Z93" i="2"/>
  <c r="X93" i="2"/>
  <c r="W93" i="2"/>
  <c r="Y93" i="2" s="1"/>
  <c r="V93" i="2"/>
  <c r="T93" i="2"/>
  <c r="S93" i="2"/>
  <c r="U93" i="2" s="1"/>
  <c r="R93" i="2"/>
  <c r="P93" i="2"/>
  <c r="O93" i="2"/>
  <c r="Q93" i="2" s="1"/>
  <c r="N93" i="2"/>
  <c r="L93" i="2"/>
  <c r="K93" i="2"/>
  <c r="M93" i="2" s="1"/>
  <c r="J93" i="2"/>
  <c r="BX92" i="2"/>
  <c r="BW92" i="2"/>
  <c r="BY92" i="2" s="1"/>
  <c r="BV92" i="2"/>
  <c r="BT92" i="2"/>
  <c r="BS92" i="2"/>
  <c r="BU92" i="2" s="1"/>
  <c r="BR92" i="2"/>
  <c r="BP92" i="2"/>
  <c r="BO92" i="2"/>
  <c r="BQ92" i="2" s="1"/>
  <c r="BN92" i="2"/>
  <c r="BL92" i="2"/>
  <c r="BK92" i="2"/>
  <c r="BM92" i="2" s="1"/>
  <c r="BJ92" i="2"/>
  <c r="BH92" i="2"/>
  <c r="BG92" i="2"/>
  <c r="BI92" i="2" s="1"/>
  <c r="BF92" i="2"/>
  <c r="BD92" i="2"/>
  <c r="BC92" i="2"/>
  <c r="BE92" i="2" s="1"/>
  <c r="BB92" i="2"/>
  <c r="AZ92" i="2"/>
  <c r="AY92" i="2"/>
  <c r="BA92" i="2" s="1"/>
  <c r="AX92" i="2"/>
  <c r="AV92" i="2"/>
  <c r="AU92" i="2"/>
  <c r="AW92" i="2" s="1"/>
  <c r="AT92" i="2"/>
  <c r="AR92" i="2"/>
  <c r="AQ92" i="2"/>
  <c r="AS92" i="2" s="1"/>
  <c r="AP92" i="2"/>
  <c r="AN92" i="2"/>
  <c r="AM92" i="2"/>
  <c r="AO92" i="2" s="1"/>
  <c r="AL92" i="2"/>
  <c r="AJ92" i="2"/>
  <c r="AI92" i="2"/>
  <c r="AK92" i="2" s="1"/>
  <c r="AH92" i="2"/>
  <c r="AF92" i="2"/>
  <c r="AE92" i="2"/>
  <c r="AG92" i="2" s="1"/>
  <c r="AD92" i="2"/>
  <c r="AB92" i="2"/>
  <c r="AA92" i="2"/>
  <c r="AC92" i="2" s="1"/>
  <c r="Z92" i="2"/>
  <c r="X92" i="2"/>
  <c r="W92" i="2"/>
  <c r="Y92" i="2" s="1"/>
  <c r="V92" i="2"/>
  <c r="T92" i="2"/>
  <c r="S92" i="2"/>
  <c r="U92" i="2" s="1"/>
  <c r="R92" i="2"/>
  <c r="P92" i="2"/>
  <c r="O92" i="2"/>
  <c r="Q92" i="2" s="1"/>
  <c r="N92" i="2"/>
  <c r="L92" i="2"/>
  <c r="K92" i="2"/>
  <c r="M92" i="2" s="1"/>
  <c r="J92" i="2"/>
  <c r="BX91" i="2"/>
  <c r="BW91" i="2"/>
  <c r="BY91" i="2" s="1"/>
  <c r="BV91" i="2"/>
  <c r="BT91" i="2"/>
  <c r="BS91" i="2"/>
  <c r="BU91" i="2" s="1"/>
  <c r="BR91" i="2"/>
  <c r="BP91" i="2"/>
  <c r="BO91" i="2"/>
  <c r="BQ91" i="2" s="1"/>
  <c r="BN91" i="2"/>
  <c r="BL91" i="2"/>
  <c r="BK91" i="2"/>
  <c r="BM91" i="2" s="1"/>
  <c r="BJ91" i="2"/>
  <c r="BH91" i="2"/>
  <c r="BG91" i="2"/>
  <c r="BI91" i="2" s="1"/>
  <c r="BF91" i="2"/>
  <c r="BD91" i="2"/>
  <c r="BC91" i="2"/>
  <c r="BE91" i="2" s="1"/>
  <c r="BB91" i="2"/>
  <c r="AZ91" i="2"/>
  <c r="AY91" i="2"/>
  <c r="BA91" i="2" s="1"/>
  <c r="AX91" i="2"/>
  <c r="AV91" i="2"/>
  <c r="AU91" i="2"/>
  <c r="AW91" i="2" s="1"/>
  <c r="AT91" i="2"/>
  <c r="AR91" i="2"/>
  <c r="AQ91" i="2"/>
  <c r="AS91" i="2" s="1"/>
  <c r="AP91" i="2"/>
  <c r="AN91" i="2"/>
  <c r="AM91" i="2"/>
  <c r="AO91" i="2" s="1"/>
  <c r="AL91" i="2"/>
  <c r="AJ91" i="2"/>
  <c r="AI91" i="2"/>
  <c r="AK91" i="2" s="1"/>
  <c r="AH91" i="2"/>
  <c r="AF91" i="2"/>
  <c r="AE91" i="2"/>
  <c r="AG91" i="2" s="1"/>
  <c r="AD91" i="2"/>
  <c r="AB91" i="2"/>
  <c r="AA91" i="2"/>
  <c r="AC91" i="2" s="1"/>
  <c r="Z91" i="2"/>
  <c r="X91" i="2"/>
  <c r="W91" i="2"/>
  <c r="Y91" i="2" s="1"/>
  <c r="V91" i="2"/>
  <c r="T91" i="2"/>
  <c r="S91" i="2"/>
  <c r="U91" i="2" s="1"/>
  <c r="R91" i="2"/>
  <c r="P91" i="2"/>
  <c r="O91" i="2"/>
  <c r="Q91" i="2" s="1"/>
  <c r="N91" i="2"/>
  <c r="L91" i="2"/>
  <c r="K91" i="2"/>
  <c r="M91" i="2" s="1"/>
  <c r="J91" i="2"/>
  <c r="BX90" i="2"/>
  <c r="BW90" i="2"/>
  <c r="BY90" i="2" s="1"/>
  <c r="BV90" i="2"/>
  <c r="BT90" i="2"/>
  <c r="BS90" i="2"/>
  <c r="BU90" i="2" s="1"/>
  <c r="BR90" i="2"/>
  <c r="BP90" i="2"/>
  <c r="BO90" i="2"/>
  <c r="BQ90" i="2" s="1"/>
  <c r="BN90" i="2"/>
  <c r="BL90" i="2"/>
  <c r="BK90" i="2"/>
  <c r="BM90" i="2" s="1"/>
  <c r="BJ90" i="2"/>
  <c r="BH90" i="2"/>
  <c r="BG90" i="2"/>
  <c r="BI90" i="2" s="1"/>
  <c r="BF90" i="2"/>
  <c r="BD90" i="2"/>
  <c r="BC90" i="2"/>
  <c r="BE90" i="2" s="1"/>
  <c r="BB90" i="2"/>
  <c r="AZ90" i="2"/>
  <c r="AY90" i="2"/>
  <c r="BA90" i="2" s="1"/>
  <c r="AX90" i="2"/>
  <c r="AV90" i="2"/>
  <c r="AU90" i="2"/>
  <c r="AW90" i="2" s="1"/>
  <c r="AT90" i="2"/>
  <c r="AR90" i="2"/>
  <c r="AQ90" i="2"/>
  <c r="AS90" i="2" s="1"/>
  <c r="AP90" i="2"/>
  <c r="AN90" i="2"/>
  <c r="AM90" i="2"/>
  <c r="AO90" i="2" s="1"/>
  <c r="AL90" i="2"/>
  <c r="AJ90" i="2"/>
  <c r="AI90" i="2"/>
  <c r="AK90" i="2" s="1"/>
  <c r="AH90" i="2"/>
  <c r="AF90" i="2"/>
  <c r="AE90" i="2"/>
  <c r="AG90" i="2" s="1"/>
  <c r="AD90" i="2"/>
  <c r="AB90" i="2"/>
  <c r="AA90" i="2"/>
  <c r="AC90" i="2" s="1"/>
  <c r="Z90" i="2"/>
  <c r="X90" i="2"/>
  <c r="W90" i="2"/>
  <c r="Y90" i="2" s="1"/>
  <c r="V90" i="2"/>
  <c r="T90" i="2"/>
  <c r="S90" i="2"/>
  <c r="U90" i="2" s="1"/>
  <c r="R90" i="2"/>
  <c r="P90" i="2"/>
  <c r="O90" i="2"/>
  <c r="Q90" i="2" s="1"/>
  <c r="N90" i="2"/>
  <c r="L90" i="2"/>
  <c r="K90" i="2"/>
  <c r="M90" i="2" s="1"/>
  <c r="J90" i="2"/>
  <c r="BX89" i="2"/>
  <c r="BW89" i="2"/>
  <c r="BY89" i="2" s="1"/>
  <c r="BV89" i="2"/>
  <c r="BR89" i="2"/>
  <c r="BH89" i="2"/>
  <c r="BG89" i="2"/>
  <c r="BI89" i="2" s="1"/>
  <c r="BF89" i="2"/>
  <c r="BB89" i="2"/>
  <c r="AR89" i="2"/>
  <c r="AQ89" i="2"/>
  <c r="AS89" i="2" s="1"/>
  <c r="AP89" i="2"/>
  <c r="AL89" i="2"/>
  <c r="AB89" i="2"/>
  <c r="AA89" i="2"/>
  <c r="AC89" i="2" s="1"/>
  <c r="Z89" i="2"/>
  <c r="V89" i="2"/>
  <c r="BX88" i="2"/>
  <c r="BW88" i="2"/>
  <c r="BY88" i="2" s="1"/>
  <c r="BV88" i="2"/>
  <c r="BR88" i="2"/>
  <c r="BH88" i="2"/>
  <c r="BG88" i="2"/>
  <c r="BI88" i="2" s="1"/>
  <c r="BF88" i="2"/>
  <c r="BB88" i="2"/>
  <c r="AR88" i="2"/>
  <c r="AQ88" i="2"/>
  <c r="AS88" i="2" s="1"/>
  <c r="AP88" i="2"/>
  <c r="AL88" i="2"/>
  <c r="AB88" i="2"/>
  <c r="AA88" i="2"/>
  <c r="AC88" i="2" s="1"/>
  <c r="Z88" i="2"/>
  <c r="V88" i="2"/>
  <c r="BX87" i="2"/>
  <c r="BW87" i="2"/>
  <c r="BY87" i="2" s="1"/>
  <c r="BV87" i="2"/>
  <c r="BT87" i="2"/>
  <c r="BS87" i="2"/>
  <c r="BU87" i="2" s="1"/>
  <c r="BR87" i="2"/>
  <c r="BP87" i="2"/>
  <c r="BO87" i="2"/>
  <c r="BQ87" i="2" s="1"/>
  <c r="BN87" i="2"/>
  <c r="BL87" i="2"/>
  <c r="BK87" i="2"/>
  <c r="BM87" i="2" s="1"/>
  <c r="BJ87" i="2"/>
  <c r="BH87" i="2"/>
  <c r="BG87" i="2"/>
  <c r="BI87" i="2" s="1"/>
  <c r="BF87" i="2"/>
  <c r="BD87" i="2"/>
  <c r="BC87" i="2"/>
  <c r="BE87" i="2" s="1"/>
  <c r="BB87" i="2"/>
  <c r="AZ87" i="2"/>
  <c r="AY87" i="2"/>
  <c r="BA87" i="2" s="1"/>
  <c r="AX87" i="2"/>
  <c r="AV87" i="2"/>
  <c r="AU87" i="2"/>
  <c r="AW87" i="2" s="1"/>
  <c r="AT87" i="2"/>
  <c r="AR87" i="2"/>
  <c r="AQ87" i="2"/>
  <c r="AS87" i="2" s="1"/>
  <c r="AP87" i="2"/>
  <c r="AN87" i="2"/>
  <c r="AM87" i="2"/>
  <c r="AO87" i="2" s="1"/>
  <c r="AL87" i="2"/>
  <c r="AJ87" i="2"/>
  <c r="AI87" i="2"/>
  <c r="AK87" i="2" s="1"/>
  <c r="AH87" i="2"/>
  <c r="AF87" i="2"/>
  <c r="AE87" i="2"/>
  <c r="AG87" i="2" s="1"/>
  <c r="AD87" i="2"/>
  <c r="AB87" i="2"/>
  <c r="AA87" i="2"/>
  <c r="AC87" i="2" s="1"/>
  <c r="Z87" i="2"/>
  <c r="X87" i="2"/>
  <c r="W87" i="2"/>
  <c r="Y87" i="2" s="1"/>
  <c r="V87" i="2"/>
  <c r="T87" i="2"/>
  <c r="S87" i="2"/>
  <c r="U87" i="2" s="1"/>
  <c r="R87" i="2"/>
  <c r="P87" i="2"/>
  <c r="O87" i="2"/>
  <c r="Q87" i="2" s="1"/>
  <c r="N87" i="2"/>
  <c r="L87" i="2"/>
  <c r="K87" i="2"/>
  <c r="M87" i="2" s="1"/>
  <c r="J87" i="2"/>
  <c r="BX86" i="2"/>
  <c r="BW86" i="2"/>
  <c r="BY86" i="2" s="1"/>
  <c r="BV86" i="2"/>
  <c r="BT86" i="2"/>
  <c r="BS86" i="2"/>
  <c r="BU86" i="2" s="1"/>
  <c r="BR86" i="2"/>
  <c r="BP86" i="2"/>
  <c r="BO86" i="2"/>
  <c r="BQ86" i="2" s="1"/>
  <c r="BN86" i="2"/>
  <c r="BL86" i="2"/>
  <c r="BK86" i="2"/>
  <c r="BM86" i="2" s="1"/>
  <c r="BJ86" i="2"/>
  <c r="BH86" i="2"/>
  <c r="BG86" i="2"/>
  <c r="BI86" i="2" s="1"/>
  <c r="BF86" i="2"/>
  <c r="BD86" i="2"/>
  <c r="BC86" i="2"/>
  <c r="BE86" i="2" s="1"/>
  <c r="BB86" i="2"/>
  <c r="AZ86" i="2"/>
  <c r="AY86" i="2"/>
  <c r="BA86" i="2" s="1"/>
  <c r="AX86" i="2"/>
  <c r="AV86" i="2"/>
  <c r="AU86" i="2"/>
  <c r="AW86" i="2" s="1"/>
  <c r="AT86" i="2"/>
  <c r="AR86" i="2"/>
  <c r="AQ86" i="2"/>
  <c r="AS86" i="2" s="1"/>
  <c r="AP86" i="2"/>
  <c r="AN86" i="2"/>
  <c r="AM86" i="2"/>
  <c r="AO86" i="2" s="1"/>
  <c r="AL86" i="2"/>
  <c r="AJ86" i="2"/>
  <c r="AI86" i="2"/>
  <c r="AK86" i="2" s="1"/>
  <c r="AH86" i="2"/>
  <c r="AF86" i="2"/>
  <c r="AE86" i="2"/>
  <c r="AG86" i="2" s="1"/>
  <c r="AD86" i="2"/>
  <c r="AB86" i="2"/>
  <c r="AA86" i="2"/>
  <c r="AC86" i="2" s="1"/>
  <c r="Z86" i="2"/>
  <c r="X86" i="2"/>
  <c r="W86" i="2"/>
  <c r="Y86" i="2" s="1"/>
  <c r="V86" i="2"/>
  <c r="T86" i="2"/>
  <c r="S86" i="2"/>
  <c r="U86" i="2" s="1"/>
  <c r="R86" i="2"/>
  <c r="P86" i="2"/>
  <c r="O86" i="2"/>
  <c r="Q86" i="2" s="1"/>
  <c r="N86" i="2"/>
  <c r="L86" i="2"/>
  <c r="K86" i="2"/>
  <c r="M86" i="2" s="1"/>
  <c r="J86" i="2"/>
  <c r="BX85" i="2"/>
  <c r="BW85" i="2"/>
  <c r="BY85" i="2" s="1"/>
  <c r="BV85" i="2"/>
  <c r="BT85" i="2"/>
  <c r="BS85" i="2"/>
  <c r="BU85" i="2" s="1"/>
  <c r="BR85" i="2"/>
  <c r="BP85" i="2"/>
  <c r="BO85" i="2"/>
  <c r="BQ85" i="2" s="1"/>
  <c r="BN85" i="2"/>
  <c r="BL85" i="2"/>
  <c r="BK85" i="2"/>
  <c r="BM85" i="2" s="1"/>
  <c r="BJ85" i="2"/>
  <c r="BH85" i="2"/>
  <c r="BG85" i="2"/>
  <c r="BI85" i="2" s="1"/>
  <c r="BF85" i="2"/>
  <c r="BD85" i="2"/>
  <c r="BC85" i="2"/>
  <c r="BE85" i="2" s="1"/>
  <c r="BB85" i="2"/>
  <c r="AZ85" i="2"/>
  <c r="AY85" i="2"/>
  <c r="BA85" i="2" s="1"/>
  <c r="AX85" i="2"/>
  <c r="AV85" i="2"/>
  <c r="AU85" i="2"/>
  <c r="AW85" i="2" s="1"/>
  <c r="AT85" i="2"/>
  <c r="AR85" i="2"/>
  <c r="AQ85" i="2"/>
  <c r="AS85" i="2" s="1"/>
  <c r="AP85" i="2"/>
  <c r="AN85" i="2"/>
  <c r="AM85" i="2"/>
  <c r="AO85" i="2" s="1"/>
  <c r="AL85" i="2"/>
  <c r="AJ85" i="2"/>
  <c r="AI85" i="2"/>
  <c r="AK85" i="2" s="1"/>
  <c r="AH85" i="2"/>
  <c r="AF85" i="2"/>
  <c r="AE85" i="2"/>
  <c r="AG85" i="2" s="1"/>
  <c r="AD85" i="2"/>
  <c r="AB85" i="2"/>
  <c r="AA85" i="2"/>
  <c r="AC85" i="2" s="1"/>
  <c r="Z85" i="2"/>
  <c r="X85" i="2"/>
  <c r="W85" i="2"/>
  <c r="Y85" i="2" s="1"/>
  <c r="V85" i="2"/>
  <c r="T85" i="2"/>
  <c r="S85" i="2"/>
  <c r="U85" i="2" s="1"/>
  <c r="R85" i="2"/>
  <c r="P85" i="2"/>
  <c r="O85" i="2"/>
  <c r="Q85" i="2" s="1"/>
  <c r="N85" i="2"/>
  <c r="L85" i="2"/>
  <c r="K85" i="2"/>
  <c r="M85" i="2" s="1"/>
  <c r="J85" i="2"/>
  <c r="BX84" i="2"/>
  <c r="BW84" i="2"/>
  <c r="BY84" i="2" s="1"/>
  <c r="BV84" i="2"/>
  <c r="BT84" i="2"/>
  <c r="BS84" i="2"/>
  <c r="BU84" i="2" s="1"/>
  <c r="BR84" i="2"/>
  <c r="BP84" i="2"/>
  <c r="BO84" i="2"/>
  <c r="BQ84" i="2" s="1"/>
  <c r="BN84" i="2"/>
  <c r="BL84" i="2"/>
  <c r="BK84" i="2"/>
  <c r="BM84" i="2" s="1"/>
  <c r="BJ84" i="2"/>
  <c r="BH84" i="2"/>
  <c r="BG84" i="2"/>
  <c r="BI84" i="2" s="1"/>
  <c r="BF84" i="2"/>
  <c r="BD84" i="2"/>
  <c r="BC84" i="2"/>
  <c r="BE84" i="2" s="1"/>
  <c r="BB84" i="2"/>
  <c r="AZ84" i="2"/>
  <c r="AY84" i="2"/>
  <c r="BA84" i="2" s="1"/>
  <c r="AX84" i="2"/>
  <c r="AV84" i="2"/>
  <c r="AU84" i="2"/>
  <c r="AW84" i="2" s="1"/>
  <c r="AT84" i="2"/>
  <c r="AR84" i="2"/>
  <c r="AQ84" i="2"/>
  <c r="AS84" i="2" s="1"/>
  <c r="AP84" i="2"/>
  <c r="AN84" i="2"/>
  <c r="AM84" i="2"/>
  <c r="AO84" i="2" s="1"/>
  <c r="AL84" i="2"/>
  <c r="AJ84" i="2"/>
  <c r="AI84" i="2"/>
  <c r="AK84" i="2" s="1"/>
  <c r="AH84" i="2"/>
  <c r="AF84" i="2"/>
  <c r="AE84" i="2"/>
  <c r="AG84" i="2" s="1"/>
  <c r="AD84" i="2"/>
  <c r="AB84" i="2"/>
  <c r="AA84" i="2"/>
  <c r="AC84" i="2" s="1"/>
  <c r="Z84" i="2"/>
  <c r="X84" i="2"/>
  <c r="W84" i="2"/>
  <c r="Y84" i="2" s="1"/>
  <c r="V84" i="2"/>
  <c r="T84" i="2"/>
  <c r="S84" i="2"/>
  <c r="U84" i="2" s="1"/>
  <c r="R84" i="2"/>
  <c r="P84" i="2"/>
  <c r="O84" i="2"/>
  <c r="Q84" i="2" s="1"/>
  <c r="N84" i="2"/>
  <c r="L84" i="2"/>
  <c r="K84" i="2"/>
  <c r="M84" i="2" s="1"/>
  <c r="J84" i="2"/>
  <c r="BX83" i="2"/>
  <c r="BW83" i="2"/>
  <c r="BY83" i="2" s="1"/>
  <c r="BV83" i="2"/>
  <c r="BT83" i="2"/>
  <c r="BS83" i="2"/>
  <c r="BU83" i="2" s="1"/>
  <c r="BR83" i="2"/>
  <c r="BP83" i="2"/>
  <c r="BO83" i="2"/>
  <c r="BQ83" i="2" s="1"/>
  <c r="BN83" i="2"/>
  <c r="BL83" i="2"/>
  <c r="BK83" i="2"/>
  <c r="BM83" i="2" s="1"/>
  <c r="BJ83" i="2"/>
  <c r="BH83" i="2"/>
  <c r="BG83" i="2"/>
  <c r="BI83" i="2" s="1"/>
  <c r="BF83" i="2"/>
  <c r="BD83" i="2"/>
  <c r="BC83" i="2"/>
  <c r="BE83" i="2" s="1"/>
  <c r="BB83" i="2"/>
  <c r="AZ83" i="2"/>
  <c r="AY83" i="2"/>
  <c r="BA83" i="2" s="1"/>
  <c r="AX83" i="2"/>
  <c r="AV83" i="2"/>
  <c r="AU83" i="2"/>
  <c r="AW83" i="2" s="1"/>
  <c r="AT83" i="2"/>
  <c r="AR83" i="2"/>
  <c r="AQ83" i="2"/>
  <c r="AS83" i="2" s="1"/>
  <c r="AP83" i="2"/>
  <c r="AN83" i="2"/>
  <c r="AM83" i="2"/>
  <c r="AO83" i="2" s="1"/>
  <c r="AL83" i="2"/>
  <c r="AJ83" i="2"/>
  <c r="AI83" i="2"/>
  <c r="AK83" i="2" s="1"/>
  <c r="AH83" i="2"/>
  <c r="AF83" i="2"/>
  <c r="AE83" i="2"/>
  <c r="AG83" i="2" s="1"/>
  <c r="AD83" i="2"/>
  <c r="AB83" i="2"/>
  <c r="AA83" i="2"/>
  <c r="AC83" i="2" s="1"/>
  <c r="Z83" i="2"/>
  <c r="X83" i="2"/>
  <c r="W83" i="2"/>
  <c r="Y83" i="2" s="1"/>
  <c r="V83" i="2"/>
  <c r="T83" i="2"/>
  <c r="S83" i="2"/>
  <c r="U83" i="2" s="1"/>
  <c r="R83" i="2"/>
  <c r="P83" i="2"/>
  <c r="O83" i="2"/>
  <c r="Q83" i="2" s="1"/>
  <c r="N83" i="2"/>
  <c r="L83" i="2"/>
  <c r="K83" i="2"/>
  <c r="M83" i="2" s="1"/>
  <c r="J83" i="2"/>
  <c r="BX82" i="2"/>
  <c r="BW82" i="2"/>
  <c r="BY82" i="2" s="1"/>
  <c r="BV82" i="2"/>
  <c r="BT82" i="2"/>
  <c r="BS82" i="2"/>
  <c r="BU82" i="2" s="1"/>
  <c r="BR82" i="2"/>
  <c r="BP82" i="2"/>
  <c r="BO82" i="2"/>
  <c r="BQ82" i="2" s="1"/>
  <c r="BN82" i="2"/>
  <c r="BL82" i="2"/>
  <c r="BK82" i="2"/>
  <c r="BM82" i="2" s="1"/>
  <c r="BJ82" i="2"/>
  <c r="BH82" i="2"/>
  <c r="BG82" i="2"/>
  <c r="BI82" i="2" s="1"/>
  <c r="BF82" i="2"/>
  <c r="BD82" i="2"/>
  <c r="BC82" i="2"/>
  <c r="BE82" i="2" s="1"/>
  <c r="BB82" i="2"/>
  <c r="AZ82" i="2"/>
  <c r="AY82" i="2"/>
  <c r="BA82" i="2" s="1"/>
  <c r="AX82" i="2"/>
  <c r="AV82" i="2"/>
  <c r="AU82" i="2"/>
  <c r="AW82" i="2" s="1"/>
  <c r="AT82" i="2"/>
  <c r="AR82" i="2"/>
  <c r="AQ82" i="2"/>
  <c r="AS82" i="2" s="1"/>
  <c r="AP82" i="2"/>
  <c r="AN82" i="2"/>
  <c r="AM82" i="2"/>
  <c r="AO82" i="2" s="1"/>
  <c r="AL82" i="2"/>
  <c r="AJ82" i="2"/>
  <c r="AI82" i="2"/>
  <c r="AK82" i="2" s="1"/>
  <c r="AH82" i="2"/>
  <c r="AF82" i="2"/>
  <c r="AE82" i="2"/>
  <c r="AG82" i="2" s="1"/>
  <c r="AD82" i="2"/>
  <c r="AB82" i="2"/>
  <c r="AA82" i="2"/>
  <c r="AC82" i="2" s="1"/>
  <c r="Z82" i="2"/>
  <c r="X82" i="2"/>
  <c r="W82" i="2"/>
  <c r="Y82" i="2" s="1"/>
  <c r="V82" i="2"/>
  <c r="T82" i="2"/>
  <c r="S82" i="2"/>
  <c r="U82" i="2" s="1"/>
  <c r="R82" i="2"/>
  <c r="P82" i="2"/>
  <c r="O82" i="2"/>
  <c r="Q82" i="2" s="1"/>
  <c r="N82" i="2"/>
  <c r="L82" i="2"/>
  <c r="K82" i="2"/>
  <c r="M82" i="2" s="1"/>
  <c r="J82" i="2"/>
  <c r="BX81" i="2"/>
  <c r="BW81" i="2"/>
  <c r="BY81" i="2" s="1"/>
  <c r="BV81" i="2"/>
  <c r="BR81" i="2"/>
  <c r="BH81" i="2"/>
  <c r="BG81" i="2"/>
  <c r="BI81" i="2" s="1"/>
  <c r="BF81" i="2"/>
  <c r="BB81" i="2"/>
  <c r="AR81" i="2"/>
  <c r="AQ81" i="2"/>
  <c r="AS81" i="2" s="1"/>
  <c r="AP81" i="2"/>
  <c r="AL81" i="2"/>
  <c r="AB81" i="2"/>
  <c r="AA81" i="2"/>
  <c r="AC81" i="2" s="1"/>
  <c r="Z81" i="2"/>
  <c r="V81" i="2"/>
  <c r="BX80" i="2"/>
  <c r="BW80" i="2"/>
  <c r="BY80" i="2" s="1"/>
  <c r="BV80" i="2"/>
  <c r="BT80" i="2"/>
  <c r="BS80" i="2"/>
  <c r="BU80" i="2" s="1"/>
  <c r="BR80" i="2"/>
  <c r="BP80" i="2"/>
  <c r="BO80" i="2"/>
  <c r="BQ80" i="2" s="1"/>
  <c r="BN80" i="2"/>
  <c r="BL80" i="2"/>
  <c r="BK80" i="2"/>
  <c r="BM80" i="2" s="1"/>
  <c r="BJ80" i="2"/>
  <c r="BH80" i="2"/>
  <c r="BG80" i="2"/>
  <c r="BI80" i="2" s="1"/>
  <c r="BF80" i="2"/>
  <c r="BD80" i="2"/>
  <c r="BC80" i="2"/>
  <c r="BE80" i="2" s="1"/>
  <c r="BB80" i="2"/>
  <c r="AZ80" i="2"/>
  <c r="AY80" i="2"/>
  <c r="BA80" i="2" s="1"/>
  <c r="AX80" i="2"/>
  <c r="AV80" i="2"/>
  <c r="AU80" i="2"/>
  <c r="AW80" i="2" s="1"/>
  <c r="AT80" i="2"/>
  <c r="AR80" i="2"/>
  <c r="AQ80" i="2"/>
  <c r="AS80" i="2" s="1"/>
  <c r="AP80" i="2"/>
  <c r="AN80" i="2"/>
  <c r="AM80" i="2"/>
  <c r="AO80" i="2" s="1"/>
  <c r="AL80" i="2"/>
  <c r="AJ80" i="2"/>
  <c r="AI80" i="2"/>
  <c r="AK80" i="2" s="1"/>
  <c r="AH80" i="2"/>
  <c r="AF80" i="2"/>
  <c r="AE80" i="2"/>
  <c r="AG80" i="2" s="1"/>
  <c r="AD80" i="2"/>
  <c r="AB80" i="2"/>
  <c r="AA80" i="2"/>
  <c r="AC80" i="2" s="1"/>
  <c r="Z80" i="2"/>
  <c r="X80" i="2"/>
  <c r="W80" i="2"/>
  <c r="Y80" i="2" s="1"/>
  <c r="V80" i="2"/>
  <c r="T80" i="2"/>
  <c r="S80" i="2"/>
  <c r="U80" i="2" s="1"/>
  <c r="R80" i="2"/>
  <c r="P80" i="2"/>
  <c r="O80" i="2"/>
  <c r="Q80" i="2" s="1"/>
  <c r="N80" i="2"/>
  <c r="L80" i="2"/>
  <c r="K80" i="2"/>
  <c r="M80" i="2" s="1"/>
  <c r="J80" i="2"/>
  <c r="BX79" i="2"/>
  <c r="BW79" i="2"/>
  <c r="BY79" i="2" s="1"/>
  <c r="BV79" i="2"/>
  <c r="BT79" i="2"/>
  <c r="BS79" i="2"/>
  <c r="BU79" i="2" s="1"/>
  <c r="BR79" i="2"/>
  <c r="BP79" i="2"/>
  <c r="BO79" i="2"/>
  <c r="BQ79" i="2" s="1"/>
  <c r="BN79" i="2"/>
  <c r="BL79" i="2"/>
  <c r="BK79" i="2"/>
  <c r="BM79" i="2" s="1"/>
  <c r="BJ79" i="2"/>
  <c r="BH79" i="2"/>
  <c r="BG79" i="2"/>
  <c r="BI79" i="2" s="1"/>
  <c r="BF79" i="2"/>
  <c r="BD79" i="2"/>
  <c r="BC79" i="2"/>
  <c r="BE79" i="2" s="1"/>
  <c r="BB79" i="2"/>
  <c r="AZ79" i="2"/>
  <c r="AY79" i="2"/>
  <c r="BA79" i="2" s="1"/>
  <c r="AX79" i="2"/>
  <c r="AV79" i="2"/>
  <c r="AU79" i="2"/>
  <c r="AW79" i="2" s="1"/>
  <c r="AT79" i="2"/>
  <c r="AR79" i="2"/>
  <c r="AQ79" i="2"/>
  <c r="AS79" i="2" s="1"/>
  <c r="AP79" i="2"/>
  <c r="AN79" i="2"/>
  <c r="AM79" i="2"/>
  <c r="AO79" i="2" s="1"/>
  <c r="AL79" i="2"/>
  <c r="AJ79" i="2"/>
  <c r="AI79" i="2"/>
  <c r="AK79" i="2" s="1"/>
  <c r="AH79" i="2"/>
  <c r="AF79" i="2"/>
  <c r="AE79" i="2"/>
  <c r="AG79" i="2" s="1"/>
  <c r="AD79" i="2"/>
  <c r="AB79" i="2"/>
  <c r="AA79" i="2"/>
  <c r="AC79" i="2" s="1"/>
  <c r="Z79" i="2"/>
  <c r="X79" i="2"/>
  <c r="W79" i="2"/>
  <c r="Y79" i="2" s="1"/>
  <c r="V79" i="2"/>
  <c r="T79" i="2"/>
  <c r="S79" i="2"/>
  <c r="U79" i="2" s="1"/>
  <c r="R79" i="2"/>
  <c r="P79" i="2"/>
  <c r="O79" i="2"/>
  <c r="Q79" i="2" s="1"/>
  <c r="N79" i="2"/>
  <c r="L79" i="2"/>
  <c r="K79" i="2"/>
  <c r="M79" i="2" s="1"/>
  <c r="J79" i="2"/>
  <c r="BX78" i="2"/>
  <c r="BW78" i="2"/>
  <c r="BY78" i="2" s="1"/>
  <c r="BV78" i="2"/>
  <c r="BT78" i="2"/>
  <c r="BS78" i="2"/>
  <c r="BU78" i="2" s="1"/>
  <c r="BR78" i="2"/>
  <c r="BP78" i="2"/>
  <c r="BO78" i="2"/>
  <c r="BQ78" i="2" s="1"/>
  <c r="BN78" i="2"/>
  <c r="BL78" i="2"/>
  <c r="BK78" i="2"/>
  <c r="BM78" i="2" s="1"/>
  <c r="BJ78" i="2"/>
  <c r="BH78" i="2"/>
  <c r="BG78" i="2"/>
  <c r="BI78" i="2" s="1"/>
  <c r="BF78" i="2"/>
  <c r="BD78" i="2"/>
  <c r="BC78" i="2"/>
  <c r="BE78" i="2" s="1"/>
  <c r="BB78" i="2"/>
  <c r="AZ78" i="2"/>
  <c r="AY78" i="2"/>
  <c r="BA78" i="2" s="1"/>
  <c r="AX78" i="2"/>
  <c r="AV78" i="2"/>
  <c r="AU78" i="2"/>
  <c r="AW78" i="2" s="1"/>
  <c r="AT78" i="2"/>
  <c r="AR78" i="2"/>
  <c r="AQ78" i="2"/>
  <c r="AS78" i="2" s="1"/>
  <c r="AP78" i="2"/>
  <c r="AN78" i="2"/>
  <c r="AM78" i="2"/>
  <c r="AO78" i="2" s="1"/>
  <c r="AL78" i="2"/>
  <c r="AJ78" i="2"/>
  <c r="AI78" i="2"/>
  <c r="AK78" i="2" s="1"/>
  <c r="AH78" i="2"/>
  <c r="AF78" i="2"/>
  <c r="AE78" i="2"/>
  <c r="AG78" i="2" s="1"/>
  <c r="AD78" i="2"/>
  <c r="AB78" i="2"/>
  <c r="AA78" i="2"/>
  <c r="AC78" i="2" s="1"/>
  <c r="Z78" i="2"/>
  <c r="X78" i="2"/>
  <c r="W78" i="2"/>
  <c r="Y78" i="2" s="1"/>
  <c r="V78" i="2"/>
  <c r="T78" i="2"/>
  <c r="S78" i="2"/>
  <c r="U78" i="2" s="1"/>
  <c r="R78" i="2"/>
  <c r="P78" i="2"/>
  <c r="O78" i="2"/>
  <c r="Q78" i="2" s="1"/>
  <c r="N78" i="2"/>
  <c r="L78" i="2"/>
  <c r="K78" i="2"/>
  <c r="M78" i="2" s="1"/>
  <c r="J78" i="2"/>
  <c r="BX77" i="2"/>
  <c r="BW77" i="2"/>
  <c r="BY77" i="2" s="1"/>
  <c r="BV77" i="2"/>
  <c r="BR77" i="2"/>
  <c r="BH77" i="2"/>
  <c r="BG77" i="2"/>
  <c r="BI77" i="2" s="1"/>
  <c r="BF77" i="2"/>
  <c r="BB77" i="2"/>
  <c r="AR77" i="2"/>
  <c r="AQ77" i="2"/>
  <c r="AS77" i="2" s="1"/>
  <c r="AP77" i="2"/>
  <c r="AL77" i="2"/>
  <c r="AB77" i="2"/>
  <c r="AA77" i="2"/>
  <c r="AC77" i="2" s="1"/>
  <c r="Z77" i="2"/>
  <c r="V77" i="2"/>
  <c r="BX76" i="2"/>
  <c r="BW76" i="2"/>
  <c r="BY76" i="2" s="1"/>
  <c r="BV76" i="2"/>
  <c r="BR76" i="2"/>
  <c r="BH76" i="2"/>
  <c r="BG76" i="2"/>
  <c r="BI76" i="2" s="1"/>
  <c r="BF76" i="2"/>
  <c r="BB76" i="2"/>
  <c r="AR76" i="2"/>
  <c r="AQ76" i="2"/>
  <c r="AS76" i="2" s="1"/>
  <c r="AP76" i="2"/>
  <c r="AL76" i="2"/>
  <c r="AB76" i="2"/>
  <c r="AA76" i="2"/>
  <c r="AC76" i="2" s="1"/>
  <c r="Z76" i="2"/>
  <c r="V76" i="2"/>
  <c r="BX75" i="2"/>
  <c r="BW75" i="2"/>
  <c r="BY75" i="2" s="1"/>
  <c r="BV75" i="2"/>
  <c r="BR75" i="2"/>
  <c r="BH75" i="2"/>
  <c r="BG75" i="2"/>
  <c r="BI75" i="2" s="1"/>
  <c r="BF75" i="2"/>
  <c r="BB75" i="2"/>
  <c r="AR75" i="2"/>
  <c r="AQ75" i="2"/>
  <c r="AS75" i="2" s="1"/>
  <c r="AP75" i="2"/>
  <c r="AL75" i="2"/>
  <c r="AB75" i="2"/>
  <c r="AA75" i="2"/>
  <c r="AC75" i="2" s="1"/>
  <c r="Z75" i="2"/>
  <c r="V75" i="2"/>
  <c r="BX74" i="2"/>
  <c r="BW74" i="2"/>
  <c r="BY74" i="2" s="1"/>
  <c r="BV74" i="2"/>
  <c r="BT74" i="2"/>
  <c r="BS74" i="2"/>
  <c r="BU74" i="2" s="1"/>
  <c r="BR74" i="2"/>
  <c r="BP74" i="2"/>
  <c r="BO74" i="2"/>
  <c r="BQ74" i="2" s="1"/>
  <c r="BN74" i="2"/>
  <c r="BL74" i="2"/>
  <c r="BK74" i="2"/>
  <c r="BM74" i="2" s="1"/>
  <c r="BJ74" i="2"/>
  <c r="BH74" i="2"/>
  <c r="BG74" i="2"/>
  <c r="BI74" i="2" s="1"/>
  <c r="BF74" i="2"/>
  <c r="BD74" i="2"/>
  <c r="BC74" i="2"/>
  <c r="BE74" i="2" s="1"/>
  <c r="BB74" i="2"/>
  <c r="AZ74" i="2"/>
  <c r="AY74" i="2"/>
  <c r="BA74" i="2" s="1"/>
  <c r="AX74" i="2"/>
  <c r="AV74" i="2"/>
  <c r="AU74" i="2"/>
  <c r="AW74" i="2" s="1"/>
  <c r="AT74" i="2"/>
  <c r="AR74" i="2"/>
  <c r="AQ74" i="2"/>
  <c r="AS74" i="2" s="1"/>
  <c r="AP74" i="2"/>
  <c r="AN74" i="2"/>
  <c r="AM74" i="2"/>
  <c r="AO74" i="2" s="1"/>
  <c r="AL74" i="2"/>
  <c r="AJ74" i="2"/>
  <c r="AI74" i="2"/>
  <c r="AK74" i="2" s="1"/>
  <c r="AH74" i="2"/>
  <c r="AF74" i="2"/>
  <c r="AE74" i="2"/>
  <c r="AG74" i="2" s="1"/>
  <c r="AD74" i="2"/>
  <c r="AB74" i="2"/>
  <c r="AA74" i="2"/>
  <c r="AC74" i="2" s="1"/>
  <c r="Z74" i="2"/>
  <c r="X74" i="2"/>
  <c r="W74" i="2"/>
  <c r="Y74" i="2" s="1"/>
  <c r="V74" i="2"/>
  <c r="T74" i="2"/>
  <c r="S74" i="2"/>
  <c r="U74" i="2" s="1"/>
  <c r="R74" i="2"/>
  <c r="P74" i="2"/>
  <c r="O74" i="2"/>
  <c r="Q74" i="2" s="1"/>
  <c r="N74" i="2"/>
  <c r="L74" i="2"/>
  <c r="K74" i="2"/>
  <c r="M74" i="2" s="1"/>
  <c r="J74" i="2"/>
  <c r="BX73" i="2"/>
  <c r="BW73" i="2"/>
  <c r="BY73" i="2" s="1"/>
  <c r="BV73" i="2"/>
  <c r="BT73" i="2"/>
  <c r="BS73" i="2"/>
  <c r="BU73" i="2" s="1"/>
  <c r="BR73" i="2"/>
  <c r="BP73" i="2"/>
  <c r="BO73" i="2"/>
  <c r="BQ73" i="2" s="1"/>
  <c r="BN73" i="2"/>
  <c r="BL73" i="2"/>
  <c r="BK73" i="2"/>
  <c r="BM73" i="2" s="1"/>
  <c r="BJ73" i="2"/>
  <c r="BH73" i="2"/>
  <c r="BG73" i="2"/>
  <c r="BI73" i="2" s="1"/>
  <c r="BF73" i="2"/>
  <c r="BD73" i="2"/>
  <c r="BC73" i="2"/>
  <c r="BE73" i="2" s="1"/>
  <c r="BB73" i="2"/>
  <c r="AZ73" i="2"/>
  <c r="AY73" i="2"/>
  <c r="BA73" i="2" s="1"/>
  <c r="AX73" i="2"/>
  <c r="AV73" i="2"/>
  <c r="AU73" i="2"/>
  <c r="AW73" i="2" s="1"/>
  <c r="AT73" i="2"/>
  <c r="AR73" i="2"/>
  <c r="AQ73" i="2"/>
  <c r="AS73" i="2" s="1"/>
  <c r="AP73" i="2"/>
  <c r="AN73" i="2"/>
  <c r="AM73" i="2"/>
  <c r="AO73" i="2" s="1"/>
  <c r="AL73" i="2"/>
  <c r="AJ73" i="2"/>
  <c r="AI73" i="2"/>
  <c r="AK73" i="2" s="1"/>
  <c r="AH73" i="2"/>
  <c r="AF73" i="2"/>
  <c r="AE73" i="2"/>
  <c r="AG73" i="2" s="1"/>
  <c r="AD73" i="2"/>
  <c r="AB73" i="2"/>
  <c r="AA73" i="2"/>
  <c r="AC73" i="2" s="1"/>
  <c r="Z73" i="2"/>
  <c r="W73" i="2"/>
  <c r="Y73" i="2" s="1"/>
  <c r="V73" i="2"/>
  <c r="X73" i="2" s="1"/>
  <c r="S73" i="2"/>
  <c r="U73" i="2" s="1"/>
  <c r="R73" i="2"/>
  <c r="T73" i="2" s="1"/>
  <c r="O73" i="2"/>
  <c r="Q73" i="2" s="1"/>
  <c r="N73" i="2"/>
  <c r="P73" i="2" s="1"/>
  <c r="K73" i="2"/>
  <c r="M73" i="2" s="1"/>
  <c r="J73" i="2"/>
  <c r="L73" i="2" s="1"/>
  <c r="BW72" i="2"/>
  <c r="BY72" i="2" s="1"/>
  <c r="BV72" i="2"/>
  <c r="BX72" i="2" s="1"/>
  <c r="BS72" i="2"/>
  <c r="BU72" i="2" s="1"/>
  <c r="BR72" i="2"/>
  <c r="BT72" i="2" s="1"/>
  <c r="BO72" i="2"/>
  <c r="BQ72" i="2" s="1"/>
  <c r="BN72" i="2"/>
  <c r="BP72" i="2" s="1"/>
  <c r="BK72" i="2"/>
  <c r="BM72" i="2" s="1"/>
  <c r="BJ72" i="2"/>
  <c r="BL72" i="2" s="1"/>
  <c r="BG72" i="2"/>
  <c r="BI72" i="2" s="1"/>
  <c r="BF72" i="2"/>
  <c r="BH72" i="2" s="1"/>
  <c r="BC72" i="2"/>
  <c r="BE72" i="2" s="1"/>
  <c r="BB72" i="2"/>
  <c r="BD72" i="2" s="1"/>
  <c r="AY72" i="2"/>
  <c r="BA72" i="2" s="1"/>
  <c r="AX72" i="2"/>
  <c r="AZ72" i="2" s="1"/>
  <c r="AU72" i="2"/>
  <c r="AW72" i="2" s="1"/>
  <c r="AT72" i="2"/>
  <c r="AV72" i="2" s="1"/>
  <c r="AQ72" i="2"/>
  <c r="AS72" i="2" s="1"/>
  <c r="AP72" i="2"/>
  <c r="AR72" i="2" s="1"/>
  <c r="AM72" i="2"/>
  <c r="AO72" i="2" s="1"/>
  <c r="AL72" i="2"/>
  <c r="AN72" i="2" s="1"/>
  <c r="AI72" i="2"/>
  <c r="AK72" i="2" s="1"/>
  <c r="AH72" i="2"/>
  <c r="AJ72" i="2" s="1"/>
  <c r="AE72" i="2"/>
  <c r="AG72" i="2" s="1"/>
  <c r="AD72" i="2"/>
  <c r="AF72" i="2" s="1"/>
  <c r="AA72" i="2"/>
  <c r="AC72" i="2" s="1"/>
  <c r="Z72" i="2"/>
  <c r="AB72" i="2" s="1"/>
  <c r="W72" i="2"/>
  <c r="Y72" i="2" s="1"/>
  <c r="V72" i="2"/>
  <c r="S72" i="2"/>
  <c r="U72" i="2" s="1"/>
  <c r="R72" i="2"/>
  <c r="O72" i="2"/>
  <c r="Q72" i="2" s="1"/>
  <c r="N72" i="2"/>
  <c r="K72" i="2"/>
  <c r="M72" i="2" s="1"/>
  <c r="J72" i="2"/>
  <c r="BW71" i="2"/>
  <c r="BY71" i="2" s="1"/>
  <c r="BV71" i="2"/>
  <c r="BS71" i="2"/>
  <c r="BU71" i="2" s="1"/>
  <c r="BR71" i="2"/>
  <c r="BO71" i="2"/>
  <c r="BQ71" i="2" s="1"/>
  <c r="BN71" i="2"/>
  <c r="BK71" i="2"/>
  <c r="BM71" i="2" s="1"/>
  <c r="BJ71" i="2"/>
  <c r="BG71" i="2"/>
  <c r="BI71" i="2" s="1"/>
  <c r="BF71" i="2"/>
  <c r="BC71" i="2"/>
  <c r="BE71" i="2" s="1"/>
  <c r="BB71" i="2"/>
  <c r="AY71" i="2"/>
  <c r="BA71" i="2" s="1"/>
  <c r="AX71" i="2"/>
  <c r="AU71" i="2"/>
  <c r="AW71" i="2" s="1"/>
  <c r="AT71" i="2"/>
  <c r="AQ71" i="2"/>
  <c r="AS71" i="2" s="1"/>
  <c r="AP71" i="2"/>
  <c r="AM71" i="2"/>
  <c r="AO71" i="2" s="1"/>
  <c r="AL71" i="2"/>
  <c r="AI71" i="2"/>
  <c r="AK71" i="2" s="1"/>
  <c r="AH71" i="2"/>
  <c r="AE71" i="2"/>
  <c r="AG71" i="2" s="1"/>
  <c r="AD71" i="2"/>
  <c r="AA71" i="2"/>
  <c r="AC71" i="2" s="1"/>
  <c r="Z71" i="2"/>
  <c r="W71" i="2"/>
  <c r="Y71" i="2" s="1"/>
  <c r="V71" i="2"/>
  <c r="S71" i="2"/>
  <c r="U71" i="2" s="1"/>
  <c r="R71" i="2"/>
  <c r="O71" i="2"/>
  <c r="Q71" i="2" s="1"/>
  <c r="N71" i="2"/>
  <c r="K71" i="2"/>
  <c r="M71" i="2" s="1"/>
  <c r="J71" i="2"/>
  <c r="BW70" i="2"/>
  <c r="BY70" i="2" s="1"/>
  <c r="BV70" i="2"/>
  <c r="BS70" i="2"/>
  <c r="BU70" i="2" s="1"/>
  <c r="BR70" i="2"/>
  <c r="BO70" i="2"/>
  <c r="BQ70" i="2" s="1"/>
  <c r="BN70" i="2"/>
  <c r="BK70" i="2"/>
  <c r="BM70" i="2" s="1"/>
  <c r="BJ70" i="2"/>
  <c r="BG70" i="2"/>
  <c r="BI70" i="2" s="1"/>
  <c r="BF70" i="2"/>
  <c r="BC70" i="2"/>
  <c r="BE70" i="2" s="1"/>
  <c r="BB70" i="2"/>
  <c r="AY70" i="2"/>
  <c r="BA70" i="2" s="1"/>
  <c r="AX70" i="2"/>
  <c r="AU70" i="2"/>
  <c r="AW70" i="2" s="1"/>
  <c r="AT70" i="2"/>
  <c r="AQ70" i="2"/>
  <c r="AS70" i="2" s="1"/>
  <c r="AP70" i="2"/>
  <c r="AM70" i="2"/>
  <c r="AO70" i="2" s="1"/>
  <c r="AL70" i="2"/>
  <c r="AI70" i="2"/>
  <c r="AK70" i="2" s="1"/>
  <c r="AH70" i="2"/>
  <c r="AE70" i="2"/>
  <c r="AG70" i="2" s="1"/>
  <c r="AD70" i="2"/>
  <c r="AA70" i="2"/>
  <c r="AC70" i="2" s="1"/>
  <c r="Z70" i="2"/>
  <c r="W70" i="2"/>
  <c r="Y70" i="2" s="1"/>
  <c r="V70" i="2"/>
  <c r="S70" i="2"/>
  <c r="U70" i="2" s="1"/>
  <c r="R70" i="2"/>
  <c r="O70" i="2"/>
  <c r="Q70" i="2" s="1"/>
  <c r="N70" i="2"/>
  <c r="K70" i="2"/>
  <c r="M70" i="2" s="1"/>
  <c r="J70" i="2"/>
  <c r="BW69" i="2"/>
  <c r="BY69" i="2" s="1"/>
  <c r="BV69" i="2"/>
  <c r="BS69" i="2"/>
  <c r="BU69" i="2" s="1"/>
  <c r="BR69" i="2"/>
  <c r="BO69" i="2"/>
  <c r="BQ69" i="2" s="1"/>
  <c r="BN69" i="2"/>
  <c r="BK69" i="2"/>
  <c r="BM69" i="2" s="1"/>
  <c r="BJ69" i="2"/>
  <c r="BG69" i="2"/>
  <c r="BI69" i="2" s="1"/>
  <c r="BF69" i="2"/>
  <c r="BC69" i="2"/>
  <c r="BE69" i="2" s="1"/>
  <c r="BB69" i="2"/>
  <c r="AY69" i="2"/>
  <c r="BA69" i="2" s="1"/>
  <c r="AX69" i="2"/>
  <c r="AU69" i="2"/>
  <c r="AW69" i="2" s="1"/>
  <c r="AT69" i="2"/>
  <c r="AQ69" i="2"/>
  <c r="AS69" i="2" s="1"/>
  <c r="AP69" i="2"/>
  <c r="AM69" i="2"/>
  <c r="AO69" i="2" s="1"/>
  <c r="AL69" i="2"/>
  <c r="AI69" i="2"/>
  <c r="AK69" i="2" s="1"/>
  <c r="AH69" i="2"/>
  <c r="AE69" i="2"/>
  <c r="AG69" i="2" s="1"/>
  <c r="AD69" i="2"/>
  <c r="AA69" i="2"/>
  <c r="AC69" i="2" s="1"/>
  <c r="Z69" i="2"/>
  <c r="W69" i="2"/>
  <c r="Y69" i="2" s="1"/>
  <c r="V69" i="2"/>
  <c r="S69" i="2"/>
  <c r="U69" i="2" s="1"/>
  <c r="R69" i="2"/>
  <c r="O69" i="2"/>
  <c r="Q69" i="2" s="1"/>
  <c r="N69" i="2"/>
  <c r="K69" i="2"/>
  <c r="M69" i="2" s="1"/>
  <c r="J69" i="2"/>
  <c r="BW67" i="2"/>
  <c r="BY67" i="2" s="1"/>
  <c r="BV67" i="2"/>
  <c r="BS67" i="2"/>
  <c r="BU67" i="2" s="1"/>
  <c r="BR67" i="2"/>
  <c r="BO67" i="2"/>
  <c r="BQ67" i="2" s="1"/>
  <c r="BN67" i="2"/>
  <c r="BK67" i="2"/>
  <c r="BM67" i="2" s="1"/>
  <c r="BJ67" i="2"/>
  <c r="BG67" i="2"/>
  <c r="BI67" i="2" s="1"/>
  <c r="BF67" i="2"/>
  <c r="BC67" i="2"/>
  <c r="BE67" i="2" s="1"/>
  <c r="BB67" i="2"/>
  <c r="AY67" i="2"/>
  <c r="BA67" i="2" s="1"/>
  <c r="AX67" i="2"/>
  <c r="AU67" i="2"/>
  <c r="AW67" i="2" s="1"/>
  <c r="AT67" i="2"/>
  <c r="AQ67" i="2"/>
  <c r="AS67" i="2" s="1"/>
  <c r="AP67" i="2"/>
  <c r="AM67" i="2"/>
  <c r="AO67" i="2" s="1"/>
  <c r="AL67" i="2"/>
  <c r="AI67" i="2"/>
  <c r="AK67" i="2" s="1"/>
  <c r="AH67" i="2"/>
  <c r="AE67" i="2"/>
  <c r="AG67" i="2" s="1"/>
  <c r="AD67" i="2"/>
  <c r="AA67" i="2"/>
  <c r="AC67" i="2" s="1"/>
  <c r="Z67" i="2"/>
  <c r="W67" i="2"/>
  <c r="Y67" i="2" s="1"/>
  <c r="V67" i="2"/>
  <c r="S67" i="2"/>
  <c r="U67" i="2" s="1"/>
  <c r="R67" i="2"/>
  <c r="O67" i="2"/>
  <c r="Q67" i="2" s="1"/>
  <c r="N67" i="2"/>
  <c r="K67" i="2"/>
  <c r="M67" i="2" s="1"/>
  <c r="J67" i="2"/>
  <c r="BW66" i="2"/>
  <c r="BY66" i="2" s="1"/>
  <c r="BV66" i="2"/>
  <c r="BS66" i="2"/>
  <c r="BU66" i="2" s="1"/>
  <c r="BR66" i="2"/>
  <c r="BO66" i="2"/>
  <c r="BQ66" i="2" s="1"/>
  <c r="BN66" i="2"/>
  <c r="BK66" i="2"/>
  <c r="BM66" i="2" s="1"/>
  <c r="BJ66" i="2"/>
  <c r="BG66" i="2"/>
  <c r="BI66" i="2" s="1"/>
  <c r="BF66" i="2"/>
  <c r="BC66" i="2"/>
  <c r="BE66" i="2" s="1"/>
  <c r="BB66" i="2"/>
  <c r="AY66" i="2"/>
  <c r="BA66" i="2" s="1"/>
  <c r="AX66" i="2"/>
  <c r="AU66" i="2"/>
  <c r="AW66" i="2" s="1"/>
  <c r="AT66" i="2"/>
  <c r="AQ66" i="2"/>
  <c r="AS66" i="2" s="1"/>
  <c r="AP66" i="2"/>
  <c r="AM66" i="2"/>
  <c r="AO66" i="2" s="1"/>
  <c r="AL66" i="2"/>
  <c r="AI66" i="2"/>
  <c r="AK66" i="2" s="1"/>
  <c r="AH66" i="2"/>
  <c r="AE66" i="2"/>
  <c r="AG66" i="2" s="1"/>
  <c r="AD66" i="2"/>
  <c r="AA66" i="2"/>
  <c r="AC66" i="2" s="1"/>
  <c r="Z66" i="2"/>
  <c r="W66" i="2"/>
  <c r="Y66" i="2" s="1"/>
  <c r="V66" i="2"/>
  <c r="S66" i="2"/>
  <c r="U66" i="2" s="1"/>
  <c r="R66" i="2"/>
  <c r="O66" i="2"/>
  <c r="Q66" i="2" s="1"/>
  <c r="N66" i="2"/>
  <c r="K66" i="2"/>
  <c r="M66" i="2" s="1"/>
  <c r="J66" i="2"/>
  <c r="BV64" i="2"/>
  <c r="BR64" i="2"/>
  <c r="BN64" i="2"/>
  <c r="BJ64" i="2"/>
  <c r="BF64" i="2"/>
  <c r="BB64" i="2"/>
  <c r="AX64" i="2"/>
  <c r="AT64" i="2"/>
  <c r="AP64" i="2"/>
  <c r="AL64" i="2"/>
  <c r="AH64" i="2"/>
  <c r="AD64" i="2"/>
  <c r="Z64" i="2"/>
  <c r="V64" i="2"/>
  <c r="R64" i="2"/>
  <c r="N64" i="2"/>
  <c r="J64" i="2"/>
  <c r="BV63" i="2"/>
  <c r="BR63" i="2"/>
  <c r="BN63" i="2"/>
  <c r="BJ63" i="2"/>
  <c r="BF63" i="2"/>
  <c r="BB63" i="2"/>
  <c r="AX63" i="2"/>
  <c r="AT63" i="2"/>
  <c r="AP63" i="2"/>
  <c r="AL63" i="2"/>
  <c r="AH63" i="2"/>
  <c r="AD63" i="2"/>
  <c r="Z63" i="2"/>
  <c r="V63" i="2"/>
  <c r="R63" i="2"/>
  <c r="N63" i="2"/>
  <c r="J63" i="2"/>
  <c r="BW61" i="2"/>
  <c r="BY61" i="2" s="1"/>
  <c r="BV61" i="2"/>
  <c r="BS61" i="2"/>
  <c r="BU61" i="2" s="1"/>
  <c r="BR61" i="2"/>
  <c r="BO61" i="2"/>
  <c r="BQ61" i="2" s="1"/>
  <c r="BN61" i="2"/>
  <c r="BK61" i="2"/>
  <c r="BM61" i="2" s="1"/>
  <c r="BJ61" i="2"/>
  <c r="BG61" i="2"/>
  <c r="BI61" i="2" s="1"/>
  <c r="BF61" i="2"/>
  <c r="BC61" i="2"/>
  <c r="BE61" i="2" s="1"/>
  <c r="BB61" i="2"/>
  <c r="AY61" i="2"/>
  <c r="BA61" i="2" s="1"/>
  <c r="AX61" i="2"/>
  <c r="AU61" i="2"/>
  <c r="AW61" i="2" s="1"/>
  <c r="AT61" i="2"/>
  <c r="AQ61" i="2"/>
  <c r="AS61" i="2" s="1"/>
  <c r="AP61" i="2"/>
  <c r="AM61" i="2"/>
  <c r="AO61" i="2" s="1"/>
  <c r="AL61" i="2"/>
  <c r="AI61" i="2"/>
  <c r="AK61" i="2" s="1"/>
  <c r="AH61" i="2"/>
  <c r="AE61" i="2"/>
  <c r="AG61" i="2" s="1"/>
  <c r="AD61" i="2"/>
  <c r="AA61" i="2"/>
  <c r="AC61" i="2" s="1"/>
  <c r="Z61" i="2"/>
  <c r="W61" i="2"/>
  <c r="Y61" i="2" s="1"/>
  <c r="V61" i="2"/>
  <c r="S61" i="2"/>
  <c r="U61" i="2" s="1"/>
  <c r="R61" i="2"/>
  <c r="O61" i="2"/>
  <c r="Q61" i="2" s="1"/>
  <c r="N61" i="2"/>
  <c r="K61" i="2"/>
  <c r="M61" i="2" s="1"/>
  <c r="J61" i="2"/>
  <c r="BW60" i="2"/>
  <c r="BY60" i="2" s="1"/>
  <c r="BV60" i="2"/>
  <c r="BS60" i="2"/>
  <c r="BU60" i="2" s="1"/>
  <c r="BR60" i="2"/>
  <c r="BO60" i="2"/>
  <c r="BQ60" i="2" s="1"/>
  <c r="BN60" i="2"/>
  <c r="BK60" i="2"/>
  <c r="BM60" i="2" s="1"/>
  <c r="BJ60" i="2"/>
  <c r="BG60" i="2"/>
  <c r="BI60" i="2" s="1"/>
  <c r="BF60" i="2"/>
  <c r="BC60" i="2"/>
  <c r="BE60" i="2" s="1"/>
  <c r="BB60" i="2"/>
  <c r="AY60" i="2"/>
  <c r="BA60" i="2" s="1"/>
  <c r="AX60" i="2"/>
  <c r="AT60" i="2"/>
  <c r="AQ60" i="2"/>
  <c r="AS60" i="2" s="1"/>
  <c r="AP60" i="2"/>
  <c r="AM60" i="2"/>
  <c r="AO60" i="2" s="1"/>
  <c r="AL60" i="2"/>
  <c r="AI60" i="2"/>
  <c r="AK60" i="2" s="1"/>
  <c r="AH60" i="2"/>
  <c r="AE60" i="2"/>
  <c r="AG60" i="2" s="1"/>
  <c r="AD60" i="2"/>
  <c r="AA60" i="2"/>
  <c r="AC60" i="2" s="1"/>
  <c r="Z60" i="2"/>
  <c r="W60" i="2"/>
  <c r="Y60" i="2" s="1"/>
  <c r="V60" i="2"/>
  <c r="S60" i="2"/>
  <c r="U60" i="2" s="1"/>
  <c r="R60" i="2"/>
  <c r="O60" i="2"/>
  <c r="Q60" i="2" s="1"/>
  <c r="N60" i="2"/>
  <c r="J60" i="2"/>
  <c r="BV58" i="2"/>
  <c r="BR58" i="2"/>
  <c r="BN58" i="2"/>
  <c r="BJ58" i="2"/>
  <c r="BF58" i="2"/>
  <c r="BB58" i="2"/>
  <c r="AX58" i="2"/>
  <c r="AT58" i="2"/>
  <c r="AP58" i="2"/>
  <c r="AL58" i="2"/>
  <c r="AH58" i="2"/>
  <c r="AD58" i="2"/>
  <c r="Z58" i="2"/>
  <c r="V58" i="2"/>
  <c r="R58" i="2"/>
  <c r="N58" i="2"/>
  <c r="J58" i="2"/>
  <c r="BV57" i="2"/>
  <c r="BR57" i="2"/>
  <c r="BN57" i="2"/>
  <c r="BJ57" i="2"/>
  <c r="BF57" i="2"/>
  <c r="BB57" i="2"/>
  <c r="AX57" i="2"/>
  <c r="AT57" i="2"/>
  <c r="AP57" i="2"/>
  <c r="AL57" i="2"/>
  <c r="AH57" i="2"/>
  <c r="AD57" i="2"/>
  <c r="Z57" i="2"/>
  <c r="V57" i="2"/>
  <c r="R57" i="2"/>
  <c r="N57" i="2"/>
  <c r="J57" i="2"/>
  <c r="BW51" i="2"/>
  <c r="BY51" i="2" s="1"/>
  <c r="BV51" i="2"/>
  <c r="BS51" i="2"/>
  <c r="BU51" i="2" s="1"/>
  <c r="BR51" i="2"/>
  <c r="BO51" i="2"/>
  <c r="BQ51" i="2" s="1"/>
  <c r="BN51" i="2"/>
  <c r="BK51" i="2"/>
  <c r="BM51" i="2" s="1"/>
  <c r="BJ51" i="2"/>
  <c r="BG51" i="2"/>
  <c r="BI51" i="2" s="1"/>
  <c r="BF51" i="2"/>
  <c r="BC51" i="2"/>
  <c r="BE51" i="2" s="1"/>
  <c r="BB51" i="2"/>
  <c r="AY51" i="2"/>
  <c r="BA51" i="2" s="1"/>
  <c r="AX51" i="2"/>
  <c r="AT51" i="2"/>
  <c r="AQ51" i="2"/>
  <c r="AS51" i="2" s="1"/>
  <c r="AP51" i="2"/>
  <c r="AM51" i="2"/>
  <c r="AO51" i="2" s="1"/>
  <c r="AL51" i="2"/>
  <c r="AI51" i="2"/>
  <c r="AK51" i="2" s="1"/>
  <c r="AH51" i="2"/>
  <c r="AE51" i="2"/>
  <c r="AG51" i="2" s="1"/>
  <c r="AD51" i="2"/>
  <c r="AA51" i="2"/>
  <c r="AC51" i="2" s="1"/>
  <c r="Z51" i="2"/>
  <c r="W51" i="2"/>
  <c r="Y51" i="2" s="1"/>
  <c r="V51" i="2"/>
  <c r="S51" i="2"/>
  <c r="U51" i="2" s="1"/>
  <c r="R51" i="2"/>
  <c r="N51" i="2"/>
  <c r="J51" i="2"/>
  <c r="BW50" i="2"/>
  <c r="BY50" i="2" s="1"/>
  <c r="BV50" i="2"/>
  <c r="BS50" i="2"/>
  <c r="BU50" i="2" s="1"/>
  <c r="BR50" i="2"/>
  <c r="BO50" i="2"/>
  <c r="BQ50" i="2" s="1"/>
  <c r="BN50" i="2"/>
  <c r="BJ50" i="2"/>
  <c r="BG50" i="2"/>
  <c r="BI50" i="2" s="1"/>
  <c r="BF50" i="2"/>
  <c r="BC50" i="2"/>
  <c r="BE50" i="2" s="1"/>
  <c r="BB50" i="2"/>
  <c r="AY50" i="2"/>
  <c r="BA50" i="2" s="1"/>
  <c r="AX50" i="2"/>
  <c r="AT50" i="2"/>
  <c r="AQ50" i="2"/>
  <c r="AS50" i="2" s="1"/>
  <c r="AP50" i="2"/>
  <c r="AM50" i="2"/>
  <c r="AO50" i="2" s="1"/>
  <c r="AL50" i="2"/>
  <c r="AI50" i="2"/>
  <c r="AK50" i="2" s="1"/>
  <c r="AH50" i="2"/>
  <c r="AD50" i="2"/>
  <c r="AA50" i="2"/>
  <c r="AC50" i="2" s="1"/>
  <c r="Z50" i="2"/>
  <c r="W50" i="2"/>
  <c r="Y50" i="2" s="1"/>
  <c r="V50" i="2"/>
  <c r="S50" i="2"/>
  <c r="U50" i="2" s="1"/>
  <c r="R50" i="2"/>
  <c r="N50" i="2"/>
  <c r="J50" i="2"/>
  <c r="BW49" i="2"/>
  <c r="BY49" i="2" s="1"/>
  <c r="BV49" i="2"/>
  <c r="BS49" i="2"/>
  <c r="BU49" i="2" s="1"/>
  <c r="BR49" i="2"/>
  <c r="BO49" i="2"/>
  <c r="BQ49" i="2" s="1"/>
  <c r="BN49" i="2"/>
  <c r="BJ49" i="2"/>
  <c r="BG49" i="2"/>
  <c r="BI49" i="2" s="1"/>
  <c r="BF49" i="2"/>
  <c r="BC49" i="2"/>
  <c r="BE49" i="2" s="1"/>
  <c r="BB49" i="2"/>
  <c r="AY49" i="2"/>
  <c r="BA49" i="2" s="1"/>
  <c r="AX49" i="2"/>
  <c r="AT49" i="2"/>
  <c r="AQ49" i="2"/>
  <c r="AS49" i="2" s="1"/>
  <c r="AP49" i="2"/>
  <c r="AM49" i="2"/>
  <c r="AO49" i="2" s="1"/>
  <c r="AL49" i="2"/>
  <c r="AI49" i="2"/>
  <c r="AK49" i="2" s="1"/>
  <c r="AH49" i="2"/>
  <c r="AD49" i="2"/>
  <c r="AA49" i="2"/>
  <c r="AC49" i="2" s="1"/>
  <c r="Z49" i="2"/>
  <c r="W49" i="2"/>
  <c r="Y49" i="2" s="1"/>
  <c r="V49" i="2"/>
  <c r="S49" i="2"/>
  <c r="U49" i="2" s="1"/>
  <c r="R49" i="2"/>
  <c r="N49" i="2"/>
  <c r="J49" i="2"/>
  <c r="BW48" i="2"/>
  <c r="BY48" i="2" s="1"/>
  <c r="BV48" i="2"/>
  <c r="BS48" i="2"/>
  <c r="BU48" i="2" s="1"/>
  <c r="BR48" i="2"/>
  <c r="BO48" i="2"/>
  <c r="BQ48" i="2" s="1"/>
  <c r="BN48" i="2"/>
  <c r="BK48" i="2"/>
  <c r="BM48" i="2" s="1"/>
  <c r="BJ48" i="2"/>
  <c r="BG48" i="2"/>
  <c r="BI48" i="2" s="1"/>
  <c r="BF48" i="2"/>
  <c r="BC48" i="2"/>
  <c r="BE48" i="2" s="1"/>
  <c r="BB48" i="2"/>
  <c r="AY48" i="2"/>
  <c r="BA48" i="2" s="1"/>
  <c r="AX48" i="2"/>
  <c r="AU48" i="2"/>
  <c r="AW48" i="2" s="1"/>
  <c r="AT48" i="2"/>
  <c r="AQ48" i="2"/>
  <c r="AS48" i="2" s="1"/>
  <c r="AP48" i="2"/>
  <c r="AM48" i="2"/>
  <c r="AO48" i="2" s="1"/>
  <c r="AL48" i="2"/>
  <c r="AI48" i="2"/>
  <c r="AK48" i="2" s="1"/>
  <c r="AH48" i="2"/>
  <c r="AD48" i="2"/>
  <c r="AA48" i="2"/>
  <c r="AC48" i="2" s="1"/>
  <c r="Z48" i="2"/>
  <c r="W48" i="2"/>
  <c r="Y48" i="2" s="1"/>
  <c r="V48" i="2"/>
  <c r="S48" i="2"/>
  <c r="U48" i="2" s="1"/>
  <c r="R48" i="2"/>
  <c r="N48" i="2"/>
  <c r="J48" i="2"/>
  <c r="BW47" i="2"/>
  <c r="BY47" i="2" s="1"/>
  <c r="BV47" i="2"/>
  <c r="BS47" i="2"/>
  <c r="BU47" i="2" s="1"/>
  <c r="BR47" i="2"/>
  <c r="BO47" i="2"/>
  <c r="BQ47" i="2" s="1"/>
  <c r="BN47" i="2"/>
  <c r="BJ47" i="2"/>
  <c r="BG47" i="2"/>
  <c r="BI47" i="2" s="1"/>
  <c r="BF47" i="2"/>
  <c r="BC47" i="2"/>
  <c r="BE47" i="2" s="1"/>
  <c r="BB47" i="2"/>
  <c r="AY47" i="2"/>
  <c r="BA47" i="2" s="1"/>
  <c r="AX47" i="2"/>
  <c r="AU47" i="2"/>
  <c r="AW47" i="2" s="1"/>
  <c r="AT47" i="2"/>
  <c r="AQ47" i="2"/>
  <c r="AS47" i="2" s="1"/>
  <c r="AP47" i="2"/>
  <c r="AM47" i="2"/>
  <c r="AO47" i="2" s="1"/>
  <c r="AL47" i="2"/>
  <c r="AI47" i="2"/>
  <c r="AK47" i="2" s="1"/>
  <c r="AH47" i="2"/>
  <c r="AD47" i="2"/>
  <c r="AA47" i="2"/>
  <c r="AC47" i="2" s="1"/>
  <c r="Z47" i="2"/>
  <c r="W47" i="2"/>
  <c r="Y47" i="2" s="1"/>
  <c r="V47" i="2"/>
  <c r="S47" i="2"/>
  <c r="U47" i="2" s="1"/>
  <c r="R47" i="2"/>
  <c r="N47" i="2"/>
  <c r="J47" i="2"/>
  <c r="BW46" i="2"/>
  <c r="BY46" i="2" s="1"/>
  <c r="BV46" i="2"/>
  <c r="BS46" i="2"/>
  <c r="BU46" i="2" s="1"/>
  <c r="BR46" i="2"/>
  <c r="BO46" i="2"/>
  <c r="BQ46" i="2" s="1"/>
  <c r="BN46" i="2"/>
  <c r="BK46" i="2"/>
  <c r="BM46" i="2" s="1"/>
  <c r="BJ46" i="2"/>
  <c r="BG46" i="2"/>
  <c r="BI46" i="2" s="1"/>
  <c r="BF46" i="2"/>
  <c r="BC46" i="2"/>
  <c r="BE46" i="2" s="1"/>
  <c r="BB46" i="2"/>
  <c r="AY46" i="2"/>
  <c r="BA46" i="2" s="1"/>
  <c r="AX46" i="2"/>
  <c r="AT46" i="2"/>
  <c r="AQ46" i="2"/>
  <c r="AS46" i="2" s="1"/>
  <c r="AP46" i="2"/>
  <c r="AM46" i="2"/>
  <c r="AO46" i="2" s="1"/>
  <c r="AL46" i="2"/>
  <c r="AI46" i="2"/>
  <c r="AK46" i="2" s="1"/>
  <c r="AH46" i="2"/>
  <c r="AE46" i="2"/>
  <c r="AG46" i="2" s="1"/>
  <c r="AD46" i="2"/>
  <c r="AA46" i="2"/>
  <c r="AC46" i="2" s="1"/>
  <c r="Z46" i="2"/>
  <c r="W46" i="2"/>
  <c r="Y46" i="2" s="1"/>
  <c r="V46" i="2"/>
  <c r="S46" i="2"/>
  <c r="U46" i="2" s="1"/>
  <c r="R46" i="2"/>
  <c r="N46" i="2"/>
  <c r="J46" i="2"/>
  <c r="BW45" i="2"/>
  <c r="BY45" i="2" s="1"/>
  <c r="BV45" i="2"/>
  <c r="BS45" i="2"/>
  <c r="BU45" i="2" s="1"/>
  <c r="BR45" i="2"/>
  <c r="BO45" i="2"/>
  <c r="BQ45" i="2" s="1"/>
  <c r="BN45" i="2"/>
  <c r="BJ45" i="2"/>
  <c r="BG45" i="2"/>
  <c r="BI45" i="2" s="1"/>
  <c r="BF45" i="2"/>
  <c r="BC45" i="2"/>
  <c r="BE45" i="2" s="1"/>
  <c r="BB45" i="2"/>
  <c r="AY45" i="2"/>
  <c r="BA45" i="2" s="1"/>
  <c r="AX45" i="2"/>
  <c r="AU45" i="2"/>
  <c r="AW45" i="2" s="1"/>
  <c r="AT45" i="2"/>
  <c r="AQ45" i="2"/>
  <c r="AS45" i="2" s="1"/>
  <c r="AP45" i="2"/>
  <c r="AM45" i="2"/>
  <c r="AO45" i="2" s="1"/>
  <c r="AL45" i="2"/>
  <c r="AI45" i="2"/>
  <c r="AK45" i="2" s="1"/>
  <c r="AH45" i="2"/>
  <c r="AD45" i="2"/>
  <c r="AA45" i="2"/>
  <c r="AC45" i="2" s="1"/>
  <c r="Z45" i="2"/>
  <c r="W45" i="2"/>
  <c r="Y45" i="2" s="1"/>
  <c r="V45" i="2"/>
  <c r="S45" i="2"/>
  <c r="U45" i="2" s="1"/>
  <c r="R45" i="2"/>
  <c r="N45" i="2"/>
  <c r="J45" i="2"/>
  <c r="BW44" i="2"/>
  <c r="BY44" i="2" s="1"/>
  <c r="BV44" i="2"/>
  <c r="BS44" i="2"/>
  <c r="BU44" i="2" s="1"/>
  <c r="BR44" i="2"/>
  <c r="BO44" i="2"/>
  <c r="BQ44" i="2" s="1"/>
  <c r="BN44" i="2"/>
  <c r="BK44" i="2"/>
  <c r="BM44" i="2" s="1"/>
  <c r="BJ44" i="2"/>
  <c r="BG44" i="2"/>
  <c r="BI44" i="2" s="1"/>
  <c r="BF44" i="2"/>
  <c r="BC44" i="2"/>
  <c r="BE44" i="2" s="1"/>
  <c r="BB44" i="2"/>
  <c r="AY44" i="2"/>
  <c r="BA44" i="2" s="1"/>
  <c r="AX44" i="2"/>
  <c r="AT44" i="2"/>
  <c r="AQ44" i="2"/>
  <c r="AS44" i="2" s="1"/>
  <c r="AP44" i="2"/>
  <c r="AM44" i="2"/>
  <c r="AO44" i="2" s="1"/>
  <c r="AL44" i="2"/>
  <c r="AI44" i="2"/>
  <c r="AK44" i="2" s="1"/>
  <c r="AH44" i="2"/>
  <c r="AD44" i="2"/>
  <c r="AA44" i="2"/>
  <c r="AC44" i="2" s="1"/>
  <c r="Z44" i="2"/>
  <c r="W44" i="2"/>
  <c r="Y44" i="2" s="1"/>
  <c r="V44" i="2"/>
  <c r="S44" i="2"/>
  <c r="U44" i="2" s="1"/>
  <c r="R44" i="2"/>
  <c r="N44" i="2"/>
  <c r="J44" i="2"/>
  <c r="BW43" i="2"/>
  <c r="BY43" i="2" s="1"/>
  <c r="BV43" i="2"/>
  <c r="BS43" i="2"/>
  <c r="BU43" i="2" s="1"/>
  <c r="BR43" i="2"/>
  <c r="BO43" i="2"/>
  <c r="BQ43" i="2" s="1"/>
  <c r="BN43" i="2"/>
  <c r="BJ43" i="2"/>
  <c r="BG43" i="2"/>
  <c r="BI43" i="2" s="1"/>
  <c r="BF43" i="2"/>
  <c r="BC43" i="2"/>
  <c r="BE43" i="2" s="1"/>
  <c r="BB43" i="2"/>
  <c r="AY43" i="2"/>
  <c r="BA43" i="2" s="1"/>
  <c r="AX43" i="2"/>
  <c r="AT43" i="2"/>
  <c r="AQ43" i="2"/>
  <c r="AS43" i="2" s="1"/>
  <c r="AP43" i="2"/>
  <c r="AM43" i="2"/>
  <c r="AO43" i="2" s="1"/>
  <c r="AL43" i="2"/>
  <c r="AI43" i="2"/>
  <c r="AK43" i="2" s="1"/>
  <c r="AH43" i="2"/>
  <c r="AD43" i="2"/>
  <c r="AA43" i="2"/>
  <c r="AC43" i="2" s="1"/>
  <c r="Z43" i="2"/>
  <c r="W43" i="2"/>
  <c r="Y43" i="2" s="1"/>
  <c r="V43" i="2"/>
  <c r="S43" i="2"/>
  <c r="U43" i="2" s="1"/>
  <c r="R43" i="2"/>
  <c r="N43" i="2"/>
  <c r="J43" i="2"/>
  <c r="BW42" i="2"/>
  <c r="BY42" i="2" s="1"/>
  <c r="BV42" i="2"/>
  <c r="BS42" i="2"/>
  <c r="BU42" i="2" s="1"/>
  <c r="BR42" i="2"/>
  <c r="BO42" i="2"/>
  <c r="BQ42" i="2" s="1"/>
  <c r="BN42" i="2"/>
  <c r="BK42" i="2"/>
  <c r="BM42" i="2" s="1"/>
  <c r="BJ42" i="2"/>
  <c r="BG42" i="2"/>
  <c r="BI42" i="2" s="1"/>
  <c r="BF42" i="2"/>
  <c r="BC42" i="2"/>
  <c r="BE42" i="2" s="1"/>
  <c r="BB42" i="2"/>
  <c r="AY42" i="2"/>
  <c r="BA42" i="2" s="1"/>
  <c r="AX42" i="2"/>
  <c r="AT42" i="2"/>
  <c r="AQ42" i="2"/>
  <c r="AS42" i="2" s="1"/>
  <c r="AP42" i="2"/>
  <c r="AM42" i="2"/>
  <c r="AO42" i="2" s="1"/>
  <c r="AL42" i="2"/>
  <c r="AI42" i="2"/>
  <c r="AK42" i="2" s="1"/>
  <c r="AH42" i="2"/>
  <c r="AD42" i="2"/>
  <c r="AA42" i="2"/>
  <c r="AC42" i="2" s="1"/>
  <c r="Z42" i="2"/>
  <c r="W42" i="2"/>
  <c r="Y42" i="2" s="1"/>
  <c r="V42" i="2"/>
  <c r="S42" i="2"/>
  <c r="U42" i="2" s="1"/>
  <c r="R42" i="2"/>
  <c r="N42" i="2"/>
  <c r="J42" i="2"/>
  <c r="BW41" i="2"/>
  <c r="BY41" i="2" s="1"/>
  <c r="BV41" i="2"/>
  <c r="BS41" i="2"/>
  <c r="BU41" i="2" s="1"/>
  <c r="BR41" i="2"/>
  <c r="BO41" i="2"/>
  <c r="BQ41" i="2" s="1"/>
  <c r="BN41" i="2"/>
  <c r="BJ41" i="2"/>
  <c r="BG41" i="2"/>
  <c r="BI41" i="2" s="1"/>
  <c r="BF41" i="2"/>
  <c r="BC41" i="2"/>
  <c r="BE41" i="2" s="1"/>
  <c r="BB41" i="2"/>
  <c r="AY41" i="2"/>
  <c r="BA41" i="2" s="1"/>
  <c r="AX41" i="2"/>
  <c r="AT41" i="2"/>
  <c r="AQ41" i="2"/>
  <c r="AS41" i="2" s="1"/>
  <c r="AP41" i="2"/>
  <c r="AM41" i="2"/>
  <c r="AO41" i="2" s="1"/>
  <c r="AL41" i="2"/>
  <c r="AI41" i="2"/>
  <c r="AK41" i="2" s="1"/>
  <c r="AH41" i="2"/>
  <c r="AD41" i="2"/>
  <c r="AA41" i="2"/>
  <c r="AC41" i="2" s="1"/>
  <c r="Z41" i="2"/>
  <c r="W41" i="2"/>
  <c r="Y41" i="2" s="1"/>
  <c r="V41" i="2"/>
  <c r="S41" i="2"/>
  <c r="U41" i="2" s="1"/>
  <c r="R41" i="2"/>
  <c r="O41" i="2"/>
  <c r="Q41" i="2" s="1"/>
  <c r="N41" i="2"/>
  <c r="J41" i="2"/>
  <c r="BW40" i="2"/>
  <c r="BY40" i="2" s="1"/>
  <c r="BV40" i="2"/>
  <c r="BS40" i="2"/>
  <c r="BU40" i="2" s="1"/>
  <c r="BR40" i="2"/>
  <c r="BO40" i="2"/>
  <c r="BQ40" i="2" s="1"/>
  <c r="BN40" i="2"/>
  <c r="BJ40" i="2"/>
  <c r="BG40" i="2"/>
  <c r="BI40" i="2" s="1"/>
  <c r="BF40" i="2"/>
  <c r="BC40" i="2"/>
  <c r="BE40" i="2" s="1"/>
  <c r="BB40" i="2"/>
  <c r="AY40" i="2"/>
  <c r="BA40" i="2" s="1"/>
  <c r="AX40" i="2"/>
  <c r="AU40" i="2"/>
  <c r="AW40" i="2" s="1"/>
  <c r="AT40" i="2"/>
  <c r="AQ40" i="2"/>
  <c r="AS40" i="2" s="1"/>
  <c r="AP40" i="2"/>
  <c r="AM40" i="2"/>
  <c r="AO40" i="2" s="1"/>
  <c r="AL40" i="2"/>
  <c r="AI40" i="2"/>
  <c r="AK40" i="2" s="1"/>
  <c r="AH40" i="2"/>
  <c r="AD40" i="2"/>
  <c r="AA40" i="2"/>
  <c r="AC40" i="2" s="1"/>
  <c r="Z40" i="2"/>
  <c r="W40" i="2"/>
  <c r="Y40" i="2" s="1"/>
  <c r="V40" i="2"/>
  <c r="S40" i="2"/>
  <c r="U40" i="2" s="1"/>
  <c r="R40" i="2"/>
  <c r="N40" i="2"/>
  <c r="J40" i="2"/>
  <c r="BW39" i="2"/>
  <c r="BY39" i="2" s="1"/>
  <c r="BV39" i="2"/>
  <c r="BS39" i="2"/>
  <c r="BU39" i="2" s="1"/>
  <c r="BR39" i="2"/>
  <c r="BO39" i="2"/>
  <c r="BQ39" i="2" s="1"/>
  <c r="BN39" i="2"/>
  <c r="BJ39" i="2"/>
  <c r="BG39" i="2"/>
  <c r="BI39" i="2" s="1"/>
  <c r="BF39" i="2"/>
  <c r="BC39" i="2"/>
  <c r="BE39" i="2" s="1"/>
  <c r="BB39" i="2"/>
  <c r="AY39" i="2"/>
  <c r="BA39" i="2" s="1"/>
  <c r="AX39" i="2"/>
  <c r="AT39" i="2"/>
  <c r="AQ39" i="2"/>
  <c r="AS39" i="2" s="1"/>
  <c r="AP39" i="2"/>
  <c r="AM39" i="2"/>
  <c r="AO39" i="2" s="1"/>
  <c r="AL39" i="2"/>
  <c r="AI39" i="2"/>
  <c r="AK39" i="2" s="1"/>
  <c r="AH39" i="2"/>
  <c r="AD39" i="2"/>
  <c r="AA39" i="2"/>
  <c r="AC39" i="2" s="1"/>
  <c r="Z39" i="2"/>
  <c r="W39" i="2"/>
  <c r="Y39" i="2" s="1"/>
  <c r="V39" i="2"/>
  <c r="S39" i="2"/>
  <c r="U39" i="2" s="1"/>
  <c r="R39" i="2"/>
  <c r="N39" i="2" s="1"/>
  <c r="J39" i="2" s="1"/>
  <c r="BW38" i="2"/>
  <c r="BY38" i="2" s="1"/>
  <c r="BV38" i="2"/>
  <c r="BJ38" i="2" s="1"/>
  <c r="BS38" i="2"/>
  <c r="BU38" i="2" s="1"/>
  <c r="BR38" i="2"/>
  <c r="BO38" i="2"/>
  <c r="BQ38" i="2" s="1"/>
  <c r="BN38" i="2"/>
  <c r="BG38" i="2"/>
  <c r="BI38" i="2" s="1"/>
  <c r="BF38" i="2"/>
  <c r="BC38" i="2"/>
  <c r="BE38" i="2" s="1"/>
  <c r="BB38" i="2"/>
  <c r="AY38" i="2"/>
  <c r="BA38" i="2" s="1"/>
  <c r="AX38" i="2"/>
  <c r="AT38" i="2"/>
  <c r="AQ38" i="2"/>
  <c r="AS38" i="2" s="1"/>
  <c r="AP38" i="2"/>
  <c r="AM38" i="2"/>
  <c r="AO38" i="2" s="1"/>
  <c r="AL38" i="2"/>
  <c r="AI38" i="2"/>
  <c r="AK38" i="2" s="1"/>
  <c r="AH38" i="2"/>
  <c r="AD38" i="2" s="1"/>
  <c r="AE38" i="2"/>
  <c r="AG38" i="2" s="1"/>
  <c r="AA38" i="2"/>
  <c r="AC38" i="2" s="1"/>
  <c r="Z38" i="2"/>
  <c r="W38" i="2"/>
  <c r="Y38" i="2" s="1"/>
  <c r="V38" i="2"/>
  <c r="S38" i="2"/>
  <c r="U38" i="2" s="1"/>
  <c r="R38" i="2"/>
  <c r="N38" i="2" s="1"/>
  <c r="J38" i="2" s="1"/>
  <c r="BW37" i="2"/>
  <c r="BY37" i="2" s="1"/>
  <c r="BV37" i="2"/>
  <c r="BS37" i="2"/>
  <c r="BU37" i="2" s="1"/>
  <c r="BR37" i="2"/>
  <c r="BO37" i="2"/>
  <c r="BQ37" i="2" s="1"/>
  <c r="BN37" i="2"/>
  <c r="BJ37" i="2" s="1"/>
  <c r="BG37" i="2"/>
  <c r="BI37" i="2" s="1"/>
  <c r="BF37" i="2"/>
  <c r="BC37" i="2"/>
  <c r="BE37" i="2" s="1"/>
  <c r="BB37" i="2"/>
  <c r="AY37" i="2"/>
  <c r="BA37" i="2" s="1"/>
  <c r="AX37" i="2"/>
  <c r="AT37" i="2" s="1"/>
  <c r="AQ37" i="2"/>
  <c r="AS37" i="2" s="1"/>
  <c r="AP37" i="2"/>
  <c r="AM37" i="2"/>
  <c r="AO37" i="2" s="1"/>
  <c r="AL37" i="2"/>
  <c r="AI37" i="2"/>
  <c r="AK37" i="2" s="1"/>
  <c r="AH37" i="2"/>
  <c r="AD37" i="2" s="1"/>
  <c r="AA37" i="2"/>
  <c r="AC37" i="2" s="1"/>
  <c r="Z37" i="2"/>
  <c r="W37" i="2"/>
  <c r="Y37" i="2" s="1"/>
  <c r="V37" i="2"/>
  <c r="S37" i="2"/>
  <c r="U37" i="2" s="1"/>
  <c r="R37" i="2"/>
  <c r="N37" i="2" s="1"/>
  <c r="J37" i="2" s="1"/>
  <c r="BW33" i="2"/>
  <c r="BY33" i="2" s="1"/>
  <c r="BV33" i="2"/>
  <c r="BS33" i="2"/>
  <c r="BU33" i="2" s="1"/>
  <c r="BR33" i="2"/>
  <c r="BO33" i="2"/>
  <c r="BQ33" i="2" s="1"/>
  <c r="BN33" i="2"/>
  <c r="BJ33" i="2" s="1"/>
  <c r="BK33" i="2"/>
  <c r="BG33" i="2"/>
  <c r="BI33" i="2" s="1"/>
  <c r="BF33" i="2"/>
  <c r="BC33" i="2"/>
  <c r="BE33" i="2" s="1"/>
  <c r="BB33" i="2"/>
  <c r="AY33" i="2"/>
  <c r="BA33" i="2" s="1"/>
  <c r="AX33" i="2"/>
  <c r="AT33" i="2" s="1"/>
  <c r="AQ33" i="2"/>
  <c r="AS33" i="2" s="1"/>
  <c r="AP33" i="2"/>
  <c r="AM33" i="2"/>
  <c r="AO33" i="2" s="1"/>
  <c r="AL33" i="2"/>
  <c r="AI33" i="2"/>
  <c r="AK33" i="2" s="1"/>
  <c r="AH33" i="2"/>
  <c r="AD33" i="2" s="1"/>
  <c r="AA33" i="2"/>
  <c r="AC33" i="2" s="1"/>
  <c r="Z33" i="2"/>
  <c r="W33" i="2"/>
  <c r="Y33" i="2" s="1"/>
  <c r="V33" i="2"/>
  <c r="S33" i="2"/>
  <c r="U33" i="2" s="1"/>
  <c r="R33" i="2"/>
  <c r="N33" i="2" s="1"/>
  <c r="BW27" i="2"/>
  <c r="BY27" i="2" s="1"/>
  <c r="BV27" i="2"/>
  <c r="BS27" i="2"/>
  <c r="BU27" i="2" s="1"/>
  <c r="BR27" i="2"/>
  <c r="BO27" i="2"/>
  <c r="BQ27" i="2" s="1"/>
  <c r="BN27" i="2"/>
  <c r="BJ27" i="2" s="1"/>
  <c r="BG27" i="2"/>
  <c r="BI27" i="2" s="1"/>
  <c r="BF27" i="2"/>
  <c r="BC27" i="2"/>
  <c r="BE27" i="2" s="1"/>
  <c r="BB27" i="2"/>
  <c r="AY27" i="2"/>
  <c r="BA27" i="2" s="1"/>
  <c r="AX27" i="2"/>
  <c r="AT27" i="2" s="1"/>
  <c r="AQ27" i="2"/>
  <c r="AS27" i="2" s="1"/>
  <c r="AP27" i="2"/>
  <c r="AM27" i="2"/>
  <c r="AO27" i="2" s="1"/>
  <c r="AL27" i="2"/>
  <c r="AI27" i="2"/>
  <c r="AK27" i="2" s="1"/>
  <c r="AH27" i="2"/>
  <c r="AD27" i="2" s="1"/>
  <c r="AA27" i="2"/>
  <c r="AC27" i="2" s="1"/>
  <c r="Z27" i="2"/>
  <c r="W27" i="2"/>
  <c r="Y27" i="2" s="1"/>
  <c r="V27" i="2"/>
  <c r="S27" i="2"/>
  <c r="U27" i="2" s="1"/>
  <c r="R27" i="2"/>
  <c r="N27" i="2" s="1"/>
  <c r="J27" i="2" s="1"/>
  <c r="BW26" i="2"/>
  <c r="BY26" i="2" s="1"/>
  <c r="BV26" i="2"/>
  <c r="BS26" i="2"/>
  <c r="BU26" i="2" s="1"/>
  <c r="BR26" i="2"/>
  <c r="BO26" i="2"/>
  <c r="BQ26" i="2" s="1"/>
  <c r="BN26" i="2"/>
  <c r="BJ26" i="2" s="1"/>
  <c r="BK26" i="2"/>
  <c r="BM26" i="2" s="1"/>
  <c r="BG26" i="2"/>
  <c r="BI26" i="2" s="1"/>
  <c r="BF26" i="2"/>
  <c r="BC26" i="2"/>
  <c r="BE26" i="2" s="1"/>
  <c r="BB26" i="2"/>
  <c r="AY26" i="2"/>
  <c r="BA26" i="2" s="1"/>
  <c r="AX26" i="2"/>
  <c r="AT26" i="2" s="1"/>
  <c r="AQ26" i="2"/>
  <c r="AS26" i="2" s="1"/>
  <c r="AP26" i="2"/>
  <c r="AM26" i="2"/>
  <c r="AO26" i="2" s="1"/>
  <c r="AL26" i="2"/>
  <c r="AI26" i="2"/>
  <c r="AK26" i="2" s="1"/>
  <c r="AH26" i="2"/>
  <c r="AD26" i="2" s="1"/>
  <c r="AA26" i="2"/>
  <c r="AC26" i="2" s="1"/>
  <c r="Z26" i="2"/>
  <c r="W26" i="2"/>
  <c r="Y26" i="2" s="1"/>
  <c r="V26" i="2"/>
  <c r="S26" i="2"/>
  <c r="U26" i="2" s="1"/>
  <c r="R26" i="2"/>
  <c r="N26" i="2" s="1"/>
  <c r="BW25" i="2"/>
  <c r="BY25" i="2" s="1"/>
  <c r="BV25" i="2"/>
  <c r="BS25" i="2"/>
  <c r="BU25" i="2" s="1"/>
  <c r="BR25" i="2"/>
  <c r="BO25" i="2"/>
  <c r="BQ25" i="2" s="1"/>
  <c r="BN25" i="2"/>
  <c r="BJ25" i="2" s="1"/>
  <c r="BK25" i="2"/>
  <c r="BG25" i="2"/>
  <c r="BI25" i="2" s="1"/>
  <c r="BF25" i="2"/>
  <c r="BC25" i="2"/>
  <c r="BE25" i="2" s="1"/>
  <c r="BB25" i="2"/>
  <c r="AY25" i="2"/>
  <c r="BA25" i="2" s="1"/>
  <c r="AX25" i="2"/>
  <c r="AT25" i="2" s="1"/>
  <c r="AQ25" i="2"/>
  <c r="AS25" i="2" s="1"/>
  <c r="AP25" i="2"/>
  <c r="AM25" i="2"/>
  <c r="AO25" i="2" s="1"/>
  <c r="AL25" i="2"/>
  <c r="AI25" i="2"/>
  <c r="AK25" i="2" s="1"/>
  <c r="AH25" i="2"/>
  <c r="AD25" i="2" s="1"/>
  <c r="AA25" i="2"/>
  <c r="AC25" i="2" s="1"/>
  <c r="Z25" i="2"/>
  <c r="W25" i="2"/>
  <c r="Y25" i="2" s="1"/>
  <c r="V25" i="2"/>
  <c r="S25" i="2"/>
  <c r="U25" i="2" s="1"/>
  <c r="R25" i="2"/>
  <c r="N25" i="2" s="1"/>
  <c r="BW24" i="2"/>
  <c r="BY24" i="2" s="1"/>
  <c r="BV24" i="2"/>
  <c r="BS24" i="2"/>
  <c r="BU24" i="2" s="1"/>
  <c r="BR24" i="2"/>
  <c r="BO24" i="2"/>
  <c r="BQ24" i="2" s="1"/>
  <c r="BN24" i="2"/>
  <c r="BJ24" i="2" s="1"/>
  <c r="BG24" i="2"/>
  <c r="BI24" i="2" s="1"/>
  <c r="BF24" i="2"/>
  <c r="BC24" i="2"/>
  <c r="BE24" i="2" s="1"/>
  <c r="BB24" i="2"/>
  <c r="AY24" i="2"/>
  <c r="BA24" i="2" s="1"/>
  <c r="AX24" i="2"/>
  <c r="AT24" i="2" s="1"/>
  <c r="AQ24" i="2"/>
  <c r="AS24" i="2" s="1"/>
  <c r="AP24" i="2"/>
  <c r="AM24" i="2"/>
  <c r="AO24" i="2" s="1"/>
  <c r="AL24" i="2"/>
  <c r="AI24" i="2"/>
  <c r="AK24" i="2" s="1"/>
  <c r="AH24" i="2"/>
  <c r="AD24" i="2" s="1"/>
  <c r="AA24" i="2"/>
  <c r="AC24" i="2" s="1"/>
  <c r="Z24" i="2"/>
  <c r="W24" i="2"/>
  <c r="Y24" i="2" s="1"/>
  <c r="V24" i="2"/>
  <c r="S24" i="2"/>
  <c r="U24" i="2" s="1"/>
  <c r="R24" i="2"/>
  <c r="N24" i="2" s="1"/>
  <c r="J24" i="2" s="1"/>
  <c r="BW23" i="2"/>
  <c r="BY23" i="2" s="1"/>
  <c r="BV23" i="2"/>
  <c r="BS23" i="2"/>
  <c r="BU23" i="2" s="1"/>
  <c r="BR23" i="2"/>
  <c r="BO23" i="2"/>
  <c r="BQ23" i="2" s="1"/>
  <c r="BN23" i="2"/>
  <c r="BJ23" i="2" s="1"/>
  <c r="BG23" i="2"/>
  <c r="BI23" i="2" s="1"/>
  <c r="BF23" i="2"/>
  <c r="BC23" i="2"/>
  <c r="BE23" i="2" s="1"/>
  <c r="BB23" i="2"/>
  <c r="AY23" i="2"/>
  <c r="BA23" i="2" s="1"/>
  <c r="AX23" i="2"/>
  <c r="AT23" i="2" s="1"/>
  <c r="AQ23" i="2"/>
  <c r="AS23" i="2" s="1"/>
  <c r="AP23" i="2"/>
  <c r="AM23" i="2"/>
  <c r="AO23" i="2" s="1"/>
  <c r="AL23" i="2"/>
  <c r="AI23" i="2"/>
  <c r="AK23" i="2" s="1"/>
  <c r="AH23" i="2"/>
  <c r="AD23" i="2" s="1"/>
  <c r="AA23" i="2"/>
  <c r="AC23" i="2" s="1"/>
  <c r="Z23" i="2"/>
  <c r="W23" i="2"/>
  <c r="Y23" i="2" s="1"/>
  <c r="V23" i="2"/>
  <c r="S23" i="2"/>
  <c r="U23" i="2" s="1"/>
  <c r="R23" i="2"/>
  <c r="N23" i="2" s="1"/>
  <c r="J23" i="2" s="1"/>
  <c r="O23" i="2"/>
  <c r="Q23" i="2" s="1"/>
  <c r="BW22" i="2"/>
  <c r="BY22" i="2" s="1"/>
  <c r="BV22" i="2"/>
  <c r="BS22" i="2"/>
  <c r="BU22" i="2" s="1"/>
  <c r="BR22" i="2"/>
  <c r="BO22" i="2"/>
  <c r="BQ22" i="2" s="1"/>
  <c r="BN22" i="2"/>
  <c r="BJ22" i="2" s="1"/>
  <c r="BG22" i="2"/>
  <c r="BI22" i="2" s="1"/>
  <c r="BF22" i="2"/>
  <c r="BC22" i="2"/>
  <c r="BE22" i="2" s="1"/>
  <c r="BB22" i="2"/>
  <c r="AY22" i="2"/>
  <c r="BA22" i="2" s="1"/>
  <c r="AX22" i="2"/>
  <c r="AT22" i="2" s="1"/>
  <c r="AQ22" i="2"/>
  <c r="AS22" i="2" s="1"/>
  <c r="AP22" i="2"/>
  <c r="AM22" i="2"/>
  <c r="AO22" i="2" s="1"/>
  <c r="AL22" i="2"/>
  <c r="AI22" i="2"/>
  <c r="AK22" i="2" s="1"/>
  <c r="AH22" i="2"/>
  <c r="AD22" i="2" s="1"/>
  <c r="AA22" i="2"/>
  <c r="AC22" i="2" s="1"/>
  <c r="Z22" i="2"/>
  <c r="W22" i="2"/>
  <c r="Y22" i="2" s="1"/>
  <c r="V22" i="2"/>
  <c r="S22" i="2"/>
  <c r="U22" i="2" s="1"/>
  <c r="R22" i="2"/>
  <c r="N22" i="2" s="1"/>
  <c r="J22" i="2" s="1"/>
  <c r="O22" i="2"/>
  <c r="BW21" i="2"/>
  <c r="BY21" i="2" s="1"/>
  <c r="BV21" i="2"/>
  <c r="BS21" i="2"/>
  <c r="BU21" i="2" s="1"/>
  <c r="BR21" i="2"/>
  <c r="BO21" i="2"/>
  <c r="BQ21" i="2" s="1"/>
  <c r="BN21" i="2"/>
  <c r="BJ21" i="2" s="1"/>
  <c r="BG21" i="2"/>
  <c r="BI21" i="2" s="1"/>
  <c r="BF21" i="2"/>
  <c r="BC21" i="2"/>
  <c r="BE21" i="2" s="1"/>
  <c r="BB21" i="2"/>
  <c r="AY21" i="2"/>
  <c r="BA21" i="2" s="1"/>
  <c r="AX21" i="2"/>
  <c r="AT21" i="2" s="1"/>
  <c r="AQ21" i="2"/>
  <c r="AS21" i="2" s="1"/>
  <c r="AP21" i="2"/>
  <c r="AM21" i="2"/>
  <c r="AO21" i="2" s="1"/>
  <c r="AL21" i="2"/>
  <c r="AI21" i="2"/>
  <c r="AK21" i="2" s="1"/>
  <c r="AH21" i="2"/>
  <c r="AD21" i="2" s="1"/>
  <c r="AA21" i="2"/>
  <c r="AC21" i="2" s="1"/>
  <c r="Z21" i="2"/>
  <c r="W21" i="2"/>
  <c r="Y21" i="2" s="1"/>
  <c r="V21" i="2"/>
  <c r="S21" i="2"/>
  <c r="U21" i="2" s="1"/>
  <c r="R21" i="2"/>
  <c r="N21" i="2" s="1"/>
  <c r="BW18" i="2"/>
  <c r="BY18" i="2" s="1"/>
  <c r="BV18" i="2"/>
  <c r="BS18" i="2"/>
  <c r="BU18" i="2" s="1"/>
  <c r="BR18" i="2"/>
  <c r="BO18" i="2"/>
  <c r="BQ18" i="2" s="1"/>
  <c r="BN18" i="2"/>
  <c r="BK18" i="2"/>
  <c r="BM18" i="2" s="1"/>
  <c r="BJ18" i="2"/>
  <c r="BG18" i="2"/>
  <c r="BI18" i="2" s="1"/>
  <c r="BF18" i="2"/>
  <c r="BC18" i="2"/>
  <c r="BE18" i="2" s="1"/>
  <c r="BB18" i="2"/>
  <c r="AY18" i="2"/>
  <c r="BA18" i="2" s="1"/>
  <c r="AX18" i="2"/>
  <c r="AT18" i="2"/>
  <c r="AQ18" i="2"/>
  <c r="AS18" i="2" s="1"/>
  <c r="AP18" i="2"/>
  <c r="AM18" i="2"/>
  <c r="AO18" i="2" s="1"/>
  <c r="AL18" i="2"/>
  <c r="AI18" i="2"/>
  <c r="AK18" i="2" s="1"/>
  <c r="AH18" i="2"/>
  <c r="AD18" i="2"/>
  <c r="AA18" i="2"/>
  <c r="AC18" i="2" s="1"/>
  <c r="Z18" i="2"/>
  <c r="N18" i="2" s="1"/>
  <c r="J18" i="2" s="1"/>
  <c r="W18" i="2"/>
  <c r="Y18" i="2" s="1"/>
  <c r="V18" i="2"/>
  <c r="S18" i="2"/>
  <c r="U18" i="2" s="1"/>
  <c r="R18" i="2"/>
  <c r="BW17" i="2"/>
  <c r="BY17" i="2" s="1"/>
  <c r="BV17" i="2"/>
  <c r="BS17" i="2"/>
  <c r="BU17" i="2" s="1"/>
  <c r="BR17" i="2"/>
  <c r="BO17" i="2"/>
  <c r="BQ17" i="2" s="1"/>
  <c r="BN17" i="2"/>
  <c r="BJ17" i="2" s="1"/>
  <c r="BK17" i="2"/>
  <c r="BM17" i="2" s="1"/>
  <c r="BG17" i="2"/>
  <c r="BI17" i="2" s="1"/>
  <c r="BF17" i="2"/>
  <c r="BC17" i="2"/>
  <c r="BE17" i="2" s="1"/>
  <c r="BB17" i="2"/>
  <c r="AY17" i="2"/>
  <c r="BA17" i="2" s="1"/>
  <c r="AX17" i="2"/>
  <c r="AT17" i="2" s="1"/>
  <c r="AQ17" i="2"/>
  <c r="AS17" i="2" s="1"/>
  <c r="AP17" i="2"/>
  <c r="AM17" i="2"/>
  <c r="AO17" i="2" s="1"/>
  <c r="AL17" i="2"/>
  <c r="AI17" i="2"/>
  <c r="AK17" i="2" s="1"/>
  <c r="AH17" i="2"/>
  <c r="AD17" i="2" s="1"/>
  <c r="AE17" i="2"/>
  <c r="AA17" i="2"/>
  <c r="AC17" i="2" s="1"/>
  <c r="Z17" i="2"/>
  <c r="W17" i="2"/>
  <c r="Y17" i="2" s="1"/>
  <c r="V17" i="2"/>
  <c r="S17" i="2"/>
  <c r="U17" i="2" s="1"/>
  <c r="R17" i="2"/>
  <c r="N17" i="2" s="1"/>
  <c r="BW16" i="2"/>
  <c r="BY16" i="2" s="1"/>
  <c r="BV16" i="2"/>
  <c r="BS16" i="2"/>
  <c r="BU16" i="2" s="1"/>
  <c r="BR16" i="2"/>
  <c r="BO16" i="2"/>
  <c r="BQ16" i="2" s="1"/>
  <c r="BN16" i="2"/>
  <c r="BJ16" i="2" s="1"/>
  <c r="BG16" i="2"/>
  <c r="BI16" i="2" s="1"/>
  <c r="BF16" i="2"/>
  <c r="BC16" i="2"/>
  <c r="BE16" i="2" s="1"/>
  <c r="BB16" i="2"/>
  <c r="AY16" i="2"/>
  <c r="BA16" i="2" s="1"/>
  <c r="AX16" i="2"/>
  <c r="AT16" i="2" s="1"/>
  <c r="AQ16" i="2"/>
  <c r="AS16" i="2" s="1"/>
  <c r="AP16" i="2"/>
  <c r="AM16" i="2"/>
  <c r="AO16" i="2" s="1"/>
  <c r="AL16" i="2"/>
  <c r="AI16" i="2"/>
  <c r="AK16" i="2" s="1"/>
  <c r="AH16" i="2"/>
  <c r="AD16" i="2" s="1"/>
  <c r="AA16" i="2"/>
  <c r="AC16" i="2" s="1"/>
  <c r="Z16" i="2"/>
  <c r="W16" i="2"/>
  <c r="Y16" i="2" s="1"/>
  <c r="V16" i="2"/>
  <c r="S16" i="2"/>
  <c r="U16" i="2" s="1"/>
  <c r="R16" i="2"/>
  <c r="N16" i="2" s="1"/>
  <c r="J16" i="2" s="1"/>
  <c r="BW15" i="2"/>
  <c r="BY15" i="2" s="1"/>
  <c r="BV15" i="2"/>
  <c r="BS15" i="2"/>
  <c r="BU15" i="2" s="1"/>
  <c r="BR15" i="2"/>
  <c r="BO15" i="2"/>
  <c r="BQ15" i="2" s="1"/>
  <c r="BN15" i="2"/>
  <c r="BJ15" i="2" s="1"/>
  <c r="BG15" i="2"/>
  <c r="BI15" i="2" s="1"/>
  <c r="BF15" i="2"/>
  <c r="BC15" i="2"/>
  <c r="BE15" i="2" s="1"/>
  <c r="BB15" i="2"/>
  <c r="AY15" i="2"/>
  <c r="BA15" i="2" s="1"/>
  <c r="AX15" i="2"/>
  <c r="AT15" i="2" s="1"/>
  <c r="AQ15" i="2"/>
  <c r="AS15" i="2" s="1"/>
  <c r="AP15" i="2"/>
  <c r="AM15" i="2"/>
  <c r="AO15" i="2" s="1"/>
  <c r="AL15" i="2"/>
  <c r="AI15" i="2"/>
  <c r="AK15" i="2" s="1"/>
  <c r="AH15" i="2"/>
  <c r="AD15" i="2" s="1"/>
  <c r="AA15" i="2"/>
  <c r="AC15" i="2" s="1"/>
  <c r="Z15" i="2"/>
  <c r="W15" i="2"/>
  <c r="Y15" i="2" s="1"/>
  <c r="V15" i="2"/>
  <c r="S15" i="2"/>
  <c r="U15" i="2" s="1"/>
  <c r="R15" i="2"/>
  <c r="N15" i="2" s="1"/>
  <c r="J15" i="2" s="1"/>
  <c r="BW14" i="2"/>
  <c r="BY14" i="2" s="1"/>
  <c r="BV14" i="2"/>
  <c r="BS14" i="2"/>
  <c r="BU14" i="2" s="1"/>
  <c r="BR14" i="2"/>
  <c r="BO14" i="2"/>
  <c r="BQ14" i="2" s="1"/>
  <c r="BN14" i="2"/>
  <c r="BJ14" i="2" s="1"/>
  <c r="BG14" i="2"/>
  <c r="BI14" i="2" s="1"/>
  <c r="BF14" i="2"/>
  <c r="BC14" i="2"/>
  <c r="BE14" i="2" s="1"/>
  <c r="BB14" i="2"/>
  <c r="AY14" i="2"/>
  <c r="BA14" i="2" s="1"/>
  <c r="AX14" i="2"/>
  <c r="AT14" i="2" s="1"/>
  <c r="AQ14" i="2"/>
  <c r="AS14" i="2" s="1"/>
  <c r="AP14" i="2"/>
  <c r="AM14" i="2"/>
  <c r="AO14" i="2" s="1"/>
  <c r="AL14" i="2"/>
  <c r="AI14" i="2"/>
  <c r="AK14" i="2" s="1"/>
  <c r="AH14" i="2"/>
  <c r="AD14" i="2" s="1"/>
  <c r="AA14" i="2"/>
  <c r="AC14" i="2" s="1"/>
  <c r="Z14" i="2"/>
  <c r="W14" i="2"/>
  <c r="Y14" i="2" s="1"/>
  <c r="V14" i="2"/>
  <c r="S14" i="2"/>
  <c r="U14" i="2" s="1"/>
  <c r="R14" i="2"/>
  <c r="N14" i="2" s="1"/>
  <c r="J14" i="2" s="1"/>
  <c r="BW13" i="2"/>
  <c r="BY13" i="2" s="1"/>
  <c r="BV13" i="2"/>
  <c r="BS13" i="2"/>
  <c r="BU13" i="2" s="1"/>
  <c r="BR13" i="2"/>
  <c r="BO13" i="2"/>
  <c r="BQ13" i="2" s="1"/>
  <c r="BN13" i="2"/>
  <c r="BJ13" i="2" s="1"/>
  <c r="BG13" i="2"/>
  <c r="BI13" i="2" s="1"/>
  <c r="BF13" i="2"/>
  <c r="BC13" i="2"/>
  <c r="BE13" i="2" s="1"/>
  <c r="BB13" i="2"/>
  <c r="AY13" i="2"/>
  <c r="BA13" i="2" s="1"/>
  <c r="AX13" i="2"/>
  <c r="AT13" i="2" s="1"/>
  <c r="AQ13" i="2"/>
  <c r="AS13" i="2" s="1"/>
  <c r="AP13" i="2"/>
  <c r="AM13" i="2"/>
  <c r="AO13" i="2" s="1"/>
  <c r="AL13" i="2"/>
  <c r="AI13" i="2"/>
  <c r="AK13" i="2" s="1"/>
  <c r="AH13" i="2"/>
  <c r="AD13" i="2" s="1"/>
  <c r="AA13" i="2"/>
  <c r="AC13" i="2" s="1"/>
  <c r="Z13" i="2"/>
  <c r="W13" i="2"/>
  <c r="Y13" i="2" s="1"/>
  <c r="V13" i="2"/>
  <c r="S13" i="2"/>
  <c r="U13" i="2" s="1"/>
  <c r="R13" i="2"/>
  <c r="N13" i="2" s="1"/>
  <c r="J13" i="2" s="1"/>
  <c r="BW12" i="2"/>
  <c r="BY12" i="2" s="1"/>
  <c r="BV12" i="2"/>
  <c r="BS12" i="2"/>
  <c r="BU12" i="2" s="1"/>
  <c r="BR12" i="2"/>
  <c r="BO12" i="2"/>
  <c r="BQ12" i="2" s="1"/>
  <c r="BN12" i="2"/>
  <c r="BJ12" i="2" s="1"/>
  <c r="BG12" i="2"/>
  <c r="BI12" i="2" s="1"/>
  <c r="BF12" i="2"/>
  <c r="BC12" i="2"/>
  <c r="BE12" i="2" s="1"/>
  <c r="BB12" i="2"/>
  <c r="AY12" i="2"/>
  <c r="BA12" i="2" s="1"/>
  <c r="AX12" i="2"/>
  <c r="AT12" i="2" s="1"/>
  <c r="AQ12" i="2"/>
  <c r="AS12" i="2" s="1"/>
  <c r="AP12" i="2"/>
  <c r="AM12" i="2"/>
  <c r="AO12" i="2" s="1"/>
  <c r="AL12" i="2"/>
  <c r="AI12" i="2"/>
  <c r="AK12" i="2" s="1"/>
  <c r="AH12" i="2"/>
  <c r="AD12" i="2" s="1"/>
  <c r="AA12" i="2"/>
  <c r="AC12" i="2" s="1"/>
  <c r="Z12" i="2"/>
  <c r="W12" i="2"/>
  <c r="Y12" i="2" s="1"/>
  <c r="V12" i="2"/>
  <c r="S12" i="2"/>
  <c r="U12" i="2" s="1"/>
  <c r="R12" i="2"/>
  <c r="N12" i="2" s="1"/>
  <c r="J12" i="2" s="1"/>
  <c r="BX178" i="2" l="1"/>
  <c r="AJ180" i="2"/>
  <c r="AS180" i="2"/>
  <c r="BP180" i="2"/>
  <c r="AC184" i="2"/>
  <c r="AN184" i="2"/>
  <c r="BA184" i="2"/>
  <c r="BH184" i="2"/>
  <c r="N180" i="2"/>
  <c r="AD184" i="2"/>
  <c r="BU178" i="2"/>
  <c r="T180" i="2"/>
  <c r="AC180" i="2"/>
  <c r="AN180" i="2"/>
  <c r="AT180" i="2"/>
  <c r="BE180" i="2"/>
  <c r="BT180" i="2"/>
  <c r="BD184" i="2"/>
  <c r="BQ184" i="2"/>
  <c r="BX184" i="2"/>
  <c r="N178" i="2"/>
  <c r="Y178" i="2"/>
  <c r="BH178" i="2"/>
  <c r="X180" i="2"/>
  <c r="AZ180" i="2"/>
  <c r="BU180" i="2"/>
  <c r="N184" i="2"/>
  <c r="AK184" i="2"/>
  <c r="AR184" i="2"/>
  <c r="BI184" i="2"/>
  <c r="BT184" i="2"/>
  <c r="U187" i="2"/>
  <c r="BA187" i="2"/>
  <c r="AK178" i="2"/>
  <c r="BJ178" i="2"/>
  <c r="Y180" i="2"/>
  <c r="BJ184" i="2"/>
  <c r="AE187" i="2"/>
  <c r="AT178" i="2"/>
  <c r="AK187" i="2"/>
  <c r="BQ187" i="2"/>
  <c r="AG17" i="2"/>
  <c r="J21" i="2"/>
  <c r="Q22" i="2"/>
  <c r="BM25" i="2"/>
  <c r="J33" i="2"/>
  <c r="J109" i="2"/>
  <c r="J123" i="2"/>
  <c r="J135" i="2"/>
  <c r="J139" i="2"/>
  <c r="J143" i="2"/>
  <c r="J147" i="2"/>
  <c r="J151" i="2"/>
  <c r="J155" i="2"/>
  <c r="J159" i="2"/>
  <c r="J165" i="2"/>
  <c r="J169" i="2"/>
  <c r="J173" i="2"/>
  <c r="J177" i="2"/>
  <c r="J181" i="2"/>
  <c r="P304" i="2"/>
  <c r="Q304" i="2"/>
  <c r="K304" i="2"/>
  <c r="AV304" i="2"/>
  <c r="AW304" i="2"/>
  <c r="P306" i="2"/>
  <c r="Q306" i="2"/>
  <c r="K306" i="2"/>
  <c r="AF342" i="2"/>
  <c r="AG342" i="2"/>
  <c r="BL345" i="2"/>
  <c r="BM345" i="2"/>
  <c r="AF347" i="2"/>
  <c r="AG347" i="2"/>
  <c r="P360" i="2"/>
  <c r="Q360" i="2"/>
  <c r="K360" i="2"/>
  <c r="P369" i="2"/>
  <c r="Q369" i="2"/>
  <c r="K369" i="2"/>
  <c r="L370" i="2"/>
  <c r="M370" i="2"/>
  <c r="AV372" i="2"/>
  <c r="AW372" i="2"/>
  <c r="AV378" i="2"/>
  <c r="AW378" i="2"/>
  <c r="AF383" i="2"/>
  <c r="AG383" i="2"/>
  <c r="BL385" i="2"/>
  <c r="BM385" i="2"/>
  <c r="BL387" i="2"/>
  <c r="BM387" i="2"/>
  <c r="AF389" i="2"/>
  <c r="AG389" i="2"/>
  <c r="BL391" i="2"/>
  <c r="BM391" i="2"/>
  <c r="AF393" i="2"/>
  <c r="AG393" i="2"/>
  <c r="AF399" i="2"/>
  <c r="AG399" i="2"/>
  <c r="BL402" i="2"/>
  <c r="BM402" i="2"/>
  <c r="AF405" i="2"/>
  <c r="AG405" i="2"/>
  <c r="BL407" i="2"/>
  <c r="BM407" i="2"/>
  <c r="AF409" i="2"/>
  <c r="AG409" i="2"/>
  <c r="BL411" i="2"/>
  <c r="BM411" i="2"/>
  <c r="AF413" i="2"/>
  <c r="AG413" i="2"/>
  <c r="BL415" i="2"/>
  <c r="BM415" i="2"/>
  <c r="AF417" i="2"/>
  <c r="AG417" i="2"/>
  <c r="BL419" i="2"/>
  <c r="BM419" i="2"/>
  <c r="AF421" i="2"/>
  <c r="AG421" i="2"/>
  <c r="AV423" i="2"/>
  <c r="AW423" i="2"/>
  <c r="P425" i="2"/>
  <c r="Q425" i="2"/>
  <c r="K425" i="2"/>
  <c r="L426" i="2"/>
  <c r="M426" i="2"/>
  <c r="AV428" i="2"/>
  <c r="AW428" i="2"/>
  <c r="P430" i="2"/>
  <c r="Q430" i="2"/>
  <c r="K430" i="2"/>
  <c r="AV438" i="2"/>
  <c r="AW438" i="2"/>
  <c r="AF444" i="2"/>
  <c r="AG444" i="2"/>
  <c r="J133" i="2"/>
  <c r="J137" i="2"/>
  <c r="J141" i="2"/>
  <c r="J145" i="2"/>
  <c r="J149" i="2"/>
  <c r="J153" i="2"/>
  <c r="J157" i="2"/>
  <c r="J160" i="2"/>
  <c r="J161" i="2"/>
  <c r="J166" i="2"/>
  <c r="J167" i="2"/>
  <c r="J170" i="2"/>
  <c r="J171" i="2"/>
  <c r="J174" i="2"/>
  <c r="J175" i="2"/>
  <c r="J178" i="2"/>
  <c r="J179" i="2"/>
  <c r="J182" i="2"/>
  <c r="J184" i="2"/>
  <c r="J188" i="2"/>
  <c r="J192" i="2"/>
  <c r="J197" i="2"/>
  <c r="J201" i="2"/>
  <c r="J205" i="2"/>
  <c r="J212" i="2"/>
  <c r="J216" i="2"/>
  <c r="J221" i="2"/>
  <c r="J230" i="2"/>
  <c r="J234" i="2"/>
  <c r="J238" i="2"/>
  <c r="J245" i="2"/>
  <c r="J250" i="2"/>
  <c r="J254" i="2"/>
  <c r="J260" i="2"/>
  <c r="J264" i="2"/>
  <c r="J268" i="2"/>
  <c r="J272" i="2"/>
  <c r="J276" i="2"/>
  <c r="J280" i="2"/>
  <c r="J284" i="2"/>
  <c r="J288" i="2"/>
  <c r="J292" i="2"/>
  <c r="J293" i="2"/>
  <c r="AF293" i="2"/>
  <c r="AG293" i="2"/>
  <c r="BL293" i="2"/>
  <c r="BM293" i="2"/>
  <c r="AF295" i="2"/>
  <c r="AG295" i="2"/>
  <c r="AF302" i="2"/>
  <c r="AG302" i="2"/>
  <c r="BL302" i="2"/>
  <c r="BM302" i="2"/>
  <c r="P342" i="2"/>
  <c r="Q342" i="2"/>
  <c r="K342" i="2"/>
  <c r="L343" i="2"/>
  <c r="M343" i="2"/>
  <c r="AV345" i="2"/>
  <c r="AW345" i="2"/>
  <c r="P347" i="2"/>
  <c r="Q347" i="2"/>
  <c r="K347" i="2"/>
  <c r="L348" i="2"/>
  <c r="M348" i="2"/>
  <c r="BL360" i="2"/>
  <c r="BM360" i="2"/>
  <c r="BL369" i="2"/>
  <c r="BM369" i="2"/>
  <c r="AF372" i="2"/>
  <c r="AG372" i="2"/>
  <c r="AF378" i="2"/>
  <c r="AG378" i="2"/>
  <c r="P383" i="2"/>
  <c r="Q383" i="2"/>
  <c r="K383" i="2"/>
  <c r="L384" i="2"/>
  <c r="M384" i="2"/>
  <c r="AV385" i="2"/>
  <c r="AW385" i="2"/>
  <c r="AV387" i="2"/>
  <c r="AW387" i="2"/>
  <c r="P389" i="2"/>
  <c r="Q389" i="2"/>
  <c r="K389" i="2"/>
  <c r="L390" i="2"/>
  <c r="M390" i="2"/>
  <c r="AV391" i="2"/>
  <c r="AW391" i="2"/>
  <c r="P393" i="2"/>
  <c r="Q393" i="2"/>
  <c r="K393" i="2"/>
  <c r="L394" i="2"/>
  <c r="M394" i="2"/>
  <c r="P399" i="2"/>
  <c r="Q399" i="2"/>
  <c r="K399" i="2"/>
  <c r="L400" i="2"/>
  <c r="M400" i="2"/>
  <c r="AV402" i="2"/>
  <c r="AW402" i="2"/>
  <c r="P405" i="2"/>
  <c r="Q405" i="2"/>
  <c r="K405" i="2"/>
  <c r="L406" i="2"/>
  <c r="M406" i="2"/>
  <c r="AV407" i="2"/>
  <c r="AW407" i="2"/>
  <c r="P409" i="2"/>
  <c r="Q409" i="2"/>
  <c r="K409" i="2"/>
  <c r="L410" i="2"/>
  <c r="M410" i="2"/>
  <c r="AV411" i="2"/>
  <c r="AW411" i="2"/>
  <c r="P413" i="2"/>
  <c r="Q413" i="2"/>
  <c r="K413" i="2"/>
  <c r="L414" i="2"/>
  <c r="M414" i="2"/>
  <c r="AV415" i="2"/>
  <c r="AW415" i="2"/>
  <c r="P417" i="2"/>
  <c r="Q417" i="2"/>
  <c r="K417" i="2"/>
  <c r="L418" i="2"/>
  <c r="M418" i="2"/>
  <c r="AV419" i="2"/>
  <c r="AW419" i="2"/>
  <c r="P421" i="2"/>
  <c r="Q421" i="2"/>
  <c r="K421" i="2"/>
  <c r="AF423" i="2"/>
  <c r="AG423" i="2"/>
  <c r="BL425" i="2"/>
  <c r="BM425" i="2"/>
  <c r="AF428" i="2"/>
  <c r="AG428" i="2"/>
  <c r="AF438" i="2"/>
  <c r="AG438" i="2"/>
  <c r="P444" i="2"/>
  <c r="Q444" i="2"/>
  <c r="K444" i="2"/>
  <c r="J17" i="2"/>
  <c r="J25" i="2"/>
  <c r="BM33" i="2"/>
  <c r="BL295" i="2"/>
  <c r="BM295" i="2"/>
  <c r="AF304" i="2"/>
  <c r="AG304" i="2"/>
  <c r="BL304" i="2"/>
  <c r="BM304" i="2"/>
  <c r="J320" i="2"/>
  <c r="BL342" i="2"/>
  <c r="BM342" i="2"/>
  <c r="AF345" i="2"/>
  <c r="AG345" i="2"/>
  <c r="BL347" i="2"/>
  <c r="BM347" i="2"/>
  <c r="AF349" i="2"/>
  <c r="AG349" i="2"/>
  <c r="AV360" i="2"/>
  <c r="AW360" i="2"/>
  <c r="AV369" i="2"/>
  <c r="AW369" i="2"/>
  <c r="P372" i="2"/>
  <c r="Q372" i="2"/>
  <c r="K372" i="2"/>
  <c r="P378" i="2"/>
  <c r="Q378" i="2"/>
  <c r="K378" i="2"/>
  <c r="BL383" i="2"/>
  <c r="BM383" i="2"/>
  <c r="AF385" i="2"/>
  <c r="AG385" i="2"/>
  <c r="AF387" i="2"/>
  <c r="AG387" i="2"/>
  <c r="BL389" i="2"/>
  <c r="BM389" i="2"/>
  <c r="AF391" i="2"/>
  <c r="AG391" i="2"/>
  <c r="BL393" i="2"/>
  <c r="BM393" i="2"/>
  <c r="AF395" i="2"/>
  <c r="AG395" i="2"/>
  <c r="BL399" i="2"/>
  <c r="BM399" i="2"/>
  <c r="AF402" i="2"/>
  <c r="AG402" i="2"/>
  <c r="BL405" i="2"/>
  <c r="BM405" i="2"/>
  <c r="AF407" i="2"/>
  <c r="AG407" i="2"/>
  <c r="BL409" i="2"/>
  <c r="BM409" i="2"/>
  <c r="AF411" i="2"/>
  <c r="AG411" i="2"/>
  <c r="BL413" i="2"/>
  <c r="BM413" i="2"/>
  <c r="AF415" i="2"/>
  <c r="AG415" i="2"/>
  <c r="BL417" i="2"/>
  <c r="BM417" i="2"/>
  <c r="AF419" i="2"/>
  <c r="AG419" i="2"/>
  <c r="BL421" i="2"/>
  <c r="BM421" i="2"/>
  <c r="P423" i="2"/>
  <c r="Q423" i="2"/>
  <c r="K423" i="2"/>
  <c r="L424" i="2"/>
  <c r="M424" i="2"/>
  <c r="AV425" i="2"/>
  <c r="AW425" i="2"/>
  <c r="P428" i="2"/>
  <c r="Q428" i="2"/>
  <c r="K428" i="2"/>
  <c r="L429" i="2"/>
  <c r="M429" i="2"/>
  <c r="AV430" i="2"/>
  <c r="AW430" i="2"/>
  <c r="P438" i="2"/>
  <c r="Q438" i="2"/>
  <c r="K438" i="2"/>
  <c r="BL444" i="2"/>
  <c r="BM444" i="2"/>
  <c r="J26" i="2"/>
  <c r="AV293" i="2"/>
  <c r="AW293" i="2"/>
  <c r="L294" i="2"/>
  <c r="M294" i="2"/>
  <c r="P295" i="2"/>
  <c r="Q295" i="2"/>
  <c r="K295" i="2"/>
  <c r="AV295" i="2"/>
  <c r="AW295" i="2"/>
  <c r="J301" i="2"/>
  <c r="P302" i="2"/>
  <c r="Q302" i="2"/>
  <c r="K302" i="2"/>
  <c r="AV302" i="2"/>
  <c r="AW302" i="2"/>
  <c r="J306" i="2"/>
  <c r="AV342" i="2"/>
  <c r="AW342" i="2"/>
  <c r="P345" i="2"/>
  <c r="Q345" i="2"/>
  <c r="K345" i="2"/>
  <c r="L346" i="2"/>
  <c r="M346" i="2"/>
  <c r="AV347" i="2"/>
  <c r="AW347" i="2"/>
  <c r="P349" i="2"/>
  <c r="Q349" i="2"/>
  <c r="K349" i="2"/>
  <c r="AF360" i="2"/>
  <c r="AG360" i="2"/>
  <c r="AF369" i="2"/>
  <c r="AG369" i="2"/>
  <c r="BL378" i="2"/>
  <c r="BM378" i="2"/>
  <c r="AV383" i="2"/>
  <c r="AW383" i="2"/>
  <c r="P385" i="2"/>
  <c r="Q385" i="2"/>
  <c r="K385" i="2"/>
  <c r="P387" i="2"/>
  <c r="Q387" i="2"/>
  <c r="K387" i="2"/>
  <c r="L388" i="2"/>
  <c r="M388" i="2"/>
  <c r="AV389" i="2"/>
  <c r="AW389" i="2"/>
  <c r="P391" i="2"/>
  <c r="Q391" i="2"/>
  <c r="K391" i="2"/>
  <c r="L392" i="2"/>
  <c r="M392" i="2"/>
  <c r="AV393" i="2"/>
  <c r="AW393" i="2"/>
  <c r="P395" i="2"/>
  <c r="Q395" i="2"/>
  <c r="K395" i="2"/>
  <c r="AV399" i="2"/>
  <c r="AW399" i="2"/>
  <c r="P402" i="2"/>
  <c r="Q402" i="2"/>
  <c r="K402" i="2"/>
  <c r="L403" i="2"/>
  <c r="M403" i="2"/>
  <c r="AV405" i="2"/>
  <c r="AW405" i="2"/>
  <c r="P407" i="2"/>
  <c r="Q407" i="2"/>
  <c r="K407" i="2"/>
  <c r="L408" i="2"/>
  <c r="M408" i="2"/>
  <c r="AV409" i="2"/>
  <c r="AW409" i="2"/>
  <c r="P411" i="2"/>
  <c r="Q411" i="2"/>
  <c r="K411" i="2"/>
  <c r="L412" i="2"/>
  <c r="M412" i="2"/>
  <c r="AV413" i="2"/>
  <c r="AW413" i="2"/>
  <c r="P415" i="2"/>
  <c r="Q415" i="2"/>
  <c r="K415" i="2"/>
  <c r="L416" i="2"/>
  <c r="M416" i="2"/>
  <c r="AV417" i="2"/>
  <c r="AW417" i="2"/>
  <c r="P419" i="2"/>
  <c r="Q419" i="2"/>
  <c r="K419" i="2"/>
  <c r="L420" i="2"/>
  <c r="M420" i="2"/>
  <c r="AV421" i="2"/>
  <c r="AW421" i="2"/>
  <c r="BL423" i="2"/>
  <c r="BM423" i="2"/>
  <c r="AF425" i="2"/>
  <c r="AG425" i="2"/>
  <c r="BL428" i="2"/>
  <c r="BM428" i="2"/>
  <c r="AF430" i="2"/>
  <c r="AG430" i="2"/>
  <c r="AV444" i="2"/>
  <c r="AW444" i="2"/>
  <c r="O107" i="2"/>
  <c r="U107" i="2"/>
  <c r="AE107" i="2"/>
  <c r="AK107" i="2"/>
  <c r="AU107" i="2"/>
  <c r="BA107" i="2"/>
  <c r="BK107" i="2"/>
  <c r="BQ107" i="2"/>
  <c r="AC109" i="2"/>
  <c r="AS109" i="2"/>
  <c r="BI109" i="2"/>
  <c r="BY109" i="2"/>
  <c r="N113" i="2"/>
  <c r="J113" i="2" s="1"/>
  <c r="AD113" i="2"/>
  <c r="AT113" i="2"/>
  <c r="BJ113" i="2"/>
  <c r="O114" i="2"/>
  <c r="U114" i="2"/>
  <c r="AE114" i="2"/>
  <c r="AK114" i="2"/>
  <c r="AU114" i="2"/>
  <c r="BA114" i="2"/>
  <c r="BK114" i="2"/>
  <c r="BQ114" i="2"/>
  <c r="AC116" i="2"/>
  <c r="AS116" i="2"/>
  <c r="BI116" i="2"/>
  <c r="BY116" i="2"/>
  <c r="N117" i="2"/>
  <c r="J117" i="2" s="1"/>
  <c r="AD117" i="2"/>
  <c r="AT117" i="2"/>
  <c r="BJ117" i="2"/>
  <c r="O118" i="2"/>
  <c r="U118" i="2"/>
  <c r="AE118" i="2"/>
  <c r="AK118" i="2"/>
  <c r="AU118" i="2"/>
  <c r="BA118" i="2"/>
  <c r="BK118" i="2"/>
  <c r="BQ118" i="2"/>
  <c r="AC123" i="2"/>
  <c r="AS123" i="2"/>
  <c r="BI123" i="2"/>
  <c r="BY123" i="2"/>
  <c r="N124" i="2"/>
  <c r="J124" i="2" s="1"/>
  <c r="AD124" i="2"/>
  <c r="AT124" i="2"/>
  <c r="BJ124" i="2"/>
  <c r="O125" i="2"/>
  <c r="U125" i="2"/>
  <c r="AE125" i="2"/>
  <c r="AK125" i="2"/>
  <c r="AU125" i="2"/>
  <c r="BA125" i="2"/>
  <c r="BK125" i="2"/>
  <c r="BQ125" i="2"/>
  <c r="AC127" i="2"/>
  <c r="AS127" i="2"/>
  <c r="BI127" i="2"/>
  <c r="BY127" i="2"/>
  <c r="N128" i="2"/>
  <c r="J128" i="2" s="1"/>
  <c r="AD128" i="2"/>
  <c r="AT128" i="2"/>
  <c r="BJ128" i="2"/>
  <c r="O129" i="2"/>
  <c r="U129" i="2"/>
  <c r="AE129" i="2"/>
  <c r="AK129" i="2"/>
  <c r="AU129" i="2"/>
  <c r="BA129" i="2"/>
  <c r="BK129" i="2"/>
  <c r="BQ129" i="2"/>
  <c r="AC131" i="2"/>
  <c r="AS131" i="2"/>
  <c r="BI131" i="2"/>
  <c r="BY131" i="2"/>
  <c r="N132" i="2"/>
  <c r="J132" i="2" s="1"/>
  <c r="AD132" i="2"/>
  <c r="AT132" i="2"/>
  <c r="BJ132" i="2"/>
  <c r="O133" i="2"/>
  <c r="U133" i="2"/>
  <c r="AE133" i="2"/>
  <c r="AK133" i="2"/>
  <c r="AU133" i="2"/>
  <c r="BA133" i="2"/>
  <c r="BK133" i="2"/>
  <c r="BQ133" i="2"/>
  <c r="AC135" i="2"/>
  <c r="AS135" i="2"/>
  <c r="BI135" i="2"/>
  <c r="BY135" i="2"/>
  <c r="N136" i="2"/>
  <c r="J136" i="2" s="1"/>
  <c r="AD136" i="2"/>
  <c r="AT136" i="2"/>
  <c r="BJ136" i="2"/>
  <c r="O137" i="2"/>
  <c r="U137" i="2"/>
  <c r="AE137" i="2"/>
  <c r="AK137" i="2"/>
  <c r="AU137" i="2"/>
  <c r="BA137" i="2"/>
  <c r="BK137" i="2"/>
  <c r="BQ137" i="2"/>
  <c r="AC139" i="2"/>
  <c r="AS139" i="2"/>
  <c r="BI139" i="2"/>
  <c r="BY139" i="2"/>
  <c r="N140" i="2"/>
  <c r="J140" i="2" s="1"/>
  <c r="AD140" i="2"/>
  <c r="AT140" i="2"/>
  <c r="BJ140" i="2"/>
  <c r="O141" i="2"/>
  <c r="U141" i="2"/>
  <c r="AE141" i="2"/>
  <c r="AK141" i="2"/>
  <c r="AU141" i="2"/>
  <c r="BA141" i="2"/>
  <c r="BK141" i="2"/>
  <c r="BQ141" i="2"/>
  <c r="AC143" i="2"/>
  <c r="AS143" i="2"/>
  <c r="BI143" i="2"/>
  <c r="BY143" i="2"/>
  <c r="N144" i="2"/>
  <c r="J144" i="2" s="1"/>
  <c r="AD144" i="2"/>
  <c r="AT144" i="2"/>
  <c r="BJ144" i="2"/>
  <c r="O145" i="2"/>
  <c r="U145" i="2"/>
  <c r="AE145" i="2"/>
  <c r="AK145" i="2"/>
  <c r="AU145" i="2"/>
  <c r="BA145" i="2"/>
  <c r="BK145" i="2"/>
  <c r="BQ145" i="2"/>
  <c r="AC147" i="2"/>
  <c r="AS147" i="2"/>
  <c r="BI147" i="2"/>
  <c r="BY147" i="2"/>
  <c r="N148" i="2"/>
  <c r="J148" i="2" s="1"/>
  <c r="AD148" i="2"/>
  <c r="AT148" i="2"/>
  <c r="BJ148" i="2"/>
  <c r="O149" i="2"/>
  <c r="U149" i="2"/>
  <c r="AE149" i="2"/>
  <c r="AK149" i="2"/>
  <c r="AU149" i="2"/>
  <c r="BA149" i="2"/>
  <c r="BK149" i="2"/>
  <c r="BQ149" i="2"/>
  <c r="AC151" i="2"/>
  <c r="AS151" i="2"/>
  <c r="BI151" i="2"/>
  <c r="BY151" i="2"/>
  <c r="N152" i="2"/>
  <c r="J152" i="2" s="1"/>
  <c r="AD152" i="2"/>
  <c r="AT152" i="2"/>
  <c r="BJ152" i="2"/>
  <c r="O153" i="2"/>
  <c r="U153" i="2"/>
  <c r="AE153" i="2"/>
  <c r="AK153" i="2"/>
  <c r="AU153" i="2"/>
  <c r="BA153" i="2"/>
  <c r="BK153" i="2"/>
  <c r="BQ153" i="2"/>
  <c r="AC155" i="2"/>
  <c r="AS155" i="2"/>
  <c r="BI155" i="2"/>
  <c r="BY155" i="2"/>
  <c r="N156" i="2"/>
  <c r="J156" i="2" s="1"/>
  <c r="AD156" i="2"/>
  <c r="AT156" i="2"/>
  <c r="BJ156" i="2"/>
  <c r="O157" i="2"/>
  <c r="U157" i="2"/>
  <c r="AE157" i="2"/>
  <c r="AK157" i="2"/>
  <c r="AU157" i="2"/>
  <c r="BA157" i="2"/>
  <c r="BK157" i="2"/>
  <c r="BQ157" i="2"/>
  <c r="AR158" i="2"/>
  <c r="BH158" i="2"/>
  <c r="BX158" i="2"/>
  <c r="X159" i="2"/>
  <c r="AN159" i="2"/>
  <c r="BD159" i="2"/>
  <c r="BT159" i="2"/>
  <c r="T160" i="2"/>
  <c r="AJ160" i="2"/>
  <c r="AZ160" i="2"/>
  <c r="BP160" i="2"/>
  <c r="O161" i="2"/>
  <c r="U161" i="2"/>
  <c r="AE161" i="2"/>
  <c r="AK161" i="2"/>
  <c r="AU161" i="2"/>
  <c r="BA161" i="2"/>
  <c r="BK161" i="2"/>
  <c r="BQ161" i="2"/>
  <c r="AR164" i="2"/>
  <c r="BH164" i="2"/>
  <c r="BX164" i="2"/>
  <c r="X165" i="2"/>
  <c r="AN165" i="2"/>
  <c r="BD165" i="2"/>
  <c r="BT165" i="2"/>
  <c r="T166" i="2"/>
  <c r="AJ166" i="2"/>
  <c r="AZ166" i="2"/>
  <c r="BP166" i="2"/>
  <c r="O167" i="2"/>
  <c r="U167" i="2"/>
  <c r="AE167" i="2"/>
  <c r="AU167" i="2"/>
  <c r="BK167" i="2"/>
  <c r="AB168" i="2"/>
  <c r="AR168" i="2"/>
  <c r="BH168" i="2"/>
  <c r="BX168" i="2"/>
  <c r="X169" i="2"/>
  <c r="AN169" i="2"/>
  <c r="BD169" i="2"/>
  <c r="BT169" i="2"/>
  <c r="T170" i="2"/>
  <c r="AJ170" i="2"/>
  <c r="AZ170" i="2"/>
  <c r="BP170" i="2"/>
  <c r="O171" i="2"/>
  <c r="AE171" i="2"/>
  <c r="AU171" i="2"/>
  <c r="BK171" i="2"/>
  <c r="AB172" i="2"/>
  <c r="AR172" i="2"/>
  <c r="BH172" i="2"/>
  <c r="BX172" i="2"/>
  <c r="X173" i="2"/>
  <c r="AN173" i="2"/>
  <c r="BD173" i="2"/>
  <c r="BT173" i="2"/>
  <c r="T174" i="2"/>
  <c r="AJ174" i="2"/>
  <c r="AZ174" i="2"/>
  <c r="BP174" i="2"/>
  <c r="O175" i="2"/>
  <c r="AE175" i="2"/>
  <c r="AU175" i="2"/>
  <c r="BK175" i="2"/>
  <c r="AB176" i="2"/>
  <c r="AR176" i="2"/>
  <c r="BH176" i="2"/>
  <c r="BX176" i="2"/>
  <c r="X177" i="2"/>
  <c r="AN177" i="2"/>
  <c r="BD177" i="2"/>
  <c r="BT177" i="2"/>
  <c r="T178" i="2"/>
  <c r="AJ178" i="2"/>
  <c r="AZ178" i="2"/>
  <c r="BP178" i="2"/>
  <c r="O179" i="2"/>
  <c r="AE179" i="2"/>
  <c r="AU179" i="2"/>
  <c r="BK179" i="2"/>
  <c r="AB180" i="2"/>
  <c r="AR180" i="2"/>
  <c r="BH180" i="2"/>
  <c r="BX180" i="2"/>
  <c r="X181" i="2"/>
  <c r="AN181" i="2"/>
  <c r="BD181" i="2"/>
  <c r="BT181" i="2"/>
  <c r="T182" i="2"/>
  <c r="AJ182" i="2"/>
  <c r="AZ182" i="2"/>
  <c r="BP182" i="2"/>
  <c r="O184" i="2"/>
  <c r="AE184" i="2"/>
  <c r="AU184" i="2"/>
  <c r="BK184" i="2"/>
  <c r="AB185" i="2"/>
  <c r="AR185" i="2"/>
  <c r="BH185" i="2"/>
  <c r="BX185" i="2"/>
  <c r="X186" i="2"/>
  <c r="AN186" i="2"/>
  <c r="BD186" i="2"/>
  <c r="BT186" i="2"/>
  <c r="N187" i="2"/>
  <c r="T187" i="2"/>
  <c r="Y187" i="2"/>
  <c r="AD187" i="2"/>
  <c r="AF187" i="2" s="1"/>
  <c r="AJ187" i="2"/>
  <c r="AO187" i="2"/>
  <c r="AT187" i="2"/>
  <c r="AV187" i="2" s="1"/>
  <c r="AZ187" i="2"/>
  <c r="BE187" i="2"/>
  <c r="BJ187" i="2"/>
  <c r="BP187" i="2"/>
  <c r="O188" i="2"/>
  <c r="U188" i="2"/>
  <c r="AE188" i="2"/>
  <c r="AK188" i="2"/>
  <c r="AU188" i="2"/>
  <c r="BA188" i="2"/>
  <c r="BK188" i="2"/>
  <c r="BQ188" i="2"/>
  <c r="N191" i="2"/>
  <c r="J191" i="2" s="1"/>
  <c r="AD191" i="2"/>
  <c r="AT191" i="2"/>
  <c r="BJ191" i="2"/>
  <c r="O192" i="2"/>
  <c r="U192" i="2"/>
  <c r="AE192" i="2"/>
  <c r="AK192" i="2"/>
  <c r="AU192" i="2"/>
  <c r="BA192" i="2"/>
  <c r="BK192" i="2"/>
  <c r="BQ192" i="2"/>
  <c r="N195" i="2"/>
  <c r="J195" i="2" s="1"/>
  <c r="AD195" i="2"/>
  <c r="AT195" i="2"/>
  <c r="BJ195" i="2"/>
  <c r="O197" i="2"/>
  <c r="U197" i="2"/>
  <c r="AE197" i="2"/>
  <c r="AK197" i="2"/>
  <c r="AU197" i="2"/>
  <c r="BA197" i="2"/>
  <c r="BK197" i="2"/>
  <c r="BQ197" i="2"/>
  <c r="N200" i="2"/>
  <c r="J200" i="2" s="1"/>
  <c r="AD200" i="2"/>
  <c r="AT200" i="2"/>
  <c r="BJ200" i="2"/>
  <c r="O201" i="2"/>
  <c r="U201" i="2"/>
  <c r="AE201" i="2"/>
  <c r="AK201" i="2"/>
  <c r="AU201" i="2"/>
  <c r="BA201" i="2"/>
  <c r="BK201" i="2"/>
  <c r="BQ201" i="2"/>
  <c r="N204" i="2"/>
  <c r="J204" i="2" s="1"/>
  <c r="AD204" i="2"/>
  <c r="AT204" i="2"/>
  <c r="BJ204" i="2"/>
  <c r="O205" i="2"/>
  <c r="U205" i="2"/>
  <c r="AE205" i="2"/>
  <c r="AK205" i="2"/>
  <c r="AU205" i="2"/>
  <c r="BA205" i="2"/>
  <c r="BK205" i="2"/>
  <c r="BQ205" i="2"/>
  <c r="N210" i="2"/>
  <c r="J210" i="2" s="1"/>
  <c r="AD210" i="2"/>
  <c r="AT210" i="2"/>
  <c r="BJ210" i="2"/>
  <c r="O212" i="2"/>
  <c r="U212" i="2"/>
  <c r="AE212" i="2"/>
  <c r="AK212" i="2"/>
  <c r="AU212" i="2"/>
  <c r="BA212" i="2"/>
  <c r="BK212" i="2"/>
  <c r="BQ212" i="2"/>
  <c r="N215" i="2"/>
  <c r="J215" i="2" s="1"/>
  <c r="AD215" i="2"/>
  <c r="AT215" i="2"/>
  <c r="BJ215" i="2"/>
  <c r="O216" i="2"/>
  <c r="U216" i="2"/>
  <c r="AE216" i="2"/>
  <c r="AK216" i="2"/>
  <c r="AU216" i="2"/>
  <c r="BA216" i="2"/>
  <c r="BK216" i="2"/>
  <c r="BQ216" i="2"/>
  <c r="N220" i="2"/>
  <c r="J220" i="2" s="1"/>
  <c r="AD220" i="2"/>
  <c r="AT220" i="2"/>
  <c r="BJ220" i="2"/>
  <c r="O221" i="2"/>
  <c r="U221" i="2"/>
  <c r="AE221" i="2"/>
  <c r="AK221" i="2"/>
  <c r="AU221" i="2"/>
  <c r="BA221" i="2"/>
  <c r="BK221" i="2"/>
  <c r="BQ221" i="2"/>
  <c r="N229" i="2"/>
  <c r="J229" i="2" s="1"/>
  <c r="AD229" i="2"/>
  <c r="AT229" i="2"/>
  <c r="BJ229" i="2"/>
  <c r="O230" i="2"/>
  <c r="U230" i="2"/>
  <c r="AE230" i="2"/>
  <c r="AK230" i="2"/>
  <c r="AU230" i="2"/>
  <c r="BA230" i="2"/>
  <c r="BK230" i="2"/>
  <c r="BQ230" i="2"/>
  <c r="N233" i="2"/>
  <c r="J233" i="2" s="1"/>
  <c r="AD233" i="2"/>
  <c r="AT233" i="2"/>
  <c r="BJ233" i="2"/>
  <c r="O234" i="2"/>
  <c r="U234" i="2"/>
  <c r="AE234" i="2"/>
  <c r="AK234" i="2"/>
  <c r="AU234" i="2"/>
  <c r="BA234" i="2"/>
  <c r="BK234" i="2"/>
  <c r="BQ234" i="2"/>
  <c r="N237" i="2"/>
  <c r="J237" i="2" s="1"/>
  <c r="AD237" i="2"/>
  <c r="AT237" i="2"/>
  <c r="BJ237" i="2"/>
  <c r="O238" i="2"/>
  <c r="U238" i="2"/>
  <c r="AE238" i="2"/>
  <c r="AK238" i="2"/>
  <c r="AU238" i="2"/>
  <c r="BA238" i="2"/>
  <c r="BK238" i="2"/>
  <c r="BQ238" i="2"/>
  <c r="N244" i="2"/>
  <c r="J244" i="2" s="1"/>
  <c r="AD244" i="2"/>
  <c r="AT244" i="2"/>
  <c r="BJ244" i="2"/>
  <c r="O245" i="2"/>
  <c r="U245" i="2"/>
  <c r="AE245" i="2"/>
  <c r="AK245" i="2"/>
  <c r="AU245" i="2"/>
  <c r="BA245" i="2"/>
  <c r="BK245" i="2"/>
  <c r="BQ245" i="2"/>
  <c r="N249" i="2"/>
  <c r="J249" i="2" s="1"/>
  <c r="AD249" i="2"/>
  <c r="AT249" i="2"/>
  <c r="BJ249" i="2"/>
  <c r="O250" i="2"/>
  <c r="U250" i="2"/>
  <c r="AE250" i="2"/>
  <c r="AK250" i="2"/>
  <c r="AU250" i="2"/>
  <c r="BA250" i="2"/>
  <c r="BK250" i="2"/>
  <c r="BQ250" i="2"/>
  <c r="N253" i="2"/>
  <c r="J253" i="2" s="1"/>
  <c r="AD253" i="2"/>
  <c r="AT253" i="2"/>
  <c r="BJ253" i="2"/>
  <c r="O254" i="2"/>
  <c r="U254" i="2"/>
  <c r="AE254" i="2"/>
  <c r="AK254" i="2"/>
  <c r="AU254" i="2"/>
  <c r="BA254" i="2"/>
  <c r="BK254" i="2"/>
  <c r="BQ254" i="2"/>
  <c r="N257" i="2"/>
  <c r="J257" i="2" s="1"/>
  <c r="AD257" i="2"/>
  <c r="AT257" i="2"/>
  <c r="BJ257" i="2"/>
  <c r="O260" i="2"/>
  <c r="U260" i="2"/>
  <c r="AE260" i="2"/>
  <c r="AK260" i="2"/>
  <c r="AU260" i="2"/>
  <c r="BA260" i="2"/>
  <c r="BK260" i="2"/>
  <c r="BQ260" i="2"/>
  <c r="N263" i="2"/>
  <c r="J263" i="2" s="1"/>
  <c r="AD263" i="2"/>
  <c r="AT263" i="2"/>
  <c r="BJ263" i="2"/>
  <c r="O264" i="2"/>
  <c r="U264" i="2"/>
  <c r="AE264" i="2"/>
  <c r="AK264" i="2"/>
  <c r="AU264" i="2"/>
  <c r="BA264" i="2"/>
  <c r="BK264" i="2"/>
  <c r="BQ264" i="2"/>
  <c r="N267" i="2"/>
  <c r="J267" i="2" s="1"/>
  <c r="AD267" i="2"/>
  <c r="AT267" i="2"/>
  <c r="BJ267" i="2"/>
  <c r="O268" i="2"/>
  <c r="U268" i="2"/>
  <c r="AE268" i="2"/>
  <c r="AK268" i="2"/>
  <c r="AU268" i="2"/>
  <c r="BA268" i="2"/>
  <c r="BK268" i="2"/>
  <c r="BQ268" i="2"/>
  <c r="N271" i="2"/>
  <c r="J271" i="2" s="1"/>
  <c r="AD271" i="2"/>
  <c r="AT271" i="2"/>
  <c r="BJ271" i="2"/>
  <c r="O272" i="2"/>
  <c r="U272" i="2"/>
  <c r="AE272" i="2"/>
  <c r="AK272" i="2"/>
  <c r="AU272" i="2"/>
  <c r="BA272" i="2"/>
  <c r="BK272" i="2"/>
  <c r="BQ272" i="2"/>
  <c r="N275" i="2"/>
  <c r="J275" i="2" s="1"/>
  <c r="AD275" i="2"/>
  <c r="AT275" i="2"/>
  <c r="BJ275" i="2"/>
  <c r="O276" i="2"/>
  <c r="U276" i="2"/>
  <c r="AE276" i="2"/>
  <c r="AK276" i="2"/>
  <c r="AU276" i="2"/>
  <c r="BA276" i="2"/>
  <c r="BK276" i="2"/>
  <c r="BQ276" i="2"/>
  <c r="N279" i="2"/>
  <c r="J279" i="2" s="1"/>
  <c r="AD279" i="2"/>
  <c r="AT279" i="2"/>
  <c r="BJ279" i="2"/>
  <c r="O280" i="2"/>
  <c r="U280" i="2"/>
  <c r="AE280" i="2"/>
  <c r="AK280" i="2"/>
  <c r="AU280" i="2"/>
  <c r="BA280" i="2"/>
  <c r="BK280" i="2"/>
  <c r="BQ280" i="2"/>
  <c r="N283" i="2"/>
  <c r="J283" i="2" s="1"/>
  <c r="AD283" i="2"/>
  <c r="AT283" i="2"/>
  <c r="BJ283" i="2"/>
  <c r="O284" i="2"/>
  <c r="U284" i="2"/>
  <c r="AE284" i="2"/>
  <c r="AK284" i="2"/>
  <c r="AU284" i="2"/>
  <c r="BA284" i="2"/>
  <c r="BK284" i="2"/>
  <c r="BQ284" i="2"/>
  <c r="N287" i="2"/>
  <c r="J287" i="2" s="1"/>
  <c r="AD287" i="2"/>
  <c r="AT287" i="2"/>
  <c r="BJ287" i="2"/>
  <c r="O288" i="2"/>
  <c r="U288" i="2"/>
  <c r="AE288" i="2"/>
  <c r="AK288" i="2"/>
  <c r="AU288" i="2"/>
  <c r="BA288" i="2"/>
  <c r="BK288" i="2"/>
  <c r="BQ288" i="2"/>
  <c r="N291" i="2"/>
  <c r="J291" i="2" s="1"/>
  <c r="AD291" i="2"/>
  <c r="AT291" i="2"/>
  <c r="BJ291" i="2"/>
  <c r="O292" i="2"/>
  <c r="U292" i="2"/>
  <c r="AE292" i="2"/>
  <c r="AK292" i="2"/>
  <c r="AU292" i="2"/>
  <c r="BA292" i="2"/>
  <c r="BK292" i="2"/>
  <c r="BQ292" i="2"/>
  <c r="X293" i="2"/>
  <c r="Y293" i="2"/>
  <c r="AN293" i="2"/>
  <c r="AO293" i="2"/>
  <c r="BD293" i="2"/>
  <c r="BE293" i="2"/>
  <c r="BT293" i="2"/>
  <c r="BU293" i="2"/>
  <c r="T294" i="2"/>
  <c r="U294" i="2"/>
  <c r="AB294" i="2"/>
  <c r="AC294" i="2"/>
  <c r="AJ294" i="2"/>
  <c r="AK294" i="2"/>
  <c r="AR294" i="2"/>
  <c r="AS294" i="2"/>
  <c r="AZ294" i="2"/>
  <c r="BA294" i="2"/>
  <c r="BH294" i="2"/>
  <c r="BI294" i="2"/>
  <c r="BP294" i="2"/>
  <c r="BQ294" i="2"/>
  <c r="BX294" i="2"/>
  <c r="BY294" i="2"/>
  <c r="X295" i="2"/>
  <c r="Y295" i="2"/>
  <c r="AN295" i="2"/>
  <c r="AO295" i="2"/>
  <c r="BD295" i="2"/>
  <c r="BE295" i="2"/>
  <c r="BT295" i="2"/>
  <c r="BU295" i="2"/>
  <c r="T301" i="2"/>
  <c r="U301" i="2"/>
  <c r="AB301" i="2"/>
  <c r="AC301" i="2"/>
  <c r="AJ301" i="2"/>
  <c r="AK301" i="2"/>
  <c r="AR301" i="2"/>
  <c r="AS301" i="2"/>
  <c r="AZ301" i="2"/>
  <c r="BA301" i="2"/>
  <c r="BH301" i="2"/>
  <c r="BI301" i="2"/>
  <c r="BP301" i="2"/>
  <c r="BQ301" i="2"/>
  <c r="BX301" i="2"/>
  <c r="BY301" i="2"/>
  <c r="X302" i="2"/>
  <c r="Y302" i="2"/>
  <c r="AN302" i="2"/>
  <c r="AO302" i="2"/>
  <c r="BD302" i="2"/>
  <c r="BE302" i="2"/>
  <c r="BT302" i="2"/>
  <c r="BU302" i="2"/>
  <c r="T303" i="2"/>
  <c r="U303" i="2"/>
  <c r="AB303" i="2"/>
  <c r="AC303" i="2"/>
  <c r="AJ303" i="2"/>
  <c r="AK303" i="2"/>
  <c r="AR303" i="2"/>
  <c r="AS303" i="2"/>
  <c r="AZ303" i="2"/>
  <c r="BA303" i="2"/>
  <c r="BH303" i="2"/>
  <c r="BI303" i="2"/>
  <c r="BP303" i="2"/>
  <c r="BQ303" i="2"/>
  <c r="BX303" i="2"/>
  <c r="BY303" i="2"/>
  <c r="X304" i="2"/>
  <c r="Y304" i="2"/>
  <c r="AN304" i="2"/>
  <c r="AO304" i="2"/>
  <c r="BD304" i="2"/>
  <c r="BE304" i="2"/>
  <c r="BT304" i="2"/>
  <c r="BU304" i="2"/>
  <c r="T305" i="2"/>
  <c r="U305" i="2"/>
  <c r="AB305" i="2"/>
  <c r="AC305" i="2"/>
  <c r="AJ305" i="2"/>
  <c r="AK305" i="2"/>
  <c r="AR305" i="2"/>
  <c r="AS305" i="2"/>
  <c r="AZ305" i="2"/>
  <c r="BA305" i="2"/>
  <c r="BH305" i="2"/>
  <c r="BI305" i="2"/>
  <c r="BP305" i="2"/>
  <c r="BQ305" i="2"/>
  <c r="BX305" i="2"/>
  <c r="BY305" i="2"/>
  <c r="X306" i="2"/>
  <c r="Y306" i="2"/>
  <c r="AF306" i="2"/>
  <c r="AG306" i="2"/>
  <c r="AN306" i="2"/>
  <c r="AO306" i="2"/>
  <c r="AV306" i="2"/>
  <c r="AW306" i="2"/>
  <c r="BD306" i="2"/>
  <c r="BE306" i="2"/>
  <c r="BL306" i="2"/>
  <c r="BM306" i="2"/>
  <c r="BT306" i="2"/>
  <c r="BU306" i="2"/>
  <c r="T307" i="2"/>
  <c r="U307" i="2"/>
  <c r="AB307" i="2"/>
  <c r="AC307" i="2"/>
  <c r="AJ307" i="2"/>
  <c r="AK307" i="2"/>
  <c r="AR307" i="2"/>
  <c r="AS307" i="2"/>
  <c r="AZ307" i="2"/>
  <c r="BA307" i="2"/>
  <c r="BH307" i="2"/>
  <c r="BI307" i="2"/>
  <c r="BP307" i="2"/>
  <c r="BQ307" i="2"/>
  <c r="BX307" i="2"/>
  <c r="BY307" i="2"/>
  <c r="P312" i="2"/>
  <c r="Q312" i="2"/>
  <c r="X312" i="2"/>
  <c r="Y312" i="2"/>
  <c r="AF312" i="2"/>
  <c r="AG312" i="2"/>
  <c r="AN312" i="2"/>
  <c r="AO312" i="2"/>
  <c r="AV312" i="2"/>
  <c r="AW312" i="2"/>
  <c r="BD312" i="2"/>
  <c r="BE312" i="2"/>
  <c r="BL312" i="2"/>
  <c r="BM312" i="2"/>
  <c r="BT312" i="2"/>
  <c r="BU312" i="2"/>
  <c r="T313" i="2"/>
  <c r="U313" i="2"/>
  <c r="AB313" i="2"/>
  <c r="AC313" i="2"/>
  <c r="AJ313" i="2"/>
  <c r="AK313" i="2"/>
  <c r="AR313" i="2"/>
  <c r="AS313" i="2"/>
  <c r="AZ313" i="2"/>
  <c r="BA313" i="2"/>
  <c r="BH313" i="2"/>
  <c r="BI313" i="2"/>
  <c r="BP313" i="2"/>
  <c r="BQ313" i="2"/>
  <c r="BX313" i="2"/>
  <c r="BY313" i="2"/>
  <c r="P314" i="2"/>
  <c r="Q314" i="2"/>
  <c r="X314" i="2"/>
  <c r="Y314" i="2"/>
  <c r="AF314" i="2"/>
  <c r="AG314" i="2"/>
  <c r="AN314" i="2"/>
  <c r="AO314" i="2"/>
  <c r="AV314" i="2"/>
  <c r="AW314" i="2"/>
  <c r="BD314" i="2"/>
  <c r="BE314" i="2"/>
  <c r="BL314" i="2"/>
  <c r="BM314" i="2"/>
  <c r="BT314" i="2"/>
  <c r="BU314" i="2"/>
  <c r="T315" i="2"/>
  <c r="U315" i="2"/>
  <c r="AB315" i="2"/>
  <c r="AC315" i="2"/>
  <c r="AJ315" i="2"/>
  <c r="AK315" i="2"/>
  <c r="AR315" i="2"/>
  <c r="AS315" i="2"/>
  <c r="AZ315" i="2"/>
  <c r="BA315" i="2"/>
  <c r="BH315" i="2"/>
  <c r="BI315" i="2"/>
  <c r="BP315" i="2"/>
  <c r="BQ315" i="2"/>
  <c r="BX315" i="2"/>
  <c r="BY315" i="2"/>
  <c r="P316" i="2"/>
  <c r="Q316" i="2"/>
  <c r="X316" i="2"/>
  <c r="Y316" i="2"/>
  <c r="AF316" i="2"/>
  <c r="AG316" i="2"/>
  <c r="AN316" i="2"/>
  <c r="AO316" i="2"/>
  <c r="AV316" i="2"/>
  <c r="AW316" i="2"/>
  <c r="BD316" i="2"/>
  <c r="BE316" i="2"/>
  <c r="BL316" i="2"/>
  <c r="BM316" i="2"/>
  <c r="BT316" i="2"/>
  <c r="BU316" i="2"/>
  <c r="T317" i="2"/>
  <c r="U317" i="2"/>
  <c r="AB317" i="2"/>
  <c r="AC317" i="2"/>
  <c r="AJ317" i="2"/>
  <c r="AK317" i="2"/>
  <c r="AR317" i="2"/>
  <c r="AS317" i="2"/>
  <c r="AZ317" i="2"/>
  <c r="BA317" i="2"/>
  <c r="BH317" i="2"/>
  <c r="BI317" i="2"/>
  <c r="BP317" i="2"/>
  <c r="BQ317" i="2"/>
  <c r="BX317" i="2"/>
  <c r="BY317" i="2"/>
  <c r="P318" i="2"/>
  <c r="Q318" i="2"/>
  <c r="X318" i="2"/>
  <c r="Y318" i="2"/>
  <c r="AF318" i="2"/>
  <c r="AG318" i="2"/>
  <c r="AN318" i="2"/>
  <c r="AO318" i="2"/>
  <c r="AV318" i="2"/>
  <c r="AW318" i="2"/>
  <c r="BD318" i="2"/>
  <c r="BE318" i="2"/>
  <c r="BL318" i="2"/>
  <c r="BM318" i="2"/>
  <c r="BT318" i="2"/>
  <c r="BU318" i="2"/>
  <c r="T319" i="2"/>
  <c r="U319" i="2"/>
  <c r="AB319" i="2"/>
  <c r="AC319" i="2"/>
  <c r="AJ319" i="2"/>
  <c r="AK319" i="2"/>
  <c r="AR319" i="2"/>
  <c r="AS319" i="2"/>
  <c r="AZ319" i="2"/>
  <c r="BA319" i="2"/>
  <c r="BH319" i="2"/>
  <c r="BI319" i="2"/>
  <c r="BP319" i="2"/>
  <c r="BQ319" i="2"/>
  <c r="BX319" i="2"/>
  <c r="BY319" i="2"/>
  <c r="P320" i="2"/>
  <c r="Q320" i="2"/>
  <c r="X320" i="2"/>
  <c r="Y320" i="2"/>
  <c r="AF320" i="2"/>
  <c r="AG320" i="2"/>
  <c r="AN320" i="2"/>
  <c r="AO320" i="2"/>
  <c r="AV320" i="2"/>
  <c r="AW320" i="2"/>
  <c r="BD320" i="2"/>
  <c r="BE320" i="2"/>
  <c r="BL320" i="2"/>
  <c r="BM320" i="2"/>
  <c r="BT320" i="2"/>
  <c r="BU320" i="2"/>
  <c r="T322" i="2"/>
  <c r="U322" i="2"/>
  <c r="AB322" i="2"/>
  <c r="AC322" i="2"/>
  <c r="AJ322" i="2"/>
  <c r="AK322" i="2"/>
  <c r="AR322" i="2"/>
  <c r="AS322" i="2"/>
  <c r="AZ322" i="2"/>
  <c r="BA322" i="2"/>
  <c r="BH322" i="2"/>
  <c r="BI322" i="2"/>
  <c r="BP322" i="2"/>
  <c r="BQ322" i="2"/>
  <c r="BX322" i="2"/>
  <c r="BY322" i="2"/>
  <c r="P323" i="2"/>
  <c r="Q323" i="2"/>
  <c r="X323" i="2"/>
  <c r="Y323" i="2"/>
  <c r="AF323" i="2"/>
  <c r="AG323" i="2"/>
  <c r="AN323" i="2"/>
  <c r="AO323" i="2"/>
  <c r="AV323" i="2"/>
  <c r="AW323" i="2"/>
  <c r="BD323" i="2"/>
  <c r="BE323" i="2"/>
  <c r="BL323" i="2"/>
  <c r="BM323" i="2"/>
  <c r="BT323" i="2"/>
  <c r="BU323" i="2"/>
  <c r="T325" i="2"/>
  <c r="U325" i="2"/>
  <c r="AB325" i="2"/>
  <c r="AC325" i="2"/>
  <c r="AJ325" i="2"/>
  <c r="AK325" i="2"/>
  <c r="AR325" i="2"/>
  <c r="AS325" i="2"/>
  <c r="AZ325" i="2"/>
  <c r="BA325" i="2"/>
  <c r="BH325" i="2"/>
  <c r="BI325" i="2"/>
  <c r="BP325" i="2"/>
  <c r="BQ325" i="2"/>
  <c r="BX325" i="2"/>
  <c r="BY325" i="2"/>
  <c r="P326" i="2"/>
  <c r="Q326" i="2"/>
  <c r="X326" i="2"/>
  <c r="Y326" i="2"/>
  <c r="AF326" i="2"/>
  <c r="AG326" i="2"/>
  <c r="AN326" i="2"/>
  <c r="AO326" i="2"/>
  <c r="AV326" i="2"/>
  <c r="AW326" i="2"/>
  <c r="BD326" i="2"/>
  <c r="BE326" i="2"/>
  <c r="BL326" i="2"/>
  <c r="BM326" i="2"/>
  <c r="BT326" i="2"/>
  <c r="BU326" i="2"/>
  <c r="T328" i="2"/>
  <c r="U328" i="2"/>
  <c r="AB328" i="2"/>
  <c r="AC328" i="2"/>
  <c r="AJ328" i="2"/>
  <c r="AK328" i="2"/>
  <c r="AR328" i="2"/>
  <c r="AS328" i="2"/>
  <c r="AZ328" i="2"/>
  <c r="BA328" i="2"/>
  <c r="BH328" i="2"/>
  <c r="BI328" i="2"/>
  <c r="BP328" i="2"/>
  <c r="BQ328" i="2"/>
  <c r="BX328" i="2"/>
  <c r="BY328" i="2"/>
  <c r="P329" i="2"/>
  <c r="Q329" i="2"/>
  <c r="X329" i="2"/>
  <c r="Y329" i="2"/>
  <c r="AF329" i="2"/>
  <c r="AG329" i="2"/>
  <c r="AN329" i="2"/>
  <c r="AO329" i="2"/>
  <c r="AV329" i="2"/>
  <c r="AW329" i="2"/>
  <c r="BD329" i="2"/>
  <c r="BE329" i="2"/>
  <c r="BL329" i="2"/>
  <c r="BM329" i="2"/>
  <c r="BT329" i="2"/>
  <c r="BU329" i="2"/>
  <c r="T341" i="2"/>
  <c r="U341" i="2"/>
  <c r="AB341" i="2"/>
  <c r="AC341" i="2"/>
  <c r="AJ341" i="2"/>
  <c r="AK341" i="2"/>
  <c r="AR341" i="2"/>
  <c r="AS341" i="2"/>
  <c r="AZ341" i="2"/>
  <c r="BA341" i="2"/>
  <c r="BH341" i="2"/>
  <c r="BI341" i="2"/>
  <c r="BP341" i="2"/>
  <c r="BQ341" i="2"/>
  <c r="BX341" i="2"/>
  <c r="BY341" i="2"/>
  <c r="X342" i="2"/>
  <c r="Y342" i="2"/>
  <c r="AN342" i="2"/>
  <c r="AO342" i="2"/>
  <c r="BD342" i="2"/>
  <c r="BE342" i="2"/>
  <c r="BT342" i="2"/>
  <c r="BU342" i="2"/>
  <c r="T343" i="2"/>
  <c r="U343" i="2"/>
  <c r="AB343" i="2"/>
  <c r="AC343" i="2"/>
  <c r="AJ343" i="2"/>
  <c r="AK343" i="2"/>
  <c r="AR343" i="2"/>
  <c r="AS343" i="2"/>
  <c r="AZ343" i="2"/>
  <c r="BA343" i="2"/>
  <c r="BH343" i="2"/>
  <c r="BI343" i="2"/>
  <c r="BP343" i="2"/>
  <c r="BQ343" i="2"/>
  <c r="BX343" i="2"/>
  <c r="BY343" i="2"/>
  <c r="X345" i="2"/>
  <c r="Y345" i="2"/>
  <c r="AN345" i="2"/>
  <c r="AO345" i="2"/>
  <c r="BD345" i="2"/>
  <c r="BE345" i="2"/>
  <c r="BT345" i="2"/>
  <c r="BU345" i="2"/>
  <c r="T346" i="2"/>
  <c r="U346" i="2"/>
  <c r="AB346" i="2"/>
  <c r="AC346" i="2"/>
  <c r="AJ346" i="2"/>
  <c r="AK346" i="2"/>
  <c r="AR346" i="2"/>
  <c r="AS346" i="2"/>
  <c r="AZ346" i="2"/>
  <c r="BA346" i="2"/>
  <c r="BH346" i="2"/>
  <c r="BI346" i="2"/>
  <c r="BP346" i="2"/>
  <c r="BQ346" i="2"/>
  <c r="BX346" i="2"/>
  <c r="BY346" i="2"/>
  <c r="X347" i="2"/>
  <c r="Y347" i="2"/>
  <c r="AN347" i="2"/>
  <c r="AO347" i="2"/>
  <c r="BD347" i="2"/>
  <c r="BE347" i="2"/>
  <c r="BT347" i="2"/>
  <c r="BU347" i="2"/>
  <c r="T348" i="2"/>
  <c r="U348" i="2"/>
  <c r="AB348" i="2"/>
  <c r="AC348" i="2"/>
  <c r="AJ348" i="2"/>
  <c r="AK348" i="2"/>
  <c r="AR348" i="2"/>
  <c r="AS348" i="2"/>
  <c r="AZ348" i="2"/>
  <c r="BA348" i="2"/>
  <c r="BH348" i="2"/>
  <c r="BI348" i="2"/>
  <c r="BP348" i="2"/>
  <c r="BQ348" i="2"/>
  <c r="BX348" i="2"/>
  <c r="BY348" i="2"/>
  <c r="X349" i="2"/>
  <c r="Y349" i="2"/>
  <c r="AN349" i="2"/>
  <c r="AO349" i="2"/>
  <c r="AV349" i="2"/>
  <c r="AW349" i="2"/>
  <c r="BD349" i="2"/>
  <c r="BE349" i="2"/>
  <c r="BL349" i="2"/>
  <c r="BM349" i="2"/>
  <c r="BT349" i="2"/>
  <c r="BU349" i="2"/>
  <c r="T350" i="2"/>
  <c r="U350" i="2"/>
  <c r="AB350" i="2"/>
  <c r="AC350" i="2"/>
  <c r="AJ350" i="2"/>
  <c r="AK350" i="2"/>
  <c r="AR350" i="2"/>
  <c r="AS350" i="2"/>
  <c r="AZ350" i="2"/>
  <c r="BA350" i="2"/>
  <c r="BH350" i="2"/>
  <c r="BI350" i="2"/>
  <c r="BP350" i="2"/>
  <c r="BQ350" i="2"/>
  <c r="BX350" i="2"/>
  <c r="BY350" i="2"/>
  <c r="P351" i="2"/>
  <c r="Q351" i="2"/>
  <c r="X351" i="2"/>
  <c r="Y351" i="2"/>
  <c r="AF351" i="2"/>
  <c r="AG351" i="2"/>
  <c r="AN351" i="2"/>
  <c r="AO351" i="2"/>
  <c r="AV351" i="2"/>
  <c r="AW351" i="2"/>
  <c r="BD351" i="2"/>
  <c r="BE351" i="2"/>
  <c r="BL351" i="2"/>
  <c r="BM351" i="2"/>
  <c r="BT351" i="2"/>
  <c r="BU351" i="2"/>
  <c r="T352" i="2"/>
  <c r="U352" i="2"/>
  <c r="AB352" i="2"/>
  <c r="AC352" i="2"/>
  <c r="AJ352" i="2"/>
  <c r="AK352" i="2"/>
  <c r="AR352" i="2"/>
  <c r="AS352" i="2"/>
  <c r="AZ352" i="2"/>
  <c r="BA352" i="2"/>
  <c r="BH352" i="2"/>
  <c r="BI352" i="2"/>
  <c r="BP352" i="2"/>
  <c r="BQ352" i="2"/>
  <c r="BX352" i="2"/>
  <c r="BY352" i="2"/>
  <c r="P353" i="2"/>
  <c r="Q353" i="2"/>
  <c r="X353" i="2"/>
  <c r="Y353" i="2"/>
  <c r="AF353" i="2"/>
  <c r="AG353" i="2"/>
  <c r="AN353" i="2"/>
  <c r="AO353" i="2"/>
  <c r="AV353" i="2"/>
  <c r="AW353" i="2"/>
  <c r="BD353" i="2"/>
  <c r="BE353" i="2"/>
  <c r="BL353" i="2"/>
  <c r="BM353" i="2"/>
  <c r="BT353" i="2"/>
  <c r="BU353" i="2"/>
  <c r="T354" i="2"/>
  <c r="U354" i="2"/>
  <c r="AB354" i="2"/>
  <c r="AC354" i="2"/>
  <c r="AJ354" i="2"/>
  <c r="AK354" i="2"/>
  <c r="AR354" i="2"/>
  <c r="AS354" i="2"/>
  <c r="AZ354" i="2"/>
  <c r="BA354" i="2"/>
  <c r="BH354" i="2"/>
  <c r="BI354" i="2"/>
  <c r="BP354" i="2"/>
  <c r="BQ354" i="2"/>
  <c r="BX354" i="2"/>
  <c r="BY354" i="2"/>
  <c r="P355" i="2"/>
  <c r="Q355" i="2"/>
  <c r="X355" i="2"/>
  <c r="Y355" i="2"/>
  <c r="AF355" i="2"/>
  <c r="AG355" i="2"/>
  <c r="AN355" i="2"/>
  <c r="AO355" i="2"/>
  <c r="AV355" i="2"/>
  <c r="AW355" i="2"/>
  <c r="BD355" i="2"/>
  <c r="BE355" i="2"/>
  <c r="BL355" i="2"/>
  <c r="BM355" i="2"/>
  <c r="BT355" i="2"/>
  <c r="BU355" i="2"/>
  <c r="T357" i="2"/>
  <c r="U357" i="2"/>
  <c r="AB357" i="2"/>
  <c r="AC357" i="2"/>
  <c r="AJ357" i="2"/>
  <c r="AK357" i="2"/>
  <c r="AR357" i="2"/>
  <c r="AS357" i="2"/>
  <c r="AZ357" i="2"/>
  <c r="BA357" i="2"/>
  <c r="BH357" i="2"/>
  <c r="BI357" i="2"/>
  <c r="BP357" i="2"/>
  <c r="BQ357" i="2"/>
  <c r="BX357" i="2"/>
  <c r="BY357" i="2"/>
  <c r="X360" i="2"/>
  <c r="Y360" i="2"/>
  <c r="AN360" i="2"/>
  <c r="AO360" i="2"/>
  <c r="BD360" i="2"/>
  <c r="BE360" i="2"/>
  <c r="BT360" i="2"/>
  <c r="BU360" i="2"/>
  <c r="T361" i="2"/>
  <c r="U361" i="2"/>
  <c r="AB361" i="2"/>
  <c r="AC361" i="2"/>
  <c r="AJ361" i="2"/>
  <c r="AK361" i="2"/>
  <c r="AR361" i="2"/>
  <c r="AS361" i="2"/>
  <c r="AZ361" i="2"/>
  <c r="BA361" i="2"/>
  <c r="BH361" i="2"/>
  <c r="BI361" i="2"/>
  <c r="BP361" i="2"/>
  <c r="BQ361" i="2"/>
  <c r="BX361" i="2"/>
  <c r="BY361" i="2"/>
  <c r="P362" i="2"/>
  <c r="Q362" i="2"/>
  <c r="X362" i="2"/>
  <c r="Y362" i="2"/>
  <c r="AF362" i="2"/>
  <c r="AG362" i="2"/>
  <c r="AN362" i="2"/>
  <c r="AO362" i="2"/>
  <c r="AV362" i="2"/>
  <c r="AW362" i="2"/>
  <c r="BD362" i="2"/>
  <c r="BE362" i="2"/>
  <c r="BL362" i="2"/>
  <c r="BM362" i="2"/>
  <c r="BT362" i="2"/>
  <c r="BU362" i="2"/>
  <c r="T363" i="2"/>
  <c r="U363" i="2"/>
  <c r="AB363" i="2"/>
  <c r="AC363" i="2"/>
  <c r="AJ363" i="2"/>
  <c r="AK363" i="2"/>
  <c r="AR363" i="2"/>
  <c r="AS363" i="2"/>
  <c r="AZ363" i="2"/>
  <c r="BA363" i="2"/>
  <c r="BH363" i="2"/>
  <c r="BI363" i="2"/>
  <c r="BP363" i="2"/>
  <c r="BQ363" i="2"/>
  <c r="BX363" i="2"/>
  <c r="BY363" i="2"/>
  <c r="P364" i="2"/>
  <c r="Q364" i="2"/>
  <c r="X364" i="2"/>
  <c r="Y364" i="2"/>
  <c r="AF364" i="2"/>
  <c r="AG364" i="2"/>
  <c r="AN364" i="2"/>
  <c r="AO364" i="2"/>
  <c r="AV364" i="2"/>
  <c r="AW364" i="2"/>
  <c r="BD364" i="2"/>
  <c r="BE364" i="2"/>
  <c r="BL364" i="2"/>
  <c r="BM364" i="2"/>
  <c r="BT364" i="2"/>
  <c r="BU364" i="2"/>
  <c r="T366" i="2"/>
  <c r="U366" i="2"/>
  <c r="AB366" i="2"/>
  <c r="AC366" i="2"/>
  <c r="AJ366" i="2"/>
  <c r="AK366" i="2"/>
  <c r="AR366" i="2"/>
  <c r="AS366" i="2"/>
  <c r="AZ366" i="2"/>
  <c r="BA366" i="2"/>
  <c r="BH366" i="2"/>
  <c r="BI366" i="2"/>
  <c r="BP366" i="2"/>
  <c r="BQ366" i="2"/>
  <c r="BX366" i="2"/>
  <c r="BY366" i="2"/>
  <c r="P367" i="2"/>
  <c r="Q367" i="2"/>
  <c r="X367" i="2"/>
  <c r="Y367" i="2"/>
  <c r="AF367" i="2"/>
  <c r="AG367" i="2"/>
  <c r="AN367" i="2"/>
  <c r="AO367" i="2"/>
  <c r="AV367" i="2"/>
  <c r="AW367" i="2"/>
  <c r="BD367" i="2"/>
  <c r="BE367" i="2"/>
  <c r="BL367" i="2"/>
  <c r="BM367" i="2"/>
  <c r="BT367" i="2"/>
  <c r="BU367" i="2"/>
  <c r="T368" i="2"/>
  <c r="U368" i="2"/>
  <c r="AB368" i="2"/>
  <c r="AC368" i="2"/>
  <c r="AJ368" i="2"/>
  <c r="AK368" i="2"/>
  <c r="AR368" i="2"/>
  <c r="AS368" i="2"/>
  <c r="AZ368" i="2"/>
  <c r="BA368" i="2"/>
  <c r="BH368" i="2"/>
  <c r="BI368" i="2"/>
  <c r="BP368" i="2"/>
  <c r="BQ368" i="2"/>
  <c r="BX368" i="2"/>
  <c r="BY368" i="2"/>
  <c r="X369" i="2"/>
  <c r="Y369" i="2"/>
  <c r="AN369" i="2"/>
  <c r="AO369" i="2"/>
  <c r="BD369" i="2"/>
  <c r="BE369" i="2"/>
  <c r="BT369" i="2"/>
  <c r="BU369" i="2"/>
  <c r="T370" i="2"/>
  <c r="U370" i="2"/>
  <c r="AB370" i="2"/>
  <c r="AC370" i="2"/>
  <c r="AJ370" i="2"/>
  <c r="AK370" i="2"/>
  <c r="AR370" i="2"/>
  <c r="AS370" i="2"/>
  <c r="AZ370" i="2"/>
  <c r="BA370" i="2"/>
  <c r="BH370" i="2"/>
  <c r="BI370" i="2"/>
  <c r="BP370" i="2"/>
  <c r="BQ370" i="2"/>
  <c r="BX370" i="2"/>
  <c r="BY370" i="2"/>
  <c r="X372" i="2"/>
  <c r="Y372" i="2"/>
  <c r="AN372" i="2"/>
  <c r="AO372" i="2"/>
  <c r="BD372" i="2"/>
  <c r="BE372" i="2"/>
  <c r="BL372" i="2"/>
  <c r="BM372" i="2"/>
  <c r="BT372" i="2"/>
  <c r="BU372" i="2"/>
  <c r="T373" i="2"/>
  <c r="U373" i="2"/>
  <c r="AB373" i="2"/>
  <c r="AC373" i="2"/>
  <c r="AJ373" i="2"/>
  <c r="AK373" i="2"/>
  <c r="AR373" i="2"/>
  <c r="AS373" i="2"/>
  <c r="AZ373" i="2"/>
  <c r="BA373" i="2"/>
  <c r="BH373" i="2"/>
  <c r="BI373" i="2"/>
  <c r="BP373" i="2"/>
  <c r="BQ373" i="2"/>
  <c r="BX373" i="2"/>
  <c r="BY373" i="2"/>
  <c r="P374" i="2"/>
  <c r="Q374" i="2"/>
  <c r="X374" i="2"/>
  <c r="Y374" i="2"/>
  <c r="AF374" i="2"/>
  <c r="AG374" i="2"/>
  <c r="AN374" i="2"/>
  <c r="AO374" i="2"/>
  <c r="AV374" i="2"/>
  <c r="AW374" i="2"/>
  <c r="BD374" i="2"/>
  <c r="BE374" i="2"/>
  <c r="BL374" i="2"/>
  <c r="BM374" i="2"/>
  <c r="BT374" i="2"/>
  <c r="BU374" i="2"/>
  <c r="T375" i="2"/>
  <c r="U375" i="2"/>
  <c r="AB375" i="2"/>
  <c r="AC375" i="2"/>
  <c r="AJ375" i="2"/>
  <c r="AK375" i="2"/>
  <c r="AR375" i="2"/>
  <c r="AS375" i="2"/>
  <c r="AZ375" i="2"/>
  <c r="BA375" i="2"/>
  <c r="BH375" i="2"/>
  <c r="BI375" i="2"/>
  <c r="BP375" i="2"/>
  <c r="BQ375" i="2"/>
  <c r="BX375" i="2"/>
  <c r="BY375" i="2"/>
  <c r="P376" i="2"/>
  <c r="Q376" i="2"/>
  <c r="X376" i="2"/>
  <c r="Y376" i="2"/>
  <c r="AF376" i="2"/>
  <c r="AG376" i="2"/>
  <c r="AN376" i="2"/>
  <c r="AO376" i="2"/>
  <c r="AV376" i="2"/>
  <c r="AW376" i="2"/>
  <c r="BD376" i="2"/>
  <c r="BE376" i="2"/>
  <c r="BL376" i="2"/>
  <c r="BM376" i="2"/>
  <c r="BT376" i="2"/>
  <c r="BU376" i="2"/>
  <c r="T377" i="2"/>
  <c r="U377" i="2"/>
  <c r="AB377" i="2"/>
  <c r="AC377" i="2"/>
  <c r="AJ377" i="2"/>
  <c r="AK377" i="2"/>
  <c r="AR377" i="2"/>
  <c r="AS377" i="2"/>
  <c r="AZ377" i="2"/>
  <c r="BA377" i="2"/>
  <c r="BH377" i="2"/>
  <c r="BI377" i="2"/>
  <c r="BP377" i="2"/>
  <c r="BQ377" i="2"/>
  <c r="BX377" i="2"/>
  <c r="BY377" i="2"/>
  <c r="X378" i="2"/>
  <c r="Y378" i="2"/>
  <c r="AN378" i="2"/>
  <c r="AO378" i="2"/>
  <c r="BD378" i="2"/>
  <c r="BE378" i="2"/>
  <c r="BT378" i="2"/>
  <c r="BU378" i="2"/>
  <c r="T379" i="2"/>
  <c r="U379" i="2"/>
  <c r="AB379" i="2"/>
  <c r="AC379" i="2"/>
  <c r="AJ379" i="2"/>
  <c r="AK379" i="2"/>
  <c r="AR379" i="2"/>
  <c r="AS379" i="2"/>
  <c r="AZ379" i="2"/>
  <c r="BA379" i="2"/>
  <c r="BH379" i="2"/>
  <c r="BI379" i="2"/>
  <c r="BP379" i="2"/>
  <c r="BQ379" i="2"/>
  <c r="BX379" i="2"/>
  <c r="BY379" i="2"/>
  <c r="P380" i="2"/>
  <c r="Q380" i="2"/>
  <c r="X380" i="2"/>
  <c r="Y380" i="2"/>
  <c r="AF380" i="2"/>
  <c r="AG380" i="2"/>
  <c r="AN380" i="2"/>
  <c r="AO380" i="2"/>
  <c r="AV380" i="2"/>
  <c r="AW380" i="2"/>
  <c r="BD380" i="2"/>
  <c r="BE380" i="2"/>
  <c r="BL380" i="2"/>
  <c r="BM380" i="2"/>
  <c r="BT380" i="2"/>
  <c r="BU380" i="2"/>
  <c r="T382" i="2"/>
  <c r="U382" i="2"/>
  <c r="AB382" i="2"/>
  <c r="AC382" i="2"/>
  <c r="AJ382" i="2"/>
  <c r="AK382" i="2"/>
  <c r="AR382" i="2"/>
  <c r="AS382" i="2"/>
  <c r="AZ382" i="2"/>
  <c r="BA382" i="2"/>
  <c r="BH382" i="2"/>
  <c r="BI382" i="2"/>
  <c r="BP382" i="2"/>
  <c r="BQ382" i="2"/>
  <c r="BX382" i="2"/>
  <c r="BY382" i="2"/>
  <c r="X383" i="2"/>
  <c r="Y383" i="2"/>
  <c r="AN383" i="2"/>
  <c r="AO383" i="2"/>
  <c r="BD383" i="2"/>
  <c r="BE383" i="2"/>
  <c r="BT383" i="2"/>
  <c r="BU383" i="2"/>
  <c r="T384" i="2"/>
  <c r="U384" i="2"/>
  <c r="AB384" i="2"/>
  <c r="AC384" i="2"/>
  <c r="AJ384" i="2"/>
  <c r="AK384" i="2"/>
  <c r="AR384" i="2"/>
  <c r="AS384" i="2"/>
  <c r="AZ384" i="2"/>
  <c r="BA384" i="2"/>
  <c r="BH384" i="2"/>
  <c r="BI384" i="2"/>
  <c r="BP384" i="2"/>
  <c r="BQ384" i="2"/>
  <c r="BX384" i="2"/>
  <c r="BY384" i="2"/>
  <c r="X385" i="2"/>
  <c r="Y385" i="2"/>
  <c r="AN385" i="2"/>
  <c r="AO385" i="2"/>
  <c r="BD385" i="2"/>
  <c r="BE385" i="2"/>
  <c r="BT385" i="2"/>
  <c r="BU385" i="2"/>
  <c r="T386" i="2"/>
  <c r="U386" i="2"/>
  <c r="AB386" i="2"/>
  <c r="AC386" i="2"/>
  <c r="AJ386" i="2"/>
  <c r="AK386" i="2"/>
  <c r="AR386" i="2"/>
  <c r="AS386" i="2"/>
  <c r="AZ386" i="2"/>
  <c r="BA386" i="2"/>
  <c r="BH386" i="2"/>
  <c r="BI386" i="2"/>
  <c r="BP386" i="2"/>
  <c r="BQ386" i="2"/>
  <c r="BX386" i="2"/>
  <c r="BY386" i="2"/>
  <c r="X387" i="2"/>
  <c r="Y387" i="2"/>
  <c r="AN387" i="2"/>
  <c r="AO387" i="2"/>
  <c r="BD387" i="2"/>
  <c r="BE387" i="2"/>
  <c r="BT387" i="2"/>
  <c r="BU387" i="2"/>
  <c r="T388" i="2"/>
  <c r="U388" i="2"/>
  <c r="AB388" i="2"/>
  <c r="AC388" i="2"/>
  <c r="AJ388" i="2"/>
  <c r="AK388" i="2"/>
  <c r="AR388" i="2"/>
  <c r="AS388" i="2"/>
  <c r="AZ388" i="2"/>
  <c r="BA388" i="2"/>
  <c r="BH388" i="2"/>
  <c r="BI388" i="2"/>
  <c r="BP388" i="2"/>
  <c r="BQ388" i="2"/>
  <c r="BX388" i="2"/>
  <c r="BY388" i="2"/>
  <c r="X389" i="2"/>
  <c r="Y389" i="2"/>
  <c r="AN389" i="2"/>
  <c r="AO389" i="2"/>
  <c r="BD389" i="2"/>
  <c r="BE389" i="2"/>
  <c r="BT389" i="2"/>
  <c r="BU389" i="2"/>
  <c r="T390" i="2"/>
  <c r="U390" i="2"/>
  <c r="AB390" i="2"/>
  <c r="AC390" i="2"/>
  <c r="AJ390" i="2"/>
  <c r="AK390" i="2"/>
  <c r="AR390" i="2"/>
  <c r="AS390" i="2"/>
  <c r="AZ390" i="2"/>
  <c r="BA390" i="2"/>
  <c r="BH390" i="2"/>
  <c r="BI390" i="2"/>
  <c r="BP390" i="2"/>
  <c r="BQ390" i="2"/>
  <c r="BX390" i="2"/>
  <c r="BY390" i="2"/>
  <c r="X391" i="2"/>
  <c r="Y391" i="2"/>
  <c r="AN391" i="2"/>
  <c r="AO391" i="2"/>
  <c r="BD391" i="2"/>
  <c r="BE391" i="2"/>
  <c r="BT391" i="2"/>
  <c r="BU391" i="2"/>
  <c r="T392" i="2"/>
  <c r="U392" i="2"/>
  <c r="AB392" i="2"/>
  <c r="AC392" i="2"/>
  <c r="AJ392" i="2"/>
  <c r="AK392" i="2"/>
  <c r="AR392" i="2"/>
  <c r="AS392" i="2"/>
  <c r="AZ392" i="2"/>
  <c r="BA392" i="2"/>
  <c r="BH392" i="2"/>
  <c r="BI392" i="2"/>
  <c r="BP392" i="2"/>
  <c r="BQ392" i="2"/>
  <c r="BX392" i="2"/>
  <c r="BY392" i="2"/>
  <c r="X393" i="2"/>
  <c r="Y393" i="2"/>
  <c r="AN393" i="2"/>
  <c r="AO393" i="2"/>
  <c r="BD393" i="2"/>
  <c r="BE393" i="2"/>
  <c r="BT393" i="2"/>
  <c r="BU393" i="2"/>
  <c r="T394" i="2"/>
  <c r="U394" i="2"/>
  <c r="AB394" i="2"/>
  <c r="AC394" i="2"/>
  <c r="AJ394" i="2"/>
  <c r="AK394" i="2"/>
  <c r="AR394" i="2"/>
  <c r="AS394" i="2"/>
  <c r="AZ394" i="2"/>
  <c r="BA394" i="2"/>
  <c r="BH394" i="2"/>
  <c r="BI394" i="2"/>
  <c r="BP394" i="2"/>
  <c r="BQ394" i="2"/>
  <c r="BX394" i="2"/>
  <c r="BY394" i="2"/>
  <c r="X395" i="2"/>
  <c r="Y395" i="2"/>
  <c r="AN395" i="2"/>
  <c r="AO395" i="2"/>
  <c r="AV395" i="2"/>
  <c r="AW395" i="2"/>
  <c r="BD395" i="2"/>
  <c r="BE395" i="2"/>
  <c r="BL395" i="2"/>
  <c r="BM395" i="2"/>
  <c r="BT395" i="2"/>
  <c r="BU395" i="2"/>
  <c r="T396" i="2"/>
  <c r="U396" i="2"/>
  <c r="AB396" i="2"/>
  <c r="AC396" i="2"/>
  <c r="AJ396" i="2"/>
  <c r="AK396" i="2"/>
  <c r="AR396" i="2"/>
  <c r="AS396" i="2"/>
  <c r="AZ396" i="2"/>
  <c r="BA396" i="2"/>
  <c r="BH396" i="2"/>
  <c r="BI396" i="2"/>
  <c r="BP396" i="2"/>
  <c r="BQ396" i="2"/>
  <c r="BX396" i="2"/>
  <c r="BY396" i="2"/>
  <c r="P397" i="2"/>
  <c r="Q397" i="2"/>
  <c r="X397" i="2"/>
  <c r="Y397" i="2"/>
  <c r="AF397" i="2"/>
  <c r="AG397" i="2"/>
  <c r="AN397" i="2"/>
  <c r="AO397" i="2"/>
  <c r="AV397" i="2"/>
  <c r="AW397" i="2"/>
  <c r="BD397" i="2"/>
  <c r="BE397" i="2"/>
  <c r="BL397" i="2"/>
  <c r="BM397" i="2"/>
  <c r="BT397" i="2"/>
  <c r="BU397" i="2"/>
  <c r="T398" i="2"/>
  <c r="U398" i="2"/>
  <c r="AB398" i="2"/>
  <c r="AC398" i="2"/>
  <c r="AJ398" i="2"/>
  <c r="AK398" i="2"/>
  <c r="AR398" i="2"/>
  <c r="AS398" i="2"/>
  <c r="AZ398" i="2"/>
  <c r="BA398" i="2"/>
  <c r="BH398" i="2"/>
  <c r="BI398" i="2"/>
  <c r="BP398" i="2"/>
  <c r="BQ398" i="2"/>
  <c r="BX398" i="2"/>
  <c r="BY398" i="2"/>
  <c r="X399" i="2"/>
  <c r="Y399" i="2"/>
  <c r="AN399" i="2"/>
  <c r="AO399" i="2"/>
  <c r="BD399" i="2"/>
  <c r="BE399" i="2"/>
  <c r="BT399" i="2"/>
  <c r="BU399" i="2"/>
  <c r="T400" i="2"/>
  <c r="U400" i="2"/>
  <c r="AB400" i="2"/>
  <c r="AC400" i="2"/>
  <c r="AJ400" i="2"/>
  <c r="AK400" i="2"/>
  <c r="AR400" i="2"/>
  <c r="AS400" i="2"/>
  <c r="AZ400" i="2"/>
  <c r="BA400" i="2"/>
  <c r="BH400" i="2"/>
  <c r="BI400" i="2"/>
  <c r="BP400" i="2"/>
  <c r="BQ400" i="2"/>
  <c r="BX400" i="2"/>
  <c r="BY400" i="2"/>
  <c r="X402" i="2"/>
  <c r="Y402" i="2"/>
  <c r="AN402" i="2"/>
  <c r="AO402" i="2"/>
  <c r="BD402" i="2"/>
  <c r="BE402" i="2"/>
  <c r="BT402" i="2"/>
  <c r="BU402" i="2"/>
  <c r="T403" i="2"/>
  <c r="U403" i="2"/>
  <c r="AB403" i="2"/>
  <c r="AC403" i="2"/>
  <c r="AJ403" i="2"/>
  <c r="AK403" i="2"/>
  <c r="AR403" i="2"/>
  <c r="AS403" i="2"/>
  <c r="AZ403" i="2"/>
  <c r="BA403" i="2"/>
  <c r="BH403" i="2"/>
  <c r="BI403" i="2"/>
  <c r="BP403" i="2"/>
  <c r="BQ403" i="2"/>
  <c r="BX403" i="2"/>
  <c r="BY403" i="2"/>
  <c r="X405" i="2"/>
  <c r="Y405" i="2"/>
  <c r="AN405" i="2"/>
  <c r="AO405" i="2"/>
  <c r="BD405" i="2"/>
  <c r="BE405" i="2"/>
  <c r="BT405" i="2"/>
  <c r="BU405" i="2"/>
  <c r="T406" i="2"/>
  <c r="U406" i="2"/>
  <c r="AB406" i="2"/>
  <c r="AC406" i="2"/>
  <c r="AJ406" i="2"/>
  <c r="AK406" i="2"/>
  <c r="AR406" i="2"/>
  <c r="AS406" i="2"/>
  <c r="AZ406" i="2"/>
  <c r="BA406" i="2"/>
  <c r="BH406" i="2"/>
  <c r="BI406" i="2"/>
  <c r="BP406" i="2"/>
  <c r="BQ406" i="2"/>
  <c r="BX406" i="2"/>
  <c r="BY406" i="2"/>
  <c r="X407" i="2"/>
  <c r="Y407" i="2"/>
  <c r="AN407" i="2"/>
  <c r="AO407" i="2"/>
  <c r="BD407" i="2"/>
  <c r="BE407" i="2"/>
  <c r="BT407" i="2"/>
  <c r="BU407" i="2"/>
  <c r="T408" i="2"/>
  <c r="U408" i="2"/>
  <c r="AB408" i="2"/>
  <c r="AC408" i="2"/>
  <c r="AJ408" i="2"/>
  <c r="AK408" i="2"/>
  <c r="AR408" i="2"/>
  <c r="AS408" i="2"/>
  <c r="AZ408" i="2"/>
  <c r="BA408" i="2"/>
  <c r="BH408" i="2"/>
  <c r="BI408" i="2"/>
  <c r="BP408" i="2"/>
  <c r="BQ408" i="2"/>
  <c r="BX408" i="2"/>
  <c r="BY408" i="2"/>
  <c r="X409" i="2"/>
  <c r="Y409" i="2"/>
  <c r="AN409" i="2"/>
  <c r="AO409" i="2"/>
  <c r="BD409" i="2"/>
  <c r="BE409" i="2"/>
  <c r="BT409" i="2"/>
  <c r="BU409" i="2"/>
  <c r="T410" i="2"/>
  <c r="U410" i="2"/>
  <c r="AB410" i="2"/>
  <c r="AC410" i="2"/>
  <c r="AJ410" i="2"/>
  <c r="AK410" i="2"/>
  <c r="AR410" i="2"/>
  <c r="AS410" i="2"/>
  <c r="AZ410" i="2"/>
  <c r="BA410" i="2"/>
  <c r="BH410" i="2"/>
  <c r="BI410" i="2"/>
  <c r="BP410" i="2"/>
  <c r="BQ410" i="2"/>
  <c r="BX410" i="2"/>
  <c r="BY410" i="2"/>
  <c r="X411" i="2"/>
  <c r="Y411" i="2"/>
  <c r="AN411" i="2"/>
  <c r="AO411" i="2"/>
  <c r="BD411" i="2"/>
  <c r="BE411" i="2"/>
  <c r="BT411" i="2"/>
  <c r="BU411" i="2"/>
  <c r="T412" i="2"/>
  <c r="U412" i="2"/>
  <c r="AB412" i="2"/>
  <c r="AC412" i="2"/>
  <c r="AJ412" i="2"/>
  <c r="AK412" i="2"/>
  <c r="AR412" i="2"/>
  <c r="AS412" i="2"/>
  <c r="AZ412" i="2"/>
  <c r="BA412" i="2"/>
  <c r="BH412" i="2"/>
  <c r="BI412" i="2"/>
  <c r="BP412" i="2"/>
  <c r="BQ412" i="2"/>
  <c r="BX412" i="2"/>
  <c r="BY412" i="2"/>
  <c r="X413" i="2"/>
  <c r="Y413" i="2"/>
  <c r="AN413" i="2"/>
  <c r="AO413" i="2"/>
  <c r="BD413" i="2"/>
  <c r="BE413" i="2"/>
  <c r="BT413" i="2"/>
  <c r="BU413" i="2"/>
  <c r="T414" i="2"/>
  <c r="U414" i="2"/>
  <c r="AB414" i="2"/>
  <c r="AC414" i="2"/>
  <c r="AJ414" i="2"/>
  <c r="AK414" i="2"/>
  <c r="AR414" i="2"/>
  <c r="AS414" i="2"/>
  <c r="AZ414" i="2"/>
  <c r="BA414" i="2"/>
  <c r="BH414" i="2"/>
  <c r="BI414" i="2"/>
  <c r="BP414" i="2"/>
  <c r="BQ414" i="2"/>
  <c r="BX414" i="2"/>
  <c r="BY414" i="2"/>
  <c r="X415" i="2"/>
  <c r="Y415" i="2"/>
  <c r="AN415" i="2"/>
  <c r="AO415" i="2"/>
  <c r="BD415" i="2"/>
  <c r="BE415" i="2"/>
  <c r="BT415" i="2"/>
  <c r="BU415" i="2"/>
  <c r="T416" i="2"/>
  <c r="U416" i="2"/>
  <c r="AB416" i="2"/>
  <c r="AC416" i="2"/>
  <c r="AJ416" i="2"/>
  <c r="AK416" i="2"/>
  <c r="AR416" i="2"/>
  <c r="AS416" i="2"/>
  <c r="AZ416" i="2"/>
  <c r="BA416" i="2"/>
  <c r="BH416" i="2"/>
  <c r="BI416" i="2"/>
  <c r="BP416" i="2"/>
  <c r="BQ416" i="2"/>
  <c r="BX416" i="2"/>
  <c r="BY416" i="2"/>
  <c r="X417" i="2"/>
  <c r="Y417" i="2"/>
  <c r="AN417" i="2"/>
  <c r="AO417" i="2"/>
  <c r="BD417" i="2"/>
  <c r="BE417" i="2"/>
  <c r="BT417" i="2"/>
  <c r="BU417" i="2"/>
  <c r="T418" i="2"/>
  <c r="U418" i="2"/>
  <c r="AB418" i="2"/>
  <c r="AC418" i="2"/>
  <c r="AJ418" i="2"/>
  <c r="AK418" i="2"/>
  <c r="AR418" i="2"/>
  <c r="AS418" i="2"/>
  <c r="AZ418" i="2"/>
  <c r="BA418" i="2"/>
  <c r="BH418" i="2"/>
  <c r="BI418" i="2"/>
  <c r="BP418" i="2"/>
  <c r="BQ418" i="2"/>
  <c r="BX418" i="2"/>
  <c r="BY418" i="2"/>
  <c r="X419" i="2"/>
  <c r="Y419" i="2"/>
  <c r="AN419" i="2"/>
  <c r="AO419" i="2"/>
  <c r="BD419" i="2"/>
  <c r="BE419" i="2"/>
  <c r="BT419" i="2"/>
  <c r="BU419" i="2"/>
  <c r="T420" i="2"/>
  <c r="U420" i="2"/>
  <c r="AB420" i="2"/>
  <c r="AC420" i="2"/>
  <c r="AJ420" i="2"/>
  <c r="AK420" i="2"/>
  <c r="AR420" i="2"/>
  <c r="AS420" i="2"/>
  <c r="AZ420" i="2"/>
  <c r="BA420" i="2"/>
  <c r="BH420" i="2"/>
  <c r="BI420" i="2"/>
  <c r="BP420" i="2"/>
  <c r="BQ420" i="2"/>
  <c r="BX420" i="2"/>
  <c r="BY420" i="2"/>
  <c r="X421" i="2"/>
  <c r="Y421" i="2"/>
  <c r="AN421" i="2"/>
  <c r="AO421" i="2"/>
  <c r="BD421" i="2"/>
  <c r="BE421" i="2"/>
  <c r="BT421" i="2"/>
  <c r="BU421" i="2"/>
  <c r="T422" i="2"/>
  <c r="U422" i="2"/>
  <c r="AB422" i="2"/>
  <c r="AC422" i="2"/>
  <c r="AJ422" i="2"/>
  <c r="AK422" i="2"/>
  <c r="AR422" i="2"/>
  <c r="AS422" i="2"/>
  <c r="AZ422" i="2"/>
  <c r="BA422" i="2"/>
  <c r="BH422" i="2"/>
  <c r="BI422" i="2"/>
  <c r="BP422" i="2"/>
  <c r="BQ422" i="2"/>
  <c r="BX422" i="2"/>
  <c r="BY422" i="2"/>
  <c r="X423" i="2"/>
  <c r="Y423" i="2"/>
  <c r="AN423" i="2"/>
  <c r="AO423" i="2"/>
  <c r="BD423" i="2"/>
  <c r="BE423" i="2"/>
  <c r="BT423" i="2"/>
  <c r="BU423" i="2"/>
  <c r="T424" i="2"/>
  <c r="U424" i="2"/>
  <c r="AB424" i="2"/>
  <c r="AC424" i="2"/>
  <c r="AJ424" i="2"/>
  <c r="AK424" i="2"/>
  <c r="AR424" i="2"/>
  <c r="AS424" i="2"/>
  <c r="AZ424" i="2"/>
  <c r="BA424" i="2"/>
  <c r="BH424" i="2"/>
  <c r="BI424" i="2"/>
  <c r="BP424" i="2"/>
  <c r="BQ424" i="2"/>
  <c r="BX424" i="2"/>
  <c r="BY424" i="2"/>
  <c r="X425" i="2"/>
  <c r="Y425" i="2"/>
  <c r="AN425" i="2"/>
  <c r="AO425" i="2"/>
  <c r="BD425" i="2"/>
  <c r="BE425" i="2"/>
  <c r="BT425" i="2"/>
  <c r="BU425" i="2"/>
  <c r="T426" i="2"/>
  <c r="U426" i="2"/>
  <c r="AB426" i="2"/>
  <c r="AC426" i="2"/>
  <c r="AJ426" i="2"/>
  <c r="AK426" i="2"/>
  <c r="AR426" i="2"/>
  <c r="AS426" i="2"/>
  <c r="AZ426" i="2"/>
  <c r="BA426" i="2"/>
  <c r="BH426" i="2"/>
  <c r="BI426" i="2"/>
  <c r="BP426" i="2"/>
  <c r="BQ426" i="2"/>
  <c r="BX426" i="2"/>
  <c r="BY426" i="2"/>
  <c r="X428" i="2"/>
  <c r="Y428" i="2"/>
  <c r="AN428" i="2"/>
  <c r="AO428" i="2"/>
  <c r="BD428" i="2"/>
  <c r="BE428" i="2"/>
  <c r="BT428" i="2"/>
  <c r="BU428" i="2"/>
  <c r="T429" i="2"/>
  <c r="U429" i="2"/>
  <c r="AB429" i="2"/>
  <c r="AC429" i="2"/>
  <c r="AJ429" i="2"/>
  <c r="AK429" i="2"/>
  <c r="AR429" i="2"/>
  <c r="AS429" i="2"/>
  <c r="AZ429" i="2"/>
  <c r="BA429" i="2"/>
  <c r="BH429" i="2"/>
  <c r="BI429" i="2"/>
  <c r="BP429" i="2"/>
  <c r="BQ429" i="2"/>
  <c r="BX429" i="2"/>
  <c r="BY429" i="2"/>
  <c r="X430" i="2"/>
  <c r="Y430" i="2"/>
  <c r="AN430" i="2"/>
  <c r="AO430" i="2"/>
  <c r="BD430" i="2"/>
  <c r="BE430" i="2"/>
  <c r="BL430" i="2"/>
  <c r="BM430" i="2"/>
  <c r="BT430" i="2"/>
  <c r="BU430" i="2"/>
  <c r="T431" i="2"/>
  <c r="U431" i="2"/>
  <c r="AB431" i="2"/>
  <c r="AC431" i="2"/>
  <c r="AJ431" i="2"/>
  <c r="AK431" i="2"/>
  <c r="AR431" i="2"/>
  <c r="AS431" i="2"/>
  <c r="AZ431" i="2"/>
  <c r="BA431" i="2"/>
  <c r="BH431" i="2"/>
  <c r="BI431" i="2"/>
  <c r="BP431" i="2"/>
  <c r="BQ431" i="2"/>
  <c r="BX431" i="2"/>
  <c r="BY431" i="2"/>
  <c r="P432" i="2"/>
  <c r="Q432" i="2"/>
  <c r="X432" i="2"/>
  <c r="Y432" i="2"/>
  <c r="AF432" i="2"/>
  <c r="AG432" i="2"/>
  <c r="AN432" i="2"/>
  <c r="AO432" i="2"/>
  <c r="AV432" i="2"/>
  <c r="AW432" i="2"/>
  <c r="BD432" i="2"/>
  <c r="BE432" i="2"/>
  <c r="BL432" i="2"/>
  <c r="BM432" i="2"/>
  <c r="BT432" i="2"/>
  <c r="BU432" i="2"/>
  <c r="T433" i="2"/>
  <c r="U433" i="2"/>
  <c r="AB433" i="2"/>
  <c r="AC433" i="2"/>
  <c r="AJ433" i="2"/>
  <c r="AK433" i="2"/>
  <c r="AR433" i="2"/>
  <c r="AS433" i="2"/>
  <c r="AZ433" i="2"/>
  <c r="BA433" i="2"/>
  <c r="BH433" i="2"/>
  <c r="BI433" i="2"/>
  <c r="BP433" i="2"/>
  <c r="BQ433" i="2"/>
  <c r="BX433" i="2"/>
  <c r="BY433" i="2"/>
  <c r="P434" i="2"/>
  <c r="Q434" i="2"/>
  <c r="X434" i="2"/>
  <c r="Y434" i="2"/>
  <c r="AF434" i="2"/>
  <c r="AG434" i="2"/>
  <c r="AN434" i="2"/>
  <c r="AO434" i="2"/>
  <c r="AV434" i="2"/>
  <c r="AW434" i="2"/>
  <c r="BD434" i="2"/>
  <c r="BE434" i="2"/>
  <c r="BL434" i="2"/>
  <c r="BM434" i="2"/>
  <c r="BT434" i="2"/>
  <c r="BU434" i="2"/>
  <c r="T435" i="2"/>
  <c r="U435" i="2"/>
  <c r="AB435" i="2"/>
  <c r="AC435" i="2"/>
  <c r="AJ435" i="2"/>
  <c r="AK435" i="2"/>
  <c r="AR435" i="2"/>
  <c r="AS435" i="2"/>
  <c r="AZ435" i="2"/>
  <c r="BA435" i="2"/>
  <c r="BH435" i="2"/>
  <c r="BI435" i="2"/>
  <c r="BP435" i="2"/>
  <c r="BQ435" i="2"/>
  <c r="BX435" i="2"/>
  <c r="BY435" i="2"/>
  <c r="P436" i="2"/>
  <c r="Q436" i="2"/>
  <c r="X436" i="2"/>
  <c r="Y436" i="2"/>
  <c r="AF436" i="2"/>
  <c r="AG436" i="2"/>
  <c r="AN436" i="2"/>
  <c r="AO436" i="2"/>
  <c r="AV436" i="2"/>
  <c r="AW436" i="2"/>
  <c r="BD436" i="2"/>
  <c r="BE436" i="2"/>
  <c r="BL436" i="2"/>
  <c r="BM436" i="2"/>
  <c r="BT436" i="2"/>
  <c r="BU436" i="2"/>
  <c r="T437" i="2"/>
  <c r="U437" i="2"/>
  <c r="AB437" i="2"/>
  <c r="AC437" i="2"/>
  <c r="AJ437" i="2"/>
  <c r="AK437" i="2"/>
  <c r="AR437" i="2"/>
  <c r="AS437" i="2"/>
  <c r="AZ437" i="2"/>
  <c r="BA437" i="2"/>
  <c r="BH437" i="2"/>
  <c r="BI437" i="2"/>
  <c r="BP437" i="2"/>
  <c r="BQ437" i="2"/>
  <c r="BX437" i="2"/>
  <c r="BY437" i="2"/>
  <c r="X438" i="2"/>
  <c r="Y438" i="2"/>
  <c r="AN438" i="2"/>
  <c r="AO438" i="2"/>
  <c r="BD438" i="2"/>
  <c r="BE438" i="2"/>
  <c r="BL438" i="2"/>
  <c r="BM438" i="2"/>
  <c r="BT438" i="2"/>
  <c r="BU438" i="2"/>
  <c r="T439" i="2"/>
  <c r="U439" i="2"/>
  <c r="AB439" i="2"/>
  <c r="AC439" i="2"/>
  <c r="AJ439" i="2"/>
  <c r="AK439" i="2"/>
  <c r="AR439" i="2"/>
  <c r="AS439" i="2"/>
  <c r="AZ439" i="2"/>
  <c r="BA439" i="2"/>
  <c r="BH439" i="2"/>
  <c r="BI439" i="2"/>
  <c r="BP439" i="2"/>
  <c r="BQ439" i="2"/>
  <c r="BX439" i="2"/>
  <c r="BY439" i="2"/>
  <c r="P440" i="2"/>
  <c r="Q440" i="2"/>
  <c r="X440" i="2"/>
  <c r="Y440" i="2"/>
  <c r="AF440" i="2"/>
  <c r="AG440" i="2"/>
  <c r="AN440" i="2"/>
  <c r="AO440" i="2"/>
  <c r="AV440" i="2"/>
  <c r="AW440" i="2"/>
  <c r="BD440" i="2"/>
  <c r="BE440" i="2"/>
  <c r="BL440" i="2"/>
  <c r="BM440" i="2"/>
  <c r="BT440" i="2"/>
  <c r="BU440" i="2"/>
  <c r="T441" i="2"/>
  <c r="U441" i="2"/>
  <c r="AB441" i="2"/>
  <c r="AC441" i="2"/>
  <c r="AJ441" i="2"/>
  <c r="AK441" i="2"/>
  <c r="AR441" i="2"/>
  <c r="AS441" i="2"/>
  <c r="AZ441" i="2"/>
  <c r="BA441" i="2"/>
  <c r="BH441" i="2"/>
  <c r="BI441" i="2"/>
  <c r="BP441" i="2"/>
  <c r="BQ441" i="2"/>
  <c r="BX441" i="2"/>
  <c r="BY441" i="2"/>
  <c r="P442" i="2"/>
  <c r="Q442" i="2"/>
  <c r="X442" i="2"/>
  <c r="Y442" i="2"/>
  <c r="AF442" i="2"/>
  <c r="AG442" i="2"/>
  <c r="AN442" i="2"/>
  <c r="AO442" i="2"/>
  <c r="AV442" i="2"/>
  <c r="AW442" i="2"/>
  <c r="BD442" i="2"/>
  <c r="BE442" i="2"/>
  <c r="BL442" i="2"/>
  <c r="BM442" i="2"/>
  <c r="BT442" i="2"/>
  <c r="BU442" i="2"/>
  <c r="T443" i="2"/>
  <c r="U443" i="2"/>
  <c r="AB443" i="2"/>
  <c r="AC443" i="2"/>
  <c r="AJ443" i="2"/>
  <c r="AK443" i="2"/>
  <c r="AR443" i="2"/>
  <c r="AS443" i="2"/>
  <c r="AZ443" i="2"/>
  <c r="BA443" i="2"/>
  <c r="BH443" i="2"/>
  <c r="BI443" i="2"/>
  <c r="BP443" i="2"/>
  <c r="BQ443" i="2"/>
  <c r="BX443" i="2"/>
  <c r="BY443" i="2"/>
  <c r="X444" i="2"/>
  <c r="Y444" i="2"/>
  <c r="AN444" i="2"/>
  <c r="AO444" i="2"/>
  <c r="BD444" i="2"/>
  <c r="BE444" i="2"/>
  <c r="BT444" i="2"/>
  <c r="BU444" i="2"/>
  <c r="T445" i="2"/>
  <c r="U445" i="2"/>
  <c r="AB445" i="2"/>
  <c r="AC445" i="2"/>
  <c r="AJ445" i="2"/>
  <c r="AK445" i="2"/>
  <c r="AR445" i="2"/>
  <c r="AS445" i="2"/>
  <c r="AZ445" i="2"/>
  <c r="BA445" i="2"/>
  <c r="BH445" i="2"/>
  <c r="BI445" i="2"/>
  <c r="BP445" i="2"/>
  <c r="BQ445" i="2"/>
  <c r="J485" i="2"/>
  <c r="J808" i="2"/>
  <c r="AU12" i="2"/>
  <c r="O13" i="2"/>
  <c r="BK13" i="2"/>
  <c r="O14" i="2"/>
  <c r="AE15" i="2"/>
  <c r="BK15" i="2"/>
  <c r="O16" i="2"/>
  <c r="AU16" i="2"/>
  <c r="BK16" i="2"/>
  <c r="O17" i="2"/>
  <c r="O21" i="2"/>
  <c r="AU21" i="2"/>
  <c r="AU22" i="2"/>
  <c r="BK22" i="2"/>
  <c r="AE23" i="2"/>
  <c r="AU23" i="2"/>
  <c r="BK23" i="2"/>
  <c r="O24" i="2"/>
  <c r="AE24" i="2"/>
  <c r="AU24" i="2"/>
  <c r="BK24" i="2"/>
  <c r="O25" i="2"/>
  <c r="AE25" i="2"/>
  <c r="AU25" i="2"/>
  <c r="O26" i="2"/>
  <c r="AE26" i="2"/>
  <c r="AU26" i="2"/>
  <c r="O27" i="2"/>
  <c r="AU27" i="2"/>
  <c r="O33" i="2"/>
  <c r="AE33" i="2"/>
  <c r="AU33" i="2"/>
  <c r="O37" i="2"/>
  <c r="AU38" i="2"/>
  <c r="AE39" i="2"/>
  <c r="BK39" i="2"/>
  <c r="O40" i="2"/>
  <c r="AE40" i="2"/>
  <c r="AU43" i="2"/>
  <c r="BK43" i="2"/>
  <c r="O44" i="2"/>
  <c r="BK45" i="2"/>
  <c r="O46" i="2"/>
  <c r="AU46" i="2"/>
  <c r="AE48" i="2"/>
  <c r="AE50" i="2"/>
  <c r="BK50" i="2"/>
  <c r="O51" i="2"/>
  <c r="AU60" i="2"/>
  <c r="O113" i="2"/>
  <c r="AE113" i="2"/>
  <c r="AU113" i="2"/>
  <c r="BK113" i="2"/>
  <c r="O117" i="2"/>
  <c r="AE117" i="2"/>
  <c r="AU117" i="2"/>
  <c r="BK117" i="2"/>
  <c r="O124" i="2"/>
  <c r="AE124" i="2"/>
  <c r="AU124" i="2"/>
  <c r="BK124" i="2"/>
  <c r="O128" i="2"/>
  <c r="AE128" i="2"/>
  <c r="AU128" i="2"/>
  <c r="BK128" i="2"/>
  <c r="O132" i="2"/>
  <c r="AE132" i="2"/>
  <c r="AU132" i="2"/>
  <c r="BK132" i="2"/>
  <c r="O136" i="2"/>
  <c r="AE136" i="2"/>
  <c r="AU136" i="2"/>
  <c r="BK136" i="2"/>
  <c r="O140" i="2"/>
  <c r="AE140" i="2"/>
  <c r="AU140" i="2"/>
  <c r="BK140" i="2"/>
  <c r="O144" i="2"/>
  <c r="AE144" i="2"/>
  <c r="AU144" i="2"/>
  <c r="BK144" i="2"/>
  <c r="O148" i="2"/>
  <c r="AE148" i="2"/>
  <c r="AU148" i="2"/>
  <c r="BK148" i="2"/>
  <c r="O152" i="2"/>
  <c r="AE152" i="2"/>
  <c r="AU152" i="2"/>
  <c r="BK152" i="2"/>
  <c r="O156" i="2"/>
  <c r="AE156" i="2"/>
  <c r="AU156" i="2"/>
  <c r="BK156" i="2"/>
  <c r="O160" i="2"/>
  <c r="AE160" i="2"/>
  <c r="AU160" i="2"/>
  <c r="BK160" i="2"/>
  <c r="O166" i="2"/>
  <c r="AE166" i="2"/>
  <c r="AU166" i="2"/>
  <c r="BK166" i="2"/>
  <c r="O170" i="2"/>
  <c r="AE170" i="2"/>
  <c r="AU170" i="2"/>
  <c r="BK170" i="2"/>
  <c r="O174" i="2"/>
  <c r="AE174" i="2"/>
  <c r="AU174" i="2"/>
  <c r="BK174" i="2"/>
  <c r="O178" i="2"/>
  <c r="AE178" i="2"/>
  <c r="AU178" i="2"/>
  <c r="BK178" i="2"/>
  <c r="O182" i="2"/>
  <c r="AE182" i="2"/>
  <c r="AU182" i="2"/>
  <c r="BK182" i="2"/>
  <c r="N186" i="2"/>
  <c r="AD186" i="2"/>
  <c r="AT186" i="2"/>
  <c r="BJ186" i="2"/>
  <c r="BK187" i="2"/>
  <c r="K187" i="2" s="1"/>
  <c r="AB188" i="2"/>
  <c r="AR188" i="2"/>
  <c r="BH188" i="2"/>
  <c r="BX188" i="2"/>
  <c r="X189" i="2"/>
  <c r="AC189" i="2"/>
  <c r="AN189" i="2"/>
  <c r="AS189" i="2"/>
  <c r="BD189" i="2"/>
  <c r="BI189" i="2"/>
  <c r="BT189" i="2"/>
  <c r="BY189" i="2"/>
  <c r="T190" i="2"/>
  <c r="Y190" i="2"/>
  <c r="AJ190" i="2"/>
  <c r="AO190" i="2"/>
  <c r="AZ190" i="2"/>
  <c r="BE190" i="2"/>
  <c r="BP190" i="2"/>
  <c r="BU190" i="2"/>
  <c r="O191" i="2"/>
  <c r="U191" i="2"/>
  <c r="AE191" i="2"/>
  <c r="AK191" i="2"/>
  <c r="AU191" i="2"/>
  <c r="BA191" i="2"/>
  <c r="BK191" i="2"/>
  <c r="BQ191" i="2"/>
  <c r="AB192" i="2"/>
  <c r="AR192" i="2"/>
  <c r="BH192" i="2"/>
  <c r="BX192" i="2"/>
  <c r="X193" i="2"/>
  <c r="AC193" i="2"/>
  <c r="AN193" i="2"/>
  <c r="AS193" i="2"/>
  <c r="BD193" i="2"/>
  <c r="BI193" i="2"/>
  <c r="BT193" i="2"/>
  <c r="BY193" i="2"/>
  <c r="T194" i="2"/>
  <c r="Y194" i="2"/>
  <c r="AJ194" i="2"/>
  <c r="AO194" i="2"/>
  <c r="AZ194" i="2"/>
  <c r="BE194" i="2"/>
  <c r="BP194" i="2"/>
  <c r="BU194" i="2"/>
  <c r="O195" i="2"/>
  <c r="U195" i="2"/>
  <c r="AE195" i="2"/>
  <c r="AK195" i="2"/>
  <c r="AU195" i="2"/>
  <c r="BA195" i="2"/>
  <c r="BK195" i="2"/>
  <c r="BQ195" i="2"/>
  <c r="AB197" i="2"/>
  <c r="AR197" i="2"/>
  <c r="BH197" i="2"/>
  <c r="BX197" i="2"/>
  <c r="X198" i="2"/>
  <c r="AC198" i="2"/>
  <c r="AN198" i="2"/>
  <c r="AS198" i="2"/>
  <c r="BD198" i="2"/>
  <c r="BI198" i="2"/>
  <c r="BT198" i="2"/>
  <c r="BY198" i="2"/>
  <c r="T199" i="2"/>
  <c r="Y199" i="2"/>
  <c r="AJ199" i="2"/>
  <c r="AO199" i="2"/>
  <c r="AZ199" i="2"/>
  <c r="BE199" i="2"/>
  <c r="BP199" i="2"/>
  <c r="BU199" i="2"/>
  <c r="O200" i="2"/>
  <c r="U200" i="2"/>
  <c r="AE200" i="2"/>
  <c r="AK200" i="2"/>
  <c r="AU200" i="2"/>
  <c r="BA200" i="2"/>
  <c r="BK200" i="2"/>
  <c r="BQ200" i="2"/>
  <c r="AB201" i="2"/>
  <c r="AR201" i="2"/>
  <c r="BH201" i="2"/>
  <c r="BX201" i="2"/>
  <c r="X202" i="2"/>
  <c r="AC202" i="2"/>
  <c r="AN202" i="2"/>
  <c r="AS202" i="2"/>
  <c r="BD202" i="2"/>
  <c r="BI202" i="2"/>
  <c r="BT202" i="2"/>
  <c r="BY202" i="2"/>
  <c r="T203" i="2"/>
  <c r="Y203" i="2"/>
  <c r="AJ203" i="2"/>
  <c r="AO203" i="2"/>
  <c r="AZ203" i="2"/>
  <c r="BE203" i="2"/>
  <c r="BP203" i="2"/>
  <c r="BU203" i="2"/>
  <c r="O204" i="2"/>
  <c r="U204" i="2"/>
  <c r="AE204" i="2"/>
  <c r="AK204" i="2"/>
  <c r="AU204" i="2"/>
  <c r="BA204" i="2"/>
  <c r="BK204" i="2"/>
  <c r="BQ204" i="2"/>
  <c r="AB205" i="2"/>
  <c r="AR205" i="2"/>
  <c r="BH205" i="2"/>
  <c r="BX205" i="2"/>
  <c r="X206" i="2"/>
  <c r="AC206" i="2"/>
  <c r="AN206" i="2"/>
  <c r="AS206" i="2"/>
  <c r="BD206" i="2"/>
  <c r="BI206" i="2"/>
  <c r="BT206" i="2"/>
  <c r="BY206" i="2"/>
  <c r="T207" i="2"/>
  <c r="Y207" i="2"/>
  <c r="AJ207" i="2"/>
  <c r="AO207" i="2"/>
  <c r="AZ207" i="2"/>
  <c r="BE207" i="2"/>
  <c r="BP207" i="2"/>
  <c r="BU207" i="2"/>
  <c r="O210" i="2"/>
  <c r="U210" i="2"/>
  <c r="AE210" i="2"/>
  <c r="AK210" i="2"/>
  <c r="AU210" i="2"/>
  <c r="BA210" i="2"/>
  <c r="BK210" i="2"/>
  <c r="BQ210" i="2"/>
  <c r="AB212" i="2"/>
  <c r="AR212" i="2"/>
  <c r="BH212" i="2"/>
  <c r="BX212" i="2"/>
  <c r="X213" i="2"/>
  <c r="AC213" i="2"/>
  <c r="AN213" i="2"/>
  <c r="AS213" i="2"/>
  <c r="BD213" i="2"/>
  <c r="BI213" i="2"/>
  <c r="BT213" i="2"/>
  <c r="BY213" i="2"/>
  <c r="T214" i="2"/>
  <c r="Y214" i="2"/>
  <c r="AJ214" i="2"/>
  <c r="AO214" i="2"/>
  <c r="AZ214" i="2"/>
  <c r="BE214" i="2"/>
  <c r="BP214" i="2"/>
  <c r="BU214" i="2"/>
  <c r="O215" i="2"/>
  <c r="U215" i="2"/>
  <c r="AE215" i="2"/>
  <c r="AK215" i="2"/>
  <c r="AU215" i="2"/>
  <c r="BA215" i="2"/>
  <c r="BK215" i="2"/>
  <c r="BQ215" i="2"/>
  <c r="AB216" i="2"/>
  <c r="AR216" i="2"/>
  <c r="BH216" i="2"/>
  <c r="BX216" i="2"/>
  <c r="X218" i="2"/>
  <c r="AC218" i="2"/>
  <c r="AN218" i="2"/>
  <c r="AS218" i="2"/>
  <c r="BD218" i="2"/>
  <c r="BI218" i="2"/>
  <c r="BT218" i="2"/>
  <c r="BY218" i="2"/>
  <c r="T219" i="2"/>
  <c r="Y219" i="2"/>
  <c r="AJ219" i="2"/>
  <c r="AO219" i="2"/>
  <c r="AZ219" i="2"/>
  <c r="BE219" i="2"/>
  <c r="BP219" i="2"/>
  <c r="BU219" i="2"/>
  <c r="O220" i="2"/>
  <c r="U220" i="2"/>
  <c r="AE220" i="2"/>
  <c r="AK220" i="2"/>
  <c r="AU220" i="2"/>
  <c r="BA220" i="2"/>
  <c r="BK220" i="2"/>
  <c r="BQ220" i="2"/>
  <c r="AB221" i="2"/>
  <c r="AR221" i="2"/>
  <c r="BH221" i="2"/>
  <c r="BX221" i="2"/>
  <c r="X227" i="2"/>
  <c r="AC227" i="2"/>
  <c r="AN227" i="2"/>
  <c r="AS227" i="2"/>
  <c r="BD227" i="2"/>
  <c r="BI227" i="2"/>
  <c r="BT227" i="2"/>
  <c r="BY227" i="2"/>
  <c r="T228" i="2"/>
  <c r="Y228" i="2"/>
  <c r="AJ228" i="2"/>
  <c r="AO228" i="2"/>
  <c r="AZ228" i="2"/>
  <c r="BE228" i="2"/>
  <c r="BP228" i="2"/>
  <c r="BU228" i="2"/>
  <c r="O229" i="2"/>
  <c r="U229" i="2"/>
  <c r="AE229" i="2"/>
  <c r="AK229" i="2"/>
  <c r="AU229" i="2"/>
  <c r="BA229" i="2"/>
  <c r="BK229" i="2"/>
  <c r="BQ229" i="2"/>
  <c r="AB230" i="2"/>
  <c r="AR230" i="2"/>
  <c r="BH230" i="2"/>
  <c r="BX230" i="2"/>
  <c r="X231" i="2"/>
  <c r="AC231" i="2"/>
  <c r="AN231" i="2"/>
  <c r="AS231" i="2"/>
  <c r="BD231" i="2"/>
  <c r="BI231" i="2"/>
  <c r="BT231" i="2"/>
  <c r="BY231" i="2"/>
  <c r="T232" i="2"/>
  <c r="Y232" i="2"/>
  <c r="AJ232" i="2"/>
  <c r="AO232" i="2"/>
  <c r="AZ232" i="2"/>
  <c r="BE232" i="2"/>
  <c r="BP232" i="2"/>
  <c r="BU232" i="2"/>
  <c r="O233" i="2"/>
  <c r="U233" i="2"/>
  <c r="AE233" i="2"/>
  <c r="AK233" i="2"/>
  <c r="AU233" i="2"/>
  <c r="BA233" i="2"/>
  <c r="BK233" i="2"/>
  <c r="BQ233" i="2"/>
  <c r="AB234" i="2"/>
  <c r="AR234" i="2"/>
  <c r="BH234" i="2"/>
  <c r="BX234" i="2"/>
  <c r="X235" i="2"/>
  <c r="AC235" i="2"/>
  <c r="AN235" i="2"/>
  <c r="AS235" i="2"/>
  <c r="BD235" i="2"/>
  <c r="BI235" i="2"/>
  <c r="BT235" i="2"/>
  <c r="BY235" i="2"/>
  <c r="T236" i="2"/>
  <c r="Y236" i="2"/>
  <c r="AJ236" i="2"/>
  <c r="AO236" i="2"/>
  <c r="AZ236" i="2"/>
  <c r="BE236" i="2"/>
  <c r="BP236" i="2"/>
  <c r="BU236" i="2"/>
  <c r="O237" i="2"/>
  <c r="U237" i="2"/>
  <c r="AE237" i="2"/>
  <c r="AK237" i="2"/>
  <c r="AU237" i="2"/>
  <c r="BA237" i="2"/>
  <c r="BK237" i="2"/>
  <c r="BQ237" i="2"/>
  <c r="AB238" i="2"/>
  <c r="AR238" i="2"/>
  <c r="BH238" i="2"/>
  <c r="BX238" i="2"/>
  <c r="X242" i="2"/>
  <c r="AC242" i="2"/>
  <c r="AN242" i="2"/>
  <c r="AS242" i="2"/>
  <c r="BD242" i="2"/>
  <c r="BI242" i="2"/>
  <c r="BT242" i="2"/>
  <c r="BY242" i="2"/>
  <c r="T243" i="2"/>
  <c r="Y243" i="2"/>
  <c r="AJ243" i="2"/>
  <c r="AO243" i="2"/>
  <c r="AZ243" i="2"/>
  <c r="BE243" i="2"/>
  <c r="BP243" i="2"/>
  <c r="BU243" i="2"/>
  <c r="O244" i="2"/>
  <c r="U244" i="2"/>
  <c r="AE244" i="2"/>
  <c r="AK244" i="2"/>
  <c r="AU244" i="2"/>
  <c r="BA244" i="2"/>
  <c r="BK244" i="2"/>
  <c r="BQ244" i="2"/>
  <c r="AB245" i="2"/>
  <c r="AR245" i="2"/>
  <c r="BH245" i="2"/>
  <c r="BX245" i="2"/>
  <c r="X246" i="2"/>
  <c r="AC246" i="2"/>
  <c r="AN246" i="2"/>
  <c r="AS246" i="2"/>
  <c r="BD246" i="2"/>
  <c r="BI246" i="2"/>
  <c r="BT246" i="2"/>
  <c r="BY246" i="2"/>
  <c r="T248" i="2"/>
  <c r="Y248" i="2"/>
  <c r="AJ248" i="2"/>
  <c r="AO248" i="2"/>
  <c r="AZ248" i="2"/>
  <c r="BE248" i="2"/>
  <c r="BP248" i="2"/>
  <c r="BU248" i="2"/>
  <c r="O249" i="2"/>
  <c r="U249" i="2"/>
  <c r="AE249" i="2"/>
  <c r="AK249" i="2"/>
  <c r="AU249" i="2"/>
  <c r="BA249" i="2"/>
  <c r="BK249" i="2"/>
  <c r="BQ249" i="2"/>
  <c r="AB250" i="2"/>
  <c r="AR250" i="2"/>
  <c r="BH250" i="2"/>
  <c r="BX250" i="2"/>
  <c r="X251" i="2"/>
  <c r="AC251" i="2"/>
  <c r="AN251" i="2"/>
  <c r="AS251" i="2"/>
  <c r="BD251" i="2"/>
  <c r="BI251" i="2"/>
  <c r="BT251" i="2"/>
  <c r="BY251" i="2"/>
  <c r="T252" i="2"/>
  <c r="Y252" i="2"/>
  <c r="AJ252" i="2"/>
  <c r="AO252" i="2"/>
  <c r="AZ252" i="2"/>
  <c r="BE252" i="2"/>
  <c r="BP252" i="2"/>
  <c r="BU252" i="2"/>
  <c r="O253" i="2"/>
  <c r="U253" i="2"/>
  <c r="AE253" i="2"/>
  <c r="AK253" i="2"/>
  <c r="AU253" i="2"/>
  <c r="BA253" i="2"/>
  <c r="BK253" i="2"/>
  <c r="BQ253" i="2"/>
  <c r="AB254" i="2"/>
  <c r="AR254" i="2"/>
  <c r="BH254" i="2"/>
  <c r="BX254" i="2"/>
  <c r="X255" i="2"/>
  <c r="AC255" i="2"/>
  <c r="AN255" i="2"/>
  <c r="AS255" i="2"/>
  <c r="BD255" i="2"/>
  <c r="BI255" i="2"/>
  <c r="BT255" i="2"/>
  <c r="BY255" i="2"/>
  <c r="T256" i="2"/>
  <c r="Y256" i="2"/>
  <c r="AJ256" i="2"/>
  <c r="AO256" i="2"/>
  <c r="AZ256" i="2"/>
  <c r="BE256" i="2"/>
  <c r="BP256" i="2"/>
  <c r="BU256" i="2"/>
  <c r="O257" i="2"/>
  <c r="U257" i="2"/>
  <c r="AE257" i="2"/>
  <c r="AK257" i="2"/>
  <c r="AU257" i="2"/>
  <c r="BA257" i="2"/>
  <c r="BK257" i="2"/>
  <c r="BQ257" i="2"/>
  <c r="AB260" i="2"/>
  <c r="AR260" i="2"/>
  <c r="BH260" i="2"/>
  <c r="BX260" i="2"/>
  <c r="X261" i="2"/>
  <c r="AC261" i="2"/>
  <c r="AN261" i="2"/>
  <c r="AS261" i="2"/>
  <c r="BD261" i="2"/>
  <c r="BI261" i="2"/>
  <c r="BT261" i="2"/>
  <c r="BY261" i="2"/>
  <c r="T262" i="2"/>
  <c r="Y262" i="2"/>
  <c r="AJ262" i="2"/>
  <c r="AO262" i="2"/>
  <c r="AZ262" i="2"/>
  <c r="BE262" i="2"/>
  <c r="BP262" i="2"/>
  <c r="BU262" i="2"/>
  <c r="O263" i="2"/>
  <c r="U263" i="2"/>
  <c r="AE263" i="2"/>
  <c r="AK263" i="2"/>
  <c r="AU263" i="2"/>
  <c r="BA263" i="2"/>
  <c r="BK263" i="2"/>
  <c r="BQ263" i="2"/>
  <c r="AB264" i="2"/>
  <c r="AR264" i="2"/>
  <c r="BH264" i="2"/>
  <c r="BX264" i="2"/>
  <c r="X265" i="2"/>
  <c r="AC265" i="2"/>
  <c r="AN265" i="2"/>
  <c r="AS265" i="2"/>
  <c r="BD265" i="2"/>
  <c r="BI265" i="2"/>
  <c r="BT265" i="2"/>
  <c r="BY265" i="2"/>
  <c r="T266" i="2"/>
  <c r="Y266" i="2"/>
  <c r="AJ266" i="2"/>
  <c r="AO266" i="2"/>
  <c r="AZ266" i="2"/>
  <c r="BE266" i="2"/>
  <c r="BP266" i="2"/>
  <c r="BU266" i="2"/>
  <c r="O267" i="2"/>
  <c r="U267" i="2"/>
  <c r="AE267" i="2"/>
  <c r="AK267" i="2"/>
  <c r="AU267" i="2"/>
  <c r="BA267" i="2"/>
  <c r="BK267" i="2"/>
  <c r="BQ267" i="2"/>
  <c r="AB268" i="2"/>
  <c r="AR268" i="2"/>
  <c r="BH268" i="2"/>
  <c r="BX268" i="2"/>
  <c r="X269" i="2"/>
  <c r="AC269" i="2"/>
  <c r="AN269" i="2"/>
  <c r="AS269" i="2"/>
  <c r="BD269" i="2"/>
  <c r="BI269" i="2"/>
  <c r="BT269" i="2"/>
  <c r="BY269" i="2"/>
  <c r="T270" i="2"/>
  <c r="Y270" i="2"/>
  <c r="AJ270" i="2"/>
  <c r="AO270" i="2"/>
  <c r="AZ270" i="2"/>
  <c r="BE270" i="2"/>
  <c r="BP270" i="2"/>
  <c r="BU270" i="2"/>
  <c r="O271" i="2"/>
  <c r="U271" i="2"/>
  <c r="AE271" i="2"/>
  <c r="AK271" i="2"/>
  <c r="AU271" i="2"/>
  <c r="BA271" i="2"/>
  <c r="BK271" i="2"/>
  <c r="BQ271" i="2"/>
  <c r="AB272" i="2"/>
  <c r="AR272" i="2"/>
  <c r="BH272" i="2"/>
  <c r="BX272" i="2"/>
  <c r="X273" i="2"/>
  <c r="AC273" i="2"/>
  <c r="AN273" i="2"/>
  <c r="AS273" i="2"/>
  <c r="BD273" i="2"/>
  <c r="BI273" i="2"/>
  <c r="BT273" i="2"/>
  <c r="BY273" i="2"/>
  <c r="T274" i="2"/>
  <c r="Y274" i="2"/>
  <c r="AJ274" i="2"/>
  <c r="AO274" i="2"/>
  <c r="AZ274" i="2"/>
  <c r="BE274" i="2"/>
  <c r="BP274" i="2"/>
  <c r="BU274" i="2"/>
  <c r="O275" i="2"/>
  <c r="U275" i="2"/>
  <c r="AE275" i="2"/>
  <c r="AK275" i="2"/>
  <c r="AU275" i="2"/>
  <c r="BA275" i="2"/>
  <c r="BK275" i="2"/>
  <c r="BQ275" i="2"/>
  <c r="AB276" i="2"/>
  <c r="AR276" i="2"/>
  <c r="BH276" i="2"/>
  <c r="BX276" i="2"/>
  <c r="X277" i="2"/>
  <c r="AC277" i="2"/>
  <c r="AN277" i="2"/>
  <c r="AS277" i="2"/>
  <c r="BD277" i="2"/>
  <c r="BI277" i="2"/>
  <c r="BT277" i="2"/>
  <c r="BY277" i="2"/>
  <c r="T278" i="2"/>
  <c r="Y278" i="2"/>
  <c r="AJ278" i="2"/>
  <c r="AO278" i="2"/>
  <c r="AZ278" i="2"/>
  <c r="BE278" i="2"/>
  <c r="BP278" i="2"/>
  <c r="BU278" i="2"/>
  <c r="O279" i="2"/>
  <c r="U279" i="2"/>
  <c r="AE279" i="2"/>
  <c r="AK279" i="2"/>
  <c r="AU279" i="2"/>
  <c r="BA279" i="2"/>
  <c r="BK279" i="2"/>
  <c r="BQ279" i="2"/>
  <c r="AB280" i="2"/>
  <c r="AR280" i="2"/>
  <c r="BH280" i="2"/>
  <c r="BX280" i="2"/>
  <c r="X281" i="2"/>
  <c r="AC281" i="2"/>
  <c r="AN281" i="2"/>
  <c r="AS281" i="2"/>
  <c r="BD281" i="2"/>
  <c r="BI281" i="2"/>
  <c r="BT281" i="2"/>
  <c r="BY281" i="2"/>
  <c r="T282" i="2"/>
  <c r="Y282" i="2"/>
  <c r="AJ282" i="2"/>
  <c r="AO282" i="2"/>
  <c r="AZ282" i="2"/>
  <c r="BE282" i="2"/>
  <c r="BP282" i="2"/>
  <c r="BU282" i="2"/>
  <c r="O283" i="2"/>
  <c r="U283" i="2"/>
  <c r="AE283" i="2"/>
  <c r="AK283" i="2"/>
  <c r="AU283" i="2"/>
  <c r="BA283" i="2"/>
  <c r="BK283" i="2"/>
  <c r="BQ283" i="2"/>
  <c r="AB284" i="2"/>
  <c r="AR284" i="2"/>
  <c r="BH284" i="2"/>
  <c r="BX284" i="2"/>
  <c r="X285" i="2"/>
  <c r="AC285" i="2"/>
  <c r="AN285" i="2"/>
  <c r="AS285" i="2"/>
  <c r="BD285" i="2"/>
  <c r="BI285" i="2"/>
  <c r="BT285" i="2"/>
  <c r="BY285" i="2"/>
  <c r="T286" i="2"/>
  <c r="Y286" i="2"/>
  <c r="AJ286" i="2"/>
  <c r="AO286" i="2"/>
  <c r="AZ286" i="2"/>
  <c r="BE286" i="2"/>
  <c r="BP286" i="2"/>
  <c r="BU286" i="2"/>
  <c r="O287" i="2"/>
  <c r="U287" i="2"/>
  <c r="AE287" i="2"/>
  <c r="AK287" i="2"/>
  <c r="AU287" i="2"/>
  <c r="BA287" i="2"/>
  <c r="BK287" i="2"/>
  <c r="BQ287" i="2"/>
  <c r="AB288" i="2"/>
  <c r="AR288" i="2"/>
  <c r="BH288" i="2"/>
  <c r="BX288" i="2"/>
  <c r="X289" i="2"/>
  <c r="AC289" i="2"/>
  <c r="AN289" i="2"/>
  <c r="AS289" i="2"/>
  <c r="BD289" i="2"/>
  <c r="BI289" i="2"/>
  <c r="BT289" i="2"/>
  <c r="BY289" i="2"/>
  <c r="T290" i="2"/>
  <c r="Y290" i="2"/>
  <c r="AJ290" i="2"/>
  <c r="AO290" i="2"/>
  <c r="AZ290" i="2"/>
  <c r="BE290" i="2"/>
  <c r="BP290" i="2"/>
  <c r="BU290" i="2"/>
  <c r="O291" i="2"/>
  <c r="U291" i="2"/>
  <c r="AE291" i="2"/>
  <c r="AK291" i="2"/>
  <c r="AU291" i="2"/>
  <c r="BA291" i="2"/>
  <c r="BK291" i="2"/>
  <c r="BQ291" i="2"/>
  <c r="AB292" i="2"/>
  <c r="AR292" i="2"/>
  <c r="BH292" i="2"/>
  <c r="BX292" i="2"/>
  <c r="AE21" i="2"/>
  <c r="BK27" i="2"/>
  <c r="BK41" i="2"/>
  <c r="AU42" i="2"/>
  <c r="O45" i="2"/>
  <c r="O48" i="2"/>
  <c r="AE49" i="2"/>
  <c r="T12" i="2"/>
  <c r="AB12" i="2"/>
  <c r="AJ12" i="2"/>
  <c r="BD12" i="2"/>
  <c r="BT12" i="2"/>
  <c r="X13" i="2"/>
  <c r="AN13" i="2"/>
  <c r="BD13" i="2"/>
  <c r="BP13" i="2"/>
  <c r="BX13" i="2"/>
  <c r="X14" i="2"/>
  <c r="AR14" i="2"/>
  <c r="AZ14" i="2"/>
  <c r="BH14" i="2"/>
  <c r="BT14" i="2"/>
  <c r="T15" i="2"/>
  <c r="AN15" i="2"/>
  <c r="BD15" i="2"/>
  <c r="BP15" i="2"/>
  <c r="BX15" i="2"/>
  <c r="AB16" i="2"/>
  <c r="AN16" i="2"/>
  <c r="BD16" i="2"/>
  <c r="BP16" i="2"/>
  <c r="X17" i="2"/>
  <c r="AF17" i="2"/>
  <c r="AN17" i="2"/>
  <c r="BH17" i="2"/>
  <c r="BT17" i="2"/>
  <c r="X18" i="2"/>
  <c r="AN18" i="2"/>
  <c r="BD18" i="2"/>
  <c r="BP18" i="2"/>
  <c r="BX18" i="2"/>
  <c r="AB21" i="2"/>
  <c r="AJ21" i="2"/>
  <c r="AR21" i="2"/>
  <c r="AZ21" i="2"/>
  <c r="BH21" i="2"/>
  <c r="BT21" i="2"/>
  <c r="P22" i="2"/>
  <c r="X22" i="2"/>
  <c r="AJ22" i="2"/>
  <c r="AR22" i="2"/>
  <c r="AZ22" i="2"/>
  <c r="BH22" i="2"/>
  <c r="BT22" i="2"/>
  <c r="P23" i="2"/>
  <c r="X23" i="2"/>
  <c r="AN23" i="2"/>
  <c r="AZ23" i="2"/>
  <c r="BH23" i="2"/>
  <c r="BT23" i="2"/>
  <c r="T24" i="2"/>
  <c r="AR24" i="2"/>
  <c r="AZ24" i="2"/>
  <c r="BH24" i="2"/>
  <c r="BP24" i="2"/>
  <c r="T25" i="2"/>
  <c r="AB25" i="2"/>
  <c r="AN25" i="2"/>
  <c r="BH25" i="2"/>
  <c r="BT25" i="2"/>
  <c r="X26" i="2"/>
  <c r="AN26" i="2"/>
  <c r="AZ26" i="2"/>
  <c r="BL26" i="2"/>
  <c r="BX26" i="2"/>
  <c r="T27" i="2"/>
  <c r="AB27" i="2"/>
  <c r="AR27" i="2"/>
  <c r="BD27" i="2"/>
  <c r="BX27" i="2"/>
  <c r="AB33" i="2"/>
  <c r="AJ33" i="2"/>
  <c r="BH33" i="2"/>
  <c r="BT33" i="2"/>
  <c r="X37" i="2"/>
  <c r="AN37" i="2"/>
  <c r="AZ37" i="2"/>
  <c r="BH37" i="2"/>
  <c r="BP37" i="2"/>
  <c r="T38" i="2"/>
  <c r="AB38" i="2"/>
  <c r="AJ38" i="2"/>
  <c r="BD38" i="2"/>
  <c r="BP38" i="2"/>
  <c r="BX38" i="2"/>
  <c r="X39" i="2"/>
  <c r="AR39" i="2"/>
  <c r="AZ39" i="2"/>
  <c r="BH39" i="2"/>
  <c r="BT39" i="2"/>
  <c r="T40" i="2"/>
  <c r="AB40" i="2"/>
  <c r="AN40" i="2"/>
  <c r="AZ40" i="2"/>
  <c r="BH40" i="2"/>
  <c r="BT40" i="2"/>
  <c r="X41" i="2"/>
  <c r="AR41" i="2"/>
  <c r="BD41" i="2"/>
  <c r="BT41" i="2"/>
  <c r="X42" i="2"/>
  <c r="AN42" i="2"/>
  <c r="BD42" i="2"/>
  <c r="BL42" i="2"/>
  <c r="BX42" i="2"/>
  <c r="X43" i="2"/>
  <c r="AN43" i="2"/>
  <c r="AZ43" i="2"/>
  <c r="BH43" i="2"/>
  <c r="BP43" i="2"/>
  <c r="BX43" i="2"/>
  <c r="T44" i="2"/>
  <c r="AB44" i="2"/>
  <c r="AN44" i="2"/>
  <c r="BD44" i="2"/>
  <c r="BL44" i="2"/>
  <c r="BT44" i="2"/>
  <c r="X45" i="2"/>
  <c r="AJ45" i="2"/>
  <c r="AR45" i="2"/>
  <c r="AZ45" i="2"/>
  <c r="BH45" i="2"/>
  <c r="BT45" i="2"/>
  <c r="T46" i="2"/>
  <c r="AB46" i="2"/>
  <c r="AJ46" i="2"/>
  <c r="AR46" i="2"/>
  <c r="BD46" i="2"/>
  <c r="BL46" i="2"/>
  <c r="BT46" i="2"/>
  <c r="T47" i="2"/>
  <c r="AR47" i="2"/>
  <c r="AZ47" i="2"/>
  <c r="BH47" i="2"/>
  <c r="BP47" i="2"/>
  <c r="T48" i="2"/>
  <c r="AB48" i="2"/>
  <c r="AJ48" i="2"/>
  <c r="AV48" i="2"/>
  <c r="BH48" i="2"/>
  <c r="BT48" i="2"/>
  <c r="X49" i="2"/>
  <c r="AJ49" i="2"/>
  <c r="AR49" i="2"/>
  <c r="AZ49" i="2"/>
  <c r="BH49" i="2"/>
  <c r="BP49" i="2"/>
  <c r="BX49" i="2"/>
  <c r="T50" i="2"/>
  <c r="AB50" i="2"/>
  <c r="AN50" i="2"/>
  <c r="AZ50" i="2"/>
  <c r="BH50" i="2"/>
  <c r="BP50" i="2"/>
  <c r="T51" i="2"/>
  <c r="AB51" i="2"/>
  <c r="AR51" i="2"/>
  <c r="AZ51" i="2"/>
  <c r="BH51" i="2"/>
  <c r="BT51" i="2"/>
  <c r="P60" i="2"/>
  <c r="AB60" i="2"/>
  <c r="AJ60" i="2"/>
  <c r="AR60" i="2"/>
  <c r="BD60" i="2"/>
  <c r="BL60" i="2"/>
  <c r="BT60" i="2"/>
  <c r="L61" i="2"/>
  <c r="T61" i="2"/>
  <c r="AB61" i="2"/>
  <c r="AJ61" i="2"/>
  <c r="AV61" i="2"/>
  <c r="BH61" i="2"/>
  <c r="BP61" i="2"/>
  <c r="BX61" i="2"/>
  <c r="L66" i="2"/>
  <c r="X66" i="2"/>
  <c r="AF66" i="2"/>
  <c r="AR66" i="2"/>
  <c r="AZ66" i="2"/>
  <c r="BL66" i="2"/>
  <c r="BT66" i="2"/>
  <c r="L67" i="2"/>
  <c r="X67" i="2"/>
  <c r="AF67" i="2"/>
  <c r="AN67" i="2"/>
  <c r="AV67" i="2"/>
  <c r="BD67" i="2"/>
  <c r="BP67" i="2"/>
  <c r="BX67" i="2"/>
  <c r="P69" i="2"/>
  <c r="X69" i="2"/>
  <c r="AJ69" i="2"/>
  <c r="AV69" i="2"/>
  <c r="BD69" i="2"/>
  <c r="BL69" i="2"/>
  <c r="BT69" i="2"/>
  <c r="L70" i="2"/>
  <c r="T70" i="2"/>
  <c r="AB70" i="2"/>
  <c r="AN70" i="2"/>
  <c r="AV70" i="2"/>
  <c r="BD70" i="2"/>
  <c r="BL70" i="2"/>
  <c r="BT70" i="2"/>
  <c r="P71" i="2"/>
  <c r="X71" i="2"/>
  <c r="AJ71" i="2"/>
  <c r="AR71" i="2"/>
  <c r="BD71" i="2"/>
  <c r="BL71" i="2"/>
  <c r="BX71" i="2"/>
  <c r="P72" i="2"/>
  <c r="P109" i="2"/>
  <c r="AF109" i="2"/>
  <c r="AV109" i="2"/>
  <c r="BL109" i="2"/>
  <c r="P116" i="2"/>
  <c r="AF116" i="2"/>
  <c r="AV116" i="2"/>
  <c r="BL116" i="2"/>
  <c r="P123" i="2"/>
  <c r="AF123" i="2"/>
  <c r="AV123" i="2"/>
  <c r="BL123" i="2"/>
  <c r="P127" i="2"/>
  <c r="AF127" i="2"/>
  <c r="AV127" i="2"/>
  <c r="BL127" i="2"/>
  <c r="P131" i="2"/>
  <c r="AF131" i="2"/>
  <c r="AV131" i="2"/>
  <c r="BL131" i="2"/>
  <c r="P135" i="2"/>
  <c r="AF135" i="2"/>
  <c r="AV135" i="2"/>
  <c r="BL135" i="2"/>
  <c r="P139" i="2"/>
  <c r="AF139" i="2"/>
  <c r="AV139" i="2"/>
  <c r="BL139" i="2"/>
  <c r="P143" i="2"/>
  <c r="AF143" i="2"/>
  <c r="AV143" i="2"/>
  <c r="BL143" i="2"/>
  <c r="P147" i="2"/>
  <c r="AF147" i="2"/>
  <c r="AV147" i="2"/>
  <c r="BL147" i="2"/>
  <c r="P151" i="2"/>
  <c r="AF151" i="2"/>
  <c r="AV151" i="2"/>
  <c r="BL151" i="2"/>
  <c r="P155" i="2"/>
  <c r="AF155" i="2"/>
  <c r="AV155" i="2"/>
  <c r="BL155" i="2"/>
  <c r="P159" i="2"/>
  <c r="AF159" i="2"/>
  <c r="AV159" i="2"/>
  <c r="BL159" i="2"/>
  <c r="P165" i="2"/>
  <c r="AF165" i="2"/>
  <c r="AV165" i="2"/>
  <c r="BL165" i="2"/>
  <c r="P169" i="2"/>
  <c r="AF169" i="2"/>
  <c r="AV169" i="2"/>
  <c r="BL169" i="2"/>
  <c r="P173" i="2"/>
  <c r="AF173" i="2"/>
  <c r="AV173" i="2"/>
  <c r="BL173" i="2"/>
  <c r="P177" i="2"/>
  <c r="AF177" i="2"/>
  <c r="AV177" i="2"/>
  <c r="BL177" i="2"/>
  <c r="P181" i="2"/>
  <c r="AF181" i="2"/>
  <c r="AV181" i="2"/>
  <c r="BL181" i="2"/>
  <c r="P186" i="2"/>
  <c r="AF186" i="2"/>
  <c r="AV186" i="2"/>
  <c r="BL186" i="2"/>
  <c r="P190" i="2"/>
  <c r="AF190" i="2"/>
  <c r="AV190" i="2"/>
  <c r="BL190" i="2"/>
  <c r="P194" i="2"/>
  <c r="AF194" i="2"/>
  <c r="AV194" i="2"/>
  <c r="BL194" i="2"/>
  <c r="P199" i="2"/>
  <c r="AF199" i="2"/>
  <c r="AV199" i="2"/>
  <c r="BL199" i="2"/>
  <c r="P203" i="2"/>
  <c r="AF203" i="2"/>
  <c r="AV203" i="2"/>
  <c r="BL203" i="2"/>
  <c r="P207" i="2"/>
  <c r="AF207" i="2"/>
  <c r="AV207" i="2"/>
  <c r="BL207" i="2"/>
  <c r="P214" i="2"/>
  <c r="AF214" i="2"/>
  <c r="AV214" i="2"/>
  <c r="BL214" i="2"/>
  <c r="P219" i="2"/>
  <c r="AF219" i="2"/>
  <c r="AV219" i="2"/>
  <c r="BL219" i="2"/>
  <c r="P228" i="2"/>
  <c r="AF228" i="2"/>
  <c r="AV228" i="2"/>
  <c r="BL228" i="2"/>
  <c r="P232" i="2"/>
  <c r="AF232" i="2"/>
  <c r="AV232" i="2"/>
  <c r="BL232" i="2"/>
  <c r="P236" i="2"/>
  <c r="AF236" i="2"/>
  <c r="AV236" i="2"/>
  <c r="BL236" i="2"/>
  <c r="P243" i="2"/>
  <c r="AF243" i="2"/>
  <c r="AV243" i="2"/>
  <c r="BL243" i="2"/>
  <c r="P248" i="2"/>
  <c r="AF248" i="2"/>
  <c r="AV248" i="2"/>
  <c r="BL248" i="2"/>
  <c r="P252" i="2"/>
  <c r="AF252" i="2"/>
  <c r="AV252" i="2"/>
  <c r="BL252" i="2"/>
  <c r="P256" i="2"/>
  <c r="AF256" i="2"/>
  <c r="AV256" i="2"/>
  <c r="BL256" i="2"/>
  <c r="P262" i="2"/>
  <c r="AF262" i="2"/>
  <c r="AV262" i="2"/>
  <c r="BL262" i="2"/>
  <c r="P266" i="2"/>
  <c r="AF266" i="2"/>
  <c r="AV266" i="2"/>
  <c r="BL266" i="2"/>
  <c r="P270" i="2"/>
  <c r="AF270" i="2"/>
  <c r="AV270" i="2"/>
  <c r="BL270" i="2"/>
  <c r="P274" i="2"/>
  <c r="AF274" i="2"/>
  <c r="AV274" i="2"/>
  <c r="BL274" i="2"/>
  <c r="P278" i="2"/>
  <c r="AF278" i="2"/>
  <c r="AV278" i="2"/>
  <c r="BL278" i="2"/>
  <c r="P282" i="2"/>
  <c r="AF282" i="2"/>
  <c r="AV282" i="2"/>
  <c r="BL282" i="2"/>
  <c r="P286" i="2"/>
  <c r="AF286" i="2"/>
  <c r="AV286" i="2"/>
  <c r="BL286" i="2"/>
  <c r="P290" i="2"/>
  <c r="AF290" i="2"/>
  <c r="AV290" i="2"/>
  <c r="BL290" i="2"/>
  <c r="T293" i="2"/>
  <c r="U293" i="2"/>
  <c r="AB293" i="2"/>
  <c r="AC293" i="2"/>
  <c r="AJ293" i="2"/>
  <c r="AK293" i="2"/>
  <c r="AR293" i="2"/>
  <c r="AS293" i="2"/>
  <c r="AZ293" i="2"/>
  <c r="BA293" i="2"/>
  <c r="BH293" i="2"/>
  <c r="BI293" i="2"/>
  <c r="BP293" i="2"/>
  <c r="BQ293" i="2"/>
  <c r="BX293" i="2"/>
  <c r="BY293" i="2"/>
  <c r="P294" i="2"/>
  <c r="Q294" i="2"/>
  <c r="X294" i="2"/>
  <c r="Y294" i="2"/>
  <c r="AF294" i="2"/>
  <c r="AG294" i="2"/>
  <c r="AN294" i="2"/>
  <c r="AO294" i="2"/>
  <c r="AV294" i="2"/>
  <c r="AW294" i="2"/>
  <c r="BD294" i="2"/>
  <c r="BE294" i="2"/>
  <c r="BL294" i="2"/>
  <c r="BM294" i="2"/>
  <c r="BT294" i="2"/>
  <c r="BU294" i="2"/>
  <c r="T295" i="2"/>
  <c r="U295" i="2"/>
  <c r="AB295" i="2"/>
  <c r="AC295" i="2"/>
  <c r="AJ295" i="2"/>
  <c r="AK295" i="2"/>
  <c r="AR295" i="2"/>
  <c r="AS295" i="2"/>
  <c r="AZ295" i="2"/>
  <c r="BA295" i="2"/>
  <c r="BH295" i="2"/>
  <c r="BI295" i="2"/>
  <c r="BP295" i="2"/>
  <c r="BQ295" i="2"/>
  <c r="BX295" i="2"/>
  <c r="BY295" i="2"/>
  <c r="O301" i="2"/>
  <c r="X301" i="2"/>
  <c r="Y301" i="2"/>
  <c r="AF301" i="2"/>
  <c r="AG301" i="2"/>
  <c r="AN301" i="2"/>
  <c r="AO301" i="2"/>
  <c r="AV301" i="2"/>
  <c r="AW301" i="2"/>
  <c r="BD301" i="2"/>
  <c r="BE301" i="2"/>
  <c r="BL301" i="2"/>
  <c r="BM301" i="2"/>
  <c r="BT301" i="2"/>
  <c r="BU301" i="2"/>
  <c r="T302" i="2"/>
  <c r="U302" i="2"/>
  <c r="AB302" i="2"/>
  <c r="AC302" i="2"/>
  <c r="AJ302" i="2"/>
  <c r="AK302" i="2"/>
  <c r="AR302" i="2"/>
  <c r="AS302" i="2"/>
  <c r="AZ302" i="2"/>
  <c r="BA302" i="2"/>
  <c r="BH302" i="2"/>
  <c r="BI302" i="2"/>
  <c r="BP302" i="2"/>
  <c r="BQ302" i="2"/>
  <c r="BX302" i="2"/>
  <c r="BY302" i="2"/>
  <c r="O303" i="2"/>
  <c r="X303" i="2"/>
  <c r="Y303" i="2"/>
  <c r="AE303" i="2"/>
  <c r="AN303" i="2"/>
  <c r="AO303" i="2"/>
  <c r="AU303" i="2"/>
  <c r="BD303" i="2"/>
  <c r="BE303" i="2"/>
  <c r="BK303" i="2"/>
  <c r="BT303" i="2"/>
  <c r="BU303" i="2"/>
  <c r="T304" i="2"/>
  <c r="U304" i="2"/>
  <c r="AB304" i="2"/>
  <c r="AC304" i="2"/>
  <c r="AJ304" i="2"/>
  <c r="AK304" i="2"/>
  <c r="AR304" i="2"/>
  <c r="AS304" i="2"/>
  <c r="AZ304" i="2"/>
  <c r="BA304" i="2"/>
  <c r="BH304" i="2"/>
  <c r="BI304" i="2"/>
  <c r="BP304" i="2"/>
  <c r="BQ304" i="2"/>
  <c r="BX304" i="2"/>
  <c r="BY304" i="2"/>
  <c r="O305" i="2"/>
  <c r="X305" i="2"/>
  <c r="Y305" i="2"/>
  <c r="AE305" i="2"/>
  <c r="AN305" i="2"/>
  <c r="AO305" i="2"/>
  <c r="AU305" i="2"/>
  <c r="BD305" i="2"/>
  <c r="BE305" i="2"/>
  <c r="BK305" i="2"/>
  <c r="BT305" i="2"/>
  <c r="BU305" i="2"/>
  <c r="T306" i="2"/>
  <c r="U306" i="2"/>
  <c r="AB306" i="2"/>
  <c r="AC306" i="2"/>
  <c r="AJ306" i="2"/>
  <c r="AK306" i="2"/>
  <c r="AR306" i="2"/>
  <c r="AS306" i="2"/>
  <c r="AZ306" i="2"/>
  <c r="BA306" i="2"/>
  <c r="BH306" i="2"/>
  <c r="BI306" i="2"/>
  <c r="BP306" i="2"/>
  <c r="BQ306" i="2"/>
  <c r="BX306" i="2"/>
  <c r="BY306" i="2"/>
  <c r="O307" i="2"/>
  <c r="X307" i="2"/>
  <c r="Y307" i="2"/>
  <c r="AE307" i="2"/>
  <c r="AN307" i="2"/>
  <c r="AO307" i="2"/>
  <c r="AU307" i="2"/>
  <c r="BD307" i="2"/>
  <c r="BE307" i="2"/>
  <c r="BK307" i="2"/>
  <c r="BT307" i="2"/>
  <c r="BU307" i="2"/>
  <c r="K312" i="2"/>
  <c r="T312" i="2"/>
  <c r="U312" i="2"/>
  <c r="AB312" i="2"/>
  <c r="AC312" i="2"/>
  <c r="AJ312" i="2"/>
  <c r="AK312" i="2"/>
  <c r="AR312" i="2"/>
  <c r="AS312" i="2"/>
  <c r="AZ312" i="2"/>
  <c r="BA312" i="2"/>
  <c r="BH312" i="2"/>
  <c r="BI312" i="2"/>
  <c r="BP312" i="2"/>
  <c r="BQ312" i="2"/>
  <c r="BX312" i="2"/>
  <c r="BY312" i="2"/>
  <c r="O313" i="2"/>
  <c r="X313" i="2"/>
  <c r="Y313" i="2"/>
  <c r="AE313" i="2"/>
  <c r="AN313" i="2"/>
  <c r="AO313" i="2"/>
  <c r="AU313" i="2"/>
  <c r="BD313" i="2"/>
  <c r="BE313" i="2"/>
  <c r="BK313" i="2"/>
  <c r="BT313" i="2"/>
  <c r="BU313" i="2"/>
  <c r="K314" i="2"/>
  <c r="T314" i="2"/>
  <c r="U314" i="2"/>
  <c r="AB314" i="2"/>
  <c r="AC314" i="2"/>
  <c r="AJ314" i="2"/>
  <c r="AK314" i="2"/>
  <c r="AR314" i="2"/>
  <c r="AS314" i="2"/>
  <c r="AZ314" i="2"/>
  <c r="BA314" i="2"/>
  <c r="BH314" i="2"/>
  <c r="BI314" i="2"/>
  <c r="BP314" i="2"/>
  <c r="BQ314" i="2"/>
  <c r="BX314" i="2"/>
  <c r="BY314" i="2"/>
  <c r="O315" i="2"/>
  <c r="X315" i="2"/>
  <c r="Y315" i="2"/>
  <c r="AE315" i="2"/>
  <c r="AN315" i="2"/>
  <c r="AO315" i="2"/>
  <c r="AU315" i="2"/>
  <c r="BD315" i="2"/>
  <c r="BE315" i="2"/>
  <c r="BK315" i="2"/>
  <c r="BT315" i="2"/>
  <c r="BU315" i="2"/>
  <c r="K316" i="2"/>
  <c r="T316" i="2"/>
  <c r="U316" i="2"/>
  <c r="AB316" i="2"/>
  <c r="AC316" i="2"/>
  <c r="AJ316" i="2"/>
  <c r="AK316" i="2"/>
  <c r="AR316" i="2"/>
  <c r="AS316" i="2"/>
  <c r="AZ316" i="2"/>
  <c r="BA316" i="2"/>
  <c r="BH316" i="2"/>
  <c r="BI316" i="2"/>
  <c r="BP316" i="2"/>
  <c r="BQ316" i="2"/>
  <c r="BX316" i="2"/>
  <c r="BY316" i="2"/>
  <c r="O317" i="2"/>
  <c r="X317" i="2"/>
  <c r="Y317" i="2"/>
  <c r="AE317" i="2"/>
  <c r="AN317" i="2"/>
  <c r="AO317" i="2"/>
  <c r="AU317" i="2"/>
  <c r="BD317" i="2"/>
  <c r="BE317" i="2"/>
  <c r="BK317" i="2"/>
  <c r="BT317" i="2"/>
  <c r="BU317" i="2"/>
  <c r="K318" i="2"/>
  <c r="T318" i="2"/>
  <c r="U318" i="2"/>
  <c r="AB318" i="2"/>
  <c r="AC318" i="2"/>
  <c r="AJ318" i="2"/>
  <c r="AK318" i="2"/>
  <c r="AR318" i="2"/>
  <c r="AS318" i="2"/>
  <c r="AZ318" i="2"/>
  <c r="BA318" i="2"/>
  <c r="BH318" i="2"/>
  <c r="BI318" i="2"/>
  <c r="BP318" i="2"/>
  <c r="BQ318" i="2"/>
  <c r="BX318" i="2"/>
  <c r="BY318" i="2"/>
  <c r="O319" i="2"/>
  <c r="X319" i="2"/>
  <c r="Y319" i="2"/>
  <c r="AE319" i="2"/>
  <c r="AN319" i="2"/>
  <c r="AO319" i="2"/>
  <c r="AU319" i="2"/>
  <c r="BD319" i="2"/>
  <c r="BE319" i="2"/>
  <c r="BK319" i="2"/>
  <c r="BT319" i="2"/>
  <c r="BU319" i="2"/>
  <c r="K320" i="2"/>
  <c r="T320" i="2"/>
  <c r="U320" i="2"/>
  <c r="AB320" i="2"/>
  <c r="AC320" i="2"/>
  <c r="AJ320" i="2"/>
  <c r="AK320" i="2"/>
  <c r="AR320" i="2"/>
  <c r="AS320" i="2"/>
  <c r="AZ320" i="2"/>
  <c r="BA320" i="2"/>
  <c r="BH320" i="2"/>
  <c r="BI320" i="2"/>
  <c r="BP320" i="2"/>
  <c r="BQ320" i="2"/>
  <c r="BX320" i="2"/>
  <c r="BY320" i="2"/>
  <c r="O322" i="2"/>
  <c r="X322" i="2"/>
  <c r="Y322" i="2"/>
  <c r="AE322" i="2"/>
  <c r="AN322" i="2"/>
  <c r="AO322" i="2"/>
  <c r="AU322" i="2"/>
  <c r="BD322" i="2"/>
  <c r="BE322" i="2"/>
  <c r="BK322" i="2"/>
  <c r="BT322" i="2"/>
  <c r="BU322" i="2"/>
  <c r="K323" i="2"/>
  <c r="T323" i="2"/>
  <c r="U323" i="2"/>
  <c r="AB323" i="2"/>
  <c r="AC323" i="2"/>
  <c r="AJ323" i="2"/>
  <c r="AK323" i="2"/>
  <c r="AR323" i="2"/>
  <c r="AS323" i="2"/>
  <c r="AZ323" i="2"/>
  <c r="BA323" i="2"/>
  <c r="BH323" i="2"/>
  <c r="BI323" i="2"/>
  <c r="BP323" i="2"/>
  <c r="BQ323" i="2"/>
  <c r="BX323" i="2"/>
  <c r="BY323" i="2"/>
  <c r="O325" i="2"/>
  <c r="X325" i="2"/>
  <c r="Y325" i="2"/>
  <c r="AE325" i="2"/>
  <c r="AN325" i="2"/>
  <c r="AO325" i="2"/>
  <c r="AU325" i="2"/>
  <c r="BD325" i="2"/>
  <c r="BE325" i="2"/>
  <c r="BK325" i="2"/>
  <c r="BT325" i="2"/>
  <c r="BU325" i="2"/>
  <c r="K326" i="2"/>
  <c r="T326" i="2"/>
  <c r="U326" i="2"/>
  <c r="AB326" i="2"/>
  <c r="AC326" i="2"/>
  <c r="AJ326" i="2"/>
  <c r="AK326" i="2"/>
  <c r="AR326" i="2"/>
  <c r="AS326" i="2"/>
  <c r="AZ326" i="2"/>
  <c r="BA326" i="2"/>
  <c r="BH326" i="2"/>
  <c r="BI326" i="2"/>
  <c r="BP326" i="2"/>
  <c r="BQ326" i="2"/>
  <c r="BX326" i="2"/>
  <c r="BY326" i="2"/>
  <c r="O328" i="2"/>
  <c r="X328" i="2"/>
  <c r="Y328" i="2"/>
  <c r="AE328" i="2"/>
  <c r="AN328" i="2"/>
  <c r="AO328" i="2"/>
  <c r="AU328" i="2"/>
  <c r="BD328" i="2"/>
  <c r="BE328" i="2"/>
  <c r="BK328" i="2"/>
  <c r="BT328" i="2"/>
  <c r="BU328" i="2"/>
  <c r="K329" i="2"/>
  <c r="T329" i="2"/>
  <c r="U329" i="2"/>
  <c r="AB329" i="2"/>
  <c r="AC329" i="2"/>
  <c r="AJ329" i="2"/>
  <c r="AK329" i="2"/>
  <c r="AR329" i="2"/>
  <c r="AS329" i="2"/>
  <c r="AZ329" i="2"/>
  <c r="BA329" i="2"/>
  <c r="BH329" i="2"/>
  <c r="BI329" i="2"/>
  <c r="BP329" i="2"/>
  <c r="BQ329" i="2"/>
  <c r="BX329" i="2"/>
  <c r="BY329" i="2"/>
  <c r="O341" i="2"/>
  <c r="X341" i="2"/>
  <c r="Y341" i="2"/>
  <c r="AE341" i="2"/>
  <c r="AN341" i="2"/>
  <c r="AO341" i="2"/>
  <c r="AV341" i="2"/>
  <c r="AW341" i="2"/>
  <c r="BD341" i="2"/>
  <c r="BE341" i="2"/>
  <c r="BL341" i="2"/>
  <c r="BM341" i="2"/>
  <c r="BT341" i="2"/>
  <c r="BU341" i="2"/>
  <c r="T342" i="2"/>
  <c r="U342" i="2"/>
  <c r="AB342" i="2"/>
  <c r="AC342" i="2"/>
  <c r="AJ342" i="2"/>
  <c r="AK342" i="2"/>
  <c r="AR342" i="2"/>
  <c r="AS342" i="2"/>
  <c r="AZ342" i="2"/>
  <c r="BA342" i="2"/>
  <c r="BH342" i="2"/>
  <c r="BI342" i="2"/>
  <c r="BP342" i="2"/>
  <c r="BQ342" i="2"/>
  <c r="BX342" i="2"/>
  <c r="BY342" i="2"/>
  <c r="P343" i="2"/>
  <c r="Q343" i="2"/>
  <c r="X343" i="2"/>
  <c r="Y343" i="2"/>
  <c r="AF343" i="2"/>
  <c r="AG343" i="2"/>
  <c r="AN343" i="2"/>
  <c r="AO343" i="2"/>
  <c r="AV343" i="2"/>
  <c r="AW343" i="2"/>
  <c r="BD343" i="2"/>
  <c r="BE343" i="2"/>
  <c r="BL343" i="2"/>
  <c r="BM343" i="2"/>
  <c r="BT343" i="2"/>
  <c r="BU343" i="2"/>
  <c r="T345" i="2"/>
  <c r="U345" i="2"/>
  <c r="AB345" i="2"/>
  <c r="AC345" i="2"/>
  <c r="AJ345" i="2"/>
  <c r="AK345" i="2"/>
  <c r="AR345" i="2"/>
  <c r="AS345" i="2"/>
  <c r="AZ345" i="2"/>
  <c r="BA345" i="2"/>
  <c r="BH345" i="2"/>
  <c r="BI345" i="2"/>
  <c r="BP345" i="2"/>
  <c r="BQ345" i="2"/>
  <c r="BX345" i="2"/>
  <c r="BY345" i="2"/>
  <c r="P346" i="2"/>
  <c r="Q346" i="2"/>
  <c r="X346" i="2"/>
  <c r="Y346" i="2"/>
  <c r="AF346" i="2"/>
  <c r="AG346" i="2"/>
  <c r="AN346" i="2"/>
  <c r="AO346" i="2"/>
  <c r="AV346" i="2"/>
  <c r="AW346" i="2"/>
  <c r="BD346" i="2"/>
  <c r="BE346" i="2"/>
  <c r="BL346" i="2"/>
  <c r="BM346" i="2"/>
  <c r="BT346" i="2"/>
  <c r="BU346" i="2"/>
  <c r="T347" i="2"/>
  <c r="U347" i="2"/>
  <c r="AB347" i="2"/>
  <c r="AC347" i="2"/>
  <c r="AJ347" i="2"/>
  <c r="AK347" i="2"/>
  <c r="AR347" i="2"/>
  <c r="AS347" i="2"/>
  <c r="AZ347" i="2"/>
  <c r="BA347" i="2"/>
  <c r="BH347" i="2"/>
  <c r="BI347" i="2"/>
  <c r="BP347" i="2"/>
  <c r="BQ347" i="2"/>
  <c r="BX347" i="2"/>
  <c r="BY347" i="2"/>
  <c r="P348" i="2"/>
  <c r="Q348" i="2"/>
  <c r="X348" i="2"/>
  <c r="Y348" i="2"/>
  <c r="AF348" i="2"/>
  <c r="AG348" i="2"/>
  <c r="AN348" i="2"/>
  <c r="AO348" i="2"/>
  <c r="AV348" i="2"/>
  <c r="AW348" i="2"/>
  <c r="BD348" i="2"/>
  <c r="BE348" i="2"/>
  <c r="BL348" i="2"/>
  <c r="BM348" i="2"/>
  <c r="BT348" i="2"/>
  <c r="BU348" i="2"/>
  <c r="T349" i="2"/>
  <c r="U349" i="2"/>
  <c r="AB349" i="2"/>
  <c r="AC349" i="2"/>
  <c r="AJ349" i="2"/>
  <c r="AK349" i="2"/>
  <c r="AR349" i="2"/>
  <c r="AS349" i="2"/>
  <c r="AZ349" i="2"/>
  <c r="BA349" i="2"/>
  <c r="BH349" i="2"/>
  <c r="BI349" i="2"/>
  <c r="BP349" i="2"/>
  <c r="BQ349" i="2"/>
  <c r="BX349" i="2"/>
  <c r="BY349" i="2"/>
  <c r="O350" i="2"/>
  <c r="X350" i="2"/>
  <c r="Y350" i="2"/>
  <c r="AE350" i="2"/>
  <c r="AN350" i="2"/>
  <c r="AO350" i="2"/>
  <c r="AU350" i="2"/>
  <c r="BD350" i="2"/>
  <c r="BE350" i="2"/>
  <c r="BK350" i="2"/>
  <c r="BT350" i="2"/>
  <c r="BU350" i="2"/>
  <c r="K351" i="2"/>
  <c r="T351" i="2"/>
  <c r="U351" i="2"/>
  <c r="AB351" i="2"/>
  <c r="AC351" i="2"/>
  <c r="AJ351" i="2"/>
  <c r="AK351" i="2"/>
  <c r="AR351" i="2"/>
  <c r="AS351" i="2"/>
  <c r="AZ351" i="2"/>
  <c r="BA351" i="2"/>
  <c r="BH351" i="2"/>
  <c r="BI351" i="2"/>
  <c r="BP351" i="2"/>
  <c r="BQ351" i="2"/>
  <c r="BX351" i="2"/>
  <c r="BY351" i="2"/>
  <c r="O352" i="2"/>
  <c r="X352" i="2"/>
  <c r="Y352" i="2"/>
  <c r="AE352" i="2"/>
  <c r="AN352" i="2"/>
  <c r="AO352" i="2"/>
  <c r="AU352" i="2"/>
  <c r="BD352" i="2"/>
  <c r="BE352" i="2"/>
  <c r="BK352" i="2"/>
  <c r="BT352" i="2"/>
  <c r="BU352" i="2"/>
  <c r="K353" i="2"/>
  <c r="T353" i="2"/>
  <c r="U353" i="2"/>
  <c r="AB353" i="2"/>
  <c r="AC353" i="2"/>
  <c r="AJ353" i="2"/>
  <c r="AK353" i="2"/>
  <c r="AR353" i="2"/>
  <c r="AS353" i="2"/>
  <c r="AZ353" i="2"/>
  <c r="BA353" i="2"/>
  <c r="BH353" i="2"/>
  <c r="BI353" i="2"/>
  <c r="BP353" i="2"/>
  <c r="BQ353" i="2"/>
  <c r="BX353" i="2"/>
  <c r="BY353" i="2"/>
  <c r="O354" i="2"/>
  <c r="X354" i="2"/>
  <c r="Y354" i="2"/>
  <c r="AE354" i="2"/>
  <c r="AN354" i="2"/>
  <c r="AO354" i="2"/>
  <c r="AU354" i="2"/>
  <c r="BD354" i="2"/>
  <c r="BE354" i="2"/>
  <c r="BK354" i="2"/>
  <c r="BT354" i="2"/>
  <c r="BU354" i="2"/>
  <c r="K355" i="2"/>
  <c r="T355" i="2"/>
  <c r="U355" i="2"/>
  <c r="AB355" i="2"/>
  <c r="AC355" i="2"/>
  <c r="AJ355" i="2"/>
  <c r="AK355" i="2"/>
  <c r="AR355" i="2"/>
  <c r="AS355" i="2"/>
  <c r="AZ355" i="2"/>
  <c r="BA355" i="2"/>
  <c r="BH355" i="2"/>
  <c r="BI355" i="2"/>
  <c r="BP355" i="2"/>
  <c r="BQ355" i="2"/>
  <c r="BX355" i="2"/>
  <c r="BY355" i="2"/>
  <c r="O357" i="2"/>
  <c r="X357" i="2"/>
  <c r="Y357" i="2"/>
  <c r="AF357" i="2"/>
  <c r="AG357" i="2"/>
  <c r="AN357" i="2"/>
  <c r="AO357" i="2"/>
  <c r="AV357" i="2"/>
  <c r="AW357" i="2"/>
  <c r="BD357" i="2"/>
  <c r="BE357" i="2"/>
  <c r="BL357" i="2"/>
  <c r="BM357" i="2"/>
  <c r="BT357" i="2"/>
  <c r="BU357" i="2"/>
  <c r="T360" i="2"/>
  <c r="U360" i="2"/>
  <c r="AB360" i="2"/>
  <c r="AC360" i="2"/>
  <c r="AJ360" i="2"/>
  <c r="AK360" i="2"/>
  <c r="AR360" i="2"/>
  <c r="AS360" i="2"/>
  <c r="AZ360" i="2"/>
  <c r="BA360" i="2"/>
  <c r="BH360" i="2"/>
  <c r="BI360" i="2"/>
  <c r="BP360" i="2"/>
  <c r="BQ360" i="2"/>
  <c r="BX360" i="2"/>
  <c r="BY360" i="2"/>
  <c r="O361" i="2"/>
  <c r="X361" i="2"/>
  <c r="Y361" i="2"/>
  <c r="AE361" i="2"/>
  <c r="AN361" i="2"/>
  <c r="AO361" i="2"/>
  <c r="AU361" i="2"/>
  <c r="BD361" i="2"/>
  <c r="BE361" i="2"/>
  <c r="BK361" i="2"/>
  <c r="BT361" i="2"/>
  <c r="BU361" i="2"/>
  <c r="K362" i="2"/>
  <c r="T362" i="2"/>
  <c r="U362" i="2"/>
  <c r="AB362" i="2"/>
  <c r="AC362" i="2"/>
  <c r="AJ362" i="2"/>
  <c r="AK362" i="2"/>
  <c r="AR362" i="2"/>
  <c r="AS362" i="2"/>
  <c r="AZ362" i="2"/>
  <c r="BA362" i="2"/>
  <c r="BH362" i="2"/>
  <c r="BI362" i="2"/>
  <c r="BP362" i="2"/>
  <c r="BQ362" i="2"/>
  <c r="BX362" i="2"/>
  <c r="BY362" i="2"/>
  <c r="O363" i="2"/>
  <c r="X363" i="2"/>
  <c r="Y363" i="2"/>
  <c r="AE363" i="2"/>
  <c r="AN363" i="2"/>
  <c r="AO363" i="2"/>
  <c r="AU363" i="2"/>
  <c r="BD363" i="2"/>
  <c r="BE363" i="2"/>
  <c r="BK363" i="2"/>
  <c r="BT363" i="2"/>
  <c r="BU363" i="2"/>
  <c r="K364" i="2"/>
  <c r="T364" i="2"/>
  <c r="U364" i="2"/>
  <c r="AB364" i="2"/>
  <c r="AC364" i="2"/>
  <c r="AJ364" i="2"/>
  <c r="AK364" i="2"/>
  <c r="AR364" i="2"/>
  <c r="AS364" i="2"/>
  <c r="AZ364" i="2"/>
  <c r="BA364" i="2"/>
  <c r="BH364" i="2"/>
  <c r="BI364" i="2"/>
  <c r="BP364" i="2"/>
  <c r="BQ364" i="2"/>
  <c r="BX364" i="2"/>
  <c r="BY364" i="2"/>
  <c r="O366" i="2"/>
  <c r="X366" i="2"/>
  <c r="Y366" i="2"/>
  <c r="AE366" i="2"/>
  <c r="AN366" i="2"/>
  <c r="AO366" i="2"/>
  <c r="AU366" i="2"/>
  <c r="BD366" i="2"/>
  <c r="BE366" i="2"/>
  <c r="BK366" i="2"/>
  <c r="BT366" i="2"/>
  <c r="BU366" i="2"/>
  <c r="K367" i="2"/>
  <c r="T367" i="2"/>
  <c r="U367" i="2"/>
  <c r="AB367" i="2"/>
  <c r="AC367" i="2"/>
  <c r="AJ367" i="2"/>
  <c r="AK367" i="2"/>
  <c r="AR367" i="2"/>
  <c r="AS367" i="2"/>
  <c r="AZ367" i="2"/>
  <c r="BA367" i="2"/>
  <c r="BH367" i="2"/>
  <c r="BI367" i="2"/>
  <c r="BP367" i="2"/>
  <c r="BQ367" i="2"/>
  <c r="BX367" i="2"/>
  <c r="BY367" i="2"/>
  <c r="O368" i="2"/>
  <c r="X368" i="2"/>
  <c r="Y368" i="2"/>
  <c r="AE368" i="2"/>
  <c r="AN368" i="2"/>
  <c r="AO368" i="2"/>
  <c r="AU368" i="2"/>
  <c r="BD368" i="2"/>
  <c r="BE368" i="2"/>
  <c r="BK368" i="2"/>
  <c r="BT368" i="2"/>
  <c r="BU368" i="2"/>
  <c r="T369" i="2"/>
  <c r="U369" i="2"/>
  <c r="AB369" i="2"/>
  <c r="AC369" i="2"/>
  <c r="AJ369" i="2"/>
  <c r="AK369" i="2"/>
  <c r="AR369" i="2"/>
  <c r="AS369" i="2"/>
  <c r="AZ369" i="2"/>
  <c r="BA369" i="2"/>
  <c r="BH369" i="2"/>
  <c r="BI369" i="2"/>
  <c r="BP369" i="2"/>
  <c r="BQ369" i="2"/>
  <c r="BX369" i="2"/>
  <c r="BY369" i="2"/>
  <c r="P370" i="2"/>
  <c r="Q370" i="2"/>
  <c r="X370" i="2"/>
  <c r="Y370" i="2"/>
  <c r="AF370" i="2"/>
  <c r="AG370" i="2"/>
  <c r="AN370" i="2"/>
  <c r="AO370" i="2"/>
  <c r="AV370" i="2"/>
  <c r="AW370" i="2"/>
  <c r="BD370" i="2"/>
  <c r="BE370" i="2"/>
  <c r="BL370" i="2"/>
  <c r="BM370" i="2"/>
  <c r="BT370" i="2"/>
  <c r="BU370" i="2"/>
  <c r="T372" i="2"/>
  <c r="U372" i="2"/>
  <c r="AB372" i="2"/>
  <c r="AC372" i="2"/>
  <c r="AJ372" i="2"/>
  <c r="AK372" i="2"/>
  <c r="AR372" i="2"/>
  <c r="AS372" i="2"/>
  <c r="AZ372" i="2"/>
  <c r="BA372" i="2"/>
  <c r="BH372" i="2"/>
  <c r="BI372" i="2"/>
  <c r="BP372" i="2"/>
  <c r="BQ372" i="2"/>
  <c r="BX372" i="2"/>
  <c r="BY372" i="2"/>
  <c r="O373" i="2"/>
  <c r="X373" i="2"/>
  <c r="Y373" i="2"/>
  <c r="AE373" i="2"/>
  <c r="AN373" i="2"/>
  <c r="AO373" i="2"/>
  <c r="AU373" i="2"/>
  <c r="BD373" i="2"/>
  <c r="BE373" i="2"/>
  <c r="BK373" i="2"/>
  <c r="BT373" i="2"/>
  <c r="BU373" i="2"/>
  <c r="K374" i="2"/>
  <c r="T374" i="2"/>
  <c r="U374" i="2"/>
  <c r="AB374" i="2"/>
  <c r="AC374" i="2"/>
  <c r="AJ374" i="2"/>
  <c r="AK374" i="2"/>
  <c r="AR374" i="2"/>
  <c r="AS374" i="2"/>
  <c r="AZ374" i="2"/>
  <c r="BA374" i="2"/>
  <c r="BH374" i="2"/>
  <c r="BI374" i="2"/>
  <c r="BP374" i="2"/>
  <c r="BQ374" i="2"/>
  <c r="BX374" i="2"/>
  <c r="BY374" i="2"/>
  <c r="O375" i="2"/>
  <c r="X375" i="2"/>
  <c r="Y375" i="2"/>
  <c r="AE375" i="2"/>
  <c r="AN375" i="2"/>
  <c r="AO375" i="2"/>
  <c r="AU375" i="2"/>
  <c r="BD375" i="2"/>
  <c r="BE375" i="2"/>
  <c r="BK375" i="2"/>
  <c r="BT375" i="2"/>
  <c r="BU375" i="2"/>
  <c r="K376" i="2"/>
  <c r="T376" i="2"/>
  <c r="U376" i="2"/>
  <c r="AB376" i="2"/>
  <c r="AC376" i="2"/>
  <c r="AJ376" i="2"/>
  <c r="AK376" i="2"/>
  <c r="AR376" i="2"/>
  <c r="AS376" i="2"/>
  <c r="AZ376" i="2"/>
  <c r="BA376" i="2"/>
  <c r="BH376" i="2"/>
  <c r="BI376" i="2"/>
  <c r="BP376" i="2"/>
  <c r="BQ376" i="2"/>
  <c r="BX376" i="2"/>
  <c r="BY376" i="2"/>
  <c r="O377" i="2"/>
  <c r="X377" i="2"/>
  <c r="Y377" i="2"/>
  <c r="AE377" i="2"/>
  <c r="AN377" i="2"/>
  <c r="AO377" i="2"/>
  <c r="AU377" i="2"/>
  <c r="BD377" i="2"/>
  <c r="BE377" i="2"/>
  <c r="BL377" i="2"/>
  <c r="BM377" i="2"/>
  <c r="BT377" i="2"/>
  <c r="BU377" i="2"/>
  <c r="T378" i="2"/>
  <c r="U378" i="2"/>
  <c r="AB378" i="2"/>
  <c r="AC378" i="2"/>
  <c r="AJ378" i="2"/>
  <c r="AK378" i="2"/>
  <c r="AR378" i="2"/>
  <c r="AS378" i="2"/>
  <c r="AZ378" i="2"/>
  <c r="BA378" i="2"/>
  <c r="BH378" i="2"/>
  <c r="BI378" i="2"/>
  <c r="BP378" i="2"/>
  <c r="BQ378" i="2"/>
  <c r="BX378" i="2"/>
  <c r="BY378" i="2"/>
  <c r="O379" i="2"/>
  <c r="X379" i="2"/>
  <c r="Y379" i="2"/>
  <c r="AE379" i="2"/>
  <c r="AN379" i="2"/>
  <c r="AO379" i="2"/>
  <c r="AU379" i="2"/>
  <c r="BD379" i="2"/>
  <c r="BE379" i="2"/>
  <c r="BK379" i="2"/>
  <c r="BT379" i="2"/>
  <c r="BU379" i="2"/>
  <c r="K380" i="2"/>
  <c r="T380" i="2"/>
  <c r="U380" i="2"/>
  <c r="AB380" i="2"/>
  <c r="AC380" i="2"/>
  <c r="AJ380" i="2"/>
  <c r="AK380" i="2"/>
  <c r="AR380" i="2"/>
  <c r="AS380" i="2"/>
  <c r="AZ380" i="2"/>
  <c r="BA380" i="2"/>
  <c r="BH380" i="2"/>
  <c r="BI380" i="2"/>
  <c r="BP380" i="2"/>
  <c r="BQ380" i="2"/>
  <c r="BX380" i="2"/>
  <c r="BY380" i="2"/>
  <c r="O382" i="2"/>
  <c r="X382" i="2"/>
  <c r="Y382" i="2"/>
  <c r="AF382" i="2"/>
  <c r="AG382" i="2"/>
  <c r="AN382" i="2"/>
  <c r="AO382" i="2"/>
  <c r="AV382" i="2"/>
  <c r="AW382" i="2"/>
  <c r="BD382" i="2"/>
  <c r="BE382" i="2"/>
  <c r="BL382" i="2"/>
  <c r="BM382" i="2"/>
  <c r="BT382" i="2"/>
  <c r="BU382" i="2"/>
  <c r="T383" i="2"/>
  <c r="U383" i="2"/>
  <c r="AB383" i="2"/>
  <c r="AC383" i="2"/>
  <c r="AJ383" i="2"/>
  <c r="AK383" i="2"/>
  <c r="AR383" i="2"/>
  <c r="AS383" i="2"/>
  <c r="AZ383" i="2"/>
  <c r="BA383" i="2"/>
  <c r="BH383" i="2"/>
  <c r="BI383" i="2"/>
  <c r="BP383" i="2"/>
  <c r="BQ383" i="2"/>
  <c r="BX383" i="2"/>
  <c r="BY383" i="2"/>
  <c r="P384" i="2"/>
  <c r="Q384" i="2"/>
  <c r="X384" i="2"/>
  <c r="Y384" i="2"/>
  <c r="AF384" i="2"/>
  <c r="AG384" i="2"/>
  <c r="AN384" i="2"/>
  <c r="AO384" i="2"/>
  <c r="AV384" i="2"/>
  <c r="AW384" i="2"/>
  <c r="BD384" i="2"/>
  <c r="BE384" i="2"/>
  <c r="BL384" i="2"/>
  <c r="BM384" i="2"/>
  <c r="BT384" i="2"/>
  <c r="BU384" i="2"/>
  <c r="T385" i="2"/>
  <c r="U385" i="2"/>
  <c r="AB385" i="2"/>
  <c r="AC385" i="2"/>
  <c r="AJ385" i="2"/>
  <c r="AK385" i="2"/>
  <c r="AR385" i="2"/>
  <c r="AS385" i="2"/>
  <c r="AZ385" i="2"/>
  <c r="BA385" i="2"/>
  <c r="BH385" i="2"/>
  <c r="BI385" i="2"/>
  <c r="BP385" i="2"/>
  <c r="BQ385" i="2"/>
  <c r="BX385" i="2"/>
  <c r="BY385" i="2"/>
  <c r="O386" i="2"/>
  <c r="X386" i="2"/>
  <c r="Y386" i="2"/>
  <c r="AE386" i="2"/>
  <c r="AN386" i="2"/>
  <c r="AO386" i="2"/>
  <c r="AV386" i="2"/>
  <c r="AW386" i="2"/>
  <c r="BD386" i="2"/>
  <c r="BE386" i="2"/>
  <c r="BL386" i="2"/>
  <c r="BM386" i="2"/>
  <c r="BT386" i="2"/>
  <c r="BU386" i="2"/>
  <c r="T387" i="2"/>
  <c r="U387" i="2"/>
  <c r="AB387" i="2"/>
  <c r="AC387" i="2"/>
  <c r="AJ387" i="2"/>
  <c r="AK387" i="2"/>
  <c r="AR387" i="2"/>
  <c r="AS387" i="2"/>
  <c r="AZ387" i="2"/>
  <c r="BA387" i="2"/>
  <c r="BH387" i="2"/>
  <c r="BI387" i="2"/>
  <c r="BP387" i="2"/>
  <c r="BQ387" i="2"/>
  <c r="BX387" i="2"/>
  <c r="BY387" i="2"/>
  <c r="P388" i="2"/>
  <c r="Q388" i="2"/>
  <c r="X388" i="2"/>
  <c r="Y388" i="2"/>
  <c r="AF388" i="2"/>
  <c r="AG388" i="2"/>
  <c r="AN388" i="2"/>
  <c r="AO388" i="2"/>
  <c r="AV388" i="2"/>
  <c r="AW388" i="2"/>
  <c r="BD388" i="2"/>
  <c r="BE388" i="2"/>
  <c r="BL388" i="2"/>
  <c r="BM388" i="2"/>
  <c r="BT388" i="2"/>
  <c r="BU388" i="2"/>
  <c r="T389" i="2"/>
  <c r="U389" i="2"/>
  <c r="AB389" i="2"/>
  <c r="AC389" i="2"/>
  <c r="AJ389" i="2"/>
  <c r="AK389" i="2"/>
  <c r="AR389" i="2"/>
  <c r="AS389" i="2"/>
  <c r="AZ389" i="2"/>
  <c r="BA389" i="2"/>
  <c r="BH389" i="2"/>
  <c r="BI389" i="2"/>
  <c r="BP389" i="2"/>
  <c r="BQ389" i="2"/>
  <c r="BX389" i="2"/>
  <c r="BY389" i="2"/>
  <c r="P390" i="2"/>
  <c r="Q390" i="2"/>
  <c r="X390" i="2"/>
  <c r="Y390" i="2"/>
  <c r="AF390" i="2"/>
  <c r="AG390" i="2"/>
  <c r="AN390" i="2"/>
  <c r="AO390" i="2"/>
  <c r="AV390" i="2"/>
  <c r="AW390" i="2"/>
  <c r="BD390" i="2"/>
  <c r="BE390" i="2"/>
  <c r="BL390" i="2"/>
  <c r="BM390" i="2"/>
  <c r="BT390" i="2"/>
  <c r="BU390" i="2"/>
  <c r="T391" i="2"/>
  <c r="U391" i="2"/>
  <c r="AB391" i="2"/>
  <c r="AC391" i="2"/>
  <c r="AJ391" i="2"/>
  <c r="AK391" i="2"/>
  <c r="AR391" i="2"/>
  <c r="AS391" i="2"/>
  <c r="AZ391" i="2"/>
  <c r="BA391" i="2"/>
  <c r="BH391" i="2"/>
  <c r="BI391" i="2"/>
  <c r="BP391" i="2"/>
  <c r="BQ391" i="2"/>
  <c r="BX391" i="2"/>
  <c r="BY391" i="2"/>
  <c r="P392" i="2"/>
  <c r="Q392" i="2"/>
  <c r="X392" i="2"/>
  <c r="Y392" i="2"/>
  <c r="AF392" i="2"/>
  <c r="AG392" i="2"/>
  <c r="AN392" i="2"/>
  <c r="AO392" i="2"/>
  <c r="AV392" i="2"/>
  <c r="AW392" i="2"/>
  <c r="BD392" i="2"/>
  <c r="BE392" i="2"/>
  <c r="BL392" i="2"/>
  <c r="BM392" i="2"/>
  <c r="BT392" i="2"/>
  <c r="BU392" i="2"/>
  <c r="T393" i="2"/>
  <c r="U393" i="2"/>
  <c r="AB393" i="2"/>
  <c r="AC393" i="2"/>
  <c r="AJ393" i="2"/>
  <c r="AK393" i="2"/>
  <c r="AR393" i="2"/>
  <c r="AS393" i="2"/>
  <c r="AZ393" i="2"/>
  <c r="BA393" i="2"/>
  <c r="BH393" i="2"/>
  <c r="BI393" i="2"/>
  <c r="BP393" i="2"/>
  <c r="BQ393" i="2"/>
  <c r="BX393" i="2"/>
  <c r="BY393" i="2"/>
  <c r="P394" i="2"/>
  <c r="Q394" i="2"/>
  <c r="X394" i="2"/>
  <c r="Y394" i="2"/>
  <c r="AF394" i="2"/>
  <c r="AG394" i="2"/>
  <c r="AN394" i="2"/>
  <c r="AO394" i="2"/>
  <c r="AV394" i="2"/>
  <c r="AW394" i="2"/>
  <c r="BD394" i="2"/>
  <c r="BE394" i="2"/>
  <c r="BL394" i="2"/>
  <c r="BM394" i="2"/>
  <c r="BT394" i="2"/>
  <c r="BU394" i="2"/>
  <c r="T395" i="2"/>
  <c r="U395" i="2"/>
  <c r="AB395" i="2"/>
  <c r="AC395" i="2"/>
  <c r="AJ395" i="2"/>
  <c r="AK395" i="2"/>
  <c r="AR395" i="2"/>
  <c r="AS395" i="2"/>
  <c r="AZ395" i="2"/>
  <c r="BA395" i="2"/>
  <c r="BH395" i="2"/>
  <c r="BI395" i="2"/>
  <c r="BP395" i="2"/>
  <c r="BQ395" i="2"/>
  <c r="BX395" i="2"/>
  <c r="BY395" i="2"/>
  <c r="O396" i="2"/>
  <c r="X396" i="2"/>
  <c r="Y396" i="2"/>
  <c r="AE396" i="2"/>
  <c r="AN396" i="2"/>
  <c r="AO396" i="2"/>
  <c r="AU396" i="2"/>
  <c r="BD396" i="2"/>
  <c r="BE396" i="2"/>
  <c r="BK396" i="2"/>
  <c r="BT396" i="2"/>
  <c r="BU396" i="2"/>
  <c r="K397" i="2"/>
  <c r="T397" i="2"/>
  <c r="U397" i="2"/>
  <c r="AB397" i="2"/>
  <c r="AC397" i="2"/>
  <c r="AJ397" i="2"/>
  <c r="AK397" i="2"/>
  <c r="AR397" i="2"/>
  <c r="AS397" i="2"/>
  <c r="AZ397" i="2"/>
  <c r="BA397" i="2"/>
  <c r="BH397" i="2"/>
  <c r="BI397" i="2"/>
  <c r="BP397" i="2"/>
  <c r="BQ397" i="2"/>
  <c r="BX397" i="2"/>
  <c r="BY397" i="2"/>
  <c r="O398" i="2"/>
  <c r="X398" i="2"/>
  <c r="Y398" i="2"/>
  <c r="AE398" i="2"/>
  <c r="AN398" i="2"/>
  <c r="AO398" i="2"/>
  <c r="AU398" i="2"/>
  <c r="BD398" i="2"/>
  <c r="BE398" i="2"/>
  <c r="BK398" i="2"/>
  <c r="BT398" i="2"/>
  <c r="BU398" i="2"/>
  <c r="T399" i="2"/>
  <c r="U399" i="2"/>
  <c r="AB399" i="2"/>
  <c r="AC399" i="2"/>
  <c r="AJ399" i="2"/>
  <c r="AK399" i="2"/>
  <c r="AR399" i="2"/>
  <c r="AS399" i="2"/>
  <c r="AZ399" i="2"/>
  <c r="BA399" i="2"/>
  <c r="BH399" i="2"/>
  <c r="BI399" i="2"/>
  <c r="BP399" i="2"/>
  <c r="BQ399" i="2"/>
  <c r="BX399" i="2"/>
  <c r="BY399" i="2"/>
  <c r="P400" i="2"/>
  <c r="Q400" i="2"/>
  <c r="X400" i="2"/>
  <c r="Y400" i="2"/>
  <c r="AF400" i="2"/>
  <c r="AG400" i="2"/>
  <c r="AN400" i="2"/>
  <c r="AO400" i="2"/>
  <c r="AV400" i="2"/>
  <c r="AW400" i="2"/>
  <c r="BD400" i="2"/>
  <c r="BE400" i="2"/>
  <c r="BL400" i="2"/>
  <c r="BM400" i="2"/>
  <c r="BT400" i="2"/>
  <c r="BU400" i="2"/>
  <c r="T402" i="2"/>
  <c r="U402" i="2"/>
  <c r="AB402" i="2"/>
  <c r="AC402" i="2"/>
  <c r="AJ402" i="2"/>
  <c r="AK402" i="2"/>
  <c r="AR402" i="2"/>
  <c r="AS402" i="2"/>
  <c r="AZ402" i="2"/>
  <c r="BA402" i="2"/>
  <c r="BH402" i="2"/>
  <c r="BI402" i="2"/>
  <c r="BP402" i="2"/>
  <c r="BQ402" i="2"/>
  <c r="BX402" i="2"/>
  <c r="BY402" i="2"/>
  <c r="P403" i="2"/>
  <c r="Q403" i="2"/>
  <c r="X403" i="2"/>
  <c r="Y403" i="2"/>
  <c r="AF403" i="2"/>
  <c r="AG403" i="2"/>
  <c r="AN403" i="2"/>
  <c r="AO403" i="2"/>
  <c r="AV403" i="2"/>
  <c r="AW403" i="2"/>
  <c r="BD403" i="2"/>
  <c r="BE403" i="2"/>
  <c r="BL403" i="2"/>
  <c r="BM403" i="2"/>
  <c r="BT403" i="2"/>
  <c r="BU403" i="2"/>
  <c r="T405" i="2"/>
  <c r="U405" i="2"/>
  <c r="AB405" i="2"/>
  <c r="AC405" i="2"/>
  <c r="AJ405" i="2"/>
  <c r="AK405" i="2"/>
  <c r="AR405" i="2"/>
  <c r="AS405" i="2"/>
  <c r="AZ405" i="2"/>
  <c r="BA405" i="2"/>
  <c r="BH405" i="2"/>
  <c r="BI405" i="2"/>
  <c r="BP405" i="2"/>
  <c r="BQ405" i="2"/>
  <c r="BX405" i="2"/>
  <c r="BY405" i="2"/>
  <c r="P406" i="2"/>
  <c r="Q406" i="2"/>
  <c r="X406" i="2"/>
  <c r="Y406" i="2"/>
  <c r="AF406" i="2"/>
  <c r="AG406" i="2"/>
  <c r="AN406" i="2"/>
  <c r="AO406" i="2"/>
  <c r="AV406" i="2"/>
  <c r="AW406" i="2"/>
  <c r="BD406" i="2"/>
  <c r="BE406" i="2"/>
  <c r="BL406" i="2"/>
  <c r="BM406" i="2"/>
  <c r="BT406" i="2"/>
  <c r="BU406" i="2"/>
  <c r="T407" i="2"/>
  <c r="U407" i="2"/>
  <c r="AB407" i="2"/>
  <c r="AC407" i="2"/>
  <c r="AJ407" i="2"/>
  <c r="AK407" i="2"/>
  <c r="AR407" i="2"/>
  <c r="AS407" i="2"/>
  <c r="AZ407" i="2"/>
  <c r="BA407" i="2"/>
  <c r="BH407" i="2"/>
  <c r="BI407" i="2"/>
  <c r="BP407" i="2"/>
  <c r="BQ407" i="2"/>
  <c r="BX407" i="2"/>
  <c r="BY407" i="2"/>
  <c r="P408" i="2"/>
  <c r="Q408" i="2"/>
  <c r="X408" i="2"/>
  <c r="Y408" i="2"/>
  <c r="AF408" i="2"/>
  <c r="AG408" i="2"/>
  <c r="AN408" i="2"/>
  <c r="AO408" i="2"/>
  <c r="AV408" i="2"/>
  <c r="AW408" i="2"/>
  <c r="BD408" i="2"/>
  <c r="BE408" i="2"/>
  <c r="BL408" i="2"/>
  <c r="BM408" i="2"/>
  <c r="BT408" i="2"/>
  <c r="BU408" i="2"/>
  <c r="T409" i="2"/>
  <c r="U409" i="2"/>
  <c r="AB409" i="2"/>
  <c r="AC409" i="2"/>
  <c r="AJ409" i="2"/>
  <c r="AK409" i="2"/>
  <c r="AR409" i="2"/>
  <c r="AS409" i="2"/>
  <c r="AZ409" i="2"/>
  <c r="BA409" i="2"/>
  <c r="BH409" i="2"/>
  <c r="BI409" i="2"/>
  <c r="BP409" i="2"/>
  <c r="BQ409" i="2"/>
  <c r="BX409" i="2"/>
  <c r="BY409" i="2"/>
  <c r="P410" i="2"/>
  <c r="Q410" i="2"/>
  <c r="X410" i="2"/>
  <c r="Y410" i="2"/>
  <c r="AF410" i="2"/>
  <c r="AG410" i="2"/>
  <c r="AN410" i="2"/>
  <c r="AO410" i="2"/>
  <c r="AV410" i="2"/>
  <c r="AW410" i="2"/>
  <c r="BD410" i="2"/>
  <c r="BE410" i="2"/>
  <c r="BL410" i="2"/>
  <c r="BM410" i="2"/>
  <c r="BT410" i="2"/>
  <c r="BU410" i="2"/>
  <c r="T411" i="2"/>
  <c r="U411" i="2"/>
  <c r="AB411" i="2"/>
  <c r="AC411" i="2"/>
  <c r="AJ411" i="2"/>
  <c r="AK411" i="2"/>
  <c r="AR411" i="2"/>
  <c r="AS411" i="2"/>
  <c r="AZ411" i="2"/>
  <c r="BA411" i="2"/>
  <c r="BH411" i="2"/>
  <c r="BI411" i="2"/>
  <c r="BP411" i="2"/>
  <c r="BQ411" i="2"/>
  <c r="BX411" i="2"/>
  <c r="BY411" i="2"/>
  <c r="P412" i="2"/>
  <c r="Q412" i="2"/>
  <c r="X412" i="2"/>
  <c r="Y412" i="2"/>
  <c r="AF412" i="2"/>
  <c r="AG412" i="2"/>
  <c r="AN412" i="2"/>
  <c r="AO412" i="2"/>
  <c r="AV412" i="2"/>
  <c r="AW412" i="2"/>
  <c r="BD412" i="2"/>
  <c r="BE412" i="2"/>
  <c r="BL412" i="2"/>
  <c r="BM412" i="2"/>
  <c r="BT412" i="2"/>
  <c r="BU412" i="2"/>
  <c r="T413" i="2"/>
  <c r="U413" i="2"/>
  <c r="AB413" i="2"/>
  <c r="AC413" i="2"/>
  <c r="AJ413" i="2"/>
  <c r="AK413" i="2"/>
  <c r="AR413" i="2"/>
  <c r="AS413" i="2"/>
  <c r="AZ413" i="2"/>
  <c r="BA413" i="2"/>
  <c r="BH413" i="2"/>
  <c r="BI413" i="2"/>
  <c r="BP413" i="2"/>
  <c r="BQ413" i="2"/>
  <c r="BX413" i="2"/>
  <c r="BY413" i="2"/>
  <c r="P414" i="2"/>
  <c r="Q414" i="2"/>
  <c r="X414" i="2"/>
  <c r="Y414" i="2"/>
  <c r="AF414" i="2"/>
  <c r="AG414" i="2"/>
  <c r="AN414" i="2"/>
  <c r="AO414" i="2"/>
  <c r="AV414" i="2"/>
  <c r="AW414" i="2"/>
  <c r="BD414" i="2"/>
  <c r="BE414" i="2"/>
  <c r="BL414" i="2"/>
  <c r="BM414" i="2"/>
  <c r="BT414" i="2"/>
  <c r="BU414" i="2"/>
  <c r="T415" i="2"/>
  <c r="U415" i="2"/>
  <c r="AB415" i="2"/>
  <c r="AC415" i="2"/>
  <c r="AJ415" i="2"/>
  <c r="AK415" i="2"/>
  <c r="AR415" i="2"/>
  <c r="AS415" i="2"/>
  <c r="AZ415" i="2"/>
  <c r="BA415" i="2"/>
  <c r="BH415" i="2"/>
  <c r="BI415" i="2"/>
  <c r="BP415" i="2"/>
  <c r="BQ415" i="2"/>
  <c r="BX415" i="2"/>
  <c r="BY415" i="2"/>
  <c r="P416" i="2"/>
  <c r="Q416" i="2"/>
  <c r="X416" i="2"/>
  <c r="Y416" i="2"/>
  <c r="AF416" i="2"/>
  <c r="AG416" i="2"/>
  <c r="AN416" i="2"/>
  <c r="AO416" i="2"/>
  <c r="AV416" i="2"/>
  <c r="AW416" i="2"/>
  <c r="BD416" i="2"/>
  <c r="BE416" i="2"/>
  <c r="BL416" i="2"/>
  <c r="BM416" i="2"/>
  <c r="BT416" i="2"/>
  <c r="BU416" i="2"/>
  <c r="T417" i="2"/>
  <c r="U417" i="2"/>
  <c r="AB417" i="2"/>
  <c r="AC417" i="2"/>
  <c r="AJ417" i="2"/>
  <c r="AK417" i="2"/>
  <c r="AR417" i="2"/>
  <c r="AS417" i="2"/>
  <c r="AZ417" i="2"/>
  <c r="BA417" i="2"/>
  <c r="BH417" i="2"/>
  <c r="BI417" i="2"/>
  <c r="BP417" i="2"/>
  <c r="BQ417" i="2"/>
  <c r="BX417" i="2"/>
  <c r="BY417" i="2"/>
  <c r="P418" i="2"/>
  <c r="Q418" i="2"/>
  <c r="X418" i="2"/>
  <c r="Y418" i="2"/>
  <c r="AF418" i="2"/>
  <c r="AG418" i="2"/>
  <c r="AN418" i="2"/>
  <c r="AO418" i="2"/>
  <c r="AV418" i="2"/>
  <c r="AW418" i="2"/>
  <c r="BD418" i="2"/>
  <c r="BE418" i="2"/>
  <c r="BL418" i="2"/>
  <c r="BM418" i="2"/>
  <c r="BT418" i="2"/>
  <c r="BU418" i="2"/>
  <c r="T419" i="2"/>
  <c r="U419" i="2"/>
  <c r="AB419" i="2"/>
  <c r="AC419" i="2"/>
  <c r="AJ419" i="2"/>
  <c r="AK419" i="2"/>
  <c r="AR419" i="2"/>
  <c r="AS419" i="2"/>
  <c r="AZ419" i="2"/>
  <c r="BA419" i="2"/>
  <c r="BH419" i="2"/>
  <c r="BI419" i="2"/>
  <c r="BP419" i="2"/>
  <c r="BQ419" i="2"/>
  <c r="BX419" i="2"/>
  <c r="BY419" i="2"/>
  <c r="P420" i="2"/>
  <c r="Q420" i="2"/>
  <c r="X420" i="2"/>
  <c r="Y420" i="2"/>
  <c r="AF420" i="2"/>
  <c r="AG420" i="2"/>
  <c r="AN420" i="2"/>
  <c r="AO420" i="2"/>
  <c r="AV420" i="2"/>
  <c r="AW420" i="2"/>
  <c r="BD420" i="2"/>
  <c r="BE420" i="2"/>
  <c r="BL420" i="2"/>
  <c r="BM420" i="2"/>
  <c r="BT420" i="2"/>
  <c r="BU420" i="2"/>
  <c r="T421" i="2"/>
  <c r="U421" i="2"/>
  <c r="AB421" i="2"/>
  <c r="AC421" i="2"/>
  <c r="AJ421" i="2"/>
  <c r="AK421" i="2"/>
  <c r="AR421" i="2"/>
  <c r="AS421" i="2"/>
  <c r="AZ421" i="2"/>
  <c r="BA421" i="2"/>
  <c r="BH421" i="2"/>
  <c r="BI421" i="2"/>
  <c r="BP421" i="2"/>
  <c r="BQ421" i="2"/>
  <c r="BX421" i="2"/>
  <c r="BY421" i="2"/>
  <c r="O422" i="2"/>
  <c r="X422" i="2"/>
  <c r="Y422" i="2"/>
  <c r="AF422" i="2"/>
  <c r="AG422" i="2"/>
  <c r="AN422" i="2"/>
  <c r="AO422" i="2"/>
  <c r="AV422" i="2"/>
  <c r="AW422" i="2"/>
  <c r="BD422" i="2"/>
  <c r="BE422" i="2"/>
  <c r="BL422" i="2"/>
  <c r="BM422" i="2"/>
  <c r="BT422" i="2"/>
  <c r="BU422" i="2"/>
  <c r="T423" i="2"/>
  <c r="U423" i="2"/>
  <c r="AB423" i="2"/>
  <c r="AC423" i="2"/>
  <c r="AJ423" i="2"/>
  <c r="AK423" i="2"/>
  <c r="AR423" i="2"/>
  <c r="AS423" i="2"/>
  <c r="AZ423" i="2"/>
  <c r="BA423" i="2"/>
  <c r="BH423" i="2"/>
  <c r="BI423" i="2"/>
  <c r="BP423" i="2"/>
  <c r="BQ423" i="2"/>
  <c r="BX423" i="2"/>
  <c r="BY423" i="2"/>
  <c r="P424" i="2"/>
  <c r="Q424" i="2"/>
  <c r="X424" i="2"/>
  <c r="Y424" i="2"/>
  <c r="AF424" i="2"/>
  <c r="AG424" i="2"/>
  <c r="AN424" i="2"/>
  <c r="AO424" i="2"/>
  <c r="AV424" i="2"/>
  <c r="AW424" i="2"/>
  <c r="BD424" i="2"/>
  <c r="BE424" i="2"/>
  <c r="BL424" i="2"/>
  <c r="BM424" i="2"/>
  <c r="BT424" i="2"/>
  <c r="BU424" i="2"/>
  <c r="T425" i="2"/>
  <c r="U425" i="2"/>
  <c r="AB425" i="2"/>
  <c r="AC425" i="2"/>
  <c r="AJ425" i="2"/>
  <c r="AK425" i="2"/>
  <c r="AR425" i="2"/>
  <c r="AS425" i="2"/>
  <c r="AZ425" i="2"/>
  <c r="BA425" i="2"/>
  <c r="BH425" i="2"/>
  <c r="BI425" i="2"/>
  <c r="BP425" i="2"/>
  <c r="BQ425" i="2"/>
  <c r="BX425" i="2"/>
  <c r="BY425" i="2"/>
  <c r="P426" i="2"/>
  <c r="Q426" i="2"/>
  <c r="X426" i="2"/>
  <c r="Y426" i="2"/>
  <c r="AF426" i="2"/>
  <c r="AG426" i="2"/>
  <c r="AN426" i="2"/>
  <c r="AO426" i="2"/>
  <c r="AV426" i="2"/>
  <c r="AW426" i="2"/>
  <c r="BD426" i="2"/>
  <c r="BE426" i="2"/>
  <c r="BL426" i="2"/>
  <c r="BM426" i="2"/>
  <c r="BT426" i="2"/>
  <c r="BU426" i="2"/>
  <c r="T428" i="2"/>
  <c r="U428" i="2"/>
  <c r="AB428" i="2"/>
  <c r="AC428" i="2"/>
  <c r="AJ428" i="2"/>
  <c r="AK428" i="2"/>
  <c r="AR428" i="2"/>
  <c r="AS428" i="2"/>
  <c r="AZ428" i="2"/>
  <c r="BA428" i="2"/>
  <c r="BH428" i="2"/>
  <c r="BI428" i="2"/>
  <c r="BP428" i="2"/>
  <c r="BQ428" i="2"/>
  <c r="BX428" i="2"/>
  <c r="BY428" i="2"/>
  <c r="P429" i="2"/>
  <c r="Q429" i="2"/>
  <c r="X429" i="2"/>
  <c r="Y429" i="2"/>
  <c r="AF429" i="2"/>
  <c r="AG429" i="2"/>
  <c r="AN429" i="2"/>
  <c r="AO429" i="2"/>
  <c r="AV429" i="2"/>
  <c r="AW429" i="2"/>
  <c r="BD429" i="2"/>
  <c r="BE429" i="2"/>
  <c r="BL429" i="2"/>
  <c r="BM429" i="2"/>
  <c r="BT429" i="2"/>
  <c r="BU429" i="2"/>
  <c r="T430" i="2"/>
  <c r="U430" i="2"/>
  <c r="AB430" i="2"/>
  <c r="AC430" i="2"/>
  <c r="AJ430" i="2"/>
  <c r="AK430" i="2"/>
  <c r="AR430" i="2"/>
  <c r="AS430" i="2"/>
  <c r="AZ430" i="2"/>
  <c r="BA430" i="2"/>
  <c r="BH430" i="2"/>
  <c r="BI430" i="2"/>
  <c r="BP430" i="2"/>
  <c r="BQ430" i="2"/>
  <c r="BX430" i="2"/>
  <c r="BY430" i="2"/>
  <c r="O431" i="2"/>
  <c r="X431" i="2"/>
  <c r="Y431" i="2"/>
  <c r="AE431" i="2"/>
  <c r="AN431" i="2"/>
  <c r="AO431" i="2"/>
  <c r="AU431" i="2"/>
  <c r="BD431" i="2"/>
  <c r="BE431" i="2"/>
  <c r="BK431" i="2"/>
  <c r="BT431" i="2"/>
  <c r="BU431" i="2"/>
  <c r="K432" i="2"/>
  <c r="T432" i="2"/>
  <c r="U432" i="2"/>
  <c r="AB432" i="2"/>
  <c r="AC432" i="2"/>
  <c r="AJ432" i="2"/>
  <c r="AK432" i="2"/>
  <c r="AR432" i="2"/>
  <c r="AS432" i="2"/>
  <c r="AZ432" i="2"/>
  <c r="BA432" i="2"/>
  <c r="BH432" i="2"/>
  <c r="BI432" i="2"/>
  <c r="BP432" i="2"/>
  <c r="BQ432" i="2"/>
  <c r="BX432" i="2"/>
  <c r="BY432" i="2"/>
  <c r="O433" i="2"/>
  <c r="X433" i="2"/>
  <c r="Y433" i="2"/>
  <c r="AE433" i="2"/>
  <c r="AN433" i="2"/>
  <c r="AO433" i="2"/>
  <c r="AU433" i="2"/>
  <c r="BD433" i="2"/>
  <c r="BE433" i="2"/>
  <c r="BK433" i="2"/>
  <c r="BT433" i="2"/>
  <c r="BU433" i="2"/>
  <c r="K434" i="2"/>
  <c r="T434" i="2"/>
  <c r="U434" i="2"/>
  <c r="AB434" i="2"/>
  <c r="AC434" i="2"/>
  <c r="AJ434" i="2"/>
  <c r="AK434" i="2"/>
  <c r="AR434" i="2"/>
  <c r="AS434" i="2"/>
  <c r="AZ434" i="2"/>
  <c r="BA434" i="2"/>
  <c r="BH434" i="2"/>
  <c r="BI434" i="2"/>
  <c r="BP434" i="2"/>
  <c r="BQ434" i="2"/>
  <c r="BX434" i="2"/>
  <c r="BY434" i="2"/>
  <c r="O435" i="2"/>
  <c r="X435" i="2"/>
  <c r="Y435" i="2"/>
  <c r="AE435" i="2"/>
  <c r="AN435" i="2"/>
  <c r="AO435" i="2"/>
  <c r="AU435" i="2"/>
  <c r="BD435" i="2"/>
  <c r="BE435" i="2"/>
  <c r="BK435" i="2"/>
  <c r="BT435" i="2"/>
  <c r="BU435" i="2"/>
  <c r="K436" i="2"/>
  <c r="T436" i="2"/>
  <c r="U436" i="2"/>
  <c r="AB436" i="2"/>
  <c r="AC436" i="2"/>
  <c r="AJ436" i="2"/>
  <c r="AK436" i="2"/>
  <c r="AR436" i="2"/>
  <c r="AS436" i="2"/>
  <c r="AZ436" i="2"/>
  <c r="BA436" i="2"/>
  <c r="BH436" i="2"/>
  <c r="BI436" i="2"/>
  <c r="BP436" i="2"/>
  <c r="BQ436" i="2"/>
  <c r="BX436" i="2"/>
  <c r="BY436" i="2"/>
  <c r="O437" i="2"/>
  <c r="X437" i="2"/>
  <c r="Y437" i="2"/>
  <c r="AE437" i="2"/>
  <c r="AN437" i="2"/>
  <c r="AO437" i="2"/>
  <c r="AU437" i="2"/>
  <c r="BD437" i="2"/>
  <c r="BE437" i="2"/>
  <c r="BL437" i="2"/>
  <c r="BM437" i="2"/>
  <c r="BT437" i="2"/>
  <c r="BU437" i="2"/>
  <c r="T438" i="2"/>
  <c r="U438" i="2"/>
  <c r="AB438" i="2"/>
  <c r="AC438" i="2"/>
  <c r="AJ438" i="2"/>
  <c r="AK438" i="2"/>
  <c r="AR438" i="2"/>
  <c r="AS438" i="2"/>
  <c r="AZ438" i="2"/>
  <c r="BA438" i="2"/>
  <c r="BH438" i="2"/>
  <c r="BI438" i="2"/>
  <c r="BP438" i="2"/>
  <c r="BQ438" i="2"/>
  <c r="BX438" i="2"/>
  <c r="BY438" i="2"/>
  <c r="O439" i="2"/>
  <c r="X439" i="2"/>
  <c r="Y439" i="2"/>
  <c r="AE439" i="2"/>
  <c r="AN439" i="2"/>
  <c r="AO439" i="2"/>
  <c r="AU439" i="2"/>
  <c r="BD439" i="2"/>
  <c r="BE439" i="2"/>
  <c r="BK439" i="2"/>
  <c r="BT439" i="2"/>
  <c r="BU439" i="2"/>
  <c r="K440" i="2"/>
  <c r="T440" i="2"/>
  <c r="U440" i="2"/>
  <c r="AB440" i="2"/>
  <c r="AC440" i="2"/>
  <c r="AJ440" i="2"/>
  <c r="AK440" i="2"/>
  <c r="AR440" i="2"/>
  <c r="AS440" i="2"/>
  <c r="AZ440" i="2"/>
  <c r="BA440" i="2"/>
  <c r="BH440" i="2"/>
  <c r="BI440" i="2"/>
  <c r="BP440" i="2"/>
  <c r="BQ440" i="2"/>
  <c r="BX440" i="2"/>
  <c r="BY440" i="2"/>
  <c r="O441" i="2"/>
  <c r="X441" i="2"/>
  <c r="Y441" i="2"/>
  <c r="AE441" i="2"/>
  <c r="AN441" i="2"/>
  <c r="AO441" i="2"/>
  <c r="AU441" i="2"/>
  <c r="BD441" i="2"/>
  <c r="BE441" i="2"/>
  <c r="BK441" i="2"/>
  <c r="BT441" i="2"/>
  <c r="BU441" i="2"/>
  <c r="K442" i="2"/>
  <c r="T442" i="2"/>
  <c r="U442" i="2"/>
  <c r="AB442" i="2"/>
  <c r="AC442" i="2"/>
  <c r="AJ442" i="2"/>
  <c r="AK442" i="2"/>
  <c r="AR442" i="2"/>
  <c r="AS442" i="2"/>
  <c r="AZ442" i="2"/>
  <c r="BA442" i="2"/>
  <c r="BH442" i="2"/>
  <c r="BI442" i="2"/>
  <c r="BP442" i="2"/>
  <c r="BQ442" i="2"/>
  <c r="BX442" i="2"/>
  <c r="BY442" i="2"/>
  <c r="O443" i="2"/>
  <c r="X443" i="2"/>
  <c r="Y443" i="2"/>
  <c r="AE443" i="2"/>
  <c r="AN443" i="2"/>
  <c r="AO443" i="2"/>
  <c r="AU443" i="2"/>
  <c r="BD443" i="2"/>
  <c r="BE443" i="2"/>
  <c r="BK443" i="2"/>
  <c r="BT443" i="2"/>
  <c r="BU443" i="2"/>
  <c r="T444" i="2"/>
  <c r="U444" i="2"/>
  <c r="AB444" i="2"/>
  <c r="AC444" i="2"/>
  <c r="AJ444" i="2"/>
  <c r="AK444" i="2"/>
  <c r="AR444" i="2"/>
  <c r="AS444" i="2"/>
  <c r="AZ444" i="2"/>
  <c r="BA444" i="2"/>
  <c r="BH444" i="2"/>
  <c r="BI444" i="2"/>
  <c r="BP444" i="2"/>
  <c r="BQ444" i="2"/>
  <c r="BX444" i="2"/>
  <c r="BY444" i="2"/>
  <c r="O445" i="2"/>
  <c r="X445" i="2"/>
  <c r="Y445" i="2"/>
  <c r="AE445" i="2"/>
  <c r="AN445" i="2"/>
  <c r="AO445" i="2"/>
  <c r="AU445" i="2"/>
  <c r="BD445" i="2"/>
  <c r="BE445" i="2"/>
  <c r="BL445" i="2"/>
  <c r="BM445" i="2"/>
  <c r="BT445" i="2"/>
  <c r="BU445" i="2"/>
  <c r="O12" i="2"/>
  <c r="AE12" i="2"/>
  <c r="BK12" i="2"/>
  <c r="AE13" i="2"/>
  <c r="AU13" i="2"/>
  <c r="AE14" i="2"/>
  <c r="AU14" i="2"/>
  <c r="BK14" i="2"/>
  <c r="O15" i="2"/>
  <c r="AU15" i="2"/>
  <c r="AE16" i="2"/>
  <c r="AU17" i="2"/>
  <c r="O18" i="2"/>
  <c r="AE18" i="2"/>
  <c r="AU18" i="2"/>
  <c r="BK21" i="2"/>
  <c r="AE22" i="2"/>
  <c r="AE27" i="2"/>
  <c r="AE37" i="2"/>
  <c r="AU37" i="2"/>
  <c r="BK37" i="2"/>
  <c r="O38" i="2"/>
  <c r="BK38" i="2"/>
  <c r="O39" i="2"/>
  <c r="AU39" i="2"/>
  <c r="BK40" i="2"/>
  <c r="AE41" i="2"/>
  <c r="AU41" i="2"/>
  <c r="K41" i="2" s="1"/>
  <c r="O42" i="2"/>
  <c r="AE42" i="2"/>
  <c r="O43" i="2"/>
  <c r="AE43" i="2"/>
  <c r="AE44" i="2"/>
  <c r="AU44" i="2"/>
  <c r="AE45" i="2"/>
  <c r="O47" i="2"/>
  <c r="AE47" i="2"/>
  <c r="BK47" i="2"/>
  <c r="O49" i="2"/>
  <c r="AU49" i="2"/>
  <c r="BK49" i="2"/>
  <c r="O50" i="2"/>
  <c r="AU50" i="2"/>
  <c r="AU51" i="2"/>
  <c r="X12" i="2"/>
  <c r="AN12" i="2"/>
  <c r="AR12" i="2"/>
  <c r="AZ12" i="2"/>
  <c r="BH12" i="2"/>
  <c r="BP12" i="2"/>
  <c r="BX12" i="2"/>
  <c r="T13" i="2"/>
  <c r="AB13" i="2"/>
  <c r="AJ13" i="2"/>
  <c r="AR13" i="2"/>
  <c r="AZ13" i="2"/>
  <c r="BH13" i="2"/>
  <c r="BT13" i="2"/>
  <c r="T14" i="2"/>
  <c r="AB14" i="2"/>
  <c r="AJ14" i="2"/>
  <c r="AN14" i="2"/>
  <c r="BD14" i="2"/>
  <c r="BP14" i="2"/>
  <c r="BX14" i="2"/>
  <c r="X15" i="2"/>
  <c r="AB15" i="2"/>
  <c r="AJ15" i="2"/>
  <c r="AR15" i="2"/>
  <c r="AZ15" i="2"/>
  <c r="BH15" i="2"/>
  <c r="BT15" i="2"/>
  <c r="T16" i="2"/>
  <c r="X16" i="2"/>
  <c r="AJ16" i="2"/>
  <c r="AR16" i="2"/>
  <c r="AZ16" i="2"/>
  <c r="BH16" i="2"/>
  <c r="BT16" i="2"/>
  <c r="BX16" i="2"/>
  <c r="T17" i="2"/>
  <c r="AB17" i="2"/>
  <c r="AJ17" i="2"/>
  <c r="AR17" i="2"/>
  <c r="AZ17" i="2"/>
  <c r="BD17" i="2"/>
  <c r="BL17" i="2"/>
  <c r="BP17" i="2"/>
  <c r="BX17" i="2"/>
  <c r="T18" i="2"/>
  <c r="AB18" i="2"/>
  <c r="AJ18" i="2"/>
  <c r="AR18" i="2"/>
  <c r="AZ18" i="2"/>
  <c r="BH18" i="2"/>
  <c r="BL18" i="2"/>
  <c r="BT18" i="2"/>
  <c r="T21" i="2"/>
  <c r="X21" i="2"/>
  <c r="AN21" i="2"/>
  <c r="BD21" i="2"/>
  <c r="BP21" i="2"/>
  <c r="BX21" i="2"/>
  <c r="T22" i="2"/>
  <c r="AB22" i="2"/>
  <c r="AN22" i="2"/>
  <c r="BD22" i="2"/>
  <c r="BP22" i="2"/>
  <c r="BX22" i="2"/>
  <c r="T23" i="2"/>
  <c r="AB23" i="2"/>
  <c r="AJ23" i="2"/>
  <c r="AR23" i="2"/>
  <c r="BD23" i="2"/>
  <c r="BP23" i="2"/>
  <c r="BX23" i="2"/>
  <c r="X24" i="2"/>
  <c r="AB24" i="2"/>
  <c r="AJ24" i="2"/>
  <c r="AN24" i="2"/>
  <c r="BD24" i="2"/>
  <c r="BT24" i="2"/>
  <c r="BX24" i="2"/>
  <c r="X25" i="2"/>
  <c r="AJ25" i="2"/>
  <c r="AR25" i="2"/>
  <c r="AZ25" i="2"/>
  <c r="BD25" i="2"/>
  <c r="BL25" i="2"/>
  <c r="BP25" i="2"/>
  <c r="BX25" i="2"/>
  <c r="T26" i="2"/>
  <c r="AB26" i="2"/>
  <c r="AJ26" i="2"/>
  <c r="AR26" i="2"/>
  <c r="BD26" i="2"/>
  <c r="BH26" i="2"/>
  <c r="BP26" i="2"/>
  <c r="BT26" i="2"/>
  <c r="X27" i="2"/>
  <c r="AJ27" i="2"/>
  <c r="AN27" i="2"/>
  <c r="AZ27" i="2"/>
  <c r="BH27" i="2"/>
  <c r="BP27" i="2"/>
  <c r="BT27" i="2"/>
  <c r="T33" i="2"/>
  <c r="X33" i="2"/>
  <c r="AN33" i="2"/>
  <c r="AR33" i="2"/>
  <c r="AZ33" i="2"/>
  <c r="BD33" i="2"/>
  <c r="BL33" i="2"/>
  <c r="BP33" i="2"/>
  <c r="BX33" i="2"/>
  <c r="T37" i="2"/>
  <c r="AB37" i="2"/>
  <c r="AJ37" i="2"/>
  <c r="AR37" i="2"/>
  <c r="BD37" i="2"/>
  <c r="BT37" i="2"/>
  <c r="BX37" i="2"/>
  <c r="X38" i="2"/>
  <c r="AF38" i="2"/>
  <c r="AN38" i="2"/>
  <c r="AR38" i="2"/>
  <c r="AZ38" i="2"/>
  <c r="BH38" i="2"/>
  <c r="BT38" i="2"/>
  <c r="T39" i="2"/>
  <c r="AB39" i="2"/>
  <c r="AJ39" i="2"/>
  <c r="AN39" i="2"/>
  <c r="BD39" i="2"/>
  <c r="BP39" i="2"/>
  <c r="BX39" i="2"/>
  <c r="X40" i="2"/>
  <c r="AJ40" i="2"/>
  <c r="AR40" i="2"/>
  <c r="AV40" i="2"/>
  <c r="BD40" i="2"/>
  <c r="BP40" i="2"/>
  <c r="BX40" i="2"/>
  <c r="P41" i="2"/>
  <c r="T41" i="2"/>
  <c r="AB41" i="2"/>
  <c r="AJ41" i="2"/>
  <c r="AN41" i="2"/>
  <c r="AZ41" i="2"/>
  <c r="BH41" i="2"/>
  <c r="BP41" i="2"/>
  <c r="BX41" i="2"/>
  <c r="T42" i="2"/>
  <c r="AB42" i="2"/>
  <c r="AJ42" i="2"/>
  <c r="AR42" i="2"/>
  <c r="AZ42" i="2"/>
  <c r="BH42" i="2"/>
  <c r="BP42" i="2"/>
  <c r="BT42" i="2"/>
  <c r="T43" i="2"/>
  <c r="AB43" i="2"/>
  <c r="AJ43" i="2"/>
  <c r="AR43" i="2"/>
  <c r="BD43" i="2"/>
  <c r="BT43" i="2"/>
  <c r="X44" i="2"/>
  <c r="AJ44" i="2"/>
  <c r="AR44" i="2"/>
  <c r="AZ44" i="2"/>
  <c r="BH44" i="2"/>
  <c r="BP44" i="2"/>
  <c r="BX44" i="2"/>
  <c r="T45" i="2"/>
  <c r="AB45" i="2"/>
  <c r="AN45" i="2"/>
  <c r="AV45" i="2"/>
  <c r="BD45" i="2"/>
  <c r="BP45" i="2"/>
  <c r="BX45" i="2"/>
  <c r="X46" i="2"/>
  <c r="AF46" i="2"/>
  <c r="AN46" i="2"/>
  <c r="AZ46" i="2"/>
  <c r="BH46" i="2"/>
  <c r="BP46" i="2"/>
  <c r="BX46" i="2"/>
  <c r="X47" i="2"/>
  <c r="AB47" i="2"/>
  <c r="AJ47" i="2"/>
  <c r="AN47" i="2"/>
  <c r="AV47" i="2"/>
  <c r="BD47" i="2"/>
  <c r="BT47" i="2"/>
  <c r="BX47" i="2"/>
  <c r="X48" i="2"/>
  <c r="AN48" i="2"/>
  <c r="AR48" i="2"/>
  <c r="AZ48" i="2"/>
  <c r="BD48" i="2"/>
  <c r="BL48" i="2"/>
  <c r="BP48" i="2"/>
  <c r="BX48" i="2"/>
  <c r="T49" i="2"/>
  <c r="AB49" i="2"/>
  <c r="AN49" i="2"/>
  <c r="BD49" i="2"/>
  <c r="BT49" i="2"/>
  <c r="X50" i="2"/>
  <c r="AJ50" i="2"/>
  <c r="AR50" i="2"/>
  <c r="BD50" i="2"/>
  <c r="BT50" i="2"/>
  <c r="BX50" i="2"/>
  <c r="X51" i="2"/>
  <c r="AF51" i="2"/>
  <c r="AJ51" i="2"/>
  <c r="AN51" i="2"/>
  <c r="BD51" i="2"/>
  <c r="BL51" i="2"/>
  <c r="BP51" i="2"/>
  <c r="BX51" i="2"/>
  <c r="T60" i="2"/>
  <c r="X60" i="2"/>
  <c r="AF60" i="2"/>
  <c r="AN60" i="2"/>
  <c r="AZ60" i="2"/>
  <c r="BH60" i="2"/>
  <c r="BP60" i="2"/>
  <c r="BX60" i="2"/>
  <c r="P61" i="2"/>
  <c r="X61" i="2"/>
  <c r="AF61" i="2"/>
  <c r="AN61" i="2"/>
  <c r="AR61" i="2"/>
  <c r="AZ61" i="2"/>
  <c r="BD61" i="2"/>
  <c r="BL61" i="2"/>
  <c r="BT61" i="2"/>
  <c r="P66" i="2"/>
  <c r="T66" i="2"/>
  <c r="AB66" i="2"/>
  <c r="AJ66" i="2"/>
  <c r="AN66" i="2"/>
  <c r="AV66" i="2"/>
  <c r="BD66" i="2"/>
  <c r="BH66" i="2"/>
  <c r="BP66" i="2"/>
  <c r="BX66" i="2"/>
  <c r="P67" i="2"/>
  <c r="T67" i="2"/>
  <c r="AB67" i="2"/>
  <c r="AJ67" i="2"/>
  <c r="AR67" i="2"/>
  <c r="AZ67" i="2"/>
  <c r="BH67" i="2"/>
  <c r="BL67" i="2"/>
  <c r="BT67" i="2"/>
  <c r="L69" i="2"/>
  <c r="T69" i="2"/>
  <c r="AB69" i="2"/>
  <c r="AF69" i="2"/>
  <c r="AN69" i="2"/>
  <c r="AR69" i="2"/>
  <c r="AZ69" i="2"/>
  <c r="BH69" i="2"/>
  <c r="BP69" i="2"/>
  <c r="BX69" i="2"/>
  <c r="P70" i="2"/>
  <c r="X70" i="2"/>
  <c r="AF70" i="2"/>
  <c r="AJ70" i="2"/>
  <c r="AR70" i="2"/>
  <c r="AZ70" i="2"/>
  <c r="BH70" i="2"/>
  <c r="BP70" i="2"/>
  <c r="BX70" i="2"/>
  <c r="L71" i="2"/>
  <c r="T71" i="2"/>
  <c r="AB71" i="2"/>
  <c r="AF71" i="2"/>
  <c r="AN71" i="2"/>
  <c r="AV71" i="2"/>
  <c r="AZ71" i="2"/>
  <c r="BH71" i="2"/>
  <c r="BP71" i="2"/>
  <c r="BT71" i="2"/>
  <c r="L72" i="2"/>
  <c r="T72" i="2"/>
  <c r="X72" i="2"/>
  <c r="T107" i="2"/>
  <c r="Y107" i="2"/>
  <c r="AJ107" i="2"/>
  <c r="AO107" i="2"/>
  <c r="AZ107" i="2"/>
  <c r="BE107" i="2"/>
  <c r="BP107" i="2"/>
  <c r="BU107" i="2"/>
  <c r="O108" i="2"/>
  <c r="U108" i="2"/>
  <c r="AE108" i="2"/>
  <c r="AK108" i="2"/>
  <c r="AU108" i="2"/>
  <c r="BA108" i="2"/>
  <c r="BK108" i="2"/>
  <c r="BQ108" i="2"/>
  <c r="K109" i="2"/>
  <c r="Q109" i="2"/>
  <c r="AB109" i="2"/>
  <c r="AG109" i="2"/>
  <c r="AR109" i="2"/>
  <c r="AW109" i="2"/>
  <c r="BH109" i="2"/>
  <c r="BM109" i="2"/>
  <c r="BX109" i="2"/>
  <c r="X113" i="2"/>
  <c r="AC113" i="2"/>
  <c r="AN113" i="2"/>
  <c r="AS113" i="2"/>
  <c r="BD113" i="2"/>
  <c r="BI113" i="2"/>
  <c r="BT113" i="2"/>
  <c r="BY113" i="2"/>
  <c r="T114" i="2"/>
  <c r="Y114" i="2"/>
  <c r="AJ114" i="2"/>
  <c r="AO114" i="2"/>
  <c r="AZ114" i="2"/>
  <c r="BE114" i="2"/>
  <c r="BP114" i="2"/>
  <c r="BU114" i="2"/>
  <c r="O115" i="2"/>
  <c r="U115" i="2"/>
  <c r="AE115" i="2"/>
  <c r="AK115" i="2"/>
  <c r="AU115" i="2"/>
  <c r="BA115" i="2"/>
  <c r="BK115" i="2"/>
  <c r="BQ115" i="2"/>
  <c r="K116" i="2"/>
  <c r="Q116" i="2"/>
  <c r="AB116" i="2"/>
  <c r="AG116" i="2"/>
  <c r="AR116" i="2"/>
  <c r="AW116" i="2"/>
  <c r="BH116" i="2"/>
  <c r="BM116" i="2"/>
  <c r="BX116" i="2"/>
  <c r="X117" i="2"/>
  <c r="AC117" i="2"/>
  <c r="AN117" i="2"/>
  <c r="AS117" i="2"/>
  <c r="BD117" i="2"/>
  <c r="BI117" i="2"/>
  <c r="BT117" i="2"/>
  <c r="BY117" i="2"/>
  <c r="T118" i="2"/>
  <c r="Y118" i="2"/>
  <c r="AJ118" i="2"/>
  <c r="AO118" i="2"/>
  <c r="AZ118" i="2"/>
  <c r="BE118" i="2"/>
  <c r="BP118" i="2"/>
  <c r="BU118" i="2"/>
  <c r="O122" i="2"/>
  <c r="U122" i="2"/>
  <c r="AE122" i="2"/>
  <c r="AK122" i="2"/>
  <c r="AU122" i="2"/>
  <c r="BA122" i="2"/>
  <c r="BK122" i="2"/>
  <c r="BQ122" i="2"/>
  <c r="K123" i="2"/>
  <c r="Q123" i="2"/>
  <c r="AB123" i="2"/>
  <c r="AG123" i="2"/>
  <c r="AR123" i="2"/>
  <c r="AW123" i="2"/>
  <c r="BH123" i="2"/>
  <c r="BM123" i="2"/>
  <c r="BX123" i="2"/>
  <c r="X124" i="2"/>
  <c r="AC124" i="2"/>
  <c r="AN124" i="2"/>
  <c r="AS124" i="2"/>
  <c r="BD124" i="2"/>
  <c r="BI124" i="2"/>
  <c r="BT124" i="2"/>
  <c r="BY124" i="2"/>
  <c r="T125" i="2"/>
  <c r="Y125" i="2"/>
  <c r="AJ125" i="2"/>
  <c r="AO125" i="2"/>
  <c r="AZ125" i="2"/>
  <c r="BE125" i="2"/>
  <c r="BP125" i="2"/>
  <c r="BU125" i="2"/>
  <c r="O126" i="2"/>
  <c r="U126" i="2"/>
  <c r="AE126" i="2"/>
  <c r="AK126" i="2"/>
  <c r="AU126" i="2"/>
  <c r="BA126" i="2"/>
  <c r="BK126" i="2"/>
  <c r="BQ126" i="2"/>
  <c r="K127" i="2"/>
  <c r="Q127" i="2"/>
  <c r="AB127" i="2"/>
  <c r="AG127" i="2"/>
  <c r="AR127" i="2"/>
  <c r="AW127" i="2"/>
  <c r="BH127" i="2"/>
  <c r="BM127" i="2"/>
  <c r="BX127" i="2"/>
  <c r="X128" i="2"/>
  <c r="AC128" i="2"/>
  <c r="AN128" i="2"/>
  <c r="AS128" i="2"/>
  <c r="BD128" i="2"/>
  <c r="BI128" i="2"/>
  <c r="BT128" i="2"/>
  <c r="BY128" i="2"/>
  <c r="T129" i="2"/>
  <c r="Y129" i="2"/>
  <c r="AJ129" i="2"/>
  <c r="AO129" i="2"/>
  <c r="AZ129" i="2"/>
  <c r="BE129" i="2"/>
  <c r="BP129" i="2"/>
  <c r="BU129" i="2"/>
  <c r="O130" i="2"/>
  <c r="U130" i="2"/>
  <c r="AE130" i="2"/>
  <c r="AK130" i="2"/>
  <c r="AU130" i="2"/>
  <c r="BA130" i="2"/>
  <c r="BK130" i="2"/>
  <c r="BQ130" i="2"/>
  <c r="K131" i="2"/>
  <c r="Q131" i="2"/>
  <c r="AB131" i="2"/>
  <c r="AG131" i="2"/>
  <c r="AR131" i="2"/>
  <c r="AW131" i="2"/>
  <c r="BH131" i="2"/>
  <c r="BM131" i="2"/>
  <c r="BX131" i="2"/>
  <c r="X132" i="2"/>
  <c r="AC132" i="2"/>
  <c r="AN132" i="2"/>
  <c r="AS132" i="2"/>
  <c r="BD132" i="2"/>
  <c r="BI132" i="2"/>
  <c r="BT132" i="2"/>
  <c r="BY132" i="2"/>
  <c r="T133" i="2"/>
  <c r="Y133" i="2"/>
  <c r="AJ133" i="2"/>
  <c r="AO133" i="2"/>
  <c r="AZ133" i="2"/>
  <c r="BE133" i="2"/>
  <c r="BP133" i="2"/>
  <c r="BU133" i="2"/>
  <c r="O134" i="2"/>
  <c r="U134" i="2"/>
  <c r="AE134" i="2"/>
  <c r="AK134" i="2"/>
  <c r="AU134" i="2"/>
  <c r="BA134" i="2"/>
  <c r="BK134" i="2"/>
  <c r="BQ134" i="2"/>
  <c r="K135" i="2"/>
  <c r="Q135" i="2"/>
  <c r="AB135" i="2"/>
  <c r="AG135" i="2"/>
  <c r="AR135" i="2"/>
  <c r="AW135" i="2"/>
  <c r="BH135" i="2"/>
  <c r="BM135" i="2"/>
  <c r="BX135" i="2"/>
  <c r="X136" i="2"/>
  <c r="AC136" i="2"/>
  <c r="AN136" i="2"/>
  <c r="AS136" i="2"/>
  <c r="BD136" i="2"/>
  <c r="BI136" i="2"/>
  <c r="BT136" i="2"/>
  <c r="BY136" i="2"/>
  <c r="T137" i="2"/>
  <c r="Y137" i="2"/>
  <c r="AJ137" i="2"/>
  <c r="AO137" i="2"/>
  <c r="AZ137" i="2"/>
  <c r="BE137" i="2"/>
  <c r="BP137" i="2"/>
  <c r="BU137" i="2"/>
  <c r="O138" i="2"/>
  <c r="U138" i="2"/>
  <c r="AE138" i="2"/>
  <c r="AK138" i="2"/>
  <c r="AU138" i="2"/>
  <c r="BA138" i="2"/>
  <c r="BK138" i="2"/>
  <c r="BQ138" i="2"/>
  <c r="K139" i="2"/>
  <c r="Q139" i="2"/>
  <c r="AB139" i="2"/>
  <c r="AG139" i="2"/>
  <c r="AR139" i="2"/>
  <c r="AW139" i="2"/>
  <c r="BH139" i="2"/>
  <c r="BM139" i="2"/>
  <c r="BX139" i="2"/>
  <c r="X140" i="2"/>
  <c r="AC140" i="2"/>
  <c r="AN140" i="2"/>
  <c r="AS140" i="2"/>
  <c r="BD140" i="2"/>
  <c r="BI140" i="2"/>
  <c r="BT140" i="2"/>
  <c r="BY140" i="2"/>
  <c r="T141" i="2"/>
  <c r="Y141" i="2"/>
  <c r="AJ141" i="2"/>
  <c r="AO141" i="2"/>
  <c r="AZ141" i="2"/>
  <c r="BE141" i="2"/>
  <c r="BP141" i="2"/>
  <c r="BU141" i="2"/>
  <c r="O142" i="2"/>
  <c r="U142" i="2"/>
  <c r="AE142" i="2"/>
  <c r="AK142" i="2"/>
  <c r="AU142" i="2"/>
  <c r="BA142" i="2"/>
  <c r="BK142" i="2"/>
  <c r="BQ142" i="2"/>
  <c r="K143" i="2"/>
  <c r="Q143" i="2"/>
  <c r="AB143" i="2"/>
  <c r="AG143" i="2"/>
  <c r="AR143" i="2"/>
  <c r="AW143" i="2"/>
  <c r="BH143" i="2"/>
  <c r="BM143" i="2"/>
  <c r="BX143" i="2"/>
  <c r="X144" i="2"/>
  <c r="AC144" i="2"/>
  <c r="AN144" i="2"/>
  <c r="AS144" i="2"/>
  <c r="BD144" i="2"/>
  <c r="BI144" i="2"/>
  <c r="BT144" i="2"/>
  <c r="BY144" i="2"/>
  <c r="T145" i="2"/>
  <c r="Y145" i="2"/>
  <c r="AJ145" i="2"/>
  <c r="AO145" i="2"/>
  <c r="AZ145" i="2"/>
  <c r="BE145" i="2"/>
  <c r="BP145" i="2"/>
  <c r="BU145" i="2"/>
  <c r="O146" i="2"/>
  <c r="U146" i="2"/>
  <c r="AE146" i="2"/>
  <c r="AK146" i="2"/>
  <c r="AU146" i="2"/>
  <c r="BA146" i="2"/>
  <c r="BK146" i="2"/>
  <c r="BQ146" i="2"/>
  <c r="K147" i="2"/>
  <c r="Q147" i="2"/>
  <c r="AB147" i="2"/>
  <c r="AG147" i="2"/>
  <c r="AR147" i="2"/>
  <c r="AW147" i="2"/>
  <c r="BH147" i="2"/>
  <c r="BM147" i="2"/>
  <c r="BX147" i="2"/>
  <c r="X148" i="2"/>
  <c r="AC148" i="2"/>
  <c r="AN148" i="2"/>
  <c r="AS148" i="2"/>
  <c r="BD148" i="2"/>
  <c r="BI148" i="2"/>
  <c r="BT148" i="2"/>
  <c r="BY148" i="2"/>
  <c r="T149" i="2"/>
  <c r="Y149" i="2"/>
  <c r="AJ149" i="2"/>
  <c r="AO149" i="2"/>
  <c r="AZ149" i="2"/>
  <c r="BE149" i="2"/>
  <c r="BP149" i="2"/>
  <c r="BU149" i="2"/>
  <c r="O150" i="2"/>
  <c r="U150" i="2"/>
  <c r="AE150" i="2"/>
  <c r="AK150" i="2"/>
  <c r="AU150" i="2"/>
  <c r="BA150" i="2"/>
  <c r="BK150" i="2"/>
  <c r="BQ150" i="2"/>
  <c r="K151" i="2"/>
  <c r="Q151" i="2"/>
  <c r="AB151" i="2"/>
  <c r="AG151" i="2"/>
  <c r="AR151" i="2"/>
  <c r="AW151" i="2"/>
  <c r="BH151" i="2"/>
  <c r="BM151" i="2"/>
  <c r="BX151" i="2"/>
  <c r="X152" i="2"/>
  <c r="AC152" i="2"/>
  <c r="AN152" i="2"/>
  <c r="AS152" i="2"/>
  <c r="BD152" i="2"/>
  <c r="BI152" i="2"/>
  <c r="BT152" i="2"/>
  <c r="BY152" i="2"/>
  <c r="T153" i="2"/>
  <c r="Y153" i="2"/>
  <c r="AJ153" i="2"/>
  <c r="AO153" i="2"/>
  <c r="AZ153" i="2"/>
  <c r="BE153" i="2"/>
  <c r="BP153" i="2"/>
  <c r="BU153" i="2"/>
  <c r="O154" i="2"/>
  <c r="U154" i="2"/>
  <c r="AE154" i="2"/>
  <c r="AK154" i="2"/>
  <c r="AU154" i="2"/>
  <c r="BA154" i="2"/>
  <c r="BK154" i="2"/>
  <c r="BQ154" i="2"/>
  <c r="K155" i="2"/>
  <c r="Q155" i="2"/>
  <c r="AB155" i="2"/>
  <c r="AG155" i="2"/>
  <c r="AR155" i="2"/>
  <c r="AW155" i="2"/>
  <c r="BH155" i="2"/>
  <c r="BM155" i="2"/>
  <c r="BX155" i="2"/>
  <c r="X156" i="2"/>
  <c r="AC156" i="2"/>
  <c r="AN156" i="2"/>
  <c r="AS156" i="2"/>
  <c r="BD156" i="2"/>
  <c r="BI156" i="2"/>
  <c r="BT156" i="2"/>
  <c r="BY156" i="2"/>
  <c r="T157" i="2"/>
  <c r="Y157" i="2"/>
  <c r="AJ157" i="2"/>
  <c r="AO157" i="2"/>
  <c r="AZ157" i="2"/>
  <c r="BE157" i="2"/>
  <c r="BP157" i="2"/>
  <c r="BU157" i="2"/>
  <c r="O158" i="2"/>
  <c r="U158" i="2"/>
  <c r="AE158" i="2"/>
  <c r="AK158" i="2"/>
  <c r="AU158" i="2"/>
  <c r="BA158" i="2"/>
  <c r="BK158" i="2"/>
  <c r="BQ158" i="2"/>
  <c r="K159" i="2"/>
  <c r="Q159" i="2"/>
  <c r="AB159" i="2"/>
  <c r="AG159" i="2"/>
  <c r="AR159" i="2"/>
  <c r="AW159" i="2"/>
  <c r="BH159" i="2"/>
  <c r="BM159" i="2"/>
  <c r="BX159" i="2"/>
  <c r="X160" i="2"/>
  <c r="AC160" i="2"/>
  <c r="AN160" i="2"/>
  <c r="AS160" i="2"/>
  <c r="BD160" i="2"/>
  <c r="BI160" i="2"/>
  <c r="BT160" i="2"/>
  <c r="BY160" i="2"/>
  <c r="T161" i="2"/>
  <c r="Y161" i="2"/>
  <c r="AJ161" i="2"/>
  <c r="AO161" i="2"/>
  <c r="AZ161" i="2"/>
  <c r="BE161" i="2"/>
  <c r="BP161" i="2"/>
  <c r="BU161" i="2"/>
  <c r="O164" i="2"/>
  <c r="U164" i="2"/>
  <c r="AE164" i="2"/>
  <c r="AK164" i="2"/>
  <c r="AU164" i="2"/>
  <c r="BA164" i="2"/>
  <c r="BK164" i="2"/>
  <c r="BQ164" i="2"/>
  <c r="K165" i="2"/>
  <c r="Q165" i="2"/>
  <c r="AB165" i="2"/>
  <c r="AG165" i="2"/>
  <c r="AR165" i="2"/>
  <c r="AW165" i="2"/>
  <c r="BH165" i="2"/>
  <c r="BM165" i="2"/>
  <c r="BX165" i="2"/>
  <c r="X166" i="2"/>
  <c r="AC166" i="2"/>
  <c r="AN166" i="2"/>
  <c r="AS166" i="2"/>
  <c r="BD166" i="2"/>
  <c r="BI166" i="2"/>
  <c r="BT166" i="2"/>
  <c r="BY166" i="2"/>
  <c r="T167" i="2"/>
  <c r="Y167" i="2"/>
  <c r="AJ167" i="2"/>
  <c r="AO167" i="2"/>
  <c r="AZ167" i="2"/>
  <c r="BE167" i="2"/>
  <c r="BP167" i="2"/>
  <c r="BU167" i="2"/>
  <c r="O168" i="2"/>
  <c r="U168" i="2"/>
  <c r="AE168" i="2"/>
  <c r="AK168" i="2"/>
  <c r="AU168" i="2"/>
  <c r="BA168" i="2"/>
  <c r="BK168" i="2"/>
  <c r="BQ168" i="2"/>
  <c r="K169" i="2"/>
  <c r="Q169" i="2"/>
  <c r="AB169" i="2"/>
  <c r="AG169" i="2"/>
  <c r="AR169" i="2"/>
  <c r="AW169" i="2"/>
  <c r="BH169" i="2"/>
  <c r="BM169" i="2"/>
  <c r="BX169" i="2"/>
  <c r="X170" i="2"/>
  <c r="AC170" i="2"/>
  <c r="AN170" i="2"/>
  <c r="AS170" i="2"/>
  <c r="BD170" i="2"/>
  <c r="BI170" i="2"/>
  <c r="BT170" i="2"/>
  <c r="BY170" i="2"/>
  <c r="T171" i="2"/>
  <c r="Y171" i="2"/>
  <c r="AJ171" i="2"/>
  <c r="AO171" i="2"/>
  <c r="AZ171" i="2"/>
  <c r="BE171" i="2"/>
  <c r="BP171" i="2"/>
  <c r="BU171" i="2"/>
  <c r="O172" i="2"/>
  <c r="U172" i="2"/>
  <c r="AE172" i="2"/>
  <c r="AK172" i="2"/>
  <c r="AU172" i="2"/>
  <c r="BA172" i="2"/>
  <c r="BK172" i="2"/>
  <c r="BQ172" i="2"/>
  <c r="K173" i="2"/>
  <c r="Q173" i="2"/>
  <c r="AB173" i="2"/>
  <c r="AG173" i="2"/>
  <c r="AR173" i="2"/>
  <c r="AW173" i="2"/>
  <c r="BH173" i="2"/>
  <c r="BM173" i="2"/>
  <c r="BX173" i="2"/>
  <c r="X174" i="2"/>
  <c r="AC174" i="2"/>
  <c r="AN174" i="2"/>
  <c r="AS174" i="2"/>
  <c r="BD174" i="2"/>
  <c r="BI174" i="2"/>
  <c r="BT174" i="2"/>
  <c r="BY174" i="2"/>
  <c r="T175" i="2"/>
  <c r="Y175" i="2"/>
  <c r="AJ175" i="2"/>
  <c r="AO175" i="2"/>
  <c r="AZ175" i="2"/>
  <c r="BE175" i="2"/>
  <c r="BP175" i="2"/>
  <c r="BU175" i="2"/>
  <c r="O176" i="2"/>
  <c r="U176" i="2"/>
  <c r="AE176" i="2"/>
  <c r="AK176" i="2"/>
  <c r="AU176" i="2"/>
  <c r="BA176" i="2"/>
  <c r="BK176" i="2"/>
  <c r="BQ176" i="2"/>
  <c r="K177" i="2"/>
  <c r="Q177" i="2"/>
  <c r="AB177" i="2"/>
  <c r="AG177" i="2"/>
  <c r="AR177" i="2"/>
  <c r="AW177" i="2"/>
  <c r="BH177" i="2"/>
  <c r="BM177" i="2"/>
  <c r="BX177" i="2"/>
  <c r="X178" i="2"/>
  <c r="AC178" i="2"/>
  <c r="AN178" i="2"/>
  <c r="AS178" i="2"/>
  <c r="BD178" i="2"/>
  <c r="BI178" i="2"/>
  <c r="BT178" i="2"/>
  <c r="BY178" i="2"/>
  <c r="T179" i="2"/>
  <c r="Y179" i="2"/>
  <c r="AJ179" i="2"/>
  <c r="AO179" i="2"/>
  <c r="AZ179" i="2"/>
  <c r="BE179" i="2"/>
  <c r="BP179" i="2"/>
  <c r="BU179" i="2"/>
  <c r="O180" i="2"/>
  <c r="U180" i="2"/>
  <c r="AE180" i="2"/>
  <c r="AK180" i="2"/>
  <c r="AU180" i="2"/>
  <c r="BA180" i="2"/>
  <c r="BK180" i="2"/>
  <c r="BQ180" i="2"/>
  <c r="K181" i="2"/>
  <c r="Q181" i="2"/>
  <c r="AB181" i="2"/>
  <c r="AG181" i="2"/>
  <c r="AR181" i="2"/>
  <c r="AW181" i="2"/>
  <c r="BH181" i="2"/>
  <c r="BM181" i="2"/>
  <c r="BX181" i="2"/>
  <c r="X182" i="2"/>
  <c r="AC182" i="2"/>
  <c r="AN182" i="2"/>
  <c r="AS182" i="2"/>
  <c r="BD182" i="2"/>
  <c r="BI182" i="2"/>
  <c r="BT182" i="2"/>
  <c r="BY182" i="2"/>
  <c r="T184" i="2"/>
  <c r="Y184" i="2"/>
  <c r="AJ184" i="2"/>
  <c r="AO184" i="2"/>
  <c r="AZ184" i="2"/>
  <c r="BE184" i="2"/>
  <c r="BP184" i="2"/>
  <c r="BU184" i="2"/>
  <c r="O185" i="2"/>
  <c r="U185" i="2"/>
  <c r="AE185" i="2"/>
  <c r="AK185" i="2"/>
  <c r="AU185" i="2"/>
  <c r="BA185" i="2"/>
  <c r="BK185" i="2"/>
  <c r="BQ185" i="2"/>
  <c r="K186" i="2"/>
  <c r="Q186" i="2"/>
  <c r="AB186" i="2"/>
  <c r="AG186" i="2"/>
  <c r="AR186" i="2"/>
  <c r="AW186" i="2"/>
  <c r="BH186" i="2"/>
  <c r="BM186" i="2"/>
  <c r="BX186" i="2"/>
  <c r="X187" i="2"/>
  <c r="AC187" i="2"/>
  <c r="AN187" i="2"/>
  <c r="AS187" i="2"/>
  <c r="BD187" i="2"/>
  <c r="BI187" i="2"/>
  <c r="BT187" i="2"/>
  <c r="BY187" i="2"/>
  <c r="T188" i="2"/>
  <c r="Y188" i="2"/>
  <c r="AJ188" i="2"/>
  <c r="AO188" i="2"/>
  <c r="AZ188" i="2"/>
  <c r="BE188" i="2"/>
  <c r="BP188" i="2"/>
  <c r="BU188" i="2"/>
  <c r="O189" i="2"/>
  <c r="U189" i="2"/>
  <c r="AE189" i="2"/>
  <c r="AK189" i="2"/>
  <c r="AU189" i="2"/>
  <c r="BA189" i="2"/>
  <c r="BK189" i="2"/>
  <c r="BQ189" i="2"/>
  <c r="K190" i="2"/>
  <c r="Q190" i="2"/>
  <c r="AB190" i="2"/>
  <c r="AG190" i="2"/>
  <c r="AR190" i="2"/>
  <c r="AW190" i="2"/>
  <c r="BH190" i="2"/>
  <c r="BM190" i="2"/>
  <c r="BX190" i="2"/>
  <c r="X191" i="2"/>
  <c r="AC191" i="2"/>
  <c r="AN191" i="2"/>
  <c r="AS191" i="2"/>
  <c r="BD191" i="2"/>
  <c r="BI191" i="2"/>
  <c r="BT191" i="2"/>
  <c r="BY191" i="2"/>
  <c r="T192" i="2"/>
  <c r="Y192" i="2"/>
  <c r="AJ192" i="2"/>
  <c r="AO192" i="2"/>
  <c r="AZ192" i="2"/>
  <c r="BE192" i="2"/>
  <c r="BP192" i="2"/>
  <c r="BU192" i="2"/>
  <c r="O193" i="2"/>
  <c r="U193" i="2"/>
  <c r="AE193" i="2"/>
  <c r="AK193" i="2"/>
  <c r="AU193" i="2"/>
  <c r="BA193" i="2"/>
  <c r="BK193" i="2"/>
  <c r="BQ193" i="2"/>
  <c r="K194" i="2"/>
  <c r="Q194" i="2"/>
  <c r="AB194" i="2"/>
  <c r="AG194" i="2"/>
  <c r="AR194" i="2"/>
  <c r="AW194" i="2"/>
  <c r="BH194" i="2"/>
  <c r="BM194" i="2"/>
  <c r="BX194" i="2"/>
  <c r="X195" i="2"/>
  <c r="AC195" i="2"/>
  <c r="AN195" i="2"/>
  <c r="AS195" i="2"/>
  <c r="BD195" i="2"/>
  <c r="BI195" i="2"/>
  <c r="BT195" i="2"/>
  <c r="BY195" i="2"/>
  <c r="T197" i="2"/>
  <c r="Y197" i="2"/>
  <c r="AJ197" i="2"/>
  <c r="AO197" i="2"/>
  <c r="AZ197" i="2"/>
  <c r="BE197" i="2"/>
  <c r="BP197" i="2"/>
  <c r="BU197" i="2"/>
  <c r="O198" i="2"/>
  <c r="U198" i="2"/>
  <c r="AE198" i="2"/>
  <c r="AK198" i="2"/>
  <c r="AU198" i="2"/>
  <c r="BA198" i="2"/>
  <c r="BK198" i="2"/>
  <c r="BQ198" i="2"/>
  <c r="K199" i="2"/>
  <c r="Q199" i="2"/>
  <c r="AB199" i="2"/>
  <c r="AG199" i="2"/>
  <c r="AR199" i="2"/>
  <c r="AW199" i="2"/>
  <c r="BH199" i="2"/>
  <c r="BM199" i="2"/>
  <c r="BX199" i="2"/>
  <c r="X200" i="2"/>
  <c r="AC200" i="2"/>
  <c r="AN200" i="2"/>
  <c r="AS200" i="2"/>
  <c r="BD200" i="2"/>
  <c r="BI200" i="2"/>
  <c r="BT200" i="2"/>
  <c r="BY200" i="2"/>
  <c r="T201" i="2"/>
  <c r="Y201" i="2"/>
  <c r="AJ201" i="2"/>
  <c r="AO201" i="2"/>
  <c r="AZ201" i="2"/>
  <c r="BE201" i="2"/>
  <c r="BP201" i="2"/>
  <c r="BU201" i="2"/>
  <c r="O202" i="2"/>
  <c r="U202" i="2"/>
  <c r="AE202" i="2"/>
  <c r="AK202" i="2"/>
  <c r="AU202" i="2"/>
  <c r="BA202" i="2"/>
  <c r="BK202" i="2"/>
  <c r="BQ202" i="2"/>
  <c r="K203" i="2"/>
  <c r="Q203" i="2"/>
  <c r="AB203" i="2"/>
  <c r="AG203" i="2"/>
  <c r="AR203" i="2"/>
  <c r="AW203" i="2"/>
  <c r="BH203" i="2"/>
  <c r="BM203" i="2"/>
  <c r="BX203" i="2"/>
  <c r="X204" i="2"/>
  <c r="AC204" i="2"/>
  <c r="AN204" i="2"/>
  <c r="AS204" i="2"/>
  <c r="BD204" i="2"/>
  <c r="BI204" i="2"/>
  <c r="BT204" i="2"/>
  <c r="BY204" i="2"/>
  <c r="T205" i="2"/>
  <c r="Y205" i="2"/>
  <c r="AJ205" i="2"/>
  <c r="AO205" i="2"/>
  <c r="AZ205" i="2"/>
  <c r="BE205" i="2"/>
  <c r="BP205" i="2"/>
  <c r="BU205" i="2"/>
  <c r="O206" i="2"/>
  <c r="U206" i="2"/>
  <c r="AE206" i="2"/>
  <c r="AK206" i="2"/>
  <c r="AU206" i="2"/>
  <c r="BA206" i="2"/>
  <c r="BK206" i="2"/>
  <c r="BQ206" i="2"/>
  <c r="K207" i="2"/>
  <c r="Q207" i="2"/>
  <c r="AB207" i="2"/>
  <c r="AG207" i="2"/>
  <c r="AR207" i="2"/>
  <c r="AW207" i="2"/>
  <c r="BH207" i="2"/>
  <c r="BM207" i="2"/>
  <c r="BX207" i="2"/>
  <c r="X210" i="2"/>
  <c r="AC210" i="2"/>
  <c r="AN210" i="2"/>
  <c r="AS210" i="2"/>
  <c r="BD210" i="2"/>
  <c r="BI210" i="2"/>
  <c r="BT210" i="2"/>
  <c r="BY210" i="2"/>
  <c r="T212" i="2"/>
  <c r="Y212" i="2"/>
  <c r="AJ212" i="2"/>
  <c r="AO212" i="2"/>
  <c r="AZ212" i="2"/>
  <c r="BE212" i="2"/>
  <c r="BP212" i="2"/>
  <c r="BU212" i="2"/>
  <c r="O213" i="2"/>
  <c r="U213" i="2"/>
  <c r="AE213" i="2"/>
  <c r="AK213" i="2"/>
  <c r="AU213" i="2"/>
  <c r="BA213" i="2"/>
  <c r="BK213" i="2"/>
  <c r="BQ213" i="2"/>
  <c r="K214" i="2"/>
  <c r="Q214" i="2"/>
  <c r="AB214" i="2"/>
  <c r="AG214" i="2"/>
  <c r="AR214" i="2"/>
  <c r="AW214" i="2"/>
  <c r="BH214" i="2"/>
  <c r="BM214" i="2"/>
  <c r="BX214" i="2"/>
  <c r="X215" i="2"/>
  <c r="AC215" i="2"/>
  <c r="AN215" i="2"/>
  <c r="AS215" i="2"/>
  <c r="BD215" i="2"/>
  <c r="BI215" i="2"/>
  <c r="BT215" i="2"/>
  <c r="BY215" i="2"/>
  <c r="T216" i="2"/>
  <c r="Y216" i="2"/>
  <c r="AJ216" i="2"/>
  <c r="AO216" i="2"/>
  <c r="AZ216" i="2"/>
  <c r="BE216" i="2"/>
  <c r="BP216" i="2"/>
  <c r="BU216" i="2"/>
  <c r="O218" i="2"/>
  <c r="U218" i="2"/>
  <c r="AE218" i="2"/>
  <c r="AK218" i="2"/>
  <c r="AU218" i="2"/>
  <c r="BA218" i="2"/>
  <c r="BK218" i="2"/>
  <c r="BQ218" i="2"/>
  <c r="K219" i="2"/>
  <c r="Q219" i="2"/>
  <c r="AB219" i="2"/>
  <c r="AG219" i="2"/>
  <c r="AR219" i="2"/>
  <c r="AW219" i="2"/>
  <c r="BH219" i="2"/>
  <c r="BM219" i="2"/>
  <c r="BX219" i="2"/>
  <c r="X220" i="2"/>
  <c r="AC220" i="2"/>
  <c r="AN220" i="2"/>
  <c r="AS220" i="2"/>
  <c r="BD220" i="2"/>
  <c r="BI220" i="2"/>
  <c r="BT220" i="2"/>
  <c r="BY220" i="2"/>
  <c r="T221" i="2"/>
  <c r="Y221" i="2"/>
  <c r="AJ221" i="2"/>
  <c r="AO221" i="2"/>
  <c r="AZ221" i="2"/>
  <c r="BE221" i="2"/>
  <c r="BP221" i="2"/>
  <c r="BU221" i="2"/>
  <c r="O227" i="2"/>
  <c r="U227" i="2"/>
  <c r="AE227" i="2"/>
  <c r="AK227" i="2"/>
  <c r="AU227" i="2"/>
  <c r="BA227" i="2"/>
  <c r="BK227" i="2"/>
  <c r="BQ227" i="2"/>
  <c r="K228" i="2"/>
  <c r="Q228" i="2"/>
  <c r="AB228" i="2"/>
  <c r="AG228" i="2"/>
  <c r="AR228" i="2"/>
  <c r="AW228" i="2"/>
  <c r="BH228" i="2"/>
  <c r="BM228" i="2"/>
  <c r="BX228" i="2"/>
  <c r="X229" i="2"/>
  <c r="AC229" i="2"/>
  <c r="AN229" i="2"/>
  <c r="AS229" i="2"/>
  <c r="BD229" i="2"/>
  <c r="BI229" i="2"/>
  <c r="BT229" i="2"/>
  <c r="BY229" i="2"/>
  <c r="T230" i="2"/>
  <c r="Y230" i="2"/>
  <c r="AJ230" i="2"/>
  <c r="AO230" i="2"/>
  <c r="AZ230" i="2"/>
  <c r="BE230" i="2"/>
  <c r="BP230" i="2"/>
  <c r="BU230" i="2"/>
  <c r="O231" i="2"/>
  <c r="U231" i="2"/>
  <c r="AE231" i="2"/>
  <c r="AK231" i="2"/>
  <c r="AU231" i="2"/>
  <c r="BA231" i="2"/>
  <c r="BK231" i="2"/>
  <c r="BQ231" i="2"/>
  <c r="K232" i="2"/>
  <c r="Q232" i="2"/>
  <c r="AB232" i="2"/>
  <c r="AG232" i="2"/>
  <c r="AR232" i="2"/>
  <c r="AW232" i="2"/>
  <c r="BH232" i="2"/>
  <c r="BM232" i="2"/>
  <c r="BX232" i="2"/>
  <c r="X233" i="2"/>
  <c r="AC233" i="2"/>
  <c r="AN233" i="2"/>
  <c r="AS233" i="2"/>
  <c r="BD233" i="2"/>
  <c r="BI233" i="2"/>
  <c r="BT233" i="2"/>
  <c r="BY233" i="2"/>
  <c r="T234" i="2"/>
  <c r="Y234" i="2"/>
  <c r="AJ234" i="2"/>
  <c r="AO234" i="2"/>
  <c r="AZ234" i="2"/>
  <c r="BE234" i="2"/>
  <c r="BP234" i="2"/>
  <c r="BU234" i="2"/>
  <c r="O235" i="2"/>
  <c r="U235" i="2"/>
  <c r="AE235" i="2"/>
  <c r="AK235" i="2"/>
  <c r="AU235" i="2"/>
  <c r="BA235" i="2"/>
  <c r="BK235" i="2"/>
  <c r="BQ235" i="2"/>
  <c r="K236" i="2"/>
  <c r="Q236" i="2"/>
  <c r="AB236" i="2"/>
  <c r="AG236" i="2"/>
  <c r="AR236" i="2"/>
  <c r="AW236" i="2"/>
  <c r="BH236" i="2"/>
  <c r="BM236" i="2"/>
  <c r="BX236" i="2"/>
  <c r="X237" i="2"/>
  <c r="AC237" i="2"/>
  <c r="AN237" i="2"/>
  <c r="AS237" i="2"/>
  <c r="BD237" i="2"/>
  <c r="BI237" i="2"/>
  <c r="BT237" i="2"/>
  <c r="BY237" i="2"/>
  <c r="T238" i="2"/>
  <c r="Y238" i="2"/>
  <c r="AJ238" i="2"/>
  <c r="AO238" i="2"/>
  <c r="AZ238" i="2"/>
  <c r="BE238" i="2"/>
  <c r="BP238" i="2"/>
  <c r="BU238" i="2"/>
  <c r="O242" i="2"/>
  <c r="U242" i="2"/>
  <c r="AE242" i="2"/>
  <c r="AK242" i="2"/>
  <c r="AU242" i="2"/>
  <c r="BA242" i="2"/>
  <c r="BK242" i="2"/>
  <c r="BQ242" i="2"/>
  <c r="K243" i="2"/>
  <c r="Q243" i="2"/>
  <c r="AB243" i="2"/>
  <c r="AG243" i="2"/>
  <c r="AR243" i="2"/>
  <c r="AW243" i="2"/>
  <c r="BH243" i="2"/>
  <c r="BM243" i="2"/>
  <c r="BX243" i="2"/>
  <c r="X244" i="2"/>
  <c r="AC244" i="2"/>
  <c r="AN244" i="2"/>
  <c r="AS244" i="2"/>
  <c r="BD244" i="2"/>
  <c r="BI244" i="2"/>
  <c r="BT244" i="2"/>
  <c r="BY244" i="2"/>
  <c r="T245" i="2"/>
  <c r="Y245" i="2"/>
  <c r="AJ245" i="2"/>
  <c r="AO245" i="2"/>
  <c r="AZ245" i="2"/>
  <c r="BE245" i="2"/>
  <c r="BP245" i="2"/>
  <c r="BU245" i="2"/>
  <c r="O246" i="2"/>
  <c r="U246" i="2"/>
  <c r="AE246" i="2"/>
  <c r="AK246" i="2"/>
  <c r="AU246" i="2"/>
  <c r="BA246" i="2"/>
  <c r="BK246" i="2"/>
  <c r="BQ246" i="2"/>
  <c r="K248" i="2"/>
  <c r="Q248" i="2"/>
  <c r="AB248" i="2"/>
  <c r="AG248" i="2"/>
  <c r="AR248" i="2"/>
  <c r="AW248" i="2"/>
  <c r="BH248" i="2"/>
  <c r="BM248" i="2"/>
  <c r="BX248" i="2"/>
  <c r="X249" i="2"/>
  <c r="AC249" i="2"/>
  <c r="AN249" i="2"/>
  <c r="AS249" i="2"/>
  <c r="BD249" i="2"/>
  <c r="BI249" i="2"/>
  <c r="BT249" i="2"/>
  <c r="BY249" i="2"/>
  <c r="T250" i="2"/>
  <c r="Y250" i="2"/>
  <c r="AJ250" i="2"/>
  <c r="AO250" i="2"/>
  <c r="AZ250" i="2"/>
  <c r="BE250" i="2"/>
  <c r="BP250" i="2"/>
  <c r="BU250" i="2"/>
  <c r="O251" i="2"/>
  <c r="U251" i="2"/>
  <c r="AE251" i="2"/>
  <c r="AK251" i="2"/>
  <c r="AU251" i="2"/>
  <c r="BA251" i="2"/>
  <c r="BK251" i="2"/>
  <c r="BQ251" i="2"/>
  <c r="K252" i="2"/>
  <c r="Q252" i="2"/>
  <c r="AB252" i="2"/>
  <c r="AG252" i="2"/>
  <c r="AR252" i="2"/>
  <c r="AW252" i="2"/>
  <c r="BH252" i="2"/>
  <c r="BM252" i="2"/>
  <c r="BX252" i="2"/>
  <c r="X253" i="2"/>
  <c r="AC253" i="2"/>
  <c r="AN253" i="2"/>
  <c r="AS253" i="2"/>
  <c r="BD253" i="2"/>
  <c r="BI253" i="2"/>
  <c r="BT253" i="2"/>
  <c r="BY253" i="2"/>
  <c r="T254" i="2"/>
  <c r="Y254" i="2"/>
  <c r="AJ254" i="2"/>
  <c r="AO254" i="2"/>
  <c r="AZ254" i="2"/>
  <c r="BE254" i="2"/>
  <c r="BP254" i="2"/>
  <c r="BU254" i="2"/>
  <c r="O255" i="2"/>
  <c r="U255" i="2"/>
  <c r="AE255" i="2"/>
  <c r="AK255" i="2"/>
  <c r="AU255" i="2"/>
  <c r="BA255" i="2"/>
  <c r="BK255" i="2"/>
  <c r="BQ255" i="2"/>
  <c r="K256" i="2"/>
  <c r="Q256" i="2"/>
  <c r="AB256" i="2"/>
  <c r="AG256" i="2"/>
  <c r="AR256" i="2"/>
  <c r="AW256" i="2"/>
  <c r="BH256" i="2"/>
  <c r="BM256" i="2"/>
  <c r="BX256" i="2"/>
  <c r="X257" i="2"/>
  <c r="AC257" i="2"/>
  <c r="AN257" i="2"/>
  <c r="AS257" i="2"/>
  <c r="BD257" i="2"/>
  <c r="BI257" i="2"/>
  <c r="BT257" i="2"/>
  <c r="BY257" i="2"/>
  <c r="T260" i="2"/>
  <c r="Y260" i="2"/>
  <c r="AJ260" i="2"/>
  <c r="AO260" i="2"/>
  <c r="AZ260" i="2"/>
  <c r="BE260" i="2"/>
  <c r="BP260" i="2"/>
  <c r="BU260" i="2"/>
  <c r="O261" i="2"/>
  <c r="U261" i="2"/>
  <c r="AE261" i="2"/>
  <c r="AK261" i="2"/>
  <c r="AU261" i="2"/>
  <c r="BA261" i="2"/>
  <c r="BK261" i="2"/>
  <c r="BQ261" i="2"/>
  <c r="K262" i="2"/>
  <c r="Q262" i="2"/>
  <c r="AB262" i="2"/>
  <c r="AG262" i="2"/>
  <c r="AR262" i="2"/>
  <c r="AW262" i="2"/>
  <c r="BH262" i="2"/>
  <c r="BM262" i="2"/>
  <c r="BX262" i="2"/>
  <c r="X263" i="2"/>
  <c r="AC263" i="2"/>
  <c r="AN263" i="2"/>
  <c r="AS263" i="2"/>
  <c r="BD263" i="2"/>
  <c r="BI263" i="2"/>
  <c r="BT263" i="2"/>
  <c r="BY263" i="2"/>
  <c r="T264" i="2"/>
  <c r="Y264" i="2"/>
  <c r="AJ264" i="2"/>
  <c r="AO264" i="2"/>
  <c r="AZ264" i="2"/>
  <c r="BE264" i="2"/>
  <c r="BP264" i="2"/>
  <c r="BU264" i="2"/>
  <c r="O265" i="2"/>
  <c r="U265" i="2"/>
  <c r="AE265" i="2"/>
  <c r="AK265" i="2"/>
  <c r="AU265" i="2"/>
  <c r="BA265" i="2"/>
  <c r="BK265" i="2"/>
  <c r="BQ265" i="2"/>
  <c r="K266" i="2"/>
  <c r="Q266" i="2"/>
  <c r="AB266" i="2"/>
  <c r="AG266" i="2"/>
  <c r="AR266" i="2"/>
  <c r="AW266" i="2"/>
  <c r="BH266" i="2"/>
  <c r="BM266" i="2"/>
  <c r="BX266" i="2"/>
  <c r="X267" i="2"/>
  <c r="AC267" i="2"/>
  <c r="AN267" i="2"/>
  <c r="AS267" i="2"/>
  <c r="BD267" i="2"/>
  <c r="BI267" i="2"/>
  <c r="BT267" i="2"/>
  <c r="BY267" i="2"/>
  <c r="T268" i="2"/>
  <c r="Y268" i="2"/>
  <c r="AJ268" i="2"/>
  <c r="AO268" i="2"/>
  <c r="AZ268" i="2"/>
  <c r="BE268" i="2"/>
  <c r="BP268" i="2"/>
  <c r="BU268" i="2"/>
  <c r="O269" i="2"/>
  <c r="U269" i="2"/>
  <c r="AE269" i="2"/>
  <c r="AK269" i="2"/>
  <c r="AU269" i="2"/>
  <c r="BA269" i="2"/>
  <c r="BK269" i="2"/>
  <c r="BQ269" i="2"/>
  <c r="K270" i="2"/>
  <c r="Q270" i="2"/>
  <c r="AB270" i="2"/>
  <c r="AG270" i="2"/>
  <c r="AR270" i="2"/>
  <c r="AW270" i="2"/>
  <c r="BH270" i="2"/>
  <c r="BM270" i="2"/>
  <c r="BX270" i="2"/>
  <c r="X271" i="2"/>
  <c r="AC271" i="2"/>
  <c r="AN271" i="2"/>
  <c r="AS271" i="2"/>
  <c r="BD271" i="2"/>
  <c r="BI271" i="2"/>
  <c r="BT271" i="2"/>
  <c r="BY271" i="2"/>
  <c r="T272" i="2"/>
  <c r="Y272" i="2"/>
  <c r="AJ272" i="2"/>
  <c r="AO272" i="2"/>
  <c r="AZ272" i="2"/>
  <c r="BE272" i="2"/>
  <c r="BP272" i="2"/>
  <c r="BU272" i="2"/>
  <c r="O273" i="2"/>
  <c r="U273" i="2"/>
  <c r="AE273" i="2"/>
  <c r="AK273" i="2"/>
  <c r="AU273" i="2"/>
  <c r="BA273" i="2"/>
  <c r="BK273" i="2"/>
  <c r="BQ273" i="2"/>
  <c r="K274" i="2"/>
  <c r="Q274" i="2"/>
  <c r="AB274" i="2"/>
  <c r="AG274" i="2"/>
  <c r="AR274" i="2"/>
  <c r="AW274" i="2"/>
  <c r="BH274" i="2"/>
  <c r="BM274" i="2"/>
  <c r="BX274" i="2"/>
  <c r="X275" i="2"/>
  <c r="AC275" i="2"/>
  <c r="AN275" i="2"/>
  <c r="AS275" i="2"/>
  <c r="BD275" i="2"/>
  <c r="BI275" i="2"/>
  <c r="BT275" i="2"/>
  <c r="BY275" i="2"/>
  <c r="T276" i="2"/>
  <c r="Y276" i="2"/>
  <c r="AJ276" i="2"/>
  <c r="AO276" i="2"/>
  <c r="AZ276" i="2"/>
  <c r="BE276" i="2"/>
  <c r="BP276" i="2"/>
  <c r="BU276" i="2"/>
  <c r="O277" i="2"/>
  <c r="U277" i="2"/>
  <c r="AE277" i="2"/>
  <c r="AK277" i="2"/>
  <c r="AU277" i="2"/>
  <c r="BA277" i="2"/>
  <c r="BK277" i="2"/>
  <c r="BQ277" i="2"/>
  <c r="K278" i="2"/>
  <c r="Q278" i="2"/>
  <c r="AB278" i="2"/>
  <c r="AG278" i="2"/>
  <c r="AR278" i="2"/>
  <c r="AW278" i="2"/>
  <c r="BH278" i="2"/>
  <c r="BM278" i="2"/>
  <c r="BX278" i="2"/>
  <c r="X279" i="2"/>
  <c r="AC279" i="2"/>
  <c r="AN279" i="2"/>
  <c r="AS279" i="2"/>
  <c r="BD279" i="2"/>
  <c r="BI279" i="2"/>
  <c r="BT279" i="2"/>
  <c r="BY279" i="2"/>
  <c r="T280" i="2"/>
  <c r="Y280" i="2"/>
  <c r="AJ280" i="2"/>
  <c r="AO280" i="2"/>
  <c r="AZ280" i="2"/>
  <c r="BE280" i="2"/>
  <c r="BP280" i="2"/>
  <c r="BU280" i="2"/>
  <c r="O281" i="2"/>
  <c r="U281" i="2"/>
  <c r="AE281" i="2"/>
  <c r="AK281" i="2"/>
  <c r="AU281" i="2"/>
  <c r="BA281" i="2"/>
  <c r="BK281" i="2"/>
  <c r="BQ281" i="2"/>
  <c r="K282" i="2"/>
  <c r="Q282" i="2"/>
  <c r="AB282" i="2"/>
  <c r="AG282" i="2"/>
  <c r="AR282" i="2"/>
  <c r="AW282" i="2"/>
  <c r="BH282" i="2"/>
  <c r="BM282" i="2"/>
  <c r="BX282" i="2"/>
  <c r="X283" i="2"/>
  <c r="AC283" i="2"/>
  <c r="AN283" i="2"/>
  <c r="AS283" i="2"/>
  <c r="BD283" i="2"/>
  <c r="BI283" i="2"/>
  <c r="BT283" i="2"/>
  <c r="BY283" i="2"/>
  <c r="T284" i="2"/>
  <c r="Y284" i="2"/>
  <c r="AJ284" i="2"/>
  <c r="AO284" i="2"/>
  <c r="AZ284" i="2"/>
  <c r="BE284" i="2"/>
  <c r="BP284" i="2"/>
  <c r="BU284" i="2"/>
  <c r="O285" i="2"/>
  <c r="U285" i="2"/>
  <c r="AE285" i="2"/>
  <c r="AK285" i="2"/>
  <c r="AU285" i="2"/>
  <c r="BA285" i="2"/>
  <c r="BK285" i="2"/>
  <c r="BQ285" i="2"/>
  <c r="K286" i="2"/>
  <c r="Q286" i="2"/>
  <c r="AB286" i="2"/>
  <c r="AG286" i="2"/>
  <c r="AR286" i="2"/>
  <c r="AW286" i="2"/>
  <c r="BH286" i="2"/>
  <c r="BM286" i="2"/>
  <c r="BX286" i="2"/>
  <c r="X287" i="2"/>
  <c r="AC287" i="2"/>
  <c r="AN287" i="2"/>
  <c r="AS287" i="2"/>
  <c r="BD287" i="2"/>
  <c r="BI287" i="2"/>
  <c r="BT287" i="2"/>
  <c r="BY287" i="2"/>
  <c r="T288" i="2"/>
  <c r="Y288" i="2"/>
  <c r="AJ288" i="2"/>
  <c r="AO288" i="2"/>
  <c r="AZ288" i="2"/>
  <c r="BE288" i="2"/>
  <c r="BP288" i="2"/>
  <c r="BU288" i="2"/>
  <c r="O289" i="2"/>
  <c r="U289" i="2"/>
  <c r="AE289" i="2"/>
  <c r="AK289" i="2"/>
  <c r="AU289" i="2"/>
  <c r="BA289" i="2"/>
  <c r="BK289" i="2"/>
  <c r="BQ289" i="2"/>
  <c r="K290" i="2"/>
  <c r="Q290" i="2"/>
  <c r="AB290" i="2"/>
  <c r="AG290" i="2"/>
  <c r="AR290" i="2"/>
  <c r="AW290" i="2"/>
  <c r="BH290" i="2"/>
  <c r="BM290" i="2"/>
  <c r="BX290" i="2"/>
  <c r="X291" i="2"/>
  <c r="AC291" i="2"/>
  <c r="AN291" i="2"/>
  <c r="AS291" i="2"/>
  <c r="BD291" i="2"/>
  <c r="BI291" i="2"/>
  <c r="BT291" i="2"/>
  <c r="BY291" i="2"/>
  <c r="T292" i="2"/>
  <c r="Y292" i="2"/>
  <c r="AJ292" i="2"/>
  <c r="AO292" i="2"/>
  <c r="AZ292" i="2"/>
  <c r="BE292" i="2"/>
  <c r="BP292" i="2"/>
  <c r="BU292" i="2"/>
  <c r="O293" i="2"/>
  <c r="BY445" i="2"/>
  <c r="Q485" i="2"/>
  <c r="AG485" i="2"/>
  <c r="AW485" i="2"/>
  <c r="BM485" i="2"/>
  <c r="AG490" i="2"/>
  <c r="AF490" i="2"/>
  <c r="AO490" i="2"/>
  <c r="AN490" i="2"/>
  <c r="AW490" i="2"/>
  <c r="AV490" i="2"/>
  <c r="BE490" i="2"/>
  <c r="BD490" i="2"/>
  <c r="BM490" i="2"/>
  <c r="BL490" i="2"/>
  <c r="BU490" i="2"/>
  <c r="BT490" i="2"/>
  <c r="U491" i="2"/>
  <c r="T491" i="2"/>
  <c r="AC491" i="2"/>
  <c r="AB491" i="2"/>
  <c r="AK491" i="2"/>
  <c r="AJ491" i="2"/>
  <c r="AS491" i="2"/>
  <c r="AR491" i="2"/>
  <c r="BA491" i="2"/>
  <c r="AZ491" i="2"/>
  <c r="BI491" i="2"/>
  <c r="BH491" i="2"/>
  <c r="BQ491" i="2"/>
  <c r="BP491" i="2"/>
  <c r="BY491" i="2"/>
  <c r="BX491" i="2"/>
  <c r="Q493" i="2"/>
  <c r="P493" i="2"/>
  <c r="Y493" i="2"/>
  <c r="X493" i="2"/>
  <c r="AG493" i="2"/>
  <c r="AF493" i="2"/>
  <c r="AO493" i="2"/>
  <c r="AN493" i="2"/>
  <c r="AW493" i="2"/>
  <c r="AV493" i="2"/>
  <c r="BE493" i="2"/>
  <c r="BD493" i="2"/>
  <c r="BM493" i="2"/>
  <c r="BL493" i="2"/>
  <c r="BU493" i="2"/>
  <c r="BT493" i="2"/>
  <c r="U494" i="2"/>
  <c r="T494" i="2"/>
  <c r="AC494" i="2"/>
  <c r="AB494" i="2"/>
  <c r="AK494" i="2"/>
  <c r="AJ494" i="2"/>
  <c r="AS494" i="2"/>
  <c r="AR494" i="2"/>
  <c r="BA494" i="2"/>
  <c r="AZ494" i="2"/>
  <c r="BI494" i="2"/>
  <c r="BH494" i="2"/>
  <c r="BQ494" i="2"/>
  <c r="BP494" i="2"/>
  <c r="BY494" i="2"/>
  <c r="BX494" i="2"/>
  <c r="Q495" i="2"/>
  <c r="P495" i="2"/>
  <c r="Y495" i="2"/>
  <c r="X495" i="2"/>
  <c r="AG495" i="2"/>
  <c r="AF495" i="2"/>
  <c r="AO495" i="2"/>
  <c r="AN495" i="2"/>
  <c r="AW495" i="2"/>
  <c r="AV495" i="2"/>
  <c r="BE495" i="2"/>
  <c r="BD495" i="2"/>
  <c r="BM495" i="2"/>
  <c r="BL495" i="2"/>
  <c r="BU495" i="2"/>
  <c r="BT495" i="2"/>
  <c r="U496" i="2"/>
  <c r="T496" i="2"/>
  <c r="AC496" i="2"/>
  <c r="AB496" i="2"/>
  <c r="AK496" i="2"/>
  <c r="AJ496" i="2"/>
  <c r="AS496" i="2"/>
  <c r="AR496" i="2"/>
  <c r="BA496" i="2"/>
  <c r="AZ496" i="2"/>
  <c r="BI496" i="2"/>
  <c r="BH496" i="2"/>
  <c r="BQ496" i="2"/>
  <c r="BP496" i="2"/>
  <c r="BY496" i="2"/>
  <c r="BX496" i="2"/>
  <c r="Q497" i="2"/>
  <c r="P497" i="2"/>
  <c r="Y497" i="2"/>
  <c r="X497" i="2"/>
  <c r="AG497" i="2"/>
  <c r="AF497" i="2"/>
  <c r="AO497" i="2"/>
  <c r="AN497" i="2"/>
  <c r="AW497" i="2"/>
  <c r="AV497" i="2"/>
  <c r="BE497" i="2"/>
  <c r="BD497" i="2"/>
  <c r="BM497" i="2"/>
  <c r="BL497" i="2"/>
  <c r="BU497" i="2"/>
  <c r="BT497" i="2"/>
  <c r="U498" i="2"/>
  <c r="T498" i="2"/>
  <c r="AC498" i="2"/>
  <c r="AB498" i="2"/>
  <c r="AK498" i="2"/>
  <c r="AJ498" i="2"/>
  <c r="AS498" i="2"/>
  <c r="AR498" i="2"/>
  <c r="BA498" i="2"/>
  <c r="AZ498" i="2"/>
  <c r="BI498" i="2"/>
  <c r="BH498" i="2"/>
  <c r="BQ498" i="2"/>
  <c r="BP498" i="2"/>
  <c r="BY498" i="2"/>
  <c r="BX498" i="2"/>
  <c r="Q499" i="2"/>
  <c r="P499" i="2"/>
  <c r="Y499" i="2"/>
  <c r="X499" i="2"/>
  <c r="AG499" i="2"/>
  <c r="AF499" i="2"/>
  <c r="AO499" i="2"/>
  <c r="AN499" i="2"/>
  <c r="AW499" i="2"/>
  <c r="AV499" i="2"/>
  <c r="BE499" i="2"/>
  <c r="BD499" i="2"/>
  <c r="BM499" i="2"/>
  <c r="BL499" i="2"/>
  <c r="BU499" i="2"/>
  <c r="BT499" i="2"/>
  <c r="U500" i="2"/>
  <c r="T500" i="2"/>
  <c r="AC500" i="2"/>
  <c r="AB500" i="2"/>
  <c r="AK500" i="2"/>
  <c r="AJ500" i="2"/>
  <c r="AS500" i="2"/>
  <c r="AR500" i="2"/>
  <c r="BA500" i="2"/>
  <c r="AZ500" i="2"/>
  <c r="BI500" i="2"/>
  <c r="BH500" i="2"/>
  <c r="BQ500" i="2"/>
  <c r="BP500" i="2"/>
  <c r="BY500" i="2"/>
  <c r="BX500" i="2"/>
  <c r="Q503" i="2"/>
  <c r="P503" i="2"/>
  <c r="Y503" i="2"/>
  <c r="X503" i="2"/>
  <c r="AG503" i="2"/>
  <c r="AF503" i="2"/>
  <c r="AO503" i="2"/>
  <c r="AN503" i="2"/>
  <c r="AW503" i="2"/>
  <c r="AV503" i="2"/>
  <c r="BE503" i="2"/>
  <c r="BD503" i="2"/>
  <c r="BM503" i="2"/>
  <c r="BL503" i="2"/>
  <c r="BU503" i="2"/>
  <c r="BT503" i="2"/>
  <c r="U506" i="2"/>
  <c r="T506" i="2"/>
  <c r="AC506" i="2"/>
  <c r="AB506" i="2"/>
  <c r="AK506" i="2"/>
  <c r="AJ506" i="2"/>
  <c r="AS506" i="2"/>
  <c r="AR506" i="2"/>
  <c r="BA506" i="2"/>
  <c r="AZ506" i="2"/>
  <c r="BI506" i="2"/>
  <c r="BH506" i="2"/>
  <c r="BQ506" i="2"/>
  <c r="BP506" i="2"/>
  <c r="BY506" i="2"/>
  <c r="BX506" i="2"/>
  <c r="Q507" i="2"/>
  <c r="P507" i="2"/>
  <c r="Y507" i="2"/>
  <c r="X507" i="2"/>
  <c r="AG507" i="2"/>
  <c r="AF507" i="2"/>
  <c r="AO507" i="2"/>
  <c r="AN507" i="2"/>
  <c r="AW507" i="2"/>
  <c r="AV507" i="2"/>
  <c r="BE507" i="2"/>
  <c r="BD507" i="2"/>
  <c r="BM507" i="2"/>
  <c r="BL507" i="2"/>
  <c r="BU507" i="2"/>
  <c r="BT507" i="2"/>
  <c r="U508" i="2"/>
  <c r="T508" i="2"/>
  <c r="AC508" i="2"/>
  <c r="AB508" i="2"/>
  <c r="AK508" i="2"/>
  <c r="AJ508" i="2"/>
  <c r="AS508" i="2"/>
  <c r="AR508" i="2"/>
  <c r="BA508" i="2"/>
  <c r="AZ508" i="2"/>
  <c r="BI508" i="2"/>
  <c r="BH508" i="2"/>
  <c r="BQ508" i="2"/>
  <c r="BP508" i="2"/>
  <c r="BY508" i="2"/>
  <c r="BX508" i="2"/>
  <c r="Q510" i="2"/>
  <c r="P510" i="2"/>
  <c r="Y510" i="2"/>
  <c r="X510" i="2"/>
  <c r="AG510" i="2"/>
  <c r="AF510" i="2"/>
  <c r="AO510" i="2"/>
  <c r="AN510" i="2"/>
  <c r="AW510" i="2"/>
  <c r="AV510" i="2"/>
  <c r="BE510" i="2"/>
  <c r="BD510" i="2"/>
  <c r="BM510" i="2"/>
  <c r="BL510" i="2"/>
  <c r="BU510" i="2"/>
  <c r="BT510" i="2"/>
  <c r="U511" i="2"/>
  <c r="T511" i="2"/>
  <c r="AC511" i="2"/>
  <c r="AB511" i="2"/>
  <c r="AK511" i="2"/>
  <c r="AJ511" i="2"/>
  <c r="AS511" i="2"/>
  <c r="AR511" i="2"/>
  <c r="BA511" i="2"/>
  <c r="AZ511" i="2"/>
  <c r="BI511" i="2"/>
  <c r="BH511" i="2"/>
  <c r="BQ511" i="2"/>
  <c r="BP511" i="2"/>
  <c r="BY511" i="2"/>
  <c r="BX511" i="2"/>
  <c r="Q512" i="2"/>
  <c r="P512" i="2"/>
  <c r="Y512" i="2"/>
  <c r="X512" i="2"/>
  <c r="AG512" i="2"/>
  <c r="AF512" i="2"/>
  <c r="AO512" i="2"/>
  <c r="AN512" i="2"/>
  <c r="AW512" i="2"/>
  <c r="AV512" i="2"/>
  <c r="BE512" i="2"/>
  <c r="BD512" i="2"/>
  <c r="BM512" i="2"/>
  <c r="BL512" i="2"/>
  <c r="BU512" i="2"/>
  <c r="BT512" i="2"/>
  <c r="U513" i="2"/>
  <c r="T513" i="2"/>
  <c r="AC513" i="2"/>
  <c r="AB513" i="2"/>
  <c r="AK513" i="2"/>
  <c r="AJ513" i="2"/>
  <c r="AS513" i="2"/>
  <c r="AR513" i="2"/>
  <c r="BA513" i="2"/>
  <c r="AZ513" i="2"/>
  <c r="BI513" i="2"/>
  <c r="BH513" i="2"/>
  <c r="BQ513" i="2"/>
  <c r="BP513" i="2"/>
  <c r="BY513" i="2"/>
  <c r="BX513" i="2"/>
  <c r="Q514" i="2"/>
  <c r="P514" i="2"/>
  <c r="Y514" i="2"/>
  <c r="X514" i="2"/>
  <c r="AG514" i="2"/>
  <c r="AF514" i="2"/>
  <c r="AO514" i="2"/>
  <c r="AN514" i="2"/>
  <c r="AW514" i="2"/>
  <c r="AV514" i="2"/>
  <c r="BE514" i="2"/>
  <c r="BD514" i="2"/>
  <c r="BM514" i="2"/>
  <c r="BL514" i="2"/>
  <c r="BU514" i="2"/>
  <c r="BT514" i="2"/>
  <c r="U515" i="2"/>
  <c r="T515" i="2"/>
  <c r="AC515" i="2"/>
  <c r="AB515" i="2"/>
  <c r="AK515" i="2"/>
  <c r="AJ515" i="2"/>
  <c r="AS515" i="2"/>
  <c r="AR515" i="2"/>
  <c r="BA515" i="2"/>
  <c r="AZ515" i="2"/>
  <c r="BI515" i="2"/>
  <c r="BH515" i="2"/>
  <c r="BQ515" i="2"/>
  <c r="BP515" i="2"/>
  <c r="BY515" i="2"/>
  <c r="BX515" i="2"/>
  <c r="Q516" i="2"/>
  <c r="P516" i="2"/>
  <c r="Y516" i="2"/>
  <c r="X516" i="2"/>
  <c r="AG516" i="2"/>
  <c r="AF516" i="2"/>
  <c r="AO516" i="2"/>
  <c r="AN516" i="2"/>
  <c r="AW516" i="2"/>
  <c r="AV516" i="2"/>
  <c r="BE516" i="2"/>
  <c r="BD516" i="2"/>
  <c r="BM516" i="2"/>
  <c r="BL516" i="2"/>
  <c r="BU516" i="2"/>
  <c r="BT516" i="2"/>
  <c r="U517" i="2"/>
  <c r="T517" i="2"/>
  <c r="AC517" i="2"/>
  <c r="AB517" i="2"/>
  <c r="AK517" i="2"/>
  <c r="AJ517" i="2"/>
  <c r="AS517" i="2"/>
  <c r="AR517" i="2"/>
  <c r="BA517" i="2"/>
  <c r="AZ517" i="2"/>
  <c r="BI517" i="2"/>
  <c r="BH517" i="2"/>
  <c r="BQ517" i="2"/>
  <c r="BP517" i="2"/>
  <c r="BY517" i="2"/>
  <c r="BX517" i="2"/>
  <c r="Q518" i="2"/>
  <c r="P518" i="2"/>
  <c r="Y518" i="2"/>
  <c r="X518" i="2"/>
  <c r="AG518" i="2"/>
  <c r="AF518" i="2"/>
  <c r="AO518" i="2"/>
  <c r="AN518" i="2"/>
  <c r="AW518" i="2"/>
  <c r="AV518" i="2"/>
  <c r="BE518" i="2"/>
  <c r="BD518" i="2"/>
  <c r="BM518" i="2"/>
  <c r="BL518" i="2"/>
  <c r="BU518" i="2"/>
  <c r="BT518" i="2"/>
  <c r="U519" i="2"/>
  <c r="T519" i="2"/>
  <c r="AC519" i="2"/>
  <c r="AB519" i="2"/>
  <c r="AK519" i="2"/>
  <c r="AJ519" i="2"/>
  <c r="AS519" i="2"/>
  <c r="AR519" i="2"/>
  <c r="BA519" i="2"/>
  <c r="AZ519" i="2"/>
  <c r="BI519" i="2"/>
  <c r="BH519" i="2"/>
  <c r="BQ519" i="2"/>
  <c r="BP519" i="2"/>
  <c r="BY519" i="2"/>
  <c r="BX519" i="2"/>
  <c r="Q520" i="2"/>
  <c r="P520" i="2"/>
  <c r="Y520" i="2"/>
  <c r="X520" i="2"/>
  <c r="AG520" i="2"/>
  <c r="AF520" i="2"/>
  <c r="AO520" i="2"/>
  <c r="AN520" i="2"/>
  <c r="AW520" i="2"/>
  <c r="AV520" i="2"/>
  <c r="BE520" i="2"/>
  <c r="BD520" i="2"/>
  <c r="BM520" i="2"/>
  <c r="BL520" i="2"/>
  <c r="BU520" i="2"/>
  <c r="BT520" i="2"/>
  <c r="U521" i="2"/>
  <c r="T521" i="2"/>
  <c r="AC521" i="2"/>
  <c r="AB521" i="2"/>
  <c r="AK521" i="2"/>
  <c r="AJ521" i="2"/>
  <c r="AS521" i="2"/>
  <c r="AR521" i="2"/>
  <c r="BA521" i="2"/>
  <c r="AZ521" i="2"/>
  <c r="BI521" i="2"/>
  <c r="BH521" i="2"/>
  <c r="BQ521" i="2"/>
  <c r="BP521" i="2"/>
  <c r="BY521" i="2"/>
  <c r="BX521" i="2"/>
  <c r="Q522" i="2"/>
  <c r="P522" i="2"/>
  <c r="Y522" i="2"/>
  <c r="X522" i="2"/>
  <c r="AG522" i="2"/>
  <c r="AF522" i="2"/>
  <c r="AO522" i="2"/>
  <c r="AN522" i="2"/>
  <c r="AW522" i="2"/>
  <c r="AV522" i="2"/>
  <c r="BE522" i="2"/>
  <c r="BD522" i="2"/>
  <c r="BM522" i="2"/>
  <c r="BL522" i="2"/>
  <c r="BU522" i="2"/>
  <c r="BT522" i="2"/>
  <c r="U523" i="2"/>
  <c r="T523" i="2"/>
  <c r="AC523" i="2"/>
  <c r="AB523" i="2"/>
  <c r="AK523" i="2"/>
  <c r="AJ523" i="2"/>
  <c r="AS523" i="2"/>
  <c r="AR523" i="2"/>
  <c r="BA523" i="2"/>
  <c r="AZ523" i="2"/>
  <c r="BI523" i="2"/>
  <c r="BH523" i="2"/>
  <c r="BQ523" i="2"/>
  <c r="BP523" i="2"/>
  <c r="BY523" i="2"/>
  <c r="BX523" i="2"/>
  <c r="Q524" i="2"/>
  <c r="P524" i="2"/>
  <c r="Y524" i="2"/>
  <c r="X524" i="2"/>
  <c r="AG524" i="2"/>
  <c r="AF524" i="2"/>
  <c r="AO524" i="2"/>
  <c r="AN524" i="2"/>
  <c r="AW524" i="2"/>
  <c r="AV524" i="2"/>
  <c r="BE524" i="2"/>
  <c r="BD524" i="2"/>
  <c r="BM524" i="2"/>
  <c r="BL524" i="2"/>
  <c r="BU524" i="2"/>
  <c r="BT524" i="2"/>
  <c r="U525" i="2"/>
  <c r="T525" i="2"/>
  <c r="AC525" i="2"/>
  <c r="AB525" i="2"/>
  <c r="AK525" i="2"/>
  <c r="AJ525" i="2"/>
  <c r="AS525" i="2"/>
  <c r="AR525" i="2"/>
  <c r="BA525" i="2"/>
  <c r="AZ525" i="2"/>
  <c r="BI525" i="2"/>
  <c r="BH525" i="2"/>
  <c r="BQ525" i="2"/>
  <c r="BP525" i="2"/>
  <c r="BY525" i="2"/>
  <c r="BX525" i="2"/>
  <c r="Q526" i="2"/>
  <c r="P526" i="2"/>
  <c r="Y526" i="2"/>
  <c r="X526" i="2"/>
  <c r="AG526" i="2"/>
  <c r="AF526" i="2"/>
  <c r="AO526" i="2"/>
  <c r="AN526" i="2"/>
  <c r="AW526" i="2"/>
  <c r="AV526" i="2"/>
  <c r="BE526" i="2"/>
  <c r="BD526" i="2"/>
  <c r="BM526" i="2"/>
  <c r="BL526" i="2"/>
  <c r="BU526" i="2"/>
  <c r="BT526" i="2"/>
  <c r="U527" i="2"/>
  <c r="T527" i="2"/>
  <c r="AC527" i="2"/>
  <c r="AB527" i="2"/>
  <c r="AK527" i="2"/>
  <c r="AJ527" i="2"/>
  <c r="AS527" i="2"/>
  <c r="AR527" i="2"/>
  <c r="BA527" i="2"/>
  <c r="AZ527" i="2"/>
  <c r="BI527" i="2"/>
  <c r="BH527" i="2"/>
  <c r="BQ527" i="2"/>
  <c r="BP527" i="2"/>
  <c r="BY527" i="2"/>
  <c r="BX527" i="2"/>
  <c r="Q528" i="2"/>
  <c r="P528" i="2"/>
  <c r="Y528" i="2"/>
  <c r="X528" i="2"/>
  <c r="AG528" i="2"/>
  <c r="AF528" i="2"/>
  <c r="AO528" i="2"/>
  <c r="AN528" i="2"/>
  <c r="AW528" i="2"/>
  <c r="AV528" i="2"/>
  <c r="BE528" i="2"/>
  <c r="BD528" i="2"/>
  <c r="BM528" i="2"/>
  <c r="BL528" i="2"/>
  <c r="BU528" i="2"/>
  <c r="BT528" i="2"/>
  <c r="U529" i="2"/>
  <c r="T529" i="2"/>
  <c r="AC529" i="2"/>
  <c r="AB529" i="2"/>
  <c r="AK529" i="2"/>
  <c r="AJ529" i="2"/>
  <c r="AS529" i="2"/>
  <c r="AR529" i="2"/>
  <c r="BA529" i="2"/>
  <c r="AZ529" i="2"/>
  <c r="BI529" i="2"/>
  <c r="BH529" i="2"/>
  <c r="BQ529" i="2"/>
  <c r="BP529" i="2"/>
  <c r="BY529" i="2"/>
  <c r="BX529" i="2"/>
  <c r="Q530" i="2"/>
  <c r="P530" i="2"/>
  <c r="Y530" i="2"/>
  <c r="X530" i="2"/>
  <c r="AG530" i="2"/>
  <c r="AF530" i="2"/>
  <c r="AO530" i="2"/>
  <c r="AN530" i="2"/>
  <c r="AW530" i="2"/>
  <c r="AV530" i="2"/>
  <c r="BE530" i="2"/>
  <c r="BD530" i="2"/>
  <c r="BM530" i="2"/>
  <c r="BL530" i="2"/>
  <c r="BU530" i="2"/>
  <c r="BT530" i="2"/>
  <c r="U531" i="2"/>
  <c r="T531" i="2"/>
  <c r="AC531" i="2"/>
  <c r="AB531" i="2"/>
  <c r="AK531" i="2"/>
  <c r="AJ531" i="2"/>
  <c r="AS531" i="2"/>
  <c r="AR531" i="2"/>
  <c r="BA531" i="2"/>
  <c r="AZ531" i="2"/>
  <c r="BI531" i="2"/>
  <c r="BH531" i="2"/>
  <c r="BQ531" i="2"/>
  <c r="BP531" i="2"/>
  <c r="BY531" i="2"/>
  <c r="BX531" i="2"/>
  <c r="Q532" i="2"/>
  <c r="P532" i="2"/>
  <c r="Y532" i="2"/>
  <c r="X532" i="2"/>
  <c r="AG532" i="2"/>
  <c r="AF532" i="2"/>
  <c r="AO532" i="2"/>
  <c r="AN532" i="2"/>
  <c r="AW532" i="2"/>
  <c r="AV532" i="2"/>
  <c r="BE532" i="2"/>
  <c r="BD532" i="2"/>
  <c r="BM532" i="2"/>
  <c r="BL532" i="2"/>
  <c r="BU532" i="2"/>
  <c r="BT532" i="2"/>
  <c r="U533" i="2"/>
  <c r="T533" i="2"/>
  <c r="AC533" i="2"/>
  <c r="AB533" i="2"/>
  <c r="AK533" i="2"/>
  <c r="AJ533" i="2"/>
  <c r="AS533" i="2"/>
  <c r="AR533" i="2"/>
  <c r="BA533" i="2"/>
  <c r="AZ533" i="2"/>
  <c r="BI533" i="2"/>
  <c r="BH533" i="2"/>
  <c r="BQ533" i="2"/>
  <c r="BP533" i="2"/>
  <c r="BY533" i="2"/>
  <c r="BX533" i="2"/>
  <c r="Q534" i="2"/>
  <c r="P534" i="2"/>
  <c r="Y534" i="2"/>
  <c r="X534" i="2"/>
  <c r="AG534" i="2"/>
  <c r="AF534" i="2"/>
  <c r="AO534" i="2"/>
  <c r="AN534" i="2"/>
  <c r="AW534" i="2"/>
  <c r="AV534" i="2"/>
  <c r="BE534" i="2"/>
  <c r="BD534" i="2"/>
  <c r="BM534" i="2"/>
  <c r="BL534" i="2"/>
  <c r="BU534" i="2"/>
  <c r="BT534" i="2"/>
  <c r="U535" i="2"/>
  <c r="T535" i="2"/>
  <c r="AC535" i="2"/>
  <c r="AB535" i="2"/>
  <c r="AK535" i="2"/>
  <c r="AJ535" i="2"/>
  <c r="AS535" i="2"/>
  <c r="AR535" i="2"/>
  <c r="BA535" i="2"/>
  <c r="AZ535" i="2"/>
  <c r="BI535" i="2"/>
  <c r="BH535" i="2"/>
  <c r="BQ535" i="2"/>
  <c r="BP535" i="2"/>
  <c r="BY535" i="2"/>
  <c r="BX535" i="2"/>
  <c r="Q537" i="2"/>
  <c r="P537" i="2"/>
  <c r="Y537" i="2"/>
  <c r="X537" i="2"/>
  <c r="AG537" i="2"/>
  <c r="AF537" i="2"/>
  <c r="AO537" i="2"/>
  <c r="AN537" i="2"/>
  <c r="AW537" i="2"/>
  <c r="AV537" i="2"/>
  <c r="BE537" i="2"/>
  <c r="BD537" i="2"/>
  <c r="BM537" i="2"/>
  <c r="BL537" i="2"/>
  <c r="BU537" i="2"/>
  <c r="BT537" i="2"/>
  <c r="U538" i="2"/>
  <c r="T538" i="2"/>
  <c r="AC538" i="2"/>
  <c r="AB538" i="2"/>
  <c r="AK538" i="2"/>
  <c r="AJ538" i="2"/>
  <c r="AS538" i="2"/>
  <c r="AR538" i="2"/>
  <c r="BA538" i="2"/>
  <c r="AZ538" i="2"/>
  <c r="BI538" i="2"/>
  <c r="BH538" i="2"/>
  <c r="BQ538" i="2"/>
  <c r="BP538" i="2"/>
  <c r="BY538" i="2"/>
  <c r="BX538" i="2"/>
  <c r="Q539" i="2"/>
  <c r="P539" i="2"/>
  <c r="Y539" i="2"/>
  <c r="X539" i="2"/>
  <c r="AG539" i="2"/>
  <c r="AF539" i="2"/>
  <c r="AO539" i="2"/>
  <c r="AN539" i="2"/>
  <c r="AW539" i="2"/>
  <c r="AV539" i="2"/>
  <c r="BE539" i="2"/>
  <c r="BD539" i="2"/>
  <c r="BM539" i="2"/>
  <c r="BL539" i="2"/>
  <c r="BU539" i="2"/>
  <c r="BT539" i="2"/>
  <c r="U540" i="2"/>
  <c r="T540" i="2"/>
  <c r="AC540" i="2"/>
  <c r="AB540" i="2"/>
  <c r="AK540" i="2"/>
  <c r="AJ540" i="2"/>
  <c r="AS540" i="2"/>
  <c r="AR540" i="2"/>
  <c r="BA540" i="2"/>
  <c r="AZ540" i="2"/>
  <c r="BI540" i="2"/>
  <c r="BH540" i="2"/>
  <c r="BQ540" i="2"/>
  <c r="BP540" i="2"/>
  <c r="BY540" i="2"/>
  <c r="BX540" i="2"/>
  <c r="Q541" i="2"/>
  <c r="P541" i="2"/>
  <c r="Y541" i="2"/>
  <c r="X541" i="2"/>
  <c r="AG541" i="2"/>
  <c r="AF541" i="2"/>
  <c r="AO541" i="2"/>
  <c r="AN541" i="2"/>
  <c r="AW541" i="2"/>
  <c r="AV541" i="2"/>
  <c r="BE541" i="2"/>
  <c r="BD541" i="2"/>
  <c r="BM541" i="2"/>
  <c r="BL541" i="2"/>
  <c r="BU541" i="2"/>
  <c r="BT541" i="2"/>
  <c r="U542" i="2"/>
  <c r="T542" i="2"/>
  <c r="AC542" i="2"/>
  <c r="AB542" i="2"/>
  <c r="AK542" i="2"/>
  <c r="AJ542" i="2"/>
  <c r="AS542" i="2"/>
  <c r="AR542" i="2"/>
  <c r="BA542" i="2"/>
  <c r="AZ542" i="2"/>
  <c r="BI542" i="2"/>
  <c r="BH542" i="2"/>
  <c r="BQ542" i="2"/>
  <c r="BP542" i="2"/>
  <c r="BY542" i="2"/>
  <c r="BX542" i="2"/>
  <c r="Q543" i="2"/>
  <c r="P543" i="2"/>
  <c r="Y543" i="2"/>
  <c r="X543" i="2"/>
  <c r="AG543" i="2"/>
  <c r="AF543" i="2"/>
  <c r="AO543" i="2"/>
  <c r="AN543" i="2"/>
  <c r="AW543" i="2"/>
  <c r="AV543" i="2"/>
  <c r="BE543" i="2"/>
  <c r="BD543" i="2"/>
  <c r="BM543" i="2"/>
  <c r="BL543" i="2"/>
  <c r="BU543" i="2"/>
  <c r="BT543" i="2"/>
  <c r="U544" i="2"/>
  <c r="T544" i="2"/>
  <c r="AC544" i="2"/>
  <c r="AB544" i="2"/>
  <c r="AK544" i="2"/>
  <c r="AJ544" i="2"/>
  <c r="AS544" i="2"/>
  <c r="AR544" i="2"/>
  <c r="BA544" i="2"/>
  <c r="AZ544" i="2"/>
  <c r="BI544" i="2"/>
  <c r="BH544" i="2"/>
  <c r="BQ544" i="2"/>
  <c r="BP544" i="2"/>
  <c r="BY544" i="2"/>
  <c r="BX544" i="2"/>
  <c r="Q545" i="2"/>
  <c r="P545" i="2"/>
  <c r="Y545" i="2"/>
  <c r="X545" i="2"/>
  <c r="AG545" i="2"/>
  <c r="AF545" i="2"/>
  <c r="AO545" i="2"/>
  <c r="AN545" i="2"/>
  <c r="AW545" i="2"/>
  <c r="AV545" i="2"/>
  <c r="BE545" i="2"/>
  <c r="BD545" i="2"/>
  <c r="BM545" i="2"/>
  <c r="BL545" i="2"/>
  <c r="BU545" i="2"/>
  <c r="BT545" i="2"/>
  <c r="U546" i="2"/>
  <c r="T546" i="2"/>
  <c r="AC546" i="2"/>
  <c r="AB546" i="2"/>
  <c r="AK546" i="2"/>
  <c r="AJ546" i="2"/>
  <c r="AS546" i="2"/>
  <c r="AR546" i="2"/>
  <c r="BA546" i="2"/>
  <c r="AZ546" i="2"/>
  <c r="BI546" i="2"/>
  <c r="BH546" i="2"/>
  <c r="BQ546" i="2"/>
  <c r="BP546" i="2"/>
  <c r="BY546" i="2"/>
  <c r="BX546" i="2"/>
  <c r="Q547" i="2"/>
  <c r="P547" i="2"/>
  <c r="Y547" i="2"/>
  <c r="X547" i="2"/>
  <c r="AG547" i="2"/>
  <c r="AF547" i="2"/>
  <c r="AO547" i="2"/>
  <c r="AN547" i="2"/>
  <c r="AW547" i="2"/>
  <c r="AV547" i="2"/>
  <c r="BE547" i="2"/>
  <c r="BD547" i="2"/>
  <c r="BM547" i="2"/>
  <c r="BL547" i="2"/>
  <c r="BU547" i="2"/>
  <c r="BT547" i="2"/>
  <c r="U548" i="2"/>
  <c r="T548" i="2"/>
  <c r="AC548" i="2"/>
  <c r="AB548" i="2"/>
  <c r="AK548" i="2"/>
  <c r="AJ548" i="2"/>
  <c r="AS548" i="2"/>
  <c r="AR548" i="2"/>
  <c r="BA548" i="2"/>
  <c r="AZ548" i="2"/>
  <c r="BI548" i="2"/>
  <c r="BH548" i="2"/>
  <c r="BQ548" i="2"/>
  <c r="BP548" i="2"/>
  <c r="BY548" i="2"/>
  <c r="BX548" i="2"/>
  <c r="Q549" i="2"/>
  <c r="P549" i="2"/>
  <c r="Y549" i="2"/>
  <c r="X549" i="2"/>
  <c r="AG549" i="2"/>
  <c r="AF549" i="2"/>
  <c r="AO549" i="2"/>
  <c r="AN549" i="2"/>
  <c r="AW549" i="2"/>
  <c r="AV549" i="2"/>
  <c r="BE549" i="2"/>
  <c r="BD549" i="2"/>
  <c r="BM549" i="2"/>
  <c r="BL549" i="2"/>
  <c r="BU549" i="2"/>
  <c r="BT549" i="2"/>
  <c r="U550" i="2"/>
  <c r="T550" i="2"/>
  <c r="AC550" i="2"/>
  <c r="AB550" i="2"/>
  <c r="AK550" i="2"/>
  <c r="AJ550" i="2"/>
  <c r="AS550" i="2"/>
  <c r="AR550" i="2"/>
  <c r="BA550" i="2"/>
  <c r="AZ550" i="2"/>
  <c r="BI550" i="2"/>
  <c r="BH550" i="2"/>
  <c r="BQ550" i="2"/>
  <c r="BP550" i="2"/>
  <c r="BY550" i="2"/>
  <c r="BX550" i="2"/>
  <c r="Q551" i="2"/>
  <c r="P551" i="2"/>
  <c r="Y551" i="2"/>
  <c r="X551" i="2"/>
  <c r="AG551" i="2"/>
  <c r="AF551" i="2"/>
  <c r="AO551" i="2"/>
  <c r="AN551" i="2"/>
  <c r="AW551" i="2"/>
  <c r="AV551" i="2"/>
  <c r="BE551" i="2"/>
  <c r="BD551" i="2"/>
  <c r="BM551" i="2"/>
  <c r="BL551" i="2"/>
  <c r="BU551" i="2"/>
  <c r="BT551" i="2"/>
  <c r="U552" i="2"/>
  <c r="T552" i="2"/>
  <c r="AC552" i="2"/>
  <c r="AB552" i="2"/>
  <c r="AK552" i="2"/>
  <c r="AJ552" i="2"/>
  <c r="AS552" i="2"/>
  <c r="AR552" i="2"/>
  <c r="BA552" i="2"/>
  <c r="AZ552" i="2"/>
  <c r="BI552" i="2"/>
  <c r="BH552" i="2"/>
  <c r="BQ552" i="2"/>
  <c r="BP552" i="2"/>
  <c r="BY552" i="2"/>
  <c r="BX552" i="2"/>
  <c r="Q553" i="2"/>
  <c r="P553" i="2"/>
  <c r="Y553" i="2"/>
  <c r="X553" i="2"/>
  <c r="AG553" i="2"/>
  <c r="AF553" i="2"/>
  <c r="AO553" i="2"/>
  <c r="AN553" i="2"/>
  <c r="AW553" i="2"/>
  <c r="AV553" i="2"/>
  <c r="BE553" i="2"/>
  <c r="BD553" i="2"/>
  <c r="BM553" i="2"/>
  <c r="BL553" i="2"/>
  <c r="BU553" i="2"/>
  <c r="BT553" i="2"/>
  <c r="U556" i="2"/>
  <c r="T556" i="2"/>
  <c r="AC556" i="2"/>
  <c r="AB556" i="2"/>
  <c r="AK556" i="2"/>
  <c r="AJ556" i="2"/>
  <c r="AS556" i="2"/>
  <c r="AR556" i="2"/>
  <c r="BA556" i="2"/>
  <c r="AZ556" i="2"/>
  <c r="BI556" i="2"/>
  <c r="BH556" i="2"/>
  <c r="BQ556" i="2"/>
  <c r="BP556" i="2"/>
  <c r="BY556" i="2"/>
  <c r="BX556" i="2"/>
  <c r="Q557" i="2"/>
  <c r="P557" i="2"/>
  <c r="Y557" i="2"/>
  <c r="X557" i="2"/>
  <c r="AG557" i="2"/>
  <c r="AF557" i="2"/>
  <c r="AO557" i="2"/>
  <c r="AN557" i="2"/>
  <c r="AW557" i="2"/>
  <c r="AV557" i="2"/>
  <c r="BE557" i="2"/>
  <c r="BD557" i="2"/>
  <c r="BM557" i="2"/>
  <c r="BL557" i="2"/>
  <c r="BU557" i="2"/>
  <c r="BT557" i="2"/>
  <c r="U558" i="2"/>
  <c r="T558" i="2"/>
  <c r="AC558" i="2"/>
  <c r="AB558" i="2"/>
  <c r="AK558" i="2"/>
  <c r="AJ558" i="2"/>
  <c r="AS558" i="2"/>
  <c r="AR558" i="2"/>
  <c r="BA558" i="2"/>
  <c r="AZ558" i="2"/>
  <c r="BI558" i="2"/>
  <c r="BH558" i="2"/>
  <c r="BQ558" i="2"/>
  <c r="BP558" i="2"/>
  <c r="BY558" i="2"/>
  <c r="BX558" i="2"/>
  <c r="Q559" i="2"/>
  <c r="P559" i="2"/>
  <c r="Y559" i="2"/>
  <c r="X559" i="2"/>
  <c r="AG559" i="2"/>
  <c r="AF559" i="2"/>
  <c r="AO559" i="2"/>
  <c r="AN559" i="2"/>
  <c r="AW559" i="2"/>
  <c r="AV559" i="2"/>
  <c r="BE559" i="2"/>
  <c r="BD559" i="2"/>
  <c r="BM559" i="2"/>
  <c r="BL559" i="2"/>
  <c r="BU559" i="2"/>
  <c r="BT559" i="2"/>
  <c r="U560" i="2"/>
  <c r="T560" i="2"/>
  <c r="AC560" i="2"/>
  <c r="AB560" i="2"/>
  <c r="AK560" i="2"/>
  <c r="AJ560" i="2"/>
  <c r="AS560" i="2"/>
  <c r="AR560" i="2"/>
  <c r="BA560" i="2"/>
  <c r="AZ560" i="2"/>
  <c r="BI560" i="2"/>
  <c r="BH560" i="2"/>
  <c r="BQ560" i="2"/>
  <c r="BP560" i="2"/>
  <c r="BY560" i="2"/>
  <c r="BX560" i="2"/>
  <c r="Q561" i="2"/>
  <c r="P561" i="2"/>
  <c r="Y561" i="2"/>
  <c r="X561" i="2"/>
  <c r="AG561" i="2"/>
  <c r="AF561" i="2"/>
  <c r="AO561" i="2"/>
  <c r="AN561" i="2"/>
  <c r="AW561" i="2"/>
  <c r="AV561" i="2"/>
  <c r="BE561" i="2"/>
  <c r="BD561" i="2"/>
  <c r="BM561" i="2"/>
  <c r="BL561" i="2"/>
  <c r="BU561" i="2"/>
  <c r="BT561" i="2"/>
  <c r="U562" i="2"/>
  <c r="T562" i="2"/>
  <c r="AC562" i="2"/>
  <c r="AB562" i="2"/>
  <c r="AK562" i="2"/>
  <c r="AJ562" i="2"/>
  <c r="AS562" i="2"/>
  <c r="AR562" i="2"/>
  <c r="BA562" i="2"/>
  <c r="AZ562" i="2"/>
  <c r="BI562" i="2"/>
  <c r="BH562" i="2"/>
  <c r="BQ562" i="2"/>
  <c r="BP562" i="2"/>
  <c r="BY562" i="2"/>
  <c r="BX562" i="2"/>
  <c r="Q563" i="2"/>
  <c r="P563" i="2"/>
  <c r="Y563" i="2"/>
  <c r="X563" i="2"/>
  <c r="AG563" i="2"/>
  <c r="AF563" i="2"/>
  <c r="AO563" i="2"/>
  <c r="AN563" i="2"/>
  <c r="AW563" i="2"/>
  <c r="AV563" i="2"/>
  <c r="BE563" i="2"/>
  <c r="BD563" i="2"/>
  <c r="BM563" i="2"/>
  <c r="BL563" i="2"/>
  <c r="BU563" i="2"/>
  <c r="BT563" i="2"/>
  <c r="U564" i="2"/>
  <c r="T564" i="2"/>
  <c r="AC564" i="2"/>
  <c r="AB564" i="2"/>
  <c r="AK564" i="2"/>
  <c r="AJ564" i="2"/>
  <c r="AS564" i="2"/>
  <c r="AR564" i="2"/>
  <c r="BA564" i="2"/>
  <c r="AZ564" i="2"/>
  <c r="BI564" i="2"/>
  <c r="BH564" i="2"/>
  <c r="BQ564" i="2"/>
  <c r="BP564" i="2"/>
  <c r="BY564" i="2"/>
  <c r="BX564" i="2"/>
  <c r="Q565" i="2"/>
  <c r="P565" i="2"/>
  <c r="Y565" i="2"/>
  <c r="X565" i="2"/>
  <c r="AG565" i="2"/>
  <c r="AF565" i="2"/>
  <c r="AO565" i="2"/>
  <c r="AN565" i="2"/>
  <c r="AW565" i="2"/>
  <c r="AV565" i="2"/>
  <c r="BE565" i="2"/>
  <c r="BD565" i="2"/>
  <c r="BM565" i="2"/>
  <c r="BL565" i="2"/>
  <c r="BU565" i="2"/>
  <c r="BT565" i="2"/>
  <c r="U566" i="2"/>
  <c r="T566" i="2"/>
  <c r="AC566" i="2"/>
  <c r="AB566" i="2"/>
  <c r="AK566" i="2"/>
  <c r="AJ566" i="2"/>
  <c r="AS566" i="2"/>
  <c r="AR566" i="2"/>
  <c r="BA566" i="2"/>
  <c r="AZ566" i="2"/>
  <c r="BI566" i="2"/>
  <c r="BH566" i="2"/>
  <c r="BQ566" i="2"/>
  <c r="BP566" i="2"/>
  <c r="BY566" i="2"/>
  <c r="BX566" i="2"/>
  <c r="Q567" i="2"/>
  <c r="P567" i="2"/>
  <c r="Y567" i="2"/>
  <c r="X567" i="2"/>
  <c r="AG567" i="2"/>
  <c r="AF567" i="2"/>
  <c r="AO567" i="2"/>
  <c r="AN567" i="2"/>
  <c r="AW567" i="2"/>
  <c r="AV567" i="2"/>
  <c r="BE567" i="2"/>
  <c r="BD567" i="2"/>
  <c r="BM567" i="2"/>
  <c r="BL567" i="2"/>
  <c r="BU567" i="2"/>
  <c r="BT567" i="2"/>
  <c r="U568" i="2"/>
  <c r="T568" i="2"/>
  <c r="AC568" i="2"/>
  <c r="AB568" i="2"/>
  <c r="AK568" i="2"/>
  <c r="AJ568" i="2"/>
  <c r="AS568" i="2"/>
  <c r="AR568" i="2"/>
  <c r="BA568" i="2"/>
  <c r="AZ568" i="2"/>
  <c r="BI568" i="2"/>
  <c r="BH568" i="2"/>
  <c r="BQ568" i="2"/>
  <c r="BP568" i="2"/>
  <c r="BY568" i="2"/>
  <c r="BX568" i="2"/>
  <c r="Q571" i="2"/>
  <c r="P571" i="2"/>
  <c r="Y571" i="2"/>
  <c r="X571" i="2"/>
  <c r="AG571" i="2"/>
  <c r="AF571" i="2"/>
  <c r="AO571" i="2"/>
  <c r="AN571" i="2"/>
  <c r="AW571" i="2"/>
  <c r="AV571" i="2"/>
  <c r="BE571" i="2"/>
  <c r="BD571" i="2"/>
  <c r="BM571" i="2"/>
  <c r="BL571" i="2"/>
  <c r="BU571" i="2"/>
  <c r="BT571" i="2"/>
  <c r="U572" i="2"/>
  <c r="T572" i="2"/>
  <c r="AC572" i="2"/>
  <c r="AB572" i="2"/>
  <c r="AK572" i="2"/>
  <c r="AJ572" i="2"/>
  <c r="AS572" i="2"/>
  <c r="AR572" i="2"/>
  <c r="BA572" i="2"/>
  <c r="AZ572" i="2"/>
  <c r="BI572" i="2"/>
  <c r="BH572" i="2"/>
  <c r="BQ572" i="2"/>
  <c r="BP572" i="2"/>
  <c r="BY572" i="2"/>
  <c r="BX572" i="2"/>
  <c r="Q573" i="2"/>
  <c r="P573" i="2"/>
  <c r="Y573" i="2"/>
  <c r="X573" i="2"/>
  <c r="AG573" i="2"/>
  <c r="AF573" i="2"/>
  <c r="AO573" i="2"/>
  <c r="AN573" i="2"/>
  <c r="AW573" i="2"/>
  <c r="AV573" i="2"/>
  <c r="BE573" i="2"/>
  <c r="BD573" i="2"/>
  <c r="BM573" i="2"/>
  <c r="BL573" i="2"/>
  <c r="BU573" i="2"/>
  <c r="BT573" i="2"/>
  <c r="U574" i="2"/>
  <c r="T574" i="2"/>
  <c r="AC574" i="2"/>
  <c r="AB574" i="2"/>
  <c r="AK574" i="2"/>
  <c r="AJ574" i="2"/>
  <c r="AS574" i="2"/>
  <c r="AR574" i="2"/>
  <c r="BA574" i="2"/>
  <c r="AZ574" i="2"/>
  <c r="BI574" i="2"/>
  <c r="BH574" i="2"/>
  <c r="BQ574" i="2"/>
  <c r="BP574" i="2"/>
  <c r="BY574" i="2"/>
  <c r="BX574" i="2"/>
  <c r="Q575" i="2"/>
  <c r="P575" i="2"/>
  <c r="Y575" i="2"/>
  <c r="X575" i="2"/>
  <c r="AG575" i="2"/>
  <c r="AF575" i="2"/>
  <c r="AO575" i="2"/>
  <c r="AN575" i="2"/>
  <c r="AW575" i="2"/>
  <c r="AV575" i="2"/>
  <c r="BE575" i="2"/>
  <c r="BD575" i="2"/>
  <c r="BM575" i="2"/>
  <c r="BL575" i="2"/>
  <c r="BU575" i="2"/>
  <c r="BT575" i="2"/>
  <c r="U576" i="2"/>
  <c r="T576" i="2"/>
  <c r="AC576" i="2"/>
  <c r="AB576" i="2"/>
  <c r="AK576" i="2"/>
  <c r="AJ576" i="2"/>
  <c r="AS576" i="2"/>
  <c r="AR576" i="2"/>
  <c r="BA576" i="2"/>
  <c r="AZ576" i="2"/>
  <c r="BI576" i="2"/>
  <c r="BH576" i="2"/>
  <c r="BQ576" i="2"/>
  <c r="BP576" i="2"/>
  <c r="BY576" i="2"/>
  <c r="BX576" i="2"/>
  <c r="Q577" i="2"/>
  <c r="P577" i="2"/>
  <c r="Y577" i="2"/>
  <c r="X577" i="2"/>
  <c r="AG577" i="2"/>
  <c r="AF577" i="2"/>
  <c r="AO577" i="2"/>
  <c r="AN577" i="2"/>
  <c r="AW577" i="2"/>
  <c r="AV577" i="2"/>
  <c r="BE577" i="2"/>
  <c r="BD577" i="2"/>
  <c r="BM577" i="2"/>
  <c r="BL577" i="2"/>
  <c r="BU577" i="2"/>
  <c r="BT577" i="2"/>
  <c r="U578" i="2"/>
  <c r="T578" i="2"/>
  <c r="AC578" i="2"/>
  <c r="AB578" i="2"/>
  <c r="AK578" i="2"/>
  <c r="AJ578" i="2"/>
  <c r="AS578" i="2"/>
  <c r="AR578" i="2"/>
  <c r="BA578" i="2"/>
  <c r="AZ578" i="2"/>
  <c r="BI578" i="2"/>
  <c r="BH578" i="2"/>
  <c r="BQ578" i="2"/>
  <c r="BP578" i="2"/>
  <c r="BY578" i="2"/>
  <c r="BX578" i="2"/>
  <c r="Q579" i="2"/>
  <c r="P579" i="2"/>
  <c r="Y579" i="2"/>
  <c r="X579" i="2"/>
  <c r="AG579" i="2"/>
  <c r="AF579" i="2"/>
  <c r="AO579" i="2"/>
  <c r="AN579" i="2"/>
  <c r="AW579" i="2"/>
  <c r="AV579" i="2"/>
  <c r="BE579" i="2"/>
  <c r="BD579" i="2"/>
  <c r="BM579" i="2"/>
  <c r="BL579" i="2"/>
  <c r="BU579" i="2"/>
  <c r="BT579" i="2"/>
  <c r="U580" i="2"/>
  <c r="T580" i="2"/>
  <c r="AC580" i="2"/>
  <c r="AB580" i="2"/>
  <c r="AK580" i="2"/>
  <c r="AJ580" i="2"/>
  <c r="AS580" i="2"/>
  <c r="AR580" i="2"/>
  <c r="BA580" i="2"/>
  <c r="AZ580" i="2"/>
  <c r="BI580" i="2"/>
  <c r="BH580" i="2"/>
  <c r="BQ580" i="2"/>
  <c r="BP580" i="2"/>
  <c r="BY580" i="2"/>
  <c r="BX580" i="2"/>
  <c r="Q581" i="2"/>
  <c r="P581" i="2"/>
  <c r="Y581" i="2"/>
  <c r="X581" i="2"/>
  <c r="AG581" i="2"/>
  <c r="AF581" i="2"/>
  <c r="AO581" i="2"/>
  <c r="AN581" i="2"/>
  <c r="AW581" i="2"/>
  <c r="AV581" i="2"/>
  <c r="BE581" i="2"/>
  <c r="BD581" i="2"/>
  <c r="BM581" i="2"/>
  <c r="BL581" i="2"/>
  <c r="BU581" i="2"/>
  <c r="BT581" i="2"/>
  <c r="U582" i="2"/>
  <c r="T582" i="2"/>
  <c r="AC582" i="2"/>
  <c r="AB582" i="2"/>
  <c r="AK582" i="2"/>
  <c r="AJ582" i="2"/>
  <c r="AS582" i="2"/>
  <c r="AR582" i="2"/>
  <c r="BA582" i="2"/>
  <c r="AZ582" i="2"/>
  <c r="BI582" i="2"/>
  <c r="BH582" i="2"/>
  <c r="BQ582" i="2"/>
  <c r="BP582" i="2"/>
  <c r="BY582" i="2"/>
  <c r="BX582" i="2"/>
  <c r="Q583" i="2"/>
  <c r="P583" i="2"/>
  <c r="Y583" i="2"/>
  <c r="X583" i="2"/>
  <c r="AG583" i="2"/>
  <c r="AF583" i="2"/>
  <c r="AO583" i="2"/>
  <c r="AN583" i="2"/>
  <c r="AW583" i="2"/>
  <c r="AV583" i="2"/>
  <c r="BE583" i="2"/>
  <c r="BD583" i="2"/>
  <c r="BM583" i="2"/>
  <c r="BL583" i="2"/>
  <c r="BU583" i="2"/>
  <c r="BT583" i="2"/>
  <c r="U586" i="2"/>
  <c r="T586" i="2"/>
  <c r="AC586" i="2"/>
  <c r="AB586" i="2"/>
  <c r="AK586" i="2"/>
  <c r="AJ586" i="2"/>
  <c r="AS586" i="2"/>
  <c r="AR586" i="2"/>
  <c r="BA586" i="2"/>
  <c r="AZ586" i="2"/>
  <c r="BI586" i="2"/>
  <c r="BH586" i="2"/>
  <c r="BQ586" i="2"/>
  <c r="BP586" i="2"/>
  <c r="BY586" i="2"/>
  <c r="BX586" i="2"/>
  <c r="Q589" i="2"/>
  <c r="P589" i="2"/>
  <c r="Y589" i="2"/>
  <c r="X589" i="2"/>
  <c r="AG589" i="2"/>
  <c r="AF589" i="2"/>
  <c r="AO589" i="2"/>
  <c r="AN589" i="2"/>
  <c r="AW589" i="2"/>
  <c r="AV589" i="2"/>
  <c r="BE589" i="2"/>
  <c r="BD589" i="2"/>
  <c r="BM589" i="2"/>
  <c r="BL589" i="2"/>
  <c r="BU589" i="2"/>
  <c r="BT589" i="2"/>
  <c r="U590" i="2"/>
  <c r="T590" i="2"/>
  <c r="AC590" i="2"/>
  <c r="AB590" i="2"/>
  <c r="AK590" i="2"/>
  <c r="AJ590" i="2"/>
  <c r="AS590" i="2"/>
  <c r="AR590" i="2"/>
  <c r="BA590" i="2"/>
  <c r="AZ590" i="2"/>
  <c r="BI590" i="2"/>
  <c r="BH590" i="2"/>
  <c r="BQ590" i="2"/>
  <c r="BP590" i="2"/>
  <c r="BY590" i="2"/>
  <c r="BX590" i="2"/>
  <c r="Q591" i="2"/>
  <c r="P591" i="2"/>
  <c r="Y591" i="2"/>
  <c r="X591" i="2"/>
  <c r="AG591" i="2"/>
  <c r="AF591" i="2"/>
  <c r="AO591" i="2"/>
  <c r="AN591" i="2"/>
  <c r="AW591" i="2"/>
  <c r="AV591" i="2"/>
  <c r="BE591" i="2"/>
  <c r="BD591" i="2"/>
  <c r="BM591" i="2"/>
  <c r="BL591" i="2"/>
  <c r="BU591" i="2"/>
  <c r="BT591" i="2"/>
  <c r="U592" i="2"/>
  <c r="T592" i="2"/>
  <c r="AC592" i="2"/>
  <c r="AB592" i="2"/>
  <c r="AK592" i="2"/>
  <c r="AJ592" i="2"/>
  <c r="AS592" i="2"/>
  <c r="AR592" i="2"/>
  <c r="BA592" i="2"/>
  <c r="AZ592" i="2"/>
  <c r="BI592" i="2"/>
  <c r="BH592" i="2"/>
  <c r="BQ592" i="2"/>
  <c r="BP592" i="2"/>
  <c r="BY592" i="2"/>
  <c r="BX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2"/>
  <c r="BM593" i="2"/>
  <c r="BL593" i="2"/>
  <c r="BU593" i="2"/>
  <c r="BT593" i="2"/>
  <c r="U594" i="2"/>
  <c r="T594" i="2"/>
  <c r="AC594" i="2"/>
  <c r="AB594" i="2"/>
  <c r="AK594" i="2"/>
  <c r="AJ594" i="2"/>
  <c r="AS594" i="2"/>
  <c r="AR594" i="2"/>
  <c r="BA594" i="2"/>
  <c r="AZ594" i="2"/>
  <c r="BI594" i="2"/>
  <c r="BH594" i="2"/>
  <c r="BQ594" i="2"/>
  <c r="BP594" i="2"/>
  <c r="BY594" i="2"/>
  <c r="BX594" i="2"/>
  <c r="Q595" i="2"/>
  <c r="P595" i="2"/>
  <c r="Y595" i="2"/>
  <c r="X595" i="2"/>
  <c r="AG595" i="2"/>
  <c r="AF595" i="2"/>
  <c r="AO595" i="2"/>
  <c r="AN595" i="2"/>
  <c r="AW595" i="2"/>
  <c r="AV595" i="2"/>
  <c r="BE595" i="2"/>
  <c r="BD595" i="2"/>
  <c r="BM595" i="2"/>
  <c r="BL595" i="2"/>
  <c r="BU595" i="2"/>
  <c r="BT595" i="2"/>
  <c r="U596" i="2"/>
  <c r="T596" i="2"/>
  <c r="AC596" i="2"/>
  <c r="AB596" i="2"/>
  <c r="AK596" i="2"/>
  <c r="AJ596" i="2"/>
  <c r="AS596" i="2"/>
  <c r="AR596" i="2"/>
  <c r="BA596" i="2"/>
  <c r="AZ596" i="2"/>
  <c r="BI596" i="2"/>
  <c r="BH596" i="2"/>
  <c r="BQ596" i="2"/>
  <c r="BP596" i="2"/>
  <c r="BY596" i="2"/>
  <c r="BX596" i="2"/>
  <c r="Q597" i="2"/>
  <c r="P597" i="2"/>
  <c r="Y597" i="2"/>
  <c r="X597" i="2"/>
  <c r="AG597" i="2"/>
  <c r="AF597" i="2"/>
  <c r="AO597" i="2"/>
  <c r="AN597" i="2"/>
  <c r="AW597" i="2"/>
  <c r="AV597" i="2"/>
  <c r="BE597" i="2"/>
  <c r="BD597" i="2"/>
  <c r="BM597" i="2"/>
  <c r="BL597" i="2"/>
  <c r="BU597" i="2"/>
  <c r="BT597" i="2"/>
  <c r="U598" i="2"/>
  <c r="T598" i="2"/>
  <c r="AC598" i="2"/>
  <c r="AB598" i="2"/>
  <c r="AK598" i="2"/>
  <c r="AJ598" i="2"/>
  <c r="AS598" i="2"/>
  <c r="AR598" i="2"/>
  <c r="BA598" i="2"/>
  <c r="AZ598" i="2"/>
  <c r="BI598" i="2"/>
  <c r="BH598" i="2"/>
  <c r="BQ598" i="2"/>
  <c r="BP598" i="2"/>
  <c r="BY598" i="2"/>
  <c r="BX598" i="2"/>
  <c r="Q599" i="2"/>
  <c r="P599" i="2"/>
  <c r="Y599" i="2"/>
  <c r="X599" i="2"/>
  <c r="AG599" i="2"/>
  <c r="AF599" i="2"/>
  <c r="AO599" i="2"/>
  <c r="AN599" i="2"/>
  <c r="AW599" i="2"/>
  <c r="AV599" i="2"/>
  <c r="BE599" i="2"/>
  <c r="BD599" i="2"/>
  <c r="BM599" i="2"/>
  <c r="BL599" i="2"/>
  <c r="BU599" i="2"/>
  <c r="BT599" i="2"/>
  <c r="U600" i="2"/>
  <c r="T600" i="2"/>
  <c r="AC600" i="2"/>
  <c r="AB600" i="2"/>
  <c r="AK600" i="2"/>
  <c r="AJ600" i="2"/>
  <c r="AS600" i="2"/>
  <c r="AR600" i="2"/>
  <c r="BA600" i="2"/>
  <c r="AZ600" i="2"/>
  <c r="BI600" i="2"/>
  <c r="BH600" i="2"/>
  <c r="BQ600" i="2"/>
  <c r="BP600" i="2"/>
  <c r="BY600" i="2"/>
  <c r="BX600" i="2"/>
  <c r="Q601" i="2"/>
  <c r="P601" i="2"/>
  <c r="Y601" i="2"/>
  <c r="X601" i="2"/>
  <c r="AG601" i="2"/>
  <c r="AF601" i="2"/>
  <c r="AO601" i="2"/>
  <c r="AN601" i="2"/>
  <c r="AW601" i="2"/>
  <c r="AV601" i="2"/>
  <c r="BE601" i="2"/>
  <c r="BD601" i="2"/>
  <c r="BM601" i="2"/>
  <c r="BL601" i="2"/>
  <c r="BU601" i="2"/>
  <c r="BT601" i="2"/>
  <c r="U602" i="2"/>
  <c r="T602" i="2"/>
  <c r="AC602" i="2"/>
  <c r="AB602" i="2"/>
  <c r="AK602" i="2"/>
  <c r="AJ602" i="2"/>
  <c r="AS602" i="2"/>
  <c r="AR602" i="2"/>
  <c r="BA602" i="2"/>
  <c r="AZ602" i="2"/>
  <c r="BI602" i="2"/>
  <c r="BH602" i="2"/>
  <c r="BQ602" i="2"/>
  <c r="BP602" i="2"/>
  <c r="BY602" i="2"/>
  <c r="BX602" i="2"/>
  <c r="Q603" i="2"/>
  <c r="P603" i="2"/>
  <c r="Y603" i="2"/>
  <c r="X603" i="2"/>
  <c r="AG603" i="2"/>
  <c r="AF603" i="2"/>
  <c r="AO603" i="2"/>
  <c r="AN603" i="2"/>
  <c r="AW603" i="2"/>
  <c r="AV603" i="2"/>
  <c r="BE603" i="2"/>
  <c r="BD603" i="2"/>
  <c r="BM603" i="2"/>
  <c r="BL603" i="2"/>
  <c r="BU603" i="2"/>
  <c r="BT603" i="2"/>
  <c r="U604" i="2"/>
  <c r="T604" i="2"/>
  <c r="AC604" i="2"/>
  <c r="AB604" i="2"/>
  <c r="AK604" i="2"/>
  <c r="AJ604" i="2"/>
  <c r="AS604" i="2"/>
  <c r="AR604" i="2"/>
  <c r="BA604" i="2"/>
  <c r="AZ604" i="2"/>
  <c r="BI604" i="2"/>
  <c r="BH604" i="2"/>
  <c r="BQ604" i="2"/>
  <c r="BP604" i="2"/>
  <c r="BY604" i="2"/>
  <c r="BX604" i="2"/>
  <c r="Q605" i="2"/>
  <c r="P605" i="2"/>
  <c r="Y605" i="2"/>
  <c r="X605" i="2"/>
  <c r="AG605" i="2"/>
  <c r="AF605" i="2"/>
  <c r="AO605" i="2"/>
  <c r="AN605" i="2"/>
  <c r="AW605" i="2"/>
  <c r="AV605" i="2"/>
  <c r="BE605" i="2"/>
  <c r="BD605" i="2"/>
  <c r="BM605" i="2"/>
  <c r="BL605" i="2"/>
  <c r="BU605" i="2"/>
  <c r="BT605" i="2"/>
  <c r="U606" i="2"/>
  <c r="T606" i="2"/>
  <c r="AC606" i="2"/>
  <c r="AB606" i="2"/>
  <c r="AK606" i="2"/>
  <c r="AJ606" i="2"/>
  <c r="AS606" i="2"/>
  <c r="AR606" i="2"/>
  <c r="BA606" i="2"/>
  <c r="AZ606" i="2"/>
  <c r="BI606" i="2"/>
  <c r="BH606" i="2"/>
  <c r="BQ606" i="2"/>
  <c r="BP606" i="2"/>
  <c r="BY606" i="2"/>
  <c r="BX606" i="2"/>
  <c r="Q607" i="2"/>
  <c r="P607" i="2"/>
  <c r="Y607" i="2"/>
  <c r="X607" i="2"/>
  <c r="AG607" i="2"/>
  <c r="AF607" i="2"/>
  <c r="AO607" i="2"/>
  <c r="AN607" i="2"/>
  <c r="AW607" i="2"/>
  <c r="AV607" i="2"/>
  <c r="BE607" i="2"/>
  <c r="BD607" i="2"/>
  <c r="BM607" i="2"/>
  <c r="BL607" i="2"/>
  <c r="BU607" i="2"/>
  <c r="BT607" i="2"/>
  <c r="U608" i="2"/>
  <c r="T608" i="2"/>
  <c r="AC608" i="2"/>
  <c r="AB608" i="2"/>
  <c r="AK608" i="2"/>
  <c r="AJ608" i="2"/>
  <c r="AS608" i="2"/>
  <c r="AR608" i="2"/>
  <c r="BA608" i="2"/>
  <c r="AZ608" i="2"/>
  <c r="BI608" i="2"/>
  <c r="BH608" i="2"/>
  <c r="BQ608" i="2"/>
  <c r="BP608" i="2"/>
  <c r="BY608" i="2"/>
  <c r="BX608" i="2"/>
  <c r="Q609" i="2"/>
  <c r="P609" i="2"/>
  <c r="Y609" i="2"/>
  <c r="X609" i="2"/>
  <c r="AG609" i="2"/>
  <c r="AF609" i="2"/>
  <c r="AO609" i="2"/>
  <c r="AN609" i="2"/>
  <c r="AW609" i="2"/>
  <c r="AV609" i="2"/>
  <c r="BE609" i="2"/>
  <c r="BD609" i="2"/>
  <c r="BM609" i="2"/>
  <c r="BL609" i="2"/>
  <c r="BU609" i="2"/>
  <c r="BT609" i="2"/>
  <c r="U610" i="2"/>
  <c r="T610" i="2"/>
  <c r="AC610" i="2"/>
  <c r="AB610" i="2"/>
  <c r="AK610" i="2"/>
  <c r="AJ610" i="2"/>
  <c r="AS610" i="2"/>
  <c r="AR610" i="2"/>
  <c r="BA610" i="2"/>
  <c r="AZ610" i="2"/>
  <c r="BI610" i="2"/>
  <c r="BH610" i="2"/>
  <c r="BQ610" i="2"/>
  <c r="BP610" i="2"/>
  <c r="BY610" i="2"/>
  <c r="BX610" i="2"/>
  <c r="Q611" i="2"/>
  <c r="P611" i="2"/>
  <c r="Y611" i="2"/>
  <c r="X611" i="2"/>
  <c r="AG611" i="2"/>
  <c r="AF611" i="2"/>
  <c r="AO611" i="2"/>
  <c r="AN611" i="2"/>
  <c r="AW611" i="2"/>
  <c r="AV611" i="2"/>
  <c r="BE611" i="2"/>
  <c r="BD611" i="2"/>
  <c r="BM611" i="2"/>
  <c r="BL611" i="2"/>
  <c r="BU611" i="2"/>
  <c r="BT611" i="2"/>
  <c r="U612" i="2"/>
  <c r="T612" i="2"/>
  <c r="AC612" i="2"/>
  <c r="AB612" i="2"/>
  <c r="AK612" i="2"/>
  <c r="AJ612" i="2"/>
  <c r="AS612" i="2"/>
  <c r="AR612" i="2"/>
  <c r="BA612" i="2"/>
  <c r="AZ612" i="2"/>
  <c r="BI612" i="2"/>
  <c r="BH612" i="2"/>
  <c r="BQ612" i="2"/>
  <c r="BP612" i="2"/>
  <c r="BY612" i="2"/>
  <c r="BX612" i="2"/>
  <c r="Q613" i="2"/>
  <c r="P613" i="2"/>
  <c r="Y613" i="2"/>
  <c r="X613" i="2"/>
  <c r="AG613" i="2"/>
  <c r="AF613" i="2"/>
  <c r="AO613" i="2"/>
  <c r="AN613" i="2"/>
  <c r="AW613" i="2"/>
  <c r="AV613" i="2"/>
  <c r="BE613" i="2"/>
  <c r="BD613" i="2"/>
  <c r="BM613" i="2"/>
  <c r="BL613" i="2"/>
  <c r="BU613" i="2"/>
  <c r="BT613" i="2"/>
  <c r="U614" i="2"/>
  <c r="T614" i="2"/>
  <c r="AC614" i="2"/>
  <c r="AB614" i="2"/>
  <c r="AK614" i="2"/>
  <c r="AJ614" i="2"/>
  <c r="AS614" i="2"/>
  <c r="AR614" i="2"/>
  <c r="BA614" i="2"/>
  <c r="AZ614" i="2"/>
  <c r="BI614" i="2"/>
  <c r="BH614" i="2"/>
  <c r="BQ614" i="2"/>
  <c r="BP614" i="2"/>
  <c r="BY614" i="2"/>
  <c r="BX614" i="2"/>
  <c r="Q616" i="2"/>
  <c r="P616" i="2"/>
  <c r="Y616" i="2"/>
  <c r="X616" i="2"/>
  <c r="AG616" i="2"/>
  <c r="AF616" i="2"/>
  <c r="AO616" i="2"/>
  <c r="AN616" i="2"/>
  <c r="AW616" i="2"/>
  <c r="AV616" i="2"/>
  <c r="BE616" i="2"/>
  <c r="BD616" i="2"/>
  <c r="BM616" i="2"/>
  <c r="BL616" i="2"/>
  <c r="BU616" i="2"/>
  <c r="BT616" i="2"/>
  <c r="U617" i="2"/>
  <c r="T617" i="2"/>
  <c r="AC617" i="2"/>
  <c r="AB617" i="2"/>
  <c r="AK617" i="2"/>
  <c r="AJ617" i="2"/>
  <c r="AS617" i="2"/>
  <c r="AR617" i="2"/>
  <c r="BA617" i="2"/>
  <c r="AZ617" i="2"/>
  <c r="BI617" i="2"/>
  <c r="BH617" i="2"/>
  <c r="BQ617" i="2"/>
  <c r="BP617" i="2"/>
  <c r="BY617" i="2"/>
  <c r="BX617" i="2"/>
  <c r="Q618" i="2"/>
  <c r="P618" i="2"/>
  <c r="Y618" i="2"/>
  <c r="X618" i="2"/>
  <c r="AG618" i="2"/>
  <c r="AF618" i="2"/>
  <c r="AO618" i="2"/>
  <c r="AN618" i="2"/>
  <c r="AW618" i="2"/>
  <c r="AV618" i="2"/>
  <c r="BE618" i="2"/>
  <c r="BD618" i="2"/>
  <c r="BM618" i="2"/>
  <c r="BL618" i="2"/>
  <c r="BU618" i="2"/>
  <c r="BT618" i="2"/>
  <c r="U619" i="2"/>
  <c r="T619" i="2"/>
  <c r="AC619" i="2"/>
  <c r="AB619" i="2"/>
  <c r="AK619" i="2"/>
  <c r="AJ619" i="2"/>
  <c r="AS619" i="2"/>
  <c r="AR619" i="2"/>
  <c r="BA619" i="2"/>
  <c r="AZ619" i="2"/>
  <c r="BI619" i="2"/>
  <c r="BH619" i="2"/>
  <c r="BQ619" i="2"/>
  <c r="BP619" i="2"/>
  <c r="BY619" i="2"/>
  <c r="BX619" i="2"/>
  <c r="Q620" i="2"/>
  <c r="P620" i="2"/>
  <c r="Y620" i="2"/>
  <c r="X620" i="2"/>
  <c r="AG620" i="2"/>
  <c r="AF620" i="2"/>
  <c r="AO620" i="2"/>
  <c r="AN620" i="2"/>
  <c r="AW620" i="2"/>
  <c r="AV620" i="2"/>
  <c r="BE620" i="2"/>
  <c r="BD620" i="2"/>
  <c r="BM620" i="2"/>
  <c r="BL620" i="2"/>
  <c r="BU620" i="2"/>
  <c r="BT620" i="2"/>
  <c r="U621" i="2"/>
  <c r="T621" i="2"/>
  <c r="AC621" i="2"/>
  <c r="AB621" i="2"/>
  <c r="AK621" i="2"/>
  <c r="AJ621" i="2"/>
  <c r="AS621" i="2"/>
  <c r="AR621" i="2"/>
  <c r="BA621" i="2"/>
  <c r="AZ621" i="2"/>
  <c r="BI621" i="2"/>
  <c r="BH621" i="2"/>
  <c r="BQ621" i="2"/>
  <c r="BP621" i="2"/>
  <c r="BY621" i="2"/>
  <c r="BX621" i="2"/>
  <c r="Q622" i="2"/>
  <c r="P622" i="2"/>
  <c r="Y622" i="2"/>
  <c r="X622" i="2"/>
  <c r="AG622" i="2"/>
  <c r="AF622" i="2"/>
  <c r="AO622" i="2"/>
  <c r="AN622" i="2"/>
  <c r="AW622" i="2"/>
  <c r="AV622" i="2"/>
  <c r="BE622" i="2"/>
  <c r="BD622" i="2"/>
  <c r="BM622" i="2"/>
  <c r="BL622" i="2"/>
  <c r="BU622" i="2"/>
  <c r="BT622" i="2"/>
  <c r="U623" i="2"/>
  <c r="T623" i="2"/>
  <c r="AC623" i="2"/>
  <c r="AB623" i="2"/>
  <c r="AK623" i="2"/>
  <c r="AJ623" i="2"/>
  <c r="AS623" i="2"/>
  <c r="AR623" i="2"/>
  <c r="BA623" i="2"/>
  <c r="AZ623" i="2"/>
  <c r="BI623" i="2"/>
  <c r="BH623" i="2"/>
  <c r="BQ623" i="2"/>
  <c r="BP623" i="2"/>
  <c r="BY623" i="2"/>
  <c r="BX623" i="2"/>
  <c r="Q624" i="2"/>
  <c r="P624" i="2"/>
  <c r="Y624" i="2"/>
  <c r="X624" i="2"/>
  <c r="AG624" i="2"/>
  <c r="AF624" i="2"/>
  <c r="AO624" i="2"/>
  <c r="AN624" i="2"/>
  <c r="AW624" i="2"/>
  <c r="AV624" i="2"/>
  <c r="BE624" i="2"/>
  <c r="BD624" i="2"/>
  <c r="BM624" i="2"/>
  <c r="BL624" i="2"/>
  <c r="BU624" i="2"/>
  <c r="BT624" i="2"/>
  <c r="U625" i="2"/>
  <c r="T625" i="2"/>
  <c r="AC625" i="2"/>
  <c r="AB625" i="2"/>
  <c r="AK625" i="2"/>
  <c r="AJ625" i="2"/>
  <c r="AS625" i="2"/>
  <c r="AR625" i="2"/>
  <c r="BA625" i="2"/>
  <c r="AZ625" i="2"/>
  <c r="BI625" i="2"/>
  <c r="BH625" i="2"/>
  <c r="BQ625" i="2"/>
  <c r="BP625" i="2"/>
  <c r="BY625" i="2"/>
  <c r="BX625" i="2"/>
  <c r="Q626" i="2"/>
  <c r="P626" i="2"/>
  <c r="Y626" i="2"/>
  <c r="X626" i="2"/>
  <c r="AG626" i="2"/>
  <c r="AF626" i="2"/>
  <c r="AO626" i="2"/>
  <c r="AN626" i="2"/>
  <c r="AW626" i="2"/>
  <c r="AV626" i="2"/>
  <c r="BE626" i="2"/>
  <c r="BD626" i="2"/>
  <c r="BM626" i="2"/>
  <c r="BL626" i="2"/>
  <c r="BU626" i="2"/>
  <c r="BT626" i="2"/>
  <c r="U630" i="2"/>
  <c r="T630" i="2"/>
  <c r="AC630" i="2"/>
  <c r="AB630" i="2"/>
  <c r="AK630" i="2"/>
  <c r="AJ630" i="2"/>
  <c r="AS630" i="2"/>
  <c r="AR630" i="2"/>
  <c r="BA630" i="2"/>
  <c r="AZ630" i="2"/>
  <c r="BI630" i="2"/>
  <c r="BH630" i="2"/>
  <c r="BQ630" i="2"/>
  <c r="BP630" i="2"/>
  <c r="BY630" i="2"/>
  <c r="BX630" i="2"/>
  <c r="Q631" i="2"/>
  <c r="P631" i="2"/>
  <c r="Y631" i="2"/>
  <c r="X631" i="2"/>
  <c r="AG631" i="2"/>
  <c r="AF631" i="2"/>
  <c r="AO631" i="2"/>
  <c r="AN631" i="2"/>
  <c r="AW631" i="2"/>
  <c r="AV631" i="2"/>
  <c r="BE631" i="2"/>
  <c r="BD631" i="2"/>
  <c r="BM631" i="2"/>
  <c r="BL631" i="2"/>
  <c r="BU631" i="2"/>
  <c r="BT631" i="2"/>
  <c r="U632" i="2"/>
  <c r="T632" i="2"/>
  <c r="AC632" i="2"/>
  <c r="AB632" i="2"/>
  <c r="AK632" i="2"/>
  <c r="AJ632" i="2"/>
  <c r="AS632" i="2"/>
  <c r="AR632" i="2"/>
  <c r="BA632" i="2"/>
  <c r="AZ632" i="2"/>
  <c r="BI632" i="2"/>
  <c r="BH632" i="2"/>
  <c r="BQ632" i="2"/>
  <c r="BP632" i="2"/>
  <c r="BY632" i="2"/>
  <c r="BX632" i="2"/>
  <c r="Q633" i="2"/>
  <c r="P633" i="2"/>
  <c r="Y633" i="2"/>
  <c r="X633" i="2"/>
  <c r="AG633" i="2"/>
  <c r="AF633" i="2"/>
  <c r="AO633" i="2"/>
  <c r="AN633" i="2"/>
  <c r="AW633" i="2"/>
  <c r="AV633" i="2"/>
  <c r="BE633" i="2"/>
  <c r="BD633" i="2"/>
  <c r="BM633" i="2"/>
  <c r="BL633" i="2"/>
  <c r="BU633" i="2"/>
  <c r="BT633" i="2"/>
  <c r="U634" i="2"/>
  <c r="T634" i="2"/>
  <c r="AC634" i="2"/>
  <c r="AB634" i="2"/>
  <c r="AK634" i="2"/>
  <c r="AJ634" i="2"/>
  <c r="AS634" i="2"/>
  <c r="AR634" i="2"/>
  <c r="BA634" i="2"/>
  <c r="AZ634" i="2"/>
  <c r="BI634" i="2"/>
  <c r="BH634" i="2"/>
  <c r="BQ634" i="2"/>
  <c r="BP634" i="2"/>
  <c r="BY634" i="2"/>
  <c r="BX634" i="2"/>
  <c r="Q635" i="2"/>
  <c r="P635" i="2"/>
  <c r="Y635" i="2"/>
  <c r="X635" i="2"/>
  <c r="AG635" i="2"/>
  <c r="AF635" i="2"/>
  <c r="AO635" i="2"/>
  <c r="AN635" i="2"/>
  <c r="AW635" i="2"/>
  <c r="AV635" i="2"/>
  <c r="BE635" i="2"/>
  <c r="BD635" i="2"/>
  <c r="BM635" i="2"/>
  <c r="BL635" i="2"/>
  <c r="BU635" i="2"/>
  <c r="BT635" i="2"/>
  <c r="U636" i="2"/>
  <c r="T636" i="2"/>
  <c r="AC636" i="2"/>
  <c r="AB636" i="2"/>
  <c r="AK636" i="2"/>
  <c r="AJ636" i="2"/>
  <c r="AS636" i="2"/>
  <c r="AR636" i="2"/>
  <c r="BA636" i="2"/>
  <c r="AZ636" i="2"/>
  <c r="BI636" i="2"/>
  <c r="BH636" i="2"/>
  <c r="BQ636" i="2"/>
  <c r="BP636" i="2"/>
  <c r="BY636" i="2"/>
  <c r="BX636" i="2"/>
  <c r="Q638" i="2"/>
  <c r="P638" i="2"/>
  <c r="Y638" i="2"/>
  <c r="X638" i="2"/>
  <c r="AG638" i="2"/>
  <c r="AF638" i="2"/>
  <c r="AO638" i="2"/>
  <c r="AN638" i="2"/>
  <c r="AW638" i="2"/>
  <c r="AV638" i="2"/>
  <c r="BE638" i="2"/>
  <c r="BD638" i="2"/>
  <c r="BM638" i="2"/>
  <c r="BL638" i="2"/>
  <c r="BU638" i="2"/>
  <c r="BT638" i="2"/>
  <c r="U639" i="2"/>
  <c r="T639" i="2"/>
  <c r="AC639" i="2"/>
  <c r="AB639" i="2"/>
  <c r="AK639" i="2"/>
  <c r="AJ639" i="2"/>
  <c r="AS639" i="2"/>
  <c r="AR639" i="2"/>
  <c r="BA639" i="2"/>
  <c r="AZ639" i="2"/>
  <c r="BI639" i="2"/>
  <c r="BH639" i="2"/>
  <c r="BQ639" i="2"/>
  <c r="BP639" i="2"/>
  <c r="BY639" i="2"/>
  <c r="BX639" i="2"/>
  <c r="Q640" i="2"/>
  <c r="P640" i="2"/>
  <c r="Y640" i="2"/>
  <c r="X640" i="2"/>
  <c r="AG640" i="2"/>
  <c r="AF640" i="2"/>
  <c r="AO640" i="2"/>
  <c r="AN640" i="2"/>
  <c r="AW640" i="2"/>
  <c r="AV640" i="2"/>
  <c r="BE640" i="2"/>
  <c r="BD640" i="2"/>
  <c r="BM640" i="2"/>
  <c r="BL640" i="2"/>
  <c r="BU640" i="2"/>
  <c r="BT640" i="2"/>
  <c r="U641" i="2"/>
  <c r="T641" i="2"/>
  <c r="AC641" i="2"/>
  <c r="AB641" i="2"/>
  <c r="AK641" i="2"/>
  <c r="AJ641" i="2"/>
  <c r="AS641" i="2"/>
  <c r="AR641" i="2"/>
  <c r="BA641" i="2"/>
  <c r="AZ641" i="2"/>
  <c r="BI641" i="2"/>
  <c r="BH641" i="2"/>
  <c r="BQ641" i="2"/>
  <c r="BP641" i="2"/>
  <c r="BY641" i="2"/>
  <c r="BX641" i="2"/>
  <c r="Q642" i="2"/>
  <c r="P642" i="2"/>
  <c r="Y642" i="2"/>
  <c r="X642" i="2"/>
  <c r="AG642" i="2"/>
  <c r="AF642" i="2"/>
  <c r="AO642" i="2"/>
  <c r="AN642" i="2"/>
  <c r="AW642" i="2"/>
  <c r="AV642" i="2"/>
  <c r="BE642" i="2"/>
  <c r="BD642" i="2"/>
  <c r="BM642" i="2"/>
  <c r="BL642" i="2"/>
  <c r="BU642" i="2"/>
  <c r="BT642" i="2"/>
  <c r="U643" i="2"/>
  <c r="T643" i="2"/>
  <c r="AC643" i="2"/>
  <c r="AB643" i="2"/>
  <c r="AK643" i="2"/>
  <c r="AJ643" i="2"/>
  <c r="AS643" i="2"/>
  <c r="AR643" i="2"/>
  <c r="BA643" i="2"/>
  <c r="AZ643" i="2"/>
  <c r="BI643" i="2"/>
  <c r="BH643" i="2"/>
  <c r="BQ643" i="2"/>
  <c r="BP643" i="2"/>
  <c r="BY643" i="2"/>
  <c r="BX643" i="2"/>
  <c r="Q644" i="2"/>
  <c r="P644" i="2"/>
  <c r="Y644" i="2"/>
  <c r="X644" i="2"/>
  <c r="AG644" i="2"/>
  <c r="AF644" i="2"/>
  <c r="AO644" i="2"/>
  <c r="AN644" i="2"/>
  <c r="AW644" i="2"/>
  <c r="AV644" i="2"/>
  <c r="BE644" i="2"/>
  <c r="BD644" i="2"/>
  <c r="BM644" i="2"/>
  <c r="BL644" i="2"/>
  <c r="BU644" i="2"/>
  <c r="BT644" i="2"/>
  <c r="U645" i="2"/>
  <c r="T645" i="2"/>
  <c r="AC645" i="2"/>
  <c r="AB645" i="2"/>
  <c r="AK645" i="2"/>
  <c r="AJ645" i="2"/>
  <c r="AS645" i="2"/>
  <c r="AR645" i="2"/>
  <c r="BA645" i="2"/>
  <c r="AZ645" i="2"/>
  <c r="BI645" i="2"/>
  <c r="BH645" i="2"/>
  <c r="BQ645" i="2"/>
  <c r="BP645" i="2"/>
  <c r="BY645" i="2"/>
  <c r="BX645" i="2"/>
  <c r="Q646" i="2"/>
  <c r="P646" i="2"/>
  <c r="Y646" i="2"/>
  <c r="X646" i="2"/>
  <c r="AG646" i="2"/>
  <c r="AF646" i="2"/>
  <c r="AO646" i="2"/>
  <c r="AN646" i="2"/>
  <c r="AW646" i="2"/>
  <c r="AV646" i="2"/>
  <c r="BE646" i="2"/>
  <c r="BD646" i="2"/>
  <c r="BM646" i="2"/>
  <c r="BL646" i="2"/>
  <c r="BU646" i="2"/>
  <c r="BT646" i="2"/>
  <c r="U647" i="2"/>
  <c r="T647" i="2"/>
  <c r="AC647" i="2"/>
  <c r="AB647" i="2"/>
  <c r="AK647" i="2"/>
  <c r="AJ647" i="2"/>
  <c r="AS647" i="2"/>
  <c r="AR647" i="2"/>
  <c r="BA647" i="2"/>
  <c r="AZ647" i="2"/>
  <c r="BI647" i="2"/>
  <c r="BH647" i="2"/>
  <c r="BQ647" i="2"/>
  <c r="BP647" i="2"/>
  <c r="BY647" i="2"/>
  <c r="BX647" i="2"/>
  <c r="Q648" i="2"/>
  <c r="P648" i="2"/>
  <c r="Y648" i="2"/>
  <c r="X648" i="2"/>
  <c r="AG648" i="2"/>
  <c r="AF648" i="2"/>
  <c r="AO648" i="2"/>
  <c r="AN648" i="2"/>
  <c r="AW648" i="2"/>
  <c r="AV648" i="2"/>
  <c r="BE648" i="2"/>
  <c r="BD648" i="2"/>
  <c r="BM648" i="2"/>
  <c r="BL648" i="2"/>
  <c r="BU648" i="2"/>
  <c r="BT648" i="2"/>
  <c r="U649" i="2"/>
  <c r="T649" i="2"/>
  <c r="AC649" i="2"/>
  <c r="AB649" i="2"/>
  <c r="AK649" i="2"/>
  <c r="AJ649" i="2"/>
  <c r="AS649" i="2"/>
  <c r="AR649" i="2"/>
  <c r="BA649" i="2"/>
  <c r="AZ649" i="2"/>
  <c r="BI649" i="2"/>
  <c r="BH649" i="2"/>
  <c r="BQ649" i="2"/>
  <c r="BP649" i="2"/>
  <c r="BY649" i="2"/>
  <c r="BX649" i="2"/>
  <c r="Q652" i="2"/>
  <c r="P652" i="2"/>
  <c r="Y652" i="2"/>
  <c r="X652" i="2"/>
  <c r="AG652" i="2"/>
  <c r="AF652" i="2"/>
  <c r="AO652" i="2"/>
  <c r="AN652" i="2"/>
  <c r="AW652" i="2"/>
  <c r="AV652" i="2"/>
  <c r="BE652" i="2"/>
  <c r="BD652" i="2"/>
  <c r="BM652" i="2"/>
  <c r="BL652" i="2"/>
  <c r="BU652" i="2"/>
  <c r="BT652" i="2"/>
  <c r="U653" i="2"/>
  <c r="T653" i="2"/>
  <c r="AC653" i="2"/>
  <c r="AB653" i="2"/>
  <c r="AK653" i="2"/>
  <c r="AJ653" i="2"/>
  <c r="AS653" i="2"/>
  <c r="AR653" i="2"/>
  <c r="BA653" i="2"/>
  <c r="AZ653" i="2"/>
  <c r="BI653" i="2"/>
  <c r="BH653" i="2"/>
  <c r="BQ653" i="2"/>
  <c r="BP653" i="2"/>
  <c r="BY653" i="2"/>
  <c r="BX653" i="2"/>
  <c r="Q654" i="2"/>
  <c r="P654" i="2"/>
  <c r="Y654" i="2"/>
  <c r="X654" i="2"/>
  <c r="AG654" i="2"/>
  <c r="AF654" i="2"/>
  <c r="AO654" i="2"/>
  <c r="AN654" i="2"/>
  <c r="AW654" i="2"/>
  <c r="AV654" i="2"/>
  <c r="BE654" i="2"/>
  <c r="BD654" i="2"/>
  <c r="BM654" i="2"/>
  <c r="BL654" i="2"/>
  <c r="BU654" i="2"/>
  <c r="BT654" i="2"/>
  <c r="U655" i="2"/>
  <c r="T655" i="2"/>
  <c r="AC655" i="2"/>
  <c r="AB655" i="2"/>
  <c r="AK655" i="2"/>
  <c r="AJ655" i="2"/>
  <c r="AS655" i="2"/>
  <c r="AR655" i="2"/>
  <c r="BA655" i="2"/>
  <c r="AZ655" i="2"/>
  <c r="BI655" i="2"/>
  <c r="BH655" i="2"/>
  <c r="BQ655" i="2"/>
  <c r="BP655" i="2"/>
  <c r="BY655" i="2"/>
  <c r="BX655" i="2"/>
  <c r="Q656" i="2"/>
  <c r="P656" i="2"/>
  <c r="Y656" i="2"/>
  <c r="X656" i="2"/>
  <c r="AG656" i="2"/>
  <c r="AF656" i="2"/>
  <c r="AO656" i="2"/>
  <c r="AN656" i="2"/>
  <c r="AW656" i="2"/>
  <c r="AV656" i="2"/>
  <c r="BE656" i="2"/>
  <c r="BD656" i="2"/>
  <c r="BM656" i="2"/>
  <c r="BL656" i="2"/>
  <c r="BU656" i="2"/>
  <c r="BT656" i="2"/>
  <c r="U657" i="2"/>
  <c r="T657" i="2"/>
  <c r="AC657" i="2"/>
  <c r="AB657" i="2"/>
  <c r="AK657" i="2"/>
  <c r="AJ657" i="2"/>
  <c r="AS657" i="2"/>
  <c r="AR657" i="2"/>
  <c r="BA657" i="2"/>
  <c r="AZ657" i="2"/>
  <c r="BI657" i="2"/>
  <c r="BH657" i="2"/>
  <c r="BQ657" i="2"/>
  <c r="BP657" i="2"/>
  <c r="BY657" i="2"/>
  <c r="BX657" i="2"/>
  <c r="Q658" i="2"/>
  <c r="P658" i="2"/>
  <c r="Y658" i="2"/>
  <c r="X658" i="2"/>
  <c r="AG658" i="2"/>
  <c r="AF658" i="2"/>
  <c r="AO658" i="2"/>
  <c r="AN658" i="2"/>
  <c r="AW658" i="2"/>
  <c r="AV658" i="2"/>
  <c r="BE658" i="2"/>
  <c r="BD658" i="2"/>
  <c r="BM658" i="2"/>
  <c r="BL658" i="2"/>
  <c r="BU658" i="2"/>
  <c r="BT658" i="2"/>
  <c r="U660" i="2"/>
  <c r="T660" i="2"/>
  <c r="AC660" i="2"/>
  <c r="AB660" i="2"/>
  <c r="AK660" i="2"/>
  <c r="AJ660" i="2"/>
  <c r="AS660" i="2"/>
  <c r="AR660" i="2"/>
  <c r="BA660" i="2"/>
  <c r="AZ660" i="2"/>
  <c r="BI660" i="2"/>
  <c r="BH660" i="2"/>
  <c r="BQ660" i="2"/>
  <c r="BP660" i="2"/>
  <c r="BY660" i="2"/>
  <c r="BX660" i="2"/>
  <c r="Q661" i="2"/>
  <c r="P661" i="2"/>
  <c r="Y661" i="2"/>
  <c r="X661" i="2"/>
  <c r="AG661" i="2"/>
  <c r="AF661" i="2"/>
  <c r="AO661" i="2"/>
  <c r="AN661" i="2"/>
  <c r="AW661" i="2"/>
  <c r="AV661" i="2"/>
  <c r="BE661" i="2"/>
  <c r="BD661" i="2"/>
  <c r="BM661" i="2"/>
  <c r="BL661" i="2"/>
  <c r="BU661" i="2"/>
  <c r="BT661" i="2"/>
  <c r="U662" i="2"/>
  <c r="T662" i="2"/>
  <c r="AC662" i="2"/>
  <c r="AB662" i="2"/>
  <c r="AK662" i="2"/>
  <c r="AJ662" i="2"/>
  <c r="AS662" i="2"/>
  <c r="AR662" i="2"/>
  <c r="BA662" i="2"/>
  <c r="AZ662" i="2"/>
  <c r="BI662" i="2"/>
  <c r="BH662" i="2"/>
  <c r="BQ662" i="2"/>
  <c r="BP662" i="2"/>
  <c r="BY662" i="2"/>
  <c r="BX662" i="2"/>
  <c r="Q663" i="2"/>
  <c r="P663" i="2"/>
  <c r="Y663" i="2"/>
  <c r="X663" i="2"/>
  <c r="AG663" i="2"/>
  <c r="AF663" i="2"/>
  <c r="AO663" i="2"/>
  <c r="AN663" i="2"/>
  <c r="AW663" i="2"/>
  <c r="AV663" i="2"/>
  <c r="BE663" i="2"/>
  <c r="BD663" i="2"/>
  <c r="BM663" i="2"/>
  <c r="BL663" i="2"/>
  <c r="BU663" i="2"/>
  <c r="BT663" i="2"/>
  <c r="U664" i="2"/>
  <c r="T664" i="2"/>
  <c r="AC664" i="2"/>
  <c r="AB664" i="2"/>
  <c r="AK664" i="2"/>
  <c r="AJ664" i="2"/>
  <c r="AS664" i="2"/>
  <c r="AR664" i="2"/>
  <c r="BA664" i="2"/>
  <c r="AZ664" i="2"/>
  <c r="BI664" i="2"/>
  <c r="BH664" i="2"/>
  <c r="BQ664" i="2"/>
  <c r="BP664" i="2"/>
  <c r="BY664" i="2"/>
  <c r="BX664" i="2"/>
  <c r="Q665" i="2"/>
  <c r="P665" i="2"/>
  <c r="Y665" i="2"/>
  <c r="X665" i="2"/>
  <c r="AG665" i="2"/>
  <c r="AF665" i="2"/>
  <c r="AO665" i="2"/>
  <c r="AN665" i="2"/>
  <c r="AW665" i="2"/>
  <c r="AV665" i="2"/>
  <c r="BE665" i="2"/>
  <c r="BD665" i="2"/>
  <c r="BM665" i="2"/>
  <c r="BL665" i="2"/>
  <c r="BU665" i="2"/>
  <c r="BT665" i="2"/>
  <c r="U666" i="2"/>
  <c r="T666" i="2"/>
  <c r="AC666" i="2"/>
  <c r="AB666" i="2"/>
  <c r="AK666" i="2"/>
  <c r="AJ666" i="2"/>
  <c r="AS666" i="2"/>
  <c r="AR666" i="2"/>
  <c r="BA666" i="2"/>
  <c r="AZ666" i="2"/>
  <c r="BI666" i="2"/>
  <c r="BH666" i="2"/>
  <c r="BQ666" i="2"/>
  <c r="BP666" i="2"/>
  <c r="BY666" i="2"/>
  <c r="BX666" i="2"/>
  <c r="Q667" i="2"/>
  <c r="P667" i="2"/>
  <c r="Y667" i="2"/>
  <c r="X667" i="2"/>
  <c r="AG667" i="2"/>
  <c r="AF667" i="2"/>
  <c r="AO667" i="2"/>
  <c r="AN667" i="2"/>
  <c r="AW667" i="2"/>
  <c r="AV667" i="2"/>
  <c r="BE667" i="2"/>
  <c r="BD667" i="2"/>
  <c r="BM667" i="2"/>
  <c r="BL667" i="2"/>
  <c r="BU667" i="2"/>
  <c r="BT667" i="2"/>
  <c r="U668" i="2"/>
  <c r="T668" i="2"/>
  <c r="AC668" i="2"/>
  <c r="AB668" i="2"/>
  <c r="AK668" i="2"/>
  <c r="AJ668" i="2"/>
  <c r="AS668" i="2"/>
  <c r="AR668" i="2"/>
  <c r="BA668" i="2"/>
  <c r="AZ668" i="2"/>
  <c r="BI668" i="2"/>
  <c r="BH668" i="2"/>
  <c r="BQ668" i="2"/>
  <c r="BP668" i="2"/>
  <c r="BY668" i="2"/>
  <c r="BX668" i="2"/>
  <c r="Q669" i="2"/>
  <c r="P669" i="2"/>
  <c r="Y669" i="2"/>
  <c r="X669" i="2"/>
  <c r="AG669" i="2"/>
  <c r="AF669" i="2"/>
  <c r="AO669" i="2"/>
  <c r="AN669" i="2"/>
  <c r="AW669" i="2"/>
  <c r="AV669" i="2"/>
  <c r="BE669" i="2"/>
  <c r="BD669" i="2"/>
  <c r="BM669" i="2"/>
  <c r="BL669" i="2"/>
  <c r="BU669" i="2"/>
  <c r="BT669" i="2"/>
  <c r="U670" i="2"/>
  <c r="T670" i="2"/>
  <c r="AC670" i="2"/>
  <c r="AB670" i="2"/>
  <c r="AK670" i="2"/>
  <c r="AJ670" i="2"/>
  <c r="AS670" i="2"/>
  <c r="AR670" i="2"/>
  <c r="BA670" i="2"/>
  <c r="AZ670" i="2"/>
  <c r="BI670" i="2"/>
  <c r="BH670" i="2"/>
  <c r="BQ670" i="2"/>
  <c r="BP670" i="2"/>
  <c r="BY670" i="2"/>
  <c r="BX670" i="2"/>
  <c r="Q675" i="2"/>
  <c r="P675" i="2"/>
  <c r="Y675" i="2"/>
  <c r="X675" i="2"/>
  <c r="AG675" i="2"/>
  <c r="AF675" i="2"/>
  <c r="AO675" i="2"/>
  <c r="AN675" i="2"/>
  <c r="AW675" i="2"/>
  <c r="AV675" i="2"/>
  <c r="BE675" i="2"/>
  <c r="BD675" i="2"/>
  <c r="BM675" i="2"/>
  <c r="BL675" i="2"/>
  <c r="BU675" i="2"/>
  <c r="BT675" i="2"/>
  <c r="U676" i="2"/>
  <c r="T676" i="2"/>
  <c r="AC676" i="2"/>
  <c r="AB676" i="2"/>
  <c r="AK676" i="2"/>
  <c r="AJ676" i="2"/>
  <c r="AS676" i="2"/>
  <c r="AR676" i="2"/>
  <c r="BA676" i="2"/>
  <c r="AZ676" i="2"/>
  <c r="BI676" i="2"/>
  <c r="BH676" i="2"/>
  <c r="BQ676" i="2"/>
  <c r="BP676" i="2"/>
  <c r="BY676" i="2"/>
  <c r="BX676" i="2"/>
  <c r="Q677" i="2"/>
  <c r="P677" i="2"/>
  <c r="Y677" i="2"/>
  <c r="X677" i="2"/>
  <c r="AG677" i="2"/>
  <c r="AF677" i="2"/>
  <c r="AO677" i="2"/>
  <c r="AN677" i="2"/>
  <c r="AW677" i="2"/>
  <c r="AV677" i="2"/>
  <c r="BE677" i="2"/>
  <c r="BD677" i="2"/>
  <c r="BM677" i="2"/>
  <c r="BL677" i="2"/>
  <c r="BU677" i="2"/>
  <c r="BT677" i="2"/>
  <c r="U678" i="2"/>
  <c r="T678" i="2"/>
  <c r="AC678" i="2"/>
  <c r="AB678" i="2"/>
  <c r="AK678" i="2"/>
  <c r="AJ678" i="2"/>
  <c r="AS678" i="2"/>
  <c r="AR678" i="2"/>
  <c r="BA678" i="2"/>
  <c r="AZ678" i="2"/>
  <c r="BI678" i="2"/>
  <c r="BH678" i="2"/>
  <c r="BQ678" i="2"/>
  <c r="BP678" i="2"/>
  <c r="BY678" i="2"/>
  <c r="BX678" i="2"/>
  <c r="Q679" i="2"/>
  <c r="P679" i="2"/>
  <c r="Y679" i="2"/>
  <c r="X679" i="2"/>
  <c r="AG679" i="2"/>
  <c r="AF679" i="2"/>
  <c r="AO679" i="2"/>
  <c r="AN679" i="2"/>
  <c r="AW679" i="2"/>
  <c r="AV679" i="2"/>
  <c r="BE679" i="2"/>
  <c r="BD679" i="2"/>
  <c r="BM679" i="2"/>
  <c r="BL679" i="2"/>
  <c r="BU679" i="2"/>
  <c r="BT679" i="2"/>
  <c r="U680" i="2"/>
  <c r="T680" i="2"/>
  <c r="AC680" i="2"/>
  <c r="AB680" i="2"/>
  <c r="AK680" i="2"/>
  <c r="AJ680" i="2"/>
  <c r="AS680" i="2"/>
  <c r="AR680" i="2"/>
  <c r="BA680" i="2"/>
  <c r="AZ680" i="2"/>
  <c r="BI680" i="2"/>
  <c r="BH680" i="2"/>
  <c r="BQ680" i="2"/>
  <c r="BP680" i="2"/>
  <c r="BY680" i="2"/>
  <c r="BX680" i="2"/>
  <c r="Q684" i="2"/>
  <c r="P684" i="2"/>
  <c r="Y684" i="2"/>
  <c r="X684" i="2"/>
  <c r="AG684" i="2"/>
  <c r="AF684" i="2"/>
  <c r="AO684" i="2"/>
  <c r="AN684" i="2"/>
  <c r="AW684" i="2"/>
  <c r="AV684" i="2"/>
  <c r="BE684" i="2"/>
  <c r="BD684" i="2"/>
  <c r="BM684" i="2"/>
  <c r="BL684" i="2"/>
  <c r="BU684" i="2"/>
  <c r="BT684" i="2"/>
  <c r="U685" i="2"/>
  <c r="T685" i="2"/>
  <c r="AC685" i="2"/>
  <c r="AB685" i="2"/>
  <c r="AK685" i="2"/>
  <c r="AJ685" i="2"/>
  <c r="AS685" i="2"/>
  <c r="AR685" i="2"/>
  <c r="BA685" i="2"/>
  <c r="AZ685" i="2"/>
  <c r="BI685" i="2"/>
  <c r="BH685" i="2"/>
  <c r="BQ685" i="2"/>
  <c r="BP685" i="2"/>
  <c r="BY685" i="2"/>
  <c r="BX685" i="2"/>
  <c r="Q686" i="2"/>
  <c r="P686" i="2"/>
  <c r="Y686" i="2"/>
  <c r="X686" i="2"/>
  <c r="AG686" i="2"/>
  <c r="AF686" i="2"/>
  <c r="AO686" i="2"/>
  <c r="AN686" i="2"/>
  <c r="AW686" i="2"/>
  <c r="AV686" i="2"/>
  <c r="BE686" i="2"/>
  <c r="BD686" i="2"/>
  <c r="BM686" i="2"/>
  <c r="BL686" i="2"/>
  <c r="BU686" i="2"/>
  <c r="BT686" i="2"/>
  <c r="U687" i="2"/>
  <c r="T687" i="2"/>
  <c r="AC687" i="2"/>
  <c r="AB687" i="2"/>
  <c r="AK687" i="2"/>
  <c r="AJ687" i="2"/>
  <c r="AS687" i="2"/>
  <c r="AR687" i="2"/>
  <c r="BA687" i="2"/>
  <c r="AZ687" i="2"/>
  <c r="BI687" i="2"/>
  <c r="BH687" i="2"/>
  <c r="BQ687" i="2"/>
  <c r="BP687" i="2"/>
  <c r="BY687" i="2"/>
  <c r="BX687" i="2"/>
  <c r="Q688" i="2"/>
  <c r="P688" i="2"/>
  <c r="Y688" i="2"/>
  <c r="X688" i="2"/>
  <c r="AG688" i="2"/>
  <c r="AF688" i="2"/>
  <c r="AO688" i="2"/>
  <c r="AN688" i="2"/>
  <c r="AW688" i="2"/>
  <c r="AV688" i="2"/>
  <c r="BE688" i="2"/>
  <c r="BD688" i="2"/>
  <c r="BM688" i="2"/>
  <c r="BL688" i="2"/>
  <c r="BU688" i="2"/>
  <c r="BT688" i="2"/>
  <c r="U689" i="2"/>
  <c r="T689" i="2"/>
  <c r="AC689" i="2"/>
  <c r="AB689" i="2"/>
  <c r="AK689" i="2"/>
  <c r="AJ689" i="2"/>
  <c r="AS689" i="2"/>
  <c r="AR689" i="2"/>
  <c r="BA689" i="2"/>
  <c r="AZ689" i="2"/>
  <c r="BI689" i="2"/>
  <c r="BH689" i="2"/>
  <c r="BQ689" i="2"/>
  <c r="BP689" i="2"/>
  <c r="BY689" i="2"/>
  <c r="BX689" i="2"/>
  <c r="Q693" i="2"/>
  <c r="P693" i="2"/>
  <c r="Y693" i="2"/>
  <c r="X693" i="2"/>
  <c r="AG693" i="2"/>
  <c r="AF693" i="2"/>
  <c r="AO693" i="2"/>
  <c r="AN693" i="2"/>
  <c r="AW693" i="2"/>
  <c r="AV693" i="2"/>
  <c r="BE693" i="2"/>
  <c r="BD693" i="2"/>
  <c r="BM693" i="2"/>
  <c r="BL693" i="2"/>
  <c r="BU693" i="2"/>
  <c r="BT693" i="2"/>
  <c r="U694" i="2"/>
  <c r="T694" i="2"/>
  <c r="AC694" i="2"/>
  <c r="AB694" i="2"/>
  <c r="AK694" i="2"/>
  <c r="AJ694" i="2"/>
  <c r="AS694" i="2"/>
  <c r="AR694" i="2"/>
  <c r="BA694" i="2"/>
  <c r="AZ694" i="2"/>
  <c r="BI694" i="2"/>
  <c r="BH694" i="2"/>
  <c r="BQ694" i="2"/>
  <c r="BP694" i="2"/>
  <c r="BY694" i="2"/>
  <c r="BX694" i="2"/>
  <c r="Q695" i="2"/>
  <c r="P695" i="2"/>
  <c r="Y695" i="2"/>
  <c r="X695" i="2"/>
  <c r="AG695" i="2"/>
  <c r="AF695" i="2"/>
  <c r="AO695" i="2"/>
  <c r="AN695" i="2"/>
  <c r="AW695" i="2"/>
  <c r="AV695" i="2"/>
  <c r="BE695" i="2"/>
  <c r="BD695" i="2"/>
  <c r="BM695" i="2"/>
  <c r="BL695" i="2"/>
  <c r="BU695" i="2"/>
  <c r="BT695" i="2"/>
  <c r="U696" i="2"/>
  <c r="T696" i="2"/>
  <c r="AC696" i="2"/>
  <c r="AB696" i="2"/>
  <c r="AK696" i="2"/>
  <c r="AJ696" i="2"/>
  <c r="AS696" i="2"/>
  <c r="AR696" i="2"/>
  <c r="BA696" i="2"/>
  <c r="AZ696" i="2"/>
  <c r="BI696" i="2"/>
  <c r="BH696" i="2"/>
  <c r="BQ696" i="2"/>
  <c r="BP696" i="2"/>
  <c r="BY696" i="2"/>
  <c r="BX696" i="2"/>
  <c r="Q697" i="2"/>
  <c r="P697" i="2"/>
  <c r="Y697" i="2"/>
  <c r="X697" i="2"/>
  <c r="AG697" i="2"/>
  <c r="AF697" i="2"/>
  <c r="AO697" i="2"/>
  <c r="AN697" i="2"/>
  <c r="AW697" i="2"/>
  <c r="AV697" i="2"/>
  <c r="BE697" i="2"/>
  <c r="BD697" i="2"/>
  <c r="BM697" i="2"/>
  <c r="BL697" i="2"/>
  <c r="BU697" i="2"/>
  <c r="BT697" i="2"/>
  <c r="U698" i="2"/>
  <c r="T698" i="2"/>
  <c r="AC698" i="2"/>
  <c r="AB698" i="2"/>
  <c r="AK698" i="2"/>
  <c r="AJ698" i="2"/>
  <c r="AS698" i="2"/>
  <c r="AR698" i="2"/>
  <c r="BA698" i="2"/>
  <c r="AZ698" i="2"/>
  <c r="BI698" i="2"/>
  <c r="BH698" i="2"/>
  <c r="BQ698" i="2"/>
  <c r="BP698" i="2"/>
  <c r="BY698" i="2"/>
  <c r="BX698" i="2"/>
  <c r="Q699" i="2"/>
  <c r="P699" i="2"/>
  <c r="Y699" i="2"/>
  <c r="X699" i="2"/>
  <c r="AG699" i="2"/>
  <c r="AF699" i="2"/>
  <c r="AO699" i="2"/>
  <c r="AN699" i="2"/>
  <c r="AW699" i="2"/>
  <c r="AV699" i="2"/>
  <c r="BE699" i="2"/>
  <c r="BD699" i="2"/>
  <c r="BM699" i="2"/>
  <c r="BL699" i="2"/>
  <c r="BU699" i="2"/>
  <c r="BT699" i="2"/>
  <c r="U700" i="2"/>
  <c r="T700" i="2"/>
  <c r="AC700" i="2"/>
  <c r="AB700" i="2"/>
  <c r="AK700" i="2"/>
  <c r="AJ700" i="2"/>
  <c r="AS700" i="2"/>
  <c r="AR700" i="2"/>
  <c r="BA700" i="2"/>
  <c r="AZ700" i="2"/>
  <c r="BI700" i="2"/>
  <c r="BH700" i="2"/>
  <c r="BQ700" i="2"/>
  <c r="BP700" i="2"/>
  <c r="BY700" i="2"/>
  <c r="BX700" i="2"/>
  <c r="Q702" i="2"/>
  <c r="P702" i="2"/>
  <c r="Y702" i="2"/>
  <c r="X702" i="2"/>
  <c r="AG702" i="2"/>
  <c r="AF702" i="2"/>
  <c r="AO702" i="2"/>
  <c r="AN702" i="2"/>
  <c r="AW702" i="2"/>
  <c r="AV702" i="2"/>
  <c r="BE702" i="2"/>
  <c r="BD702" i="2"/>
  <c r="BM702" i="2"/>
  <c r="BL702" i="2"/>
  <c r="BU702" i="2"/>
  <c r="BT702" i="2"/>
  <c r="U703" i="2"/>
  <c r="T703" i="2"/>
  <c r="AC703" i="2"/>
  <c r="AB703" i="2"/>
  <c r="AK703" i="2"/>
  <c r="AJ703" i="2"/>
  <c r="AS703" i="2"/>
  <c r="AR703" i="2"/>
  <c r="BA703" i="2"/>
  <c r="AZ703" i="2"/>
  <c r="BI703" i="2"/>
  <c r="BH703" i="2"/>
  <c r="BQ703" i="2"/>
  <c r="BP703" i="2"/>
  <c r="BY703" i="2"/>
  <c r="BX703" i="2"/>
  <c r="Q704" i="2"/>
  <c r="P704" i="2"/>
  <c r="Y704" i="2"/>
  <c r="X704" i="2"/>
  <c r="AG704" i="2"/>
  <c r="AF704" i="2"/>
  <c r="AO704" i="2"/>
  <c r="AN704" i="2"/>
  <c r="AW704" i="2"/>
  <c r="AV704" i="2"/>
  <c r="BE704" i="2"/>
  <c r="BD704" i="2"/>
  <c r="BM704" i="2"/>
  <c r="BL704" i="2"/>
  <c r="BU704" i="2"/>
  <c r="BT704" i="2"/>
  <c r="U705" i="2"/>
  <c r="T705" i="2"/>
  <c r="AC705" i="2"/>
  <c r="AB705" i="2"/>
  <c r="AK705" i="2"/>
  <c r="AJ705" i="2"/>
  <c r="AS705" i="2"/>
  <c r="AR705" i="2"/>
  <c r="BA705" i="2"/>
  <c r="AZ705" i="2"/>
  <c r="BI705" i="2"/>
  <c r="BH705" i="2"/>
  <c r="BQ705" i="2"/>
  <c r="BP705" i="2"/>
  <c r="BY705" i="2"/>
  <c r="BX705" i="2"/>
  <c r="Q706" i="2"/>
  <c r="P706" i="2"/>
  <c r="Y706" i="2"/>
  <c r="X706" i="2"/>
  <c r="AG706" i="2"/>
  <c r="AF706" i="2"/>
  <c r="AO706" i="2"/>
  <c r="AN706" i="2"/>
  <c r="AW706" i="2"/>
  <c r="AV706" i="2"/>
  <c r="BE706" i="2"/>
  <c r="BD706" i="2"/>
  <c r="BM706" i="2"/>
  <c r="BL706" i="2"/>
  <c r="BU706" i="2"/>
  <c r="BT706" i="2"/>
  <c r="U707" i="2"/>
  <c r="T707" i="2"/>
  <c r="AC707" i="2"/>
  <c r="AB707" i="2"/>
  <c r="AK707" i="2"/>
  <c r="AJ707" i="2"/>
  <c r="AS707" i="2"/>
  <c r="AR707" i="2"/>
  <c r="BA707" i="2"/>
  <c r="AZ707" i="2"/>
  <c r="BI707" i="2"/>
  <c r="BH707" i="2"/>
  <c r="BQ707" i="2"/>
  <c r="BP707" i="2"/>
  <c r="BY707" i="2"/>
  <c r="BX707" i="2"/>
  <c r="Q708" i="2"/>
  <c r="P708" i="2"/>
  <c r="Y708" i="2"/>
  <c r="X708" i="2"/>
  <c r="AG708" i="2"/>
  <c r="AF708" i="2"/>
  <c r="AO708" i="2"/>
  <c r="AN708" i="2"/>
  <c r="AW708" i="2"/>
  <c r="AV708" i="2"/>
  <c r="BE708" i="2"/>
  <c r="BD708" i="2"/>
  <c r="BM708" i="2"/>
  <c r="BL708" i="2"/>
  <c r="BU708" i="2"/>
  <c r="BT708" i="2"/>
  <c r="U709" i="2"/>
  <c r="T709" i="2"/>
  <c r="AC709" i="2"/>
  <c r="AB709" i="2"/>
  <c r="AK709" i="2"/>
  <c r="AJ709" i="2"/>
  <c r="AS709" i="2"/>
  <c r="AR709" i="2"/>
  <c r="BA709" i="2"/>
  <c r="AZ709" i="2"/>
  <c r="BI709" i="2"/>
  <c r="BH709" i="2"/>
  <c r="BQ709" i="2"/>
  <c r="BP709" i="2"/>
  <c r="BY709" i="2"/>
  <c r="BX709" i="2"/>
  <c r="Q710" i="2"/>
  <c r="P710" i="2"/>
  <c r="Y710" i="2"/>
  <c r="X710" i="2"/>
  <c r="AG710" i="2"/>
  <c r="AF710" i="2"/>
  <c r="AO710" i="2"/>
  <c r="AN710" i="2"/>
  <c r="AW710" i="2"/>
  <c r="AV710" i="2"/>
  <c r="BE710" i="2"/>
  <c r="BD710" i="2"/>
  <c r="BM710" i="2"/>
  <c r="BL710" i="2"/>
  <c r="BU710" i="2"/>
  <c r="BT710" i="2"/>
  <c r="U711" i="2"/>
  <c r="T711" i="2"/>
  <c r="AC711" i="2"/>
  <c r="AB711" i="2"/>
  <c r="AK711" i="2"/>
  <c r="AJ711" i="2"/>
  <c r="AS711" i="2"/>
  <c r="AR711" i="2"/>
  <c r="BA711" i="2"/>
  <c r="AZ711" i="2"/>
  <c r="BI711" i="2"/>
  <c r="BH711" i="2"/>
  <c r="BQ711" i="2"/>
  <c r="BP711" i="2"/>
  <c r="BY711" i="2"/>
  <c r="BX711" i="2"/>
  <c r="Q712" i="2"/>
  <c r="P712" i="2"/>
  <c r="Y712" i="2"/>
  <c r="X712" i="2"/>
  <c r="AG712" i="2"/>
  <c r="AF712" i="2"/>
  <c r="AO712" i="2"/>
  <c r="AN712" i="2"/>
  <c r="AW712" i="2"/>
  <c r="AV712" i="2"/>
  <c r="BE712" i="2"/>
  <c r="BD712" i="2"/>
  <c r="BM712" i="2"/>
  <c r="BL712" i="2"/>
  <c r="BU712" i="2"/>
  <c r="BT712" i="2"/>
  <c r="U713" i="2"/>
  <c r="T713" i="2"/>
  <c r="AC713" i="2"/>
  <c r="AB713" i="2"/>
  <c r="AK713" i="2"/>
  <c r="AJ713" i="2"/>
  <c r="AS713" i="2"/>
  <c r="AR713" i="2"/>
  <c r="BA713" i="2"/>
  <c r="AZ713" i="2"/>
  <c r="BI713" i="2"/>
  <c r="BH713" i="2"/>
  <c r="BQ713" i="2"/>
  <c r="BP713" i="2"/>
  <c r="BY713" i="2"/>
  <c r="BX713" i="2"/>
  <c r="Q714" i="2"/>
  <c r="P714" i="2"/>
  <c r="Y714" i="2"/>
  <c r="X714" i="2"/>
  <c r="AG714" i="2"/>
  <c r="AF714" i="2"/>
  <c r="AO714" i="2"/>
  <c r="AN714" i="2"/>
  <c r="AW714" i="2"/>
  <c r="AV714" i="2"/>
  <c r="BE714" i="2"/>
  <c r="BD714" i="2"/>
  <c r="BM714" i="2"/>
  <c r="BL714" i="2"/>
  <c r="BU714" i="2"/>
  <c r="BT714" i="2"/>
  <c r="U715" i="2"/>
  <c r="T715" i="2"/>
  <c r="AC715" i="2"/>
  <c r="AB715" i="2"/>
  <c r="AK715" i="2"/>
  <c r="AJ715" i="2"/>
  <c r="AS715" i="2"/>
  <c r="AR715" i="2"/>
  <c r="BA715" i="2"/>
  <c r="AZ715" i="2"/>
  <c r="BI715" i="2"/>
  <c r="BH715" i="2"/>
  <c r="BQ715" i="2"/>
  <c r="BP715" i="2"/>
  <c r="BY715" i="2"/>
  <c r="BX715" i="2"/>
  <c r="Q716" i="2"/>
  <c r="P716" i="2"/>
  <c r="Y716" i="2"/>
  <c r="X716" i="2"/>
  <c r="AG716" i="2"/>
  <c r="AF716" i="2"/>
  <c r="AO716" i="2"/>
  <c r="AN716" i="2"/>
  <c r="AW716" i="2"/>
  <c r="AV716" i="2"/>
  <c r="BE716" i="2"/>
  <c r="BD716" i="2"/>
  <c r="BM716" i="2"/>
  <c r="BL716" i="2"/>
  <c r="BU716" i="2"/>
  <c r="BT716" i="2"/>
  <c r="U717" i="2"/>
  <c r="T717" i="2"/>
  <c r="AC717" i="2"/>
  <c r="AB717" i="2"/>
  <c r="AK717" i="2"/>
  <c r="AJ717" i="2"/>
  <c r="AS717" i="2"/>
  <c r="AR717" i="2"/>
  <c r="BA717" i="2"/>
  <c r="AZ717" i="2"/>
  <c r="BI717" i="2"/>
  <c r="BH717" i="2"/>
  <c r="BQ717" i="2"/>
  <c r="BP717" i="2"/>
  <c r="BY717" i="2"/>
  <c r="BX717" i="2"/>
  <c r="M719" i="2"/>
  <c r="M721" i="2"/>
  <c r="M723" i="2"/>
  <c r="M725" i="2"/>
  <c r="M728" i="2"/>
  <c r="M730" i="2"/>
  <c r="M732" i="2"/>
  <c r="M735" i="2"/>
  <c r="M738" i="2"/>
  <c r="M742" i="2"/>
  <c r="M745" i="2"/>
  <c r="M747" i="2"/>
  <c r="M751" i="2"/>
  <c r="M753" i="2"/>
  <c r="M756" i="2"/>
  <c r="M758" i="2"/>
  <c r="M762" i="2"/>
  <c r="M764" i="2"/>
  <c r="M766" i="2"/>
  <c r="M768" i="2"/>
  <c r="M770" i="2"/>
  <c r="M772" i="2"/>
  <c r="M774" i="2"/>
  <c r="M776" i="2"/>
  <c r="M778" i="2"/>
  <c r="M780" i="2"/>
  <c r="M782" i="2"/>
  <c r="M784" i="2"/>
  <c r="M786" i="2"/>
  <c r="M788" i="2"/>
  <c r="M790" i="2"/>
  <c r="M792" i="2"/>
  <c r="M794" i="2"/>
  <c r="M796" i="2"/>
  <c r="M798" i="2"/>
  <c r="M800" i="2"/>
  <c r="M803" i="2"/>
  <c r="M805" i="2"/>
  <c r="M808" i="2"/>
  <c r="AR826" i="2"/>
  <c r="AS826" i="2"/>
  <c r="BE826" i="2"/>
  <c r="AT826" i="2"/>
  <c r="U827" i="2"/>
  <c r="N827" i="2"/>
  <c r="BT827" i="2"/>
  <c r="BK827" i="2"/>
  <c r="BU827" i="2"/>
  <c r="AB830" i="2"/>
  <c r="AC830" i="2"/>
  <c r="AO830" i="2"/>
  <c r="AD830" i="2"/>
  <c r="BD831" i="2"/>
  <c r="AU831" i="2"/>
  <c r="BE831" i="2"/>
  <c r="BQ831" i="2"/>
  <c r="BJ831" i="2"/>
  <c r="K833" i="2"/>
  <c r="Y834" i="2"/>
  <c r="N834" i="2"/>
  <c r="BX834" i="2"/>
  <c r="BY834" i="2"/>
  <c r="AN835" i="2"/>
  <c r="AE835" i="2"/>
  <c r="AO835" i="2"/>
  <c r="BA835" i="2"/>
  <c r="AT835" i="2"/>
  <c r="T836" i="2"/>
  <c r="U836" i="2"/>
  <c r="O836" i="2"/>
  <c r="AJ836" i="2"/>
  <c r="AK836" i="2"/>
  <c r="AE836" i="2"/>
  <c r="AZ836" i="2"/>
  <c r="BA836" i="2"/>
  <c r="AU836" i="2"/>
  <c r="BP836" i="2"/>
  <c r="BQ836" i="2"/>
  <c r="BK836" i="2"/>
  <c r="BH842" i="2"/>
  <c r="BI842" i="2"/>
  <c r="BU842" i="2"/>
  <c r="BJ842" i="2"/>
  <c r="X843" i="2"/>
  <c r="O843" i="2"/>
  <c r="Y843" i="2"/>
  <c r="AK843" i="2"/>
  <c r="AD843" i="2"/>
  <c r="AR846" i="2"/>
  <c r="AS846" i="2"/>
  <c r="BE846" i="2"/>
  <c r="AT846" i="2"/>
  <c r="U847" i="2"/>
  <c r="N847" i="2"/>
  <c r="BT847" i="2"/>
  <c r="BK847" i="2"/>
  <c r="BU847" i="2"/>
  <c r="AB850" i="2"/>
  <c r="AC850" i="2"/>
  <c r="AO850" i="2"/>
  <c r="AD850" i="2"/>
  <c r="BD851" i="2"/>
  <c r="AU851" i="2"/>
  <c r="BE851" i="2"/>
  <c r="BQ851" i="2"/>
  <c r="BJ851" i="2"/>
  <c r="AW897" i="2"/>
  <c r="AV897" i="2"/>
  <c r="AW898" i="2"/>
  <c r="AV898" i="2"/>
  <c r="AW901" i="2"/>
  <c r="AV901" i="2"/>
  <c r="AW902" i="2"/>
  <c r="AV902" i="2"/>
  <c r="AW905" i="2"/>
  <c r="AV905" i="2"/>
  <c r="BM923" i="2"/>
  <c r="BL923" i="2"/>
  <c r="AW936" i="2"/>
  <c r="AV936" i="2"/>
  <c r="O484" i="2"/>
  <c r="T484" i="2"/>
  <c r="AE484" i="2"/>
  <c r="AJ484" i="2"/>
  <c r="AU484" i="2"/>
  <c r="AZ484" i="2"/>
  <c r="BK484" i="2"/>
  <c r="BP484" i="2"/>
  <c r="K485" i="2"/>
  <c r="P485" i="2"/>
  <c r="AC485" i="2"/>
  <c r="AF485" i="2"/>
  <c r="AS485" i="2"/>
  <c r="AV485" i="2"/>
  <c r="BI485" i="2"/>
  <c r="BL485" i="2"/>
  <c r="BY485" i="2"/>
  <c r="Y486" i="2"/>
  <c r="AB486" i="2"/>
  <c r="AO486" i="2"/>
  <c r="AR486" i="2"/>
  <c r="BE486" i="2"/>
  <c r="BH486" i="2"/>
  <c r="BU486" i="2"/>
  <c r="BX486" i="2"/>
  <c r="U487" i="2"/>
  <c r="X487" i="2"/>
  <c r="AK487" i="2"/>
  <c r="AN487" i="2"/>
  <c r="BA487" i="2"/>
  <c r="BD487" i="2"/>
  <c r="BJ487" i="2"/>
  <c r="J487" i="2" s="1"/>
  <c r="BQ487" i="2"/>
  <c r="BT487" i="2"/>
  <c r="O490" i="2"/>
  <c r="T490" i="2"/>
  <c r="AD810" i="2"/>
  <c r="J810" i="2" s="1"/>
  <c r="AT810" i="2"/>
  <c r="AV810" i="2" s="1"/>
  <c r="BJ810" i="2"/>
  <c r="BL810" i="2" s="1"/>
  <c r="J811" i="2"/>
  <c r="L811" i="2" s="1"/>
  <c r="N814" i="2"/>
  <c r="AD814" i="2"/>
  <c r="AF814" i="2" s="1"/>
  <c r="AT814" i="2"/>
  <c r="AV814" i="2" s="1"/>
  <c r="BJ814" i="2"/>
  <c r="BL814" i="2" s="1"/>
  <c r="J815" i="2"/>
  <c r="L815" i="2" s="1"/>
  <c r="N816" i="2"/>
  <c r="AD816" i="2"/>
  <c r="AF816" i="2" s="1"/>
  <c r="AT816" i="2"/>
  <c r="AV816" i="2" s="1"/>
  <c r="BJ816" i="2"/>
  <c r="BL816" i="2" s="1"/>
  <c r="J817" i="2"/>
  <c r="L817" i="2" s="1"/>
  <c r="N818" i="2"/>
  <c r="AD818" i="2"/>
  <c r="AF818" i="2" s="1"/>
  <c r="AT818" i="2"/>
  <c r="AV818" i="2" s="1"/>
  <c r="BJ818" i="2"/>
  <c r="BL818" i="2" s="1"/>
  <c r="J819" i="2"/>
  <c r="L819" i="2" s="1"/>
  <c r="N820" i="2"/>
  <c r="AD820" i="2"/>
  <c r="AF820" i="2" s="1"/>
  <c r="AT820" i="2"/>
  <c r="AV820" i="2" s="1"/>
  <c r="BJ820" i="2"/>
  <c r="BL820" i="2" s="1"/>
  <c r="J821" i="2"/>
  <c r="L821" i="2" s="1"/>
  <c r="N822" i="2"/>
  <c r="AD822" i="2"/>
  <c r="AF822" i="2" s="1"/>
  <c r="AT822" i="2"/>
  <c r="AV822" i="2" s="1"/>
  <c r="BJ822" i="2"/>
  <c r="BL822" i="2" s="1"/>
  <c r="U823" i="2"/>
  <c r="AC823" i="2"/>
  <c r="AK823" i="2"/>
  <c r="AB826" i="2"/>
  <c r="AC826" i="2"/>
  <c r="AO826" i="2"/>
  <c r="AD826" i="2"/>
  <c r="BD827" i="2"/>
  <c r="AU827" i="2"/>
  <c r="BE827" i="2"/>
  <c r="BQ827" i="2"/>
  <c r="BJ827" i="2"/>
  <c r="P829" i="2"/>
  <c r="Q829" i="2"/>
  <c r="K829" i="2"/>
  <c r="AF829" i="2"/>
  <c r="AG829" i="2"/>
  <c r="AV829" i="2"/>
  <c r="AW829" i="2"/>
  <c r="BL829" i="2"/>
  <c r="BM829" i="2"/>
  <c r="Y830" i="2"/>
  <c r="N830" i="2"/>
  <c r="BX830" i="2"/>
  <c r="BY830" i="2"/>
  <c r="AN831" i="2"/>
  <c r="AE831" i="2"/>
  <c r="AO831" i="2"/>
  <c r="BA831" i="2"/>
  <c r="AT831" i="2"/>
  <c r="T832" i="2"/>
  <c r="U832" i="2"/>
  <c r="O832" i="2"/>
  <c r="AJ832" i="2"/>
  <c r="AK832" i="2"/>
  <c r="AE832" i="2"/>
  <c r="AZ832" i="2"/>
  <c r="BA832" i="2"/>
  <c r="AU832" i="2"/>
  <c r="BP832" i="2"/>
  <c r="BQ832" i="2"/>
  <c r="BK832" i="2"/>
  <c r="N833" i="2"/>
  <c r="Q833" i="2" s="1"/>
  <c r="AD833" i="2"/>
  <c r="AF833" i="2" s="1"/>
  <c r="AT833" i="2"/>
  <c r="AV833" i="2" s="1"/>
  <c r="BJ833" i="2"/>
  <c r="BL833" i="2" s="1"/>
  <c r="BH834" i="2"/>
  <c r="BI834" i="2"/>
  <c r="BU834" i="2"/>
  <c r="BJ834" i="2"/>
  <c r="X835" i="2"/>
  <c r="O835" i="2"/>
  <c r="Y835" i="2"/>
  <c r="AK835" i="2"/>
  <c r="AD835" i="2"/>
  <c r="AR842" i="2"/>
  <c r="AS842" i="2"/>
  <c r="BE842" i="2"/>
  <c r="AT842" i="2"/>
  <c r="U843" i="2"/>
  <c r="N843" i="2"/>
  <c r="BT843" i="2"/>
  <c r="BK843" i="2"/>
  <c r="BU843" i="2"/>
  <c r="AB846" i="2"/>
  <c r="AC846" i="2"/>
  <c r="AO846" i="2"/>
  <c r="AD846" i="2"/>
  <c r="BD847" i="2"/>
  <c r="AU847" i="2"/>
  <c r="BE847" i="2"/>
  <c r="BQ847" i="2"/>
  <c r="BJ847" i="2"/>
  <c r="P849" i="2"/>
  <c r="Q849" i="2"/>
  <c r="K849" i="2"/>
  <c r="AF849" i="2"/>
  <c r="AG849" i="2"/>
  <c r="AV849" i="2"/>
  <c r="AW849" i="2"/>
  <c r="BL849" i="2"/>
  <c r="BM849" i="2"/>
  <c r="Y850" i="2"/>
  <c r="N850" i="2"/>
  <c r="BX850" i="2"/>
  <c r="BY850" i="2"/>
  <c r="AN851" i="2"/>
  <c r="AE851" i="2"/>
  <c r="AO851" i="2"/>
  <c r="BA851" i="2"/>
  <c r="AT851" i="2"/>
  <c r="T857" i="2"/>
  <c r="U857" i="2"/>
  <c r="O857" i="2"/>
  <c r="AJ857" i="2"/>
  <c r="AK857" i="2"/>
  <c r="AE857" i="2"/>
  <c r="AZ857" i="2"/>
  <c r="BA857" i="2"/>
  <c r="AU857" i="2"/>
  <c r="AG898" i="2"/>
  <c r="AF898" i="2"/>
  <c r="Q899" i="2"/>
  <c r="P899" i="2"/>
  <c r="AG902" i="2"/>
  <c r="AF902" i="2"/>
  <c r="Q903" i="2"/>
  <c r="P903" i="2"/>
  <c r="Q917" i="2"/>
  <c r="P917" i="2"/>
  <c r="BM931" i="2"/>
  <c r="BL931" i="2"/>
  <c r="AC484" i="2"/>
  <c r="AS484" i="2"/>
  <c r="BI484" i="2"/>
  <c r="BY484" i="2"/>
  <c r="Y485" i="2"/>
  <c r="AB485" i="2"/>
  <c r="AO485" i="2"/>
  <c r="AR485" i="2"/>
  <c r="BE485" i="2"/>
  <c r="BH485" i="2"/>
  <c r="BU485" i="2"/>
  <c r="BX485" i="2"/>
  <c r="U486" i="2"/>
  <c r="X486" i="2"/>
  <c r="AK486" i="2"/>
  <c r="AN486" i="2"/>
  <c r="BA486" i="2"/>
  <c r="BD486" i="2"/>
  <c r="BQ486" i="2"/>
  <c r="BT486" i="2"/>
  <c r="O487" i="2"/>
  <c r="T487" i="2"/>
  <c r="AE487" i="2"/>
  <c r="AJ487" i="2"/>
  <c r="AU487" i="2"/>
  <c r="AZ487" i="2"/>
  <c r="BK487" i="2"/>
  <c r="AC490" i="2"/>
  <c r="AB490" i="2"/>
  <c r="AK490" i="2"/>
  <c r="AJ490" i="2"/>
  <c r="AS490" i="2"/>
  <c r="AR490" i="2"/>
  <c r="BA490" i="2"/>
  <c r="AZ490" i="2"/>
  <c r="BI490" i="2"/>
  <c r="BH490" i="2"/>
  <c r="BQ490" i="2"/>
  <c r="BP490" i="2"/>
  <c r="BY490" i="2"/>
  <c r="BX490" i="2"/>
  <c r="O491" i="2"/>
  <c r="Y491" i="2"/>
  <c r="X491" i="2"/>
  <c r="AE491" i="2"/>
  <c r="AO491" i="2"/>
  <c r="AN491" i="2"/>
  <c r="AU491" i="2"/>
  <c r="BE491" i="2"/>
  <c r="BD491" i="2"/>
  <c r="BK491" i="2"/>
  <c r="BU491" i="2"/>
  <c r="BT491" i="2"/>
  <c r="K493" i="2"/>
  <c r="U493" i="2"/>
  <c r="T493" i="2"/>
  <c r="AC493" i="2"/>
  <c r="AB493" i="2"/>
  <c r="AK493" i="2"/>
  <c r="AJ493" i="2"/>
  <c r="AS493" i="2"/>
  <c r="AR493" i="2"/>
  <c r="BA493" i="2"/>
  <c r="AZ493" i="2"/>
  <c r="BI493" i="2"/>
  <c r="BH493" i="2"/>
  <c r="BQ493" i="2"/>
  <c r="BP493" i="2"/>
  <c r="BY493" i="2"/>
  <c r="BX493" i="2"/>
  <c r="O494" i="2"/>
  <c r="Y494" i="2"/>
  <c r="X494" i="2"/>
  <c r="AE494" i="2"/>
  <c r="AO494" i="2"/>
  <c r="AN494" i="2"/>
  <c r="AU494" i="2"/>
  <c r="BE494" i="2"/>
  <c r="BD494" i="2"/>
  <c r="BK494" i="2"/>
  <c r="BU494" i="2"/>
  <c r="BT494" i="2"/>
  <c r="K495" i="2"/>
  <c r="U495" i="2"/>
  <c r="T495" i="2"/>
  <c r="AC495" i="2"/>
  <c r="AB495" i="2"/>
  <c r="AK495" i="2"/>
  <c r="AJ495" i="2"/>
  <c r="AS495" i="2"/>
  <c r="AR495" i="2"/>
  <c r="BA495" i="2"/>
  <c r="AZ495" i="2"/>
  <c r="BI495" i="2"/>
  <c r="BH495" i="2"/>
  <c r="BQ495" i="2"/>
  <c r="BP495" i="2"/>
  <c r="BY495" i="2"/>
  <c r="BX495" i="2"/>
  <c r="O496" i="2"/>
  <c r="Y496" i="2"/>
  <c r="X496" i="2"/>
  <c r="AE496" i="2"/>
  <c r="AO496" i="2"/>
  <c r="AN496" i="2"/>
  <c r="AU496" i="2"/>
  <c r="BE496" i="2"/>
  <c r="BD496" i="2"/>
  <c r="BK496" i="2"/>
  <c r="BU496" i="2"/>
  <c r="BT496" i="2"/>
  <c r="K497" i="2"/>
  <c r="U497" i="2"/>
  <c r="T497" i="2"/>
  <c r="AC497" i="2"/>
  <c r="AB497" i="2"/>
  <c r="AK497" i="2"/>
  <c r="AJ497" i="2"/>
  <c r="AS497" i="2"/>
  <c r="AR497" i="2"/>
  <c r="BA497" i="2"/>
  <c r="AZ497" i="2"/>
  <c r="BI497" i="2"/>
  <c r="BH497" i="2"/>
  <c r="BQ497" i="2"/>
  <c r="BP497" i="2"/>
  <c r="BY497" i="2"/>
  <c r="BX497" i="2"/>
  <c r="O498" i="2"/>
  <c r="Y498" i="2"/>
  <c r="X498" i="2"/>
  <c r="AE498" i="2"/>
  <c r="AO498" i="2"/>
  <c r="AN498" i="2"/>
  <c r="AU498" i="2"/>
  <c r="BE498" i="2"/>
  <c r="BD498" i="2"/>
  <c r="BK498" i="2"/>
  <c r="BU498" i="2"/>
  <c r="BT498" i="2"/>
  <c r="K499" i="2"/>
  <c r="U499" i="2"/>
  <c r="T499" i="2"/>
  <c r="AC499" i="2"/>
  <c r="AB499" i="2"/>
  <c r="AK499" i="2"/>
  <c r="AJ499" i="2"/>
  <c r="AS499" i="2"/>
  <c r="AR499" i="2"/>
  <c r="BA499" i="2"/>
  <c r="AZ499" i="2"/>
  <c r="BI499" i="2"/>
  <c r="BH499" i="2"/>
  <c r="BQ499" i="2"/>
  <c r="BP499" i="2"/>
  <c r="BY499" i="2"/>
  <c r="BX499" i="2"/>
  <c r="O500" i="2"/>
  <c r="Y500" i="2"/>
  <c r="X500" i="2"/>
  <c r="AE500" i="2"/>
  <c r="AO500" i="2"/>
  <c r="AN500" i="2"/>
  <c r="AU500" i="2"/>
  <c r="BE500" i="2"/>
  <c r="BD500" i="2"/>
  <c r="BK500" i="2"/>
  <c r="BU500" i="2"/>
  <c r="BT500" i="2"/>
  <c r="K503" i="2"/>
  <c r="U503" i="2"/>
  <c r="T503" i="2"/>
  <c r="AC503" i="2"/>
  <c r="AB503" i="2"/>
  <c r="AK503" i="2"/>
  <c r="AJ503" i="2"/>
  <c r="AS503" i="2"/>
  <c r="AR503" i="2"/>
  <c r="BA503" i="2"/>
  <c r="AZ503" i="2"/>
  <c r="BI503" i="2"/>
  <c r="BH503" i="2"/>
  <c r="BQ503" i="2"/>
  <c r="BP503" i="2"/>
  <c r="BY503" i="2"/>
  <c r="BX503" i="2"/>
  <c r="O506" i="2"/>
  <c r="Y506" i="2"/>
  <c r="X506" i="2"/>
  <c r="AE506" i="2"/>
  <c r="AO506" i="2"/>
  <c r="AN506" i="2"/>
  <c r="AU506" i="2"/>
  <c r="BE506" i="2"/>
  <c r="BD506" i="2"/>
  <c r="BK506" i="2"/>
  <c r="BU506" i="2"/>
  <c r="BT506" i="2"/>
  <c r="K507" i="2"/>
  <c r="U507" i="2"/>
  <c r="T507" i="2"/>
  <c r="AC507" i="2"/>
  <c r="AB507" i="2"/>
  <c r="AK507" i="2"/>
  <c r="AJ507" i="2"/>
  <c r="AS507" i="2"/>
  <c r="AR507" i="2"/>
  <c r="BA507" i="2"/>
  <c r="AZ507" i="2"/>
  <c r="BI507" i="2"/>
  <c r="BH507" i="2"/>
  <c r="BQ507" i="2"/>
  <c r="BP507" i="2"/>
  <c r="BY507" i="2"/>
  <c r="BX507" i="2"/>
  <c r="O508" i="2"/>
  <c r="Y508" i="2"/>
  <c r="X508" i="2"/>
  <c r="AE508" i="2"/>
  <c r="AO508" i="2"/>
  <c r="AN508" i="2"/>
  <c r="AU508" i="2"/>
  <c r="BE508" i="2"/>
  <c r="BD508" i="2"/>
  <c r="BK508" i="2"/>
  <c r="BU508" i="2"/>
  <c r="BT508" i="2"/>
  <c r="K510" i="2"/>
  <c r="U510" i="2"/>
  <c r="T510" i="2"/>
  <c r="AC510" i="2"/>
  <c r="AB510" i="2"/>
  <c r="AK510" i="2"/>
  <c r="AJ510" i="2"/>
  <c r="AS510" i="2"/>
  <c r="AR510" i="2"/>
  <c r="BA510" i="2"/>
  <c r="AZ510" i="2"/>
  <c r="BI510" i="2"/>
  <c r="BH510" i="2"/>
  <c r="BQ510" i="2"/>
  <c r="BP510" i="2"/>
  <c r="BY510" i="2"/>
  <c r="BX510" i="2"/>
  <c r="O511" i="2"/>
  <c r="Y511" i="2"/>
  <c r="X511" i="2"/>
  <c r="AE511" i="2"/>
  <c r="AO511" i="2"/>
  <c r="AN511" i="2"/>
  <c r="AU511" i="2"/>
  <c r="BE511" i="2"/>
  <c r="BD511" i="2"/>
  <c r="BK511" i="2"/>
  <c r="BU511" i="2"/>
  <c r="BT511" i="2"/>
  <c r="K512" i="2"/>
  <c r="U512" i="2"/>
  <c r="T512" i="2"/>
  <c r="AC512" i="2"/>
  <c r="AB512" i="2"/>
  <c r="AK512" i="2"/>
  <c r="AJ512" i="2"/>
  <c r="AS512" i="2"/>
  <c r="AR512" i="2"/>
  <c r="BA512" i="2"/>
  <c r="AZ512" i="2"/>
  <c r="BI512" i="2"/>
  <c r="BH512" i="2"/>
  <c r="BQ512" i="2"/>
  <c r="BP512" i="2"/>
  <c r="BY512" i="2"/>
  <c r="BX512" i="2"/>
  <c r="O513" i="2"/>
  <c r="Y513" i="2"/>
  <c r="X513" i="2"/>
  <c r="AE513" i="2"/>
  <c r="AO513" i="2"/>
  <c r="AN513" i="2"/>
  <c r="AU513" i="2"/>
  <c r="BE513" i="2"/>
  <c r="BD513" i="2"/>
  <c r="BK513" i="2"/>
  <c r="BU513" i="2"/>
  <c r="BT513" i="2"/>
  <c r="K514" i="2"/>
  <c r="U514" i="2"/>
  <c r="T514" i="2"/>
  <c r="AC514" i="2"/>
  <c r="AB514" i="2"/>
  <c r="AK514" i="2"/>
  <c r="AJ514" i="2"/>
  <c r="AS514" i="2"/>
  <c r="AR514" i="2"/>
  <c r="BA514" i="2"/>
  <c r="AZ514" i="2"/>
  <c r="BI514" i="2"/>
  <c r="BH514" i="2"/>
  <c r="BQ514" i="2"/>
  <c r="BP514" i="2"/>
  <c r="BY514" i="2"/>
  <c r="BX514" i="2"/>
  <c r="O515" i="2"/>
  <c r="Y515" i="2"/>
  <c r="X515" i="2"/>
  <c r="AE515" i="2"/>
  <c r="AO515" i="2"/>
  <c r="AN515" i="2"/>
  <c r="AU515" i="2"/>
  <c r="BE515" i="2"/>
  <c r="BD515" i="2"/>
  <c r="BK515" i="2"/>
  <c r="BU515" i="2"/>
  <c r="BT515" i="2"/>
  <c r="K516" i="2"/>
  <c r="U516" i="2"/>
  <c r="T516" i="2"/>
  <c r="AC516" i="2"/>
  <c r="AB516" i="2"/>
  <c r="AK516" i="2"/>
  <c r="AJ516" i="2"/>
  <c r="AS516" i="2"/>
  <c r="AR516" i="2"/>
  <c r="BA516" i="2"/>
  <c r="AZ516" i="2"/>
  <c r="BI516" i="2"/>
  <c r="BH516" i="2"/>
  <c r="BQ516" i="2"/>
  <c r="BP516" i="2"/>
  <c r="BY516" i="2"/>
  <c r="BX516" i="2"/>
  <c r="O517" i="2"/>
  <c r="Y517" i="2"/>
  <c r="X517" i="2"/>
  <c r="AE517" i="2"/>
  <c r="AO517" i="2"/>
  <c r="AN517" i="2"/>
  <c r="AU517" i="2"/>
  <c r="BE517" i="2"/>
  <c r="BD517" i="2"/>
  <c r="BK517" i="2"/>
  <c r="BU517" i="2"/>
  <c r="BT517" i="2"/>
  <c r="K518" i="2"/>
  <c r="U518" i="2"/>
  <c r="T518" i="2"/>
  <c r="AC518" i="2"/>
  <c r="AB518" i="2"/>
  <c r="AK518" i="2"/>
  <c r="AJ518" i="2"/>
  <c r="AS518" i="2"/>
  <c r="AR518" i="2"/>
  <c r="BA518" i="2"/>
  <c r="AZ518" i="2"/>
  <c r="BI518" i="2"/>
  <c r="BH518" i="2"/>
  <c r="BQ518" i="2"/>
  <c r="BP518" i="2"/>
  <c r="BY518" i="2"/>
  <c r="BX518" i="2"/>
  <c r="O519" i="2"/>
  <c r="Y519" i="2"/>
  <c r="X519" i="2"/>
  <c r="AE519" i="2"/>
  <c r="AO519" i="2"/>
  <c r="AN519" i="2"/>
  <c r="AU519" i="2"/>
  <c r="BE519" i="2"/>
  <c r="BD519" i="2"/>
  <c r="BK519" i="2"/>
  <c r="BU519" i="2"/>
  <c r="BT519" i="2"/>
  <c r="K520" i="2"/>
  <c r="U520" i="2"/>
  <c r="T520" i="2"/>
  <c r="AC520" i="2"/>
  <c r="AB520" i="2"/>
  <c r="AK520" i="2"/>
  <c r="AJ520" i="2"/>
  <c r="AS520" i="2"/>
  <c r="AR520" i="2"/>
  <c r="BA520" i="2"/>
  <c r="AZ520" i="2"/>
  <c r="BI520" i="2"/>
  <c r="BH520" i="2"/>
  <c r="BQ520" i="2"/>
  <c r="BP520" i="2"/>
  <c r="BY520" i="2"/>
  <c r="BX520" i="2"/>
  <c r="O521" i="2"/>
  <c r="Y521" i="2"/>
  <c r="X521" i="2"/>
  <c r="AE521" i="2"/>
  <c r="AO521" i="2"/>
  <c r="AN521" i="2"/>
  <c r="AU521" i="2"/>
  <c r="BE521" i="2"/>
  <c r="BD521" i="2"/>
  <c r="BK521" i="2"/>
  <c r="BU521" i="2"/>
  <c r="BT521" i="2"/>
  <c r="K522" i="2"/>
  <c r="U522" i="2"/>
  <c r="T522" i="2"/>
  <c r="AC522" i="2"/>
  <c r="AB522" i="2"/>
  <c r="AK522" i="2"/>
  <c r="AJ522" i="2"/>
  <c r="AS522" i="2"/>
  <c r="AR522" i="2"/>
  <c r="BA522" i="2"/>
  <c r="AZ522" i="2"/>
  <c r="BI522" i="2"/>
  <c r="BH522" i="2"/>
  <c r="BQ522" i="2"/>
  <c r="BP522" i="2"/>
  <c r="BY522" i="2"/>
  <c r="BX522" i="2"/>
  <c r="O523" i="2"/>
  <c r="Y523" i="2"/>
  <c r="X523" i="2"/>
  <c r="AE523" i="2"/>
  <c r="AO523" i="2"/>
  <c r="AN523" i="2"/>
  <c r="AU523" i="2"/>
  <c r="BE523" i="2"/>
  <c r="BD523" i="2"/>
  <c r="BK523" i="2"/>
  <c r="BU523" i="2"/>
  <c r="BT523" i="2"/>
  <c r="K524" i="2"/>
  <c r="U524" i="2"/>
  <c r="T524" i="2"/>
  <c r="AC524" i="2"/>
  <c r="AB524" i="2"/>
  <c r="AK524" i="2"/>
  <c r="AJ524" i="2"/>
  <c r="AS524" i="2"/>
  <c r="AR524" i="2"/>
  <c r="BA524" i="2"/>
  <c r="AZ524" i="2"/>
  <c r="BI524" i="2"/>
  <c r="BH524" i="2"/>
  <c r="BQ524" i="2"/>
  <c r="BP524" i="2"/>
  <c r="BY524" i="2"/>
  <c r="BX524" i="2"/>
  <c r="O525" i="2"/>
  <c r="Y525" i="2"/>
  <c r="X525" i="2"/>
  <c r="AE525" i="2"/>
  <c r="AO525" i="2"/>
  <c r="AN525" i="2"/>
  <c r="AU525" i="2"/>
  <c r="BE525" i="2"/>
  <c r="BD525" i="2"/>
  <c r="BK525" i="2"/>
  <c r="BU525" i="2"/>
  <c r="BT525" i="2"/>
  <c r="K526" i="2"/>
  <c r="U526" i="2"/>
  <c r="T526" i="2"/>
  <c r="AC526" i="2"/>
  <c r="AB526" i="2"/>
  <c r="AK526" i="2"/>
  <c r="AJ526" i="2"/>
  <c r="AS526" i="2"/>
  <c r="AR526" i="2"/>
  <c r="BA526" i="2"/>
  <c r="AZ526" i="2"/>
  <c r="BI526" i="2"/>
  <c r="BH526" i="2"/>
  <c r="BQ526" i="2"/>
  <c r="BP526" i="2"/>
  <c r="BY526" i="2"/>
  <c r="BX526" i="2"/>
  <c r="O527" i="2"/>
  <c r="Y527" i="2"/>
  <c r="X527" i="2"/>
  <c r="AE527" i="2"/>
  <c r="AO527" i="2"/>
  <c r="AN527" i="2"/>
  <c r="AU527" i="2"/>
  <c r="BE527" i="2"/>
  <c r="BD527" i="2"/>
  <c r="BK527" i="2"/>
  <c r="BU527" i="2"/>
  <c r="BT527" i="2"/>
  <c r="K528" i="2"/>
  <c r="U528" i="2"/>
  <c r="T528" i="2"/>
  <c r="AC528" i="2"/>
  <c r="AB528" i="2"/>
  <c r="AK528" i="2"/>
  <c r="AJ528" i="2"/>
  <c r="AS528" i="2"/>
  <c r="AR528" i="2"/>
  <c r="BA528" i="2"/>
  <c r="AZ528" i="2"/>
  <c r="BI528" i="2"/>
  <c r="BH528" i="2"/>
  <c r="BQ528" i="2"/>
  <c r="BP528" i="2"/>
  <c r="BY528" i="2"/>
  <c r="BX528" i="2"/>
  <c r="O529" i="2"/>
  <c r="Y529" i="2"/>
  <c r="X529" i="2"/>
  <c r="AE529" i="2"/>
  <c r="AO529" i="2"/>
  <c r="AN529" i="2"/>
  <c r="AU529" i="2"/>
  <c r="BE529" i="2"/>
  <c r="BD529" i="2"/>
  <c r="BK529" i="2"/>
  <c r="BU529" i="2"/>
  <c r="BT529" i="2"/>
  <c r="K530" i="2"/>
  <c r="U530" i="2"/>
  <c r="T530" i="2"/>
  <c r="AC530" i="2"/>
  <c r="AB530" i="2"/>
  <c r="AK530" i="2"/>
  <c r="AJ530" i="2"/>
  <c r="AS530" i="2"/>
  <c r="AR530" i="2"/>
  <c r="BA530" i="2"/>
  <c r="AZ530" i="2"/>
  <c r="BI530" i="2"/>
  <c r="BH530" i="2"/>
  <c r="BQ530" i="2"/>
  <c r="BP530" i="2"/>
  <c r="BY530" i="2"/>
  <c r="BX530" i="2"/>
  <c r="O531" i="2"/>
  <c r="Y531" i="2"/>
  <c r="X531" i="2"/>
  <c r="AE531" i="2"/>
  <c r="AO531" i="2"/>
  <c r="AN531" i="2"/>
  <c r="AU531" i="2"/>
  <c r="BE531" i="2"/>
  <c r="BD531" i="2"/>
  <c r="BK531" i="2"/>
  <c r="BU531" i="2"/>
  <c r="BT531" i="2"/>
  <c r="K532" i="2"/>
  <c r="U532" i="2"/>
  <c r="T532" i="2"/>
  <c r="AC532" i="2"/>
  <c r="AB532" i="2"/>
  <c r="AK532" i="2"/>
  <c r="AJ532" i="2"/>
  <c r="AS532" i="2"/>
  <c r="AR532" i="2"/>
  <c r="BA532" i="2"/>
  <c r="AZ532" i="2"/>
  <c r="BI532" i="2"/>
  <c r="BH532" i="2"/>
  <c r="BQ532" i="2"/>
  <c r="BP532" i="2"/>
  <c r="BY532" i="2"/>
  <c r="BX532" i="2"/>
  <c r="O533" i="2"/>
  <c r="Y533" i="2"/>
  <c r="X533" i="2"/>
  <c r="AE533" i="2"/>
  <c r="AO533" i="2"/>
  <c r="AN533" i="2"/>
  <c r="AU533" i="2"/>
  <c r="BE533" i="2"/>
  <c r="BD533" i="2"/>
  <c r="BK533" i="2"/>
  <c r="BU533" i="2"/>
  <c r="BT533" i="2"/>
  <c r="K534" i="2"/>
  <c r="U534" i="2"/>
  <c r="T534" i="2"/>
  <c r="AC534" i="2"/>
  <c r="AB534" i="2"/>
  <c r="AK534" i="2"/>
  <c r="AJ534" i="2"/>
  <c r="AS534" i="2"/>
  <c r="AR534" i="2"/>
  <c r="BA534" i="2"/>
  <c r="AZ534" i="2"/>
  <c r="BI534" i="2"/>
  <c r="BH534" i="2"/>
  <c r="BQ534" i="2"/>
  <c r="BP534" i="2"/>
  <c r="BY534" i="2"/>
  <c r="BX534" i="2"/>
  <c r="O535" i="2"/>
  <c r="Y535" i="2"/>
  <c r="X535" i="2"/>
  <c r="AE535" i="2"/>
  <c r="AO535" i="2"/>
  <c r="AN535" i="2"/>
  <c r="AU535" i="2"/>
  <c r="BE535" i="2"/>
  <c r="BD535" i="2"/>
  <c r="BK535" i="2"/>
  <c r="BU535" i="2"/>
  <c r="BT535" i="2"/>
  <c r="K537" i="2"/>
  <c r="U537" i="2"/>
  <c r="T537" i="2"/>
  <c r="AC537" i="2"/>
  <c r="AB537" i="2"/>
  <c r="AK537" i="2"/>
  <c r="AJ537" i="2"/>
  <c r="AS537" i="2"/>
  <c r="AR537" i="2"/>
  <c r="BA537" i="2"/>
  <c r="AZ537" i="2"/>
  <c r="BI537" i="2"/>
  <c r="BH537" i="2"/>
  <c r="BQ537" i="2"/>
  <c r="BP537" i="2"/>
  <c r="BY537" i="2"/>
  <c r="BX537" i="2"/>
  <c r="O538" i="2"/>
  <c r="Y538" i="2"/>
  <c r="X538" i="2"/>
  <c r="AE538" i="2"/>
  <c r="AO538" i="2"/>
  <c r="AN538" i="2"/>
  <c r="AU538" i="2"/>
  <c r="BE538" i="2"/>
  <c r="BD538" i="2"/>
  <c r="BK538" i="2"/>
  <c r="BU538" i="2"/>
  <c r="BT538" i="2"/>
  <c r="K539" i="2"/>
  <c r="U539" i="2"/>
  <c r="T539" i="2"/>
  <c r="AC539" i="2"/>
  <c r="AB539" i="2"/>
  <c r="AK539" i="2"/>
  <c r="AJ539" i="2"/>
  <c r="AS539" i="2"/>
  <c r="AR539" i="2"/>
  <c r="BA539" i="2"/>
  <c r="AZ539" i="2"/>
  <c r="BI539" i="2"/>
  <c r="BH539" i="2"/>
  <c r="BQ539" i="2"/>
  <c r="BP539" i="2"/>
  <c r="BY539" i="2"/>
  <c r="BX539" i="2"/>
  <c r="O540" i="2"/>
  <c r="Y540" i="2"/>
  <c r="X540" i="2"/>
  <c r="AE540" i="2"/>
  <c r="AO540" i="2"/>
  <c r="AN540" i="2"/>
  <c r="AU540" i="2"/>
  <c r="BE540" i="2"/>
  <c r="BD540" i="2"/>
  <c r="BK540" i="2"/>
  <c r="BU540" i="2"/>
  <c r="BT540" i="2"/>
  <c r="K541" i="2"/>
  <c r="U541" i="2"/>
  <c r="T541" i="2"/>
  <c r="AC541" i="2"/>
  <c r="AB541" i="2"/>
  <c r="AK541" i="2"/>
  <c r="AJ541" i="2"/>
  <c r="AS541" i="2"/>
  <c r="AR541" i="2"/>
  <c r="BA541" i="2"/>
  <c r="AZ541" i="2"/>
  <c r="BI541" i="2"/>
  <c r="BH541" i="2"/>
  <c r="BQ541" i="2"/>
  <c r="BP541" i="2"/>
  <c r="BY541" i="2"/>
  <c r="BX541" i="2"/>
  <c r="O542" i="2"/>
  <c r="Y542" i="2"/>
  <c r="X542" i="2"/>
  <c r="AE542" i="2"/>
  <c r="AO542" i="2"/>
  <c r="AN542" i="2"/>
  <c r="AU542" i="2"/>
  <c r="BE542" i="2"/>
  <c r="BD542" i="2"/>
  <c r="BK542" i="2"/>
  <c r="BU542" i="2"/>
  <c r="BT542" i="2"/>
  <c r="K543" i="2"/>
  <c r="U543" i="2"/>
  <c r="T543" i="2"/>
  <c r="AC543" i="2"/>
  <c r="AB543" i="2"/>
  <c r="AK543" i="2"/>
  <c r="AJ543" i="2"/>
  <c r="AS543" i="2"/>
  <c r="AR543" i="2"/>
  <c r="BA543" i="2"/>
  <c r="AZ543" i="2"/>
  <c r="BI543" i="2"/>
  <c r="BH543" i="2"/>
  <c r="BQ543" i="2"/>
  <c r="BP543" i="2"/>
  <c r="BY543" i="2"/>
  <c r="BX543" i="2"/>
  <c r="O544" i="2"/>
  <c r="Y544" i="2"/>
  <c r="X544" i="2"/>
  <c r="AE544" i="2"/>
  <c r="AO544" i="2"/>
  <c r="AN544" i="2"/>
  <c r="AU544" i="2"/>
  <c r="BE544" i="2"/>
  <c r="BD544" i="2"/>
  <c r="BK544" i="2"/>
  <c r="BU544" i="2"/>
  <c r="BT544" i="2"/>
  <c r="K545" i="2"/>
  <c r="U545" i="2"/>
  <c r="T545" i="2"/>
  <c r="AC545" i="2"/>
  <c r="AB545" i="2"/>
  <c r="AK545" i="2"/>
  <c r="AJ545" i="2"/>
  <c r="AS545" i="2"/>
  <c r="AR545" i="2"/>
  <c r="BA545" i="2"/>
  <c r="AZ545" i="2"/>
  <c r="BI545" i="2"/>
  <c r="BH545" i="2"/>
  <c r="BQ545" i="2"/>
  <c r="BP545" i="2"/>
  <c r="BY545" i="2"/>
  <c r="BX545" i="2"/>
  <c r="O546" i="2"/>
  <c r="Y546" i="2"/>
  <c r="X546" i="2"/>
  <c r="AE546" i="2"/>
  <c r="AO546" i="2"/>
  <c r="AN546" i="2"/>
  <c r="AU546" i="2"/>
  <c r="BE546" i="2"/>
  <c r="BD546" i="2"/>
  <c r="BK546" i="2"/>
  <c r="BU546" i="2"/>
  <c r="BT546" i="2"/>
  <c r="K547" i="2"/>
  <c r="U547" i="2"/>
  <c r="T547" i="2"/>
  <c r="AC547" i="2"/>
  <c r="AB547" i="2"/>
  <c r="AK547" i="2"/>
  <c r="AJ547" i="2"/>
  <c r="AS547" i="2"/>
  <c r="AR547" i="2"/>
  <c r="BA547" i="2"/>
  <c r="AZ547" i="2"/>
  <c r="BI547" i="2"/>
  <c r="BH547" i="2"/>
  <c r="BQ547" i="2"/>
  <c r="BP547" i="2"/>
  <c r="BY547" i="2"/>
  <c r="BX547" i="2"/>
  <c r="O548" i="2"/>
  <c r="Y548" i="2"/>
  <c r="X548" i="2"/>
  <c r="AE548" i="2"/>
  <c r="AO548" i="2"/>
  <c r="AN548" i="2"/>
  <c r="AU548" i="2"/>
  <c r="BE548" i="2"/>
  <c r="BD548" i="2"/>
  <c r="BK548" i="2"/>
  <c r="BU548" i="2"/>
  <c r="BT548" i="2"/>
  <c r="K549" i="2"/>
  <c r="U549" i="2"/>
  <c r="T549" i="2"/>
  <c r="AC549" i="2"/>
  <c r="AB549" i="2"/>
  <c r="AK549" i="2"/>
  <c r="AJ549" i="2"/>
  <c r="AS549" i="2"/>
  <c r="AR549" i="2"/>
  <c r="BA549" i="2"/>
  <c r="AZ549" i="2"/>
  <c r="BI549" i="2"/>
  <c r="BH549" i="2"/>
  <c r="BQ549" i="2"/>
  <c r="BP549" i="2"/>
  <c r="BY549" i="2"/>
  <c r="BX549" i="2"/>
  <c r="O550" i="2"/>
  <c r="Y550" i="2"/>
  <c r="X550" i="2"/>
  <c r="AE550" i="2"/>
  <c r="AO550" i="2"/>
  <c r="AN550" i="2"/>
  <c r="AU550" i="2"/>
  <c r="BE550" i="2"/>
  <c r="BD550" i="2"/>
  <c r="BK550" i="2"/>
  <c r="BU550" i="2"/>
  <c r="BT550" i="2"/>
  <c r="K551" i="2"/>
  <c r="U551" i="2"/>
  <c r="T551" i="2"/>
  <c r="AC551" i="2"/>
  <c r="AB551" i="2"/>
  <c r="AK551" i="2"/>
  <c r="AJ551" i="2"/>
  <c r="AS551" i="2"/>
  <c r="AR551" i="2"/>
  <c r="BA551" i="2"/>
  <c r="AZ551" i="2"/>
  <c r="BI551" i="2"/>
  <c r="BH551" i="2"/>
  <c r="BQ551" i="2"/>
  <c r="BP551" i="2"/>
  <c r="BY551" i="2"/>
  <c r="BX551" i="2"/>
  <c r="O552" i="2"/>
  <c r="Y552" i="2"/>
  <c r="X552" i="2"/>
  <c r="AE552" i="2"/>
  <c r="AO552" i="2"/>
  <c r="AN552" i="2"/>
  <c r="AU552" i="2"/>
  <c r="BE552" i="2"/>
  <c r="BD552" i="2"/>
  <c r="BK552" i="2"/>
  <c r="BU552" i="2"/>
  <c r="BT552" i="2"/>
  <c r="K553" i="2"/>
  <c r="U553" i="2"/>
  <c r="T553" i="2"/>
  <c r="AC553" i="2"/>
  <c r="AB553" i="2"/>
  <c r="AK553" i="2"/>
  <c r="AJ553" i="2"/>
  <c r="AS553" i="2"/>
  <c r="AR553" i="2"/>
  <c r="BA553" i="2"/>
  <c r="AZ553" i="2"/>
  <c r="BI553" i="2"/>
  <c r="BH553" i="2"/>
  <c r="BQ553" i="2"/>
  <c r="BP553" i="2"/>
  <c r="BY553" i="2"/>
  <c r="BX553" i="2"/>
  <c r="O556" i="2"/>
  <c r="Y556" i="2"/>
  <c r="X556" i="2"/>
  <c r="AE556" i="2"/>
  <c r="AO556" i="2"/>
  <c r="AN556" i="2"/>
  <c r="AU556" i="2"/>
  <c r="BE556" i="2"/>
  <c r="BD556" i="2"/>
  <c r="BK556" i="2"/>
  <c r="BU556" i="2"/>
  <c r="BT556" i="2"/>
  <c r="K557" i="2"/>
  <c r="U557" i="2"/>
  <c r="T557" i="2"/>
  <c r="AC557" i="2"/>
  <c r="AB557" i="2"/>
  <c r="AK557" i="2"/>
  <c r="AJ557" i="2"/>
  <c r="AS557" i="2"/>
  <c r="AR557" i="2"/>
  <c r="BA557" i="2"/>
  <c r="AZ557" i="2"/>
  <c r="BI557" i="2"/>
  <c r="BH557" i="2"/>
  <c r="BQ557" i="2"/>
  <c r="BP557" i="2"/>
  <c r="BY557" i="2"/>
  <c r="BX557" i="2"/>
  <c r="O558" i="2"/>
  <c r="Y558" i="2"/>
  <c r="X558" i="2"/>
  <c r="AE558" i="2"/>
  <c r="AO558" i="2"/>
  <c r="AN558" i="2"/>
  <c r="AU558" i="2"/>
  <c r="BE558" i="2"/>
  <c r="BD558" i="2"/>
  <c r="BK558" i="2"/>
  <c r="BU558" i="2"/>
  <c r="BT558" i="2"/>
  <c r="K559" i="2"/>
  <c r="U559" i="2"/>
  <c r="T559" i="2"/>
  <c r="AC559" i="2"/>
  <c r="AB559" i="2"/>
  <c r="AK559" i="2"/>
  <c r="AJ559" i="2"/>
  <c r="AS559" i="2"/>
  <c r="AR559" i="2"/>
  <c r="BA559" i="2"/>
  <c r="AZ559" i="2"/>
  <c r="BI559" i="2"/>
  <c r="BH559" i="2"/>
  <c r="BQ559" i="2"/>
  <c r="BP559" i="2"/>
  <c r="BY559" i="2"/>
  <c r="BX559" i="2"/>
  <c r="O560" i="2"/>
  <c r="Y560" i="2"/>
  <c r="X560" i="2"/>
  <c r="AE560" i="2"/>
  <c r="AO560" i="2"/>
  <c r="AN560" i="2"/>
  <c r="AU560" i="2"/>
  <c r="BE560" i="2"/>
  <c r="BD560" i="2"/>
  <c r="BK560" i="2"/>
  <c r="BU560" i="2"/>
  <c r="BT560" i="2"/>
  <c r="K561" i="2"/>
  <c r="U561" i="2"/>
  <c r="T561" i="2"/>
  <c r="AC561" i="2"/>
  <c r="AB561" i="2"/>
  <c r="AK561" i="2"/>
  <c r="AJ561" i="2"/>
  <c r="AS561" i="2"/>
  <c r="AR561" i="2"/>
  <c r="BA561" i="2"/>
  <c r="AZ561" i="2"/>
  <c r="BI561" i="2"/>
  <c r="BH561" i="2"/>
  <c r="BQ561" i="2"/>
  <c r="BP561" i="2"/>
  <c r="BY561" i="2"/>
  <c r="BX561" i="2"/>
  <c r="O562" i="2"/>
  <c r="Y562" i="2"/>
  <c r="X562" i="2"/>
  <c r="AE562" i="2"/>
  <c r="AO562" i="2"/>
  <c r="AN562" i="2"/>
  <c r="AU562" i="2"/>
  <c r="BE562" i="2"/>
  <c r="BD562" i="2"/>
  <c r="BK562" i="2"/>
  <c r="BU562" i="2"/>
  <c r="BT562" i="2"/>
  <c r="K563" i="2"/>
  <c r="U563" i="2"/>
  <c r="T563" i="2"/>
  <c r="AC563" i="2"/>
  <c r="AB563" i="2"/>
  <c r="AK563" i="2"/>
  <c r="AJ563" i="2"/>
  <c r="AS563" i="2"/>
  <c r="AR563" i="2"/>
  <c r="BA563" i="2"/>
  <c r="AZ563" i="2"/>
  <c r="BI563" i="2"/>
  <c r="BH563" i="2"/>
  <c r="BQ563" i="2"/>
  <c r="BP563" i="2"/>
  <c r="BY563" i="2"/>
  <c r="BX563" i="2"/>
  <c r="O564" i="2"/>
  <c r="Y564" i="2"/>
  <c r="X564" i="2"/>
  <c r="AE564" i="2"/>
  <c r="AO564" i="2"/>
  <c r="AN564" i="2"/>
  <c r="AU564" i="2"/>
  <c r="BE564" i="2"/>
  <c r="BD564" i="2"/>
  <c r="BK564" i="2"/>
  <c r="BU564" i="2"/>
  <c r="BT564" i="2"/>
  <c r="K565" i="2"/>
  <c r="U565" i="2"/>
  <c r="T565" i="2"/>
  <c r="AC565" i="2"/>
  <c r="AB565" i="2"/>
  <c r="AK565" i="2"/>
  <c r="AJ565" i="2"/>
  <c r="AS565" i="2"/>
  <c r="AR565" i="2"/>
  <c r="BA565" i="2"/>
  <c r="AZ565" i="2"/>
  <c r="BI565" i="2"/>
  <c r="BH565" i="2"/>
  <c r="BQ565" i="2"/>
  <c r="BP565" i="2"/>
  <c r="BY565" i="2"/>
  <c r="BX565" i="2"/>
  <c r="O566" i="2"/>
  <c r="Y566" i="2"/>
  <c r="X566" i="2"/>
  <c r="AE566" i="2"/>
  <c r="AO566" i="2"/>
  <c r="AN566" i="2"/>
  <c r="AU566" i="2"/>
  <c r="BE566" i="2"/>
  <c r="BD566" i="2"/>
  <c r="BK566" i="2"/>
  <c r="BU566" i="2"/>
  <c r="BT566" i="2"/>
  <c r="K567" i="2"/>
  <c r="U567" i="2"/>
  <c r="T567" i="2"/>
  <c r="AC567" i="2"/>
  <c r="AB567" i="2"/>
  <c r="AK567" i="2"/>
  <c r="AJ567" i="2"/>
  <c r="AS567" i="2"/>
  <c r="AR567" i="2"/>
  <c r="BA567" i="2"/>
  <c r="AZ567" i="2"/>
  <c r="BI567" i="2"/>
  <c r="BH567" i="2"/>
  <c r="BQ567" i="2"/>
  <c r="BP567" i="2"/>
  <c r="BY567" i="2"/>
  <c r="BX567" i="2"/>
  <c r="O568" i="2"/>
  <c r="Y568" i="2"/>
  <c r="X568" i="2"/>
  <c r="AE568" i="2"/>
  <c r="AO568" i="2"/>
  <c r="AN568" i="2"/>
  <c r="AU568" i="2"/>
  <c r="BE568" i="2"/>
  <c r="BD568" i="2"/>
  <c r="BK568" i="2"/>
  <c r="BU568" i="2"/>
  <c r="BT568" i="2"/>
  <c r="K571" i="2"/>
  <c r="U571" i="2"/>
  <c r="T571" i="2"/>
  <c r="AC571" i="2"/>
  <c r="AB571" i="2"/>
  <c r="AK571" i="2"/>
  <c r="AJ571" i="2"/>
  <c r="AS571" i="2"/>
  <c r="AR571" i="2"/>
  <c r="BA571" i="2"/>
  <c r="AZ571" i="2"/>
  <c r="BI571" i="2"/>
  <c r="BH571" i="2"/>
  <c r="BQ571" i="2"/>
  <c r="BP571" i="2"/>
  <c r="BY571" i="2"/>
  <c r="BX571" i="2"/>
  <c r="O572" i="2"/>
  <c r="Y572" i="2"/>
  <c r="X572" i="2"/>
  <c r="AE572" i="2"/>
  <c r="AO572" i="2"/>
  <c r="AN572" i="2"/>
  <c r="AU572" i="2"/>
  <c r="BE572" i="2"/>
  <c r="BD572" i="2"/>
  <c r="BK572" i="2"/>
  <c r="BU572" i="2"/>
  <c r="BT572" i="2"/>
  <c r="K573" i="2"/>
  <c r="U573" i="2"/>
  <c r="T573" i="2"/>
  <c r="AC573" i="2"/>
  <c r="AB573" i="2"/>
  <c r="AK573" i="2"/>
  <c r="AJ573" i="2"/>
  <c r="AS573" i="2"/>
  <c r="AR573" i="2"/>
  <c r="BA573" i="2"/>
  <c r="AZ573" i="2"/>
  <c r="BI573" i="2"/>
  <c r="BH573" i="2"/>
  <c r="BQ573" i="2"/>
  <c r="BP573" i="2"/>
  <c r="BY573" i="2"/>
  <c r="BX573" i="2"/>
  <c r="O574" i="2"/>
  <c r="Y574" i="2"/>
  <c r="X574" i="2"/>
  <c r="AE574" i="2"/>
  <c r="AO574" i="2"/>
  <c r="AN574" i="2"/>
  <c r="AU574" i="2"/>
  <c r="BE574" i="2"/>
  <c r="BD574" i="2"/>
  <c r="BK574" i="2"/>
  <c r="BU574" i="2"/>
  <c r="BT574" i="2"/>
  <c r="K575" i="2"/>
  <c r="U575" i="2"/>
  <c r="T575" i="2"/>
  <c r="AC575" i="2"/>
  <c r="AB575" i="2"/>
  <c r="AK575" i="2"/>
  <c r="AJ575" i="2"/>
  <c r="AS575" i="2"/>
  <c r="AR575" i="2"/>
  <c r="BA575" i="2"/>
  <c r="AZ575" i="2"/>
  <c r="BI575" i="2"/>
  <c r="BH575" i="2"/>
  <c r="BQ575" i="2"/>
  <c r="BP575" i="2"/>
  <c r="BY575" i="2"/>
  <c r="BX575" i="2"/>
  <c r="O576" i="2"/>
  <c r="Y576" i="2"/>
  <c r="X576" i="2"/>
  <c r="AE576" i="2"/>
  <c r="AO576" i="2"/>
  <c r="AN576" i="2"/>
  <c r="AU576" i="2"/>
  <c r="BE576" i="2"/>
  <c r="BD576" i="2"/>
  <c r="BK576" i="2"/>
  <c r="BU576" i="2"/>
  <c r="BT576" i="2"/>
  <c r="K577" i="2"/>
  <c r="U577" i="2"/>
  <c r="T577" i="2"/>
  <c r="AC577" i="2"/>
  <c r="AB577" i="2"/>
  <c r="AK577" i="2"/>
  <c r="AJ577" i="2"/>
  <c r="AS577" i="2"/>
  <c r="AR577" i="2"/>
  <c r="BA577" i="2"/>
  <c r="AZ577" i="2"/>
  <c r="BI577" i="2"/>
  <c r="BH577" i="2"/>
  <c r="BQ577" i="2"/>
  <c r="BP577" i="2"/>
  <c r="BY577" i="2"/>
  <c r="BX577" i="2"/>
  <c r="O578" i="2"/>
  <c r="Y578" i="2"/>
  <c r="X578" i="2"/>
  <c r="AE578" i="2"/>
  <c r="AO578" i="2"/>
  <c r="AN578" i="2"/>
  <c r="AU578" i="2"/>
  <c r="BE578" i="2"/>
  <c r="BD578" i="2"/>
  <c r="BK578" i="2"/>
  <c r="BU578" i="2"/>
  <c r="BT578" i="2"/>
  <c r="K579" i="2"/>
  <c r="U579" i="2"/>
  <c r="T579" i="2"/>
  <c r="AC579" i="2"/>
  <c r="AB579" i="2"/>
  <c r="AK579" i="2"/>
  <c r="AJ579" i="2"/>
  <c r="AS579" i="2"/>
  <c r="AR579" i="2"/>
  <c r="BA579" i="2"/>
  <c r="AZ579" i="2"/>
  <c r="BI579" i="2"/>
  <c r="BH579" i="2"/>
  <c r="BQ579" i="2"/>
  <c r="BP579" i="2"/>
  <c r="BY579" i="2"/>
  <c r="BX579" i="2"/>
  <c r="O580" i="2"/>
  <c r="Y580" i="2"/>
  <c r="X580" i="2"/>
  <c r="AE580" i="2"/>
  <c r="AO580" i="2"/>
  <c r="AN580" i="2"/>
  <c r="AU580" i="2"/>
  <c r="BE580" i="2"/>
  <c r="BD580" i="2"/>
  <c r="BK580" i="2"/>
  <c r="BU580" i="2"/>
  <c r="BT580" i="2"/>
  <c r="K581" i="2"/>
  <c r="U581" i="2"/>
  <c r="T581" i="2"/>
  <c r="AC581" i="2"/>
  <c r="AB581" i="2"/>
  <c r="AK581" i="2"/>
  <c r="AJ581" i="2"/>
  <c r="AS581" i="2"/>
  <c r="AR581" i="2"/>
  <c r="BA581" i="2"/>
  <c r="AZ581" i="2"/>
  <c r="BI581" i="2"/>
  <c r="BH581" i="2"/>
  <c r="BQ581" i="2"/>
  <c r="BP581" i="2"/>
  <c r="BY581" i="2"/>
  <c r="BX581" i="2"/>
  <c r="O582" i="2"/>
  <c r="Y582" i="2"/>
  <c r="X582" i="2"/>
  <c r="AE582" i="2"/>
  <c r="AO582" i="2"/>
  <c r="AN582" i="2"/>
  <c r="AU582" i="2"/>
  <c r="BE582" i="2"/>
  <c r="BD582" i="2"/>
  <c r="BK582" i="2"/>
  <c r="BU582" i="2"/>
  <c r="BT582" i="2"/>
  <c r="K583" i="2"/>
  <c r="U583" i="2"/>
  <c r="T583" i="2"/>
  <c r="AC583" i="2"/>
  <c r="AB583" i="2"/>
  <c r="AK583" i="2"/>
  <c r="AJ583" i="2"/>
  <c r="AS583" i="2"/>
  <c r="AR583" i="2"/>
  <c r="BA583" i="2"/>
  <c r="AZ583" i="2"/>
  <c r="BI583" i="2"/>
  <c r="BH583" i="2"/>
  <c r="BQ583" i="2"/>
  <c r="BP583" i="2"/>
  <c r="BY583" i="2"/>
  <c r="BX583" i="2"/>
  <c r="O586" i="2"/>
  <c r="Y586" i="2"/>
  <c r="X586" i="2"/>
  <c r="AE586" i="2"/>
  <c r="AO586" i="2"/>
  <c r="AN586" i="2"/>
  <c r="AU586" i="2"/>
  <c r="BE586" i="2"/>
  <c r="BD586" i="2"/>
  <c r="BK586" i="2"/>
  <c r="BU586" i="2"/>
  <c r="BT586" i="2"/>
  <c r="K589" i="2"/>
  <c r="U589" i="2"/>
  <c r="T589" i="2"/>
  <c r="AC589" i="2"/>
  <c r="AB589" i="2"/>
  <c r="AK589" i="2"/>
  <c r="AJ589" i="2"/>
  <c r="AS589" i="2"/>
  <c r="AR589" i="2"/>
  <c r="BA589" i="2"/>
  <c r="AZ589" i="2"/>
  <c r="BI589" i="2"/>
  <c r="BH589" i="2"/>
  <c r="BQ589" i="2"/>
  <c r="BP589" i="2"/>
  <c r="BY589" i="2"/>
  <c r="BX589" i="2"/>
  <c r="O590" i="2"/>
  <c r="Y590" i="2"/>
  <c r="X590" i="2"/>
  <c r="AE590" i="2"/>
  <c r="AO590" i="2"/>
  <c r="AN590" i="2"/>
  <c r="AU590" i="2"/>
  <c r="BE590" i="2"/>
  <c r="BD590" i="2"/>
  <c r="BK590" i="2"/>
  <c r="BU590" i="2"/>
  <c r="BT590" i="2"/>
  <c r="K591" i="2"/>
  <c r="U591" i="2"/>
  <c r="T591" i="2"/>
  <c r="AC591" i="2"/>
  <c r="AB591" i="2"/>
  <c r="AK591" i="2"/>
  <c r="AJ591" i="2"/>
  <c r="AS591" i="2"/>
  <c r="AR591" i="2"/>
  <c r="BA591" i="2"/>
  <c r="AZ591" i="2"/>
  <c r="BI591" i="2"/>
  <c r="BH591" i="2"/>
  <c r="BQ591" i="2"/>
  <c r="BP591" i="2"/>
  <c r="BY591" i="2"/>
  <c r="BX591" i="2"/>
  <c r="O592" i="2"/>
  <c r="Y592" i="2"/>
  <c r="X592" i="2"/>
  <c r="AE592" i="2"/>
  <c r="AO592" i="2"/>
  <c r="AN592" i="2"/>
  <c r="AU592" i="2"/>
  <c r="BE592" i="2"/>
  <c r="BD592" i="2"/>
  <c r="BK592" i="2"/>
  <c r="BU592" i="2"/>
  <c r="BT592" i="2"/>
  <c r="K593" i="2"/>
  <c r="U593" i="2"/>
  <c r="T593" i="2"/>
  <c r="AC593" i="2"/>
  <c r="AB593" i="2"/>
  <c r="AK593" i="2"/>
  <c r="AJ593" i="2"/>
  <c r="AS593" i="2"/>
  <c r="AR593" i="2"/>
  <c r="BA593" i="2"/>
  <c r="AZ593" i="2"/>
  <c r="BI593" i="2"/>
  <c r="BH593" i="2"/>
  <c r="BQ593" i="2"/>
  <c r="BP593" i="2"/>
  <c r="BY593" i="2"/>
  <c r="BX593" i="2"/>
  <c r="O594" i="2"/>
  <c r="Y594" i="2"/>
  <c r="X594" i="2"/>
  <c r="AE594" i="2"/>
  <c r="AO594" i="2"/>
  <c r="AN594" i="2"/>
  <c r="AU594" i="2"/>
  <c r="BE594" i="2"/>
  <c r="BD594" i="2"/>
  <c r="BK594" i="2"/>
  <c r="BU594" i="2"/>
  <c r="BT594" i="2"/>
  <c r="K595" i="2"/>
  <c r="U595" i="2"/>
  <c r="T595" i="2"/>
  <c r="AC595" i="2"/>
  <c r="AB595" i="2"/>
  <c r="AK595" i="2"/>
  <c r="AJ595" i="2"/>
  <c r="AS595" i="2"/>
  <c r="AR595" i="2"/>
  <c r="BA595" i="2"/>
  <c r="AZ595" i="2"/>
  <c r="BI595" i="2"/>
  <c r="BH595" i="2"/>
  <c r="BQ595" i="2"/>
  <c r="BP595" i="2"/>
  <c r="BY595" i="2"/>
  <c r="BX595" i="2"/>
  <c r="O596" i="2"/>
  <c r="Y596" i="2"/>
  <c r="X596" i="2"/>
  <c r="AE596" i="2"/>
  <c r="AO596" i="2"/>
  <c r="AN596" i="2"/>
  <c r="AU596" i="2"/>
  <c r="BE596" i="2"/>
  <c r="BD596" i="2"/>
  <c r="BK596" i="2"/>
  <c r="BU596" i="2"/>
  <c r="BT596" i="2"/>
  <c r="K597" i="2"/>
  <c r="U597" i="2"/>
  <c r="T597" i="2"/>
  <c r="AC597" i="2"/>
  <c r="AB597" i="2"/>
  <c r="AK597" i="2"/>
  <c r="AJ597" i="2"/>
  <c r="AS597" i="2"/>
  <c r="AR597" i="2"/>
  <c r="BA597" i="2"/>
  <c r="AZ597" i="2"/>
  <c r="BI597" i="2"/>
  <c r="BH597" i="2"/>
  <c r="BQ597" i="2"/>
  <c r="BP597" i="2"/>
  <c r="BY597" i="2"/>
  <c r="BX597" i="2"/>
  <c r="O598" i="2"/>
  <c r="Y598" i="2"/>
  <c r="X598" i="2"/>
  <c r="AE598" i="2"/>
  <c r="AO598" i="2"/>
  <c r="AN598" i="2"/>
  <c r="AU598" i="2"/>
  <c r="BE598" i="2"/>
  <c r="BD598" i="2"/>
  <c r="BK598" i="2"/>
  <c r="BU598" i="2"/>
  <c r="BT598" i="2"/>
  <c r="K599" i="2"/>
  <c r="U599" i="2"/>
  <c r="T599" i="2"/>
  <c r="AC599" i="2"/>
  <c r="AB599" i="2"/>
  <c r="AK599" i="2"/>
  <c r="AJ599" i="2"/>
  <c r="AS599" i="2"/>
  <c r="AR599" i="2"/>
  <c r="BA599" i="2"/>
  <c r="AZ599" i="2"/>
  <c r="BI599" i="2"/>
  <c r="BH599" i="2"/>
  <c r="BQ599" i="2"/>
  <c r="BP599" i="2"/>
  <c r="BY599" i="2"/>
  <c r="BX599" i="2"/>
  <c r="O600" i="2"/>
  <c r="Y600" i="2"/>
  <c r="X600" i="2"/>
  <c r="AE600" i="2"/>
  <c r="AO600" i="2"/>
  <c r="AN600" i="2"/>
  <c r="AU600" i="2"/>
  <c r="BE600" i="2"/>
  <c r="BD600" i="2"/>
  <c r="BK600" i="2"/>
  <c r="BU600" i="2"/>
  <c r="BT600" i="2"/>
  <c r="K601" i="2"/>
  <c r="U601" i="2"/>
  <c r="T601" i="2"/>
  <c r="AC601" i="2"/>
  <c r="AB601" i="2"/>
  <c r="AK601" i="2"/>
  <c r="AJ601" i="2"/>
  <c r="AS601" i="2"/>
  <c r="AR601" i="2"/>
  <c r="BA601" i="2"/>
  <c r="AZ601" i="2"/>
  <c r="BI601" i="2"/>
  <c r="BH601" i="2"/>
  <c r="BQ601" i="2"/>
  <c r="BP601" i="2"/>
  <c r="BY601" i="2"/>
  <c r="BX601" i="2"/>
  <c r="O602" i="2"/>
  <c r="Y602" i="2"/>
  <c r="X602" i="2"/>
  <c r="AE602" i="2"/>
  <c r="AO602" i="2"/>
  <c r="AN602" i="2"/>
  <c r="AU602" i="2"/>
  <c r="BE602" i="2"/>
  <c r="BD602" i="2"/>
  <c r="BK602" i="2"/>
  <c r="BU602" i="2"/>
  <c r="BT602" i="2"/>
  <c r="K603" i="2"/>
  <c r="U603" i="2"/>
  <c r="T603" i="2"/>
  <c r="AC603" i="2"/>
  <c r="AB603" i="2"/>
  <c r="AK603" i="2"/>
  <c r="AJ603" i="2"/>
  <c r="AS603" i="2"/>
  <c r="AR603" i="2"/>
  <c r="BA603" i="2"/>
  <c r="AZ603" i="2"/>
  <c r="BI603" i="2"/>
  <c r="BH603" i="2"/>
  <c r="BQ603" i="2"/>
  <c r="BP603" i="2"/>
  <c r="BY603" i="2"/>
  <c r="BX603" i="2"/>
  <c r="O604" i="2"/>
  <c r="Y604" i="2"/>
  <c r="X604" i="2"/>
  <c r="AE604" i="2"/>
  <c r="AO604" i="2"/>
  <c r="AN604" i="2"/>
  <c r="AU604" i="2"/>
  <c r="BE604" i="2"/>
  <c r="BD604" i="2"/>
  <c r="BK604" i="2"/>
  <c r="BU604" i="2"/>
  <c r="BT604" i="2"/>
  <c r="K605" i="2"/>
  <c r="U605" i="2"/>
  <c r="T605" i="2"/>
  <c r="AC605" i="2"/>
  <c r="AB605" i="2"/>
  <c r="AK605" i="2"/>
  <c r="AJ605" i="2"/>
  <c r="AS605" i="2"/>
  <c r="AR605" i="2"/>
  <c r="BA605" i="2"/>
  <c r="AZ605" i="2"/>
  <c r="BI605" i="2"/>
  <c r="BH605" i="2"/>
  <c r="BQ605" i="2"/>
  <c r="BP605" i="2"/>
  <c r="BY605" i="2"/>
  <c r="BX605" i="2"/>
  <c r="O606" i="2"/>
  <c r="Y606" i="2"/>
  <c r="X606" i="2"/>
  <c r="AE606" i="2"/>
  <c r="AO606" i="2"/>
  <c r="AN606" i="2"/>
  <c r="AU606" i="2"/>
  <c r="BE606" i="2"/>
  <c r="BD606" i="2"/>
  <c r="BK606" i="2"/>
  <c r="BU606" i="2"/>
  <c r="BT606" i="2"/>
  <c r="K607" i="2"/>
  <c r="U607" i="2"/>
  <c r="T607" i="2"/>
  <c r="AC607" i="2"/>
  <c r="AB607" i="2"/>
  <c r="AK607" i="2"/>
  <c r="AJ607" i="2"/>
  <c r="AS607" i="2"/>
  <c r="AR607" i="2"/>
  <c r="BA607" i="2"/>
  <c r="AZ607" i="2"/>
  <c r="BI607" i="2"/>
  <c r="BH607" i="2"/>
  <c r="BQ607" i="2"/>
  <c r="BP607" i="2"/>
  <c r="BY607" i="2"/>
  <c r="BX607" i="2"/>
  <c r="O608" i="2"/>
  <c r="Y608" i="2"/>
  <c r="X608" i="2"/>
  <c r="AE608" i="2"/>
  <c r="AO608" i="2"/>
  <c r="AN608" i="2"/>
  <c r="AU608" i="2"/>
  <c r="BE608" i="2"/>
  <c r="BD608" i="2"/>
  <c r="BK608" i="2"/>
  <c r="BU608" i="2"/>
  <c r="BT608" i="2"/>
  <c r="K609" i="2"/>
  <c r="U609" i="2"/>
  <c r="T609" i="2"/>
  <c r="AC609" i="2"/>
  <c r="AB609" i="2"/>
  <c r="AK609" i="2"/>
  <c r="AJ609" i="2"/>
  <c r="AS609" i="2"/>
  <c r="AR609" i="2"/>
  <c r="BA609" i="2"/>
  <c r="AZ609" i="2"/>
  <c r="BI609" i="2"/>
  <c r="BH609" i="2"/>
  <c r="BQ609" i="2"/>
  <c r="BP609" i="2"/>
  <c r="BY609" i="2"/>
  <c r="BX609" i="2"/>
  <c r="O610" i="2"/>
  <c r="Y610" i="2"/>
  <c r="X610" i="2"/>
  <c r="AE610" i="2"/>
  <c r="AO610" i="2"/>
  <c r="AN610" i="2"/>
  <c r="AU610" i="2"/>
  <c r="BE610" i="2"/>
  <c r="BD610" i="2"/>
  <c r="BK610" i="2"/>
  <c r="BU610" i="2"/>
  <c r="BT610" i="2"/>
  <c r="K611" i="2"/>
  <c r="U611" i="2"/>
  <c r="T611" i="2"/>
  <c r="AC611" i="2"/>
  <c r="AB611" i="2"/>
  <c r="AK611" i="2"/>
  <c r="AJ611" i="2"/>
  <c r="AS611" i="2"/>
  <c r="AR611" i="2"/>
  <c r="BA611" i="2"/>
  <c r="AZ611" i="2"/>
  <c r="BI611" i="2"/>
  <c r="BH611" i="2"/>
  <c r="BQ611" i="2"/>
  <c r="BP611" i="2"/>
  <c r="BY611" i="2"/>
  <c r="BX611" i="2"/>
  <c r="O612" i="2"/>
  <c r="Y612" i="2"/>
  <c r="X612" i="2"/>
  <c r="AE612" i="2"/>
  <c r="AO612" i="2"/>
  <c r="AN612" i="2"/>
  <c r="AU612" i="2"/>
  <c r="BE612" i="2"/>
  <c r="BD612" i="2"/>
  <c r="BK612" i="2"/>
  <c r="BU612" i="2"/>
  <c r="BT612" i="2"/>
  <c r="K613" i="2"/>
  <c r="U613" i="2"/>
  <c r="T613" i="2"/>
  <c r="AC613" i="2"/>
  <c r="AB613" i="2"/>
  <c r="AK613" i="2"/>
  <c r="AJ613" i="2"/>
  <c r="AS613" i="2"/>
  <c r="AR613" i="2"/>
  <c r="BA613" i="2"/>
  <c r="AZ613" i="2"/>
  <c r="BI613" i="2"/>
  <c r="BH613" i="2"/>
  <c r="BQ613" i="2"/>
  <c r="BP613" i="2"/>
  <c r="BY613" i="2"/>
  <c r="BX613" i="2"/>
  <c r="O614" i="2"/>
  <c r="Y614" i="2"/>
  <c r="X614" i="2"/>
  <c r="AE614" i="2"/>
  <c r="AO614" i="2"/>
  <c r="AN614" i="2"/>
  <c r="AU614" i="2"/>
  <c r="BE614" i="2"/>
  <c r="BD614" i="2"/>
  <c r="BK614" i="2"/>
  <c r="BU614" i="2"/>
  <c r="BT614" i="2"/>
  <c r="K616" i="2"/>
  <c r="U616" i="2"/>
  <c r="T616" i="2"/>
  <c r="AC616" i="2"/>
  <c r="AB616" i="2"/>
  <c r="AK616" i="2"/>
  <c r="AJ616" i="2"/>
  <c r="AS616" i="2"/>
  <c r="AR616" i="2"/>
  <c r="BA616" i="2"/>
  <c r="AZ616" i="2"/>
  <c r="BI616" i="2"/>
  <c r="BH616" i="2"/>
  <c r="BQ616" i="2"/>
  <c r="BP616" i="2"/>
  <c r="BY616" i="2"/>
  <c r="BX616" i="2"/>
  <c r="O617" i="2"/>
  <c r="Y617" i="2"/>
  <c r="X617" i="2"/>
  <c r="AE617" i="2"/>
  <c r="AO617" i="2"/>
  <c r="AN617" i="2"/>
  <c r="AU617" i="2"/>
  <c r="BE617" i="2"/>
  <c r="BD617" i="2"/>
  <c r="BK617" i="2"/>
  <c r="BU617" i="2"/>
  <c r="BT617" i="2"/>
  <c r="K618" i="2"/>
  <c r="U618" i="2"/>
  <c r="T618" i="2"/>
  <c r="AC618" i="2"/>
  <c r="AB618" i="2"/>
  <c r="AK618" i="2"/>
  <c r="AJ618" i="2"/>
  <c r="AS618" i="2"/>
  <c r="AR618" i="2"/>
  <c r="BA618" i="2"/>
  <c r="AZ618" i="2"/>
  <c r="BI618" i="2"/>
  <c r="BH618" i="2"/>
  <c r="BQ618" i="2"/>
  <c r="BP618" i="2"/>
  <c r="BY618" i="2"/>
  <c r="BX618" i="2"/>
  <c r="O619" i="2"/>
  <c r="Y619" i="2"/>
  <c r="X619" i="2"/>
  <c r="AE619" i="2"/>
  <c r="AO619" i="2"/>
  <c r="AN619" i="2"/>
  <c r="AU619" i="2"/>
  <c r="BE619" i="2"/>
  <c r="BD619" i="2"/>
  <c r="BK619" i="2"/>
  <c r="BU619" i="2"/>
  <c r="BT619" i="2"/>
  <c r="K620" i="2"/>
  <c r="U620" i="2"/>
  <c r="T620" i="2"/>
  <c r="AC620" i="2"/>
  <c r="AB620" i="2"/>
  <c r="AK620" i="2"/>
  <c r="AJ620" i="2"/>
  <c r="AS620" i="2"/>
  <c r="AR620" i="2"/>
  <c r="BA620" i="2"/>
  <c r="AZ620" i="2"/>
  <c r="BI620" i="2"/>
  <c r="BH620" i="2"/>
  <c r="BQ620" i="2"/>
  <c r="BP620" i="2"/>
  <c r="BY620" i="2"/>
  <c r="BX620" i="2"/>
  <c r="O621" i="2"/>
  <c r="Y621" i="2"/>
  <c r="X621" i="2"/>
  <c r="AE621" i="2"/>
  <c r="AO621" i="2"/>
  <c r="AN621" i="2"/>
  <c r="AU621" i="2"/>
  <c r="BE621" i="2"/>
  <c r="BD621" i="2"/>
  <c r="BK621" i="2"/>
  <c r="BU621" i="2"/>
  <c r="BT621" i="2"/>
  <c r="K622" i="2"/>
  <c r="U622" i="2"/>
  <c r="T622" i="2"/>
  <c r="AC622" i="2"/>
  <c r="AB622" i="2"/>
  <c r="AK622" i="2"/>
  <c r="AJ622" i="2"/>
  <c r="AS622" i="2"/>
  <c r="AR622" i="2"/>
  <c r="BA622" i="2"/>
  <c r="AZ622" i="2"/>
  <c r="BI622" i="2"/>
  <c r="BH622" i="2"/>
  <c r="BQ622" i="2"/>
  <c r="BP622" i="2"/>
  <c r="BY622" i="2"/>
  <c r="BX622" i="2"/>
  <c r="O623" i="2"/>
  <c r="Y623" i="2"/>
  <c r="X623" i="2"/>
  <c r="AE623" i="2"/>
  <c r="AO623" i="2"/>
  <c r="AN623" i="2"/>
  <c r="AU623" i="2"/>
  <c r="BE623" i="2"/>
  <c r="BD623" i="2"/>
  <c r="BK623" i="2"/>
  <c r="BU623" i="2"/>
  <c r="BT623" i="2"/>
  <c r="K624" i="2"/>
  <c r="U624" i="2"/>
  <c r="T624" i="2"/>
  <c r="AC624" i="2"/>
  <c r="AB624" i="2"/>
  <c r="AK624" i="2"/>
  <c r="AJ624" i="2"/>
  <c r="AS624" i="2"/>
  <c r="AR624" i="2"/>
  <c r="BA624" i="2"/>
  <c r="AZ624" i="2"/>
  <c r="BI624" i="2"/>
  <c r="BH624" i="2"/>
  <c r="BQ624" i="2"/>
  <c r="BP624" i="2"/>
  <c r="BY624" i="2"/>
  <c r="BX624" i="2"/>
  <c r="O625" i="2"/>
  <c r="Y625" i="2"/>
  <c r="X625" i="2"/>
  <c r="AE625" i="2"/>
  <c r="AO625" i="2"/>
  <c r="AN625" i="2"/>
  <c r="AU625" i="2"/>
  <c r="BE625" i="2"/>
  <c r="BD625" i="2"/>
  <c r="BK625" i="2"/>
  <c r="BU625" i="2"/>
  <c r="BT625" i="2"/>
  <c r="K626" i="2"/>
  <c r="U626" i="2"/>
  <c r="T626" i="2"/>
  <c r="AC626" i="2"/>
  <c r="AB626" i="2"/>
  <c r="AK626" i="2"/>
  <c r="AJ626" i="2"/>
  <c r="AS626" i="2"/>
  <c r="AR626" i="2"/>
  <c r="BA626" i="2"/>
  <c r="AZ626" i="2"/>
  <c r="BI626" i="2"/>
  <c r="BH626" i="2"/>
  <c r="BQ626" i="2"/>
  <c r="BP626" i="2"/>
  <c r="BY626" i="2"/>
  <c r="BX626" i="2"/>
  <c r="O630" i="2"/>
  <c r="Y630" i="2"/>
  <c r="X630" i="2"/>
  <c r="AE630" i="2"/>
  <c r="AO630" i="2"/>
  <c r="AN630" i="2"/>
  <c r="AU630" i="2"/>
  <c r="BE630" i="2"/>
  <c r="BD630" i="2"/>
  <c r="BK630" i="2"/>
  <c r="BU630" i="2"/>
  <c r="BT630" i="2"/>
  <c r="K631" i="2"/>
  <c r="U631" i="2"/>
  <c r="T631" i="2"/>
  <c r="AC631" i="2"/>
  <c r="AB631" i="2"/>
  <c r="AK631" i="2"/>
  <c r="AJ631" i="2"/>
  <c r="AS631" i="2"/>
  <c r="AR631" i="2"/>
  <c r="BA631" i="2"/>
  <c r="AZ631" i="2"/>
  <c r="BI631" i="2"/>
  <c r="BH631" i="2"/>
  <c r="BQ631" i="2"/>
  <c r="BP631" i="2"/>
  <c r="BY631" i="2"/>
  <c r="BX631" i="2"/>
  <c r="O632" i="2"/>
  <c r="Y632" i="2"/>
  <c r="X632" i="2"/>
  <c r="AE632" i="2"/>
  <c r="AO632" i="2"/>
  <c r="AN632" i="2"/>
  <c r="AU632" i="2"/>
  <c r="BE632" i="2"/>
  <c r="BD632" i="2"/>
  <c r="BK632" i="2"/>
  <c r="BU632" i="2"/>
  <c r="BT632" i="2"/>
  <c r="K633" i="2"/>
  <c r="U633" i="2"/>
  <c r="T633" i="2"/>
  <c r="AC633" i="2"/>
  <c r="AB633" i="2"/>
  <c r="AK633" i="2"/>
  <c r="AJ633" i="2"/>
  <c r="AS633" i="2"/>
  <c r="AR633" i="2"/>
  <c r="BA633" i="2"/>
  <c r="AZ633" i="2"/>
  <c r="BI633" i="2"/>
  <c r="BH633" i="2"/>
  <c r="BQ633" i="2"/>
  <c r="BP633" i="2"/>
  <c r="BY633" i="2"/>
  <c r="BX633" i="2"/>
  <c r="O634" i="2"/>
  <c r="Y634" i="2"/>
  <c r="X634" i="2"/>
  <c r="AE634" i="2"/>
  <c r="AO634" i="2"/>
  <c r="AN634" i="2"/>
  <c r="AU634" i="2"/>
  <c r="BE634" i="2"/>
  <c r="BD634" i="2"/>
  <c r="BK634" i="2"/>
  <c r="BU634" i="2"/>
  <c r="BT634" i="2"/>
  <c r="K635" i="2"/>
  <c r="U635" i="2"/>
  <c r="T635" i="2"/>
  <c r="AC635" i="2"/>
  <c r="AB635" i="2"/>
  <c r="AK635" i="2"/>
  <c r="AJ635" i="2"/>
  <c r="AS635" i="2"/>
  <c r="AR635" i="2"/>
  <c r="BA635" i="2"/>
  <c r="AZ635" i="2"/>
  <c r="BI635" i="2"/>
  <c r="BH635" i="2"/>
  <c r="BQ635" i="2"/>
  <c r="BP635" i="2"/>
  <c r="BY635" i="2"/>
  <c r="BX635" i="2"/>
  <c r="O636" i="2"/>
  <c r="Y636" i="2"/>
  <c r="X636" i="2"/>
  <c r="AE636" i="2"/>
  <c r="AO636" i="2"/>
  <c r="AN636" i="2"/>
  <c r="AU636" i="2"/>
  <c r="BE636" i="2"/>
  <c r="BD636" i="2"/>
  <c r="BK636" i="2"/>
  <c r="BU636" i="2"/>
  <c r="BT636" i="2"/>
  <c r="K638" i="2"/>
  <c r="U638" i="2"/>
  <c r="T638" i="2"/>
  <c r="AC638" i="2"/>
  <c r="AB638" i="2"/>
  <c r="AK638" i="2"/>
  <c r="AJ638" i="2"/>
  <c r="AS638" i="2"/>
  <c r="AR638" i="2"/>
  <c r="BA638" i="2"/>
  <c r="AZ638" i="2"/>
  <c r="BI638" i="2"/>
  <c r="BH638" i="2"/>
  <c r="BQ638" i="2"/>
  <c r="BP638" i="2"/>
  <c r="BY638" i="2"/>
  <c r="BX638" i="2"/>
  <c r="O639" i="2"/>
  <c r="Y639" i="2"/>
  <c r="X639" i="2"/>
  <c r="AE639" i="2"/>
  <c r="AO639" i="2"/>
  <c r="AN639" i="2"/>
  <c r="AU639" i="2"/>
  <c r="BE639" i="2"/>
  <c r="BD639" i="2"/>
  <c r="BK639" i="2"/>
  <c r="BU639" i="2"/>
  <c r="BT639" i="2"/>
  <c r="K640" i="2"/>
  <c r="U640" i="2"/>
  <c r="T640" i="2"/>
  <c r="AC640" i="2"/>
  <c r="AB640" i="2"/>
  <c r="AK640" i="2"/>
  <c r="AJ640" i="2"/>
  <c r="AS640" i="2"/>
  <c r="AR640" i="2"/>
  <c r="BA640" i="2"/>
  <c r="AZ640" i="2"/>
  <c r="BI640" i="2"/>
  <c r="BH640" i="2"/>
  <c r="BQ640" i="2"/>
  <c r="BP640" i="2"/>
  <c r="BY640" i="2"/>
  <c r="BX640" i="2"/>
  <c r="O641" i="2"/>
  <c r="Y641" i="2"/>
  <c r="X641" i="2"/>
  <c r="AE641" i="2"/>
  <c r="AO641" i="2"/>
  <c r="AN641" i="2"/>
  <c r="AU641" i="2"/>
  <c r="BE641" i="2"/>
  <c r="BD641" i="2"/>
  <c r="BK641" i="2"/>
  <c r="BU641" i="2"/>
  <c r="BT641" i="2"/>
  <c r="K642" i="2"/>
  <c r="U642" i="2"/>
  <c r="T642" i="2"/>
  <c r="AC642" i="2"/>
  <c r="AB642" i="2"/>
  <c r="AK642" i="2"/>
  <c r="AJ642" i="2"/>
  <c r="AS642" i="2"/>
  <c r="AR642" i="2"/>
  <c r="BA642" i="2"/>
  <c r="AZ642" i="2"/>
  <c r="BI642" i="2"/>
  <c r="BH642" i="2"/>
  <c r="BQ642" i="2"/>
  <c r="BP642" i="2"/>
  <c r="BY642" i="2"/>
  <c r="BX642" i="2"/>
  <c r="O643" i="2"/>
  <c r="Y643" i="2"/>
  <c r="X643" i="2"/>
  <c r="AE643" i="2"/>
  <c r="AO643" i="2"/>
  <c r="AN643" i="2"/>
  <c r="AU643" i="2"/>
  <c r="BE643" i="2"/>
  <c r="BD643" i="2"/>
  <c r="BK643" i="2"/>
  <c r="BU643" i="2"/>
  <c r="BT643" i="2"/>
  <c r="K644" i="2"/>
  <c r="U644" i="2"/>
  <c r="T644" i="2"/>
  <c r="AC644" i="2"/>
  <c r="AB644" i="2"/>
  <c r="AK644" i="2"/>
  <c r="AJ644" i="2"/>
  <c r="AS644" i="2"/>
  <c r="AR644" i="2"/>
  <c r="BA644" i="2"/>
  <c r="AZ644" i="2"/>
  <c r="BI644" i="2"/>
  <c r="BH644" i="2"/>
  <c r="BQ644" i="2"/>
  <c r="BP644" i="2"/>
  <c r="BY644" i="2"/>
  <c r="BX644" i="2"/>
  <c r="O645" i="2"/>
  <c r="Y645" i="2"/>
  <c r="X645" i="2"/>
  <c r="AE645" i="2"/>
  <c r="AO645" i="2"/>
  <c r="AN645" i="2"/>
  <c r="AU645" i="2"/>
  <c r="BE645" i="2"/>
  <c r="BD645" i="2"/>
  <c r="BK645" i="2"/>
  <c r="BU645" i="2"/>
  <c r="BT645" i="2"/>
  <c r="K646" i="2"/>
  <c r="U646" i="2"/>
  <c r="T646" i="2"/>
  <c r="AC646" i="2"/>
  <c r="AB646" i="2"/>
  <c r="AK646" i="2"/>
  <c r="AJ646" i="2"/>
  <c r="AS646" i="2"/>
  <c r="AR646" i="2"/>
  <c r="BA646" i="2"/>
  <c r="AZ646" i="2"/>
  <c r="BI646" i="2"/>
  <c r="BH646" i="2"/>
  <c r="BQ646" i="2"/>
  <c r="BP646" i="2"/>
  <c r="BY646" i="2"/>
  <c r="BX646" i="2"/>
  <c r="O647" i="2"/>
  <c r="Y647" i="2"/>
  <c r="X647" i="2"/>
  <c r="AE647" i="2"/>
  <c r="AO647" i="2"/>
  <c r="AN647" i="2"/>
  <c r="AU647" i="2"/>
  <c r="BE647" i="2"/>
  <c r="BD647" i="2"/>
  <c r="BK647" i="2"/>
  <c r="BU647" i="2"/>
  <c r="BT647" i="2"/>
  <c r="K648" i="2"/>
  <c r="U648" i="2"/>
  <c r="T648" i="2"/>
  <c r="AC648" i="2"/>
  <c r="AB648" i="2"/>
  <c r="AK648" i="2"/>
  <c r="AJ648" i="2"/>
  <c r="AS648" i="2"/>
  <c r="AR648" i="2"/>
  <c r="BA648" i="2"/>
  <c r="AZ648" i="2"/>
  <c r="BI648" i="2"/>
  <c r="BH648" i="2"/>
  <c r="BQ648" i="2"/>
  <c r="BP648" i="2"/>
  <c r="BY648" i="2"/>
  <c r="BX648" i="2"/>
  <c r="O649" i="2"/>
  <c r="Y649" i="2"/>
  <c r="X649" i="2"/>
  <c r="AE649" i="2"/>
  <c r="AO649" i="2"/>
  <c r="AN649" i="2"/>
  <c r="AU649" i="2"/>
  <c r="BE649" i="2"/>
  <c r="BD649" i="2"/>
  <c r="BK649" i="2"/>
  <c r="BU649" i="2"/>
  <c r="BT649" i="2"/>
  <c r="K652" i="2"/>
  <c r="U652" i="2"/>
  <c r="T652" i="2"/>
  <c r="AC652" i="2"/>
  <c r="AB652" i="2"/>
  <c r="AK652" i="2"/>
  <c r="AJ652" i="2"/>
  <c r="AS652" i="2"/>
  <c r="AR652" i="2"/>
  <c r="BA652" i="2"/>
  <c r="AZ652" i="2"/>
  <c r="BI652" i="2"/>
  <c r="BH652" i="2"/>
  <c r="BQ652" i="2"/>
  <c r="BP652" i="2"/>
  <c r="BY652" i="2"/>
  <c r="BX652" i="2"/>
  <c r="O653" i="2"/>
  <c r="Y653" i="2"/>
  <c r="X653" i="2"/>
  <c r="AE653" i="2"/>
  <c r="AO653" i="2"/>
  <c r="AN653" i="2"/>
  <c r="AU653" i="2"/>
  <c r="BE653" i="2"/>
  <c r="BD653" i="2"/>
  <c r="BK653" i="2"/>
  <c r="BU653" i="2"/>
  <c r="BT653" i="2"/>
  <c r="K654" i="2"/>
  <c r="U654" i="2"/>
  <c r="T654" i="2"/>
  <c r="AC654" i="2"/>
  <c r="AB654" i="2"/>
  <c r="AK654" i="2"/>
  <c r="AJ654" i="2"/>
  <c r="AS654" i="2"/>
  <c r="AR654" i="2"/>
  <c r="BA654" i="2"/>
  <c r="AZ654" i="2"/>
  <c r="BI654" i="2"/>
  <c r="BH654" i="2"/>
  <c r="BQ654" i="2"/>
  <c r="BP654" i="2"/>
  <c r="BY654" i="2"/>
  <c r="BX654" i="2"/>
  <c r="O655" i="2"/>
  <c r="Y655" i="2"/>
  <c r="X655" i="2"/>
  <c r="AE655" i="2"/>
  <c r="AO655" i="2"/>
  <c r="AN655" i="2"/>
  <c r="AU655" i="2"/>
  <c r="BE655" i="2"/>
  <c r="BD655" i="2"/>
  <c r="BK655" i="2"/>
  <c r="BU655" i="2"/>
  <c r="BT655" i="2"/>
  <c r="K656" i="2"/>
  <c r="U656" i="2"/>
  <c r="T656" i="2"/>
  <c r="AC656" i="2"/>
  <c r="AB656" i="2"/>
  <c r="AK656" i="2"/>
  <c r="AJ656" i="2"/>
  <c r="AS656" i="2"/>
  <c r="AR656" i="2"/>
  <c r="BA656" i="2"/>
  <c r="AZ656" i="2"/>
  <c r="BI656" i="2"/>
  <c r="BH656" i="2"/>
  <c r="BQ656" i="2"/>
  <c r="BP656" i="2"/>
  <c r="BY656" i="2"/>
  <c r="BX656" i="2"/>
  <c r="O657" i="2"/>
  <c r="Y657" i="2"/>
  <c r="X657" i="2"/>
  <c r="AE657" i="2"/>
  <c r="AO657" i="2"/>
  <c r="AN657" i="2"/>
  <c r="AU657" i="2"/>
  <c r="BE657" i="2"/>
  <c r="BD657" i="2"/>
  <c r="BK657" i="2"/>
  <c r="BU657" i="2"/>
  <c r="BT657" i="2"/>
  <c r="K658" i="2"/>
  <c r="U658" i="2"/>
  <c r="T658" i="2"/>
  <c r="AC658" i="2"/>
  <c r="AB658" i="2"/>
  <c r="AK658" i="2"/>
  <c r="AJ658" i="2"/>
  <c r="AS658" i="2"/>
  <c r="AR658" i="2"/>
  <c r="BA658" i="2"/>
  <c r="AZ658" i="2"/>
  <c r="BI658" i="2"/>
  <c r="BH658" i="2"/>
  <c r="BQ658" i="2"/>
  <c r="BP658" i="2"/>
  <c r="BY658" i="2"/>
  <c r="BX658" i="2"/>
  <c r="O660" i="2"/>
  <c r="Y660" i="2"/>
  <c r="X660" i="2"/>
  <c r="AE660" i="2"/>
  <c r="AO660" i="2"/>
  <c r="AN660" i="2"/>
  <c r="AU660" i="2"/>
  <c r="BE660" i="2"/>
  <c r="BD660" i="2"/>
  <c r="BK660" i="2"/>
  <c r="BU660" i="2"/>
  <c r="BT660" i="2"/>
  <c r="K661" i="2"/>
  <c r="U661" i="2"/>
  <c r="T661" i="2"/>
  <c r="AC661" i="2"/>
  <c r="AB661" i="2"/>
  <c r="AK661" i="2"/>
  <c r="AJ661" i="2"/>
  <c r="AS661" i="2"/>
  <c r="AR661" i="2"/>
  <c r="BA661" i="2"/>
  <c r="AZ661" i="2"/>
  <c r="BI661" i="2"/>
  <c r="BH661" i="2"/>
  <c r="BQ661" i="2"/>
  <c r="BP661" i="2"/>
  <c r="BY661" i="2"/>
  <c r="BX661" i="2"/>
  <c r="O662" i="2"/>
  <c r="Y662" i="2"/>
  <c r="X662" i="2"/>
  <c r="AE662" i="2"/>
  <c r="AO662" i="2"/>
  <c r="AN662" i="2"/>
  <c r="AU662" i="2"/>
  <c r="BE662" i="2"/>
  <c r="BD662" i="2"/>
  <c r="BK662" i="2"/>
  <c r="BU662" i="2"/>
  <c r="BT662" i="2"/>
  <c r="K663" i="2"/>
  <c r="U663" i="2"/>
  <c r="T663" i="2"/>
  <c r="AC663" i="2"/>
  <c r="AB663" i="2"/>
  <c r="AK663" i="2"/>
  <c r="AJ663" i="2"/>
  <c r="AS663" i="2"/>
  <c r="AR663" i="2"/>
  <c r="BA663" i="2"/>
  <c r="AZ663" i="2"/>
  <c r="BI663" i="2"/>
  <c r="BH663" i="2"/>
  <c r="BQ663" i="2"/>
  <c r="BP663" i="2"/>
  <c r="BY663" i="2"/>
  <c r="BX663" i="2"/>
  <c r="O664" i="2"/>
  <c r="Y664" i="2"/>
  <c r="X664" i="2"/>
  <c r="AE664" i="2"/>
  <c r="AO664" i="2"/>
  <c r="AN664" i="2"/>
  <c r="AU664" i="2"/>
  <c r="BE664" i="2"/>
  <c r="BD664" i="2"/>
  <c r="BK664" i="2"/>
  <c r="BU664" i="2"/>
  <c r="BT664" i="2"/>
  <c r="K665" i="2"/>
  <c r="U665" i="2"/>
  <c r="T665" i="2"/>
  <c r="AC665" i="2"/>
  <c r="AB665" i="2"/>
  <c r="AK665" i="2"/>
  <c r="AJ665" i="2"/>
  <c r="AS665" i="2"/>
  <c r="AR665" i="2"/>
  <c r="BA665" i="2"/>
  <c r="AZ665" i="2"/>
  <c r="BI665" i="2"/>
  <c r="BH665" i="2"/>
  <c r="BQ665" i="2"/>
  <c r="BP665" i="2"/>
  <c r="BY665" i="2"/>
  <c r="BX665" i="2"/>
  <c r="O666" i="2"/>
  <c r="Y666" i="2"/>
  <c r="X666" i="2"/>
  <c r="AE666" i="2"/>
  <c r="AO666" i="2"/>
  <c r="AN666" i="2"/>
  <c r="AU666" i="2"/>
  <c r="BE666" i="2"/>
  <c r="BD666" i="2"/>
  <c r="BK666" i="2"/>
  <c r="BU666" i="2"/>
  <c r="BT666" i="2"/>
  <c r="K667" i="2"/>
  <c r="U667" i="2"/>
  <c r="T667" i="2"/>
  <c r="AC667" i="2"/>
  <c r="AB667" i="2"/>
  <c r="AK667" i="2"/>
  <c r="AJ667" i="2"/>
  <c r="AS667" i="2"/>
  <c r="AR667" i="2"/>
  <c r="BA667" i="2"/>
  <c r="AZ667" i="2"/>
  <c r="BI667" i="2"/>
  <c r="BH667" i="2"/>
  <c r="BQ667" i="2"/>
  <c r="BP667" i="2"/>
  <c r="BY667" i="2"/>
  <c r="BX667" i="2"/>
  <c r="O668" i="2"/>
  <c r="Y668" i="2"/>
  <c r="X668" i="2"/>
  <c r="AE668" i="2"/>
  <c r="AO668" i="2"/>
  <c r="AN668" i="2"/>
  <c r="AU668" i="2"/>
  <c r="BE668" i="2"/>
  <c r="BD668" i="2"/>
  <c r="BK668" i="2"/>
  <c r="BU668" i="2"/>
  <c r="BT668" i="2"/>
  <c r="K669" i="2"/>
  <c r="U669" i="2"/>
  <c r="T669" i="2"/>
  <c r="AC669" i="2"/>
  <c r="AB669" i="2"/>
  <c r="AK669" i="2"/>
  <c r="AJ669" i="2"/>
  <c r="AS669" i="2"/>
  <c r="AR669" i="2"/>
  <c r="BA669" i="2"/>
  <c r="AZ669" i="2"/>
  <c r="BI669" i="2"/>
  <c r="BH669" i="2"/>
  <c r="BQ669" i="2"/>
  <c r="BP669" i="2"/>
  <c r="BY669" i="2"/>
  <c r="BX669" i="2"/>
  <c r="O670" i="2"/>
  <c r="Y670" i="2"/>
  <c r="X670" i="2"/>
  <c r="AE670" i="2"/>
  <c r="AO670" i="2"/>
  <c r="AN670" i="2"/>
  <c r="AU670" i="2"/>
  <c r="BE670" i="2"/>
  <c r="BD670" i="2"/>
  <c r="BK670" i="2"/>
  <c r="BU670" i="2"/>
  <c r="BT670" i="2"/>
  <c r="K675" i="2"/>
  <c r="U675" i="2"/>
  <c r="T675" i="2"/>
  <c r="AC675" i="2"/>
  <c r="AB675" i="2"/>
  <c r="AK675" i="2"/>
  <c r="AJ675" i="2"/>
  <c r="AS675" i="2"/>
  <c r="AR675" i="2"/>
  <c r="BA675" i="2"/>
  <c r="AZ675" i="2"/>
  <c r="BI675" i="2"/>
  <c r="BH675" i="2"/>
  <c r="BQ675" i="2"/>
  <c r="BP675" i="2"/>
  <c r="BY675" i="2"/>
  <c r="BX675" i="2"/>
  <c r="O676" i="2"/>
  <c r="Y676" i="2"/>
  <c r="X676" i="2"/>
  <c r="AE676" i="2"/>
  <c r="AO676" i="2"/>
  <c r="AN676" i="2"/>
  <c r="AU676" i="2"/>
  <c r="BE676" i="2"/>
  <c r="BD676" i="2"/>
  <c r="BK676" i="2"/>
  <c r="BU676" i="2"/>
  <c r="BT676" i="2"/>
  <c r="K677" i="2"/>
  <c r="U677" i="2"/>
  <c r="T677" i="2"/>
  <c r="AC677" i="2"/>
  <c r="AB677" i="2"/>
  <c r="AK677" i="2"/>
  <c r="AJ677" i="2"/>
  <c r="AS677" i="2"/>
  <c r="AR677" i="2"/>
  <c r="BA677" i="2"/>
  <c r="AZ677" i="2"/>
  <c r="BI677" i="2"/>
  <c r="BH677" i="2"/>
  <c r="BQ677" i="2"/>
  <c r="BP677" i="2"/>
  <c r="BY677" i="2"/>
  <c r="BX677" i="2"/>
  <c r="O678" i="2"/>
  <c r="Y678" i="2"/>
  <c r="X678" i="2"/>
  <c r="AE678" i="2"/>
  <c r="AO678" i="2"/>
  <c r="AN678" i="2"/>
  <c r="AU678" i="2"/>
  <c r="BE678" i="2"/>
  <c r="BD678" i="2"/>
  <c r="BK678" i="2"/>
  <c r="BU678" i="2"/>
  <c r="BT678" i="2"/>
  <c r="K679" i="2"/>
  <c r="U679" i="2"/>
  <c r="T679" i="2"/>
  <c r="AC679" i="2"/>
  <c r="AB679" i="2"/>
  <c r="AK679" i="2"/>
  <c r="AJ679" i="2"/>
  <c r="AS679" i="2"/>
  <c r="AR679" i="2"/>
  <c r="BA679" i="2"/>
  <c r="AZ679" i="2"/>
  <c r="BI679" i="2"/>
  <c r="BH679" i="2"/>
  <c r="BQ679" i="2"/>
  <c r="BP679" i="2"/>
  <c r="BY679" i="2"/>
  <c r="BX679" i="2"/>
  <c r="O680" i="2"/>
  <c r="Y680" i="2"/>
  <c r="X680" i="2"/>
  <c r="AE680" i="2"/>
  <c r="AO680" i="2"/>
  <c r="AN680" i="2"/>
  <c r="AU680" i="2"/>
  <c r="BE680" i="2"/>
  <c r="BD680" i="2"/>
  <c r="BK680" i="2"/>
  <c r="BU680" i="2"/>
  <c r="BT680" i="2"/>
  <c r="K684" i="2"/>
  <c r="U684" i="2"/>
  <c r="T684" i="2"/>
  <c r="AC684" i="2"/>
  <c r="AB684" i="2"/>
  <c r="AK684" i="2"/>
  <c r="AJ684" i="2"/>
  <c r="AS684" i="2"/>
  <c r="AR684" i="2"/>
  <c r="BA684" i="2"/>
  <c r="AZ684" i="2"/>
  <c r="BI684" i="2"/>
  <c r="BH684" i="2"/>
  <c r="BQ684" i="2"/>
  <c r="BP684" i="2"/>
  <c r="BY684" i="2"/>
  <c r="BX684" i="2"/>
  <c r="O685" i="2"/>
  <c r="Y685" i="2"/>
  <c r="X685" i="2"/>
  <c r="AE685" i="2"/>
  <c r="AO685" i="2"/>
  <c r="AN685" i="2"/>
  <c r="AU685" i="2"/>
  <c r="BE685" i="2"/>
  <c r="BD685" i="2"/>
  <c r="BK685" i="2"/>
  <c r="BU685" i="2"/>
  <c r="BT685" i="2"/>
  <c r="K686" i="2"/>
  <c r="U686" i="2"/>
  <c r="T686" i="2"/>
  <c r="AC686" i="2"/>
  <c r="AB686" i="2"/>
  <c r="AK686" i="2"/>
  <c r="AJ686" i="2"/>
  <c r="AS686" i="2"/>
  <c r="AR686" i="2"/>
  <c r="BA686" i="2"/>
  <c r="AZ686" i="2"/>
  <c r="BI686" i="2"/>
  <c r="BH686" i="2"/>
  <c r="BQ686" i="2"/>
  <c r="BP686" i="2"/>
  <c r="BY686" i="2"/>
  <c r="BX686" i="2"/>
  <c r="O687" i="2"/>
  <c r="Y687" i="2"/>
  <c r="X687" i="2"/>
  <c r="AE687" i="2"/>
  <c r="AO687" i="2"/>
  <c r="AN687" i="2"/>
  <c r="AU687" i="2"/>
  <c r="BE687" i="2"/>
  <c r="BD687" i="2"/>
  <c r="BK687" i="2"/>
  <c r="BU687" i="2"/>
  <c r="BT687" i="2"/>
  <c r="K688" i="2"/>
  <c r="U688" i="2"/>
  <c r="T688" i="2"/>
  <c r="AC688" i="2"/>
  <c r="AB688" i="2"/>
  <c r="AK688" i="2"/>
  <c r="AJ688" i="2"/>
  <c r="AS688" i="2"/>
  <c r="AR688" i="2"/>
  <c r="BA688" i="2"/>
  <c r="AZ688" i="2"/>
  <c r="BI688" i="2"/>
  <c r="BH688" i="2"/>
  <c r="BQ688" i="2"/>
  <c r="BP688" i="2"/>
  <c r="BY688" i="2"/>
  <c r="BX688" i="2"/>
  <c r="O689" i="2"/>
  <c r="Y689" i="2"/>
  <c r="X689" i="2"/>
  <c r="AE689" i="2"/>
  <c r="AO689" i="2"/>
  <c r="AN689" i="2"/>
  <c r="AU689" i="2"/>
  <c r="BE689" i="2"/>
  <c r="BD689" i="2"/>
  <c r="BK689" i="2"/>
  <c r="BU689" i="2"/>
  <c r="BT689" i="2"/>
  <c r="K693" i="2"/>
  <c r="U693" i="2"/>
  <c r="T693" i="2"/>
  <c r="AC693" i="2"/>
  <c r="AB693" i="2"/>
  <c r="AK693" i="2"/>
  <c r="AJ693" i="2"/>
  <c r="AS693" i="2"/>
  <c r="AR693" i="2"/>
  <c r="BA693" i="2"/>
  <c r="AZ693" i="2"/>
  <c r="BI693" i="2"/>
  <c r="BH693" i="2"/>
  <c r="BQ693" i="2"/>
  <c r="BP693" i="2"/>
  <c r="BY693" i="2"/>
  <c r="BX693" i="2"/>
  <c r="O694" i="2"/>
  <c r="Y694" i="2"/>
  <c r="X694" i="2"/>
  <c r="AE694" i="2"/>
  <c r="AO694" i="2"/>
  <c r="AN694" i="2"/>
  <c r="AU694" i="2"/>
  <c r="BE694" i="2"/>
  <c r="BD694" i="2"/>
  <c r="BK694" i="2"/>
  <c r="BU694" i="2"/>
  <c r="BT694" i="2"/>
  <c r="K695" i="2"/>
  <c r="U695" i="2"/>
  <c r="T695" i="2"/>
  <c r="AC695" i="2"/>
  <c r="AB695" i="2"/>
  <c r="AK695" i="2"/>
  <c r="AJ695" i="2"/>
  <c r="AS695" i="2"/>
  <c r="AR695" i="2"/>
  <c r="BA695" i="2"/>
  <c r="AZ695" i="2"/>
  <c r="BI695" i="2"/>
  <c r="BH695" i="2"/>
  <c r="BQ695" i="2"/>
  <c r="BP695" i="2"/>
  <c r="BY695" i="2"/>
  <c r="BX695" i="2"/>
  <c r="O696" i="2"/>
  <c r="Y696" i="2"/>
  <c r="X696" i="2"/>
  <c r="AE696" i="2"/>
  <c r="AO696" i="2"/>
  <c r="AN696" i="2"/>
  <c r="AU696" i="2"/>
  <c r="BE696" i="2"/>
  <c r="BD696" i="2"/>
  <c r="BK696" i="2"/>
  <c r="BU696" i="2"/>
  <c r="BT696" i="2"/>
  <c r="K697" i="2"/>
  <c r="U697" i="2"/>
  <c r="T697" i="2"/>
  <c r="AC697" i="2"/>
  <c r="AB697" i="2"/>
  <c r="AK697" i="2"/>
  <c r="AJ697" i="2"/>
  <c r="AS697" i="2"/>
  <c r="AR697" i="2"/>
  <c r="BA697" i="2"/>
  <c r="AZ697" i="2"/>
  <c r="BI697" i="2"/>
  <c r="BH697" i="2"/>
  <c r="BQ697" i="2"/>
  <c r="BP697" i="2"/>
  <c r="BY697" i="2"/>
  <c r="BX697" i="2"/>
  <c r="O698" i="2"/>
  <c r="Y698" i="2"/>
  <c r="X698" i="2"/>
  <c r="AE698" i="2"/>
  <c r="AO698" i="2"/>
  <c r="AN698" i="2"/>
  <c r="AU698" i="2"/>
  <c r="BE698" i="2"/>
  <c r="BD698" i="2"/>
  <c r="BK698" i="2"/>
  <c r="BU698" i="2"/>
  <c r="BT698" i="2"/>
  <c r="K699" i="2"/>
  <c r="U699" i="2"/>
  <c r="T699" i="2"/>
  <c r="AC699" i="2"/>
  <c r="AB699" i="2"/>
  <c r="AK699" i="2"/>
  <c r="AJ699" i="2"/>
  <c r="AS699" i="2"/>
  <c r="AR699" i="2"/>
  <c r="BA699" i="2"/>
  <c r="AZ699" i="2"/>
  <c r="BI699" i="2"/>
  <c r="BH699" i="2"/>
  <c r="BQ699" i="2"/>
  <c r="BP699" i="2"/>
  <c r="BY699" i="2"/>
  <c r="BX699" i="2"/>
  <c r="O700" i="2"/>
  <c r="Y700" i="2"/>
  <c r="X700" i="2"/>
  <c r="AE700" i="2"/>
  <c r="AO700" i="2"/>
  <c r="AN700" i="2"/>
  <c r="AU700" i="2"/>
  <c r="BE700" i="2"/>
  <c r="BD700" i="2"/>
  <c r="BK700" i="2"/>
  <c r="BU700" i="2"/>
  <c r="BT700" i="2"/>
  <c r="K702" i="2"/>
  <c r="U702" i="2"/>
  <c r="T702" i="2"/>
  <c r="AC702" i="2"/>
  <c r="AB702" i="2"/>
  <c r="AK702" i="2"/>
  <c r="AJ702" i="2"/>
  <c r="AS702" i="2"/>
  <c r="AR702" i="2"/>
  <c r="BA702" i="2"/>
  <c r="AZ702" i="2"/>
  <c r="BI702" i="2"/>
  <c r="BH702" i="2"/>
  <c r="BQ702" i="2"/>
  <c r="BP702" i="2"/>
  <c r="BY702" i="2"/>
  <c r="BX702" i="2"/>
  <c r="O703" i="2"/>
  <c r="Y703" i="2"/>
  <c r="X703" i="2"/>
  <c r="AE703" i="2"/>
  <c r="AO703" i="2"/>
  <c r="AN703" i="2"/>
  <c r="AU703" i="2"/>
  <c r="BE703" i="2"/>
  <c r="BD703" i="2"/>
  <c r="BK703" i="2"/>
  <c r="BU703" i="2"/>
  <c r="BT703" i="2"/>
  <c r="K704" i="2"/>
  <c r="U704" i="2"/>
  <c r="T704" i="2"/>
  <c r="AC704" i="2"/>
  <c r="AB704" i="2"/>
  <c r="AK704" i="2"/>
  <c r="AJ704" i="2"/>
  <c r="AS704" i="2"/>
  <c r="AR704" i="2"/>
  <c r="BA704" i="2"/>
  <c r="AZ704" i="2"/>
  <c r="BI704" i="2"/>
  <c r="BH704" i="2"/>
  <c r="BQ704" i="2"/>
  <c r="BP704" i="2"/>
  <c r="BY704" i="2"/>
  <c r="BX704" i="2"/>
  <c r="O705" i="2"/>
  <c r="Y705" i="2"/>
  <c r="X705" i="2"/>
  <c r="AE705" i="2"/>
  <c r="AO705" i="2"/>
  <c r="AN705" i="2"/>
  <c r="AU705" i="2"/>
  <c r="BE705" i="2"/>
  <c r="BD705" i="2"/>
  <c r="BK705" i="2"/>
  <c r="BU705" i="2"/>
  <c r="BT705" i="2"/>
  <c r="K706" i="2"/>
  <c r="U706" i="2"/>
  <c r="T706" i="2"/>
  <c r="AC706" i="2"/>
  <c r="AB706" i="2"/>
  <c r="AK706" i="2"/>
  <c r="AJ706" i="2"/>
  <c r="AS706" i="2"/>
  <c r="AR706" i="2"/>
  <c r="BA706" i="2"/>
  <c r="AZ706" i="2"/>
  <c r="BI706" i="2"/>
  <c r="BH706" i="2"/>
  <c r="BQ706" i="2"/>
  <c r="BP706" i="2"/>
  <c r="BY706" i="2"/>
  <c r="BX706" i="2"/>
  <c r="O707" i="2"/>
  <c r="Y707" i="2"/>
  <c r="X707" i="2"/>
  <c r="AE707" i="2"/>
  <c r="AO707" i="2"/>
  <c r="AN707" i="2"/>
  <c r="AU707" i="2"/>
  <c r="BE707" i="2"/>
  <c r="BD707" i="2"/>
  <c r="BK707" i="2"/>
  <c r="BU707" i="2"/>
  <c r="BT707" i="2"/>
  <c r="K708" i="2"/>
  <c r="U708" i="2"/>
  <c r="T708" i="2"/>
  <c r="AC708" i="2"/>
  <c r="AB708" i="2"/>
  <c r="AK708" i="2"/>
  <c r="AJ708" i="2"/>
  <c r="AS708" i="2"/>
  <c r="AR708" i="2"/>
  <c r="BA708" i="2"/>
  <c r="AZ708" i="2"/>
  <c r="BI708" i="2"/>
  <c r="BH708" i="2"/>
  <c r="BQ708" i="2"/>
  <c r="BP708" i="2"/>
  <c r="BY708" i="2"/>
  <c r="BX708" i="2"/>
  <c r="O709" i="2"/>
  <c r="Y709" i="2"/>
  <c r="X709" i="2"/>
  <c r="AE709" i="2"/>
  <c r="AO709" i="2"/>
  <c r="AN709" i="2"/>
  <c r="AU709" i="2"/>
  <c r="BE709" i="2"/>
  <c r="BD709" i="2"/>
  <c r="BK709" i="2"/>
  <c r="BU709" i="2"/>
  <c r="BT709" i="2"/>
  <c r="K710" i="2"/>
  <c r="U710" i="2"/>
  <c r="T710" i="2"/>
  <c r="AC710" i="2"/>
  <c r="AB710" i="2"/>
  <c r="AK710" i="2"/>
  <c r="AJ710" i="2"/>
  <c r="AS710" i="2"/>
  <c r="AR710" i="2"/>
  <c r="BA710" i="2"/>
  <c r="AZ710" i="2"/>
  <c r="BI710" i="2"/>
  <c r="BH710" i="2"/>
  <c r="BQ710" i="2"/>
  <c r="BP710" i="2"/>
  <c r="BY710" i="2"/>
  <c r="BX710" i="2"/>
  <c r="O711" i="2"/>
  <c r="Y711" i="2"/>
  <c r="X711" i="2"/>
  <c r="AE711" i="2"/>
  <c r="AO711" i="2"/>
  <c r="AN711" i="2"/>
  <c r="AU711" i="2"/>
  <c r="BE711" i="2"/>
  <c r="BD711" i="2"/>
  <c r="BK711" i="2"/>
  <c r="BU711" i="2"/>
  <c r="BT711" i="2"/>
  <c r="K712" i="2"/>
  <c r="U712" i="2"/>
  <c r="T712" i="2"/>
  <c r="AC712" i="2"/>
  <c r="AB712" i="2"/>
  <c r="AK712" i="2"/>
  <c r="AJ712" i="2"/>
  <c r="AS712" i="2"/>
  <c r="AR712" i="2"/>
  <c r="BA712" i="2"/>
  <c r="AZ712" i="2"/>
  <c r="BI712" i="2"/>
  <c r="BH712" i="2"/>
  <c r="BQ712" i="2"/>
  <c r="BP712" i="2"/>
  <c r="BY712" i="2"/>
  <c r="BX712" i="2"/>
  <c r="O713" i="2"/>
  <c r="Y713" i="2"/>
  <c r="X713" i="2"/>
  <c r="AE713" i="2"/>
  <c r="AO713" i="2"/>
  <c r="AN713" i="2"/>
  <c r="AU713" i="2"/>
  <c r="BE713" i="2"/>
  <c r="BD713" i="2"/>
  <c r="BK713" i="2"/>
  <c r="BU713" i="2"/>
  <c r="BT713" i="2"/>
  <c r="K714" i="2"/>
  <c r="U714" i="2"/>
  <c r="T714" i="2"/>
  <c r="AC714" i="2"/>
  <c r="AB714" i="2"/>
  <c r="AK714" i="2"/>
  <c r="AJ714" i="2"/>
  <c r="AS714" i="2"/>
  <c r="AR714" i="2"/>
  <c r="BA714" i="2"/>
  <c r="AZ714" i="2"/>
  <c r="BI714" i="2"/>
  <c r="BH714" i="2"/>
  <c r="BQ714" i="2"/>
  <c r="BP714" i="2"/>
  <c r="BY714" i="2"/>
  <c r="BX714" i="2"/>
  <c r="O715" i="2"/>
  <c r="Y715" i="2"/>
  <c r="X715" i="2"/>
  <c r="AE715" i="2"/>
  <c r="AO715" i="2"/>
  <c r="AN715" i="2"/>
  <c r="AU715" i="2"/>
  <c r="BE715" i="2"/>
  <c r="BD715" i="2"/>
  <c r="BK715" i="2"/>
  <c r="BU715" i="2"/>
  <c r="BT715" i="2"/>
  <c r="K716" i="2"/>
  <c r="U716" i="2"/>
  <c r="T716" i="2"/>
  <c r="AC716" i="2"/>
  <c r="AB716" i="2"/>
  <c r="AK716" i="2"/>
  <c r="AJ716" i="2"/>
  <c r="AS716" i="2"/>
  <c r="AR716" i="2"/>
  <c r="BA716" i="2"/>
  <c r="AZ716" i="2"/>
  <c r="BI716" i="2"/>
  <c r="BH716" i="2"/>
  <c r="BQ716" i="2"/>
  <c r="BP716" i="2"/>
  <c r="BY716" i="2"/>
  <c r="BX716" i="2"/>
  <c r="O717" i="2"/>
  <c r="Y717" i="2"/>
  <c r="X717" i="2"/>
  <c r="AE717" i="2"/>
  <c r="AO717" i="2"/>
  <c r="AN717" i="2"/>
  <c r="AU717" i="2"/>
  <c r="BE717" i="2"/>
  <c r="BD717" i="2"/>
  <c r="BK717" i="2"/>
  <c r="BU717" i="2"/>
  <c r="BT717" i="2"/>
  <c r="M718" i="2"/>
  <c r="U718" i="2"/>
  <c r="AC718" i="2"/>
  <c r="AK718" i="2"/>
  <c r="AS718" i="2"/>
  <c r="BA718" i="2"/>
  <c r="BI718" i="2"/>
  <c r="BQ718" i="2"/>
  <c r="Q719" i="2"/>
  <c r="AG719" i="2"/>
  <c r="AW719" i="2"/>
  <c r="BM719" i="2"/>
  <c r="M720" i="2"/>
  <c r="Q721" i="2"/>
  <c r="AG721" i="2"/>
  <c r="AW721" i="2"/>
  <c r="BM721" i="2"/>
  <c r="M722" i="2"/>
  <c r="Q723" i="2"/>
  <c r="AG723" i="2"/>
  <c r="AW723" i="2"/>
  <c r="BM723" i="2"/>
  <c r="M724" i="2"/>
  <c r="Q725" i="2"/>
  <c r="AG725" i="2"/>
  <c r="AW725" i="2"/>
  <c r="BM725" i="2"/>
  <c r="M727" i="2"/>
  <c r="Q728" i="2"/>
  <c r="AG728" i="2"/>
  <c r="AW728" i="2"/>
  <c r="BM728" i="2"/>
  <c r="M729" i="2"/>
  <c r="Q730" i="2"/>
  <c r="AG730" i="2"/>
  <c r="AW730" i="2"/>
  <c r="BM730" i="2"/>
  <c r="M731" i="2"/>
  <c r="Q732" i="2"/>
  <c r="AG732" i="2"/>
  <c r="AW732" i="2"/>
  <c r="BM732" i="2"/>
  <c r="M734" i="2"/>
  <c r="Q735" i="2"/>
  <c r="AG735" i="2"/>
  <c r="AW735" i="2"/>
  <c r="BM735" i="2"/>
  <c r="M737" i="2"/>
  <c r="Q738" i="2"/>
  <c r="AG738" i="2"/>
  <c r="AW738" i="2"/>
  <c r="BM738" i="2"/>
  <c r="M739" i="2"/>
  <c r="Q742" i="2"/>
  <c r="AG742" i="2"/>
  <c r="AW742" i="2"/>
  <c r="BM742" i="2"/>
  <c r="M743" i="2"/>
  <c r="Q745" i="2"/>
  <c r="AG745" i="2"/>
  <c r="AW745" i="2"/>
  <c r="BM745" i="2"/>
  <c r="M746" i="2"/>
  <c r="Q747" i="2"/>
  <c r="AG747" i="2"/>
  <c r="AW747" i="2"/>
  <c r="BM747" i="2"/>
  <c r="M748" i="2"/>
  <c r="Q751" i="2"/>
  <c r="AG751" i="2"/>
  <c r="AW751" i="2"/>
  <c r="BM751" i="2"/>
  <c r="M752" i="2"/>
  <c r="Q753" i="2"/>
  <c r="AG753" i="2"/>
  <c r="AW753" i="2"/>
  <c r="BM753" i="2"/>
  <c r="M754" i="2"/>
  <c r="Q756" i="2"/>
  <c r="AG756" i="2"/>
  <c r="AW756" i="2"/>
  <c r="BM756" i="2"/>
  <c r="M757" i="2"/>
  <c r="Q758" i="2"/>
  <c r="AG758" i="2"/>
  <c r="AW758" i="2"/>
  <c r="BM758" i="2"/>
  <c r="M759" i="2"/>
  <c r="Q762" i="2"/>
  <c r="AG762" i="2"/>
  <c r="AW762" i="2"/>
  <c r="BM762" i="2"/>
  <c r="M763" i="2"/>
  <c r="Q764" i="2"/>
  <c r="AG764" i="2"/>
  <c r="AW764" i="2"/>
  <c r="BM764" i="2"/>
  <c r="M765" i="2"/>
  <c r="Q766" i="2"/>
  <c r="AG766" i="2"/>
  <c r="AW766" i="2"/>
  <c r="BM766" i="2"/>
  <c r="M767" i="2"/>
  <c r="Q768" i="2"/>
  <c r="AG768" i="2"/>
  <c r="AW768" i="2"/>
  <c r="BM768" i="2"/>
  <c r="M769" i="2"/>
  <c r="Q770" i="2"/>
  <c r="AG770" i="2"/>
  <c r="AW770" i="2"/>
  <c r="BM770" i="2"/>
  <c r="M771" i="2"/>
  <c r="Q772" i="2"/>
  <c r="AG772" i="2"/>
  <c r="AW772" i="2"/>
  <c r="BM772" i="2"/>
  <c r="M773" i="2"/>
  <c r="Q774" i="2"/>
  <c r="AG774" i="2"/>
  <c r="AW774" i="2"/>
  <c r="BM774" i="2"/>
  <c r="M775" i="2"/>
  <c r="Q776" i="2"/>
  <c r="AG776" i="2"/>
  <c r="AW776" i="2"/>
  <c r="BM776" i="2"/>
  <c r="M777" i="2"/>
  <c r="Q778" i="2"/>
  <c r="AG778" i="2"/>
  <c r="AW778" i="2"/>
  <c r="BM778" i="2"/>
  <c r="M779" i="2"/>
  <c r="Q780" i="2"/>
  <c r="AG780" i="2"/>
  <c r="AW780" i="2"/>
  <c r="BM780" i="2"/>
  <c r="M781" i="2"/>
  <c r="Q782" i="2"/>
  <c r="AG782" i="2"/>
  <c r="AW782" i="2"/>
  <c r="BM782" i="2"/>
  <c r="M783" i="2"/>
  <c r="Q784" i="2"/>
  <c r="AG784" i="2"/>
  <c r="AW784" i="2"/>
  <c r="BM784" i="2"/>
  <c r="M785" i="2"/>
  <c r="Q786" i="2"/>
  <c r="AG786" i="2"/>
  <c r="AW786" i="2"/>
  <c r="BM786" i="2"/>
  <c r="M787" i="2"/>
  <c r="Q788" i="2"/>
  <c r="AG788" i="2"/>
  <c r="AW788" i="2"/>
  <c r="BM788" i="2"/>
  <c r="M789" i="2"/>
  <c r="Q790" i="2"/>
  <c r="AG790" i="2"/>
  <c r="AW790" i="2"/>
  <c r="BM790" i="2"/>
  <c r="M791" i="2"/>
  <c r="Q792" i="2"/>
  <c r="AG792" i="2"/>
  <c r="AW792" i="2"/>
  <c r="BM792" i="2"/>
  <c r="M793" i="2"/>
  <c r="Q794" i="2"/>
  <c r="AG794" i="2"/>
  <c r="AW794" i="2"/>
  <c r="BM794" i="2"/>
  <c r="M795" i="2"/>
  <c r="Q796" i="2"/>
  <c r="AG796" i="2"/>
  <c r="AW796" i="2"/>
  <c r="BM796" i="2"/>
  <c r="M797" i="2"/>
  <c r="Q798" i="2"/>
  <c r="AG798" i="2"/>
  <c r="AW798" i="2"/>
  <c r="BM798" i="2"/>
  <c r="M799" i="2"/>
  <c r="Q800" i="2"/>
  <c r="AG800" i="2"/>
  <c r="AW800" i="2"/>
  <c r="BM800" i="2"/>
  <c r="M801" i="2"/>
  <c r="Q803" i="2"/>
  <c r="AG803" i="2"/>
  <c r="AW803" i="2"/>
  <c r="BM803" i="2"/>
  <c r="M804" i="2"/>
  <c r="Q805" i="2"/>
  <c r="AG805" i="2"/>
  <c r="AW805" i="2"/>
  <c r="BM805" i="2"/>
  <c r="M806" i="2"/>
  <c r="Q808" i="2"/>
  <c r="AG808" i="2"/>
  <c r="AW808" i="2"/>
  <c r="BM808" i="2"/>
  <c r="M809" i="2"/>
  <c r="Q810" i="2"/>
  <c r="AG810" i="2"/>
  <c r="AW810" i="2"/>
  <c r="BM810" i="2"/>
  <c r="M811" i="2"/>
  <c r="Q814" i="2"/>
  <c r="AG814" i="2"/>
  <c r="AW814" i="2"/>
  <c r="BM814" i="2"/>
  <c r="M815" i="2"/>
  <c r="Q816" i="2"/>
  <c r="AG816" i="2"/>
  <c r="AW816" i="2"/>
  <c r="BM816" i="2"/>
  <c r="M817" i="2"/>
  <c r="Q818" i="2"/>
  <c r="AG818" i="2"/>
  <c r="AW818" i="2"/>
  <c r="BM818" i="2"/>
  <c r="M819" i="2"/>
  <c r="Q820" i="2"/>
  <c r="AG820" i="2"/>
  <c r="AW820" i="2"/>
  <c r="BM820" i="2"/>
  <c r="M821" i="2"/>
  <c r="Q822" i="2"/>
  <c r="AG822" i="2"/>
  <c r="AW822" i="2"/>
  <c r="BM822" i="2"/>
  <c r="N823" i="2"/>
  <c r="AD823" i="2"/>
  <c r="AF823" i="2" s="1"/>
  <c r="K823" i="2"/>
  <c r="Y826" i="2"/>
  <c r="N826" i="2"/>
  <c r="BX826" i="2"/>
  <c r="BY826" i="2"/>
  <c r="AN827" i="2"/>
  <c r="AE827" i="2"/>
  <c r="AO827" i="2"/>
  <c r="BA827" i="2"/>
  <c r="AT827" i="2"/>
  <c r="T828" i="2"/>
  <c r="U828" i="2"/>
  <c r="O828" i="2"/>
  <c r="AJ828" i="2"/>
  <c r="AK828" i="2"/>
  <c r="AE828" i="2"/>
  <c r="AZ828" i="2"/>
  <c r="BA828" i="2"/>
  <c r="AU828" i="2"/>
  <c r="BP828" i="2"/>
  <c r="BQ828" i="2"/>
  <c r="BK828" i="2"/>
  <c r="BH830" i="2"/>
  <c r="BI830" i="2"/>
  <c r="BU830" i="2"/>
  <c r="BJ830" i="2"/>
  <c r="X831" i="2"/>
  <c r="O831" i="2"/>
  <c r="Y831" i="2"/>
  <c r="AK831" i="2"/>
  <c r="AD831" i="2"/>
  <c r="AR834" i="2"/>
  <c r="AS834" i="2"/>
  <c r="BE834" i="2"/>
  <c r="AT834" i="2"/>
  <c r="U835" i="2"/>
  <c r="N835" i="2"/>
  <c r="BT835" i="2"/>
  <c r="BK835" i="2"/>
  <c r="BU835" i="2"/>
  <c r="AB842" i="2"/>
  <c r="AC842" i="2"/>
  <c r="AO842" i="2"/>
  <c r="AD842" i="2"/>
  <c r="BD843" i="2"/>
  <c r="AU843" i="2"/>
  <c r="BE843" i="2"/>
  <c r="BQ843" i="2"/>
  <c r="BJ843" i="2"/>
  <c r="K845" i="2"/>
  <c r="Y846" i="2"/>
  <c r="N846" i="2"/>
  <c r="BX846" i="2"/>
  <c r="BY846" i="2"/>
  <c r="AN847" i="2"/>
  <c r="AE847" i="2"/>
  <c r="AO847" i="2"/>
  <c r="BA847" i="2"/>
  <c r="AT847" i="2"/>
  <c r="T848" i="2"/>
  <c r="U848" i="2"/>
  <c r="O848" i="2"/>
  <c r="AJ848" i="2"/>
  <c r="AK848" i="2"/>
  <c r="AE848" i="2"/>
  <c r="AZ848" i="2"/>
  <c r="BA848" i="2"/>
  <c r="AU848" i="2"/>
  <c r="BP848" i="2"/>
  <c r="BQ848" i="2"/>
  <c r="BK848" i="2"/>
  <c r="BH850" i="2"/>
  <c r="BI850" i="2"/>
  <c r="BU850" i="2"/>
  <c r="BJ850" i="2"/>
  <c r="X851" i="2"/>
  <c r="O851" i="2"/>
  <c r="Y851" i="2"/>
  <c r="AK851" i="2"/>
  <c r="AD851" i="2"/>
  <c r="J863" i="2"/>
  <c r="Q898" i="2"/>
  <c r="P898" i="2"/>
  <c r="K898" i="2"/>
  <c r="Q902" i="2"/>
  <c r="P902" i="2"/>
  <c r="K902" i="2"/>
  <c r="Q906" i="2"/>
  <c r="P906" i="2"/>
  <c r="O486" i="2"/>
  <c r="AE486" i="2"/>
  <c r="AU486" i="2"/>
  <c r="BK486" i="2"/>
  <c r="Q823" i="2"/>
  <c r="Y823" i="2"/>
  <c r="AG823" i="2"/>
  <c r="AO823" i="2"/>
  <c r="AT823" i="2"/>
  <c r="AV823" i="2" s="1"/>
  <c r="BJ823" i="2"/>
  <c r="BL823" i="2" s="1"/>
  <c r="BH826" i="2"/>
  <c r="BI826" i="2"/>
  <c r="BU826" i="2"/>
  <c r="BJ826" i="2"/>
  <c r="X827" i="2"/>
  <c r="O827" i="2"/>
  <c r="Y827" i="2"/>
  <c r="AK827" i="2"/>
  <c r="AD827" i="2"/>
  <c r="AR830" i="2"/>
  <c r="AS830" i="2"/>
  <c r="BE830" i="2"/>
  <c r="AT830" i="2"/>
  <c r="U831" i="2"/>
  <c r="N831" i="2"/>
  <c r="J831" i="2" s="1"/>
  <c r="BT831" i="2"/>
  <c r="BK831" i="2"/>
  <c r="BU831" i="2"/>
  <c r="AB834" i="2"/>
  <c r="AC834" i="2"/>
  <c r="AO834" i="2"/>
  <c r="AD834" i="2"/>
  <c r="BD835" i="2"/>
  <c r="AU835" i="2"/>
  <c r="BE835" i="2"/>
  <c r="BQ835" i="2"/>
  <c r="BJ835" i="2"/>
  <c r="P837" i="2"/>
  <c r="Q837" i="2"/>
  <c r="K837" i="2"/>
  <c r="AF837" i="2"/>
  <c r="AG837" i="2"/>
  <c r="AV837" i="2"/>
  <c r="AW837" i="2"/>
  <c r="BL837" i="2"/>
  <c r="BM837" i="2"/>
  <c r="Y842" i="2"/>
  <c r="N842" i="2"/>
  <c r="J842" i="2" s="1"/>
  <c r="BX842" i="2"/>
  <c r="BY842" i="2"/>
  <c r="AN843" i="2"/>
  <c r="AE843" i="2"/>
  <c r="AO843" i="2"/>
  <c r="BA843" i="2"/>
  <c r="AT843" i="2"/>
  <c r="T844" i="2"/>
  <c r="U844" i="2"/>
  <c r="O844" i="2"/>
  <c r="AJ844" i="2"/>
  <c r="AK844" i="2"/>
  <c r="AE844" i="2"/>
  <c r="AZ844" i="2"/>
  <c r="BA844" i="2"/>
  <c r="AU844" i="2"/>
  <c r="BP844" i="2"/>
  <c r="BQ844" i="2"/>
  <c r="BK844" i="2"/>
  <c r="N845" i="2"/>
  <c r="AD845" i="2"/>
  <c r="AF845" i="2" s="1"/>
  <c r="AT845" i="2"/>
  <c r="AW845" i="2" s="1"/>
  <c r="BJ845" i="2"/>
  <c r="BL845" i="2" s="1"/>
  <c r="BH846" i="2"/>
  <c r="BI846" i="2"/>
  <c r="BU846" i="2"/>
  <c r="BJ846" i="2"/>
  <c r="X847" i="2"/>
  <c r="O847" i="2"/>
  <c r="Y847" i="2"/>
  <c r="AK847" i="2"/>
  <c r="AD847" i="2"/>
  <c r="AR850" i="2"/>
  <c r="AS850" i="2"/>
  <c r="BE850" i="2"/>
  <c r="AT850" i="2"/>
  <c r="U851" i="2"/>
  <c r="N851" i="2"/>
  <c r="J851" i="2" s="1"/>
  <c r="BT851" i="2"/>
  <c r="BK851" i="2"/>
  <c r="BU851" i="2"/>
  <c r="BM898" i="2"/>
  <c r="BL898" i="2"/>
  <c r="M900" i="2"/>
  <c r="L900" i="2"/>
  <c r="BM902" i="2"/>
  <c r="BL902" i="2"/>
  <c r="M904" i="2"/>
  <c r="L904" i="2"/>
  <c r="BM930" i="2"/>
  <c r="BL930" i="2"/>
  <c r="O863" i="2"/>
  <c r="U863" i="2"/>
  <c r="AE863" i="2"/>
  <c r="AK863" i="2"/>
  <c r="AU863" i="2"/>
  <c r="BA863" i="2"/>
  <c r="BK863" i="2"/>
  <c r="BQ863" i="2"/>
  <c r="N866" i="2"/>
  <c r="AD866" i="2"/>
  <c r="AT866" i="2"/>
  <c r="O870" i="2"/>
  <c r="AE870" i="2"/>
  <c r="AU870" i="2"/>
  <c r="BK870" i="2"/>
  <c r="O874" i="2"/>
  <c r="AE874" i="2"/>
  <c r="AU874" i="2"/>
  <c r="BK874" i="2"/>
  <c r="AK897" i="2"/>
  <c r="AJ897" i="2"/>
  <c r="AS897" i="2"/>
  <c r="AR897" i="2"/>
  <c r="BM897" i="2"/>
  <c r="BL897" i="2"/>
  <c r="BU897" i="2"/>
  <c r="BT897" i="2"/>
  <c r="AG899" i="2"/>
  <c r="AF899" i="2"/>
  <c r="AO899" i="2"/>
  <c r="AN899" i="2"/>
  <c r="BQ899" i="2"/>
  <c r="BP899" i="2"/>
  <c r="BY899" i="2"/>
  <c r="BX899" i="2"/>
  <c r="AK901" i="2"/>
  <c r="AJ901" i="2"/>
  <c r="AS901" i="2"/>
  <c r="AR901" i="2"/>
  <c r="BM901" i="2"/>
  <c r="BL901" i="2"/>
  <c r="BU901" i="2"/>
  <c r="BT901" i="2"/>
  <c r="AG903" i="2"/>
  <c r="AF903" i="2"/>
  <c r="AO903" i="2"/>
  <c r="AN903" i="2"/>
  <c r="BQ903" i="2"/>
  <c r="BP903" i="2"/>
  <c r="BY903" i="2"/>
  <c r="BX903" i="2"/>
  <c r="AK905" i="2"/>
  <c r="AJ905" i="2"/>
  <c r="AS905" i="2"/>
  <c r="AR905" i="2"/>
  <c r="BM905" i="2"/>
  <c r="BL905" i="2"/>
  <c r="BU905" i="2"/>
  <c r="BT905" i="2"/>
  <c r="AG906" i="2"/>
  <c r="AF906" i="2"/>
  <c r="AO906" i="2"/>
  <c r="AN906" i="2"/>
  <c r="BQ906" i="2"/>
  <c r="BP906" i="2"/>
  <c r="BY906" i="2"/>
  <c r="BX906" i="2"/>
  <c r="U907" i="2"/>
  <c r="T907" i="2"/>
  <c r="AC907" i="2"/>
  <c r="AB907" i="2"/>
  <c r="AW907" i="2"/>
  <c r="AV907" i="2"/>
  <c r="BE907" i="2"/>
  <c r="BD907" i="2"/>
  <c r="Q908" i="2"/>
  <c r="P908" i="2"/>
  <c r="Y908" i="2"/>
  <c r="X908" i="2"/>
  <c r="AG908" i="2"/>
  <c r="AF908" i="2"/>
  <c r="AO908" i="2"/>
  <c r="AN908" i="2"/>
  <c r="AW908" i="2"/>
  <c r="AV908" i="2"/>
  <c r="BE908" i="2"/>
  <c r="BD908" i="2"/>
  <c r="BM908" i="2"/>
  <c r="BL908" i="2"/>
  <c r="BU908" i="2"/>
  <c r="BT908" i="2"/>
  <c r="Q909" i="2"/>
  <c r="P909" i="2"/>
  <c r="Y909" i="2"/>
  <c r="X909" i="2"/>
  <c r="BA909" i="2"/>
  <c r="AZ909" i="2"/>
  <c r="BI909" i="2"/>
  <c r="BH909" i="2"/>
  <c r="U910" i="2"/>
  <c r="T910" i="2"/>
  <c r="AC910" i="2"/>
  <c r="AB910" i="2"/>
  <c r="AK910" i="2"/>
  <c r="AJ910" i="2"/>
  <c r="AS910" i="2"/>
  <c r="AR910" i="2"/>
  <c r="BA910" i="2"/>
  <c r="AZ910" i="2"/>
  <c r="BI910" i="2"/>
  <c r="BH910" i="2"/>
  <c r="BQ910" i="2"/>
  <c r="BP910" i="2"/>
  <c r="BY910" i="2"/>
  <c r="BX910" i="2"/>
  <c r="U911" i="2"/>
  <c r="T911" i="2"/>
  <c r="AC911" i="2"/>
  <c r="AB911" i="2"/>
  <c r="AW911" i="2"/>
  <c r="AV911" i="2"/>
  <c r="BE911" i="2"/>
  <c r="BD911" i="2"/>
  <c r="Q912" i="2"/>
  <c r="P912" i="2"/>
  <c r="Y912" i="2"/>
  <c r="X912" i="2"/>
  <c r="AG912" i="2"/>
  <c r="AF912" i="2"/>
  <c r="AO912" i="2"/>
  <c r="AN912" i="2"/>
  <c r="AW912" i="2"/>
  <c r="AV912" i="2"/>
  <c r="BE912" i="2"/>
  <c r="BD912" i="2"/>
  <c r="BM912" i="2"/>
  <c r="BL912" i="2"/>
  <c r="BU912" i="2"/>
  <c r="BT912" i="2"/>
  <c r="Q913" i="2"/>
  <c r="P913" i="2"/>
  <c r="Y913" i="2"/>
  <c r="X913" i="2"/>
  <c r="BA913" i="2"/>
  <c r="AZ913" i="2"/>
  <c r="BI913" i="2"/>
  <c r="BH913" i="2"/>
  <c r="U914" i="2"/>
  <c r="T914" i="2"/>
  <c r="AC914" i="2"/>
  <c r="AB914" i="2"/>
  <c r="AK914" i="2"/>
  <c r="AJ914" i="2"/>
  <c r="AS914" i="2"/>
  <c r="AR914" i="2"/>
  <c r="BA914" i="2"/>
  <c r="AZ914" i="2"/>
  <c r="BI914" i="2"/>
  <c r="BH914" i="2"/>
  <c r="BQ914" i="2"/>
  <c r="BP914" i="2"/>
  <c r="BY914" i="2"/>
  <c r="BX914" i="2"/>
  <c r="U915" i="2"/>
  <c r="T915" i="2"/>
  <c r="AC915" i="2"/>
  <c r="AB915" i="2"/>
  <c r="AW915" i="2"/>
  <c r="AV915" i="2"/>
  <c r="BE915" i="2"/>
  <c r="BD915" i="2"/>
  <c r="AK916" i="2"/>
  <c r="AJ916" i="2"/>
  <c r="AS916" i="2"/>
  <c r="AR916" i="2"/>
  <c r="BM916" i="2"/>
  <c r="BL916" i="2"/>
  <c r="BU916" i="2"/>
  <c r="BT916" i="2"/>
  <c r="AW917" i="2"/>
  <c r="AV917" i="2"/>
  <c r="BE917" i="2"/>
  <c r="BD917" i="2"/>
  <c r="Q918" i="2"/>
  <c r="P918" i="2"/>
  <c r="Y918" i="2"/>
  <c r="X918" i="2"/>
  <c r="AG918" i="2"/>
  <c r="AF918" i="2"/>
  <c r="AO918" i="2"/>
  <c r="AN918" i="2"/>
  <c r="AW918" i="2"/>
  <c r="AV918" i="2"/>
  <c r="BE918" i="2"/>
  <c r="BD918" i="2"/>
  <c r="BM918" i="2"/>
  <c r="BL918" i="2"/>
  <c r="BU918" i="2"/>
  <c r="BT918" i="2"/>
  <c r="Q919" i="2"/>
  <c r="P919" i="2"/>
  <c r="Y919" i="2"/>
  <c r="X919" i="2"/>
  <c r="BA919" i="2"/>
  <c r="AZ919" i="2"/>
  <c r="BI919" i="2"/>
  <c r="BH919" i="2"/>
  <c r="U920" i="2"/>
  <c r="T920" i="2"/>
  <c r="AC920" i="2"/>
  <c r="AB920" i="2"/>
  <c r="AK920" i="2"/>
  <c r="AJ920" i="2"/>
  <c r="AS920" i="2"/>
  <c r="AR920" i="2"/>
  <c r="BA920" i="2"/>
  <c r="AZ920" i="2"/>
  <c r="BI920" i="2"/>
  <c r="BH920" i="2"/>
  <c r="BQ920" i="2"/>
  <c r="BP920" i="2"/>
  <c r="BY920" i="2"/>
  <c r="BX920" i="2"/>
  <c r="U921" i="2"/>
  <c r="T921" i="2"/>
  <c r="AC921" i="2"/>
  <c r="AB921" i="2"/>
  <c r="AW921" i="2"/>
  <c r="AV921" i="2"/>
  <c r="BE921" i="2"/>
  <c r="BD921" i="2"/>
  <c r="Q922" i="2"/>
  <c r="P922" i="2"/>
  <c r="Y922" i="2"/>
  <c r="X922" i="2"/>
  <c r="AG922" i="2"/>
  <c r="AF922" i="2"/>
  <c r="AO922" i="2"/>
  <c r="AN922" i="2"/>
  <c r="AW922" i="2"/>
  <c r="AV922" i="2"/>
  <c r="BE922" i="2"/>
  <c r="BD922" i="2"/>
  <c r="BM922" i="2"/>
  <c r="BL922" i="2"/>
  <c r="BU922" i="2"/>
  <c r="BT922" i="2"/>
  <c r="Q923" i="2"/>
  <c r="P923" i="2"/>
  <c r="Y923" i="2"/>
  <c r="X923" i="2"/>
  <c r="BA923" i="2"/>
  <c r="AZ923" i="2"/>
  <c r="BI923" i="2"/>
  <c r="BH923" i="2"/>
  <c r="U924" i="2"/>
  <c r="T924" i="2"/>
  <c r="AC924" i="2"/>
  <c r="AB924" i="2"/>
  <c r="AK924" i="2"/>
  <c r="AJ924" i="2"/>
  <c r="AS924" i="2"/>
  <c r="AR924" i="2"/>
  <c r="BA924" i="2"/>
  <c r="AZ924" i="2"/>
  <c r="BI924" i="2"/>
  <c r="BH924" i="2"/>
  <c r="BQ924" i="2"/>
  <c r="BP924" i="2"/>
  <c r="BY924" i="2"/>
  <c r="BX924" i="2"/>
  <c r="U925" i="2"/>
  <c r="T925" i="2"/>
  <c r="AC925" i="2"/>
  <c r="AB925" i="2"/>
  <c r="AW925" i="2"/>
  <c r="AV925" i="2"/>
  <c r="BE925" i="2"/>
  <c r="BD925" i="2"/>
  <c r="Q926" i="2"/>
  <c r="P926" i="2"/>
  <c r="Y926" i="2"/>
  <c r="X926" i="2"/>
  <c r="AG926" i="2"/>
  <c r="AF926" i="2"/>
  <c r="AO926" i="2"/>
  <c r="AN926" i="2"/>
  <c r="AW926" i="2"/>
  <c r="AV926" i="2"/>
  <c r="BE926" i="2"/>
  <c r="BD926" i="2"/>
  <c r="BM926" i="2"/>
  <c r="BL926" i="2"/>
  <c r="BU926" i="2"/>
  <c r="BT926" i="2"/>
  <c r="Q927" i="2"/>
  <c r="P927" i="2"/>
  <c r="Y927" i="2"/>
  <c r="X927" i="2"/>
  <c r="AG927" i="2"/>
  <c r="AF927" i="2"/>
  <c r="AO927" i="2"/>
  <c r="AN927" i="2"/>
  <c r="AW927" i="2"/>
  <c r="AV927" i="2"/>
  <c r="BE927" i="2"/>
  <c r="BD927" i="2"/>
  <c r="BM927" i="2"/>
  <c r="BL927" i="2"/>
  <c r="BU927" i="2"/>
  <c r="BT927" i="2"/>
  <c r="Q928" i="2"/>
  <c r="P928" i="2"/>
  <c r="Y928" i="2"/>
  <c r="X928" i="2"/>
  <c r="AG928" i="2"/>
  <c r="AF928" i="2"/>
  <c r="AO928" i="2"/>
  <c r="AN928" i="2"/>
  <c r="AW928" i="2"/>
  <c r="AV928" i="2"/>
  <c r="BE928" i="2"/>
  <c r="BD928" i="2"/>
  <c r="Q929" i="2"/>
  <c r="P929" i="2"/>
  <c r="Y929" i="2"/>
  <c r="X929" i="2"/>
  <c r="J930" i="2"/>
  <c r="AK930" i="2"/>
  <c r="AJ930" i="2"/>
  <c r="AS930" i="2"/>
  <c r="AR930" i="2"/>
  <c r="BU930" i="2"/>
  <c r="BT930" i="2"/>
  <c r="J931" i="2"/>
  <c r="BU931" i="2"/>
  <c r="BT931" i="2"/>
  <c r="AG933" i="2"/>
  <c r="AF933" i="2"/>
  <c r="AO933" i="2"/>
  <c r="AN933" i="2"/>
  <c r="BQ933" i="2"/>
  <c r="BP933" i="2"/>
  <c r="BY933" i="2"/>
  <c r="BX933" i="2"/>
  <c r="BA934" i="2"/>
  <c r="AZ934" i="2"/>
  <c r="BI934" i="2"/>
  <c r="BH934" i="2"/>
  <c r="U935" i="2"/>
  <c r="T935" i="2"/>
  <c r="AC935" i="2"/>
  <c r="AB935" i="2"/>
  <c r="AK935" i="2"/>
  <c r="AJ935" i="2"/>
  <c r="AS935" i="2"/>
  <c r="AR935" i="2"/>
  <c r="BA935" i="2"/>
  <c r="AZ935" i="2"/>
  <c r="BI935" i="2"/>
  <c r="BH935" i="2"/>
  <c r="BQ935" i="2"/>
  <c r="BP935" i="2"/>
  <c r="BY935" i="2"/>
  <c r="BX935" i="2"/>
  <c r="U936" i="2"/>
  <c r="T936" i="2"/>
  <c r="AC936" i="2"/>
  <c r="AB936" i="2"/>
  <c r="BE936" i="2"/>
  <c r="BD936" i="2"/>
  <c r="Q937" i="2"/>
  <c r="P937" i="2"/>
  <c r="M946" i="2"/>
  <c r="L946" i="2"/>
  <c r="AW947" i="2"/>
  <c r="AV947" i="2"/>
  <c r="J951" i="2"/>
  <c r="Q953" i="2"/>
  <c r="P953" i="2"/>
  <c r="K953" i="2"/>
  <c r="AW953" i="2"/>
  <c r="AV953" i="2"/>
  <c r="J985" i="2"/>
  <c r="AW985" i="2"/>
  <c r="AV985" i="2"/>
  <c r="M986" i="2"/>
  <c r="L986" i="2"/>
  <c r="Q988" i="2"/>
  <c r="P988" i="2"/>
  <c r="K988" i="2"/>
  <c r="AW988" i="2"/>
  <c r="AV988" i="2"/>
  <c r="J990" i="2"/>
  <c r="Q993" i="2"/>
  <c r="P993" i="2"/>
  <c r="K993" i="2"/>
  <c r="BM993" i="2"/>
  <c r="BL993" i="2"/>
  <c r="AG1004" i="2"/>
  <c r="AF1004" i="2"/>
  <c r="Q1012" i="2"/>
  <c r="P1012" i="2"/>
  <c r="K1012" i="2"/>
  <c r="J1017" i="2"/>
  <c r="J1019" i="2"/>
  <c r="AG1025" i="2"/>
  <c r="AF1025" i="2"/>
  <c r="AG1027" i="2"/>
  <c r="AF1027" i="2"/>
  <c r="BM1027" i="2"/>
  <c r="BL1027" i="2"/>
  <c r="BM1029" i="2"/>
  <c r="BL1029" i="2"/>
  <c r="AG1031" i="2"/>
  <c r="AF1031" i="2"/>
  <c r="BM1031" i="2"/>
  <c r="BL1031" i="2"/>
  <c r="M1036" i="2"/>
  <c r="L1036" i="2"/>
  <c r="J1037" i="2"/>
  <c r="AG1037" i="2"/>
  <c r="AF1037" i="2"/>
  <c r="BM1037" i="2"/>
  <c r="BL1037" i="2"/>
  <c r="AG1039" i="2"/>
  <c r="AF1039" i="2"/>
  <c r="BM1039" i="2"/>
  <c r="BL1039" i="2"/>
  <c r="AG1041" i="2"/>
  <c r="AF1041" i="2"/>
  <c r="AG1043" i="2"/>
  <c r="AF1043" i="2"/>
  <c r="Q1045" i="2"/>
  <c r="P1045" i="2"/>
  <c r="K1045" i="2"/>
  <c r="AW1045" i="2"/>
  <c r="AV1045" i="2"/>
  <c r="J1046" i="2"/>
  <c r="Q1047" i="2"/>
  <c r="P1047" i="2"/>
  <c r="K1047" i="2"/>
  <c r="AW1047" i="2"/>
  <c r="AV1047" i="2"/>
  <c r="M1048" i="2"/>
  <c r="L1048" i="2"/>
  <c r="Q1049" i="2"/>
  <c r="P1049" i="2"/>
  <c r="K1049" i="2"/>
  <c r="AW1049" i="2"/>
  <c r="AV1049" i="2"/>
  <c r="J1051" i="2"/>
  <c r="BM1051" i="2"/>
  <c r="BL1051" i="2"/>
  <c r="BM1053" i="2"/>
  <c r="BL1053" i="2"/>
  <c r="AG1055" i="2"/>
  <c r="AF1055" i="2"/>
  <c r="BM1055" i="2"/>
  <c r="BL1055" i="2"/>
  <c r="AG1057" i="2"/>
  <c r="AF1057" i="2"/>
  <c r="BM1057" i="2"/>
  <c r="BL1057" i="2"/>
  <c r="AG1059" i="2"/>
  <c r="AF1059" i="2"/>
  <c r="BM1059" i="2"/>
  <c r="BL1059" i="2"/>
  <c r="AG1061" i="2"/>
  <c r="AF1061" i="2"/>
  <c r="BM1061" i="2"/>
  <c r="BL1061" i="2"/>
  <c r="AG1064" i="2"/>
  <c r="AF1064" i="2"/>
  <c r="BM1064" i="2"/>
  <c r="BL1064" i="2"/>
  <c r="BM1066" i="2"/>
  <c r="BL1066" i="2"/>
  <c r="AG1068" i="2"/>
  <c r="AF1068" i="2"/>
  <c r="BM1068" i="2"/>
  <c r="BL1068" i="2"/>
  <c r="Q1074" i="2"/>
  <c r="P1074" i="2"/>
  <c r="K1074" i="2"/>
  <c r="Q1076" i="2"/>
  <c r="P1076" i="2"/>
  <c r="K1076" i="2"/>
  <c r="BM1076" i="2"/>
  <c r="BL1076" i="2"/>
  <c r="BM1078" i="2"/>
  <c r="BL1078" i="2"/>
  <c r="AW1080" i="2"/>
  <c r="AV1080" i="2"/>
  <c r="L1089" i="2"/>
  <c r="AW1090" i="2"/>
  <c r="AV1090" i="2"/>
  <c r="AW1092" i="2"/>
  <c r="AV1092" i="2"/>
  <c r="L1093" i="2"/>
  <c r="AW1094" i="2"/>
  <c r="AV1094" i="2"/>
  <c r="L1095" i="2"/>
  <c r="AW1096" i="2"/>
  <c r="AV1096" i="2"/>
  <c r="L1097" i="2"/>
  <c r="AW1098" i="2"/>
  <c r="AV1098" i="2"/>
  <c r="AW1100" i="2"/>
  <c r="AV1100" i="2"/>
  <c r="L1101" i="2"/>
  <c r="AW1102" i="2"/>
  <c r="AV1102" i="2"/>
  <c r="L1103" i="2"/>
  <c r="AW1104" i="2"/>
  <c r="AV1104" i="2"/>
  <c r="L1105" i="2"/>
  <c r="AW1106" i="2"/>
  <c r="AV1106" i="2"/>
  <c r="AG1108" i="2"/>
  <c r="AF1108" i="2"/>
  <c r="Q1114" i="2"/>
  <c r="P1114" i="2"/>
  <c r="K1114" i="2"/>
  <c r="Q1116" i="2"/>
  <c r="P1116" i="2"/>
  <c r="K1116" i="2"/>
  <c r="J1128" i="2"/>
  <c r="Q1130" i="2"/>
  <c r="P1130" i="2"/>
  <c r="K1130" i="2"/>
  <c r="AW1130" i="2"/>
  <c r="AV1130" i="2"/>
  <c r="Q1132" i="2"/>
  <c r="P1132" i="2"/>
  <c r="K1132" i="2"/>
  <c r="AW1132" i="2"/>
  <c r="AV1132" i="2"/>
  <c r="AR823" i="2"/>
  <c r="BH823" i="2"/>
  <c r="BX823" i="2"/>
  <c r="X826" i="2"/>
  <c r="AN826" i="2"/>
  <c r="BD826" i="2"/>
  <c r="BT826" i="2"/>
  <c r="T827" i="2"/>
  <c r="AJ827" i="2"/>
  <c r="AZ827" i="2"/>
  <c r="BP827" i="2"/>
  <c r="AB829" i="2"/>
  <c r="AR829" i="2"/>
  <c r="BH829" i="2"/>
  <c r="BX829" i="2"/>
  <c r="X830" i="2"/>
  <c r="AN830" i="2"/>
  <c r="BD830" i="2"/>
  <c r="BT830" i="2"/>
  <c r="T831" i="2"/>
  <c r="AJ831" i="2"/>
  <c r="AZ831" i="2"/>
  <c r="BP831" i="2"/>
  <c r="AB833" i="2"/>
  <c r="AR833" i="2"/>
  <c r="BH833" i="2"/>
  <c r="BX833" i="2"/>
  <c r="X834" i="2"/>
  <c r="AN834" i="2"/>
  <c r="BD834" i="2"/>
  <c r="BT834" i="2"/>
  <c r="T835" i="2"/>
  <c r="AJ835" i="2"/>
  <c r="AZ835" i="2"/>
  <c r="BP835" i="2"/>
  <c r="AB837" i="2"/>
  <c r="AR837" i="2"/>
  <c r="BH837" i="2"/>
  <c r="BX837" i="2"/>
  <c r="X842" i="2"/>
  <c r="AN842" i="2"/>
  <c r="BD842" i="2"/>
  <c r="BT842" i="2"/>
  <c r="T843" i="2"/>
  <c r="AJ843" i="2"/>
  <c r="AZ843" i="2"/>
  <c r="BP843" i="2"/>
  <c r="AB845" i="2"/>
  <c r="AR845" i="2"/>
  <c r="BH845" i="2"/>
  <c r="BX845" i="2"/>
  <c r="X846" i="2"/>
  <c r="AN846" i="2"/>
  <c r="BD846" i="2"/>
  <c r="BT846" i="2"/>
  <c r="T847" i="2"/>
  <c r="AJ847" i="2"/>
  <c r="AZ847" i="2"/>
  <c r="BP847" i="2"/>
  <c r="AB849" i="2"/>
  <c r="AR849" i="2"/>
  <c r="BH849" i="2"/>
  <c r="BX849" i="2"/>
  <c r="X850" i="2"/>
  <c r="AN850" i="2"/>
  <c r="BD850" i="2"/>
  <c r="BT850" i="2"/>
  <c r="T851" i="2"/>
  <c r="AJ851" i="2"/>
  <c r="AZ851" i="2"/>
  <c r="BP851" i="2"/>
  <c r="BK857" i="2"/>
  <c r="BQ857" i="2"/>
  <c r="AB863" i="2"/>
  <c r="AR863" i="2"/>
  <c r="BH863" i="2"/>
  <c r="BX863" i="2"/>
  <c r="T865" i="2"/>
  <c r="Y865" i="2"/>
  <c r="AJ865" i="2"/>
  <c r="AO865" i="2"/>
  <c r="AZ865" i="2"/>
  <c r="BE865" i="2"/>
  <c r="BP865" i="2"/>
  <c r="BU865" i="2"/>
  <c r="O866" i="2"/>
  <c r="U866" i="2"/>
  <c r="AE866" i="2"/>
  <c r="AK866" i="2"/>
  <c r="AU866" i="2"/>
  <c r="BA866" i="2"/>
  <c r="BK866" i="2"/>
  <c r="BQ866" i="2"/>
  <c r="AS867" i="2"/>
  <c r="BY867" i="2"/>
  <c r="Y868" i="2"/>
  <c r="AO868" i="2"/>
  <c r="BE868" i="2"/>
  <c r="BU868" i="2"/>
  <c r="O869" i="2"/>
  <c r="U869" i="2"/>
  <c r="AE869" i="2"/>
  <c r="AK869" i="2"/>
  <c r="AU869" i="2"/>
  <c r="BA869" i="2"/>
  <c r="BK869" i="2"/>
  <c r="BQ869" i="2"/>
  <c r="AC871" i="2"/>
  <c r="AS871" i="2"/>
  <c r="BI871" i="2"/>
  <c r="BY871" i="2"/>
  <c r="Y872" i="2"/>
  <c r="AO872" i="2"/>
  <c r="BE872" i="2"/>
  <c r="BU872" i="2"/>
  <c r="O873" i="2"/>
  <c r="U873" i="2"/>
  <c r="AE873" i="2"/>
  <c r="AK873" i="2"/>
  <c r="AU873" i="2"/>
  <c r="BA873" i="2"/>
  <c r="BK873" i="2"/>
  <c r="BQ873" i="2"/>
  <c r="AC875" i="2"/>
  <c r="AS875" i="2"/>
  <c r="BI875" i="2"/>
  <c r="BY875" i="2"/>
  <c r="Y876" i="2"/>
  <c r="AO876" i="2"/>
  <c r="BE876" i="2"/>
  <c r="BU876" i="2"/>
  <c r="AC878" i="2"/>
  <c r="AS878" i="2"/>
  <c r="BI878" i="2"/>
  <c r="BY878" i="2"/>
  <c r="AC879" i="2"/>
  <c r="BI879" i="2"/>
  <c r="K880" i="2"/>
  <c r="Q880" i="2"/>
  <c r="AG880" i="2"/>
  <c r="AW880" i="2"/>
  <c r="BM880" i="2"/>
  <c r="AC881" i="2"/>
  <c r="AS881" i="2"/>
  <c r="BI881" i="2"/>
  <c r="BY881" i="2"/>
  <c r="Y882" i="2"/>
  <c r="AO882" i="2"/>
  <c r="BE882" i="2"/>
  <c r="BU882" i="2"/>
  <c r="O883" i="2"/>
  <c r="U883" i="2"/>
  <c r="AE883" i="2"/>
  <c r="AK883" i="2"/>
  <c r="AU883" i="2"/>
  <c r="BA883" i="2"/>
  <c r="BK883" i="2"/>
  <c r="BQ883" i="2"/>
  <c r="K884" i="2"/>
  <c r="Q884" i="2"/>
  <c r="AG884" i="2"/>
  <c r="AW884" i="2"/>
  <c r="BM884" i="2"/>
  <c r="O888" i="2"/>
  <c r="U888" i="2"/>
  <c r="AE888" i="2"/>
  <c r="AK888" i="2"/>
  <c r="AU888" i="2"/>
  <c r="BA888" i="2"/>
  <c r="BK888" i="2"/>
  <c r="BQ888" i="2"/>
  <c r="K889" i="2"/>
  <c r="Q889" i="2"/>
  <c r="AG889" i="2"/>
  <c r="AW889" i="2"/>
  <c r="BM889" i="2"/>
  <c r="AC890" i="2"/>
  <c r="AS890" i="2"/>
  <c r="BI890" i="2"/>
  <c r="BY890" i="2"/>
  <c r="AC891" i="2"/>
  <c r="BI891" i="2"/>
  <c r="K892" i="2"/>
  <c r="Q892" i="2"/>
  <c r="AG892" i="2"/>
  <c r="AW892" i="2"/>
  <c r="BM892" i="2"/>
  <c r="AC893" i="2"/>
  <c r="AS893" i="2"/>
  <c r="BI893" i="2"/>
  <c r="BY893" i="2"/>
  <c r="Y894" i="2"/>
  <c r="AO894" i="2"/>
  <c r="BE894" i="2"/>
  <c r="BU894" i="2"/>
  <c r="O895" i="2"/>
  <c r="U895" i="2"/>
  <c r="AE895" i="2"/>
  <c r="AK895" i="2"/>
  <c r="AU895" i="2"/>
  <c r="BA895" i="2"/>
  <c r="BK895" i="2"/>
  <c r="BQ895" i="2"/>
  <c r="U897" i="2"/>
  <c r="T897" i="2"/>
  <c r="AC897" i="2"/>
  <c r="AB897" i="2"/>
  <c r="BE897" i="2"/>
  <c r="BD897" i="2"/>
  <c r="Y898" i="2"/>
  <c r="X898" i="2"/>
  <c r="AO898" i="2"/>
  <c r="AN898" i="2"/>
  <c r="BE898" i="2"/>
  <c r="BD898" i="2"/>
  <c r="BU898" i="2"/>
  <c r="BT898" i="2"/>
  <c r="Y899" i="2"/>
  <c r="X899" i="2"/>
  <c r="BA899" i="2"/>
  <c r="AZ899" i="2"/>
  <c r="BI899" i="2"/>
  <c r="BH899" i="2"/>
  <c r="U900" i="2"/>
  <c r="T900" i="2"/>
  <c r="AC900" i="2"/>
  <c r="AB900" i="2"/>
  <c r="AK900" i="2"/>
  <c r="AJ900" i="2"/>
  <c r="AS900" i="2"/>
  <c r="AR900" i="2"/>
  <c r="BA900" i="2"/>
  <c r="AZ900" i="2"/>
  <c r="BI900" i="2"/>
  <c r="BH900" i="2"/>
  <c r="BQ900" i="2"/>
  <c r="BP900" i="2"/>
  <c r="BY900" i="2"/>
  <c r="BX900" i="2"/>
  <c r="U901" i="2"/>
  <c r="T901" i="2"/>
  <c r="AC901" i="2"/>
  <c r="AB901" i="2"/>
  <c r="BE901" i="2"/>
  <c r="BD901" i="2"/>
  <c r="Y902" i="2"/>
  <c r="X902" i="2"/>
  <c r="AO902" i="2"/>
  <c r="AN902" i="2"/>
  <c r="BE902" i="2"/>
  <c r="BD902" i="2"/>
  <c r="BU902" i="2"/>
  <c r="BT902" i="2"/>
  <c r="Y903" i="2"/>
  <c r="X903" i="2"/>
  <c r="BA903" i="2"/>
  <c r="AZ903" i="2"/>
  <c r="BI903" i="2"/>
  <c r="BH903" i="2"/>
  <c r="U904" i="2"/>
  <c r="T904" i="2"/>
  <c r="AC904" i="2"/>
  <c r="AB904" i="2"/>
  <c r="AK904" i="2"/>
  <c r="AJ904" i="2"/>
  <c r="AS904" i="2"/>
  <c r="AR904" i="2"/>
  <c r="BA904" i="2"/>
  <c r="AZ904" i="2"/>
  <c r="BI904" i="2"/>
  <c r="BH904" i="2"/>
  <c r="BQ904" i="2"/>
  <c r="BP904" i="2"/>
  <c r="BY904" i="2"/>
  <c r="BX904" i="2"/>
  <c r="U905" i="2"/>
  <c r="T905" i="2"/>
  <c r="AC905" i="2"/>
  <c r="AB905" i="2"/>
  <c r="BE905" i="2"/>
  <c r="BD905" i="2"/>
  <c r="Y906" i="2"/>
  <c r="X906" i="2"/>
  <c r="BA906" i="2"/>
  <c r="AZ906" i="2"/>
  <c r="BI906" i="2"/>
  <c r="BH906" i="2"/>
  <c r="AG907" i="2"/>
  <c r="AF907" i="2"/>
  <c r="AO907" i="2"/>
  <c r="AN907" i="2"/>
  <c r="BQ907" i="2"/>
  <c r="BP907" i="2"/>
  <c r="BY907" i="2"/>
  <c r="BX907" i="2"/>
  <c r="J909" i="2"/>
  <c r="AK909" i="2"/>
  <c r="AJ909" i="2"/>
  <c r="AS909" i="2"/>
  <c r="AR909" i="2"/>
  <c r="BM909" i="2"/>
  <c r="BL909" i="2"/>
  <c r="BU909" i="2"/>
  <c r="BT909" i="2"/>
  <c r="AG911" i="2"/>
  <c r="AF911" i="2"/>
  <c r="AO911" i="2"/>
  <c r="AN911" i="2"/>
  <c r="BQ911" i="2"/>
  <c r="BP911" i="2"/>
  <c r="BY911" i="2"/>
  <c r="BX911" i="2"/>
  <c r="J913" i="2"/>
  <c r="AK913" i="2"/>
  <c r="AJ913" i="2"/>
  <c r="AS913" i="2"/>
  <c r="AR913" i="2"/>
  <c r="BM913" i="2"/>
  <c r="BL913" i="2"/>
  <c r="BU913" i="2"/>
  <c r="BT913" i="2"/>
  <c r="AG915" i="2"/>
  <c r="AF915" i="2"/>
  <c r="AO915" i="2"/>
  <c r="AN915" i="2"/>
  <c r="BQ915" i="2"/>
  <c r="BP915" i="2"/>
  <c r="BY915" i="2"/>
  <c r="BX915" i="2"/>
  <c r="U916" i="2"/>
  <c r="T916" i="2"/>
  <c r="AC916" i="2"/>
  <c r="AB916" i="2"/>
  <c r="AW916" i="2"/>
  <c r="AV916" i="2"/>
  <c r="BE916" i="2"/>
  <c r="BD916" i="2"/>
  <c r="Y917" i="2"/>
  <c r="X917" i="2"/>
  <c r="AG917" i="2"/>
  <c r="AF917" i="2"/>
  <c r="AO917" i="2"/>
  <c r="AN917" i="2"/>
  <c r="BQ917" i="2"/>
  <c r="BP917" i="2"/>
  <c r="BY917" i="2"/>
  <c r="BX917" i="2"/>
  <c r="J919" i="2"/>
  <c r="AK919" i="2"/>
  <c r="AJ919" i="2"/>
  <c r="AS919" i="2"/>
  <c r="AR919" i="2"/>
  <c r="BM919" i="2"/>
  <c r="BL919" i="2"/>
  <c r="BU919" i="2"/>
  <c r="BT919" i="2"/>
  <c r="AG921" i="2"/>
  <c r="AF921" i="2"/>
  <c r="AO921" i="2"/>
  <c r="AN921" i="2"/>
  <c r="BQ921" i="2"/>
  <c r="BP921" i="2"/>
  <c r="BY921" i="2"/>
  <c r="BX921" i="2"/>
  <c r="J923" i="2"/>
  <c r="AK923" i="2"/>
  <c r="AJ923" i="2"/>
  <c r="AS923" i="2"/>
  <c r="AR923" i="2"/>
  <c r="BU923" i="2"/>
  <c r="BT923" i="2"/>
  <c r="AG925" i="2"/>
  <c r="AF925" i="2"/>
  <c r="AO925" i="2"/>
  <c r="AN925" i="2"/>
  <c r="BQ925" i="2"/>
  <c r="BP925" i="2"/>
  <c r="BY925" i="2"/>
  <c r="BX925" i="2"/>
  <c r="BQ928" i="2"/>
  <c r="BP928" i="2"/>
  <c r="BY928" i="2"/>
  <c r="BX928" i="2"/>
  <c r="AK929" i="2"/>
  <c r="AJ929" i="2"/>
  <c r="AS929" i="2"/>
  <c r="AR929" i="2"/>
  <c r="BA929" i="2"/>
  <c r="AZ929" i="2"/>
  <c r="BI929" i="2"/>
  <c r="BH929" i="2"/>
  <c r="BQ929" i="2"/>
  <c r="BP929" i="2"/>
  <c r="BY929" i="2"/>
  <c r="BX929" i="2"/>
  <c r="U930" i="2"/>
  <c r="T930" i="2"/>
  <c r="AC930" i="2"/>
  <c r="AB930" i="2"/>
  <c r="AW930" i="2"/>
  <c r="AV930" i="2"/>
  <c r="BE930" i="2"/>
  <c r="BD930" i="2"/>
  <c r="Q931" i="2"/>
  <c r="P931" i="2"/>
  <c r="Y931" i="2"/>
  <c r="X931" i="2"/>
  <c r="AG931" i="2"/>
  <c r="AF931" i="2"/>
  <c r="AO931" i="2"/>
  <c r="AN931" i="2"/>
  <c r="AW931" i="2"/>
  <c r="AV931" i="2"/>
  <c r="BE931" i="2"/>
  <c r="BD931" i="2"/>
  <c r="Q932" i="2"/>
  <c r="P932" i="2"/>
  <c r="Y932" i="2"/>
  <c r="X932" i="2"/>
  <c r="AG932" i="2"/>
  <c r="AF932" i="2"/>
  <c r="AO932" i="2"/>
  <c r="AN932" i="2"/>
  <c r="AW932" i="2"/>
  <c r="AV932" i="2"/>
  <c r="BE932" i="2"/>
  <c r="BD932" i="2"/>
  <c r="BM932" i="2"/>
  <c r="BL932" i="2"/>
  <c r="BU932" i="2"/>
  <c r="BT932" i="2"/>
  <c r="Q933" i="2"/>
  <c r="P933" i="2"/>
  <c r="Y933" i="2"/>
  <c r="X933" i="2"/>
  <c r="BA933" i="2"/>
  <c r="AZ933" i="2"/>
  <c r="BI933" i="2"/>
  <c r="BH933" i="2"/>
  <c r="U934" i="2"/>
  <c r="T934" i="2"/>
  <c r="AC934" i="2"/>
  <c r="AB934" i="2"/>
  <c r="AK934" i="2"/>
  <c r="AJ934" i="2"/>
  <c r="AS934" i="2"/>
  <c r="AR934" i="2"/>
  <c r="BM934" i="2"/>
  <c r="BL934" i="2"/>
  <c r="BU934" i="2"/>
  <c r="BT934" i="2"/>
  <c r="AG936" i="2"/>
  <c r="AF936" i="2"/>
  <c r="AO936" i="2"/>
  <c r="AN936" i="2"/>
  <c r="BQ936" i="2"/>
  <c r="BP936" i="2"/>
  <c r="BY936" i="2"/>
  <c r="BX936" i="2"/>
  <c r="Q945" i="2"/>
  <c r="P945" i="2"/>
  <c r="K945" i="2"/>
  <c r="AW945" i="2"/>
  <c r="AV945" i="2"/>
  <c r="AG947" i="2"/>
  <c r="AF947" i="2"/>
  <c r="AG965" i="2"/>
  <c r="AF965" i="2"/>
  <c r="J968" i="2"/>
  <c r="J972" i="2"/>
  <c r="Q974" i="2"/>
  <c r="P974" i="2"/>
  <c r="K974" i="2"/>
  <c r="AW974" i="2"/>
  <c r="AV974" i="2"/>
  <c r="J980" i="2"/>
  <c r="J1004" i="2"/>
  <c r="Q1025" i="2"/>
  <c r="P1025" i="2"/>
  <c r="K1025" i="2"/>
  <c r="BM1025" i="2"/>
  <c r="BL1025" i="2"/>
  <c r="AW1029" i="2"/>
  <c r="AV1029" i="2"/>
  <c r="Q1033" i="2"/>
  <c r="P1033" i="2"/>
  <c r="K1033" i="2"/>
  <c r="AW1033" i="2"/>
  <c r="AV1033" i="2"/>
  <c r="M1034" i="2"/>
  <c r="L1034" i="2"/>
  <c r="Q1035" i="2"/>
  <c r="P1035" i="2"/>
  <c r="K1035" i="2"/>
  <c r="AW1035" i="2"/>
  <c r="AV1035" i="2"/>
  <c r="L1038" i="2"/>
  <c r="J1041" i="2"/>
  <c r="Q1043" i="2"/>
  <c r="P1043" i="2"/>
  <c r="K1043" i="2"/>
  <c r="BM1043" i="2"/>
  <c r="BL1043" i="2"/>
  <c r="AW1053" i="2"/>
  <c r="AV1053" i="2"/>
  <c r="AW1066" i="2"/>
  <c r="AV1066" i="2"/>
  <c r="M1067" i="2"/>
  <c r="L1067" i="2"/>
  <c r="M1069" i="2"/>
  <c r="L1069" i="2"/>
  <c r="J1070" i="2"/>
  <c r="AG1070" i="2"/>
  <c r="AF1070" i="2"/>
  <c r="BM1070" i="2"/>
  <c r="BL1070" i="2"/>
  <c r="AG1072" i="2"/>
  <c r="AF1072" i="2"/>
  <c r="BM1072" i="2"/>
  <c r="BL1072" i="2"/>
  <c r="BM1074" i="2"/>
  <c r="BL1074" i="2"/>
  <c r="AW1076" i="2"/>
  <c r="AV1076" i="2"/>
  <c r="M1077" i="2"/>
  <c r="L1077" i="2"/>
  <c r="AW1078" i="2"/>
  <c r="AV1078" i="2"/>
  <c r="M1079" i="2"/>
  <c r="AG1080" i="2"/>
  <c r="AF1080" i="2"/>
  <c r="J1081" i="2"/>
  <c r="M1081" i="2" s="1"/>
  <c r="Q1082" i="2"/>
  <c r="P1082" i="2"/>
  <c r="K1082" i="2"/>
  <c r="AW1082" i="2"/>
  <c r="AV1082" i="2"/>
  <c r="M1083" i="2"/>
  <c r="L1083" i="2"/>
  <c r="Q1084" i="2"/>
  <c r="P1084" i="2"/>
  <c r="K1084" i="2"/>
  <c r="AW1084" i="2"/>
  <c r="AV1084" i="2"/>
  <c r="M1085" i="2"/>
  <c r="L1085" i="2"/>
  <c r="AG1086" i="2"/>
  <c r="AF1086" i="2"/>
  <c r="BM1086" i="2"/>
  <c r="BL1086" i="2"/>
  <c r="AW1088" i="2"/>
  <c r="AV1088" i="2"/>
  <c r="J1089" i="2"/>
  <c r="M1089" i="2" s="1"/>
  <c r="AG1090" i="2"/>
  <c r="AF1090" i="2"/>
  <c r="J1091" i="2"/>
  <c r="M1091" i="2" s="1"/>
  <c r="AG1092" i="2"/>
  <c r="AF1092" i="2"/>
  <c r="J1093" i="2"/>
  <c r="M1093" i="2" s="1"/>
  <c r="AG1094" i="2"/>
  <c r="AF1094" i="2"/>
  <c r="J1095" i="2"/>
  <c r="M1095" i="2" s="1"/>
  <c r="AG1096" i="2"/>
  <c r="AF1096" i="2"/>
  <c r="J1097" i="2"/>
  <c r="M1097" i="2" s="1"/>
  <c r="AG1098" i="2"/>
  <c r="AF1098" i="2"/>
  <c r="J1099" i="2"/>
  <c r="M1099" i="2" s="1"/>
  <c r="AG1100" i="2"/>
  <c r="AF1100" i="2"/>
  <c r="J1101" i="2"/>
  <c r="M1101" i="2" s="1"/>
  <c r="AG1102" i="2"/>
  <c r="AF1102" i="2"/>
  <c r="J1103" i="2"/>
  <c r="M1103" i="2" s="1"/>
  <c r="AG1104" i="2"/>
  <c r="AF1104" i="2"/>
  <c r="J1105" i="2"/>
  <c r="M1105" i="2" s="1"/>
  <c r="AG1106" i="2"/>
  <c r="AF1106" i="2"/>
  <c r="Q1108" i="2"/>
  <c r="P1108" i="2"/>
  <c r="K1108" i="2"/>
  <c r="BM1108" i="2"/>
  <c r="BL1108" i="2"/>
  <c r="BM1114" i="2"/>
  <c r="BL1114" i="2"/>
  <c r="L718" i="2"/>
  <c r="P718" i="2"/>
  <c r="T718" i="2"/>
  <c r="X718" i="2"/>
  <c r="AB718" i="2"/>
  <c r="AF718" i="2"/>
  <c r="AJ718" i="2"/>
  <c r="AN718" i="2"/>
  <c r="AR718" i="2"/>
  <c r="AV718" i="2"/>
  <c r="AZ718" i="2"/>
  <c r="BD718" i="2"/>
  <c r="BH718" i="2"/>
  <c r="BL718" i="2"/>
  <c r="BP718" i="2"/>
  <c r="BT718" i="2"/>
  <c r="BX718" i="2"/>
  <c r="L719" i="2"/>
  <c r="P719" i="2"/>
  <c r="T719" i="2"/>
  <c r="X719" i="2"/>
  <c r="AB719" i="2"/>
  <c r="AF719" i="2"/>
  <c r="AJ719" i="2"/>
  <c r="AN719" i="2"/>
  <c r="AR719" i="2"/>
  <c r="AV719" i="2"/>
  <c r="AZ719" i="2"/>
  <c r="BD719" i="2"/>
  <c r="BH719" i="2"/>
  <c r="BL719" i="2"/>
  <c r="BP719" i="2"/>
  <c r="BT719" i="2"/>
  <c r="BX719" i="2"/>
  <c r="L720" i="2"/>
  <c r="P720" i="2"/>
  <c r="T720" i="2"/>
  <c r="X720" i="2"/>
  <c r="AB720" i="2"/>
  <c r="AF720" i="2"/>
  <c r="AJ720" i="2"/>
  <c r="AN720" i="2"/>
  <c r="AR720" i="2"/>
  <c r="AV720" i="2"/>
  <c r="AZ720" i="2"/>
  <c r="BD720" i="2"/>
  <c r="BH720" i="2"/>
  <c r="BL720" i="2"/>
  <c r="BP720" i="2"/>
  <c r="BT720" i="2"/>
  <c r="BX720" i="2"/>
  <c r="L721" i="2"/>
  <c r="P721" i="2"/>
  <c r="T721" i="2"/>
  <c r="X721" i="2"/>
  <c r="AB721" i="2"/>
  <c r="AF721" i="2"/>
  <c r="AJ721" i="2"/>
  <c r="AN721" i="2"/>
  <c r="AR721" i="2"/>
  <c r="AV721" i="2"/>
  <c r="AZ721" i="2"/>
  <c r="BD721" i="2"/>
  <c r="BH721" i="2"/>
  <c r="BL721" i="2"/>
  <c r="BP721" i="2"/>
  <c r="BT721" i="2"/>
  <c r="BX721" i="2"/>
  <c r="L722" i="2"/>
  <c r="P722" i="2"/>
  <c r="T722" i="2"/>
  <c r="X722" i="2"/>
  <c r="AB722" i="2"/>
  <c r="AF722" i="2"/>
  <c r="AJ722" i="2"/>
  <c r="AN722" i="2"/>
  <c r="AR722" i="2"/>
  <c r="AV722" i="2"/>
  <c r="AZ722" i="2"/>
  <c r="BD722" i="2"/>
  <c r="BH722" i="2"/>
  <c r="BL722" i="2"/>
  <c r="BP722" i="2"/>
  <c r="BT722" i="2"/>
  <c r="BX722" i="2"/>
  <c r="L723" i="2"/>
  <c r="P723" i="2"/>
  <c r="T723" i="2"/>
  <c r="X723" i="2"/>
  <c r="AB723" i="2"/>
  <c r="AF723" i="2"/>
  <c r="AJ723" i="2"/>
  <c r="AN723" i="2"/>
  <c r="AR723" i="2"/>
  <c r="AV723" i="2"/>
  <c r="AZ723" i="2"/>
  <c r="BD723" i="2"/>
  <c r="BH723" i="2"/>
  <c r="BL723" i="2"/>
  <c r="BP723" i="2"/>
  <c r="BT723" i="2"/>
  <c r="BX723" i="2"/>
  <c r="L724" i="2"/>
  <c r="P724" i="2"/>
  <c r="T724" i="2"/>
  <c r="X724" i="2"/>
  <c r="AB724" i="2"/>
  <c r="AF724" i="2"/>
  <c r="AJ724" i="2"/>
  <c r="AN724" i="2"/>
  <c r="AR724" i="2"/>
  <c r="AV724" i="2"/>
  <c r="AZ724" i="2"/>
  <c r="BD724" i="2"/>
  <c r="BH724" i="2"/>
  <c r="BL724" i="2"/>
  <c r="BP724" i="2"/>
  <c r="BT724" i="2"/>
  <c r="BX724" i="2"/>
  <c r="L725" i="2"/>
  <c r="P725" i="2"/>
  <c r="T725" i="2"/>
  <c r="X725" i="2"/>
  <c r="AB725" i="2"/>
  <c r="AF725" i="2"/>
  <c r="AJ725" i="2"/>
  <c r="AN725" i="2"/>
  <c r="AR725" i="2"/>
  <c r="AV725" i="2"/>
  <c r="AZ725" i="2"/>
  <c r="BD725" i="2"/>
  <c r="BH725" i="2"/>
  <c r="BL725" i="2"/>
  <c r="BP725" i="2"/>
  <c r="BT725" i="2"/>
  <c r="BX725" i="2"/>
  <c r="L727" i="2"/>
  <c r="P727" i="2"/>
  <c r="T727" i="2"/>
  <c r="X727" i="2"/>
  <c r="AB727" i="2"/>
  <c r="AF727" i="2"/>
  <c r="AJ727" i="2"/>
  <c r="AN727" i="2"/>
  <c r="AR727" i="2"/>
  <c r="AV727" i="2"/>
  <c r="AZ727" i="2"/>
  <c r="BD727" i="2"/>
  <c r="BH727" i="2"/>
  <c r="BL727" i="2"/>
  <c r="BP727" i="2"/>
  <c r="BT727" i="2"/>
  <c r="BX727" i="2"/>
  <c r="L728" i="2"/>
  <c r="P728" i="2"/>
  <c r="T728" i="2"/>
  <c r="X728" i="2"/>
  <c r="AB728" i="2"/>
  <c r="AF728" i="2"/>
  <c r="AJ728" i="2"/>
  <c r="AN728" i="2"/>
  <c r="AR728" i="2"/>
  <c r="AV728" i="2"/>
  <c r="AZ728" i="2"/>
  <c r="BD728" i="2"/>
  <c r="BH728" i="2"/>
  <c r="BL728" i="2"/>
  <c r="BP728" i="2"/>
  <c r="BT728" i="2"/>
  <c r="BX728" i="2"/>
  <c r="L729" i="2"/>
  <c r="P729" i="2"/>
  <c r="T729" i="2"/>
  <c r="X729" i="2"/>
  <c r="AB729" i="2"/>
  <c r="AF729" i="2"/>
  <c r="AJ729" i="2"/>
  <c r="AN729" i="2"/>
  <c r="AR729" i="2"/>
  <c r="AV729" i="2"/>
  <c r="AZ729" i="2"/>
  <c r="BD729" i="2"/>
  <c r="BH729" i="2"/>
  <c r="BL729" i="2"/>
  <c r="BP729" i="2"/>
  <c r="BT729" i="2"/>
  <c r="BX729" i="2"/>
  <c r="L730" i="2"/>
  <c r="P730" i="2"/>
  <c r="T730" i="2"/>
  <c r="X730" i="2"/>
  <c r="AB730" i="2"/>
  <c r="AF730" i="2"/>
  <c r="AJ730" i="2"/>
  <c r="AN730" i="2"/>
  <c r="AR730" i="2"/>
  <c r="AV730" i="2"/>
  <c r="AZ730" i="2"/>
  <c r="BD730" i="2"/>
  <c r="BH730" i="2"/>
  <c r="BL730" i="2"/>
  <c r="BP730" i="2"/>
  <c r="BT730" i="2"/>
  <c r="BX730" i="2"/>
  <c r="L731" i="2"/>
  <c r="P731" i="2"/>
  <c r="T731" i="2"/>
  <c r="X731" i="2"/>
  <c r="AB731" i="2"/>
  <c r="AF731" i="2"/>
  <c r="AJ731" i="2"/>
  <c r="AN731" i="2"/>
  <c r="AR731" i="2"/>
  <c r="AV731" i="2"/>
  <c r="AZ731" i="2"/>
  <c r="BD731" i="2"/>
  <c r="BH731" i="2"/>
  <c r="BL731" i="2"/>
  <c r="BP731" i="2"/>
  <c r="BT731" i="2"/>
  <c r="BX731" i="2"/>
  <c r="L732" i="2"/>
  <c r="P732" i="2"/>
  <c r="T732" i="2"/>
  <c r="X732" i="2"/>
  <c r="AB732" i="2"/>
  <c r="AF732" i="2"/>
  <c r="AJ732" i="2"/>
  <c r="AN732" i="2"/>
  <c r="AR732" i="2"/>
  <c r="AV732" i="2"/>
  <c r="AZ732" i="2"/>
  <c r="BD732" i="2"/>
  <c r="BH732" i="2"/>
  <c r="BL732" i="2"/>
  <c r="BP732" i="2"/>
  <c r="BT732" i="2"/>
  <c r="BX732" i="2"/>
  <c r="L734" i="2"/>
  <c r="P734" i="2"/>
  <c r="T734" i="2"/>
  <c r="X734" i="2"/>
  <c r="AB734" i="2"/>
  <c r="AF734" i="2"/>
  <c r="AJ734" i="2"/>
  <c r="AN734" i="2"/>
  <c r="AR734" i="2"/>
  <c r="AV734" i="2"/>
  <c r="AZ734" i="2"/>
  <c r="BD734" i="2"/>
  <c r="BH734" i="2"/>
  <c r="BL734" i="2"/>
  <c r="BP734" i="2"/>
  <c r="BT734" i="2"/>
  <c r="BX734" i="2"/>
  <c r="L735" i="2"/>
  <c r="P735" i="2"/>
  <c r="T735" i="2"/>
  <c r="X735" i="2"/>
  <c r="AB735" i="2"/>
  <c r="AF735" i="2"/>
  <c r="AJ735" i="2"/>
  <c r="AN735" i="2"/>
  <c r="AR735" i="2"/>
  <c r="AV735" i="2"/>
  <c r="AZ735" i="2"/>
  <c r="BD735" i="2"/>
  <c r="BH735" i="2"/>
  <c r="BL735" i="2"/>
  <c r="BP735" i="2"/>
  <c r="BT735" i="2"/>
  <c r="BX735" i="2"/>
  <c r="L737" i="2"/>
  <c r="P737" i="2"/>
  <c r="T737" i="2"/>
  <c r="X737" i="2"/>
  <c r="AB737" i="2"/>
  <c r="AF737" i="2"/>
  <c r="AJ737" i="2"/>
  <c r="AN737" i="2"/>
  <c r="AR737" i="2"/>
  <c r="AV737" i="2"/>
  <c r="AZ737" i="2"/>
  <c r="BD737" i="2"/>
  <c r="BH737" i="2"/>
  <c r="BL737" i="2"/>
  <c r="BP737" i="2"/>
  <c r="BT737" i="2"/>
  <c r="BX737" i="2"/>
  <c r="L738" i="2"/>
  <c r="P738" i="2"/>
  <c r="T738" i="2"/>
  <c r="X738" i="2"/>
  <c r="AB738" i="2"/>
  <c r="AF738" i="2"/>
  <c r="AJ738" i="2"/>
  <c r="AN738" i="2"/>
  <c r="AR738" i="2"/>
  <c r="AV738" i="2"/>
  <c r="AZ738" i="2"/>
  <c r="BD738" i="2"/>
  <c r="BH738" i="2"/>
  <c r="BL738" i="2"/>
  <c r="BP738" i="2"/>
  <c r="BT738" i="2"/>
  <c r="BX738" i="2"/>
  <c r="L739" i="2"/>
  <c r="P739" i="2"/>
  <c r="T739" i="2"/>
  <c r="X739" i="2"/>
  <c r="AB739" i="2"/>
  <c r="AF739" i="2"/>
  <c r="AJ739" i="2"/>
  <c r="AN739" i="2"/>
  <c r="AR739" i="2"/>
  <c r="AV739" i="2"/>
  <c r="AZ739" i="2"/>
  <c r="BD739" i="2"/>
  <c r="BH739" i="2"/>
  <c r="BL739" i="2"/>
  <c r="BP739" i="2"/>
  <c r="BT739" i="2"/>
  <c r="BX739" i="2"/>
  <c r="L742" i="2"/>
  <c r="P742" i="2"/>
  <c r="T742" i="2"/>
  <c r="X742" i="2"/>
  <c r="AB742" i="2"/>
  <c r="AF742" i="2"/>
  <c r="AJ742" i="2"/>
  <c r="AN742" i="2"/>
  <c r="AR742" i="2"/>
  <c r="AV742" i="2"/>
  <c r="AZ742" i="2"/>
  <c r="BD742" i="2"/>
  <c r="BH742" i="2"/>
  <c r="BL742" i="2"/>
  <c r="BP742" i="2"/>
  <c r="BT742" i="2"/>
  <c r="BX742" i="2"/>
  <c r="L743" i="2"/>
  <c r="P743" i="2"/>
  <c r="T743" i="2"/>
  <c r="X743" i="2"/>
  <c r="AB743" i="2"/>
  <c r="AF743" i="2"/>
  <c r="AJ743" i="2"/>
  <c r="AN743" i="2"/>
  <c r="AR743" i="2"/>
  <c r="AV743" i="2"/>
  <c r="AZ743" i="2"/>
  <c r="BD743" i="2"/>
  <c r="BH743" i="2"/>
  <c r="BL743" i="2"/>
  <c r="BP743" i="2"/>
  <c r="BT743" i="2"/>
  <c r="BX743" i="2"/>
  <c r="L745" i="2"/>
  <c r="P745" i="2"/>
  <c r="T745" i="2"/>
  <c r="X745" i="2"/>
  <c r="AB745" i="2"/>
  <c r="AF745" i="2"/>
  <c r="AJ745" i="2"/>
  <c r="AN745" i="2"/>
  <c r="AR745" i="2"/>
  <c r="AV745" i="2"/>
  <c r="AZ745" i="2"/>
  <c r="BD745" i="2"/>
  <c r="BH745" i="2"/>
  <c r="BL745" i="2"/>
  <c r="BP745" i="2"/>
  <c r="BT745" i="2"/>
  <c r="BX745" i="2"/>
  <c r="L746" i="2"/>
  <c r="P746" i="2"/>
  <c r="T746" i="2"/>
  <c r="X746" i="2"/>
  <c r="AB746" i="2"/>
  <c r="AF746" i="2"/>
  <c r="AJ746" i="2"/>
  <c r="AN746" i="2"/>
  <c r="AR746" i="2"/>
  <c r="AV746" i="2"/>
  <c r="AZ746" i="2"/>
  <c r="BD746" i="2"/>
  <c r="BH746" i="2"/>
  <c r="BL746" i="2"/>
  <c r="BP746" i="2"/>
  <c r="BT746" i="2"/>
  <c r="BX746" i="2"/>
  <c r="L747" i="2"/>
  <c r="P747" i="2"/>
  <c r="T747" i="2"/>
  <c r="X747" i="2"/>
  <c r="AB747" i="2"/>
  <c r="AF747" i="2"/>
  <c r="AJ747" i="2"/>
  <c r="AN747" i="2"/>
  <c r="AR747" i="2"/>
  <c r="AV747" i="2"/>
  <c r="AZ747" i="2"/>
  <c r="BD747" i="2"/>
  <c r="BH747" i="2"/>
  <c r="BL747" i="2"/>
  <c r="BP747" i="2"/>
  <c r="BT747" i="2"/>
  <c r="BX747" i="2"/>
  <c r="L748" i="2"/>
  <c r="P748" i="2"/>
  <c r="T748" i="2"/>
  <c r="X748" i="2"/>
  <c r="AB748" i="2"/>
  <c r="AF748" i="2"/>
  <c r="AJ748" i="2"/>
  <c r="AN748" i="2"/>
  <c r="AR748" i="2"/>
  <c r="AV748" i="2"/>
  <c r="AZ748" i="2"/>
  <c r="BD748" i="2"/>
  <c r="BH748" i="2"/>
  <c r="BL748" i="2"/>
  <c r="BP748" i="2"/>
  <c r="BT748" i="2"/>
  <c r="BX748" i="2"/>
  <c r="L751" i="2"/>
  <c r="P751" i="2"/>
  <c r="T751" i="2"/>
  <c r="X751" i="2"/>
  <c r="AB751" i="2"/>
  <c r="AF751" i="2"/>
  <c r="AJ751" i="2"/>
  <c r="AN751" i="2"/>
  <c r="AR751" i="2"/>
  <c r="AV751" i="2"/>
  <c r="AZ751" i="2"/>
  <c r="BD751" i="2"/>
  <c r="BH751" i="2"/>
  <c r="BL751" i="2"/>
  <c r="BP751" i="2"/>
  <c r="BT751" i="2"/>
  <c r="BX751" i="2"/>
  <c r="L752" i="2"/>
  <c r="P752" i="2"/>
  <c r="T752" i="2"/>
  <c r="X752" i="2"/>
  <c r="AB752" i="2"/>
  <c r="AF752" i="2"/>
  <c r="AJ752" i="2"/>
  <c r="AN752" i="2"/>
  <c r="AR752" i="2"/>
  <c r="AV752" i="2"/>
  <c r="AZ752" i="2"/>
  <c r="BD752" i="2"/>
  <c r="BH752" i="2"/>
  <c r="BL752" i="2"/>
  <c r="BP752" i="2"/>
  <c r="BT752" i="2"/>
  <c r="BX752" i="2"/>
  <c r="L753" i="2"/>
  <c r="P753" i="2"/>
  <c r="T753" i="2"/>
  <c r="X753" i="2"/>
  <c r="AB753" i="2"/>
  <c r="AF753" i="2"/>
  <c r="AJ753" i="2"/>
  <c r="AN753" i="2"/>
  <c r="AR753" i="2"/>
  <c r="AV753" i="2"/>
  <c r="AZ753" i="2"/>
  <c r="BD753" i="2"/>
  <c r="BH753" i="2"/>
  <c r="BL753" i="2"/>
  <c r="BP753" i="2"/>
  <c r="BT753" i="2"/>
  <c r="BX753" i="2"/>
  <c r="L754" i="2"/>
  <c r="P754" i="2"/>
  <c r="T754" i="2"/>
  <c r="X754" i="2"/>
  <c r="AB754" i="2"/>
  <c r="AF754" i="2"/>
  <c r="AJ754" i="2"/>
  <c r="AN754" i="2"/>
  <c r="AR754" i="2"/>
  <c r="AV754" i="2"/>
  <c r="AZ754" i="2"/>
  <c r="BD754" i="2"/>
  <c r="BH754" i="2"/>
  <c r="BL754" i="2"/>
  <c r="BP754" i="2"/>
  <c r="BT754" i="2"/>
  <c r="BX754" i="2"/>
  <c r="L756" i="2"/>
  <c r="P756" i="2"/>
  <c r="T756" i="2"/>
  <c r="X756" i="2"/>
  <c r="AB756" i="2"/>
  <c r="AF756" i="2"/>
  <c r="AJ756" i="2"/>
  <c r="AN756" i="2"/>
  <c r="AR756" i="2"/>
  <c r="AV756" i="2"/>
  <c r="AZ756" i="2"/>
  <c r="BD756" i="2"/>
  <c r="BH756" i="2"/>
  <c r="BL756" i="2"/>
  <c r="BP756" i="2"/>
  <c r="BT756" i="2"/>
  <c r="BX756" i="2"/>
  <c r="L757" i="2"/>
  <c r="P757" i="2"/>
  <c r="T757" i="2"/>
  <c r="X757" i="2"/>
  <c r="AB757" i="2"/>
  <c r="AF757" i="2"/>
  <c r="AJ757" i="2"/>
  <c r="AN757" i="2"/>
  <c r="AR757" i="2"/>
  <c r="AV757" i="2"/>
  <c r="AZ757" i="2"/>
  <c r="BD757" i="2"/>
  <c r="BH757" i="2"/>
  <c r="BL757" i="2"/>
  <c r="BP757" i="2"/>
  <c r="BT757" i="2"/>
  <c r="BX757" i="2"/>
  <c r="L758" i="2"/>
  <c r="P758" i="2"/>
  <c r="T758" i="2"/>
  <c r="X758" i="2"/>
  <c r="AB758" i="2"/>
  <c r="AF758" i="2"/>
  <c r="AJ758" i="2"/>
  <c r="AN758" i="2"/>
  <c r="AR758" i="2"/>
  <c r="AV758" i="2"/>
  <c r="AZ758" i="2"/>
  <c r="BD758" i="2"/>
  <c r="BH758" i="2"/>
  <c r="BL758" i="2"/>
  <c r="BP758" i="2"/>
  <c r="BT758" i="2"/>
  <c r="BX758" i="2"/>
  <c r="L759" i="2"/>
  <c r="P759" i="2"/>
  <c r="T759" i="2"/>
  <c r="X759" i="2"/>
  <c r="AB759" i="2"/>
  <c r="AF759" i="2"/>
  <c r="AJ759" i="2"/>
  <c r="AN759" i="2"/>
  <c r="AR759" i="2"/>
  <c r="AV759" i="2"/>
  <c r="AZ759" i="2"/>
  <c r="BD759" i="2"/>
  <c r="BH759" i="2"/>
  <c r="BL759" i="2"/>
  <c r="BP759" i="2"/>
  <c r="BT759" i="2"/>
  <c r="BX759" i="2"/>
  <c r="L762" i="2"/>
  <c r="P762" i="2"/>
  <c r="T762" i="2"/>
  <c r="X762" i="2"/>
  <c r="AB762" i="2"/>
  <c r="AF762" i="2"/>
  <c r="AJ762" i="2"/>
  <c r="AN762" i="2"/>
  <c r="AR762" i="2"/>
  <c r="AV762" i="2"/>
  <c r="AZ762" i="2"/>
  <c r="BD762" i="2"/>
  <c r="BH762" i="2"/>
  <c r="BL762" i="2"/>
  <c r="BP762" i="2"/>
  <c r="BT762" i="2"/>
  <c r="BX762" i="2"/>
  <c r="L763" i="2"/>
  <c r="P763" i="2"/>
  <c r="T763" i="2"/>
  <c r="X763" i="2"/>
  <c r="AB763" i="2"/>
  <c r="AF763" i="2"/>
  <c r="AJ763" i="2"/>
  <c r="AN763" i="2"/>
  <c r="AR763" i="2"/>
  <c r="AV763" i="2"/>
  <c r="AZ763" i="2"/>
  <c r="BD763" i="2"/>
  <c r="BH763" i="2"/>
  <c r="BL763" i="2"/>
  <c r="BP763" i="2"/>
  <c r="BT763" i="2"/>
  <c r="BX763" i="2"/>
  <c r="L764" i="2"/>
  <c r="P764" i="2"/>
  <c r="T764" i="2"/>
  <c r="X764" i="2"/>
  <c r="AB764" i="2"/>
  <c r="AF764" i="2"/>
  <c r="AJ764" i="2"/>
  <c r="AN764" i="2"/>
  <c r="AR764" i="2"/>
  <c r="AV764" i="2"/>
  <c r="AZ764" i="2"/>
  <c r="BD764" i="2"/>
  <c r="BH764" i="2"/>
  <c r="BL764" i="2"/>
  <c r="BP764" i="2"/>
  <c r="BT764" i="2"/>
  <c r="BX764" i="2"/>
  <c r="L765" i="2"/>
  <c r="P765" i="2"/>
  <c r="T765" i="2"/>
  <c r="X765" i="2"/>
  <c r="AB765" i="2"/>
  <c r="AF765" i="2"/>
  <c r="AJ765" i="2"/>
  <c r="AN765" i="2"/>
  <c r="AR765" i="2"/>
  <c r="AV765" i="2"/>
  <c r="AZ765" i="2"/>
  <c r="BD765" i="2"/>
  <c r="BH765" i="2"/>
  <c r="BL765" i="2"/>
  <c r="BP765" i="2"/>
  <c r="BT765" i="2"/>
  <c r="BX765" i="2"/>
  <c r="L766" i="2"/>
  <c r="P766" i="2"/>
  <c r="T766" i="2"/>
  <c r="X766" i="2"/>
  <c r="AB766" i="2"/>
  <c r="AF766" i="2"/>
  <c r="AJ766" i="2"/>
  <c r="AN766" i="2"/>
  <c r="AR766" i="2"/>
  <c r="AV766" i="2"/>
  <c r="AZ766" i="2"/>
  <c r="BD766" i="2"/>
  <c r="BH766" i="2"/>
  <c r="BL766" i="2"/>
  <c r="BP766" i="2"/>
  <c r="BT766" i="2"/>
  <c r="BX766" i="2"/>
  <c r="L767" i="2"/>
  <c r="P767" i="2"/>
  <c r="T767" i="2"/>
  <c r="X767" i="2"/>
  <c r="AB767" i="2"/>
  <c r="AF767" i="2"/>
  <c r="AJ767" i="2"/>
  <c r="AN767" i="2"/>
  <c r="AR767" i="2"/>
  <c r="AV767" i="2"/>
  <c r="AZ767" i="2"/>
  <c r="BD767" i="2"/>
  <c r="BH767" i="2"/>
  <c r="BL767" i="2"/>
  <c r="BP767" i="2"/>
  <c r="BT767" i="2"/>
  <c r="BX767" i="2"/>
  <c r="L768" i="2"/>
  <c r="P768" i="2"/>
  <c r="T768" i="2"/>
  <c r="X768" i="2"/>
  <c r="AB768" i="2"/>
  <c r="AF768" i="2"/>
  <c r="AJ768" i="2"/>
  <c r="AN768" i="2"/>
  <c r="AR768" i="2"/>
  <c r="AV768" i="2"/>
  <c r="AZ768" i="2"/>
  <c r="BD768" i="2"/>
  <c r="BH768" i="2"/>
  <c r="BL768" i="2"/>
  <c r="BP768" i="2"/>
  <c r="BT768" i="2"/>
  <c r="BX768" i="2"/>
  <c r="L769" i="2"/>
  <c r="P769" i="2"/>
  <c r="T769" i="2"/>
  <c r="X769" i="2"/>
  <c r="AB769" i="2"/>
  <c r="AF769" i="2"/>
  <c r="AJ769" i="2"/>
  <c r="AN769" i="2"/>
  <c r="AR769" i="2"/>
  <c r="AV769" i="2"/>
  <c r="AZ769" i="2"/>
  <c r="BD769" i="2"/>
  <c r="BH769" i="2"/>
  <c r="BL769" i="2"/>
  <c r="BP769" i="2"/>
  <c r="BT769" i="2"/>
  <c r="BX769" i="2"/>
  <c r="L770" i="2"/>
  <c r="P770" i="2"/>
  <c r="T770" i="2"/>
  <c r="X770" i="2"/>
  <c r="AB770" i="2"/>
  <c r="AF770" i="2"/>
  <c r="AJ770" i="2"/>
  <c r="AN770" i="2"/>
  <c r="AR770" i="2"/>
  <c r="AV770" i="2"/>
  <c r="AZ770" i="2"/>
  <c r="BD770" i="2"/>
  <c r="BH770" i="2"/>
  <c r="BL770" i="2"/>
  <c r="BP770" i="2"/>
  <c r="BT770" i="2"/>
  <c r="BX770" i="2"/>
  <c r="L771" i="2"/>
  <c r="P771" i="2"/>
  <c r="T771" i="2"/>
  <c r="X771" i="2"/>
  <c r="AB771" i="2"/>
  <c r="AF771" i="2"/>
  <c r="AJ771" i="2"/>
  <c r="AN771" i="2"/>
  <c r="AR771" i="2"/>
  <c r="AV771" i="2"/>
  <c r="AZ771" i="2"/>
  <c r="BD771" i="2"/>
  <c r="BH771" i="2"/>
  <c r="BL771" i="2"/>
  <c r="BP771" i="2"/>
  <c r="BT771" i="2"/>
  <c r="BX771" i="2"/>
  <c r="L772" i="2"/>
  <c r="P772" i="2"/>
  <c r="T772" i="2"/>
  <c r="X772" i="2"/>
  <c r="AB772" i="2"/>
  <c r="AF772" i="2"/>
  <c r="AJ772" i="2"/>
  <c r="AN772" i="2"/>
  <c r="AR772" i="2"/>
  <c r="AV772" i="2"/>
  <c r="AZ772" i="2"/>
  <c r="BD772" i="2"/>
  <c r="BH772" i="2"/>
  <c r="BL772" i="2"/>
  <c r="BP772" i="2"/>
  <c r="BT772" i="2"/>
  <c r="BX772" i="2"/>
  <c r="L773" i="2"/>
  <c r="P773" i="2"/>
  <c r="T773" i="2"/>
  <c r="X773" i="2"/>
  <c r="AB773" i="2"/>
  <c r="AF773" i="2"/>
  <c r="AJ773" i="2"/>
  <c r="AN773" i="2"/>
  <c r="AR773" i="2"/>
  <c r="AV773" i="2"/>
  <c r="AZ773" i="2"/>
  <c r="BD773" i="2"/>
  <c r="BH773" i="2"/>
  <c r="BL773" i="2"/>
  <c r="BP773" i="2"/>
  <c r="BT773" i="2"/>
  <c r="BX773" i="2"/>
  <c r="L774" i="2"/>
  <c r="P774" i="2"/>
  <c r="T774" i="2"/>
  <c r="X774" i="2"/>
  <c r="AB774" i="2"/>
  <c r="AF774" i="2"/>
  <c r="AJ774" i="2"/>
  <c r="AN774" i="2"/>
  <c r="AR774" i="2"/>
  <c r="AV774" i="2"/>
  <c r="AZ774" i="2"/>
  <c r="BD774" i="2"/>
  <c r="BH774" i="2"/>
  <c r="BL774" i="2"/>
  <c r="BP774" i="2"/>
  <c r="BT774" i="2"/>
  <c r="BX774" i="2"/>
  <c r="L775" i="2"/>
  <c r="P775" i="2"/>
  <c r="T775" i="2"/>
  <c r="X775" i="2"/>
  <c r="AB775" i="2"/>
  <c r="AF775" i="2"/>
  <c r="AJ775" i="2"/>
  <c r="AN775" i="2"/>
  <c r="AR775" i="2"/>
  <c r="AV775" i="2"/>
  <c r="AZ775" i="2"/>
  <c r="BD775" i="2"/>
  <c r="BH775" i="2"/>
  <c r="BL775" i="2"/>
  <c r="BP775" i="2"/>
  <c r="BT775" i="2"/>
  <c r="BX775" i="2"/>
  <c r="L776" i="2"/>
  <c r="P776" i="2"/>
  <c r="T776" i="2"/>
  <c r="X776" i="2"/>
  <c r="AB776" i="2"/>
  <c r="AF776" i="2"/>
  <c r="AJ776" i="2"/>
  <c r="AN776" i="2"/>
  <c r="AR776" i="2"/>
  <c r="AV776" i="2"/>
  <c r="AZ776" i="2"/>
  <c r="BD776" i="2"/>
  <c r="BH776" i="2"/>
  <c r="BL776" i="2"/>
  <c r="BP776" i="2"/>
  <c r="BT776" i="2"/>
  <c r="BX776" i="2"/>
  <c r="L777" i="2"/>
  <c r="P777" i="2"/>
  <c r="T777" i="2"/>
  <c r="X777" i="2"/>
  <c r="AB777" i="2"/>
  <c r="AF777" i="2"/>
  <c r="AJ777" i="2"/>
  <c r="AN777" i="2"/>
  <c r="AR777" i="2"/>
  <c r="AV777" i="2"/>
  <c r="AZ777" i="2"/>
  <c r="BD777" i="2"/>
  <c r="BH777" i="2"/>
  <c r="BL777" i="2"/>
  <c r="BP777" i="2"/>
  <c r="BT777" i="2"/>
  <c r="BX777" i="2"/>
  <c r="L778" i="2"/>
  <c r="P778" i="2"/>
  <c r="T778" i="2"/>
  <c r="X778" i="2"/>
  <c r="AB778" i="2"/>
  <c r="AF778" i="2"/>
  <c r="AJ778" i="2"/>
  <c r="AN778" i="2"/>
  <c r="AR778" i="2"/>
  <c r="AV778" i="2"/>
  <c r="AZ778" i="2"/>
  <c r="BD778" i="2"/>
  <c r="BH778" i="2"/>
  <c r="BL778" i="2"/>
  <c r="BP778" i="2"/>
  <c r="BT778" i="2"/>
  <c r="BX778" i="2"/>
  <c r="L779" i="2"/>
  <c r="P779" i="2"/>
  <c r="T779" i="2"/>
  <c r="X779" i="2"/>
  <c r="AB779" i="2"/>
  <c r="AF779" i="2"/>
  <c r="AJ779" i="2"/>
  <c r="AN779" i="2"/>
  <c r="AR779" i="2"/>
  <c r="AV779" i="2"/>
  <c r="AZ779" i="2"/>
  <c r="BD779" i="2"/>
  <c r="BH779" i="2"/>
  <c r="BL779" i="2"/>
  <c r="BP779" i="2"/>
  <c r="BT779" i="2"/>
  <c r="BX779" i="2"/>
  <c r="L780" i="2"/>
  <c r="P780" i="2"/>
  <c r="T780" i="2"/>
  <c r="X780" i="2"/>
  <c r="AB780" i="2"/>
  <c r="AF780" i="2"/>
  <c r="AJ780" i="2"/>
  <c r="AN780" i="2"/>
  <c r="AR780" i="2"/>
  <c r="AV780" i="2"/>
  <c r="AZ780" i="2"/>
  <c r="BD780" i="2"/>
  <c r="BH780" i="2"/>
  <c r="BL780" i="2"/>
  <c r="BP780" i="2"/>
  <c r="BT780" i="2"/>
  <c r="BX780" i="2"/>
  <c r="L781" i="2"/>
  <c r="P781" i="2"/>
  <c r="T781" i="2"/>
  <c r="X781" i="2"/>
  <c r="AB781" i="2"/>
  <c r="AF781" i="2"/>
  <c r="AJ781" i="2"/>
  <c r="AN781" i="2"/>
  <c r="AR781" i="2"/>
  <c r="AV781" i="2"/>
  <c r="AZ781" i="2"/>
  <c r="BD781" i="2"/>
  <c r="BH781" i="2"/>
  <c r="BL781" i="2"/>
  <c r="BP781" i="2"/>
  <c r="BT781" i="2"/>
  <c r="BX781" i="2"/>
  <c r="L782" i="2"/>
  <c r="P782" i="2"/>
  <c r="T782" i="2"/>
  <c r="X782" i="2"/>
  <c r="AB782" i="2"/>
  <c r="AF782" i="2"/>
  <c r="AJ782" i="2"/>
  <c r="AN782" i="2"/>
  <c r="AR782" i="2"/>
  <c r="AV782" i="2"/>
  <c r="AZ782" i="2"/>
  <c r="BD782" i="2"/>
  <c r="BH782" i="2"/>
  <c r="BL782" i="2"/>
  <c r="BP782" i="2"/>
  <c r="BT782" i="2"/>
  <c r="BX782" i="2"/>
  <c r="L783" i="2"/>
  <c r="P783" i="2"/>
  <c r="T783" i="2"/>
  <c r="X783" i="2"/>
  <c r="AB783" i="2"/>
  <c r="AF783" i="2"/>
  <c r="AJ783" i="2"/>
  <c r="AN783" i="2"/>
  <c r="AR783" i="2"/>
  <c r="AV783" i="2"/>
  <c r="AZ783" i="2"/>
  <c r="BD783" i="2"/>
  <c r="BH783" i="2"/>
  <c r="BL783" i="2"/>
  <c r="BP783" i="2"/>
  <c r="BT783" i="2"/>
  <c r="BX783" i="2"/>
  <c r="L784" i="2"/>
  <c r="P784" i="2"/>
  <c r="T784" i="2"/>
  <c r="X784" i="2"/>
  <c r="AB784" i="2"/>
  <c r="AF784" i="2"/>
  <c r="AJ784" i="2"/>
  <c r="AN784" i="2"/>
  <c r="AR784" i="2"/>
  <c r="AV784" i="2"/>
  <c r="AZ784" i="2"/>
  <c r="BD784" i="2"/>
  <c r="BH784" i="2"/>
  <c r="BL784" i="2"/>
  <c r="BP784" i="2"/>
  <c r="BT784" i="2"/>
  <c r="BX784" i="2"/>
  <c r="L785" i="2"/>
  <c r="P785" i="2"/>
  <c r="T785" i="2"/>
  <c r="X785" i="2"/>
  <c r="AB785" i="2"/>
  <c r="AF785" i="2"/>
  <c r="AJ785" i="2"/>
  <c r="AN785" i="2"/>
  <c r="AR785" i="2"/>
  <c r="AV785" i="2"/>
  <c r="AZ785" i="2"/>
  <c r="BD785" i="2"/>
  <c r="BH785" i="2"/>
  <c r="BL785" i="2"/>
  <c r="BP785" i="2"/>
  <c r="BT785" i="2"/>
  <c r="BX785" i="2"/>
  <c r="L786" i="2"/>
  <c r="P786" i="2"/>
  <c r="T786" i="2"/>
  <c r="X786" i="2"/>
  <c r="AB786" i="2"/>
  <c r="AF786" i="2"/>
  <c r="AJ786" i="2"/>
  <c r="AN786" i="2"/>
  <c r="AR786" i="2"/>
  <c r="AV786" i="2"/>
  <c r="AZ786" i="2"/>
  <c r="BD786" i="2"/>
  <c r="BH786" i="2"/>
  <c r="BL786" i="2"/>
  <c r="BP786" i="2"/>
  <c r="BT786" i="2"/>
  <c r="BX786" i="2"/>
  <c r="L787" i="2"/>
  <c r="P787" i="2"/>
  <c r="T787" i="2"/>
  <c r="X787" i="2"/>
  <c r="AB787" i="2"/>
  <c r="AF787" i="2"/>
  <c r="AJ787" i="2"/>
  <c r="AN787" i="2"/>
  <c r="AR787" i="2"/>
  <c r="AV787" i="2"/>
  <c r="AZ787" i="2"/>
  <c r="BD787" i="2"/>
  <c r="BH787" i="2"/>
  <c r="BL787" i="2"/>
  <c r="BP787" i="2"/>
  <c r="BT787" i="2"/>
  <c r="BX787" i="2"/>
  <c r="L788" i="2"/>
  <c r="P788" i="2"/>
  <c r="T788" i="2"/>
  <c r="X788" i="2"/>
  <c r="AB788" i="2"/>
  <c r="AF788" i="2"/>
  <c r="AJ788" i="2"/>
  <c r="AN788" i="2"/>
  <c r="AR788" i="2"/>
  <c r="AV788" i="2"/>
  <c r="AZ788" i="2"/>
  <c r="BD788" i="2"/>
  <c r="BH788" i="2"/>
  <c r="BL788" i="2"/>
  <c r="BP788" i="2"/>
  <c r="BT788" i="2"/>
  <c r="BX788" i="2"/>
  <c r="L789" i="2"/>
  <c r="P789" i="2"/>
  <c r="T789" i="2"/>
  <c r="X789" i="2"/>
  <c r="AB789" i="2"/>
  <c r="AF789" i="2"/>
  <c r="AJ789" i="2"/>
  <c r="AN789" i="2"/>
  <c r="AR789" i="2"/>
  <c r="AV789" i="2"/>
  <c r="AZ789" i="2"/>
  <c r="BD789" i="2"/>
  <c r="BH789" i="2"/>
  <c r="BL789" i="2"/>
  <c r="BP789" i="2"/>
  <c r="BT789" i="2"/>
  <c r="BX789" i="2"/>
  <c r="L790" i="2"/>
  <c r="P790" i="2"/>
  <c r="T790" i="2"/>
  <c r="X790" i="2"/>
  <c r="AB790" i="2"/>
  <c r="AF790" i="2"/>
  <c r="AJ790" i="2"/>
  <c r="AN790" i="2"/>
  <c r="AR790" i="2"/>
  <c r="AV790" i="2"/>
  <c r="AZ790" i="2"/>
  <c r="BD790" i="2"/>
  <c r="BH790" i="2"/>
  <c r="BL790" i="2"/>
  <c r="BP790" i="2"/>
  <c r="BT790" i="2"/>
  <c r="BX790" i="2"/>
  <c r="L791" i="2"/>
  <c r="P791" i="2"/>
  <c r="T791" i="2"/>
  <c r="X791" i="2"/>
  <c r="AB791" i="2"/>
  <c r="AF791" i="2"/>
  <c r="AJ791" i="2"/>
  <c r="AN791" i="2"/>
  <c r="AR791" i="2"/>
  <c r="AV791" i="2"/>
  <c r="AZ791" i="2"/>
  <c r="BD791" i="2"/>
  <c r="BH791" i="2"/>
  <c r="BL791" i="2"/>
  <c r="BP791" i="2"/>
  <c r="BT791" i="2"/>
  <c r="BX791" i="2"/>
  <c r="L792" i="2"/>
  <c r="P792" i="2"/>
  <c r="T792" i="2"/>
  <c r="X792" i="2"/>
  <c r="AB792" i="2"/>
  <c r="AF792" i="2"/>
  <c r="AJ792" i="2"/>
  <c r="AN792" i="2"/>
  <c r="AR792" i="2"/>
  <c r="AV792" i="2"/>
  <c r="AZ792" i="2"/>
  <c r="BD792" i="2"/>
  <c r="BH792" i="2"/>
  <c r="BL792" i="2"/>
  <c r="BP792" i="2"/>
  <c r="BT792" i="2"/>
  <c r="BX792" i="2"/>
  <c r="L793" i="2"/>
  <c r="P793" i="2"/>
  <c r="T793" i="2"/>
  <c r="X793" i="2"/>
  <c r="AB793" i="2"/>
  <c r="AF793" i="2"/>
  <c r="AJ793" i="2"/>
  <c r="AN793" i="2"/>
  <c r="AR793" i="2"/>
  <c r="AV793" i="2"/>
  <c r="AZ793" i="2"/>
  <c r="BD793" i="2"/>
  <c r="BH793" i="2"/>
  <c r="BL793" i="2"/>
  <c r="BP793" i="2"/>
  <c r="BT793" i="2"/>
  <c r="BX793" i="2"/>
  <c r="L794" i="2"/>
  <c r="P794" i="2"/>
  <c r="T794" i="2"/>
  <c r="X794" i="2"/>
  <c r="AB794" i="2"/>
  <c r="AF794" i="2"/>
  <c r="AJ794" i="2"/>
  <c r="AN794" i="2"/>
  <c r="AR794" i="2"/>
  <c r="AV794" i="2"/>
  <c r="AZ794" i="2"/>
  <c r="BD794" i="2"/>
  <c r="BH794" i="2"/>
  <c r="BL794" i="2"/>
  <c r="BP794" i="2"/>
  <c r="BT794" i="2"/>
  <c r="BX794" i="2"/>
  <c r="L795" i="2"/>
  <c r="P795" i="2"/>
  <c r="T795" i="2"/>
  <c r="X795" i="2"/>
  <c r="AB795" i="2"/>
  <c r="AF795" i="2"/>
  <c r="AJ795" i="2"/>
  <c r="AN795" i="2"/>
  <c r="AR795" i="2"/>
  <c r="AV795" i="2"/>
  <c r="AZ795" i="2"/>
  <c r="BD795" i="2"/>
  <c r="BH795" i="2"/>
  <c r="BL795" i="2"/>
  <c r="BP795" i="2"/>
  <c r="BT795" i="2"/>
  <c r="BX795" i="2"/>
  <c r="L796" i="2"/>
  <c r="P796" i="2"/>
  <c r="T796" i="2"/>
  <c r="X796" i="2"/>
  <c r="AB796" i="2"/>
  <c r="AF796" i="2"/>
  <c r="AJ796" i="2"/>
  <c r="AN796" i="2"/>
  <c r="AR796" i="2"/>
  <c r="AV796" i="2"/>
  <c r="AZ796" i="2"/>
  <c r="BD796" i="2"/>
  <c r="BH796" i="2"/>
  <c r="BL796" i="2"/>
  <c r="BP796" i="2"/>
  <c r="BT796" i="2"/>
  <c r="BX796" i="2"/>
  <c r="L797" i="2"/>
  <c r="P797" i="2"/>
  <c r="T797" i="2"/>
  <c r="X797" i="2"/>
  <c r="AB797" i="2"/>
  <c r="AF797" i="2"/>
  <c r="AJ797" i="2"/>
  <c r="AN797" i="2"/>
  <c r="AR797" i="2"/>
  <c r="AV797" i="2"/>
  <c r="AZ797" i="2"/>
  <c r="BD797" i="2"/>
  <c r="BH797" i="2"/>
  <c r="BL797" i="2"/>
  <c r="BP797" i="2"/>
  <c r="BT797" i="2"/>
  <c r="BX797" i="2"/>
  <c r="L798" i="2"/>
  <c r="P798" i="2"/>
  <c r="T798" i="2"/>
  <c r="X798" i="2"/>
  <c r="AB798" i="2"/>
  <c r="AF798" i="2"/>
  <c r="AJ798" i="2"/>
  <c r="AN798" i="2"/>
  <c r="AR798" i="2"/>
  <c r="AV798" i="2"/>
  <c r="AZ798" i="2"/>
  <c r="BD798" i="2"/>
  <c r="BH798" i="2"/>
  <c r="BL798" i="2"/>
  <c r="BP798" i="2"/>
  <c r="BT798" i="2"/>
  <c r="BX798" i="2"/>
  <c r="L799" i="2"/>
  <c r="P799" i="2"/>
  <c r="T799" i="2"/>
  <c r="X799" i="2"/>
  <c r="AB799" i="2"/>
  <c r="AF799" i="2"/>
  <c r="AJ799" i="2"/>
  <c r="AN799" i="2"/>
  <c r="AR799" i="2"/>
  <c r="AV799" i="2"/>
  <c r="AZ799" i="2"/>
  <c r="BD799" i="2"/>
  <c r="BH799" i="2"/>
  <c r="BL799" i="2"/>
  <c r="BP799" i="2"/>
  <c r="BT799" i="2"/>
  <c r="BX799" i="2"/>
  <c r="L800" i="2"/>
  <c r="P800" i="2"/>
  <c r="T800" i="2"/>
  <c r="X800" i="2"/>
  <c r="AB800" i="2"/>
  <c r="AF800" i="2"/>
  <c r="AJ800" i="2"/>
  <c r="AN800" i="2"/>
  <c r="AR800" i="2"/>
  <c r="AV800" i="2"/>
  <c r="AZ800" i="2"/>
  <c r="BD800" i="2"/>
  <c r="BH800" i="2"/>
  <c r="BL800" i="2"/>
  <c r="BP800" i="2"/>
  <c r="BT800" i="2"/>
  <c r="BX800" i="2"/>
  <c r="L801" i="2"/>
  <c r="P801" i="2"/>
  <c r="T801" i="2"/>
  <c r="X801" i="2"/>
  <c r="AB801" i="2"/>
  <c r="AF801" i="2"/>
  <c r="AJ801" i="2"/>
  <c r="AN801" i="2"/>
  <c r="AR801" i="2"/>
  <c r="AV801" i="2"/>
  <c r="AZ801" i="2"/>
  <c r="BD801" i="2"/>
  <c r="BH801" i="2"/>
  <c r="BL801" i="2"/>
  <c r="BP801" i="2"/>
  <c r="BT801" i="2"/>
  <c r="BX801" i="2"/>
  <c r="L803" i="2"/>
  <c r="P803" i="2"/>
  <c r="T803" i="2"/>
  <c r="X803" i="2"/>
  <c r="AB803" i="2"/>
  <c r="AF803" i="2"/>
  <c r="AJ803" i="2"/>
  <c r="AN803" i="2"/>
  <c r="AR803" i="2"/>
  <c r="AV803" i="2"/>
  <c r="AZ803" i="2"/>
  <c r="BD803" i="2"/>
  <c r="BH803" i="2"/>
  <c r="BL803" i="2"/>
  <c r="BP803" i="2"/>
  <c r="BT803" i="2"/>
  <c r="BX803" i="2"/>
  <c r="L804" i="2"/>
  <c r="P804" i="2"/>
  <c r="T804" i="2"/>
  <c r="X804" i="2"/>
  <c r="AB804" i="2"/>
  <c r="AF804" i="2"/>
  <c r="AJ804" i="2"/>
  <c r="AN804" i="2"/>
  <c r="AR804" i="2"/>
  <c r="AV804" i="2"/>
  <c r="AZ804" i="2"/>
  <c r="BD804" i="2"/>
  <c r="BH804" i="2"/>
  <c r="BL804" i="2"/>
  <c r="BP804" i="2"/>
  <c r="BT804" i="2"/>
  <c r="BX804" i="2"/>
  <c r="L805" i="2"/>
  <c r="P805" i="2"/>
  <c r="T805" i="2"/>
  <c r="X805" i="2"/>
  <c r="AB805" i="2"/>
  <c r="AF805" i="2"/>
  <c r="AJ805" i="2"/>
  <c r="AN805" i="2"/>
  <c r="AR805" i="2"/>
  <c r="AV805" i="2"/>
  <c r="AZ805" i="2"/>
  <c r="BD805" i="2"/>
  <c r="BH805" i="2"/>
  <c r="BL805" i="2"/>
  <c r="BP805" i="2"/>
  <c r="BT805" i="2"/>
  <c r="BX805" i="2"/>
  <c r="L806" i="2"/>
  <c r="P806" i="2"/>
  <c r="T806" i="2"/>
  <c r="X806" i="2"/>
  <c r="AB806" i="2"/>
  <c r="AF806" i="2"/>
  <c r="AJ806" i="2"/>
  <c r="AN806" i="2"/>
  <c r="AR806" i="2"/>
  <c r="AV806" i="2"/>
  <c r="AZ806" i="2"/>
  <c r="BD806" i="2"/>
  <c r="BH806" i="2"/>
  <c r="BL806" i="2"/>
  <c r="BP806" i="2"/>
  <c r="BT806" i="2"/>
  <c r="BX806" i="2"/>
  <c r="L808" i="2"/>
  <c r="P808" i="2"/>
  <c r="T808" i="2"/>
  <c r="X808" i="2"/>
  <c r="AB808" i="2"/>
  <c r="AF808" i="2"/>
  <c r="AJ808" i="2"/>
  <c r="AN808" i="2"/>
  <c r="AR808" i="2"/>
  <c r="AV808" i="2"/>
  <c r="AZ808" i="2"/>
  <c r="BD808" i="2"/>
  <c r="BH808" i="2"/>
  <c r="BL808" i="2"/>
  <c r="BP808" i="2"/>
  <c r="BT808" i="2"/>
  <c r="BX808" i="2"/>
  <c r="L809" i="2"/>
  <c r="P809" i="2"/>
  <c r="T809" i="2"/>
  <c r="X809" i="2"/>
  <c r="AB809" i="2"/>
  <c r="AF809" i="2"/>
  <c r="AJ809" i="2"/>
  <c r="AN809" i="2"/>
  <c r="AR809" i="2"/>
  <c r="AV809" i="2"/>
  <c r="AZ809" i="2"/>
  <c r="BD809" i="2"/>
  <c r="BH809" i="2"/>
  <c r="BL809" i="2"/>
  <c r="BP809" i="2"/>
  <c r="BT809" i="2"/>
  <c r="BX809" i="2"/>
  <c r="P810" i="2"/>
  <c r="T810" i="2"/>
  <c r="X810" i="2"/>
  <c r="AB810" i="2"/>
  <c r="AF810" i="2"/>
  <c r="P865" i="2"/>
  <c r="AF865" i="2"/>
  <c r="AV865" i="2"/>
  <c r="BL865" i="2"/>
  <c r="O882" i="2"/>
  <c r="AE882" i="2"/>
  <c r="AU882" i="2"/>
  <c r="BK882" i="2"/>
  <c r="O894" i="2"/>
  <c r="AE894" i="2"/>
  <c r="AU894" i="2"/>
  <c r="BK894" i="2"/>
  <c r="AE897" i="2"/>
  <c r="AO897" i="2"/>
  <c r="AN897" i="2"/>
  <c r="BQ897" i="2"/>
  <c r="BP897" i="2"/>
  <c r="BY897" i="2"/>
  <c r="BX897" i="2"/>
  <c r="J899" i="2"/>
  <c r="AK899" i="2"/>
  <c r="AJ899" i="2"/>
  <c r="AS899" i="2"/>
  <c r="AR899" i="2"/>
  <c r="BK899" i="2"/>
  <c r="K899" i="2" s="1"/>
  <c r="BU899" i="2"/>
  <c r="BT899" i="2"/>
  <c r="AE901" i="2"/>
  <c r="AO901" i="2"/>
  <c r="AN901" i="2"/>
  <c r="BQ901" i="2"/>
  <c r="BP901" i="2"/>
  <c r="BY901" i="2"/>
  <c r="BX901" i="2"/>
  <c r="J903" i="2"/>
  <c r="AK903" i="2"/>
  <c r="AJ903" i="2"/>
  <c r="AS903" i="2"/>
  <c r="AR903" i="2"/>
  <c r="BK903" i="2"/>
  <c r="BU903" i="2"/>
  <c r="BT903" i="2"/>
  <c r="AE905" i="2"/>
  <c r="AO905" i="2"/>
  <c r="AN905" i="2"/>
  <c r="BQ905" i="2"/>
  <c r="BP905" i="2"/>
  <c r="BY905" i="2"/>
  <c r="BX905" i="2"/>
  <c r="AK906" i="2"/>
  <c r="AJ906" i="2"/>
  <c r="AS906" i="2"/>
  <c r="AR906" i="2"/>
  <c r="BK906" i="2"/>
  <c r="BU906" i="2"/>
  <c r="BT906" i="2"/>
  <c r="O907" i="2"/>
  <c r="Y907" i="2"/>
  <c r="X907" i="2"/>
  <c r="BA907" i="2"/>
  <c r="AZ907" i="2"/>
  <c r="BI907" i="2"/>
  <c r="BH907" i="2"/>
  <c r="K908" i="2"/>
  <c r="U908" i="2"/>
  <c r="T908" i="2"/>
  <c r="AC908" i="2"/>
  <c r="AB908" i="2"/>
  <c r="AK908" i="2"/>
  <c r="AJ908" i="2"/>
  <c r="AS908" i="2"/>
  <c r="AR908" i="2"/>
  <c r="BA908" i="2"/>
  <c r="AZ908" i="2"/>
  <c r="BI908" i="2"/>
  <c r="BH908" i="2"/>
  <c r="BQ908" i="2"/>
  <c r="BP908" i="2"/>
  <c r="BY908" i="2"/>
  <c r="BX908" i="2"/>
  <c r="U909" i="2"/>
  <c r="T909" i="2"/>
  <c r="AC909" i="2"/>
  <c r="AB909" i="2"/>
  <c r="AU909" i="2"/>
  <c r="BE909" i="2"/>
  <c r="BD909" i="2"/>
  <c r="O910" i="2"/>
  <c r="Y910" i="2"/>
  <c r="X910" i="2"/>
  <c r="AE910" i="2"/>
  <c r="AO910" i="2"/>
  <c r="AN910" i="2"/>
  <c r="AU910" i="2"/>
  <c r="BE910" i="2"/>
  <c r="BD910" i="2"/>
  <c r="BK910" i="2"/>
  <c r="BU910" i="2"/>
  <c r="BT910" i="2"/>
  <c r="O911" i="2"/>
  <c r="Y911" i="2"/>
  <c r="X911" i="2"/>
  <c r="BA911" i="2"/>
  <c r="AZ911" i="2"/>
  <c r="BI911" i="2"/>
  <c r="BH911" i="2"/>
  <c r="K912" i="2"/>
  <c r="U912" i="2"/>
  <c r="T912" i="2"/>
  <c r="AC912" i="2"/>
  <c r="AB912" i="2"/>
  <c r="AK912" i="2"/>
  <c r="AJ912" i="2"/>
  <c r="AS912" i="2"/>
  <c r="AR912" i="2"/>
  <c r="BA912" i="2"/>
  <c r="AZ912" i="2"/>
  <c r="BI912" i="2"/>
  <c r="BH912" i="2"/>
  <c r="BQ912" i="2"/>
  <c r="BP912" i="2"/>
  <c r="BY912" i="2"/>
  <c r="BX912" i="2"/>
  <c r="U913" i="2"/>
  <c r="T913" i="2"/>
  <c r="AC913" i="2"/>
  <c r="AB913" i="2"/>
  <c r="AU913" i="2"/>
  <c r="BE913" i="2"/>
  <c r="BD913" i="2"/>
  <c r="O914" i="2"/>
  <c r="Y914" i="2"/>
  <c r="X914" i="2"/>
  <c r="AE914" i="2"/>
  <c r="AO914" i="2"/>
  <c r="AN914" i="2"/>
  <c r="AU914" i="2"/>
  <c r="BE914" i="2"/>
  <c r="BD914" i="2"/>
  <c r="BK914" i="2"/>
  <c r="BU914" i="2"/>
  <c r="BT914" i="2"/>
  <c r="O915" i="2"/>
  <c r="Y915" i="2"/>
  <c r="X915" i="2"/>
  <c r="BA915" i="2"/>
  <c r="AZ915" i="2"/>
  <c r="BI915" i="2"/>
  <c r="BH915" i="2"/>
  <c r="AE916" i="2"/>
  <c r="AO916" i="2"/>
  <c r="AN916" i="2"/>
  <c r="BQ916" i="2"/>
  <c r="BP916" i="2"/>
  <c r="BY916" i="2"/>
  <c r="BX916" i="2"/>
  <c r="BA917" i="2"/>
  <c r="AZ917" i="2"/>
  <c r="BI917" i="2"/>
  <c r="BH917" i="2"/>
  <c r="K918" i="2"/>
  <c r="U918" i="2"/>
  <c r="T918" i="2"/>
  <c r="AC918" i="2"/>
  <c r="AB918" i="2"/>
  <c r="AK918" i="2"/>
  <c r="AJ918" i="2"/>
  <c r="AS918" i="2"/>
  <c r="AR918" i="2"/>
  <c r="BA918" i="2"/>
  <c r="AZ918" i="2"/>
  <c r="BI918" i="2"/>
  <c r="BH918" i="2"/>
  <c r="BQ918" i="2"/>
  <c r="BP918" i="2"/>
  <c r="BY918" i="2"/>
  <c r="BX918" i="2"/>
  <c r="U919" i="2"/>
  <c r="T919" i="2"/>
  <c r="AC919" i="2"/>
  <c r="AB919" i="2"/>
  <c r="AU919" i="2"/>
  <c r="BE919" i="2"/>
  <c r="BD919" i="2"/>
  <c r="O920" i="2"/>
  <c r="Y920" i="2"/>
  <c r="X920" i="2"/>
  <c r="AE920" i="2"/>
  <c r="AO920" i="2"/>
  <c r="AN920" i="2"/>
  <c r="AU920" i="2"/>
  <c r="BE920" i="2"/>
  <c r="BD920" i="2"/>
  <c r="BK920" i="2"/>
  <c r="BU920" i="2"/>
  <c r="BT920" i="2"/>
  <c r="O921" i="2"/>
  <c r="Y921" i="2"/>
  <c r="X921" i="2"/>
  <c r="BA921" i="2"/>
  <c r="AZ921" i="2"/>
  <c r="BI921" i="2"/>
  <c r="BH921" i="2"/>
  <c r="K922" i="2"/>
  <c r="U922" i="2"/>
  <c r="T922" i="2"/>
  <c r="AC922" i="2"/>
  <c r="AB922" i="2"/>
  <c r="AK922" i="2"/>
  <c r="AJ922" i="2"/>
  <c r="AS922" i="2"/>
  <c r="AR922" i="2"/>
  <c r="BA922" i="2"/>
  <c r="AZ922" i="2"/>
  <c r="BI922" i="2"/>
  <c r="BH922" i="2"/>
  <c r="BQ922" i="2"/>
  <c r="BP922" i="2"/>
  <c r="BY922" i="2"/>
  <c r="BX922" i="2"/>
  <c r="U923" i="2"/>
  <c r="T923" i="2"/>
  <c r="AC923" i="2"/>
  <c r="AB923" i="2"/>
  <c r="AU923" i="2"/>
  <c r="K923" i="2" s="1"/>
  <c r="BE923" i="2"/>
  <c r="BD923" i="2"/>
  <c r="O924" i="2"/>
  <c r="Y924" i="2"/>
  <c r="X924" i="2"/>
  <c r="AE924" i="2"/>
  <c r="AO924" i="2"/>
  <c r="AN924" i="2"/>
  <c r="AU924" i="2"/>
  <c r="BE924" i="2"/>
  <c r="BD924" i="2"/>
  <c r="BK924" i="2"/>
  <c r="BU924" i="2"/>
  <c r="BT924" i="2"/>
  <c r="O925" i="2"/>
  <c r="Y925" i="2"/>
  <c r="X925" i="2"/>
  <c r="BA925" i="2"/>
  <c r="AZ925" i="2"/>
  <c r="BI925" i="2"/>
  <c r="BH925" i="2"/>
  <c r="K926" i="2"/>
  <c r="U926" i="2"/>
  <c r="T926" i="2"/>
  <c r="AC926" i="2"/>
  <c r="AB926" i="2"/>
  <c r="AK926" i="2"/>
  <c r="AJ926" i="2"/>
  <c r="AS926" i="2"/>
  <c r="AR926" i="2"/>
  <c r="BA926" i="2"/>
  <c r="AZ926" i="2"/>
  <c r="BI926" i="2"/>
  <c r="BH926" i="2"/>
  <c r="BQ926" i="2"/>
  <c r="BP926" i="2"/>
  <c r="BY926" i="2"/>
  <c r="BX926" i="2"/>
  <c r="U927" i="2"/>
  <c r="T927" i="2"/>
  <c r="AC927" i="2"/>
  <c r="AB927" i="2"/>
  <c r="AK927" i="2"/>
  <c r="AJ927" i="2"/>
  <c r="AS927" i="2"/>
  <c r="AR927" i="2"/>
  <c r="BA927" i="2"/>
  <c r="AZ927" i="2"/>
  <c r="BI927" i="2"/>
  <c r="BH927" i="2"/>
  <c r="BQ927" i="2"/>
  <c r="BP927" i="2"/>
  <c r="BY927" i="2"/>
  <c r="BX927" i="2"/>
  <c r="U928" i="2"/>
  <c r="T928" i="2"/>
  <c r="AC928" i="2"/>
  <c r="AB928" i="2"/>
  <c r="AK928" i="2"/>
  <c r="AJ928" i="2"/>
  <c r="AS928" i="2"/>
  <c r="AR928" i="2"/>
  <c r="BA928" i="2"/>
  <c r="AZ928" i="2"/>
  <c r="BI928" i="2"/>
  <c r="BH928" i="2"/>
  <c r="U929" i="2"/>
  <c r="T929" i="2"/>
  <c r="AC929" i="2"/>
  <c r="AB929" i="2"/>
  <c r="AE930" i="2"/>
  <c r="AO930" i="2"/>
  <c r="AN930" i="2"/>
  <c r="BQ930" i="2"/>
  <c r="BP930" i="2"/>
  <c r="BY930" i="2"/>
  <c r="BX930" i="2"/>
  <c r="BQ931" i="2"/>
  <c r="BP931" i="2"/>
  <c r="BY931" i="2"/>
  <c r="BX931" i="2"/>
  <c r="AK933" i="2"/>
  <c r="AJ933" i="2"/>
  <c r="AS933" i="2"/>
  <c r="AR933" i="2"/>
  <c r="BK933" i="2"/>
  <c r="BU933" i="2"/>
  <c r="BT933" i="2"/>
  <c r="AU934" i="2"/>
  <c r="BE934" i="2"/>
  <c r="BD934" i="2"/>
  <c r="O935" i="2"/>
  <c r="Y935" i="2"/>
  <c r="X935" i="2"/>
  <c r="AE935" i="2"/>
  <c r="AO935" i="2"/>
  <c r="AN935" i="2"/>
  <c r="AW935" i="2"/>
  <c r="AV935" i="2"/>
  <c r="BE935" i="2"/>
  <c r="BD935" i="2"/>
  <c r="BM935" i="2"/>
  <c r="BL935" i="2"/>
  <c r="BU935" i="2"/>
  <c r="BT935" i="2"/>
  <c r="Q936" i="2"/>
  <c r="P936" i="2"/>
  <c r="Y936" i="2"/>
  <c r="X936" i="2"/>
  <c r="BA936" i="2"/>
  <c r="AZ936" i="2"/>
  <c r="BI936" i="2"/>
  <c r="BH936" i="2"/>
  <c r="K937" i="2"/>
  <c r="Q947" i="2"/>
  <c r="P947" i="2"/>
  <c r="K947" i="2"/>
  <c r="BM947" i="2"/>
  <c r="BL947" i="2"/>
  <c r="AG953" i="2"/>
  <c r="AF953" i="2"/>
  <c r="BM953" i="2"/>
  <c r="BL953" i="2"/>
  <c r="J965" i="2"/>
  <c r="BM985" i="2"/>
  <c r="BL985" i="2"/>
  <c r="AG988" i="2"/>
  <c r="AF988" i="2"/>
  <c r="BM988" i="2"/>
  <c r="BL988" i="2"/>
  <c r="AW993" i="2"/>
  <c r="AV993" i="2"/>
  <c r="J996" i="2"/>
  <c r="J999" i="2"/>
  <c r="Q1001" i="2"/>
  <c r="P1001" i="2"/>
  <c r="K1001" i="2"/>
  <c r="Q1004" i="2"/>
  <c r="P1004" i="2"/>
  <c r="K1004" i="2"/>
  <c r="AW1004" i="2"/>
  <c r="AV1004" i="2"/>
  <c r="J1008" i="2"/>
  <c r="AW1012" i="2"/>
  <c r="AV1012" i="2"/>
  <c r="J1026" i="2"/>
  <c r="Q1027" i="2"/>
  <c r="P1027" i="2"/>
  <c r="K1027" i="2"/>
  <c r="AW1027" i="2"/>
  <c r="AV1027" i="2"/>
  <c r="J1028" i="2"/>
  <c r="M1028" i="2" s="1"/>
  <c r="AG1029" i="2"/>
  <c r="AF1029" i="2"/>
  <c r="J1030" i="2"/>
  <c r="M1030" i="2" s="1"/>
  <c r="Q1031" i="2"/>
  <c r="P1031" i="2"/>
  <c r="K1031" i="2"/>
  <c r="AW1031" i="2"/>
  <c r="AV1031" i="2"/>
  <c r="Q1037" i="2"/>
  <c r="P1037" i="2"/>
  <c r="K1037" i="2"/>
  <c r="AW1037" i="2"/>
  <c r="AV1037" i="2"/>
  <c r="J1038" i="2"/>
  <c r="M1038" i="2" s="1"/>
  <c r="Q1039" i="2"/>
  <c r="P1039" i="2"/>
  <c r="K1039" i="2"/>
  <c r="AW1039" i="2"/>
  <c r="AV1039" i="2"/>
  <c r="J1040" i="2"/>
  <c r="M1040" i="2" s="1"/>
  <c r="Q1041" i="2"/>
  <c r="P1041" i="2"/>
  <c r="K1041" i="2"/>
  <c r="BM1041" i="2"/>
  <c r="BL1041" i="2"/>
  <c r="J1044" i="2"/>
  <c r="AG1045" i="2"/>
  <c r="AF1045" i="2"/>
  <c r="BM1045" i="2"/>
  <c r="BL1045" i="2"/>
  <c r="AG1047" i="2"/>
  <c r="AF1047" i="2"/>
  <c r="BM1047" i="2"/>
  <c r="BL1047" i="2"/>
  <c r="AG1049" i="2"/>
  <c r="AF1049" i="2"/>
  <c r="BM1049" i="2"/>
  <c r="BL1049" i="2"/>
  <c r="AW1051" i="2"/>
  <c r="AV1051" i="2"/>
  <c r="AG1053" i="2"/>
  <c r="AF1053" i="2"/>
  <c r="J1054" i="2"/>
  <c r="M1054" i="2" s="1"/>
  <c r="Q1055" i="2"/>
  <c r="P1055" i="2"/>
  <c r="K1055" i="2"/>
  <c r="AW1055" i="2"/>
  <c r="AV1055" i="2"/>
  <c r="M1056" i="2"/>
  <c r="L1056" i="2"/>
  <c r="Q1057" i="2"/>
  <c r="P1057" i="2"/>
  <c r="K1057" i="2"/>
  <c r="AW1057" i="2"/>
  <c r="AV1057" i="2"/>
  <c r="M1058" i="2"/>
  <c r="L1058" i="2"/>
  <c r="Q1059" i="2"/>
  <c r="P1059" i="2"/>
  <c r="K1059" i="2"/>
  <c r="AW1059" i="2"/>
  <c r="AV1059" i="2"/>
  <c r="M1060" i="2"/>
  <c r="L1060" i="2"/>
  <c r="Q1061" i="2"/>
  <c r="P1061" i="2"/>
  <c r="K1061" i="2"/>
  <c r="AW1061" i="2"/>
  <c r="AV1061" i="2"/>
  <c r="M1062" i="2"/>
  <c r="L1062" i="2"/>
  <c r="Q1064" i="2"/>
  <c r="P1064" i="2"/>
  <c r="K1064" i="2"/>
  <c r="AW1064" i="2"/>
  <c r="AV1064" i="2"/>
  <c r="M1065" i="2"/>
  <c r="L1065" i="2"/>
  <c r="AG1066" i="2"/>
  <c r="AF1066" i="2"/>
  <c r="Q1068" i="2"/>
  <c r="P1068" i="2"/>
  <c r="K1068" i="2"/>
  <c r="AW1068" i="2"/>
  <c r="AV1068" i="2"/>
  <c r="L1073" i="2"/>
  <c r="AW1074" i="2"/>
  <c r="AV1074" i="2"/>
  <c r="L1075" i="2"/>
  <c r="J1076" i="2"/>
  <c r="AG1076" i="2"/>
  <c r="AF1076" i="2"/>
  <c r="AG1078" i="2"/>
  <c r="AF1078" i="2"/>
  <c r="J1079" i="2"/>
  <c r="L1079" i="2" s="1"/>
  <c r="Q1080" i="2"/>
  <c r="P1080" i="2"/>
  <c r="K1080" i="2"/>
  <c r="J1086" i="2"/>
  <c r="AG1088" i="2"/>
  <c r="AF1088" i="2"/>
  <c r="Q1090" i="2"/>
  <c r="P1090" i="2"/>
  <c r="K1090" i="2"/>
  <c r="Q1092" i="2"/>
  <c r="P1092" i="2"/>
  <c r="K1092" i="2"/>
  <c r="Q1094" i="2"/>
  <c r="P1094" i="2"/>
  <c r="K1094" i="2"/>
  <c r="Q1096" i="2"/>
  <c r="P1096" i="2"/>
  <c r="K1096" i="2"/>
  <c r="Q1098" i="2"/>
  <c r="P1098" i="2"/>
  <c r="K1098" i="2"/>
  <c r="Q1100" i="2"/>
  <c r="P1100" i="2"/>
  <c r="K1100" i="2"/>
  <c r="Q1102" i="2"/>
  <c r="P1102" i="2"/>
  <c r="K1102" i="2"/>
  <c r="Q1104" i="2"/>
  <c r="P1104" i="2"/>
  <c r="K1104" i="2"/>
  <c r="Q1106" i="2"/>
  <c r="P1106" i="2"/>
  <c r="K1106" i="2"/>
  <c r="BM1106" i="2"/>
  <c r="BL1106" i="2"/>
  <c r="AW1114" i="2"/>
  <c r="AV1114" i="2"/>
  <c r="AW1116" i="2"/>
  <c r="AV1116" i="2"/>
  <c r="J1118" i="2"/>
  <c r="J1124" i="2"/>
  <c r="AG1130" i="2"/>
  <c r="AF1130" i="2"/>
  <c r="BM1130" i="2"/>
  <c r="BL1130" i="2"/>
  <c r="AG1132" i="2"/>
  <c r="AF1132" i="2"/>
  <c r="BM1132" i="2"/>
  <c r="BL1132" i="2"/>
  <c r="AZ823" i="2"/>
  <c r="BE823" i="2"/>
  <c r="BP823" i="2"/>
  <c r="BU823" i="2"/>
  <c r="O826" i="2"/>
  <c r="U826" i="2"/>
  <c r="AE826" i="2"/>
  <c r="AK826" i="2"/>
  <c r="AU826" i="2"/>
  <c r="BA826" i="2"/>
  <c r="BK826" i="2"/>
  <c r="BQ826" i="2"/>
  <c r="AB827" i="2"/>
  <c r="AR827" i="2"/>
  <c r="BH827" i="2"/>
  <c r="BX827" i="2"/>
  <c r="X828" i="2"/>
  <c r="AC828" i="2"/>
  <c r="AN828" i="2"/>
  <c r="AS828" i="2"/>
  <c r="BD828" i="2"/>
  <c r="BI828" i="2"/>
  <c r="BT828" i="2"/>
  <c r="BY828" i="2"/>
  <c r="T829" i="2"/>
  <c r="Y829" i="2"/>
  <c r="AJ829" i="2"/>
  <c r="AO829" i="2"/>
  <c r="AZ829" i="2"/>
  <c r="BE829" i="2"/>
  <c r="BP829" i="2"/>
  <c r="BU829" i="2"/>
  <c r="O830" i="2"/>
  <c r="U830" i="2"/>
  <c r="AE830" i="2"/>
  <c r="AK830" i="2"/>
  <c r="AU830" i="2"/>
  <c r="BA830" i="2"/>
  <c r="BK830" i="2"/>
  <c r="BQ830" i="2"/>
  <c r="AB831" i="2"/>
  <c r="AR831" i="2"/>
  <c r="BH831" i="2"/>
  <c r="BX831" i="2"/>
  <c r="X832" i="2"/>
  <c r="AC832" i="2"/>
  <c r="AN832" i="2"/>
  <c r="AS832" i="2"/>
  <c r="BD832" i="2"/>
  <c r="BI832" i="2"/>
  <c r="BT832" i="2"/>
  <c r="BY832" i="2"/>
  <c r="T833" i="2"/>
  <c r="Y833" i="2"/>
  <c r="AJ833" i="2"/>
  <c r="AO833" i="2"/>
  <c r="AZ833" i="2"/>
  <c r="BE833" i="2"/>
  <c r="BP833" i="2"/>
  <c r="BU833" i="2"/>
  <c r="O834" i="2"/>
  <c r="U834" i="2"/>
  <c r="AE834" i="2"/>
  <c r="AK834" i="2"/>
  <c r="AU834" i="2"/>
  <c r="BA834" i="2"/>
  <c r="BK834" i="2"/>
  <c r="BQ834" i="2"/>
  <c r="AB835" i="2"/>
  <c r="AR835" i="2"/>
  <c r="BH835" i="2"/>
  <c r="BX835" i="2"/>
  <c r="X836" i="2"/>
  <c r="AC836" i="2"/>
  <c r="AN836" i="2"/>
  <c r="AS836" i="2"/>
  <c r="BD836" i="2"/>
  <c r="BI836" i="2"/>
  <c r="BT836" i="2"/>
  <c r="BY836" i="2"/>
  <c r="T837" i="2"/>
  <c r="Y837" i="2"/>
  <c r="AJ837" i="2"/>
  <c r="AO837" i="2"/>
  <c r="AZ837" i="2"/>
  <c r="BE837" i="2"/>
  <c r="BP837" i="2"/>
  <c r="BU837" i="2"/>
  <c r="O842" i="2"/>
  <c r="U842" i="2"/>
  <c r="AE842" i="2"/>
  <c r="AK842" i="2"/>
  <c r="AU842" i="2"/>
  <c r="BA842" i="2"/>
  <c r="BK842" i="2"/>
  <c r="BQ842" i="2"/>
  <c r="AB843" i="2"/>
  <c r="AR843" i="2"/>
  <c r="BH843" i="2"/>
  <c r="BX843" i="2"/>
  <c r="X844" i="2"/>
  <c r="AC844" i="2"/>
  <c r="AN844" i="2"/>
  <c r="AS844" i="2"/>
  <c r="BD844" i="2"/>
  <c r="BI844" i="2"/>
  <c r="BT844" i="2"/>
  <c r="BY844" i="2"/>
  <c r="T845" i="2"/>
  <c r="Y845" i="2"/>
  <c r="AJ845" i="2"/>
  <c r="AO845" i="2"/>
  <c r="AZ845" i="2"/>
  <c r="BE845" i="2"/>
  <c r="BP845" i="2"/>
  <c r="BU845" i="2"/>
  <c r="O846" i="2"/>
  <c r="U846" i="2"/>
  <c r="AE846" i="2"/>
  <c r="AK846" i="2"/>
  <c r="AU846" i="2"/>
  <c r="BA846" i="2"/>
  <c r="BK846" i="2"/>
  <c r="BQ846" i="2"/>
  <c r="AB847" i="2"/>
  <c r="AR847" i="2"/>
  <c r="BH847" i="2"/>
  <c r="BX847" i="2"/>
  <c r="X848" i="2"/>
  <c r="AC848" i="2"/>
  <c r="AN848" i="2"/>
  <c r="AS848" i="2"/>
  <c r="BD848" i="2"/>
  <c r="BI848" i="2"/>
  <c r="BT848" i="2"/>
  <c r="BY848" i="2"/>
  <c r="T849" i="2"/>
  <c r="Y849" i="2"/>
  <c r="AJ849" i="2"/>
  <c r="AO849" i="2"/>
  <c r="AZ849" i="2"/>
  <c r="BE849" i="2"/>
  <c r="BP849" i="2"/>
  <c r="BU849" i="2"/>
  <c r="O850" i="2"/>
  <c r="U850" i="2"/>
  <c r="AE850" i="2"/>
  <c r="AK850" i="2"/>
  <c r="AU850" i="2"/>
  <c r="BA850" i="2"/>
  <c r="BK850" i="2"/>
  <c r="BQ850" i="2"/>
  <c r="AB851" i="2"/>
  <c r="AR851" i="2"/>
  <c r="BH851" i="2"/>
  <c r="BX851" i="2"/>
  <c r="X857" i="2"/>
  <c r="AC857" i="2"/>
  <c r="AN857" i="2"/>
  <c r="AS857" i="2"/>
  <c r="BD857" i="2"/>
  <c r="BI857" i="2"/>
  <c r="BT857" i="2"/>
  <c r="BY857" i="2"/>
  <c r="T863" i="2"/>
  <c r="Y863" i="2"/>
  <c r="AJ863" i="2"/>
  <c r="AO863" i="2"/>
  <c r="AZ863" i="2"/>
  <c r="BE863" i="2"/>
  <c r="BP863" i="2"/>
  <c r="BU863" i="2"/>
  <c r="K865" i="2"/>
  <c r="Q865" i="2"/>
  <c r="AB865" i="2"/>
  <c r="AG865" i="2"/>
  <c r="AR865" i="2"/>
  <c r="AW865" i="2"/>
  <c r="BH865" i="2"/>
  <c r="BM865" i="2"/>
  <c r="BX865" i="2"/>
  <c r="X866" i="2"/>
  <c r="AC866" i="2"/>
  <c r="AN866" i="2"/>
  <c r="AS866" i="2"/>
  <c r="BD866" i="2"/>
  <c r="BI866" i="2"/>
  <c r="BY866" i="2"/>
  <c r="AC867" i="2"/>
  <c r="BI867" i="2"/>
  <c r="K868" i="2"/>
  <c r="Q868" i="2"/>
  <c r="AG868" i="2"/>
  <c r="AW868" i="2"/>
  <c r="BM868" i="2"/>
  <c r="AC869" i="2"/>
  <c r="AS869" i="2"/>
  <c r="BI869" i="2"/>
  <c r="BY869" i="2"/>
  <c r="Y870" i="2"/>
  <c r="AO870" i="2"/>
  <c r="BE870" i="2"/>
  <c r="BU870" i="2"/>
  <c r="O871" i="2"/>
  <c r="U871" i="2"/>
  <c r="AE871" i="2"/>
  <c r="AK871" i="2"/>
  <c r="AU871" i="2"/>
  <c r="BA871" i="2"/>
  <c r="BK871" i="2"/>
  <c r="BQ871" i="2"/>
  <c r="K872" i="2"/>
  <c r="Q872" i="2"/>
  <c r="AG872" i="2"/>
  <c r="AW872" i="2"/>
  <c r="BM872" i="2"/>
  <c r="AC873" i="2"/>
  <c r="AS873" i="2"/>
  <c r="BI873" i="2"/>
  <c r="BY873" i="2"/>
  <c r="Y874" i="2"/>
  <c r="AO874" i="2"/>
  <c r="BE874" i="2"/>
  <c r="BU874" i="2"/>
  <c r="O875" i="2"/>
  <c r="U875" i="2"/>
  <c r="AE875" i="2"/>
  <c r="AK875" i="2"/>
  <c r="AU875" i="2"/>
  <c r="BA875" i="2"/>
  <c r="BK875" i="2"/>
  <c r="BQ875" i="2"/>
  <c r="K876" i="2"/>
  <c r="Q876" i="2"/>
  <c r="AG876" i="2"/>
  <c r="AW876" i="2"/>
  <c r="BM876" i="2"/>
  <c r="O878" i="2"/>
  <c r="U878" i="2"/>
  <c r="AE878" i="2"/>
  <c r="AK878" i="2"/>
  <c r="AU878" i="2"/>
  <c r="BA878" i="2"/>
  <c r="BK878" i="2"/>
  <c r="BQ878" i="2"/>
  <c r="AS879" i="2"/>
  <c r="BY879" i="2"/>
  <c r="Y880" i="2"/>
  <c r="AO880" i="2"/>
  <c r="BE880" i="2"/>
  <c r="BU880" i="2"/>
  <c r="O881" i="2"/>
  <c r="U881" i="2"/>
  <c r="AE881" i="2"/>
  <c r="AK881" i="2"/>
  <c r="AU881" i="2"/>
  <c r="BA881" i="2"/>
  <c r="BK881" i="2"/>
  <c r="BQ881" i="2"/>
  <c r="AC883" i="2"/>
  <c r="AS883" i="2"/>
  <c r="BI883" i="2"/>
  <c r="BY883" i="2"/>
  <c r="Y884" i="2"/>
  <c r="AO884" i="2"/>
  <c r="BE884" i="2"/>
  <c r="BU884" i="2"/>
  <c r="AC888" i="2"/>
  <c r="AS888" i="2"/>
  <c r="BI888" i="2"/>
  <c r="BY888" i="2"/>
  <c r="Y889" i="2"/>
  <c r="AO889" i="2"/>
  <c r="BE889" i="2"/>
  <c r="BU889" i="2"/>
  <c r="O890" i="2"/>
  <c r="U890" i="2"/>
  <c r="AE890" i="2"/>
  <c r="AK890" i="2"/>
  <c r="AU890" i="2"/>
  <c r="BA890" i="2"/>
  <c r="BK890" i="2"/>
  <c r="BQ890" i="2"/>
  <c r="AS891" i="2"/>
  <c r="BY891" i="2"/>
  <c r="Y892" i="2"/>
  <c r="AO892" i="2"/>
  <c r="BE892" i="2"/>
  <c r="BU892" i="2"/>
  <c r="O893" i="2"/>
  <c r="U893" i="2"/>
  <c r="AE893" i="2"/>
  <c r="AK893" i="2"/>
  <c r="AU893" i="2"/>
  <c r="BA893" i="2"/>
  <c r="BK893" i="2"/>
  <c r="BQ893" i="2"/>
  <c r="AC895" i="2"/>
  <c r="AS895" i="2"/>
  <c r="BI895" i="2"/>
  <c r="BY895" i="2"/>
  <c r="Q897" i="2"/>
  <c r="P897" i="2"/>
  <c r="Y897" i="2"/>
  <c r="X897" i="2"/>
  <c r="BA897" i="2"/>
  <c r="AZ897" i="2"/>
  <c r="BI897" i="2"/>
  <c r="BH897" i="2"/>
  <c r="U898" i="2"/>
  <c r="T898" i="2"/>
  <c r="AC898" i="2"/>
  <c r="AB898" i="2"/>
  <c r="AK898" i="2"/>
  <c r="AJ898" i="2"/>
  <c r="AS898" i="2"/>
  <c r="AR898" i="2"/>
  <c r="BA898" i="2"/>
  <c r="AZ898" i="2"/>
  <c r="BI898" i="2"/>
  <c r="BH898" i="2"/>
  <c r="BQ898" i="2"/>
  <c r="BP898" i="2"/>
  <c r="BY898" i="2"/>
  <c r="BX898" i="2"/>
  <c r="U899" i="2"/>
  <c r="T899" i="2"/>
  <c r="AC899" i="2"/>
  <c r="AB899" i="2"/>
  <c r="AW899" i="2"/>
  <c r="AV899" i="2"/>
  <c r="BE899" i="2"/>
  <c r="BD899" i="2"/>
  <c r="Q900" i="2"/>
  <c r="P900" i="2"/>
  <c r="Y900" i="2"/>
  <c r="X900" i="2"/>
  <c r="AG900" i="2"/>
  <c r="AF900" i="2"/>
  <c r="AO900" i="2"/>
  <c r="AN900" i="2"/>
  <c r="AW900" i="2"/>
  <c r="AV900" i="2"/>
  <c r="BE900" i="2"/>
  <c r="BD900" i="2"/>
  <c r="BM900" i="2"/>
  <c r="BL900" i="2"/>
  <c r="BU900" i="2"/>
  <c r="BT900" i="2"/>
  <c r="Q901" i="2"/>
  <c r="P901" i="2"/>
  <c r="Y901" i="2"/>
  <c r="X901" i="2"/>
  <c r="BA901" i="2"/>
  <c r="AZ901" i="2"/>
  <c r="BI901" i="2"/>
  <c r="BH901" i="2"/>
  <c r="U902" i="2"/>
  <c r="T902" i="2"/>
  <c r="AC902" i="2"/>
  <c r="AB902" i="2"/>
  <c r="AK902" i="2"/>
  <c r="AJ902" i="2"/>
  <c r="AS902" i="2"/>
  <c r="AR902" i="2"/>
  <c r="BA902" i="2"/>
  <c r="AZ902" i="2"/>
  <c r="BI902" i="2"/>
  <c r="BH902" i="2"/>
  <c r="BQ902" i="2"/>
  <c r="BP902" i="2"/>
  <c r="BY902" i="2"/>
  <c r="BX902" i="2"/>
  <c r="U903" i="2"/>
  <c r="T903" i="2"/>
  <c r="AC903" i="2"/>
  <c r="AB903" i="2"/>
  <c r="AW903" i="2"/>
  <c r="AV903" i="2"/>
  <c r="BE903" i="2"/>
  <c r="BD903" i="2"/>
  <c r="Q904" i="2"/>
  <c r="P904" i="2"/>
  <c r="Y904" i="2"/>
  <c r="X904" i="2"/>
  <c r="AG904" i="2"/>
  <c r="AF904" i="2"/>
  <c r="AO904" i="2"/>
  <c r="AN904" i="2"/>
  <c r="AW904" i="2"/>
  <c r="AV904" i="2"/>
  <c r="BE904" i="2"/>
  <c r="BD904" i="2"/>
  <c r="BM904" i="2"/>
  <c r="BL904" i="2"/>
  <c r="BU904" i="2"/>
  <c r="BT904" i="2"/>
  <c r="Q905" i="2"/>
  <c r="P905" i="2"/>
  <c r="Y905" i="2"/>
  <c r="X905" i="2"/>
  <c r="BA905" i="2"/>
  <c r="AZ905" i="2"/>
  <c r="BI905" i="2"/>
  <c r="BH905" i="2"/>
  <c r="U906" i="2"/>
  <c r="T906" i="2"/>
  <c r="AC906" i="2"/>
  <c r="AB906" i="2"/>
  <c r="AW906" i="2"/>
  <c r="AV906" i="2"/>
  <c r="BE906" i="2"/>
  <c r="BD906" i="2"/>
  <c r="J907" i="2"/>
  <c r="AK907" i="2"/>
  <c r="AJ907" i="2"/>
  <c r="AS907" i="2"/>
  <c r="AR907" i="2"/>
  <c r="BK907" i="2"/>
  <c r="BU907" i="2"/>
  <c r="BT907" i="2"/>
  <c r="AE909" i="2"/>
  <c r="AO909" i="2"/>
  <c r="AN909" i="2"/>
  <c r="BQ909" i="2"/>
  <c r="BP909" i="2"/>
  <c r="BY909" i="2"/>
  <c r="BX909" i="2"/>
  <c r="J911" i="2"/>
  <c r="AK911" i="2"/>
  <c r="AJ911" i="2"/>
  <c r="AS911" i="2"/>
  <c r="AR911" i="2"/>
  <c r="BK911" i="2"/>
  <c r="BU911" i="2"/>
  <c r="BT911" i="2"/>
  <c r="AE913" i="2"/>
  <c r="AO913" i="2"/>
  <c r="AN913" i="2"/>
  <c r="BQ913" i="2"/>
  <c r="BP913" i="2"/>
  <c r="BY913" i="2"/>
  <c r="BX913" i="2"/>
  <c r="J915" i="2"/>
  <c r="AK915" i="2"/>
  <c r="AJ915" i="2"/>
  <c r="AS915" i="2"/>
  <c r="AR915" i="2"/>
  <c r="BK915" i="2"/>
  <c r="BU915" i="2"/>
  <c r="BT915" i="2"/>
  <c r="O916" i="2"/>
  <c r="Y916" i="2"/>
  <c r="X916" i="2"/>
  <c r="BA916" i="2"/>
  <c r="AZ916" i="2"/>
  <c r="BI916" i="2"/>
  <c r="BH916" i="2"/>
  <c r="U917" i="2"/>
  <c r="T917" i="2"/>
  <c r="AC917" i="2"/>
  <c r="AB917" i="2"/>
  <c r="AK917" i="2"/>
  <c r="AJ917" i="2"/>
  <c r="AS917" i="2"/>
  <c r="AR917" i="2"/>
  <c r="BK917" i="2"/>
  <c r="BU917" i="2"/>
  <c r="BT917" i="2"/>
  <c r="K919" i="2"/>
  <c r="AE919" i="2"/>
  <c r="AO919" i="2"/>
  <c r="AN919" i="2"/>
  <c r="BQ919" i="2"/>
  <c r="BP919" i="2"/>
  <c r="BY919" i="2"/>
  <c r="BX919" i="2"/>
  <c r="J921" i="2"/>
  <c r="AK921" i="2"/>
  <c r="AJ921" i="2"/>
  <c r="AS921" i="2"/>
  <c r="AR921" i="2"/>
  <c r="BK921" i="2"/>
  <c r="BU921" i="2"/>
  <c r="BT921" i="2"/>
  <c r="AG923" i="2"/>
  <c r="AF923" i="2"/>
  <c r="AO923" i="2"/>
  <c r="AN923" i="2"/>
  <c r="BQ923" i="2"/>
  <c r="BP923" i="2"/>
  <c r="BY923" i="2"/>
  <c r="BX923" i="2"/>
  <c r="J925" i="2"/>
  <c r="AK925" i="2"/>
  <c r="AJ925" i="2"/>
  <c r="AS925" i="2"/>
  <c r="AR925" i="2"/>
  <c r="BK925" i="2"/>
  <c r="BU925" i="2"/>
  <c r="BT925" i="2"/>
  <c r="K927" i="2"/>
  <c r="BK928" i="2"/>
  <c r="BU928" i="2"/>
  <c r="BT928" i="2"/>
  <c r="AE929" i="2"/>
  <c r="AO929" i="2"/>
  <c r="AN929" i="2"/>
  <c r="AU929" i="2"/>
  <c r="BE929" i="2"/>
  <c r="BD929" i="2"/>
  <c r="BK929" i="2"/>
  <c r="BU929" i="2"/>
  <c r="BT929" i="2"/>
  <c r="O930" i="2"/>
  <c r="Y930" i="2"/>
  <c r="X930" i="2"/>
  <c r="BA930" i="2"/>
  <c r="AZ930" i="2"/>
  <c r="BI930" i="2"/>
  <c r="BH930" i="2"/>
  <c r="K931" i="2"/>
  <c r="U931" i="2"/>
  <c r="T931" i="2"/>
  <c r="AC931" i="2"/>
  <c r="AB931" i="2"/>
  <c r="AK931" i="2"/>
  <c r="AJ931" i="2"/>
  <c r="AS931" i="2"/>
  <c r="AR931" i="2"/>
  <c r="BA931" i="2"/>
  <c r="AZ931" i="2"/>
  <c r="BI931" i="2"/>
  <c r="BH931" i="2"/>
  <c r="K932" i="2"/>
  <c r="U932" i="2"/>
  <c r="T932" i="2"/>
  <c r="AC932" i="2"/>
  <c r="AB932" i="2"/>
  <c r="AK932" i="2"/>
  <c r="AJ932" i="2"/>
  <c r="AS932" i="2"/>
  <c r="AR932" i="2"/>
  <c r="BA932" i="2"/>
  <c r="AZ932" i="2"/>
  <c r="BI932" i="2"/>
  <c r="BH932" i="2"/>
  <c r="BQ932" i="2"/>
  <c r="BP932" i="2"/>
  <c r="BY932" i="2"/>
  <c r="BX932" i="2"/>
  <c r="U933" i="2"/>
  <c r="T933" i="2"/>
  <c r="AC933" i="2"/>
  <c r="AB933" i="2"/>
  <c r="AU933" i="2"/>
  <c r="K933" i="2" s="1"/>
  <c r="BE933" i="2"/>
  <c r="BD933" i="2"/>
  <c r="O934" i="2"/>
  <c r="Y934" i="2"/>
  <c r="X934" i="2"/>
  <c r="AE934" i="2"/>
  <c r="AO934" i="2"/>
  <c r="AN934" i="2"/>
  <c r="BQ934" i="2"/>
  <c r="BP934" i="2"/>
  <c r="BY934" i="2"/>
  <c r="BX934" i="2"/>
  <c r="AK936" i="2"/>
  <c r="AJ936" i="2"/>
  <c r="AS936" i="2"/>
  <c r="AR936" i="2"/>
  <c r="BK936" i="2"/>
  <c r="BU936" i="2"/>
  <c r="BT936" i="2"/>
  <c r="J939" i="2"/>
  <c r="J941" i="2"/>
  <c r="AG945" i="2"/>
  <c r="AF945" i="2"/>
  <c r="BM945" i="2"/>
  <c r="BL945" i="2"/>
  <c r="M951" i="2"/>
  <c r="L951" i="2"/>
  <c r="J959" i="2"/>
  <c r="J962" i="2"/>
  <c r="Q965" i="2"/>
  <c r="P965" i="2"/>
  <c r="K965" i="2"/>
  <c r="AW965" i="2"/>
  <c r="AV965" i="2"/>
  <c r="J966" i="2"/>
  <c r="AG974" i="2"/>
  <c r="AF974" i="2"/>
  <c r="BM974" i="2"/>
  <c r="BL974" i="2"/>
  <c r="AG993" i="2"/>
  <c r="AF993" i="2"/>
  <c r="AG1012" i="2"/>
  <c r="AF1012" i="2"/>
  <c r="J1020" i="2"/>
  <c r="AW1025" i="2"/>
  <c r="AV1025" i="2"/>
  <c r="M1026" i="2"/>
  <c r="L1026" i="2"/>
  <c r="Q1029" i="2"/>
  <c r="P1029" i="2"/>
  <c r="K1029" i="2"/>
  <c r="AG1033" i="2"/>
  <c r="AF1033" i="2"/>
  <c r="BM1033" i="2"/>
  <c r="BL1033" i="2"/>
  <c r="AG1035" i="2"/>
  <c r="AF1035" i="2"/>
  <c r="BM1035" i="2"/>
  <c r="BL1035" i="2"/>
  <c r="AW1041" i="2"/>
  <c r="AV1041" i="2"/>
  <c r="AW1043" i="2"/>
  <c r="AV1043" i="2"/>
  <c r="M1046" i="2"/>
  <c r="L1046" i="2"/>
  <c r="J1047" i="2"/>
  <c r="J1049" i="2"/>
  <c r="Q1053" i="2"/>
  <c r="P1053" i="2"/>
  <c r="K1053" i="2"/>
  <c r="Q1066" i="2"/>
  <c r="P1066" i="2"/>
  <c r="K1066" i="2"/>
  <c r="Q1070" i="2"/>
  <c r="P1070" i="2"/>
  <c r="K1070" i="2"/>
  <c r="AW1070" i="2"/>
  <c r="AV1070" i="2"/>
  <c r="M1071" i="2"/>
  <c r="L1071" i="2"/>
  <c r="Q1072" i="2"/>
  <c r="P1072" i="2"/>
  <c r="K1072" i="2"/>
  <c r="AW1072" i="2"/>
  <c r="AV1072" i="2"/>
  <c r="J1073" i="2"/>
  <c r="M1073" i="2" s="1"/>
  <c r="AG1074" i="2"/>
  <c r="AF1074" i="2"/>
  <c r="J1075" i="2"/>
  <c r="M1075" i="2" s="1"/>
  <c r="Q1078" i="2"/>
  <c r="P1078" i="2"/>
  <c r="K1078" i="2"/>
  <c r="BM1080" i="2"/>
  <c r="BL1080" i="2"/>
  <c r="AG1082" i="2"/>
  <c r="AF1082" i="2"/>
  <c r="BM1082" i="2"/>
  <c r="BL1082" i="2"/>
  <c r="AG1084" i="2"/>
  <c r="AF1084" i="2"/>
  <c r="BM1084" i="2"/>
  <c r="BL1084" i="2"/>
  <c r="Q1086" i="2"/>
  <c r="P1086" i="2"/>
  <c r="K1086" i="2"/>
  <c r="AW1086" i="2"/>
  <c r="AV1086" i="2"/>
  <c r="M1087" i="2"/>
  <c r="L1087" i="2"/>
  <c r="Q1088" i="2"/>
  <c r="P1088" i="2"/>
  <c r="K1088" i="2"/>
  <c r="BM1088" i="2"/>
  <c r="BL1088" i="2"/>
  <c r="BM1090" i="2"/>
  <c r="BL1090" i="2"/>
  <c r="BM1092" i="2"/>
  <c r="BL1092" i="2"/>
  <c r="BM1094" i="2"/>
  <c r="BL1094" i="2"/>
  <c r="BM1096" i="2"/>
  <c r="BL1096" i="2"/>
  <c r="BM1098" i="2"/>
  <c r="BL1098" i="2"/>
  <c r="BM1100" i="2"/>
  <c r="BL1100" i="2"/>
  <c r="BM1102" i="2"/>
  <c r="BL1102" i="2"/>
  <c r="BM1104" i="2"/>
  <c r="BL1104" i="2"/>
  <c r="M1107" i="2"/>
  <c r="L1107" i="2"/>
  <c r="J1108" i="2"/>
  <c r="AW1108" i="2"/>
  <c r="AV1108" i="2"/>
  <c r="K1109" i="2"/>
  <c r="AG1114" i="2"/>
  <c r="AF1114" i="2"/>
  <c r="AG1116" i="2"/>
  <c r="AF1116" i="2"/>
  <c r="AG1136" i="2"/>
  <c r="AF1136" i="2"/>
  <c r="Y937" i="2"/>
  <c r="X937" i="2"/>
  <c r="AG937" i="2"/>
  <c r="AF937" i="2"/>
  <c r="AO937" i="2"/>
  <c r="AN937" i="2"/>
  <c r="AW937" i="2"/>
  <c r="AV937" i="2"/>
  <c r="BE937" i="2"/>
  <c r="BD937" i="2"/>
  <c r="BM937" i="2"/>
  <c r="BL937" i="2"/>
  <c r="BU937" i="2"/>
  <c r="BT937" i="2"/>
  <c r="U938" i="2"/>
  <c r="T938" i="2"/>
  <c r="AC938" i="2"/>
  <c r="AB938" i="2"/>
  <c r="AK938" i="2"/>
  <c r="AJ938" i="2"/>
  <c r="AS938" i="2"/>
  <c r="AR938" i="2"/>
  <c r="BA938" i="2"/>
  <c r="AZ938" i="2"/>
  <c r="BI938" i="2"/>
  <c r="BH938" i="2"/>
  <c r="BQ938" i="2"/>
  <c r="BP938" i="2"/>
  <c r="BY938" i="2"/>
  <c r="BX938" i="2"/>
  <c r="Q939" i="2"/>
  <c r="P939" i="2"/>
  <c r="Y939" i="2"/>
  <c r="X939" i="2"/>
  <c r="AG939" i="2"/>
  <c r="AF939" i="2"/>
  <c r="AO939" i="2"/>
  <c r="AN939" i="2"/>
  <c r="AW939" i="2"/>
  <c r="AV939" i="2"/>
  <c r="BE939" i="2"/>
  <c r="BD939" i="2"/>
  <c r="BM939" i="2"/>
  <c r="BL939" i="2"/>
  <c r="BU939" i="2"/>
  <c r="BT939" i="2"/>
  <c r="U940" i="2"/>
  <c r="T940" i="2"/>
  <c r="AC940" i="2"/>
  <c r="AB940" i="2"/>
  <c r="AK940" i="2"/>
  <c r="AJ940" i="2"/>
  <c r="AS940" i="2"/>
  <c r="AR940" i="2"/>
  <c r="BA940" i="2"/>
  <c r="AZ940" i="2"/>
  <c r="BI940" i="2"/>
  <c r="BH940" i="2"/>
  <c r="BQ940" i="2"/>
  <c r="BP940" i="2"/>
  <c r="BY940" i="2"/>
  <c r="BX940" i="2"/>
  <c r="Q941" i="2"/>
  <c r="P941" i="2"/>
  <c r="Y941" i="2"/>
  <c r="X941" i="2"/>
  <c r="AG941" i="2"/>
  <c r="AF941" i="2"/>
  <c r="AO941" i="2"/>
  <c r="AN941" i="2"/>
  <c r="AW941" i="2"/>
  <c r="AV941" i="2"/>
  <c r="BE941" i="2"/>
  <c r="BD941" i="2"/>
  <c r="BM941" i="2"/>
  <c r="BL941" i="2"/>
  <c r="BU941" i="2"/>
  <c r="BT941" i="2"/>
  <c r="U942" i="2"/>
  <c r="T942" i="2"/>
  <c r="AC942" i="2"/>
  <c r="AB942" i="2"/>
  <c r="AK942" i="2"/>
  <c r="AJ942" i="2"/>
  <c r="AS942" i="2"/>
  <c r="AR942" i="2"/>
  <c r="BA942" i="2"/>
  <c r="AZ942" i="2"/>
  <c r="BI942" i="2"/>
  <c r="BH942" i="2"/>
  <c r="BQ942" i="2"/>
  <c r="BP942" i="2"/>
  <c r="BY942" i="2"/>
  <c r="BX942" i="2"/>
  <c r="Q943" i="2"/>
  <c r="P943" i="2"/>
  <c r="Y943" i="2"/>
  <c r="X943" i="2"/>
  <c r="AG943" i="2"/>
  <c r="AF943" i="2"/>
  <c r="AO943" i="2"/>
  <c r="AN943" i="2"/>
  <c r="AW943" i="2"/>
  <c r="AV943" i="2"/>
  <c r="BE943" i="2"/>
  <c r="BD943" i="2"/>
  <c r="BM943" i="2"/>
  <c r="BL943" i="2"/>
  <c r="BU943" i="2"/>
  <c r="BT943" i="2"/>
  <c r="U944" i="2"/>
  <c r="T944" i="2"/>
  <c r="AC944" i="2"/>
  <c r="AB944" i="2"/>
  <c r="AK944" i="2"/>
  <c r="AJ944" i="2"/>
  <c r="AS944" i="2"/>
  <c r="AR944" i="2"/>
  <c r="BA944" i="2"/>
  <c r="AZ944" i="2"/>
  <c r="BI944" i="2"/>
  <c r="BH944" i="2"/>
  <c r="BQ944" i="2"/>
  <c r="BP944" i="2"/>
  <c r="BY944" i="2"/>
  <c r="BX944" i="2"/>
  <c r="Y945" i="2"/>
  <c r="X945" i="2"/>
  <c r="AO945" i="2"/>
  <c r="AN945" i="2"/>
  <c r="BE945" i="2"/>
  <c r="BD945" i="2"/>
  <c r="BU945" i="2"/>
  <c r="BT945" i="2"/>
  <c r="U946" i="2"/>
  <c r="T946" i="2"/>
  <c r="AC946" i="2"/>
  <c r="AB946" i="2"/>
  <c r="AK946" i="2"/>
  <c r="AJ946" i="2"/>
  <c r="AS946" i="2"/>
  <c r="AR946" i="2"/>
  <c r="BA946" i="2"/>
  <c r="AZ946" i="2"/>
  <c r="BI946" i="2"/>
  <c r="BH946" i="2"/>
  <c r="BQ946" i="2"/>
  <c r="BP946" i="2"/>
  <c r="BY946" i="2"/>
  <c r="BX946" i="2"/>
  <c r="Y947" i="2"/>
  <c r="X947" i="2"/>
  <c r="AO947" i="2"/>
  <c r="AN947" i="2"/>
  <c r="BE947" i="2"/>
  <c r="BD947" i="2"/>
  <c r="BU947" i="2"/>
  <c r="BT947" i="2"/>
  <c r="U951" i="2"/>
  <c r="T951" i="2"/>
  <c r="AC951" i="2"/>
  <c r="AB951" i="2"/>
  <c r="AK951" i="2"/>
  <c r="AJ951" i="2"/>
  <c r="AS951" i="2"/>
  <c r="AR951" i="2"/>
  <c r="BA951" i="2"/>
  <c r="AZ951" i="2"/>
  <c r="BI951" i="2"/>
  <c r="BH951" i="2"/>
  <c r="BQ951" i="2"/>
  <c r="BP951" i="2"/>
  <c r="BY951" i="2"/>
  <c r="BX951" i="2"/>
  <c r="Y953" i="2"/>
  <c r="X953" i="2"/>
  <c r="AO953" i="2"/>
  <c r="AN953" i="2"/>
  <c r="BE953" i="2"/>
  <c r="BD953" i="2"/>
  <c r="BU953" i="2"/>
  <c r="BT953" i="2"/>
  <c r="U958" i="2"/>
  <c r="T958" i="2"/>
  <c r="AC958" i="2"/>
  <c r="AB958" i="2"/>
  <c r="AK958" i="2"/>
  <c r="AJ958" i="2"/>
  <c r="AS958" i="2"/>
  <c r="AR958" i="2"/>
  <c r="BA958" i="2"/>
  <c r="AZ958" i="2"/>
  <c r="BI958" i="2"/>
  <c r="BH958" i="2"/>
  <c r="BQ958" i="2"/>
  <c r="BP958" i="2"/>
  <c r="BY958" i="2"/>
  <c r="BX958" i="2"/>
  <c r="Q959" i="2"/>
  <c r="P959" i="2"/>
  <c r="Y959" i="2"/>
  <c r="X959" i="2"/>
  <c r="AG959" i="2"/>
  <c r="AF959" i="2"/>
  <c r="AO959" i="2"/>
  <c r="AN959" i="2"/>
  <c r="AW959" i="2"/>
  <c r="AV959" i="2"/>
  <c r="BE959" i="2"/>
  <c r="BD959" i="2"/>
  <c r="BM959" i="2"/>
  <c r="BL959" i="2"/>
  <c r="BU959" i="2"/>
  <c r="BT959" i="2"/>
  <c r="U960" i="2"/>
  <c r="T960" i="2"/>
  <c r="AC960" i="2"/>
  <c r="AB960" i="2"/>
  <c r="AK960" i="2"/>
  <c r="AJ960" i="2"/>
  <c r="AS960" i="2"/>
  <c r="AR960" i="2"/>
  <c r="BA960" i="2"/>
  <c r="AZ960" i="2"/>
  <c r="BI960" i="2"/>
  <c r="BH960" i="2"/>
  <c r="BQ960" i="2"/>
  <c r="BP960" i="2"/>
  <c r="BY960" i="2"/>
  <c r="BX960" i="2"/>
  <c r="Q962" i="2"/>
  <c r="P962" i="2"/>
  <c r="Y962" i="2"/>
  <c r="X962" i="2"/>
  <c r="AG962" i="2"/>
  <c r="AF962" i="2"/>
  <c r="AO962" i="2"/>
  <c r="AN962" i="2"/>
  <c r="AW962" i="2"/>
  <c r="AV962" i="2"/>
  <c r="BE962" i="2"/>
  <c r="BD962" i="2"/>
  <c r="BM962" i="2"/>
  <c r="BL962" i="2"/>
  <c r="BU962" i="2"/>
  <c r="BT962" i="2"/>
  <c r="U964" i="2"/>
  <c r="T964" i="2"/>
  <c r="AC964" i="2"/>
  <c r="AB964" i="2"/>
  <c r="AK964" i="2"/>
  <c r="AJ964" i="2"/>
  <c r="AS964" i="2"/>
  <c r="AR964" i="2"/>
  <c r="BA964" i="2"/>
  <c r="AZ964" i="2"/>
  <c r="BI964" i="2"/>
  <c r="BH964" i="2"/>
  <c r="BQ964" i="2"/>
  <c r="BP964" i="2"/>
  <c r="BY964" i="2"/>
  <c r="BX964" i="2"/>
  <c r="Y965" i="2"/>
  <c r="X965" i="2"/>
  <c r="AO965" i="2"/>
  <c r="AN965" i="2"/>
  <c r="BE965" i="2"/>
  <c r="BD965" i="2"/>
  <c r="BM965" i="2"/>
  <c r="BL965" i="2"/>
  <c r="BU965" i="2"/>
  <c r="BT965" i="2"/>
  <c r="U966" i="2"/>
  <c r="T966" i="2"/>
  <c r="AC966" i="2"/>
  <c r="AB966" i="2"/>
  <c r="AK966" i="2"/>
  <c r="AJ966" i="2"/>
  <c r="AS966" i="2"/>
  <c r="AR966" i="2"/>
  <c r="BA966" i="2"/>
  <c r="AZ966" i="2"/>
  <c r="BI966" i="2"/>
  <c r="BH966" i="2"/>
  <c r="BQ966" i="2"/>
  <c r="BP966" i="2"/>
  <c r="BY966" i="2"/>
  <c r="BX966" i="2"/>
  <c r="Q968" i="2"/>
  <c r="P968" i="2"/>
  <c r="Y968" i="2"/>
  <c r="X968" i="2"/>
  <c r="AG968" i="2"/>
  <c r="AF968" i="2"/>
  <c r="AO968" i="2"/>
  <c r="AN968" i="2"/>
  <c r="AW968" i="2"/>
  <c r="AV968" i="2"/>
  <c r="BE968" i="2"/>
  <c r="BD968" i="2"/>
  <c r="BM968" i="2"/>
  <c r="BL968" i="2"/>
  <c r="BU968" i="2"/>
  <c r="BT968" i="2"/>
  <c r="U970" i="2"/>
  <c r="T970" i="2"/>
  <c r="AC970" i="2"/>
  <c r="AB970" i="2"/>
  <c r="AK970" i="2"/>
  <c r="AJ970" i="2"/>
  <c r="AS970" i="2"/>
  <c r="AR970" i="2"/>
  <c r="BA970" i="2"/>
  <c r="AZ970" i="2"/>
  <c r="BI970" i="2"/>
  <c r="BH970" i="2"/>
  <c r="BQ970" i="2"/>
  <c r="BP970" i="2"/>
  <c r="BY970" i="2"/>
  <c r="BX970" i="2"/>
  <c r="Q972" i="2"/>
  <c r="P972" i="2"/>
  <c r="Y972" i="2"/>
  <c r="X972" i="2"/>
  <c r="AG972" i="2"/>
  <c r="AF972" i="2"/>
  <c r="AO972" i="2"/>
  <c r="AN972" i="2"/>
  <c r="AW972" i="2"/>
  <c r="AV972" i="2"/>
  <c r="BE972" i="2"/>
  <c r="BD972" i="2"/>
  <c r="BM972" i="2"/>
  <c r="BL972" i="2"/>
  <c r="BU972" i="2"/>
  <c r="BT972" i="2"/>
  <c r="U973" i="2"/>
  <c r="T973" i="2"/>
  <c r="AC973" i="2"/>
  <c r="AB973" i="2"/>
  <c r="AK973" i="2"/>
  <c r="AJ973" i="2"/>
  <c r="AS973" i="2"/>
  <c r="AR973" i="2"/>
  <c r="BA973" i="2"/>
  <c r="AZ973" i="2"/>
  <c r="BI973" i="2"/>
  <c r="BH973" i="2"/>
  <c r="BQ973" i="2"/>
  <c r="BP973" i="2"/>
  <c r="BY973" i="2"/>
  <c r="BX973" i="2"/>
  <c r="Y974" i="2"/>
  <c r="X974" i="2"/>
  <c r="AO974" i="2"/>
  <c r="AN974" i="2"/>
  <c r="BE974" i="2"/>
  <c r="BD974" i="2"/>
  <c r="BU974" i="2"/>
  <c r="BT974" i="2"/>
  <c r="U976" i="2"/>
  <c r="T976" i="2"/>
  <c r="AC976" i="2"/>
  <c r="AB976" i="2"/>
  <c r="AK976" i="2"/>
  <c r="AJ976" i="2"/>
  <c r="AS976" i="2"/>
  <c r="AR976" i="2"/>
  <c r="BA976" i="2"/>
  <c r="AZ976" i="2"/>
  <c r="BI976" i="2"/>
  <c r="BH976" i="2"/>
  <c r="BQ976" i="2"/>
  <c r="BP976" i="2"/>
  <c r="BY976" i="2"/>
  <c r="BX976" i="2"/>
  <c r="Q977" i="2"/>
  <c r="P977" i="2"/>
  <c r="Y977" i="2"/>
  <c r="X977" i="2"/>
  <c r="AG977" i="2"/>
  <c r="AF977" i="2"/>
  <c r="AO977" i="2"/>
  <c r="AN977" i="2"/>
  <c r="AW977" i="2"/>
  <c r="AV977" i="2"/>
  <c r="BE977" i="2"/>
  <c r="BD977" i="2"/>
  <c r="BM977" i="2"/>
  <c r="BL977" i="2"/>
  <c r="BU977" i="2"/>
  <c r="BT977" i="2"/>
  <c r="U978" i="2"/>
  <c r="T978" i="2"/>
  <c r="AC978" i="2"/>
  <c r="AB978" i="2"/>
  <c r="AK978" i="2"/>
  <c r="AJ978" i="2"/>
  <c r="AS978" i="2"/>
  <c r="AR978" i="2"/>
  <c r="BA978" i="2"/>
  <c r="AZ978" i="2"/>
  <c r="BI978" i="2"/>
  <c r="BH978" i="2"/>
  <c r="BQ978" i="2"/>
  <c r="BP978" i="2"/>
  <c r="BY978" i="2"/>
  <c r="BX978" i="2"/>
  <c r="Q980" i="2"/>
  <c r="P980" i="2"/>
  <c r="Y980" i="2"/>
  <c r="X980" i="2"/>
  <c r="AG980" i="2"/>
  <c r="AF980" i="2"/>
  <c r="AO980" i="2"/>
  <c r="AN980" i="2"/>
  <c r="AW980" i="2"/>
  <c r="AV980" i="2"/>
  <c r="BE980" i="2"/>
  <c r="BD980" i="2"/>
  <c r="BM980" i="2"/>
  <c r="BL980" i="2"/>
  <c r="BU980" i="2"/>
  <c r="BT980" i="2"/>
  <c r="U981" i="2"/>
  <c r="T981" i="2"/>
  <c r="AC981" i="2"/>
  <c r="AB981" i="2"/>
  <c r="AK981" i="2"/>
  <c r="AJ981" i="2"/>
  <c r="AS981" i="2"/>
  <c r="AR981" i="2"/>
  <c r="BA981" i="2"/>
  <c r="AZ981" i="2"/>
  <c r="BI981" i="2"/>
  <c r="BH981" i="2"/>
  <c r="BQ981" i="2"/>
  <c r="BP981" i="2"/>
  <c r="BY981" i="2"/>
  <c r="BX981" i="2"/>
  <c r="Q982" i="2"/>
  <c r="P982" i="2"/>
  <c r="Y982" i="2"/>
  <c r="X982" i="2"/>
  <c r="AG982" i="2"/>
  <c r="AF982" i="2"/>
  <c r="AO982" i="2"/>
  <c r="AN982" i="2"/>
  <c r="AW982" i="2"/>
  <c r="AV982" i="2"/>
  <c r="BE982" i="2"/>
  <c r="BD982" i="2"/>
  <c r="BM982" i="2"/>
  <c r="BL982" i="2"/>
  <c r="BU982" i="2"/>
  <c r="BT982" i="2"/>
  <c r="U984" i="2"/>
  <c r="T984" i="2"/>
  <c r="AC984" i="2"/>
  <c r="AB984" i="2"/>
  <c r="AK984" i="2"/>
  <c r="AJ984" i="2"/>
  <c r="AS984" i="2"/>
  <c r="AR984" i="2"/>
  <c r="BA984" i="2"/>
  <c r="AZ984" i="2"/>
  <c r="BI984" i="2"/>
  <c r="BH984" i="2"/>
  <c r="BQ984" i="2"/>
  <c r="BP984" i="2"/>
  <c r="BY984" i="2"/>
  <c r="BX984" i="2"/>
  <c r="Q985" i="2"/>
  <c r="P985" i="2"/>
  <c r="Y985" i="2"/>
  <c r="X985" i="2"/>
  <c r="AG985" i="2"/>
  <c r="AF985" i="2"/>
  <c r="AO985" i="2"/>
  <c r="AN985" i="2"/>
  <c r="BE985" i="2"/>
  <c r="BD985" i="2"/>
  <c r="BU985" i="2"/>
  <c r="BT985" i="2"/>
  <c r="U986" i="2"/>
  <c r="T986" i="2"/>
  <c r="AC986" i="2"/>
  <c r="AB986" i="2"/>
  <c r="AK986" i="2"/>
  <c r="AJ986" i="2"/>
  <c r="AS986" i="2"/>
  <c r="AR986" i="2"/>
  <c r="BA986" i="2"/>
  <c r="AZ986" i="2"/>
  <c r="BI986" i="2"/>
  <c r="BH986" i="2"/>
  <c r="BQ986" i="2"/>
  <c r="BP986" i="2"/>
  <c r="BY986" i="2"/>
  <c r="BX986" i="2"/>
  <c r="Y988" i="2"/>
  <c r="X988" i="2"/>
  <c r="AO988" i="2"/>
  <c r="AN988" i="2"/>
  <c r="BE988" i="2"/>
  <c r="BD988" i="2"/>
  <c r="BU988" i="2"/>
  <c r="BT988" i="2"/>
  <c r="U989" i="2"/>
  <c r="T989" i="2"/>
  <c r="AC989" i="2"/>
  <c r="AB989" i="2"/>
  <c r="AK989" i="2"/>
  <c r="AJ989" i="2"/>
  <c r="AS989" i="2"/>
  <c r="AR989" i="2"/>
  <c r="BA989" i="2"/>
  <c r="AZ989" i="2"/>
  <c r="BI989" i="2"/>
  <c r="BH989" i="2"/>
  <c r="BQ989" i="2"/>
  <c r="BP989" i="2"/>
  <c r="BY989" i="2"/>
  <c r="BX989" i="2"/>
  <c r="Q990" i="2"/>
  <c r="P990" i="2"/>
  <c r="Y990" i="2"/>
  <c r="X990" i="2"/>
  <c r="AG990" i="2"/>
  <c r="AF990" i="2"/>
  <c r="AO990" i="2"/>
  <c r="AN990" i="2"/>
  <c r="AW990" i="2"/>
  <c r="AV990" i="2"/>
  <c r="BE990" i="2"/>
  <c r="BD990" i="2"/>
  <c r="BM990" i="2"/>
  <c r="BL990" i="2"/>
  <c r="BU990" i="2"/>
  <c r="BT990" i="2"/>
  <c r="U992" i="2"/>
  <c r="T992" i="2"/>
  <c r="AC992" i="2"/>
  <c r="AB992" i="2"/>
  <c r="AK992" i="2"/>
  <c r="AJ992" i="2"/>
  <c r="AS992" i="2"/>
  <c r="AR992" i="2"/>
  <c r="BA992" i="2"/>
  <c r="AZ992" i="2"/>
  <c r="BI992" i="2"/>
  <c r="BH992" i="2"/>
  <c r="BQ992" i="2"/>
  <c r="BP992" i="2"/>
  <c r="BY992" i="2"/>
  <c r="BX992" i="2"/>
  <c r="Y993" i="2"/>
  <c r="X993" i="2"/>
  <c r="AO993" i="2"/>
  <c r="AN993" i="2"/>
  <c r="BE993" i="2"/>
  <c r="BD993" i="2"/>
  <c r="BU993" i="2"/>
  <c r="BT993" i="2"/>
  <c r="U994" i="2"/>
  <c r="T994" i="2"/>
  <c r="AC994" i="2"/>
  <c r="AB994" i="2"/>
  <c r="AK994" i="2"/>
  <c r="AJ994" i="2"/>
  <c r="AS994" i="2"/>
  <c r="AR994" i="2"/>
  <c r="BA994" i="2"/>
  <c r="AZ994" i="2"/>
  <c r="BI994" i="2"/>
  <c r="BH994" i="2"/>
  <c r="BQ994" i="2"/>
  <c r="BP994" i="2"/>
  <c r="BY994" i="2"/>
  <c r="BX994" i="2"/>
  <c r="Q996" i="2"/>
  <c r="P996" i="2"/>
  <c r="Y996" i="2"/>
  <c r="X996" i="2"/>
  <c r="AG996" i="2"/>
  <c r="AF996" i="2"/>
  <c r="AO996" i="2"/>
  <c r="AN996" i="2"/>
  <c r="AW996" i="2"/>
  <c r="AV996" i="2"/>
  <c r="BE996" i="2"/>
  <c r="BD996" i="2"/>
  <c r="BM996" i="2"/>
  <c r="BL996" i="2"/>
  <c r="BU996" i="2"/>
  <c r="BT996" i="2"/>
  <c r="U997" i="2"/>
  <c r="T997" i="2"/>
  <c r="AC997" i="2"/>
  <c r="AB997" i="2"/>
  <c r="AK997" i="2"/>
  <c r="AJ997" i="2"/>
  <c r="AS997" i="2"/>
  <c r="AR997" i="2"/>
  <c r="BA997" i="2"/>
  <c r="AZ997" i="2"/>
  <c r="BI997" i="2"/>
  <c r="BH997" i="2"/>
  <c r="BQ997" i="2"/>
  <c r="BP997" i="2"/>
  <c r="BY997" i="2"/>
  <c r="BX997" i="2"/>
  <c r="Q999" i="2"/>
  <c r="P999" i="2"/>
  <c r="Y999" i="2"/>
  <c r="X999" i="2"/>
  <c r="AG999" i="2"/>
  <c r="AF999" i="2"/>
  <c r="AO999" i="2"/>
  <c r="AN999" i="2"/>
  <c r="AW999" i="2"/>
  <c r="AV999" i="2"/>
  <c r="BE999" i="2"/>
  <c r="BD999" i="2"/>
  <c r="BM999" i="2"/>
  <c r="BL999" i="2"/>
  <c r="BU999" i="2"/>
  <c r="BT999" i="2"/>
  <c r="U1000" i="2"/>
  <c r="T1000" i="2"/>
  <c r="AC1000" i="2"/>
  <c r="AB1000" i="2"/>
  <c r="AK1000" i="2"/>
  <c r="AJ1000" i="2"/>
  <c r="AS1000" i="2"/>
  <c r="AR1000" i="2"/>
  <c r="BA1000" i="2"/>
  <c r="AZ1000" i="2"/>
  <c r="BI1000" i="2"/>
  <c r="BH1000" i="2"/>
  <c r="BQ1000" i="2"/>
  <c r="BP1000" i="2"/>
  <c r="BY1000" i="2"/>
  <c r="BX1000" i="2"/>
  <c r="Y1001" i="2"/>
  <c r="X1001" i="2"/>
  <c r="AG1001" i="2"/>
  <c r="AF1001" i="2"/>
  <c r="AO1001" i="2"/>
  <c r="AN1001" i="2"/>
  <c r="AW1001" i="2"/>
  <c r="AV1001" i="2"/>
  <c r="BE1001" i="2"/>
  <c r="BD1001" i="2"/>
  <c r="BM1001" i="2"/>
  <c r="BL1001" i="2"/>
  <c r="BU1001" i="2"/>
  <c r="BT1001" i="2"/>
  <c r="U1003" i="2"/>
  <c r="T1003" i="2"/>
  <c r="AC1003" i="2"/>
  <c r="AB1003" i="2"/>
  <c r="AK1003" i="2"/>
  <c r="AJ1003" i="2"/>
  <c r="AS1003" i="2"/>
  <c r="AR1003" i="2"/>
  <c r="BA1003" i="2"/>
  <c r="AZ1003" i="2"/>
  <c r="BI1003" i="2"/>
  <c r="BH1003" i="2"/>
  <c r="BQ1003" i="2"/>
  <c r="BP1003" i="2"/>
  <c r="BY1003" i="2"/>
  <c r="BX1003" i="2"/>
  <c r="Y1004" i="2"/>
  <c r="X1004" i="2"/>
  <c r="AO1004" i="2"/>
  <c r="AN1004" i="2"/>
  <c r="BE1004" i="2"/>
  <c r="BD1004" i="2"/>
  <c r="BM1004" i="2"/>
  <c r="BL1004" i="2"/>
  <c r="BU1004" i="2"/>
  <c r="BT1004" i="2"/>
  <c r="U1005" i="2"/>
  <c r="T1005" i="2"/>
  <c r="AC1005" i="2"/>
  <c r="AB1005" i="2"/>
  <c r="AK1005" i="2"/>
  <c r="AJ1005" i="2"/>
  <c r="AS1005" i="2"/>
  <c r="AR1005" i="2"/>
  <c r="BA1005" i="2"/>
  <c r="AZ1005" i="2"/>
  <c r="BI1005" i="2"/>
  <c r="BH1005" i="2"/>
  <c r="BQ1005" i="2"/>
  <c r="BP1005" i="2"/>
  <c r="BY1005" i="2"/>
  <c r="BX1005" i="2"/>
  <c r="Q1007" i="2"/>
  <c r="P1007" i="2"/>
  <c r="Y1007" i="2"/>
  <c r="X1007" i="2"/>
  <c r="AG1007" i="2"/>
  <c r="AF1007" i="2"/>
  <c r="AO1007" i="2"/>
  <c r="AN1007" i="2"/>
  <c r="AW1007" i="2"/>
  <c r="AV1007" i="2"/>
  <c r="BE1007" i="2"/>
  <c r="BD1007" i="2"/>
  <c r="BM1007" i="2"/>
  <c r="BL1007" i="2"/>
  <c r="BU1007" i="2"/>
  <c r="BT1007" i="2"/>
  <c r="U1008" i="2"/>
  <c r="T1008" i="2"/>
  <c r="AC1008" i="2"/>
  <c r="AB1008" i="2"/>
  <c r="AK1008" i="2"/>
  <c r="AJ1008" i="2"/>
  <c r="AS1008" i="2"/>
  <c r="AR1008" i="2"/>
  <c r="BA1008" i="2"/>
  <c r="AZ1008" i="2"/>
  <c r="BI1008" i="2"/>
  <c r="BH1008" i="2"/>
  <c r="BQ1008" i="2"/>
  <c r="BP1008" i="2"/>
  <c r="BY1008" i="2"/>
  <c r="BX1008" i="2"/>
  <c r="Q1009" i="2"/>
  <c r="P1009" i="2"/>
  <c r="Y1009" i="2"/>
  <c r="X1009" i="2"/>
  <c r="AG1009" i="2"/>
  <c r="AF1009" i="2"/>
  <c r="AO1009" i="2"/>
  <c r="AN1009" i="2"/>
  <c r="AW1009" i="2"/>
  <c r="AV1009" i="2"/>
  <c r="BE1009" i="2"/>
  <c r="BD1009" i="2"/>
  <c r="BM1009" i="2"/>
  <c r="BL1009" i="2"/>
  <c r="BU1009" i="2"/>
  <c r="BT1009" i="2"/>
  <c r="U1011" i="2"/>
  <c r="T1011" i="2"/>
  <c r="AC1011" i="2"/>
  <c r="AB1011" i="2"/>
  <c r="AK1011" i="2"/>
  <c r="AJ1011" i="2"/>
  <c r="AS1011" i="2"/>
  <c r="AR1011" i="2"/>
  <c r="BA1011" i="2"/>
  <c r="AZ1011" i="2"/>
  <c r="BI1011" i="2"/>
  <c r="BH1011" i="2"/>
  <c r="BQ1011" i="2"/>
  <c r="BP1011" i="2"/>
  <c r="BY1011" i="2"/>
  <c r="BX1011" i="2"/>
  <c r="Y1012" i="2"/>
  <c r="X1012" i="2"/>
  <c r="AO1012" i="2"/>
  <c r="AN1012" i="2"/>
  <c r="BE1012" i="2"/>
  <c r="BD1012" i="2"/>
  <c r="BM1012" i="2"/>
  <c r="BL1012" i="2"/>
  <c r="BU1012" i="2"/>
  <c r="BT1012" i="2"/>
  <c r="U1013" i="2"/>
  <c r="T1013" i="2"/>
  <c r="AC1013" i="2"/>
  <c r="AB1013" i="2"/>
  <c r="AK1013" i="2"/>
  <c r="AJ1013" i="2"/>
  <c r="AS1013" i="2"/>
  <c r="AR1013" i="2"/>
  <c r="BA1013" i="2"/>
  <c r="AZ1013" i="2"/>
  <c r="BI1013" i="2"/>
  <c r="BH1013" i="2"/>
  <c r="BQ1013" i="2"/>
  <c r="BP1013" i="2"/>
  <c r="BY1013" i="2"/>
  <c r="BX1013" i="2"/>
  <c r="Q1017" i="2"/>
  <c r="P1017" i="2"/>
  <c r="Y1017" i="2"/>
  <c r="X1017" i="2"/>
  <c r="AG1017" i="2"/>
  <c r="AF1017" i="2"/>
  <c r="AO1017" i="2"/>
  <c r="AN1017" i="2"/>
  <c r="AW1017" i="2"/>
  <c r="AV1017" i="2"/>
  <c r="BE1017" i="2"/>
  <c r="BD1017" i="2"/>
  <c r="BM1017" i="2"/>
  <c r="BL1017" i="2"/>
  <c r="BU1017" i="2"/>
  <c r="BT1017" i="2"/>
  <c r="U1018" i="2"/>
  <c r="T1018" i="2"/>
  <c r="AC1018" i="2"/>
  <c r="AB1018" i="2"/>
  <c r="AK1018" i="2"/>
  <c r="AJ1018" i="2"/>
  <c r="AS1018" i="2"/>
  <c r="AR1018" i="2"/>
  <c r="BA1018" i="2"/>
  <c r="AZ1018" i="2"/>
  <c r="BI1018" i="2"/>
  <c r="BH1018" i="2"/>
  <c r="BQ1018" i="2"/>
  <c r="BP1018" i="2"/>
  <c r="BY1018" i="2"/>
  <c r="BX1018" i="2"/>
  <c r="Q1019" i="2"/>
  <c r="P1019" i="2"/>
  <c r="Y1019" i="2"/>
  <c r="X1019" i="2"/>
  <c r="AG1019" i="2"/>
  <c r="AF1019" i="2"/>
  <c r="AO1019" i="2"/>
  <c r="AN1019" i="2"/>
  <c r="AW1019" i="2"/>
  <c r="AV1019" i="2"/>
  <c r="BE1019" i="2"/>
  <c r="BD1019" i="2"/>
  <c r="BM1019" i="2"/>
  <c r="BL1019" i="2"/>
  <c r="BU1019" i="2"/>
  <c r="BT1019" i="2"/>
  <c r="U1020" i="2"/>
  <c r="T1020" i="2"/>
  <c r="AC1020" i="2"/>
  <c r="AB1020" i="2"/>
  <c r="AK1020" i="2"/>
  <c r="AJ1020" i="2"/>
  <c r="AS1020" i="2"/>
  <c r="AR1020" i="2"/>
  <c r="BA1020" i="2"/>
  <c r="AZ1020" i="2"/>
  <c r="BI1020" i="2"/>
  <c r="BH1020" i="2"/>
  <c r="BQ1020" i="2"/>
  <c r="BP1020" i="2"/>
  <c r="BY1020" i="2"/>
  <c r="BX1020" i="2"/>
  <c r="Q1021" i="2"/>
  <c r="P1021" i="2"/>
  <c r="Y1021" i="2"/>
  <c r="X1021" i="2"/>
  <c r="AG1021" i="2"/>
  <c r="AF1021" i="2"/>
  <c r="AO1021" i="2"/>
  <c r="AN1021" i="2"/>
  <c r="AW1021" i="2"/>
  <c r="AV1021" i="2"/>
  <c r="BE1021" i="2"/>
  <c r="BD1021" i="2"/>
  <c r="BM1021" i="2"/>
  <c r="BL1021" i="2"/>
  <c r="BU1021" i="2"/>
  <c r="BT1021" i="2"/>
  <c r="U1022" i="2"/>
  <c r="T1022" i="2"/>
  <c r="AC1022" i="2"/>
  <c r="AB1022" i="2"/>
  <c r="AK1022" i="2"/>
  <c r="AJ1022" i="2"/>
  <c r="AS1022" i="2"/>
  <c r="AR1022" i="2"/>
  <c r="BA1022" i="2"/>
  <c r="AZ1022" i="2"/>
  <c r="BI1022" i="2"/>
  <c r="BH1022" i="2"/>
  <c r="BQ1022" i="2"/>
  <c r="BP1022" i="2"/>
  <c r="BY1022" i="2"/>
  <c r="BX1022" i="2"/>
  <c r="Q1023" i="2"/>
  <c r="P1023" i="2"/>
  <c r="Y1023" i="2"/>
  <c r="X1023" i="2"/>
  <c r="AG1023" i="2"/>
  <c r="AF1023" i="2"/>
  <c r="AO1023" i="2"/>
  <c r="AN1023" i="2"/>
  <c r="AW1023" i="2"/>
  <c r="AV1023" i="2"/>
  <c r="BE1023" i="2"/>
  <c r="BD1023" i="2"/>
  <c r="BM1023" i="2"/>
  <c r="BL1023" i="2"/>
  <c r="BU1023" i="2"/>
  <c r="BT1023" i="2"/>
  <c r="U1024" i="2"/>
  <c r="T1024" i="2"/>
  <c r="AC1024" i="2"/>
  <c r="AB1024" i="2"/>
  <c r="AK1024" i="2"/>
  <c r="AJ1024" i="2"/>
  <c r="AS1024" i="2"/>
  <c r="AR1024" i="2"/>
  <c r="BA1024" i="2"/>
  <c r="AZ1024" i="2"/>
  <c r="BI1024" i="2"/>
  <c r="BH1024" i="2"/>
  <c r="BQ1024" i="2"/>
  <c r="BP1024" i="2"/>
  <c r="BY1024" i="2"/>
  <c r="BX1024" i="2"/>
  <c r="Y1025" i="2"/>
  <c r="X1025" i="2"/>
  <c r="AO1025" i="2"/>
  <c r="AN1025" i="2"/>
  <c r="BE1025" i="2"/>
  <c r="BD1025" i="2"/>
  <c r="BU1025" i="2"/>
  <c r="BT1025" i="2"/>
  <c r="U1026" i="2"/>
  <c r="T1026" i="2"/>
  <c r="AC1026" i="2"/>
  <c r="AB1026" i="2"/>
  <c r="AK1026" i="2"/>
  <c r="AJ1026" i="2"/>
  <c r="AS1026" i="2"/>
  <c r="AR1026" i="2"/>
  <c r="BA1026" i="2"/>
  <c r="AZ1026" i="2"/>
  <c r="BI1026" i="2"/>
  <c r="BH1026" i="2"/>
  <c r="BQ1026" i="2"/>
  <c r="BP1026" i="2"/>
  <c r="BY1026" i="2"/>
  <c r="BX1026" i="2"/>
  <c r="Y1027" i="2"/>
  <c r="X1027" i="2"/>
  <c r="AO1027" i="2"/>
  <c r="AN1027" i="2"/>
  <c r="BE1027" i="2"/>
  <c r="BD1027" i="2"/>
  <c r="BU1027" i="2"/>
  <c r="BT1027" i="2"/>
  <c r="U1028" i="2"/>
  <c r="T1028" i="2"/>
  <c r="AC1028" i="2"/>
  <c r="AB1028" i="2"/>
  <c r="AK1028" i="2"/>
  <c r="AJ1028" i="2"/>
  <c r="AS1028" i="2"/>
  <c r="AR1028" i="2"/>
  <c r="BA1028" i="2"/>
  <c r="AZ1028" i="2"/>
  <c r="BI1028" i="2"/>
  <c r="BH1028" i="2"/>
  <c r="BQ1028" i="2"/>
  <c r="BP1028" i="2"/>
  <c r="BY1028" i="2"/>
  <c r="BX1028" i="2"/>
  <c r="Y1029" i="2"/>
  <c r="X1029" i="2"/>
  <c r="AO1029" i="2"/>
  <c r="AN1029" i="2"/>
  <c r="BE1029" i="2"/>
  <c r="BD1029" i="2"/>
  <c r="BU1029" i="2"/>
  <c r="BT1029" i="2"/>
  <c r="U1030" i="2"/>
  <c r="T1030" i="2"/>
  <c r="AC1030" i="2"/>
  <c r="AB1030" i="2"/>
  <c r="AK1030" i="2"/>
  <c r="AJ1030" i="2"/>
  <c r="AS1030" i="2"/>
  <c r="AR1030" i="2"/>
  <c r="BA1030" i="2"/>
  <c r="AZ1030" i="2"/>
  <c r="BI1030" i="2"/>
  <c r="BH1030" i="2"/>
  <c r="BQ1030" i="2"/>
  <c r="BP1030" i="2"/>
  <c r="BY1030" i="2"/>
  <c r="BX1030" i="2"/>
  <c r="Y1031" i="2"/>
  <c r="X1031" i="2"/>
  <c r="AO1031" i="2"/>
  <c r="AN1031" i="2"/>
  <c r="BE1031" i="2"/>
  <c r="BD1031" i="2"/>
  <c r="BU1031" i="2"/>
  <c r="BT1031" i="2"/>
  <c r="U1032" i="2"/>
  <c r="T1032" i="2"/>
  <c r="AC1032" i="2"/>
  <c r="AB1032" i="2"/>
  <c r="AK1032" i="2"/>
  <c r="AJ1032" i="2"/>
  <c r="AS1032" i="2"/>
  <c r="AR1032" i="2"/>
  <c r="BA1032" i="2"/>
  <c r="AZ1032" i="2"/>
  <c r="BI1032" i="2"/>
  <c r="BH1032" i="2"/>
  <c r="BQ1032" i="2"/>
  <c r="BP1032" i="2"/>
  <c r="BY1032" i="2"/>
  <c r="BX1032" i="2"/>
  <c r="Y1033" i="2"/>
  <c r="X1033" i="2"/>
  <c r="AO1033" i="2"/>
  <c r="AN1033" i="2"/>
  <c r="BE1033" i="2"/>
  <c r="BD1033" i="2"/>
  <c r="BU1033" i="2"/>
  <c r="BT1033" i="2"/>
  <c r="U1034" i="2"/>
  <c r="T1034" i="2"/>
  <c r="AC1034" i="2"/>
  <c r="AB1034" i="2"/>
  <c r="AK1034" i="2"/>
  <c r="AJ1034" i="2"/>
  <c r="AS1034" i="2"/>
  <c r="AR1034" i="2"/>
  <c r="BA1034" i="2"/>
  <c r="AZ1034" i="2"/>
  <c r="BI1034" i="2"/>
  <c r="BH1034" i="2"/>
  <c r="BQ1034" i="2"/>
  <c r="BP1034" i="2"/>
  <c r="BY1034" i="2"/>
  <c r="BX1034" i="2"/>
  <c r="Y1035" i="2"/>
  <c r="X1035" i="2"/>
  <c r="AO1035" i="2"/>
  <c r="AN1035" i="2"/>
  <c r="BE1035" i="2"/>
  <c r="BD1035" i="2"/>
  <c r="BU1035" i="2"/>
  <c r="BT1035" i="2"/>
  <c r="U1036" i="2"/>
  <c r="T1036" i="2"/>
  <c r="AC1036" i="2"/>
  <c r="AB1036" i="2"/>
  <c r="AK1036" i="2"/>
  <c r="AJ1036" i="2"/>
  <c r="AS1036" i="2"/>
  <c r="AR1036" i="2"/>
  <c r="BA1036" i="2"/>
  <c r="AZ1036" i="2"/>
  <c r="BI1036" i="2"/>
  <c r="BH1036" i="2"/>
  <c r="BQ1036" i="2"/>
  <c r="BP1036" i="2"/>
  <c r="BY1036" i="2"/>
  <c r="BX1036" i="2"/>
  <c r="Y1037" i="2"/>
  <c r="X1037" i="2"/>
  <c r="AO1037" i="2"/>
  <c r="AN1037" i="2"/>
  <c r="BE1037" i="2"/>
  <c r="BD1037" i="2"/>
  <c r="BU1037" i="2"/>
  <c r="BT1037" i="2"/>
  <c r="U1038" i="2"/>
  <c r="T1038" i="2"/>
  <c r="AC1038" i="2"/>
  <c r="AB1038" i="2"/>
  <c r="AK1038" i="2"/>
  <c r="AJ1038" i="2"/>
  <c r="AS1038" i="2"/>
  <c r="AR1038" i="2"/>
  <c r="BA1038" i="2"/>
  <c r="AZ1038" i="2"/>
  <c r="BI1038" i="2"/>
  <c r="BH1038" i="2"/>
  <c r="BQ1038" i="2"/>
  <c r="BP1038" i="2"/>
  <c r="BY1038" i="2"/>
  <c r="BX1038" i="2"/>
  <c r="Y1039" i="2"/>
  <c r="X1039" i="2"/>
  <c r="AO1039" i="2"/>
  <c r="AN1039" i="2"/>
  <c r="BE1039" i="2"/>
  <c r="BD1039" i="2"/>
  <c r="BU1039" i="2"/>
  <c r="BT1039" i="2"/>
  <c r="U1040" i="2"/>
  <c r="T1040" i="2"/>
  <c r="AC1040" i="2"/>
  <c r="AB1040" i="2"/>
  <c r="AK1040" i="2"/>
  <c r="AJ1040" i="2"/>
  <c r="AS1040" i="2"/>
  <c r="AR1040" i="2"/>
  <c r="BA1040" i="2"/>
  <c r="AZ1040" i="2"/>
  <c r="BI1040" i="2"/>
  <c r="BH1040" i="2"/>
  <c r="BQ1040" i="2"/>
  <c r="BP1040" i="2"/>
  <c r="BY1040" i="2"/>
  <c r="BX1040" i="2"/>
  <c r="Y1041" i="2"/>
  <c r="X1041" i="2"/>
  <c r="AO1041" i="2"/>
  <c r="AN1041" i="2"/>
  <c r="BE1041" i="2"/>
  <c r="BD1041" i="2"/>
  <c r="BU1041" i="2"/>
  <c r="BT1041" i="2"/>
  <c r="U1042" i="2"/>
  <c r="T1042" i="2"/>
  <c r="AC1042" i="2"/>
  <c r="AB1042" i="2"/>
  <c r="AK1042" i="2"/>
  <c r="AJ1042" i="2"/>
  <c r="AS1042" i="2"/>
  <c r="AR1042" i="2"/>
  <c r="BA1042" i="2"/>
  <c r="AZ1042" i="2"/>
  <c r="BI1042" i="2"/>
  <c r="BH1042" i="2"/>
  <c r="BQ1042" i="2"/>
  <c r="BP1042" i="2"/>
  <c r="BY1042" i="2"/>
  <c r="BX1042" i="2"/>
  <c r="Y1043" i="2"/>
  <c r="X1043" i="2"/>
  <c r="AO1043" i="2"/>
  <c r="AN1043" i="2"/>
  <c r="BE1043" i="2"/>
  <c r="BD1043" i="2"/>
  <c r="BU1043" i="2"/>
  <c r="BT1043" i="2"/>
  <c r="U1044" i="2"/>
  <c r="T1044" i="2"/>
  <c r="AC1044" i="2"/>
  <c r="AB1044" i="2"/>
  <c r="AK1044" i="2"/>
  <c r="AJ1044" i="2"/>
  <c r="AS1044" i="2"/>
  <c r="AR1044" i="2"/>
  <c r="BA1044" i="2"/>
  <c r="AZ1044" i="2"/>
  <c r="BI1044" i="2"/>
  <c r="BH1044" i="2"/>
  <c r="BQ1044" i="2"/>
  <c r="BP1044" i="2"/>
  <c r="BY1044" i="2"/>
  <c r="BX1044" i="2"/>
  <c r="Y1045" i="2"/>
  <c r="X1045" i="2"/>
  <c r="AO1045" i="2"/>
  <c r="AN1045" i="2"/>
  <c r="BE1045" i="2"/>
  <c r="BD1045" i="2"/>
  <c r="BU1045" i="2"/>
  <c r="BT1045" i="2"/>
  <c r="U1046" i="2"/>
  <c r="T1046" i="2"/>
  <c r="AC1046" i="2"/>
  <c r="AB1046" i="2"/>
  <c r="AK1046" i="2"/>
  <c r="AJ1046" i="2"/>
  <c r="AS1046" i="2"/>
  <c r="AR1046" i="2"/>
  <c r="BA1046" i="2"/>
  <c r="AZ1046" i="2"/>
  <c r="BI1046" i="2"/>
  <c r="BH1046" i="2"/>
  <c r="BQ1046" i="2"/>
  <c r="BP1046" i="2"/>
  <c r="BY1046" i="2"/>
  <c r="BX1046" i="2"/>
  <c r="Y1047" i="2"/>
  <c r="X1047" i="2"/>
  <c r="AO1047" i="2"/>
  <c r="AN1047" i="2"/>
  <c r="BE1047" i="2"/>
  <c r="BD1047" i="2"/>
  <c r="BU1047" i="2"/>
  <c r="BT1047" i="2"/>
  <c r="U1048" i="2"/>
  <c r="T1048" i="2"/>
  <c r="AC1048" i="2"/>
  <c r="AB1048" i="2"/>
  <c r="AK1048" i="2"/>
  <c r="AJ1048" i="2"/>
  <c r="AS1048" i="2"/>
  <c r="AR1048" i="2"/>
  <c r="BA1048" i="2"/>
  <c r="AZ1048" i="2"/>
  <c r="BI1048" i="2"/>
  <c r="BH1048" i="2"/>
  <c r="BQ1048" i="2"/>
  <c r="BP1048" i="2"/>
  <c r="BY1048" i="2"/>
  <c r="BX1048" i="2"/>
  <c r="Y1049" i="2"/>
  <c r="X1049" i="2"/>
  <c r="AO1049" i="2"/>
  <c r="AN1049" i="2"/>
  <c r="BE1049" i="2"/>
  <c r="BD1049" i="2"/>
  <c r="BU1049" i="2"/>
  <c r="BT1049" i="2"/>
  <c r="U1050" i="2"/>
  <c r="T1050" i="2"/>
  <c r="AC1050" i="2"/>
  <c r="AB1050" i="2"/>
  <c r="AK1050" i="2"/>
  <c r="AJ1050" i="2"/>
  <c r="AS1050" i="2"/>
  <c r="AR1050" i="2"/>
  <c r="BA1050" i="2"/>
  <c r="AZ1050" i="2"/>
  <c r="BI1050" i="2"/>
  <c r="BH1050" i="2"/>
  <c r="BQ1050" i="2"/>
  <c r="BP1050" i="2"/>
  <c r="BY1050" i="2"/>
  <c r="BX1050" i="2"/>
  <c r="Q1051" i="2"/>
  <c r="P1051" i="2"/>
  <c r="Y1051" i="2"/>
  <c r="X1051" i="2"/>
  <c r="AG1051" i="2"/>
  <c r="AF1051" i="2"/>
  <c r="AO1051" i="2"/>
  <c r="AN1051" i="2"/>
  <c r="BE1051" i="2"/>
  <c r="BD1051" i="2"/>
  <c r="BU1051" i="2"/>
  <c r="BT1051" i="2"/>
  <c r="U1052" i="2"/>
  <c r="T1052" i="2"/>
  <c r="AC1052" i="2"/>
  <c r="AB1052" i="2"/>
  <c r="AK1052" i="2"/>
  <c r="AJ1052" i="2"/>
  <c r="AS1052" i="2"/>
  <c r="AR1052" i="2"/>
  <c r="BA1052" i="2"/>
  <c r="AZ1052" i="2"/>
  <c r="BI1052" i="2"/>
  <c r="BH1052" i="2"/>
  <c r="BQ1052" i="2"/>
  <c r="BP1052" i="2"/>
  <c r="BY1052" i="2"/>
  <c r="BX1052" i="2"/>
  <c r="Y1053" i="2"/>
  <c r="X1053" i="2"/>
  <c r="AO1053" i="2"/>
  <c r="AN1053" i="2"/>
  <c r="BE1053" i="2"/>
  <c r="BD1053" i="2"/>
  <c r="BU1053" i="2"/>
  <c r="BT1053" i="2"/>
  <c r="U1054" i="2"/>
  <c r="T1054" i="2"/>
  <c r="AC1054" i="2"/>
  <c r="AB1054" i="2"/>
  <c r="AK1054" i="2"/>
  <c r="AJ1054" i="2"/>
  <c r="AS1054" i="2"/>
  <c r="AR1054" i="2"/>
  <c r="BA1054" i="2"/>
  <c r="AZ1054" i="2"/>
  <c r="BI1054" i="2"/>
  <c r="BH1054" i="2"/>
  <c r="BQ1054" i="2"/>
  <c r="BP1054" i="2"/>
  <c r="BY1054" i="2"/>
  <c r="BX1054" i="2"/>
  <c r="Y1055" i="2"/>
  <c r="X1055" i="2"/>
  <c r="AO1055" i="2"/>
  <c r="AN1055" i="2"/>
  <c r="BE1055" i="2"/>
  <c r="BD1055" i="2"/>
  <c r="BU1055" i="2"/>
  <c r="BT1055" i="2"/>
  <c r="U1056" i="2"/>
  <c r="T1056" i="2"/>
  <c r="AC1056" i="2"/>
  <c r="AB1056" i="2"/>
  <c r="AK1056" i="2"/>
  <c r="AJ1056" i="2"/>
  <c r="AS1056" i="2"/>
  <c r="AR1056" i="2"/>
  <c r="BA1056" i="2"/>
  <c r="AZ1056" i="2"/>
  <c r="BI1056" i="2"/>
  <c r="BH1056" i="2"/>
  <c r="BQ1056" i="2"/>
  <c r="BP1056" i="2"/>
  <c r="BY1056" i="2"/>
  <c r="BX1056" i="2"/>
  <c r="Y1057" i="2"/>
  <c r="X1057" i="2"/>
  <c r="AO1057" i="2"/>
  <c r="AN1057" i="2"/>
  <c r="BE1057" i="2"/>
  <c r="BD1057" i="2"/>
  <c r="BU1057" i="2"/>
  <c r="BT1057" i="2"/>
  <c r="U1058" i="2"/>
  <c r="T1058" i="2"/>
  <c r="AC1058" i="2"/>
  <c r="AB1058" i="2"/>
  <c r="AK1058" i="2"/>
  <c r="AJ1058" i="2"/>
  <c r="AS1058" i="2"/>
  <c r="AR1058" i="2"/>
  <c r="BA1058" i="2"/>
  <c r="AZ1058" i="2"/>
  <c r="BI1058" i="2"/>
  <c r="BH1058" i="2"/>
  <c r="BQ1058" i="2"/>
  <c r="BP1058" i="2"/>
  <c r="BY1058" i="2"/>
  <c r="BX1058" i="2"/>
  <c r="Y1059" i="2"/>
  <c r="X1059" i="2"/>
  <c r="AO1059" i="2"/>
  <c r="AN1059" i="2"/>
  <c r="BE1059" i="2"/>
  <c r="BD1059" i="2"/>
  <c r="BU1059" i="2"/>
  <c r="BT1059" i="2"/>
  <c r="U1060" i="2"/>
  <c r="T1060" i="2"/>
  <c r="AC1060" i="2"/>
  <c r="AB1060" i="2"/>
  <c r="AK1060" i="2"/>
  <c r="AJ1060" i="2"/>
  <c r="AS1060" i="2"/>
  <c r="AR1060" i="2"/>
  <c r="BA1060" i="2"/>
  <c r="AZ1060" i="2"/>
  <c r="BI1060" i="2"/>
  <c r="BH1060" i="2"/>
  <c r="BQ1060" i="2"/>
  <c r="BP1060" i="2"/>
  <c r="BY1060" i="2"/>
  <c r="BX1060" i="2"/>
  <c r="Y1061" i="2"/>
  <c r="X1061" i="2"/>
  <c r="AO1061" i="2"/>
  <c r="AN1061" i="2"/>
  <c r="BE1061" i="2"/>
  <c r="BD1061" i="2"/>
  <c r="BU1061" i="2"/>
  <c r="BT1061" i="2"/>
  <c r="U1062" i="2"/>
  <c r="T1062" i="2"/>
  <c r="AC1062" i="2"/>
  <c r="AB1062" i="2"/>
  <c r="AK1062" i="2"/>
  <c r="AJ1062" i="2"/>
  <c r="AS1062" i="2"/>
  <c r="AR1062" i="2"/>
  <c r="BA1062" i="2"/>
  <c r="AZ1062" i="2"/>
  <c r="BI1062" i="2"/>
  <c r="BH1062" i="2"/>
  <c r="BQ1062" i="2"/>
  <c r="BP1062" i="2"/>
  <c r="BY1062" i="2"/>
  <c r="BX1062" i="2"/>
  <c r="Y1064" i="2"/>
  <c r="X1064" i="2"/>
  <c r="AO1064" i="2"/>
  <c r="AN1064" i="2"/>
  <c r="BE1064" i="2"/>
  <c r="BD1064" i="2"/>
  <c r="BU1064" i="2"/>
  <c r="BT1064" i="2"/>
  <c r="U1065" i="2"/>
  <c r="T1065" i="2"/>
  <c r="AC1065" i="2"/>
  <c r="AB1065" i="2"/>
  <c r="AK1065" i="2"/>
  <c r="AJ1065" i="2"/>
  <c r="AS1065" i="2"/>
  <c r="AR1065" i="2"/>
  <c r="BA1065" i="2"/>
  <c r="AZ1065" i="2"/>
  <c r="BI1065" i="2"/>
  <c r="BH1065" i="2"/>
  <c r="BQ1065" i="2"/>
  <c r="BP1065" i="2"/>
  <c r="BY1065" i="2"/>
  <c r="BX1065" i="2"/>
  <c r="Y1066" i="2"/>
  <c r="X1066" i="2"/>
  <c r="AO1066" i="2"/>
  <c r="AN1066" i="2"/>
  <c r="BE1066" i="2"/>
  <c r="BD1066" i="2"/>
  <c r="BU1066" i="2"/>
  <c r="BT1066" i="2"/>
  <c r="U1067" i="2"/>
  <c r="T1067" i="2"/>
  <c r="AC1067" i="2"/>
  <c r="AB1067" i="2"/>
  <c r="AK1067" i="2"/>
  <c r="AJ1067" i="2"/>
  <c r="AS1067" i="2"/>
  <c r="AR1067" i="2"/>
  <c r="BA1067" i="2"/>
  <c r="AZ1067" i="2"/>
  <c r="BI1067" i="2"/>
  <c r="BH1067" i="2"/>
  <c r="BQ1067" i="2"/>
  <c r="BP1067" i="2"/>
  <c r="BY1067" i="2"/>
  <c r="BX1067" i="2"/>
  <c r="Y1068" i="2"/>
  <c r="X1068" i="2"/>
  <c r="AO1068" i="2"/>
  <c r="AN1068" i="2"/>
  <c r="BE1068" i="2"/>
  <c r="BD1068" i="2"/>
  <c r="BU1068" i="2"/>
  <c r="BT1068" i="2"/>
  <c r="U1069" i="2"/>
  <c r="T1069" i="2"/>
  <c r="AC1069" i="2"/>
  <c r="AB1069" i="2"/>
  <c r="AK1069" i="2"/>
  <c r="AJ1069" i="2"/>
  <c r="AS1069" i="2"/>
  <c r="AR1069" i="2"/>
  <c r="BA1069" i="2"/>
  <c r="AZ1069" i="2"/>
  <c r="BI1069" i="2"/>
  <c r="BH1069" i="2"/>
  <c r="BQ1069" i="2"/>
  <c r="BP1069" i="2"/>
  <c r="BY1069" i="2"/>
  <c r="BX1069" i="2"/>
  <c r="Y1070" i="2"/>
  <c r="X1070" i="2"/>
  <c r="AO1070" i="2"/>
  <c r="AN1070" i="2"/>
  <c r="BE1070" i="2"/>
  <c r="BD1070" i="2"/>
  <c r="BU1070" i="2"/>
  <c r="BT1070" i="2"/>
  <c r="U1071" i="2"/>
  <c r="T1071" i="2"/>
  <c r="AC1071" i="2"/>
  <c r="AB1071" i="2"/>
  <c r="AK1071" i="2"/>
  <c r="AJ1071" i="2"/>
  <c r="AS1071" i="2"/>
  <c r="AR1071" i="2"/>
  <c r="BA1071" i="2"/>
  <c r="AZ1071" i="2"/>
  <c r="BI1071" i="2"/>
  <c r="BH1071" i="2"/>
  <c r="BQ1071" i="2"/>
  <c r="BP1071" i="2"/>
  <c r="BY1071" i="2"/>
  <c r="BX1071" i="2"/>
  <c r="Y1072" i="2"/>
  <c r="X1072" i="2"/>
  <c r="AO1072" i="2"/>
  <c r="AN1072" i="2"/>
  <c r="BE1072" i="2"/>
  <c r="BD1072" i="2"/>
  <c r="BU1072" i="2"/>
  <c r="BT1072" i="2"/>
  <c r="U1073" i="2"/>
  <c r="T1073" i="2"/>
  <c r="AC1073" i="2"/>
  <c r="AB1073" i="2"/>
  <c r="AK1073" i="2"/>
  <c r="AJ1073" i="2"/>
  <c r="AS1073" i="2"/>
  <c r="AR1073" i="2"/>
  <c r="BA1073" i="2"/>
  <c r="AZ1073" i="2"/>
  <c r="BI1073" i="2"/>
  <c r="BH1073" i="2"/>
  <c r="BQ1073" i="2"/>
  <c r="BP1073" i="2"/>
  <c r="BY1073" i="2"/>
  <c r="BX1073" i="2"/>
  <c r="Y1074" i="2"/>
  <c r="X1074" i="2"/>
  <c r="AO1074" i="2"/>
  <c r="AN1074" i="2"/>
  <c r="BE1074" i="2"/>
  <c r="BD1074" i="2"/>
  <c r="BU1074" i="2"/>
  <c r="BT1074" i="2"/>
  <c r="U1075" i="2"/>
  <c r="T1075" i="2"/>
  <c r="AC1075" i="2"/>
  <c r="AB1075" i="2"/>
  <c r="AK1075" i="2"/>
  <c r="AJ1075" i="2"/>
  <c r="AS1075" i="2"/>
  <c r="AR1075" i="2"/>
  <c r="BA1075" i="2"/>
  <c r="AZ1075" i="2"/>
  <c r="BI1075" i="2"/>
  <c r="BH1075" i="2"/>
  <c r="BQ1075" i="2"/>
  <c r="BP1075" i="2"/>
  <c r="BY1075" i="2"/>
  <c r="BX1075" i="2"/>
  <c r="Y1076" i="2"/>
  <c r="X1076" i="2"/>
  <c r="AO1076" i="2"/>
  <c r="AN1076" i="2"/>
  <c r="BE1076" i="2"/>
  <c r="BD1076" i="2"/>
  <c r="BU1076" i="2"/>
  <c r="BT1076" i="2"/>
  <c r="U1077" i="2"/>
  <c r="T1077" i="2"/>
  <c r="AC1077" i="2"/>
  <c r="AB1077" i="2"/>
  <c r="AK1077" i="2"/>
  <c r="AJ1077" i="2"/>
  <c r="AS1077" i="2"/>
  <c r="AR1077" i="2"/>
  <c r="BA1077" i="2"/>
  <c r="AZ1077" i="2"/>
  <c r="BI1077" i="2"/>
  <c r="BH1077" i="2"/>
  <c r="BQ1077" i="2"/>
  <c r="BP1077" i="2"/>
  <c r="BY1077" i="2"/>
  <c r="BX1077" i="2"/>
  <c r="Y1078" i="2"/>
  <c r="X1078" i="2"/>
  <c r="AO1078" i="2"/>
  <c r="AN1078" i="2"/>
  <c r="BE1078" i="2"/>
  <c r="BD1078" i="2"/>
  <c r="BU1078" i="2"/>
  <c r="BT1078" i="2"/>
  <c r="U1079" i="2"/>
  <c r="T1079" i="2"/>
  <c r="AC1079" i="2"/>
  <c r="AB1079" i="2"/>
  <c r="AK1079" i="2"/>
  <c r="AJ1079" i="2"/>
  <c r="AS1079" i="2"/>
  <c r="AR1079" i="2"/>
  <c r="BA1079" i="2"/>
  <c r="AZ1079" i="2"/>
  <c r="BI1079" i="2"/>
  <c r="BH1079" i="2"/>
  <c r="BQ1079" i="2"/>
  <c r="BP1079" i="2"/>
  <c r="BY1079" i="2"/>
  <c r="BX1079" i="2"/>
  <c r="Y1080" i="2"/>
  <c r="X1080" i="2"/>
  <c r="AO1080" i="2"/>
  <c r="AN1080" i="2"/>
  <c r="BE1080" i="2"/>
  <c r="BD1080" i="2"/>
  <c r="BU1080" i="2"/>
  <c r="BT1080" i="2"/>
  <c r="U1081" i="2"/>
  <c r="T1081" i="2"/>
  <c r="AC1081" i="2"/>
  <c r="AB1081" i="2"/>
  <c r="AK1081" i="2"/>
  <c r="AJ1081" i="2"/>
  <c r="AS1081" i="2"/>
  <c r="AR1081" i="2"/>
  <c r="BA1081" i="2"/>
  <c r="AZ1081" i="2"/>
  <c r="BI1081" i="2"/>
  <c r="BH1081" i="2"/>
  <c r="BQ1081" i="2"/>
  <c r="BP1081" i="2"/>
  <c r="BY1081" i="2"/>
  <c r="BX1081" i="2"/>
  <c r="Y1082" i="2"/>
  <c r="X1082" i="2"/>
  <c r="AO1082" i="2"/>
  <c r="AN1082" i="2"/>
  <c r="BE1082" i="2"/>
  <c r="BD1082" i="2"/>
  <c r="BU1082" i="2"/>
  <c r="BT1082" i="2"/>
  <c r="U1083" i="2"/>
  <c r="T1083" i="2"/>
  <c r="AC1083" i="2"/>
  <c r="AB1083" i="2"/>
  <c r="AK1083" i="2"/>
  <c r="AJ1083" i="2"/>
  <c r="AS1083" i="2"/>
  <c r="AR1083" i="2"/>
  <c r="BA1083" i="2"/>
  <c r="AZ1083" i="2"/>
  <c r="BI1083" i="2"/>
  <c r="BH1083" i="2"/>
  <c r="BQ1083" i="2"/>
  <c r="BP1083" i="2"/>
  <c r="BY1083" i="2"/>
  <c r="BX1083" i="2"/>
  <c r="Y1084" i="2"/>
  <c r="X1084" i="2"/>
  <c r="AO1084" i="2"/>
  <c r="AN1084" i="2"/>
  <c r="BE1084" i="2"/>
  <c r="BD1084" i="2"/>
  <c r="BU1084" i="2"/>
  <c r="BT1084" i="2"/>
  <c r="U1085" i="2"/>
  <c r="T1085" i="2"/>
  <c r="AC1085" i="2"/>
  <c r="AB1085" i="2"/>
  <c r="AK1085" i="2"/>
  <c r="AJ1085" i="2"/>
  <c r="AS1085" i="2"/>
  <c r="AR1085" i="2"/>
  <c r="BA1085" i="2"/>
  <c r="AZ1085" i="2"/>
  <c r="BI1085" i="2"/>
  <c r="BH1085" i="2"/>
  <c r="BQ1085" i="2"/>
  <c r="BP1085" i="2"/>
  <c r="BY1085" i="2"/>
  <c r="BX1085" i="2"/>
  <c r="Y1086" i="2"/>
  <c r="X1086" i="2"/>
  <c r="AO1086" i="2"/>
  <c r="AN1086" i="2"/>
  <c r="BE1086" i="2"/>
  <c r="BD1086" i="2"/>
  <c r="BU1086" i="2"/>
  <c r="BT1086" i="2"/>
  <c r="U1087" i="2"/>
  <c r="T1087" i="2"/>
  <c r="AC1087" i="2"/>
  <c r="AB1087" i="2"/>
  <c r="AK1087" i="2"/>
  <c r="AJ1087" i="2"/>
  <c r="AS1087" i="2"/>
  <c r="AR1087" i="2"/>
  <c r="BA1087" i="2"/>
  <c r="AZ1087" i="2"/>
  <c r="BI1087" i="2"/>
  <c r="BH1087" i="2"/>
  <c r="BQ1087" i="2"/>
  <c r="BP1087" i="2"/>
  <c r="BY1087" i="2"/>
  <c r="BX1087" i="2"/>
  <c r="Y1088" i="2"/>
  <c r="X1088" i="2"/>
  <c r="AO1088" i="2"/>
  <c r="AN1088" i="2"/>
  <c r="BE1088" i="2"/>
  <c r="BD1088" i="2"/>
  <c r="BU1088" i="2"/>
  <c r="BT1088" i="2"/>
  <c r="U1089" i="2"/>
  <c r="T1089" i="2"/>
  <c r="AC1089" i="2"/>
  <c r="AB1089" i="2"/>
  <c r="AK1089" i="2"/>
  <c r="AJ1089" i="2"/>
  <c r="AS1089" i="2"/>
  <c r="AR1089" i="2"/>
  <c r="BA1089" i="2"/>
  <c r="AZ1089" i="2"/>
  <c r="BI1089" i="2"/>
  <c r="BH1089" i="2"/>
  <c r="BQ1089" i="2"/>
  <c r="BP1089" i="2"/>
  <c r="BY1089" i="2"/>
  <c r="BX1089" i="2"/>
  <c r="Y1090" i="2"/>
  <c r="X1090" i="2"/>
  <c r="AO1090" i="2"/>
  <c r="AN1090" i="2"/>
  <c r="BE1090" i="2"/>
  <c r="BD1090" i="2"/>
  <c r="BU1090" i="2"/>
  <c r="BT1090" i="2"/>
  <c r="U1091" i="2"/>
  <c r="T1091" i="2"/>
  <c r="AC1091" i="2"/>
  <c r="AB1091" i="2"/>
  <c r="AK1091" i="2"/>
  <c r="AJ1091" i="2"/>
  <c r="AS1091" i="2"/>
  <c r="AR1091" i="2"/>
  <c r="BA1091" i="2"/>
  <c r="AZ1091" i="2"/>
  <c r="BI1091" i="2"/>
  <c r="BH1091" i="2"/>
  <c r="BQ1091" i="2"/>
  <c r="BP1091" i="2"/>
  <c r="BY1091" i="2"/>
  <c r="BX1091" i="2"/>
  <c r="Y1092" i="2"/>
  <c r="X1092" i="2"/>
  <c r="AO1092" i="2"/>
  <c r="AN1092" i="2"/>
  <c r="BE1092" i="2"/>
  <c r="BD1092" i="2"/>
  <c r="BU1092" i="2"/>
  <c r="BT1092" i="2"/>
  <c r="U1093" i="2"/>
  <c r="T1093" i="2"/>
  <c r="AC1093" i="2"/>
  <c r="AB1093" i="2"/>
  <c r="AK1093" i="2"/>
  <c r="AJ1093" i="2"/>
  <c r="AS1093" i="2"/>
  <c r="AR1093" i="2"/>
  <c r="BA1093" i="2"/>
  <c r="AZ1093" i="2"/>
  <c r="BI1093" i="2"/>
  <c r="BH1093" i="2"/>
  <c r="BQ1093" i="2"/>
  <c r="BP1093" i="2"/>
  <c r="BY1093" i="2"/>
  <c r="BX1093" i="2"/>
  <c r="Y1094" i="2"/>
  <c r="X1094" i="2"/>
  <c r="AO1094" i="2"/>
  <c r="AN1094" i="2"/>
  <c r="BE1094" i="2"/>
  <c r="BD1094" i="2"/>
  <c r="BU1094" i="2"/>
  <c r="BT1094" i="2"/>
  <c r="U1095" i="2"/>
  <c r="T1095" i="2"/>
  <c r="AC1095" i="2"/>
  <c r="AB1095" i="2"/>
  <c r="AK1095" i="2"/>
  <c r="AJ1095" i="2"/>
  <c r="AS1095" i="2"/>
  <c r="AR1095" i="2"/>
  <c r="BA1095" i="2"/>
  <c r="AZ1095" i="2"/>
  <c r="BI1095" i="2"/>
  <c r="BH1095" i="2"/>
  <c r="BQ1095" i="2"/>
  <c r="BP1095" i="2"/>
  <c r="BY1095" i="2"/>
  <c r="BX1095" i="2"/>
  <c r="Y1096" i="2"/>
  <c r="X1096" i="2"/>
  <c r="AO1096" i="2"/>
  <c r="AN1096" i="2"/>
  <c r="BE1096" i="2"/>
  <c r="BD1096" i="2"/>
  <c r="BU1096" i="2"/>
  <c r="BT1096" i="2"/>
  <c r="U1097" i="2"/>
  <c r="T1097" i="2"/>
  <c r="AC1097" i="2"/>
  <c r="AB1097" i="2"/>
  <c r="AK1097" i="2"/>
  <c r="AJ1097" i="2"/>
  <c r="AS1097" i="2"/>
  <c r="AR1097" i="2"/>
  <c r="BA1097" i="2"/>
  <c r="AZ1097" i="2"/>
  <c r="BI1097" i="2"/>
  <c r="BH1097" i="2"/>
  <c r="BQ1097" i="2"/>
  <c r="BP1097" i="2"/>
  <c r="BY1097" i="2"/>
  <c r="BX1097" i="2"/>
  <c r="Y1098" i="2"/>
  <c r="X1098" i="2"/>
  <c r="AO1098" i="2"/>
  <c r="AN1098" i="2"/>
  <c r="BE1098" i="2"/>
  <c r="BD1098" i="2"/>
  <c r="BU1098" i="2"/>
  <c r="BT1098" i="2"/>
  <c r="U1099" i="2"/>
  <c r="T1099" i="2"/>
  <c r="AC1099" i="2"/>
  <c r="AB1099" i="2"/>
  <c r="AK1099" i="2"/>
  <c r="AJ1099" i="2"/>
  <c r="AS1099" i="2"/>
  <c r="AR1099" i="2"/>
  <c r="BA1099" i="2"/>
  <c r="AZ1099" i="2"/>
  <c r="BI1099" i="2"/>
  <c r="BH1099" i="2"/>
  <c r="BQ1099" i="2"/>
  <c r="BP1099" i="2"/>
  <c r="BY1099" i="2"/>
  <c r="BX1099" i="2"/>
  <c r="Y1100" i="2"/>
  <c r="X1100" i="2"/>
  <c r="AO1100" i="2"/>
  <c r="AN1100" i="2"/>
  <c r="BE1100" i="2"/>
  <c r="BD1100" i="2"/>
  <c r="BU1100" i="2"/>
  <c r="BT1100" i="2"/>
  <c r="U1101" i="2"/>
  <c r="T1101" i="2"/>
  <c r="AC1101" i="2"/>
  <c r="AB1101" i="2"/>
  <c r="AK1101" i="2"/>
  <c r="AJ1101" i="2"/>
  <c r="AS1101" i="2"/>
  <c r="AR1101" i="2"/>
  <c r="BA1101" i="2"/>
  <c r="AZ1101" i="2"/>
  <c r="BI1101" i="2"/>
  <c r="BH1101" i="2"/>
  <c r="BQ1101" i="2"/>
  <c r="BP1101" i="2"/>
  <c r="BY1101" i="2"/>
  <c r="BX1101" i="2"/>
  <c r="Y1102" i="2"/>
  <c r="X1102" i="2"/>
  <c r="AO1102" i="2"/>
  <c r="AN1102" i="2"/>
  <c r="BE1102" i="2"/>
  <c r="BD1102" i="2"/>
  <c r="BU1102" i="2"/>
  <c r="BT1102" i="2"/>
  <c r="U1103" i="2"/>
  <c r="T1103" i="2"/>
  <c r="AC1103" i="2"/>
  <c r="AB1103" i="2"/>
  <c r="AK1103" i="2"/>
  <c r="AJ1103" i="2"/>
  <c r="AS1103" i="2"/>
  <c r="AR1103" i="2"/>
  <c r="BA1103" i="2"/>
  <c r="AZ1103" i="2"/>
  <c r="BI1103" i="2"/>
  <c r="BH1103" i="2"/>
  <c r="BQ1103" i="2"/>
  <c r="BP1103" i="2"/>
  <c r="BY1103" i="2"/>
  <c r="BX1103" i="2"/>
  <c r="Y1104" i="2"/>
  <c r="X1104" i="2"/>
  <c r="AO1104" i="2"/>
  <c r="AN1104" i="2"/>
  <c r="BE1104" i="2"/>
  <c r="BD1104" i="2"/>
  <c r="BU1104" i="2"/>
  <c r="BT1104" i="2"/>
  <c r="U1105" i="2"/>
  <c r="T1105" i="2"/>
  <c r="AC1105" i="2"/>
  <c r="AB1105" i="2"/>
  <c r="AK1105" i="2"/>
  <c r="AJ1105" i="2"/>
  <c r="AS1105" i="2"/>
  <c r="AR1105" i="2"/>
  <c r="BA1105" i="2"/>
  <c r="AZ1105" i="2"/>
  <c r="BI1105" i="2"/>
  <c r="BH1105" i="2"/>
  <c r="BQ1105" i="2"/>
  <c r="BP1105" i="2"/>
  <c r="BY1105" i="2"/>
  <c r="BX1105" i="2"/>
  <c r="Y1106" i="2"/>
  <c r="X1106" i="2"/>
  <c r="AO1106" i="2"/>
  <c r="AN1106" i="2"/>
  <c r="BE1106" i="2"/>
  <c r="BD1106" i="2"/>
  <c r="BU1106" i="2"/>
  <c r="BT1106" i="2"/>
  <c r="U1107" i="2"/>
  <c r="T1107" i="2"/>
  <c r="AC1107" i="2"/>
  <c r="AB1107" i="2"/>
  <c r="AK1107" i="2"/>
  <c r="AJ1107" i="2"/>
  <c r="AS1107" i="2"/>
  <c r="AR1107" i="2"/>
  <c r="BA1107" i="2"/>
  <c r="AZ1107" i="2"/>
  <c r="BI1107" i="2"/>
  <c r="BH1107" i="2"/>
  <c r="BQ1107" i="2"/>
  <c r="BP1107" i="2"/>
  <c r="BY1107" i="2"/>
  <c r="BX1107" i="2"/>
  <c r="Y1108" i="2"/>
  <c r="X1108" i="2"/>
  <c r="AO1108" i="2"/>
  <c r="AN1108" i="2"/>
  <c r="BE1108" i="2"/>
  <c r="BD1108" i="2"/>
  <c r="BU1108" i="2"/>
  <c r="BT1108" i="2"/>
  <c r="U1109" i="2"/>
  <c r="T1109" i="2"/>
  <c r="AC1109" i="2"/>
  <c r="AB1109" i="2"/>
  <c r="AK1109" i="2"/>
  <c r="AJ1109" i="2"/>
  <c r="AS1109" i="2"/>
  <c r="AR1109" i="2"/>
  <c r="BA1109" i="2"/>
  <c r="AZ1109" i="2"/>
  <c r="BI1109" i="2"/>
  <c r="BH1109" i="2"/>
  <c r="BQ1109" i="2"/>
  <c r="BP1109" i="2"/>
  <c r="BY1109" i="2"/>
  <c r="BX1109" i="2"/>
  <c r="BY1113" i="2"/>
  <c r="BX1113" i="2"/>
  <c r="Y1114" i="2"/>
  <c r="X1114" i="2"/>
  <c r="AO1114" i="2"/>
  <c r="AN1114" i="2"/>
  <c r="BE1114" i="2"/>
  <c r="BD1114" i="2"/>
  <c r="BU1114" i="2"/>
  <c r="BT1114" i="2"/>
  <c r="AC1115" i="2"/>
  <c r="AB1115" i="2"/>
  <c r="AS1115" i="2"/>
  <c r="AR1115" i="2"/>
  <c r="BI1115" i="2"/>
  <c r="BH1115" i="2"/>
  <c r="BY1115" i="2"/>
  <c r="BX1115" i="2"/>
  <c r="Y1116" i="2"/>
  <c r="X1116" i="2"/>
  <c r="AO1116" i="2"/>
  <c r="AN1116" i="2"/>
  <c r="BE1116" i="2"/>
  <c r="BD1116" i="2"/>
  <c r="BM1116" i="2"/>
  <c r="BL1116" i="2"/>
  <c r="BU1116" i="2"/>
  <c r="BT1116" i="2"/>
  <c r="U1117" i="2"/>
  <c r="T1117" i="2"/>
  <c r="AC1117" i="2"/>
  <c r="AB1117" i="2"/>
  <c r="AK1117" i="2"/>
  <c r="AJ1117" i="2"/>
  <c r="AS1117" i="2"/>
  <c r="AR1117" i="2"/>
  <c r="BA1117" i="2"/>
  <c r="AZ1117" i="2"/>
  <c r="BI1117" i="2"/>
  <c r="BH1117" i="2"/>
  <c r="BQ1117" i="2"/>
  <c r="BP1117" i="2"/>
  <c r="BY1117" i="2"/>
  <c r="BX1117" i="2"/>
  <c r="Q1118" i="2"/>
  <c r="P1118" i="2"/>
  <c r="Y1118" i="2"/>
  <c r="X1118" i="2"/>
  <c r="AG1118" i="2"/>
  <c r="AF1118" i="2"/>
  <c r="AO1118" i="2"/>
  <c r="AN1118" i="2"/>
  <c r="AW1118" i="2"/>
  <c r="AV1118" i="2"/>
  <c r="BE1118" i="2"/>
  <c r="BD1118" i="2"/>
  <c r="BM1118" i="2"/>
  <c r="BL1118" i="2"/>
  <c r="BU1118" i="2"/>
  <c r="BT1118" i="2"/>
  <c r="U1119" i="2"/>
  <c r="T1119" i="2"/>
  <c r="AC1119" i="2"/>
  <c r="AB1119" i="2"/>
  <c r="AK1119" i="2"/>
  <c r="AJ1119" i="2"/>
  <c r="AS1119" i="2"/>
  <c r="AR1119" i="2"/>
  <c r="BA1119" i="2"/>
  <c r="AZ1119" i="2"/>
  <c r="BI1119" i="2"/>
  <c r="BH1119" i="2"/>
  <c r="BQ1119" i="2"/>
  <c r="BP1119" i="2"/>
  <c r="BY1119" i="2"/>
  <c r="BX1119" i="2"/>
  <c r="Q1120" i="2"/>
  <c r="P1120" i="2"/>
  <c r="Y1120" i="2"/>
  <c r="X1120" i="2"/>
  <c r="AG1120" i="2"/>
  <c r="AF1120" i="2"/>
  <c r="AO1120" i="2"/>
  <c r="AN1120" i="2"/>
  <c r="AW1120" i="2"/>
  <c r="AV1120" i="2"/>
  <c r="BE1120" i="2"/>
  <c r="BD1120" i="2"/>
  <c r="BM1120" i="2"/>
  <c r="BL1120" i="2"/>
  <c r="BU1120" i="2"/>
  <c r="BT1120" i="2"/>
  <c r="U1121" i="2"/>
  <c r="T1121" i="2"/>
  <c r="AC1121" i="2"/>
  <c r="AB1121" i="2"/>
  <c r="AK1121" i="2"/>
  <c r="AJ1121" i="2"/>
  <c r="AS1121" i="2"/>
  <c r="AR1121" i="2"/>
  <c r="BA1121" i="2"/>
  <c r="AZ1121" i="2"/>
  <c r="BI1121" i="2"/>
  <c r="BH1121" i="2"/>
  <c r="BQ1121" i="2"/>
  <c r="BP1121" i="2"/>
  <c r="BY1121" i="2"/>
  <c r="BX1121" i="2"/>
  <c r="Q1122" i="2"/>
  <c r="P1122" i="2"/>
  <c r="Y1122" i="2"/>
  <c r="X1122" i="2"/>
  <c r="AG1122" i="2"/>
  <c r="AF1122" i="2"/>
  <c r="AO1122" i="2"/>
  <c r="AN1122" i="2"/>
  <c r="AW1122" i="2"/>
  <c r="AV1122" i="2"/>
  <c r="BE1122" i="2"/>
  <c r="BD1122" i="2"/>
  <c r="BM1122" i="2"/>
  <c r="BL1122" i="2"/>
  <c r="BU1122" i="2"/>
  <c r="BT1122" i="2"/>
  <c r="U1123" i="2"/>
  <c r="T1123" i="2"/>
  <c r="AC1123" i="2"/>
  <c r="AB1123" i="2"/>
  <c r="AK1123" i="2"/>
  <c r="AJ1123" i="2"/>
  <c r="AS1123" i="2"/>
  <c r="AR1123" i="2"/>
  <c r="BA1123" i="2"/>
  <c r="AZ1123" i="2"/>
  <c r="BI1123" i="2"/>
  <c r="BH1123" i="2"/>
  <c r="BQ1123" i="2"/>
  <c r="BP1123" i="2"/>
  <c r="BY1123" i="2"/>
  <c r="BX1123" i="2"/>
  <c r="Q1124" i="2"/>
  <c r="P1124" i="2"/>
  <c r="Y1124" i="2"/>
  <c r="X1124" i="2"/>
  <c r="AG1124" i="2"/>
  <c r="AF1124" i="2"/>
  <c r="AO1124" i="2"/>
  <c r="AN1124" i="2"/>
  <c r="AW1124" i="2"/>
  <c r="AV1124" i="2"/>
  <c r="BE1124" i="2"/>
  <c r="BD1124" i="2"/>
  <c r="BM1124" i="2"/>
  <c r="BL1124" i="2"/>
  <c r="BU1124" i="2"/>
  <c r="BT1124" i="2"/>
  <c r="U1125" i="2"/>
  <c r="T1125" i="2"/>
  <c r="AC1125" i="2"/>
  <c r="AB1125" i="2"/>
  <c r="AK1125" i="2"/>
  <c r="AJ1125" i="2"/>
  <c r="AS1125" i="2"/>
  <c r="AR1125" i="2"/>
  <c r="BA1125" i="2"/>
  <c r="AZ1125" i="2"/>
  <c r="BI1125" i="2"/>
  <c r="BH1125" i="2"/>
  <c r="BQ1125" i="2"/>
  <c r="BP1125" i="2"/>
  <c r="BY1125" i="2"/>
  <c r="BX1125" i="2"/>
  <c r="Q1126" i="2"/>
  <c r="P1126" i="2"/>
  <c r="Y1126" i="2"/>
  <c r="X1126" i="2"/>
  <c r="AO1126" i="2"/>
  <c r="AN1126" i="2"/>
  <c r="BE1126" i="2"/>
  <c r="BD1126" i="2"/>
  <c r="BU1126" i="2"/>
  <c r="BT1126" i="2"/>
  <c r="U1127" i="2"/>
  <c r="T1127" i="2"/>
  <c r="AC1127" i="2"/>
  <c r="AB1127" i="2"/>
  <c r="AK1127" i="2"/>
  <c r="AJ1127" i="2"/>
  <c r="AS1127" i="2"/>
  <c r="AR1127" i="2"/>
  <c r="BA1127" i="2"/>
  <c r="AZ1127" i="2"/>
  <c r="BI1127" i="2"/>
  <c r="BH1127" i="2"/>
  <c r="BQ1127" i="2"/>
  <c r="BP1127" i="2"/>
  <c r="BY1127" i="2"/>
  <c r="BX1127" i="2"/>
  <c r="Q1128" i="2"/>
  <c r="P1128" i="2"/>
  <c r="Y1128" i="2"/>
  <c r="X1128" i="2"/>
  <c r="AG1128" i="2"/>
  <c r="AF1128" i="2"/>
  <c r="AO1128" i="2"/>
  <c r="AN1128" i="2"/>
  <c r="AW1128" i="2"/>
  <c r="AV1128" i="2"/>
  <c r="BE1128" i="2"/>
  <c r="BD1128" i="2"/>
  <c r="BM1128" i="2"/>
  <c r="BL1128" i="2"/>
  <c r="BU1128" i="2"/>
  <c r="BT1128" i="2"/>
  <c r="U1129" i="2"/>
  <c r="T1129" i="2"/>
  <c r="AC1129" i="2"/>
  <c r="AB1129" i="2"/>
  <c r="AK1129" i="2"/>
  <c r="AJ1129" i="2"/>
  <c r="AS1129" i="2"/>
  <c r="AR1129" i="2"/>
  <c r="BA1129" i="2"/>
  <c r="AZ1129" i="2"/>
  <c r="BI1129" i="2"/>
  <c r="BH1129" i="2"/>
  <c r="BQ1129" i="2"/>
  <c r="BP1129" i="2"/>
  <c r="BY1129" i="2"/>
  <c r="BX1129" i="2"/>
  <c r="Y1130" i="2"/>
  <c r="X1130" i="2"/>
  <c r="AO1130" i="2"/>
  <c r="AN1130" i="2"/>
  <c r="BE1130" i="2"/>
  <c r="BD1130" i="2"/>
  <c r="BU1130" i="2"/>
  <c r="BT1130" i="2"/>
  <c r="Y1132" i="2"/>
  <c r="X1132" i="2"/>
  <c r="AO1132" i="2"/>
  <c r="AN1132" i="2"/>
  <c r="BE1132" i="2"/>
  <c r="BD1132" i="2"/>
  <c r="BU1132" i="2"/>
  <c r="BT1132" i="2"/>
  <c r="U1133" i="2"/>
  <c r="T1133" i="2"/>
  <c r="AC1133" i="2"/>
  <c r="AB1133" i="2"/>
  <c r="AK1133" i="2"/>
  <c r="AJ1133" i="2"/>
  <c r="AS1133" i="2"/>
  <c r="AR1133" i="2"/>
  <c r="BA1133" i="2"/>
  <c r="AZ1133" i="2"/>
  <c r="BI1133" i="2"/>
  <c r="BH1133" i="2"/>
  <c r="BQ1133" i="2"/>
  <c r="BP1133" i="2"/>
  <c r="BY1133" i="2"/>
  <c r="BX1133" i="2"/>
  <c r="Y1134" i="2"/>
  <c r="X1134" i="2"/>
  <c r="AO1134" i="2"/>
  <c r="AN1134" i="2"/>
  <c r="BE1134" i="2"/>
  <c r="BD1134" i="2"/>
  <c r="BU1134" i="2"/>
  <c r="BT1134" i="2"/>
  <c r="U1135" i="2"/>
  <c r="T1135" i="2"/>
  <c r="AC1135" i="2"/>
  <c r="AB1135" i="2"/>
  <c r="AK1135" i="2"/>
  <c r="AJ1135" i="2"/>
  <c r="AS1135" i="2"/>
  <c r="AR1135" i="2"/>
  <c r="BA1135" i="2"/>
  <c r="AZ1135" i="2"/>
  <c r="BI1135" i="2"/>
  <c r="BH1135" i="2"/>
  <c r="BQ1135" i="2"/>
  <c r="BP1135" i="2"/>
  <c r="BY1135" i="2"/>
  <c r="BX1135" i="2"/>
  <c r="Q1136" i="2"/>
  <c r="P1136" i="2"/>
  <c r="Y1136" i="2"/>
  <c r="X1136" i="2"/>
  <c r="AO1136" i="2"/>
  <c r="AN1136" i="2"/>
  <c r="U937" i="2"/>
  <c r="T937" i="2"/>
  <c r="AC937" i="2"/>
  <c r="AB937" i="2"/>
  <c r="AK937" i="2"/>
  <c r="AJ937" i="2"/>
  <c r="AS937" i="2"/>
  <c r="AR937" i="2"/>
  <c r="BA937" i="2"/>
  <c r="AZ937" i="2"/>
  <c r="BI937" i="2"/>
  <c r="BH937" i="2"/>
  <c r="BQ937" i="2"/>
  <c r="BP937" i="2"/>
  <c r="BY937" i="2"/>
  <c r="BX937" i="2"/>
  <c r="O938" i="2"/>
  <c r="Y938" i="2"/>
  <c r="X938" i="2"/>
  <c r="AE938" i="2"/>
  <c r="AO938" i="2"/>
  <c r="AN938" i="2"/>
  <c r="AU938" i="2"/>
  <c r="BE938" i="2"/>
  <c r="BD938" i="2"/>
  <c r="BK938" i="2"/>
  <c r="BU938" i="2"/>
  <c r="BT938" i="2"/>
  <c r="K939" i="2"/>
  <c r="U939" i="2"/>
  <c r="T939" i="2"/>
  <c r="AC939" i="2"/>
  <c r="AB939" i="2"/>
  <c r="AK939" i="2"/>
  <c r="AJ939" i="2"/>
  <c r="AS939" i="2"/>
  <c r="AR939" i="2"/>
  <c r="BA939" i="2"/>
  <c r="AZ939" i="2"/>
  <c r="BI939" i="2"/>
  <c r="BH939" i="2"/>
  <c r="BQ939" i="2"/>
  <c r="BP939" i="2"/>
  <c r="BY939" i="2"/>
  <c r="BX939" i="2"/>
  <c r="O940" i="2"/>
  <c r="Y940" i="2"/>
  <c r="X940" i="2"/>
  <c r="AE940" i="2"/>
  <c r="AO940" i="2"/>
  <c r="AN940" i="2"/>
  <c r="AU940" i="2"/>
  <c r="BE940" i="2"/>
  <c r="BD940" i="2"/>
  <c r="BK940" i="2"/>
  <c r="BU940" i="2"/>
  <c r="BT940" i="2"/>
  <c r="K941" i="2"/>
  <c r="U941" i="2"/>
  <c r="T941" i="2"/>
  <c r="AC941" i="2"/>
  <c r="AB941" i="2"/>
  <c r="AK941" i="2"/>
  <c r="AJ941" i="2"/>
  <c r="AS941" i="2"/>
  <c r="AR941" i="2"/>
  <c r="BA941" i="2"/>
  <c r="AZ941" i="2"/>
  <c r="BI941" i="2"/>
  <c r="BH941" i="2"/>
  <c r="BQ941" i="2"/>
  <c r="BP941" i="2"/>
  <c r="BY941" i="2"/>
  <c r="BX941" i="2"/>
  <c r="O942" i="2"/>
  <c r="Y942" i="2"/>
  <c r="X942" i="2"/>
  <c r="AE942" i="2"/>
  <c r="AO942" i="2"/>
  <c r="AN942" i="2"/>
  <c r="AU942" i="2"/>
  <c r="BE942" i="2"/>
  <c r="BD942" i="2"/>
  <c r="BK942" i="2"/>
  <c r="BU942" i="2"/>
  <c r="BT942" i="2"/>
  <c r="K943" i="2"/>
  <c r="U943" i="2"/>
  <c r="T943" i="2"/>
  <c r="AC943" i="2"/>
  <c r="AB943" i="2"/>
  <c r="AK943" i="2"/>
  <c r="AJ943" i="2"/>
  <c r="AS943" i="2"/>
  <c r="AR943" i="2"/>
  <c r="BA943" i="2"/>
  <c r="AZ943" i="2"/>
  <c r="BI943" i="2"/>
  <c r="BH943" i="2"/>
  <c r="BQ943" i="2"/>
  <c r="BP943" i="2"/>
  <c r="BY943" i="2"/>
  <c r="BX943" i="2"/>
  <c r="O944" i="2"/>
  <c r="Y944" i="2"/>
  <c r="X944" i="2"/>
  <c r="AG944" i="2"/>
  <c r="AF944" i="2"/>
  <c r="AO944" i="2"/>
  <c r="AN944" i="2"/>
  <c r="AW944" i="2"/>
  <c r="AV944" i="2"/>
  <c r="BE944" i="2"/>
  <c r="BD944" i="2"/>
  <c r="BM944" i="2"/>
  <c r="BL944" i="2"/>
  <c r="BU944" i="2"/>
  <c r="BT944" i="2"/>
  <c r="U945" i="2"/>
  <c r="T945" i="2"/>
  <c r="AC945" i="2"/>
  <c r="AB945" i="2"/>
  <c r="AK945" i="2"/>
  <c r="AJ945" i="2"/>
  <c r="AS945" i="2"/>
  <c r="AR945" i="2"/>
  <c r="BA945" i="2"/>
  <c r="AZ945" i="2"/>
  <c r="BI945" i="2"/>
  <c r="BH945" i="2"/>
  <c r="BQ945" i="2"/>
  <c r="BP945" i="2"/>
  <c r="BY945" i="2"/>
  <c r="BX945" i="2"/>
  <c r="Q946" i="2"/>
  <c r="P946" i="2"/>
  <c r="Y946" i="2"/>
  <c r="X946" i="2"/>
  <c r="AG946" i="2"/>
  <c r="AF946" i="2"/>
  <c r="AO946" i="2"/>
  <c r="AN946" i="2"/>
  <c r="AW946" i="2"/>
  <c r="AV946" i="2"/>
  <c r="BE946" i="2"/>
  <c r="BD946" i="2"/>
  <c r="BM946" i="2"/>
  <c r="BL946" i="2"/>
  <c r="BU946" i="2"/>
  <c r="BT946" i="2"/>
  <c r="U947" i="2"/>
  <c r="T947" i="2"/>
  <c r="AC947" i="2"/>
  <c r="AB947" i="2"/>
  <c r="AK947" i="2"/>
  <c r="AJ947" i="2"/>
  <c r="AS947" i="2"/>
  <c r="AR947" i="2"/>
  <c r="BA947" i="2"/>
  <c r="AZ947" i="2"/>
  <c r="BI947" i="2"/>
  <c r="BH947" i="2"/>
  <c r="BQ947" i="2"/>
  <c r="BP947" i="2"/>
  <c r="BY947" i="2"/>
  <c r="BX947" i="2"/>
  <c r="Q951" i="2"/>
  <c r="P951" i="2"/>
  <c r="Y951" i="2"/>
  <c r="X951" i="2"/>
  <c r="AG951" i="2"/>
  <c r="AF951" i="2"/>
  <c r="AO951" i="2"/>
  <c r="AN951" i="2"/>
  <c r="AW951" i="2"/>
  <c r="AV951" i="2"/>
  <c r="BE951" i="2"/>
  <c r="BD951" i="2"/>
  <c r="BM951" i="2"/>
  <c r="BL951" i="2"/>
  <c r="BU951" i="2"/>
  <c r="BT951" i="2"/>
  <c r="U953" i="2"/>
  <c r="T953" i="2"/>
  <c r="AC953" i="2"/>
  <c r="AB953" i="2"/>
  <c r="AK953" i="2"/>
  <c r="AJ953" i="2"/>
  <c r="AS953" i="2"/>
  <c r="AR953" i="2"/>
  <c r="BA953" i="2"/>
  <c r="AZ953" i="2"/>
  <c r="BI953" i="2"/>
  <c r="BH953" i="2"/>
  <c r="BQ953" i="2"/>
  <c r="BP953" i="2"/>
  <c r="BY953" i="2"/>
  <c r="BX953" i="2"/>
  <c r="O958" i="2"/>
  <c r="Y958" i="2"/>
  <c r="X958" i="2"/>
  <c r="AE958" i="2"/>
  <c r="AO958" i="2"/>
  <c r="AN958" i="2"/>
  <c r="AU958" i="2"/>
  <c r="BE958" i="2"/>
  <c r="BD958" i="2"/>
  <c r="BK958" i="2"/>
  <c r="BU958" i="2"/>
  <c r="BT958" i="2"/>
  <c r="K959" i="2"/>
  <c r="U959" i="2"/>
  <c r="T959" i="2"/>
  <c r="AC959" i="2"/>
  <c r="AB959" i="2"/>
  <c r="AK959" i="2"/>
  <c r="AJ959" i="2"/>
  <c r="AS959" i="2"/>
  <c r="AR959" i="2"/>
  <c r="BA959" i="2"/>
  <c r="AZ959" i="2"/>
  <c r="BI959" i="2"/>
  <c r="BH959" i="2"/>
  <c r="BQ959" i="2"/>
  <c r="BP959" i="2"/>
  <c r="BY959" i="2"/>
  <c r="BX959" i="2"/>
  <c r="O960" i="2"/>
  <c r="Y960" i="2"/>
  <c r="X960" i="2"/>
  <c r="AE960" i="2"/>
  <c r="AO960" i="2"/>
  <c r="AN960" i="2"/>
  <c r="AU960" i="2"/>
  <c r="BE960" i="2"/>
  <c r="BD960" i="2"/>
  <c r="BK960" i="2"/>
  <c r="BU960" i="2"/>
  <c r="BT960" i="2"/>
  <c r="K962" i="2"/>
  <c r="U962" i="2"/>
  <c r="T962" i="2"/>
  <c r="AC962" i="2"/>
  <c r="AB962" i="2"/>
  <c r="AK962" i="2"/>
  <c r="AJ962" i="2"/>
  <c r="AS962" i="2"/>
  <c r="AR962" i="2"/>
  <c r="BA962" i="2"/>
  <c r="AZ962" i="2"/>
  <c r="BI962" i="2"/>
  <c r="BH962" i="2"/>
  <c r="BQ962" i="2"/>
  <c r="BP962" i="2"/>
  <c r="BY962" i="2"/>
  <c r="BX962" i="2"/>
  <c r="O964" i="2"/>
  <c r="Y964" i="2"/>
  <c r="X964" i="2"/>
  <c r="AE964" i="2"/>
  <c r="AO964" i="2"/>
  <c r="AN964" i="2"/>
  <c r="AU964" i="2"/>
  <c r="BE964" i="2"/>
  <c r="BD964" i="2"/>
  <c r="BK964" i="2"/>
  <c r="BU964" i="2"/>
  <c r="BT964" i="2"/>
  <c r="U965" i="2"/>
  <c r="T965" i="2"/>
  <c r="AC965" i="2"/>
  <c r="AB965" i="2"/>
  <c r="AK965" i="2"/>
  <c r="AJ965" i="2"/>
  <c r="AS965" i="2"/>
  <c r="AR965" i="2"/>
  <c r="BA965" i="2"/>
  <c r="AZ965" i="2"/>
  <c r="BI965" i="2"/>
  <c r="BH965" i="2"/>
  <c r="BQ965" i="2"/>
  <c r="BP965" i="2"/>
  <c r="BY965" i="2"/>
  <c r="BX965" i="2"/>
  <c r="O966" i="2"/>
  <c r="Y966" i="2"/>
  <c r="X966" i="2"/>
  <c r="AE966" i="2"/>
  <c r="AO966" i="2"/>
  <c r="AN966" i="2"/>
  <c r="AU966" i="2"/>
  <c r="BE966" i="2"/>
  <c r="BD966" i="2"/>
  <c r="BK966" i="2"/>
  <c r="BU966" i="2"/>
  <c r="BT966" i="2"/>
  <c r="K968" i="2"/>
  <c r="U968" i="2"/>
  <c r="T968" i="2"/>
  <c r="AC968" i="2"/>
  <c r="AB968" i="2"/>
  <c r="AK968" i="2"/>
  <c r="AJ968" i="2"/>
  <c r="AS968" i="2"/>
  <c r="AR968" i="2"/>
  <c r="BA968" i="2"/>
  <c r="AZ968" i="2"/>
  <c r="BI968" i="2"/>
  <c r="BH968" i="2"/>
  <c r="BQ968" i="2"/>
  <c r="BP968" i="2"/>
  <c r="BY968" i="2"/>
  <c r="BX968" i="2"/>
  <c r="O970" i="2"/>
  <c r="Y970" i="2"/>
  <c r="X970" i="2"/>
  <c r="AE970" i="2"/>
  <c r="AO970" i="2"/>
  <c r="AN970" i="2"/>
  <c r="AU970" i="2"/>
  <c r="BE970" i="2"/>
  <c r="BD970" i="2"/>
  <c r="BK970" i="2"/>
  <c r="BU970" i="2"/>
  <c r="BT970" i="2"/>
  <c r="K972" i="2"/>
  <c r="U972" i="2"/>
  <c r="T972" i="2"/>
  <c r="AC972" i="2"/>
  <c r="AB972" i="2"/>
  <c r="AK972" i="2"/>
  <c r="AJ972" i="2"/>
  <c r="AS972" i="2"/>
  <c r="AR972" i="2"/>
  <c r="BA972" i="2"/>
  <c r="AZ972" i="2"/>
  <c r="BI972" i="2"/>
  <c r="BH972" i="2"/>
  <c r="BQ972" i="2"/>
  <c r="BP972" i="2"/>
  <c r="BY972" i="2"/>
  <c r="BX972" i="2"/>
  <c r="O973" i="2"/>
  <c r="Y973" i="2"/>
  <c r="X973" i="2"/>
  <c r="AE973" i="2"/>
  <c r="AO973" i="2"/>
  <c r="AN973" i="2"/>
  <c r="AU973" i="2"/>
  <c r="BE973" i="2"/>
  <c r="BD973" i="2"/>
  <c r="BK973" i="2"/>
  <c r="BU973" i="2"/>
  <c r="BT973" i="2"/>
  <c r="U974" i="2"/>
  <c r="T974" i="2"/>
  <c r="AC974" i="2"/>
  <c r="AB974" i="2"/>
  <c r="AK974" i="2"/>
  <c r="AJ974" i="2"/>
  <c r="AS974" i="2"/>
  <c r="AR974" i="2"/>
  <c r="BA974" i="2"/>
  <c r="AZ974" i="2"/>
  <c r="BI974" i="2"/>
  <c r="BH974" i="2"/>
  <c r="BQ974" i="2"/>
  <c r="BP974" i="2"/>
  <c r="BY974" i="2"/>
  <c r="BX974" i="2"/>
  <c r="O976" i="2"/>
  <c r="Y976" i="2"/>
  <c r="X976" i="2"/>
  <c r="AE976" i="2"/>
  <c r="AO976" i="2"/>
  <c r="AN976" i="2"/>
  <c r="AU976" i="2"/>
  <c r="BE976" i="2"/>
  <c r="BD976" i="2"/>
  <c r="BK976" i="2"/>
  <c r="BU976" i="2"/>
  <c r="BT976" i="2"/>
  <c r="K977" i="2"/>
  <c r="U977" i="2"/>
  <c r="T977" i="2"/>
  <c r="AC977" i="2"/>
  <c r="AB977" i="2"/>
  <c r="AK977" i="2"/>
  <c r="AJ977" i="2"/>
  <c r="AS977" i="2"/>
  <c r="AR977" i="2"/>
  <c r="BA977" i="2"/>
  <c r="AZ977" i="2"/>
  <c r="BI977" i="2"/>
  <c r="BH977" i="2"/>
  <c r="BQ977" i="2"/>
  <c r="BP977" i="2"/>
  <c r="BY977" i="2"/>
  <c r="BX977" i="2"/>
  <c r="O978" i="2"/>
  <c r="Y978" i="2"/>
  <c r="X978" i="2"/>
  <c r="AE978" i="2"/>
  <c r="AO978" i="2"/>
  <c r="AN978" i="2"/>
  <c r="AU978" i="2"/>
  <c r="BE978" i="2"/>
  <c r="BD978" i="2"/>
  <c r="BK978" i="2"/>
  <c r="BU978" i="2"/>
  <c r="BT978" i="2"/>
  <c r="K980" i="2"/>
  <c r="U980" i="2"/>
  <c r="T980" i="2"/>
  <c r="AC980" i="2"/>
  <c r="AB980" i="2"/>
  <c r="AK980" i="2"/>
  <c r="AJ980" i="2"/>
  <c r="AS980" i="2"/>
  <c r="AR980" i="2"/>
  <c r="BA980" i="2"/>
  <c r="AZ980" i="2"/>
  <c r="BI980" i="2"/>
  <c r="BH980" i="2"/>
  <c r="BQ980" i="2"/>
  <c r="BP980" i="2"/>
  <c r="BY980" i="2"/>
  <c r="BX980" i="2"/>
  <c r="O981" i="2"/>
  <c r="Y981" i="2"/>
  <c r="X981" i="2"/>
  <c r="AE981" i="2"/>
  <c r="AO981" i="2"/>
  <c r="AN981" i="2"/>
  <c r="AU981" i="2"/>
  <c r="BE981" i="2"/>
  <c r="BD981" i="2"/>
  <c r="BK981" i="2"/>
  <c r="BU981" i="2"/>
  <c r="BT981" i="2"/>
  <c r="K982" i="2"/>
  <c r="U982" i="2"/>
  <c r="T982" i="2"/>
  <c r="AC982" i="2"/>
  <c r="AB982" i="2"/>
  <c r="AK982" i="2"/>
  <c r="AJ982" i="2"/>
  <c r="AS982" i="2"/>
  <c r="AR982" i="2"/>
  <c r="BA982" i="2"/>
  <c r="AZ982" i="2"/>
  <c r="BI982" i="2"/>
  <c r="BH982" i="2"/>
  <c r="BQ982" i="2"/>
  <c r="BP982" i="2"/>
  <c r="BY982" i="2"/>
  <c r="BX982" i="2"/>
  <c r="O984" i="2"/>
  <c r="Y984" i="2"/>
  <c r="X984" i="2"/>
  <c r="AE984" i="2"/>
  <c r="AO984" i="2"/>
  <c r="AN984" i="2"/>
  <c r="AU984" i="2"/>
  <c r="BE984" i="2"/>
  <c r="BD984" i="2"/>
  <c r="BK984" i="2"/>
  <c r="BU984" i="2"/>
  <c r="BT984" i="2"/>
  <c r="K985" i="2"/>
  <c r="U985" i="2"/>
  <c r="T985" i="2"/>
  <c r="AC985" i="2"/>
  <c r="AB985" i="2"/>
  <c r="AK985" i="2"/>
  <c r="AJ985" i="2"/>
  <c r="AS985" i="2"/>
  <c r="AR985" i="2"/>
  <c r="BA985" i="2"/>
  <c r="AZ985" i="2"/>
  <c r="BI985" i="2"/>
  <c r="BH985" i="2"/>
  <c r="BQ985" i="2"/>
  <c r="BP985" i="2"/>
  <c r="BY985" i="2"/>
  <c r="BX985" i="2"/>
  <c r="Q986" i="2"/>
  <c r="P986" i="2"/>
  <c r="Y986" i="2"/>
  <c r="X986" i="2"/>
  <c r="AG986" i="2"/>
  <c r="AF986" i="2"/>
  <c r="AO986" i="2"/>
  <c r="AN986" i="2"/>
  <c r="AW986" i="2"/>
  <c r="AV986" i="2"/>
  <c r="BE986" i="2"/>
  <c r="BD986" i="2"/>
  <c r="BM986" i="2"/>
  <c r="BL986" i="2"/>
  <c r="BU986" i="2"/>
  <c r="BT986" i="2"/>
  <c r="U988" i="2"/>
  <c r="T988" i="2"/>
  <c r="AC988" i="2"/>
  <c r="AB988" i="2"/>
  <c r="AK988" i="2"/>
  <c r="AJ988" i="2"/>
  <c r="AS988" i="2"/>
  <c r="AR988" i="2"/>
  <c r="BA988" i="2"/>
  <c r="AZ988" i="2"/>
  <c r="BI988" i="2"/>
  <c r="BH988" i="2"/>
  <c r="BQ988" i="2"/>
  <c r="BP988" i="2"/>
  <c r="BY988" i="2"/>
  <c r="BX988" i="2"/>
  <c r="O989" i="2"/>
  <c r="Y989" i="2"/>
  <c r="X989" i="2"/>
  <c r="AE989" i="2"/>
  <c r="AO989" i="2"/>
  <c r="AN989" i="2"/>
  <c r="AU989" i="2"/>
  <c r="BE989" i="2"/>
  <c r="BD989" i="2"/>
  <c r="BK989" i="2"/>
  <c r="BU989" i="2"/>
  <c r="BT989" i="2"/>
  <c r="K990" i="2"/>
  <c r="U990" i="2"/>
  <c r="T990" i="2"/>
  <c r="AC990" i="2"/>
  <c r="AB990" i="2"/>
  <c r="AK990" i="2"/>
  <c r="AJ990" i="2"/>
  <c r="AS990" i="2"/>
  <c r="AR990" i="2"/>
  <c r="BA990" i="2"/>
  <c r="AZ990" i="2"/>
  <c r="BI990" i="2"/>
  <c r="BH990" i="2"/>
  <c r="BQ990" i="2"/>
  <c r="BP990" i="2"/>
  <c r="BY990" i="2"/>
  <c r="BX990" i="2"/>
  <c r="O992" i="2"/>
  <c r="Y992" i="2"/>
  <c r="X992" i="2"/>
  <c r="AE992" i="2"/>
  <c r="AO992" i="2"/>
  <c r="AN992" i="2"/>
  <c r="AU992" i="2"/>
  <c r="BE992" i="2"/>
  <c r="BD992" i="2"/>
  <c r="BK992" i="2"/>
  <c r="BU992" i="2"/>
  <c r="BT992" i="2"/>
  <c r="U993" i="2"/>
  <c r="T993" i="2"/>
  <c r="AC993" i="2"/>
  <c r="AB993" i="2"/>
  <c r="AK993" i="2"/>
  <c r="AJ993" i="2"/>
  <c r="AS993" i="2"/>
  <c r="AR993" i="2"/>
  <c r="BA993" i="2"/>
  <c r="AZ993" i="2"/>
  <c r="BI993" i="2"/>
  <c r="BH993" i="2"/>
  <c r="BQ993" i="2"/>
  <c r="BP993" i="2"/>
  <c r="BY993" i="2"/>
  <c r="BX993" i="2"/>
  <c r="O994" i="2"/>
  <c r="Y994" i="2"/>
  <c r="X994" i="2"/>
  <c r="AE994" i="2"/>
  <c r="AO994" i="2"/>
  <c r="AN994" i="2"/>
  <c r="AU994" i="2"/>
  <c r="BE994" i="2"/>
  <c r="BD994" i="2"/>
  <c r="BK994" i="2"/>
  <c r="BU994" i="2"/>
  <c r="BT994" i="2"/>
  <c r="K996" i="2"/>
  <c r="U996" i="2"/>
  <c r="T996" i="2"/>
  <c r="AC996" i="2"/>
  <c r="AB996" i="2"/>
  <c r="AK996" i="2"/>
  <c r="AJ996" i="2"/>
  <c r="AS996" i="2"/>
  <c r="AR996" i="2"/>
  <c r="BA996" i="2"/>
  <c r="AZ996" i="2"/>
  <c r="BI996" i="2"/>
  <c r="BH996" i="2"/>
  <c r="BQ996" i="2"/>
  <c r="BP996" i="2"/>
  <c r="BY996" i="2"/>
  <c r="BX996" i="2"/>
  <c r="O997" i="2"/>
  <c r="Y997" i="2"/>
  <c r="X997" i="2"/>
  <c r="AE997" i="2"/>
  <c r="AO997" i="2"/>
  <c r="AN997" i="2"/>
  <c r="AU997" i="2"/>
  <c r="BE997" i="2"/>
  <c r="BD997" i="2"/>
  <c r="BK997" i="2"/>
  <c r="BU997" i="2"/>
  <c r="BT997" i="2"/>
  <c r="K999" i="2"/>
  <c r="U999" i="2"/>
  <c r="T999" i="2"/>
  <c r="AC999" i="2"/>
  <c r="AB999" i="2"/>
  <c r="AK999" i="2"/>
  <c r="AJ999" i="2"/>
  <c r="AS999" i="2"/>
  <c r="AR999" i="2"/>
  <c r="BA999" i="2"/>
  <c r="AZ999" i="2"/>
  <c r="BI999" i="2"/>
  <c r="BH999" i="2"/>
  <c r="BQ999" i="2"/>
  <c r="BP999" i="2"/>
  <c r="BY999" i="2"/>
  <c r="BX999" i="2"/>
  <c r="O1000" i="2"/>
  <c r="Y1000" i="2"/>
  <c r="X1000" i="2"/>
  <c r="AE1000" i="2"/>
  <c r="AO1000" i="2"/>
  <c r="AN1000" i="2"/>
  <c r="AU1000" i="2"/>
  <c r="BE1000" i="2"/>
  <c r="BD1000" i="2"/>
  <c r="BK1000" i="2"/>
  <c r="BU1000" i="2"/>
  <c r="BT1000" i="2"/>
  <c r="U1001" i="2"/>
  <c r="T1001" i="2"/>
  <c r="AC1001" i="2"/>
  <c r="AB1001" i="2"/>
  <c r="AK1001" i="2"/>
  <c r="AJ1001" i="2"/>
  <c r="AS1001" i="2"/>
  <c r="AR1001" i="2"/>
  <c r="BA1001" i="2"/>
  <c r="AZ1001" i="2"/>
  <c r="BI1001" i="2"/>
  <c r="BH1001" i="2"/>
  <c r="BQ1001" i="2"/>
  <c r="BP1001" i="2"/>
  <c r="BY1001" i="2"/>
  <c r="BX1001" i="2"/>
  <c r="O1003" i="2"/>
  <c r="Y1003" i="2"/>
  <c r="X1003" i="2"/>
  <c r="AE1003" i="2"/>
  <c r="AO1003" i="2"/>
  <c r="AN1003" i="2"/>
  <c r="AU1003" i="2"/>
  <c r="BE1003" i="2"/>
  <c r="BD1003" i="2"/>
  <c r="BM1003" i="2"/>
  <c r="BL1003" i="2"/>
  <c r="BU1003" i="2"/>
  <c r="BT1003" i="2"/>
  <c r="U1004" i="2"/>
  <c r="T1004" i="2"/>
  <c r="AC1004" i="2"/>
  <c r="AB1004" i="2"/>
  <c r="AK1004" i="2"/>
  <c r="AJ1004" i="2"/>
  <c r="AS1004" i="2"/>
  <c r="AR1004" i="2"/>
  <c r="BA1004" i="2"/>
  <c r="AZ1004" i="2"/>
  <c r="BI1004" i="2"/>
  <c r="BH1004" i="2"/>
  <c r="BQ1004" i="2"/>
  <c r="BP1004" i="2"/>
  <c r="BY1004" i="2"/>
  <c r="BX1004" i="2"/>
  <c r="O1005" i="2"/>
  <c r="Y1005" i="2"/>
  <c r="X1005" i="2"/>
  <c r="AE1005" i="2"/>
  <c r="AO1005" i="2"/>
  <c r="AN1005" i="2"/>
  <c r="AU1005" i="2"/>
  <c r="BE1005" i="2"/>
  <c r="BD1005" i="2"/>
  <c r="BK1005" i="2"/>
  <c r="BU1005" i="2"/>
  <c r="BT1005" i="2"/>
  <c r="K1007" i="2"/>
  <c r="U1007" i="2"/>
  <c r="T1007" i="2"/>
  <c r="AC1007" i="2"/>
  <c r="AB1007" i="2"/>
  <c r="AK1007" i="2"/>
  <c r="AJ1007" i="2"/>
  <c r="AS1007" i="2"/>
  <c r="AR1007" i="2"/>
  <c r="BA1007" i="2"/>
  <c r="AZ1007" i="2"/>
  <c r="BI1007" i="2"/>
  <c r="BH1007" i="2"/>
  <c r="BQ1007" i="2"/>
  <c r="BP1007" i="2"/>
  <c r="BY1007" i="2"/>
  <c r="BX1007" i="2"/>
  <c r="O1008" i="2"/>
  <c r="Y1008" i="2"/>
  <c r="X1008" i="2"/>
  <c r="AE1008" i="2"/>
  <c r="AO1008" i="2"/>
  <c r="AN1008" i="2"/>
  <c r="AU1008" i="2"/>
  <c r="BE1008" i="2"/>
  <c r="BD1008" i="2"/>
  <c r="BK1008" i="2"/>
  <c r="BU1008" i="2"/>
  <c r="BT1008" i="2"/>
  <c r="K1009" i="2"/>
  <c r="U1009" i="2"/>
  <c r="T1009" i="2"/>
  <c r="AC1009" i="2"/>
  <c r="AB1009" i="2"/>
  <c r="AK1009" i="2"/>
  <c r="AJ1009" i="2"/>
  <c r="AS1009" i="2"/>
  <c r="AR1009" i="2"/>
  <c r="BA1009" i="2"/>
  <c r="AZ1009" i="2"/>
  <c r="BI1009" i="2"/>
  <c r="BH1009" i="2"/>
  <c r="BQ1009" i="2"/>
  <c r="BP1009" i="2"/>
  <c r="BY1009" i="2"/>
  <c r="BX1009" i="2"/>
  <c r="O1011" i="2"/>
  <c r="Y1011" i="2"/>
  <c r="X1011" i="2"/>
  <c r="AE1011" i="2"/>
  <c r="AO1011" i="2"/>
  <c r="AN1011" i="2"/>
  <c r="AU1011" i="2"/>
  <c r="BE1011" i="2"/>
  <c r="BD1011" i="2"/>
  <c r="BK1011" i="2"/>
  <c r="BU1011" i="2"/>
  <c r="BT1011" i="2"/>
  <c r="U1012" i="2"/>
  <c r="T1012" i="2"/>
  <c r="AC1012" i="2"/>
  <c r="AB1012" i="2"/>
  <c r="AK1012" i="2"/>
  <c r="AJ1012" i="2"/>
  <c r="AS1012" i="2"/>
  <c r="AR1012" i="2"/>
  <c r="BA1012" i="2"/>
  <c r="AZ1012" i="2"/>
  <c r="BI1012" i="2"/>
  <c r="BH1012" i="2"/>
  <c r="BQ1012" i="2"/>
  <c r="BP1012" i="2"/>
  <c r="BY1012" i="2"/>
  <c r="BX1012" i="2"/>
  <c r="O1013" i="2"/>
  <c r="Y1013" i="2"/>
  <c r="X1013" i="2"/>
  <c r="AE1013" i="2"/>
  <c r="AO1013" i="2"/>
  <c r="AN1013" i="2"/>
  <c r="AU1013" i="2"/>
  <c r="BE1013" i="2"/>
  <c r="BD1013" i="2"/>
  <c r="BK1013" i="2"/>
  <c r="BU1013" i="2"/>
  <c r="BT1013" i="2"/>
  <c r="K1017" i="2"/>
  <c r="U1017" i="2"/>
  <c r="T1017" i="2"/>
  <c r="AC1017" i="2"/>
  <c r="AB1017" i="2"/>
  <c r="AK1017" i="2"/>
  <c r="AJ1017" i="2"/>
  <c r="AS1017" i="2"/>
  <c r="AR1017" i="2"/>
  <c r="BA1017" i="2"/>
  <c r="AZ1017" i="2"/>
  <c r="BI1017" i="2"/>
  <c r="BH1017" i="2"/>
  <c r="BQ1017" i="2"/>
  <c r="BP1017" i="2"/>
  <c r="BY1017" i="2"/>
  <c r="BX1017" i="2"/>
  <c r="O1018" i="2"/>
  <c r="Y1018" i="2"/>
  <c r="X1018" i="2"/>
  <c r="AE1018" i="2"/>
  <c r="AO1018" i="2"/>
  <c r="AN1018" i="2"/>
  <c r="AU1018" i="2"/>
  <c r="BE1018" i="2"/>
  <c r="BD1018" i="2"/>
  <c r="BK1018" i="2"/>
  <c r="BU1018" i="2"/>
  <c r="BT1018" i="2"/>
  <c r="K1019" i="2"/>
  <c r="U1019" i="2"/>
  <c r="T1019" i="2"/>
  <c r="AC1019" i="2"/>
  <c r="AB1019" i="2"/>
  <c r="AK1019" i="2"/>
  <c r="AJ1019" i="2"/>
  <c r="AS1019" i="2"/>
  <c r="AR1019" i="2"/>
  <c r="BA1019" i="2"/>
  <c r="AZ1019" i="2"/>
  <c r="BI1019" i="2"/>
  <c r="BH1019" i="2"/>
  <c r="BQ1019" i="2"/>
  <c r="BP1019" i="2"/>
  <c r="BY1019" i="2"/>
  <c r="BX1019" i="2"/>
  <c r="O1020" i="2"/>
  <c r="Y1020" i="2"/>
  <c r="X1020" i="2"/>
  <c r="AE1020" i="2"/>
  <c r="AO1020" i="2"/>
  <c r="AN1020" i="2"/>
  <c r="AU1020" i="2"/>
  <c r="BE1020" i="2"/>
  <c r="BD1020" i="2"/>
  <c r="BK1020" i="2"/>
  <c r="BU1020" i="2"/>
  <c r="BT1020" i="2"/>
  <c r="K1021" i="2"/>
  <c r="U1021" i="2"/>
  <c r="T1021" i="2"/>
  <c r="AC1021" i="2"/>
  <c r="AB1021" i="2"/>
  <c r="AK1021" i="2"/>
  <c r="AJ1021" i="2"/>
  <c r="AS1021" i="2"/>
  <c r="AR1021" i="2"/>
  <c r="BA1021" i="2"/>
  <c r="AZ1021" i="2"/>
  <c r="BI1021" i="2"/>
  <c r="BH1021" i="2"/>
  <c r="BQ1021" i="2"/>
  <c r="BP1021" i="2"/>
  <c r="BY1021" i="2"/>
  <c r="BX1021" i="2"/>
  <c r="O1022" i="2"/>
  <c r="Y1022" i="2"/>
  <c r="X1022" i="2"/>
  <c r="AE1022" i="2"/>
  <c r="AO1022" i="2"/>
  <c r="AN1022" i="2"/>
  <c r="AU1022" i="2"/>
  <c r="BE1022" i="2"/>
  <c r="BD1022" i="2"/>
  <c r="BK1022" i="2"/>
  <c r="BU1022" i="2"/>
  <c r="BT1022" i="2"/>
  <c r="K1023" i="2"/>
  <c r="U1023" i="2"/>
  <c r="T1023" i="2"/>
  <c r="AC1023" i="2"/>
  <c r="AB1023" i="2"/>
  <c r="AK1023" i="2"/>
  <c r="AJ1023" i="2"/>
  <c r="AS1023" i="2"/>
  <c r="AR1023" i="2"/>
  <c r="BA1023" i="2"/>
  <c r="AZ1023" i="2"/>
  <c r="BI1023" i="2"/>
  <c r="BH1023" i="2"/>
  <c r="BQ1023" i="2"/>
  <c r="BP1023" i="2"/>
  <c r="BY1023" i="2"/>
  <c r="BX1023" i="2"/>
  <c r="O1024" i="2"/>
  <c r="Y1024" i="2"/>
  <c r="X1024" i="2"/>
  <c r="AE1024" i="2"/>
  <c r="AO1024" i="2"/>
  <c r="AN1024" i="2"/>
  <c r="AU1024" i="2"/>
  <c r="BE1024" i="2"/>
  <c r="BD1024" i="2"/>
  <c r="BK1024" i="2"/>
  <c r="BU1024" i="2"/>
  <c r="BT1024" i="2"/>
  <c r="U1025" i="2"/>
  <c r="T1025" i="2"/>
  <c r="AC1025" i="2"/>
  <c r="AB1025" i="2"/>
  <c r="AK1025" i="2"/>
  <c r="AJ1025" i="2"/>
  <c r="AS1025" i="2"/>
  <c r="AR1025" i="2"/>
  <c r="BA1025" i="2"/>
  <c r="AZ1025" i="2"/>
  <c r="BI1025" i="2"/>
  <c r="BH1025" i="2"/>
  <c r="BQ1025" i="2"/>
  <c r="BP1025" i="2"/>
  <c r="BY1025" i="2"/>
  <c r="BX1025" i="2"/>
  <c r="Q1026" i="2"/>
  <c r="P1026" i="2"/>
  <c r="Y1026" i="2"/>
  <c r="X1026" i="2"/>
  <c r="AG1026" i="2"/>
  <c r="AF1026" i="2"/>
  <c r="AO1026" i="2"/>
  <c r="AN1026" i="2"/>
  <c r="AW1026" i="2"/>
  <c r="AV1026" i="2"/>
  <c r="BE1026" i="2"/>
  <c r="BD1026" i="2"/>
  <c r="BM1026" i="2"/>
  <c r="BL1026" i="2"/>
  <c r="BU1026" i="2"/>
  <c r="BT1026" i="2"/>
  <c r="U1027" i="2"/>
  <c r="T1027" i="2"/>
  <c r="AC1027" i="2"/>
  <c r="AB1027" i="2"/>
  <c r="AK1027" i="2"/>
  <c r="AJ1027" i="2"/>
  <c r="AS1027" i="2"/>
  <c r="AR1027" i="2"/>
  <c r="BA1027" i="2"/>
  <c r="AZ1027" i="2"/>
  <c r="BI1027" i="2"/>
  <c r="BH1027" i="2"/>
  <c r="BQ1027" i="2"/>
  <c r="BP1027" i="2"/>
  <c r="BY1027" i="2"/>
  <c r="BX1027" i="2"/>
  <c r="Q1028" i="2"/>
  <c r="P1028" i="2"/>
  <c r="Y1028" i="2"/>
  <c r="X1028" i="2"/>
  <c r="AG1028" i="2"/>
  <c r="AF1028" i="2"/>
  <c r="AO1028" i="2"/>
  <c r="AN1028" i="2"/>
  <c r="AW1028" i="2"/>
  <c r="AV1028" i="2"/>
  <c r="BE1028" i="2"/>
  <c r="BD1028" i="2"/>
  <c r="BM1028" i="2"/>
  <c r="BL1028" i="2"/>
  <c r="BU1028" i="2"/>
  <c r="BT1028" i="2"/>
  <c r="U1029" i="2"/>
  <c r="T1029" i="2"/>
  <c r="AC1029" i="2"/>
  <c r="AB1029" i="2"/>
  <c r="AK1029" i="2"/>
  <c r="AJ1029" i="2"/>
  <c r="AS1029" i="2"/>
  <c r="AR1029" i="2"/>
  <c r="BA1029" i="2"/>
  <c r="AZ1029" i="2"/>
  <c r="BI1029" i="2"/>
  <c r="BH1029" i="2"/>
  <c r="BQ1029" i="2"/>
  <c r="BP1029" i="2"/>
  <c r="BY1029" i="2"/>
  <c r="BX1029" i="2"/>
  <c r="Q1030" i="2"/>
  <c r="P1030" i="2"/>
  <c r="Y1030" i="2"/>
  <c r="X1030" i="2"/>
  <c r="AG1030" i="2"/>
  <c r="AF1030" i="2"/>
  <c r="AO1030" i="2"/>
  <c r="AN1030" i="2"/>
  <c r="AW1030" i="2"/>
  <c r="AV1030" i="2"/>
  <c r="BE1030" i="2"/>
  <c r="BD1030" i="2"/>
  <c r="BM1030" i="2"/>
  <c r="BL1030" i="2"/>
  <c r="BU1030" i="2"/>
  <c r="BT1030" i="2"/>
  <c r="U1031" i="2"/>
  <c r="T1031" i="2"/>
  <c r="AC1031" i="2"/>
  <c r="AB1031" i="2"/>
  <c r="AK1031" i="2"/>
  <c r="AJ1031" i="2"/>
  <c r="AS1031" i="2"/>
  <c r="AR1031" i="2"/>
  <c r="BA1031" i="2"/>
  <c r="AZ1031" i="2"/>
  <c r="BI1031" i="2"/>
  <c r="BH1031" i="2"/>
  <c r="BQ1031" i="2"/>
  <c r="BP1031" i="2"/>
  <c r="BY1031" i="2"/>
  <c r="BX1031" i="2"/>
  <c r="O1032" i="2"/>
  <c r="Y1032" i="2"/>
  <c r="X1032" i="2"/>
  <c r="AG1032" i="2"/>
  <c r="AF1032" i="2"/>
  <c r="AO1032" i="2"/>
  <c r="AN1032" i="2"/>
  <c r="AW1032" i="2"/>
  <c r="AV1032" i="2"/>
  <c r="BE1032" i="2"/>
  <c r="BD1032" i="2"/>
  <c r="BM1032" i="2"/>
  <c r="BL1032" i="2"/>
  <c r="BU1032" i="2"/>
  <c r="BT1032" i="2"/>
  <c r="U1033" i="2"/>
  <c r="T1033" i="2"/>
  <c r="AC1033" i="2"/>
  <c r="AB1033" i="2"/>
  <c r="AK1033" i="2"/>
  <c r="AJ1033" i="2"/>
  <c r="AS1033" i="2"/>
  <c r="AR1033" i="2"/>
  <c r="BA1033" i="2"/>
  <c r="AZ1033" i="2"/>
  <c r="BI1033" i="2"/>
  <c r="BH1033" i="2"/>
  <c r="BQ1033" i="2"/>
  <c r="BP1033" i="2"/>
  <c r="BY1033" i="2"/>
  <c r="BX1033" i="2"/>
  <c r="Q1034" i="2"/>
  <c r="P1034" i="2"/>
  <c r="Y1034" i="2"/>
  <c r="X1034" i="2"/>
  <c r="AG1034" i="2"/>
  <c r="AF1034" i="2"/>
  <c r="AO1034" i="2"/>
  <c r="AN1034" i="2"/>
  <c r="AW1034" i="2"/>
  <c r="AV1034" i="2"/>
  <c r="BE1034" i="2"/>
  <c r="BD1034" i="2"/>
  <c r="BM1034" i="2"/>
  <c r="BL1034" i="2"/>
  <c r="BU1034" i="2"/>
  <c r="BT1034" i="2"/>
  <c r="U1035" i="2"/>
  <c r="T1035" i="2"/>
  <c r="AC1035" i="2"/>
  <c r="AB1035" i="2"/>
  <c r="AK1035" i="2"/>
  <c r="AJ1035" i="2"/>
  <c r="AS1035" i="2"/>
  <c r="AR1035" i="2"/>
  <c r="BA1035" i="2"/>
  <c r="AZ1035" i="2"/>
  <c r="BI1035" i="2"/>
  <c r="BH1035" i="2"/>
  <c r="BQ1035" i="2"/>
  <c r="BP1035" i="2"/>
  <c r="BY1035" i="2"/>
  <c r="BX1035" i="2"/>
  <c r="Q1036" i="2"/>
  <c r="P1036" i="2"/>
  <c r="Y1036" i="2"/>
  <c r="X1036" i="2"/>
  <c r="AG1036" i="2"/>
  <c r="AF1036" i="2"/>
  <c r="AO1036" i="2"/>
  <c r="AN1036" i="2"/>
  <c r="AW1036" i="2"/>
  <c r="AV1036" i="2"/>
  <c r="BE1036" i="2"/>
  <c r="BD1036" i="2"/>
  <c r="BM1036" i="2"/>
  <c r="BL1036" i="2"/>
  <c r="BU1036" i="2"/>
  <c r="BT1036" i="2"/>
  <c r="U1037" i="2"/>
  <c r="T1037" i="2"/>
  <c r="AC1037" i="2"/>
  <c r="AB1037" i="2"/>
  <c r="AK1037" i="2"/>
  <c r="AJ1037" i="2"/>
  <c r="AS1037" i="2"/>
  <c r="AR1037" i="2"/>
  <c r="BA1037" i="2"/>
  <c r="AZ1037" i="2"/>
  <c r="BI1037" i="2"/>
  <c r="BH1037" i="2"/>
  <c r="BQ1037" i="2"/>
  <c r="BP1037" i="2"/>
  <c r="BY1037" i="2"/>
  <c r="BX1037" i="2"/>
  <c r="Q1038" i="2"/>
  <c r="P1038" i="2"/>
  <c r="Y1038" i="2"/>
  <c r="X1038" i="2"/>
  <c r="AG1038" i="2"/>
  <c r="AF1038" i="2"/>
  <c r="AO1038" i="2"/>
  <c r="AN1038" i="2"/>
  <c r="AW1038" i="2"/>
  <c r="AV1038" i="2"/>
  <c r="BE1038" i="2"/>
  <c r="BD1038" i="2"/>
  <c r="BM1038" i="2"/>
  <c r="BL1038" i="2"/>
  <c r="BU1038" i="2"/>
  <c r="BT1038" i="2"/>
  <c r="U1039" i="2"/>
  <c r="T1039" i="2"/>
  <c r="AC1039" i="2"/>
  <c r="AB1039" i="2"/>
  <c r="AK1039" i="2"/>
  <c r="AJ1039" i="2"/>
  <c r="AS1039" i="2"/>
  <c r="AR1039" i="2"/>
  <c r="BA1039" i="2"/>
  <c r="AZ1039" i="2"/>
  <c r="BI1039" i="2"/>
  <c r="BH1039" i="2"/>
  <c r="BQ1039" i="2"/>
  <c r="BP1039" i="2"/>
  <c r="BY1039" i="2"/>
  <c r="BX1039" i="2"/>
  <c r="Q1040" i="2"/>
  <c r="P1040" i="2"/>
  <c r="Y1040" i="2"/>
  <c r="X1040" i="2"/>
  <c r="AG1040" i="2"/>
  <c r="AF1040" i="2"/>
  <c r="AO1040" i="2"/>
  <c r="AN1040" i="2"/>
  <c r="AW1040" i="2"/>
  <c r="AV1040" i="2"/>
  <c r="BE1040" i="2"/>
  <c r="BD1040" i="2"/>
  <c r="BM1040" i="2"/>
  <c r="BL1040" i="2"/>
  <c r="BU1040" i="2"/>
  <c r="BT1040" i="2"/>
  <c r="U1041" i="2"/>
  <c r="T1041" i="2"/>
  <c r="AC1041" i="2"/>
  <c r="AB1041" i="2"/>
  <c r="AK1041" i="2"/>
  <c r="AJ1041" i="2"/>
  <c r="AS1041" i="2"/>
  <c r="AR1041" i="2"/>
  <c r="BA1041" i="2"/>
  <c r="AZ1041" i="2"/>
  <c r="BI1041" i="2"/>
  <c r="BH1041" i="2"/>
  <c r="BQ1041" i="2"/>
  <c r="BP1041" i="2"/>
  <c r="BY1041" i="2"/>
  <c r="BX1041" i="2"/>
  <c r="O1042" i="2"/>
  <c r="Y1042" i="2"/>
  <c r="X1042" i="2"/>
  <c r="AE1042" i="2"/>
  <c r="AO1042" i="2"/>
  <c r="AN1042" i="2"/>
  <c r="AU1042" i="2"/>
  <c r="BE1042" i="2"/>
  <c r="BD1042" i="2"/>
  <c r="BK1042" i="2"/>
  <c r="BU1042" i="2"/>
  <c r="BT1042" i="2"/>
  <c r="U1043" i="2"/>
  <c r="T1043" i="2"/>
  <c r="AC1043" i="2"/>
  <c r="AB1043" i="2"/>
  <c r="AK1043" i="2"/>
  <c r="AJ1043" i="2"/>
  <c r="AS1043" i="2"/>
  <c r="AR1043" i="2"/>
  <c r="BA1043" i="2"/>
  <c r="AZ1043" i="2"/>
  <c r="BI1043" i="2"/>
  <c r="BH1043" i="2"/>
  <c r="BQ1043" i="2"/>
  <c r="BP1043" i="2"/>
  <c r="BY1043" i="2"/>
  <c r="BX1043" i="2"/>
  <c r="O1044" i="2"/>
  <c r="Y1044" i="2"/>
  <c r="X1044" i="2"/>
  <c r="AE1044" i="2"/>
  <c r="AO1044" i="2"/>
  <c r="AN1044" i="2"/>
  <c r="AW1044" i="2"/>
  <c r="AV1044" i="2"/>
  <c r="BE1044" i="2"/>
  <c r="BD1044" i="2"/>
  <c r="BM1044" i="2"/>
  <c r="BL1044" i="2"/>
  <c r="BU1044" i="2"/>
  <c r="BT1044" i="2"/>
  <c r="U1045" i="2"/>
  <c r="T1045" i="2"/>
  <c r="AC1045" i="2"/>
  <c r="AB1045" i="2"/>
  <c r="AK1045" i="2"/>
  <c r="AJ1045" i="2"/>
  <c r="AS1045" i="2"/>
  <c r="AR1045" i="2"/>
  <c r="BA1045" i="2"/>
  <c r="AZ1045" i="2"/>
  <c r="BI1045" i="2"/>
  <c r="BH1045" i="2"/>
  <c r="BQ1045" i="2"/>
  <c r="BP1045" i="2"/>
  <c r="BY1045" i="2"/>
  <c r="BX1045" i="2"/>
  <c r="Q1046" i="2"/>
  <c r="P1046" i="2"/>
  <c r="Y1046" i="2"/>
  <c r="X1046" i="2"/>
  <c r="AG1046" i="2"/>
  <c r="AF1046" i="2"/>
  <c r="AO1046" i="2"/>
  <c r="AN1046" i="2"/>
  <c r="AW1046" i="2"/>
  <c r="AV1046" i="2"/>
  <c r="BE1046" i="2"/>
  <c r="BD1046" i="2"/>
  <c r="BM1046" i="2"/>
  <c r="BL1046" i="2"/>
  <c r="BU1046" i="2"/>
  <c r="BT1046" i="2"/>
  <c r="U1047" i="2"/>
  <c r="T1047" i="2"/>
  <c r="AC1047" i="2"/>
  <c r="AB1047" i="2"/>
  <c r="AK1047" i="2"/>
  <c r="AJ1047" i="2"/>
  <c r="AS1047" i="2"/>
  <c r="AR1047" i="2"/>
  <c r="BA1047" i="2"/>
  <c r="AZ1047" i="2"/>
  <c r="BI1047" i="2"/>
  <c r="BH1047" i="2"/>
  <c r="BQ1047" i="2"/>
  <c r="BP1047" i="2"/>
  <c r="BY1047" i="2"/>
  <c r="BX1047" i="2"/>
  <c r="Q1048" i="2"/>
  <c r="P1048" i="2"/>
  <c r="Y1048" i="2"/>
  <c r="X1048" i="2"/>
  <c r="AG1048" i="2"/>
  <c r="AF1048" i="2"/>
  <c r="AO1048" i="2"/>
  <c r="AN1048" i="2"/>
  <c r="AW1048" i="2"/>
  <c r="AV1048" i="2"/>
  <c r="BE1048" i="2"/>
  <c r="BD1048" i="2"/>
  <c r="BM1048" i="2"/>
  <c r="BL1048" i="2"/>
  <c r="BU1048" i="2"/>
  <c r="BT1048" i="2"/>
  <c r="U1049" i="2"/>
  <c r="T1049" i="2"/>
  <c r="AC1049" i="2"/>
  <c r="AB1049" i="2"/>
  <c r="AK1049" i="2"/>
  <c r="AJ1049" i="2"/>
  <c r="AS1049" i="2"/>
  <c r="AR1049" i="2"/>
  <c r="BA1049" i="2"/>
  <c r="AZ1049" i="2"/>
  <c r="BI1049" i="2"/>
  <c r="BH1049" i="2"/>
  <c r="BQ1049" i="2"/>
  <c r="BP1049" i="2"/>
  <c r="BY1049" i="2"/>
  <c r="BX1049" i="2"/>
  <c r="O1050" i="2"/>
  <c r="Y1050" i="2"/>
  <c r="X1050" i="2"/>
  <c r="AE1050" i="2"/>
  <c r="AO1050" i="2"/>
  <c r="AN1050" i="2"/>
  <c r="AU1050" i="2"/>
  <c r="BE1050" i="2"/>
  <c r="BD1050" i="2"/>
  <c r="BK1050" i="2"/>
  <c r="BU1050" i="2"/>
  <c r="BT1050" i="2"/>
  <c r="K1051" i="2"/>
  <c r="U1051" i="2"/>
  <c r="T1051" i="2"/>
  <c r="AC1051" i="2"/>
  <c r="AB1051" i="2"/>
  <c r="AK1051" i="2"/>
  <c r="AJ1051" i="2"/>
  <c r="AS1051" i="2"/>
  <c r="AR1051" i="2"/>
  <c r="BA1051" i="2"/>
  <c r="AZ1051" i="2"/>
  <c r="BI1051" i="2"/>
  <c r="BH1051" i="2"/>
  <c r="BQ1051" i="2"/>
  <c r="BP1051" i="2"/>
  <c r="BY1051" i="2"/>
  <c r="BX1051" i="2"/>
  <c r="O1052" i="2"/>
  <c r="Y1052" i="2"/>
  <c r="X1052" i="2"/>
  <c r="AE1052" i="2"/>
  <c r="AO1052" i="2"/>
  <c r="AN1052" i="2"/>
  <c r="AU1052" i="2"/>
  <c r="BE1052" i="2"/>
  <c r="BD1052" i="2"/>
  <c r="BK1052" i="2"/>
  <c r="BU1052" i="2"/>
  <c r="BT1052" i="2"/>
  <c r="U1053" i="2"/>
  <c r="T1053" i="2"/>
  <c r="AC1053" i="2"/>
  <c r="AB1053" i="2"/>
  <c r="AK1053" i="2"/>
  <c r="AJ1053" i="2"/>
  <c r="AS1053" i="2"/>
  <c r="AR1053" i="2"/>
  <c r="BA1053" i="2"/>
  <c r="AZ1053" i="2"/>
  <c r="BI1053" i="2"/>
  <c r="BH1053" i="2"/>
  <c r="BQ1053" i="2"/>
  <c r="BP1053" i="2"/>
  <c r="BY1053" i="2"/>
  <c r="BX1053" i="2"/>
  <c r="Q1054" i="2"/>
  <c r="P1054" i="2"/>
  <c r="Y1054" i="2"/>
  <c r="X1054" i="2"/>
  <c r="AG1054" i="2"/>
  <c r="AF1054" i="2"/>
  <c r="AO1054" i="2"/>
  <c r="AN1054" i="2"/>
  <c r="AW1054" i="2"/>
  <c r="AV1054" i="2"/>
  <c r="BE1054" i="2"/>
  <c r="BD1054" i="2"/>
  <c r="BM1054" i="2"/>
  <c r="BL1054" i="2"/>
  <c r="BU1054" i="2"/>
  <c r="BT1054" i="2"/>
  <c r="U1055" i="2"/>
  <c r="T1055" i="2"/>
  <c r="AC1055" i="2"/>
  <c r="AB1055" i="2"/>
  <c r="AK1055" i="2"/>
  <c r="AJ1055" i="2"/>
  <c r="AS1055" i="2"/>
  <c r="AR1055" i="2"/>
  <c r="BA1055" i="2"/>
  <c r="AZ1055" i="2"/>
  <c r="BI1055" i="2"/>
  <c r="BH1055" i="2"/>
  <c r="BQ1055" i="2"/>
  <c r="BP1055" i="2"/>
  <c r="BY1055" i="2"/>
  <c r="BX1055" i="2"/>
  <c r="Q1056" i="2"/>
  <c r="P1056" i="2"/>
  <c r="Y1056" i="2"/>
  <c r="X1056" i="2"/>
  <c r="AG1056" i="2"/>
  <c r="AF1056" i="2"/>
  <c r="AO1056" i="2"/>
  <c r="AN1056" i="2"/>
  <c r="AW1056" i="2"/>
  <c r="AV1056" i="2"/>
  <c r="BE1056" i="2"/>
  <c r="BD1056" i="2"/>
  <c r="BM1056" i="2"/>
  <c r="BL1056" i="2"/>
  <c r="BU1056" i="2"/>
  <c r="BT1056" i="2"/>
  <c r="U1057" i="2"/>
  <c r="T1057" i="2"/>
  <c r="AC1057" i="2"/>
  <c r="AB1057" i="2"/>
  <c r="AK1057" i="2"/>
  <c r="AJ1057" i="2"/>
  <c r="AS1057" i="2"/>
  <c r="AR1057" i="2"/>
  <c r="BA1057" i="2"/>
  <c r="AZ1057" i="2"/>
  <c r="BI1057" i="2"/>
  <c r="BH1057" i="2"/>
  <c r="BQ1057" i="2"/>
  <c r="BP1057" i="2"/>
  <c r="BY1057" i="2"/>
  <c r="BX1057" i="2"/>
  <c r="Q1058" i="2"/>
  <c r="P1058" i="2"/>
  <c r="Y1058" i="2"/>
  <c r="X1058" i="2"/>
  <c r="AG1058" i="2"/>
  <c r="AF1058" i="2"/>
  <c r="AO1058" i="2"/>
  <c r="AN1058" i="2"/>
  <c r="AW1058" i="2"/>
  <c r="AV1058" i="2"/>
  <c r="BE1058" i="2"/>
  <c r="BD1058" i="2"/>
  <c r="BM1058" i="2"/>
  <c r="BL1058" i="2"/>
  <c r="BU1058" i="2"/>
  <c r="BT1058" i="2"/>
  <c r="U1059" i="2"/>
  <c r="T1059" i="2"/>
  <c r="AC1059" i="2"/>
  <c r="AB1059" i="2"/>
  <c r="AK1059" i="2"/>
  <c r="AJ1059" i="2"/>
  <c r="AS1059" i="2"/>
  <c r="AR1059" i="2"/>
  <c r="BA1059" i="2"/>
  <c r="AZ1059" i="2"/>
  <c r="BI1059" i="2"/>
  <c r="BH1059" i="2"/>
  <c r="BQ1059" i="2"/>
  <c r="BP1059" i="2"/>
  <c r="BY1059" i="2"/>
  <c r="BX1059" i="2"/>
  <c r="Q1060" i="2"/>
  <c r="P1060" i="2"/>
  <c r="Y1060" i="2"/>
  <c r="X1060" i="2"/>
  <c r="AG1060" i="2"/>
  <c r="AF1060" i="2"/>
  <c r="AO1060" i="2"/>
  <c r="AN1060" i="2"/>
  <c r="AW1060" i="2"/>
  <c r="AV1060" i="2"/>
  <c r="BE1060" i="2"/>
  <c r="BD1060" i="2"/>
  <c r="BM1060" i="2"/>
  <c r="BL1060" i="2"/>
  <c r="BU1060" i="2"/>
  <c r="BT1060" i="2"/>
  <c r="U1061" i="2"/>
  <c r="T1061" i="2"/>
  <c r="AC1061" i="2"/>
  <c r="AB1061" i="2"/>
  <c r="AK1061" i="2"/>
  <c r="AJ1061" i="2"/>
  <c r="AS1061" i="2"/>
  <c r="AR1061" i="2"/>
  <c r="BA1061" i="2"/>
  <c r="AZ1061" i="2"/>
  <c r="BI1061" i="2"/>
  <c r="BH1061" i="2"/>
  <c r="BQ1061" i="2"/>
  <c r="BP1061" i="2"/>
  <c r="BY1061" i="2"/>
  <c r="BX1061" i="2"/>
  <c r="Q1062" i="2"/>
  <c r="P1062" i="2"/>
  <c r="Y1062" i="2"/>
  <c r="X1062" i="2"/>
  <c r="AG1062" i="2"/>
  <c r="AF1062" i="2"/>
  <c r="AO1062" i="2"/>
  <c r="AN1062" i="2"/>
  <c r="AW1062" i="2"/>
  <c r="AV1062" i="2"/>
  <c r="BE1062" i="2"/>
  <c r="BD1062" i="2"/>
  <c r="BM1062" i="2"/>
  <c r="BL1062" i="2"/>
  <c r="BU1062" i="2"/>
  <c r="BT1062" i="2"/>
  <c r="U1064" i="2"/>
  <c r="T1064" i="2"/>
  <c r="AC1064" i="2"/>
  <c r="AB1064" i="2"/>
  <c r="AK1064" i="2"/>
  <c r="AJ1064" i="2"/>
  <c r="AS1064" i="2"/>
  <c r="AR1064" i="2"/>
  <c r="BA1064" i="2"/>
  <c r="AZ1064" i="2"/>
  <c r="BI1064" i="2"/>
  <c r="BH1064" i="2"/>
  <c r="BQ1064" i="2"/>
  <c r="BP1064" i="2"/>
  <c r="BY1064" i="2"/>
  <c r="BX1064" i="2"/>
  <c r="Q1065" i="2"/>
  <c r="P1065" i="2"/>
  <c r="Y1065" i="2"/>
  <c r="X1065" i="2"/>
  <c r="AG1065" i="2"/>
  <c r="AF1065" i="2"/>
  <c r="AO1065" i="2"/>
  <c r="AN1065" i="2"/>
  <c r="AW1065" i="2"/>
  <c r="AV1065" i="2"/>
  <c r="BE1065" i="2"/>
  <c r="BD1065" i="2"/>
  <c r="BM1065" i="2"/>
  <c r="BL1065" i="2"/>
  <c r="BU1065" i="2"/>
  <c r="BT1065" i="2"/>
  <c r="U1066" i="2"/>
  <c r="T1066" i="2"/>
  <c r="AC1066" i="2"/>
  <c r="AB1066" i="2"/>
  <c r="AK1066" i="2"/>
  <c r="AJ1066" i="2"/>
  <c r="AS1066" i="2"/>
  <c r="AR1066" i="2"/>
  <c r="BA1066" i="2"/>
  <c r="AZ1066" i="2"/>
  <c r="BI1066" i="2"/>
  <c r="BH1066" i="2"/>
  <c r="BQ1066" i="2"/>
  <c r="BP1066" i="2"/>
  <c r="BY1066" i="2"/>
  <c r="BX1066" i="2"/>
  <c r="Q1067" i="2"/>
  <c r="P1067" i="2"/>
  <c r="Y1067" i="2"/>
  <c r="X1067" i="2"/>
  <c r="AG1067" i="2"/>
  <c r="AF1067" i="2"/>
  <c r="AO1067" i="2"/>
  <c r="AN1067" i="2"/>
  <c r="AW1067" i="2"/>
  <c r="AV1067" i="2"/>
  <c r="BE1067" i="2"/>
  <c r="BD1067" i="2"/>
  <c r="BM1067" i="2"/>
  <c r="BL1067" i="2"/>
  <c r="BU1067" i="2"/>
  <c r="BT1067" i="2"/>
  <c r="U1068" i="2"/>
  <c r="T1068" i="2"/>
  <c r="AC1068" i="2"/>
  <c r="AB1068" i="2"/>
  <c r="AK1068" i="2"/>
  <c r="AJ1068" i="2"/>
  <c r="AS1068" i="2"/>
  <c r="AR1068" i="2"/>
  <c r="BA1068" i="2"/>
  <c r="AZ1068" i="2"/>
  <c r="BI1068" i="2"/>
  <c r="BH1068" i="2"/>
  <c r="BQ1068" i="2"/>
  <c r="BP1068" i="2"/>
  <c r="BY1068" i="2"/>
  <c r="BX1068" i="2"/>
  <c r="Q1069" i="2"/>
  <c r="P1069" i="2"/>
  <c r="Y1069" i="2"/>
  <c r="X1069" i="2"/>
  <c r="AG1069" i="2"/>
  <c r="AF1069" i="2"/>
  <c r="AO1069" i="2"/>
  <c r="AN1069" i="2"/>
  <c r="AW1069" i="2"/>
  <c r="AV1069" i="2"/>
  <c r="BE1069" i="2"/>
  <c r="BD1069" i="2"/>
  <c r="BM1069" i="2"/>
  <c r="BL1069" i="2"/>
  <c r="BU1069" i="2"/>
  <c r="BT1069" i="2"/>
  <c r="U1070" i="2"/>
  <c r="T1070" i="2"/>
  <c r="AC1070" i="2"/>
  <c r="AB1070" i="2"/>
  <c r="AK1070" i="2"/>
  <c r="AJ1070" i="2"/>
  <c r="AS1070" i="2"/>
  <c r="AR1070" i="2"/>
  <c r="BA1070" i="2"/>
  <c r="AZ1070" i="2"/>
  <c r="BI1070" i="2"/>
  <c r="BH1070" i="2"/>
  <c r="BQ1070" i="2"/>
  <c r="BP1070" i="2"/>
  <c r="BY1070" i="2"/>
  <c r="BX1070" i="2"/>
  <c r="Q1071" i="2"/>
  <c r="P1071" i="2"/>
  <c r="Y1071" i="2"/>
  <c r="X1071" i="2"/>
  <c r="AG1071" i="2"/>
  <c r="AF1071" i="2"/>
  <c r="AO1071" i="2"/>
  <c r="AN1071" i="2"/>
  <c r="AW1071" i="2"/>
  <c r="AV1071" i="2"/>
  <c r="BE1071" i="2"/>
  <c r="BD1071" i="2"/>
  <c r="BM1071" i="2"/>
  <c r="BL1071" i="2"/>
  <c r="BU1071" i="2"/>
  <c r="BT1071" i="2"/>
  <c r="U1072" i="2"/>
  <c r="T1072" i="2"/>
  <c r="AC1072" i="2"/>
  <c r="AB1072" i="2"/>
  <c r="AK1072" i="2"/>
  <c r="AJ1072" i="2"/>
  <c r="AS1072" i="2"/>
  <c r="AR1072" i="2"/>
  <c r="BA1072" i="2"/>
  <c r="AZ1072" i="2"/>
  <c r="BI1072" i="2"/>
  <c r="BH1072" i="2"/>
  <c r="BQ1072" i="2"/>
  <c r="BP1072" i="2"/>
  <c r="BY1072" i="2"/>
  <c r="BX1072" i="2"/>
  <c r="Q1073" i="2"/>
  <c r="P1073" i="2"/>
  <c r="Y1073" i="2"/>
  <c r="X1073" i="2"/>
  <c r="AG1073" i="2"/>
  <c r="AF1073" i="2"/>
  <c r="AO1073" i="2"/>
  <c r="AN1073" i="2"/>
  <c r="AW1073" i="2"/>
  <c r="AV1073" i="2"/>
  <c r="BE1073" i="2"/>
  <c r="BD1073" i="2"/>
  <c r="BM1073" i="2"/>
  <c r="BL1073" i="2"/>
  <c r="BU1073" i="2"/>
  <c r="BT1073" i="2"/>
  <c r="U1074" i="2"/>
  <c r="T1074" i="2"/>
  <c r="AC1074" i="2"/>
  <c r="AB1074" i="2"/>
  <c r="AK1074" i="2"/>
  <c r="AJ1074" i="2"/>
  <c r="AS1074" i="2"/>
  <c r="AR1074" i="2"/>
  <c r="BA1074" i="2"/>
  <c r="AZ1074" i="2"/>
  <c r="BI1074" i="2"/>
  <c r="BH1074" i="2"/>
  <c r="BQ1074" i="2"/>
  <c r="BP1074" i="2"/>
  <c r="BY1074" i="2"/>
  <c r="BX1074" i="2"/>
  <c r="Q1075" i="2"/>
  <c r="P1075" i="2"/>
  <c r="Y1075" i="2"/>
  <c r="X1075" i="2"/>
  <c r="AG1075" i="2"/>
  <c r="AF1075" i="2"/>
  <c r="AO1075" i="2"/>
  <c r="AN1075" i="2"/>
  <c r="AW1075" i="2"/>
  <c r="AV1075" i="2"/>
  <c r="BE1075" i="2"/>
  <c r="BD1075" i="2"/>
  <c r="BM1075" i="2"/>
  <c r="BL1075" i="2"/>
  <c r="BU1075" i="2"/>
  <c r="BT1075" i="2"/>
  <c r="U1076" i="2"/>
  <c r="T1076" i="2"/>
  <c r="AC1076" i="2"/>
  <c r="AB1076" i="2"/>
  <c r="AK1076" i="2"/>
  <c r="AJ1076" i="2"/>
  <c r="AS1076" i="2"/>
  <c r="AR1076" i="2"/>
  <c r="BA1076" i="2"/>
  <c r="AZ1076" i="2"/>
  <c r="BI1076" i="2"/>
  <c r="BH1076" i="2"/>
  <c r="BQ1076" i="2"/>
  <c r="BP1076" i="2"/>
  <c r="BY1076" i="2"/>
  <c r="BX1076" i="2"/>
  <c r="Q1077" i="2"/>
  <c r="P1077" i="2"/>
  <c r="Y1077" i="2"/>
  <c r="X1077" i="2"/>
  <c r="AG1077" i="2"/>
  <c r="AF1077" i="2"/>
  <c r="AO1077" i="2"/>
  <c r="AN1077" i="2"/>
  <c r="AW1077" i="2"/>
  <c r="AV1077" i="2"/>
  <c r="BE1077" i="2"/>
  <c r="BD1077" i="2"/>
  <c r="BM1077" i="2"/>
  <c r="BL1077" i="2"/>
  <c r="BU1077" i="2"/>
  <c r="BT1077" i="2"/>
  <c r="U1078" i="2"/>
  <c r="T1078" i="2"/>
  <c r="AC1078" i="2"/>
  <c r="AB1078" i="2"/>
  <c r="AK1078" i="2"/>
  <c r="AJ1078" i="2"/>
  <c r="AS1078" i="2"/>
  <c r="AR1078" i="2"/>
  <c r="BA1078" i="2"/>
  <c r="AZ1078" i="2"/>
  <c r="BI1078" i="2"/>
  <c r="BH1078" i="2"/>
  <c r="BQ1078" i="2"/>
  <c r="BP1078" i="2"/>
  <c r="BY1078" i="2"/>
  <c r="BX1078" i="2"/>
  <c r="Q1079" i="2"/>
  <c r="P1079" i="2"/>
  <c r="Y1079" i="2"/>
  <c r="X1079" i="2"/>
  <c r="AG1079" i="2"/>
  <c r="AF1079" i="2"/>
  <c r="AO1079" i="2"/>
  <c r="AN1079" i="2"/>
  <c r="AW1079" i="2"/>
  <c r="AV1079" i="2"/>
  <c r="BE1079" i="2"/>
  <c r="BD1079" i="2"/>
  <c r="BM1079" i="2"/>
  <c r="BL1079" i="2"/>
  <c r="BU1079" i="2"/>
  <c r="BT1079" i="2"/>
  <c r="U1080" i="2"/>
  <c r="T1080" i="2"/>
  <c r="AC1080" i="2"/>
  <c r="AB1080" i="2"/>
  <c r="AK1080" i="2"/>
  <c r="AJ1080" i="2"/>
  <c r="AS1080" i="2"/>
  <c r="AR1080" i="2"/>
  <c r="BA1080" i="2"/>
  <c r="AZ1080" i="2"/>
  <c r="BI1080" i="2"/>
  <c r="BH1080" i="2"/>
  <c r="BQ1080" i="2"/>
  <c r="BP1080" i="2"/>
  <c r="BY1080" i="2"/>
  <c r="BX1080" i="2"/>
  <c r="Q1081" i="2"/>
  <c r="P1081" i="2"/>
  <c r="Y1081" i="2"/>
  <c r="X1081" i="2"/>
  <c r="AG1081" i="2"/>
  <c r="AF1081" i="2"/>
  <c r="AO1081" i="2"/>
  <c r="AN1081" i="2"/>
  <c r="AW1081" i="2"/>
  <c r="AV1081" i="2"/>
  <c r="BE1081" i="2"/>
  <c r="BD1081" i="2"/>
  <c r="BM1081" i="2"/>
  <c r="BL1081" i="2"/>
  <c r="BU1081" i="2"/>
  <c r="BT1081" i="2"/>
  <c r="U1082" i="2"/>
  <c r="T1082" i="2"/>
  <c r="AC1082" i="2"/>
  <c r="AB1082" i="2"/>
  <c r="AK1082" i="2"/>
  <c r="AJ1082" i="2"/>
  <c r="AS1082" i="2"/>
  <c r="AR1082" i="2"/>
  <c r="BA1082" i="2"/>
  <c r="AZ1082" i="2"/>
  <c r="BI1082" i="2"/>
  <c r="BH1082" i="2"/>
  <c r="BQ1082" i="2"/>
  <c r="BP1082" i="2"/>
  <c r="BY1082" i="2"/>
  <c r="BX1082" i="2"/>
  <c r="Q1083" i="2"/>
  <c r="P1083" i="2"/>
  <c r="Y1083" i="2"/>
  <c r="X1083" i="2"/>
  <c r="AG1083" i="2"/>
  <c r="AF1083" i="2"/>
  <c r="AO1083" i="2"/>
  <c r="AN1083" i="2"/>
  <c r="AW1083" i="2"/>
  <c r="AV1083" i="2"/>
  <c r="BE1083" i="2"/>
  <c r="BD1083" i="2"/>
  <c r="BM1083" i="2"/>
  <c r="BL1083" i="2"/>
  <c r="BU1083" i="2"/>
  <c r="BT1083" i="2"/>
  <c r="U1084" i="2"/>
  <c r="T1084" i="2"/>
  <c r="AC1084" i="2"/>
  <c r="AB1084" i="2"/>
  <c r="AK1084" i="2"/>
  <c r="AJ1084" i="2"/>
  <c r="AS1084" i="2"/>
  <c r="AR1084" i="2"/>
  <c r="BA1084" i="2"/>
  <c r="AZ1084" i="2"/>
  <c r="BI1084" i="2"/>
  <c r="BH1084" i="2"/>
  <c r="BQ1084" i="2"/>
  <c r="BP1084" i="2"/>
  <c r="BY1084" i="2"/>
  <c r="BX1084" i="2"/>
  <c r="Q1085" i="2"/>
  <c r="P1085" i="2"/>
  <c r="Y1085" i="2"/>
  <c r="X1085" i="2"/>
  <c r="AG1085" i="2"/>
  <c r="AF1085" i="2"/>
  <c r="AO1085" i="2"/>
  <c r="AN1085" i="2"/>
  <c r="AW1085" i="2"/>
  <c r="AV1085" i="2"/>
  <c r="BE1085" i="2"/>
  <c r="BD1085" i="2"/>
  <c r="BM1085" i="2"/>
  <c r="BL1085" i="2"/>
  <c r="BU1085" i="2"/>
  <c r="BT1085" i="2"/>
  <c r="U1086" i="2"/>
  <c r="T1086" i="2"/>
  <c r="AC1086" i="2"/>
  <c r="AB1086" i="2"/>
  <c r="AK1086" i="2"/>
  <c r="AJ1086" i="2"/>
  <c r="AS1086" i="2"/>
  <c r="AR1086" i="2"/>
  <c r="BA1086" i="2"/>
  <c r="AZ1086" i="2"/>
  <c r="BI1086" i="2"/>
  <c r="BH1086" i="2"/>
  <c r="BQ1086" i="2"/>
  <c r="BP1086" i="2"/>
  <c r="BY1086" i="2"/>
  <c r="BX1086" i="2"/>
  <c r="Q1087" i="2"/>
  <c r="P1087" i="2"/>
  <c r="Y1087" i="2"/>
  <c r="X1087" i="2"/>
  <c r="AG1087" i="2"/>
  <c r="AF1087" i="2"/>
  <c r="AO1087" i="2"/>
  <c r="AN1087" i="2"/>
  <c r="AW1087" i="2"/>
  <c r="AV1087" i="2"/>
  <c r="BE1087" i="2"/>
  <c r="BD1087" i="2"/>
  <c r="BM1087" i="2"/>
  <c r="BL1087" i="2"/>
  <c r="BU1087" i="2"/>
  <c r="BT1087" i="2"/>
  <c r="U1088" i="2"/>
  <c r="T1088" i="2"/>
  <c r="AC1088" i="2"/>
  <c r="AB1088" i="2"/>
  <c r="AK1088" i="2"/>
  <c r="AJ1088" i="2"/>
  <c r="AS1088" i="2"/>
  <c r="AR1088" i="2"/>
  <c r="BA1088" i="2"/>
  <c r="AZ1088" i="2"/>
  <c r="BI1088" i="2"/>
  <c r="BH1088" i="2"/>
  <c r="BQ1088" i="2"/>
  <c r="BP1088" i="2"/>
  <c r="BY1088" i="2"/>
  <c r="BX1088" i="2"/>
  <c r="Q1089" i="2"/>
  <c r="P1089" i="2"/>
  <c r="Y1089" i="2"/>
  <c r="X1089" i="2"/>
  <c r="AG1089" i="2"/>
  <c r="AF1089" i="2"/>
  <c r="AO1089" i="2"/>
  <c r="AN1089" i="2"/>
  <c r="AW1089" i="2"/>
  <c r="AV1089" i="2"/>
  <c r="BE1089" i="2"/>
  <c r="BD1089" i="2"/>
  <c r="BM1089" i="2"/>
  <c r="BL1089" i="2"/>
  <c r="BU1089" i="2"/>
  <c r="BT1089" i="2"/>
  <c r="U1090" i="2"/>
  <c r="T1090" i="2"/>
  <c r="AC1090" i="2"/>
  <c r="AB1090" i="2"/>
  <c r="AK1090" i="2"/>
  <c r="AJ1090" i="2"/>
  <c r="AS1090" i="2"/>
  <c r="AR1090" i="2"/>
  <c r="BA1090" i="2"/>
  <c r="AZ1090" i="2"/>
  <c r="BI1090" i="2"/>
  <c r="BH1090" i="2"/>
  <c r="BQ1090" i="2"/>
  <c r="BP1090" i="2"/>
  <c r="BY1090" i="2"/>
  <c r="BX1090" i="2"/>
  <c r="Q1091" i="2"/>
  <c r="P1091" i="2"/>
  <c r="Y1091" i="2"/>
  <c r="X1091" i="2"/>
  <c r="AG1091" i="2"/>
  <c r="AF1091" i="2"/>
  <c r="AO1091" i="2"/>
  <c r="AN1091" i="2"/>
  <c r="AW1091" i="2"/>
  <c r="AV1091" i="2"/>
  <c r="BE1091" i="2"/>
  <c r="BD1091" i="2"/>
  <c r="BM1091" i="2"/>
  <c r="BL1091" i="2"/>
  <c r="BU1091" i="2"/>
  <c r="BT1091" i="2"/>
  <c r="U1092" i="2"/>
  <c r="T1092" i="2"/>
  <c r="AC1092" i="2"/>
  <c r="AB1092" i="2"/>
  <c r="AK1092" i="2"/>
  <c r="AJ1092" i="2"/>
  <c r="AS1092" i="2"/>
  <c r="AR1092" i="2"/>
  <c r="BA1092" i="2"/>
  <c r="AZ1092" i="2"/>
  <c r="BI1092" i="2"/>
  <c r="BH1092" i="2"/>
  <c r="BQ1092" i="2"/>
  <c r="BP1092" i="2"/>
  <c r="BY1092" i="2"/>
  <c r="BX1092" i="2"/>
  <c r="Q1093" i="2"/>
  <c r="P1093" i="2"/>
  <c r="Y1093" i="2"/>
  <c r="X1093" i="2"/>
  <c r="AG1093" i="2"/>
  <c r="AF1093" i="2"/>
  <c r="AO1093" i="2"/>
  <c r="AN1093" i="2"/>
  <c r="AW1093" i="2"/>
  <c r="AV1093" i="2"/>
  <c r="BE1093" i="2"/>
  <c r="BD1093" i="2"/>
  <c r="BM1093" i="2"/>
  <c r="BL1093" i="2"/>
  <c r="BU1093" i="2"/>
  <c r="BT1093" i="2"/>
  <c r="U1094" i="2"/>
  <c r="T1094" i="2"/>
  <c r="AC1094" i="2"/>
  <c r="AB1094" i="2"/>
  <c r="AK1094" i="2"/>
  <c r="AJ1094" i="2"/>
  <c r="AS1094" i="2"/>
  <c r="AR1094" i="2"/>
  <c r="BA1094" i="2"/>
  <c r="AZ1094" i="2"/>
  <c r="BI1094" i="2"/>
  <c r="BH1094" i="2"/>
  <c r="BQ1094" i="2"/>
  <c r="BP1094" i="2"/>
  <c r="BY1094" i="2"/>
  <c r="BX1094" i="2"/>
  <c r="Q1095" i="2"/>
  <c r="P1095" i="2"/>
  <c r="Y1095" i="2"/>
  <c r="X1095" i="2"/>
  <c r="AG1095" i="2"/>
  <c r="AF1095" i="2"/>
  <c r="AO1095" i="2"/>
  <c r="AN1095" i="2"/>
  <c r="AW1095" i="2"/>
  <c r="AV1095" i="2"/>
  <c r="BE1095" i="2"/>
  <c r="BD1095" i="2"/>
  <c r="BM1095" i="2"/>
  <c r="BL1095" i="2"/>
  <c r="BU1095" i="2"/>
  <c r="BT1095" i="2"/>
  <c r="U1096" i="2"/>
  <c r="T1096" i="2"/>
  <c r="AC1096" i="2"/>
  <c r="AB1096" i="2"/>
  <c r="AK1096" i="2"/>
  <c r="AJ1096" i="2"/>
  <c r="AS1096" i="2"/>
  <c r="AR1096" i="2"/>
  <c r="BA1096" i="2"/>
  <c r="AZ1096" i="2"/>
  <c r="BI1096" i="2"/>
  <c r="BH1096" i="2"/>
  <c r="BQ1096" i="2"/>
  <c r="BP1096" i="2"/>
  <c r="BY1096" i="2"/>
  <c r="BX1096" i="2"/>
  <c r="Q1097" i="2"/>
  <c r="P1097" i="2"/>
  <c r="Y1097" i="2"/>
  <c r="X1097" i="2"/>
  <c r="AG1097" i="2"/>
  <c r="AF1097" i="2"/>
  <c r="AO1097" i="2"/>
  <c r="AN1097" i="2"/>
  <c r="AW1097" i="2"/>
  <c r="AV1097" i="2"/>
  <c r="BE1097" i="2"/>
  <c r="BD1097" i="2"/>
  <c r="BM1097" i="2"/>
  <c r="BL1097" i="2"/>
  <c r="BU1097" i="2"/>
  <c r="BT1097" i="2"/>
  <c r="U1098" i="2"/>
  <c r="T1098" i="2"/>
  <c r="AC1098" i="2"/>
  <c r="AB1098" i="2"/>
  <c r="AK1098" i="2"/>
  <c r="AJ1098" i="2"/>
  <c r="AS1098" i="2"/>
  <c r="AR1098" i="2"/>
  <c r="BA1098" i="2"/>
  <c r="AZ1098" i="2"/>
  <c r="BI1098" i="2"/>
  <c r="BH1098" i="2"/>
  <c r="BQ1098" i="2"/>
  <c r="BP1098" i="2"/>
  <c r="BY1098" i="2"/>
  <c r="BX1098" i="2"/>
  <c r="Q1099" i="2"/>
  <c r="P1099" i="2"/>
  <c r="Y1099" i="2"/>
  <c r="X1099" i="2"/>
  <c r="AG1099" i="2"/>
  <c r="AF1099" i="2"/>
  <c r="AO1099" i="2"/>
  <c r="AN1099" i="2"/>
  <c r="AW1099" i="2"/>
  <c r="AV1099" i="2"/>
  <c r="BE1099" i="2"/>
  <c r="BD1099" i="2"/>
  <c r="BM1099" i="2"/>
  <c r="BL1099" i="2"/>
  <c r="BU1099" i="2"/>
  <c r="BT1099" i="2"/>
  <c r="U1100" i="2"/>
  <c r="T1100" i="2"/>
  <c r="AC1100" i="2"/>
  <c r="AB1100" i="2"/>
  <c r="AK1100" i="2"/>
  <c r="AJ1100" i="2"/>
  <c r="AS1100" i="2"/>
  <c r="AR1100" i="2"/>
  <c r="BA1100" i="2"/>
  <c r="AZ1100" i="2"/>
  <c r="BI1100" i="2"/>
  <c r="BH1100" i="2"/>
  <c r="BQ1100" i="2"/>
  <c r="BP1100" i="2"/>
  <c r="BY1100" i="2"/>
  <c r="BX1100" i="2"/>
  <c r="Q1101" i="2"/>
  <c r="P1101" i="2"/>
  <c r="Y1101" i="2"/>
  <c r="X1101" i="2"/>
  <c r="AG1101" i="2"/>
  <c r="AF1101" i="2"/>
  <c r="AO1101" i="2"/>
  <c r="AN1101" i="2"/>
  <c r="AW1101" i="2"/>
  <c r="AV1101" i="2"/>
  <c r="BE1101" i="2"/>
  <c r="BD1101" i="2"/>
  <c r="BM1101" i="2"/>
  <c r="BL1101" i="2"/>
  <c r="BU1101" i="2"/>
  <c r="BT1101" i="2"/>
  <c r="U1102" i="2"/>
  <c r="T1102" i="2"/>
  <c r="AC1102" i="2"/>
  <c r="AB1102" i="2"/>
  <c r="AK1102" i="2"/>
  <c r="AJ1102" i="2"/>
  <c r="AS1102" i="2"/>
  <c r="AR1102" i="2"/>
  <c r="BA1102" i="2"/>
  <c r="AZ1102" i="2"/>
  <c r="BI1102" i="2"/>
  <c r="BH1102" i="2"/>
  <c r="BQ1102" i="2"/>
  <c r="BP1102" i="2"/>
  <c r="BY1102" i="2"/>
  <c r="BX1102" i="2"/>
  <c r="Q1103" i="2"/>
  <c r="P1103" i="2"/>
  <c r="Y1103" i="2"/>
  <c r="X1103" i="2"/>
  <c r="AG1103" i="2"/>
  <c r="AF1103" i="2"/>
  <c r="AO1103" i="2"/>
  <c r="AN1103" i="2"/>
  <c r="AW1103" i="2"/>
  <c r="AV1103" i="2"/>
  <c r="BE1103" i="2"/>
  <c r="BD1103" i="2"/>
  <c r="BM1103" i="2"/>
  <c r="BL1103" i="2"/>
  <c r="BU1103" i="2"/>
  <c r="BT1103" i="2"/>
  <c r="U1104" i="2"/>
  <c r="T1104" i="2"/>
  <c r="AC1104" i="2"/>
  <c r="AB1104" i="2"/>
  <c r="AK1104" i="2"/>
  <c r="AJ1104" i="2"/>
  <c r="AS1104" i="2"/>
  <c r="AR1104" i="2"/>
  <c r="BA1104" i="2"/>
  <c r="AZ1104" i="2"/>
  <c r="BI1104" i="2"/>
  <c r="BH1104" i="2"/>
  <c r="BQ1104" i="2"/>
  <c r="BP1104" i="2"/>
  <c r="BY1104" i="2"/>
  <c r="BX1104" i="2"/>
  <c r="Q1105" i="2"/>
  <c r="P1105" i="2"/>
  <c r="Y1105" i="2"/>
  <c r="X1105" i="2"/>
  <c r="AG1105" i="2"/>
  <c r="AF1105" i="2"/>
  <c r="AO1105" i="2"/>
  <c r="AN1105" i="2"/>
  <c r="AW1105" i="2"/>
  <c r="AV1105" i="2"/>
  <c r="BE1105" i="2"/>
  <c r="BD1105" i="2"/>
  <c r="BM1105" i="2"/>
  <c r="BL1105" i="2"/>
  <c r="BU1105" i="2"/>
  <c r="BT1105" i="2"/>
  <c r="U1106" i="2"/>
  <c r="T1106" i="2"/>
  <c r="AC1106" i="2"/>
  <c r="AB1106" i="2"/>
  <c r="AK1106" i="2"/>
  <c r="AJ1106" i="2"/>
  <c r="AS1106" i="2"/>
  <c r="AR1106" i="2"/>
  <c r="BA1106" i="2"/>
  <c r="AZ1106" i="2"/>
  <c r="BI1106" i="2"/>
  <c r="BH1106" i="2"/>
  <c r="BQ1106" i="2"/>
  <c r="BP1106" i="2"/>
  <c r="BY1106" i="2"/>
  <c r="BX1106" i="2"/>
  <c r="Q1107" i="2"/>
  <c r="P1107" i="2"/>
  <c r="Y1107" i="2"/>
  <c r="X1107" i="2"/>
  <c r="AG1107" i="2"/>
  <c r="AF1107" i="2"/>
  <c r="AO1107" i="2"/>
  <c r="AN1107" i="2"/>
  <c r="AW1107" i="2"/>
  <c r="AV1107" i="2"/>
  <c r="BE1107" i="2"/>
  <c r="BD1107" i="2"/>
  <c r="BM1107" i="2"/>
  <c r="BL1107" i="2"/>
  <c r="BU1107" i="2"/>
  <c r="BT1107" i="2"/>
  <c r="U1108" i="2"/>
  <c r="T1108" i="2"/>
  <c r="AC1108" i="2"/>
  <c r="AB1108" i="2"/>
  <c r="AK1108" i="2"/>
  <c r="AJ1108" i="2"/>
  <c r="AS1108" i="2"/>
  <c r="AR1108" i="2"/>
  <c r="BA1108" i="2"/>
  <c r="AZ1108" i="2"/>
  <c r="BI1108" i="2"/>
  <c r="BH1108" i="2"/>
  <c r="BQ1108" i="2"/>
  <c r="BP1108" i="2"/>
  <c r="BY1108" i="2"/>
  <c r="BX1108" i="2"/>
  <c r="Q1109" i="2"/>
  <c r="P1109" i="2"/>
  <c r="Y1109" i="2"/>
  <c r="X1109" i="2"/>
  <c r="AG1109" i="2"/>
  <c r="AF1109" i="2"/>
  <c r="AO1109" i="2"/>
  <c r="AN1109" i="2"/>
  <c r="AU1109" i="2"/>
  <c r="BE1109" i="2"/>
  <c r="BD1109" i="2"/>
  <c r="BM1109" i="2"/>
  <c r="BL1109" i="2"/>
  <c r="BU1109" i="2"/>
  <c r="BT1109" i="2"/>
  <c r="BY1112" i="2"/>
  <c r="BX1112" i="2"/>
  <c r="Y1113" i="2"/>
  <c r="X1113" i="2"/>
  <c r="AO1113" i="2"/>
  <c r="AN1113" i="2"/>
  <c r="BE1113" i="2"/>
  <c r="BD1113" i="2"/>
  <c r="BU1113" i="2"/>
  <c r="BT1113" i="2"/>
  <c r="U1114" i="2"/>
  <c r="T1114" i="2"/>
  <c r="AC1114" i="2"/>
  <c r="AB1114" i="2"/>
  <c r="AK1114" i="2"/>
  <c r="AJ1114" i="2"/>
  <c r="AS1114" i="2"/>
  <c r="AR1114" i="2"/>
  <c r="BA1114" i="2"/>
  <c r="AZ1114" i="2"/>
  <c r="BI1114" i="2"/>
  <c r="BH1114" i="2"/>
  <c r="BQ1114" i="2"/>
  <c r="BP1114" i="2"/>
  <c r="BY1114" i="2"/>
  <c r="BX1114" i="2"/>
  <c r="Y1115" i="2"/>
  <c r="X1115" i="2"/>
  <c r="AO1115" i="2"/>
  <c r="AN1115" i="2"/>
  <c r="BE1115" i="2"/>
  <c r="BD1115" i="2"/>
  <c r="BU1115" i="2"/>
  <c r="BT1115" i="2"/>
  <c r="U1116" i="2"/>
  <c r="T1116" i="2"/>
  <c r="AC1116" i="2"/>
  <c r="AB1116" i="2"/>
  <c r="AK1116" i="2"/>
  <c r="AJ1116" i="2"/>
  <c r="AS1116" i="2"/>
  <c r="AR1116" i="2"/>
  <c r="BA1116" i="2"/>
  <c r="AZ1116" i="2"/>
  <c r="BI1116" i="2"/>
  <c r="BH1116" i="2"/>
  <c r="BQ1116" i="2"/>
  <c r="BP1116" i="2"/>
  <c r="BY1116" i="2"/>
  <c r="BX1116" i="2"/>
  <c r="O1117" i="2"/>
  <c r="Y1117" i="2"/>
  <c r="X1117" i="2"/>
  <c r="AE1117" i="2"/>
  <c r="AO1117" i="2"/>
  <c r="AN1117" i="2"/>
  <c r="AU1117" i="2"/>
  <c r="BE1117" i="2"/>
  <c r="BD1117" i="2"/>
  <c r="BK1117" i="2"/>
  <c r="BU1117" i="2"/>
  <c r="BT1117" i="2"/>
  <c r="K1118" i="2"/>
  <c r="U1118" i="2"/>
  <c r="T1118" i="2"/>
  <c r="AC1118" i="2"/>
  <c r="AB1118" i="2"/>
  <c r="AK1118" i="2"/>
  <c r="AJ1118" i="2"/>
  <c r="AS1118" i="2"/>
  <c r="AR1118" i="2"/>
  <c r="BA1118" i="2"/>
  <c r="AZ1118" i="2"/>
  <c r="BI1118" i="2"/>
  <c r="BH1118" i="2"/>
  <c r="BQ1118" i="2"/>
  <c r="BP1118" i="2"/>
  <c r="BY1118" i="2"/>
  <c r="BX1118" i="2"/>
  <c r="O1119" i="2"/>
  <c r="Y1119" i="2"/>
  <c r="X1119" i="2"/>
  <c r="AE1119" i="2"/>
  <c r="AO1119" i="2"/>
  <c r="AN1119" i="2"/>
  <c r="AU1119" i="2"/>
  <c r="BE1119" i="2"/>
  <c r="BD1119" i="2"/>
  <c r="BK1119" i="2"/>
  <c r="BU1119" i="2"/>
  <c r="BT1119" i="2"/>
  <c r="K1120" i="2"/>
  <c r="U1120" i="2"/>
  <c r="T1120" i="2"/>
  <c r="AC1120" i="2"/>
  <c r="AB1120" i="2"/>
  <c r="AK1120" i="2"/>
  <c r="AJ1120" i="2"/>
  <c r="AS1120" i="2"/>
  <c r="AR1120" i="2"/>
  <c r="BA1120" i="2"/>
  <c r="AZ1120" i="2"/>
  <c r="BI1120" i="2"/>
  <c r="BH1120" i="2"/>
  <c r="BQ1120" i="2"/>
  <c r="BP1120" i="2"/>
  <c r="BY1120" i="2"/>
  <c r="BX1120" i="2"/>
  <c r="O1121" i="2"/>
  <c r="Y1121" i="2"/>
  <c r="X1121" i="2"/>
  <c r="AE1121" i="2"/>
  <c r="AO1121" i="2"/>
  <c r="AN1121" i="2"/>
  <c r="AU1121" i="2"/>
  <c r="BE1121" i="2"/>
  <c r="BD1121" i="2"/>
  <c r="BK1121" i="2"/>
  <c r="BU1121" i="2"/>
  <c r="BT1121" i="2"/>
  <c r="K1122" i="2"/>
  <c r="U1122" i="2"/>
  <c r="T1122" i="2"/>
  <c r="AC1122" i="2"/>
  <c r="AB1122" i="2"/>
  <c r="AK1122" i="2"/>
  <c r="AJ1122" i="2"/>
  <c r="AS1122" i="2"/>
  <c r="AR1122" i="2"/>
  <c r="BA1122" i="2"/>
  <c r="AZ1122" i="2"/>
  <c r="BI1122" i="2"/>
  <c r="BH1122" i="2"/>
  <c r="BQ1122" i="2"/>
  <c r="BP1122" i="2"/>
  <c r="BY1122" i="2"/>
  <c r="BX1122" i="2"/>
  <c r="O1123" i="2"/>
  <c r="Y1123" i="2"/>
  <c r="X1123" i="2"/>
  <c r="AE1123" i="2"/>
  <c r="AO1123" i="2"/>
  <c r="AN1123" i="2"/>
  <c r="AU1123" i="2"/>
  <c r="BE1123" i="2"/>
  <c r="BD1123" i="2"/>
  <c r="BK1123" i="2"/>
  <c r="BU1123" i="2"/>
  <c r="BT1123" i="2"/>
  <c r="K1124" i="2"/>
  <c r="U1124" i="2"/>
  <c r="T1124" i="2"/>
  <c r="AC1124" i="2"/>
  <c r="AB1124" i="2"/>
  <c r="AK1124" i="2"/>
  <c r="AJ1124" i="2"/>
  <c r="AS1124" i="2"/>
  <c r="AR1124" i="2"/>
  <c r="BA1124" i="2"/>
  <c r="AZ1124" i="2"/>
  <c r="BI1124" i="2"/>
  <c r="BH1124" i="2"/>
  <c r="BQ1124" i="2"/>
  <c r="BP1124" i="2"/>
  <c r="BY1124" i="2"/>
  <c r="BX1124" i="2"/>
  <c r="O1125" i="2"/>
  <c r="Y1125" i="2"/>
  <c r="X1125" i="2"/>
  <c r="AE1125" i="2"/>
  <c r="AO1125" i="2"/>
  <c r="AN1125" i="2"/>
  <c r="AU1125" i="2"/>
  <c r="BE1125" i="2"/>
  <c r="BD1125" i="2"/>
  <c r="BK1125" i="2"/>
  <c r="BU1125" i="2"/>
  <c r="BT1125" i="2"/>
  <c r="U1126" i="2"/>
  <c r="T1126" i="2"/>
  <c r="AC1126" i="2"/>
  <c r="AB1126" i="2"/>
  <c r="AS1126" i="2"/>
  <c r="AR1126" i="2"/>
  <c r="BI1126" i="2"/>
  <c r="BH1126" i="2"/>
  <c r="BY1126" i="2"/>
  <c r="BX1126" i="2"/>
  <c r="O1127" i="2"/>
  <c r="Y1127" i="2"/>
  <c r="X1127" i="2"/>
  <c r="AE1127" i="2"/>
  <c r="AO1127" i="2"/>
  <c r="AN1127" i="2"/>
  <c r="AU1127" i="2"/>
  <c r="BE1127" i="2"/>
  <c r="BD1127" i="2"/>
  <c r="BK1127" i="2"/>
  <c r="BU1127" i="2"/>
  <c r="BT1127" i="2"/>
  <c r="K1128" i="2"/>
  <c r="U1128" i="2"/>
  <c r="T1128" i="2"/>
  <c r="AC1128" i="2"/>
  <c r="AB1128" i="2"/>
  <c r="AK1128" i="2"/>
  <c r="AJ1128" i="2"/>
  <c r="AS1128" i="2"/>
  <c r="AR1128" i="2"/>
  <c r="BA1128" i="2"/>
  <c r="AZ1128" i="2"/>
  <c r="BI1128" i="2"/>
  <c r="BH1128" i="2"/>
  <c r="BQ1128" i="2"/>
  <c r="BP1128" i="2"/>
  <c r="BY1128" i="2"/>
  <c r="BX1128" i="2"/>
  <c r="O1129" i="2"/>
  <c r="Y1129" i="2"/>
  <c r="X1129" i="2"/>
  <c r="AE1129" i="2"/>
  <c r="AO1129" i="2"/>
  <c r="AN1129" i="2"/>
  <c r="AU1129" i="2"/>
  <c r="BE1129" i="2"/>
  <c r="BD1129" i="2"/>
  <c r="BK1129" i="2"/>
  <c r="BU1129" i="2"/>
  <c r="BT1129" i="2"/>
  <c r="U1130" i="2"/>
  <c r="T1130" i="2"/>
  <c r="AC1130" i="2"/>
  <c r="AB1130" i="2"/>
  <c r="AK1130" i="2"/>
  <c r="AJ1130" i="2"/>
  <c r="AS1130" i="2"/>
  <c r="AR1130" i="2"/>
  <c r="BA1130" i="2"/>
  <c r="AZ1130" i="2"/>
  <c r="BI1130" i="2"/>
  <c r="BH1130" i="2"/>
  <c r="BQ1130" i="2"/>
  <c r="BP1130" i="2"/>
  <c r="BY1130" i="2"/>
  <c r="BX1130" i="2"/>
  <c r="U1132" i="2"/>
  <c r="T1132" i="2"/>
  <c r="AC1132" i="2"/>
  <c r="AB1132" i="2"/>
  <c r="AK1132" i="2"/>
  <c r="AJ1132" i="2"/>
  <c r="AS1132" i="2"/>
  <c r="AR1132" i="2"/>
  <c r="BA1132" i="2"/>
  <c r="AZ1132" i="2"/>
  <c r="BI1132" i="2"/>
  <c r="BH1132" i="2"/>
  <c r="BQ1132" i="2"/>
  <c r="BP1132" i="2"/>
  <c r="BY1132" i="2"/>
  <c r="BX1132" i="2"/>
  <c r="Q1133" i="2"/>
  <c r="P1133" i="2"/>
  <c r="Y1133" i="2"/>
  <c r="X1133" i="2"/>
  <c r="AG1133" i="2"/>
  <c r="AF1133" i="2"/>
  <c r="AO1133" i="2"/>
  <c r="AN1133" i="2"/>
  <c r="AW1133" i="2"/>
  <c r="AV1133" i="2"/>
  <c r="BE1133" i="2"/>
  <c r="BD1133" i="2"/>
  <c r="BK1133" i="2"/>
  <c r="K1133" i="2" s="1"/>
  <c r="BU1133" i="2"/>
  <c r="BT1133" i="2"/>
  <c r="AC1134" i="2"/>
  <c r="AB1134" i="2"/>
  <c r="AS1134" i="2"/>
  <c r="AR1134" i="2"/>
  <c r="BI1134" i="2"/>
  <c r="BH1134" i="2"/>
  <c r="BY1134" i="2"/>
  <c r="BX1134" i="2"/>
  <c r="O1135" i="2"/>
  <c r="Y1135" i="2"/>
  <c r="X1135" i="2"/>
  <c r="AE1135" i="2"/>
  <c r="AO1135" i="2"/>
  <c r="AN1135" i="2"/>
  <c r="AU1135" i="2"/>
  <c r="BE1135" i="2"/>
  <c r="BD1135" i="2"/>
  <c r="BK1135" i="2"/>
  <c r="BU1135" i="2"/>
  <c r="BT1135" i="2"/>
  <c r="K1136" i="2"/>
  <c r="U1136" i="2"/>
  <c r="T1136" i="2"/>
  <c r="AC1136" i="2"/>
  <c r="AB1136" i="2"/>
  <c r="AK1136" i="2"/>
  <c r="AJ1136" i="2"/>
  <c r="AS1136" i="2"/>
  <c r="AR1136" i="2"/>
  <c r="P27" i="3"/>
  <c r="AF27" i="3"/>
  <c r="AV27" i="3"/>
  <c r="BL27" i="3"/>
  <c r="P43" i="3"/>
  <c r="AF43" i="3"/>
  <c r="AV43" i="3"/>
  <c r="BL43" i="3"/>
  <c r="P57" i="3"/>
  <c r="AF57" i="3"/>
  <c r="AV57" i="3"/>
  <c r="AZ77" i="3"/>
  <c r="BA77" i="3"/>
  <c r="BH77" i="3"/>
  <c r="BI77" i="3"/>
  <c r="BP77" i="3"/>
  <c r="BQ77" i="3"/>
  <c r="BX77" i="3"/>
  <c r="BY77" i="3"/>
  <c r="P78" i="3"/>
  <c r="Q78" i="3"/>
  <c r="X78" i="3"/>
  <c r="Y78" i="3"/>
  <c r="AF78" i="3"/>
  <c r="AG78" i="3"/>
  <c r="AN78" i="3"/>
  <c r="AO78" i="3"/>
  <c r="AV78" i="3"/>
  <c r="AW78" i="3"/>
  <c r="BD78" i="3"/>
  <c r="BE78" i="3"/>
  <c r="BL78" i="3"/>
  <c r="BM78" i="3"/>
  <c r="BT78" i="3"/>
  <c r="BU78" i="3"/>
  <c r="T87" i="3"/>
  <c r="U87" i="3"/>
  <c r="AB87" i="3"/>
  <c r="AC87" i="3"/>
  <c r="AJ87" i="3"/>
  <c r="AK87" i="3"/>
  <c r="AR87" i="3"/>
  <c r="AS87" i="3"/>
  <c r="AZ87" i="3"/>
  <c r="BA87" i="3"/>
  <c r="BH87" i="3"/>
  <c r="BI87" i="3"/>
  <c r="BP87" i="3"/>
  <c r="BQ87" i="3"/>
  <c r="BX87" i="3"/>
  <c r="BY87" i="3"/>
  <c r="P90" i="3"/>
  <c r="Q90" i="3"/>
  <c r="X90" i="3"/>
  <c r="Y90" i="3"/>
  <c r="AF90" i="3"/>
  <c r="AG90" i="3"/>
  <c r="AN90" i="3"/>
  <c r="AO90" i="3"/>
  <c r="AV90" i="3"/>
  <c r="AW90" i="3"/>
  <c r="BD90" i="3"/>
  <c r="BE90" i="3"/>
  <c r="BL90" i="3"/>
  <c r="BM90" i="3"/>
  <c r="BT90" i="3"/>
  <c r="BU90" i="3"/>
  <c r="T91" i="3"/>
  <c r="U91" i="3"/>
  <c r="AB91" i="3"/>
  <c r="AC91" i="3"/>
  <c r="AJ91" i="3"/>
  <c r="AK91" i="3"/>
  <c r="AR91" i="3"/>
  <c r="AS91" i="3"/>
  <c r="AZ91" i="3"/>
  <c r="BA91" i="3"/>
  <c r="BH91" i="3"/>
  <c r="BI91" i="3"/>
  <c r="BP91" i="3"/>
  <c r="BQ91" i="3"/>
  <c r="BX91" i="3"/>
  <c r="BY91" i="3"/>
  <c r="P92" i="3"/>
  <c r="Q92" i="3"/>
  <c r="X92" i="3"/>
  <c r="Y92" i="3"/>
  <c r="AF92" i="3"/>
  <c r="AG92" i="3"/>
  <c r="AN92" i="3"/>
  <c r="AO92" i="3"/>
  <c r="AV92" i="3"/>
  <c r="AW92" i="3"/>
  <c r="BD92" i="3"/>
  <c r="BE92" i="3"/>
  <c r="BL92" i="3"/>
  <c r="BM92" i="3"/>
  <c r="BT92" i="3"/>
  <c r="BU92" i="3"/>
  <c r="T93" i="3"/>
  <c r="U93" i="3"/>
  <c r="AB93" i="3"/>
  <c r="AC93" i="3"/>
  <c r="AJ93" i="3"/>
  <c r="AK93" i="3"/>
  <c r="AR93" i="3"/>
  <c r="AS93" i="3"/>
  <c r="AZ93" i="3"/>
  <c r="BA93" i="3"/>
  <c r="BH93" i="3"/>
  <c r="BI93" i="3"/>
  <c r="BP93" i="3"/>
  <c r="BQ93" i="3"/>
  <c r="BX93" i="3"/>
  <c r="BY93" i="3"/>
  <c r="AZ94" i="3"/>
  <c r="BA94" i="3"/>
  <c r="AS97" i="3"/>
  <c r="AR97" i="3"/>
  <c r="BD97" i="3"/>
  <c r="AT97" i="3"/>
  <c r="N98" i="3"/>
  <c r="T98" i="3"/>
  <c r="BU98" i="3"/>
  <c r="BT98" i="3"/>
  <c r="BK98" i="3"/>
  <c r="AC101" i="3"/>
  <c r="AB101" i="3"/>
  <c r="AN101" i="3"/>
  <c r="AD101" i="3"/>
  <c r="AV1136" i="2"/>
  <c r="AZ1136" i="2"/>
  <c r="BD1136" i="2"/>
  <c r="BH1136" i="2"/>
  <c r="BL1136" i="2"/>
  <c r="BP1136" i="2"/>
  <c r="BT1136" i="2"/>
  <c r="BX1136" i="2"/>
  <c r="L1137" i="2"/>
  <c r="P1137" i="2"/>
  <c r="T1137" i="2"/>
  <c r="X1137" i="2"/>
  <c r="AB1137" i="2"/>
  <c r="AF1137" i="2"/>
  <c r="AJ1137" i="2"/>
  <c r="AN1137" i="2"/>
  <c r="AR1137" i="2"/>
  <c r="AV1137" i="2"/>
  <c r="AZ1137" i="2"/>
  <c r="BD1137" i="2"/>
  <c r="BH1137" i="2"/>
  <c r="BL1137" i="2"/>
  <c r="BP1137" i="2"/>
  <c r="BT1137" i="2"/>
  <c r="BX1137" i="2"/>
  <c r="L1138" i="2"/>
  <c r="P1138" i="2"/>
  <c r="T1138" i="2"/>
  <c r="X1138" i="2"/>
  <c r="AB1138" i="2"/>
  <c r="AF1138" i="2"/>
  <c r="AJ1138" i="2"/>
  <c r="AN1138" i="2"/>
  <c r="AR1138" i="2"/>
  <c r="AV1138" i="2"/>
  <c r="AZ1138" i="2"/>
  <c r="BD1138" i="2"/>
  <c r="BH1138" i="2"/>
  <c r="BL1138" i="2"/>
  <c r="BP1138" i="2"/>
  <c r="BT1138" i="2"/>
  <c r="BX1138" i="2"/>
  <c r="L1139" i="2"/>
  <c r="P1139" i="2"/>
  <c r="T1139" i="2"/>
  <c r="X1139" i="2"/>
  <c r="AB1139" i="2"/>
  <c r="AF1139" i="2"/>
  <c r="AJ1139" i="2"/>
  <c r="AN1139" i="2"/>
  <c r="AR1139" i="2"/>
  <c r="AV1139" i="2"/>
  <c r="AZ1139" i="2"/>
  <c r="BD1139" i="2"/>
  <c r="BH1139" i="2"/>
  <c r="BL1139" i="2"/>
  <c r="BP1139" i="2"/>
  <c r="BT1139" i="2"/>
  <c r="BX1139" i="2"/>
  <c r="L1140" i="2"/>
  <c r="P1140" i="2"/>
  <c r="T1140" i="2"/>
  <c r="X1140" i="2"/>
  <c r="AB1140" i="2"/>
  <c r="AF1140" i="2"/>
  <c r="AJ1140" i="2"/>
  <c r="AN1140" i="2"/>
  <c r="AR1140" i="2"/>
  <c r="AV1140" i="2"/>
  <c r="AZ1140" i="2"/>
  <c r="BD1140" i="2"/>
  <c r="BH1140" i="2"/>
  <c r="BL1140" i="2"/>
  <c r="BP1140" i="2"/>
  <c r="BT1140" i="2"/>
  <c r="BX1140" i="2"/>
  <c r="L1141" i="2"/>
  <c r="P1141" i="2"/>
  <c r="T1141" i="2"/>
  <c r="X1141" i="2"/>
  <c r="AB1141" i="2"/>
  <c r="AF1141" i="2"/>
  <c r="AJ1141" i="2"/>
  <c r="AN1141" i="2"/>
  <c r="AR1141" i="2"/>
  <c r="AV1141" i="2"/>
  <c r="AZ1141" i="2"/>
  <c r="BD1141" i="2"/>
  <c r="BH1141" i="2"/>
  <c r="BL1141" i="2"/>
  <c r="BP1141" i="2"/>
  <c r="BT1141" i="2"/>
  <c r="BX1141" i="2"/>
  <c r="L1142" i="2"/>
  <c r="P1142" i="2"/>
  <c r="T1142" i="2"/>
  <c r="X1142" i="2"/>
  <c r="AB1142" i="2"/>
  <c r="AF1142" i="2"/>
  <c r="AJ1142" i="2"/>
  <c r="AN1142" i="2"/>
  <c r="AR1142" i="2"/>
  <c r="AV1142" i="2"/>
  <c r="AZ1142" i="2"/>
  <c r="BD1142" i="2"/>
  <c r="BH1142" i="2"/>
  <c r="BL1142" i="2"/>
  <c r="BP1142" i="2"/>
  <c r="BT1142" i="2"/>
  <c r="BX1142" i="2"/>
  <c r="L1143" i="2"/>
  <c r="P1143" i="2"/>
  <c r="T1143" i="2"/>
  <c r="X1143" i="2"/>
  <c r="AB1143" i="2"/>
  <c r="AF1143" i="2"/>
  <c r="AJ1143" i="2"/>
  <c r="AN1143" i="2"/>
  <c r="AR1143" i="2"/>
  <c r="AV1143" i="2"/>
  <c r="AZ1143" i="2"/>
  <c r="BD1143" i="2"/>
  <c r="BH1143" i="2"/>
  <c r="BL1143" i="2"/>
  <c r="BP1143" i="2"/>
  <c r="BT1143" i="2"/>
  <c r="BX1143" i="2"/>
  <c r="L1144" i="2"/>
  <c r="P1144" i="2"/>
  <c r="T1144" i="2"/>
  <c r="X1144" i="2"/>
  <c r="AB1144" i="2"/>
  <c r="AF1144" i="2"/>
  <c r="AJ1144" i="2"/>
  <c r="AN1144" i="2"/>
  <c r="AR1144" i="2"/>
  <c r="AV1144" i="2"/>
  <c r="AZ1144" i="2"/>
  <c r="BD1144" i="2"/>
  <c r="BH1144" i="2"/>
  <c r="BL1144" i="2"/>
  <c r="BP1144" i="2"/>
  <c r="BT1144" i="2"/>
  <c r="BX1144" i="2"/>
  <c r="L1145" i="2"/>
  <c r="P1145" i="2"/>
  <c r="T1145" i="2"/>
  <c r="X1145" i="2"/>
  <c r="AB1145" i="2"/>
  <c r="AF1145" i="2"/>
  <c r="AJ1145" i="2"/>
  <c r="AN1145" i="2"/>
  <c r="AR1145" i="2"/>
  <c r="AV1145" i="2"/>
  <c r="AZ1145" i="2"/>
  <c r="BD1145" i="2"/>
  <c r="BH1145" i="2"/>
  <c r="BL1145" i="2"/>
  <c r="BP1145" i="2"/>
  <c r="BT1145" i="2"/>
  <c r="BX1145" i="2"/>
  <c r="L1146" i="2"/>
  <c r="P1146" i="2"/>
  <c r="T1146" i="2"/>
  <c r="X1146" i="2"/>
  <c r="AB1146" i="2"/>
  <c r="AF1146" i="2"/>
  <c r="AJ1146" i="2"/>
  <c r="AN1146" i="2"/>
  <c r="AR1146" i="2"/>
  <c r="AV1146" i="2"/>
  <c r="AZ1146" i="2"/>
  <c r="BD1146" i="2"/>
  <c r="BH1146" i="2"/>
  <c r="BL1146" i="2"/>
  <c r="BP1146" i="2"/>
  <c r="BT1146" i="2"/>
  <c r="BX1146" i="2"/>
  <c r="L1147" i="2"/>
  <c r="P1147" i="2"/>
  <c r="T1147" i="2"/>
  <c r="X1147" i="2"/>
  <c r="AB1147" i="2"/>
  <c r="AF1147" i="2"/>
  <c r="AJ1147" i="2"/>
  <c r="AN1147" i="2"/>
  <c r="AR1147" i="2"/>
  <c r="AV1147" i="2"/>
  <c r="AZ1147" i="2"/>
  <c r="BD1147" i="2"/>
  <c r="BH1147" i="2"/>
  <c r="BL1147" i="2"/>
  <c r="BP1147" i="2"/>
  <c r="BT1147" i="2"/>
  <c r="BX1147" i="2"/>
  <c r="L1148" i="2"/>
  <c r="P1148" i="2"/>
  <c r="T1148" i="2"/>
  <c r="X1148" i="2"/>
  <c r="AB1148" i="2"/>
  <c r="AF1148" i="2"/>
  <c r="AJ1148" i="2"/>
  <c r="AN1148" i="2"/>
  <c r="AR1148" i="2"/>
  <c r="AV1148" i="2"/>
  <c r="AZ1148" i="2"/>
  <c r="BD1148" i="2"/>
  <c r="BH1148" i="2"/>
  <c r="BL1148" i="2"/>
  <c r="BP1148" i="2"/>
  <c r="BT1148" i="2"/>
  <c r="BX1148" i="2"/>
  <c r="L1149" i="2"/>
  <c r="P1149" i="2"/>
  <c r="T1149" i="2"/>
  <c r="X1149" i="2"/>
  <c r="AB1149" i="2"/>
  <c r="AF1149" i="2"/>
  <c r="AJ1149" i="2"/>
  <c r="AN1149" i="2"/>
  <c r="AR1149" i="2"/>
  <c r="AV1149" i="2"/>
  <c r="AZ1149" i="2"/>
  <c r="BD1149" i="2"/>
  <c r="BH1149" i="2"/>
  <c r="BL1149" i="2"/>
  <c r="BP1149" i="2"/>
  <c r="BT1149" i="2"/>
  <c r="BX1149" i="2"/>
  <c r="L1150" i="2"/>
  <c r="P1150" i="2"/>
  <c r="T1150" i="2"/>
  <c r="X1150" i="2"/>
  <c r="AB1150" i="2"/>
  <c r="AF1150" i="2"/>
  <c r="AJ1150" i="2"/>
  <c r="AN1150" i="2"/>
  <c r="AR1150" i="2"/>
  <c r="AV1150" i="2"/>
  <c r="AZ1150" i="2"/>
  <c r="BD1150" i="2"/>
  <c r="BH1150" i="2"/>
  <c r="BL1150" i="2"/>
  <c r="BP1150" i="2"/>
  <c r="BT1150" i="2"/>
  <c r="BX1150" i="2"/>
  <c r="L1152" i="2"/>
  <c r="P1152" i="2"/>
  <c r="T1152" i="2"/>
  <c r="X1152" i="2"/>
  <c r="AB1152" i="2"/>
  <c r="AF1152" i="2"/>
  <c r="AJ1152" i="2"/>
  <c r="AN1152" i="2"/>
  <c r="AR1152" i="2"/>
  <c r="AV1152" i="2"/>
  <c r="AZ1152" i="2"/>
  <c r="BD1152" i="2"/>
  <c r="BH1152" i="2"/>
  <c r="BL1152" i="2"/>
  <c r="BP1152" i="2"/>
  <c r="BT1152" i="2"/>
  <c r="BX1152" i="2"/>
  <c r="L1153" i="2"/>
  <c r="P1153" i="2"/>
  <c r="T1153" i="2"/>
  <c r="X1153" i="2"/>
  <c r="AB1153" i="2"/>
  <c r="AF1153" i="2"/>
  <c r="AJ1153" i="2"/>
  <c r="AN1153" i="2"/>
  <c r="AR1153" i="2"/>
  <c r="AV1153" i="2"/>
  <c r="AZ1153" i="2"/>
  <c r="BD1153" i="2"/>
  <c r="BH1153" i="2"/>
  <c r="BL1153" i="2"/>
  <c r="BP1153" i="2"/>
  <c r="BT1153" i="2"/>
  <c r="BX1153" i="2"/>
  <c r="L1154" i="2"/>
  <c r="P1154" i="2"/>
  <c r="T1154" i="2"/>
  <c r="X1154" i="2"/>
  <c r="AB1154" i="2"/>
  <c r="AF1154" i="2"/>
  <c r="AJ1154" i="2"/>
  <c r="AN1154" i="2"/>
  <c r="AR1154" i="2"/>
  <c r="AV1154" i="2"/>
  <c r="AZ1154" i="2"/>
  <c r="BD1154" i="2"/>
  <c r="BH1154" i="2"/>
  <c r="BL1154" i="2"/>
  <c r="BP1154" i="2"/>
  <c r="BT1154" i="2"/>
  <c r="BX1154" i="2"/>
  <c r="L1155" i="2"/>
  <c r="P1155" i="2"/>
  <c r="T1155" i="2"/>
  <c r="X1155" i="2"/>
  <c r="AB1155" i="2"/>
  <c r="AF1155" i="2"/>
  <c r="AJ1155" i="2"/>
  <c r="AN1155" i="2"/>
  <c r="AR1155" i="2"/>
  <c r="AV1155" i="2"/>
  <c r="AZ1155" i="2"/>
  <c r="BD1155" i="2"/>
  <c r="BH1155" i="2"/>
  <c r="BL1155" i="2"/>
  <c r="BP1155" i="2"/>
  <c r="BT1155" i="2"/>
  <c r="BX1155" i="2"/>
  <c r="L1156" i="2"/>
  <c r="P1156" i="2"/>
  <c r="T1156" i="2"/>
  <c r="X1156" i="2"/>
  <c r="AB1156" i="2"/>
  <c r="AF1156" i="2"/>
  <c r="AJ1156" i="2"/>
  <c r="AN1156" i="2"/>
  <c r="AR1156" i="2"/>
  <c r="AV1156" i="2"/>
  <c r="AZ1156" i="2"/>
  <c r="BD1156" i="2"/>
  <c r="BH1156" i="2"/>
  <c r="BL1156" i="2"/>
  <c r="BP1156" i="2"/>
  <c r="BT1156" i="2"/>
  <c r="BX1156" i="2"/>
  <c r="L1157" i="2"/>
  <c r="P1157" i="2"/>
  <c r="T1157" i="2"/>
  <c r="X1157" i="2"/>
  <c r="AB1157" i="2"/>
  <c r="AF1157" i="2"/>
  <c r="AJ1157" i="2"/>
  <c r="AN1157" i="2"/>
  <c r="AR1157" i="2"/>
  <c r="AV1157" i="2"/>
  <c r="AZ1157" i="2"/>
  <c r="BD1157" i="2"/>
  <c r="BH1157" i="2"/>
  <c r="BL1157" i="2"/>
  <c r="BP1157" i="2"/>
  <c r="BT1157" i="2"/>
  <c r="BX1157" i="2"/>
  <c r="L1158" i="2"/>
  <c r="P1158" i="2"/>
  <c r="T1158" i="2"/>
  <c r="X1158" i="2"/>
  <c r="AB1158" i="2"/>
  <c r="AF1158" i="2"/>
  <c r="AJ1158" i="2"/>
  <c r="AN1158" i="2"/>
  <c r="AR1158" i="2"/>
  <c r="AV1158" i="2"/>
  <c r="AZ1158" i="2"/>
  <c r="BD1158" i="2"/>
  <c r="BH1158" i="2"/>
  <c r="BL1158" i="2"/>
  <c r="BP1158" i="2"/>
  <c r="BT1158" i="2"/>
  <c r="BX1158" i="2"/>
  <c r="L1159" i="2"/>
  <c r="P1159" i="2"/>
  <c r="T1159" i="2"/>
  <c r="X1159" i="2"/>
  <c r="AB1159" i="2"/>
  <c r="AF1159" i="2"/>
  <c r="AJ1159" i="2"/>
  <c r="AN1159" i="2"/>
  <c r="AR1159" i="2"/>
  <c r="AV1159" i="2"/>
  <c r="AZ1159" i="2"/>
  <c r="BD1159" i="2"/>
  <c r="BH1159" i="2"/>
  <c r="BL1159" i="2"/>
  <c r="BP1159" i="2"/>
  <c r="BT1159" i="2"/>
  <c r="BX1159" i="2"/>
  <c r="L1160" i="2"/>
  <c r="P1160" i="2"/>
  <c r="T1160" i="2"/>
  <c r="X1160" i="2"/>
  <c r="AB1160" i="2"/>
  <c r="AF1160" i="2"/>
  <c r="AJ1160" i="2"/>
  <c r="AN1160" i="2"/>
  <c r="AR1160" i="2"/>
  <c r="AV1160" i="2"/>
  <c r="AZ1160" i="2"/>
  <c r="BD1160" i="2"/>
  <c r="BH1160" i="2"/>
  <c r="BL1160" i="2"/>
  <c r="BP1160" i="2"/>
  <c r="BT1160" i="2"/>
  <c r="BX1160" i="2"/>
  <c r="L1161" i="2"/>
  <c r="P1161" i="2"/>
  <c r="T1161" i="2"/>
  <c r="X1161" i="2"/>
  <c r="AB1161" i="2"/>
  <c r="AF1161" i="2"/>
  <c r="AJ1161" i="2"/>
  <c r="AN1161" i="2"/>
  <c r="AR1161" i="2"/>
  <c r="AV1161" i="2"/>
  <c r="AZ1161" i="2"/>
  <c r="BD1161" i="2"/>
  <c r="BH1161" i="2"/>
  <c r="BL1161" i="2"/>
  <c r="BP1161" i="2"/>
  <c r="BT1161" i="2"/>
  <c r="BX1161" i="2"/>
  <c r="L1162" i="2"/>
  <c r="P1162" i="2"/>
  <c r="T1162" i="2"/>
  <c r="X1162" i="2"/>
  <c r="AB1162" i="2"/>
  <c r="AF1162" i="2"/>
  <c r="AJ1162" i="2"/>
  <c r="AN1162" i="2"/>
  <c r="AR1162" i="2"/>
  <c r="AV1162" i="2"/>
  <c r="AZ1162" i="2"/>
  <c r="BD1162" i="2"/>
  <c r="BH1162" i="2"/>
  <c r="BL1162" i="2"/>
  <c r="BP1162" i="2"/>
  <c r="BT1162" i="2"/>
  <c r="BX1162" i="2"/>
  <c r="L1163" i="2"/>
  <c r="P1163" i="2"/>
  <c r="T1163" i="2"/>
  <c r="X1163" i="2"/>
  <c r="AB1163" i="2"/>
  <c r="AF1163" i="2"/>
  <c r="AJ1163" i="2"/>
  <c r="AN1163" i="2"/>
  <c r="AR1163" i="2"/>
  <c r="AV1163" i="2"/>
  <c r="AZ1163" i="2"/>
  <c r="BD1163" i="2"/>
  <c r="BH1163" i="2"/>
  <c r="BL1163" i="2"/>
  <c r="BP1163" i="2"/>
  <c r="BT1163" i="2"/>
  <c r="BX1163" i="2"/>
  <c r="L1164" i="2"/>
  <c r="P1164" i="2"/>
  <c r="T1164" i="2"/>
  <c r="X1164" i="2"/>
  <c r="AB1164" i="2"/>
  <c r="AF1164" i="2"/>
  <c r="AJ1164" i="2"/>
  <c r="AN1164" i="2"/>
  <c r="AR1164" i="2"/>
  <c r="AV1164" i="2"/>
  <c r="AZ1164" i="2"/>
  <c r="BD1164" i="2"/>
  <c r="BH1164" i="2"/>
  <c r="BL1164" i="2"/>
  <c r="BP1164" i="2"/>
  <c r="BT1164" i="2"/>
  <c r="BX1164" i="2"/>
  <c r="L1165" i="2"/>
  <c r="P1165" i="2"/>
  <c r="T1165" i="2"/>
  <c r="X1165" i="2"/>
  <c r="AB1165" i="2"/>
  <c r="AF1165" i="2"/>
  <c r="AJ1165" i="2"/>
  <c r="AN1165" i="2"/>
  <c r="AR1165" i="2"/>
  <c r="AV1165" i="2"/>
  <c r="AZ1165" i="2"/>
  <c r="BD1165" i="2"/>
  <c r="BH1165" i="2"/>
  <c r="BL1165" i="2"/>
  <c r="BP1165" i="2"/>
  <c r="BT1165" i="2"/>
  <c r="BX1165" i="2"/>
  <c r="L1166" i="2"/>
  <c r="P1166" i="2"/>
  <c r="T1166" i="2"/>
  <c r="X1166" i="2"/>
  <c r="AB1166" i="2"/>
  <c r="AF1166" i="2"/>
  <c r="AJ1166" i="2"/>
  <c r="AN1166" i="2"/>
  <c r="AR1166" i="2"/>
  <c r="AV1166" i="2"/>
  <c r="AZ1166" i="2"/>
  <c r="BD1166" i="2"/>
  <c r="BH1166" i="2"/>
  <c r="BL1166" i="2"/>
  <c r="BP1166" i="2"/>
  <c r="BT1166" i="2"/>
  <c r="BX1166" i="2"/>
  <c r="L1167" i="2"/>
  <c r="P1167" i="2"/>
  <c r="T1167" i="2"/>
  <c r="X1167" i="2"/>
  <c r="AB1167" i="2"/>
  <c r="AF1167" i="2"/>
  <c r="AJ1167" i="2"/>
  <c r="AN1167" i="2"/>
  <c r="AR1167" i="2"/>
  <c r="AV1167" i="2"/>
  <c r="AZ1167" i="2"/>
  <c r="BD1167" i="2"/>
  <c r="BH1167" i="2"/>
  <c r="BL1167" i="2"/>
  <c r="BP1167" i="2"/>
  <c r="BT1167" i="2"/>
  <c r="BX1167" i="2"/>
  <c r="L1168" i="2"/>
  <c r="P1168" i="2"/>
  <c r="T1168" i="2"/>
  <c r="X1168" i="2"/>
  <c r="AB1168" i="2"/>
  <c r="AF1168" i="2"/>
  <c r="AJ1168" i="2"/>
  <c r="AN1168" i="2"/>
  <c r="AR1168" i="2"/>
  <c r="AV1168" i="2"/>
  <c r="AZ1168" i="2"/>
  <c r="BD1168" i="2"/>
  <c r="BH1168" i="2"/>
  <c r="BL1168" i="2"/>
  <c r="BP1168" i="2"/>
  <c r="BT1168" i="2"/>
  <c r="BX1168" i="2"/>
  <c r="L1169" i="2"/>
  <c r="P1169" i="2"/>
  <c r="T1169" i="2"/>
  <c r="X1169" i="2"/>
  <c r="AB1169" i="2"/>
  <c r="AF1169" i="2"/>
  <c r="AJ1169" i="2"/>
  <c r="AN1169" i="2"/>
  <c r="AR1169" i="2"/>
  <c r="AV1169" i="2"/>
  <c r="AZ1169" i="2"/>
  <c r="BD1169" i="2"/>
  <c r="BH1169" i="2"/>
  <c r="BL1169" i="2"/>
  <c r="BP1169" i="2"/>
  <c r="BT1169" i="2"/>
  <c r="BX1169" i="2"/>
  <c r="L1170" i="2"/>
  <c r="P1170" i="2"/>
  <c r="T1170" i="2"/>
  <c r="X1170" i="2"/>
  <c r="AB1170" i="2"/>
  <c r="AF1170" i="2"/>
  <c r="AJ1170" i="2"/>
  <c r="AN1170" i="2"/>
  <c r="AR1170" i="2"/>
  <c r="AV1170" i="2"/>
  <c r="AZ1170" i="2"/>
  <c r="BD1170" i="2"/>
  <c r="BH1170" i="2"/>
  <c r="BL1170" i="2"/>
  <c r="BP1170" i="2"/>
  <c r="BT1170" i="2"/>
  <c r="BX1170" i="2"/>
  <c r="L1171" i="2"/>
  <c r="P1171" i="2"/>
  <c r="T1171" i="2"/>
  <c r="X1171" i="2"/>
  <c r="AB1171" i="2"/>
  <c r="AF1171" i="2"/>
  <c r="AJ1171" i="2"/>
  <c r="AN1171" i="2"/>
  <c r="AR1171" i="2"/>
  <c r="AV1171" i="2"/>
  <c r="AZ1171" i="2"/>
  <c r="BD1171" i="2"/>
  <c r="BH1171" i="2"/>
  <c r="BL1171" i="2"/>
  <c r="BP1171" i="2"/>
  <c r="BT1171" i="2"/>
  <c r="BX1171" i="2"/>
  <c r="L1172" i="2"/>
  <c r="P1172" i="2"/>
  <c r="T1172" i="2"/>
  <c r="X1172" i="2"/>
  <c r="AB1172" i="2"/>
  <c r="AF1172" i="2"/>
  <c r="AJ1172" i="2"/>
  <c r="AN1172" i="2"/>
  <c r="AR1172" i="2"/>
  <c r="AV1172" i="2"/>
  <c r="AZ1172" i="2"/>
  <c r="BD1172" i="2"/>
  <c r="BH1172" i="2"/>
  <c r="BL1172" i="2"/>
  <c r="BP1172" i="2"/>
  <c r="BT1172" i="2"/>
  <c r="BX1172" i="2"/>
  <c r="L1173" i="2"/>
  <c r="P1173" i="2"/>
  <c r="T1173" i="2"/>
  <c r="X1173" i="2"/>
  <c r="AB1173" i="2"/>
  <c r="AF1173" i="2"/>
  <c r="AJ1173" i="2"/>
  <c r="AN1173" i="2"/>
  <c r="AR1173" i="2"/>
  <c r="AV1173" i="2"/>
  <c r="AZ1173" i="2"/>
  <c r="BD1173" i="2"/>
  <c r="BH1173" i="2"/>
  <c r="BL1173" i="2"/>
  <c r="BP1173" i="2"/>
  <c r="BT1173" i="2"/>
  <c r="BX1173" i="2"/>
  <c r="L1174" i="2"/>
  <c r="P1174" i="2"/>
  <c r="T1174" i="2"/>
  <c r="X1174" i="2"/>
  <c r="AB1174" i="2"/>
  <c r="AF1174" i="2"/>
  <c r="AJ1174" i="2"/>
  <c r="AN1174" i="2"/>
  <c r="AR1174" i="2"/>
  <c r="AV1174" i="2"/>
  <c r="AZ1174" i="2"/>
  <c r="BD1174" i="2"/>
  <c r="BH1174" i="2"/>
  <c r="BL1174" i="2"/>
  <c r="BP1174" i="2"/>
  <c r="BT1174" i="2"/>
  <c r="BX1174" i="2"/>
  <c r="L1175" i="2"/>
  <c r="P1175" i="2"/>
  <c r="T1175" i="2"/>
  <c r="X1175" i="2"/>
  <c r="AB1175" i="2"/>
  <c r="AF1175" i="2"/>
  <c r="AJ1175" i="2"/>
  <c r="AN1175" i="2"/>
  <c r="AR1175" i="2"/>
  <c r="AV1175" i="2"/>
  <c r="AZ1175" i="2"/>
  <c r="BD1175" i="2"/>
  <c r="BH1175" i="2"/>
  <c r="BL1175" i="2"/>
  <c r="BP1175" i="2"/>
  <c r="BT1175" i="2"/>
  <c r="BX1175" i="2"/>
  <c r="L1176" i="2"/>
  <c r="P1176" i="2"/>
  <c r="T1176" i="2"/>
  <c r="X1176" i="2"/>
  <c r="AB1176" i="2"/>
  <c r="AF1176" i="2"/>
  <c r="AJ1176" i="2"/>
  <c r="AN1176" i="2"/>
  <c r="AR1176" i="2"/>
  <c r="AV1176" i="2"/>
  <c r="AZ1176" i="2"/>
  <c r="BD1176" i="2"/>
  <c r="BH1176" i="2"/>
  <c r="BL1176" i="2"/>
  <c r="BP1176" i="2"/>
  <c r="BT1176" i="2"/>
  <c r="BX1176" i="2"/>
  <c r="L1177" i="2"/>
  <c r="P1177" i="2"/>
  <c r="T1177" i="2"/>
  <c r="X1177" i="2"/>
  <c r="AB1177" i="2"/>
  <c r="AF1177" i="2"/>
  <c r="AJ1177" i="2"/>
  <c r="AN1177" i="2"/>
  <c r="AR1177" i="2"/>
  <c r="AV1177" i="2"/>
  <c r="AZ1177" i="2"/>
  <c r="BD1177" i="2"/>
  <c r="BH1177" i="2"/>
  <c r="BL1177" i="2"/>
  <c r="BP1177" i="2"/>
  <c r="BT1177" i="2"/>
  <c r="BX1177" i="2"/>
  <c r="L1178" i="2"/>
  <c r="P1178" i="2"/>
  <c r="T1178" i="2"/>
  <c r="X1178" i="2"/>
  <c r="AB1178" i="2"/>
  <c r="AF1178" i="2"/>
  <c r="AJ1178" i="2"/>
  <c r="AN1178" i="2"/>
  <c r="AR1178" i="2"/>
  <c r="AV1178" i="2"/>
  <c r="AZ1178" i="2"/>
  <c r="BD1178" i="2"/>
  <c r="BH1178" i="2"/>
  <c r="BL1178" i="2"/>
  <c r="BP1178" i="2"/>
  <c r="BT1178" i="2"/>
  <c r="BX1178" i="2"/>
  <c r="L1179" i="2"/>
  <c r="P1179" i="2"/>
  <c r="T1179" i="2"/>
  <c r="X1179" i="2"/>
  <c r="AB1179" i="2"/>
  <c r="AF1179" i="2"/>
  <c r="AJ1179" i="2"/>
  <c r="AN1179" i="2"/>
  <c r="AR1179" i="2"/>
  <c r="AV1179" i="2"/>
  <c r="AZ1179" i="2"/>
  <c r="BD1179" i="2"/>
  <c r="BH1179" i="2"/>
  <c r="BL1179" i="2"/>
  <c r="BP1179" i="2"/>
  <c r="BT1179" i="2"/>
  <c r="BX1179" i="2"/>
  <c r="L1180" i="2"/>
  <c r="P1180" i="2"/>
  <c r="T1180" i="2"/>
  <c r="X1180" i="2"/>
  <c r="AB1180" i="2"/>
  <c r="AF1180" i="2"/>
  <c r="AJ1180" i="2"/>
  <c r="AN1180" i="2"/>
  <c r="AR1180" i="2"/>
  <c r="AV1180" i="2"/>
  <c r="AZ1180" i="2"/>
  <c r="BD1180" i="2"/>
  <c r="BH1180" i="2"/>
  <c r="BL1180" i="2"/>
  <c r="BP1180" i="2"/>
  <c r="BT1180" i="2"/>
  <c r="BX1180" i="2"/>
  <c r="L1181" i="2"/>
  <c r="P1181" i="2"/>
  <c r="T1181" i="2"/>
  <c r="X1181" i="2"/>
  <c r="AB1181" i="2"/>
  <c r="AF1181" i="2"/>
  <c r="AJ1181" i="2"/>
  <c r="AN1181" i="2"/>
  <c r="AR1181" i="2"/>
  <c r="AV1181" i="2"/>
  <c r="AZ1181" i="2"/>
  <c r="BD1181" i="2"/>
  <c r="BH1181" i="2"/>
  <c r="BL1181" i="2"/>
  <c r="BP1181" i="2"/>
  <c r="BT1181" i="2"/>
  <c r="BX1181" i="2"/>
  <c r="L1182" i="2"/>
  <c r="P1182" i="2"/>
  <c r="T1182" i="2"/>
  <c r="X1182" i="2"/>
  <c r="AB1182" i="2"/>
  <c r="AF1182" i="2"/>
  <c r="AJ1182" i="2"/>
  <c r="AN1182" i="2"/>
  <c r="AR1182" i="2"/>
  <c r="AV1182" i="2"/>
  <c r="AZ1182" i="2"/>
  <c r="BD1182" i="2"/>
  <c r="BH1182" i="2"/>
  <c r="BL1182" i="2"/>
  <c r="BP1182" i="2"/>
  <c r="BT1182" i="2"/>
  <c r="BX1182" i="2"/>
  <c r="L1183" i="2"/>
  <c r="P1183" i="2"/>
  <c r="T1183" i="2"/>
  <c r="X1183" i="2"/>
  <c r="AB1183" i="2"/>
  <c r="AF1183" i="2"/>
  <c r="AJ1183" i="2"/>
  <c r="AN1183" i="2"/>
  <c r="AR1183" i="2"/>
  <c r="AV1183" i="2"/>
  <c r="AZ1183" i="2"/>
  <c r="BD1183" i="2"/>
  <c r="BH1183" i="2"/>
  <c r="BL1183" i="2"/>
  <c r="BP1183" i="2"/>
  <c r="BT1183" i="2"/>
  <c r="BX1183" i="2"/>
  <c r="L1184" i="2"/>
  <c r="P1184" i="2"/>
  <c r="T1184" i="2"/>
  <c r="X1184" i="2"/>
  <c r="AB1184" i="2"/>
  <c r="AF1184" i="2"/>
  <c r="AJ1184" i="2"/>
  <c r="AN1184" i="2"/>
  <c r="AR1184" i="2"/>
  <c r="AV1184" i="2"/>
  <c r="AZ1184" i="2"/>
  <c r="BD1184" i="2"/>
  <c r="BH1184" i="2"/>
  <c r="BL1184" i="2"/>
  <c r="BP1184" i="2"/>
  <c r="BT1184" i="2"/>
  <c r="BX1184" i="2"/>
  <c r="L1185" i="2"/>
  <c r="P1185" i="2"/>
  <c r="T1185" i="2"/>
  <c r="X1185" i="2"/>
  <c r="AB1185" i="2"/>
  <c r="AF1185" i="2"/>
  <c r="AJ1185" i="2"/>
  <c r="AN1185" i="2"/>
  <c r="AR1185" i="2"/>
  <c r="AV1185" i="2"/>
  <c r="AZ1185" i="2"/>
  <c r="BD1185" i="2"/>
  <c r="BH1185" i="2"/>
  <c r="BL1185" i="2"/>
  <c r="BP1185" i="2"/>
  <c r="BT1185" i="2"/>
  <c r="BX1185" i="2"/>
  <c r="L1186" i="2"/>
  <c r="P1186" i="2"/>
  <c r="T1186" i="2"/>
  <c r="X1186" i="2"/>
  <c r="AB1186" i="2"/>
  <c r="AF1186" i="2"/>
  <c r="AJ1186" i="2"/>
  <c r="AN1186" i="2"/>
  <c r="AR1186" i="2"/>
  <c r="AV1186" i="2"/>
  <c r="AZ1186" i="2"/>
  <c r="BD1186" i="2"/>
  <c r="BH1186" i="2"/>
  <c r="BL1186" i="2"/>
  <c r="BP1186" i="2"/>
  <c r="BT1186" i="2"/>
  <c r="BX1186" i="2"/>
  <c r="L1187" i="2"/>
  <c r="P1187" i="2"/>
  <c r="T1187" i="2"/>
  <c r="X1187" i="2"/>
  <c r="AB1187" i="2"/>
  <c r="AF1187" i="2"/>
  <c r="AJ1187" i="2"/>
  <c r="AN1187" i="2"/>
  <c r="AR1187" i="2"/>
  <c r="AV1187" i="2"/>
  <c r="AZ1187" i="2"/>
  <c r="BD1187" i="2"/>
  <c r="BH1187" i="2"/>
  <c r="BL1187" i="2"/>
  <c r="BP1187" i="2"/>
  <c r="BT1187" i="2"/>
  <c r="BX1187" i="2"/>
  <c r="L1188" i="2"/>
  <c r="P1188" i="2"/>
  <c r="T1188" i="2"/>
  <c r="X1188" i="2"/>
  <c r="AB1188" i="2"/>
  <c r="AF1188" i="2"/>
  <c r="AJ1188" i="2"/>
  <c r="AN1188" i="2"/>
  <c r="AR1188" i="2"/>
  <c r="AV1188" i="2"/>
  <c r="AZ1188" i="2"/>
  <c r="BD1188" i="2"/>
  <c r="BH1188" i="2"/>
  <c r="BL1188" i="2"/>
  <c r="BP1188" i="2"/>
  <c r="BT1188" i="2"/>
  <c r="BX1188" i="2"/>
  <c r="L1189" i="2"/>
  <c r="P1189" i="2"/>
  <c r="T1189" i="2"/>
  <c r="X1189" i="2"/>
  <c r="AB1189" i="2"/>
  <c r="AF1189" i="2"/>
  <c r="AJ1189" i="2"/>
  <c r="AN1189" i="2"/>
  <c r="AR1189" i="2"/>
  <c r="AV1189" i="2"/>
  <c r="AZ1189" i="2"/>
  <c r="BD1189" i="2"/>
  <c r="BH1189" i="2"/>
  <c r="BL1189" i="2"/>
  <c r="BP1189" i="2"/>
  <c r="BT1189" i="2"/>
  <c r="BX1189" i="2"/>
  <c r="L1190" i="2"/>
  <c r="P1190" i="2"/>
  <c r="T1190" i="2"/>
  <c r="X1190" i="2"/>
  <c r="AB1190" i="2"/>
  <c r="AF1190" i="2"/>
  <c r="AJ1190" i="2"/>
  <c r="AN1190" i="2"/>
  <c r="AR1190" i="2"/>
  <c r="AV1190" i="2"/>
  <c r="AZ1190" i="2"/>
  <c r="BD1190" i="2"/>
  <c r="BH1190" i="2"/>
  <c r="BL1190" i="2"/>
  <c r="BP1190" i="2"/>
  <c r="BT1190" i="2"/>
  <c r="BX1190" i="2"/>
  <c r="L1191" i="2"/>
  <c r="P1191" i="2"/>
  <c r="T1191" i="2"/>
  <c r="X1191" i="2"/>
  <c r="AB1191" i="2"/>
  <c r="AF1191" i="2"/>
  <c r="AJ1191" i="2"/>
  <c r="AN1191" i="2"/>
  <c r="AR1191" i="2"/>
  <c r="AV1191" i="2"/>
  <c r="AZ1191" i="2"/>
  <c r="BD1191" i="2"/>
  <c r="BH1191" i="2"/>
  <c r="BL1191" i="2"/>
  <c r="BP1191" i="2"/>
  <c r="BT1191" i="2"/>
  <c r="BX1191" i="2"/>
  <c r="L1192" i="2"/>
  <c r="P1192" i="2"/>
  <c r="T1192" i="2"/>
  <c r="X1192" i="2"/>
  <c r="AB1192" i="2"/>
  <c r="AF1192" i="2"/>
  <c r="AJ1192" i="2"/>
  <c r="AN1192" i="2"/>
  <c r="AR1192" i="2"/>
  <c r="AV1192" i="2"/>
  <c r="AZ1192" i="2"/>
  <c r="BD1192" i="2"/>
  <c r="BH1192" i="2"/>
  <c r="BL1192" i="2"/>
  <c r="BP1192" i="2"/>
  <c r="BT1192" i="2"/>
  <c r="BX1192" i="2"/>
  <c r="L1193" i="2"/>
  <c r="P1193" i="2"/>
  <c r="T1193" i="2"/>
  <c r="X1193" i="2"/>
  <c r="AB1193" i="2"/>
  <c r="AF1193" i="2"/>
  <c r="AJ1193" i="2"/>
  <c r="AN1193" i="2"/>
  <c r="AR1193" i="2"/>
  <c r="AV1193" i="2"/>
  <c r="AZ1193" i="2"/>
  <c r="BD1193" i="2"/>
  <c r="BH1193" i="2"/>
  <c r="BL1193" i="2"/>
  <c r="BP1193" i="2"/>
  <c r="BT1193" i="2"/>
  <c r="BX1193" i="2"/>
  <c r="L1194" i="2"/>
  <c r="P1194" i="2"/>
  <c r="T1194" i="2"/>
  <c r="X1194" i="2"/>
  <c r="AB1194" i="2"/>
  <c r="AF1194" i="2"/>
  <c r="AJ1194" i="2"/>
  <c r="AN1194" i="2"/>
  <c r="AR1194" i="2"/>
  <c r="AV1194" i="2"/>
  <c r="AZ1194" i="2"/>
  <c r="BD1194" i="2"/>
  <c r="BH1194" i="2"/>
  <c r="BL1194" i="2"/>
  <c r="BP1194" i="2"/>
  <c r="BT1194" i="2"/>
  <c r="BX1194" i="2"/>
  <c r="L1195" i="2"/>
  <c r="P1195" i="2"/>
  <c r="T1195" i="2"/>
  <c r="X1195" i="2"/>
  <c r="AB1195" i="2"/>
  <c r="AF1195" i="2"/>
  <c r="AJ1195" i="2"/>
  <c r="AN1195" i="2"/>
  <c r="AR1195" i="2"/>
  <c r="AV1195" i="2"/>
  <c r="AZ1195" i="2"/>
  <c r="BD1195" i="2"/>
  <c r="BH1195" i="2"/>
  <c r="BL1195" i="2"/>
  <c r="BP1195" i="2"/>
  <c r="BT1195" i="2"/>
  <c r="BX1195" i="2"/>
  <c r="L1196" i="2"/>
  <c r="P1196" i="2"/>
  <c r="T1196" i="2"/>
  <c r="X1196" i="2"/>
  <c r="AB1196" i="2"/>
  <c r="AF1196" i="2"/>
  <c r="AJ1196" i="2"/>
  <c r="AN1196" i="2"/>
  <c r="AR1196" i="2"/>
  <c r="AV1196" i="2"/>
  <c r="AZ1196" i="2"/>
  <c r="BD1196" i="2"/>
  <c r="BH1196" i="2"/>
  <c r="BL1196" i="2"/>
  <c r="BP1196" i="2"/>
  <c r="BT1196" i="2"/>
  <c r="BX1196" i="2"/>
  <c r="L1197" i="2"/>
  <c r="P1197" i="2"/>
  <c r="T1197" i="2"/>
  <c r="X1197" i="2"/>
  <c r="AB1197" i="2"/>
  <c r="AF1197" i="2"/>
  <c r="AJ1197" i="2"/>
  <c r="AN1197" i="2"/>
  <c r="AR1197" i="2"/>
  <c r="AV1197" i="2"/>
  <c r="AZ1197" i="2"/>
  <c r="BD1197" i="2"/>
  <c r="BH1197" i="2"/>
  <c r="BL1197" i="2"/>
  <c r="BP1197" i="2"/>
  <c r="BT1197" i="2"/>
  <c r="BX1197" i="2"/>
  <c r="L1198" i="2"/>
  <c r="P1198" i="2"/>
  <c r="T1198" i="2"/>
  <c r="X1198" i="2"/>
  <c r="AB1198" i="2"/>
  <c r="AF1198" i="2"/>
  <c r="AJ1198" i="2"/>
  <c r="AN1198" i="2"/>
  <c r="AR1198" i="2"/>
  <c r="AV1198" i="2"/>
  <c r="AZ1198" i="2"/>
  <c r="BD1198" i="2"/>
  <c r="BH1198" i="2"/>
  <c r="BL1198" i="2"/>
  <c r="BP1198" i="2"/>
  <c r="BT1198" i="2"/>
  <c r="BX1198" i="2"/>
  <c r="L1199" i="2"/>
  <c r="P1199" i="2"/>
  <c r="T1199" i="2"/>
  <c r="X1199" i="2"/>
  <c r="AB1199" i="2"/>
  <c r="AF1199" i="2"/>
  <c r="AJ1199" i="2"/>
  <c r="AN1199" i="2"/>
  <c r="AR1199" i="2"/>
  <c r="AV1199" i="2"/>
  <c r="AZ1199" i="2"/>
  <c r="BD1199" i="2"/>
  <c r="BH1199" i="2"/>
  <c r="BL1199" i="2"/>
  <c r="BP1199" i="2"/>
  <c r="BT1199" i="2"/>
  <c r="BX1199" i="2"/>
  <c r="L1203" i="2"/>
  <c r="P1203" i="2"/>
  <c r="T1203" i="2"/>
  <c r="X1203" i="2"/>
  <c r="AB1203" i="2"/>
  <c r="AF1203" i="2"/>
  <c r="AJ1203" i="2"/>
  <c r="AN1203" i="2"/>
  <c r="AR1203" i="2"/>
  <c r="AV1203" i="2"/>
  <c r="AZ1203" i="2"/>
  <c r="BD1203" i="2"/>
  <c r="BH1203" i="2"/>
  <c r="BL1203" i="2"/>
  <c r="BP1203" i="2"/>
  <c r="BT1203" i="2"/>
  <c r="BX1203" i="2"/>
  <c r="L1205" i="2"/>
  <c r="P1205" i="2"/>
  <c r="T1205" i="2"/>
  <c r="X1205" i="2"/>
  <c r="AB1205" i="2"/>
  <c r="AF1205" i="2"/>
  <c r="AJ1205" i="2"/>
  <c r="AN1205" i="2"/>
  <c r="AR1205" i="2"/>
  <c r="AV1205" i="2"/>
  <c r="AZ1205" i="2"/>
  <c r="BD1205" i="2"/>
  <c r="BH1205" i="2"/>
  <c r="BL1205" i="2"/>
  <c r="BP1205" i="2"/>
  <c r="BT1205" i="2"/>
  <c r="BX1205" i="2"/>
  <c r="L1206" i="2"/>
  <c r="P1206" i="2"/>
  <c r="T1206" i="2"/>
  <c r="X1206" i="2"/>
  <c r="AB1206" i="2"/>
  <c r="AF1206" i="2"/>
  <c r="AJ1206" i="2"/>
  <c r="AN1206" i="2"/>
  <c r="AR1206" i="2"/>
  <c r="AV1206" i="2"/>
  <c r="AZ1206" i="2"/>
  <c r="BD1206" i="2"/>
  <c r="BH1206" i="2"/>
  <c r="BL1206" i="2"/>
  <c r="BP1206" i="2"/>
  <c r="BT1206" i="2"/>
  <c r="BX1206" i="2"/>
  <c r="L1207" i="2"/>
  <c r="P1207" i="2"/>
  <c r="T1207" i="2"/>
  <c r="X1207" i="2"/>
  <c r="AB1207" i="2"/>
  <c r="AF1207" i="2"/>
  <c r="AJ1207" i="2"/>
  <c r="AN1207" i="2"/>
  <c r="AR1207" i="2"/>
  <c r="AV1207" i="2"/>
  <c r="AZ1207" i="2"/>
  <c r="BD1207" i="2"/>
  <c r="BH1207" i="2"/>
  <c r="BL1207" i="2"/>
  <c r="BP1207" i="2"/>
  <c r="BT1207" i="2"/>
  <c r="BX1207" i="2"/>
  <c r="L1208" i="2"/>
  <c r="P1208" i="2"/>
  <c r="T1208" i="2"/>
  <c r="X1208" i="2"/>
  <c r="AB1208" i="2"/>
  <c r="AF1208" i="2"/>
  <c r="AJ1208" i="2"/>
  <c r="AN1208" i="2"/>
  <c r="AR1208" i="2"/>
  <c r="AV1208" i="2"/>
  <c r="AZ1208" i="2"/>
  <c r="BD1208" i="2"/>
  <c r="BH1208" i="2"/>
  <c r="BL1208" i="2"/>
  <c r="BP1208" i="2"/>
  <c r="BT1208" i="2"/>
  <c r="BX1208" i="2"/>
  <c r="L1209" i="2"/>
  <c r="P1209" i="2"/>
  <c r="T1209" i="2"/>
  <c r="X1209" i="2"/>
  <c r="AB1209" i="2"/>
  <c r="AF1209" i="2"/>
  <c r="AJ1209" i="2"/>
  <c r="AN1209" i="2"/>
  <c r="AR1209" i="2"/>
  <c r="AV1209" i="2"/>
  <c r="AZ1209" i="2"/>
  <c r="BD1209" i="2"/>
  <c r="BH1209" i="2"/>
  <c r="BL1209" i="2"/>
  <c r="BP1209" i="2"/>
  <c r="BT1209" i="2"/>
  <c r="BX1209" i="2"/>
  <c r="L1210" i="2"/>
  <c r="P1210" i="2"/>
  <c r="T1210" i="2"/>
  <c r="X1210" i="2"/>
  <c r="AB1210" i="2"/>
  <c r="AF1210" i="2"/>
  <c r="AJ1210" i="2"/>
  <c r="AN1210" i="2"/>
  <c r="AR1210" i="2"/>
  <c r="AV1210" i="2"/>
  <c r="AZ1210" i="2"/>
  <c r="BD1210" i="2"/>
  <c r="BH1210" i="2"/>
  <c r="BL1210" i="2"/>
  <c r="BP1210" i="2"/>
  <c r="BT1210" i="2"/>
  <c r="BX1210" i="2"/>
  <c r="L1213" i="2"/>
  <c r="P1213" i="2"/>
  <c r="T1213" i="2"/>
  <c r="X1213" i="2"/>
  <c r="AB1213" i="2"/>
  <c r="AF1213" i="2"/>
  <c r="AJ1213" i="2"/>
  <c r="AN1213" i="2"/>
  <c r="AR1213" i="2"/>
  <c r="AV1213" i="2"/>
  <c r="AZ1213" i="2"/>
  <c r="BD1213" i="2"/>
  <c r="BH1213" i="2"/>
  <c r="BL1213" i="2"/>
  <c r="BP1213" i="2"/>
  <c r="BT1213" i="2"/>
  <c r="BX1213" i="2"/>
  <c r="L1214" i="2"/>
  <c r="P1214" i="2"/>
  <c r="T1214" i="2"/>
  <c r="X1214" i="2"/>
  <c r="AB1214" i="2"/>
  <c r="AF1214" i="2"/>
  <c r="AJ1214" i="2"/>
  <c r="AN1214" i="2"/>
  <c r="AR1214" i="2"/>
  <c r="AV1214" i="2"/>
  <c r="AZ1214" i="2"/>
  <c r="BD1214" i="2"/>
  <c r="BH1214" i="2"/>
  <c r="BL1214" i="2"/>
  <c r="BP1214" i="2"/>
  <c r="BT1214" i="2"/>
  <c r="BX1214" i="2"/>
  <c r="L1215" i="2"/>
  <c r="P1215" i="2"/>
  <c r="T1215" i="2"/>
  <c r="X1215" i="2"/>
  <c r="AB1215" i="2"/>
  <c r="AF1215" i="2"/>
  <c r="AJ1215" i="2"/>
  <c r="AN1215" i="2"/>
  <c r="AR1215" i="2"/>
  <c r="AV1215" i="2"/>
  <c r="AZ1215" i="2"/>
  <c r="BD1215" i="2"/>
  <c r="BH1215" i="2"/>
  <c r="BL1215" i="2"/>
  <c r="BP1215" i="2"/>
  <c r="BT1215" i="2"/>
  <c r="BX1215" i="2"/>
  <c r="L1217" i="2"/>
  <c r="P1217" i="2"/>
  <c r="T1217" i="2"/>
  <c r="X1217" i="2"/>
  <c r="AB1217" i="2"/>
  <c r="AF1217" i="2"/>
  <c r="AJ1217" i="2"/>
  <c r="AN1217" i="2"/>
  <c r="AR1217" i="2"/>
  <c r="AV1217" i="2"/>
  <c r="AZ1217" i="2"/>
  <c r="BD1217" i="2"/>
  <c r="BH1217" i="2"/>
  <c r="BL1217" i="2"/>
  <c r="BP1217" i="2"/>
  <c r="BT1217" i="2"/>
  <c r="BX1217" i="2"/>
  <c r="L1218" i="2"/>
  <c r="P1218" i="2"/>
  <c r="T1218" i="2"/>
  <c r="X1218" i="2"/>
  <c r="AB1218" i="2"/>
  <c r="AF1218" i="2"/>
  <c r="AJ1218" i="2"/>
  <c r="AN1218" i="2"/>
  <c r="AR1218" i="2"/>
  <c r="AV1218" i="2"/>
  <c r="AZ1218" i="2"/>
  <c r="BD1218" i="2"/>
  <c r="BH1218" i="2"/>
  <c r="BL1218" i="2"/>
  <c r="BP1218" i="2"/>
  <c r="BT1218" i="2"/>
  <c r="BX1218" i="2"/>
  <c r="L1223" i="2"/>
  <c r="P1223" i="2"/>
  <c r="T1223" i="2"/>
  <c r="X1223" i="2"/>
  <c r="AB1223" i="2"/>
  <c r="AF1223" i="2"/>
  <c r="AJ1223" i="2"/>
  <c r="AN1223" i="2"/>
  <c r="AR1223" i="2"/>
  <c r="AV1223" i="2"/>
  <c r="AZ1223" i="2"/>
  <c r="BD1223" i="2"/>
  <c r="BH1223" i="2"/>
  <c r="BL1223" i="2"/>
  <c r="BP1223" i="2"/>
  <c r="BT1223" i="2"/>
  <c r="BX1223" i="2"/>
  <c r="L1224" i="2"/>
  <c r="P1224" i="2"/>
  <c r="T1224" i="2"/>
  <c r="X1224" i="2"/>
  <c r="AB1224" i="2"/>
  <c r="AF1224" i="2"/>
  <c r="AJ1224" i="2"/>
  <c r="AN1224" i="2"/>
  <c r="AR1224" i="2"/>
  <c r="AV1224" i="2"/>
  <c r="AZ1224" i="2"/>
  <c r="BD1224" i="2"/>
  <c r="BH1224" i="2"/>
  <c r="BL1224" i="2"/>
  <c r="BP1224" i="2"/>
  <c r="BT1224" i="2"/>
  <c r="BX1224" i="2"/>
  <c r="L1225" i="2"/>
  <c r="P1225" i="2"/>
  <c r="T1225" i="2"/>
  <c r="X1225" i="2"/>
  <c r="AB1225" i="2"/>
  <c r="AF1225" i="2"/>
  <c r="AJ1225" i="2"/>
  <c r="AN1225" i="2"/>
  <c r="AR1225" i="2"/>
  <c r="AV1225" i="2"/>
  <c r="AZ1225" i="2"/>
  <c r="BD1225" i="2"/>
  <c r="BH1225" i="2"/>
  <c r="BL1225" i="2"/>
  <c r="BP1225" i="2"/>
  <c r="BT1225" i="2"/>
  <c r="BX1225" i="2"/>
  <c r="L1226" i="2"/>
  <c r="P1226" i="2"/>
  <c r="T1226" i="2"/>
  <c r="X1226" i="2"/>
  <c r="AB1226" i="2"/>
  <c r="AF1226" i="2"/>
  <c r="AJ1226" i="2"/>
  <c r="AN1226" i="2"/>
  <c r="AR1226" i="2"/>
  <c r="AV1226" i="2"/>
  <c r="AZ1226" i="2"/>
  <c r="BD1226" i="2"/>
  <c r="BH1226" i="2"/>
  <c r="BL1226" i="2"/>
  <c r="BP1226" i="2"/>
  <c r="BT1226" i="2"/>
  <c r="BX1226" i="2"/>
  <c r="L1227" i="2"/>
  <c r="P1227" i="2"/>
  <c r="T1227" i="2"/>
  <c r="X1227" i="2"/>
  <c r="AB1227" i="2"/>
  <c r="AF1227" i="2"/>
  <c r="AJ1227" i="2"/>
  <c r="AN1227" i="2"/>
  <c r="AR1227" i="2"/>
  <c r="AV1227" i="2"/>
  <c r="AZ1227" i="2"/>
  <c r="BD1227" i="2"/>
  <c r="BH1227" i="2"/>
  <c r="BL1227" i="2"/>
  <c r="BP1227" i="2"/>
  <c r="BT1227" i="2"/>
  <c r="BX1227" i="2"/>
  <c r="L1230" i="2"/>
  <c r="P1230" i="2"/>
  <c r="T1230" i="2"/>
  <c r="X1230" i="2"/>
  <c r="AB1230" i="2"/>
  <c r="AF1230" i="2"/>
  <c r="AJ1230" i="2"/>
  <c r="AN1230" i="2"/>
  <c r="AR1230" i="2"/>
  <c r="AV1230" i="2"/>
  <c r="AZ1230" i="2"/>
  <c r="BD1230" i="2"/>
  <c r="BH1230" i="2"/>
  <c r="BL1230" i="2"/>
  <c r="BP1230" i="2"/>
  <c r="BT1230" i="2"/>
  <c r="BX1230" i="2"/>
  <c r="L1231" i="2"/>
  <c r="P1231" i="2"/>
  <c r="T1231" i="2"/>
  <c r="X1231" i="2"/>
  <c r="AB1231" i="2"/>
  <c r="AF1231" i="2"/>
  <c r="AJ1231" i="2"/>
  <c r="AN1231" i="2"/>
  <c r="AR1231" i="2"/>
  <c r="AV1231" i="2"/>
  <c r="AZ1231" i="2"/>
  <c r="BD1231" i="2"/>
  <c r="BH1231" i="2"/>
  <c r="BL1231" i="2"/>
  <c r="BP1231" i="2"/>
  <c r="BT1231" i="2"/>
  <c r="BX1231" i="2"/>
  <c r="L1233" i="2"/>
  <c r="P1233" i="2"/>
  <c r="T1233" i="2"/>
  <c r="X1233" i="2"/>
  <c r="AB1233" i="2"/>
  <c r="AF1233" i="2"/>
  <c r="AJ1233" i="2"/>
  <c r="AN1233" i="2"/>
  <c r="AR1233" i="2"/>
  <c r="AV1233" i="2"/>
  <c r="AZ1233" i="2"/>
  <c r="BD1233" i="2"/>
  <c r="BH1233" i="2"/>
  <c r="BL1233" i="2"/>
  <c r="BP1233" i="2"/>
  <c r="BT1233" i="2"/>
  <c r="BX1233" i="2"/>
  <c r="L1234" i="2"/>
  <c r="P1234" i="2"/>
  <c r="T1234" i="2"/>
  <c r="X1234" i="2"/>
  <c r="AB1234" i="2"/>
  <c r="AF1234" i="2"/>
  <c r="AJ1234" i="2"/>
  <c r="AN1234" i="2"/>
  <c r="AR1234" i="2"/>
  <c r="AV1234" i="2"/>
  <c r="AZ1234" i="2"/>
  <c r="BD1234" i="2"/>
  <c r="BH1234" i="2"/>
  <c r="BL1234" i="2"/>
  <c r="BP1234" i="2"/>
  <c r="BT1234" i="2"/>
  <c r="BX1234" i="2"/>
  <c r="L1236" i="2"/>
  <c r="P1236" i="2"/>
  <c r="T1236" i="2"/>
  <c r="X1236" i="2"/>
  <c r="AB1236" i="2"/>
  <c r="AF1236" i="2"/>
  <c r="AJ1236" i="2"/>
  <c r="AN1236" i="2"/>
  <c r="AR1236" i="2"/>
  <c r="AV1236" i="2"/>
  <c r="AZ1236" i="2"/>
  <c r="BD1236" i="2"/>
  <c r="BH1236" i="2"/>
  <c r="BL1236" i="2"/>
  <c r="BP1236" i="2"/>
  <c r="BT1236" i="2"/>
  <c r="BX1236" i="2"/>
  <c r="L1237" i="2"/>
  <c r="P1237" i="2"/>
  <c r="T1237" i="2"/>
  <c r="X1237" i="2"/>
  <c r="AB1237" i="2"/>
  <c r="AF1237" i="2"/>
  <c r="AJ1237" i="2"/>
  <c r="AN1237" i="2"/>
  <c r="AR1237" i="2"/>
  <c r="AV1237" i="2"/>
  <c r="AZ1237" i="2"/>
  <c r="BD1237" i="2"/>
  <c r="BH1237" i="2"/>
  <c r="BL1237" i="2"/>
  <c r="BP1237" i="2"/>
  <c r="BT1237" i="2"/>
  <c r="BX1237" i="2"/>
  <c r="L1239" i="2"/>
  <c r="P1239" i="2"/>
  <c r="T1239" i="2"/>
  <c r="X1239" i="2"/>
  <c r="AB1239" i="2"/>
  <c r="AF1239" i="2"/>
  <c r="AJ1239" i="2"/>
  <c r="AN1239" i="2"/>
  <c r="AR1239" i="2"/>
  <c r="AV1239" i="2"/>
  <c r="AZ1239" i="2"/>
  <c r="BD1239" i="2"/>
  <c r="BH1239" i="2"/>
  <c r="BL1239" i="2"/>
  <c r="BP1239" i="2"/>
  <c r="BT1239" i="2"/>
  <c r="BX1239" i="2"/>
  <c r="L1240" i="2"/>
  <c r="P1240" i="2"/>
  <c r="T1240" i="2"/>
  <c r="X1240" i="2"/>
  <c r="AB1240" i="2"/>
  <c r="AF1240" i="2"/>
  <c r="AJ1240" i="2"/>
  <c r="AN1240" i="2"/>
  <c r="AR1240" i="2"/>
  <c r="AV1240" i="2"/>
  <c r="AZ1240" i="2"/>
  <c r="BD1240" i="2"/>
  <c r="BH1240" i="2"/>
  <c r="BL1240" i="2"/>
  <c r="BP1240" i="2"/>
  <c r="BT1240" i="2"/>
  <c r="BX1240" i="2"/>
  <c r="L1242" i="2"/>
  <c r="P1242" i="2"/>
  <c r="T1242" i="2"/>
  <c r="X1242" i="2"/>
  <c r="AB1242" i="2"/>
  <c r="AF1242" i="2"/>
  <c r="AJ1242" i="2"/>
  <c r="AN1242" i="2"/>
  <c r="AR1242" i="2"/>
  <c r="AV1242" i="2"/>
  <c r="AZ1242" i="2"/>
  <c r="BD1242" i="2"/>
  <c r="BH1242" i="2"/>
  <c r="BL1242" i="2"/>
  <c r="BP1242" i="2"/>
  <c r="BT1242" i="2"/>
  <c r="BX1242" i="2"/>
  <c r="L1243" i="2"/>
  <c r="P1243" i="2"/>
  <c r="T1243" i="2"/>
  <c r="X1243" i="2"/>
  <c r="AB1243" i="2"/>
  <c r="AF1243" i="2"/>
  <c r="AJ1243" i="2"/>
  <c r="AN1243" i="2"/>
  <c r="AR1243" i="2"/>
  <c r="AV1243" i="2"/>
  <c r="AZ1243" i="2"/>
  <c r="BD1243" i="2"/>
  <c r="BH1243" i="2"/>
  <c r="BL1243" i="2"/>
  <c r="BP1243" i="2"/>
  <c r="BT1243" i="2"/>
  <c r="BX1243" i="2"/>
  <c r="L1245" i="2"/>
  <c r="P1245" i="2"/>
  <c r="T1245" i="2"/>
  <c r="X1245" i="2"/>
  <c r="AB1245" i="2"/>
  <c r="AF1245" i="2"/>
  <c r="AJ1245" i="2"/>
  <c r="AN1245" i="2"/>
  <c r="AR1245" i="2"/>
  <c r="AV1245" i="2"/>
  <c r="AZ1245" i="2"/>
  <c r="BD1245" i="2"/>
  <c r="BH1245" i="2"/>
  <c r="BL1245" i="2"/>
  <c r="BP1245" i="2"/>
  <c r="BT1245" i="2"/>
  <c r="BX1245" i="2"/>
  <c r="L1246" i="2"/>
  <c r="P1246" i="2"/>
  <c r="T1246" i="2"/>
  <c r="X1246" i="2"/>
  <c r="AB1246" i="2"/>
  <c r="AF1246" i="2"/>
  <c r="AJ1246" i="2"/>
  <c r="AN1246" i="2"/>
  <c r="AR1246" i="2"/>
  <c r="AV1246" i="2"/>
  <c r="AZ1246" i="2"/>
  <c r="BD1246" i="2"/>
  <c r="BH1246" i="2"/>
  <c r="BL1246" i="2"/>
  <c r="BP1246" i="2"/>
  <c r="BT1246" i="2"/>
  <c r="BX1246" i="2"/>
  <c r="L1248" i="2"/>
  <c r="P1248" i="2"/>
  <c r="T1248" i="2"/>
  <c r="X1248" i="2"/>
  <c r="AB1248" i="2"/>
  <c r="AF1248" i="2"/>
  <c r="AJ1248" i="2"/>
  <c r="AN1248" i="2"/>
  <c r="AR1248" i="2"/>
  <c r="AV1248" i="2"/>
  <c r="AZ1248" i="2"/>
  <c r="BD1248" i="2"/>
  <c r="BH1248" i="2"/>
  <c r="BL1248" i="2"/>
  <c r="BP1248" i="2"/>
  <c r="BT1248" i="2"/>
  <c r="BX1248" i="2"/>
  <c r="L1249" i="2"/>
  <c r="P1249" i="2"/>
  <c r="T1249" i="2"/>
  <c r="X1249" i="2"/>
  <c r="AB1249" i="2"/>
  <c r="AF1249" i="2"/>
  <c r="AJ1249" i="2"/>
  <c r="AN1249" i="2"/>
  <c r="AR1249" i="2"/>
  <c r="AV1249" i="2"/>
  <c r="AZ1249" i="2"/>
  <c r="BD1249" i="2"/>
  <c r="BH1249" i="2"/>
  <c r="BL1249" i="2"/>
  <c r="BP1249" i="2"/>
  <c r="BT1249" i="2"/>
  <c r="BX1249" i="2"/>
  <c r="L10" i="3"/>
  <c r="P10" i="3"/>
  <c r="T10" i="3"/>
  <c r="X10" i="3"/>
  <c r="AB10" i="3"/>
  <c r="AF10" i="3"/>
  <c r="AJ10" i="3"/>
  <c r="AN10" i="3"/>
  <c r="AR10" i="3"/>
  <c r="AV10" i="3"/>
  <c r="AZ10" i="3"/>
  <c r="BD10" i="3"/>
  <c r="BH10" i="3"/>
  <c r="BL10" i="3"/>
  <c r="BP10" i="3"/>
  <c r="BT10" i="3"/>
  <c r="BX10" i="3"/>
  <c r="L11" i="3"/>
  <c r="P11" i="3"/>
  <c r="T11" i="3"/>
  <c r="X11" i="3"/>
  <c r="AB11" i="3"/>
  <c r="AF11" i="3"/>
  <c r="AJ11" i="3"/>
  <c r="AN11" i="3"/>
  <c r="AR11" i="3"/>
  <c r="AV11" i="3"/>
  <c r="AZ11" i="3"/>
  <c r="BD11" i="3"/>
  <c r="BH11" i="3"/>
  <c r="BL11" i="3"/>
  <c r="BP11" i="3"/>
  <c r="BT11" i="3"/>
  <c r="BX11" i="3"/>
  <c r="L12" i="3"/>
  <c r="P12" i="3"/>
  <c r="T12" i="3"/>
  <c r="X12" i="3"/>
  <c r="AB12" i="3"/>
  <c r="AF12" i="3"/>
  <c r="AJ12" i="3"/>
  <c r="AN12" i="3"/>
  <c r="AR12" i="3"/>
  <c r="AV12" i="3"/>
  <c r="AZ12" i="3"/>
  <c r="BD12" i="3"/>
  <c r="BH12" i="3"/>
  <c r="BL12" i="3"/>
  <c r="BP12" i="3"/>
  <c r="BT12" i="3"/>
  <c r="BX12" i="3"/>
  <c r="O25" i="3"/>
  <c r="U25" i="3"/>
  <c r="AE25" i="3"/>
  <c r="AK25" i="3"/>
  <c r="AU25" i="3"/>
  <c r="BA25" i="3"/>
  <c r="BK25" i="3"/>
  <c r="BQ25" i="3"/>
  <c r="K27" i="3"/>
  <c r="Q27" i="3"/>
  <c r="AB27" i="3"/>
  <c r="AG27" i="3"/>
  <c r="AR27" i="3"/>
  <c r="AW27" i="3"/>
  <c r="BH27" i="3"/>
  <c r="BM27" i="3"/>
  <c r="BX27" i="3"/>
  <c r="X29" i="3"/>
  <c r="AC29" i="3"/>
  <c r="AN29" i="3"/>
  <c r="AS29" i="3"/>
  <c r="BD29" i="3"/>
  <c r="BI29" i="3"/>
  <c r="BT29" i="3"/>
  <c r="BY29" i="3"/>
  <c r="N30" i="3"/>
  <c r="J30" i="3" s="1"/>
  <c r="T30" i="3"/>
  <c r="Y30" i="3"/>
  <c r="AD30" i="3"/>
  <c r="AJ30" i="3"/>
  <c r="AO30" i="3"/>
  <c r="AT30" i="3"/>
  <c r="AZ30" i="3"/>
  <c r="BE30" i="3"/>
  <c r="BJ30" i="3"/>
  <c r="BP30" i="3"/>
  <c r="BU30" i="3"/>
  <c r="O31" i="3"/>
  <c r="U31" i="3"/>
  <c r="AE31" i="3"/>
  <c r="AK31" i="3"/>
  <c r="AU31" i="3"/>
  <c r="BA31" i="3"/>
  <c r="BK31" i="3"/>
  <c r="BQ31" i="3"/>
  <c r="K43" i="3"/>
  <c r="Q43" i="3"/>
  <c r="AB43" i="3"/>
  <c r="AG43" i="3"/>
  <c r="AR43" i="3"/>
  <c r="AW43" i="3"/>
  <c r="BH43" i="3"/>
  <c r="BM43" i="3"/>
  <c r="BX43" i="3"/>
  <c r="X44" i="3"/>
  <c r="AC44" i="3"/>
  <c r="AN44" i="3"/>
  <c r="AS44" i="3"/>
  <c r="BD44" i="3"/>
  <c r="BI44" i="3"/>
  <c r="BT44" i="3"/>
  <c r="BY44" i="3"/>
  <c r="N45" i="3"/>
  <c r="T45" i="3"/>
  <c r="Y45" i="3"/>
  <c r="AD45" i="3"/>
  <c r="AJ45" i="3"/>
  <c r="AO45" i="3"/>
  <c r="AT45" i="3"/>
  <c r="AZ45" i="3"/>
  <c r="BE45" i="3"/>
  <c r="BJ45" i="3"/>
  <c r="BP45" i="3"/>
  <c r="BU45" i="3"/>
  <c r="O55" i="3"/>
  <c r="U55" i="3"/>
  <c r="AE55" i="3"/>
  <c r="AK55" i="3"/>
  <c r="AU55" i="3"/>
  <c r="BA55" i="3"/>
  <c r="BK55" i="3"/>
  <c r="BQ55" i="3"/>
  <c r="K57" i="3"/>
  <c r="Q57" i="3"/>
  <c r="AB57" i="3"/>
  <c r="AG57" i="3"/>
  <c r="AR57" i="3"/>
  <c r="AW57" i="3"/>
  <c r="BM57" i="3"/>
  <c r="AC58" i="3"/>
  <c r="AS58" i="3"/>
  <c r="BI58" i="3"/>
  <c r="BY58" i="3"/>
  <c r="Y59" i="3"/>
  <c r="AO59" i="3"/>
  <c r="BE59" i="3"/>
  <c r="BU59" i="3"/>
  <c r="O60" i="3"/>
  <c r="U60" i="3"/>
  <c r="AE60" i="3"/>
  <c r="AK60" i="3"/>
  <c r="AU60" i="3"/>
  <c r="BA60" i="3"/>
  <c r="BK60" i="3"/>
  <c r="BQ60" i="3"/>
  <c r="K61" i="3"/>
  <c r="Q61" i="3"/>
  <c r="AG61" i="3"/>
  <c r="AW61" i="3"/>
  <c r="BM61" i="3"/>
  <c r="AC71" i="3"/>
  <c r="AS71" i="3"/>
  <c r="BI71" i="3"/>
  <c r="BY71" i="3"/>
  <c r="Y72" i="3"/>
  <c r="AO72" i="3"/>
  <c r="BE72" i="3"/>
  <c r="BU72" i="3"/>
  <c r="O73" i="3"/>
  <c r="U73" i="3"/>
  <c r="AE73" i="3"/>
  <c r="AK73" i="3"/>
  <c r="AU73" i="3"/>
  <c r="BA73" i="3"/>
  <c r="BK73" i="3"/>
  <c r="BQ73" i="3"/>
  <c r="K74" i="3"/>
  <c r="Q74" i="3"/>
  <c r="AG74" i="3"/>
  <c r="AW74" i="3"/>
  <c r="BM74" i="3"/>
  <c r="AC75" i="3"/>
  <c r="AS75" i="3"/>
  <c r="BI75" i="3"/>
  <c r="BY75" i="3"/>
  <c r="Y77" i="3"/>
  <c r="AO77" i="3"/>
  <c r="T94" i="3"/>
  <c r="U94" i="3"/>
  <c r="AB94" i="3"/>
  <c r="AC94" i="3"/>
  <c r="AJ94" i="3"/>
  <c r="AK94" i="3"/>
  <c r="AR94" i="3"/>
  <c r="AS94" i="3"/>
  <c r="BU94" i="3"/>
  <c r="BT94" i="3"/>
  <c r="BK94" i="3"/>
  <c r="AC97" i="3"/>
  <c r="AB97" i="3"/>
  <c r="AN97" i="3"/>
  <c r="AD97" i="3"/>
  <c r="BE98" i="3"/>
  <c r="BD98" i="3"/>
  <c r="AU98" i="3"/>
  <c r="BJ98" i="3"/>
  <c r="BP98" i="3"/>
  <c r="Q100" i="3"/>
  <c r="K100" i="3"/>
  <c r="BM100" i="3"/>
  <c r="BL100" i="3"/>
  <c r="X101" i="3"/>
  <c r="N101" i="3"/>
  <c r="BY101" i="3"/>
  <c r="BX101" i="3"/>
  <c r="P187" i="3"/>
  <c r="J187" i="3"/>
  <c r="L187" i="3" s="1"/>
  <c r="P192" i="3"/>
  <c r="J192" i="3"/>
  <c r="L192" i="3" s="1"/>
  <c r="N29" i="3"/>
  <c r="AD29" i="3"/>
  <c r="AT29" i="3"/>
  <c r="BJ29" i="3"/>
  <c r="O30" i="3"/>
  <c r="AE30" i="3"/>
  <c r="AU30" i="3"/>
  <c r="BK30" i="3"/>
  <c r="N44" i="3"/>
  <c r="AD44" i="3"/>
  <c r="AT44" i="3"/>
  <c r="BJ44" i="3"/>
  <c r="O45" i="3"/>
  <c r="AE45" i="3"/>
  <c r="AU45" i="3"/>
  <c r="BK45" i="3"/>
  <c r="O59" i="3"/>
  <c r="AE59" i="3"/>
  <c r="AU59" i="3"/>
  <c r="BK59" i="3"/>
  <c r="O72" i="3"/>
  <c r="AE72" i="3"/>
  <c r="AU72" i="3"/>
  <c r="BK72" i="3"/>
  <c r="O77" i="3"/>
  <c r="AE77" i="3"/>
  <c r="AU77" i="3"/>
  <c r="BD77" i="3"/>
  <c r="BE77" i="3"/>
  <c r="BK77" i="3"/>
  <c r="BT77" i="3"/>
  <c r="BU77" i="3"/>
  <c r="K78" i="3"/>
  <c r="T78" i="3"/>
  <c r="U78" i="3"/>
  <c r="AB78" i="3"/>
  <c r="AC78" i="3"/>
  <c r="AJ78" i="3"/>
  <c r="AK78" i="3"/>
  <c r="AR78" i="3"/>
  <c r="AS78" i="3"/>
  <c r="AZ78" i="3"/>
  <c r="BA78" i="3"/>
  <c r="BH78" i="3"/>
  <c r="BI78" i="3"/>
  <c r="BP78" i="3"/>
  <c r="BQ78" i="3"/>
  <c r="BX78" i="3"/>
  <c r="BY78" i="3"/>
  <c r="O87" i="3"/>
  <c r="X87" i="3"/>
  <c r="Y87" i="3"/>
  <c r="AE87" i="3"/>
  <c r="AN87" i="3"/>
  <c r="AO87" i="3"/>
  <c r="AU87" i="3"/>
  <c r="BD87" i="3"/>
  <c r="BE87" i="3"/>
  <c r="BK87" i="3"/>
  <c r="BT87" i="3"/>
  <c r="BU87" i="3"/>
  <c r="K90" i="3"/>
  <c r="T90" i="3"/>
  <c r="U90" i="3"/>
  <c r="AB90" i="3"/>
  <c r="AC90" i="3"/>
  <c r="AJ90" i="3"/>
  <c r="AK90" i="3"/>
  <c r="AR90" i="3"/>
  <c r="AS90" i="3"/>
  <c r="AZ90" i="3"/>
  <c r="BA90" i="3"/>
  <c r="BH90" i="3"/>
  <c r="BI90" i="3"/>
  <c r="BP90" i="3"/>
  <c r="BQ90" i="3"/>
  <c r="BX90" i="3"/>
  <c r="BY90" i="3"/>
  <c r="O91" i="3"/>
  <c r="X91" i="3"/>
  <c r="Y91" i="3"/>
  <c r="AE91" i="3"/>
  <c r="AN91" i="3"/>
  <c r="AO91" i="3"/>
  <c r="AU91" i="3"/>
  <c r="BD91" i="3"/>
  <c r="BE91" i="3"/>
  <c r="BK91" i="3"/>
  <c r="BT91" i="3"/>
  <c r="BU91" i="3"/>
  <c r="K92" i="3"/>
  <c r="T92" i="3"/>
  <c r="U92" i="3"/>
  <c r="AB92" i="3"/>
  <c r="AC92" i="3"/>
  <c r="AJ92" i="3"/>
  <c r="AK92" i="3"/>
  <c r="AR92" i="3"/>
  <c r="AS92" i="3"/>
  <c r="AZ92" i="3"/>
  <c r="BA92" i="3"/>
  <c r="BH92" i="3"/>
  <c r="BI92" i="3"/>
  <c r="BP92" i="3"/>
  <c r="BQ92" i="3"/>
  <c r="BX92" i="3"/>
  <c r="BY92" i="3"/>
  <c r="O93" i="3"/>
  <c r="X93" i="3"/>
  <c r="Y93" i="3"/>
  <c r="AE93" i="3"/>
  <c r="AN93" i="3"/>
  <c r="AO93" i="3"/>
  <c r="AU93" i="3"/>
  <c r="BD93" i="3"/>
  <c r="BE93" i="3"/>
  <c r="BK93" i="3"/>
  <c r="BT93" i="3"/>
  <c r="BU93" i="3"/>
  <c r="AU94" i="3"/>
  <c r="BE94" i="3"/>
  <c r="BD94" i="3"/>
  <c r="BJ94" i="3"/>
  <c r="BP94" i="3"/>
  <c r="Q96" i="3"/>
  <c r="P96" i="3"/>
  <c r="K96" i="3"/>
  <c r="AG96" i="3"/>
  <c r="AF96" i="3"/>
  <c r="AW96" i="3"/>
  <c r="AV96" i="3"/>
  <c r="BM96" i="3"/>
  <c r="BL96" i="3"/>
  <c r="X97" i="3"/>
  <c r="N97" i="3"/>
  <c r="BY97" i="3"/>
  <c r="BX97" i="3"/>
  <c r="AO98" i="3"/>
  <c r="AN98" i="3"/>
  <c r="AE98" i="3"/>
  <c r="AT98" i="3"/>
  <c r="AZ98" i="3"/>
  <c r="U99" i="3"/>
  <c r="T99" i="3"/>
  <c r="O99" i="3"/>
  <c r="AK99" i="3"/>
  <c r="AJ99" i="3"/>
  <c r="AE99" i="3"/>
  <c r="BA99" i="3"/>
  <c r="AZ99" i="3"/>
  <c r="AU99" i="3"/>
  <c r="BQ99" i="3"/>
  <c r="BP99" i="3"/>
  <c r="BK99" i="3"/>
  <c r="N100" i="3"/>
  <c r="P100" i="3" s="1"/>
  <c r="AD100" i="3"/>
  <c r="AG100" i="3" s="1"/>
  <c r="AT100" i="3"/>
  <c r="AW100" i="3" s="1"/>
  <c r="BJ100" i="3"/>
  <c r="BI101" i="3"/>
  <c r="BH101" i="3"/>
  <c r="BT101" i="3"/>
  <c r="BJ101" i="3"/>
  <c r="Y102" i="3"/>
  <c r="X102" i="3"/>
  <c r="O102" i="3"/>
  <c r="X25" i="3"/>
  <c r="AC25" i="3"/>
  <c r="AN25" i="3"/>
  <c r="AS25" i="3"/>
  <c r="BD25" i="3"/>
  <c r="BI25" i="3"/>
  <c r="BT25" i="3"/>
  <c r="BY25" i="3"/>
  <c r="T27" i="3"/>
  <c r="Y27" i="3"/>
  <c r="AJ27" i="3"/>
  <c r="AO27" i="3"/>
  <c r="AZ27" i="3"/>
  <c r="BE27" i="3"/>
  <c r="BP27" i="3"/>
  <c r="BU27" i="3"/>
  <c r="O29" i="3"/>
  <c r="U29" i="3"/>
  <c r="AE29" i="3"/>
  <c r="AK29" i="3"/>
  <c r="AU29" i="3"/>
  <c r="BA29" i="3"/>
  <c r="BK29" i="3"/>
  <c r="BQ29" i="3"/>
  <c r="AB30" i="3"/>
  <c r="AR30" i="3"/>
  <c r="BH30" i="3"/>
  <c r="BX30" i="3"/>
  <c r="X31" i="3"/>
  <c r="AC31" i="3"/>
  <c r="AN31" i="3"/>
  <c r="AS31" i="3"/>
  <c r="BD31" i="3"/>
  <c r="BI31" i="3"/>
  <c r="BT31" i="3"/>
  <c r="BY31" i="3"/>
  <c r="T43" i="3"/>
  <c r="Y43" i="3"/>
  <c r="AJ43" i="3"/>
  <c r="AO43" i="3"/>
  <c r="AZ43" i="3"/>
  <c r="BE43" i="3"/>
  <c r="BP43" i="3"/>
  <c r="BU43" i="3"/>
  <c r="O44" i="3"/>
  <c r="U44" i="3"/>
  <c r="AE44" i="3"/>
  <c r="AK44" i="3"/>
  <c r="AU44" i="3"/>
  <c r="BA44" i="3"/>
  <c r="BK44" i="3"/>
  <c r="BQ44" i="3"/>
  <c r="AB45" i="3"/>
  <c r="AR45" i="3"/>
  <c r="BH45" i="3"/>
  <c r="BX45" i="3"/>
  <c r="X55" i="3"/>
  <c r="AC55" i="3"/>
  <c r="AN55" i="3"/>
  <c r="AS55" i="3"/>
  <c r="BD55" i="3"/>
  <c r="BI55" i="3"/>
  <c r="BT55" i="3"/>
  <c r="BY55" i="3"/>
  <c r="T57" i="3"/>
  <c r="Y57" i="3"/>
  <c r="AJ57" i="3"/>
  <c r="AO57" i="3"/>
  <c r="AZ57" i="3"/>
  <c r="BE57" i="3"/>
  <c r="BU57" i="3"/>
  <c r="O58" i="3"/>
  <c r="U58" i="3"/>
  <c r="AE58" i="3"/>
  <c r="AK58" i="3"/>
  <c r="AU58" i="3"/>
  <c r="BA58" i="3"/>
  <c r="BK58" i="3"/>
  <c r="BQ58" i="3"/>
  <c r="AC60" i="3"/>
  <c r="AS60" i="3"/>
  <c r="BI60" i="3"/>
  <c r="BY60" i="3"/>
  <c r="Y61" i="3"/>
  <c r="AO61" i="3"/>
  <c r="BE61" i="3"/>
  <c r="BU61" i="3"/>
  <c r="O71" i="3"/>
  <c r="U71" i="3"/>
  <c r="AE71" i="3"/>
  <c r="AK71" i="3"/>
  <c r="AU71" i="3"/>
  <c r="BA71" i="3"/>
  <c r="BK71" i="3"/>
  <c r="BQ71" i="3"/>
  <c r="AC73" i="3"/>
  <c r="AS73" i="3"/>
  <c r="BI73" i="3"/>
  <c r="BY73" i="3"/>
  <c r="Y74" i="3"/>
  <c r="AO74" i="3"/>
  <c r="BE74" i="3"/>
  <c r="BU74" i="3"/>
  <c r="O75" i="3"/>
  <c r="U75" i="3"/>
  <c r="AE75" i="3"/>
  <c r="AK75" i="3"/>
  <c r="AU75" i="3"/>
  <c r="BA75" i="3"/>
  <c r="BK75" i="3"/>
  <c r="BQ75" i="3"/>
  <c r="O94" i="3"/>
  <c r="X94" i="3"/>
  <c r="Y94" i="3"/>
  <c r="AE94" i="3"/>
  <c r="AN94" i="3"/>
  <c r="AO94" i="3"/>
  <c r="J94" i="3"/>
  <c r="U95" i="3"/>
  <c r="T95" i="3"/>
  <c r="O95" i="3"/>
  <c r="AK95" i="3"/>
  <c r="AJ95" i="3"/>
  <c r="AE95" i="3"/>
  <c r="BA95" i="3"/>
  <c r="AZ95" i="3"/>
  <c r="AU95" i="3"/>
  <c r="BQ95" i="3"/>
  <c r="BP95" i="3"/>
  <c r="BK95" i="3"/>
  <c r="BI97" i="3"/>
  <c r="BH97" i="3"/>
  <c r="BT97" i="3"/>
  <c r="BJ97" i="3"/>
  <c r="Y98" i="3"/>
  <c r="X98" i="3"/>
  <c r="O98" i="3"/>
  <c r="AD98" i="3"/>
  <c r="AJ98" i="3"/>
  <c r="AS101" i="3"/>
  <c r="AR101" i="3"/>
  <c r="BD101" i="3"/>
  <c r="AT101" i="3"/>
  <c r="N102" i="3"/>
  <c r="J102" i="3" s="1"/>
  <c r="T102" i="3"/>
  <c r="J123" i="3"/>
  <c r="J177" i="3"/>
  <c r="P185" i="3"/>
  <c r="J185" i="3"/>
  <c r="L185" i="3" s="1"/>
  <c r="P189" i="3"/>
  <c r="J189" i="3"/>
  <c r="L189" i="3" s="1"/>
  <c r="AE102" i="3"/>
  <c r="AJ102" i="3"/>
  <c r="AU102" i="3"/>
  <c r="AZ102" i="3"/>
  <c r="BK102" i="3"/>
  <c r="BP102" i="3"/>
  <c r="N105" i="3"/>
  <c r="AD105" i="3"/>
  <c r="AT105" i="3"/>
  <c r="BJ105" i="3"/>
  <c r="O106" i="3"/>
  <c r="T106" i="3"/>
  <c r="AE106" i="3"/>
  <c r="AJ106" i="3"/>
  <c r="AU106" i="3"/>
  <c r="AZ106" i="3"/>
  <c r="BK106" i="3"/>
  <c r="BP106" i="3"/>
  <c r="N109" i="3"/>
  <c r="AD109" i="3"/>
  <c r="AT109" i="3"/>
  <c r="BJ109" i="3"/>
  <c r="O110" i="3"/>
  <c r="T110" i="3"/>
  <c r="AE110" i="3"/>
  <c r="AJ110" i="3"/>
  <c r="AU110" i="3"/>
  <c r="AZ110" i="3"/>
  <c r="BK110" i="3"/>
  <c r="BP110" i="3"/>
  <c r="N113" i="3"/>
  <c r="AD113" i="3"/>
  <c r="AT113" i="3"/>
  <c r="BJ113" i="3"/>
  <c r="O114" i="3"/>
  <c r="T114" i="3"/>
  <c r="AE114" i="3"/>
  <c r="AJ114" i="3"/>
  <c r="AU114" i="3"/>
  <c r="AZ114" i="3"/>
  <c r="BK114" i="3"/>
  <c r="BP114" i="3"/>
  <c r="N121" i="3"/>
  <c r="AD121" i="3"/>
  <c r="AT121" i="3"/>
  <c r="BJ121" i="3"/>
  <c r="O123" i="3"/>
  <c r="T123" i="3"/>
  <c r="AE123" i="3"/>
  <c r="AJ123" i="3"/>
  <c r="AU123" i="3"/>
  <c r="AZ123" i="3"/>
  <c r="BK123" i="3"/>
  <c r="BP123" i="3"/>
  <c r="N130" i="3"/>
  <c r="AD130" i="3"/>
  <c r="AT130" i="3"/>
  <c r="BJ130" i="3"/>
  <c r="O131" i="3"/>
  <c r="T131" i="3"/>
  <c r="AE131" i="3"/>
  <c r="AJ131" i="3"/>
  <c r="AU131" i="3"/>
  <c r="AZ131" i="3"/>
  <c r="BK131" i="3"/>
  <c r="BP131" i="3"/>
  <c r="N145" i="3"/>
  <c r="AD145" i="3"/>
  <c r="AT145" i="3"/>
  <c r="BJ145" i="3"/>
  <c r="O147" i="3"/>
  <c r="T147" i="3"/>
  <c r="AE147" i="3"/>
  <c r="AJ147" i="3"/>
  <c r="AU147" i="3"/>
  <c r="AZ147" i="3"/>
  <c r="BK147" i="3"/>
  <c r="BP147" i="3"/>
  <c r="N153" i="3"/>
  <c r="AD153" i="3"/>
  <c r="AT153" i="3"/>
  <c r="BJ153" i="3"/>
  <c r="O154" i="3"/>
  <c r="T154" i="3"/>
  <c r="AE154" i="3"/>
  <c r="AJ154" i="3"/>
  <c r="AU154" i="3"/>
  <c r="AZ154" i="3"/>
  <c r="BK154" i="3"/>
  <c r="BP154" i="3"/>
  <c r="N157" i="3"/>
  <c r="AD157" i="3"/>
  <c r="AT157" i="3"/>
  <c r="BJ157" i="3"/>
  <c r="O158" i="3"/>
  <c r="T158" i="3"/>
  <c r="AE158" i="3"/>
  <c r="AJ158" i="3"/>
  <c r="AU158" i="3"/>
  <c r="AZ158" i="3"/>
  <c r="BK158" i="3"/>
  <c r="BP158" i="3"/>
  <c r="N164" i="3"/>
  <c r="AD164" i="3"/>
  <c r="AT164" i="3"/>
  <c r="BJ164" i="3"/>
  <c r="O165" i="3"/>
  <c r="T165" i="3"/>
  <c r="AE165" i="3"/>
  <c r="AJ165" i="3"/>
  <c r="AU165" i="3"/>
  <c r="AZ165" i="3"/>
  <c r="BK165" i="3"/>
  <c r="BP165" i="3"/>
  <c r="N168" i="3"/>
  <c r="AD168" i="3"/>
  <c r="AT168" i="3"/>
  <c r="BJ168" i="3"/>
  <c r="O169" i="3"/>
  <c r="T169" i="3"/>
  <c r="AE169" i="3"/>
  <c r="AJ169" i="3"/>
  <c r="AU169" i="3"/>
  <c r="AZ169" i="3"/>
  <c r="BK169" i="3"/>
  <c r="BP169" i="3"/>
  <c r="N172" i="3"/>
  <c r="AD172" i="3"/>
  <c r="AT172" i="3"/>
  <c r="BJ172" i="3"/>
  <c r="O173" i="3"/>
  <c r="T173" i="3"/>
  <c r="AE173" i="3"/>
  <c r="AJ173" i="3"/>
  <c r="AU173" i="3"/>
  <c r="AZ173" i="3"/>
  <c r="BK173" i="3"/>
  <c r="BP173" i="3"/>
  <c r="N176" i="3"/>
  <c r="AD176" i="3"/>
  <c r="AT176" i="3"/>
  <c r="BJ176" i="3"/>
  <c r="O177" i="3"/>
  <c r="T177" i="3"/>
  <c r="AE177" i="3"/>
  <c r="AJ177" i="3"/>
  <c r="AU177" i="3"/>
  <c r="AZ177" i="3"/>
  <c r="BK177" i="3"/>
  <c r="BP177" i="3"/>
  <c r="N180" i="3"/>
  <c r="AD180" i="3"/>
  <c r="AT180" i="3"/>
  <c r="BJ180" i="3"/>
  <c r="BL180" i="3" s="1"/>
  <c r="Q185" i="3"/>
  <c r="T185" i="3"/>
  <c r="AG185" i="3"/>
  <c r="AJ185" i="3"/>
  <c r="AW185" i="3"/>
  <c r="AZ185" i="3"/>
  <c r="BM185" i="3"/>
  <c r="BP185" i="3"/>
  <c r="M186" i="3"/>
  <c r="P186" i="3"/>
  <c r="N188" i="3"/>
  <c r="AD188" i="3"/>
  <c r="AF188" i="3" s="1"/>
  <c r="AT188" i="3"/>
  <c r="AV188" i="3" s="1"/>
  <c r="BJ188" i="3"/>
  <c r="BL188" i="3" s="1"/>
  <c r="Q189" i="3"/>
  <c r="T189" i="3"/>
  <c r="AG189" i="3"/>
  <c r="AJ189" i="3"/>
  <c r="AW189" i="3"/>
  <c r="AZ189" i="3"/>
  <c r="BM189" i="3"/>
  <c r="BP189" i="3"/>
  <c r="M191" i="3"/>
  <c r="P191" i="3"/>
  <c r="X225" i="3"/>
  <c r="N225" i="3"/>
  <c r="J225" i="3" s="1"/>
  <c r="BY225" i="3"/>
  <c r="BX225" i="3"/>
  <c r="AO226" i="3"/>
  <c r="AE226" i="3"/>
  <c r="AN226" i="3"/>
  <c r="AZ226" i="3"/>
  <c r="AT226" i="3"/>
  <c r="U227" i="3"/>
  <c r="T227" i="3"/>
  <c r="O227" i="3"/>
  <c r="AK227" i="3"/>
  <c r="AJ227" i="3"/>
  <c r="AE227" i="3"/>
  <c r="BA227" i="3"/>
  <c r="AZ227" i="3"/>
  <c r="AU227" i="3"/>
  <c r="BQ227" i="3"/>
  <c r="BP227" i="3"/>
  <c r="BK227" i="3"/>
  <c r="BI229" i="3"/>
  <c r="BH229" i="3"/>
  <c r="BT229" i="3"/>
  <c r="BJ229" i="3"/>
  <c r="Y230" i="3"/>
  <c r="O230" i="3"/>
  <c r="X230" i="3"/>
  <c r="AJ230" i="3"/>
  <c r="AD230" i="3"/>
  <c r="AS233" i="3"/>
  <c r="AR233" i="3"/>
  <c r="BD233" i="3"/>
  <c r="AT233" i="3"/>
  <c r="T234" i="3"/>
  <c r="N234" i="3"/>
  <c r="BU234" i="3"/>
  <c r="BK234" i="3"/>
  <c r="BT234" i="3"/>
  <c r="AC237" i="3"/>
  <c r="AB237" i="3"/>
  <c r="AN237" i="3"/>
  <c r="AD237" i="3"/>
  <c r="BE238" i="3"/>
  <c r="AU238" i="3"/>
  <c r="BD238" i="3"/>
  <c r="BP238" i="3"/>
  <c r="BJ238" i="3"/>
  <c r="P241" i="3"/>
  <c r="K241" i="3"/>
  <c r="AW241" i="3"/>
  <c r="BL241" i="3"/>
  <c r="X242" i="3"/>
  <c r="N242" i="3"/>
  <c r="BY242" i="3"/>
  <c r="BX242" i="3"/>
  <c r="AO243" i="3"/>
  <c r="AE243" i="3"/>
  <c r="AN243" i="3"/>
  <c r="AZ243" i="3"/>
  <c r="AT243" i="3"/>
  <c r="U244" i="3"/>
  <c r="T244" i="3"/>
  <c r="O244" i="3"/>
  <c r="AK244" i="3"/>
  <c r="AJ244" i="3"/>
  <c r="AE244" i="3"/>
  <c r="BA244" i="3"/>
  <c r="AZ244" i="3"/>
  <c r="AU244" i="3"/>
  <c r="BQ244" i="3"/>
  <c r="BP244" i="3"/>
  <c r="BK244" i="3"/>
  <c r="BI246" i="3"/>
  <c r="BH246" i="3"/>
  <c r="BT246" i="3"/>
  <c r="BJ246" i="3"/>
  <c r="Y247" i="3"/>
  <c r="O247" i="3"/>
  <c r="X247" i="3"/>
  <c r="AJ247" i="3"/>
  <c r="AD247" i="3"/>
  <c r="AS250" i="3"/>
  <c r="AR250" i="3"/>
  <c r="BD250" i="3"/>
  <c r="AT250" i="3"/>
  <c r="T251" i="3"/>
  <c r="N251" i="3"/>
  <c r="BU251" i="3"/>
  <c r="BK251" i="3"/>
  <c r="BT251" i="3"/>
  <c r="AC256" i="3"/>
  <c r="AB256" i="3"/>
  <c r="AN256" i="3"/>
  <c r="AD256" i="3"/>
  <c r="BE258" i="3"/>
  <c r="AU258" i="3"/>
  <c r="BD258" i="3"/>
  <c r="BP258" i="3"/>
  <c r="BJ258" i="3"/>
  <c r="K260" i="3"/>
  <c r="AG260" i="3"/>
  <c r="AF260" i="3"/>
  <c r="BL260" i="3"/>
  <c r="X261" i="3"/>
  <c r="N261" i="3"/>
  <c r="BY261" i="3"/>
  <c r="BX261" i="3"/>
  <c r="AO262" i="3"/>
  <c r="AE262" i="3"/>
  <c r="AN262" i="3"/>
  <c r="AZ262" i="3"/>
  <c r="AT262" i="3"/>
  <c r="U263" i="3"/>
  <c r="T263" i="3"/>
  <c r="O263" i="3"/>
  <c r="AK263" i="3"/>
  <c r="AJ263" i="3"/>
  <c r="AE263" i="3"/>
  <c r="BA263" i="3"/>
  <c r="AZ263" i="3"/>
  <c r="AU263" i="3"/>
  <c r="BQ263" i="3"/>
  <c r="BP263" i="3"/>
  <c r="BK263" i="3"/>
  <c r="BI265" i="3"/>
  <c r="BH265" i="3"/>
  <c r="BT265" i="3"/>
  <c r="BJ265" i="3"/>
  <c r="Y266" i="3"/>
  <c r="O266" i="3"/>
  <c r="X266" i="3"/>
  <c r="AJ266" i="3"/>
  <c r="AD266" i="3"/>
  <c r="AS269" i="3"/>
  <c r="AR269" i="3"/>
  <c r="BD269" i="3"/>
  <c r="AT269" i="3"/>
  <c r="T270" i="3"/>
  <c r="N270" i="3"/>
  <c r="J270" i="3" s="1"/>
  <c r="BU270" i="3"/>
  <c r="BK270" i="3"/>
  <c r="BT270" i="3"/>
  <c r="AC273" i="3"/>
  <c r="AB273" i="3"/>
  <c r="AN273" i="3"/>
  <c r="AD273" i="3"/>
  <c r="BE274" i="3"/>
  <c r="AU274" i="3"/>
  <c r="BD274" i="3"/>
  <c r="BP274" i="3"/>
  <c r="BJ274" i="3"/>
  <c r="K276" i="3"/>
  <c r="AG276" i="3"/>
  <c r="X277" i="3"/>
  <c r="N277" i="3"/>
  <c r="BY277" i="3"/>
  <c r="BX277" i="3"/>
  <c r="AO278" i="3"/>
  <c r="AE278" i="3"/>
  <c r="AN278" i="3"/>
  <c r="AZ278" i="3"/>
  <c r="AT278" i="3"/>
  <c r="U279" i="3"/>
  <c r="T279" i="3"/>
  <c r="O279" i="3"/>
  <c r="AK279" i="3"/>
  <c r="AJ279" i="3"/>
  <c r="AE279" i="3"/>
  <c r="BA279" i="3"/>
  <c r="AZ279" i="3"/>
  <c r="AU279" i="3"/>
  <c r="BQ279" i="3"/>
  <c r="BP279" i="3"/>
  <c r="BK279" i="3"/>
  <c r="BI281" i="3"/>
  <c r="BH281" i="3"/>
  <c r="BT281" i="3"/>
  <c r="BJ281" i="3"/>
  <c r="Y282" i="3"/>
  <c r="O282" i="3"/>
  <c r="X282" i="3"/>
  <c r="AJ282" i="3"/>
  <c r="AD282" i="3"/>
  <c r="AS285" i="3"/>
  <c r="AR285" i="3"/>
  <c r="BD285" i="3"/>
  <c r="AT285" i="3"/>
  <c r="T286" i="3"/>
  <c r="N286" i="3"/>
  <c r="BU286" i="3"/>
  <c r="BK286" i="3"/>
  <c r="BT286" i="3"/>
  <c r="AC289" i="3"/>
  <c r="AB289" i="3"/>
  <c r="AN289" i="3"/>
  <c r="AD289" i="3"/>
  <c r="BE290" i="3"/>
  <c r="AU290" i="3"/>
  <c r="BD290" i="3"/>
  <c r="BP290" i="3"/>
  <c r="BJ290" i="3"/>
  <c r="P293" i="3"/>
  <c r="K293" i="3"/>
  <c r="X294" i="3"/>
  <c r="N294" i="3"/>
  <c r="J294" i="3" s="1"/>
  <c r="BY294" i="3"/>
  <c r="BX294" i="3"/>
  <c r="AO295" i="3"/>
  <c r="AE295" i="3"/>
  <c r="AN295" i="3"/>
  <c r="AZ295" i="3"/>
  <c r="AT295" i="3"/>
  <c r="U296" i="3"/>
  <c r="T296" i="3"/>
  <c r="O296" i="3"/>
  <c r="AK296" i="3"/>
  <c r="AJ296" i="3"/>
  <c r="AE296" i="3"/>
  <c r="BA296" i="3"/>
  <c r="AZ296" i="3"/>
  <c r="AU296" i="3"/>
  <c r="BQ296" i="3"/>
  <c r="BP296" i="3"/>
  <c r="BK296" i="3"/>
  <c r="BI298" i="3"/>
  <c r="BH298" i="3"/>
  <c r="BT298" i="3"/>
  <c r="BJ298" i="3"/>
  <c r="Y299" i="3"/>
  <c r="O299" i="3"/>
  <c r="X299" i="3"/>
  <c r="AJ299" i="3"/>
  <c r="AD299" i="3"/>
  <c r="AS302" i="3"/>
  <c r="AR302" i="3"/>
  <c r="BD302" i="3"/>
  <c r="AT302" i="3"/>
  <c r="T303" i="3"/>
  <c r="N303" i="3"/>
  <c r="BU303" i="3"/>
  <c r="BK303" i="3"/>
  <c r="BT303" i="3"/>
  <c r="AC306" i="3"/>
  <c r="AB306" i="3"/>
  <c r="AN306" i="3"/>
  <c r="AD306" i="3"/>
  <c r="BE307" i="3"/>
  <c r="AU307" i="3"/>
  <c r="BD307" i="3"/>
  <c r="BP307" i="3"/>
  <c r="BJ307" i="3"/>
  <c r="P309" i="3"/>
  <c r="K309" i="3"/>
  <c r="AW309" i="3"/>
  <c r="BL309" i="3"/>
  <c r="X310" i="3"/>
  <c r="N310" i="3"/>
  <c r="BY310" i="3"/>
  <c r="BX310" i="3"/>
  <c r="AO311" i="3"/>
  <c r="AE311" i="3"/>
  <c r="AN311" i="3"/>
  <c r="AZ311" i="3"/>
  <c r="AT311" i="3"/>
  <c r="U312" i="3"/>
  <c r="T312" i="3"/>
  <c r="O312" i="3"/>
  <c r="AK312" i="3"/>
  <c r="AJ312" i="3"/>
  <c r="AE312" i="3"/>
  <c r="BA312" i="3"/>
  <c r="AZ312" i="3"/>
  <c r="AU312" i="3"/>
  <c r="BQ312" i="3"/>
  <c r="BP312" i="3"/>
  <c r="BK312" i="3"/>
  <c r="BI315" i="3"/>
  <c r="BH315" i="3"/>
  <c r="BT315" i="3"/>
  <c r="BJ315" i="3"/>
  <c r="Y316" i="3"/>
  <c r="O316" i="3"/>
  <c r="X316" i="3"/>
  <c r="AJ316" i="3"/>
  <c r="AD316" i="3"/>
  <c r="AS319" i="3"/>
  <c r="AR319" i="3"/>
  <c r="BD319" i="3"/>
  <c r="AT319" i="3"/>
  <c r="T320" i="3"/>
  <c r="N320" i="3"/>
  <c r="BU320" i="3"/>
  <c r="BK320" i="3"/>
  <c r="BT320" i="3"/>
  <c r="AC324" i="3"/>
  <c r="AB324" i="3"/>
  <c r="AN324" i="3"/>
  <c r="AD324" i="3"/>
  <c r="BE325" i="3"/>
  <c r="AU325" i="3"/>
  <c r="BD325" i="3"/>
  <c r="BP325" i="3"/>
  <c r="BJ325" i="3"/>
  <c r="K328" i="3"/>
  <c r="AF328" i="3"/>
  <c r="BL328" i="3"/>
  <c r="X330" i="3"/>
  <c r="N330" i="3"/>
  <c r="BY330" i="3"/>
  <c r="BX330" i="3"/>
  <c r="AO331" i="3"/>
  <c r="AE331" i="3"/>
  <c r="AN331" i="3"/>
  <c r="AZ331" i="3"/>
  <c r="AT331" i="3"/>
  <c r="U332" i="3"/>
  <c r="T332" i="3"/>
  <c r="O332" i="3"/>
  <c r="AK332" i="3"/>
  <c r="AJ332" i="3"/>
  <c r="AE332" i="3"/>
  <c r="BA332" i="3"/>
  <c r="AZ332" i="3"/>
  <c r="AU332" i="3"/>
  <c r="BQ332" i="3"/>
  <c r="BP332" i="3"/>
  <c r="BK332" i="3"/>
  <c r="BI334" i="3"/>
  <c r="BH334" i="3"/>
  <c r="BT334" i="3"/>
  <c r="BJ334" i="3"/>
  <c r="Y335" i="3"/>
  <c r="O335" i="3"/>
  <c r="X335" i="3"/>
  <c r="AJ335" i="3"/>
  <c r="AD335" i="3"/>
  <c r="AS338" i="3"/>
  <c r="AR338" i="3"/>
  <c r="BD338" i="3"/>
  <c r="AT338" i="3"/>
  <c r="T339" i="3"/>
  <c r="N339" i="3"/>
  <c r="J339" i="3" s="1"/>
  <c r="BU339" i="3"/>
  <c r="BK339" i="3"/>
  <c r="BT339" i="3"/>
  <c r="AC342" i="3"/>
  <c r="AB342" i="3"/>
  <c r="AN342" i="3"/>
  <c r="AD342" i="3"/>
  <c r="BE343" i="3"/>
  <c r="AU343" i="3"/>
  <c r="BD343" i="3"/>
  <c r="AK345" i="3"/>
  <c r="AJ345" i="3"/>
  <c r="AE345" i="3"/>
  <c r="AS348" i="3"/>
  <c r="AR348" i="3"/>
  <c r="BY348" i="3"/>
  <c r="BX348" i="3"/>
  <c r="BI351" i="3"/>
  <c r="BH351" i="3"/>
  <c r="AO352" i="3"/>
  <c r="AN352" i="3"/>
  <c r="U353" i="3"/>
  <c r="T353" i="3"/>
  <c r="O353" i="3"/>
  <c r="Q367" i="3"/>
  <c r="P367" i="3"/>
  <c r="K367" i="3"/>
  <c r="BY368" i="3"/>
  <c r="BK368" i="3"/>
  <c r="BX368" i="3"/>
  <c r="AW379" i="3"/>
  <c r="AV379" i="3"/>
  <c r="BE387" i="3"/>
  <c r="BD387" i="3"/>
  <c r="BQ388" i="3"/>
  <c r="BP388" i="3"/>
  <c r="BK388" i="3"/>
  <c r="BI390" i="3"/>
  <c r="AU390" i="3"/>
  <c r="BH390" i="3"/>
  <c r="Y395" i="3"/>
  <c r="X395" i="3"/>
  <c r="AS398" i="3"/>
  <c r="AR398" i="3"/>
  <c r="AC402" i="3"/>
  <c r="AB402" i="3"/>
  <c r="Q405" i="3"/>
  <c r="K405" i="3"/>
  <c r="AF405" i="3"/>
  <c r="BL405" i="3"/>
  <c r="AO407" i="3"/>
  <c r="AN407" i="3"/>
  <c r="U409" i="3"/>
  <c r="T409" i="3"/>
  <c r="O409" i="3"/>
  <c r="AK409" i="3"/>
  <c r="AJ409" i="3"/>
  <c r="AE409" i="3"/>
  <c r="BA409" i="3"/>
  <c r="AZ409" i="3"/>
  <c r="AU409" i="3"/>
  <c r="BQ409" i="3"/>
  <c r="BP409" i="3"/>
  <c r="BK409" i="3"/>
  <c r="BI411" i="3"/>
  <c r="BH411" i="3"/>
  <c r="AZ423" i="3"/>
  <c r="AT423" i="3"/>
  <c r="AV423" i="3" s="1"/>
  <c r="DF17" i="4"/>
  <c r="DF13" i="4"/>
  <c r="DF14" i="4" s="1"/>
  <c r="DF10" i="4"/>
  <c r="DE83" i="4"/>
  <c r="DF19" i="4"/>
  <c r="DF11" i="4"/>
  <c r="DH10" i="4"/>
  <c r="DG10" i="4"/>
  <c r="CJ14" i="4"/>
  <c r="CI14" i="4"/>
  <c r="BL23" i="4"/>
  <c r="BK23" i="4"/>
  <c r="BJ23" i="4"/>
  <c r="AT42" i="4"/>
  <c r="BI94" i="3"/>
  <c r="BY94" i="3"/>
  <c r="Y95" i="3"/>
  <c r="AB95" i="3"/>
  <c r="AO95" i="3"/>
  <c r="AR95" i="3"/>
  <c r="BE95" i="3"/>
  <c r="BH95" i="3"/>
  <c r="BU95" i="3"/>
  <c r="BX95" i="3"/>
  <c r="U96" i="3"/>
  <c r="X96" i="3"/>
  <c r="AK96" i="3"/>
  <c r="AN96" i="3"/>
  <c r="BA96" i="3"/>
  <c r="BD96" i="3"/>
  <c r="BQ96" i="3"/>
  <c r="BT96" i="3"/>
  <c r="O97" i="3"/>
  <c r="T97" i="3"/>
  <c r="AE97" i="3"/>
  <c r="AJ97" i="3"/>
  <c r="AU97" i="3"/>
  <c r="AZ97" i="3"/>
  <c r="BK97" i="3"/>
  <c r="BP97" i="3"/>
  <c r="AC98" i="3"/>
  <c r="AS98" i="3"/>
  <c r="BI98" i="3"/>
  <c r="BY98" i="3"/>
  <c r="Y99" i="3"/>
  <c r="AB99" i="3"/>
  <c r="AO99" i="3"/>
  <c r="AR99" i="3"/>
  <c r="BE99" i="3"/>
  <c r="BH99" i="3"/>
  <c r="BU99" i="3"/>
  <c r="BX99" i="3"/>
  <c r="U100" i="3"/>
  <c r="X100" i="3"/>
  <c r="AK100" i="3"/>
  <c r="AN100" i="3"/>
  <c r="BA100" i="3"/>
  <c r="BD100" i="3"/>
  <c r="BQ100" i="3"/>
  <c r="BT100" i="3"/>
  <c r="O101" i="3"/>
  <c r="T101" i="3"/>
  <c r="AE101" i="3"/>
  <c r="AJ101" i="3"/>
  <c r="AU101" i="3"/>
  <c r="AZ101" i="3"/>
  <c r="BK101" i="3"/>
  <c r="BP101" i="3"/>
  <c r="AC102" i="3"/>
  <c r="AS102" i="3"/>
  <c r="BI102" i="3"/>
  <c r="BY102" i="3"/>
  <c r="Y103" i="3"/>
  <c r="AB103" i="3"/>
  <c r="AO103" i="3"/>
  <c r="AR103" i="3"/>
  <c r="BE103" i="3"/>
  <c r="BH103" i="3"/>
  <c r="BU103" i="3"/>
  <c r="BX103" i="3"/>
  <c r="U104" i="3"/>
  <c r="X104" i="3"/>
  <c r="AK104" i="3"/>
  <c r="AN104" i="3"/>
  <c r="BA104" i="3"/>
  <c r="BD104" i="3"/>
  <c r="BQ104" i="3"/>
  <c r="BT104" i="3"/>
  <c r="O105" i="3"/>
  <c r="T105" i="3"/>
  <c r="AE105" i="3"/>
  <c r="AJ105" i="3"/>
  <c r="AU105" i="3"/>
  <c r="AZ105" i="3"/>
  <c r="BK105" i="3"/>
  <c r="BP105" i="3"/>
  <c r="AC106" i="3"/>
  <c r="AS106" i="3"/>
  <c r="BI106" i="3"/>
  <c r="BY106" i="3"/>
  <c r="Y107" i="3"/>
  <c r="AB107" i="3"/>
  <c r="AO107" i="3"/>
  <c r="AR107" i="3"/>
  <c r="BE107" i="3"/>
  <c r="BH107" i="3"/>
  <c r="BU107" i="3"/>
  <c r="BX107" i="3"/>
  <c r="U108" i="3"/>
  <c r="X108" i="3"/>
  <c r="AK108" i="3"/>
  <c r="AN108" i="3"/>
  <c r="BA108" i="3"/>
  <c r="BD108" i="3"/>
  <c r="BQ108" i="3"/>
  <c r="BT108" i="3"/>
  <c r="O109" i="3"/>
  <c r="T109" i="3"/>
  <c r="AE109" i="3"/>
  <c r="AJ109" i="3"/>
  <c r="AU109" i="3"/>
  <c r="AZ109" i="3"/>
  <c r="BK109" i="3"/>
  <c r="BP109" i="3"/>
  <c r="AC110" i="3"/>
  <c r="AS110" i="3"/>
  <c r="BI110" i="3"/>
  <c r="BY110" i="3"/>
  <c r="Y111" i="3"/>
  <c r="AB111" i="3"/>
  <c r="AO111" i="3"/>
  <c r="AR111" i="3"/>
  <c r="BE111" i="3"/>
  <c r="BH111" i="3"/>
  <c r="BU111" i="3"/>
  <c r="BX111" i="3"/>
  <c r="U112" i="3"/>
  <c r="X112" i="3"/>
  <c r="AK112" i="3"/>
  <c r="AN112" i="3"/>
  <c r="BA112" i="3"/>
  <c r="BD112" i="3"/>
  <c r="BQ112" i="3"/>
  <c r="BT112" i="3"/>
  <c r="O113" i="3"/>
  <c r="T113" i="3"/>
  <c r="AE113" i="3"/>
  <c r="AJ113" i="3"/>
  <c r="AU113" i="3"/>
  <c r="AZ113" i="3"/>
  <c r="BK113" i="3"/>
  <c r="BP113" i="3"/>
  <c r="AC114" i="3"/>
  <c r="AS114" i="3"/>
  <c r="BI114" i="3"/>
  <c r="BY114" i="3"/>
  <c r="Y115" i="3"/>
  <c r="AB115" i="3"/>
  <c r="AO115" i="3"/>
  <c r="AR115" i="3"/>
  <c r="BE115" i="3"/>
  <c r="BH115" i="3"/>
  <c r="BU115" i="3"/>
  <c r="BX115" i="3"/>
  <c r="U117" i="3"/>
  <c r="X117" i="3"/>
  <c r="AK117" i="3"/>
  <c r="AN117" i="3"/>
  <c r="BA117" i="3"/>
  <c r="BD117" i="3"/>
  <c r="BQ117" i="3"/>
  <c r="BT117" i="3"/>
  <c r="O121" i="3"/>
  <c r="T121" i="3"/>
  <c r="AE121" i="3"/>
  <c r="AJ121" i="3"/>
  <c r="AU121" i="3"/>
  <c r="AZ121" i="3"/>
  <c r="BK121" i="3"/>
  <c r="BP121" i="3"/>
  <c r="AC123" i="3"/>
  <c r="AS123" i="3"/>
  <c r="BI123" i="3"/>
  <c r="BY123" i="3"/>
  <c r="Y124" i="3"/>
  <c r="AB124" i="3"/>
  <c r="AO124" i="3"/>
  <c r="AR124" i="3"/>
  <c r="BE124" i="3"/>
  <c r="BH124" i="3"/>
  <c r="BU124" i="3"/>
  <c r="BX124" i="3"/>
  <c r="U126" i="3"/>
  <c r="X126" i="3"/>
  <c r="AK126" i="3"/>
  <c r="AN126" i="3"/>
  <c r="BA126" i="3"/>
  <c r="BD126" i="3"/>
  <c r="BQ126" i="3"/>
  <c r="BT126" i="3"/>
  <c r="O130" i="3"/>
  <c r="T130" i="3"/>
  <c r="AE130" i="3"/>
  <c r="AJ130" i="3"/>
  <c r="AU130" i="3"/>
  <c r="AZ130" i="3"/>
  <c r="BK130" i="3"/>
  <c r="BP130" i="3"/>
  <c r="AC131" i="3"/>
  <c r="AS131" i="3"/>
  <c r="BI131" i="3"/>
  <c r="BY131" i="3"/>
  <c r="Y133" i="3"/>
  <c r="AB133" i="3"/>
  <c r="AO133" i="3"/>
  <c r="AR133" i="3"/>
  <c r="BE133" i="3"/>
  <c r="BH133" i="3"/>
  <c r="BU133" i="3"/>
  <c r="BX133" i="3"/>
  <c r="U137" i="3"/>
  <c r="X137" i="3"/>
  <c r="AK137" i="3"/>
  <c r="AN137" i="3"/>
  <c r="BA137" i="3"/>
  <c r="BD137" i="3"/>
  <c r="BQ137" i="3"/>
  <c r="BT137" i="3"/>
  <c r="O145" i="3"/>
  <c r="T145" i="3"/>
  <c r="AE145" i="3"/>
  <c r="AJ145" i="3"/>
  <c r="AU145" i="3"/>
  <c r="AZ145" i="3"/>
  <c r="BK145" i="3"/>
  <c r="BP145" i="3"/>
  <c r="AC147" i="3"/>
  <c r="AS147" i="3"/>
  <c r="BI147" i="3"/>
  <c r="BY147" i="3"/>
  <c r="Y151" i="3"/>
  <c r="AB151" i="3"/>
  <c r="AO151" i="3"/>
  <c r="AR151" i="3"/>
  <c r="BE151" i="3"/>
  <c r="BH151" i="3"/>
  <c r="BU151" i="3"/>
  <c r="BX151" i="3"/>
  <c r="U152" i="3"/>
  <c r="X152" i="3"/>
  <c r="AK152" i="3"/>
  <c r="AN152" i="3"/>
  <c r="BA152" i="3"/>
  <c r="BD152" i="3"/>
  <c r="BQ152" i="3"/>
  <c r="BT152" i="3"/>
  <c r="O153" i="3"/>
  <c r="T153" i="3"/>
  <c r="AE153" i="3"/>
  <c r="AJ153" i="3"/>
  <c r="AU153" i="3"/>
  <c r="AZ153" i="3"/>
  <c r="BK153" i="3"/>
  <c r="BP153" i="3"/>
  <c r="AC154" i="3"/>
  <c r="AS154" i="3"/>
  <c r="BI154" i="3"/>
  <c r="BY154" i="3"/>
  <c r="Y155" i="3"/>
  <c r="AB155" i="3"/>
  <c r="AO155" i="3"/>
  <c r="AR155" i="3"/>
  <c r="BE155" i="3"/>
  <c r="BH155" i="3"/>
  <c r="BU155" i="3"/>
  <c r="BX155" i="3"/>
  <c r="U156" i="3"/>
  <c r="X156" i="3"/>
  <c r="AK156" i="3"/>
  <c r="AN156" i="3"/>
  <c r="BA156" i="3"/>
  <c r="BD156" i="3"/>
  <c r="BQ156" i="3"/>
  <c r="BT156" i="3"/>
  <c r="O157" i="3"/>
  <c r="T157" i="3"/>
  <c r="AE157" i="3"/>
  <c r="AJ157" i="3"/>
  <c r="AU157" i="3"/>
  <c r="AZ157" i="3"/>
  <c r="BK157" i="3"/>
  <c r="BP157" i="3"/>
  <c r="AC158" i="3"/>
  <c r="AS158" i="3"/>
  <c r="BI158" i="3"/>
  <c r="BY158" i="3"/>
  <c r="Y161" i="3"/>
  <c r="AB161" i="3"/>
  <c r="AO161" i="3"/>
  <c r="AR161" i="3"/>
  <c r="BE161" i="3"/>
  <c r="BH161" i="3"/>
  <c r="BU161" i="3"/>
  <c r="BX161" i="3"/>
  <c r="U163" i="3"/>
  <c r="X163" i="3"/>
  <c r="AK163" i="3"/>
  <c r="AN163" i="3"/>
  <c r="BA163" i="3"/>
  <c r="BD163" i="3"/>
  <c r="BQ163" i="3"/>
  <c r="BT163" i="3"/>
  <c r="O164" i="3"/>
  <c r="T164" i="3"/>
  <c r="AE164" i="3"/>
  <c r="AJ164" i="3"/>
  <c r="AU164" i="3"/>
  <c r="AZ164" i="3"/>
  <c r="BK164" i="3"/>
  <c r="BP164" i="3"/>
  <c r="AC165" i="3"/>
  <c r="AS165" i="3"/>
  <c r="BI165" i="3"/>
  <c r="BY165" i="3"/>
  <c r="Y166" i="3"/>
  <c r="AB166" i="3"/>
  <c r="AO166" i="3"/>
  <c r="AR166" i="3"/>
  <c r="BE166" i="3"/>
  <c r="BH166" i="3"/>
  <c r="BU166" i="3"/>
  <c r="BX166" i="3"/>
  <c r="U167" i="3"/>
  <c r="X167" i="3"/>
  <c r="AK167" i="3"/>
  <c r="AN167" i="3"/>
  <c r="BA167" i="3"/>
  <c r="BD167" i="3"/>
  <c r="BQ167" i="3"/>
  <c r="BT167" i="3"/>
  <c r="O168" i="3"/>
  <c r="T168" i="3"/>
  <c r="AE168" i="3"/>
  <c r="AJ168" i="3"/>
  <c r="AU168" i="3"/>
  <c r="AZ168" i="3"/>
  <c r="BK168" i="3"/>
  <c r="BP168" i="3"/>
  <c r="AC169" i="3"/>
  <c r="AS169" i="3"/>
  <c r="BI169" i="3"/>
  <c r="BY169" i="3"/>
  <c r="Y170" i="3"/>
  <c r="AB170" i="3"/>
  <c r="AO170" i="3"/>
  <c r="AR170" i="3"/>
  <c r="BE170" i="3"/>
  <c r="BH170" i="3"/>
  <c r="BU170" i="3"/>
  <c r="BX170" i="3"/>
  <c r="U171" i="3"/>
  <c r="X171" i="3"/>
  <c r="AK171" i="3"/>
  <c r="AN171" i="3"/>
  <c r="BA171" i="3"/>
  <c r="BD171" i="3"/>
  <c r="BQ171" i="3"/>
  <c r="BT171" i="3"/>
  <c r="O172" i="3"/>
  <c r="T172" i="3"/>
  <c r="AE172" i="3"/>
  <c r="AJ172" i="3"/>
  <c r="AU172" i="3"/>
  <c r="AZ172" i="3"/>
  <c r="BK172" i="3"/>
  <c r="BP172" i="3"/>
  <c r="AC173" i="3"/>
  <c r="AS173" i="3"/>
  <c r="BI173" i="3"/>
  <c r="BY173" i="3"/>
  <c r="Y174" i="3"/>
  <c r="AB174" i="3"/>
  <c r="AO174" i="3"/>
  <c r="AR174" i="3"/>
  <c r="BE174" i="3"/>
  <c r="BH174" i="3"/>
  <c r="BU174" i="3"/>
  <c r="BX174" i="3"/>
  <c r="U175" i="3"/>
  <c r="X175" i="3"/>
  <c r="AK175" i="3"/>
  <c r="AN175" i="3"/>
  <c r="BA175" i="3"/>
  <c r="BD175" i="3"/>
  <c r="BQ175" i="3"/>
  <c r="BT175" i="3"/>
  <c r="O176" i="3"/>
  <c r="T176" i="3"/>
  <c r="AE176" i="3"/>
  <c r="AJ176" i="3"/>
  <c r="AU176" i="3"/>
  <c r="AZ176" i="3"/>
  <c r="BK176" i="3"/>
  <c r="BP176" i="3"/>
  <c r="AC177" i="3"/>
  <c r="AS177" i="3"/>
  <c r="BI177" i="3"/>
  <c r="BY177" i="3"/>
  <c r="Y178" i="3"/>
  <c r="AB178" i="3"/>
  <c r="AO178" i="3"/>
  <c r="AR178" i="3"/>
  <c r="BE178" i="3"/>
  <c r="BH178" i="3"/>
  <c r="BU178" i="3"/>
  <c r="BX178" i="3"/>
  <c r="U179" i="3"/>
  <c r="X179" i="3"/>
  <c r="AK179" i="3"/>
  <c r="AN179" i="3"/>
  <c r="BA179" i="3"/>
  <c r="BD179" i="3"/>
  <c r="BQ179" i="3"/>
  <c r="BT179" i="3"/>
  <c r="O180" i="3"/>
  <c r="T180" i="3"/>
  <c r="AE180" i="3"/>
  <c r="AJ180" i="3"/>
  <c r="AU180" i="3"/>
  <c r="AZ180" i="3"/>
  <c r="BM180" i="3"/>
  <c r="M185" i="3"/>
  <c r="AC185" i="3"/>
  <c r="AS185" i="3"/>
  <c r="BI185" i="3"/>
  <c r="BY185" i="3"/>
  <c r="Y186" i="3"/>
  <c r="AO186" i="3"/>
  <c r="BE186" i="3"/>
  <c r="BU186" i="3"/>
  <c r="U187" i="3"/>
  <c r="AK187" i="3"/>
  <c r="BA187" i="3"/>
  <c r="BQ187" i="3"/>
  <c r="Q188" i="3"/>
  <c r="AG188" i="3"/>
  <c r="AC189" i="3"/>
  <c r="AS189" i="3"/>
  <c r="BI189" i="3"/>
  <c r="BY189" i="3"/>
  <c r="Y191" i="3"/>
  <c r="AO191" i="3"/>
  <c r="BE191" i="3"/>
  <c r="BU191" i="3"/>
  <c r="U192" i="3"/>
  <c r="AK192" i="3"/>
  <c r="BI225" i="3"/>
  <c r="BH225" i="3"/>
  <c r="BT225" i="3"/>
  <c r="BJ225" i="3"/>
  <c r="Y226" i="3"/>
  <c r="O226" i="3"/>
  <c r="X226" i="3"/>
  <c r="AJ226" i="3"/>
  <c r="AD226" i="3"/>
  <c r="AS229" i="3"/>
  <c r="AR229" i="3"/>
  <c r="BD229" i="3"/>
  <c r="AT229" i="3"/>
  <c r="T230" i="3"/>
  <c r="N230" i="3"/>
  <c r="BU230" i="3"/>
  <c r="BK230" i="3"/>
  <c r="BT230" i="3"/>
  <c r="AC233" i="3"/>
  <c r="AB233" i="3"/>
  <c r="AN233" i="3"/>
  <c r="AD233" i="3"/>
  <c r="BE234" i="3"/>
  <c r="AU234" i="3"/>
  <c r="BD234" i="3"/>
  <c r="BP234" i="3"/>
  <c r="BJ234" i="3"/>
  <c r="Q236" i="3"/>
  <c r="P236" i="3"/>
  <c r="K236" i="3"/>
  <c r="AG236" i="3"/>
  <c r="AF236" i="3"/>
  <c r="AW236" i="3"/>
  <c r="AV236" i="3"/>
  <c r="BM236" i="3"/>
  <c r="BL236" i="3"/>
  <c r="X237" i="3"/>
  <c r="N237" i="3"/>
  <c r="BY237" i="3"/>
  <c r="BX237" i="3"/>
  <c r="AO238" i="3"/>
  <c r="AE238" i="3"/>
  <c r="AN238" i="3"/>
  <c r="AZ238" i="3"/>
  <c r="AT238" i="3"/>
  <c r="U239" i="3"/>
  <c r="T239" i="3"/>
  <c r="O239" i="3"/>
  <c r="AK239" i="3"/>
  <c r="AJ239" i="3"/>
  <c r="AE239" i="3"/>
  <c r="BA239" i="3"/>
  <c r="AZ239" i="3"/>
  <c r="AU239" i="3"/>
  <c r="BQ239" i="3"/>
  <c r="BP239" i="3"/>
  <c r="BK239" i="3"/>
  <c r="N241" i="3"/>
  <c r="AD241" i="3"/>
  <c r="AF241" i="3" s="1"/>
  <c r="AT241" i="3"/>
  <c r="AV241" i="3" s="1"/>
  <c r="BJ241" i="3"/>
  <c r="BM241" i="3" s="1"/>
  <c r="BI242" i="3"/>
  <c r="BH242" i="3"/>
  <c r="BT242" i="3"/>
  <c r="BJ242" i="3"/>
  <c r="Y243" i="3"/>
  <c r="O243" i="3"/>
  <c r="X243" i="3"/>
  <c r="AJ243" i="3"/>
  <c r="AD243" i="3"/>
  <c r="AS246" i="3"/>
  <c r="AR246" i="3"/>
  <c r="BD246" i="3"/>
  <c r="AT246" i="3"/>
  <c r="T247" i="3"/>
  <c r="N247" i="3"/>
  <c r="BU247" i="3"/>
  <c r="BK247" i="3"/>
  <c r="BT247" i="3"/>
  <c r="AC250" i="3"/>
  <c r="AB250" i="3"/>
  <c r="AN250" i="3"/>
  <c r="AD250" i="3"/>
  <c r="BE251" i="3"/>
  <c r="AU251" i="3"/>
  <c r="BD251" i="3"/>
  <c r="BP251" i="3"/>
  <c r="BJ251" i="3"/>
  <c r="Q254" i="3"/>
  <c r="P254" i="3"/>
  <c r="K254" i="3"/>
  <c r="AG254" i="3"/>
  <c r="AF254" i="3"/>
  <c r="AW254" i="3"/>
  <c r="AV254" i="3"/>
  <c r="BM254" i="3"/>
  <c r="BL254" i="3"/>
  <c r="X256" i="3"/>
  <c r="N256" i="3"/>
  <c r="J256" i="3" s="1"/>
  <c r="BY256" i="3"/>
  <c r="BX256" i="3"/>
  <c r="AO258" i="3"/>
  <c r="AE258" i="3"/>
  <c r="AN258" i="3"/>
  <c r="AZ258" i="3"/>
  <c r="AT258" i="3"/>
  <c r="U259" i="3"/>
  <c r="T259" i="3"/>
  <c r="O259" i="3"/>
  <c r="AK259" i="3"/>
  <c r="AJ259" i="3"/>
  <c r="AE259" i="3"/>
  <c r="BA259" i="3"/>
  <c r="AZ259" i="3"/>
  <c r="AU259" i="3"/>
  <c r="BQ259" i="3"/>
  <c r="BP259" i="3"/>
  <c r="BK259" i="3"/>
  <c r="N260" i="3"/>
  <c r="J260" i="3" s="1"/>
  <c r="AD260" i="3"/>
  <c r="AT260" i="3"/>
  <c r="AW260" i="3" s="1"/>
  <c r="BJ260" i="3"/>
  <c r="BM260" i="3" s="1"/>
  <c r="BI261" i="3"/>
  <c r="BH261" i="3"/>
  <c r="BT261" i="3"/>
  <c r="BJ261" i="3"/>
  <c r="Y262" i="3"/>
  <c r="O262" i="3"/>
  <c r="X262" i="3"/>
  <c r="AJ262" i="3"/>
  <c r="AD262" i="3"/>
  <c r="AS265" i="3"/>
  <c r="AR265" i="3"/>
  <c r="BD265" i="3"/>
  <c r="AT265" i="3"/>
  <c r="T266" i="3"/>
  <c r="N266" i="3"/>
  <c r="BU266" i="3"/>
  <c r="BK266" i="3"/>
  <c r="BT266" i="3"/>
  <c r="AC269" i="3"/>
  <c r="AB269" i="3"/>
  <c r="AN269" i="3"/>
  <c r="AD269" i="3"/>
  <c r="BE270" i="3"/>
  <c r="AU270" i="3"/>
  <c r="BD270" i="3"/>
  <c r="BP270" i="3"/>
  <c r="BJ270" i="3"/>
  <c r="Q272" i="3"/>
  <c r="P272" i="3"/>
  <c r="K272" i="3"/>
  <c r="AG272" i="3"/>
  <c r="AF272" i="3"/>
  <c r="AW272" i="3"/>
  <c r="AV272" i="3"/>
  <c r="BM272" i="3"/>
  <c r="BL272" i="3"/>
  <c r="X273" i="3"/>
  <c r="N273" i="3"/>
  <c r="BY273" i="3"/>
  <c r="BX273" i="3"/>
  <c r="AO274" i="3"/>
  <c r="AE274" i="3"/>
  <c r="AN274" i="3"/>
  <c r="AZ274" i="3"/>
  <c r="AT274" i="3"/>
  <c r="U275" i="3"/>
  <c r="T275" i="3"/>
  <c r="O275" i="3"/>
  <c r="AK275" i="3"/>
  <c r="AJ275" i="3"/>
  <c r="AE275" i="3"/>
  <c r="BA275" i="3"/>
  <c r="AZ275" i="3"/>
  <c r="AU275" i="3"/>
  <c r="BQ275" i="3"/>
  <c r="BP275" i="3"/>
  <c r="BK275" i="3"/>
  <c r="N276" i="3"/>
  <c r="P276" i="3" s="1"/>
  <c r="AD276" i="3"/>
  <c r="AF276" i="3" s="1"/>
  <c r="AT276" i="3"/>
  <c r="AV276" i="3" s="1"/>
  <c r="BJ276" i="3"/>
  <c r="BM276" i="3" s="1"/>
  <c r="BI277" i="3"/>
  <c r="BH277" i="3"/>
  <c r="BT277" i="3"/>
  <c r="BJ277" i="3"/>
  <c r="Y278" i="3"/>
  <c r="O278" i="3"/>
  <c r="X278" i="3"/>
  <c r="AJ278" i="3"/>
  <c r="AD278" i="3"/>
  <c r="AS281" i="3"/>
  <c r="AR281" i="3"/>
  <c r="BD281" i="3"/>
  <c r="AT281" i="3"/>
  <c r="T282" i="3"/>
  <c r="N282" i="3"/>
  <c r="BU282" i="3"/>
  <c r="BK282" i="3"/>
  <c r="BT282" i="3"/>
  <c r="AC285" i="3"/>
  <c r="AB285" i="3"/>
  <c r="AN285" i="3"/>
  <c r="AD285" i="3"/>
  <c r="BE286" i="3"/>
  <c r="AU286" i="3"/>
  <c r="BD286" i="3"/>
  <c r="BP286" i="3"/>
  <c r="BJ286" i="3"/>
  <c r="Q288" i="3"/>
  <c r="P288" i="3"/>
  <c r="K288" i="3"/>
  <c r="AG288" i="3"/>
  <c r="AF288" i="3"/>
  <c r="AW288" i="3"/>
  <c r="AV288" i="3"/>
  <c r="BM288" i="3"/>
  <c r="BL288" i="3"/>
  <c r="X289" i="3"/>
  <c r="N289" i="3"/>
  <c r="BY289" i="3"/>
  <c r="BX289" i="3"/>
  <c r="AO290" i="3"/>
  <c r="AE290" i="3"/>
  <c r="AN290" i="3"/>
  <c r="AZ290" i="3"/>
  <c r="AT290" i="3"/>
  <c r="U291" i="3"/>
  <c r="T291" i="3"/>
  <c r="O291" i="3"/>
  <c r="AK291" i="3"/>
  <c r="AJ291" i="3"/>
  <c r="AE291" i="3"/>
  <c r="BA291" i="3"/>
  <c r="AZ291" i="3"/>
  <c r="AU291" i="3"/>
  <c r="BQ291" i="3"/>
  <c r="BP291" i="3"/>
  <c r="BK291" i="3"/>
  <c r="N293" i="3"/>
  <c r="AD293" i="3"/>
  <c r="AG293" i="3" s="1"/>
  <c r="AT293" i="3"/>
  <c r="AW293" i="3" s="1"/>
  <c r="BJ293" i="3"/>
  <c r="BM293" i="3" s="1"/>
  <c r="BI294" i="3"/>
  <c r="BH294" i="3"/>
  <c r="BT294" i="3"/>
  <c r="BJ294" i="3"/>
  <c r="Y295" i="3"/>
  <c r="O295" i="3"/>
  <c r="X295" i="3"/>
  <c r="AJ295" i="3"/>
  <c r="AD295" i="3"/>
  <c r="AS298" i="3"/>
  <c r="AR298" i="3"/>
  <c r="BD298" i="3"/>
  <c r="AT298" i="3"/>
  <c r="T299" i="3"/>
  <c r="N299" i="3"/>
  <c r="BU299" i="3"/>
  <c r="BK299" i="3"/>
  <c r="BT299" i="3"/>
  <c r="AC302" i="3"/>
  <c r="AB302" i="3"/>
  <c r="AN302" i="3"/>
  <c r="AD302" i="3"/>
  <c r="BE303" i="3"/>
  <c r="AU303" i="3"/>
  <c r="BD303" i="3"/>
  <c r="BP303" i="3"/>
  <c r="BJ303" i="3"/>
  <c r="Q305" i="3"/>
  <c r="P305" i="3"/>
  <c r="K305" i="3"/>
  <c r="AG305" i="3"/>
  <c r="AF305" i="3"/>
  <c r="AW305" i="3"/>
  <c r="AV305" i="3"/>
  <c r="BM305" i="3"/>
  <c r="BL305" i="3"/>
  <c r="X306" i="3"/>
  <c r="N306" i="3"/>
  <c r="BY306" i="3"/>
  <c r="BX306" i="3"/>
  <c r="AO307" i="3"/>
  <c r="AE307" i="3"/>
  <c r="AN307" i="3"/>
  <c r="AZ307" i="3"/>
  <c r="AT307" i="3"/>
  <c r="U308" i="3"/>
  <c r="T308" i="3"/>
  <c r="O308" i="3"/>
  <c r="AK308" i="3"/>
  <c r="AJ308" i="3"/>
  <c r="AE308" i="3"/>
  <c r="BA308" i="3"/>
  <c r="AZ308" i="3"/>
  <c r="AU308" i="3"/>
  <c r="BQ308" i="3"/>
  <c r="BP308" i="3"/>
  <c r="BK308" i="3"/>
  <c r="N309" i="3"/>
  <c r="AD309" i="3"/>
  <c r="AF309" i="3" s="1"/>
  <c r="AT309" i="3"/>
  <c r="AV309" i="3" s="1"/>
  <c r="BJ309" i="3"/>
  <c r="BM309" i="3" s="1"/>
  <c r="BI310" i="3"/>
  <c r="BH310" i="3"/>
  <c r="BT310" i="3"/>
  <c r="BJ310" i="3"/>
  <c r="Y311" i="3"/>
  <c r="O311" i="3"/>
  <c r="X311" i="3"/>
  <c r="AJ311" i="3"/>
  <c r="AD311" i="3"/>
  <c r="AS315" i="3"/>
  <c r="AR315" i="3"/>
  <c r="BD315" i="3"/>
  <c r="AT315" i="3"/>
  <c r="T316" i="3"/>
  <c r="N316" i="3"/>
  <c r="BU316" i="3"/>
  <c r="BK316" i="3"/>
  <c r="BT316" i="3"/>
  <c r="AC319" i="3"/>
  <c r="AB319" i="3"/>
  <c r="AN319" i="3"/>
  <c r="AD319" i="3"/>
  <c r="BE320" i="3"/>
  <c r="AU320" i="3"/>
  <c r="BD320" i="3"/>
  <c r="BP320" i="3"/>
  <c r="BJ320" i="3"/>
  <c r="Q323" i="3"/>
  <c r="P323" i="3"/>
  <c r="K323" i="3"/>
  <c r="AG323" i="3"/>
  <c r="AF323" i="3"/>
  <c r="AW323" i="3"/>
  <c r="AV323" i="3"/>
  <c r="BM323" i="3"/>
  <c r="BL323" i="3"/>
  <c r="X324" i="3"/>
  <c r="N324" i="3"/>
  <c r="J324" i="3" s="1"/>
  <c r="BY324" i="3"/>
  <c r="BX324" i="3"/>
  <c r="AO325" i="3"/>
  <c r="AE325" i="3"/>
  <c r="AN325" i="3"/>
  <c r="AZ325" i="3"/>
  <c r="AT325" i="3"/>
  <c r="U326" i="3"/>
  <c r="T326" i="3"/>
  <c r="O326" i="3"/>
  <c r="AK326" i="3"/>
  <c r="AJ326" i="3"/>
  <c r="AE326" i="3"/>
  <c r="BA326" i="3"/>
  <c r="AZ326" i="3"/>
  <c r="AU326" i="3"/>
  <c r="BQ326" i="3"/>
  <c r="BP326" i="3"/>
  <c r="BK326" i="3"/>
  <c r="N328" i="3"/>
  <c r="J328" i="3" s="1"/>
  <c r="AD328" i="3"/>
  <c r="AG328" i="3" s="1"/>
  <c r="AT328" i="3"/>
  <c r="AW328" i="3" s="1"/>
  <c r="BJ328" i="3"/>
  <c r="BM328" i="3" s="1"/>
  <c r="BI330" i="3"/>
  <c r="BH330" i="3"/>
  <c r="BT330" i="3"/>
  <c r="BJ330" i="3"/>
  <c r="Y331" i="3"/>
  <c r="O331" i="3"/>
  <c r="X331" i="3"/>
  <c r="AJ331" i="3"/>
  <c r="AD331" i="3"/>
  <c r="AS334" i="3"/>
  <c r="AR334" i="3"/>
  <c r="BD334" i="3"/>
  <c r="AT334" i="3"/>
  <c r="T335" i="3"/>
  <c r="N335" i="3"/>
  <c r="BU335" i="3"/>
  <c r="BK335" i="3"/>
  <c r="BT335" i="3"/>
  <c r="AC338" i="3"/>
  <c r="AB338" i="3"/>
  <c r="AN338" i="3"/>
  <c r="AD338" i="3"/>
  <c r="BE339" i="3"/>
  <c r="AU339" i="3"/>
  <c r="BD339" i="3"/>
  <c r="BP339" i="3"/>
  <c r="BJ339" i="3"/>
  <c r="Q341" i="3"/>
  <c r="P341" i="3"/>
  <c r="K341" i="3"/>
  <c r="AG341" i="3"/>
  <c r="AF341" i="3"/>
  <c r="AW341" i="3"/>
  <c r="AV341" i="3"/>
  <c r="BM341" i="3"/>
  <c r="BL341" i="3"/>
  <c r="X342" i="3"/>
  <c r="N342" i="3"/>
  <c r="BY342" i="3"/>
  <c r="BX342" i="3"/>
  <c r="AO343" i="3"/>
  <c r="AE343" i="3"/>
  <c r="AN343" i="3"/>
  <c r="AZ343" i="3"/>
  <c r="AT343" i="3"/>
  <c r="AO344" i="3"/>
  <c r="AN344" i="3"/>
  <c r="AO349" i="3"/>
  <c r="AN349" i="3"/>
  <c r="J350" i="3"/>
  <c r="AU351" i="3"/>
  <c r="Y352" i="3"/>
  <c r="X352" i="3"/>
  <c r="AW358" i="3"/>
  <c r="AV358" i="3"/>
  <c r="BE365" i="3"/>
  <c r="BD365" i="3"/>
  <c r="BQ366" i="3"/>
  <c r="BP366" i="3"/>
  <c r="BK366" i="3"/>
  <c r="BI368" i="3"/>
  <c r="AU368" i="3"/>
  <c r="BH368" i="3"/>
  <c r="Y377" i="3"/>
  <c r="X377" i="3"/>
  <c r="AK378" i="3"/>
  <c r="AJ378" i="3"/>
  <c r="AE378" i="3"/>
  <c r="AS390" i="3"/>
  <c r="AE390" i="3"/>
  <c r="AR390" i="3"/>
  <c r="AG393" i="3"/>
  <c r="AF393" i="3"/>
  <c r="BE403" i="3"/>
  <c r="BD403" i="3"/>
  <c r="BY406" i="3"/>
  <c r="BX406" i="3"/>
  <c r="BU416" i="3"/>
  <c r="BT416" i="3"/>
  <c r="Q104" i="3"/>
  <c r="AG104" i="3"/>
  <c r="AW104" i="3"/>
  <c r="BM104" i="3"/>
  <c r="Q108" i="3"/>
  <c r="AG108" i="3"/>
  <c r="AW108" i="3"/>
  <c r="BM108" i="3"/>
  <c r="Q112" i="3"/>
  <c r="AG112" i="3"/>
  <c r="AW112" i="3"/>
  <c r="BM112" i="3"/>
  <c r="Q117" i="3"/>
  <c r="AG117" i="3"/>
  <c r="AW117" i="3"/>
  <c r="BM117" i="3"/>
  <c r="Q126" i="3"/>
  <c r="AG126" i="3"/>
  <c r="AW126" i="3"/>
  <c r="BM126" i="3"/>
  <c r="Q137" i="3"/>
  <c r="AG137" i="3"/>
  <c r="AW137" i="3"/>
  <c r="BM137" i="3"/>
  <c r="Q152" i="3"/>
  <c r="AG152" i="3"/>
  <c r="AW152" i="3"/>
  <c r="BM152" i="3"/>
  <c r="Q156" i="3"/>
  <c r="AG156" i="3"/>
  <c r="AW156" i="3"/>
  <c r="BM156" i="3"/>
  <c r="Q163" i="3"/>
  <c r="AG163" i="3"/>
  <c r="AW163" i="3"/>
  <c r="BM163" i="3"/>
  <c r="Q167" i="3"/>
  <c r="AG167" i="3"/>
  <c r="AW167" i="3"/>
  <c r="BM167" i="3"/>
  <c r="Q171" i="3"/>
  <c r="AG171" i="3"/>
  <c r="AW171" i="3"/>
  <c r="BM171" i="3"/>
  <c r="Q175" i="3"/>
  <c r="AG175" i="3"/>
  <c r="AW175" i="3"/>
  <c r="BM175" i="3"/>
  <c r="Q179" i="3"/>
  <c r="AG179" i="3"/>
  <c r="AW179" i="3"/>
  <c r="BM179" i="3"/>
  <c r="Q187" i="3"/>
  <c r="AG187" i="3"/>
  <c r="AW187" i="3"/>
  <c r="BM187" i="3"/>
  <c r="Q192" i="3"/>
  <c r="AG192" i="3"/>
  <c r="AS225" i="3"/>
  <c r="AR225" i="3"/>
  <c r="BD225" i="3"/>
  <c r="AT225" i="3"/>
  <c r="T226" i="3"/>
  <c r="N226" i="3"/>
  <c r="BU226" i="3"/>
  <c r="BK226" i="3"/>
  <c r="BT226" i="3"/>
  <c r="AC229" i="3"/>
  <c r="AB229" i="3"/>
  <c r="AN229" i="3"/>
  <c r="AD229" i="3"/>
  <c r="BE230" i="3"/>
  <c r="AU230" i="3"/>
  <c r="BD230" i="3"/>
  <c r="BP230" i="3"/>
  <c r="BJ230" i="3"/>
  <c r="Q232" i="3"/>
  <c r="K232" i="3"/>
  <c r="AF232" i="3"/>
  <c r="AV232" i="3"/>
  <c r="X233" i="3"/>
  <c r="N233" i="3"/>
  <c r="BY233" i="3"/>
  <c r="BX233" i="3"/>
  <c r="AO234" i="3"/>
  <c r="AE234" i="3"/>
  <c r="AN234" i="3"/>
  <c r="AZ234" i="3"/>
  <c r="AT234" i="3"/>
  <c r="U235" i="3"/>
  <c r="T235" i="3"/>
  <c r="O235" i="3"/>
  <c r="AK235" i="3"/>
  <c r="AJ235" i="3"/>
  <c r="AE235" i="3"/>
  <c r="BA235" i="3"/>
  <c r="AZ235" i="3"/>
  <c r="AU235" i="3"/>
  <c r="BQ235" i="3"/>
  <c r="BP235" i="3"/>
  <c r="BK235" i="3"/>
  <c r="BI237" i="3"/>
  <c r="BH237" i="3"/>
  <c r="BT237" i="3"/>
  <c r="BJ237" i="3"/>
  <c r="Y238" i="3"/>
  <c r="O238" i="3"/>
  <c r="X238" i="3"/>
  <c r="AJ238" i="3"/>
  <c r="AD238" i="3"/>
  <c r="AS242" i="3"/>
  <c r="AR242" i="3"/>
  <c r="BD242" i="3"/>
  <c r="AT242" i="3"/>
  <c r="T243" i="3"/>
  <c r="N243" i="3"/>
  <c r="J243" i="3" s="1"/>
  <c r="BU243" i="3"/>
  <c r="BK243" i="3"/>
  <c r="BT243" i="3"/>
  <c r="AC246" i="3"/>
  <c r="AB246" i="3"/>
  <c r="AN246" i="3"/>
  <c r="AD246" i="3"/>
  <c r="BE247" i="3"/>
  <c r="AU247" i="3"/>
  <c r="BD247" i="3"/>
  <c r="BP247" i="3"/>
  <c r="BJ247" i="3"/>
  <c r="K249" i="3"/>
  <c r="AG249" i="3"/>
  <c r="BM249" i="3"/>
  <c r="X250" i="3"/>
  <c r="N250" i="3"/>
  <c r="BY250" i="3"/>
  <c r="BX250" i="3"/>
  <c r="AO251" i="3"/>
  <c r="AE251" i="3"/>
  <c r="AN251" i="3"/>
  <c r="AZ251" i="3"/>
  <c r="AT251" i="3"/>
  <c r="U253" i="3"/>
  <c r="T253" i="3"/>
  <c r="O253" i="3"/>
  <c r="AK253" i="3"/>
  <c r="AJ253" i="3"/>
  <c r="AE253" i="3"/>
  <c r="BA253" i="3"/>
  <c r="AZ253" i="3"/>
  <c r="AU253" i="3"/>
  <c r="BQ253" i="3"/>
  <c r="BP253" i="3"/>
  <c r="BK253" i="3"/>
  <c r="BI256" i="3"/>
  <c r="BH256" i="3"/>
  <c r="BT256" i="3"/>
  <c r="BJ256" i="3"/>
  <c r="Y258" i="3"/>
  <c r="O258" i="3"/>
  <c r="X258" i="3"/>
  <c r="AJ258" i="3"/>
  <c r="AD258" i="3"/>
  <c r="AS261" i="3"/>
  <c r="AR261" i="3"/>
  <c r="BD261" i="3"/>
  <c r="AT261" i="3"/>
  <c r="T262" i="3"/>
  <c r="N262" i="3"/>
  <c r="BU262" i="3"/>
  <c r="BK262" i="3"/>
  <c r="BT262" i="3"/>
  <c r="AC265" i="3"/>
  <c r="AB265" i="3"/>
  <c r="AN265" i="3"/>
  <c r="AD265" i="3"/>
  <c r="BE266" i="3"/>
  <c r="AU266" i="3"/>
  <c r="BD266" i="3"/>
  <c r="BP266" i="3"/>
  <c r="BJ266" i="3"/>
  <c r="Q268" i="3"/>
  <c r="K268" i="3"/>
  <c r="AV268" i="3"/>
  <c r="X269" i="3"/>
  <c r="N269" i="3"/>
  <c r="J269" i="3" s="1"/>
  <c r="BY269" i="3"/>
  <c r="BX269" i="3"/>
  <c r="AO270" i="3"/>
  <c r="AE270" i="3"/>
  <c r="AN270" i="3"/>
  <c r="AZ270" i="3"/>
  <c r="AT270" i="3"/>
  <c r="U271" i="3"/>
  <c r="T271" i="3"/>
  <c r="O271" i="3"/>
  <c r="AK271" i="3"/>
  <c r="AJ271" i="3"/>
  <c r="AE271" i="3"/>
  <c r="BA271" i="3"/>
  <c r="AZ271" i="3"/>
  <c r="AU271" i="3"/>
  <c r="BQ271" i="3"/>
  <c r="BP271" i="3"/>
  <c r="BK271" i="3"/>
  <c r="BI273" i="3"/>
  <c r="BH273" i="3"/>
  <c r="BT273" i="3"/>
  <c r="BJ273" i="3"/>
  <c r="Y274" i="3"/>
  <c r="O274" i="3"/>
  <c r="X274" i="3"/>
  <c r="AJ274" i="3"/>
  <c r="AD274" i="3"/>
  <c r="AS277" i="3"/>
  <c r="AR277" i="3"/>
  <c r="BD277" i="3"/>
  <c r="AT277" i="3"/>
  <c r="T278" i="3"/>
  <c r="N278" i="3"/>
  <c r="J278" i="3" s="1"/>
  <c r="BU278" i="3"/>
  <c r="BK278" i="3"/>
  <c r="BT278" i="3"/>
  <c r="AC281" i="3"/>
  <c r="AB281" i="3"/>
  <c r="AN281" i="3"/>
  <c r="AD281" i="3"/>
  <c r="BE282" i="3"/>
  <c r="AU282" i="3"/>
  <c r="BD282" i="3"/>
  <c r="BP282" i="3"/>
  <c r="BJ282" i="3"/>
  <c r="K284" i="3"/>
  <c r="AG284" i="3"/>
  <c r="AW284" i="3"/>
  <c r="BM284" i="3"/>
  <c r="X285" i="3"/>
  <c r="N285" i="3"/>
  <c r="BY285" i="3"/>
  <c r="BX285" i="3"/>
  <c r="AO286" i="3"/>
  <c r="AE286" i="3"/>
  <c r="AN286" i="3"/>
  <c r="AZ286" i="3"/>
  <c r="AT286" i="3"/>
  <c r="U287" i="3"/>
  <c r="T287" i="3"/>
  <c r="O287" i="3"/>
  <c r="AK287" i="3"/>
  <c r="AJ287" i="3"/>
  <c r="AE287" i="3"/>
  <c r="BA287" i="3"/>
  <c r="AZ287" i="3"/>
  <c r="AU287" i="3"/>
  <c r="BQ287" i="3"/>
  <c r="BP287" i="3"/>
  <c r="BK287" i="3"/>
  <c r="BI289" i="3"/>
  <c r="BH289" i="3"/>
  <c r="BT289" i="3"/>
  <c r="BJ289" i="3"/>
  <c r="Y290" i="3"/>
  <c r="O290" i="3"/>
  <c r="X290" i="3"/>
  <c r="AJ290" i="3"/>
  <c r="AD290" i="3"/>
  <c r="AS294" i="3"/>
  <c r="AR294" i="3"/>
  <c r="BD294" i="3"/>
  <c r="AT294" i="3"/>
  <c r="T295" i="3"/>
  <c r="N295" i="3"/>
  <c r="BU295" i="3"/>
  <c r="BK295" i="3"/>
  <c r="BT295" i="3"/>
  <c r="AC298" i="3"/>
  <c r="AB298" i="3"/>
  <c r="AN298" i="3"/>
  <c r="AD298" i="3"/>
  <c r="BE299" i="3"/>
  <c r="AU299" i="3"/>
  <c r="BD299" i="3"/>
  <c r="BP299" i="3"/>
  <c r="BJ299" i="3"/>
  <c r="Q301" i="3"/>
  <c r="K301" i="3"/>
  <c r="AF301" i="3"/>
  <c r="AV301" i="3"/>
  <c r="X302" i="3"/>
  <c r="N302" i="3"/>
  <c r="BY302" i="3"/>
  <c r="BX302" i="3"/>
  <c r="AO303" i="3"/>
  <c r="AE303" i="3"/>
  <c r="AN303" i="3"/>
  <c r="AZ303" i="3"/>
  <c r="AT303" i="3"/>
  <c r="U304" i="3"/>
  <c r="T304" i="3"/>
  <c r="O304" i="3"/>
  <c r="AK304" i="3"/>
  <c r="AJ304" i="3"/>
  <c r="AE304" i="3"/>
  <c r="BA304" i="3"/>
  <c r="AZ304" i="3"/>
  <c r="AU304" i="3"/>
  <c r="BQ304" i="3"/>
  <c r="BP304" i="3"/>
  <c r="BK304" i="3"/>
  <c r="BI306" i="3"/>
  <c r="BH306" i="3"/>
  <c r="BT306" i="3"/>
  <c r="BJ306" i="3"/>
  <c r="Y307" i="3"/>
  <c r="O307" i="3"/>
  <c r="X307" i="3"/>
  <c r="AJ307" i="3"/>
  <c r="AD307" i="3"/>
  <c r="AS310" i="3"/>
  <c r="AR310" i="3"/>
  <c r="BD310" i="3"/>
  <c r="AT310" i="3"/>
  <c r="T311" i="3"/>
  <c r="N311" i="3"/>
  <c r="J311" i="3" s="1"/>
  <c r="BU311" i="3"/>
  <c r="BK311" i="3"/>
  <c r="BT311" i="3"/>
  <c r="AC315" i="3"/>
  <c r="AB315" i="3"/>
  <c r="AN315" i="3"/>
  <c r="AD315" i="3"/>
  <c r="BE316" i="3"/>
  <c r="AU316" i="3"/>
  <c r="BD316" i="3"/>
  <c r="BP316" i="3"/>
  <c r="BJ316" i="3"/>
  <c r="K318" i="3"/>
  <c r="AG318" i="3"/>
  <c r="BM318" i="3"/>
  <c r="X319" i="3"/>
  <c r="N319" i="3"/>
  <c r="BY319" i="3"/>
  <c r="BX319" i="3"/>
  <c r="AO320" i="3"/>
  <c r="AE320" i="3"/>
  <c r="AN320" i="3"/>
  <c r="AZ320" i="3"/>
  <c r="AT320" i="3"/>
  <c r="U322" i="3"/>
  <c r="T322" i="3"/>
  <c r="O322" i="3"/>
  <c r="AK322" i="3"/>
  <c r="AJ322" i="3"/>
  <c r="AE322" i="3"/>
  <c r="BA322" i="3"/>
  <c r="AZ322" i="3"/>
  <c r="AU322" i="3"/>
  <c r="BQ322" i="3"/>
  <c r="BP322" i="3"/>
  <c r="BK322" i="3"/>
  <c r="BI324" i="3"/>
  <c r="BH324" i="3"/>
  <c r="BT324" i="3"/>
  <c r="BJ324" i="3"/>
  <c r="Y325" i="3"/>
  <c r="O325" i="3"/>
  <c r="X325" i="3"/>
  <c r="AJ325" i="3"/>
  <c r="AD325" i="3"/>
  <c r="AS330" i="3"/>
  <c r="AR330" i="3"/>
  <c r="BD330" i="3"/>
  <c r="AT330" i="3"/>
  <c r="T331" i="3"/>
  <c r="N331" i="3"/>
  <c r="BU331" i="3"/>
  <c r="BK331" i="3"/>
  <c r="BT331" i="3"/>
  <c r="AC334" i="3"/>
  <c r="AB334" i="3"/>
  <c r="AN334" i="3"/>
  <c r="AD334" i="3"/>
  <c r="BE335" i="3"/>
  <c r="AU335" i="3"/>
  <c r="BD335" i="3"/>
  <c r="BP335" i="3"/>
  <c r="BJ335" i="3"/>
  <c r="Q337" i="3"/>
  <c r="K337" i="3"/>
  <c r="AV337" i="3"/>
  <c r="X338" i="3"/>
  <c r="N338" i="3"/>
  <c r="J338" i="3" s="1"/>
  <c r="BY338" i="3"/>
  <c r="BX338" i="3"/>
  <c r="AO339" i="3"/>
  <c r="AE339" i="3"/>
  <c r="AN339" i="3"/>
  <c r="AZ339" i="3"/>
  <c r="AT339" i="3"/>
  <c r="U340" i="3"/>
  <c r="T340" i="3"/>
  <c r="O340" i="3"/>
  <c r="AK340" i="3"/>
  <c r="AJ340" i="3"/>
  <c r="AE340" i="3"/>
  <c r="BA340" i="3"/>
  <c r="AZ340" i="3"/>
  <c r="AU340" i="3"/>
  <c r="BQ340" i="3"/>
  <c r="BP340" i="3"/>
  <c r="BK340" i="3"/>
  <c r="BI342" i="3"/>
  <c r="BH342" i="3"/>
  <c r="BT342" i="3"/>
  <c r="BJ342" i="3"/>
  <c r="Y343" i="3"/>
  <c r="O343" i="3"/>
  <c r="X343" i="3"/>
  <c r="AJ343" i="3"/>
  <c r="AD343" i="3"/>
  <c r="BU344" i="3"/>
  <c r="BT344" i="3"/>
  <c r="BU345" i="3"/>
  <c r="BT345" i="3"/>
  <c r="J346" i="3"/>
  <c r="AC347" i="3"/>
  <c r="AB347" i="3"/>
  <c r="AC348" i="3"/>
  <c r="AB348" i="3"/>
  <c r="BI348" i="3"/>
  <c r="BH348" i="3"/>
  <c r="Y356" i="3"/>
  <c r="X356" i="3"/>
  <c r="AK357" i="3"/>
  <c r="AJ357" i="3"/>
  <c r="AE357" i="3"/>
  <c r="AS368" i="3"/>
  <c r="AE368" i="3"/>
  <c r="AR368" i="3"/>
  <c r="AG371" i="3"/>
  <c r="AF371" i="3"/>
  <c r="J379" i="3"/>
  <c r="J380" i="3"/>
  <c r="BU381" i="3"/>
  <c r="BT381" i="3"/>
  <c r="BA384" i="3"/>
  <c r="AZ384" i="3"/>
  <c r="AU384" i="3"/>
  <c r="BM385" i="3"/>
  <c r="BL385" i="3"/>
  <c r="AC390" i="3"/>
  <c r="O390" i="3"/>
  <c r="AB390" i="3"/>
  <c r="AO391" i="3"/>
  <c r="AN391" i="3"/>
  <c r="U392" i="3"/>
  <c r="T392" i="3"/>
  <c r="O392" i="3"/>
  <c r="BU399" i="3"/>
  <c r="BT399" i="3"/>
  <c r="AD10" i="4"/>
  <c r="AC83" i="4"/>
  <c r="AD11" i="4"/>
  <c r="AD19" i="4"/>
  <c r="AD17" i="4"/>
  <c r="AD13" i="4"/>
  <c r="AD14" i="4" s="1"/>
  <c r="X21" i="4"/>
  <c r="AA21" i="4"/>
  <c r="Q21" i="4"/>
  <c r="W20" i="4"/>
  <c r="DD21" i="4"/>
  <c r="DG21" i="4"/>
  <c r="DC20" i="4"/>
  <c r="DC84" i="4" s="1"/>
  <c r="BQ94" i="3"/>
  <c r="AC96" i="3"/>
  <c r="AS96" i="3"/>
  <c r="BI96" i="3"/>
  <c r="BY96" i="3"/>
  <c r="Y97" i="3"/>
  <c r="AO97" i="3"/>
  <c r="BE97" i="3"/>
  <c r="BU97" i="3"/>
  <c r="U98" i="3"/>
  <c r="AK98" i="3"/>
  <c r="BA98" i="3"/>
  <c r="BQ98" i="3"/>
  <c r="AC100" i="3"/>
  <c r="AS100" i="3"/>
  <c r="BI100" i="3"/>
  <c r="BY100" i="3"/>
  <c r="Y101" i="3"/>
  <c r="AO101" i="3"/>
  <c r="BE101" i="3"/>
  <c r="BU101" i="3"/>
  <c r="U102" i="3"/>
  <c r="AK102" i="3"/>
  <c r="AN102" i="3"/>
  <c r="BA102" i="3"/>
  <c r="BD102" i="3"/>
  <c r="BQ102" i="3"/>
  <c r="BT102" i="3"/>
  <c r="O103" i="3"/>
  <c r="T103" i="3"/>
  <c r="AE103" i="3"/>
  <c r="AJ103" i="3"/>
  <c r="AU103" i="3"/>
  <c r="AZ103" i="3"/>
  <c r="BK103" i="3"/>
  <c r="BP103" i="3"/>
  <c r="K104" i="3"/>
  <c r="P104" i="3"/>
  <c r="AC104" i="3"/>
  <c r="AF104" i="3"/>
  <c r="AS104" i="3"/>
  <c r="AV104" i="3"/>
  <c r="BI104" i="3"/>
  <c r="BL104" i="3"/>
  <c r="BY104" i="3"/>
  <c r="Y105" i="3"/>
  <c r="AB105" i="3"/>
  <c r="AO105" i="3"/>
  <c r="AR105" i="3"/>
  <c r="BE105" i="3"/>
  <c r="BH105" i="3"/>
  <c r="BU105" i="3"/>
  <c r="BX105" i="3"/>
  <c r="U106" i="3"/>
  <c r="X106" i="3"/>
  <c r="AK106" i="3"/>
  <c r="AN106" i="3"/>
  <c r="BA106" i="3"/>
  <c r="BD106" i="3"/>
  <c r="BQ106" i="3"/>
  <c r="BT106" i="3"/>
  <c r="O107" i="3"/>
  <c r="T107" i="3"/>
  <c r="AE107" i="3"/>
  <c r="AJ107" i="3"/>
  <c r="AU107" i="3"/>
  <c r="AZ107" i="3"/>
  <c r="BK107" i="3"/>
  <c r="BP107" i="3"/>
  <c r="K108" i="3"/>
  <c r="P108" i="3"/>
  <c r="AC108" i="3"/>
  <c r="AF108" i="3"/>
  <c r="AS108" i="3"/>
  <c r="AV108" i="3"/>
  <c r="BI108" i="3"/>
  <c r="BL108" i="3"/>
  <c r="BY108" i="3"/>
  <c r="Y109" i="3"/>
  <c r="AB109" i="3"/>
  <c r="AO109" i="3"/>
  <c r="AR109" i="3"/>
  <c r="BE109" i="3"/>
  <c r="BH109" i="3"/>
  <c r="BU109" i="3"/>
  <c r="BX109" i="3"/>
  <c r="U110" i="3"/>
  <c r="X110" i="3"/>
  <c r="AK110" i="3"/>
  <c r="AN110" i="3"/>
  <c r="BA110" i="3"/>
  <c r="BD110" i="3"/>
  <c r="BQ110" i="3"/>
  <c r="BT110" i="3"/>
  <c r="O111" i="3"/>
  <c r="T111" i="3"/>
  <c r="AE111" i="3"/>
  <c r="AJ111" i="3"/>
  <c r="AU111" i="3"/>
  <c r="AZ111" i="3"/>
  <c r="BK111" i="3"/>
  <c r="BP111" i="3"/>
  <c r="K112" i="3"/>
  <c r="P112" i="3"/>
  <c r="AC112" i="3"/>
  <c r="AF112" i="3"/>
  <c r="AS112" i="3"/>
  <c r="AV112" i="3"/>
  <c r="BI112" i="3"/>
  <c r="BL112" i="3"/>
  <c r="BY112" i="3"/>
  <c r="Y113" i="3"/>
  <c r="AB113" i="3"/>
  <c r="AO113" i="3"/>
  <c r="AR113" i="3"/>
  <c r="BE113" i="3"/>
  <c r="BH113" i="3"/>
  <c r="BU113" i="3"/>
  <c r="BX113" i="3"/>
  <c r="U114" i="3"/>
  <c r="X114" i="3"/>
  <c r="AK114" i="3"/>
  <c r="AN114" i="3"/>
  <c r="BA114" i="3"/>
  <c r="BD114" i="3"/>
  <c r="BQ114" i="3"/>
  <c r="BT114" i="3"/>
  <c r="O115" i="3"/>
  <c r="T115" i="3"/>
  <c r="AE115" i="3"/>
  <c r="AJ115" i="3"/>
  <c r="AU115" i="3"/>
  <c r="AZ115" i="3"/>
  <c r="BK115" i="3"/>
  <c r="BP115" i="3"/>
  <c r="K117" i="3"/>
  <c r="P117" i="3"/>
  <c r="AC117" i="3"/>
  <c r="AF117" i="3"/>
  <c r="AS117" i="3"/>
  <c r="AV117" i="3"/>
  <c r="BI117" i="3"/>
  <c r="BL117" i="3"/>
  <c r="BY117" i="3"/>
  <c r="Y121" i="3"/>
  <c r="AB121" i="3"/>
  <c r="AO121" i="3"/>
  <c r="AR121" i="3"/>
  <c r="BE121" i="3"/>
  <c r="BH121" i="3"/>
  <c r="BU121" i="3"/>
  <c r="BX121" i="3"/>
  <c r="U123" i="3"/>
  <c r="X123" i="3"/>
  <c r="AK123" i="3"/>
  <c r="AN123" i="3"/>
  <c r="BA123" i="3"/>
  <c r="BD123" i="3"/>
  <c r="BQ123" i="3"/>
  <c r="BT123" i="3"/>
  <c r="O124" i="3"/>
  <c r="T124" i="3"/>
  <c r="AE124" i="3"/>
  <c r="AJ124" i="3"/>
  <c r="AU124" i="3"/>
  <c r="AZ124" i="3"/>
  <c r="BK124" i="3"/>
  <c r="BP124" i="3"/>
  <c r="K126" i="3"/>
  <c r="P126" i="3"/>
  <c r="AC126" i="3"/>
  <c r="AF126" i="3"/>
  <c r="AS126" i="3"/>
  <c r="AV126" i="3"/>
  <c r="BI126" i="3"/>
  <c r="BL126" i="3"/>
  <c r="BY126" i="3"/>
  <c r="Y130" i="3"/>
  <c r="AB130" i="3"/>
  <c r="AO130" i="3"/>
  <c r="AR130" i="3"/>
  <c r="BE130" i="3"/>
  <c r="BH130" i="3"/>
  <c r="BU130" i="3"/>
  <c r="BX130" i="3"/>
  <c r="U131" i="3"/>
  <c r="X131" i="3"/>
  <c r="AK131" i="3"/>
  <c r="AN131" i="3"/>
  <c r="BA131" i="3"/>
  <c r="BD131" i="3"/>
  <c r="BQ131" i="3"/>
  <c r="BT131" i="3"/>
  <c r="O133" i="3"/>
  <c r="T133" i="3"/>
  <c r="AE133" i="3"/>
  <c r="AJ133" i="3"/>
  <c r="AU133" i="3"/>
  <c r="AZ133" i="3"/>
  <c r="BK133" i="3"/>
  <c r="BP133" i="3"/>
  <c r="K137" i="3"/>
  <c r="P137" i="3"/>
  <c r="AC137" i="3"/>
  <c r="AF137" i="3"/>
  <c r="AS137" i="3"/>
  <c r="AV137" i="3"/>
  <c r="BI137" i="3"/>
  <c r="BL137" i="3"/>
  <c r="BY137" i="3"/>
  <c r="Y145" i="3"/>
  <c r="AB145" i="3"/>
  <c r="AO145" i="3"/>
  <c r="AR145" i="3"/>
  <c r="BE145" i="3"/>
  <c r="BH145" i="3"/>
  <c r="BU145" i="3"/>
  <c r="BX145" i="3"/>
  <c r="U147" i="3"/>
  <c r="X147" i="3"/>
  <c r="AK147" i="3"/>
  <c r="AN147" i="3"/>
  <c r="BA147" i="3"/>
  <c r="BD147" i="3"/>
  <c r="BQ147" i="3"/>
  <c r="BT147" i="3"/>
  <c r="O151" i="3"/>
  <c r="T151" i="3"/>
  <c r="AE151" i="3"/>
  <c r="AJ151" i="3"/>
  <c r="AU151" i="3"/>
  <c r="AZ151" i="3"/>
  <c r="BK151" i="3"/>
  <c r="BP151" i="3"/>
  <c r="K152" i="3"/>
  <c r="P152" i="3"/>
  <c r="AC152" i="3"/>
  <c r="AF152" i="3"/>
  <c r="AS152" i="3"/>
  <c r="AV152" i="3"/>
  <c r="BI152" i="3"/>
  <c r="BL152" i="3"/>
  <c r="BY152" i="3"/>
  <c r="Y153" i="3"/>
  <c r="AB153" i="3"/>
  <c r="AO153" i="3"/>
  <c r="AR153" i="3"/>
  <c r="BE153" i="3"/>
  <c r="BH153" i="3"/>
  <c r="BU153" i="3"/>
  <c r="BX153" i="3"/>
  <c r="U154" i="3"/>
  <c r="X154" i="3"/>
  <c r="AK154" i="3"/>
  <c r="AN154" i="3"/>
  <c r="BA154" i="3"/>
  <c r="BD154" i="3"/>
  <c r="BQ154" i="3"/>
  <c r="BT154" i="3"/>
  <c r="O155" i="3"/>
  <c r="T155" i="3"/>
  <c r="AE155" i="3"/>
  <c r="AJ155" i="3"/>
  <c r="AU155" i="3"/>
  <c r="AZ155" i="3"/>
  <c r="BK155" i="3"/>
  <c r="BP155" i="3"/>
  <c r="K156" i="3"/>
  <c r="P156" i="3"/>
  <c r="AC156" i="3"/>
  <c r="AF156" i="3"/>
  <c r="AS156" i="3"/>
  <c r="AV156" i="3"/>
  <c r="BI156" i="3"/>
  <c r="BL156" i="3"/>
  <c r="BY156" i="3"/>
  <c r="Y157" i="3"/>
  <c r="AB157" i="3"/>
  <c r="AO157" i="3"/>
  <c r="AR157" i="3"/>
  <c r="BE157" i="3"/>
  <c r="BH157" i="3"/>
  <c r="BU157" i="3"/>
  <c r="BX157" i="3"/>
  <c r="U158" i="3"/>
  <c r="X158" i="3"/>
  <c r="AK158" i="3"/>
  <c r="AN158" i="3"/>
  <c r="BA158" i="3"/>
  <c r="BD158" i="3"/>
  <c r="BQ158" i="3"/>
  <c r="BT158" i="3"/>
  <c r="O161" i="3"/>
  <c r="T161" i="3"/>
  <c r="AE161" i="3"/>
  <c r="AJ161" i="3"/>
  <c r="AU161" i="3"/>
  <c r="AZ161" i="3"/>
  <c r="BK161" i="3"/>
  <c r="BP161" i="3"/>
  <c r="K163" i="3"/>
  <c r="P163" i="3"/>
  <c r="AC163" i="3"/>
  <c r="AF163" i="3"/>
  <c r="AS163" i="3"/>
  <c r="AV163" i="3"/>
  <c r="BI163" i="3"/>
  <c r="BL163" i="3"/>
  <c r="BY163" i="3"/>
  <c r="Y164" i="3"/>
  <c r="AB164" i="3"/>
  <c r="AO164" i="3"/>
  <c r="AR164" i="3"/>
  <c r="BE164" i="3"/>
  <c r="BH164" i="3"/>
  <c r="BU164" i="3"/>
  <c r="BX164" i="3"/>
  <c r="U165" i="3"/>
  <c r="X165" i="3"/>
  <c r="AK165" i="3"/>
  <c r="AN165" i="3"/>
  <c r="BA165" i="3"/>
  <c r="BD165" i="3"/>
  <c r="BQ165" i="3"/>
  <c r="BT165" i="3"/>
  <c r="O166" i="3"/>
  <c r="T166" i="3"/>
  <c r="AE166" i="3"/>
  <c r="AJ166" i="3"/>
  <c r="AU166" i="3"/>
  <c r="AZ166" i="3"/>
  <c r="BK166" i="3"/>
  <c r="BP166" i="3"/>
  <c r="K167" i="3"/>
  <c r="P167" i="3"/>
  <c r="AC167" i="3"/>
  <c r="AF167" i="3"/>
  <c r="AS167" i="3"/>
  <c r="AV167" i="3"/>
  <c r="BI167" i="3"/>
  <c r="BL167" i="3"/>
  <c r="BY167" i="3"/>
  <c r="Y168" i="3"/>
  <c r="AB168" i="3"/>
  <c r="AO168" i="3"/>
  <c r="AR168" i="3"/>
  <c r="BE168" i="3"/>
  <c r="BH168" i="3"/>
  <c r="BU168" i="3"/>
  <c r="BX168" i="3"/>
  <c r="U169" i="3"/>
  <c r="X169" i="3"/>
  <c r="AK169" i="3"/>
  <c r="AN169" i="3"/>
  <c r="BA169" i="3"/>
  <c r="BD169" i="3"/>
  <c r="BQ169" i="3"/>
  <c r="BT169" i="3"/>
  <c r="O170" i="3"/>
  <c r="T170" i="3"/>
  <c r="AE170" i="3"/>
  <c r="AJ170" i="3"/>
  <c r="AU170" i="3"/>
  <c r="AZ170" i="3"/>
  <c r="BK170" i="3"/>
  <c r="BP170" i="3"/>
  <c r="K171" i="3"/>
  <c r="P171" i="3"/>
  <c r="AC171" i="3"/>
  <c r="AF171" i="3"/>
  <c r="AS171" i="3"/>
  <c r="AV171" i="3"/>
  <c r="BI171" i="3"/>
  <c r="BL171" i="3"/>
  <c r="BY171" i="3"/>
  <c r="Y172" i="3"/>
  <c r="AB172" i="3"/>
  <c r="AO172" i="3"/>
  <c r="AR172" i="3"/>
  <c r="BE172" i="3"/>
  <c r="BH172" i="3"/>
  <c r="BU172" i="3"/>
  <c r="BX172" i="3"/>
  <c r="U173" i="3"/>
  <c r="X173" i="3"/>
  <c r="AK173" i="3"/>
  <c r="AN173" i="3"/>
  <c r="BA173" i="3"/>
  <c r="BD173" i="3"/>
  <c r="BQ173" i="3"/>
  <c r="BT173" i="3"/>
  <c r="O174" i="3"/>
  <c r="T174" i="3"/>
  <c r="AE174" i="3"/>
  <c r="AJ174" i="3"/>
  <c r="AU174" i="3"/>
  <c r="AZ174" i="3"/>
  <c r="BK174" i="3"/>
  <c r="BP174" i="3"/>
  <c r="K175" i="3"/>
  <c r="P175" i="3"/>
  <c r="AC175" i="3"/>
  <c r="AF175" i="3"/>
  <c r="AS175" i="3"/>
  <c r="AV175" i="3"/>
  <c r="BI175" i="3"/>
  <c r="BL175" i="3"/>
  <c r="BY175" i="3"/>
  <c r="Y176" i="3"/>
  <c r="AB176" i="3"/>
  <c r="AO176" i="3"/>
  <c r="AR176" i="3"/>
  <c r="BE176" i="3"/>
  <c r="BH176" i="3"/>
  <c r="BU176" i="3"/>
  <c r="BX176" i="3"/>
  <c r="U177" i="3"/>
  <c r="X177" i="3"/>
  <c r="AK177" i="3"/>
  <c r="AN177" i="3"/>
  <c r="BA177" i="3"/>
  <c r="BD177" i="3"/>
  <c r="BQ177" i="3"/>
  <c r="BT177" i="3"/>
  <c r="O178" i="3"/>
  <c r="T178" i="3"/>
  <c r="AE178" i="3"/>
  <c r="AJ178" i="3"/>
  <c r="AU178" i="3"/>
  <c r="AZ178" i="3"/>
  <c r="BK178" i="3"/>
  <c r="BP178" i="3"/>
  <c r="K179" i="3"/>
  <c r="P179" i="3"/>
  <c r="AC179" i="3"/>
  <c r="AF179" i="3"/>
  <c r="AS179" i="3"/>
  <c r="AV179" i="3"/>
  <c r="BI179" i="3"/>
  <c r="BL179" i="3"/>
  <c r="BY179" i="3"/>
  <c r="Y180" i="3"/>
  <c r="AB180" i="3"/>
  <c r="AO180" i="3"/>
  <c r="AR180" i="3"/>
  <c r="BE180" i="3"/>
  <c r="BU180" i="3"/>
  <c r="U185" i="3"/>
  <c r="AK185" i="3"/>
  <c r="BA185" i="3"/>
  <c r="BQ185" i="3"/>
  <c r="Q186" i="3"/>
  <c r="AG186" i="3"/>
  <c r="AW186" i="3"/>
  <c r="BM186" i="3"/>
  <c r="M187" i="3"/>
  <c r="AC187" i="3"/>
  <c r="AS187" i="3"/>
  <c r="BI187" i="3"/>
  <c r="BY187" i="3"/>
  <c r="Y188" i="3"/>
  <c r="AO188" i="3"/>
  <c r="BE188" i="3"/>
  <c r="BU188" i="3"/>
  <c r="U189" i="3"/>
  <c r="AK189" i="3"/>
  <c r="BA189" i="3"/>
  <c r="BQ189" i="3"/>
  <c r="Q191" i="3"/>
  <c r="AG191" i="3"/>
  <c r="AW191" i="3"/>
  <c r="BM191" i="3"/>
  <c r="AC192" i="3"/>
  <c r="AS192" i="3"/>
  <c r="AC225" i="3"/>
  <c r="AB225" i="3"/>
  <c r="AN225" i="3"/>
  <c r="AD225" i="3"/>
  <c r="BE226" i="3"/>
  <c r="AU226" i="3"/>
  <c r="BD226" i="3"/>
  <c r="BP226" i="3"/>
  <c r="BJ226" i="3"/>
  <c r="Q228" i="3"/>
  <c r="P228" i="3"/>
  <c r="K228" i="3"/>
  <c r="AG228" i="3"/>
  <c r="AF228" i="3"/>
  <c r="AW228" i="3"/>
  <c r="AV228" i="3"/>
  <c r="BM228" i="3"/>
  <c r="BL228" i="3"/>
  <c r="X229" i="3"/>
  <c r="N229" i="3"/>
  <c r="BY229" i="3"/>
  <c r="BX229" i="3"/>
  <c r="AO230" i="3"/>
  <c r="AE230" i="3"/>
  <c r="AN230" i="3"/>
  <c r="AZ230" i="3"/>
  <c r="AT230" i="3"/>
  <c r="U231" i="3"/>
  <c r="T231" i="3"/>
  <c r="O231" i="3"/>
  <c r="AK231" i="3"/>
  <c r="AJ231" i="3"/>
  <c r="AE231" i="3"/>
  <c r="BA231" i="3"/>
  <c r="AZ231" i="3"/>
  <c r="AU231" i="3"/>
  <c r="BQ231" i="3"/>
  <c r="BP231" i="3"/>
  <c r="BK231" i="3"/>
  <c r="N232" i="3"/>
  <c r="AD232" i="3"/>
  <c r="AG232" i="3" s="1"/>
  <c r="AT232" i="3"/>
  <c r="AW232" i="3" s="1"/>
  <c r="BJ232" i="3"/>
  <c r="BM232" i="3" s="1"/>
  <c r="BI233" i="3"/>
  <c r="BH233" i="3"/>
  <c r="BT233" i="3"/>
  <c r="BJ233" i="3"/>
  <c r="Y234" i="3"/>
  <c r="O234" i="3"/>
  <c r="X234" i="3"/>
  <c r="AJ234" i="3"/>
  <c r="AD234" i="3"/>
  <c r="AS237" i="3"/>
  <c r="AR237" i="3"/>
  <c r="BD237" i="3"/>
  <c r="AT237" i="3"/>
  <c r="T238" i="3"/>
  <c r="N238" i="3"/>
  <c r="BU238" i="3"/>
  <c r="BK238" i="3"/>
  <c r="BT238" i="3"/>
  <c r="AC242" i="3"/>
  <c r="AB242" i="3"/>
  <c r="AN242" i="3"/>
  <c r="AD242" i="3"/>
  <c r="BE243" i="3"/>
  <c r="AU243" i="3"/>
  <c r="BD243" i="3"/>
  <c r="BP243" i="3"/>
  <c r="BJ243" i="3"/>
  <c r="Q245" i="3"/>
  <c r="P245" i="3"/>
  <c r="K245" i="3"/>
  <c r="AG245" i="3"/>
  <c r="AF245" i="3"/>
  <c r="AW245" i="3"/>
  <c r="AV245" i="3"/>
  <c r="BM245" i="3"/>
  <c r="BL245" i="3"/>
  <c r="X246" i="3"/>
  <c r="N246" i="3"/>
  <c r="BY246" i="3"/>
  <c r="BX246" i="3"/>
  <c r="AO247" i="3"/>
  <c r="AE247" i="3"/>
  <c r="AN247" i="3"/>
  <c r="AZ247" i="3"/>
  <c r="AT247" i="3"/>
  <c r="U248" i="3"/>
  <c r="T248" i="3"/>
  <c r="O248" i="3"/>
  <c r="AK248" i="3"/>
  <c r="AJ248" i="3"/>
  <c r="AE248" i="3"/>
  <c r="BA248" i="3"/>
  <c r="AZ248" i="3"/>
  <c r="AU248" i="3"/>
  <c r="BQ248" i="3"/>
  <c r="BP248" i="3"/>
  <c r="BK248" i="3"/>
  <c r="N249" i="3"/>
  <c r="AD249" i="3"/>
  <c r="AF249" i="3" s="1"/>
  <c r="AT249" i="3"/>
  <c r="AV249" i="3" s="1"/>
  <c r="BJ249" i="3"/>
  <c r="BL249" i="3" s="1"/>
  <c r="BI250" i="3"/>
  <c r="BH250" i="3"/>
  <c r="BT250" i="3"/>
  <c r="BJ250" i="3"/>
  <c r="Y251" i="3"/>
  <c r="O251" i="3"/>
  <c r="X251" i="3"/>
  <c r="AJ251" i="3"/>
  <c r="AD251" i="3"/>
  <c r="AS256" i="3"/>
  <c r="AR256" i="3"/>
  <c r="BD256" i="3"/>
  <c r="AT256" i="3"/>
  <c r="T258" i="3"/>
  <c r="N258" i="3"/>
  <c r="J258" i="3" s="1"/>
  <c r="BU258" i="3"/>
  <c r="BK258" i="3"/>
  <c r="BT258" i="3"/>
  <c r="AC261" i="3"/>
  <c r="AB261" i="3"/>
  <c r="AN261" i="3"/>
  <c r="AD261" i="3"/>
  <c r="BE262" i="3"/>
  <c r="AU262" i="3"/>
  <c r="BD262" i="3"/>
  <c r="BP262" i="3"/>
  <c r="BJ262" i="3"/>
  <c r="Q264" i="3"/>
  <c r="P264" i="3"/>
  <c r="K264" i="3"/>
  <c r="AG264" i="3"/>
  <c r="AF264" i="3"/>
  <c r="AW264" i="3"/>
  <c r="AV264" i="3"/>
  <c r="BM264" i="3"/>
  <c r="BL264" i="3"/>
  <c r="X265" i="3"/>
  <c r="N265" i="3"/>
  <c r="BY265" i="3"/>
  <c r="BX265" i="3"/>
  <c r="AO266" i="3"/>
  <c r="AE266" i="3"/>
  <c r="AN266" i="3"/>
  <c r="AZ266" i="3"/>
  <c r="AT266" i="3"/>
  <c r="U267" i="3"/>
  <c r="T267" i="3"/>
  <c r="O267" i="3"/>
  <c r="AK267" i="3"/>
  <c r="AJ267" i="3"/>
  <c r="AE267" i="3"/>
  <c r="BA267" i="3"/>
  <c r="AZ267" i="3"/>
  <c r="AU267" i="3"/>
  <c r="BQ267" i="3"/>
  <c r="BP267" i="3"/>
  <c r="BK267" i="3"/>
  <c r="N268" i="3"/>
  <c r="AD268" i="3"/>
  <c r="AG268" i="3" s="1"/>
  <c r="AT268" i="3"/>
  <c r="AW268" i="3" s="1"/>
  <c r="BJ268" i="3"/>
  <c r="BM268" i="3" s="1"/>
  <c r="BI269" i="3"/>
  <c r="BH269" i="3"/>
  <c r="BT269" i="3"/>
  <c r="BJ269" i="3"/>
  <c r="Y270" i="3"/>
  <c r="O270" i="3"/>
  <c r="X270" i="3"/>
  <c r="AJ270" i="3"/>
  <c r="AD270" i="3"/>
  <c r="AS273" i="3"/>
  <c r="AR273" i="3"/>
  <c r="BD273" i="3"/>
  <c r="AT273" i="3"/>
  <c r="T274" i="3"/>
  <c r="N274" i="3"/>
  <c r="BU274" i="3"/>
  <c r="BK274" i="3"/>
  <c r="BT274" i="3"/>
  <c r="AC277" i="3"/>
  <c r="AB277" i="3"/>
  <c r="AN277" i="3"/>
  <c r="AD277" i="3"/>
  <c r="BE278" i="3"/>
  <c r="AU278" i="3"/>
  <c r="BD278" i="3"/>
  <c r="BP278" i="3"/>
  <c r="BJ278" i="3"/>
  <c r="Q280" i="3"/>
  <c r="P280" i="3"/>
  <c r="K280" i="3"/>
  <c r="AG280" i="3"/>
  <c r="AF280" i="3"/>
  <c r="AW280" i="3"/>
  <c r="AV280" i="3"/>
  <c r="BM280" i="3"/>
  <c r="BL280" i="3"/>
  <c r="X281" i="3"/>
  <c r="N281" i="3"/>
  <c r="J281" i="3" s="1"/>
  <c r="BY281" i="3"/>
  <c r="BX281" i="3"/>
  <c r="AO282" i="3"/>
  <c r="AE282" i="3"/>
  <c r="AN282" i="3"/>
  <c r="AZ282" i="3"/>
  <c r="AT282" i="3"/>
  <c r="U283" i="3"/>
  <c r="T283" i="3"/>
  <c r="O283" i="3"/>
  <c r="AK283" i="3"/>
  <c r="AJ283" i="3"/>
  <c r="AE283" i="3"/>
  <c r="BA283" i="3"/>
  <c r="AZ283" i="3"/>
  <c r="AU283" i="3"/>
  <c r="BQ283" i="3"/>
  <c r="BP283" i="3"/>
  <c r="BK283" i="3"/>
  <c r="N284" i="3"/>
  <c r="J284" i="3" s="1"/>
  <c r="AD284" i="3"/>
  <c r="AF284" i="3" s="1"/>
  <c r="AT284" i="3"/>
  <c r="AV284" i="3" s="1"/>
  <c r="BJ284" i="3"/>
  <c r="BL284" i="3" s="1"/>
  <c r="BI285" i="3"/>
  <c r="BH285" i="3"/>
  <c r="BT285" i="3"/>
  <c r="BJ285" i="3"/>
  <c r="Y286" i="3"/>
  <c r="O286" i="3"/>
  <c r="X286" i="3"/>
  <c r="AJ286" i="3"/>
  <c r="AD286" i="3"/>
  <c r="AS289" i="3"/>
  <c r="AR289" i="3"/>
  <c r="BD289" i="3"/>
  <c r="AT289" i="3"/>
  <c r="T290" i="3"/>
  <c r="N290" i="3"/>
  <c r="J290" i="3" s="1"/>
  <c r="BU290" i="3"/>
  <c r="BK290" i="3"/>
  <c r="BT290" i="3"/>
  <c r="AC294" i="3"/>
  <c r="AB294" i="3"/>
  <c r="AN294" i="3"/>
  <c r="AD294" i="3"/>
  <c r="BE295" i="3"/>
  <c r="AU295" i="3"/>
  <c r="BD295" i="3"/>
  <c r="BP295" i="3"/>
  <c r="BJ295" i="3"/>
  <c r="Q297" i="3"/>
  <c r="P297" i="3"/>
  <c r="K297" i="3"/>
  <c r="AG297" i="3"/>
  <c r="AF297" i="3"/>
  <c r="AW297" i="3"/>
  <c r="AV297" i="3"/>
  <c r="BM297" i="3"/>
  <c r="BL297" i="3"/>
  <c r="X298" i="3"/>
  <c r="N298" i="3"/>
  <c r="BY298" i="3"/>
  <c r="BX298" i="3"/>
  <c r="AO299" i="3"/>
  <c r="AE299" i="3"/>
  <c r="AN299" i="3"/>
  <c r="AZ299" i="3"/>
  <c r="AT299" i="3"/>
  <c r="U300" i="3"/>
  <c r="T300" i="3"/>
  <c r="O300" i="3"/>
  <c r="AK300" i="3"/>
  <c r="AJ300" i="3"/>
  <c r="AE300" i="3"/>
  <c r="BA300" i="3"/>
  <c r="AZ300" i="3"/>
  <c r="AU300" i="3"/>
  <c r="BQ300" i="3"/>
  <c r="BP300" i="3"/>
  <c r="BK300" i="3"/>
  <c r="N301" i="3"/>
  <c r="AD301" i="3"/>
  <c r="AG301" i="3" s="1"/>
  <c r="AT301" i="3"/>
  <c r="AW301" i="3" s="1"/>
  <c r="BJ301" i="3"/>
  <c r="BM301" i="3" s="1"/>
  <c r="BI302" i="3"/>
  <c r="BH302" i="3"/>
  <c r="BT302" i="3"/>
  <c r="BJ302" i="3"/>
  <c r="Y303" i="3"/>
  <c r="O303" i="3"/>
  <c r="X303" i="3"/>
  <c r="AJ303" i="3"/>
  <c r="AD303" i="3"/>
  <c r="AS306" i="3"/>
  <c r="AR306" i="3"/>
  <c r="BD306" i="3"/>
  <c r="AT306" i="3"/>
  <c r="T307" i="3"/>
  <c r="N307" i="3"/>
  <c r="BU307" i="3"/>
  <c r="BK307" i="3"/>
  <c r="BT307" i="3"/>
  <c r="AC310" i="3"/>
  <c r="AB310" i="3"/>
  <c r="AN310" i="3"/>
  <c r="AD310" i="3"/>
  <c r="BE311" i="3"/>
  <c r="AU311" i="3"/>
  <c r="BD311" i="3"/>
  <c r="BP311" i="3"/>
  <c r="BJ311" i="3"/>
  <c r="Q314" i="3"/>
  <c r="P314" i="3"/>
  <c r="K314" i="3"/>
  <c r="AG314" i="3"/>
  <c r="AF314" i="3"/>
  <c r="AW314" i="3"/>
  <c r="AV314" i="3"/>
  <c r="BM314" i="3"/>
  <c r="BL314" i="3"/>
  <c r="X315" i="3"/>
  <c r="N315" i="3"/>
  <c r="BY315" i="3"/>
  <c r="BX315" i="3"/>
  <c r="AO316" i="3"/>
  <c r="AE316" i="3"/>
  <c r="AN316" i="3"/>
  <c r="AZ316" i="3"/>
  <c r="AT316" i="3"/>
  <c r="U317" i="3"/>
  <c r="T317" i="3"/>
  <c r="O317" i="3"/>
  <c r="AK317" i="3"/>
  <c r="AJ317" i="3"/>
  <c r="AE317" i="3"/>
  <c r="BA317" i="3"/>
  <c r="AZ317" i="3"/>
  <c r="AU317" i="3"/>
  <c r="BQ317" i="3"/>
  <c r="BP317" i="3"/>
  <c r="BK317" i="3"/>
  <c r="N318" i="3"/>
  <c r="AD318" i="3"/>
  <c r="AF318" i="3" s="1"/>
  <c r="AT318" i="3"/>
  <c r="AV318" i="3" s="1"/>
  <c r="BJ318" i="3"/>
  <c r="BL318" i="3" s="1"/>
  <c r="BI319" i="3"/>
  <c r="BH319" i="3"/>
  <c r="BT319" i="3"/>
  <c r="BJ319" i="3"/>
  <c r="Y320" i="3"/>
  <c r="O320" i="3"/>
  <c r="X320" i="3"/>
  <c r="AJ320" i="3"/>
  <c r="AD320" i="3"/>
  <c r="AS324" i="3"/>
  <c r="AR324" i="3"/>
  <c r="BD324" i="3"/>
  <c r="AT324" i="3"/>
  <c r="T325" i="3"/>
  <c r="N325" i="3"/>
  <c r="J325" i="3" s="1"/>
  <c r="BU325" i="3"/>
  <c r="BK325" i="3"/>
  <c r="BT325" i="3"/>
  <c r="AC330" i="3"/>
  <c r="AB330" i="3"/>
  <c r="AN330" i="3"/>
  <c r="AD330" i="3"/>
  <c r="BE331" i="3"/>
  <c r="AU331" i="3"/>
  <c r="BD331" i="3"/>
  <c r="BP331" i="3"/>
  <c r="BJ331" i="3"/>
  <c r="Q333" i="3"/>
  <c r="P333" i="3"/>
  <c r="K333" i="3"/>
  <c r="AG333" i="3"/>
  <c r="AF333" i="3"/>
  <c r="AW333" i="3"/>
  <c r="AV333" i="3"/>
  <c r="BM333" i="3"/>
  <c r="BL333" i="3"/>
  <c r="X334" i="3"/>
  <c r="N334" i="3"/>
  <c r="BY334" i="3"/>
  <c r="BX334" i="3"/>
  <c r="AO335" i="3"/>
  <c r="AE335" i="3"/>
  <c r="AN335" i="3"/>
  <c r="AZ335" i="3"/>
  <c r="AT335" i="3"/>
  <c r="U336" i="3"/>
  <c r="T336" i="3"/>
  <c r="O336" i="3"/>
  <c r="AK336" i="3"/>
  <c r="AJ336" i="3"/>
  <c r="AE336" i="3"/>
  <c r="BA336" i="3"/>
  <c r="AZ336" i="3"/>
  <c r="AU336" i="3"/>
  <c r="BQ336" i="3"/>
  <c r="BP336" i="3"/>
  <c r="BK336" i="3"/>
  <c r="N337" i="3"/>
  <c r="AD337" i="3"/>
  <c r="AG337" i="3" s="1"/>
  <c r="AT337" i="3"/>
  <c r="AW337" i="3" s="1"/>
  <c r="BJ337" i="3"/>
  <c r="BM337" i="3" s="1"/>
  <c r="BI338" i="3"/>
  <c r="BH338" i="3"/>
  <c r="BT338" i="3"/>
  <c r="BJ338" i="3"/>
  <c r="Y339" i="3"/>
  <c r="O339" i="3"/>
  <c r="X339" i="3"/>
  <c r="AJ339" i="3"/>
  <c r="AD339" i="3"/>
  <c r="AS342" i="3"/>
  <c r="AR342" i="3"/>
  <c r="BD342" i="3"/>
  <c r="AT342" i="3"/>
  <c r="T343" i="3"/>
  <c r="N343" i="3"/>
  <c r="U344" i="3"/>
  <c r="T344" i="3"/>
  <c r="O344" i="3"/>
  <c r="BA344" i="3"/>
  <c r="AZ344" i="3"/>
  <c r="AU344" i="3"/>
  <c r="O347" i="3"/>
  <c r="BQ349" i="3"/>
  <c r="BP349" i="3"/>
  <c r="BK349" i="3"/>
  <c r="AG354" i="3"/>
  <c r="AF354" i="3"/>
  <c r="J359" i="3"/>
  <c r="BU361" i="3"/>
  <c r="BT361" i="3"/>
  <c r="BA362" i="3"/>
  <c r="AZ362" i="3"/>
  <c r="AU362" i="3"/>
  <c r="BM363" i="3"/>
  <c r="BL363" i="3"/>
  <c r="AC368" i="3"/>
  <c r="O368" i="3"/>
  <c r="AB368" i="3"/>
  <c r="AO369" i="3"/>
  <c r="AN369" i="3"/>
  <c r="U370" i="3"/>
  <c r="T370" i="3"/>
  <c r="O370" i="3"/>
  <c r="Q389" i="3"/>
  <c r="P389" i="3"/>
  <c r="K389" i="3"/>
  <c r="BY390" i="3"/>
  <c r="BK390" i="3"/>
  <c r="BX390" i="3"/>
  <c r="Y412" i="3"/>
  <c r="X412" i="3"/>
  <c r="AS415" i="3"/>
  <c r="AR415" i="3"/>
  <c r="AC421" i="3"/>
  <c r="AB421" i="3"/>
  <c r="Q92" i="4"/>
  <c r="U12" i="4"/>
  <c r="K12" i="4"/>
  <c r="V13" i="4"/>
  <c r="S93" i="4"/>
  <c r="U13" i="4"/>
  <c r="M13" i="4"/>
  <c r="AB16" i="4"/>
  <c r="AA16" i="4"/>
  <c r="S16" i="4"/>
  <c r="AZ16" i="4"/>
  <c r="AY16" i="4"/>
  <c r="AQ16" i="4"/>
  <c r="BX16" i="4"/>
  <c r="BW16" i="4"/>
  <c r="BO16" i="4"/>
  <c r="CV16" i="4"/>
  <c r="CU16" i="4"/>
  <c r="CM16" i="4"/>
  <c r="V17" i="4"/>
  <c r="U17" i="4"/>
  <c r="M17" i="4"/>
  <c r="CK85" i="5"/>
  <c r="Q100" i="5"/>
  <c r="AO100" i="5"/>
  <c r="BM100" i="5"/>
  <c r="CK100" i="5"/>
  <c r="CP220" i="5"/>
  <c r="CO220" i="5"/>
  <c r="P226" i="5"/>
  <c r="O226" i="5"/>
  <c r="Y225" i="3"/>
  <c r="AO225" i="3"/>
  <c r="BE225" i="3"/>
  <c r="BU225" i="3"/>
  <c r="U226" i="3"/>
  <c r="AK226" i="3"/>
  <c r="BA226" i="3"/>
  <c r="BQ226" i="3"/>
  <c r="AC228" i="3"/>
  <c r="AS228" i="3"/>
  <c r="BI228" i="3"/>
  <c r="BY228" i="3"/>
  <c r="Y229" i="3"/>
  <c r="AO229" i="3"/>
  <c r="BE229" i="3"/>
  <c r="BU229" i="3"/>
  <c r="U230" i="3"/>
  <c r="AK230" i="3"/>
  <c r="BA230" i="3"/>
  <c r="BQ230" i="3"/>
  <c r="AC232" i="3"/>
  <c r="AS232" i="3"/>
  <c r="BI232" i="3"/>
  <c r="BY232" i="3"/>
  <c r="Y233" i="3"/>
  <c r="AO233" i="3"/>
  <c r="BE233" i="3"/>
  <c r="BU233" i="3"/>
  <c r="U234" i="3"/>
  <c r="AK234" i="3"/>
  <c r="BA234" i="3"/>
  <c r="BQ234" i="3"/>
  <c r="AC236" i="3"/>
  <c r="AS236" i="3"/>
  <c r="BI236" i="3"/>
  <c r="BY236" i="3"/>
  <c r="Y237" i="3"/>
  <c r="AO237" i="3"/>
  <c r="BE237" i="3"/>
  <c r="BU237" i="3"/>
  <c r="U238" i="3"/>
  <c r="AK238" i="3"/>
  <c r="BA238" i="3"/>
  <c r="BQ238" i="3"/>
  <c r="AC241" i="3"/>
  <c r="AS241" i="3"/>
  <c r="BI241" i="3"/>
  <c r="BY241" i="3"/>
  <c r="Y242" i="3"/>
  <c r="AO242" i="3"/>
  <c r="BE242" i="3"/>
  <c r="BU242" i="3"/>
  <c r="U243" i="3"/>
  <c r="AK243" i="3"/>
  <c r="BA243" i="3"/>
  <c r="BQ243" i="3"/>
  <c r="AC245" i="3"/>
  <c r="AS245" i="3"/>
  <c r="BI245" i="3"/>
  <c r="BY245" i="3"/>
  <c r="Y246" i="3"/>
  <c r="AO246" i="3"/>
  <c r="BE246" i="3"/>
  <c r="BU246" i="3"/>
  <c r="U247" i="3"/>
  <c r="AK247" i="3"/>
  <c r="BA247" i="3"/>
  <c r="BQ247" i="3"/>
  <c r="AC249" i="3"/>
  <c r="AS249" i="3"/>
  <c r="BI249" i="3"/>
  <c r="BY249" i="3"/>
  <c r="Y250" i="3"/>
  <c r="AO250" i="3"/>
  <c r="BE250" i="3"/>
  <c r="BU250" i="3"/>
  <c r="U251" i="3"/>
  <c r="AK251" i="3"/>
  <c r="BA251" i="3"/>
  <c r="BQ251" i="3"/>
  <c r="AC254" i="3"/>
  <c r="AS254" i="3"/>
  <c r="BI254" i="3"/>
  <c r="BY254" i="3"/>
  <c r="Y256" i="3"/>
  <c r="AO256" i="3"/>
  <c r="BE256" i="3"/>
  <c r="BU256" i="3"/>
  <c r="U258" i="3"/>
  <c r="AK258" i="3"/>
  <c r="BA258" i="3"/>
  <c r="BQ258" i="3"/>
  <c r="AC260" i="3"/>
  <c r="AS260" i="3"/>
  <c r="BI260" i="3"/>
  <c r="BY260" i="3"/>
  <c r="Y261" i="3"/>
  <c r="AO261" i="3"/>
  <c r="BE261" i="3"/>
  <c r="BU261" i="3"/>
  <c r="U262" i="3"/>
  <c r="AK262" i="3"/>
  <c r="BA262" i="3"/>
  <c r="BQ262" i="3"/>
  <c r="AC264" i="3"/>
  <c r="AS264" i="3"/>
  <c r="BI264" i="3"/>
  <c r="BY264" i="3"/>
  <c r="Y265" i="3"/>
  <c r="AO265" i="3"/>
  <c r="BE265" i="3"/>
  <c r="BU265" i="3"/>
  <c r="U266" i="3"/>
  <c r="AK266" i="3"/>
  <c r="BA266" i="3"/>
  <c r="BQ266" i="3"/>
  <c r="AC268" i="3"/>
  <c r="AS268" i="3"/>
  <c r="BI268" i="3"/>
  <c r="BY268" i="3"/>
  <c r="Y269" i="3"/>
  <c r="AO269" i="3"/>
  <c r="BE269" i="3"/>
  <c r="BU269" i="3"/>
  <c r="U270" i="3"/>
  <c r="AK270" i="3"/>
  <c r="BA270" i="3"/>
  <c r="BQ270" i="3"/>
  <c r="AC272" i="3"/>
  <c r="AS272" i="3"/>
  <c r="BI272" i="3"/>
  <c r="BY272" i="3"/>
  <c r="Y273" i="3"/>
  <c r="AO273" i="3"/>
  <c r="BE273" i="3"/>
  <c r="BU273" i="3"/>
  <c r="U274" i="3"/>
  <c r="AK274" i="3"/>
  <c r="BA274" i="3"/>
  <c r="BQ274" i="3"/>
  <c r="AC276" i="3"/>
  <c r="AS276" i="3"/>
  <c r="BI276" i="3"/>
  <c r="BY276" i="3"/>
  <c r="Y277" i="3"/>
  <c r="AO277" i="3"/>
  <c r="BE277" i="3"/>
  <c r="BU277" i="3"/>
  <c r="U278" i="3"/>
  <c r="AK278" i="3"/>
  <c r="BA278" i="3"/>
  <c r="BQ278" i="3"/>
  <c r="AC280" i="3"/>
  <c r="AS280" i="3"/>
  <c r="BI280" i="3"/>
  <c r="BY280" i="3"/>
  <c r="Y281" i="3"/>
  <c r="AO281" i="3"/>
  <c r="BE281" i="3"/>
  <c r="BU281" i="3"/>
  <c r="U282" i="3"/>
  <c r="AK282" i="3"/>
  <c r="BA282" i="3"/>
  <c r="BQ282" i="3"/>
  <c r="AC284" i="3"/>
  <c r="AS284" i="3"/>
  <c r="BI284" i="3"/>
  <c r="BY284" i="3"/>
  <c r="Y285" i="3"/>
  <c r="AO285" i="3"/>
  <c r="BE285" i="3"/>
  <c r="BU285" i="3"/>
  <c r="U286" i="3"/>
  <c r="AK286" i="3"/>
  <c r="BA286" i="3"/>
  <c r="BQ286" i="3"/>
  <c r="AC288" i="3"/>
  <c r="AS288" i="3"/>
  <c r="BI288" i="3"/>
  <c r="BY288" i="3"/>
  <c r="Y289" i="3"/>
  <c r="AO289" i="3"/>
  <c r="BE289" i="3"/>
  <c r="BU289" i="3"/>
  <c r="U290" i="3"/>
  <c r="AK290" i="3"/>
  <c r="BA290" i="3"/>
  <c r="BQ290" i="3"/>
  <c r="AC293" i="3"/>
  <c r="AS293" i="3"/>
  <c r="BI293" i="3"/>
  <c r="BY293" i="3"/>
  <c r="Y294" i="3"/>
  <c r="AO294" i="3"/>
  <c r="BE294" i="3"/>
  <c r="BU294" i="3"/>
  <c r="U295" i="3"/>
  <c r="AK295" i="3"/>
  <c r="BA295" i="3"/>
  <c r="BQ295" i="3"/>
  <c r="AC297" i="3"/>
  <c r="AS297" i="3"/>
  <c r="BI297" i="3"/>
  <c r="BY297" i="3"/>
  <c r="Y298" i="3"/>
  <c r="AO298" i="3"/>
  <c r="BE298" i="3"/>
  <c r="BU298" i="3"/>
  <c r="U299" i="3"/>
  <c r="AK299" i="3"/>
  <c r="BA299" i="3"/>
  <c r="BQ299" i="3"/>
  <c r="AC301" i="3"/>
  <c r="AS301" i="3"/>
  <c r="BI301" i="3"/>
  <c r="BY301" i="3"/>
  <c r="Y302" i="3"/>
  <c r="AO302" i="3"/>
  <c r="BE302" i="3"/>
  <c r="BU302" i="3"/>
  <c r="U303" i="3"/>
  <c r="AK303" i="3"/>
  <c r="BA303" i="3"/>
  <c r="BQ303" i="3"/>
  <c r="AC305" i="3"/>
  <c r="AS305" i="3"/>
  <c r="BI305" i="3"/>
  <c r="BY305" i="3"/>
  <c r="Y306" i="3"/>
  <c r="AO306" i="3"/>
  <c r="BE306" i="3"/>
  <c r="BU306" i="3"/>
  <c r="U307" i="3"/>
  <c r="AK307" i="3"/>
  <c r="BA307" i="3"/>
  <c r="BQ307" i="3"/>
  <c r="AC309" i="3"/>
  <c r="AS309" i="3"/>
  <c r="BI309" i="3"/>
  <c r="BY309" i="3"/>
  <c r="Y310" i="3"/>
  <c r="AO310" i="3"/>
  <c r="BE310" i="3"/>
  <c r="BU310" i="3"/>
  <c r="U311" i="3"/>
  <c r="AK311" i="3"/>
  <c r="BA311" i="3"/>
  <c r="BQ311" i="3"/>
  <c r="AC314" i="3"/>
  <c r="AS314" i="3"/>
  <c r="BI314" i="3"/>
  <c r="BY314" i="3"/>
  <c r="Y315" i="3"/>
  <c r="AO315" i="3"/>
  <c r="BE315" i="3"/>
  <c r="BU315" i="3"/>
  <c r="U316" i="3"/>
  <c r="AK316" i="3"/>
  <c r="BA316" i="3"/>
  <c r="BQ316" i="3"/>
  <c r="AC318" i="3"/>
  <c r="AS318" i="3"/>
  <c r="BI318" i="3"/>
  <c r="BY318" i="3"/>
  <c r="Y319" i="3"/>
  <c r="AO319" i="3"/>
  <c r="BE319" i="3"/>
  <c r="BU319" i="3"/>
  <c r="U320" i="3"/>
  <c r="AK320" i="3"/>
  <c r="BA320" i="3"/>
  <c r="BQ320" i="3"/>
  <c r="AC323" i="3"/>
  <c r="AS323" i="3"/>
  <c r="BI323" i="3"/>
  <c r="BY323" i="3"/>
  <c r="Y324" i="3"/>
  <c r="AO324" i="3"/>
  <c r="BE324" i="3"/>
  <c r="BU324" i="3"/>
  <c r="U325" i="3"/>
  <c r="AK325" i="3"/>
  <c r="BA325" i="3"/>
  <c r="BQ325" i="3"/>
  <c r="AC328" i="3"/>
  <c r="AS328" i="3"/>
  <c r="BI328" i="3"/>
  <c r="BY328" i="3"/>
  <c r="Y330" i="3"/>
  <c r="AO330" i="3"/>
  <c r="BE330" i="3"/>
  <c r="BU330" i="3"/>
  <c r="U331" i="3"/>
  <c r="AK331" i="3"/>
  <c r="BA331" i="3"/>
  <c r="BQ331" i="3"/>
  <c r="AC333" i="3"/>
  <c r="AS333" i="3"/>
  <c r="BI333" i="3"/>
  <c r="BY333" i="3"/>
  <c r="Y334" i="3"/>
  <c r="AO334" i="3"/>
  <c r="BE334" i="3"/>
  <c r="BU334" i="3"/>
  <c r="U335" i="3"/>
  <c r="AK335" i="3"/>
  <c r="BA335" i="3"/>
  <c r="BQ335" i="3"/>
  <c r="AC337" i="3"/>
  <c r="AS337" i="3"/>
  <c r="BI337" i="3"/>
  <c r="BY337" i="3"/>
  <c r="Y338" i="3"/>
  <c r="AO338" i="3"/>
  <c r="BE338" i="3"/>
  <c r="BU338" i="3"/>
  <c r="U339" i="3"/>
  <c r="AK339" i="3"/>
  <c r="BA339" i="3"/>
  <c r="BQ339" i="3"/>
  <c r="AC341" i="3"/>
  <c r="AS341" i="3"/>
  <c r="BI341" i="3"/>
  <c r="BY341" i="3"/>
  <c r="Y342" i="3"/>
  <c r="AO342" i="3"/>
  <c r="BE342" i="3"/>
  <c r="BU342" i="3"/>
  <c r="U343" i="3"/>
  <c r="AK343" i="3"/>
  <c r="BA343" i="3"/>
  <c r="BY343" i="3"/>
  <c r="J344" i="3"/>
  <c r="BA345" i="3"/>
  <c r="AZ345" i="3"/>
  <c r="AU345" i="3"/>
  <c r="AE346" i="3"/>
  <c r="BK346" i="3"/>
  <c r="AS347" i="3"/>
  <c r="AR347" i="3"/>
  <c r="BJ347" i="3"/>
  <c r="BL347" i="3" s="1"/>
  <c r="U349" i="3"/>
  <c r="T349" i="3"/>
  <c r="O349" i="3"/>
  <c r="Q350" i="3"/>
  <c r="P350" i="3"/>
  <c r="AW350" i="3"/>
  <c r="AV350" i="3"/>
  <c r="AD351" i="3"/>
  <c r="AF351" i="3" s="1"/>
  <c r="BY351" i="3"/>
  <c r="BX351" i="3"/>
  <c r="N352" i="3"/>
  <c r="AD352" i="3"/>
  <c r="AK353" i="3"/>
  <c r="AJ353" i="3"/>
  <c r="AE353" i="3"/>
  <c r="AW354" i="3"/>
  <c r="AV354" i="3"/>
  <c r="N355" i="3"/>
  <c r="J355" i="3" s="1"/>
  <c r="AD355" i="3"/>
  <c r="AT355" i="3"/>
  <c r="BJ355" i="3"/>
  <c r="J356" i="3"/>
  <c r="BU356" i="3"/>
  <c r="BT356" i="3"/>
  <c r="J357" i="3"/>
  <c r="BA357" i="3"/>
  <c r="AZ357" i="3"/>
  <c r="AU357" i="3"/>
  <c r="BM358" i="3"/>
  <c r="BL358" i="3"/>
  <c r="BE361" i="3"/>
  <c r="BD361" i="3"/>
  <c r="BQ362" i="3"/>
  <c r="BP362" i="3"/>
  <c r="BK362" i="3"/>
  <c r="Q363" i="3"/>
  <c r="P363" i="3"/>
  <c r="K363" i="3"/>
  <c r="AC364" i="3"/>
  <c r="O364" i="3"/>
  <c r="AB364" i="3"/>
  <c r="AS364" i="3"/>
  <c r="AE364" i="3"/>
  <c r="AR364" i="3"/>
  <c r="BI364" i="3"/>
  <c r="AU364" i="3"/>
  <c r="BH364" i="3"/>
  <c r="BY364" i="3"/>
  <c r="BK364" i="3"/>
  <c r="BX364" i="3"/>
  <c r="AO365" i="3"/>
  <c r="AN365" i="3"/>
  <c r="U366" i="3"/>
  <c r="T366" i="3"/>
  <c r="O366" i="3"/>
  <c r="AG367" i="3"/>
  <c r="AF367" i="3"/>
  <c r="Y369" i="3"/>
  <c r="X369" i="3"/>
  <c r="AK370" i="3"/>
  <c r="AJ370" i="3"/>
  <c r="AE370" i="3"/>
  <c r="AW371" i="3"/>
  <c r="AV371" i="3"/>
  <c r="N373" i="3"/>
  <c r="AD373" i="3"/>
  <c r="AT373" i="3"/>
  <c r="BJ373" i="3"/>
  <c r="J377" i="3"/>
  <c r="BU377" i="3"/>
  <c r="BT377" i="3"/>
  <c r="J378" i="3"/>
  <c r="BA378" i="3"/>
  <c r="AZ378" i="3"/>
  <c r="AU378" i="3"/>
  <c r="BM379" i="3"/>
  <c r="BL379" i="3"/>
  <c r="BE381" i="3"/>
  <c r="BD381" i="3"/>
  <c r="BQ384" i="3"/>
  <c r="BP384" i="3"/>
  <c r="BK384" i="3"/>
  <c r="Q385" i="3"/>
  <c r="P385" i="3"/>
  <c r="K385" i="3"/>
  <c r="AC386" i="3"/>
  <c r="O386" i="3"/>
  <c r="AB386" i="3"/>
  <c r="AS386" i="3"/>
  <c r="AE386" i="3"/>
  <c r="AR386" i="3"/>
  <c r="BI386" i="3"/>
  <c r="AU386" i="3"/>
  <c r="BH386" i="3"/>
  <c r="BY386" i="3"/>
  <c r="BK386" i="3"/>
  <c r="BX386" i="3"/>
  <c r="AO387" i="3"/>
  <c r="AN387" i="3"/>
  <c r="U388" i="3"/>
  <c r="T388" i="3"/>
  <c r="O388" i="3"/>
  <c r="AG389" i="3"/>
  <c r="AF389" i="3"/>
  <c r="Y391" i="3"/>
  <c r="X391" i="3"/>
  <c r="AK392" i="3"/>
  <c r="AJ392" i="3"/>
  <c r="AE392" i="3"/>
  <c r="AW393" i="3"/>
  <c r="AV393" i="3"/>
  <c r="N394" i="3"/>
  <c r="AD394" i="3"/>
  <c r="AT394" i="3"/>
  <c r="BJ394" i="3"/>
  <c r="J395" i="3"/>
  <c r="BU395" i="3"/>
  <c r="BT395" i="3"/>
  <c r="AC398" i="3"/>
  <c r="AB398" i="3"/>
  <c r="BE399" i="3"/>
  <c r="BD399" i="3"/>
  <c r="K401" i="3"/>
  <c r="AG401" i="3"/>
  <c r="BM401" i="3"/>
  <c r="BY402" i="3"/>
  <c r="BX402" i="3"/>
  <c r="AO403" i="3"/>
  <c r="AN403" i="3"/>
  <c r="U404" i="3"/>
  <c r="T404" i="3"/>
  <c r="O404" i="3"/>
  <c r="AK404" i="3"/>
  <c r="AJ404" i="3"/>
  <c r="AE404" i="3"/>
  <c r="BA404" i="3"/>
  <c r="AZ404" i="3"/>
  <c r="AU404" i="3"/>
  <c r="BQ404" i="3"/>
  <c r="BP404" i="3"/>
  <c r="BK404" i="3"/>
  <c r="BI406" i="3"/>
  <c r="BH406" i="3"/>
  <c r="Y407" i="3"/>
  <c r="X407" i="3"/>
  <c r="AS411" i="3"/>
  <c r="AR411" i="3"/>
  <c r="J412" i="3"/>
  <c r="BU412" i="3"/>
  <c r="BT412" i="3"/>
  <c r="AC415" i="3"/>
  <c r="AB415" i="3"/>
  <c r="BE416" i="3"/>
  <c r="BD416" i="3"/>
  <c r="P418" i="3"/>
  <c r="K418" i="3"/>
  <c r="AG418" i="3"/>
  <c r="BM418" i="3"/>
  <c r="BY421" i="3"/>
  <c r="BX421" i="3"/>
  <c r="BP423" i="3"/>
  <c r="BJ423" i="3"/>
  <c r="BL423" i="3" s="1"/>
  <c r="CH19" i="4"/>
  <c r="CH11" i="4"/>
  <c r="CH10" i="4"/>
  <c r="CG83" i="4"/>
  <c r="CH17" i="4"/>
  <c r="CH16" i="4" s="1"/>
  <c r="CH13" i="4"/>
  <c r="CH14" i="4" s="1"/>
  <c r="CJ10" i="4"/>
  <c r="CI10" i="4"/>
  <c r="CX10" i="4"/>
  <c r="CW83" i="4"/>
  <c r="CX11" i="4"/>
  <c r="CX19" i="4"/>
  <c r="CX17" i="4"/>
  <c r="CX16" i="4" s="1"/>
  <c r="CX13" i="4"/>
  <c r="CX14" i="4" s="1"/>
  <c r="AQ93" i="4"/>
  <c r="AT13" i="4"/>
  <c r="AS13" i="4"/>
  <c r="BL14" i="4"/>
  <c r="BK14" i="4"/>
  <c r="AR17" i="4"/>
  <c r="AT17" i="4"/>
  <c r="AS17" i="4"/>
  <c r="AU84" i="4"/>
  <c r="AO84" i="4" s="1"/>
  <c r="CQ84" i="4"/>
  <c r="CK84" i="4" s="1"/>
  <c r="BB21" i="4"/>
  <c r="CH21" i="4"/>
  <c r="AC84" i="4"/>
  <c r="BF23" i="4"/>
  <c r="BB23" i="4"/>
  <c r="BE23" i="4"/>
  <c r="BA20" i="4"/>
  <c r="BA84" i="4" s="1"/>
  <c r="K30" i="4"/>
  <c r="AB33" i="4"/>
  <c r="AC85" i="4"/>
  <c r="AC33" i="4"/>
  <c r="BA85" i="4"/>
  <c r="BA33" i="4"/>
  <c r="AK344" i="3"/>
  <c r="AJ344" i="3"/>
  <c r="AE344" i="3"/>
  <c r="BQ345" i="3"/>
  <c r="BP345" i="3"/>
  <c r="BK345" i="3"/>
  <c r="AW347" i="3"/>
  <c r="BI347" i="3"/>
  <c r="BH347" i="3"/>
  <c r="Y348" i="3"/>
  <c r="X348" i="3"/>
  <c r="AO348" i="3"/>
  <c r="AN348" i="3"/>
  <c r="BE348" i="3"/>
  <c r="BD348" i="3"/>
  <c r="BU348" i="3"/>
  <c r="BT348" i="3"/>
  <c r="AK349" i="3"/>
  <c r="AJ349" i="3"/>
  <c r="AE349" i="3"/>
  <c r="Q351" i="3"/>
  <c r="AC351" i="3"/>
  <c r="AB351" i="3"/>
  <c r="BU352" i="3"/>
  <c r="BT352" i="3"/>
  <c r="J353" i="3"/>
  <c r="BA353" i="3"/>
  <c r="AZ353" i="3"/>
  <c r="AU353" i="3"/>
  <c r="BM354" i="3"/>
  <c r="BL354" i="3"/>
  <c r="BE356" i="3"/>
  <c r="BD356" i="3"/>
  <c r="BQ357" i="3"/>
  <c r="BP357" i="3"/>
  <c r="BK357" i="3"/>
  <c r="Q358" i="3"/>
  <c r="P358" i="3"/>
  <c r="K358" i="3"/>
  <c r="AC359" i="3"/>
  <c r="O359" i="3"/>
  <c r="AB359" i="3"/>
  <c r="AS359" i="3"/>
  <c r="AE359" i="3"/>
  <c r="AR359" i="3"/>
  <c r="BI359" i="3"/>
  <c r="AU359" i="3"/>
  <c r="BH359" i="3"/>
  <c r="BY359" i="3"/>
  <c r="BK359" i="3"/>
  <c r="BX359" i="3"/>
  <c r="AO361" i="3"/>
  <c r="AN361" i="3"/>
  <c r="U362" i="3"/>
  <c r="T362" i="3"/>
  <c r="O362" i="3"/>
  <c r="AG363" i="3"/>
  <c r="AF363" i="3"/>
  <c r="Y365" i="3"/>
  <c r="X365" i="3"/>
  <c r="AK366" i="3"/>
  <c r="AJ366" i="3"/>
  <c r="AE366" i="3"/>
  <c r="AW367" i="3"/>
  <c r="AV367" i="3"/>
  <c r="J369" i="3"/>
  <c r="BU369" i="3"/>
  <c r="BT369" i="3"/>
  <c r="J370" i="3"/>
  <c r="BA370" i="3"/>
  <c r="AZ370" i="3"/>
  <c r="AU370" i="3"/>
  <c r="BM371" i="3"/>
  <c r="BL371" i="3"/>
  <c r="BE377" i="3"/>
  <c r="BD377" i="3"/>
  <c r="BQ378" i="3"/>
  <c r="BP378" i="3"/>
  <c r="BK378" i="3"/>
  <c r="Q379" i="3"/>
  <c r="P379" i="3"/>
  <c r="K379" i="3"/>
  <c r="AC380" i="3"/>
  <c r="O380" i="3"/>
  <c r="AB380" i="3"/>
  <c r="AS380" i="3"/>
  <c r="AE380" i="3"/>
  <c r="AR380" i="3"/>
  <c r="BI380" i="3"/>
  <c r="AU380" i="3"/>
  <c r="BH380" i="3"/>
  <c r="BY380" i="3"/>
  <c r="BK380" i="3"/>
  <c r="BX380" i="3"/>
  <c r="AO381" i="3"/>
  <c r="AN381" i="3"/>
  <c r="U384" i="3"/>
  <c r="T384" i="3"/>
  <c r="O384" i="3"/>
  <c r="AG385" i="3"/>
  <c r="AF385" i="3"/>
  <c r="Y387" i="3"/>
  <c r="X387" i="3"/>
  <c r="AK388" i="3"/>
  <c r="AJ388" i="3"/>
  <c r="AE388" i="3"/>
  <c r="AW389" i="3"/>
  <c r="AV389" i="3"/>
  <c r="J391" i="3"/>
  <c r="BU391" i="3"/>
  <c r="BT391" i="3"/>
  <c r="J392" i="3"/>
  <c r="BA392" i="3"/>
  <c r="AZ392" i="3"/>
  <c r="AU392" i="3"/>
  <c r="BM393" i="3"/>
  <c r="BL393" i="3"/>
  <c r="BE395" i="3"/>
  <c r="BD395" i="3"/>
  <c r="P397" i="3"/>
  <c r="K397" i="3"/>
  <c r="AG397" i="3"/>
  <c r="BM397" i="3"/>
  <c r="BY398" i="3"/>
  <c r="BX398" i="3"/>
  <c r="AO399" i="3"/>
  <c r="AN399" i="3"/>
  <c r="U400" i="3"/>
  <c r="T400" i="3"/>
  <c r="O400" i="3"/>
  <c r="AK400" i="3"/>
  <c r="AJ400" i="3"/>
  <c r="AE400" i="3"/>
  <c r="BA400" i="3"/>
  <c r="AZ400" i="3"/>
  <c r="AU400" i="3"/>
  <c r="BQ400" i="3"/>
  <c r="BP400" i="3"/>
  <c r="BK400" i="3"/>
  <c r="BI402" i="3"/>
  <c r="BH402" i="3"/>
  <c r="Y403" i="3"/>
  <c r="X403" i="3"/>
  <c r="AS406" i="3"/>
  <c r="AR406" i="3"/>
  <c r="J407" i="3"/>
  <c r="BU407" i="3"/>
  <c r="BT407" i="3"/>
  <c r="AC411" i="3"/>
  <c r="AB411" i="3"/>
  <c r="BE412" i="3"/>
  <c r="BD412" i="3"/>
  <c r="K414" i="3"/>
  <c r="AG414" i="3"/>
  <c r="BM414" i="3"/>
  <c r="BY415" i="3"/>
  <c r="BX415" i="3"/>
  <c r="AO416" i="3"/>
  <c r="AN416" i="3"/>
  <c r="U417" i="3"/>
  <c r="T417" i="3"/>
  <c r="O417" i="3"/>
  <c r="AK417" i="3"/>
  <c r="AJ417" i="3"/>
  <c r="AE417" i="3"/>
  <c r="BA417" i="3"/>
  <c r="AZ417" i="3"/>
  <c r="AU417" i="3"/>
  <c r="BQ417" i="3"/>
  <c r="BP417" i="3"/>
  <c r="BK417" i="3"/>
  <c r="BI421" i="3"/>
  <c r="BH421" i="3"/>
  <c r="Y423" i="3"/>
  <c r="X423" i="3"/>
  <c r="P424" i="3"/>
  <c r="J424" i="3"/>
  <c r="L424" i="3" s="1"/>
  <c r="BJ17" i="4"/>
  <c r="BJ13" i="4"/>
  <c r="BJ14" i="4" s="1"/>
  <c r="BJ10" i="4"/>
  <c r="BI83" i="4"/>
  <c r="BJ19" i="4"/>
  <c r="BJ11" i="4"/>
  <c r="BL10" i="4"/>
  <c r="BK10" i="4"/>
  <c r="BZ10" i="4"/>
  <c r="BY83" i="4"/>
  <c r="BZ11" i="4"/>
  <c r="BZ19" i="4"/>
  <c r="BZ17" i="4"/>
  <c r="BZ16" i="4" s="1"/>
  <c r="BZ13" i="4"/>
  <c r="BZ14" i="4" s="1"/>
  <c r="K93" i="4"/>
  <c r="BR13" i="4"/>
  <c r="BO93" i="4"/>
  <c r="BQ13" i="4"/>
  <c r="AN14" i="4"/>
  <c r="AM14" i="4"/>
  <c r="BR17" i="4"/>
  <c r="BP17" i="4"/>
  <c r="BQ17" i="4"/>
  <c r="K19" i="4"/>
  <c r="AO23" i="4"/>
  <c r="CV33" i="4"/>
  <c r="AT34" i="4"/>
  <c r="O225" i="3"/>
  <c r="T225" i="3"/>
  <c r="AE225" i="3"/>
  <c r="AJ225" i="3"/>
  <c r="AU225" i="3"/>
  <c r="AZ225" i="3"/>
  <c r="BK225" i="3"/>
  <c r="BP225" i="3"/>
  <c r="AC226" i="3"/>
  <c r="AS226" i="3"/>
  <c r="BI226" i="3"/>
  <c r="BY226" i="3"/>
  <c r="Y227" i="3"/>
  <c r="AB227" i="3"/>
  <c r="AO227" i="3"/>
  <c r="AR227" i="3"/>
  <c r="BE227" i="3"/>
  <c r="BH227" i="3"/>
  <c r="BU227" i="3"/>
  <c r="BX227" i="3"/>
  <c r="U228" i="3"/>
  <c r="X228" i="3"/>
  <c r="AK228" i="3"/>
  <c r="AN228" i="3"/>
  <c r="BA228" i="3"/>
  <c r="BD228" i="3"/>
  <c r="BQ228" i="3"/>
  <c r="BT228" i="3"/>
  <c r="O229" i="3"/>
  <c r="T229" i="3"/>
  <c r="AE229" i="3"/>
  <c r="AJ229" i="3"/>
  <c r="AU229" i="3"/>
  <c r="AZ229" i="3"/>
  <c r="BK229" i="3"/>
  <c r="BP229" i="3"/>
  <c r="AC230" i="3"/>
  <c r="AS230" i="3"/>
  <c r="BI230" i="3"/>
  <c r="BY230" i="3"/>
  <c r="Y231" i="3"/>
  <c r="AB231" i="3"/>
  <c r="AO231" i="3"/>
  <c r="AR231" i="3"/>
  <c r="BE231" i="3"/>
  <c r="BH231" i="3"/>
  <c r="BU231" i="3"/>
  <c r="BX231" i="3"/>
  <c r="U232" i="3"/>
  <c r="X232" i="3"/>
  <c r="AK232" i="3"/>
  <c r="AN232" i="3"/>
  <c r="BA232" i="3"/>
  <c r="BD232" i="3"/>
  <c r="BQ232" i="3"/>
  <c r="BT232" i="3"/>
  <c r="O233" i="3"/>
  <c r="T233" i="3"/>
  <c r="AE233" i="3"/>
  <c r="AJ233" i="3"/>
  <c r="AU233" i="3"/>
  <c r="AZ233" i="3"/>
  <c r="BK233" i="3"/>
  <c r="BP233" i="3"/>
  <c r="AC234" i="3"/>
  <c r="AS234" i="3"/>
  <c r="BI234" i="3"/>
  <c r="BY234" i="3"/>
  <c r="Y235" i="3"/>
  <c r="AB235" i="3"/>
  <c r="AO235" i="3"/>
  <c r="AR235" i="3"/>
  <c r="BE235" i="3"/>
  <c r="BH235" i="3"/>
  <c r="BU235" i="3"/>
  <c r="BX235" i="3"/>
  <c r="U236" i="3"/>
  <c r="X236" i="3"/>
  <c r="AK236" i="3"/>
  <c r="AN236" i="3"/>
  <c r="BA236" i="3"/>
  <c r="BD236" i="3"/>
  <c r="BQ236" i="3"/>
  <c r="BT236" i="3"/>
  <c r="O237" i="3"/>
  <c r="T237" i="3"/>
  <c r="AE237" i="3"/>
  <c r="AJ237" i="3"/>
  <c r="AU237" i="3"/>
  <c r="AZ237" i="3"/>
  <c r="BK237" i="3"/>
  <c r="BP237" i="3"/>
  <c r="AC238" i="3"/>
  <c r="AS238" i="3"/>
  <c r="BI238" i="3"/>
  <c r="BY238" i="3"/>
  <c r="Y239" i="3"/>
  <c r="AB239" i="3"/>
  <c r="AO239" i="3"/>
  <c r="AR239" i="3"/>
  <c r="BE239" i="3"/>
  <c r="BH239" i="3"/>
  <c r="BU239" i="3"/>
  <c r="BX239" i="3"/>
  <c r="U241" i="3"/>
  <c r="X241" i="3"/>
  <c r="AK241" i="3"/>
  <c r="AN241" i="3"/>
  <c r="BA241" i="3"/>
  <c r="BD241" i="3"/>
  <c r="BQ241" i="3"/>
  <c r="BT241" i="3"/>
  <c r="O242" i="3"/>
  <c r="T242" i="3"/>
  <c r="AE242" i="3"/>
  <c r="AJ242" i="3"/>
  <c r="AU242" i="3"/>
  <c r="AZ242" i="3"/>
  <c r="BK242" i="3"/>
  <c r="BP242" i="3"/>
  <c r="AC243" i="3"/>
  <c r="AS243" i="3"/>
  <c r="BI243" i="3"/>
  <c r="BY243" i="3"/>
  <c r="Y244" i="3"/>
  <c r="AB244" i="3"/>
  <c r="AO244" i="3"/>
  <c r="AR244" i="3"/>
  <c r="BE244" i="3"/>
  <c r="BH244" i="3"/>
  <c r="BU244" i="3"/>
  <c r="BX244" i="3"/>
  <c r="U245" i="3"/>
  <c r="X245" i="3"/>
  <c r="AK245" i="3"/>
  <c r="AN245" i="3"/>
  <c r="BA245" i="3"/>
  <c r="BD245" i="3"/>
  <c r="BQ245" i="3"/>
  <c r="BT245" i="3"/>
  <c r="O246" i="3"/>
  <c r="T246" i="3"/>
  <c r="AE246" i="3"/>
  <c r="AJ246" i="3"/>
  <c r="AU246" i="3"/>
  <c r="AZ246" i="3"/>
  <c r="BK246" i="3"/>
  <c r="BP246" i="3"/>
  <c r="AC247" i="3"/>
  <c r="AS247" i="3"/>
  <c r="BI247" i="3"/>
  <c r="BY247" i="3"/>
  <c r="Y248" i="3"/>
  <c r="AB248" i="3"/>
  <c r="AO248" i="3"/>
  <c r="AR248" i="3"/>
  <c r="BE248" i="3"/>
  <c r="BH248" i="3"/>
  <c r="BU248" i="3"/>
  <c r="BX248" i="3"/>
  <c r="U249" i="3"/>
  <c r="X249" i="3"/>
  <c r="AK249" i="3"/>
  <c r="AN249" i="3"/>
  <c r="BA249" i="3"/>
  <c r="BD249" i="3"/>
  <c r="BQ249" i="3"/>
  <c r="BT249" i="3"/>
  <c r="O250" i="3"/>
  <c r="T250" i="3"/>
  <c r="AE250" i="3"/>
  <c r="AJ250" i="3"/>
  <c r="AU250" i="3"/>
  <c r="AZ250" i="3"/>
  <c r="BK250" i="3"/>
  <c r="BP250" i="3"/>
  <c r="AC251" i="3"/>
  <c r="AS251" i="3"/>
  <c r="BI251" i="3"/>
  <c r="BY251" i="3"/>
  <c r="Y253" i="3"/>
  <c r="AB253" i="3"/>
  <c r="AO253" i="3"/>
  <c r="AR253" i="3"/>
  <c r="BE253" i="3"/>
  <c r="BH253" i="3"/>
  <c r="BU253" i="3"/>
  <c r="BX253" i="3"/>
  <c r="U254" i="3"/>
  <c r="X254" i="3"/>
  <c r="AK254" i="3"/>
  <c r="AN254" i="3"/>
  <c r="BA254" i="3"/>
  <c r="BD254" i="3"/>
  <c r="BQ254" i="3"/>
  <c r="BT254" i="3"/>
  <c r="O256" i="3"/>
  <c r="T256" i="3"/>
  <c r="AE256" i="3"/>
  <c r="AJ256" i="3"/>
  <c r="AU256" i="3"/>
  <c r="AZ256" i="3"/>
  <c r="BK256" i="3"/>
  <c r="BP256" i="3"/>
  <c r="AC258" i="3"/>
  <c r="AS258" i="3"/>
  <c r="BI258" i="3"/>
  <c r="BY258" i="3"/>
  <c r="Y259" i="3"/>
  <c r="AB259" i="3"/>
  <c r="AO259" i="3"/>
  <c r="AR259" i="3"/>
  <c r="BE259" i="3"/>
  <c r="BH259" i="3"/>
  <c r="BU259" i="3"/>
  <c r="BX259" i="3"/>
  <c r="U260" i="3"/>
  <c r="X260" i="3"/>
  <c r="AK260" i="3"/>
  <c r="AN260" i="3"/>
  <c r="BA260" i="3"/>
  <c r="BD260" i="3"/>
  <c r="BQ260" i="3"/>
  <c r="BT260" i="3"/>
  <c r="O261" i="3"/>
  <c r="T261" i="3"/>
  <c r="AE261" i="3"/>
  <c r="AJ261" i="3"/>
  <c r="AU261" i="3"/>
  <c r="AZ261" i="3"/>
  <c r="BK261" i="3"/>
  <c r="BP261" i="3"/>
  <c r="AC262" i="3"/>
  <c r="AS262" i="3"/>
  <c r="BI262" i="3"/>
  <c r="BY262" i="3"/>
  <c r="Y263" i="3"/>
  <c r="AB263" i="3"/>
  <c r="AO263" i="3"/>
  <c r="AR263" i="3"/>
  <c r="BE263" i="3"/>
  <c r="BH263" i="3"/>
  <c r="BU263" i="3"/>
  <c r="BX263" i="3"/>
  <c r="U264" i="3"/>
  <c r="X264" i="3"/>
  <c r="AK264" i="3"/>
  <c r="AN264" i="3"/>
  <c r="BA264" i="3"/>
  <c r="BD264" i="3"/>
  <c r="BQ264" i="3"/>
  <c r="BT264" i="3"/>
  <c r="O265" i="3"/>
  <c r="T265" i="3"/>
  <c r="AE265" i="3"/>
  <c r="AJ265" i="3"/>
  <c r="AU265" i="3"/>
  <c r="AZ265" i="3"/>
  <c r="BK265" i="3"/>
  <c r="BP265" i="3"/>
  <c r="AC266" i="3"/>
  <c r="AS266" i="3"/>
  <c r="BI266" i="3"/>
  <c r="BY266" i="3"/>
  <c r="Y267" i="3"/>
  <c r="AB267" i="3"/>
  <c r="AO267" i="3"/>
  <c r="AR267" i="3"/>
  <c r="BE267" i="3"/>
  <c r="BH267" i="3"/>
  <c r="BU267" i="3"/>
  <c r="BX267" i="3"/>
  <c r="U268" i="3"/>
  <c r="X268" i="3"/>
  <c r="AK268" i="3"/>
  <c r="AN268" i="3"/>
  <c r="BA268" i="3"/>
  <c r="BD268" i="3"/>
  <c r="BQ268" i="3"/>
  <c r="BT268" i="3"/>
  <c r="O269" i="3"/>
  <c r="T269" i="3"/>
  <c r="AE269" i="3"/>
  <c r="AJ269" i="3"/>
  <c r="AU269" i="3"/>
  <c r="AZ269" i="3"/>
  <c r="BK269" i="3"/>
  <c r="BP269" i="3"/>
  <c r="AC270" i="3"/>
  <c r="AS270" i="3"/>
  <c r="BI270" i="3"/>
  <c r="BY270" i="3"/>
  <c r="Y271" i="3"/>
  <c r="AB271" i="3"/>
  <c r="AO271" i="3"/>
  <c r="AR271" i="3"/>
  <c r="BE271" i="3"/>
  <c r="BH271" i="3"/>
  <c r="BU271" i="3"/>
  <c r="BX271" i="3"/>
  <c r="U272" i="3"/>
  <c r="X272" i="3"/>
  <c r="AK272" i="3"/>
  <c r="AN272" i="3"/>
  <c r="BA272" i="3"/>
  <c r="BD272" i="3"/>
  <c r="BQ272" i="3"/>
  <c r="BT272" i="3"/>
  <c r="O273" i="3"/>
  <c r="T273" i="3"/>
  <c r="AE273" i="3"/>
  <c r="AJ273" i="3"/>
  <c r="AU273" i="3"/>
  <c r="AZ273" i="3"/>
  <c r="BK273" i="3"/>
  <c r="BP273" i="3"/>
  <c r="AC274" i="3"/>
  <c r="AS274" i="3"/>
  <c r="BI274" i="3"/>
  <c r="BY274" i="3"/>
  <c r="Y275" i="3"/>
  <c r="AB275" i="3"/>
  <c r="AO275" i="3"/>
  <c r="AR275" i="3"/>
  <c r="BE275" i="3"/>
  <c r="BH275" i="3"/>
  <c r="BU275" i="3"/>
  <c r="BX275" i="3"/>
  <c r="U276" i="3"/>
  <c r="X276" i="3"/>
  <c r="AK276" i="3"/>
  <c r="AN276" i="3"/>
  <c r="BA276" i="3"/>
  <c r="BD276" i="3"/>
  <c r="BQ276" i="3"/>
  <c r="BT276" i="3"/>
  <c r="O277" i="3"/>
  <c r="T277" i="3"/>
  <c r="AE277" i="3"/>
  <c r="AJ277" i="3"/>
  <c r="AU277" i="3"/>
  <c r="AZ277" i="3"/>
  <c r="BK277" i="3"/>
  <c r="BP277" i="3"/>
  <c r="AC278" i="3"/>
  <c r="AS278" i="3"/>
  <c r="BI278" i="3"/>
  <c r="BY278" i="3"/>
  <c r="Y279" i="3"/>
  <c r="AB279" i="3"/>
  <c r="AO279" i="3"/>
  <c r="AR279" i="3"/>
  <c r="BE279" i="3"/>
  <c r="BH279" i="3"/>
  <c r="BU279" i="3"/>
  <c r="BX279" i="3"/>
  <c r="U280" i="3"/>
  <c r="X280" i="3"/>
  <c r="AK280" i="3"/>
  <c r="AN280" i="3"/>
  <c r="BA280" i="3"/>
  <c r="BD280" i="3"/>
  <c r="BQ280" i="3"/>
  <c r="BT280" i="3"/>
  <c r="O281" i="3"/>
  <c r="T281" i="3"/>
  <c r="AE281" i="3"/>
  <c r="AJ281" i="3"/>
  <c r="AU281" i="3"/>
  <c r="AZ281" i="3"/>
  <c r="BK281" i="3"/>
  <c r="BP281" i="3"/>
  <c r="AC282" i="3"/>
  <c r="AS282" i="3"/>
  <c r="BI282" i="3"/>
  <c r="BY282" i="3"/>
  <c r="Y283" i="3"/>
  <c r="AB283" i="3"/>
  <c r="AO283" i="3"/>
  <c r="AR283" i="3"/>
  <c r="BE283" i="3"/>
  <c r="BH283" i="3"/>
  <c r="BU283" i="3"/>
  <c r="BX283" i="3"/>
  <c r="U284" i="3"/>
  <c r="X284" i="3"/>
  <c r="AK284" i="3"/>
  <c r="AN284" i="3"/>
  <c r="BA284" i="3"/>
  <c r="BD284" i="3"/>
  <c r="BQ284" i="3"/>
  <c r="BT284" i="3"/>
  <c r="O285" i="3"/>
  <c r="T285" i="3"/>
  <c r="AE285" i="3"/>
  <c r="AJ285" i="3"/>
  <c r="AU285" i="3"/>
  <c r="AZ285" i="3"/>
  <c r="BK285" i="3"/>
  <c r="BP285" i="3"/>
  <c r="AC286" i="3"/>
  <c r="AS286" i="3"/>
  <c r="BI286" i="3"/>
  <c r="BY286" i="3"/>
  <c r="Y287" i="3"/>
  <c r="AB287" i="3"/>
  <c r="AO287" i="3"/>
  <c r="AR287" i="3"/>
  <c r="BE287" i="3"/>
  <c r="BH287" i="3"/>
  <c r="BU287" i="3"/>
  <c r="BX287" i="3"/>
  <c r="U288" i="3"/>
  <c r="X288" i="3"/>
  <c r="AK288" i="3"/>
  <c r="AN288" i="3"/>
  <c r="BA288" i="3"/>
  <c r="BD288" i="3"/>
  <c r="BQ288" i="3"/>
  <c r="BT288" i="3"/>
  <c r="O289" i="3"/>
  <c r="T289" i="3"/>
  <c r="AE289" i="3"/>
  <c r="AJ289" i="3"/>
  <c r="AU289" i="3"/>
  <c r="AZ289" i="3"/>
  <c r="BK289" i="3"/>
  <c r="BP289" i="3"/>
  <c r="AC290" i="3"/>
  <c r="AS290" i="3"/>
  <c r="BI290" i="3"/>
  <c r="BY290" i="3"/>
  <c r="Y291" i="3"/>
  <c r="AB291" i="3"/>
  <c r="AO291" i="3"/>
  <c r="AR291" i="3"/>
  <c r="BE291" i="3"/>
  <c r="BH291" i="3"/>
  <c r="BU291" i="3"/>
  <c r="BX291" i="3"/>
  <c r="U293" i="3"/>
  <c r="X293" i="3"/>
  <c r="AK293" i="3"/>
  <c r="AN293" i="3"/>
  <c r="BA293" i="3"/>
  <c r="BD293" i="3"/>
  <c r="BQ293" i="3"/>
  <c r="BT293" i="3"/>
  <c r="O294" i="3"/>
  <c r="T294" i="3"/>
  <c r="AE294" i="3"/>
  <c r="AJ294" i="3"/>
  <c r="AU294" i="3"/>
  <c r="AZ294" i="3"/>
  <c r="BK294" i="3"/>
  <c r="BP294" i="3"/>
  <c r="AC295" i="3"/>
  <c r="AS295" i="3"/>
  <c r="BI295" i="3"/>
  <c r="BY295" i="3"/>
  <c r="Y296" i="3"/>
  <c r="AB296" i="3"/>
  <c r="AO296" i="3"/>
  <c r="AR296" i="3"/>
  <c r="BE296" i="3"/>
  <c r="BH296" i="3"/>
  <c r="BU296" i="3"/>
  <c r="BX296" i="3"/>
  <c r="U297" i="3"/>
  <c r="X297" i="3"/>
  <c r="AK297" i="3"/>
  <c r="AN297" i="3"/>
  <c r="BA297" i="3"/>
  <c r="BD297" i="3"/>
  <c r="BQ297" i="3"/>
  <c r="BT297" i="3"/>
  <c r="O298" i="3"/>
  <c r="T298" i="3"/>
  <c r="AE298" i="3"/>
  <c r="AJ298" i="3"/>
  <c r="AU298" i="3"/>
  <c r="AZ298" i="3"/>
  <c r="BK298" i="3"/>
  <c r="BP298" i="3"/>
  <c r="AC299" i="3"/>
  <c r="AS299" i="3"/>
  <c r="BI299" i="3"/>
  <c r="BY299" i="3"/>
  <c r="Y300" i="3"/>
  <c r="AB300" i="3"/>
  <c r="AO300" i="3"/>
  <c r="AR300" i="3"/>
  <c r="BE300" i="3"/>
  <c r="BH300" i="3"/>
  <c r="BU300" i="3"/>
  <c r="BX300" i="3"/>
  <c r="U301" i="3"/>
  <c r="X301" i="3"/>
  <c r="AK301" i="3"/>
  <c r="AN301" i="3"/>
  <c r="BA301" i="3"/>
  <c r="BD301" i="3"/>
  <c r="BQ301" i="3"/>
  <c r="BT301" i="3"/>
  <c r="O302" i="3"/>
  <c r="T302" i="3"/>
  <c r="AE302" i="3"/>
  <c r="AJ302" i="3"/>
  <c r="AU302" i="3"/>
  <c r="AZ302" i="3"/>
  <c r="BK302" i="3"/>
  <c r="BP302" i="3"/>
  <c r="AC303" i="3"/>
  <c r="AS303" i="3"/>
  <c r="BI303" i="3"/>
  <c r="BY303" i="3"/>
  <c r="Y304" i="3"/>
  <c r="AB304" i="3"/>
  <c r="AO304" i="3"/>
  <c r="AR304" i="3"/>
  <c r="BE304" i="3"/>
  <c r="BH304" i="3"/>
  <c r="BU304" i="3"/>
  <c r="BX304" i="3"/>
  <c r="U305" i="3"/>
  <c r="X305" i="3"/>
  <c r="AK305" i="3"/>
  <c r="AN305" i="3"/>
  <c r="BA305" i="3"/>
  <c r="BD305" i="3"/>
  <c r="BQ305" i="3"/>
  <c r="BT305" i="3"/>
  <c r="O306" i="3"/>
  <c r="T306" i="3"/>
  <c r="AE306" i="3"/>
  <c r="AJ306" i="3"/>
  <c r="AU306" i="3"/>
  <c r="AZ306" i="3"/>
  <c r="BK306" i="3"/>
  <c r="BP306" i="3"/>
  <c r="AC307" i="3"/>
  <c r="AS307" i="3"/>
  <c r="BI307" i="3"/>
  <c r="BY307" i="3"/>
  <c r="Y308" i="3"/>
  <c r="AB308" i="3"/>
  <c r="AO308" i="3"/>
  <c r="AR308" i="3"/>
  <c r="BE308" i="3"/>
  <c r="BH308" i="3"/>
  <c r="BU308" i="3"/>
  <c r="BX308" i="3"/>
  <c r="U309" i="3"/>
  <c r="X309" i="3"/>
  <c r="AK309" i="3"/>
  <c r="AN309" i="3"/>
  <c r="BA309" i="3"/>
  <c r="BD309" i="3"/>
  <c r="BQ309" i="3"/>
  <c r="BT309" i="3"/>
  <c r="O310" i="3"/>
  <c r="T310" i="3"/>
  <c r="AE310" i="3"/>
  <c r="AJ310" i="3"/>
  <c r="AU310" i="3"/>
  <c r="AZ310" i="3"/>
  <c r="BK310" i="3"/>
  <c r="BP310" i="3"/>
  <c r="AC311" i="3"/>
  <c r="AS311" i="3"/>
  <c r="BI311" i="3"/>
  <c r="BY311" i="3"/>
  <c r="Y312" i="3"/>
  <c r="AB312" i="3"/>
  <c r="AO312" i="3"/>
  <c r="AR312" i="3"/>
  <c r="BE312" i="3"/>
  <c r="BH312" i="3"/>
  <c r="BU312" i="3"/>
  <c r="BX312" i="3"/>
  <c r="U314" i="3"/>
  <c r="X314" i="3"/>
  <c r="AK314" i="3"/>
  <c r="AN314" i="3"/>
  <c r="BA314" i="3"/>
  <c r="BD314" i="3"/>
  <c r="BQ314" i="3"/>
  <c r="BT314" i="3"/>
  <c r="O315" i="3"/>
  <c r="T315" i="3"/>
  <c r="AE315" i="3"/>
  <c r="AJ315" i="3"/>
  <c r="AU315" i="3"/>
  <c r="AZ315" i="3"/>
  <c r="BK315" i="3"/>
  <c r="BP315" i="3"/>
  <c r="AC316" i="3"/>
  <c r="AS316" i="3"/>
  <c r="BI316" i="3"/>
  <c r="BY316" i="3"/>
  <c r="Y317" i="3"/>
  <c r="AB317" i="3"/>
  <c r="AO317" i="3"/>
  <c r="AR317" i="3"/>
  <c r="BE317" i="3"/>
  <c r="BH317" i="3"/>
  <c r="BU317" i="3"/>
  <c r="BX317" i="3"/>
  <c r="U318" i="3"/>
  <c r="X318" i="3"/>
  <c r="AK318" i="3"/>
  <c r="AN318" i="3"/>
  <c r="BA318" i="3"/>
  <c r="BD318" i="3"/>
  <c r="BQ318" i="3"/>
  <c r="BT318" i="3"/>
  <c r="O319" i="3"/>
  <c r="T319" i="3"/>
  <c r="AE319" i="3"/>
  <c r="AJ319" i="3"/>
  <c r="AU319" i="3"/>
  <c r="AZ319" i="3"/>
  <c r="BK319" i="3"/>
  <c r="BP319" i="3"/>
  <c r="AC320" i="3"/>
  <c r="AS320" i="3"/>
  <c r="BI320" i="3"/>
  <c r="BY320" i="3"/>
  <c r="Y322" i="3"/>
  <c r="AB322" i="3"/>
  <c r="AO322" i="3"/>
  <c r="AR322" i="3"/>
  <c r="BE322" i="3"/>
  <c r="BH322" i="3"/>
  <c r="BU322" i="3"/>
  <c r="BX322" i="3"/>
  <c r="U323" i="3"/>
  <c r="X323" i="3"/>
  <c r="AK323" i="3"/>
  <c r="AN323" i="3"/>
  <c r="BA323" i="3"/>
  <c r="BD323" i="3"/>
  <c r="BQ323" i="3"/>
  <c r="BT323" i="3"/>
  <c r="O324" i="3"/>
  <c r="T324" i="3"/>
  <c r="AE324" i="3"/>
  <c r="AJ324" i="3"/>
  <c r="AU324" i="3"/>
  <c r="AZ324" i="3"/>
  <c r="BK324" i="3"/>
  <c r="BP324" i="3"/>
  <c r="AC325" i="3"/>
  <c r="AS325" i="3"/>
  <c r="BI325" i="3"/>
  <c r="BY325" i="3"/>
  <c r="Y326" i="3"/>
  <c r="AB326" i="3"/>
  <c r="AO326" i="3"/>
  <c r="AR326" i="3"/>
  <c r="BE326" i="3"/>
  <c r="BH326" i="3"/>
  <c r="BU326" i="3"/>
  <c r="BX326" i="3"/>
  <c r="U328" i="3"/>
  <c r="X328" i="3"/>
  <c r="AK328" i="3"/>
  <c r="AN328" i="3"/>
  <c r="BA328" i="3"/>
  <c r="BD328" i="3"/>
  <c r="BQ328" i="3"/>
  <c r="BT328" i="3"/>
  <c r="O330" i="3"/>
  <c r="T330" i="3"/>
  <c r="AE330" i="3"/>
  <c r="AJ330" i="3"/>
  <c r="AU330" i="3"/>
  <c r="AZ330" i="3"/>
  <c r="BK330" i="3"/>
  <c r="BP330" i="3"/>
  <c r="AC331" i="3"/>
  <c r="AS331" i="3"/>
  <c r="BI331" i="3"/>
  <c r="BY331" i="3"/>
  <c r="Y332" i="3"/>
  <c r="AB332" i="3"/>
  <c r="AO332" i="3"/>
  <c r="AR332" i="3"/>
  <c r="BE332" i="3"/>
  <c r="BH332" i="3"/>
  <c r="BU332" i="3"/>
  <c r="BX332" i="3"/>
  <c r="U333" i="3"/>
  <c r="X333" i="3"/>
  <c r="AK333" i="3"/>
  <c r="AN333" i="3"/>
  <c r="BA333" i="3"/>
  <c r="BD333" i="3"/>
  <c r="BQ333" i="3"/>
  <c r="BT333" i="3"/>
  <c r="O334" i="3"/>
  <c r="T334" i="3"/>
  <c r="AE334" i="3"/>
  <c r="AJ334" i="3"/>
  <c r="AU334" i="3"/>
  <c r="AZ334" i="3"/>
  <c r="BK334" i="3"/>
  <c r="BP334" i="3"/>
  <c r="AC335" i="3"/>
  <c r="AS335" i="3"/>
  <c r="BI335" i="3"/>
  <c r="BY335" i="3"/>
  <c r="Y336" i="3"/>
  <c r="AB336" i="3"/>
  <c r="AO336" i="3"/>
  <c r="AR336" i="3"/>
  <c r="BE336" i="3"/>
  <c r="BH336" i="3"/>
  <c r="BU336" i="3"/>
  <c r="BX336" i="3"/>
  <c r="U337" i="3"/>
  <c r="X337" i="3"/>
  <c r="AK337" i="3"/>
  <c r="AN337" i="3"/>
  <c r="BA337" i="3"/>
  <c r="BD337" i="3"/>
  <c r="BQ337" i="3"/>
  <c r="BT337" i="3"/>
  <c r="O338" i="3"/>
  <c r="T338" i="3"/>
  <c r="AE338" i="3"/>
  <c r="AJ338" i="3"/>
  <c r="AU338" i="3"/>
  <c r="AZ338" i="3"/>
  <c r="BK338" i="3"/>
  <c r="BP338" i="3"/>
  <c r="AC339" i="3"/>
  <c r="AS339" i="3"/>
  <c r="BI339" i="3"/>
  <c r="BY339" i="3"/>
  <c r="Y340" i="3"/>
  <c r="AB340" i="3"/>
  <c r="AO340" i="3"/>
  <c r="AR340" i="3"/>
  <c r="BE340" i="3"/>
  <c r="BH340" i="3"/>
  <c r="BU340" i="3"/>
  <c r="BX340" i="3"/>
  <c r="U341" i="3"/>
  <c r="X341" i="3"/>
  <c r="AK341" i="3"/>
  <c r="AN341" i="3"/>
  <c r="BA341" i="3"/>
  <c r="BD341" i="3"/>
  <c r="BQ341" i="3"/>
  <c r="BT341" i="3"/>
  <c r="O342" i="3"/>
  <c r="T342" i="3"/>
  <c r="AE342" i="3"/>
  <c r="AJ342" i="3"/>
  <c r="AU342" i="3"/>
  <c r="AZ342" i="3"/>
  <c r="BK342" i="3"/>
  <c r="BP342" i="3"/>
  <c r="AC343" i="3"/>
  <c r="AS343" i="3"/>
  <c r="BI343" i="3"/>
  <c r="BJ343" i="3"/>
  <c r="BL343" i="3" s="1"/>
  <c r="BU343" i="3"/>
  <c r="BT343" i="3"/>
  <c r="X344" i="3"/>
  <c r="BD344" i="3"/>
  <c r="BX344" i="3"/>
  <c r="U345" i="3"/>
  <c r="T345" i="3"/>
  <c r="O345" i="3"/>
  <c r="AN345" i="3"/>
  <c r="Q346" i="3"/>
  <c r="P346" i="3"/>
  <c r="AU346" i="3"/>
  <c r="AD347" i="3"/>
  <c r="AV347" i="3"/>
  <c r="BY347" i="3"/>
  <c r="BX347" i="3"/>
  <c r="BA349" i="3"/>
  <c r="AZ349" i="3"/>
  <c r="AU349" i="3"/>
  <c r="BT349" i="3"/>
  <c r="AE350" i="3"/>
  <c r="BK350" i="3"/>
  <c r="P351" i="3"/>
  <c r="AG351" i="3"/>
  <c r="AS351" i="3"/>
  <c r="AR351" i="3"/>
  <c r="BJ351" i="3"/>
  <c r="BL351" i="3" s="1"/>
  <c r="AB352" i="3"/>
  <c r="BE352" i="3"/>
  <c r="BD352" i="3"/>
  <c r="BQ353" i="3"/>
  <c r="BP353" i="3"/>
  <c r="BK353" i="3"/>
  <c r="Q354" i="3"/>
  <c r="P354" i="3"/>
  <c r="K354" i="3"/>
  <c r="AC355" i="3"/>
  <c r="O355" i="3"/>
  <c r="AB355" i="3"/>
  <c r="AS355" i="3"/>
  <c r="AE355" i="3"/>
  <c r="AR355" i="3"/>
  <c r="BI355" i="3"/>
  <c r="AU355" i="3"/>
  <c r="BH355" i="3"/>
  <c r="BY355" i="3"/>
  <c r="BK355" i="3"/>
  <c r="BX355" i="3"/>
  <c r="AO356" i="3"/>
  <c r="AN356" i="3"/>
  <c r="U357" i="3"/>
  <c r="T357" i="3"/>
  <c r="O357" i="3"/>
  <c r="AG358" i="3"/>
  <c r="AF358" i="3"/>
  <c r="Y361" i="3"/>
  <c r="X361" i="3"/>
  <c r="AK362" i="3"/>
  <c r="AJ362" i="3"/>
  <c r="AE362" i="3"/>
  <c r="AW363" i="3"/>
  <c r="AV363" i="3"/>
  <c r="N364" i="3"/>
  <c r="J364" i="3" s="1"/>
  <c r="AD364" i="3"/>
  <c r="AT364" i="3"/>
  <c r="BJ364" i="3"/>
  <c r="J365" i="3"/>
  <c r="BU365" i="3"/>
  <c r="BT365" i="3"/>
  <c r="J366" i="3"/>
  <c r="BA366" i="3"/>
  <c r="AZ366" i="3"/>
  <c r="AU366" i="3"/>
  <c r="BM367" i="3"/>
  <c r="BL367" i="3"/>
  <c r="BE369" i="3"/>
  <c r="BD369" i="3"/>
  <c r="BQ370" i="3"/>
  <c r="BP370" i="3"/>
  <c r="BK370" i="3"/>
  <c r="Q371" i="3"/>
  <c r="P371" i="3"/>
  <c r="K371" i="3"/>
  <c r="AC373" i="3"/>
  <c r="O373" i="3"/>
  <c r="AB373" i="3"/>
  <c r="AS373" i="3"/>
  <c r="AE373" i="3"/>
  <c r="AR373" i="3"/>
  <c r="BI373" i="3"/>
  <c r="AU373" i="3"/>
  <c r="BH373" i="3"/>
  <c r="BY373" i="3"/>
  <c r="BK373" i="3"/>
  <c r="BX373" i="3"/>
  <c r="AO377" i="3"/>
  <c r="AN377" i="3"/>
  <c r="U378" i="3"/>
  <c r="T378" i="3"/>
  <c r="O378" i="3"/>
  <c r="AG379" i="3"/>
  <c r="AF379" i="3"/>
  <c r="Y381" i="3"/>
  <c r="X381" i="3"/>
  <c r="AK384" i="3"/>
  <c r="AJ384" i="3"/>
  <c r="AE384" i="3"/>
  <c r="AW385" i="3"/>
  <c r="AV385" i="3"/>
  <c r="N386" i="3"/>
  <c r="AD386" i="3"/>
  <c r="AT386" i="3"/>
  <c r="BJ386" i="3"/>
  <c r="J387" i="3"/>
  <c r="BU387" i="3"/>
  <c r="BT387" i="3"/>
  <c r="J388" i="3"/>
  <c r="BA388" i="3"/>
  <c r="AZ388" i="3"/>
  <c r="AU388" i="3"/>
  <c r="BM389" i="3"/>
  <c r="BL389" i="3"/>
  <c r="BE391" i="3"/>
  <c r="BD391" i="3"/>
  <c r="BQ392" i="3"/>
  <c r="BP392" i="3"/>
  <c r="BK392" i="3"/>
  <c r="Q393" i="3"/>
  <c r="P393" i="3"/>
  <c r="K393" i="3"/>
  <c r="AC394" i="3"/>
  <c r="O394" i="3"/>
  <c r="AB394" i="3"/>
  <c r="AS394" i="3"/>
  <c r="AE394" i="3"/>
  <c r="AR394" i="3"/>
  <c r="BI394" i="3"/>
  <c r="AU394" i="3"/>
  <c r="BH394" i="3"/>
  <c r="BY394" i="3"/>
  <c r="BK394" i="3"/>
  <c r="BX394" i="3"/>
  <c r="AO395" i="3"/>
  <c r="AN395" i="3"/>
  <c r="U396" i="3"/>
  <c r="T396" i="3"/>
  <c r="O396" i="3"/>
  <c r="AK396" i="3"/>
  <c r="AJ396" i="3"/>
  <c r="AE396" i="3"/>
  <c r="BA396" i="3"/>
  <c r="AZ396" i="3"/>
  <c r="AU396" i="3"/>
  <c r="BQ396" i="3"/>
  <c r="BP396" i="3"/>
  <c r="BK396" i="3"/>
  <c r="BI398" i="3"/>
  <c r="BH398" i="3"/>
  <c r="Y399" i="3"/>
  <c r="X399" i="3"/>
  <c r="AS402" i="3"/>
  <c r="AR402" i="3"/>
  <c r="J403" i="3"/>
  <c r="BU403" i="3"/>
  <c r="BT403" i="3"/>
  <c r="AC406" i="3"/>
  <c r="AB406" i="3"/>
  <c r="BE407" i="3"/>
  <c r="BD407" i="3"/>
  <c r="P410" i="3"/>
  <c r="K410" i="3"/>
  <c r="AG410" i="3"/>
  <c r="BM410" i="3"/>
  <c r="BY411" i="3"/>
  <c r="BX411" i="3"/>
  <c r="AO412" i="3"/>
  <c r="AN412" i="3"/>
  <c r="U413" i="3"/>
  <c r="T413" i="3"/>
  <c r="O413" i="3"/>
  <c r="AK413" i="3"/>
  <c r="AJ413" i="3"/>
  <c r="AE413" i="3"/>
  <c r="BA413" i="3"/>
  <c r="AZ413" i="3"/>
  <c r="AU413" i="3"/>
  <c r="BQ413" i="3"/>
  <c r="BP413" i="3"/>
  <c r="BK413" i="3"/>
  <c r="BI415" i="3"/>
  <c r="BH415" i="3"/>
  <c r="Y416" i="3"/>
  <c r="X416" i="3"/>
  <c r="AS421" i="3"/>
  <c r="AR421" i="3"/>
  <c r="AJ423" i="3"/>
  <c r="AD423" i="3"/>
  <c r="AF423" i="3" s="1"/>
  <c r="AL19" i="4"/>
  <c r="AL11" i="4"/>
  <c r="AL10" i="4"/>
  <c r="AK83" i="4"/>
  <c r="AL17" i="4"/>
  <c r="AL16" i="4" s="1"/>
  <c r="AL13" i="4"/>
  <c r="AL14" i="4" s="1"/>
  <c r="AN10" i="4"/>
  <c r="AM10" i="4"/>
  <c r="BB10" i="4"/>
  <c r="BA83" i="4"/>
  <c r="BB11" i="4"/>
  <c r="BB19" i="4"/>
  <c r="BB17" i="4"/>
  <c r="BB13" i="4"/>
  <c r="BB14" i="4" s="1"/>
  <c r="CM93" i="4"/>
  <c r="CP13" i="4"/>
  <c r="CO13" i="4"/>
  <c r="DH14" i="4"/>
  <c r="DG14" i="4"/>
  <c r="CP17" i="4"/>
  <c r="CO17" i="4"/>
  <c r="AP19" i="4"/>
  <c r="AH21" i="4"/>
  <c r="AG21" i="4"/>
  <c r="AF21" i="4"/>
  <c r="AE20" i="4"/>
  <c r="S21" i="4"/>
  <c r="CP21" i="4"/>
  <c r="BX23" i="4"/>
  <c r="BW23" i="4"/>
  <c r="BO23" i="4"/>
  <c r="BV23" i="4"/>
  <c r="P26" i="4"/>
  <c r="AT30" i="4"/>
  <c r="AN33" i="4"/>
  <c r="V34" i="4"/>
  <c r="P35" i="4"/>
  <c r="BF42" i="4"/>
  <c r="BQ344" i="3"/>
  <c r="AC346" i="3"/>
  <c r="AS346" i="3"/>
  <c r="BI346" i="3"/>
  <c r="BY346" i="3"/>
  <c r="Y347" i="3"/>
  <c r="AO347" i="3"/>
  <c r="BE347" i="3"/>
  <c r="BU347" i="3"/>
  <c r="U348" i="3"/>
  <c r="AK348" i="3"/>
  <c r="BA348" i="3"/>
  <c r="BQ348" i="3"/>
  <c r="AC350" i="3"/>
  <c r="AS350" i="3"/>
  <c r="BI350" i="3"/>
  <c r="BY350" i="3"/>
  <c r="Y351" i="3"/>
  <c r="AO351" i="3"/>
  <c r="BE351" i="3"/>
  <c r="BU351" i="3"/>
  <c r="U352" i="3"/>
  <c r="AK352" i="3"/>
  <c r="BA352" i="3"/>
  <c r="BQ352" i="3"/>
  <c r="AC354" i="3"/>
  <c r="AS354" i="3"/>
  <c r="BI354" i="3"/>
  <c r="BY354" i="3"/>
  <c r="Y355" i="3"/>
  <c r="AO355" i="3"/>
  <c r="BE355" i="3"/>
  <c r="BU355" i="3"/>
  <c r="U356" i="3"/>
  <c r="AK356" i="3"/>
  <c r="BA356" i="3"/>
  <c r="BQ356" i="3"/>
  <c r="AC358" i="3"/>
  <c r="AS358" i="3"/>
  <c r="BI358" i="3"/>
  <c r="BY358" i="3"/>
  <c r="Y359" i="3"/>
  <c r="AO359" i="3"/>
  <c r="BE359" i="3"/>
  <c r="BU359" i="3"/>
  <c r="U361" i="3"/>
  <c r="AK361" i="3"/>
  <c r="BA361" i="3"/>
  <c r="BQ361" i="3"/>
  <c r="AC363" i="3"/>
  <c r="AS363" i="3"/>
  <c r="BI363" i="3"/>
  <c r="BY363" i="3"/>
  <c r="Y364" i="3"/>
  <c r="AO364" i="3"/>
  <c r="BE364" i="3"/>
  <c r="BU364" i="3"/>
  <c r="U365" i="3"/>
  <c r="AK365" i="3"/>
  <c r="BA365" i="3"/>
  <c r="BQ365" i="3"/>
  <c r="AC367" i="3"/>
  <c r="AS367" i="3"/>
  <c r="BI367" i="3"/>
  <c r="BY367" i="3"/>
  <c r="Y368" i="3"/>
  <c r="AO368" i="3"/>
  <c r="BE368" i="3"/>
  <c r="BU368" i="3"/>
  <c r="U369" i="3"/>
  <c r="AK369" i="3"/>
  <c r="BA369" i="3"/>
  <c r="BQ369" i="3"/>
  <c r="AC371" i="3"/>
  <c r="AS371" i="3"/>
  <c r="BI371" i="3"/>
  <c r="BY371" i="3"/>
  <c r="Y373" i="3"/>
  <c r="AO373" i="3"/>
  <c r="BE373" i="3"/>
  <c r="BU373" i="3"/>
  <c r="U377" i="3"/>
  <c r="AK377" i="3"/>
  <c r="BA377" i="3"/>
  <c r="BQ377" i="3"/>
  <c r="AC379" i="3"/>
  <c r="AS379" i="3"/>
  <c r="BI379" i="3"/>
  <c r="BY379" i="3"/>
  <c r="Y380" i="3"/>
  <c r="AO380" i="3"/>
  <c r="BE380" i="3"/>
  <c r="BU380" i="3"/>
  <c r="U381" i="3"/>
  <c r="AK381" i="3"/>
  <c r="BA381" i="3"/>
  <c r="BQ381" i="3"/>
  <c r="AC385" i="3"/>
  <c r="AS385" i="3"/>
  <c r="BI385" i="3"/>
  <c r="BY385" i="3"/>
  <c r="Y386" i="3"/>
  <c r="AO386" i="3"/>
  <c r="BE386" i="3"/>
  <c r="BU386" i="3"/>
  <c r="U387" i="3"/>
  <c r="AK387" i="3"/>
  <c r="BA387" i="3"/>
  <c r="BQ387" i="3"/>
  <c r="AC389" i="3"/>
  <c r="AS389" i="3"/>
  <c r="BI389" i="3"/>
  <c r="BY389" i="3"/>
  <c r="Y390" i="3"/>
  <c r="AO390" i="3"/>
  <c r="BE390" i="3"/>
  <c r="BU390" i="3"/>
  <c r="U391" i="3"/>
  <c r="AK391" i="3"/>
  <c r="BA391" i="3"/>
  <c r="BQ391" i="3"/>
  <c r="AC393" i="3"/>
  <c r="AS393" i="3"/>
  <c r="BI393" i="3"/>
  <c r="BY393" i="3"/>
  <c r="Y394" i="3"/>
  <c r="AO394" i="3"/>
  <c r="BE394" i="3"/>
  <c r="BU394" i="3"/>
  <c r="U395" i="3"/>
  <c r="AK395" i="3"/>
  <c r="BA395" i="3"/>
  <c r="BQ395" i="3"/>
  <c r="AC397" i="3"/>
  <c r="AS397" i="3"/>
  <c r="BI397" i="3"/>
  <c r="BY397" i="3"/>
  <c r="Y398" i="3"/>
  <c r="AO398" i="3"/>
  <c r="BE398" i="3"/>
  <c r="BU398" i="3"/>
  <c r="U399" i="3"/>
  <c r="AK399" i="3"/>
  <c r="BA399" i="3"/>
  <c r="BQ399" i="3"/>
  <c r="AC401" i="3"/>
  <c r="AS401" i="3"/>
  <c r="BI401" i="3"/>
  <c r="BY401" i="3"/>
  <c r="Y402" i="3"/>
  <c r="AO402" i="3"/>
  <c r="BE402" i="3"/>
  <c r="BU402" i="3"/>
  <c r="U403" i="3"/>
  <c r="AK403" i="3"/>
  <c r="BA403" i="3"/>
  <c r="BQ403" i="3"/>
  <c r="AC405" i="3"/>
  <c r="AS405" i="3"/>
  <c r="BI405" i="3"/>
  <c r="BY405" i="3"/>
  <c r="Y406" i="3"/>
  <c r="AO406" i="3"/>
  <c r="BE406" i="3"/>
  <c r="BU406" i="3"/>
  <c r="U407" i="3"/>
  <c r="AK407" i="3"/>
  <c r="BA407" i="3"/>
  <c r="BQ407" i="3"/>
  <c r="AC410" i="3"/>
  <c r="AS410" i="3"/>
  <c r="BI410" i="3"/>
  <c r="BY410" i="3"/>
  <c r="Y411" i="3"/>
  <c r="AO411" i="3"/>
  <c r="BE411" i="3"/>
  <c r="BU411" i="3"/>
  <c r="U412" i="3"/>
  <c r="AK412" i="3"/>
  <c r="BA412" i="3"/>
  <c r="BQ412" i="3"/>
  <c r="AC414" i="3"/>
  <c r="AS414" i="3"/>
  <c r="BI414" i="3"/>
  <c r="BY414" i="3"/>
  <c r="Y415" i="3"/>
  <c r="AO415" i="3"/>
  <c r="BE415" i="3"/>
  <c r="BU415" i="3"/>
  <c r="U416" i="3"/>
  <c r="AK416" i="3"/>
  <c r="BA416" i="3"/>
  <c r="BQ416" i="3"/>
  <c r="AC418" i="3"/>
  <c r="AS418" i="3"/>
  <c r="BI418" i="3"/>
  <c r="BY418" i="3"/>
  <c r="Y421" i="3"/>
  <c r="AO421" i="3"/>
  <c r="BE421" i="3"/>
  <c r="BU421" i="3"/>
  <c r="U423" i="3"/>
  <c r="AK423" i="3"/>
  <c r="BA423" i="3"/>
  <c r="BQ423" i="3"/>
  <c r="Q424" i="3"/>
  <c r="AG424" i="3"/>
  <c r="AW424" i="3"/>
  <c r="BM424" i="3"/>
  <c r="AC425" i="3"/>
  <c r="AS425" i="3"/>
  <c r="BI425" i="3"/>
  <c r="BY425" i="3"/>
  <c r="X10" i="4"/>
  <c r="W83" i="4"/>
  <c r="AF19" i="4"/>
  <c r="AF11" i="4"/>
  <c r="AH10" i="4"/>
  <c r="AE83" i="4"/>
  <c r="AF17" i="4"/>
  <c r="AF16" i="4" s="1"/>
  <c r="AF13" i="4"/>
  <c r="AF14" i="4" s="1"/>
  <c r="AF10" i="4"/>
  <c r="AF15" i="4" s="1"/>
  <c r="AV10" i="4"/>
  <c r="AU83" i="4"/>
  <c r="AO83" i="4" s="1"/>
  <c r="BD17" i="4"/>
  <c r="BD13" i="4"/>
  <c r="BD14" i="4" s="1"/>
  <c r="BF10" i="4"/>
  <c r="BC83" i="4"/>
  <c r="BD19" i="4"/>
  <c r="BD11" i="4"/>
  <c r="BD10" i="4"/>
  <c r="BT10" i="4"/>
  <c r="BS83" i="4"/>
  <c r="CB19" i="4"/>
  <c r="CB11" i="4"/>
  <c r="CD10" i="4"/>
  <c r="CA83" i="4"/>
  <c r="CB17" i="4"/>
  <c r="CB16" i="4" s="1"/>
  <c r="CB13" i="4"/>
  <c r="CB14" i="4" s="1"/>
  <c r="CB10" i="4"/>
  <c r="CR10" i="4"/>
  <c r="CQ83" i="4"/>
  <c r="CK83" i="4" s="1"/>
  <c r="CZ17" i="4"/>
  <c r="CZ13" i="4"/>
  <c r="CZ14" i="4" s="1"/>
  <c r="DB10" i="4"/>
  <c r="CY83" i="4"/>
  <c r="CZ19" i="4"/>
  <c r="CZ11" i="4"/>
  <c r="CZ10" i="4"/>
  <c r="R11" i="4"/>
  <c r="Q91" i="4"/>
  <c r="AP11" i="4"/>
  <c r="AO91" i="4"/>
  <c r="BM91" i="4"/>
  <c r="CL11" i="4"/>
  <c r="CK91" i="4"/>
  <c r="AO29" i="8"/>
  <c r="AO92" i="4"/>
  <c r="AT12" i="4"/>
  <c r="AH14" i="4"/>
  <c r="BF14" i="4"/>
  <c r="CD14" i="4"/>
  <c r="DB14" i="4"/>
  <c r="CP18" i="4"/>
  <c r="T19" i="4"/>
  <c r="V19" i="4"/>
  <c r="AT19" i="4"/>
  <c r="BP19" i="4"/>
  <c r="BR19" i="4"/>
  <c r="CP19" i="4"/>
  <c r="AO21" i="4"/>
  <c r="AP21" i="4" s="1"/>
  <c r="AV21" i="4"/>
  <c r="BF21" i="4"/>
  <c r="BE21" i="4"/>
  <c r="BD21" i="4"/>
  <c r="BC20" i="4"/>
  <c r="BP21" i="4"/>
  <c r="BZ21" i="4"/>
  <c r="DF21" i="4"/>
  <c r="X23" i="4"/>
  <c r="BD23" i="4"/>
  <c r="CD23" i="4"/>
  <c r="BZ23" i="4"/>
  <c r="CJ23" i="4"/>
  <c r="CI23" i="4"/>
  <c r="CH23" i="4"/>
  <c r="CV23" i="4"/>
  <c r="CU23" i="4"/>
  <c r="CM23" i="4"/>
  <c r="CT23" i="4"/>
  <c r="AO102" i="5"/>
  <c r="AS102" i="5" s="1"/>
  <c r="CK102" i="5"/>
  <c r="V107" i="5"/>
  <c r="K107" i="5"/>
  <c r="P107" i="5" s="1"/>
  <c r="BR220" i="5"/>
  <c r="BQ220" i="5"/>
  <c r="V223" i="5"/>
  <c r="U223" i="5"/>
  <c r="M223" i="5"/>
  <c r="BR223" i="5"/>
  <c r="BQ223" i="5"/>
  <c r="P224" i="5"/>
  <c r="O224" i="5"/>
  <c r="AH223" i="5"/>
  <c r="AG223" i="5"/>
  <c r="AE96" i="5"/>
  <c r="BF223" i="5"/>
  <c r="BE223" i="5"/>
  <c r="BC96" i="5"/>
  <c r="CD223" i="5"/>
  <c r="CC223" i="5"/>
  <c r="CA96" i="5"/>
  <c r="DB223" i="5"/>
  <c r="DA223" i="5"/>
  <c r="CY96" i="5"/>
  <c r="BQ343" i="3"/>
  <c r="BK344" i="3"/>
  <c r="BP344" i="3"/>
  <c r="AC345" i="3"/>
  <c r="AS345" i="3"/>
  <c r="BI345" i="3"/>
  <c r="BY345" i="3"/>
  <c r="Y346" i="3"/>
  <c r="AB346" i="3"/>
  <c r="AO346" i="3"/>
  <c r="AR346" i="3"/>
  <c r="BE346" i="3"/>
  <c r="BH346" i="3"/>
  <c r="BU346" i="3"/>
  <c r="BX346" i="3"/>
  <c r="U347" i="3"/>
  <c r="X347" i="3"/>
  <c r="AK347" i="3"/>
  <c r="AN347" i="3"/>
  <c r="BA347" i="3"/>
  <c r="BD347" i="3"/>
  <c r="BQ347" i="3"/>
  <c r="BT347" i="3"/>
  <c r="O348" i="3"/>
  <c r="T348" i="3"/>
  <c r="AE348" i="3"/>
  <c r="AJ348" i="3"/>
  <c r="AU348" i="3"/>
  <c r="AZ348" i="3"/>
  <c r="BK348" i="3"/>
  <c r="BP348" i="3"/>
  <c r="AC349" i="3"/>
  <c r="AS349" i="3"/>
  <c r="BI349" i="3"/>
  <c r="BY349" i="3"/>
  <c r="Y350" i="3"/>
  <c r="AB350" i="3"/>
  <c r="AO350" i="3"/>
  <c r="AR350" i="3"/>
  <c r="BE350" i="3"/>
  <c r="BH350" i="3"/>
  <c r="BU350" i="3"/>
  <c r="BX350" i="3"/>
  <c r="U351" i="3"/>
  <c r="X351" i="3"/>
  <c r="AK351" i="3"/>
  <c r="AN351" i="3"/>
  <c r="BA351" i="3"/>
  <c r="BD351" i="3"/>
  <c r="BQ351" i="3"/>
  <c r="BT351" i="3"/>
  <c r="O352" i="3"/>
  <c r="T352" i="3"/>
  <c r="AE352" i="3"/>
  <c r="AJ352" i="3"/>
  <c r="AU352" i="3"/>
  <c r="AZ352" i="3"/>
  <c r="BK352" i="3"/>
  <c r="BP352" i="3"/>
  <c r="AC353" i="3"/>
  <c r="AS353" i="3"/>
  <c r="BI353" i="3"/>
  <c r="BY353" i="3"/>
  <c r="Y354" i="3"/>
  <c r="AB354" i="3"/>
  <c r="AO354" i="3"/>
  <c r="AR354" i="3"/>
  <c r="BE354" i="3"/>
  <c r="BH354" i="3"/>
  <c r="BU354" i="3"/>
  <c r="BX354" i="3"/>
  <c r="U355" i="3"/>
  <c r="X355" i="3"/>
  <c r="AK355" i="3"/>
  <c r="AN355" i="3"/>
  <c r="BA355" i="3"/>
  <c r="BD355" i="3"/>
  <c r="BQ355" i="3"/>
  <c r="BT355" i="3"/>
  <c r="O356" i="3"/>
  <c r="T356" i="3"/>
  <c r="AE356" i="3"/>
  <c r="AJ356" i="3"/>
  <c r="AU356" i="3"/>
  <c r="AZ356" i="3"/>
  <c r="BK356" i="3"/>
  <c r="BP356" i="3"/>
  <c r="AC357" i="3"/>
  <c r="AS357" i="3"/>
  <c r="BI357" i="3"/>
  <c r="BY357" i="3"/>
  <c r="Y358" i="3"/>
  <c r="AB358" i="3"/>
  <c r="AO358" i="3"/>
  <c r="AR358" i="3"/>
  <c r="BE358" i="3"/>
  <c r="BH358" i="3"/>
  <c r="BU358" i="3"/>
  <c r="BX358" i="3"/>
  <c r="U359" i="3"/>
  <c r="X359" i="3"/>
  <c r="AK359" i="3"/>
  <c r="AN359" i="3"/>
  <c r="BA359" i="3"/>
  <c r="BD359" i="3"/>
  <c r="BQ359" i="3"/>
  <c r="BT359" i="3"/>
  <c r="O361" i="3"/>
  <c r="T361" i="3"/>
  <c r="AE361" i="3"/>
  <c r="AJ361" i="3"/>
  <c r="AU361" i="3"/>
  <c r="AZ361" i="3"/>
  <c r="BK361" i="3"/>
  <c r="BP361" i="3"/>
  <c r="AC362" i="3"/>
  <c r="AS362" i="3"/>
  <c r="BI362" i="3"/>
  <c r="BY362" i="3"/>
  <c r="Y363" i="3"/>
  <c r="AB363" i="3"/>
  <c r="AO363" i="3"/>
  <c r="AR363" i="3"/>
  <c r="BE363" i="3"/>
  <c r="BH363" i="3"/>
  <c r="BU363" i="3"/>
  <c r="BX363" i="3"/>
  <c r="U364" i="3"/>
  <c r="X364" i="3"/>
  <c r="AK364" i="3"/>
  <c r="AN364" i="3"/>
  <c r="BA364" i="3"/>
  <c r="BD364" i="3"/>
  <c r="BQ364" i="3"/>
  <c r="BT364" i="3"/>
  <c r="O365" i="3"/>
  <c r="T365" i="3"/>
  <c r="AE365" i="3"/>
  <c r="AJ365" i="3"/>
  <c r="AU365" i="3"/>
  <c r="AZ365" i="3"/>
  <c r="BK365" i="3"/>
  <c r="BP365" i="3"/>
  <c r="AC366" i="3"/>
  <c r="AS366" i="3"/>
  <c r="BI366" i="3"/>
  <c r="BY366" i="3"/>
  <c r="Y367" i="3"/>
  <c r="AB367" i="3"/>
  <c r="AO367" i="3"/>
  <c r="AR367" i="3"/>
  <c r="BE367" i="3"/>
  <c r="BH367" i="3"/>
  <c r="BU367" i="3"/>
  <c r="BX367" i="3"/>
  <c r="U368" i="3"/>
  <c r="X368" i="3"/>
  <c r="AK368" i="3"/>
  <c r="AN368" i="3"/>
  <c r="BA368" i="3"/>
  <c r="BD368" i="3"/>
  <c r="BQ368" i="3"/>
  <c r="BT368" i="3"/>
  <c r="O369" i="3"/>
  <c r="T369" i="3"/>
  <c r="AE369" i="3"/>
  <c r="AJ369" i="3"/>
  <c r="AU369" i="3"/>
  <c r="AZ369" i="3"/>
  <c r="BK369" i="3"/>
  <c r="BP369" i="3"/>
  <c r="AC370" i="3"/>
  <c r="AS370" i="3"/>
  <c r="BI370" i="3"/>
  <c r="BY370" i="3"/>
  <c r="Y371" i="3"/>
  <c r="AB371" i="3"/>
  <c r="AO371" i="3"/>
  <c r="AR371" i="3"/>
  <c r="BE371" i="3"/>
  <c r="BH371" i="3"/>
  <c r="BU371" i="3"/>
  <c r="BX371" i="3"/>
  <c r="U373" i="3"/>
  <c r="X373" i="3"/>
  <c r="AK373" i="3"/>
  <c r="AN373" i="3"/>
  <c r="BA373" i="3"/>
  <c r="BD373" i="3"/>
  <c r="BQ373" i="3"/>
  <c r="BT373" i="3"/>
  <c r="O377" i="3"/>
  <c r="T377" i="3"/>
  <c r="AE377" i="3"/>
  <c r="AJ377" i="3"/>
  <c r="AU377" i="3"/>
  <c r="AZ377" i="3"/>
  <c r="BK377" i="3"/>
  <c r="BP377" i="3"/>
  <c r="AC378" i="3"/>
  <c r="AS378" i="3"/>
  <c r="BI378" i="3"/>
  <c r="BY378" i="3"/>
  <c r="Y379" i="3"/>
  <c r="AB379" i="3"/>
  <c r="AO379" i="3"/>
  <c r="AR379" i="3"/>
  <c r="BE379" i="3"/>
  <c r="BH379" i="3"/>
  <c r="BU379" i="3"/>
  <c r="BX379" i="3"/>
  <c r="U380" i="3"/>
  <c r="X380" i="3"/>
  <c r="AK380" i="3"/>
  <c r="AN380" i="3"/>
  <c r="BA380" i="3"/>
  <c r="BD380" i="3"/>
  <c r="BQ380" i="3"/>
  <c r="BT380" i="3"/>
  <c r="O381" i="3"/>
  <c r="T381" i="3"/>
  <c r="AE381" i="3"/>
  <c r="AJ381" i="3"/>
  <c r="AU381" i="3"/>
  <c r="AZ381" i="3"/>
  <c r="BK381" i="3"/>
  <c r="BP381" i="3"/>
  <c r="AC384" i="3"/>
  <c r="AS384" i="3"/>
  <c r="BI384" i="3"/>
  <c r="BY384" i="3"/>
  <c r="Y385" i="3"/>
  <c r="AB385" i="3"/>
  <c r="AO385" i="3"/>
  <c r="AR385" i="3"/>
  <c r="BE385" i="3"/>
  <c r="BH385" i="3"/>
  <c r="BU385" i="3"/>
  <c r="BX385" i="3"/>
  <c r="U386" i="3"/>
  <c r="X386" i="3"/>
  <c r="AK386" i="3"/>
  <c r="AN386" i="3"/>
  <c r="BA386" i="3"/>
  <c r="BD386" i="3"/>
  <c r="BQ386" i="3"/>
  <c r="BT386" i="3"/>
  <c r="O387" i="3"/>
  <c r="T387" i="3"/>
  <c r="AE387" i="3"/>
  <c r="AJ387" i="3"/>
  <c r="AU387" i="3"/>
  <c r="AZ387" i="3"/>
  <c r="BK387" i="3"/>
  <c r="BP387" i="3"/>
  <c r="AC388" i="3"/>
  <c r="AS388" i="3"/>
  <c r="BI388" i="3"/>
  <c r="BY388" i="3"/>
  <c r="Y389" i="3"/>
  <c r="AB389" i="3"/>
  <c r="AO389" i="3"/>
  <c r="AR389" i="3"/>
  <c r="BE389" i="3"/>
  <c r="BH389" i="3"/>
  <c r="BU389" i="3"/>
  <c r="BX389" i="3"/>
  <c r="U390" i="3"/>
  <c r="X390" i="3"/>
  <c r="AK390" i="3"/>
  <c r="AN390" i="3"/>
  <c r="BA390" i="3"/>
  <c r="BD390" i="3"/>
  <c r="BQ390" i="3"/>
  <c r="BT390" i="3"/>
  <c r="O391" i="3"/>
  <c r="T391" i="3"/>
  <c r="AE391" i="3"/>
  <c r="AJ391" i="3"/>
  <c r="AU391" i="3"/>
  <c r="AZ391" i="3"/>
  <c r="BK391" i="3"/>
  <c r="BP391" i="3"/>
  <c r="AC392" i="3"/>
  <c r="AS392" i="3"/>
  <c r="BI392" i="3"/>
  <c r="BY392" i="3"/>
  <c r="Y393" i="3"/>
  <c r="AB393" i="3"/>
  <c r="AO393" i="3"/>
  <c r="AR393" i="3"/>
  <c r="BE393" i="3"/>
  <c r="BH393" i="3"/>
  <c r="BU393" i="3"/>
  <c r="BX393" i="3"/>
  <c r="U394" i="3"/>
  <c r="X394" i="3"/>
  <c r="AK394" i="3"/>
  <c r="AN394" i="3"/>
  <c r="BA394" i="3"/>
  <c r="BD394" i="3"/>
  <c r="BQ394" i="3"/>
  <c r="BT394" i="3"/>
  <c r="O395" i="3"/>
  <c r="T395" i="3"/>
  <c r="AE395" i="3"/>
  <c r="AJ395" i="3"/>
  <c r="AU395" i="3"/>
  <c r="AZ395" i="3"/>
  <c r="BK395" i="3"/>
  <c r="BP395" i="3"/>
  <c r="AC396" i="3"/>
  <c r="AS396" i="3"/>
  <c r="BI396" i="3"/>
  <c r="BY396" i="3"/>
  <c r="Y397" i="3"/>
  <c r="AB397" i="3"/>
  <c r="AO397" i="3"/>
  <c r="AR397" i="3"/>
  <c r="BE397" i="3"/>
  <c r="BH397" i="3"/>
  <c r="BU397" i="3"/>
  <c r="BX397" i="3"/>
  <c r="N398" i="3"/>
  <c r="J398" i="3" s="1"/>
  <c r="U398" i="3"/>
  <c r="X398" i="3"/>
  <c r="AD398" i="3"/>
  <c r="AK398" i="3"/>
  <c r="AN398" i="3"/>
  <c r="AT398" i="3"/>
  <c r="BA398" i="3"/>
  <c r="BD398" i="3"/>
  <c r="BJ398" i="3"/>
  <c r="BQ398" i="3"/>
  <c r="BT398" i="3"/>
  <c r="O399" i="3"/>
  <c r="T399" i="3"/>
  <c r="AE399" i="3"/>
  <c r="AJ399" i="3"/>
  <c r="AU399" i="3"/>
  <c r="AZ399" i="3"/>
  <c r="BK399" i="3"/>
  <c r="BP399" i="3"/>
  <c r="AC400" i="3"/>
  <c r="AS400" i="3"/>
  <c r="BI400" i="3"/>
  <c r="BY400" i="3"/>
  <c r="Y401" i="3"/>
  <c r="AB401" i="3"/>
  <c r="AO401" i="3"/>
  <c r="AR401" i="3"/>
  <c r="BE401" i="3"/>
  <c r="BH401" i="3"/>
  <c r="BU401" i="3"/>
  <c r="BX401" i="3"/>
  <c r="N402" i="3"/>
  <c r="J402" i="3" s="1"/>
  <c r="U402" i="3"/>
  <c r="X402" i="3"/>
  <c r="AD402" i="3"/>
  <c r="AK402" i="3"/>
  <c r="AN402" i="3"/>
  <c r="AT402" i="3"/>
  <c r="BA402" i="3"/>
  <c r="BD402" i="3"/>
  <c r="BJ402" i="3"/>
  <c r="BQ402" i="3"/>
  <c r="BT402" i="3"/>
  <c r="O403" i="3"/>
  <c r="T403" i="3"/>
  <c r="AE403" i="3"/>
  <c r="AJ403" i="3"/>
  <c r="AU403" i="3"/>
  <c r="AZ403" i="3"/>
  <c r="BK403" i="3"/>
  <c r="BP403" i="3"/>
  <c r="AC404" i="3"/>
  <c r="AS404" i="3"/>
  <c r="BI404" i="3"/>
  <c r="BY404" i="3"/>
  <c r="Y405" i="3"/>
  <c r="AB405" i="3"/>
  <c r="AO405" i="3"/>
  <c r="AR405" i="3"/>
  <c r="BE405" i="3"/>
  <c r="BH405" i="3"/>
  <c r="BU405" i="3"/>
  <c r="BX405" i="3"/>
  <c r="N406" i="3"/>
  <c r="J406" i="3" s="1"/>
  <c r="U406" i="3"/>
  <c r="X406" i="3"/>
  <c r="AD406" i="3"/>
  <c r="AK406" i="3"/>
  <c r="AN406" i="3"/>
  <c r="AT406" i="3"/>
  <c r="BA406" i="3"/>
  <c r="BD406" i="3"/>
  <c r="BJ406" i="3"/>
  <c r="BQ406" i="3"/>
  <c r="BT406" i="3"/>
  <c r="O407" i="3"/>
  <c r="T407" i="3"/>
  <c r="AE407" i="3"/>
  <c r="AJ407" i="3"/>
  <c r="AU407" i="3"/>
  <c r="AZ407" i="3"/>
  <c r="BK407" i="3"/>
  <c r="BP407" i="3"/>
  <c r="AC409" i="3"/>
  <c r="AS409" i="3"/>
  <c r="BI409" i="3"/>
  <c r="BY409" i="3"/>
  <c r="Y410" i="3"/>
  <c r="AB410" i="3"/>
  <c r="AO410" i="3"/>
  <c r="AR410" i="3"/>
  <c r="BE410" i="3"/>
  <c r="BH410" i="3"/>
  <c r="BU410" i="3"/>
  <c r="BX410" i="3"/>
  <c r="N411" i="3"/>
  <c r="J411" i="3" s="1"/>
  <c r="U411" i="3"/>
  <c r="X411" i="3"/>
  <c r="AD411" i="3"/>
  <c r="AK411" i="3"/>
  <c r="AN411" i="3"/>
  <c r="AT411" i="3"/>
  <c r="BA411" i="3"/>
  <c r="BD411" i="3"/>
  <c r="BJ411" i="3"/>
  <c r="BQ411" i="3"/>
  <c r="BT411" i="3"/>
  <c r="O412" i="3"/>
  <c r="T412" i="3"/>
  <c r="AE412" i="3"/>
  <c r="AJ412" i="3"/>
  <c r="AU412" i="3"/>
  <c r="AZ412" i="3"/>
  <c r="BK412" i="3"/>
  <c r="BP412" i="3"/>
  <c r="AC413" i="3"/>
  <c r="AS413" i="3"/>
  <c r="BI413" i="3"/>
  <c r="BY413" i="3"/>
  <c r="Y414" i="3"/>
  <c r="AB414" i="3"/>
  <c r="AO414" i="3"/>
  <c r="AR414" i="3"/>
  <c r="BE414" i="3"/>
  <c r="BH414" i="3"/>
  <c r="BU414" i="3"/>
  <c r="BX414" i="3"/>
  <c r="N415" i="3"/>
  <c r="J415" i="3" s="1"/>
  <c r="U415" i="3"/>
  <c r="X415" i="3"/>
  <c r="AD415" i="3"/>
  <c r="AK415" i="3"/>
  <c r="AN415" i="3"/>
  <c r="AT415" i="3"/>
  <c r="BA415" i="3"/>
  <c r="BD415" i="3"/>
  <c r="BJ415" i="3"/>
  <c r="BQ415" i="3"/>
  <c r="BT415" i="3"/>
  <c r="O416" i="3"/>
  <c r="T416" i="3"/>
  <c r="AE416" i="3"/>
  <c r="AJ416" i="3"/>
  <c r="AU416" i="3"/>
  <c r="AZ416" i="3"/>
  <c r="BK416" i="3"/>
  <c r="BP416" i="3"/>
  <c r="AC417" i="3"/>
  <c r="AS417" i="3"/>
  <c r="BI417" i="3"/>
  <c r="BY417" i="3"/>
  <c r="Y418" i="3"/>
  <c r="AB418" i="3"/>
  <c r="AO418" i="3"/>
  <c r="AR418" i="3"/>
  <c r="BE418" i="3"/>
  <c r="BH418" i="3"/>
  <c r="BU418" i="3"/>
  <c r="BX418" i="3"/>
  <c r="N421" i="3"/>
  <c r="J421" i="3" s="1"/>
  <c r="U421" i="3"/>
  <c r="X421" i="3"/>
  <c r="AD421" i="3"/>
  <c r="AK421" i="3"/>
  <c r="AN421" i="3"/>
  <c r="AT421" i="3"/>
  <c r="BA421" i="3"/>
  <c r="BD421" i="3"/>
  <c r="BJ421" i="3"/>
  <c r="BQ421" i="3"/>
  <c r="BT421" i="3"/>
  <c r="O423" i="3"/>
  <c r="T423" i="3"/>
  <c r="AW423" i="3"/>
  <c r="BM423" i="3"/>
  <c r="M424" i="3"/>
  <c r="AC424" i="3"/>
  <c r="AS424" i="3"/>
  <c r="BI424" i="3"/>
  <c r="BY424" i="3"/>
  <c r="Y425" i="3"/>
  <c r="AO425" i="3"/>
  <c r="BE425" i="3"/>
  <c r="BU425" i="3"/>
  <c r="Q10" i="4"/>
  <c r="Z19" i="4"/>
  <c r="Z11" i="4"/>
  <c r="Z10" i="4"/>
  <c r="Y83" i="4"/>
  <c r="Z17" i="4"/>
  <c r="Z16" i="4" s="1"/>
  <c r="Z13" i="4"/>
  <c r="Z14" i="4" s="1"/>
  <c r="AB10" i="4"/>
  <c r="AG10" i="4"/>
  <c r="AO10" i="4"/>
  <c r="AP10" i="4" s="1"/>
  <c r="AX17" i="4"/>
  <c r="AX13" i="4"/>
  <c r="AX14" i="4" s="1"/>
  <c r="AX10" i="4"/>
  <c r="AW83" i="4"/>
  <c r="AX19" i="4"/>
  <c r="AX11" i="4"/>
  <c r="AZ10" i="4"/>
  <c r="BE10" i="4"/>
  <c r="BM10" i="4"/>
  <c r="BN10" i="4" s="1"/>
  <c r="BV19" i="4"/>
  <c r="BV11" i="4"/>
  <c r="BV10" i="4"/>
  <c r="BV15" i="4" s="1"/>
  <c r="BU83" i="4"/>
  <c r="BV17" i="4"/>
  <c r="BV16" i="4" s="1"/>
  <c r="BV13" i="4"/>
  <c r="BV14" i="4" s="1"/>
  <c r="BX10" i="4"/>
  <c r="CC10" i="4"/>
  <c r="CK10" i="4"/>
  <c r="CL10" i="4" s="1"/>
  <c r="CT17" i="4"/>
  <c r="CT13" i="4"/>
  <c r="CT14" i="4" s="1"/>
  <c r="CT10" i="4"/>
  <c r="CS83" i="4"/>
  <c r="CT19" i="4"/>
  <c r="CT11" i="4"/>
  <c r="CV10" i="4"/>
  <c r="DA10" i="4"/>
  <c r="K11" i="4"/>
  <c r="S91" i="4"/>
  <c r="V11" i="4"/>
  <c r="AT11" i="4"/>
  <c r="AQ91" i="4"/>
  <c r="AR11" i="4"/>
  <c r="BO91" i="4"/>
  <c r="BR11" i="4"/>
  <c r="CP11" i="4"/>
  <c r="CM91" i="4"/>
  <c r="X13" i="4"/>
  <c r="X14" i="4" s="1"/>
  <c r="AV13" i="4"/>
  <c r="AV14" i="4" s="1"/>
  <c r="BT13" i="4"/>
  <c r="BT14" i="4" s="1"/>
  <c r="CR13" i="4"/>
  <c r="CR14" i="4" s="1"/>
  <c r="Q14" i="4"/>
  <c r="K14" i="4" s="1"/>
  <c r="AB14" i="4"/>
  <c r="AG14" i="4"/>
  <c r="AO14" i="4"/>
  <c r="AZ14" i="4"/>
  <c r="BE14" i="4"/>
  <c r="BM14" i="4"/>
  <c r="BX14" i="4"/>
  <c r="CC14" i="4"/>
  <c r="CK14" i="4"/>
  <c r="CV14" i="4"/>
  <c r="DA14" i="4"/>
  <c r="K15" i="4"/>
  <c r="O15" i="4" s="1"/>
  <c r="V15" i="4"/>
  <c r="AT15" i="4"/>
  <c r="BR15" i="4"/>
  <c r="CP15" i="4"/>
  <c r="AN16" i="4"/>
  <c r="BL16" i="4"/>
  <c r="CJ16" i="4"/>
  <c r="DH16" i="4"/>
  <c r="X17" i="4"/>
  <c r="AV17" i="4"/>
  <c r="AV16" i="4" s="1"/>
  <c r="BT17" i="4"/>
  <c r="CR17" i="4"/>
  <c r="CR16" i="4" s="1"/>
  <c r="M19" i="4"/>
  <c r="U19" i="4"/>
  <c r="AS19" i="4"/>
  <c r="BQ19" i="4"/>
  <c r="CO19" i="4"/>
  <c r="BY20" i="4"/>
  <c r="BY84" i="4" s="1"/>
  <c r="AL21" i="4"/>
  <c r="AX21" i="4"/>
  <c r="BH21" i="4"/>
  <c r="BM21" i="4"/>
  <c r="BT21" i="4"/>
  <c r="CD21" i="4"/>
  <c r="CC21" i="4"/>
  <c r="CB21" i="4"/>
  <c r="CA20" i="4"/>
  <c r="CX21" i="4"/>
  <c r="AB23" i="4"/>
  <c r="AA23" i="4"/>
  <c r="S23" i="4"/>
  <c r="Z23" i="4"/>
  <c r="AJ23" i="4"/>
  <c r="AV23" i="4"/>
  <c r="CB23" i="4"/>
  <c r="CL23" i="4"/>
  <c r="DB23" i="4"/>
  <c r="CX23" i="4"/>
  <c r="DH23" i="4"/>
  <c r="DG23" i="4"/>
  <c r="DF23" i="4"/>
  <c r="V24" i="4"/>
  <c r="AH24" i="4"/>
  <c r="AT24" i="4"/>
  <c r="BF24" i="4"/>
  <c r="BR24" i="4"/>
  <c r="CD24" i="4"/>
  <c r="CP24" i="4"/>
  <c r="DB24" i="4"/>
  <c r="P25" i="4"/>
  <c r="BR25" i="4"/>
  <c r="V26" i="4"/>
  <c r="P27" i="4"/>
  <c r="BR27" i="4"/>
  <c r="V28" i="4"/>
  <c r="P30" i="4"/>
  <c r="AB30" i="4"/>
  <c r="AN30" i="4"/>
  <c r="AZ30" i="4"/>
  <c r="BL30" i="4"/>
  <c r="BX30" i="4"/>
  <c r="CJ30" i="4"/>
  <c r="CV30" i="4"/>
  <c r="DH30" i="4"/>
  <c r="V31" i="4"/>
  <c r="P32" i="4"/>
  <c r="BR32" i="4"/>
  <c r="V33" i="4"/>
  <c r="AH33" i="4"/>
  <c r="AT33" i="4"/>
  <c r="BF33" i="4"/>
  <c r="CD33" i="4"/>
  <c r="CP33" i="4"/>
  <c r="DB33" i="4"/>
  <c r="P34" i="4"/>
  <c r="AB34" i="4"/>
  <c r="AN34" i="4"/>
  <c r="AZ34" i="4"/>
  <c r="BL34" i="4"/>
  <c r="BX34" i="4"/>
  <c r="CJ34" i="4"/>
  <c r="CV34" i="4"/>
  <c r="DH34" i="4"/>
  <c r="V35" i="4"/>
  <c r="AH35" i="4"/>
  <c r="AT35" i="4"/>
  <c r="BF35" i="4"/>
  <c r="BR35" i="4"/>
  <c r="CD35" i="4"/>
  <c r="CP35" i="4"/>
  <c r="DB35" i="4"/>
  <c r="P36" i="4"/>
  <c r="BR36" i="4"/>
  <c r="V37" i="4"/>
  <c r="P38" i="4"/>
  <c r="BR38" i="4"/>
  <c r="V39" i="4"/>
  <c r="P40" i="4"/>
  <c r="BR40" i="4"/>
  <c r="V41" i="4"/>
  <c r="AB42" i="4"/>
  <c r="AN42" i="4"/>
  <c r="AZ42" i="4"/>
  <c r="BL42" i="4"/>
  <c r="BX42" i="4"/>
  <c r="CJ42" i="4"/>
  <c r="CV42" i="4"/>
  <c r="DH42" i="4"/>
  <c r="V43" i="4"/>
  <c r="AH43" i="4"/>
  <c r="AT43" i="4"/>
  <c r="BF43" i="4"/>
  <c r="AO85" i="5"/>
  <c r="K95" i="5"/>
  <c r="K97" i="5"/>
  <c r="AI99" i="5"/>
  <c r="AI96" i="5"/>
  <c r="BG99" i="5"/>
  <c r="BG96" i="5"/>
  <c r="CE99" i="5"/>
  <c r="CE96" i="5"/>
  <c r="DC99" i="5"/>
  <c r="DC96" i="5"/>
  <c r="AT220" i="5"/>
  <c r="AS220" i="5"/>
  <c r="N397" i="3"/>
  <c r="AD397" i="3"/>
  <c r="AF397" i="3" s="1"/>
  <c r="AT397" i="3"/>
  <c r="AW397" i="3" s="1"/>
  <c r="BJ397" i="3"/>
  <c r="BL397" i="3" s="1"/>
  <c r="O398" i="3"/>
  <c r="AE398" i="3"/>
  <c r="AU398" i="3"/>
  <c r="BK398" i="3"/>
  <c r="N401" i="3"/>
  <c r="AD401" i="3"/>
  <c r="AF401" i="3" s="1"/>
  <c r="AT401" i="3"/>
  <c r="AV401" i="3" s="1"/>
  <c r="BJ401" i="3"/>
  <c r="BL401" i="3" s="1"/>
  <c r="O402" i="3"/>
  <c r="AE402" i="3"/>
  <c r="AU402" i="3"/>
  <c r="BK402" i="3"/>
  <c r="N405" i="3"/>
  <c r="AD405" i="3"/>
  <c r="AG405" i="3" s="1"/>
  <c r="AT405" i="3"/>
  <c r="AW405" i="3" s="1"/>
  <c r="BJ405" i="3"/>
  <c r="BM405" i="3" s="1"/>
  <c r="O406" i="3"/>
  <c r="AE406" i="3"/>
  <c r="AU406" i="3"/>
  <c r="BK406" i="3"/>
  <c r="N410" i="3"/>
  <c r="AD410" i="3"/>
  <c r="AF410" i="3" s="1"/>
  <c r="AT410" i="3"/>
  <c r="AW410" i="3" s="1"/>
  <c r="BJ410" i="3"/>
  <c r="BL410" i="3" s="1"/>
  <c r="O411" i="3"/>
  <c r="AE411" i="3"/>
  <c r="AU411" i="3"/>
  <c r="BK411" i="3"/>
  <c r="N414" i="3"/>
  <c r="AD414" i="3"/>
  <c r="AF414" i="3" s="1"/>
  <c r="AT414" i="3"/>
  <c r="AV414" i="3" s="1"/>
  <c r="BJ414" i="3"/>
  <c r="BL414" i="3" s="1"/>
  <c r="O415" i="3"/>
  <c r="AE415" i="3"/>
  <c r="AU415" i="3"/>
  <c r="BK415" i="3"/>
  <c r="N418" i="3"/>
  <c r="AD418" i="3"/>
  <c r="AF418" i="3" s="1"/>
  <c r="AT418" i="3"/>
  <c r="AW418" i="3" s="1"/>
  <c r="BJ418" i="3"/>
  <c r="BL418" i="3" s="1"/>
  <c r="O421" i="3"/>
  <c r="AE421" i="3"/>
  <c r="AU421" i="3"/>
  <c r="BK421" i="3"/>
  <c r="N425" i="3"/>
  <c r="AD425" i="3"/>
  <c r="AF425" i="3" s="1"/>
  <c r="AT425" i="3"/>
  <c r="AV425" i="3" s="1"/>
  <c r="BJ425" i="3"/>
  <c r="BL425" i="3" s="1"/>
  <c r="S10" i="4"/>
  <c r="AA10" i="4"/>
  <c r="AJ10" i="4"/>
  <c r="AJ15" i="4" s="1"/>
  <c r="AI83" i="4"/>
  <c r="AQ10" i="4"/>
  <c r="AY10" i="4"/>
  <c r="BH10" i="4"/>
  <c r="BH15" i="4" s="1"/>
  <c r="BG83" i="4"/>
  <c r="BO10" i="4"/>
  <c r="BW10" i="4"/>
  <c r="CF10" i="4"/>
  <c r="CF15" i="4" s="1"/>
  <c r="CE83" i="4"/>
  <c r="CM10" i="4"/>
  <c r="CU10" i="4"/>
  <c r="DD10" i="4"/>
  <c r="DD15" i="4" s="1"/>
  <c r="DC83" i="4"/>
  <c r="M91" i="4"/>
  <c r="U11" i="4"/>
  <c r="AS11" i="4"/>
  <c r="BQ11" i="4"/>
  <c r="CO11" i="4"/>
  <c r="AS12" i="4"/>
  <c r="CK29" i="8"/>
  <c r="CK92" i="4"/>
  <c r="CP12" i="4"/>
  <c r="Q93" i="4"/>
  <c r="AP13" i="4"/>
  <c r="AP14" i="4" s="1"/>
  <c r="AO93" i="4"/>
  <c r="BM93" i="4"/>
  <c r="CL13" i="4"/>
  <c r="CL14" i="4" s="1"/>
  <c r="CK93" i="4"/>
  <c r="S14" i="4"/>
  <c r="AQ14" i="4"/>
  <c r="BO14" i="4"/>
  <c r="CM14" i="4"/>
  <c r="R17" i="4"/>
  <c r="AP17" i="4"/>
  <c r="BN17" i="4"/>
  <c r="CL17" i="4"/>
  <c r="K18" i="4"/>
  <c r="U18" i="4"/>
  <c r="X19" i="4"/>
  <c r="AV19" i="4"/>
  <c r="BT19" i="4"/>
  <c r="CR19" i="4"/>
  <c r="AD21" i="4"/>
  <c r="AM21" i="4"/>
  <c r="AY21" i="4"/>
  <c r="BJ21" i="4"/>
  <c r="CF21" i="4"/>
  <c r="CK21" i="4"/>
  <c r="CL21" i="4" s="1"/>
  <c r="CR21" i="4"/>
  <c r="DB21" i="4"/>
  <c r="DA21" i="4"/>
  <c r="CZ21" i="4"/>
  <c r="CY20" i="4"/>
  <c r="K23" i="4"/>
  <c r="R23" i="4"/>
  <c r="AH23" i="4"/>
  <c r="AD23" i="4"/>
  <c r="AN23" i="4"/>
  <c r="AM23" i="4"/>
  <c r="AL23" i="4"/>
  <c r="AZ23" i="4"/>
  <c r="AY23" i="4"/>
  <c r="AQ23" i="4"/>
  <c r="AX23" i="4"/>
  <c r="BH23" i="4"/>
  <c r="BT23" i="4"/>
  <c r="CC23" i="4"/>
  <c r="CZ23" i="4"/>
  <c r="W33" i="4"/>
  <c r="Q33" i="4" s="1"/>
  <c r="AU33" i="4"/>
  <c r="AO33" i="4" s="1"/>
  <c r="BS33" i="4"/>
  <c r="BM33" i="4" s="1"/>
  <c r="BQ33" i="4" s="1"/>
  <c r="CQ33" i="4"/>
  <c r="CK33" i="4" s="1"/>
  <c r="Q42" i="4"/>
  <c r="AO42" i="4"/>
  <c r="AO85" i="4" s="1"/>
  <c r="BM42" i="4"/>
  <c r="BM85" i="4" s="1"/>
  <c r="CK42" i="4"/>
  <c r="CK85" i="4" s="1"/>
  <c r="Q85" i="5"/>
  <c r="Q102" i="5"/>
  <c r="K102" i="5" s="1"/>
  <c r="BM102" i="5"/>
  <c r="K104" i="5"/>
  <c r="K106" i="5"/>
  <c r="K111" i="5"/>
  <c r="V220" i="5"/>
  <c r="U220" i="5"/>
  <c r="M220" i="5"/>
  <c r="P221" i="5"/>
  <c r="O221" i="5"/>
  <c r="AQ223" i="5"/>
  <c r="CM223" i="5"/>
  <c r="S85" i="4"/>
  <c r="AE85" i="4"/>
  <c r="AQ85" i="4"/>
  <c r="BC85" i="4"/>
  <c r="BO85" i="4"/>
  <c r="CA85" i="4"/>
  <c r="CM85" i="4"/>
  <c r="CY85" i="4"/>
  <c r="AI310" i="5"/>
  <c r="BG310" i="5"/>
  <c r="CE310" i="5"/>
  <c r="DC310" i="5"/>
  <c r="W312" i="5"/>
  <c r="Q312" i="5" s="1"/>
  <c r="AC312" i="5"/>
  <c r="AI312" i="5"/>
  <c r="BA312" i="5"/>
  <c r="BG312" i="5"/>
  <c r="BS312" i="5"/>
  <c r="BY312" i="5"/>
  <c r="CE312" i="5"/>
  <c r="CW312" i="5"/>
  <c r="DC312" i="5"/>
  <c r="K353" i="5"/>
  <c r="Q353" i="5"/>
  <c r="Q334" i="5"/>
  <c r="BM353" i="5"/>
  <c r="BM334" i="5"/>
  <c r="AQ341" i="5"/>
  <c r="AQ354" i="5"/>
  <c r="CM341" i="5"/>
  <c r="CM354" i="5"/>
  <c r="BO355" i="5"/>
  <c r="BO345" i="5"/>
  <c r="AQ346" i="5"/>
  <c r="AS61" i="5"/>
  <c r="AO347" i="5"/>
  <c r="K62" i="5"/>
  <c r="K347" i="5" s="1"/>
  <c r="CO62" i="5"/>
  <c r="CM347" i="5"/>
  <c r="M348" i="5"/>
  <c r="AQ350" i="5"/>
  <c r="AS65" i="5"/>
  <c r="P84" i="5"/>
  <c r="P88" i="5"/>
  <c r="AT89" i="5"/>
  <c r="CP89" i="5"/>
  <c r="P90" i="5"/>
  <c r="P91" i="5"/>
  <c r="O91" i="5"/>
  <c r="BR91" i="5"/>
  <c r="BQ91" i="5"/>
  <c r="V92" i="5"/>
  <c r="U92" i="5"/>
  <c r="AB97" i="5"/>
  <c r="AA97" i="5"/>
  <c r="AN97" i="5"/>
  <c r="AM97" i="5"/>
  <c r="AZ97" i="5"/>
  <c r="AY97" i="5"/>
  <c r="BL97" i="5"/>
  <c r="BK97" i="5"/>
  <c r="BX97" i="5"/>
  <c r="BW97" i="5"/>
  <c r="CJ97" i="5"/>
  <c r="CI97" i="5"/>
  <c r="CV97" i="5"/>
  <c r="CU97" i="5"/>
  <c r="DH97" i="5"/>
  <c r="DG97" i="5"/>
  <c r="AB101" i="5"/>
  <c r="AN101" i="5"/>
  <c r="AM101" i="5"/>
  <c r="BL101" i="5"/>
  <c r="BK101" i="5"/>
  <c r="BX101" i="5"/>
  <c r="CJ101" i="5"/>
  <c r="CI101" i="5"/>
  <c r="CV101" i="5"/>
  <c r="DH101" i="5"/>
  <c r="DG101" i="5"/>
  <c r="V102" i="5"/>
  <c r="AH102" i="5"/>
  <c r="AG102" i="5"/>
  <c r="AT102" i="5"/>
  <c r="BF102" i="5"/>
  <c r="BE102" i="5"/>
  <c r="BR102" i="5"/>
  <c r="BQ102" i="5"/>
  <c r="CD102" i="5"/>
  <c r="CC102" i="5"/>
  <c r="CP102" i="5"/>
  <c r="CO102" i="5"/>
  <c r="DB102" i="5"/>
  <c r="DA102" i="5"/>
  <c r="AB103" i="5"/>
  <c r="AA103" i="5"/>
  <c r="AN103" i="5"/>
  <c r="AM103" i="5"/>
  <c r="AZ103" i="5"/>
  <c r="AY103" i="5"/>
  <c r="BL103" i="5"/>
  <c r="BK103" i="5"/>
  <c r="BX103" i="5"/>
  <c r="BW103" i="5"/>
  <c r="CJ103" i="5"/>
  <c r="CI103" i="5"/>
  <c r="CV103" i="5"/>
  <c r="CU103" i="5"/>
  <c r="DH103" i="5"/>
  <c r="DG103" i="5"/>
  <c r="V104" i="5"/>
  <c r="U104" i="5"/>
  <c r="AH104" i="5"/>
  <c r="AG104" i="5"/>
  <c r="AT104" i="5"/>
  <c r="AS104" i="5"/>
  <c r="BF104" i="5"/>
  <c r="BE104" i="5"/>
  <c r="BR104" i="5"/>
  <c r="BQ104" i="5"/>
  <c r="CD104" i="5"/>
  <c r="CC104" i="5"/>
  <c r="CP104" i="5"/>
  <c r="CO104" i="5"/>
  <c r="DB104" i="5"/>
  <c r="DA104" i="5"/>
  <c r="AB105" i="5"/>
  <c r="AA105" i="5"/>
  <c r="AN105" i="5"/>
  <c r="AM105" i="5"/>
  <c r="AZ105" i="5"/>
  <c r="AY105" i="5"/>
  <c r="BL105" i="5"/>
  <c r="BK105" i="5"/>
  <c r="BX105" i="5"/>
  <c r="BW105" i="5"/>
  <c r="CJ105" i="5"/>
  <c r="CI105" i="5"/>
  <c r="CV105" i="5"/>
  <c r="CU105" i="5"/>
  <c r="DH105" i="5"/>
  <c r="DG105" i="5"/>
  <c r="V106" i="5"/>
  <c r="U106" i="5"/>
  <c r="AH106" i="5"/>
  <c r="AG106" i="5"/>
  <c r="AT106" i="5"/>
  <c r="AS106" i="5"/>
  <c r="BF106" i="5"/>
  <c r="BE106" i="5"/>
  <c r="BR106" i="5"/>
  <c r="BQ106" i="5"/>
  <c r="CD106" i="5"/>
  <c r="CC106" i="5"/>
  <c r="CP106" i="5"/>
  <c r="CO106" i="5"/>
  <c r="DB106" i="5"/>
  <c r="DA106" i="5"/>
  <c r="U107" i="5"/>
  <c r="AS107" i="5"/>
  <c r="BQ107" i="5"/>
  <c r="CO107" i="5"/>
  <c r="CP122" i="5"/>
  <c r="CO122" i="5"/>
  <c r="AT123" i="5"/>
  <c r="M123" i="5"/>
  <c r="AS123" i="5"/>
  <c r="CP125" i="5"/>
  <c r="CO125" i="5"/>
  <c r="P126" i="5"/>
  <c r="P128" i="5"/>
  <c r="P130" i="5"/>
  <c r="P134" i="5"/>
  <c r="O134" i="5"/>
  <c r="BR134" i="5"/>
  <c r="BQ134" i="5"/>
  <c r="V135" i="5"/>
  <c r="U135" i="5"/>
  <c r="P136" i="5"/>
  <c r="O136" i="5"/>
  <c r="BR136" i="5"/>
  <c r="BQ136" i="5"/>
  <c r="V137" i="5"/>
  <c r="U137" i="5"/>
  <c r="AB138" i="5"/>
  <c r="AA138" i="5"/>
  <c r="AN138" i="5"/>
  <c r="AM138" i="5"/>
  <c r="AZ138" i="5"/>
  <c r="AY138" i="5"/>
  <c r="BL138" i="5"/>
  <c r="BK138" i="5"/>
  <c r="BX138" i="5"/>
  <c r="BW138" i="5"/>
  <c r="CJ138" i="5"/>
  <c r="CI138" i="5"/>
  <c r="CV138" i="5"/>
  <c r="CU138" i="5"/>
  <c r="DH138" i="5"/>
  <c r="DG138" i="5"/>
  <c r="V139" i="5"/>
  <c r="U139" i="5"/>
  <c r="AH139" i="5"/>
  <c r="AG139" i="5"/>
  <c r="AT139" i="5"/>
  <c r="AS139" i="5"/>
  <c r="BF139" i="5"/>
  <c r="BE139" i="5"/>
  <c r="BR139" i="5"/>
  <c r="BQ139" i="5"/>
  <c r="CD139" i="5"/>
  <c r="CC139" i="5"/>
  <c r="CP139" i="5"/>
  <c r="CO139" i="5"/>
  <c r="DB139" i="5"/>
  <c r="DA139" i="5"/>
  <c r="AB140" i="5"/>
  <c r="AA140" i="5"/>
  <c r="AN140" i="5"/>
  <c r="AM140" i="5"/>
  <c r="AZ140" i="5"/>
  <c r="AY140" i="5"/>
  <c r="BL140" i="5"/>
  <c r="BK140" i="5"/>
  <c r="BX140" i="5"/>
  <c r="BW140" i="5"/>
  <c r="CJ140" i="5"/>
  <c r="CI140" i="5"/>
  <c r="CV140" i="5"/>
  <c r="CU140" i="5"/>
  <c r="DH140" i="5"/>
  <c r="DG140" i="5"/>
  <c r="V141" i="5"/>
  <c r="U141" i="5"/>
  <c r="AH141" i="5"/>
  <c r="AG141" i="5"/>
  <c r="AT141" i="5"/>
  <c r="AS141" i="5"/>
  <c r="BF141" i="5"/>
  <c r="BE141" i="5"/>
  <c r="BR141" i="5"/>
  <c r="BQ141" i="5"/>
  <c r="CD141" i="5"/>
  <c r="CC141" i="5"/>
  <c r="CP141" i="5"/>
  <c r="CO141" i="5"/>
  <c r="DB141" i="5"/>
  <c r="DA141" i="5"/>
  <c r="P142" i="5"/>
  <c r="O142" i="5"/>
  <c r="BR142" i="5"/>
  <c r="BQ142" i="5"/>
  <c r="V143" i="5"/>
  <c r="U143" i="5"/>
  <c r="P144" i="5"/>
  <c r="O144" i="5"/>
  <c r="BR144" i="5"/>
  <c r="BQ144" i="5"/>
  <c r="V145" i="5"/>
  <c r="U145" i="5"/>
  <c r="P146" i="5"/>
  <c r="O146" i="5"/>
  <c r="BR146" i="5"/>
  <c r="BQ146" i="5"/>
  <c r="V147" i="5"/>
  <c r="U147" i="5"/>
  <c r="CP198" i="5"/>
  <c r="CO198" i="5"/>
  <c r="AT200" i="5"/>
  <c r="M200" i="5"/>
  <c r="AS200" i="5"/>
  <c r="CP202" i="5"/>
  <c r="CO202" i="5"/>
  <c r="AT207" i="5"/>
  <c r="M207" i="5"/>
  <c r="AS207" i="5"/>
  <c r="CP210" i="5"/>
  <c r="CO210" i="5"/>
  <c r="AT212" i="5"/>
  <c r="K212" i="5"/>
  <c r="O212" i="5" s="1"/>
  <c r="AT213" i="5"/>
  <c r="K213" i="5"/>
  <c r="O213" i="5" s="1"/>
  <c r="AT214" i="5"/>
  <c r="K214" i="5"/>
  <c r="O214" i="5" s="1"/>
  <c r="AT215" i="5"/>
  <c r="K215" i="5"/>
  <c r="O215" i="5" s="1"/>
  <c r="AT237" i="5"/>
  <c r="M237" i="5"/>
  <c r="AS237" i="5"/>
  <c r="CP240" i="5"/>
  <c r="CO240" i="5"/>
  <c r="AT243" i="5"/>
  <c r="M243" i="5"/>
  <c r="AS243" i="5"/>
  <c r="CP245" i="5"/>
  <c r="CO245" i="5"/>
  <c r="AT248" i="5"/>
  <c r="M248" i="5"/>
  <c r="AS248" i="5"/>
  <c r="P259" i="5"/>
  <c r="V260" i="5"/>
  <c r="U260" i="5"/>
  <c r="P261" i="5"/>
  <c r="O261" i="5"/>
  <c r="BR261" i="5"/>
  <c r="BQ261" i="5"/>
  <c r="AH262" i="5"/>
  <c r="AG262" i="5"/>
  <c r="BF262" i="5"/>
  <c r="BE262" i="5"/>
  <c r="CD262" i="5"/>
  <c r="CC262" i="5"/>
  <c r="DB262" i="5"/>
  <c r="DA262" i="5"/>
  <c r="AB263" i="5"/>
  <c r="AA263" i="5"/>
  <c r="AN263" i="5"/>
  <c r="AM263" i="5"/>
  <c r="AZ263" i="5"/>
  <c r="AY263" i="5"/>
  <c r="BL263" i="5"/>
  <c r="BK263" i="5"/>
  <c r="BX263" i="5"/>
  <c r="BW263" i="5"/>
  <c r="CJ263" i="5"/>
  <c r="CI263" i="5"/>
  <c r="CV263" i="5"/>
  <c r="CU263" i="5"/>
  <c r="DH263" i="5"/>
  <c r="DG263" i="5"/>
  <c r="V264" i="5"/>
  <c r="U264" i="5"/>
  <c r="AB265" i="5"/>
  <c r="AA265" i="5"/>
  <c r="AN265" i="5"/>
  <c r="AM265" i="5"/>
  <c r="AZ265" i="5"/>
  <c r="AY265" i="5"/>
  <c r="BL265" i="5"/>
  <c r="BK265" i="5"/>
  <c r="BX265" i="5"/>
  <c r="BW265" i="5"/>
  <c r="CJ265" i="5"/>
  <c r="CI265" i="5"/>
  <c r="CV265" i="5"/>
  <c r="CU265" i="5"/>
  <c r="DH265" i="5"/>
  <c r="DG265" i="5"/>
  <c r="V266" i="5"/>
  <c r="U266" i="5"/>
  <c r="AH266" i="5"/>
  <c r="AG266" i="5"/>
  <c r="AT266" i="5"/>
  <c r="AS266" i="5"/>
  <c r="BF266" i="5"/>
  <c r="BE266" i="5"/>
  <c r="BR266" i="5"/>
  <c r="BQ266" i="5"/>
  <c r="CD266" i="5"/>
  <c r="CC266" i="5"/>
  <c r="CP266" i="5"/>
  <c r="CO266" i="5"/>
  <c r="DB266" i="5"/>
  <c r="DA266" i="5"/>
  <c r="P267" i="5"/>
  <c r="O267" i="5"/>
  <c r="BR267" i="5"/>
  <c r="BQ267" i="5"/>
  <c r="V268" i="5"/>
  <c r="U268" i="5"/>
  <c r="CP294" i="5"/>
  <c r="CO294" i="5"/>
  <c r="AS295" i="5"/>
  <c r="CO297" i="5"/>
  <c r="CO298" i="5"/>
  <c r="CO299" i="5"/>
  <c r="CO300" i="5"/>
  <c r="CQ12" i="7"/>
  <c r="K32" i="7"/>
  <c r="BA53" i="7"/>
  <c r="BA52" i="7" s="1"/>
  <c r="K61" i="7"/>
  <c r="K65" i="7"/>
  <c r="K69" i="7"/>
  <c r="DB68" i="7"/>
  <c r="Y20" i="4"/>
  <c r="AK20" i="4"/>
  <c r="AW20" i="4"/>
  <c r="BI20" i="4"/>
  <c r="BU20" i="4"/>
  <c r="CG20" i="4"/>
  <c r="CS20" i="4"/>
  <c r="DE20" i="4"/>
  <c r="AB21" i="4"/>
  <c r="AN21" i="4"/>
  <c r="AZ21" i="4"/>
  <c r="BL21" i="4"/>
  <c r="BX21" i="4"/>
  <c r="CJ21" i="4"/>
  <c r="CV21" i="4"/>
  <c r="DH21" i="4"/>
  <c r="M92" i="4"/>
  <c r="CA310" i="5"/>
  <c r="AB311" i="5"/>
  <c r="AA311" i="5"/>
  <c r="S311" i="5"/>
  <c r="AH311" i="5"/>
  <c r="AG311" i="5"/>
  <c r="AN311" i="5"/>
  <c r="AM311" i="5"/>
  <c r="AZ311" i="5"/>
  <c r="AY311" i="5"/>
  <c r="AQ311" i="5"/>
  <c r="BF311" i="5"/>
  <c r="BE311" i="5"/>
  <c r="BL311" i="5"/>
  <c r="BK311" i="5"/>
  <c r="BX311" i="5"/>
  <c r="BW311" i="5"/>
  <c r="BO311" i="5"/>
  <c r="CD311" i="5"/>
  <c r="CC311" i="5"/>
  <c r="CJ311" i="5"/>
  <c r="CI311" i="5"/>
  <c r="CV311" i="5"/>
  <c r="CU311" i="5"/>
  <c r="CM311" i="5"/>
  <c r="DB311" i="5"/>
  <c r="DA311" i="5"/>
  <c r="DH311" i="5"/>
  <c r="DG311" i="5"/>
  <c r="AT20" i="5"/>
  <c r="CP20" i="5"/>
  <c r="M353" i="5"/>
  <c r="S353" i="5"/>
  <c r="S334" i="5"/>
  <c r="BO353" i="5"/>
  <c r="BO334" i="5"/>
  <c r="AT23" i="5"/>
  <c r="CP23" i="5"/>
  <c r="M336" i="5"/>
  <c r="AT25" i="5"/>
  <c r="CP25" i="5"/>
  <c r="AT29" i="5"/>
  <c r="CP29" i="5"/>
  <c r="AT37" i="5"/>
  <c r="CP37" i="5"/>
  <c r="AS49" i="5"/>
  <c r="CO49" i="5"/>
  <c r="AS50" i="5"/>
  <c r="CO50" i="5"/>
  <c r="AS51" i="5"/>
  <c r="CO51" i="5"/>
  <c r="AS52" i="5"/>
  <c r="CO52" i="5"/>
  <c r="K354" i="5"/>
  <c r="Q354" i="5"/>
  <c r="Q341" i="5"/>
  <c r="AS54" i="5"/>
  <c r="BM354" i="5"/>
  <c r="BM341" i="5"/>
  <c r="CO54" i="5"/>
  <c r="AS55" i="5"/>
  <c r="CO55" i="5"/>
  <c r="K343" i="5"/>
  <c r="AS56" i="5"/>
  <c r="CO56" i="5"/>
  <c r="K349" i="5"/>
  <c r="AS57" i="5"/>
  <c r="CO57" i="5"/>
  <c r="M60" i="5"/>
  <c r="S355" i="5"/>
  <c r="S345" i="5"/>
  <c r="BQ60" i="5"/>
  <c r="CK345" i="5"/>
  <c r="CK355" i="5"/>
  <c r="AT61" i="5"/>
  <c r="AS62" i="5"/>
  <c r="AQ347" i="5"/>
  <c r="CP62" i="5"/>
  <c r="O63" i="5"/>
  <c r="U63" i="5"/>
  <c r="K63" i="5"/>
  <c r="K348" i="5" s="1"/>
  <c r="AO348" i="5"/>
  <c r="CM348" i="5"/>
  <c r="CO63" i="5"/>
  <c r="M64" i="5"/>
  <c r="BQ64" i="5"/>
  <c r="AT65" i="5"/>
  <c r="AK69" i="5"/>
  <c r="BI69" i="5"/>
  <c r="CG69" i="5"/>
  <c r="DE69" i="5"/>
  <c r="AE70" i="5"/>
  <c r="AM70" i="5"/>
  <c r="BC70" i="5"/>
  <c r="BK70" i="5"/>
  <c r="CA70" i="5"/>
  <c r="CI70" i="5"/>
  <c r="CY70" i="5"/>
  <c r="DG70" i="5"/>
  <c r="O71" i="5"/>
  <c r="U71" i="5"/>
  <c r="AA71" i="5"/>
  <c r="AG71" i="5"/>
  <c r="AM71" i="5"/>
  <c r="AS71" i="5"/>
  <c r="AY71" i="5"/>
  <c r="BE71" i="5"/>
  <c r="BK71" i="5"/>
  <c r="BQ71" i="5"/>
  <c r="BW71" i="5"/>
  <c r="CC71" i="5"/>
  <c r="CI71" i="5"/>
  <c r="CO71" i="5"/>
  <c r="CU71" i="5"/>
  <c r="DA71" i="5"/>
  <c r="DG71" i="5"/>
  <c r="O72" i="5"/>
  <c r="U72" i="5"/>
  <c r="AA72" i="5"/>
  <c r="AG72" i="5"/>
  <c r="AM72" i="5"/>
  <c r="AS72" i="5"/>
  <c r="AY72" i="5"/>
  <c r="BE72" i="5"/>
  <c r="BK72" i="5"/>
  <c r="BQ72" i="5"/>
  <c r="BW72" i="5"/>
  <c r="CC72" i="5"/>
  <c r="CI72" i="5"/>
  <c r="CO72" i="5"/>
  <c r="CU72" i="5"/>
  <c r="DA72" i="5"/>
  <c r="DG72" i="5"/>
  <c r="O73" i="5"/>
  <c r="U73" i="5"/>
  <c r="AA73" i="5"/>
  <c r="AG73" i="5"/>
  <c r="AM73" i="5"/>
  <c r="AS73" i="5"/>
  <c r="AY73" i="5"/>
  <c r="BE73" i="5"/>
  <c r="BK73" i="5"/>
  <c r="BQ73" i="5"/>
  <c r="BW73" i="5"/>
  <c r="CC73" i="5"/>
  <c r="CI73" i="5"/>
  <c r="CO73" i="5"/>
  <c r="CU73" i="5"/>
  <c r="DA73" i="5"/>
  <c r="DG73" i="5"/>
  <c r="O74" i="5"/>
  <c r="U74" i="5"/>
  <c r="AA74" i="5"/>
  <c r="AG74" i="5"/>
  <c r="AM74" i="5"/>
  <c r="AS74" i="5"/>
  <c r="AY74" i="5"/>
  <c r="BE74" i="5"/>
  <c r="BK74" i="5"/>
  <c r="BQ74" i="5"/>
  <c r="BW74" i="5"/>
  <c r="CC74" i="5"/>
  <c r="CI74" i="5"/>
  <c r="CO74" i="5"/>
  <c r="CU74" i="5"/>
  <c r="DA74" i="5"/>
  <c r="DG74" i="5"/>
  <c r="O75" i="5"/>
  <c r="U75" i="5"/>
  <c r="AA75" i="5"/>
  <c r="AG75" i="5"/>
  <c r="AM75" i="5"/>
  <c r="AS75" i="5"/>
  <c r="AY75" i="5"/>
  <c r="BE75" i="5"/>
  <c r="BK75" i="5"/>
  <c r="BQ75" i="5"/>
  <c r="BW75" i="5"/>
  <c r="CC75" i="5"/>
  <c r="CI75" i="5"/>
  <c r="CO75" i="5"/>
  <c r="CU75" i="5"/>
  <c r="DA75" i="5"/>
  <c r="DG75" i="5"/>
  <c r="O76" i="5"/>
  <c r="U76" i="5"/>
  <c r="AA76" i="5"/>
  <c r="AG76" i="5"/>
  <c r="AM76" i="5"/>
  <c r="AS76" i="5"/>
  <c r="AY76" i="5"/>
  <c r="BE76" i="5"/>
  <c r="BK76" i="5"/>
  <c r="BQ76" i="5"/>
  <c r="BW76" i="5"/>
  <c r="CC76" i="5"/>
  <c r="CI76" i="5"/>
  <c r="CO76" i="5"/>
  <c r="CU76" i="5"/>
  <c r="DA76" i="5"/>
  <c r="DG76" i="5"/>
  <c r="AS77" i="5"/>
  <c r="CP77" i="5"/>
  <c r="O78" i="5"/>
  <c r="U78" i="5"/>
  <c r="K78" i="5"/>
  <c r="P78" i="5" s="1"/>
  <c r="CO78" i="5"/>
  <c r="M79" i="5"/>
  <c r="BQ79" i="5"/>
  <c r="AT80" i="5"/>
  <c r="M81" i="5"/>
  <c r="U81" i="5"/>
  <c r="K82" i="5"/>
  <c r="V82" i="5"/>
  <c r="BQ82" i="5"/>
  <c r="BR83" i="5"/>
  <c r="O84" i="5"/>
  <c r="AC85" i="5"/>
  <c r="AK85" i="5"/>
  <c r="BA85" i="5"/>
  <c r="BI85" i="5"/>
  <c r="BY85" i="5"/>
  <c r="BM85" i="5" s="1"/>
  <c r="CG85" i="5"/>
  <c r="CW85" i="5"/>
  <c r="DE85" i="5"/>
  <c r="Q69" i="5"/>
  <c r="W68" i="5"/>
  <c r="AH86" i="5"/>
  <c r="AM86" i="5"/>
  <c r="AO69" i="5"/>
  <c r="AU68" i="5"/>
  <c r="BF86" i="5"/>
  <c r="BK86" i="5"/>
  <c r="BM69" i="5"/>
  <c r="BS68" i="5"/>
  <c r="CD86" i="5"/>
  <c r="CI86" i="5"/>
  <c r="CK69" i="5"/>
  <c r="CQ68" i="5"/>
  <c r="DB86" i="5"/>
  <c r="DG86" i="5"/>
  <c r="BR87" i="5"/>
  <c r="O88" i="5"/>
  <c r="M89" i="5"/>
  <c r="AN89" i="5"/>
  <c r="AS89" i="5"/>
  <c r="BL89" i="5"/>
  <c r="CJ89" i="5"/>
  <c r="CO89" i="5"/>
  <c r="DH89" i="5"/>
  <c r="O90" i="5"/>
  <c r="W98" i="5"/>
  <c r="Q98" i="5" s="1"/>
  <c r="AU98" i="5"/>
  <c r="AO98" i="5" s="1"/>
  <c r="BS98" i="5"/>
  <c r="BM98" i="5" s="1"/>
  <c r="CQ98" i="5"/>
  <c r="CK98" i="5" s="1"/>
  <c r="AC99" i="5"/>
  <c r="BA99" i="5"/>
  <c r="BY99" i="5"/>
  <c r="CW99" i="5"/>
  <c r="O107" i="5"/>
  <c r="AM107" i="5"/>
  <c r="BK107" i="5"/>
  <c r="CI107" i="5"/>
  <c r="DG107" i="5"/>
  <c r="AG108" i="5"/>
  <c r="BE108" i="5"/>
  <c r="CC108" i="5"/>
  <c r="DA108" i="5"/>
  <c r="Q109" i="5"/>
  <c r="AA109" i="5"/>
  <c r="AO109" i="5"/>
  <c r="AT109" i="5" s="1"/>
  <c r="AY109" i="5"/>
  <c r="BM109" i="5"/>
  <c r="BR109" i="5" s="1"/>
  <c r="BW109" i="5"/>
  <c r="CK109" i="5"/>
  <c r="CP109" i="5" s="1"/>
  <c r="CU109" i="5"/>
  <c r="K110" i="5"/>
  <c r="P110" i="5" s="1"/>
  <c r="U110" i="5"/>
  <c r="AS110" i="5"/>
  <c r="BQ110" i="5"/>
  <c r="CO110" i="5"/>
  <c r="AT124" i="5"/>
  <c r="M124" i="5"/>
  <c r="AS124" i="5"/>
  <c r="CO126" i="5"/>
  <c r="CO127" i="5"/>
  <c r="CO128" i="5"/>
  <c r="CO129" i="5"/>
  <c r="CO130" i="5"/>
  <c r="CO131" i="5"/>
  <c r="U149" i="5"/>
  <c r="BQ150" i="5"/>
  <c r="K151" i="5"/>
  <c r="AA153" i="5"/>
  <c r="AM153" i="5"/>
  <c r="AY153" i="5"/>
  <c r="BK153" i="5"/>
  <c r="BW153" i="5"/>
  <c r="CI153" i="5"/>
  <c r="CU153" i="5"/>
  <c r="DG153" i="5"/>
  <c r="U154" i="5"/>
  <c r="AG154" i="5"/>
  <c r="AS154" i="5"/>
  <c r="BE154" i="5"/>
  <c r="BQ154" i="5"/>
  <c r="CC154" i="5"/>
  <c r="CO154" i="5"/>
  <c r="DA154" i="5"/>
  <c r="U156" i="5"/>
  <c r="BQ157" i="5"/>
  <c r="K158" i="5"/>
  <c r="U160" i="5"/>
  <c r="BQ161" i="5"/>
  <c r="K162" i="5"/>
  <c r="U164" i="5"/>
  <c r="BQ165" i="5"/>
  <c r="K166" i="5"/>
  <c r="U168" i="5"/>
  <c r="BQ169" i="5"/>
  <c r="K170" i="5"/>
  <c r="AA171" i="5"/>
  <c r="AM171" i="5"/>
  <c r="AY171" i="5"/>
  <c r="BK171" i="5"/>
  <c r="BW171" i="5"/>
  <c r="CI171" i="5"/>
  <c r="CU171" i="5"/>
  <c r="DG171" i="5"/>
  <c r="U172" i="5"/>
  <c r="AG172" i="5"/>
  <c r="AS172" i="5"/>
  <c r="BE172" i="5"/>
  <c r="BQ172" i="5"/>
  <c r="CC172" i="5"/>
  <c r="CO172" i="5"/>
  <c r="DA172" i="5"/>
  <c r="U174" i="5"/>
  <c r="BQ175" i="5"/>
  <c r="K176" i="5"/>
  <c r="U178" i="5"/>
  <c r="BQ179" i="5"/>
  <c r="K180" i="5"/>
  <c r="AA181" i="5"/>
  <c r="AM181" i="5"/>
  <c r="AY181" i="5"/>
  <c r="BK181" i="5"/>
  <c r="BW181" i="5"/>
  <c r="CI181" i="5"/>
  <c r="CU181" i="5"/>
  <c r="DG181" i="5"/>
  <c r="U182" i="5"/>
  <c r="AG182" i="5"/>
  <c r="AS182" i="5"/>
  <c r="BE182" i="5"/>
  <c r="BQ182" i="5"/>
  <c r="CC182" i="5"/>
  <c r="CO182" i="5"/>
  <c r="DA182" i="5"/>
  <c r="AA183" i="5"/>
  <c r="AM183" i="5"/>
  <c r="AY183" i="5"/>
  <c r="BK183" i="5"/>
  <c r="BW183" i="5"/>
  <c r="CI183" i="5"/>
  <c r="CU183" i="5"/>
  <c r="DG183" i="5"/>
  <c r="U184" i="5"/>
  <c r="AG184" i="5"/>
  <c r="AS184" i="5"/>
  <c r="BE184" i="5"/>
  <c r="BQ184" i="5"/>
  <c r="CC184" i="5"/>
  <c r="CO184" i="5"/>
  <c r="DA184" i="5"/>
  <c r="AA185" i="5"/>
  <c r="AM185" i="5"/>
  <c r="AY185" i="5"/>
  <c r="BK185" i="5"/>
  <c r="BW185" i="5"/>
  <c r="CI185" i="5"/>
  <c r="CU185" i="5"/>
  <c r="DG185" i="5"/>
  <c r="U186" i="5"/>
  <c r="AG186" i="5"/>
  <c r="AS186" i="5"/>
  <c r="BE186" i="5"/>
  <c r="BQ186" i="5"/>
  <c r="CC186" i="5"/>
  <c r="CO186" i="5"/>
  <c r="DA186" i="5"/>
  <c r="U188" i="5"/>
  <c r="BQ189" i="5"/>
  <c r="K190" i="5"/>
  <c r="AA191" i="5"/>
  <c r="AM191" i="5"/>
  <c r="AY191" i="5"/>
  <c r="BK191" i="5"/>
  <c r="BW191" i="5"/>
  <c r="CI191" i="5"/>
  <c r="CU191" i="5"/>
  <c r="DG191" i="5"/>
  <c r="U192" i="5"/>
  <c r="AG192" i="5"/>
  <c r="AS192" i="5"/>
  <c r="BE192" i="5"/>
  <c r="BQ192" i="5"/>
  <c r="CC192" i="5"/>
  <c r="CO192" i="5"/>
  <c r="DA192" i="5"/>
  <c r="U194" i="5"/>
  <c r="BQ195" i="5"/>
  <c r="K196" i="5"/>
  <c r="AT197" i="5"/>
  <c r="M197" i="5"/>
  <c r="AS197" i="5"/>
  <c r="CP199" i="5"/>
  <c r="CO199" i="5"/>
  <c r="AT201" i="5"/>
  <c r="M201" i="5"/>
  <c r="AS201" i="5"/>
  <c r="CP206" i="5"/>
  <c r="CO206" i="5"/>
  <c r="AT209" i="5"/>
  <c r="M209" i="5"/>
  <c r="AS209" i="5"/>
  <c r="CP211" i="5"/>
  <c r="CO211" i="5"/>
  <c r="P212" i="5"/>
  <c r="AS212" i="5"/>
  <c r="P213" i="5"/>
  <c r="AS213" i="5"/>
  <c r="P214" i="5"/>
  <c r="AS214" i="5"/>
  <c r="P215" i="5"/>
  <c r="AS215" i="5"/>
  <c r="AE217" i="5"/>
  <c r="AH220" i="5"/>
  <c r="AG220" i="5"/>
  <c r="BC217" i="5"/>
  <c r="BF220" i="5"/>
  <c r="BE220" i="5"/>
  <c r="CA217" i="5"/>
  <c r="CD220" i="5"/>
  <c r="CC220" i="5"/>
  <c r="CY217" i="5"/>
  <c r="DB220" i="5"/>
  <c r="DA220" i="5"/>
  <c r="BR221" i="5"/>
  <c r="BQ221" i="5"/>
  <c r="AB224" i="5"/>
  <c r="AA224" i="5"/>
  <c r="AN224" i="5"/>
  <c r="AM224" i="5"/>
  <c r="AZ224" i="5"/>
  <c r="AY224" i="5"/>
  <c r="BL224" i="5"/>
  <c r="BK224" i="5"/>
  <c r="BX224" i="5"/>
  <c r="BW224" i="5"/>
  <c r="CJ224" i="5"/>
  <c r="CI224" i="5"/>
  <c r="CV224" i="5"/>
  <c r="CU224" i="5"/>
  <c r="DH224" i="5"/>
  <c r="DG224" i="5"/>
  <c r="V225" i="5"/>
  <c r="U225" i="5"/>
  <c r="BR226" i="5"/>
  <c r="BQ226" i="5"/>
  <c r="U227" i="5"/>
  <c r="AG228" i="5"/>
  <c r="BE228" i="5"/>
  <c r="CC228" i="5"/>
  <c r="DA228" i="5"/>
  <c r="AA229" i="5"/>
  <c r="AM229" i="5"/>
  <c r="AY229" i="5"/>
  <c r="BK229" i="5"/>
  <c r="BW229" i="5"/>
  <c r="CI229" i="5"/>
  <c r="CU229" i="5"/>
  <c r="DG229" i="5"/>
  <c r="BQ230" i="5"/>
  <c r="K231" i="5"/>
  <c r="AT232" i="5"/>
  <c r="M232" i="5"/>
  <c r="AS232" i="5"/>
  <c r="AT238" i="5"/>
  <c r="M238" i="5"/>
  <c r="AS238" i="5"/>
  <c r="CP241" i="5"/>
  <c r="CO241" i="5"/>
  <c r="AT244" i="5"/>
  <c r="M244" i="5"/>
  <c r="AS244" i="5"/>
  <c r="CP247" i="5"/>
  <c r="CO247" i="5"/>
  <c r="AT249" i="5"/>
  <c r="M249" i="5"/>
  <c r="AS249" i="5"/>
  <c r="AT254" i="5"/>
  <c r="K254" i="5"/>
  <c r="O254" i="5" s="1"/>
  <c r="AT255" i="5"/>
  <c r="K255" i="5"/>
  <c r="O255" i="5" s="1"/>
  <c r="CO258" i="5"/>
  <c r="CO259" i="5"/>
  <c r="U270" i="5"/>
  <c r="U271" i="5"/>
  <c r="AG271" i="5"/>
  <c r="AS271" i="5"/>
  <c r="BE271" i="5"/>
  <c r="BQ271" i="5"/>
  <c r="CC271" i="5"/>
  <c r="CO271" i="5"/>
  <c r="DA271" i="5"/>
  <c r="AA272" i="5"/>
  <c r="AM272" i="5"/>
  <c r="AY272" i="5"/>
  <c r="BK272" i="5"/>
  <c r="BW272" i="5"/>
  <c r="CI272" i="5"/>
  <c r="CU272" i="5"/>
  <c r="DG272" i="5"/>
  <c r="BQ273" i="5"/>
  <c r="K274" i="5"/>
  <c r="P274" i="5" s="1"/>
  <c r="U276" i="5"/>
  <c r="BQ277" i="5"/>
  <c r="K278" i="5"/>
  <c r="U280" i="5"/>
  <c r="AG281" i="5"/>
  <c r="BE281" i="5"/>
  <c r="CC281" i="5"/>
  <c r="DA281" i="5"/>
  <c r="AG283" i="5"/>
  <c r="BE283" i="5"/>
  <c r="CC283" i="5"/>
  <c r="DA283" i="5"/>
  <c r="AA284" i="5"/>
  <c r="AM284" i="5"/>
  <c r="AY284" i="5"/>
  <c r="BK284" i="5"/>
  <c r="BW284" i="5"/>
  <c r="CI284" i="5"/>
  <c r="CU284" i="5"/>
  <c r="DG284" i="5"/>
  <c r="U285" i="5"/>
  <c r="AG285" i="5"/>
  <c r="AS285" i="5"/>
  <c r="BE285" i="5"/>
  <c r="BQ285" i="5"/>
  <c r="CC285" i="5"/>
  <c r="CO285" i="5"/>
  <c r="DA285" i="5"/>
  <c r="AT293" i="5"/>
  <c r="M293" i="5"/>
  <c r="AS293" i="5"/>
  <c r="AM291" i="5"/>
  <c r="AK290" i="5"/>
  <c r="BK291" i="5"/>
  <c r="BI290" i="5"/>
  <c r="CI291" i="5"/>
  <c r="CG290" i="5"/>
  <c r="DG291" i="5"/>
  <c r="DE290" i="5"/>
  <c r="P301" i="5"/>
  <c r="O301" i="5"/>
  <c r="BR301" i="5"/>
  <c r="BQ301" i="5"/>
  <c r="V302" i="5"/>
  <c r="U302" i="5"/>
  <c r="P303" i="5"/>
  <c r="O303" i="5"/>
  <c r="BR303" i="5"/>
  <c r="BQ303" i="5"/>
  <c r="V304" i="5"/>
  <c r="U304" i="5"/>
  <c r="AB305" i="5"/>
  <c r="AA305" i="5"/>
  <c r="AN305" i="5"/>
  <c r="AM305" i="5"/>
  <c r="AZ305" i="5"/>
  <c r="AY305" i="5"/>
  <c r="BL305" i="5"/>
  <c r="BK305" i="5"/>
  <c r="BX305" i="5"/>
  <c r="BW305" i="5"/>
  <c r="CJ305" i="5"/>
  <c r="CI305" i="5"/>
  <c r="CV305" i="5"/>
  <c r="CU305" i="5"/>
  <c r="DH305" i="5"/>
  <c r="DG305" i="5"/>
  <c r="V306" i="5"/>
  <c r="U306" i="5"/>
  <c r="P307" i="5"/>
  <c r="O307" i="5"/>
  <c r="BR307" i="5"/>
  <c r="BQ307" i="5"/>
  <c r="BS12" i="7"/>
  <c r="AH68" i="7"/>
  <c r="Q68" i="7"/>
  <c r="AN71" i="7"/>
  <c r="AI53" i="7"/>
  <c r="AI52" i="7" s="1"/>
  <c r="O24" i="4"/>
  <c r="U24" i="4"/>
  <c r="AA24" i="4"/>
  <c r="AG24" i="4"/>
  <c r="AM24" i="4"/>
  <c r="AS24" i="4"/>
  <c r="AY24" i="4"/>
  <c r="BE24" i="4"/>
  <c r="BK24" i="4"/>
  <c r="BQ24" i="4"/>
  <c r="BW24" i="4"/>
  <c r="CC24" i="4"/>
  <c r="CI24" i="4"/>
  <c r="CO24" i="4"/>
  <c r="CU24" i="4"/>
  <c r="DA24" i="4"/>
  <c r="DG24" i="4"/>
  <c r="O25" i="4"/>
  <c r="U25" i="4"/>
  <c r="BQ25" i="4"/>
  <c r="O26" i="4"/>
  <c r="U26" i="4"/>
  <c r="BQ26" i="4"/>
  <c r="O27" i="4"/>
  <c r="U27" i="4"/>
  <c r="BQ27" i="4"/>
  <c r="O28" i="4"/>
  <c r="U28" i="4"/>
  <c r="BQ28" i="4"/>
  <c r="O30" i="4"/>
  <c r="U30" i="4"/>
  <c r="AA30" i="4"/>
  <c r="AG30" i="4"/>
  <c r="AM30" i="4"/>
  <c r="AS30" i="4"/>
  <c r="AY30" i="4"/>
  <c r="BE30" i="4"/>
  <c r="BK30" i="4"/>
  <c r="BQ30" i="4"/>
  <c r="BW30" i="4"/>
  <c r="CC30" i="4"/>
  <c r="CI30" i="4"/>
  <c r="CO30" i="4"/>
  <c r="CU30" i="4"/>
  <c r="DA30" i="4"/>
  <c r="DG30" i="4"/>
  <c r="O31" i="4"/>
  <c r="U31" i="4"/>
  <c r="BQ31" i="4"/>
  <c r="O32" i="4"/>
  <c r="U32" i="4"/>
  <c r="BQ32" i="4"/>
  <c r="AA33" i="4"/>
  <c r="AG33" i="4"/>
  <c r="AM33" i="4"/>
  <c r="AS33" i="4"/>
  <c r="AY33" i="4"/>
  <c r="BE33" i="4"/>
  <c r="BK33" i="4"/>
  <c r="BW33" i="4"/>
  <c r="CC33" i="4"/>
  <c r="CI33" i="4"/>
  <c r="CO33" i="4"/>
  <c r="CU33" i="4"/>
  <c r="DA33" i="4"/>
  <c r="DG33" i="4"/>
  <c r="O34" i="4"/>
  <c r="U34" i="4"/>
  <c r="AA34" i="4"/>
  <c r="AG34" i="4"/>
  <c r="AM34" i="4"/>
  <c r="AS34" i="4"/>
  <c r="AY34" i="4"/>
  <c r="BE34" i="4"/>
  <c r="BK34" i="4"/>
  <c r="BQ34" i="4"/>
  <c r="BW34" i="4"/>
  <c r="CC34" i="4"/>
  <c r="CI34" i="4"/>
  <c r="CO34" i="4"/>
  <c r="CU34" i="4"/>
  <c r="DA34" i="4"/>
  <c r="DG34" i="4"/>
  <c r="O35" i="4"/>
  <c r="U35" i="4"/>
  <c r="AA35" i="4"/>
  <c r="AG35" i="4"/>
  <c r="AM35" i="4"/>
  <c r="AS35" i="4"/>
  <c r="AY35" i="4"/>
  <c r="BE35" i="4"/>
  <c r="BK35" i="4"/>
  <c r="BQ35" i="4"/>
  <c r="BW35" i="4"/>
  <c r="CC35" i="4"/>
  <c r="CI35" i="4"/>
  <c r="CO35" i="4"/>
  <c r="CU35" i="4"/>
  <c r="DA35" i="4"/>
  <c r="DG35" i="4"/>
  <c r="O36" i="4"/>
  <c r="U36" i="4"/>
  <c r="BQ36" i="4"/>
  <c r="O37" i="4"/>
  <c r="U37" i="4"/>
  <c r="BQ37" i="4"/>
  <c r="O38" i="4"/>
  <c r="U38" i="4"/>
  <c r="BQ38" i="4"/>
  <c r="O39" i="4"/>
  <c r="U39" i="4"/>
  <c r="BQ39" i="4"/>
  <c r="O40" i="4"/>
  <c r="U40" i="4"/>
  <c r="BQ40" i="4"/>
  <c r="O41" i="4"/>
  <c r="U41" i="4"/>
  <c r="BQ41" i="4"/>
  <c r="U42" i="4"/>
  <c r="AA42" i="4"/>
  <c r="AG42" i="4"/>
  <c r="AM42" i="4"/>
  <c r="AS42" i="4"/>
  <c r="AY42" i="4"/>
  <c r="BE42" i="4"/>
  <c r="BK42" i="4"/>
  <c r="BQ42" i="4"/>
  <c r="BW42" i="4"/>
  <c r="CC42" i="4"/>
  <c r="CI42" i="4"/>
  <c r="CO42" i="4"/>
  <c r="CU42" i="4"/>
  <c r="DA42" i="4"/>
  <c r="DG42" i="4"/>
  <c r="O43" i="4"/>
  <c r="U43" i="4"/>
  <c r="AA43" i="4"/>
  <c r="AG43" i="4"/>
  <c r="AM43" i="4"/>
  <c r="AS43" i="4"/>
  <c r="AY43" i="4"/>
  <c r="BE43" i="4"/>
  <c r="BK43" i="4"/>
  <c r="BQ43" i="4"/>
  <c r="BW43" i="4"/>
  <c r="CC43" i="4"/>
  <c r="CI43" i="4"/>
  <c r="CO43" i="4"/>
  <c r="CU43" i="4"/>
  <c r="DA43" i="4"/>
  <c r="DG43" i="4"/>
  <c r="O44" i="4"/>
  <c r="U44" i="4"/>
  <c r="BQ44" i="4"/>
  <c r="O45" i="4"/>
  <c r="U45" i="4"/>
  <c r="BQ45" i="4"/>
  <c r="O46" i="4"/>
  <c r="U46" i="4"/>
  <c r="BQ46" i="4"/>
  <c r="O47" i="4"/>
  <c r="U47" i="4"/>
  <c r="BQ47" i="4"/>
  <c r="O48" i="4"/>
  <c r="U48" i="4"/>
  <c r="BQ48" i="4"/>
  <c r="O50" i="4"/>
  <c r="U50" i="4"/>
  <c r="AA50" i="4"/>
  <c r="AG50" i="4"/>
  <c r="AM50" i="4"/>
  <c r="AS50" i="4"/>
  <c r="AY50" i="4"/>
  <c r="BE50" i="4"/>
  <c r="BK50" i="4"/>
  <c r="BQ50" i="4"/>
  <c r="BW50" i="4"/>
  <c r="CC50" i="4"/>
  <c r="CI50" i="4"/>
  <c r="CO50" i="4"/>
  <c r="CU50" i="4"/>
  <c r="DA50" i="4"/>
  <c r="DG50" i="4"/>
  <c r="O51" i="4"/>
  <c r="BQ51" i="4"/>
  <c r="O52" i="4"/>
  <c r="U52" i="4"/>
  <c r="BQ52" i="4"/>
  <c r="O53" i="4"/>
  <c r="M85" i="4"/>
  <c r="Y85" i="4"/>
  <c r="AK85" i="4"/>
  <c r="AW85" i="4"/>
  <c r="BI85" i="4"/>
  <c r="BU85" i="4"/>
  <c r="CG85" i="4"/>
  <c r="CS85" i="4"/>
  <c r="DE85" i="4"/>
  <c r="AA12" i="5"/>
  <c r="AG12" i="5"/>
  <c r="AM12" i="5"/>
  <c r="AY12" i="5"/>
  <c r="BE12" i="5"/>
  <c r="BK12" i="5"/>
  <c r="BW12" i="5"/>
  <c r="CC12" i="5"/>
  <c r="CI12" i="5"/>
  <c r="CU12" i="5"/>
  <c r="DA12" i="5"/>
  <c r="DG12" i="5"/>
  <c r="AA13" i="5"/>
  <c r="AG13" i="5"/>
  <c r="AM13" i="5"/>
  <c r="AY13" i="5"/>
  <c r="BE13" i="5"/>
  <c r="BK13" i="5"/>
  <c r="BW13" i="5"/>
  <c r="CC13" i="5"/>
  <c r="CI13" i="5"/>
  <c r="CU13" i="5"/>
  <c r="DA13" i="5"/>
  <c r="DG13" i="5"/>
  <c r="AA14" i="5"/>
  <c r="AG14" i="5"/>
  <c r="AM14" i="5"/>
  <c r="AY14" i="5"/>
  <c r="BE14" i="5"/>
  <c r="BK14" i="5"/>
  <c r="BW14" i="5"/>
  <c r="CC14" i="5"/>
  <c r="CI14" i="5"/>
  <c r="CU14" i="5"/>
  <c r="DA14" i="5"/>
  <c r="DG14" i="5"/>
  <c r="AA15" i="5"/>
  <c r="AG15" i="5"/>
  <c r="AM15" i="5"/>
  <c r="AY15" i="5"/>
  <c r="BE15" i="5"/>
  <c r="BK15" i="5"/>
  <c r="BW15" i="5"/>
  <c r="CC15" i="5"/>
  <c r="CI15" i="5"/>
  <c r="CU15" i="5"/>
  <c r="DA15" i="5"/>
  <c r="DG15" i="5"/>
  <c r="O20" i="5"/>
  <c r="U20" i="5"/>
  <c r="BQ20" i="5"/>
  <c r="O21" i="5"/>
  <c r="U21" i="5"/>
  <c r="AO353" i="5"/>
  <c r="AO334" i="5"/>
  <c r="BQ21" i="5"/>
  <c r="CK353" i="5"/>
  <c r="CK334" i="5"/>
  <c r="O23" i="5"/>
  <c r="U23" i="5"/>
  <c r="BQ23" i="5"/>
  <c r="O25" i="5"/>
  <c r="U25" i="5"/>
  <c r="BQ25" i="5"/>
  <c r="O29" i="5"/>
  <c r="U29" i="5"/>
  <c r="BQ29" i="5"/>
  <c r="O37" i="5"/>
  <c r="U37" i="5"/>
  <c r="BQ37" i="5"/>
  <c r="M49" i="5"/>
  <c r="M50" i="5"/>
  <c r="M51" i="5"/>
  <c r="M52" i="5"/>
  <c r="M54" i="5"/>
  <c r="S341" i="5"/>
  <c r="S354" i="5"/>
  <c r="AT54" i="5"/>
  <c r="BO341" i="5"/>
  <c r="BO354" i="5"/>
  <c r="CP54" i="5"/>
  <c r="M55" i="5"/>
  <c r="AT55" i="5"/>
  <c r="CP55" i="5"/>
  <c r="M56" i="5"/>
  <c r="AT56" i="5"/>
  <c r="CP56" i="5"/>
  <c r="M57" i="5"/>
  <c r="AT57" i="5"/>
  <c r="BO349" i="5"/>
  <c r="CP57" i="5"/>
  <c r="AO345" i="5"/>
  <c r="K60" i="5"/>
  <c r="AO355" i="5"/>
  <c r="BR60" i="5"/>
  <c r="CM355" i="5"/>
  <c r="CO60" i="5"/>
  <c r="CM345" i="5"/>
  <c r="M61" i="5"/>
  <c r="AT62" i="5"/>
  <c r="P63" i="5"/>
  <c r="V63" i="5"/>
  <c r="AQ348" i="5"/>
  <c r="AS63" i="5"/>
  <c r="CP63" i="5"/>
  <c r="M65" i="5"/>
  <c r="Y70" i="5"/>
  <c r="AW70" i="5"/>
  <c r="BU70" i="5"/>
  <c r="CS70" i="5"/>
  <c r="AT77" i="5"/>
  <c r="M80" i="5"/>
  <c r="AS81" i="5"/>
  <c r="M82" i="5"/>
  <c r="CO82" i="5"/>
  <c r="K83" i="5"/>
  <c r="AH85" i="5"/>
  <c r="BF85" i="5"/>
  <c r="CD85" i="5"/>
  <c r="DB85" i="5"/>
  <c r="Q86" i="5"/>
  <c r="AG86" i="5"/>
  <c r="AO86" i="5"/>
  <c r="BE86" i="5"/>
  <c r="BM86" i="5"/>
  <c r="CC86" i="5"/>
  <c r="CK86" i="5"/>
  <c r="DA86" i="5"/>
  <c r="K87" i="5"/>
  <c r="Q70" i="5"/>
  <c r="AM89" i="5"/>
  <c r="AO70" i="5"/>
  <c r="BK89" i="5"/>
  <c r="BM70" i="5"/>
  <c r="CI89" i="5"/>
  <c r="CK70" i="5"/>
  <c r="DG89" i="5"/>
  <c r="BR90" i="5"/>
  <c r="BQ90" i="5"/>
  <c r="V91" i="5"/>
  <c r="U91" i="5"/>
  <c r="M92" i="5"/>
  <c r="BR92" i="5"/>
  <c r="BQ92" i="5"/>
  <c r="Y96" i="5"/>
  <c r="AW96" i="5"/>
  <c r="BU96" i="5"/>
  <c r="CS96" i="5"/>
  <c r="S97" i="5"/>
  <c r="AH97" i="5"/>
  <c r="AG97" i="5"/>
  <c r="AQ97" i="5"/>
  <c r="BF97" i="5"/>
  <c r="BE97" i="5"/>
  <c r="BO97" i="5"/>
  <c r="CD97" i="5"/>
  <c r="CC97" i="5"/>
  <c r="CM97" i="5"/>
  <c r="DB97" i="5"/>
  <c r="DA97" i="5"/>
  <c r="S101" i="5"/>
  <c r="AH101" i="5"/>
  <c r="AG101" i="5"/>
  <c r="AQ101" i="5"/>
  <c r="BF101" i="5"/>
  <c r="BE101" i="5"/>
  <c r="BO101" i="5"/>
  <c r="CD101" i="5"/>
  <c r="CC101" i="5"/>
  <c r="CM101" i="5"/>
  <c r="DB101" i="5"/>
  <c r="DA101" i="5"/>
  <c r="M102" i="5"/>
  <c r="AB102" i="5"/>
  <c r="AA102" i="5"/>
  <c r="AN102" i="5"/>
  <c r="AM102" i="5"/>
  <c r="AZ102" i="5"/>
  <c r="AY102" i="5"/>
  <c r="BL102" i="5"/>
  <c r="BK102" i="5"/>
  <c r="BX102" i="5"/>
  <c r="BW102" i="5"/>
  <c r="CJ102" i="5"/>
  <c r="CI102" i="5"/>
  <c r="CV102" i="5"/>
  <c r="CU102" i="5"/>
  <c r="DH102" i="5"/>
  <c r="DG102" i="5"/>
  <c r="S103" i="5"/>
  <c r="AH103" i="5"/>
  <c r="AG103" i="5"/>
  <c r="AQ103" i="5"/>
  <c r="BF103" i="5"/>
  <c r="BE103" i="5"/>
  <c r="BO103" i="5"/>
  <c r="CD103" i="5"/>
  <c r="CC103" i="5"/>
  <c r="CM103" i="5"/>
  <c r="DB103" i="5"/>
  <c r="DA103" i="5"/>
  <c r="M104" i="5"/>
  <c r="AB104" i="5"/>
  <c r="AA104" i="5"/>
  <c r="AN104" i="5"/>
  <c r="AM104" i="5"/>
  <c r="AZ104" i="5"/>
  <c r="AY104" i="5"/>
  <c r="BL104" i="5"/>
  <c r="BK104" i="5"/>
  <c r="BX104" i="5"/>
  <c r="BW104" i="5"/>
  <c r="CJ104" i="5"/>
  <c r="CI104" i="5"/>
  <c r="CV104" i="5"/>
  <c r="CU104" i="5"/>
  <c r="DH104" i="5"/>
  <c r="DG104" i="5"/>
  <c r="S105" i="5"/>
  <c r="AH105" i="5"/>
  <c r="AG105" i="5"/>
  <c r="AQ105" i="5"/>
  <c r="BF105" i="5"/>
  <c r="BE105" i="5"/>
  <c r="BO105" i="5"/>
  <c r="CD105" i="5"/>
  <c r="CC105" i="5"/>
  <c r="CM105" i="5"/>
  <c r="DB105" i="5"/>
  <c r="DA105" i="5"/>
  <c r="M106" i="5"/>
  <c r="AB106" i="5"/>
  <c r="AA106" i="5"/>
  <c r="AN106" i="5"/>
  <c r="AM106" i="5"/>
  <c r="AZ106" i="5"/>
  <c r="AY106" i="5"/>
  <c r="BL106" i="5"/>
  <c r="BK106" i="5"/>
  <c r="BX106" i="5"/>
  <c r="BW106" i="5"/>
  <c r="CJ106" i="5"/>
  <c r="CI106" i="5"/>
  <c r="CV106" i="5"/>
  <c r="CU106" i="5"/>
  <c r="DH106" i="5"/>
  <c r="DG106" i="5"/>
  <c r="AN107" i="5"/>
  <c r="BL107" i="5"/>
  <c r="CJ107" i="5"/>
  <c r="DH107" i="5"/>
  <c r="Q108" i="5"/>
  <c r="AH108" i="5"/>
  <c r="AO108" i="5"/>
  <c r="AT108" i="5" s="1"/>
  <c r="BF108" i="5"/>
  <c r="BM108" i="5"/>
  <c r="BR108" i="5" s="1"/>
  <c r="CD108" i="5"/>
  <c r="CK108" i="5"/>
  <c r="CP108" i="5" s="1"/>
  <c r="DB108" i="5"/>
  <c r="AS109" i="5"/>
  <c r="CO109" i="5"/>
  <c r="AT122" i="5"/>
  <c r="M122" i="5"/>
  <c r="AS122" i="5"/>
  <c r="CP123" i="5"/>
  <c r="CO123" i="5"/>
  <c r="AT125" i="5"/>
  <c r="M125" i="5"/>
  <c r="AS125" i="5"/>
  <c r="S119" i="5"/>
  <c r="AQ119" i="5"/>
  <c r="BO119" i="5"/>
  <c r="CM119" i="5"/>
  <c r="V134" i="5"/>
  <c r="U134" i="5"/>
  <c r="M135" i="5"/>
  <c r="BR135" i="5"/>
  <c r="BQ135" i="5"/>
  <c r="V136" i="5"/>
  <c r="U136" i="5"/>
  <c r="M137" i="5"/>
  <c r="BR137" i="5"/>
  <c r="BQ137" i="5"/>
  <c r="S138" i="5"/>
  <c r="AH138" i="5"/>
  <c r="AG138" i="5"/>
  <c r="AQ138" i="5"/>
  <c r="BF138" i="5"/>
  <c r="BE138" i="5"/>
  <c r="BO138" i="5"/>
  <c r="CD138" i="5"/>
  <c r="CC138" i="5"/>
  <c r="CM138" i="5"/>
  <c r="DB138" i="5"/>
  <c r="DA138" i="5"/>
  <c r="M139" i="5"/>
  <c r="AB139" i="5"/>
  <c r="AA139" i="5"/>
  <c r="AN139" i="5"/>
  <c r="AM139" i="5"/>
  <c r="AZ139" i="5"/>
  <c r="AY139" i="5"/>
  <c r="BL139" i="5"/>
  <c r="BK139" i="5"/>
  <c r="BX139" i="5"/>
  <c r="BW139" i="5"/>
  <c r="CJ139" i="5"/>
  <c r="CI139" i="5"/>
  <c r="CV139" i="5"/>
  <c r="CU139" i="5"/>
  <c r="DH139" i="5"/>
  <c r="DG139" i="5"/>
  <c r="S140" i="5"/>
  <c r="AH140" i="5"/>
  <c r="AG140" i="5"/>
  <c r="AQ140" i="5"/>
  <c r="BF140" i="5"/>
  <c r="BE140" i="5"/>
  <c r="BO140" i="5"/>
  <c r="CD140" i="5"/>
  <c r="CC140" i="5"/>
  <c r="CM140" i="5"/>
  <c r="DB140" i="5"/>
  <c r="DA140" i="5"/>
  <c r="M141" i="5"/>
  <c r="AB141" i="5"/>
  <c r="AA141" i="5"/>
  <c r="AN141" i="5"/>
  <c r="AM141" i="5"/>
  <c r="AZ141" i="5"/>
  <c r="AY141" i="5"/>
  <c r="BL141" i="5"/>
  <c r="BK141" i="5"/>
  <c r="BX141" i="5"/>
  <c r="BW141" i="5"/>
  <c r="CJ141" i="5"/>
  <c r="CI141" i="5"/>
  <c r="CV141" i="5"/>
  <c r="CU141" i="5"/>
  <c r="DH141" i="5"/>
  <c r="DG141" i="5"/>
  <c r="V142" i="5"/>
  <c r="U142" i="5"/>
  <c r="M143" i="5"/>
  <c r="BR143" i="5"/>
  <c r="BQ143" i="5"/>
  <c r="V144" i="5"/>
  <c r="U144" i="5"/>
  <c r="M145" i="5"/>
  <c r="BR145" i="5"/>
  <c r="BQ145" i="5"/>
  <c r="V146" i="5"/>
  <c r="U146" i="5"/>
  <c r="M147" i="5"/>
  <c r="BR147" i="5"/>
  <c r="BQ147" i="5"/>
  <c r="K150" i="5"/>
  <c r="Q153" i="5"/>
  <c r="U153" i="5" s="1"/>
  <c r="AO153" i="5"/>
  <c r="AT153" i="5" s="1"/>
  <c r="BM153" i="5"/>
  <c r="BR153" i="5" s="1"/>
  <c r="CK153" i="5"/>
  <c r="CP153" i="5" s="1"/>
  <c r="K154" i="5"/>
  <c r="P154" i="5" s="1"/>
  <c r="K157" i="5"/>
  <c r="K161" i="5"/>
  <c r="K165" i="5"/>
  <c r="K169" i="5"/>
  <c r="Q171" i="5"/>
  <c r="AO171" i="5"/>
  <c r="AT171" i="5" s="1"/>
  <c r="BM171" i="5"/>
  <c r="BR171" i="5" s="1"/>
  <c r="CK171" i="5"/>
  <c r="CP171" i="5" s="1"/>
  <c r="K172" i="5"/>
  <c r="P172" i="5" s="1"/>
  <c r="K175" i="5"/>
  <c r="K179" i="5"/>
  <c r="Q181" i="5"/>
  <c r="U181" i="5" s="1"/>
  <c r="AO181" i="5"/>
  <c r="AT181" i="5" s="1"/>
  <c r="BM181" i="5"/>
  <c r="BR181" i="5" s="1"/>
  <c r="CK181" i="5"/>
  <c r="CP181" i="5" s="1"/>
  <c r="K182" i="5"/>
  <c r="P182" i="5" s="1"/>
  <c r="Q183" i="5"/>
  <c r="AO183" i="5"/>
  <c r="AT183" i="5" s="1"/>
  <c r="BM183" i="5"/>
  <c r="BR183" i="5" s="1"/>
  <c r="CK183" i="5"/>
  <c r="CP183" i="5" s="1"/>
  <c r="K184" i="5"/>
  <c r="P184" i="5" s="1"/>
  <c r="Q185" i="5"/>
  <c r="AO185" i="5"/>
  <c r="AT185" i="5" s="1"/>
  <c r="BM185" i="5"/>
  <c r="BR185" i="5" s="1"/>
  <c r="CK185" i="5"/>
  <c r="CP185" i="5" s="1"/>
  <c r="K186" i="5"/>
  <c r="P186" i="5" s="1"/>
  <c r="K189" i="5"/>
  <c r="Q191" i="5"/>
  <c r="AO191" i="5"/>
  <c r="AT191" i="5" s="1"/>
  <c r="BM191" i="5"/>
  <c r="BR191" i="5" s="1"/>
  <c r="CK191" i="5"/>
  <c r="CP191" i="5" s="1"/>
  <c r="K192" i="5"/>
  <c r="P192" i="5" s="1"/>
  <c r="K195" i="5"/>
  <c r="AT198" i="5"/>
  <c r="M198" i="5"/>
  <c r="AS198" i="5"/>
  <c r="CP200" i="5"/>
  <c r="CO200" i="5"/>
  <c r="AT202" i="5"/>
  <c r="M202" i="5"/>
  <c r="AS202" i="5"/>
  <c r="CP207" i="5"/>
  <c r="CO207" i="5"/>
  <c r="AT210" i="5"/>
  <c r="M210" i="5"/>
  <c r="AS210" i="5"/>
  <c r="Q217" i="5"/>
  <c r="W216" i="5"/>
  <c r="Q216" i="5" s="1"/>
  <c r="AO217" i="5"/>
  <c r="AU216" i="5"/>
  <c r="AO216" i="5" s="1"/>
  <c r="BM217" i="5"/>
  <c r="BS216" i="5"/>
  <c r="BM216" i="5" s="1"/>
  <c r="CK217" i="5"/>
  <c r="CQ216" i="5"/>
  <c r="CK216" i="5" s="1"/>
  <c r="W228" i="5"/>
  <c r="AI228" i="5"/>
  <c r="AN228" i="5" s="1"/>
  <c r="AU228" i="5"/>
  <c r="BG228" i="5"/>
  <c r="BL228" i="5" s="1"/>
  <c r="BS228" i="5"/>
  <c r="CE228" i="5"/>
  <c r="CJ228" i="5" s="1"/>
  <c r="CQ228" i="5"/>
  <c r="DC228" i="5"/>
  <c r="DH228" i="5" s="1"/>
  <c r="Q229" i="5"/>
  <c r="AO229" i="5"/>
  <c r="AT229" i="5" s="1"/>
  <c r="BM229" i="5"/>
  <c r="BR229" i="5" s="1"/>
  <c r="CK229" i="5"/>
  <c r="CP229" i="5" s="1"/>
  <c r="K230" i="5"/>
  <c r="CP237" i="5"/>
  <c r="CO237" i="5"/>
  <c r="AT240" i="5"/>
  <c r="M240" i="5"/>
  <c r="AS240" i="5"/>
  <c r="CP243" i="5"/>
  <c r="CO243" i="5"/>
  <c r="AT245" i="5"/>
  <c r="M245" i="5"/>
  <c r="AS245" i="5"/>
  <c r="CP248" i="5"/>
  <c r="CO248" i="5"/>
  <c r="AT250" i="5"/>
  <c r="K250" i="5"/>
  <c r="O250" i="5" s="1"/>
  <c r="AT251" i="5"/>
  <c r="K251" i="5"/>
  <c r="O251" i="5" s="1"/>
  <c r="AT252" i="5"/>
  <c r="K252" i="5"/>
  <c r="O252" i="5" s="1"/>
  <c r="AA233" i="5"/>
  <c r="S233" i="5"/>
  <c r="AY233" i="5"/>
  <c r="AQ233" i="5"/>
  <c r="BW233" i="5"/>
  <c r="BO233" i="5"/>
  <c r="CU233" i="5"/>
  <c r="CM233" i="5"/>
  <c r="P254" i="5"/>
  <c r="P255" i="5"/>
  <c r="M260" i="5"/>
  <c r="BR260" i="5"/>
  <c r="BQ260" i="5"/>
  <c r="V261" i="5"/>
  <c r="U261" i="5"/>
  <c r="Y262" i="5"/>
  <c r="AK262" i="5"/>
  <c r="AW262" i="5"/>
  <c r="BI262" i="5"/>
  <c r="BU262" i="5"/>
  <c r="CG262" i="5"/>
  <c r="CS262" i="5"/>
  <c r="DE262" i="5"/>
  <c r="S263" i="5"/>
  <c r="AH263" i="5"/>
  <c r="AG263" i="5"/>
  <c r="AQ263" i="5"/>
  <c r="BF263" i="5"/>
  <c r="BE263" i="5"/>
  <c r="BO263" i="5"/>
  <c r="CD263" i="5"/>
  <c r="CC263" i="5"/>
  <c r="CM263" i="5"/>
  <c r="DB263" i="5"/>
  <c r="DA263" i="5"/>
  <c r="M264" i="5"/>
  <c r="BR264" i="5"/>
  <c r="BQ264" i="5"/>
  <c r="S265" i="5"/>
  <c r="AE265" i="5"/>
  <c r="AQ265" i="5"/>
  <c r="BC265" i="5"/>
  <c r="BO265" i="5"/>
  <c r="CA265" i="5"/>
  <c r="CM265" i="5"/>
  <c r="CY265" i="5"/>
  <c r="M266" i="5"/>
  <c r="AB266" i="5"/>
  <c r="AA266" i="5"/>
  <c r="AN266" i="5"/>
  <c r="AM266" i="5"/>
  <c r="AZ266" i="5"/>
  <c r="AY266" i="5"/>
  <c r="BL266" i="5"/>
  <c r="BK266" i="5"/>
  <c r="BX266" i="5"/>
  <c r="BW266" i="5"/>
  <c r="CJ266" i="5"/>
  <c r="CI266" i="5"/>
  <c r="CV266" i="5"/>
  <c r="CU266" i="5"/>
  <c r="DH266" i="5"/>
  <c r="DG266" i="5"/>
  <c r="V267" i="5"/>
  <c r="U267" i="5"/>
  <c r="M268" i="5"/>
  <c r="BR268" i="5"/>
  <c r="BQ268" i="5"/>
  <c r="U269" i="5"/>
  <c r="BQ270" i="5"/>
  <c r="K271" i="5"/>
  <c r="P271" i="5" s="1"/>
  <c r="Q272" i="5"/>
  <c r="AO272" i="5"/>
  <c r="AT272" i="5" s="1"/>
  <c r="BM272" i="5"/>
  <c r="BR272" i="5" s="1"/>
  <c r="CK272" i="5"/>
  <c r="CP272" i="5" s="1"/>
  <c r="K273" i="5"/>
  <c r="O274" i="5"/>
  <c r="AA274" i="5"/>
  <c r="AM274" i="5"/>
  <c r="AY274" i="5"/>
  <c r="BK274" i="5"/>
  <c r="BW274" i="5"/>
  <c r="CI274" i="5"/>
  <c r="CU274" i="5"/>
  <c r="DG274" i="5"/>
  <c r="BQ276" i="5"/>
  <c r="K277" i="5"/>
  <c r="U279" i="5"/>
  <c r="BQ280" i="5"/>
  <c r="AC282" i="5"/>
  <c r="AH282" i="5" s="1"/>
  <c r="BA282" i="5"/>
  <c r="BF282" i="5" s="1"/>
  <c r="BY282" i="5"/>
  <c r="CD282" i="5" s="1"/>
  <c r="CW282" i="5"/>
  <c r="DB282" i="5" s="1"/>
  <c r="W283" i="5"/>
  <c r="AI283" i="5"/>
  <c r="AM283" i="5" s="1"/>
  <c r="AU283" i="5"/>
  <c r="BG283" i="5"/>
  <c r="BS283" i="5"/>
  <c r="CE283" i="5"/>
  <c r="CI283" i="5" s="1"/>
  <c r="CQ283" i="5"/>
  <c r="DC283" i="5"/>
  <c r="Q284" i="5"/>
  <c r="AO284" i="5"/>
  <c r="AT284" i="5" s="1"/>
  <c r="BM284" i="5"/>
  <c r="BR284" i="5" s="1"/>
  <c r="CK284" i="5"/>
  <c r="CP284" i="5" s="1"/>
  <c r="K285" i="5"/>
  <c r="P285" i="5" s="1"/>
  <c r="AT294" i="5"/>
  <c r="M294" i="5"/>
  <c r="AS294" i="5"/>
  <c r="AG291" i="5"/>
  <c r="AE290" i="5"/>
  <c r="BE291" i="5"/>
  <c r="BC290" i="5"/>
  <c r="CC291" i="5"/>
  <c r="CA290" i="5"/>
  <c r="DA291" i="5"/>
  <c r="CY290" i="5"/>
  <c r="AT297" i="5"/>
  <c r="K297" i="5"/>
  <c r="O297" i="5" s="1"/>
  <c r="AT298" i="5"/>
  <c r="K298" i="5"/>
  <c r="O298" i="5" s="1"/>
  <c r="AT299" i="5"/>
  <c r="K299" i="5"/>
  <c r="O299" i="5" s="1"/>
  <c r="AT300" i="5"/>
  <c r="K300" i="5"/>
  <c r="O300" i="5" s="1"/>
  <c r="AE310" i="5"/>
  <c r="BC310" i="5"/>
  <c r="AG58" i="6"/>
  <c r="AH58" i="6"/>
  <c r="AM58" i="6"/>
  <c r="AN58" i="6"/>
  <c r="BE58" i="6"/>
  <c r="BF58" i="6"/>
  <c r="BK58" i="6"/>
  <c r="BL58" i="6"/>
  <c r="CC58" i="6"/>
  <c r="CD58" i="6"/>
  <c r="CI58" i="6"/>
  <c r="CJ58" i="6"/>
  <c r="DA58" i="6"/>
  <c r="DB58" i="6"/>
  <c r="DG58" i="6"/>
  <c r="DH58" i="6"/>
  <c r="AA59" i="6"/>
  <c r="AB59" i="6"/>
  <c r="S59" i="6"/>
  <c r="AG59" i="6"/>
  <c r="AH59" i="6"/>
  <c r="AM59" i="6"/>
  <c r="AN59" i="6"/>
  <c r="AY59" i="6"/>
  <c r="AZ59" i="6"/>
  <c r="AQ59" i="6"/>
  <c r="BE59" i="6"/>
  <c r="BF59" i="6"/>
  <c r="BK59" i="6"/>
  <c r="BL59" i="6"/>
  <c r="BW59" i="6"/>
  <c r="BX59" i="6"/>
  <c r="BO59" i="6"/>
  <c r="CC59" i="6"/>
  <c r="CD59" i="6"/>
  <c r="CI59" i="6"/>
  <c r="CJ59" i="6"/>
  <c r="CU59" i="6"/>
  <c r="CV59" i="6"/>
  <c r="CM59" i="6"/>
  <c r="DA59" i="6"/>
  <c r="DB59" i="6"/>
  <c r="DG59" i="6"/>
  <c r="DH59" i="6"/>
  <c r="AU12" i="7"/>
  <c r="K44" i="7"/>
  <c r="CW53" i="7"/>
  <c r="CW52" i="7" s="1"/>
  <c r="BF68" i="7"/>
  <c r="BL71" i="7"/>
  <c r="V12" i="4"/>
  <c r="BR12" i="4"/>
  <c r="M18" i="4"/>
  <c r="AQ92" i="4"/>
  <c r="CM92" i="4"/>
  <c r="AN13" i="5"/>
  <c r="BL13" i="5"/>
  <c r="BX13" i="5"/>
  <c r="CD13" i="5"/>
  <c r="CJ13" i="5"/>
  <c r="CV13" i="5"/>
  <c r="DB13" i="5"/>
  <c r="DH13" i="5"/>
  <c r="AB14" i="5"/>
  <c r="AH14" i="5"/>
  <c r="AN14" i="5"/>
  <c r="AZ14" i="5"/>
  <c r="BF14" i="5"/>
  <c r="BL14" i="5"/>
  <c r="BX14" i="5"/>
  <c r="CD14" i="5"/>
  <c r="CJ14" i="5"/>
  <c r="CV14" i="5"/>
  <c r="DB14" i="5"/>
  <c r="DH14" i="5"/>
  <c r="AB15" i="5"/>
  <c r="AH15" i="5"/>
  <c r="AN15" i="5"/>
  <c r="AZ15" i="5"/>
  <c r="BF15" i="5"/>
  <c r="BL15" i="5"/>
  <c r="BX15" i="5"/>
  <c r="CD15" i="5"/>
  <c r="CJ15" i="5"/>
  <c r="CV15" i="5"/>
  <c r="DB15" i="5"/>
  <c r="DH15" i="5"/>
  <c r="P20" i="5"/>
  <c r="V20" i="5"/>
  <c r="BR20" i="5"/>
  <c r="P21" i="5"/>
  <c r="V21" i="5"/>
  <c r="AQ353" i="5"/>
  <c r="AQ334" i="5"/>
  <c r="BR21" i="5"/>
  <c r="CM353" i="5"/>
  <c r="CM334" i="5"/>
  <c r="P23" i="5"/>
  <c r="V23" i="5"/>
  <c r="BR23" i="5"/>
  <c r="P25" i="5"/>
  <c r="V25" i="5"/>
  <c r="BR25" i="5"/>
  <c r="P29" i="5"/>
  <c r="V29" i="5"/>
  <c r="BR29" i="5"/>
  <c r="P37" i="5"/>
  <c r="V37" i="5"/>
  <c r="BR37" i="5"/>
  <c r="U54" i="5"/>
  <c r="AO354" i="5"/>
  <c r="AO341" i="5"/>
  <c r="BQ54" i="5"/>
  <c r="CK354" i="5"/>
  <c r="CK341" i="5"/>
  <c r="U55" i="5"/>
  <c r="BQ55" i="5"/>
  <c r="U56" i="5"/>
  <c r="BQ56" i="5"/>
  <c r="U57" i="5"/>
  <c r="AO349" i="5"/>
  <c r="BQ57" i="5"/>
  <c r="V60" i="5"/>
  <c r="AQ355" i="5"/>
  <c r="AS60" i="5"/>
  <c r="AQ345" i="5"/>
  <c r="CP60" i="5"/>
  <c r="U61" i="5"/>
  <c r="K61" i="5"/>
  <c r="AO346" i="5"/>
  <c r="BR61" i="5"/>
  <c r="CM346" i="5"/>
  <c r="CO61" i="5"/>
  <c r="M62" i="5"/>
  <c r="BQ62" i="5"/>
  <c r="AT63" i="5"/>
  <c r="AS64" i="5"/>
  <c r="CP64" i="5"/>
  <c r="U65" i="5"/>
  <c r="K65" i="5"/>
  <c r="K350" i="5" s="1"/>
  <c r="AO350" i="5"/>
  <c r="BR65" i="5"/>
  <c r="CM350" i="5"/>
  <c r="CO65" i="5"/>
  <c r="AE68" i="5"/>
  <c r="BC68" i="5"/>
  <c r="CA68" i="5"/>
  <c r="CY68" i="5"/>
  <c r="Y69" i="5"/>
  <c r="AW69" i="5"/>
  <c r="BU69" i="5"/>
  <c r="CS69" i="5"/>
  <c r="M77" i="5"/>
  <c r="AT78" i="5"/>
  <c r="AS79" i="5"/>
  <c r="CP79" i="5"/>
  <c r="K80" i="5"/>
  <c r="CO80" i="5"/>
  <c r="BR81" i="5"/>
  <c r="M83" i="5"/>
  <c r="U83" i="5"/>
  <c r="V84" i="5"/>
  <c r="BQ84" i="5"/>
  <c r="Y85" i="5"/>
  <c r="AG85" i="5"/>
  <c r="AW85" i="5"/>
  <c r="BE85" i="5"/>
  <c r="BU85" i="5"/>
  <c r="CC85" i="5"/>
  <c r="CS85" i="5"/>
  <c r="DA85" i="5"/>
  <c r="S86" i="5"/>
  <c r="AA86" i="5"/>
  <c r="AI68" i="5"/>
  <c r="AI67" i="5" s="1"/>
  <c r="AQ86" i="5"/>
  <c r="AY86" i="5"/>
  <c r="BG68" i="5"/>
  <c r="BG67" i="5" s="1"/>
  <c r="BO86" i="5"/>
  <c r="BW86" i="5"/>
  <c r="CE68" i="5"/>
  <c r="CE67" i="5" s="1"/>
  <c r="CM86" i="5"/>
  <c r="CU86" i="5"/>
  <c r="DC68" i="5"/>
  <c r="DC67" i="5" s="1"/>
  <c r="M87" i="5"/>
  <c r="U87" i="5"/>
  <c r="V88" i="5"/>
  <c r="BQ88" i="5"/>
  <c r="Q89" i="5"/>
  <c r="AB89" i="5"/>
  <c r="AG89" i="5"/>
  <c r="AO89" i="5"/>
  <c r="AZ89" i="5"/>
  <c r="BE89" i="5"/>
  <c r="BM89" i="5"/>
  <c r="BR89" i="5" s="1"/>
  <c r="BX89" i="5"/>
  <c r="CC89" i="5"/>
  <c r="CK89" i="5"/>
  <c r="CV89" i="5"/>
  <c r="DA89" i="5"/>
  <c r="V90" i="5"/>
  <c r="W101" i="5"/>
  <c r="AA101" i="5" s="1"/>
  <c r="AU101" i="5"/>
  <c r="AY101" i="5" s="1"/>
  <c r="BS101" i="5"/>
  <c r="CQ101" i="5"/>
  <c r="AA107" i="5"/>
  <c r="AY107" i="5"/>
  <c r="BW107" i="5"/>
  <c r="CU107" i="5"/>
  <c r="U108" i="5"/>
  <c r="AS108" i="5"/>
  <c r="BQ108" i="5"/>
  <c r="CO108" i="5"/>
  <c r="AM109" i="5"/>
  <c r="BK109" i="5"/>
  <c r="CI109" i="5"/>
  <c r="DG109" i="5"/>
  <c r="AG110" i="5"/>
  <c r="BE110" i="5"/>
  <c r="CC110" i="5"/>
  <c r="DA110" i="5"/>
  <c r="CP124" i="5"/>
  <c r="CO124" i="5"/>
  <c r="AT126" i="5"/>
  <c r="K126" i="5"/>
  <c r="O126" i="5" s="1"/>
  <c r="AT127" i="5"/>
  <c r="K127" i="5"/>
  <c r="O127" i="5" s="1"/>
  <c r="AT128" i="5"/>
  <c r="K128" i="5"/>
  <c r="O128" i="5" s="1"/>
  <c r="AT129" i="5"/>
  <c r="K129" i="5"/>
  <c r="O129" i="5" s="1"/>
  <c r="AT130" i="5"/>
  <c r="K130" i="5"/>
  <c r="O130" i="5" s="1"/>
  <c r="AT131" i="5"/>
  <c r="K131" i="5"/>
  <c r="O131" i="5" s="1"/>
  <c r="S118" i="5"/>
  <c r="AQ118" i="5"/>
  <c r="BO118" i="5"/>
  <c r="CM118" i="5"/>
  <c r="BQ148" i="5"/>
  <c r="K149" i="5"/>
  <c r="U151" i="5"/>
  <c r="AG153" i="5"/>
  <c r="AS153" i="5"/>
  <c r="BE153" i="5"/>
  <c r="CC153" i="5"/>
  <c r="CO153" i="5"/>
  <c r="DA153" i="5"/>
  <c r="AA154" i="5"/>
  <c r="AM154" i="5"/>
  <c r="AY154" i="5"/>
  <c r="BK154" i="5"/>
  <c r="BW154" i="5"/>
  <c r="CI154" i="5"/>
  <c r="CU154" i="5"/>
  <c r="DG154" i="5"/>
  <c r="BQ155" i="5"/>
  <c r="K156" i="5"/>
  <c r="U158" i="5"/>
  <c r="BQ159" i="5"/>
  <c r="K160" i="5"/>
  <c r="U162" i="5"/>
  <c r="BQ163" i="5"/>
  <c r="K164" i="5"/>
  <c r="U166" i="5"/>
  <c r="BQ167" i="5"/>
  <c r="K168" i="5"/>
  <c r="U170" i="5"/>
  <c r="U171" i="5"/>
  <c r="AG171" i="5"/>
  <c r="AS171" i="5"/>
  <c r="BE171" i="5"/>
  <c r="BQ171" i="5"/>
  <c r="CC171" i="5"/>
  <c r="CO171" i="5"/>
  <c r="DA171" i="5"/>
  <c r="O172" i="5"/>
  <c r="AA172" i="5"/>
  <c r="AM172" i="5"/>
  <c r="AY172" i="5"/>
  <c r="BK172" i="5"/>
  <c r="BW172" i="5"/>
  <c r="CI172" i="5"/>
  <c r="CU172" i="5"/>
  <c r="DG172" i="5"/>
  <c r="BQ173" i="5"/>
  <c r="K174" i="5"/>
  <c r="U176" i="5"/>
  <c r="BQ177" i="5"/>
  <c r="K178" i="5"/>
  <c r="U180" i="5"/>
  <c r="AG181" i="5"/>
  <c r="AS181" i="5"/>
  <c r="BE181" i="5"/>
  <c r="CC181" i="5"/>
  <c r="CO181" i="5"/>
  <c r="DA181" i="5"/>
  <c r="AA182" i="5"/>
  <c r="AM182" i="5"/>
  <c r="AY182" i="5"/>
  <c r="BK182" i="5"/>
  <c r="BW182" i="5"/>
  <c r="CI182" i="5"/>
  <c r="CU182" i="5"/>
  <c r="DG182" i="5"/>
  <c r="U183" i="5"/>
  <c r="AG183" i="5"/>
  <c r="AS183" i="5"/>
  <c r="BE183" i="5"/>
  <c r="BQ183" i="5"/>
  <c r="CC183" i="5"/>
  <c r="CO183" i="5"/>
  <c r="DA183" i="5"/>
  <c r="O184" i="5"/>
  <c r="AA184" i="5"/>
  <c r="AM184" i="5"/>
  <c r="AY184" i="5"/>
  <c r="BK184" i="5"/>
  <c r="BW184" i="5"/>
  <c r="CI184" i="5"/>
  <c r="CU184" i="5"/>
  <c r="DG184" i="5"/>
  <c r="AG185" i="5"/>
  <c r="AS185" i="5"/>
  <c r="BE185" i="5"/>
  <c r="CC185" i="5"/>
  <c r="CO185" i="5"/>
  <c r="DA185" i="5"/>
  <c r="AA186" i="5"/>
  <c r="AM186" i="5"/>
  <c r="AY186" i="5"/>
  <c r="BK186" i="5"/>
  <c r="BW186" i="5"/>
  <c r="CI186" i="5"/>
  <c r="CU186" i="5"/>
  <c r="DG186" i="5"/>
  <c r="BQ187" i="5"/>
  <c r="K188" i="5"/>
  <c r="U190" i="5"/>
  <c r="AG191" i="5"/>
  <c r="AS191" i="5"/>
  <c r="BE191" i="5"/>
  <c r="CC191" i="5"/>
  <c r="CO191" i="5"/>
  <c r="DA191" i="5"/>
  <c r="AA192" i="5"/>
  <c r="AM192" i="5"/>
  <c r="AY192" i="5"/>
  <c r="BK192" i="5"/>
  <c r="BW192" i="5"/>
  <c r="CI192" i="5"/>
  <c r="CU192" i="5"/>
  <c r="DG192" i="5"/>
  <c r="BQ193" i="5"/>
  <c r="K194" i="5"/>
  <c r="U196" i="5"/>
  <c r="CP197" i="5"/>
  <c r="CO197" i="5"/>
  <c r="AT199" i="5"/>
  <c r="M199" i="5"/>
  <c r="AS199" i="5"/>
  <c r="CP201" i="5"/>
  <c r="CO201" i="5"/>
  <c r="AT206" i="5"/>
  <c r="M206" i="5"/>
  <c r="AS206" i="5"/>
  <c r="CP209" i="5"/>
  <c r="CO209" i="5"/>
  <c r="AT211" i="5"/>
  <c r="M211" i="5"/>
  <c r="AS211" i="5"/>
  <c r="Y217" i="5"/>
  <c r="AB220" i="5"/>
  <c r="AA220" i="5"/>
  <c r="AK217" i="5"/>
  <c r="AN220" i="5"/>
  <c r="AM220" i="5"/>
  <c r="AW217" i="5"/>
  <c r="AZ220" i="5"/>
  <c r="AY220" i="5"/>
  <c r="BI217" i="5"/>
  <c r="BL220" i="5"/>
  <c r="BK220" i="5"/>
  <c r="BU217" i="5"/>
  <c r="BX220" i="5"/>
  <c r="BW220" i="5"/>
  <c r="CG217" i="5"/>
  <c r="CJ220" i="5"/>
  <c r="CI220" i="5"/>
  <c r="CS217" i="5"/>
  <c r="CV220" i="5"/>
  <c r="CU220" i="5"/>
  <c r="DE217" i="5"/>
  <c r="DH220" i="5"/>
  <c r="DG220" i="5"/>
  <c r="V221" i="5"/>
  <c r="U221" i="5"/>
  <c r="AB223" i="5"/>
  <c r="AA223" i="5"/>
  <c r="AN223" i="5"/>
  <c r="AM223" i="5"/>
  <c r="AZ223" i="5"/>
  <c r="AY223" i="5"/>
  <c r="BL223" i="5"/>
  <c r="BK223" i="5"/>
  <c r="BX223" i="5"/>
  <c r="BW223" i="5"/>
  <c r="CJ223" i="5"/>
  <c r="CI223" i="5"/>
  <c r="CV223" i="5"/>
  <c r="CU223" i="5"/>
  <c r="DH223" i="5"/>
  <c r="DG223" i="5"/>
  <c r="V224" i="5"/>
  <c r="U224" i="5"/>
  <c r="AH224" i="5"/>
  <c r="AG224" i="5"/>
  <c r="AT224" i="5"/>
  <c r="AS224" i="5"/>
  <c r="BF224" i="5"/>
  <c r="BE224" i="5"/>
  <c r="BR224" i="5"/>
  <c r="BQ224" i="5"/>
  <c r="CD224" i="5"/>
  <c r="CC224" i="5"/>
  <c r="CP224" i="5"/>
  <c r="CO224" i="5"/>
  <c r="DB224" i="5"/>
  <c r="DA224" i="5"/>
  <c r="P225" i="5"/>
  <c r="O225" i="5"/>
  <c r="BR225" i="5"/>
  <c r="BQ225" i="5"/>
  <c r="V226" i="5"/>
  <c r="U226" i="5"/>
  <c r="K227" i="5"/>
  <c r="AA228" i="5"/>
  <c r="AY228" i="5"/>
  <c r="BW228" i="5"/>
  <c r="CU228" i="5"/>
  <c r="U229" i="5"/>
  <c r="BQ229" i="5"/>
  <c r="CP232" i="5"/>
  <c r="CO232" i="5"/>
  <c r="CP238" i="5"/>
  <c r="CO238" i="5"/>
  <c r="AT241" i="5"/>
  <c r="M241" i="5"/>
  <c r="AS241" i="5"/>
  <c r="CP244" i="5"/>
  <c r="CO244" i="5"/>
  <c r="AT247" i="5"/>
  <c r="M247" i="5"/>
  <c r="AS247" i="5"/>
  <c r="CP249" i="5"/>
  <c r="CO249" i="5"/>
  <c r="P250" i="5"/>
  <c r="AS250" i="5"/>
  <c r="P251" i="5"/>
  <c r="AS251" i="5"/>
  <c r="P252" i="5"/>
  <c r="AS252" i="5"/>
  <c r="CO254" i="5"/>
  <c r="CO255" i="5"/>
  <c r="AT258" i="5"/>
  <c r="K258" i="5"/>
  <c r="O258" i="5" s="1"/>
  <c r="AT259" i="5"/>
  <c r="K259" i="5"/>
  <c r="O259" i="5" s="1"/>
  <c r="K270" i="5"/>
  <c r="U272" i="5"/>
  <c r="BQ272" i="5"/>
  <c r="K276" i="5"/>
  <c r="K280" i="5"/>
  <c r="AG282" i="5"/>
  <c r="CC282" i="5"/>
  <c r="DA282" i="5"/>
  <c r="AA283" i="5"/>
  <c r="AY283" i="5"/>
  <c r="BW283" i="5"/>
  <c r="CU283" i="5"/>
  <c r="U284" i="5"/>
  <c r="BQ284" i="5"/>
  <c r="O285" i="5"/>
  <c r="CP293" i="5"/>
  <c r="CO293" i="5"/>
  <c r="AT295" i="5"/>
  <c r="K295" i="5"/>
  <c r="O295" i="5" s="1"/>
  <c r="AA291" i="5"/>
  <c r="S291" i="5"/>
  <c r="Y290" i="5"/>
  <c r="AY291" i="5"/>
  <c r="AQ291" i="5"/>
  <c r="AW290" i="5"/>
  <c r="BW291" i="5"/>
  <c r="BO291" i="5"/>
  <c r="BU290" i="5"/>
  <c r="CU291" i="5"/>
  <c r="CM291" i="5"/>
  <c r="CS290" i="5"/>
  <c r="P298" i="5"/>
  <c r="P300" i="5"/>
  <c r="V301" i="5"/>
  <c r="U301" i="5"/>
  <c r="M302" i="5"/>
  <c r="BR302" i="5"/>
  <c r="BQ302" i="5"/>
  <c r="V303" i="5"/>
  <c r="U303" i="5"/>
  <c r="M304" i="5"/>
  <c r="BR304" i="5"/>
  <c r="BQ304" i="5"/>
  <c r="S305" i="5"/>
  <c r="AH305" i="5"/>
  <c r="AG305" i="5"/>
  <c r="AQ305" i="5"/>
  <c r="BF305" i="5"/>
  <c r="BE305" i="5"/>
  <c r="BO305" i="5"/>
  <c r="CD305" i="5"/>
  <c r="CC305" i="5"/>
  <c r="CM305" i="5"/>
  <c r="DB305" i="5"/>
  <c r="DA305" i="5"/>
  <c r="M306" i="5"/>
  <c r="BR306" i="5"/>
  <c r="BQ306" i="5"/>
  <c r="V307" i="5"/>
  <c r="U307" i="5"/>
  <c r="Q13" i="7"/>
  <c r="W12" i="7"/>
  <c r="K29" i="7"/>
  <c r="CD68" i="7"/>
  <c r="BM68" i="7"/>
  <c r="CJ71" i="7"/>
  <c r="CE53" i="7"/>
  <c r="CE52" i="7" s="1"/>
  <c r="AA58" i="6"/>
  <c r="AY58" i="6"/>
  <c r="BW58" i="6"/>
  <c r="CU58" i="6"/>
  <c r="AA13" i="7"/>
  <c r="AY13" i="7"/>
  <c r="BW13" i="7"/>
  <c r="CU13" i="7"/>
  <c r="U14" i="7"/>
  <c r="AS14" i="7"/>
  <c r="BQ14" i="7"/>
  <c r="CO14" i="7"/>
  <c r="U32" i="7"/>
  <c r="AS32" i="7"/>
  <c r="BQ32" i="7"/>
  <c r="CO32" i="7"/>
  <c r="U61" i="7"/>
  <c r="AS61" i="7"/>
  <c r="BQ61" i="7"/>
  <c r="CO61" i="7"/>
  <c r="U65" i="7"/>
  <c r="AS65" i="7"/>
  <c r="BQ65" i="7"/>
  <c r="CO65" i="7"/>
  <c r="U69" i="7"/>
  <c r="AS69" i="7"/>
  <c r="BQ69" i="7"/>
  <c r="CO69" i="7"/>
  <c r="V82" i="7"/>
  <c r="U82" i="7"/>
  <c r="P83" i="7"/>
  <c r="O83" i="7"/>
  <c r="BR83" i="7"/>
  <c r="BQ83" i="7"/>
  <c r="V84" i="7"/>
  <c r="U84" i="7"/>
  <c r="P85" i="7"/>
  <c r="O85" i="7"/>
  <c r="BR85" i="7"/>
  <c r="BQ85" i="7"/>
  <c r="V86" i="7"/>
  <c r="U86" i="7"/>
  <c r="AH86" i="7"/>
  <c r="AG86" i="7"/>
  <c r="AT86" i="7"/>
  <c r="AS86" i="7"/>
  <c r="BF86" i="7"/>
  <c r="BE86" i="7"/>
  <c r="BR86" i="7"/>
  <c r="BQ86" i="7"/>
  <c r="CD86" i="7"/>
  <c r="CC86" i="7"/>
  <c r="CP86" i="7"/>
  <c r="CO86" i="7"/>
  <c r="DB86" i="7"/>
  <c r="DA86" i="7"/>
  <c r="AB87" i="7"/>
  <c r="AA87" i="7"/>
  <c r="AN87" i="7"/>
  <c r="AM87" i="7"/>
  <c r="AZ87" i="7"/>
  <c r="AY87" i="7"/>
  <c r="BL87" i="7"/>
  <c r="BK87" i="7"/>
  <c r="BX87" i="7"/>
  <c r="BW87" i="7"/>
  <c r="CJ87" i="7"/>
  <c r="CI87" i="7"/>
  <c r="CV87" i="7"/>
  <c r="CU87" i="7"/>
  <c r="DH87" i="7"/>
  <c r="DG87" i="7"/>
  <c r="CO88" i="7"/>
  <c r="BR139" i="7"/>
  <c r="BQ139" i="7"/>
  <c r="BR140" i="7"/>
  <c r="BQ140" i="7"/>
  <c r="AT144" i="7"/>
  <c r="AS144" i="7"/>
  <c r="CP145" i="7"/>
  <c r="CO145" i="7"/>
  <c r="AH146" i="7"/>
  <c r="S146" i="7"/>
  <c r="AG146" i="7"/>
  <c r="AU88" i="7"/>
  <c r="AO88" i="7" s="1"/>
  <c r="AT88" i="7" s="1"/>
  <c r="AY146" i="7"/>
  <c r="AO146" i="7"/>
  <c r="BR147" i="7"/>
  <c r="M147" i="7"/>
  <c r="BQ147" i="7"/>
  <c r="BR148" i="7"/>
  <c r="BQ148" i="7"/>
  <c r="V151" i="7"/>
  <c r="U151" i="7"/>
  <c r="M151" i="7"/>
  <c r="AN162" i="7"/>
  <c r="AM162" i="7"/>
  <c r="BL162" i="7"/>
  <c r="BK162" i="7"/>
  <c r="CJ162" i="7"/>
  <c r="CI162" i="7"/>
  <c r="DH162" i="7"/>
  <c r="DG162" i="7"/>
  <c r="V165" i="7"/>
  <c r="U165" i="7"/>
  <c r="M165" i="7"/>
  <c r="P166" i="7"/>
  <c r="O166" i="7"/>
  <c r="BR166" i="7"/>
  <c r="BQ166" i="7"/>
  <c r="AB169" i="7"/>
  <c r="AA169" i="7"/>
  <c r="S169" i="7"/>
  <c r="Y168" i="7"/>
  <c r="BF248" i="7"/>
  <c r="DB248" i="7"/>
  <c r="AN208" i="7"/>
  <c r="AM208" i="7"/>
  <c r="BL208" i="7"/>
  <c r="BK208" i="7"/>
  <c r="P243" i="7"/>
  <c r="O243" i="7"/>
  <c r="P10" i="8"/>
  <c r="O10" i="8"/>
  <c r="AH22" i="8"/>
  <c r="AG22" i="8"/>
  <c r="BF22" i="8"/>
  <c r="BE22" i="8"/>
  <c r="CD22" i="8"/>
  <c r="CC22" i="8"/>
  <c r="DB22" i="8"/>
  <c r="DA22" i="8"/>
  <c r="M28" i="8"/>
  <c r="P15" i="8"/>
  <c r="O15" i="8"/>
  <c r="AT18" i="8"/>
  <c r="AS18" i="8"/>
  <c r="CP18" i="8"/>
  <c r="CO18" i="8"/>
  <c r="P21" i="8"/>
  <c r="O21" i="8"/>
  <c r="DH14" i="13"/>
  <c r="DG14" i="13"/>
  <c r="AB132" i="5"/>
  <c r="AH132" i="5"/>
  <c r="AN132" i="5"/>
  <c r="AZ132" i="5"/>
  <c r="BF132" i="5"/>
  <c r="BL132" i="5"/>
  <c r="BX132" i="5"/>
  <c r="CD132" i="5"/>
  <c r="CJ132" i="5"/>
  <c r="CV132" i="5"/>
  <c r="DB132" i="5"/>
  <c r="DH132" i="5"/>
  <c r="AB133" i="5"/>
  <c r="AH133" i="5"/>
  <c r="AN133" i="5"/>
  <c r="AZ133" i="5"/>
  <c r="BF133" i="5"/>
  <c r="BL133" i="5"/>
  <c r="BX133" i="5"/>
  <c r="CD133" i="5"/>
  <c r="CJ133" i="5"/>
  <c r="CV133" i="5"/>
  <c r="DB133" i="5"/>
  <c r="DH133" i="5"/>
  <c r="M148" i="5"/>
  <c r="M149" i="5"/>
  <c r="M150" i="5"/>
  <c r="M151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3" i="5"/>
  <c r="M174" i="5"/>
  <c r="M175" i="5"/>
  <c r="M176" i="5"/>
  <c r="M177" i="5"/>
  <c r="M178" i="5"/>
  <c r="M179" i="5"/>
  <c r="M180" i="5"/>
  <c r="M187" i="5"/>
  <c r="M188" i="5"/>
  <c r="M189" i="5"/>
  <c r="M190" i="5"/>
  <c r="M193" i="5"/>
  <c r="M194" i="5"/>
  <c r="M195" i="5"/>
  <c r="M196" i="5"/>
  <c r="M227" i="5"/>
  <c r="M230" i="5"/>
  <c r="M231" i="5"/>
  <c r="AB253" i="5"/>
  <c r="AH253" i="5"/>
  <c r="AN253" i="5"/>
  <c r="AZ253" i="5"/>
  <c r="BF253" i="5"/>
  <c r="BL253" i="5"/>
  <c r="BX253" i="5"/>
  <c r="CD253" i="5"/>
  <c r="CJ253" i="5"/>
  <c r="CV253" i="5"/>
  <c r="DB253" i="5"/>
  <c r="DH253" i="5"/>
  <c r="M269" i="5"/>
  <c r="M270" i="5"/>
  <c r="M273" i="5"/>
  <c r="M276" i="5"/>
  <c r="M277" i="5"/>
  <c r="M278" i="5"/>
  <c r="M279" i="5"/>
  <c r="M280" i="5"/>
  <c r="AB296" i="5"/>
  <c r="AH296" i="5"/>
  <c r="AN296" i="5"/>
  <c r="AZ296" i="5"/>
  <c r="BF296" i="5"/>
  <c r="BL296" i="5"/>
  <c r="BX296" i="5"/>
  <c r="CD296" i="5"/>
  <c r="CJ296" i="5"/>
  <c r="CV296" i="5"/>
  <c r="DB296" i="5"/>
  <c r="DH296" i="5"/>
  <c r="Q355" i="5"/>
  <c r="BM355" i="5"/>
  <c r="AS15" i="6"/>
  <c r="CO15" i="6"/>
  <c r="AS16" i="6"/>
  <c r="CO16" i="6"/>
  <c r="AS17" i="6"/>
  <c r="CO17" i="6"/>
  <c r="AS18" i="6"/>
  <c r="CO18" i="6"/>
  <c r="AS20" i="6"/>
  <c r="CO20" i="6"/>
  <c r="AS21" i="6"/>
  <c r="CO21" i="6"/>
  <c r="AS23" i="6"/>
  <c r="CO23" i="6"/>
  <c r="AS24" i="6"/>
  <c r="CO24" i="6"/>
  <c r="AS26" i="6"/>
  <c r="CO26" i="6"/>
  <c r="AS29" i="6"/>
  <c r="CO29" i="6"/>
  <c r="AS30" i="6"/>
  <c r="CO30" i="6"/>
  <c r="AS38" i="6"/>
  <c r="CO38" i="6"/>
  <c r="AS39" i="6"/>
  <c r="CO39" i="6"/>
  <c r="AS41" i="6"/>
  <c r="CO41" i="6"/>
  <c r="AS42" i="6"/>
  <c r="CO42" i="6"/>
  <c r="AS43" i="6"/>
  <c r="CO43" i="6"/>
  <c r="AS44" i="6"/>
  <c r="CO44" i="6"/>
  <c r="AS45" i="6"/>
  <c r="CO45" i="6"/>
  <c r="AS46" i="6"/>
  <c r="CO46" i="6"/>
  <c r="AS48" i="6"/>
  <c r="CO48" i="6"/>
  <c r="AS49" i="6"/>
  <c r="CO49" i="6"/>
  <c r="AS51" i="6"/>
  <c r="CO51" i="6"/>
  <c r="AS52" i="6"/>
  <c r="CO52" i="6"/>
  <c r="AS54" i="6"/>
  <c r="CO54" i="6"/>
  <c r="AS55" i="6"/>
  <c r="M56" i="6"/>
  <c r="V56" i="6"/>
  <c r="CO56" i="6"/>
  <c r="S58" i="6"/>
  <c r="AB58" i="6"/>
  <c r="AQ58" i="6"/>
  <c r="AZ58" i="6"/>
  <c r="BO58" i="6"/>
  <c r="BX58" i="6"/>
  <c r="CM58" i="6"/>
  <c r="CV58" i="6"/>
  <c r="Y12" i="7"/>
  <c r="AW12" i="7"/>
  <c r="BU12" i="7"/>
  <c r="CS12" i="7"/>
  <c r="AB13" i="7"/>
  <c r="AI13" i="7"/>
  <c r="AI12" i="7" s="1"/>
  <c r="AI11" i="7" s="1"/>
  <c r="AQ13" i="7"/>
  <c r="AZ13" i="7"/>
  <c r="BG13" i="7"/>
  <c r="BG12" i="7" s="1"/>
  <c r="BG11" i="7" s="1"/>
  <c r="BX13" i="7"/>
  <c r="CE13" i="7"/>
  <c r="CE12" i="7" s="1"/>
  <c r="CE11" i="7" s="1"/>
  <c r="CV13" i="7"/>
  <c r="DC13" i="7"/>
  <c r="DC12" i="7" s="1"/>
  <c r="DC11" i="7" s="1"/>
  <c r="M14" i="7"/>
  <c r="V14" i="7"/>
  <c r="AM14" i="7"/>
  <c r="AT14" i="7"/>
  <c r="BK14" i="7"/>
  <c r="BR14" i="7"/>
  <c r="CI14" i="7"/>
  <c r="CP14" i="7"/>
  <c r="DG14" i="7"/>
  <c r="P15" i="7"/>
  <c r="AS15" i="7"/>
  <c r="M16" i="7"/>
  <c r="V16" i="7"/>
  <c r="CO16" i="7"/>
  <c r="U17" i="7"/>
  <c r="BR17" i="7"/>
  <c r="Q18" i="7"/>
  <c r="AA18" i="7"/>
  <c r="AH18" i="7"/>
  <c r="AO18" i="7"/>
  <c r="AY18" i="7"/>
  <c r="BF18" i="7"/>
  <c r="BM18" i="7"/>
  <c r="BW18" i="7"/>
  <c r="CD18" i="7"/>
  <c r="CK18" i="7"/>
  <c r="CU18" i="7"/>
  <c r="DB18" i="7"/>
  <c r="U19" i="7"/>
  <c r="BR19" i="7"/>
  <c r="BQ20" i="7"/>
  <c r="P21" i="7"/>
  <c r="AS21" i="7"/>
  <c r="M22" i="7"/>
  <c r="V22" i="7"/>
  <c r="CO22" i="7"/>
  <c r="U23" i="7"/>
  <c r="BR23" i="7"/>
  <c r="BQ24" i="7"/>
  <c r="P25" i="7"/>
  <c r="AS25" i="7"/>
  <c r="M26" i="7"/>
  <c r="V26" i="7"/>
  <c r="CO26" i="7"/>
  <c r="U27" i="7"/>
  <c r="BR27" i="7"/>
  <c r="BQ28" i="7"/>
  <c r="AG29" i="7"/>
  <c r="AN29" i="7"/>
  <c r="BE29" i="7"/>
  <c r="BL29" i="7"/>
  <c r="CC29" i="7"/>
  <c r="CJ29" i="7"/>
  <c r="DA29" i="7"/>
  <c r="DH29" i="7"/>
  <c r="BQ30" i="7"/>
  <c r="P31" i="7"/>
  <c r="AS31" i="7"/>
  <c r="M32" i="7"/>
  <c r="V32" i="7"/>
  <c r="AM32" i="7"/>
  <c r="AT32" i="7"/>
  <c r="BK32" i="7"/>
  <c r="BR32" i="7"/>
  <c r="CI32" i="7"/>
  <c r="CP32" i="7"/>
  <c r="DG32" i="7"/>
  <c r="P33" i="7"/>
  <c r="AS33" i="7"/>
  <c r="M34" i="7"/>
  <c r="V34" i="7"/>
  <c r="CO34" i="7"/>
  <c r="S35" i="7"/>
  <c r="AB35" i="7"/>
  <c r="AQ35" i="7"/>
  <c r="AZ35" i="7"/>
  <c r="BO35" i="7"/>
  <c r="BX35" i="7"/>
  <c r="CM35" i="7"/>
  <c r="CV35" i="7"/>
  <c r="M36" i="7"/>
  <c r="V36" i="7"/>
  <c r="CO36" i="7"/>
  <c r="S37" i="7"/>
  <c r="AB37" i="7"/>
  <c r="AQ37" i="7"/>
  <c r="AZ37" i="7"/>
  <c r="BO37" i="7"/>
  <c r="BX37" i="7"/>
  <c r="CM37" i="7"/>
  <c r="CV37" i="7"/>
  <c r="M38" i="7"/>
  <c r="V38" i="7"/>
  <c r="CO38" i="7"/>
  <c r="S39" i="7"/>
  <c r="AB39" i="7"/>
  <c r="AQ39" i="7"/>
  <c r="AZ39" i="7"/>
  <c r="BO39" i="7"/>
  <c r="BX39" i="7"/>
  <c r="CM39" i="7"/>
  <c r="CV39" i="7"/>
  <c r="M40" i="7"/>
  <c r="V40" i="7"/>
  <c r="CO40" i="7"/>
  <c r="AK42" i="7"/>
  <c r="BI42" i="7"/>
  <c r="CG42" i="7"/>
  <c r="DE42" i="7"/>
  <c r="W43" i="7"/>
  <c r="AE43" i="7"/>
  <c r="AN43" i="7"/>
  <c r="AU43" i="7"/>
  <c r="BC43" i="7"/>
  <c r="BL43" i="7"/>
  <c r="BS43" i="7"/>
  <c r="CA43" i="7"/>
  <c r="CJ43" i="7"/>
  <c r="CQ43" i="7"/>
  <c r="CY43" i="7"/>
  <c r="DH43" i="7"/>
  <c r="AA44" i="7"/>
  <c r="AH44" i="7"/>
  <c r="AY44" i="7"/>
  <c r="BF44" i="7"/>
  <c r="BW44" i="7"/>
  <c r="CD44" i="7"/>
  <c r="CU44" i="7"/>
  <c r="DB44" i="7"/>
  <c r="U45" i="7"/>
  <c r="BR45" i="7"/>
  <c r="BQ46" i="7"/>
  <c r="P47" i="7"/>
  <c r="AS47" i="7"/>
  <c r="M48" i="7"/>
  <c r="V48" i="7"/>
  <c r="CO48" i="7"/>
  <c r="S50" i="7"/>
  <c r="AB50" i="7"/>
  <c r="AQ50" i="7"/>
  <c r="AZ50" i="7"/>
  <c r="BO50" i="7"/>
  <c r="BX50" i="7"/>
  <c r="CM50" i="7"/>
  <c r="CV50" i="7"/>
  <c r="M51" i="7"/>
  <c r="V51" i="7"/>
  <c r="CO51" i="7"/>
  <c r="W54" i="7"/>
  <c r="AE54" i="7"/>
  <c r="AN54" i="7"/>
  <c r="AU54" i="7"/>
  <c r="BC54" i="7"/>
  <c r="BL54" i="7"/>
  <c r="BS54" i="7"/>
  <c r="CA54" i="7"/>
  <c r="CJ54" i="7"/>
  <c r="CQ54" i="7"/>
  <c r="CY54" i="7"/>
  <c r="DH54" i="7"/>
  <c r="AA55" i="7"/>
  <c r="AH55" i="7"/>
  <c r="AY55" i="7"/>
  <c r="BF55" i="7"/>
  <c r="BW55" i="7"/>
  <c r="CD55" i="7"/>
  <c r="CU55" i="7"/>
  <c r="DB55" i="7"/>
  <c r="S56" i="7"/>
  <c r="AB56" i="7"/>
  <c r="AQ56" i="7"/>
  <c r="AZ56" i="7"/>
  <c r="BO56" i="7"/>
  <c r="BX56" i="7"/>
  <c r="CM56" i="7"/>
  <c r="CV56" i="7"/>
  <c r="AK57" i="7"/>
  <c r="BI57" i="7"/>
  <c r="CG57" i="7"/>
  <c r="DE57" i="7"/>
  <c r="AG58" i="7"/>
  <c r="AN58" i="7"/>
  <c r="BE58" i="7"/>
  <c r="BL58" i="7"/>
  <c r="CC58" i="7"/>
  <c r="CJ58" i="7"/>
  <c r="DA58" i="7"/>
  <c r="DH58" i="7"/>
  <c r="AA59" i="7"/>
  <c r="AH59" i="7"/>
  <c r="AY59" i="7"/>
  <c r="BF59" i="7"/>
  <c r="BW59" i="7"/>
  <c r="CD59" i="7"/>
  <c r="CU59" i="7"/>
  <c r="DB59" i="7"/>
  <c r="S60" i="7"/>
  <c r="AB60" i="7"/>
  <c r="AQ60" i="7"/>
  <c r="AZ60" i="7"/>
  <c r="BO60" i="7"/>
  <c r="BX60" i="7"/>
  <c r="CM60" i="7"/>
  <c r="CV60" i="7"/>
  <c r="M61" i="7"/>
  <c r="V61" i="7"/>
  <c r="AM61" i="7"/>
  <c r="AT61" i="7"/>
  <c r="BK61" i="7"/>
  <c r="BR61" i="7"/>
  <c r="CI61" i="7"/>
  <c r="CP61" i="7"/>
  <c r="DG61" i="7"/>
  <c r="AG62" i="7"/>
  <c r="AN62" i="7"/>
  <c r="BE62" i="7"/>
  <c r="BL62" i="7"/>
  <c r="CC62" i="7"/>
  <c r="CJ62" i="7"/>
  <c r="DA62" i="7"/>
  <c r="DH62" i="7"/>
  <c r="AA63" i="7"/>
  <c r="AH63" i="7"/>
  <c r="AY63" i="7"/>
  <c r="BF63" i="7"/>
  <c r="BW63" i="7"/>
  <c r="CD63" i="7"/>
  <c r="CU63" i="7"/>
  <c r="DB63" i="7"/>
  <c r="S64" i="7"/>
  <c r="AB64" i="7"/>
  <c r="AQ64" i="7"/>
  <c r="AZ64" i="7"/>
  <c r="BO64" i="7"/>
  <c r="BX64" i="7"/>
  <c r="CM64" i="7"/>
  <c r="CV64" i="7"/>
  <c r="M65" i="7"/>
  <c r="V65" i="7"/>
  <c r="AM65" i="7"/>
  <c r="AT65" i="7"/>
  <c r="BK65" i="7"/>
  <c r="BR65" i="7"/>
  <c r="CI65" i="7"/>
  <c r="CP65" i="7"/>
  <c r="DG65" i="7"/>
  <c r="AG66" i="7"/>
  <c r="AN66" i="7"/>
  <c r="BE66" i="7"/>
  <c r="BL66" i="7"/>
  <c r="CC66" i="7"/>
  <c r="CJ66" i="7"/>
  <c r="DA66" i="7"/>
  <c r="DH66" i="7"/>
  <c r="AA67" i="7"/>
  <c r="AH67" i="7"/>
  <c r="AY67" i="7"/>
  <c r="BF67" i="7"/>
  <c r="BW67" i="7"/>
  <c r="CD67" i="7"/>
  <c r="CU67" i="7"/>
  <c r="DB67" i="7"/>
  <c r="AB68" i="7"/>
  <c r="AI68" i="7"/>
  <c r="AZ68" i="7"/>
  <c r="BG68" i="7"/>
  <c r="BG53" i="7" s="1"/>
  <c r="BG52" i="7" s="1"/>
  <c r="BX68" i="7"/>
  <c r="CE68" i="7"/>
  <c r="CM68" i="7"/>
  <c r="CV68" i="7"/>
  <c r="DC68" i="7"/>
  <c r="DC53" i="7" s="1"/>
  <c r="DC52" i="7" s="1"/>
  <c r="M69" i="7"/>
  <c r="V69" i="7"/>
  <c r="AM69" i="7"/>
  <c r="AT69" i="7"/>
  <c r="BK69" i="7"/>
  <c r="BR69" i="7"/>
  <c r="CI69" i="7"/>
  <c r="CP69" i="7"/>
  <c r="DG69" i="7"/>
  <c r="AG70" i="7"/>
  <c r="AN70" i="7"/>
  <c r="BE70" i="7"/>
  <c r="BL70" i="7"/>
  <c r="CC70" i="7"/>
  <c r="CJ70" i="7"/>
  <c r="DA70" i="7"/>
  <c r="DH70" i="7"/>
  <c r="Y71" i="7"/>
  <c r="AH71" i="7"/>
  <c r="AW71" i="7"/>
  <c r="BF71" i="7"/>
  <c r="BU71" i="7"/>
  <c r="CD71" i="7"/>
  <c r="CS71" i="7"/>
  <c r="DB71" i="7"/>
  <c r="S72" i="7"/>
  <c r="AB72" i="7"/>
  <c r="AQ72" i="7"/>
  <c r="AZ72" i="7"/>
  <c r="BO72" i="7"/>
  <c r="BX72" i="7"/>
  <c r="CM72" i="7"/>
  <c r="CV72" i="7"/>
  <c r="AK73" i="7"/>
  <c r="BI73" i="7"/>
  <c r="CG73" i="7"/>
  <c r="DE73" i="7"/>
  <c r="AN74" i="7"/>
  <c r="BL74" i="7"/>
  <c r="CJ74" i="7"/>
  <c r="DH74" i="7"/>
  <c r="AH75" i="7"/>
  <c r="BF75" i="7"/>
  <c r="CD75" i="7"/>
  <c r="DB75" i="7"/>
  <c r="S76" i="7"/>
  <c r="AB76" i="7"/>
  <c r="AQ76" i="7"/>
  <c r="AZ76" i="7"/>
  <c r="BO76" i="7"/>
  <c r="BX76" i="7"/>
  <c r="CM76" i="7"/>
  <c r="CV76" i="7"/>
  <c r="M77" i="7"/>
  <c r="V77" i="7"/>
  <c r="P78" i="7"/>
  <c r="AT78" i="7"/>
  <c r="BR79" i="7"/>
  <c r="AE88" i="7"/>
  <c r="BL88" i="7"/>
  <c r="BK88" i="7"/>
  <c r="CD88" i="7"/>
  <c r="CC88" i="7"/>
  <c r="CV88" i="7"/>
  <c r="DH88" i="7"/>
  <c r="DG88" i="7"/>
  <c r="V89" i="7"/>
  <c r="U89" i="7"/>
  <c r="AE250" i="7"/>
  <c r="AH89" i="7"/>
  <c r="AG89" i="7"/>
  <c r="AT89" i="7"/>
  <c r="AS89" i="7"/>
  <c r="BC250" i="7"/>
  <c r="BF89" i="7"/>
  <c r="BE89" i="7"/>
  <c r="BR89" i="7"/>
  <c r="BQ89" i="7"/>
  <c r="CA250" i="7"/>
  <c r="CD89" i="7"/>
  <c r="CC89" i="7"/>
  <c r="CP89" i="7"/>
  <c r="CO89" i="7"/>
  <c r="CY250" i="7"/>
  <c r="DB89" i="7"/>
  <c r="DA89" i="7"/>
  <c r="Y251" i="7"/>
  <c r="AB90" i="7"/>
  <c r="AA90" i="7"/>
  <c r="AK251" i="7"/>
  <c r="AN90" i="7"/>
  <c r="AM90" i="7"/>
  <c r="AW251" i="7"/>
  <c r="AZ90" i="7"/>
  <c r="AY90" i="7"/>
  <c r="BI251" i="7"/>
  <c r="BL90" i="7"/>
  <c r="BK90" i="7"/>
  <c r="BU251" i="7"/>
  <c r="BX90" i="7"/>
  <c r="BW90" i="7"/>
  <c r="CG251" i="7"/>
  <c r="CJ90" i="7"/>
  <c r="CI90" i="7"/>
  <c r="CS251" i="7"/>
  <c r="CV90" i="7"/>
  <c r="CU90" i="7"/>
  <c r="DE251" i="7"/>
  <c r="DH90" i="7"/>
  <c r="DG90" i="7"/>
  <c r="V91" i="7"/>
  <c r="U91" i="7"/>
  <c r="AH91" i="7"/>
  <c r="AG91" i="7"/>
  <c r="AT91" i="7"/>
  <c r="AS91" i="7"/>
  <c r="BF91" i="7"/>
  <c r="BE91" i="7"/>
  <c r="BR91" i="7"/>
  <c r="BQ91" i="7"/>
  <c r="CD91" i="7"/>
  <c r="CC91" i="7"/>
  <c r="CP91" i="7"/>
  <c r="CO91" i="7"/>
  <c r="DB91" i="7"/>
  <c r="DA91" i="7"/>
  <c r="AB92" i="7"/>
  <c r="AA92" i="7"/>
  <c r="AN92" i="7"/>
  <c r="AM92" i="7"/>
  <c r="AZ92" i="7"/>
  <c r="AY92" i="7"/>
  <c r="BL92" i="7"/>
  <c r="BK92" i="7"/>
  <c r="BX92" i="7"/>
  <c r="BW92" i="7"/>
  <c r="CJ92" i="7"/>
  <c r="CI92" i="7"/>
  <c r="CV92" i="7"/>
  <c r="CU92" i="7"/>
  <c r="DH92" i="7"/>
  <c r="DG92" i="7"/>
  <c r="V93" i="7"/>
  <c r="U93" i="7"/>
  <c r="P94" i="7"/>
  <c r="O94" i="7"/>
  <c r="BR94" i="7"/>
  <c r="BQ94" i="7"/>
  <c r="V95" i="7"/>
  <c r="U95" i="7"/>
  <c r="P96" i="7"/>
  <c r="O96" i="7"/>
  <c r="BR96" i="7"/>
  <c r="BQ96" i="7"/>
  <c r="V97" i="7"/>
  <c r="U97" i="7"/>
  <c r="P98" i="7"/>
  <c r="O98" i="7"/>
  <c r="BR98" i="7"/>
  <c r="BQ98" i="7"/>
  <c r="V100" i="7"/>
  <c r="U100" i="7"/>
  <c r="AH100" i="7"/>
  <c r="AG100" i="7"/>
  <c r="AT100" i="7"/>
  <c r="AS100" i="7"/>
  <c r="BF100" i="7"/>
  <c r="BE100" i="7"/>
  <c r="BR100" i="7"/>
  <c r="BQ100" i="7"/>
  <c r="CD100" i="7"/>
  <c r="CC100" i="7"/>
  <c r="CP100" i="7"/>
  <c r="CO100" i="7"/>
  <c r="DB100" i="7"/>
  <c r="DA100" i="7"/>
  <c r="AB101" i="7"/>
  <c r="AA101" i="7"/>
  <c r="AN101" i="7"/>
  <c r="AM101" i="7"/>
  <c r="AZ101" i="7"/>
  <c r="AY101" i="7"/>
  <c r="BL101" i="7"/>
  <c r="BK101" i="7"/>
  <c r="BX101" i="7"/>
  <c r="BW101" i="7"/>
  <c r="CJ101" i="7"/>
  <c r="CI101" i="7"/>
  <c r="CV101" i="7"/>
  <c r="CU101" i="7"/>
  <c r="DH101" i="7"/>
  <c r="DG101" i="7"/>
  <c r="V102" i="7"/>
  <c r="U102" i="7"/>
  <c r="P103" i="7"/>
  <c r="O103" i="7"/>
  <c r="BR103" i="7"/>
  <c r="BQ103" i="7"/>
  <c r="V104" i="7"/>
  <c r="U104" i="7"/>
  <c r="AH104" i="7"/>
  <c r="AG104" i="7"/>
  <c r="AT104" i="7"/>
  <c r="AS104" i="7"/>
  <c r="BF104" i="7"/>
  <c r="BE104" i="7"/>
  <c r="BR104" i="7"/>
  <c r="BQ104" i="7"/>
  <c r="CD104" i="7"/>
  <c r="CC104" i="7"/>
  <c r="CP104" i="7"/>
  <c r="CO104" i="7"/>
  <c r="DB104" i="7"/>
  <c r="DA104" i="7"/>
  <c r="AB105" i="7"/>
  <c r="AA105" i="7"/>
  <c r="AN105" i="7"/>
  <c r="AM105" i="7"/>
  <c r="AZ105" i="7"/>
  <c r="AY105" i="7"/>
  <c r="BL105" i="7"/>
  <c r="BK105" i="7"/>
  <c r="BX105" i="7"/>
  <c r="BW105" i="7"/>
  <c r="CJ105" i="7"/>
  <c r="CI105" i="7"/>
  <c r="CV105" i="7"/>
  <c r="CU105" i="7"/>
  <c r="DH105" i="7"/>
  <c r="DG105" i="7"/>
  <c r="V106" i="7"/>
  <c r="U106" i="7"/>
  <c r="AH106" i="7"/>
  <c r="AG106" i="7"/>
  <c r="AT106" i="7"/>
  <c r="AS106" i="7"/>
  <c r="BF106" i="7"/>
  <c r="BE106" i="7"/>
  <c r="BR106" i="7"/>
  <c r="BQ106" i="7"/>
  <c r="CD106" i="7"/>
  <c r="CC106" i="7"/>
  <c r="CP106" i="7"/>
  <c r="CO106" i="7"/>
  <c r="DB106" i="7"/>
  <c r="DA106" i="7"/>
  <c r="AB107" i="7"/>
  <c r="AA107" i="7"/>
  <c r="AN107" i="7"/>
  <c r="AM107" i="7"/>
  <c r="AZ107" i="7"/>
  <c r="AY107" i="7"/>
  <c r="BL107" i="7"/>
  <c r="BK107" i="7"/>
  <c r="BX107" i="7"/>
  <c r="BW107" i="7"/>
  <c r="CJ107" i="7"/>
  <c r="CI107" i="7"/>
  <c r="CV107" i="7"/>
  <c r="CU107" i="7"/>
  <c r="DH107" i="7"/>
  <c r="DG107" i="7"/>
  <c r="V108" i="7"/>
  <c r="U108" i="7"/>
  <c r="P109" i="7"/>
  <c r="O109" i="7"/>
  <c r="BR109" i="7"/>
  <c r="BQ109" i="7"/>
  <c r="V110" i="7"/>
  <c r="U110" i="7"/>
  <c r="AH110" i="7"/>
  <c r="AG110" i="7"/>
  <c r="AT110" i="7"/>
  <c r="AS110" i="7"/>
  <c r="BF110" i="7"/>
  <c r="BE110" i="7"/>
  <c r="BR110" i="7"/>
  <c r="BQ110" i="7"/>
  <c r="CD110" i="7"/>
  <c r="CC110" i="7"/>
  <c r="CP110" i="7"/>
  <c r="CO110" i="7"/>
  <c r="DB110" i="7"/>
  <c r="DA110" i="7"/>
  <c r="AB111" i="7"/>
  <c r="AA111" i="7"/>
  <c r="AN111" i="7"/>
  <c r="AM111" i="7"/>
  <c r="AZ111" i="7"/>
  <c r="AY111" i="7"/>
  <c r="BL111" i="7"/>
  <c r="BK111" i="7"/>
  <c r="BX111" i="7"/>
  <c r="BW111" i="7"/>
  <c r="CJ111" i="7"/>
  <c r="CI111" i="7"/>
  <c r="CV111" i="7"/>
  <c r="CU111" i="7"/>
  <c r="DH111" i="7"/>
  <c r="DG111" i="7"/>
  <c r="V112" i="7"/>
  <c r="U112" i="7"/>
  <c r="P113" i="7"/>
  <c r="O113" i="7"/>
  <c r="BR113" i="7"/>
  <c r="BQ113" i="7"/>
  <c r="V114" i="7"/>
  <c r="U114" i="7"/>
  <c r="P115" i="7"/>
  <c r="O115" i="7"/>
  <c r="BR115" i="7"/>
  <c r="BQ115" i="7"/>
  <c r="V116" i="7"/>
  <c r="U116" i="7"/>
  <c r="AH116" i="7"/>
  <c r="AG116" i="7"/>
  <c r="AT116" i="7"/>
  <c r="AS116" i="7"/>
  <c r="BF116" i="7"/>
  <c r="BE116" i="7"/>
  <c r="BR116" i="7"/>
  <c r="BQ116" i="7"/>
  <c r="CD116" i="7"/>
  <c r="CC116" i="7"/>
  <c r="CP116" i="7"/>
  <c r="CO116" i="7"/>
  <c r="DB116" i="7"/>
  <c r="DA116" i="7"/>
  <c r="AB117" i="7"/>
  <c r="AA117" i="7"/>
  <c r="AN117" i="7"/>
  <c r="AM117" i="7"/>
  <c r="AZ117" i="7"/>
  <c r="AY117" i="7"/>
  <c r="BL117" i="7"/>
  <c r="BK117" i="7"/>
  <c r="BX117" i="7"/>
  <c r="BW117" i="7"/>
  <c r="CJ117" i="7"/>
  <c r="CI117" i="7"/>
  <c r="CV117" i="7"/>
  <c r="CU117" i="7"/>
  <c r="DH117" i="7"/>
  <c r="DG117" i="7"/>
  <c r="V118" i="7"/>
  <c r="U118" i="7"/>
  <c r="P119" i="7"/>
  <c r="O119" i="7"/>
  <c r="BR119" i="7"/>
  <c r="BQ119" i="7"/>
  <c r="V121" i="7"/>
  <c r="U121" i="7"/>
  <c r="P122" i="7"/>
  <c r="O122" i="7"/>
  <c r="BR122" i="7"/>
  <c r="BQ122" i="7"/>
  <c r="V123" i="7"/>
  <c r="U123" i="7"/>
  <c r="P124" i="7"/>
  <c r="O124" i="7"/>
  <c r="BR124" i="7"/>
  <c r="BQ124" i="7"/>
  <c r="V125" i="7"/>
  <c r="U125" i="7"/>
  <c r="AH125" i="7"/>
  <c r="AG125" i="7"/>
  <c r="AT125" i="7"/>
  <c r="AS125" i="7"/>
  <c r="BF125" i="7"/>
  <c r="BE125" i="7"/>
  <c r="BR125" i="7"/>
  <c r="BQ125" i="7"/>
  <c r="CD125" i="7"/>
  <c r="CC125" i="7"/>
  <c r="CP125" i="7"/>
  <c r="CO125" i="7"/>
  <c r="DB125" i="7"/>
  <c r="DA125" i="7"/>
  <c r="P126" i="7"/>
  <c r="O126" i="7"/>
  <c r="BR126" i="7"/>
  <c r="BQ126" i="7"/>
  <c r="V127" i="7"/>
  <c r="U127" i="7"/>
  <c r="AB129" i="7"/>
  <c r="AA129" i="7"/>
  <c r="AN129" i="7"/>
  <c r="AM129" i="7"/>
  <c r="AZ129" i="7"/>
  <c r="AY129" i="7"/>
  <c r="BL129" i="7"/>
  <c r="BK129" i="7"/>
  <c r="BX129" i="7"/>
  <c r="BW129" i="7"/>
  <c r="CJ129" i="7"/>
  <c r="CI129" i="7"/>
  <c r="CV129" i="7"/>
  <c r="CU129" i="7"/>
  <c r="DH129" i="7"/>
  <c r="DG129" i="7"/>
  <c r="V130" i="7"/>
  <c r="U130" i="7"/>
  <c r="P131" i="7"/>
  <c r="O131" i="7"/>
  <c r="BR131" i="7"/>
  <c r="BQ131" i="7"/>
  <c r="V132" i="7"/>
  <c r="U132" i="7"/>
  <c r="AH132" i="7"/>
  <c r="AG132" i="7"/>
  <c r="AT132" i="7"/>
  <c r="AS132" i="7"/>
  <c r="BF132" i="7"/>
  <c r="BE132" i="7"/>
  <c r="BR132" i="7"/>
  <c r="BQ132" i="7"/>
  <c r="CD132" i="7"/>
  <c r="CC132" i="7"/>
  <c r="CP132" i="7"/>
  <c r="CO132" i="7"/>
  <c r="DB132" i="7"/>
  <c r="DA132" i="7"/>
  <c r="P133" i="7"/>
  <c r="O133" i="7"/>
  <c r="BR133" i="7"/>
  <c r="BQ133" i="7"/>
  <c r="V134" i="7"/>
  <c r="U134" i="7"/>
  <c r="P135" i="7"/>
  <c r="O135" i="7"/>
  <c r="BR135" i="7"/>
  <c r="BQ135" i="7"/>
  <c r="V136" i="7"/>
  <c r="U136" i="7"/>
  <c r="AB137" i="7"/>
  <c r="AA137" i="7"/>
  <c r="AN137" i="7"/>
  <c r="AM137" i="7"/>
  <c r="AZ137" i="7"/>
  <c r="AY137" i="7"/>
  <c r="BL137" i="7"/>
  <c r="BK137" i="7"/>
  <c r="BX137" i="7"/>
  <c r="BW137" i="7"/>
  <c r="CJ137" i="7"/>
  <c r="CI137" i="7"/>
  <c r="CV137" i="7"/>
  <c r="CU137" i="7"/>
  <c r="DH137" i="7"/>
  <c r="DG137" i="7"/>
  <c r="V138" i="7"/>
  <c r="U138" i="7"/>
  <c r="AH138" i="7"/>
  <c r="AG138" i="7"/>
  <c r="AT138" i="7"/>
  <c r="AS138" i="7"/>
  <c r="BF138" i="7"/>
  <c r="BE138" i="7"/>
  <c r="BR138" i="7"/>
  <c r="BQ138" i="7"/>
  <c r="CD138" i="7"/>
  <c r="CC138" i="7"/>
  <c r="CP138" i="7"/>
  <c r="CO138" i="7"/>
  <c r="DB138" i="7"/>
  <c r="DA138" i="7"/>
  <c r="M139" i="7"/>
  <c r="M140" i="7"/>
  <c r="AB141" i="7"/>
  <c r="AA141" i="7"/>
  <c r="AN141" i="7"/>
  <c r="AM141" i="7"/>
  <c r="AZ141" i="7"/>
  <c r="AY141" i="7"/>
  <c r="BL141" i="7"/>
  <c r="BK141" i="7"/>
  <c r="BX141" i="7"/>
  <c r="BW141" i="7"/>
  <c r="CJ141" i="7"/>
  <c r="CI141" i="7"/>
  <c r="CV141" i="7"/>
  <c r="CU141" i="7"/>
  <c r="DH141" i="7"/>
  <c r="DG141" i="7"/>
  <c r="V142" i="7"/>
  <c r="U142" i="7"/>
  <c r="V144" i="7"/>
  <c r="U144" i="7"/>
  <c r="M144" i="7"/>
  <c r="BR145" i="7"/>
  <c r="M145" i="7"/>
  <c r="BQ145" i="7"/>
  <c r="W88" i="7"/>
  <c r="Q88" i="7" s="1"/>
  <c r="AA146" i="7"/>
  <c r="Q146" i="7"/>
  <c r="K146" i="7" s="1"/>
  <c r="DB146" i="7"/>
  <c r="CM146" i="7"/>
  <c r="DA146" i="7"/>
  <c r="U147" i="7"/>
  <c r="K147" i="7"/>
  <c r="AB152" i="7"/>
  <c r="AA152" i="7"/>
  <c r="S152" i="7"/>
  <c r="AN152" i="7"/>
  <c r="AM152" i="7"/>
  <c r="BX152" i="7"/>
  <c r="BW152" i="7"/>
  <c r="BO152" i="7"/>
  <c r="CJ152" i="7"/>
  <c r="CI152" i="7"/>
  <c r="V153" i="7"/>
  <c r="U153" i="7"/>
  <c r="M153" i="7"/>
  <c r="P154" i="7"/>
  <c r="O154" i="7"/>
  <c r="BR154" i="7"/>
  <c r="BQ154" i="7"/>
  <c r="V157" i="7"/>
  <c r="U157" i="7"/>
  <c r="M157" i="7"/>
  <c r="P158" i="7"/>
  <c r="O158" i="7"/>
  <c r="BR158" i="7"/>
  <c r="BQ158" i="7"/>
  <c r="V161" i="7"/>
  <c r="U161" i="7"/>
  <c r="M161" i="7"/>
  <c r="AH168" i="7"/>
  <c r="AG168" i="7"/>
  <c r="AT168" i="7"/>
  <c r="AS168" i="7"/>
  <c r="BF168" i="7"/>
  <c r="BE168" i="7"/>
  <c r="BR168" i="7"/>
  <c r="BQ168" i="7"/>
  <c r="CD168" i="7"/>
  <c r="CC168" i="7"/>
  <c r="CP168" i="7"/>
  <c r="CO168" i="7"/>
  <c r="DB168" i="7"/>
  <c r="DA168" i="7"/>
  <c r="Y113" i="5"/>
  <c r="AE113" i="5"/>
  <c r="AK113" i="5"/>
  <c r="AW113" i="5"/>
  <c r="BC113" i="5"/>
  <c r="BI113" i="5"/>
  <c r="BU113" i="5"/>
  <c r="CA113" i="5"/>
  <c r="CG113" i="5"/>
  <c r="CS113" i="5"/>
  <c r="CY113" i="5"/>
  <c r="DE113" i="5"/>
  <c r="Y114" i="5"/>
  <c r="AE114" i="5"/>
  <c r="AK114" i="5"/>
  <c r="AW114" i="5"/>
  <c r="BC114" i="5"/>
  <c r="BI114" i="5"/>
  <c r="BU114" i="5"/>
  <c r="CA114" i="5"/>
  <c r="CG114" i="5"/>
  <c r="CS114" i="5"/>
  <c r="CY114" i="5"/>
  <c r="DE114" i="5"/>
  <c r="M15" i="6"/>
  <c r="M16" i="6"/>
  <c r="M17" i="6"/>
  <c r="M18" i="6"/>
  <c r="M20" i="6"/>
  <c r="M21" i="6"/>
  <c r="M23" i="6"/>
  <c r="M24" i="6"/>
  <c r="M26" i="6"/>
  <c r="M29" i="6"/>
  <c r="M30" i="6"/>
  <c r="M38" i="6"/>
  <c r="M39" i="6"/>
  <c r="M41" i="6"/>
  <c r="M42" i="6"/>
  <c r="M43" i="6"/>
  <c r="M44" i="6"/>
  <c r="M45" i="6"/>
  <c r="M46" i="6"/>
  <c r="M48" i="6"/>
  <c r="M49" i="6"/>
  <c r="M51" i="6"/>
  <c r="M52" i="6"/>
  <c r="M54" i="6"/>
  <c r="M55" i="6"/>
  <c r="BQ55" i="6"/>
  <c r="AK13" i="7"/>
  <c r="BI13" i="7"/>
  <c r="CG13" i="7"/>
  <c r="DE13" i="7"/>
  <c r="CM13" i="7" s="1"/>
  <c r="AG14" i="7"/>
  <c r="AN14" i="7"/>
  <c r="BE14" i="7"/>
  <c r="BL14" i="7"/>
  <c r="CC14" i="7"/>
  <c r="CJ14" i="7"/>
  <c r="DA14" i="7"/>
  <c r="DH14" i="7"/>
  <c r="BQ15" i="7"/>
  <c r="M17" i="7"/>
  <c r="V17" i="7"/>
  <c r="S18" i="7"/>
  <c r="AB18" i="7"/>
  <c r="AQ18" i="7"/>
  <c r="AZ18" i="7"/>
  <c r="BO18" i="7"/>
  <c r="BX18" i="7"/>
  <c r="CM18" i="7"/>
  <c r="CV18" i="7"/>
  <c r="M19" i="7"/>
  <c r="V19" i="7"/>
  <c r="U20" i="7"/>
  <c r="BR20" i="7"/>
  <c r="BQ21" i="7"/>
  <c r="M23" i="7"/>
  <c r="V23" i="7"/>
  <c r="U24" i="7"/>
  <c r="BR24" i="7"/>
  <c r="BQ25" i="7"/>
  <c r="M27" i="7"/>
  <c r="V27" i="7"/>
  <c r="U28" i="7"/>
  <c r="BR28" i="7"/>
  <c r="AA29" i="7"/>
  <c r="AH29" i="7"/>
  <c r="AY29" i="7"/>
  <c r="BF29" i="7"/>
  <c r="BW29" i="7"/>
  <c r="CD29" i="7"/>
  <c r="CU29" i="7"/>
  <c r="DB29" i="7"/>
  <c r="U30" i="7"/>
  <c r="BR30" i="7"/>
  <c r="BQ31" i="7"/>
  <c r="AG32" i="7"/>
  <c r="AN32" i="7"/>
  <c r="BE32" i="7"/>
  <c r="BL32" i="7"/>
  <c r="CC32" i="7"/>
  <c r="CJ32" i="7"/>
  <c r="DA32" i="7"/>
  <c r="DH32" i="7"/>
  <c r="BQ33" i="7"/>
  <c r="AM35" i="7"/>
  <c r="BK35" i="7"/>
  <c r="CI35" i="7"/>
  <c r="DG35" i="7"/>
  <c r="AM37" i="7"/>
  <c r="BK37" i="7"/>
  <c r="CI37" i="7"/>
  <c r="DG37" i="7"/>
  <c r="AM39" i="7"/>
  <c r="BK39" i="7"/>
  <c r="CI39" i="7"/>
  <c r="DG39" i="7"/>
  <c r="Y43" i="7"/>
  <c r="AW43" i="7"/>
  <c r="BU43" i="7"/>
  <c r="CS43" i="7"/>
  <c r="S44" i="7"/>
  <c r="AB44" i="7"/>
  <c r="AQ44" i="7"/>
  <c r="AZ44" i="7"/>
  <c r="BO44" i="7"/>
  <c r="BX44" i="7"/>
  <c r="CM44" i="7"/>
  <c r="CV44" i="7"/>
  <c r="M45" i="7"/>
  <c r="V45" i="7"/>
  <c r="U46" i="7"/>
  <c r="BR46" i="7"/>
  <c r="BQ47" i="7"/>
  <c r="AM50" i="7"/>
  <c r="BK50" i="7"/>
  <c r="CI50" i="7"/>
  <c r="DG50" i="7"/>
  <c r="Y54" i="7"/>
  <c r="AW54" i="7"/>
  <c r="BU54" i="7"/>
  <c r="CS54" i="7"/>
  <c r="S55" i="7"/>
  <c r="AB55" i="7"/>
  <c r="AQ55" i="7"/>
  <c r="AZ55" i="7"/>
  <c r="BO55" i="7"/>
  <c r="BX55" i="7"/>
  <c r="CM55" i="7"/>
  <c r="CV55" i="7"/>
  <c r="AM56" i="7"/>
  <c r="BK56" i="7"/>
  <c r="CI56" i="7"/>
  <c r="DG56" i="7"/>
  <c r="W57" i="7"/>
  <c r="Q57" i="7" s="1"/>
  <c r="AE57" i="7"/>
  <c r="AU57" i="7"/>
  <c r="AO57" i="7" s="1"/>
  <c r="BC57" i="7"/>
  <c r="BS57" i="7"/>
  <c r="BM57" i="7" s="1"/>
  <c r="CA57" i="7"/>
  <c r="CQ57" i="7"/>
  <c r="CK57" i="7" s="1"/>
  <c r="CY57" i="7"/>
  <c r="AA58" i="7"/>
  <c r="AH58" i="7"/>
  <c r="AY58" i="7"/>
  <c r="BF58" i="7"/>
  <c r="BW58" i="7"/>
  <c r="CD58" i="7"/>
  <c r="CU58" i="7"/>
  <c r="DB58" i="7"/>
  <c r="S59" i="7"/>
  <c r="AB59" i="7"/>
  <c r="AQ59" i="7"/>
  <c r="AZ59" i="7"/>
  <c r="BO59" i="7"/>
  <c r="BX59" i="7"/>
  <c r="CM59" i="7"/>
  <c r="CV59" i="7"/>
  <c r="AM60" i="7"/>
  <c r="BK60" i="7"/>
  <c r="CI60" i="7"/>
  <c r="DG60" i="7"/>
  <c r="AG61" i="7"/>
  <c r="AN61" i="7"/>
  <c r="BE61" i="7"/>
  <c r="BL61" i="7"/>
  <c r="CC61" i="7"/>
  <c r="CJ61" i="7"/>
  <c r="DA61" i="7"/>
  <c r="DH61" i="7"/>
  <c r="AA62" i="7"/>
  <c r="AH62" i="7"/>
  <c r="AY62" i="7"/>
  <c r="BF62" i="7"/>
  <c r="BW62" i="7"/>
  <c r="CD62" i="7"/>
  <c r="CU62" i="7"/>
  <c r="DB62" i="7"/>
  <c r="S63" i="7"/>
  <c r="AB63" i="7"/>
  <c r="AQ63" i="7"/>
  <c r="AZ63" i="7"/>
  <c r="BO63" i="7"/>
  <c r="BX63" i="7"/>
  <c r="CM63" i="7"/>
  <c r="CV63" i="7"/>
  <c r="AM64" i="7"/>
  <c r="BK64" i="7"/>
  <c r="CI64" i="7"/>
  <c r="DG64" i="7"/>
  <c r="AG65" i="7"/>
  <c r="AN65" i="7"/>
  <c r="BE65" i="7"/>
  <c r="BL65" i="7"/>
  <c r="CC65" i="7"/>
  <c r="CJ65" i="7"/>
  <c r="DA65" i="7"/>
  <c r="DH65" i="7"/>
  <c r="AA66" i="7"/>
  <c r="AH66" i="7"/>
  <c r="AY66" i="7"/>
  <c r="BF66" i="7"/>
  <c r="BW66" i="7"/>
  <c r="CD66" i="7"/>
  <c r="CU66" i="7"/>
  <c r="DB66" i="7"/>
  <c r="S67" i="7"/>
  <c r="AB67" i="7"/>
  <c r="AQ67" i="7"/>
  <c r="AZ67" i="7"/>
  <c r="BO67" i="7"/>
  <c r="BX67" i="7"/>
  <c r="CM67" i="7"/>
  <c r="CV67" i="7"/>
  <c r="AK68" i="7"/>
  <c r="BI68" i="7"/>
  <c r="AQ68" i="7" s="1"/>
  <c r="CG68" i="7"/>
  <c r="DE68" i="7"/>
  <c r="AG69" i="7"/>
  <c r="AN69" i="7"/>
  <c r="BE69" i="7"/>
  <c r="BL69" i="7"/>
  <c r="CC69" i="7"/>
  <c r="CJ69" i="7"/>
  <c r="DA69" i="7"/>
  <c r="DH69" i="7"/>
  <c r="AA70" i="7"/>
  <c r="AH70" i="7"/>
  <c r="AY70" i="7"/>
  <c r="BF70" i="7"/>
  <c r="BW70" i="7"/>
  <c r="CD70" i="7"/>
  <c r="CU70" i="7"/>
  <c r="DB70" i="7"/>
  <c r="AM72" i="7"/>
  <c r="BK72" i="7"/>
  <c r="CI72" i="7"/>
  <c r="AE73" i="7"/>
  <c r="BC73" i="7"/>
  <c r="CA73" i="7"/>
  <c r="CY73" i="7"/>
  <c r="AH74" i="7"/>
  <c r="BF74" i="7"/>
  <c r="CD74" i="7"/>
  <c r="DB74" i="7"/>
  <c r="S75" i="7"/>
  <c r="AB75" i="7"/>
  <c r="AQ75" i="7"/>
  <c r="AZ75" i="7"/>
  <c r="BO75" i="7"/>
  <c r="BX75" i="7"/>
  <c r="CM75" i="7"/>
  <c r="CV75" i="7"/>
  <c r="AT77" i="7"/>
  <c r="BR78" i="7"/>
  <c r="CP79" i="7"/>
  <c r="M82" i="7"/>
  <c r="BR82" i="7"/>
  <c r="BQ82" i="7"/>
  <c r="V83" i="7"/>
  <c r="U83" i="7"/>
  <c r="M84" i="7"/>
  <c r="BR84" i="7"/>
  <c r="BQ84" i="7"/>
  <c r="V85" i="7"/>
  <c r="U85" i="7"/>
  <c r="M86" i="7"/>
  <c r="AB86" i="7"/>
  <c r="AA86" i="7"/>
  <c r="AN86" i="7"/>
  <c r="AM86" i="7"/>
  <c r="AZ86" i="7"/>
  <c r="AY86" i="7"/>
  <c r="BL86" i="7"/>
  <c r="BK86" i="7"/>
  <c r="BX86" i="7"/>
  <c r="BW86" i="7"/>
  <c r="CJ86" i="7"/>
  <c r="CI86" i="7"/>
  <c r="CV86" i="7"/>
  <c r="CU86" i="7"/>
  <c r="DH86" i="7"/>
  <c r="DG86" i="7"/>
  <c r="S87" i="7"/>
  <c r="AH87" i="7"/>
  <c r="AG87" i="7"/>
  <c r="AQ87" i="7"/>
  <c r="BF87" i="7"/>
  <c r="BE87" i="7"/>
  <c r="BO87" i="7"/>
  <c r="CD87" i="7"/>
  <c r="CC87" i="7"/>
  <c r="CM87" i="7"/>
  <c r="DB87" i="7"/>
  <c r="DA87" i="7"/>
  <c r="BR142" i="7"/>
  <c r="BQ142" i="7"/>
  <c r="U145" i="7"/>
  <c r="K145" i="7"/>
  <c r="CD146" i="7"/>
  <c r="BO146" i="7"/>
  <c r="CC146" i="7"/>
  <c r="CQ88" i="7"/>
  <c r="CK88" i="7" s="1"/>
  <c r="CP88" i="7" s="1"/>
  <c r="CU146" i="7"/>
  <c r="CK146" i="7"/>
  <c r="V149" i="7"/>
  <c r="U149" i="7"/>
  <c r="M149" i="7"/>
  <c r="AH149" i="7"/>
  <c r="AG149" i="7"/>
  <c r="AT149" i="7"/>
  <c r="AS149" i="7"/>
  <c r="BF149" i="7"/>
  <c r="BE149" i="7"/>
  <c r="BR149" i="7"/>
  <c r="BQ149" i="7"/>
  <c r="CD149" i="7"/>
  <c r="CC149" i="7"/>
  <c r="CP149" i="7"/>
  <c r="CO149" i="7"/>
  <c r="DB149" i="7"/>
  <c r="DA149" i="7"/>
  <c r="P150" i="7"/>
  <c r="O150" i="7"/>
  <c r="BR150" i="7"/>
  <c r="BQ150" i="7"/>
  <c r="AB162" i="7"/>
  <c r="AA162" i="7"/>
  <c r="AZ162" i="7"/>
  <c r="AY162" i="7"/>
  <c r="AQ162" i="7"/>
  <c r="BX162" i="7"/>
  <c r="BW162" i="7"/>
  <c r="CV162" i="7"/>
  <c r="CU162" i="7"/>
  <c r="CM162" i="7"/>
  <c r="V163" i="7"/>
  <c r="U163" i="7"/>
  <c r="M163" i="7"/>
  <c r="AH163" i="7"/>
  <c r="AG163" i="7"/>
  <c r="AE162" i="7"/>
  <c r="S162" i="7" s="1"/>
  <c r="AT163" i="7"/>
  <c r="AS163" i="7"/>
  <c r="BF163" i="7"/>
  <c r="BE163" i="7"/>
  <c r="BC162" i="7"/>
  <c r="BR163" i="7"/>
  <c r="BQ163" i="7"/>
  <c r="CD163" i="7"/>
  <c r="CC163" i="7"/>
  <c r="CA162" i="7"/>
  <c r="CP163" i="7"/>
  <c r="CO163" i="7"/>
  <c r="DB163" i="7"/>
  <c r="DA163" i="7"/>
  <c r="CY162" i="7"/>
  <c r="P164" i="7"/>
  <c r="O164" i="7"/>
  <c r="BR164" i="7"/>
  <c r="BQ164" i="7"/>
  <c r="AE13" i="7"/>
  <c r="S13" i="7" s="1"/>
  <c r="BC13" i="7"/>
  <c r="CA13" i="7"/>
  <c r="CY13" i="7"/>
  <c r="O20" i="7"/>
  <c r="O24" i="7"/>
  <c r="O28" i="7"/>
  <c r="S29" i="7"/>
  <c r="AQ29" i="7"/>
  <c r="BO29" i="7"/>
  <c r="CM29" i="7"/>
  <c r="O30" i="7"/>
  <c r="O46" i="7"/>
  <c r="Y57" i="7"/>
  <c r="AW57" i="7"/>
  <c r="BU57" i="7"/>
  <c r="CS57" i="7"/>
  <c r="S58" i="7"/>
  <c r="AQ58" i="7"/>
  <c r="BO58" i="7"/>
  <c r="CM58" i="7"/>
  <c r="S62" i="7"/>
  <c r="AQ62" i="7"/>
  <c r="BO62" i="7"/>
  <c r="CM62" i="7"/>
  <c r="S66" i="7"/>
  <c r="AQ66" i="7"/>
  <c r="BO66" i="7"/>
  <c r="CM66" i="7"/>
  <c r="AG68" i="7"/>
  <c r="BE68" i="7"/>
  <c r="CC68" i="7"/>
  <c r="DA68" i="7"/>
  <c r="S70" i="7"/>
  <c r="AQ70" i="7"/>
  <c r="BO70" i="7"/>
  <c r="CM70" i="7"/>
  <c r="AM71" i="7"/>
  <c r="BK71" i="7"/>
  <c r="CI71" i="7"/>
  <c r="Y211" i="7"/>
  <c r="AA73" i="7"/>
  <c r="AW211" i="7"/>
  <c r="AY73" i="7"/>
  <c r="BU211" i="7"/>
  <c r="BW73" i="7"/>
  <c r="CS211" i="7"/>
  <c r="CU73" i="7"/>
  <c r="S74" i="7"/>
  <c r="AQ74" i="7"/>
  <c r="BO74" i="7"/>
  <c r="CM74" i="7"/>
  <c r="M79" i="7"/>
  <c r="AA88" i="7"/>
  <c r="AN88" i="7"/>
  <c r="AM88" i="7"/>
  <c r="BF88" i="7"/>
  <c r="BE88" i="7"/>
  <c r="CJ88" i="7"/>
  <c r="CI88" i="7"/>
  <c r="DB88" i="7"/>
  <c r="DA88" i="7"/>
  <c r="M89" i="7"/>
  <c r="Y250" i="7"/>
  <c r="AB89" i="7"/>
  <c r="AA89" i="7"/>
  <c r="AK250" i="7"/>
  <c r="AN89" i="7"/>
  <c r="AM89" i="7"/>
  <c r="AW250" i="7"/>
  <c r="AZ89" i="7"/>
  <c r="AY89" i="7"/>
  <c r="BI250" i="7"/>
  <c r="BL89" i="7"/>
  <c r="BK89" i="7"/>
  <c r="BU250" i="7"/>
  <c r="BX89" i="7"/>
  <c r="BW89" i="7"/>
  <c r="CG250" i="7"/>
  <c r="CJ89" i="7"/>
  <c r="CI89" i="7"/>
  <c r="CS250" i="7"/>
  <c r="CV89" i="7"/>
  <c r="CU89" i="7"/>
  <c r="DE250" i="7"/>
  <c r="DH89" i="7"/>
  <c r="DG89" i="7"/>
  <c r="S90" i="7"/>
  <c r="AE251" i="7"/>
  <c r="AH90" i="7"/>
  <c r="AG90" i="7"/>
  <c r="AQ90" i="7"/>
  <c r="BC251" i="7"/>
  <c r="BF90" i="7"/>
  <c r="BE90" i="7"/>
  <c r="BO90" i="7"/>
  <c r="CA251" i="7"/>
  <c r="CD90" i="7"/>
  <c r="CC90" i="7"/>
  <c r="CM90" i="7"/>
  <c r="CY251" i="7"/>
  <c r="DB90" i="7"/>
  <c r="DA90" i="7"/>
  <c r="M91" i="7"/>
  <c r="AB91" i="7"/>
  <c r="AA91" i="7"/>
  <c r="AN91" i="7"/>
  <c r="AM91" i="7"/>
  <c r="AZ91" i="7"/>
  <c r="AY91" i="7"/>
  <c r="BL91" i="7"/>
  <c r="BK91" i="7"/>
  <c r="BX91" i="7"/>
  <c r="BW91" i="7"/>
  <c r="CJ91" i="7"/>
  <c r="CI91" i="7"/>
  <c r="CV91" i="7"/>
  <c r="CU91" i="7"/>
  <c r="DH91" i="7"/>
  <c r="DG91" i="7"/>
  <c r="S92" i="7"/>
  <c r="AH92" i="7"/>
  <c r="AG92" i="7"/>
  <c r="AQ92" i="7"/>
  <c r="BF92" i="7"/>
  <c r="BE92" i="7"/>
  <c r="BO92" i="7"/>
  <c r="CD92" i="7"/>
  <c r="CC92" i="7"/>
  <c r="CM92" i="7"/>
  <c r="DB92" i="7"/>
  <c r="DA92" i="7"/>
  <c r="M93" i="7"/>
  <c r="BR93" i="7"/>
  <c r="BQ93" i="7"/>
  <c r="V94" i="7"/>
  <c r="U94" i="7"/>
  <c r="M95" i="7"/>
  <c r="BR95" i="7"/>
  <c r="BQ95" i="7"/>
  <c r="V96" i="7"/>
  <c r="U96" i="7"/>
  <c r="M97" i="7"/>
  <c r="BR97" i="7"/>
  <c r="BQ97" i="7"/>
  <c r="V98" i="7"/>
  <c r="U98" i="7"/>
  <c r="M100" i="7"/>
  <c r="AB100" i="7"/>
  <c r="AA100" i="7"/>
  <c r="AN100" i="7"/>
  <c r="AM100" i="7"/>
  <c r="AZ100" i="7"/>
  <c r="AY100" i="7"/>
  <c r="BL100" i="7"/>
  <c r="BK100" i="7"/>
  <c r="BX100" i="7"/>
  <c r="BW100" i="7"/>
  <c r="CJ100" i="7"/>
  <c r="CI100" i="7"/>
  <c r="CV100" i="7"/>
  <c r="CU100" i="7"/>
  <c r="DH100" i="7"/>
  <c r="DG100" i="7"/>
  <c r="S101" i="7"/>
  <c r="AH101" i="7"/>
  <c r="AG101" i="7"/>
  <c r="AQ101" i="7"/>
  <c r="BF101" i="7"/>
  <c r="BE101" i="7"/>
  <c r="BO101" i="7"/>
  <c r="CD101" i="7"/>
  <c r="CC101" i="7"/>
  <c r="CM101" i="7"/>
  <c r="DB101" i="7"/>
  <c r="DA101" i="7"/>
  <c r="M102" i="7"/>
  <c r="BR102" i="7"/>
  <c r="BQ102" i="7"/>
  <c r="V103" i="7"/>
  <c r="U103" i="7"/>
  <c r="M104" i="7"/>
  <c r="AB104" i="7"/>
  <c r="AA104" i="7"/>
  <c r="AN104" i="7"/>
  <c r="AM104" i="7"/>
  <c r="AZ104" i="7"/>
  <c r="AY104" i="7"/>
  <c r="BL104" i="7"/>
  <c r="BK104" i="7"/>
  <c r="BX104" i="7"/>
  <c r="BW104" i="7"/>
  <c r="CJ104" i="7"/>
  <c r="CI104" i="7"/>
  <c r="CV104" i="7"/>
  <c r="CU104" i="7"/>
  <c r="DH104" i="7"/>
  <c r="DG104" i="7"/>
  <c r="S105" i="7"/>
  <c r="AH105" i="7"/>
  <c r="AG105" i="7"/>
  <c r="AQ105" i="7"/>
  <c r="BF105" i="7"/>
  <c r="BE105" i="7"/>
  <c r="BO105" i="7"/>
  <c r="CD105" i="7"/>
  <c r="CC105" i="7"/>
  <c r="CM105" i="7"/>
  <c r="DB105" i="7"/>
  <c r="DA105" i="7"/>
  <c r="M106" i="7"/>
  <c r="AB106" i="7"/>
  <c r="AA106" i="7"/>
  <c r="AN106" i="7"/>
  <c r="AM106" i="7"/>
  <c r="AZ106" i="7"/>
  <c r="AY106" i="7"/>
  <c r="BL106" i="7"/>
  <c r="BK106" i="7"/>
  <c r="BX106" i="7"/>
  <c r="BW106" i="7"/>
  <c r="CJ106" i="7"/>
  <c r="CI106" i="7"/>
  <c r="CV106" i="7"/>
  <c r="CU106" i="7"/>
  <c r="DH106" i="7"/>
  <c r="DG106" i="7"/>
  <c r="S107" i="7"/>
  <c r="AH107" i="7"/>
  <c r="AG107" i="7"/>
  <c r="AQ107" i="7"/>
  <c r="BF107" i="7"/>
  <c r="BE107" i="7"/>
  <c r="BO107" i="7"/>
  <c r="CD107" i="7"/>
  <c r="CC107" i="7"/>
  <c r="CM107" i="7"/>
  <c r="DB107" i="7"/>
  <c r="DA107" i="7"/>
  <c r="M108" i="7"/>
  <c r="BR108" i="7"/>
  <c r="BQ108" i="7"/>
  <c r="V109" i="7"/>
  <c r="U109" i="7"/>
  <c r="M110" i="7"/>
  <c r="AB110" i="7"/>
  <c r="AA110" i="7"/>
  <c r="AN110" i="7"/>
  <c r="AM110" i="7"/>
  <c r="AZ110" i="7"/>
  <c r="AY110" i="7"/>
  <c r="BL110" i="7"/>
  <c r="BK110" i="7"/>
  <c r="BX110" i="7"/>
  <c r="BW110" i="7"/>
  <c r="CJ110" i="7"/>
  <c r="CI110" i="7"/>
  <c r="CV110" i="7"/>
  <c r="CU110" i="7"/>
  <c r="DH110" i="7"/>
  <c r="DG110" i="7"/>
  <c r="S111" i="7"/>
  <c r="AH111" i="7"/>
  <c r="AG111" i="7"/>
  <c r="AQ111" i="7"/>
  <c r="BF111" i="7"/>
  <c r="BE111" i="7"/>
  <c r="BO111" i="7"/>
  <c r="CD111" i="7"/>
  <c r="CC111" i="7"/>
  <c r="CM111" i="7"/>
  <c r="DB111" i="7"/>
  <c r="DA111" i="7"/>
  <c r="M112" i="7"/>
  <c r="BR112" i="7"/>
  <c r="BQ112" i="7"/>
  <c r="V113" i="7"/>
  <c r="U113" i="7"/>
  <c r="M114" i="7"/>
  <c r="BR114" i="7"/>
  <c r="BQ114" i="7"/>
  <c r="V115" i="7"/>
  <c r="U115" i="7"/>
  <c r="M116" i="7"/>
  <c r="AB116" i="7"/>
  <c r="AA116" i="7"/>
  <c r="AN116" i="7"/>
  <c r="AM116" i="7"/>
  <c r="AZ116" i="7"/>
  <c r="AY116" i="7"/>
  <c r="BL116" i="7"/>
  <c r="BK116" i="7"/>
  <c r="BX116" i="7"/>
  <c r="BW116" i="7"/>
  <c r="CJ116" i="7"/>
  <c r="CI116" i="7"/>
  <c r="CV116" i="7"/>
  <c r="CU116" i="7"/>
  <c r="DH116" i="7"/>
  <c r="DG116" i="7"/>
  <c r="S117" i="7"/>
  <c r="AH117" i="7"/>
  <c r="AG117" i="7"/>
  <c r="AQ117" i="7"/>
  <c r="BF117" i="7"/>
  <c r="BE117" i="7"/>
  <c r="BO117" i="7"/>
  <c r="CD117" i="7"/>
  <c r="CC117" i="7"/>
  <c r="CM117" i="7"/>
  <c r="DB117" i="7"/>
  <c r="DA117" i="7"/>
  <c r="M118" i="7"/>
  <c r="BR118" i="7"/>
  <c r="BQ118" i="7"/>
  <c r="V119" i="7"/>
  <c r="U119" i="7"/>
  <c r="M121" i="7"/>
  <c r="BR121" i="7"/>
  <c r="BQ121" i="7"/>
  <c r="V122" i="7"/>
  <c r="U122" i="7"/>
  <c r="M123" i="7"/>
  <c r="BR123" i="7"/>
  <c r="BQ123" i="7"/>
  <c r="V124" i="7"/>
  <c r="U124" i="7"/>
  <c r="M125" i="7"/>
  <c r="AB125" i="7"/>
  <c r="AA125" i="7"/>
  <c r="AN125" i="7"/>
  <c r="AM125" i="7"/>
  <c r="AZ125" i="7"/>
  <c r="AY125" i="7"/>
  <c r="BL125" i="7"/>
  <c r="BK125" i="7"/>
  <c r="BX125" i="7"/>
  <c r="BW125" i="7"/>
  <c r="CJ125" i="7"/>
  <c r="CI125" i="7"/>
  <c r="CV125" i="7"/>
  <c r="CU125" i="7"/>
  <c r="DH125" i="7"/>
  <c r="DG125" i="7"/>
  <c r="V126" i="7"/>
  <c r="U126" i="7"/>
  <c r="M127" i="7"/>
  <c r="BR127" i="7"/>
  <c r="BQ127" i="7"/>
  <c r="S129" i="7"/>
  <c r="AH129" i="7"/>
  <c r="AG129" i="7"/>
  <c r="AQ129" i="7"/>
  <c r="BF129" i="7"/>
  <c r="BE129" i="7"/>
  <c r="BO129" i="7"/>
  <c r="CD129" i="7"/>
  <c r="CC129" i="7"/>
  <c r="CM129" i="7"/>
  <c r="DB129" i="7"/>
  <c r="DA129" i="7"/>
  <c r="M130" i="7"/>
  <c r="BR130" i="7"/>
  <c r="BQ130" i="7"/>
  <c r="V131" i="7"/>
  <c r="U131" i="7"/>
  <c r="M132" i="7"/>
  <c r="AB132" i="7"/>
  <c r="AA132" i="7"/>
  <c r="AN132" i="7"/>
  <c r="AM132" i="7"/>
  <c r="AZ132" i="7"/>
  <c r="AY132" i="7"/>
  <c r="BL132" i="7"/>
  <c r="BK132" i="7"/>
  <c r="BX132" i="7"/>
  <c r="BW132" i="7"/>
  <c r="CJ132" i="7"/>
  <c r="CI132" i="7"/>
  <c r="CV132" i="7"/>
  <c r="CU132" i="7"/>
  <c r="DH132" i="7"/>
  <c r="DG132" i="7"/>
  <c r="V133" i="7"/>
  <c r="U133" i="7"/>
  <c r="M134" i="7"/>
  <c r="BR134" i="7"/>
  <c r="BQ134" i="7"/>
  <c r="V135" i="7"/>
  <c r="U135" i="7"/>
  <c r="M136" i="7"/>
  <c r="BR136" i="7"/>
  <c r="BQ136" i="7"/>
  <c r="S137" i="7"/>
  <c r="AE137" i="7"/>
  <c r="AQ137" i="7"/>
  <c r="BC137" i="7"/>
  <c r="BO137" i="7"/>
  <c r="CA137" i="7"/>
  <c r="CM137" i="7"/>
  <c r="CY137" i="7"/>
  <c r="M138" i="7"/>
  <c r="AB138" i="7"/>
  <c r="AA138" i="7"/>
  <c r="AN138" i="7"/>
  <c r="AM138" i="7"/>
  <c r="AZ138" i="7"/>
  <c r="AY138" i="7"/>
  <c r="BL138" i="7"/>
  <c r="BK138" i="7"/>
  <c r="BX138" i="7"/>
  <c r="BW138" i="7"/>
  <c r="CJ138" i="7"/>
  <c r="CI138" i="7"/>
  <c r="CV138" i="7"/>
  <c r="CU138" i="7"/>
  <c r="DH138" i="7"/>
  <c r="DG138" i="7"/>
  <c r="V139" i="7"/>
  <c r="U139" i="7"/>
  <c r="V140" i="7"/>
  <c r="U140" i="7"/>
  <c r="S141" i="7"/>
  <c r="AH141" i="7"/>
  <c r="AG141" i="7"/>
  <c r="AQ141" i="7"/>
  <c r="BF141" i="7"/>
  <c r="BE141" i="7"/>
  <c r="BO141" i="7"/>
  <c r="CD141" i="7"/>
  <c r="CC141" i="7"/>
  <c r="CM141" i="7"/>
  <c r="DB141" i="7"/>
  <c r="DA141" i="7"/>
  <c r="M142" i="7"/>
  <c r="P143" i="7"/>
  <c r="O143" i="7"/>
  <c r="K144" i="7"/>
  <c r="BF146" i="7"/>
  <c r="AQ146" i="7"/>
  <c r="BE146" i="7"/>
  <c r="BS88" i="7"/>
  <c r="BM88" i="7" s="1"/>
  <c r="BR88" i="7" s="1"/>
  <c r="BW146" i="7"/>
  <c r="BM146" i="7"/>
  <c r="CP147" i="7"/>
  <c r="CO147" i="7"/>
  <c r="AZ152" i="7"/>
  <c r="AY152" i="7"/>
  <c r="AQ152" i="7"/>
  <c r="BL152" i="7"/>
  <c r="BK152" i="7"/>
  <c r="CV152" i="7"/>
  <c r="CU152" i="7"/>
  <c r="CM152" i="7"/>
  <c r="DH152" i="7"/>
  <c r="DG152" i="7"/>
  <c r="V155" i="7"/>
  <c r="U155" i="7"/>
  <c r="M155" i="7"/>
  <c r="AH155" i="7"/>
  <c r="AG155" i="7"/>
  <c r="AT155" i="7"/>
  <c r="AS155" i="7"/>
  <c r="BF155" i="7"/>
  <c r="BE155" i="7"/>
  <c r="BR155" i="7"/>
  <c r="BQ155" i="7"/>
  <c r="CD155" i="7"/>
  <c r="CC155" i="7"/>
  <c r="CP155" i="7"/>
  <c r="CO155" i="7"/>
  <c r="DB155" i="7"/>
  <c r="DA155" i="7"/>
  <c r="P156" i="7"/>
  <c r="O156" i="7"/>
  <c r="BR156" i="7"/>
  <c r="BQ156" i="7"/>
  <c r="V159" i="7"/>
  <c r="U159" i="7"/>
  <c r="M159" i="7"/>
  <c r="AH159" i="7"/>
  <c r="AG159" i="7"/>
  <c r="AT159" i="7"/>
  <c r="AS159" i="7"/>
  <c r="BF159" i="7"/>
  <c r="BE159" i="7"/>
  <c r="BR159" i="7"/>
  <c r="BQ159" i="7"/>
  <c r="CD159" i="7"/>
  <c r="CC159" i="7"/>
  <c r="CP159" i="7"/>
  <c r="CO159" i="7"/>
  <c r="DB159" i="7"/>
  <c r="DA159" i="7"/>
  <c r="P160" i="7"/>
  <c r="O160" i="7"/>
  <c r="BR160" i="7"/>
  <c r="BQ160" i="7"/>
  <c r="V145" i="7"/>
  <c r="AB146" i="7"/>
  <c r="AZ146" i="7"/>
  <c r="BX146" i="7"/>
  <c r="CV146" i="7"/>
  <c r="V147" i="7"/>
  <c r="W248" i="7"/>
  <c r="AI248" i="7"/>
  <c r="AU248" i="7"/>
  <c r="BG248" i="7"/>
  <c r="BS248" i="7"/>
  <c r="CE248" i="7"/>
  <c r="CQ248" i="7"/>
  <c r="AC207" i="7"/>
  <c r="AC249" i="7" s="1"/>
  <c r="BA207" i="7"/>
  <c r="BA249" i="7" s="1"/>
  <c r="BY207" i="7"/>
  <c r="BY249" i="7" s="1"/>
  <c r="CJ208" i="7"/>
  <c r="CI208" i="7"/>
  <c r="CW207" i="7"/>
  <c r="CW249" i="7" s="1"/>
  <c r="DH208" i="7"/>
  <c r="DG208" i="7"/>
  <c r="P203" i="7"/>
  <c r="BM231" i="7"/>
  <c r="P239" i="7"/>
  <c r="Q22" i="8"/>
  <c r="K22" i="8" s="1"/>
  <c r="AO22" i="8"/>
  <c r="BM22" i="8"/>
  <c r="CK22" i="8"/>
  <c r="Q29" i="8"/>
  <c r="K30" i="8"/>
  <c r="K18" i="8"/>
  <c r="V148" i="7"/>
  <c r="U148" i="7"/>
  <c r="AB149" i="7"/>
  <c r="AA149" i="7"/>
  <c r="AN149" i="7"/>
  <c r="AM149" i="7"/>
  <c r="AZ149" i="7"/>
  <c r="AY149" i="7"/>
  <c r="BL149" i="7"/>
  <c r="BK149" i="7"/>
  <c r="BX149" i="7"/>
  <c r="BW149" i="7"/>
  <c r="CJ149" i="7"/>
  <c r="CI149" i="7"/>
  <c r="CV149" i="7"/>
  <c r="CU149" i="7"/>
  <c r="DH149" i="7"/>
  <c r="DG149" i="7"/>
  <c r="V150" i="7"/>
  <c r="U150" i="7"/>
  <c r="BR151" i="7"/>
  <c r="BQ151" i="7"/>
  <c r="AH152" i="7"/>
  <c r="AG152" i="7"/>
  <c r="BF152" i="7"/>
  <c r="BE152" i="7"/>
  <c r="CD152" i="7"/>
  <c r="CC152" i="7"/>
  <c r="DB152" i="7"/>
  <c r="DA152" i="7"/>
  <c r="BR153" i="7"/>
  <c r="BQ153" i="7"/>
  <c r="V154" i="7"/>
  <c r="U154" i="7"/>
  <c r="AB155" i="7"/>
  <c r="AA155" i="7"/>
  <c r="AN155" i="7"/>
  <c r="AM155" i="7"/>
  <c r="AZ155" i="7"/>
  <c r="AY155" i="7"/>
  <c r="BL155" i="7"/>
  <c r="BK155" i="7"/>
  <c r="BX155" i="7"/>
  <c r="BW155" i="7"/>
  <c r="CJ155" i="7"/>
  <c r="CI155" i="7"/>
  <c r="CV155" i="7"/>
  <c r="CU155" i="7"/>
  <c r="DH155" i="7"/>
  <c r="DG155" i="7"/>
  <c r="V156" i="7"/>
  <c r="U156" i="7"/>
  <c r="BR157" i="7"/>
  <c r="BQ157" i="7"/>
  <c r="V158" i="7"/>
  <c r="U158" i="7"/>
  <c r="AB159" i="7"/>
  <c r="AA159" i="7"/>
  <c r="AN159" i="7"/>
  <c r="AM159" i="7"/>
  <c r="AZ159" i="7"/>
  <c r="AY159" i="7"/>
  <c r="BL159" i="7"/>
  <c r="BK159" i="7"/>
  <c r="BX159" i="7"/>
  <c r="BW159" i="7"/>
  <c r="CJ159" i="7"/>
  <c r="CI159" i="7"/>
  <c r="CV159" i="7"/>
  <c r="CU159" i="7"/>
  <c r="DH159" i="7"/>
  <c r="DG159" i="7"/>
  <c r="V160" i="7"/>
  <c r="U160" i="7"/>
  <c r="BR161" i="7"/>
  <c r="BQ161" i="7"/>
  <c r="AB163" i="7"/>
  <c r="AA163" i="7"/>
  <c r="AN163" i="7"/>
  <c r="AM163" i="7"/>
  <c r="AZ163" i="7"/>
  <c r="AY163" i="7"/>
  <c r="BL163" i="7"/>
  <c r="BK163" i="7"/>
  <c r="BX163" i="7"/>
  <c r="BW163" i="7"/>
  <c r="CJ163" i="7"/>
  <c r="CI163" i="7"/>
  <c r="CV163" i="7"/>
  <c r="CU163" i="7"/>
  <c r="DH163" i="7"/>
  <c r="DG163" i="7"/>
  <c r="V164" i="7"/>
  <c r="U164" i="7"/>
  <c r="BR165" i="7"/>
  <c r="BQ165" i="7"/>
  <c r="V166" i="7"/>
  <c r="U166" i="7"/>
  <c r="AN168" i="7"/>
  <c r="AM168" i="7"/>
  <c r="AZ168" i="7"/>
  <c r="AY168" i="7"/>
  <c r="BL168" i="7"/>
  <c r="BK168" i="7"/>
  <c r="BX168" i="7"/>
  <c r="BW168" i="7"/>
  <c r="CJ168" i="7"/>
  <c r="CI168" i="7"/>
  <c r="CV168" i="7"/>
  <c r="CU168" i="7"/>
  <c r="DH168" i="7"/>
  <c r="DG168" i="7"/>
  <c r="CK208" i="7"/>
  <c r="CQ207" i="7"/>
  <c r="CK231" i="7"/>
  <c r="K231" i="7" s="1"/>
  <c r="K239" i="7"/>
  <c r="O239" i="7" s="1"/>
  <c r="P241" i="7"/>
  <c r="O241" i="7"/>
  <c r="P245" i="7"/>
  <c r="O245" i="7"/>
  <c r="M29" i="8"/>
  <c r="P17" i="8"/>
  <c r="O17" i="8"/>
  <c r="V18" i="8"/>
  <c r="U18" i="8"/>
  <c r="M18" i="8"/>
  <c r="BR18" i="8"/>
  <c r="BQ18" i="8"/>
  <c r="P19" i="8"/>
  <c r="O19" i="8"/>
  <c r="BL14" i="13"/>
  <c r="BK14" i="13"/>
  <c r="Q211" i="7"/>
  <c r="W210" i="7"/>
  <c r="Q210" i="7" s="1"/>
  <c r="AO211" i="7"/>
  <c r="AU210" i="7"/>
  <c r="AO210" i="7" s="1"/>
  <c r="BM211" i="7"/>
  <c r="BS210" i="7"/>
  <c r="BM210" i="7" s="1"/>
  <c r="CK211" i="7"/>
  <c r="CQ210" i="7"/>
  <c r="CK210" i="7" s="1"/>
  <c r="V143" i="7"/>
  <c r="BQ143" i="7"/>
  <c r="BR144" i="7"/>
  <c r="AN146" i="7"/>
  <c r="BL146" i="7"/>
  <c r="CJ146" i="7"/>
  <c r="DH146" i="7"/>
  <c r="M148" i="7"/>
  <c r="AC248" i="7"/>
  <c r="AG248" i="7" s="1"/>
  <c r="BA248" i="7"/>
  <c r="BE248" i="7" s="1"/>
  <c r="BY248" i="7"/>
  <c r="CC248" i="7" s="1"/>
  <c r="CW248" i="7"/>
  <c r="DA248" i="7" s="1"/>
  <c r="AI207" i="7"/>
  <c r="AI249" i="7" s="1"/>
  <c r="BG207" i="7"/>
  <c r="BG249" i="7" s="1"/>
  <c r="P205" i="7"/>
  <c r="K28" i="8"/>
  <c r="BM29" i="8"/>
  <c r="AT202" i="7"/>
  <c r="CP202" i="7"/>
  <c r="AT203" i="7"/>
  <c r="CP203" i="7"/>
  <c r="AT204" i="7"/>
  <c r="CP204" i="7"/>
  <c r="AT205" i="7"/>
  <c r="CP205" i="7"/>
  <c r="AT206" i="7"/>
  <c r="CP206" i="7"/>
  <c r="W208" i="7"/>
  <c r="AE208" i="7"/>
  <c r="AU208" i="7"/>
  <c r="BC208" i="7"/>
  <c r="BS208" i="7"/>
  <c r="CA208" i="7"/>
  <c r="CY208" i="7"/>
  <c r="BR209" i="7"/>
  <c r="S212" i="7"/>
  <c r="AA212" i="7"/>
  <c r="AQ212" i="7"/>
  <c r="AY212" i="7"/>
  <c r="BO212" i="7"/>
  <c r="BW212" i="7"/>
  <c r="CM212" i="7"/>
  <c r="CU212" i="7"/>
  <c r="M213" i="7"/>
  <c r="U213" i="7"/>
  <c r="V214" i="7"/>
  <c r="BQ214" i="7"/>
  <c r="AB215" i="7"/>
  <c r="AG215" i="7"/>
  <c r="AZ215" i="7"/>
  <c r="BE215" i="7"/>
  <c r="BX215" i="7"/>
  <c r="CC215" i="7"/>
  <c r="CV215" i="7"/>
  <c r="DA215" i="7"/>
  <c r="V216" i="7"/>
  <c r="DC248" i="7"/>
  <c r="Q28" i="8"/>
  <c r="AO28" i="8"/>
  <c r="K12" i="8"/>
  <c r="K29" i="8" s="1"/>
  <c r="Q30" i="8"/>
  <c r="AO30" i="8"/>
  <c r="O47" i="10"/>
  <c r="AA47" i="10"/>
  <c r="AM47" i="10"/>
  <c r="AY47" i="10"/>
  <c r="BK47" i="10"/>
  <c r="BW47" i="10"/>
  <c r="CI47" i="10"/>
  <c r="CU47" i="10"/>
  <c r="DG47" i="10"/>
  <c r="U48" i="10"/>
  <c r="AG48" i="10"/>
  <c r="AS48" i="10"/>
  <c r="BE48" i="10"/>
  <c r="BQ48" i="10"/>
  <c r="CC48" i="10"/>
  <c r="CO48" i="10"/>
  <c r="DA48" i="10"/>
  <c r="AT34" i="11"/>
  <c r="CP36" i="11"/>
  <c r="AT39" i="11"/>
  <c r="CP42" i="11"/>
  <c r="AT44" i="11"/>
  <c r="CP46" i="11"/>
  <c r="AT48" i="11"/>
  <c r="CP73" i="11"/>
  <c r="AT75" i="11"/>
  <c r="K76" i="11"/>
  <c r="CP77" i="11"/>
  <c r="P80" i="11"/>
  <c r="O80" i="11"/>
  <c r="Q81" i="11"/>
  <c r="AO81" i="11"/>
  <c r="AT81" i="11" s="1"/>
  <c r="BM81" i="11"/>
  <c r="CK81" i="11"/>
  <c r="CP81" i="11" s="1"/>
  <c r="AO82" i="11"/>
  <c r="CJ82" i="11"/>
  <c r="CI82" i="11"/>
  <c r="P84" i="11"/>
  <c r="O84" i="11"/>
  <c r="V86" i="11"/>
  <c r="U86" i="11"/>
  <c r="M86" i="11"/>
  <c r="BR87" i="11"/>
  <c r="BQ87" i="11"/>
  <c r="K88" i="11"/>
  <c r="P16" i="12"/>
  <c r="CP22" i="12"/>
  <c r="CO22" i="12"/>
  <c r="V28" i="12"/>
  <c r="U28" i="12"/>
  <c r="M28" i="12"/>
  <c r="CP40" i="12"/>
  <c r="CO40" i="12"/>
  <c r="O44" i="12"/>
  <c r="AH15" i="13"/>
  <c r="AE12" i="13"/>
  <c r="AG15" i="13"/>
  <c r="AE14" i="13"/>
  <c r="BF15" i="13"/>
  <c r="BC12" i="13"/>
  <c r="BE15" i="13"/>
  <c r="BC14" i="13"/>
  <c r="CD15" i="13"/>
  <c r="CA12" i="13"/>
  <c r="CC15" i="13"/>
  <c r="CA14" i="13"/>
  <c r="DB15" i="13"/>
  <c r="CY12" i="13"/>
  <c r="DA15" i="13"/>
  <c r="CY14" i="13"/>
  <c r="K16" i="13"/>
  <c r="AT16" i="13"/>
  <c r="AN22" i="13"/>
  <c r="AK12" i="13"/>
  <c r="S12" i="13" s="1"/>
  <c r="AM22" i="13"/>
  <c r="AK21" i="13"/>
  <c r="BL22" i="13"/>
  <c r="BI12" i="13"/>
  <c r="BK22" i="13"/>
  <c r="BI21" i="13"/>
  <c r="CJ22" i="13"/>
  <c r="CG12" i="13"/>
  <c r="CI22" i="13"/>
  <c r="CG21" i="13"/>
  <c r="DH22" i="13"/>
  <c r="DE12" i="13"/>
  <c r="DG22" i="13"/>
  <c r="DE21" i="13"/>
  <c r="AH25" i="13"/>
  <c r="AG25" i="13"/>
  <c r="BF25" i="13"/>
  <c r="BE25" i="13"/>
  <c r="CD25" i="13"/>
  <c r="CC25" i="13"/>
  <c r="DB25" i="13"/>
  <c r="DA25" i="13"/>
  <c r="K26" i="13"/>
  <c r="AT26" i="13"/>
  <c r="BR27" i="13"/>
  <c r="BQ27" i="13"/>
  <c r="V28" i="13"/>
  <c r="U28" i="13"/>
  <c r="M28" i="13"/>
  <c r="CP40" i="13"/>
  <c r="CO40" i="13"/>
  <c r="CP43" i="13"/>
  <c r="CO43" i="13"/>
  <c r="CO48" i="13"/>
  <c r="CP48" i="13"/>
  <c r="AS49" i="13"/>
  <c r="K49" i="13"/>
  <c r="AT49" i="13"/>
  <c r="CO53" i="13"/>
  <c r="CP53" i="13"/>
  <c r="V57" i="13"/>
  <c r="U57" i="13"/>
  <c r="M57" i="13"/>
  <c r="AN58" i="13"/>
  <c r="AM58" i="13"/>
  <c r="BL58" i="13"/>
  <c r="BK58" i="13"/>
  <c r="CJ58" i="13"/>
  <c r="CI58" i="13"/>
  <c r="DH58" i="13"/>
  <c r="DG58" i="13"/>
  <c r="P12" i="14"/>
  <c r="V16" i="14"/>
  <c r="U16" i="14"/>
  <c r="M16" i="14"/>
  <c r="AG169" i="7"/>
  <c r="AM169" i="7"/>
  <c r="AS169" i="7"/>
  <c r="AY169" i="7"/>
  <c r="BE169" i="7"/>
  <c r="BK169" i="7"/>
  <c r="BQ169" i="7"/>
  <c r="BW169" i="7"/>
  <c r="CC169" i="7"/>
  <c r="CI169" i="7"/>
  <c r="CO169" i="7"/>
  <c r="CU169" i="7"/>
  <c r="DA169" i="7"/>
  <c r="DG169" i="7"/>
  <c r="O170" i="7"/>
  <c r="U170" i="7"/>
  <c r="BQ170" i="7"/>
  <c r="O171" i="7"/>
  <c r="U171" i="7"/>
  <c r="BQ171" i="7"/>
  <c r="O172" i="7"/>
  <c r="U172" i="7"/>
  <c r="BQ172" i="7"/>
  <c r="O173" i="7"/>
  <c r="U173" i="7"/>
  <c r="BQ173" i="7"/>
  <c r="O174" i="7"/>
  <c r="U174" i="7"/>
  <c r="AA174" i="7"/>
  <c r="AG174" i="7"/>
  <c r="AM174" i="7"/>
  <c r="AS174" i="7"/>
  <c r="AY174" i="7"/>
  <c r="BE174" i="7"/>
  <c r="BK174" i="7"/>
  <c r="BQ174" i="7"/>
  <c r="BW174" i="7"/>
  <c r="CC174" i="7"/>
  <c r="CI174" i="7"/>
  <c r="CO174" i="7"/>
  <c r="CU174" i="7"/>
  <c r="DA174" i="7"/>
  <c r="DG174" i="7"/>
  <c r="O175" i="7"/>
  <c r="U175" i="7"/>
  <c r="BQ175" i="7"/>
  <c r="O176" i="7"/>
  <c r="U176" i="7"/>
  <c r="BQ176" i="7"/>
  <c r="O177" i="7"/>
  <c r="U177" i="7"/>
  <c r="AA177" i="7"/>
  <c r="AG177" i="7"/>
  <c r="AM177" i="7"/>
  <c r="AS177" i="7"/>
  <c r="AY177" i="7"/>
  <c r="BE177" i="7"/>
  <c r="BK177" i="7"/>
  <c r="BQ177" i="7"/>
  <c r="BW177" i="7"/>
  <c r="CC177" i="7"/>
  <c r="CI177" i="7"/>
  <c r="CO177" i="7"/>
  <c r="CU177" i="7"/>
  <c r="DA177" i="7"/>
  <c r="DG177" i="7"/>
  <c r="O178" i="7"/>
  <c r="U178" i="7"/>
  <c r="BQ178" i="7"/>
  <c r="O179" i="7"/>
  <c r="U179" i="7"/>
  <c r="BQ179" i="7"/>
  <c r="O180" i="7"/>
  <c r="U180" i="7"/>
  <c r="BQ180" i="7"/>
  <c r="O181" i="7"/>
  <c r="U181" i="7"/>
  <c r="BQ181" i="7"/>
  <c r="O182" i="7"/>
  <c r="U182" i="7"/>
  <c r="BQ182" i="7"/>
  <c r="O183" i="7"/>
  <c r="U183" i="7"/>
  <c r="BQ183" i="7"/>
  <c r="O184" i="7"/>
  <c r="U184" i="7"/>
  <c r="AA184" i="7"/>
  <c r="AG184" i="7"/>
  <c r="AM184" i="7"/>
  <c r="AS184" i="7"/>
  <c r="AY184" i="7"/>
  <c r="BE184" i="7"/>
  <c r="BK184" i="7"/>
  <c r="BQ184" i="7"/>
  <c r="BW184" i="7"/>
  <c r="CC184" i="7"/>
  <c r="CI184" i="7"/>
  <c r="CO184" i="7"/>
  <c r="CU184" i="7"/>
  <c r="DA184" i="7"/>
  <c r="DG184" i="7"/>
  <c r="O185" i="7"/>
  <c r="U185" i="7"/>
  <c r="BQ185" i="7"/>
  <c r="O186" i="7"/>
  <c r="U186" i="7"/>
  <c r="BQ186" i="7"/>
  <c r="O187" i="7"/>
  <c r="U187" i="7"/>
  <c r="BQ187" i="7"/>
  <c r="O188" i="7"/>
  <c r="U188" i="7"/>
  <c r="BQ188" i="7"/>
  <c r="O189" i="7"/>
  <c r="U189" i="7"/>
  <c r="BQ189" i="7"/>
  <c r="O191" i="7"/>
  <c r="U191" i="7"/>
  <c r="AA191" i="7"/>
  <c r="AG191" i="7"/>
  <c r="AM191" i="7"/>
  <c r="AS191" i="7"/>
  <c r="AY191" i="7"/>
  <c r="BE191" i="7"/>
  <c r="BK191" i="7"/>
  <c r="BQ191" i="7"/>
  <c r="BW191" i="7"/>
  <c r="CC191" i="7"/>
  <c r="CI191" i="7"/>
  <c r="CO191" i="7"/>
  <c r="CU191" i="7"/>
  <c r="DA191" i="7"/>
  <c r="DG191" i="7"/>
  <c r="O192" i="7"/>
  <c r="U192" i="7"/>
  <c r="AA192" i="7"/>
  <c r="AG192" i="7"/>
  <c r="AM192" i="7"/>
  <c r="AS192" i="7"/>
  <c r="AY192" i="7"/>
  <c r="BE192" i="7"/>
  <c r="BK192" i="7"/>
  <c r="BQ192" i="7"/>
  <c r="BW192" i="7"/>
  <c r="CC192" i="7"/>
  <c r="CI192" i="7"/>
  <c r="CO192" i="7"/>
  <c r="CU192" i="7"/>
  <c r="DA192" i="7"/>
  <c r="DG192" i="7"/>
  <c r="O193" i="7"/>
  <c r="U193" i="7"/>
  <c r="AA193" i="7"/>
  <c r="AG193" i="7"/>
  <c r="AM193" i="7"/>
  <c r="AS193" i="7"/>
  <c r="AY193" i="7"/>
  <c r="BE193" i="7"/>
  <c r="BK193" i="7"/>
  <c r="BQ193" i="7"/>
  <c r="BW193" i="7"/>
  <c r="CC193" i="7"/>
  <c r="CI193" i="7"/>
  <c r="CO193" i="7"/>
  <c r="CU193" i="7"/>
  <c r="DA193" i="7"/>
  <c r="AG200" i="7"/>
  <c r="AM200" i="7"/>
  <c r="BE200" i="7"/>
  <c r="BK200" i="7"/>
  <c r="Y208" i="7"/>
  <c r="AW208" i="7"/>
  <c r="BU208" i="7"/>
  <c r="CS208" i="7"/>
  <c r="P214" i="7"/>
  <c r="V215" i="7"/>
  <c r="AT215" i="7"/>
  <c r="BR215" i="7"/>
  <c r="CP215" i="7"/>
  <c r="P216" i="7"/>
  <c r="P217" i="7"/>
  <c r="O217" i="7"/>
  <c r="BR217" i="7"/>
  <c r="BQ217" i="7"/>
  <c r="V218" i="7"/>
  <c r="U218" i="7"/>
  <c r="AH218" i="7"/>
  <c r="AG218" i="7"/>
  <c r="AT218" i="7"/>
  <c r="AS218" i="7"/>
  <c r="BF218" i="7"/>
  <c r="BE218" i="7"/>
  <c r="BR218" i="7"/>
  <c r="BQ218" i="7"/>
  <c r="CD218" i="7"/>
  <c r="CC218" i="7"/>
  <c r="CP218" i="7"/>
  <c r="CO218" i="7"/>
  <c r="DB218" i="7"/>
  <c r="DA218" i="7"/>
  <c r="P219" i="7"/>
  <c r="O219" i="7"/>
  <c r="BR219" i="7"/>
  <c r="BQ219" i="7"/>
  <c r="V220" i="7"/>
  <c r="U220" i="7"/>
  <c r="AB221" i="7"/>
  <c r="AA221" i="7"/>
  <c r="AN221" i="7"/>
  <c r="AM221" i="7"/>
  <c r="AZ221" i="7"/>
  <c r="AY221" i="7"/>
  <c r="BL221" i="7"/>
  <c r="BK221" i="7"/>
  <c r="BX221" i="7"/>
  <c r="BW221" i="7"/>
  <c r="CJ221" i="7"/>
  <c r="CI221" i="7"/>
  <c r="CV221" i="7"/>
  <c r="CU221" i="7"/>
  <c r="DH221" i="7"/>
  <c r="DG221" i="7"/>
  <c r="V222" i="7"/>
  <c r="U222" i="7"/>
  <c r="P223" i="7"/>
  <c r="O223" i="7"/>
  <c r="BR223" i="7"/>
  <c r="BQ223" i="7"/>
  <c r="V224" i="7"/>
  <c r="U224" i="7"/>
  <c r="P225" i="7"/>
  <c r="O225" i="7"/>
  <c r="BR225" i="7"/>
  <c r="BQ225" i="7"/>
  <c r="V226" i="7"/>
  <c r="U226" i="7"/>
  <c r="P227" i="7"/>
  <c r="O227" i="7"/>
  <c r="BR227" i="7"/>
  <c r="BQ227" i="7"/>
  <c r="V228" i="7"/>
  <c r="U228" i="7"/>
  <c r="P229" i="7"/>
  <c r="O229" i="7"/>
  <c r="BR229" i="7"/>
  <c r="BQ229" i="7"/>
  <c r="V230" i="7"/>
  <c r="U230" i="7"/>
  <c r="AB231" i="7"/>
  <c r="AA231" i="7"/>
  <c r="AN231" i="7"/>
  <c r="AM231" i="7"/>
  <c r="AZ231" i="7"/>
  <c r="AY231" i="7"/>
  <c r="BL231" i="7"/>
  <c r="BK231" i="7"/>
  <c r="BX231" i="7"/>
  <c r="BW231" i="7"/>
  <c r="CJ231" i="7"/>
  <c r="CI231" i="7"/>
  <c r="CV231" i="7"/>
  <c r="CU231" i="7"/>
  <c r="DH231" i="7"/>
  <c r="DG231" i="7"/>
  <c r="V232" i="7"/>
  <c r="U232" i="7"/>
  <c r="AH232" i="7"/>
  <c r="AG232" i="7"/>
  <c r="AT232" i="7"/>
  <c r="AS232" i="7"/>
  <c r="BF232" i="7"/>
  <c r="BE232" i="7"/>
  <c r="BR232" i="7"/>
  <c r="BQ232" i="7"/>
  <c r="CD232" i="7"/>
  <c r="CC232" i="7"/>
  <c r="CP232" i="7"/>
  <c r="CO232" i="7"/>
  <c r="DB232" i="7"/>
  <c r="DA232" i="7"/>
  <c r="P233" i="7"/>
  <c r="O233" i="7"/>
  <c r="BR233" i="7"/>
  <c r="BQ233" i="7"/>
  <c r="V234" i="7"/>
  <c r="U234" i="7"/>
  <c r="AH234" i="7"/>
  <c r="AG234" i="7"/>
  <c r="AT234" i="7"/>
  <c r="AS234" i="7"/>
  <c r="BF234" i="7"/>
  <c r="BE234" i="7"/>
  <c r="BR234" i="7"/>
  <c r="BQ234" i="7"/>
  <c r="CD234" i="7"/>
  <c r="CC234" i="7"/>
  <c r="CP234" i="7"/>
  <c r="CO234" i="7"/>
  <c r="DB234" i="7"/>
  <c r="DA234" i="7"/>
  <c r="P235" i="7"/>
  <c r="O235" i="7"/>
  <c r="BR235" i="7"/>
  <c r="BQ235" i="7"/>
  <c r="V236" i="7"/>
  <c r="U236" i="7"/>
  <c r="P237" i="7"/>
  <c r="O237" i="7"/>
  <c r="BR237" i="7"/>
  <c r="BQ237" i="7"/>
  <c r="V238" i="7"/>
  <c r="U238" i="7"/>
  <c r="AB239" i="7"/>
  <c r="AA239" i="7"/>
  <c r="AN239" i="7"/>
  <c r="AM239" i="7"/>
  <c r="AZ239" i="7"/>
  <c r="AY239" i="7"/>
  <c r="BL239" i="7"/>
  <c r="BK239" i="7"/>
  <c r="BX239" i="7"/>
  <c r="BW239" i="7"/>
  <c r="CJ239" i="7"/>
  <c r="CI239" i="7"/>
  <c r="CV239" i="7"/>
  <c r="CU239" i="7"/>
  <c r="DH239" i="7"/>
  <c r="DG239" i="7"/>
  <c r="V240" i="7"/>
  <c r="U240" i="7"/>
  <c r="AB241" i="7"/>
  <c r="AA241" i="7"/>
  <c r="AN241" i="7"/>
  <c r="AM241" i="7"/>
  <c r="AZ241" i="7"/>
  <c r="AY241" i="7"/>
  <c r="BL241" i="7"/>
  <c r="BK241" i="7"/>
  <c r="BX241" i="7"/>
  <c r="BW241" i="7"/>
  <c r="CJ241" i="7"/>
  <c r="CI241" i="7"/>
  <c r="CV241" i="7"/>
  <c r="CU241" i="7"/>
  <c r="DH241" i="7"/>
  <c r="DG241" i="7"/>
  <c r="V242" i="7"/>
  <c r="U242" i="7"/>
  <c r="BR243" i="7"/>
  <c r="BQ243" i="7"/>
  <c r="V244" i="7"/>
  <c r="U244" i="7"/>
  <c r="BR245" i="7"/>
  <c r="BQ245" i="7"/>
  <c r="V246" i="7"/>
  <c r="U246" i="7"/>
  <c r="Y248" i="7"/>
  <c r="AK248" i="7"/>
  <c r="AW248" i="7"/>
  <c r="BI248" i="7"/>
  <c r="BU248" i="7"/>
  <c r="CG248" i="7"/>
  <c r="CS248" i="7"/>
  <c r="DE248" i="7"/>
  <c r="AB10" i="8"/>
  <c r="AA10" i="8"/>
  <c r="AN10" i="8"/>
  <c r="AM10" i="8"/>
  <c r="AZ10" i="8"/>
  <c r="AY10" i="8"/>
  <c r="BL10" i="8"/>
  <c r="BK10" i="8"/>
  <c r="BX10" i="8"/>
  <c r="BW10" i="8"/>
  <c r="CJ10" i="8"/>
  <c r="CI10" i="8"/>
  <c r="CV10" i="8"/>
  <c r="CU10" i="8"/>
  <c r="DH10" i="8"/>
  <c r="DG10" i="8"/>
  <c r="S28" i="8"/>
  <c r="V11" i="8"/>
  <c r="U11" i="8"/>
  <c r="AQ28" i="8"/>
  <c r="BR12" i="8"/>
  <c r="BQ12" i="8"/>
  <c r="S30" i="8"/>
  <c r="V13" i="8"/>
  <c r="U13" i="8"/>
  <c r="AQ30" i="8"/>
  <c r="AB15" i="8"/>
  <c r="AA15" i="8"/>
  <c r="AN15" i="8"/>
  <c r="AM15" i="8"/>
  <c r="AZ15" i="8"/>
  <c r="AY15" i="8"/>
  <c r="BL15" i="8"/>
  <c r="BK15" i="8"/>
  <c r="BX15" i="8"/>
  <c r="BW15" i="8"/>
  <c r="CJ15" i="8"/>
  <c r="CI15" i="8"/>
  <c r="CV15" i="8"/>
  <c r="CU15" i="8"/>
  <c r="DH15" i="8"/>
  <c r="DG15" i="8"/>
  <c r="V16" i="8"/>
  <c r="U16" i="8"/>
  <c r="BR17" i="8"/>
  <c r="BQ17" i="8"/>
  <c r="AH18" i="8"/>
  <c r="AG18" i="8"/>
  <c r="BF18" i="8"/>
  <c r="BE18" i="8"/>
  <c r="CD18" i="8"/>
  <c r="CC18" i="8"/>
  <c r="DB18" i="8"/>
  <c r="DA18" i="8"/>
  <c r="BR19" i="8"/>
  <c r="BQ19" i="8"/>
  <c r="V20" i="8"/>
  <c r="U20" i="8"/>
  <c r="BR21" i="8"/>
  <c r="BQ21" i="8"/>
  <c r="AT12" i="9"/>
  <c r="M12" i="9"/>
  <c r="AS12" i="9"/>
  <c r="CP13" i="9"/>
  <c r="CO13" i="9"/>
  <c r="AT14" i="9"/>
  <c r="M14" i="9"/>
  <c r="AS14" i="9"/>
  <c r="CP15" i="9"/>
  <c r="CO15" i="9"/>
  <c r="AT16" i="9"/>
  <c r="M16" i="9"/>
  <c r="AS16" i="9"/>
  <c r="CP17" i="9"/>
  <c r="CO17" i="9"/>
  <c r="AT18" i="9"/>
  <c r="M18" i="9"/>
  <c r="AS18" i="9"/>
  <c r="CP20" i="9"/>
  <c r="CO20" i="9"/>
  <c r="AT22" i="9"/>
  <c r="M22" i="9"/>
  <c r="AS22" i="9"/>
  <c r="CP23" i="9"/>
  <c r="CO23" i="9"/>
  <c r="AT25" i="9"/>
  <c r="M25" i="9"/>
  <c r="AS25" i="9"/>
  <c r="CP26" i="9"/>
  <c r="CO26" i="9"/>
  <c r="AT27" i="9"/>
  <c r="M27" i="9"/>
  <c r="AS27" i="9"/>
  <c r="CP29" i="9"/>
  <c r="CO29" i="9"/>
  <c r="AT30" i="9"/>
  <c r="M30" i="9"/>
  <c r="AS30" i="9"/>
  <c r="CP32" i="9"/>
  <c r="CO32" i="9"/>
  <c r="AT34" i="9"/>
  <c r="M34" i="9"/>
  <c r="AS34" i="9"/>
  <c r="CP36" i="9"/>
  <c r="CO36" i="9"/>
  <c r="AT37" i="9"/>
  <c r="M37" i="9"/>
  <c r="AS37" i="9"/>
  <c r="CP11" i="10"/>
  <c r="CO11" i="10"/>
  <c r="AT12" i="10"/>
  <c r="M12" i="10"/>
  <c r="AS12" i="10"/>
  <c r="CP14" i="10"/>
  <c r="CO14" i="10"/>
  <c r="AT15" i="10"/>
  <c r="M15" i="10"/>
  <c r="AS15" i="10"/>
  <c r="CP16" i="10"/>
  <c r="CO16" i="10"/>
  <c r="AT17" i="10"/>
  <c r="M17" i="10"/>
  <c r="AS17" i="10"/>
  <c r="CP18" i="10"/>
  <c r="CO18" i="10"/>
  <c r="AT20" i="10"/>
  <c r="M20" i="10"/>
  <c r="AS20" i="10"/>
  <c r="CP21" i="10"/>
  <c r="CO21" i="10"/>
  <c r="AT23" i="10"/>
  <c r="M23" i="10"/>
  <c r="AS23" i="10"/>
  <c r="CP24" i="10"/>
  <c r="CO24" i="10"/>
  <c r="AT25" i="10"/>
  <c r="M25" i="10"/>
  <c r="AS25" i="10"/>
  <c r="CP26" i="10"/>
  <c r="CO26" i="10"/>
  <c r="AT28" i="10"/>
  <c r="M28" i="10"/>
  <c r="AS28" i="10"/>
  <c r="CP30" i="10"/>
  <c r="CO30" i="10"/>
  <c r="AT31" i="10"/>
  <c r="M31" i="10"/>
  <c r="AS31" i="10"/>
  <c r="CP33" i="10"/>
  <c r="CO33" i="10"/>
  <c r="AT34" i="10"/>
  <c r="M34" i="10"/>
  <c r="AS34" i="10"/>
  <c r="CP35" i="10"/>
  <c r="CO35" i="10"/>
  <c r="AT36" i="10"/>
  <c r="M36" i="10"/>
  <c r="AS36" i="10"/>
  <c r="CP37" i="10"/>
  <c r="CO37" i="10"/>
  <c r="AT38" i="10"/>
  <c r="M38" i="10"/>
  <c r="AS38" i="10"/>
  <c r="CP39" i="10"/>
  <c r="CO39" i="10"/>
  <c r="AT40" i="10"/>
  <c r="M40" i="10"/>
  <c r="AS40" i="10"/>
  <c r="CP41" i="10"/>
  <c r="CO41" i="10"/>
  <c r="AT42" i="10"/>
  <c r="M42" i="10"/>
  <c r="AS42" i="10"/>
  <c r="CP44" i="10"/>
  <c r="CO44" i="10"/>
  <c r="AT45" i="10"/>
  <c r="M45" i="10"/>
  <c r="AS45" i="10"/>
  <c r="CP46" i="10"/>
  <c r="CO46" i="10"/>
  <c r="AB47" i="10"/>
  <c r="AZ47" i="10"/>
  <c r="BX47" i="10"/>
  <c r="CV47" i="10"/>
  <c r="V48" i="10"/>
  <c r="AT11" i="11"/>
  <c r="M11" i="11"/>
  <c r="AS11" i="11"/>
  <c r="CP14" i="11"/>
  <c r="CO14" i="11"/>
  <c r="AT15" i="11"/>
  <c r="M15" i="11"/>
  <c r="AS15" i="11"/>
  <c r="CP16" i="11"/>
  <c r="CO16" i="11"/>
  <c r="AT17" i="11"/>
  <c r="M17" i="11"/>
  <c r="AS17" i="11"/>
  <c r="CP18" i="11"/>
  <c r="CO18" i="11"/>
  <c r="AT19" i="11"/>
  <c r="M19" i="11"/>
  <c r="AS19" i="11"/>
  <c r="CP20" i="11"/>
  <c r="CO20" i="11"/>
  <c r="AT21" i="11"/>
  <c r="M21" i="11"/>
  <c r="AS21" i="11"/>
  <c r="CP23" i="11"/>
  <c r="CO23" i="11"/>
  <c r="AT24" i="11"/>
  <c r="M24" i="11"/>
  <c r="AS24" i="11"/>
  <c r="CP25" i="11"/>
  <c r="CO25" i="11"/>
  <c r="AT27" i="11"/>
  <c r="M27" i="11"/>
  <c r="AS27" i="11"/>
  <c r="CP29" i="11"/>
  <c r="CO29" i="11"/>
  <c r="AT30" i="11"/>
  <c r="M30" i="11"/>
  <c r="AS30" i="11"/>
  <c r="CP32" i="11"/>
  <c r="AT35" i="11"/>
  <c r="K36" i="11"/>
  <c r="CP37" i="11"/>
  <c r="AT40" i="11"/>
  <c r="K42" i="11"/>
  <c r="CP43" i="11"/>
  <c r="AT45" i="11"/>
  <c r="K46" i="11"/>
  <c r="CP47" i="11"/>
  <c r="AT51" i="11"/>
  <c r="CP54" i="11"/>
  <c r="AT57" i="11"/>
  <c r="CP59" i="11"/>
  <c r="AT61" i="11"/>
  <c r="CP63" i="11"/>
  <c r="AT65" i="11"/>
  <c r="BL82" i="11"/>
  <c r="BK82" i="11"/>
  <c r="K89" i="11"/>
  <c r="AT89" i="11"/>
  <c r="AB12" i="12"/>
  <c r="AA12" i="12"/>
  <c r="S12" i="12"/>
  <c r="AZ12" i="12"/>
  <c r="AY12" i="12"/>
  <c r="AQ12" i="12"/>
  <c r="BX12" i="12"/>
  <c r="BW12" i="12"/>
  <c r="BO12" i="12"/>
  <c r="CV12" i="12"/>
  <c r="CU12" i="12"/>
  <c r="CM12" i="12"/>
  <c r="P18" i="12"/>
  <c r="V22" i="12"/>
  <c r="U22" i="12"/>
  <c r="M22" i="12"/>
  <c r="AN23" i="12"/>
  <c r="AM23" i="12"/>
  <c r="BL23" i="12"/>
  <c r="BK23" i="12"/>
  <c r="CJ23" i="12"/>
  <c r="CI23" i="12"/>
  <c r="DH23" i="12"/>
  <c r="DG23" i="12"/>
  <c r="BF24" i="12"/>
  <c r="BC51" i="12"/>
  <c r="BE24" i="12"/>
  <c r="DB24" i="12"/>
  <c r="DA24" i="12"/>
  <c r="O26" i="12"/>
  <c r="AT28" i="12"/>
  <c r="AS28" i="12"/>
  <c r="K30" i="12"/>
  <c r="AT30" i="12"/>
  <c r="AN32" i="12"/>
  <c r="AM32" i="12"/>
  <c r="CJ32" i="12"/>
  <c r="CI32" i="12"/>
  <c r="K36" i="12"/>
  <c r="AT36" i="12"/>
  <c r="AH38" i="12"/>
  <c r="AG38" i="12"/>
  <c r="AE37" i="12"/>
  <c r="CD38" i="12"/>
  <c r="CC38" i="12"/>
  <c r="CA37" i="12"/>
  <c r="AB39" i="12"/>
  <c r="AA39" i="12"/>
  <c r="S39" i="12"/>
  <c r="Y38" i="12"/>
  <c r="AZ39" i="12"/>
  <c r="AY39" i="12"/>
  <c r="AQ39" i="12"/>
  <c r="AW38" i="12"/>
  <c r="BX39" i="12"/>
  <c r="BW39" i="12"/>
  <c r="BO39" i="12"/>
  <c r="BU38" i="12"/>
  <c r="CV39" i="12"/>
  <c r="CU39" i="12"/>
  <c r="CM39" i="12"/>
  <c r="CS38" i="12"/>
  <c r="V40" i="12"/>
  <c r="U40" i="12"/>
  <c r="M40" i="12"/>
  <c r="AN41" i="12"/>
  <c r="AM41" i="12"/>
  <c r="BL41" i="12"/>
  <c r="BK41" i="12"/>
  <c r="CJ41" i="12"/>
  <c r="CI41" i="12"/>
  <c r="DH41" i="12"/>
  <c r="DG41" i="12"/>
  <c r="AB12" i="13"/>
  <c r="AA12" i="13"/>
  <c r="BX12" i="13"/>
  <c r="BW12" i="13"/>
  <c r="V16" i="13"/>
  <c r="U16" i="13"/>
  <c r="M16" i="13"/>
  <c r="O19" i="13"/>
  <c r="V26" i="13"/>
  <c r="U26" i="13"/>
  <c r="M26" i="13"/>
  <c r="AB30" i="13"/>
  <c r="AA30" i="13"/>
  <c r="S30" i="13"/>
  <c r="AZ30" i="13"/>
  <c r="AY30" i="13"/>
  <c r="AQ30" i="13"/>
  <c r="BX30" i="13"/>
  <c r="BW30" i="13"/>
  <c r="BO30" i="13"/>
  <c r="CV30" i="13"/>
  <c r="CU30" i="13"/>
  <c r="CM30" i="13"/>
  <c r="V40" i="13"/>
  <c r="U40" i="13"/>
  <c r="M40" i="13"/>
  <c r="AB42" i="13"/>
  <c r="AA42" i="13"/>
  <c r="S42" i="13"/>
  <c r="AZ42" i="13"/>
  <c r="AY42" i="13"/>
  <c r="AQ42" i="13"/>
  <c r="BX42" i="13"/>
  <c r="BW42" i="13"/>
  <c r="BO42" i="13"/>
  <c r="CV42" i="13"/>
  <c r="CU42" i="13"/>
  <c r="CM42" i="13"/>
  <c r="V43" i="13"/>
  <c r="U43" i="13"/>
  <c r="M43" i="13"/>
  <c r="CO46" i="13"/>
  <c r="CP46" i="13"/>
  <c r="AS47" i="13"/>
  <c r="K47" i="13"/>
  <c r="AT47" i="13"/>
  <c r="BR48" i="13"/>
  <c r="BQ48" i="13"/>
  <c r="V49" i="13"/>
  <c r="U49" i="13"/>
  <c r="M49" i="13"/>
  <c r="BR53" i="13"/>
  <c r="BQ53" i="13"/>
  <c r="P55" i="13"/>
  <c r="AT57" i="13"/>
  <c r="AS57" i="13"/>
  <c r="P14" i="14"/>
  <c r="AT16" i="14"/>
  <c r="AS16" i="14"/>
  <c r="CO17" i="14"/>
  <c r="CP17" i="14"/>
  <c r="AS18" i="14"/>
  <c r="K18" i="14"/>
  <c r="AT18" i="14"/>
  <c r="AH193" i="7"/>
  <c r="BF193" i="7"/>
  <c r="CD193" i="7"/>
  <c r="DB193" i="7"/>
  <c r="AN200" i="7"/>
  <c r="BL200" i="7"/>
  <c r="CJ200" i="7"/>
  <c r="DH200" i="7"/>
  <c r="M209" i="7"/>
  <c r="U209" i="7"/>
  <c r="AH212" i="7"/>
  <c r="AM212" i="7"/>
  <c r="BF212" i="7"/>
  <c r="BK212" i="7"/>
  <c r="CD212" i="7"/>
  <c r="CI212" i="7"/>
  <c r="DB212" i="7"/>
  <c r="DG212" i="7"/>
  <c r="BR213" i="7"/>
  <c r="O214" i="7"/>
  <c r="M215" i="7"/>
  <c r="U215" i="7"/>
  <c r="AN215" i="7"/>
  <c r="AS215" i="7"/>
  <c r="BL215" i="7"/>
  <c r="BQ215" i="7"/>
  <c r="CJ215" i="7"/>
  <c r="CO215" i="7"/>
  <c r="DH215" i="7"/>
  <c r="O216" i="7"/>
  <c r="BM28" i="8"/>
  <c r="CK28" i="8"/>
  <c r="BM30" i="8"/>
  <c r="CK30" i="8"/>
  <c r="K13" i="9"/>
  <c r="K334" i="5" s="1"/>
  <c r="K15" i="9"/>
  <c r="K337" i="5" s="1"/>
  <c r="K17" i="9"/>
  <c r="K20" i="9"/>
  <c r="K23" i="9"/>
  <c r="K341" i="5" s="1"/>
  <c r="K26" i="9"/>
  <c r="K29" i="9"/>
  <c r="K36" i="9"/>
  <c r="K339" i="5" s="1"/>
  <c r="K11" i="10"/>
  <c r="K14" i="10"/>
  <c r="K16" i="10"/>
  <c r="K18" i="10"/>
  <c r="K21" i="10"/>
  <c r="K24" i="10"/>
  <c r="K26" i="10"/>
  <c r="K30" i="10"/>
  <c r="K33" i="10"/>
  <c r="K35" i="10"/>
  <c r="K37" i="10"/>
  <c r="K39" i="10"/>
  <c r="K41" i="10"/>
  <c r="K44" i="10"/>
  <c r="K46" i="10"/>
  <c r="U47" i="10"/>
  <c r="AG47" i="10"/>
  <c r="AS47" i="10"/>
  <c r="BE47" i="10"/>
  <c r="BQ47" i="10"/>
  <c r="CC47" i="10"/>
  <c r="CO47" i="10"/>
  <c r="DA47" i="10"/>
  <c r="O48" i="10"/>
  <c r="AA48" i="10"/>
  <c r="AM48" i="10"/>
  <c r="AY48" i="10"/>
  <c r="BK48" i="10"/>
  <c r="BW48" i="10"/>
  <c r="CI48" i="10"/>
  <c r="CU48" i="10"/>
  <c r="DG48" i="10"/>
  <c r="K14" i="11"/>
  <c r="K16" i="11"/>
  <c r="K18" i="11"/>
  <c r="K20" i="11"/>
  <c r="K23" i="11"/>
  <c r="K25" i="11"/>
  <c r="K29" i="11"/>
  <c r="K32" i="11"/>
  <c r="CP34" i="11"/>
  <c r="AT36" i="11"/>
  <c r="K37" i="11"/>
  <c r="CP39" i="11"/>
  <c r="AT42" i="11"/>
  <c r="K43" i="11"/>
  <c r="CP44" i="11"/>
  <c r="AT46" i="11"/>
  <c r="K47" i="11"/>
  <c r="CP48" i="11"/>
  <c r="AT52" i="11"/>
  <c r="K54" i="11"/>
  <c r="CP55" i="11"/>
  <c r="AT58" i="11"/>
  <c r="K59" i="11"/>
  <c r="CP60" i="11"/>
  <c r="AT62" i="11"/>
  <c r="K63" i="11"/>
  <c r="CP64" i="11"/>
  <c r="AT67" i="11"/>
  <c r="K68" i="11"/>
  <c r="CP69" i="11"/>
  <c r="AT73" i="11"/>
  <c r="CP75" i="11"/>
  <c r="AT77" i="11"/>
  <c r="AN82" i="11"/>
  <c r="AM82" i="11"/>
  <c r="BR88" i="11"/>
  <c r="BQ88" i="11"/>
  <c r="V89" i="11"/>
  <c r="U89" i="11"/>
  <c r="M89" i="11"/>
  <c r="AH11" i="12"/>
  <c r="AG11" i="12"/>
  <c r="BF11" i="12"/>
  <c r="BE11" i="12"/>
  <c r="CD11" i="12"/>
  <c r="CC11" i="12"/>
  <c r="DB11" i="12"/>
  <c r="DA11" i="12"/>
  <c r="O20" i="12"/>
  <c r="AT22" i="12"/>
  <c r="AS22" i="12"/>
  <c r="BR28" i="12"/>
  <c r="BQ28" i="12"/>
  <c r="BR29" i="12"/>
  <c r="BQ29" i="12"/>
  <c r="V30" i="12"/>
  <c r="U30" i="12"/>
  <c r="M30" i="12"/>
  <c r="AH33" i="12"/>
  <c r="AG33" i="12"/>
  <c r="AE32" i="12"/>
  <c r="BF33" i="12"/>
  <c r="BE33" i="12"/>
  <c r="BC32" i="12"/>
  <c r="CD33" i="12"/>
  <c r="CC33" i="12"/>
  <c r="CA32" i="12"/>
  <c r="DB33" i="12"/>
  <c r="DA33" i="12"/>
  <c r="CY32" i="12"/>
  <c r="K34" i="12"/>
  <c r="AT34" i="12"/>
  <c r="BR35" i="12"/>
  <c r="BQ35" i="12"/>
  <c r="V36" i="12"/>
  <c r="U36" i="12"/>
  <c r="M36" i="12"/>
  <c r="AT40" i="12"/>
  <c r="AS40" i="12"/>
  <c r="AH11" i="13"/>
  <c r="AG11" i="13"/>
  <c r="BF11" i="13"/>
  <c r="BE11" i="13"/>
  <c r="CD11" i="13"/>
  <c r="CC11" i="13"/>
  <c r="DB11" i="13"/>
  <c r="DA11" i="13"/>
  <c r="AN17" i="13"/>
  <c r="AM17" i="13"/>
  <c r="AK13" i="13"/>
  <c r="BL17" i="13"/>
  <c r="BK17" i="13"/>
  <c r="BI13" i="13"/>
  <c r="CJ17" i="13"/>
  <c r="CI17" i="13"/>
  <c r="CG13" i="13"/>
  <c r="DH17" i="13"/>
  <c r="DG17" i="13"/>
  <c r="DE13" i="13"/>
  <c r="AN34" i="13"/>
  <c r="AM34" i="13"/>
  <c r="AK33" i="13"/>
  <c r="BL34" i="13"/>
  <c r="BK34" i="13"/>
  <c r="BI33" i="13"/>
  <c r="CJ34" i="13"/>
  <c r="CI34" i="13"/>
  <c r="CG33" i="13"/>
  <c r="DH34" i="13"/>
  <c r="DG34" i="13"/>
  <c r="DE33" i="13"/>
  <c r="O38" i="13"/>
  <c r="AT40" i="13"/>
  <c r="AS40" i="13"/>
  <c r="CO41" i="13"/>
  <c r="CP41" i="13"/>
  <c r="AT43" i="13"/>
  <c r="AS43" i="13"/>
  <c r="CO44" i="13"/>
  <c r="CP44" i="13"/>
  <c r="AS45" i="13"/>
  <c r="K45" i="13"/>
  <c r="AT45" i="13"/>
  <c r="BR46" i="13"/>
  <c r="BQ46" i="13"/>
  <c r="V47" i="13"/>
  <c r="U47" i="13"/>
  <c r="M47" i="13"/>
  <c r="AN50" i="13"/>
  <c r="AM50" i="13"/>
  <c r="BL50" i="13"/>
  <c r="BK50" i="13"/>
  <c r="CJ50" i="13"/>
  <c r="CI50" i="13"/>
  <c r="DH50" i="13"/>
  <c r="DG50" i="13"/>
  <c r="BR57" i="13"/>
  <c r="BQ57" i="13"/>
  <c r="AB11" i="14"/>
  <c r="AA11" i="14"/>
  <c r="S11" i="14"/>
  <c r="AZ11" i="14"/>
  <c r="AY11" i="14"/>
  <c r="AQ11" i="14"/>
  <c r="BX11" i="14"/>
  <c r="BW11" i="14"/>
  <c r="BO11" i="14"/>
  <c r="CV11" i="14"/>
  <c r="CU11" i="14"/>
  <c r="CM11" i="14"/>
  <c r="BR16" i="14"/>
  <c r="BQ16" i="14"/>
  <c r="BR17" i="14"/>
  <c r="BQ17" i="14"/>
  <c r="V18" i="14"/>
  <c r="U18" i="14"/>
  <c r="M18" i="14"/>
  <c r="K202" i="7"/>
  <c r="O202" i="7" s="1"/>
  <c r="K203" i="7"/>
  <c r="O203" i="7" s="1"/>
  <c r="K204" i="7"/>
  <c r="O204" i="7" s="1"/>
  <c r="K205" i="7"/>
  <c r="O205" i="7" s="1"/>
  <c r="Q212" i="7"/>
  <c r="AO212" i="7"/>
  <c r="BM212" i="7"/>
  <c r="CK212" i="7"/>
  <c r="K213" i="7"/>
  <c r="BR216" i="7"/>
  <c r="BQ216" i="7"/>
  <c r="V217" i="7"/>
  <c r="U217" i="7"/>
  <c r="M218" i="7"/>
  <c r="AB218" i="7"/>
  <c r="AA218" i="7"/>
  <c r="AN218" i="7"/>
  <c r="AM218" i="7"/>
  <c r="AZ218" i="7"/>
  <c r="AY218" i="7"/>
  <c r="BL218" i="7"/>
  <c r="BK218" i="7"/>
  <c r="BX218" i="7"/>
  <c r="BW218" i="7"/>
  <c r="CJ218" i="7"/>
  <c r="CI218" i="7"/>
  <c r="CV218" i="7"/>
  <c r="CU218" i="7"/>
  <c r="DH218" i="7"/>
  <c r="DG218" i="7"/>
  <c r="V219" i="7"/>
  <c r="U219" i="7"/>
  <c r="M220" i="7"/>
  <c r="BR220" i="7"/>
  <c r="BQ220" i="7"/>
  <c r="S221" i="7"/>
  <c r="AH221" i="7"/>
  <c r="AG221" i="7"/>
  <c r="AQ221" i="7"/>
  <c r="BF221" i="7"/>
  <c r="BE221" i="7"/>
  <c r="BO221" i="7"/>
  <c r="CD221" i="7"/>
  <c r="CC221" i="7"/>
  <c r="CM221" i="7"/>
  <c r="DB221" i="7"/>
  <c r="DA221" i="7"/>
  <c r="M222" i="7"/>
  <c r="BR222" i="7"/>
  <c r="BQ222" i="7"/>
  <c r="V223" i="7"/>
  <c r="U223" i="7"/>
  <c r="M224" i="7"/>
  <c r="BR224" i="7"/>
  <c r="BQ224" i="7"/>
  <c r="V225" i="7"/>
  <c r="U225" i="7"/>
  <c r="M226" i="7"/>
  <c r="BR226" i="7"/>
  <c r="BQ226" i="7"/>
  <c r="V227" i="7"/>
  <c r="U227" i="7"/>
  <c r="M228" i="7"/>
  <c r="BR228" i="7"/>
  <c r="BQ228" i="7"/>
  <c r="V229" i="7"/>
  <c r="U229" i="7"/>
  <c r="M230" i="7"/>
  <c r="BR230" i="7"/>
  <c r="BQ230" i="7"/>
  <c r="S231" i="7"/>
  <c r="AH231" i="7"/>
  <c r="AG231" i="7"/>
  <c r="AQ231" i="7"/>
  <c r="BF231" i="7"/>
  <c r="BE231" i="7"/>
  <c r="BO231" i="7"/>
  <c r="CD231" i="7"/>
  <c r="CC231" i="7"/>
  <c r="CM231" i="7"/>
  <c r="DB231" i="7"/>
  <c r="DA231" i="7"/>
  <c r="M232" i="7"/>
  <c r="AB232" i="7"/>
  <c r="AA232" i="7"/>
  <c r="AN232" i="7"/>
  <c r="AM232" i="7"/>
  <c r="AZ232" i="7"/>
  <c r="AY232" i="7"/>
  <c r="BL232" i="7"/>
  <c r="BK232" i="7"/>
  <c r="BX232" i="7"/>
  <c r="BW232" i="7"/>
  <c r="CJ232" i="7"/>
  <c r="CI232" i="7"/>
  <c r="CV232" i="7"/>
  <c r="CU232" i="7"/>
  <c r="DH232" i="7"/>
  <c r="DG232" i="7"/>
  <c r="V233" i="7"/>
  <c r="U233" i="7"/>
  <c r="M234" i="7"/>
  <c r="AB234" i="7"/>
  <c r="AA234" i="7"/>
  <c r="AN234" i="7"/>
  <c r="AM234" i="7"/>
  <c r="AZ234" i="7"/>
  <c r="AY234" i="7"/>
  <c r="BL234" i="7"/>
  <c r="BK234" i="7"/>
  <c r="BX234" i="7"/>
  <c r="BW234" i="7"/>
  <c r="CJ234" i="7"/>
  <c r="CI234" i="7"/>
  <c r="CV234" i="7"/>
  <c r="CU234" i="7"/>
  <c r="DH234" i="7"/>
  <c r="DG234" i="7"/>
  <c r="V235" i="7"/>
  <c r="U235" i="7"/>
  <c r="M236" i="7"/>
  <c r="BR236" i="7"/>
  <c r="BQ236" i="7"/>
  <c r="V237" i="7"/>
  <c r="U237" i="7"/>
  <c r="M238" i="7"/>
  <c r="BR238" i="7"/>
  <c r="BQ238" i="7"/>
  <c r="V239" i="7"/>
  <c r="U239" i="7"/>
  <c r="AH239" i="7"/>
  <c r="AG239" i="7"/>
  <c r="AT239" i="7"/>
  <c r="AS239" i="7"/>
  <c r="BF239" i="7"/>
  <c r="BE239" i="7"/>
  <c r="BR239" i="7"/>
  <c r="BQ239" i="7"/>
  <c r="CD239" i="7"/>
  <c r="CC239" i="7"/>
  <c r="CP239" i="7"/>
  <c r="CO239" i="7"/>
  <c r="DB239" i="7"/>
  <c r="DA239" i="7"/>
  <c r="P240" i="7"/>
  <c r="O240" i="7"/>
  <c r="BR240" i="7"/>
  <c r="BQ240" i="7"/>
  <c r="V241" i="7"/>
  <c r="U241" i="7"/>
  <c r="AH241" i="7"/>
  <c r="AG241" i="7"/>
  <c r="AT241" i="7"/>
  <c r="AS241" i="7"/>
  <c r="BF241" i="7"/>
  <c r="BE241" i="7"/>
  <c r="BR241" i="7"/>
  <c r="BQ241" i="7"/>
  <c r="CD241" i="7"/>
  <c r="CC241" i="7"/>
  <c r="CP241" i="7"/>
  <c r="CO241" i="7"/>
  <c r="DB241" i="7"/>
  <c r="DA241" i="7"/>
  <c r="P242" i="7"/>
  <c r="O242" i="7"/>
  <c r="BR242" i="7"/>
  <c r="BQ242" i="7"/>
  <c r="V243" i="7"/>
  <c r="U243" i="7"/>
  <c r="P244" i="7"/>
  <c r="O244" i="7"/>
  <c r="BR244" i="7"/>
  <c r="BQ244" i="7"/>
  <c r="V245" i="7"/>
  <c r="U245" i="7"/>
  <c r="P246" i="7"/>
  <c r="O246" i="7"/>
  <c r="BR246" i="7"/>
  <c r="BQ246" i="7"/>
  <c r="V10" i="8"/>
  <c r="U10" i="8"/>
  <c r="AH10" i="8"/>
  <c r="AG10" i="8"/>
  <c r="AT10" i="8"/>
  <c r="AS10" i="8"/>
  <c r="BF10" i="8"/>
  <c r="BE10" i="8"/>
  <c r="BR10" i="8"/>
  <c r="BQ10" i="8"/>
  <c r="CD10" i="8"/>
  <c r="CC10" i="8"/>
  <c r="CP10" i="8"/>
  <c r="CO10" i="8"/>
  <c r="DB10" i="8"/>
  <c r="DA10" i="8"/>
  <c r="P11" i="8"/>
  <c r="O11" i="8"/>
  <c r="BO28" i="8"/>
  <c r="BR11" i="8"/>
  <c r="BQ11" i="8"/>
  <c r="CM28" i="8"/>
  <c r="V12" i="8"/>
  <c r="U12" i="8"/>
  <c r="P13" i="8"/>
  <c r="O13" i="8"/>
  <c r="BO30" i="8"/>
  <c r="BR13" i="8"/>
  <c r="BQ13" i="8"/>
  <c r="CM30" i="8"/>
  <c r="V15" i="8"/>
  <c r="U15" i="8"/>
  <c r="AH15" i="8"/>
  <c r="AG15" i="8"/>
  <c r="AT15" i="8"/>
  <c r="AS15" i="8"/>
  <c r="BF15" i="8"/>
  <c r="BE15" i="8"/>
  <c r="BR15" i="8"/>
  <c r="BQ15" i="8"/>
  <c r="CD15" i="8"/>
  <c r="CC15" i="8"/>
  <c r="CP15" i="8"/>
  <c r="CO15" i="8"/>
  <c r="DB15" i="8"/>
  <c r="DA15" i="8"/>
  <c r="P16" i="8"/>
  <c r="O16" i="8"/>
  <c r="BR16" i="8"/>
  <c r="BQ16" i="8"/>
  <c r="V17" i="8"/>
  <c r="U17" i="8"/>
  <c r="AB18" i="8"/>
  <c r="AA18" i="8"/>
  <c r="AN18" i="8"/>
  <c r="AM18" i="8"/>
  <c r="AZ18" i="8"/>
  <c r="AY18" i="8"/>
  <c r="BL18" i="8"/>
  <c r="BK18" i="8"/>
  <c r="BX18" i="8"/>
  <c r="BW18" i="8"/>
  <c r="CJ18" i="8"/>
  <c r="CI18" i="8"/>
  <c r="CV18" i="8"/>
  <c r="CU18" i="8"/>
  <c r="DH18" i="8"/>
  <c r="DG18" i="8"/>
  <c r="V19" i="8"/>
  <c r="U19" i="8"/>
  <c r="P20" i="8"/>
  <c r="O20" i="8"/>
  <c r="BR20" i="8"/>
  <c r="BQ20" i="8"/>
  <c r="V21" i="8"/>
  <c r="U21" i="8"/>
  <c r="Y22" i="8"/>
  <c r="AK22" i="8"/>
  <c r="AW22" i="8"/>
  <c r="BI22" i="8"/>
  <c r="BU22" i="8"/>
  <c r="CG22" i="8"/>
  <c r="CS22" i="8"/>
  <c r="DE22" i="8"/>
  <c r="S29" i="8"/>
  <c r="BO29" i="8"/>
  <c r="M30" i="8"/>
  <c r="CP12" i="9"/>
  <c r="CO12" i="9"/>
  <c r="AT13" i="9"/>
  <c r="M13" i="9"/>
  <c r="M334" i="5" s="1"/>
  <c r="AS13" i="9"/>
  <c r="CP14" i="9"/>
  <c r="CO14" i="9"/>
  <c r="AT15" i="9"/>
  <c r="M15" i="9"/>
  <c r="AS15" i="9"/>
  <c r="CP16" i="9"/>
  <c r="CO16" i="9"/>
  <c r="AT17" i="9"/>
  <c r="M17" i="9"/>
  <c r="AS17" i="9"/>
  <c r="CP18" i="9"/>
  <c r="CO18" i="9"/>
  <c r="AT20" i="9"/>
  <c r="M20" i="9"/>
  <c r="AS20" i="9"/>
  <c r="CP22" i="9"/>
  <c r="CO22" i="9"/>
  <c r="AT23" i="9"/>
  <c r="M23" i="9"/>
  <c r="AS23" i="9"/>
  <c r="CP25" i="9"/>
  <c r="CO25" i="9"/>
  <c r="AT26" i="9"/>
  <c r="M26" i="9"/>
  <c r="AS26" i="9"/>
  <c r="CP27" i="9"/>
  <c r="CO27" i="9"/>
  <c r="AT29" i="9"/>
  <c r="M29" i="9"/>
  <c r="AS29" i="9"/>
  <c r="CP30" i="9"/>
  <c r="CO30" i="9"/>
  <c r="AT32" i="9"/>
  <c r="M32" i="9"/>
  <c r="AS32" i="9"/>
  <c r="CP34" i="9"/>
  <c r="CO34" i="9"/>
  <c r="AT36" i="9"/>
  <c r="M36" i="9"/>
  <c r="M339" i="5" s="1"/>
  <c r="AS36" i="9"/>
  <c r="CP37" i="9"/>
  <c r="CO37" i="9"/>
  <c r="AT11" i="10"/>
  <c r="M11" i="10"/>
  <c r="AS11" i="10"/>
  <c r="CP12" i="10"/>
  <c r="CO12" i="10"/>
  <c r="AT14" i="10"/>
  <c r="M14" i="10"/>
  <c r="AS14" i="10"/>
  <c r="CP15" i="10"/>
  <c r="CO15" i="10"/>
  <c r="AT16" i="10"/>
  <c r="M16" i="10"/>
  <c r="AS16" i="10"/>
  <c r="CP17" i="10"/>
  <c r="CO17" i="10"/>
  <c r="AT18" i="10"/>
  <c r="M18" i="10"/>
  <c r="AS18" i="10"/>
  <c r="CP20" i="10"/>
  <c r="CO20" i="10"/>
  <c r="AT21" i="10"/>
  <c r="M21" i="10"/>
  <c r="AS21" i="10"/>
  <c r="CP23" i="10"/>
  <c r="CO23" i="10"/>
  <c r="AT24" i="10"/>
  <c r="M24" i="10"/>
  <c r="AS24" i="10"/>
  <c r="CP25" i="10"/>
  <c r="CO25" i="10"/>
  <c r="AT26" i="10"/>
  <c r="M26" i="10"/>
  <c r="AS26" i="10"/>
  <c r="CP28" i="10"/>
  <c r="CO28" i="10"/>
  <c r="AT30" i="10"/>
  <c r="M30" i="10"/>
  <c r="AS30" i="10"/>
  <c r="CP31" i="10"/>
  <c r="CO31" i="10"/>
  <c r="AT33" i="10"/>
  <c r="M33" i="10"/>
  <c r="AS33" i="10"/>
  <c r="CP34" i="10"/>
  <c r="CO34" i="10"/>
  <c r="AT35" i="10"/>
  <c r="M35" i="10"/>
  <c r="AS35" i="10"/>
  <c r="CP36" i="10"/>
  <c r="CO36" i="10"/>
  <c r="AT37" i="10"/>
  <c r="M37" i="10"/>
  <c r="AS37" i="10"/>
  <c r="CP38" i="10"/>
  <c r="CO38" i="10"/>
  <c r="AT39" i="10"/>
  <c r="M39" i="10"/>
  <c r="AS39" i="10"/>
  <c r="CP40" i="10"/>
  <c r="CO40" i="10"/>
  <c r="AT41" i="10"/>
  <c r="M41" i="10"/>
  <c r="AS41" i="10"/>
  <c r="CP42" i="10"/>
  <c r="CO42" i="10"/>
  <c r="AT44" i="10"/>
  <c r="M44" i="10"/>
  <c r="AS44" i="10"/>
  <c r="CP45" i="10"/>
  <c r="CO45" i="10"/>
  <c r="AT46" i="10"/>
  <c r="M46" i="10"/>
  <c r="AS46" i="10"/>
  <c r="V47" i="10"/>
  <c r="AB48" i="10"/>
  <c r="AZ48" i="10"/>
  <c r="BX48" i="10"/>
  <c r="CV48" i="10"/>
  <c r="CP11" i="11"/>
  <c r="CO11" i="11"/>
  <c r="AT14" i="11"/>
  <c r="M14" i="11"/>
  <c r="AS14" i="11"/>
  <c r="CP15" i="11"/>
  <c r="CO15" i="11"/>
  <c r="AT16" i="11"/>
  <c r="M16" i="11"/>
  <c r="AS16" i="11"/>
  <c r="CP17" i="11"/>
  <c r="CO17" i="11"/>
  <c r="AT18" i="11"/>
  <c r="M18" i="11"/>
  <c r="AS18" i="11"/>
  <c r="CP19" i="11"/>
  <c r="CO19" i="11"/>
  <c r="AT20" i="11"/>
  <c r="M20" i="11"/>
  <c r="AS20" i="11"/>
  <c r="CP21" i="11"/>
  <c r="CO21" i="11"/>
  <c r="AT23" i="11"/>
  <c r="M23" i="11"/>
  <c r="AS23" i="11"/>
  <c r="CP24" i="11"/>
  <c r="CO24" i="11"/>
  <c r="AT25" i="11"/>
  <c r="M25" i="11"/>
  <c r="AS25" i="11"/>
  <c r="CP27" i="11"/>
  <c r="CO27" i="11"/>
  <c r="AT29" i="11"/>
  <c r="M29" i="11"/>
  <c r="AS29" i="11"/>
  <c r="CP30" i="11"/>
  <c r="CO30" i="11"/>
  <c r="AT32" i="11"/>
  <c r="M32" i="11"/>
  <c r="AS32" i="11"/>
  <c r="CP57" i="11"/>
  <c r="AT59" i="11"/>
  <c r="K60" i="11"/>
  <c r="CP61" i="11"/>
  <c r="AT63" i="11"/>
  <c r="K64" i="11"/>
  <c r="CP65" i="11"/>
  <c r="AT68" i="11"/>
  <c r="K69" i="11"/>
  <c r="CP70" i="11"/>
  <c r="AT74" i="11"/>
  <c r="K75" i="11"/>
  <c r="CP76" i="11"/>
  <c r="AT78" i="11"/>
  <c r="V81" i="11"/>
  <c r="U81" i="11"/>
  <c r="M81" i="11"/>
  <c r="AS81" i="11"/>
  <c r="BR81" i="11"/>
  <c r="BQ81" i="11"/>
  <c r="CO81" i="11"/>
  <c r="BM82" i="11"/>
  <c r="K82" i="11" s="1"/>
  <c r="DH82" i="11"/>
  <c r="DG82" i="11"/>
  <c r="AT86" i="11"/>
  <c r="AS86" i="11"/>
  <c r="CP87" i="11"/>
  <c r="CO87" i="11"/>
  <c r="AN10" i="12"/>
  <c r="AM10" i="12"/>
  <c r="BL10" i="12"/>
  <c r="BK10" i="12"/>
  <c r="CJ10" i="12"/>
  <c r="CI10" i="12"/>
  <c r="DH10" i="12"/>
  <c r="DG10" i="12"/>
  <c r="P13" i="12"/>
  <c r="BR22" i="12"/>
  <c r="BQ22" i="12"/>
  <c r="AH24" i="12"/>
  <c r="AG24" i="12"/>
  <c r="CD24" i="12"/>
  <c r="CA51" i="12"/>
  <c r="CC24" i="12"/>
  <c r="AB25" i="12"/>
  <c r="AA25" i="12"/>
  <c r="S25" i="12"/>
  <c r="Y24" i="12"/>
  <c r="AZ25" i="12"/>
  <c r="AY25" i="12"/>
  <c r="AQ25" i="12"/>
  <c r="AW24" i="12"/>
  <c r="BX25" i="12"/>
  <c r="BW25" i="12"/>
  <c r="BO25" i="12"/>
  <c r="BU24" i="12"/>
  <c r="CV25" i="12"/>
  <c r="CU25" i="12"/>
  <c r="CM25" i="12"/>
  <c r="CS24" i="12"/>
  <c r="CP28" i="12"/>
  <c r="CO28" i="12"/>
  <c r="BL32" i="12"/>
  <c r="BK32" i="12"/>
  <c r="DH32" i="12"/>
  <c r="DG32" i="12"/>
  <c r="V34" i="12"/>
  <c r="U34" i="12"/>
  <c r="M34" i="12"/>
  <c r="BF38" i="12"/>
  <c r="BE38" i="12"/>
  <c r="BC37" i="12"/>
  <c r="DB38" i="12"/>
  <c r="DA38" i="12"/>
  <c r="CY37" i="12"/>
  <c r="BR40" i="12"/>
  <c r="BQ40" i="12"/>
  <c r="AZ12" i="13"/>
  <c r="AY12" i="13"/>
  <c r="CV12" i="13"/>
  <c r="CU12" i="13"/>
  <c r="CM12" i="13"/>
  <c r="AK14" i="13"/>
  <c r="CG14" i="13"/>
  <c r="O24" i="13"/>
  <c r="K28" i="13"/>
  <c r="AT28" i="13"/>
  <c r="BR29" i="13"/>
  <c r="BQ29" i="13"/>
  <c r="O31" i="13"/>
  <c r="BR40" i="13"/>
  <c r="BQ40" i="13"/>
  <c r="BR41" i="13"/>
  <c r="BQ41" i="13"/>
  <c r="BR43" i="13"/>
  <c r="BQ43" i="13"/>
  <c r="BR44" i="13"/>
  <c r="BQ44" i="13"/>
  <c r="V45" i="13"/>
  <c r="U45" i="13"/>
  <c r="M45" i="13"/>
  <c r="AB54" i="13"/>
  <c r="Y52" i="13"/>
  <c r="AA54" i="13"/>
  <c r="S54" i="13"/>
  <c r="AZ54" i="13"/>
  <c r="AW52" i="13"/>
  <c r="AY54" i="13"/>
  <c r="AQ54" i="13"/>
  <c r="BX54" i="13"/>
  <c r="BU52" i="13"/>
  <c r="BW54" i="13"/>
  <c r="BO54" i="13"/>
  <c r="CV54" i="13"/>
  <c r="CS52" i="13"/>
  <c r="CU54" i="13"/>
  <c r="CM54" i="13"/>
  <c r="CP57" i="13"/>
  <c r="CO57" i="13"/>
  <c r="AH10" i="14"/>
  <c r="AG10" i="14"/>
  <c r="BF10" i="14"/>
  <c r="BE10" i="14"/>
  <c r="CD10" i="14"/>
  <c r="CC10" i="14"/>
  <c r="DB10" i="14"/>
  <c r="DA10" i="14"/>
  <c r="CP16" i="14"/>
  <c r="CO16" i="14"/>
  <c r="P22" i="14"/>
  <c r="P35" i="14"/>
  <c r="P39" i="14"/>
  <c r="AS43" i="14"/>
  <c r="K43" i="14"/>
  <c r="AS45" i="14"/>
  <c r="K45" i="14"/>
  <c r="P48" i="14"/>
  <c r="AN53" i="14"/>
  <c r="BL53" i="14"/>
  <c r="CJ53" i="14"/>
  <c r="DH53" i="14"/>
  <c r="AH54" i="14"/>
  <c r="BF54" i="14"/>
  <c r="CD54" i="14"/>
  <c r="DB54" i="14"/>
  <c r="AB55" i="14"/>
  <c r="AZ55" i="14"/>
  <c r="BX55" i="14"/>
  <c r="CV55" i="14"/>
  <c r="P14" i="15"/>
  <c r="O14" i="15"/>
  <c r="V16" i="15"/>
  <c r="U16" i="15"/>
  <c r="BR17" i="15"/>
  <c r="BQ17" i="15"/>
  <c r="P18" i="15"/>
  <c r="O18" i="15"/>
  <c r="V20" i="15"/>
  <c r="U20" i="15"/>
  <c r="CP20" i="15"/>
  <c r="CO20" i="15"/>
  <c r="DH23" i="15"/>
  <c r="DG23" i="15"/>
  <c r="BR10" i="16"/>
  <c r="BQ10" i="16"/>
  <c r="BR11" i="16"/>
  <c r="BQ11" i="16"/>
  <c r="V12" i="16"/>
  <c r="U12" i="16"/>
  <c r="M12" i="16"/>
  <c r="O17" i="16"/>
  <c r="AT20" i="16"/>
  <c r="AS20" i="16"/>
  <c r="CV10" i="17"/>
  <c r="CU10" i="17"/>
  <c r="CM10" i="17"/>
  <c r="DH10" i="17"/>
  <c r="DG10" i="17"/>
  <c r="K53" i="17"/>
  <c r="BR79" i="11"/>
  <c r="AN81" i="11"/>
  <c r="BL81" i="11"/>
  <c r="CJ81" i="11"/>
  <c r="DH81" i="11"/>
  <c r="AH82" i="11"/>
  <c r="BF82" i="11"/>
  <c r="CD82" i="11"/>
  <c r="DB82" i="11"/>
  <c r="BR83" i="11"/>
  <c r="V87" i="11"/>
  <c r="CO88" i="11"/>
  <c r="AS89" i="11"/>
  <c r="CO29" i="12"/>
  <c r="AS30" i="12"/>
  <c r="AS34" i="12"/>
  <c r="CO35" i="12"/>
  <c r="AS36" i="12"/>
  <c r="AS16" i="13"/>
  <c r="AS26" i="13"/>
  <c r="CO27" i="13"/>
  <c r="AS28" i="13"/>
  <c r="CO29" i="13"/>
  <c r="AS37" i="13"/>
  <c r="K37" i="13"/>
  <c r="AS39" i="13"/>
  <c r="K39" i="13"/>
  <c r="AS51" i="13"/>
  <c r="K51" i="13"/>
  <c r="AS56" i="13"/>
  <c r="K56" i="13"/>
  <c r="AS13" i="14"/>
  <c r="K13" i="14"/>
  <c r="AS15" i="14"/>
  <c r="K15" i="14"/>
  <c r="AM20" i="14"/>
  <c r="BK20" i="14"/>
  <c r="CI20" i="14"/>
  <c r="DG20" i="14"/>
  <c r="AS21" i="14"/>
  <c r="K21" i="14"/>
  <c r="AS23" i="14"/>
  <c r="K23" i="14"/>
  <c r="O24" i="14"/>
  <c r="AG25" i="14"/>
  <c r="BE25" i="14"/>
  <c r="CC25" i="14"/>
  <c r="DA25" i="14"/>
  <c r="AA26" i="14"/>
  <c r="AY26" i="14"/>
  <c r="BW26" i="14"/>
  <c r="CU26" i="14"/>
  <c r="M27" i="14"/>
  <c r="U27" i="14"/>
  <c r="AS27" i="14"/>
  <c r="BQ27" i="14"/>
  <c r="CO27" i="14"/>
  <c r="Q54" i="14"/>
  <c r="K54" i="14" s="1"/>
  <c r="AM28" i="14"/>
  <c r="AO54" i="14"/>
  <c r="BK28" i="14"/>
  <c r="BM54" i="14"/>
  <c r="CI28" i="14"/>
  <c r="CK54" i="14"/>
  <c r="DG28" i="14"/>
  <c r="AG29" i="14"/>
  <c r="BE29" i="14"/>
  <c r="CC29" i="14"/>
  <c r="DA29" i="14"/>
  <c r="S30" i="14"/>
  <c r="AA30" i="14"/>
  <c r="AQ30" i="14"/>
  <c r="AY30" i="14"/>
  <c r="BO30" i="14"/>
  <c r="BW30" i="14"/>
  <c r="CM30" i="14"/>
  <c r="CU30" i="14"/>
  <c r="M32" i="14"/>
  <c r="U32" i="14"/>
  <c r="AS32" i="14"/>
  <c r="BQ32" i="14"/>
  <c r="CO32" i="14"/>
  <c r="AM33" i="14"/>
  <c r="BK33" i="14"/>
  <c r="CI33" i="14"/>
  <c r="DG33" i="14"/>
  <c r="AS34" i="14"/>
  <c r="K34" i="14"/>
  <c r="AS36" i="14"/>
  <c r="K36" i="14"/>
  <c r="O37" i="14"/>
  <c r="AS38" i="14"/>
  <c r="K38" i="14"/>
  <c r="AS40" i="14"/>
  <c r="K40" i="14"/>
  <c r="O41" i="14"/>
  <c r="AG42" i="14"/>
  <c r="BE42" i="14"/>
  <c r="CC42" i="14"/>
  <c r="DA42" i="14"/>
  <c r="M43" i="14"/>
  <c r="U43" i="14"/>
  <c r="BQ44" i="14"/>
  <c r="M45" i="14"/>
  <c r="U45" i="14"/>
  <c r="BQ46" i="14"/>
  <c r="S47" i="14"/>
  <c r="AA47" i="14"/>
  <c r="AQ47" i="14"/>
  <c r="AY47" i="14"/>
  <c r="BO47" i="14"/>
  <c r="BW47" i="14"/>
  <c r="CM47" i="14"/>
  <c r="CU47" i="14"/>
  <c r="O50" i="14"/>
  <c r="AA53" i="14"/>
  <c r="AM53" i="14"/>
  <c r="AY53" i="14"/>
  <c r="BK53" i="14"/>
  <c r="BW53" i="14"/>
  <c r="CI53" i="14"/>
  <c r="CU53" i="14"/>
  <c r="DG53" i="14"/>
  <c r="AG54" i="14"/>
  <c r="BE54" i="14"/>
  <c r="CC54" i="14"/>
  <c r="DA54" i="14"/>
  <c r="AA55" i="14"/>
  <c r="AM55" i="14"/>
  <c r="AY55" i="14"/>
  <c r="BK55" i="14"/>
  <c r="BW55" i="14"/>
  <c r="CI55" i="14"/>
  <c r="CU55" i="14"/>
  <c r="DG55" i="14"/>
  <c r="AG56" i="14"/>
  <c r="BE56" i="14"/>
  <c r="CC56" i="14"/>
  <c r="DA56" i="14"/>
  <c r="M10" i="15"/>
  <c r="U10" i="15"/>
  <c r="AS10" i="15"/>
  <c r="BQ10" i="15"/>
  <c r="CO10" i="15"/>
  <c r="BQ11" i="15"/>
  <c r="CO11" i="15"/>
  <c r="M12" i="15"/>
  <c r="U12" i="15"/>
  <c r="AS12" i="15"/>
  <c r="V13" i="15"/>
  <c r="U13" i="15"/>
  <c r="AH13" i="15"/>
  <c r="AG13" i="15"/>
  <c r="AT13" i="15"/>
  <c r="AS13" i="15"/>
  <c r="BF13" i="15"/>
  <c r="BE13" i="15"/>
  <c r="BR13" i="15"/>
  <c r="BQ13" i="15"/>
  <c r="CD13" i="15"/>
  <c r="CC13" i="15"/>
  <c r="CP13" i="15"/>
  <c r="CO13" i="15"/>
  <c r="DB13" i="15"/>
  <c r="DA13" i="15"/>
  <c r="V15" i="15"/>
  <c r="U15" i="15"/>
  <c r="BR16" i="15"/>
  <c r="BQ16" i="15"/>
  <c r="M17" i="15"/>
  <c r="V19" i="15"/>
  <c r="U19" i="15"/>
  <c r="BR20" i="15"/>
  <c r="BQ20" i="15"/>
  <c r="CJ23" i="15"/>
  <c r="CI23" i="15"/>
  <c r="P25" i="15"/>
  <c r="O25" i="15"/>
  <c r="BC27" i="15"/>
  <c r="CY27" i="15"/>
  <c r="CP10" i="16"/>
  <c r="CO10" i="16"/>
  <c r="AB14" i="16"/>
  <c r="AA14" i="16"/>
  <c r="BX14" i="16"/>
  <c r="BW14" i="16"/>
  <c r="BR20" i="16"/>
  <c r="BQ20" i="16"/>
  <c r="BX10" i="17"/>
  <c r="BW10" i="17"/>
  <c r="BO10" i="17"/>
  <c r="CJ10" i="17"/>
  <c r="CI10" i="17"/>
  <c r="CO32" i="11"/>
  <c r="AS34" i="11"/>
  <c r="CO34" i="11"/>
  <c r="AS35" i="11"/>
  <c r="CO35" i="11"/>
  <c r="AS36" i="11"/>
  <c r="CO36" i="11"/>
  <c r="AS37" i="11"/>
  <c r="CO37" i="11"/>
  <c r="AS39" i="11"/>
  <c r="CO39" i="11"/>
  <c r="AS40" i="11"/>
  <c r="CO40" i="11"/>
  <c r="AS42" i="11"/>
  <c r="CO42" i="11"/>
  <c r="AS43" i="11"/>
  <c r="CO43" i="11"/>
  <c r="AS44" i="11"/>
  <c r="CO44" i="11"/>
  <c r="AS45" i="11"/>
  <c r="CO45" i="11"/>
  <c r="AS46" i="11"/>
  <c r="CO46" i="11"/>
  <c r="AS47" i="11"/>
  <c r="CO47" i="11"/>
  <c r="AS48" i="11"/>
  <c r="CO48" i="11"/>
  <c r="AS51" i="11"/>
  <c r="CO51" i="11"/>
  <c r="AS52" i="11"/>
  <c r="CO52" i="11"/>
  <c r="AS54" i="11"/>
  <c r="CO54" i="11"/>
  <c r="AS55" i="11"/>
  <c r="CO55" i="11"/>
  <c r="AS57" i="11"/>
  <c r="CO57" i="11"/>
  <c r="AS58" i="11"/>
  <c r="CO58" i="11"/>
  <c r="AS59" i="11"/>
  <c r="CO59" i="11"/>
  <c r="AS60" i="11"/>
  <c r="CO60" i="11"/>
  <c r="AS61" i="11"/>
  <c r="CO61" i="11"/>
  <c r="AS62" i="11"/>
  <c r="CO62" i="11"/>
  <c r="AS63" i="11"/>
  <c r="CO63" i="11"/>
  <c r="AS64" i="11"/>
  <c r="CO64" i="11"/>
  <c r="AS65" i="11"/>
  <c r="CO65" i="11"/>
  <c r="AS67" i="11"/>
  <c r="CO67" i="11"/>
  <c r="AS68" i="11"/>
  <c r="CO68" i="11"/>
  <c r="AS69" i="11"/>
  <c r="CO69" i="11"/>
  <c r="AS70" i="11"/>
  <c r="CO70" i="11"/>
  <c r="AS73" i="11"/>
  <c r="CO73" i="11"/>
  <c r="AS74" i="11"/>
  <c r="CO74" i="11"/>
  <c r="AS75" i="11"/>
  <c r="CO75" i="11"/>
  <c r="AS76" i="11"/>
  <c r="CO76" i="11"/>
  <c r="AS77" i="11"/>
  <c r="CO77" i="11"/>
  <c r="AS78" i="11"/>
  <c r="CO78" i="11"/>
  <c r="V79" i="11"/>
  <c r="BQ79" i="11"/>
  <c r="BR80" i="11"/>
  <c r="AH81" i="11"/>
  <c r="AM81" i="11"/>
  <c r="BF81" i="11"/>
  <c r="BK81" i="11"/>
  <c r="CD81" i="11"/>
  <c r="CI81" i="11"/>
  <c r="DB81" i="11"/>
  <c r="DG81" i="11"/>
  <c r="AB82" i="11"/>
  <c r="AG82" i="11"/>
  <c r="AZ82" i="11"/>
  <c r="BE82" i="11"/>
  <c r="BX82" i="11"/>
  <c r="CC82" i="11"/>
  <c r="CV82" i="11"/>
  <c r="DA82" i="11"/>
  <c r="V83" i="11"/>
  <c r="BQ83" i="11"/>
  <c r="BR84" i="11"/>
  <c r="M87" i="11"/>
  <c r="U87" i="11"/>
  <c r="V88" i="11"/>
  <c r="AG10" i="12"/>
  <c r="BE10" i="12"/>
  <c r="CC10" i="12"/>
  <c r="DA10" i="12"/>
  <c r="S11" i="12"/>
  <c r="AA11" i="12"/>
  <c r="AQ11" i="12"/>
  <c r="AY11" i="12"/>
  <c r="BO11" i="12"/>
  <c r="BW11" i="12"/>
  <c r="CM11" i="12"/>
  <c r="CU11" i="12"/>
  <c r="BQ13" i="12"/>
  <c r="CO13" i="12"/>
  <c r="M14" i="12"/>
  <c r="U14" i="12"/>
  <c r="AS14" i="12"/>
  <c r="BQ16" i="12"/>
  <c r="CO16" i="12"/>
  <c r="M17" i="12"/>
  <c r="U17" i="12"/>
  <c r="AS17" i="12"/>
  <c r="BQ18" i="12"/>
  <c r="CO18" i="12"/>
  <c r="M19" i="12"/>
  <c r="U19" i="12"/>
  <c r="AS19" i="12"/>
  <c r="BQ20" i="12"/>
  <c r="CO20" i="12"/>
  <c r="M21" i="12"/>
  <c r="U21" i="12"/>
  <c r="AS21" i="12"/>
  <c r="AM22" i="12"/>
  <c r="BK22" i="12"/>
  <c r="CI22" i="12"/>
  <c r="DG22" i="12"/>
  <c r="AG23" i="12"/>
  <c r="BE23" i="12"/>
  <c r="CC23" i="12"/>
  <c r="DA23" i="12"/>
  <c r="BQ26" i="12"/>
  <c r="CO26" i="12"/>
  <c r="M27" i="12"/>
  <c r="U27" i="12"/>
  <c r="AS27" i="12"/>
  <c r="AM28" i="12"/>
  <c r="BK28" i="12"/>
  <c r="CI28" i="12"/>
  <c r="DG28" i="12"/>
  <c r="K29" i="12"/>
  <c r="Y32" i="12"/>
  <c r="AW32" i="12"/>
  <c r="BU32" i="12"/>
  <c r="CS32" i="12"/>
  <c r="S33" i="12"/>
  <c r="AA33" i="12"/>
  <c r="AQ33" i="12"/>
  <c r="AY33" i="12"/>
  <c r="BO33" i="12"/>
  <c r="BW33" i="12"/>
  <c r="CM33" i="12"/>
  <c r="CU33" i="12"/>
  <c r="K35" i="12"/>
  <c r="AM40" i="12"/>
  <c r="BK40" i="12"/>
  <c r="CI40" i="12"/>
  <c r="DG40" i="12"/>
  <c r="AG41" i="12"/>
  <c r="BE41" i="12"/>
  <c r="CC41" i="12"/>
  <c r="DA41" i="12"/>
  <c r="M42" i="12"/>
  <c r="U42" i="12"/>
  <c r="AS42" i="12"/>
  <c r="BQ44" i="12"/>
  <c r="CO44" i="12"/>
  <c r="M45" i="12"/>
  <c r="U45" i="12"/>
  <c r="AS45" i="12"/>
  <c r="BQ46" i="12"/>
  <c r="CO46" i="12"/>
  <c r="M48" i="12"/>
  <c r="U48" i="12"/>
  <c r="AS48" i="12"/>
  <c r="BQ49" i="12"/>
  <c r="CO49" i="12"/>
  <c r="M50" i="12"/>
  <c r="U50" i="12"/>
  <c r="AS50" i="12"/>
  <c r="S11" i="13"/>
  <c r="AA11" i="13"/>
  <c r="AQ11" i="13"/>
  <c r="AY11" i="13"/>
  <c r="BO11" i="13"/>
  <c r="BW11" i="13"/>
  <c r="CM11" i="13"/>
  <c r="CU11" i="13"/>
  <c r="AE13" i="13"/>
  <c r="BC13" i="13"/>
  <c r="CA13" i="13"/>
  <c r="CY13" i="13"/>
  <c r="Y14" i="13"/>
  <c r="AW14" i="13"/>
  <c r="BU14" i="13"/>
  <c r="CS14" i="13"/>
  <c r="S15" i="13"/>
  <c r="AA15" i="13"/>
  <c r="AQ15" i="13"/>
  <c r="AY15" i="13"/>
  <c r="BO15" i="13"/>
  <c r="BW15" i="13"/>
  <c r="CM15" i="13"/>
  <c r="CU15" i="13"/>
  <c r="AG17" i="13"/>
  <c r="BE17" i="13"/>
  <c r="CC17" i="13"/>
  <c r="DA17" i="13"/>
  <c r="M18" i="13"/>
  <c r="U18" i="13"/>
  <c r="AS18" i="13"/>
  <c r="BQ19" i="13"/>
  <c r="CO19" i="13"/>
  <c r="M20" i="13"/>
  <c r="U20" i="13"/>
  <c r="AS20" i="13"/>
  <c r="AE21" i="13"/>
  <c r="BC21" i="13"/>
  <c r="CA21" i="13"/>
  <c r="CY21" i="13"/>
  <c r="AG22" i="13"/>
  <c r="BE22" i="13"/>
  <c r="CC22" i="13"/>
  <c r="DA22" i="13"/>
  <c r="M23" i="13"/>
  <c r="U23" i="13"/>
  <c r="AS23" i="13"/>
  <c r="BQ24" i="13"/>
  <c r="CO24" i="13"/>
  <c r="S25" i="13"/>
  <c r="AA25" i="13"/>
  <c r="AQ25" i="13"/>
  <c r="AY25" i="13"/>
  <c r="BO25" i="13"/>
  <c r="BW25" i="13"/>
  <c r="CM25" i="13"/>
  <c r="CU25" i="13"/>
  <c r="K27" i="13"/>
  <c r="K29" i="13"/>
  <c r="BQ31" i="13"/>
  <c r="CO31" i="13"/>
  <c r="M32" i="13"/>
  <c r="U32" i="13"/>
  <c r="AS32" i="13"/>
  <c r="AE33" i="13"/>
  <c r="BC33" i="13"/>
  <c r="CA33" i="13"/>
  <c r="CY33" i="13"/>
  <c r="AG34" i="13"/>
  <c r="BE34" i="13"/>
  <c r="CC34" i="13"/>
  <c r="DA34" i="13"/>
  <c r="M35" i="13"/>
  <c r="U35" i="13"/>
  <c r="AS35" i="13"/>
  <c r="BQ36" i="13"/>
  <c r="CO36" i="13"/>
  <c r="M37" i="13"/>
  <c r="U37" i="13"/>
  <c r="BQ38" i="13"/>
  <c r="M39" i="13"/>
  <c r="U39" i="13"/>
  <c r="AM40" i="13"/>
  <c r="BK40" i="13"/>
  <c r="CI40" i="13"/>
  <c r="DG40" i="13"/>
  <c r="AS41" i="13"/>
  <c r="K41" i="13"/>
  <c r="AM43" i="13"/>
  <c r="BK43" i="13"/>
  <c r="CI43" i="13"/>
  <c r="DG43" i="13"/>
  <c r="AS44" i="13"/>
  <c r="K44" i="13"/>
  <c r="AS46" i="13"/>
  <c r="K46" i="13"/>
  <c r="AS48" i="13"/>
  <c r="K48" i="13"/>
  <c r="AG50" i="13"/>
  <c r="BE50" i="13"/>
  <c r="CC50" i="13"/>
  <c r="DA50" i="13"/>
  <c r="M51" i="13"/>
  <c r="U51" i="13"/>
  <c r="AM52" i="13"/>
  <c r="BK52" i="13"/>
  <c r="CI52" i="13"/>
  <c r="DG52" i="13"/>
  <c r="AS53" i="13"/>
  <c r="K53" i="13"/>
  <c r="BQ55" i="13"/>
  <c r="M56" i="13"/>
  <c r="U56" i="13"/>
  <c r="AM57" i="13"/>
  <c r="BK57" i="13"/>
  <c r="CI57" i="13"/>
  <c r="DG57" i="13"/>
  <c r="AG58" i="13"/>
  <c r="BE58" i="13"/>
  <c r="CC58" i="13"/>
  <c r="DA58" i="13"/>
  <c r="S10" i="14"/>
  <c r="AA10" i="14"/>
  <c r="AQ10" i="14"/>
  <c r="AY10" i="14"/>
  <c r="BO10" i="14"/>
  <c r="BW10" i="14"/>
  <c r="CM10" i="14"/>
  <c r="CU10" i="14"/>
  <c r="BQ12" i="14"/>
  <c r="M13" i="14"/>
  <c r="U13" i="14"/>
  <c r="BQ14" i="14"/>
  <c r="M15" i="14"/>
  <c r="U15" i="14"/>
  <c r="AM16" i="14"/>
  <c r="BK16" i="14"/>
  <c r="CI16" i="14"/>
  <c r="DG16" i="14"/>
  <c r="AS17" i="14"/>
  <c r="K17" i="14"/>
  <c r="AG20" i="14"/>
  <c r="BE20" i="14"/>
  <c r="CC20" i="14"/>
  <c r="DA20" i="14"/>
  <c r="M21" i="14"/>
  <c r="U21" i="14"/>
  <c r="BQ22" i="14"/>
  <c r="M23" i="14"/>
  <c r="U23" i="14"/>
  <c r="BQ24" i="14"/>
  <c r="AA25" i="14"/>
  <c r="AY25" i="14"/>
  <c r="BW25" i="14"/>
  <c r="CU25" i="14"/>
  <c r="AK26" i="14"/>
  <c r="BI26" i="14"/>
  <c r="CG26" i="14"/>
  <c r="DE26" i="14"/>
  <c r="Q53" i="14"/>
  <c r="AM27" i="14"/>
  <c r="AO53" i="14"/>
  <c r="BK27" i="14"/>
  <c r="BM53" i="14"/>
  <c r="CI27" i="14"/>
  <c r="CK53" i="14"/>
  <c r="DG27" i="14"/>
  <c r="AG28" i="14"/>
  <c r="BE28" i="14"/>
  <c r="CC28" i="14"/>
  <c r="DA28" i="14"/>
  <c r="S29" i="14"/>
  <c r="AA29" i="14"/>
  <c r="AQ29" i="14"/>
  <c r="AY29" i="14"/>
  <c r="BO29" i="14"/>
  <c r="BW29" i="14"/>
  <c r="CM29" i="14"/>
  <c r="CU29" i="14"/>
  <c r="AM32" i="14"/>
  <c r="BK32" i="14"/>
  <c r="CI32" i="14"/>
  <c r="DG32" i="14"/>
  <c r="AG33" i="14"/>
  <c r="BE33" i="14"/>
  <c r="CC33" i="14"/>
  <c r="DA33" i="14"/>
  <c r="M34" i="14"/>
  <c r="U34" i="14"/>
  <c r="BQ35" i="14"/>
  <c r="M36" i="14"/>
  <c r="U36" i="14"/>
  <c r="BQ37" i="14"/>
  <c r="M38" i="14"/>
  <c r="U38" i="14"/>
  <c r="BQ39" i="14"/>
  <c r="M40" i="14"/>
  <c r="U40" i="14"/>
  <c r="BQ41" i="14"/>
  <c r="S42" i="14"/>
  <c r="AA42" i="14"/>
  <c r="AQ42" i="14"/>
  <c r="AY42" i="14"/>
  <c r="BO42" i="14"/>
  <c r="BW42" i="14"/>
  <c r="CM42" i="14"/>
  <c r="CU42" i="14"/>
  <c r="AT43" i="14"/>
  <c r="AS44" i="14"/>
  <c r="K44" i="14"/>
  <c r="CP44" i="14"/>
  <c r="AT45" i="14"/>
  <c r="AS46" i="14"/>
  <c r="K46" i="14"/>
  <c r="CP46" i="14"/>
  <c r="BQ48" i="14"/>
  <c r="CO48" i="14"/>
  <c r="M49" i="14"/>
  <c r="U49" i="14"/>
  <c r="AS49" i="14"/>
  <c r="BQ50" i="14"/>
  <c r="CO50" i="14"/>
  <c r="M51" i="14"/>
  <c r="U51" i="14"/>
  <c r="AS51" i="14"/>
  <c r="AE53" i="14"/>
  <c r="BC53" i="14"/>
  <c r="CA53" i="14"/>
  <c r="CY53" i="14"/>
  <c r="Y54" i="14"/>
  <c r="AK54" i="14"/>
  <c r="AW54" i="14"/>
  <c r="BI54" i="14"/>
  <c r="BU54" i="14"/>
  <c r="CG54" i="14"/>
  <c r="CS54" i="14"/>
  <c r="DE54" i="14"/>
  <c r="AE55" i="14"/>
  <c r="BC55" i="14"/>
  <c r="CA55" i="14"/>
  <c r="CY55" i="14"/>
  <c r="Y56" i="14"/>
  <c r="AK56" i="14"/>
  <c r="AW56" i="14"/>
  <c r="BI56" i="14"/>
  <c r="BU56" i="14"/>
  <c r="CG56" i="14"/>
  <c r="CS56" i="14"/>
  <c r="DE56" i="14"/>
  <c r="AM10" i="15"/>
  <c r="BK10" i="15"/>
  <c r="CI10" i="15"/>
  <c r="DG10" i="15"/>
  <c r="K11" i="15"/>
  <c r="AT12" i="15"/>
  <c r="BR12" i="15"/>
  <c r="BQ12" i="15"/>
  <c r="V14" i="15"/>
  <c r="U14" i="15"/>
  <c r="BR15" i="15"/>
  <c r="BQ15" i="15"/>
  <c r="M16" i="15"/>
  <c r="V18" i="15"/>
  <c r="U18" i="15"/>
  <c r="BR19" i="15"/>
  <c r="BQ19" i="15"/>
  <c r="M20" i="15"/>
  <c r="Q23" i="15"/>
  <c r="BL23" i="15"/>
  <c r="BK23" i="15"/>
  <c r="K24" i="15"/>
  <c r="V10" i="16"/>
  <c r="U10" i="16"/>
  <c r="M10" i="16"/>
  <c r="CO13" i="16"/>
  <c r="CP13" i="16"/>
  <c r="CP20" i="16"/>
  <c r="CO20" i="16"/>
  <c r="P23" i="16"/>
  <c r="AZ10" i="17"/>
  <c r="AY10" i="17"/>
  <c r="AQ10" i="17"/>
  <c r="BL10" i="17"/>
  <c r="BK10" i="17"/>
  <c r="M34" i="11"/>
  <c r="M35" i="11"/>
  <c r="M36" i="11"/>
  <c r="M37" i="11"/>
  <c r="M39" i="11"/>
  <c r="M40" i="11"/>
  <c r="M42" i="11"/>
  <c r="M43" i="11"/>
  <c r="M44" i="11"/>
  <c r="M45" i="11"/>
  <c r="M46" i="11"/>
  <c r="M47" i="11"/>
  <c r="M48" i="11"/>
  <c r="M51" i="11"/>
  <c r="M52" i="11"/>
  <c r="M54" i="11"/>
  <c r="M55" i="11"/>
  <c r="M57" i="11"/>
  <c r="M58" i="11"/>
  <c r="M59" i="11"/>
  <c r="M60" i="11"/>
  <c r="M61" i="11"/>
  <c r="M62" i="11"/>
  <c r="M63" i="11"/>
  <c r="M64" i="11"/>
  <c r="M65" i="11"/>
  <c r="M67" i="11"/>
  <c r="M68" i="11"/>
  <c r="M69" i="11"/>
  <c r="M70" i="11"/>
  <c r="M73" i="11"/>
  <c r="M74" i="11"/>
  <c r="M75" i="11"/>
  <c r="M76" i="11"/>
  <c r="M77" i="11"/>
  <c r="M78" i="11"/>
  <c r="M79" i="11"/>
  <c r="U79" i="11"/>
  <c r="V80" i="11"/>
  <c r="BQ80" i="11"/>
  <c r="AB81" i="11"/>
  <c r="AG81" i="11"/>
  <c r="AZ81" i="11"/>
  <c r="BE81" i="11"/>
  <c r="BX81" i="11"/>
  <c r="CC81" i="11"/>
  <c r="CV81" i="11"/>
  <c r="DA81" i="11"/>
  <c r="S82" i="11"/>
  <c r="AA82" i="11"/>
  <c r="AQ82" i="11"/>
  <c r="AY82" i="11"/>
  <c r="BO82" i="11"/>
  <c r="BW82" i="11"/>
  <c r="CM82" i="11"/>
  <c r="CU82" i="11"/>
  <c r="M83" i="11"/>
  <c r="U83" i="11"/>
  <c r="V84" i="11"/>
  <c r="BQ84" i="11"/>
  <c r="BR86" i="11"/>
  <c r="M88" i="11"/>
  <c r="U88" i="11"/>
  <c r="AS88" i="11"/>
  <c r="BQ89" i="11"/>
  <c r="CO89" i="11"/>
  <c r="S10" i="12"/>
  <c r="AA10" i="12"/>
  <c r="AQ10" i="12"/>
  <c r="AY10" i="12"/>
  <c r="BO10" i="12"/>
  <c r="BW10" i="12"/>
  <c r="CM10" i="12"/>
  <c r="CU10" i="12"/>
  <c r="AM12" i="12"/>
  <c r="BK12" i="12"/>
  <c r="CI12" i="12"/>
  <c r="DG12" i="12"/>
  <c r="K13" i="12"/>
  <c r="O13" i="12" s="1"/>
  <c r="AT14" i="12"/>
  <c r="K16" i="12"/>
  <c r="O16" i="12" s="1"/>
  <c r="AT17" i="12"/>
  <c r="K18" i="12"/>
  <c r="O18" i="12" s="1"/>
  <c r="AT19" i="12"/>
  <c r="K20" i="12"/>
  <c r="P20" i="12" s="1"/>
  <c r="AT21" i="12"/>
  <c r="AG22" i="12"/>
  <c r="BE22" i="12"/>
  <c r="CC22" i="12"/>
  <c r="DA22" i="12"/>
  <c r="S23" i="12"/>
  <c r="AA23" i="12"/>
  <c r="AQ23" i="12"/>
  <c r="AY23" i="12"/>
  <c r="BO23" i="12"/>
  <c r="BW23" i="12"/>
  <c r="CM23" i="12"/>
  <c r="CU23" i="12"/>
  <c r="AK24" i="12"/>
  <c r="BI24" i="12"/>
  <c r="CG24" i="12"/>
  <c r="DE24" i="12"/>
  <c r="AM25" i="12"/>
  <c r="BK25" i="12"/>
  <c r="CI25" i="12"/>
  <c r="DG25" i="12"/>
  <c r="K26" i="12"/>
  <c r="P26" i="12" s="1"/>
  <c r="AT27" i="12"/>
  <c r="AG28" i="12"/>
  <c r="BE28" i="12"/>
  <c r="CC28" i="12"/>
  <c r="DA28" i="12"/>
  <c r="M29" i="12"/>
  <c r="U29" i="12"/>
  <c r="AS29" i="12"/>
  <c r="BQ30" i="12"/>
  <c r="CO30" i="12"/>
  <c r="BQ34" i="12"/>
  <c r="CO34" i="12"/>
  <c r="M35" i="12"/>
  <c r="U35" i="12"/>
  <c r="AS35" i="12"/>
  <c r="BQ36" i="12"/>
  <c r="CO36" i="12"/>
  <c r="AK38" i="12"/>
  <c r="BI38" i="12"/>
  <c r="CG38" i="12"/>
  <c r="DE38" i="12"/>
  <c r="AM39" i="12"/>
  <c r="BK39" i="12"/>
  <c r="CI39" i="12"/>
  <c r="DG39" i="12"/>
  <c r="AG40" i="12"/>
  <c r="BE40" i="12"/>
  <c r="CC40" i="12"/>
  <c r="DA40" i="12"/>
  <c r="S41" i="12"/>
  <c r="AA41" i="12"/>
  <c r="AQ41" i="12"/>
  <c r="AY41" i="12"/>
  <c r="BO41" i="12"/>
  <c r="BW41" i="12"/>
  <c r="CM41" i="12"/>
  <c r="CU41" i="12"/>
  <c r="AT42" i="12"/>
  <c r="K44" i="12"/>
  <c r="P44" i="12" s="1"/>
  <c r="AT45" i="12"/>
  <c r="K46" i="12"/>
  <c r="O46" i="12" s="1"/>
  <c r="AT48" i="12"/>
  <c r="K49" i="12"/>
  <c r="P49" i="12" s="1"/>
  <c r="AT50" i="12"/>
  <c r="Y13" i="13"/>
  <c r="AW13" i="13"/>
  <c r="BU13" i="13"/>
  <c r="CS13" i="13"/>
  <c r="BQ16" i="13"/>
  <c r="CO16" i="13"/>
  <c r="S17" i="13"/>
  <c r="AA17" i="13"/>
  <c r="AQ17" i="13"/>
  <c r="AY17" i="13"/>
  <c r="BO17" i="13"/>
  <c r="BW17" i="13"/>
  <c r="CM17" i="13"/>
  <c r="CU17" i="13"/>
  <c r="AT18" i="13"/>
  <c r="K19" i="13"/>
  <c r="P19" i="13" s="1"/>
  <c r="AT20" i="13"/>
  <c r="Y21" i="13"/>
  <c r="AW21" i="13"/>
  <c r="BU21" i="13"/>
  <c r="CS21" i="13"/>
  <c r="S22" i="13"/>
  <c r="AA22" i="13"/>
  <c r="AQ22" i="13"/>
  <c r="AY22" i="13"/>
  <c r="BO22" i="13"/>
  <c r="BW22" i="13"/>
  <c r="CM22" i="13"/>
  <c r="CU22" i="13"/>
  <c r="AT23" i="13"/>
  <c r="K24" i="13"/>
  <c r="P24" i="13" s="1"/>
  <c r="BQ26" i="13"/>
  <c r="CO26" i="13"/>
  <c r="M27" i="13"/>
  <c r="U27" i="13"/>
  <c r="AS27" i="13"/>
  <c r="BQ28" i="13"/>
  <c r="CO28" i="13"/>
  <c r="M29" i="13"/>
  <c r="U29" i="13"/>
  <c r="AS29" i="13"/>
  <c r="AM30" i="13"/>
  <c r="BK30" i="13"/>
  <c r="CI30" i="13"/>
  <c r="DG30" i="13"/>
  <c r="K31" i="13"/>
  <c r="P31" i="13" s="1"/>
  <c r="AT32" i="13"/>
  <c r="Y33" i="13"/>
  <c r="AW33" i="13"/>
  <c r="BU33" i="13"/>
  <c r="CS33" i="13"/>
  <c r="S34" i="13"/>
  <c r="AA34" i="13"/>
  <c r="AQ34" i="13"/>
  <c r="AY34" i="13"/>
  <c r="BO34" i="13"/>
  <c r="BW34" i="13"/>
  <c r="CM34" i="13"/>
  <c r="CU34" i="13"/>
  <c r="AT35" i="13"/>
  <c r="K36" i="13"/>
  <c r="O36" i="13" s="1"/>
  <c r="AT37" i="13"/>
  <c r="AS38" i="13"/>
  <c r="K38" i="13"/>
  <c r="P38" i="13" s="1"/>
  <c r="CP38" i="13"/>
  <c r="AT39" i="13"/>
  <c r="AG40" i="13"/>
  <c r="BE40" i="13"/>
  <c r="CC40" i="13"/>
  <c r="DA40" i="13"/>
  <c r="M41" i="13"/>
  <c r="U41" i="13"/>
  <c r="AM42" i="13"/>
  <c r="BK42" i="13"/>
  <c r="CI42" i="13"/>
  <c r="DG42" i="13"/>
  <c r="AG43" i="13"/>
  <c r="BE43" i="13"/>
  <c r="CC43" i="13"/>
  <c r="DA43" i="13"/>
  <c r="M44" i="13"/>
  <c r="U44" i="13"/>
  <c r="BQ45" i="13"/>
  <c r="M46" i="13"/>
  <c r="U46" i="13"/>
  <c r="BQ47" i="13"/>
  <c r="M48" i="13"/>
  <c r="U48" i="13"/>
  <c r="BQ49" i="13"/>
  <c r="S50" i="13"/>
  <c r="AA50" i="13"/>
  <c r="AQ50" i="13"/>
  <c r="AY50" i="13"/>
  <c r="BO50" i="13"/>
  <c r="BW50" i="13"/>
  <c r="CM50" i="13"/>
  <c r="CU50" i="13"/>
  <c r="AT51" i="13"/>
  <c r="AG52" i="13"/>
  <c r="BE52" i="13"/>
  <c r="CC52" i="13"/>
  <c r="DA52" i="13"/>
  <c r="M53" i="13"/>
  <c r="U53" i="13"/>
  <c r="AM54" i="13"/>
  <c r="BK54" i="13"/>
  <c r="CI54" i="13"/>
  <c r="DG54" i="13"/>
  <c r="AS55" i="13"/>
  <c r="K55" i="13"/>
  <c r="O55" i="13" s="1"/>
  <c r="CP55" i="13"/>
  <c r="AT56" i="13"/>
  <c r="AG57" i="13"/>
  <c r="BE57" i="13"/>
  <c r="CC57" i="13"/>
  <c r="DA57" i="13"/>
  <c r="S58" i="13"/>
  <c r="AA58" i="13"/>
  <c r="AQ58" i="13"/>
  <c r="AY58" i="13"/>
  <c r="BO58" i="13"/>
  <c r="BW58" i="13"/>
  <c r="CM58" i="13"/>
  <c r="CU58" i="13"/>
  <c r="AM11" i="14"/>
  <c r="BK11" i="14"/>
  <c r="CI11" i="14"/>
  <c r="DG11" i="14"/>
  <c r="AS12" i="14"/>
  <c r="K12" i="14"/>
  <c r="O12" i="14" s="1"/>
  <c r="CP12" i="14"/>
  <c r="AT13" i="14"/>
  <c r="AS14" i="14"/>
  <c r="K14" i="14"/>
  <c r="O14" i="14" s="1"/>
  <c r="CP14" i="14"/>
  <c r="AT15" i="14"/>
  <c r="AG16" i="14"/>
  <c r="BE16" i="14"/>
  <c r="CC16" i="14"/>
  <c r="DA16" i="14"/>
  <c r="M17" i="14"/>
  <c r="U17" i="14"/>
  <c r="BQ18" i="14"/>
  <c r="S20" i="14"/>
  <c r="AA20" i="14"/>
  <c r="AQ20" i="14"/>
  <c r="AY20" i="14"/>
  <c r="BO20" i="14"/>
  <c r="BW20" i="14"/>
  <c r="CM20" i="14"/>
  <c r="CU20" i="14"/>
  <c r="AT21" i="14"/>
  <c r="AS22" i="14"/>
  <c r="K22" i="14"/>
  <c r="O22" i="14" s="1"/>
  <c r="CP22" i="14"/>
  <c r="AT23" i="14"/>
  <c r="AS24" i="14"/>
  <c r="K24" i="14"/>
  <c r="P24" i="14" s="1"/>
  <c r="CP24" i="14"/>
  <c r="AK25" i="14"/>
  <c r="BI25" i="14"/>
  <c r="AQ25" i="14" s="1"/>
  <c r="CG25" i="14"/>
  <c r="DE25" i="14"/>
  <c r="AE26" i="14"/>
  <c r="BC26" i="14"/>
  <c r="CA26" i="14"/>
  <c r="CY26" i="14"/>
  <c r="AG27" i="14"/>
  <c r="BE27" i="14"/>
  <c r="CC27" i="14"/>
  <c r="DA27" i="14"/>
  <c r="S28" i="14"/>
  <c r="AA28" i="14"/>
  <c r="AQ28" i="14"/>
  <c r="AY28" i="14"/>
  <c r="BO28" i="14"/>
  <c r="BW28" i="14"/>
  <c r="CM28" i="14"/>
  <c r="CU28" i="14"/>
  <c r="Q56" i="14"/>
  <c r="AM30" i="14"/>
  <c r="AO56" i="14"/>
  <c r="BK30" i="14"/>
  <c r="BM56" i="14"/>
  <c r="CI30" i="14"/>
  <c r="CK56" i="14"/>
  <c r="DG30" i="14"/>
  <c r="AG32" i="14"/>
  <c r="BE32" i="14"/>
  <c r="CC32" i="14"/>
  <c r="DA32" i="14"/>
  <c r="S33" i="14"/>
  <c r="AA33" i="14"/>
  <c r="AQ33" i="14"/>
  <c r="AY33" i="14"/>
  <c r="BO33" i="14"/>
  <c r="BW33" i="14"/>
  <c r="CM33" i="14"/>
  <c r="CU33" i="14"/>
  <c r="AT34" i="14"/>
  <c r="AS35" i="14"/>
  <c r="K35" i="14"/>
  <c r="O35" i="14" s="1"/>
  <c r="CP35" i="14"/>
  <c r="AT36" i="14"/>
  <c r="AS37" i="14"/>
  <c r="K37" i="14"/>
  <c r="P37" i="14" s="1"/>
  <c r="CP37" i="14"/>
  <c r="AT38" i="14"/>
  <c r="AS39" i="14"/>
  <c r="K39" i="14"/>
  <c r="O39" i="14" s="1"/>
  <c r="CP39" i="14"/>
  <c r="AT40" i="14"/>
  <c r="AS41" i="14"/>
  <c r="K41" i="14"/>
  <c r="P41" i="14" s="1"/>
  <c r="CP41" i="14"/>
  <c r="BQ43" i="14"/>
  <c r="M44" i="14"/>
  <c r="U44" i="14"/>
  <c r="BQ45" i="14"/>
  <c r="M46" i="14"/>
  <c r="U46" i="14"/>
  <c r="AM47" i="14"/>
  <c r="BK47" i="14"/>
  <c r="CI47" i="14"/>
  <c r="DG47" i="14"/>
  <c r="K48" i="14"/>
  <c r="O48" i="14" s="1"/>
  <c r="AT49" i="14"/>
  <c r="K50" i="14"/>
  <c r="P50" i="14" s="1"/>
  <c r="AT51" i="14"/>
  <c r="AG10" i="15"/>
  <c r="BE10" i="15"/>
  <c r="CC10" i="15"/>
  <c r="DA10" i="15"/>
  <c r="M11" i="15"/>
  <c r="U11" i="15"/>
  <c r="AS11" i="15"/>
  <c r="M13" i="15"/>
  <c r="Y27" i="15"/>
  <c r="AB13" i="15"/>
  <c r="AA13" i="15"/>
  <c r="AK27" i="15"/>
  <c r="AN13" i="15"/>
  <c r="AM13" i="15"/>
  <c r="AW27" i="15"/>
  <c r="AZ13" i="15"/>
  <c r="AY13" i="15"/>
  <c r="BI27" i="15"/>
  <c r="BL13" i="15"/>
  <c r="BK13" i="15"/>
  <c r="BU27" i="15"/>
  <c r="BX13" i="15"/>
  <c r="BW13" i="15"/>
  <c r="CG27" i="15"/>
  <c r="CJ13" i="15"/>
  <c r="CI13" i="15"/>
  <c r="CS27" i="15"/>
  <c r="CV13" i="15"/>
  <c r="CU13" i="15"/>
  <c r="DE27" i="15"/>
  <c r="DH13" i="15"/>
  <c r="DG13" i="15"/>
  <c r="BR14" i="15"/>
  <c r="BQ14" i="15"/>
  <c r="M15" i="15"/>
  <c r="V17" i="15"/>
  <c r="U17" i="15"/>
  <c r="BR18" i="15"/>
  <c r="BQ18" i="15"/>
  <c r="M19" i="15"/>
  <c r="K20" i="15"/>
  <c r="AN23" i="15"/>
  <c r="AM23" i="15"/>
  <c r="CK23" i="15"/>
  <c r="O26" i="15"/>
  <c r="AE27" i="15"/>
  <c r="CA27" i="15"/>
  <c r="AT10" i="16"/>
  <c r="AS10" i="16"/>
  <c r="CO11" i="16"/>
  <c r="CP11" i="16"/>
  <c r="AS12" i="16"/>
  <c r="K12" i="16"/>
  <c r="AT12" i="16"/>
  <c r="BR13" i="16"/>
  <c r="BQ13" i="16"/>
  <c r="AZ14" i="16"/>
  <c r="AY14" i="16"/>
  <c r="AQ14" i="16"/>
  <c r="CV14" i="16"/>
  <c r="CU14" i="16"/>
  <c r="P15" i="16"/>
  <c r="V20" i="16"/>
  <c r="U20" i="16"/>
  <c r="M20" i="16"/>
  <c r="AN21" i="16"/>
  <c r="AM21" i="16"/>
  <c r="BL21" i="16"/>
  <c r="BK21" i="16"/>
  <c r="CJ21" i="16"/>
  <c r="CI21" i="16"/>
  <c r="DH21" i="16"/>
  <c r="DG21" i="16"/>
  <c r="AB10" i="17"/>
  <c r="AA10" i="17"/>
  <c r="S10" i="17"/>
  <c r="AN10" i="17"/>
  <c r="AM10" i="17"/>
  <c r="BR21" i="15"/>
  <c r="AH23" i="15"/>
  <c r="BF23" i="15"/>
  <c r="CD23" i="15"/>
  <c r="DB23" i="15"/>
  <c r="BR24" i="15"/>
  <c r="AS30" i="15"/>
  <c r="K30" i="15"/>
  <c r="AS33" i="15"/>
  <c r="K33" i="15"/>
  <c r="AS16" i="16"/>
  <c r="K16" i="16"/>
  <c r="AS19" i="16"/>
  <c r="K19" i="16"/>
  <c r="CJ20" i="16"/>
  <c r="CE34" i="16"/>
  <c r="CE35" i="16" s="1"/>
  <c r="DC34" i="16"/>
  <c r="DC35" i="16" s="1"/>
  <c r="DH20" i="16"/>
  <c r="AS22" i="16"/>
  <c r="K22" i="16"/>
  <c r="AI34" i="16"/>
  <c r="AI35" i="16" s="1"/>
  <c r="CW34" i="16"/>
  <c r="CW35" i="16" s="1"/>
  <c r="Q78" i="17"/>
  <c r="AO78" i="17"/>
  <c r="BM78" i="17"/>
  <c r="CK78" i="17"/>
  <c r="K13" i="19"/>
  <c r="V21" i="15"/>
  <c r="BQ21" i="15"/>
  <c r="AB23" i="15"/>
  <c r="AG23" i="15"/>
  <c r="AZ23" i="15"/>
  <c r="BE23" i="15"/>
  <c r="BX23" i="15"/>
  <c r="CC23" i="15"/>
  <c r="CV23" i="15"/>
  <c r="DA23" i="15"/>
  <c r="V24" i="15"/>
  <c r="BQ24" i="15"/>
  <c r="BR25" i="15"/>
  <c r="BQ26" i="15"/>
  <c r="BQ29" i="15"/>
  <c r="M30" i="15"/>
  <c r="U30" i="15"/>
  <c r="BQ32" i="15"/>
  <c r="M33" i="15"/>
  <c r="U33" i="15"/>
  <c r="Q26" i="16"/>
  <c r="AM10" i="16"/>
  <c r="AO26" i="16"/>
  <c r="BK10" i="16"/>
  <c r="BM26" i="16"/>
  <c r="CI10" i="16"/>
  <c r="CK26" i="16"/>
  <c r="DG10" i="16"/>
  <c r="AS11" i="16"/>
  <c r="K11" i="16"/>
  <c r="AS13" i="16"/>
  <c r="K13" i="16"/>
  <c r="AK14" i="16"/>
  <c r="AK26" i="16" s="1"/>
  <c r="BI14" i="16"/>
  <c r="CG14" i="16"/>
  <c r="DE14" i="16"/>
  <c r="BQ15" i="16"/>
  <c r="M16" i="16"/>
  <c r="U16" i="16"/>
  <c r="BQ17" i="16"/>
  <c r="M19" i="16"/>
  <c r="U19" i="16"/>
  <c r="AM20" i="16"/>
  <c r="BF20" i="16"/>
  <c r="BA34" i="16"/>
  <c r="BA35" i="16" s="1"/>
  <c r="BK20" i="16"/>
  <c r="BY34" i="16"/>
  <c r="BY35" i="16" s="1"/>
  <c r="CD20" i="16"/>
  <c r="CI20" i="16"/>
  <c r="DG20" i="16"/>
  <c r="AG21" i="16"/>
  <c r="BE21" i="16"/>
  <c r="CC21" i="16"/>
  <c r="DA21" i="16"/>
  <c r="M22" i="16"/>
  <c r="U22" i="16"/>
  <c r="Y26" i="16"/>
  <c r="AW26" i="16"/>
  <c r="BI26" i="16"/>
  <c r="BU26" i="16"/>
  <c r="CS26" i="16"/>
  <c r="DE26" i="16"/>
  <c r="BG34" i="16"/>
  <c r="BG35" i="16" s="1"/>
  <c r="AH10" i="17"/>
  <c r="AG10" i="17"/>
  <c r="BF10" i="17"/>
  <c r="BE10" i="17"/>
  <c r="CD10" i="17"/>
  <c r="CC10" i="17"/>
  <c r="DB10" i="17"/>
  <c r="DA10" i="17"/>
  <c r="P11" i="17"/>
  <c r="O11" i="17"/>
  <c r="BM53" i="17"/>
  <c r="K56" i="17"/>
  <c r="Q72" i="17"/>
  <c r="BM72" i="17"/>
  <c r="K21" i="19"/>
  <c r="BA32" i="19"/>
  <c r="AL885" i="2" s="1"/>
  <c r="M21" i="15"/>
  <c r="U21" i="15"/>
  <c r="S23" i="15"/>
  <c r="AA23" i="15"/>
  <c r="AQ23" i="15"/>
  <c r="AY23" i="15"/>
  <c r="BO23" i="15"/>
  <c r="BW23" i="15"/>
  <c r="CM23" i="15"/>
  <c r="CU23" i="15"/>
  <c r="M24" i="15"/>
  <c r="U24" i="15"/>
  <c r="V25" i="15"/>
  <c r="BQ25" i="15"/>
  <c r="AS26" i="15"/>
  <c r="K26" i="15"/>
  <c r="P26" i="15" s="1"/>
  <c r="CP26" i="15"/>
  <c r="AS29" i="15"/>
  <c r="K29" i="15"/>
  <c r="P29" i="15" s="1"/>
  <c r="CP29" i="15"/>
  <c r="AT30" i="15"/>
  <c r="AS32" i="15"/>
  <c r="K32" i="15"/>
  <c r="P32" i="15" s="1"/>
  <c r="CP32" i="15"/>
  <c r="AT33" i="15"/>
  <c r="AG10" i="16"/>
  <c r="BE10" i="16"/>
  <c r="CC10" i="16"/>
  <c r="DA10" i="16"/>
  <c r="M11" i="16"/>
  <c r="U11" i="16"/>
  <c r="BQ12" i="16"/>
  <c r="M13" i="16"/>
  <c r="U13" i="16"/>
  <c r="AE14" i="16"/>
  <c r="S14" i="16" s="1"/>
  <c r="BC14" i="16"/>
  <c r="CA14" i="16"/>
  <c r="CY14" i="16"/>
  <c r="CM14" i="16" s="1"/>
  <c r="AS15" i="16"/>
  <c r="K15" i="16"/>
  <c r="O15" i="16" s="1"/>
  <c r="CP15" i="16"/>
  <c r="AT16" i="16"/>
  <c r="AS17" i="16"/>
  <c r="K17" i="16"/>
  <c r="P17" i="16" s="1"/>
  <c r="CP17" i="16"/>
  <c r="AT19" i="16"/>
  <c r="AB20" i="16"/>
  <c r="W34" i="16"/>
  <c r="W35" i="16" s="1"/>
  <c r="AG20" i="16"/>
  <c r="AU34" i="16"/>
  <c r="AU35" i="16" s="1"/>
  <c r="AZ20" i="16"/>
  <c r="BE20" i="16"/>
  <c r="CC20" i="16"/>
  <c r="DA20" i="16"/>
  <c r="S21" i="16"/>
  <c r="AA21" i="16"/>
  <c r="AQ21" i="16"/>
  <c r="AY21" i="16"/>
  <c r="BO21" i="16"/>
  <c r="BW21" i="16"/>
  <c r="CM21" i="16"/>
  <c r="CU21" i="16"/>
  <c r="AT22" i="16"/>
  <c r="K23" i="16"/>
  <c r="O23" i="16" s="1"/>
  <c r="O24" i="16"/>
  <c r="AT24" i="16"/>
  <c r="K25" i="16"/>
  <c r="O25" i="16" s="1"/>
  <c r="BS34" i="16"/>
  <c r="BS35" i="16" s="1"/>
  <c r="CE79" i="17"/>
  <c r="BM79" i="17" s="1"/>
  <c r="K79" i="17" s="1"/>
  <c r="K66" i="17"/>
  <c r="K10" i="18"/>
  <c r="K25" i="19"/>
  <c r="AC32" i="19"/>
  <c r="V885" i="2" s="1"/>
  <c r="K35" i="19"/>
  <c r="K37" i="19"/>
  <c r="K39" i="19"/>
  <c r="AM53" i="17"/>
  <c r="BK53" i="17"/>
  <c r="CI53" i="17"/>
  <c r="DG53" i="17"/>
  <c r="P55" i="17"/>
  <c r="O55" i="17"/>
  <c r="BR55" i="17"/>
  <c r="BQ55" i="17"/>
  <c r="V56" i="17"/>
  <c r="U56" i="17"/>
  <c r="AH56" i="17"/>
  <c r="AG56" i="17"/>
  <c r="AT56" i="17"/>
  <c r="AS56" i="17"/>
  <c r="BF56" i="17"/>
  <c r="BE56" i="17"/>
  <c r="BR56" i="17"/>
  <c r="BQ56" i="17"/>
  <c r="CD56" i="17"/>
  <c r="CC56" i="17"/>
  <c r="CP56" i="17"/>
  <c r="CO56" i="17"/>
  <c r="DB56" i="17"/>
  <c r="DA56" i="17"/>
  <c r="P57" i="17"/>
  <c r="O57" i="17"/>
  <c r="BR57" i="17"/>
  <c r="BQ57" i="17"/>
  <c r="V58" i="17"/>
  <c r="U58" i="17"/>
  <c r="P59" i="17"/>
  <c r="O59" i="17"/>
  <c r="BR59" i="17"/>
  <c r="BQ59" i="17"/>
  <c r="V60" i="17"/>
  <c r="U60" i="17"/>
  <c r="P61" i="17"/>
  <c r="O61" i="17"/>
  <c r="BR61" i="17"/>
  <c r="BQ61" i="17"/>
  <c r="V62" i="17"/>
  <c r="U62" i="17"/>
  <c r="P63" i="17"/>
  <c r="O63" i="17"/>
  <c r="BR63" i="17"/>
  <c r="BQ63" i="17"/>
  <c r="V64" i="17"/>
  <c r="U64" i="17"/>
  <c r="P65" i="17"/>
  <c r="O65" i="17"/>
  <c r="BR65" i="17"/>
  <c r="BQ65" i="17"/>
  <c r="V66" i="17"/>
  <c r="U66" i="17"/>
  <c r="AH66" i="17"/>
  <c r="AG66" i="17"/>
  <c r="AT66" i="17"/>
  <c r="AS66" i="17"/>
  <c r="BF66" i="17"/>
  <c r="BE66" i="17"/>
  <c r="BR66" i="17"/>
  <c r="BQ66" i="17"/>
  <c r="CD66" i="17"/>
  <c r="CC66" i="17"/>
  <c r="CP66" i="17"/>
  <c r="CO66" i="17"/>
  <c r="DB66" i="17"/>
  <c r="DA66" i="17"/>
  <c r="AB67" i="17"/>
  <c r="AA67" i="17"/>
  <c r="AN67" i="17"/>
  <c r="AM67" i="17"/>
  <c r="AZ67" i="17"/>
  <c r="AY67" i="17"/>
  <c r="BL67" i="17"/>
  <c r="BK67" i="17"/>
  <c r="BX67" i="17"/>
  <c r="BW67" i="17"/>
  <c r="CJ67" i="17"/>
  <c r="CI67" i="17"/>
  <c r="CV67" i="17"/>
  <c r="CU67" i="17"/>
  <c r="DH67" i="17"/>
  <c r="DG67" i="17"/>
  <c r="V68" i="17"/>
  <c r="U68" i="17"/>
  <c r="P69" i="17"/>
  <c r="O69" i="17"/>
  <c r="BR69" i="17"/>
  <c r="BQ69" i="17"/>
  <c r="V70" i="17"/>
  <c r="U70" i="17"/>
  <c r="P71" i="17"/>
  <c r="O71" i="17"/>
  <c r="BR71" i="17"/>
  <c r="BQ71" i="17"/>
  <c r="AE72" i="17"/>
  <c r="BC72" i="17"/>
  <c r="CA72" i="17"/>
  <c r="CY72" i="17"/>
  <c r="P73" i="17"/>
  <c r="O73" i="17"/>
  <c r="BR73" i="17"/>
  <c r="BQ73" i="17"/>
  <c r="AE74" i="17"/>
  <c r="BC74" i="17"/>
  <c r="CA74" i="17"/>
  <c r="CY74" i="17"/>
  <c r="P75" i="17"/>
  <c r="O75" i="17"/>
  <c r="BR75" i="17"/>
  <c r="BQ75" i="17"/>
  <c r="V76" i="17"/>
  <c r="U76" i="17"/>
  <c r="P77" i="17"/>
  <c r="O77" i="17"/>
  <c r="BR77" i="17"/>
  <c r="BQ77" i="17"/>
  <c r="AE78" i="17"/>
  <c r="BC78" i="17"/>
  <c r="CA78" i="17"/>
  <c r="CY78" i="17"/>
  <c r="Y79" i="17"/>
  <c r="AK79" i="17"/>
  <c r="AW79" i="17"/>
  <c r="BI79" i="17"/>
  <c r="BU79" i="17"/>
  <c r="CG79" i="17"/>
  <c r="CS79" i="17"/>
  <c r="DE79" i="17"/>
  <c r="V10" i="18"/>
  <c r="U10" i="18"/>
  <c r="AH10" i="18"/>
  <c r="AG10" i="18"/>
  <c r="AT10" i="18"/>
  <c r="AS10" i="18"/>
  <c r="BF10" i="18"/>
  <c r="BE10" i="18"/>
  <c r="BR10" i="18"/>
  <c r="BQ10" i="18"/>
  <c r="CD10" i="18"/>
  <c r="CC10" i="18"/>
  <c r="CP10" i="18"/>
  <c r="CO10" i="18"/>
  <c r="DB10" i="18"/>
  <c r="DA10" i="18"/>
  <c r="P11" i="18"/>
  <c r="O11" i="18"/>
  <c r="BR11" i="18"/>
  <c r="BQ11" i="18"/>
  <c r="V12" i="18"/>
  <c r="U12" i="18"/>
  <c r="AB10" i="19"/>
  <c r="AA10" i="19"/>
  <c r="AN10" i="19"/>
  <c r="AM10" i="19"/>
  <c r="AZ10" i="19"/>
  <c r="AY10" i="19"/>
  <c r="BL10" i="19"/>
  <c r="BK10" i="19"/>
  <c r="BX10" i="19"/>
  <c r="BW10" i="19"/>
  <c r="CJ10" i="19"/>
  <c r="CI10" i="19"/>
  <c r="CV10" i="19"/>
  <c r="CU10" i="19"/>
  <c r="DH10" i="19"/>
  <c r="DG10" i="19"/>
  <c r="AB12" i="19"/>
  <c r="AA12" i="19"/>
  <c r="AN12" i="19"/>
  <c r="AM12" i="19"/>
  <c r="AZ12" i="19"/>
  <c r="AY12" i="19"/>
  <c r="BL12" i="19"/>
  <c r="BK12" i="19"/>
  <c r="BX12" i="19"/>
  <c r="BW12" i="19"/>
  <c r="CJ12" i="19"/>
  <c r="CI12" i="19"/>
  <c r="CV12" i="19"/>
  <c r="CU12" i="19"/>
  <c r="DH12" i="19"/>
  <c r="DG12" i="19"/>
  <c r="V13" i="19"/>
  <c r="U13" i="19"/>
  <c r="AH13" i="19"/>
  <c r="AG13" i="19"/>
  <c r="AT13" i="19"/>
  <c r="AS13" i="19"/>
  <c r="BF13" i="19"/>
  <c r="BE13" i="19"/>
  <c r="BR13" i="19"/>
  <c r="BQ13" i="19"/>
  <c r="CD13" i="19"/>
  <c r="CC13" i="19"/>
  <c r="CP13" i="19"/>
  <c r="CO13" i="19"/>
  <c r="DB13" i="19"/>
  <c r="DA13" i="19"/>
  <c r="AB14" i="19"/>
  <c r="AN14" i="19"/>
  <c r="AM14" i="19"/>
  <c r="AZ14" i="19"/>
  <c r="BL14" i="19"/>
  <c r="BK14" i="19"/>
  <c r="CJ14" i="19"/>
  <c r="CI14" i="19"/>
  <c r="CV14" i="19"/>
  <c r="DH14" i="19"/>
  <c r="DG14" i="19"/>
  <c r="V15" i="19"/>
  <c r="U15" i="19"/>
  <c r="P16" i="19"/>
  <c r="O16" i="19"/>
  <c r="BR16" i="19"/>
  <c r="BQ16" i="19"/>
  <c r="V17" i="19"/>
  <c r="U17" i="19"/>
  <c r="P18" i="19"/>
  <c r="O18" i="19"/>
  <c r="BR18" i="19"/>
  <c r="BQ18" i="19"/>
  <c r="V19" i="19"/>
  <c r="U19" i="19"/>
  <c r="AB20" i="19"/>
  <c r="AA20" i="19"/>
  <c r="AN20" i="19"/>
  <c r="AM20" i="19"/>
  <c r="AZ20" i="19"/>
  <c r="AY20" i="19"/>
  <c r="BL20" i="19"/>
  <c r="BK20" i="19"/>
  <c r="BX20" i="19"/>
  <c r="BW20" i="19"/>
  <c r="CJ20" i="19"/>
  <c r="CI20" i="19"/>
  <c r="CV20" i="19"/>
  <c r="CU20" i="19"/>
  <c r="DH20" i="19"/>
  <c r="DG20" i="19"/>
  <c r="V21" i="19"/>
  <c r="U21" i="19"/>
  <c r="AH21" i="19"/>
  <c r="AG21" i="19"/>
  <c r="AT21" i="19"/>
  <c r="AS21" i="19"/>
  <c r="BF21" i="19"/>
  <c r="BE21" i="19"/>
  <c r="BR21" i="19"/>
  <c r="BQ21" i="19"/>
  <c r="CD21" i="19"/>
  <c r="CC21" i="19"/>
  <c r="CP21" i="19"/>
  <c r="CO21" i="19"/>
  <c r="DB21" i="19"/>
  <c r="DA21" i="19"/>
  <c r="AB22" i="19"/>
  <c r="AA22" i="19"/>
  <c r="AN22" i="19"/>
  <c r="AM22" i="19"/>
  <c r="AZ22" i="19"/>
  <c r="AY22" i="19"/>
  <c r="BL22" i="19"/>
  <c r="BK22" i="19"/>
  <c r="BX22" i="19"/>
  <c r="BW22" i="19"/>
  <c r="CJ22" i="19"/>
  <c r="CI22" i="19"/>
  <c r="CV22" i="19"/>
  <c r="CU22" i="19"/>
  <c r="DH22" i="19"/>
  <c r="DG22" i="19"/>
  <c r="V23" i="19"/>
  <c r="U23" i="19"/>
  <c r="AN24" i="19"/>
  <c r="AM24" i="19"/>
  <c r="BL24" i="19"/>
  <c r="BK24" i="19"/>
  <c r="CJ24" i="19"/>
  <c r="CI24" i="19"/>
  <c r="DH24" i="19"/>
  <c r="DG24" i="19"/>
  <c r="V25" i="19"/>
  <c r="U25" i="19"/>
  <c r="AH25" i="19"/>
  <c r="AG25" i="19"/>
  <c r="AT25" i="19"/>
  <c r="AS25" i="19"/>
  <c r="BF25" i="19"/>
  <c r="BE25" i="19"/>
  <c r="BR25" i="19"/>
  <c r="BQ25" i="19"/>
  <c r="CD25" i="19"/>
  <c r="CC25" i="19"/>
  <c r="CP25" i="19"/>
  <c r="CO25" i="19"/>
  <c r="DB25" i="19"/>
  <c r="DA25" i="19"/>
  <c r="AB26" i="19"/>
  <c r="AN26" i="19"/>
  <c r="AM26" i="19"/>
  <c r="AZ26" i="19"/>
  <c r="BL26" i="19"/>
  <c r="BK26" i="19"/>
  <c r="CJ26" i="19"/>
  <c r="CI26" i="19"/>
  <c r="CV26" i="19"/>
  <c r="DH26" i="19"/>
  <c r="DG26" i="19"/>
  <c r="V27" i="19"/>
  <c r="U27" i="19"/>
  <c r="AB28" i="19"/>
  <c r="AA28" i="19"/>
  <c r="AN28" i="19"/>
  <c r="AM28" i="19"/>
  <c r="AZ28" i="19"/>
  <c r="AY28" i="19"/>
  <c r="BL28" i="19"/>
  <c r="BK28" i="19"/>
  <c r="BX28" i="19"/>
  <c r="BW28" i="19"/>
  <c r="CJ28" i="19"/>
  <c r="CI28" i="19"/>
  <c r="CV28" i="19"/>
  <c r="CU28" i="19"/>
  <c r="DH28" i="19"/>
  <c r="DG28" i="19"/>
  <c r="V29" i="19"/>
  <c r="U29" i="19"/>
  <c r="P30" i="19"/>
  <c r="O30" i="19"/>
  <c r="BR30" i="19"/>
  <c r="BQ30" i="19"/>
  <c r="V31" i="19"/>
  <c r="U31" i="19"/>
  <c r="AN34" i="19"/>
  <c r="BL34" i="19"/>
  <c r="CJ34" i="19"/>
  <c r="DH34" i="19"/>
  <c r="V35" i="19"/>
  <c r="U35" i="19"/>
  <c r="AH35" i="19"/>
  <c r="AG35" i="19"/>
  <c r="AT35" i="19"/>
  <c r="AS35" i="19"/>
  <c r="BF35" i="19"/>
  <c r="BE35" i="19"/>
  <c r="BR35" i="19"/>
  <c r="BQ35" i="19"/>
  <c r="CD35" i="19"/>
  <c r="CC35" i="19"/>
  <c r="CP35" i="19"/>
  <c r="CO35" i="19"/>
  <c r="DB35" i="19"/>
  <c r="DA35" i="19"/>
  <c r="AB36" i="19"/>
  <c r="AA36" i="19"/>
  <c r="AN36" i="19"/>
  <c r="AM36" i="19"/>
  <c r="AZ36" i="19"/>
  <c r="AY36" i="19"/>
  <c r="BL36" i="19"/>
  <c r="BK36" i="19"/>
  <c r="BX36" i="19"/>
  <c r="BW36" i="19"/>
  <c r="CJ36" i="19"/>
  <c r="CI36" i="19"/>
  <c r="CV36" i="19"/>
  <c r="CU36" i="19"/>
  <c r="DH36" i="19"/>
  <c r="DG36" i="19"/>
  <c r="V37" i="19"/>
  <c r="U37" i="19"/>
  <c r="AH37" i="19"/>
  <c r="AG37" i="19"/>
  <c r="AT37" i="19"/>
  <c r="AS37" i="19"/>
  <c r="BF37" i="19"/>
  <c r="BE37" i="19"/>
  <c r="BR37" i="19"/>
  <c r="BQ37" i="19"/>
  <c r="CD37" i="19"/>
  <c r="CC37" i="19"/>
  <c r="CP37" i="19"/>
  <c r="CO37" i="19"/>
  <c r="DB37" i="19"/>
  <c r="DA37" i="19"/>
  <c r="AN38" i="19"/>
  <c r="AM38" i="19"/>
  <c r="AZ38" i="19"/>
  <c r="BL38" i="19"/>
  <c r="BK38" i="19"/>
  <c r="CJ38" i="19"/>
  <c r="CI38" i="19"/>
  <c r="CV38" i="19"/>
  <c r="DH38" i="19"/>
  <c r="DG38" i="19"/>
  <c r="V39" i="19"/>
  <c r="U39" i="19"/>
  <c r="AH39" i="19"/>
  <c r="AG39" i="19"/>
  <c r="AT39" i="19"/>
  <c r="AS39" i="19"/>
  <c r="BF39" i="19"/>
  <c r="BE39" i="19"/>
  <c r="BR39" i="19"/>
  <c r="BQ39" i="19"/>
  <c r="CD39" i="19"/>
  <c r="CC39" i="19"/>
  <c r="CP39" i="19"/>
  <c r="CO39" i="19"/>
  <c r="DB39" i="19"/>
  <c r="DA39" i="19"/>
  <c r="P40" i="19"/>
  <c r="O40" i="19"/>
  <c r="BR40" i="19"/>
  <c r="BQ40" i="19"/>
  <c r="V41" i="19"/>
  <c r="U41" i="19"/>
  <c r="P42" i="19"/>
  <c r="O42" i="19"/>
  <c r="BR42" i="19"/>
  <c r="BQ42" i="19"/>
  <c r="AB44" i="19"/>
  <c r="AA44" i="19"/>
  <c r="AN44" i="19"/>
  <c r="AM44" i="19"/>
  <c r="AZ44" i="19"/>
  <c r="AY44" i="19"/>
  <c r="BL44" i="19"/>
  <c r="BK44" i="19"/>
  <c r="BX44" i="19"/>
  <c r="BW44" i="19"/>
  <c r="CJ44" i="19"/>
  <c r="CI44" i="19"/>
  <c r="CV44" i="19"/>
  <c r="CU44" i="19"/>
  <c r="DH44" i="19"/>
  <c r="DG44" i="19"/>
  <c r="V45" i="19"/>
  <c r="U45" i="19"/>
  <c r="P46" i="19"/>
  <c r="O46" i="19"/>
  <c r="BR46" i="19"/>
  <c r="BQ46" i="19"/>
  <c r="AT47" i="19"/>
  <c r="AS47" i="19"/>
  <c r="V48" i="19"/>
  <c r="U48" i="19"/>
  <c r="M48" i="19"/>
  <c r="V51" i="19"/>
  <c r="U51" i="19"/>
  <c r="M51" i="19"/>
  <c r="CD53" i="19"/>
  <c r="CC53" i="19"/>
  <c r="AT55" i="19"/>
  <c r="AS55" i="19"/>
  <c r="V56" i="19"/>
  <c r="U56" i="19"/>
  <c r="M56" i="19"/>
  <c r="V62" i="19"/>
  <c r="U62" i="19"/>
  <c r="M62" i="19"/>
  <c r="P67" i="19"/>
  <c r="AC97" i="19"/>
  <c r="CP48" i="19"/>
  <c r="CO48" i="19"/>
  <c r="BF53" i="19"/>
  <c r="BE53" i="19"/>
  <c r="AB54" i="19"/>
  <c r="AA54" i="19"/>
  <c r="S54" i="19"/>
  <c r="AZ54" i="19"/>
  <c r="AY54" i="19"/>
  <c r="AQ54" i="19"/>
  <c r="BX54" i="19"/>
  <c r="BW54" i="19"/>
  <c r="BO54" i="19"/>
  <c r="CV54" i="19"/>
  <c r="CU54" i="19"/>
  <c r="CM54" i="19"/>
  <c r="V55" i="19"/>
  <c r="U55" i="19"/>
  <c r="M55" i="19"/>
  <c r="U11" i="17"/>
  <c r="AA11" i="17"/>
  <c r="AG11" i="17"/>
  <c r="AM11" i="17"/>
  <c r="AS11" i="17"/>
  <c r="AY11" i="17"/>
  <c r="BE11" i="17"/>
  <c r="BK11" i="17"/>
  <c r="BQ11" i="17"/>
  <c r="BW11" i="17"/>
  <c r="CC11" i="17"/>
  <c r="CI11" i="17"/>
  <c r="CO11" i="17"/>
  <c r="CU11" i="17"/>
  <c r="DA11" i="17"/>
  <c r="DG11" i="17"/>
  <c r="O12" i="17"/>
  <c r="U12" i="17"/>
  <c r="BQ12" i="17"/>
  <c r="O13" i="17"/>
  <c r="U13" i="17"/>
  <c r="BQ13" i="17"/>
  <c r="O14" i="17"/>
  <c r="U14" i="17"/>
  <c r="AA14" i="17"/>
  <c r="AG14" i="17"/>
  <c r="AM14" i="17"/>
  <c r="AS14" i="17"/>
  <c r="AY14" i="17"/>
  <c r="BE14" i="17"/>
  <c r="BK14" i="17"/>
  <c r="BQ14" i="17"/>
  <c r="BW14" i="17"/>
  <c r="CC14" i="17"/>
  <c r="CI14" i="17"/>
  <c r="CO14" i="17"/>
  <c r="CU14" i="17"/>
  <c r="DA14" i="17"/>
  <c r="DG14" i="17"/>
  <c r="O15" i="17"/>
  <c r="U15" i="17"/>
  <c r="BQ15" i="17"/>
  <c r="O16" i="17"/>
  <c r="U16" i="17"/>
  <c r="BQ16" i="17"/>
  <c r="O17" i="17"/>
  <c r="U17" i="17"/>
  <c r="BQ17" i="17"/>
  <c r="O18" i="17"/>
  <c r="U18" i="17"/>
  <c r="AA18" i="17"/>
  <c r="AG18" i="17"/>
  <c r="AM18" i="17"/>
  <c r="AS18" i="17"/>
  <c r="AY18" i="17"/>
  <c r="BE18" i="17"/>
  <c r="BK18" i="17"/>
  <c r="BQ18" i="17"/>
  <c r="BW18" i="17"/>
  <c r="CC18" i="17"/>
  <c r="CI18" i="17"/>
  <c r="CO18" i="17"/>
  <c r="CU18" i="17"/>
  <c r="DA18" i="17"/>
  <c r="DG18" i="17"/>
  <c r="O19" i="17"/>
  <c r="U19" i="17"/>
  <c r="BQ19" i="17"/>
  <c r="O20" i="17"/>
  <c r="U20" i="17"/>
  <c r="BQ20" i="17"/>
  <c r="O21" i="17"/>
  <c r="U21" i="17"/>
  <c r="BQ21" i="17"/>
  <c r="O22" i="17"/>
  <c r="U22" i="17"/>
  <c r="AA22" i="17"/>
  <c r="AG22" i="17"/>
  <c r="AM22" i="17"/>
  <c r="AS22" i="17"/>
  <c r="AY22" i="17"/>
  <c r="BE22" i="17"/>
  <c r="BK22" i="17"/>
  <c r="BQ22" i="17"/>
  <c r="BW22" i="17"/>
  <c r="CC22" i="17"/>
  <c r="CI22" i="17"/>
  <c r="CO22" i="17"/>
  <c r="CU22" i="17"/>
  <c r="DA22" i="17"/>
  <c r="DG22" i="17"/>
  <c r="O23" i="17"/>
  <c r="U23" i="17"/>
  <c r="AA23" i="17"/>
  <c r="AG23" i="17"/>
  <c r="AM23" i="17"/>
  <c r="AS23" i="17"/>
  <c r="AY23" i="17"/>
  <c r="BE23" i="17"/>
  <c r="BK23" i="17"/>
  <c r="BQ23" i="17"/>
  <c r="BW23" i="17"/>
  <c r="CC23" i="17"/>
  <c r="CI23" i="17"/>
  <c r="CO23" i="17"/>
  <c r="CU23" i="17"/>
  <c r="DA23" i="17"/>
  <c r="DG23" i="17"/>
  <c r="O24" i="17"/>
  <c r="U24" i="17"/>
  <c r="BQ24" i="17"/>
  <c r="O25" i="17"/>
  <c r="U25" i="17"/>
  <c r="BQ25" i="17"/>
  <c r="O26" i="17"/>
  <c r="U26" i="17"/>
  <c r="BQ26" i="17"/>
  <c r="O27" i="17"/>
  <c r="U27" i="17"/>
  <c r="BQ27" i="17"/>
  <c r="O28" i="17"/>
  <c r="U28" i="17"/>
  <c r="AA28" i="17"/>
  <c r="AG28" i="17"/>
  <c r="AM28" i="17"/>
  <c r="AS28" i="17"/>
  <c r="AY28" i="17"/>
  <c r="BE28" i="17"/>
  <c r="BK28" i="17"/>
  <c r="BQ28" i="17"/>
  <c r="BW28" i="17"/>
  <c r="CC28" i="17"/>
  <c r="CI28" i="17"/>
  <c r="CO28" i="17"/>
  <c r="CU28" i="17"/>
  <c r="DA28" i="17"/>
  <c r="DG28" i="17"/>
  <c r="O29" i="17"/>
  <c r="U29" i="17"/>
  <c r="AA29" i="17"/>
  <c r="AG29" i="17"/>
  <c r="AM29" i="17"/>
  <c r="AS29" i="17"/>
  <c r="AY29" i="17"/>
  <c r="BE29" i="17"/>
  <c r="BK29" i="17"/>
  <c r="BQ29" i="17"/>
  <c r="BW29" i="17"/>
  <c r="CC29" i="17"/>
  <c r="CI29" i="17"/>
  <c r="CO29" i="17"/>
  <c r="CU29" i="17"/>
  <c r="DA29" i="17"/>
  <c r="DG29" i="17"/>
  <c r="O30" i="17"/>
  <c r="U30" i="17"/>
  <c r="BQ30" i="17"/>
  <c r="O31" i="17"/>
  <c r="U31" i="17"/>
  <c r="BQ31" i="17"/>
  <c r="O32" i="17"/>
  <c r="U32" i="17"/>
  <c r="BQ32" i="17"/>
  <c r="O33" i="17"/>
  <c r="U33" i="17"/>
  <c r="BQ33" i="17"/>
  <c r="O34" i="17"/>
  <c r="U34" i="17"/>
  <c r="AA34" i="17"/>
  <c r="AG34" i="17"/>
  <c r="AM34" i="17"/>
  <c r="AS34" i="17"/>
  <c r="AY34" i="17"/>
  <c r="BE34" i="17"/>
  <c r="BK34" i="17"/>
  <c r="BQ34" i="17"/>
  <c r="BW34" i="17"/>
  <c r="CC34" i="17"/>
  <c r="CI34" i="17"/>
  <c r="CO34" i="17"/>
  <c r="CU34" i="17"/>
  <c r="DA34" i="17"/>
  <c r="DG34" i="17"/>
  <c r="O35" i="17"/>
  <c r="U35" i="17"/>
  <c r="AA35" i="17"/>
  <c r="AG35" i="17"/>
  <c r="AM35" i="17"/>
  <c r="AS35" i="17"/>
  <c r="AY35" i="17"/>
  <c r="BE35" i="17"/>
  <c r="BK35" i="17"/>
  <c r="BQ35" i="17"/>
  <c r="BW35" i="17"/>
  <c r="CC35" i="17"/>
  <c r="CI35" i="17"/>
  <c r="CO35" i="17"/>
  <c r="CU35" i="17"/>
  <c r="DA35" i="17"/>
  <c r="DG35" i="17"/>
  <c r="O36" i="17"/>
  <c r="U36" i="17"/>
  <c r="BQ36" i="17"/>
  <c r="O37" i="17"/>
  <c r="U37" i="17"/>
  <c r="BQ37" i="17"/>
  <c r="O38" i="17"/>
  <c r="U38" i="17"/>
  <c r="BQ38" i="17"/>
  <c r="O39" i="17"/>
  <c r="U39" i="17"/>
  <c r="BQ39" i="17"/>
  <c r="O40" i="17"/>
  <c r="U40" i="17"/>
  <c r="AA40" i="17"/>
  <c r="AG40" i="17"/>
  <c r="AM40" i="17"/>
  <c r="AS40" i="17"/>
  <c r="AY40" i="17"/>
  <c r="BE40" i="17"/>
  <c r="BK40" i="17"/>
  <c r="BQ40" i="17"/>
  <c r="BW40" i="17"/>
  <c r="CC40" i="17"/>
  <c r="CI40" i="17"/>
  <c r="CO40" i="17"/>
  <c r="CU40" i="17"/>
  <c r="DA40" i="17"/>
  <c r="DG40" i="17"/>
  <c r="O41" i="17"/>
  <c r="U41" i="17"/>
  <c r="BQ41" i="17"/>
  <c r="O42" i="17"/>
  <c r="U42" i="17"/>
  <c r="BQ42" i="17"/>
  <c r="O43" i="17"/>
  <c r="U43" i="17"/>
  <c r="BQ43" i="17"/>
  <c r="O44" i="17"/>
  <c r="U44" i="17"/>
  <c r="AA44" i="17"/>
  <c r="AG44" i="17"/>
  <c r="AM44" i="17"/>
  <c r="AS44" i="17"/>
  <c r="AY44" i="17"/>
  <c r="BE44" i="17"/>
  <c r="BK44" i="17"/>
  <c r="BQ44" i="17"/>
  <c r="BW44" i="17"/>
  <c r="CC44" i="17"/>
  <c r="CI44" i="17"/>
  <c r="CO44" i="17"/>
  <c r="CU44" i="17"/>
  <c r="DA44" i="17"/>
  <c r="DG44" i="17"/>
  <c r="O45" i="17"/>
  <c r="U45" i="17"/>
  <c r="BQ45" i="17"/>
  <c r="O46" i="17"/>
  <c r="U46" i="17"/>
  <c r="BQ46" i="17"/>
  <c r="O47" i="17"/>
  <c r="U47" i="17"/>
  <c r="BQ47" i="17"/>
  <c r="O48" i="17"/>
  <c r="U48" i="17"/>
  <c r="BQ48" i="17"/>
  <c r="O49" i="17"/>
  <c r="U49" i="17"/>
  <c r="BQ49" i="17"/>
  <c r="O50" i="17"/>
  <c r="U50" i="17"/>
  <c r="BQ50" i="17"/>
  <c r="O51" i="17"/>
  <c r="U51" i="17"/>
  <c r="BQ51" i="17"/>
  <c r="O52" i="17"/>
  <c r="U52" i="17"/>
  <c r="BR52" i="17"/>
  <c r="AA53" i="17"/>
  <c r="AH53" i="17"/>
  <c r="AY53" i="17"/>
  <c r="BF53" i="17"/>
  <c r="BW53" i="17"/>
  <c r="CD53" i="17"/>
  <c r="CU53" i="17"/>
  <c r="DB53" i="17"/>
  <c r="U54" i="17"/>
  <c r="BR54" i="17"/>
  <c r="V55" i="17"/>
  <c r="U55" i="17"/>
  <c r="M56" i="17"/>
  <c r="AB56" i="17"/>
  <c r="AA56" i="17"/>
  <c r="AN56" i="17"/>
  <c r="AM56" i="17"/>
  <c r="AZ56" i="17"/>
  <c r="AY56" i="17"/>
  <c r="BL56" i="17"/>
  <c r="BK56" i="17"/>
  <c r="BX56" i="17"/>
  <c r="BW56" i="17"/>
  <c r="CJ56" i="17"/>
  <c r="CI56" i="17"/>
  <c r="CV56" i="17"/>
  <c r="CU56" i="17"/>
  <c r="DH56" i="17"/>
  <c r="DG56" i="17"/>
  <c r="V57" i="17"/>
  <c r="U57" i="17"/>
  <c r="M58" i="17"/>
  <c r="BR58" i="17"/>
  <c r="BQ58" i="17"/>
  <c r="V59" i="17"/>
  <c r="U59" i="17"/>
  <c r="M60" i="17"/>
  <c r="BR60" i="17"/>
  <c r="BQ60" i="17"/>
  <c r="V61" i="17"/>
  <c r="U61" i="17"/>
  <c r="M62" i="17"/>
  <c r="BR62" i="17"/>
  <c r="BQ62" i="17"/>
  <c r="V63" i="17"/>
  <c r="U63" i="17"/>
  <c r="M64" i="17"/>
  <c r="BR64" i="17"/>
  <c r="BQ64" i="17"/>
  <c r="V65" i="17"/>
  <c r="U65" i="17"/>
  <c r="M66" i="17"/>
  <c r="AB66" i="17"/>
  <c r="AA66" i="17"/>
  <c r="AN66" i="17"/>
  <c r="AM66" i="17"/>
  <c r="AZ66" i="17"/>
  <c r="AY66" i="17"/>
  <c r="BL66" i="17"/>
  <c r="BK66" i="17"/>
  <c r="BX66" i="17"/>
  <c r="BW66" i="17"/>
  <c r="CJ66" i="17"/>
  <c r="CI66" i="17"/>
  <c r="CV66" i="17"/>
  <c r="CU66" i="17"/>
  <c r="DH66" i="17"/>
  <c r="DG66" i="17"/>
  <c r="S67" i="17"/>
  <c r="AH67" i="17"/>
  <c r="AG67" i="17"/>
  <c r="AQ67" i="17"/>
  <c r="BF67" i="17"/>
  <c r="BE67" i="17"/>
  <c r="BO67" i="17"/>
  <c r="CD67" i="17"/>
  <c r="CC67" i="17"/>
  <c r="CM67" i="17"/>
  <c r="DB67" i="17"/>
  <c r="DA67" i="17"/>
  <c r="M68" i="17"/>
  <c r="BR68" i="17"/>
  <c r="BQ68" i="17"/>
  <c r="V69" i="17"/>
  <c r="U69" i="17"/>
  <c r="M70" i="17"/>
  <c r="BR70" i="17"/>
  <c r="BQ70" i="17"/>
  <c r="V71" i="17"/>
  <c r="U71" i="17"/>
  <c r="Y72" i="17"/>
  <c r="AK72" i="17"/>
  <c r="AW72" i="17"/>
  <c r="BI72" i="17"/>
  <c r="BU72" i="17"/>
  <c r="CG72" i="17"/>
  <c r="CS72" i="17"/>
  <c r="DE72" i="17"/>
  <c r="V73" i="17"/>
  <c r="U73" i="17"/>
  <c r="Y74" i="17"/>
  <c r="AK74" i="17"/>
  <c r="AW74" i="17"/>
  <c r="BI74" i="17"/>
  <c r="BU74" i="17"/>
  <c r="CG74" i="17"/>
  <c r="CS74" i="17"/>
  <c r="DE74" i="17"/>
  <c r="V75" i="17"/>
  <c r="U75" i="17"/>
  <c r="M76" i="17"/>
  <c r="BR76" i="17"/>
  <c r="BQ76" i="17"/>
  <c r="V77" i="17"/>
  <c r="U77" i="17"/>
  <c r="Y78" i="17"/>
  <c r="AK78" i="17"/>
  <c r="AW78" i="17"/>
  <c r="BI78" i="17"/>
  <c r="BU78" i="17"/>
  <c r="CG78" i="17"/>
  <c r="CS78" i="17"/>
  <c r="DE78" i="17"/>
  <c r="AE79" i="17"/>
  <c r="BC79" i="17"/>
  <c r="CA79" i="17"/>
  <c r="CY79" i="17"/>
  <c r="M10" i="18"/>
  <c r="AB10" i="18"/>
  <c r="AA10" i="18"/>
  <c r="AN10" i="18"/>
  <c r="AM10" i="18"/>
  <c r="AZ10" i="18"/>
  <c r="AY10" i="18"/>
  <c r="BL10" i="18"/>
  <c r="BK10" i="18"/>
  <c r="BX10" i="18"/>
  <c r="BW10" i="18"/>
  <c r="CJ10" i="18"/>
  <c r="CI10" i="18"/>
  <c r="CV10" i="18"/>
  <c r="CU10" i="18"/>
  <c r="DH10" i="18"/>
  <c r="DG10" i="18"/>
  <c r="V11" i="18"/>
  <c r="U11" i="18"/>
  <c r="M12" i="18"/>
  <c r="BR12" i="18"/>
  <c r="BQ12" i="18"/>
  <c r="S10" i="19"/>
  <c r="AH10" i="19"/>
  <c r="AG10" i="19"/>
  <c r="AQ10" i="19"/>
  <c r="BF10" i="19"/>
  <c r="BE10" i="19"/>
  <c r="BO10" i="19"/>
  <c r="CD10" i="19"/>
  <c r="CC10" i="19"/>
  <c r="CM10" i="19"/>
  <c r="DB10" i="19"/>
  <c r="DA10" i="19"/>
  <c r="Y11" i="19"/>
  <c r="AK11" i="19"/>
  <c r="AW11" i="19"/>
  <c r="BI11" i="19"/>
  <c r="BU11" i="19"/>
  <c r="CG11" i="19"/>
  <c r="CS11" i="19"/>
  <c r="DE11" i="19"/>
  <c r="S12" i="19"/>
  <c r="AH12" i="19"/>
  <c r="AG12" i="19"/>
  <c r="AQ12" i="19"/>
  <c r="BF12" i="19"/>
  <c r="BE12" i="19"/>
  <c r="BO12" i="19"/>
  <c r="CD12" i="19"/>
  <c r="CC12" i="19"/>
  <c r="CM12" i="19"/>
  <c r="DB12" i="19"/>
  <c r="DA12" i="19"/>
  <c r="M13" i="19"/>
  <c r="AB13" i="19"/>
  <c r="AA13" i="19"/>
  <c r="AN13" i="19"/>
  <c r="AM13" i="19"/>
  <c r="AZ13" i="19"/>
  <c r="AY13" i="19"/>
  <c r="BL13" i="19"/>
  <c r="BK13" i="19"/>
  <c r="BX13" i="19"/>
  <c r="BW13" i="19"/>
  <c r="CJ13" i="19"/>
  <c r="CI13" i="19"/>
  <c r="CV13" i="19"/>
  <c r="CU13" i="19"/>
  <c r="DH13" i="19"/>
  <c r="DG13" i="19"/>
  <c r="S14" i="19"/>
  <c r="AE14" i="19"/>
  <c r="AQ14" i="19"/>
  <c r="BC14" i="19"/>
  <c r="BO14" i="19"/>
  <c r="CA14" i="19"/>
  <c r="CM14" i="19"/>
  <c r="CY14" i="19"/>
  <c r="M15" i="19"/>
  <c r="BR15" i="19"/>
  <c r="BQ15" i="19"/>
  <c r="V16" i="19"/>
  <c r="U16" i="19"/>
  <c r="M17" i="19"/>
  <c r="BR17" i="19"/>
  <c r="BQ17" i="19"/>
  <c r="V18" i="19"/>
  <c r="U18" i="19"/>
  <c r="M19" i="19"/>
  <c r="BR19" i="19"/>
  <c r="BQ19" i="19"/>
  <c r="S20" i="19"/>
  <c r="AH20" i="19"/>
  <c r="AG20" i="19"/>
  <c r="AQ20" i="19"/>
  <c r="BF20" i="19"/>
  <c r="BE20" i="19"/>
  <c r="BO20" i="19"/>
  <c r="CD20" i="19"/>
  <c r="CC20" i="19"/>
  <c r="CM20" i="19"/>
  <c r="DB20" i="19"/>
  <c r="DA20" i="19"/>
  <c r="M21" i="19"/>
  <c r="AB21" i="19"/>
  <c r="AA21" i="19"/>
  <c r="AN21" i="19"/>
  <c r="AM21" i="19"/>
  <c r="AZ21" i="19"/>
  <c r="AY21" i="19"/>
  <c r="BL21" i="19"/>
  <c r="BK21" i="19"/>
  <c r="BX21" i="19"/>
  <c r="BW21" i="19"/>
  <c r="CJ21" i="19"/>
  <c r="CI21" i="19"/>
  <c r="CV21" i="19"/>
  <c r="CU21" i="19"/>
  <c r="DH21" i="19"/>
  <c r="DG21" i="19"/>
  <c r="S22" i="19"/>
  <c r="AH22" i="19"/>
  <c r="AG22" i="19"/>
  <c r="AQ22" i="19"/>
  <c r="BF22" i="19"/>
  <c r="BE22" i="19"/>
  <c r="BO22" i="19"/>
  <c r="CD22" i="19"/>
  <c r="CC22" i="19"/>
  <c r="CM22" i="19"/>
  <c r="DB22" i="19"/>
  <c r="DA22" i="19"/>
  <c r="M23" i="19"/>
  <c r="BR23" i="19"/>
  <c r="BQ23" i="19"/>
  <c r="M25" i="19"/>
  <c r="AB25" i="19"/>
  <c r="AA25" i="19"/>
  <c r="AN25" i="19"/>
  <c r="AM25" i="19"/>
  <c r="AZ25" i="19"/>
  <c r="AY25" i="19"/>
  <c r="BL25" i="19"/>
  <c r="BK25" i="19"/>
  <c r="BX25" i="19"/>
  <c r="BW25" i="19"/>
  <c r="CJ25" i="19"/>
  <c r="CI25" i="19"/>
  <c r="CV25" i="19"/>
  <c r="CU25" i="19"/>
  <c r="DH25" i="19"/>
  <c r="DG25" i="19"/>
  <c r="S26" i="19"/>
  <c r="AE26" i="19"/>
  <c r="AQ26" i="19"/>
  <c r="BC26" i="19"/>
  <c r="BO26" i="19"/>
  <c r="CA26" i="19"/>
  <c r="CM26" i="19"/>
  <c r="CY26" i="19"/>
  <c r="M27" i="19"/>
  <c r="BR27" i="19"/>
  <c r="BQ27" i="19"/>
  <c r="S28" i="19"/>
  <c r="AH28" i="19"/>
  <c r="AG28" i="19"/>
  <c r="AQ28" i="19"/>
  <c r="BF28" i="19"/>
  <c r="BE28" i="19"/>
  <c r="BO28" i="19"/>
  <c r="CD28" i="19"/>
  <c r="CC28" i="19"/>
  <c r="CM28" i="19"/>
  <c r="DB28" i="19"/>
  <c r="DA28" i="19"/>
  <c r="M29" i="19"/>
  <c r="BR29" i="19"/>
  <c r="BQ29" i="19"/>
  <c r="V30" i="19"/>
  <c r="U30" i="19"/>
  <c r="M31" i="19"/>
  <c r="BR31" i="19"/>
  <c r="BQ31" i="19"/>
  <c r="Y33" i="19"/>
  <c r="AK33" i="19"/>
  <c r="AW33" i="19"/>
  <c r="BI33" i="19"/>
  <c r="BU33" i="19"/>
  <c r="CG33" i="19"/>
  <c r="CS33" i="19"/>
  <c r="DE33" i="19"/>
  <c r="AE34" i="19"/>
  <c r="BC34" i="19"/>
  <c r="CA34" i="19"/>
  <c r="CY34" i="19"/>
  <c r="M35" i="19"/>
  <c r="AB35" i="19"/>
  <c r="AA35" i="19"/>
  <c r="AN35" i="19"/>
  <c r="AM35" i="19"/>
  <c r="AZ35" i="19"/>
  <c r="AY35" i="19"/>
  <c r="BL35" i="19"/>
  <c r="BK35" i="19"/>
  <c r="BX35" i="19"/>
  <c r="BW35" i="19"/>
  <c r="CJ35" i="19"/>
  <c r="CI35" i="19"/>
  <c r="CV35" i="19"/>
  <c r="CU35" i="19"/>
  <c r="DH35" i="19"/>
  <c r="DG35" i="19"/>
  <c r="S36" i="19"/>
  <c r="AH36" i="19"/>
  <c r="AG36" i="19"/>
  <c r="AQ36" i="19"/>
  <c r="BF36" i="19"/>
  <c r="BE36" i="19"/>
  <c r="BO36" i="19"/>
  <c r="CD36" i="19"/>
  <c r="CC36" i="19"/>
  <c r="CM36" i="19"/>
  <c r="DB36" i="19"/>
  <c r="DA36" i="19"/>
  <c r="M37" i="19"/>
  <c r="AB37" i="19"/>
  <c r="AA37" i="19"/>
  <c r="AN37" i="19"/>
  <c r="AM37" i="19"/>
  <c r="AZ37" i="19"/>
  <c r="AY37" i="19"/>
  <c r="BL37" i="19"/>
  <c r="BK37" i="19"/>
  <c r="BX37" i="19"/>
  <c r="BW37" i="19"/>
  <c r="CJ37" i="19"/>
  <c r="CI37" i="19"/>
  <c r="CV37" i="19"/>
  <c r="CU37" i="19"/>
  <c r="DH37" i="19"/>
  <c r="DG37" i="19"/>
  <c r="AE38" i="19"/>
  <c r="BC38" i="19"/>
  <c r="CA38" i="19"/>
  <c r="CY38" i="19"/>
  <c r="M39" i="19"/>
  <c r="AB39" i="19"/>
  <c r="AA39" i="19"/>
  <c r="AN39" i="19"/>
  <c r="AM39" i="19"/>
  <c r="AZ39" i="19"/>
  <c r="AY39" i="19"/>
  <c r="BL39" i="19"/>
  <c r="BK39" i="19"/>
  <c r="BX39" i="19"/>
  <c r="BW39" i="19"/>
  <c r="CJ39" i="19"/>
  <c r="CI39" i="19"/>
  <c r="CV39" i="19"/>
  <c r="CU39" i="19"/>
  <c r="DH39" i="19"/>
  <c r="DG39" i="19"/>
  <c r="V40" i="19"/>
  <c r="U40" i="19"/>
  <c r="M41" i="19"/>
  <c r="BR41" i="19"/>
  <c r="BQ41" i="19"/>
  <c r="V42" i="19"/>
  <c r="U42" i="19"/>
  <c r="S44" i="19"/>
  <c r="AH44" i="19"/>
  <c r="AG44" i="19"/>
  <c r="AQ44" i="19"/>
  <c r="BF44" i="19"/>
  <c r="BE44" i="19"/>
  <c r="BO44" i="19"/>
  <c r="CD44" i="19"/>
  <c r="CC44" i="19"/>
  <c r="CM44" i="19"/>
  <c r="DB44" i="19"/>
  <c r="DA44" i="19"/>
  <c r="M45" i="19"/>
  <c r="BR45" i="19"/>
  <c r="BQ45" i="19"/>
  <c r="V46" i="19"/>
  <c r="U46" i="19"/>
  <c r="M47" i="19"/>
  <c r="K48" i="19"/>
  <c r="BQ48" i="19"/>
  <c r="U49" i="19"/>
  <c r="K49" i="19"/>
  <c r="CP52" i="19"/>
  <c r="CO52" i="19"/>
  <c r="AH53" i="19"/>
  <c r="AG53" i="19"/>
  <c r="BR59" i="19"/>
  <c r="BQ59" i="19"/>
  <c r="M59" i="19"/>
  <c r="P60" i="19"/>
  <c r="S53" i="17"/>
  <c r="AB53" i="17"/>
  <c r="AQ53" i="17"/>
  <c r="AZ53" i="17"/>
  <c r="BO53" i="17"/>
  <c r="BX53" i="17"/>
  <c r="CM53" i="17"/>
  <c r="CV53" i="17"/>
  <c r="M54" i="17"/>
  <c r="V54" i="17"/>
  <c r="W14" i="19"/>
  <c r="AU14" i="19"/>
  <c r="AY14" i="19" s="1"/>
  <c r="BS14" i="19"/>
  <c r="BW14" i="19" s="1"/>
  <c r="CQ14" i="19"/>
  <c r="W26" i="19"/>
  <c r="AU26" i="19"/>
  <c r="AY26" i="19" s="1"/>
  <c r="BS26" i="19"/>
  <c r="CQ26" i="19"/>
  <c r="W34" i="19"/>
  <c r="AI34" i="19"/>
  <c r="AM34" i="19" s="1"/>
  <c r="AU34" i="19"/>
  <c r="AZ34" i="19" s="1"/>
  <c r="BG34" i="19"/>
  <c r="BS34" i="19"/>
  <c r="CE34" i="19"/>
  <c r="CI34" i="19" s="1"/>
  <c r="CQ34" i="19"/>
  <c r="DC34" i="19"/>
  <c r="W38" i="19"/>
  <c r="AU38" i="19"/>
  <c r="BS38" i="19"/>
  <c r="BX38" i="19" s="1"/>
  <c r="CQ38" i="19"/>
  <c r="AT51" i="19"/>
  <c r="AS51" i="19"/>
  <c r="BR52" i="19"/>
  <c r="BQ52" i="19"/>
  <c r="K53" i="19"/>
  <c r="DB53" i="19"/>
  <c r="DA53" i="19"/>
  <c r="K55" i="19"/>
  <c r="AS56" i="19"/>
  <c r="K56" i="19"/>
  <c r="AT56" i="19"/>
  <c r="V58" i="19"/>
  <c r="U58" i="19"/>
  <c r="M58" i="19"/>
  <c r="BR49" i="19"/>
  <c r="V52" i="19"/>
  <c r="AB53" i="19"/>
  <c r="AZ53" i="19"/>
  <c r="BX53" i="19"/>
  <c r="CV53" i="19"/>
  <c r="V57" i="19"/>
  <c r="U57" i="19"/>
  <c r="BR58" i="19"/>
  <c r="BQ58" i="19"/>
  <c r="V61" i="19"/>
  <c r="U61" i="19"/>
  <c r="BR62" i="19"/>
  <c r="BQ62" i="19"/>
  <c r="AY96" i="19"/>
  <c r="P77" i="19"/>
  <c r="V49" i="19"/>
  <c r="BQ49" i="19"/>
  <c r="BR50" i="19"/>
  <c r="M52" i="19"/>
  <c r="U52" i="19"/>
  <c r="S53" i="19"/>
  <c r="AA53" i="19"/>
  <c r="AQ53" i="19"/>
  <c r="AY53" i="19"/>
  <c r="BO53" i="19"/>
  <c r="BW53" i="19"/>
  <c r="CM53" i="19"/>
  <c r="CU53" i="19"/>
  <c r="AN54" i="19"/>
  <c r="BL54" i="19"/>
  <c r="CJ54" i="19"/>
  <c r="DH54" i="19"/>
  <c r="BR57" i="19"/>
  <c r="BQ57" i="19"/>
  <c r="V60" i="19"/>
  <c r="U60" i="19"/>
  <c r="BR61" i="19"/>
  <c r="BQ61" i="19"/>
  <c r="K84" i="19"/>
  <c r="K86" i="19"/>
  <c r="M49" i="19"/>
  <c r="K50" i="19"/>
  <c r="O50" i="19" s="1"/>
  <c r="DH53" i="19"/>
  <c r="AH54" i="19"/>
  <c r="AM54" i="19"/>
  <c r="BF54" i="19"/>
  <c r="BK54" i="19"/>
  <c r="CD54" i="19"/>
  <c r="CI54" i="19"/>
  <c r="DB54" i="19"/>
  <c r="DG54" i="19"/>
  <c r="BR55" i="19"/>
  <c r="BQ56" i="19"/>
  <c r="M57" i="19"/>
  <c r="V59" i="19"/>
  <c r="U59" i="19"/>
  <c r="BR60" i="19"/>
  <c r="BQ60" i="19"/>
  <c r="M61" i="19"/>
  <c r="V63" i="19"/>
  <c r="U63" i="19"/>
  <c r="AH95" i="19"/>
  <c r="AG95" i="19"/>
  <c r="BF95" i="19"/>
  <c r="BE95" i="19"/>
  <c r="CD95" i="19"/>
  <c r="CC95" i="19"/>
  <c r="DB95" i="19"/>
  <c r="DA95" i="19"/>
  <c r="P68" i="19"/>
  <c r="K91" i="19"/>
  <c r="K92" i="19"/>
  <c r="K57" i="19"/>
  <c r="K58" i="19"/>
  <c r="K59" i="19"/>
  <c r="K60" i="19"/>
  <c r="O60" i="19" s="1"/>
  <c r="K61" i="19"/>
  <c r="K62" i="19"/>
  <c r="K63" i="19"/>
  <c r="O63" i="19" s="1"/>
  <c r="K65" i="19"/>
  <c r="P65" i="19" s="1"/>
  <c r="K66" i="19"/>
  <c r="O66" i="19" s="1"/>
  <c r="K67" i="19"/>
  <c r="K68" i="19"/>
  <c r="K73" i="19"/>
  <c r="O73" i="19" s="1"/>
  <c r="AS73" i="19"/>
  <c r="CO73" i="19"/>
  <c r="K74" i="19"/>
  <c r="O74" i="19" s="1"/>
  <c r="AS74" i="19"/>
  <c r="CO74" i="19"/>
  <c r="K75" i="19"/>
  <c r="O75" i="19" s="1"/>
  <c r="AS75" i="19"/>
  <c r="CO75" i="19"/>
  <c r="K76" i="19"/>
  <c r="O76" i="19" s="1"/>
  <c r="AS76" i="19"/>
  <c r="CO76" i="19"/>
  <c r="K77" i="19"/>
  <c r="O77" i="19" s="1"/>
  <c r="AS77" i="19"/>
  <c r="CO77" i="19"/>
  <c r="K78" i="19"/>
  <c r="O78" i="19" s="1"/>
  <c r="AS78" i="19"/>
  <c r="CO78" i="19"/>
  <c r="K81" i="19"/>
  <c r="O81" i="19" s="1"/>
  <c r="AS81" i="19"/>
  <c r="CO81" i="19"/>
  <c r="K82" i="19"/>
  <c r="O82" i="19" s="1"/>
  <c r="AS82" i="19"/>
  <c r="CO82" i="19"/>
  <c r="AQ84" i="19"/>
  <c r="BO84" i="19"/>
  <c r="CM84" i="19"/>
  <c r="AN85" i="19"/>
  <c r="BL85" i="19"/>
  <c r="CJ85" i="19"/>
  <c r="DH85" i="19"/>
  <c r="AH86" i="19"/>
  <c r="BF86" i="19"/>
  <c r="CD86" i="19"/>
  <c r="DB86" i="19"/>
  <c r="AT87" i="19"/>
  <c r="BR87" i="19"/>
  <c r="AS88" i="19"/>
  <c r="CP88" i="19"/>
  <c r="M89" i="19"/>
  <c r="CO89" i="19"/>
  <c r="V90" i="19"/>
  <c r="AB91" i="19"/>
  <c r="AZ91" i="19"/>
  <c r="BX91" i="19"/>
  <c r="CV91" i="19"/>
  <c r="S92" i="19"/>
  <c r="AQ92" i="19"/>
  <c r="BO92" i="19"/>
  <c r="CM92" i="19"/>
  <c r="M93" i="19"/>
  <c r="CO93" i="19"/>
  <c r="V94" i="19"/>
  <c r="Y95" i="19"/>
  <c r="AW95" i="19"/>
  <c r="BU95" i="19"/>
  <c r="CS95" i="19"/>
  <c r="AI96" i="19"/>
  <c r="AI43" i="19" s="1"/>
  <c r="Z896" i="2" s="1"/>
  <c r="BG96" i="19"/>
  <c r="BG43" i="19" s="1"/>
  <c r="AP896" i="2" s="1"/>
  <c r="CE96" i="19"/>
  <c r="CE43" i="19" s="1"/>
  <c r="BF896" i="2" s="1"/>
  <c r="DC96" i="19"/>
  <c r="DC43" i="19" s="1"/>
  <c r="BV896" i="2" s="1"/>
  <c r="AS98" i="19"/>
  <c r="BR98" i="19"/>
  <c r="P100" i="19"/>
  <c r="CP100" i="19"/>
  <c r="CO100" i="19"/>
  <c r="P26" i="20"/>
  <c r="P90" i="19"/>
  <c r="S91" i="19"/>
  <c r="AQ91" i="19"/>
  <c r="BO91" i="19"/>
  <c r="CM91" i="19"/>
  <c r="P94" i="19"/>
  <c r="AC96" i="19"/>
  <c r="AC43" i="19" s="1"/>
  <c r="V896" i="2" s="1"/>
  <c r="AK96" i="19"/>
  <c r="S96" i="19" s="1"/>
  <c r="BA96" i="19"/>
  <c r="BA43" i="19" s="1"/>
  <c r="AL896" i="2" s="1"/>
  <c r="BI96" i="19"/>
  <c r="BY96" i="19"/>
  <c r="BY43" i="19" s="1"/>
  <c r="BB896" i="2" s="1"/>
  <c r="CG96" i="19"/>
  <c r="CW96" i="19"/>
  <c r="CW43" i="19" s="1"/>
  <c r="BR896" i="2" s="1"/>
  <c r="DE96" i="19"/>
  <c r="P25" i="20"/>
  <c r="BQ63" i="19"/>
  <c r="O64" i="19"/>
  <c r="U64" i="19"/>
  <c r="AA64" i="19"/>
  <c r="AG64" i="19"/>
  <c r="AM64" i="19"/>
  <c r="AS64" i="19"/>
  <c r="AY64" i="19"/>
  <c r="BE64" i="19"/>
  <c r="BK64" i="19"/>
  <c r="BQ64" i="19"/>
  <c r="BW64" i="19"/>
  <c r="CC64" i="19"/>
  <c r="CI64" i="19"/>
  <c r="CO64" i="19"/>
  <c r="CU64" i="19"/>
  <c r="DA64" i="19"/>
  <c r="DG64" i="19"/>
  <c r="O65" i="19"/>
  <c r="U65" i="19"/>
  <c r="BQ65" i="19"/>
  <c r="U66" i="19"/>
  <c r="BQ66" i="19"/>
  <c r="O67" i="19"/>
  <c r="U67" i="19"/>
  <c r="BQ67" i="19"/>
  <c r="O68" i="19"/>
  <c r="U68" i="19"/>
  <c r="BQ68" i="19"/>
  <c r="O69" i="19"/>
  <c r="U69" i="19"/>
  <c r="AA69" i="19"/>
  <c r="AG69" i="19"/>
  <c r="AM69" i="19"/>
  <c r="AS69" i="19"/>
  <c r="AY69" i="19"/>
  <c r="BE69" i="19"/>
  <c r="BK69" i="19"/>
  <c r="BQ69" i="19"/>
  <c r="BW69" i="19"/>
  <c r="CC69" i="19"/>
  <c r="CI69" i="19"/>
  <c r="CO69" i="19"/>
  <c r="CU69" i="19"/>
  <c r="DA69" i="19"/>
  <c r="DG69" i="19"/>
  <c r="O70" i="19"/>
  <c r="U70" i="19"/>
  <c r="AA70" i="19"/>
  <c r="AG70" i="19"/>
  <c r="AM70" i="19"/>
  <c r="AS70" i="19"/>
  <c r="AY70" i="19"/>
  <c r="BE70" i="19"/>
  <c r="BK70" i="19"/>
  <c r="BQ70" i="19"/>
  <c r="BW70" i="19"/>
  <c r="CC70" i="19"/>
  <c r="CI70" i="19"/>
  <c r="CO70" i="19"/>
  <c r="CU70" i="19"/>
  <c r="DA70" i="19"/>
  <c r="DG70" i="19"/>
  <c r="O71" i="19"/>
  <c r="U71" i="19"/>
  <c r="AA71" i="19"/>
  <c r="AG71" i="19"/>
  <c r="AM71" i="19"/>
  <c r="AS71" i="19"/>
  <c r="AY71" i="19"/>
  <c r="BE71" i="19"/>
  <c r="BK71" i="19"/>
  <c r="BQ71" i="19"/>
  <c r="BW71" i="19"/>
  <c r="CC71" i="19"/>
  <c r="CI71" i="19"/>
  <c r="CO71" i="19"/>
  <c r="CU71" i="19"/>
  <c r="DA71" i="19"/>
  <c r="DG71" i="19"/>
  <c r="O72" i="19"/>
  <c r="U72" i="19"/>
  <c r="V86" i="19"/>
  <c r="AT86" i="19"/>
  <c r="BR86" i="19"/>
  <c r="CP86" i="19"/>
  <c r="AK95" i="19"/>
  <c r="BI95" i="19"/>
  <c r="CG95" i="19"/>
  <c r="DE95" i="19"/>
  <c r="W96" i="19"/>
  <c r="AA96" i="19" s="1"/>
  <c r="AE96" i="19"/>
  <c r="AU96" i="19"/>
  <c r="BC96" i="19"/>
  <c r="BC43" i="19" s="1"/>
  <c r="BS96" i="19"/>
  <c r="CA96" i="19"/>
  <c r="CQ96" i="19"/>
  <c r="CY96" i="19"/>
  <c r="V98" i="19"/>
  <c r="P99" i="19"/>
  <c r="P28" i="20"/>
  <c r="AB64" i="19"/>
  <c r="AH64" i="19"/>
  <c r="AZ64" i="19"/>
  <c r="BF64" i="19"/>
  <c r="BX64" i="19"/>
  <c r="CD64" i="19"/>
  <c r="CV64" i="19"/>
  <c r="DB64" i="19"/>
  <c r="AZ84" i="19"/>
  <c r="BE84" i="19"/>
  <c r="BX84" i="19"/>
  <c r="CC84" i="19"/>
  <c r="CV84" i="19"/>
  <c r="DA84" i="19"/>
  <c r="S85" i="19"/>
  <c r="AA85" i="19"/>
  <c r="AQ85" i="19"/>
  <c r="AY85" i="19"/>
  <c r="BO85" i="19"/>
  <c r="BW85" i="19"/>
  <c r="CM85" i="19"/>
  <c r="CU85" i="19"/>
  <c r="M86" i="19"/>
  <c r="U86" i="19"/>
  <c r="AN86" i="19"/>
  <c r="AS86" i="19"/>
  <c r="BL86" i="19"/>
  <c r="BQ86" i="19"/>
  <c r="CJ86" i="19"/>
  <c r="CO86" i="19"/>
  <c r="DH86" i="19"/>
  <c r="O87" i="19"/>
  <c r="M88" i="19"/>
  <c r="U88" i="19"/>
  <c r="V89" i="19"/>
  <c r="BQ89" i="19"/>
  <c r="BR90" i="19"/>
  <c r="AH91" i="19"/>
  <c r="AM91" i="19"/>
  <c r="BF91" i="19"/>
  <c r="BK91" i="19"/>
  <c r="CD91" i="19"/>
  <c r="CI91" i="19"/>
  <c r="DB91" i="19"/>
  <c r="DG91" i="19"/>
  <c r="AB92" i="19"/>
  <c r="AG92" i="19"/>
  <c r="AZ92" i="19"/>
  <c r="BE92" i="19"/>
  <c r="BX92" i="19"/>
  <c r="CC92" i="19"/>
  <c r="CV92" i="19"/>
  <c r="DA92" i="19"/>
  <c r="V93" i="19"/>
  <c r="BQ93" i="19"/>
  <c r="BR94" i="19"/>
  <c r="M98" i="19"/>
  <c r="U98" i="19"/>
  <c r="AS99" i="19"/>
  <c r="BR99" i="19"/>
  <c r="AT100" i="19"/>
  <c r="AS100" i="19"/>
  <c r="K100" i="19"/>
  <c r="O100" i="19" s="1"/>
  <c r="P15" i="20"/>
  <c r="P23" i="20"/>
  <c r="K14" i="20"/>
  <c r="O14" i="20" s="1"/>
  <c r="AS14" i="20"/>
  <c r="CO14" i="20"/>
  <c r="K15" i="20"/>
  <c r="O15" i="20" s="1"/>
  <c r="AS15" i="20"/>
  <c r="CO15" i="20"/>
  <c r="K16" i="20"/>
  <c r="O16" i="20" s="1"/>
  <c r="AS16" i="20"/>
  <c r="CO16" i="20"/>
  <c r="K17" i="20"/>
  <c r="O17" i="20" s="1"/>
  <c r="AS17" i="20"/>
  <c r="CO17" i="20"/>
  <c r="K18" i="20"/>
  <c r="O18" i="20" s="1"/>
  <c r="AS18" i="20"/>
  <c r="CO18" i="20"/>
  <c r="K19" i="20"/>
  <c r="O19" i="20" s="1"/>
  <c r="AS19" i="20"/>
  <c r="CO19" i="20"/>
  <c r="K22" i="20"/>
  <c r="O22" i="20" s="1"/>
  <c r="AS22" i="20"/>
  <c r="CO22" i="20"/>
  <c r="K23" i="20"/>
  <c r="O23" i="20" s="1"/>
  <c r="AS23" i="20"/>
  <c r="CO23" i="20"/>
  <c r="K24" i="20"/>
  <c r="O24" i="20" s="1"/>
  <c r="AS24" i="20"/>
  <c r="CO24" i="20"/>
  <c r="K25" i="20"/>
  <c r="O25" i="20" s="1"/>
  <c r="AS25" i="20"/>
  <c r="CO25" i="20"/>
  <c r="K26" i="20"/>
  <c r="O26" i="20" s="1"/>
  <c r="AS26" i="20"/>
  <c r="CO26" i="20"/>
  <c r="K27" i="20"/>
  <c r="O27" i="20" s="1"/>
  <c r="AS27" i="20"/>
  <c r="K28" i="20"/>
  <c r="O28" i="20" s="1"/>
  <c r="K31" i="20"/>
  <c r="K32" i="20"/>
  <c r="Y108" i="20"/>
  <c r="Y107" i="20"/>
  <c r="AE108" i="20"/>
  <c r="AE107" i="20"/>
  <c r="AK107" i="20"/>
  <c r="AW108" i="20"/>
  <c r="AW107" i="20"/>
  <c r="BI108" i="20"/>
  <c r="CJ107" i="20"/>
  <c r="M31" i="20"/>
  <c r="M32" i="20"/>
  <c r="AA33" i="20"/>
  <c r="AG33" i="20"/>
  <c r="AM33" i="20"/>
  <c r="AY33" i="20"/>
  <c r="CP36" i="20"/>
  <c r="CO36" i="20"/>
  <c r="CO32" i="20"/>
  <c r="AT36" i="20"/>
  <c r="M36" i="20"/>
  <c r="AS36" i="20"/>
  <c r="BQ97" i="20"/>
  <c r="BR97" i="20"/>
  <c r="P100" i="20"/>
  <c r="O100" i="20"/>
  <c r="BR100" i="20"/>
  <c r="BQ100" i="20"/>
  <c r="P103" i="20"/>
  <c r="O103" i="20"/>
  <c r="BR103" i="20"/>
  <c r="BQ103" i="20"/>
  <c r="V104" i="20"/>
  <c r="U104" i="20"/>
  <c r="BU107" i="20"/>
  <c r="CS107" i="20"/>
  <c r="CG108" i="20"/>
  <c r="V109" i="20"/>
  <c r="U109" i="20"/>
  <c r="M109" i="20"/>
  <c r="CD111" i="20"/>
  <c r="CC111" i="20"/>
  <c r="CA110" i="20"/>
  <c r="AZ112" i="20"/>
  <c r="AY112" i="20"/>
  <c r="AQ112" i="20"/>
  <c r="AW111" i="20"/>
  <c r="BL112" i="20"/>
  <c r="BK112" i="20"/>
  <c r="BI111" i="20"/>
  <c r="CP112" i="20"/>
  <c r="CO112" i="20"/>
  <c r="DH111" i="20"/>
  <c r="DG111" i="20"/>
  <c r="V114" i="20"/>
  <c r="U114" i="20"/>
  <c r="M114" i="20"/>
  <c r="AN113" i="20"/>
  <c r="AM113" i="20"/>
  <c r="P115" i="20"/>
  <c r="O115" i="20"/>
  <c r="AT118" i="20"/>
  <c r="AS118" i="20"/>
  <c r="P123" i="20"/>
  <c r="O123" i="20"/>
  <c r="AT95" i="20"/>
  <c r="CO95" i="20"/>
  <c r="CP96" i="20"/>
  <c r="K97" i="20"/>
  <c r="CO98" i="20"/>
  <c r="O99" i="20"/>
  <c r="P99" i="20"/>
  <c r="P101" i="20"/>
  <c r="O101" i="20"/>
  <c r="BR101" i="20"/>
  <c r="BQ101" i="20"/>
  <c r="V102" i="20"/>
  <c r="U102" i="20"/>
  <c r="V105" i="20"/>
  <c r="U105" i="20"/>
  <c r="P106" i="20"/>
  <c r="O106" i="20"/>
  <c r="BR106" i="20"/>
  <c r="BQ106" i="20"/>
  <c r="BF111" i="20"/>
  <c r="BE111" i="20"/>
  <c r="BC110" i="20"/>
  <c r="CP114" i="20"/>
  <c r="CO114" i="20"/>
  <c r="DH113" i="20"/>
  <c r="DG113" i="20"/>
  <c r="V118" i="20"/>
  <c r="U118" i="20"/>
  <c r="M118" i="20"/>
  <c r="P119" i="20"/>
  <c r="O119" i="20"/>
  <c r="AT120" i="20"/>
  <c r="AS120" i="20"/>
  <c r="P121" i="20"/>
  <c r="O121" i="20"/>
  <c r="AH120" i="20"/>
  <c r="AG120" i="20"/>
  <c r="BF120" i="20"/>
  <c r="BE120" i="20"/>
  <c r="W107" i="20"/>
  <c r="W108" i="20"/>
  <c r="AC107" i="20"/>
  <c r="AC108" i="20" s="1"/>
  <c r="AI107" i="20"/>
  <c r="AI108" i="20"/>
  <c r="AU107" i="20"/>
  <c r="AU108" i="20"/>
  <c r="BA107" i="20"/>
  <c r="BE107" i="20" s="1"/>
  <c r="BG107" i="20"/>
  <c r="BG108" i="20"/>
  <c r="BS107" i="20"/>
  <c r="BS108" i="20"/>
  <c r="BY107" i="20"/>
  <c r="CC107" i="20" s="1"/>
  <c r="CE107" i="20"/>
  <c r="CI107" i="20" s="1"/>
  <c r="CE108" i="20"/>
  <c r="CQ107" i="20"/>
  <c r="CQ108" i="20"/>
  <c r="CW107" i="20"/>
  <c r="DB107" i="20" s="1"/>
  <c r="DC107" i="20"/>
  <c r="DC108" i="20"/>
  <c r="AS37" i="20"/>
  <c r="CO37" i="20"/>
  <c r="AS38" i="20"/>
  <c r="CO38" i="20"/>
  <c r="AS39" i="20"/>
  <c r="CO39" i="20"/>
  <c r="AS40" i="20"/>
  <c r="CO40" i="20"/>
  <c r="AS41" i="20"/>
  <c r="CO41" i="20"/>
  <c r="AS44" i="20"/>
  <c r="CO44" i="20"/>
  <c r="AS45" i="20"/>
  <c r="CO45" i="20"/>
  <c r="AS46" i="20"/>
  <c r="CO46" i="20"/>
  <c r="AS47" i="20"/>
  <c r="CO47" i="20"/>
  <c r="AS48" i="20"/>
  <c r="CO48" i="20"/>
  <c r="AS49" i="20"/>
  <c r="CO49" i="20"/>
  <c r="AS50" i="20"/>
  <c r="CO50" i="20"/>
  <c r="AS53" i="20"/>
  <c r="CO53" i="20"/>
  <c r="AS54" i="20"/>
  <c r="CO54" i="20"/>
  <c r="AS55" i="20"/>
  <c r="CO55" i="20"/>
  <c r="AS56" i="20"/>
  <c r="CO56" i="20"/>
  <c r="AS57" i="20"/>
  <c r="CO57" i="20"/>
  <c r="AS58" i="20"/>
  <c r="CO58" i="20"/>
  <c r="AS59" i="20"/>
  <c r="CO59" i="20"/>
  <c r="AS60" i="20"/>
  <c r="CO60" i="20"/>
  <c r="AS62" i="20"/>
  <c r="CO62" i="20"/>
  <c r="AS63" i="20"/>
  <c r="CO63" i="20"/>
  <c r="AS64" i="20"/>
  <c r="CO64" i="20"/>
  <c r="AS66" i="20"/>
  <c r="CO66" i="20"/>
  <c r="AS67" i="20"/>
  <c r="CO67" i="20"/>
  <c r="AS68" i="20"/>
  <c r="CO68" i="20"/>
  <c r="AS70" i="20"/>
  <c r="CO70" i="20"/>
  <c r="AS71" i="20"/>
  <c r="CO71" i="20"/>
  <c r="AS72" i="20"/>
  <c r="CO72" i="20"/>
  <c r="AS74" i="20"/>
  <c r="CO74" i="20"/>
  <c r="AS75" i="20"/>
  <c r="CO75" i="20"/>
  <c r="AS76" i="20"/>
  <c r="CO76" i="20"/>
  <c r="AS78" i="20"/>
  <c r="CO78" i="20"/>
  <c r="AS79" i="20"/>
  <c r="CO79" i="20"/>
  <c r="AS81" i="20"/>
  <c r="CO81" i="20"/>
  <c r="AS82" i="20"/>
  <c r="CO82" i="20"/>
  <c r="AS83" i="20"/>
  <c r="CO83" i="20"/>
  <c r="AS84" i="20"/>
  <c r="CO84" i="20"/>
  <c r="AS85" i="20"/>
  <c r="CO85" i="20"/>
  <c r="AS86" i="20"/>
  <c r="CO86" i="20"/>
  <c r="AS87" i="20"/>
  <c r="CO87" i="20"/>
  <c r="AS88" i="20"/>
  <c r="CO88" i="20"/>
  <c r="AS89" i="20"/>
  <c r="CO89" i="20"/>
  <c r="AS91" i="20"/>
  <c r="CO91" i="20"/>
  <c r="AS92" i="20"/>
  <c r="CO92" i="20"/>
  <c r="AS93" i="20"/>
  <c r="CO93" i="20"/>
  <c r="AS94" i="20"/>
  <c r="CO94" i="20"/>
  <c r="AS95" i="20"/>
  <c r="AT96" i="20"/>
  <c r="M96" i="20"/>
  <c r="CO96" i="20"/>
  <c r="M97" i="20"/>
  <c r="M98" i="20"/>
  <c r="V98" i="20"/>
  <c r="BR99" i="20"/>
  <c r="BQ99" i="20"/>
  <c r="V100" i="20"/>
  <c r="U100" i="20"/>
  <c r="V103" i="20"/>
  <c r="U103" i="20"/>
  <c r="M104" i="20"/>
  <c r="BR104" i="20"/>
  <c r="BQ104" i="20"/>
  <c r="BI107" i="20"/>
  <c r="DE108" i="20"/>
  <c r="AH111" i="20"/>
  <c r="AG111" i="20"/>
  <c r="AE110" i="20"/>
  <c r="AB112" i="20"/>
  <c r="AA112" i="20"/>
  <c r="S112" i="20"/>
  <c r="Y111" i="20"/>
  <c r="AN112" i="20"/>
  <c r="AM112" i="20"/>
  <c r="AK111" i="20"/>
  <c r="BX112" i="20"/>
  <c r="BW112" i="20"/>
  <c r="BO112" i="20"/>
  <c r="BU111" i="20"/>
  <c r="CJ112" i="20"/>
  <c r="CI112" i="20"/>
  <c r="CG111" i="20"/>
  <c r="BR114" i="20"/>
  <c r="BQ114" i="20"/>
  <c r="CJ113" i="20"/>
  <c r="CI113" i="20"/>
  <c r="CP118" i="20"/>
  <c r="CO118" i="20"/>
  <c r="CP120" i="20"/>
  <c r="CO120" i="20"/>
  <c r="BC108" i="20"/>
  <c r="CA108" i="20"/>
  <c r="CY108" i="20"/>
  <c r="DH107" i="20"/>
  <c r="DG107" i="20"/>
  <c r="M37" i="20"/>
  <c r="M38" i="20"/>
  <c r="M39" i="20"/>
  <c r="M40" i="20"/>
  <c r="M41" i="20"/>
  <c r="M44" i="20"/>
  <c r="M45" i="20"/>
  <c r="M46" i="20"/>
  <c r="M47" i="20"/>
  <c r="M48" i="20"/>
  <c r="M49" i="20"/>
  <c r="M50" i="20"/>
  <c r="M53" i="20"/>
  <c r="M54" i="20"/>
  <c r="M55" i="20"/>
  <c r="M56" i="20"/>
  <c r="M57" i="20"/>
  <c r="M58" i="20"/>
  <c r="M59" i="20"/>
  <c r="M60" i="20"/>
  <c r="M62" i="20"/>
  <c r="M63" i="20"/>
  <c r="M64" i="20"/>
  <c r="M66" i="20"/>
  <c r="M67" i="20"/>
  <c r="M68" i="20"/>
  <c r="M70" i="20"/>
  <c r="M71" i="20"/>
  <c r="M72" i="20"/>
  <c r="M74" i="20"/>
  <c r="M75" i="20"/>
  <c r="M76" i="20"/>
  <c r="M78" i="20"/>
  <c r="M79" i="20"/>
  <c r="M81" i="20"/>
  <c r="M82" i="20"/>
  <c r="M83" i="20"/>
  <c r="M84" i="20"/>
  <c r="M85" i="20"/>
  <c r="M86" i="20"/>
  <c r="M87" i="20"/>
  <c r="M88" i="20"/>
  <c r="M89" i="20"/>
  <c r="M91" i="20"/>
  <c r="M92" i="20"/>
  <c r="M93" i="20"/>
  <c r="M94" i="20"/>
  <c r="M95" i="20"/>
  <c r="AS96" i="20"/>
  <c r="AS97" i="20"/>
  <c r="AS98" i="20"/>
  <c r="V101" i="20"/>
  <c r="U101" i="20"/>
  <c r="M102" i="20"/>
  <c r="BR102" i="20"/>
  <c r="BQ102" i="20"/>
  <c r="M105" i="20"/>
  <c r="BR105" i="20"/>
  <c r="BQ105" i="20"/>
  <c r="V106" i="20"/>
  <c r="U106" i="20"/>
  <c r="DH110" i="20"/>
  <c r="DG110" i="20"/>
  <c r="DB111" i="20"/>
  <c r="DA111" i="20"/>
  <c r="CY110" i="20"/>
  <c r="AT114" i="20"/>
  <c r="AS114" i="20"/>
  <c r="BL113" i="20"/>
  <c r="BK113" i="20"/>
  <c r="P117" i="20"/>
  <c r="O117" i="20"/>
  <c r="BR118" i="20"/>
  <c r="BQ118" i="20"/>
  <c r="S120" i="20"/>
  <c r="BR120" i="20"/>
  <c r="BQ120" i="20"/>
  <c r="BR109" i="20"/>
  <c r="BQ109" i="20"/>
  <c r="CS111" i="20"/>
  <c r="AH112" i="20"/>
  <c r="AG112" i="20"/>
  <c r="BF112" i="20"/>
  <c r="BE112" i="20"/>
  <c r="CD112" i="20"/>
  <c r="CC112" i="20"/>
  <c r="DB112" i="20"/>
  <c r="DA112" i="20"/>
  <c r="Y113" i="20"/>
  <c r="AW113" i="20"/>
  <c r="BU113" i="20"/>
  <c r="CS113" i="20"/>
  <c r="AH114" i="20"/>
  <c r="AG114" i="20"/>
  <c r="BF114" i="20"/>
  <c r="BE114" i="20"/>
  <c r="CD114" i="20"/>
  <c r="CC114" i="20"/>
  <c r="DB114" i="20"/>
  <c r="DA114" i="20"/>
  <c r="BR115" i="20"/>
  <c r="BQ115" i="20"/>
  <c r="V116" i="20"/>
  <c r="U116" i="20"/>
  <c r="AB117" i="20"/>
  <c r="AA117" i="20"/>
  <c r="AN117" i="20"/>
  <c r="AM117" i="20"/>
  <c r="AZ117" i="20"/>
  <c r="AY117" i="20"/>
  <c r="BL117" i="20"/>
  <c r="BK117" i="20"/>
  <c r="BX117" i="20"/>
  <c r="BW117" i="20"/>
  <c r="CJ117" i="20"/>
  <c r="CI117" i="20"/>
  <c r="CV117" i="20"/>
  <c r="CU117" i="20"/>
  <c r="DH117" i="20"/>
  <c r="DG117" i="20"/>
  <c r="AH118" i="20"/>
  <c r="AG118" i="20"/>
  <c r="BF118" i="20"/>
  <c r="BE118" i="20"/>
  <c r="CD118" i="20"/>
  <c r="CC118" i="20"/>
  <c r="DB118" i="20"/>
  <c r="DA118" i="20"/>
  <c r="BR119" i="20"/>
  <c r="BQ119" i="20"/>
  <c r="CD120" i="20"/>
  <c r="CC120" i="20"/>
  <c r="DB120" i="20"/>
  <c r="DA120" i="20"/>
  <c r="AB121" i="20"/>
  <c r="AA121" i="20"/>
  <c r="AN121" i="20"/>
  <c r="AM121" i="20"/>
  <c r="AZ121" i="20"/>
  <c r="AY121" i="20"/>
  <c r="BL121" i="20"/>
  <c r="BK121" i="20"/>
  <c r="BX121" i="20"/>
  <c r="BW121" i="20"/>
  <c r="CJ121" i="20"/>
  <c r="CI121" i="20"/>
  <c r="CV121" i="20"/>
  <c r="CU121" i="20"/>
  <c r="DH121" i="20"/>
  <c r="DG121" i="20"/>
  <c r="V122" i="20"/>
  <c r="U122" i="20"/>
  <c r="AB123" i="20"/>
  <c r="AA123" i="20"/>
  <c r="AN123" i="20"/>
  <c r="AM123" i="20"/>
  <c r="AZ123" i="20"/>
  <c r="AY123" i="20"/>
  <c r="BL123" i="20"/>
  <c r="BK123" i="20"/>
  <c r="BX123" i="20"/>
  <c r="BW123" i="20"/>
  <c r="CJ123" i="20"/>
  <c r="CI123" i="20"/>
  <c r="CV123" i="20"/>
  <c r="CU123" i="20"/>
  <c r="DH123" i="20"/>
  <c r="DG123" i="20"/>
  <c r="AO124" i="20"/>
  <c r="BK124" i="20"/>
  <c r="BM124" i="20"/>
  <c r="CI124" i="20"/>
  <c r="CK124" i="20"/>
  <c r="DG124" i="20"/>
  <c r="AT126" i="20"/>
  <c r="AS126" i="20"/>
  <c r="AZ127" i="20"/>
  <c r="AW124" i="20"/>
  <c r="AY127" i="20"/>
  <c r="AQ127" i="20"/>
  <c r="BR131" i="20"/>
  <c r="BQ131" i="20"/>
  <c r="V133" i="20"/>
  <c r="U133" i="20"/>
  <c r="M133" i="20"/>
  <c r="AN132" i="20"/>
  <c r="AM132" i="20"/>
  <c r="AK129" i="20"/>
  <c r="V137" i="20"/>
  <c r="U137" i="20"/>
  <c r="M137" i="20"/>
  <c r="AH137" i="20"/>
  <c r="AG137" i="20"/>
  <c r="AE129" i="20"/>
  <c r="AT137" i="20"/>
  <c r="AS137" i="20"/>
  <c r="BF137" i="20"/>
  <c r="BE137" i="20"/>
  <c r="BC129" i="20"/>
  <c r="BR137" i="20"/>
  <c r="BQ137" i="20"/>
  <c r="CD137" i="20"/>
  <c r="CC137" i="20"/>
  <c r="CA129" i="20"/>
  <c r="CP137" i="20"/>
  <c r="CO137" i="20"/>
  <c r="DB137" i="20"/>
  <c r="DA137" i="20"/>
  <c r="CY129" i="20"/>
  <c r="AT139" i="20"/>
  <c r="AS139" i="20"/>
  <c r="BR142" i="20"/>
  <c r="BQ142" i="20"/>
  <c r="M145" i="20"/>
  <c r="V152" i="20"/>
  <c r="U152" i="20"/>
  <c r="M152" i="20"/>
  <c r="BR157" i="20"/>
  <c r="BQ157" i="20"/>
  <c r="M157" i="20"/>
  <c r="P158" i="20"/>
  <c r="O158" i="20"/>
  <c r="V168" i="20"/>
  <c r="U168" i="20"/>
  <c r="M168" i="20"/>
  <c r="BR173" i="20"/>
  <c r="BQ173" i="20"/>
  <c r="M173" i="20"/>
  <c r="P174" i="20"/>
  <c r="O174" i="20"/>
  <c r="U99" i="20"/>
  <c r="AB124" i="20"/>
  <c r="AA124" i="20"/>
  <c r="AN124" i="20"/>
  <c r="AM124" i="20"/>
  <c r="V126" i="20"/>
  <c r="U126" i="20"/>
  <c r="M126" i="20"/>
  <c r="BX127" i="20"/>
  <c r="BU124" i="20"/>
  <c r="BW127" i="20"/>
  <c r="BO127" i="20"/>
  <c r="CP133" i="20"/>
  <c r="CO133" i="20"/>
  <c r="DH132" i="20"/>
  <c r="DG132" i="20"/>
  <c r="DE129" i="20"/>
  <c r="V136" i="20"/>
  <c r="U136" i="20"/>
  <c r="M136" i="20"/>
  <c r="V139" i="20"/>
  <c r="U139" i="20"/>
  <c r="M139" i="20"/>
  <c r="P140" i="20"/>
  <c r="O140" i="20"/>
  <c r="V141" i="20"/>
  <c r="U141" i="20"/>
  <c r="M141" i="20"/>
  <c r="BR145" i="20"/>
  <c r="BQ145" i="20"/>
  <c r="P146" i="20"/>
  <c r="O146" i="20"/>
  <c r="M149" i="20"/>
  <c r="V156" i="20"/>
  <c r="U156" i="20"/>
  <c r="M156" i="20"/>
  <c r="BR161" i="20"/>
  <c r="BQ161" i="20"/>
  <c r="M161" i="20"/>
  <c r="P162" i="20"/>
  <c r="O162" i="20"/>
  <c r="V172" i="20"/>
  <c r="U172" i="20"/>
  <c r="M172" i="20"/>
  <c r="BR177" i="20"/>
  <c r="BQ177" i="20"/>
  <c r="M177" i="20"/>
  <c r="P178" i="20"/>
  <c r="O178" i="20"/>
  <c r="CV112" i="20"/>
  <c r="CU112" i="20"/>
  <c r="DH112" i="20"/>
  <c r="DG112" i="20"/>
  <c r="AH113" i="20"/>
  <c r="AG113" i="20"/>
  <c r="BF113" i="20"/>
  <c r="BE113" i="20"/>
  <c r="CD113" i="20"/>
  <c r="CC113" i="20"/>
  <c r="DB113" i="20"/>
  <c r="DA113" i="20"/>
  <c r="AB114" i="20"/>
  <c r="AA114" i="20"/>
  <c r="AN114" i="20"/>
  <c r="AM114" i="20"/>
  <c r="AZ114" i="20"/>
  <c r="AY114" i="20"/>
  <c r="BL114" i="20"/>
  <c r="BK114" i="20"/>
  <c r="BX114" i="20"/>
  <c r="BW114" i="20"/>
  <c r="CJ114" i="20"/>
  <c r="CI114" i="20"/>
  <c r="CV114" i="20"/>
  <c r="CU114" i="20"/>
  <c r="DH114" i="20"/>
  <c r="DG114" i="20"/>
  <c r="V115" i="20"/>
  <c r="U115" i="20"/>
  <c r="P116" i="20"/>
  <c r="O116" i="20"/>
  <c r="BR116" i="20"/>
  <c r="BQ116" i="20"/>
  <c r="V117" i="20"/>
  <c r="U117" i="20"/>
  <c r="AH117" i="20"/>
  <c r="AG117" i="20"/>
  <c r="AT117" i="20"/>
  <c r="AS117" i="20"/>
  <c r="BF117" i="20"/>
  <c r="BE117" i="20"/>
  <c r="BR117" i="20"/>
  <c r="BQ117" i="20"/>
  <c r="CD117" i="20"/>
  <c r="CC117" i="20"/>
  <c r="CP117" i="20"/>
  <c r="CO117" i="20"/>
  <c r="DB117" i="20"/>
  <c r="DA117" i="20"/>
  <c r="AB118" i="20"/>
  <c r="AA118" i="20"/>
  <c r="AN118" i="20"/>
  <c r="AM118" i="20"/>
  <c r="AZ118" i="20"/>
  <c r="AY118" i="20"/>
  <c r="BL118" i="20"/>
  <c r="BK118" i="20"/>
  <c r="BX118" i="20"/>
  <c r="BW118" i="20"/>
  <c r="CJ118" i="20"/>
  <c r="CI118" i="20"/>
  <c r="CV118" i="20"/>
  <c r="CU118" i="20"/>
  <c r="DH118" i="20"/>
  <c r="DG118" i="20"/>
  <c r="V119" i="20"/>
  <c r="U119" i="20"/>
  <c r="AB120" i="20"/>
  <c r="AA120" i="20"/>
  <c r="AN120" i="20"/>
  <c r="AM120" i="20"/>
  <c r="AZ120" i="20"/>
  <c r="AY120" i="20"/>
  <c r="BL120" i="20"/>
  <c r="BK120" i="20"/>
  <c r="BX120" i="20"/>
  <c r="BW120" i="20"/>
  <c r="CJ120" i="20"/>
  <c r="CI120" i="20"/>
  <c r="CV120" i="20"/>
  <c r="CU120" i="20"/>
  <c r="DH120" i="20"/>
  <c r="DG120" i="20"/>
  <c r="V121" i="20"/>
  <c r="U121" i="20"/>
  <c r="AH121" i="20"/>
  <c r="AG121" i="20"/>
  <c r="AT121" i="20"/>
  <c r="AS121" i="20"/>
  <c r="BF121" i="20"/>
  <c r="BE121" i="20"/>
  <c r="BR121" i="20"/>
  <c r="BQ121" i="20"/>
  <c r="CD121" i="20"/>
  <c r="CC121" i="20"/>
  <c r="CP121" i="20"/>
  <c r="CO121" i="20"/>
  <c r="DB121" i="20"/>
  <c r="DA121" i="20"/>
  <c r="P122" i="20"/>
  <c r="O122" i="20"/>
  <c r="BR122" i="20"/>
  <c r="BQ122" i="20"/>
  <c r="V123" i="20"/>
  <c r="U123" i="20"/>
  <c r="AH123" i="20"/>
  <c r="AG123" i="20"/>
  <c r="AT123" i="20"/>
  <c r="AS123" i="20"/>
  <c r="BF123" i="20"/>
  <c r="BE123" i="20"/>
  <c r="BR123" i="20"/>
  <c r="BQ123" i="20"/>
  <c r="CD123" i="20"/>
  <c r="CC123" i="20"/>
  <c r="CP123" i="20"/>
  <c r="CO123" i="20"/>
  <c r="DB123" i="20"/>
  <c r="DA123" i="20"/>
  <c r="CV127" i="20"/>
  <c r="CS124" i="20"/>
  <c r="CU127" i="20"/>
  <c r="CM127" i="20"/>
  <c r="AT128" i="20"/>
  <c r="AS128" i="20"/>
  <c r="BR133" i="20"/>
  <c r="BQ133" i="20"/>
  <c r="CJ132" i="20"/>
  <c r="CI132" i="20"/>
  <c r="CG129" i="20"/>
  <c r="O134" i="20"/>
  <c r="CP139" i="20"/>
  <c r="CO139" i="20"/>
  <c r="P143" i="20"/>
  <c r="O143" i="20"/>
  <c r="V144" i="20"/>
  <c r="U144" i="20"/>
  <c r="M144" i="20"/>
  <c r="BR149" i="20"/>
  <c r="BQ149" i="20"/>
  <c r="P150" i="20"/>
  <c r="O150" i="20"/>
  <c r="V160" i="20"/>
  <c r="U160" i="20"/>
  <c r="M160" i="20"/>
  <c r="BR165" i="20"/>
  <c r="BQ165" i="20"/>
  <c r="M165" i="20"/>
  <c r="P166" i="20"/>
  <c r="O166" i="20"/>
  <c r="V176" i="20"/>
  <c r="U176" i="20"/>
  <c r="M176" i="20"/>
  <c r="U97" i="20"/>
  <c r="BQ98" i="20"/>
  <c r="W111" i="20"/>
  <c r="AU111" i="20"/>
  <c r="BS111" i="20"/>
  <c r="CQ111" i="20"/>
  <c r="S124" i="20"/>
  <c r="AH124" i="20"/>
  <c r="AG124" i="20"/>
  <c r="P125" i="20"/>
  <c r="O125" i="20"/>
  <c r="K126" i="20"/>
  <c r="AB127" i="20"/>
  <c r="AA127" i="20"/>
  <c r="S127" i="20"/>
  <c r="V128" i="20"/>
  <c r="U128" i="20"/>
  <c r="M128" i="20"/>
  <c r="K129" i="20"/>
  <c r="M131" i="20"/>
  <c r="AT133" i="20"/>
  <c r="AS133" i="20"/>
  <c r="BL132" i="20"/>
  <c r="BK132" i="20"/>
  <c r="BI129" i="20"/>
  <c r="BR139" i="20"/>
  <c r="BQ139" i="20"/>
  <c r="M142" i="20"/>
  <c r="V148" i="20"/>
  <c r="U148" i="20"/>
  <c r="M148" i="20"/>
  <c r="BR153" i="20"/>
  <c r="BQ153" i="20"/>
  <c r="M153" i="20"/>
  <c r="P154" i="20"/>
  <c r="O154" i="20"/>
  <c r="V164" i="20"/>
  <c r="U164" i="20"/>
  <c r="M164" i="20"/>
  <c r="BR169" i="20"/>
  <c r="BQ169" i="20"/>
  <c r="M169" i="20"/>
  <c r="P170" i="20"/>
  <c r="O170" i="20"/>
  <c r="V180" i="20"/>
  <c r="U180" i="20"/>
  <c r="M180" i="20"/>
  <c r="BR181" i="20"/>
  <c r="BQ181" i="20"/>
  <c r="P182" i="20"/>
  <c r="O182" i="20"/>
  <c r="BQ186" i="20"/>
  <c r="BR186" i="20"/>
  <c r="O189" i="20"/>
  <c r="P189" i="20"/>
  <c r="CO191" i="20"/>
  <c r="CP191" i="20"/>
  <c r="V197" i="20"/>
  <c r="U197" i="20"/>
  <c r="M197" i="20"/>
  <c r="V201" i="20"/>
  <c r="U201" i="20"/>
  <c r="M201" i="20"/>
  <c r="V205" i="20"/>
  <c r="U205" i="20"/>
  <c r="M205" i="20"/>
  <c r="V209" i="20"/>
  <c r="U209" i="20"/>
  <c r="M209" i="20"/>
  <c r="V213" i="20"/>
  <c r="U213" i="20"/>
  <c r="M213" i="20"/>
  <c r="AT51" i="21"/>
  <c r="AS51" i="21"/>
  <c r="K51" i="21"/>
  <c r="BR56" i="21"/>
  <c r="BQ56" i="21"/>
  <c r="M56" i="21"/>
  <c r="BR66" i="21"/>
  <c r="BQ66" i="21"/>
  <c r="M66" i="21"/>
  <c r="CP68" i="21"/>
  <c r="CO68" i="21"/>
  <c r="P71" i="21"/>
  <c r="O71" i="21"/>
  <c r="BR71" i="21"/>
  <c r="BQ71" i="21"/>
  <c r="AT72" i="21"/>
  <c r="AS72" i="21"/>
  <c r="BF72" i="21"/>
  <c r="BE72" i="21"/>
  <c r="V74" i="21"/>
  <c r="U74" i="21"/>
  <c r="M74" i="21"/>
  <c r="BL124" i="20"/>
  <c r="CJ124" i="20"/>
  <c r="DH124" i="20"/>
  <c r="AS125" i="20"/>
  <c r="CO126" i="20"/>
  <c r="CO128" i="20"/>
  <c r="BR130" i="20"/>
  <c r="BQ130" i="20"/>
  <c r="Y132" i="20"/>
  <c r="AW132" i="20"/>
  <c r="BU132" i="20"/>
  <c r="CS132" i="20"/>
  <c r="AH133" i="20"/>
  <c r="AG133" i="20"/>
  <c r="BF133" i="20"/>
  <c r="BE133" i="20"/>
  <c r="CD133" i="20"/>
  <c r="CC133" i="20"/>
  <c r="DB133" i="20"/>
  <c r="DA133" i="20"/>
  <c r="V135" i="20"/>
  <c r="U135" i="20"/>
  <c r="BR136" i="20"/>
  <c r="BQ136" i="20"/>
  <c r="V138" i="20"/>
  <c r="U138" i="20"/>
  <c r="AH139" i="20"/>
  <c r="AG139" i="20"/>
  <c r="BF139" i="20"/>
  <c r="BE139" i="20"/>
  <c r="CD139" i="20"/>
  <c r="CC139" i="20"/>
  <c r="DB139" i="20"/>
  <c r="DA139" i="20"/>
  <c r="AB140" i="20"/>
  <c r="AA140" i="20"/>
  <c r="AN140" i="20"/>
  <c r="AM140" i="20"/>
  <c r="AZ140" i="20"/>
  <c r="AY140" i="20"/>
  <c r="BL140" i="20"/>
  <c r="BK140" i="20"/>
  <c r="BX140" i="20"/>
  <c r="BW140" i="20"/>
  <c r="CJ140" i="20"/>
  <c r="CI140" i="20"/>
  <c r="CV140" i="20"/>
  <c r="CU140" i="20"/>
  <c r="DH140" i="20"/>
  <c r="DG140" i="20"/>
  <c r="BR141" i="20"/>
  <c r="BQ141" i="20"/>
  <c r="AB143" i="20"/>
  <c r="AA143" i="20"/>
  <c r="AN143" i="20"/>
  <c r="AM143" i="20"/>
  <c r="AZ143" i="20"/>
  <c r="AY143" i="20"/>
  <c r="BL143" i="20"/>
  <c r="BK143" i="20"/>
  <c r="BX143" i="20"/>
  <c r="BW143" i="20"/>
  <c r="CJ143" i="20"/>
  <c r="CI143" i="20"/>
  <c r="CV143" i="20"/>
  <c r="CU143" i="20"/>
  <c r="DH143" i="20"/>
  <c r="DG143" i="20"/>
  <c r="BR144" i="20"/>
  <c r="BQ144" i="20"/>
  <c r="V147" i="20"/>
  <c r="U147" i="20"/>
  <c r="BR148" i="20"/>
  <c r="BQ148" i="20"/>
  <c r="V151" i="20"/>
  <c r="U151" i="20"/>
  <c r="BR152" i="20"/>
  <c r="BQ152" i="20"/>
  <c r="V155" i="20"/>
  <c r="U155" i="20"/>
  <c r="BR156" i="20"/>
  <c r="BQ156" i="20"/>
  <c r="V159" i="20"/>
  <c r="U159" i="20"/>
  <c r="BR160" i="20"/>
  <c r="BQ160" i="20"/>
  <c r="V163" i="20"/>
  <c r="U163" i="20"/>
  <c r="BR164" i="20"/>
  <c r="BQ164" i="20"/>
  <c r="V167" i="20"/>
  <c r="U167" i="20"/>
  <c r="BR168" i="20"/>
  <c r="BQ168" i="20"/>
  <c r="V171" i="20"/>
  <c r="U171" i="20"/>
  <c r="BR172" i="20"/>
  <c r="BQ172" i="20"/>
  <c r="V175" i="20"/>
  <c r="U175" i="20"/>
  <c r="BR176" i="20"/>
  <c r="BQ176" i="20"/>
  <c r="V179" i="20"/>
  <c r="U179" i="20"/>
  <c r="BR180" i="20"/>
  <c r="BQ180" i="20"/>
  <c r="M181" i="20"/>
  <c r="V183" i="20"/>
  <c r="U183" i="20"/>
  <c r="AS185" i="20"/>
  <c r="AT185" i="20"/>
  <c r="U192" i="20"/>
  <c r="V192" i="20"/>
  <c r="M192" i="20"/>
  <c r="AS193" i="20"/>
  <c r="AT193" i="20"/>
  <c r="V196" i="20"/>
  <c r="U196" i="20"/>
  <c r="M196" i="20"/>
  <c r="V200" i="20"/>
  <c r="U200" i="20"/>
  <c r="M200" i="20"/>
  <c r="V204" i="20"/>
  <c r="U204" i="20"/>
  <c r="M204" i="20"/>
  <c r="V208" i="20"/>
  <c r="U208" i="20"/>
  <c r="M208" i="20"/>
  <c r="BF214" i="20"/>
  <c r="AO214" i="20"/>
  <c r="V134" i="20"/>
  <c r="U134" i="20"/>
  <c r="BR135" i="20"/>
  <c r="BQ135" i="20"/>
  <c r="AB137" i="20"/>
  <c r="AA137" i="20"/>
  <c r="AN137" i="20"/>
  <c r="AM137" i="20"/>
  <c r="AZ137" i="20"/>
  <c r="AY137" i="20"/>
  <c r="BL137" i="20"/>
  <c r="BK137" i="20"/>
  <c r="BX137" i="20"/>
  <c r="BW137" i="20"/>
  <c r="CJ137" i="20"/>
  <c r="CI137" i="20"/>
  <c r="CV137" i="20"/>
  <c r="CU137" i="20"/>
  <c r="DH137" i="20"/>
  <c r="DG137" i="20"/>
  <c r="BR138" i="20"/>
  <c r="BQ138" i="20"/>
  <c r="V146" i="20"/>
  <c r="U146" i="20"/>
  <c r="BR147" i="20"/>
  <c r="BQ147" i="20"/>
  <c r="V150" i="20"/>
  <c r="U150" i="20"/>
  <c r="BR151" i="20"/>
  <c r="BQ151" i="20"/>
  <c r="V154" i="20"/>
  <c r="U154" i="20"/>
  <c r="BR155" i="20"/>
  <c r="BQ155" i="20"/>
  <c r="V158" i="20"/>
  <c r="U158" i="20"/>
  <c r="BR159" i="20"/>
  <c r="BQ159" i="20"/>
  <c r="V162" i="20"/>
  <c r="U162" i="20"/>
  <c r="BR163" i="20"/>
  <c r="BQ163" i="20"/>
  <c r="V166" i="20"/>
  <c r="U166" i="20"/>
  <c r="BR167" i="20"/>
  <c r="BQ167" i="20"/>
  <c r="V170" i="20"/>
  <c r="U170" i="20"/>
  <c r="BR171" i="20"/>
  <c r="BQ171" i="20"/>
  <c r="V174" i="20"/>
  <c r="U174" i="20"/>
  <c r="BR175" i="20"/>
  <c r="BQ175" i="20"/>
  <c r="V178" i="20"/>
  <c r="U178" i="20"/>
  <c r="BR179" i="20"/>
  <c r="BQ179" i="20"/>
  <c r="V182" i="20"/>
  <c r="U182" i="20"/>
  <c r="BQ183" i="20"/>
  <c r="BR183" i="20"/>
  <c r="K184" i="20"/>
  <c r="O185" i="20"/>
  <c r="P185" i="20"/>
  <c r="CO187" i="20"/>
  <c r="CP187" i="20"/>
  <c r="BQ190" i="20"/>
  <c r="BR190" i="20"/>
  <c r="O193" i="20"/>
  <c r="P193" i="20"/>
  <c r="V195" i="20"/>
  <c r="U195" i="20"/>
  <c r="M195" i="20"/>
  <c r="V199" i="20"/>
  <c r="U199" i="20"/>
  <c r="M199" i="20"/>
  <c r="V203" i="20"/>
  <c r="U203" i="20"/>
  <c r="M203" i="20"/>
  <c r="V207" i="20"/>
  <c r="U207" i="20"/>
  <c r="M207" i="20"/>
  <c r="V211" i="20"/>
  <c r="U211" i="20"/>
  <c r="M211" i="20"/>
  <c r="AH211" i="20"/>
  <c r="AG211" i="20"/>
  <c r="AT211" i="20"/>
  <c r="AS211" i="20"/>
  <c r="BF211" i="20"/>
  <c r="BE211" i="20"/>
  <c r="BR211" i="20"/>
  <c r="BQ211" i="20"/>
  <c r="CD211" i="20"/>
  <c r="CC211" i="20"/>
  <c r="CP211" i="20"/>
  <c r="CO211" i="20"/>
  <c r="DB211" i="20"/>
  <c r="DA211" i="20"/>
  <c r="AM214" i="20"/>
  <c r="AN214" i="20"/>
  <c r="AS130" i="20"/>
  <c r="K130" i="20"/>
  <c r="O130" i="20" s="1"/>
  <c r="V131" i="20"/>
  <c r="U131" i="20"/>
  <c r="AH132" i="20"/>
  <c r="AG132" i="20"/>
  <c r="BF132" i="20"/>
  <c r="BE132" i="20"/>
  <c r="CD132" i="20"/>
  <c r="CC132" i="20"/>
  <c r="DB132" i="20"/>
  <c r="DA132" i="20"/>
  <c r="AB133" i="20"/>
  <c r="AA133" i="20"/>
  <c r="AN133" i="20"/>
  <c r="AM133" i="20"/>
  <c r="AZ133" i="20"/>
  <c r="AY133" i="20"/>
  <c r="BL133" i="20"/>
  <c r="BK133" i="20"/>
  <c r="BX133" i="20"/>
  <c r="BW133" i="20"/>
  <c r="CJ133" i="20"/>
  <c r="CI133" i="20"/>
  <c r="CV133" i="20"/>
  <c r="CU133" i="20"/>
  <c r="DH133" i="20"/>
  <c r="DG133" i="20"/>
  <c r="BR134" i="20"/>
  <c r="BQ134" i="20"/>
  <c r="O135" i="20"/>
  <c r="O138" i="20"/>
  <c r="AB139" i="20"/>
  <c r="AA139" i="20"/>
  <c r="AN139" i="20"/>
  <c r="AM139" i="20"/>
  <c r="AZ139" i="20"/>
  <c r="AY139" i="20"/>
  <c r="BL139" i="20"/>
  <c r="BK139" i="20"/>
  <c r="BX139" i="20"/>
  <c r="BW139" i="20"/>
  <c r="CJ139" i="20"/>
  <c r="CI139" i="20"/>
  <c r="CV139" i="20"/>
  <c r="CU139" i="20"/>
  <c r="DH139" i="20"/>
  <c r="DG139" i="20"/>
  <c r="V140" i="20"/>
  <c r="U140" i="20"/>
  <c r="AH140" i="20"/>
  <c r="AG140" i="20"/>
  <c r="AT140" i="20"/>
  <c r="AS140" i="20"/>
  <c r="BF140" i="20"/>
  <c r="BE140" i="20"/>
  <c r="BR140" i="20"/>
  <c r="BQ140" i="20"/>
  <c r="CD140" i="20"/>
  <c r="CC140" i="20"/>
  <c r="CP140" i="20"/>
  <c r="CO140" i="20"/>
  <c r="DB140" i="20"/>
  <c r="DA140" i="20"/>
  <c r="V142" i="20"/>
  <c r="U142" i="20"/>
  <c r="V143" i="20"/>
  <c r="U143" i="20"/>
  <c r="AH143" i="20"/>
  <c r="AG143" i="20"/>
  <c r="AT143" i="20"/>
  <c r="AS143" i="20"/>
  <c r="BF143" i="20"/>
  <c r="BE143" i="20"/>
  <c r="BR143" i="20"/>
  <c r="BQ143" i="20"/>
  <c r="CD143" i="20"/>
  <c r="CC143" i="20"/>
  <c r="CP143" i="20"/>
  <c r="CO143" i="20"/>
  <c r="DB143" i="20"/>
  <c r="DA143" i="20"/>
  <c r="V145" i="20"/>
  <c r="U145" i="20"/>
  <c r="BR146" i="20"/>
  <c r="BQ146" i="20"/>
  <c r="M147" i="20"/>
  <c r="V149" i="20"/>
  <c r="U149" i="20"/>
  <c r="BR150" i="20"/>
  <c r="BQ150" i="20"/>
  <c r="M151" i="20"/>
  <c r="V153" i="20"/>
  <c r="U153" i="20"/>
  <c r="BR154" i="20"/>
  <c r="BQ154" i="20"/>
  <c r="M155" i="20"/>
  <c r="V157" i="20"/>
  <c r="U157" i="20"/>
  <c r="BR158" i="20"/>
  <c r="BQ158" i="20"/>
  <c r="M159" i="20"/>
  <c r="V161" i="20"/>
  <c r="U161" i="20"/>
  <c r="BR162" i="20"/>
  <c r="BQ162" i="20"/>
  <c r="M163" i="20"/>
  <c r="V165" i="20"/>
  <c r="U165" i="20"/>
  <c r="BR166" i="20"/>
  <c r="BQ166" i="20"/>
  <c r="M167" i="20"/>
  <c r="V169" i="20"/>
  <c r="U169" i="20"/>
  <c r="BR170" i="20"/>
  <c r="BQ170" i="20"/>
  <c r="M171" i="20"/>
  <c r="V173" i="20"/>
  <c r="U173" i="20"/>
  <c r="BR174" i="20"/>
  <c r="BQ174" i="20"/>
  <c r="M175" i="20"/>
  <c r="V177" i="20"/>
  <c r="U177" i="20"/>
  <c r="BR178" i="20"/>
  <c r="BQ178" i="20"/>
  <c r="M179" i="20"/>
  <c r="V181" i="20"/>
  <c r="U181" i="20"/>
  <c r="BR182" i="20"/>
  <c r="BQ182" i="20"/>
  <c r="M183" i="20"/>
  <c r="U188" i="20"/>
  <c r="V188" i="20"/>
  <c r="M188" i="20"/>
  <c r="AS189" i="20"/>
  <c r="AT189" i="20"/>
  <c r="V194" i="20"/>
  <c r="U194" i="20"/>
  <c r="M194" i="20"/>
  <c r="V198" i="20"/>
  <c r="U198" i="20"/>
  <c r="M198" i="20"/>
  <c r="V202" i="20"/>
  <c r="U202" i="20"/>
  <c r="M202" i="20"/>
  <c r="V206" i="20"/>
  <c r="U206" i="20"/>
  <c r="M206" i="20"/>
  <c r="V210" i="20"/>
  <c r="U210" i="20"/>
  <c r="M210" i="20"/>
  <c r="BQ184" i="20"/>
  <c r="BR193" i="20"/>
  <c r="BQ193" i="20"/>
  <c r="BR194" i="20"/>
  <c r="BQ194" i="20"/>
  <c r="BR195" i="20"/>
  <c r="BQ195" i="20"/>
  <c r="BR196" i="20"/>
  <c r="BQ196" i="20"/>
  <c r="BR197" i="20"/>
  <c r="BQ197" i="20"/>
  <c r="BR198" i="20"/>
  <c r="BQ198" i="20"/>
  <c r="BR199" i="20"/>
  <c r="BQ199" i="20"/>
  <c r="BR200" i="20"/>
  <c r="BQ200" i="20"/>
  <c r="BR201" i="20"/>
  <c r="BQ201" i="20"/>
  <c r="BR202" i="20"/>
  <c r="BQ202" i="20"/>
  <c r="BR203" i="20"/>
  <c r="BQ203" i="20"/>
  <c r="BR204" i="20"/>
  <c r="BQ204" i="20"/>
  <c r="BR205" i="20"/>
  <c r="BQ205" i="20"/>
  <c r="BR206" i="20"/>
  <c r="BQ206" i="20"/>
  <c r="BR207" i="20"/>
  <c r="BQ207" i="20"/>
  <c r="BR208" i="20"/>
  <c r="BQ208" i="20"/>
  <c r="BR209" i="20"/>
  <c r="BQ209" i="20"/>
  <c r="BR210" i="20"/>
  <c r="BQ210" i="20"/>
  <c r="V212" i="20"/>
  <c r="U212" i="20"/>
  <c r="BR213" i="20"/>
  <c r="BQ213" i="20"/>
  <c r="AH214" i="20"/>
  <c r="Q214" i="20"/>
  <c r="DG214" i="20"/>
  <c r="DH214" i="20"/>
  <c r="CO183" i="20"/>
  <c r="U184" i="20"/>
  <c r="BR184" i="20"/>
  <c r="BR185" i="20"/>
  <c r="CP186" i="20"/>
  <c r="M187" i="20"/>
  <c r="V187" i="20"/>
  <c r="AT188" i="20"/>
  <c r="BR189" i="20"/>
  <c r="CP190" i="20"/>
  <c r="M191" i="20"/>
  <c r="V191" i="20"/>
  <c r="AT192" i="20"/>
  <c r="AB211" i="20"/>
  <c r="AA211" i="20"/>
  <c r="AN211" i="20"/>
  <c r="AM211" i="20"/>
  <c r="AZ211" i="20"/>
  <c r="AY211" i="20"/>
  <c r="BL211" i="20"/>
  <c r="BK211" i="20"/>
  <c r="BX211" i="20"/>
  <c r="BW211" i="20"/>
  <c r="CJ211" i="20"/>
  <c r="CI211" i="20"/>
  <c r="CV211" i="20"/>
  <c r="CU211" i="20"/>
  <c r="DH211" i="20"/>
  <c r="DG211" i="20"/>
  <c r="BR212" i="20"/>
  <c r="BQ212" i="20"/>
  <c r="CI214" i="20"/>
  <c r="CJ214" i="20"/>
  <c r="DB214" i="20"/>
  <c r="CK214" i="20"/>
  <c r="K131" i="20"/>
  <c r="K134" i="20"/>
  <c r="P134" i="20" s="1"/>
  <c r="K135" i="20"/>
  <c r="P135" i="20" s="1"/>
  <c r="K136" i="20"/>
  <c r="K138" i="20"/>
  <c r="P138" i="20" s="1"/>
  <c r="M184" i="20"/>
  <c r="V184" i="20"/>
  <c r="CP185" i="20"/>
  <c r="M186" i="20"/>
  <c r="V186" i="20"/>
  <c r="AT187" i="20"/>
  <c r="BR188" i="20"/>
  <c r="CP189" i="20"/>
  <c r="M190" i="20"/>
  <c r="V190" i="20"/>
  <c r="AT191" i="20"/>
  <c r="BR192" i="20"/>
  <c r="M212" i="20"/>
  <c r="BK214" i="20"/>
  <c r="BL214" i="20"/>
  <c r="CD214" i="20"/>
  <c r="BM214" i="20"/>
  <c r="AG214" i="20"/>
  <c r="BE214" i="20"/>
  <c r="CC214" i="20"/>
  <c r="DA214" i="20"/>
  <c r="BR215" i="20"/>
  <c r="BQ215" i="20"/>
  <c r="V216" i="20"/>
  <c r="U216" i="20"/>
  <c r="AB10" i="21"/>
  <c r="AA10" i="21"/>
  <c r="AN10" i="21"/>
  <c r="AM10" i="21"/>
  <c r="AZ10" i="21"/>
  <c r="AY10" i="21"/>
  <c r="BL10" i="21"/>
  <c r="BK10" i="21"/>
  <c r="BX10" i="21"/>
  <c r="BW10" i="21"/>
  <c r="CJ10" i="21"/>
  <c r="CI10" i="21"/>
  <c r="CV10" i="21"/>
  <c r="CU10" i="21"/>
  <c r="DH10" i="21"/>
  <c r="DG10" i="21"/>
  <c r="V11" i="21"/>
  <c r="U11" i="21"/>
  <c r="P12" i="21"/>
  <c r="O12" i="21"/>
  <c r="BR12" i="21"/>
  <c r="BQ12" i="21"/>
  <c r="V13" i="21"/>
  <c r="U13" i="21"/>
  <c r="P14" i="21"/>
  <c r="O14" i="21"/>
  <c r="BR14" i="21"/>
  <c r="BQ14" i="21"/>
  <c r="V15" i="21"/>
  <c r="P16" i="21"/>
  <c r="BR16" i="21"/>
  <c r="V17" i="21"/>
  <c r="AH17" i="21"/>
  <c r="AT17" i="21"/>
  <c r="BF17" i="21"/>
  <c r="BR17" i="21"/>
  <c r="CD17" i="21"/>
  <c r="CP17" i="21"/>
  <c r="DB17" i="21"/>
  <c r="P18" i="21"/>
  <c r="BR18" i="21"/>
  <c r="V19" i="21"/>
  <c r="P20" i="21"/>
  <c r="BR20" i="21"/>
  <c r="V21" i="21"/>
  <c r="P22" i="21"/>
  <c r="BR22" i="21"/>
  <c r="V23" i="21"/>
  <c r="AH23" i="21"/>
  <c r="AT23" i="21"/>
  <c r="BF23" i="21"/>
  <c r="BR23" i="21"/>
  <c r="CD23" i="21"/>
  <c r="CP23" i="21"/>
  <c r="DB23" i="21"/>
  <c r="P24" i="21"/>
  <c r="BR24" i="21"/>
  <c r="V25" i="21"/>
  <c r="AH25" i="21"/>
  <c r="AT25" i="21"/>
  <c r="BF25" i="21"/>
  <c r="BR25" i="21"/>
  <c r="CD25" i="21"/>
  <c r="CP25" i="21"/>
  <c r="DB25" i="21"/>
  <c r="P26" i="21"/>
  <c r="BR26" i="21"/>
  <c r="V27" i="21"/>
  <c r="AH27" i="21"/>
  <c r="AT27" i="21"/>
  <c r="BF27" i="21"/>
  <c r="BR27" i="21"/>
  <c r="CD27" i="21"/>
  <c r="CP27" i="21"/>
  <c r="DB27" i="21"/>
  <c r="P28" i="21"/>
  <c r="BR28" i="21"/>
  <c r="BR29" i="21"/>
  <c r="BQ29" i="21"/>
  <c r="M29" i="21"/>
  <c r="DB47" i="21"/>
  <c r="DA47" i="21"/>
  <c r="S214" i="20"/>
  <c r="AB214" i="20"/>
  <c r="AQ214" i="20"/>
  <c r="AZ214" i="20"/>
  <c r="BO214" i="20"/>
  <c r="BX214" i="20"/>
  <c r="CM214" i="20"/>
  <c r="CV214" i="20"/>
  <c r="M215" i="20"/>
  <c r="V215" i="20"/>
  <c r="M216" i="20"/>
  <c r="BR216" i="20"/>
  <c r="BQ216" i="20"/>
  <c r="S10" i="21"/>
  <c r="AH10" i="21"/>
  <c r="AG10" i="21"/>
  <c r="AQ10" i="21"/>
  <c r="BF10" i="21"/>
  <c r="BE10" i="21"/>
  <c r="BO10" i="21"/>
  <c r="CD10" i="21"/>
  <c r="CC10" i="21"/>
  <c r="CM10" i="21"/>
  <c r="DB10" i="21"/>
  <c r="DA10" i="21"/>
  <c r="M11" i="21"/>
  <c r="BR11" i="21"/>
  <c r="BQ11" i="21"/>
  <c r="V12" i="21"/>
  <c r="U12" i="21"/>
  <c r="M13" i="21"/>
  <c r="BR13" i="21"/>
  <c r="BQ13" i="21"/>
  <c r="V14" i="21"/>
  <c r="U14" i="21"/>
  <c r="P15" i="21"/>
  <c r="BR15" i="21"/>
  <c r="V16" i="21"/>
  <c r="P17" i="21"/>
  <c r="AB17" i="21"/>
  <c r="AN17" i="21"/>
  <c r="AZ17" i="21"/>
  <c r="BL17" i="21"/>
  <c r="BX17" i="21"/>
  <c r="CJ17" i="21"/>
  <c r="CV17" i="21"/>
  <c r="DH17" i="21"/>
  <c r="V18" i="21"/>
  <c r="P19" i="21"/>
  <c r="BR19" i="21"/>
  <c r="V20" i="21"/>
  <c r="P21" i="21"/>
  <c r="BR21" i="21"/>
  <c r="V22" i="21"/>
  <c r="P23" i="21"/>
  <c r="AB23" i="21"/>
  <c r="AN23" i="21"/>
  <c r="AZ23" i="21"/>
  <c r="BL23" i="21"/>
  <c r="BX23" i="21"/>
  <c r="CJ23" i="21"/>
  <c r="CV23" i="21"/>
  <c r="DH23" i="21"/>
  <c r="V24" i="21"/>
  <c r="P25" i="21"/>
  <c r="AB25" i="21"/>
  <c r="AN25" i="21"/>
  <c r="AZ25" i="21"/>
  <c r="BL25" i="21"/>
  <c r="BX25" i="21"/>
  <c r="CJ25" i="21"/>
  <c r="CV25" i="21"/>
  <c r="DH25" i="21"/>
  <c r="V26" i="21"/>
  <c r="P27" i="21"/>
  <c r="AB27" i="21"/>
  <c r="AN27" i="21"/>
  <c r="AZ27" i="21"/>
  <c r="BL27" i="21"/>
  <c r="BX27" i="21"/>
  <c r="CJ27" i="21"/>
  <c r="CV27" i="21"/>
  <c r="DH27" i="21"/>
  <c r="V28" i="21"/>
  <c r="AS30" i="21"/>
  <c r="M30" i="21"/>
  <c r="AT30" i="21"/>
  <c r="CP31" i="21"/>
  <c r="CO31" i="21"/>
  <c r="AT33" i="21"/>
  <c r="M33" i="21"/>
  <c r="AS33" i="21"/>
  <c r="CP34" i="21"/>
  <c r="CO34" i="21"/>
  <c r="AT35" i="21"/>
  <c r="M35" i="21"/>
  <c r="AS35" i="21"/>
  <c r="CP38" i="21"/>
  <c r="AT40" i="21"/>
  <c r="CP43" i="21"/>
  <c r="AT45" i="21"/>
  <c r="K46" i="21"/>
  <c r="CD47" i="21"/>
  <c r="CC47" i="21"/>
  <c r="CP48" i="21"/>
  <c r="CO48" i="21"/>
  <c r="P50" i="21"/>
  <c r="O50" i="21"/>
  <c r="V51" i="21"/>
  <c r="U51" i="21"/>
  <c r="M51" i="21"/>
  <c r="AB52" i="21"/>
  <c r="AA52" i="21"/>
  <c r="S52" i="21"/>
  <c r="AZ52" i="21"/>
  <c r="AY52" i="21"/>
  <c r="AQ52" i="21"/>
  <c r="BX52" i="21"/>
  <c r="BW52" i="21"/>
  <c r="BO52" i="21"/>
  <c r="CV52" i="21"/>
  <c r="CU52" i="21"/>
  <c r="CM52" i="21"/>
  <c r="V55" i="21"/>
  <c r="U55" i="21"/>
  <c r="M55" i="21"/>
  <c r="BR59" i="21"/>
  <c r="BQ59" i="21"/>
  <c r="M59" i="21"/>
  <c r="V65" i="21"/>
  <c r="U65" i="21"/>
  <c r="M65" i="21"/>
  <c r="O15" i="21"/>
  <c r="U15" i="21"/>
  <c r="BQ15" i="21"/>
  <c r="O16" i="21"/>
  <c r="U16" i="21"/>
  <c r="BQ16" i="21"/>
  <c r="O17" i="21"/>
  <c r="U17" i="21"/>
  <c r="AA17" i="21"/>
  <c r="AG17" i="21"/>
  <c r="AM17" i="21"/>
  <c r="AS17" i="21"/>
  <c r="AY17" i="21"/>
  <c r="BE17" i="21"/>
  <c r="BK17" i="21"/>
  <c r="BQ17" i="21"/>
  <c r="BW17" i="21"/>
  <c r="CC17" i="21"/>
  <c r="CI17" i="21"/>
  <c r="CO17" i="21"/>
  <c r="CU17" i="21"/>
  <c r="DA17" i="21"/>
  <c r="DG17" i="21"/>
  <c r="O18" i="21"/>
  <c r="U18" i="21"/>
  <c r="BQ18" i="21"/>
  <c r="O19" i="21"/>
  <c r="U19" i="21"/>
  <c r="BQ19" i="21"/>
  <c r="O20" i="21"/>
  <c r="U20" i="21"/>
  <c r="BQ20" i="21"/>
  <c r="O21" i="21"/>
  <c r="U21" i="21"/>
  <c r="BQ21" i="21"/>
  <c r="O22" i="21"/>
  <c r="U22" i="21"/>
  <c r="BQ22" i="21"/>
  <c r="O23" i="21"/>
  <c r="U23" i="21"/>
  <c r="AA23" i="21"/>
  <c r="AG23" i="21"/>
  <c r="AM23" i="21"/>
  <c r="AS23" i="21"/>
  <c r="AY23" i="21"/>
  <c r="BE23" i="21"/>
  <c r="BK23" i="21"/>
  <c r="BQ23" i="21"/>
  <c r="BW23" i="21"/>
  <c r="CC23" i="21"/>
  <c r="CI23" i="21"/>
  <c r="CO23" i="21"/>
  <c r="CU23" i="21"/>
  <c r="DA23" i="21"/>
  <c r="DG23" i="21"/>
  <c r="O24" i="21"/>
  <c r="U24" i="21"/>
  <c r="BQ24" i="21"/>
  <c r="O25" i="21"/>
  <c r="U25" i="21"/>
  <c r="AA25" i="21"/>
  <c r="AG25" i="21"/>
  <c r="AM25" i="21"/>
  <c r="AS25" i="21"/>
  <c r="AY25" i="21"/>
  <c r="BE25" i="21"/>
  <c r="BK25" i="21"/>
  <c r="BQ25" i="21"/>
  <c r="BW25" i="21"/>
  <c r="CC25" i="21"/>
  <c r="CI25" i="21"/>
  <c r="CO25" i="21"/>
  <c r="CU25" i="21"/>
  <c r="DA25" i="21"/>
  <c r="DG25" i="21"/>
  <c r="O26" i="21"/>
  <c r="U26" i="21"/>
  <c r="BQ26" i="21"/>
  <c r="O27" i="21"/>
  <c r="U27" i="21"/>
  <c r="AA27" i="21"/>
  <c r="AG27" i="21"/>
  <c r="AM27" i="21"/>
  <c r="AS27" i="21"/>
  <c r="AY27" i="21"/>
  <c r="BE27" i="21"/>
  <c r="BK27" i="21"/>
  <c r="BQ27" i="21"/>
  <c r="BW27" i="21"/>
  <c r="CC27" i="21"/>
  <c r="CI27" i="21"/>
  <c r="CO27" i="21"/>
  <c r="CU27" i="21"/>
  <c r="DA27" i="21"/>
  <c r="DG27" i="21"/>
  <c r="O28" i="21"/>
  <c r="U28" i="21"/>
  <c r="BQ28" i="21"/>
  <c r="U29" i="21"/>
  <c r="CO29" i="21"/>
  <c r="BQ30" i="21"/>
  <c r="K31" i="21"/>
  <c r="K34" i="21"/>
  <c r="AT36" i="21"/>
  <c r="K38" i="21"/>
  <c r="CP39" i="21"/>
  <c r="AT41" i="21"/>
  <c r="K43" i="21"/>
  <c r="BF47" i="21"/>
  <c r="BE47" i="21"/>
  <c r="BR48" i="21"/>
  <c r="BQ48" i="21"/>
  <c r="K49" i="21"/>
  <c r="V58" i="21"/>
  <c r="U58" i="21"/>
  <c r="M58" i="21"/>
  <c r="AS29" i="21"/>
  <c r="CP29" i="21"/>
  <c r="K30" i="21"/>
  <c r="CP30" i="21"/>
  <c r="CO30" i="21"/>
  <c r="AT31" i="21"/>
  <c r="M31" i="21"/>
  <c r="AS31" i="21"/>
  <c r="CP33" i="21"/>
  <c r="CO33" i="21"/>
  <c r="AT34" i="21"/>
  <c r="M34" i="21"/>
  <c r="AS34" i="21"/>
  <c r="CP35" i="21"/>
  <c r="AT38" i="21"/>
  <c r="K39" i="21"/>
  <c r="CP40" i="21"/>
  <c r="AT43" i="21"/>
  <c r="CP45" i="21"/>
  <c r="AH47" i="21"/>
  <c r="AG47" i="21"/>
  <c r="P53" i="21"/>
  <c r="AB47" i="21"/>
  <c r="AZ47" i="21"/>
  <c r="BX47" i="21"/>
  <c r="CV47" i="21"/>
  <c r="V48" i="21"/>
  <c r="BR49" i="21"/>
  <c r="V54" i="21"/>
  <c r="U54" i="21"/>
  <c r="BR55" i="21"/>
  <c r="BQ55" i="21"/>
  <c r="AB57" i="21"/>
  <c r="AA57" i="21"/>
  <c r="AN57" i="21"/>
  <c r="AM57" i="21"/>
  <c r="AZ57" i="21"/>
  <c r="AY57" i="21"/>
  <c r="BL57" i="21"/>
  <c r="BK57" i="21"/>
  <c r="BX57" i="21"/>
  <c r="BW57" i="21"/>
  <c r="CJ57" i="21"/>
  <c r="CI57" i="21"/>
  <c r="CV57" i="21"/>
  <c r="CU57" i="21"/>
  <c r="DH57" i="21"/>
  <c r="DG57" i="21"/>
  <c r="BR58" i="21"/>
  <c r="BQ58" i="21"/>
  <c r="V61" i="21"/>
  <c r="U61" i="21"/>
  <c r="V62" i="21"/>
  <c r="U62" i="21"/>
  <c r="AH62" i="21"/>
  <c r="AG62" i="21"/>
  <c r="AT62" i="21"/>
  <c r="AS62" i="21"/>
  <c r="BF62" i="21"/>
  <c r="BE62" i="21"/>
  <c r="BR62" i="21"/>
  <c r="BQ62" i="21"/>
  <c r="CD62" i="21"/>
  <c r="CC62" i="21"/>
  <c r="CP62" i="21"/>
  <c r="CO62" i="21"/>
  <c r="DB62" i="21"/>
  <c r="DA62" i="21"/>
  <c r="V64" i="21"/>
  <c r="U64" i="21"/>
  <c r="BR65" i="21"/>
  <c r="BQ65" i="21"/>
  <c r="V70" i="21"/>
  <c r="U70" i="21"/>
  <c r="M70" i="21"/>
  <c r="V72" i="21"/>
  <c r="U72" i="21"/>
  <c r="M72" i="21"/>
  <c r="AH72" i="21"/>
  <c r="AG72" i="21"/>
  <c r="P73" i="21"/>
  <c r="O73" i="21"/>
  <c r="BR73" i="21"/>
  <c r="BQ73" i="21"/>
  <c r="CO35" i="21"/>
  <c r="AS36" i="21"/>
  <c r="CO36" i="21"/>
  <c r="AS38" i="21"/>
  <c r="CO38" i="21"/>
  <c r="AS39" i="21"/>
  <c r="CO39" i="21"/>
  <c r="AS40" i="21"/>
  <c r="CO40" i="21"/>
  <c r="AS41" i="21"/>
  <c r="CO41" i="21"/>
  <c r="AS43" i="21"/>
  <c r="CO43" i="21"/>
  <c r="AS44" i="21"/>
  <c r="CO44" i="21"/>
  <c r="AS45" i="21"/>
  <c r="CO45" i="21"/>
  <c r="AS46" i="21"/>
  <c r="CO46" i="21"/>
  <c r="S47" i="21"/>
  <c r="AA47" i="21"/>
  <c r="AQ47" i="21"/>
  <c r="AY47" i="21"/>
  <c r="BO47" i="21"/>
  <c r="BW47" i="21"/>
  <c r="CM47" i="21"/>
  <c r="CU47" i="21"/>
  <c r="M48" i="21"/>
  <c r="U48" i="21"/>
  <c r="V49" i="21"/>
  <c r="BQ49" i="21"/>
  <c r="BR50" i="21"/>
  <c r="AN52" i="21"/>
  <c r="BL52" i="21"/>
  <c r="CJ52" i="21"/>
  <c r="V53" i="21"/>
  <c r="U53" i="21"/>
  <c r="BR54" i="21"/>
  <c r="BQ54" i="21"/>
  <c r="V60" i="21"/>
  <c r="U60" i="21"/>
  <c r="BR61" i="21"/>
  <c r="BQ61" i="21"/>
  <c r="V63" i="21"/>
  <c r="U63" i="21"/>
  <c r="BR64" i="21"/>
  <c r="BQ64" i="21"/>
  <c r="BR69" i="21"/>
  <c r="BQ69" i="21"/>
  <c r="K72" i="21"/>
  <c r="CP72" i="21"/>
  <c r="CO72" i="21"/>
  <c r="DB72" i="21"/>
  <c r="DA72" i="21"/>
  <c r="M36" i="21"/>
  <c r="M38" i="21"/>
  <c r="M39" i="21"/>
  <c r="M40" i="21"/>
  <c r="M41" i="21"/>
  <c r="M43" i="21"/>
  <c r="M44" i="21"/>
  <c r="M45" i="21"/>
  <c r="M46" i="21"/>
  <c r="AN47" i="21"/>
  <c r="BL47" i="21"/>
  <c r="CJ47" i="21"/>
  <c r="DH47" i="21"/>
  <c r="M49" i="21"/>
  <c r="U49" i="21"/>
  <c r="V50" i="21"/>
  <c r="BQ50" i="21"/>
  <c r="BR51" i="21"/>
  <c r="AH52" i="21"/>
  <c r="AM52" i="21"/>
  <c r="BF52" i="21"/>
  <c r="BK52" i="21"/>
  <c r="CD52" i="21"/>
  <c r="CI52" i="21"/>
  <c r="DG52" i="21"/>
  <c r="BR53" i="21"/>
  <c r="BQ53" i="21"/>
  <c r="M54" i="21"/>
  <c r="V56" i="21"/>
  <c r="U56" i="21"/>
  <c r="S57" i="21"/>
  <c r="AH57" i="21"/>
  <c r="AG57" i="21"/>
  <c r="AQ57" i="21"/>
  <c r="BF57" i="21"/>
  <c r="BE57" i="21"/>
  <c r="BO57" i="21"/>
  <c r="CD57" i="21"/>
  <c r="CC57" i="21"/>
  <c r="CM57" i="21"/>
  <c r="DB57" i="21"/>
  <c r="DA57" i="21"/>
  <c r="V59" i="21"/>
  <c r="U59" i="21"/>
  <c r="BR60" i="21"/>
  <c r="BQ60" i="21"/>
  <c r="M61" i="21"/>
  <c r="M62" i="21"/>
  <c r="AB62" i="21"/>
  <c r="AA62" i="21"/>
  <c r="AN62" i="21"/>
  <c r="AM62" i="21"/>
  <c r="AZ62" i="21"/>
  <c r="AY62" i="21"/>
  <c r="BL62" i="21"/>
  <c r="BK62" i="21"/>
  <c r="BX62" i="21"/>
  <c r="BW62" i="21"/>
  <c r="CJ62" i="21"/>
  <c r="CI62" i="21"/>
  <c r="CV62" i="21"/>
  <c r="CU62" i="21"/>
  <c r="DH62" i="21"/>
  <c r="DG62" i="21"/>
  <c r="BR63" i="21"/>
  <c r="BQ63" i="21"/>
  <c r="M64" i="21"/>
  <c r="V66" i="21"/>
  <c r="U66" i="21"/>
  <c r="AA67" i="21"/>
  <c r="AB67" i="21"/>
  <c r="AY67" i="21"/>
  <c r="AZ67" i="21"/>
  <c r="AQ67" i="21"/>
  <c r="BW67" i="21"/>
  <c r="BX67" i="21"/>
  <c r="BO67" i="21"/>
  <c r="CU67" i="21"/>
  <c r="CV67" i="21"/>
  <c r="CM67" i="21"/>
  <c r="U68" i="21"/>
  <c r="V68" i="21"/>
  <c r="M68" i="21"/>
  <c r="BR72" i="21"/>
  <c r="BQ72" i="21"/>
  <c r="CD72" i="21"/>
  <c r="CC72" i="21"/>
  <c r="P75" i="21"/>
  <c r="U69" i="21"/>
  <c r="AM67" i="21"/>
  <c r="BK67" i="21"/>
  <c r="CI67" i="21"/>
  <c r="DG67" i="21"/>
  <c r="AS68" i="21"/>
  <c r="M69" i="21"/>
  <c r="V69" i="21"/>
  <c r="BR70" i="21"/>
  <c r="BQ70" i="21"/>
  <c r="V71" i="21"/>
  <c r="U71" i="21"/>
  <c r="AB72" i="21"/>
  <c r="AA72" i="21"/>
  <c r="AN72" i="21"/>
  <c r="AM72" i="21"/>
  <c r="AZ72" i="21"/>
  <c r="AY72" i="21"/>
  <c r="BL72" i="21"/>
  <c r="BK72" i="21"/>
  <c r="BX72" i="21"/>
  <c r="BW72" i="21"/>
  <c r="CJ72" i="21"/>
  <c r="CI72" i="21"/>
  <c r="CV72" i="21"/>
  <c r="CU72" i="21"/>
  <c r="DH72" i="21"/>
  <c r="DG72" i="21"/>
  <c r="V73" i="21"/>
  <c r="U73" i="21"/>
  <c r="BR74" i="21"/>
  <c r="V75" i="21"/>
  <c r="P76" i="21"/>
  <c r="BR76" i="21"/>
  <c r="V77" i="21"/>
  <c r="AH77" i="21"/>
  <c r="AT77" i="21"/>
  <c r="BF77" i="21"/>
  <c r="BR77" i="21"/>
  <c r="CD77" i="21"/>
  <c r="CP77" i="21"/>
  <c r="DB77" i="21"/>
  <c r="P78" i="21"/>
  <c r="BR78" i="21"/>
  <c r="V79" i="21"/>
  <c r="P80" i="21"/>
  <c r="BR80" i="21"/>
  <c r="V81" i="21"/>
  <c r="K53" i="21"/>
  <c r="O53" i="21" s="1"/>
  <c r="K54" i="21"/>
  <c r="K55" i="21"/>
  <c r="K56" i="21"/>
  <c r="K58" i="21"/>
  <c r="K59" i="21"/>
  <c r="K60" i="21"/>
  <c r="O60" i="21" s="1"/>
  <c r="K61" i="21"/>
  <c r="K63" i="21"/>
  <c r="O63" i="21" s="1"/>
  <c r="K64" i="21"/>
  <c r="K65" i="21"/>
  <c r="K66" i="21"/>
  <c r="Q67" i="21"/>
  <c r="K67" i="21" s="1"/>
  <c r="BQ74" i="21"/>
  <c r="O75" i="21"/>
  <c r="U75" i="21"/>
  <c r="BQ75" i="21"/>
  <c r="O76" i="21"/>
  <c r="U76" i="21"/>
  <c r="BQ76" i="21"/>
  <c r="O77" i="21"/>
  <c r="U77" i="21"/>
  <c r="AA77" i="21"/>
  <c r="AG77" i="21"/>
  <c r="AM77" i="21"/>
  <c r="AS77" i="21"/>
  <c r="AY77" i="21"/>
  <c r="BE77" i="21"/>
  <c r="BK77" i="21"/>
  <c r="BQ77" i="21"/>
  <c r="BW77" i="21"/>
  <c r="CC77" i="21"/>
  <c r="CI77" i="21"/>
  <c r="CO77" i="21"/>
  <c r="CU77" i="21"/>
  <c r="DA77" i="21"/>
  <c r="DG77" i="21"/>
  <c r="O78" i="21"/>
  <c r="U78" i="21"/>
  <c r="BQ78" i="21"/>
  <c r="O79" i="21"/>
  <c r="U79" i="21"/>
  <c r="BQ79" i="21"/>
  <c r="O80" i="21"/>
  <c r="U80" i="21"/>
  <c r="BQ80" i="21"/>
  <c r="O81" i="21"/>
  <c r="U81" i="21"/>
  <c r="BQ81" i="21"/>
  <c r="J180" i="2" l="1"/>
  <c r="AT25" i="14"/>
  <c r="AS25" i="14"/>
  <c r="BF43" i="19"/>
  <c r="BE43" i="19"/>
  <c r="AM896" i="2"/>
  <c r="V14" i="16"/>
  <c r="U14" i="16"/>
  <c r="M810" i="2"/>
  <c r="L810" i="2"/>
  <c r="CP14" i="16"/>
  <c r="CO14" i="16"/>
  <c r="AN26" i="16"/>
  <c r="AM26" i="16"/>
  <c r="V12" i="13"/>
  <c r="U12" i="13"/>
  <c r="U13" i="7"/>
  <c r="V13" i="7"/>
  <c r="V162" i="7"/>
  <c r="U162" i="7"/>
  <c r="M933" i="2"/>
  <c r="L933" i="2"/>
  <c r="M923" i="2"/>
  <c r="L923" i="2"/>
  <c r="M899" i="2"/>
  <c r="L899" i="2"/>
  <c r="M41" i="2"/>
  <c r="L41" i="2"/>
  <c r="M1133" i="2"/>
  <c r="L1133" i="2"/>
  <c r="O68" i="21"/>
  <c r="P68" i="21"/>
  <c r="P39" i="21"/>
  <c r="O39" i="21"/>
  <c r="BR52" i="21"/>
  <c r="BQ52" i="21"/>
  <c r="P210" i="20"/>
  <c r="O210" i="20"/>
  <c r="P167" i="20"/>
  <c r="O167" i="20"/>
  <c r="P203" i="20"/>
  <c r="O203" i="20"/>
  <c r="P197" i="20"/>
  <c r="O197" i="20"/>
  <c r="P142" i="20"/>
  <c r="O142" i="20"/>
  <c r="P173" i="20"/>
  <c r="O173" i="20"/>
  <c r="AN129" i="20"/>
  <c r="AM129" i="20"/>
  <c r="AA1131" i="2"/>
  <c r="P91" i="20"/>
  <c r="O91" i="20"/>
  <c r="P71" i="20"/>
  <c r="O71" i="20"/>
  <c r="P56" i="20"/>
  <c r="O56" i="20"/>
  <c r="P40" i="20"/>
  <c r="O40" i="20"/>
  <c r="Q108" i="20"/>
  <c r="BL108" i="20"/>
  <c r="BK108" i="20"/>
  <c r="BM96" i="19"/>
  <c r="BS43" i="19"/>
  <c r="BR91" i="19"/>
  <c r="BQ91" i="19"/>
  <c r="P57" i="19"/>
  <c r="O57" i="19"/>
  <c r="P66" i="19"/>
  <c r="AB96" i="19"/>
  <c r="CK34" i="19"/>
  <c r="CQ33" i="19"/>
  <c r="BN887" i="2"/>
  <c r="O54" i="17"/>
  <c r="P54" i="17"/>
  <c r="P37" i="19"/>
  <c r="O37" i="19"/>
  <c r="AA886" i="2"/>
  <c r="P27" i="19"/>
  <c r="O27" i="19"/>
  <c r="AT12" i="19"/>
  <c r="AS12" i="19"/>
  <c r="AZ72" i="17"/>
  <c r="AY72" i="17"/>
  <c r="AQ72" i="17"/>
  <c r="V67" i="17"/>
  <c r="U67" i="17"/>
  <c r="M67" i="17"/>
  <c r="AZ79" i="17"/>
  <c r="AY79" i="17"/>
  <c r="AQ79" i="17"/>
  <c r="AH74" i="17"/>
  <c r="AG74" i="17"/>
  <c r="W58" i="2"/>
  <c r="W57" i="2"/>
  <c r="W64" i="2"/>
  <c r="W63" i="2"/>
  <c r="V21" i="16"/>
  <c r="M21" i="16"/>
  <c r="U21" i="16"/>
  <c r="P24" i="15"/>
  <c r="O24" i="15"/>
  <c r="K26" i="16"/>
  <c r="CD27" i="15"/>
  <c r="CC27" i="15"/>
  <c r="CJ27" i="15"/>
  <c r="CI27" i="15"/>
  <c r="P13" i="15"/>
  <c r="O13" i="15"/>
  <c r="V58" i="13"/>
  <c r="U58" i="13"/>
  <c r="M58" i="13"/>
  <c r="AT17" i="13"/>
  <c r="AS17" i="13"/>
  <c r="DH38" i="12"/>
  <c r="DE37" i="12"/>
  <c r="DG38" i="12"/>
  <c r="P68" i="11"/>
  <c r="O68" i="11"/>
  <c r="P47" i="11"/>
  <c r="O47" i="11"/>
  <c r="BL56" i="14"/>
  <c r="BK56" i="14"/>
  <c r="DH54" i="14"/>
  <c r="DG54" i="14"/>
  <c r="BL26" i="14"/>
  <c r="BK26" i="14"/>
  <c r="AH33" i="13"/>
  <c r="AG33" i="13"/>
  <c r="AH21" i="13"/>
  <c r="AG21" i="13"/>
  <c r="V15" i="13"/>
  <c r="U15" i="13"/>
  <c r="M15" i="13"/>
  <c r="BR11" i="13"/>
  <c r="BQ11" i="13"/>
  <c r="BF27" i="15"/>
  <c r="BE27" i="15"/>
  <c r="P12" i="15"/>
  <c r="O12" i="15"/>
  <c r="P32" i="14"/>
  <c r="O32" i="14"/>
  <c r="BQ67" i="21"/>
  <c r="BR67" i="21"/>
  <c r="BR57" i="21"/>
  <c r="BQ57" i="21"/>
  <c r="P41" i="21"/>
  <c r="O41" i="21"/>
  <c r="P70" i="21"/>
  <c r="O70" i="21"/>
  <c r="P63" i="21"/>
  <c r="P34" i="21"/>
  <c r="O34" i="21"/>
  <c r="P55" i="21"/>
  <c r="O55" i="21"/>
  <c r="P11" i="21"/>
  <c r="O11" i="21"/>
  <c r="P29" i="21"/>
  <c r="O29" i="21"/>
  <c r="O190" i="20"/>
  <c r="P190" i="20"/>
  <c r="O184" i="20"/>
  <c r="P184" i="20"/>
  <c r="P159" i="20"/>
  <c r="O159" i="20"/>
  <c r="P211" i="20"/>
  <c r="O211" i="20"/>
  <c r="P208" i="20"/>
  <c r="O208" i="20"/>
  <c r="CV132" i="20"/>
  <c r="CU132" i="20"/>
  <c r="CM132" i="20"/>
  <c r="CS129" i="20"/>
  <c r="BO1134" i="2"/>
  <c r="P74" i="21"/>
  <c r="O74" i="21"/>
  <c r="P56" i="21"/>
  <c r="O56" i="21"/>
  <c r="P205" i="20"/>
  <c r="O205" i="20"/>
  <c r="P153" i="20"/>
  <c r="O153" i="20"/>
  <c r="AO111" i="20"/>
  <c r="AU110" i="20"/>
  <c r="AH1113" i="2"/>
  <c r="AD1113" i="2" s="1"/>
  <c r="P160" i="20"/>
  <c r="O160" i="20"/>
  <c r="CJ129" i="20"/>
  <c r="CI129" i="20"/>
  <c r="BG1131" i="2"/>
  <c r="P141" i="20"/>
  <c r="O141" i="20"/>
  <c r="P136" i="20"/>
  <c r="O136" i="20"/>
  <c r="P126" i="20"/>
  <c r="O126" i="20"/>
  <c r="P102" i="20"/>
  <c r="O102" i="20"/>
  <c r="P88" i="20"/>
  <c r="O88" i="20"/>
  <c r="P79" i="20"/>
  <c r="O79" i="20"/>
  <c r="P68" i="20"/>
  <c r="O68" i="20"/>
  <c r="P58" i="20"/>
  <c r="O58" i="20"/>
  <c r="P48" i="20"/>
  <c r="O48" i="20"/>
  <c r="P44" i="20"/>
  <c r="O44" i="20"/>
  <c r="P38" i="20"/>
  <c r="O38" i="20"/>
  <c r="DH108" i="20"/>
  <c r="DG108" i="20"/>
  <c r="CV107" i="20"/>
  <c r="CU107" i="20"/>
  <c r="CM107" i="20"/>
  <c r="P32" i="20"/>
  <c r="O32" i="20"/>
  <c r="CD107" i="20"/>
  <c r="AB108" i="20"/>
  <c r="AA108" i="20"/>
  <c r="AO96" i="19"/>
  <c r="AU43" i="19"/>
  <c r="BL96" i="19"/>
  <c r="BK96" i="19"/>
  <c r="BX96" i="19"/>
  <c r="Q38" i="19"/>
  <c r="R891" i="2"/>
  <c r="Q34" i="19"/>
  <c r="W33" i="19"/>
  <c r="R887" i="2"/>
  <c r="W24" i="19"/>
  <c r="Q26" i="19"/>
  <c r="R879" i="2"/>
  <c r="CO53" i="17"/>
  <c r="CP53" i="17"/>
  <c r="CP44" i="19"/>
  <c r="CO44" i="19"/>
  <c r="AH38" i="19"/>
  <c r="AG38" i="19"/>
  <c r="W891" i="2"/>
  <c r="BF34" i="19"/>
  <c r="BE34" i="19"/>
  <c r="BC33" i="19"/>
  <c r="AM887" i="2"/>
  <c r="AQ886" i="2"/>
  <c r="AT20" i="19"/>
  <c r="AS20" i="19"/>
  <c r="P15" i="19"/>
  <c r="O15" i="19"/>
  <c r="M14" i="19"/>
  <c r="CP12" i="19"/>
  <c r="CO12" i="19"/>
  <c r="AN11" i="19"/>
  <c r="AM11" i="19"/>
  <c r="AA864" i="2"/>
  <c r="P12" i="18"/>
  <c r="O12" i="18"/>
  <c r="DB79" i="17"/>
  <c r="DA79" i="17"/>
  <c r="BL78" i="17"/>
  <c r="BK78" i="17"/>
  <c r="CV74" i="17"/>
  <c r="CU74" i="17"/>
  <c r="CM74" i="17"/>
  <c r="BO58" i="2"/>
  <c r="BO57" i="2"/>
  <c r="BO64" i="2"/>
  <c r="BO63" i="2"/>
  <c r="AB72" i="17"/>
  <c r="AA72" i="17"/>
  <c r="S72" i="17"/>
  <c r="BR67" i="17"/>
  <c r="BQ67" i="17"/>
  <c r="BR54" i="19"/>
  <c r="BQ54" i="19"/>
  <c r="P48" i="19"/>
  <c r="O48" i="19"/>
  <c r="AB38" i="19"/>
  <c r="CV34" i="19"/>
  <c r="BX79" i="17"/>
  <c r="BW79" i="17"/>
  <c r="BO79" i="17"/>
  <c r="AB79" i="17"/>
  <c r="AA79" i="17"/>
  <c r="S79" i="17"/>
  <c r="AH78" i="17"/>
  <c r="AG78" i="17"/>
  <c r="CD74" i="17"/>
  <c r="CC74" i="17"/>
  <c r="BC57" i="2"/>
  <c r="BC64" i="2"/>
  <c r="BC63" i="2"/>
  <c r="BC58" i="2"/>
  <c r="CD72" i="17"/>
  <c r="CC72" i="17"/>
  <c r="CP21" i="16"/>
  <c r="CO21" i="16"/>
  <c r="AT21" i="16"/>
  <c r="AS21" i="16"/>
  <c r="CD14" i="16"/>
  <c r="CA26" i="16"/>
  <c r="CC14" i="16"/>
  <c r="P13" i="16"/>
  <c r="O13" i="16"/>
  <c r="CP23" i="15"/>
  <c r="CO23" i="15"/>
  <c r="AT23" i="15"/>
  <c r="AS23" i="15"/>
  <c r="P21" i="15"/>
  <c r="O21" i="15"/>
  <c r="CV26" i="16"/>
  <c r="CU26" i="16"/>
  <c r="AZ26" i="16"/>
  <c r="AY26" i="16"/>
  <c r="P22" i="16"/>
  <c r="O22" i="16"/>
  <c r="CJ14" i="16"/>
  <c r="CI14" i="16"/>
  <c r="P33" i="15"/>
  <c r="O33" i="15"/>
  <c r="K78" i="17"/>
  <c r="P20" i="16"/>
  <c r="O20" i="16"/>
  <c r="AT14" i="16"/>
  <c r="AS14" i="16"/>
  <c r="O32" i="15"/>
  <c r="DH27" i="15"/>
  <c r="DG27" i="15"/>
  <c r="BL27" i="15"/>
  <c r="BK27" i="15"/>
  <c r="DB26" i="14"/>
  <c r="DA26" i="14"/>
  <c r="DH25" i="14"/>
  <c r="DG25" i="14"/>
  <c r="CP58" i="13"/>
  <c r="CO58" i="13"/>
  <c r="AT58" i="13"/>
  <c r="AS58" i="13"/>
  <c r="P53" i="13"/>
  <c r="O53" i="13"/>
  <c r="P48" i="13"/>
  <c r="O48" i="13"/>
  <c r="P41" i="13"/>
  <c r="O41" i="13"/>
  <c r="CV33" i="13"/>
  <c r="CU33" i="13"/>
  <c r="CM33" i="13"/>
  <c r="P29" i="13"/>
  <c r="O29" i="13"/>
  <c r="AZ21" i="13"/>
  <c r="AQ21" i="13"/>
  <c r="AY21" i="13"/>
  <c r="BR17" i="13"/>
  <c r="BQ17" i="13"/>
  <c r="V17" i="13"/>
  <c r="M17" i="13"/>
  <c r="U17" i="13"/>
  <c r="BX13" i="13"/>
  <c r="BW13" i="13"/>
  <c r="BO13" i="13"/>
  <c r="BL38" i="12"/>
  <c r="BI37" i="12"/>
  <c r="BK38" i="12"/>
  <c r="DH24" i="12"/>
  <c r="DE51" i="12"/>
  <c r="DG24" i="12"/>
  <c r="P88" i="11"/>
  <c r="O88" i="11"/>
  <c r="P76" i="11"/>
  <c r="O76" i="11"/>
  <c r="P70" i="11"/>
  <c r="O70" i="11"/>
  <c r="P65" i="11"/>
  <c r="O65" i="11"/>
  <c r="P61" i="11"/>
  <c r="O61" i="11"/>
  <c r="P57" i="11"/>
  <c r="O57" i="11"/>
  <c r="P51" i="11"/>
  <c r="O51" i="11"/>
  <c r="P45" i="11"/>
  <c r="O45" i="11"/>
  <c r="P40" i="11"/>
  <c r="O40" i="11"/>
  <c r="P35" i="11"/>
  <c r="O35" i="11"/>
  <c r="AT10" i="17"/>
  <c r="AS10" i="17"/>
  <c r="P25" i="16"/>
  <c r="P20" i="15"/>
  <c r="O20" i="15"/>
  <c r="CJ56" i="14"/>
  <c r="CI56" i="14"/>
  <c r="AN56" i="14"/>
  <c r="AM56" i="14"/>
  <c r="CD55" i="14"/>
  <c r="CC55" i="14"/>
  <c r="AH55" i="14"/>
  <c r="AG55" i="14"/>
  <c r="CJ54" i="14"/>
  <c r="CI54" i="14"/>
  <c r="AN54" i="14"/>
  <c r="AM54" i="14"/>
  <c r="CD53" i="14"/>
  <c r="CC53" i="14"/>
  <c r="AH53" i="14"/>
  <c r="AG53" i="14"/>
  <c r="P51" i="14"/>
  <c r="O51" i="14"/>
  <c r="P36" i="14"/>
  <c r="O36" i="14"/>
  <c r="DH26" i="14"/>
  <c r="DG26" i="14"/>
  <c r="P13" i="14"/>
  <c r="O13" i="14"/>
  <c r="P51" i="13"/>
  <c r="O51" i="13"/>
  <c r="CD33" i="13"/>
  <c r="CC33" i="13"/>
  <c r="CD21" i="13"/>
  <c r="CC21" i="13"/>
  <c r="CP15" i="13"/>
  <c r="CO15" i="13"/>
  <c r="AT15" i="13"/>
  <c r="AS15" i="13"/>
  <c r="BX14" i="13"/>
  <c r="BW14" i="13"/>
  <c r="BO14" i="13"/>
  <c r="CD13" i="13"/>
  <c r="CC13" i="13"/>
  <c r="CP11" i="13"/>
  <c r="CO11" i="13"/>
  <c r="AT11" i="13"/>
  <c r="AS11" i="13"/>
  <c r="P42" i="12"/>
  <c r="O42" i="12"/>
  <c r="AZ32" i="12"/>
  <c r="AY32" i="12"/>
  <c r="AQ32" i="12"/>
  <c r="P17" i="12"/>
  <c r="O17" i="12"/>
  <c r="BR10" i="17"/>
  <c r="BQ10" i="17"/>
  <c r="CP30" i="14"/>
  <c r="CO30" i="14"/>
  <c r="AT30" i="14"/>
  <c r="AS30" i="14"/>
  <c r="P12" i="16"/>
  <c r="O12" i="16"/>
  <c r="CJ14" i="13"/>
  <c r="CI14" i="13"/>
  <c r="P34" i="12"/>
  <c r="O34" i="12"/>
  <c r="P25" i="11"/>
  <c r="O25" i="11"/>
  <c r="P16" i="11"/>
  <c r="O16" i="11"/>
  <c r="P44" i="10"/>
  <c r="O44" i="10"/>
  <c r="P35" i="10"/>
  <c r="O35" i="10"/>
  <c r="P24" i="10"/>
  <c r="O24" i="10"/>
  <c r="P14" i="10"/>
  <c r="O14" i="10"/>
  <c r="P29" i="9"/>
  <c r="O29" i="9"/>
  <c r="P17" i="9"/>
  <c r="O17" i="9"/>
  <c r="BX22" i="8"/>
  <c r="BW22" i="8"/>
  <c r="BO22" i="8"/>
  <c r="AB22" i="8"/>
  <c r="AA22" i="8"/>
  <c r="S22" i="8"/>
  <c r="P236" i="7"/>
  <c r="O236" i="7"/>
  <c r="BR231" i="7"/>
  <c r="BQ231" i="7"/>
  <c r="P224" i="7"/>
  <c r="O224" i="7"/>
  <c r="CP221" i="7"/>
  <c r="CO221" i="7"/>
  <c r="P220" i="7"/>
  <c r="O220" i="7"/>
  <c r="K212" i="7"/>
  <c r="CP11" i="14"/>
  <c r="CO11" i="14"/>
  <c r="DH33" i="13"/>
  <c r="DG33" i="13"/>
  <c r="DH13" i="13"/>
  <c r="DG13" i="13"/>
  <c r="O49" i="12"/>
  <c r="P36" i="12"/>
  <c r="O36" i="12"/>
  <c r="AH32" i="12"/>
  <c r="AG32" i="12"/>
  <c r="CP42" i="13"/>
  <c r="CO42" i="13"/>
  <c r="P40" i="13"/>
  <c r="O40" i="13"/>
  <c r="P36" i="13"/>
  <c r="BR30" i="13"/>
  <c r="BQ30" i="13"/>
  <c r="P46" i="12"/>
  <c r="CV38" i="12"/>
  <c r="CU38" i="12"/>
  <c r="CM38" i="12"/>
  <c r="CS37" i="12"/>
  <c r="BX38" i="12"/>
  <c r="BW38" i="12"/>
  <c r="BO38" i="12"/>
  <c r="BU37" i="12"/>
  <c r="AZ38" i="12"/>
  <c r="AY38" i="12"/>
  <c r="AQ38" i="12"/>
  <c r="AW37" i="12"/>
  <c r="AB38" i="12"/>
  <c r="AA38" i="12"/>
  <c r="S38" i="12"/>
  <c r="Y37" i="12"/>
  <c r="CD37" i="12"/>
  <c r="CC37" i="12"/>
  <c r="P22" i="12"/>
  <c r="O22" i="12"/>
  <c r="BR12" i="12"/>
  <c r="BQ12" i="12"/>
  <c r="P30" i="11"/>
  <c r="O30" i="11"/>
  <c r="P19" i="11"/>
  <c r="O19" i="11"/>
  <c r="P38" i="10"/>
  <c r="O38" i="10"/>
  <c r="P28" i="10"/>
  <c r="O28" i="10"/>
  <c r="P17" i="10"/>
  <c r="O17" i="10"/>
  <c r="P34" i="9"/>
  <c r="O34" i="9"/>
  <c r="P22" i="9"/>
  <c r="O22" i="9"/>
  <c r="P12" i="9"/>
  <c r="O12" i="9"/>
  <c r="CJ248" i="7"/>
  <c r="CI248" i="7"/>
  <c r="AN248" i="7"/>
  <c r="AM248" i="7"/>
  <c r="CV208" i="7"/>
  <c r="CU208" i="7"/>
  <c r="CM208" i="7"/>
  <c r="DH21" i="13"/>
  <c r="DG21" i="13"/>
  <c r="CJ21" i="13"/>
  <c r="CI21" i="13"/>
  <c r="BL21" i="13"/>
  <c r="BK21" i="13"/>
  <c r="AN21" i="13"/>
  <c r="AM21" i="13"/>
  <c r="DB12" i="13"/>
  <c r="DA12" i="13"/>
  <c r="CD12" i="13"/>
  <c r="CC12" i="13"/>
  <c r="BF12" i="13"/>
  <c r="BE12" i="13"/>
  <c r="AH12" i="13"/>
  <c r="AG12" i="13"/>
  <c r="P86" i="11"/>
  <c r="O86" i="11"/>
  <c r="P213" i="7"/>
  <c r="O213" i="7"/>
  <c r="BR212" i="7"/>
  <c r="BQ212" i="7"/>
  <c r="V212" i="7"/>
  <c r="U212" i="7"/>
  <c r="M212" i="7"/>
  <c r="BS207" i="7"/>
  <c r="BM208" i="7"/>
  <c r="W207" i="7"/>
  <c r="Q208" i="7"/>
  <c r="K211" i="7"/>
  <c r="O12" i="8"/>
  <c r="P159" i="7"/>
  <c r="O159" i="7"/>
  <c r="AT146" i="7"/>
  <c r="AS146" i="7"/>
  <c r="CP141" i="7"/>
  <c r="CO141" i="7"/>
  <c r="CP137" i="7"/>
  <c r="CO137" i="7"/>
  <c r="AT137" i="7"/>
  <c r="AS137" i="7"/>
  <c r="BR129" i="7"/>
  <c r="BQ129" i="7"/>
  <c r="P125" i="7"/>
  <c r="O125" i="7"/>
  <c r="AT117" i="7"/>
  <c r="AS117" i="7"/>
  <c r="P116" i="7"/>
  <c r="O116" i="7"/>
  <c r="BR111" i="7"/>
  <c r="BQ111" i="7"/>
  <c r="P108" i="7"/>
  <c r="O108" i="7"/>
  <c r="V107" i="7"/>
  <c r="U107" i="7"/>
  <c r="M107" i="7"/>
  <c r="CP105" i="7"/>
  <c r="CO105" i="7"/>
  <c r="AT101" i="7"/>
  <c r="AS101" i="7"/>
  <c r="P100" i="7"/>
  <c r="O100" i="7"/>
  <c r="AT92" i="7"/>
  <c r="AS92" i="7"/>
  <c r="P91" i="7"/>
  <c r="O91" i="7"/>
  <c r="CP90" i="7"/>
  <c r="CO90" i="7"/>
  <c r="BR90" i="7"/>
  <c r="BQ90" i="7"/>
  <c r="AT90" i="7"/>
  <c r="AS90" i="7"/>
  <c r="V90" i="7"/>
  <c r="U90" i="7"/>
  <c r="M90" i="7"/>
  <c r="BX250" i="7"/>
  <c r="BW250" i="7"/>
  <c r="BO250" i="7"/>
  <c r="AB250" i="7"/>
  <c r="AA250" i="7"/>
  <c r="S250" i="7"/>
  <c r="BQ74" i="7"/>
  <c r="BR74" i="7"/>
  <c r="CV211" i="7"/>
  <c r="CU211" i="7"/>
  <c r="CS210" i="7"/>
  <c r="CS207" i="7" s="1"/>
  <c r="AZ211" i="7"/>
  <c r="AY211" i="7"/>
  <c r="AW210" i="7"/>
  <c r="AS70" i="7"/>
  <c r="AT70" i="7"/>
  <c r="AS66" i="7"/>
  <c r="AT66" i="7"/>
  <c r="AS62" i="7"/>
  <c r="AT62" i="7"/>
  <c r="AS58" i="7"/>
  <c r="AT58" i="7"/>
  <c r="AY57" i="7"/>
  <c r="AZ57" i="7"/>
  <c r="AQ57" i="7"/>
  <c r="CO29" i="7"/>
  <c r="CP29" i="7"/>
  <c r="CC13" i="7"/>
  <c r="CD13" i="7"/>
  <c r="CA12" i="7"/>
  <c r="CD162" i="7"/>
  <c r="CC162" i="7"/>
  <c r="CP162" i="7"/>
  <c r="CO162" i="7"/>
  <c r="BR87" i="7"/>
  <c r="BQ87" i="7"/>
  <c r="P84" i="7"/>
  <c r="O84" i="7"/>
  <c r="BQ75" i="7"/>
  <c r="BR75" i="7"/>
  <c r="U75" i="7"/>
  <c r="V75" i="7"/>
  <c r="M75" i="7"/>
  <c r="AE211" i="7"/>
  <c r="AG73" i="7"/>
  <c r="AH73" i="7"/>
  <c r="S73" i="7"/>
  <c r="DG68" i="7"/>
  <c r="DH68" i="7"/>
  <c r="DA57" i="7"/>
  <c r="DB57" i="7"/>
  <c r="BE57" i="7"/>
  <c r="BF57" i="7"/>
  <c r="CU54" i="7"/>
  <c r="CV54" i="7"/>
  <c r="CM54" i="7"/>
  <c r="CS53" i="7"/>
  <c r="BO97" i="2"/>
  <c r="BO95" i="2"/>
  <c r="BO89" i="2"/>
  <c r="BO88" i="2"/>
  <c r="BO81" i="2"/>
  <c r="BO77" i="2"/>
  <c r="BO76" i="2"/>
  <c r="BO75" i="2"/>
  <c r="O45" i="7"/>
  <c r="P45" i="7"/>
  <c r="BQ44" i="7"/>
  <c r="BR44" i="7"/>
  <c r="U44" i="7"/>
  <c r="V44" i="7"/>
  <c r="M44" i="7"/>
  <c r="AA43" i="7"/>
  <c r="AB43" i="7"/>
  <c r="S43" i="7"/>
  <c r="Y42" i="7"/>
  <c r="O27" i="7"/>
  <c r="P27" i="7"/>
  <c r="CO18" i="7"/>
  <c r="CP18" i="7"/>
  <c r="AS18" i="7"/>
  <c r="AT18" i="7"/>
  <c r="O17" i="7"/>
  <c r="P17" i="7"/>
  <c r="BK13" i="7"/>
  <c r="BL13" i="7"/>
  <c r="BI12" i="7"/>
  <c r="O54" i="6"/>
  <c r="P54" i="6"/>
  <c r="O48" i="6"/>
  <c r="P48" i="6"/>
  <c r="O43" i="6"/>
  <c r="P43" i="6"/>
  <c r="O38" i="6"/>
  <c r="P38" i="6"/>
  <c r="O24" i="6"/>
  <c r="P24" i="6"/>
  <c r="O18" i="6"/>
  <c r="P18" i="6"/>
  <c r="DE112" i="5"/>
  <c r="DH114" i="5"/>
  <c r="DG114" i="5"/>
  <c r="CA112" i="5"/>
  <c r="CD114" i="5"/>
  <c r="CC114" i="5"/>
  <c r="AQ114" i="5"/>
  <c r="AW112" i="5"/>
  <c r="AY114" i="5"/>
  <c r="AZ114" i="5"/>
  <c r="DE111" i="5"/>
  <c r="DH113" i="5"/>
  <c r="DG113" i="5"/>
  <c r="CA111" i="5"/>
  <c r="CC113" i="5"/>
  <c r="CD113" i="5"/>
  <c r="AQ113" i="5"/>
  <c r="AW111" i="5"/>
  <c r="AZ113" i="5"/>
  <c r="AY113" i="5"/>
  <c r="P153" i="7"/>
  <c r="O153" i="7"/>
  <c r="CP146" i="7"/>
  <c r="CO146" i="7"/>
  <c r="K88" i="7"/>
  <c r="P144" i="7"/>
  <c r="O144" i="7"/>
  <c r="CV251" i="7"/>
  <c r="CU251" i="7"/>
  <c r="CM251" i="7"/>
  <c r="AZ251" i="7"/>
  <c r="AY251" i="7"/>
  <c r="AQ251" i="7"/>
  <c r="AH250" i="7"/>
  <c r="AG250" i="7"/>
  <c r="AZ88" i="7"/>
  <c r="CO76" i="7"/>
  <c r="CP76" i="7"/>
  <c r="AS76" i="7"/>
  <c r="AT76" i="7"/>
  <c r="CG211" i="7"/>
  <c r="CI73" i="7"/>
  <c r="CJ73" i="7"/>
  <c r="CO72" i="7"/>
  <c r="CP72" i="7"/>
  <c r="AS72" i="7"/>
  <c r="AT72" i="7"/>
  <c r="CU71" i="7"/>
  <c r="CV71" i="7"/>
  <c r="CM71" i="7"/>
  <c r="BO98" i="2"/>
  <c r="AY71" i="7"/>
  <c r="AZ71" i="7"/>
  <c r="AQ71" i="7"/>
  <c r="AI98" i="2"/>
  <c r="O65" i="7"/>
  <c r="P65" i="7"/>
  <c r="BQ64" i="7"/>
  <c r="BR64" i="7"/>
  <c r="U64" i="7"/>
  <c r="V64" i="7"/>
  <c r="M64" i="7"/>
  <c r="BK57" i="7"/>
  <c r="BL57" i="7"/>
  <c r="CK54" i="7"/>
  <c r="CQ53" i="7"/>
  <c r="BN97" i="2"/>
  <c r="BJ97" i="2" s="1"/>
  <c r="BN95" i="2"/>
  <c r="BJ95" i="2" s="1"/>
  <c r="BN89" i="2"/>
  <c r="BJ89" i="2" s="1"/>
  <c r="BN88" i="2"/>
  <c r="BJ88" i="2" s="1"/>
  <c r="BN81" i="2"/>
  <c r="BJ81" i="2" s="1"/>
  <c r="BN77" i="2"/>
  <c r="BJ77" i="2" s="1"/>
  <c r="BN76" i="2"/>
  <c r="BJ76" i="2" s="1"/>
  <c r="BN75" i="2"/>
  <c r="BJ75" i="2" s="1"/>
  <c r="AG54" i="7"/>
  <c r="AH54" i="7"/>
  <c r="AE53" i="7"/>
  <c r="W97" i="2"/>
  <c r="W95" i="2"/>
  <c r="W89" i="2"/>
  <c r="W88" i="2"/>
  <c r="W81" i="2"/>
  <c r="W77" i="2"/>
  <c r="W76" i="2"/>
  <c r="W75" i="2"/>
  <c r="BI53" i="7"/>
  <c r="O51" i="7"/>
  <c r="P51" i="7"/>
  <c r="BQ50" i="7"/>
  <c r="BR50" i="7"/>
  <c r="U50" i="7"/>
  <c r="V50" i="7"/>
  <c r="M50" i="7"/>
  <c r="BE43" i="7"/>
  <c r="BF43" i="7"/>
  <c r="BC42" i="7"/>
  <c r="Q43" i="7"/>
  <c r="W42" i="7"/>
  <c r="AM42" i="7"/>
  <c r="AN42" i="7"/>
  <c r="AK41" i="7"/>
  <c r="CO37" i="7"/>
  <c r="CP37" i="7"/>
  <c r="AS37" i="7"/>
  <c r="AT37" i="7"/>
  <c r="O34" i="7"/>
  <c r="P34" i="7"/>
  <c r="O26" i="7"/>
  <c r="P26" i="7"/>
  <c r="O22" i="7"/>
  <c r="P22" i="7"/>
  <c r="AY12" i="7"/>
  <c r="AZ12" i="7"/>
  <c r="O56" i="6"/>
  <c r="P56" i="6"/>
  <c r="P280" i="5"/>
  <c r="O280" i="5"/>
  <c r="P276" i="5"/>
  <c r="O276" i="5"/>
  <c r="P231" i="5"/>
  <c r="O231" i="5"/>
  <c r="P195" i="5"/>
  <c r="O195" i="5"/>
  <c r="P189" i="5"/>
  <c r="O189" i="5"/>
  <c r="P179" i="5"/>
  <c r="O179" i="5"/>
  <c r="P175" i="5"/>
  <c r="O175" i="5"/>
  <c r="P169" i="5"/>
  <c r="O169" i="5"/>
  <c r="P165" i="5"/>
  <c r="O165" i="5"/>
  <c r="P161" i="5"/>
  <c r="O161" i="5"/>
  <c r="P157" i="5"/>
  <c r="O157" i="5"/>
  <c r="P150" i="5"/>
  <c r="O150" i="5"/>
  <c r="CD248" i="7"/>
  <c r="AH248" i="7"/>
  <c r="P151" i="7"/>
  <c r="O151" i="7"/>
  <c r="V146" i="7"/>
  <c r="U146" i="7"/>
  <c r="M146" i="7"/>
  <c r="AS88" i="7"/>
  <c r="AT305" i="5"/>
  <c r="AS305" i="5"/>
  <c r="AY290" i="5"/>
  <c r="AQ290" i="5"/>
  <c r="AZ290" i="5"/>
  <c r="U291" i="5"/>
  <c r="M291" i="5"/>
  <c r="V291" i="5"/>
  <c r="BE282" i="5"/>
  <c r="O247" i="5"/>
  <c r="P247" i="5"/>
  <c r="BO217" i="5"/>
  <c r="BU216" i="5"/>
  <c r="BX217" i="5"/>
  <c r="BW217" i="5"/>
  <c r="BU95" i="5"/>
  <c r="S217" i="5"/>
  <c r="Y216" i="5"/>
  <c r="AB217" i="5"/>
  <c r="AA217" i="5"/>
  <c r="Y95" i="5"/>
  <c r="O199" i="5"/>
  <c r="P199" i="5"/>
  <c r="M118" i="5"/>
  <c r="U118" i="5"/>
  <c r="V118" i="5"/>
  <c r="CQ99" i="5"/>
  <c r="CK99" i="5" s="1"/>
  <c r="CK101" i="5"/>
  <c r="CQ96" i="5"/>
  <c r="K89" i="5"/>
  <c r="P87" i="5"/>
  <c r="O87" i="5"/>
  <c r="V86" i="5"/>
  <c r="U86" i="5"/>
  <c r="M86" i="5"/>
  <c r="BX85" i="5"/>
  <c r="BW85" i="5"/>
  <c r="BO85" i="5"/>
  <c r="AB85" i="5"/>
  <c r="AA85" i="5"/>
  <c r="S85" i="5"/>
  <c r="P83" i="5"/>
  <c r="O83" i="5"/>
  <c r="CV69" i="5"/>
  <c r="CU69" i="5"/>
  <c r="CM69" i="5"/>
  <c r="CS68" i="5"/>
  <c r="DB68" i="5"/>
  <c r="DA68" i="5"/>
  <c r="CY67" i="5"/>
  <c r="AO68" i="7"/>
  <c r="AS68" i="7" s="1"/>
  <c r="AO12" i="7"/>
  <c r="AS59" i="6"/>
  <c r="AT59" i="6"/>
  <c r="DA290" i="5"/>
  <c r="DB290" i="5"/>
  <c r="BE290" i="5"/>
  <c r="BF290" i="5"/>
  <c r="DH283" i="5"/>
  <c r="DC281" i="5"/>
  <c r="DC282" i="5"/>
  <c r="BL283" i="5"/>
  <c r="BG281" i="5"/>
  <c r="BG282" i="5"/>
  <c r="CP265" i="5"/>
  <c r="CO265" i="5"/>
  <c r="AT265" i="5"/>
  <c r="AS265" i="5"/>
  <c r="CP263" i="5"/>
  <c r="CO263" i="5"/>
  <c r="CJ262" i="5"/>
  <c r="CI262" i="5"/>
  <c r="AN262" i="5"/>
  <c r="AM262" i="5"/>
  <c r="V185" i="5"/>
  <c r="K185" i="5"/>
  <c r="P143" i="5"/>
  <c r="O143" i="5"/>
  <c r="AT140" i="5"/>
  <c r="AS140" i="5"/>
  <c r="P139" i="5"/>
  <c r="O139" i="5"/>
  <c r="V138" i="5"/>
  <c r="U138" i="5"/>
  <c r="M138" i="5"/>
  <c r="P135" i="5"/>
  <c r="O135" i="5"/>
  <c r="BR119" i="5"/>
  <c r="BQ119" i="5"/>
  <c r="O125" i="5"/>
  <c r="P125" i="5"/>
  <c r="P106" i="5"/>
  <c r="O106" i="5"/>
  <c r="V105" i="5"/>
  <c r="U105" i="5"/>
  <c r="M105" i="5"/>
  <c r="CP103" i="5"/>
  <c r="CO103" i="5"/>
  <c r="BR97" i="5"/>
  <c r="BQ97" i="5"/>
  <c r="CV96" i="5"/>
  <c r="CU96" i="5"/>
  <c r="AA70" i="5"/>
  <c r="S70" i="5"/>
  <c r="AB70" i="5"/>
  <c r="M346" i="5"/>
  <c r="O61" i="5"/>
  <c r="P61" i="5"/>
  <c r="M354" i="5"/>
  <c r="M341" i="5"/>
  <c r="O54" i="5"/>
  <c r="P54" i="5"/>
  <c r="O49" i="5"/>
  <c r="P49" i="5"/>
  <c r="CV85" i="4"/>
  <c r="CU85" i="4"/>
  <c r="AZ85" i="4"/>
  <c r="AY85" i="4"/>
  <c r="AW310" i="5"/>
  <c r="DG290" i="5"/>
  <c r="DH290" i="5"/>
  <c r="BK290" i="5"/>
  <c r="BL290" i="5"/>
  <c r="O249" i="5"/>
  <c r="P249" i="5"/>
  <c r="AE216" i="5"/>
  <c r="AH217" i="5"/>
  <c r="AE95" i="5"/>
  <c r="AG217" i="5"/>
  <c r="O209" i="5"/>
  <c r="P209" i="5"/>
  <c r="O124" i="5"/>
  <c r="P124" i="5"/>
  <c r="BQ89" i="5"/>
  <c r="U89" i="5"/>
  <c r="DH85" i="5"/>
  <c r="DG85" i="5"/>
  <c r="BL85" i="5"/>
  <c r="BK85" i="5"/>
  <c r="BL69" i="5"/>
  <c r="BK69" i="5"/>
  <c r="BI68" i="5"/>
  <c r="P64" i="5"/>
  <c r="O64" i="5"/>
  <c r="M345" i="5"/>
  <c r="M355" i="5"/>
  <c r="P60" i="5"/>
  <c r="O60" i="5"/>
  <c r="AT311" i="5"/>
  <c r="AS311" i="5"/>
  <c r="CS310" i="5"/>
  <c r="BX20" i="4"/>
  <c r="BU84" i="4"/>
  <c r="BO20" i="4"/>
  <c r="BW20" i="4"/>
  <c r="AB20" i="4"/>
  <c r="Y84" i="4"/>
  <c r="S20" i="4"/>
  <c r="AA20" i="4"/>
  <c r="CK12" i="7"/>
  <c r="O243" i="5"/>
  <c r="P243" i="5"/>
  <c r="K335" i="5"/>
  <c r="BM312" i="5"/>
  <c r="CP85" i="4"/>
  <c r="CO85" i="4"/>
  <c r="AT85" i="4"/>
  <c r="AS85" i="4"/>
  <c r="AT223" i="5"/>
  <c r="AS223" i="5"/>
  <c r="K85" i="5"/>
  <c r="Q85" i="4"/>
  <c r="K42" i="4"/>
  <c r="K33" i="4"/>
  <c r="DB20" i="4"/>
  <c r="CY84" i="4"/>
  <c r="DA20" i="4"/>
  <c r="AT14" i="4"/>
  <c r="AS14" i="4"/>
  <c r="CP10" i="4"/>
  <c r="CN10" i="4"/>
  <c r="CO10" i="4"/>
  <c r="BR10" i="4"/>
  <c r="BP10" i="4"/>
  <c r="BQ10" i="4"/>
  <c r="AT10" i="4"/>
  <c r="AR10" i="4"/>
  <c r="AS10" i="4"/>
  <c r="V10" i="4"/>
  <c r="T10" i="4"/>
  <c r="U10" i="4"/>
  <c r="M10" i="4"/>
  <c r="P425" i="3"/>
  <c r="J425" i="3"/>
  <c r="Q421" i="3"/>
  <c r="P421" i="3"/>
  <c r="K421" i="3"/>
  <c r="J418" i="3"/>
  <c r="Q415" i="3"/>
  <c r="P415" i="3"/>
  <c r="K415" i="3"/>
  <c r="J414" i="3"/>
  <c r="Q411" i="3"/>
  <c r="K411" i="3"/>
  <c r="P411" i="3"/>
  <c r="J410" i="3"/>
  <c r="Q406" i="3"/>
  <c r="P406" i="3"/>
  <c r="K406" i="3"/>
  <c r="J405" i="3"/>
  <c r="Q402" i="3"/>
  <c r="P402" i="3"/>
  <c r="K402" i="3"/>
  <c r="J401" i="3"/>
  <c r="Q398" i="3"/>
  <c r="P398" i="3"/>
  <c r="K398" i="3"/>
  <c r="J397" i="3"/>
  <c r="CE94" i="5"/>
  <c r="BN21" i="4"/>
  <c r="CN11" i="4"/>
  <c r="K91" i="4"/>
  <c r="O11" i="4"/>
  <c r="CT16" i="4"/>
  <c r="AB83" i="4"/>
  <c r="AA83" i="4"/>
  <c r="S83" i="4"/>
  <c r="R10" i="4"/>
  <c r="K10" i="4"/>
  <c r="AG423" i="3"/>
  <c r="BM416" i="3"/>
  <c r="BL416" i="3"/>
  <c r="AG416" i="3"/>
  <c r="AF416" i="3"/>
  <c r="BM412" i="3"/>
  <c r="BL412" i="3"/>
  <c r="AG412" i="3"/>
  <c r="AF412" i="3"/>
  <c r="BM407" i="3"/>
  <c r="BL407" i="3"/>
  <c r="AG407" i="3"/>
  <c r="AF407" i="3"/>
  <c r="BM403" i="3"/>
  <c r="BL403" i="3"/>
  <c r="AG403" i="3"/>
  <c r="AF403" i="3"/>
  <c r="BM399" i="3"/>
  <c r="BL399" i="3"/>
  <c r="AG399" i="3"/>
  <c r="AF399" i="3"/>
  <c r="BM395" i="3"/>
  <c r="BL395" i="3"/>
  <c r="AG395" i="3"/>
  <c r="AF395" i="3"/>
  <c r="BM391" i="3"/>
  <c r="BL391" i="3"/>
  <c r="AG391" i="3"/>
  <c r="AF391" i="3"/>
  <c r="BM387" i="3"/>
  <c r="BL387" i="3"/>
  <c r="AG387" i="3"/>
  <c r="AF387" i="3"/>
  <c r="BM381" i="3"/>
  <c r="BL381" i="3"/>
  <c r="AG381" i="3"/>
  <c r="AF381" i="3"/>
  <c r="BM377" i="3"/>
  <c r="BL377" i="3"/>
  <c r="AG377" i="3"/>
  <c r="AF377" i="3"/>
  <c r="BM369" i="3"/>
  <c r="BL369" i="3"/>
  <c r="AG369" i="3"/>
  <c r="AF369" i="3"/>
  <c r="BM365" i="3"/>
  <c r="BL365" i="3"/>
  <c r="AG365" i="3"/>
  <c r="AF365" i="3"/>
  <c r="BM361" i="3"/>
  <c r="BL361" i="3"/>
  <c r="AG361" i="3"/>
  <c r="AF361" i="3"/>
  <c r="BM356" i="3"/>
  <c r="BL356" i="3"/>
  <c r="AG356" i="3"/>
  <c r="AF356" i="3"/>
  <c r="BM352" i="3"/>
  <c r="BL352" i="3"/>
  <c r="AG352" i="3"/>
  <c r="AF352" i="3"/>
  <c r="BM348" i="3"/>
  <c r="BL348" i="3"/>
  <c r="AG348" i="3"/>
  <c r="AF348" i="3"/>
  <c r="BM344" i="3"/>
  <c r="BL344" i="3"/>
  <c r="BF96" i="5"/>
  <c r="BE96" i="5"/>
  <c r="BR21" i="4"/>
  <c r="CB15" i="4"/>
  <c r="BF83" i="4"/>
  <c r="BE83" i="4"/>
  <c r="CN21" i="4"/>
  <c r="AH20" i="4"/>
  <c r="AE84" i="4"/>
  <c r="AG20" i="4"/>
  <c r="BM20" i="4"/>
  <c r="J423" i="3"/>
  <c r="Q413" i="3"/>
  <c r="P413" i="3"/>
  <c r="K413" i="3"/>
  <c r="AW396" i="3"/>
  <c r="AV396" i="3"/>
  <c r="BM394" i="3"/>
  <c r="BL394" i="3"/>
  <c r="Q373" i="3"/>
  <c r="K373" i="3"/>
  <c r="P373" i="3"/>
  <c r="AW366" i="3"/>
  <c r="AV366" i="3"/>
  <c r="Q357" i="3"/>
  <c r="P357" i="3"/>
  <c r="K357" i="3"/>
  <c r="AG355" i="3"/>
  <c r="AF355" i="3"/>
  <c r="BM353" i="3"/>
  <c r="BL353" i="3"/>
  <c r="AG350" i="3"/>
  <c r="AF350" i="3"/>
  <c r="BM342" i="3"/>
  <c r="BL342" i="3"/>
  <c r="AG342" i="3"/>
  <c r="AF342" i="3"/>
  <c r="BM338" i="3"/>
  <c r="BL338" i="3"/>
  <c r="AG338" i="3"/>
  <c r="AF338" i="3"/>
  <c r="BM334" i="3"/>
  <c r="BL334" i="3"/>
  <c r="AG334" i="3"/>
  <c r="AF334" i="3"/>
  <c r="BM330" i="3"/>
  <c r="BL330" i="3"/>
  <c r="AG330" i="3"/>
  <c r="AF330" i="3"/>
  <c r="BM324" i="3"/>
  <c r="BL324" i="3"/>
  <c r="AG324" i="3"/>
  <c r="AF324" i="3"/>
  <c r="BM319" i="3"/>
  <c r="BL319" i="3"/>
  <c r="AG319" i="3"/>
  <c r="AF319" i="3"/>
  <c r="BM315" i="3"/>
  <c r="BL315" i="3"/>
  <c r="AG315" i="3"/>
  <c r="AF315" i="3"/>
  <c r="BM310" i="3"/>
  <c r="BL310" i="3"/>
  <c r="AG310" i="3"/>
  <c r="AF310" i="3"/>
  <c r="BM306" i="3"/>
  <c r="BL306" i="3"/>
  <c r="AG306" i="3"/>
  <c r="AF306" i="3"/>
  <c r="BM302" i="3"/>
  <c r="BL302" i="3"/>
  <c r="AG302" i="3"/>
  <c r="AF302" i="3"/>
  <c r="BM298" i="3"/>
  <c r="BL298" i="3"/>
  <c r="AG298" i="3"/>
  <c r="AF298" i="3"/>
  <c r="BM294" i="3"/>
  <c r="BL294" i="3"/>
  <c r="AG294" i="3"/>
  <c r="AF294" i="3"/>
  <c r="BM289" i="3"/>
  <c r="BL289" i="3"/>
  <c r="AG289" i="3"/>
  <c r="AF289" i="3"/>
  <c r="BM285" i="3"/>
  <c r="BL285" i="3"/>
  <c r="AG285" i="3"/>
  <c r="AF285" i="3"/>
  <c r="BM281" i="3"/>
  <c r="BL281" i="3"/>
  <c r="AG281" i="3"/>
  <c r="AF281" i="3"/>
  <c r="BM277" i="3"/>
  <c r="BL277" i="3"/>
  <c r="AG277" i="3"/>
  <c r="AF277" i="3"/>
  <c r="BM273" i="3"/>
  <c r="BL273" i="3"/>
  <c r="AG273" i="3"/>
  <c r="AF273" i="3"/>
  <c r="BM269" i="3"/>
  <c r="BL269" i="3"/>
  <c r="AG269" i="3"/>
  <c r="AF269" i="3"/>
  <c r="BM265" i="3"/>
  <c r="BL265" i="3"/>
  <c r="AG265" i="3"/>
  <c r="AF265" i="3"/>
  <c r="BM261" i="3"/>
  <c r="BL261" i="3"/>
  <c r="AG261" i="3"/>
  <c r="AF261" i="3"/>
  <c r="BM256" i="3"/>
  <c r="BL256" i="3"/>
  <c r="AG256" i="3"/>
  <c r="AF256" i="3"/>
  <c r="BM250" i="3"/>
  <c r="BL250" i="3"/>
  <c r="AG250" i="3"/>
  <c r="AF250" i="3"/>
  <c r="BM246" i="3"/>
  <c r="BL246" i="3"/>
  <c r="AG246" i="3"/>
  <c r="AF246" i="3"/>
  <c r="BM242" i="3"/>
  <c r="BL242" i="3"/>
  <c r="AG242" i="3"/>
  <c r="AF242" i="3"/>
  <c r="BM237" i="3"/>
  <c r="BL237" i="3"/>
  <c r="AG237" i="3"/>
  <c r="AF237" i="3"/>
  <c r="BM233" i="3"/>
  <c r="BL233" i="3"/>
  <c r="AG233" i="3"/>
  <c r="AF233" i="3"/>
  <c r="BM229" i="3"/>
  <c r="BL229" i="3"/>
  <c r="AG229" i="3"/>
  <c r="AF229" i="3"/>
  <c r="BM225" i="3"/>
  <c r="BL225" i="3"/>
  <c r="AG225" i="3"/>
  <c r="AF225" i="3"/>
  <c r="V42" i="4"/>
  <c r="AR21" i="4"/>
  <c r="R19" i="4"/>
  <c r="R16" i="4" s="1"/>
  <c r="BP13" i="4"/>
  <c r="BP14" i="4" s="1"/>
  <c r="AW417" i="3"/>
  <c r="AV417" i="3"/>
  <c r="AW414" i="3"/>
  <c r="P414" i="3"/>
  <c r="Q400" i="3"/>
  <c r="P400" i="3"/>
  <c r="K400" i="3"/>
  <c r="AW392" i="3"/>
  <c r="AV392" i="3"/>
  <c r="Q384" i="3"/>
  <c r="P384" i="3"/>
  <c r="K384" i="3"/>
  <c r="AG380" i="3"/>
  <c r="AF380" i="3"/>
  <c r="BM378" i="3"/>
  <c r="BL378" i="3"/>
  <c r="AG366" i="3"/>
  <c r="AF366" i="3"/>
  <c r="AW359" i="3"/>
  <c r="AV359" i="3"/>
  <c r="M358" i="3"/>
  <c r="L358" i="3"/>
  <c r="AG344" i="3"/>
  <c r="AF344" i="3"/>
  <c r="BX33" i="4"/>
  <c r="AR13" i="4"/>
  <c r="AR14" i="4" s="1"/>
  <c r="CH15" i="4"/>
  <c r="AW404" i="3"/>
  <c r="AV404" i="3"/>
  <c r="AW401" i="3"/>
  <c r="P401" i="3"/>
  <c r="J394" i="3"/>
  <c r="BM386" i="3"/>
  <c r="BL386" i="3"/>
  <c r="Q364" i="3"/>
  <c r="P364" i="3"/>
  <c r="K364" i="3"/>
  <c r="AW357" i="3"/>
  <c r="AV357" i="3"/>
  <c r="BM351" i="3"/>
  <c r="K350" i="3"/>
  <c r="AW345" i="3"/>
  <c r="AV345" i="3"/>
  <c r="K100" i="5"/>
  <c r="BR16" i="4"/>
  <c r="BQ16" i="4"/>
  <c r="Q425" i="3"/>
  <c r="BM390" i="3"/>
  <c r="BL390" i="3"/>
  <c r="BM336" i="3"/>
  <c r="BL336" i="3"/>
  <c r="BM325" i="3"/>
  <c r="BL325" i="3"/>
  <c r="J318" i="3"/>
  <c r="AW317" i="3"/>
  <c r="AV317" i="3"/>
  <c r="AG316" i="3"/>
  <c r="AF316" i="3"/>
  <c r="J315" i="3"/>
  <c r="M314" i="3"/>
  <c r="L314" i="3"/>
  <c r="Q303" i="3"/>
  <c r="P303" i="3"/>
  <c r="K303" i="3"/>
  <c r="AG300" i="3"/>
  <c r="AF300" i="3"/>
  <c r="Q283" i="3"/>
  <c r="P283" i="3"/>
  <c r="K283" i="3"/>
  <c r="AW278" i="3"/>
  <c r="AV278" i="3"/>
  <c r="BM267" i="3"/>
  <c r="BL267" i="3"/>
  <c r="BM258" i="3"/>
  <c r="BL258" i="3"/>
  <c r="J249" i="3"/>
  <c r="AW248" i="3"/>
  <c r="AV248" i="3"/>
  <c r="AG247" i="3"/>
  <c r="AF247" i="3"/>
  <c r="J246" i="3"/>
  <c r="M245" i="3"/>
  <c r="L245" i="3"/>
  <c r="Q234" i="3"/>
  <c r="P234" i="3"/>
  <c r="K234" i="3"/>
  <c r="AG231" i="3"/>
  <c r="AF231" i="3"/>
  <c r="M175" i="3"/>
  <c r="L175" i="3"/>
  <c r="AW174" i="3"/>
  <c r="AV174" i="3"/>
  <c r="Q174" i="3"/>
  <c r="P174" i="3"/>
  <c r="K174" i="3"/>
  <c r="BM166" i="3"/>
  <c r="BL166" i="3"/>
  <c r="AG166" i="3"/>
  <c r="AF166" i="3"/>
  <c r="M156" i="3"/>
  <c r="L156" i="3"/>
  <c r="AW155" i="3"/>
  <c r="AV155" i="3"/>
  <c r="Q155" i="3"/>
  <c r="P155" i="3"/>
  <c r="K155" i="3"/>
  <c r="BM133" i="3"/>
  <c r="BL133" i="3"/>
  <c r="AG133" i="3"/>
  <c r="AF133" i="3"/>
  <c r="M117" i="3"/>
  <c r="L117" i="3"/>
  <c r="AW115" i="3"/>
  <c r="AV115" i="3"/>
  <c r="Q115" i="3"/>
  <c r="P115" i="3"/>
  <c r="K115" i="3"/>
  <c r="BM107" i="3"/>
  <c r="BL107" i="3"/>
  <c r="AG107" i="3"/>
  <c r="AF107" i="3"/>
  <c r="R21" i="4"/>
  <c r="K21" i="4"/>
  <c r="L21" i="4" s="1"/>
  <c r="Q392" i="3"/>
  <c r="P392" i="3"/>
  <c r="K392" i="3"/>
  <c r="AG368" i="3"/>
  <c r="AF368" i="3"/>
  <c r="Q340" i="3"/>
  <c r="P340" i="3"/>
  <c r="K340" i="3"/>
  <c r="BL337" i="3"/>
  <c r="AF337" i="3"/>
  <c r="AW335" i="3"/>
  <c r="AV335" i="3"/>
  <c r="BM322" i="3"/>
  <c r="BL322" i="3"/>
  <c r="AW318" i="3"/>
  <c r="P318" i="3"/>
  <c r="BM311" i="3"/>
  <c r="BL311" i="3"/>
  <c r="AW304" i="3"/>
  <c r="AV304" i="3"/>
  <c r="AG303" i="3"/>
  <c r="AF303" i="3"/>
  <c r="J302" i="3"/>
  <c r="Q290" i="3"/>
  <c r="P290" i="3"/>
  <c r="K290" i="3"/>
  <c r="AG287" i="3"/>
  <c r="AF287" i="3"/>
  <c r="Q271" i="3"/>
  <c r="P271" i="3"/>
  <c r="K271" i="3"/>
  <c r="BL268" i="3"/>
  <c r="AF268" i="3"/>
  <c r="AW266" i="3"/>
  <c r="AV266" i="3"/>
  <c r="BM253" i="3"/>
  <c r="BL253" i="3"/>
  <c r="AW249" i="3"/>
  <c r="P249" i="3"/>
  <c r="BM243" i="3"/>
  <c r="BL243" i="3"/>
  <c r="AW235" i="3"/>
  <c r="AV235" i="3"/>
  <c r="AG234" i="3"/>
  <c r="AF234" i="3"/>
  <c r="J233" i="3"/>
  <c r="AW351" i="3"/>
  <c r="AV351" i="3"/>
  <c r="J335" i="3"/>
  <c r="Q326" i="3"/>
  <c r="P326" i="3"/>
  <c r="K326" i="3"/>
  <c r="AW320" i="3"/>
  <c r="AV320" i="3"/>
  <c r="BM308" i="3"/>
  <c r="BL308" i="3"/>
  <c r="BM299" i="3"/>
  <c r="BL299" i="3"/>
  <c r="J293" i="3"/>
  <c r="AW291" i="3"/>
  <c r="AV291" i="3"/>
  <c r="AG290" i="3"/>
  <c r="AF290" i="3"/>
  <c r="J289" i="3"/>
  <c r="M288" i="3"/>
  <c r="L288" i="3"/>
  <c r="Q278" i="3"/>
  <c r="P278" i="3"/>
  <c r="K278" i="3"/>
  <c r="AG275" i="3"/>
  <c r="AF275" i="3"/>
  <c r="J266" i="3"/>
  <c r="Q259" i="3"/>
  <c r="P259" i="3"/>
  <c r="K259" i="3"/>
  <c r="AW251" i="3"/>
  <c r="AV251" i="3"/>
  <c r="BM239" i="3"/>
  <c r="BL239" i="3"/>
  <c r="BM230" i="3"/>
  <c r="BL230" i="3"/>
  <c r="BM188" i="3"/>
  <c r="DH83" i="4"/>
  <c r="DG83" i="4"/>
  <c r="BM409" i="3"/>
  <c r="BL409" i="3"/>
  <c r="AV405" i="3"/>
  <c r="M405" i="3"/>
  <c r="L405" i="3"/>
  <c r="BM388" i="3"/>
  <c r="BL388" i="3"/>
  <c r="BM368" i="3"/>
  <c r="BL368" i="3"/>
  <c r="K351" i="3"/>
  <c r="BM339" i="3"/>
  <c r="BL339" i="3"/>
  <c r="AW332" i="3"/>
  <c r="AV332" i="3"/>
  <c r="AG331" i="3"/>
  <c r="AF331" i="3"/>
  <c r="J330" i="3"/>
  <c r="AV328" i="3"/>
  <c r="M328" i="3"/>
  <c r="L328" i="3"/>
  <c r="Q316" i="3"/>
  <c r="P316" i="3"/>
  <c r="K316" i="3"/>
  <c r="AG312" i="3"/>
  <c r="AF312" i="3"/>
  <c r="AG309" i="3"/>
  <c r="J303" i="3"/>
  <c r="Q296" i="3"/>
  <c r="P296" i="3"/>
  <c r="K296" i="3"/>
  <c r="BL293" i="3"/>
  <c r="AF293" i="3"/>
  <c r="Q293" i="3"/>
  <c r="AW290" i="3"/>
  <c r="AV290" i="3"/>
  <c r="BM279" i="3"/>
  <c r="BL279" i="3"/>
  <c r="AW276" i="3"/>
  <c r="BM270" i="3"/>
  <c r="BL270" i="3"/>
  <c r="AW263" i="3"/>
  <c r="AV263" i="3"/>
  <c r="AG262" i="3"/>
  <c r="AF262" i="3"/>
  <c r="J261" i="3"/>
  <c r="AV260" i="3"/>
  <c r="M260" i="3"/>
  <c r="L260" i="3"/>
  <c r="Q247" i="3"/>
  <c r="P247" i="3"/>
  <c r="K247" i="3"/>
  <c r="AG244" i="3"/>
  <c r="AF244" i="3"/>
  <c r="AG241" i="3"/>
  <c r="J234" i="3"/>
  <c r="Q227" i="3"/>
  <c r="P227" i="3"/>
  <c r="K227" i="3"/>
  <c r="Q98" i="3"/>
  <c r="P98" i="3"/>
  <c r="K98" i="3"/>
  <c r="Q95" i="3"/>
  <c r="P95" i="3"/>
  <c r="K95" i="3"/>
  <c r="AV44" i="3"/>
  <c r="AW44" i="3"/>
  <c r="P44" i="3"/>
  <c r="Q44" i="3"/>
  <c r="K44" i="3"/>
  <c r="AV29" i="3"/>
  <c r="AW29" i="3"/>
  <c r="P29" i="3"/>
  <c r="Q29" i="3"/>
  <c r="K29" i="3"/>
  <c r="BM99" i="3"/>
  <c r="BL99" i="3"/>
  <c r="AV93" i="3"/>
  <c r="AW93" i="3"/>
  <c r="AF91" i="3"/>
  <c r="AG91" i="3"/>
  <c r="L90" i="3"/>
  <c r="M90" i="3"/>
  <c r="P87" i="3"/>
  <c r="Q87" i="3"/>
  <c r="K87" i="3"/>
  <c r="BL77" i="3"/>
  <c r="BM77" i="3"/>
  <c r="AF77" i="3"/>
  <c r="AG77" i="3"/>
  <c r="AF72" i="3"/>
  <c r="AG72" i="3"/>
  <c r="AF59" i="3"/>
  <c r="AG59" i="3"/>
  <c r="AF45" i="3"/>
  <c r="AG45" i="3"/>
  <c r="AF30" i="3"/>
  <c r="AG30" i="3"/>
  <c r="J101" i="3"/>
  <c r="AV100" i="3"/>
  <c r="BM94" i="3"/>
  <c r="BL94" i="3"/>
  <c r="BL60" i="3"/>
  <c r="BM60" i="3"/>
  <c r="AF60" i="3"/>
  <c r="AG60" i="3"/>
  <c r="BL31" i="3"/>
  <c r="BM31" i="3"/>
  <c r="AF31" i="3"/>
  <c r="AG31" i="3"/>
  <c r="J351" i="3"/>
  <c r="AG1135" i="2"/>
  <c r="AF1135" i="2"/>
  <c r="AW1129" i="2"/>
  <c r="AV1129" i="2"/>
  <c r="AG1127" i="2"/>
  <c r="AF1127" i="2"/>
  <c r="AW1125" i="2"/>
  <c r="AV1125" i="2"/>
  <c r="AG1123" i="2"/>
  <c r="AF1123" i="2"/>
  <c r="M1122" i="2"/>
  <c r="L1122" i="2"/>
  <c r="Q1121" i="2"/>
  <c r="P1121" i="2"/>
  <c r="K1121" i="2"/>
  <c r="BM1119" i="2"/>
  <c r="BL1119" i="2"/>
  <c r="AW1117" i="2"/>
  <c r="AV1117" i="2"/>
  <c r="AG1052" i="2"/>
  <c r="AF1052" i="2"/>
  <c r="M1051" i="2"/>
  <c r="L1051" i="2"/>
  <c r="Q1050" i="2"/>
  <c r="P1050" i="2"/>
  <c r="K1050" i="2"/>
  <c r="AW1042" i="2"/>
  <c r="AV1042" i="2"/>
  <c r="BM1024" i="2"/>
  <c r="BL1024" i="2"/>
  <c r="AW1022" i="2"/>
  <c r="AV1022" i="2"/>
  <c r="AG1020" i="2"/>
  <c r="AF1020" i="2"/>
  <c r="M1019" i="2"/>
  <c r="L1019" i="2"/>
  <c r="Q1018" i="2"/>
  <c r="P1018" i="2"/>
  <c r="K1018" i="2"/>
  <c r="BM1013" i="2"/>
  <c r="BL1013" i="2"/>
  <c r="BM1011" i="2"/>
  <c r="BL1011" i="2"/>
  <c r="AW1008" i="2"/>
  <c r="AV1008" i="2"/>
  <c r="AG1005" i="2"/>
  <c r="AF1005" i="2"/>
  <c r="Q1003" i="2"/>
  <c r="P1003" i="2"/>
  <c r="K1003" i="2"/>
  <c r="Q1000" i="2"/>
  <c r="P1000" i="2"/>
  <c r="K1000" i="2"/>
  <c r="BM997" i="2"/>
  <c r="BL997" i="2"/>
  <c r="AW994" i="2"/>
  <c r="AV994" i="2"/>
  <c r="AW992" i="2"/>
  <c r="AV992" i="2"/>
  <c r="AG989" i="2"/>
  <c r="AF989" i="2"/>
  <c r="M985" i="2"/>
  <c r="L985" i="2"/>
  <c r="Q984" i="2"/>
  <c r="P984" i="2"/>
  <c r="K984" i="2"/>
  <c r="BM981" i="2"/>
  <c r="BL981" i="2"/>
  <c r="AW978" i="2"/>
  <c r="AV978" i="2"/>
  <c r="AG976" i="2"/>
  <c r="AF976" i="2"/>
  <c r="AG973" i="2"/>
  <c r="AF973" i="2"/>
  <c r="M972" i="2"/>
  <c r="L972" i="2"/>
  <c r="Q970" i="2"/>
  <c r="P970" i="2"/>
  <c r="K970" i="2"/>
  <c r="BM966" i="2"/>
  <c r="BL966" i="2"/>
  <c r="BM964" i="2"/>
  <c r="BL964" i="2"/>
  <c r="AW960" i="2"/>
  <c r="AV960" i="2"/>
  <c r="AG958" i="2"/>
  <c r="AF958" i="2"/>
  <c r="AG942" i="2"/>
  <c r="AF942" i="2"/>
  <c r="M941" i="2"/>
  <c r="L941" i="2"/>
  <c r="Q940" i="2"/>
  <c r="P940" i="2"/>
  <c r="K940" i="2"/>
  <c r="BM938" i="2"/>
  <c r="BL938" i="2"/>
  <c r="M1053" i="2"/>
  <c r="L1053" i="2"/>
  <c r="AG934" i="2"/>
  <c r="AF934" i="2"/>
  <c r="M931" i="2"/>
  <c r="L931" i="2"/>
  <c r="AG929" i="2"/>
  <c r="AF929" i="2"/>
  <c r="M927" i="2"/>
  <c r="L927" i="2"/>
  <c r="BM921" i="2"/>
  <c r="BL921" i="2"/>
  <c r="AG919" i="2"/>
  <c r="AF919" i="2"/>
  <c r="BM917" i="2"/>
  <c r="BL917" i="2"/>
  <c r="L876" i="2"/>
  <c r="M876" i="2"/>
  <c r="AV875" i="2"/>
  <c r="AW875" i="2"/>
  <c r="P875" i="2"/>
  <c r="Q875" i="2"/>
  <c r="K875" i="2"/>
  <c r="BL850" i="2"/>
  <c r="BM850" i="2"/>
  <c r="AF850" i="2"/>
  <c r="AG850" i="2"/>
  <c r="BL846" i="2"/>
  <c r="BM846" i="2"/>
  <c r="AF846" i="2"/>
  <c r="AG846" i="2"/>
  <c r="BL842" i="2"/>
  <c r="BM842" i="2"/>
  <c r="AF842" i="2"/>
  <c r="AG842" i="2"/>
  <c r="BL834" i="2"/>
  <c r="BM834" i="2"/>
  <c r="AF834" i="2"/>
  <c r="AG834" i="2"/>
  <c r="BL830" i="2"/>
  <c r="BM830" i="2"/>
  <c r="AF830" i="2"/>
  <c r="AG830" i="2"/>
  <c r="BL826" i="2"/>
  <c r="BM826" i="2"/>
  <c r="AF826" i="2"/>
  <c r="AG826" i="2"/>
  <c r="M1100" i="2"/>
  <c r="L1100" i="2"/>
  <c r="M1092" i="2"/>
  <c r="L1092" i="2"/>
  <c r="M1057" i="2"/>
  <c r="L1057" i="2"/>
  <c r="M1039" i="2"/>
  <c r="L1039" i="2"/>
  <c r="M1027" i="2"/>
  <c r="L1027" i="2"/>
  <c r="M1001" i="2"/>
  <c r="L1001" i="2"/>
  <c r="M947" i="2"/>
  <c r="L947" i="2"/>
  <c r="AW934" i="2"/>
  <c r="AV934" i="2"/>
  <c r="M926" i="2"/>
  <c r="L926" i="2"/>
  <c r="AG924" i="2"/>
  <c r="AF924" i="2"/>
  <c r="AW920" i="2"/>
  <c r="AV920" i="2"/>
  <c r="Q915" i="2"/>
  <c r="P915" i="2"/>
  <c r="K915" i="2"/>
  <c r="Q914" i="2"/>
  <c r="P914" i="2"/>
  <c r="K914" i="2"/>
  <c r="M912" i="2"/>
  <c r="L912" i="2"/>
  <c r="AG910" i="2"/>
  <c r="AF910" i="2"/>
  <c r="AG905" i="2"/>
  <c r="AF905" i="2"/>
  <c r="K905" i="2"/>
  <c r="AV894" i="2"/>
  <c r="AW894" i="2"/>
  <c r="P882" i="2"/>
  <c r="Q882" i="2"/>
  <c r="K882" i="2"/>
  <c r="M1108" i="2"/>
  <c r="L1108" i="2"/>
  <c r="M1084" i="2"/>
  <c r="L1084" i="2"/>
  <c r="M1043" i="2"/>
  <c r="L1043" i="2"/>
  <c r="L1040" i="2"/>
  <c r="L1030" i="2"/>
  <c r="L1028" i="2"/>
  <c r="M1025" i="2"/>
  <c r="L1025" i="2"/>
  <c r="AV895" i="2"/>
  <c r="AW895" i="2"/>
  <c r="P895" i="2"/>
  <c r="Q895" i="2"/>
  <c r="K895" i="2"/>
  <c r="BL888" i="2"/>
  <c r="BM888" i="2"/>
  <c r="AF888" i="2"/>
  <c r="AG888" i="2"/>
  <c r="L880" i="2"/>
  <c r="M880" i="2"/>
  <c r="BL873" i="2"/>
  <c r="BM873" i="2"/>
  <c r="AF873" i="2"/>
  <c r="AG873" i="2"/>
  <c r="BL869" i="2"/>
  <c r="BM869" i="2"/>
  <c r="AF869" i="2"/>
  <c r="AG869" i="2"/>
  <c r="BL866" i="2"/>
  <c r="BM866" i="2"/>
  <c r="AF866" i="2"/>
  <c r="AG866" i="2"/>
  <c r="BL857" i="2"/>
  <c r="BM857" i="2"/>
  <c r="M1130" i="2"/>
  <c r="L1130" i="2"/>
  <c r="M1116" i="2"/>
  <c r="L1116" i="2"/>
  <c r="L1081" i="2"/>
  <c r="M1076" i="2"/>
  <c r="L1076" i="2"/>
  <c r="M1045" i="2"/>
  <c r="L1045" i="2"/>
  <c r="M1012" i="2"/>
  <c r="L1012" i="2"/>
  <c r="AV874" i="2"/>
  <c r="AW874" i="2"/>
  <c r="AV870" i="2"/>
  <c r="AW870" i="2"/>
  <c r="BL851" i="2"/>
  <c r="BM851" i="2"/>
  <c r="J845" i="2"/>
  <c r="AV844" i="2"/>
  <c r="AW844" i="2"/>
  <c r="AF843" i="2"/>
  <c r="AG843" i="2"/>
  <c r="L837" i="2"/>
  <c r="M837" i="2"/>
  <c r="P827" i="2"/>
  <c r="Q827" i="2"/>
  <c r="K827" i="2"/>
  <c r="BM486" i="2"/>
  <c r="BL486" i="2"/>
  <c r="M902" i="2"/>
  <c r="L902" i="2"/>
  <c r="BL848" i="2"/>
  <c r="BM848" i="2"/>
  <c r="AV845" i="2"/>
  <c r="Q845" i="2"/>
  <c r="BL835" i="2"/>
  <c r="BM835" i="2"/>
  <c r="AV828" i="2"/>
  <c r="AW828" i="2"/>
  <c r="AF827" i="2"/>
  <c r="AG827" i="2"/>
  <c r="J826" i="2"/>
  <c r="P823" i="2"/>
  <c r="J823" i="2"/>
  <c r="M823" i="2" s="1"/>
  <c r="Q717" i="2"/>
  <c r="P717" i="2"/>
  <c r="K717" i="2"/>
  <c r="BM715" i="2"/>
  <c r="BL715" i="2"/>
  <c r="AW713" i="2"/>
  <c r="AV713" i="2"/>
  <c r="AG711" i="2"/>
  <c r="AF711" i="2"/>
  <c r="M710" i="2"/>
  <c r="L710" i="2"/>
  <c r="Q709" i="2"/>
  <c r="P709" i="2"/>
  <c r="K709" i="2"/>
  <c r="BM707" i="2"/>
  <c r="BL707" i="2"/>
  <c r="AW705" i="2"/>
  <c r="AV705" i="2"/>
  <c r="AG703" i="2"/>
  <c r="AF703" i="2"/>
  <c r="M702" i="2"/>
  <c r="L702" i="2"/>
  <c r="Q700" i="2"/>
  <c r="P700" i="2"/>
  <c r="K700" i="2"/>
  <c r="BM698" i="2"/>
  <c r="BL698" i="2"/>
  <c r="AW696" i="2"/>
  <c r="AV696" i="2"/>
  <c r="AG694" i="2"/>
  <c r="AF694" i="2"/>
  <c r="M693" i="2"/>
  <c r="L693" i="2"/>
  <c r="Q689" i="2"/>
  <c r="P689" i="2"/>
  <c r="K689" i="2"/>
  <c r="BM687" i="2"/>
  <c r="BL687" i="2"/>
  <c r="AW685" i="2"/>
  <c r="AV685" i="2"/>
  <c r="AG680" i="2"/>
  <c r="AF680" i="2"/>
  <c r="M679" i="2"/>
  <c r="L679" i="2"/>
  <c r="Q678" i="2"/>
  <c r="P678" i="2"/>
  <c r="K678" i="2"/>
  <c r="BM676" i="2"/>
  <c r="BL676" i="2"/>
  <c r="AW670" i="2"/>
  <c r="AV670" i="2"/>
  <c r="AG668" i="2"/>
  <c r="AF668" i="2"/>
  <c r="M667" i="2"/>
  <c r="L667" i="2"/>
  <c r="Q666" i="2"/>
  <c r="P666" i="2"/>
  <c r="K666" i="2"/>
  <c r="BM664" i="2"/>
  <c r="BL664" i="2"/>
  <c r="AW662" i="2"/>
  <c r="AV662" i="2"/>
  <c r="AG660" i="2"/>
  <c r="AF660" i="2"/>
  <c r="M658" i="2"/>
  <c r="L658" i="2"/>
  <c r="Q657" i="2"/>
  <c r="P657" i="2"/>
  <c r="K657" i="2"/>
  <c r="BM655" i="2"/>
  <c r="BL655" i="2"/>
  <c r="AW653" i="2"/>
  <c r="AV653" i="2"/>
  <c r="AG649" i="2"/>
  <c r="AF649" i="2"/>
  <c r="M648" i="2"/>
  <c r="L648" i="2"/>
  <c r="Q647" i="2"/>
  <c r="P647" i="2"/>
  <c r="K647" i="2"/>
  <c r="BM645" i="2"/>
  <c r="BL645" i="2"/>
  <c r="AW643" i="2"/>
  <c r="AV643" i="2"/>
  <c r="AG641" i="2"/>
  <c r="AF641" i="2"/>
  <c r="M640" i="2"/>
  <c r="L640" i="2"/>
  <c r="Q639" i="2"/>
  <c r="P639" i="2"/>
  <c r="K639" i="2"/>
  <c r="BM636" i="2"/>
  <c r="BL636" i="2"/>
  <c r="AW634" i="2"/>
  <c r="AV634" i="2"/>
  <c r="AG632" i="2"/>
  <c r="AF632" i="2"/>
  <c r="M631" i="2"/>
  <c r="L631" i="2"/>
  <c r="Q630" i="2"/>
  <c r="P630" i="2"/>
  <c r="K630" i="2"/>
  <c r="BM625" i="2"/>
  <c r="BL625" i="2"/>
  <c r="AW623" i="2"/>
  <c r="AV623" i="2"/>
  <c r="AG621" i="2"/>
  <c r="AF621" i="2"/>
  <c r="M620" i="2"/>
  <c r="L620" i="2"/>
  <c r="Q619" i="2"/>
  <c r="P619" i="2"/>
  <c r="K619" i="2"/>
  <c r="BM617" i="2"/>
  <c r="BL617" i="2"/>
  <c r="AW614" i="2"/>
  <c r="AV614" i="2"/>
  <c r="AG612" i="2"/>
  <c r="AF612" i="2"/>
  <c r="M611" i="2"/>
  <c r="L611" i="2"/>
  <c r="Q610" i="2"/>
  <c r="P610" i="2"/>
  <c r="K610" i="2"/>
  <c r="BM608" i="2"/>
  <c r="BL608" i="2"/>
  <c r="AW606" i="2"/>
  <c r="AV606" i="2"/>
  <c r="AG604" i="2"/>
  <c r="AF604" i="2"/>
  <c r="M603" i="2"/>
  <c r="L603" i="2"/>
  <c r="Q602" i="2"/>
  <c r="P602" i="2"/>
  <c r="K602" i="2"/>
  <c r="BM600" i="2"/>
  <c r="BL600" i="2"/>
  <c r="AW598" i="2"/>
  <c r="AV598" i="2"/>
  <c r="AG596" i="2"/>
  <c r="AF596" i="2"/>
  <c r="M595" i="2"/>
  <c r="L595" i="2"/>
  <c r="Q594" i="2"/>
  <c r="P594" i="2"/>
  <c r="K594" i="2"/>
  <c r="BM592" i="2"/>
  <c r="BL592" i="2"/>
  <c r="AW590" i="2"/>
  <c r="AV590" i="2"/>
  <c r="AG586" i="2"/>
  <c r="AF586" i="2"/>
  <c r="M583" i="2"/>
  <c r="L583" i="2"/>
  <c r="Q582" i="2"/>
  <c r="P582" i="2"/>
  <c r="K582" i="2"/>
  <c r="BM580" i="2"/>
  <c r="BL580" i="2"/>
  <c r="AW578" i="2"/>
  <c r="AV578" i="2"/>
  <c r="AG576" i="2"/>
  <c r="AF576" i="2"/>
  <c r="M575" i="2"/>
  <c r="L575" i="2"/>
  <c r="Q574" i="2"/>
  <c r="P574" i="2"/>
  <c r="K574" i="2"/>
  <c r="BM572" i="2"/>
  <c r="BL572" i="2"/>
  <c r="AW568" i="2"/>
  <c r="AV568" i="2"/>
  <c r="AG566" i="2"/>
  <c r="AF566" i="2"/>
  <c r="M565" i="2"/>
  <c r="L565" i="2"/>
  <c r="Q564" i="2"/>
  <c r="P564" i="2"/>
  <c r="K564" i="2"/>
  <c r="BM562" i="2"/>
  <c r="BL562" i="2"/>
  <c r="AW560" i="2"/>
  <c r="AV560" i="2"/>
  <c r="AG558" i="2"/>
  <c r="AF558" i="2"/>
  <c r="M557" i="2"/>
  <c r="L557" i="2"/>
  <c r="Q556" i="2"/>
  <c r="P556" i="2"/>
  <c r="K556" i="2"/>
  <c r="BM552" i="2"/>
  <c r="BL552" i="2"/>
  <c r="AW550" i="2"/>
  <c r="AV550" i="2"/>
  <c r="AG548" i="2"/>
  <c r="AF548" i="2"/>
  <c r="M547" i="2"/>
  <c r="L547" i="2"/>
  <c r="Q546" i="2"/>
  <c r="P546" i="2"/>
  <c r="K546" i="2"/>
  <c r="BM544" i="2"/>
  <c r="BL544" i="2"/>
  <c r="AW542" i="2"/>
  <c r="AV542" i="2"/>
  <c r="AG540" i="2"/>
  <c r="AF540" i="2"/>
  <c r="M539" i="2"/>
  <c r="L539" i="2"/>
  <c r="Q538" i="2"/>
  <c r="P538" i="2"/>
  <c r="K538" i="2"/>
  <c r="BM535" i="2"/>
  <c r="BL535" i="2"/>
  <c r="AW533" i="2"/>
  <c r="AV533" i="2"/>
  <c r="AG531" i="2"/>
  <c r="AF531" i="2"/>
  <c r="M530" i="2"/>
  <c r="L530" i="2"/>
  <c r="Q529" i="2"/>
  <c r="P529" i="2"/>
  <c r="K529" i="2"/>
  <c r="BM527" i="2"/>
  <c r="BL527" i="2"/>
  <c r="AW525" i="2"/>
  <c r="AV525" i="2"/>
  <c r="AG523" i="2"/>
  <c r="AF523" i="2"/>
  <c r="M522" i="2"/>
  <c r="L522" i="2"/>
  <c r="Q521" i="2"/>
  <c r="P521" i="2"/>
  <c r="K521" i="2"/>
  <c r="BM519" i="2"/>
  <c r="BL519" i="2"/>
  <c r="AW517" i="2"/>
  <c r="AV517" i="2"/>
  <c r="AG515" i="2"/>
  <c r="AF515" i="2"/>
  <c r="M514" i="2"/>
  <c r="L514" i="2"/>
  <c r="Q513" i="2"/>
  <c r="P513" i="2"/>
  <c r="K513" i="2"/>
  <c r="BM511" i="2"/>
  <c r="BL511" i="2"/>
  <c r="AW508" i="2"/>
  <c r="AV508" i="2"/>
  <c r="AG506" i="2"/>
  <c r="AF506" i="2"/>
  <c r="M503" i="2"/>
  <c r="L503" i="2"/>
  <c r="Q500" i="2"/>
  <c r="P500" i="2"/>
  <c r="K500" i="2"/>
  <c r="BM498" i="2"/>
  <c r="BL498" i="2"/>
  <c r="AW496" i="2"/>
  <c r="AV496" i="2"/>
  <c r="AG494" i="2"/>
  <c r="AF494" i="2"/>
  <c r="M493" i="2"/>
  <c r="L493" i="2"/>
  <c r="Q491" i="2"/>
  <c r="P491" i="2"/>
  <c r="K491" i="2"/>
  <c r="K917" i="2"/>
  <c r="AF857" i="2"/>
  <c r="AG857" i="2"/>
  <c r="J843" i="2"/>
  <c r="P832" i="2"/>
  <c r="Q832" i="2"/>
  <c r="K832" i="2"/>
  <c r="AV827" i="2"/>
  <c r="AW827" i="2"/>
  <c r="P822" i="2"/>
  <c r="J822" i="2"/>
  <c r="P814" i="2"/>
  <c r="J814" i="2"/>
  <c r="M485" i="2"/>
  <c r="L485" i="2"/>
  <c r="AW484" i="2"/>
  <c r="AV484" i="2"/>
  <c r="Q484" i="2"/>
  <c r="P484" i="2"/>
  <c r="K484" i="2"/>
  <c r="BL847" i="2"/>
  <c r="BM847" i="2"/>
  <c r="AV836" i="2"/>
  <c r="AW836" i="2"/>
  <c r="AF835" i="2"/>
  <c r="AG835" i="2"/>
  <c r="J834" i="2"/>
  <c r="AW833" i="2"/>
  <c r="L290" i="2"/>
  <c r="M290" i="2"/>
  <c r="AV289" i="2"/>
  <c r="AW289" i="2"/>
  <c r="P289" i="2"/>
  <c r="Q289" i="2"/>
  <c r="K289" i="2"/>
  <c r="BL281" i="2"/>
  <c r="BM281" i="2"/>
  <c r="AF281" i="2"/>
  <c r="AG281" i="2"/>
  <c r="L274" i="2"/>
  <c r="M274" i="2"/>
  <c r="AV273" i="2"/>
  <c r="AW273" i="2"/>
  <c r="P273" i="2"/>
  <c r="Q273" i="2"/>
  <c r="K273" i="2"/>
  <c r="BL265" i="2"/>
  <c r="BM265" i="2"/>
  <c r="AF265" i="2"/>
  <c r="AG265" i="2"/>
  <c r="L256" i="2"/>
  <c r="M256" i="2"/>
  <c r="AV255" i="2"/>
  <c r="AW255" i="2"/>
  <c r="P255" i="2"/>
  <c r="Q255" i="2"/>
  <c r="K255" i="2"/>
  <c r="BL246" i="2"/>
  <c r="BM246" i="2"/>
  <c r="AF246" i="2"/>
  <c r="AG246" i="2"/>
  <c r="L236" i="2"/>
  <c r="M236" i="2"/>
  <c r="AV235" i="2"/>
  <c r="AW235" i="2"/>
  <c r="P235" i="2"/>
  <c r="Q235" i="2"/>
  <c r="K235" i="2"/>
  <c r="BL227" i="2"/>
  <c r="BM227" i="2"/>
  <c r="AF227" i="2"/>
  <c r="AG227" i="2"/>
  <c r="L214" i="2"/>
  <c r="M214" i="2"/>
  <c r="AV213" i="2"/>
  <c r="AW213" i="2"/>
  <c r="P213" i="2"/>
  <c r="Q213" i="2"/>
  <c r="K213" i="2"/>
  <c r="BL202" i="2"/>
  <c r="BM202" i="2"/>
  <c r="AF202" i="2"/>
  <c r="AG202" i="2"/>
  <c r="L194" i="2"/>
  <c r="M194" i="2"/>
  <c r="AV193" i="2"/>
  <c r="AW193" i="2"/>
  <c r="P193" i="2"/>
  <c r="Q193" i="2"/>
  <c r="K193" i="2"/>
  <c r="BL185" i="2"/>
  <c r="BM185" i="2"/>
  <c r="AF185" i="2"/>
  <c r="AG185" i="2"/>
  <c r="L177" i="2"/>
  <c r="M177" i="2"/>
  <c r="AV176" i="2"/>
  <c r="AW176" i="2"/>
  <c r="P176" i="2"/>
  <c r="Q176" i="2"/>
  <c r="K176" i="2"/>
  <c r="BL168" i="2"/>
  <c r="BM168" i="2"/>
  <c r="AF168" i="2"/>
  <c r="AG168" i="2"/>
  <c r="L159" i="2"/>
  <c r="M159" i="2"/>
  <c r="AV158" i="2"/>
  <c r="AW158" i="2"/>
  <c r="P158" i="2"/>
  <c r="Q158" i="2"/>
  <c r="K158" i="2"/>
  <c r="BL150" i="2"/>
  <c r="BM150" i="2"/>
  <c r="AF150" i="2"/>
  <c r="AG150" i="2"/>
  <c r="L143" i="2"/>
  <c r="M143" i="2"/>
  <c r="AV142" i="2"/>
  <c r="AW142" i="2"/>
  <c r="P142" i="2"/>
  <c r="Q142" i="2"/>
  <c r="K142" i="2"/>
  <c r="BL134" i="2"/>
  <c r="BM134" i="2"/>
  <c r="AF134" i="2"/>
  <c r="AG134" i="2"/>
  <c r="L127" i="2"/>
  <c r="M127" i="2"/>
  <c r="AV126" i="2"/>
  <c r="AW126" i="2"/>
  <c r="P126" i="2"/>
  <c r="Q126" i="2"/>
  <c r="K126" i="2"/>
  <c r="BL115" i="2"/>
  <c r="BM115" i="2"/>
  <c r="AF115" i="2"/>
  <c r="AG115" i="2"/>
  <c r="Q50" i="2"/>
  <c r="P50" i="2"/>
  <c r="K50" i="2"/>
  <c r="BM47" i="2"/>
  <c r="BL47" i="2"/>
  <c r="AW44" i="2"/>
  <c r="AV44" i="2"/>
  <c r="AG42" i="2"/>
  <c r="AF42" i="2"/>
  <c r="BM38" i="2"/>
  <c r="BL38" i="2"/>
  <c r="AG37" i="2"/>
  <c r="AF37" i="2"/>
  <c r="BM21" i="2"/>
  <c r="BL21" i="2"/>
  <c r="AW17" i="2"/>
  <c r="AV17" i="2"/>
  <c r="BM14" i="2"/>
  <c r="BL14" i="2"/>
  <c r="AG13" i="2"/>
  <c r="AF13" i="2"/>
  <c r="BL443" i="2"/>
  <c r="BM443" i="2"/>
  <c r="AV441" i="2"/>
  <c r="AW441" i="2"/>
  <c r="AF439" i="2"/>
  <c r="AG439" i="2"/>
  <c r="P437" i="2"/>
  <c r="Q437" i="2"/>
  <c r="K437" i="2"/>
  <c r="BL435" i="2"/>
  <c r="BM435" i="2"/>
  <c r="AV433" i="2"/>
  <c r="AW433" i="2"/>
  <c r="AF431" i="2"/>
  <c r="AG431" i="2"/>
  <c r="AV398" i="2"/>
  <c r="AW398" i="2"/>
  <c r="AF396" i="2"/>
  <c r="AG396" i="2"/>
  <c r="P382" i="2"/>
  <c r="Q382" i="2"/>
  <c r="K382" i="2"/>
  <c r="BL379" i="2"/>
  <c r="BM379" i="2"/>
  <c r="AV377" i="2"/>
  <c r="AW377" i="2"/>
  <c r="AF375" i="2"/>
  <c r="AG375" i="2"/>
  <c r="L374" i="2"/>
  <c r="M374" i="2"/>
  <c r="P373" i="2"/>
  <c r="Q373" i="2"/>
  <c r="K373" i="2"/>
  <c r="P368" i="2"/>
  <c r="Q368" i="2"/>
  <c r="K368" i="2"/>
  <c r="BL366" i="2"/>
  <c r="BM366" i="2"/>
  <c r="AV363" i="2"/>
  <c r="AW363" i="2"/>
  <c r="AF361" i="2"/>
  <c r="AG361" i="2"/>
  <c r="AF354" i="2"/>
  <c r="AG354" i="2"/>
  <c r="L353" i="2"/>
  <c r="M353" i="2"/>
  <c r="P352" i="2"/>
  <c r="Q352" i="2"/>
  <c r="K352" i="2"/>
  <c r="BL350" i="2"/>
  <c r="BM350" i="2"/>
  <c r="AF341" i="2"/>
  <c r="AG341" i="2"/>
  <c r="L329" i="2"/>
  <c r="M329" i="2"/>
  <c r="P328" i="2"/>
  <c r="Q328" i="2"/>
  <c r="K328" i="2"/>
  <c r="BL325" i="2"/>
  <c r="BM325" i="2"/>
  <c r="AV322" i="2"/>
  <c r="AW322" i="2"/>
  <c r="AF319" i="2"/>
  <c r="AG319" i="2"/>
  <c r="L318" i="2"/>
  <c r="M318" i="2"/>
  <c r="P317" i="2"/>
  <c r="Q317" i="2"/>
  <c r="K317" i="2"/>
  <c r="BL315" i="2"/>
  <c r="BM315" i="2"/>
  <c r="AV313" i="2"/>
  <c r="AW313" i="2"/>
  <c r="AF307" i="2"/>
  <c r="AG307" i="2"/>
  <c r="AF305" i="2"/>
  <c r="AG305" i="2"/>
  <c r="AF303" i="2"/>
  <c r="AG303" i="2"/>
  <c r="Q48" i="2"/>
  <c r="P48" i="2"/>
  <c r="K48" i="2"/>
  <c r="BM27" i="2"/>
  <c r="BL27" i="2"/>
  <c r="BL291" i="2"/>
  <c r="BM291" i="2"/>
  <c r="AF291" i="2"/>
  <c r="AG291" i="2"/>
  <c r="BL287" i="2"/>
  <c r="BM287" i="2"/>
  <c r="AF287" i="2"/>
  <c r="AG287" i="2"/>
  <c r="BL283" i="2"/>
  <c r="BM283" i="2"/>
  <c r="AF283" i="2"/>
  <c r="AG283" i="2"/>
  <c r="BL279" i="2"/>
  <c r="BM279" i="2"/>
  <c r="AF279" i="2"/>
  <c r="AG279" i="2"/>
  <c r="BL275" i="2"/>
  <c r="BM275" i="2"/>
  <c r="AF275" i="2"/>
  <c r="AG275" i="2"/>
  <c r="BL271" i="2"/>
  <c r="BM271" i="2"/>
  <c r="AF271" i="2"/>
  <c r="AG271" i="2"/>
  <c r="BL267" i="2"/>
  <c r="BM267" i="2"/>
  <c r="AF267" i="2"/>
  <c r="AG267" i="2"/>
  <c r="BL263" i="2"/>
  <c r="BM263" i="2"/>
  <c r="AF263" i="2"/>
  <c r="AG263" i="2"/>
  <c r="BL257" i="2"/>
  <c r="BM257" i="2"/>
  <c r="AF257" i="2"/>
  <c r="AG257" i="2"/>
  <c r="BL253" i="2"/>
  <c r="BM253" i="2"/>
  <c r="AF253" i="2"/>
  <c r="AG253" i="2"/>
  <c r="BL249" i="2"/>
  <c r="BM249" i="2"/>
  <c r="AF249" i="2"/>
  <c r="AG249" i="2"/>
  <c r="BL244" i="2"/>
  <c r="BM244" i="2"/>
  <c r="AF244" i="2"/>
  <c r="AG244" i="2"/>
  <c r="BL237" i="2"/>
  <c r="BM237" i="2"/>
  <c r="AF237" i="2"/>
  <c r="AG237" i="2"/>
  <c r="BL233" i="2"/>
  <c r="BM233" i="2"/>
  <c r="AF233" i="2"/>
  <c r="AG233" i="2"/>
  <c r="BL229" i="2"/>
  <c r="BM229" i="2"/>
  <c r="AF229" i="2"/>
  <c r="AG229" i="2"/>
  <c r="BL220" i="2"/>
  <c r="BM220" i="2"/>
  <c r="AF220" i="2"/>
  <c r="AG220" i="2"/>
  <c r="BL215" i="2"/>
  <c r="BM215" i="2"/>
  <c r="AF215" i="2"/>
  <c r="AG215" i="2"/>
  <c r="BL210" i="2"/>
  <c r="BM210" i="2"/>
  <c r="AF210" i="2"/>
  <c r="AG210" i="2"/>
  <c r="BL204" i="2"/>
  <c r="BM204" i="2"/>
  <c r="AF204" i="2"/>
  <c r="AG204" i="2"/>
  <c r="BL200" i="2"/>
  <c r="BM200" i="2"/>
  <c r="AF200" i="2"/>
  <c r="AG200" i="2"/>
  <c r="BL195" i="2"/>
  <c r="BM195" i="2"/>
  <c r="AF195" i="2"/>
  <c r="AG195" i="2"/>
  <c r="BL191" i="2"/>
  <c r="BM191" i="2"/>
  <c r="AF191" i="2"/>
  <c r="AG191" i="2"/>
  <c r="BL182" i="2"/>
  <c r="BM182" i="2"/>
  <c r="BL178" i="2"/>
  <c r="BM178" i="2"/>
  <c r="BL174" i="2"/>
  <c r="BM174" i="2"/>
  <c r="BL170" i="2"/>
  <c r="BM170" i="2"/>
  <c r="BL166" i="2"/>
  <c r="BM166" i="2"/>
  <c r="BL160" i="2"/>
  <c r="BM160" i="2"/>
  <c r="BL156" i="2"/>
  <c r="BM156" i="2"/>
  <c r="BL152" i="2"/>
  <c r="BM152" i="2"/>
  <c r="BL148" i="2"/>
  <c r="BM148" i="2"/>
  <c r="BL144" i="2"/>
  <c r="BM144" i="2"/>
  <c r="BL140" i="2"/>
  <c r="BM140" i="2"/>
  <c r="BL136" i="2"/>
  <c r="BM136" i="2"/>
  <c r="BL132" i="2"/>
  <c r="BM132" i="2"/>
  <c r="BL128" i="2"/>
  <c r="BM128" i="2"/>
  <c r="BL124" i="2"/>
  <c r="BM124" i="2"/>
  <c r="BL117" i="2"/>
  <c r="BM117" i="2"/>
  <c r="BL113" i="2"/>
  <c r="BM113" i="2"/>
  <c r="AW60" i="2"/>
  <c r="AV60" i="2"/>
  <c r="K60" i="2"/>
  <c r="AG48" i="2"/>
  <c r="AF48" i="2"/>
  <c r="Q44" i="2"/>
  <c r="P44" i="2"/>
  <c r="K44" i="2"/>
  <c r="Q40" i="2"/>
  <c r="P40" i="2"/>
  <c r="K40" i="2"/>
  <c r="Q37" i="2"/>
  <c r="P37" i="2"/>
  <c r="K37" i="2"/>
  <c r="AW27" i="2"/>
  <c r="AV27" i="2"/>
  <c r="Q26" i="2"/>
  <c r="P26" i="2"/>
  <c r="K26" i="2"/>
  <c r="BM24" i="2"/>
  <c r="BL24" i="2"/>
  <c r="BM23" i="2"/>
  <c r="BL23" i="2"/>
  <c r="BM22" i="2"/>
  <c r="BL22" i="2"/>
  <c r="Q17" i="2"/>
  <c r="P17" i="2"/>
  <c r="K17" i="2"/>
  <c r="BM15" i="2"/>
  <c r="BL15" i="2"/>
  <c r="Q13" i="2"/>
  <c r="K13" i="2"/>
  <c r="P13" i="2"/>
  <c r="J187" i="2"/>
  <c r="M187" i="2" s="1"/>
  <c r="P184" i="2"/>
  <c r="Q184" i="2"/>
  <c r="K184" i="2"/>
  <c r="P179" i="2"/>
  <c r="Q179" i="2"/>
  <c r="K179" i="2"/>
  <c r="P175" i="2"/>
  <c r="Q175" i="2"/>
  <c r="K175" i="2"/>
  <c r="P171" i="2"/>
  <c r="Q171" i="2"/>
  <c r="K171" i="2"/>
  <c r="AV161" i="2"/>
  <c r="AW161" i="2"/>
  <c r="P161" i="2"/>
  <c r="Q161" i="2"/>
  <c r="K161" i="2"/>
  <c r="L411" i="2"/>
  <c r="M411" i="2"/>
  <c r="L385" i="2"/>
  <c r="M385" i="2"/>
  <c r="L295" i="2"/>
  <c r="M295" i="2"/>
  <c r="L423" i="2"/>
  <c r="M423" i="2"/>
  <c r="AG187" i="2"/>
  <c r="L421" i="2"/>
  <c r="M421" i="2"/>
  <c r="L405" i="2"/>
  <c r="M405" i="2"/>
  <c r="L393" i="2"/>
  <c r="M393" i="2"/>
  <c r="L383" i="2"/>
  <c r="M383" i="2"/>
  <c r="L342" i="2"/>
  <c r="M342" i="2"/>
  <c r="L430" i="2"/>
  <c r="M430" i="2"/>
  <c r="L369" i="2"/>
  <c r="M369" i="2"/>
  <c r="L306" i="2"/>
  <c r="M306" i="2"/>
  <c r="AW187" i="2"/>
  <c r="P187" i="2"/>
  <c r="O69" i="21"/>
  <c r="P69" i="21"/>
  <c r="P44" i="21"/>
  <c r="O44" i="21"/>
  <c r="O192" i="20"/>
  <c r="P192" i="20"/>
  <c r="P213" i="20"/>
  <c r="O213" i="20"/>
  <c r="P131" i="20"/>
  <c r="O131" i="20"/>
  <c r="CK111" i="20"/>
  <c r="CQ110" i="20"/>
  <c r="BN1113" i="2"/>
  <c r="BJ1113" i="2" s="1"/>
  <c r="P157" i="20"/>
  <c r="O157" i="20"/>
  <c r="AT127" i="20"/>
  <c r="AS127" i="20"/>
  <c r="CV113" i="20"/>
  <c r="CU113" i="20"/>
  <c r="CM113" i="20"/>
  <c r="BO1115" i="2"/>
  <c r="CV111" i="20"/>
  <c r="CU111" i="20"/>
  <c r="CS110" i="20"/>
  <c r="CM111" i="20"/>
  <c r="BO1113" i="2"/>
  <c r="P95" i="20"/>
  <c r="O95" i="20"/>
  <c r="P76" i="20"/>
  <c r="O76" i="20"/>
  <c r="AN111" i="20"/>
  <c r="AM111" i="20"/>
  <c r="AK110" i="20"/>
  <c r="AA1113" i="2"/>
  <c r="P118" i="20"/>
  <c r="O118" i="20"/>
  <c r="BL111" i="20"/>
  <c r="BK111" i="20"/>
  <c r="BI110" i="20"/>
  <c r="AQ1113" i="2"/>
  <c r="DA107" i="20"/>
  <c r="AN95" i="19"/>
  <c r="AM95" i="19"/>
  <c r="AK43" i="19"/>
  <c r="CJ96" i="19"/>
  <c r="CI96" i="19"/>
  <c r="AB95" i="19"/>
  <c r="AA95" i="19"/>
  <c r="S95" i="19"/>
  <c r="Y43" i="19"/>
  <c r="P76" i="19"/>
  <c r="BO96" i="19"/>
  <c r="BS24" i="19"/>
  <c r="BM26" i="19"/>
  <c r="AX879" i="2"/>
  <c r="U53" i="17"/>
  <c r="V53" i="17"/>
  <c r="M53" i="17"/>
  <c r="AT44" i="19"/>
  <c r="AS44" i="19"/>
  <c r="CD34" i="19"/>
  <c r="CC34" i="19"/>
  <c r="CA33" i="19"/>
  <c r="BC887" i="2"/>
  <c r="P31" i="19"/>
  <c r="O31" i="19"/>
  <c r="BR26" i="19"/>
  <c r="BQ26" i="19"/>
  <c r="V22" i="19"/>
  <c r="U22" i="19"/>
  <c r="M22" i="19"/>
  <c r="P19" i="19"/>
  <c r="O19" i="19"/>
  <c r="AN78" i="17"/>
  <c r="AM78" i="17"/>
  <c r="CV72" i="17"/>
  <c r="CU72" i="17"/>
  <c r="CM72" i="17"/>
  <c r="P68" i="17"/>
  <c r="O68" i="17"/>
  <c r="P56" i="17"/>
  <c r="O56" i="17"/>
  <c r="P55" i="19"/>
  <c r="O55" i="19"/>
  <c r="CV79" i="17"/>
  <c r="CU79" i="17"/>
  <c r="CM79" i="17"/>
  <c r="AH14" i="16"/>
  <c r="AE26" i="16"/>
  <c r="AG14" i="16"/>
  <c r="V23" i="15"/>
  <c r="U23" i="15"/>
  <c r="M23" i="15"/>
  <c r="BX26" i="16"/>
  <c r="BW26" i="16"/>
  <c r="P19" i="16"/>
  <c r="O19" i="16"/>
  <c r="BF26" i="14"/>
  <c r="BE26" i="14"/>
  <c r="P44" i="13"/>
  <c r="O44" i="13"/>
  <c r="CP17" i="13"/>
  <c r="CO17" i="13"/>
  <c r="AB13" i="13"/>
  <c r="AA13" i="13"/>
  <c r="S13" i="13"/>
  <c r="BL24" i="12"/>
  <c r="BI51" i="12"/>
  <c r="BK24" i="12"/>
  <c r="P78" i="11"/>
  <c r="O78" i="11"/>
  <c r="P59" i="11"/>
  <c r="O59" i="11"/>
  <c r="P37" i="11"/>
  <c r="O37" i="11"/>
  <c r="O29" i="15"/>
  <c r="BF55" i="14"/>
  <c r="BE55" i="14"/>
  <c r="DB53" i="14"/>
  <c r="DA53" i="14"/>
  <c r="P40" i="14"/>
  <c r="O40" i="14"/>
  <c r="P23" i="14"/>
  <c r="O23" i="14"/>
  <c r="P23" i="13"/>
  <c r="O23" i="13"/>
  <c r="P18" i="13"/>
  <c r="O18" i="13"/>
  <c r="AB14" i="13"/>
  <c r="AA14" i="13"/>
  <c r="S14" i="13"/>
  <c r="P48" i="12"/>
  <c r="O48" i="12"/>
  <c r="P21" i="12"/>
  <c r="O21" i="12"/>
  <c r="P87" i="11"/>
  <c r="O87" i="11"/>
  <c r="DB37" i="12"/>
  <c r="DA37" i="12"/>
  <c r="P46" i="21"/>
  <c r="O46" i="21"/>
  <c r="P36" i="21"/>
  <c r="O36" i="21"/>
  <c r="V67" i="21"/>
  <c r="P58" i="21"/>
  <c r="O58" i="21"/>
  <c r="P65" i="21"/>
  <c r="O65" i="21"/>
  <c r="P60" i="21"/>
  <c r="V52" i="21"/>
  <c r="U52" i="21"/>
  <c r="M52" i="21"/>
  <c r="O30" i="21"/>
  <c r="P30" i="21"/>
  <c r="V10" i="21"/>
  <c r="U10" i="21"/>
  <c r="M10" i="21"/>
  <c r="P212" i="20"/>
  <c r="O212" i="20"/>
  <c r="P202" i="20"/>
  <c r="O202" i="20"/>
  <c r="P175" i="20"/>
  <c r="O175" i="20"/>
  <c r="P195" i="20"/>
  <c r="O195" i="20"/>
  <c r="P169" i="20"/>
  <c r="O169" i="20"/>
  <c r="P130" i="20"/>
  <c r="P176" i="20"/>
  <c r="O176" i="20"/>
  <c r="P172" i="20"/>
  <c r="O172" i="20"/>
  <c r="P156" i="20"/>
  <c r="O156" i="20"/>
  <c r="BR127" i="20"/>
  <c r="BQ127" i="20"/>
  <c r="P145" i="20"/>
  <c r="O145" i="20"/>
  <c r="AH129" i="20"/>
  <c r="AG129" i="20"/>
  <c r="W1131" i="2"/>
  <c r="AZ124" i="20"/>
  <c r="AQ124" i="20"/>
  <c r="AY124" i="20"/>
  <c r="AI1126" i="2"/>
  <c r="AZ113" i="20"/>
  <c r="AY113" i="20"/>
  <c r="AQ113" i="20"/>
  <c r="AI1115" i="2"/>
  <c r="DB110" i="20"/>
  <c r="DA110" i="20"/>
  <c r="BS1112" i="2"/>
  <c r="P93" i="20"/>
  <c r="O93" i="20"/>
  <c r="P84" i="20"/>
  <c r="O84" i="20"/>
  <c r="P74" i="20"/>
  <c r="O74" i="20"/>
  <c r="P63" i="20"/>
  <c r="O63" i="20"/>
  <c r="P54" i="20"/>
  <c r="O54" i="20"/>
  <c r="P104" i="20"/>
  <c r="O104" i="20"/>
  <c r="O98" i="20"/>
  <c r="P98" i="20"/>
  <c r="P109" i="20"/>
  <c r="O109" i="20"/>
  <c r="CS108" i="20"/>
  <c r="BF107" i="20"/>
  <c r="AN107" i="20"/>
  <c r="AM107" i="20"/>
  <c r="P16" i="20"/>
  <c r="CK96" i="19"/>
  <c r="CQ43" i="19"/>
  <c r="CJ95" i="19"/>
  <c r="CI95" i="19"/>
  <c r="CG43" i="19"/>
  <c r="DH96" i="19"/>
  <c r="DG96" i="19"/>
  <c r="V91" i="19"/>
  <c r="U91" i="19"/>
  <c r="M91" i="19"/>
  <c r="P18" i="20"/>
  <c r="BX95" i="19"/>
  <c r="BW95" i="19"/>
  <c r="BO95" i="19"/>
  <c r="BU43" i="19"/>
  <c r="AT92" i="19"/>
  <c r="AS92" i="19"/>
  <c r="P89" i="19"/>
  <c r="O89" i="19"/>
  <c r="CU96" i="19"/>
  <c r="P63" i="19"/>
  <c r="BM34" i="19"/>
  <c r="BS33" i="19"/>
  <c r="AX887" i="2"/>
  <c r="Q14" i="19"/>
  <c r="W11" i="19"/>
  <c r="R867" i="2"/>
  <c r="AS53" i="17"/>
  <c r="AT53" i="17"/>
  <c r="P47" i="19"/>
  <c r="O47" i="19"/>
  <c r="CD38" i="19"/>
  <c r="CC38" i="19"/>
  <c r="BC891" i="2"/>
  <c r="BR36" i="19"/>
  <c r="BQ36" i="19"/>
  <c r="DB34" i="19"/>
  <c r="DA34" i="19"/>
  <c r="CY33" i="19"/>
  <c r="BS887" i="2"/>
  <c r="BW886" i="2"/>
  <c r="BR22" i="19"/>
  <c r="BQ22" i="19"/>
  <c r="CJ11" i="19"/>
  <c r="CI11" i="19"/>
  <c r="BG864" i="2"/>
  <c r="CP10" i="19"/>
  <c r="CO10" i="19"/>
  <c r="DH78" i="17"/>
  <c r="DG78" i="17"/>
  <c r="P76" i="17"/>
  <c r="O76" i="17"/>
  <c r="AZ74" i="17"/>
  <c r="AY74" i="17"/>
  <c r="AQ74" i="17"/>
  <c r="AI57" i="2"/>
  <c r="AI64" i="2"/>
  <c r="AI63" i="2"/>
  <c r="AI58" i="2"/>
  <c r="BX72" i="17"/>
  <c r="BW72" i="17"/>
  <c r="BO72" i="17"/>
  <c r="P64" i="17"/>
  <c r="O64" i="17"/>
  <c r="P50" i="19"/>
  <c r="P78" i="19"/>
  <c r="BX34" i="19"/>
  <c r="AB34" i="19"/>
  <c r="CO67" i="21"/>
  <c r="CP67" i="21"/>
  <c r="P62" i="21"/>
  <c r="O62" i="21"/>
  <c r="CP57" i="21"/>
  <c r="CO57" i="21"/>
  <c r="P54" i="21"/>
  <c r="O54" i="21"/>
  <c r="P45" i="21"/>
  <c r="O45" i="21"/>
  <c r="P40" i="21"/>
  <c r="O40" i="21"/>
  <c r="CP47" i="21"/>
  <c r="CO47" i="21"/>
  <c r="AT47" i="21"/>
  <c r="AS47" i="21"/>
  <c r="P72" i="21"/>
  <c r="O72" i="21"/>
  <c r="P31" i="21"/>
  <c r="O31" i="21"/>
  <c r="P59" i="21"/>
  <c r="O59" i="21"/>
  <c r="AT52" i="21"/>
  <c r="AS52" i="21"/>
  <c r="AT10" i="21"/>
  <c r="AS10" i="21"/>
  <c r="O215" i="20"/>
  <c r="P215" i="20"/>
  <c r="BQ214" i="20"/>
  <c r="BR214" i="20"/>
  <c r="U214" i="20"/>
  <c r="V214" i="20"/>
  <c r="M214" i="20"/>
  <c r="O186" i="20"/>
  <c r="P186" i="20"/>
  <c r="P206" i="20"/>
  <c r="O206" i="20"/>
  <c r="P171" i="20"/>
  <c r="O171" i="20"/>
  <c r="P155" i="20"/>
  <c r="O155" i="20"/>
  <c r="P199" i="20"/>
  <c r="O199" i="20"/>
  <c r="P196" i="20"/>
  <c r="O196" i="20"/>
  <c r="P181" i="20"/>
  <c r="O181" i="20"/>
  <c r="BX132" i="20"/>
  <c r="BW132" i="20"/>
  <c r="BO132" i="20"/>
  <c r="BU129" i="20"/>
  <c r="AY1134" i="2"/>
  <c r="P66" i="21"/>
  <c r="O66" i="21"/>
  <c r="P209" i="20"/>
  <c r="O209" i="20"/>
  <c r="BL129" i="20"/>
  <c r="BK129" i="20"/>
  <c r="AQ1131" i="2"/>
  <c r="V127" i="20"/>
  <c r="U127" i="20"/>
  <c r="M127" i="20"/>
  <c r="V124" i="20"/>
  <c r="U124" i="20"/>
  <c r="Q111" i="20"/>
  <c r="W110" i="20"/>
  <c r="R1113" i="2"/>
  <c r="N1113" i="2" s="1"/>
  <c r="P165" i="20"/>
  <c r="O165" i="20"/>
  <c r="CV124" i="20"/>
  <c r="CM124" i="20"/>
  <c r="CU124" i="20"/>
  <c r="BO1126" i="2"/>
  <c r="P177" i="20"/>
  <c r="O177" i="20"/>
  <c r="P161" i="20"/>
  <c r="O161" i="20"/>
  <c r="P139" i="20"/>
  <c r="O139" i="20"/>
  <c r="P168" i="20"/>
  <c r="O168" i="20"/>
  <c r="P152" i="20"/>
  <c r="O152" i="20"/>
  <c r="DB129" i="20"/>
  <c r="DA129" i="20"/>
  <c r="BS1131" i="2"/>
  <c r="P133" i="20"/>
  <c r="O133" i="20"/>
  <c r="K124" i="20"/>
  <c r="AB113" i="20"/>
  <c r="AA113" i="20"/>
  <c r="S113" i="20"/>
  <c r="S1115" i="2"/>
  <c r="P105" i="20"/>
  <c r="O105" i="20"/>
  <c r="P92" i="20"/>
  <c r="O92" i="20"/>
  <c r="P87" i="20"/>
  <c r="O87" i="20"/>
  <c r="P83" i="20"/>
  <c r="O83" i="20"/>
  <c r="P78" i="20"/>
  <c r="O78" i="20"/>
  <c r="P72" i="20"/>
  <c r="O72" i="20"/>
  <c r="P67" i="20"/>
  <c r="O67" i="20"/>
  <c r="P62" i="20"/>
  <c r="O62" i="20"/>
  <c r="P57" i="20"/>
  <c r="O57" i="20"/>
  <c r="P53" i="20"/>
  <c r="O53" i="20"/>
  <c r="P47" i="20"/>
  <c r="O47" i="20"/>
  <c r="P41" i="20"/>
  <c r="O41" i="20"/>
  <c r="O37" i="20"/>
  <c r="P37" i="20"/>
  <c r="AB111" i="20"/>
  <c r="AA111" i="20"/>
  <c r="S111" i="20"/>
  <c r="Y110" i="20"/>
  <c r="S1113" i="2"/>
  <c r="AH110" i="20"/>
  <c r="AG110" i="20"/>
  <c r="W1112" i="2"/>
  <c r="BL107" i="20"/>
  <c r="BK107" i="20"/>
  <c r="P97" i="20"/>
  <c r="O97" i="20"/>
  <c r="CK107" i="20"/>
  <c r="BY108" i="20"/>
  <c r="CD108" i="20" s="1"/>
  <c r="AO107" i="20"/>
  <c r="BF110" i="20"/>
  <c r="BE110" i="20"/>
  <c r="AM1112" i="2"/>
  <c r="AZ111" i="20"/>
  <c r="AY111" i="20"/>
  <c r="AQ111" i="20"/>
  <c r="AW110" i="20"/>
  <c r="AI1113" i="2"/>
  <c r="CD110" i="20"/>
  <c r="CC110" i="20"/>
  <c r="BC1112" i="2"/>
  <c r="BX107" i="20"/>
  <c r="BW107" i="20"/>
  <c r="BO107" i="20"/>
  <c r="P31" i="20"/>
  <c r="O31" i="20"/>
  <c r="BU108" i="20"/>
  <c r="AZ107" i="20"/>
  <c r="AY107" i="20"/>
  <c r="AQ107" i="20"/>
  <c r="AH107" i="20"/>
  <c r="AG107" i="20"/>
  <c r="P19" i="20"/>
  <c r="P98" i="19"/>
  <c r="O98" i="19"/>
  <c r="P88" i="19"/>
  <c r="O88" i="19"/>
  <c r="CP85" i="19"/>
  <c r="CO85" i="19"/>
  <c r="AT85" i="19"/>
  <c r="AS85" i="19"/>
  <c r="CD96" i="19"/>
  <c r="CC96" i="19"/>
  <c r="CA43" i="19"/>
  <c r="AH96" i="19"/>
  <c r="AG96" i="19"/>
  <c r="AE43" i="19"/>
  <c r="BL95" i="19"/>
  <c r="BK95" i="19"/>
  <c r="BI43" i="19"/>
  <c r="CP91" i="19"/>
  <c r="CO91" i="19"/>
  <c r="P14" i="20"/>
  <c r="AZ95" i="19"/>
  <c r="AY95" i="19"/>
  <c r="AQ95" i="19"/>
  <c r="AW43" i="19"/>
  <c r="P93" i="19"/>
  <c r="O93" i="19"/>
  <c r="V92" i="19"/>
  <c r="U92" i="19"/>
  <c r="M92" i="19"/>
  <c r="CP84" i="19"/>
  <c r="CO84" i="19"/>
  <c r="P75" i="19"/>
  <c r="P61" i="19"/>
  <c r="O61" i="19"/>
  <c r="BR53" i="19"/>
  <c r="BQ53" i="19"/>
  <c r="V53" i="19"/>
  <c r="U53" i="19"/>
  <c r="M53" i="19"/>
  <c r="P73" i="19"/>
  <c r="CV96" i="19"/>
  <c r="AQ96" i="19"/>
  <c r="CK38" i="19"/>
  <c r="BN891" i="2"/>
  <c r="DC33" i="19"/>
  <c r="DH33" i="19" s="1"/>
  <c r="BV887" i="2"/>
  <c r="BG33" i="19"/>
  <c r="BK33" i="19" s="1"/>
  <c r="AP887" i="2"/>
  <c r="CQ24" i="19"/>
  <c r="CK26" i="19"/>
  <c r="CO26" i="19" s="1"/>
  <c r="BN879" i="2"/>
  <c r="CK14" i="19"/>
  <c r="CP14" i="19" s="1"/>
  <c r="CQ11" i="19"/>
  <c r="BN867" i="2"/>
  <c r="P59" i="19"/>
  <c r="O59" i="19"/>
  <c r="P45" i="19"/>
  <c r="O45" i="19"/>
  <c r="V44" i="19"/>
  <c r="U44" i="19"/>
  <c r="M44" i="19"/>
  <c r="P39" i="19"/>
  <c r="O39" i="19"/>
  <c r="BO38" i="19"/>
  <c r="S38" i="19"/>
  <c r="CP36" i="19"/>
  <c r="CO36" i="19"/>
  <c r="CM34" i="19"/>
  <c r="AQ34" i="19"/>
  <c r="CV33" i="19"/>
  <c r="CU33" i="19"/>
  <c r="CM33" i="19"/>
  <c r="BO886" i="2"/>
  <c r="AQ33" i="19"/>
  <c r="AW32" i="19"/>
  <c r="AI886" i="2"/>
  <c r="CD26" i="19"/>
  <c r="CC26" i="19"/>
  <c r="CA24" i="19"/>
  <c r="BC879" i="2"/>
  <c r="AH26" i="19"/>
  <c r="AG26" i="19"/>
  <c r="AE24" i="19"/>
  <c r="W879" i="2"/>
  <c r="CP22" i="19"/>
  <c r="CO22" i="19"/>
  <c r="BR20" i="19"/>
  <c r="BQ20" i="19"/>
  <c r="DB14" i="19"/>
  <c r="DA14" i="19"/>
  <c r="CY11" i="19"/>
  <c r="BS867" i="2"/>
  <c r="BF14" i="19"/>
  <c r="BE14" i="19"/>
  <c r="BC11" i="19"/>
  <c r="AM867" i="2"/>
  <c r="P13" i="19"/>
  <c r="O13" i="19"/>
  <c r="V12" i="19"/>
  <c r="U12" i="19"/>
  <c r="M12" i="19"/>
  <c r="AY864" i="2"/>
  <c r="AB11" i="19"/>
  <c r="AA11" i="19"/>
  <c r="S864" i="2"/>
  <c r="V10" i="19"/>
  <c r="U10" i="19"/>
  <c r="M10" i="19"/>
  <c r="CD79" i="17"/>
  <c r="CC79" i="17"/>
  <c r="CV78" i="17"/>
  <c r="CU78" i="17"/>
  <c r="CM78" i="17"/>
  <c r="AZ78" i="17"/>
  <c r="AY78" i="17"/>
  <c r="AQ78" i="17"/>
  <c r="CJ74" i="17"/>
  <c r="CI74" i="17"/>
  <c r="BG64" i="2"/>
  <c r="BG63" i="2"/>
  <c r="BG58" i="2"/>
  <c r="BG57" i="2"/>
  <c r="AN74" i="17"/>
  <c r="AM74" i="17"/>
  <c r="AA58" i="2"/>
  <c r="AA64" i="2"/>
  <c r="AA63" i="2"/>
  <c r="AA57" i="2"/>
  <c r="DH72" i="17"/>
  <c r="DG72" i="17"/>
  <c r="BL72" i="17"/>
  <c r="BK72" i="17"/>
  <c r="P70" i="17"/>
  <c r="O70" i="17"/>
  <c r="CP67" i="17"/>
  <c r="CO67" i="17"/>
  <c r="P62" i="17"/>
  <c r="O62" i="17"/>
  <c r="CP54" i="19"/>
  <c r="CO54" i="19"/>
  <c r="BA97" i="19"/>
  <c r="P74" i="19"/>
  <c r="P51" i="19"/>
  <c r="O51" i="19"/>
  <c r="DG34" i="19"/>
  <c r="BK34" i="19"/>
  <c r="CU26" i="19"/>
  <c r="BW26" i="19"/>
  <c r="AA26" i="19"/>
  <c r="CU14" i="19"/>
  <c r="AA14" i="19"/>
  <c r="DH79" i="17"/>
  <c r="DG79" i="17"/>
  <c r="BL79" i="17"/>
  <c r="BK79" i="17"/>
  <c r="DB78" i="17"/>
  <c r="DA78" i="17"/>
  <c r="BF74" i="17"/>
  <c r="BE74" i="17"/>
  <c r="AM64" i="2"/>
  <c r="AM63" i="2"/>
  <c r="AM58" i="2"/>
  <c r="AM57" i="2"/>
  <c r="BF72" i="17"/>
  <c r="BE72" i="17"/>
  <c r="BF14" i="16"/>
  <c r="BC26" i="16"/>
  <c r="BE14" i="16"/>
  <c r="K72" i="17"/>
  <c r="CG26" i="16"/>
  <c r="P16" i="16"/>
  <c r="O16" i="16"/>
  <c r="BL14" i="16"/>
  <c r="BK14" i="16"/>
  <c r="V10" i="17"/>
  <c r="U10" i="17"/>
  <c r="M10" i="17"/>
  <c r="BX27" i="15"/>
  <c r="BW27" i="15"/>
  <c r="BO27" i="15"/>
  <c r="AB27" i="15"/>
  <c r="AA27" i="15"/>
  <c r="S27" i="15"/>
  <c r="P11" i="15"/>
  <c r="O11" i="15"/>
  <c r="CP33" i="14"/>
  <c r="CO33" i="14"/>
  <c r="AT33" i="14"/>
  <c r="AS33" i="14"/>
  <c r="CP28" i="14"/>
  <c r="CO28" i="14"/>
  <c r="AT28" i="14"/>
  <c r="AS28" i="14"/>
  <c r="CD26" i="14"/>
  <c r="CC26" i="14"/>
  <c r="CJ25" i="14"/>
  <c r="CI25" i="14"/>
  <c r="CP20" i="14"/>
  <c r="CO20" i="14"/>
  <c r="AT20" i="14"/>
  <c r="AS20" i="14"/>
  <c r="BR50" i="13"/>
  <c r="BQ50" i="13"/>
  <c r="V50" i="13"/>
  <c r="M50" i="13"/>
  <c r="U50" i="13"/>
  <c r="CP34" i="13"/>
  <c r="CO34" i="13"/>
  <c r="AT34" i="13"/>
  <c r="AS34" i="13"/>
  <c r="BX33" i="13"/>
  <c r="BO33" i="13"/>
  <c r="BW33" i="13"/>
  <c r="P27" i="13"/>
  <c r="O27" i="13"/>
  <c r="BR22" i="13"/>
  <c r="BQ22" i="13"/>
  <c r="V22" i="13"/>
  <c r="U22" i="13"/>
  <c r="M22" i="13"/>
  <c r="AB21" i="13"/>
  <c r="AA21" i="13"/>
  <c r="S21" i="13"/>
  <c r="AZ13" i="13"/>
  <c r="AQ13" i="13"/>
  <c r="AY13" i="13"/>
  <c r="BR41" i="12"/>
  <c r="BQ41" i="12"/>
  <c r="V41" i="12"/>
  <c r="U41" i="12"/>
  <c r="M41" i="12"/>
  <c r="AN38" i="12"/>
  <c r="AM38" i="12"/>
  <c r="AK37" i="12"/>
  <c r="P29" i="12"/>
  <c r="O29" i="12"/>
  <c r="CJ24" i="12"/>
  <c r="CI24" i="12"/>
  <c r="CP23" i="12"/>
  <c r="CO23" i="12"/>
  <c r="AT23" i="12"/>
  <c r="AS23" i="12"/>
  <c r="CP10" i="12"/>
  <c r="CO10" i="12"/>
  <c r="AT10" i="12"/>
  <c r="AS10" i="12"/>
  <c r="P83" i="11"/>
  <c r="O83" i="11"/>
  <c r="BR82" i="11"/>
  <c r="BQ82" i="11"/>
  <c r="V82" i="11"/>
  <c r="M82" i="11"/>
  <c r="U82" i="11"/>
  <c r="P79" i="11"/>
  <c r="O79" i="11"/>
  <c r="P75" i="11"/>
  <c r="O75" i="11"/>
  <c r="P69" i="11"/>
  <c r="O69" i="11"/>
  <c r="P64" i="11"/>
  <c r="O64" i="11"/>
  <c r="P60" i="11"/>
  <c r="O60" i="11"/>
  <c r="P55" i="11"/>
  <c r="O55" i="11"/>
  <c r="P48" i="11"/>
  <c r="O48" i="11"/>
  <c r="P44" i="11"/>
  <c r="O44" i="11"/>
  <c r="P39" i="11"/>
  <c r="O39" i="11"/>
  <c r="P34" i="11"/>
  <c r="O34" i="11"/>
  <c r="P16" i="15"/>
  <c r="O16" i="15"/>
  <c r="BX56" i="14"/>
  <c r="BW56" i="14"/>
  <c r="BO56" i="14"/>
  <c r="AB56" i="14"/>
  <c r="AA56" i="14"/>
  <c r="S56" i="14"/>
  <c r="BO55" i="14"/>
  <c r="S55" i="14"/>
  <c r="BX54" i="14"/>
  <c r="BW54" i="14"/>
  <c r="BO54" i="14"/>
  <c r="AB54" i="14"/>
  <c r="AA54" i="14"/>
  <c r="S54" i="14"/>
  <c r="BO53" i="14"/>
  <c r="S53" i="14"/>
  <c r="P49" i="14"/>
  <c r="O49" i="14"/>
  <c r="CP42" i="14"/>
  <c r="CO42" i="14"/>
  <c r="AT42" i="14"/>
  <c r="AS42" i="14"/>
  <c r="P38" i="14"/>
  <c r="O38" i="14"/>
  <c r="CP29" i="14"/>
  <c r="CO29" i="14"/>
  <c r="AT29" i="14"/>
  <c r="AS29" i="14"/>
  <c r="CJ26" i="14"/>
  <c r="CI26" i="14"/>
  <c r="CM25" i="14"/>
  <c r="P21" i="14"/>
  <c r="O21" i="14"/>
  <c r="P15" i="14"/>
  <c r="O15" i="14"/>
  <c r="BR10" i="14"/>
  <c r="BQ10" i="14"/>
  <c r="V10" i="14"/>
  <c r="U10" i="14"/>
  <c r="M10" i="14"/>
  <c r="P37" i="13"/>
  <c r="O37" i="13"/>
  <c r="BF33" i="13"/>
  <c r="BE33" i="13"/>
  <c r="P32" i="13"/>
  <c r="O32" i="13"/>
  <c r="BR25" i="13"/>
  <c r="BQ25" i="13"/>
  <c r="V25" i="13"/>
  <c r="U25" i="13"/>
  <c r="M25" i="13"/>
  <c r="BF21" i="13"/>
  <c r="BE21" i="13"/>
  <c r="P20" i="13"/>
  <c r="O20" i="13"/>
  <c r="AZ14" i="13"/>
  <c r="AY14" i="13"/>
  <c r="AQ14" i="13"/>
  <c r="BF13" i="13"/>
  <c r="BE13" i="13"/>
  <c r="P50" i="12"/>
  <c r="O50" i="12"/>
  <c r="BR33" i="12"/>
  <c r="BQ33" i="12"/>
  <c r="V33" i="12"/>
  <c r="U33" i="12"/>
  <c r="M33" i="12"/>
  <c r="AB32" i="12"/>
  <c r="AA32" i="12"/>
  <c r="S32" i="12"/>
  <c r="P27" i="12"/>
  <c r="O27" i="12"/>
  <c r="P14" i="12"/>
  <c r="O14" i="12"/>
  <c r="CP11" i="12"/>
  <c r="CO11" i="12"/>
  <c r="AT11" i="12"/>
  <c r="AS11" i="12"/>
  <c r="BO14" i="16"/>
  <c r="DB27" i="15"/>
  <c r="DA27" i="15"/>
  <c r="P10" i="15"/>
  <c r="O10" i="15"/>
  <c r="CP47" i="14"/>
  <c r="CO47" i="14"/>
  <c r="AT47" i="14"/>
  <c r="AS47" i="14"/>
  <c r="P43" i="14"/>
  <c r="O43" i="14"/>
  <c r="CM26" i="14"/>
  <c r="AQ26" i="14"/>
  <c r="CW32" i="19"/>
  <c r="CP10" i="17"/>
  <c r="CO10" i="17"/>
  <c r="CP54" i="13"/>
  <c r="CO54" i="13"/>
  <c r="BR54" i="13"/>
  <c r="BQ54" i="13"/>
  <c r="AT54" i="13"/>
  <c r="AS54" i="13"/>
  <c r="V54" i="13"/>
  <c r="U54" i="13"/>
  <c r="M54" i="13"/>
  <c r="P45" i="13"/>
  <c r="O45" i="13"/>
  <c r="AN14" i="13"/>
  <c r="AM14" i="13"/>
  <c r="AQ12" i="13"/>
  <c r="M12" i="13" s="1"/>
  <c r="BF37" i="12"/>
  <c r="BE37" i="12"/>
  <c r="CV24" i="12"/>
  <c r="CU24" i="12"/>
  <c r="CM24" i="12"/>
  <c r="CS51" i="12"/>
  <c r="BX24" i="12"/>
  <c r="BW24" i="12"/>
  <c r="BO24" i="12"/>
  <c r="BU51" i="12"/>
  <c r="AZ24" i="12"/>
  <c r="AY24" i="12"/>
  <c r="AQ24" i="12"/>
  <c r="AW51" i="12"/>
  <c r="AB24" i="12"/>
  <c r="AA24" i="12"/>
  <c r="S24" i="12"/>
  <c r="Y51" i="12"/>
  <c r="AE51" i="12"/>
  <c r="P23" i="11"/>
  <c r="O23" i="11"/>
  <c r="P14" i="11"/>
  <c r="O14" i="11"/>
  <c r="P41" i="10"/>
  <c r="O41" i="10"/>
  <c r="P33" i="10"/>
  <c r="O33" i="10"/>
  <c r="P21" i="10"/>
  <c r="O21" i="10"/>
  <c r="P11" i="10"/>
  <c r="O11" i="10"/>
  <c r="P26" i="9"/>
  <c r="O26" i="9"/>
  <c r="P15" i="9"/>
  <c r="O15" i="9"/>
  <c r="M337" i="5"/>
  <c r="DH22" i="8"/>
  <c r="DG22" i="8"/>
  <c r="BL22" i="8"/>
  <c r="BK22" i="8"/>
  <c r="CP231" i="7"/>
  <c r="CO231" i="7"/>
  <c r="P230" i="7"/>
  <c r="O230" i="7"/>
  <c r="P222" i="7"/>
  <c r="O222" i="7"/>
  <c r="V221" i="7"/>
  <c r="U221" i="7"/>
  <c r="M221" i="7"/>
  <c r="P18" i="14"/>
  <c r="O18" i="14"/>
  <c r="V11" i="14"/>
  <c r="U11" i="14"/>
  <c r="M11" i="14"/>
  <c r="AN33" i="13"/>
  <c r="AM33" i="13"/>
  <c r="AN13" i="13"/>
  <c r="AM13" i="13"/>
  <c r="BF32" i="12"/>
  <c r="BE32" i="12"/>
  <c r="P43" i="13"/>
  <c r="O43" i="13"/>
  <c r="V42" i="13"/>
  <c r="U42" i="13"/>
  <c r="M42" i="13"/>
  <c r="CP30" i="13"/>
  <c r="CO30" i="13"/>
  <c r="P26" i="13"/>
  <c r="O26" i="13"/>
  <c r="BO12" i="13"/>
  <c r="P40" i="12"/>
  <c r="O40" i="12"/>
  <c r="CP39" i="12"/>
  <c r="CO39" i="12"/>
  <c r="BR39" i="12"/>
  <c r="BQ39" i="12"/>
  <c r="AT39" i="12"/>
  <c r="AS39" i="12"/>
  <c r="V39" i="12"/>
  <c r="U39" i="12"/>
  <c r="M39" i="12"/>
  <c r="CP12" i="12"/>
  <c r="CO12" i="12"/>
  <c r="P27" i="11"/>
  <c r="O27" i="11"/>
  <c r="P17" i="11"/>
  <c r="O17" i="11"/>
  <c r="P45" i="10"/>
  <c r="O45" i="10"/>
  <c r="P36" i="10"/>
  <c r="O36" i="10"/>
  <c r="P25" i="10"/>
  <c r="O25" i="10"/>
  <c r="P15" i="10"/>
  <c r="O15" i="10"/>
  <c r="P30" i="9"/>
  <c r="O30" i="9"/>
  <c r="P18" i="9"/>
  <c r="O18" i="9"/>
  <c r="BX248" i="7"/>
  <c r="BW248" i="7"/>
  <c r="BO248" i="7"/>
  <c r="AB248" i="7"/>
  <c r="AA248" i="7"/>
  <c r="S248" i="7"/>
  <c r="BX208" i="7"/>
  <c r="BW208" i="7"/>
  <c r="BO208" i="7"/>
  <c r="P28" i="13"/>
  <c r="O28" i="13"/>
  <c r="BF208" i="7"/>
  <c r="BE208" i="7"/>
  <c r="P148" i="7"/>
  <c r="O148" i="7"/>
  <c r="P12" i="8"/>
  <c r="P202" i="7"/>
  <c r="CK248" i="7"/>
  <c r="AO248" i="7"/>
  <c r="P155" i="7"/>
  <c r="O155" i="7"/>
  <c r="P142" i="7"/>
  <c r="O142" i="7"/>
  <c r="V141" i="7"/>
  <c r="U141" i="7"/>
  <c r="M141" i="7"/>
  <c r="CD137" i="7"/>
  <c r="CC137" i="7"/>
  <c r="AH137" i="7"/>
  <c r="AG137" i="7"/>
  <c r="P136" i="7"/>
  <c r="O136" i="7"/>
  <c r="P132" i="7"/>
  <c r="O132" i="7"/>
  <c r="CP129" i="7"/>
  <c r="CO129" i="7"/>
  <c r="P127" i="7"/>
  <c r="O127" i="7"/>
  <c r="P123" i="7"/>
  <c r="O123" i="7"/>
  <c r="BR117" i="7"/>
  <c r="BQ117" i="7"/>
  <c r="P114" i="7"/>
  <c r="O114" i="7"/>
  <c r="CP111" i="7"/>
  <c r="CO111" i="7"/>
  <c r="AT107" i="7"/>
  <c r="AS107" i="7"/>
  <c r="P106" i="7"/>
  <c r="O106" i="7"/>
  <c r="V105" i="7"/>
  <c r="U105" i="7"/>
  <c r="M105" i="7"/>
  <c r="BR101" i="7"/>
  <c r="BQ101" i="7"/>
  <c r="P97" i="7"/>
  <c r="O97" i="7"/>
  <c r="BR92" i="7"/>
  <c r="BQ92" i="7"/>
  <c r="CJ250" i="7"/>
  <c r="CI250" i="7"/>
  <c r="AN250" i="7"/>
  <c r="AM250" i="7"/>
  <c r="P89" i="7"/>
  <c r="O89" i="7"/>
  <c r="AB88" i="7"/>
  <c r="AS74" i="7"/>
  <c r="AT74" i="7"/>
  <c r="U70" i="7"/>
  <c r="V70" i="7"/>
  <c r="M70" i="7"/>
  <c r="U66" i="7"/>
  <c r="V66" i="7"/>
  <c r="M66" i="7"/>
  <c r="U62" i="7"/>
  <c r="V62" i="7"/>
  <c r="M62" i="7"/>
  <c r="U58" i="7"/>
  <c r="V58" i="7"/>
  <c r="M58" i="7"/>
  <c r="AA57" i="7"/>
  <c r="AB57" i="7"/>
  <c r="S57" i="7"/>
  <c r="BQ29" i="7"/>
  <c r="BR29" i="7"/>
  <c r="BE13" i="7"/>
  <c r="BF13" i="7"/>
  <c r="BC12" i="7"/>
  <c r="AQ12" i="7" s="1"/>
  <c r="BF162" i="7"/>
  <c r="BE162" i="7"/>
  <c r="P163" i="7"/>
  <c r="O163" i="7"/>
  <c r="BR146" i="7"/>
  <c r="BQ146" i="7"/>
  <c r="CP87" i="7"/>
  <c r="CO87" i="7"/>
  <c r="P82" i="7"/>
  <c r="O82" i="7"/>
  <c r="CY211" i="7"/>
  <c r="CM211" i="7" s="1"/>
  <c r="DA73" i="7"/>
  <c r="DB73" i="7"/>
  <c r="CM73" i="7"/>
  <c r="CI68" i="7"/>
  <c r="CJ68" i="7"/>
  <c r="CO67" i="7"/>
  <c r="CP67" i="7"/>
  <c r="AS67" i="7"/>
  <c r="AT67" i="7"/>
  <c r="CO63" i="7"/>
  <c r="CP63" i="7"/>
  <c r="AS63" i="7"/>
  <c r="AT63" i="7"/>
  <c r="CO59" i="7"/>
  <c r="CP59" i="7"/>
  <c r="AS59" i="7"/>
  <c r="AT59" i="7"/>
  <c r="CO55" i="7"/>
  <c r="CP55" i="7"/>
  <c r="AS55" i="7"/>
  <c r="AT55" i="7"/>
  <c r="BW54" i="7"/>
  <c r="BX54" i="7"/>
  <c r="BO54" i="7"/>
  <c r="BU53" i="7"/>
  <c r="AY97" i="2"/>
  <c r="AY95" i="2"/>
  <c r="AY89" i="2"/>
  <c r="AY88" i="2"/>
  <c r="AY81" i="2"/>
  <c r="AY77" i="2"/>
  <c r="AY76" i="2"/>
  <c r="AY75" i="2"/>
  <c r="CU43" i="7"/>
  <c r="CV43" i="7"/>
  <c r="CM43" i="7"/>
  <c r="CS42" i="7"/>
  <c r="O23" i="7"/>
  <c r="P23" i="7"/>
  <c r="AM13" i="7"/>
  <c r="AN13" i="7"/>
  <c r="AK12" i="7"/>
  <c r="O52" i="6"/>
  <c r="P52" i="6"/>
  <c r="O46" i="6"/>
  <c r="P46" i="6"/>
  <c r="O42" i="6"/>
  <c r="P42" i="6"/>
  <c r="O30" i="6"/>
  <c r="P30" i="6"/>
  <c r="O23" i="6"/>
  <c r="P23" i="6"/>
  <c r="O17" i="6"/>
  <c r="P17" i="6"/>
  <c r="CY112" i="5"/>
  <c r="DB114" i="5"/>
  <c r="DA114" i="5"/>
  <c r="BO114" i="5"/>
  <c r="BU112" i="5"/>
  <c r="BW114" i="5"/>
  <c r="BX114" i="5"/>
  <c r="AK112" i="5"/>
  <c r="AN114" i="5"/>
  <c r="AM114" i="5"/>
  <c r="CY111" i="5"/>
  <c r="DA113" i="5"/>
  <c r="DB113" i="5"/>
  <c r="BO113" i="5"/>
  <c r="BU111" i="5"/>
  <c r="BX113" i="5"/>
  <c r="BW113" i="5"/>
  <c r="AK111" i="5"/>
  <c r="AN113" i="5"/>
  <c r="AM113" i="5"/>
  <c r="P157" i="7"/>
  <c r="O157" i="7"/>
  <c r="BR152" i="7"/>
  <c r="BQ152" i="7"/>
  <c r="P140" i="7"/>
  <c r="O140" i="7"/>
  <c r="DH251" i="7"/>
  <c r="DG251" i="7"/>
  <c r="BL251" i="7"/>
  <c r="BK251" i="7"/>
  <c r="DB250" i="7"/>
  <c r="DA250" i="7"/>
  <c r="CU88" i="7"/>
  <c r="AH88" i="7"/>
  <c r="AG88" i="7"/>
  <c r="BI211" i="7"/>
  <c r="BK73" i="7"/>
  <c r="BL73" i="7"/>
  <c r="BO68" i="7"/>
  <c r="O61" i="7"/>
  <c r="P61" i="7"/>
  <c r="BQ60" i="7"/>
  <c r="BR60" i="7"/>
  <c r="U60" i="7"/>
  <c r="V60" i="7"/>
  <c r="M60" i="7"/>
  <c r="AM57" i="7"/>
  <c r="AN57" i="7"/>
  <c r="BQ56" i="7"/>
  <c r="BR56" i="7"/>
  <c r="U56" i="7"/>
  <c r="V56" i="7"/>
  <c r="M56" i="7"/>
  <c r="BE54" i="7"/>
  <c r="BF54" i="7"/>
  <c r="BC53" i="7"/>
  <c r="AM97" i="2"/>
  <c r="AM95" i="2"/>
  <c r="AM89" i="2"/>
  <c r="AM88" i="2"/>
  <c r="AM81" i="2"/>
  <c r="AM77" i="2"/>
  <c r="AM76" i="2"/>
  <c r="AM75" i="2"/>
  <c r="Q54" i="7"/>
  <c r="W53" i="7"/>
  <c r="R97" i="2"/>
  <c r="N97" i="2" s="1"/>
  <c r="R95" i="2"/>
  <c r="N95" i="2" s="1"/>
  <c r="R89" i="2"/>
  <c r="N89" i="2" s="1"/>
  <c r="R88" i="2"/>
  <c r="N88" i="2" s="1"/>
  <c r="R81" i="2"/>
  <c r="N81" i="2" s="1"/>
  <c r="R77" i="2"/>
  <c r="N77" i="2" s="1"/>
  <c r="R76" i="2"/>
  <c r="N76" i="2" s="1"/>
  <c r="R75" i="2"/>
  <c r="N75" i="2" s="1"/>
  <c r="AK53" i="7"/>
  <c r="CC43" i="7"/>
  <c r="CD43" i="7"/>
  <c r="CA42" i="7"/>
  <c r="AO43" i="7"/>
  <c r="AU42" i="7"/>
  <c r="DG42" i="7"/>
  <c r="DH42" i="7"/>
  <c r="DE41" i="7"/>
  <c r="CO39" i="7"/>
  <c r="CP39" i="7"/>
  <c r="AS39" i="7"/>
  <c r="AT39" i="7"/>
  <c r="O36" i="7"/>
  <c r="P36" i="7"/>
  <c r="BQ35" i="7"/>
  <c r="BR35" i="7"/>
  <c r="U35" i="7"/>
  <c r="V35" i="7"/>
  <c r="M35" i="7"/>
  <c r="K18" i="7"/>
  <c r="O14" i="7"/>
  <c r="P14" i="7"/>
  <c r="AA12" i="7"/>
  <c r="AB12" i="7"/>
  <c r="BQ58" i="6"/>
  <c r="BR58" i="6"/>
  <c r="U58" i="6"/>
  <c r="V58" i="6"/>
  <c r="M58" i="6"/>
  <c r="P279" i="5"/>
  <c r="O279" i="5"/>
  <c r="P273" i="5"/>
  <c r="O273" i="5"/>
  <c r="P230" i="5"/>
  <c r="O230" i="5"/>
  <c r="P194" i="5"/>
  <c r="O194" i="5"/>
  <c r="P188" i="5"/>
  <c r="O188" i="5"/>
  <c r="P178" i="5"/>
  <c r="O178" i="5"/>
  <c r="P174" i="5"/>
  <c r="O174" i="5"/>
  <c r="P168" i="5"/>
  <c r="O168" i="5"/>
  <c r="P164" i="5"/>
  <c r="O164" i="5"/>
  <c r="P160" i="5"/>
  <c r="O160" i="5"/>
  <c r="P156" i="5"/>
  <c r="O156" i="5"/>
  <c r="P149" i="5"/>
  <c r="O149" i="5"/>
  <c r="AB168" i="7"/>
  <c r="AA168" i="7"/>
  <c r="S168" i="7"/>
  <c r="P165" i="7"/>
  <c r="O165" i="7"/>
  <c r="Q12" i="7"/>
  <c r="BR305" i="5"/>
  <c r="BQ305" i="5"/>
  <c r="P297" i="5"/>
  <c r="BW290" i="5"/>
  <c r="BO290" i="5"/>
  <c r="BX290" i="5"/>
  <c r="AS291" i="5"/>
  <c r="AT291" i="5"/>
  <c r="AS284" i="5"/>
  <c r="AS272" i="5"/>
  <c r="O241" i="5"/>
  <c r="P241" i="5"/>
  <c r="AS229" i="5"/>
  <c r="CI228" i="5"/>
  <c r="AM228" i="5"/>
  <c r="CG216" i="5"/>
  <c r="CJ217" i="5"/>
  <c r="CI217" i="5"/>
  <c r="CG95" i="5"/>
  <c r="AK216" i="5"/>
  <c r="AN217" i="5"/>
  <c r="AM217" i="5"/>
  <c r="AK95" i="5"/>
  <c r="O182" i="5"/>
  <c r="BQ181" i="5"/>
  <c r="O154" i="5"/>
  <c r="BQ153" i="5"/>
  <c r="CO118" i="5"/>
  <c r="CP118" i="5"/>
  <c r="BS99" i="5"/>
  <c r="BM99" i="5" s="1"/>
  <c r="BM101" i="5"/>
  <c r="BR101" i="5" s="1"/>
  <c r="BS96" i="5"/>
  <c r="AT86" i="5"/>
  <c r="AS86" i="5"/>
  <c r="BX69" i="5"/>
  <c r="BW69" i="5"/>
  <c r="BO69" i="5"/>
  <c r="BU68" i="5"/>
  <c r="CD68" i="5"/>
  <c r="CC68" i="5"/>
  <c r="CA67" i="5"/>
  <c r="AO13" i="7"/>
  <c r="BQ59" i="6"/>
  <c r="BR59" i="6"/>
  <c r="O294" i="5"/>
  <c r="P294" i="5"/>
  <c r="CV283" i="5"/>
  <c r="CQ281" i="5"/>
  <c r="CK283" i="5"/>
  <c r="CQ282" i="5"/>
  <c r="AZ283" i="5"/>
  <c r="AU281" i="5"/>
  <c r="AO283" i="5"/>
  <c r="AU282" i="5"/>
  <c r="V272" i="5"/>
  <c r="K272" i="5"/>
  <c r="CD265" i="5"/>
  <c r="CC265" i="5"/>
  <c r="AH265" i="5"/>
  <c r="AG265" i="5"/>
  <c r="P264" i="5"/>
  <c r="O264" i="5"/>
  <c r="V263" i="5"/>
  <c r="U263" i="5"/>
  <c r="M263" i="5"/>
  <c r="BX262" i="5"/>
  <c r="BW262" i="5"/>
  <c r="BO262" i="5"/>
  <c r="AB262" i="5"/>
  <c r="AA262" i="5"/>
  <c r="S262" i="5"/>
  <c r="CO233" i="5"/>
  <c r="CP233" i="5"/>
  <c r="AS233" i="5"/>
  <c r="AT233" i="5"/>
  <c r="CV228" i="5"/>
  <c r="CK228" i="5"/>
  <c r="AZ228" i="5"/>
  <c r="AO228" i="5"/>
  <c r="O210" i="5"/>
  <c r="P210" i="5"/>
  <c r="V183" i="5"/>
  <c r="K183" i="5"/>
  <c r="V171" i="5"/>
  <c r="K171" i="5"/>
  <c r="BR140" i="5"/>
  <c r="BQ140" i="5"/>
  <c r="AT138" i="5"/>
  <c r="AS138" i="5"/>
  <c r="AT119" i="5"/>
  <c r="AS119" i="5"/>
  <c r="P122" i="5"/>
  <c r="O122" i="5"/>
  <c r="BQ109" i="5"/>
  <c r="AT105" i="5"/>
  <c r="AS105" i="5"/>
  <c r="P104" i="5"/>
  <c r="O104" i="5"/>
  <c r="V103" i="5"/>
  <c r="U103" i="5"/>
  <c r="M103" i="5"/>
  <c r="CP101" i="5"/>
  <c r="CO101" i="5"/>
  <c r="CP97" i="5"/>
  <c r="CO97" i="5"/>
  <c r="CG96" i="5"/>
  <c r="AK96" i="5"/>
  <c r="P92" i="5"/>
  <c r="O92" i="5"/>
  <c r="K70" i="5"/>
  <c r="P82" i="5"/>
  <c r="O82" i="5"/>
  <c r="CU70" i="5"/>
  <c r="CM70" i="5"/>
  <c r="CV70" i="5"/>
  <c r="M350" i="5"/>
  <c r="O65" i="5"/>
  <c r="P65" i="5"/>
  <c r="M342" i="5"/>
  <c r="O55" i="5"/>
  <c r="P55" i="5"/>
  <c r="O52" i="5"/>
  <c r="P52" i="5"/>
  <c r="CJ85" i="4"/>
  <c r="CI85" i="4"/>
  <c r="AN85" i="4"/>
  <c r="AM85" i="4"/>
  <c r="S88" i="7"/>
  <c r="Y310" i="5"/>
  <c r="O293" i="5"/>
  <c r="P293" i="5"/>
  <c r="O244" i="5"/>
  <c r="P244" i="5"/>
  <c r="O232" i="5"/>
  <c r="P232" i="5"/>
  <c r="BC216" i="5"/>
  <c r="BF217" i="5"/>
  <c r="BC95" i="5"/>
  <c r="BE217" i="5"/>
  <c r="O201" i="5"/>
  <c r="P201" i="5"/>
  <c r="P89" i="5"/>
  <c r="O89" i="5"/>
  <c r="P79" i="5"/>
  <c r="O79" i="5"/>
  <c r="CD70" i="5"/>
  <c r="CC70" i="5"/>
  <c r="AH70" i="5"/>
  <c r="AG70" i="5"/>
  <c r="AN69" i="5"/>
  <c r="AM69" i="5"/>
  <c r="AK68" i="5"/>
  <c r="K342" i="5"/>
  <c r="M335" i="5"/>
  <c r="BR311" i="5"/>
  <c r="BQ311" i="5"/>
  <c r="DH20" i="4"/>
  <c r="DE84" i="4"/>
  <c r="DG20" i="4"/>
  <c r="BL20" i="4"/>
  <c r="BI84" i="4"/>
  <c r="BK20" i="4"/>
  <c r="CK68" i="7"/>
  <c r="K68" i="7" s="1"/>
  <c r="CK13" i="7"/>
  <c r="CO13" i="7" s="1"/>
  <c r="P258" i="5"/>
  <c r="O237" i="5"/>
  <c r="P237" i="5"/>
  <c r="P131" i="5"/>
  <c r="P127" i="5"/>
  <c r="U102" i="5"/>
  <c r="CU101" i="5"/>
  <c r="BW101" i="5"/>
  <c r="V89" i="5"/>
  <c r="CQ312" i="5"/>
  <c r="CK312" i="5" s="1"/>
  <c r="CD85" i="4"/>
  <c r="CC85" i="4"/>
  <c r="AH85" i="4"/>
  <c r="AG85" i="4"/>
  <c r="P15" i="4"/>
  <c r="V14" i="4"/>
  <c r="M14" i="4"/>
  <c r="U14" i="4"/>
  <c r="BN13" i="4"/>
  <c r="BN14" i="4" s="1"/>
  <c r="R13" i="4"/>
  <c r="R14" i="4" s="1"/>
  <c r="BM421" i="3"/>
  <c r="BL421" i="3"/>
  <c r="BM415" i="3"/>
  <c r="BL415" i="3"/>
  <c r="BM411" i="3"/>
  <c r="BL411" i="3"/>
  <c r="BM406" i="3"/>
  <c r="BL406" i="3"/>
  <c r="BM402" i="3"/>
  <c r="BL402" i="3"/>
  <c r="BM398" i="3"/>
  <c r="BL398" i="3"/>
  <c r="CE93" i="5"/>
  <c r="AI93" i="5"/>
  <c r="P19" i="4"/>
  <c r="N19" i="4"/>
  <c r="O19" i="4"/>
  <c r="X16" i="4"/>
  <c r="BP11" i="4"/>
  <c r="CV83" i="4"/>
  <c r="CU83" i="4"/>
  <c r="CM83" i="4"/>
  <c r="Z15" i="4"/>
  <c r="CD96" i="5"/>
  <c r="CC96" i="5"/>
  <c r="CN23" i="4"/>
  <c r="CP23" i="4"/>
  <c r="CO23" i="4"/>
  <c r="BN23" i="4"/>
  <c r="BF20" i="4"/>
  <c r="BC84" i="4"/>
  <c r="BE20" i="4"/>
  <c r="CZ16" i="4"/>
  <c r="AV15" i="4"/>
  <c r="AH83" i="4"/>
  <c r="AG83" i="4"/>
  <c r="Q83" i="4"/>
  <c r="BP23" i="4"/>
  <c r="BR23" i="4"/>
  <c r="BQ23" i="4"/>
  <c r="CO21" i="4"/>
  <c r="BS84" i="4"/>
  <c r="BM84" i="4" s="1"/>
  <c r="CN17" i="4"/>
  <c r="BB16" i="4"/>
  <c r="BB15" i="4"/>
  <c r="AG413" i="3"/>
  <c r="AF413" i="3"/>
  <c r="AV410" i="3"/>
  <c r="M410" i="3"/>
  <c r="L410" i="3"/>
  <c r="BM396" i="3"/>
  <c r="BL396" i="3"/>
  <c r="Q394" i="3"/>
  <c r="K394" i="3"/>
  <c r="P394" i="3"/>
  <c r="AW388" i="3"/>
  <c r="AV388" i="3"/>
  <c r="Q378" i="3"/>
  <c r="P378" i="3"/>
  <c r="K378" i="3"/>
  <c r="AG373" i="3"/>
  <c r="AF373" i="3"/>
  <c r="BM370" i="3"/>
  <c r="BL370" i="3"/>
  <c r="AG362" i="3"/>
  <c r="AF362" i="3"/>
  <c r="AW355" i="3"/>
  <c r="AV355" i="3"/>
  <c r="M354" i="3"/>
  <c r="L354" i="3"/>
  <c r="AF347" i="3"/>
  <c r="J347" i="3"/>
  <c r="AS21" i="4"/>
  <c r="BM417" i="3"/>
  <c r="BL417" i="3"/>
  <c r="Q414" i="3"/>
  <c r="AG400" i="3"/>
  <c r="AF400" i="3"/>
  <c r="AV397" i="3"/>
  <c r="M397" i="3"/>
  <c r="L397" i="3"/>
  <c r="AG388" i="3"/>
  <c r="AF388" i="3"/>
  <c r="AW380" i="3"/>
  <c r="AV380" i="3"/>
  <c r="M379" i="3"/>
  <c r="L379" i="3"/>
  <c r="BM359" i="3"/>
  <c r="BL359" i="3"/>
  <c r="BM345" i="3"/>
  <c r="BL345" i="3"/>
  <c r="AZ33" i="4"/>
  <c r="AO20" i="4"/>
  <c r="AV418" i="3"/>
  <c r="M418" i="3"/>
  <c r="L418" i="3"/>
  <c r="BM404" i="3"/>
  <c r="BL404" i="3"/>
  <c r="Q401" i="3"/>
  <c r="Q386" i="3"/>
  <c r="P386" i="3"/>
  <c r="K386" i="3"/>
  <c r="AW378" i="3"/>
  <c r="AV378" i="3"/>
  <c r="Q366" i="3"/>
  <c r="P366" i="3"/>
  <c r="K366" i="3"/>
  <c r="AG364" i="3"/>
  <c r="AF364" i="3"/>
  <c r="BM362" i="3"/>
  <c r="BL362" i="3"/>
  <c r="AG353" i="3"/>
  <c r="AF353" i="3"/>
  <c r="J352" i="3"/>
  <c r="AG347" i="3"/>
  <c r="BM343" i="3"/>
  <c r="AI94" i="5"/>
  <c r="N17" i="4"/>
  <c r="N16" i="4" s="1"/>
  <c r="P17" i="4"/>
  <c r="O17" i="4"/>
  <c r="CP16" i="4"/>
  <c r="CO16" i="4"/>
  <c r="M93" i="4"/>
  <c r="N13" i="4"/>
  <c r="N14" i="4" s="1"/>
  <c r="P13" i="4"/>
  <c r="O13" i="4"/>
  <c r="BM425" i="3"/>
  <c r="Q370" i="3"/>
  <c r="P370" i="3"/>
  <c r="K370" i="3"/>
  <c r="J343" i="3"/>
  <c r="Q336" i="3"/>
  <c r="P336" i="3"/>
  <c r="K336" i="3"/>
  <c r="AW331" i="3"/>
  <c r="AV331" i="3"/>
  <c r="BM317" i="3"/>
  <c r="BL317" i="3"/>
  <c r="BM307" i="3"/>
  <c r="BL307" i="3"/>
  <c r="J301" i="3"/>
  <c r="M301" i="3" s="1"/>
  <c r="AW300" i="3"/>
  <c r="AV300" i="3"/>
  <c r="AG299" i="3"/>
  <c r="AF299" i="3"/>
  <c r="J298" i="3"/>
  <c r="M297" i="3"/>
  <c r="L297" i="3"/>
  <c r="Q286" i="3"/>
  <c r="P286" i="3"/>
  <c r="K286" i="3"/>
  <c r="AG283" i="3"/>
  <c r="AF283" i="3"/>
  <c r="J274" i="3"/>
  <c r="Q267" i="3"/>
  <c r="P267" i="3"/>
  <c r="K267" i="3"/>
  <c r="AW262" i="3"/>
  <c r="AV262" i="3"/>
  <c r="BM248" i="3"/>
  <c r="BL248" i="3"/>
  <c r="BM238" i="3"/>
  <c r="BL238" i="3"/>
  <c r="J232" i="3"/>
  <c r="M232" i="3" s="1"/>
  <c r="AW231" i="3"/>
  <c r="AV231" i="3"/>
  <c r="AG230" i="3"/>
  <c r="AF230" i="3"/>
  <c r="J229" i="3"/>
  <c r="M228" i="3"/>
  <c r="L228" i="3"/>
  <c r="BM178" i="3"/>
  <c r="BL178" i="3"/>
  <c r="AG178" i="3"/>
  <c r="AF178" i="3"/>
  <c r="M171" i="3"/>
  <c r="L171" i="3"/>
  <c r="AW170" i="3"/>
  <c r="AV170" i="3"/>
  <c r="Q170" i="3"/>
  <c r="P170" i="3"/>
  <c r="K170" i="3"/>
  <c r="BM161" i="3"/>
  <c r="BL161" i="3"/>
  <c r="AG161" i="3"/>
  <c r="AF161" i="3"/>
  <c r="M152" i="3"/>
  <c r="L152" i="3"/>
  <c r="AW151" i="3"/>
  <c r="AV151" i="3"/>
  <c r="Q151" i="3"/>
  <c r="P151" i="3"/>
  <c r="K151" i="3"/>
  <c r="BM124" i="3"/>
  <c r="BL124" i="3"/>
  <c r="AG124" i="3"/>
  <c r="AF124" i="3"/>
  <c r="M112" i="3"/>
  <c r="L112" i="3"/>
  <c r="AW111" i="3"/>
  <c r="AV111" i="3"/>
  <c r="Q111" i="3"/>
  <c r="P111" i="3"/>
  <c r="K111" i="3"/>
  <c r="BM103" i="3"/>
  <c r="BL103" i="3"/>
  <c r="AG103" i="3"/>
  <c r="AF103" i="3"/>
  <c r="AD16" i="4"/>
  <c r="AD15" i="4" s="1"/>
  <c r="Q343" i="3"/>
  <c r="P343" i="3"/>
  <c r="K343" i="3"/>
  <c r="AG340" i="3"/>
  <c r="AF340" i="3"/>
  <c r="J331" i="3"/>
  <c r="Q322" i="3"/>
  <c r="P322" i="3"/>
  <c r="K322" i="3"/>
  <c r="Q318" i="3"/>
  <c r="AW316" i="3"/>
  <c r="AV316" i="3"/>
  <c r="BM304" i="3"/>
  <c r="BL304" i="3"/>
  <c r="P301" i="3"/>
  <c r="BM295" i="3"/>
  <c r="BL295" i="3"/>
  <c r="AW287" i="3"/>
  <c r="AV287" i="3"/>
  <c r="AG286" i="3"/>
  <c r="AF286" i="3"/>
  <c r="J285" i="3"/>
  <c r="M284" i="3"/>
  <c r="L284" i="3"/>
  <c r="Q274" i="3"/>
  <c r="P274" i="3"/>
  <c r="K274" i="3"/>
  <c r="AG271" i="3"/>
  <c r="AF271" i="3"/>
  <c r="J262" i="3"/>
  <c r="Q253" i="3"/>
  <c r="P253" i="3"/>
  <c r="K253" i="3"/>
  <c r="Q249" i="3"/>
  <c r="AW247" i="3"/>
  <c r="AV247" i="3"/>
  <c r="BM235" i="3"/>
  <c r="BL235" i="3"/>
  <c r="P232" i="3"/>
  <c r="BM226" i="3"/>
  <c r="BL226" i="3"/>
  <c r="AG390" i="3"/>
  <c r="AF390" i="3"/>
  <c r="AW368" i="3"/>
  <c r="AV368" i="3"/>
  <c r="AG343" i="3"/>
  <c r="AF343" i="3"/>
  <c r="J342" i="3"/>
  <c r="M341" i="3"/>
  <c r="L341" i="3"/>
  <c r="Q331" i="3"/>
  <c r="P331" i="3"/>
  <c r="K331" i="3"/>
  <c r="AG326" i="3"/>
  <c r="AF326" i="3"/>
  <c r="J316" i="3"/>
  <c r="Q308" i="3"/>
  <c r="P308" i="3"/>
  <c r="K308" i="3"/>
  <c r="AW303" i="3"/>
  <c r="AV303" i="3"/>
  <c r="BM291" i="3"/>
  <c r="BL291" i="3"/>
  <c r="BM282" i="3"/>
  <c r="BL282" i="3"/>
  <c r="J276" i="3"/>
  <c r="AW275" i="3"/>
  <c r="AV275" i="3"/>
  <c r="AG274" i="3"/>
  <c r="AF274" i="3"/>
  <c r="J273" i="3"/>
  <c r="M272" i="3"/>
  <c r="L272" i="3"/>
  <c r="Q262" i="3"/>
  <c r="P262" i="3"/>
  <c r="K262" i="3"/>
  <c r="AG259" i="3"/>
  <c r="AF259" i="3"/>
  <c r="J247" i="3"/>
  <c r="Q239" i="3"/>
  <c r="P239" i="3"/>
  <c r="K239" i="3"/>
  <c r="AW234" i="3"/>
  <c r="AV234" i="3"/>
  <c r="AW188" i="3"/>
  <c r="AG180" i="3"/>
  <c r="AF180" i="3"/>
  <c r="BM176" i="3"/>
  <c r="BL176" i="3"/>
  <c r="AG176" i="3"/>
  <c r="AF176" i="3"/>
  <c r="BM172" i="3"/>
  <c r="BL172" i="3"/>
  <c r="AG172" i="3"/>
  <c r="AF172" i="3"/>
  <c r="BM168" i="3"/>
  <c r="BL168" i="3"/>
  <c r="AG168" i="3"/>
  <c r="AF168" i="3"/>
  <c r="BM164" i="3"/>
  <c r="BL164" i="3"/>
  <c r="AG164" i="3"/>
  <c r="AF164" i="3"/>
  <c r="BM157" i="3"/>
  <c r="BL157" i="3"/>
  <c r="AG157" i="3"/>
  <c r="AF157" i="3"/>
  <c r="BM153" i="3"/>
  <c r="BL153" i="3"/>
  <c r="AG153" i="3"/>
  <c r="AF153" i="3"/>
  <c r="BM145" i="3"/>
  <c r="BL145" i="3"/>
  <c r="AG145" i="3"/>
  <c r="AF145" i="3"/>
  <c r="BM130" i="3"/>
  <c r="BL130" i="3"/>
  <c r="AG130" i="3"/>
  <c r="AF130" i="3"/>
  <c r="BM121" i="3"/>
  <c r="BL121" i="3"/>
  <c r="AG121" i="3"/>
  <c r="AF121" i="3"/>
  <c r="BM113" i="3"/>
  <c r="BL113" i="3"/>
  <c r="AG113" i="3"/>
  <c r="AF113" i="3"/>
  <c r="BM109" i="3"/>
  <c r="BL109" i="3"/>
  <c r="AG109" i="3"/>
  <c r="AF109" i="3"/>
  <c r="BM105" i="3"/>
  <c r="BL105" i="3"/>
  <c r="AG105" i="3"/>
  <c r="AF105" i="3"/>
  <c r="BM101" i="3"/>
  <c r="BL101" i="3"/>
  <c r="AG101" i="3"/>
  <c r="AF101" i="3"/>
  <c r="BM97" i="3"/>
  <c r="BL97" i="3"/>
  <c r="AG97" i="3"/>
  <c r="AF97" i="3"/>
  <c r="Q409" i="3"/>
  <c r="P409" i="3"/>
  <c r="K409" i="3"/>
  <c r="P405" i="3"/>
  <c r="Q353" i="3"/>
  <c r="P353" i="3"/>
  <c r="K353" i="3"/>
  <c r="AG345" i="3"/>
  <c r="AF345" i="3"/>
  <c r="AW343" i="3"/>
  <c r="AV343" i="3"/>
  <c r="BM332" i="3"/>
  <c r="BL332" i="3"/>
  <c r="P328" i="3"/>
  <c r="BM320" i="3"/>
  <c r="BL320" i="3"/>
  <c r="AW312" i="3"/>
  <c r="AV312" i="3"/>
  <c r="AG311" i="3"/>
  <c r="AF311" i="3"/>
  <c r="J310" i="3"/>
  <c r="Q299" i="3"/>
  <c r="P299" i="3"/>
  <c r="K299" i="3"/>
  <c r="AG296" i="3"/>
  <c r="AF296" i="3"/>
  <c r="J286" i="3"/>
  <c r="Q279" i="3"/>
  <c r="P279" i="3"/>
  <c r="K279" i="3"/>
  <c r="BL276" i="3"/>
  <c r="Q276" i="3"/>
  <c r="AW274" i="3"/>
  <c r="AV274" i="3"/>
  <c r="BM263" i="3"/>
  <c r="BL263" i="3"/>
  <c r="P260" i="3"/>
  <c r="BM251" i="3"/>
  <c r="BL251" i="3"/>
  <c r="AW244" i="3"/>
  <c r="AV244" i="3"/>
  <c r="AG243" i="3"/>
  <c r="AF243" i="3"/>
  <c r="J242" i="3"/>
  <c r="Q230" i="3"/>
  <c r="P230" i="3"/>
  <c r="K230" i="3"/>
  <c r="AG227" i="3"/>
  <c r="AF227" i="3"/>
  <c r="P188" i="3"/>
  <c r="J188" i="3"/>
  <c r="BM177" i="3"/>
  <c r="BL177" i="3"/>
  <c r="AG177" i="3"/>
  <c r="AF177" i="3"/>
  <c r="BM173" i="3"/>
  <c r="BL173" i="3"/>
  <c r="AG173" i="3"/>
  <c r="AF173" i="3"/>
  <c r="BM169" i="3"/>
  <c r="BL169" i="3"/>
  <c r="AG169" i="3"/>
  <c r="AF169" i="3"/>
  <c r="BM165" i="3"/>
  <c r="BL165" i="3"/>
  <c r="AG165" i="3"/>
  <c r="AF165" i="3"/>
  <c r="BM158" i="3"/>
  <c r="BL158" i="3"/>
  <c r="AG158" i="3"/>
  <c r="AF158" i="3"/>
  <c r="BM154" i="3"/>
  <c r="BL154" i="3"/>
  <c r="AG154" i="3"/>
  <c r="AF154" i="3"/>
  <c r="BM147" i="3"/>
  <c r="BL147" i="3"/>
  <c r="AG147" i="3"/>
  <c r="AF147" i="3"/>
  <c r="BM131" i="3"/>
  <c r="BL131" i="3"/>
  <c r="AG131" i="3"/>
  <c r="AF131" i="3"/>
  <c r="BM123" i="3"/>
  <c r="BL123" i="3"/>
  <c r="AG123" i="3"/>
  <c r="AF123" i="3"/>
  <c r="BM114" i="3"/>
  <c r="BL114" i="3"/>
  <c r="AG114" i="3"/>
  <c r="AF114" i="3"/>
  <c r="BM110" i="3"/>
  <c r="BL110" i="3"/>
  <c r="AG110" i="3"/>
  <c r="AF110" i="3"/>
  <c r="BM106" i="3"/>
  <c r="BL106" i="3"/>
  <c r="AG106" i="3"/>
  <c r="AF106" i="3"/>
  <c r="BM102" i="3"/>
  <c r="BL102" i="3"/>
  <c r="AG102" i="3"/>
  <c r="AF102" i="3"/>
  <c r="AG95" i="3"/>
  <c r="AF95" i="3"/>
  <c r="P94" i="3"/>
  <c r="Q94" i="3"/>
  <c r="K94" i="3"/>
  <c r="AV75" i="3"/>
  <c r="AW75" i="3"/>
  <c r="P75" i="3"/>
  <c r="Q75" i="3"/>
  <c r="K75" i="3"/>
  <c r="AV71" i="3"/>
  <c r="AW71" i="3"/>
  <c r="P71" i="3"/>
  <c r="Q71" i="3"/>
  <c r="K71" i="3"/>
  <c r="AV58" i="3"/>
  <c r="AW58" i="3"/>
  <c r="P58" i="3"/>
  <c r="Q58" i="3"/>
  <c r="K58" i="3"/>
  <c r="Q102" i="3"/>
  <c r="P102" i="3"/>
  <c r="K102" i="3"/>
  <c r="Q99" i="3"/>
  <c r="P99" i="3"/>
  <c r="K99" i="3"/>
  <c r="BL93" i="3"/>
  <c r="BM93" i="3"/>
  <c r="AV91" i="3"/>
  <c r="AW91" i="3"/>
  <c r="AF87" i="3"/>
  <c r="AG87" i="3"/>
  <c r="L78" i="3"/>
  <c r="M78" i="3"/>
  <c r="P77" i="3"/>
  <c r="Q77" i="3"/>
  <c r="K77" i="3"/>
  <c r="P72" i="3"/>
  <c r="Q72" i="3"/>
  <c r="K72" i="3"/>
  <c r="P59" i="3"/>
  <c r="Q59" i="3"/>
  <c r="K59" i="3"/>
  <c r="P45" i="3"/>
  <c r="Q45" i="3"/>
  <c r="K45" i="3"/>
  <c r="J44" i="3"/>
  <c r="P30" i="3"/>
  <c r="Q30" i="3"/>
  <c r="K30" i="3"/>
  <c r="J29" i="3"/>
  <c r="AW98" i="3"/>
  <c r="AV98" i="3"/>
  <c r="L74" i="3"/>
  <c r="M74" i="3"/>
  <c r="AV73" i="3"/>
  <c r="AW73" i="3"/>
  <c r="P73" i="3"/>
  <c r="Q73" i="3"/>
  <c r="K73" i="3"/>
  <c r="L57" i="3"/>
  <c r="M57" i="3"/>
  <c r="AV55" i="3"/>
  <c r="AW55" i="3"/>
  <c r="P55" i="3"/>
  <c r="Q55" i="3"/>
  <c r="K55" i="3"/>
  <c r="J45" i="3"/>
  <c r="BL25" i="3"/>
  <c r="BM25" i="3"/>
  <c r="AF25" i="3"/>
  <c r="AG25" i="3"/>
  <c r="BM98" i="3"/>
  <c r="BL98" i="3"/>
  <c r="J98" i="3"/>
  <c r="AW1135" i="2"/>
  <c r="AV1135" i="2"/>
  <c r="BM1129" i="2"/>
  <c r="BL1129" i="2"/>
  <c r="AW1127" i="2"/>
  <c r="AV1127" i="2"/>
  <c r="BM1125" i="2"/>
  <c r="BL1125" i="2"/>
  <c r="AW1123" i="2"/>
  <c r="AV1123" i="2"/>
  <c r="AG1121" i="2"/>
  <c r="AF1121" i="2"/>
  <c r="M1120" i="2"/>
  <c r="L1120" i="2"/>
  <c r="Q1119" i="2"/>
  <c r="P1119" i="2"/>
  <c r="K1119" i="2"/>
  <c r="BM1117" i="2"/>
  <c r="BL1117" i="2"/>
  <c r="AW1052" i="2"/>
  <c r="AV1052" i="2"/>
  <c r="AG1050" i="2"/>
  <c r="AF1050" i="2"/>
  <c r="BM1042" i="2"/>
  <c r="BL1042" i="2"/>
  <c r="Q1032" i="2"/>
  <c r="P1032" i="2"/>
  <c r="K1032" i="2"/>
  <c r="Q1024" i="2"/>
  <c r="P1024" i="2"/>
  <c r="K1024" i="2"/>
  <c r="BM1022" i="2"/>
  <c r="BL1022" i="2"/>
  <c r="AW1020" i="2"/>
  <c r="AV1020" i="2"/>
  <c r="AG1018" i="2"/>
  <c r="AF1018" i="2"/>
  <c r="M1017" i="2"/>
  <c r="L1017" i="2"/>
  <c r="Q1013" i="2"/>
  <c r="P1013" i="2"/>
  <c r="K1013" i="2"/>
  <c r="Q1011" i="2"/>
  <c r="P1011" i="2"/>
  <c r="K1011" i="2"/>
  <c r="BM1008" i="2"/>
  <c r="BL1008" i="2"/>
  <c r="AW1005" i="2"/>
  <c r="AV1005" i="2"/>
  <c r="AG1003" i="2"/>
  <c r="AF1003" i="2"/>
  <c r="AG1000" i="2"/>
  <c r="AF1000" i="2"/>
  <c r="M999" i="2"/>
  <c r="L999" i="2"/>
  <c r="Q997" i="2"/>
  <c r="P997" i="2"/>
  <c r="K997" i="2"/>
  <c r="BM994" i="2"/>
  <c r="BL994" i="2"/>
  <c r="BM992" i="2"/>
  <c r="BL992" i="2"/>
  <c r="AW989" i="2"/>
  <c r="AV989" i="2"/>
  <c r="AG984" i="2"/>
  <c r="AF984" i="2"/>
  <c r="M982" i="2"/>
  <c r="L982" i="2"/>
  <c r="Q981" i="2"/>
  <c r="P981" i="2"/>
  <c r="K981" i="2"/>
  <c r="BM978" i="2"/>
  <c r="BL978" i="2"/>
  <c r="AW976" i="2"/>
  <c r="AV976" i="2"/>
  <c r="AW973" i="2"/>
  <c r="AV973" i="2"/>
  <c r="AG970" i="2"/>
  <c r="AF970" i="2"/>
  <c r="M968" i="2"/>
  <c r="L968" i="2"/>
  <c r="Q966" i="2"/>
  <c r="P966" i="2"/>
  <c r="K966" i="2"/>
  <c r="Q964" i="2"/>
  <c r="P964" i="2"/>
  <c r="K964" i="2"/>
  <c r="BM960" i="2"/>
  <c r="BL960" i="2"/>
  <c r="AW958" i="2"/>
  <c r="AV958" i="2"/>
  <c r="AW942" i="2"/>
  <c r="AV942" i="2"/>
  <c r="AG940" i="2"/>
  <c r="AF940" i="2"/>
  <c r="M939" i="2"/>
  <c r="L939" i="2"/>
  <c r="Q938" i="2"/>
  <c r="P938" i="2"/>
  <c r="K938" i="2"/>
  <c r="M1086" i="2"/>
  <c r="L1086" i="2"/>
  <c r="M1066" i="2"/>
  <c r="L1066" i="2"/>
  <c r="BM936" i="2"/>
  <c r="BL936" i="2"/>
  <c r="AW929" i="2"/>
  <c r="AV929" i="2"/>
  <c r="M919" i="2"/>
  <c r="L919" i="2"/>
  <c r="BL893" i="2"/>
  <c r="BM893" i="2"/>
  <c r="AF893" i="2"/>
  <c r="AG893" i="2"/>
  <c r="BL890" i="2"/>
  <c r="BM890" i="2"/>
  <c r="AF890" i="2"/>
  <c r="AG890" i="2"/>
  <c r="BL881" i="2"/>
  <c r="BM881" i="2"/>
  <c r="AF881" i="2"/>
  <c r="AG881" i="2"/>
  <c r="BL878" i="2"/>
  <c r="BM878" i="2"/>
  <c r="AF878" i="2"/>
  <c r="AG878" i="2"/>
  <c r="L872" i="2"/>
  <c r="M872" i="2"/>
  <c r="AV871" i="2"/>
  <c r="AW871" i="2"/>
  <c r="P871" i="2"/>
  <c r="Q871" i="2"/>
  <c r="K871" i="2"/>
  <c r="M1102" i="2"/>
  <c r="L1102" i="2"/>
  <c r="M1094" i="2"/>
  <c r="L1094" i="2"/>
  <c r="M1080" i="2"/>
  <c r="L1080" i="2"/>
  <c r="M1059" i="2"/>
  <c r="L1059" i="2"/>
  <c r="M1004" i="2"/>
  <c r="L1004" i="2"/>
  <c r="Q935" i="2"/>
  <c r="P935" i="2"/>
  <c r="K935" i="2"/>
  <c r="AW924" i="2"/>
  <c r="AV924" i="2"/>
  <c r="BM920" i="2"/>
  <c r="BL920" i="2"/>
  <c r="AW919" i="2"/>
  <c r="AV919" i="2"/>
  <c r="AG916" i="2"/>
  <c r="AF916" i="2"/>
  <c r="AG914" i="2"/>
  <c r="AF914" i="2"/>
  <c r="AW910" i="2"/>
  <c r="AV910" i="2"/>
  <c r="BM906" i="2"/>
  <c r="BL906" i="2"/>
  <c r="AF894" i="2"/>
  <c r="AG894" i="2"/>
  <c r="BL882" i="2"/>
  <c r="BM882" i="2"/>
  <c r="M1033" i="2"/>
  <c r="L1033" i="2"/>
  <c r="L892" i="2"/>
  <c r="M892" i="2"/>
  <c r="BL883" i="2"/>
  <c r="BM883" i="2"/>
  <c r="AF883" i="2"/>
  <c r="AG883" i="2"/>
  <c r="M988" i="2"/>
  <c r="L988" i="2"/>
  <c r="AF874" i="2"/>
  <c r="AG874" i="2"/>
  <c r="AF870" i="2"/>
  <c r="AG870" i="2"/>
  <c r="BL863" i="2"/>
  <c r="BM863" i="2"/>
  <c r="AF863" i="2"/>
  <c r="AG863" i="2"/>
  <c r="BL844" i="2"/>
  <c r="BM844" i="2"/>
  <c r="BL831" i="2"/>
  <c r="BM831" i="2"/>
  <c r="AW486" i="2"/>
  <c r="AV486" i="2"/>
  <c r="K906" i="2"/>
  <c r="P848" i="2"/>
  <c r="Q848" i="2"/>
  <c r="K848" i="2"/>
  <c r="BM845" i="2"/>
  <c r="AG845" i="2"/>
  <c r="P845" i="2"/>
  <c r="AV843" i="2"/>
  <c r="AW843" i="2"/>
  <c r="BL828" i="2"/>
  <c r="BM828" i="2"/>
  <c r="AW823" i="2"/>
  <c r="AG717" i="2"/>
  <c r="AF717" i="2"/>
  <c r="M716" i="2"/>
  <c r="L716" i="2"/>
  <c r="Q715" i="2"/>
  <c r="P715" i="2"/>
  <c r="K715" i="2"/>
  <c r="BM713" i="2"/>
  <c r="BL713" i="2"/>
  <c r="AW711" i="2"/>
  <c r="AV711" i="2"/>
  <c r="AG709" i="2"/>
  <c r="AF709" i="2"/>
  <c r="M708" i="2"/>
  <c r="L708" i="2"/>
  <c r="Q707" i="2"/>
  <c r="P707" i="2"/>
  <c r="K707" i="2"/>
  <c r="BM705" i="2"/>
  <c r="BL705" i="2"/>
  <c r="AW703" i="2"/>
  <c r="AV703" i="2"/>
  <c r="AG700" i="2"/>
  <c r="AF700" i="2"/>
  <c r="M699" i="2"/>
  <c r="L699" i="2"/>
  <c r="Q698" i="2"/>
  <c r="P698" i="2"/>
  <c r="K698" i="2"/>
  <c r="BM696" i="2"/>
  <c r="BL696" i="2"/>
  <c r="AW694" i="2"/>
  <c r="AV694" i="2"/>
  <c r="AG689" i="2"/>
  <c r="AF689" i="2"/>
  <c r="M688" i="2"/>
  <c r="L688" i="2"/>
  <c r="Q687" i="2"/>
  <c r="P687" i="2"/>
  <c r="K687" i="2"/>
  <c r="BM685" i="2"/>
  <c r="BL685" i="2"/>
  <c r="AW680" i="2"/>
  <c r="AV680" i="2"/>
  <c r="AG678" i="2"/>
  <c r="AF678" i="2"/>
  <c r="M677" i="2"/>
  <c r="L677" i="2"/>
  <c r="Q676" i="2"/>
  <c r="P676" i="2"/>
  <c r="K676" i="2"/>
  <c r="BM670" i="2"/>
  <c r="BL670" i="2"/>
  <c r="AW668" i="2"/>
  <c r="AV668" i="2"/>
  <c r="AG666" i="2"/>
  <c r="AF666" i="2"/>
  <c r="M665" i="2"/>
  <c r="L665" i="2"/>
  <c r="Q664" i="2"/>
  <c r="P664" i="2"/>
  <c r="K664" i="2"/>
  <c r="BM662" i="2"/>
  <c r="BL662" i="2"/>
  <c r="AW660" i="2"/>
  <c r="AV660" i="2"/>
  <c r="AG657" i="2"/>
  <c r="AF657" i="2"/>
  <c r="M656" i="2"/>
  <c r="L656" i="2"/>
  <c r="Q655" i="2"/>
  <c r="P655" i="2"/>
  <c r="K655" i="2"/>
  <c r="BM653" i="2"/>
  <c r="BL653" i="2"/>
  <c r="AW649" i="2"/>
  <c r="AV649" i="2"/>
  <c r="AG647" i="2"/>
  <c r="AF647" i="2"/>
  <c r="M646" i="2"/>
  <c r="L646" i="2"/>
  <c r="Q645" i="2"/>
  <c r="P645" i="2"/>
  <c r="K645" i="2"/>
  <c r="BM643" i="2"/>
  <c r="BL643" i="2"/>
  <c r="AW641" i="2"/>
  <c r="AV641" i="2"/>
  <c r="AG639" i="2"/>
  <c r="AF639" i="2"/>
  <c r="M638" i="2"/>
  <c r="L638" i="2"/>
  <c r="Q636" i="2"/>
  <c r="P636" i="2"/>
  <c r="K636" i="2"/>
  <c r="BM634" i="2"/>
  <c r="BL634" i="2"/>
  <c r="AW632" i="2"/>
  <c r="AV632" i="2"/>
  <c r="AG630" i="2"/>
  <c r="AF630" i="2"/>
  <c r="M626" i="2"/>
  <c r="L626" i="2"/>
  <c r="Q625" i="2"/>
  <c r="P625" i="2"/>
  <c r="K625" i="2"/>
  <c r="BM623" i="2"/>
  <c r="BL623" i="2"/>
  <c r="AW621" i="2"/>
  <c r="AV621" i="2"/>
  <c r="AG619" i="2"/>
  <c r="AF619" i="2"/>
  <c r="M618" i="2"/>
  <c r="L618" i="2"/>
  <c r="Q617" i="2"/>
  <c r="P617" i="2"/>
  <c r="K617" i="2"/>
  <c r="BM614" i="2"/>
  <c r="BL614" i="2"/>
  <c r="AW612" i="2"/>
  <c r="AV612" i="2"/>
  <c r="AG610" i="2"/>
  <c r="AF610" i="2"/>
  <c r="M609" i="2"/>
  <c r="L609" i="2"/>
  <c r="Q608" i="2"/>
  <c r="P608" i="2"/>
  <c r="K608" i="2"/>
  <c r="BM606" i="2"/>
  <c r="BL606" i="2"/>
  <c r="AW604" i="2"/>
  <c r="AV604" i="2"/>
  <c r="AG602" i="2"/>
  <c r="AF602" i="2"/>
  <c r="M601" i="2"/>
  <c r="L601" i="2"/>
  <c r="Q600" i="2"/>
  <c r="P600" i="2"/>
  <c r="K600" i="2"/>
  <c r="BM598" i="2"/>
  <c r="BL598" i="2"/>
  <c r="AW596" i="2"/>
  <c r="AV596" i="2"/>
  <c r="AG594" i="2"/>
  <c r="AF594" i="2"/>
  <c r="M593" i="2"/>
  <c r="L593" i="2"/>
  <c r="Q592" i="2"/>
  <c r="P592" i="2"/>
  <c r="K592" i="2"/>
  <c r="BM590" i="2"/>
  <c r="BL590" i="2"/>
  <c r="AW586" i="2"/>
  <c r="AV586" i="2"/>
  <c r="AG582" i="2"/>
  <c r="AF582" i="2"/>
  <c r="M581" i="2"/>
  <c r="L581" i="2"/>
  <c r="Q580" i="2"/>
  <c r="P580" i="2"/>
  <c r="K580" i="2"/>
  <c r="BM578" i="2"/>
  <c r="BL578" i="2"/>
  <c r="AW576" i="2"/>
  <c r="AV576" i="2"/>
  <c r="AG574" i="2"/>
  <c r="AF574" i="2"/>
  <c r="M573" i="2"/>
  <c r="L573" i="2"/>
  <c r="Q572" i="2"/>
  <c r="P572" i="2"/>
  <c r="K572" i="2"/>
  <c r="BM568" i="2"/>
  <c r="BL568" i="2"/>
  <c r="AW566" i="2"/>
  <c r="AV566" i="2"/>
  <c r="AG564" i="2"/>
  <c r="AF564" i="2"/>
  <c r="M563" i="2"/>
  <c r="L563" i="2"/>
  <c r="Q562" i="2"/>
  <c r="P562" i="2"/>
  <c r="K562" i="2"/>
  <c r="BM560" i="2"/>
  <c r="BL560" i="2"/>
  <c r="AW558" i="2"/>
  <c r="AV558" i="2"/>
  <c r="AG556" i="2"/>
  <c r="AF556" i="2"/>
  <c r="M553" i="2"/>
  <c r="L553" i="2"/>
  <c r="Q552" i="2"/>
  <c r="P552" i="2"/>
  <c r="K552" i="2"/>
  <c r="BM550" i="2"/>
  <c r="BL550" i="2"/>
  <c r="AW548" i="2"/>
  <c r="AV548" i="2"/>
  <c r="AG546" i="2"/>
  <c r="AF546" i="2"/>
  <c r="M545" i="2"/>
  <c r="L545" i="2"/>
  <c r="Q544" i="2"/>
  <c r="P544" i="2"/>
  <c r="K544" i="2"/>
  <c r="BM542" i="2"/>
  <c r="BL542" i="2"/>
  <c r="AW540" i="2"/>
  <c r="AV540" i="2"/>
  <c r="AG538" i="2"/>
  <c r="AF538" i="2"/>
  <c r="M537" i="2"/>
  <c r="L537" i="2"/>
  <c r="Q535" i="2"/>
  <c r="P535" i="2"/>
  <c r="K535" i="2"/>
  <c r="BM533" i="2"/>
  <c r="BL533" i="2"/>
  <c r="AW531" i="2"/>
  <c r="AV531" i="2"/>
  <c r="AG529" i="2"/>
  <c r="AF529" i="2"/>
  <c r="M528" i="2"/>
  <c r="L528" i="2"/>
  <c r="Q527" i="2"/>
  <c r="P527" i="2"/>
  <c r="K527" i="2"/>
  <c r="BM525" i="2"/>
  <c r="BL525" i="2"/>
  <c r="AW523" i="2"/>
  <c r="AV523" i="2"/>
  <c r="AG521" i="2"/>
  <c r="AF521" i="2"/>
  <c r="M520" i="2"/>
  <c r="L520" i="2"/>
  <c r="Q519" i="2"/>
  <c r="P519" i="2"/>
  <c r="K519" i="2"/>
  <c r="BM517" i="2"/>
  <c r="BL517" i="2"/>
  <c r="AW515" i="2"/>
  <c r="AV515" i="2"/>
  <c r="AG513" i="2"/>
  <c r="AF513" i="2"/>
  <c r="M512" i="2"/>
  <c r="L512" i="2"/>
  <c r="Q511" i="2"/>
  <c r="P511" i="2"/>
  <c r="K511" i="2"/>
  <c r="BM508" i="2"/>
  <c r="BL508" i="2"/>
  <c r="AW506" i="2"/>
  <c r="AV506" i="2"/>
  <c r="AG500" i="2"/>
  <c r="AF500" i="2"/>
  <c r="M499" i="2"/>
  <c r="L499" i="2"/>
  <c r="Q498" i="2"/>
  <c r="P498" i="2"/>
  <c r="K498" i="2"/>
  <c r="BM496" i="2"/>
  <c r="BL496" i="2"/>
  <c r="AW494" i="2"/>
  <c r="AV494" i="2"/>
  <c r="AG491" i="2"/>
  <c r="AF491" i="2"/>
  <c r="AW487" i="2"/>
  <c r="AV487" i="2"/>
  <c r="Q487" i="2"/>
  <c r="P487" i="2"/>
  <c r="K487" i="2"/>
  <c r="AV857" i="2"/>
  <c r="AW857" i="2"/>
  <c r="AF851" i="2"/>
  <c r="AG851" i="2"/>
  <c r="J850" i="2"/>
  <c r="L849" i="2"/>
  <c r="M849" i="2"/>
  <c r="P835" i="2"/>
  <c r="Q835" i="2"/>
  <c r="K835" i="2"/>
  <c r="AF832" i="2"/>
  <c r="AG832" i="2"/>
  <c r="P820" i="2"/>
  <c r="J820" i="2"/>
  <c r="K936" i="2"/>
  <c r="AV851" i="2"/>
  <c r="AW851" i="2"/>
  <c r="BL836" i="2"/>
  <c r="BM836" i="2"/>
  <c r="BL827" i="2"/>
  <c r="BM827" i="2"/>
  <c r="L286" i="2"/>
  <c r="M286" i="2"/>
  <c r="AV285" i="2"/>
  <c r="AW285" i="2"/>
  <c r="P285" i="2"/>
  <c r="Q285" i="2"/>
  <c r="K285" i="2"/>
  <c r="BL277" i="2"/>
  <c r="BM277" i="2"/>
  <c r="AF277" i="2"/>
  <c r="AG277" i="2"/>
  <c r="L270" i="2"/>
  <c r="M270" i="2"/>
  <c r="AV269" i="2"/>
  <c r="AW269" i="2"/>
  <c r="P269" i="2"/>
  <c r="Q269" i="2"/>
  <c r="K269" i="2"/>
  <c r="BL261" i="2"/>
  <c r="BM261" i="2"/>
  <c r="AF261" i="2"/>
  <c r="AG261" i="2"/>
  <c r="L252" i="2"/>
  <c r="M252" i="2"/>
  <c r="AV251" i="2"/>
  <c r="AW251" i="2"/>
  <c r="P251" i="2"/>
  <c r="Q251" i="2"/>
  <c r="K251" i="2"/>
  <c r="BL242" i="2"/>
  <c r="BM242" i="2"/>
  <c r="AF242" i="2"/>
  <c r="AG242" i="2"/>
  <c r="L232" i="2"/>
  <c r="M232" i="2"/>
  <c r="AV231" i="2"/>
  <c r="AW231" i="2"/>
  <c r="P231" i="2"/>
  <c r="Q231" i="2"/>
  <c r="K231" i="2"/>
  <c r="BL218" i="2"/>
  <c r="BM218" i="2"/>
  <c r="AF218" i="2"/>
  <c r="AG218" i="2"/>
  <c r="L207" i="2"/>
  <c r="M207" i="2"/>
  <c r="AV206" i="2"/>
  <c r="AW206" i="2"/>
  <c r="P206" i="2"/>
  <c r="Q206" i="2"/>
  <c r="K206" i="2"/>
  <c r="BL198" i="2"/>
  <c r="BM198" i="2"/>
  <c r="AF198" i="2"/>
  <c r="AG198" i="2"/>
  <c r="L190" i="2"/>
  <c r="M190" i="2"/>
  <c r="AV189" i="2"/>
  <c r="AW189" i="2"/>
  <c r="P189" i="2"/>
  <c r="Q189" i="2"/>
  <c r="K189" i="2"/>
  <c r="BL180" i="2"/>
  <c r="BM180" i="2"/>
  <c r="AF180" i="2"/>
  <c r="AG180" i="2"/>
  <c r="L173" i="2"/>
  <c r="M173" i="2"/>
  <c r="AV172" i="2"/>
  <c r="AW172" i="2"/>
  <c r="P172" i="2"/>
  <c r="Q172" i="2"/>
  <c r="K172" i="2"/>
  <c r="BL164" i="2"/>
  <c r="BM164" i="2"/>
  <c r="AF164" i="2"/>
  <c r="AG164" i="2"/>
  <c r="L155" i="2"/>
  <c r="M155" i="2"/>
  <c r="AV154" i="2"/>
  <c r="AW154" i="2"/>
  <c r="P154" i="2"/>
  <c r="Q154" i="2"/>
  <c r="K154" i="2"/>
  <c r="BL146" i="2"/>
  <c r="BM146" i="2"/>
  <c r="AF146" i="2"/>
  <c r="AG146" i="2"/>
  <c r="L139" i="2"/>
  <c r="M139" i="2"/>
  <c r="AV138" i="2"/>
  <c r="AW138" i="2"/>
  <c r="P138" i="2"/>
  <c r="Q138" i="2"/>
  <c r="K138" i="2"/>
  <c r="BL130" i="2"/>
  <c r="BM130" i="2"/>
  <c r="AF130" i="2"/>
  <c r="AG130" i="2"/>
  <c r="L123" i="2"/>
  <c r="M123" i="2"/>
  <c r="AV122" i="2"/>
  <c r="AW122" i="2"/>
  <c r="P122" i="2"/>
  <c r="Q122" i="2"/>
  <c r="K122" i="2"/>
  <c r="BL108" i="2"/>
  <c r="BM108" i="2"/>
  <c r="AF108" i="2"/>
  <c r="AG108" i="2"/>
  <c r="BM49" i="2"/>
  <c r="BL49" i="2"/>
  <c r="AG47" i="2"/>
  <c r="AF47" i="2"/>
  <c r="AG44" i="2"/>
  <c r="AF44" i="2"/>
  <c r="Q42" i="2"/>
  <c r="P42" i="2"/>
  <c r="K42" i="2"/>
  <c r="BM40" i="2"/>
  <c r="BL40" i="2"/>
  <c r="Q38" i="2"/>
  <c r="P38" i="2"/>
  <c r="K38" i="2"/>
  <c r="AG27" i="2"/>
  <c r="AF27" i="2"/>
  <c r="AW18" i="2"/>
  <c r="AV18" i="2"/>
  <c r="AG16" i="2"/>
  <c r="AF16" i="2"/>
  <c r="AW14" i="2"/>
  <c r="AV14" i="2"/>
  <c r="BM12" i="2"/>
  <c r="BL12" i="2"/>
  <c r="P445" i="2"/>
  <c r="Q445" i="2"/>
  <c r="K445" i="2"/>
  <c r="P443" i="2"/>
  <c r="Q443" i="2"/>
  <c r="K443" i="2"/>
  <c r="BL441" i="2"/>
  <c r="BM441" i="2"/>
  <c r="AV439" i="2"/>
  <c r="AW439" i="2"/>
  <c r="AF437" i="2"/>
  <c r="AG437" i="2"/>
  <c r="L436" i="2"/>
  <c r="M436" i="2"/>
  <c r="P435" i="2"/>
  <c r="Q435" i="2"/>
  <c r="K435" i="2"/>
  <c r="BL433" i="2"/>
  <c r="BM433" i="2"/>
  <c r="AV431" i="2"/>
  <c r="AW431" i="2"/>
  <c r="BL398" i="2"/>
  <c r="BM398" i="2"/>
  <c r="AV396" i="2"/>
  <c r="AW396" i="2"/>
  <c r="P386" i="2"/>
  <c r="Q386" i="2"/>
  <c r="K386" i="2"/>
  <c r="L380" i="2"/>
  <c r="M380" i="2"/>
  <c r="P379" i="2"/>
  <c r="Q379" i="2"/>
  <c r="K379" i="2"/>
  <c r="AV375" i="2"/>
  <c r="AW375" i="2"/>
  <c r="AF373" i="2"/>
  <c r="AG373" i="2"/>
  <c r="AF368" i="2"/>
  <c r="AG368" i="2"/>
  <c r="L367" i="2"/>
  <c r="M367" i="2"/>
  <c r="P366" i="2"/>
  <c r="Q366" i="2"/>
  <c r="K366" i="2"/>
  <c r="BL363" i="2"/>
  <c r="BM363" i="2"/>
  <c r="AV361" i="2"/>
  <c r="AW361" i="2"/>
  <c r="AV354" i="2"/>
  <c r="AW354" i="2"/>
  <c r="AF352" i="2"/>
  <c r="AG352" i="2"/>
  <c r="L351" i="2"/>
  <c r="M351" i="2"/>
  <c r="P350" i="2"/>
  <c r="Q350" i="2"/>
  <c r="K350" i="2"/>
  <c r="AF328" i="2"/>
  <c r="AG328" i="2"/>
  <c r="L326" i="2"/>
  <c r="M326" i="2"/>
  <c r="P325" i="2"/>
  <c r="Q325" i="2"/>
  <c r="K325" i="2"/>
  <c r="BL322" i="2"/>
  <c r="BM322" i="2"/>
  <c r="AV319" i="2"/>
  <c r="AW319" i="2"/>
  <c r="AF317" i="2"/>
  <c r="AG317" i="2"/>
  <c r="L316" i="2"/>
  <c r="M316" i="2"/>
  <c r="P315" i="2"/>
  <c r="Q315" i="2"/>
  <c r="K315" i="2"/>
  <c r="BL313" i="2"/>
  <c r="BM313" i="2"/>
  <c r="AV307" i="2"/>
  <c r="AW307" i="2"/>
  <c r="AV305" i="2"/>
  <c r="AW305" i="2"/>
  <c r="AV303" i="2"/>
  <c r="AW303" i="2"/>
  <c r="Q45" i="2"/>
  <c r="P45" i="2"/>
  <c r="K45" i="2"/>
  <c r="AG21" i="2"/>
  <c r="AF21" i="2"/>
  <c r="AV182" i="2"/>
  <c r="AW182" i="2"/>
  <c r="AV178" i="2"/>
  <c r="AW178" i="2"/>
  <c r="AV174" i="2"/>
  <c r="AW174" i="2"/>
  <c r="AV170" i="2"/>
  <c r="AW170" i="2"/>
  <c r="AV166" i="2"/>
  <c r="AW166" i="2"/>
  <c r="AV160" i="2"/>
  <c r="AW160" i="2"/>
  <c r="AV156" i="2"/>
  <c r="AW156" i="2"/>
  <c r="AV152" i="2"/>
  <c r="AW152" i="2"/>
  <c r="AV148" i="2"/>
  <c r="AW148" i="2"/>
  <c r="AV144" i="2"/>
  <c r="AW144" i="2"/>
  <c r="AV140" i="2"/>
  <c r="AW140" i="2"/>
  <c r="AV136" i="2"/>
  <c r="AW136" i="2"/>
  <c r="AV132" i="2"/>
  <c r="AW132" i="2"/>
  <c r="AV128" i="2"/>
  <c r="AW128" i="2"/>
  <c r="AV124" i="2"/>
  <c r="AW124" i="2"/>
  <c r="AV117" i="2"/>
  <c r="AW117" i="2"/>
  <c r="AV113" i="2"/>
  <c r="AW113" i="2"/>
  <c r="Q51" i="2"/>
  <c r="P51" i="2"/>
  <c r="K51" i="2"/>
  <c r="AW46" i="2"/>
  <c r="AV46" i="2"/>
  <c r="BM43" i="2"/>
  <c r="BL43" i="2"/>
  <c r="BM39" i="2"/>
  <c r="BL39" i="2"/>
  <c r="AW33" i="2"/>
  <c r="AV33" i="2"/>
  <c r="Q27" i="2"/>
  <c r="P27" i="2"/>
  <c r="K27" i="2"/>
  <c r="AW25" i="2"/>
  <c r="AV25" i="2"/>
  <c r="AW24" i="2"/>
  <c r="AV24" i="2"/>
  <c r="AW23" i="2"/>
  <c r="AV23" i="2"/>
  <c r="AW22" i="2"/>
  <c r="AV22" i="2"/>
  <c r="BM16" i="2"/>
  <c r="BL16" i="2"/>
  <c r="AG15" i="2"/>
  <c r="AF15" i="2"/>
  <c r="AW12" i="2"/>
  <c r="AV12" i="2"/>
  <c r="AV292" i="2"/>
  <c r="AW292" i="2"/>
  <c r="P292" i="2"/>
  <c r="Q292" i="2"/>
  <c r="K292" i="2"/>
  <c r="AV288" i="2"/>
  <c r="AW288" i="2"/>
  <c r="P288" i="2"/>
  <c r="Q288" i="2"/>
  <c r="K288" i="2"/>
  <c r="AV284" i="2"/>
  <c r="AW284" i="2"/>
  <c r="P284" i="2"/>
  <c r="Q284" i="2"/>
  <c r="K284" i="2"/>
  <c r="AV280" i="2"/>
  <c r="AW280" i="2"/>
  <c r="P280" i="2"/>
  <c r="Q280" i="2"/>
  <c r="K280" i="2"/>
  <c r="AV276" i="2"/>
  <c r="AW276" i="2"/>
  <c r="P276" i="2"/>
  <c r="Q276" i="2"/>
  <c r="K276" i="2"/>
  <c r="AV272" i="2"/>
  <c r="AW272" i="2"/>
  <c r="P272" i="2"/>
  <c r="Q272" i="2"/>
  <c r="K272" i="2"/>
  <c r="AV268" i="2"/>
  <c r="AW268" i="2"/>
  <c r="P268" i="2"/>
  <c r="Q268" i="2"/>
  <c r="K268" i="2"/>
  <c r="AV264" i="2"/>
  <c r="AW264" i="2"/>
  <c r="P264" i="2"/>
  <c r="Q264" i="2"/>
  <c r="K264" i="2"/>
  <c r="AV260" i="2"/>
  <c r="AW260" i="2"/>
  <c r="P260" i="2"/>
  <c r="Q260" i="2"/>
  <c r="K260" i="2"/>
  <c r="AV254" i="2"/>
  <c r="AW254" i="2"/>
  <c r="P254" i="2"/>
  <c r="Q254" i="2"/>
  <c r="K254" i="2"/>
  <c r="AV250" i="2"/>
  <c r="AW250" i="2"/>
  <c r="P250" i="2"/>
  <c r="Q250" i="2"/>
  <c r="K250" i="2"/>
  <c r="AV245" i="2"/>
  <c r="AW245" i="2"/>
  <c r="P245" i="2"/>
  <c r="Q245" i="2"/>
  <c r="K245" i="2"/>
  <c r="AV238" i="2"/>
  <c r="AW238" i="2"/>
  <c r="P238" i="2"/>
  <c r="Q238" i="2"/>
  <c r="K238" i="2"/>
  <c r="AV234" i="2"/>
  <c r="AW234" i="2"/>
  <c r="P234" i="2"/>
  <c r="Q234" i="2"/>
  <c r="K234" i="2"/>
  <c r="AV230" i="2"/>
  <c r="AW230" i="2"/>
  <c r="P230" i="2"/>
  <c r="Q230" i="2"/>
  <c r="K230" i="2"/>
  <c r="AV221" i="2"/>
  <c r="AW221" i="2"/>
  <c r="P221" i="2"/>
  <c r="Q221" i="2"/>
  <c r="K221" i="2"/>
  <c r="AV216" i="2"/>
  <c r="AW216" i="2"/>
  <c r="P216" i="2"/>
  <c r="Q216" i="2"/>
  <c r="K216" i="2"/>
  <c r="AV212" i="2"/>
  <c r="AW212" i="2"/>
  <c r="P212" i="2"/>
  <c r="Q212" i="2"/>
  <c r="K212" i="2"/>
  <c r="AV205" i="2"/>
  <c r="AW205" i="2"/>
  <c r="P205" i="2"/>
  <c r="Q205" i="2"/>
  <c r="K205" i="2"/>
  <c r="AV201" i="2"/>
  <c r="AW201" i="2"/>
  <c r="P201" i="2"/>
  <c r="Q201" i="2"/>
  <c r="K201" i="2"/>
  <c r="AV197" i="2"/>
  <c r="AW197" i="2"/>
  <c r="P197" i="2"/>
  <c r="Q197" i="2"/>
  <c r="K197" i="2"/>
  <c r="AV192" i="2"/>
  <c r="AW192" i="2"/>
  <c r="P192" i="2"/>
  <c r="Q192" i="2"/>
  <c r="K192" i="2"/>
  <c r="AV188" i="2"/>
  <c r="AW188" i="2"/>
  <c r="P188" i="2"/>
  <c r="Q188" i="2"/>
  <c r="K188" i="2"/>
  <c r="BL184" i="2"/>
  <c r="BM184" i="2"/>
  <c r="BL179" i="2"/>
  <c r="BM179" i="2"/>
  <c r="BL175" i="2"/>
  <c r="BM175" i="2"/>
  <c r="BL171" i="2"/>
  <c r="BM171" i="2"/>
  <c r="BL167" i="2"/>
  <c r="BM167" i="2"/>
  <c r="P167" i="2"/>
  <c r="Q167" i="2"/>
  <c r="K167" i="2"/>
  <c r="BL157" i="2"/>
  <c r="BM157" i="2"/>
  <c r="AF157" i="2"/>
  <c r="AG157" i="2"/>
  <c r="BL153" i="2"/>
  <c r="BM153" i="2"/>
  <c r="AF153" i="2"/>
  <c r="AG153" i="2"/>
  <c r="BL149" i="2"/>
  <c r="BM149" i="2"/>
  <c r="AF149" i="2"/>
  <c r="AG149" i="2"/>
  <c r="BL145" i="2"/>
  <c r="BM145" i="2"/>
  <c r="AF145" i="2"/>
  <c r="AG145" i="2"/>
  <c r="BL141" i="2"/>
  <c r="BM141" i="2"/>
  <c r="AF141" i="2"/>
  <c r="AG141" i="2"/>
  <c r="BL137" i="2"/>
  <c r="BM137" i="2"/>
  <c r="AF137" i="2"/>
  <c r="AG137" i="2"/>
  <c r="BL133" i="2"/>
  <c r="BM133" i="2"/>
  <c r="AF133" i="2"/>
  <c r="AG133" i="2"/>
  <c r="BL129" i="2"/>
  <c r="BM129" i="2"/>
  <c r="AF129" i="2"/>
  <c r="AG129" i="2"/>
  <c r="BL125" i="2"/>
  <c r="BM125" i="2"/>
  <c r="AF125" i="2"/>
  <c r="AG125" i="2"/>
  <c r="BL118" i="2"/>
  <c r="BM118" i="2"/>
  <c r="AF118" i="2"/>
  <c r="AG118" i="2"/>
  <c r="BL114" i="2"/>
  <c r="BM114" i="2"/>
  <c r="AF114" i="2"/>
  <c r="AG114" i="2"/>
  <c r="BL107" i="2"/>
  <c r="BM107" i="2"/>
  <c r="AF107" i="2"/>
  <c r="AG107" i="2"/>
  <c r="L415" i="2"/>
  <c r="M415" i="2"/>
  <c r="L387" i="2"/>
  <c r="M387" i="2"/>
  <c r="L428" i="2"/>
  <c r="M428" i="2"/>
  <c r="L444" i="2"/>
  <c r="M444" i="2"/>
  <c r="L409" i="2"/>
  <c r="M409" i="2"/>
  <c r="L347" i="2"/>
  <c r="M347" i="2"/>
  <c r="L304" i="2"/>
  <c r="M304" i="2"/>
  <c r="P64" i="21"/>
  <c r="O64" i="21"/>
  <c r="P61" i="21"/>
  <c r="O61" i="21"/>
  <c r="V57" i="21"/>
  <c r="U57" i="21"/>
  <c r="M57" i="21"/>
  <c r="BR10" i="21"/>
  <c r="BQ10" i="21"/>
  <c r="P194" i="20"/>
  <c r="O194" i="20"/>
  <c r="P151" i="20"/>
  <c r="O151" i="20"/>
  <c r="P200" i="20"/>
  <c r="O200" i="20"/>
  <c r="P128" i="20"/>
  <c r="O128" i="20"/>
  <c r="BX124" i="20"/>
  <c r="BO124" i="20"/>
  <c r="BW124" i="20"/>
  <c r="AY1126" i="2"/>
  <c r="CD129" i="20"/>
  <c r="CC129" i="20"/>
  <c r="BC1131" i="2"/>
  <c r="P86" i="20"/>
  <c r="O86" i="20"/>
  <c r="P60" i="20"/>
  <c r="O60" i="20"/>
  <c r="P46" i="20"/>
  <c r="O46" i="20"/>
  <c r="V112" i="20"/>
  <c r="U112" i="20"/>
  <c r="M112" i="20"/>
  <c r="BM108" i="20"/>
  <c r="AZ108" i="20"/>
  <c r="AY108" i="20"/>
  <c r="AQ108" i="20"/>
  <c r="Q96" i="19"/>
  <c r="K96" i="19" s="1"/>
  <c r="W43" i="19"/>
  <c r="BR84" i="19"/>
  <c r="BQ84" i="19"/>
  <c r="BM38" i="19"/>
  <c r="AX891" i="2"/>
  <c r="BQ53" i="17"/>
  <c r="BR53" i="17"/>
  <c r="BF38" i="19"/>
  <c r="BE38" i="19"/>
  <c r="AM891" i="2"/>
  <c r="CG32" i="19"/>
  <c r="BG886" i="2"/>
  <c r="P23" i="19"/>
  <c r="O23" i="19"/>
  <c r="BL11" i="19"/>
  <c r="BK11" i="19"/>
  <c r="AQ864" i="2"/>
  <c r="AT10" i="19"/>
  <c r="AS10" i="19"/>
  <c r="BF79" i="17"/>
  <c r="BE79" i="17"/>
  <c r="AB74" i="17"/>
  <c r="AA74" i="17"/>
  <c r="S74" i="17"/>
  <c r="S57" i="2"/>
  <c r="S64" i="2"/>
  <c r="S63" i="2"/>
  <c r="S58" i="2"/>
  <c r="P60" i="17"/>
  <c r="O60" i="17"/>
  <c r="V54" i="19"/>
  <c r="U54" i="19"/>
  <c r="M54" i="19"/>
  <c r="BX26" i="19"/>
  <c r="CD78" i="17"/>
  <c r="CC78" i="17"/>
  <c r="AB26" i="16"/>
  <c r="AA26" i="16"/>
  <c r="S26" i="16"/>
  <c r="AN27" i="15"/>
  <c r="AM27" i="15"/>
  <c r="BR58" i="13"/>
  <c r="BQ58" i="13"/>
  <c r="CV21" i="13"/>
  <c r="CM21" i="13"/>
  <c r="CU21" i="13"/>
  <c r="P74" i="11"/>
  <c r="O74" i="11"/>
  <c r="P54" i="11"/>
  <c r="O54" i="11"/>
  <c r="DH56" i="14"/>
  <c r="DG56" i="14"/>
  <c r="BL54" i="14"/>
  <c r="BK54" i="14"/>
  <c r="P39" i="13"/>
  <c r="O39" i="13"/>
  <c r="BR15" i="13"/>
  <c r="BQ15" i="13"/>
  <c r="V11" i="13"/>
  <c r="U11" i="13"/>
  <c r="M11" i="13"/>
  <c r="CV32" i="12"/>
  <c r="CU32" i="12"/>
  <c r="CM32" i="12"/>
  <c r="P45" i="14"/>
  <c r="O45" i="14"/>
  <c r="BR30" i="14"/>
  <c r="BQ30" i="14"/>
  <c r="CP12" i="13"/>
  <c r="CO12" i="13"/>
  <c r="BR25" i="12"/>
  <c r="BQ25" i="12"/>
  <c r="V25" i="12"/>
  <c r="U25" i="12"/>
  <c r="M25" i="12"/>
  <c r="P32" i="11"/>
  <c r="O32" i="11"/>
  <c r="P39" i="10"/>
  <c r="O39" i="10"/>
  <c r="P30" i="10"/>
  <c r="O30" i="10"/>
  <c r="P36" i="9"/>
  <c r="O36" i="9"/>
  <c r="P23" i="9"/>
  <c r="O23" i="9"/>
  <c r="AZ22" i="8"/>
  <c r="AY22" i="8"/>
  <c r="AQ22" i="8"/>
  <c r="V231" i="7"/>
  <c r="U231" i="7"/>
  <c r="M231" i="7"/>
  <c r="P228" i="7"/>
  <c r="O228" i="7"/>
  <c r="AT221" i="7"/>
  <c r="AS221" i="7"/>
  <c r="P47" i="13"/>
  <c r="O47" i="13"/>
  <c r="BL33" i="13"/>
  <c r="BK33" i="13"/>
  <c r="P89" i="11"/>
  <c r="O89" i="11"/>
  <c r="V30" i="13"/>
  <c r="U30" i="13"/>
  <c r="M30" i="13"/>
  <c r="P16" i="13"/>
  <c r="O16" i="13"/>
  <c r="BF51" i="12"/>
  <c r="BE51" i="12"/>
  <c r="P24" i="11"/>
  <c r="O24" i="11"/>
  <c r="P42" i="10"/>
  <c r="O42" i="10"/>
  <c r="P34" i="10"/>
  <c r="O34" i="10"/>
  <c r="P12" i="10"/>
  <c r="O12" i="10"/>
  <c r="P27" i="9"/>
  <c r="O27" i="9"/>
  <c r="DH248" i="7"/>
  <c r="DG248" i="7"/>
  <c r="AZ208" i="7"/>
  <c r="AY208" i="7"/>
  <c r="AQ208" i="7"/>
  <c r="AW207" i="7"/>
  <c r="P16" i="14"/>
  <c r="O16" i="14"/>
  <c r="DH12" i="13"/>
  <c r="DG12" i="13"/>
  <c r="BL12" i="13"/>
  <c r="BK12" i="13"/>
  <c r="DB14" i="13"/>
  <c r="DA14" i="13"/>
  <c r="BF14" i="13"/>
  <c r="BE14" i="13"/>
  <c r="P28" i="12"/>
  <c r="O28" i="12"/>
  <c r="CP212" i="7"/>
  <c r="CO212" i="7"/>
  <c r="DB208" i="7"/>
  <c r="DA208" i="7"/>
  <c r="CQ249" i="7"/>
  <c r="CK249" i="7" s="1"/>
  <c r="CK207" i="7"/>
  <c r="CP152" i="7"/>
  <c r="CO152" i="7"/>
  <c r="P138" i="7"/>
  <c r="O138" i="7"/>
  <c r="V137" i="7"/>
  <c r="U137" i="7"/>
  <c r="M137" i="7"/>
  <c r="P121" i="7"/>
  <c r="O121" i="7"/>
  <c r="CP117" i="7"/>
  <c r="CO117" i="7"/>
  <c r="V111" i="7"/>
  <c r="U111" i="7"/>
  <c r="M111" i="7"/>
  <c r="CP101" i="7"/>
  <c r="CO101" i="7"/>
  <c r="P95" i="7"/>
  <c r="O95" i="7"/>
  <c r="CP92" i="7"/>
  <c r="CO92" i="7"/>
  <c r="BW88" i="7"/>
  <c r="U74" i="7"/>
  <c r="V74" i="7"/>
  <c r="M74" i="7"/>
  <c r="AB211" i="7"/>
  <c r="AA211" i="7"/>
  <c r="Y210" i="7"/>
  <c r="CO62" i="7"/>
  <c r="CP62" i="7"/>
  <c r="CO58" i="7"/>
  <c r="CP58" i="7"/>
  <c r="AG13" i="7"/>
  <c r="AH13" i="7"/>
  <c r="AE12" i="7"/>
  <c r="AT162" i="7"/>
  <c r="AS162" i="7"/>
  <c r="P149" i="7"/>
  <c r="O149" i="7"/>
  <c r="V87" i="7"/>
  <c r="U87" i="7"/>
  <c r="M87" i="7"/>
  <c r="CO75" i="7"/>
  <c r="CP75" i="7"/>
  <c r="CC57" i="7"/>
  <c r="CD57" i="7"/>
  <c r="CO44" i="7"/>
  <c r="CP44" i="7"/>
  <c r="BW43" i="7"/>
  <c r="BX43" i="7"/>
  <c r="BO43" i="7"/>
  <c r="BU42" i="7"/>
  <c r="O19" i="7"/>
  <c r="P19" i="7"/>
  <c r="U18" i="7"/>
  <c r="V18" i="7"/>
  <c r="M18" i="7"/>
  <c r="DG13" i="7"/>
  <c r="DH13" i="7"/>
  <c r="DE12" i="7"/>
  <c r="O51" i="6"/>
  <c r="P51" i="6"/>
  <c r="O41" i="6"/>
  <c r="P41" i="6"/>
  <c r="O21" i="6"/>
  <c r="P21" i="6"/>
  <c r="CM114" i="5"/>
  <c r="CS112" i="5"/>
  <c r="CU114" i="5"/>
  <c r="CV114" i="5"/>
  <c r="AE112" i="5"/>
  <c r="AH114" i="5"/>
  <c r="AG114" i="5"/>
  <c r="CM113" i="5"/>
  <c r="CS111" i="5"/>
  <c r="CV113" i="5"/>
  <c r="CU113" i="5"/>
  <c r="AE111" i="5"/>
  <c r="AG113" i="5"/>
  <c r="AH113" i="5"/>
  <c r="P161" i="7"/>
  <c r="O161" i="7"/>
  <c r="V152" i="7"/>
  <c r="U152" i="7"/>
  <c r="M152" i="7"/>
  <c r="P145" i="7"/>
  <c r="O145" i="7"/>
  <c r="BX251" i="7"/>
  <c r="BW251" i="7"/>
  <c r="BO251" i="7"/>
  <c r="AB251" i="7"/>
  <c r="AA251" i="7"/>
  <c r="S251" i="7"/>
  <c r="CD250" i="7"/>
  <c r="CC250" i="7"/>
  <c r="O77" i="7"/>
  <c r="P77" i="7"/>
  <c r="BQ76" i="7"/>
  <c r="BR76" i="7"/>
  <c r="U76" i="7"/>
  <c r="V76" i="7"/>
  <c r="M76" i="7"/>
  <c r="AK211" i="7"/>
  <c r="AM73" i="7"/>
  <c r="AN73" i="7"/>
  <c r="BQ72" i="7"/>
  <c r="BR72" i="7"/>
  <c r="U72" i="7"/>
  <c r="V72" i="7"/>
  <c r="M72" i="7"/>
  <c r="BW71" i="7"/>
  <c r="BX71" i="7"/>
  <c r="BO71" i="7"/>
  <c r="AY98" i="2"/>
  <c r="AA71" i="7"/>
  <c r="AB71" i="7"/>
  <c r="S71" i="7"/>
  <c r="S98" i="2"/>
  <c r="CO68" i="7"/>
  <c r="CP68" i="7"/>
  <c r="CO64" i="7"/>
  <c r="CP64" i="7"/>
  <c r="AS64" i="7"/>
  <c r="AT64" i="7"/>
  <c r="DG57" i="7"/>
  <c r="DH57" i="7"/>
  <c r="CC54" i="7"/>
  <c r="CD54" i="7"/>
  <c r="CA53" i="7"/>
  <c r="BC97" i="2"/>
  <c r="BC95" i="2"/>
  <c r="BC89" i="2"/>
  <c r="BC88" i="2"/>
  <c r="BC81" i="2"/>
  <c r="BC77" i="2"/>
  <c r="BC76" i="2"/>
  <c r="BC75" i="2"/>
  <c r="AO54" i="7"/>
  <c r="AU53" i="7"/>
  <c r="AH97" i="2"/>
  <c r="AD97" i="2" s="1"/>
  <c r="AH95" i="2"/>
  <c r="AD95" i="2" s="1"/>
  <c r="AH89" i="2"/>
  <c r="AD89" i="2" s="1"/>
  <c r="AH88" i="2"/>
  <c r="AD88" i="2" s="1"/>
  <c r="AH81" i="2"/>
  <c r="AD81" i="2" s="1"/>
  <c r="AH77" i="2"/>
  <c r="AD77" i="2" s="1"/>
  <c r="AH76" i="2"/>
  <c r="AD76" i="2" s="1"/>
  <c r="AH75" i="2"/>
  <c r="AD75" i="2" s="1"/>
  <c r="DE53" i="7"/>
  <c r="CO50" i="7"/>
  <c r="CP50" i="7"/>
  <c r="AS50" i="7"/>
  <c r="AT50" i="7"/>
  <c r="DA43" i="7"/>
  <c r="DB43" i="7"/>
  <c r="CY42" i="7"/>
  <c r="BM43" i="7"/>
  <c r="BS42" i="7"/>
  <c r="CI42" i="7"/>
  <c r="CJ42" i="7"/>
  <c r="CG41" i="7"/>
  <c r="O38" i="7"/>
  <c r="P38" i="7"/>
  <c r="BQ37" i="7"/>
  <c r="BR37" i="7"/>
  <c r="U37" i="7"/>
  <c r="V37" i="7"/>
  <c r="M37" i="7"/>
  <c r="O16" i="7"/>
  <c r="P16" i="7"/>
  <c r="AS13" i="7"/>
  <c r="AT13" i="7"/>
  <c r="CU12" i="7"/>
  <c r="CV12" i="7"/>
  <c r="P278" i="5"/>
  <c r="O278" i="5"/>
  <c r="P270" i="5"/>
  <c r="O270" i="5"/>
  <c r="P227" i="5"/>
  <c r="O227" i="5"/>
  <c r="P193" i="5"/>
  <c r="O193" i="5"/>
  <c r="P187" i="5"/>
  <c r="O187" i="5"/>
  <c r="P177" i="5"/>
  <c r="O177" i="5"/>
  <c r="P173" i="5"/>
  <c r="O173" i="5"/>
  <c r="P167" i="5"/>
  <c r="O167" i="5"/>
  <c r="P163" i="5"/>
  <c r="O163" i="5"/>
  <c r="P159" i="5"/>
  <c r="O159" i="5"/>
  <c r="P155" i="5"/>
  <c r="O155" i="5"/>
  <c r="P148" i="5"/>
  <c r="O148" i="5"/>
  <c r="P204" i="7"/>
  <c r="V169" i="7"/>
  <c r="U169" i="7"/>
  <c r="M169" i="7"/>
  <c r="P147" i="7"/>
  <c r="O147" i="7"/>
  <c r="BQ88" i="7"/>
  <c r="CP305" i="5"/>
  <c r="CO305" i="5"/>
  <c r="P304" i="5"/>
  <c r="O304" i="5"/>
  <c r="CU290" i="5"/>
  <c r="CM290" i="5"/>
  <c r="CV290" i="5"/>
  <c r="BQ291" i="5"/>
  <c r="BR291" i="5"/>
  <c r="CM217" i="5"/>
  <c r="CS216" i="5"/>
  <c r="CV217" i="5"/>
  <c r="CU217" i="5"/>
  <c r="CS95" i="5"/>
  <c r="AQ217" i="5"/>
  <c r="AW216" i="5"/>
  <c r="AZ217" i="5"/>
  <c r="AY217" i="5"/>
  <c r="AW95" i="5"/>
  <c r="O211" i="5"/>
  <c r="P211" i="5"/>
  <c r="BQ118" i="5"/>
  <c r="BR118" i="5"/>
  <c r="AU99" i="5"/>
  <c r="AO99" i="5" s="1"/>
  <c r="AO101" i="5"/>
  <c r="AU96" i="5"/>
  <c r="AZ96" i="5" s="1"/>
  <c r="BR86" i="5"/>
  <c r="BQ86" i="5"/>
  <c r="CV85" i="5"/>
  <c r="CU85" i="5"/>
  <c r="CM85" i="5"/>
  <c r="AZ85" i="5"/>
  <c r="AY85" i="5"/>
  <c r="AQ85" i="5"/>
  <c r="AZ69" i="5"/>
  <c r="AY69" i="5"/>
  <c r="AQ69" i="5"/>
  <c r="AW68" i="5"/>
  <c r="BF68" i="5"/>
  <c r="BE68" i="5"/>
  <c r="BC67" i="5"/>
  <c r="M347" i="5"/>
  <c r="P62" i="5"/>
  <c r="O62" i="5"/>
  <c r="CO59" i="6"/>
  <c r="CP59" i="6"/>
  <c r="BF310" i="5"/>
  <c r="BE310" i="5"/>
  <c r="CC290" i="5"/>
  <c r="CD290" i="5"/>
  <c r="AG290" i="5"/>
  <c r="AH290" i="5"/>
  <c r="CJ283" i="5"/>
  <c r="CE281" i="5"/>
  <c r="CE282" i="5"/>
  <c r="AN283" i="5"/>
  <c r="AI281" i="5"/>
  <c r="AI282" i="5"/>
  <c r="P266" i="5"/>
  <c r="O266" i="5"/>
  <c r="BR265" i="5"/>
  <c r="BQ265" i="5"/>
  <c r="V265" i="5"/>
  <c r="U265" i="5"/>
  <c r="M265" i="5"/>
  <c r="AT263" i="5"/>
  <c r="AS263" i="5"/>
  <c r="DH262" i="5"/>
  <c r="DG262" i="5"/>
  <c r="BL262" i="5"/>
  <c r="BK262" i="5"/>
  <c r="P260" i="5"/>
  <c r="O260" i="5"/>
  <c r="O245" i="5"/>
  <c r="P245" i="5"/>
  <c r="K216" i="5"/>
  <c r="O202" i="5"/>
  <c r="P202" i="5"/>
  <c r="V191" i="5"/>
  <c r="K191" i="5"/>
  <c r="V181" i="5"/>
  <c r="K181" i="5"/>
  <c r="V153" i="5"/>
  <c r="K153" i="5"/>
  <c r="P147" i="5"/>
  <c r="O147" i="5"/>
  <c r="CP140" i="5"/>
  <c r="CO140" i="5"/>
  <c r="BR138" i="5"/>
  <c r="BQ138" i="5"/>
  <c r="M119" i="5"/>
  <c r="V119" i="5"/>
  <c r="U119" i="5"/>
  <c r="BR105" i="5"/>
  <c r="BQ105" i="5"/>
  <c r="AT103" i="5"/>
  <c r="AS103" i="5"/>
  <c r="P102" i="5"/>
  <c r="O102" i="5"/>
  <c r="M101" i="5"/>
  <c r="V97" i="5"/>
  <c r="U97" i="5"/>
  <c r="M97" i="5"/>
  <c r="BX96" i="5"/>
  <c r="BW96" i="5"/>
  <c r="BO96" i="5"/>
  <c r="S96" i="5"/>
  <c r="K86" i="5"/>
  <c r="BW70" i="5"/>
  <c r="BO70" i="5"/>
  <c r="BX70" i="5"/>
  <c r="K355" i="5"/>
  <c r="K345" i="5"/>
  <c r="M343" i="5"/>
  <c r="O56" i="5"/>
  <c r="P56" i="5"/>
  <c r="O51" i="5"/>
  <c r="P51" i="5"/>
  <c r="BX85" i="4"/>
  <c r="BW85" i="4"/>
  <c r="AB85" i="4"/>
  <c r="AA85" i="4"/>
  <c r="BM12" i="7"/>
  <c r="CI290" i="5"/>
  <c r="CJ290" i="5"/>
  <c r="AM290" i="5"/>
  <c r="AN290" i="5"/>
  <c r="O238" i="5"/>
  <c r="P238" i="5"/>
  <c r="CA216" i="5"/>
  <c r="CD217" i="5"/>
  <c r="CA95" i="5"/>
  <c r="CC217" i="5"/>
  <c r="O197" i="5"/>
  <c r="P197" i="5"/>
  <c r="V109" i="5"/>
  <c r="K109" i="5"/>
  <c r="CK68" i="5"/>
  <c r="CQ67" i="5"/>
  <c r="CK67" i="5" s="1"/>
  <c r="BM68" i="5"/>
  <c r="BS67" i="5"/>
  <c r="BM67" i="5" s="1"/>
  <c r="AO68" i="5"/>
  <c r="AU67" i="5"/>
  <c r="AO67" i="5" s="1"/>
  <c r="Q68" i="5"/>
  <c r="K68" i="5" s="1"/>
  <c r="W67" i="5"/>
  <c r="Q67" i="5" s="1"/>
  <c r="K67" i="5" s="1"/>
  <c r="CJ85" i="5"/>
  <c r="CI85" i="5"/>
  <c r="AN85" i="5"/>
  <c r="AM85" i="5"/>
  <c r="P81" i="5"/>
  <c r="O81" i="5"/>
  <c r="DH69" i="5"/>
  <c r="DG69" i="5"/>
  <c r="DE68" i="5"/>
  <c r="CP311" i="5"/>
  <c r="CO311" i="5"/>
  <c r="CD310" i="5"/>
  <c r="CC310" i="5"/>
  <c r="CV20" i="4"/>
  <c r="CS84" i="4"/>
  <c r="CM20" i="4"/>
  <c r="CU20" i="4"/>
  <c r="AZ20" i="4"/>
  <c r="AW84" i="4"/>
  <c r="AQ20" i="4"/>
  <c r="AY20" i="4"/>
  <c r="O207" i="5"/>
  <c r="P207" i="5"/>
  <c r="O123" i="5"/>
  <c r="P123" i="5"/>
  <c r="AZ101" i="5"/>
  <c r="BR85" i="4"/>
  <c r="BQ85" i="4"/>
  <c r="V85" i="4"/>
  <c r="U85" i="4"/>
  <c r="AR23" i="4"/>
  <c r="AT23" i="4"/>
  <c r="AS23" i="4"/>
  <c r="CP14" i="4"/>
  <c r="CO14" i="4"/>
  <c r="AW421" i="3"/>
  <c r="AV421" i="3"/>
  <c r="AW415" i="3"/>
  <c r="AV415" i="3"/>
  <c r="AW411" i="3"/>
  <c r="AV411" i="3"/>
  <c r="AW406" i="3"/>
  <c r="AV406" i="3"/>
  <c r="AW402" i="3"/>
  <c r="AV402" i="3"/>
  <c r="AW398" i="3"/>
  <c r="AV398" i="3"/>
  <c r="BR33" i="4"/>
  <c r="CT15" i="4"/>
  <c r="BX83" i="4"/>
  <c r="BW83" i="4"/>
  <c r="BO83" i="4"/>
  <c r="AX16" i="4"/>
  <c r="AX15" i="4" s="1"/>
  <c r="Q423" i="3"/>
  <c r="P423" i="3"/>
  <c r="K423" i="3"/>
  <c r="AW416" i="3"/>
  <c r="AV416" i="3"/>
  <c r="Q416" i="3"/>
  <c r="P416" i="3"/>
  <c r="K416" i="3"/>
  <c r="AW412" i="3"/>
  <c r="AV412" i="3"/>
  <c r="Q412" i="3"/>
  <c r="P412" i="3"/>
  <c r="K412" i="3"/>
  <c r="AW407" i="3"/>
  <c r="AV407" i="3"/>
  <c r="Q407" i="3"/>
  <c r="P407" i="3"/>
  <c r="K407" i="3"/>
  <c r="AW403" i="3"/>
  <c r="AV403" i="3"/>
  <c r="Q403" i="3"/>
  <c r="P403" i="3"/>
  <c r="K403" i="3"/>
  <c r="AW399" i="3"/>
  <c r="AV399" i="3"/>
  <c r="Q399" i="3"/>
  <c r="P399" i="3"/>
  <c r="K399" i="3"/>
  <c r="AW395" i="3"/>
  <c r="AV395" i="3"/>
  <c r="Q395" i="3"/>
  <c r="P395" i="3"/>
  <c r="K395" i="3"/>
  <c r="AW391" i="3"/>
  <c r="AV391" i="3"/>
  <c r="Q391" i="3"/>
  <c r="P391" i="3"/>
  <c r="K391" i="3"/>
  <c r="AW387" i="3"/>
  <c r="AV387" i="3"/>
  <c r="Q387" i="3"/>
  <c r="P387" i="3"/>
  <c r="K387" i="3"/>
  <c r="AW381" i="3"/>
  <c r="AV381" i="3"/>
  <c r="Q381" i="3"/>
  <c r="P381" i="3"/>
  <c r="K381" i="3"/>
  <c r="AW377" i="3"/>
  <c r="AV377" i="3"/>
  <c r="Q377" i="3"/>
  <c r="P377" i="3"/>
  <c r="K377" i="3"/>
  <c r="AW369" i="3"/>
  <c r="AV369" i="3"/>
  <c r="Q369" i="3"/>
  <c r="P369" i="3"/>
  <c r="K369" i="3"/>
  <c r="AW365" i="3"/>
  <c r="AV365" i="3"/>
  <c r="Q365" i="3"/>
  <c r="P365" i="3"/>
  <c r="K365" i="3"/>
  <c r="AW361" i="3"/>
  <c r="AV361" i="3"/>
  <c r="Q361" i="3"/>
  <c r="P361" i="3"/>
  <c r="K361" i="3"/>
  <c r="AW356" i="3"/>
  <c r="AV356" i="3"/>
  <c r="Q356" i="3"/>
  <c r="P356" i="3"/>
  <c r="K356" i="3"/>
  <c r="AW352" i="3"/>
  <c r="AV352" i="3"/>
  <c r="Q352" i="3"/>
  <c r="K352" i="3"/>
  <c r="P352" i="3"/>
  <c r="AW348" i="3"/>
  <c r="AV348" i="3"/>
  <c r="Q348" i="3"/>
  <c r="P348" i="3"/>
  <c r="K348" i="3"/>
  <c r="DB96" i="5"/>
  <c r="DA96" i="5"/>
  <c r="P223" i="5"/>
  <c r="O223" i="5"/>
  <c r="BN11" i="4"/>
  <c r="DB83" i="4"/>
  <c r="DA83" i="4"/>
  <c r="X15" i="4"/>
  <c r="AN83" i="4"/>
  <c r="AM83" i="4"/>
  <c r="AW413" i="3"/>
  <c r="AV413" i="3"/>
  <c r="Q396" i="3"/>
  <c r="P396" i="3"/>
  <c r="K396" i="3"/>
  <c r="AG394" i="3"/>
  <c r="AF394" i="3"/>
  <c r="BM392" i="3"/>
  <c r="BL392" i="3"/>
  <c r="AG384" i="3"/>
  <c r="AF384" i="3"/>
  <c r="AW373" i="3"/>
  <c r="AV373" i="3"/>
  <c r="M371" i="3"/>
  <c r="L371" i="3"/>
  <c r="BM355" i="3"/>
  <c r="BL355" i="3"/>
  <c r="AW349" i="3"/>
  <c r="AV349" i="3"/>
  <c r="AW346" i="3"/>
  <c r="AV346" i="3"/>
  <c r="AW342" i="3"/>
  <c r="AV342" i="3"/>
  <c r="Q342" i="3"/>
  <c r="P342" i="3"/>
  <c r="K342" i="3"/>
  <c r="AW338" i="3"/>
  <c r="AV338" i="3"/>
  <c r="Q338" i="3"/>
  <c r="P338" i="3"/>
  <c r="K338" i="3"/>
  <c r="AW334" i="3"/>
  <c r="AV334" i="3"/>
  <c r="Q334" i="3"/>
  <c r="K334" i="3"/>
  <c r="P334" i="3"/>
  <c r="AW330" i="3"/>
  <c r="AV330" i="3"/>
  <c r="Q330" i="3"/>
  <c r="P330" i="3"/>
  <c r="K330" i="3"/>
  <c r="AW324" i="3"/>
  <c r="AV324" i="3"/>
  <c r="Q324" i="3"/>
  <c r="P324" i="3"/>
  <c r="K324" i="3"/>
  <c r="AW319" i="3"/>
  <c r="AV319" i="3"/>
  <c r="Q319" i="3"/>
  <c r="P319" i="3"/>
  <c r="K319" i="3"/>
  <c r="AW315" i="3"/>
  <c r="AV315" i="3"/>
  <c r="Q315" i="3"/>
  <c r="K315" i="3"/>
  <c r="P315" i="3"/>
  <c r="AW310" i="3"/>
  <c r="AV310" i="3"/>
  <c r="Q310" i="3"/>
  <c r="P310" i="3"/>
  <c r="K310" i="3"/>
  <c r="AW306" i="3"/>
  <c r="AV306" i="3"/>
  <c r="Q306" i="3"/>
  <c r="P306" i="3"/>
  <c r="K306" i="3"/>
  <c r="AW302" i="3"/>
  <c r="AV302" i="3"/>
  <c r="Q302" i="3"/>
  <c r="P302" i="3"/>
  <c r="K302" i="3"/>
  <c r="AW298" i="3"/>
  <c r="AV298" i="3"/>
  <c r="Q298" i="3"/>
  <c r="K298" i="3"/>
  <c r="P298" i="3"/>
  <c r="AW294" i="3"/>
  <c r="AV294" i="3"/>
  <c r="Q294" i="3"/>
  <c r="P294" i="3"/>
  <c r="K294" i="3"/>
  <c r="AW289" i="3"/>
  <c r="AV289" i="3"/>
  <c r="Q289" i="3"/>
  <c r="P289" i="3"/>
  <c r="K289" i="3"/>
  <c r="AW285" i="3"/>
  <c r="AV285" i="3"/>
  <c r="Q285" i="3"/>
  <c r="P285" i="3"/>
  <c r="K285" i="3"/>
  <c r="AW281" i="3"/>
  <c r="AV281" i="3"/>
  <c r="Q281" i="3"/>
  <c r="K281" i="3"/>
  <c r="P281" i="3"/>
  <c r="AW277" i="3"/>
  <c r="AV277" i="3"/>
  <c r="Q277" i="3"/>
  <c r="P277" i="3"/>
  <c r="K277" i="3"/>
  <c r="AW273" i="3"/>
  <c r="AV273" i="3"/>
  <c r="Q273" i="3"/>
  <c r="P273" i="3"/>
  <c r="K273" i="3"/>
  <c r="AW269" i="3"/>
  <c r="AV269" i="3"/>
  <c r="Q269" i="3"/>
  <c r="P269" i="3"/>
  <c r="K269" i="3"/>
  <c r="AW265" i="3"/>
  <c r="AV265" i="3"/>
  <c r="Q265" i="3"/>
  <c r="K265" i="3"/>
  <c r="P265" i="3"/>
  <c r="AW261" i="3"/>
  <c r="AV261" i="3"/>
  <c r="Q261" i="3"/>
  <c r="P261" i="3"/>
  <c r="K261" i="3"/>
  <c r="AW256" i="3"/>
  <c r="AV256" i="3"/>
  <c r="Q256" i="3"/>
  <c r="P256" i="3"/>
  <c r="K256" i="3"/>
  <c r="AW250" i="3"/>
  <c r="AV250" i="3"/>
  <c r="Q250" i="3"/>
  <c r="P250" i="3"/>
  <c r="K250" i="3"/>
  <c r="AW246" i="3"/>
  <c r="AV246" i="3"/>
  <c r="Q246" i="3"/>
  <c r="K246" i="3"/>
  <c r="P246" i="3"/>
  <c r="AW242" i="3"/>
  <c r="AV242" i="3"/>
  <c r="Q242" i="3"/>
  <c r="P242" i="3"/>
  <c r="K242" i="3"/>
  <c r="AW237" i="3"/>
  <c r="AV237" i="3"/>
  <c r="Q237" i="3"/>
  <c r="P237" i="3"/>
  <c r="K237" i="3"/>
  <c r="AW233" i="3"/>
  <c r="AV233" i="3"/>
  <c r="Q233" i="3"/>
  <c r="P233" i="3"/>
  <c r="K233" i="3"/>
  <c r="AW229" i="3"/>
  <c r="AV229" i="3"/>
  <c r="Q229" i="3"/>
  <c r="K229" i="3"/>
  <c r="P229" i="3"/>
  <c r="AW225" i="3"/>
  <c r="AV225" i="3"/>
  <c r="Q225" i="3"/>
  <c r="K225" i="3"/>
  <c r="P225" i="3"/>
  <c r="AT21" i="4"/>
  <c r="BP16" i="4"/>
  <c r="BZ15" i="4"/>
  <c r="BJ16" i="4"/>
  <c r="BJ15" i="4" s="1"/>
  <c r="Q417" i="3"/>
  <c r="P417" i="3"/>
  <c r="K417" i="3"/>
  <c r="AW400" i="3"/>
  <c r="AV400" i="3"/>
  <c r="BM380" i="3"/>
  <c r="BL380" i="3"/>
  <c r="Q359" i="3"/>
  <c r="P359" i="3"/>
  <c r="K359" i="3"/>
  <c r="AW353" i="3"/>
  <c r="AV353" i="3"/>
  <c r="CX15" i="4"/>
  <c r="Q404" i="3"/>
  <c r="P404" i="3"/>
  <c r="K404" i="3"/>
  <c r="Q388" i="3"/>
  <c r="P388" i="3"/>
  <c r="K388" i="3"/>
  <c r="AG386" i="3"/>
  <c r="AF386" i="3"/>
  <c r="BM384" i="3"/>
  <c r="BL384" i="3"/>
  <c r="AG370" i="3"/>
  <c r="AF370" i="3"/>
  <c r="AW364" i="3"/>
  <c r="AV364" i="3"/>
  <c r="M363" i="3"/>
  <c r="L363" i="3"/>
  <c r="BM346" i="3"/>
  <c r="BL346" i="3"/>
  <c r="V16" i="4"/>
  <c r="U16" i="4"/>
  <c r="M16" i="4"/>
  <c r="K92" i="4"/>
  <c r="O12" i="4"/>
  <c r="AW425" i="3"/>
  <c r="M389" i="3"/>
  <c r="L389" i="3"/>
  <c r="Q347" i="3"/>
  <c r="K347" i="3"/>
  <c r="P347" i="3"/>
  <c r="Q344" i="3"/>
  <c r="K344" i="3"/>
  <c r="P344" i="3"/>
  <c r="Q339" i="3"/>
  <c r="P339" i="3"/>
  <c r="K339" i="3"/>
  <c r="AG336" i="3"/>
  <c r="AF336" i="3"/>
  <c r="Q317" i="3"/>
  <c r="P317" i="3"/>
  <c r="K317" i="3"/>
  <c r="AW311" i="3"/>
  <c r="AV311" i="3"/>
  <c r="BM300" i="3"/>
  <c r="BL300" i="3"/>
  <c r="BM290" i="3"/>
  <c r="BL290" i="3"/>
  <c r="AW283" i="3"/>
  <c r="AV283" i="3"/>
  <c r="AG282" i="3"/>
  <c r="AF282" i="3"/>
  <c r="M280" i="3"/>
  <c r="L280" i="3"/>
  <c r="Q270" i="3"/>
  <c r="P270" i="3"/>
  <c r="K270" i="3"/>
  <c r="AG267" i="3"/>
  <c r="AF267" i="3"/>
  <c r="Q248" i="3"/>
  <c r="P248" i="3"/>
  <c r="K248" i="3"/>
  <c r="AW243" i="3"/>
  <c r="AV243" i="3"/>
  <c r="BM231" i="3"/>
  <c r="BL231" i="3"/>
  <c r="BM174" i="3"/>
  <c r="BL174" i="3"/>
  <c r="AG174" i="3"/>
  <c r="AF174" i="3"/>
  <c r="M167" i="3"/>
  <c r="L167" i="3"/>
  <c r="AW166" i="3"/>
  <c r="AV166" i="3"/>
  <c r="Q166" i="3"/>
  <c r="P166" i="3"/>
  <c r="K166" i="3"/>
  <c r="BM155" i="3"/>
  <c r="BL155" i="3"/>
  <c r="AG155" i="3"/>
  <c r="AF155" i="3"/>
  <c r="M137" i="3"/>
  <c r="L137" i="3"/>
  <c r="AW133" i="3"/>
  <c r="AV133" i="3"/>
  <c r="Q133" i="3"/>
  <c r="P133" i="3"/>
  <c r="K133" i="3"/>
  <c r="BM115" i="3"/>
  <c r="BL115" i="3"/>
  <c r="AG115" i="3"/>
  <c r="AF115" i="3"/>
  <c r="M108" i="3"/>
  <c r="L108" i="3"/>
  <c r="AW107" i="3"/>
  <c r="AV107" i="3"/>
  <c r="Q107" i="3"/>
  <c r="P107" i="3"/>
  <c r="K107" i="3"/>
  <c r="Q390" i="3"/>
  <c r="P390" i="3"/>
  <c r="K390" i="3"/>
  <c r="AW384" i="3"/>
  <c r="AV384" i="3"/>
  <c r="AG357" i="3"/>
  <c r="AF357" i="3"/>
  <c r="AW340" i="3"/>
  <c r="AV340" i="3"/>
  <c r="AG339" i="3"/>
  <c r="AF339" i="3"/>
  <c r="Q325" i="3"/>
  <c r="P325" i="3"/>
  <c r="K325" i="3"/>
  <c r="AG322" i="3"/>
  <c r="AF322" i="3"/>
  <c r="Q304" i="3"/>
  <c r="P304" i="3"/>
  <c r="K304" i="3"/>
  <c r="BL301" i="3"/>
  <c r="AW299" i="3"/>
  <c r="AV299" i="3"/>
  <c r="BM287" i="3"/>
  <c r="BL287" i="3"/>
  <c r="P284" i="3"/>
  <c r="BM278" i="3"/>
  <c r="BL278" i="3"/>
  <c r="AW271" i="3"/>
  <c r="AV271" i="3"/>
  <c r="AG270" i="3"/>
  <c r="AF270" i="3"/>
  <c r="Q258" i="3"/>
  <c r="P258" i="3"/>
  <c r="K258" i="3"/>
  <c r="AG253" i="3"/>
  <c r="AF253" i="3"/>
  <c r="Q235" i="3"/>
  <c r="P235" i="3"/>
  <c r="K235" i="3"/>
  <c r="BL232" i="3"/>
  <c r="AW230" i="3"/>
  <c r="AV230" i="3"/>
  <c r="BM335" i="3"/>
  <c r="BL335" i="3"/>
  <c r="AW326" i="3"/>
  <c r="AV326" i="3"/>
  <c r="AG325" i="3"/>
  <c r="AF325" i="3"/>
  <c r="M323" i="3"/>
  <c r="L323" i="3"/>
  <c r="Q311" i="3"/>
  <c r="P311" i="3"/>
  <c r="K311" i="3"/>
  <c r="AG308" i="3"/>
  <c r="AF308" i="3"/>
  <c r="J299" i="3"/>
  <c r="Q291" i="3"/>
  <c r="P291" i="3"/>
  <c r="K291" i="3"/>
  <c r="AW286" i="3"/>
  <c r="AV286" i="3"/>
  <c r="BM275" i="3"/>
  <c r="BL275" i="3"/>
  <c r="BM266" i="3"/>
  <c r="BL266" i="3"/>
  <c r="AW259" i="3"/>
  <c r="AV259" i="3"/>
  <c r="AG258" i="3"/>
  <c r="AF258" i="3"/>
  <c r="M254" i="3"/>
  <c r="L254" i="3"/>
  <c r="Q243" i="3"/>
  <c r="P243" i="3"/>
  <c r="K243" i="3"/>
  <c r="AG239" i="3"/>
  <c r="AF239" i="3"/>
  <c r="J230" i="3"/>
  <c r="AG409" i="3"/>
  <c r="AF409" i="3"/>
  <c r="AW390" i="3"/>
  <c r="AV390" i="3"/>
  <c r="M367" i="3"/>
  <c r="L367" i="3"/>
  <c r="Q332" i="3"/>
  <c r="P332" i="3"/>
  <c r="K332" i="3"/>
  <c r="Q328" i="3"/>
  <c r="AW325" i="3"/>
  <c r="AV325" i="3"/>
  <c r="BM312" i="3"/>
  <c r="BL312" i="3"/>
  <c r="BM303" i="3"/>
  <c r="BL303" i="3"/>
  <c r="AW296" i="3"/>
  <c r="AV296" i="3"/>
  <c r="AG295" i="3"/>
  <c r="AF295" i="3"/>
  <c r="AV293" i="3"/>
  <c r="M293" i="3"/>
  <c r="L293" i="3"/>
  <c r="Q282" i="3"/>
  <c r="P282" i="3"/>
  <c r="K282" i="3"/>
  <c r="AG279" i="3"/>
  <c r="AF279" i="3"/>
  <c r="Q263" i="3"/>
  <c r="P263" i="3"/>
  <c r="K263" i="3"/>
  <c r="Q260" i="3"/>
  <c r="AW258" i="3"/>
  <c r="AV258" i="3"/>
  <c r="BM244" i="3"/>
  <c r="BL244" i="3"/>
  <c r="BM234" i="3"/>
  <c r="BL234" i="3"/>
  <c r="AW227" i="3"/>
  <c r="AV227" i="3"/>
  <c r="AG226" i="3"/>
  <c r="AF226" i="3"/>
  <c r="AW95" i="3"/>
  <c r="AV95" i="3"/>
  <c r="AF94" i="3"/>
  <c r="AG94" i="3"/>
  <c r="BL44" i="3"/>
  <c r="BM44" i="3"/>
  <c r="AF44" i="3"/>
  <c r="AG44" i="3"/>
  <c r="BL29" i="3"/>
  <c r="BM29" i="3"/>
  <c r="AF29" i="3"/>
  <c r="AG29" i="3"/>
  <c r="AG99" i="3"/>
  <c r="AF99" i="3"/>
  <c r="AG98" i="3"/>
  <c r="AF98" i="3"/>
  <c r="AV94" i="3"/>
  <c r="AW94" i="3"/>
  <c r="P93" i="3"/>
  <c r="Q93" i="3"/>
  <c r="K93" i="3"/>
  <c r="BL91" i="3"/>
  <c r="BM91" i="3"/>
  <c r="AV87" i="3"/>
  <c r="AW87" i="3"/>
  <c r="BL72" i="3"/>
  <c r="BM72" i="3"/>
  <c r="BL59" i="3"/>
  <c r="BM59" i="3"/>
  <c r="BL45" i="3"/>
  <c r="BM45" i="3"/>
  <c r="BL30" i="3"/>
  <c r="BM30" i="3"/>
  <c r="AF100" i="3"/>
  <c r="L61" i="3"/>
  <c r="M61" i="3"/>
  <c r="AV60" i="3"/>
  <c r="AW60" i="3"/>
  <c r="P60" i="3"/>
  <c r="Q60" i="3"/>
  <c r="K60" i="3"/>
  <c r="L43" i="3"/>
  <c r="M43" i="3"/>
  <c r="AV31" i="3"/>
  <c r="AW31" i="3"/>
  <c r="P31" i="3"/>
  <c r="Q31" i="3"/>
  <c r="K31" i="3"/>
  <c r="BM1135" i="2"/>
  <c r="BL1135" i="2"/>
  <c r="BM1133" i="2"/>
  <c r="BL1133" i="2"/>
  <c r="Q1129" i="2"/>
  <c r="P1129" i="2"/>
  <c r="K1129" i="2"/>
  <c r="BM1127" i="2"/>
  <c r="BL1127" i="2"/>
  <c r="Q1125" i="2"/>
  <c r="P1125" i="2"/>
  <c r="K1125" i="2"/>
  <c r="BM1123" i="2"/>
  <c r="BL1123" i="2"/>
  <c r="AW1121" i="2"/>
  <c r="AV1121" i="2"/>
  <c r="AG1119" i="2"/>
  <c r="AF1119" i="2"/>
  <c r="M1118" i="2"/>
  <c r="L1118" i="2"/>
  <c r="Q1117" i="2"/>
  <c r="P1117" i="2"/>
  <c r="K1117" i="2"/>
  <c r="BM1052" i="2"/>
  <c r="BL1052" i="2"/>
  <c r="AW1050" i="2"/>
  <c r="AV1050" i="2"/>
  <c r="Q1044" i="2"/>
  <c r="P1044" i="2"/>
  <c r="K1044" i="2"/>
  <c r="Q1042" i="2"/>
  <c r="P1042" i="2"/>
  <c r="K1042" i="2"/>
  <c r="AG1024" i="2"/>
  <c r="AF1024" i="2"/>
  <c r="M1023" i="2"/>
  <c r="L1023" i="2"/>
  <c r="Q1022" i="2"/>
  <c r="P1022" i="2"/>
  <c r="K1022" i="2"/>
  <c r="BM1020" i="2"/>
  <c r="BL1020" i="2"/>
  <c r="AW1018" i="2"/>
  <c r="AV1018" i="2"/>
  <c r="AG1013" i="2"/>
  <c r="AF1013" i="2"/>
  <c r="AG1011" i="2"/>
  <c r="AF1011" i="2"/>
  <c r="M1009" i="2"/>
  <c r="L1009" i="2"/>
  <c r="Q1008" i="2"/>
  <c r="P1008" i="2"/>
  <c r="K1008" i="2"/>
  <c r="BM1005" i="2"/>
  <c r="BL1005" i="2"/>
  <c r="AW1003" i="2"/>
  <c r="AV1003" i="2"/>
  <c r="AW1000" i="2"/>
  <c r="AV1000" i="2"/>
  <c r="AG997" i="2"/>
  <c r="AF997" i="2"/>
  <c r="M996" i="2"/>
  <c r="L996" i="2"/>
  <c r="Q994" i="2"/>
  <c r="P994" i="2"/>
  <c r="K994" i="2"/>
  <c r="Q992" i="2"/>
  <c r="P992" i="2"/>
  <c r="K992" i="2"/>
  <c r="BM989" i="2"/>
  <c r="BL989" i="2"/>
  <c r="AW984" i="2"/>
  <c r="AV984" i="2"/>
  <c r="AG981" i="2"/>
  <c r="AF981" i="2"/>
  <c r="M980" i="2"/>
  <c r="L980" i="2"/>
  <c r="Q978" i="2"/>
  <c r="P978" i="2"/>
  <c r="K978" i="2"/>
  <c r="BM976" i="2"/>
  <c r="BL976" i="2"/>
  <c r="BM973" i="2"/>
  <c r="BL973" i="2"/>
  <c r="AW970" i="2"/>
  <c r="AV970" i="2"/>
  <c r="AG966" i="2"/>
  <c r="AF966" i="2"/>
  <c r="AG964" i="2"/>
  <c r="AF964" i="2"/>
  <c r="M962" i="2"/>
  <c r="L962" i="2"/>
  <c r="Q960" i="2"/>
  <c r="P960" i="2"/>
  <c r="K960" i="2"/>
  <c r="BM958" i="2"/>
  <c r="BL958" i="2"/>
  <c r="Q944" i="2"/>
  <c r="P944" i="2"/>
  <c r="K944" i="2"/>
  <c r="BM942" i="2"/>
  <c r="BL942" i="2"/>
  <c r="AW940" i="2"/>
  <c r="AV940" i="2"/>
  <c r="AG938" i="2"/>
  <c r="AF938" i="2"/>
  <c r="M1109" i="2"/>
  <c r="L1109" i="2"/>
  <c r="M1088" i="2"/>
  <c r="L1088" i="2"/>
  <c r="M1078" i="2"/>
  <c r="L1078" i="2"/>
  <c r="M1070" i="2"/>
  <c r="L1070" i="2"/>
  <c r="M965" i="2"/>
  <c r="L965" i="2"/>
  <c r="AW933" i="2"/>
  <c r="AV933" i="2"/>
  <c r="BM929" i="2"/>
  <c r="BL929" i="2"/>
  <c r="BM915" i="2"/>
  <c r="BL915" i="2"/>
  <c r="AG913" i="2"/>
  <c r="AF913" i="2"/>
  <c r="BM911" i="2"/>
  <c r="BL911" i="2"/>
  <c r="AG909" i="2"/>
  <c r="AF909" i="2"/>
  <c r="BM907" i="2"/>
  <c r="BL907" i="2"/>
  <c r="BL875" i="2"/>
  <c r="BM875" i="2"/>
  <c r="AF875" i="2"/>
  <c r="AG875" i="2"/>
  <c r="L868" i="2"/>
  <c r="M868" i="2"/>
  <c r="L865" i="2"/>
  <c r="M865" i="2"/>
  <c r="AV850" i="2"/>
  <c r="AW850" i="2"/>
  <c r="P850" i="2"/>
  <c r="Q850" i="2"/>
  <c r="K850" i="2"/>
  <c r="AV846" i="2"/>
  <c r="AW846" i="2"/>
  <c r="P846" i="2"/>
  <c r="Q846" i="2"/>
  <c r="K846" i="2"/>
  <c r="AV842" i="2"/>
  <c r="AW842" i="2"/>
  <c r="P842" i="2"/>
  <c r="K842" i="2"/>
  <c r="Q842" i="2"/>
  <c r="AV834" i="2"/>
  <c r="AW834" i="2"/>
  <c r="P834" i="2"/>
  <c r="Q834" i="2"/>
  <c r="K834" i="2"/>
  <c r="AV830" i="2"/>
  <c r="AW830" i="2"/>
  <c r="P830" i="2"/>
  <c r="Q830" i="2"/>
  <c r="K830" i="2"/>
  <c r="AV826" i="2"/>
  <c r="AW826" i="2"/>
  <c r="P826" i="2"/>
  <c r="Q826" i="2"/>
  <c r="K826" i="2"/>
  <c r="M1104" i="2"/>
  <c r="L1104" i="2"/>
  <c r="M1096" i="2"/>
  <c r="L1096" i="2"/>
  <c r="M1068" i="2"/>
  <c r="L1068" i="2"/>
  <c r="M1061" i="2"/>
  <c r="L1061" i="2"/>
  <c r="M1041" i="2"/>
  <c r="L1041" i="2"/>
  <c r="M1037" i="2"/>
  <c r="L1037" i="2"/>
  <c r="AG935" i="2"/>
  <c r="AF935" i="2"/>
  <c r="AG930" i="2"/>
  <c r="AF930" i="2"/>
  <c r="BM924" i="2"/>
  <c r="BL924" i="2"/>
  <c r="AW923" i="2"/>
  <c r="AV923" i="2"/>
  <c r="Q921" i="2"/>
  <c r="P921" i="2"/>
  <c r="K921" i="2"/>
  <c r="Q920" i="2"/>
  <c r="P920" i="2"/>
  <c r="K920" i="2"/>
  <c r="M918" i="2"/>
  <c r="L918" i="2"/>
  <c r="AW914" i="2"/>
  <c r="AV914" i="2"/>
  <c r="BM910" i="2"/>
  <c r="BL910" i="2"/>
  <c r="AW909" i="2"/>
  <c r="AV909" i="2"/>
  <c r="Q907" i="2"/>
  <c r="P907" i="2"/>
  <c r="K907" i="2"/>
  <c r="BM899" i="2"/>
  <c r="BL899" i="2"/>
  <c r="AG897" i="2"/>
  <c r="AF897" i="2"/>
  <c r="K897" i="2"/>
  <c r="P894" i="2"/>
  <c r="Q894" i="2"/>
  <c r="K894" i="2"/>
  <c r="AV882" i="2"/>
  <c r="AW882" i="2"/>
  <c r="L1054" i="2"/>
  <c r="M1035" i="2"/>
  <c r="L1035" i="2"/>
  <c r="M945" i="2"/>
  <c r="L945" i="2"/>
  <c r="BL895" i="2"/>
  <c r="BM895" i="2"/>
  <c r="AF895" i="2"/>
  <c r="AG895" i="2"/>
  <c r="L889" i="2"/>
  <c r="M889" i="2"/>
  <c r="AV888" i="2"/>
  <c r="AW888" i="2"/>
  <c r="P888" i="2"/>
  <c r="Q888" i="2"/>
  <c r="K888" i="2"/>
  <c r="AV873" i="2"/>
  <c r="AW873" i="2"/>
  <c r="P873" i="2"/>
  <c r="Q873" i="2"/>
  <c r="K873" i="2"/>
  <c r="AV869" i="2"/>
  <c r="AW869" i="2"/>
  <c r="P869" i="2"/>
  <c r="Q869" i="2"/>
  <c r="K869" i="2"/>
  <c r="AV866" i="2"/>
  <c r="AW866" i="2"/>
  <c r="P866" i="2"/>
  <c r="Q866" i="2"/>
  <c r="K866" i="2"/>
  <c r="L1099" i="2"/>
  <c r="L1091" i="2"/>
  <c r="M1047" i="2"/>
  <c r="L1047" i="2"/>
  <c r="P874" i="2"/>
  <c r="Q874" i="2"/>
  <c r="K874" i="2"/>
  <c r="P870" i="2"/>
  <c r="Q870" i="2"/>
  <c r="K870" i="2"/>
  <c r="P844" i="2"/>
  <c r="Q844" i="2"/>
  <c r="K844" i="2"/>
  <c r="AV835" i="2"/>
  <c r="AW835" i="2"/>
  <c r="AG486" i="2"/>
  <c r="AF486" i="2"/>
  <c r="P851" i="2"/>
  <c r="Q851" i="2"/>
  <c r="K851" i="2"/>
  <c r="AF848" i="2"/>
  <c r="AG848" i="2"/>
  <c r="J835" i="2"/>
  <c r="P828" i="2"/>
  <c r="Q828" i="2"/>
  <c r="K828" i="2"/>
  <c r="BM823" i="2"/>
  <c r="AW717" i="2"/>
  <c r="AV717" i="2"/>
  <c r="AG715" i="2"/>
  <c r="AF715" i="2"/>
  <c r="M714" i="2"/>
  <c r="L714" i="2"/>
  <c r="Q713" i="2"/>
  <c r="P713" i="2"/>
  <c r="K713" i="2"/>
  <c r="BM711" i="2"/>
  <c r="BL711" i="2"/>
  <c r="AW709" i="2"/>
  <c r="AV709" i="2"/>
  <c r="AG707" i="2"/>
  <c r="AF707" i="2"/>
  <c r="M706" i="2"/>
  <c r="L706" i="2"/>
  <c r="Q705" i="2"/>
  <c r="P705" i="2"/>
  <c r="K705" i="2"/>
  <c r="BM703" i="2"/>
  <c r="BL703" i="2"/>
  <c r="AW700" i="2"/>
  <c r="AV700" i="2"/>
  <c r="AG698" i="2"/>
  <c r="AF698" i="2"/>
  <c r="M697" i="2"/>
  <c r="L697" i="2"/>
  <c r="Q696" i="2"/>
  <c r="P696" i="2"/>
  <c r="K696" i="2"/>
  <c r="BM694" i="2"/>
  <c r="BL694" i="2"/>
  <c r="AW689" i="2"/>
  <c r="AV689" i="2"/>
  <c r="AG687" i="2"/>
  <c r="AF687" i="2"/>
  <c r="M686" i="2"/>
  <c r="L686" i="2"/>
  <c r="Q685" i="2"/>
  <c r="P685" i="2"/>
  <c r="K685" i="2"/>
  <c r="BM680" i="2"/>
  <c r="BL680" i="2"/>
  <c r="AW678" i="2"/>
  <c r="AV678" i="2"/>
  <c r="AG676" i="2"/>
  <c r="AF676" i="2"/>
  <c r="M675" i="2"/>
  <c r="L675" i="2"/>
  <c r="Q670" i="2"/>
  <c r="P670" i="2"/>
  <c r="K670" i="2"/>
  <c r="BM668" i="2"/>
  <c r="BL668" i="2"/>
  <c r="AW666" i="2"/>
  <c r="AV666" i="2"/>
  <c r="AG664" i="2"/>
  <c r="AF664" i="2"/>
  <c r="M663" i="2"/>
  <c r="L663" i="2"/>
  <c r="Q662" i="2"/>
  <c r="P662" i="2"/>
  <c r="K662" i="2"/>
  <c r="BM660" i="2"/>
  <c r="BL660" i="2"/>
  <c r="AW657" i="2"/>
  <c r="AV657" i="2"/>
  <c r="AG655" i="2"/>
  <c r="AF655" i="2"/>
  <c r="M654" i="2"/>
  <c r="L654" i="2"/>
  <c r="Q653" i="2"/>
  <c r="P653" i="2"/>
  <c r="K653" i="2"/>
  <c r="BM649" i="2"/>
  <c r="BL649" i="2"/>
  <c r="AW647" i="2"/>
  <c r="AV647" i="2"/>
  <c r="AG645" i="2"/>
  <c r="AF645" i="2"/>
  <c r="M644" i="2"/>
  <c r="L644" i="2"/>
  <c r="Q643" i="2"/>
  <c r="P643" i="2"/>
  <c r="K643" i="2"/>
  <c r="BM641" i="2"/>
  <c r="BL641" i="2"/>
  <c r="AW639" i="2"/>
  <c r="AV639" i="2"/>
  <c r="AG636" i="2"/>
  <c r="AF636" i="2"/>
  <c r="M635" i="2"/>
  <c r="L635" i="2"/>
  <c r="Q634" i="2"/>
  <c r="P634" i="2"/>
  <c r="K634" i="2"/>
  <c r="BM632" i="2"/>
  <c r="BL632" i="2"/>
  <c r="AW630" i="2"/>
  <c r="AV630" i="2"/>
  <c r="AG625" i="2"/>
  <c r="AF625" i="2"/>
  <c r="M624" i="2"/>
  <c r="L624" i="2"/>
  <c r="Q623" i="2"/>
  <c r="P623" i="2"/>
  <c r="K623" i="2"/>
  <c r="BM621" i="2"/>
  <c r="BL621" i="2"/>
  <c r="AW619" i="2"/>
  <c r="AV619" i="2"/>
  <c r="AG617" i="2"/>
  <c r="AF617" i="2"/>
  <c r="M616" i="2"/>
  <c r="L616" i="2"/>
  <c r="Q614" i="2"/>
  <c r="P614" i="2"/>
  <c r="K614" i="2"/>
  <c r="BM612" i="2"/>
  <c r="BL612" i="2"/>
  <c r="AW610" i="2"/>
  <c r="AV610" i="2"/>
  <c r="AG608" i="2"/>
  <c r="AF608" i="2"/>
  <c r="M607" i="2"/>
  <c r="L607" i="2"/>
  <c r="Q606" i="2"/>
  <c r="P606" i="2"/>
  <c r="K606" i="2"/>
  <c r="BM604" i="2"/>
  <c r="BL604" i="2"/>
  <c r="AW602" i="2"/>
  <c r="AV602" i="2"/>
  <c r="AG600" i="2"/>
  <c r="AF600" i="2"/>
  <c r="M599" i="2"/>
  <c r="L599" i="2"/>
  <c r="Q598" i="2"/>
  <c r="P598" i="2"/>
  <c r="K598" i="2"/>
  <c r="BM596" i="2"/>
  <c r="BL596" i="2"/>
  <c r="AW594" i="2"/>
  <c r="AV594" i="2"/>
  <c r="AG592" i="2"/>
  <c r="AF592" i="2"/>
  <c r="M591" i="2"/>
  <c r="L591" i="2"/>
  <c r="Q590" i="2"/>
  <c r="P590" i="2"/>
  <c r="K590" i="2"/>
  <c r="BM586" i="2"/>
  <c r="BL586" i="2"/>
  <c r="AW582" i="2"/>
  <c r="AV582" i="2"/>
  <c r="AG580" i="2"/>
  <c r="AF580" i="2"/>
  <c r="M579" i="2"/>
  <c r="L579" i="2"/>
  <c r="Q578" i="2"/>
  <c r="P578" i="2"/>
  <c r="K578" i="2"/>
  <c r="BM576" i="2"/>
  <c r="BL576" i="2"/>
  <c r="AW574" i="2"/>
  <c r="AV574" i="2"/>
  <c r="AG572" i="2"/>
  <c r="AF572" i="2"/>
  <c r="M571" i="2"/>
  <c r="L571" i="2"/>
  <c r="Q568" i="2"/>
  <c r="P568" i="2"/>
  <c r="K568" i="2"/>
  <c r="BM566" i="2"/>
  <c r="BL566" i="2"/>
  <c r="AW564" i="2"/>
  <c r="AV564" i="2"/>
  <c r="AG562" i="2"/>
  <c r="AF562" i="2"/>
  <c r="M561" i="2"/>
  <c r="L561" i="2"/>
  <c r="Q560" i="2"/>
  <c r="P560" i="2"/>
  <c r="K560" i="2"/>
  <c r="BM558" i="2"/>
  <c r="BL558" i="2"/>
  <c r="AW556" i="2"/>
  <c r="AV556" i="2"/>
  <c r="AG552" i="2"/>
  <c r="AF552" i="2"/>
  <c r="M551" i="2"/>
  <c r="L551" i="2"/>
  <c r="Q550" i="2"/>
  <c r="P550" i="2"/>
  <c r="K550" i="2"/>
  <c r="BM548" i="2"/>
  <c r="BL548" i="2"/>
  <c r="AW546" i="2"/>
  <c r="AV546" i="2"/>
  <c r="AG544" i="2"/>
  <c r="AF544" i="2"/>
  <c r="M543" i="2"/>
  <c r="L543" i="2"/>
  <c r="Q542" i="2"/>
  <c r="P542" i="2"/>
  <c r="K542" i="2"/>
  <c r="BM540" i="2"/>
  <c r="BL540" i="2"/>
  <c r="AW538" i="2"/>
  <c r="AV538" i="2"/>
  <c r="AG535" i="2"/>
  <c r="AF535" i="2"/>
  <c r="M534" i="2"/>
  <c r="L534" i="2"/>
  <c r="Q533" i="2"/>
  <c r="P533" i="2"/>
  <c r="K533" i="2"/>
  <c r="BM531" i="2"/>
  <c r="BL531" i="2"/>
  <c r="AW529" i="2"/>
  <c r="AV529" i="2"/>
  <c r="AG527" i="2"/>
  <c r="AF527" i="2"/>
  <c r="M526" i="2"/>
  <c r="L526" i="2"/>
  <c r="Q525" i="2"/>
  <c r="P525" i="2"/>
  <c r="K525" i="2"/>
  <c r="BM523" i="2"/>
  <c r="BL523" i="2"/>
  <c r="AW521" i="2"/>
  <c r="AV521" i="2"/>
  <c r="AG519" i="2"/>
  <c r="AF519" i="2"/>
  <c r="M518" i="2"/>
  <c r="L518" i="2"/>
  <c r="Q517" i="2"/>
  <c r="P517" i="2"/>
  <c r="K517" i="2"/>
  <c r="BM515" i="2"/>
  <c r="BL515" i="2"/>
  <c r="AW513" i="2"/>
  <c r="AV513" i="2"/>
  <c r="AG511" i="2"/>
  <c r="AF511" i="2"/>
  <c r="M510" i="2"/>
  <c r="L510" i="2"/>
  <c r="Q508" i="2"/>
  <c r="P508" i="2"/>
  <c r="K508" i="2"/>
  <c r="BM506" i="2"/>
  <c r="BL506" i="2"/>
  <c r="AW500" i="2"/>
  <c r="AV500" i="2"/>
  <c r="AG498" i="2"/>
  <c r="AF498" i="2"/>
  <c r="M497" i="2"/>
  <c r="L497" i="2"/>
  <c r="Q496" i="2"/>
  <c r="P496" i="2"/>
  <c r="K496" i="2"/>
  <c r="BM494" i="2"/>
  <c r="BL494" i="2"/>
  <c r="AW491" i="2"/>
  <c r="AV491" i="2"/>
  <c r="BL843" i="2"/>
  <c r="BM843" i="2"/>
  <c r="J833" i="2"/>
  <c r="L833" i="2" s="1"/>
  <c r="AV832" i="2"/>
  <c r="AW832" i="2"/>
  <c r="AF831" i="2"/>
  <c r="AG831" i="2"/>
  <c r="J830" i="2"/>
  <c r="L829" i="2"/>
  <c r="M829" i="2"/>
  <c r="P818" i="2"/>
  <c r="J818" i="2"/>
  <c r="Q490" i="2"/>
  <c r="P490" i="2"/>
  <c r="K490" i="2"/>
  <c r="BM484" i="2"/>
  <c r="BL484" i="2"/>
  <c r="AG484" i="2"/>
  <c r="AF484" i="2"/>
  <c r="J847" i="2"/>
  <c r="P836" i="2"/>
  <c r="Q836" i="2"/>
  <c r="K836" i="2"/>
  <c r="BM833" i="2"/>
  <c r="AG833" i="2"/>
  <c r="P833" i="2"/>
  <c r="AV831" i="2"/>
  <c r="AW831" i="2"/>
  <c r="BL289" i="2"/>
  <c r="BM289" i="2"/>
  <c r="AF289" i="2"/>
  <c r="AG289" i="2"/>
  <c r="L282" i="2"/>
  <c r="M282" i="2"/>
  <c r="AV281" i="2"/>
  <c r="AW281" i="2"/>
  <c r="P281" i="2"/>
  <c r="Q281" i="2"/>
  <c r="K281" i="2"/>
  <c r="BL273" i="2"/>
  <c r="BM273" i="2"/>
  <c r="AF273" i="2"/>
  <c r="AG273" i="2"/>
  <c r="L266" i="2"/>
  <c r="M266" i="2"/>
  <c r="AV265" i="2"/>
  <c r="AW265" i="2"/>
  <c r="P265" i="2"/>
  <c r="Q265" i="2"/>
  <c r="K265" i="2"/>
  <c r="BL255" i="2"/>
  <c r="BM255" i="2"/>
  <c r="AF255" i="2"/>
  <c r="AG255" i="2"/>
  <c r="L248" i="2"/>
  <c r="M248" i="2"/>
  <c r="AV246" i="2"/>
  <c r="AW246" i="2"/>
  <c r="P246" i="2"/>
  <c r="Q246" i="2"/>
  <c r="K246" i="2"/>
  <c r="BL235" i="2"/>
  <c r="BM235" i="2"/>
  <c r="AF235" i="2"/>
  <c r="AG235" i="2"/>
  <c r="L228" i="2"/>
  <c r="M228" i="2"/>
  <c r="AV227" i="2"/>
  <c r="AW227" i="2"/>
  <c r="P227" i="2"/>
  <c r="Q227" i="2"/>
  <c r="K227" i="2"/>
  <c r="BL213" i="2"/>
  <c r="BM213" i="2"/>
  <c r="AF213" i="2"/>
  <c r="AG213" i="2"/>
  <c r="L203" i="2"/>
  <c r="M203" i="2"/>
  <c r="AV202" i="2"/>
  <c r="AW202" i="2"/>
  <c r="P202" i="2"/>
  <c r="Q202" i="2"/>
  <c r="K202" i="2"/>
  <c r="BL193" i="2"/>
  <c r="BM193" i="2"/>
  <c r="AF193" i="2"/>
  <c r="AG193" i="2"/>
  <c r="AV185" i="2"/>
  <c r="AW185" i="2"/>
  <c r="P185" i="2"/>
  <c r="Q185" i="2"/>
  <c r="K185" i="2"/>
  <c r="BL176" i="2"/>
  <c r="BM176" i="2"/>
  <c r="AF176" i="2"/>
  <c r="AG176" i="2"/>
  <c r="L169" i="2"/>
  <c r="M169" i="2"/>
  <c r="AV168" i="2"/>
  <c r="AW168" i="2"/>
  <c r="P168" i="2"/>
  <c r="Q168" i="2"/>
  <c r="K168" i="2"/>
  <c r="BL158" i="2"/>
  <c r="BM158" i="2"/>
  <c r="AF158" i="2"/>
  <c r="AG158" i="2"/>
  <c r="L151" i="2"/>
  <c r="M151" i="2"/>
  <c r="AV150" i="2"/>
  <c r="AW150" i="2"/>
  <c r="P150" i="2"/>
  <c r="Q150" i="2"/>
  <c r="K150" i="2"/>
  <c r="BL142" i="2"/>
  <c r="BM142" i="2"/>
  <c r="AF142" i="2"/>
  <c r="AG142" i="2"/>
  <c r="L135" i="2"/>
  <c r="M135" i="2"/>
  <c r="AV134" i="2"/>
  <c r="AW134" i="2"/>
  <c r="P134" i="2"/>
  <c r="Q134" i="2"/>
  <c r="K134" i="2"/>
  <c r="BL126" i="2"/>
  <c r="BM126" i="2"/>
  <c r="AF126" i="2"/>
  <c r="AG126" i="2"/>
  <c r="L116" i="2"/>
  <c r="M116" i="2"/>
  <c r="AV115" i="2"/>
  <c r="AW115" i="2"/>
  <c r="P115" i="2"/>
  <c r="Q115" i="2"/>
  <c r="K115" i="2"/>
  <c r="AW51" i="2"/>
  <c r="AV51" i="2"/>
  <c r="AW49" i="2"/>
  <c r="AV49" i="2"/>
  <c r="Q47" i="2"/>
  <c r="P47" i="2"/>
  <c r="K47" i="2"/>
  <c r="AG43" i="2"/>
  <c r="AF43" i="2"/>
  <c r="AW41" i="2"/>
  <c r="AV41" i="2"/>
  <c r="AW39" i="2"/>
  <c r="AV39" i="2"/>
  <c r="BM37" i="2"/>
  <c r="BL37" i="2"/>
  <c r="AG22" i="2"/>
  <c r="AF22" i="2"/>
  <c r="AG18" i="2"/>
  <c r="AF18" i="2"/>
  <c r="AW15" i="2"/>
  <c r="AV15" i="2"/>
  <c r="AG14" i="2"/>
  <c r="AF14" i="2"/>
  <c r="AG12" i="2"/>
  <c r="AF12" i="2"/>
  <c r="AF445" i="2"/>
  <c r="AG445" i="2"/>
  <c r="AF443" i="2"/>
  <c r="AG443" i="2"/>
  <c r="L442" i="2"/>
  <c r="M442" i="2"/>
  <c r="P441" i="2"/>
  <c r="Q441" i="2"/>
  <c r="K441" i="2"/>
  <c r="BL439" i="2"/>
  <c r="BM439" i="2"/>
  <c r="AV437" i="2"/>
  <c r="AW437" i="2"/>
  <c r="AF435" i="2"/>
  <c r="AG435" i="2"/>
  <c r="L434" i="2"/>
  <c r="M434" i="2"/>
  <c r="P433" i="2"/>
  <c r="Q433" i="2"/>
  <c r="K433" i="2"/>
  <c r="BL431" i="2"/>
  <c r="BM431" i="2"/>
  <c r="P422" i="2"/>
  <c r="Q422" i="2"/>
  <c r="K422" i="2"/>
  <c r="P398" i="2"/>
  <c r="Q398" i="2"/>
  <c r="K398" i="2"/>
  <c r="BL396" i="2"/>
  <c r="BM396" i="2"/>
  <c r="AF386" i="2"/>
  <c r="AG386" i="2"/>
  <c r="AF379" i="2"/>
  <c r="AG379" i="2"/>
  <c r="P377" i="2"/>
  <c r="Q377" i="2"/>
  <c r="K377" i="2"/>
  <c r="BL375" i="2"/>
  <c r="BM375" i="2"/>
  <c r="AV373" i="2"/>
  <c r="AW373" i="2"/>
  <c r="AV368" i="2"/>
  <c r="AW368" i="2"/>
  <c r="AF366" i="2"/>
  <c r="AG366" i="2"/>
  <c r="L364" i="2"/>
  <c r="M364" i="2"/>
  <c r="P363" i="2"/>
  <c r="Q363" i="2"/>
  <c r="K363" i="2"/>
  <c r="BL361" i="2"/>
  <c r="BM361" i="2"/>
  <c r="P357" i="2"/>
  <c r="Q357" i="2"/>
  <c r="K357" i="2"/>
  <c r="BL354" i="2"/>
  <c r="BM354" i="2"/>
  <c r="AV352" i="2"/>
  <c r="AW352" i="2"/>
  <c r="AF350" i="2"/>
  <c r="AG350" i="2"/>
  <c r="AV328" i="2"/>
  <c r="AW328" i="2"/>
  <c r="AF325" i="2"/>
  <c r="AG325" i="2"/>
  <c r="L323" i="2"/>
  <c r="M323" i="2"/>
  <c r="P322" i="2"/>
  <c r="Q322" i="2"/>
  <c r="K322" i="2"/>
  <c r="BL319" i="2"/>
  <c r="BM319" i="2"/>
  <c r="AV317" i="2"/>
  <c r="AW317" i="2"/>
  <c r="AF315" i="2"/>
  <c r="AG315" i="2"/>
  <c r="L314" i="2"/>
  <c r="M314" i="2"/>
  <c r="P313" i="2"/>
  <c r="Q313" i="2"/>
  <c r="K313" i="2"/>
  <c r="BL307" i="2"/>
  <c r="BM307" i="2"/>
  <c r="BL305" i="2"/>
  <c r="BM305" i="2"/>
  <c r="BL303" i="2"/>
  <c r="BM303" i="2"/>
  <c r="P301" i="2"/>
  <c r="Q301" i="2"/>
  <c r="K301" i="2"/>
  <c r="AW42" i="2"/>
  <c r="AV42" i="2"/>
  <c r="AV291" i="2"/>
  <c r="AW291" i="2"/>
  <c r="P291" i="2"/>
  <c r="Q291" i="2"/>
  <c r="K291" i="2"/>
  <c r="AV287" i="2"/>
  <c r="AW287" i="2"/>
  <c r="P287" i="2"/>
  <c r="Q287" i="2"/>
  <c r="K287" i="2"/>
  <c r="AV283" i="2"/>
  <c r="AW283" i="2"/>
  <c r="P283" i="2"/>
  <c r="Q283" i="2"/>
  <c r="K283" i="2"/>
  <c r="AV279" i="2"/>
  <c r="AW279" i="2"/>
  <c r="P279" i="2"/>
  <c r="Q279" i="2"/>
  <c r="K279" i="2"/>
  <c r="AV275" i="2"/>
  <c r="AW275" i="2"/>
  <c r="P275" i="2"/>
  <c r="Q275" i="2"/>
  <c r="K275" i="2"/>
  <c r="AV271" i="2"/>
  <c r="AW271" i="2"/>
  <c r="P271" i="2"/>
  <c r="Q271" i="2"/>
  <c r="K271" i="2"/>
  <c r="AV267" i="2"/>
  <c r="AW267" i="2"/>
  <c r="P267" i="2"/>
  <c r="Q267" i="2"/>
  <c r="K267" i="2"/>
  <c r="AV263" i="2"/>
  <c r="AW263" i="2"/>
  <c r="P263" i="2"/>
  <c r="Q263" i="2"/>
  <c r="K263" i="2"/>
  <c r="AV257" i="2"/>
  <c r="AW257" i="2"/>
  <c r="P257" i="2"/>
  <c r="Q257" i="2"/>
  <c r="K257" i="2"/>
  <c r="AV253" i="2"/>
  <c r="AW253" i="2"/>
  <c r="P253" i="2"/>
  <c r="Q253" i="2"/>
  <c r="K253" i="2"/>
  <c r="AV249" i="2"/>
  <c r="AW249" i="2"/>
  <c r="P249" i="2"/>
  <c r="Q249" i="2"/>
  <c r="K249" i="2"/>
  <c r="AV244" i="2"/>
  <c r="AW244" i="2"/>
  <c r="P244" i="2"/>
  <c r="Q244" i="2"/>
  <c r="K244" i="2"/>
  <c r="AV237" i="2"/>
  <c r="AW237" i="2"/>
  <c r="P237" i="2"/>
  <c r="Q237" i="2"/>
  <c r="K237" i="2"/>
  <c r="AV233" i="2"/>
  <c r="AW233" i="2"/>
  <c r="P233" i="2"/>
  <c r="Q233" i="2"/>
  <c r="K233" i="2"/>
  <c r="AV229" i="2"/>
  <c r="AW229" i="2"/>
  <c r="P229" i="2"/>
  <c r="Q229" i="2"/>
  <c r="K229" i="2"/>
  <c r="AV220" i="2"/>
  <c r="AW220" i="2"/>
  <c r="P220" i="2"/>
  <c r="Q220" i="2"/>
  <c r="K220" i="2"/>
  <c r="AV215" i="2"/>
  <c r="AW215" i="2"/>
  <c r="P215" i="2"/>
  <c r="Q215" i="2"/>
  <c r="K215" i="2"/>
  <c r="AV210" i="2"/>
  <c r="AW210" i="2"/>
  <c r="P210" i="2"/>
  <c r="Q210" i="2"/>
  <c r="K210" i="2"/>
  <c r="AV204" i="2"/>
  <c r="AW204" i="2"/>
  <c r="P204" i="2"/>
  <c r="Q204" i="2"/>
  <c r="K204" i="2"/>
  <c r="AV200" i="2"/>
  <c r="AW200" i="2"/>
  <c r="P200" i="2"/>
  <c r="Q200" i="2"/>
  <c r="K200" i="2"/>
  <c r="AV195" i="2"/>
  <c r="AW195" i="2"/>
  <c r="P195" i="2"/>
  <c r="Q195" i="2"/>
  <c r="K195" i="2"/>
  <c r="AV191" i="2"/>
  <c r="AW191" i="2"/>
  <c r="P191" i="2"/>
  <c r="Q191" i="2"/>
  <c r="K191" i="2"/>
  <c r="AF182" i="2"/>
  <c r="AG182" i="2"/>
  <c r="AF178" i="2"/>
  <c r="AG178" i="2"/>
  <c r="AF174" i="2"/>
  <c r="AG174" i="2"/>
  <c r="AF170" i="2"/>
  <c r="AG170" i="2"/>
  <c r="AF166" i="2"/>
  <c r="AG166" i="2"/>
  <c r="AF160" i="2"/>
  <c r="AG160" i="2"/>
  <c r="AF156" i="2"/>
  <c r="AG156" i="2"/>
  <c r="AF152" i="2"/>
  <c r="AG152" i="2"/>
  <c r="AF148" i="2"/>
  <c r="AG148" i="2"/>
  <c r="AF144" i="2"/>
  <c r="AG144" i="2"/>
  <c r="AF140" i="2"/>
  <c r="AG140" i="2"/>
  <c r="AF136" i="2"/>
  <c r="AG136" i="2"/>
  <c r="AF132" i="2"/>
  <c r="AG132" i="2"/>
  <c r="AF128" i="2"/>
  <c r="AG128" i="2"/>
  <c r="AF124" i="2"/>
  <c r="AG124" i="2"/>
  <c r="AF117" i="2"/>
  <c r="AG117" i="2"/>
  <c r="AF113" i="2"/>
  <c r="AG113" i="2"/>
  <c r="BM50" i="2"/>
  <c r="BL50" i="2"/>
  <c r="Q46" i="2"/>
  <c r="P46" i="2"/>
  <c r="K46" i="2"/>
  <c r="AW43" i="2"/>
  <c r="AV43" i="2"/>
  <c r="AG39" i="2"/>
  <c r="AF39" i="2"/>
  <c r="AG33" i="2"/>
  <c r="AF33" i="2"/>
  <c r="AW26" i="2"/>
  <c r="AV26" i="2"/>
  <c r="AG25" i="2"/>
  <c r="AF25" i="2"/>
  <c r="AG24" i="2"/>
  <c r="AF24" i="2"/>
  <c r="AG23" i="2"/>
  <c r="AF23" i="2"/>
  <c r="AW21" i="2"/>
  <c r="AV21" i="2"/>
  <c r="AW16" i="2"/>
  <c r="AV16" i="2"/>
  <c r="Q14" i="2"/>
  <c r="K14" i="2"/>
  <c r="P14" i="2"/>
  <c r="AV184" i="2"/>
  <c r="AW184" i="2"/>
  <c r="AV179" i="2"/>
  <c r="AW179" i="2"/>
  <c r="AV175" i="2"/>
  <c r="AW175" i="2"/>
  <c r="AV171" i="2"/>
  <c r="AW171" i="2"/>
  <c r="AV167" i="2"/>
  <c r="AW167" i="2"/>
  <c r="BL161" i="2"/>
  <c r="BM161" i="2"/>
  <c r="AF161" i="2"/>
  <c r="AG161" i="2"/>
  <c r="L419" i="2"/>
  <c r="M419" i="2"/>
  <c r="L402" i="2"/>
  <c r="M402" i="2"/>
  <c r="L391" i="2"/>
  <c r="M391" i="2"/>
  <c r="L345" i="2"/>
  <c r="M345" i="2"/>
  <c r="L302" i="2"/>
  <c r="M302" i="2"/>
  <c r="L438" i="2"/>
  <c r="M438" i="2"/>
  <c r="L372" i="2"/>
  <c r="M372" i="2"/>
  <c r="L413" i="2"/>
  <c r="M413" i="2"/>
  <c r="P35" i="21"/>
  <c r="O35" i="21"/>
  <c r="O191" i="20"/>
  <c r="P191" i="20"/>
  <c r="P183" i="20"/>
  <c r="O183" i="20"/>
  <c r="AZ132" i="20"/>
  <c r="AY132" i="20"/>
  <c r="AQ132" i="20"/>
  <c r="AW129" i="20"/>
  <c r="AI1134" i="2"/>
  <c r="P82" i="20"/>
  <c r="O82" i="20"/>
  <c r="P66" i="20"/>
  <c r="O66" i="20"/>
  <c r="P50" i="20"/>
  <c r="O50" i="20"/>
  <c r="BX111" i="20"/>
  <c r="BW111" i="20"/>
  <c r="BO111" i="20"/>
  <c r="BU110" i="20"/>
  <c r="AY1113" i="2"/>
  <c r="AT112" i="20"/>
  <c r="AS112" i="20"/>
  <c r="AH108" i="20"/>
  <c r="AG108" i="20"/>
  <c r="AN96" i="19"/>
  <c r="AM96" i="19"/>
  <c r="CP92" i="19"/>
  <c r="CO92" i="19"/>
  <c r="AO34" i="19"/>
  <c r="AU33" i="19"/>
  <c r="AH887" i="2"/>
  <c r="BM14" i="19"/>
  <c r="BQ14" i="19" s="1"/>
  <c r="BS11" i="19"/>
  <c r="BX11" i="19" s="1"/>
  <c r="AX867" i="2"/>
  <c r="P41" i="19"/>
  <c r="O41" i="19"/>
  <c r="DB38" i="19"/>
  <c r="DA38" i="19"/>
  <c r="BS891" i="2"/>
  <c r="V36" i="19"/>
  <c r="U36" i="19"/>
  <c r="M36" i="19"/>
  <c r="AH34" i="19"/>
  <c r="AG34" i="19"/>
  <c r="AE33" i="19"/>
  <c r="W887" i="2"/>
  <c r="V26" i="19"/>
  <c r="U26" i="19"/>
  <c r="M26" i="19"/>
  <c r="CP20" i="19"/>
  <c r="CO20" i="19"/>
  <c r="DH11" i="19"/>
  <c r="DG11" i="19"/>
  <c r="BW864" i="2"/>
  <c r="CJ78" i="17"/>
  <c r="CI78" i="17"/>
  <c r="BX74" i="17"/>
  <c r="BW74" i="17"/>
  <c r="BO74" i="17"/>
  <c r="AY58" i="2"/>
  <c r="AY57" i="2"/>
  <c r="AY64" i="2"/>
  <c r="AY63" i="2"/>
  <c r="P56" i="19"/>
  <c r="O56" i="19"/>
  <c r="BX14" i="19"/>
  <c r="AH72" i="17"/>
  <c r="AG72" i="17"/>
  <c r="BR21" i="16"/>
  <c r="BQ21" i="16"/>
  <c r="BR23" i="15"/>
  <c r="BQ23" i="15"/>
  <c r="AN14" i="16"/>
  <c r="AM14" i="16"/>
  <c r="P19" i="15"/>
  <c r="O19" i="15"/>
  <c r="P44" i="14"/>
  <c r="O44" i="14"/>
  <c r="BL25" i="14"/>
  <c r="BK25" i="14"/>
  <c r="P17" i="14"/>
  <c r="O17" i="14"/>
  <c r="AZ33" i="13"/>
  <c r="AY33" i="13"/>
  <c r="AQ33" i="13"/>
  <c r="P35" i="12"/>
  <c r="O35" i="12"/>
  <c r="P63" i="11"/>
  <c r="O63" i="11"/>
  <c r="P43" i="11"/>
  <c r="O43" i="11"/>
  <c r="DB55" i="14"/>
  <c r="DA55" i="14"/>
  <c r="BF53" i="14"/>
  <c r="BE53" i="14"/>
  <c r="P35" i="13"/>
  <c r="O35" i="13"/>
  <c r="AH13" i="13"/>
  <c r="AG13" i="13"/>
  <c r="V30" i="14"/>
  <c r="U30" i="14"/>
  <c r="M30" i="14"/>
  <c r="CP25" i="12"/>
  <c r="CO25" i="12"/>
  <c r="AT25" i="12"/>
  <c r="AS25" i="12"/>
  <c r="CD51" i="12"/>
  <c r="CC51" i="12"/>
  <c r="P20" i="11"/>
  <c r="O20" i="11"/>
  <c r="P18" i="10"/>
  <c r="O18" i="10"/>
  <c r="P13" i="9"/>
  <c r="O13" i="9"/>
  <c r="CV22" i="8"/>
  <c r="CU22" i="8"/>
  <c r="CM22" i="8"/>
  <c r="P232" i="7"/>
  <c r="O232" i="7"/>
  <c r="AT11" i="14"/>
  <c r="AS11" i="14"/>
  <c r="BL13" i="13"/>
  <c r="BK13" i="13"/>
  <c r="CD32" i="12"/>
  <c r="CC32" i="12"/>
  <c r="AT42" i="13"/>
  <c r="AS42" i="13"/>
  <c r="V12" i="12"/>
  <c r="U12" i="12"/>
  <c r="M12" i="12"/>
  <c r="P15" i="11"/>
  <c r="O15" i="11"/>
  <c r="P23" i="10"/>
  <c r="O23" i="10"/>
  <c r="P16" i="9"/>
  <c r="O16" i="9"/>
  <c r="BL248" i="7"/>
  <c r="BK248" i="7"/>
  <c r="CJ12" i="13"/>
  <c r="CI12" i="13"/>
  <c r="AN12" i="13"/>
  <c r="AM12" i="13"/>
  <c r="CD14" i="13"/>
  <c r="CC14" i="13"/>
  <c r="AH14" i="13"/>
  <c r="AG14" i="13"/>
  <c r="AT212" i="7"/>
  <c r="AS212" i="7"/>
  <c r="AU207" i="7"/>
  <c r="AO208" i="7"/>
  <c r="AT141" i="7"/>
  <c r="AS141" i="7"/>
  <c r="BR137" i="7"/>
  <c r="BQ137" i="7"/>
  <c r="P134" i="7"/>
  <c r="O134" i="7"/>
  <c r="P130" i="7"/>
  <c r="O130" i="7"/>
  <c r="V129" i="7"/>
  <c r="U129" i="7"/>
  <c r="M129" i="7"/>
  <c r="P112" i="7"/>
  <c r="O112" i="7"/>
  <c r="BR107" i="7"/>
  <c r="BQ107" i="7"/>
  <c r="AT105" i="7"/>
  <c r="AS105" i="7"/>
  <c r="P104" i="7"/>
  <c r="O104" i="7"/>
  <c r="CV250" i="7"/>
  <c r="CU250" i="7"/>
  <c r="CM250" i="7"/>
  <c r="AZ250" i="7"/>
  <c r="AY250" i="7"/>
  <c r="AQ250" i="7"/>
  <c r="O79" i="7"/>
  <c r="P79" i="7"/>
  <c r="BX211" i="7"/>
  <c r="BW211" i="7"/>
  <c r="BU210" i="7"/>
  <c r="CO70" i="7"/>
  <c r="CP70" i="7"/>
  <c r="CO66" i="7"/>
  <c r="CP66" i="7"/>
  <c r="CU57" i="7"/>
  <c r="CV57" i="7"/>
  <c r="CM57" i="7"/>
  <c r="AS29" i="7"/>
  <c r="AT29" i="7"/>
  <c r="AH162" i="7"/>
  <c r="AG162" i="7"/>
  <c r="AS75" i="7"/>
  <c r="AT75" i="7"/>
  <c r="CA211" i="7"/>
  <c r="CC73" i="7"/>
  <c r="CD73" i="7"/>
  <c r="BO73" i="7"/>
  <c r="BK68" i="7"/>
  <c r="BL68" i="7"/>
  <c r="AG57" i="7"/>
  <c r="AH57" i="7"/>
  <c r="AY54" i="7"/>
  <c r="AZ54" i="7"/>
  <c r="AQ54" i="7"/>
  <c r="AW53" i="7"/>
  <c r="AI97" i="2"/>
  <c r="AI95" i="2"/>
  <c r="AI89" i="2"/>
  <c r="AI88" i="2"/>
  <c r="AI81" i="2"/>
  <c r="AI77" i="2"/>
  <c r="AI76" i="2"/>
  <c r="AI75" i="2"/>
  <c r="AS44" i="7"/>
  <c r="AT44" i="7"/>
  <c r="BQ18" i="7"/>
  <c r="BR18" i="7"/>
  <c r="O45" i="6"/>
  <c r="P45" i="6"/>
  <c r="O29" i="6"/>
  <c r="P29" i="6"/>
  <c r="O16" i="6"/>
  <c r="P16" i="6"/>
  <c r="BI112" i="5"/>
  <c r="BL114" i="5"/>
  <c r="BK114" i="5"/>
  <c r="BI111" i="5"/>
  <c r="BL113" i="5"/>
  <c r="BK113" i="5"/>
  <c r="P139" i="7"/>
  <c r="O139" i="7"/>
  <c r="AS67" i="21"/>
  <c r="AT67" i="21"/>
  <c r="M67" i="21"/>
  <c r="AT57" i="21"/>
  <c r="AS57" i="21"/>
  <c r="P49" i="21"/>
  <c r="O49" i="21"/>
  <c r="P43" i="21"/>
  <c r="O43" i="21"/>
  <c r="P38" i="21"/>
  <c r="O38" i="21"/>
  <c r="P48" i="21"/>
  <c r="O48" i="21"/>
  <c r="BR47" i="21"/>
  <c r="BQ47" i="21"/>
  <c r="V47" i="21"/>
  <c r="U47" i="21"/>
  <c r="M47" i="21"/>
  <c r="U67" i="21"/>
  <c r="CP52" i="21"/>
  <c r="CO52" i="21"/>
  <c r="P51" i="21"/>
  <c r="O51" i="21"/>
  <c r="P33" i="21"/>
  <c r="O33" i="21"/>
  <c r="P13" i="21"/>
  <c r="O13" i="21"/>
  <c r="CP10" i="21"/>
  <c r="CO10" i="21"/>
  <c r="P216" i="20"/>
  <c r="O216" i="20"/>
  <c r="CO214" i="20"/>
  <c r="CP214" i="20"/>
  <c r="AS214" i="20"/>
  <c r="AT214" i="20"/>
  <c r="O187" i="20"/>
  <c r="P187" i="20"/>
  <c r="K214" i="20"/>
  <c r="P198" i="20"/>
  <c r="O198" i="20"/>
  <c r="O188" i="20"/>
  <c r="P188" i="20"/>
  <c r="P179" i="20"/>
  <c r="O179" i="20"/>
  <c r="P163" i="20"/>
  <c r="O163" i="20"/>
  <c r="P147" i="20"/>
  <c r="O147" i="20"/>
  <c r="P207" i="20"/>
  <c r="O207" i="20"/>
  <c r="P204" i="20"/>
  <c r="O204" i="20"/>
  <c r="AB132" i="20"/>
  <c r="AA132" i="20"/>
  <c r="S132" i="20"/>
  <c r="Y129" i="20"/>
  <c r="S1134" i="2"/>
  <c r="P201" i="20"/>
  <c r="O201" i="20"/>
  <c r="P180" i="20"/>
  <c r="O180" i="20"/>
  <c r="P164" i="20"/>
  <c r="O164" i="20"/>
  <c r="P148" i="20"/>
  <c r="O148" i="20"/>
  <c r="BM111" i="20"/>
  <c r="BS110" i="20"/>
  <c r="AX1113" i="2"/>
  <c r="AT1113" i="2" s="1"/>
  <c r="P144" i="20"/>
  <c r="O144" i="20"/>
  <c r="CP127" i="20"/>
  <c r="CO127" i="20"/>
  <c r="P149" i="20"/>
  <c r="O149" i="20"/>
  <c r="DH129" i="20"/>
  <c r="DG129" i="20"/>
  <c r="BW1131" i="2"/>
  <c r="BF129" i="20"/>
  <c r="BE129" i="20"/>
  <c r="AM1131" i="2"/>
  <c r="P137" i="20"/>
  <c r="O137" i="20"/>
  <c r="BX113" i="20"/>
  <c r="BW113" i="20"/>
  <c r="BO113" i="20"/>
  <c r="AY1115" i="2"/>
  <c r="V120" i="20"/>
  <c r="U120" i="20"/>
  <c r="M120" i="20"/>
  <c r="P94" i="20"/>
  <c r="O94" i="20"/>
  <c r="P89" i="20"/>
  <c r="O89" i="20"/>
  <c r="P85" i="20"/>
  <c r="O85" i="20"/>
  <c r="P81" i="20"/>
  <c r="O81" i="20"/>
  <c r="P75" i="20"/>
  <c r="O75" i="20"/>
  <c r="P70" i="20"/>
  <c r="O70" i="20"/>
  <c r="P64" i="20"/>
  <c r="O64" i="20"/>
  <c r="P59" i="20"/>
  <c r="O59" i="20"/>
  <c r="P55" i="20"/>
  <c r="O55" i="20"/>
  <c r="P49" i="20"/>
  <c r="O49" i="20"/>
  <c r="P45" i="20"/>
  <c r="O45" i="20"/>
  <c r="P39" i="20"/>
  <c r="O39" i="20"/>
  <c r="CJ111" i="20"/>
  <c r="CI111" i="20"/>
  <c r="CG110" i="20"/>
  <c r="BG1113" i="2"/>
  <c r="BR112" i="20"/>
  <c r="BQ112" i="20"/>
  <c r="P96" i="20"/>
  <c r="O96" i="20"/>
  <c r="CW108" i="20"/>
  <c r="DB108" i="20" s="1"/>
  <c r="BM107" i="20"/>
  <c r="BA108" i="20"/>
  <c r="BF108" i="20" s="1"/>
  <c r="Q107" i="20"/>
  <c r="K107" i="20" s="1"/>
  <c r="P114" i="20"/>
  <c r="O114" i="20"/>
  <c r="CJ108" i="20"/>
  <c r="CI108" i="20"/>
  <c r="O36" i="20"/>
  <c r="P36" i="20"/>
  <c r="AK108" i="20"/>
  <c r="S108" i="20" s="1"/>
  <c r="AB107" i="20"/>
  <c r="AA107" i="20"/>
  <c r="S107" i="20"/>
  <c r="P27" i="20"/>
  <c r="P86" i="19"/>
  <c r="O86" i="19"/>
  <c r="BR85" i="19"/>
  <c r="BQ85" i="19"/>
  <c r="V85" i="19"/>
  <c r="U85" i="19"/>
  <c r="M85" i="19"/>
  <c r="P24" i="20"/>
  <c r="DB96" i="19"/>
  <c r="DA96" i="19"/>
  <c r="CY43" i="19"/>
  <c r="BF96" i="19"/>
  <c r="BE96" i="19"/>
  <c r="DH95" i="19"/>
  <c r="DG95" i="19"/>
  <c r="DE43" i="19"/>
  <c r="DE32" i="19" s="1"/>
  <c r="P17" i="20"/>
  <c r="AT91" i="19"/>
  <c r="AS91" i="19"/>
  <c r="P22" i="20"/>
  <c r="CV95" i="19"/>
  <c r="CU95" i="19"/>
  <c r="CM95" i="19"/>
  <c r="CS43" i="19"/>
  <c r="CS32" i="19" s="1"/>
  <c r="BR92" i="19"/>
  <c r="BQ92" i="19"/>
  <c r="AT84" i="19"/>
  <c r="AS84" i="19"/>
  <c r="M84" i="19"/>
  <c r="P49" i="19"/>
  <c r="O49" i="19"/>
  <c r="CP53" i="19"/>
  <c r="CO53" i="19"/>
  <c r="AT53" i="19"/>
  <c r="AS53" i="19"/>
  <c r="P52" i="19"/>
  <c r="O52" i="19"/>
  <c r="P81" i="19"/>
  <c r="CM96" i="19"/>
  <c r="BW96" i="19"/>
  <c r="AZ96" i="19"/>
  <c r="P58" i="19"/>
  <c r="O58" i="19"/>
  <c r="AO38" i="19"/>
  <c r="AH891" i="2"/>
  <c r="CE33" i="19"/>
  <c r="BF887" i="2"/>
  <c r="AI33" i="19"/>
  <c r="AM33" i="19" s="1"/>
  <c r="Z887" i="2"/>
  <c r="AU24" i="19"/>
  <c r="AO26" i="19"/>
  <c r="AT26" i="19" s="1"/>
  <c r="AH879" i="2"/>
  <c r="AO14" i="19"/>
  <c r="AT14" i="19" s="1"/>
  <c r="AU11" i="19"/>
  <c r="AH867" i="2"/>
  <c r="BR44" i="19"/>
  <c r="BQ44" i="19"/>
  <c r="CM38" i="19"/>
  <c r="AQ38" i="19"/>
  <c r="AT36" i="19"/>
  <c r="AS36" i="19"/>
  <c r="P35" i="19"/>
  <c r="O35" i="19"/>
  <c r="BO34" i="19"/>
  <c r="S34" i="19"/>
  <c r="BX33" i="19"/>
  <c r="BW33" i="19"/>
  <c r="BO33" i="19"/>
  <c r="BU32" i="19"/>
  <c r="AY886" i="2"/>
  <c r="AB33" i="19"/>
  <c r="AA33" i="19"/>
  <c r="S33" i="19"/>
  <c r="Y32" i="19"/>
  <c r="S886" i="2"/>
  <c r="P29" i="19"/>
  <c r="O29" i="19"/>
  <c r="CP28" i="19"/>
  <c r="CO28" i="19"/>
  <c r="BR28" i="19"/>
  <c r="BQ28" i="19"/>
  <c r="AT28" i="19"/>
  <c r="AS28" i="19"/>
  <c r="V28" i="19"/>
  <c r="U28" i="19"/>
  <c r="M28" i="19"/>
  <c r="DB26" i="19"/>
  <c r="DA26" i="19"/>
  <c r="CY24" i="19"/>
  <c r="BS879" i="2"/>
  <c r="BF26" i="19"/>
  <c r="BE26" i="19"/>
  <c r="BC24" i="19"/>
  <c r="AM879" i="2"/>
  <c r="P25" i="19"/>
  <c r="O25" i="19"/>
  <c r="AT22" i="19"/>
  <c r="AS22" i="19"/>
  <c r="P21" i="19"/>
  <c r="O21" i="19"/>
  <c r="V20" i="19"/>
  <c r="U20" i="19"/>
  <c r="M20" i="19"/>
  <c r="P17" i="19"/>
  <c r="O17" i="19"/>
  <c r="CD14" i="19"/>
  <c r="CC14" i="19"/>
  <c r="CA11" i="19"/>
  <c r="BC867" i="2"/>
  <c r="AH14" i="19"/>
  <c r="AG14" i="19"/>
  <c r="AE11" i="19"/>
  <c r="W867" i="2"/>
  <c r="BR12" i="19"/>
  <c r="BQ12" i="19"/>
  <c r="CV11" i="19"/>
  <c r="CU11" i="19"/>
  <c r="CM11" i="19"/>
  <c r="BO864" i="2"/>
  <c r="AZ11" i="19"/>
  <c r="AY11" i="19"/>
  <c r="AQ11" i="19"/>
  <c r="AI864" i="2"/>
  <c r="BR10" i="19"/>
  <c r="BQ10" i="19"/>
  <c r="P10" i="18"/>
  <c r="O10" i="18"/>
  <c r="AH79" i="17"/>
  <c r="AG79" i="17"/>
  <c r="BX78" i="17"/>
  <c r="BW78" i="17"/>
  <c r="BO78" i="17"/>
  <c r="AB78" i="17"/>
  <c r="AA78" i="17"/>
  <c r="S78" i="17"/>
  <c r="DH74" i="17"/>
  <c r="DG74" i="17"/>
  <c r="BW64" i="2"/>
  <c r="BW63" i="2"/>
  <c r="BW58" i="2"/>
  <c r="BW57" i="2"/>
  <c r="BL74" i="17"/>
  <c r="BK74" i="17"/>
  <c r="AQ58" i="2"/>
  <c r="AQ57" i="2"/>
  <c r="AQ64" i="2"/>
  <c r="AQ63" i="2"/>
  <c r="CJ72" i="17"/>
  <c r="CI72" i="17"/>
  <c r="AN72" i="17"/>
  <c r="AM72" i="17"/>
  <c r="AT67" i="17"/>
  <c r="AS67" i="17"/>
  <c r="P66" i="17"/>
  <c r="O66" i="17"/>
  <c r="P58" i="17"/>
  <c r="O58" i="17"/>
  <c r="AT54" i="19"/>
  <c r="AS54" i="19"/>
  <c r="P82" i="19"/>
  <c r="P62" i="19"/>
  <c r="O62" i="19"/>
  <c r="CU38" i="19"/>
  <c r="BW38" i="19"/>
  <c r="AY38" i="19"/>
  <c r="AA38" i="19"/>
  <c r="CU34" i="19"/>
  <c r="BW34" i="19"/>
  <c r="AY34" i="19"/>
  <c r="AA34" i="19"/>
  <c r="CJ79" i="17"/>
  <c r="CI79" i="17"/>
  <c r="AN79" i="17"/>
  <c r="AM79" i="17"/>
  <c r="BF78" i="17"/>
  <c r="BE78" i="17"/>
  <c r="DB74" i="17"/>
  <c r="DA74" i="17"/>
  <c r="BS57" i="2"/>
  <c r="BS64" i="2"/>
  <c r="BS63" i="2"/>
  <c r="BS58" i="2"/>
  <c r="DB72" i="17"/>
  <c r="DA72" i="17"/>
  <c r="DB14" i="16"/>
  <c r="CY26" i="16"/>
  <c r="CM26" i="16" s="1"/>
  <c r="DA14" i="16"/>
  <c r="P11" i="16"/>
  <c r="O11" i="16"/>
  <c r="DH26" i="16"/>
  <c r="DG26" i="16"/>
  <c r="BL26" i="16"/>
  <c r="BK26" i="16"/>
  <c r="DH14" i="16"/>
  <c r="DG14" i="16"/>
  <c r="P30" i="15"/>
  <c r="O30" i="15"/>
  <c r="BY32" i="19"/>
  <c r="AH27" i="15"/>
  <c r="AG27" i="15"/>
  <c r="P15" i="15"/>
  <c r="O15" i="15"/>
  <c r="CV27" i="15"/>
  <c r="CU27" i="15"/>
  <c r="CM27" i="15"/>
  <c r="AZ27" i="15"/>
  <c r="AY27" i="15"/>
  <c r="AQ27" i="15"/>
  <c r="P46" i="14"/>
  <c r="O46" i="14"/>
  <c r="BR33" i="14"/>
  <c r="BQ33" i="14"/>
  <c r="V33" i="14"/>
  <c r="U33" i="14"/>
  <c r="M33" i="14"/>
  <c r="K56" i="14"/>
  <c r="BR28" i="14"/>
  <c r="BQ28" i="14"/>
  <c r="V28" i="14"/>
  <c r="U28" i="14"/>
  <c r="M28" i="14"/>
  <c r="AH26" i="14"/>
  <c r="AG26" i="14"/>
  <c r="AN25" i="14"/>
  <c r="AM25" i="14"/>
  <c r="BR20" i="14"/>
  <c r="BQ20" i="14"/>
  <c r="V20" i="14"/>
  <c r="U20" i="14"/>
  <c r="M20" i="14"/>
  <c r="CP50" i="13"/>
  <c r="CO50" i="13"/>
  <c r="AT50" i="13"/>
  <c r="AS50" i="13"/>
  <c r="P46" i="13"/>
  <c r="O46" i="13"/>
  <c r="BR34" i="13"/>
  <c r="BQ34" i="13"/>
  <c r="V34" i="13"/>
  <c r="M34" i="13"/>
  <c r="U34" i="13"/>
  <c r="AB33" i="13"/>
  <c r="S33" i="13"/>
  <c r="AA33" i="13"/>
  <c r="CP22" i="13"/>
  <c r="CO22" i="13"/>
  <c r="AT22" i="13"/>
  <c r="AS22" i="13"/>
  <c r="BX21" i="13"/>
  <c r="BW21" i="13"/>
  <c r="BO21" i="13"/>
  <c r="CV13" i="13"/>
  <c r="CM13" i="13"/>
  <c r="CU13" i="13"/>
  <c r="CP41" i="12"/>
  <c r="CO41" i="12"/>
  <c r="AT41" i="12"/>
  <c r="AS41" i="12"/>
  <c r="CJ38" i="12"/>
  <c r="CI38" i="12"/>
  <c r="CG37" i="12"/>
  <c r="CG51" i="12" s="1"/>
  <c r="AN24" i="12"/>
  <c r="AK51" i="12"/>
  <c r="AM24" i="12"/>
  <c r="BR23" i="12"/>
  <c r="BQ23" i="12"/>
  <c r="V23" i="12"/>
  <c r="U23" i="12"/>
  <c r="M23" i="12"/>
  <c r="BR10" i="12"/>
  <c r="BQ10" i="12"/>
  <c r="V10" i="12"/>
  <c r="M10" i="12"/>
  <c r="U10" i="12"/>
  <c r="CP82" i="11"/>
  <c r="CO82" i="11"/>
  <c r="AT82" i="11"/>
  <c r="AS82" i="11"/>
  <c r="P77" i="11"/>
  <c r="O77" i="11"/>
  <c r="P73" i="11"/>
  <c r="O73" i="11"/>
  <c r="P67" i="11"/>
  <c r="O67" i="11"/>
  <c r="P62" i="11"/>
  <c r="O62" i="11"/>
  <c r="P58" i="11"/>
  <c r="O58" i="11"/>
  <c r="P52" i="11"/>
  <c r="O52" i="11"/>
  <c r="P46" i="11"/>
  <c r="O46" i="11"/>
  <c r="P42" i="11"/>
  <c r="O42" i="11"/>
  <c r="P36" i="11"/>
  <c r="O36" i="11"/>
  <c r="P10" i="16"/>
  <c r="O10" i="16"/>
  <c r="K23" i="15"/>
  <c r="CV56" i="14"/>
  <c r="CU56" i="14"/>
  <c r="CM56" i="14"/>
  <c r="AZ56" i="14"/>
  <c r="AY56" i="14"/>
  <c r="AQ56" i="14"/>
  <c r="CM55" i="14"/>
  <c r="AQ55" i="14"/>
  <c r="CV54" i="14"/>
  <c r="CU54" i="14"/>
  <c r="CM54" i="14"/>
  <c r="AZ54" i="14"/>
  <c r="AY54" i="14"/>
  <c r="AQ54" i="14"/>
  <c r="CM53" i="14"/>
  <c r="AQ53" i="14"/>
  <c r="BR42" i="14"/>
  <c r="BQ42" i="14"/>
  <c r="V42" i="14"/>
  <c r="U42" i="14"/>
  <c r="M42" i="14"/>
  <c r="P34" i="14"/>
  <c r="O34" i="14"/>
  <c r="BR29" i="14"/>
  <c r="BQ29" i="14"/>
  <c r="V29" i="14"/>
  <c r="U29" i="14"/>
  <c r="M29" i="14"/>
  <c r="K53" i="14"/>
  <c r="AN26" i="14"/>
  <c r="AM26" i="14"/>
  <c r="BO25" i="14"/>
  <c r="S25" i="14"/>
  <c r="CP10" i="14"/>
  <c r="CO10" i="14"/>
  <c r="AT10" i="14"/>
  <c r="AS10" i="14"/>
  <c r="P56" i="13"/>
  <c r="O56" i="13"/>
  <c r="DB33" i="13"/>
  <c r="DA33" i="13"/>
  <c r="CP25" i="13"/>
  <c r="CO25" i="13"/>
  <c r="AT25" i="13"/>
  <c r="AS25" i="13"/>
  <c r="DB21" i="13"/>
  <c r="DA21" i="13"/>
  <c r="CV14" i="13"/>
  <c r="CU14" i="13"/>
  <c r="CM14" i="13"/>
  <c r="DB13" i="13"/>
  <c r="DA13" i="13"/>
  <c r="P45" i="12"/>
  <c r="O45" i="12"/>
  <c r="CP33" i="12"/>
  <c r="CO33" i="12"/>
  <c r="AT33" i="12"/>
  <c r="AS33" i="12"/>
  <c r="BX32" i="12"/>
  <c r="BW32" i="12"/>
  <c r="BO32" i="12"/>
  <c r="P19" i="12"/>
  <c r="O19" i="12"/>
  <c r="BR11" i="12"/>
  <c r="BQ11" i="12"/>
  <c r="V11" i="12"/>
  <c r="U11" i="12"/>
  <c r="M11" i="12"/>
  <c r="P17" i="15"/>
  <c r="O17" i="15"/>
  <c r="BR47" i="14"/>
  <c r="BQ47" i="14"/>
  <c r="V47" i="14"/>
  <c r="U47" i="14"/>
  <c r="M47" i="14"/>
  <c r="P27" i="14"/>
  <c r="O27" i="14"/>
  <c r="BO26" i="14"/>
  <c r="S26" i="14"/>
  <c r="CV52" i="13"/>
  <c r="CM52" i="13"/>
  <c r="CU52" i="13"/>
  <c r="BX52" i="13"/>
  <c r="BO52" i="13"/>
  <c r="BW52" i="13"/>
  <c r="AZ52" i="13"/>
  <c r="AQ52" i="13"/>
  <c r="AY52" i="13"/>
  <c r="AB52" i="13"/>
  <c r="S52" i="13"/>
  <c r="AA52" i="13"/>
  <c r="P29" i="11"/>
  <c r="O29" i="11"/>
  <c r="P18" i="11"/>
  <c r="O18" i="11"/>
  <c r="P46" i="10"/>
  <c r="O46" i="10"/>
  <c r="P37" i="10"/>
  <c r="O37" i="10"/>
  <c r="P26" i="10"/>
  <c r="O26" i="10"/>
  <c r="P16" i="10"/>
  <c r="O16" i="10"/>
  <c r="P32" i="9"/>
  <c r="O32" i="9"/>
  <c r="P20" i="9"/>
  <c r="O20" i="9"/>
  <c r="CJ22" i="8"/>
  <c r="CI22" i="8"/>
  <c r="AN22" i="8"/>
  <c r="AM22" i="8"/>
  <c r="P238" i="7"/>
  <c r="O238" i="7"/>
  <c r="P234" i="7"/>
  <c r="O234" i="7"/>
  <c r="AT231" i="7"/>
  <c r="AS231" i="7"/>
  <c r="P226" i="7"/>
  <c r="O226" i="7"/>
  <c r="BR221" i="7"/>
  <c r="BQ221" i="7"/>
  <c r="P218" i="7"/>
  <c r="O218" i="7"/>
  <c r="BR11" i="14"/>
  <c r="BQ11" i="14"/>
  <c r="CJ33" i="13"/>
  <c r="CI33" i="13"/>
  <c r="CJ13" i="13"/>
  <c r="CI13" i="13"/>
  <c r="DB32" i="12"/>
  <c r="DA32" i="12"/>
  <c r="P30" i="12"/>
  <c r="O30" i="12"/>
  <c r="P215" i="7"/>
  <c r="O215" i="7"/>
  <c r="P209" i="7"/>
  <c r="O209" i="7"/>
  <c r="P49" i="13"/>
  <c r="O49" i="13"/>
  <c r="BR42" i="13"/>
  <c r="BQ42" i="13"/>
  <c r="AT30" i="13"/>
  <c r="AS30" i="13"/>
  <c r="AH37" i="12"/>
  <c r="AG37" i="12"/>
  <c r="CY51" i="12"/>
  <c r="AT12" i="12"/>
  <c r="AS12" i="12"/>
  <c r="P21" i="11"/>
  <c r="O21" i="11"/>
  <c r="P11" i="11"/>
  <c r="O11" i="11"/>
  <c r="P40" i="10"/>
  <c r="O40" i="10"/>
  <c r="P31" i="10"/>
  <c r="O31" i="10"/>
  <c r="P20" i="10"/>
  <c r="O20" i="10"/>
  <c r="P37" i="9"/>
  <c r="O37" i="9"/>
  <c r="P25" i="9"/>
  <c r="O25" i="9"/>
  <c r="P14" i="9"/>
  <c r="O14" i="9"/>
  <c r="CV248" i="7"/>
  <c r="CU248" i="7"/>
  <c r="CM248" i="7"/>
  <c r="AZ248" i="7"/>
  <c r="AY248" i="7"/>
  <c r="AQ248" i="7"/>
  <c r="AB208" i="7"/>
  <c r="AA208" i="7"/>
  <c r="S208" i="7"/>
  <c r="Y207" i="7"/>
  <c r="P57" i="13"/>
  <c r="O57" i="13"/>
  <c r="K81" i="11"/>
  <c r="P81" i="11" s="1"/>
  <c r="CD208" i="7"/>
  <c r="CC208" i="7"/>
  <c r="AH208" i="7"/>
  <c r="AG208" i="7"/>
  <c r="K210" i="7"/>
  <c r="P18" i="8"/>
  <c r="O18" i="8"/>
  <c r="BM248" i="7"/>
  <c r="Q248" i="7"/>
  <c r="K248" i="7" s="1"/>
  <c r="AT152" i="7"/>
  <c r="AS152" i="7"/>
  <c r="BR141" i="7"/>
  <c r="BQ141" i="7"/>
  <c r="DB137" i="7"/>
  <c r="DA137" i="7"/>
  <c r="BF137" i="7"/>
  <c r="BE137" i="7"/>
  <c r="AT129" i="7"/>
  <c r="AS129" i="7"/>
  <c r="P118" i="7"/>
  <c r="O118" i="7"/>
  <c r="V117" i="7"/>
  <c r="U117" i="7"/>
  <c r="M117" i="7"/>
  <c r="AT111" i="7"/>
  <c r="AS111" i="7"/>
  <c r="P110" i="7"/>
  <c r="O110" i="7"/>
  <c r="CP107" i="7"/>
  <c r="CO107" i="7"/>
  <c r="BR105" i="7"/>
  <c r="BQ105" i="7"/>
  <c r="P102" i="7"/>
  <c r="O102" i="7"/>
  <c r="V101" i="7"/>
  <c r="U101" i="7"/>
  <c r="M101" i="7"/>
  <c r="P93" i="7"/>
  <c r="O93" i="7"/>
  <c r="V92" i="7"/>
  <c r="U92" i="7"/>
  <c r="M92" i="7"/>
  <c r="DB251" i="7"/>
  <c r="DA251" i="7"/>
  <c r="CD251" i="7"/>
  <c r="CC251" i="7"/>
  <c r="BF251" i="7"/>
  <c r="BE251" i="7"/>
  <c r="AH251" i="7"/>
  <c r="AG251" i="7"/>
  <c r="DH250" i="7"/>
  <c r="DG250" i="7"/>
  <c r="BL250" i="7"/>
  <c r="BK250" i="7"/>
  <c r="BX88" i="7"/>
  <c r="CO74" i="7"/>
  <c r="CP74" i="7"/>
  <c r="BQ70" i="7"/>
  <c r="BR70" i="7"/>
  <c r="BQ66" i="7"/>
  <c r="BR66" i="7"/>
  <c r="BQ62" i="7"/>
  <c r="BR62" i="7"/>
  <c r="BQ58" i="7"/>
  <c r="BR58" i="7"/>
  <c r="BW57" i="7"/>
  <c r="BX57" i="7"/>
  <c r="BO57" i="7"/>
  <c r="U29" i="7"/>
  <c r="V29" i="7"/>
  <c r="M29" i="7"/>
  <c r="DA13" i="7"/>
  <c r="DB13" i="7"/>
  <c r="CY12" i="7"/>
  <c r="CM12" i="7" s="1"/>
  <c r="DB162" i="7"/>
  <c r="DA162" i="7"/>
  <c r="BO162" i="7"/>
  <c r="AT87" i="7"/>
  <c r="AS87" i="7"/>
  <c r="P86" i="7"/>
  <c r="O86" i="7"/>
  <c r="BC211" i="7"/>
  <c r="AQ211" i="7" s="1"/>
  <c r="BE73" i="7"/>
  <c r="BF73" i="7"/>
  <c r="AQ73" i="7"/>
  <c r="AM68" i="7"/>
  <c r="AN68" i="7"/>
  <c r="BQ67" i="7"/>
  <c r="BR67" i="7"/>
  <c r="U67" i="7"/>
  <c r="V67" i="7"/>
  <c r="M67" i="7"/>
  <c r="BQ63" i="7"/>
  <c r="BR63" i="7"/>
  <c r="U63" i="7"/>
  <c r="V63" i="7"/>
  <c r="M63" i="7"/>
  <c r="BQ59" i="7"/>
  <c r="BR59" i="7"/>
  <c r="U59" i="7"/>
  <c r="V59" i="7"/>
  <c r="M59" i="7"/>
  <c r="K57" i="7"/>
  <c r="BQ55" i="7"/>
  <c r="BR55" i="7"/>
  <c r="U55" i="7"/>
  <c r="V55" i="7"/>
  <c r="M55" i="7"/>
  <c r="AA54" i="7"/>
  <c r="AB54" i="7"/>
  <c r="S54" i="7"/>
  <c r="Y53" i="7"/>
  <c r="S97" i="2"/>
  <c r="S95" i="2"/>
  <c r="S89" i="2"/>
  <c r="S88" i="2"/>
  <c r="S81" i="2"/>
  <c r="S77" i="2"/>
  <c r="S76" i="2"/>
  <c r="S75" i="2"/>
  <c r="AY43" i="7"/>
  <c r="AZ43" i="7"/>
  <c r="AQ43" i="7"/>
  <c r="AW42" i="7"/>
  <c r="CI13" i="7"/>
  <c r="CJ13" i="7"/>
  <c r="CG12" i="7"/>
  <c r="O55" i="6"/>
  <c r="P55" i="6"/>
  <c r="O49" i="6"/>
  <c r="P49" i="6"/>
  <c r="O44" i="6"/>
  <c r="P44" i="6"/>
  <c r="O39" i="6"/>
  <c r="P39" i="6"/>
  <c r="O26" i="6"/>
  <c r="P26" i="6"/>
  <c r="O20" i="6"/>
  <c r="P20" i="6"/>
  <c r="O15" i="6"/>
  <c r="P15" i="6"/>
  <c r="CG112" i="5"/>
  <c r="CJ114" i="5"/>
  <c r="CI114" i="5"/>
  <c r="BC112" i="5"/>
  <c r="BF114" i="5"/>
  <c r="BE114" i="5"/>
  <c r="S114" i="5"/>
  <c r="Y112" i="5"/>
  <c r="AA114" i="5"/>
  <c r="AB114" i="5"/>
  <c r="CG111" i="5"/>
  <c r="CJ113" i="5"/>
  <c r="CI113" i="5"/>
  <c r="BC111" i="5"/>
  <c r="BE113" i="5"/>
  <c r="BF113" i="5"/>
  <c r="S113" i="5"/>
  <c r="Y111" i="5"/>
  <c r="AB113" i="5"/>
  <c r="AA113" i="5"/>
  <c r="CJ251" i="7"/>
  <c r="CI251" i="7"/>
  <c r="AN251" i="7"/>
  <c r="AM251" i="7"/>
  <c r="BF250" i="7"/>
  <c r="BE250" i="7"/>
  <c r="AY88" i="7"/>
  <c r="DE211" i="7"/>
  <c r="DG73" i="7"/>
  <c r="DH73" i="7"/>
  <c r="O69" i="7"/>
  <c r="P69" i="7"/>
  <c r="S68" i="7"/>
  <c r="CO60" i="7"/>
  <c r="CP60" i="7"/>
  <c r="AS60" i="7"/>
  <c r="AT60" i="7"/>
  <c r="CI57" i="7"/>
  <c r="CJ57" i="7"/>
  <c r="CO56" i="7"/>
  <c r="CP56" i="7"/>
  <c r="AS56" i="7"/>
  <c r="AT56" i="7"/>
  <c r="DA54" i="7"/>
  <c r="DB54" i="7"/>
  <c r="CY53" i="7"/>
  <c r="BS97" i="2"/>
  <c r="BS95" i="2"/>
  <c r="BS89" i="2"/>
  <c r="BS88" i="2"/>
  <c r="BS81" i="2"/>
  <c r="BS77" i="2"/>
  <c r="BS76" i="2"/>
  <c r="BS75" i="2"/>
  <c r="BM54" i="7"/>
  <c r="BS53" i="7"/>
  <c r="AX97" i="2"/>
  <c r="AT97" i="2" s="1"/>
  <c r="AX95" i="2"/>
  <c r="AT95" i="2" s="1"/>
  <c r="AX89" i="2"/>
  <c r="AT89" i="2" s="1"/>
  <c r="AX88" i="2"/>
  <c r="AT88" i="2" s="1"/>
  <c r="AX81" i="2"/>
  <c r="AT81" i="2" s="1"/>
  <c r="AX77" i="2"/>
  <c r="AT77" i="2" s="1"/>
  <c r="AX76" i="2"/>
  <c r="AT76" i="2" s="1"/>
  <c r="AX75" i="2"/>
  <c r="AT75" i="2" s="1"/>
  <c r="CG53" i="7"/>
  <c r="O48" i="7"/>
  <c r="P48" i="7"/>
  <c r="CK43" i="7"/>
  <c r="CQ42" i="7"/>
  <c r="AG43" i="7"/>
  <c r="AH43" i="7"/>
  <c r="AE42" i="7"/>
  <c r="BK42" i="7"/>
  <c r="BL42" i="7"/>
  <c r="BI41" i="7"/>
  <c r="O40" i="7"/>
  <c r="P40" i="7"/>
  <c r="BQ39" i="7"/>
  <c r="BR39" i="7"/>
  <c r="U39" i="7"/>
  <c r="V39" i="7"/>
  <c r="M39" i="7"/>
  <c r="CO35" i="7"/>
  <c r="CP35" i="7"/>
  <c r="AS35" i="7"/>
  <c r="AT35" i="7"/>
  <c r="O32" i="7"/>
  <c r="P32" i="7"/>
  <c r="BO13" i="7"/>
  <c r="BW12" i="7"/>
  <c r="BX12" i="7"/>
  <c r="BO12" i="7"/>
  <c r="CO58" i="6"/>
  <c r="CP58" i="6"/>
  <c r="AS58" i="6"/>
  <c r="AT58" i="6"/>
  <c r="P277" i="5"/>
  <c r="O277" i="5"/>
  <c r="P269" i="5"/>
  <c r="O269" i="5"/>
  <c r="P196" i="5"/>
  <c r="O196" i="5"/>
  <c r="P190" i="5"/>
  <c r="O190" i="5"/>
  <c r="P180" i="5"/>
  <c r="O180" i="5"/>
  <c r="P176" i="5"/>
  <c r="O176" i="5"/>
  <c r="P170" i="5"/>
  <c r="O170" i="5"/>
  <c r="P166" i="5"/>
  <c r="O166" i="5"/>
  <c r="P162" i="5"/>
  <c r="O162" i="5"/>
  <c r="P158" i="5"/>
  <c r="O158" i="5"/>
  <c r="P151" i="5"/>
  <c r="O151" i="5"/>
  <c r="P306" i="5"/>
  <c r="O306" i="5"/>
  <c r="V305" i="5"/>
  <c r="U305" i="5"/>
  <c r="M305" i="5"/>
  <c r="P302" i="5"/>
  <c r="O302" i="5"/>
  <c r="P299" i="5"/>
  <c r="CO291" i="5"/>
  <c r="CP291" i="5"/>
  <c r="AA290" i="5"/>
  <c r="S290" i="5"/>
  <c r="AB290" i="5"/>
  <c r="CO284" i="5"/>
  <c r="DG283" i="5"/>
  <c r="BK283" i="5"/>
  <c r="CO272" i="5"/>
  <c r="O271" i="5"/>
  <c r="CO229" i="5"/>
  <c r="DG228" i="5"/>
  <c r="BK228" i="5"/>
  <c r="DE216" i="5"/>
  <c r="DH217" i="5"/>
  <c r="DG217" i="5"/>
  <c r="DE95" i="5"/>
  <c r="BI216" i="5"/>
  <c r="BL217" i="5"/>
  <c r="BK217" i="5"/>
  <c r="BI95" i="5"/>
  <c r="O206" i="5"/>
  <c r="P206" i="5"/>
  <c r="O192" i="5"/>
  <c r="BQ191" i="5"/>
  <c r="U191" i="5"/>
  <c r="O186" i="5"/>
  <c r="BQ185" i="5"/>
  <c r="U185" i="5"/>
  <c r="AS118" i="5"/>
  <c r="AT118" i="5"/>
  <c r="W99" i="5"/>
  <c r="Q99" i="5" s="1"/>
  <c r="K99" i="5" s="1"/>
  <c r="Q101" i="5"/>
  <c r="K101" i="5" s="1"/>
  <c r="W96" i="5"/>
  <c r="AB96" i="5" s="1"/>
  <c r="CP86" i="5"/>
  <c r="CO86" i="5"/>
  <c r="P77" i="5"/>
  <c r="O77" i="5"/>
  <c r="AB69" i="5"/>
  <c r="AA69" i="5"/>
  <c r="S69" i="5"/>
  <c r="Y68" i="5"/>
  <c r="AH68" i="5"/>
  <c r="AG68" i="5"/>
  <c r="AE67" i="5"/>
  <c r="K346" i="5"/>
  <c r="P18" i="4"/>
  <c r="O18" i="4"/>
  <c r="U59" i="6"/>
  <c r="V59" i="6"/>
  <c r="M59" i="6"/>
  <c r="AH310" i="5"/>
  <c r="AG310" i="5"/>
  <c r="V284" i="5"/>
  <c r="K284" i="5"/>
  <c r="BX283" i="5"/>
  <c r="BS281" i="5"/>
  <c r="BM283" i="5"/>
  <c r="BS282" i="5"/>
  <c r="AB283" i="5"/>
  <c r="W281" i="5"/>
  <c r="Q283" i="5"/>
  <c r="W282" i="5"/>
  <c r="P268" i="5"/>
  <c r="O268" i="5"/>
  <c r="DB265" i="5"/>
  <c r="DA265" i="5"/>
  <c r="BF265" i="5"/>
  <c r="BE265" i="5"/>
  <c r="BR263" i="5"/>
  <c r="BQ263" i="5"/>
  <c r="CV262" i="5"/>
  <c r="CU262" i="5"/>
  <c r="CM262" i="5"/>
  <c r="AZ262" i="5"/>
  <c r="AY262" i="5"/>
  <c r="AQ262" i="5"/>
  <c r="BQ233" i="5"/>
  <c r="BR233" i="5"/>
  <c r="U233" i="5"/>
  <c r="M233" i="5"/>
  <c r="V233" i="5"/>
  <c r="O240" i="5"/>
  <c r="P240" i="5"/>
  <c r="V229" i="5"/>
  <c r="K229" i="5"/>
  <c r="BX228" i="5"/>
  <c r="BM228" i="5"/>
  <c r="AB228" i="5"/>
  <c r="Q228" i="5"/>
  <c r="K217" i="5"/>
  <c r="O198" i="5"/>
  <c r="P198" i="5"/>
  <c r="P145" i="5"/>
  <c r="O145" i="5"/>
  <c r="P141" i="5"/>
  <c r="O141" i="5"/>
  <c r="V140" i="5"/>
  <c r="U140" i="5"/>
  <c r="M140" i="5"/>
  <c r="CP138" i="5"/>
  <c r="CO138" i="5"/>
  <c r="P137" i="5"/>
  <c r="O137" i="5"/>
  <c r="CP119" i="5"/>
  <c r="CO119" i="5"/>
  <c r="O110" i="5"/>
  <c r="U109" i="5"/>
  <c r="K108" i="5"/>
  <c r="V108" i="5"/>
  <c r="CP105" i="5"/>
  <c r="CO105" i="5"/>
  <c r="BR103" i="5"/>
  <c r="BQ103" i="5"/>
  <c r="AT101" i="5"/>
  <c r="AS101" i="5"/>
  <c r="AT97" i="5"/>
  <c r="AS97" i="5"/>
  <c r="DE96" i="5"/>
  <c r="BI96" i="5"/>
  <c r="AQ96" i="5" s="1"/>
  <c r="O80" i="5"/>
  <c r="P80" i="5"/>
  <c r="AY70" i="5"/>
  <c r="AQ70" i="5"/>
  <c r="AZ70" i="5"/>
  <c r="M349" i="5"/>
  <c r="O57" i="5"/>
  <c r="P57" i="5"/>
  <c r="O50" i="5"/>
  <c r="P50" i="5"/>
  <c r="DH85" i="4"/>
  <c r="DG85" i="4"/>
  <c r="BL85" i="4"/>
  <c r="BK85" i="4"/>
  <c r="U33" i="4"/>
  <c r="BM13" i="7"/>
  <c r="K13" i="7" s="1"/>
  <c r="CY216" i="5"/>
  <c r="DB217" i="5"/>
  <c r="CY95" i="5"/>
  <c r="DA217" i="5"/>
  <c r="K98" i="5"/>
  <c r="K69" i="5"/>
  <c r="DB70" i="5"/>
  <c r="DA70" i="5"/>
  <c r="BF70" i="5"/>
  <c r="BE70" i="5"/>
  <c r="CJ69" i="5"/>
  <c r="CI69" i="5"/>
  <c r="CG68" i="5"/>
  <c r="M338" i="5"/>
  <c r="V311" i="5"/>
  <c r="U311" i="5"/>
  <c r="M311" i="5"/>
  <c r="CY310" i="5"/>
  <c r="BU310" i="5"/>
  <c r="CJ20" i="4"/>
  <c r="CG84" i="4"/>
  <c r="CI20" i="4"/>
  <c r="AN20" i="4"/>
  <c r="AK84" i="4"/>
  <c r="AM20" i="4"/>
  <c r="BU309" i="5"/>
  <c r="P295" i="5"/>
  <c r="O248" i="5"/>
  <c r="P248" i="5"/>
  <c r="O200" i="5"/>
  <c r="P200" i="5"/>
  <c r="P129" i="5"/>
  <c r="AU312" i="5"/>
  <c r="AO312" i="5" s="1"/>
  <c r="K312" i="5" s="1"/>
  <c r="DB85" i="4"/>
  <c r="DA85" i="4"/>
  <c r="BF85" i="4"/>
  <c r="BE85" i="4"/>
  <c r="CP223" i="5"/>
  <c r="CO223" i="5"/>
  <c r="P220" i="5"/>
  <c r="O220" i="5"/>
  <c r="BG94" i="5"/>
  <c r="L23" i="4"/>
  <c r="AP16" i="4"/>
  <c r="BR14" i="4"/>
  <c r="BQ14" i="4"/>
  <c r="P11" i="4"/>
  <c r="AG421" i="3"/>
  <c r="AF421" i="3"/>
  <c r="AG415" i="3"/>
  <c r="AF415" i="3"/>
  <c r="AG411" i="3"/>
  <c r="AF411" i="3"/>
  <c r="AG406" i="3"/>
  <c r="AF406" i="3"/>
  <c r="AG402" i="3"/>
  <c r="AF402" i="3"/>
  <c r="AG398" i="3"/>
  <c r="AF398" i="3"/>
  <c r="DC93" i="5"/>
  <c r="DC94" i="5"/>
  <c r="BG93" i="5"/>
  <c r="T23" i="4"/>
  <c r="V23" i="4"/>
  <c r="M23" i="4"/>
  <c r="U23" i="4"/>
  <c r="CD20" i="4"/>
  <c r="CA84" i="4"/>
  <c r="CC20" i="4"/>
  <c r="BT16" i="4"/>
  <c r="BT15" i="4" s="1"/>
  <c r="P12" i="4"/>
  <c r="T11" i="4"/>
  <c r="AZ83" i="4"/>
  <c r="AY83" i="4"/>
  <c r="AQ83" i="4"/>
  <c r="AP15" i="4"/>
  <c r="AH96" i="5"/>
  <c r="AG96" i="5"/>
  <c r="BQ21" i="4"/>
  <c r="CN19" i="4"/>
  <c r="AR19" i="4"/>
  <c r="AR16" i="4" s="1"/>
  <c r="CZ15" i="4"/>
  <c r="CR15" i="4"/>
  <c r="CD83" i="4"/>
  <c r="CC83" i="4"/>
  <c r="BM83" i="4"/>
  <c r="BD16" i="4"/>
  <c r="BD15" i="4" s="1"/>
  <c r="V21" i="4"/>
  <c r="T21" i="4"/>
  <c r="U21" i="4"/>
  <c r="M21" i="4"/>
  <c r="CN13" i="4"/>
  <c r="CN14" i="4" s="1"/>
  <c r="AL15" i="4"/>
  <c r="BM413" i="3"/>
  <c r="BL413" i="3"/>
  <c r="Q410" i="3"/>
  <c r="AG396" i="3"/>
  <c r="AF396" i="3"/>
  <c r="AW394" i="3"/>
  <c r="AV394" i="3"/>
  <c r="M393" i="3"/>
  <c r="L393" i="3"/>
  <c r="J386" i="3"/>
  <c r="BM373" i="3"/>
  <c r="BL373" i="3"/>
  <c r="Q355" i="3"/>
  <c r="K355" i="3"/>
  <c r="P355" i="3"/>
  <c r="BM350" i="3"/>
  <c r="BL350" i="3"/>
  <c r="BM347" i="3"/>
  <c r="K346" i="3"/>
  <c r="Q345" i="3"/>
  <c r="P345" i="3"/>
  <c r="K345" i="3"/>
  <c r="BR42" i="4"/>
  <c r="AP23" i="4"/>
  <c r="L19" i="4"/>
  <c r="BL83" i="4"/>
  <c r="BK83" i="4"/>
  <c r="AG417" i="3"/>
  <c r="AF417" i="3"/>
  <c r="M414" i="3"/>
  <c r="L414" i="3"/>
  <c r="BM400" i="3"/>
  <c r="BL400" i="3"/>
  <c r="Q397" i="3"/>
  <c r="Q380" i="3"/>
  <c r="P380" i="3"/>
  <c r="K380" i="3"/>
  <c r="AW370" i="3"/>
  <c r="AV370" i="3"/>
  <c r="Q362" i="3"/>
  <c r="P362" i="3"/>
  <c r="K362" i="3"/>
  <c r="AG359" i="3"/>
  <c r="AF359" i="3"/>
  <c r="BM357" i="3"/>
  <c r="BL357" i="3"/>
  <c r="AG349" i="3"/>
  <c r="AF349" i="3"/>
  <c r="CP42" i="4"/>
  <c r="CK20" i="4"/>
  <c r="CL19" i="4"/>
  <c r="CL16" i="4" s="1"/>
  <c r="CL15" i="4" s="1"/>
  <c r="CJ83" i="4"/>
  <c r="CI83" i="4"/>
  <c r="Q418" i="3"/>
  <c r="AG404" i="3"/>
  <c r="AF404" i="3"/>
  <c r="M401" i="3"/>
  <c r="L401" i="3"/>
  <c r="AG392" i="3"/>
  <c r="AF392" i="3"/>
  <c r="AW386" i="3"/>
  <c r="AV386" i="3"/>
  <c r="M385" i="3"/>
  <c r="L385" i="3"/>
  <c r="J373" i="3"/>
  <c r="BM364" i="3"/>
  <c r="BL364" i="3"/>
  <c r="Q349" i="3"/>
  <c r="P349" i="3"/>
  <c r="K349" i="3"/>
  <c r="AG346" i="3"/>
  <c r="AF346" i="3"/>
  <c r="T17" i="4"/>
  <c r="T16" i="4" s="1"/>
  <c r="AT16" i="4"/>
  <c r="AS16" i="4"/>
  <c r="T13" i="4"/>
  <c r="T14" i="4" s="1"/>
  <c r="AG425" i="3"/>
  <c r="Q368" i="3"/>
  <c r="P368" i="3"/>
  <c r="K368" i="3"/>
  <c r="AW362" i="3"/>
  <c r="AV362" i="3"/>
  <c r="BM349" i="3"/>
  <c r="BL349" i="3"/>
  <c r="AW344" i="3"/>
  <c r="AV344" i="3"/>
  <c r="J337" i="3"/>
  <c r="M337" i="3" s="1"/>
  <c r="AW336" i="3"/>
  <c r="AV336" i="3"/>
  <c r="AG335" i="3"/>
  <c r="AF335" i="3"/>
  <c r="J334" i="3"/>
  <c r="M333" i="3"/>
  <c r="L333" i="3"/>
  <c r="Q320" i="3"/>
  <c r="P320" i="3"/>
  <c r="K320" i="3"/>
  <c r="AG317" i="3"/>
  <c r="AF317" i="3"/>
  <c r="J307" i="3"/>
  <c r="Q300" i="3"/>
  <c r="P300" i="3"/>
  <c r="K300" i="3"/>
  <c r="AW295" i="3"/>
  <c r="AV295" i="3"/>
  <c r="BM283" i="3"/>
  <c r="BL283" i="3"/>
  <c r="BM274" i="3"/>
  <c r="BL274" i="3"/>
  <c r="J268" i="3"/>
  <c r="L268" i="3" s="1"/>
  <c r="AW267" i="3"/>
  <c r="AV267" i="3"/>
  <c r="AG266" i="3"/>
  <c r="AF266" i="3"/>
  <c r="J265" i="3"/>
  <c r="M264" i="3"/>
  <c r="L264" i="3"/>
  <c r="Q251" i="3"/>
  <c r="P251" i="3"/>
  <c r="K251" i="3"/>
  <c r="AG248" i="3"/>
  <c r="AF248" i="3"/>
  <c r="J238" i="3"/>
  <c r="Q231" i="3"/>
  <c r="P231" i="3"/>
  <c r="K231" i="3"/>
  <c r="AW226" i="3"/>
  <c r="AV226" i="3"/>
  <c r="M192" i="3"/>
  <c r="M179" i="3"/>
  <c r="L179" i="3"/>
  <c r="AW178" i="3"/>
  <c r="AV178" i="3"/>
  <c r="Q178" i="3"/>
  <c r="P178" i="3"/>
  <c r="K178" i="3"/>
  <c r="BM170" i="3"/>
  <c r="BL170" i="3"/>
  <c r="AG170" i="3"/>
  <c r="AF170" i="3"/>
  <c r="M163" i="3"/>
  <c r="L163" i="3"/>
  <c r="AW161" i="3"/>
  <c r="AV161" i="3"/>
  <c r="Q161" i="3"/>
  <c r="P161" i="3"/>
  <c r="K161" i="3"/>
  <c r="BM151" i="3"/>
  <c r="BL151" i="3"/>
  <c r="AG151" i="3"/>
  <c r="AF151" i="3"/>
  <c r="M126" i="3"/>
  <c r="L126" i="3"/>
  <c r="AW124" i="3"/>
  <c r="AV124" i="3"/>
  <c r="Q124" i="3"/>
  <c r="P124" i="3"/>
  <c r="K124" i="3"/>
  <c r="BM111" i="3"/>
  <c r="BL111" i="3"/>
  <c r="AG111" i="3"/>
  <c r="AF111" i="3"/>
  <c r="M104" i="3"/>
  <c r="L104" i="3"/>
  <c r="AW103" i="3"/>
  <c r="AV103" i="3"/>
  <c r="Q103" i="3"/>
  <c r="P103" i="3"/>
  <c r="K103" i="3"/>
  <c r="W84" i="4"/>
  <c r="Q84" i="4" s="1"/>
  <c r="K84" i="4" s="1"/>
  <c r="Q20" i="4"/>
  <c r="K20" i="4" s="1"/>
  <c r="BN19" i="4"/>
  <c r="BN16" i="4" s="1"/>
  <c r="BN15" i="4" s="1"/>
  <c r="BM340" i="3"/>
  <c r="BL340" i="3"/>
  <c r="P337" i="3"/>
  <c r="BM331" i="3"/>
  <c r="BL331" i="3"/>
  <c r="AW322" i="3"/>
  <c r="AV322" i="3"/>
  <c r="AG320" i="3"/>
  <c r="AF320" i="3"/>
  <c r="J319" i="3"/>
  <c r="M318" i="3"/>
  <c r="L318" i="3"/>
  <c r="Q307" i="3"/>
  <c r="P307" i="3"/>
  <c r="K307" i="3"/>
  <c r="AG304" i="3"/>
  <c r="AF304" i="3"/>
  <c r="J295" i="3"/>
  <c r="Q287" i="3"/>
  <c r="P287" i="3"/>
  <c r="K287" i="3"/>
  <c r="Q284" i="3"/>
  <c r="AW282" i="3"/>
  <c r="AV282" i="3"/>
  <c r="BM271" i="3"/>
  <c r="BL271" i="3"/>
  <c r="P268" i="3"/>
  <c r="BM262" i="3"/>
  <c r="BL262" i="3"/>
  <c r="AW253" i="3"/>
  <c r="AV253" i="3"/>
  <c r="AG251" i="3"/>
  <c r="AF251" i="3"/>
  <c r="J250" i="3"/>
  <c r="M249" i="3"/>
  <c r="L249" i="3"/>
  <c r="Q238" i="3"/>
  <c r="P238" i="3"/>
  <c r="K238" i="3"/>
  <c r="AG235" i="3"/>
  <c r="AF235" i="3"/>
  <c r="J226" i="3"/>
  <c r="AG378" i="3"/>
  <c r="AF378" i="3"/>
  <c r="BM366" i="3"/>
  <c r="BL366" i="3"/>
  <c r="AW339" i="3"/>
  <c r="AV339" i="3"/>
  <c r="BM326" i="3"/>
  <c r="BL326" i="3"/>
  <c r="BM316" i="3"/>
  <c r="BL316" i="3"/>
  <c r="J309" i="3"/>
  <c r="M309" i="3" s="1"/>
  <c r="AW308" i="3"/>
  <c r="AV308" i="3"/>
  <c r="AG307" i="3"/>
  <c r="AF307" i="3"/>
  <c r="J306" i="3"/>
  <c r="M305" i="3"/>
  <c r="L305" i="3"/>
  <c r="Q295" i="3"/>
  <c r="P295" i="3"/>
  <c r="K295" i="3"/>
  <c r="AG291" i="3"/>
  <c r="AF291" i="3"/>
  <c r="J282" i="3"/>
  <c r="Q275" i="3"/>
  <c r="P275" i="3"/>
  <c r="K275" i="3"/>
  <c r="AW270" i="3"/>
  <c r="AV270" i="3"/>
  <c r="BM259" i="3"/>
  <c r="BL259" i="3"/>
  <c r="BM247" i="3"/>
  <c r="BL247" i="3"/>
  <c r="J241" i="3"/>
  <c r="L241" i="3" s="1"/>
  <c r="AW239" i="3"/>
  <c r="AV239" i="3"/>
  <c r="AG238" i="3"/>
  <c r="AF238" i="3"/>
  <c r="J237" i="3"/>
  <c r="M236" i="3"/>
  <c r="L236" i="3"/>
  <c r="Q226" i="3"/>
  <c r="P226" i="3"/>
  <c r="K226" i="3"/>
  <c r="M189" i="3"/>
  <c r="AW180" i="3"/>
  <c r="AV180" i="3"/>
  <c r="Q180" i="3"/>
  <c r="P180" i="3"/>
  <c r="K180" i="3"/>
  <c r="AW176" i="3"/>
  <c r="AV176" i="3"/>
  <c r="Q176" i="3"/>
  <c r="P176" i="3"/>
  <c r="K176" i="3"/>
  <c r="AW172" i="3"/>
  <c r="AV172" i="3"/>
  <c r="Q172" i="3"/>
  <c r="P172" i="3"/>
  <c r="K172" i="3"/>
  <c r="AW168" i="3"/>
  <c r="AV168" i="3"/>
  <c r="Q168" i="3"/>
  <c r="P168" i="3"/>
  <c r="K168" i="3"/>
  <c r="AW164" i="3"/>
  <c r="AV164" i="3"/>
  <c r="Q164" i="3"/>
  <c r="P164" i="3"/>
  <c r="K164" i="3"/>
  <c r="AW157" i="3"/>
  <c r="AV157" i="3"/>
  <c r="Q157" i="3"/>
  <c r="P157" i="3"/>
  <c r="K157" i="3"/>
  <c r="AW153" i="3"/>
  <c r="AV153" i="3"/>
  <c r="Q153" i="3"/>
  <c r="P153" i="3"/>
  <c r="K153" i="3"/>
  <c r="AW145" i="3"/>
  <c r="AV145" i="3"/>
  <c r="Q145" i="3"/>
  <c r="P145" i="3"/>
  <c r="K145" i="3"/>
  <c r="AW130" i="3"/>
  <c r="AV130" i="3"/>
  <c r="Q130" i="3"/>
  <c r="P130" i="3"/>
  <c r="K130" i="3"/>
  <c r="AW121" i="3"/>
  <c r="AV121" i="3"/>
  <c r="Q121" i="3"/>
  <c r="P121" i="3"/>
  <c r="K121" i="3"/>
  <c r="AW113" i="3"/>
  <c r="AV113" i="3"/>
  <c r="Q113" i="3"/>
  <c r="P113" i="3"/>
  <c r="K113" i="3"/>
  <c r="AW109" i="3"/>
  <c r="AV109" i="3"/>
  <c r="Q109" i="3"/>
  <c r="P109" i="3"/>
  <c r="K109" i="3"/>
  <c r="AW105" i="3"/>
  <c r="AV105" i="3"/>
  <c r="Q105" i="3"/>
  <c r="P105" i="3"/>
  <c r="K105" i="3"/>
  <c r="AW101" i="3"/>
  <c r="AV101" i="3"/>
  <c r="Q101" i="3"/>
  <c r="P101" i="3"/>
  <c r="K101" i="3"/>
  <c r="AW97" i="3"/>
  <c r="AV97" i="3"/>
  <c r="Q97" i="3"/>
  <c r="P97" i="3"/>
  <c r="K97" i="3"/>
  <c r="DF16" i="4"/>
  <c r="DF15" i="4" s="1"/>
  <c r="AW409" i="3"/>
  <c r="AV409" i="3"/>
  <c r="Q335" i="3"/>
  <c r="P335" i="3"/>
  <c r="K335" i="3"/>
  <c r="AG332" i="3"/>
  <c r="AF332" i="3"/>
  <c r="J320" i="3"/>
  <c r="Q312" i="3"/>
  <c r="P312" i="3"/>
  <c r="K312" i="3"/>
  <c r="Q309" i="3"/>
  <c r="AW307" i="3"/>
  <c r="AV307" i="3"/>
  <c r="BM296" i="3"/>
  <c r="BL296" i="3"/>
  <c r="BM286" i="3"/>
  <c r="BL286" i="3"/>
  <c r="AW279" i="3"/>
  <c r="AV279" i="3"/>
  <c r="AG278" i="3"/>
  <c r="AF278" i="3"/>
  <c r="J277" i="3"/>
  <c r="M276" i="3"/>
  <c r="L276" i="3"/>
  <c r="Q266" i="3"/>
  <c r="P266" i="3"/>
  <c r="K266" i="3"/>
  <c r="AG263" i="3"/>
  <c r="AF263" i="3"/>
  <c r="J251" i="3"/>
  <c r="Q244" i="3"/>
  <c r="P244" i="3"/>
  <c r="K244" i="3"/>
  <c r="Q241" i="3"/>
  <c r="AW238" i="3"/>
  <c r="AV238" i="3"/>
  <c r="BM227" i="3"/>
  <c r="BL227" i="3"/>
  <c r="J180" i="3"/>
  <c r="AW177" i="3"/>
  <c r="AV177" i="3"/>
  <c r="Q177" i="3"/>
  <c r="P177" i="3"/>
  <c r="K177" i="3"/>
  <c r="J176" i="3"/>
  <c r="AW173" i="3"/>
  <c r="AV173" i="3"/>
  <c r="Q173" i="3"/>
  <c r="P173" i="3"/>
  <c r="K173" i="3"/>
  <c r="J172" i="3"/>
  <c r="AW169" i="3"/>
  <c r="AV169" i="3"/>
  <c r="Q169" i="3"/>
  <c r="P169" i="3"/>
  <c r="K169" i="3"/>
  <c r="J168" i="3"/>
  <c r="AW165" i="3"/>
  <c r="AV165" i="3"/>
  <c r="Q165" i="3"/>
  <c r="P165" i="3"/>
  <c r="K165" i="3"/>
  <c r="J164" i="3"/>
  <c r="AW158" i="3"/>
  <c r="AV158" i="3"/>
  <c r="Q158" i="3"/>
  <c r="P158" i="3"/>
  <c r="K158" i="3"/>
  <c r="J157" i="3"/>
  <c r="AW154" i="3"/>
  <c r="AV154" i="3"/>
  <c r="Q154" i="3"/>
  <c r="P154" i="3"/>
  <c r="K154" i="3"/>
  <c r="J153" i="3"/>
  <c r="AW147" i="3"/>
  <c r="AV147" i="3"/>
  <c r="Q147" i="3"/>
  <c r="P147" i="3"/>
  <c r="K147" i="3"/>
  <c r="J145" i="3"/>
  <c r="AW131" i="3"/>
  <c r="AV131" i="3"/>
  <c r="Q131" i="3"/>
  <c r="P131" i="3"/>
  <c r="K131" i="3"/>
  <c r="J130" i="3"/>
  <c r="AW123" i="3"/>
  <c r="AV123" i="3"/>
  <c r="Q123" i="3"/>
  <c r="P123" i="3"/>
  <c r="K123" i="3"/>
  <c r="J121" i="3"/>
  <c r="AW114" i="3"/>
  <c r="AV114" i="3"/>
  <c r="Q114" i="3"/>
  <c r="P114" i="3"/>
  <c r="K114" i="3"/>
  <c r="J113" i="3"/>
  <c r="AW110" i="3"/>
  <c r="AV110" i="3"/>
  <c r="Q110" i="3"/>
  <c r="P110" i="3"/>
  <c r="K110" i="3"/>
  <c r="J109" i="3"/>
  <c r="AW106" i="3"/>
  <c r="AV106" i="3"/>
  <c r="Q106" i="3"/>
  <c r="P106" i="3"/>
  <c r="K106" i="3"/>
  <c r="J105" i="3"/>
  <c r="AW102" i="3"/>
  <c r="AV102" i="3"/>
  <c r="BM95" i="3"/>
  <c r="BL95" i="3"/>
  <c r="BL75" i="3"/>
  <c r="BM75" i="3"/>
  <c r="AF75" i="3"/>
  <c r="AG75" i="3"/>
  <c r="BL71" i="3"/>
  <c r="BM71" i="3"/>
  <c r="AF71" i="3"/>
  <c r="AG71" i="3"/>
  <c r="BL58" i="3"/>
  <c r="BM58" i="3"/>
  <c r="AF58" i="3"/>
  <c r="AG58" i="3"/>
  <c r="J100" i="3"/>
  <c r="M100" i="3" s="1"/>
  <c r="AW99" i="3"/>
  <c r="AV99" i="3"/>
  <c r="J97" i="3"/>
  <c r="M96" i="3"/>
  <c r="L96" i="3"/>
  <c r="AF93" i="3"/>
  <c r="AG93" i="3"/>
  <c r="L92" i="3"/>
  <c r="M92" i="3"/>
  <c r="P91" i="3"/>
  <c r="Q91" i="3"/>
  <c r="K91" i="3"/>
  <c r="BL87" i="3"/>
  <c r="BM87" i="3"/>
  <c r="AV77" i="3"/>
  <c r="AW77" i="3"/>
  <c r="AV72" i="3"/>
  <c r="AW72" i="3"/>
  <c r="AV59" i="3"/>
  <c r="AW59" i="3"/>
  <c r="AV45" i="3"/>
  <c r="AW45" i="3"/>
  <c r="AV30" i="3"/>
  <c r="AW30" i="3"/>
  <c r="BL73" i="3"/>
  <c r="BM73" i="3"/>
  <c r="AF73" i="3"/>
  <c r="AG73" i="3"/>
  <c r="BL55" i="3"/>
  <c r="BM55" i="3"/>
  <c r="AF55" i="3"/>
  <c r="AG55" i="3"/>
  <c r="L27" i="3"/>
  <c r="M27" i="3"/>
  <c r="AV25" i="3"/>
  <c r="AW25" i="3"/>
  <c r="P25" i="3"/>
  <c r="Q25" i="3"/>
  <c r="K25" i="3"/>
  <c r="M1136" i="2"/>
  <c r="L1136" i="2"/>
  <c r="Q1135" i="2"/>
  <c r="P1135" i="2"/>
  <c r="K1135" i="2"/>
  <c r="AG1129" i="2"/>
  <c r="AF1129" i="2"/>
  <c r="M1128" i="2"/>
  <c r="L1128" i="2"/>
  <c r="Q1127" i="2"/>
  <c r="P1127" i="2"/>
  <c r="K1127" i="2"/>
  <c r="AG1125" i="2"/>
  <c r="AF1125" i="2"/>
  <c r="M1124" i="2"/>
  <c r="L1124" i="2"/>
  <c r="Q1123" i="2"/>
  <c r="P1123" i="2"/>
  <c r="K1123" i="2"/>
  <c r="BM1121" i="2"/>
  <c r="BL1121" i="2"/>
  <c r="AW1119" i="2"/>
  <c r="AV1119" i="2"/>
  <c r="AG1117" i="2"/>
  <c r="AF1117" i="2"/>
  <c r="AW1109" i="2"/>
  <c r="AV1109" i="2"/>
  <c r="Q1052" i="2"/>
  <c r="P1052" i="2"/>
  <c r="K1052" i="2"/>
  <c r="BM1050" i="2"/>
  <c r="BL1050" i="2"/>
  <c r="AG1044" i="2"/>
  <c r="AF1044" i="2"/>
  <c r="AG1042" i="2"/>
  <c r="AF1042" i="2"/>
  <c r="AW1024" i="2"/>
  <c r="AV1024" i="2"/>
  <c r="AG1022" i="2"/>
  <c r="AF1022" i="2"/>
  <c r="M1021" i="2"/>
  <c r="L1021" i="2"/>
  <c r="Q1020" i="2"/>
  <c r="P1020" i="2"/>
  <c r="K1020" i="2"/>
  <c r="BM1018" i="2"/>
  <c r="BL1018" i="2"/>
  <c r="AW1013" i="2"/>
  <c r="AV1013" i="2"/>
  <c r="AW1011" i="2"/>
  <c r="AV1011" i="2"/>
  <c r="AG1008" i="2"/>
  <c r="AF1008" i="2"/>
  <c r="M1007" i="2"/>
  <c r="L1007" i="2"/>
  <c r="Q1005" i="2"/>
  <c r="P1005" i="2"/>
  <c r="K1005" i="2"/>
  <c r="BM1000" i="2"/>
  <c r="BL1000" i="2"/>
  <c r="AW997" i="2"/>
  <c r="AV997" i="2"/>
  <c r="AG994" i="2"/>
  <c r="AF994" i="2"/>
  <c r="AG992" i="2"/>
  <c r="AF992" i="2"/>
  <c r="M990" i="2"/>
  <c r="L990" i="2"/>
  <c r="Q989" i="2"/>
  <c r="P989" i="2"/>
  <c r="K989" i="2"/>
  <c r="BM984" i="2"/>
  <c r="BL984" i="2"/>
  <c r="AW981" i="2"/>
  <c r="AV981" i="2"/>
  <c r="AG978" i="2"/>
  <c r="AF978" i="2"/>
  <c r="M977" i="2"/>
  <c r="L977" i="2"/>
  <c r="Q976" i="2"/>
  <c r="P976" i="2"/>
  <c r="K976" i="2"/>
  <c r="Q973" i="2"/>
  <c r="P973" i="2"/>
  <c r="K973" i="2"/>
  <c r="BM970" i="2"/>
  <c r="BL970" i="2"/>
  <c r="AW966" i="2"/>
  <c r="AV966" i="2"/>
  <c r="AW964" i="2"/>
  <c r="AV964" i="2"/>
  <c r="AG960" i="2"/>
  <c r="AF960" i="2"/>
  <c r="M959" i="2"/>
  <c r="L959" i="2"/>
  <c r="Q958" i="2"/>
  <c r="P958" i="2"/>
  <c r="K958" i="2"/>
  <c r="M943" i="2"/>
  <c r="L943" i="2"/>
  <c r="Q942" i="2"/>
  <c r="P942" i="2"/>
  <c r="K942" i="2"/>
  <c r="BM940" i="2"/>
  <c r="BL940" i="2"/>
  <c r="AW938" i="2"/>
  <c r="AV938" i="2"/>
  <c r="M1072" i="2"/>
  <c r="L1072" i="2"/>
  <c r="M1029" i="2"/>
  <c r="L1029" i="2"/>
  <c r="Q934" i="2"/>
  <c r="P934" i="2"/>
  <c r="K934" i="2"/>
  <c r="M932" i="2"/>
  <c r="L932" i="2"/>
  <c r="Q930" i="2"/>
  <c r="P930" i="2"/>
  <c r="K930" i="2"/>
  <c r="BM928" i="2"/>
  <c r="BL928" i="2"/>
  <c r="K928" i="2"/>
  <c r="BM925" i="2"/>
  <c r="BL925" i="2"/>
  <c r="Q916" i="2"/>
  <c r="P916" i="2"/>
  <c r="K916" i="2"/>
  <c r="K913" i="2"/>
  <c r="K909" i="2"/>
  <c r="AV893" i="2"/>
  <c r="AW893" i="2"/>
  <c r="P893" i="2"/>
  <c r="Q893" i="2"/>
  <c r="K893" i="2"/>
  <c r="AV890" i="2"/>
  <c r="AW890" i="2"/>
  <c r="P890" i="2"/>
  <c r="Q890" i="2"/>
  <c r="K890" i="2"/>
  <c r="AV881" i="2"/>
  <c r="AW881" i="2"/>
  <c r="P881" i="2"/>
  <c r="Q881" i="2"/>
  <c r="K881" i="2"/>
  <c r="AV878" i="2"/>
  <c r="AW878" i="2"/>
  <c r="P878" i="2"/>
  <c r="Q878" i="2"/>
  <c r="K878" i="2"/>
  <c r="BL871" i="2"/>
  <c r="BM871" i="2"/>
  <c r="AF871" i="2"/>
  <c r="AG871" i="2"/>
  <c r="M1106" i="2"/>
  <c r="L1106" i="2"/>
  <c r="M1098" i="2"/>
  <c r="L1098" i="2"/>
  <c r="M1090" i="2"/>
  <c r="L1090" i="2"/>
  <c r="M1064" i="2"/>
  <c r="L1064" i="2"/>
  <c r="M1055" i="2"/>
  <c r="L1055" i="2"/>
  <c r="M1031" i="2"/>
  <c r="L1031" i="2"/>
  <c r="M937" i="2"/>
  <c r="L937" i="2"/>
  <c r="BM933" i="2"/>
  <c r="BL933" i="2"/>
  <c r="K929" i="2"/>
  <c r="Q925" i="2"/>
  <c r="P925" i="2"/>
  <c r="K925" i="2"/>
  <c r="Q924" i="2"/>
  <c r="P924" i="2"/>
  <c r="K924" i="2"/>
  <c r="M922" i="2"/>
  <c r="L922" i="2"/>
  <c r="AG920" i="2"/>
  <c r="AF920" i="2"/>
  <c r="BM914" i="2"/>
  <c r="BL914" i="2"/>
  <c r="AW913" i="2"/>
  <c r="AV913" i="2"/>
  <c r="Q911" i="2"/>
  <c r="P911" i="2"/>
  <c r="K911" i="2"/>
  <c r="Q910" i="2"/>
  <c r="P910" i="2"/>
  <c r="K910" i="2"/>
  <c r="M908" i="2"/>
  <c r="L908" i="2"/>
  <c r="BM903" i="2"/>
  <c r="BL903" i="2"/>
  <c r="AG901" i="2"/>
  <c r="AF901" i="2"/>
  <c r="K901" i="2"/>
  <c r="BL894" i="2"/>
  <c r="BM894" i="2"/>
  <c r="AF882" i="2"/>
  <c r="AG882" i="2"/>
  <c r="M1082" i="2"/>
  <c r="L1082" i="2"/>
  <c r="M974" i="2"/>
  <c r="L974" i="2"/>
  <c r="L884" i="2"/>
  <c r="M884" i="2"/>
  <c r="AV883" i="2"/>
  <c r="AW883" i="2"/>
  <c r="P883" i="2"/>
  <c r="Q883" i="2"/>
  <c r="K883" i="2"/>
  <c r="M1132" i="2"/>
  <c r="L1132" i="2"/>
  <c r="M1114" i="2"/>
  <c r="L1114" i="2"/>
  <c r="M1074" i="2"/>
  <c r="L1074" i="2"/>
  <c r="M1049" i="2"/>
  <c r="L1049" i="2"/>
  <c r="M993" i="2"/>
  <c r="L993" i="2"/>
  <c r="M953" i="2"/>
  <c r="L953" i="2"/>
  <c r="BL874" i="2"/>
  <c r="BM874" i="2"/>
  <c r="BL870" i="2"/>
  <c r="BM870" i="2"/>
  <c r="J866" i="2"/>
  <c r="AV863" i="2"/>
  <c r="AW863" i="2"/>
  <c r="P863" i="2"/>
  <c r="Q863" i="2"/>
  <c r="K863" i="2"/>
  <c r="P847" i="2"/>
  <c r="Q847" i="2"/>
  <c r="K847" i="2"/>
  <c r="AF844" i="2"/>
  <c r="AG844" i="2"/>
  <c r="Q486" i="2"/>
  <c r="P486" i="2"/>
  <c r="K486" i="2"/>
  <c r="M898" i="2"/>
  <c r="L898" i="2"/>
  <c r="AV848" i="2"/>
  <c r="AW848" i="2"/>
  <c r="AF847" i="2"/>
  <c r="AG847" i="2"/>
  <c r="J846" i="2"/>
  <c r="L845" i="2"/>
  <c r="M845" i="2"/>
  <c r="P831" i="2"/>
  <c r="Q831" i="2"/>
  <c r="K831" i="2"/>
  <c r="AF828" i="2"/>
  <c r="AG828" i="2"/>
  <c r="BM717" i="2"/>
  <c r="BL717" i="2"/>
  <c r="AW715" i="2"/>
  <c r="AV715" i="2"/>
  <c r="AG713" i="2"/>
  <c r="AF713" i="2"/>
  <c r="M712" i="2"/>
  <c r="L712" i="2"/>
  <c r="Q711" i="2"/>
  <c r="P711" i="2"/>
  <c r="K711" i="2"/>
  <c r="BM709" i="2"/>
  <c r="BL709" i="2"/>
  <c r="AW707" i="2"/>
  <c r="AV707" i="2"/>
  <c r="AG705" i="2"/>
  <c r="AF705" i="2"/>
  <c r="M704" i="2"/>
  <c r="L704" i="2"/>
  <c r="Q703" i="2"/>
  <c r="P703" i="2"/>
  <c r="K703" i="2"/>
  <c r="BM700" i="2"/>
  <c r="BL700" i="2"/>
  <c r="AW698" i="2"/>
  <c r="AV698" i="2"/>
  <c r="AG696" i="2"/>
  <c r="AF696" i="2"/>
  <c r="M695" i="2"/>
  <c r="L695" i="2"/>
  <c r="Q694" i="2"/>
  <c r="P694" i="2"/>
  <c r="K694" i="2"/>
  <c r="BM689" i="2"/>
  <c r="BL689" i="2"/>
  <c r="AW687" i="2"/>
  <c r="AV687" i="2"/>
  <c r="AG685" i="2"/>
  <c r="AF685" i="2"/>
  <c r="M684" i="2"/>
  <c r="L684" i="2"/>
  <c r="Q680" i="2"/>
  <c r="P680" i="2"/>
  <c r="K680" i="2"/>
  <c r="BM678" i="2"/>
  <c r="BL678" i="2"/>
  <c r="AW676" i="2"/>
  <c r="AV676" i="2"/>
  <c r="AG670" i="2"/>
  <c r="AF670" i="2"/>
  <c r="M669" i="2"/>
  <c r="L669" i="2"/>
  <c r="Q668" i="2"/>
  <c r="P668" i="2"/>
  <c r="K668" i="2"/>
  <c r="BM666" i="2"/>
  <c r="BL666" i="2"/>
  <c r="AW664" i="2"/>
  <c r="AV664" i="2"/>
  <c r="AG662" i="2"/>
  <c r="AF662" i="2"/>
  <c r="M661" i="2"/>
  <c r="L661" i="2"/>
  <c r="Q660" i="2"/>
  <c r="P660" i="2"/>
  <c r="K660" i="2"/>
  <c r="BM657" i="2"/>
  <c r="BL657" i="2"/>
  <c r="AW655" i="2"/>
  <c r="AV655" i="2"/>
  <c r="AG653" i="2"/>
  <c r="AF653" i="2"/>
  <c r="M652" i="2"/>
  <c r="L652" i="2"/>
  <c r="Q649" i="2"/>
  <c r="P649" i="2"/>
  <c r="K649" i="2"/>
  <c r="BM647" i="2"/>
  <c r="BL647" i="2"/>
  <c r="AW645" i="2"/>
  <c r="AV645" i="2"/>
  <c r="AG643" i="2"/>
  <c r="AF643" i="2"/>
  <c r="M642" i="2"/>
  <c r="L642" i="2"/>
  <c r="Q641" i="2"/>
  <c r="P641" i="2"/>
  <c r="K641" i="2"/>
  <c r="BM639" i="2"/>
  <c r="BL639" i="2"/>
  <c r="AW636" i="2"/>
  <c r="AV636" i="2"/>
  <c r="AG634" i="2"/>
  <c r="AF634" i="2"/>
  <c r="M633" i="2"/>
  <c r="L633" i="2"/>
  <c r="Q632" i="2"/>
  <c r="P632" i="2"/>
  <c r="K632" i="2"/>
  <c r="BM630" i="2"/>
  <c r="BL630" i="2"/>
  <c r="AW625" i="2"/>
  <c r="AV625" i="2"/>
  <c r="AG623" i="2"/>
  <c r="AF623" i="2"/>
  <c r="M622" i="2"/>
  <c r="L622" i="2"/>
  <c r="Q621" i="2"/>
  <c r="P621" i="2"/>
  <c r="K621" i="2"/>
  <c r="BM619" i="2"/>
  <c r="BL619" i="2"/>
  <c r="AW617" i="2"/>
  <c r="AV617" i="2"/>
  <c r="AG614" i="2"/>
  <c r="AF614" i="2"/>
  <c r="M613" i="2"/>
  <c r="L613" i="2"/>
  <c r="Q612" i="2"/>
  <c r="P612" i="2"/>
  <c r="K612" i="2"/>
  <c r="BM610" i="2"/>
  <c r="BL610" i="2"/>
  <c r="AW608" i="2"/>
  <c r="AV608" i="2"/>
  <c r="AG606" i="2"/>
  <c r="AF606" i="2"/>
  <c r="M605" i="2"/>
  <c r="L605" i="2"/>
  <c r="Q604" i="2"/>
  <c r="P604" i="2"/>
  <c r="K604" i="2"/>
  <c r="BM602" i="2"/>
  <c r="BL602" i="2"/>
  <c r="AW600" i="2"/>
  <c r="AV600" i="2"/>
  <c r="AG598" i="2"/>
  <c r="AF598" i="2"/>
  <c r="M597" i="2"/>
  <c r="L597" i="2"/>
  <c r="Q596" i="2"/>
  <c r="P596" i="2"/>
  <c r="K596" i="2"/>
  <c r="BM594" i="2"/>
  <c r="BL594" i="2"/>
  <c r="AW592" i="2"/>
  <c r="AV592" i="2"/>
  <c r="AG590" i="2"/>
  <c r="AF590" i="2"/>
  <c r="M589" i="2"/>
  <c r="L589" i="2"/>
  <c r="Q586" i="2"/>
  <c r="P586" i="2"/>
  <c r="K586" i="2"/>
  <c r="BM582" i="2"/>
  <c r="BL582" i="2"/>
  <c r="AW580" i="2"/>
  <c r="AV580" i="2"/>
  <c r="AG578" i="2"/>
  <c r="AF578" i="2"/>
  <c r="M577" i="2"/>
  <c r="L577" i="2"/>
  <c r="Q576" i="2"/>
  <c r="P576" i="2"/>
  <c r="K576" i="2"/>
  <c r="BM574" i="2"/>
  <c r="BL574" i="2"/>
  <c r="AW572" i="2"/>
  <c r="AV572" i="2"/>
  <c r="AG568" i="2"/>
  <c r="AF568" i="2"/>
  <c r="M567" i="2"/>
  <c r="L567" i="2"/>
  <c r="Q566" i="2"/>
  <c r="P566" i="2"/>
  <c r="K566" i="2"/>
  <c r="BM564" i="2"/>
  <c r="BL564" i="2"/>
  <c r="AW562" i="2"/>
  <c r="AV562" i="2"/>
  <c r="AG560" i="2"/>
  <c r="AF560" i="2"/>
  <c r="M559" i="2"/>
  <c r="L559" i="2"/>
  <c r="Q558" i="2"/>
  <c r="P558" i="2"/>
  <c r="K558" i="2"/>
  <c r="BM556" i="2"/>
  <c r="BL556" i="2"/>
  <c r="AW552" i="2"/>
  <c r="AV552" i="2"/>
  <c r="AG550" i="2"/>
  <c r="AF550" i="2"/>
  <c r="M549" i="2"/>
  <c r="L549" i="2"/>
  <c r="Q548" i="2"/>
  <c r="P548" i="2"/>
  <c r="K548" i="2"/>
  <c r="BM546" i="2"/>
  <c r="BL546" i="2"/>
  <c r="AW544" i="2"/>
  <c r="AV544" i="2"/>
  <c r="AG542" i="2"/>
  <c r="AF542" i="2"/>
  <c r="M541" i="2"/>
  <c r="L541" i="2"/>
  <c r="Q540" i="2"/>
  <c r="P540" i="2"/>
  <c r="K540" i="2"/>
  <c r="BM538" i="2"/>
  <c r="BL538" i="2"/>
  <c r="AW535" i="2"/>
  <c r="AV535" i="2"/>
  <c r="AG533" i="2"/>
  <c r="AF533" i="2"/>
  <c r="M532" i="2"/>
  <c r="L532" i="2"/>
  <c r="Q531" i="2"/>
  <c r="P531" i="2"/>
  <c r="K531" i="2"/>
  <c r="BM529" i="2"/>
  <c r="BL529" i="2"/>
  <c r="AW527" i="2"/>
  <c r="AV527" i="2"/>
  <c r="AG525" i="2"/>
  <c r="AF525" i="2"/>
  <c r="M524" i="2"/>
  <c r="L524" i="2"/>
  <c r="Q523" i="2"/>
  <c r="P523" i="2"/>
  <c r="K523" i="2"/>
  <c r="BM521" i="2"/>
  <c r="BL521" i="2"/>
  <c r="AW519" i="2"/>
  <c r="AV519" i="2"/>
  <c r="AG517" i="2"/>
  <c r="AF517" i="2"/>
  <c r="M516" i="2"/>
  <c r="L516" i="2"/>
  <c r="Q515" i="2"/>
  <c r="P515" i="2"/>
  <c r="K515" i="2"/>
  <c r="BM513" i="2"/>
  <c r="BL513" i="2"/>
  <c r="AW511" i="2"/>
  <c r="AV511" i="2"/>
  <c r="AG508" i="2"/>
  <c r="AF508" i="2"/>
  <c r="M507" i="2"/>
  <c r="L507" i="2"/>
  <c r="Q506" i="2"/>
  <c r="P506" i="2"/>
  <c r="K506" i="2"/>
  <c r="BM500" i="2"/>
  <c r="BL500" i="2"/>
  <c r="AW498" i="2"/>
  <c r="AV498" i="2"/>
  <c r="AG496" i="2"/>
  <c r="AF496" i="2"/>
  <c r="M495" i="2"/>
  <c r="L495" i="2"/>
  <c r="Q494" i="2"/>
  <c r="P494" i="2"/>
  <c r="K494" i="2"/>
  <c r="BM491" i="2"/>
  <c r="BL491" i="2"/>
  <c r="BM487" i="2"/>
  <c r="BL487" i="2"/>
  <c r="AG487" i="2"/>
  <c r="AF487" i="2"/>
  <c r="K903" i="2"/>
  <c r="P857" i="2"/>
  <c r="Q857" i="2"/>
  <c r="K857" i="2"/>
  <c r="AV847" i="2"/>
  <c r="AW847" i="2"/>
  <c r="BL832" i="2"/>
  <c r="BM832" i="2"/>
  <c r="P816" i="2"/>
  <c r="J816" i="2"/>
  <c r="P843" i="2"/>
  <c r="Q843" i="2"/>
  <c r="K843" i="2"/>
  <c r="AF836" i="2"/>
  <c r="AG836" i="2"/>
  <c r="J827" i="2"/>
  <c r="P293" i="2"/>
  <c r="Q293" i="2"/>
  <c r="K293" i="2"/>
  <c r="BL285" i="2"/>
  <c r="BM285" i="2"/>
  <c r="AF285" i="2"/>
  <c r="AG285" i="2"/>
  <c r="L278" i="2"/>
  <c r="M278" i="2"/>
  <c r="AV277" i="2"/>
  <c r="AW277" i="2"/>
  <c r="P277" i="2"/>
  <c r="Q277" i="2"/>
  <c r="K277" i="2"/>
  <c r="BL269" i="2"/>
  <c r="BM269" i="2"/>
  <c r="AF269" i="2"/>
  <c r="AG269" i="2"/>
  <c r="L262" i="2"/>
  <c r="M262" i="2"/>
  <c r="AV261" i="2"/>
  <c r="AW261" i="2"/>
  <c r="P261" i="2"/>
  <c r="Q261" i="2"/>
  <c r="K261" i="2"/>
  <c r="BL251" i="2"/>
  <c r="BM251" i="2"/>
  <c r="AF251" i="2"/>
  <c r="AG251" i="2"/>
  <c r="L243" i="2"/>
  <c r="M243" i="2"/>
  <c r="AV242" i="2"/>
  <c r="AW242" i="2"/>
  <c r="P242" i="2"/>
  <c r="Q242" i="2"/>
  <c r="K242" i="2"/>
  <c r="BL231" i="2"/>
  <c r="BM231" i="2"/>
  <c r="AF231" i="2"/>
  <c r="AG231" i="2"/>
  <c r="L219" i="2"/>
  <c r="M219" i="2"/>
  <c r="AV218" i="2"/>
  <c r="AW218" i="2"/>
  <c r="P218" i="2"/>
  <c r="Q218" i="2"/>
  <c r="K218" i="2"/>
  <c r="BL206" i="2"/>
  <c r="BM206" i="2"/>
  <c r="AF206" i="2"/>
  <c r="AG206" i="2"/>
  <c r="L199" i="2"/>
  <c r="M199" i="2"/>
  <c r="AV198" i="2"/>
  <c r="AW198" i="2"/>
  <c r="P198" i="2"/>
  <c r="Q198" i="2"/>
  <c r="K198" i="2"/>
  <c r="BL189" i="2"/>
  <c r="BM189" i="2"/>
  <c r="AF189" i="2"/>
  <c r="AG189" i="2"/>
  <c r="L181" i="2"/>
  <c r="M181" i="2"/>
  <c r="AV180" i="2"/>
  <c r="AW180" i="2"/>
  <c r="P180" i="2"/>
  <c r="Q180" i="2"/>
  <c r="K180" i="2"/>
  <c r="BL172" i="2"/>
  <c r="BM172" i="2"/>
  <c r="AF172" i="2"/>
  <c r="AG172" i="2"/>
  <c r="L165" i="2"/>
  <c r="M165" i="2"/>
  <c r="AV164" i="2"/>
  <c r="AW164" i="2"/>
  <c r="P164" i="2"/>
  <c r="Q164" i="2"/>
  <c r="K164" i="2"/>
  <c r="BL154" i="2"/>
  <c r="BM154" i="2"/>
  <c r="AF154" i="2"/>
  <c r="AG154" i="2"/>
  <c r="L147" i="2"/>
  <c r="M147" i="2"/>
  <c r="AV146" i="2"/>
  <c r="AW146" i="2"/>
  <c r="P146" i="2"/>
  <c r="Q146" i="2"/>
  <c r="K146" i="2"/>
  <c r="BL138" i="2"/>
  <c r="BM138" i="2"/>
  <c r="AF138" i="2"/>
  <c r="AG138" i="2"/>
  <c r="L131" i="2"/>
  <c r="M131" i="2"/>
  <c r="AV130" i="2"/>
  <c r="AW130" i="2"/>
  <c r="P130" i="2"/>
  <c r="Q130" i="2"/>
  <c r="K130" i="2"/>
  <c r="BL122" i="2"/>
  <c r="BM122" i="2"/>
  <c r="AF122" i="2"/>
  <c r="AG122" i="2"/>
  <c r="L109" i="2"/>
  <c r="M109" i="2"/>
  <c r="AV108" i="2"/>
  <c r="AW108" i="2"/>
  <c r="P108" i="2"/>
  <c r="Q108" i="2"/>
  <c r="K108" i="2"/>
  <c r="AW50" i="2"/>
  <c r="AV50" i="2"/>
  <c r="Q49" i="2"/>
  <c r="P49" i="2"/>
  <c r="K49" i="2"/>
  <c r="AG45" i="2"/>
  <c r="AF45" i="2"/>
  <c r="Q43" i="2"/>
  <c r="P43" i="2"/>
  <c r="K43" i="2"/>
  <c r="AG41" i="2"/>
  <c r="AF41" i="2"/>
  <c r="Q39" i="2"/>
  <c r="P39" i="2"/>
  <c r="K39" i="2"/>
  <c r="AW37" i="2"/>
  <c r="AV37" i="2"/>
  <c r="K22" i="2"/>
  <c r="Q18" i="2"/>
  <c r="P18" i="2"/>
  <c r="K18" i="2"/>
  <c r="Q15" i="2"/>
  <c r="P15" i="2"/>
  <c r="K15" i="2"/>
  <c r="AW13" i="2"/>
  <c r="AV13" i="2"/>
  <c r="Q12" i="2"/>
  <c r="P12" i="2"/>
  <c r="K12" i="2"/>
  <c r="AV445" i="2"/>
  <c r="AW445" i="2"/>
  <c r="AV443" i="2"/>
  <c r="AW443" i="2"/>
  <c r="AF441" i="2"/>
  <c r="AG441" i="2"/>
  <c r="L440" i="2"/>
  <c r="M440" i="2"/>
  <c r="P439" i="2"/>
  <c r="Q439" i="2"/>
  <c r="K439" i="2"/>
  <c r="AV435" i="2"/>
  <c r="AW435" i="2"/>
  <c r="AF433" i="2"/>
  <c r="AG433" i="2"/>
  <c r="L432" i="2"/>
  <c r="M432" i="2"/>
  <c r="P431" i="2"/>
  <c r="Q431" i="2"/>
  <c r="K431" i="2"/>
  <c r="AF398" i="2"/>
  <c r="AG398" i="2"/>
  <c r="L397" i="2"/>
  <c r="M397" i="2"/>
  <c r="P396" i="2"/>
  <c r="Q396" i="2"/>
  <c r="K396" i="2"/>
  <c r="AV379" i="2"/>
  <c r="AW379" i="2"/>
  <c r="AF377" i="2"/>
  <c r="AG377" i="2"/>
  <c r="L376" i="2"/>
  <c r="M376" i="2"/>
  <c r="P375" i="2"/>
  <c r="Q375" i="2"/>
  <c r="K375" i="2"/>
  <c r="BL373" i="2"/>
  <c r="BM373" i="2"/>
  <c r="BL368" i="2"/>
  <c r="BM368" i="2"/>
  <c r="AV366" i="2"/>
  <c r="AW366" i="2"/>
  <c r="AF363" i="2"/>
  <c r="AG363" i="2"/>
  <c r="L362" i="2"/>
  <c r="M362" i="2"/>
  <c r="P361" i="2"/>
  <c r="Q361" i="2"/>
  <c r="K361" i="2"/>
  <c r="L355" i="2"/>
  <c r="M355" i="2"/>
  <c r="P354" i="2"/>
  <c r="Q354" i="2"/>
  <c r="K354" i="2"/>
  <c r="BL352" i="2"/>
  <c r="BM352" i="2"/>
  <c r="AV350" i="2"/>
  <c r="AW350" i="2"/>
  <c r="P341" i="2"/>
  <c r="Q341" i="2"/>
  <c r="K341" i="2"/>
  <c r="BL328" i="2"/>
  <c r="BM328" i="2"/>
  <c r="AV325" i="2"/>
  <c r="AW325" i="2"/>
  <c r="AF322" i="2"/>
  <c r="AG322" i="2"/>
  <c r="L320" i="2"/>
  <c r="M320" i="2"/>
  <c r="P319" i="2"/>
  <c r="Q319" i="2"/>
  <c r="K319" i="2"/>
  <c r="BL317" i="2"/>
  <c r="BM317" i="2"/>
  <c r="AV315" i="2"/>
  <c r="AW315" i="2"/>
  <c r="AF313" i="2"/>
  <c r="AG313" i="2"/>
  <c r="L312" i="2"/>
  <c r="M312" i="2"/>
  <c r="P307" i="2"/>
  <c r="Q307" i="2"/>
  <c r="K307" i="2"/>
  <c r="P305" i="2"/>
  <c r="Q305" i="2"/>
  <c r="K305" i="2"/>
  <c r="P303" i="2"/>
  <c r="Q303" i="2"/>
  <c r="K303" i="2"/>
  <c r="AG49" i="2"/>
  <c r="AF49" i="2"/>
  <c r="BM41" i="2"/>
  <c r="BL41" i="2"/>
  <c r="BL187" i="2"/>
  <c r="BM187" i="2"/>
  <c r="J186" i="2"/>
  <c r="M186" i="2" s="1"/>
  <c r="P182" i="2"/>
  <c r="Q182" i="2"/>
  <c r="K182" i="2"/>
  <c r="P178" i="2"/>
  <c r="Q178" i="2"/>
  <c r="K178" i="2"/>
  <c r="P174" i="2"/>
  <c r="Q174" i="2"/>
  <c r="K174" i="2"/>
  <c r="P170" i="2"/>
  <c r="Q170" i="2"/>
  <c r="K170" i="2"/>
  <c r="P166" i="2"/>
  <c r="Q166" i="2"/>
  <c r="K166" i="2"/>
  <c r="P160" i="2"/>
  <c r="Q160" i="2"/>
  <c r="K160" i="2"/>
  <c r="P156" i="2"/>
  <c r="Q156" i="2"/>
  <c r="K156" i="2"/>
  <c r="P152" i="2"/>
  <c r="Q152" i="2"/>
  <c r="K152" i="2"/>
  <c r="P148" i="2"/>
  <c r="Q148" i="2"/>
  <c r="K148" i="2"/>
  <c r="P144" i="2"/>
  <c r="Q144" i="2"/>
  <c r="K144" i="2"/>
  <c r="P140" i="2"/>
  <c r="Q140" i="2"/>
  <c r="K140" i="2"/>
  <c r="P136" i="2"/>
  <c r="Q136" i="2"/>
  <c r="K136" i="2"/>
  <c r="P132" i="2"/>
  <c r="Q132" i="2"/>
  <c r="K132" i="2"/>
  <c r="P128" i="2"/>
  <c r="Q128" i="2"/>
  <c r="K128" i="2"/>
  <c r="P124" i="2"/>
  <c r="Q124" i="2"/>
  <c r="K124" i="2"/>
  <c r="P117" i="2"/>
  <c r="Q117" i="2"/>
  <c r="K117" i="2"/>
  <c r="P113" i="2"/>
  <c r="Q113" i="2"/>
  <c r="K113" i="2"/>
  <c r="AG50" i="2"/>
  <c r="AF50" i="2"/>
  <c r="BM45" i="2"/>
  <c r="BL45" i="2"/>
  <c r="AG40" i="2"/>
  <c r="AF40" i="2"/>
  <c r="AW38" i="2"/>
  <c r="AV38" i="2"/>
  <c r="Q33" i="2"/>
  <c r="P33" i="2"/>
  <c r="K33" i="2"/>
  <c r="AG26" i="2"/>
  <c r="AF26" i="2"/>
  <c r="Q25" i="2"/>
  <c r="P25" i="2"/>
  <c r="K25" i="2"/>
  <c r="Q24" i="2"/>
  <c r="P24" i="2"/>
  <c r="K24" i="2"/>
  <c r="K23" i="2"/>
  <c r="Q21" i="2"/>
  <c r="P21" i="2"/>
  <c r="K21" i="2"/>
  <c r="Q16" i="2"/>
  <c r="K16" i="2"/>
  <c r="P16" i="2"/>
  <c r="BM13" i="2"/>
  <c r="BL13" i="2"/>
  <c r="BL292" i="2"/>
  <c r="BM292" i="2"/>
  <c r="AF292" i="2"/>
  <c r="AG292" i="2"/>
  <c r="BL288" i="2"/>
  <c r="BM288" i="2"/>
  <c r="AF288" i="2"/>
  <c r="AG288" i="2"/>
  <c r="BL284" i="2"/>
  <c r="BM284" i="2"/>
  <c r="AF284" i="2"/>
  <c r="AG284" i="2"/>
  <c r="BL280" i="2"/>
  <c r="BM280" i="2"/>
  <c r="AF280" i="2"/>
  <c r="AG280" i="2"/>
  <c r="BL276" i="2"/>
  <c r="BM276" i="2"/>
  <c r="AF276" i="2"/>
  <c r="AG276" i="2"/>
  <c r="BL272" i="2"/>
  <c r="BM272" i="2"/>
  <c r="AF272" i="2"/>
  <c r="AG272" i="2"/>
  <c r="BL268" i="2"/>
  <c r="BM268" i="2"/>
  <c r="AF268" i="2"/>
  <c r="AG268" i="2"/>
  <c r="BL264" i="2"/>
  <c r="BM264" i="2"/>
  <c r="AF264" i="2"/>
  <c r="AG264" i="2"/>
  <c r="BL260" i="2"/>
  <c r="BM260" i="2"/>
  <c r="AF260" i="2"/>
  <c r="AG260" i="2"/>
  <c r="BL254" i="2"/>
  <c r="BM254" i="2"/>
  <c r="AF254" i="2"/>
  <c r="AG254" i="2"/>
  <c r="BL250" i="2"/>
  <c r="BM250" i="2"/>
  <c r="AF250" i="2"/>
  <c r="AG250" i="2"/>
  <c r="BL245" i="2"/>
  <c r="BM245" i="2"/>
  <c r="AF245" i="2"/>
  <c r="AG245" i="2"/>
  <c r="BL238" i="2"/>
  <c r="BM238" i="2"/>
  <c r="AF238" i="2"/>
  <c r="AG238" i="2"/>
  <c r="BL234" i="2"/>
  <c r="BM234" i="2"/>
  <c r="AF234" i="2"/>
  <c r="AG234" i="2"/>
  <c r="BL230" i="2"/>
  <c r="BM230" i="2"/>
  <c r="AF230" i="2"/>
  <c r="AG230" i="2"/>
  <c r="BL221" i="2"/>
  <c r="BM221" i="2"/>
  <c r="AF221" i="2"/>
  <c r="AG221" i="2"/>
  <c r="BL216" i="2"/>
  <c r="BM216" i="2"/>
  <c r="AF216" i="2"/>
  <c r="AG216" i="2"/>
  <c r="BL212" i="2"/>
  <c r="BM212" i="2"/>
  <c r="AF212" i="2"/>
  <c r="AG212" i="2"/>
  <c r="BL205" i="2"/>
  <c r="BM205" i="2"/>
  <c r="AF205" i="2"/>
  <c r="AG205" i="2"/>
  <c r="BL201" i="2"/>
  <c r="BM201" i="2"/>
  <c r="AF201" i="2"/>
  <c r="AG201" i="2"/>
  <c r="BL197" i="2"/>
  <c r="BM197" i="2"/>
  <c r="AF197" i="2"/>
  <c r="AG197" i="2"/>
  <c r="BL192" i="2"/>
  <c r="BM192" i="2"/>
  <c r="AF192" i="2"/>
  <c r="AG192" i="2"/>
  <c r="BL188" i="2"/>
  <c r="BM188" i="2"/>
  <c r="AF188" i="2"/>
  <c r="AG188" i="2"/>
  <c r="AF184" i="2"/>
  <c r="AG184" i="2"/>
  <c r="AF179" i="2"/>
  <c r="AG179" i="2"/>
  <c r="AF175" i="2"/>
  <c r="AG175" i="2"/>
  <c r="AF171" i="2"/>
  <c r="AG171" i="2"/>
  <c r="AF167" i="2"/>
  <c r="AG167" i="2"/>
  <c r="AV157" i="2"/>
  <c r="AW157" i="2"/>
  <c r="P157" i="2"/>
  <c r="Q157" i="2"/>
  <c r="K157" i="2"/>
  <c r="AV153" i="2"/>
  <c r="AW153" i="2"/>
  <c r="P153" i="2"/>
  <c r="Q153" i="2"/>
  <c r="K153" i="2"/>
  <c r="AV149" i="2"/>
  <c r="AW149" i="2"/>
  <c r="P149" i="2"/>
  <c r="Q149" i="2"/>
  <c r="K149" i="2"/>
  <c r="AV145" i="2"/>
  <c r="AW145" i="2"/>
  <c r="P145" i="2"/>
  <c r="Q145" i="2"/>
  <c r="K145" i="2"/>
  <c r="AV141" i="2"/>
  <c r="AW141" i="2"/>
  <c r="P141" i="2"/>
  <c r="Q141" i="2"/>
  <c r="K141" i="2"/>
  <c r="AV137" i="2"/>
  <c r="AW137" i="2"/>
  <c r="P137" i="2"/>
  <c r="Q137" i="2"/>
  <c r="K137" i="2"/>
  <c r="AV133" i="2"/>
  <c r="AW133" i="2"/>
  <c r="P133" i="2"/>
  <c r="Q133" i="2"/>
  <c r="K133" i="2"/>
  <c r="AV129" i="2"/>
  <c r="AW129" i="2"/>
  <c r="P129" i="2"/>
  <c r="Q129" i="2"/>
  <c r="K129" i="2"/>
  <c r="AV125" i="2"/>
  <c r="AW125" i="2"/>
  <c r="P125" i="2"/>
  <c r="Q125" i="2"/>
  <c r="K125" i="2"/>
  <c r="AV118" i="2"/>
  <c r="AW118" i="2"/>
  <c r="P118" i="2"/>
  <c r="Q118" i="2"/>
  <c r="K118" i="2"/>
  <c r="AV114" i="2"/>
  <c r="AW114" i="2"/>
  <c r="P114" i="2"/>
  <c r="Q114" i="2"/>
  <c r="K114" i="2"/>
  <c r="AV107" i="2"/>
  <c r="AW107" i="2"/>
  <c r="P107" i="2"/>
  <c r="Q107" i="2"/>
  <c r="K107" i="2"/>
  <c r="L407" i="2"/>
  <c r="M407" i="2"/>
  <c r="L395" i="2"/>
  <c r="M395" i="2"/>
  <c r="L349" i="2"/>
  <c r="M349" i="2"/>
  <c r="L378" i="2"/>
  <c r="M378" i="2"/>
  <c r="L417" i="2"/>
  <c r="M417" i="2"/>
  <c r="L399" i="2"/>
  <c r="M399" i="2"/>
  <c r="L389" i="2"/>
  <c r="M389" i="2"/>
  <c r="L425" i="2"/>
  <c r="M425" i="2"/>
  <c r="L360" i="2"/>
  <c r="M360" i="2"/>
  <c r="Q187" i="2"/>
  <c r="CJ51" i="12" l="1"/>
  <c r="CI51" i="12"/>
  <c r="P12" i="13"/>
  <c r="O12" i="13"/>
  <c r="BO885" i="2"/>
  <c r="CS97" i="19"/>
  <c r="BW885" i="2"/>
  <c r="DE97" i="19"/>
  <c r="V108" i="20"/>
  <c r="U108" i="20"/>
  <c r="AS12" i="7"/>
  <c r="AT12" i="7"/>
  <c r="CP211" i="7"/>
  <c r="CO211" i="7"/>
  <c r="AT211" i="7"/>
  <c r="AS211" i="7"/>
  <c r="CO12" i="7"/>
  <c r="CP12" i="7"/>
  <c r="CP26" i="16"/>
  <c r="CO26" i="16"/>
  <c r="CV207" i="7"/>
  <c r="CS249" i="7"/>
  <c r="CU207" i="7"/>
  <c r="L118" i="2"/>
  <c r="M118" i="2"/>
  <c r="L137" i="2"/>
  <c r="M137" i="2"/>
  <c r="L153" i="2"/>
  <c r="M153" i="2"/>
  <c r="M23" i="2"/>
  <c r="L23" i="2"/>
  <c r="M25" i="2"/>
  <c r="L25" i="2"/>
  <c r="L113" i="2"/>
  <c r="M113" i="2"/>
  <c r="L132" i="2"/>
  <c r="M132" i="2"/>
  <c r="L148" i="2"/>
  <c r="M148" i="2"/>
  <c r="L166" i="2"/>
  <c r="M166" i="2"/>
  <c r="L182" i="2"/>
  <c r="M182" i="2"/>
  <c r="L307" i="2"/>
  <c r="M307" i="2"/>
  <c r="L396" i="2"/>
  <c r="M396" i="2"/>
  <c r="L439" i="2"/>
  <c r="M439" i="2"/>
  <c r="M15" i="2"/>
  <c r="L15" i="2"/>
  <c r="L108" i="2"/>
  <c r="M108" i="2"/>
  <c r="L180" i="2"/>
  <c r="M180" i="2"/>
  <c r="L261" i="2"/>
  <c r="M261" i="2"/>
  <c r="L843" i="2"/>
  <c r="M843" i="2"/>
  <c r="M903" i="2"/>
  <c r="L903" i="2"/>
  <c r="M523" i="2"/>
  <c r="L523" i="2"/>
  <c r="M558" i="2"/>
  <c r="L558" i="2"/>
  <c r="M596" i="2"/>
  <c r="L596" i="2"/>
  <c r="M632" i="2"/>
  <c r="L632" i="2"/>
  <c r="M668" i="2"/>
  <c r="L668" i="2"/>
  <c r="M711" i="2"/>
  <c r="L711" i="2"/>
  <c r="M911" i="2"/>
  <c r="L911" i="2"/>
  <c r="L890" i="2"/>
  <c r="M890" i="2"/>
  <c r="M916" i="2"/>
  <c r="L916" i="2"/>
  <c r="M930" i="2"/>
  <c r="L930" i="2"/>
  <c r="M942" i="2"/>
  <c r="L942" i="2"/>
  <c r="M989" i="2"/>
  <c r="L989" i="2"/>
  <c r="M1123" i="2"/>
  <c r="L1123" i="2"/>
  <c r="M106" i="3"/>
  <c r="L106" i="3"/>
  <c r="M114" i="3"/>
  <c r="L114" i="3"/>
  <c r="M131" i="3"/>
  <c r="L131" i="3"/>
  <c r="M154" i="3"/>
  <c r="L154" i="3"/>
  <c r="M165" i="3"/>
  <c r="L165" i="3"/>
  <c r="M173" i="3"/>
  <c r="L173" i="3"/>
  <c r="M312" i="3"/>
  <c r="L312" i="3"/>
  <c r="M97" i="3"/>
  <c r="L97" i="3"/>
  <c r="M113" i="3"/>
  <c r="L113" i="3"/>
  <c r="M153" i="3"/>
  <c r="L153" i="3"/>
  <c r="M172" i="3"/>
  <c r="L172" i="3"/>
  <c r="M226" i="3"/>
  <c r="L226" i="3"/>
  <c r="M124" i="3"/>
  <c r="L124" i="3"/>
  <c r="M231" i="3"/>
  <c r="L231" i="3"/>
  <c r="M349" i="3"/>
  <c r="L349" i="3"/>
  <c r="M362" i="3"/>
  <c r="L362" i="3"/>
  <c r="M345" i="3"/>
  <c r="L345" i="3"/>
  <c r="M355" i="3"/>
  <c r="L355" i="3"/>
  <c r="N21" i="4"/>
  <c r="P21" i="4"/>
  <c r="O21" i="4"/>
  <c r="AT83" i="4"/>
  <c r="AS83" i="4"/>
  <c r="DB95" i="5"/>
  <c r="DA95" i="5"/>
  <c r="CY94" i="5"/>
  <c r="CY309" i="5"/>
  <c r="P108" i="5"/>
  <c r="O108" i="5"/>
  <c r="O233" i="5"/>
  <c r="P233" i="5"/>
  <c r="AT262" i="5"/>
  <c r="AS262" i="5"/>
  <c r="AB281" i="5"/>
  <c r="Q281" i="5"/>
  <c r="AA281" i="5"/>
  <c r="BX281" i="5"/>
  <c r="BM281" i="5"/>
  <c r="BW281" i="5"/>
  <c r="AH67" i="5"/>
  <c r="AG67" i="5"/>
  <c r="V69" i="5"/>
  <c r="U69" i="5"/>
  <c r="M69" i="5"/>
  <c r="BL95" i="5"/>
  <c r="BK95" i="5"/>
  <c r="BI94" i="5"/>
  <c r="BI309" i="5"/>
  <c r="DH95" i="5"/>
  <c r="DG95" i="5"/>
  <c r="DE94" i="5"/>
  <c r="P305" i="5"/>
  <c r="O305" i="5"/>
  <c r="BQ12" i="7"/>
  <c r="BR12" i="7"/>
  <c r="AG42" i="7"/>
  <c r="AH42" i="7"/>
  <c r="AE41" i="7"/>
  <c r="BM53" i="7"/>
  <c r="BS52" i="7"/>
  <c r="BM52" i="7" s="1"/>
  <c r="BU77" i="2"/>
  <c r="BT77" i="2"/>
  <c r="BU95" i="2"/>
  <c r="BT95" i="2"/>
  <c r="DH211" i="7"/>
  <c r="DG211" i="7"/>
  <c r="DE210" i="7"/>
  <c r="AA112" i="5"/>
  <c r="S112" i="5"/>
  <c r="AB112" i="5"/>
  <c r="Y100" i="5"/>
  <c r="S1252" i="2"/>
  <c r="S1251" i="2"/>
  <c r="BE112" i="5"/>
  <c r="BF112" i="5"/>
  <c r="BC100" i="5"/>
  <c r="AM1252" i="2"/>
  <c r="AM1251" i="2"/>
  <c r="U81" i="2"/>
  <c r="T81" i="2"/>
  <c r="O81" i="2"/>
  <c r="U97" i="2"/>
  <c r="T97" i="2"/>
  <c r="O97" i="2"/>
  <c r="O63" i="7"/>
  <c r="P63" i="7"/>
  <c r="AS73" i="7"/>
  <c r="AT73" i="7"/>
  <c r="BR162" i="7"/>
  <c r="BQ162" i="7"/>
  <c r="P101" i="7"/>
  <c r="O101" i="7"/>
  <c r="BR52" i="13"/>
  <c r="BQ52" i="13"/>
  <c r="P11" i="12"/>
  <c r="O11" i="12"/>
  <c r="BR25" i="14"/>
  <c r="BQ25" i="14"/>
  <c r="P29" i="14"/>
  <c r="O29" i="14"/>
  <c r="AT53" i="14"/>
  <c r="AS53" i="14"/>
  <c r="AT55" i="14"/>
  <c r="AS55" i="14"/>
  <c r="AN51" i="12"/>
  <c r="AM51" i="12"/>
  <c r="BR21" i="13"/>
  <c r="BQ21" i="13"/>
  <c r="V33" i="13"/>
  <c r="U33" i="13"/>
  <c r="M33" i="13"/>
  <c r="P33" i="14"/>
  <c r="O33" i="14"/>
  <c r="BU57" i="2"/>
  <c r="BT57" i="2"/>
  <c r="AS63" i="2"/>
  <c r="AR63" i="2"/>
  <c r="BY63" i="2"/>
  <c r="BX63" i="2"/>
  <c r="V78" i="17"/>
  <c r="U78" i="17"/>
  <c r="M78" i="17"/>
  <c r="P20" i="19"/>
  <c r="O20" i="19"/>
  <c r="AT38" i="19"/>
  <c r="AS38" i="19"/>
  <c r="AD867" i="2"/>
  <c r="AJ867" i="2"/>
  <c r="AK867" i="2"/>
  <c r="BH887" i="2"/>
  <c r="BI887" i="2"/>
  <c r="CP96" i="19"/>
  <c r="CO96" i="19"/>
  <c r="CP95" i="19"/>
  <c r="CO95" i="19"/>
  <c r="DB43" i="19"/>
  <c r="DA43" i="19"/>
  <c r="BS896" i="2"/>
  <c r="P85" i="19"/>
  <c r="O85" i="19"/>
  <c r="V107" i="20"/>
  <c r="U107" i="20"/>
  <c r="M107" i="20"/>
  <c r="BM110" i="20"/>
  <c r="AX1112" i="2"/>
  <c r="AT1112" i="2" s="1"/>
  <c r="V132" i="20"/>
  <c r="U132" i="20"/>
  <c r="M132" i="20"/>
  <c r="P67" i="21"/>
  <c r="O67" i="21"/>
  <c r="AK81" i="2"/>
  <c r="AJ81" i="2"/>
  <c r="AE81" i="2"/>
  <c r="AK97" i="2"/>
  <c r="AJ97" i="2"/>
  <c r="AE97" i="2"/>
  <c r="CD211" i="7"/>
  <c r="CC211" i="7"/>
  <c r="CA210" i="7"/>
  <c r="AT250" i="7"/>
  <c r="AS250" i="7"/>
  <c r="BA63" i="2"/>
  <c r="AZ63" i="2"/>
  <c r="AU63" i="2"/>
  <c r="BR74" i="17"/>
  <c r="BQ74" i="17"/>
  <c r="BT891" i="2"/>
  <c r="BK891" i="2"/>
  <c r="BU891" i="2"/>
  <c r="AD887" i="2"/>
  <c r="AJ887" i="2"/>
  <c r="AK887" i="2"/>
  <c r="BX110" i="20"/>
  <c r="BW110" i="20"/>
  <c r="BO110" i="20"/>
  <c r="AY1112" i="2"/>
  <c r="AT132" i="20"/>
  <c r="AS132" i="20"/>
  <c r="M14" i="2"/>
  <c r="L14" i="2"/>
  <c r="M46" i="2"/>
  <c r="L46" i="2"/>
  <c r="L195" i="2"/>
  <c r="M195" i="2"/>
  <c r="L215" i="2"/>
  <c r="M215" i="2"/>
  <c r="L237" i="2"/>
  <c r="M237" i="2"/>
  <c r="L257" i="2"/>
  <c r="M257" i="2"/>
  <c r="L275" i="2"/>
  <c r="M275" i="2"/>
  <c r="L291" i="2"/>
  <c r="M291" i="2"/>
  <c r="L313" i="2"/>
  <c r="M313" i="2"/>
  <c r="L377" i="2"/>
  <c r="M377" i="2"/>
  <c r="L422" i="2"/>
  <c r="M422" i="2"/>
  <c r="L441" i="2"/>
  <c r="M441" i="2"/>
  <c r="L150" i="2"/>
  <c r="M150" i="2"/>
  <c r="L186" i="2"/>
  <c r="L227" i="2"/>
  <c r="M227" i="2"/>
  <c r="L818" i="2"/>
  <c r="M818" i="2"/>
  <c r="M496" i="2"/>
  <c r="L496" i="2"/>
  <c r="M533" i="2"/>
  <c r="L533" i="2"/>
  <c r="M568" i="2"/>
  <c r="L568" i="2"/>
  <c r="M606" i="2"/>
  <c r="L606" i="2"/>
  <c r="M643" i="2"/>
  <c r="L643" i="2"/>
  <c r="M685" i="2"/>
  <c r="L685" i="2"/>
  <c r="L844" i="2"/>
  <c r="M844" i="2"/>
  <c r="L888" i="2"/>
  <c r="M888" i="2"/>
  <c r="M921" i="2"/>
  <c r="L921" i="2"/>
  <c r="L830" i="2"/>
  <c r="M830" i="2"/>
  <c r="L850" i="2"/>
  <c r="M850" i="2"/>
  <c r="M960" i="2"/>
  <c r="L960" i="2"/>
  <c r="M1117" i="2"/>
  <c r="L1117" i="2"/>
  <c r="M1129" i="2"/>
  <c r="L1129" i="2"/>
  <c r="M332" i="3"/>
  <c r="L332" i="3"/>
  <c r="M243" i="3"/>
  <c r="L243" i="3"/>
  <c r="M258" i="3"/>
  <c r="L258" i="3"/>
  <c r="M268" i="3"/>
  <c r="M166" i="3"/>
  <c r="L166" i="3"/>
  <c r="M270" i="3"/>
  <c r="L270" i="3"/>
  <c r="M339" i="3"/>
  <c r="L339" i="3"/>
  <c r="M344" i="3"/>
  <c r="L344" i="3"/>
  <c r="M404" i="3"/>
  <c r="L404" i="3"/>
  <c r="M237" i="3"/>
  <c r="L237" i="3"/>
  <c r="M256" i="3"/>
  <c r="L256" i="3"/>
  <c r="M273" i="3"/>
  <c r="L273" i="3"/>
  <c r="M289" i="3"/>
  <c r="L289" i="3"/>
  <c r="M306" i="3"/>
  <c r="L306" i="3"/>
  <c r="M324" i="3"/>
  <c r="L324" i="3"/>
  <c r="M342" i="3"/>
  <c r="L342" i="3"/>
  <c r="M348" i="3"/>
  <c r="L348" i="3"/>
  <c r="M365" i="3"/>
  <c r="L365" i="3"/>
  <c r="M387" i="3"/>
  <c r="L387" i="3"/>
  <c r="M403" i="3"/>
  <c r="L403" i="3"/>
  <c r="M423" i="3"/>
  <c r="L423" i="3"/>
  <c r="AZ84" i="4"/>
  <c r="AY84" i="4"/>
  <c r="AQ84" i="4"/>
  <c r="CV84" i="4"/>
  <c r="CU84" i="4"/>
  <c r="CM84" i="4"/>
  <c r="CD95" i="5"/>
  <c r="CC95" i="5"/>
  <c r="CA94" i="5"/>
  <c r="CA309" i="5"/>
  <c r="P97" i="5"/>
  <c r="O97" i="5"/>
  <c r="U101" i="5"/>
  <c r="P265" i="5"/>
  <c r="O265" i="5"/>
  <c r="AN281" i="5"/>
  <c r="AM281" i="5"/>
  <c r="BF67" i="5"/>
  <c r="BE67" i="5"/>
  <c r="AT69" i="5"/>
  <c r="AS69" i="5"/>
  <c r="CI41" i="7"/>
  <c r="CJ41" i="7"/>
  <c r="DG53" i="7"/>
  <c r="DH53" i="7"/>
  <c r="DE52" i="7"/>
  <c r="BE76" i="2"/>
  <c r="BD76" i="2"/>
  <c r="BE89" i="2"/>
  <c r="BD89" i="2"/>
  <c r="CU112" i="5"/>
  <c r="CM112" i="5"/>
  <c r="CV112" i="5"/>
  <c r="CS100" i="5"/>
  <c r="BO1252" i="2"/>
  <c r="BO1251" i="2"/>
  <c r="DG12" i="7"/>
  <c r="DH12" i="7"/>
  <c r="DE11" i="7"/>
  <c r="BW42" i="7"/>
  <c r="BX42" i="7"/>
  <c r="BO42" i="7"/>
  <c r="BU41" i="7"/>
  <c r="AB210" i="7"/>
  <c r="AA210" i="7"/>
  <c r="O74" i="7"/>
  <c r="P74" i="7"/>
  <c r="AT208" i="7"/>
  <c r="AS208" i="7"/>
  <c r="P231" i="7"/>
  <c r="O231" i="7"/>
  <c r="P25" i="12"/>
  <c r="O25" i="12"/>
  <c r="V26" i="16"/>
  <c r="U26" i="16"/>
  <c r="U63" i="2"/>
  <c r="T63" i="2"/>
  <c r="O63" i="2"/>
  <c r="BG885" i="2"/>
  <c r="CG97" i="19"/>
  <c r="AT891" i="2"/>
  <c r="AZ891" i="2"/>
  <c r="BA891" i="2"/>
  <c r="Q43" i="19"/>
  <c r="R896" i="2"/>
  <c r="N896" i="2" s="1"/>
  <c r="BR124" i="20"/>
  <c r="BQ124" i="20"/>
  <c r="P57" i="21"/>
  <c r="O57" i="21"/>
  <c r="L197" i="2"/>
  <c r="M197" i="2"/>
  <c r="L216" i="2"/>
  <c r="M216" i="2"/>
  <c r="L238" i="2"/>
  <c r="M238" i="2"/>
  <c r="L260" i="2"/>
  <c r="M260" i="2"/>
  <c r="L276" i="2"/>
  <c r="M276" i="2"/>
  <c r="L292" i="2"/>
  <c r="M292" i="2"/>
  <c r="L315" i="2"/>
  <c r="M315" i="2"/>
  <c r="L445" i="2"/>
  <c r="M445" i="2"/>
  <c r="L172" i="2"/>
  <c r="M172" i="2"/>
  <c r="L251" i="2"/>
  <c r="M251" i="2"/>
  <c r="L820" i="2"/>
  <c r="M820" i="2"/>
  <c r="L835" i="2"/>
  <c r="M835" i="2"/>
  <c r="M511" i="2"/>
  <c r="L511" i="2"/>
  <c r="M544" i="2"/>
  <c r="L544" i="2"/>
  <c r="M580" i="2"/>
  <c r="L580" i="2"/>
  <c r="M617" i="2"/>
  <c r="L617" i="2"/>
  <c r="M655" i="2"/>
  <c r="L655" i="2"/>
  <c r="M698" i="2"/>
  <c r="L698" i="2"/>
  <c r="M906" i="2"/>
  <c r="L906" i="2"/>
  <c r="L871" i="2"/>
  <c r="M871" i="2"/>
  <c r="M1011" i="2"/>
  <c r="L1011" i="2"/>
  <c r="M1119" i="2"/>
  <c r="L1119" i="2"/>
  <c r="L73" i="3"/>
  <c r="M73" i="3"/>
  <c r="L72" i="3"/>
  <c r="M72" i="3"/>
  <c r="L58" i="3"/>
  <c r="M58" i="3"/>
  <c r="L188" i="3"/>
  <c r="M188" i="3"/>
  <c r="M230" i="3"/>
  <c r="L230" i="3"/>
  <c r="M241" i="3"/>
  <c r="L309" i="3"/>
  <c r="M353" i="3"/>
  <c r="L353" i="3"/>
  <c r="M409" i="3"/>
  <c r="L409" i="3"/>
  <c r="M308" i="3"/>
  <c r="L308" i="3"/>
  <c r="M274" i="3"/>
  <c r="L274" i="3"/>
  <c r="M343" i="3"/>
  <c r="L343" i="3"/>
  <c r="M151" i="3"/>
  <c r="L151" i="3"/>
  <c r="M267" i="3"/>
  <c r="L267" i="3"/>
  <c r="K83" i="4"/>
  <c r="AM68" i="5"/>
  <c r="AK67" i="5"/>
  <c r="AN68" i="5"/>
  <c r="BF216" i="5"/>
  <c r="BE216" i="5"/>
  <c r="V88" i="7"/>
  <c r="U88" i="7"/>
  <c r="M88" i="7"/>
  <c r="BR262" i="5"/>
  <c r="BQ262" i="5"/>
  <c r="P272" i="5"/>
  <c r="O272" i="5"/>
  <c r="AZ281" i="5"/>
  <c r="AO281" i="5"/>
  <c r="AY281" i="5"/>
  <c r="CV281" i="5"/>
  <c r="CK281" i="5"/>
  <c r="CU281" i="5"/>
  <c r="BM96" i="5"/>
  <c r="BS93" i="5"/>
  <c r="BM93" i="5" s="1"/>
  <c r="BS310" i="5"/>
  <c r="BM310" i="5" s="1"/>
  <c r="BS94" i="5"/>
  <c r="BM94" i="5" s="1"/>
  <c r="AN216" i="5"/>
  <c r="AM216" i="5"/>
  <c r="CJ216" i="5"/>
  <c r="CI216" i="5"/>
  <c r="V168" i="7"/>
  <c r="U168" i="7"/>
  <c r="M168" i="7"/>
  <c r="J76" i="2"/>
  <c r="J89" i="2"/>
  <c r="K54" i="7"/>
  <c r="AO81" i="2"/>
  <c r="AN81" i="2"/>
  <c r="AO97" i="2"/>
  <c r="AN97" i="2"/>
  <c r="O56" i="7"/>
  <c r="P56" i="7"/>
  <c r="BW112" i="5"/>
  <c r="BO112" i="5"/>
  <c r="BX112" i="5"/>
  <c r="BU100" i="5"/>
  <c r="AY1252" i="2"/>
  <c r="AY1251" i="2"/>
  <c r="DA112" i="5"/>
  <c r="DB112" i="5"/>
  <c r="CY100" i="5"/>
  <c r="BS1252" i="2"/>
  <c r="BS1251" i="2"/>
  <c r="BA77" i="2"/>
  <c r="AZ77" i="2"/>
  <c r="AU77" i="2"/>
  <c r="BA95" i="2"/>
  <c r="AZ95" i="2"/>
  <c r="AU95" i="2"/>
  <c r="CO73" i="7"/>
  <c r="CP73" i="7"/>
  <c r="O66" i="7"/>
  <c r="P66" i="7"/>
  <c r="P141" i="7"/>
  <c r="O141" i="7"/>
  <c r="AH51" i="12"/>
  <c r="AG51" i="12"/>
  <c r="P54" i="13"/>
  <c r="O54" i="13"/>
  <c r="AT26" i="14"/>
  <c r="AS26" i="14"/>
  <c r="BR14" i="16"/>
  <c r="BQ14" i="16"/>
  <c r="P33" i="12"/>
  <c r="O33" i="12"/>
  <c r="P25" i="13"/>
  <c r="O25" i="13"/>
  <c r="CP25" i="14"/>
  <c r="CO25" i="14"/>
  <c r="BR53" i="14"/>
  <c r="BQ53" i="14"/>
  <c r="BR54" i="14"/>
  <c r="BQ54" i="14"/>
  <c r="BR55" i="14"/>
  <c r="BQ55" i="14"/>
  <c r="BR56" i="14"/>
  <c r="BQ56" i="14"/>
  <c r="P41" i="12"/>
  <c r="O41" i="12"/>
  <c r="V21" i="13"/>
  <c r="U21" i="13"/>
  <c r="M21" i="13"/>
  <c r="V27" i="15"/>
  <c r="M27" i="15"/>
  <c r="U27" i="15"/>
  <c r="BF26" i="16"/>
  <c r="BE26" i="16"/>
  <c r="AO57" i="2"/>
  <c r="AN57" i="2"/>
  <c r="AC63" i="2"/>
  <c r="AB63" i="2"/>
  <c r="BI64" i="2"/>
  <c r="BH64" i="2"/>
  <c r="BW11" i="19"/>
  <c r="BF11" i="19"/>
  <c r="BE11" i="19"/>
  <c r="AM864" i="2"/>
  <c r="DB11" i="19"/>
  <c r="DA11" i="19"/>
  <c r="BS864" i="2"/>
  <c r="BK864" i="2" s="1"/>
  <c r="AH24" i="19"/>
  <c r="AG24" i="19"/>
  <c r="W877" i="2"/>
  <c r="S24" i="19"/>
  <c r="CD24" i="19"/>
  <c r="CC24" i="19"/>
  <c r="BC877" i="2"/>
  <c r="BO24" i="19"/>
  <c r="AI885" i="2"/>
  <c r="AW97" i="19"/>
  <c r="BJ867" i="2"/>
  <c r="BQ867" i="2"/>
  <c r="BP867" i="2"/>
  <c r="BY887" i="2"/>
  <c r="BX887" i="2"/>
  <c r="AT96" i="19"/>
  <c r="AS96" i="19"/>
  <c r="AH43" i="19"/>
  <c r="AG43" i="19"/>
  <c r="W896" i="2"/>
  <c r="BX108" i="20"/>
  <c r="BW108" i="20"/>
  <c r="BO108" i="20"/>
  <c r="M108" i="20" s="1"/>
  <c r="Y1112" i="2"/>
  <c r="X1112" i="2"/>
  <c r="AB110" i="20"/>
  <c r="AA110" i="20"/>
  <c r="S110" i="20"/>
  <c r="S1112" i="2"/>
  <c r="CC108" i="20"/>
  <c r="U1115" i="2"/>
  <c r="T1115" i="2"/>
  <c r="O1115" i="2"/>
  <c r="BQ1126" i="2"/>
  <c r="BP1126" i="2"/>
  <c r="BK1126" i="2"/>
  <c r="K111" i="20"/>
  <c r="P127" i="20"/>
  <c r="O127" i="20"/>
  <c r="BR132" i="20"/>
  <c r="BQ132" i="20"/>
  <c r="BR72" i="17"/>
  <c r="BQ72" i="17"/>
  <c r="AK63" i="2"/>
  <c r="AJ63" i="2"/>
  <c r="AE63" i="2"/>
  <c r="BH864" i="2"/>
  <c r="BI864" i="2"/>
  <c r="BR14" i="19"/>
  <c r="CP26" i="19"/>
  <c r="K14" i="19"/>
  <c r="CJ43" i="19"/>
  <c r="CI43" i="19"/>
  <c r="BG896" i="2"/>
  <c r="CK108" i="20"/>
  <c r="AK1115" i="2"/>
  <c r="AJ1115" i="2"/>
  <c r="AE1115" i="2"/>
  <c r="AK1126" i="2"/>
  <c r="AJ1126" i="2"/>
  <c r="AE1126" i="2"/>
  <c r="Y1131" i="2"/>
  <c r="X1131" i="2"/>
  <c r="P10" i="21"/>
  <c r="O10" i="21"/>
  <c r="CP72" i="17"/>
  <c r="CO72" i="17"/>
  <c r="BD887" i="2"/>
  <c r="AU887" i="2"/>
  <c r="BE887" i="2"/>
  <c r="BR96" i="19"/>
  <c r="BQ96" i="19"/>
  <c r="AN43" i="19"/>
  <c r="AM43" i="19"/>
  <c r="AA896" i="2"/>
  <c r="AS1113" i="2"/>
  <c r="AR1113" i="2"/>
  <c r="BQ1113" i="2"/>
  <c r="BP1113" i="2"/>
  <c r="BK1113" i="2"/>
  <c r="L179" i="2"/>
  <c r="M179" i="2"/>
  <c r="M13" i="2"/>
  <c r="L13" i="2"/>
  <c r="M17" i="2"/>
  <c r="L17" i="2"/>
  <c r="M44" i="2"/>
  <c r="L44" i="2"/>
  <c r="M48" i="2"/>
  <c r="L48" i="2"/>
  <c r="L328" i="2"/>
  <c r="M328" i="2"/>
  <c r="L382" i="2"/>
  <c r="M382" i="2"/>
  <c r="M50" i="2"/>
  <c r="L50" i="2"/>
  <c r="L176" i="2"/>
  <c r="M176" i="2"/>
  <c r="L255" i="2"/>
  <c r="M255" i="2"/>
  <c r="L822" i="2"/>
  <c r="M822" i="2"/>
  <c r="L832" i="2"/>
  <c r="M832" i="2"/>
  <c r="M521" i="2"/>
  <c r="L521" i="2"/>
  <c r="M556" i="2"/>
  <c r="L556" i="2"/>
  <c r="M594" i="2"/>
  <c r="L594" i="2"/>
  <c r="M630" i="2"/>
  <c r="L630" i="2"/>
  <c r="M666" i="2"/>
  <c r="L666" i="2"/>
  <c r="M709" i="2"/>
  <c r="L709" i="2"/>
  <c r="L823" i="2"/>
  <c r="L895" i="2"/>
  <c r="M895" i="2"/>
  <c r="L882" i="2"/>
  <c r="M882" i="2"/>
  <c r="M914" i="2"/>
  <c r="L914" i="2"/>
  <c r="L875" i="2"/>
  <c r="M875" i="2"/>
  <c r="M970" i="2"/>
  <c r="L970" i="2"/>
  <c r="M1018" i="2"/>
  <c r="L1018" i="2"/>
  <c r="M1121" i="2"/>
  <c r="L1121" i="2"/>
  <c r="M247" i="3"/>
  <c r="L247" i="3"/>
  <c r="M316" i="3"/>
  <c r="L316" i="3"/>
  <c r="M259" i="3"/>
  <c r="L259" i="3"/>
  <c r="M392" i="3"/>
  <c r="L392" i="3"/>
  <c r="M155" i="3"/>
  <c r="L155" i="3"/>
  <c r="M234" i="3"/>
  <c r="L234" i="3"/>
  <c r="L10" i="4"/>
  <c r="L13" i="4"/>
  <c r="L14" i="4" s="1"/>
  <c r="L17" i="4"/>
  <c r="L16" i="4" s="1"/>
  <c r="AR15" i="4"/>
  <c r="DB84" i="4"/>
  <c r="DA84" i="4"/>
  <c r="AB84" i="4"/>
  <c r="AA84" i="4"/>
  <c r="S84" i="4"/>
  <c r="BX84" i="4"/>
  <c r="BW84" i="4"/>
  <c r="BO84" i="4"/>
  <c r="BQ101" i="5"/>
  <c r="P105" i="5"/>
  <c r="O105" i="5"/>
  <c r="P185" i="5"/>
  <c r="O185" i="5"/>
  <c r="BL282" i="5"/>
  <c r="BK282" i="5"/>
  <c r="DH281" i="5"/>
  <c r="DG281" i="5"/>
  <c r="V85" i="5"/>
  <c r="U85" i="5"/>
  <c r="M85" i="5"/>
  <c r="CK96" i="5"/>
  <c r="CQ93" i="5"/>
  <c r="CK93" i="5" s="1"/>
  <c r="CQ310" i="5"/>
  <c r="CK310" i="5" s="1"/>
  <c r="CQ94" i="5"/>
  <c r="CK94" i="5" s="1"/>
  <c r="AB95" i="5"/>
  <c r="AA95" i="5"/>
  <c r="S95" i="5"/>
  <c r="Y94" i="5"/>
  <c r="M217" i="5"/>
  <c r="V217" i="5"/>
  <c r="U217" i="5"/>
  <c r="BO216" i="5"/>
  <c r="BX216" i="5"/>
  <c r="BW216" i="5"/>
  <c r="Q42" i="7"/>
  <c r="W41" i="7"/>
  <c r="BK53" i="7"/>
  <c r="BL53" i="7"/>
  <c r="BI52" i="7"/>
  <c r="Y81" i="2"/>
  <c r="X81" i="2"/>
  <c r="Y97" i="2"/>
  <c r="X97" i="2"/>
  <c r="CK53" i="7"/>
  <c r="CQ52" i="7"/>
  <c r="CK52" i="7" s="1"/>
  <c r="O64" i="7"/>
  <c r="P64" i="7"/>
  <c r="AS71" i="7"/>
  <c r="AT71" i="7"/>
  <c r="CO71" i="7"/>
  <c r="CP71" i="7"/>
  <c r="CP251" i="7"/>
  <c r="CO251" i="7"/>
  <c r="AY111" i="5"/>
  <c r="AQ111" i="5"/>
  <c r="AW98" i="5"/>
  <c r="AZ111" i="5"/>
  <c r="AW99" i="5"/>
  <c r="CC111" i="5"/>
  <c r="CD111" i="5"/>
  <c r="CA99" i="5"/>
  <c r="CA98" i="5"/>
  <c r="CA93" i="5" s="1"/>
  <c r="BQ75" i="2"/>
  <c r="BP75" i="2"/>
  <c r="BK75" i="2"/>
  <c r="BQ88" i="2"/>
  <c r="BP88" i="2"/>
  <c r="BK88" i="2"/>
  <c r="CU53" i="7"/>
  <c r="CV53" i="7"/>
  <c r="CM53" i="7"/>
  <c r="CS52" i="7"/>
  <c r="AS57" i="7"/>
  <c r="AT57" i="7"/>
  <c r="BR250" i="7"/>
  <c r="BQ250" i="7"/>
  <c r="BM207" i="7"/>
  <c r="BS249" i="7"/>
  <c r="BM249" i="7" s="1"/>
  <c r="AB37" i="12"/>
  <c r="AA37" i="12"/>
  <c r="S37" i="12"/>
  <c r="AZ37" i="12"/>
  <c r="AY37" i="12"/>
  <c r="AQ37" i="12"/>
  <c r="BX37" i="12"/>
  <c r="BW37" i="12"/>
  <c r="BO37" i="12"/>
  <c r="CV37" i="12"/>
  <c r="CU37" i="12"/>
  <c r="CM37" i="12"/>
  <c r="O81" i="11"/>
  <c r="AT32" i="12"/>
  <c r="AS32" i="12"/>
  <c r="AT21" i="13"/>
  <c r="AS21" i="13"/>
  <c r="CP33" i="13"/>
  <c r="CO33" i="13"/>
  <c r="CD26" i="16"/>
  <c r="CC26" i="16"/>
  <c r="BE58" i="2"/>
  <c r="BD58" i="2"/>
  <c r="V79" i="17"/>
  <c r="U79" i="17"/>
  <c r="M79" i="17"/>
  <c r="BQ58" i="2"/>
  <c r="BP58" i="2"/>
  <c r="BK58" i="2"/>
  <c r="U14" i="19"/>
  <c r="AN887" i="2"/>
  <c r="AO887" i="2"/>
  <c r="AE887" i="2"/>
  <c r="X891" i="2"/>
  <c r="Y891" i="2"/>
  <c r="O891" i="2"/>
  <c r="K26" i="19"/>
  <c r="K34" i="19"/>
  <c r="AO110" i="20"/>
  <c r="AH1112" i="2"/>
  <c r="AD1112" i="2" s="1"/>
  <c r="CP132" i="20"/>
  <c r="CO132" i="20"/>
  <c r="DH37" i="12"/>
  <c r="DG37" i="12"/>
  <c r="P58" i="13"/>
  <c r="O58" i="13"/>
  <c r="Y64" i="2"/>
  <c r="X64" i="2"/>
  <c r="P67" i="17"/>
  <c r="O67" i="17"/>
  <c r="AS14" i="19"/>
  <c r="BJ887" i="2"/>
  <c r="BP887" i="2"/>
  <c r="BQ887" i="2"/>
  <c r="L187" i="2"/>
  <c r="M162" i="7"/>
  <c r="AT68" i="7"/>
  <c r="L125" i="2"/>
  <c r="M125" i="2"/>
  <c r="L141" i="2"/>
  <c r="M141" i="2"/>
  <c r="L157" i="2"/>
  <c r="M157" i="2"/>
  <c r="M21" i="2"/>
  <c r="L21" i="2"/>
  <c r="M24" i="2"/>
  <c r="L24" i="2"/>
  <c r="M33" i="2"/>
  <c r="L33" i="2"/>
  <c r="L128" i="2"/>
  <c r="M128" i="2"/>
  <c r="L144" i="2"/>
  <c r="M144" i="2"/>
  <c r="L160" i="2"/>
  <c r="M160" i="2"/>
  <c r="L178" i="2"/>
  <c r="M178" i="2"/>
  <c r="L305" i="2"/>
  <c r="M305" i="2"/>
  <c r="L354" i="2"/>
  <c r="M354" i="2"/>
  <c r="M39" i="2"/>
  <c r="L39" i="2"/>
  <c r="L164" i="2"/>
  <c r="M164" i="2"/>
  <c r="L242" i="2"/>
  <c r="M242" i="2"/>
  <c r="L857" i="2"/>
  <c r="M857" i="2"/>
  <c r="M515" i="2"/>
  <c r="L515" i="2"/>
  <c r="M548" i="2"/>
  <c r="L548" i="2"/>
  <c r="M586" i="2"/>
  <c r="L586" i="2"/>
  <c r="M621" i="2"/>
  <c r="L621" i="2"/>
  <c r="M660" i="2"/>
  <c r="L660" i="2"/>
  <c r="M703" i="2"/>
  <c r="L703" i="2"/>
  <c r="L831" i="2"/>
  <c r="M831" i="2"/>
  <c r="M486" i="2"/>
  <c r="L486" i="2"/>
  <c r="L863" i="2"/>
  <c r="M863" i="2"/>
  <c r="M910" i="2"/>
  <c r="L910" i="2"/>
  <c r="M929" i="2"/>
  <c r="L929" i="2"/>
  <c r="L893" i="2"/>
  <c r="M893" i="2"/>
  <c r="M928" i="2"/>
  <c r="L928" i="2"/>
  <c r="M934" i="2"/>
  <c r="L934" i="2"/>
  <c r="M958" i="2"/>
  <c r="L958" i="2"/>
  <c r="M976" i="2"/>
  <c r="L976" i="2"/>
  <c r="M1005" i="2"/>
  <c r="L1005" i="2"/>
  <c r="M1052" i="2"/>
  <c r="L1052" i="2"/>
  <c r="M244" i="3"/>
  <c r="L244" i="3"/>
  <c r="M101" i="3"/>
  <c r="L101" i="3"/>
  <c r="M121" i="3"/>
  <c r="L121" i="3"/>
  <c r="M157" i="3"/>
  <c r="L157" i="3"/>
  <c r="M176" i="3"/>
  <c r="L176" i="3"/>
  <c r="M275" i="3"/>
  <c r="L275" i="3"/>
  <c r="M287" i="3"/>
  <c r="L287" i="3"/>
  <c r="M103" i="3"/>
  <c r="L103" i="3"/>
  <c r="M320" i="3"/>
  <c r="L320" i="3"/>
  <c r="M380" i="3"/>
  <c r="L380" i="3"/>
  <c r="BX309" i="5"/>
  <c r="BW309" i="5"/>
  <c r="DB310" i="5"/>
  <c r="DA310" i="5"/>
  <c r="AT70" i="5"/>
  <c r="AS70" i="5"/>
  <c r="BL96" i="5"/>
  <c r="BK96" i="5"/>
  <c r="BI310" i="5"/>
  <c r="P140" i="5"/>
  <c r="O140" i="5"/>
  <c r="BR228" i="5"/>
  <c r="BQ228" i="5"/>
  <c r="U290" i="5"/>
  <c r="M290" i="5"/>
  <c r="V290" i="5"/>
  <c r="BK41" i="7"/>
  <c r="BL41" i="7"/>
  <c r="BU81" i="2"/>
  <c r="BT81" i="2"/>
  <c r="BU97" i="2"/>
  <c r="BT97" i="2"/>
  <c r="CI111" i="5"/>
  <c r="CG98" i="5"/>
  <c r="CJ111" i="5"/>
  <c r="CG99" i="5"/>
  <c r="M114" i="5"/>
  <c r="V114" i="5"/>
  <c r="U114" i="5"/>
  <c r="AY42" i="7"/>
  <c r="AZ42" i="7"/>
  <c r="AQ42" i="7"/>
  <c r="AW41" i="7"/>
  <c r="U75" i="2"/>
  <c r="T75" i="2"/>
  <c r="O75" i="2"/>
  <c r="U88" i="2"/>
  <c r="T88" i="2"/>
  <c r="O88" i="2"/>
  <c r="AA53" i="7"/>
  <c r="AB53" i="7"/>
  <c r="S53" i="7"/>
  <c r="Y52" i="7"/>
  <c r="O55" i="7"/>
  <c r="P55" i="7"/>
  <c r="O67" i="7"/>
  <c r="P67" i="7"/>
  <c r="BQ57" i="7"/>
  <c r="BR57" i="7"/>
  <c r="P117" i="7"/>
  <c r="O117" i="7"/>
  <c r="CP248" i="7"/>
  <c r="CO248" i="7"/>
  <c r="AT52" i="13"/>
  <c r="AS52" i="13"/>
  <c r="V26" i="14"/>
  <c r="U26" i="14"/>
  <c r="M26" i="14"/>
  <c r="P47" i="14"/>
  <c r="O47" i="14"/>
  <c r="CP53" i="14"/>
  <c r="CO53" i="14"/>
  <c r="CP54" i="14"/>
  <c r="CO54" i="14"/>
  <c r="CP55" i="14"/>
  <c r="CO55" i="14"/>
  <c r="CP56" i="14"/>
  <c r="CO56" i="14"/>
  <c r="P20" i="14"/>
  <c r="O20" i="14"/>
  <c r="BB885" i="2"/>
  <c r="BY97" i="19"/>
  <c r="DB26" i="16"/>
  <c r="DA26" i="16"/>
  <c r="BU58" i="2"/>
  <c r="BT58" i="2"/>
  <c r="AS64" i="2"/>
  <c r="AR64" i="2"/>
  <c r="BY64" i="2"/>
  <c r="BX64" i="2"/>
  <c r="AN879" i="2"/>
  <c r="AO879" i="2"/>
  <c r="AE879" i="2"/>
  <c r="BT879" i="2"/>
  <c r="BU879" i="2"/>
  <c r="BK879" i="2"/>
  <c r="P28" i="19"/>
  <c r="O28" i="19"/>
  <c r="S885" i="2"/>
  <c r="Y97" i="19"/>
  <c r="CP38" i="19"/>
  <c r="CO38" i="19"/>
  <c r="AO11" i="19"/>
  <c r="AT11" i="19" s="1"/>
  <c r="AH864" i="2"/>
  <c r="AD864" i="2" s="1"/>
  <c r="AO24" i="19"/>
  <c r="AH877" i="2"/>
  <c r="AY24" i="19"/>
  <c r="AZ24" i="19"/>
  <c r="CE32" i="19"/>
  <c r="CI32" i="19" s="1"/>
  <c r="BF886" i="2"/>
  <c r="BA1115" i="2"/>
  <c r="AZ1115" i="2"/>
  <c r="AU1115" i="2"/>
  <c r="P47" i="21"/>
  <c r="O47" i="21"/>
  <c r="AK75" i="2"/>
  <c r="AJ75" i="2"/>
  <c r="AE75" i="2"/>
  <c r="AK88" i="2"/>
  <c r="AJ88" i="2"/>
  <c r="AE88" i="2"/>
  <c r="AY53" i="7"/>
  <c r="AZ53" i="7"/>
  <c r="AQ53" i="7"/>
  <c r="AW52" i="7"/>
  <c r="BQ73" i="7"/>
  <c r="BR73" i="7"/>
  <c r="P12" i="12"/>
  <c r="O12" i="12"/>
  <c r="P30" i="14"/>
  <c r="O30" i="14"/>
  <c r="BA64" i="2"/>
  <c r="AZ64" i="2"/>
  <c r="AU64" i="2"/>
  <c r="BX864" i="2"/>
  <c r="BY864" i="2"/>
  <c r="X887" i="2"/>
  <c r="Y887" i="2"/>
  <c r="O887" i="2"/>
  <c r="P36" i="19"/>
  <c r="O36" i="19"/>
  <c r="AT867" i="2"/>
  <c r="AZ867" i="2"/>
  <c r="BA867" i="2"/>
  <c r="AO33" i="19"/>
  <c r="AU32" i="19"/>
  <c r="AZ32" i="19" s="1"/>
  <c r="AH886" i="2"/>
  <c r="BR111" i="20"/>
  <c r="BQ111" i="20"/>
  <c r="L200" i="2"/>
  <c r="M200" i="2"/>
  <c r="L220" i="2"/>
  <c r="M220" i="2"/>
  <c r="L244" i="2"/>
  <c r="M244" i="2"/>
  <c r="L263" i="2"/>
  <c r="M263" i="2"/>
  <c r="L279" i="2"/>
  <c r="M279" i="2"/>
  <c r="L398" i="2"/>
  <c r="M398" i="2"/>
  <c r="L433" i="2"/>
  <c r="M433" i="2"/>
  <c r="L134" i="2"/>
  <c r="M134" i="2"/>
  <c r="L202" i="2"/>
  <c r="M202" i="2"/>
  <c r="L281" i="2"/>
  <c r="M281" i="2"/>
  <c r="L836" i="2"/>
  <c r="M836" i="2"/>
  <c r="M490" i="2"/>
  <c r="L490" i="2"/>
  <c r="M525" i="2"/>
  <c r="L525" i="2"/>
  <c r="M560" i="2"/>
  <c r="L560" i="2"/>
  <c r="M598" i="2"/>
  <c r="L598" i="2"/>
  <c r="M634" i="2"/>
  <c r="L634" i="2"/>
  <c r="M670" i="2"/>
  <c r="L670" i="2"/>
  <c r="M713" i="2"/>
  <c r="L713" i="2"/>
  <c r="L851" i="2"/>
  <c r="M851" i="2"/>
  <c r="L866" i="2"/>
  <c r="M866" i="2"/>
  <c r="M897" i="2"/>
  <c r="L897" i="2"/>
  <c r="M920" i="2"/>
  <c r="L920" i="2"/>
  <c r="L834" i="2"/>
  <c r="M834" i="2"/>
  <c r="M994" i="2"/>
  <c r="L994" i="2"/>
  <c r="M1044" i="2"/>
  <c r="L1044" i="2"/>
  <c r="M311" i="3"/>
  <c r="L311" i="3"/>
  <c r="M304" i="3"/>
  <c r="L304" i="3"/>
  <c r="L337" i="3"/>
  <c r="M133" i="3"/>
  <c r="L133" i="3"/>
  <c r="M388" i="3"/>
  <c r="L388" i="3"/>
  <c r="M242" i="3"/>
  <c r="L242" i="3"/>
  <c r="M261" i="3"/>
  <c r="L261" i="3"/>
  <c r="M277" i="3"/>
  <c r="L277" i="3"/>
  <c r="M294" i="3"/>
  <c r="L294" i="3"/>
  <c r="M310" i="3"/>
  <c r="L310" i="3"/>
  <c r="M330" i="3"/>
  <c r="L330" i="3"/>
  <c r="M396" i="3"/>
  <c r="L396" i="3"/>
  <c r="M369" i="3"/>
  <c r="L369" i="3"/>
  <c r="M391" i="3"/>
  <c r="L391" i="3"/>
  <c r="M407" i="3"/>
  <c r="L407" i="3"/>
  <c r="BR83" i="4"/>
  <c r="BQ83" i="4"/>
  <c r="BR96" i="5"/>
  <c r="BQ96" i="5"/>
  <c r="V101" i="5"/>
  <c r="P153" i="5"/>
  <c r="O153" i="5"/>
  <c r="P191" i="5"/>
  <c r="O191" i="5"/>
  <c r="AQ216" i="5"/>
  <c r="AZ216" i="5"/>
  <c r="AY216" i="5"/>
  <c r="P169" i="7"/>
  <c r="O169" i="7"/>
  <c r="O37" i="7"/>
  <c r="P37" i="7"/>
  <c r="DA42" i="7"/>
  <c r="DB42" i="7"/>
  <c r="CY41" i="7"/>
  <c r="AO53" i="7"/>
  <c r="AU52" i="7"/>
  <c r="AO52" i="7" s="1"/>
  <c r="BE77" i="2"/>
  <c r="BD77" i="2"/>
  <c r="BE95" i="2"/>
  <c r="BD95" i="2"/>
  <c r="AN211" i="7"/>
  <c r="AM211" i="7"/>
  <c r="AK210" i="7"/>
  <c r="CU111" i="5"/>
  <c r="CM111" i="5"/>
  <c r="CS98" i="5"/>
  <c r="CV111" i="5"/>
  <c r="CS99" i="5"/>
  <c r="AG112" i="5"/>
  <c r="AH112" i="5"/>
  <c r="AE100" i="5"/>
  <c r="W1252" i="2"/>
  <c r="W1251" i="2"/>
  <c r="CP114" i="5"/>
  <c r="CO114" i="5"/>
  <c r="BQ43" i="7"/>
  <c r="BR43" i="7"/>
  <c r="AG12" i="7"/>
  <c r="AH12" i="7"/>
  <c r="AE11" i="7"/>
  <c r="S211" i="7"/>
  <c r="P137" i="7"/>
  <c r="O137" i="7"/>
  <c r="U64" i="2"/>
  <c r="T64" i="2"/>
  <c r="O64" i="2"/>
  <c r="CI33" i="19"/>
  <c r="L167" i="2"/>
  <c r="M167" i="2"/>
  <c r="L201" i="2"/>
  <c r="M201" i="2"/>
  <c r="L221" i="2"/>
  <c r="M221" i="2"/>
  <c r="L245" i="2"/>
  <c r="M245" i="2"/>
  <c r="L264" i="2"/>
  <c r="M264" i="2"/>
  <c r="L280" i="2"/>
  <c r="M280" i="2"/>
  <c r="M45" i="2"/>
  <c r="L45" i="2"/>
  <c r="L443" i="2"/>
  <c r="M443" i="2"/>
  <c r="M38" i="2"/>
  <c r="L38" i="2"/>
  <c r="L154" i="2"/>
  <c r="M154" i="2"/>
  <c r="L231" i="2"/>
  <c r="M231" i="2"/>
  <c r="M498" i="2"/>
  <c r="L498" i="2"/>
  <c r="M535" i="2"/>
  <c r="L535" i="2"/>
  <c r="M572" i="2"/>
  <c r="L572" i="2"/>
  <c r="M608" i="2"/>
  <c r="L608" i="2"/>
  <c r="M645" i="2"/>
  <c r="L645" i="2"/>
  <c r="M687" i="2"/>
  <c r="L687" i="2"/>
  <c r="L848" i="2"/>
  <c r="M848" i="2"/>
  <c r="M938" i="2"/>
  <c r="L938" i="2"/>
  <c r="M966" i="2"/>
  <c r="L966" i="2"/>
  <c r="M1032" i="2"/>
  <c r="L1032" i="2"/>
  <c r="L55" i="3"/>
  <c r="M55" i="3"/>
  <c r="L59" i="3"/>
  <c r="M59" i="3"/>
  <c r="M102" i="3"/>
  <c r="L102" i="3"/>
  <c r="L71" i="3"/>
  <c r="M71" i="3"/>
  <c r="M299" i="3"/>
  <c r="L299" i="3"/>
  <c r="M239" i="3"/>
  <c r="L239" i="3"/>
  <c r="M111" i="3"/>
  <c r="L111" i="3"/>
  <c r="M378" i="3"/>
  <c r="L378" i="3"/>
  <c r="CP83" i="4"/>
  <c r="CO83" i="4"/>
  <c r="AN96" i="5"/>
  <c r="AM96" i="5"/>
  <c r="AK310" i="5"/>
  <c r="P183" i="5"/>
  <c r="O183" i="5"/>
  <c r="AT228" i="5"/>
  <c r="AS228" i="5"/>
  <c r="V262" i="5"/>
  <c r="U262" i="5"/>
  <c r="M262" i="5"/>
  <c r="AN95" i="5"/>
  <c r="AM95" i="5"/>
  <c r="AK94" i="5"/>
  <c r="AK309" i="5"/>
  <c r="CJ95" i="5"/>
  <c r="CI95" i="5"/>
  <c r="CG94" i="5"/>
  <c r="CG93" i="5"/>
  <c r="CG309" i="5"/>
  <c r="K12" i="7"/>
  <c r="S12" i="7"/>
  <c r="AO42" i="7"/>
  <c r="AU41" i="7"/>
  <c r="J77" i="2"/>
  <c r="J95" i="2"/>
  <c r="AO75" i="2"/>
  <c r="AN75" i="2"/>
  <c r="AO88" i="2"/>
  <c r="AN88" i="2"/>
  <c r="BE53" i="7"/>
  <c r="BF53" i="7"/>
  <c r="BC52" i="7"/>
  <c r="BL211" i="7"/>
  <c r="BK211" i="7"/>
  <c r="BI210" i="7"/>
  <c r="AM112" i="5"/>
  <c r="AN112" i="5"/>
  <c r="AK100" i="5"/>
  <c r="AA1252" i="2"/>
  <c r="AA1251" i="2"/>
  <c r="BR114" i="5"/>
  <c r="BQ114" i="5"/>
  <c r="AM12" i="7"/>
  <c r="AN12" i="7"/>
  <c r="AK11" i="7"/>
  <c r="BA81" i="2"/>
  <c r="AZ81" i="2"/>
  <c r="AU81" i="2"/>
  <c r="BA97" i="2"/>
  <c r="AZ97" i="2"/>
  <c r="AU97" i="2"/>
  <c r="O62" i="7"/>
  <c r="P62" i="7"/>
  <c r="P105" i="7"/>
  <c r="O105" i="7"/>
  <c r="BR248" i="7"/>
  <c r="BQ248" i="7"/>
  <c r="BR12" i="13"/>
  <c r="BQ12" i="13"/>
  <c r="P11" i="14"/>
  <c r="O11" i="14"/>
  <c r="AB51" i="12"/>
  <c r="S51" i="12"/>
  <c r="AA51" i="12"/>
  <c r="AZ51" i="12"/>
  <c r="AQ51" i="12"/>
  <c r="AY51" i="12"/>
  <c r="BX51" i="12"/>
  <c r="BO51" i="12"/>
  <c r="BW51" i="12"/>
  <c r="CV51" i="12"/>
  <c r="CM51" i="12"/>
  <c r="CU51" i="12"/>
  <c r="CP26" i="14"/>
  <c r="CO26" i="14"/>
  <c r="V32" i="12"/>
  <c r="M32" i="12"/>
  <c r="U32" i="12"/>
  <c r="AT14" i="13"/>
  <c r="AS14" i="13"/>
  <c r="V54" i="14"/>
  <c r="M54" i="14"/>
  <c r="U54" i="14"/>
  <c r="V56" i="14"/>
  <c r="M56" i="14"/>
  <c r="U56" i="14"/>
  <c r="AN37" i="12"/>
  <c r="AM37" i="12"/>
  <c r="CJ26" i="16"/>
  <c r="CI26" i="16"/>
  <c r="AO58" i="2"/>
  <c r="AN58" i="2"/>
  <c r="AC64" i="2"/>
  <c r="AB64" i="2"/>
  <c r="BI57" i="2"/>
  <c r="BH57" i="2"/>
  <c r="AT33" i="19"/>
  <c r="AS33" i="19"/>
  <c r="AT34" i="19"/>
  <c r="AS34" i="19"/>
  <c r="V38" i="19"/>
  <c r="U38" i="19"/>
  <c r="M38" i="19"/>
  <c r="P44" i="19"/>
  <c r="O44" i="19"/>
  <c r="CK11" i="19"/>
  <c r="CP11" i="19" s="1"/>
  <c r="BN864" i="2"/>
  <c r="BJ864" i="2" s="1"/>
  <c r="CK24" i="19"/>
  <c r="BN877" i="2"/>
  <c r="CU24" i="19"/>
  <c r="CV24" i="19"/>
  <c r="DC32" i="19"/>
  <c r="DH32" i="19" s="1"/>
  <c r="BV886" i="2"/>
  <c r="P92" i="19"/>
  <c r="O92" i="19"/>
  <c r="BL43" i="19"/>
  <c r="BK43" i="19"/>
  <c r="AQ896" i="2"/>
  <c r="AT107" i="20"/>
  <c r="AS107" i="20"/>
  <c r="AK1113" i="2"/>
  <c r="AJ1113" i="2"/>
  <c r="AE1113" i="2"/>
  <c r="V111" i="20"/>
  <c r="U111" i="20"/>
  <c r="M111" i="20"/>
  <c r="V113" i="20"/>
  <c r="U113" i="20"/>
  <c r="M113" i="20"/>
  <c r="M124" i="20"/>
  <c r="O214" i="20"/>
  <c r="P214" i="20"/>
  <c r="AK64" i="2"/>
  <c r="AJ64" i="2"/>
  <c r="AE64" i="2"/>
  <c r="BX886" i="2"/>
  <c r="BY886" i="2"/>
  <c r="BT887" i="2"/>
  <c r="BU887" i="2"/>
  <c r="BK887" i="2"/>
  <c r="AT887" i="2"/>
  <c r="BA887" i="2"/>
  <c r="AZ887" i="2"/>
  <c r="CV108" i="20"/>
  <c r="CU108" i="20"/>
  <c r="CM108" i="20"/>
  <c r="DA108" i="20"/>
  <c r="BU1112" i="2"/>
  <c r="BT1112" i="2"/>
  <c r="AT113" i="20"/>
  <c r="AS113" i="20"/>
  <c r="P52" i="21"/>
  <c r="O52" i="21"/>
  <c r="BL51" i="12"/>
  <c r="BK51" i="12"/>
  <c r="P23" i="15"/>
  <c r="O23" i="15"/>
  <c r="AH26" i="16"/>
  <c r="AG26" i="16"/>
  <c r="CO14" i="19"/>
  <c r="P22" i="19"/>
  <c r="O22" i="19"/>
  <c r="CD33" i="19"/>
  <c r="CC33" i="19"/>
  <c r="CA32" i="19"/>
  <c r="BC886" i="2"/>
  <c r="AT879" i="2"/>
  <c r="AZ879" i="2"/>
  <c r="BA879" i="2"/>
  <c r="BL110" i="20"/>
  <c r="BK110" i="20"/>
  <c r="AQ1112" i="2"/>
  <c r="CP111" i="20"/>
  <c r="CO111" i="20"/>
  <c r="BQ1115" i="2"/>
  <c r="BP1115" i="2"/>
  <c r="BK1115" i="2"/>
  <c r="L161" i="2"/>
  <c r="M161" i="2"/>
  <c r="L175" i="2"/>
  <c r="M175" i="2"/>
  <c r="M26" i="2"/>
  <c r="L26" i="2"/>
  <c r="M40" i="2"/>
  <c r="L40" i="2"/>
  <c r="M60" i="2"/>
  <c r="L60" i="2"/>
  <c r="L317" i="2"/>
  <c r="M317" i="2"/>
  <c r="L352" i="2"/>
  <c r="M352" i="2"/>
  <c r="L373" i="2"/>
  <c r="M373" i="2"/>
  <c r="L437" i="2"/>
  <c r="M437" i="2"/>
  <c r="L158" i="2"/>
  <c r="M158" i="2"/>
  <c r="L235" i="2"/>
  <c r="M235" i="2"/>
  <c r="M833" i="2"/>
  <c r="M513" i="2"/>
  <c r="L513" i="2"/>
  <c r="M546" i="2"/>
  <c r="L546" i="2"/>
  <c r="M582" i="2"/>
  <c r="L582" i="2"/>
  <c r="M619" i="2"/>
  <c r="L619" i="2"/>
  <c r="M657" i="2"/>
  <c r="L657" i="2"/>
  <c r="M700" i="2"/>
  <c r="L700" i="2"/>
  <c r="L827" i="2"/>
  <c r="M827" i="2"/>
  <c r="M905" i="2"/>
  <c r="L905" i="2"/>
  <c r="M940" i="2"/>
  <c r="L940" i="2"/>
  <c r="M984" i="2"/>
  <c r="L984" i="2"/>
  <c r="M1003" i="2"/>
  <c r="L1003" i="2"/>
  <c r="M1050" i="2"/>
  <c r="L1050" i="2"/>
  <c r="L29" i="3"/>
  <c r="M29" i="3"/>
  <c r="M227" i="3"/>
  <c r="L227" i="3"/>
  <c r="M296" i="3"/>
  <c r="L296" i="3"/>
  <c r="M351" i="3"/>
  <c r="L351" i="3"/>
  <c r="L232" i="3"/>
  <c r="M115" i="3"/>
  <c r="L115" i="3"/>
  <c r="M283" i="3"/>
  <c r="L283" i="3"/>
  <c r="M350" i="3"/>
  <c r="L350" i="3"/>
  <c r="M364" i="3"/>
  <c r="L364" i="3"/>
  <c r="M357" i="3"/>
  <c r="L357" i="3"/>
  <c r="M413" i="3"/>
  <c r="L413" i="3"/>
  <c r="R15" i="4"/>
  <c r="L11" i="4"/>
  <c r="L425" i="3"/>
  <c r="M425" i="3"/>
  <c r="T15" i="4"/>
  <c r="AH95" i="5"/>
  <c r="AG95" i="5"/>
  <c r="AE94" i="5"/>
  <c r="AE309" i="5"/>
  <c r="AY96" i="5"/>
  <c r="BL281" i="5"/>
  <c r="BK281" i="5"/>
  <c r="P118" i="5"/>
  <c r="O118" i="5"/>
  <c r="BX95" i="5"/>
  <c r="BW95" i="5"/>
  <c r="BO95" i="5"/>
  <c r="BU94" i="5"/>
  <c r="BR217" i="5"/>
  <c r="BQ217" i="5"/>
  <c r="AS290" i="5"/>
  <c r="AT290" i="5"/>
  <c r="AM41" i="7"/>
  <c r="AN41" i="7"/>
  <c r="K43" i="7"/>
  <c r="O50" i="7"/>
  <c r="P50" i="7"/>
  <c r="Y75" i="2"/>
  <c r="X75" i="2"/>
  <c r="Y88" i="2"/>
  <c r="X88" i="2"/>
  <c r="AG53" i="7"/>
  <c r="AH53" i="7"/>
  <c r="AE52" i="7"/>
  <c r="CJ211" i="7"/>
  <c r="CI211" i="7"/>
  <c r="CG210" i="7"/>
  <c r="AT251" i="7"/>
  <c r="AS251" i="7"/>
  <c r="AT113" i="5"/>
  <c r="AS113" i="5"/>
  <c r="DG112" i="5"/>
  <c r="DH112" i="5"/>
  <c r="DE100" i="5"/>
  <c r="BW1252" i="2"/>
  <c r="BW1251" i="2"/>
  <c r="AA42" i="7"/>
  <c r="AB42" i="7"/>
  <c r="S42" i="7"/>
  <c r="Y41" i="7"/>
  <c r="O44" i="7"/>
  <c r="P44" i="7"/>
  <c r="BQ76" i="2"/>
  <c r="BP76" i="2"/>
  <c r="BK76" i="2"/>
  <c r="BQ89" i="2"/>
  <c r="BP89" i="2"/>
  <c r="BK89" i="2"/>
  <c r="CO54" i="7"/>
  <c r="CP54" i="7"/>
  <c r="AH211" i="7"/>
  <c r="AG211" i="7"/>
  <c r="AE210" i="7"/>
  <c r="V250" i="7"/>
  <c r="U250" i="7"/>
  <c r="M250" i="7"/>
  <c r="K208" i="7"/>
  <c r="P212" i="7"/>
  <c r="O212" i="7"/>
  <c r="V38" i="12"/>
  <c r="U38" i="12"/>
  <c r="M38" i="12"/>
  <c r="AT38" i="12"/>
  <c r="AS38" i="12"/>
  <c r="BR38" i="12"/>
  <c r="BQ38" i="12"/>
  <c r="CP38" i="12"/>
  <c r="CO38" i="12"/>
  <c r="BR22" i="8"/>
  <c r="BQ22" i="8"/>
  <c r="BL37" i="12"/>
  <c r="BK37" i="12"/>
  <c r="AQ26" i="16"/>
  <c r="M26" i="16" s="1"/>
  <c r="BE63" i="2"/>
  <c r="BD63" i="2"/>
  <c r="BQ63" i="2"/>
  <c r="BP63" i="2"/>
  <c r="BK63" i="2"/>
  <c r="CP74" i="17"/>
  <c r="CO74" i="17"/>
  <c r="V14" i="19"/>
  <c r="BI32" i="19"/>
  <c r="BF33" i="19"/>
  <c r="BE33" i="19"/>
  <c r="BC32" i="19"/>
  <c r="AM886" i="2"/>
  <c r="Q24" i="19"/>
  <c r="R877" i="2"/>
  <c r="AA24" i="19"/>
  <c r="AB24" i="19"/>
  <c r="N891" i="2"/>
  <c r="U891" i="2"/>
  <c r="T891" i="2"/>
  <c r="AO108" i="20"/>
  <c r="P21" i="16"/>
  <c r="O21" i="16"/>
  <c r="Y57" i="2"/>
  <c r="X57" i="2"/>
  <c r="AT79" i="17"/>
  <c r="AS79" i="17"/>
  <c r="AK32" i="19"/>
  <c r="CK33" i="19"/>
  <c r="CQ32" i="19"/>
  <c r="CU32" i="19" s="1"/>
  <c r="BN886" i="2"/>
  <c r="BJ886" i="2" s="1"/>
  <c r="BM43" i="19"/>
  <c r="AX896" i="2"/>
  <c r="AT896" i="2" s="1"/>
  <c r="K108" i="20"/>
  <c r="M96" i="19"/>
  <c r="Y309" i="5"/>
  <c r="L107" i="2"/>
  <c r="M107" i="2"/>
  <c r="L129" i="2"/>
  <c r="M129" i="2"/>
  <c r="L145" i="2"/>
  <c r="M145" i="2"/>
  <c r="L124" i="2"/>
  <c r="M124" i="2"/>
  <c r="L140" i="2"/>
  <c r="M140" i="2"/>
  <c r="L156" i="2"/>
  <c r="M156" i="2"/>
  <c r="L174" i="2"/>
  <c r="M174" i="2"/>
  <c r="L303" i="2"/>
  <c r="M303" i="2"/>
  <c r="L341" i="2"/>
  <c r="M341" i="2"/>
  <c r="L361" i="2"/>
  <c r="M361" i="2"/>
  <c r="M22" i="2"/>
  <c r="L22" i="2"/>
  <c r="M43" i="2"/>
  <c r="L43" i="2"/>
  <c r="L146" i="2"/>
  <c r="M146" i="2"/>
  <c r="L218" i="2"/>
  <c r="M218" i="2"/>
  <c r="L293" i="2"/>
  <c r="M293" i="2"/>
  <c r="M506" i="2"/>
  <c r="L506" i="2"/>
  <c r="M540" i="2"/>
  <c r="L540" i="2"/>
  <c r="M576" i="2"/>
  <c r="L576" i="2"/>
  <c r="M612" i="2"/>
  <c r="L612" i="2"/>
  <c r="M649" i="2"/>
  <c r="L649" i="2"/>
  <c r="M694" i="2"/>
  <c r="L694" i="2"/>
  <c r="L847" i="2"/>
  <c r="M847" i="2"/>
  <c r="M901" i="2"/>
  <c r="L901" i="2"/>
  <c r="M925" i="2"/>
  <c r="L925" i="2"/>
  <c r="L878" i="2"/>
  <c r="M878" i="2"/>
  <c r="M909" i="2"/>
  <c r="L909" i="2"/>
  <c r="M973" i="2"/>
  <c r="L973" i="2"/>
  <c r="M1020" i="2"/>
  <c r="L1020" i="2"/>
  <c r="M1135" i="2"/>
  <c r="L1135" i="2"/>
  <c r="L91" i="3"/>
  <c r="M91" i="3"/>
  <c r="M110" i="3"/>
  <c r="L110" i="3"/>
  <c r="M123" i="3"/>
  <c r="L123" i="3"/>
  <c r="M147" i="3"/>
  <c r="L147" i="3"/>
  <c r="M158" i="3"/>
  <c r="L158" i="3"/>
  <c r="M169" i="3"/>
  <c r="L169" i="3"/>
  <c r="M177" i="3"/>
  <c r="L177" i="3"/>
  <c r="M335" i="3"/>
  <c r="L335" i="3"/>
  <c r="M105" i="3"/>
  <c r="L105" i="3"/>
  <c r="M130" i="3"/>
  <c r="L130" i="3"/>
  <c r="M164" i="3"/>
  <c r="L164" i="3"/>
  <c r="M180" i="3"/>
  <c r="L180" i="3"/>
  <c r="M178" i="3"/>
  <c r="L178" i="3"/>
  <c r="M251" i="3"/>
  <c r="L251" i="3"/>
  <c r="M368" i="3"/>
  <c r="L368" i="3"/>
  <c r="P23" i="4"/>
  <c r="O23" i="4"/>
  <c r="N23" i="4"/>
  <c r="CJ84" i="4"/>
  <c r="CI84" i="4"/>
  <c r="P311" i="5"/>
  <c r="O311" i="5"/>
  <c r="CI68" i="5"/>
  <c r="CG67" i="5"/>
  <c r="CJ68" i="5"/>
  <c r="DB216" i="5"/>
  <c r="DA216" i="5"/>
  <c r="DH96" i="5"/>
  <c r="DG96" i="5"/>
  <c r="DE310" i="5"/>
  <c r="AB282" i="5"/>
  <c r="Q282" i="5"/>
  <c r="AA282" i="5"/>
  <c r="BX282" i="5"/>
  <c r="BM282" i="5"/>
  <c r="BW282" i="5"/>
  <c r="P284" i="5"/>
  <c r="O284" i="5"/>
  <c r="O59" i="6"/>
  <c r="P59" i="6"/>
  <c r="O39" i="7"/>
  <c r="P39" i="7"/>
  <c r="BU75" i="2"/>
  <c r="BT75" i="2"/>
  <c r="BU88" i="2"/>
  <c r="BT88" i="2"/>
  <c r="DA53" i="7"/>
  <c r="DB53" i="7"/>
  <c r="CY52" i="7"/>
  <c r="AA111" i="5"/>
  <c r="S111" i="5"/>
  <c r="Y98" i="5"/>
  <c r="AB111" i="5"/>
  <c r="Y99" i="5"/>
  <c r="BE111" i="5"/>
  <c r="BF111" i="5"/>
  <c r="BC99" i="5"/>
  <c r="BC98" i="5"/>
  <c r="CI12" i="7"/>
  <c r="CJ12" i="7"/>
  <c r="CG11" i="7"/>
  <c r="AS43" i="7"/>
  <c r="AT43" i="7"/>
  <c r="U76" i="2"/>
  <c r="T76" i="2"/>
  <c r="O76" i="2"/>
  <c r="U89" i="2"/>
  <c r="T89" i="2"/>
  <c r="O89" i="2"/>
  <c r="U54" i="7"/>
  <c r="V54" i="7"/>
  <c r="M54" i="7"/>
  <c r="O29" i="7"/>
  <c r="P29" i="7"/>
  <c r="Y249" i="7"/>
  <c r="AB207" i="7"/>
  <c r="AA207" i="7"/>
  <c r="AT248" i="7"/>
  <c r="AS248" i="7"/>
  <c r="DB51" i="12"/>
  <c r="DA51" i="12"/>
  <c r="V52" i="13"/>
  <c r="U52" i="13"/>
  <c r="M52" i="13"/>
  <c r="BR26" i="14"/>
  <c r="BQ26" i="14"/>
  <c r="CP14" i="13"/>
  <c r="CO14" i="13"/>
  <c r="AT54" i="14"/>
  <c r="AS54" i="14"/>
  <c r="AT56" i="14"/>
  <c r="AS56" i="14"/>
  <c r="P10" i="12"/>
  <c r="O10" i="12"/>
  <c r="P23" i="12"/>
  <c r="O23" i="12"/>
  <c r="CJ37" i="12"/>
  <c r="CI37" i="12"/>
  <c r="CP13" i="13"/>
  <c r="CO13" i="13"/>
  <c r="P28" i="14"/>
  <c r="O28" i="14"/>
  <c r="CP27" i="15"/>
  <c r="CO27" i="15"/>
  <c r="BU63" i="2"/>
  <c r="BT63" i="2"/>
  <c r="AS57" i="2"/>
  <c r="AR57" i="2"/>
  <c r="BY57" i="2"/>
  <c r="BX57" i="2"/>
  <c r="X867" i="2"/>
  <c r="O867" i="2"/>
  <c r="Y867" i="2"/>
  <c r="BD867" i="2"/>
  <c r="AU867" i="2"/>
  <c r="BE867" i="2"/>
  <c r="BF24" i="19"/>
  <c r="BE24" i="19"/>
  <c r="AM877" i="2"/>
  <c r="AQ24" i="19"/>
  <c r="DB24" i="19"/>
  <c r="DA24" i="19"/>
  <c r="BS877" i="2"/>
  <c r="CM24" i="19"/>
  <c r="M33" i="19"/>
  <c r="BO32" i="19"/>
  <c r="AY885" i="2"/>
  <c r="BU97" i="19"/>
  <c r="V34" i="19"/>
  <c r="U34" i="19"/>
  <c r="M34" i="19"/>
  <c r="AC887" i="2"/>
  <c r="AB887" i="2"/>
  <c r="AD891" i="2"/>
  <c r="AJ891" i="2"/>
  <c r="AK891" i="2"/>
  <c r="P84" i="19"/>
  <c r="O84" i="19"/>
  <c r="BI1113" i="2"/>
  <c r="BH1113" i="2"/>
  <c r="P120" i="20"/>
  <c r="O120" i="20"/>
  <c r="BR113" i="20"/>
  <c r="BQ113" i="20"/>
  <c r="BY1131" i="2"/>
  <c r="BX1131" i="2"/>
  <c r="U1134" i="2"/>
  <c r="T1134" i="2"/>
  <c r="O1134" i="2"/>
  <c r="BK112" i="5"/>
  <c r="BL112" i="5"/>
  <c r="BI100" i="5"/>
  <c r="AQ1252" i="2"/>
  <c r="AQ1251" i="2"/>
  <c r="AK76" i="2"/>
  <c r="AJ76" i="2"/>
  <c r="AE76" i="2"/>
  <c r="AK89" i="2"/>
  <c r="AJ89" i="2"/>
  <c r="AE89" i="2"/>
  <c r="AS54" i="7"/>
  <c r="AT54" i="7"/>
  <c r="BX210" i="7"/>
  <c r="BW210" i="7"/>
  <c r="BO210" i="7"/>
  <c r="P129" i="7"/>
  <c r="O129" i="7"/>
  <c r="AO207" i="7"/>
  <c r="AU249" i="7"/>
  <c r="AO249" i="7" s="1"/>
  <c r="CP22" i="8"/>
  <c r="CO22" i="8"/>
  <c r="AT33" i="13"/>
  <c r="AS33" i="13"/>
  <c r="BA57" i="2"/>
  <c r="AZ57" i="2"/>
  <c r="AU57" i="2"/>
  <c r="P26" i="19"/>
  <c r="O26" i="19"/>
  <c r="AH33" i="19"/>
  <c r="AG33" i="19"/>
  <c r="AE32" i="19"/>
  <c r="S32" i="19" s="1"/>
  <c r="W886" i="2"/>
  <c r="O886" i="2" s="1"/>
  <c r="BM11" i="19"/>
  <c r="AX864" i="2"/>
  <c r="AT864" i="2" s="1"/>
  <c r="AK1134" i="2"/>
  <c r="AJ1134" i="2"/>
  <c r="AE1134" i="2"/>
  <c r="L204" i="2"/>
  <c r="M204" i="2"/>
  <c r="L229" i="2"/>
  <c r="M229" i="2"/>
  <c r="L249" i="2"/>
  <c r="M249" i="2"/>
  <c r="L267" i="2"/>
  <c r="M267" i="2"/>
  <c r="L283" i="2"/>
  <c r="M283" i="2"/>
  <c r="L357" i="2"/>
  <c r="M357" i="2"/>
  <c r="L115" i="2"/>
  <c r="M115" i="2"/>
  <c r="L185" i="2"/>
  <c r="M185" i="2"/>
  <c r="L265" i="2"/>
  <c r="M265" i="2"/>
  <c r="M517" i="2"/>
  <c r="L517" i="2"/>
  <c r="M550" i="2"/>
  <c r="L550" i="2"/>
  <c r="M590" i="2"/>
  <c r="L590" i="2"/>
  <c r="M623" i="2"/>
  <c r="L623" i="2"/>
  <c r="M662" i="2"/>
  <c r="L662" i="2"/>
  <c r="M705" i="2"/>
  <c r="L705" i="2"/>
  <c r="L874" i="2"/>
  <c r="M874" i="2"/>
  <c r="L869" i="2"/>
  <c r="M869" i="2"/>
  <c r="L894" i="2"/>
  <c r="M894" i="2"/>
  <c r="M907" i="2"/>
  <c r="L907" i="2"/>
  <c r="M992" i="2"/>
  <c r="L992" i="2"/>
  <c r="M1008" i="2"/>
  <c r="L1008" i="2"/>
  <c r="M1042" i="2"/>
  <c r="L1042" i="2"/>
  <c r="L60" i="3"/>
  <c r="M60" i="3"/>
  <c r="L93" i="3"/>
  <c r="M93" i="3"/>
  <c r="M263" i="3"/>
  <c r="L263" i="3"/>
  <c r="M325" i="3"/>
  <c r="L325" i="3"/>
  <c r="M107" i="3"/>
  <c r="L107" i="3"/>
  <c r="P16" i="4"/>
  <c r="O16" i="4"/>
  <c r="M417" i="3"/>
  <c r="L417" i="3"/>
  <c r="M225" i="3"/>
  <c r="L225" i="3"/>
  <c r="M352" i="3"/>
  <c r="L352" i="3"/>
  <c r="M356" i="3"/>
  <c r="L356" i="3"/>
  <c r="M377" i="3"/>
  <c r="L377" i="3"/>
  <c r="M395" i="3"/>
  <c r="L395" i="3"/>
  <c r="M412" i="3"/>
  <c r="L412" i="3"/>
  <c r="DG68" i="5"/>
  <c r="DE67" i="5"/>
  <c r="DH68" i="5"/>
  <c r="CD216" i="5"/>
  <c r="CC216" i="5"/>
  <c r="O119" i="5"/>
  <c r="P119" i="5"/>
  <c r="CJ282" i="5"/>
  <c r="CI282" i="5"/>
  <c r="CP85" i="5"/>
  <c r="CO85" i="5"/>
  <c r="AZ95" i="5"/>
  <c r="AY95" i="5"/>
  <c r="AQ95" i="5"/>
  <c r="AW94" i="5"/>
  <c r="AW93" i="5"/>
  <c r="AT217" i="5"/>
  <c r="AS217" i="5"/>
  <c r="CM216" i="5"/>
  <c r="CV216" i="5"/>
  <c r="CU216" i="5"/>
  <c r="BE81" i="2"/>
  <c r="BD81" i="2"/>
  <c r="BE97" i="2"/>
  <c r="BD97" i="2"/>
  <c r="U98" i="2"/>
  <c r="T98" i="2"/>
  <c r="O98" i="2"/>
  <c r="BA98" i="2"/>
  <c r="AZ98" i="2"/>
  <c r="AU98" i="2"/>
  <c r="O72" i="7"/>
  <c r="P72" i="7"/>
  <c r="O76" i="7"/>
  <c r="P76" i="7"/>
  <c r="BR251" i="7"/>
  <c r="BQ251" i="7"/>
  <c r="AG111" i="5"/>
  <c r="AH111" i="5"/>
  <c r="AE99" i="5"/>
  <c r="AE98" i="5"/>
  <c r="CP113" i="5"/>
  <c r="CO113" i="5"/>
  <c r="P87" i="7"/>
  <c r="O87" i="7"/>
  <c r="P111" i="7"/>
  <c r="O111" i="7"/>
  <c r="P11" i="13"/>
  <c r="O11" i="13"/>
  <c r="CP21" i="13"/>
  <c r="CO21" i="13"/>
  <c r="P54" i="19"/>
  <c r="O54" i="19"/>
  <c r="U57" i="2"/>
  <c r="T57" i="2"/>
  <c r="O57" i="2"/>
  <c r="AR864" i="2"/>
  <c r="AS864" i="2"/>
  <c r="CJ33" i="19"/>
  <c r="AT108" i="20"/>
  <c r="AS108" i="20"/>
  <c r="P112" i="20"/>
  <c r="O112" i="20"/>
  <c r="BA1126" i="2"/>
  <c r="AZ1126" i="2"/>
  <c r="AU1126" i="2"/>
  <c r="L188" i="2"/>
  <c r="M188" i="2"/>
  <c r="L205" i="2"/>
  <c r="M205" i="2"/>
  <c r="L230" i="2"/>
  <c r="M230" i="2"/>
  <c r="L250" i="2"/>
  <c r="M250" i="2"/>
  <c r="L268" i="2"/>
  <c r="M268" i="2"/>
  <c r="L284" i="2"/>
  <c r="M284" i="2"/>
  <c r="M51" i="2"/>
  <c r="L51" i="2"/>
  <c r="L350" i="2"/>
  <c r="M350" i="2"/>
  <c r="L379" i="2"/>
  <c r="M379" i="2"/>
  <c r="L435" i="2"/>
  <c r="M435" i="2"/>
  <c r="M42" i="2"/>
  <c r="L42" i="2"/>
  <c r="L138" i="2"/>
  <c r="M138" i="2"/>
  <c r="L206" i="2"/>
  <c r="M206" i="2"/>
  <c r="L285" i="2"/>
  <c r="M285" i="2"/>
  <c r="M487" i="2"/>
  <c r="L487" i="2"/>
  <c r="M527" i="2"/>
  <c r="L527" i="2"/>
  <c r="M562" i="2"/>
  <c r="L562" i="2"/>
  <c r="M600" i="2"/>
  <c r="L600" i="2"/>
  <c r="M636" i="2"/>
  <c r="L636" i="2"/>
  <c r="M676" i="2"/>
  <c r="L676" i="2"/>
  <c r="M715" i="2"/>
  <c r="L715" i="2"/>
  <c r="M964" i="2"/>
  <c r="L964" i="2"/>
  <c r="M981" i="2"/>
  <c r="L981" i="2"/>
  <c r="M1024" i="2"/>
  <c r="L1024" i="2"/>
  <c r="L30" i="3"/>
  <c r="M30" i="3"/>
  <c r="L45" i="3"/>
  <c r="M45" i="3"/>
  <c r="M99" i="3"/>
  <c r="L99" i="3"/>
  <c r="L75" i="3"/>
  <c r="M75" i="3"/>
  <c r="M331" i="3"/>
  <c r="L331" i="3"/>
  <c r="M253" i="3"/>
  <c r="L253" i="3"/>
  <c r="M322" i="3"/>
  <c r="L322" i="3"/>
  <c r="M286" i="3"/>
  <c r="L286" i="3"/>
  <c r="M366" i="3"/>
  <c r="L366" i="3"/>
  <c r="CN16" i="4"/>
  <c r="P14" i="4"/>
  <c r="O14" i="4"/>
  <c r="DH84" i="4"/>
  <c r="DG84" i="4"/>
  <c r="BF95" i="5"/>
  <c r="BE95" i="5"/>
  <c r="BC93" i="5"/>
  <c r="BC94" i="5"/>
  <c r="BC309" i="5"/>
  <c r="CP70" i="5"/>
  <c r="CO70" i="5"/>
  <c r="CJ96" i="5"/>
  <c r="CI96" i="5"/>
  <c r="CG310" i="5"/>
  <c r="AZ282" i="5"/>
  <c r="AO282" i="5"/>
  <c r="AY282" i="5"/>
  <c r="CV282" i="5"/>
  <c r="CK282" i="5"/>
  <c r="CU282" i="5"/>
  <c r="BX68" i="5"/>
  <c r="BW68" i="5"/>
  <c r="BO68" i="5"/>
  <c r="BU67" i="5"/>
  <c r="DG41" i="7"/>
  <c r="DH41" i="7"/>
  <c r="AM53" i="7"/>
  <c r="AN53" i="7"/>
  <c r="AK52" i="7"/>
  <c r="J81" i="2"/>
  <c r="J97" i="2"/>
  <c r="AO76" i="2"/>
  <c r="AN76" i="2"/>
  <c r="AO89" i="2"/>
  <c r="AN89" i="2"/>
  <c r="BQ68" i="7"/>
  <c r="BR68" i="7"/>
  <c r="BW111" i="5"/>
  <c r="BO111" i="5"/>
  <c r="BU98" i="5"/>
  <c r="BX111" i="5"/>
  <c r="BU99" i="5"/>
  <c r="DA111" i="5"/>
  <c r="DB111" i="5"/>
  <c r="CY99" i="5"/>
  <c r="CY98" i="5"/>
  <c r="CU42" i="7"/>
  <c r="CV42" i="7"/>
  <c r="CM42" i="7"/>
  <c r="CS41" i="7"/>
  <c r="BA75" i="2"/>
  <c r="AZ75" i="2"/>
  <c r="AU75" i="2"/>
  <c r="BA88" i="2"/>
  <c r="AZ88" i="2"/>
  <c r="AU88" i="2"/>
  <c r="BW53" i="7"/>
  <c r="BX53" i="7"/>
  <c r="BO53" i="7"/>
  <c r="BU52" i="7"/>
  <c r="BE12" i="7"/>
  <c r="BF12" i="7"/>
  <c r="O58" i="7"/>
  <c r="P58" i="7"/>
  <c r="BU207" i="7"/>
  <c r="V248" i="7"/>
  <c r="U248" i="7"/>
  <c r="M248" i="7"/>
  <c r="P39" i="12"/>
  <c r="O39" i="12"/>
  <c r="P42" i="13"/>
  <c r="O42" i="13"/>
  <c r="P221" i="7"/>
  <c r="O221" i="7"/>
  <c r="V24" i="12"/>
  <c r="U24" i="12"/>
  <c r="M24" i="12"/>
  <c r="AT24" i="12"/>
  <c r="AS24" i="12"/>
  <c r="BR24" i="12"/>
  <c r="BQ24" i="12"/>
  <c r="CP24" i="12"/>
  <c r="CO24" i="12"/>
  <c r="P82" i="11"/>
  <c r="O82" i="11"/>
  <c r="AT13" i="13"/>
  <c r="AS13" i="13"/>
  <c r="P50" i="13"/>
  <c r="O50" i="13"/>
  <c r="P10" i="17"/>
  <c r="O10" i="17"/>
  <c r="AO63" i="2"/>
  <c r="AN63" i="2"/>
  <c r="AC58" i="2"/>
  <c r="AB58" i="2"/>
  <c r="BI58" i="2"/>
  <c r="BH58" i="2"/>
  <c r="CP78" i="17"/>
  <c r="CO78" i="17"/>
  <c r="AZ864" i="2"/>
  <c r="BA864" i="2"/>
  <c r="P12" i="19"/>
  <c r="O12" i="19"/>
  <c r="AY33" i="19"/>
  <c r="CP33" i="19"/>
  <c r="CO33" i="19"/>
  <c r="CP34" i="19"/>
  <c r="CO34" i="19"/>
  <c r="BR38" i="19"/>
  <c r="BQ38" i="19"/>
  <c r="AS887" i="2"/>
  <c r="AR887" i="2"/>
  <c r="BJ891" i="2"/>
  <c r="BQ891" i="2"/>
  <c r="BP891" i="2"/>
  <c r="AZ43" i="19"/>
  <c r="AY43" i="19"/>
  <c r="AQ43" i="19"/>
  <c r="AI896" i="2"/>
  <c r="BE1112" i="2"/>
  <c r="BD1112" i="2"/>
  <c r="AZ110" i="20"/>
  <c r="AY110" i="20"/>
  <c r="AQ110" i="20"/>
  <c r="AI1112" i="2"/>
  <c r="AO1112" i="2"/>
  <c r="AN1112" i="2"/>
  <c r="CP124" i="20"/>
  <c r="CO124" i="20"/>
  <c r="J1113" i="2"/>
  <c r="BA1134" i="2"/>
  <c r="AZ1134" i="2"/>
  <c r="AU1134" i="2"/>
  <c r="AK57" i="2"/>
  <c r="AE57" i="2"/>
  <c r="AJ57" i="2"/>
  <c r="DB33" i="19"/>
  <c r="DA33" i="19"/>
  <c r="CY32" i="19"/>
  <c r="CM32" i="19" s="1"/>
  <c r="BS886" i="2"/>
  <c r="N867" i="2"/>
  <c r="J867" i="2" s="1"/>
  <c r="U867" i="2"/>
  <c r="T867" i="2"/>
  <c r="BM33" i="19"/>
  <c r="BS32" i="19"/>
  <c r="AX886" i="2"/>
  <c r="AT886" i="2" s="1"/>
  <c r="BX43" i="19"/>
  <c r="BW43" i="19"/>
  <c r="BO43" i="19"/>
  <c r="AY896" i="2"/>
  <c r="AT124" i="20"/>
  <c r="AS124" i="20"/>
  <c r="V14" i="13"/>
  <c r="U14" i="13"/>
  <c r="M14" i="13"/>
  <c r="BO26" i="16"/>
  <c r="O53" i="17"/>
  <c r="P53" i="17"/>
  <c r="AB43" i="19"/>
  <c r="AA43" i="19"/>
  <c r="S43" i="19"/>
  <c r="S896" i="2"/>
  <c r="AC1113" i="2"/>
  <c r="AB1113" i="2"/>
  <c r="BE108" i="20"/>
  <c r="CV110" i="20"/>
  <c r="CU110" i="20"/>
  <c r="CM110" i="20"/>
  <c r="BO1112" i="2"/>
  <c r="CP113" i="20"/>
  <c r="CO113" i="20"/>
  <c r="CK110" i="20"/>
  <c r="BN1112" i="2"/>
  <c r="BJ1112" i="2" s="1"/>
  <c r="L171" i="2"/>
  <c r="M171" i="2"/>
  <c r="M37" i="2"/>
  <c r="L37" i="2"/>
  <c r="L368" i="2"/>
  <c r="M368" i="2"/>
  <c r="L142" i="2"/>
  <c r="M142" i="2"/>
  <c r="L213" i="2"/>
  <c r="M213" i="2"/>
  <c r="L289" i="2"/>
  <c r="M289" i="2"/>
  <c r="L814" i="2"/>
  <c r="M814" i="2"/>
  <c r="M917" i="2"/>
  <c r="L917" i="2"/>
  <c r="M500" i="2"/>
  <c r="L500" i="2"/>
  <c r="M538" i="2"/>
  <c r="L538" i="2"/>
  <c r="M574" i="2"/>
  <c r="L574" i="2"/>
  <c r="M610" i="2"/>
  <c r="L610" i="2"/>
  <c r="M647" i="2"/>
  <c r="L647" i="2"/>
  <c r="M689" i="2"/>
  <c r="L689" i="2"/>
  <c r="M1000" i="2"/>
  <c r="L1000" i="2"/>
  <c r="L100" i="3"/>
  <c r="L87" i="3"/>
  <c r="M87" i="3"/>
  <c r="L44" i="3"/>
  <c r="M44" i="3"/>
  <c r="M98" i="3"/>
  <c r="L98" i="3"/>
  <c r="M278" i="3"/>
  <c r="L278" i="3"/>
  <c r="M271" i="3"/>
  <c r="L271" i="3"/>
  <c r="L301" i="3"/>
  <c r="M303" i="3"/>
  <c r="L303" i="3"/>
  <c r="M384" i="3"/>
  <c r="L384" i="3"/>
  <c r="V83" i="4"/>
  <c r="U83" i="4"/>
  <c r="M83" i="4"/>
  <c r="M398" i="3"/>
  <c r="L398" i="3"/>
  <c r="M402" i="3"/>
  <c r="L402" i="3"/>
  <c r="M406" i="3"/>
  <c r="L406" i="3"/>
  <c r="M415" i="3"/>
  <c r="L415" i="3"/>
  <c r="M421" i="3"/>
  <c r="L421" i="3"/>
  <c r="CN15" i="4"/>
  <c r="P33" i="4"/>
  <c r="O33" i="4"/>
  <c r="CV310" i="5"/>
  <c r="CU310" i="5"/>
  <c r="CM310" i="5"/>
  <c r="AQ310" i="5"/>
  <c r="V70" i="5"/>
  <c r="U70" i="5"/>
  <c r="M70" i="5"/>
  <c r="CV68" i="5"/>
  <c r="CU68" i="5"/>
  <c r="CM68" i="5"/>
  <c r="CS67" i="5"/>
  <c r="P86" i="5"/>
  <c r="O86" i="5"/>
  <c r="O291" i="5"/>
  <c r="P291" i="5"/>
  <c r="P146" i="7"/>
  <c r="O146" i="7"/>
  <c r="BE42" i="7"/>
  <c r="BF42" i="7"/>
  <c r="BC41" i="7"/>
  <c r="Y76" i="2"/>
  <c r="X76" i="2"/>
  <c r="Y89" i="2"/>
  <c r="X89" i="2"/>
  <c r="AY112" i="5"/>
  <c r="AQ112" i="5"/>
  <c r="AZ112" i="5"/>
  <c r="AW100" i="5"/>
  <c r="AI1252" i="2"/>
  <c r="AI1251" i="2"/>
  <c r="CC112" i="5"/>
  <c r="CD112" i="5"/>
  <c r="CA100" i="5"/>
  <c r="BC1252" i="2"/>
  <c r="BC1251" i="2"/>
  <c r="BK12" i="7"/>
  <c r="BL12" i="7"/>
  <c r="BI11" i="7"/>
  <c r="U43" i="7"/>
  <c r="V43" i="7"/>
  <c r="M43" i="7"/>
  <c r="BQ77" i="2"/>
  <c r="BP77" i="2"/>
  <c r="BK77" i="2"/>
  <c r="BQ95" i="2"/>
  <c r="BP95" i="2"/>
  <c r="BK95" i="2"/>
  <c r="U73" i="7"/>
  <c r="V73" i="7"/>
  <c r="M73" i="7"/>
  <c r="O75" i="7"/>
  <c r="P75" i="7"/>
  <c r="P107" i="7"/>
  <c r="O107" i="7"/>
  <c r="Q207" i="7"/>
  <c r="K207" i="7" s="1"/>
  <c r="W249" i="7"/>
  <c r="Q249" i="7" s="1"/>
  <c r="K249" i="7" s="1"/>
  <c r="V22" i="8"/>
  <c r="U22" i="8"/>
  <c r="M22" i="8"/>
  <c r="DH51" i="12"/>
  <c r="DG51" i="12"/>
  <c r="BE64" i="2"/>
  <c r="BD64" i="2"/>
  <c r="V72" i="17"/>
  <c r="U72" i="17"/>
  <c r="M72" i="17"/>
  <c r="BQ64" i="2"/>
  <c r="BP64" i="2"/>
  <c r="BK64" i="2"/>
  <c r="AB864" i="2"/>
  <c r="AC864" i="2"/>
  <c r="AS26" i="19"/>
  <c r="N887" i="2"/>
  <c r="J887" i="2" s="1"/>
  <c r="U887" i="2"/>
  <c r="T887" i="2"/>
  <c r="K38" i="19"/>
  <c r="AO43" i="19"/>
  <c r="AH896" i="2"/>
  <c r="AD896" i="2" s="1"/>
  <c r="CP107" i="20"/>
  <c r="CO107" i="20"/>
  <c r="BI1131" i="2"/>
  <c r="BH1131" i="2"/>
  <c r="BQ1134" i="2"/>
  <c r="BP1134" i="2"/>
  <c r="BK1134" i="2"/>
  <c r="P15" i="13"/>
  <c r="O15" i="13"/>
  <c r="Y58" i="2"/>
  <c r="X58" i="2"/>
  <c r="AC1131" i="2"/>
  <c r="AB1131" i="2"/>
  <c r="U96" i="19"/>
  <c r="DE309" i="5"/>
  <c r="AO896" i="2"/>
  <c r="AN896" i="2"/>
  <c r="CP13" i="7"/>
  <c r="L114" i="2"/>
  <c r="M114" i="2"/>
  <c r="L133" i="2"/>
  <c r="M133" i="2"/>
  <c r="L149" i="2"/>
  <c r="M149" i="2"/>
  <c r="M16" i="2"/>
  <c r="L16" i="2"/>
  <c r="L117" i="2"/>
  <c r="M117" i="2"/>
  <c r="L136" i="2"/>
  <c r="M136" i="2"/>
  <c r="L152" i="2"/>
  <c r="M152" i="2"/>
  <c r="L170" i="2"/>
  <c r="M170" i="2"/>
  <c r="L319" i="2"/>
  <c r="M319" i="2"/>
  <c r="L375" i="2"/>
  <c r="M375" i="2"/>
  <c r="L431" i="2"/>
  <c r="M431" i="2"/>
  <c r="M12" i="2"/>
  <c r="L12" i="2"/>
  <c r="M18" i="2"/>
  <c r="L18" i="2"/>
  <c r="M49" i="2"/>
  <c r="L49" i="2"/>
  <c r="L130" i="2"/>
  <c r="M130" i="2"/>
  <c r="L198" i="2"/>
  <c r="M198" i="2"/>
  <c r="L277" i="2"/>
  <c r="M277" i="2"/>
  <c r="L816" i="2"/>
  <c r="M816" i="2"/>
  <c r="M494" i="2"/>
  <c r="L494" i="2"/>
  <c r="M531" i="2"/>
  <c r="L531" i="2"/>
  <c r="M566" i="2"/>
  <c r="L566" i="2"/>
  <c r="M604" i="2"/>
  <c r="L604" i="2"/>
  <c r="M641" i="2"/>
  <c r="L641" i="2"/>
  <c r="M680" i="2"/>
  <c r="L680" i="2"/>
  <c r="L883" i="2"/>
  <c r="M883" i="2"/>
  <c r="M924" i="2"/>
  <c r="L924" i="2"/>
  <c r="L881" i="2"/>
  <c r="M881" i="2"/>
  <c r="M913" i="2"/>
  <c r="L913" i="2"/>
  <c r="M1127" i="2"/>
  <c r="L1127" i="2"/>
  <c r="M25" i="3"/>
  <c r="L25" i="3"/>
  <c r="M266" i="3"/>
  <c r="L266" i="3"/>
  <c r="M109" i="3"/>
  <c r="L109" i="3"/>
  <c r="M145" i="3"/>
  <c r="L145" i="3"/>
  <c r="M168" i="3"/>
  <c r="L168" i="3"/>
  <c r="M295" i="3"/>
  <c r="L295" i="3"/>
  <c r="M238" i="3"/>
  <c r="L238" i="3"/>
  <c r="M307" i="3"/>
  <c r="L307" i="3"/>
  <c r="M161" i="3"/>
  <c r="L161" i="3"/>
  <c r="M300" i="3"/>
  <c r="L300" i="3"/>
  <c r="M346" i="3"/>
  <c r="L346" i="3"/>
  <c r="CD84" i="4"/>
  <c r="CC84" i="4"/>
  <c r="AN84" i="4"/>
  <c r="AM84" i="4"/>
  <c r="V228" i="5"/>
  <c r="K228" i="5"/>
  <c r="U228" i="5"/>
  <c r="P229" i="5"/>
  <c r="O229" i="5"/>
  <c r="CP262" i="5"/>
  <c r="CO262" i="5"/>
  <c r="V283" i="5"/>
  <c r="K283" i="5"/>
  <c r="U283" i="5"/>
  <c r="BR283" i="5"/>
  <c r="BQ283" i="5"/>
  <c r="AB68" i="5"/>
  <c r="AA68" i="5"/>
  <c r="S68" i="5"/>
  <c r="Y67" i="5"/>
  <c r="Q96" i="5"/>
  <c r="V96" i="5" s="1"/>
  <c r="W93" i="5"/>
  <c r="Q93" i="5" s="1"/>
  <c r="W94" i="5"/>
  <c r="Q94" i="5" s="1"/>
  <c r="W310" i="5"/>
  <c r="Q310" i="5" s="1"/>
  <c r="BL216" i="5"/>
  <c r="BK216" i="5"/>
  <c r="DH216" i="5"/>
  <c r="DG216" i="5"/>
  <c r="BQ13" i="7"/>
  <c r="BR13" i="7"/>
  <c r="CK42" i="7"/>
  <c r="CQ41" i="7"/>
  <c r="CI53" i="7"/>
  <c r="CJ53" i="7"/>
  <c r="CG52" i="7"/>
  <c r="BU76" i="2"/>
  <c r="BT76" i="2"/>
  <c r="BU89" i="2"/>
  <c r="BT89" i="2"/>
  <c r="U68" i="7"/>
  <c r="V68" i="7"/>
  <c r="M68" i="7"/>
  <c r="M113" i="5"/>
  <c r="V113" i="5"/>
  <c r="U113" i="5"/>
  <c r="CI112" i="5"/>
  <c r="CJ112" i="5"/>
  <c r="CG100" i="5"/>
  <c r="BG1252" i="2"/>
  <c r="BG1251" i="2"/>
  <c r="U77" i="2"/>
  <c r="T77" i="2"/>
  <c r="O77" i="2"/>
  <c r="U95" i="2"/>
  <c r="T95" i="2"/>
  <c r="O95" i="2"/>
  <c r="O59" i="7"/>
  <c r="P59" i="7"/>
  <c r="BF211" i="7"/>
  <c r="BE211" i="7"/>
  <c r="BC210" i="7"/>
  <c r="DA12" i="7"/>
  <c r="DB12" i="7"/>
  <c r="CY11" i="7"/>
  <c r="P92" i="7"/>
  <c r="O92" i="7"/>
  <c r="V208" i="7"/>
  <c r="U208" i="7"/>
  <c r="M208" i="7"/>
  <c r="CP52" i="13"/>
  <c r="CO52" i="13"/>
  <c r="BR32" i="12"/>
  <c r="BQ32" i="12"/>
  <c r="V25" i="14"/>
  <c r="U25" i="14"/>
  <c r="M25" i="14"/>
  <c r="P42" i="14"/>
  <c r="O42" i="14"/>
  <c r="P34" i="13"/>
  <c r="O34" i="13"/>
  <c r="AT27" i="15"/>
  <c r="AS27" i="15"/>
  <c r="BU64" i="2"/>
  <c r="BT64" i="2"/>
  <c r="AS58" i="2"/>
  <c r="AR58" i="2"/>
  <c r="BY58" i="2"/>
  <c r="BX58" i="2"/>
  <c r="BR78" i="17"/>
  <c r="BQ78" i="17"/>
  <c r="AH11" i="19"/>
  <c r="AG11" i="19"/>
  <c r="W864" i="2"/>
  <c r="CD11" i="19"/>
  <c r="CC11" i="19"/>
  <c r="BC864" i="2"/>
  <c r="BR33" i="19"/>
  <c r="BQ33" i="19"/>
  <c r="BR34" i="19"/>
  <c r="BQ34" i="19"/>
  <c r="AD879" i="2"/>
  <c r="AK879" i="2"/>
  <c r="AJ879" i="2"/>
  <c r="AI32" i="19"/>
  <c r="Z886" i="2"/>
  <c r="AC886" i="2" s="1"/>
  <c r="CV43" i="19"/>
  <c r="CU43" i="19"/>
  <c r="CM43" i="19"/>
  <c r="BO896" i="2"/>
  <c r="DH43" i="19"/>
  <c r="DG43" i="19"/>
  <c r="BW896" i="2"/>
  <c r="AN108" i="20"/>
  <c r="AM108" i="20"/>
  <c r="CJ110" i="20"/>
  <c r="CI110" i="20"/>
  <c r="BG1112" i="2"/>
  <c r="AO1131" i="2"/>
  <c r="AN1131" i="2"/>
  <c r="AB129" i="20"/>
  <c r="AA129" i="20"/>
  <c r="S129" i="20"/>
  <c r="S1131" i="2"/>
  <c r="BK111" i="5"/>
  <c r="BI98" i="5"/>
  <c r="BI93" i="5" s="1"/>
  <c r="BL111" i="5"/>
  <c r="BI99" i="5"/>
  <c r="AK77" i="2"/>
  <c r="AJ77" i="2"/>
  <c r="AE77" i="2"/>
  <c r="AK95" i="2"/>
  <c r="AJ95" i="2"/>
  <c r="AE95" i="2"/>
  <c r="CO57" i="7"/>
  <c r="CP57" i="7"/>
  <c r="BO211" i="7"/>
  <c r="CP250" i="7"/>
  <c r="CO250" i="7"/>
  <c r="BA58" i="2"/>
  <c r="AZ58" i="2"/>
  <c r="AU58" i="2"/>
  <c r="BA1113" i="2"/>
  <c r="AZ1113" i="2"/>
  <c r="AU1113" i="2"/>
  <c r="AZ129" i="20"/>
  <c r="AY129" i="20"/>
  <c r="AQ129" i="20"/>
  <c r="AI1131" i="2"/>
  <c r="L191" i="2"/>
  <c r="M191" i="2"/>
  <c r="L210" i="2"/>
  <c r="M210" i="2"/>
  <c r="L233" i="2"/>
  <c r="M233" i="2"/>
  <c r="L253" i="2"/>
  <c r="M253" i="2"/>
  <c r="L271" i="2"/>
  <c r="M271" i="2"/>
  <c r="L287" i="2"/>
  <c r="M287" i="2"/>
  <c r="L301" i="2"/>
  <c r="M301" i="2"/>
  <c r="L322" i="2"/>
  <c r="M322" i="2"/>
  <c r="L363" i="2"/>
  <c r="M363" i="2"/>
  <c r="M47" i="2"/>
  <c r="L47" i="2"/>
  <c r="L168" i="2"/>
  <c r="M168" i="2"/>
  <c r="L246" i="2"/>
  <c r="M246" i="2"/>
  <c r="M508" i="2"/>
  <c r="L508" i="2"/>
  <c r="M542" i="2"/>
  <c r="L542" i="2"/>
  <c r="M578" i="2"/>
  <c r="L578" i="2"/>
  <c r="M614" i="2"/>
  <c r="L614" i="2"/>
  <c r="M653" i="2"/>
  <c r="L653" i="2"/>
  <c r="M696" i="2"/>
  <c r="L696" i="2"/>
  <c r="L828" i="2"/>
  <c r="M828" i="2"/>
  <c r="L870" i="2"/>
  <c r="M870" i="2"/>
  <c r="L873" i="2"/>
  <c r="M873" i="2"/>
  <c r="L826" i="2"/>
  <c r="M826" i="2"/>
  <c r="L842" i="2"/>
  <c r="M842" i="2"/>
  <c r="L846" i="2"/>
  <c r="M846" i="2"/>
  <c r="M944" i="2"/>
  <c r="L944" i="2"/>
  <c r="M978" i="2"/>
  <c r="L978" i="2"/>
  <c r="M1022" i="2"/>
  <c r="L1022" i="2"/>
  <c r="M1125" i="2"/>
  <c r="L1125" i="2"/>
  <c r="L31" i="3"/>
  <c r="M31" i="3"/>
  <c r="M282" i="3"/>
  <c r="L282" i="3"/>
  <c r="M291" i="3"/>
  <c r="L291" i="3"/>
  <c r="M235" i="3"/>
  <c r="L235" i="3"/>
  <c r="M390" i="3"/>
  <c r="L390" i="3"/>
  <c r="M248" i="3"/>
  <c r="L248" i="3"/>
  <c r="M317" i="3"/>
  <c r="L317" i="3"/>
  <c r="M347" i="3"/>
  <c r="L347" i="3"/>
  <c r="M359" i="3"/>
  <c r="L359" i="3"/>
  <c r="M229" i="3"/>
  <c r="L229" i="3"/>
  <c r="M233" i="3"/>
  <c r="L233" i="3"/>
  <c r="M246" i="3"/>
  <c r="L246" i="3"/>
  <c r="M250" i="3"/>
  <c r="L250" i="3"/>
  <c r="M265" i="3"/>
  <c r="L265" i="3"/>
  <c r="M269" i="3"/>
  <c r="L269" i="3"/>
  <c r="M281" i="3"/>
  <c r="L281" i="3"/>
  <c r="M285" i="3"/>
  <c r="L285" i="3"/>
  <c r="M298" i="3"/>
  <c r="L298" i="3"/>
  <c r="M302" i="3"/>
  <c r="L302" i="3"/>
  <c r="M315" i="3"/>
  <c r="L315" i="3"/>
  <c r="M319" i="3"/>
  <c r="L319" i="3"/>
  <c r="M334" i="3"/>
  <c r="L334" i="3"/>
  <c r="M338" i="3"/>
  <c r="L338" i="3"/>
  <c r="M361" i="3"/>
  <c r="L361" i="3"/>
  <c r="M381" i="3"/>
  <c r="L381" i="3"/>
  <c r="M399" i="3"/>
  <c r="L399" i="3"/>
  <c r="M416" i="3"/>
  <c r="L416" i="3"/>
  <c r="AT20" i="4"/>
  <c r="AS20" i="4"/>
  <c r="CP20" i="4"/>
  <c r="CO20" i="4"/>
  <c r="P109" i="5"/>
  <c r="O109" i="5"/>
  <c r="BR70" i="5"/>
  <c r="BQ70" i="5"/>
  <c r="AA96" i="5"/>
  <c r="P101" i="5"/>
  <c r="O101" i="5"/>
  <c r="P181" i="5"/>
  <c r="O181" i="5"/>
  <c r="AN282" i="5"/>
  <c r="AM282" i="5"/>
  <c r="CJ281" i="5"/>
  <c r="CI281" i="5"/>
  <c r="AZ68" i="5"/>
  <c r="AY68" i="5"/>
  <c r="AQ68" i="5"/>
  <c r="AW67" i="5"/>
  <c r="AT85" i="5"/>
  <c r="AS85" i="5"/>
  <c r="AO96" i="5"/>
  <c r="AT96" i="5" s="1"/>
  <c r="AU93" i="5"/>
  <c r="AO93" i="5" s="1"/>
  <c r="AU94" i="5"/>
  <c r="AO94" i="5" s="1"/>
  <c r="AU310" i="5"/>
  <c r="AO310" i="5" s="1"/>
  <c r="CV95" i="5"/>
  <c r="CU95" i="5"/>
  <c r="CM95" i="5"/>
  <c r="CS94" i="5"/>
  <c r="CS93" i="5"/>
  <c r="CS309" i="5"/>
  <c r="CP217" i="5"/>
  <c r="CO217" i="5"/>
  <c r="CO290" i="5"/>
  <c r="CP290" i="5"/>
  <c r="BM42" i="7"/>
  <c r="BS41" i="7"/>
  <c r="BE75" i="2"/>
  <c r="BD75" i="2"/>
  <c r="BE88" i="2"/>
  <c r="BD88" i="2"/>
  <c r="CC53" i="7"/>
  <c r="CD53" i="7"/>
  <c r="CA52" i="7"/>
  <c r="U71" i="7"/>
  <c r="V71" i="7"/>
  <c r="M71" i="7"/>
  <c r="BQ71" i="7"/>
  <c r="BR71" i="7"/>
  <c r="V251" i="7"/>
  <c r="U251" i="7"/>
  <c r="M251" i="7"/>
  <c r="P152" i="7"/>
  <c r="O152" i="7"/>
  <c r="O18" i="7"/>
  <c r="P18" i="7"/>
  <c r="AW249" i="7"/>
  <c r="AZ207" i="7"/>
  <c r="AY207" i="7"/>
  <c r="P30" i="13"/>
  <c r="O30" i="13"/>
  <c r="AT22" i="8"/>
  <c r="AS22" i="8"/>
  <c r="CP32" i="12"/>
  <c r="CO32" i="12"/>
  <c r="U58" i="2"/>
  <c r="O58" i="2"/>
  <c r="T58" i="2"/>
  <c r="V74" i="17"/>
  <c r="U74" i="17"/>
  <c r="M74" i="17"/>
  <c r="BH886" i="2"/>
  <c r="BI886" i="2"/>
  <c r="AN891" i="2"/>
  <c r="AO891" i="2"/>
  <c r="AE891" i="2"/>
  <c r="BE1131" i="2"/>
  <c r="BD1131" i="2"/>
  <c r="L192" i="2"/>
  <c r="M192" i="2"/>
  <c r="L212" i="2"/>
  <c r="M212" i="2"/>
  <c r="L234" i="2"/>
  <c r="M234" i="2"/>
  <c r="L254" i="2"/>
  <c r="M254" i="2"/>
  <c r="L272" i="2"/>
  <c r="M272" i="2"/>
  <c r="L288" i="2"/>
  <c r="M288" i="2"/>
  <c r="M27" i="2"/>
  <c r="L27" i="2"/>
  <c r="L325" i="2"/>
  <c r="M325" i="2"/>
  <c r="L366" i="2"/>
  <c r="M366" i="2"/>
  <c r="L386" i="2"/>
  <c r="M386" i="2"/>
  <c r="L122" i="2"/>
  <c r="M122" i="2"/>
  <c r="L189" i="2"/>
  <c r="M189" i="2"/>
  <c r="L269" i="2"/>
  <c r="M269" i="2"/>
  <c r="M936" i="2"/>
  <c r="L936" i="2"/>
  <c r="M519" i="2"/>
  <c r="L519" i="2"/>
  <c r="M552" i="2"/>
  <c r="L552" i="2"/>
  <c r="M592" i="2"/>
  <c r="L592" i="2"/>
  <c r="M625" i="2"/>
  <c r="L625" i="2"/>
  <c r="M664" i="2"/>
  <c r="L664" i="2"/>
  <c r="M707" i="2"/>
  <c r="L707" i="2"/>
  <c r="M935" i="2"/>
  <c r="L935" i="2"/>
  <c r="M997" i="2"/>
  <c r="L997" i="2"/>
  <c r="M1013" i="2"/>
  <c r="L1013" i="2"/>
  <c r="L77" i="3"/>
  <c r="M77" i="3"/>
  <c r="L94" i="3"/>
  <c r="M94" i="3"/>
  <c r="M279" i="3"/>
  <c r="L279" i="3"/>
  <c r="M262" i="3"/>
  <c r="L262" i="3"/>
  <c r="M170" i="3"/>
  <c r="L170" i="3"/>
  <c r="M336" i="3"/>
  <c r="L336" i="3"/>
  <c r="M370" i="3"/>
  <c r="L370" i="3"/>
  <c r="M386" i="3"/>
  <c r="L386" i="3"/>
  <c r="M394" i="3"/>
  <c r="L394" i="3"/>
  <c r="BF84" i="4"/>
  <c r="BE84" i="4"/>
  <c r="BL84" i="4"/>
  <c r="BK84" i="4"/>
  <c r="AB310" i="5"/>
  <c r="AA310" i="5"/>
  <c r="S310" i="5"/>
  <c r="P103" i="5"/>
  <c r="O103" i="5"/>
  <c r="P171" i="5"/>
  <c r="O171" i="5"/>
  <c r="CP228" i="5"/>
  <c r="CO228" i="5"/>
  <c r="P263" i="5"/>
  <c r="O263" i="5"/>
  <c r="AT283" i="5"/>
  <c r="AS283" i="5"/>
  <c r="CP283" i="5"/>
  <c r="CO283" i="5"/>
  <c r="CD67" i="5"/>
  <c r="CC67" i="5"/>
  <c r="BR69" i="5"/>
  <c r="BQ69" i="5"/>
  <c r="BQ290" i="5"/>
  <c r="BR290" i="5"/>
  <c r="O58" i="6"/>
  <c r="P58" i="6"/>
  <c r="O35" i="7"/>
  <c r="P35" i="7"/>
  <c r="CC42" i="7"/>
  <c r="CD42" i="7"/>
  <c r="CA41" i="7"/>
  <c r="J75" i="2"/>
  <c r="J88" i="2"/>
  <c r="Q53" i="7"/>
  <c r="K53" i="7" s="1"/>
  <c r="W52" i="7"/>
  <c r="Q52" i="7" s="1"/>
  <c r="K52" i="7" s="1"/>
  <c r="AO77" i="2"/>
  <c r="AN77" i="2"/>
  <c r="AO95" i="2"/>
  <c r="AN95" i="2"/>
  <c r="O60" i="7"/>
  <c r="P60" i="7"/>
  <c r="AM111" i="5"/>
  <c r="AK98" i="5"/>
  <c r="AN111" i="5"/>
  <c r="AK99" i="5"/>
  <c r="BR113" i="5"/>
  <c r="BQ113" i="5"/>
  <c r="CO43" i="7"/>
  <c r="CP43" i="7"/>
  <c r="BA76" i="2"/>
  <c r="AZ76" i="2"/>
  <c r="AU76" i="2"/>
  <c r="BA89" i="2"/>
  <c r="AZ89" i="2"/>
  <c r="AU89" i="2"/>
  <c r="BQ54" i="7"/>
  <c r="BR54" i="7"/>
  <c r="DB211" i="7"/>
  <c r="DA211" i="7"/>
  <c r="CY210" i="7"/>
  <c r="U57" i="7"/>
  <c r="V57" i="7"/>
  <c r="M57" i="7"/>
  <c r="O70" i="7"/>
  <c r="P70" i="7"/>
  <c r="BR208" i="7"/>
  <c r="BQ208" i="7"/>
  <c r="AT12" i="13"/>
  <c r="AS12" i="13"/>
  <c r="BR885" i="2"/>
  <c r="CW97" i="19"/>
  <c r="P10" i="14"/>
  <c r="O10" i="14"/>
  <c r="V53" i="14"/>
  <c r="U53" i="14"/>
  <c r="M53" i="14"/>
  <c r="V55" i="14"/>
  <c r="U55" i="14"/>
  <c r="M55" i="14"/>
  <c r="P22" i="13"/>
  <c r="O22" i="13"/>
  <c r="BR33" i="13"/>
  <c r="BQ33" i="13"/>
  <c r="BR27" i="15"/>
  <c r="BQ27" i="15"/>
  <c r="AO64" i="2"/>
  <c r="AN64" i="2"/>
  <c r="AC57" i="2"/>
  <c r="AB57" i="2"/>
  <c r="BI63" i="2"/>
  <c r="BH63" i="2"/>
  <c r="AT78" i="17"/>
  <c r="AS78" i="17"/>
  <c r="P10" i="19"/>
  <c r="O10" i="19"/>
  <c r="S11" i="19"/>
  <c r="BO11" i="19"/>
  <c r="AN867" i="2"/>
  <c r="AO867" i="2"/>
  <c r="AE867" i="2"/>
  <c r="BT867" i="2"/>
  <c r="BU867" i="2"/>
  <c r="BK867" i="2"/>
  <c r="X879" i="2"/>
  <c r="Y879" i="2"/>
  <c r="O879" i="2"/>
  <c r="BD879" i="2"/>
  <c r="BE879" i="2"/>
  <c r="AU879" i="2"/>
  <c r="AJ886" i="2"/>
  <c r="AK886" i="2"/>
  <c r="AE886" i="2"/>
  <c r="AZ33" i="19"/>
  <c r="BJ879" i="2"/>
  <c r="BP879" i="2"/>
  <c r="BQ879" i="2"/>
  <c r="BG32" i="19"/>
  <c r="AP886" i="2"/>
  <c r="AR886" i="2" s="1"/>
  <c r="P53" i="19"/>
  <c r="O53" i="19"/>
  <c r="AT95" i="19"/>
  <c r="AS95" i="19"/>
  <c r="CD43" i="19"/>
  <c r="CC43" i="19"/>
  <c r="BC896" i="2"/>
  <c r="BR107" i="20"/>
  <c r="BQ107" i="20"/>
  <c r="AT111" i="20"/>
  <c r="AS111" i="20"/>
  <c r="U1113" i="2"/>
  <c r="T1113" i="2"/>
  <c r="O1113" i="2"/>
  <c r="BU1131" i="2"/>
  <c r="BT1131" i="2"/>
  <c r="Q110" i="20"/>
  <c r="K110" i="20" s="1"/>
  <c r="R1112" i="2"/>
  <c r="N1112" i="2" s="1"/>
  <c r="J1112" i="2" s="1"/>
  <c r="AS1131" i="2"/>
  <c r="AR1131" i="2"/>
  <c r="BX129" i="20"/>
  <c r="BW129" i="20"/>
  <c r="BO129" i="20"/>
  <c r="AY1131" i="2"/>
  <c r="AK58" i="2"/>
  <c r="AJ58" i="2"/>
  <c r="AE58" i="2"/>
  <c r="AT74" i="17"/>
  <c r="AS74" i="17"/>
  <c r="DG33" i="19"/>
  <c r="BD891" i="2"/>
  <c r="BE891" i="2"/>
  <c r="AU891" i="2"/>
  <c r="Q11" i="19"/>
  <c r="K11" i="19" s="1"/>
  <c r="R864" i="2"/>
  <c r="N864" i="2" s="1"/>
  <c r="J864" i="2" s="1"/>
  <c r="BR95" i="19"/>
  <c r="BQ95" i="19"/>
  <c r="P91" i="19"/>
  <c r="O91" i="19"/>
  <c r="CK43" i="19"/>
  <c r="BN896" i="2"/>
  <c r="BJ896" i="2" s="1"/>
  <c r="V13" i="13"/>
  <c r="U13" i="13"/>
  <c r="M13" i="13"/>
  <c r="CP79" i="17"/>
  <c r="CO79" i="17"/>
  <c r="BM24" i="19"/>
  <c r="AX877" i="2"/>
  <c r="BX24" i="19"/>
  <c r="BW24" i="19"/>
  <c r="V95" i="19"/>
  <c r="U95" i="19"/>
  <c r="M95" i="19"/>
  <c r="AN110" i="20"/>
  <c r="AM110" i="20"/>
  <c r="AA1112" i="2"/>
  <c r="L184" i="2"/>
  <c r="M184" i="2"/>
  <c r="L126" i="2"/>
  <c r="M126" i="2"/>
  <c r="L193" i="2"/>
  <c r="M193" i="2"/>
  <c r="L273" i="2"/>
  <c r="M273" i="2"/>
  <c r="M484" i="2"/>
  <c r="L484" i="2"/>
  <c r="M491" i="2"/>
  <c r="L491" i="2"/>
  <c r="M529" i="2"/>
  <c r="L529" i="2"/>
  <c r="M564" i="2"/>
  <c r="L564" i="2"/>
  <c r="M602" i="2"/>
  <c r="L602" i="2"/>
  <c r="M639" i="2"/>
  <c r="L639" i="2"/>
  <c r="M678" i="2"/>
  <c r="L678" i="2"/>
  <c r="M717" i="2"/>
  <c r="L717" i="2"/>
  <c r="M915" i="2"/>
  <c r="L915" i="2"/>
  <c r="M95" i="3"/>
  <c r="L95" i="3"/>
  <c r="M326" i="3"/>
  <c r="L326" i="3"/>
  <c r="M290" i="3"/>
  <c r="L290" i="3"/>
  <c r="M340" i="3"/>
  <c r="L340" i="3"/>
  <c r="M174" i="3"/>
  <c r="L174" i="3"/>
  <c r="M400" i="3"/>
  <c r="L400" i="3"/>
  <c r="M373" i="3"/>
  <c r="L373" i="3"/>
  <c r="AH84" i="4"/>
  <c r="AG84" i="4"/>
  <c r="M411" i="3"/>
  <c r="L411" i="3"/>
  <c r="N10" i="4"/>
  <c r="N15" i="4" s="1"/>
  <c r="P10" i="4"/>
  <c r="O10" i="4"/>
  <c r="N11" i="4"/>
  <c r="BP15" i="4"/>
  <c r="K85" i="4"/>
  <c r="O42" i="4"/>
  <c r="P42" i="4"/>
  <c r="V20" i="4"/>
  <c r="M20" i="4"/>
  <c r="U20" i="4"/>
  <c r="BR20" i="4"/>
  <c r="BQ20" i="4"/>
  <c r="BK68" i="5"/>
  <c r="BI67" i="5"/>
  <c r="BL68" i="5"/>
  <c r="AH216" i="5"/>
  <c r="AG216" i="5"/>
  <c r="CM96" i="5"/>
  <c r="M96" i="5" s="1"/>
  <c r="P138" i="5"/>
  <c r="O138" i="5"/>
  <c r="DH282" i="5"/>
  <c r="DG282" i="5"/>
  <c r="DB67" i="5"/>
  <c r="DA67" i="5"/>
  <c r="CP69" i="5"/>
  <c r="CO69" i="5"/>
  <c r="BR85" i="5"/>
  <c r="BQ85" i="5"/>
  <c r="S216" i="5"/>
  <c r="AB216" i="5"/>
  <c r="AA216" i="5"/>
  <c r="Y77" i="2"/>
  <c r="X77" i="2"/>
  <c r="Y95" i="2"/>
  <c r="X95" i="2"/>
  <c r="AK98" i="2"/>
  <c r="AJ98" i="2"/>
  <c r="AE98" i="2"/>
  <c r="BQ98" i="2"/>
  <c r="BP98" i="2"/>
  <c r="BK98" i="2"/>
  <c r="DG111" i="5"/>
  <c r="DE98" i="5"/>
  <c r="DE93" i="5" s="1"/>
  <c r="DH111" i="5"/>
  <c r="DE99" i="5"/>
  <c r="AT114" i="5"/>
  <c r="AS114" i="5"/>
  <c r="BQ81" i="2"/>
  <c r="BP81" i="2"/>
  <c r="BK81" i="2"/>
  <c r="BQ97" i="2"/>
  <c r="BP97" i="2"/>
  <c r="BK97" i="2"/>
  <c r="CC12" i="7"/>
  <c r="CD12" i="7"/>
  <c r="CA11" i="7"/>
  <c r="AZ210" i="7"/>
  <c r="AY210" i="7"/>
  <c r="AQ210" i="7"/>
  <c r="CV210" i="7"/>
  <c r="CU210" i="7"/>
  <c r="CM210" i="7"/>
  <c r="P90" i="7"/>
  <c r="O90" i="7"/>
  <c r="CP208" i="7"/>
  <c r="CO208" i="7"/>
  <c r="BR14" i="13"/>
  <c r="BQ14" i="13"/>
  <c r="BR13" i="13"/>
  <c r="BQ13" i="13"/>
  <c r="P17" i="13"/>
  <c r="O17" i="13"/>
  <c r="BE57" i="2"/>
  <c r="BD57" i="2"/>
  <c r="BR79" i="17"/>
  <c r="BQ79" i="17"/>
  <c r="BQ57" i="2"/>
  <c r="BK57" i="2"/>
  <c r="BP57" i="2"/>
  <c r="P14" i="19"/>
  <c r="O14" i="19"/>
  <c r="BL33" i="19"/>
  <c r="N879" i="2"/>
  <c r="J879" i="2" s="1"/>
  <c r="U879" i="2"/>
  <c r="T879" i="2"/>
  <c r="Q33" i="19"/>
  <c r="K33" i="19" s="1"/>
  <c r="W32" i="19"/>
  <c r="R886" i="2"/>
  <c r="N886" i="2" s="1"/>
  <c r="CV129" i="20"/>
  <c r="CU129" i="20"/>
  <c r="CM129" i="20"/>
  <c r="BO1131" i="2"/>
  <c r="Y63" i="2"/>
  <c r="X63" i="2"/>
  <c r="AT72" i="17"/>
  <c r="AS72" i="17"/>
  <c r="AN33" i="19"/>
  <c r="AW309" i="5"/>
  <c r="M13" i="7"/>
  <c r="V96" i="19"/>
  <c r="M14" i="16"/>
  <c r="DH93" i="5" l="1"/>
  <c r="DG93" i="5"/>
  <c r="BL93" i="5"/>
  <c r="BK93" i="5"/>
  <c r="P886" i="2"/>
  <c r="Q886" i="2"/>
  <c r="P108" i="20"/>
  <c r="O108" i="20"/>
  <c r="CD93" i="5"/>
  <c r="CC93" i="5"/>
  <c r="P26" i="16"/>
  <c r="O26" i="16"/>
  <c r="BL864" i="2"/>
  <c r="BM864" i="2"/>
  <c r="BM57" i="2"/>
  <c r="BL57" i="2"/>
  <c r="CP210" i="7"/>
  <c r="CO210" i="7"/>
  <c r="BM81" i="2"/>
  <c r="BL81" i="2"/>
  <c r="AG98" i="2"/>
  <c r="AF98" i="2"/>
  <c r="BL67" i="5"/>
  <c r="BK67" i="5"/>
  <c r="P14" i="16"/>
  <c r="O14" i="16"/>
  <c r="BM97" i="2"/>
  <c r="BL97" i="2"/>
  <c r="DH99" i="5"/>
  <c r="DG99" i="5"/>
  <c r="BM98" i="2"/>
  <c r="BL98" i="2"/>
  <c r="M216" i="5"/>
  <c r="V216" i="5"/>
  <c r="U216" i="5"/>
  <c r="P20" i="4"/>
  <c r="O20" i="4"/>
  <c r="P85" i="4"/>
  <c r="O85" i="4"/>
  <c r="Q1113" i="2"/>
  <c r="P1113" i="2"/>
  <c r="K1113" i="2"/>
  <c r="AF867" i="2"/>
  <c r="AG867" i="2"/>
  <c r="V11" i="19"/>
  <c r="U11" i="19"/>
  <c r="M11" i="19"/>
  <c r="P53" i="14"/>
  <c r="O53" i="14"/>
  <c r="DB210" i="7"/>
  <c r="DA210" i="7"/>
  <c r="CY207" i="7"/>
  <c r="AW76" i="2"/>
  <c r="AV76" i="2"/>
  <c r="P74" i="17"/>
  <c r="O74" i="17"/>
  <c r="Q58" i="2"/>
  <c r="P58" i="2"/>
  <c r="K58" i="2"/>
  <c r="P251" i="7"/>
  <c r="O251" i="7"/>
  <c r="CC52" i="7"/>
  <c r="CD52" i="7"/>
  <c r="CP95" i="5"/>
  <c r="CO95" i="5"/>
  <c r="AK1131" i="2"/>
  <c r="AJ1131" i="2"/>
  <c r="AE1131" i="2"/>
  <c r="AW1113" i="2"/>
  <c r="AV1113" i="2"/>
  <c r="BR211" i="7"/>
  <c r="BQ211" i="7"/>
  <c r="BY896" i="2"/>
  <c r="BX896" i="2"/>
  <c r="CP43" i="19"/>
  <c r="CO43" i="19"/>
  <c r="Z885" i="2"/>
  <c r="AI97" i="19"/>
  <c r="BD864" i="2"/>
  <c r="BE864" i="2"/>
  <c r="P25" i="14"/>
  <c r="O25" i="14"/>
  <c r="DA11" i="7"/>
  <c r="DB11" i="7"/>
  <c r="Q95" i="2"/>
  <c r="P95" i="2"/>
  <c r="K95" i="2"/>
  <c r="CJ100" i="5"/>
  <c r="CI100" i="5"/>
  <c r="CK41" i="7"/>
  <c r="CQ11" i="7"/>
  <c r="CK11" i="7" s="1"/>
  <c r="K310" i="5"/>
  <c r="AB67" i="5"/>
  <c r="AA67" i="5"/>
  <c r="S67" i="5"/>
  <c r="BM77" i="2"/>
  <c r="BL77" i="2"/>
  <c r="AZ100" i="5"/>
  <c r="AY100" i="5"/>
  <c r="AQ100" i="5"/>
  <c r="BE41" i="7"/>
  <c r="BF41" i="7"/>
  <c r="AT310" i="5"/>
  <c r="AS310" i="5"/>
  <c r="BQ1112" i="2"/>
  <c r="BP1112" i="2"/>
  <c r="BK1112" i="2"/>
  <c r="V43" i="19"/>
  <c r="U43" i="19"/>
  <c r="M43" i="19"/>
  <c r="BR43" i="19"/>
  <c r="BQ43" i="19"/>
  <c r="BM32" i="19"/>
  <c r="AX885" i="2"/>
  <c r="BS97" i="19"/>
  <c r="AW1134" i="2"/>
  <c r="AV1134" i="2"/>
  <c r="AK1112" i="2"/>
  <c r="AJ1112" i="2"/>
  <c r="AE1112" i="2"/>
  <c r="AU864" i="2"/>
  <c r="U864" i="2"/>
  <c r="P24" i="12"/>
  <c r="O24" i="12"/>
  <c r="BU249" i="7"/>
  <c r="BX207" i="7"/>
  <c r="BW207" i="7"/>
  <c r="CU41" i="7"/>
  <c r="CV41" i="7"/>
  <c r="CM41" i="7"/>
  <c r="CS11" i="7"/>
  <c r="DB98" i="5"/>
  <c r="DA98" i="5"/>
  <c r="CY312" i="5"/>
  <c r="BX99" i="5"/>
  <c r="BW99" i="5"/>
  <c r="BO99" i="5"/>
  <c r="CJ310" i="5"/>
  <c r="CI310" i="5"/>
  <c r="AW98" i="2"/>
  <c r="AV98" i="2"/>
  <c r="CP216" i="5"/>
  <c r="CO216" i="5"/>
  <c r="AZ94" i="5"/>
  <c r="AY94" i="5"/>
  <c r="AQ94" i="5"/>
  <c r="DH67" i="5"/>
  <c r="DG67" i="5"/>
  <c r="AG1134" i="2"/>
  <c r="AF1134" i="2"/>
  <c r="P34" i="19"/>
  <c r="O34" i="19"/>
  <c r="AZ885" i="2"/>
  <c r="BA885" i="2"/>
  <c r="P33" i="19"/>
  <c r="O33" i="19"/>
  <c r="BT877" i="2"/>
  <c r="BU877" i="2"/>
  <c r="BK877" i="2"/>
  <c r="AN877" i="2"/>
  <c r="AO877" i="2"/>
  <c r="AE877" i="2"/>
  <c r="AV867" i="2"/>
  <c r="AW867" i="2"/>
  <c r="O54" i="7"/>
  <c r="P54" i="7"/>
  <c r="AB98" i="5"/>
  <c r="AA98" i="5"/>
  <c r="S98" i="5"/>
  <c r="Y312" i="5"/>
  <c r="V282" i="5"/>
  <c r="K282" i="5"/>
  <c r="U282" i="5"/>
  <c r="CJ67" i="5"/>
  <c r="CI67" i="5"/>
  <c r="AN886" i="2"/>
  <c r="AO886" i="2"/>
  <c r="BL32" i="19"/>
  <c r="BK32" i="19"/>
  <c r="AQ885" i="2"/>
  <c r="BI97" i="19"/>
  <c r="BM63" i="2"/>
  <c r="BL63" i="2"/>
  <c r="P38" i="12"/>
  <c r="O38" i="12"/>
  <c r="DH100" i="5"/>
  <c r="DG100" i="5"/>
  <c r="BR95" i="5"/>
  <c r="BQ95" i="5"/>
  <c r="AH309" i="5"/>
  <c r="AG309" i="5"/>
  <c r="AG64" i="2"/>
  <c r="AF64" i="2"/>
  <c r="AG1113" i="2"/>
  <c r="AF1113" i="2"/>
  <c r="P38" i="19"/>
  <c r="O38" i="19"/>
  <c r="V51" i="12"/>
  <c r="U51" i="12"/>
  <c r="M51" i="12"/>
  <c r="AW97" i="2"/>
  <c r="AV97" i="2"/>
  <c r="AC1252" i="2"/>
  <c r="AB1252" i="2"/>
  <c r="BL210" i="7"/>
  <c r="BK210" i="7"/>
  <c r="BI207" i="7"/>
  <c r="AO41" i="7"/>
  <c r="AU11" i="7"/>
  <c r="AO11" i="7" s="1"/>
  <c r="CJ309" i="5"/>
  <c r="CI309" i="5"/>
  <c r="AH100" i="5"/>
  <c r="AG100" i="5"/>
  <c r="AN210" i="7"/>
  <c r="AM210" i="7"/>
  <c r="AK207" i="7"/>
  <c r="AS53" i="7"/>
  <c r="AT53" i="7"/>
  <c r="BA886" i="2"/>
  <c r="CO11" i="19"/>
  <c r="Q75" i="2"/>
  <c r="P75" i="2"/>
  <c r="K75" i="2"/>
  <c r="AS42" i="7"/>
  <c r="AT42" i="7"/>
  <c r="CJ98" i="5"/>
  <c r="CI98" i="5"/>
  <c r="CG312" i="5"/>
  <c r="AB886" i="2"/>
  <c r="P891" i="2"/>
  <c r="K891" i="2"/>
  <c r="Q891" i="2"/>
  <c r="P79" i="17"/>
  <c r="O79" i="17"/>
  <c r="AT37" i="12"/>
  <c r="AS37" i="12"/>
  <c r="CU52" i="7"/>
  <c r="CV52" i="7"/>
  <c r="CM52" i="7"/>
  <c r="BM88" i="2"/>
  <c r="BL88" i="2"/>
  <c r="AZ98" i="5"/>
  <c r="AY98" i="5"/>
  <c r="AQ98" i="5"/>
  <c r="AW312" i="5"/>
  <c r="Q41" i="7"/>
  <c r="W11" i="7"/>
  <c r="Q11" i="7" s="1"/>
  <c r="BR216" i="5"/>
  <c r="BQ216" i="5"/>
  <c r="Y93" i="5"/>
  <c r="V84" i="4"/>
  <c r="U84" i="4"/>
  <c r="M84" i="4"/>
  <c r="L15" i="4"/>
  <c r="BM1113" i="2"/>
  <c r="BL1113" i="2"/>
  <c r="BM1126" i="2"/>
  <c r="BL1126" i="2"/>
  <c r="V110" i="20"/>
  <c r="U110" i="20"/>
  <c r="M110" i="20"/>
  <c r="X896" i="2"/>
  <c r="Y896" i="2"/>
  <c r="BP886" i="2"/>
  <c r="AY32" i="19"/>
  <c r="P21" i="13"/>
  <c r="O21" i="13"/>
  <c r="AW77" i="2"/>
  <c r="AV77" i="2"/>
  <c r="BU1252" i="2"/>
  <c r="BT1252" i="2"/>
  <c r="BA1251" i="2"/>
  <c r="AZ1251" i="2"/>
  <c r="AU1251" i="2"/>
  <c r="BQ112" i="5"/>
  <c r="BR112" i="5"/>
  <c r="P88" i="7"/>
  <c r="O88" i="7"/>
  <c r="K43" i="19"/>
  <c r="Q63" i="2"/>
  <c r="P63" i="2"/>
  <c r="K63" i="2"/>
  <c r="BQ1251" i="2"/>
  <c r="BP1251" i="2"/>
  <c r="BK1251" i="2"/>
  <c r="CO112" i="5"/>
  <c r="CP112" i="5"/>
  <c r="BR110" i="20"/>
  <c r="BQ110" i="20"/>
  <c r="CD210" i="7"/>
  <c r="CC210" i="7"/>
  <c r="CA207" i="7"/>
  <c r="BO207" i="7" s="1"/>
  <c r="P107" i="20"/>
  <c r="O107" i="20"/>
  <c r="AK864" i="2"/>
  <c r="Q97" i="2"/>
  <c r="P97" i="2"/>
  <c r="K97" i="2"/>
  <c r="BF100" i="5"/>
  <c r="BE100" i="5"/>
  <c r="U1252" i="2"/>
  <c r="T1252" i="2"/>
  <c r="O1252" i="2"/>
  <c r="BR281" i="5"/>
  <c r="BQ281" i="5"/>
  <c r="DB94" i="5"/>
  <c r="DA94" i="5"/>
  <c r="BO310" i="5"/>
  <c r="AS96" i="5"/>
  <c r="BQ1131" i="2"/>
  <c r="BP1131" i="2"/>
  <c r="BK1131" i="2"/>
  <c r="P95" i="19"/>
  <c r="O95" i="19"/>
  <c r="AV891" i="2"/>
  <c r="AW891" i="2"/>
  <c r="BL867" i="2"/>
  <c r="BM867" i="2"/>
  <c r="P55" i="14"/>
  <c r="O55" i="14"/>
  <c r="O57" i="7"/>
  <c r="P57" i="7"/>
  <c r="AW89" i="2"/>
  <c r="AV89" i="2"/>
  <c r="AN98" i="5"/>
  <c r="AM98" i="5"/>
  <c r="AK312" i="5"/>
  <c r="CC41" i="7"/>
  <c r="CD41" i="7"/>
  <c r="O71" i="7"/>
  <c r="P71" i="7"/>
  <c r="CV309" i="5"/>
  <c r="CU309" i="5"/>
  <c r="CM309" i="5"/>
  <c r="AZ67" i="5"/>
  <c r="AY67" i="5"/>
  <c r="AQ67" i="5"/>
  <c r="AT129" i="20"/>
  <c r="AS129" i="20"/>
  <c r="BL99" i="5"/>
  <c r="BK99" i="5"/>
  <c r="U1131" i="2"/>
  <c r="T1131" i="2"/>
  <c r="O1131" i="2"/>
  <c r="P113" i="5"/>
  <c r="O113" i="5"/>
  <c r="CI52" i="7"/>
  <c r="CJ52" i="7"/>
  <c r="K94" i="5"/>
  <c r="V68" i="5"/>
  <c r="U68" i="5"/>
  <c r="M68" i="5"/>
  <c r="P22" i="8"/>
  <c r="O22" i="8"/>
  <c r="BM95" i="2"/>
  <c r="BL95" i="2"/>
  <c r="BE1251" i="2"/>
  <c r="BD1251" i="2"/>
  <c r="CV67" i="5"/>
  <c r="CU67" i="5"/>
  <c r="CM67" i="5"/>
  <c r="P70" i="5"/>
  <c r="O70" i="5"/>
  <c r="AY310" i="5"/>
  <c r="CP110" i="20"/>
  <c r="CO110" i="20"/>
  <c r="BR26" i="16"/>
  <c r="BQ26" i="16"/>
  <c r="BT886" i="2"/>
  <c r="BU886" i="2"/>
  <c r="AT110" i="20"/>
  <c r="AS110" i="20"/>
  <c r="T864" i="2"/>
  <c r="P248" i="7"/>
  <c r="O248" i="7"/>
  <c r="AW75" i="2"/>
  <c r="AV75" i="2"/>
  <c r="CO42" i="7"/>
  <c r="CP42" i="7"/>
  <c r="DB99" i="5"/>
  <c r="DA99" i="5"/>
  <c r="AM52" i="7"/>
  <c r="AN52" i="7"/>
  <c r="BF309" i="5"/>
  <c r="BE309" i="5"/>
  <c r="AW1126" i="2"/>
  <c r="AV1126" i="2"/>
  <c r="AT95" i="5"/>
  <c r="AS95" i="5"/>
  <c r="X886" i="2"/>
  <c r="Y886" i="2"/>
  <c r="AS1251" i="2"/>
  <c r="AR1251" i="2"/>
  <c r="BR32" i="19"/>
  <c r="BQ32" i="19"/>
  <c r="U33" i="19"/>
  <c r="AB249" i="7"/>
  <c r="AA249" i="7"/>
  <c r="U111" i="5"/>
  <c r="M111" i="5"/>
  <c r="V111" i="5"/>
  <c r="BR282" i="5"/>
  <c r="BQ282" i="5"/>
  <c r="AB309" i="5"/>
  <c r="AA309" i="5"/>
  <c r="S309" i="5"/>
  <c r="AN32" i="19"/>
  <c r="AM32" i="19"/>
  <c r="AA885" i="2"/>
  <c r="AK97" i="19"/>
  <c r="BF32" i="19"/>
  <c r="BE32" i="19"/>
  <c r="AM885" i="2"/>
  <c r="BC97" i="19"/>
  <c r="AT26" i="16"/>
  <c r="AS26" i="16"/>
  <c r="AH210" i="7"/>
  <c r="AG210" i="7"/>
  <c r="AE207" i="7"/>
  <c r="BM76" i="2"/>
  <c r="BL76" i="2"/>
  <c r="AH94" i="5"/>
  <c r="AG94" i="5"/>
  <c r="BD886" i="2"/>
  <c r="BE886" i="2"/>
  <c r="CP108" i="20"/>
  <c r="CO108" i="20"/>
  <c r="P124" i="20"/>
  <c r="O124" i="20"/>
  <c r="P111" i="20"/>
  <c r="O111" i="20"/>
  <c r="AS896" i="2"/>
  <c r="AR896" i="2"/>
  <c r="P54" i="14"/>
  <c r="O54" i="14"/>
  <c r="AT51" i="12"/>
  <c r="AS51" i="12"/>
  <c r="AN100" i="5"/>
  <c r="AM100" i="5"/>
  <c r="CJ93" i="5"/>
  <c r="CI93" i="5"/>
  <c r="AN309" i="5"/>
  <c r="AM309" i="5"/>
  <c r="AN310" i="5"/>
  <c r="AM310" i="5"/>
  <c r="Q64" i="2"/>
  <c r="P64" i="2"/>
  <c r="K64" i="2"/>
  <c r="CV98" i="5"/>
  <c r="CU98" i="5"/>
  <c r="CM98" i="5"/>
  <c r="CS312" i="5"/>
  <c r="DA41" i="7"/>
  <c r="DB41" i="7"/>
  <c r="AD886" i="2"/>
  <c r="AF886" i="2" s="1"/>
  <c r="P887" i="2"/>
  <c r="K887" i="2"/>
  <c r="Q887" i="2"/>
  <c r="AU886" i="2"/>
  <c r="AF879" i="2"/>
  <c r="AG879" i="2"/>
  <c r="AA52" i="7"/>
  <c r="AB52" i="7"/>
  <c r="S52" i="7"/>
  <c r="Q88" i="2"/>
  <c r="P88" i="2"/>
  <c r="K88" i="2"/>
  <c r="P114" i="5"/>
  <c r="O114" i="5"/>
  <c r="O290" i="5"/>
  <c r="P290" i="5"/>
  <c r="BM58" i="2"/>
  <c r="BL58" i="2"/>
  <c r="BR37" i="12"/>
  <c r="BQ37" i="12"/>
  <c r="CO53" i="7"/>
  <c r="CP53" i="7"/>
  <c r="AS111" i="5"/>
  <c r="AT111" i="5"/>
  <c r="BK52" i="7"/>
  <c r="BL52" i="7"/>
  <c r="K42" i="7"/>
  <c r="AB94" i="5"/>
  <c r="AA94" i="5"/>
  <c r="S94" i="5"/>
  <c r="P85" i="5"/>
  <c r="O85" i="5"/>
  <c r="BR84" i="4"/>
  <c r="BQ84" i="4"/>
  <c r="AB896" i="2"/>
  <c r="AC896" i="2"/>
  <c r="BR108" i="20"/>
  <c r="BQ108" i="20"/>
  <c r="AQ97" i="19"/>
  <c r="AN864" i="2"/>
  <c r="AO864" i="2"/>
  <c r="AW95" i="2"/>
  <c r="AV95" i="2"/>
  <c r="DB100" i="5"/>
  <c r="DA100" i="5"/>
  <c r="BA1252" i="2"/>
  <c r="AZ1252" i="2"/>
  <c r="AU1252" i="2"/>
  <c r="BW41" i="7"/>
  <c r="BX41" i="7"/>
  <c r="BO41" i="7"/>
  <c r="BU11" i="7"/>
  <c r="DG11" i="7"/>
  <c r="DH11" i="7"/>
  <c r="BQ1252" i="2"/>
  <c r="BP1252" i="2"/>
  <c r="BK1252" i="2"/>
  <c r="BU896" i="2"/>
  <c r="BT896" i="2"/>
  <c r="T886" i="2"/>
  <c r="BQ864" i="2"/>
  <c r="AJ864" i="2"/>
  <c r="P33" i="13"/>
  <c r="O33" i="13"/>
  <c r="AB100" i="5"/>
  <c r="AA100" i="5"/>
  <c r="S100" i="5"/>
  <c r="DH210" i="7"/>
  <c r="DG210" i="7"/>
  <c r="DE207" i="7"/>
  <c r="BL309" i="5"/>
  <c r="BK309" i="5"/>
  <c r="CY93" i="5"/>
  <c r="BW310" i="5"/>
  <c r="DG32" i="19"/>
  <c r="J886" i="2"/>
  <c r="CC11" i="7"/>
  <c r="CD11" i="7"/>
  <c r="O13" i="7"/>
  <c r="P13" i="7"/>
  <c r="CP129" i="20"/>
  <c r="CO129" i="20"/>
  <c r="Q32" i="19"/>
  <c r="V32" i="19" s="1"/>
  <c r="R885" i="2"/>
  <c r="N885" i="2" s="1"/>
  <c r="W97" i="19"/>
  <c r="Q97" i="19" s="1"/>
  <c r="AT210" i="7"/>
  <c r="AS210" i="7"/>
  <c r="DH98" i="5"/>
  <c r="DG98" i="5"/>
  <c r="DE312" i="5"/>
  <c r="AC1112" i="2"/>
  <c r="AB1112" i="2"/>
  <c r="AT877" i="2"/>
  <c r="BA877" i="2"/>
  <c r="AZ877" i="2"/>
  <c r="P13" i="13"/>
  <c r="O13" i="13"/>
  <c r="BA1131" i="2"/>
  <c r="AZ1131" i="2"/>
  <c r="AU1131" i="2"/>
  <c r="P879" i="2"/>
  <c r="K879" i="2"/>
  <c r="Q879" i="2"/>
  <c r="V310" i="5"/>
  <c r="U310" i="5"/>
  <c r="M310" i="5"/>
  <c r="CV93" i="5"/>
  <c r="CU93" i="5"/>
  <c r="CM93" i="5"/>
  <c r="AT68" i="5"/>
  <c r="AS68" i="5"/>
  <c r="AG77" i="2"/>
  <c r="AF77" i="2"/>
  <c r="V129" i="20"/>
  <c r="U129" i="20"/>
  <c r="M129" i="20"/>
  <c r="BI1251" i="2"/>
  <c r="BH1251" i="2"/>
  <c r="O68" i="7"/>
  <c r="P68" i="7"/>
  <c r="K93" i="5"/>
  <c r="P228" i="5"/>
  <c r="O228" i="5"/>
  <c r="P72" i="17"/>
  <c r="O72" i="17"/>
  <c r="O73" i="7"/>
  <c r="P73" i="7"/>
  <c r="BK11" i="7"/>
  <c r="BL11" i="7"/>
  <c r="BE1252" i="2"/>
  <c r="BD1252" i="2"/>
  <c r="AK1251" i="2"/>
  <c r="AJ1251" i="2"/>
  <c r="AE1251" i="2"/>
  <c r="AS112" i="5"/>
  <c r="AT112" i="5"/>
  <c r="CP68" i="5"/>
  <c r="CO68" i="5"/>
  <c r="AZ310" i="5"/>
  <c r="P14" i="13"/>
  <c r="O14" i="13"/>
  <c r="DB32" i="19"/>
  <c r="DA32" i="19"/>
  <c r="BS885" i="2"/>
  <c r="CY97" i="19"/>
  <c r="AG57" i="2"/>
  <c r="AF57" i="2"/>
  <c r="AK896" i="2"/>
  <c r="AJ896" i="2"/>
  <c r="AE896" i="2"/>
  <c r="BW52" i="7"/>
  <c r="BX52" i="7"/>
  <c r="BO52" i="7"/>
  <c r="AW88" i="2"/>
  <c r="AV88" i="2"/>
  <c r="BX98" i="5"/>
  <c r="BW98" i="5"/>
  <c r="BO98" i="5"/>
  <c r="BU312" i="5"/>
  <c r="BX67" i="5"/>
  <c r="BW67" i="5"/>
  <c r="BO67" i="5"/>
  <c r="AT282" i="5"/>
  <c r="AS282" i="5"/>
  <c r="BF94" i="5"/>
  <c r="BE94" i="5"/>
  <c r="AH98" i="5"/>
  <c r="AG98" i="5"/>
  <c r="AE312" i="5"/>
  <c r="AH32" i="19"/>
  <c r="AG32" i="19"/>
  <c r="W885" i="2"/>
  <c r="AE97" i="19"/>
  <c r="BR210" i="7"/>
  <c r="BQ210" i="7"/>
  <c r="AG76" i="2"/>
  <c r="AF76" i="2"/>
  <c r="AS1252" i="2"/>
  <c r="AR1252" i="2"/>
  <c r="Q1134" i="2"/>
  <c r="P1134" i="2"/>
  <c r="K1134" i="2"/>
  <c r="BW32" i="19"/>
  <c r="V33" i="19"/>
  <c r="Q76" i="2"/>
  <c r="P76" i="2"/>
  <c r="K76" i="2"/>
  <c r="BF98" i="5"/>
  <c r="BE98" i="5"/>
  <c r="BC312" i="5"/>
  <c r="AB99" i="5"/>
  <c r="AA99" i="5"/>
  <c r="S99" i="5"/>
  <c r="DH310" i="5"/>
  <c r="DG310" i="5"/>
  <c r="P96" i="19"/>
  <c r="O96" i="19"/>
  <c r="N877" i="2"/>
  <c r="U877" i="2"/>
  <c r="T877" i="2"/>
  <c r="P250" i="7"/>
  <c r="O250" i="7"/>
  <c r="BM89" i="2"/>
  <c r="BL89" i="2"/>
  <c r="AA41" i="7"/>
  <c r="AB41" i="7"/>
  <c r="S41" i="7"/>
  <c r="Y11" i="7"/>
  <c r="BY1251" i="2"/>
  <c r="BX1251" i="2"/>
  <c r="AG52" i="7"/>
  <c r="AH52" i="7"/>
  <c r="BU93" i="5"/>
  <c r="AE93" i="5"/>
  <c r="BM1115" i="2"/>
  <c r="BL1115" i="2"/>
  <c r="CD32" i="19"/>
  <c r="CC32" i="19"/>
  <c r="BC885" i="2"/>
  <c r="CA97" i="19"/>
  <c r="P113" i="20"/>
  <c r="O113" i="20"/>
  <c r="BJ877" i="2"/>
  <c r="BQ877" i="2"/>
  <c r="BP877" i="2"/>
  <c r="P56" i="14"/>
  <c r="O56" i="14"/>
  <c r="P32" i="12"/>
  <c r="O32" i="12"/>
  <c r="BR51" i="12"/>
  <c r="BQ51" i="12"/>
  <c r="AM11" i="7"/>
  <c r="AN11" i="7"/>
  <c r="U12" i="7"/>
  <c r="V12" i="7"/>
  <c r="M12" i="7"/>
  <c r="CJ94" i="5"/>
  <c r="CI94" i="5"/>
  <c r="AK93" i="5"/>
  <c r="P262" i="5"/>
  <c r="O262" i="5"/>
  <c r="V211" i="7"/>
  <c r="U211" i="7"/>
  <c r="M211" i="7"/>
  <c r="Y1251" i="2"/>
  <c r="X1251" i="2"/>
  <c r="CO111" i="5"/>
  <c r="CP111" i="5"/>
  <c r="AT216" i="5"/>
  <c r="AS216" i="5"/>
  <c r="AO32" i="19"/>
  <c r="AH885" i="2"/>
  <c r="AD885" i="2" s="1"/>
  <c r="AU97" i="19"/>
  <c r="AW64" i="2"/>
  <c r="AV64" i="2"/>
  <c r="AG75" i="2"/>
  <c r="AF75" i="2"/>
  <c r="AD877" i="2"/>
  <c r="AK877" i="2"/>
  <c r="AJ877" i="2"/>
  <c r="AZ886" i="2"/>
  <c r="AA32" i="19"/>
  <c r="BL879" i="2"/>
  <c r="BM879" i="2"/>
  <c r="AS11" i="19"/>
  <c r="P26" i="14"/>
  <c r="O26" i="14"/>
  <c r="U53" i="7"/>
  <c r="V53" i="7"/>
  <c r="M53" i="7"/>
  <c r="CJ99" i="5"/>
  <c r="CI99" i="5"/>
  <c r="BO309" i="5"/>
  <c r="P162" i="7"/>
  <c r="O162" i="7"/>
  <c r="AS886" i="2"/>
  <c r="CP37" i="12"/>
  <c r="CO37" i="12"/>
  <c r="CD98" i="5"/>
  <c r="CC98" i="5"/>
  <c r="CA312" i="5"/>
  <c r="AZ99" i="5"/>
  <c r="AY99" i="5"/>
  <c r="AQ99" i="5"/>
  <c r="V95" i="5"/>
  <c r="U95" i="5"/>
  <c r="M95" i="5"/>
  <c r="AG1115" i="2"/>
  <c r="AF1115" i="2"/>
  <c r="BI896" i="2"/>
  <c r="BH896" i="2"/>
  <c r="AG63" i="2"/>
  <c r="AF63" i="2"/>
  <c r="BQ886" i="2"/>
  <c r="AE885" i="2"/>
  <c r="BR24" i="19"/>
  <c r="BQ24" i="19"/>
  <c r="V24" i="19"/>
  <c r="U24" i="19"/>
  <c r="M24" i="19"/>
  <c r="BT864" i="2"/>
  <c r="BU864" i="2"/>
  <c r="P27" i="15"/>
  <c r="O27" i="15"/>
  <c r="BX100" i="5"/>
  <c r="BW100" i="5"/>
  <c r="BO100" i="5"/>
  <c r="AT281" i="5"/>
  <c r="AS281" i="5"/>
  <c r="AN67" i="5"/>
  <c r="AM67" i="5"/>
  <c r="S210" i="7"/>
  <c r="BQ42" i="7"/>
  <c r="BR42" i="7"/>
  <c r="CV100" i="5"/>
  <c r="CU100" i="5"/>
  <c r="CM100" i="5"/>
  <c r="DG52" i="7"/>
  <c r="DH52" i="7"/>
  <c r="CD309" i="5"/>
  <c r="CC309" i="5"/>
  <c r="AT84" i="4"/>
  <c r="AS84" i="4"/>
  <c r="AG81" i="2"/>
  <c r="AF81" i="2"/>
  <c r="BP864" i="2"/>
  <c r="P78" i="17"/>
  <c r="O78" i="17"/>
  <c r="AO1251" i="2"/>
  <c r="AN1251" i="2"/>
  <c r="AG41" i="7"/>
  <c r="AH41" i="7"/>
  <c r="DH94" i="5"/>
  <c r="DG94" i="5"/>
  <c r="P69" i="5"/>
  <c r="O69" i="5"/>
  <c r="BX310" i="5"/>
  <c r="CV249" i="7"/>
  <c r="CU249" i="7"/>
  <c r="AZ309" i="5"/>
  <c r="AY309" i="5"/>
  <c r="AQ309" i="5"/>
  <c r="CP96" i="5"/>
  <c r="CO96" i="5"/>
  <c r="AG58" i="2"/>
  <c r="AF58" i="2"/>
  <c r="BR129" i="20"/>
  <c r="BQ129" i="20"/>
  <c r="BE896" i="2"/>
  <c r="BD896" i="2"/>
  <c r="AP885" i="2"/>
  <c r="BG97" i="19"/>
  <c r="AV879" i="2"/>
  <c r="AW879" i="2"/>
  <c r="BR11" i="19"/>
  <c r="BQ11" i="19"/>
  <c r="AN99" i="5"/>
  <c r="AM99" i="5"/>
  <c r="AF891" i="2"/>
  <c r="AG891" i="2"/>
  <c r="AZ249" i="7"/>
  <c r="AY249" i="7"/>
  <c r="BM41" i="7"/>
  <c r="BS11" i="7"/>
  <c r="BM11" i="7" s="1"/>
  <c r="CV94" i="5"/>
  <c r="CU94" i="5"/>
  <c r="CM94" i="5"/>
  <c r="AW58" i="2"/>
  <c r="AV58" i="2"/>
  <c r="AG95" i="2"/>
  <c r="AF95" i="2"/>
  <c r="BL98" i="5"/>
  <c r="BK98" i="5"/>
  <c r="BI312" i="5"/>
  <c r="BI1112" i="2"/>
  <c r="BH1112" i="2"/>
  <c r="BQ896" i="2"/>
  <c r="BP896" i="2"/>
  <c r="BK896" i="2"/>
  <c r="X864" i="2"/>
  <c r="Y864" i="2"/>
  <c r="P208" i="7"/>
  <c r="O208" i="7"/>
  <c r="BF210" i="7"/>
  <c r="BE210" i="7"/>
  <c r="BC207" i="7"/>
  <c r="Q77" i="2"/>
  <c r="P77" i="2"/>
  <c r="K77" i="2"/>
  <c r="BI1252" i="2"/>
  <c r="BH1252" i="2"/>
  <c r="K96" i="5"/>
  <c r="P96" i="5" s="1"/>
  <c r="P283" i="5"/>
  <c r="O283" i="5"/>
  <c r="DH309" i="5"/>
  <c r="DG309" i="5"/>
  <c r="BM1134" i="2"/>
  <c r="BL1134" i="2"/>
  <c r="BM64" i="2"/>
  <c r="BL64" i="2"/>
  <c r="O43" i="7"/>
  <c r="P43" i="7"/>
  <c r="CD100" i="5"/>
  <c r="CC100" i="5"/>
  <c r="AK1252" i="2"/>
  <c r="AJ1252" i="2"/>
  <c r="AE1252" i="2"/>
  <c r="CP310" i="5"/>
  <c r="CO310" i="5"/>
  <c r="P83" i="4"/>
  <c r="O83" i="4"/>
  <c r="T896" i="2"/>
  <c r="O896" i="2"/>
  <c r="U896" i="2"/>
  <c r="BA896" i="2"/>
  <c r="AZ896" i="2"/>
  <c r="AU896" i="2"/>
  <c r="AT43" i="19"/>
  <c r="AS43" i="19"/>
  <c r="O864" i="2"/>
  <c r="BC11" i="7"/>
  <c r="BQ53" i="7"/>
  <c r="BR53" i="7"/>
  <c r="BQ111" i="5"/>
  <c r="BR111" i="5"/>
  <c r="BR68" i="5"/>
  <c r="BQ68" i="5"/>
  <c r="CP282" i="5"/>
  <c r="CO282" i="5"/>
  <c r="BF93" i="5"/>
  <c r="BE93" i="5"/>
  <c r="Q57" i="2"/>
  <c r="P57" i="2"/>
  <c r="K57" i="2"/>
  <c r="AH99" i="5"/>
  <c r="AG99" i="5"/>
  <c r="Q98" i="2"/>
  <c r="P98" i="2"/>
  <c r="K98" i="2"/>
  <c r="AZ93" i="5"/>
  <c r="AY93" i="5"/>
  <c r="AQ93" i="5"/>
  <c r="U96" i="5"/>
  <c r="AW57" i="2"/>
  <c r="AV57" i="2"/>
  <c r="AG89" i="2"/>
  <c r="AF89" i="2"/>
  <c r="BL100" i="5"/>
  <c r="BK100" i="5"/>
  <c r="BX97" i="19"/>
  <c r="BW97" i="19"/>
  <c r="BO97" i="19"/>
  <c r="BX32" i="19"/>
  <c r="CP24" i="19"/>
  <c r="CO24" i="19"/>
  <c r="AT24" i="19"/>
  <c r="AS24" i="19"/>
  <c r="P867" i="2"/>
  <c r="Q867" i="2"/>
  <c r="K867" i="2"/>
  <c r="P52" i="13"/>
  <c r="O52" i="13"/>
  <c r="Q89" i="2"/>
  <c r="P89" i="2"/>
  <c r="K89" i="2"/>
  <c r="CI11" i="7"/>
  <c r="CJ11" i="7"/>
  <c r="BF99" i="5"/>
  <c r="BE99" i="5"/>
  <c r="DA52" i="7"/>
  <c r="DB52" i="7"/>
  <c r="CK32" i="19"/>
  <c r="CP32" i="19" s="1"/>
  <c r="BN885" i="2"/>
  <c r="CQ97" i="19"/>
  <c r="J891" i="2"/>
  <c r="K24" i="19"/>
  <c r="U42" i="7"/>
  <c r="V42" i="7"/>
  <c r="M42" i="7"/>
  <c r="BY1252" i="2"/>
  <c r="BX1252" i="2"/>
  <c r="CJ210" i="7"/>
  <c r="CI210" i="7"/>
  <c r="CG207" i="7"/>
  <c r="BX94" i="5"/>
  <c r="BW94" i="5"/>
  <c r="BO94" i="5"/>
  <c r="AS1112" i="2"/>
  <c r="AR1112" i="2"/>
  <c r="BL887" i="2"/>
  <c r="BM887" i="2"/>
  <c r="BV885" i="2"/>
  <c r="BX885" i="2" s="1"/>
  <c r="DC97" i="19"/>
  <c r="CP51" i="12"/>
  <c r="CO51" i="12"/>
  <c r="AW81" i="2"/>
  <c r="AV81" i="2"/>
  <c r="AC1251" i="2"/>
  <c r="AB1251" i="2"/>
  <c r="BE52" i="7"/>
  <c r="BF52" i="7"/>
  <c r="AN94" i="5"/>
  <c r="AM94" i="5"/>
  <c r="AG11" i="7"/>
  <c r="AH11" i="7"/>
  <c r="Y1252" i="2"/>
  <c r="X1252" i="2"/>
  <c r="CV99" i="5"/>
  <c r="CU99" i="5"/>
  <c r="CM99" i="5"/>
  <c r="AY52" i="7"/>
  <c r="AZ52" i="7"/>
  <c r="AQ52" i="7"/>
  <c r="AG88" i="2"/>
  <c r="AF88" i="2"/>
  <c r="AW1115" i="2"/>
  <c r="AV1115" i="2"/>
  <c r="BF885" i="2"/>
  <c r="BH885" i="2" s="1"/>
  <c r="CE97" i="19"/>
  <c r="CJ97" i="19" s="1"/>
  <c r="AB97" i="19"/>
  <c r="AA97" i="19"/>
  <c r="S97" i="19"/>
  <c r="AB32" i="19"/>
  <c r="AY41" i="7"/>
  <c r="AZ41" i="7"/>
  <c r="AQ41" i="7"/>
  <c r="AW11" i="7"/>
  <c r="BL310" i="5"/>
  <c r="BK310" i="5"/>
  <c r="AF887" i="2"/>
  <c r="AG887" i="2"/>
  <c r="V37" i="12"/>
  <c r="M37" i="12"/>
  <c r="U37" i="12"/>
  <c r="BM75" i="2"/>
  <c r="BL75" i="2"/>
  <c r="CD99" i="5"/>
  <c r="CC99" i="5"/>
  <c r="P217" i="5"/>
  <c r="O217" i="5"/>
  <c r="AV887" i="2"/>
  <c r="AW887" i="2"/>
  <c r="AG1126" i="2"/>
  <c r="AF1126" i="2"/>
  <c r="K1126" i="2"/>
  <c r="Q1115" i="2"/>
  <c r="P1115" i="2"/>
  <c r="K1115" i="2"/>
  <c r="U1112" i="2"/>
  <c r="T1112" i="2"/>
  <c r="O1112" i="2"/>
  <c r="BK886" i="2"/>
  <c r="AQ32" i="19"/>
  <c r="BD877" i="2"/>
  <c r="BE877" i="2"/>
  <c r="AU877" i="2"/>
  <c r="X877" i="2"/>
  <c r="Y877" i="2"/>
  <c r="O877" i="2"/>
  <c r="BU1251" i="2"/>
  <c r="BT1251" i="2"/>
  <c r="P168" i="7"/>
  <c r="O168" i="7"/>
  <c r="CP281" i="5"/>
  <c r="CO281" i="5"/>
  <c r="J896" i="2"/>
  <c r="CJ32" i="19"/>
  <c r="CD94" i="5"/>
  <c r="CC94" i="5"/>
  <c r="CP84" i="4"/>
  <c r="CO84" i="4"/>
  <c r="BA1112" i="2"/>
  <c r="AZ1112" i="2"/>
  <c r="AU1112" i="2"/>
  <c r="BL891" i="2"/>
  <c r="BM891" i="2"/>
  <c r="AW63" i="2"/>
  <c r="AV63" i="2"/>
  <c r="AG97" i="2"/>
  <c r="AF97" i="2"/>
  <c r="P132" i="20"/>
  <c r="O132" i="20"/>
  <c r="U886" i="2"/>
  <c r="AE864" i="2"/>
  <c r="Q81" i="2"/>
  <c r="P81" i="2"/>
  <c r="K81" i="2"/>
  <c r="AO1252" i="2"/>
  <c r="AN1252" i="2"/>
  <c r="U1251" i="2"/>
  <c r="T1251" i="2"/>
  <c r="O1251" i="2"/>
  <c r="U112" i="5"/>
  <c r="M112" i="5"/>
  <c r="V112" i="5"/>
  <c r="BL94" i="5"/>
  <c r="BK94" i="5"/>
  <c r="V281" i="5"/>
  <c r="K281" i="5"/>
  <c r="U281" i="5"/>
  <c r="DB309" i="5"/>
  <c r="DA309" i="5"/>
  <c r="DH97" i="19"/>
  <c r="DG97" i="19"/>
  <c r="CV97" i="19"/>
  <c r="CU97" i="19"/>
  <c r="CM97" i="19"/>
  <c r="CV32" i="19"/>
  <c r="BR207" i="7" l="1"/>
  <c r="BQ207" i="7"/>
  <c r="AF864" i="2"/>
  <c r="AG864" i="2"/>
  <c r="P281" i="5"/>
  <c r="O281" i="5"/>
  <c r="O112" i="5"/>
  <c r="P112" i="5"/>
  <c r="AW1112" i="2"/>
  <c r="AV1112" i="2"/>
  <c r="AS41" i="7"/>
  <c r="AT41" i="7"/>
  <c r="V97" i="19"/>
  <c r="U97" i="19"/>
  <c r="M97" i="19"/>
  <c r="CP99" i="5"/>
  <c r="CO99" i="5"/>
  <c r="CK97" i="19"/>
  <c r="AT93" i="5"/>
  <c r="AS93" i="5"/>
  <c r="M57" i="2"/>
  <c r="L57" i="2"/>
  <c r="BF207" i="7"/>
  <c r="BC249" i="7"/>
  <c r="BE207" i="7"/>
  <c r="AQ207" i="7"/>
  <c r="BL312" i="5"/>
  <c r="BK312" i="5"/>
  <c r="V210" i="7"/>
  <c r="U210" i="7"/>
  <c r="M210" i="7"/>
  <c r="P24" i="19"/>
  <c r="O24" i="19"/>
  <c r="O53" i="7"/>
  <c r="P53" i="7"/>
  <c r="AH93" i="5"/>
  <c r="AG93" i="5"/>
  <c r="J877" i="2"/>
  <c r="BF312" i="5"/>
  <c r="BE312" i="5"/>
  <c r="M1134" i="2"/>
  <c r="L1134" i="2"/>
  <c r="BQ67" i="5"/>
  <c r="BR67" i="5"/>
  <c r="BR98" i="5"/>
  <c r="BQ98" i="5"/>
  <c r="AG896" i="2"/>
  <c r="AF896" i="2"/>
  <c r="AG1251" i="2"/>
  <c r="AF1251" i="2"/>
  <c r="P310" i="5"/>
  <c r="O310" i="5"/>
  <c r="L879" i="2"/>
  <c r="M879" i="2"/>
  <c r="DH312" i="5"/>
  <c r="DG312" i="5"/>
  <c r="DH207" i="7"/>
  <c r="DE249" i="7"/>
  <c r="DG207" i="7"/>
  <c r="AW1252" i="2"/>
  <c r="AV1252" i="2"/>
  <c r="V94" i="5"/>
  <c r="U94" i="5"/>
  <c r="M94" i="5"/>
  <c r="L887" i="2"/>
  <c r="M887" i="2"/>
  <c r="AN885" i="2"/>
  <c r="AO885" i="2"/>
  <c r="AB885" i="2"/>
  <c r="AC885" i="2"/>
  <c r="CP309" i="5"/>
  <c r="CO309" i="5"/>
  <c r="BY885" i="2"/>
  <c r="Q1252" i="2"/>
  <c r="P1252" i="2"/>
  <c r="K1252" i="2"/>
  <c r="CI97" i="19"/>
  <c r="P110" i="20"/>
  <c r="O110" i="20"/>
  <c r="P84" i="4"/>
  <c r="O84" i="4"/>
  <c r="AZ312" i="5"/>
  <c r="AY312" i="5"/>
  <c r="AQ312" i="5"/>
  <c r="T885" i="2"/>
  <c r="AK249" i="7"/>
  <c r="AN207" i="7"/>
  <c r="AM207" i="7"/>
  <c r="P51" i="12"/>
  <c r="O51" i="12"/>
  <c r="AR885" i="2"/>
  <c r="AS885" i="2"/>
  <c r="P282" i="5"/>
  <c r="O282" i="5"/>
  <c r="BR99" i="5"/>
  <c r="BQ99" i="5"/>
  <c r="AT885" i="2"/>
  <c r="P43" i="19"/>
  <c r="O43" i="19"/>
  <c r="AG886" i="2"/>
  <c r="O96" i="5"/>
  <c r="Q1251" i="2"/>
  <c r="P1251" i="2"/>
  <c r="K1251" i="2"/>
  <c r="BL886" i="2"/>
  <c r="BM886" i="2"/>
  <c r="AT32" i="19"/>
  <c r="AS32" i="19"/>
  <c r="M1126" i="2"/>
  <c r="L1126" i="2"/>
  <c r="P37" i="12"/>
  <c r="O37" i="12"/>
  <c r="AS52" i="7"/>
  <c r="AT52" i="7"/>
  <c r="BJ885" i="2"/>
  <c r="M89" i="2"/>
  <c r="L89" i="2"/>
  <c r="BE11" i="7"/>
  <c r="BF11" i="7"/>
  <c r="AW896" i="2"/>
  <c r="AV896" i="2"/>
  <c r="P896" i="2"/>
  <c r="Q896" i="2"/>
  <c r="K896" i="2"/>
  <c r="M77" i="2"/>
  <c r="L77" i="2"/>
  <c r="AT309" i="5"/>
  <c r="AS309" i="5"/>
  <c r="BR100" i="5"/>
  <c r="BQ100" i="5"/>
  <c r="AK885" i="2"/>
  <c r="CD312" i="5"/>
  <c r="CC312" i="5"/>
  <c r="BR309" i="5"/>
  <c r="BQ309" i="5"/>
  <c r="AO97" i="19"/>
  <c r="K97" i="19" s="1"/>
  <c r="BX93" i="5"/>
  <c r="BW93" i="5"/>
  <c r="BO93" i="5"/>
  <c r="V99" i="5"/>
  <c r="U99" i="5"/>
  <c r="M99" i="5"/>
  <c r="AH97" i="19"/>
  <c r="AG97" i="19"/>
  <c r="AH312" i="5"/>
  <c r="AG312" i="5"/>
  <c r="BQ52" i="7"/>
  <c r="BR52" i="7"/>
  <c r="DB97" i="19"/>
  <c r="DA97" i="19"/>
  <c r="CP93" i="5"/>
  <c r="CO93" i="5"/>
  <c r="DB93" i="5"/>
  <c r="DA93" i="5"/>
  <c r="BM1252" i="2"/>
  <c r="BL1252" i="2"/>
  <c r="AT97" i="19"/>
  <c r="AS97" i="19"/>
  <c r="U52" i="7"/>
  <c r="V52" i="7"/>
  <c r="M52" i="7"/>
  <c r="CV312" i="5"/>
  <c r="CU312" i="5"/>
  <c r="CM312" i="5"/>
  <c r="M64" i="2"/>
  <c r="L64" i="2"/>
  <c r="O111" i="5"/>
  <c r="P111" i="5"/>
  <c r="CO67" i="5"/>
  <c r="CP67" i="5"/>
  <c r="AS67" i="5"/>
  <c r="AT67" i="5"/>
  <c r="BQ885" i="2"/>
  <c r="M97" i="2"/>
  <c r="L97" i="2"/>
  <c r="M63" i="2"/>
  <c r="L63" i="2"/>
  <c r="AT98" i="5"/>
  <c r="AS98" i="5"/>
  <c r="CJ312" i="5"/>
  <c r="CI312" i="5"/>
  <c r="BI249" i="7"/>
  <c r="BL207" i="7"/>
  <c r="BK207" i="7"/>
  <c r="BL877" i="2"/>
  <c r="BM877" i="2"/>
  <c r="BX249" i="7"/>
  <c r="BW249" i="7"/>
  <c r="AV864" i="2"/>
  <c r="AW864" i="2"/>
  <c r="CO32" i="19"/>
  <c r="M1115" i="2"/>
  <c r="L1115" i="2"/>
  <c r="CJ207" i="7"/>
  <c r="CG249" i="7"/>
  <c r="CI207" i="7"/>
  <c r="L867" i="2"/>
  <c r="M867" i="2"/>
  <c r="P864" i="2"/>
  <c r="Q864" i="2"/>
  <c r="K864" i="2"/>
  <c r="AF885" i="2"/>
  <c r="AG885" i="2"/>
  <c r="AT99" i="5"/>
  <c r="AS99" i="5"/>
  <c r="P211" i="7"/>
  <c r="O211" i="7"/>
  <c r="O12" i="7"/>
  <c r="P12" i="7"/>
  <c r="CD97" i="19"/>
  <c r="CC97" i="19"/>
  <c r="AA11" i="7"/>
  <c r="AB11" i="7"/>
  <c r="S11" i="7"/>
  <c r="X885" i="2"/>
  <c r="Y885" i="2"/>
  <c r="BT885" i="2"/>
  <c r="BU885" i="2"/>
  <c r="P129" i="20"/>
  <c r="O129" i="20"/>
  <c r="AW1131" i="2"/>
  <c r="AV1131" i="2"/>
  <c r="J885" i="2"/>
  <c r="BW11" i="7"/>
  <c r="BX11" i="7"/>
  <c r="BO11" i="7"/>
  <c r="BI885" i="2"/>
  <c r="AY97" i="19"/>
  <c r="M88" i="2"/>
  <c r="L88" i="2"/>
  <c r="AV886" i="2"/>
  <c r="AW886" i="2"/>
  <c r="CP98" i="5"/>
  <c r="CO98" i="5"/>
  <c r="AH207" i="7"/>
  <c r="AE249" i="7"/>
  <c r="AG207" i="7"/>
  <c r="S207" i="7"/>
  <c r="O68" i="5"/>
  <c r="P68" i="5"/>
  <c r="Q1131" i="2"/>
  <c r="P1131" i="2"/>
  <c r="K1131" i="2"/>
  <c r="BM1131" i="2"/>
  <c r="BL1131" i="2"/>
  <c r="BK885" i="2"/>
  <c r="BM1251" i="2"/>
  <c r="BL1251" i="2"/>
  <c r="K11" i="7"/>
  <c r="CO52" i="7"/>
  <c r="CP52" i="7"/>
  <c r="L891" i="2"/>
  <c r="M891" i="2"/>
  <c r="M75" i="2"/>
  <c r="L75" i="2"/>
  <c r="U885" i="2"/>
  <c r="AB312" i="5"/>
  <c r="AA312" i="5"/>
  <c r="S312" i="5"/>
  <c r="AF877" i="2"/>
  <c r="AG877" i="2"/>
  <c r="CU11" i="7"/>
  <c r="CV11" i="7"/>
  <c r="CM11" i="7"/>
  <c r="AG1112" i="2"/>
  <c r="AF1112" i="2"/>
  <c r="AT100" i="5"/>
  <c r="AS100" i="5"/>
  <c r="AG1131" i="2"/>
  <c r="AF1131" i="2"/>
  <c r="DB207" i="7"/>
  <c r="DA207" i="7"/>
  <c r="CY249" i="7"/>
  <c r="CM207" i="7"/>
  <c r="M1113" i="2"/>
  <c r="L1113" i="2"/>
  <c r="M32" i="19"/>
  <c r="K886" i="2"/>
  <c r="AV877" i="2"/>
  <c r="AW877" i="2"/>
  <c r="CP97" i="19"/>
  <c r="CO97" i="19"/>
  <c r="M81" i="2"/>
  <c r="L81" i="2"/>
  <c r="P877" i="2"/>
  <c r="K877" i="2"/>
  <c r="Q877" i="2"/>
  <c r="Q1112" i="2"/>
  <c r="P1112" i="2"/>
  <c r="K1112" i="2"/>
  <c r="AY11" i="7"/>
  <c r="AZ11" i="7"/>
  <c r="AQ11" i="7"/>
  <c r="BR94" i="5"/>
  <c r="BQ94" i="5"/>
  <c r="O42" i="7"/>
  <c r="P42" i="7"/>
  <c r="M98" i="2"/>
  <c r="L98" i="2"/>
  <c r="AG1252" i="2"/>
  <c r="AF1252" i="2"/>
  <c r="BM896" i="2"/>
  <c r="BL896" i="2"/>
  <c r="CP94" i="5"/>
  <c r="CO94" i="5"/>
  <c r="CP100" i="5"/>
  <c r="CO100" i="5"/>
  <c r="AJ885" i="2"/>
  <c r="P95" i="5"/>
  <c r="O95" i="5"/>
  <c r="AN93" i="5"/>
  <c r="AM93" i="5"/>
  <c r="BD885" i="2"/>
  <c r="BE885" i="2"/>
  <c r="U41" i="7"/>
  <c r="V41" i="7"/>
  <c r="M41" i="7"/>
  <c r="M76" i="2"/>
  <c r="L76" i="2"/>
  <c r="BX312" i="5"/>
  <c r="BW312" i="5"/>
  <c r="BO312" i="5"/>
  <c r="K32" i="19"/>
  <c r="V100" i="5"/>
  <c r="U100" i="5"/>
  <c r="M100" i="5"/>
  <c r="BQ41" i="7"/>
  <c r="BR41" i="7"/>
  <c r="AZ97" i="19"/>
  <c r="BF97" i="19"/>
  <c r="BE97" i="19"/>
  <c r="AN97" i="19"/>
  <c r="AM97" i="19"/>
  <c r="V309" i="5"/>
  <c r="U309" i="5"/>
  <c r="M309" i="5"/>
  <c r="AN312" i="5"/>
  <c r="AM312" i="5"/>
  <c r="BP885" i="2"/>
  <c r="BR310" i="5"/>
  <c r="BQ310" i="5"/>
  <c r="CD207" i="7"/>
  <c r="CA249" i="7"/>
  <c r="BO249" i="7" s="1"/>
  <c r="CC207" i="7"/>
  <c r="AW1251" i="2"/>
  <c r="AV1251" i="2"/>
  <c r="AB93" i="5"/>
  <c r="AA93" i="5"/>
  <c r="S93" i="5"/>
  <c r="K41" i="7"/>
  <c r="O885" i="2"/>
  <c r="BL97" i="19"/>
  <c r="BK97" i="19"/>
  <c r="V98" i="5"/>
  <c r="U98" i="5"/>
  <c r="M98" i="5"/>
  <c r="AU885" i="2"/>
  <c r="AT94" i="5"/>
  <c r="AS94" i="5"/>
  <c r="DB312" i="5"/>
  <c r="DA312" i="5"/>
  <c r="CO41" i="7"/>
  <c r="CP41" i="7"/>
  <c r="BM97" i="19"/>
  <c r="BR97" i="19" s="1"/>
  <c r="BM1112" i="2"/>
  <c r="BL1112" i="2"/>
  <c r="U67" i="5"/>
  <c r="M67" i="5"/>
  <c r="V67" i="5"/>
  <c r="M95" i="2"/>
  <c r="L95" i="2"/>
  <c r="M58" i="2"/>
  <c r="L58" i="2"/>
  <c r="P11" i="19"/>
  <c r="O11" i="19"/>
  <c r="P216" i="5"/>
  <c r="O216" i="5"/>
  <c r="U32" i="19"/>
  <c r="BR249" i="7" l="1"/>
  <c r="BQ249" i="7"/>
  <c r="P67" i="5"/>
  <c r="O67" i="5"/>
  <c r="P98" i="5"/>
  <c r="O98" i="5"/>
  <c r="P309" i="5"/>
  <c r="O309" i="5"/>
  <c r="CO11" i="7"/>
  <c r="CP11" i="7"/>
  <c r="AH249" i="7"/>
  <c r="AG249" i="7"/>
  <c r="S249" i="7"/>
  <c r="L896" i="2"/>
  <c r="M896" i="2"/>
  <c r="M1251" i="2"/>
  <c r="L1251" i="2"/>
  <c r="AT312" i="5"/>
  <c r="AS312" i="5"/>
  <c r="M1252" i="2"/>
  <c r="L1252" i="2"/>
  <c r="P94" i="5"/>
  <c r="O94" i="5"/>
  <c r="BF249" i="7"/>
  <c r="BE249" i="7"/>
  <c r="AQ249" i="7"/>
  <c r="V312" i="5"/>
  <c r="U312" i="5"/>
  <c r="M312" i="5"/>
  <c r="M1131" i="2"/>
  <c r="L1131" i="2"/>
  <c r="BL249" i="7"/>
  <c r="BK249" i="7"/>
  <c r="BR93" i="5"/>
  <c r="BQ93" i="5"/>
  <c r="P210" i="7"/>
  <c r="O210" i="7"/>
  <c r="P97" i="19"/>
  <c r="O97" i="19"/>
  <c r="P885" i="2"/>
  <c r="K885" i="2"/>
  <c r="Q885" i="2"/>
  <c r="P100" i="5"/>
  <c r="O100" i="5"/>
  <c r="BR312" i="5"/>
  <c r="BQ312" i="5"/>
  <c r="M1112" i="2"/>
  <c r="L1112" i="2"/>
  <c r="L877" i="2"/>
  <c r="M877" i="2"/>
  <c r="L886" i="2"/>
  <c r="M886" i="2"/>
  <c r="CP207" i="7"/>
  <c r="CO207" i="7"/>
  <c r="BL885" i="2"/>
  <c r="BM885" i="2"/>
  <c r="V207" i="7"/>
  <c r="U207" i="7"/>
  <c r="M207" i="7"/>
  <c r="BQ11" i="7"/>
  <c r="BR11" i="7"/>
  <c r="U11" i="7"/>
  <c r="V11" i="7"/>
  <c r="M11" i="7"/>
  <c r="BQ97" i="19"/>
  <c r="O52" i="7"/>
  <c r="P52" i="7"/>
  <c r="P99" i="5"/>
  <c r="O99" i="5"/>
  <c r="AN249" i="7"/>
  <c r="AM249" i="7"/>
  <c r="DH249" i="7"/>
  <c r="DG249" i="7"/>
  <c r="AT207" i="7"/>
  <c r="AS207" i="7"/>
  <c r="CD249" i="7"/>
  <c r="CC249" i="7"/>
  <c r="AV885" i="2"/>
  <c r="AW885" i="2"/>
  <c r="V93" i="5"/>
  <c r="U93" i="5"/>
  <c r="M93" i="5"/>
  <c r="O41" i="7"/>
  <c r="P41" i="7"/>
  <c r="AS11" i="7"/>
  <c r="AT11" i="7"/>
  <c r="P32" i="19"/>
  <c r="O32" i="19"/>
  <c r="DB249" i="7"/>
  <c r="DA249" i="7"/>
  <c r="CM249" i="7"/>
  <c r="L864" i="2"/>
  <c r="M864" i="2"/>
  <c r="CJ249" i="7"/>
  <c r="CI249" i="7"/>
  <c r="CP312" i="5"/>
  <c r="CO312" i="5"/>
  <c r="O11" i="7" l="1"/>
  <c r="P11" i="7"/>
  <c r="CP249" i="7"/>
  <c r="CO249" i="7"/>
  <c r="P207" i="7"/>
  <c r="O207" i="7"/>
  <c r="AT249" i="7"/>
  <c r="AS249" i="7"/>
  <c r="P93" i="5"/>
  <c r="O93" i="5"/>
  <c r="L885" i="2"/>
  <c r="M885" i="2"/>
  <c r="P312" i="5"/>
  <c r="O312" i="5"/>
  <c r="V249" i="7"/>
  <c r="U249" i="7"/>
  <c r="M249" i="7"/>
  <c r="P249" i="7" l="1"/>
  <c r="O249" i="7"/>
</calcChain>
</file>

<file path=xl/comments1.xml><?xml version="1.0" encoding="utf-8"?>
<comments xmlns="http://schemas.openxmlformats.org/spreadsheetml/2006/main">
  <authors>
    <author>tc={00A1001C-00F8-48C5-A980-00FA00E200ED}</author>
    <author>tc={00570049-00D9-4338-84FB-002E0086007F}</author>
    <author>tc={002C009A-0070-40E5-B999-000100E100B5}</author>
    <author>tc={005C003B-0098-451E-A19B-003600AA0048}</author>
    <author>tc={003D0037-00DD-4D80-AA63-0072004200E8}</author>
    <author>tc={00CC004C-005E-4584-93E9-001C00DF0035}</author>
    <author>Admin</author>
    <author>tc={00F40066-0045-4CBE-8B08-0038005A00BF}</author>
    <author>tc={00D700C6-00C7-4A18-A30D-004500A40088}</author>
    <author>tc={009F00FE-00E3-4F90-BD33-0076002B00EF}</author>
    <author>tc={00F9006B-00C2-400A-9B46-0043003F0036}</author>
    <author>tc={00F10069-00BC-49BA-A080-004C00910005}</author>
    <author>tc={009B00AE-00DB-47F6-BA37-00DD004A0064}</author>
    <author>tc={00A200C7-00BA-477A-84C4-00900058008F}</author>
    <author>tc={0025009B-00F4-4597-ADA4-00F900610000}</author>
    <author>tc={00DD0092-0072-415D-83E5-00D7006900D5}</author>
    <author>tc={00AC009D-0058-42B4-992E-00C600420062}</author>
    <author>tc={00A700A8-0081-418E-8F2A-00E400360047}</author>
    <author>tc={001100B3-0029-4E04-B898-009C00D300B1}</author>
    <author>tc={00A30065-00CD-4EA5-900F-007900880063}</author>
    <author>tc={00A30022-00ED-449F-95A8-00A00052005A}</author>
    <author>tc={004B0066-0002-402B-BADC-004B00FE00C1}</author>
    <author>tc={00D10051-0089-4CBC-A143-00DA00770032}</author>
    <author>tc={00950000-00CB-42F8-B0B2-00E200AD00CF}</author>
    <author>tc={001C0003-00B1-4708-953D-00D200F30055}</author>
    <author>tc={00700067-00E5-4B30-8550-005B006600DC}</author>
    <author>tc={0084009B-00E3-4903-974A-006E0076009B}</author>
    <author>tc={00E900F7-00B2-4B8A-B8E9-000D0091002A}</author>
    <author>tc={00F10013-000C-43B6-A863-00C0000100FB}</author>
    <author>tc={00C70042-00A4-4050-B843-00D200D100F4}</author>
    <author>tc={00E90075-00C6-40E0-86FD-007900820025}</author>
    <author>tc={006900D3-0057-4844-9D65-00F000FE0021}</author>
  </authors>
  <commentList>
    <comment ref="C12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Собственник мощностей
</t>
        </r>
      </text>
    </comment>
    <comment ref="C3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стн получаемые при кранении СПГ в плавучем хранилище. Идущие на стн в качетсе отпарного газа
</t>
        </r>
      </text>
    </comment>
    <comment ref="C40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объем содержит объемы  ДРОД т.к. транспортировку осуществляет ГДО в адрес ГПП
</t>
        </r>
      </text>
    </comment>
    <comment ref="C96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в сумму не идет, тк сидят объемы в ГДЯ и ГДУ - новая строка - сумма на процеесинг (МУ+Новатэк)
</t>
        </r>
      </text>
    </comment>
    <comment ref="C9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ГДЯ=(на УЗПКТ +на процесс Новатэк) , только без продажи на новатэк
</t>
        </r>
      </text>
    </comment>
    <comment ref="C99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считаем весь ГДУ =(на УЗПКТ +на процесс Новатэк) , только без продажи на новатэк
</t>
        </r>
      </text>
    </comment>
    <comment ref="C10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15.01.2026 Подлевских А.С.:
По указанию ТНТ
</t>
        </r>
      </text>
    </comment>
    <comment ref="C108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C118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ГПП покупает у ГДУ сырье на переработку для получения получения продуктов на заполнение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C225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- для заполнения серных ям,
Есть протокол
</t>
        </r>
      </text>
    </comment>
    <comment ref="C246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255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291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C336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C405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429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C448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User
07.11 изменно название
</t>
        </r>
      </text>
    </comment>
    <comment ref="C480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C515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21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73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добавла СК на СТН, так как этот объем ПАО продает ГДИ
</t>
        </r>
      </text>
    </comment>
    <comment ref="C574" authorId="2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нефть покупка
</t>
        </r>
      </text>
    </comment>
    <comment ref="C578" authorId="2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нефть заполяр становится газпромовской , как только появляется труба в транснефти- альтернат схема
</t>
        </r>
      </text>
    </comment>
    <comment ref="C590" authorId="2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C594" authorId="2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596" authorId="2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C640" authorId="2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C706" authorId="2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переименовать
</t>
        </r>
      </text>
    </comment>
    <comment ref="C868" authorId="2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Тарасевич Елена Сергеевна:
Добавлен показатель (НК из повторной переработки СОГ на НТА с сентября 2026 г.
</t>
        </r>
      </text>
    </comment>
    <comment ref="C961" authorId="2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03/02 Добавлена строка
</t>
        </r>
      </text>
    </comment>
    <comment ref="C1108" authorId="3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топливо газообразное + кокс
</t>
        </r>
      </text>
    </comment>
    <comment ref="C1203" authorId="3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</commentList>
</comments>
</file>

<file path=xl/comments2.xml><?xml version="1.0" encoding="utf-8"?>
<comments xmlns="http://schemas.openxmlformats.org/spreadsheetml/2006/main">
  <authors>
    <author>tc={00AC005A-002B-4346-A99B-003D00A600B4}</author>
    <author>tc={0066008B-004F-4F8D-8180-00DF003E004E}</author>
    <author>tc={00FD0021-00E8-4949-BB91-009700240059}</author>
    <author>tc={00C00045-00B1-4D5D-948B-00FE007400A7}</author>
    <author>tc={00C20054-00FD-481B-BFE7-008F008100B6}</author>
    <author>tc={00FB0021-0046-4A4B-9B1B-007800130075}</author>
    <author>tc={00660044-00B2-4AF1-9095-002300BF0021}</author>
    <author>tc={00BB00E4-0020-48ED-AC93-001400D10094}</author>
  </authors>
  <commentList>
    <comment ref="D2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D3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D32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потери на производстве 3 + У71 (КГН) + У21 + У41
</t>
        </r>
      </text>
    </comment>
    <comment ref="D51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от переработки ск и шфлу
</t>
        </r>
      </text>
    </comment>
    <comment ref="D60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с потерями на У500, У505
</t>
        </r>
      </text>
    </comment>
    <comment ref="D64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Разница междду валовым СК и СК на переработку
</t>
        </r>
      </text>
    </comment>
    <comment ref="D68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с потерями на У515
</t>
        </r>
      </text>
    </comment>
    <comment ref="D78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</commentList>
</comments>
</file>

<file path=xl/comments3.xml><?xml version="1.0" encoding="utf-8"?>
<comments xmlns="http://schemas.openxmlformats.org/spreadsheetml/2006/main">
  <authors>
    <author>tc={007A004B-00FE-49E5-95A8-001A00C500A2}</author>
    <author>tc={00A90063-0054-44DF-B92F-00F8009300DA}</author>
    <author>tc={00250033-0041-47B8-AA0F-00BE00D8009E}</author>
  </authors>
  <commentList>
    <comment ref="D28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Входят сбросные газа - более 7-9 %, остальное потери
</t>
        </r>
      </text>
    </comment>
    <comment ref="D32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D4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включая поставку на ГРС Крутянская
</t>
        </r>
      </text>
    </comment>
  </commentList>
</comments>
</file>

<file path=xl/comments4.xml><?xml version="1.0" encoding="utf-8"?>
<comments xmlns="http://schemas.openxmlformats.org/spreadsheetml/2006/main">
  <authors>
    <author>tc={00D9001E-00F0-40A5-8D0A-0013002300AB}</author>
    <author>Admin</author>
    <author>tc={00400047-0051-4500-A59A-000A00DC001D}</author>
    <author>tc={00750030-0056-415F-B9B9-007700BD0072}</author>
    <author>tc={00510046-009A-420B-8A56-005D00110025}</author>
    <author>tc={006D0074-00C5-4F4F-A299-003800800054}</author>
    <author>tc={004100E2-0054-4CCF-9AF6-000D007E00A2}</author>
    <author>tc={00D400E6-009C-4BAF-A019-006C00590012}</author>
    <author>tc={00690075-0080-446B-93C3-00E8004500ED}</author>
    <author>tc={009C0014-00F2-47F5-A272-009300FB0034}</author>
    <author>tc={00080095-00BE-4B04-971B-0071006E0087}</author>
    <author>tc={00A00017-00DC-4097-9F72-00F600D400AF}</author>
    <author>tc={002B007D-0043-4EA4-9B29-002F00B200EB}</author>
    <author>tc={005B00BE-00DC-4BAC-B891-004700EE00B1}</author>
    <author>tc={003B00E8-005F-4390-8E47-004800B400B0}</author>
    <author>tc={00D70001-0053-46EB-AD68-003500FB0082}</author>
    <author>tc={002400D4-0035-4373-9DA4-00B800300005}</author>
    <author>tc={00A60096-007E-4FA0-992E-007D004D00D3}</author>
    <author>tc={00A60047-0024-4E83-84B6-004F004E00AF}</author>
    <author>tc={000500DF-00A2-4FB9-A78B-00760021003F}</author>
    <author>tc={00E7008D-00CF-4A38-84F0-003900BA0046}</author>
  </authors>
  <commentList>
    <comment ref="D18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03/02 изменена формула
</t>
        </r>
      </text>
    </comment>
    <comment ref="D2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15.01.2026 Подлевских А.С.:
По указанию ТНТ.
Необходимо внести строчку в файл для факта
</t>
        </r>
      </text>
    </comment>
    <comment ref="D41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 29.11,2022
</t>
        </r>
      </text>
    </comment>
    <comment ref="D43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03/02 изменена формула
</t>
        </r>
      </text>
    </comment>
    <comment ref="D48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D49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 раздел перенесен из п 4,17-4,19
</t>
        </r>
      </text>
    </comment>
    <comment ref="D57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актуализировать формулу
</t>
        </r>
      </text>
    </comment>
    <comment ref="D59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15.01.2026 Подлевских А.С.:
По указанию ТНТ.
Необходимо внести строчку в файл для факта
</t>
        </r>
      </text>
    </comment>
    <comment ref="D79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показатель.
Применяется для увеличения октанового числа бензинов, спосбствует более полному сгоранию топлива, рредотвращает коррозию.б
</t>
        </r>
      </text>
    </comment>
    <comment ref="J114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в АСБУ перепутаны местами еденицы измерения
</t>
        </r>
      </text>
    </comment>
    <comment ref="D134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135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136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194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30.11. изменена формула
</t>
        </r>
      </text>
    </comment>
    <comment ref="D207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актуализировать формулу
</t>
        </r>
      </text>
    </comment>
    <comment ref="D21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03/02 изменена формула
</t>
        </r>
      </text>
    </comment>
    <comment ref="D214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 
</t>
        </r>
      </text>
    </comment>
    <comment ref="D215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Пользователь Windows:
переработка нестабильного конденсата и нефти для ПАО "Газпром" по договору стабилизации
</t>
        </r>
      </text>
    </comment>
    <comment ref="D233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Пользователь Windows:
Прием СК с УСК НПТР
</t>
        </r>
      </text>
    </comment>
    <comment ref="D240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Пользователь Windows:
Приемм нефти
</t>
        </r>
      </text>
    </comment>
    <comment ref="D248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формула
</t>
        </r>
      </text>
    </comment>
    <comment ref="D251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формулы в АСБУ нет
</t>
        </r>
      </text>
    </comment>
  </commentList>
</comments>
</file>

<file path=xl/comments5.xml><?xml version="1.0" encoding="utf-8"?>
<comments xmlns="http://schemas.openxmlformats.org/spreadsheetml/2006/main">
  <authors>
    <author>tc={0075000C-00EF-48C8-ADD1-0009002C0088}</author>
  </authors>
  <commentList>
    <comment ref="D32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
из плана по добые конденсат + нефть ДРОД
</t>
        </r>
      </text>
    </comment>
  </commentList>
</comments>
</file>

<file path=xl/comments6.xml><?xml version="1.0" encoding="utf-8"?>
<comments xmlns="http://schemas.openxmlformats.org/spreadsheetml/2006/main">
  <authors>
    <author>tc={00E2002C-00D5-4032-A1F3-00B10000007A}</author>
    <author>tc={00300023-0021-4DA8-A958-006100790006}</author>
    <author>tc={004E008A-0075-4C1B-8365-0068002C004D}</author>
    <author>tc={006B00B1-00A1-43F0-A7E1-005F00B80022}</author>
    <author>tc={003D00B5-001A-4237-AE7C-00ED006200A1}</author>
    <author>tc={0084006B-00EC-4737-BD8F-00C900160093}</author>
    <author>tc={006B0082-0023-4549-A4DA-009900D40018}</author>
    <author>tc={00230037-00D2-4982-9D82-002100E100DC}</author>
    <author>tc={00D200A9-00AB-483F-9A90-00F600250034}</author>
    <author>tc={0076007C-0078-4A5E-92C2-000D007200C1}</author>
    <author>tc={00140000-002C-4A38-825A-00AA0015004C}</author>
    <author>tc={002800B2-0018-4AF3-BE89-00E10021000D}</author>
    <author>tc={0014004E-003D-4D53-8AED-009400A8003D}</author>
    <author>tc={00200085-0088-46D4-9BB9-000C005B00B0}</author>
    <author>tc={006800EA-00B6-485B-B673-00B6002F009D}</author>
    <author>tc={002100F3-00A9-4DE3-A8EE-00F700CB00D8}</author>
    <author>tc={007500B8-00EC-45C5-A35C-009D00870051}</author>
    <author>tc={00E9003C-0008-444C-8B75-008300C40047}</author>
    <author>tc={008000FA-00A8-43A8-95EF-00BE00F20037}</author>
    <author>tc={00EB0078-003F-469A-A5FF-004C00F10073}</author>
    <author>tc={00490001-0047-4D01-8226-008F001500C7}</author>
  </authors>
  <commentList>
    <comment ref="D20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2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26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поставка в адрес трейдера
</t>
        </r>
      </text>
    </comment>
    <comment ref="D27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D28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30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:
убрать формулу
</t>
        </r>
      </text>
    </comment>
    <comment ref="D3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3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33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34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D35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36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37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38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0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2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5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6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D47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формула
</t>
        </r>
      </text>
    </comment>
    <comment ref="D48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</commentList>
</comments>
</file>

<file path=xl/comments7.xml><?xml version="1.0" encoding="utf-8"?>
<comments xmlns="http://schemas.openxmlformats.org/spreadsheetml/2006/main">
  <authors>
    <author>tc={00C4008B-00A3-44D5-9C76-002F00E7007E}</author>
    <author>tc={00C40040-00A0-418D-9276-00640084000B}</author>
    <author>Admin</author>
    <author>tc={000E00C9-00EA-4F47-A5C1-007200070043}</author>
    <author>tc={00AB004A-009B-44A0-83C8-009A005800FF}</author>
    <author>tc={00E10071-0043-4D4F-9224-000300AE001F}</author>
    <author>tc={005C0005-00D8-4F19-AD45-001C00C80042}</author>
    <author>tc={00600034-0003-4461-8016-003A007700DF}</author>
    <author>tc={008900A7-00AB-4969-A32E-006100CE005B}</author>
    <author>tc={0030008A-00A6-47ED-8821-003500AA005A}</author>
    <author>tc={005E00E4-001F-4D7F-9F14-001A00A7006E}</author>
    <author>tc={007D0057-00B9-4D21-A5E8-0085001E0096}</author>
    <author>tc={00BE007A-001F-4464-9A40-007800B90088}</author>
    <author>tc={00C500E7-00F2-4D56-818A-006700B000C9}</author>
    <author>tc={00B60076-0031-4C20-A2E8-004D00010099}</author>
    <author>tc={003D00EE-0004-41B5-AFF5-00AD00FB0050}</author>
    <author>tc={005000E0-00A9-4886-8F87-002E006700BD}</author>
    <author>tc={00D30074-00EE-403A-8873-000700480059}</author>
    <author>tc={004300C5-0061-40F3-8C0A-00EB00C100EF}</author>
    <author>tc={0034004F-00A3-4B76-8BB1-00B40072005D}</author>
    <author>tc={007F00E0-0036-4226-8CD0-0056007D000A}</author>
    <author>tc={0035009B-0098-43D8-B255-00D300760065}</author>
    <author>tc={00FC00B5-0096-4AF2-98A0-0047004F000A}</author>
  </authors>
  <commentList>
    <comment ref="D10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A14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УНГК добыча НК+ попут нефть УНКГМ
</t>
        </r>
      </text>
    </comment>
    <comment ref="D1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15.01.2026 Подлевских А.С.:
По указанию ТНТ.
Необходимо внести в файл для факта
</t>
        </r>
      </text>
    </comment>
    <comment ref="A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Windows User:
Поставка возможна по 2 схемам (1) С учетом УСК у КПНЗ (мощность 1 млн т) 2) Более 1 млн тонн НК, весь объем идет на прямую на переработку УЗПКТ-СЗСК как собственность ПАО, а после СЗСК продажа СК в адрес ГПНЗ). Вопрос: есть ли договор у ГПНЗ с ПАО на реализацию СК?????
</t>
        </r>
      </text>
    </comment>
    <comment ref="D28" authorId="4" shapeId="0">
      <text/>
    </comment>
    <comment ref="D33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новый раздел
</t>
        </r>
      </text>
    </comment>
    <comment ref="A50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весь объем и на СЗСК И В Альт схему 
</t>
        </r>
      </text>
    </comment>
    <comment ref="D53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C54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Крымская собственность гду в адрес ГПП на 
возможно остатки и заполнение системы
</t>
        </r>
      </text>
    </comment>
    <comment ref="D54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C55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16.02 Крымская: поставка нефти по давальчнской схеме  (без оплаты) для нужд ООО Газпром подзем ремонт Уренгой" для проведения глушения скважин для ГРС 
</t>
        </r>
      </text>
    </comment>
    <comment ref="D56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A57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фаза 2
</t>
        </r>
      </text>
    </comment>
    <comment ref="D58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0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 новая строка
</t>
        </r>
      </text>
    </comment>
    <comment ref="D62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5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перенесена из раздела Поставка   газового конденсата 
в адрес  трейдера
</t>
        </r>
      </text>
    </comment>
    <comment ref="D66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новый раздел
</t>
        </r>
      </text>
    </comment>
    <comment ref="D68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Подлевских:
23.01.26 Добавили строку, так как появился автовывоз
</t>
        </r>
      </text>
    </comment>
    <comment ref="A71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в систему ЕСГ
</t>
        </r>
      </text>
    </comment>
    <comment ref="D73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перенесено
</t>
        </r>
      </text>
    </comment>
    <comment ref="C83" authorId="2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внести данные
</t>
        </r>
      </text>
    </comment>
    <comment ref="D83" authorId="2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внести данные
</t>
        </r>
      </text>
    </comment>
  </commentList>
</comments>
</file>

<file path=xl/comments8.xml><?xml version="1.0" encoding="utf-8"?>
<comments xmlns="http://schemas.openxmlformats.org/spreadsheetml/2006/main">
  <authors>
    <author>tc={00C000B9-006D-4041-940E-008D000B0013}</author>
    <author>tc={00F100EF-0004-438C-A4F5-007800E80055}</author>
    <author>tc={00650087-00E4-4F5B-BAE5-004900C2007A}</author>
    <author>tc={00780022-009B-4564-8B0F-00E600CE0033}</author>
    <author>tc={007200A8-006B-4C1D-9583-00B200AF00A6}</author>
    <author>tc={009F00D1-008B-4E24-9ABB-009C00200054}</author>
  </authors>
  <commentList>
    <comment ref="D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Для извлечения выпавшего в пласте конденсата закачивают сухой газ, НГКС поднимается на поверхность за счёт энергии закачиваемого газа. Этот газ суммируется к объёму добытого газа.
</t>
        </r>
      </text>
    </comment>
    <comment ref="D42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25/01 изменено название
</t>
        </r>
      </text>
    </comment>
    <comment ref="A44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Горобец Д.В. 25.01.2023 
ГК в объеме 0,6 тыс тон добыт на Светлоградском ГПУ из него 0,3 тыс. т проданы в ПАО и 0,3 тыс. тонн закачан в трубопровод для борьбы с отложением парафинов., где он смешивается с 95,9 тыс. тонн НГКС добытого на ГПУ Коневское и продается ПАО в объеме как НГКС ПАО в объеме 96.2   
</t>
        </r>
      </text>
    </comment>
    <comment ref="D44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СК используется как светлый продукт в качестве СТН  для удаления парафинов в трубе и закачивается в составе НГКС и на выходе уже получается темный проукт в составе НГКС . Т.О. СК не считаем в баланс продукции кк СК стн , так как он сидит уже в НГКС, являясь оборотным продуктом. 
</t>
        </r>
      </text>
    </comment>
    <comment ref="D46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A4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Горобец Д.В. 25/01 НГКС валования меньше товара т.к. в товар подмешивается доп. объем ГК необходимый для добавления в трубопровод , для борьбы с парафинами.
</t>
        </r>
      </text>
    </comment>
  </commentList>
</comments>
</file>

<file path=xl/comments9.xml><?xml version="1.0" encoding="utf-8"?>
<comments xmlns="http://schemas.openxmlformats.org/spreadsheetml/2006/main">
  <authors>
    <author>tc={0031000E-0079-4AFE-998B-00F1001A004E}</author>
    <author>tc={00370024-007A-4390-AB63-005700F50047}</author>
    <author>tc={009500B8-00C7-4141-B5BA-001F00D60029}</author>
    <author>tc={002E00AB-0046-49E0-B044-0075005500E7}</author>
    <author>tc={005D0090-00E6-4D15-9FC1-00D7009C0060}</author>
    <author>tc={008B00A2-002D-4861-A783-000900E700DB}</author>
    <author>tc={007000DA-008A-4B88-AF52-00D100C10003}</author>
    <author>tc={00F600EE-0027-4496-BCB1-007C004F00DF}</author>
    <author>tc={00860036-00E5-42AB-89D6-005500C500C3}</author>
    <author>tc={00F3004E-008D-4414-9C36-00B3008A0056}</author>
  </authors>
  <commentList>
    <comment ref="D17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D20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23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tc={00AE00FB-0087-4141-B74B-0074006A00F9}:
Windows User:
Windows  User:
ВНОСИТЬ ДРОДЫ
</t>
        </r>
      </text>
    </comment>
    <comment ref="D25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D26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tc={000C00A3-003B-45C7-A8FB-00CC002400D8}:
Windows User:
ВНОСИТЬ ДРОДЫ
</t>
        </r>
      </text>
    </comment>
    <comment ref="D27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52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D53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tc={00880057-000D-476B-9542-004300D900BE}:
Windows User:
вносить ДРОДЫ
</t>
        </r>
      </text>
    </comment>
    <comment ref="D54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нефть с СК
</t>
        </r>
      </text>
    </comment>
    <comment ref="D55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Со 2 кв. 2026 ГПН планируют постороить свой узел и сами транспортировать до ВСТО
</t>
        </r>
      </text>
    </comment>
  </commentList>
</comments>
</file>

<file path=xl/comments10.xml><?xml version="1.0" encoding="utf-8"?>
<comments xmlns="http://schemas.openxmlformats.org/spreadsheetml/2006/main">
  <authors>
    <author>tc={000E00AF-0055-43A0-8157-00A7007B0010}</author>
    <author>tc={00B50069-00A1-4FF1-A1E0-00B300CA00DD}</author>
    <author>tc={007500DE-0057-411F-917D-009E008A0003}</author>
    <author>tc={00FC00E9-00A2-4E1F-8403-0053009100E1}</author>
    <author>tc={00A40013-00D8-463D-926B-006F009C006C}</author>
    <author>tc={006800AA-004E-4265-A827-00B600A10097}</author>
    <author>tc={0081006D-00B5-429F-A887-00D7004800D9}</author>
    <author>tc={00CF0061-0060-4562-ADEE-007700C00046}</author>
    <author>tc={004000DE-0040-40A9-B692-002D00D000FD}</author>
    <author>tc={00BC00AE-0025-42E3-9B6B-007A009400E1}</author>
    <author>tc={0080008E-0021-473A-A983-00B40085006D}</author>
    <author>tc={00620013-0047-4265-A574-00E6000500E1}</author>
    <author>tc={00610001-007B-4980-B75F-009D00400018}</author>
  </authors>
  <commentList>
    <comment ref="D10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11.11 измнена формула
</t>
        </r>
      </text>
    </comment>
    <comment ref="D16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ВНОСИТЬ ДАННЫЕ ПО ДРОД
оказание услуг от ГПНЗ для ГД Надым
</t>
        </r>
      </text>
    </comment>
    <comment ref="D17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ВНОСИТЬ ДАННЫЕ ПО ДРОД
</t>
        </r>
      </text>
    </comment>
    <comment ref="D18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20.10 новая строка
</t>
        </r>
      </text>
    </comment>
    <comment ref="D20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20.10. изменена формула
</t>
        </r>
      </text>
    </comment>
    <comment ref="D30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формулы в асбу нет
</t>
        </r>
      </text>
    </comment>
    <comment ref="D32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D34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весь газ идет на стн
</t>
        </r>
      </text>
    </comment>
    <comment ref="D36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мин. Используется на стн все остальное сжигается
</t>
        </r>
      </text>
    </comment>
    <comment ref="A38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часть сжигается на факеле а часть используестя какстн
</t>
        </r>
      </text>
    </comment>
    <comment ref="D38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
</t>
        </r>
      </text>
    </comment>
    <comment ref="D42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D45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User: изменено название
</t>
        </r>
      </text>
    </comment>
  </commentList>
</comments>
</file>

<file path=xl/comments11.xml><?xml version="1.0" encoding="utf-8"?>
<comments xmlns="http://schemas.openxmlformats.org/spreadsheetml/2006/main">
  <authors>
    <author>tc={009E00DD-009C-4E8E-8144-009B001300FC}</author>
    <author>tc={00B300C6-0040-45D9-BFC6-009100840017}</author>
    <author>tc={00EF0072-00C1-40F3-AADA-004B003600D6}</author>
    <author>tc={00C10001-0049-49A9-A2EE-006C000D00D4}</author>
    <author>tc={0077005B-003F-4DD3-A86A-0079009300CE}</author>
  </authors>
  <commentList>
    <comment ref="D17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15.02 убрать формулу
</t>
        </r>
      </text>
    </comment>
    <comment ref="D20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  <comment ref="D23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  <comment ref="D25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D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</commentList>
</comments>
</file>

<file path=xl/comments12.xml><?xml version="1.0" encoding="utf-8"?>
<comments xmlns="http://schemas.openxmlformats.org/spreadsheetml/2006/main">
  <authors>
    <author>tc={002B00C8-006F-4AB0-A668-005300E5003E}</author>
    <author>tc={00C30044-0060-43EF-AE6E-00ED002D0062}</author>
    <author>tc={00C800D8-0028-40FA-94F8-002600B0006D}</author>
    <author>tc={00B00005-00CA-4E90-8825-006F005100BB}</author>
    <author>tc={003100C0-003C-4CCF-9C24-005A00A400ED}</author>
    <author>tc={007B001C-00CB-4B0E-B5F0-008600AE0069}</author>
    <author>tc={0025003D-006A-446A-8D07-00920042007B}</author>
    <author>tc={006400FB-00B9-4F77-AE70-00B400AD00BB}</author>
    <author>tc={000D0067-00C7-43AF-BD25-00CC00F6008B}</author>
    <author>tc={000600A9-0098-42C8-8741-003A0037001D}</author>
  </authors>
  <commentList>
    <comment ref="D10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в формулу внесены правки
</t>
        </r>
      </text>
    </comment>
    <comment ref="D14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 24.11
</t>
        </r>
      </text>
    </comment>
    <comment ref="D16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показатель
</t>
        </r>
      </text>
    </comment>
    <comment ref="D20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показатель
</t>
        </r>
      </text>
    </comment>
    <comment ref="D24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актуализированно название, добавлено " В т.ч."
</t>
        </r>
      </text>
    </comment>
    <comment ref="D26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актуализированно название, добавлено " В т.ч."
</t>
        </r>
      </text>
    </comment>
    <comment ref="C5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Владимировна:проверить ссылку в спраках 
</t>
        </r>
      </text>
    </comment>
    <comment ref="D61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показатель
</t>
        </r>
      </text>
    </comment>
    <comment ref="D76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показатель
</t>
        </r>
      </text>
    </comment>
    <comment ref="D7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показатель
</t>
        </r>
      </text>
    </comment>
  </commentList>
</comments>
</file>

<file path=xl/comments13.xml><?xml version="1.0" encoding="utf-8"?>
<comments xmlns="http://schemas.openxmlformats.org/spreadsheetml/2006/main">
  <authors>
    <author>tc={00D00092-004B-4AF4-8523-00E900360091}</author>
    <author>tc={00E8006C-00F0-49E2-9D52-004B000A00C5}</author>
    <author>tc={007800EE-00C8-4372-9D0B-009900A30034}</author>
    <author>tc={008C00B3-001A-46CC-BA82-004600080032}</author>
    <author>tc={00870089-00C2-4168-A6F6-00BC00ED009B}</author>
    <author>tc={002A0060-0021-4C9F-A96C-0018001D0060}</author>
    <author>tc={008F0085-0065-4DAE-B28F-0081002D0070}</author>
    <author>tc={00BD00D1-0084-4F22-B1F9-00D600B50002}</author>
  </authors>
  <commentList>
    <comment ref="B47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поставка началась с марта 2024
</t>
        </r>
      </text>
    </comment>
    <comment ref="D4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поставка началась с марта 2024
</t>
        </r>
      </text>
    </comment>
    <comment ref="B10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топливо газообразное + кокс
</t>
        </r>
      </text>
    </comment>
    <comment ref="D105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у нас больше от Д353 на топливный газ на нефтехимию
</t>
        </r>
      </text>
    </comment>
    <comment ref="B202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  <comment ref="D202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  <comment ref="B212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на технологию + топливо
</t>
        </r>
      </text>
    </comment>
    <comment ref="D21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на технологию + топливо
</t>
        </r>
      </text>
    </comment>
  </commentList>
</comments>
</file>

<file path=xl/sharedStrings.xml><?xml version="1.0" encoding="utf-8"?>
<sst xmlns="http://schemas.openxmlformats.org/spreadsheetml/2006/main" count="15038" uniqueCount="4952">
  <si>
    <t>Имя</t>
  </si>
  <si>
    <t>Стиль</t>
  </si>
  <si>
    <t>FONT_SIMPLE</t>
  </si>
  <si>
    <t>FONT_FORMULA</t>
  </si>
  <si>
    <t>FONT_TITLE_LVL0</t>
  </si>
  <si>
    <t>Текст пример 1234567890,1234567891</t>
  </si>
  <si>
    <t>FONT_TITLE_LVL1</t>
  </si>
  <si>
    <t>FULL_BORDER</t>
  </si>
  <si>
    <t>FORMAT_PERCENTAGE</t>
  </si>
  <si>
    <t>FONT_CHECKER1</t>
  </si>
  <si>
    <t>RULE_DASH_FOR_ZERO</t>
  </si>
  <si>
    <t>Показатели по переработке углеводородного сырья и производству продукции Группы Газпром на _______________ год/годы</t>
  </si>
  <si>
    <t>Показатели</t>
  </si>
  <si>
    <t>Внутренние настройки листа</t>
  </si>
  <si>
    <t>Един.
 изм.</t>
  </si>
  <si>
    <t>2026</t>
  </si>
  <si>
    <t>2025</t>
  </si>
  <si>
    <t>2026 год 1 квартал</t>
  </si>
  <si>
    <t>2025 год 1 квартал</t>
  </si>
  <si>
    <t>2026 год январь</t>
  </si>
  <si>
    <t>2025 год январь</t>
  </si>
  <si>
    <t>2026 год февраль</t>
  </si>
  <si>
    <t>2025 год февраль</t>
  </si>
  <si>
    <t>2026 год март</t>
  </si>
  <si>
    <t>2025 год март</t>
  </si>
  <si>
    <t>2026 год 2 квартал</t>
  </si>
  <si>
    <t>2025 год 2 квартал</t>
  </si>
  <si>
    <t>2026 год апрель</t>
  </si>
  <si>
    <t>2025 год апрель</t>
  </si>
  <si>
    <t>2026 год май</t>
  </si>
  <si>
    <t>2025 год май</t>
  </si>
  <si>
    <t>2026 год июнь</t>
  </si>
  <si>
    <t>2025 год июнь</t>
  </si>
  <si>
    <t>2026 год 3 квартал</t>
  </si>
  <si>
    <t>2025 год 3 квартал</t>
  </si>
  <si>
    <t>2026 год июль</t>
  </si>
  <si>
    <t>2025 год июль</t>
  </si>
  <si>
    <t>2026 год август</t>
  </si>
  <si>
    <t>2025 год август</t>
  </si>
  <si>
    <t>2026 год сентябрь</t>
  </si>
  <si>
    <t>2025 год сентябрь</t>
  </si>
  <si>
    <t>2026 год 4 квартал</t>
  </si>
  <si>
    <t>2025 год 4 квартал</t>
  </si>
  <si>
    <t>2026 год октябрь</t>
  </si>
  <si>
    <t>2025 год октябрь</t>
  </si>
  <si>
    <t>2026 год ноябрь</t>
  </si>
  <si>
    <t>2025 год ноябрь</t>
  </si>
  <si>
    <t>2026 год декабрь</t>
  </si>
  <si>
    <t>2025 год декабрь</t>
  </si>
  <si>
    <t>Ключ статьи</t>
  </si>
  <si>
    <t>Ключ спец</t>
  </si>
  <si>
    <t>Ключ ввод данных</t>
  </si>
  <si>
    <t>Формулы месяца</t>
  </si>
  <si>
    <t>Формулы % выхода</t>
  </si>
  <si>
    <t>Среднесрочн. план 2026: Вариант утвержденный</t>
  </si>
  <si>
    <t>Факт</t>
  </si>
  <si>
    <t>Отклонение</t>
  </si>
  <si>
    <t>+ / -</t>
  </si>
  <si>
    <t>% вып.</t>
  </si>
  <si>
    <t>year2026:1:2260099</t>
  </si>
  <si>
    <t>year2025:15:None</t>
  </si>
  <si>
    <t>year2026:Q1:1:2260099</t>
  </si>
  <si>
    <t>year2025:Q1:15:None</t>
  </si>
  <si>
    <t>year2026:M1_1:1:2260099</t>
  </si>
  <si>
    <t>year2025:M1_1:15:None</t>
  </si>
  <si>
    <t>year2026:M1_2:1:2260099</t>
  </si>
  <si>
    <t>year2025:M1_2:15:None</t>
  </si>
  <si>
    <t>year2026:M1_3:1:2260099</t>
  </si>
  <si>
    <t>year2025:M1_3:15:None</t>
  </si>
  <si>
    <t>year2026:Q2:1:2260099</t>
  </si>
  <si>
    <t>year2025:Q2:15:None</t>
  </si>
  <si>
    <t>year2026:M2_1:1:2260099</t>
  </si>
  <si>
    <t>year2025:M2_1:15:None</t>
  </si>
  <si>
    <t>year2026:M2_2:1:2260099</t>
  </si>
  <si>
    <t>year2025:M2_2:15:None</t>
  </si>
  <si>
    <t>year2026:M2_3:1:2260099</t>
  </si>
  <si>
    <t>year2025:M2_3:15:None</t>
  </si>
  <si>
    <t>year2026:Q3:1:2260099</t>
  </si>
  <si>
    <t>year2025:Q3:15:None</t>
  </si>
  <si>
    <t>year2026:M3_1:1:2260099</t>
  </si>
  <si>
    <t>year2025:M3_1:15:None</t>
  </si>
  <si>
    <t>year2026:M3_2:1:2260099</t>
  </si>
  <si>
    <t>year2025:M3_2:15:None</t>
  </si>
  <si>
    <t>year2026:M3_3:1:2260099</t>
  </si>
  <si>
    <t>year2025:M3_3:15:None</t>
  </si>
  <si>
    <t>year2026:Q4:1:2260099</t>
  </si>
  <si>
    <t>year2025:Q4:15:None</t>
  </si>
  <si>
    <t>year2026:M4_1:1:2260099</t>
  </si>
  <si>
    <t>year2025:M4_1:15:None</t>
  </si>
  <si>
    <t>year2026:M4_2:1:2260099</t>
  </si>
  <si>
    <t>year2025:M4_2:15:None</t>
  </si>
  <si>
    <t>year2026:M4_3:1:2260099</t>
  </si>
  <si>
    <t>year2025:M4_3:15:None</t>
  </si>
  <si>
    <t>Раздел 1. Прогнозные показатели по переработке углеводородного сырья и производству продукции ПАО "Газпром" и основных дочерних обществ</t>
  </si>
  <si>
    <t>CЫРЬЕ</t>
  </si>
  <si>
    <t>1.</t>
  </si>
  <si>
    <t>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</si>
  <si>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</si>
  <si>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</si>
  <si>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</si>
  <si>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</si>
  <si>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</si>
  <si>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</si>
  <si>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</si>
  <si>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</si>
  <si>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</si>
  <si>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</si>
  <si>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</si>
  <si>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</si>
  <si>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</si>
  <si>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</si>
  <si>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</si>
  <si>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</t>
  </si>
  <si>
    <t>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</si>
  <si>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</si>
  <si>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</si>
  <si>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</si>
  <si>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</si>
  <si>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</si>
  <si>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</si>
  <si>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</si>
  <si>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</si>
  <si>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</t>
  </si>
  <si>
    <t>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</si>
  <si>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</si>
  <si>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</si>
  <si>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</si>
  <si>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</si>
  <si>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</si>
  <si>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</si>
  <si>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</si>
  <si>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</si>
  <si>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</si>
  <si>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</si>
  <si>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</si>
  <si>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</si>
  <si>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</si>
  <si>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</si>
  <si>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</si>
  <si>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</si>
  <si>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</si>
  <si>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</si>
  <si>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</si>
  <si>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</si>
  <si>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</si>
  <si>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</si>
  <si>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</si>
  <si>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</si>
  <si>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 xml:space="preserve">2. </t>
  </si>
  <si>
    <t>Поставка газа на Амурский ГПЗ</t>
  </si>
  <si>
    <t>14_100332979-14_100335059-14_100335057-14_100335425+14_100335428+14_100335059</t>
  </si>
  <si>
    <t>2.1</t>
  </si>
  <si>
    <t>14_100332979-14_100335059-14_100335057-14_100335425</t>
  </si>
  <si>
    <t>2.2</t>
  </si>
  <si>
    <t>14_100335428+14_100335059</t>
  </si>
  <si>
    <t>3.</t>
  </si>
  <si>
    <t>Переработка газа на Оренбургском гелиевом заводе</t>
  </si>
  <si>
    <t>2_100332054+2_100332056+2_100335131</t>
  </si>
  <si>
    <t>Оренбургский ГЗ</t>
  </si>
  <si>
    <t>3.1</t>
  </si>
  <si>
    <t>3.2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</si>
  <si>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</si>
  <si>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</si>
  <si>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</si>
  <si>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</si>
  <si>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</si>
  <si>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4.</t>
  </si>
  <si>
    <t>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</si>
  <si>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</si>
  <si>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тыс.т</t>
  </si>
  <si>
    <t>4.1.</t>
  </si>
  <si>
    <t>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</si>
  <si>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</si>
  <si>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</si>
  <si>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</si>
  <si>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</si>
  <si>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</si>
  <si>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</si>
  <si>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</si>
  <si>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</si>
  <si>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</si>
  <si>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</si>
  <si>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</si>
  <si>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</si>
  <si>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</si>
  <si>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</si>
  <si>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</si>
  <si>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</si>
  <si>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</si>
  <si>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</si>
  <si>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</si>
  <si>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</si>
  <si>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</si>
  <si>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</si>
  <si>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</si>
  <si>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</si>
  <si>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</si>
  <si>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</si>
  <si>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</si>
  <si>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</si>
  <si>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</si>
  <si>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</si>
  <si>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</si>
  <si>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</si>
  <si>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</si>
  <si>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</si>
  <si>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</si>
  <si>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</si>
  <si>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</si>
  <si>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</si>
  <si>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</si>
  <si>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</si>
  <si>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</si>
  <si>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</si>
  <si>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</si>
  <si>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</si>
  <si>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</si>
  <si>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</si>
  <si>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</si>
  <si>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</si>
  <si>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</si>
  <si>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</si>
  <si>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</si>
  <si>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</si>
  <si>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</si>
  <si>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</si>
  <si>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</si>
  <si>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</si>
  <si>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</si>
  <si>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</si>
  <si>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</si>
  <si>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</si>
  <si>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</t>
  </si>
  <si>
    <t>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</si>
  <si>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</si>
  <si>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</si>
  <si>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</si>
  <si>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</si>
  <si>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</si>
  <si>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</si>
  <si>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</si>
  <si>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</si>
  <si>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</si>
  <si>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</si>
  <si>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</si>
  <si>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</si>
  <si>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</si>
  <si>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</si>
  <si>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</si>
  <si>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</si>
  <si>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</si>
  <si>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</si>
  <si>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</si>
  <si>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</si>
  <si>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</si>
  <si>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</si>
  <si>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</si>
  <si>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</si>
  <si>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</si>
  <si>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</si>
  <si>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</t>
  </si>
  <si>
    <t>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</si>
  <si>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</si>
  <si>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</si>
  <si>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</si>
  <si>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</si>
  <si>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</si>
  <si>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</si>
  <si>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</si>
  <si>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</si>
  <si>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</si>
  <si>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</si>
  <si>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</si>
  <si>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</si>
  <si>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</si>
  <si>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</si>
  <si>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</si>
  <si>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</si>
  <si>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</si>
  <si>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</si>
  <si>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</si>
  <si>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</si>
  <si>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</si>
  <si>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</si>
  <si>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</si>
  <si>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</si>
  <si>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</si>
  <si>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</si>
  <si>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</si>
  <si>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</t>
  </si>
  <si>
    <t>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</si>
  <si>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</si>
  <si>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</si>
  <si>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</si>
  <si>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</si>
  <si>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</si>
  <si>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</si>
  <si>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</t>
  </si>
  <si>
    <t>6.2.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</si>
  <si>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</si>
  <si>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</si>
  <si>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</si>
  <si>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</si>
  <si>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</si>
  <si>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</si>
  <si>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</si>
  <si>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</si>
  <si>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</si>
  <si>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</si>
  <si>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</t>
  </si>
  <si>
    <t>Переработка газового конденсата (нефти) первичная-всего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</si>
  <si>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</si>
  <si>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</si>
  <si>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</si>
  <si>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</si>
  <si>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</si>
  <si>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</si>
  <si>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</si>
  <si>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</t>
  </si>
  <si>
    <t>1_100332016+4_100331931+4_100331932</t>
  </si>
  <si>
    <t>1_100332016</t>
  </si>
  <si>
    <t>7.2.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</si>
  <si>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</si>
  <si>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</si>
  <si>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</si>
  <si>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</si>
  <si>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4_100331934+4_100331935</t>
  </si>
  <si>
    <t>4_100331934</t>
  </si>
  <si>
    <t>4_100331935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</si>
  <si>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</si>
  <si>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</si>
  <si>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</si>
  <si>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</si>
  <si>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</si>
  <si>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</si>
  <si>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</si>
  <si>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</si>
  <si>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</si>
  <si>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</si>
  <si>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</si>
  <si>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</si>
  <si>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</si>
  <si>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</si>
  <si>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</si>
  <si>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</si>
  <si>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</si>
  <si>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</si>
  <si>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</si>
  <si>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</si>
  <si>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</si>
  <si>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</si>
  <si>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</si>
  <si>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</si>
  <si>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</si>
  <si>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</si>
  <si>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</si>
  <si>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</si>
  <si>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</si>
  <si>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</si>
  <si>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</si>
  <si>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</si>
  <si>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</si>
  <si>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 xml:space="preserve">ПРОДУКЦИЯ    </t>
  </si>
  <si>
    <t>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</si>
  <si>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</si>
  <si>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</si>
  <si>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</si>
  <si>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2_100332111+2_100332113+2_100335135+2_100335692</t>
  </si>
  <si>
    <t xml:space="preserve">  Сосногорский ГПЗ </t>
  </si>
  <si>
    <t>3_100330564+3_100330574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</si>
  <si>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</si>
  <si>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</si>
  <si>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</si>
  <si>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</si>
  <si>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</si>
  <si>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</si>
  <si>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</si>
  <si>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1.1.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</si>
  <si>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</si>
  <si>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</si>
  <si>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</si>
  <si>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</si>
  <si>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</si>
  <si>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</si>
  <si>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</si>
  <si>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</si>
  <si>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</si>
  <si>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</si>
  <si>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</si>
  <si>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</si>
  <si>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</si>
  <si>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</si>
  <si>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</si>
  <si>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</si>
  <si>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</si>
  <si>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</si>
  <si>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</si>
  <si>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</si>
  <si>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</si>
  <si>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</si>
  <si>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</si>
  <si>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</si>
  <si>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</si>
  <si>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</si>
  <si>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</si>
  <si>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</si>
  <si>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</si>
  <si>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</si>
  <si>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</si>
  <si>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</si>
  <si>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</si>
  <si>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</si>
  <si>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</si>
  <si>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1.2.</t>
  </si>
  <si>
    <t>2_100332111+2_100332113+2_100335135+0+3_100330574+14_100335312+2_100335692</t>
  </si>
  <si>
    <t>2_100332111+2_100332113+2_100335135+0</t>
  </si>
  <si>
    <t>2_100332111+2_100332113+2_100335135</t>
  </si>
  <si>
    <t>в т.ч. на стн ГПП</t>
  </si>
  <si>
    <t>2_100335015+2_100335017</t>
  </si>
  <si>
    <t>на стн газодобывающих обществ</t>
  </si>
  <si>
    <t>2_100335019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</si>
  <si>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</si>
  <si>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</si>
  <si>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</si>
  <si>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</si>
  <si>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</si>
  <si>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</si>
  <si>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</si>
  <si>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</si>
  <si>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</si>
  <si>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</si>
  <si>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</si>
  <si>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</si>
  <si>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</t>
  </si>
  <si>
    <t>Транзит газа через Амурский ГПЗ</t>
  </si>
  <si>
    <t>14_100335159+14_100335425</t>
  </si>
  <si>
    <t>2.1.</t>
  </si>
  <si>
    <t>14_100335159</t>
  </si>
  <si>
    <t>2.2.</t>
  </si>
  <si>
    <t>14_100335425</t>
  </si>
  <si>
    <t>Сжиженный природный газ  (СПГ) - всего</t>
  </si>
  <si>
    <t>3.1.</t>
  </si>
  <si>
    <t>3.2.</t>
  </si>
  <si>
    <t>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</si>
  <si>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</si>
  <si>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</si>
  <si>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1_100330068+1_100330069+1_100330071+1_100330070+1_100337112+0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</si>
  <si>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</si>
  <si>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</si>
  <si>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</si>
  <si>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</si>
  <si>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</si>
  <si>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жидкая</t>
  </si>
  <si>
    <t>1_100330068</t>
  </si>
  <si>
    <t>комовая</t>
  </si>
  <si>
    <t>1_100330069</t>
  </si>
  <si>
    <t>гранулированная</t>
  </si>
  <si>
    <t>1_100330071+1_100330070+1_100337112</t>
  </si>
  <si>
    <t>в т.ч. марка М</t>
  </si>
  <si>
    <t>1_100330071</t>
  </si>
  <si>
    <t>марка С</t>
  </si>
  <si>
    <t>1_100330070</t>
  </si>
  <si>
    <t>марка СМ</t>
  </si>
  <si>
    <t>1_100337112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</si>
  <si>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</si>
  <si>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</si>
  <si>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</si>
  <si>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</si>
  <si>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</si>
  <si>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</si>
  <si>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</si>
  <si>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</si>
  <si>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Широкая фракция легких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</si>
  <si>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</si>
  <si>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</si>
  <si>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</si>
  <si>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</si>
  <si>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</si>
  <si>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</si>
  <si>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</si>
  <si>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</si>
  <si>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</si>
  <si>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</si>
  <si>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</si>
  <si>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</si>
  <si>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</si>
  <si>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</si>
  <si>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</si>
  <si>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</si>
  <si>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</si>
  <si>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</si>
  <si>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</si>
  <si>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</si>
  <si>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</si>
  <si>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</si>
  <si>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</si>
  <si>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</si>
  <si>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</si>
  <si>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</si>
  <si>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</si>
  <si>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</si>
  <si>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</si>
  <si>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</si>
  <si>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</si>
  <si>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</si>
  <si>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</si>
  <si>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</si>
  <si>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</si>
  <si>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</si>
  <si>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</si>
  <si>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</si>
  <si>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</si>
  <si>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</si>
  <si>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</si>
  <si>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</si>
  <si>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</si>
  <si>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</si>
  <si>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</si>
  <si>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</si>
  <si>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</si>
  <si>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</si>
  <si>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</si>
  <si>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</si>
  <si>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</si>
  <si>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</si>
  <si>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</si>
  <si>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</si>
  <si>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</si>
  <si>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</si>
  <si>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</si>
  <si>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</si>
  <si>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</si>
  <si>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</si>
  <si>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</si>
  <si>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</si>
  <si>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</si>
  <si>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</si>
  <si>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</si>
  <si>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</si>
  <si>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</si>
  <si>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</si>
  <si>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</si>
  <si>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</si>
  <si>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</si>
  <si>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</si>
  <si>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</si>
  <si>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</si>
  <si>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</si>
  <si>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</si>
  <si>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</si>
  <si>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</si>
  <si>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</si>
  <si>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</si>
  <si>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</si>
  <si>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</si>
  <si>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</si>
  <si>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8.</t>
  </si>
  <si>
    <t>Стабильный газовый конденсат и нефть-всего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</si>
  <si>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</si>
  <si>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</si>
  <si>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</si>
  <si>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</si>
  <si>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</si>
  <si>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</si>
  <si>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</si>
  <si>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</si>
  <si>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</si>
  <si>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</si>
  <si>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</si>
  <si>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</si>
  <si>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</si>
  <si>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</si>
  <si>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</si>
  <si>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</si>
  <si>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</si>
  <si>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</si>
  <si>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</si>
  <si>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</si>
  <si>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</si>
  <si>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</si>
  <si>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</si>
  <si>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</si>
  <si>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</si>
  <si>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</si>
  <si>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</si>
  <si>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</si>
  <si>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</si>
  <si>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</si>
  <si>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</si>
  <si>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</si>
  <si>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</si>
  <si>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</si>
  <si>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</si>
  <si>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</si>
  <si>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</si>
  <si>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</si>
  <si>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</si>
  <si>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</si>
  <si>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</si>
  <si>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</si>
  <si>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</si>
  <si>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</si>
  <si>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</si>
  <si>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</si>
  <si>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</si>
  <si>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</si>
  <si>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</si>
  <si>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</si>
  <si>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</si>
  <si>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</si>
  <si>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</si>
  <si>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</si>
  <si>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</si>
  <si>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</si>
  <si>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</si>
  <si>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</si>
  <si>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</si>
  <si>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</si>
  <si>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</si>
  <si>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</si>
  <si>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</si>
  <si>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</si>
  <si>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</si>
  <si>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</si>
  <si>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</si>
  <si>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</si>
  <si>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</si>
  <si>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</si>
  <si>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</si>
  <si>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</si>
  <si>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</si>
  <si>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</t>
  </si>
  <si>
    <t>Стабильный газовый конденсат и нефть товарные-всего</t>
  </si>
  <si>
    <t>1_100332012+0+2_100332255+2_100332271+2_100332267+2_100332959+2_100335669+2_100332273+3_100330098+3_100330582+4_100331921+4_100331924+4_100331922+4_100331925</t>
  </si>
  <si>
    <t>1_100332012+0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</si>
  <si>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</si>
  <si>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</si>
  <si>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</si>
  <si>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</si>
  <si>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</si>
  <si>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</si>
  <si>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</si>
  <si>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</si>
  <si>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12_100330867+12_100336113+12_100330737</t>
  </si>
  <si>
    <t>10_100335045+10_100330725+10_100330862+10_100336142</t>
  </si>
  <si>
    <t>9.1.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</si>
  <si>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</si>
  <si>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</si>
  <si>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</si>
  <si>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</si>
  <si>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</si>
  <si>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</si>
  <si>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</si>
  <si>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</si>
  <si>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</si>
  <si>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</si>
  <si>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</si>
  <si>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</si>
  <si>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</si>
  <si>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</si>
  <si>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</si>
  <si>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</si>
  <si>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</si>
  <si>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</si>
  <si>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</si>
  <si>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</si>
  <si>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</si>
  <si>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</si>
  <si>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</si>
  <si>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</si>
  <si>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</si>
  <si>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</si>
  <si>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</si>
  <si>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</si>
  <si>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</si>
  <si>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</si>
  <si>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</t>
  </si>
  <si>
    <t>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</si>
  <si>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</si>
  <si>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</si>
  <si>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</si>
  <si>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</t>
  </si>
  <si>
    <t>1_100332018+1_100332019+1_100335688+4_100331906+4_100331907</t>
  </si>
  <si>
    <t>1_100332018+1_100332019+1_100335688</t>
  </si>
  <si>
    <t>ОЧ-80</t>
  </si>
  <si>
    <t>1_100335688</t>
  </si>
  <si>
    <t>ОЧ-92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</si>
  <si>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</si>
  <si>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</si>
  <si>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</si>
  <si>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</si>
  <si>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</si>
  <si>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</si>
  <si>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</t>
  </si>
  <si>
    <t>0+0</t>
  </si>
  <si>
    <t>ОЧ-95</t>
  </si>
  <si>
    <t>11.</t>
  </si>
  <si>
    <t>Топливо для реактивных двигателей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</si>
  <si>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</si>
  <si>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</si>
  <si>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</si>
  <si>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</si>
  <si>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</t>
  </si>
  <si>
    <t>11.2.</t>
  </si>
  <si>
    <t>12.</t>
  </si>
  <si>
    <t>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</si>
  <si>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</si>
  <si>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</si>
  <si>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</si>
  <si>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</si>
  <si>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</si>
  <si>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</si>
  <si>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</t>
  </si>
  <si>
    <t>1_100332023+4_100331912+4_100331913</t>
  </si>
  <si>
    <t>1_100332023</t>
  </si>
  <si>
    <t>12.2.</t>
  </si>
  <si>
    <t>0+7_100330605</t>
  </si>
  <si>
    <t>13.</t>
  </si>
  <si>
    <t>Мазут - всего</t>
  </si>
  <si>
    <t>1_100332024</t>
  </si>
  <si>
    <t>13.1.</t>
  </si>
  <si>
    <t>13.2.</t>
  </si>
  <si>
    <t>14.</t>
  </si>
  <si>
    <t xml:space="preserve">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</si>
  <si>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</si>
  <si>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</si>
  <si>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</si>
  <si>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</si>
  <si>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</t>
  </si>
  <si>
    <t>1_100332020+4_100331916+4_100331917</t>
  </si>
  <si>
    <t>1_100332020</t>
  </si>
  <si>
    <t>4_100331916</t>
  </si>
  <si>
    <t xml:space="preserve">               Сургутский ЗСК</t>
  </si>
  <si>
    <t>14.2.</t>
  </si>
  <si>
    <t xml:space="preserve">   Газпром добыча Уренгой</t>
  </si>
  <si>
    <t>15.</t>
  </si>
  <si>
    <t>Дистиллят газового конденсата средний - всего</t>
  </si>
  <si>
    <t>1_100332021+0</t>
  </si>
  <si>
    <t>15.1.</t>
  </si>
  <si>
    <t>1_100332021</t>
  </si>
  <si>
    <t>15.2.</t>
  </si>
  <si>
    <t>16.</t>
  </si>
  <si>
    <t>Дистиллят газового конденсата тяжелый - всего</t>
  </si>
  <si>
    <t>1_100332022+0</t>
  </si>
  <si>
    <t>16.1.</t>
  </si>
  <si>
    <t>1_100332022</t>
  </si>
  <si>
    <t>16.2.</t>
  </si>
  <si>
    <t>17.</t>
  </si>
  <si>
    <t>Этановая фракция-всего</t>
  </si>
  <si>
    <t>2_100332242+2_100332243+2_100335151+14_100332362</t>
  </si>
  <si>
    <t>2_100332242+2_100332243+2_100335151</t>
  </si>
  <si>
    <t>14_100332362</t>
  </si>
  <si>
    <t>17.1.</t>
  </si>
  <si>
    <t>17.2.</t>
  </si>
  <si>
    <t>2_100332242</t>
  </si>
  <si>
    <t>2_100332243</t>
  </si>
  <si>
    <t>2_100335151</t>
  </si>
  <si>
    <t>18.</t>
  </si>
  <si>
    <t>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</si>
  <si>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</si>
  <si>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</si>
  <si>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</si>
  <si>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</si>
  <si>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</si>
  <si>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</si>
  <si>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</si>
  <si>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</si>
  <si>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</si>
  <si>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</t>
  </si>
  <si>
    <t>14_100332361</t>
  </si>
  <si>
    <t>жидкий</t>
  </si>
  <si>
    <t>14_100332360</t>
  </si>
  <si>
    <t>18.2.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</si>
  <si>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</si>
  <si>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</si>
  <si>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</si>
  <si>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</si>
  <si>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</si>
  <si>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</si>
  <si>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</si>
  <si>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</si>
  <si>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</si>
  <si>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</si>
  <si>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</t>
  </si>
  <si>
    <t>Одорант-всего</t>
  </si>
  <si>
    <t>2_100332239</t>
  </si>
  <si>
    <t>19.2.</t>
  </si>
  <si>
    <t>20.</t>
  </si>
  <si>
    <t>Техуглерод-всего</t>
  </si>
  <si>
    <t>3_100330580+3_100330581</t>
  </si>
  <si>
    <t>20.1.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</si>
  <si>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</si>
  <si>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</si>
  <si>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</si>
  <si>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</si>
  <si>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</t>
  </si>
  <si>
    <t>21.</t>
  </si>
  <si>
    <t>Газ стабилизации на собств. нужды-всего</t>
  </si>
  <si>
    <t>1_100332026</t>
  </si>
  <si>
    <t>1_100332025</t>
  </si>
  <si>
    <t>21.1.</t>
  </si>
  <si>
    <t>21.2.</t>
  </si>
  <si>
    <t>22.</t>
  </si>
  <si>
    <t>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</si>
  <si>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</si>
  <si>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</si>
  <si>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</si>
  <si>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</si>
  <si>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</si>
  <si>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</si>
  <si>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</si>
  <si>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</si>
  <si>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</si>
  <si>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</si>
  <si>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</si>
  <si>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</si>
  <si>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</si>
  <si>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</si>
  <si>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</si>
  <si>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</si>
  <si>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</si>
  <si>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</si>
  <si>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</si>
  <si>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</si>
  <si>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</si>
  <si>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</si>
  <si>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</si>
  <si>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</si>
  <si>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</si>
  <si>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</si>
  <si>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</si>
  <si>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</si>
  <si>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</si>
  <si>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</t>
  </si>
  <si>
    <t>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</si>
  <si>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</si>
  <si>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</si>
  <si>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</si>
  <si>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</t>
  </si>
  <si>
    <t>23.2.</t>
  </si>
  <si>
    <t>24.</t>
  </si>
  <si>
    <t>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</si>
  <si>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</si>
  <si>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</si>
  <si>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</si>
  <si>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</si>
  <si>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</si>
  <si>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</si>
  <si>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</si>
  <si>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</si>
  <si>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</si>
  <si>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</si>
  <si>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</t>
  </si>
  <si>
    <t>10_100330726+12_100330680+13_100330680</t>
  </si>
  <si>
    <t>10_100330727+12_100330679+13_100335781</t>
  </si>
  <si>
    <t>10_100330726</t>
  </si>
  <si>
    <t>10_100330727</t>
  </si>
  <si>
    <t>24.2.</t>
  </si>
  <si>
    <t>7_100330612+0+0</t>
  </si>
  <si>
    <t>7_100330611+0+0</t>
  </si>
  <si>
    <t>Газпром добыча Ноябрьск (ДРОД )</t>
  </si>
  <si>
    <t>Газпром добыча Уренгой (ДРОД )</t>
  </si>
  <si>
    <t>25.</t>
  </si>
  <si>
    <t>Метанол - всего</t>
  </si>
  <si>
    <t>4_100335444/$1000+0+4_100335445/$1000+3_100335432/$1000</t>
  </si>
  <si>
    <t>4_100335444/$1000+0</t>
  </si>
  <si>
    <t>4_100335445/$1000</t>
  </si>
  <si>
    <t>3_100335432/$1000</t>
  </si>
  <si>
    <t>25.1.</t>
  </si>
  <si>
    <t>4_100335444/$1000+4_100335445/$1000+3_100335432/$1000</t>
  </si>
  <si>
    <t>4_100335444/$1000</t>
  </si>
  <si>
    <t>25.2.</t>
  </si>
  <si>
    <t>Газпро добыча Уренгой</t>
  </si>
  <si>
    <t>Справочно: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</si>
  <si>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</si>
  <si>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</si>
  <si>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</si>
  <si>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</si>
  <si>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 xml:space="preserve"> * данные показатели принимаются по факту и используются при формировании договоров</t>
  </si>
  <si>
    <t>Раздел 2. Прогнозные показатели по переработке углеводородного сырья и производству продукции других дочерних обществ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</si>
  <si>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</si>
  <si>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</si>
  <si>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</si>
  <si>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</si>
  <si>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</si>
  <si>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</si>
  <si>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</si>
  <si>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</si>
  <si>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</si>
  <si>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</si>
  <si>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</si>
  <si>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</si>
  <si>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</si>
  <si>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</si>
  <si>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</si>
  <si>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</si>
  <si>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</si>
  <si>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</si>
  <si>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</si>
  <si>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</si>
  <si>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</si>
  <si>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</si>
  <si>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</si>
  <si>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</si>
  <si>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</si>
  <si>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1.3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</si>
  <si>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</si>
  <si>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</si>
  <si>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</si>
  <si>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</si>
  <si>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</si>
  <si>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1.4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</si>
  <si>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</si>
  <si>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</si>
  <si>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</si>
  <si>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</si>
  <si>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</si>
  <si>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</si>
  <si>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</si>
  <si>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>2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</si>
  <si>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</si>
  <si>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</si>
  <si>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</si>
  <si>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</si>
  <si>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</si>
  <si>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</si>
  <si>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</si>
  <si>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</si>
  <si>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</si>
  <si>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</si>
  <si>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</si>
  <si>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</si>
  <si>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</si>
  <si>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</si>
  <si>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</si>
  <si>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</si>
  <si>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</si>
  <si>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</si>
  <si>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>2.3</t>
  </si>
  <si>
    <t xml:space="preserve">ШФЛУ валовая </t>
  </si>
  <si>
    <t>16_100332901</t>
  </si>
  <si>
    <t>16_100336342</t>
  </si>
  <si>
    <t>в т.ч. из НГК</t>
  </si>
  <si>
    <t>16_100336343</t>
  </si>
  <si>
    <t>16_100336344</t>
  </si>
  <si>
    <t>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</si>
  <si>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</si>
  <si>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</si>
  <si>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</si>
  <si>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</si>
  <si>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</si>
  <si>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</si>
  <si>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</si>
  <si>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2.4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</si>
  <si>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</si>
  <si>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</si>
  <si>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</si>
  <si>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</si>
  <si>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</si>
  <si>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</si>
  <si>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</si>
  <si>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</si>
  <si>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</si>
  <si>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</si>
  <si>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</si>
  <si>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2.5</t>
  </si>
  <si>
    <t>Расход ШФЛУ на СТН (собст. АО "Газпром добыча Томск")</t>
  </si>
  <si>
    <t>16_100336353</t>
  </si>
  <si>
    <t>2.6</t>
  </si>
  <si>
    <t>Газы углеводородные сжиженные (СПБТ) 
(собст. АО "Газпром добыча Томск")</t>
  </si>
  <si>
    <t>16_100330748</t>
  </si>
  <si>
    <t>16_100336354</t>
  </si>
  <si>
    <t>16_100336355</t>
  </si>
  <si>
    <t>16_100332998</t>
  </si>
  <si>
    <t>16_100332903</t>
  </si>
  <si>
    <t>2.7</t>
  </si>
  <si>
    <t>Газ деэтанизации (в газопровод)</t>
  </si>
  <si>
    <t>16_100330749</t>
  </si>
  <si>
    <t>16_100330750</t>
  </si>
  <si>
    <t>2.7.1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</si>
  <si>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</si>
  <si>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</si>
  <si>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</si>
  <si>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</si>
  <si>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</si>
  <si>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</si>
  <si>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</si>
  <si>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</si>
  <si>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</si>
  <si>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2.7.2</t>
  </si>
  <si>
    <t>собственность ПАО "Газпром нефть"</t>
  </si>
  <si>
    <t>16_100336373</t>
  </si>
  <si>
    <t>16_100336374</t>
  </si>
  <si>
    <t>16_100332936</t>
  </si>
  <si>
    <t>16_100332937</t>
  </si>
  <si>
    <t>2.8</t>
  </si>
  <si>
    <t>Газ горючий природный сухой отбензиненный, всего:</t>
  </si>
  <si>
    <t>16_100332342</t>
  </si>
  <si>
    <t>16_100330751</t>
  </si>
  <si>
    <t>2.8.1</t>
  </si>
  <si>
    <t>16_100336375</t>
  </si>
  <si>
    <t>16_100336376</t>
  </si>
  <si>
    <t>16_100336360</t>
  </si>
  <si>
    <t>16_100336361</t>
  </si>
  <si>
    <t>16_100333003</t>
  </si>
  <si>
    <t>16_100333004</t>
  </si>
  <si>
    <t>2.8.2</t>
  </si>
  <si>
    <t>16_100336377</t>
  </si>
  <si>
    <t>16_100336378</t>
  </si>
  <si>
    <t>16_100332418</t>
  </si>
  <si>
    <t>16_100330752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</si>
  <si>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</si>
  <si>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</si>
  <si>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</si>
  <si>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</si>
  <si>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</si>
  <si>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</si>
  <si>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</si>
  <si>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</si>
  <si>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</si>
  <si>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</si>
  <si>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</si>
  <si>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</si>
  <si>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</si>
  <si>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</si>
  <si>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</si>
  <si>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</si>
  <si>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</si>
  <si>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</si>
  <si>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</si>
  <si>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</si>
  <si>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</si>
  <si>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</si>
  <si>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</si>
  <si>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</si>
  <si>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</si>
  <si>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</si>
  <si>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</si>
  <si>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</si>
  <si>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</si>
  <si>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</si>
  <si>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</si>
  <si>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</si>
  <si>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</si>
  <si>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</si>
  <si>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</si>
  <si>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</si>
  <si>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</si>
  <si>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</si>
  <si>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</si>
  <si>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</si>
  <si>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</si>
  <si>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</si>
  <si>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</si>
  <si>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</si>
  <si>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</si>
  <si>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</si>
  <si>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</si>
  <si>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2.9</t>
  </si>
  <si>
    <t>Масла:</t>
  </si>
  <si>
    <t>18_100335392</t>
  </si>
  <si>
    <t>18_100330783</t>
  </si>
  <si>
    <t>2.10</t>
  </si>
  <si>
    <t>Газы углеводородные сжиженные:</t>
  </si>
  <si>
    <t>18_100330784</t>
  </si>
  <si>
    <t>18_100330785</t>
  </si>
  <si>
    <t>18_100330786</t>
  </si>
  <si>
    <t>2.11</t>
  </si>
  <si>
    <t>Битумы:</t>
  </si>
  <si>
    <t>18_100335397</t>
  </si>
  <si>
    <t>18_100335398</t>
  </si>
  <si>
    <t>18_100335399</t>
  </si>
  <si>
    <t>2.12</t>
  </si>
  <si>
    <t>Сера:</t>
  </si>
  <si>
    <t>18_100335402</t>
  </si>
  <si>
    <t>18_100335403</t>
  </si>
  <si>
    <t>18_100335404</t>
  </si>
  <si>
    <t>2.13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</si>
  <si>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</si>
  <si>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</si>
  <si>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</si>
  <si>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</si>
  <si>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</si>
  <si>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</si>
  <si>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ПОСТАВКА (ПОКУПКА) СЫРЬЯ  
ООО "ГАЗПРОМ НЕФТЕХИМ САЛАВАТ":</t>
  </si>
  <si>
    <t>17_100335977</t>
  </si>
  <si>
    <t>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</si>
  <si>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</si>
  <si>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</si>
  <si>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</si>
  <si>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</si>
  <si>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</si>
  <si>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</si>
  <si>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</si>
  <si>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</si>
  <si>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</si>
  <si>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</si>
  <si>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</si>
  <si>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</si>
  <si>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</si>
  <si>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</si>
  <si>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</si>
  <si>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</si>
  <si>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</si>
  <si>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</si>
  <si>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</si>
  <si>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</si>
  <si>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</si>
  <si>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</si>
  <si>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</si>
  <si>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</si>
  <si>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</si>
  <si>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</si>
  <si>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Мазут</t>
  </si>
  <si>
    <t>17_100335994</t>
  </si>
  <si>
    <t>ПАО "Газпром" (Астраханский ГПЗ)</t>
  </si>
  <si>
    <t>17_100335995</t>
  </si>
  <si>
    <t>Прочее углеводородное сырье (вакуумный газойль)</t>
  </si>
  <si>
    <t>17_100335997</t>
  </si>
  <si>
    <t>ПЕРЕРАБОТКА СЫРЬЯ 
ООО "ГАЗПРОМ НЕФТЕХИМ САЛАВАТ":</t>
  </si>
  <si>
    <t>17_100330802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</si>
  <si>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</si>
  <si>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</si>
  <si>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</si>
  <si>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</si>
  <si>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</si>
  <si>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</si>
  <si>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</si>
  <si>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>17_100336002</t>
  </si>
  <si>
    <t>17_100336003</t>
  </si>
  <si>
    <t>17_100336004</t>
  </si>
  <si>
    <t>17_100330803</t>
  </si>
  <si>
    <t>17_100336005</t>
  </si>
  <si>
    <t>17_100336007</t>
  </si>
  <si>
    <t>17_100336008</t>
  </si>
  <si>
    <t>17_100336106</t>
  </si>
  <si>
    <t>17_100336009</t>
  </si>
  <si>
    <t>17_100336010</t>
  </si>
  <si>
    <t>17_100336011</t>
  </si>
  <si>
    <t>17_100330807</t>
  </si>
  <si>
    <t>17_100336012</t>
  </si>
  <si>
    <t>17_100336013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</si>
  <si>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</si>
  <si>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</si>
  <si>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</si>
  <si>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</si>
  <si>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</si>
  <si>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</si>
  <si>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</si>
  <si>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</si>
  <si>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</si>
  <si>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</si>
  <si>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</si>
  <si>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</si>
  <si>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</si>
  <si>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</si>
  <si>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</si>
  <si>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</si>
  <si>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</si>
  <si>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</si>
  <si>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</si>
  <si>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3.3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</si>
  <si>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</si>
  <si>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</si>
  <si>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</si>
  <si>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</si>
  <si>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</si>
  <si>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</si>
  <si>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>3.4</t>
  </si>
  <si>
    <t xml:space="preserve">Бензин технический (товарный) </t>
  </si>
  <si>
    <t>17_100335765</t>
  </si>
  <si>
    <t>3.5</t>
  </si>
  <si>
    <t>ШФЛУ</t>
  </si>
  <si>
    <t>17_100330817</t>
  </si>
  <si>
    <t>в т.ч. товарная</t>
  </si>
  <si>
    <t>17_100336022</t>
  </si>
  <si>
    <t>На завод "Мономер"</t>
  </si>
  <si>
    <t>17_100336023</t>
  </si>
  <si>
    <t>3.6</t>
  </si>
  <si>
    <t>Фракция изопентановая (товарная)</t>
  </si>
  <si>
    <t>17_100330944</t>
  </si>
  <si>
    <t>3.7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</si>
  <si>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</si>
  <si>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</si>
  <si>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</si>
  <si>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</si>
  <si>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</si>
  <si>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</si>
  <si>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</si>
  <si>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</si>
  <si>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3.8</t>
  </si>
  <si>
    <t>Газойль (товарный)</t>
  </si>
  <si>
    <t>17_100335767</t>
  </si>
  <si>
    <t>17_100337107</t>
  </si>
  <si>
    <t>17_100337108</t>
  </si>
  <si>
    <t>3.9</t>
  </si>
  <si>
    <t>Топливо нефтяное АВТ</t>
  </si>
  <si>
    <t>17_100330819</t>
  </si>
  <si>
    <t>в т.ч. товарный</t>
  </si>
  <si>
    <t>17_100336024</t>
  </si>
  <si>
    <t>17_100336025</t>
  </si>
  <si>
    <t>3.10</t>
  </si>
  <si>
    <t>Мазут топочный (товарный)</t>
  </si>
  <si>
    <t>17_100330822</t>
  </si>
  <si>
    <t>3.11</t>
  </si>
  <si>
    <t>Сырье для битума/гудрон (товарный)</t>
  </si>
  <si>
    <t>17_100330820</t>
  </si>
  <si>
    <t>3.12</t>
  </si>
  <si>
    <t>Нефтебитум дорожный (товарный)</t>
  </si>
  <si>
    <t>17_100330821</t>
  </si>
  <si>
    <t>3.13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</si>
  <si>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</si>
  <si>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</si>
  <si>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</si>
  <si>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</si>
  <si>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</si>
  <si>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</si>
  <si>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3.14</t>
  </si>
  <si>
    <t>Бензол</t>
  </si>
  <si>
    <t>17_100336029</t>
  </si>
  <si>
    <t>17_100336030</t>
  </si>
  <si>
    <t>3.15</t>
  </si>
  <si>
    <t>Сольвент</t>
  </si>
  <si>
    <t>17_100336031</t>
  </si>
  <si>
    <t>17_100336032</t>
  </si>
  <si>
    <t>3.16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</si>
  <si>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</si>
  <si>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</si>
  <si>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</si>
  <si>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</si>
  <si>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</si>
  <si>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</si>
  <si>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</si>
  <si>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3.17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</si>
  <si>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</si>
  <si>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</si>
  <si>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</si>
  <si>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</si>
  <si>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</si>
  <si>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3.18</t>
  </si>
  <si>
    <t>Сероводород технический всего</t>
  </si>
  <si>
    <t>17_100336038</t>
  </si>
  <si>
    <t>в т.ч. сера (товарная)</t>
  </si>
  <si>
    <t>17_100330809</t>
  </si>
  <si>
    <t>3.19</t>
  </si>
  <si>
    <t>Керосин гидроочищенный</t>
  </si>
  <si>
    <t>17_100336039</t>
  </si>
  <si>
    <t>17_100336040</t>
  </si>
  <si>
    <t>3.20</t>
  </si>
  <si>
    <t>Топливо на собственные нужды</t>
  </si>
  <si>
    <t>17_100336041</t>
  </si>
  <si>
    <t>3.21</t>
  </si>
  <si>
    <t>Продукция (сырье) переданная на склад</t>
  </si>
  <si>
    <t>17_100336042</t>
  </si>
  <si>
    <t>ЗАВОД "МОНОМЕР"</t>
  </si>
  <si>
    <t>17_100336045</t>
  </si>
  <si>
    <t>Бензин</t>
  </si>
  <si>
    <t>17_100336046</t>
  </si>
  <si>
    <t>НПЗ ООО "Газпром нефтехим Салават"</t>
  </si>
  <si>
    <t>17_100336047</t>
  </si>
  <si>
    <t>17_100330826</t>
  </si>
  <si>
    <t>17_100336048</t>
  </si>
  <si>
    <t>17_100336049</t>
  </si>
  <si>
    <t>Оренбургский ГПЗ</t>
  </si>
  <si>
    <t>17_100336050</t>
  </si>
  <si>
    <t>17_100336051</t>
  </si>
  <si>
    <t>Газы углеводородные сжиженные</t>
  </si>
  <si>
    <t>17_100336052</t>
  </si>
  <si>
    <t>17_100336053</t>
  </si>
  <si>
    <t>Фракция этановая</t>
  </si>
  <si>
    <t>17_100330827</t>
  </si>
  <si>
    <t>17_100336054</t>
  </si>
  <si>
    <t>17_100336055</t>
  </si>
  <si>
    <t>1.5</t>
  </si>
  <si>
    <t xml:space="preserve">Продукция (сырье) с НПЗ ООО "Газпром нефтехим Салават" </t>
  </si>
  <si>
    <t>17_100336056</t>
  </si>
  <si>
    <t>1.6</t>
  </si>
  <si>
    <t>Пропилен</t>
  </si>
  <si>
    <t>17_100336057</t>
  </si>
  <si>
    <t>Пропилен покупной</t>
  </si>
  <si>
    <t>17_100336058</t>
  </si>
  <si>
    <t>Завод "Мономер" ООО "Газпром нефтехим Салават"</t>
  </si>
  <si>
    <t>17_100336059</t>
  </si>
  <si>
    <t>НПЗ ООО "Газпром нефтехим Салават" (ККФ)</t>
  </si>
  <si>
    <t>17_100336060</t>
  </si>
  <si>
    <t>1.7</t>
  </si>
  <si>
    <t>Ортоксилол</t>
  </si>
  <si>
    <t>17_100336061</t>
  </si>
  <si>
    <t>17_100330823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</si>
  <si>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</si>
  <si>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</si>
  <si>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</si>
  <si>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</si>
  <si>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</si>
  <si>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</si>
  <si>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</si>
  <si>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</si>
  <si>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</si>
  <si>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17_100336067</t>
  </si>
  <si>
    <t>17_100336068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</si>
  <si>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</si>
  <si>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</si>
  <si>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</si>
  <si>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</si>
  <si>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</si>
  <si>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17_100336073</t>
  </si>
  <si>
    <t>17_100336074</t>
  </si>
  <si>
    <t>17_100336075</t>
  </si>
  <si>
    <t>17_100336076</t>
  </si>
  <si>
    <t>17_100336077</t>
  </si>
  <si>
    <t xml:space="preserve">Природный газ </t>
  </si>
  <si>
    <t>17_100335597</t>
  </si>
  <si>
    <t>млн.м3</t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</si>
  <si>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</si>
  <si>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</si>
  <si>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</si>
  <si>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</si>
  <si>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</si>
  <si>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</si>
  <si>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</si>
  <si>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</si>
  <si>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</si>
  <si>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</si>
  <si>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</si>
  <si>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</si>
  <si>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</si>
  <si>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</si>
  <si>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</si>
  <si>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</si>
  <si>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</si>
  <si>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</si>
  <si>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</si>
  <si>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</si>
  <si>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</si>
  <si>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</si>
  <si>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</si>
  <si>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</si>
  <si>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</si>
  <si>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</si>
  <si>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</si>
  <si>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</si>
  <si>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</si>
  <si>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</si>
  <si>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</si>
  <si>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</si>
  <si>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</si>
  <si>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</si>
  <si>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</si>
  <si>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</si>
  <si>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</si>
  <si>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</si>
  <si>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</si>
  <si>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</si>
  <si>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</si>
  <si>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</si>
  <si>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</si>
  <si>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</si>
  <si>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</si>
  <si>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</si>
  <si>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</si>
  <si>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</si>
  <si>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</si>
  <si>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</si>
  <si>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</si>
  <si>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>Кубовый остаток бутиловых спиртов (КОБС)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</si>
  <si>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</si>
  <si>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</si>
  <si>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</si>
  <si>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</si>
  <si>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</si>
  <si>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</si>
  <si>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</si>
  <si>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</si>
  <si>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</si>
  <si>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</si>
  <si>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</si>
  <si>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</si>
  <si>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</si>
  <si>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</si>
  <si>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</si>
  <si>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</si>
  <si>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</t>
  </si>
  <si>
    <t>17_100336100</t>
  </si>
  <si>
    <t>17_100336101</t>
  </si>
  <si>
    <t>ГАЗОХИМИЧЕСКИЙ ЗАВОД (ГХЗ)</t>
  </si>
  <si>
    <t>Природный газ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</si>
  <si>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</si>
  <si>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</si>
  <si>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</si>
  <si>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</si>
  <si>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</si>
  <si>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</si>
  <si>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</si>
  <si>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</si>
  <si>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</si>
  <si>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</si>
  <si>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</si>
  <si>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</si>
  <si>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</si>
  <si>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</si>
  <si>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</si>
  <si>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</si>
  <si>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</si>
  <si>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</si>
  <si>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</si>
  <si>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</si>
  <si>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 ассоциированных обществ  и совместных предприятий на предприятиях Группы Газпром</t>
  </si>
  <si>
    <t>Переработка газа на Оренбургском ГПЗ</t>
  </si>
  <si>
    <t>2_100332046</t>
  </si>
  <si>
    <t>млн куб. м</t>
  </si>
  <si>
    <t xml:space="preserve">   ТОО "КазРосГаз"(газ КГКМ)</t>
  </si>
  <si>
    <t>в т.ч. на У-01 АО "ЮУПК"</t>
  </si>
  <si>
    <t>2_100332048</t>
  </si>
  <si>
    <t>Переработка газа на Оренбургском гелиевом заводе:</t>
  </si>
  <si>
    <t>2_100332058</t>
  </si>
  <si>
    <t>Сера техническая</t>
  </si>
  <si>
    <t>Оренбургский ГХК:</t>
  </si>
  <si>
    <t>2_100332198</t>
  </si>
  <si>
    <t xml:space="preserve">   ТОО "КазРосГаз"(из газа КГКМ)</t>
  </si>
  <si>
    <t>Стабильный газовый конденсат и нефть товарные</t>
  </si>
  <si>
    <t>2_100332259</t>
  </si>
  <si>
    <t xml:space="preserve">Газы углеводородные сжиженные  </t>
  </si>
  <si>
    <t>2_100332227</t>
  </si>
  <si>
    <t>2_100336104</t>
  </si>
  <si>
    <t>Этановая фракция</t>
  </si>
  <si>
    <t>2_100332244</t>
  </si>
  <si>
    <t xml:space="preserve">Топливный газ </t>
  </si>
  <si>
    <t>2_100332185</t>
  </si>
  <si>
    <t xml:space="preserve">Пентан-гексановая фракция </t>
  </si>
  <si>
    <t>2_100332236</t>
  </si>
  <si>
    <t xml:space="preserve">Сухой отбензиненный газ </t>
  </si>
  <si>
    <t>2_100332119</t>
  </si>
  <si>
    <t>Баланс конденсата и нефти по Западной Сибири на _________ годы/год</t>
  </si>
  <si>
    <t>№ п/п</t>
  </si>
  <si>
    <t>Ед. изм.</t>
  </si>
  <si>
    <t>I</t>
  </si>
  <si>
    <t>ДОБЫЧА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</si>
  <si>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</t>
  </si>
  <si>
    <t xml:space="preserve"> тыс. т.</t>
  </si>
  <si>
    <t>1</t>
  </si>
  <si>
    <t>Нестабильный газовый конденсат, в т.ч.</t>
  </si>
  <si>
    <t>4_100331805-0+0+0+8_100330638+0+0+0+0+0+8_100330639+8_100330640+8_100330641+8_100330642+0+0+7_100330587+7_100330588+10_100330719+11_100330686+11_100330687+11_100330688+11_100333683+11_100335593+11_100335658+4_100331811</t>
  </si>
  <si>
    <t>1.1.1</t>
  </si>
  <si>
    <t>ООО "Газпром добыча Уренгой"</t>
  </si>
  <si>
    <t>4_100331805-0+0+0+8_100330638+0+0+0+0+0+8_100330639+8_100330640+8_100330641+8_100330642+0+0</t>
  </si>
  <si>
    <t>1.1.1.1</t>
  </si>
  <si>
    <t>Уренгойское НГКМ</t>
  </si>
  <si>
    <t>4_100331805-0+0</t>
  </si>
  <si>
    <t>в т.ч. газоконд. скважин</t>
  </si>
  <si>
    <t>4_100331805-0</t>
  </si>
  <si>
    <t>ПНГ из нефти</t>
  </si>
  <si>
    <t>1.1.1.2</t>
  </si>
  <si>
    <t>Уренгойское НГКМ фаза 3 (ДРОД)</t>
  </si>
  <si>
    <t>Уренгойское НГКМ газоконд. скваж. (ДРОД)</t>
  </si>
  <si>
    <t>Уренгойское НГКМ конденсат (продукт переработки ПНГ)</t>
  </si>
  <si>
    <t>поставка НК в адрес ГПНЗ</t>
  </si>
  <si>
    <t>содержание ГВ</t>
  </si>
  <si>
    <t>содержание ШФЛУ</t>
  </si>
  <si>
    <t>содержание СК</t>
  </si>
  <si>
    <t>НК, СК, ШФЛУ на УЗПКТ-СЗСК</t>
  </si>
  <si>
    <t>НК, СК в адрес ГПНЗ и трейдера:</t>
  </si>
  <si>
    <t>в т.ч. СК в адрес трейдера (альт.схема)</t>
  </si>
  <si>
    <t>0-0</t>
  </si>
  <si>
    <t xml:space="preserve">в т.ч. НК, СК в адрес ГПНЗ (автовывоз)  </t>
  </si>
  <si>
    <t>проверка</t>
  </si>
  <si>
    <t>0+0-0-0-0-0-(0+0-0)</t>
  </si>
  <si>
    <t>1.1.1.3</t>
  </si>
  <si>
    <t>8_100330638</t>
  </si>
  <si>
    <t>1.1.1.4</t>
  </si>
  <si>
    <t>Ен-Яхинское НГКМ (ДРОД)</t>
  </si>
  <si>
    <t>Ен-Яхинское НГКМ газоконд. скваж. (ДРОД)</t>
  </si>
  <si>
    <t>Ен-Яхинское НГКМ нефтяной конденсат (продукт переработки ПНГ)</t>
  </si>
  <si>
    <t>0+0-0-0-0-0-(0-0)</t>
  </si>
  <si>
    <t>1.1.1.5</t>
  </si>
  <si>
    <t>Уренгойское НГКМ (Ачимовские отл. 1 уч.)</t>
  </si>
  <si>
    <t>8_100330639</t>
  </si>
  <si>
    <t>1.1.1.6</t>
  </si>
  <si>
    <t>Уренгойское НГКМ (Ачимовские отл. 2 уч.)</t>
  </si>
  <si>
    <t>8_100330640</t>
  </si>
  <si>
    <t>1.1.1.7</t>
  </si>
  <si>
    <t>Уренгойское НГКМ (Ачимовские отл. 3 уч.) (ДРОД)</t>
  </si>
  <si>
    <t>Ачимовские отл. 3 уч. газоконд. скваж. (ДРОД)</t>
  </si>
  <si>
    <t>Ачимовские отл. 3 уч. конденсат (продукт переработки ПНГ)</t>
  </si>
  <si>
    <t>поставка НК на УКПГ 1-АВ УЗПКТ-СЗСК</t>
  </si>
  <si>
    <t>0+0-0</t>
  </si>
  <si>
    <t>0-0-0-0-103-(0-0)</t>
  </si>
  <si>
    <t>1.1.1.8</t>
  </si>
  <si>
    <t>Уренгойское НГКМ (Ачимовские отл. 4 уч.)</t>
  </si>
  <si>
    <t>8_100330641</t>
  </si>
  <si>
    <t>1.1.1.9</t>
  </si>
  <si>
    <t>Уренгойское НГКМ (Ачимовские отл. 5 уч.)</t>
  </si>
  <si>
    <t>8_100330642</t>
  </si>
  <si>
    <t>1.1.1.10</t>
  </si>
  <si>
    <t>Песцовое НГКМ (ДРОД)</t>
  </si>
  <si>
    <t>Песцовое НГКМ газоконд. скваж. (ДРОД)</t>
  </si>
  <si>
    <t>Песцовое НГКМ нефтяной конденсат (продукт переработки ПНГ)</t>
  </si>
  <si>
    <t>содержание ГВ (нефтяной конденсат, продукт переработки)</t>
  </si>
  <si>
    <t>содержание ШФЛУ (нефтяной конденсат, продукт переработки)</t>
  </si>
  <si>
    <t>0-0-0</t>
  </si>
  <si>
    <t>содержание СК (нефтяной конденсат, продукт переработки)</t>
  </si>
  <si>
    <t>0-0-0+0+0-0-0</t>
  </si>
  <si>
    <t>0+0-0-0-0-0-0-0-0-0-0-0-0-(0+0-0-0)</t>
  </si>
  <si>
    <t>1.1.1.11</t>
  </si>
  <si>
    <t>Песцовое НГКМ (ачим) (ДРОД)</t>
  </si>
  <si>
    <t>1.1.2</t>
  </si>
  <si>
    <t>ООО "Газпром добыча Ямбург"</t>
  </si>
  <si>
    <t>7_100330587+7_100330588</t>
  </si>
  <si>
    <t>7_100330587</t>
  </si>
  <si>
    <t>7_100330588</t>
  </si>
  <si>
    <t>1.1.3</t>
  </si>
  <si>
    <t>ООО "Газпром добыча Ноябрьск"</t>
  </si>
  <si>
    <t>10_100330719</t>
  </si>
  <si>
    <t>в т.ч. поставка на СЗСК</t>
  </si>
  <si>
    <t xml:space="preserve">в т.ч. поставка в систему трубопроводов ПАО "Транснефть" </t>
  </si>
  <si>
    <t>10_100330719-10_100330719</t>
  </si>
  <si>
    <t>1.1.4</t>
  </si>
  <si>
    <t xml:space="preserve">ООО "Газпром добыча Надым" </t>
  </si>
  <si>
    <t>11_100330686+11_100330687+11_100330688+11_100333683+11_100335593+11_100335658</t>
  </si>
  <si>
    <t>Медвежье ГКМ (Ныдинская пл.)</t>
  </si>
  <si>
    <t>11_100330686</t>
  </si>
  <si>
    <t>Юбилейное НГКМ</t>
  </si>
  <si>
    <t>11_100330687</t>
  </si>
  <si>
    <t>Бованенковское НГКМ</t>
  </si>
  <si>
    <t>Харасавэйское ГКМ (апт)</t>
  </si>
  <si>
    <t>11_100333683</t>
  </si>
  <si>
    <t>Бованенковское НГКМ (неоком-юра ДРОД)</t>
  </si>
  <si>
    <t>Харасавэйское ГКМ (неоком-юра ДРОД)</t>
  </si>
  <si>
    <t>Стабильный конденсат (товар)</t>
  </si>
  <si>
    <t>11_100330693+11_100330694+11_100330695+11_100333685</t>
  </si>
  <si>
    <t>11_100330693</t>
  </si>
  <si>
    <t>11_100330694</t>
  </si>
  <si>
    <t>11_100330695</t>
  </si>
  <si>
    <t>11_100333685</t>
  </si>
  <si>
    <t>1.1.5</t>
  </si>
  <si>
    <t>АО "Сибнефтегаз"</t>
  </si>
  <si>
    <t>4_100331811</t>
  </si>
  <si>
    <t>Береговое НГКМ</t>
  </si>
  <si>
    <t>в т.ч. поставка на УЗПКТ</t>
  </si>
  <si>
    <t>Нефть, в т.ч.</t>
  </si>
  <si>
    <t>4_100331963+0+0+0+0+0+0+0+0+0+0+0+0+0+0+0+0+0+0+10_100330722+7_100330591+7_100330593</t>
  </si>
  <si>
    <t>1.2.1</t>
  </si>
  <si>
    <t>4_100331963+0+0+0+0+0+0+0+0+0+0+0+0+0+0+0+0+0+0</t>
  </si>
  <si>
    <t>1.2.1.1</t>
  </si>
  <si>
    <t xml:space="preserve">Уренгойское НГКМ </t>
  </si>
  <si>
    <t>4_100331963+0</t>
  </si>
  <si>
    <t>1.2.1.2</t>
  </si>
  <si>
    <t xml:space="preserve">Уренгойское НГКМ фаза 2 (ДРОД) </t>
  </si>
  <si>
    <t>0+0+0</t>
  </si>
  <si>
    <t xml:space="preserve">на собственные нужды ГПНЗ (ДРОД) </t>
  </si>
  <si>
    <t>нефть в адрес ГПНЗ и трейдера:</t>
  </si>
  <si>
    <t>в т.ч. нефть в адрес трейдера (альт.схема)</t>
  </si>
  <si>
    <t xml:space="preserve">в т.ч. нефть в адрес ГПНЗ (автовывоз)  </t>
  </si>
  <si>
    <t>нефть в адрес ПАО "Газпром" на УЗПКТ-СЗСК</t>
  </si>
  <si>
    <t>0+0+0-0-0-0</t>
  </si>
  <si>
    <t>1.2.1.3</t>
  </si>
  <si>
    <t xml:space="preserve">Ен-Яхинское НГКМ (ДРОД) </t>
  </si>
  <si>
    <t>0+0+0+0</t>
  </si>
  <si>
    <t>0+0+0+0-0-0-0+0</t>
  </si>
  <si>
    <t>1.2.1.4</t>
  </si>
  <si>
    <t xml:space="preserve">Песцовое НГКМ (ДРОД) </t>
  </si>
  <si>
    <t>0+0+0+0-0-0+0-0</t>
  </si>
  <si>
    <t>1.2.1.5</t>
  </si>
  <si>
    <t>Уренгойское НГКМ фаза 5 (участок 4А, 5А)</t>
  </si>
  <si>
    <t>1.2.1.6</t>
  </si>
  <si>
    <t>Уренгойское НГКМ фаза 4 (участок 6А ) (ДРОД)</t>
  </si>
  <si>
    <t>1.2.2</t>
  </si>
  <si>
    <t xml:space="preserve">ООО "Газпром добыча Ямбург" </t>
  </si>
  <si>
    <t>7_100330591+7_100330593</t>
  </si>
  <si>
    <t>поставка потребителям (ДРОД)</t>
  </si>
  <si>
    <t>поставка в систему трубопроводов ПАО "Транснефть"</t>
  </si>
  <si>
    <t>7_100330591+7_100330593-7_100330591+7_100330593</t>
  </si>
  <si>
    <t>1.2.3</t>
  </si>
  <si>
    <t xml:space="preserve">ООО "Газпром добыча Ноябрьск" </t>
  </si>
  <si>
    <t>10_100330722</t>
  </si>
  <si>
    <t>собственные нужды</t>
  </si>
  <si>
    <t>поставка на СЗСК</t>
  </si>
  <si>
    <t>10_100330722-0-0</t>
  </si>
  <si>
    <t>Поставка сырья с учетом ДРОД, всего:</t>
  </si>
  <si>
    <t>4_100331805-0+0+0+8_100330638+0+0+8_100330641+8_100330642+0+0+0+8_100330639+8_100330640+0+7_100330587+7_100330588-7_100330594+7_100330623+10_100330719+4_100331811+4_100331963+0-0-0+0-0+0+0-0-0+0+0-0-0+0+0+0+0+0+0+0+0+0+0+0-0+0+0</t>
  </si>
  <si>
    <t>Комплекс Уренгойский ЗПКТ-Сургутский ЗСК и привлеченные мощности:</t>
  </si>
  <si>
    <t>4_100331805-0+0+0+8_100330638+0+0+8_100330641+8_100330642+0+0+0+8_100330639+8_100330640+0+7_100330587+7_100330588-7_100330594+7_100330623+10_100330719+4_100331811+4_100331963+0-0-0</t>
  </si>
  <si>
    <t>нестабильного газового конденсата</t>
  </si>
  <si>
    <t>4_100331805-0+0+0+8_100330638+0+0+8_100330641+8_100330642+0+0+0+8_100330639+8_100330640+0+7_100330587+7_100330588-7_100330594+7_100330623+10_100330719+4_100331811</t>
  </si>
  <si>
    <t>4_100331805-0+0+0+8_100330638+0+0+8_100330641+8_100330642+0+0+0+8_100330639+8_100330640+0</t>
  </si>
  <si>
    <t>в т.ч. поставка ДРОД</t>
  </si>
  <si>
    <t>0+0+0+0+0+0+0</t>
  </si>
  <si>
    <t>7_100330587+7_100330588-7_100330594+7_100330623</t>
  </si>
  <si>
    <t>7_100330894</t>
  </si>
  <si>
    <t>7_100330895</t>
  </si>
  <si>
    <t>4_100331963+0-0-0</t>
  </si>
  <si>
    <t>В адрес независимого трейдера (альтернативная схема) из объемов по ДРОД:</t>
  </si>
  <si>
    <t>0-0+0+0-0-0+0+0-0-0+0+0+0+0+0</t>
  </si>
  <si>
    <t>0-0+0+0-0-0+0+0-0-0+0</t>
  </si>
  <si>
    <t>В адрес ООО "Газпром нефть Заполярье" (автовывоз) из объемов по ДРОД:</t>
  </si>
  <si>
    <t>0+0+0+0+0+0-0+0+0</t>
  </si>
  <si>
    <t>0+0+0+0+0</t>
  </si>
  <si>
    <t>0-0+0+0</t>
  </si>
  <si>
    <t>4_100331805-0+0+0+8_100330638+0+0+0+0+0+8_100330639+8_100330640+8_100330641+8_100330642+0+0+7_100330587+7_100330588+10_100330719+11_100330686+11_100330687+11_100330688+11_100333683+11_100335593+11_100335658+4_100331811+4_100331963+0+0+0+0+0+0+0+0+0+0+0+0+0+0+0+0+0+0+10_100330722+7_100330591+7_100330593-4_100331805-0+0+0+8_100330638+0+0+8_100330641+8_100330642+0+0+0+8_100330639+8_100330640+0+7_100330587+7_100330588-7_100330594+7_100330623+10_100330719+4_100331811+4_100331963+0-0-0+0-0+0+0-0-0+0+0-0-0+0+0+0+0+0+0+0+0+0+0+0-0+0+0-0-0-0-0-0-11_100330686+11_100330687+11_100330688+11_100333683+11_100335593+11_100335658-10_100330722+7_100330623-7_100330594-0-7_100330591+7_100330593-0</t>
  </si>
  <si>
    <t>II</t>
  </si>
  <si>
    <t>ПЕРЕРАБОТКА СЫРЬЯ И ПРОИЗВОДСТВО ПРОДУКЦИИ</t>
  </si>
  <si>
    <t>ПЕРЕРАБОТКА НЕСТАБИЛЬНОГО ГАЗОВОГО КОНДЕНСАТА, ВСЕГО:</t>
  </si>
  <si>
    <t>7_100330594</t>
  </si>
  <si>
    <t>ПОТЕРИ СЫРЬЯ ПРИ ПЕРЕРАБОТКЕ, ВСЕГО:</t>
  </si>
  <si>
    <t>7_100330598</t>
  </si>
  <si>
    <t>ПРОИЗВОДСТВО ПРОДУКЦИИ УМПТ-15 и УМПТ-1, ВСЕГО:</t>
  </si>
  <si>
    <t>7_100330049</t>
  </si>
  <si>
    <t>1.3.1</t>
  </si>
  <si>
    <t>Стабильный газовый конденсат</t>
  </si>
  <si>
    <t>в т.ч. на собственные нужды</t>
  </si>
  <si>
    <t>7_100330604</t>
  </si>
  <si>
    <t>СК валовый</t>
  </si>
  <si>
    <t>СК первичная переработка</t>
  </si>
  <si>
    <t>1.3.2</t>
  </si>
  <si>
    <t>Фракция пропан-бутановая</t>
  </si>
  <si>
    <t>1.3.3</t>
  </si>
  <si>
    <t>Дизельное топливо</t>
  </si>
  <si>
    <t>7_100336116</t>
  </si>
  <si>
    <t>1.3.4</t>
  </si>
  <si>
    <t xml:space="preserve">Газы деэтанизации и стабилизации на собственные нужды </t>
  </si>
  <si>
    <t>1.3.5</t>
  </si>
  <si>
    <t>Возврат в нестабильный конденсат</t>
  </si>
  <si>
    <t>7_100330623</t>
  </si>
  <si>
    <t>ООО "Газпром переработка"</t>
  </si>
  <si>
    <t xml:space="preserve"> </t>
  </si>
  <si>
    <t>Комплекс Уренгойский ЗПКТ-Сургутский ЗСК с уч. привлеченных мощностей</t>
  </si>
  <si>
    <t>ПОСТАВКА УГЛЕВОДОРОДНОГО СЫРЬЯ НА ЗАВОДЫ, ВСЕГО:</t>
  </si>
  <si>
    <t>7_100330587+7_100330588-7_100330594+7_100330623+4_100331805-0+0+0+0+8_100330638+0+8_100330639+8_100330640+0+0+0+0+8_100330641+8_100330642+4_100331811+10_100330719+4_100333682+4_100331815+4_100331963+0-0-0-4_100331815+4_100333678+4_100335034</t>
  </si>
  <si>
    <t>ПОСТАВКА НЕСТАБИЛЬНОГО ГАЗОВОГО КОНДЕНСАТА, ВСЕГО:</t>
  </si>
  <si>
    <t>7_100330587+7_100330588-7_100330594+7_100330623+4_100331805-0+0+0+0+8_100330638+0+8_100330639+8_100330640+0+0+0+0+8_100330641+8_100330642+4_100331811+10_100330719+4_100333682</t>
  </si>
  <si>
    <t>2.1.1</t>
  </si>
  <si>
    <t>ПАО "ГАЗПРОМ":</t>
  </si>
  <si>
    <t>7_100330587+7_100330588-7_100330594+7_100330623+4_100331805-0+0+0+0+8_100330638+0+8_100330639+8_100330640+0+0+0+0+8_100330641+8_100330642+4_100331811+10_100330719</t>
  </si>
  <si>
    <t>2.1.1.1</t>
  </si>
  <si>
    <t>4_100331802</t>
  </si>
  <si>
    <t xml:space="preserve">Ямбургское НГКМ </t>
  </si>
  <si>
    <t>4_100331803</t>
  </si>
  <si>
    <t>в т.ч. на мощностях  ПАО "НОВАТЭК"</t>
  </si>
  <si>
    <t>4_100335352</t>
  </si>
  <si>
    <t>2.1.1.2</t>
  </si>
  <si>
    <t>4_100331805-0+0+0+0+8_100330638+0+8_100330639+8_100330640+0+0+0+0</t>
  </si>
  <si>
    <t>4_100335334</t>
  </si>
  <si>
    <t>C5+ от подготовки газа деэтанизации</t>
  </si>
  <si>
    <t>4_100335353</t>
  </si>
  <si>
    <t>Ачимовские отл. 1 уч.</t>
  </si>
  <si>
    <t>Ачимовские отл. 2 уч.</t>
  </si>
  <si>
    <t>Ачимовские отл. 3 уч. (ДРОД)</t>
  </si>
  <si>
    <t>4_100335858</t>
  </si>
  <si>
    <t>2.1.1.3</t>
  </si>
  <si>
    <t>АО "Ачим сбыт"</t>
  </si>
  <si>
    <t>8_100330641+8_100330642</t>
  </si>
  <si>
    <t>Ачимовские отл. 4 уч.</t>
  </si>
  <si>
    <t>Ачимовские отл. 5 уч.</t>
  </si>
  <si>
    <t>2.1.1.4</t>
  </si>
  <si>
    <t>2.1.1.5</t>
  </si>
  <si>
    <t>2.1.2</t>
  </si>
  <si>
    <t xml:space="preserve">ООО "ГАЗПРОМ ПЕРЕРАБОТКА" </t>
  </si>
  <si>
    <t>ПОСТАВКА НЕФТИ, ВСЕГО:</t>
  </si>
  <si>
    <t>4_100331815+4_100331963+0-0-0-4_100331815+4_100333678+4_100335034</t>
  </si>
  <si>
    <t>2.2.1</t>
  </si>
  <si>
    <t>4_100331815+4_100331963+0-0-0-4_100331815</t>
  </si>
  <si>
    <t>4_100331815</t>
  </si>
  <si>
    <t>в т.ч нефть на УЗПКТ (НПС)</t>
  </si>
  <si>
    <t>4_100331963+0-0-0-4_100331815</t>
  </si>
  <si>
    <t>2.2.2</t>
  </si>
  <si>
    <t>2.2.3</t>
  </si>
  <si>
    <t>ООО "ГАЗПРОМ ДОБЫЧА УРЕНГОЙ"</t>
  </si>
  <si>
    <t>4_100335034</t>
  </si>
  <si>
    <t>Ачимовские отложения всего (без ДРОД)</t>
  </si>
  <si>
    <t>8_100330639+8_100330640+8_100330641+8_100330642</t>
  </si>
  <si>
    <t xml:space="preserve"> в т.ч. на мощности мобильных установок на процессинг</t>
  </si>
  <si>
    <t>4_100335355</t>
  </si>
  <si>
    <t>ПЕРЕРАБОТКА УГЛЕВОДОРОДНОГО СЫРЬЯ ПАО "ГАЗПРОМ":</t>
  </si>
  <si>
    <t>4_100331802+4_100331803-4_100331822+4_100331823+4_100331805-0+0+0+0+8_100330638-4_100335353+0+8_100330639+8_100330640+0+0+0+0+8_100330641+8_100330642+4_100331811+10_100330719+4_100331815+4_100331963+0-0-0-4_100331815</t>
  </si>
  <si>
    <t>2.3.1</t>
  </si>
  <si>
    <t>ПЕРЕРАБОТКА НЕСТАБИЛЬНОГО ГАЗОВОГО КОНДЕНСАТА, 
ПАО "ГАЗПРОМ" ВСЕГО:</t>
  </si>
  <si>
    <t>4_100331802+4_100331803-4_100331822+4_100331823+4_100331805-0+0+0+0+8_100330638-4_100335353+0+8_100330639+8_100330640+0+0+0+0+8_100330641+8_100330642+4_100331811+10_100330719</t>
  </si>
  <si>
    <t>2.3.1.1</t>
  </si>
  <si>
    <t>4_100331802+4_100331803-4_100331822+4_100331823</t>
  </si>
  <si>
    <t xml:space="preserve">Заполярное НГКМ </t>
  </si>
  <si>
    <t>4_100331803-4_100331822+4_100331823</t>
  </si>
  <si>
    <t>2.3.1.2</t>
  </si>
  <si>
    <t>4_100331805-0+0+0+0+8_100330638-4_100335353+0+8_100330639+8_100330640+0+0+0+0</t>
  </si>
  <si>
    <t>8_100330638-4_100335353</t>
  </si>
  <si>
    <t>2.3.1.3</t>
  </si>
  <si>
    <t>2.3.1.4</t>
  </si>
  <si>
    <t>2.3.1.5</t>
  </si>
  <si>
    <t>2.3.2</t>
  </si>
  <si>
    <t>ПЕРЕРАБОТКА НЕФТИ, ПАО "Газпром"</t>
  </si>
  <si>
    <t>ПРИСАДКИ (ДОБАВКИ), ВСЕГО:</t>
  </si>
  <si>
    <t>4_100331848+4_100331849</t>
  </si>
  <si>
    <t>УЗПКТ</t>
  </si>
  <si>
    <t>4_100331848</t>
  </si>
  <si>
    <t>СЗСК</t>
  </si>
  <si>
    <t>4_100331849</t>
  </si>
  <si>
    <t>в т.ч. МТБЭ</t>
  </si>
  <si>
    <t>4_100335042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</si>
  <si>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+4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+4_100335357-4_100335365+4_100335359+4_100335358-4_100335367+4_100335360</t>
  </si>
  <si>
    <t>4_100331840+4_100331841+4_100331815+4_100331963+0-0-0-4_100331815+4_100331848-4_100331856+4_100331858+4_100331870+4_100331888+4_100332910+4_100335420+4_100331909+4_100331912+4_100331916+4_100331921+4_100335091+4_100335092+4_100335444/$1000+4_100331942+4_100331945+4_100335044+4_100331947</t>
  </si>
  <si>
    <t>4_100331945+4_100335044+4_100331947+4_100335359+4_100335360-4_100331824+4_100331825+4_100331838+10_100330719+4_100335334+4_100335858+4_100335334+4_100331849-4_100331878+4_100332911+4_100332912+4_100332913+4_100331904+4_100331906+4_100331907+4_100331910+4_100331913+4_100331917+4_100331922+4_100331925+4_100335445/$1000+4_100331943+4_100331889</t>
  </si>
  <si>
    <t>На мощностях  ПАО "НОВАТЭК"</t>
  </si>
  <si>
    <t>4_100335357-4_100335365+4_100335359</t>
  </si>
  <si>
    <t>На мощностях УДК(м)</t>
  </si>
  <si>
    <t>4_100335358-4_100335367+4_100335360</t>
  </si>
  <si>
    <t>ПРОИЗВОДСТВО ПРОДУКЦИИ ПАО "ГАЗПРОМ", ВСЕГО:</t>
  </si>
  <si>
    <t>4_100331856+4_100331858+4_100331870+4_100331888+4_100332910+4_100335420+4_100331909+4_100331912+4_100331916+4_100331921+4_100335091+4_100335092+4_100335444/$1000+4_100331942+4_100331945+4_100335044+4_100331947+4_100331878+4_100332911+4_100332912+4_100332913+4_100331904+4_100331906+4_100331907+4_100331910+4_100331913+4_100331917+4_100331922+4_100331925+4_100335445/$1000+4_100331943+4_100331889+4_100335365+4_100335359+4_100335367+4_100335360</t>
  </si>
  <si>
    <t>4_100331856+4_100331858+4_100331870+4_100331888+4_100332910+4_100335420+4_100331909+4_100331912+4_100331916+4_100331921+4_100335091+4_100335092+4_100335444/$1000+4_100331942+4_100331945+4_100335044+4_100331947</t>
  </si>
  <si>
    <t>4_100331878+4_100332911+4_100332912+4_100332913+4_100331904+4_100331906+4_100331907+4_100331910+4_100331913+4_100331917+4_100331922+4_100331925+4_100335445/$1000+4_100331943+4_100331889</t>
  </si>
  <si>
    <t>4_100335365+4_100335359</t>
  </si>
  <si>
    <t>4_100335367+4_100335360</t>
  </si>
  <si>
    <t>2.6.1</t>
  </si>
  <si>
    <t>ГАЗ ДЕЭТАНИЗАЦИИ, ВСЕГО:</t>
  </si>
  <si>
    <t>4_100331856+4_100331858+4_100335367</t>
  </si>
  <si>
    <t>4_100331857+4_100331859+4_100335368</t>
  </si>
  <si>
    <t>УЗПКТ в адрес ООО "Газпром добыча Уренгой"</t>
  </si>
  <si>
    <t>УЗПКТ на СТН ООО "Газпром переработка"</t>
  </si>
  <si>
    <t>УЗПКТ на подготовку на мощностях ГДУ,</t>
  </si>
  <si>
    <t>4_100337118</t>
  </si>
  <si>
    <t>4_100337119</t>
  </si>
  <si>
    <t>УЗПКТ на Новоуренгойский ГХК</t>
  </si>
  <si>
    <t>4_100337120</t>
  </si>
  <si>
    <t>4_100337121</t>
  </si>
  <si>
    <t>На мощностях УДК(м) на СТН</t>
  </si>
  <si>
    <t>Газ деэтанизации валовая выработка, всего:</t>
  </si>
  <si>
    <t>4_100331860+4_100335879</t>
  </si>
  <si>
    <t>4_100331861+4_100335880</t>
  </si>
  <si>
    <t>4_100331860</t>
  </si>
  <si>
    <t>4_100331861</t>
  </si>
  <si>
    <t>4_100335879</t>
  </si>
  <si>
    <t>4_100335880</t>
  </si>
  <si>
    <t>Газ деэтанизации на переработку, всего:</t>
  </si>
  <si>
    <t>4_100335881</t>
  </si>
  <si>
    <t>4_100335882</t>
  </si>
  <si>
    <t>2.6.2</t>
  </si>
  <si>
    <t>ГАЗ ГОРЮЧИЙ ПРИРОДНЫЙ, ВСЕГО:</t>
  </si>
  <si>
    <t>4_100331870+4_100335365</t>
  </si>
  <si>
    <t>4_100331871+4_100335366</t>
  </si>
  <si>
    <t>2.6.3</t>
  </si>
  <si>
    <t xml:space="preserve"> ГАЗ СБРОСНОЙ, ВСЕГО:</t>
  </si>
  <si>
    <t>СЗСК НА СТН ООО "Газпром переработка"</t>
  </si>
  <si>
    <t>СЗСК валовая выработка</t>
  </si>
  <si>
    <t>4_100331882</t>
  </si>
  <si>
    <t>4_100331883</t>
  </si>
  <si>
    <t>СЗСК на переработку</t>
  </si>
  <si>
    <t>4_100331884</t>
  </si>
  <si>
    <t>4_100331885</t>
  </si>
  <si>
    <t>2.6.4</t>
  </si>
  <si>
    <t>ШФЛУ ТОВАРНАЯ, ВСЕГО:</t>
  </si>
  <si>
    <t>4_100331888+4_100331889</t>
  </si>
  <si>
    <t>ШФЛУ валовая выработка, всего:</t>
  </si>
  <si>
    <t>4_100331893+4_100331894</t>
  </si>
  <si>
    <t>ШФЛУ на переработку, всего:</t>
  </si>
  <si>
    <t>4_100331896+4_100331897</t>
  </si>
  <si>
    <t>в т.ч. по договору переработки</t>
  </si>
  <si>
    <t>2.6.5</t>
  </si>
  <si>
    <t>ГАЗЫ УГЛЕВОДОРОДНЫЕ СЖИЖЕННЫЕ, ВСЕГО:</t>
  </si>
  <si>
    <t>4_100332910+4_100335420+4_100332911+4_100332912+4_100332913</t>
  </si>
  <si>
    <t>4_100332910+4_100335420</t>
  </si>
  <si>
    <t>фракция пропановая</t>
  </si>
  <si>
    <t>4_100332911+4_100332912+4_100332913</t>
  </si>
  <si>
    <t>ПБА/ПБТ</t>
  </si>
  <si>
    <t>2.6.6</t>
  </si>
  <si>
    <t>УГЛЕВОДОРОДНАЯ ФРАКЦИЯ/ПГФ СЗСК</t>
  </si>
  <si>
    <t>2.6.7</t>
  </si>
  <si>
    <t>АВТОМОБИЛЬНЫЙ БЕНЗИН СЗСК, ВСЕГО:</t>
  </si>
  <si>
    <t>2.6.8</t>
  </si>
  <si>
    <t>ТОПЛИВО ДЛЯ РЕАКТИВНЫХ ДВИГАТЕЛЕЙ, ВСЕГО:</t>
  </si>
  <si>
    <t>2.6.9</t>
  </si>
  <si>
    <t>ДИЗЕЛЬНОЕ ТОПЛИВО, ВСЕГО:</t>
  </si>
  <si>
    <t>4_100331912+4_100331913</t>
  </si>
  <si>
    <t>2.6.10</t>
  </si>
  <si>
    <t xml:space="preserve">ДИСТИЛЛЯТ ГАЗОВОГО КОНДЕНСАТА ЛЕГКИЙ, ВСЕГО: </t>
  </si>
  <si>
    <t>4_100331916+4_100331917</t>
  </si>
  <si>
    <t>в т.ч. с УПГД</t>
  </si>
  <si>
    <t>4_100335043</t>
  </si>
  <si>
    <t>2.6.11</t>
  </si>
  <si>
    <t>СТАБИЛЬНЫЙ КОНДЕНСАТ ТОВАРНЫЙ, ВСЕГО:</t>
  </si>
  <si>
    <t>4_100331921+4_100331922</t>
  </si>
  <si>
    <t>4_100331922</t>
  </si>
  <si>
    <t>2.6.12</t>
  </si>
  <si>
    <t xml:space="preserve">  СТАБИЛЬНЫЙ КОНДЕНСАТ (НЕФТЬ), ВСЕГО: </t>
  </si>
  <si>
    <t>4_100335091+4_100335092+4_100331925</t>
  </si>
  <si>
    <t>4_100335091+4_100335092</t>
  </si>
  <si>
    <t>УСК-НПТР</t>
  </si>
  <si>
    <t>4_100335091</t>
  </si>
  <si>
    <t>нефть на УЗПКТ (НПС)</t>
  </si>
  <si>
    <t>4_100335092</t>
  </si>
  <si>
    <t>4_100331925</t>
  </si>
  <si>
    <t>Стабильный конденсат (нефть) валовый,  всего:</t>
  </si>
  <si>
    <t>4_100331927+4_100331928+4_100335100+4_100331929</t>
  </si>
  <si>
    <t>УЗПКТ (с УДК/УСК)</t>
  </si>
  <si>
    <t>УЗПКТ (с УСК-НПТР)</t>
  </si>
  <si>
    <t>Стабильный конденсат на первичную переработку, всего:</t>
  </si>
  <si>
    <t>4_100331931+4_100331932</t>
  </si>
  <si>
    <t>Стабильный конденсат на переработку (нефтяное сырье), всего:</t>
  </si>
  <si>
    <t>Стабильный конденсат на смешение</t>
  </si>
  <si>
    <t>2.6.13</t>
  </si>
  <si>
    <t xml:space="preserve">МЕТАНОЛ, ВСЕГО: </t>
  </si>
  <si>
    <t>4_100335444+4_100335445</t>
  </si>
  <si>
    <t>УЗПКТ (с УПГД)</t>
  </si>
  <si>
    <t>4_100335444</t>
  </si>
  <si>
    <t>4_100335445</t>
  </si>
  <si>
    <t>2.6.14</t>
  </si>
  <si>
    <t>ВОДА ПОДТОВАРНАЯ УЗПКТ</t>
  </si>
  <si>
    <t>4_100331942</t>
  </si>
  <si>
    <t>2.6.15</t>
  </si>
  <si>
    <t>ВОДОМЕТАНОЛЬНАЯ СМЕСЬ СЗСК *</t>
  </si>
  <si>
    <t>4_100331943</t>
  </si>
  <si>
    <t>Переработка сырья на УЗПКТ и привлеченных мощностях, всего:</t>
  </si>
  <si>
    <t>4_100331840+4_100331841+4_100335357+4_100335358+4_100331815+4_100331963+0-0-0-4_100331815</t>
  </si>
  <si>
    <t>Нестабильного конденсата, всего:</t>
  </si>
  <si>
    <t>4_100331840+4_100331841+4_100335357+4_100335358</t>
  </si>
  <si>
    <t>4_100331840+4_100331841</t>
  </si>
  <si>
    <t>УДК/УСК</t>
  </si>
  <si>
    <t>4_100331840</t>
  </si>
  <si>
    <t>4_100335508</t>
  </si>
  <si>
    <t>УСК НПТР</t>
  </si>
  <si>
    <t>4_100331841</t>
  </si>
  <si>
    <t>4_100335357</t>
  </si>
  <si>
    <t>4_100335358</t>
  </si>
  <si>
    <t>Нефть на НПС УЗПКТ</t>
  </si>
  <si>
    <t>Деэтанизированный конденсат, всего:</t>
  </si>
  <si>
    <t>4_100331945+4_100335044+4_100331947+4_100335359+4_100335360</t>
  </si>
  <si>
    <t>4_100331945+4_100335044+4_100331947</t>
  </si>
  <si>
    <t>4_100331945</t>
  </si>
  <si>
    <t>УПГД</t>
  </si>
  <si>
    <t>4_100335044</t>
  </si>
  <si>
    <t>4_100331947</t>
  </si>
  <si>
    <t>4_100335359</t>
  </si>
  <si>
    <t>4_100335360</t>
  </si>
  <si>
    <t>Переработка сырья на СЗСК, всего:</t>
  </si>
  <si>
    <t>4_100331945+4_100335044+4_100331947+4_100335359+4_100335360-4_100331824+4_100331825+4_100331838+10_100330719+4_100335334+4_100335858+4_100335334</t>
  </si>
  <si>
    <t>Деэтанизированный конденсат с учетом заполнения и вытеснения</t>
  </si>
  <si>
    <t>4_100331945+4_100335044+4_100331947+4_100335359+4_100335360-4_100331824+4_100331825</t>
  </si>
  <si>
    <t>Нестабильный конденсат</t>
  </si>
  <si>
    <t>10_100330719+4_100335334+4_100335858+4_100335334</t>
  </si>
  <si>
    <t>4_100335334+4_100335858</t>
  </si>
  <si>
    <t>ДРОД</t>
  </si>
  <si>
    <t>Заполнение и вытеснение трубопроводов:</t>
  </si>
  <si>
    <t>Заполнение конденсатопровода МК "Ямбург - Уренгой"</t>
  </si>
  <si>
    <t>4_100331822</t>
  </si>
  <si>
    <t>Вытеснение конденсатопровода МК "Ямбург - Уренгой"</t>
  </si>
  <si>
    <t>4_100331823</t>
  </si>
  <si>
    <t>Заполнение трубопровода МК "Уренгой-Сургут"</t>
  </si>
  <si>
    <t>4_100331824</t>
  </si>
  <si>
    <t>Вытеснение трубопровода МК "Уренгой-Сургут"</t>
  </si>
  <si>
    <t>4_100331825</t>
  </si>
  <si>
    <t>Заполнение трубопроводов объектов альтернативной схемы</t>
  </si>
  <si>
    <t>4_100331818</t>
  </si>
  <si>
    <t>Вытеснение из трубопроводов объектов альтернативной схемы</t>
  </si>
  <si>
    <t>4_100331819</t>
  </si>
  <si>
    <t>Транспортировка нефтегазоконденсатной смеси по объектам альтернативной схемы:</t>
  </si>
  <si>
    <t>4_100335902+0+0-0-0+0+0-0-0+0+4_100335906+0+0+0+0</t>
  </si>
  <si>
    <t>2.11.1</t>
  </si>
  <si>
    <t>Стабильный газовый конденсат (нефть)</t>
  </si>
  <si>
    <t>4_100335902+0+0-0-0+0+0-0-0+0</t>
  </si>
  <si>
    <t>ПАО "ГАЗПРОМ"</t>
  </si>
  <si>
    <t>4_100335902</t>
  </si>
  <si>
    <t>0+0-0-0+0+0-0-0+0</t>
  </si>
  <si>
    <t>Ачимовские отл. 3 уч.</t>
  </si>
  <si>
    <t>Ен-Яхинское ГКМ</t>
  </si>
  <si>
    <t>Песцовое НГКМ (ачим)</t>
  </si>
  <si>
    <t>2.11.2</t>
  </si>
  <si>
    <t>4_100335906+0+0+0+0</t>
  </si>
  <si>
    <t>4_100335906</t>
  </si>
  <si>
    <t>Уренгойское НГКМ фаза 2</t>
  </si>
  <si>
    <t>Ачимовские отл. 6 уч.</t>
  </si>
  <si>
    <t>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</si>
  <si>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>1.  АГПЗ ООО "Газпром переработка"</t>
  </si>
  <si>
    <t>Код строки</t>
  </si>
  <si>
    <t>Ед.изм.</t>
  </si>
  <si>
    <t>% выхода</t>
  </si>
  <si>
    <t>100331977</t>
  </si>
  <si>
    <t>100331978+100335798</t>
  </si>
  <si>
    <t>ОКРУГЛ({100331977:-1}/{100331977:-1}*$100;$6)</t>
  </si>
  <si>
    <t>СЕПАРАЦИЯ ПРИРОДНОГО ГАЗА, 
собственность ООО "Газпром добыча Астрахань"</t>
  </si>
  <si>
    <t>100331978</t>
  </si>
  <si>
    <t>ОКРУГЛ({100331978:-1}/{100331977:-1}*$100;$6)</t>
  </si>
  <si>
    <t>100331979</t>
  </si>
  <si>
    <t>СЕПАРАЦИЯ КОНДЕНСАТА ГАЗОВОГО НЕСТАБИЛЬНОГО,  
собственность ООО "Газпром добыча Астрахань"</t>
  </si>
  <si>
    <t>100335798</t>
  </si>
  <si>
    <t>ОКРУГЛ({100335798:-1}/{100331977:-1}*$100;$6)</t>
  </si>
  <si>
    <t>ПОТЕРИ СЫРЬЯ ПРИ ПЕРЕРАБОТКЕ (УСЛОВНЫЕ), собственность ООО "Газпром добыча Астрахань":</t>
  </si>
  <si>
    <t>100335799</t>
  </si>
  <si>
    <t>100335800</t>
  </si>
  <si>
    <t>{100335798:0}</t>
  </si>
  <si>
    <t>Природного газа и нестабильного конденсата</t>
  </si>
  <si>
    <t>{100331977:0}-{100335801:0}</t>
  </si>
  <si>
    <t>ПРОИЗВОДСТВО ПРОДУКЦИИ, собственность 
ООО "Газпром добыча Астрахань"  ВСЕГО:</t>
  </si>
  <si>
    <t>100335801</t>
  </si>
  <si>
    <t>100335802+100335804</t>
  </si>
  <si>
    <t>{100335802:0}+{100335804:0}</t>
  </si>
  <si>
    <t>1.8</t>
  </si>
  <si>
    <t>Газ сырой отсепарированный</t>
  </si>
  <si>
    <t>100335802</t>
  </si>
  <si>
    <t>ОКРУГЛ({100335802:-1}/{100331977:-1}*$100;$6)</t>
  </si>
  <si>
    <t>1.9</t>
  </si>
  <si>
    <t>100335803</t>
  </si>
  <si>
    <t>1.10</t>
  </si>
  <si>
    <t>Конденсат газовый нестабильный</t>
  </si>
  <si>
    <t>ОКРУГЛ({100335804:-1}/{100331977:-1}*$100;$6)</t>
  </si>
  <si>
    <t>1.11</t>
  </si>
  <si>
    <t xml:space="preserve">ПЕРЕРАБОТКА УГЛЕВОДОРОДНОГО СЫРЬЯ, собственность ПАО "Газпром" </t>
  </si>
  <si>
    <t>100335805</t>
  </si>
  <si>
    <t>100335806+100331985+100331986</t>
  </si>
  <si>
    <t>1.12</t>
  </si>
  <si>
    <t>ПЕРЕРАБОТКА ГАЗА СЫРОГО ОТСЕПАРИРОВАННОГО 
(покупка у ООО "Газпром добыча Астрахань" )</t>
  </si>
  <si>
    <t>100335806</t>
  </si>
  <si>
    <t>ОКРУГЛ({100335806:-1}/{100331977:-1}*$100;$6)</t>
  </si>
  <si>
    <t>1.13</t>
  </si>
  <si>
    <t>1.21</t>
  </si>
  <si>
    <t>ПЕРЕРАБОТКА КОНДЕНСАТА ГАЗОВОГО НЕСТАБИЛЬНОГО 
(покупка у ООО "Газпром добыча Астрахань" )</t>
  </si>
  <si>
    <t>100331985</t>
  </si>
  <si>
    <t>100335804</t>
  </si>
  <si>
    <t>ОКРУГЛ({100331985:-1}/{100331977:-1}*$100;$6)</t>
  </si>
  <si>
    <t>1.22</t>
  </si>
  <si>
    <t>100331986</t>
  </si>
  <si>
    <t>100331987+100331988+100332914</t>
  </si>
  <si>
    <t>1.23</t>
  </si>
  <si>
    <t>Присадки (добавки) для нефтепродуктов, 
собственность ПАО "Газпром"</t>
  </si>
  <si>
    <t>100331987</t>
  </si>
  <si>
    <t>1.24</t>
  </si>
  <si>
    <t>2.3.1.1.</t>
  </si>
  <si>
    <t>в т.ч. МТБЭ (добавка в бензин)</t>
  </si>
  <si>
    <t>100334996</t>
  </si>
  <si>
    <t>1.25</t>
  </si>
  <si>
    <t>Компонент для производства серы, 
собственность ПАО "Газпром"</t>
  </si>
  <si>
    <t>100331988</t>
  </si>
  <si>
    <t>1.26</t>
  </si>
  <si>
    <t>2.3.3</t>
  </si>
  <si>
    <t>Компонент производства при выработке кислого газа</t>
  </si>
  <si>
    <t>100332914</t>
  </si>
  <si>
    <t>1.27</t>
  </si>
  <si>
    <t>1.28</t>
  </si>
  <si>
    <t>ПОТЕРИ СЫРЬЯ ПРИ ПЕРЕРАБОТКЕ (УСЛОВНЫЕ), ВСЕГО:</t>
  </si>
  <si>
    <t>100331989</t>
  </si>
  <si>
    <t>100331990+100331991</t>
  </si>
  <si>
    <t>1.29</t>
  </si>
  <si>
    <t>100331990</t>
  </si>
  <si>
    <t>1.30</t>
  </si>
  <si>
    <t>100331991</t>
  </si>
  <si>
    <t>1.31</t>
  </si>
  <si>
    <t>ПРОИЗВОДСТВО ПРОДУКЦИИ, 
собственность ПАО "Газпром", ВСЕГО:</t>
  </si>
  <si>
    <t>100331853</t>
  </si>
  <si>
    <t>100331992+100332000+100330073+100332010+100332011+100332017+100332020+100332021+100332022+100332023+100332024+100332025</t>
  </si>
  <si>
    <t>1.32</t>
  </si>
  <si>
    <t>4.1</t>
  </si>
  <si>
    <t>ГАЗ ПРИРОДНЫЙ СУХОЙ ОТБЕНЗИНЕННЫЙ, ВСЕГО:</t>
  </si>
  <si>
    <t>100331992</t>
  </si>
  <si>
    <t>100331994+100331996+100331998</t>
  </si>
  <si>
    <t>1.33</t>
  </si>
  <si>
    <t>100331993</t>
  </si>
  <si>
    <t>100331995+100331997+100331999</t>
  </si>
  <si>
    <t>1.34</t>
  </si>
  <si>
    <t>4.1.1</t>
  </si>
  <si>
    <t>Газ горючий природный, в ГТС</t>
  </si>
  <si>
    <t>100331994</t>
  </si>
  <si>
    <t>1.35</t>
  </si>
  <si>
    <t>100331995</t>
  </si>
  <si>
    <t>1.36</t>
  </si>
  <si>
    <t>4.1.2</t>
  </si>
  <si>
    <t>Газ на СТН ООО «Газпром добыча Астрахань», 
собственность ПАО "Газпром"</t>
  </si>
  <si>
    <t>100331996</t>
  </si>
  <si>
    <t>1.37</t>
  </si>
  <si>
    <t>100331997</t>
  </si>
  <si>
    <t>1.38</t>
  </si>
  <si>
    <t>4.1.3</t>
  </si>
  <si>
    <t xml:space="preserve">Газ на СТН Газпром переработка, 
собственность ПАО "Газпром" </t>
  </si>
  <si>
    <t>100331998</t>
  </si>
  <si>
    <t>1.39</t>
  </si>
  <si>
    <t>100331999</t>
  </si>
  <si>
    <t>1.40</t>
  </si>
  <si>
    <t>4.2</t>
  </si>
  <si>
    <t>СЕРА, ВСЕГО:</t>
  </si>
  <si>
    <t>100332000</t>
  </si>
  <si>
    <t>100332001</t>
  </si>
  <si>
    <t>1.41</t>
  </si>
  <si>
    <t>4.2.1</t>
  </si>
  <si>
    <t>Сера, :</t>
  </si>
  <si>
    <t>100330068+100330069+100330070+100330071+100337112</t>
  </si>
  <si>
    <t>1.42</t>
  </si>
  <si>
    <t>4.2.1.1</t>
  </si>
  <si>
    <t>100330068</t>
  </si>
  <si>
    <t>1.43</t>
  </si>
  <si>
    <t>4.2.1.2</t>
  </si>
  <si>
    <t>100330069</t>
  </si>
  <si>
    <t>1.44</t>
  </si>
  <si>
    <t>4.2.1.3</t>
  </si>
  <si>
    <t>100330070</t>
  </si>
  <si>
    <t>1.45</t>
  </si>
  <si>
    <t>4.2.1.4</t>
  </si>
  <si>
    <t>марка М</t>
  </si>
  <si>
    <t>100330071</t>
  </si>
  <si>
    <t>4.2.1.5</t>
  </si>
  <si>
    <t>100337112</t>
  </si>
  <si>
    <t>1.14</t>
  </si>
  <si>
    <t>1.15</t>
  </si>
  <si>
    <t>Кислый газ, всего:</t>
  </si>
  <si>
    <t>100330010</t>
  </si>
  <si>
    <t>100331980+100331981</t>
  </si>
  <si>
    <t>1.16</t>
  </si>
  <si>
    <t>Кислый газ с производства № 3</t>
  </si>
  <si>
    <t>100331980</t>
  </si>
  <si>
    <t>1.17</t>
  </si>
  <si>
    <t xml:space="preserve">Кислый газ с производства № 1,5 </t>
  </si>
  <si>
    <t>100331981</t>
  </si>
  <si>
    <t>1.49</t>
  </si>
  <si>
    <t>4.3</t>
  </si>
  <si>
    <t>ШФЛУ товарная, всего:</t>
  </si>
  <si>
    <t>100330073</t>
  </si>
  <si>
    <t>100332003</t>
  </si>
  <si>
    <t>1.50</t>
  </si>
  <si>
    <t>4.3.1</t>
  </si>
  <si>
    <t>ШФЛУ товарная</t>
  </si>
  <si>
    <t>1.51</t>
  </si>
  <si>
    <t>в т.ч. аналог стабильного конденсата</t>
  </si>
  <si>
    <t>100332004</t>
  </si>
  <si>
    <t>1.52</t>
  </si>
  <si>
    <t>1.53</t>
  </si>
  <si>
    <t>ШФЛУ товарная с учетом изменения остатков</t>
  </si>
  <si>
    <t>100332005</t>
  </si>
  <si>
    <t>1.54</t>
  </si>
  <si>
    <t>ШФЛУ валовая</t>
  </si>
  <si>
    <t>100332006</t>
  </si>
  <si>
    <t>1.55</t>
  </si>
  <si>
    <t>100334997</t>
  </si>
  <si>
    <t>1.57</t>
  </si>
  <si>
    <t>ШФЛУ - переработка</t>
  </si>
  <si>
    <t>100332008</t>
  </si>
  <si>
    <t>1.58</t>
  </si>
  <si>
    <t>100332009</t>
  </si>
  <si>
    <t>1.59</t>
  </si>
  <si>
    <t>4.4</t>
  </si>
  <si>
    <t>ГАЗЫ УГЛЕВОДОРОДНЫЕ СЖИЖЕННЫЕ</t>
  </si>
  <si>
    <t>100332010</t>
  </si>
  <si>
    <t>1.60</t>
  </si>
  <si>
    <t>4.5</t>
  </si>
  <si>
    <t>100332011</t>
  </si>
  <si>
    <t>100332012</t>
  </si>
  <si>
    <t>1.61</t>
  </si>
  <si>
    <t>4.5.1</t>
  </si>
  <si>
    <t>СК товарный</t>
  </si>
  <si>
    <t>1.62</t>
  </si>
  <si>
    <t>1.63</t>
  </si>
  <si>
    <t>СК товарный с учетом изменения остатков (отгрузка)</t>
  </si>
  <si>
    <t>100332013</t>
  </si>
  <si>
    <t>1.64</t>
  </si>
  <si>
    <t>100332014</t>
  </si>
  <si>
    <t>1.66</t>
  </si>
  <si>
    <t>СК - переработка</t>
  </si>
  <si>
    <t>100332016</t>
  </si>
  <si>
    <t>1.67</t>
  </si>
  <si>
    <t>4.6</t>
  </si>
  <si>
    <t>АВТОМОБИЛЬНЫЙ БЕНЗИН, ВСЕГО:</t>
  </si>
  <si>
    <t>100332017</t>
  </si>
  <si>
    <t>100332018+100332019+100335688</t>
  </si>
  <si>
    <t>1.68</t>
  </si>
  <si>
    <t>100335688</t>
  </si>
  <si>
    <t>1.69</t>
  </si>
  <si>
    <t>4.6.1</t>
  </si>
  <si>
    <t>100332018</t>
  </si>
  <si>
    <t>1.70</t>
  </si>
  <si>
    <t>4.6.2</t>
  </si>
  <si>
    <t>100332019</t>
  </si>
  <si>
    <t>1.71</t>
  </si>
  <si>
    <t>4.7</t>
  </si>
  <si>
    <t>ДГКЛ</t>
  </si>
  <si>
    <t>100332020</t>
  </si>
  <si>
    <t>1.72</t>
  </si>
  <si>
    <t>4.8</t>
  </si>
  <si>
    <t>ДГКС</t>
  </si>
  <si>
    <t>100332021</t>
  </si>
  <si>
    <t>1.73</t>
  </si>
  <si>
    <t>4.9</t>
  </si>
  <si>
    <t>ДГКТ</t>
  </si>
  <si>
    <t>100332022</t>
  </si>
  <si>
    <t>1.74</t>
  </si>
  <si>
    <t>4.10</t>
  </si>
  <si>
    <t>ДИЗЕЛЬНОЕ ТОПЛИВО</t>
  </si>
  <si>
    <t>100332023</t>
  </si>
  <si>
    <t>1.75</t>
  </si>
  <si>
    <t>4.11</t>
  </si>
  <si>
    <t>МАЗУТ</t>
  </si>
  <si>
    <t>100332024</t>
  </si>
  <si>
    <t>1.76</t>
  </si>
  <si>
    <t>4.12</t>
  </si>
  <si>
    <t>ГАЗ СТАБИЛИЗАЦИИ НА СОБСТВЕННЫЕ НУЖДЫ</t>
  </si>
  <si>
    <t>100332025</t>
  </si>
  <si>
    <t>1.77</t>
  </si>
  <si>
    <t>100332026</t>
  </si>
  <si>
    <t>1.78</t>
  </si>
  <si>
    <t>5</t>
  </si>
  <si>
    <t>Продукция, принятая в производство со склада (в примечании должнв быть ссылка на акт )</t>
  </si>
  <si>
    <t>100332942</t>
  </si>
  <si>
    <t>1.79</t>
  </si>
  <si>
    <t>Продукция, переданная с производства на склад (в примечании должнв быть ссылка на акт )</t>
  </si>
  <si>
    <t>100335430</t>
  </si>
  <si>
    <t>1.80</t>
  </si>
  <si>
    <t>6</t>
  </si>
  <si>
    <t>Материальный баланс переработки УВС</t>
  </si>
  <si>
    <t>1.81</t>
  </si>
  <si>
    <t>Материальный баланс ООО "Газпром добыча Астрахань"</t>
  </si>
  <si>
    <t>100335808</t>
  </si>
  <si>
    <t>100331977-100335799-100335801</t>
  </si>
  <si>
    <t>1.82</t>
  </si>
  <si>
    <t>Материальный баланс  ПАО "Газпром"</t>
  </si>
  <si>
    <t>100335809</t>
  </si>
  <si>
    <t>100335805-100331989-100331853+100332942-100335430</t>
  </si>
  <si>
    <t>Производство для реализации ПАО "Газпром"</t>
  </si>
  <si>
    <t>T</t>
  </si>
  <si>
    <t>100332000+100332000+100332010+100332013+100332017+100332020+100332021+100332021+100332023+100332024+100332024</t>
  </si>
  <si>
    <t>Проверка с разделом "Добыча"</t>
  </si>
  <si>
    <t>природный газ</t>
  </si>
  <si>
    <t>конденсат газовый нестабильный</t>
  </si>
  <si>
    <t>Проверка с ООО "Газпром добыча Астрахань"</t>
  </si>
  <si>
    <t>V</t>
  </si>
  <si>
    <t>100331978-5_100330005</t>
  </si>
  <si>
    <t>100331979-5_100330006</t>
  </si>
  <si>
    <t>100335798-5_100330016</t>
  </si>
  <si>
    <t>Примечания:</t>
  </si>
  <si>
    <t>Компонент производства при выработке кислого газа - при регенерации амина в десорберах после очистки газа выходит кислый газ с водой, которая подпитывает (разбавляет) амин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</si>
  <si>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переработка"</t>
  </si>
  <si>
    <t xml:space="preserve">2. ОГПЗ и ОГЗ ООО "Газпром переработка" </t>
  </si>
  <si>
    <t xml:space="preserve">Ед.изм. </t>
  </si>
  <si>
    <t>Переработка углеводородного сырья, всего:</t>
  </si>
  <si>
    <t>100332033+100332059+100332064</t>
  </si>
  <si>
    <t>в том числе без давальцев, всего:</t>
  </si>
  <si>
    <t>100332027</t>
  </si>
  <si>
    <t>100332028+100332029+100332030-100332210</t>
  </si>
  <si>
    <t>тыс. т.</t>
  </si>
  <si>
    <t>100332028</t>
  </si>
  <si>
    <t>100332061+100332065+100332206</t>
  </si>
  <si>
    <t>100332029</t>
  </si>
  <si>
    <t>100332035+100332062+100332068+100332947+100335697</t>
  </si>
  <si>
    <t>ООО "Сервиснефтегаз"</t>
  </si>
  <si>
    <t>100332030</t>
  </si>
  <si>
    <t>100332069</t>
  </si>
  <si>
    <t>ТОО "КазРосГаз"</t>
  </si>
  <si>
    <t>100332031</t>
  </si>
  <si>
    <t>100332045</t>
  </si>
  <si>
    <t>ПЕРЕРАБОТКА ПРИРОДНОГО ГАЗА, ВСЕГО:</t>
  </si>
  <si>
    <t>100332033</t>
  </si>
  <si>
    <t>100332035+100332045</t>
  </si>
  <si>
    <t>100332034</t>
  </si>
  <si>
    <t>100332036+100332046</t>
  </si>
  <si>
    <t>ООО "Газпром переработка", всего:</t>
  </si>
  <si>
    <t>1.1.1.</t>
  </si>
  <si>
    <t>100332035</t>
  </si>
  <si>
    <t>100332037+100332039+100332041+100332043+100332915+100332943+100335128</t>
  </si>
  <si>
    <t>100332036</t>
  </si>
  <si>
    <t>100332038+100332040+100332042+100332044+100332916+100332944+100335129</t>
  </si>
  <si>
    <t>- из сырья  ООО "Газпром добыча Оренбург"</t>
  </si>
  <si>
    <t xml:space="preserve"> - из сырья  ООО "Газпром добыча Оренбург"</t>
  </si>
  <si>
    <t>100332037</t>
  </si>
  <si>
    <t>100332038</t>
  </si>
  <si>
    <t>в т.ч. ДРОД (Филипповская залежь и прочие залежи)</t>
  </si>
  <si>
    <t>100334998</t>
  </si>
  <si>
    <t>100334999</t>
  </si>
  <si>
    <t>- из сырья ПАО "Газпром нефть"</t>
  </si>
  <si>
    <t xml:space="preserve"> - из сырья ПАО "Газпром нефть"</t>
  </si>
  <si>
    <t>100332039</t>
  </si>
  <si>
    <t>100332040</t>
  </si>
  <si>
    <t>- из сырья АО "УНГП"</t>
  </si>
  <si>
    <t xml:space="preserve"> - из сырья АО "УНГП"</t>
  </si>
  <si>
    <t>100332041</t>
  </si>
  <si>
    <t>100332042</t>
  </si>
  <si>
    <t>- из сырья ООО "Сервиснефтегаз"</t>
  </si>
  <si>
    <t xml:space="preserve"> - из сырья ООО "Сервиснефтегаз"</t>
  </si>
  <si>
    <t>100332043</t>
  </si>
  <si>
    <t>100332044</t>
  </si>
  <si>
    <t>- из сырья ЗАО "КАРБОН"</t>
  </si>
  <si>
    <t xml:space="preserve"> - из сырья ЗАО "КАРБОН"</t>
  </si>
  <si>
    <t>100332915</t>
  </si>
  <si>
    <t>100332916</t>
  </si>
  <si>
    <t>- из сырья ООО "Газпромнефть-Заполярье"</t>
  </si>
  <si>
    <t xml:space="preserve"> - из сырья ООО "Газпромнефть-Заполярье"</t>
  </si>
  <si>
    <t>100332943</t>
  </si>
  <si>
    <t>100332944</t>
  </si>
  <si>
    <t>- из сырья ООО "Сладковско-Заречное"</t>
  </si>
  <si>
    <t xml:space="preserve"> - из сырья ООО "Сладковско-Заречное"</t>
  </si>
  <si>
    <t>100335128</t>
  </si>
  <si>
    <t>100335129</t>
  </si>
  <si>
    <t>ТОО "КазРосГаз", всего:</t>
  </si>
  <si>
    <t>1.1.2.</t>
  </si>
  <si>
    <t>100332046</t>
  </si>
  <si>
    <t>в том числе переработка газа на У-01 АО "ЮУПК"</t>
  </si>
  <si>
    <t>100332047</t>
  </si>
  <si>
    <t>100332048</t>
  </si>
  <si>
    <t>Переработка сухого газа на ГЗ, всего</t>
  </si>
  <si>
    <t xml:space="preserve">Переработка сухого газа на ГЗ, всего  </t>
  </si>
  <si>
    <t>100330177</t>
  </si>
  <si>
    <t>100332053+100332055+100332057+100335130</t>
  </si>
  <si>
    <t>100330178</t>
  </si>
  <si>
    <t>100332054+100332056+100332058+100335131</t>
  </si>
  <si>
    <t>ООО "Газпром переработка", всего</t>
  </si>
  <si>
    <t>100332051</t>
  </si>
  <si>
    <t>100332053+100332055+100335130</t>
  </si>
  <si>
    <t>100332052</t>
  </si>
  <si>
    <t>100332054+100332056+100335131</t>
  </si>
  <si>
    <t>- из газа ООО "Газпром добыча Оренбург" (в т.ч. Филипповская залежь и прочие залежи)</t>
  </si>
  <si>
    <t>100332053</t>
  </si>
  <si>
    <t>100332054</t>
  </si>
  <si>
    <t>- из газа ПАО "Газпром нефть"</t>
  </si>
  <si>
    <t xml:space="preserve"> - из газа ПАО "Газпром нефть"</t>
  </si>
  <si>
    <t>100332055</t>
  </si>
  <si>
    <t>100332056</t>
  </si>
  <si>
    <t xml:space="preserve"> - из газа Прочих поставщиков  </t>
  </si>
  <si>
    <t>100335130</t>
  </si>
  <si>
    <t>100335131</t>
  </si>
  <si>
    <t>100332057</t>
  </si>
  <si>
    <t>100332058</t>
  </si>
  <si>
    <t>ПЕРЕРАБОТКА КОНДЕНСАТА ГАЗОВОГО НЕСТАБИЛЬНОГО, ВСЕГО:</t>
  </si>
  <si>
    <t>100332059</t>
  </si>
  <si>
    <t>100332061+100332062+100335697</t>
  </si>
  <si>
    <t>ПАО "Газпром" из сырья ООО "Газпром добыча Оренбург"</t>
  </si>
  <si>
    <t>1.2.1.</t>
  </si>
  <si>
    <t>100332061</t>
  </si>
  <si>
    <t xml:space="preserve"> в т.ч. из сырья  в рамках ДРОД (оператор "Газпром нефть Заполярье")</t>
  </si>
  <si>
    <t>в том числе из сырья в рамках ДРОД (оператор "Газпром нефть Заполярье"</t>
  </si>
  <si>
    <t>100335946</t>
  </si>
  <si>
    <t>ООО "Газпром переработка" из сырья АО "УНГП"</t>
  </si>
  <si>
    <t>1.2.2.</t>
  </si>
  <si>
    <t>100332062</t>
  </si>
  <si>
    <t>ООО "Газпром переработка" из сырья ООО "Газпромнефть-Заполярье"  (Филипповская залежь)</t>
  </si>
  <si>
    <t>ООО "Газпром переработка" из сырья ООО "Газпромнефть-Заполярье"</t>
  </si>
  <si>
    <t>100335697</t>
  </si>
  <si>
    <t>ПЕРЕРАБОТКА НЕФТИ СЫРОЙ НЕСТАБИЛЬНОЙ, ВСЕГО:</t>
  </si>
  <si>
    <t>1.3.</t>
  </si>
  <si>
    <t>100332064</t>
  </si>
  <si>
    <t>100332065+100332069+100332068+100332947</t>
  </si>
  <si>
    <t>ПАО "Газпром", всего:</t>
  </si>
  <si>
    <t>1.3.1.</t>
  </si>
  <si>
    <t>100332065</t>
  </si>
  <si>
    <t>100332066+100332067</t>
  </si>
  <si>
    <t>- из сырья ООО "Газпром добыча Оренбург"</t>
  </si>
  <si>
    <t xml:space="preserve"> - из сырья ООО "Газпром добыча Оренбург"</t>
  </si>
  <si>
    <t>100332066</t>
  </si>
  <si>
    <t>100335947</t>
  </si>
  <si>
    <t>100332067</t>
  </si>
  <si>
    <t>1.3.2.</t>
  </si>
  <si>
    <t>100332068</t>
  </si>
  <si>
    <t>ООО "Газпром переработка" из сырья ООО "Газпромнефть-Заполярье" (Филипповская залежь)</t>
  </si>
  <si>
    <t>1.3.3.</t>
  </si>
  <si>
    <t>100332947</t>
  </si>
  <si>
    <t>1.3.4.</t>
  </si>
  <si>
    <t>100332070</t>
  </si>
  <si>
    <t>100332071+100332075</t>
  </si>
  <si>
    <t>100332071</t>
  </si>
  <si>
    <t>100332072+100332073+100332074</t>
  </si>
  <si>
    <t>100332072</t>
  </si>
  <si>
    <t>100332095</t>
  </si>
  <si>
    <t>100332073</t>
  </si>
  <si>
    <t>100332079+100332098</t>
  </si>
  <si>
    <t>100332074</t>
  </si>
  <si>
    <t>100332100</t>
  </si>
  <si>
    <t>100332075</t>
  </si>
  <si>
    <t>100332089</t>
  </si>
  <si>
    <t>СЫРОЙ ГАЗ, ВСЕГО:</t>
  </si>
  <si>
    <t xml:space="preserve">2.1. </t>
  </si>
  <si>
    <t>100332077</t>
  </si>
  <si>
    <t>100332079+100332089</t>
  </si>
  <si>
    <t>100332078</t>
  </si>
  <si>
    <t>100332080+100332090</t>
  </si>
  <si>
    <t xml:space="preserve">2.1.1. </t>
  </si>
  <si>
    <t>100332079</t>
  </si>
  <si>
    <t>100332081+100332083+100335132</t>
  </si>
  <si>
    <t>100332080</t>
  </si>
  <si>
    <t>100332082+100332084+100335133</t>
  </si>
  <si>
    <t>100332081</t>
  </si>
  <si>
    <t>100332082</t>
  </si>
  <si>
    <t>100332083</t>
  </si>
  <si>
    <t>100332084</t>
  </si>
  <si>
    <t xml:space="preserve"> - из сырья Прочих поставщиков </t>
  </si>
  <si>
    <t>100335132</t>
  </si>
  <si>
    <t>100335133</t>
  </si>
  <si>
    <t>2.1.2.</t>
  </si>
  <si>
    <t>100332090</t>
  </si>
  <si>
    <t>НЕФТЬ СЫРАЯ НЕСТАБИЛЬНАЯ И КОНДЕНСАТ ГАЗОВЫЙ НЕСТАБИЛЬНЫЙ, ВСЕГО:</t>
  </si>
  <si>
    <t>100332093</t>
  </si>
  <si>
    <t>100332095+100332100+100332098</t>
  </si>
  <si>
    <t>2.2.1.</t>
  </si>
  <si>
    <t>100332096+100332097</t>
  </si>
  <si>
    <t>100332096</t>
  </si>
  <si>
    <t>100332097</t>
  </si>
  <si>
    <t>2.2.2.</t>
  </si>
  <si>
    <t>100332098</t>
  </si>
  <si>
    <t>100332099+100332992</t>
  </si>
  <si>
    <t>100332099</t>
  </si>
  <si>
    <t>100332992</t>
  </si>
  <si>
    <t>2.2.3.</t>
  </si>
  <si>
    <t>ПРОИЗВОДСТВО ПРОДУКЦИИ, ВСЕГО:</t>
  </si>
  <si>
    <t>100332103+100332104+100332105+100332106-100332209</t>
  </si>
  <si>
    <t>100332102</t>
  </si>
  <si>
    <t>100332103+100332104+100332105-100332209</t>
  </si>
  <si>
    <t>100332103</t>
  </si>
  <si>
    <t>100332188+100332265+100332203+100332215+100332233+100332168</t>
  </si>
  <si>
    <t>100332104</t>
  </si>
  <si>
    <t>100332108+100332191+100332268+100330078+100332220+100332237+100332241+100335431/$1000+100332174</t>
  </si>
  <si>
    <t>ООО "Сервиснефтегаз" из нефти (конденсат)</t>
  </si>
  <si>
    <t>100332105</t>
  </si>
  <si>
    <t>100332273+100332226+100332197+100335693</t>
  </si>
  <si>
    <t>100332106</t>
  </si>
  <si>
    <t>100332118+100332198+100332274+100332227+100332236+100332244+100332184</t>
  </si>
  <si>
    <t>100332108+100332118+100335691</t>
  </si>
  <si>
    <t>100332109+100332119+100335692</t>
  </si>
  <si>
    <t>3.1.1.</t>
  </si>
  <si>
    <t>100332108</t>
  </si>
  <si>
    <t>100332110+100332112+100335134</t>
  </si>
  <si>
    <t>100332109</t>
  </si>
  <si>
    <t>100332111+100332113+100335135</t>
  </si>
  <si>
    <t>100332110</t>
  </si>
  <si>
    <t>100332134+100332158</t>
  </si>
  <si>
    <t>100332111</t>
  </si>
  <si>
    <t>100332135+100332159</t>
  </si>
  <si>
    <t>- из сырья ООО "Газпромнефть-Оренбург</t>
  </si>
  <si>
    <t xml:space="preserve"> - из сырья ООО "Газпромнефть-Оренбург</t>
  </si>
  <si>
    <t>100332112</t>
  </si>
  <si>
    <t>100332136+100332160</t>
  </si>
  <si>
    <t>100332113</t>
  </si>
  <si>
    <t>100332137+100332161</t>
  </si>
  <si>
    <t>100335134</t>
  </si>
  <si>
    <t>100332138+100335138</t>
  </si>
  <si>
    <t>100335135</t>
  </si>
  <si>
    <t>100332139+100335139</t>
  </si>
  <si>
    <t>ООО "Сервиснефтегаз" из нефти</t>
  </si>
  <si>
    <t>3.1.2.</t>
  </si>
  <si>
    <t>100335691</t>
  </si>
  <si>
    <t>100335693</t>
  </si>
  <si>
    <t>100335692</t>
  </si>
  <si>
    <t>100335694</t>
  </si>
  <si>
    <t>3.1.3.</t>
  </si>
  <si>
    <t>100332118</t>
  </si>
  <si>
    <t>100332120+100332122</t>
  </si>
  <si>
    <t>100332119</t>
  </si>
  <si>
    <t>100332121+100332123</t>
  </si>
  <si>
    <t xml:space="preserve"> - из газа КНГКМ</t>
  </si>
  <si>
    <t>100332120</t>
  </si>
  <si>
    <t>100332142+100332162</t>
  </si>
  <si>
    <t>100332121</t>
  </si>
  <si>
    <t>100332143+100332163</t>
  </si>
  <si>
    <t>- с У-01 АО "ЮУПК" из газа КНГКМ</t>
  </si>
  <si>
    <t xml:space="preserve"> - с У-01 АО "ЮУПК" из газа КНГКМ</t>
  </si>
  <si>
    <t>100332122</t>
  </si>
  <si>
    <t>100332146</t>
  </si>
  <si>
    <t>100332123</t>
  </si>
  <si>
    <t>100332147</t>
  </si>
  <si>
    <t>Сухой газ с ГПЗ, всего:</t>
  </si>
  <si>
    <t>100332130</t>
  </si>
  <si>
    <t>100332132+100332142+100335693</t>
  </si>
  <si>
    <t>100332131</t>
  </si>
  <si>
    <t>100332133+100332143+100335694</t>
  </si>
  <si>
    <t>100332132</t>
  </si>
  <si>
    <t>100332134+100332136+100332138</t>
  </si>
  <si>
    <t>100332133</t>
  </si>
  <si>
    <t>100332135+100332137+100332139</t>
  </si>
  <si>
    <t>100332134</t>
  </si>
  <si>
    <t>100332135</t>
  </si>
  <si>
    <t>100332136</t>
  </si>
  <si>
    <t>100332137</t>
  </si>
  <si>
    <t xml:space="preserve"> - из  сырья Прочих поставщиков</t>
  </si>
  <si>
    <t>100332138</t>
  </si>
  <si>
    <t>100332139</t>
  </si>
  <si>
    <t>в т.ч. из жидких углеводородов  Прочих поставщиков</t>
  </si>
  <si>
    <t>в т.ч. из жидких углеводородов Прочих поставщиков</t>
  </si>
  <si>
    <t>100335000</t>
  </si>
  <si>
    <t>100335001</t>
  </si>
  <si>
    <t>ТОО "КазРосГаз", всего</t>
  </si>
  <si>
    <t>100332142</t>
  </si>
  <si>
    <t>100332144+100332146</t>
  </si>
  <si>
    <t>100332143</t>
  </si>
  <si>
    <t>100332145+100332147</t>
  </si>
  <si>
    <t xml:space="preserve"> - из сырья КНГКМ </t>
  </si>
  <si>
    <t>100332144</t>
  </si>
  <si>
    <t>100332145</t>
  </si>
  <si>
    <t>Сухой газ с ГЗ, всего:</t>
  </si>
  <si>
    <t>100332154</t>
  </si>
  <si>
    <t>100332156+100332162</t>
  </si>
  <si>
    <t>100332155</t>
  </si>
  <si>
    <t>100332157+100332163</t>
  </si>
  <si>
    <t>100332156</t>
  </si>
  <si>
    <t>100332158+100332160+100335138</t>
  </si>
  <si>
    <t>100332157</t>
  </si>
  <si>
    <t>100332159+100332161+100335139</t>
  </si>
  <si>
    <t>в т.ч. для транспортировки через МГ "Совхозное"</t>
  </si>
  <si>
    <t>100335332</t>
  </si>
  <si>
    <t>100335333</t>
  </si>
  <si>
    <t>100332158</t>
  </si>
  <si>
    <t>100332159</t>
  </si>
  <si>
    <t>100332160</t>
  </si>
  <si>
    <t>100332161</t>
  </si>
  <si>
    <t xml:space="preserve"> - из газа Прочих поставщиков </t>
  </si>
  <si>
    <t>100335138</t>
  </si>
  <si>
    <t>100335139</t>
  </si>
  <si>
    <t>100332162</t>
  </si>
  <si>
    <t>100332163</t>
  </si>
  <si>
    <t>СПРАВОЧНО:</t>
  </si>
  <si>
    <t>100335004</t>
  </si>
  <si>
    <t>100335006+100335008+100335010+100335012+100335014+100335016+100335018</t>
  </si>
  <si>
    <t>100335005</t>
  </si>
  <si>
    <t>100335007+100335009+100335011+100335013+100335015+100335017+100335019</t>
  </si>
  <si>
    <t>в т.ч. в газотранспортную систему с ГПЗ</t>
  </si>
  <si>
    <t>100335006</t>
  </si>
  <si>
    <t>100335007</t>
  </si>
  <si>
    <t>в т.ч. в газотранспортную систему с ГЗ</t>
  </si>
  <si>
    <t>100335008</t>
  </si>
  <si>
    <t>100335009</t>
  </si>
  <si>
    <t>в т.ч. поставка на КТЭЦ с ГПЗ</t>
  </si>
  <si>
    <t>100335010</t>
  </si>
  <si>
    <t>100335011</t>
  </si>
  <si>
    <t>в т.ч. поставка на КТЭЦ с ГЗ</t>
  </si>
  <si>
    <t>100335012</t>
  </si>
  <si>
    <t>100335013</t>
  </si>
  <si>
    <t>в т.ч. на СТН  ООО "Газпром переработка" ГПЗ</t>
  </si>
  <si>
    <t>100335014</t>
  </si>
  <si>
    <t>100335015</t>
  </si>
  <si>
    <t>в т.ч. на СТН  ООО "Газпром переработка" ГЗ</t>
  </si>
  <si>
    <t>100335016</t>
  </si>
  <si>
    <t>100335017</t>
  </si>
  <si>
    <t>в т.ч. на СТН газодобывающих обществ</t>
  </si>
  <si>
    <t>100335018</t>
  </si>
  <si>
    <t>100335019</t>
  </si>
  <si>
    <t>ГАЗ ПРИРОДНЫЙ СУХОЙ ОТБЕНЗИНЕННЫЙ на СТН ГП переработка ГПЗ (ООО "Сервиснефтегаз")</t>
  </si>
  <si>
    <t xml:space="preserve"> ГАЗ ПРИРОДНЫЙ СУХОЙ ОТБЕНЗИНЕННЫЙ на СТН ГП переработка ГПЗ (ООО "Сервиснефтегаз")</t>
  </si>
  <si>
    <t>100335695</t>
  </si>
  <si>
    <t>100335696</t>
  </si>
  <si>
    <t>ГАЗ ПРИРОДНЫЙ СУХОЙ ОТБЕНЗИНЕННЫЙ (ТОО "КазРосГаз"), ВСЕГО:</t>
  </si>
  <si>
    <t>100335020</t>
  </si>
  <si>
    <t>100335022+100335024+100335026+100335028</t>
  </si>
  <si>
    <t>100335021</t>
  </si>
  <si>
    <t>100335023+100335025+100335027+100335029</t>
  </si>
  <si>
    <t>100335022</t>
  </si>
  <si>
    <t>100335023</t>
  </si>
  <si>
    <t>100335024</t>
  </si>
  <si>
    <t>100335025</t>
  </si>
  <si>
    <t>в т.ч газ на СТН ГП переработка ГПЗ</t>
  </si>
  <si>
    <t>100335026</t>
  </si>
  <si>
    <t>100335027</t>
  </si>
  <si>
    <t>в т.ч газ на СТН ГП переработка ГЗ</t>
  </si>
  <si>
    <t>100335028</t>
  </si>
  <si>
    <t>100335029</t>
  </si>
  <si>
    <t>ТОПЛИВНЫЙ ГАЗ НА КТЭЦ (продукция ГПЗ), ВСЕГО:</t>
  </si>
  <si>
    <t>100332164</t>
  </si>
  <si>
    <t>100332168+100332174+100332184</t>
  </si>
  <si>
    <t>100332165</t>
  </si>
  <si>
    <t>100332169+100332175+100332185</t>
  </si>
  <si>
    <t>100332166</t>
  </si>
  <si>
    <t>100332168+100332174</t>
  </si>
  <si>
    <t>100332167</t>
  </si>
  <si>
    <t>100332169+100332175</t>
  </si>
  <si>
    <t>3.2.1</t>
  </si>
  <si>
    <t>100332168</t>
  </si>
  <si>
    <t>100332170+100332172</t>
  </si>
  <si>
    <t>100332169</t>
  </si>
  <si>
    <t>100332171+100332173</t>
  </si>
  <si>
    <t>100332170</t>
  </si>
  <si>
    <t>100332171</t>
  </si>
  <si>
    <t>100332172</t>
  </si>
  <si>
    <t>100332173</t>
  </si>
  <si>
    <t>3.2.2</t>
  </si>
  <si>
    <t>100332174</t>
  </si>
  <si>
    <t>100332176+100332178+100335140</t>
  </si>
  <si>
    <t>100332175</t>
  </si>
  <si>
    <t>100332177+100332179+100335141</t>
  </si>
  <si>
    <t>100332176</t>
  </si>
  <si>
    <t>100332177</t>
  </si>
  <si>
    <t>100332178</t>
  </si>
  <si>
    <t>100332179</t>
  </si>
  <si>
    <t xml:space="preserve"> - из сырья Прочих поставщиков</t>
  </si>
  <si>
    <t>100335140</t>
  </si>
  <si>
    <t>100335141</t>
  </si>
  <si>
    <t xml:space="preserve">   в т.ч. из жидких углеводородов Прочих поставщиков</t>
  </si>
  <si>
    <t>100335685</t>
  </si>
  <si>
    <t>100335686</t>
  </si>
  <si>
    <t>3.2.3</t>
  </si>
  <si>
    <t>100332184</t>
  </si>
  <si>
    <t>100332185</t>
  </si>
  <si>
    <t>СЕРА (продукция ГПЗ), ВСЕГО:</t>
  </si>
  <si>
    <t>3.3.</t>
  </si>
  <si>
    <t>100332186</t>
  </si>
  <si>
    <t>100332187+100332198</t>
  </si>
  <si>
    <t>в том числе без давальцев:</t>
  </si>
  <si>
    <t>100332187</t>
  </si>
  <si>
    <t>100332188+100332191+100332197</t>
  </si>
  <si>
    <t>ПАО "Газпром" , всего:</t>
  </si>
  <si>
    <t>3.3.1.</t>
  </si>
  <si>
    <t>100332188</t>
  </si>
  <si>
    <t>100332189+100332190</t>
  </si>
  <si>
    <t>- из конденсата и нефти ООО "Газпром добыча Оренбург"</t>
  </si>
  <si>
    <t xml:space="preserve"> - из конденсата и нефти ООО "Газпром добыча Оренбург"</t>
  </si>
  <si>
    <t>100332189</t>
  </si>
  <si>
    <t>- из нефти ПАО "Газпром нефть"</t>
  </si>
  <si>
    <t xml:space="preserve"> - из нефти ПАО "Газпром нефть"</t>
  </si>
  <si>
    <t>100332190</t>
  </si>
  <si>
    <t>3.3.2.</t>
  </si>
  <si>
    <t>100332191</t>
  </si>
  <si>
    <t>100332192+100332194+100332195</t>
  </si>
  <si>
    <t>- из газа ООО "Газпром добыча Оренбург"</t>
  </si>
  <si>
    <t xml:space="preserve"> - из газа ООО "Газпром добыча Оренбург"</t>
  </si>
  <si>
    <t>100332192</t>
  </si>
  <si>
    <t>в т.ч. гранулированная</t>
  </si>
  <si>
    <t>100332193</t>
  </si>
  <si>
    <t>100332194</t>
  </si>
  <si>
    <t>100332195</t>
  </si>
  <si>
    <t xml:space="preserve">в т.ч. из жидких углеводородов Прочих поставщиков  </t>
  </si>
  <si>
    <t>100335030</t>
  </si>
  <si>
    <t>3.3.3.</t>
  </si>
  <si>
    <t>100332197</t>
  </si>
  <si>
    <t>3.3.4.</t>
  </si>
  <si>
    <t>100332198</t>
  </si>
  <si>
    <t>ШФЛУ ТОВАРНАЯ (продукция ГЗ), ВСЕГО:</t>
  </si>
  <si>
    <t>3.4.</t>
  </si>
  <si>
    <t>100332202</t>
  </si>
  <si>
    <t>100332203</t>
  </si>
  <si>
    <t>3.4.1.</t>
  </si>
  <si>
    <t>100332204+100332205+100335143</t>
  </si>
  <si>
    <t>100332204</t>
  </si>
  <si>
    <t>100332207-100332211</t>
  </si>
  <si>
    <t>100332205</t>
  </si>
  <si>
    <t>100332208-100332212</t>
  </si>
  <si>
    <t xml:space="preserve">- из сырья Прочих поставщиков </t>
  </si>
  <si>
    <t>100335143</t>
  </si>
  <si>
    <t>100335144-100335145</t>
  </si>
  <si>
    <t>100336104</t>
  </si>
  <si>
    <t>ШФЛУ валовая, всего:</t>
  </si>
  <si>
    <t xml:space="preserve"> ШФЛУ валовая, всего:</t>
  </si>
  <si>
    <t>100330078</t>
  </si>
  <si>
    <t>100332206</t>
  </si>
  <si>
    <t>100332207+100332208+100335144</t>
  </si>
  <si>
    <t>100332207</t>
  </si>
  <si>
    <t>100332208</t>
  </si>
  <si>
    <t>- из сырья Прочих поставщиков</t>
  </si>
  <si>
    <t>100335144</t>
  </si>
  <si>
    <t>ШФЛУ переработка, всего:</t>
  </si>
  <si>
    <t xml:space="preserve"> ШФЛУ переработка, всего:</t>
  </si>
  <si>
    <t>100332209</t>
  </si>
  <si>
    <t>100332210</t>
  </si>
  <si>
    <t>100332211+100332212+100335145</t>
  </si>
  <si>
    <t>100332211</t>
  </si>
  <si>
    <t>100332212</t>
  </si>
  <si>
    <t>100335145</t>
  </si>
  <si>
    <t>СЖИЖЕННЫЙ ГАЗ, ВСЕГО:</t>
  </si>
  <si>
    <t>3.5.</t>
  </si>
  <si>
    <t>100332213</t>
  </si>
  <si>
    <t>100332215+100332220+100332226+100332227</t>
  </si>
  <si>
    <t>100332214</t>
  </si>
  <si>
    <t>100332215+100332220+100332226</t>
  </si>
  <si>
    <t>3.5.1.</t>
  </si>
  <si>
    <t>100332215</t>
  </si>
  <si>
    <t>100332216+100332218+100332955+100335146</t>
  </si>
  <si>
    <t>- ПБА/ПБТ, из сырья ООО "Газпром добыча Оренбург", всего:</t>
  </si>
  <si>
    <t xml:space="preserve"> - ПБА/ПБТ, из сырья ООО "Газпром добыча Оренбург", всего:</t>
  </si>
  <si>
    <t>100332216</t>
  </si>
  <si>
    <t>100332217+100330955</t>
  </si>
  <si>
    <t>в том числе с ГПЗ</t>
  </si>
  <si>
    <t>100332217</t>
  </si>
  <si>
    <t>в том числе с ГЗ</t>
  </si>
  <si>
    <t>100330955</t>
  </si>
  <si>
    <t>- ПБА/ПБТ, из сырья ПАО "Газпром нефть", всего:</t>
  </si>
  <si>
    <t xml:space="preserve"> - ПБА/ПБТ, из сырья ПАО "Газпром нефть", всего:</t>
  </si>
  <si>
    <t>100332218</t>
  </si>
  <si>
    <t>100332219+100330956</t>
  </si>
  <si>
    <t>100332219</t>
  </si>
  <si>
    <t>100330956</t>
  </si>
  <si>
    <t>- ПБА/ПБТ, из сырья Прочих поставщиков, всего:</t>
  </si>
  <si>
    <t xml:space="preserve"> - ПБА/ПБТ, из сырья Прочих поставщиков, всего:</t>
  </si>
  <si>
    <t>100335146</t>
  </si>
  <si>
    <t>100335147+100335148</t>
  </si>
  <si>
    <t>100335147</t>
  </si>
  <si>
    <t>100335148</t>
  </si>
  <si>
    <t>- Бутан технический, из сырья ООО "Газпром добыча Оренбург"</t>
  </si>
  <si>
    <t xml:space="preserve"> - Бутан технический, из сырья ООО "Газпром добыча Оренбург"</t>
  </si>
  <si>
    <t>100332955</t>
  </si>
  <si>
    <t>ООО "Газпром переработка" (ПБА/ПБТ) (продукция ГПЗ), всего:</t>
  </si>
  <si>
    <t>3.5.2.</t>
  </si>
  <si>
    <t>100332220</t>
  </si>
  <si>
    <t>100332221+100332223+100332224</t>
  </si>
  <si>
    <t>100332221</t>
  </si>
  <si>
    <t>в т.ч. собственная потребность ООО "Газпром переработка"</t>
  </si>
  <si>
    <t>100332222</t>
  </si>
  <si>
    <t xml:space="preserve"> -  из газа ПАО "Газпром нефть"</t>
  </si>
  <si>
    <t>100332223</t>
  </si>
  <si>
    <t xml:space="preserve"> -  из сырья Прочих поставщиков</t>
  </si>
  <si>
    <t>100332224</t>
  </si>
  <si>
    <t xml:space="preserve">в т.ч. из жидких углеводородов Прочих поставщиков </t>
  </si>
  <si>
    <t>100335668</t>
  </si>
  <si>
    <t>ООО "Сервиснефтегаз" (ПБА/ПБТ) (продукция ГПЗ), из нефти</t>
  </si>
  <si>
    <t>3.5.3.</t>
  </si>
  <si>
    <t>100332226</t>
  </si>
  <si>
    <t>ТОО "КазРосГаз" (ПБА/ПБТ), всего:</t>
  </si>
  <si>
    <t>3.5.4.</t>
  </si>
  <si>
    <t>100332227</t>
  </si>
  <si>
    <t>100330957+100332228</t>
  </si>
  <si>
    <t>100332228</t>
  </si>
  <si>
    <t>100330957</t>
  </si>
  <si>
    <t>ФРАКЦИЯ УГЛЕВОДОРОДНАЯ/ПГФ (продукция ГЗ), ВСЕГО:</t>
  </si>
  <si>
    <t>3.6.</t>
  </si>
  <si>
    <t>100332232</t>
  </si>
  <si>
    <t>100332233+100332236</t>
  </si>
  <si>
    <t>3.6.1.</t>
  </si>
  <si>
    <t>100332233</t>
  </si>
  <si>
    <t>100332234+100332235+100335150</t>
  </si>
  <si>
    <t>100332234</t>
  </si>
  <si>
    <t>100332235</t>
  </si>
  <si>
    <t>-  из газа Прочих поставщиков</t>
  </si>
  <si>
    <t>100335150</t>
  </si>
  <si>
    <t>3.6.2.</t>
  </si>
  <si>
    <t>100332236</t>
  </si>
  <si>
    <t>ОДОРАНТ (продукция ГПЗ), ВСЕГО:</t>
  </si>
  <si>
    <t>3.7.</t>
  </si>
  <si>
    <t>100332237</t>
  </si>
  <si>
    <t>100332238/$1000</t>
  </si>
  <si>
    <t xml:space="preserve"> ООО "Газпром переработка", всего:</t>
  </si>
  <si>
    <t>100332238</t>
  </si>
  <si>
    <t>100332239</t>
  </si>
  <si>
    <t>ЭТАН (продукция ГЗ), ВСЕГО:</t>
  </si>
  <si>
    <t>3.8.</t>
  </si>
  <si>
    <t xml:space="preserve"> ЭТАН (продукция ГЗ), ВСЕГО:</t>
  </si>
  <si>
    <t>100332240</t>
  </si>
  <si>
    <t>100332241+100332244</t>
  </si>
  <si>
    <t>3.8.1.</t>
  </si>
  <si>
    <t>100332241</t>
  </si>
  <si>
    <t>100332242+100332243+100335151</t>
  </si>
  <si>
    <t>100332242</t>
  </si>
  <si>
    <t>100332243</t>
  </si>
  <si>
    <t>100335151</t>
  </si>
  <si>
    <t>3.8.2.</t>
  </si>
  <si>
    <t>100332244</t>
  </si>
  <si>
    <t>ГЕЛИЙ (продукция ГЗ), ВСЕГО:</t>
  </si>
  <si>
    <t>3.9.</t>
  </si>
  <si>
    <t>100332245</t>
  </si>
  <si>
    <t>100332248+100332250</t>
  </si>
  <si>
    <t>тыс куб.м</t>
  </si>
  <si>
    <t>100335421</t>
  </si>
  <si>
    <t>100335422+100332251</t>
  </si>
  <si>
    <t>100335431</t>
  </si>
  <si>
    <t>100332247</t>
  </si>
  <si>
    <t>в том числе:</t>
  </si>
  <si>
    <t>гелий газообразный</t>
  </si>
  <si>
    <t>100332248</t>
  </si>
  <si>
    <t>100335422</t>
  </si>
  <si>
    <t>100332249</t>
  </si>
  <si>
    <t>гелий жидкий</t>
  </si>
  <si>
    <t>100332250</t>
  </si>
  <si>
    <t>100332251</t>
  </si>
  <si>
    <t>СТАБИЛЬНЫЙ КОНДЕНСАТ (продукция ГПЗ), ВСЕГО:</t>
  </si>
  <si>
    <t>3.10.</t>
  </si>
  <si>
    <t>100332252</t>
  </si>
  <si>
    <t>100332254+100332259+100332258</t>
  </si>
  <si>
    <t>100332253</t>
  </si>
  <si>
    <t>100332254+100332258</t>
  </si>
  <si>
    <t>3.10.1.</t>
  </si>
  <si>
    <t>100332254</t>
  </si>
  <si>
    <t>100332255+100332256+100335153</t>
  </si>
  <si>
    <t>100332255</t>
  </si>
  <si>
    <t>100332266+100332269</t>
  </si>
  <si>
    <t>100332256</t>
  </si>
  <si>
    <t>100332267+100332271</t>
  </si>
  <si>
    <t xml:space="preserve">-  из сырья Прочих поставщиков </t>
  </si>
  <si>
    <t>100335153</t>
  </si>
  <si>
    <t>100335669+100332959</t>
  </si>
  <si>
    <t>3.10.3.</t>
  </si>
  <si>
    <t>100332258</t>
  </si>
  <si>
    <t>100332273</t>
  </si>
  <si>
    <t>3.10.4.</t>
  </si>
  <si>
    <t>100332259</t>
  </si>
  <si>
    <t>100332274</t>
  </si>
  <si>
    <t>СТАБИЛЬНЫЙ КОНДЕНСАТ (валовый), ВСЕГО:</t>
  </si>
  <si>
    <t>100332263</t>
  </si>
  <si>
    <t>100332264+100332274</t>
  </si>
  <si>
    <t>100332264</t>
  </si>
  <si>
    <t>100332265+100332268+100332273</t>
  </si>
  <si>
    <t>100332265</t>
  </si>
  <si>
    <t>100332266+100332267+100335669</t>
  </si>
  <si>
    <t>100332266</t>
  </si>
  <si>
    <t>100332267</t>
  </si>
  <si>
    <t>-  из сырья Прочих поставщиков</t>
  </si>
  <si>
    <t>100335669</t>
  </si>
  <si>
    <t>100332268</t>
  </si>
  <si>
    <t>100332269+100332271+100332959</t>
  </si>
  <si>
    <t>100332269</t>
  </si>
  <si>
    <t>в том числе на собственные нужды ООО "Газпром переработка"</t>
  </si>
  <si>
    <t>100332958</t>
  </si>
  <si>
    <t>в том числе на собственные нужды ООО "Газпром добыча Оренбург"</t>
  </si>
  <si>
    <t>100332270</t>
  </si>
  <si>
    <t>100332271</t>
  </si>
  <si>
    <t>100332959</t>
  </si>
  <si>
    <t xml:space="preserve">   - в т.ч. из жидких углеводородов Прочих поставщиков</t>
  </si>
  <si>
    <t xml:space="preserve"> - в т.ч. из жидких углеводородов Прочих поставщиков</t>
  </si>
  <si>
    <t>100332960</t>
  </si>
  <si>
    <t>100332962+100332963</t>
  </si>
  <si>
    <t>100332962</t>
  </si>
  <si>
    <t>100332963</t>
  </si>
  <si>
    <t>Материальный баланс переработки УВС ("П.1"-"П.2"-"П.3" = 0,0</t>
  </si>
  <si>
    <t>Материальный баланс переработки УВС ("П.1"-"П.2"-"П.3" = 0,000)</t>
  </si>
  <si>
    <t>100332278</t>
  </si>
  <si>
    <t>100332028+100332962-100332072-100332103</t>
  </si>
  <si>
    <t>100332279</t>
  </si>
  <si>
    <t>100332029+100332963-100332073-100332104</t>
  </si>
  <si>
    <t>100332280</t>
  </si>
  <si>
    <t>100332030-100332074-100332105</t>
  </si>
  <si>
    <t>100332281</t>
  </si>
  <si>
    <t>100332031-100332075-100332106</t>
  </si>
  <si>
    <t>Поставка газа:</t>
  </si>
  <si>
    <t>ООО "Газпром добыча Оренбург" (без ДРОД)</t>
  </si>
  <si>
    <t>Филипповская залежь и др. (ДРОД)</t>
  </si>
  <si>
    <t>ПАО "Газпром нефть"</t>
  </si>
  <si>
    <t>АО "УНГП"</t>
  </si>
  <si>
    <t>Поставка нестабильного газового конденсата:</t>
  </si>
  <si>
    <t>Поставка нефти:</t>
  </si>
  <si>
    <t>Филипповская залежь и др. (ДРОД) для ПАО</t>
  </si>
  <si>
    <t>ООО "Газпромнефть-Заполярье" (ДРОД) для ГПП</t>
  </si>
  <si>
    <t>Проверка с ООО "Газпром добыча Оренбург" "Переработка"</t>
  </si>
  <si>
    <t>(100332038-100334999)-(6_100332297-6_100335049)</t>
  </si>
  <si>
    <t>100334999-6_100335049</t>
  </si>
  <si>
    <t>100332040-6_100332298</t>
  </si>
  <si>
    <t>1003320420-6_100332299</t>
  </si>
  <si>
    <t>100332044-6_100332300</t>
  </si>
  <si>
    <t xml:space="preserve">ТОО "КазРосГаз" </t>
  </si>
  <si>
    <t>100332046-6_100332311</t>
  </si>
  <si>
    <t>(100332061-100335946)-(6_100332302-6_100335974)</t>
  </si>
  <si>
    <t>100335946-6_100335974</t>
  </si>
  <si>
    <t>100332062-6_100332307</t>
  </si>
  <si>
    <t>(100332066-100335947)-(6_100332304-6_100335975)</t>
  </si>
  <si>
    <t>100335947-6_100335975</t>
  </si>
  <si>
    <t>100332067-6_100332305</t>
  </si>
  <si>
    <t>100332068-6_100332308</t>
  </si>
  <si>
    <t>(100335697+100332947)-6_100332970</t>
  </si>
  <si>
    <t>100332069-6_100332310</t>
  </si>
  <si>
    <t>Газ природный без ДРОД</t>
  </si>
  <si>
    <t>100332037-100334998</t>
  </si>
  <si>
    <t>100332038-100334999</t>
  </si>
  <si>
    <t>Нестабильный газовый конденсат без ДРОД</t>
  </si>
  <si>
    <t>100332061-100335946</t>
  </si>
  <si>
    <t>Нефть без ДРОД</t>
  </si>
  <si>
    <t>100332066-100335947</t>
  </si>
  <si>
    <t>3. Сосногорский ГПЗ ООО "Газпром переработка"</t>
  </si>
  <si>
    <t>№ 
п/п</t>
  </si>
  <si>
    <t>ПЕРЕРАБОТКА УГЛЕВОДОРОДНОГО СЫРЬЯ, ВСЕГО:</t>
  </si>
  <si>
    <t>Переработка сырья , собственность ПАО "Газпром"</t>
  </si>
  <si>
    <t>100330007+100331986+100332283</t>
  </si>
  <si>
    <t>Переработка сырья, собственность ООО "Газпром ГНП холдинг"</t>
  </si>
  <si>
    <t>100330551</t>
  </si>
  <si>
    <t>100330007+100330551</t>
  </si>
  <si>
    <t>100330008+100330552</t>
  </si>
  <si>
    <t>Природный газ, собственность ПАО "Газпром"</t>
  </si>
  <si>
    <t>Попутный нефтяной газ, собственность ООО "Газпром ГНП холдинг"</t>
  </si>
  <si>
    <t>Газ стабилизации конденсата от УСК, собственность ПАО "Газпром"</t>
  </si>
  <si>
    <t>ПЕРЕРАБОТКА НЕФТЕГАЗОКОНДЕНСАТНОЙ СМЕСИ, ВСЕГО:</t>
  </si>
  <si>
    <t>100330017+100330196</t>
  </si>
  <si>
    <t>Конденсат газовый нестабильный, собственность ПАО "Газпром"</t>
  </si>
  <si>
    <t>Нефть, собственность ПАО "Газпром"</t>
  </si>
  <si>
    <t>100332284</t>
  </si>
  <si>
    <t>Присадки для КГС, собственность ПАО "Газпром"</t>
  </si>
  <si>
    <t>ПОТЕРИ, ВСЕГО:</t>
  </si>
  <si>
    <t>100330554+100330553</t>
  </si>
  <si>
    <t>Потери, собственность ПАО "Газпром"</t>
  </si>
  <si>
    <t>Потери, собственность ООО "Газпром ГНП холдинг"</t>
  </si>
  <si>
    <t>3.22</t>
  </si>
  <si>
    <t>3</t>
  </si>
  <si>
    <t>100330237+100330560</t>
  </si>
  <si>
    <t>3.23</t>
  </si>
  <si>
    <t>Производство продукции, собственность ПАО "Газпром"</t>
  </si>
  <si>
    <t>100330563+100332287+100330579+100330098+100335432/$1000</t>
  </si>
  <si>
    <t>3.24</t>
  </si>
  <si>
    <t>Производство продукции, собственность ООО "Газпром ГНП холдинг"</t>
  </si>
  <si>
    <t>100330573+100332288+100330582</t>
  </si>
  <si>
    <t>3.25</t>
  </si>
  <si>
    <t>ГАЗ СУХОЙ ОТБЕНЗИНЕННЫЙ, ВСЕГО:</t>
  </si>
  <si>
    <t>100330563+100330573</t>
  </si>
  <si>
    <t>3.26</t>
  </si>
  <si>
    <t>100330564+100330574</t>
  </si>
  <si>
    <t>3.27</t>
  </si>
  <si>
    <t>3.1.1</t>
  </si>
  <si>
    <t xml:space="preserve">Газ сухой отбензиненный, собственность ПАО "Газпром" , всего          </t>
  </si>
  <si>
    <t>100330565+100330567+100330569</t>
  </si>
  <si>
    <t>3.28</t>
  </si>
  <si>
    <t>100330566+100330568+100330570</t>
  </si>
  <si>
    <t>3.29</t>
  </si>
  <si>
    <t>3.1.1.1</t>
  </si>
  <si>
    <t>Газ сухой отбензиненный, собственность ООО "Газпром ГНП холдинг"</t>
  </si>
  <si>
    <t>3.30</t>
  </si>
  <si>
    <t>3.31</t>
  </si>
  <si>
    <t>3.1.1.2</t>
  </si>
  <si>
    <t>3.32</t>
  </si>
  <si>
    <t xml:space="preserve">Газ сухой отбензиненный на СТН завода, собственность ПАО "Газпром"           </t>
  </si>
  <si>
    <t>3.33</t>
  </si>
  <si>
    <t>3.1.1.3</t>
  </si>
  <si>
    <t>3.34</t>
  </si>
  <si>
    <t xml:space="preserve">Газ сухой отбензиненный на Сосногорскую ТЭЦ, собственность ПАО "Газпром"           </t>
  </si>
  <si>
    <t>3.35</t>
  </si>
  <si>
    <t>3.1.1.4</t>
  </si>
  <si>
    <t>3.36</t>
  </si>
  <si>
    <t xml:space="preserve">Газ сухой отбензиненный в МГ, собственность ПАО "Газпром" </t>
  </si>
  <si>
    <t>3.37</t>
  </si>
  <si>
    <t>3.1.2</t>
  </si>
  <si>
    <t>3.38</t>
  </si>
  <si>
    <t>СЖИЖЕННЫЕ УГЛЕВОДОРОДНЫЕ ГАЗЫ, ВСЕГО:</t>
  </si>
  <si>
    <t>100332287+100332288</t>
  </si>
  <si>
    <t>3.39</t>
  </si>
  <si>
    <t>СУГ, собственность ПАО "Газпром"</t>
  </si>
  <si>
    <t>3.40</t>
  </si>
  <si>
    <t>СУГ, собственность ООО "Газпром ГНП холдинг"</t>
  </si>
  <si>
    <t>3.41</t>
  </si>
  <si>
    <t>УГЛЕРОД ТЕХНИЧЕСКИЙ, ВСЕГО:</t>
  </si>
  <si>
    <t>(100330580+100330581)/$1000</t>
  </si>
  <si>
    <t>3.42</t>
  </si>
  <si>
    <t>3.3.1</t>
  </si>
  <si>
    <t>марка П 701, собственность ПАО "Газпром"</t>
  </si>
  <si>
    <t>3.43</t>
  </si>
  <si>
    <t>3.3.2</t>
  </si>
  <si>
    <t>марка Т 900, собственность ПАО "Газпром"</t>
  </si>
  <si>
    <t>3.44</t>
  </si>
  <si>
    <t>СТАБИЛЬНЫЙ КОНДЕНСАТ, ВСЕГО:</t>
  </si>
  <si>
    <t>100330098+100330582</t>
  </si>
  <si>
    <t>3.45</t>
  </si>
  <si>
    <t>3.4.1</t>
  </si>
  <si>
    <t xml:space="preserve">СК, собственность ПАО "Газпром"    </t>
  </si>
  <si>
    <t>3.46</t>
  </si>
  <si>
    <t>3.4.2</t>
  </si>
  <si>
    <t>СК, собственность ООО "Газпром ГНП холдинг"</t>
  </si>
  <si>
    <t>3.47</t>
  </si>
  <si>
    <t>МЕТАНОЛ, собственность ПАО "Газпром"</t>
  </si>
  <si>
    <t>3.48</t>
  </si>
  <si>
    <t>4</t>
  </si>
  <si>
    <t>3.49</t>
  </si>
  <si>
    <t>МБ, сырья и продукции собственность ПАО "Газпром"</t>
  </si>
  <si>
    <t>ОКРУГЛ(100330002-100330554-100330237;1)</t>
  </si>
  <si>
    <t>3.50</t>
  </si>
  <si>
    <t>МБ, сырья и продукции собственность ООО "Газпром ГНП холдинг"</t>
  </si>
  <si>
    <t>ОКРУГЛ(100330550-100330553-100330560;1)</t>
  </si>
  <si>
    <t>* - Обеспечение своевременного внесения  изменений в перечень номенклатуры сырья и продукции входит в компетенцию дочернего общества.</t>
  </si>
  <si>
    <t>Реализация товарной продукции для ПАО</t>
  </si>
  <si>
    <t>4. Комплекс УЗПКТ- СЗСК  ООО "Газпром переработка"</t>
  </si>
  <si>
    <t>100335853</t>
  </si>
  <si>
    <t>100331800+100331813</t>
  </si>
  <si>
    <t>100331800</t>
  </si>
  <si>
    <t>100335854+100333682</t>
  </si>
  <si>
    <t>100335854</t>
  </si>
  <si>
    <t>100331801+100331804+100335033+100331811+100331812</t>
  </si>
  <si>
    <t>100331801</t>
  </si>
  <si>
    <t>100331802+100331803</t>
  </si>
  <si>
    <t>100331802</t>
  </si>
  <si>
    <t>100331803</t>
  </si>
  <si>
    <t>100335352</t>
  </si>
  <si>
    <t>100331804</t>
  </si>
  <si>
    <t>100331805+100335855+100331806+100335856+100331807+100331808+100335857+100335859+100335860+100337100</t>
  </si>
  <si>
    <t>100331805</t>
  </si>
  <si>
    <t>100335334</t>
  </si>
  <si>
    <t>100337100</t>
  </si>
  <si>
    <t>100335855</t>
  </si>
  <si>
    <t>100331806</t>
  </si>
  <si>
    <t>100335353</t>
  </si>
  <si>
    <t>100335856</t>
  </si>
  <si>
    <t>100331807</t>
  </si>
  <si>
    <t>100331808</t>
  </si>
  <si>
    <t>100335857</t>
  </si>
  <si>
    <t>100335858</t>
  </si>
  <si>
    <t>100335470</t>
  </si>
  <si>
    <t>100335859</t>
  </si>
  <si>
    <t>100335860</t>
  </si>
  <si>
    <t>4.14</t>
  </si>
  <si>
    <t>100335033</t>
  </si>
  <si>
    <t>SUM(100331809:100331810)</t>
  </si>
  <si>
    <t>4.15</t>
  </si>
  <si>
    <t>100331809</t>
  </si>
  <si>
    <t>4.16</t>
  </si>
  <si>
    <t>100331810</t>
  </si>
  <si>
    <t>4.21</t>
  </si>
  <si>
    <t>100331811</t>
  </si>
  <si>
    <t>100335861</t>
  </si>
  <si>
    <t>4.22</t>
  </si>
  <si>
    <t>100331812</t>
  </si>
  <si>
    <t>100335862</t>
  </si>
  <si>
    <t>100335863</t>
  </si>
  <si>
    <t>4.20</t>
  </si>
  <si>
    <t>100333682</t>
  </si>
  <si>
    <t>4.23</t>
  </si>
  <si>
    <t>100331813</t>
  </si>
  <si>
    <t>100335864+100333678+100335034</t>
  </si>
  <si>
    <t>100335864</t>
  </si>
  <si>
    <t>100335865</t>
  </si>
  <si>
    <t>100331814</t>
  </si>
  <si>
    <t>4.24</t>
  </si>
  <si>
    <t>100331815+100331963</t>
  </si>
  <si>
    <t>4.25</t>
  </si>
  <si>
    <t>100331815</t>
  </si>
  <si>
    <t>4.26</t>
  </si>
  <si>
    <t>100331963</t>
  </si>
  <si>
    <t>4.27</t>
  </si>
  <si>
    <t>100333678</t>
  </si>
  <si>
    <t>4.28</t>
  </si>
  <si>
    <t>100335034</t>
  </si>
  <si>
    <t>4.17</t>
  </si>
  <si>
    <t>4.18</t>
  </si>
  <si>
    <t>Ачимовские отл. всего (без ДРОД)</t>
  </si>
  <si>
    <t>100335354</t>
  </si>
  <si>
    <t>100331807+100331808+100331809+100331810</t>
  </si>
  <si>
    <t>4.19</t>
  </si>
  <si>
    <t>в т.ч.  на мощности мобильных уст." на процессинг</t>
  </si>
  <si>
    <t>100335355</t>
  </si>
  <si>
    <t>4.49</t>
  </si>
  <si>
    <t>ПЕРЕРАБОТКА УГЛЕВОДОРОДНОГО СЫРЬЯ 
ПАО "ГАЗПРОМ":</t>
  </si>
  <si>
    <t>100331826</t>
  </si>
  <si>
    <t>100331827+100331837+100335292-100335295</t>
  </si>
  <si>
    <t>4.56</t>
  </si>
  <si>
    <t>ПЕРЕРАБОТКА НЕСТАБИЛЬНОГО ГАЗОВОГО КОНДЕНСАТА, ПАО "ГАЗПРОМ" ВСЕГО:</t>
  </si>
  <si>
    <t>100331827</t>
  </si>
  <si>
    <t>100331828+100331831+100331835+100331836+100335040</t>
  </si>
  <si>
    <t>4.57</t>
  </si>
  <si>
    <t>100331828</t>
  </si>
  <si>
    <t>100331829+100331830</t>
  </si>
  <si>
    <t>4.58</t>
  </si>
  <si>
    <t>100331829</t>
  </si>
  <si>
    <t>4.59</t>
  </si>
  <si>
    <t>100331830</t>
  </si>
  <si>
    <t>4.60</t>
  </si>
  <si>
    <t>100331831</t>
  </si>
  <si>
    <t>100331832+100331833+100331834+100335866+100335867+100335868+100335869+100335870+100335871+100337101</t>
  </si>
  <si>
    <t>4.61</t>
  </si>
  <si>
    <t>100331832</t>
  </si>
  <si>
    <t>100337101</t>
  </si>
  <si>
    <t>100335866</t>
  </si>
  <si>
    <t>4.63</t>
  </si>
  <si>
    <t>100331833</t>
  </si>
  <si>
    <t>100335867</t>
  </si>
  <si>
    <t>4.64</t>
  </si>
  <si>
    <t>100331834</t>
  </si>
  <si>
    <t>100335868</t>
  </si>
  <si>
    <t>100335869</t>
  </si>
  <si>
    <t>100335870</t>
  </si>
  <si>
    <t>100335871</t>
  </si>
  <si>
    <t>4.66</t>
  </si>
  <si>
    <t>100335040</t>
  </si>
  <si>
    <t>100335041+100335872</t>
  </si>
  <si>
    <t>4.67</t>
  </si>
  <si>
    <t>100335041</t>
  </si>
  <si>
    <t>100335872</t>
  </si>
  <si>
    <t>4.68</t>
  </si>
  <si>
    <t>100331835</t>
  </si>
  <si>
    <t>100335873</t>
  </si>
  <si>
    <t>4.69</t>
  </si>
  <si>
    <t>100331836</t>
  </si>
  <si>
    <t>100335874</t>
  </si>
  <si>
    <t>4.73</t>
  </si>
  <si>
    <t>100331837</t>
  </si>
  <si>
    <t>4.89</t>
  </si>
  <si>
    <t>100331847</t>
  </si>
  <si>
    <t>100331848+100331849</t>
  </si>
  <si>
    <t>4.90</t>
  </si>
  <si>
    <t>100331848</t>
  </si>
  <si>
    <t>4.91</t>
  </si>
  <si>
    <t>100331849</t>
  </si>
  <si>
    <t>4.92</t>
  </si>
  <si>
    <t>100335042</t>
  </si>
  <si>
    <t>4.93</t>
  </si>
  <si>
    <t>4.94</t>
  </si>
  <si>
    <t>100331851+100331852+100335361+100335362</t>
  </si>
  <si>
    <t>4.95</t>
  </si>
  <si>
    <t>100331851</t>
  </si>
  <si>
    <t>4.96</t>
  </si>
  <si>
    <t>100331852</t>
  </si>
  <si>
    <t>4.97</t>
  </si>
  <si>
    <t>100335361</t>
  </si>
  <si>
    <t>4.98</t>
  </si>
  <si>
    <t>100335362</t>
  </si>
  <si>
    <t>4.99</t>
  </si>
  <si>
    <t>4.100</t>
  </si>
  <si>
    <t>100331854</t>
  </si>
  <si>
    <t>100331856+100331858+100331870+100331888+100331900+100331909+100331912+100331916+100331921+100331924+100335444/$1000+100331945+100331947+100335044</t>
  </si>
  <si>
    <t>4.101</t>
  </si>
  <si>
    <t>100331855</t>
  </si>
  <si>
    <t>100331876+100331889+100331901+100331904+100331905+100331910+100331913+100331917+100331922+100331925+100335445/$1000</t>
  </si>
  <si>
    <t>4.102</t>
  </si>
  <si>
    <t>100335363</t>
  </si>
  <si>
    <t>100335365+100335359</t>
  </si>
  <si>
    <t>4.103</t>
  </si>
  <si>
    <t>100335364</t>
  </si>
  <si>
    <t>100335367+100335360</t>
  </si>
  <si>
    <t>5.1</t>
  </si>
  <si>
    <t>100335875</t>
  </si>
  <si>
    <t>100331856+100331858+100335367</t>
  </si>
  <si>
    <t>100335876</t>
  </si>
  <si>
    <t>100331857+100331859+100335368</t>
  </si>
  <si>
    <t>4.104</t>
  </si>
  <si>
    <t>100331856</t>
  </si>
  <si>
    <t>4.105</t>
  </si>
  <si>
    <t>100331857</t>
  </si>
  <si>
    <t>4.106</t>
  </si>
  <si>
    <t>100331858</t>
  </si>
  <si>
    <t>4.107</t>
  </si>
  <si>
    <t>100331859</t>
  </si>
  <si>
    <t>4.117</t>
  </si>
  <si>
    <t>100335367</t>
  </si>
  <si>
    <t>4.118</t>
  </si>
  <si>
    <t>100335368</t>
  </si>
  <si>
    <t>4.108</t>
  </si>
  <si>
    <t>Газ деэтанизации валовый, всего:</t>
  </si>
  <si>
    <t>100335877</t>
  </si>
  <si>
    <t>100331860+100335879</t>
  </si>
  <si>
    <t>100335878</t>
  </si>
  <si>
    <t>100331861+100335880</t>
  </si>
  <si>
    <t>4.109</t>
  </si>
  <si>
    <t>100331860</t>
  </si>
  <si>
    <t>4.110</t>
  </si>
  <si>
    <t>100331861</t>
  </si>
  <si>
    <t>100335879</t>
  </si>
  <si>
    <t>100335880</t>
  </si>
  <si>
    <t>4.113</t>
  </si>
  <si>
    <t>100331864</t>
  </si>
  <si>
    <t>100335881</t>
  </si>
  <si>
    <t>4.114</t>
  </si>
  <si>
    <t>100331865</t>
  </si>
  <si>
    <t>100335882</t>
  </si>
  <si>
    <t>5.2</t>
  </si>
  <si>
    <t>100335883</t>
  </si>
  <si>
    <t>100331870+100335365</t>
  </si>
  <si>
    <t>100335884</t>
  </si>
  <si>
    <t>100331871+100335366</t>
  </si>
  <si>
    <t>4.119</t>
  </si>
  <si>
    <t>УЗПКТ (УПГД)</t>
  </si>
  <si>
    <t>100331870</t>
  </si>
  <si>
    <t>4.120</t>
  </si>
  <si>
    <t>100331871</t>
  </si>
  <si>
    <t>4.115</t>
  </si>
  <si>
    <t>100335365</t>
  </si>
  <si>
    <t>4.116</t>
  </si>
  <si>
    <t>100335366</t>
  </si>
  <si>
    <t>4.123</t>
  </si>
  <si>
    <t>5.3</t>
  </si>
  <si>
    <t>100331876</t>
  </si>
  <si>
    <t>100331878</t>
  </si>
  <si>
    <t>4.124</t>
  </si>
  <si>
    <t>100331877</t>
  </si>
  <si>
    <t>100331879</t>
  </si>
  <si>
    <t>4.125</t>
  </si>
  <si>
    <t>4.126</t>
  </si>
  <si>
    <t>4.129</t>
  </si>
  <si>
    <t>4.130</t>
  </si>
  <si>
    <t>100331882</t>
  </si>
  <si>
    <t>4.131</t>
  </si>
  <si>
    <t>100331883</t>
  </si>
  <si>
    <t>4.132</t>
  </si>
  <si>
    <t>100331884</t>
  </si>
  <si>
    <t>4.133</t>
  </si>
  <si>
    <t>100331885</t>
  </si>
  <si>
    <t>4.134</t>
  </si>
  <si>
    <t>5.4</t>
  </si>
  <si>
    <t>100331886</t>
  </si>
  <si>
    <t>100331888+100331889</t>
  </si>
  <si>
    <t>4.135</t>
  </si>
  <si>
    <t>100331888</t>
  </si>
  <si>
    <t>4.136</t>
  </si>
  <si>
    <t>100331889</t>
  </si>
  <si>
    <t>4.137</t>
  </si>
  <si>
    <t>4.138</t>
  </si>
  <si>
    <t>100331892</t>
  </si>
  <si>
    <t>100331893+100331894</t>
  </si>
  <si>
    <t>4.139</t>
  </si>
  <si>
    <t>100331893</t>
  </si>
  <si>
    <t>4.140</t>
  </si>
  <si>
    <t>100331894</t>
  </si>
  <si>
    <t>4.141</t>
  </si>
  <si>
    <t>100331895</t>
  </si>
  <si>
    <t>100331896+100331897</t>
  </si>
  <si>
    <t>4.142</t>
  </si>
  <si>
    <t xml:space="preserve"> УЗПКТ</t>
  </si>
  <si>
    <t>100331896</t>
  </si>
  <si>
    <t>100335885</t>
  </si>
  <si>
    <t>4.143</t>
  </si>
  <si>
    <t>100331897</t>
  </si>
  <si>
    <t>100335886</t>
  </si>
  <si>
    <t>4.144</t>
  </si>
  <si>
    <t>5.5</t>
  </si>
  <si>
    <t>100331898</t>
  </si>
  <si>
    <t>100331900+100331901</t>
  </si>
  <si>
    <t>4.146</t>
  </si>
  <si>
    <t>в т.ч.  УЗПКТ</t>
  </si>
  <si>
    <t>100331900</t>
  </si>
  <si>
    <t>100332910+100335420</t>
  </si>
  <si>
    <t>4.147</t>
  </si>
  <si>
    <t>100332910</t>
  </si>
  <si>
    <t>4.148</t>
  </si>
  <si>
    <t>100335420</t>
  </si>
  <si>
    <t>4.149</t>
  </si>
  <si>
    <t>в т.ч. СЗСК</t>
  </si>
  <si>
    <t>100331901</t>
  </si>
  <si>
    <t>SUM(100332911:100332913)</t>
  </si>
  <si>
    <t>4.150</t>
  </si>
  <si>
    <t>100332911</t>
  </si>
  <si>
    <t>4.151</t>
  </si>
  <si>
    <t>100332912</t>
  </si>
  <si>
    <t>4.152</t>
  </si>
  <si>
    <t>100332913</t>
  </si>
  <si>
    <t>4.153</t>
  </si>
  <si>
    <t>5.6</t>
  </si>
  <si>
    <t>УГЛЕВОДОРОДНАЯ ФРАКЦИЯ СЗСК</t>
  </si>
  <si>
    <t>100331904</t>
  </si>
  <si>
    <t>4.154</t>
  </si>
  <si>
    <t>5.7</t>
  </si>
  <si>
    <t>АВТОМОБИЛЬНЫЕ БЕНЗИНЫ СЗСК, ВСЕГО:</t>
  </si>
  <si>
    <t>100331905</t>
  </si>
  <si>
    <t>100331906+100331907</t>
  </si>
  <si>
    <t>4.155</t>
  </si>
  <si>
    <t>100331906</t>
  </si>
  <si>
    <t>4.156</t>
  </si>
  <si>
    <t>100331907</t>
  </si>
  <si>
    <t>4.157</t>
  </si>
  <si>
    <t>5.8</t>
  </si>
  <si>
    <t>100331908</t>
  </si>
  <si>
    <t>100331909+100331910</t>
  </si>
  <si>
    <t>4.158</t>
  </si>
  <si>
    <t>100331909</t>
  </si>
  <si>
    <t>4.159</t>
  </si>
  <si>
    <t>100331910</t>
  </si>
  <si>
    <t>4.160</t>
  </si>
  <si>
    <t>5.9</t>
  </si>
  <si>
    <t>100331911</t>
  </si>
  <si>
    <t>100331912+100331913</t>
  </si>
  <si>
    <t>4.161</t>
  </si>
  <si>
    <t>100331912</t>
  </si>
  <si>
    <t>4.162</t>
  </si>
  <si>
    <t>100331913</t>
  </si>
  <si>
    <t>4.163</t>
  </si>
  <si>
    <t>5.10</t>
  </si>
  <si>
    <t>100331914</t>
  </si>
  <si>
    <t>100331916+100331917</t>
  </si>
  <si>
    <t>4.165</t>
  </si>
  <si>
    <t>100331916</t>
  </si>
  <si>
    <t>4.166</t>
  </si>
  <si>
    <t xml:space="preserve">   в т.ч. с УПГД</t>
  </si>
  <si>
    <t>100335043</t>
  </si>
  <si>
    <t>4.167</t>
  </si>
  <si>
    <t>100331917</t>
  </si>
  <si>
    <t>4.168</t>
  </si>
  <si>
    <t>5.11</t>
  </si>
  <si>
    <t>100331920</t>
  </si>
  <si>
    <t>100331921+100331922</t>
  </si>
  <si>
    <t>4.169</t>
  </si>
  <si>
    <t>100331921</t>
  </si>
  <si>
    <t>4.170</t>
  </si>
  <si>
    <t>100331922</t>
  </si>
  <si>
    <t>4.171</t>
  </si>
  <si>
    <t>5.12</t>
  </si>
  <si>
    <t xml:space="preserve">  СТАБИЛЬНЫЙ КОНДЕНСАТ ТОВАРНЫЙ (НЕФТЬ), ВСЕГО: </t>
  </si>
  <si>
    <t>100331923</t>
  </si>
  <si>
    <t>100331924+100331925</t>
  </si>
  <si>
    <t>4.172</t>
  </si>
  <si>
    <t>100331924</t>
  </si>
  <si>
    <t>100335091+100335092</t>
  </si>
  <si>
    <t>4.173</t>
  </si>
  <si>
    <t>в т.ч. с УСК-2</t>
  </si>
  <si>
    <t>100335091</t>
  </si>
  <si>
    <t>4.174</t>
  </si>
  <si>
    <t>в т.ч нефть на НПС</t>
  </si>
  <si>
    <t>100335092</t>
  </si>
  <si>
    <t>4.175</t>
  </si>
  <si>
    <t>100331925</t>
  </si>
  <si>
    <t>4.176</t>
  </si>
  <si>
    <t>4.177</t>
  </si>
  <si>
    <t>Стабильный конденсат валовый, всего:</t>
  </si>
  <si>
    <t>100331926</t>
  </si>
  <si>
    <t>100335099+100331929</t>
  </si>
  <si>
    <t>4.178</t>
  </si>
  <si>
    <t>100335099</t>
  </si>
  <si>
    <t>100331927+100331928+100335100</t>
  </si>
  <si>
    <t>4.179</t>
  </si>
  <si>
    <t>в т.ч.  УЗПКТ (с УДК/УСК)</t>
  </si>
  <si>
    <t>100331927</t>
  </si>
  <si>
    <t>4.180</t>
  </si>
  <si>
    <t>в т.ч.  УЗПКТ (с УСК-2)</t>
  </si>
  <si>
    <t>100331928</t>
  </si>
  <si>
    <t>4.181</t>
  </si>
  <si>
    <t>100335100</t>
  </si>
  <si>
    <t>4.182</t>
  </si>
  <si>
    <t>100331929</t>
  </si>
  <si>
    <t>4.183</t>
  </si>
  <si>
    <t>100331930</t>
  </si>
  <si>
    <t>100331931+100331932</t>
  </si>
  <si>
    <t>4.184</t>
  </si>
  <si>
    <t>100331931</t>
  </si>
  <si>
    <t>4.185</t>
  </si>
  <si>
    <t>100331932</t>
  </si>
  <si>
    <t>4.186</t>
  </si>
  <si>
    <t>Стабильный конденсат на переработку, всего:</t>
  </si>
  <si>
    <t>100331933</t>
  </si>
  <si>
    <t>100331934+100331935</t>
  </si>
  <si>
    <t>4.187</t>
  </si>
  <si>
    <t>100331934</t>
  </si>
  <si>
    <t xml:space="preserve">   в т.ч. по договору переработки</t>
  </si>
  <si>
    <t>100335887</t>
  </si>
  <si>
    <t>4.188</t>
  </si>
  <si>
    <t>100331935</t>
  </si>
  <si>
    <t>100335888</t>
  </si>
  <si>
    <t>100335921</t>
  </si>
  <si>
    <t>100335922</t>
  </si>
  <si>
    <t>4.189</t>
  </si>
  <si>
    <t>5.13</t>
  </si>
  <si>
    <t>100335442</t>
  </si>
  <si>
    <t>100335444+100335445</t>
  </si>
  <si>
    <t>4.191</t>
  </si>
  <si>
    <t>в т.ч. УЗПКТ (с УПГД)</t>
  </si>
  <si>
    <t>100335444</t>
  </si>
  <si>
    <t>4.192</t>
  </si>
  <si>
    <t>в т.ч. СЗСК (с УРМ)</t>
  </si>
  <si>
    <t>100335445</t>
  </si>
  <si>
    <t>4.193</t>
  </si>
  <si>
    <t>5.14</t>
  </si>
  <si>
    <t>100331942</t>
  </si>
  <si>
    <t>4.194</t>
  </si>
  <si>
    <t>5.15</t>
  </si>
  <si>
    <t>ВОДОМЕТАНОЛЬНАЯ СМЕСЬ СЗСК</t>
  </si>
  <si>
    <t>100331943</t>
  </si>
  <si>
    <t>100335889</t>
  </si>
  <si>
    <t>4.195</t>
  </si>
  <si>
    <t>4.76</t>
  </si>
  <si>
    <t>100331839</t>
  </si>
  <si>
    <t>100335890+100335093</t>
  </si>
  <si>
    <t>6.1</t>
  </si>
  <si>
    <t>100335890</t>
  </si>
  <si>
    <t>100335891+100335357+100335358</t>
  </si>
  <si>
    <t>100335891</t>
  </si>
  <si>
    <t>100331840+100331841+100335293-100335296</t>
  </si>
  <si>
    <t>4.77</t>
  </si>
  <si>
    <t>100331840</t>
  </si>
  <si>
    <t>4.78</t>
  </si>
  <si>
    <t>100335508</t>
  </si>
  <si>
    <t>4.79</t>
  </si>
  <si>
    <t>100331841</t>
  </si>
  <si>
    <t>4.71</t>
  </si>
  <si>
    <t>100335357</t>
  </si>
  <si>
    <t>4.72</t>
  </si>
  <si>
    <t>100335358</t>
  </si>
  <si>
    <t>4.75</t>
  </si>
  <si>
    <t>6.2</t>
  </si>
  <si>
    <t>100335093</t>
  </si>
  <si>
    <t>7</t>
  </si>
  <si>
    <t>100335892</t>
  </si>
  <si>
    <t>100331944+100335359+100335360</t>
  </si>
  <si>
    <t>4.196</t>
  </si>
  <si>
    <t>100331944</t>
  </si>
  <si>
    <t>SUM(100331945:100331947)</t>
  </si>
  <si>
    <t>4.197</t>
  </si>
  <si>
    <t>ДК (с УДК/УСК)</t>
  </si>
  <si>
    <t>100331945</t>
  </si>
  <si>
    <t>4.198</t>
  </si>
  <si>
    <t>ДК(с УПГД), собственность Газпром</t>
  </si>
  <si>
    <t>100335044</t>
  </si>
  <si>
    <t>4.199</t>
  </si>
  <si>
    <t>ДК(с УСК-2)</t>
  </si>
  <si>
    <t>100331947</t>
  </si>
  <si>
    <t>4.83</t>
  </si>
  <si>
    <t>100335359</t>
  </si>
  <si>
    <t>4.84</t>
  </si>
  <si>
    <t>100335360</t>
  </si>
  <si>
    <t>4.81</t>
  </si>
  <si>
    <t>8</t>
  </si>
  <si>
    <t>100331842</t>
  </si>
  <si>
    <t>100335893+100331838+100335894+100335294-100335297</t>
  </si>
  <si>
    <t>Деэтанизированный конденсат</t>
  </si>
  <si>
    <t>100335893</t>
  </si>
  <si>
    <t>100335892-100331824+100331825</t>
  </si>
  <si>
    <t>4.74</t>
  </si>
  <si>
    <t>100331838</t>
  </si>
  <si>
    <t>100335894</t>
  </si>
  <si>
    <t>100331845+100335895</t>
  </si>
  <si>
    <t>4.85</t>
  </si>
  <si>
    <t>100331845</t>
  </si>
  <si>
    <t>100335895</t>
  </si>
  <si>
    <t>100335336+100335470</t>
  </si>
  <si>
    <t>4.87</t>
  </si>
  <si>
    <t>100335336</t>
  </si>
  <si>
    <t>4.88</t>
  </si>
  <si>
    <t>9</t>
  </si>
  <si>
    <t>Переработка сырья по договору стабилизации, всего:</t>
  </si>
  <si>
    <t>100335896</t>
  </si>
  <si>
    <t>100335897+100335898</t>
  </si>
  <si>
    <t>100335897</t>
  </si>
  <si>
    <t>100335898</t>
  </si>
  <si>
    <t>4.50</t>
  </si>
  <si>
    <t>10</t>
  </si>
  <si>
    <t>Справочно: Принято сырья со склада</t>
  </si>
  <si>
    <t>100335292</t>
  </si>
  <si>
    <t>100335293+100335294</t>
  </si>
  <si>
    <t>4.51</t>
  </si>
  <si>
    <t xml:space="preserve">         в т.ч.  УЗПКТ</t>
  </si>
  <si>
    <t>100335293</t>
  </si>
  <si>
    <t>4.52</t>
  </si>
  <si>
    <t xml:space="preserve">         в т.ч. СЗСК</t>
  </si>
  <si>
    <t>100335294</t>
  </si>
  <si>
    <t>4.53</t>
  </si>
  <si>
    <t>11</t>
  </si>
  <si>
    <t xml:space="preserve">   Передано сырья на склад</t>
  </si>
  <si>
    <t>100335295</t>
  </si>
  <si>
    <t>100335296+100335297</t>
  </si>
  <si>
    <t>4.54</t>
  </si>
  <si>
    <t>100335296</t>
  </si>
  <si>
    <t>4.55</t>
  </si>
  <si>
    <t>100335297</t>
  </si>
  <si>
    <t>12</t>
  </si>
  <si>
    <t>100335899</t>
  </si>
  <si>
    <t>4.45</t>
  </si>
  <si>
    <t>Заполнение конденсатопровода Ямбург - Уренгой</t>
  </si>
  <si>
    <t>100331822</t>
  </si>
  <si>
    <t>4.46</t>
  </si>
  <si>
    <t>Вытеснение конденсатопровода Ямбург  - Уренгой</t>
  </si>
  <si>
    <t>100331823</t>
  </si>
  <si>
    <t>4.47</t>
  </si>
  <si>
    <t>Заполнение трубопровода Уренгой-Сургут</t>
  </si>
  <si>
    <t>100331824</t>
  </si>
  <si>
    <t>4.48</t>
  </si>
  <si>
    <t>Вытеснение трубопровода Уренгой-Сургут</t>
  </si>
  <si>
    <t>100331825</t>
  </si>
  <si>
    <t>4.36</t>
  </si>
  <si>
    <t>100331818</t>
  </si>
  <si>
    <t>4.40</t>
  </si>
  <si>
    <t>100331819</t>
  </si>
  <si>
    <t>13</t>
  </si>
  <si>
    <t>100335900</t>
  </si>
  <si>
    <t>100335901+100335905</t>
  </si>
  <si>
    <t>100335901</t>
  </si>
  <si>
    <t>100335902+100335903</t>
  </si>
  <si>
    <t>100335902</t>
  </si>
  <si>
    <t>100335903</t>
  </si>
  <si>
    <t>100335777+100335684+100335035+100335904</t>
  </si>
  <si>
    <t>4.30</t>
  </si>
  <si>
    <t>100335777</t>
  </si>
  <si>
    <t>4.32</t>
  </si>
  <si>
    <t>100335684</t>
  </si>
  <si>
    <t>4.34</t>
  </si>
  <si>
    <t>100335035</t>
  </si>
  <si>
    <t>100335904</t>
  </si>
  <si>
    <t>100335905</t>
  </si>
  <si>
    <t>100335907+100335906</t>
  </si>
  <si>
    <t>100335906</t>
  </si>
  <si>
    <t>100335907</t>
  </si>
  <si>
    <t>100335908+100335909+100335910+100336119+100337109</t>
  </si>
  <si>
    <t>100335908</t>
  </si>
  <si>
    <t>100337109</t>
  </si>
  <si>
    <t>100336119</t>
  </si>
  <si>
    <t>100335909</t>
  </si>
  <si>
    <t>100335910</t>
  </si>
  <si>
    <t>4.200</t>
  </si>
  <si>
    <t>Материальный баланс переработки УВС ("П.3"+"П.4"-"П.5"-"П.6" = 0,000)</t>
  </si>
  <si>
    <t>4.201</t>
  </si>
  <si>
    <t>7.1</t>
  </si>
  <si>
    <t>МБ, сырья и продукции УЗПКТ</t>
  </si>
  <si>
    <t>100331949</t>
  </si>
  <si>
    <t>100335891+100335093-100331851+100331848-100331854</t>
  </si>
  <si>
    <t>4.202</t>
  </si>
  <si>
    <t>7.2</t>
  </si>
  <si>
    <t>МБ, сырья и продукции СЗСК</t>
  </si>
  <si>
    <t>100331950</t>
  </si>
  <si>
    <t>100331842+100331849-100331852-100331855</t>
  </si>
  <si>
    <t>4.203</t>
  </si>
  <si>
    <t>7.3</t>
  </si>
  <si>
    <t>МБ, сырья и продукции Новатэк</t>
  </si>
  <si>
    <t>100335371</t>
  </si>
  <si>
    <t>100335357-100335361-100335363</t>
  </si>
  <si>
    <t>4.204</t>
  </si>
  <si>
    <t>7.4</t>
  </si>
  <si>
    <t>МБ, сырья и продукции МУ</t>
  </si>
  <si>
    <t>100335372</t>
  </si>
  <si>
    <t>100335358-100335362-100335364</t>
  </si>
  <si>
    <t>ДРОД на УЗПКТ</t>
  </si>
  <si>
    <t>ДРОД на СЗСК</t>
  </si>
  <si>
    <t>Переработка сырья по договору стабилизации</t>
  </si>
  <si>
    <t>Реализация товарной продукции для ПАО УЗПКТ</t>
  </si>
  <si>
    <t>Реализация товарной продукции для ПАО СЗСК</t>
  </si>
  <si>
    <t>Прогнозные показатели по поставке, переработке сырья и производству продукции ООО "Газпром добыча Астрахань"</t>
  </si>
  <si>
    <t xml:space="preserve"> 5. ООО "Газпром добыча Астрахань"</t>
  </si>
  <si>
    <t>Поставка сырья на переработку 
(оказание услуг ООО "Газпром добыча Астрахань"), всего:</t>
  </si>
  <si>
    <t>100332291</t>
  </si>
  <si>
    <t>100330005+100330016</t>
  </si>
  <si>
    <t>Природный газ, 
собственность ООО "Газпром добыча Астрахань"</t>
  </si>
  <si>
    <t>100330005</t>
  </si>
  <si>
    <t>100330006</t>
  </si>
  <si>
    <t>Конденсат газовый нестабильный, 
собственность ООО "Газпром добыча Астрахань"</t>
  </si>
  <si>
    <t>100330016</t>
  </si>
  <si>
    <t xml:space="preserve">Справочно: </t>
  </si>
  <si>
    <t>Потери сырья при переработке (условные ), всего:</t>
  </si>
  <si>
    <t>100332290</t>
  </si>
  <si>
    <t>100330040+100330047</t>
  </si>
  <si>
    <t>Природный газ сырой, 
собственность ООО "Газпром добыча Астрахань"</t>
  </si>
  <si>
    <t>100330040</t>
  </si>
  <si>
    <t>100330047</t>
  </si>
  <si>
    <t>Производство продукции, всего:</t>
  </si>
  <si>
    <t>100330049</t>
  </si>
  <si>
    <t>100335795+100335797</t>
  </si>
  <si>
    <t>100335795</t>
  </si>
  <si>
    <t>100335796</t>
  </si>
  <si>
    <t>100335797</t>
  </si>
  <si>
    <t>5.26</t>
  </si>
  <si>
    <t>100330143</t>
  </si>
  <si>
    <t>100332291-100332290-100330049</t>
  </si>
  <si>
    <t>V1</t>
  </si>
  <si>
    <t>100330005-1_100331978</t>
  </si>
  <si>
    <t>V2</t>
  </si>
  <si>
    <t>100330006-1_100331979</t>
  </si>
  <si>
    <t>V3</t>
  </si>
  <si>
    <t>100330016-1_100335798</t>
  </si>
  <si>
    <t>Прогнозные показатели по поставке ООО "Газпром добыча Оренбург"</t>
  </si>
  <si>
    <t xml:space="preserve"> 6. ООО "Газпром добыча Оренбург"</t>
  </si>
  <si>
    <t>Поставка газа природного отсепарированного на ГПЗ 
ООО "Газпром переработка" (смесевой газ), всего</t>
  </si>
  <si>
    <t xml:space="preserve"> 1.1</t>
  </si>
  <si>
    <t>Собственность ООО "Газпром добыча Оренбург":</t>
  </si>
  <si>
    <t>100332966</t>
  </si>
  <si>
    <t>СУММ(100332297:100335487)-100335049</t>
  </si>
  <si>
    <t>6.3</t>
  </si>
  <si>
    <t>из сырья ООО "Газпром добыча Оренбург"</t>
  </si>
  <si>
    <t>100332297</t>
  </si>
  <si>
    <t>6.4</t>
  </si>
  <si>
    <t>в т.ч. ДРОД (Филипповская залежь и др.)</t>
  </si>
  <si>
    <t>100335049</t>
  </si>
  <si>
    <t>6.5</t>
  </si>
  <si>
    <t>из сырья  ПАО "Газпром нефть"</t>
  </si>
  <si>
    <t>100332298</t>
  </si>
  <si>
    <t>6.6</t>
  </si>
  <si>
    <t>из сырья АО "УНГП"</t>
  </si>
  <si>
    <t>100332299</t>
  </si>
  <si>
    <t>6.7</t>
  </si>
  <si>
    <t>из сырья ООО "Сервиснефтегаз"</t>
  </si>
  <si>
    <t>100332300</t>
  </si>
  <si>
    <t>6.8</t>
  </si>
  <si>
    <t>из сырья ЗАО "КАРБОН"</t>
  </si>
  <si>
    <t>100332931</t>
  </si>
  <si>
    <t>из сырья ООО "Сладковско-Заречное"</t>
  </si>
  <si>
    <t>100335487</t>
  </si>
  <si>
    <t>6.9</t>
  </si>
  <si>
    <t xml:space="preserve"> 1.2</t>
  </si>
  <si>
    <t>Собственность ООО "Газпром переработка":</t>
  </si>
  <si>
    <t>100332967</t>
  </si>
  <si>
    <t>100332968</t>
  </si>
  <si>
    <t>6.10</t>
  </si>
  <si>
    <t xml:space="preserve"> из сырья ООО "Газпромнефть-Заполярье"</t>
  </si>
  <si>
    <t>6.11</t>
  </si>
  <si>
    <t>Поставка жидких углеводородов ООО "Газпром добыча Оренбург" для ПАО "Газпром", всего:</t>
  </si>
  <si>
    <t>100332301</t>
  </si>
  <si>
    <t>100332302+100332303</t>
  </si>
  <si>
    <t>6.12</t>
  </si>
  <si>
    <t>Нестабильный газовый конденсат ООО "Газпром добыча Оренбург"</t>
  </si>
  <si>
    <t>100332302</t>
  </si>
  <si>
    <t>в том числе из сырья в рамках ДРОД (оператор "Газпром нефть Заполярье")</t>
  </si>
  <si>
    <t>100335974</t>
  </si>
  <si>
    <t>6.13</t>
  </si>
  <si>
    <t>Нефть сырая нестабильная, всего:</t>
  </si>
  <si>
    <t>100332303</t>
  </si>
  <si>
    <t>100332304+100332305</t>
  </si>
  <si>
    <t>6.14</t>
  </si>
  <si>
    <t>нефть от добычи ООО "Газпром добыча Оренбург"</t>
  </si>
  <si>
    <t>100332304</t>
  </si>
  <si>
    <t>100335975</t>
  </si>
  <si>
    <t>6.15</t>
  </si>
  <si>
    <t>нефть от добычи ПАО "Газпром нефть"</t>
  </si>
  <si>
    <t>100332305</t>
  </si>
  <si>
    <t>6.16</t>
  </si>
  <si>
    <t>Поставка жидких углеводородов АО "УНГП" для ООО "Газпром переработка"</t>
  </si>
  <si>
    <t>100332306</t>
  </si>
  <si>
    <t>100332307+100332308</t>
  </si>
  <si>
    <t>6.17</t>
  </si>
  <si>
    <t>конденсат газовый нестабильный АО "УНГП"</t>
  </si>
  <si>
    <t>100332307</t>
  </si>
  <si>
    <t>6.18</t>
  </si>
  <si>
    <t>нефть сырая АО "УНГП"</t>
  </si>
  <si>
    <t>100332308</t>
  </si>
  <si>
    <t>6.19</t>
  </si>
  <si>
    <t>Поставка жидких углеводородов ООО "Газпромнефть-Заполярье" для 
ООО "Газпром переработка"</t>
  </si>
  <si>
    <t>100332969</t>
  </si>
  <si>
    <t>100332970</t>
  </si>
  <si>
    <t>6.20</t>
  </si>
  <si>
    <t>нефть сырая  ООО "Газпромнефть-Заполярье"</t>
  </si>
  <si>
    <t>6.21</t>
  </si>
  <si>
    <t>Поставка жидких углеводородов ООО "Сервиснефтегаз"</t>
  </si>
  <si>
    <t>100332309</t>
  </si>
  <si>
    <t>100332310</t>
  </si>
  <si>
    <t>6.22</t>
  </si>
  <si>
    <t>нефть сырая ООО "Сервиснефтегаз"</t>
  </si>
  <si>
    <t>6.23</t>
  </si>
  <si>
    <t>6.24</t>
  </si>
  <si>
    <t xml:space="preserve">Поставка природного газа от ТОО "КазРосГаз" </t>
  </si>
  <si>
    <t>100332311</t>
  </si>
  <si>
    <t>6.25</t>
  </si>
  <si>
    <t>Транспортировка углеводородного сырья от добычи ООО "Газпромнефть-Оренбург" (Царичанское НМ) (собственность ООО "Газпром нефтехим Салават")</t>
  </si>
  <si>
    <t>100332312</t>
  </si>
  <si>
    <t>Проверка с Оренбургским ГХК "Переработка"</t>
  </si>
  <si>
    <t>Проверка с ООО "ГПНСалават" "Переработка"</t>
  </si>
  <si>
    <t>Траснпортировка нефти Царичанское мс</t>
  </si>
  <si>
    <t>* - Обеспечение своевременного внесения изменений в перечень номенклатуры сырья и продукции входит в компетенцию дочернего общества.</t>
  </si>
  <si>
    <t>Прогнозные показатели по поставке, переработке сырья и производству продукции ООО "Газпром добыча Ямбург"</t>
  </si>
  <si>
    <t>7. ООО "Газпром добыча Ямбург"</t>
  </si>
  <si>
    <t>Добыча нестабильного газового конденсата на месторождениях
ООО "Газпром добыча Ямбург", всего:</t>
  </si>
  <si>
    <t>Поставка нестабильного газового конденсата в ПАО "НОВАТЭК"</t>
  </si>
  <si>
    <t>100333320</t>
  </si>
  <si>
    <t>7.5</t>
  </si>
  <si>
    <t>'Поставка нестабильного газового конденсата ООО "Газпром переработка" (по договору №Z16-602323 от 15.12.2023)</t>
  </si>
  <si>
    <t>'Заполярное НГКМ, собственность ООО "Газпром добыча Ямбург"</t>
  </si>
  <si>
    <t>'Поставка деметанизированного газового конденсата ООО "ГНП "Холдинг"</t>
  </si>
  <si>
    <t>7.6</t>
  </si>
  <si>
    <t>Поставка НГК на Уренгойский ЗПКТ, всего</t>
  </si>
  <si>
    <t>100330894+100330895</t>
  </si>
  <si>
    <t>7.7</t>
  </si>
  <si>
    <t>Заполярное НГКМ, собственность Газпром</t>
  </si>
  <si>
    <t>7.8</t>
  </si>
  <si>
    <t>Ямбургское НГКМ, собственность Газпром</t>
  </si>
  <si>
    <t>7.9</t>
  </si>
  <si>
    <t>Поставка нефти, всего:</t>
  </si>
  <si>
    <t>100330590+100330591+100330592+100330593</t>
  </si>
  <si>
    <t>7.10</t>
  </si>
  <si>
    <t>Заполярное НГКМ, собственность ПАО "Газпром"</t>
  </si>
  <si>
    <t>7.11</t>
  </si>
  <si>
    <t>Заполярное НГКМ, собственность ООО "Газпром добыча Ямбург"</t>
  </si>
  <si>
    <t>7.12</t>
  </si>
  <si>
    <t>Ямбургское НГКМ, собственность ПАО "Газпром"</t>
  </si>
  <si>
    <t>7.13</t>
  </si>
  <si>
    <t>Ямбургское НГКМ, собственность ООО "Газпром добыча Ямбург" в рамках ДРОД</t>
  </si>
  <si>
    <t>7.14</t>
  </si>
  <si>
    <t>Переработка нестабильного газового конденсата ( УПМТ -15 ЗНГКМ, УПМТ -1 ЯНГКМ), всего:</t>
  </si>
  <si>
    <t>100330595</t>
  </si>
  <si>
    <t>7.15</t>
  </si>
  <si>
    <t>Переработка НГК, собственность ООО "Газпром добыча Ямбург"</t>
  </si>
  <si>
    <t>7.18</t>
  </si>
  <si>
    <t>7.19</t>
  </si>
  <si>
    <t>Потери  нестабильного газового конденсата при переработке, всего:</t>
  </si>
  <si>
    <t>в т.ч. при первичной переработке</t>
  </si>
  <si>
    <t>7.24</t>
  </si>
  <si>
    <t>100330605+100330609+100330611+100330623+100330601</t>
  </si>
  <si>
    <t>7.27</t>
  </si>
  <si>
    <t>9.1</t>
  </si>
  <si>
    <t>Стабильный конденсат, в т.ч.</t>
  </si>
  <si>
    <t>7.31</t>
  </si>
  <si>
    <t xml:space="preserve">в т.ч. СК на собственные нужды </t>
  </si>
  <si>
    <t>7.32</t>
  </si>
  <si>
    <t>9.2</t>
  </si>
  <si>
    <t>Дизельное топливо, в т.ч.</t>
  </si>
  <si>
    <t>в т.ч.  на собственные нужды</t>
  </si>
  <si>
    <t>7.38</t>
  </si>
  <si>
    <t>9.3</t>
  </si>
  <si>
    <t>Фракция пропан-бутановая, в т.ч.</t>
  </si>
  <si>
    <t>7.40</t>
  </si>
  <si>
    <t>9.4</t>
  </si>
  <si>
    <t>Газы деэтанизации и стабилизации, всего:</t>
  </si>
  <si>
    <t>7.41</t>
  </si>
  <si>
    <t>7.47</t>
  </si>
  <si>
    <t>газы деэтанизации и стабилизации на собственные нужды, в т.ч:</t>
  </si>
  <si>
    <t>7.48</t>
  </si>
  <si>
    <t>7.53</t>
  </si>
  <si>
    <t>9.5</t>
  </si>
  <si>
    <t>Возврат в нестабильный конденсат, в т.ч.</t>
  </si>
  <si>
    <t>7.58</t>
  </si>
  <si>
    <t>7.59</t>
  </si>
  <si>
    <t>СК валовый, в т.ч.</t>
  </si>
  <si>
    <t>7.62</t>
  </si>
  <si>
    <t>СК первичная переработка, в т.ч.</t>
  </si>
  <si>
    <t>7.65</t>
  </si>
  <si>
    <t>Продукция принятая в производство со склада (ссылка в примечании на акт )</t>
  </si>
  <si>
    <t>7.68</t>
  </si>
  <si>
    <t xml:space="preserve">Материальный баланс переработки УВС </t>
  </si>
  <si>
    <t>100330595+100332942-100330049-100330598</t>
  </si>
  <si>
    <t>100330586-100333319-100335967-100335969-100330594-100330893+100330623</t>
  </si>
  <si>
    <t>на У15 из валового СК вырабатывается вся продукция, кроме стабильного конд, т.к. на него нет спроса.</t>
  </si>
  <si>
    <t>ДТ соответствует 3 классу, используется на СТН в автопарке УТТиСТ, небольшой обём реализуется подрядчикам</t>
  </si>
  <si>
    <t>Остаточный компонент на У15 тяжёлый остаток идёт на переработку и направляется на СурЗСК, на У1 остаток делится на 1)шфлу (после колонны стаб конденсата) и 2)остаточный компонент направляется на СурЗСК (после разгонной колонны)</t>
  </si>
  <si>
    <t>газы деэтанизации и стаб с У15 идёт в магистраль, с У1 весь используется на СТН (печи)</t>
  </si>
  <si>
    <t>стаб конд. на СТН ?</t>
  </si>
  <si>
    <t>Пропан -бутан из чего</t>
  </si>
  <si>
    <t>Прогнозные показатели по поставке ООО "Газпром добыча Уренгой"</t>
  </si>
  <si>
    <t>8. ООО "Газпром добыча Уренгой"</t>
  </si>
  <si>
    <t>Поставка нестабильного газового конденсата, всего:</t>
  </si>
  <si>
    <t>8.1</t>
  </si>
  <si>
    <t>Поставка нестабильного газового конденсата 
в адрес ООО "Газпром переработка"</t>
  </si>
  <si>
    <t>100333680</t>
  </si>
  <si>
    <t>Поставка НК и ШФЛУ в ПАО "Газпром"</t>
  </si>
  <si>
    <t>100335944</t>
  </si>
  <si>
    <t>100330943+100335945</t>
  </si>
  <si>
    <t>8.2</t>
  </si>
  <si>
    <t>Поставка нестабильного газового конденсата 
в адрес ПАО "Газпром"</t>
  </si>
  <si>
    <t>100330943</t>
  </si>
  <si>
    <t>100330637+100335598+100330638+100335599+100330639+100330640+100333692+100335471+100335602+100337099</t>
  </si>
  <si>
    <t>!</t>
  </si>
  <si>
    <t>8.3</t>
  </si>
  <si>
    <t>100330637</t>
  </si>
  <si>
    <t>С5+ от подготовки газа деэтанизации</t>
  </si>
  <si>
    <t>100337099</t>
  </si>
  <si>
    <t>Уренгойское НГКМ (Фаза 3)</t>
  </si>
  <si>
    <t>100335598</t>
  </si>
  <si>
    <t>8.4</t>
  </si>
  <si>
    <t>100330638</t>
  </si>
  <si>
    <t>Ен-Яхинское НГКМ БУ-12  (включая ШФЛУ)</t>
  </si>
  <si>
    <t>100335599</t>
  </si>
  <si>
    <t>8.5</t>
  </si>
  <si>
    <t>Уренгойское НГКМ ачим. 1 уч.</t>
  </si>
  <si>
    <t>100330639</t>
  </si>
  <si>
    <t>8.6</t>
  </si>
  <si>
    <t xml:space="preserve">в т.ч на УСК НПТР  </t>
  </si>
  <si>
    <t>100335373</t>
  </si>
  <si>
    <t>8.7</t>
  </si>
  <si>
    <t>Уренгойское НГКМ ачим. 2 уч.</t>
  </si>
  <si>
    <t>100330640</t>
  </si>
  <si>
    <t>8.8</t>
  </si>
  <si>
    <t xml:space="preserve">Уренгойское НГКМ ачим. 3 уч. </t>
  </si>
  <si>
    <t>100333692</t>
  </si>
  <si>
    <t>100335601</t>
  </si>
  <si>
    <t>НК (на УЗПКТ-СЗСК)</t>
  </si>
  <si>
    <t>Песцовое НГКМ  (валанжин) (включая ШФЛУ)</t>
  </si>
  <si>
    <t>100335471</t>
  </si>
  <si>
    <t>Песцовое НГКМ ачим  (включая ШФЛУ)</t>
  </si>
  <si>
    <t>100335602</t>
  </si>
  <si>
    <t>Поставка продуктов перерарботки для ПАО "Газпром"</t>
  </si>
  <si>
    <t>100335945</t>
  </si>
  <si>
    <t>100335600</t>
  </si>
  <si>
    <t>в т.ч  ШФЛУ (с УСК ГПНЗ на УЗПКТ-СЗСК)</t>
  </si>
  <si>
    <t>8.13</t>
  </si>
  <si>
    <t>Поставка нестабильного газового конденсата 
в адрес ООО "Ачим Девелопмент" - ООО "Ачим сбыт"</t>
  </si>
  <si>
    <t>100335052</t>
  </si>
  <si>
    <t>100330641+100330642</t>
  </si>
  <si>
    <t>8.14</t>
  </si>
  <si>
    <t>Уренгойское НГКМ ачим. 4 уч.</t>
  </si>
  <si>
    <t>100330641</t>
  </si>
  <si>
    <t>8.15</t>
  </si>
  <si>
    <t>Уренгойское НГКМ ачим. 5 уч.</t>
  </si>
  <si>
    <t>100330642</t>
  </si>
  <si>
    <t>8.16</t>
  </si>
  <si>
    <t>Поставка нестабильного газового конденсата 
в адрес ПАО "НОВАТЭК"</t>
  </si>
  <si>
    <t>100333321</t>
  </si>
  <si>
    <t>100333322</t>
  </si>
  <si>
    <t>8.17</t>
  </si>
  <si>
    <t>Поставка газового конденсата 
в адрес ООО "Газпромнефть-Заполярье"  (минуя альт-схему)</t>
  </si>
  <si>
    <t>100335911</t>
  </si>
  <si>
    <t>100335912+100335914+100335915+100335913</t>
  </si>
  <si>
    <t>Уренгойское НГКМ ачим. 3 уч.</t>
  </si>
  <si>
    <t>100335912</t>
  </si>
  <si>
    <t>Ен-Яхинское НГКМ  БУ-12</t>
  </si>
  <si>
    <t>100335913</t>
  </si>
  <si>
    <t>Песцовое НГКМ  (неоком)</t>
  </si>
  <si>
    <t>100335914</t>
  </si>
  <si>
    <t>100335915</t>
  </si>
  <si>
    <t>8.18</t>
  </si>
  <si>
    <t>8.19</t>
  </si>
  <si>
    <t>Добыча газа</t>
  </si>
  <si>
    <t>100330652</t>
  </si>
  <si>
    <t>8.20</t>
  </si>
  <si>
    <t xml:space="preserve"> 1 участок (услуги Ачимгаза)</t>
  </si>
  <si>
    <t>100330653</t>
  </si>
  <si>
    <t>Добыча НК (поставка)</t>
  </si>
  <si>
    <t>100335489</t>
  </si>
  <si>
    <t>Песцовое НГКМ (валанжин)</t>
  </si>
  <si>
    <t>100335490</t>
  </si>
  <si>
    <t xml:space="preserve">   в т.ч. из ПНГ</t>
  </si>
  <si>
    <t>100335775</t>
  </si>
  <si>
    <t>Песцовое НГКМ ачим</t>
  </si>
  <si>
    <t>100335603</t>
  </si>
  <si>
    <t>100335604</t>
  </si>
  <si>
    <t>100335776</t>
  </si>
  <si>
    <t>100335605</t>
  </si>
  <si>
    <t>8.21</t>
  </si>
  <si>
    <t>100330589</t>
  </si>
  <si>
    <t>100330648+100330644</t>
  </si>
  <si>
    <t>8.22</t>
  </si>
  <si>
    <t>Поставка нефти, собственность ПАО "Газпром"</t>
  </si>
  <si>
    <t>100330648</t>
  </si>
  <si>
    <t>100330649+100335491</t>
  </si>
  <si>
    <t>8.23</t>
  </si>
  <si>
    <t>100330649</t>
  </si>
  <si>
    <t xml:space="preserve">Песцовое НГКМ </t>
  </si>
  <si>
    <t>100335491</t>
  </si>
  <si>
    <t>8.24</t>
  </si>
  <si>
    <t>Поставка нефти потребителям, всего:</t>
  </si>
  <si>
    <t>100330644</t>
  </si>
  <si>
    <t>100333681+100335156+100335916+100335917</t>
  </si>
  <si>
    <t>8.31</t>
  </si>
  <si>
    <t>Уренгойское НГКМ,  в адрес ООО "Газпром переработка"</t>
  </si>
  <si>
    <t>100333681</t>
  </si>
  <si>
    <t>8.26</t>
  </si>
  <si>
    <t>Уренгойское НГКМ, собственность ООО "Газпром добыча Уренгой"</t>
  </si>
  <si>
    <t>100335156</t>
  </si>
  <si>
    <t>ГД Уренгой в рамках ДРОД в адрес трейдера</t>
  </si>
  <si>
    <t>100335916</t>
  </si>
  <si>
    <t>100335670+100330646+100330647+100335051+100335516+100330643+100333691+100336114+100337111</t>
  </si>
  <si>
    <t>Уренгойское НГКМ, Фаза 2 (Нефть)</t>
  </si>
  <si>
    <t>100335670</t>
  </si>
  <si>
    <t>8.10</t>
  </si>
  <si>
    <t>Уренгойское НГКМ ачим. 3 уч.  (СК)</t>
  </si>
  <si>
    <t>100335051</t>
  </si>
  <si>
    <t>Уренгойское НГКМ ачим. 5 уч.  (Нефть)</t>
  </si>
  <si>
    <t>100337111</t>
  </si>
  <si>
    <t>Уренгойское НГКМ ачим. 6 уч.  (Нефть)</t>
  </si>
  <si>
    <t>100336114</t>
  </si>
  <si>
    <t>8.27</t>
  </si>
  <si>
    <t>Ен-Яхинское НГКМ БУ-12 (Нефть)</t>
  </si>
  <si>
    <t>100330646</t>
  </si>
  <si>
    <t>Ен-Яхинское НГКМ  БУ-12  (СК)</t>
  </si>
  <si>
    <t>100335516</t>
  </si>
  <si>
    <t>8.28</t>
  </si>
  <si>
    <t>Песцовое НГКМ (Нефть)</t>
  </si>
  <si>
    <t>100330647</t>
  </si>
  <si>
    <t>8.11</t>
  </si>
  <si>
    <t>Песцовое НГКМ (неоком)  (СК)</t>
  </si>
  <si>
    <t>100330643</t>
  </si>
  <si>
    <t>8.12</t>
  </si>
  <si>
    <t>Песцовое НГКМ (ачим) (СК)</t>
  </si>
  <si>
    <t>100333691</t>
  </si>
  <si>
    <t xml:space="preserve"> ГД Уренгой  в рамках ДРОД в адрес ГПНефть-Заполярье (автовывоз)</t>
  </si>
  <si>
    <t>100335917</t>
  </si>
  <si>
    <t>100335918+100335919+100335920+100337105</t>
  </si>
  <si>
    <t>Уренгойское НГКМ  'Фаза 2</t>
  </si>
  <si>
    <t>100335918</t>
  </si>
  <si>
    <t>100337105</t>
  </si>
  <si>
    <t>100335919</t>
  </si>
  <si>
    <t>100335920</t>
  </si>
  <si>
    <t xml:space="preserve">Выработка газа Выветривания в рамках ДРОД </t>
  </si>
  <si>
    <t>100335492</t>
  </si>
  <si>
    <t>100335494+100335496+100335517+100335606</t>
  </si>
  <si>
    <t>100335493</t>
  </si>
  <si>
    <t>100335495+100335497+100335518+100335607</t>
  </si>
  <si>
    <t>100335496</t>
  </si>
  <si>
    <t>100335497</t>
  </si>
  <si>
    <t>Ен-Яхинское НГКМ   БУ-12</t>
  </si>
  <si>
    <t>100335517</t>
  </si>
  <si>
    <t>100335518</t>
  </si>
  <si>
    <t xml:space="preserve"> Песцовое НГКМ (валанжин)</t>
  </si>
  <si>
    <t>100335494</t>
  </si>
  <si>
    <t>100335495</t>
  </si>
  <si>
    <t xml:space="preserve"> Песцовое НГКМ (ачим)</t>
  </si>
  <si>
    <t>100335606</t>
  </si>
  <si>
    <t>100335607</t>
  </si>
  <si>
    <t>8.36</t>
  </si>
  <si>
    <t>Покупка газа деэтанизации по договору поставки от ПАО "Газпром", всего</t>
  </si>
  <si>
    <t>100332321</t>
  </si>
  <si>
    <t>100337114</t>
  </si>
  <si>
    <t>8.37</t>
  </si>
  <si>
    <t>100332322</t>
  </si>
  <si>
    <t>100337115</t>
  </si>
  <si>
    <t>8.38</t>
  </si>
  <si>
    <t>Поставка  газа деэтанизации на переработку на УКПГ 2В, собственность ООО "Газпром добыча Уренгой"</t>
  </si>
  <si>
    <t>8.39</t>
  </si>
  <si>
    <t>Поставка газа горючего на компремирование  на УКПГ 2В, собственность ПАО "Газпром"</t>
  </si>
  <si>
    <t>100337140</t>
  </si>
  <si>
    <t>100337141</t>
  </si>
  <si>
    <t>100337116</t>
  </si>
  <si>
    <t>100337117</t>
  </si>
  <si>
    <t>Прогнозные показатели по поставке, переработке сырья и производству продукции ООО "Газпром добыча Краснодар"</t>
  </si>
  <si>
    <t>9. ООО "Газпром добыча Краснодар"</t>
  </si>
  <si>
    <t xml:space="preserve">Поставка сырья на переработку, всего </t>
  </si>
  <si>
    <t>Природный газ, всего:</t>
  </si>
  <si>
    <t>100330661</t>
  </si>
  <si>
    <t>100330662</t>
  </si>
  <si>
    <t>Природный газ с Вуктылского ГПУ (Северо-Западный ФО) (добыча)</t>
  </si>
  <si>
    <t>9.6</t>
  </si>
  <si>
    <t>9.7</t>
  </si>
  <si>
    <t>Газ для газлифтной эксплуатации</t>
  </si>
  <si>
    <t>9.8</t>
  </si>
  <si>
    <t>9.9</t>
  </si>
  <si>
    <t>Газ на собственные технологические нужды</t>
  </si>
  <si>
    <t>9.10</t>
  </si>
  <si>
    <t>9.11</t>
  </si>
  <si>
    <t>1.1.4.</t>
  </si>
  <si>
    <t>Поставка газа в МГ на период ремонтов</t>
  </si>
  <si>
    <t>9.12</t>
  </si>
  <si>
    <t>9.13</t>
  </si>
  <si>
    <t>1.1.5.</t>
  </si>
  <si>
    <t>Поставка газа на Сосногорский ГПЗ, собственность ПАО "Газпром"</t>
  </si>
  <si>
    <t>100330661+100330665-100330663-100330667</t>
  </si>
  <si>
    <t>9.14</t>
  </si>
  <si>
    <t>100330662+100330666-100330664-100330668</t>
  </si>
  <si>
    <t>9.15</t>
  </si>
  <si>
    <t>Нефтегазоконденсатная смесь, всего:</t>
  </si>
  <si>
    <t>100330670+100330673</t>
  </si>
  <si>
    <t>9.16</t>
  </si>
  <si>
    <t>НГКС с Вуктыльского ГПУ , собственность ООО "Газпром добыча Краснодар", всего:</t>
  </si>
  <si>
    <t>100330870+100330871</t>
  </si>
  <si>
    <t>9.17</t>
  </si>
  <si>
    <t xml:space="preserve">нестабильный конденсат (Северо-Западный ФО) </t>
  </si>
  <si>
    <t>9.18</t>
  </si>
  <si>
    <t>нефть (Северо-Западный ФО)</t>
  </si>
  <si>
    <t>9.19</t>
  </si>
  <si>
    <t>НГКС, собственность ООО "Газпром добыча Краснодар"</t>
  </si>
  <si>
    <t>100330671+100330672</t>
  </si>
  <si>
    <t>9.20</t>
  </si>
  <si>
    <t>нестабильный конденсат (Южный ФО и Сев-Кавказский ФО)</t>
  </si>
  <si>
    <t>9.21</t>
  </si>
  <si>
    <t>нефть (Южный ФО)</t>
  </si>
  <si>
    <t>9.22</t>
  </si>
  <si>
    <t>9.23</t>
  </si>
  <si>
    <t>Потери сырья, всего:</t>
  </si>
  <si>
    <t>100330675+100330676</t>
  </si>
  <si>
    <t>9.24</t>
  </si>
  <si>
    <t>Потери при поставке  НГКС с Вуктылского ГПУ, собственность Краснодар, всего:</t>
  </si>
  <si>
    <t>100330872+100330873</t>
  </si>
  <si>
    <t>9.25</t>
  </si>
  <si>
    <t xml:space="preserve"> - нестабильный конденсат </t>
  </si>
  <si>
    <t>9.26</t>
  </si>
  <si>
    <t xml:space="preserve"> - нефть </t>
  </si>
  <si>
    <t>9.27</t>
  </si>
  <si>
    <t>Потери при переработке НГКС, собственность ООО "Газпром добыча Краснодар"</t>
  </si>
  <si>
    <t>9.28</t>
  </si>
  <si>
    <t xml:space="preserve">Производство продукции, всего </t>
  </si>
  <si>
    <t>100330874+100330677</t>
  </si>
  <si>
    <t>9.29</t>
  </si>
  <si>
    <t>Поставка НГКС  на Сосногорский ГПЗ, собственность ПАО "Газпром", всего:</t>
  </si>
  <si>
    <t>100330875+100330876</t>
  </si>
  <si>
    <t>9.30</t>
  </si>
  <si>
    <t>100330870-100330872</t>
  </si>
  <si>
    <t>9.31</t>
  </si>
  <si>
    <t>100330871-100330873</t>
  </si>
  <si>
    <t>9.32</t>
  </si>
  <si>
    <t>Производство продукции, собственность ООО "Газпром добыча Краснодар", всего:</t>
  </si>
  <si>
    <t>100335068+100330683+100330679</t>
  </si>
  <si>
    <t>9.33</t>
  </si>
  <si>
    <t>Газовый конденсат, товарный в адрес ПАО "Газпром"</t>
  </si>
  <si>
    <t>9.34</t>
  </si>
  <si>
    <t>9.35</t>
  </si>
  <si>
    <t>Газовый конденсат,  собственная потребность</t>
  </si>
  <si>
    <t>9.36</t>
  </si>
  <si>
    <t>Газовый конденсат, валовый</t>
  </si>
  <si>
    <t>9.37</t>
  </si>
  <si>
    <t>НГКС,  товарный   в адрес ПАО "Газпром"</t>
  </si>
  <si>
    <t>9.38</t>
  </si>
  <si>
    <t>9.39</t>
  </si>
  <si>
    <t>НГКС, валовая</t>
  </si>
  <si>
    <t>9.40</t>
  </si>
  <si>
    <t>Газ стабилизации</t>
  </si>
  <si>
    <t>9.41</t>
  </si>
  <si>
    <t>9.42</t>
  </si>
  <si>
    <t>100330669-100330674-100330049</t>
  </si>
  <si>
    <t xml:space="preserve">Реализация товарной продукции для ПАО </t>
  </si>
  <si>
    <t>Прогнозные показатели по поставке, переработке сырья и производству продукции ООО "Газпром добыча Ноябрьск"</t>
  </si>
  <si>
    <t>10. Газпром добыча Ноябрьск</t>
  </si>
  <si>
    <t>Поставка сырья на переработку, всего:</t>
  </si>
  <si>
    <t>10.1</t>
  </si>
  <si>
    <t>Сырье, собственность ПАО "Газпром"</t>
  </si>
  <si>
    <t>10.2</t>
  </si>
  <si>
    <t>100330715+100332333+100330858</t>
  </si>
  <si>
    <t>Сырье, собственность ООО "Газпром добыча Ноябрьск"</t>
  </si>
  <si>
    <t>10.3</t>
  </si>
  <si>
    <t>100330717+100330721</t>
  </si>
  <si>
    <t>Нестабильный газовый конденсат, всего</t>
  </si>
  <si>
    <t>10.4</t>
  </si>
  <si>
    <t xml:space="preserve">Нестабильный газовый конденсат, всего </t>
  </si>
  <si>
    <t>100330715+100330717</t>
  </si>
  <si>
    <t>НК, обственность Газпром</t>
  </si>
  <si>
    <t>10.5</t>
  </si>
  <si>
    <t>НК, собственность ПАО "Газпром"</t>
  </si>
  <si>
    <t>100330716</t>
  </si>
  <si>
    <t>в т.ч. Чаяндинское НГКМ</t>
  </si>
  <si>
    <t>10.6</t>
  </si>
  <si>
    <t>НК, собственность ООО "Газпром добыча Ноябрьск"</t>
  </si>
  <si>
    <t>10.7</t>
  </si>
  <si>
    <t>100330718+100330719+100336327</t>
  </si>
  <si>
    <t>в т.ч. Камчатское ГПУ</t>
  </si>
  <si>
    <t>10.8</t>
  </si>
  <si>
    <t>10.9</t>
  </si>
  <si>
    <t>Тас- Юряхское НГКМ</t>
  </si>
  <si>
    <t xml:space="preserve">         Тас-Юряхское НГКМ</t>
  </si>
  <si>
    <t>Нефть сырая, всего:</t>
  </si>
  <si>
    <t>10.10</t>
  </si>
  <si>
    <t>Нефть, всего:</t>
  </si>
  <si>
    <t>100332333+100330721</t>
  </si>
  <si>
    <t>Нефть сырая, собственность ПАО "Газпром"</t>
  </si>
  <si>
    <t>10.11</t>
  </si>
  <si>
    <t>100330720</t>
  </si>
  <si>
    <t>10.12</t>
  </si>
  <si>
    <t xml:space="preserve">в т.ч. Чаяндинское НГКМ </t>
  </si>
  <si>
    <t xml:space="preserve">   в т.ч. конденсат по ДРОД</t>
  </si>
  <si>
    <t>в т.ч. конденсат по ДРОД</t>
  </si>
  <si>
    <t>Нефть сырая, собственность ООО "Газпром добыча Ноябрьск"</t>
  </si>
  <si>
    <t>10.13</t>
  </si>
  <si>
    <t>Нефть, собственность ООО "Газпром добыча Ноябрьск"</t>
  </si>
  <si>
    <t>100330722+100336141</t>
  </si>
  <si>
    <t>в т.ч. Западно-Таркосалинское НГКМ</t>
  </si>
  <si>
    <t>10.14</t>
  </si>
  <si>
    <t xml:space="preserve">   Тас- Юряхское НГКМ</t>
  </si>
  <si>
    <t xml:space="preserve">         Тас- Юряхское НГКМ</t>
  </si>
  <si>
    <t>Поставка природного газа на Амурский  ГПЗ, собственность ПАО "Газпром"</t>
  </si>
  <si>
    <t>10.15</t>
  </si>
  <si>
    <t>Поставка природного газа на Амурский  ГПЗ, 
собственность ПАО "Газпром"</t>
  </si>
  <si>
    <t>10.16</t>
  </si>
  <si>
    <t>Потери при переработке, всего:</t>
  </si>
  <si>
    <t>10.17</t>
  </si>
  <si>
    <t>100330730+100330731</t>
  </si>
  <si>
    <t>НК, собственность ПАО "Газпром" (Чаяндинское НГКМ)</t>
  </si>
  <si>
    <t>10.18</t>
  </si>
  <si>
    <t>НК, собственность ООО "Газпром добыча Ноябрьск"(Камчатское ГПУ)</t>
  </si>
  <si>
    <t>10.19</t>
  </si>
  <si>
    <t>НК, собственность ООО "Газпром добыча Ноябрьск" (Камчатское ГПУ)</t>
  </si>
  <si>
    <t>10.20</t>
  </si>
  <si>
    <t>Производство продукции, всего :</t>
  </si>
  <si>
    <t>100335045+100330723+100332334</t>
  </si>
  <si>
    <t>Нефть (нефтегазоконденсатная смесь)(Чаяндинское НГКМ), всего</t>
  </si>
  <si>
    <t>10.21</t>
  </si>
  <si>
    <t>Нефтегазоконденсатная смесь (Чаяндинское НГКМ)</t>
  </si>
  <si>
    <t>100335046+100335047</t>
  </si>
  <si>
    <t>в т.ч. стабильный конденсат</t>
  </si>
  <si>
    <t>10.22</t>
  </si>
  <si>
    <t xml:space="preserve">   нефть</t>
  </si>
  <si>
    <t>10.23</t>
  </si>
  <si>
    <t>10.24</t>
  </si>
  <si>
    <t>S4</t>
  </si>
  <si>
    <t>Стабильный конденсат валовый</t>
  </si>
  <si>
    <t>10.25</t>
  </si>
  <si>
    <t>НГКС на собственные технологические нужды</t>
  </si>
  <si>
    <t>10.26</t>
  </si>
  <si>
    <t>Стабильный конденсат, всего:</t>
  </si>
  <si>
    <t>10.27</t>
  </si>
  <si>
    <t>100330725</t>
  </si>
  <si>
    <t>СК, собственность ООО "Газпром добыча Ноябрьск"(Камчатское ГПУ)</t>
  </si>
  <si>
    <t>10.28</t>
  </si>
  <si>
    <t xml:space="preserve">СК, собственность ООО "Газпром добыча Ноябрьск" (Камчатское ГПУ) </t>
  </si>
  <si>
    <t>Газ стабилизации, всего:</t>
  </si>
  <si>
    <t>10.29</t>
  </si>
  <si>
    <t>100330727+100330729+100336328</t>
  </si>
  <si>
    <t>10.30</t>
  </si>
  <si>
    <t>100330726+100330728+100336329</t>
  </si>
  <si>
    <t>ГС, собственность ПАО "Газпром" (Чаяндинское НГКМ)</t>
  </si>
  <si>
    <t>10.31</t>
  </si>
  <si>
    <t>10.32</t>
  </si>
  <si>
    <t>ГС, собственность ООО "Газпром добыча Ноябрьск"(Камчатское ГПУ)</t>
  </si>
  <si>
    <t>10.33</t>
  </si>
  <si>
    <t>ГС, собственность ООО "Газпром добыча Ноябрьск" (Камчатское ГПУ)</t>
  </si>
  <si>
    <t>10.34</t>
  </si>
  <si>
    <t>ГВ ,  собственность ООО "Газпром добыча Ноябрьск" (Тас- Юряхское НГКМ)</t>
  </si>
  <si>
    <t>Нестабильный конденсат поставка, всего:</t>
  </si>
  <si>
    <t>10.35</t>
  </si>
  <si>
    <t>100330861</t>
  </si>
  <si>
    <t>Западно-Таркосалинское НГКМ на Сургутский ЗСК, собственность ПАО "Газпром"</t>
  </si>
  <si>
    <t>10.36</t>
  </si>
  <si>
    <t>Нефть и НГКС поставка, всего:</t>
  </si>
  <si>
    <t>10.37</t>
  </si>
  <si>
    <t>100330862+100336142</t>
  </si>
  <si>
    <t>Нефть Западно-Таркосалинское НГКМ, собственность ООО "Газпром добыча Ноябрьск"</t>
  </si>
  <si>
    <t>10.38</t>
  </si>
  <si>
    <t>Нефть Западно-Таркосалинское НГКМ, 
собственность ООО "Газпром добыча Ноябрьск"</t>
  </si>
  <si>
    <t>НГКС Тас- Юряхское НГКМ, собственность ООО "Газпром добыча Ноябрьск"</t>
  </si>
  <si>
    <t>поменять формулу</t>
  </si>
  <si>
    <t>НГКС Тас- Юряхское НГКМ, 
собственность ООО "Газпром добыча Ноябрьск"</t>
  </si>
  <si>
    <t>100336141+100336327-100336328</t>
  </si>
  <si>
    <t>Оказание  услуг ГПНЗ по транспортировке нефти (Чонская гр. МС)</t>
  </si>
  <si>
    <t>Материальный баланс переработки ("П.1"-"П.2"-"П.3" = 0,000)</t>
  </si>
  <si>
    <t>10.39</t>
  </si>
  <si>
    <t>S3</t>
  </si>
  <si>
    <t>МБП НК (Чаяндинское НГКМ)</t>
  </si>
  <si>
    <t>10.40</t>
  </si>
  <si>
    <t>100330716-100335094-100330727-100330730</t>
  </si>
  <si>
    <t>МБП НК, (Камчатское ГПУ)</t>
  </si>
  <si>
    <t>10.41</t>
  </si>
  <si>
    <t>МБП НК (Камчатское ГПУ)</t>
  </si>
  <si>
    <t>100330718-100330725-100330729-100330731</t>
  </si>
  <si>
    <t>МБП НК (Тас- Юряхское НГКМ)</t>
  </si>
  <si>
    <t>Западно-Таркосалинский конденсат на СЗСК</t>
  </si>
  <si>
    <t>Западно-Таркосалинская нефть</t>
  </si>
  <si>
    <t>Тас- Юряхская нефть+СК</t>
  </si>
  <si>
    <t>Чаяндинская нефть</t>
  </si>
  <si>
    <t>НК</t>
  </si>
  <si>
    <t>газ стабилизации</t>
  </si>
  <si>
    <t>Прогнозные показатели по поставке, переработке сырья и производству продукции ООО "Газпром добыча Надым"</t>
  </si>
  <si>
    <t>11.  ООО "Газпром добыча Надым"</t>
  </si>
  <si>
    <t>11.1</t>
  </si>
  <si>
    <t>Поставка сырья на переработку, собственность ООО "Газпром добыча Надым", всего:</t>
  </si>
  <si>
    <t>11.2</t>
  </si>
  <si>
    <t>Конденсат газовый нестабильный, всего:</t>
  </si>
  <si>
    <t>СУММ(100330686:100333683)</t>
  </si>
  <si>
    <t>11.3</t>
  </si>
  <si>
    <t>Медвежье НКГМ</t>
  </si>
  <si>
    <t>11.4</t>
  </si>
  <si>
    <t>11.5</t>
  </si>
  <si>
    <t xml:space="preserve"> Бованенковское НГКМ (апт)</t>
  </si>
  <si>
    <t>11.6</t>
  </si>
  <si>
    <t>Харасавэйское ГКМ</t>
  </si>
  <si>
    <t>Поставка сырья в адрес ГПНЗ 
(собственность ООО "Газпром добыча Надым")</t>
  </si>
  <si>
    <t>100335593+100335658</t>
  </si>
  <si>
    <t>11.7</t>
  </si>
  <si>
    <t>11.8</t>
  </si>
  <si>
    <t>Потери сырья при переработке, всего:</t>
  </si>
  <si>
    <t>СУММ(100330689:100333684)</t>
  </si>
  <si>
    <t>11.9</t>
  </si>
  <si>
    <t>11.10</t>
  </si>
  <si>
    <t>11.11</t>
  </si>
  <si>
    <t>11.12</t>
  </si>
  <si>
    <t>11.13</t>
  </si>
  <si>
    <t>Производство продукции, 
собственность ООО "Газпром добыча Надым, всего:</t>
  </si>
  <si>
    <t>100332334+100330100</t>
  </si>
  <si>
    <t>11.14</t>
  </si>
  <si>
    <t>Стабильный конденсат товарный, всего:</t>
  </si>
  <si>
    <t>100330693+100330694+100330695+100333685</t>
  </si>
  <si>
    <t>11.15</t>
  </si>
  <si>
    <t>СК (товар) Медвежье НКГМ</t>
  </si>
  <si>
    <t>100330702-100330706</t>
  </si>
  <si>
    <t>11.16</t>
  </si>
  <si>
    <t>СК (товар) Юбилейное НГКМ</t>
  </si>
  <si>
    <t>100330703-100330707</t>
  </si>
  <si>
    <t>11.17</t>
  </si>
  <si>
    <t>СК (товар) Бованенковское НГКМ</t>
  </si>
  <si>
    <t>100330704-100330708</t>
  </si>
  <si>
    <t>11.18</t>
  </si>
  <si>
    <t>4.1.4</t>
  </si>
  <si>
    <t>СК (товар) Харасавейского ГКМ</t>
  </si>
  <si>
    <t>100333688-100333689</t>
  </si>
  <si>
    <t>11.19</t>
  </si>
  <si>
    <t>11.20</t>
  </si>
  <si>
    <t>100330696+100330698+100330700+100333686</t>
  </si>
  <si>
    <t>11.21</t>
  </si>
  <si>
    <t>100330697+100330699+100330701+100333687</t>
  </si>
  <si>
    <t>11.22</t>
  </si>
  <si>
    <t xml:space="preserve"> - Медвежье НКГМ</t>
  </si>
  <si>
    <t>11.23</t>
  </si>
  <si>
    <t>11.24</t>
  </si>
  <si>
    <t>4.2.2</t>
  </si>
  <si>
    <t xml:space="preserve"> - Юбилейное НГКМ</t>
  </si>
  <si>
    <t>11.25</t>
  </si>
  <si>
    <t>11.26</t>
  </si>
  <si>
    <t>4.2.3</t>
  </si>
  <si>
    <t xml:space="preserve"> - Бованенковское НГКМ (апт)</t>
  </si>
  <si>
    <t>11.27</t>
  </si>
  <si>
    <t>11.28</t>
  </si>
  <si>
    <t>4.2.5</t>
  </si>
  <si>
    <t xml:space="preserve"> - Харасавэйское ГКМ (апт)</t>
  </si>
  <si>
    <t>11.29</t>
  </si>
  <si>
    <t>11.30</t>
  </si>
  <si>
    <t>Стабильный конденсат валовый , всего:</t>
  </si>
  <si>
    <t>100330702+100330703+100330704+100333688</t>
  </si>
  <si>
    <t>11.31</t>
  </si>
  <si>
    <t>СК (вал) Медвежье НКГМ</t>
  </si>
  <si>
    <t>11.32</t>
  </si>
  <si>
    <t>СК (вал) Юбилейное НГКМ</t>
  </si>
  <si>
    <t>11.33</t>
  </si>
  <si>
    <t>СК (вал) Бованенковское НГКМ (апт)</t>
  </si>
  <si>
    <t>11.34</t>
  </si>
  <si>
    <t>СК (вал) Харасавейского ГКМ</t>
  </si>
  <si>
    <t>11.35</t>
  </si>
  <si>
    <t>Стабильный конденсат на собственные нужды, всего:</t>
  </si>
  <si>
    <t>100330706+100330707+100330708+100333689</t>
  </si>
  <si>
    <t>11.36</t>
  </si>
  <si>
    <t>СК (сн)Медвежье НКГМ</t>
  </si>
  <si>
    <t>11.37</t>
  </si>
  <si>
    <t>СК (сн) Юбилейное НГКМ</t>
  </si>
  <si>
    <t>11.38</t>
  </si>
  <si>
    <t>СК (сн) Бованенковское НГКМ</t>
  </si>
  <si>
    <t>11.39</t>
  </si>
  <si>
    <t>СК (сн) Харасавейского ГКМ</t>
  </si>
  <si>
    <t>11.40</t>
  </si>
  <si>
    <t>11.41</t>
  </si>
  <si>
    <t>МБ Медвежье НКГМ</t>
  </si>
  <si>
    <t>100330686-100330689-100330693-100330696</t>
  </si>
  <si>
    <t>11.42</t>
  </si>
  <si>
    <t>МБ Юбилейное НГКМ</t>
  </si>
  <si>
    <t>100330687-100330690-100330694-100330698</t>
  </si>
  <si>
    <t>11.43</t>
  </si>
  <si>
    <t>МБ Бованенковское НГКМ</t>
  </si>
  <si>
    <t>100330688-100330691-100330695-100330700</t>
  </si>
  <si>
    <t>11.44</t>
  </si>
  <si>
    <t>МБ Харасавейского ГКМ</t>
  </si>
  <si>
    <t>100333683-100333684-100333685-100333686</t>
  </si>
  <si>
    <t>12. Газпром добыча Иркутск</t>
  </si>
  <si>
    <t>Переработка сырья, всего</t>
  </si>
  <si>
    <t>Переработано сырья, всего:</t>
  </si>
  <si>
    <t>Нестабильный газовый конденсат, собственность ПАО "Газпром" (Ковыктинское ГКМ)</t>
  </si>
  <si>
    <t xml:space="preserve">Нестабильный газовый конденсат, собственность ПАО "Газпром" (Ковыктинское ГКМ) </t>
  </si>
  <si>
    <t>Потери НК при переработке, всего</t>
  </si>
  <si>
    <t>100330866+100330867+100330679+100330737</t>
  </si>
  <si>
    <t>Газы углеводородные сжиженные (ПБТ)</t>
  </si>
  <si>
    <t>Стабильный конденсат вал</t>
  </si>
  <si>
    <t>СК собственные нужды</t>
  </si>
  <si>
    <t>СК на собственные нужды ООО "Газпром добыча Иркутск"</t>
  </si>
  <si>
    <t>Стабильный конденсат</t>
  </si>
  <si>
    <t>Стабильный конденсат товар.</t>
  </si>
  <si>
    <t>в т.ч. автовывоз</t>
  </si>
  <si>
    <t>в т.ч. перекачка по конденсатопроводу до ст. Окунайская</t>
  </si>
  <si>
    <t>СК на ст Окунайская, всего</t>
  </si>
  <si>
    <t>100336110+100336164+100336111</t>
  </si>
  <si>
    <t>в т.ч. отгрузка жд транспортом</t>
  </si>
  <si>
    <t>в т.ч.на компаундирование с нефтью</t>
  </si>
  <si>
    <t>в т.ч. отгрузка автотранспортом</t>
  </si>
  <si>
    <t>100330000-100330049-100330736-100335698+100335699</t>
  </si>
  <si>
    <t>Нефть товар</t>
  </si>
  <si>
    <t>в т.ч. нефть на компаундирование, покупка</t>
  </si>
  <si>
    <t>СК на  заполнение конденсатопровода</t>
  </si>
  <si>
    <t>СК на  вытеснение  из конденсатопровода</t>
  </si>
  <si>
    <t>проверка СК валового</t>
  </si>
  <si>
    <t>проверка СК товар. вывоз авто и жд</t>
  </si>
  <si>
    <t>проверка нефти</t>
  </si>
  <si>
    <t>СУГ</t>
  </si>
  <si>
    <t>СК товар</t>
  </si>
  <si>
    <t>Прогнозные показатели по поставке, переработке сырья и производству продукции ООО "Газпром добыча шельф Южно-Сахалинск"</t>
  </si>
  <si>
    <t>13. Газпром добыча шельф Южно-Сахалинск</t>
  </si>
  <si>
    <t>13.1</t>
  </si>
  <si>
    <t>100330738+100335768</t>
  </si>
  <si>
    <t>13.2</t>
  </si>
  <si>
    <t>Конденсат нестабильный, собственность ПАО "Газпром" (КиринскоеГКМ)</t>
  </si>
  <si>
    <t>Конденсат нестабильный, собственность ПАО "Газпром" (Южно-Киринское ГКМ)</t>
  </si>
  <si>
    <t>13.3</t>
  </si>
  <si>
    <t>13.4</t>
  </si>
  <si>
    <t>100330880+100335781</t>
  </si>
  <si>
    <t>13.5</t>
  </si>
  <si>
    <t>Стабильный конденсат, собственность ПАО "Газпром"</t>
  </si>
  <si>
    <t>Киринское ГКМ</t>
  </si>
  <si>
    <t>Южно-Киринское ГКМ</t>
  </si>
  <si>
    <t>13.6</t>
  </si>
  <si>
    <t>13.7</t>
  </si>
  <si>
    <t>13.8</t>
  </si>
  <si>
    <t>Газы стабилизации</t>
  </si>
  <si>
    <t>100335771+100335773</t>
  </si>
  <si>
    <t>13.9</t>
  </si>
  <si>
    <t>100335772+100335774</t>
  </si>
  <si>
    <t>13.10</t>
  </si>
  <si>
    <t>100332291-100330049-100330736</t>
  </si>
  <si>
    <t>Конденсат нестабильный (КиринскоеГКМ)</t>
  </si>
  <si>
    <t>Конденсат нестабильный (Южно-Киринское ГКМ)</t>
  </si>
  <si>
    <t>Коэффициенты выхода</t>
  </si>
  <si>
    <t>Стабильный конденсат (КиринскоеГКМ)</t>
  </si>
  <si>
    <t>S32</t>
  </si>
  <si>
    <t>S1</t>
  </si>
  <si>
    <t>ОКРУГЛ({100335769:2}/{100330738:2}*{100330738:0};$1)</t>
  </si>
  <si>
    <t>Стабильный конденсат (Южно-Киринское ГКМ)</t>
  </si>
  <si>
    <t>S33</t>
  </si>
  <si>
    <t>ОКРУГЛ({100335770:2}/{100335768:2}*{100335768:0};$1)</t>
  </si>
  <si>
    <t>Газ стабилизации (КиринскоеГКМ)</t>
  </si>
  <si>
    <t>S34</t>
  </si>
  <si>
    <t>ОКРУГЛ({100335781:2}/{100330738:2}*{100330738:0};$1)</t>
  </si>
  <si>
    <t>S35</t>
  </si>
  <si>
    <t>ОКРУГЛ({100335772:2}/{100335771:2}*{S34:0};$1)</t>
  </si>
  <si>
    <t>Газ стабилизации (Южно-Киринское ГКМ)</t>
  </si>
  <si>
    <t>S36</t>
  </si>
  <si>
    <t>ОКРУГЛ({100335773:2}/{100335768:2}*{100335768:0};$1)</t>
  </si>
  <si>
    <t>S37</t>
  </si>
  <si>
    <t>ОКРУГЛ({100335774:2}/{100335773:2}*{S36:0};$1)</t>
  </si>
  <si>
    <t>СК на собств нужды отражают при ремонтах, сбросах, опорожнениях</t>
  </si>
  <si>
    <t>Газ стаб дожимают компрессорами и в общий поток в магистраль</t>
  </si>
  <si>
    <t>Газ и ст. конденсат направляются потребителям через магистральные трубопроводы</t>
  </si>
  <si>
    <t>Газ проходит низкотемпературную сепарацию</t>
  </si>
  <si>
    <t xml:space="preserve">Летом остановка добычи и производства, т.к. потребность в больших объёмах в тёплое время отсутствует </t>
  </si>
  <si>
    <t>После колонны стабилизации стабильный конденсат уходит в ёмкость хранения и откачивается потребителю. Газ стабилизации направляется в компрессорный цех, (где отбивается СУГ(ШФЛУ)), газ компримируется до Р=6,25 мПа и направляется в магистраль, а СУГ направляется в ёмкость накопления 10Е3 и оттуда насосами обратно в поток НСК.</t>
  </si>
  <si>
    <t>Прогнозные показатели по переработке сырья, производству продукции, оказанию услуг по переработке углеводородного сырья на объектах ООО "Газпром переработка Благовещенск"</t>
  </si>
  <si>
    <t>14. Газпром переработка Благовещенск</t>
  </si>
  <si>
    <t>14.1</t>
  </si>
  <si>
    <t>Поставка природного газа на АмГПЗ - собственность ПАО "Газпром", всего</t>
  </si>
  <si>
    <t>14.2</t>
  </si>
  <si>
    <t>100332979</t>
  </si>
  <si>
    <t>100335056+100335308+100335059+100335060+100335427+100335062-100335462-100335463</t>
  </si>
  <si>
    <t>14.3</t>
  </si>
  <si>
    <t>S0</t>
  </si>
  <si>
    <t>14.4</t>
  </si>
  <si>
    <t>на Свободненскую ТЭС (собственность ПАО "Газпром"</t>
  </si>
  <si>
    <t>100335056</t>
  </si>
  <si>
    <t>14.5</t>
  </si>
  <si>
    <t>на пуско-наладочные работы (собственность ГПП Благовещенск), покупка у ПАО "Газпром", всего:</t>
  </si>
  <si>
    <t>100335057</t>
  </si>
  <si>
    <t>100335308+100335309+100335310-100335465</t>
  </si>
  <si>
    <t xml:space="preserve">в т.ч. 'на СТН на ПНР </t>
  </si>
  <si>
    <t>100335308</t>
  </si>
  <si>
    <t>в т.ч. газ природный ВД из переработки</t>
  </si>
  <si>
    <t>100335462</t>
  </si>
  <si>
    <t>в т.ч. 'АЗОТ (полученный из газа транзит)</t>
  </si>
  <si>
    <t>100335309</t>
  </si>
  <si>
    <t>в т.ч. газ для производство гелия</t>
  </si>
  <si>
    <t>100335310</t>
  </si>
  <si>
    <t>100335076</t>
  </si>
  <si>
    <t>14.7</t>
  </si>
  <si>
    <t>на СТН (собственность ГПП Благовещенск), покупка у ПАО "Газпром"</t>
  </si>
  <si>
    <t>100335059</t>
  </si>
  <si>
    <t>100335463</t>
  </si>
  <si>
    <t>14.8</t>
  </si>
  <si>
    <t>на СТН (собственность ПАО "Газпром")</t>
  </si>
  <si>
    <t>100335060</t>
  </si>
  <si>
    <t>транзит газа через АмГПЗ, всего</t>
  </si>
  <si>
    <t>100335426</t>
  </si>
  <si>
    <t>100335223+100335424</t>
  </si>
  <si>
    <t>100335427</t>
  </si>
  <si>
    <t>100335159+100335425</t>
  </si>
  <si>
    <t>в т.ч транзит газа через АмГПЗ (собственность ПАО "Газпром")</t>
  </si>
  <si>
    <t>100335223</t>
  </si>
  <si>
    <t>100335159</t>
  </si>
  <si>
    <t>в т.ч. транзит газа через АмГПЗ (собственность ГПП Благовещенск)</t>
  </si>
  <si>
    <t>100335424</t>
  </si>
  <si>
    <t>100335425</t>
  </si>
  <si>
    <t>14.9</t>
  </si>
  <si>
    <t>Переработка природного газа:</t>
  </si>
  <si>
    <t>100335061</t>
  </si>
  <si>
    <t>100335073+100335075</t>
  </si>
  <si>
    <t>14.10</t>
  </si>
  <si>
    <t>100335062</t>
  </si>
  <si>
    <t>100335074+100335076</t>
  </si>
  <si>
    <t>14.11</t>
  </si>
  <si>
    <t>собственность ПАО "Газпром" - оказание услуг  ПАО "Газпром"</t>
  </si>
  <si>
    <t>100335073</t>
  </si>
  <si>
    <t>14.12</t>
  </si>
  <si>
    <t>100335074</t>
  </si>
  <si>
    <t>14.13</t>
  </si>
  <si>
    <t>собственность ГПП Благовещенск</t>
  </si>
  <si>
    <t>100335075</t>
  </si>
  <si>
    <t>14.14</t>
  </si>
  <si>
    <t>14.15</t>
  </si>
  <si>
    <t>100335077</t>
  </si>
  <si>
    <t>100332356+100335079</t>
  </si>
  <si>
    <t>14.16</t>
  </si>
  <si>
    <t>100335078</t>
  </si>
  <si>
    <t>100332357+100335080</t>
  </si>
  <si>
    <t>14.17</t>
  </si>
  <si>
    <t>Природный газ сырой, собственность ПАО "Газпром"</t>
  </si>
  <si>
    <t>100332356</t>
  </si>
  <si>
    <t>14.18</t>
  </si>
  <si>
    <t>100332357</t>
  </si>
  <si>
    <t>14.19</t>
  </si>
  <si>
    <t>Природный газ сырой, собственность ГПП Благовещенск</t>
  </si>
  <si>
    <t>100335079</t>
  </si>
  <si>
    <t>14.20</t>
  </si>
  <si>
    <t>100335080</t>
  </si>
  <si>
    <t>14.21</t>
  </si>
  <si>
    <t>Производство продукции  (собственность ПАО "Газпром"  )</t>
  </si>
  <si>
    <t>100330237</t>
  </si>
  <si>
    <t>100332358+100332360/$1000+100332362+100331898+100332367+100332366</t>
  </si>
  <si>
    <t>14.24</t>
  </si>
  <si>
    <t>Гелий</t>
  </si>
  <si>
    <t>100332360</t>
  </si>
  <si>
    <t>14.25</t>
  </si>
  <si>
    <t>100332361</t>
  </si>
  <si>
    <t>тыс. куб.м</t>
  </si>
  <si>
    <t>14.26</t>
  </si>
  <si>
    <t>Этан</t>
  </si>
  <si>
    <t>100332362</t>
  </si>
  <si>
    <t>14.27</t>
  </si>
  <si>
    <t>Газы углеводородные сжиженные - всего:</t>
  </si>
  <si>
    <t>СУММ(100332363:100332365)</t>
  </si>
  <si>
    <t>14.28</t>
  </si>
  <si>
    <t xml:space="preserve"> - пропан</t>
  </si>
  <si>
    <t>100332363</t>
  </si>
  <si>
    <t>14.29</t>
  </si>
  <si>
    <t xml:space="preserve"> - бутан</t>
  </si>
  <si>
    <t>100332364</t>
  </si>
  <si>
    <t>14.30</t>
  </si>
  <si>
    <t xml:space="preserve"> - СПБТ</t>
  </si>
  <si>
    <t>100332365</t>
  </si>
  <si>
    <t>14.31</t>
  </si>
  <si>
    <t>ПГФ / УФ</t>
  </si>
  <si>
    <t>100332366</t>
  </si>
  <si>
    <t>14.32</t>
  </si>
  <si>
    <t>100332367</t>
  </si>
  <si>
    <t>14.33</t>
  </si>
  <si>
    <t>100332368</t>
  </si>
  <si>
    <t>14.22</t>
  </si>
  <si>
    <t>Газ товарный</t>
  </si>
  <si>
    <t>100332358</t>
  </si>
  <si>
    <t>14.23</t>
  </si>
  <si>
    <t>100332359</t>
  </si>
  <si>
    <t>14.36</t>
  </si>
  <si>
    <t>Производство продукции  (собственность Газпром переработка Благовещенск  )</t>
  </si>
  <si>
    <t>100335081</t>
  </si>
  <si>
    <t>100335083/$1000+100335084+100335088+100335311+100335464</t>
  </si>
  <si>
    <t>14.38</t>
  </si>
  <si>
    <t xml:space="preserve">      Гелий</t>
  </si>
  <si>
    <t>100335083</t>
  </si>
  <si>
    <t>14.37</t>
  </si>
  <si>
    <t>100335082</t>
  </si>
  <si>
    <t>тыс куб. м.</t>
  </si>
  <si>
    <t>14.39</t>
  </si>
  <si>
    <t xml:space="preserve">      Газы углеводородные сжиженные - всего</t>
  </si>
  <si>
    <t>100335084</t>
  </si>
  <si>
    <t>СУММ(100335085:100335087)</t>
  </si>
  <si>
    <t>14.40</t>
  </si>
  <si>
    <t xml:space="preserve">         пропан</t>
  </si>
  <si>
    <t>100335085</t>
  </si>
  <si>
    <t>14.41</t>
  </si>
  <si>
    <t xml:space="preserve">         бутан</t>
  </si>
  <si>
    <t>100335086</t>
  </si>
  <si>
    <t>14.42</t>
  </si>
  <si>
    <t xml:space="preserve">         СПБТ</t>
  </si>
  <si>
    <t>100335087</t>
  </si>
  <si>
    <t>14.43</t>
  </si>
  <si>
    <t>100335088</t>
  </si>
  <si>
    <t>Топливный газ (на СТН при ПНР)</t>
  </si>
  <si>
    <t>100335464</t>
  </si>
  <si>
    <t>100335465</t>
  </si>
  <si>
    <t>100335311</t>
  </si>
  <si>
    <t>100335312</t>
  </si>
  <si>
    <t>14.34</t>
  </si>
  <si>
    <t>S2</t>
  </si>
  <si>
    <t>Газ товарный, всего</t>
  </si>
  <si>
    <t>100335313</t>
  </si>
  <si>
    <t>100332358+100335311+100335223+100335424</t>
  </si>
  <si>
    <t>100335314</t>
  </si>
  <si>
    <t>100332359+100335312+100335159+100335425</t>
  </si>
  <si>
    <t>в т.ч. поставка газа в КНР с АмГПЗ (собственность Газпром)</t>
  </si>
  <si>
    <t>100335160</t>
  </si>
  <si>
    <t>в т.ч.  транзит через АмГПЗ</t>
  </si>
  <si>
    <t>100335161</t>
  </si>
  <si>
    <t>в т.ч. потребители Ам. обл. после АмГПЗ (Благовещенск)</t>
  </si>
  <si>
    <t>100335162</t>
  </si>
  <si>
    <t>в т.ч. СТН ГТС ОАО "Томскгазпром" после АмГПЗ</t>
  </si>
  <si>
    <t>100335163</t>
  </si>
  <si>
    <t>Оседание в продукцию</t>
  </si>
  <si>
    <t>100335164</t>
  </si>
  <si>
    <t>100335062+100335159+100335425-100332359-100335312-100335161</t>
  </si>
  <si>
    <t xml:space="preserve">Поставка газа в Китай , минуя АмГПЗ </t>
  </si>
  <si>
    <t>100335101</t>
  </si>
  <si>
    <t>Покупка газа у ПАО "Газпром" при ПНР (дог. ГППБпнр-2020)</t>
  </si>
  <si>
    <t>100335428</t>
  </si>
  <si>
    <t>100335057+100335429</t>
  </si>
  <si>
    <t>в т.ч.  транзит через АмГПЗ  (собственность ГПП Благовещенск)</t>
  </si>
  <si>
    <t>100335429</t>
  </si>
  <si>
    <t>Продажа товарного газа ПАО "Газпром" при ПНР (по договору поставки продукции ГППБ 03/21-23)</t>
  </si>
  <si>
    <t>100335466</t>
  </si>
  <si>
    <t>в т.ч. 'транзит газа через Амурский ГПЗ (собственность ГПП Благовещенск")</t>
  </si>
  <si>
    <t>100335467</t>
  </si>
  <si>
    <t>14.44</t>
  </si>
  <si>
    <t xml:space="preserve">Материальный баланс поставки УВС </t>
  </si>
  <si>
    <t>100335165</t>
  </si>
  <si>
    <t>100332979-100335056-100335308-100335059-100335060-100335159-100335062-100335425+100335462+100335463</t>
  </si>
  <si>
    <t>100335089</t>
  </si>
  <si>
    <t>100335061-100335077-100330237-100335081</t>
  </si>
  <si>
    <t>Прогнозные показатели по производству продукции на КСПГ Портовая ООО "Газпром СПГ Портовая"</t>
  </si>
  <si>
    <t xml:space="preserve">15. КСПГ Портовая ООО «Газпром СПГ Портовая»  </t>
  </si>
  <si>
    <t>Поставка газа, всего:</t>
  </si>
  <si>
    <t>15.1</t>
  </si>
  <si>
    <t>15.2</t>
  </si>
  <si>
    <t>100330867</t>
  </si>
  <si>
    <t xml:space="preserve">      в т.ч. собственность ПАО "Газпром"</t>
  </si>
  <si>
    <t>в т.ч. собственность ПАО "Газпром"</t>
  </si>
  <si>
    <t>100335852</t>
  </si>
  <si>
    <t>* Обеспечение своевременного внесения изменений в перечень номенклатуры сырья и продукции входит в компетенцию дочернего общества.</t>
  </si>
  <si>
    <t>Прогнозные показатели по переработке сырья и производству продукции ООО "Востокгазпром"</t>
  </si>
  <si>
    <t>16. ООО "Востокгазпром"</t>
  </si>
  <si>
    <t>код</t>
  </si>
  <si>
    <t>Переработка УВС, всего:</t>
  </si>
  <si>
    <t>100336331</t>
  </si>
  <si>
    <t>100332340+100330865+100336332</t>
  </si>
  <si>
    <t>100332340</t>
  </si>
  <si>
    <t>100336360+100336358+100336345+100336336</t>
  </si>
  <si>
    <t>100330742</t>
  </si>
  <si>
    <t>100336361+100336359+100336346+100336337</t>
  </si>
  <si>
    <t>100330865</t>
  </si>
  <si>
    <t>100330746+100336343+100336356+100336335</t>
  </si>
  <si>
    <t>100337098</t>
  </si>
  <si>
    <t>100336332</t>
  </si>
  <si>
    <t>100336333</t>
  </si>
  <si>
    <t>100336369</t>
  </si>
  <si>
    <t>100336370</t>
  </si>
  <si>
    <t>100332993</t>
  </si>
  <si>
    <t>100336365</t>
  </si>
  <si>
    <t>100332994</t>
  </si>
  <si>
    <t>100336366</t>
  </si>
  <si>
    <t>100332995+100332997+100333001+100333003</t>
  </si>
  <si>
    <t>100332341</t>
  </si>
  <si>
    <t>100336367</t>
  </si>
  <si>
    <t>100330743</t>
  </si>
  <si>
    <t>100336368</t>
  </si>
  <si>
    <t>100332899+100332902+100332936+100332418</t>
  </si>
  <si>
    <t>100336334</t>
  </si>
  <si>
    <t>100336335+100336336</t>
  </si>
  <si>
    <t>Потери</t>
  </si>
  <si>
    <t>100336335</t>
  </si>
  <si>
    <t>100336336</t>
  </si>
  <si>
    <t>100336337</t>
  </si>
  <si>
    <t>100330745+100332901+100330749+100332342</t>
  </si>
  <si>
    <t>100330745</t>
  </si>
  <si>
    <t>100336338+100330746+100332899+100332995</t>
  </si>
  <si>
    <t xml:space="preserve">   в т.ч. нефть  АО "Газпром добыча Томск"</t>
  </si>
  <si>
    <t>в т.ч. нефть  АО "Газпром добыча Томск"</t>
  </si>
  <si>
    <t>100336338</t>
  </si>
  <si>
    <t>100336339</t>
  </si>
  <si>
    <t xml:space="preserve">   в т.ч. стабильный конденсат из сырья Газпром добыча Томск</t>
  </si>
  <si>
    <t>в т.ч. стабильный конденсат из сырья Газпром добыча Томск</t>
  </si>
  <si>
    <t>100330746</t>
  </si>
  <si>
    <t>100336340</t>
  </si>
  <si>
    <t xml:space="preserve">   в т.ч. из сырья ПАО "Газпром нефть" (покупка газа)</t>
  </si>
  <si>
    <t>3.1.3</t>
  </si>
  <si>
    <t>100332995</t>
  </si>
  <si>
    <t>100332996</t>
  </si>
  <si>
    <t xml:space="preserve">   в т.ч. из сырья ПАО "Газпром нефть" (переработка газа)</t>
  </si>
  <si>
    <t>3.1.4</t>
  </si>
  <si>
    <t>100332899</t>
  </si>
  <si>
    <t>100332900</t>
  </si>
  <si>
    <t>Стабильный конденсат и нефть, товарные</t>
  </si>
  <si>
    <t>Стабильный конденсат и нефть, товарные (собст. АО "Газпром добыча Томск")</t>
  </si>
  <si>
    <t>100330747</t>
  </si>
  <si>
    <t>100336339+100336340+100332900+100332996</t>
  </si>
  <si>
    <t xml:space="preserve">   в т.ч. стабильный конденсат из сырья АО "Газпром добыча Томск"</t>
  </si>
  <si>
    <t>3.2.4</t>
  </si>
  <si>
    <t>100332901</t>
  </si>
  <si>
    <t>100332904+100336353+100330748+100336362-100336363</t>
  </si>
  <si>
    <t>100336342</t>
  </si>
  <si>
    <t>100336344+100336346+100336347+100336348</t>
  </si>
  <si>
    <t xml:space="preserve">   в т.ч. из НГК</t>
  </si>
  <si>
    <t>100336343</t>
  </si>
  <si>
    <t>100336344</t>
  </si>
  <si>
    <t>100336345</t>
  </si>
  <si>
    <t>100336346</t>
  </si>
  <si>
    <t>3.3.3</t>
  </si>
  <si>
    <t>100332997</t>
  </si>
  <si>
    <t>100336348</t>
  </si>
  <si>
    <t>3.3.4</t>
  </si>
  <si>
    <t>в т.ч из сырья ПАО "Газпром нефть" (переработка газа)</t>
  </si>
  <si>
    <t>100332902</t>
  </si>
  <si>
    <t>100336347</t>
  </si>
  <si>
    <t>ШФЛУ, товарная в газопровод (собст. АО "Газпром добыча Томск")</t>
  </si>
  <si>
    <t>100332904</t>
  </si>
  <si>
    <t>100336349+100336351+100332934+100332999</t>
  </si>
  <si>
    <t>100332905</t>
  </si>
  <si>
    <t>100336350+100336352+100332935+100333000</t>
  </si>
  <si>
    <t>100336349</t>
  </si>
  <si>
    <t>100336350</t>
  </si>
  <si>
    <t>100336351</t>
  </si>
  <si>
    <t>100336352</t>
  </si>
  <si>
    <t>3.4.3</t>
  </si>
  <si>
    <t>100332999</t>
  </si>
  <si>
    <t>100333000</t>
  </si>
  <si>
    <t>3.4.4</t>
  </si>
  <si>
    <t>100332934</t>
  </si>
  <si>
    <t>100332935</t>
  </si>
  <si>
    <t>Расход ШФЛУ на СТН  (собст. АО "Газпром добыча Томск")</t>
  </si>
  <si>
    <t>100336353</t>
  </si>
  <si>
    <t>Газы углеводородные сжиженные (СПБТ) (собст. АО "Газпром добыча Томск")</t>
  </si>
  <si>
    <t>100330748</t>
  </si>
  <si>
    <t>100336354+100336355+100332903+100332998</t>
  </si>
  <si>
    <t>3.6.1</t>
  </si>
  <si>
    <t>100336354</t>
  </si>
  <si>
    <t>3.6.2</t>
  </si>
  <si>
    <t>100336355</t>
  </si>
  <si>
    <t>3.6.3</t>
  </si>
  <si>
    <t>100332998</t>
  </si>
  <si>
    <t>3.6.4</t>
  </si>
  <si>
    <t>100332903</t>
  </si>
  <si>
    <t>100330749</t>
  </si>
  <si>
    <t>100336356+100336358+100332936+100333001</t>
  </si>
  <si>
    <t>100330750</t>
  </si>
  <si>
    <t>100336357+100336359+100332937+100333002</t>
  </si>
  <si>
    <t>3.7.1</t>
  </si>
  <si>
    <t>100336371</t>
  </si>
  <si>
    <t>100336356+100336358+100333001</t>
  </si>
  <si>
    <t>100336372</t>
  </si>
  <si>
    <t>100336357+100336359+100333002</t>
  </si>
  <si>
    <t>3.7.1.1</t>
  </si>
  <si>
    <t>100336356</t>
  </si>
  <si>
    <t>100336357</t>
  </si>
  <si>
    <t>3.7.1.2</t>
  </si>
  <si>
    <t>100336358</t>
  </si>
  <si>
    <t>100336359</t>
  </si>
  <si>
    <t>3.7.1.3</t>
  </si>
  <si>
    <t>100333001</t>
  </si>
  <si>
    <t>100333002</t>
  </si>
  <si>
    <t>3.7.2</t>
  </si>
  <si>
    <t>100336373</t>
  </si>
  <si>
    <t>100332936</t>
  </si>
  <si>
    <t>100336374</t>
  </si>
  <si>
    <t>100332937</t>
  </si>
  <si>
    <t>3.7.2.1</t>
  </si>
  <si>
    <t>100332342</t>
  </si>
  <si>
    <t>100336360+100332418+100333003</t>
  </si>
  <si>
    <t>100330751</t>
  </si>
  <si>
    <t>100336361+100330752+100333004</t>
  </si>
  <si>
    <t>3.8.1</t>
  </si>
  <si>
    <t>100336375</t>
  </si>
  <si>
    <t>100336360+100333003</t>
  </si>
  <si>
    <t>100336376</t>
  </si>
  <si>
    <t>100336361+100333004</t>
  </si>
  <si>
    <t>3.8.1.1</t>
  </si>
  <si>
    <t>100336360</t>
  </si>
  <si>
    <t>100336361</t>
  </si>
  <si>
    <t>3.8.1.2</t>
  </si>
  <si>
    <t>100333003</t>
  </si>
  <si>
    <t>100333004</t>
  </si>
  <si>
    <t>3.8.2</t>
  </si>
  <si>
    <t>100336377</t>
  </si>
  <si>
    <t>100332418</t>
  </si>
  <si>
    <t>100336378</t>
  </si>
  <si>
    <t>100330752</t>
  </si>
  <si>
    <t>3.8.2.1</t>
  </si>
  <si>
    <t>Поступило ШФЛУ на склад</t>
  </si>
  <si>
    <t>100336362</t>
  </si>
  <si>
    <t>Поступило ШФЛУ со склада</t>
  </si>
  <si>
    <t>100336363</t>
  </si>
  <si>
    <t>Материальный баланс</t>
  </si>
  <si>
    <t>100336364</t>
  </si>
  <si>
    <t>100336330-100336334-100330049</t>
  </si>
  <si>
    <t>Газ, собственность Газпром Метанол</t>
  </si>
  <si>
    <t>100332338</t>
  </si>
  <si>
    <t>100330740</t>
  </si>
  <si>
    <t>Метанол, собственность Газпром Метанол</t>
  </si>
  <si>
    <t>100330753</t>
  </si>
  <si>
    <t>Прогнозные показатели по переработке сырья и производству продукцииООО "Газпром нефтехим Салават"</t>
  </si>
  <si>
    <t>17. ООО "Газпром переработка" -  Газпром нефтехим Салават</t>
  </si>
  <si>
    <t>ЗАВ2</t>
  </si>
  <si>
    <t>100335977</t>
  </si>
  <si>
    <t>100335978+100335986+100335994+100335997</t>
  </si>
  <si>
    <t>100335978</t>
  </si>
  <si>
    <t>100335979+100335984+100335985</t>
  </si>
  <si>
    <t xml:space="preserve">        ПАО "Газпром":</t>
  </si>
  <si>
    <t>100335979</t>
  </si>
  <si>
    <t>100335980+100335981+100335982+100335983</t>
  </si>
  <si>
    <t>100335980</t>
  </si>
  <si>
    <t>100335981</t>
  </si>
  <si>
    <t>100335982</t>
  </si>
  <si>
    <t>100335983</t>
  </si>
  <si>
    <t xml:space="preserve">        ПАО "НОВАТЭК" </t>
  </si>
  <si>
    <t>100335984</t>
  </si>
  <si>
    <t xml:space="preserve">        Прочие поставщики</t>
  </si>
  <si>
    <t>100335985</t>
  </si>
  <si>
    <t>100335986</t>
  </si>
  <si>
    <t>100335987+100335989+100335990+100335991+100335993+100335992+100336105</t>
  </si>
  <si>
    <t>100335987</t>
  </si>
  <si>
    <t>100335988</t>
  </si>
  <si>
    <t xml:space="preserve"> Оренбургский ГПЗ</t>
  </si>
  <si>
    <t xml:space="preserve">        ООО "Сервиснефтегаз" (Оренбургский ГПЗ)</t>
  </si>
  <si>
    <t>100335989</t>
  </si>
  <si>
    <t xml:space="preserve">        ТОО "КазРосГаз" (Оренбургский ГПЗ)</t>
  </si>
  <si>
    <t>100335990</t>
  </si>
  <si>
    <t>1.2.4</t>
  </si>
  <si>
    <t xml:space="preserve">        ООО "ГПН-Трейд Оренбург" (Оренбургский ГПЗ)</t>
  </si>
  <si>
    <t>100336105</t>
  </si>
  <si>
    <t xml:space="preserve">        ООО "Газпром нефть Оренбург" Царичанская нефть</t>
  </si>
  <si>
    <t>1.2.5</t>
  </si>
  <si>
    <t>100335991</t>
  </si>
  <si>
    <t xml:space="preserve">        ПАО "Газпром нефть и пр. Западно-Сибирская нефть</t>
  </si>
  <si>
    <t>1.2.6</t>
  </si>
  <si>
    <t>100335992</t>
  </si>
  <si>
    <t>1.2.7</t>
  </si>
  <si>
    <t>100335993</t>
  </si>
  <si>
    <t>100335994</t>
  </si>
  <si>
    <t>100335995</t>
  </si>
  <si>
    <t>100335996</t>
  </si>
  <si>
    <t>Прочее углеводородное сырье</t>
  </si>
  <si>
    <t xml:space="preserve">1.4 </t>
  </si>
  <si>
    <t>100335997</t>
  </si>
  <si>
    <t>ПЕРЕРАБОТКА СЫРЬЯ/ПРОДУКЦИИ  
ООО "ГАЗПРОМ НЕФТЕХИМ САЛАВАТ":</t>
  </si>
  <si>
    <t>100330802</t>
  </si>
  <si>
    <t>100330804+100330803+100330807+100336015+100336014+100336018+100336016+100336017</t>
  </si>
  <si>
    <t>100330804</t>
  </si>
  <si>
    <t>100335998+100336003+100336004</t>
  </si>
  <si>
    <t>100335998</t>
  </si>
  <si>
    <t>100335999+100336000+100336001+100336002</t>
  </si>
  <si>
    <t>100335999</t>
  </si>
  <si>
    <t>100336000</t>
  </si>
  <si>
    <t>100336001</t>
  </si>
  <si>
    <t xml:space="preserve"> ООО "Газпром добыча Иркутск"</t>
  </si>
  <si>
    <t>100336002</t>
  </si>
  <si>
    <t>100336003</t>
  </si>
  <si>
    <t>2.1.3</t>
  </si>
  <si>
    <t>100336004</t>
  </si>
  <si>
    <t>100330803</t>
  </si>
  <si>
    <t>100336005+100336007+100336008+100336009+100336011+100336010+100336106</t>
  </si>
  <si>
    <t>100336005</t>
  </si>
  <si>
    <t>100336006</t>
  </si>
  <si>
    <t>100336007</t>
  </si>
  <si>
    <t>100336008</t>
  </si>
  <si>
    <t>2.2.4</t>
  </si>
  <si>
    <t>100336106</t>
  </si>
  <si>
    <t>2.2.5</t>
  </si>
  <si>
    <t>100336009</t>
  </si>
  <si>
    <t>2.2.6</t>
  </si>
  <si>
    <t>100336010</t>
  </si>
  <si>
    <t>2.2.7</t>
  </si>
  <si>
    <t>100336011</t>
  </si>
  <si>
    <t>100330807</t>
  </si>
  <si>
    <t>100336012</t>
  </si>
  <si>
    <t>100336013</t>
  </si>
  <si>
    <t xml:space="preserve">2.4 </t>
  </si>
  <si>
    <t>100336014</t>
  </si>
  <si>
    <t>100336015</t>
  </si>
  <si>
    <t>100336016</t>
  </si>
  <si>
    <t>100330805</t>
  </si>
  <si>
    <t>Прочее сырье (ХОВ, природный газ, и т.д.)</t>
  </si>
  <si>
    <t>100336017</t>
  </si>
  <si>
    <t>Продукция (сырье) принятая со склада</t>
  </si>
  <si>
    <t>100336018</t>
  </si>
  <si>
    <t>ПРОДУКЦИЯ 
ООО "ГАЗПРОМ НЕФТЕХИМ САЛАВАТ":</t>
  </si>
  <si>
    <t>100330808</t>
  </si>
  <si>
    <t>Бензин автомобильный (товар)</t>
  </si>
  <si>
    <t>100330107</t>
  </si>
  <si>
    <t>100336019</t>
  </si>
  <si>
    <t>Дистиллят газового конденсата легкий (товар)</t>
  </si>
  <si>
    <t>100330815</t>
  </si>
  <si>
    <t>100336020+100336021</t>
  </si>
  <si>
    <t>100336020</t>
  </si>
  <si>
    <t>100336021</t>
  </si>
  <si>
    <t xml:space="preserve">Бензин технический (товар) </t>
  </si>
  <si>
    <t>100335765</t>
  </si>
  <si>
    <t>100330817</t>
  </si>
  <si>
    <t>100336022+100336023</t>
  </si>
  <si>
    <t>Товар</t>
  </si>
  <si>
    <t>100336022</t>
  </si>
  <si>
    <t>100336023</t>
  </si>
  <si>
    <t>Фракция изопентановая (товар)</t>
  </si>
  <si>
    <t>100330944</t>
  </si>
  <si>
    <t>Дизельное топливо (товар)</t>
  </si>
  <si>
    <t>100330123</t>
  </si>
  <si>
    <t>100330812+100330813+100330814</t>
  </si>
  <si>
    <t>100330812</t>
  </si>
  <si>
    <t>100330813</t>
  </si>
  <si>
    <t>100330814</t>
  </si>
  <si>
    <t>Газойль (товар)</t>
  </si>
  <si>
    <t>100335767</t>
  </si>
  <si>
    <t>100337107+100337108</t>
  </si>
  <si>
    <t>100337107</t>
  </si>
  <si>
    <t>100337108</t>
  </si>
  <si>
    <t>100330819</t>
  </si>
  <si>
    <t>100336024+100336025</t>
  </si>
  <si>
    <t>100336024</t>
  </si>
  <si>
    <t>100336025</t>
  </si>
  <si>
    <t>Мазут топочный (товар)</t>
  </si>
  <si>
    <t>100330822</t>
  </si>
  <si>
    <t>Сырье для битума/гудрон (товар)</t>
  </si>
  <si>
    <t>100330820</t>
  </si>
  <si>
    <t>Нефтебитум дорожный (товар)</t>
  </si>
  <si>
    <t>100330821</t>
  </si>
  <si>
    <t>100335766</t>
  </si>
  <si>
    <t>100336026</t>
  </si>
  <si>
    <t>100336027</t>
  </si>
  <si>
    <t>100336028</t>
  </si>
  <si>
    <t>100336029</t>
  </si>
  <si>
    <t>100336030</t>
  </si>
  <si>
    <t>100336031</t>
  </si>
  <si>
    <t>100336032</t>
  </si>
  <si>
    <t>100335102</t>
  </si>
  <si>
    <t>100336033</t>
  </si>
  <si>
    <t>100336034</t>
  </si>
  <si>
    <t>100336035</t>
  </si>
  <si>
    <t>100335103</t>
  </si>
  <si>
    <t>100336036</t>
  </si>
  <si>
    <t>100336037</t>
  </si>
  <si>
    <t>Сероводород технический (валовый)</t>
  </si>
  <si>
    <t>100336038</t>
  </si>
  <si>
    <t>Сера (товар)</t>
  </si>
  <si>
    <t>100330809</t>
  </si>
  <si>
    <t>100336039</t>
  </si>
  <si>
    <t>100336040</t>
  </si>
  <si>
    <t>100336041</t>
  </si>
  <si>
    <t>100336042</t>
  </si>
  <si>
    <t>100336043</t>
  </si>
  <si>
    <t>100330802-100330107-100336019-100330815-100335765-100330817-100330944-100330123-100335767-100330819-100330822-100330820-100330821-100336026-100336027-100336028-100336029-100336032-100336033-100336034-100336035-100336036-100336037-100336038-100336039-100336041-100336042</t>
  </si>
  <si>
    <t>100336044</t>
  </si>
  <si>
    <t>100330802-100330107-100336019-100330815-100335765-100330817-100330944-100330123-100335767-100330819-100330822-100330820-100330821-100336026-100336027-100336028-100336030-100336032-100336033-100336034-100336035-100336036-100336037-100336038-100336039-100336041-100336042-100336043</t>
  </si>
  <si>
    <t>ЗАВ3</t>
  </si>
  <si>
    <t>100336045</t>
  </si>
  <si>
    <t>100336046+100330826+100336052+100330827+100336056+100336057+100336061</t>
  </si>
  <si>
    <t>100336046</t>
  </si>
  <si>
    <t>100336047</t>
  </si>
  <si>
    <t>100330826</t>
  </si>
  <si>
    <t>100336048+100336051</t>
  </si>
  <si>
    <t>100336048</t>
  </si>
  <si>
    <t>100336049+100336050</t>
  </si>
  <si>
    <t>100336049</t>
  </si>
  <si>
    <t>100336050</t>
  </si>
  <si>
    <t>100336051</t>
  </si>
  <si>
    <t>100336023+100336037+100336035</t>
  </si>
  <si>
    <t>100336052</t>
  </si>
  <si>
    <t>100336053</t>
  </si>
  <si>
    <t>100330827</t>
  </si>
  <si>
    <t>100336054</t>
  </si>
  <si>
    <t>100336055</t>
  </si>
  <si>
    <t>100336056</t>
  </si>
  <si>
    <t>100336027+100336030+100336032</t>
  </si>
  <si>
    <t>100336057</t>
  </si>
  <si>
    <t>100336058+100336059+100336060</t>
  </si>
  <si>
    <t>100336058</t>
  </si>
  <si>
    <t xml:space="preserve">        Завод "Мономер" ООО "Газпром нефтехим Салават"</t>
  </si>
  <si>
    <t>100336059</t>
  </si>
  <si>
    <t xml:space="preserve">        НПЗ ООО "Газпром нефтехим Салават" (ККФ)</t>
  </si>
  <si>
    <t>100336060</t>
  </si>
  <si>
    <t>100336061</t>
  </si>
  <si>
    <t>100330823</t>
  </si>
  <si>
    <t>100330824+100330825+100336067+100336069+100336072+100336073+100336077+100336078</t>
  </si>
  <si>
    <t>100330824</t>
  </si>
  <si>
    <t>100336062</t>
  </si>
  <si>
    <t>100330825</t>
  </si>
  <si>
    <t>100336063+100336066</t>
  </si>
  <si>
    <t>100336063</t>
  </si>
  <si>
    <t>100336064+100336065</t>
  </si>
  <si>
    <t>100336064</t>
  </si>
  <si>
    <t>100336065</t>
  </si>
  <si>
    <t>100336066</t>
  </si>
  <si>
    <t>100336067</t>
  </si>
  <si>
    <t>100336068</t>
  </si>
  <si>
    <t>100336069</t>
  </si>
  <si>
    <t>100336070</t>
  </si>
  <si>
    <t>100336071</t>
  </si>
  <si>
    <t>100336072</t>
  </si>
  <si>
    <t>100336073</t>
  </si>
  <si>
    <t>100336074+100336075+100336076</t>
  </si>
  <si>
    <t>100336074</t>
  </si>
  <si>
    <t>100336075</t>
  </si>
  <si>
    <t>100336076</t>
  </si>
  <si>
    <t>100336077</t>
  </si>
  <si>
    <t>100335597</t>
  </si>
  <si>
    <t>100336078</t>
  </si>
  <si>
    <t>100330830</t>
  </si>
  <si>
    <t>Этилен (валовый)</t>
  </si>
  <si>
    <t>100330831</t>
  </si>
  <si>
    <t>100330832</t>
  </si>
  <si>
    <t>Пропилен (валовый)</t>
  </si>
  <si>
    <t>100330833</t>
  </si>
  <si>
    <t>100332346</t>
  </si>
  <si>
    <t>100336079</t>
  </si>
  <si>
    <t>Бутилен-бутадиеновая фракция (валовый)</t>
  </si>
  <si>
    <t>100330835</t>
  </si>
  <si>
    <t>100335105</t>
  </si>
  <si>
    <t>Тяжелая смола (валовый)</t>
  </si>
  <si>
    <t>100330836</t>
  </si>
  <si>
    <t>100335106</t>
  </si>
  <si>
    <t>Пироконденсат  (валовый)</t>
  </si>
  <si>
    <t>100332907</t>
  </si>
  <si>
    <t>100335107</t>
  </si>
  <si>
    <t>Бензол (валовый)</t>
  </si>
  <si>
    <t>100335108</t>
  </si>
  <si>
    <t>100335109</t>
  </si>
  <si>
    <t>Кубовый Остаток Ректификации Бензола (валовый)</t>
  </si>
  <si>
    <t>100336080</t>
  </si>
  <si>
    <t>100336081</t>
  </si>
  <si>
    <t>Стирол (валовый)</t>
  </si>
  <si>
    <t>100330837</t>
  </si>
  <si>
    <t>100330838</t>
  </si>
  <si>
    <t>Кубовый Остаток Ректификации Стирола (валовый)</t>
  </si>
  <si>
    <t>100336082</t>
  </si>
  <si>
    <t>100336083</t>
  </si>
  <si>
    <t>Этилбензол (валовый)</t>
  </si>
  <si>
    <t>100336084</t>
  </si>
  <si>
    <t>100336085</t>
  </si>
  <si>
    <t>Полиэтилен высокого давления (валовый)</t>
  </si>
  <si>
    <t>100330840</t>
  </si>
  <si>
    <t>100335112</t>
  </si>
  <si>
    <t>Полиэтилен низкого давления (валовый)</t>
  </si>
  <si>
    <t>100330841</t>
  </si>
  <si>
    <t>100335113</t>
  </si>
  <si>
    <t>Полистирол (ПСМ) (валовый)</t>
  </si>
  <si>
    <t>100330839</t>
  </si>
  <si>
    <t>100335111</t>
  </si>
  <si>
    <t>Нормальный  бутанол (валовый)</t>
  </si>
  <si>
    <t>100330842</t>
  </si>
  <si>
    <t>100330843</t>
  </si>
  <si>
    <t>100336086</t>
  </si>
  <si>
    <t>100336087</t>
  </si>
  <si>
    <t>Изобутанол (валовый)</t>
  </si>
  <si>
    <t>100330844</t>
  </si>
  <si>
    <t>100330845</t>
  </si>
  <si>
    <t>100336088</t>
  </si>
  <si>
    <t>На Дмитриевский хим.завод (производство изобутилацетата)</t>
  </si>
  <si>
    <t>100336163</t>
  </si>
  <si>
    <t>Кубовый остаток бутиловых спиртов (КОБС) 
(валовый)</t>
  </si>
  <si>
    <t>100336089</t>
  </si>
  <si>
    <t>100336090</t>
  </si>
  <si>
    <t>100336091</t>
  </si>
  <si>
    <t>100336092</t>
  </si>
  <si>
    <t>100336093</t>
  </si>
  <si>
    <t>100336094</t>
  </si>
  <si>
    <t>100336095</t>
  </si>
  <si>
    <t>100336096</t>
  </si>
  <si>
    <t>Пластификаторы (валовый)</t>
  </si>
  <si>
    <t>100330846</t>
  </si>
  <si>
    <t>100336097</t>
  </si>
  <si>
    <t>Дваэтилгексанол (валовый)</t>
  </si>
  <si>
    <t>100336098</t>
  </si>
  <si>
    <t>100336099</t>
  </si>
  <si>
    <t>Кубовый остаток от дваэтилгексанола (КОРДЭГ) 
(валовый)</t>
  </si>
  <si>
    <t>100336100</t>
  </si>
  <si>
    <t>100336101</t>
  </si>
  <si>
    <t>ЗАВ1</t>
  </si>
  <si>
    <t>100330792</t>
  </si>
  <si>
    <t>100330794</t>
  </si>
  <si>
    <t>100330795</t>
  </si>
  <si>
    <t>Аммиак (валовый)</t>
  </si>
  <si>
    <t>100330798</t>
  </si>
  <si>
    <t>100330799</t>
  </si>
  <si>
    <t>Карбамид (валовый)</t>
  </si>
  <si>
    <t>100330796</t>
  </si>
  <si>
    <t>100336102</t>
  </si>
  <si>
    <t>Аммиачная вода (валовый)</t>
  </si>
  <si>
    <t>100330800</t>
  </si>
  <si>
    <t>100336103</t>
  </si>
  <si>
    <t>ЗАВ4</t>
  </si>
  <si>
    <t>100332347</t>
  </si>
  <si>
    <t>100332348+100332349</t>
  </si>
  <si>
    <t>100332348</t>
  </si>
  <si>
    <t>100332349</t>
  </si>
  <si>
    <t>100332350</t>
  </si>
  <si>
    <t>100332352+100332353</t>
  </si>
  <si>
    <t>Бутилакрилат (товар)</t>
  </si>
  <si>
    <t>100332352</t>
  </si>
  <si>
    <t>Ледяная акриловая кислота (товар)</t>
  </si>
  <si>
    <t>100332353</t>
  </si>
  <si>
    <t>Прогнозные показатели по переработке сырья и производству продукции ПАО "Газпром нефть"</t>
  </si>
  <si>
    <t>18. ПАО "Газпром нефть"</t>
  </si>
  <si>
    <t>18.5</t>
  </si>
  <si>
    <t>18.6</t>
  </si>
  <si>
    <t>100330758</t>
  </si>
  <si>
    <t>18.7</t>
  </si>
  <si>
    <t>100330759</t>
  </si>
  <si>
    <t>18.8</t>
  </si>
  <si>
    <t>100330760</t>
  </si>
  <si>
    <t>18.10</t>
  </si>
  <si>
    <t>Комплекс NIS</t>
  </si>
  <si>
    <t>100335375</t>
  </si>
  <si>
    <t>18.9</t>
  </si>
  <si>
    <t>100335374</t>
  </si>
  <si>
    <t>18.11</t>
  </si>
  <si>
    <t>Производство продукция, всего:</t>
  </si>
  <si>
    <t>100330761+100330762+100330763+100335376+100335377</t>
  </si>
  <si>
    <t>18.12</t>
  </si>
  <si>
    <t>100330761</t>
  </si>
  <si>
    <t>18.13</t>
  </si>
  <si>
    <t>100330762</t>
  </si>
  <si>
    <t>18.14</t>
  </si>
  <si>
    <t>100330763</t>
  </si>
  <si>
    <t>18.15</t>
  </si>
  <si>
    <t>100335376</t>
  </si>
  <si>
    <t>18.16</t>
  </si>
  <si>
    <t>100335377</t>
  </si>
  <si>
    <t>18.17</t>
  </si>
  <si>
    <t>Сухой газ, всего:</t>
  </si>
  <si>
    <t>100335378</t>
  </si>
  <si>
    <t>100335379</t>
  </si>
  <si>
    <t>18.18</t>
  </si>
  <si>
    <t>18.19</t>
  </si>
  <si>
    <t>Широкая фракция легких углеводородов</t>
  </si>
  <si>
    <t>100335380</t>
  </si>
  <si>
    <t>100335381</t>
  </si>
  <si>
    <t>18.20</t>
  </si>
  <si>
    <t>18.21</t>
  </si>
  <si>
    <t>Бензин автомобильный, всего:</t>
  </si>
  <si>
    <t>100330764+100330765+100330766+100335382</t>
  </si>
  <si>
    <t>18.22</t>
  </si>
  <si>
    <t>100330764</t>
  </si>
  <si>
    <t>18.23</t>
  </si>
  <si>
    <t>100330765</t>
  </si>
  <si>
    <t>18.24</t>
  </si>
  <si>
    <t>100330766</t>
  </si>
  <si>
    <t>18.25</t>
  </si>
  <si>
    <t>100335382</t>
  </si>
  <si>
    <t>18.26</t>
  </si>
  <si>
    <t>Бензин технологический, всего:</t>
  </si>
  <si>
    <t>100330767</t>
  </si>
  <si>
    <t>100330768+100330769+100330770+100335383</t>
  </si>
  <si>
    <t>18.27</t>
  </si>
  <si>
    <t>100330768</t>
  </si>
  <si>
    <t>18.28</t>
  </si>
  <si>
    <t>100330769</t>
  </si>
  <si>
    <t>18.29</t>
  </si>
  <si>
    <t>100330770</t>
  </si>
  <si>
    <t>18.30</t>
  </si>
  <si>
    <t>100335383</t>
  </si>
  <si>
    <t>18.31</t>
  </si>
  <si>
    <t>Дизельное топливо, всего:</t>
  </si>
  <si>
    <t>100330771+100330772+100330773+100335384</t>
  </si>
  <si>
    <t>18.32</t>
  </si>
  <si>
    <t>100330771</t>
  </si>
  <si>
    <t>18.33</t>
  </si>
  <si>
    <t>100330772</t>
  </si>
  <si>
    <t>18.34</t>
  </si>
  <si>
    <t>100330773</t>
  </si>
  <si>
    <t>18.35</t>
  </si>
  <si>
    <t>100335384</t>
  </si>
  <si>
    <t>18.36</t>
  </si>
  <si>
    <t>Мазут топочный, всего:</t>
  </si>
  <si>
    <t>100330774</t>
  </si>
  <si>
    <t>100330775+100330776+100330777+100335385</t>
  </si>
  <si>
    <t>18.37</t>
  </si>
  <si>
    <t>100330775</t>
  </si>
  <si>
    <t>18.38</t>
  </si>
  <si>
    <t>100330776</t>
  </si>
  <si>
    <t>18.39</t>
  </si>
  <si>
    <t>100330777</t>
  </si>
  <si>
    <t>18.40</t>
  </si>
  <si>
    <t>100335385</t>
  </si>
  <si>
    <t>18.41</t>
  </si>
  <si>
    <t>Авиакеросин, всего:</t>
  </si>
  <si>
    <t>100330778</t>
  </si>
  <si>
    <t>100330779+100330780+100330781+100335386</t>
  </si>
  <si>
    <t>18.42</t>
  </si>
  <si>
    <t>100330779</t>
  </si>
  <si>
    <t>18.43</t>
  </si>
  <si>
    <t>100330780</t>
  </si>
  <si>
    <t>18.44</t>
  </si>
  <si>
    <t>100330781</t>
  </si>
  <si>
    <t>18.45</t>
  </si>
  <si>
    <t>100335386</t>
  </si>
  <si>
    <t>18.46</t>
  </si>
  <si>
    <t>Судовое топливо, всего:</t>
  </si>
  <si>
    <t>100335387</t>
  </si>
  <si>
    <t>100335388+100335389+100335390+100335391</t>
  </si>
  <si>
    <t>18.47</t>
  </si>
  <si>
    <t>100335388</t>
  </si>
  <si>
    <t>18.48</t>
  </si>
  <si>
    <t>100335389</t>
  </si>
  <si>
    <t>18.49</t>
  </si>
  <si>
    <t>100335390</t>
  </si>
  <si>
    <t>18.50</t>
  </si>
  <si>
    <t>100335391</t>
  </si>
  <si>
    <t>18.51</t>
  </si>
  <si>
    <t>Масла, всего</t>
  </si>
  <si>
    <t>100330782</t>
  </si>
  <si>
    <t>100335392+100335393+100330783+100335394</t>
  </si>
  <si>
    <t>18.52</t>
  </si>
  <si>
    <t>100335392</t>
  </si>
  <si>
    <t>18.53</t>
  </si>
  <si>
    <t>100335393</t>
  </si>
  <si>
    <t>18.54</t>
  </si>
  <si>
    <t>100330783</t>
  </si>
  <si>
    <t>18.55</t>
  </si>
  <si>
    <t>100335394</t>
  </si>
  <si>
    <t>18.56</t>
  </si>
  <si>
    <t>Газы углеводородные сжиженные, всего:</t>
  </si>
  <si>
    <t>100330086</t>
  </si>
  <si>
    <t>100330784+100330785+100330786+100335395</t>
  </si>
  <si>
    <t>18.57</t>
  </si>
  <si>
    <t>12.1</t>
  </si>
  <si>
    <t>100330784</t>
  </si>
  <si>
    <t>18.58</t>
  </si>
  <si>
    <t>12.2</t>
  </si>
  <si>
    <t>100330785</t>
  </si>
  <si>
    <t>18.59</t>
  </si>
  <si>
    <t>12.3</t>
  </si>
  <si>
    <t>100330786</t>
  </si>
  <si>
    <t>18.60</t>
  </si>
  <si>
    <t>12.4</t>
  </si>
  <si>
    <t>100335395</t>
  </si>
  <si>
    <t>18.61</t>
  </si>
  <si>
    <t>Битумы, всего:</t>
  </si>
  <si>
    <t>100335396</t>
  </si>
  <si>
    <t>100335397+100335398+100335399+100335400</t>
  </si>
  <si>
    <t>18.62</t>
  </si>
  <si>
    <t>100335397</t>
  </si>
  <si>
    <t>18.63</t>
  </si>
  <si>
    <t>100335398</t>
  </si>
  <si>
    <t>18.64</t>
  </si>
  <si>
    <t>100335399</t>
  </si>
  <si>
    <t>18.65</t>
  </si>
  <si>
    <t>100335400</t>
  </si>
  <si>
    <t>18.66</t>
  </si>
  <si>
    <t>14</t>
  </si>
  <si>
    <t>Сера, всего:</t>
  </si>
  <si>
    <t>100335401</t>
  </si>
  <si>
    <t>100335402+100335403+100335404+100335405</t>
  </si>
  <si>
    <t>18.67</t>
  </si>
  <si>
    <t>100335402</t>
  </si>
  <si>
    <t>18.68</t>
  </si>
  <si>
    <t>100335403</t>
  </si>
  <si>
    <t>18.69</t>
  </si>
  <si>
    <t>100335404</t>
  </si>
  <si>
    <t>18.70</t>
  </si>
  <si>
    <t>100335405</t>
  </si>
  <si>
    <t>18.71</t>
  </si>
  <si>
    <t>15</t>
  </si>
  <si>
    <t>Прочие нефтепродукты, всего:</t>
  </si>
  <si>
    <t>100330787</t>
  </si>
  <si>
    <t>100330788+100330789+100330790+100335406</t>
  </si>
  <si>
    <t>18.72</t>
  </si>
  <si>
    <t>100330788</t>
  </si>
  <si>
    <t>18.73</t>
  </si>
  <si>
    <t>100330789</t>
  </si>
  <si>
    <t>18.74</t>
  </si>
  <si>
    <t>15.3</t>
  </si>
  <si>
    <t>100330790</t>
  </si>
  <si>
    <t>18.75</t>
  </si>
  <si>
    <t>15.4</t>
  </si>
  <si>
    <t>100335406</t>
  </si>
  <si>
    <t>RULES_GREEN_RED_DASH</t>
  </si>
  <si>
    <t>FONT_TITLE_LVL1_GROUP1</t>
  </si>
  <si>
    <t>FONT_TITLE_LVL2_GROUP1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</si>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</sst>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"/>
    <numFmt numFmtId="166" formatCode="#,##0.000000"/>
    <numFmt numFmtId="167" formatCode="#,##0.0"/>
    <numFmt numFmtId="168" formatCode="&quot;$&quot;#.00"/>
    <numFmt numFmtId="169" formatCode="&quot;$&quot;#,##0_);[Red]\(&quot;$&quot;#,##0\)"/>
    <numFmt numFmtId="170" formatCode="General_)"/>
    <numFmt numFmtId="171" formatCode="%#.00"/>
  </numFmts>
  <fonts count="106">
    <font>
      <sz val="11"/>
      <color theme="1"/>
      <name val="Calibri"/>
      <scheme val="minor"/>
    </font>
    <font>
      <sz val="10"/>
      <name val="Helv"/>
    </font>
    <font>
      <sz val="10"/>
      <name val="Arial"/>
      <family val="2"/>
      <charset val="204"/>
    </font>
    <font>
      <sz val="1"/>
      <name val="Courier"/>
    </font>
    <font>
      <sz val="10"/>
      <name val="Arial Cyr"/>
    </font>
    <font>
      <i/>
      <sz val="12"/>
      <name val="Arial CYR"/>
    </font>
    <font>
      <sz val="10"/>
      <name val="MS Sans Serif"/>
    </font>
    <font>
      <sz val="12"/>
      <name val="ⓒoUAAA¨u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¹UAAA¼"/>
    </font>
    <font>
      <sz val="12"/>
      <name val="¹ÙÅÁÃ¼"/>
    </font>
    <font>
      <b/>
      <sz val="10"/>
      <name val="Arial"/>
      <family val="2"/>
      <charset val="204"/>
    </font>
    <font>
      <sz val="12"/>
      <name val="바탕체"/>
    </font>
    <font>
      <sz val="12"/>
      <name val="System"/>
    </font>
    <font>
      <sz val="10"/>
      <name val="±¼¸²Ã¼"/>
    </font>
    <font>
      <sz val="11"/>
      <name val="Times New Roman"/>
      <family val="1"/>
      <charset val="204"/>
    </font>
    <font>
      <sz val="8"/>
      <name val="Helv"/>
    </font>
    <font>
      <sz val="12"/>
      <name val="Times New Roman"/>
      <family val="1"/>
      <charset val="204"/>
    </font>
    <font>
      <sz val="12"/>
      <name val="Modern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6"/>
      <color indexed="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2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theme="0" tint="-0.499984740745262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4"/>
      <color indexed="4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4"/>
      <color indexed="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2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20"/>
      <color indexed="2"/>
      <name val="Times New Roman"/>
      <family val="1"/>
      <charset val="204"/>
    </font>
    <font>
      <sz val="14"/>
      <color indexed="6"/>
      <name val="Times New Roman"/>
      <family val="1"/>
      <charset val="204"/>
    </font>
    <font>
      <u/>
      <sz val="14"/>
      <color indexed="4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indexed="6"/>
      <name val="Times New Roman"/>
      <family val="1"/>
      <charset val="204"/>
    </font>
    <font>
      <i/>
      <sz val="14"/>
      <color indexed="6"/>
      <name val="Times New Roman"/>
      <family val="1"/>
      <charset val="204"/>
    </font>
    <font>
      <sz val="14"/>
      <color theme="5"/>
      <name val="Times New Roman"/>
      <family val="1"/>
      <charset val="204"/>
    </font>
    <font>
      <i/>
      <sz val="14"/>
      <color theme="5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indexed="4"/>
      <name val="Times New Roman"/>
      <family val="1"/>
      <charset val="204"/>
    </font>
    <font>
      <sz val="11"/>
      <color theme="5"/>
      <name val="Calibri"/>
      <family val="2"/>
      <charset val="204"/>
      <scheme val="minor"/>
    </font>
    <font>
      <b/>
      <i/>
      <sz val="14"/>
      <color indexed="2"/>
      <name val="Times New Roman"/>
      <family val="1"/>
      <charset val="204"/>
    </font>
    <font>
      <u/>
      <sz val="14"/>
      <name val="Times New Roman"/>
      <family val="1"/>
      <charset val="204"/>
    </font>
    <font>
      <i/>
      <sz val="14"/>
      <color theme="4" tint="0.39997558519241921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b/>
      <i/>
      <u/>
      <sz val="14"/>
      <name val="Times New Roman"/>
      <family val="1"/>
      <charset val="204"/>
    </font>
    <font>
      <b/>
      <i/>
      <u/>
      <sz val="22"/>
      <color indexed="2"/>
      <name val="Times New Roman"/>
      <family val="1"/>
      <charset val="204"/>
    </font>
    <font>
      <b/>
      <i/>
      <u/>
      <sz val="14"/>
      <color indexed="2"/>
      <name val="Times New Roman"/>
      <family val="1"/>
      <charset val="204"/>
    </font>
    <font>
      <b/>
      <i/>
      <sz val="14"/>
      <color theme="6" tint="-0.249977111117893"/>
      <name val="Times New Roman"/>
      <family val="1"/>
      <charset val="204"/>
    </font>
    <font>
      <sz val="14"/>
      <color theme="8" tint="-0.499984740745262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i/>
      <sz val="14"/>
      <color theme="8" tint="-0.499984740745262"/>
      <name val="Times New Roman"/>
      <family val="1"/>
      <charset val="204"/>
    </font>
    <font>
      <i/>
      <sz val="14"/>
      <color theme="8" tint="-0.499984740745262"/>
      <name val="Times New Roman"/>
      <family val="1"/>
      <charset val="204"/>
    </font>
    <font>
      <sz val="14"/>
      <color rgb="FF00B0F0"/>
      <name val="Times New Roman"/>
      <family val="1"/>
      <charset val="204"/>
    </font>
    <font>
      <b/>
      <i/>
      <sz val="14"/>
      <color rgb="FF00B0F0"/>
      <name val="Times New Roman"/>
      <family val="1"/>
      <charset val="204"/>
    </font>
    <font>
      <i/>
      <sz val="14"/>
      <color rgb="FF00B0F0"/>
      <name val="Times New Roman"/>
      <family val="1"/>
      <charset val="204"/>
    </font>
    <font>
      <sz val="14"/>
      <color theme="6" tint="-0.249977111117893"/>
      <name val="Times New Roman"/>
      <family val="1"/>
      <charset val="204"/>
    </font>
    <font>
      <i/>
      <sz val="14"/>
      <color theme="6" tint="-0.249977111117893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theme="0" tint="-0.3499862666707357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14"/>
      <color rgb="FFC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i/>
      <sz val="14"/>
      <color rgb="FFC0000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u/>
      <sz val="14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04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2" borderId="0"/>
    <xf numFmtId="0" fontId="2" fillId="0" borderId="0"/>
    <xf numFmtId="0" fontId="1" fillId="0" borderId="0"/>
    <xf numFmtId="0" fontId="2" fillId="2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7" fillId="0" borderId="0"/>
    <xf numFmtId="0" fontId="7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4" fillId="0" borderId="0"/>
    <xf numFmtId="0" fontId="11" fillId="0" borderId="0"/>
    <xf numFmtId="0" fontId="10" fillId="0" borderId="0"/>
    <xf numFmtId="0" fontId="14" fillId="0" borderId="0"/>
    <xf numFmtId="0" fontId="14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5" fillId="0" borderId="0"/>
    <xf numFmtId="4" fontId="3" fillId="0" borderId="0">
      <protection locked="0"/>
    </xf>
    <xf numFmtId="0" fontId="6" fillId="0" borderId="0"/>
    <xf numFmtId="0" fontId="2" fillId="0" borderId="0"/>
    <xf numFmtId="167" fontId="9" fillId="0" borderId="0"/>
    <xf numFmtId="4" fontId="9" fillId="0" borderId="0"/>
    <xf numFmtId="168" fontId="3" fillId="0" borderId="0">
      <protection locked="0"/>
    </xf>
    <xf numFmtId="169" fontId="6" fillId="0" borderId="0"/>
    <xf numFmtId="0" fontId="2" fillId="0" borderId="0"/>
    <xf numFmtId="9" fontId="17" fillId="0" borderId="0"/>
    <xf numFmtId="169" fontId="17" fillId="0" borderId="3">
      <alignment horizontal="center"/>
    </xf>
    <xf numFmtId="0" fontId="19" fillId="0" borderId="0"/>
    <xf numFmtId="170" fontId="2" fillId="0" borderId="0"/>
    <xf numFmtId="0" fontId="2" fillId="0" borderId="0"/>
    <xf numFmtId="0" fontId="17" fillId="0" borderId="0"/>
    <xf numFmtId="171" fontId="3" fillId="0" borderId="0">
      <protection locked="0"/>
    </xf>
    <xf numFmtId="0" fontId="12" fillId="0" borderId="0"/>
    <xf numFmtId="0" fontId="13" fillId="0" borderId="0"/>
    <xf numFmtId="0" fontId="13" fillId="0" borderId="0"/>
    <xf numFmtId="43" fontId="100" fillId="0" borderId="0"/>
    <xf numFmtId="41" fontId="100" fillId="0" borderId="0"/>
    <xf numFmtId="44" fontId="100" fillId="0" borderId="0"/>
    <xf numFmtId="42" fontId="100" fillId="0" borderId="0"/>
    <xf numFmtId="9" fontId="100" fillId="0" borderId="0"/>
    <xf numFmtId="0" fontId="4" fillId="0" borderId="0"/>
    <xf numFmtId="0" fontId="105" fillId="0" borderId="24"/>
  </cellStyleXfs>
  <cellXfs count="900">
    <xf numFmtId="0" fontId="0" fillId="0" borderId="0" xfId="0"/>
    <xf numFmtId="0" fontId="27" fillId="0" borderId="15" xfId="0" quotePrefix="1" applyFont="1" applyBorder="1" applyAlignment="1">
      <alignment horizontal="left" vertical="center" indent="2"/>
    </xf>
    <xf numFmtId="0" fontId="29" fillId="0" borderId="15" xfId="0" quotePrefix="1" applyFont="1" applyBorder="1" applyAlignment="1">
      <alignment horizontal="left" vertical="center" indent="2"/>
    </xf>
    <xf numFmtId="0" fontId="21" fillId="0" borderId="0" xfId="0" applyFont="1"/>
    <xf numFmtId="0" fontId="3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46" fillId="0" borderId="0" xfId="0" applyFont="1" applyAlignment="1">
      <alignment horizontal="left" vertical="center" indent="5"/>
    </xf>
    <xf numFmtId="0" fontId="25" fillId="0" borderId="1" xfId="0" applyFont="1" applyBorder="1" applyAlignment="1">
      <alignment horizontal="center"/>
    </xf>
    <xf numFmtId="0" fontId="34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right" vertical="center"/>
    </xf>
    <xf numFmtId="0" fontId="3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58" fillId="0" borderId="0" xfId="0" applyFont="1"/>
    <xf numFmtId="0" fontId="46" fillId="0" borderId="0" xfId="0" applyFont="1" applyAlignment="1">
      <alignment vertical="center" wrapText="1"/>
    </xf>
    <xf numFmtId="0" fontId="46" fillId="0" borderId="0" xfId="0" quotePrefix="1" applyFont="1" applyAlignment="1">
      <alignment vertical="center" wrapText="1"/>
    </xf>
    <xf numFmtId="0" fontId="31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47" fillId="0" borderId="0" xfId="0" applyFont="1"/>
    <xf numFmtId="49" fontId="38" fillId="0" borderId="0" xfId="0" applyNumberFormat="1" applyFont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6" fillId="0" borderId="9" xfId="0" applyFont="1" applyBorder="1" applyAlignment="1">
      <alignment horizontal="left" vertical="center" wrapText="1" indent="2"/>
    </xf>
    <xf numFmtId="0" fontId="46" fillId="0" borderId="0" xfId="0" applyFont="1" applyAlignment="1">
      <alignment horizontal="left" wrapText="1" indent="4"/>
    </xf>
    <xf numFmtId="0" fontId="62" fillId="0" borderId="0" xfId="0" applyFont="1"/>
    <xf numFmtId="0" fontId="62" fillId="0" borderId="8" xfId="0" applyFont="1" applyBorder="1" applyAlignment="1">
      <alignment horizontal="center" vertical="center"/>
    </xf>
    <xf numFmtId="0" fontId="36" fillId="0" borderId="0" xfId="0" applyFont="1"/>
    <xf numFmtId="49" fontId="31" fillId="0" borderId="8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9" xfId="0" applyFont="1" applyBorder="1" applyAlignment="1">
      <alignment horizontal="left" vertical="center" wrapText="1" indent="2"/>
    </xf>
    <xf numFmtId="0" fontId="61" fillId="0" borderId="8" xfId="0" applyFont="1" applyBorder="1" applyAlignment="1">
      <alignment horizontal="left" wrapText="1" indent="1"/>
    </xf>
    <xf numFmtId="0" fontId="31" fillId="0" borderId="8" xfId="0" applyFont="1" applyBorder="1" applyAlignment="1">
      <alignment horizontal="left" wrapText="1" indent="2"/>
    </xf>
    <xf numFmtId="0" fontId="36" fillId="0" borderId="8" xfId="0" applyFont="1" applyBorder="1" applyAlignment="1">
      <alignment horizontal="left" wrapText="1" indent="4"/>
    </xf>
    <xf numFmtId="0" fontId="62" fillId="0" borderId="8" xfId="0" applyFont="1" applyBorder="1" applyAlignment="1">
      <alignment horizontal="left" wrapText="1" indent="1"/>
    </xf>
    <xf numFmtId="0" fontId="46" fillId="0" borderId="1" xfId="0" applyFont="1" applyBorder="1"/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left" wrapText="1" indent="2"/>
    </xf>
    <xf numFmtId="0" fontId="65" fillId="0" borderId="0" xfId="0" applyFont="1"/>
    <xf numFmtId="0" fontId="66" fillId="0" borderId="1" xfId="0" applyFont="1" applyBorder="1" applyAlignment="1">
      <alignment horizontal="left" wrapText="1" indent="3"/>
    </xf>
    <xf numFmtId="0" fontId="22" fillId="0" borderId="0" xfId="0" applyFont="1"/>
    <xf numFmtId="0" fontId="67" fillId="0" borderId="0" xfId="0" applyFont="1"/>
    <xf numFmtId="0" fontId="35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68" fillId="0" borderId="0" xfId="0" applyFont="1"/>
    <xf numFmtId="0" fontId="8" fillId="0" borderId="15" xfId="0" quotePrefix="1" applyFont="1" applyBorder="1" applyAlignment="1">
      <alignment horizontal="left" vertical="center" indent="2"/>
    </xf>
    <xf numFmtId="0" fontId="21" fillId="0" borderId="12" xfId="0" applyFont="1" applyBorder="1" applyAlignment="1">
      <alignment horizontal="left" vertical="center" indent="1"/>
    </xf>
    <xf numFmtId="0" fontId="18" fillId="0" borderId="12" xfId="0" applyFont="1" applyBorder="1" applyAlignment="1">
      <alignment horizontal="center" vertical="center"/>
    </xf>
    <xf numFmtId="0" fontId="39" fillId="0" borderId="8" xfId="0" applyFont="1" applyBorder="1" applyAlignment="1">
      <alignment horizontal="left" vertical="center" wrapText="1" indent="2"/>
    </xf>
    <xf numFmtId="0" fontId="44" fillId="0" borderId="8" xfId="0" applyFont="1" applyBorder="1" applyAlignment="1">
      <alignment horizontal="center" vertical="center" wrapText="1"/>
    </xf>
    <xf numFmtId="0" fontId="39" fillId="0" borderId="8" xfId="0" quotePrefix="1" applyFont="1" applyBorder="1" applyAlignment="1">
      <alignment horizontal="left" vertical="center" wrapText="1" indent="2"/>
    </xf>
    <xf numFmtId="0" fontId="3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 indent="5"/>
    </xf>
    <xf numFmtId="0" fontId="44" fillId="0" borderId="8" xfId="0" applyFont="1" applyBorder="1" applyAlignment="1">
      <alignment horizontal="left" vertical="center" wrapText="1" indent="3"/>
    </xf>
    <xf numFmtId="0" fontId="34" fillId="0" borderId="8" xfId="0" applyFont="1" applyBorder="1" applyAlignment="1">
      <alignment horizontal="left" vertical="center" wrapText="1" indent="1"/>
    </xf>
    <xf numFmtId="0" fontId="18" fillId="0" borderId="8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vertical="center" wrapText="1"/>
    </xf>
    <xf numFmtId="0" fontId="44" fillId="0" borderId="8" xfId="0" applyFont="1" applyBorder="1" applyAlignment="1">
      <alignment horizontal="left" vertical="center" wrapText="1" indent="4"/>
    </xf>
    <xf numFmtId="0" fontId="21" fillId="0" borderId="8" xfId="0" applyFont="1" applyBorder="1" applyAlignment="1">
      <alignment horizontal="center" vertical="center" wrapText="1"/>
    </xf>
    <xf numFmtId="49" fontId="44" fillId="0" borderId="0" xfId="0" applyNumberFormat="1" applyFont="1" applyAlignment="1">
      <alignment horizontal="center" vertical="center"/>
    </xf>
    <xf numFmtId="0" fontId="69" fillId="0" borderId="0" xfId="0" applyFont="1"/>
    <xf numFmtId="49" fontId="38" fillId="0" borderId="0" xfId="0" applyNumberFormat="1" applyFont="1" applyAlignment="1">
      <alignment horizontal="center"/>
    </xf>
    <xf numFmtId="49" fontId="4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 wrapText="1" indent="1"/>
    </xf>
    <xf numFmtId="0" fontId="27" fillId="0" borderId="13" xfId="0" applyFont="1" applyBorder="1" applyAlignment="1">
      <alignment horizontal="center" vertical="center"/>
    </xf>
    <xf numFmtId="49" fontId="46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left" wrapText="1" indent="2"/>
    </xf>
    <xf numFmtId="0" fontId="25" fillId="0" borderId="9" xfId="0" applyFont="1" applyBorder="1" applyAlignment="1">
      <alignment horizontal="center"/>
    </xf>
    <xf numFmtId="0" fontId="47" fillId="0" borderId="8" xfId="0" applyFont="1" applyBorder="1" applyAlignment="1">
      <alignment horizontal="left" wrapText="1" indent="1"/>
    </xf>
    <xf numFmtId="0" fontId="27" fillId="0" borderId="9" xfId="0" applyFont="1" applyBorder="1" applyAlignment="1">
      <alignment horizontal="center"/>
    </xf>
    <xf numFmtId="16" fontId="27" fillId="0" borderId="8" xfId="0" applyNumberFormat="1" applyFont="1" applyBorder="1" applyAlignment="1">
      <alignment horizontal="left" wrapText="1" indent="1"/>
    </xf>
    <xf numFmtId="49" fontId="36" fillId="0" borderId="8" xfId="0" applyNumberFormat="1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31" fillId="0" borderId="9" xfId="0" applyFont="1" applyBorder="1" applyAlignment="1">
      <alignment horizontal="center"/>
    </xf>
    <xf numFmtId="0" fontId="27" fillId="0" borderId="8" xfId="0" applyFont="1" applyBorder="1" applyAlignment="1">
      <alignment horizontal="left" vertical="center" indent="1"/>
    </xf>
    <xf numFmtId="49" fontId="46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 wrapText="1" indent="2"/>
    </xf>
    <xf numFmtId="0" fontId="25" fillId="0" borderId="5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42" fillId="0" borderId="0" xfId="0" applyFont="1"/>
    <xf numFmtId="0" fontId="65" fillId="0" borderId="1" xfId="0" applyFont="1" applyBorder="1"/>
    <xf numFmtId="0" fontId="70" fillId="0" borderId="0" xfId="0" applyFont="1" applyAlignment="1">
      <alignment horizontal="right"/>
    </xf>
    <xf numFmtId="49" fontId="27" fillId="0" borderId="8" xfId="0" applyNumberFormat="1" applyFont="1" applyBorder="1" applyAlignment="1">
      <alignment horizontal="center" vertical="center" wrapText="1"/>
    </xf>
    <xf numFmtId="49" fontId="41" fillId="0" borderId="0" xfId="0" applyNumberFormat="1" applyFont="1" applyAlignment="1">
      <alignment horizontal="center"/>
    </xf>
    <xf numFmtId="0" fontId="46" fillId="0" borderId="12" xfId="0" applyFont="1" applyBorder="1" applyAlignment="1">
      <alignment horizontal="center"/>
    </xf>
    <xf numFmtId="0" fontId="46" fillId="0" borderId="11" xfId="0" applyFont="1" applyBorder="1" applyAlignment="1">
      <alignment horizontal="left" vertical="center" wrapText="1" indent="2"/>
    </xf>
    <xf numFmtId="0" fontId="46" fillId="0" borderId="8" xfId="0" applyFont="1" applyBorder="1" applyAlignment="1">
      <alignment horizontal="center"/>
    </xf>
    <xf numFmtId="2" fontId="47" fillId="0" borderId="0" xfId="0" applyNumberFormat="1" applyFont="1" applyAlignment="1">
      <alignment horizontal="left" vertical="top" wrapText="1" indent="6"/>
    </xf>
    <xf numFmtId="2" fontId="46" fillId="0" borderId="0" xfId="0" applyNumberFormat="1" applyFont="1" applyAlignment="1">
      <alignment horizontal="left" vertical="top" wrapText="1" indent="6"/>
    </xf>
    <xf numFmtId="2" fontId="25" fillId="0" borderId="0" xfId="0" applyNumberFormat="1" applyFont="1" applyAlignment="1">
      <alignment horizontal="left" vertical="top" wrapText="1" indent="6"/>
    </xf>
    <xf numFmtId="49" fontId="72" fillId="0" borderId="0" xfId="0" applyNumberFormat="1" applyFont="1" applyAlignment="1">
      <alignment horizontal="center"/>
    </xf>
    <xf numFmtId="2" fontId="47" fillId="0" borderId="11" xfId="0" applyNumberFormat="1" applyFont="1" applyBorder="1" applyAlignment="1">
      <alignment horizontal="left" vertical="top" wrapText="1" indent="6"/>
    </xf>
    <xf numFmtId="2" fontId="46" fillId="0" borderId="11" xfId="0" applyNumberFormat="1" applyFont="1" applyBorder="1" applyAlignment="1">
      <alignment horizontal="left" vertical="top" wrapText="1" indent="6"/>
    </xf>
    <xf numFmtId="0" fontId="62" fillId="0" borderId="11" xfId="0" applyFont="1" applyBorder="1" applyAlignment="1">
      <alignment horizontal="left" vertical="top" wrapText="1" indent="1"/>
    </xf>
    <xf numFmtId="0" fontId="61" fillId="0" borderId="11" xfId="0" applyFont="1" applyBorder="1" applyAlignment="1">
      <alignment horizontal="left" vertical="top" wrapText="1" indent="3"/>
    </xf>
    <xf numFmtId="0" fontId="36" fillId="0" borderId="11" xfId="0" applyFont="1" applyBorder="1" applyAlignment="1">
      <alignment horizontal="left" vertical="top" wrapText="1" indent="5"/>
    </xf>
    <xf numFmtId="49" fontId="41" fillId="0" borderId="0" xfId="0" applyNumberFormat="1" applyFont="1" applyAlignment="1">
      <alignment horizontal="center" vertical="center"/>
    </xf>
    <xf numFmtId="0" fontId="46" fillId="0" borderId="11" xfId="0" applyFont="1" applyBorder="1" applyAlignment="1">
      <alignment horizontal="center"/>
    </xf>
    <xf numFmtId="0" fontId="46" fillId="0" borderId="0" xfId="0" applyFont="1" applyAlignment="1">
      <alignment horizontal="left" vertical="center" indent="1"/>
    </xf>
    <xf numFmtId="0" fontId="70" fillId="0" borderId="0" xfId="0" applyFont="1" applyAlignment="1">
      <alignment horizontal="right" vertical="center" indent="1"/>
    </xf>
    <xf numFmtId="0" fontId="47" fillId="0" borderId="11" xfId="0" applyFont="1" applyBorder="1" applyAlignment="1">
      <alignment horizontal="left" vertical="top" wrapText="1" indent="2"/>
    </xf>
    <xf numFmtId="0" fontId="25" fillId="0" borderId="8" xfId="0" applyFont="1" applyBorder="1" applyAlignment="1">
      <alignment horizontal="center"/>
    </xf>
    <xf numFmtId="0" fontId="46" fillId="0" borderId="11" xfId="0" applyFont="1" applyBorder="1" applyAlignment="1">
      <alignment horizontal="left" vertical="top" wrapText="1" indent="3"/>
    </xf>
    <xf numFmtId="0" fontId="25" fillId="0" borderId="11" xfId="0" applyFont="1" applyBorder="1" applyAlignment="1">
      <alignment horizontal="left" vertical="top" wrapText="1" indent="3"/>
    </xf>
    <xf numFmtId="0" fontId="47" fillId="0" borderId="11" xfId="0" applyFont="1" applyBorder="1" applyAlignment="1">
      <alignment horizontal="left" wrapText="1" indent="1"/>
    </xf>
    <xf numFmtId="0" fontId="46" fillId="0" borderId="11" xfId="0" applyFont="1" applyBorder="1" applyAlignment="1">
      <alignment horizontal="left" wrapText="1" indent="2"/>
    </xf>
    <xf numFmtId="0" fontId="46" fillId="0" borderId="11" xfId="0" applyFont="1" applyBorder="1" applyAlignment="1">
      <alignment horizontal="left" wrapText="1" indent="4"/>
    </xf>
    <xf numFmtId="49" fontId="37" fillId="0" borderId="0" xfId="0" applyNumberFormat="1" applyFont="1" applyAlignment="1">
      <alignment horizontal="center"/>
    </xf>
    <xf numFmtId="49" fontId="46" fillId="0" borderId="0" xfId="0" applyNumberFormat="1" applyFont="1" applyAlignment="1">
      <alignment horizontal="center" vertical="center" wrapText="1"/>
    </xf>
    <xf numFmtId="0" fontId="62" fillId="0" borderId="11" xfId="0" applyFont="1" applyBorder="1" applyAlignment="1">
      <alignment horizontal="left" wrapText="1" indent="1"/>
    </xf>
    <xf numFmtId="0" fontId="62" fillId="0" borderId="11" xfId="0" applyFont="1" applyBorder="1" applyAlignment="1">
      <alignment horizontal="left" wrapText="1" indent="2"/>
    </xf>
    <xf numFmtId="0" fontId="36" fillId="0" borderId="11" xfId="0" applyFont="1" applyBorder="1" applyAlignment="1">
      <alignment horizontal="left" wrapText="1" indent="2"/>
    </xf>
    <xf numFmtId="0" fontId="36" fillId="0" borderId="8" xfId="0" applyFont="1" applyBorder="1" applyAlignment="1">
      <alignment horizontal="left" wrapText="1" indent="2"/>
    </xf>
    <xf numFmtId="0" fontId="62" fillId="0" borderId="8" xfId="0" applyFont="1" applyBorder="1" applyAlignment="1">
      <alignment horizontal="left" wrapText="1" indent="2"/>
    </xf>
    <xf numFmtId="0" fontId="46" fillId="0" borderId="8" xfId="0" applyFont="1" applyBorder="1" applyAlignment="1">
      <alignment horizontal="left" wrapText="1" indent="7"/>
    </xf>
    <xf numFmtId="0" fontId="46" fillId="0" borderId="9" xfId="0" applyFont="1" applyBorder="1" applyAlignment="1">
      <alignment horizontal="left" wrapText="1" indent="7"/>
    </xf>
    <xf numFmtId="0" fontId="36" fillId="0" borderId="0" xfId="0" applyFont="1" applyAlignment="1">
      <alignment horizontal="left" wrapText="1" indent="8"/>
    </xf>
    <xf numFmtId="0" fontId="36" fillId="0" borderId="0" xfId="0" applyFont="1" applyAlignment="1">
      <alignment horizontal="left" wrapText="1" indent="3"/>
    </xf>
    <xf numFmtId="49" fontId="48" fillId="0" borderId="8" xfId="0" applyNumberFormat="1" applyFont="1" applyBorder="1" applyAlignment="1">
      <alignment horizontal="center" vertical="center" wrapText="1"/>
    </xf>
    <xf numFmtId="0" fontId="62" fillId="0" borderId="8" xfId="0" applyFont="1" applyBorder="1" applyAlignment="1">
      <alignment horizontal="left" vertical="center" wrapText="1" indent="1"/>
    </xf>
    <xf numFmtId="0" fontId="62" fillId="0" borderId="8" xfId="0" applyFont="1" applyBorder="1" applyAlignment="1">
      <alignment horizontal="left" vertical="top" wrapText="1" indent="1"/>
    </xf>
    <xf numFmtId="0" fontId="36" fillId="0" borderId="8" xfId="0" applyFont="1" applyBorder="1" applyAlignment="1">
      <alignment horizontal="left" vertical="top" wrapText="1" indent="2"/>
    </xf>
    <xf numFmtId="0" fontId="31" fillId="0" borderId="8" xfId="0" applyFont="1" applyBorder="1" applyAlignment="1">
      <alignment horizontal="left" vertical="top" wrapText="1" indent="2"/>
    </xf>
    <xf numFmtId="0" fontId="36" fillId="0" borderId="7" xfId="0" applyFont="1" applyBorder="1" applyAlignment="1">
      <alignment horizontal="left" wrapText="1" indent="2"/>
    </xf>
    <xf numFmtId="0" fontId="46" fillId="0" borderId="4" xfId="0" applyFont="1" applyBorder="1" applyAlignment="1">
      <alignment horizontal="center"/>
    </xf>
    <xf numFmtId="49" fontId="48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1" fillId="0" borderId="1" xfId="0" applyFont="1" applyBorder="1" applyAlignment="1">
      <alignment horizontal="left" wrapText="1" indent="3"/>
    </xf>
    <xf numFmtId="0" fontId="41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49" fontId="27" fillId="0" borderId="4" xfId="0" applyNumberFormat="1" applyFont="1" applyBorder="1" applyAlignment="1">
      <alignment horizontal="center" vertical="center"/>
    </xf>
    <xf numFmtId="0" fontId="25" fillId="0" borderId="0" xfId="0" applyFont="1"/>
    <xf numFmtId="0" fontId="31" fillId="0" borderId="0" xfId="0" applyFont="1" applyAlignment="1">
      <alignment horizontal="center"/>
    </xf>
    <xf numFmtId="0" fontId="27" fillId="0" borderId="13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 indent="1"/>
    </xf>
    <xf numFmtId="0" fontId="8" fillId="0" borderId="15" xfId="0" quotePrefix="1" applyFont="1" applyBorder="1" applyAlignment="1">
      <alignment horizontal="left" vertical="center" indent="3"/>
    </xf>
    <xf numFmtId="16" fontId="27" fillId="0" borderId="9" xfId="0" applyNumberFormat="1" applyFont="1" applyBorder="1" applyAlignment="1">
      <alignment horizontal="center" vertical="center" wrapText="1"/>
    </xf>
    <xf numFmtId="0" fontId="9" fillId="5" borderId="15" xfId="0" quotePrefix="1" applyFont="1" applyFill="1" applyBorder="1" applyAlignment="1">
      <alignment horizontal="left" vertical="center" indent="4"/>
    </xf>
    <xf numFmtId="0" fontId="27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 indent="2"/>
    </xf>
    <xf numFmtId="0" fontId="25" fillId="0" borderId="9" xfId="0" applyFont="1" applyBorder="1" applyAlignment="1">
      <alignment horizontal="left" vertical="center" wrapText="1" indent="8"/>
    </xf>
    <xf numFmtId="0" fontId="9" fillId="0" borderId="15" xfId="0" quotePrefix="1" applyFont="1" applyBorder="1" applyAlignment="1">
      <alignment horizontal="left" vertical="center" indent="3"/>
    </xf>
    <xf numFmtId="0" fontId="25" fillId="0" borderId="9" xfId="0" applyFont="1" applyBorder="1" applyAlignment="1">
      <alignment horizontal="left" vertical="center" wrapText="1" indent="1"/>
    </xf>
    <xf numFmtId="49" fontId="27" fillId="0" borderId="9" xfId="0" applyNumberFormat="1" applyFont="1" applyBorder="1" applyAlignment="1">
      <alignment horizontal="center" vertical="center"/>
    </xf>
    <xf numFmtId="0" fontId="29" fillId="0" borderId="15" xfId="0" quotePrefix="1" applyFont="1" applyBorder="1" applyAlignment="1">
      <alignment horizontal="left" vertical="center" indent="3"/>
    </xf>
    <xf numFmtId="0" fontId="31" fillId="0" borderId="0" xfId="0" applyFont="1"/>
    <xf numFmtId="0" fontId="61" fillId="0" borderId="9" xfId="0" applyFont="1" applyBorder="1" applyAlignment="1">
      <alignment horizontal="center" vertical="center"/>
    </xf>
    <xf numFmtId="0" fontId="74" fillId="0" borderId="9" xfId="0" applyFont="1" applyBorder="1" applyAlignment="1">
      <alignment horizontal="left" indent="1"/>
    </xf>
    <xf numFmtId="0" fontId="31" fillId="0" borderId="8" xfId="0" applyFont="1" applyBorder="1" applyAlignment="1">
      <alignment horizontal="center" vertical="center"/>
    </xf>
    <xf numFmtId="0" fontId="61" fillId="0" borderId="9" xfId="0" applyFont="1" applyBorder="1" applyAlignment="1">
      <alignment horizontal="left" vertical="center" wrapText="1" indent="1"/>
    </xf>
    <xf numFmtId="0" fontId="40" fillId="0" borderId="0" xfId="0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 wrapText="1"/>
    </xf>
    <xf numFmtId="49" fontId="46" fillId="0" borderId="12" xfId="0" applyNumberFormat="1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indent="2"/>
    </xf>
    <xf numFmtId="0" fontId="27" fillId="0" borderId="8" xfId="0" applyFont="1" applyBorder="1" applyAlignment="1">
      <alignment horizontal="left" wrapText="1" indent="1"/>
    </xf>
    <xf numFmtId="0" fontId="31" fillId="0" borderId="8" xfId="0" applyFont="1" applyBorder="1" applyAlignment="1">
      <alignment horizontal="left" wrapText="1" indent="5"/>
    </xf>
    <xf numFmtId="0" fontId="31" fillId="0" borderId="8" xfId="0" applyFont="1" applyBorder="1" applyAlignment="1">
      <alignment horizontal="left" wrapText="1" indent="3"/>
    </xf>
    <xf numFmtId="0" fontId="31" fillId="0" borderId="8" xfId="0" applyFont="1" applyBorder="1" applyAlignment="1">
      <alignment horizontal="left" wrapText="1" indent="1"/>
    </xf>
    <xf numFmtId="0" fontId="40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left" wrapText="1" indent="1"/>
    </xf>
    <xf numFmtId="0" fontId="42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25" fillId="0" borderId="0" xfId="0" quotePrefix="1" applyFont="1" applyAlignment="1">
      <alignment vertical="center"/>
    </xf>
    <xf numFmtId="0" fontId="27" fillId="0" borderId="0" xfId="0" applyFont="1" applyAlignment="1">
      <alignment horizontal="left" wrapText="1" indent="1"/>
    </xf>
    <xf numFmtId="0" fontId="25" fillId="0" borderId="0" xfId="0" applyFont="1" applyAlignment="1">
      <alignment horizontal="left" wrapText="1" indent="2"/>
    </xf>
    <xf numFmtId="0" fontId="61" fillId="0" borderId="0" xfId="0" applyFont="1" applyAlignment="1">
      <alignment horizontal="left" wrapText="1" indent="1"/>
    </xf>
    <xf numFmtId="0" fontId="31" fillId="0" borderId="0" xfId="0" applyFont="1" applyAlignment="1">
      <alignment horizontal="left" wrapText="1" indent="5"/>
    </xf>
    <xf numFmtId="0" fontId="31" fillId="0" borderId="0" xfId="0" applyFont="1" applyAlignment="1">
      <alignment horizontal="left" wrapText="1" indent="3"/>
    </xf>
    <xf numFmtId="0" fontId="31" fillId="0" borderId="0" xfId="0" applyFont="1" applyAlignment="1">
      <alignment horizontal="left" wrapText="1" indent="1"/>
    </xf>
    <xf numFmtId="0" fontId="31" fillId="0" borderId="0" xfId="0" applyFont="1" applyAlignment="1">
      <alignment horizontal="left" wrapText="1" indent="2"/>
    </xf>
    <xf numFmtId="0" fontId="70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46" fillId="4" borderId="0" xfId="0" applyFont="1" applyFill="1"/>
    <xf numFmtId="0" fontId="36" fillId="0" borderId="0" xfId="0" applyFont="1" applyAlignment="1">
      <alignment vertical="center"/>
    </xf>
    <xf numFmtId="0" fontId="47" fillId="0" borderId="12" xfId="0" applyFont="1" applyBorder="1" applyAlignment="1">
      <alignment horizontal="left" vertical="center" indent="1"/>
    </xf>
    <xf numFmtId="0" fontId="47" fillId="0" borderId="2" xfId="0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0" fontId="75" fillId="0" borderId="0" xfId="0" applyFont="1" applyAlignment="1">
      <alignment horizontal="center"/>
    </xf>
    <xf numFmtId="49" fontId="76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left" vertical="center" wrapText="1" indent="4"/>
    </xf>
    <xf numFmtId="0" fontId="46" fillId="0" borderId="8" xfId="0" applyFont="1" applyBorder="1" applyAlignment="1">
      <alignment horizontal="left" vertical="center" wrapText="1" indent="8"/>
    </xf>
    <xf numFmtId="0" fontId="46" fillId="0" borderId="8" xfId="0" applyFont="1" applyBorder="1" applyAlignment="1">
      <alignment horizontal="left" vertical="center" wrapText="1" indent="12"/>
    </xf>
    <xf numFmtId="0" fontId="46" fillId="0" borderId="8" xfId="0" applyFont="1" applyBorder="1" applyAlignment="1">
      <alignment horizontal="left" vertical="center" wrapText="1" indent="7"/>
    </xf>
    <xf numFmtId="0" fontId="36" fillId="0" borderId="8" xfId="0" applyFont="1" applyBorder="1" applyAlignment="1">
      <alignment horizontal="left" vertical="center" wrapText="1" indent="4"/>
    </xf>
    <xf numFmtId="0" fontId="70" fillId="0" borderId="0" xfId="0" applyFont="1" applyAlignment="1">
      <alignment horizontal="center" vertical="center"/>
    </xf>
    <xf numFmtId="0" fontId="70" fillId="5" borderId="0" xfId="0" applyFont="1" applyFill="1" applyAlignment="1">
      <alignment horizontal="center"/>
    </xf>
    <xf numFmtId="0" fontId="47" fillId="0" borderId="1" xfId="0" applyFont="1" applyBorder="1" applyAlignment="1">
      <alignment horizontal="center"/>
    </xf>
    <xf numFmtId="0" fontId="46" fillId="0" borderId="8" xfId="0" applyFont="1" applyBorder="1" applyAlignment="1">
      <alignment horizontal="left" vertical="center" wrapText="1" indent="6"/>
    </xf>
    <xf numFmtId="0" fontId="47" fillId="0" borderId="5" xfId="0" applyFont="1" applyBorder="1" applyAlignment="1">
      <alignment horizontal="center"/>
    </xf>
    <xf numFmtId="0" fontId="47" fillId="0" borderId="0" xfId="0" applyFont="1" applyAlignment="1">
      <alignment horizontal="left" vertical="center" wrapText="1" indent="2"/>
    </xf>
    <xf numFmtId="0" fontId="41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47" fillId="0" borderId="12" xfId="0" applyFont="1" applyBorder="1" applyAlignment="1">
      <alignment horizontal="left" vertical="center" wrapText="1" indent="1"/>
    </xf>
    <xf numFmtId="0" fontId="36" fillId="0" borderId="8" xfId="0" applyFont="1" applyBorder="1" applyAlignment="1">
      <alignment horizontal="left" vertical="center" wrapText="1" indent="1"/>
    </xf>
    <xf numFmtId="0" fontId="36" fillId="0" borderId="9" xfId="0" applyFont="1" applyBorder="1" applyAlignment="1">
      <alignment horizontal="left" vertical="center" wrapText="1" indent="1"/>
    </xf>
    <xf numFmtId="0" fontId="46" fillId="0" borderId="8" xfId="0" applyFont="1" applyBorder="1" applyAlignment="1">
      <alignment vertical="center"/>
    </xf>
    <xf numFmtId="0" fontId="62" fillId="0" borderId="4" xfId="0" applyFont="1" applyBorder="1" applyAlignment="1">
      <alignment horizontal="left" vertical="center" wrapText="1" indent="1"/>
    </xf>
    <xf numFmtId="0" fontId="36" fillId="0" borderId="0" xfId="0" applyFont="1" applyAlignment="1">
      <alignment horizontal="center"/>
    </xf>
    <xf numFmtId="0" fontId="46" fillId="0" borderId="9" xfId="0" applyFont="1" applyBorder="1" applyAlignment="1">
      <alignment horizontal="center" vertical="center"/>
    </xf>
    <xf numFmtId="0" fontId="9" fillId="5" borderId="15" xfId="0" quotePrefix="1" applyFont="1" applyFill="1" applyBorder="1" applyAlignment="1">
      <alignment horizontal="left" vertical="center" indent="5"/>
    </xf>
    <xf numFmtId="0" fontId="46" fillId="0" borderId="8" xfId="0" applyFont="1" applyBorder="1" applyAlignment="1">
      <alignment horizontal="left" vertical="center" wrapText="1" indent="9"/>
    </xf>
    <xf numFmtId="49" fontId="47" fillId="0" borderId="8" xfId="0" applyNumberFormat="1" applyFont="1" applyBorder="1" applyAlignment="1">
      <alignment horizontal="center"/>
    </xf>
    <xf numFmtId="0" fontId="30" fillId="0" borderId="15" xfId="0" quotePrefix="1" applyFont="1" applyBorder="1" applyAlignment="1">
      <alignment horizontal="left" vertical="center" indent="3"/>
    </xf>
    <xf numFmtId="0" fontId="25" fillId="0" borderId="8" xfId="0" applyFont="1" applyBorder="1" applyAlignment="1">
      <alignment horizontal="left" vertical="center" wrapText="1" indent="9"/>
    </xf>
    <xf numFmtId="0" fontId="31" fillId="0" borderId="8" xfId="0" applyFont="1" applyBorder="1" applyAlignment="1">
      <alignment horizontal="left" vertical="center" wrapText="1" indent="3"/>
    </xf>
    <xf numFmtId="0" fontId="25" fillId="0" borderId="8" xfId="0" applyFont="1" applyBorder="1" applyAlignment="1">
      <alignment horizontal="left" vertical="center" indent="2"/>
    </xf>
    <xf numFmtId="0" fontId="25" fillId="0" borderId="0" xfId="0" applyFont="1" applyAlignment="1">
      <alignment horizontal="left" vertical="center" wrapText="1" indent="3"/>
    </xf>
    <xf numFmtId="0" fontId="27" fillId="3" borderId="8" xfId="0" applyFont="1" applyFill="1" applyBorder="1" applyAlignment="1">
      <alignment horizontal="left" vertical="center" wrapText="1" indent="1"/>
    </xf>
    <xf numFmtId="0" fontId="25" fillId="0" borderId="11" xfId="0" applyFont="1" applyBorder="1" applyAlignment="1">
      <alignment horizontal="left" vertical="center" wrapText="1" indent="3"/>
    </xf>
    <xf numFmtId="49" fontId="47" fillId="4" borderId="8" xfId="0" applyNumberFormat="1" applyFont="1" applyFill="1" applyBorder="1" applyAlignment="1">
      <alignment horizontal="center" vertical="top" wrapText="1"/>
    </xf>
    <xf numFmtId="49" fontId="47" fillId="0" borderId="4" xfId="0" applyNumberFormat="1" applyFont="1" applyBorder="1" applyAlignment="1">
      <alignment horizontal="center"/>
    </xf>
    <xf numFmtId="0" fontId="47" fillId="5" borderId="8" xfId="0" applyFont="1" applyFill="1" applyBorder="1" applyAlignment="1">
      <alignment horizontal="left" vertical="center" wrapText="1" indent="1"/>
    </xf>
    <xf numFmtId="49" fontId="36" fillId="0" borderId="4" xfId="0" applyNumberFormat="1" applyFont="1" applyBorder="1" applyAlignment="1">
      <alignment horizontal="center"/>
    </xf>
    <xf numFmtId="0" fontId="36" fillId="0" borderId="4" xfId="0" applyFont="1" applyBorder="1" applyAlignment="1">
      <alignment horizontal="left" vertical="center" wrapText="1" indent="2"/>
    </xf>
    <xf numFmtId="0" fontId="30" fillId="0" borderId="0" xfId="0" quotePrefix="1" applyFont="1" applyAlignment="1">
      <alignment horizontal="left" vertical="center" indent="3"/>
    </xf>
    <xf numFmtId="49" fontId="36" fillId="0" borderId="0" xfId="0" applyNumberFormat="1" applyFont="1" applyAlignment="1">
      <alignment horizontal="center"/>
    </xf>
    <xf numFmtId="0" fontId="78" fillId="0" borderId="0" xfId="0" applyFont="1"/>
    <xf numFmtId="0" fontId="80" fillId="0" borderId="0" xfId="0" applyFont="1" applyAlignment="1">
      <alignment horizontal="center"/>
    </xf>
    <xf numFmtId="49" fontId="81" fillId="0" borderId="0" xfId="0" applyNumberFormat="1" applyFont="1" applyAlignment="1">
      <alignment horizontal="center"/>
    </xf>
    <xf numFmtId="0" fontId="81" fillId="0" borderId="0" xfId="0" applyFont="1" applyAlignment="1">
      <alignment horizontal="left" vertical="center" wrapText="1" indent="1"/>
    </xf>
    <xf numFmtId="0" fontId="78" fillId="0" borderId="0" xfId="0" applyFont="1" applyAlignment="1">
      <alignment horizontal="center" vertical="center"/>
    </xf>
    <xf numFmtId="0" fontId="82" fillId="0" borderId="0" xfId="0" applyFont="1"/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49" fontId="84" fillId="0" borderId="0" xfId="0" applyNumberFormat="1" applyFont="1" applyAlignment="1">
      <alignment horizontal="center"/>
    </xf>
    <xf numFmtId="0" fontId="84" fillId="0" borderId="0" xfId="0" applyFont="1" applyAlignment="1">
      <alignment horizontal="left" vertical="center" wrapText="1" indent="1"/>
    </xf>
    <xf numFmtId="0" fontId="82" fillId="0" borderId="0" xfId="0" applyFont="1" applyAlignment="1">
      <alignment horizontal="center"/>
    </xf>
    <xf numFmtId="0" fontId="85" fillId="0" borderId="0" xfId="0" applyFont="1"/>
    <xf numFmtId="0" fontId="86" fillId="0" borderId="0" xfId="0" applyFont="1" applyAlignment="1">
      <alignment horizontal="center"/>
    </xf>
    <xf numFmtId="49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left" vertical="center" wrapText="1" indent="1"/>
    </xf>
    <xf numFmtId="0" fontId="85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49" fontId="64" fillId="0" borderId="0" xfId="0" applyNumberFormat="1" applyFont="1" applyAlignment="1">
      <alignment horizontal="center"/>
    </xf>
    <xf numFmtId="0" fontId="64" fillId="0" borderId="0" xfId="0" applyFont="1" applyAlignment="1">
      <alignment horizontal="left" vertical="center" wrapText="1" indent="1"/>
    </xf>
    <xf numFmtId="0" fontId="25" fillId="0" borderId="0" xfId="0" applyFont="1" applyAlignment="1">
      <alignment horizontal="right"/>
    </xf>
    <xf numFmtId="0" fontId="25" fillId="0" borderId="1" xfId="0" applyFont="1" applyBorder="1" applyAlignment="1">
      <alignment horizontal="right"/>
    </xf>
    <xf numFmtId="0" fontId="47" fillId="0" borderId="1" xfId="0" applyFont="1" applyBorder="1" applyAlignment="1">
      <alignment horizontal="right"/>
    </xf>
    <xf numFmtId="0" fontId="40" fillId="0" borderId="0" xfId="0" applyFont="1"/>
    <xf numFmtId="49" fontId="27" fillId="0" borderId="12" xfId="0" applyNumberFormat="1" applyFont="1" applyBorder="1" applyAlignment="1">
      <alignment horizontal="center" vertical="center"/>
    </xf>
    <xf numFmtId="49" fontId="25" fillId="0" borderId="8" xfId="0" applyNumberFormat="1" applyFont="1" applyBorder="1" applyAlignment="1">
      <alignment horizontal="center" vertical="center" wrapText="1"/>
    </xf>
    <xf numFmtId="0" fontId="46" fillId="0" borderId="8" xfId="0" applyFont="1" applyBorder="1" applyAlignment="1">
      <alignment horizontal="left" wrapText="1" indent="2"/>
    </xf>
    <xf numFmtId="0" fontId="46" fillId="0" borderId="16" xfId="0" applyFont="1" applyBorder="1" applyAlignment="1">
      <alignment horizontal="left" indent="1"/>
    </xf>
    <xf numFmtId="0" fontId="46" fillId="0" borderId="16" xfId="0" applyFont="1" applyBorder="1" applyAlignment="1">
      <alignment horizontal="left" indent="2"/>
    </xf>
    <xf numFmtId="0" fontId="46" fillId="0" borderId="0" xfId="0" applyFont="1" applyAlignment="1">
      <alignment horizontal="left" indent="3"/>
    </xf>
    <xf numFmtId="49" fontId="31" fillId="0" borderId="0" xfId="0" applyNumberFormat="1" applyFont="1" applyAlignment="1">
      <alignment horizontal="center"/>
    </xf>
    <xf numFmtId="49" fontId="25" fillId="0" borderId="4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left" wrapText="1" indent="2"/>
    </xf>
    <xf numFmtId="49" fontId="25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25" fillId="0" borderId="15" xfId="0" quotePrefix="1" applyFont="1" applyBorder="1" applyAlignment="1">
      <alignment horizontal="left" vertical="center" indent="3"/>
    </xf>
    <xf numFmtId="0" fontId="61" fillId="0" borderId="15" xfId="0" quotePrefix="1" applyFont="1" applyBorder="1" applyAlignment="1">
      <alignment horizontal="left" vertical="center" indent="2"/>
    </xf>
    <xf numFmtId="0" fontId="31" fillId="0" borderId="15" xfId="0" quotePrefix="1" applyFont="1" applyBorder="1" applyAlignment="1">
      <alignment horizontal="left" vertical="center" indent="3"/>
    </xf>
    <xf numFmtId="0" fontId="36" fillId="0" borderId="8" xfId="0" applyFont="1" applyBorder="1" applyAlignment="1">
      <alignment horizontal="left" wrapText="1" indent="3"/>
    </xf>
    <xf numFmtId="0" fontId="25" fillId="5" borderId="15" xfId="0" quotePrefix="1" applyFont="1" applyFill="1" applyBorder="1" applyAlignment="1">
      <alignment horizontal="left" vertical="center" indent="4"/>
    </xf>
    <xf numFmtId="0" fontId="46" fillId="0" borderId="8" xfId="0" applyFont="1" applyBorder="1" applyAlignment="1">
      <alignment horizontal="left" wrapText="1" indent="6"/>
    </xf>
    <xf numFmtId="0" fontId="36" fillId="0" borderId="8" xfId="0" applyFont="1" applyBorder="1" applyAlignment="1">
      <alignment horizontal="left" wrapText="1" indent="1"/>
    </xf>
    <xf numFmtId="0" fontId="36" fillId="0" borderId="0" xfId="0" applyFont="1" applyAlignment="1">
      <alignment horizontal="left" wrapText="1" indent="1"/>
    </xf>
    <xf numFmtId="0" fontId="25" fillId="5" borderId="15" xfId="0" quotePrefix="1" applyFont="1" applyFill="1" applyBorder="1" applyAlignment="1">
      <alignment horizontal="left" vertical="center" indent="5"/>
    </xf>
    <xf numFmtId="0" fontId="36" fillId="0" borderId="0" xfId="0" applyFont="1" applyAlignment="1">
      <alignment horizontal="left" wrapText="1" indent="9"/>
    </xf>
    <xf numFmtId="49" fontId="48" fillId="0" borderId="8" xfId="0" applyNumberFormat="1" applyFont="1" applyBorder="1" applyAlignment="1">
      <alignment horizontal="center"/>
    </xf>
    <xf numFmtId="0" fontId="70" fillId="0" borderId="8" xfId="0" applyFont="1" applyBorder="1" applyAlignment="1">
      <alignment horizontal="left" wrapText="1" indent="1"/>
    </xf>
    <xf numFmtId="0" fontId="35" fillId="0" borderId="10" xfId="0" applyFont="1" applyBorder="1" applyAlignment="1">
      <alignment horizontal="center" vertical="center"/>
    </xf>
    <xf numFmtId="0" fontId="27" fillId="0" borderId="15" xfId="0" quotePrefix="1" applyFont="1" applyBorder="1" applyAlignment="1">
      <alignment horizontal="left" vertical="center" indent="3"/>
    </xf>
    <xf numFmtId="0" fontId="36" fillId="0" borderId="4" xfId="0" applyFont="1" applyBorder="1" applyAlignment="1">
      <alignment horizontal="left" wrapText="1" indent="3"/>
    </xf>
    <xf numFmtId="0" fontId="48" fillId="0" borderId="0" xfId="0" applyFont="1" applyAlignment="1">
      <alignment horizontal="center" vertical="center"/>
    </xf>
    <xf numFmtId="0" fontId="36" fillId="0" borderId="0" xfId="0" applyFont="1" applyAlignment="1">
      <alignment horizontal="right"/>
    </xf>
    <xf numFmtId="16" fontId="37" fillId="0" borderId="0" xfId="0" applyNumberFormat="1" applyFont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61" fillId="0" borderId="9" xfId="0" quotePrefix="1" applyFont="1" applyBorder="1" applyAlignment="1">
      <alignment horizontal="left" vertical="center" wrapText="1" indent="1"/>
    </xf>
    <xf numFmtId="0" fontId="31" fillId="0" borderId="9" xfId="0" quotePrefix="1" applyFont="1" applyBorder="1" applyAlignment="1">
      <alignment horizontal="left" vertical="center" wrapText="1" indent="3"/>
    </xf>
    <xf numFmtId="0" fontId="31" fillId="0" borderId="9" xfId="0" quotePrefix="1" applyFont="1" applyBorder="1" applyAlignment="1">
      <alignment horizontal="left" vertical="center" wrapText="1" indent="8"/>
    </xf>
    <xf numFmtId="0" fontId="31" fillId="0" borderId="9" xfId="0" quotePrefix="1" applyFont="1" applyBorder="1" applyAlignment="1">
      <alignment horizontal="left" vertical="center" wrapText="1" indent="11"/>
    </xf>
    <xf numFmtId="0" fontId="36" fillId="0" borderId="9" xfId="0" quotePrefix="1" applyFont="1" applyBorder="1" applyAlignment="1">
      <alignment horizontal="left" vertical="center" wrapText="1" indent="8"/>
    </xf>
    <xf numFmtId="0" fontId="42" fillId="0" borderId="8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49" fontId="25" fillId="0" borderId="8" xfId="0" applyNumberFormat="1" applyFont="1" applyBorder="1" applyAlignment="1">
      <alignment horizontal="center"/>
    </xf>
    <xf numFmtId="0" fontId="25" fillId="0" borderId="9" xfId="0" quotePrefix="1" applyFont="1" applyBorder="1" applyAlignment="1">
      <alignment horizontal="left" vertical="center" wrapText="1" indent="5"/>
    </xf>
    <xf numFmtId="16" fontId="37" fillId="4" borderId="0" xfId="0" applyNumberFormat="1" applyFont="1" applyFill="1" applyAlignment="1">
      <alignment horizontal="center" vertical="center" wrapText="1"/>
    </xf>
    <xf numFmtId="0" fontId="25" fillId="4" borderId="8" xfId="0" applyFont="1" applyFill="1" applyBorder="1" applyAlignment="1">
      <alignment horizontal="center"/>
    </xf>
    <xf numFmtId="0" fontId="25" fillId="0" borderId="9" xfId="0" quotePrefix="1" applyFont="1" applyBorder="1" applyAlignment="1">
      <alignment horizontal="left" vertical="center" wrapText="1" indent="3"/>
    </xf>
    <xf numFmtId="0" fontId="25" fillId="0" borderId="9" xfId="0" quotePrefix="1" applyFont="1" applyBorder="1" applyAlignment="1">
      <alignment horizontal="left" vertical="center" wrapText="1" indent="6"/>
    </xf>
    <xf numFmtId="0" fontId="25" fillId="0" borderId="9" xfId="0" quotePrefix="1" applyFont="1" applyBorder="1" applyAlignment="1">
      <alignment horizontal="left" vertical="center" wrapText="1" indent="7"/>
    </xf>
    <xf numFmtId="0" fontId="25" fillId="0" borderId="8" xfId="0" quotePrefix="1" applyFont="1" applyBorder="1" applyAlignment="1">
      <alignment horizontal="left" vertical="center" wrapText="1" indent="3"/>
    </xf>
    <xf numFmtId="0" fontId="25" fillId="0" borderId="4" xfId="0" quotePrefix="1" applyFont="1" applyBorder="1" applyAlignment="1">
      <alignment horizontal="left" vertical="center" wrapText="1" indent="6"/>
    </xf>
    <xf numFmtId="0" fontId="61" fillId="0" borderId="8" xfId="0" applyFont="1" applyBorder="1" applyAlignment="1">
      <alignment horizontal="left" vertical="center" wrapText="1"/>
    </xf>
    <xf numFmtId="0" fontId="61" fillId="0" borderId="5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/>
    </xf>
    <xf numFmtId="14" fontId="25" fillId="0" borderId="0" xfId="0" applyNumberFormat="1" applyFont="1"/>
    <xf numFmtId="0" fontId="23" fillId="5" borderId="1" xfId="0" applyFont="1" applyFill="1" applyBorder="1"/>
    <xf numFmtId="0" fontId="47" fillId="0" borderId="8" xfId="0" applyFont="1" applyBorder="1" applyAlignment="1">
      <alignment horizontal="left" wrapText="1"/>
    </xf>
    <xf numFmtId="0" fontId="23" fillId="5" borderId="1" xfId="0" applyFont="1" applyFill="1" applyBorder="1" applyAlignment="1">
      <alignment horizontal="left" indent="2"/>
    </xf>
    <xf numFmtId="0" fontId="47" fillId="0" borderId="8" xfId="0" applyFont="1" applyBorder="1" applyAlignment="1">
      <alignment horizontal="left" wrapText="1" indent="2"/>
    </xf>
    <xf numFmtId="0" fontId="0" fillId="5" borderId="12" xfId="0" applyFill="1" applyBorder="1" applyAlignment="1">
      <alignment horizontal="left" vertical="center" indent="3"/>
    </xf>
    <xf numFmtId="0" fontId="0" fillId="5" borderId="4" xfId="0" applyFill="1" applyBorder="1" applyAlignment="1">
      <alignment horizontal="left" vertical="center" indent="3"/>
    </xf>
    <xf numFmtId="0" fontId="0" fillId="5" borderId="1" xfId="0" applyFill="1" applyBorder="1" applyAlignment="1">
      <alignment horizontal="left" indent="3"/>
    </xf>
    <xf numFmtId="0" fontId="0" fillId="5" borderId="1" xfId="0" applyFill="1" applyBorder="1" applyAlignment="1">
      <alignment horizontal="left" indent="5"/>
    </xf>
    <xf numFmtId="0" fontId="23" fillId="5" borderId="12" xfId="0" applyFont="1" applyFill="1" applyBorder="1" applyAlignment="1">
      <alignment horizontal="left" vertical="center" wrapText="1" indent="2"/>
    </xf>
    <xf numFmtId="0" fontId="23" fillId="5" borderId="4" xfId="0" applyFont="1" applyFill="1" applyBorder="1" applyAlignment="1">
      <alignment horizontal="left" vertical="center" wrapText="1" indent="2"/>
    </xf>
    <xf numFmtId="0" fontId="23" fillId="5" borderId="12" xfId="0" applyFont="1" applyFill="1" applyBorder="1" applyAlignment="1">
      <alignment horizontal="left" vertical="center" indent="2"/>
    </xf>
    <xf numFmtId="0" fontId="23" fillId="5" borderId="4" xfId="0" applyFont="1" applyFill="1" applyBorder="1" applyAlignment="1">
      <alignment horizontal="left" vertical="center" indent="2"/>
    </xf>
    <xf numFmtId="0" fontId="27" fillId="0" borderId="8" xfId="0" applyFont="1" applyBorder="1" applyAlignment="1">
      <alignment horizontal="left" wrapText="1" indent="2"/>
    </xf>
    <xf numFmtId="0" fontId="46" fillId="0" borderId="8" xfId="0" applyFont="1" applyBorder="1" applyAlignment="1">
      <alignment horizontal="left" wrapText="1" indent="5"/>
    </xf>
    <xf numFmtId="0" fontId="87" fillId="5" borderId="1" xfId="0" applyFont="1" applyFill="1" applyBorder="1"/>
    <xf numFmtId="49" fontId="70" fillId="0" borderId="8" xfId="0" applyNumberFormat="1" applyFont="1" applyBorder="1" applyAlignment="1">
      <alignment horizontal="center" vertical="center"/>
    </xf>
    <xf numFmtId="0" fontId="70" fillId="0" borderId="8" xfId="0" applyFont="1" applyBorder="1" applyAlignment="1">
      <alignment horizontal="left" vertical="center" wrapText="1" indent="1"/>
    </xf>
    <xf numFmtId="0" fontId="48" fillId="0" borderId="8" xfId="0" applyFont="1" applyBorder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/>
    </xf>
    <xf numFmtId="0" fontId="47" fillId="0" borderId="4" xfId="0" applyFont="1" applyBorder="1" applyAlignment="1">
      <alignment horizontal="left" wrapText="1" indent="1"/>
    </xf>
    <xf numFmtId="0" fontId="24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vertical="center"/>
    </xf>
    <xf numFmtId="0" fontId="59" fillId="0" borderId="0" xfId="0" applyFont="1" applyAlignment="1">
      <alignment horizontal="left"/>
    </xf>
    <xf numFmtId="0" fontId="35" fillId="0" borderId="0" xfId="0" applyFont="1"/>
    <xf numFmtId="0" fontId="27" fillId="0" borderId="0" xfId="0" applyFont="1" applyAlignment="1">
      <alignment horizontal="left" indent="1"/>
    </xf>
    <xf numFmtId="49" fontId="88" fillId="0" borderId="0" xfId="0" applyNumberFormat="1" applyFont="1" applyAlignment="1">
      <alignment horizontal="center"/>
    </xf>
    <xf numFmtId="0" fontId="73" fillId="0" borderId="8" xfId="0" applyFont="1" applyBorder="1" applyAlignment="1">
      <alignment horizontal="left" vertical="center"/>
    </xf>
    <xf numFmtId="0" fontId="73" fillId="0" borderId="11" xfId="0" applyFont="1" applyBorder="1" applyAlignment="1">
      <alignment vertical="center"/>
    </xf>
    <xf numFmtId="0" fontId="47" fillId="0" borderId="8" xfId="0" applyFont="1" applyBorder="1" applyAlignment="1">
      <alignment vertical="center"/>
    </xf>
    <xf numFmtId="0" fontId="47" fillId="7" borderId="0" xfId="0" applyFont="1" applyFill="1" applyAlignment="1">
      <alignment horizontal="left" vertical="center" wrapText="1"/>
    </xf>
    <xf numFmtId="49" fontId="47" fillId="7" borderId="8" xfId="0" applyNumberFormat="1" applyFont="1" applyFill="1" applyBorder="1" applyAlignment="1">
      <alignment horizontal="center" vertical="center" wrapText="1"/>
    </xf>
    <xf numFmtId="0" fontId="25" fillId="7" borderId="9" xfId="0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49" fontId="47" fillId="0" borderId="8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indent="4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indent="4"/>
    </xf>
    <xf numFmtId="0" fontId="47" fillId="0" borderId="0" xfId="0" applyFont="1" applyAlignment="1">
      <alignment vertical="center"/>
    </xf>
    <xf numFmtId="0" fontId="46" fillId="0" borderId="0" xfId="0" applyFont="1" applyAlignment="1">
      <alignment horizontal="left" vertical="center" wrapText="1" indent="4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 indent="4"/>
    </xf>
    <xf numFmtId="0" fontId="62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47" fillId="0" borderId="0" xfId="0" applyFont="1" applyAlignment="1">
      <alignment vertical="center" wrapText="1"/>
    </xf>
    <xf numFmtId="0" fontId="46" fillId="0" borderId="9" xfId="0" applyFont="1" applyBorder="1" applyAlignment="1">
      <alignment horizontal="left" vertical="center" wrapText="1" indent="4"/>
    </xf>
    <xf numFmtId="0" fontId="47" fillId="0" borderId="6" xfId="0" applyFont="1" applyBorder="1" applyAlignment="1">
      <alignment horizontal="left" vertical="center"/>
    </xf>
    <xf numFmtId="49" fontId="47" fillId="0" borderId="4" xfId="0" applyNumberFormat="1" applyFont="1" applyBorder="1" applyAlignment="1">
      <alignment horizontal="center" vertical="center" wrapText="1"/>
    </xf>
    <xf numFmtId="49" fontId="27" fillId="0" borderId="12" xfId="0" applyNumberFormat="1" applyFont="1" applyBorder="1" applyAlignment="1">
      <alignment horizontal="center"/>
    </xf>
    <xf numFmtId="0" fontId="47" fillId="0" borderId="12" xfId="0" applyFont="1" applyBorder="1" applyAlignment="1">
      <alignment horizontal="left" indent="1"/>
    </xf>
    <xf numFmtId="0" fontId="47" fillId="0" borderId="8" xfId="0" applyFont="1" applyBorder="1" applyAlignment="1">
      <alignment horizontal="left" indent="1"/>
    </xf>
    <xf numFmtId="0" fontId="27" fillId="0" borderId="8" xfId="0" applyFont="1" applyBorder="1" applyAlignment="1">
      <alignment horizontal="center"/>
    </xf>
    <xf numFmtId="49" fontId="27" fillId="0" borderId="8" xfId="0" applyNumberFormat="1" applyFont="1" applyBorder="1" applyAlignment="1">
      <alignment horizontal="center"/>
    </xf>
    <xf numFmtId="0" fontId="47" fillId="0" borderId="9" xfId="0" applyFont="1" applyBorder="1" applyAlignment="1">
      <alignment horizontal="left" indent="1"/>
    </xf>
    <xf numFmtId="0" fontId="27" fillId="0" borderId="8" xfId="0" applyFont="1" applyBorder="1" applyAlignment="1">
      <alignment horizontal="left" vertical="center" indent="2"/>
    </xf>
    <xf numFmtId="49" fontId="25" fillId="0" borderId="4" xfId="0" applyNumberFormat="1" applyFont="1" applyBorder="1" applyAlignment="1">
      <alignment horizontal="center"/>
    </xf>
    <xf numFmtId="0" fontId="25" fillId="0" borderId="4" xfId="0" applyFont="1" applyBorder="1" applyAlignment="1">
      <alignment horizontal="left" vertical="center" indent="2"/>
    </xf>
    <xf numFmtId="0" fontId="59" fillId="0" borderId="0" xfId="0" applyFont="1" applyAlignment="1">
      <alignment horizontal="left" vertical="center"/>
    </xf>
    <xf numFmtId="49" fontId="47" fillId="0" borderId="12" xfId="0" applyNumberFormat="1" applyFont="1" applyBorder="1" applyAlignment="1">
      <alignment horizontal="center" vertical="center" wrapText="1"/>
    </xf>
    <xf numFmtId="49" fontId="36" fillId="0" borderId="8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25" fillId="9" borderId="8" xfId="0" applyFont="1" applyFill="1" applyBorder="1" applyAlignment="1">
      <alignment horizontal="left" vertical="center" wrapText="1" indent="4"/>
    </xf>
    <xf numFmtId="0" fontId="46" fillId="9" borderId="0" xfId="0" applyFont="1" applyFill="1" applyAlignment="1">
      <alignment horizontal="center" vertical="center"/>
    </xf>
    <xf numFmtId="2" fontId="25" fillId="9" borderId="0" xfId="0" applyNumberFormat="1" applyFont="1" applyFill="1" applyAlignment="1">
      <alignment horizontal="left" vertical="top" wrapText="1" indent="6"/>
    </xf>
    <xf numFmtId="0" fontId="46" fillId="9" borderId="8" xfId="0" applyFont="1" applyFill="1" applyBorder="1" applyAlignment="1">
      <alignment horizontal="center"/>
    </xf>
    <xf numFmtId="0" fontId="25" fillId="9" borderId="11" xfId="0" applyFont="1" applyFill="1" applyBorder="1" applyAlignment="1">
      <alignment horizontal="left" vertical="top" wrapText="1" indent="3"/>
    </xf>
    <xf numFmtId="0" fontId="46" fillId="9" borderId="8" xfId="0" applyFont="1" applyFill="1" applyBorder="1" applyAlignment="1">
      <alignment horizontal="left" vertical="center" wrapText="1" indent="6"/>
    </xf>
    <xf numFmtId="0" fontId="46" fillId="9" borderId="0" xfId="0" applyFont="1" applyFill="1" applyAlignment="1">
      <alignment horizontal="center"/>
    </xf>
    <xf numFmtId="0" fontId="46" fillId="9" borderId="0" xfId="0" applyFont="1" applyFill="1" applyAlignment="1">
      <alignment horizontal="left" vertical="center" wrapText="1" indent="4"/>
    </xf>
    <xf numFmtId="0" fontId="41" fillId="0" borderId="18" xfId="0" applyFont="1" applyBorder="1" applyAlignment="1">
      <alignment horizontal="left" wrapText="1" indent="3"/>
    </xf>
    <xf numFmtId="0" fontId="25" fillId="0" borderId="18" xfId="0" applyFont="1" applyBorder="1" applyAlignment="1">
      <alignment horizontal="right"/>
    </xf>
    <xf numFmtId="0" fontId="47" fillId="0" borderId="18" xfId="0" applyFont="1" applyBorder="1" applyAlignment="1">
      <alignment horizontal="right"/>
    </xf>
    <xf numFmtId="0" fontId="36" fillId="0" borderId="0" xfId="0" applyFont="1" applyAlignment="1">
      <alignment horizontal="left" wrapText="1" indent="2"/>
    </xf>
    <xf numFmtId="0" fontId="46" fillId="0" borderId="10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7" fillId="5" borderId="0" xfId="0" applyFont="1" applyFill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66" fillId="0" borderId="18" xfId="0" applyFont="1" applyBorder="1" applyAlignment="1">
      <alignment horizontal="left" wrapText="1" indent="3"/>
    </xf>
    <xf numFmtId="0" fontId="91" fillId="0" borderId="0" xfId="0" applyFont="1" applyAlignment="1">
      <alignment horizontal="center"/>
    </xf>
    <xf numFmtId="0" fontId="93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60" fillId="0" borderId="8" xfId="0" applyFont="1" applyBorder="1" applyAlignment="1">
      <alignment horizontal="left" vertical="center" wrapText="1" indent="1"/>
    </xf>
    <xf numFmtId="0" fontId="90" fillId="0" borderId="8" xfId="0" applyFont="1" applyBorder="1" applyAlignment="1">
      <alignment horizontal="left" vertical="center" wrapText="1" indent="1"/>
    </xf>
    <xf numFmtId="0" fontId="96" fillId="0" borderId="17" xfId="0" applyFont="1" applyBorder="1" applyAlignment="1">
      <alignment horizontal="center"/>
    </xf>
    <xf numFmtId="0" fontId="90" fillId="0" borderId="17" xfId="0" applyFont="1" applyBorder="1" applyAlignment="1">
      <alignment horizontal="left" vertical="center" wrapText="1" indent="3"/>
    </xf>
    <xf numFmtId="0" fontId="31" fillId="0" borderId="8" xfId="0" applyFont="1" applyBorder="1" applyAlignment="1">
      <alignment horizontal="center"/>
    </xf>
    <xf numFmtId="0" fontId="31" fillId="0" borderId="8" xfId="0" applyFont="1" applyBorder="1" applyAlignment="1">
      <alignment horizontal="left" vertical="center" wrapText="1" indent="4"/>
    </xf>
    <xf numFmtId="0" fontId="46" fillId="0" borderId="8" xfId="0" applyFont="1" applyBorder="1" applyAlignment="1">
      <alignment horizontal="left" wrapText="1" indent="4"/>
    </xf>
    <xf numFmtId="0" fontId="25" fillId="0" borderId="8" xfId="0" applyFont="1" applyBorder="1" applyAlignment="1">
      <alignment horizontal="left" wrapText="1" indent="4"/>
    </xf>
    <xf numFmtId="49" fontId="41" fillId="0" borderId="8" xfId="0" applyNumberFormat="1" applyFont="1" applyBorder="1" applyAlignment="1">
      <alignment horizontal="center" vertical="center"/>
    </xf>
    <xf numFmtId="0" fontId="62" fillId="0" borderId="8" xfId="0" applyFont="1" applyBorder="1" applyAlignment="1">
      <alignment horizontal="left" wrapText="1"/>
    </xf>
    <xf numFmtId="49" fontId="60" fillId="0" borderId="8" xfId="0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0" fillId="0" borderId="0" xfId="0" applyNumberFormat="1"/>
    <xf numFmtId="49" fontId="34" fillId="0" borderId="0" xfId="0" applyNumberFormat="1" applyFont="1" applyAlignment="1">
      <alignment horizontal="left" vertical="center" indent="2"/>
    </xf>
    <xf numFmtId="0" fontId="34" fillId="0" borderId="0" xfId="0" applyFont="1" applyAlignment="1">
      <alignment horizontal="right" vertical="center"/>
    </xf>
    <xf numFmtId="0" fontId="21" fillId="8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10" borderId="0" xfId="0" applyFont="1" applyFill="1" applyAlignment="1">
      <alignment horizontal="right" vertical="center"/>
    </xf>
    <xf numFmtId="0" fontId="44" fillId="10" borderId="0" xfId="0" applyFont="1" applyFill="1" applyAlignment="1">
      <alignment horizontal="right" vertical="center"/>
    </xf>
    <xf numFmtId="0" fontId="18" fillId="10" borderId="0" xfId="0" applyFont="1" applyFill="1" applyAlignment="1">
      <alignment horizontal="right" vertical="center"/>
    </xf>
    <xf numFmtId="0" fontId="21" fillId="8" borderId="0" xfId="0" applyFont="1" applyFill="1" applyAlignment="1">
      <alignment horizontal="right" vertical="center"/>
    </xf>
    <xf numFmtId="0" fontId="43" fillId="0" borderId="0" xfId="0" applyFont="1" applyAlignment="1">
      <alignment vertical="center"/>
    </xf>
    <xf numFmtId="0" fontId="33" fillId="10" borderId="0" xfId="0" applyFont="1" applyFill="1" applyAlignment="1">
      <alignment horizontal="right" vertical="center"/>
    </xf>
    <xf numFmtId="0" fontId="50" fillId="10" borderId="0" xfId="0" applyFont="1" applyFill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right" vertical="center"/>
    </xf>
    <xf numFmtId="0" fontId="21" fillId="6" borderId="0" xfId="0" applyFont="1" applyFill="1" applyAlignment="1">
      <alignment horizontal="left" vertical="center" indent="2"/>
    </xf>
    <xf numFmtId="0" fontId="21" fillId="0" borderId="0" xfId="0" applyFont="1" applyAlignment="1">
      <alignment horizontal="left" vertical="center" indent="2"/>
    </xf>
    <xf numFmtId="0" fontId="50" fillId="0" borderId="0" xfId="0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0" fontId="54" fillId="0" borderId="0" xfId="0" applyFont="1" applyAlignment="1">
      <alignment horizontal="right" vertical="center"/>
    </xf>
    <xf numFmtId="0" fontId="54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55" fillId="0" borderId="0" xfId="0" applyFont="1" applyAlignment="1">
      <alignment vertical="center"/>
    </xf>
    <xf numFmtId="0" fontId="53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44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2" fontId="50" fillId="0" borderId="0" xfId="0" applyNumberFormat="1" applyFont="1" applyAlignment="1">
      <alignment horizontal="left" vertical="center" wrapText="1" indent="3"/>
    </xf>
    <xf numFmtId="0" fontId="24" fillId="0" borderId="0" xfId="0" applyFont="1" applyAlignment="1">
      <alignment vertical="center"/>
    </xf>
    <xf numFmtId="49" fontId="21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vertical="center"/>
    </xf>
    <xf numFmtId="0" fontId="94" fillId="0" borderId="0" xfId="0" applyFont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indent="2"/>
    </xf>
    <xf numFmtId="0" fontId="3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 indent="2"/>
    </xf>
    <xf numFmtId="0" fontId="18" fillId="0" borderId="0" xfId="0" applyFont="1" applyAlignment="1">
      <alignment horizontal="left" vertical="center" wrapText="1" indent="2"/>
    </xf>
    <xf numFmtId="0" fontId="39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49" fontId="21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49" fontId="47" fillId="0" borderId="0" xfId="0" applyNumberFormat="1" applyFont="1" applyAlignment="1">
      <alignment horizontal="left" vertical="center"/>
    </xf>
    <xf numFmtId="0" fontId="95" fillId="0" borderId="0" xfId="0" applyFont="1" applyAlignment="1">
      <alignment vertical="center"/>
    </xf>
    <xf numFmtId="0" fontId="44" fillId="0" borderId="0" xfId="0" applyFont="1" applyAlignment="1">
      <alignment horizontal="right" vertical="center" wrapText="1"/>
    </xf>
    <xf numFmtId="4" fontId="47" fillId="0" borderId="0" xfId="0" applyNumberFormat="1" applyFont="1" applyAlignment="1">
      <alignment horizontal="right"/>
    </xf>
    <xf numFmtId="4" fontId="92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01" fillId="0" borderId="0" xfId="102" applyFont="1" applyAlignment="1">
      <alignment horizontal="left" vertical="center"/>
    </xf>
    <xf numFmtId="0" fontId="47" fillId="0" borderId="0" xfId="102" applyFont="1" applyAlignment="1">
      <alignment horizontal="left" vertical="center" wrapText="1"/>
    </xf>
    <xf numFmtId="0" fontId="31" fillId="0" borderId="0" xfId="102" applyFont="1" applyAlignment="1">
      <alignment horizontal="left" vertical="center" indent="8"/>
    </xf>
    <xf numFmtId="0" fontId="47" fillId="0" borderId="0" xfId="102" applyFont="1" applyAlignment="1">
      <alignment horizontal="left" vertical="center" indent="4"/>
    </xf>
    <xf numFmtId="49" fontId="61" fillId="0" borderId="0" xfId="102" applyNumberFormat="1" applyFont="1" applyAlignment="1">
      <alignment horizontal="left" vertical="center"/>
    </xf>
    <xf numFmtId="0" fontId="31" fillId="0" borderId="0" xfId="102" applyFont="1" applyAlignment="1">
      <alignment horizontal="left" vertical="center" indent="6"/>
    </xf>
    <xf numFmtId="0" fontId="25" fillId="0" borderId="0" xfId="102" applyFont="1" applyAlignment="1">
      <alignment horizontal="left" vertical="center" indent="8"/>
    </xf>
    <xf numFmtId="0" fontId="25" fillId="0" borderId="0" xfId="102" applyFont="1" applyAlignment="1">
      <alignment horizontal="left" vertical="top" indent="7"/>
    </xf>
    <xf numFmtId="0" fontId="27" fillId="0" borderId="0" xfId="102" applyFont="1" applyAlignment="1">
      <alignment horizontal="left" vertical="center" indent="4"/>
    </xf>
    <xf numFmtId="49" fontId="96" fillId="0" borderId="0" xfId="102" applyNumberFormat="1" applyFont="1" applyAlignment="1">
      <alignment horizontal="left" vertical="center"/>
    </xf>
    <xf numFmtId="0" fontId="96" fillId="0" borderId="0" xfId="102" applyFont="1" applyAlignment="1">
      <alignment horizontal="right" vertical="center" indent="4"/>
    </xf>
    <xf numFmtId="0" fontId="27" fillId="0" borderId="0" xfId="102" applyFont="1" applyAlignment="1">
      <alignment vertical="center"/>
    </xf>
    <xf numFmtId="0" fontId="31" fillId="0" borderId="0" xfId="102" applyFont="1" applyAlignment="1">
      <alignment horizontal="left" vertical="center" indent="4"/>
    </xf>
    <xf numFmtId="0" fontId="61" fillId="0" borderId="0" xfId="102" applyFont="1" applyAlignment="1">
      <alignment horizontal="left" vertical="center" indent="4"/>
    </xf>
    <xf numFmtId="49" fontId="90" fillId="0" borderId="0" xfId="102" applyNumberFormat="1" applyFont="1" applyAlignment="1">
      <alignment horizontal="left" vertical="center"/>
    </xf>
    <xf numFmtId="49" fontId="27" fillId="0" borderId="0" xfId="102" applyNumberFormat="1" applyFont="1" applyAlignment="1">
      <alignment horizontal="left" vertical="center"/>
    </xf>
    <xf numFmtId="0" fontId="25" fillId="0" borderId="0" xfId="102" applyFont="1" applyAlignment="1">
      <alignment horizontal="left" vertical="center" indent="4"/>
    </xf>
    <xf numFmtId="0" fontId="25" fillId="0" borderId="0" xfId="102" applyFont="1" applyAlignment="1">
      <alignment horizontal="left" vertical="center" indent="2"/>
    </xf>
    <xf numFmtId="0" fontId="102" fillId="0" borderId="0" xfId="102" applyFont="1" applyAlignment="1">
      <alignment horizontal="left" vertical="center"/>
    </xf>
    <xf numFmtId="0" fontId="71" fillId="0" borderId="0" xfId="102" applyFont="1" applyAlignment="1">
      <alignment horizontal="left" vertical="center"/>
    </xf>
    <xf numFmtId="49" fontId="46" fillId="0" borderId="0" xfId="102" applyNumberFormat="1" applyFont="1" applyAlignment="1">
      <alignment horizontal="left" vertical="center"/>
    </xf>
    <xf numFmtId="0" fontId="31" fillId="0" borderId="0" xfId="102" applyFont="1" applyAlignment="1">
      <alignment horizontal="left" vertical="center" wrapText="1" indent="4"/>
    </xf>
    <xf numFmtId="0" fontId="25" fillId="0" borderId="0" xfId="102" applyFont="1" applyAlignment="1">
      <alignment horizontal="left" vertical="center"/>
    </xf>
    <xf numFmtId="49" fontId="47" fillId="0" borderId="0" xfId="102" applyNumberFormat="1" applyFont="1" applyAlignment="1" applyProtection="1">
      <alignment horizontal="left" vertical="center"/>
      <protection locked="0"/>
    </xf>
    <xf numFmtId="0" fontId="27" fillId="0" borderId="0" xfId="102" quotePrefix="1" applyFont="1" applyAlignment="1">
      <alignment horizontal="left" vertical="center" wrapText="1"/>
    </xf>
    <xf numFmtId="2" fontId="25" fillId="0" borderId="0" xfId="102" quotePrefix="1" applyNumberFormat="1" applyFont="1" applyAlignment="1">
      <alignment horizontal="left" vertical="center" wrapText="1" indent="2"/>
    </xf>
    <xf numFmtId="0" fontId="27" fillId="0" borderId="0" xfId="102" quotePrefix="1" applyFont="1" applyAlignment="1">
      <alignment horizontal="left" vertical="center" wrapText="1" indent="4"/>
    </xf>
    <xf numFmtId="0" fontId="25" fillId="0" borderId="0" xfId="102" applyFont="1" applyAlignment="1">
      <alignment horizontal="left" vertical="center" wrapText="1" indent="4"/>
    </xf>
    <xf numFmtId="0" fontId="25" fillId="0" borderId="0" xfId="102" quotePrefix="1" applyFont="1" applyAlignment="1">
      <alignment horizontal="left" vertical="center" wrapText="1" indent="4"/>
    </xf>
    <xf numFmtId="0" fontId="31" fillId="0" borderId="0" xfId="102" quotePrefix="1" applyFont="1" applyAlignment="1">
      <alignment horizontal="left" vertical="center" wrapText="1" indent="4"/>
    </xf>
    <xf numFmtId="0" fontId="47" fillId="0" borderId="0" xfId="0" applyFont="1" applyAlignment="1">
      <alignment horizontal="left" wrapText="1" indent="1"/>
    </xf>
    <xf numFmtId="0" fontId="62" fillId="0" borderId="0" xfId="0" applyFont="1" applyAlignment="1">
      <alignment horizontal="left" wrapText="1" indent="1"/>
    </xf>
    <xf numFmtId="0" fontId="62" fillId="0" borderId="0" xfId="0" applyFont="1" applyAlignment="1">
      <alignment horizontal="left" wrapText="1" indent="2"/>
    </xf>
    <xf numFmtId="0" fontId="36" fillId="0" borderId="0" xfId="0" applyFont="1" applyAlignment="1">
      <alignment horizontal="left" wrapText="1" indent="4"/>
    </xf>
    <xf numFmtId="0" fontId="46" fillId="0" borderId="0" xfId="0" applyFont="1" applyAlignment="1">
      <alignment horizontal="left" wrapText="1" indent="7"/>
    </xf>
    <xf numFmtId="0" fontId="46" fillId="0" borderId="0" xfId="0" applyFont="1" applyAlignment="1">
      <alignment horizontal="left" vertical="center" wrapText="1" indent="7"/>
    </xf>
    <xf numFmtId="0" fontId="47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wrapText="1" indent="7"/>
    </xf>
    <xf numFmtId="0" fontId="62" fillId="0" borderId="0" xfId="0" applyFont="1" applyAlignment="1">
      <alignment horizontal="left" vertical="center" wrapText="1" indent="2"/>
    </xf>
    <xf numFmtId="0" fontId="62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4"/>
    </xf>
    <xf numFmtId="2" fontId="36" fillId="0" borderId="0" xfId="0" applyNumberFormat="1" applyFont="1" applyAlignment="1">
      <alignment horizontal="left" vertical="center" wrapText="1" indent="6"/>
    </xf>
    <xf numFmtId="2" fontId="36" fillId="0" borderId="0" xfId="0" applyNumberFormat="1" applyFont="1" applyAlignment="1">
      <alignment horizontal="left" vertical="top" wrapText="1" indent="6"/>
    </xf>
    <xf numFmtId="2" fontId="36" fillId="0" borderId="0" xfId="0" applyNumberFormat="1" applyFont="1" applyAlignment="1">
      <alignment horizontal="left" vertical="top" wrapText="1" indent="8"/>
    </xf>
    <xf numFmtId="0" fontId="27" fillId="0" borderId="0" xfId="102" applyFont="1" applyAlignment="1">
      <alignment vertical="center" wrapText="1"/>
    </xf>
    <xf numFmtId="0" fontId="27" fillId="0" borderId="0" xfId="102" applyFont="1" applyAlignment="1">
      <alignment horizontal="left" vertical="center" wrapText="1" indent="2"/>
    </xf>
    <xf numFmtId="2" fontId="46" fillId="0" borderId="0" xfId="0" applyNumberFormat="1" applyFont="1" applyAlignment="1">
      <alignment horizontal="left" vertical="top" wrapText="1" indent="8"/>
    </xf>
    <xf numFmtId="0" fontId="31" fillId="0" borderId="0" xfId="102" applyFont="1" applyAlignment="1">
      <alignment horizontal="center" vertical="center"/>
    </xf>
    <xf numFmtId="0" fontId="96" fillId="0" borderId="0" xfId="102" applyFont="1" applyAlignment="1">
      <alignment horizontal="center" vertical="center"/>
    </xf>
    <xf numFmtId="0" fontId="25" fillId="0" borderId="0" xfId="102" applyFont="1" applyAlignment="1">
      <alignment horizontal="center" vertical="center"/>
    </xf>
    <xf numFmtId="0" fontId="71" fillId="0" borderId="0" xfId="102" applyFont="1" applyAlignment="1">
      <alignment horizontal="center" vertical="center"/>
    </xf>
    <xf numFmtId="4" fontId="25" fillId="0" borderId="0" xfId="102" applyNumberFormat="1" applyFont="1" applyAlignment="1">
      <alignment horizontal="center" vertical="center" wrapText="1"/>
    </xf>
    <xf numFmtId="2" fontId="25" fillId="0" borderId="0" xfId="102" applyNumberFormat="1" applyFont="1" applyAlignment="1">
      <alignment horizontal="center" vertical="center"/>
    </xf>
    <xf numFmtId="49" fontId="47" fillId="0" borderId="0" xfId="102" applyNumberFormat="1" applyFont="1" applyAlignment="1">
      <alignment horizontal="center" vertical="center"/>
    </xf>
    <xf numFmtId="0" fontId="27" fillId="0" borderId="0" xfId="102" applyFont="1" applyAlignment="1">
      <alignment horizontal="center" vertical="center"/>
    </xf>
    <xf numFmtId="0" fontId="27" fillId="0" borderId="0" xfId="102" applyFont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 indent="4"/>
    </xf>
    <xf numFmtId="0" fontId="46" fillId="11" borderId="19" xfId="0" applyFont="1" applyFill="1" applyBorder="1" applyAlignment="1">
      <alignment horizontal="center"/>
    </xf>
    <xf numFmtId="0" fontId="46" fillId="10" borderId="19" xfId="0" applyFont="1" applyFill="1" applyBorder="1" applyAlignment="1">
      <alignment horizontal="center"/>
    </xf>
    <xf numFmtId="0" fontId="89" fillId="12" borderId="19" xfId="0" applyFont="1" applyFill="1" applyBorder="1" applyAlignment="1">
      <alignment horizontal="center" vertical="center" wrapText="1"/>
    </xf>
    <xf numFmtId="0" fontId="66" fillId="0" borderId="19" xfId="0" applyFont="1" applyBorder="1" applyAlignment="1">
      <alignment horizontal="left" wrapText="1" indent="3"/>
    </xf>
    <xf numFmtId="0" fontId="41" fillId="0" borderId="19" xfId="0" applyFont="1" applyBorder="1" applyAlignment="1">
      <alignment horizontal="left" wrapText="1" indent="3"/>
    </xf>
    <xf numFmtId="0" fontId="25" fillId="0" borderId="19" xfId="0" applyFont="1" applyBorder="1" applyAlignment="1">
      <alignment horizontal="right"/>
    </xf>
    <xf numFmtId="0" fontId="47" fillId="0" borderId="19" xfId="0" applyFont="1" applyBorder="1" applyAlignment="1">
      <alignment horizontal="right"/>
    </xf>
    <xf numFmtId="0" fontId="21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left" vertical="center" wrapText="1" indent="2"/>
    </xf>
    <xf numFmtId="0" fontId="44" fillId="0" borderId="14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left" wrapText="1" indent="1"/>
    </xf>
    <xf numFmtId="0" fontId="44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center" wrapText="1"/>
    </xf>
    <xf numFmtId="0" fontId="60" fillId="0" borderId="8" xfId="0" applyFont="1" applyBorder="1" applyAlignment="1">
      <alignment horizontal="left" vertical="center" wrapText="1"/>
    </xf>
    <xf numFmtId="0" fontId="90" fillId="0" borderId="8" xfId="0" applyFont="1" applyBorder="1" applyAlignment="1">
      <alignment horizontal="left" vertical="center" wrapText="1" indent="2"/>
    </xf>
    <xf numFmtId="0" fontId="96" fillId="0" borderId="8" xfId="0" applyFont="1" applyBorder="1" applyAlignment="1">
      <alignment horizontal="left" vertical="center" wrapText="1" indent="4"/>
    </xf>
    <xf numFmtId="0" fontId="60" fillId="0" borderId="11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96" fillId="0" borderId="17" xfId="0" applyFont="1" applyBorder="1" applyAlignment="1">
      <alignment horizontal="left" vertical="center" wrapText="1" indent="4"/>
    </xf>
    <xf numFmtId="0" fontId="44" fillId="0" borderId="17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96" fillId="0" borderId="8" xfId="0" applyFont="1" applyBorder="1" applyAlignment="1">
      <alignment horizontal="center" vertical="center"/>
    </xf>
    <xf numFmtId="0" fontId="96" fillId="0" borderId="1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 indent="2"/>
    </xf>
    <xf numFmtId="0" fontId="60" fillId="0" borderId="12" xfId="0" applyFont="1" applyBorder="1" applyAlignment="1">
      <alignment horizontal="center" vertical="center"/>
    </xf>
    <xf numFmtId="0" fontId="60" fillId="0" borderId="12" xfId="0" applyFont="1" applyBorder="1" applyAlignment="1">
      <alignment horizontal="left" vertical="center" wrapText="1"/>
    </xf>
    <xf numFmtId="0" fontId="90" fillId="0" borderId="8" xfId="0" applyFont="1" applyBorder="1" applyAlignment="1">
      <alignment horizontal="center"/>
    </xf>
    <xf numFmtId="0" fontId="96" fillId="0" borderId="8" xfId="0" applyFont="1" applyBorder="1" applyAlignment="1">
      <alignment horizontal="center"/>
    </xf>
    <xf numFmtId="0" fontId="61" fillId="0" borderId="1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61" fillId="0" borderId="14" xfId="0" applyFont="1" applyBorder="1" applyAlignment="1">
      <alignment horizontal="center" vertical="center"/>
    </xf>
    <xf numFmtId="0" fontId="96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96" fillId="0" borderId="7" xfId="0" applyFont="1" applyBorder="1" applyAlignment="1">
      <alignment horizontal="center" vertical="center"/>
    </xf>
    <xf numFmtId="49" fontId="47" fillId="0" borderId="13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left" wrapText="1" indent="8"/>
    </xf>
    <xf numFmtId="0" fontId="27" fillId="0" borderId="5" xfId="0" applyFont="1" applyBorder="1" applyAlignment="1">
      <alignment horizontal="center"/>
    </xf>
    <xf numFmtId="0" fontId="27" fillId="0" borderId="17" xfId="0" applyFont="1" applyBorder="1" applyAlignment="1">
      <alignment wrapText="1"/>
    </xf>
    <xf numFmtId="49" fontId="60" fillId="0" borderId="11" xfId="0" applyNumberFormat="1" applyFont="1" applyBorder="1" applyAlignment="1">
      <alignment horizontal="center" vertical="center"/>
    </xf>
    <xf numFmtId="0" fontId="60" fillId="0" borderId="11" xfId="0" applyFont="1" applyBorder="1" applyAlignment="1">
      <alignment horizontal="center"/>
    </xf>
    <xf numFmtId="0" fontId="60" fillId="0" borderId="8" xfId="0" applyFont="1" applyBorder="1" applyAlignment="1">
      <alignment horizontal="center"/>
    </xf>
    <xf numFmtId="0" fontId="96" fillId="0" borderId="8" xfId="0" applyFont="1" applyBorder="1"/>
    <xf numFmtId="0" fontId="95" fillId="0" borderId="17" xfId="0" applyFont="1" applyBorder="1" applyAlignment="1">
      <alignment horizontal="center" vertical="center"/>
    </xf>
    <xf numFmtId="0" fontId="95" fillId="0" borderId="8" xfId="0" applyFont="1" applyBorder="1" applyAlignment="1">
      <alignment horizontal="center"/>
    </xf>
    <xf numFmtId="0" fontId="60" fillId="0" borderId="19" xfId="0" applyFont="1" applyBorder="1" applyAlignment="1">
      <alignment horizontal="center" vertical="center"/>
    </xf>
    <xf numFmtId="0" fontId="96" fillId="0" borderId="19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/>
    </xf>
    <xf numFmtId="0" fontId="96" fillId="0" borderId="19" xfId="0" applyFont="1" applyBorder="1"/>
    <xf numFmtId="49" fontId="60" fillId="0" borderId="11" xfId="0" applyNumberFormat="1" applyFont="1" applyBorder="1" applyAlignment="1">
      <alignment horizontal="center"/>
    </xf>
    <xf numFmtId="0" fontId="46" fillId="11" borderId="21" xfId="0" applyFont="1" applyFill="1" applyBorder="1" applyAlignment="1">
      <alignment horizontal="center"/>
    </xf>
    <xf numFmtId="0" fontId="60" fillId="0" borderId="8" xfId="0" applyFont="1" applyBorder="1" applyAlignment="1">
      <alignment horizontal="left"/>
    </xf>
    <xf numFmtId="0" fontId="60" fillId="0" borderId="8" xfId="0" applyFont="1" applyBorder="1" applyAlignment="1">
      <alignment wrapText="1"/>
    </xf>
    <xf numFmtId="4" fontId="60" fillId="0" borderId="8" xfId="0" applyNumberFormat="1" applyFont="1" applyBorder="1" applyAlignment="1">
      <alignment horizontal="left" vertical="center"/>
    </xf>
    <xf numFmtId="0" fontId="46" fillId="0" borderId="0" xfId="0" applyFont="1" applyAlignment="1">
      <alignment vertical="top" wrapText="1"/>
    </xf>
    <xf numFmtId="49" fontId="46" fillId="0" borderId="17" xfId="0" applyNumberFormat="1" applyFont="1" applyBorder="1" applyAlignment="1">
      <alignment horizontal="center" vertical="center"/>
    </xf>
    <xf numFmtId="49" fontId="34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3" fillId="0" borderId="0" xfId="0" applyFont="1" applyAlignment="1">
      <alignment horizontal="left" vertical="center" wrapText="1"/>
    </xf>
    <xf numFmtId="0" fontId="47" fillId="0" borderId="12" xfId="0" applyFont="1" applyBorder="1" applyAlignment="1">
      <alignment horizontal="center" vertical="center" wrapText="1"/>
    </xf>
    <xf numFmtId="0" fontId="27" fillId="0" borderId="0" xfId="102" applyFont="1" applyAlignment="1">
      <alignment horizontal="left" vertical="center" wrapText="1"/>
    </xf>
    <xf numFmtId="49" fontId="47" fillId="0" borderId="0" xfId="102" applyNumberFormat="1" applyFont="1" applyAlignment="1">
      <alignment horizontal="left" vertical="center"/>
    </xf>
    <xf numFmtId="0" fontId="47" fillId="0" borderId="0" xfId="0" applyFont="1" applyAlignment="1">
      <alignment horizontal="left" vertical="center" wrapText="1" indent="1"/>
    </xf>
    <xf numFmtId="0" fontId="25" fillId="0" borderId="0" xfId="102" applyFont="1" applyAlignment="1">
      <alignment horizontal="left" vertical="center" wrapText="1" indent="2"/>
    </xf>
    <xf numFmtId="0" fontId="25" fillId="0" borderId="0" xfId="102" applyFont="1" applyAlignment="1">
      <alignment horizontal="left" vertical="center" indent="6"/>
    </xf>
    <xf numFmtId="0" fontId="27" fillId="0" borderId="0" xfId="102" applyFont="1" applyAlignment="1">
      <alignment horizontal="left" vertical="center"/>
    </xf>
    <xf numFmtId="0" fontId="46" fillId="0" borderId="0" xfId="0" applyFont="1" applyAlignment="1">
      <alignment horizontal="left" vertical="center" wrapText="1" indent="2"/>
    </xf>
    <xf numFmtId="0" fontId="90" fillId="0" borderId="8" xfId="0" applyFont="1" applyBorder="1" applyAlignment="1">
      <alignment horizontal="left" vertical="center" wrapText="1" indent="3"/>
    </xf>
    <xf numFmtId="0" fontId="37" fillId="0" borderId="0" xfId="0" applyFont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8" xfId="0" applyFont="1" applyBorder="1" applyAlignment="1">
      <alignment horizontal="left" vertical="center" wrapText="1" indent="4"/>
    </xf>
    <xf numFmtId="49" fontId="27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left" vertical="center" wrapText="1" indent="1"/>
    </xf>
    <xf numFmtId="0" fontId="25" fillId="0" borderId="8" xfId="0" applyFont="1" applyBorder="1" applyAlignment="1">
      <alignment horizontal="left" vertical="center" wrapText="1" indent="2"/>
    </xf>
    <xf numFmtId="0" fontId="47" fillId="0" borderId="8" xfId="0" applyFont="1" applyBorder="1" applyAlignment="1">
      <alignment horizontal="left" vertical="center" wrapText="1" indent="1"/>
    </xf>
    <xf numFmtId="49" fontId="25" fillId="0" borderId="8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0" fillId="0" borderId="0" xfId="0"/>
    <xf numFmtId="0" fontId="18" fillId="0" borderId="8" xfId="0" quotePrefix="1" applyFont="1" applyBorder="1" applyAlignment="1">
      <alignment horizontal="left" vertical="center" wrapText="1" indent="2"/>
    </xf>
    <xf numFmtId="0" fontId="44" fillId="0" borderId="0" xfId="0" applyFont="1" applyAlignment="1">
      <alignment horizontal="center" vertical="center"/>
    </xf>
    <xf numFmtId="0" fontId="44" fillId="0" borderId="8" xfId="0" quotePrefix="1" applyFont="1" applyBorder="1" applyAlignment="1">
      <alignment horizontal="left" vertical="center" wrapText="1" indent="2"/>
    </xf>
    <xf numFmtId="0" fontId="44" fillId="0" borderId="8" xfId="0" quotePrefix="1" applyFont="1" applyBorder="1" applyAlignment="1">
      <alignment horizontal="left" vertical="center" wrapText="1" indent="3"/>
    </xf>
    <xf numFmtId="0" fontId="39" fillId="0" borderId="0" xfId="0" applyFont="1" applyAlignment="1">
      <alignment horizontal="center" vertical="center"/>
    </xf>
    <xf numFmtId="0" fontId="39" fillId="0" borderId="8" xfId="0" quotePrefix="1" applyFont="1" applyBorder="1" applyAlignment="1">
      <alignment horizontal="left" vertical="center" wrapText="1" indent="1"/>
    </xf>
    <xf numFmtId="0" fontId="44" fillId="0" borderId="8" xfId="0" applyFont="1" applyBorder="1" applyAlignment="1">
      <alignment horizontal="left" vertical="center" wrapText="1" indent="2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left" vertical="center" wrapText="1" indent="1"/>
    </xf>
    <xf numFmtId="0" fontId="18" fillId="0" borderId="8" xfId="0" applyFont="1" applyBorder="1" applyAlignment="1">
      <alignment horizontal="left" vertical="center" wrapText="1" indent="2"/>
    </xf>
    <xf numFmtId="0" fontId="39" fillId="0" borderId="8" xfId="0" applyFont="1" applyBorder="1" applyAlignment="1">
      <alignment horizontal="left" vertical="center" wrapText="1" indent="1"/>
    </xf>
    <xf numFmtId="0" fontId="21" fillId="0" borderId="8" xfId="0" quotePrefix="1" applyFont="1" applyBorder="1" applyAlignment="1">
      <alignment horizontal="left" vertical="center" wrapText="1" indent="1"/>
    </xf>
    <xf numFmtId="0" fontId="18" fillId="0" borderId="11" xfId="0" quotePrefix="1" applyFont="1" applyBorder="1" applyAlignment="1">
      <alignment horizontal="center" vertical="center" wrapText="1"/>
    </xf>
    <xf numFmtId="0" fontId="59" fillId="0" borderId="0" xfId="0" applyFont="1" applyAlignment="1">
      <alignment horizontal="left" wrapText="1"/>
    </xf>
    <xf numFmtId="0" fontId="31" fillId="0" borderId="8" xfId="0" applyFont="1" applyBorder="1" applyAlignment="1">
      <alignment horizontal="left" vertical="center" indent="2"/>
    </xf>
    <xf numFmtId="0" fontId="31" fillId="0" borderId="8" xfId="0" applyFont="1" applyBorder="1" applyAlignment="1">
      <alignment horizontal="left" vertical="center" wrapText="1" indent="2"/>
    </xf>
    <xf numFmtId="0" fontId="47" fillId="0" borderId="11" xfId="0" applyFont="1" applyBorder="1" applyAlignment="1">
      <alignment horizontal="left" vertical="center" wrapText="1" indent="1"/>
    </xf>
    <xf numFmtId="0" fontId="46" fillId="0" borderId="8" xfId="0" applyFont="1" applyBorder="1" applyAlignment="1">
      <alignment horizontal="left" vertical="center" wrapText="1" indent="1"/>
    </xf>
    <xf numFmtId="49" fontId="46" fillId="0" borderId="8" xfId="0" applyNumberFormat="1" applyFont="1" applyBorder="1" applyAlignment="1">
      <alignment horizontal="center" vertical="center" wrapText="1"/>
    </xf>
    <xf numFmtId="0" fontId="36" fillId="0" borderId="8" xfId="0" applyFont="1" applyBorder="1" applyAlignment="1">
      <alignment horizontal="left" vertical="center" wrapText="1" indent="2"/>
    </xf>
    <xf numFmtId="0" fontId="90" fillId="0" borderId="8" xfId="0" applyFont="1" applyBorder="1" applyAlignment="1">
      <alignment horizontal="center" vertical="center"/>
    </xf>
    <xf numFmtId="0" fontId="90" fillId="0" borderId="17" xfId="0" applyFont="1" applyBorder="1" applyAlignment="1">
      <alignment horizontal="center" vertical="center"/>
    </xf>
    <xf numFmtId="0" fontId="46" fillId="0" borderId="8" xfId="0" applyFont="1" applyBorder="1" applyAlignment="1">
      <alignment horizontal="left" vertical="center" wrapText="1" indent="2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2"/>
    </xf>
    <xf numFmtId="49" fontId="46" fillId="0" borderId="8" xfId="0" applyNumberFormat="1" applyFont="1" applyBorder="1" applyAlignment="1">
      <alignment horizontal="center" vertical="center"/>
    </xf>
    <xf numFmtId="49" fontId="47" fillId="0" borderId="4" xfId="0" applyNumberFormat="1" applyFont="1" applyBorder="1" applyAlignment="1">
      <alignment horizontal="center" vertical="center"/>
    </xf>
    <xf numFmtId="49" fontId="47" fillId="0" borderId="8" xfId="0" applyNumberFormat="1" applyFont="1" applyBorder="1" applyAlignment="1">
      <alignment horizontal="center" vertical="center"/>
    </xf>
    <xf numFmtId="0" fontId="47" fillId="0" borderId="8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center" vertical="center"/>
    </xf>
    <xf numFmtId="0" fontId="61" fillId="0" borderId="8" xfId="0" applyFont="1" applyBorder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2"/>
    </xf>
    <xf numFmtId="0" fontId="47" fillId="0" borderId="8" xfId="0" applyFont="1" applyBorder="1" applyAlignment="1">
      <alignment horizontal="center" vertical="center"/>
    </xf>
    <xf numFmtId="0" fontId="36" fillId="0" borderId="8" xfId="0" applyFont="1" applyBorder="1" applyAlignment="1">
      <alignment horizontal="left" vertical="center" wrapText="1" indent="3"/>
    </xf>
    <xf numFmtId="0" fontId="47" fillId="0" borderId="8" xfId="0" applyFont="1" applyBorder="1" applyAlignment="1">
      <alignment horizontal="left" vertical="center" wrapText="1" indent="2"/>
    </xf>
    <xf numFmtId="0" fontId="62" fillId="0" borderId="8" xfId="0" applyFont="1" applyBorder="1" applyAlignment="1">
      <alignment horizontal="left" vertical="center" wrapText="1" indent="2"/>
    </xf>
    <xf numFmtId="0" fontId="96" fillId="0" borderId="8" xfId="0" applyFont="1" applyBorder="1" applyAlignment="1">
      <alignment horizontal="left" vertical="center" wrapText="1" indent="2"/>
    </xf>
    <xf numFmtId="0" fontId="46" fillId="0" borderId="1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27" fillId="0" borderId="9" xfId="0" quotePrefix="1" applyFont="1" applyBorder="1" applyAlignment="1">
      <alignment horizontal="left" vertical="center" wrapText="1" indent="1"/>
    </xf>
    <xf numFmtId="49" fontId="62" fillId="0" borderId="8" xfId="0" applyNumberFormat="1" applyFont="1" applyBorder="1" applyAlignment="1">
      <alignment horizontal="center" vertical="center"/>
    </xf>
    <xf numFmtId="0" fontId="25" fillId="0" borderId="9" xfId="0" quotePrefix="1" applyFont="1" applyBorder="1" applyAlignment="1">
      <alignment horizontal="left" vertical="center" wrapText="1" indent="2"/>
    </xf>
    <xf numFmtId="0" fontId="61" fillId="0" borderId="8" xfId="0" applyFont="1" applyBorder="1" applyAlignment="1">
      <alignment horizontal="center" vertical="center"/>
    </xf>
    <xf numFmtId="0" fontId="46" fillId="0" borderId="8" xfId="0" applyFont="1" applyBorder="1" applyAlignment="1">
      <alignment horizontal="left" vertical="center" wrapText="1" indent="3"/>
    </xf>
    <xf numFmtId="0" fontId="46" fillId="0" borderId="11" xfId="0" applyFont="1" applyBorder="1" applyAlignment="1">
      <alignment horizontal="center" vertical="center"/>
    </xf>
    <xf numFmtId="0" fontId="37" fillId="5" borderId="11" xfId="0" applyFont="1" applyFill="1" applyBorder="1" applyAlignment="1">
      <alignment horizontal="center" vertical="center" wrapText="1"/>
    </xf>
    <xf numFmtId="0" fontId="0" fillId="9" borderId="0" xfId="0" applyFill="1"/>
    <xf numFmtId="49" fontId="47" fillId="9" borderId="0" xfId="102" applyNumberFormat="1" applyFont="1" applyFill="1" applyAlignment="1">
      <alignment horizontal="left" vertical="center"/>
    </xf>
    <xf numFmtId="0" fontId="27" fillId="9" borderId="0" xfId="102" applyFont="1" applyFill="1" applyAlignment="1">
      <alignment horizontal="left" vertical="center"/>
    </xf>
    <xf numFmtId="0" fontId="46" fillId="9" borderId="22" xfId="0" applyFont="1" applyFill="1" applyBorder="1" applyAlignment="1">
      <alignment horizontal="center"/>
    </xf>
    <xf numFmtId="0" fontId="89" fillId="9" borderId="22" xfId="0" applyFont="1" applyFill="1" applyBorder="1" applyAlignment="1">
      <alignment horizontal="center" vertical="center" wrapText="1"/>
    </xf>
    <xf numFmtId="0" fontId="25" fillId="9" borderId="0" xfId="102" applyFont="1" applyFill="1" applyAlignment="1">
      <alignment horizontal="center" vertical="center"/>
    </xf>
    <xf numFmtId="166" fontId="62" fillId="0" borderId="0" xfId="0" applyNumberFormat="1" applyFont="1" applyAlignment="1">
      <alignment horizontal="right" vertical="center" wrapText="1"/>
    </xf>
    <xf numFmtId="0" fontId="47" fillId="0" borderId="24" xfId="103" applyFont="1" applyAlignment="1">
      <alignment horizontal="center" vertical="center"/>
    </xf>
    <xf numFmtId="0" fontId="105" fillId="0" borderId="24" xfId="103"/>
    <xf numFmtId="0" fontId="97" fillId="0" borderId="24" xfId="103" applyFont="1" applyAlignment="1">
      <alignment horizontal="center" vertical="center" wrapText="1"/>
    </xf>
    <xf numFmtId="4" fontId="47" fillId="0" borderId="24" xfId="103" applyNumberFormat="1" applyFont="1" applyAlignment="1">
      <alignment horizontal="right"/>
    </xf>
    <xf numFmtId="164" fontId="24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left" vertical="center"/>
    </xf>
    <xf numFmtId="164" fontId="34" fillId="0" borderId="0" xfId="0" applyNumberFormat="1" applyFont="1" applyAlignment="1">
      <alignment horizontal="center" vertical="center"/>
    </xf>
    <xf numFmtId="4" fontId="92" fillId="0" borderId="24" xfId="103" applyNumberFormat="1" applyFont="1" applyAlignment="1">
      <alignment horizontal="right"/>
    </xf>
    <xf numFmtId="9" fontId="92" fillId="0" borderId="24" xfId="103" applyNumberFormat="1" applyFont="1" applyAlignment="1">
      <alignment horizontal="right"/>
    </xf>
    <xf numFmtId="164" fontId="21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64" fontId="33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left" vertical="center" indent="2"/>
    </xf>
    <xf numFmtId="164" fontId="44" fillId="0" borderId="0" xfId="0" applyNumberFormat="1" applyFont="1" applyAlignment="1">
      <alignment horizontal="right" vertical="center"/>
    </xf>
    <xf numFmtId="164" fontId="50" fillId="0" borderId="0" xfId="0" applyNumberFormat="1" applyFont="1" applyAlignment="1">
      <alignment horizontal="center" vertical="center"/>
    </xf>
    <xf numFmtId="164" fontId="21" fillId="6" borderId="0" xfId="0" applyNumberFormat="1" applyFont="1" applyFill="1" applyAlignment="1">
      <alignment horizontal="right" vertical="center"/>
    </xf>
    <xf numFmtId="164" fontId="34" fillId="6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right" vertical="center"/>
    </xf>
    <xf numFmtId="164" fontId="33" fillId="6" borderId="0" xfId="0" applyNumberFormat="1" applyFont="1" applyFill="1" applyAlignment="1">
      <alignment horizontal="center" vertical="center"/>
    </xf>
    <xf numFmtId="164" fontId="44" fillId="6" borderId="0" xfId="0" applyNumberFormat="1" applyFont="1" applyFill="1" applyAlignment="1">
      <alignment horizontal="right" vertical="center"/>
    </xf>
    <xf numFmtId="164" fontId="50" fillId="6" borderId="0" xfId="0" applyNumberFormat="1" applyFont="1" applyFill="1" applyAlignment="1">
      <alignment horizontal="center" vertical="center"/>
    </xf>
    <xf numFmtId="164" fontId="33" fillId="0" borderId="0" xfId="0" applyNumberFormat="1" applyFont="1" applyAlignment="1">
      <alignment horizontal="right" vertical="center"/>
    </xf>
    <xf numFmtId="164" fontId="50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 wrapText="1"/>
    </xf>
    <xf numFmtId="164" fontId="21" fillId="10" borderId="0" xfId="0" applyNumberFormat="1" applyFont="1" applyFill="1" applyAlignment="1">
      <alignment horizontal="right" vertical="center"/>
    </xf>
    <xf numFmtId="164" fontId="18" fillId="10" borderId="0" xfId="0" applyNumberFormat="1" applyFont="1" applyFill="1" applyAlignment="1">
      <alignment horizontal="right" vertical="center"/>
    </xf>
    <xf numFmtId="164" fontId="44" fillId="10" borderId="0" xfId="0" applyNumberFormat="1" applyFont="1" applyFill="1" applyAlignment="1">
      <alignment horizontal="right" vertical="center"/>
    </xf>
    <xf numFmtId="164" fontId="30" fillId="0" borderId="0" xfId="0" applyNumberFormat="1" applyFont="1" applyAlignment="1">
      <alignment horizontal="right" vertical="center"/>
    </xf>
    <xf numFmtId="164" fontId="34" fillId="0" borderId="0" xfId="0" applyNumberFormat="1" applyFont="1" applyAlignment="1">
      <alignment horizontal="right" vertical="center"/>
    </xf>
    <xf numFmtId="164" fontId="34" fillId="8" borderId="0" xfId="0" applyNumberFormat="1" applyFont="1" applyFill="1" applyAlignment="1">
      <alignment vertical="center" wrapText="1"/>
    </xf>
    <xf numFmtId="164" fontId="34" fillId="0" borderId="0" xfId="0" applyNumberFormat="1" applyFont="1" applyAlignment="1">
      <alignment horizontal="left" vertical="center" indent="2"/>
    </xf>
    <xf numFmtId="164" fontId="39" fillId="0" borderId="0" xfId="0" applyNumberFormat="1" applyFont="1" applyAlignment="1">
      <alignment vertical="center"/>
    </xf>
    <xf numFmtId="164" fontId="21" fillId="10" borderId="0" xfId="0" applyNumberFormat="1" applyFont="1" applyFill="1" applyAlignment="1">
      <alignment horizontal="left" vertical="center" indent="2"/>
    </xf>
    <xf numFmtId="164" fontId="21" fillId="0" borderId="0" xfId="0" applyNumberFormat="1" applyFont="1" applyAlignment="1">
      <alignment horizontal="center" vertical="center"/>
    </xf>
    <xf numFmtId="167" fontId="25" fillId="0" borderId="0" xfId="102" applyNumberFormat="1" applyFont="1" applyAlignment="1">
      <alignment horizontal="center" vertical="center" wrapText="1"/>
    </xf>
    <xf numFmtId="164" fontId="31" fillId="0" borderId="0" xfId="102" applyNumberFormat="1" applyFont="1" applyAlignment="1">
      <alignment horizontal="left" vertical="center" indent="4"/>
    </xf>
    <xf numFmtId="164" fontId="31" fillId="0" borderId="0" xfId="102" applyNumberFormat="1" applyFont="1" applyAlignment="1">
      <alignment horizontal="left" vertical="center" wrapText="1" indent="4"/>
    </xf>
    <xf numFmtId="164" fontId="31" fillId="0" borderId="0" xfId="102" applyNumberFormat="1" applyFont="1" applyAlignment="1">
      <alignment horizontal="left" vertical="center" indent="6"/>
    </xf>
    <xf numFmtId="164" fontId="25" fillId="0" borderId="0" xfId="0" applyNumberFormat="1" applyFont="1" applyAlignment="1">
      <alignment horizontal="center" vertical="center"/>
    </xf>
    <xf numFmtId="165" fontId="49" fillId="0" borderId="0" xfId="0" applyNumberFormat="1" applyFont="1" applyAlignment="1">
      <alignment horizontal="right" vertical="center"/>
    </xf>
    <xf numFmtId="166" fontId="47" fillId="0" borderId="0" xfId="0" applyNumberFormat="1" applyFont="1"/>
    <xf numFmtId="164" fontId="27" fillId="0" borderId="8" xfId="0" applyNumberFormat="1" applyFont="1" applyBorder="1" applyAlignment="1">
      <alignment horizontal="center" vertical="center"/>
    </xf>
    <xf numFmtId="164" fontId="25" fillId="0" borderId="8" xfId="0" applyNumberFormat="1" applyFont="1" applyBorder="1" applyAlignment="1">
      <alignment horizontal="center" vertical="center"/>
    </xf>
    <xf numFmtId="166" fontId="62" fillId="0" borderId="24" xfId="103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4" fontId="39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70" fillId="0" borderId="0" xfId="0" applyNumberFormat="1" applyFont="1" applyAlignment="1">
      <alignment horizontal="right"/>
    </xf>
    <xf numFmtId="164" fontId="25" fillId="0" borderId="8" xfId="0" applyNumberFormat="1" applyFont="1" applyBorder="1" applyAlignment="1">
      <alignment horizontal="center"/>
    </xf>
    <xf numFmtId="164" fontId="25" fillId="0" borderId="11" xfId="0" applyNumberFormat="1" applyFont="1" applyBorder="1" applyAlignment="1">
      <alignment horizontal="center"/>
    </xf>
    <xf numFmtId="165" fontId="48" fillId="0" borderId="0" xfId="0" applyNumberFormat="1" applyFont="1" applyAlignment="1">
      <alignment horizontal="center" vertical="center"/>
    </xf>
    <xf numFmtId="165" fontId="46" fillId="0" borderId="0" xfId="0" applyNumberFormat="1" applyFont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164" fontId="61" fillId="0" borderId="8" xfId="0" applyNumberFormat="1" applyFont="1" applyBorder="1" applyAlignment="1">
      <alignment horizontal="center" vertical="center"/>
    </xf>
    <xf numFmtId="164" fontId="25" fillId="0" borderId="9" xfId="0" applyNumberFormat="1" applyFont="1" applyBorder="1" applyAlignment="1">
      <alignment horizontal="center" vertical="center"/>
    </xf>
    <xf numFmtId="164" fontId="27" fillId="0" borderId="9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/>
    </xf>
    <xf numFmtId="164" fontId="25" fillId="0" borderId="1" xfId="0" applyNumberFormat="1" applyFont="1" applyBorder="1" applyAlignment="1">
      <alignment horizontal="center" vertical="center"/>
    </xf>
    <xf numFmtId="164" fontId="61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5" fontId="99" fillId="0" borderId="0" xfId="0" applyNumberFormat="1" applyFont="1" applyAlignment="1">
      <alignment vertical="center"/>
    </xf>
    <xf numFmtId="164" fontId="31" fillId="0" borderId="8" xfId="0" applyNumberFormat="1" applyFont="1" applyBorder="1" applyAlignment="1">
      <alignment horizontal="center" vertical="center"/>
    </xf>
    <xf numFmtId="0" fontId="0" fillId="0" borderId="0" xfId="0"/>
    <xf numFmtId="0" fontId="0" fillId="0" borderId="26" xfId="0" applyBorder="1"/>
    <xf numFmtId="49" fontId="34" fillId="0" borderId="0" xfId="0" applyNumberFormat="1" applyFont="1" applyAlignment="1">
      <alignment horizontal="left" vertical="center"/>
    </xf>
    <xf numFmtId="0" fontId="62" fillId="0" borderId="24" xfId="103" applyFont="1" applyAlignment="1">
      <alignment horizontal="center" vertical="center" wrapText="1"/>
    </xf>
    <xf numFmtId="0" fontId="0" fillId="0" borderId="25" xfId="0" applyBorder="1"/>
    <xf numFmtId="0" fontId="93" fillId="0" borderId="24" xfId="103" applyFont="1" applyAlignment="1">
      <alignment horizontal="center" vertical="center" wrapText="1"/>
    </xf>
    <xf numFmtId="0" fontId="0" fillId="0" borderId="4" xfId="0" applyBorder="1"/>
    <xf numFmtId="0" fontId="47" fillId="0" borderId="23" xfId="0" applyFont="1" applyBorder="1" applyAlignment="1">
      <alignment horizontal="center" vertical="center" wrapText="1"/>
    </xf>
    <xf numFmtId="0" fontId="0" fillId="0" borderId="17" xfId="0" applyBorder="1"/>
    <xf numFmtId="0" fontId="3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8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0" fontId="34" fillId="0" borderId="18" xfId="0" applyFont="1" applyBorder="1" applyAlignment="1">
      <alignment horizontal="center" vertical="center" wrapText="1"/>
    </xf>
    <xf numFmtId="0" fontId="0" fillId="0" borderId="8" xfId="0" applyBorder="1"/>
    <xf numFmtId="0" fontId="21" fillId="0" borderId="0" xfId="0" applyFont="1" applyAlignment="1">
      <alignment horizontal="left" vertical="center" wrapText="1"/>
    </xf>
    <xf numFmtId="49" fontId="98" fillId="0" borderId="0" xfId="0" applyNumberFormat="1" applyFont="1" applyAlignment="1">
      <alignment horizontal="center" vertical="center"/>
    </xf>
    <xf numFmtId="0" fontId="0" fillId="0" borderId="0" xfId="0"/>
    <xf numFmtId="0" fontId="47" fillId="0" borderId="18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50" fillId="0" borderId="0" xfId="0" applyFont="1" applyAlignment="1">
      <alignment horizontal="left" vertical="center" wrapText="1"/>
    </xf>
    <xf numFmtId="0" fontId="25" fillId="0" borderId="0" xfId="102" applyFont="1" applyAlignment="1">
      <alignment horizontal="left" vertical="center" wrapText="1" indent="2"/>
    </xf>
    <xf numFmtId="0" fontId="27" fillId="0" borderId="0" xfId="102" applyFont="1" applyAlignment="1">
      <alignment horizontal="left" vertical="center" wrapText="1"/>
    </xf>
    <xf numFmtId="0" fontId="25" fillId="0" borderId="0" xfId="102" applyFont="1" applyAlignment="1">
      <alignment horizontal="left" vertical="center" indent="6"/>
    </xf>
    <xf numFmtId="0" fontId="36" fillId="0" borderId="0" xfId="0" applyFont="1" applyAlignment="1">
      <alignment horizontal="left" vertical="center" wrapText="1" indent="2"/>
    </xf>
    <xf numFmtId="49" fontId="47" fillId="0" borderId="0" xfId="102" applyNumberFormat="1" applyFont="1" applyAlignment="1">
      <alignment horizontal="left" vertical="center"/>
    </xf>
    <xf numFmtId="0" fontId="47" fillId="0" borderId="0" xfId="0" applyFont="1" applyAlignment="1">
      <alignment horizontal="left" vertical="center" wrapText="1" indent="1"/>
    </xf>
    <xf numFmtId="0" fontId="27" fillId="0" borderId="23" xfId="102" applyFont="1" applyBorder="1" applyAlignment="1">
      <alignment horizontal="center" vertical="center" wrapText="1"/>
    </xf>
    <xf numFmtId="49" fontId="47" fillId="0" borderId="22" xfId="102" applyNumberFormat="1" applyFont="1" applyBorder="1" applyAlignment="1">
      <alignment horizontal="center" vertical="center"/>
    </xf>
    <xf numFmtId="0" fontId="27" fillId="0" borderId="0" xfId="102" applyFont="1" applyAlignment="1">
      <alignment horizontal="left" vertical="center" wrapText="1" indent="1"/>
    </xf>
    <xf numFmtId="49" fontId="27" fillId="0" borderId="0" xfId="102" applyNumberFormat="1" applyFont="1" applyAlignment="1">
      <alignment horizontal="center" vertical="center"/>
    </xf>
    <xf numFmtId="0" fontId="27" fillId="0" borderId="0" xfId="102" applyFont="1" applyAlignment="1">
      <alignment horizontal="left" vertical="center"/>
    </xf>
    <xf numFmtId="0" fontId="27" fillId="0" borderId="23" xfId="102" applyFont="1" applyBorder="1" applyAlignment="1">
      <alignment horizontal="center" vertical="center"/>
    </xf>
    <xf numFmtId="0" fontId="46" fillId="0" borderId="0" xfId="0" applyFont="1" applyAlignment="1">
      <alignment horizontal="left" vertical="center" wrapText="1" indent="2"/>
    </xf>
    <xf numFmtId="0" fontId="25" fillId="0" borderId="8" xfId="0" applyFont="1" applyBorder="1" applyAlignment="1">
      <alignment horizontal="left" vertical="center" wrapText="1" indent="2"/>
    </xf>
    <xf numFmtId="0" fontId="47" fillId="0" borderId="8" xfId="0" applyFont="1" applyBorder="1" applyAlignment="1">
      <alignment horizontal="left" vertical="center" wrapText="1" indent="1"/>
    </xf>
    <xf numFmtId="0" fontId="27" fillId="0" borderId="8" xfId="0" applyFont="1" applyBorder="1" applyAlignment="1">
      <alignment horizontal="left" vertical="center" wrapText="1" indent="1"/>
    </xf>
    <xf numFmtId="0" fontId="46" fillId="0" borderId="18" xfId="0" applyFont="1" applyBorder="1" applyAlignment="1">
      <alignment horizontal="center" vertical="center"/>
    </xf>
    <xf numFmtId="0" fontId="90" fillId="0" borderId="8" xfId="0" applyFont="1" applyBorder="1" applyAlignment="1">
      <alignment horizontal="left" vertical="center" wrapText="1" indent="3"/>
    </xf>
    <xf numFmtId="0" fontId="37" fillId="0" borderId="0" xfId="0" applyFont="1" applyAlignment="1">
      <alignment horizontal="center" vertical="center" wrapText="1"/>
    </xf>
    <xf numFmtId="0" fontId="31" fillId="0" borderId="0" xfId="0" applyFont="1"/>
    <xf numFmtId="0" fontId="98" fillId="0" borderId="0" xfId="0" applyFont="1" applyAlignment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49" fontId="27" fillId="0" borderId="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49" fontId="25" fillId="0" borderId="8" xfId="0" applyNumberFormat="1" applyFont="1" applyBorder="1" applyAlignment="1">
      <alignment horizontal="center" vertical="center"/>
    </xf>
    <xf numFmtId="49" fontId="46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left" vertical="center" wrapText="1" indent="4"/>
    </xf>
    <xf numFmtId="0" fontId="18" fillId="0" borderId="11" xfId="0" applyFont="1" applyBorder="1" applyAlignment="1">
      <alignment horizontal="center" vertical="center"/>
    </xf>
    <xf numFmtId="0" fontId="18" fillId="0" borderId="8" xfId="0" quotePrefix="1" applyFont="1" applyBorder="1" applyAlignment="1">
      <alignment horizontal="left" vertical="center" wrapText="1" indent="2"/>
    </xf>
    <xf numFmtId="0" fontId="44" fillId="0" borderId="0" xfId="0" applyFont="1" applyAlignment="1">
      <alignment horizontal="center" vertical="center"/>
    </xf>
    <xf numFmtId="0" fontId="67" fillId="0" borderId="0" xfId="0" applyFont="1"/>
    <xf numFmtId="0" fontId="21" fillId="0" borderId="8" xfId="0" applyFont="1" applyBorder="1" applyAlignment="1">
      <alignment horizontal="left" vertical="center" wrapText="1" indent="1"/>
    </xf>
    <xf numFmtId="0" fontId="44" fillId="0" borderId="8" xfId="0" quotePrefix="1" applyFont="1" applyBorder="1" applyAlignment="1">
      <alignment horizontal="left" vertical="center" wrapText="1" indent="2"/>
    </xf>
    <xf numFmtId="0" fontId="21" fillId="0" borderId="11" xfId="0" applyFont="1" applyBorder="1" applyAlignment="1">
      <alignment horizontal="center" vertical="center"/>
    </xf>
    <xf numFmtId="0" fontId="44" fillId="0" borderId="8" xfId="0" quotePrefix="1" applyFont="1" applyBorder="1" applyAlignment="1">
      <alignment horizontal="left" vertical="center" wrapText="1" indent="3"/>
    </xf>
    <xf numFmtId="0" fontId="44" fillId="0" borderId="8" xfId="0" applyFont="1" applyBorder="1" applyAlignment="1">
      <alignment horizontal="left" vertical="center" wrapText="1" indent="2"/>
    </xf>
    <xf numFmtId="0" fontId="21" fillId="0" borderId="8" xfId="0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8" fillId="0" borderId="8" xfId="0" quotePrefix="1" applyFont="1" applyBorder="1" applyAlignment="1">
      <alignment horizontal="left" vertical="center" wrapText="1" indent="4"/>
    </xf>
    <xf numFmtId="0" fontId="21" fillId="0" borderId="8" xfId="0" quotePrefix="1" applyFont="1" applyBorder="1" applyAlignment="1">
      <alignment horizontal="left" vertical="center" wrapText="1" indent="1"/>
    </xf>
    <xf numFmtId="0" fontId="39" fillId="0" borderId="8" xfId="0" applyFont="1" applyBorder="1" applyAlignment="1">
      <alignment horizontal="left" vertical="center" wrapText="1" indent="1"/>
    </xf>
    <xf numFmtId="0" fontId="21" fillId="0" borderId="11" xfId="0" quotePrefix="1" applyFont="1" applyBorder="1" applyAlignment="1">
      <alignment horizontal="center" vertical="center" wrapText="1"/>
    </xf>
    <xf numFmtId="0" fontId="39" fillId="0" borderId="8" xfId="0" quotePrefix="1" applyFont="1" applyBorder="1" applyAlignment="1">
      <alignment horizontal="left" vertical="center" wrapText="1" indent="1"/>
    </xf>
    <xf numFmtId="0" fontId="18" fillId="0" borderId="11" xfId="0" quotePrefix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 indent="2"/>
    </xf>
    <xf numFmtId="0" fontId="44" fillId="0" borderId="8" xfId="0" quotePrefix="1" applyFont="1" applyBorder="1" applyAlignment="1">
      <alignment horizontal="left" vertical="center" wrapText="1" indent="8"/>
    </xf>
    <xf numFmtId="0" fontId="16" fillId="0" borderId="18" xfId="0" applyFont="1" applyBorder="1" applyAlignment="1">
      <alignment horizontal="center" vertical="center" wrapText="1"/>
    </xf>
    <xf numFmtId="0" fontId="21" fillId="0" borderId="8" xfId="0" quotePrefix="1" applyFont="1" applyBorder="1" applyAlignment="1">
      <alignment horizontal="left" vertical="center" wrapText="1" indent="2"/>
    </xf>
    <xf numFmtId="0" fontId="3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left" vertical="center" wrapText="1" indent="2"/>
    </xf>
    <xf numFmtId="0" fontId="44" fillId="0" borderId="8" xfId="0" quotePrefix="1" applyFont="1" applyBorder="1" applyAlignment="1">
      <alignment horizontal="left" vertical="center" wrapText="1" indent="7"/>
    </xf>
    <xf numFmtId="0" fontId="44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 indent="6"/>
    </xf>
    <xf numFmtId="0" fontId="31" fillId="0" borderId="8" xfId="0" applyFont="1" applyBorder="1" applyAlignment="1">
      <alignment horizontal="left" vertical="center" wrapText="1" indent="2"/>
    </xf>
    <xf numFmtId="0" fontId="59" fillId="0" borderId="0" xfId="0" applyFont="1" applyAlignment="1">
      <alignment horizontal="left" wrapText="1"/>
    </xf>
    <xf numFmtId="0" fontId="25" fillId="0" borderId="0" xfId="0" applyFont="1"/>
    <xf numFmtId="0" fontId="31" fillId="0" borderId="8" xfId="0" applyFont="1" applyBorder="1" applyAlignment="1">
      <alignment horizontal="left" vertical="center" indent="2"/>
    </xf>
    <xf numFmtId="49" fontId="47" fillId="0" borderId="8" xfId="0" applyNumberFormat="1" applyFont="1" applyBorder="1" applyAlignment="1">
      <alignment horizontal="center" vertical="center"/>
    </xf>
    <xf numFmtId="165" fontId="98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46" fillId="0" borderId="18" xfId="0" applyFont="1" applyBorder="1" applyAlignment="1">
      <alignment horizontal="center" vertical="center" wrapText="1"/>
    </xf>
    <xf numFmtId="49" fontId="46" fillId="0" borderId="8" xfId="0" applyNumberFormat="1" applyFont="1" applyBorder="1" applyAlignment="1">
      <alignment horizontal="center" vertical="center" wrapText="1"/>
    </xf>
    <xf numFmtId="0" fontId="36" fillId="0" borderId="0" xfId="0" applyFont="1"/>
    <xf numFmtId="0" fontId="46" fillId="0" borderId="8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2"/>
    </xf>
    <xf numFmtId="0" fontId="47" fillId="0" borderId="11" xfId="0" applyFont="1" applyBorder="1" applyAlignment="1">
      <alignment horizontal="left" vertical="center" wrapText="1" indent="1"/>
    </xf>
    <xf numFmtId="0" fontId="62" fillId="0" borderId="11" xfId="0" applyFont="1" applyBorder="1" applyAlignment="1">
      <alignment horizontal="left" vertical="center" wrapText="1" indent="2"/>
    </xf>
    <xf numFmtId="0" fontId="36" fillId="0" borderId="8" xfId="0" applyFont="1" applyBorder="1" applyAlignment="1">
      <alignment horizontal="left" vertical="center" wrapText="1" indent="2"/>
    </xf>
    <xf numFmtId="0" fontId="46" fillId="0" borderId="8" xfId="0" applyFont="1" applyBorder="1" applyAlignment="1">
      <alignment horizontal="left" vertical="center" wrapText="1" indent="2"/>
    </xf>
    <xf numFmtId="0" fontId="99" fillId="0" borderId="0" xfId="0" applyFont="1" applyAlignment="1">
      <alignment horizontal="center" vertical="center"/>
    </xf>
    <xf numFmtId="0" fontId="90" fillId="0" borderId="17" xfId="0" applyFont="1" applyBorder="1" applyAlignment="1">
      <alignment horizontal="center" vertical="center"/>
    </xf>
    <xf numFmtId="0" fontId="90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12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 indent="2"/>
    </xf>
    <xf numFmtId="0" fontId="27" fillId="0" borderId="0" xfId="0" applyFont="1" applyAlignment="1">
      <alignment horizontal="left" vertical="center" wrapText="1" indent="1"/>
    </xf>
    <xf numFmtId="0" fontId="46" fillId="0" borderId="0" xfId="0" quotePrefix="1" applyFont="1" applyAlignment="1">
      <alignment horizontal="left" vertical="center" wrapText="1"/>
    </xf>
    <xf numFmtId="0" fontId="25" fillId="0" borderId="18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49" fontId="47" fillId="0" borderId="4" xfId="0" applyNumberFormat="1" applyFont="1" applyBorder="1" applyAlignment="1">
      <alignment horizontal="center" vertical="center"/>
    </xf>
    <xf numFmtId="0" fontId="47" fillId="0" borderId="4" xfId="0" applyFont="1" applyBorder="1" applyAlignment="1">
      <alignment horizontal="left" vertical="center" wrapText="1" indent="2"/>
    </xf>
    <xf numFmtId="0" fontId="47" fillId="0" borderId="8" xfId="0" applyFont="1" applyBorder="1" applyAlignment="1">
      <alignment horizontal="left" vertical="center" wrapText="1"/>
    </xf>
    <xf numFmtId="0" fontId="104" fillId="0" borderId="0" xfId="0" applyFont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61" fillId="0" borderId="8" xfId="0" applyFont="1" applyBorder="1" applyAlignment="1">
      <alignment horizontal="left" vertical="center" wrapText="1" indent="1"/>
    </xf>
    <xf numFmtId="0" fontId="46" fillId="0" borderId="12" xfId="0" applyFont="1" applyBorder="1" applyAlignment="1">
      <alignment horizontal="center" vertical="center" wrapText="1"/>
    </xf>
    <xf numFmtId="0" fontId="98" fillId="0" borderId="0" xfId="0" applyFont="1" applyAlignment="1">
      <alignment horizontal="center"/>
    </xf>
    <xf numFmtId="0" fontId="36" fillId="0" borderId="8" xfId="0" applyFont="1" applyBorder="1" applyAlignment="1">
      <alignment horizontal="left" vertical="center" wrapText="1" indent="3"/>
    </xf>
    <xf numFmtId="0" fontId="46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left" vertical="center" wrapText="1" indent="2"/>
    </xf>
    <xf numFmtId="0" fontId="62" fillId="0" borderId="8" xfId="0" applyFont="1" applyBorder="1" applyAlignment="1">
      <alignment horizontal="left" vertical="center" wrapText="1" indent="2"/>
    </xf>
    <xf numFmtId="0" fontId="46" fillId="0" borderId="0" xfId="0" applyFont="1" applyAlignment="1">
      <alignment horizontal="center" vertical="center"/>
    </xf>
    <xf numFmtId="0" fontId="96" fillId="0" borderId="17" xfId="0" applyFont="1" applyBorder="1" applyAlignment="1">
      <alignment horizontal="left" vertical="center" wrapText="1" indent="2"/>
    </xf>
    <xf numFmtId="0" fontId="96" fillId="0" borderId="8" xfId="0" applyFont="1" applyBorder="1" applyAlignment="1">
      <alignment horizontal="left" vertical="center" wrapText="1" indent="2"/>
    </xf>
    <xf numFmtId="0" fontId="46" fillId="0" borderId="17" xfId="0" applyFont="1" applyBorder="1" applyAlignment="1">
      <alignment horizontal="left" vertical="center" wrapText="1" indent="2"/>
    </xf>
    <xf numFmtId="0" fontId="46" fillId="0" borderId="23" xfId="0" applyFont="1" applyBorder="1" applyAlignment="1">
      <alignment horizontal="center" vertical="center"/>
    </xf>
    <xf numFmtId="165" fontId="99" fillId="0" borderId="0" xfId="0" applyNumberFormat="1" applyFont="1" applyAlignment="1">
      <alignment horizontal="center" vertical="center"/>
    </xf>
    <xf numFmtId="0" fontId="25" fillId="0" borderId="9" xfId="0" quotePrefix="1" applyFont="1" applyBorder="1" applyAlignment="1">
      <alignment horizontal="left" vertical="center" wrapText="1" indent="2"/>
    </xf>
    <xf numFmtId="0" fontId="31" fillId="0" borderId="9" xfId="0" applyFont="1" applyBorder="1" applyAlignment="1">
      <alignment horizontal="left" vertical="center" wrapText="1" indent="2"/>
    </xf>
    <xf numFmtId="0" fontId="25" fillId="0" borderId="8" xfId="0" quotePrefix="1" applyFont="1" applyBorder="1" applyAlignment="1">
      <alignment horizontal="left" vertical="center" wrapText="1" indent="4"/>
    </xf>
    <xf numFmtId="49" fontId="62" fillId="0" borderId="8" xfId="0" applyNumberFormat="1" applyFont="1" applyBorder="1" applyAlignment="1">
      <alignment horizontal="center" vertical="center"/>
    </xf>
    <xf numFmtId="0" fontId="27" fillId="0" borderId="13" xfId="0" quotePrefix="1" applyFont="1" applyBorder="1" applyAlignment="1">
      <alignment horizontal="left" vertical="center" wrapText="1" indent="1"/>
    </xf>
    <xf numFmtId="0" fontId="31" fillId="0" borderId="8" xfId="0" quotePrefix="1" applyFont="1" applyBorder="1" applyAlignment="1">
      <alignment horizontal="left" vertical="center" wrapText="1" indent="2"/>
    </xf>
    <xf numFmtId="0" fontId="27" fillId="0" borderId="8" xfId="0" quotePrefix="1" applyFont="1" applyBorder="1" applyAlignment="1">
      <alignment horizontal="left" vertical="center" wrapText="1" indent="2"/>
    </xf>
    <xf numFmtId="0" fontId="61" fillId="0" borderId="4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27" fillId="0" borderId="8" xfId="0" quotePrefix="1" applyFont="1" applyBorder="1" applyAlignment="1">
      <alignment horizontal="left" vertical="center" wrapText="1" indent="3"/>
    </xf>
    <xf numFmtId="0" fontId="25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center" indent="3"/>
    </xf>
    <xf numFmtId="0" fontId="27" fillId="0" borderId="8" xfId="0" applyFont="1" applyBorder="1" applyAlignment="1">
      <alignment horizontal="left" vertical="center" wrapText="1" indent="2"/>
    </xf>
    <xf numFmtId="0" fontId="46" fillId="0" borderId="8" xfId="0" applyFont="1" applyBorder="1" applyAlignment="1">
      <alignment horizontal="left" vertical="center" wrapText="1" indent="5"/>
    </xf>
    <xf numFmtId="0" fontId="46" fillId="0" borderId="8" xfId="0" applyFont="1" applyBorder="1" applyAlignment="1">
      <alignment horizontal="left" vertical="center" wrapText="1" indent="3"/>
    </xf>
    <xf numFmtId="0" fontId="25" fillId="0" borderId="8" xfId="0" applyFont="1" applyBorder="1" applyAlignment="1">
      <alignment horizontal="left" vertical="center" wrapText="1" indent="7"/>
    </xf>
    <xf numFmtId="0" fontId="50" fillId="0" borderId="8" xfId="0" applyFont="1" applyBorder="1" applyAlignment="1">
      <alignment horizontal="left" vertical="center" wrapText="1" indent="2"/>
    </xf>
    <xf numFmtId="0" fontId="25" fillId="0" borderId="8" xfId="0" applyFont="1" applyBorder="1" applyAlignment="1">
      <alignment horizontal="left" vertical="center" wrapText="1" indent="5"/>
    </xf>
    <xf numFmtId="0" fontId="25" fillId="0" borderId="8" xfId="0" applyFont="1" applyBorder="1" applyAlignment="1">
      <alignment horizontal="left" vertical="center" wrapText="1" indent="6"/>
    </xf>
    <xf numFmtId="0" fontId="46" fillId="0" borderId="21" xfId="0" applyFont="1" applyBorder="1" applyAlignment="1">
      <alignment horizontal="center" vertical="center"/>
    </xf>
    <xf numFmtId="0" fontId="37" fillId="5" borderId="18" xfId="0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0" fontId="37" fillId="5" borderId="11" xfId="0" applyFont="1" applyFill="1" applyBorder="1" applyAlignment="1">
      <alignment horizontal="center" vertical="center" wrapText="1"/>
    </xf>
  </cellXfs>
  <cellStyles count="104">
    <cellStyle name=" 1" xfId="1"/>
    <cellStyle name=" 10" xfId="2"/>
    <cellStyle name=" 11" xfId="3"/>
    <cellStyle name=" 12" xfId="4"/>
    <cellStyle name=" 13" xfId="5"/>
    <cellStyle name=" 14" xfId="6"/>
    <cellStyle name=" 15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_71-ГАЗ УЭВП на 2011 год " xfId="16"/>
    <cellStyle name="_Column1_314 form " xfId="17"/>
    <cellStyle name="_PERSONAL_71-ГАЗ УЭВП на 2011 год " xfId="18"/>
    <cellStyle name="_PERSONAL_ф МСЧ Отчет 1 КВАРТАЛ 2009г " xfId="19"/>
    <cellStyle name="_Row1_314 form " xfId="20"/>
    <cellStyle name="_Uslugi_REU_71-ГАЗ УЭВП на 2011 год " xfId="21"/>
    <cellStyle name="_Исполнение сметы_71-ГАЗ УЭВП на 2011 год " xfId="22"/>
    <cellStyle name="_Исполнение сметы_ТЭП " xfId="23"/>
    <cellStyle name="_Остатки ОАО &quot;ЛГОК&quot; " xfId="24"/>
    <cellStyle name="_Отчет о техн.эконом.показателях " xfId="25"/>
    <cellStyle name="_Отчет_Услуги_(приложение_9)(2)_71-ГАЗ УЭВП на 2011 год " xfId="26"/>
    <cellStyle name="_пл IVкв комплект МГОК 06.10.06 " xfId="27"/>
    <cellStyle name="_Приложение 7_71-ГАЗ УЭВП на 2011 год " xfId="28"/>
    <cellStyle name="_Расчеты по введенным объектам на 2011 год январь 11 г " xfId="29"/>
    <cellStyle name="_РЭУ_январь_2008_71-ГАЗ УЭВП на 2011 год " xfId="30"/>
    <cellStyle name="_с 63 Печерский р-н " xfId="31"/>
    <cellStyle name="_Сводная_план_2007_01_25_филиалы (с 91 и 92 счетами)_71-ГАЗ УЭВП на 2011 год " xfId="32"/>
    <cellStyle name="_Сводная_план_2007_01_25_филиалы (с 91 и 92 счетами)_ф МСЧ Отчет 1 КВАРТАЛ 2009г " xfId="33"/>
    <cellStyle name="_Смета_собственных_затрат (приложение 1а)(1)_71-ГАЗ УЭВП на 2011 год " xfId="34"/>
    <cellStyle name="_Смета_собственных_затрат_(приложение_1а)(2)_71-ГАЗ УЭВП на 2011 год " xfId="35"/>
    <cellStyle name="_Смета_собственных_затрат_(приложение_1а)_71-ГАЗ УЭВП на 2011 год " xfId="36"/>
    <cellStyle name="_Сравнение(факторный)_Копия Смета и программа работ ГДШ на 2009 год_SAP R3_Бюджет АХО 2010 " xfId="37"/>
    <cellStyle name="_Сравнение(факторный)_Смета и программа работ СМНГ на 2009 год_SAP R3_верс на инфописьмах_Бюджет АХО 2010 " xfId="38"/>
    <cellStyle name="_Сравнение081107_Копия Смета и программа работ ГДШ на 2009 год_SAP R3_Бюджет АХО 2010 " xfId="39"/>
    <cellStyle name="_Сравнение081107_Смета и программа работ СМНГ на 2009 год_SAP R3_верс на инфописьмах_Бюджет АХО 2010 " xfId="40"/>
    <cellStyle name="_счет 91-за 1-ое полугодие 07г._71-ГАЗ УЭВП на 2011 год " xfId="41"/>
    <cellStyle name="_УА_Forma_planirovaniya_sobstvennykh_zatrat_71-ГАЗ УЭВП на 2011 год " xfId="42"/>
    <cellStyle name="_УА_Forma_planirovaniya_sobstvennykh_zatrat_ф МСЧ Отчет 1 КВАРТАЛ 2009г " xfId="43"/>
    <cellStyle name="_УГРиЛМ_смета собств.затрат_71-ГАЗ УЭВП на 2011 год " xfId="44"/>
    <cellStyle name="_УГРиЛМ_смета собств.затрат_ф МСЧ Отчет 1 КВАРТАЛ 2009г " xfId="45"/>
    <cellStyle name="_УНИПР_смета собств.затрат_71-ГАЗ УЭВП на 2011 год " xfId="46"/>
    <cellStyle name="_УНИПР_смета собств.затрат_ф МСЧ Отчет 1 КВАРТАЛ 2009г " xfId="47"/>
    <cellStyle name="_Услуги стор организаций в 2007г " xfId="48"/>
    <cellStyle name="_Формы для плана 2007_71-ГАЗ УЭВП на 2011 год " xfId="49"/>
    <cellStyle name="_Формы для плана 2007_ф МСЧ Отчет 1 КВАРТАЛ 2009г " xfId="50"/>
    <cellStyle name="A¨­￠￢￠O [0]_¨uoAa¨oCAu " xfId="51"/>
    <cellStyle name="A¨­￠￢￠O_¨uoAa¨oCAu " xfId="52"/>
    <cellStyle name="AeE­ [0]_¼oAa½CAu " xfId="53"/>
    <cellStyle name="ÅëÈ­ [0]_INQUIRY ¿µ¾÷ÃßÁø " xfId="54"/>
    <cellStyle name="AeE­ [0]_INQUIRY ¿μ¾÷AßAø " xfId="55"/>
    <cellStyle name="AeE­_¼oAa½CAu " xfId="56"/>
    <cellStyle name="ÅëÈ­_INQUIRY ¿µ¾÷ÃßÁø " xfId="57"/>
    <cellStyle name="AeE­_INQUIRY ¿μ¾÷AßAø " xfId="58"/>
    <cellStyle name="AeE¡ⓒ [0]_¨uoAa¨oCAu " xfId="59"/>
    <cellStyle name="AeE¡ⓒ_¨uoAa¨oCAu " xfId="60"/>
    <cellStyle name="AÞ¸¶ [0]_¼oAa½CAu " xfId="61"/>
    <cellStyle name="ÄÞ¸¶ [0]_INQUIRY ¿µ¾÷ÃßÁø " xfId="62"/>
    <cellStyle name="AÞ¸¶ [0]_INQUIRY ¿μ¾÷AßAø " xfId="63"/>
    <cellStyle name="AÞ¸¶_¼oAa½CAu " xfId="64"/>
    <cellStyle name="ÄÞ¸¶_INQUIRY ¿µ¾÷ÃßÁø " xfId="65"/>
    <cellStyle name="AÞ¸¶_INQUIRY ¿μ¾÷AßAø " xfId="66"/>
    <cellStyle name="C¡IA¨ª_¡ic¨u¡A¨￢I¨￢¡Æ AN¡Æe " xfId="67"/>
    <cellStyle name="Ç¥ÁØ_¿µ¾÷ÇöÈ² " xfId="68"/>
    <cellStyle name="C￥AØ_¿uº°A¸≫c½CAu_³≫ºI°eE¹´e AßA¤A÷AI " xfId="69"/>
    <cellStyle name="Ç¥ÁØ_»ç¾÷ºÎº° ÃÑ°è " xfId="70"/>
    <cellStyle name="C￥AØ_≫c¾÷ºIº° AN°e " xfId="71"/>
    <cellStyle name="Ç¥ÁØ_0N-HANDLING " xfId="72"/>
    <cellStyle name="C￥AØ_¼±AoAc°i_1_³≫ºI°eE¹´e AßA¤A÷AI " xfId="73"/>
    <cellStyle name="Ç¥ÁØ_5-1±¤°í " xfId="74"/>
    <cellStyle name="C￥AØ_5-1±¤°i _6RCB1 " xfId="75"/>
    <cellStyle name="Ç¥ÁØ_Áý°èÇ¥(2¿ù) " xfId="76"/>
    <cellStyle name="C￥AØ_CoAo¹yAI °A¾×¿ⓒ½A " xfId="77"/>
    <cellStyle name="Ç¥ÁØ_Sheet1_¿µ¾÷ÇöÈ² " xfId="78"/>
    <cellStyle name="Comma" xfId="79"/>
    <cellStyle name="Comma [0]" xfId="80"/>
    <cellStyle name="Comma_ SG&amp;A Bridge " xfId="81"/>
    <cellStyle name="Comma1" xfId="82"/>
    <cellStyle name="Comma2" xfId="83"/>
    <cellStyle name="Currency" xfId="84"/>
    <cellStyle name="Currency [0]" xfId="85"/>
    <cellStyle name="Currency_ SG&amp;A Bridge " xfId="86"/>
    <cellStyle name="CURRENCY2" xfId="87"/>
    <cellStyle name="Currency3" xfId="88"/>
    <cellStyle name="normal" xfId="89"/>
    <cellStyle name="Normal 2 2_Project Definition " xfId="90"/>
    <cellStyle name="Normal_ SG&amp;A Bridge " xfId="91"/>
    <cellStyle name="Normal1" xfId="92"/>
    <cellStyle name="Percent" xfId="93"/>
    <cellStyle name="RowLevel_1_Ф 24_25 (03_08)(ДОи ДЗОИ)-рабочая Ver 0 4 " xfId="94"/>
    <cellStyle name="user_custom_border" xfId="103"/>
    <cellStyle name="Денежный" xfId="99" builtinId="4" hidden="1"/>
    <cellStyle name="Денежный [0]" xfId="100" builtinId="7" hidden="1"/>
    <cellStyle name="Обычный" xfId="0" builtinId="0"/>
    <cellStyle name="Обычный 10 14" xfId="102"/>
    <cellStyle name="Процентный" xfId="101" builtinId="5" hidden="1"/>
    <cellStyle name="Финансовый" xfId="97" builtinId="3" hidden="1"/>
    <cellStyle name="Финансовый [0]" xfId="98" builtinId="6" hidden="1"/>
    <cellStyle name="콤마 [0]_ 견적기준 FLOW " xfId="95"/>
    <cellStyle name="콤마_ 견적기준 FLOW " xfId="96"/>
  </cellStyles>
  <dxfs count="85"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numFmt numFmtId="172" formatCode="\-"/>
    </dxf>
    <dxf>
      <font>
        <color rgb="FFC00000"/>
      </font>
    </dxf>
    <dxf>
      <font>
        <color rgb="FFC00000"/>
      </font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numFmt numFmtId="172" formatCode="\-"/>
    </dxf>
    <dxf>
      <font>
        <b/>
      </font>
      <numFmt numFmtId="172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12"/>
  <sheetViews>
    <sheetView workbookViewId="0"/>
  </sheetViews>
  <sheetFormatPr defaultRowHeight="15"/>
  <cols>
    <col min="1" max="1" width="28.85546875" style="618" customWidth="1"/>
    <col min="2" max="2" width="73.28515625" style="618" customWidth="1"/>
    <col min="3" max="3" width="9.140625" style="618" customWidth="1"/>
    <col min="4" max="16384" width="9.140625" style="618"/>
  </cols>
  <sheetData>
    <row r="1" spans="1:2" ht="18.75" customHeight="1">
      <c r="A1" s="393" t="s">
        <v>0</v>
      </c>
      <c r="B1" s="393" t="s">
        <v>1</v>
      </c>
    </row>
    <row r="2" spans="1:2" ht="18.75" customHeight="1">
      <c r="A2" s="745" t="s">
        <v>2</v>
      </c>
      <c r="B2" s="464">
        <v>1234567890.12345</v>
      </c>
    </row>
    <row r="3" spans="1:2" ht="18.75" customHeight="1">
      <c r="A3" s="745" t="s">
        <v>3</v>
      </c>
      <c r="B3" s="465">
        <v>1234567890.12345</v>
      </c>
    </row>
    <row r="4" spans="1:2">
      <c r="A4" s="745" t="s">
        <v>4</v>
      </c>
      <c r="B4" s="394" t="s">
        <v>5</v>
      </c>
    </row>
    <row r="5" spans="1:2" ht="18.75" customHeight="1">
      <c r="A5" s="745" t="s">
        <v>6</v>
      </c>
      <c r="B5" s="395" t="s">
        <v>5</v>
      </c>
    </row>
    <row r="6" spans="1:2">
      <c r="A6" s="745" t="s">
        <v>4948</v>
      </c>
      <c r="B6" s="467">
        <v>1234567890.12345</v>
      </c>
    </row>
    <row r="7" spans="1:2">
      <c r="A7" s="745" t="s">
        <v>7</v>
      </c>
      <c r="B7" s="746" t="s">
        <v>5</v>
      </c>
    </row>
    <row r="8" spans="1:2">
      <c r="A8" s="745" t="s">
        <v>8</v>
      </c>
      <c r="B8" s="466">
        <v>0.76</v>
      </c>
    </row>
    <row r="9" spans="1:2" ht="19.5">
      <c r="A9" s="745" t="s">
        <v>4949</v>
      </c>
      <c r="B9" s="409" t="s">
        <v>5</v>
      </c>
    </row>
    <row r="10" spans="1:2" ht="19.5" customHeight="1">
      <c r="A10" s="745" t="s">
        <v>4950</v>
      </c>
      <c r="B10" s="410" t="s">
        <v>5</v>
      </c>
    </row>
    <row r="11" spans="1:2" ht="19.5">
      <c r="A11" s="745" t="s">
        <v>9</v>
      </c>
      <c r="B11" s="679">
        <v>1234567890.12345</v>
      </c>
    </row>
    <row r="12" spans="1:2" ht="19.5" customHeight="1">
      <c r="A12" s="745" t="s">
        <v>10</v>
      </c>
      <c r="B12" s="745">
        <v>0</v>
      </c>
    </row>
  </sheetData>
  <conditionalFormatting sqref="B6">
    <cfRule type="cellIs" dxfId="84" priority="2" operator="lessThan">
      <formula>0</formula>
    </cfRule>
    <cfRule type="cellIs" dxfId="83" priority="3" operator="greaterThan">
      <formula>0</formula>
    </cfRule>
  </conditionalFormatting>
  <conditionalFormatting sqref="B6 B12">
    <cfRule type="cellIs" dxfId="82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92D050"/>
    <pageSetUpPr fitToPage="1"/>
  </sheetPr>
  <dimension ref="A3:BY1384"/>
  <sheetViews>
    <sheetView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J10" sqref="J10"/>
    </sheetView>
  </sheetViews>
  <sheetFormatPr defaultColWidth="25" defaultRowHeight="15.75" outlineLevelRow="1" outlineLevelCol="1"/>
  <cols>
    <col min="1" max="1" width="9.140625" style="618" hidden="1" customWidth="1" outlineLevel="1"/>
    <col min="2" max="2" width="9.42578125" style="591" customWidth="1" collapsed="1"/>
    <col min="3" max="3" width="66.28515625" style="596" customWidth="1"/>
    <col min="4" max="4" width="25.85546875" style="596" hidden="1" customWidth="1" outlineLevel="1"/>
    <col min="5" max="6" width="25" style="596" hidden="1" customWidth="1" outlineLevel="1"/>
    <col min="7" max="8" width="40.5703125" style="618" hidden="1" customWidth="1" outlineLevel="1"/>
    <col min="9" max="9" width="12.28515625" style="618" customWidth="1" collapsed="1"/>
    <col min="10" max="11" width="25" style="618" customWidth="1"/>
    <col min="12" max="13" width="15" style="618" customWidth="1"/>
    <col min="14" max="15" width="25" style="618" customWidth="1"/>
    <col min="16" max="17" width="15" style="618" customWidth="1"/>
    <col min="18" max="19" width="25" style="618" customWidth="1"/>
    <col min="20" max="21" width="15" style="618" customWidth="1"/>
    <col min="22" max="23" width="25" style="618" customWidth="1"/>
    <col min="24" max="25" width="15" style="618" customWidth="1"/>
    <col min="26" max="27" width="25" style="618" customWidth="1"/>
    <col min="28" max="29" width="15" style="618" customWidth="1"/>
    <col min="30" max="31" width="25" style="618" customWidth="1"/>
    <col min="32" max="33" width="15" style="618" customWidth="1"/>
    <col min="34" max="35" width="25" style="618" customWidth="1"/>
    <col min="36" max="37" width="15" style="618" customWidth="1"/>
    <col min="38" max="39" width="25" style="618" customWidth="1"/>
    <col min="40" max="41" width="15" style="618" customWidth="1"/>
    <col min="42" max="43" width="25" style="618" customWidth="1"/>
    <col min="44" max="45" width="15" style="618" customWidth="1"/>
    <col min="46" max="47" width="25" style="618" customWidth="1"/>
    <col min="48" max="49" width="15" style="618" customWidth="1"/>
    <col min="50" max="51" width="25" style="618" customWidth="1"/>
    <col min="52" max="53" width="15" style="618" customWidth="1"/>
    <col min="54" max="55" width="25" style="618" customWidth="1"/>
    <col min="56" max="57" width="15" style="618" customWidth="1"/>
    <col min="58" max="59" width="25" style="618" customWidth="1"/>
    <col min="60" max="61" width="15" style="618" customWidth="1"/>
    <col min="62" max="63" width="25" style="618" customWidth="1"/>
    <col min="64" max="65" width="15" style="618" customWidth="1"/>
    <col min="66" max="67" width="25" style="618" customWidth="1"/>
    <col min="68" max="69" width="15" style="618" customWidth="1"/>
    <col min="70" max="71" width="25" style="618" customWidth="1"/>
    <col min="72" max="73" width="15" style="618" customWidth="1"/>
    <col min="74" max="75" width="25" style="618" customWidth="1"/>
    <col min="76" max="77" width="15" style="618" customWidth="1"/>
    <col min="78" max="16384" width="25" style="618"/>
  </cols>
  <sheetData>
    <row r="3" spans="2:77" ht="20.25" customHeight="1">
      <c r="B3" s="768" t="s">
        <v>11</v>
      </c>
      <c r="C3" s="755"/>
      <c r="D3" s="755"/>
      <c r="E3" s="755"/>
      <c r="F3" s="755"/>
      <c r="G3" s="769"/>
      <c r="H3" s="769"/>
      <c r="I3" s="769"/>
    </row>
    <row r="5" spans="2:77" ht="20.100000000000001" customHeight="1"/>
    <row r="6" spans="2:77" ht="20.100000000000001" customHeight="1">
      <c r="B6" s="759" t="s">
        <v>12</v>
      </c>
      <c r="C6" s="760"/>
      <c r="D6" s="770" t="s">
        <v>13</v>
      </c>
      <c r="E6" s="771"/>
      <c r="F6" s="771"/>
      <c r="G6" s="771"/>
      <c r="H6" s="772"/>
      <c r="I6" s="765" t="s">
        <v>14</v>
      </c>
      <c r="J6" s="680" t="s">
        <v>15</v>
      </c>
      <c r="K6" s="680" t="s">
        <v>16</v>
      </c>
      <c r="L6" s="681"/>
      <c r="M6" s="681"/>
      <c r="N6" s="680" t="s">
        <v>17</v>
      </c>
      <c r="O6" s="680" t="s">
        <v>18</v>
      </c>
      <c r="P6" s="681"/>
      <c r="Q6" s="681"/>
      <c r="R6" s="680" t="s">
        <v>19</v>
      </c>
      <c r="S6" s="680" t="s">
        <v>20</v>
      </c>
      <c r="T6" s="681"/>
      <c r="U6" s="681"/>
      <c r="V6" s="680" t="s">
        <v>21</v>
      </c>
      <c r="W6" s="680" t="s">
        <v>22</v>
      </c>
      <c r="X6" s="681"/>
      <c r="Y6" s="681"/>
      <c r="Z6" s="680" t="s">
        <v>23</v>
      </c>
      <c r="AA6" s="680" t="s">
        <v>24</v>
      </c>
      <c r="AB6" s="681"/>
      <c r="AC6" s="681"/>
      <c r="AD6" s="680" t="s">
        <v>25</v>
      </c>
      <c r="AE6" s="680" t="s">
        <v>26</v>
      </c>
      <c r="AF6" s="681"/>
      <c r="AG6" s="681"/>
      <c r="AH6" s="680" t="s">
        <v>27</v>
      </c>
      <c r="AI6" s="680" t="s">
        <v>28</v>
      </c>
      <c r="AJ6" s="681"/>
      <c r="AK6" s="681"/>
      <c r="AL6" s="680" t="s">
        <v>29</v>
      </c>
      <c r="AM6" s="680" t="s">
        <v>30</v>
      </c>
      <c r="AN6" s="681"/>
      <c r="AO6" s="681"/>
      <c r="AP6" s="680" t="s">
        <v>31</v>
      </c>
      <c r="AQ6" s="680" t="s">
        <v>32</v>
      </c>
      <c r="AR6" s="681"/>
      <c r="AS6" s="681"/>
      <c r="AT6" s="680" t="s">
        <v>33</v>
      </c>
      <c r="AU6" s="680" t="s">
        <v>34</v>
      </c>
      <c r="AV6" s="681"/>
      <c r="AW6" s="681"/>
      <c r="AX6" s="680" t="s">
        <v>35</v>
      </c>
      <c r="AY6" s="680" t="s">
        <v>36</v>
      </c>
      <c r="AZ6" s="681"/>
      <c r="BA6" s="681"/>
      <c r="BB6" s="680" t="s">
        <v>37</v>
      </c>
      <c r="BC6" s="680" t="s">
        <v>38</v>
      </c>
      <c r="BD6" s="681"/>
      <c r="BE6" s="681"/>
      <c r="BF6" s="680" t="s">
        <v>39</v>
      </c>
      <c r="BG6" s="680" t="s">
        <v>40</v>
      </c>
      <c r="BH6" s="681"/>
      <c r="BI6" s="681"/>
      <c r="BJ6" s="680" t="s">
        <v>41</v>
      </c>
      <c r="BK6" s="680" t="s">
        <v>42</v>
      </c>
      <c r="BL6" s="681"/>
      <c r="BM6" s="681"/>
      <c r="BN6" s="680" t="s">
        <v>43</v>
      </c>
      <c r="BO6" s="680" t="s">
        <v>44</v>
      </c>
      <c r="BP6" s="681"/>
      <c r="BQ6" s="681"/>
      <c r="BR6" s="680" t="s">
        <v>45</v>
      </c>
      <c r="BS6" s="680" t="s">
        <v>46</v>
      </c>
      <c r="BT6" s="681"/>
      <c r="BU6" s="681"/>
      <c r="BV6" s="680" t="s">
        <v>47</v>
      </c>
      <c r="BW6" s="680" t="s">
        <v>48</v>
      </c>
      <c r="BX6" s="681"/>
      <c r="BY6" s="681"/>
    </row>
    <row r="7" spans="2:77" ht="39.950000000000003" customHeight="1">
      <c r="B7" s="761"/>
      <c r="C7" s="762"/>
      <c r="D7" s="752" t="s">
        <v>49</v>
      </c>
      <c r="E7" s="752" t="s">
        <v>50</v>
      </c>
      <c r="F7" s="752" t="s">
        <v>51</v>
      </c>
      <c r="G7" s="752" t="s">
        <v>52</v>
      </c>
      <c r="H7" s="752" t="s">
        <v>53</v>
      </c>
      <c r="I7" s="766"/>
      <c r="J7" s="750" t="s">
        <v>54</v>
      </c>
      <c r="K7" s="750" t="s">
        <v>55</v>
      </c>
      <c r="L7" s="748" t="s">
        <v>56</v>
      </c>
      <c r="M7" s="749"/>
      <c r="N7" s="750" t="s">
        <v>54</v>
      </c>
      <c r="O7" s="750" t="s">
        <v>55</v>
      </c>
      <c r="P7" s="748" t="s">
        <v>56</v>
      </c>
      <c r="Q7" s="749"/>
      <c r="R7" s="750" t="s">
        <v>54</v>
      </c>
      <c r="S7" s="750" t="s">
        <v>55</v>
      </c>
      <c r="T7" s="748" t="s">
        <v>56</v>
      </c>
      <c r="U7" s="749"/>
      <c r="V7" s="750" t="s">
        <v>54</v>
      </c>
      <c r="W7" s="750" t="s">
        <v>55</v>
      </c>
      <c r="X7" s="748" t="s">
        <v>56</v>
      </c>
      <c r="Y7" s="749"/>
      <c r="Z7" s="750" t="s">
        <v>54</v>
      </c>
      <c r="AA7" s="750" t="s">
        <v>55</v>
      </c>
      <c r="AB7" s="748" t="s">
        <v>56</v>
      </c>
      <c r="AC7" s="749"/>
      <c r="AD7" s="750" t="s">
        <v>54</v>
      </c>
      <c r="AE7" s="750" t="s">
        <v>55</v>
      </c>
      <c r="AF7" s="748" t="s">
        <v>56</v>
      </c>
      <c r="AG7" s="749"/>
      <c r="AH7" s="750" t="s">
        <v>54</v>
      </c>
      <c r="AI7" s="750" t="s">
        <v>55</v>
      </c>
      <c r="AJ7" s="748" t="s">
        <v>56</v>
      </c>
      <c r="AK7" s="749"/>
      <c r="AL7" s="750" t="s">
        <v>54</v>
      </c>
      <c r="AM7" s="750" t="s">
        <v>55</v>
      </c>
      <c r="AN7" s="748" t="s">
        <v>56</v>
      </c>
      <c r="AO7" s="749"/>
      <c r="AP7" s="750" t="s">
        <v>54</v>
      </c>
      <c r="AQ7" s="750" t="s">
        <v>55</v>
      </c>
      <c r="AR7" s="748" t="s">
        <v>56</v>
      </c>
      <c r="AS7" s="749"/>
      <c r="AT7" s="750" t="s">
        <v>54</v>
      </c>
      <c r="AU7" s="750" t="s">
        <v>55</v>
      </c>
      <c r="AV7" s="748" t="s">
        <v>56</v>
      </c>
      <c r="AW7" s="749"/>
      <c r="AX7" s="750" t="s">
        <v>54</v>
      </c>
      <c r="AY7" s="750" t="s">
        <v>55</v>
      </c>
      <c r="AZ7" s="748" t="s">
        <v>56</v>
      </c>
      <c r="BA7" s="749"/>
      <c r="BB7" s="750" t="s">
        <v>54</v>
      </c>
      <c r="BC7" s="750" t="s">
        <v>55</v>
      </c>
      <c r="BD7" s="748" t="s">
        <v>56</v>
      </c>
      <c r="BE7" s="749"/>
      <c r="BF7" s="750" t="s">
        <v>54</v>
      </c>
      <c r="BG7" s="750" t="s">
        <v>55</v>
      </c>
      <c r="BH7" s="748" t="s">
        <v>56</v>
      </c>
      <c r="BI7" s="749"/>
      <c r="BJ7" s="750" t="s">
        <v>54</v>
      </c>
      <c r="BK7" s="750" t="s">
        <v>55</v>
      </c>
      <c r="BL7" s="748" t="s">
        <v>56</v>
      </c>
      <c r="BM7" s="749"/>
      <c r="BN7" s="750" t="s">
        <v>54</v>
      </c>
      <c r="BO7" s="750" t="s">
        <v>55</v>
      </c>
      <c r="BP7" s="748" t="s">
        <v>56</v>
      </c>
      <c r="BQ7" s="749"/>
      <c r="BR7" s="750" t="s">
        <v>54</v>
      </c>
      <c r="BS7" s="750" t="s">
        <v>55</v>
      </c>
      <c r="BT7" s="748" t="s">
        <v>56</v>
      </c>
      <c r="BU7" s="749"/>
      <c r="BV7" s="750" t="s">
        <v>54</v>
      </c>
      <c r="BW7" s="750" t="s">
        <v>55</v>
      </c>
      <c r="BX7" s="748" t="s">
        <v>56</v>
      </c>
      <c r="BY7" s="749"/>
    </row>
    <row r="8" spans="2:77" ht="20.100000000000001" customHeight="1">
      <c r="B8" s="763"/>
      <c r="C8" s="764"/>
      <c r="D8" s="753"/>
      <c r="E8" s="753"/>
      <c r="F8" s="753"/>
      <c r="G8" s="753"/>
      <c r="H8" s="753"/>
      <c r="I8" s="751"/>
      <c r="J8" s="751"/>
      <c r="K8" s="751"/>
      <c r="L8" s="682" t="s">
        <v>57</v>
      </c>
      <c r="M8" s="682" t="s">
        <v>58</v>
      </c>
      <c r="N8" s="751"/>
      <c r="O8" s="751"/>
      <c r="P8" s="682" t="s">
        <v>57</v>
      </c>
      <c r="Q8" s="682" t="s">
        <v>58</v>
      </c>
      <c r="R8" s="751"/>
      <c r="S8" s="751"/>
      <c r="T8" s="682" t="s">
        <v>57</v>
      </c>
      <c r="U8" s="682" t="s">
        <v>58</v>
      </c>
      <c r="V8" s="751"/>
      <c r="W8" s="751"/>
      <c r="X8" s="682" t="s">
        <v>57</v>
      </c>
      <c r="Y8" s="682" t="s">
        <v>58</v>
      </c>
      <c r="Z8" s="751"/>
      <c r="AA8" s="751"/>
      <c r="AB8" s="682" t="s">
        <v>57</v>
      </c>
      <c r="AC8" s="682" t="s">
        <v>58</v>
      </c>
      <c r="AD8" s="751"/>
      <c r="AE8" s="751"/>
      <c r="AF8" s="682" t="s">
        <v>57</v>
      </c>
      <c r="AG8" s="682" t="s">
        <v>58</v>
      </c>
      <c r="AH8" s="751"/>
      <c r="AI8" s="751"/>
      <c r="AJ8" s="682" t="s">
        <v>57</v>
      </c>
      <c r="AK8" s="682" t="s">
        <v>58</v>
      </c>
      <c r="AL8" s="751"/>
      <c r="AM8" s="751"/>
      <c r="AN8" s="682" t="s">
        <v>57</v>
      </c>
      <c r="AO8" s="682" t="s">
        <v>58</v>
      </c>
      <c r="AP8" s="751"/>
      <c r="AQ8" s="751"/>
      <c r="AR8" s="682" t="s">
        <v>57</v>
      </c>
      <c r="AS8" s="682" t="s">
        <v>58</v>
      </c>
      <c r="AT8" s="751"/>
      <c r="AU8" s="751"/>
      <c r="AV8" s="682" t="s">
        <v>57</v>
      </c>
      <c r="AW8" s="682" t="s">
        <v>58</v>
      </c>
      <c r="AX8" s="751"/>
      <c r="AY8" s="751"/>
      <c r="AZ8" s="682" t="s">
        <v>57</v>
      </c>
      <c r="BA8" s="682" t="s">
        <v>58</v>
      </c>
      <c r="BB8" s="751"/>
      <c r="BC8" s="751"/>
      <c r="BD8" s="682" t="s">
        <v>57</v>
      </c>
      <c r="BE8" s="682" t="s">
        <v>58</v>
      </c>
      <c r="BF8" s="751"/>
      <c r="BG8" s="751"/>
      <c r="BH8" s="682" t="s">
        <v>57</v>
      </c>
      <c r="BI8" s="682" t="s">
        <v>58</v>
      </c>
      <c r="BJ8" s="751"/>
      <c r="BK8" s="751"/>
      <c r="BL8" s="682" t="s">
        <v>57</v>
      </c>
      <c r="BM8" s="682" t="s">
        <v>58</v>
      </c>
      <c r="BN8" s="751"/>
      <c r="BO8" s="751"/>
      <c r="BP8" s="682" t="s">
        <v>57</v>
      </c>
      <c r="BQ8" s="682" t="s">
        <v>58</v>
      </c>
      <c r="BR8" s="751"/>
      <c r="BS8" s="751"/>
      <c r="BT8" s="682" t="s">
        <v>57</v>
      </c>
      <c r="BU8" s="682" t="s">
        <v>58</v>
      </c>
      <c r="BV8" s="751"/>
      <c r="BW8" s="751"/>
      <c r="BX8" s="682" t="s">
        <v>57</v>
      </c>
      <c r="BY8" s="682" t="s">
        <v>58</v>
      </c>
    </row>
    <row r="9" spans="2:77" ht="20.100000000000001" hidden="1" customHeight="1">
      <c r="C9" s="411"/>
      <c r="D9" s="411"/>
      <c r="E9" s="411"/>
      <c r="F9" s="411"/>
      <c r="G9" s="411"/>
      <c r="H9" s="411"/>
      <c r="I9" s="411"/>
      <c r="J9" s="683" t="s">
        <v>59</v>
      </c>
      <c r="K9" s="683" t="s">
        <v>60</v>
      </c>
      <c r="L9" s="683"/>
      <c r="M9" s="683"/>
      <c r="N9" s="683" t="s">
        <v>61</v>
      </c>
      <c r="O9" s="683" t="s">
        <v>62</v>
      </c>
      <c r="P9" s="683"/>
      <c r="Q9" s="683"/>
      <c r="R9" s="683" t="s">
        <v>63</v>
      </c>
      <c r="S9" s="683" t="s">
        <v>64</v>
      </c>
      <c r="T9" s="683"/>
      <c r="U9" s="683"/>
      <c r="V9" s="683" t="s">
        <v>65</v>
      </c>
      <c r="W9" s="683" t="s">
        <v>66</v>
      </c>
      <c r="X9" s="683"/>
      <c r="Y9" s="683"/>
      <c r="Z9" s="683" t="s">
        <v>67</v>
      </c>
      <c r="AA9" s="683" t="s">
        <v>68</v>
      </c>
      <c r="AB9" s="683"/>
      <c r="AC9" s="683"/>
      <c r="AD9" s="683" t="s">
        <v>69</v>
      </c>
      <c r="AE9" s="683" t="s">
        <v>70</v>
      </c>
      <c r="AF9" s="683"/>
      <c r="AG9" s="683"/>
      <c r="AH9" s="683" t="s">
        <v>71</v>
      </c>
      <c r="AI9" s="683" t="s">
        <v>72</v>
      </c>
      <c r="AJ9" s="683"/>
      <c r="AK9" s="683"/>
      <c r="AL9" s="683" t="s">
        <v>73</v>
      </c>
      <c r="AM9" s="683" t="s">
        <v>74</v>
      </c>
      <c r="AN9" s="683"/>
      <c r="AO9" s="683"/>
      <c r="AP9" s="683" t="s">
        <v>75</v>
      </c>
      <c r="AQ9" s="683" t="s">
        <v>76</v>
      </c>
      <c r="AR9" s="683"/>
      <c r="AS9" s="683"/>
      <c r="AT9" s="683" t="s">
        <v>77</v>
      </c>
      <c r="AU9" s="683" t="s">
        <v>78</v>
      </c>
      <c r="AV9" s="683"/>
      <c r="AW9" s="683"/>
      <c r="AX9" s="683" t="s">
        <v>79</v>
      </c>
      <c r="AY9" s="683" t="s">
        <v>80</v>
      </c>
      <c r="AZ9" s="683"/>
      <c r="BA9" s="683"/>
      <c r="BB9" s="683" t="s">
        <v>81</v>
      </c>
      <c r="BC9" s="683" t="s">
        <v>82</v>
      </c>
      <c r="BD9" s="683"/>
      <c r="BE9" s="683"/>
      <c r="BF9" s="683" t="s">
        <v>83</v>
      </c>
      <c r="BG9" s="683" t="s">
        <v>84</v>
      </c>
      <c r="BH9" s="683"/>
      <c r="BI9" s="683"/>
      <c r="BJ9" s="683" t="s">
        <v>85</v>
      </c>
      <c r="BK9" s="683" t="s">
        <v>86</v>
      </c>
      <c r="BL9" s="683"/>
      <c r="BM9" s="683"/>
      <c r="BN9" s="683" t="s">
        <v>87</v>
      </c>
      <c r="BO9" s="683" t="s">
        <v>88</v>
      </c>
      <c r="BP9" s="683"/>
      <c r="BQ9" s="683"/>
      <c r="BR9" s="683" t="s">
        <v>89</v>
      </c>
      <c r="BS9" s="683" t="s">
        <v>90</v>
      </c>
      <c r="BT9" s="683"/>
      <c r="BU9" s="683"/>
      <c r="BV9" s="683" t="s">
        <v>91</v>
      </c>
      <c r="BW9" s="683" t="s">
        <v>92</v>
      </c>
      <c r="BX9" s="683"/>
      <c r="BY9" s="683"/>
    </row>
    <row r="10" spans="2:77" ht="20.100000000000001" customHeight="1">
      <c r="B10" s="416" t="s">
        <v>93</v>
      </c>
      <c r="C10" s="416"/>
      <c r="D10" s="416"/>
      <c r="E10" s="416"/>
      <c r="F10" s="416"/>
      <c r="G10" s="445"/>
      <c r="H10" s="445"/>
      <c r="I10" s="3"/>
      <c r="J10" s="681"/>
      <c r="K10" s="681"/>
      <c r="L10" s="681"/>
      <c r="M10" s="681"/>
      <c r="N10" s="681"/>
      <c r="O10" s="681"/>
      <c r="P10" s="681"/>
      <c r="Q10" s="681"/>
      <c r="R10" s="681"/>
      <c r="S10" s="681"/>
      <c r="T10" s="681"/>
      <c r="U10" s="681"/>
      <c r="V10" s="681"/>
      <c r="W10" s="681"/>
      <c r="X10" s="681"/>
      <c r="Y10" s="681"/>
      <c r="Z10" s="681"/>
      <c r="AA10" s="681"/>
      <c r="AB10" s="681"/>
      <c r="AC10" s="681"/>
      <c r="AD10" s="681"/>
      <c r="AE10" s="681"/>
      <c r="AF10" s="681"/>
      <c r="AG10" s="681"/>
      <c r="AH10" s="681"/>
      <c r="AI10" s="681"/>
      <c r="AJ10" s="681"/>
      <c r="AK10" s="681"/>
      <c r="AL10" s="681"/>
      <c r="AM10" s="681"/>
      <c r="AN10" s="681"/>
      <c r="AO10" s="681"/>
      <c r="AP10" s="681"/>
      <c r="AQ10" s="681"/>
      <c r="AR10" s="681"/>
      <c r="AS10" s="681"/>
      <c r="AT10" s="681"/>
      <c r="AU10" s="681"/>
      <c r="AV10" s="681"/>
      <c r="AW10" s="681"/>
      <c r="AX10" s="681"/>
      <c r="AY10" s="681"/>
      <c r="AZ10" s="681"/>
      <c r="BA10" s="681"/>
      <c r="BB10" s="681"/>
      <c r="BC10" s="681"/>
      <c r="BD10" s="681"/>
      <c r="BE10" s="681"/>
      <c r="BF10" s="681"/>
      <c r="BG10" s="681"/>
      <c r="BH10" s="681"/>
      <c r="BI10" s="681"/>
      <c r="BJ10" s="681"/>
      <c r="BK10" s="681"/>
      <c r="BL10" s="681"/>
      <c r="BM10" s="681"/>
      <c r="BN10" s="681"/>
      <c r="BO10" s="681"/>
      <c r="BP10" s="681"/>
      <c r="BQ10" s="681"/>
      <c r="BR10" s="681"/>
      <c r="BS10" s="681"/>
      <c r="BT10" s="681"/>
      <c r="BU10" s="681"/>
      <c r="BV10" s="681"/>
      <c r="BW10" s="681"/>
      <c r="BX10" s="681"/>
      <c r="BY10" s="681"/>
    </row>
    <row r="11" spans="2:77" ht="20.100000000000001" customHeight="1">
      <c r="B11" s="459"/>
      <c r="C11" s="459" t="s">
        <v>94</v>
      </c>
      <c r="D11" s="528"/>
      <c r="E11" s="528"/>
      <c r="F11" s="529"/>
      <c r="G11" s="530"/>
      <c r="H11" s="530"/>
      <c r="I11" s="684"/>
      <c r="J11" s="681"/>
      <c r="K11" s="681"/>
      <c r="L11" s="681"/>
      <c r="M11" s="681"/>
      <c r="N11" s="681"/>
      <c r="O11" s="681"/>
      <c r="P11" s="681"/>
      <c r="Q11" s="681"/>
      <c r="R11" s="681"/>
      <c r="S11" s="681"/>
      <c r="T11" s="681"/>
      <c r="U11" s="681"/>
      <c r="V11" s="681"/>
      <c r="W11" s="681"/>
      <c r="X11" s="681"/>
      <c r="Y11" s="681"/>
      <c r="Z11" s="681"/>
      <c r="AA11" s="681"/>
      <c r="AB11" s="681"/>
      <c r="AC11" s="681"/>
      <c r="AD11" s="681"/>
      <c r="AE11" s="681"/>
      <c r="AF11" s="681"/>
      <c r="AG11" s="681"/>
      <c r="AH11" s="681"/>
      <c r="AI11" s="681"/>
      <c r="AJ11" s="681"/>
      <c r="AK11" s="681"/>
      <c r="AL11" s="681"/>
      <c r="AM11" s="681"/>
      <c r="AN11" s="681"/>
      <c r="AO11" s="681"/>
      <c r="AP11" s="681"/>
      <c r="AQ11" s="681"/>
      <c r="AR11" s="681"/>
      <c r="AS11" s="681"/>
      <c r="AT11" s="681"/>
      <c r="AU11" s="681"/>
      <c r="AV11" s="681"/>
      <c r="AW11" s="681"/>
      <c r="AX11" s="681"/>
      <c r="AY11" s="681"/>
      <c r="AZ11" s="681"/>
      <c r="BA11" s="681"/>
      <c r="BB11" s="681"/>
      <c r="BC11" s="681"/>
      <c r="BD11" s="681"/>
      <c r="BE11" s="681"/>
      <c r="BF11" s="681"/>
      <c r="BG11" s="681"/>
      <c r="BH11" s="681"/>
      <c r="BI11" s="681"/>
      <c r="BJ11" s="681"/>
      <c r="BK11" s="681"/>
      <c r="BL11" s="681"/>
      <c r="BM11" s="681"/>
      <c r="BN11" s="681"/>
      <c r="BO11" s="681"/>
      <c r="BP11" s="681"/>
      <c r="BQ11" s="681"/>
      <c r="BR11" s="681"/>
      <c r="BS11" s="681"/>
      <c r="BT11" s="681"/>
      <c r="BU11" s="681"/>
      <c r="BV11" s="681"/>
      <c r="BW11" s="681"/>
      <c r="BX11" s="681"/>
      <c r="BY11" s="681"/>
    </row>
    <row r="12" spans="2:77" ht="20.100000000000001" customHeight="1">
      <c r="B12" s="591" t="s">
        <v>95</v>
      </c>
      <c r="C12" s="685" t="s">
        <v>96</v>
      </c>
      <c r="D12" s="528"/>
      <c r="E12" s="528"/>
      <c r="F12" s="529"/>
      <c r="G12" s="530" t="s">
        <v>97</v>
      </c>
      <c r="H12" s="530"/>
      <c r="I12" s="686" t="s">
        <v>98</v>
      </c>
      <c r="J12" s="687">
        <f t="shared" ref="J12:K18" si="0">N12+AD12+AT12+BJ12</f>
        <v>58789.899999999994</v>
      </c>
      <c r="K12" s="687">
        <f t="shared" si="0"/>
        <v>0</v>
      </c>
      <c r="L12" s="687">
        <f t="shared" ref="L12:L18" si="1">IFERROR(K12-J12,"-")</f>
        <v>-58789.899999999994</v>
      </c>
      <c r="M12" s="688">
        <f t="shared" ref="M12:M18" si="2">IFERROR(K12/J12,"-")</f>
        <v>0</v>
      </c>
      <c r="N12" s="687">
        <f t="shared" ref="N12:O18" si="3">R12+V12+Z12</f>
        <v>14950.5</v>
      </c>
      <c r="O12" s="687">
        <f t="shared" si="3"/>
        <v>0</v>
      </c>
      <c r="P12" s="687">
        <f t="shared" ref="P12:P18" si="4">IFERROR(O12-N12,"-")</f>
        <v>-14950.5</v>
      </c>
      <c r="Q12" s="688">
        <f t="shared" ref="Q12:Q18" si="5">IFERROR(O12/N12,"-")</f>
        <v>0</v>
      </c>
      <c r="R12" s="687">
        <f>'1. ГПП-АГПЗ+'!W22+'2. ГПП-ОГХК'!W21+'2. ГПП-ОГХК'!W25+'2. ГПП-ОГХК'!W27+'2. ГПП-ОГХК'!W29+'2. ГПП-ОГХК'!W31+'2. ГПП-ОГХК'!W33+'2. ГПП-ОГХК'!W35+'3. ГПП-СГПЗ'!W18+'3. ГПП-СГПЗ'!W16+'14. ГП Благовещенск (Ам ГПЗ)'!W31+'14. ГП Благовещенск (Ам ГПЗ)'!W33</f>
        <v>5298.6</v>
      </c>
      <c r="S12" s="687">
        <f>'1. ГПП-АГПЗ+'!Y22+'2. ГПП-ОГХК'!Y21+'2. ГПП-ОГХК'!Y25+'2. ГПП-ОГХК'!Y27+'2. ГПП-ОГХК'!Y29+'2. ГПП-ОГХК'!Y31+'2. ГПП-ОГХК'!Y33+'2. ГПП-ОГХК'!Y35+'3. ГПП-СГПЗ'!Y18+'3. ГПП-СГПЗ'!Y16+'14. ГП Благовещенск (Ам ГПЗ)'!Y31+'14. ГП Благовещенск (Ам ГПЗ)'!Y33</f>
        <v>0</v>
      </c>
      <c r="T12" s="687">
        <f t="shared" ref="T12:T18" si="6">IFERROR(S12-R12,"-")</f>
        <v>-5298.6</v>
      </c>
      <c r="U12" s="688">
        <f t="shared" ref="U12:U18" si="7">IFERROR(S12/R12,"-")</f>
        <v>0</v>
      </c>
      <c r="V12" s="687">
        <f>'1. ГПП-АГПЗ+'!AC22+'2. ГПП-ОГХК'!AC21+'2. ГПП-ОГХК'!AC25+'2. ГПП-ОГХК'!AC27+'2. ГПП-ОГХК'!AC29+'2. ГПП-ОГХК'!AC31+'2. ГПП-ОГХК'!AC33+'2. ГПП-ОГХК'!AC35+'3. ГПП-СГПЗ'!AC18+'3. ГПП-СГПЗ'!AC16+'14. ГП Благовещенск (Ам ГПЗ)'!AC31+'14. ГП Благовещенск (Ам ГПЗ)'!AC33</f>
        <v>4785.5999999999995</v>
      </c>
      <c r="W12" s="687">
        <f>'1. ГПП-АГПЗ+'!AE22+'2. ГПП-ОГХК'!AE21+'2. ГПП-ОГХК'!AE25+'2. ГПП-ОГХК'!AE27+'2. ГПП-ОГХК'!AE29+'2. ГПП-ОГХК'!AE31+'2. ГПП-ОГХК'!AE33+'2. ГПП-ОГХК'!AE35+'3. ГПП-СГПЗ'!AE18+'3. ГПП-СГПЗ'!AE16+'14. ГП Благовещенск (Ам ГПЗ)'!AE31+'14. ГП Благовещенск (Ам ГПЗ)'!AE33</f>
        <v>0</v>
      </c>
      <c r="X12" s="687">
        <f t="shared" ref="X12:X18" si="8">IFERROR(W12-V12,"-")</f>
        <v>-4785.5999999999995</v>
      </c>
      <c r="Y12" s="688">
        <f t="shared" ref="Y12:Y18" si="9">IFERROR(W12/V12,"-")</f>
        <v>0</v>
      </c>
      <c r="Z12" s="687">
        <f>'1. ГПП-АГПЗ+'!AI22+'2. ГПП-ОГХК'!AI21+'2. ГПП-ОГХК'!AI25+'2. ГПП-ОГХК'!AI27+'2. ГПП-ОГХК'!AI29+'2. ГПП-ОГХК'!AI31+'2. ГПП-ОГХК'!AI33+'2. ГПП-ОГХК'!AI35+'3. ГПП-СГПЗ'!AI18+'3. ГПП-СГПЗ'!AI16+'14. ГП Благовещенск (Ам ГПЗ)'!AI31+'14. ГП Благовещенск (Ам ГПЗ)'!AI33</f>
        <v>4866.3</v>
      </c>
      <c r="AA12" s="687">
        <f>'1. ГПП-АГПЗ+'!AK22+'2. ГПП-ОГХК'!AK21+'2. ГПП-ОГХК'!AK25+'2. ГПП-ОГХК'!AK27+'2. ГПП-ОГХК'!AK29+'2. ГПП-ОГХК'!AK31+'2. ГПП-ОГХК'!AK33+'2. ГПП-ОГХК'!AK35+'3. ГПП-СГПЗ'!AK18+'3. ГПП-СГПЗ'!AK16+'14. ГП Благовещенск (Ам ГПЗ)'!AK31+'14. ГП Благовещенск (Ам ГПЗ)'!AK33</f>
        <v>0</v>
      </c>
      <c r="AB12" s="687">
        <f t="shared" ref="AB12:AB18" si="10">IFERROR(AA12-Z12,"-")</f>
        <v>-4866.3</v>
      </c>
      <c r="AC12" s="688">
        <f t="shared" ref="AC12:AC18" si="11">IFERROR(AA12/Z12,"-")</f>
        <v>0</v>
      </c>
      <c r="AD12" s="687">
        <f t="shared" ref="AD12:AE18" si="12">AH12+AL12+AP12</f>
        <v>13601</v>
      </c>
      <c r="AE12" s="687">
        <f t="shared" si="12"/>
        <v>0</v>
      </c>
      <c r="AF12" s="687">
        <f t="shared" ref="AF12:AF18" si="13">IFERROR(AE12-AD12,"-")</f>
        <v>-13601</v>
      </c>
      <c r="AG12" s="688">
        <f t="shared" ref="AG12:AG18" si="14">IFERROR(AE12/AD12,"-")</f>
        <v>0</v>
      </c>
      <c r="AH12" s="687">
        <f>'1. ГПП-АГПЗ+'!AU22+'2. ГПП-ОГХК'!AU21+'2. ГПП-ОГХК'!AU25+'2. ГПП-ОГХК'!AU27+'2. ГПП-ОГХК'!AU29+'2. ГПП-ОГХК'!AU31+'2. ГПП-ОГХК'!AU33+'2. ГПП-ОГХК'!AU35+'3. ГПП-СГПЗ'!AU18+'3. ГПП-СГПЗ'!AU16+'14. ГП Благовещенск (Ам ГПЗ)'!AU31+'14. ГП Благовещенск (Ам ГПЗ)'!AU33</f>
        <v>4158.3999999999996</v>
      </c>
      <c r="AI12" s="687">
        <f>'1. ГПП-АГПЗ+'!AW22+'2. ГПП-ОГХК'!AW21+'2. ГПП-ОГХК'!AW25+'2. ГПП-ОГХК'!AW27+'2. ГПП-ОГХК'!AW29+'2. ГПП-ОГХК'!AW31+'2. ГПП-ОГХК'!AW33+'2. ГПП-ОГХК'!AW35+'3. ГПП-СГПЗ'!AW18+'3. ГПП-СГПЗ'!AW16+'14. ГП Благовещенск (Ам ГПЗ)'!AW31+'14. ГП Благовещенск (Ам ГПЗ)'!AW33</f>
        <v>0</v>
      </c>
      <c r="AJ12" s="687">
        <f t="shared" ref="AJ12:AJ18" si="15">IFERROR(AI12-AH12,"-")</f>
        <v>-4158.3999999999996</v>
      </c>
      <c r="AK12" s="688">
        <f t="shared" ref="AK12:AK18" si="16">IFERROR(AI12/AH12,"-")</f>
        <v>0</v>
      </c>
      <c r="AL12" s="687">
        <f>'1. ГПП-АГПЗ+'!BA22+'2. ГПП-ОГХК'!BA21+'2. ГПП-ОГХК'!BA25+'2. ГПП-ОГХК'!BA27+'2. ГПП-ОГХК'!BA29+'2. ГПП-ОГХК'!BA31+'2. ГПП-ОГХК'!BA33+'2. ГПП-ОГХК'!BA35+'3. ГПП-СГПЗ'!BA18+'3. ГПП-СГПЗ'!BA16+'14. ГП Благовещенск (Ам ГПЗ)'!BA31+'14. ГП Благовещенск (Ам ГПЗ)'!BA33</f>
        <v>4817.5</v>
      </c>
      <c r="AM12" s="687">
        <f>'1. ГПП-АГПЗ+'!BC22+'2. ГПП-ОГХК'!BC21+'2. ГПП-ОГХК'!BC25+'2. ГПП-ОГХК'!BC27+'2. ГПП-ОГХК'!BC29+'2. ГПП-ОГХК'!BC31+'2. ГПП-ОГХК'!BC33+'2. ГПП-ОГХК'!BC35+'3. ГПП-СГПЗ'!BC18+'3. ГПП-СГПЗ'!BC16+'14. ГП Благовещенск (Ам ГПЗ)'!BC31+'14. ГП Благовещенск (Ам ГПЗ)'!BC33</f>
        <v>0</v>
      </c>
      <c r="AN12" s="687">
        <f t="shared" ref="AN12:AN18" si="17">IFERROR(AM12-AL12,"-")</f>
        <v>-4817.5</v>
      </c>
      <c r="AO12" s="688">
        <f t="shared" ref="AO12:AO18" si="18">IFERROR(AM12/AL12,"-")</f>
        <v>0</v>
      </c>
      <c r="AP12" s="687">
        <f>'1. ГПП-АГПЗ+'!BG22+'2. ГПП-ОГХК'!BG21+'2. ГПП-ОГХК'!BG25+'2. ГПП-ОГХК'!BG27+'2. ГПП-ОГХК'!BG29+'2. ГПП-ОГХК'!BG31+'2. ГПП-ОГХК'!BG33+'2. ГПП-ОГХК'!BG35+'3. ГПП-СГПЗ'!BG18+'3. ГПП-СГПЗ'!BG16+'14. ГП Благовещенск (Ам ГПЗ)'!BG31+'14. ГП Благовещенск (Ам ГПЗ)'!BG33</f>
        <v>4625.1000000000004</v>
      </c>
      <c r="AQ12" s="687">
        <f>'1. ГПП-АГПЗ+'!BI22+'2. ГПП-ОГХК'!BI21+'2. ГПП-ОГХК'!BI25+'2. ГПП-ОГХК'!BI27+'2. ГПП-ОГХК'!BI29+'2. ГПП-ОГХК'!BI31+'2. ГПП-ОГХК'!BI33+'2. ГПП-ОГХК'!BI35+'3. ГПП-СГПЗ'!BI18+'3. ГПП-СГПЗ'!BI16+'14. ГП Благовещенск (Ам ГПЗ)'!BI31+'14. ГП Благовещенск (Ам ГПЗ)'!BI33</f>
        <v>0</v>
      </c>
      <c r="AR12" s="687">
        <f t="shared" ref="AR12:AR18" si="19">IFERROR(AQ12-AP12,"-")</f>
        <v>-4625.1000000000004</v>
      </c>
      <c r="AS12" s="688">
        <f t="shared" ref="AS12:AS18" si="20">IFERROR(AQ12/AP12,"-")</f>
        <v>0</v>
      </c>
      <c r="AT12" s="687">
        <f t="shared" ref="AT12:AU18" si="21">AX12+BB12+BF12</f>
        <v>14143.699999999999</v>
      </c>
      <c r="AU12" s="687">
        <f t="shared" si="21"/>
        <v>0</v>
      </c>
      <c r="AV12" s="687">
        <f t="shared" ref="AV12:AV18" si="22">IFERROR(AU12-AT12,"-")</f>
        <v>-14143.699999999999</v>
      </c>
      <c r="AW12" s="688">
        <f t="shared" ref="AW12:AW18" si="23">IFERROR(AU12/AT12,"-")</f>
        <v>0</v>
      </c>
      <c r="AX12" s="687">
        <f>'1. ГПП-АГПЗ+'!BS22+'2. ГПП-ОГХК'!BS21+'2. ГПП-ОГХК'!BS25+'2. ГПП-ОГХК'!BS27+'2. ГПП-ОГХК'!BS29+'2. ГПП-ОГХК'!BS31+'2. ГПП-ОГХК'!BS33+'2. ГПП-ОГХК'!BS35+'3. ГПП-СГПЗ'!BS18+'3. ГПП-СГПЗ'!BS16+'14. ГП Благовещенск (Ам ГПЗ)'!BS31+'14. ГП Благовещенск (Ам ГПЗ)'!BS33</f>
        <v>5191</v>
      </c>
      <c r="AY12" s="687">
        <f>'1. ГПП-АГПЗ+'!BU22+'2. ГПП-ОГХК'!BU21+'2. ГПП-ОГХК'!BU25+'2. ГПП-ОГХК'!BU27+'2. ГПП-ОГХК'!BU29+'2. ГПП-ОГХК'!BU31+'2. ГПП-ОГХК'!BU33+'2. ГПП-ОГХК'!BU35+'3. ГПП-СГПЗ'!BU18+'3. ГПП-СГПЗ'!BU16+'14. ГП Благовещенск (Ам ГПЗ)'!BU31+'14. ГП Благовещенск (Ам ГПЗ)'!BU33</f>
        <v>0</v>
      </c>
      <c r="AZ12" s="687">
        <f t="shared" ref="AZ12:AZ18" si="24">IFERROR(AY12-AX12,"-")</f>
        <v>-5191</v>
      </c>
      <c r="BA12" s="688">
        <f t="shared" ref="BA12:BA18" si="25">IFERROR(AY12/AX12,"-")</f>
        <v>0</v>
      </c>
      <c r="BB12" s="687">
        <f>'1. ГПП-АГПЗ+'!BY22+'2. ГПП-ОГХК'!BY21+'2. ГПП-ОГХК'!BY25+'2. ГПП-ОГХК'!BY27+'2. ГПП-ОГХК'!BY29+'2. ГПП-ОГХК'!BY31+'2. ГПП-ОГХК'!BY33+'2. ГПП-ОГХК'!BY35+'3. ГПП-СГПЗ'!BY18+'3. ГПП-СГПЗ'!BY16+'14. ГП Благовещенск (Ам ГПЗ)'!BY31+'14. ГП Благовещенск (Ам ГПЗ)'!BY33</f>
        <v>5195.3</v>
      </c>
      <c r="BC12" s="687">
        <f>'1. ГПП-АГПЗ+'!CA22+'2. ГПП-ОГХК'!CA21+'2. ГПП-ОГХК'!CA25+'2. ГПП-ОГХК'!CA27+'2. ГПП-ОГХК'!CA29+'2. ГПП-ОГХК'!CA31+'2. ГПП-ОГХК'!CA33+'2. ГПП-ОГХК'!CA35+'3. ГПП-СГПЗ'!CA18+'3. ГПП-СГПЗ'!CA16+'14. ГП Благовещенск (Ам ГПЗ)'!CA31+'14. ГП Благовещенск (Ам ГПЗ)'!CA33</f>
        <v>0</v>
      </c>
      <c r="BD12" s="687">
        <f t="shared" ref="BD12:BD18" si="26">IFERROR(BC12-BB12,"-")</f>
        <v>-5195.3</v>
      </c>
      <c r="BE12" s="688">
        <f t="shared" ref="BE12:BE18" si="27">IFERROR(BC12/BB12,"-")</f>
        <v>0</v>
      </c>
      <c r="BF12" s="687">
        <f>'1. ГПП-АГПЗ+'!CE22+'2. ГПП-ОГХК'!CE21+'2. ГПП-ОГХК'!CE25+'2. ГПП-ОГХК'!CE27+'2. ГПП-ОГХК'!CE29+'2. ГПП-ОГХК'!CE31+'2. ГПП-ОГХК'!CE33+'2. ГПП-ОГХК'!CE35+'3. ГПП-СГПЗ'!CE18+'3. ГПП-СГПЗ'!CE16+'14. ГП Благовещенск (Ам ГПЗ)'!CE31+'14. ГП Благовещенск (Ам ГПЗ)'!CE33</f>
        <v>3757.4</v>
      </c>
      <c r="BG12" s="687">
        <f>'1. ГПП-АГПЗ+'!CG22+'2. ГПП-ОГХК'!CG21+'2. ГПП-ОГХК'!CG25+'2. ГПП-ОГХК'!CG27+'2. ГПП-ОГХК'!CG29+'2. ГПП-ОГХК'!CG31+'2. ГПП-ОГХК'!CG33+'2. ГПП-ОГХК'!CG35+'3. ГПП-СГПЗ'!CG18+'3. ГПП-СГПЗ'!CG16+'14. ГП Благовещенск (Ам ГПЗ)'!CG31+'14. ГП Благовещенск (Ам ГПЗ)'!CG33</f>
        <v>0</v>
      </c>
      <c r="BH12" s="687">
        <f t="shared" ref="BH12:BH18" si="28">IFERROR(BG12-BF12,"-")</f>
        <v>-3757.4</v>
      </c>
      <c r="BI12" s="688">
        <f t="shared" ref="BI12:BI18" si="29">IFERROR(BG12/BF12,"-")</f>
        <v>0</v>
      </c>
      <c r="BJ12" s="687">
        <f t="shared" ref="BJ12:BK18" si="30">BN12+BR12+BV12</f>
        <v>16094.7</v>
      </c>
      <c r="BK12" s="687">
        <f t="shared" si="30"/>
        <v>0</v>
      </c>
      <c r="BL12" s="687">
        <f t="shared" ref="BL12:BL18" si="31">IFERROR(BK12-BJ12,"-")</f>
        <v>-16094.7</v>
      </c>
      <c r="BM12" s="688">
        <f t="shared" ref="BM12:BM18" si="32">IFERROR(BK12/BJ12,"-")</f>
        <v>0</v>
      </c>
      <c r="BN12" s="687">
        <f>'1. ГПП-АГПЗ+'!CQ22+'2. ГПП-ОГХК'!CQ21+'2. ГПП-ОГХК'!CQ25+'2. ГПП-ОГХК'!CQ27+'2. ГПП-ОГХК'!CQ29+'2. ГПП-ОГХК'!CQ31+'2. ГПП-ОГХК'!CQ33+'2. ГПП-ОГХК'!CQ35+'3. ГПП-СГПЗ'!CQ18+'3. ГПП-СГПЗ'!CQ16+'14. ГП Благовещенск (Ам ГПЗ)'!CQ31+'14. ГП Благовещенск (Ам ГПЗ)'!CQ33</f>
        <v>5362.8</v>
      </c>
      <c r="BO12" s="687">
        <f>'1. ГПП-АГПЗ+'!CS22+'2. ГПП-ОГХК'!CS21+'2. ГПП-ОГХК'!CS25+'2. ГПП-ОГХК'!CS27+'2. ГПП-ОГХК'!CS29+'2. ГПП-ОГХК'!CS31+'2. ГПП-ОГХК'!CS33+'2. ГПП-ОГХК'!CS35+'3. ГПП-СГПЗ'!CS18+'3. ГПП-СГПЗ'!CS16+'14. ГП Благовещенск (Ам ГПЗ)'!CS31+'14. ГП Благовещенск (Ам ГПЗ)'!CS33</f>
        <v>0</v>
      </c>
      <c r="BP12" s="687">
        <f t="shared" ref="BP12:BP18" si="33">IFERROR(BO12-BN12,"-")</f>
        <v>-5362.8</v>
      </c>
      <c r="BQ12" s="688">
        <f t="shared" ref="BQ12:BQ18" si="34">IFERROR(BO12/BN12,"-")</f>
        <v>0</v>
      </c>
      <c r="BR12" s="687">
        <f>'1. ГПП-АГПЗ+'!CW22+'2. ГПП-ОГХК'!CW21+'2. ГПП-ОГХК'!CW25+'2. ГПП-ОГХК'!CW27+'2. ГПП-ОГХК'!CW29+'2. ГПП-ОГХК'!CW31+'2. ГПП-ОГХК'!CW33+'2. ГПП-ОГХК'!CW35+'3. ГПП-СГПЗ'!CW18+'3. ГПП-СГПЗ'!CW16+'14. ГП Благовещенск (Ам ГПЗ)'!CW31+'14. ГП Благовещенск (Ам ГПЗ)'!CW33</f>
        <v>5279.1</v>
      </c>
      <c r="BS12" s="687">
        <f>'1. ГПП-АГПЗ+'!CY22+'2. ГПП-ОГХК'!CY21+'2. ГПП-ОГХК'!CY25+'2. ГПП-ОГХК'!CY27+'2. ГПП-ОГХК'!CY29+'2. ГПП-ОГХК'!CY31+'2. ГПП-ОГХК'!CY33+'2. ГПП-ОГХК'!CY35+'3. ГПП-СГПЗ'!CY18+'3. ГПП-СГПЗ'!CY16+'14. ГП Благовещенск (Ам ГПЗ)'!CY31+'14. ГП Благовещенск (Ам ГПЗ)'!CY33</f>
        <v>0</v>
      </c>
      <c r="BT12" s="687">
        <f t="shared" ref="BT12:BT18" si="35">IFERROR(BS12-BR12,"-")</f>
        <v>-5279.1</v>
      </c>
      <c r="BU12" s="688">
        <f t="shared" ref="BU12:BU18" si="36">IFERROR(BS12/BR12,"-")</f>
        <v>0</v>
      </c>
      <c r="BV12" s="687">
        <f>'1. ГПП-АГПЗ+'!DC22+'2. ГПП-ОГХК'!DC21+'2. ГПП-ОГХК'!DC25+'2. ГПП-ОГХК'!DC27+'2. ГПП-ОГХК'!DC29+'2. ГПП-ОГХК'!DC31+'2. ГПП-ОГХК'!DC33+'2. ГПП-ОГХК'!DC35+'3. ГПП-СГПЗ'!DC18+'3. ГПП-СГПЗ'!DC16+'14. ГП Благовещенск (Ам ГПЗ)'!DC31+'14. ГП Благовещенск (Ам ГПЗ)'!DC33</f>
        <v>5452.8</v>
      </c>
      <c r="BW12" s="687">
        <f>'1. ГПП-АГПЗ+'!DE22+'2. ГПП-ОГХК'!DE21+'2. ГПП-ОГХК'!DE25+'2. ГПП-ОГХК'!DE27+'2. ГПП-ОГХК'!DE29+'2. ГПП-ОГХК'!DE31+'2. ГПП-ОГХК'!DE33+'2. ГПП-ОГХК'!DE35+'3. ГПП-СГПЗ'!DE18+'3. ГПП-СГПЗ'!DE16+'14. ГП Благовещенск (Ам ГПЗ)'!DE31+'14. ГП Благовещенск (Ам ГПЗ)'!DE33</f>
        <v>0</v>
      </c>
      <c r="BX12" s="687">
        <f t="shared" ref="BX12:BX18" si="37">IFERROR(BW12-BV12,"-")</f>
        <v>-5452.8</v>
      </c>
      <c r="BY12" s="688">
        <f t="shared" ref="BY12:BY18" si="38">IFERROR(BW12/BV12,"-")</f>
        <v>0</v>
      </c>
    </row>
    <row r="13" spans="2:77" ht="20.100000000000001" customHeight="1">
      <c r="C13" s="689" t="s">
        <v>99</v>
      </c>
      <c r="D13" s="528"/>
      <c r="E13" s="528"/>
      <c r="F13" s="529"/>
      <c r="G13" s="530" t="s">
        <v>100</v>
      </c>
      <c r="H13" s="530"/>
      <c r="I13" s="686" t="s">
        <v>98</v>
      </c>
      <c r="J13" s="687">
        <f t="shared" si="0"/>
        <v>23405.100000000002</v>
      </c>
      <c r="K13" s="687">
        <f t="shared" si="0"/>
        <v>0</v>
      </c>
      <c r="L13" s="687">
        <f t="shared" si="1"/>
        <v>-23405.100000000002</v>
      </c>
      <c r="M13" s="688">
        <f t="shared" si="2"/>
        <v>0</v>
      </c>
      <c r="N13" s="687">
        <f t="shared" si="3"/>
        <v>6101.1</v>
      </c>
      <c r="O13" s="687">
        <f t="shared" si="3"/>
        <v>0</v>
      </c>
      <c r="P13" s="687">
        <f t="shared" si="4"/>
        <v>-6101.1</v>
      </c>
      <c r="Q13" s="688">
        <f t="shared" si="5"/>
        <v>0</v>
      </c>
      <c r="R13" s="687">
        <f>'1. ГПП-АГПЗ+'!W22+'2. ГПП-ОГХК'!W21+'2. ГПП-ОГХК'!W25+'2. ГПП-ОГХК'!W27+'2. ГПП-ОГХК'!W29+'2. ГПП-ОГХК'!W31+'2. ГПП-ОГХК'!W33+'2. ГПП-ОГХК'!W35+'3. ГПП-СГПЗ'!W18+'3. ГПП-СГПЗ'!W16</f>
        <v>2108.6999999999998</v>
      </c>
      <c r="S13" s="687">
        <f>'1. ГПП-АГПЗ+'!Y22+'2. ГПП-ОГХК'!Y21+'2. ГПП-ОГХК'!Y25+'2. ГПП-ОГХК'!Y27+'2. ГПП-ОГХК'!Y29+'2. ГПП-ОГХК'!Y31+'2. ГПП-ОГХК'!Y33+'2. ГПП-ОГХК'!Y35+'3. ГПП-СГПЗ'!Y18+'3. ГПП-СГПЗ'!Y16</f>
        <v>0</v>
      </c>
      <c r="T13" s="687">
        <f t="shared" si="6"/>
        <v>-2108.6999999999998</v>
      </c>
      <c r="U13" s="688">
        <f t="shared" si="7"/>
        <v>0</v>
      </c>
      <c r="V13" s="687">
        <f>'1. ГПП-АГПЗ+'!AC22+'2. ГПП-ОГХК'!AC21+'2. ГПП-ОГХК'!AC25+'2. ГПП-ОГХК'!AC27+'2. ГПП-ОГХК'!AC29+'2. ГПП-ОГХК'!AC31+'2. ГПП-ОГХК'!AC33+'2. ГПП-ОГХК'!AC35+'3. ГПП-СГПЗ'!AC18+'3. ГПП-СГПЗ'!AC16</f>
        <v>1904.4999999999998</v>
      </c>
      <c r="W13" s="687">
        <f>'1. ГПП-АГПЗ+'!AE22+'2. ГПП-ОГХК'!AE21+'2. ГПП-ОГХК'!AE25+'2. ГПП-ОГХК'!AE27+'2. ГПП-ОГХК'!AE29+'2. ГПП-ОГХК'!AE31+'2. ГПП-ОГХК'!AE33+'2. ГПП-ОГХК'!AE35+'3. ГПП-СГПЗ'!AE18+'3. ГПП-СГПЗ'!AE16</f>
        <v>0</v>
      </c>
      <c r="X13" s="687">
        <f t="shared" si="8"/>
        <v>-1904.4999999999998</v>
      </c>
      <c r="Y13" s="688">
        <f t="shared" si="9"/>
        <v>0</v>
      </c>
      <c r="Z13" s="687">
        <f>'1. ГПП-АГПЗ+'!AI22+'2. ГПП-ОГХК'!AI21+'2. ГПП-ОГХК'!AI25+'2. ГПП-ОГХК'!AI27+'2. ГПП-ОГХК'!AI29+'2. ГПП-ОГХК'!AI31+'2. ГПП-ОГХК'!AI33+'2. ГПП-ОГХК'!AI35+'3. ГПП-СГПЗ'!AI18+'3. ГПП-СГПЗ'!AI16</f>
        <v>2087.9</v>
      </c>
      <c r="AA13" s="687">
        <f>'1. ГПП-АГПЗ+'!AK22+'2. ГПП-ОГХК'!AK21+'2. ГПП-ОГХК'!AK25+'2. ГПП-ОГХК'!AK27+'2. ГПП-ОГХК'!AK29+'2. ГПП-ОГХК'!AK31+'2. ГПП-ОГХК'!AK33+'2. ГПП-ОГХК'!AK35+'3. ГПП-СГПЗ'!AK18+'3. ГПП-СГПЗ'!AK16</f>
        <v>0</v>
      </c>
      <c r="AB13" s="687">
        <f t="shared" si="10"/>
        <v>-2087.9</v>
      </c>
      <c r="AC13" s="688">
        <f t="shared" si="11"/>
        <v>0</v>
      </c>
      <c r="AD13" s="687">
        <f t="shared" si="12"/>
        <v>4893.6000000000004</v>
      </c>
      <c r="AE13" s="687">
        <f t="shared" si="12"/>
        <v>0</v>
      </c>
      <c r="AF13" s="687">
        <f t="shared" si="13"/>
        <v>-4893.6000000000004</v>
      </c>
      <c r="AG13" s="688">
        <f t="shared" si="14"/>
        <v>0</v>
      </c>
      <c r="AH13" s="687">
        <f>'1. ГПП-АГПЗ+'!AU22+'2. ГПП-ОГХК'!AU21+'2. ГПП-ОГХК'!AU25+'2. ГПП-ОГХК'!AU27+'2. ГПП-ОГХК'!AU29+'2. ГПП-ОГХК'!AU31+'2. ГПП-ОГХК'!AU33+'2. ГПП-ОГХК'!AU35+'3. ГПП-СГПЗ'!AU18+'3. ГПП-СГПЗ'!AU16</f>
        <v>1802.5</v>
      </c>
      <c r="AI13" s="687">
        <f>'1. ГПП-АГПЗ+'!AW22+'2. ГПП-ОГХК'!AW21+'2. ГПП-ОГХК'!AW25+'2. ГПП-ОГХК'!AW27+'2. ГПП-ОГХК'!AW29+'2. ГПП-ОГХК'!AW31+'2. ГПП-ОГХК'!AW33+'2. ГПП-ОГХК'!AW35+'3. ГПП-СГПЗ'!AW18+'3. ГПП-СГПЗ'!AW16</f>
        <v>0</v>
      </c>
      <c r="AJ13" s="687">
        <f t="shared" si="15"/>
        <v>-1802.5</v>
      </c>
      <c r="AK13" s="688">
        <f t="shared" si="16"/>
        <v>0</v>
      </c>
      <c r="AL13" s="687">
        <f>'1. ГПП-АГПЗ+'!BA22+'2. ГПП-ОГХК'!BA21+'2. ГПП-ОГХК'!BA25+'2. ГПП-ОГХК'!BA27+'2. ГПП-ОГХК'!BA29+'2. ГПП-ОГХК'!BA31+'2. ГПП-ОГХК'!BA33+'2. ГПП-ОГХК'!BA35+'3. ГПП-СГПЗ'!BA18+'3. ГПП-СГПЗ'!BA16</f>
        <v>1618.9</v>
      </c>
      <c r="AM13" s="687">
        <f>'1. ГПП-АГПЗ+'!BC22+'2. ГПП-ОГХК'!BC21+'2. ГПП-ОГХК'!BC25+'2. ГПП-ОГХК'!BC27+'2. ГПП-ОГХК'!BC29+'2. ГПП-ОГХК'!BC31+'2. ГПП-ОГХК'!BC33+'2. ГПП-ОГХК'!BC35+'3. ГПП-СГПЗ'!BC18+'3. ГПП-СГПЗ'!BC16</f>
        <v>0</v>
      </c>
      <c r="AN13" s="687">
        <f t="shared" si="17"/>
        <v>-1618.9</v>
      </c>
      <c r="AO13" s="688">
        <f t="shared" si="18"/>
        <v>0</v>
      </c>
      <c r="AP13" s="687">
        <f>'1. ГПП-АГПЗ+'!BG22+'2. ГПП-ОГХК'!BG21+'2. ГПП-ОГХК'!BG25+'2. ГПП-ОГХК'!BG27+'2. ГПП-ОГХК'!BG29+'2. ГПП-ОГХК'!BG31+'2. ГПП-ОГХК'!BG33+'2. ГПП-ОГХК'!BG35+'3. ГПП-СГПЗ'!BG18+'3. ГПП-СГПЗ'!BG16</f>
        <v>1472.1999999999998</v>
      </c>
      <c r="AQ13" s="687">
        <f>'1. ГПП-АГПЗ+'!BI22+'2. ГПП-ОГХК'!BI21+'2. ГПП-ОГХК'!BI25+'2. ГПП-ОГХК'!BI27+'2. ГПП-ОГХК'!BI29+'2. ГПП-ОГХК'!BI31+'2. ГПП-ОГХК'!BI33+'2. ГПП-ОГХК'!BI35+'3. ГПП-СГПЗ'!BI18+'3. ГПП-СГПЗ'!BI16</f>
        <v>0</v>
      </c>
      <c r="AR13" s="687">
        <f t="shared" si="19"/>
        <v>-1472.1999999999998</v>
      </c>
      <c r="AS13" s="688">
        <f t="shared" si="20"/>
        <v>0</v>
      </c>
      <c r="AT13" s="687">
        <f t="shared" si="21"/>
        <v>5948.2</v>
      </c>
      <c r="AU13" s="687">
        <f t="shared" si="21"/>
        <v>0</v>
      </c>
      <c r="AV13" s="687">
        <f t="shared" si="22"/>
        <v>-5948.2</v>
      </c>
      <c r="AW13" s="688">
        <f t="shared" si="23"/>
        <v>0</v>
      </c>
      <c r="AX13" s="687">
        <f>'1. ГПП-АГПЗ+'!BS22+'2. ГПП-ОГХК'!BS21+'2. ГПП-ОГХК'!BS25+'2. ГПП-ОГХК'!BS27+'2. ГПП-ОГХК'!BS29+'2. ГПП-ОГХК'!BS31+'2. ГПП-ОГХК'!BS33+'2. ГПП-ОГХК'!BS35+'3. ГПП-СГПЗ'!BS18+'3. ГПП-СГПЗ'!BS16</f>
        <v>1933</v>
      </c>
      <c r="AY13" s="687">
        <f>'1. ГПП-АГПЗ+'!BU22+'2. ГПП-ОГХК'!BU21+'2. ГПП-ОГХК'!BU25+'2. ГПП-ОГХК'!BU27+'2. ГПП-ОГХК'!BU29+'2. ГПП-ОГХК'!BU31+'2. ГПП-ОГХК'!BU33+'2. ГПП-ОГХК'!BU35+'3. ГПП-СГПЗ'!BU18+'3. ГПП-СГПЗ'!BU16</f>
        <v>0</v>
      </c>
      <c r="AZ13" s="687">
        <f t="shared" si="24"/>
        <v>-1933</v>
      </c>
      <c r="BA13" s="688">
        <f t="shared" si="25"/>
        <v>0</v>
      </c>
      <c r="BB13" s="687">
        <f>'1. ГПП-АГПЗ+'!BY22+'2. ГПП-ОГХК'!BY21+'2. ГПП-ОГХК'!BY25+'2. ГПП-ОГХК'!BY27+'2. ГПП-ОГХК'!BY29+'2. ГПП-ОГХК'!BY31+'2. ГПП-ОГХК'!BY33+'2. ГПП-ОГХК'!BY35+'3. ГПП-СГПЗ'!BY18+'3. ГПП-СГПЗ'!BY16</f>
        <v>1937.2</v>
      </c>
      <c r="BC13" s="687">
        <f>'1. ГПП-АГПЗ+'!CA22+'2. ГПП-ОГХК'!CA21+'2. ГПП-ОГХК'!CA25+'2. ГПП-ОГХК'!CA27+'2. ГПП-ОГХК'!CA29+'2. ГПП-ОГХК'!CA31+'2. ГПП-ОГХК'!CA33+'2. ГПП-ОГХК'!CA35+'3. ГПП-СГПЗ'!CA18+'3. ГПП-СГПЗ'!CA16</f>
        <v>0</v>
      </c>
      <c r="BD13" s="687">
        <f t="shared" si="26"/>
        <v>-1937.2</v>
      </c>
      <c r="BE13" s="688">
        <f t="shared" si="27"/>
        <v>0</v>
      </c>
      <c r="BF13" s="687">
        <f>'1. ГПП-АГПЗ+'!CE22+'2. ГПП-ОГХК'!CE21+'2. ГПП-ОГХК'!CE25+'2. ГПП-ОГХК'!CE27+'2. ГПП-ОГХК'!CE29+'2. ГПП-ОГХК'!CE31+'2. ГПП-ОГХК'!CE33+'2. ГПП-ОГХК'!CE35+'3. ГПП-СГПЗ'!CE18+'3. ГПП-СГПЗ'!CE16</f>
        <v>2078</v>
      </c>
      <c r="BG13" s="687">
        <f>'1. ГПП-АГПЗ+'!CG22+'2. ГПП-ОГХК'!CG21+'2. ГПП-ОГХК'!CG25+'2. ГПП-ОГХК'!CG27+'2. ГПП-ОГХК'!CG29+'2. ГПП-ОГХК'!CG31+'2. ГПП-ОГХК'!CG33+'2. ГПП-ОГХК'!CG35+'3. ГПП-СГПЗ'!CG18+'3. ГПП-СГПЗ'!CG16</f>
        <v>0</v>
      </c>
      <c r="BH13" s="687">
        <f t="shared" si="28"/>
        <v>-2078</v>
      </c>
      <c r="BI13" s="688">
        <f t="shared" si="29"/>
        <v>0</v>
      </c>
      <c r="BJ13" s="687">
        <f t="shared" si="30"/>
        <v>6462.2000000000007</v>
      </c>
      <c r="BK13" s="687">
        <f t="shared" si="30"/>
        <v>0</v>
      </c>
      <c r="BL13" s="687">
        <f t="shared" si="31"/>
        <v>-6462.2000000000007</v>
      </c>
      <c r="BM13" s="688">
        <f t="shared" si="32"/>
        <v>0</v>
      </c>
      <c r="BN13" s="687">
        <f>'1. ГПП-АГПЗ+'!CQ22+'2. ГПП-ОГХК'!CQ21+'2. ГПП-ОГХК'!CQ25+'2. ГПП-ОГХК'!CQ27+'2. ГПП-ОГХК'!CQ29+'2. ГПП-ОГХК'!CQ31+'2. ГПП-ОГХК'!CQ33+'2. ГПП-ОГХК'!CQ35+'3. ГПП-СГПЗ'!CQ18+'3. ГПП-СГПЗ'!CQ16</f>
        <v>2141.4</v>
      </c>
      <c r="BO13" s="687">
        <f>'1. ГПП-АГПЗ+'!CS22+'2. ГПП-ОГХК'!CS21+'2. ГПП-ОГХК'!CS25+'2. ГПП-ОГХК'!CS27+'2. ГПП-ОГХК'!CS29+'2. ГПП-ОГХК'!CS31+'2. ГПП-ОГХК'!CS33+'2. ГПП-ОГХК'!CS35+'3. ГПП-СГПЗ'!CS18+'3. ГПП-СГПЗ'!CS16</f>
        <v>0</v>
      </c>
      <c r="BP13" s="687">
        <f t="shared" si="33"/>
        <v>-2141.4</v>
      </c>
      <c r="BQ13" s="688">
        <f t="shared" si="34"/>
        <v>0</v>
      </c>
      <c r="BR13" s="687">
        <f>'1. ГПП-АГПЗ+'!CW22+'2. ГПП-ОГХК'!CW21+'2. ГПП-ОГХК'!CW25+'2. ГПП-ОГХК'!CW27+'2. ГПП-ОГХК'!CW29+'2. ГПП-ОГХК'!CW31+'2. ГПП-ОГХК'!CW33+'2. ГПП-ОГХК'!CW35+'3. ГПП-СГПЗ'!CW18+'3. ГПП-СГПЗ'!CW16</f>
        <v>2126.1000000000004</v>
      </c>
      <c r="BS13" s="687">
        <f>'1. ГПП-АГПЗ+'!CY22+'2. ГПП-ОГХК'!CY21+'2. ГПП-ОГХК'!CY25+'2. ГПП-ОГХК'!CY27+'2. ГПП-ОГХК'!CY29+'2. ГПП-ОГХК'!CY31+'2. ГПП-ОГХК'!CY33+'2. ГПП-ОГХК'!CY35+'3. ГПП-СГПЗ'!CY18+'3. ГПП-СГПЗ'!CY16</f>
        <v>0</v>
      </c>
      <c r="BT13" s="687">
        <f t="shared" si="35"/>
        <v>-2126.1000000000004</v>
      </c>
      <c r="BU13" s="688">
        <f t="shared" si="36"/>
        <v>0</v>
      </c>
      <c r="BV13" s="687">
        <f>'1. ГПП-АГПЗ+'!DC22+'2. ГПП-ОГХК'!DC21+'2. ГПП-ОГХК'!DC25+'2. ГПП-ОГХК'!DC27+'2. ГПП-ОГХК'!DC29+'2. ГПП-ОГХК'!DC31+'2. ГПП-ОГХК'!DC33+'2. ГПП-ОГХК'!DC35+'3. ГПП-СГПЗ'!DC18+'3. ГПП-СГПЗ'!DC16</f>
        <v>2194.7000000000003</v>
      </c>
      <c r="BW13" s="687">
        <f>'1. ГПП-АГПЗ+'!DE22+'2. ГПП-ОГХК'!DE21+'2. ГПП-ОГХК'!DE25+'2. ГПП-ОГХК'!DE27+'2. ГПП-ОГХК'!DE29+'2. ГПП-ОГХК'!DE31+'2. ГПП-ОГХК'!DE33+'2. ГПП-ОГХК'!DE35+'3. ГПП-СГПЗ'!DE18+'3. ГПП-СГПЗ'!DE16</f>
        <v>0</v>
      </c>
      <c r="BX13" s="687">
        <f t="shared" si="37"/>
        <v>-2194.7000000000003</v>
      </c>
      <c r="BY13" s="688">
        <f t="shared" si="38"/>
        <v>0</v>
      </c>
    </row>
    <row r="14" spans="2:77" ht="20.100000000000001" customHeight="1">
      <c r="C14" s="690" t="s">
        <v>101</v>
      </c>
      <c r="D14" s="528"/>
      <c r="E14" s="528"/>
      <c r="F14" s="529"/>
      <c r="G14" s="530" t="s">
        <v>102</v>
      </c>
      <c r="H14" s="530"/>
      <c r="I14" s="691" t="s">
        <v>98</v>
      </c>
      <c r="J14" s="687">
        <f t="shared" si="0"/>
        <v>9676.5</v>
      </c>
      <c r="K14" s="687">
        <f t="shared" si="0"/>
        <v>0</v>
      </c>
      <c r="L14" s="687">
        <f t="shared" si="1"/>
        <v>-9676.5</v>
      </c>
      <c r="M14" s="688">
        <f t="shared" si="2"/>
        <v>0</v>
      </c>
      <c r="N14" s="687">
        <f t="shared" si="3"/>
        <v>2427.6000000000004</v>
      </c>
      <c r="O14" s="687">
        <f t="shared" si="3"/>
        <v>0</v>
      </c>
      <c r="P14" s="687">
        <f t="shared" si="4"/>
        <v>-2427.6000000000004</v>
      </c>
      <c r="Q14" s="688">
        <f t="shared" si="5"/>
        <v>0</v>
      </c>
      <c r="R14" s="687">
        <f>'1. ГПП-АГПЗ+'!W22</f>
        <v>836.1</v>
      </c>
      <c r="S14" s="687">
        <f>'1. ГПП-АГПЗ+'!Y22</f>
        <v>0</v>
      </c>
      <c r="T14" s="687">
        <f t="shared" si="6"/>
        <v>-836.1</v>
      </c>
      <c r="U14" s="688">
        <f t="shared" si="7"/>
        <v>0</v>
      </c>
      <c r="V14" s="687">
        <f>'1. ГПП-АГПЗ+'!AC22</f>
        <v>755.3</v>
      </c>
      <c r="W14" s="687">
        <f>'1. ГПП-АГПЗ+'!AE22</f>
        <v>0</v>
      </c>
      <c r="X14" s="687">
        <f t="shared" si="8"/>
        <v>-755.3</v>
      </c>
      <c r="Y14" s="688">
        <f t="shared" si="9"/>
        <v>0</v>
      </c>
      <c r="Z14" s="687">
        <f>'1. ГПП-АГПЗ+'!AI22</f>
        <v>836.2</v>
      </c>
      <c r="AA14" s="687">
        <f>'1. ГПП-АГПЗ+'!AK22</f>
        <v>0</v>
      </c>
      <c r="AB14" s="687">
        <f t="shared" si="10"/>
        <v>-836.2</v>
      </c>
      <c r="AC14" s="688">
        <f t="shared" si="11"/>
        <v>0</v>
      </c>
      <c r="AD14" s="687">
        <f t="shared" si="12"/>
        <v>1851.5</v>
      </c>
      <c r="AE14" s="687">
        <f t="shared" si="12"/>
        <v>0</v>
      </c>
      <c r="AF14" s="687">
        <f t="shared" si="13"/>
        <v>-1851.5</v>
      </c>
      <c r="AG14" s="688">
        <f t="shared" si="14"/>
        <v>0</v>
      </c>
      <c r="AH14" s="687">
        <f>'1. ГПП-АГПЗ+'!AU22</f>
        <v>809.2</v>
      </c>
      <c r="AI14" s="687">
        <f>'1. ГПП-АГПЗ+'!AW22</f>
        <v>0</v>
      </c>
      <c r="AJ14" s="687">
        <f t="shared" si="15"/>
        <v>-809.2</v>
      </c>
      <c r="AK14" s="688">
        <f t="shared" si="16"/>
        <v>0</v>
      </c>
      <c r="AL14" s="687">
        <f>'1. ГПП-АГПЗ+'!BA22</f>
        <v>574.9</v>
      </c>
      <c r="AM14" s="687">
        <f>'1. ГПП-АГПЗ+'!BC22</f>
        <v>0</v>
      </c>
      <c r="AN14" s="687">
        <f t="shared" si="17"/>
        <v>-574.9</v>
      </c>
      <c r="AO14" s="688">
        <f t="shared" si="18"/>
        <v>0</v>
      </c>
      <c r="AP14" s="687">
        <f>'1. ГПП-АГПЗ+'!BG22</f>
        <v>467.4</v>
      </c>
      <c r="AQ14" s="687">
        <f>'1. ГПП-АГПЗ+'!BI22</f>
        <v>0</v>
      </c>
      <c r="AR14" s="687">
        <f t="shared" si="19"/>
        <v>-467.4</v>
      </c>
      <c r="AS14" s="688">
        <f t="shared" si="20"/>
        <v>0</v>
      </c>
      <c r="AT14" s="687">
        <f t="shared" si="21"/>
        <v>2641.8</v>
      </c>
      <c r="AU14" s="687">
        <f t="shared" si="21"/>
        <v>0</v>
      </c>
      <c r="AV14" s="687">
        <f t="shared" si="22"/>
        <v>-2641.8</v>
      </c>
      <c r="AW14" s="688">
        <f t="shared" si="23"/>
        <v>0</v>
      </c>
      <c r="AX14" s="687">
        <f>'1. ГПП-АГПЗ+'!BS22</f>
        <v>869.4</v>
      </c>
      <c r="AY14" s="687">
        <f>'1. ГПП-АГПЗ+'!BU22</f>
        <v>0</v>
      </c>
      <c r="AZ14" s="687">
        <f t="shared" si="24"/>
        <v>-869.4</v>
      </c>
      <c r="BA14" s="688">
        <f t="shared" si="25"/>
        <v>0</v>
      </c>
      <c r="BB14" s="687">
        <f>'1. ГПП-АГПЗ+'!BY22</f>
        <v>873.4</v>
      </c>
      <c r="BC14" s="687">
        <f>'1. ГПП-АГПЗ+'!CA22</f>
        <v>0</v>
      </c>
      <c r="BD14" s="687">
        <f t="shared" si="26"/>
        <v>-873.4</v>
      </c>
      <c r="BE14" s="688">
        <f t="shared" si="27"/>
        <v>0</v>
      </c>
      <c r="BF14" s="687">
        <f>'1. ГПП-АГПЗ+'!CE22</f>
        <v>899</v>
      </c>
      <c r="BG14" s="687">
        <f>'1. ГПП-АГПЗ+'!CG22</f>
        <v>0</v>
      </c>
      <c r="BH14" s="687">
        <f t="shared" si="28"/>
        <v>-899</v>
      </c>
      <c r="BI14" s="688">
        <f t="shared" si="29"/>
        <v>0</v>
      </c>
      <c r="BJ14" s="687">
        <f t="shared" si="30"/>
        <v>2755.6</v>
      </c>
      <c r="BK14" s="687">
        <f t="shared" si="30"/>
        <v>0</v>
      </c>
      <c r="BL14" s="687">
        <f t="shared" si="31"/>
        <v>-2755.6</v>
      </c>
      <c r="BM14" s="688">
        <f t="shared" si="32"/>
        <v>0</v>
      </c>
      <c r="BN14" s="687">
        <f>'1. ГПП-АГПЗ+'!CQ22</f>
        <v>929.1</v>
      </c>
      <c r="BO14" s="687">
        <f>'1. ГПП-АГПЗ+'!CS22</f>
        <v>0</v>
      </c>
      <c r="BP14" s="687">
        <f t="shared" si="33"/>
        <v>-929.1</v>
      </c>
      <c r="BQ14" s="688">
        <f t="shared" si="34"/>
        <v>0</v>
      </c>
      <c r="BR14" s="687">
        <f>'1. ГПП-АГПЗ+'!CW22</f>
        <v>899.1</v>
      </c>
      <c r="BS14" s="687">
        <f>'1. ГПП-АГПЗ+'!CY22</f>
        <v>0</v>
      </c>
      <c r="BT14" s="687">
        <f t="shared" si="35"/>
        <v>-899.1</v>
      </c>
      <c r="BU14" s="688">
        <f t="shared" si="36"/>
        <v>0</v>
      </c>
      <c r="BV14" s="687">
        <f>'1. ГПП-АГПЗ+'!DC22</f>
        <v>927.4</v>
      </c>
      <c r="BW14" s="687">
        <f>'1. ГПП-АГПЗ+'!DE22</f>
        <v>0</v>
      </c>
      <c r="BX14" s="687">
        <f t="shared" si="37"/>
        <v>-927.4</v>
      </c>
      <c r="BY14" s="688">
        <f t="shared" si="38"/>
        <v>0</v>
      </c>
    </row>
    <row r="15" spans="2:77" ht="20.100000000000001" customHeight="1">
      <c r="C15" s="690" t="s">
        <v>103</v>
      </c>
      <c r="D15" s="528"/>
      <c r="E15" s="528"/>
      <c r="F15" s="529"/>
      <c r="G15" s="530" t="s">
        <v>104</v>
      </c>
      <c r="H15" s="530"/>
      <c r="I15" s="691" t="s">
        <v>98</v>
      </c>
      <c r="J15" s="687">
        <f t="shared" si="0"/>
        <v>11699.1</v>
      </c>
      <c r="K15" s="687">
        <f t="shared" si="0"/>
        <v>0</v>
      </c>
      <c r="L15" s="687">
        <f t="shared" si="1"/>
        <v>-11699.1</v>
      </c>
      <c r="M15" s="688">
        <f t="shared" si="2"/>
        <v>0</v>
      </c>
      <c r="N15" s="687">
        <f t="shared" si="3"/>
        <v>3146.3</v>
      </c>
      <c r="O15" s="687">
        <f t="shared" si="3"/>
        <v>0</v>
      </c>
      <c r="P15" s="687">
        <f t="shared" si="4"/>
        <v>-3146.3</v>
      </c>
      <c r="Q15" s="688">
        <f t="shared" si="5"/>
        <v>0</v>
      </c>
      <c r="R15" s="687">
        <f>'2. ГПП-ОГХК'!W21+'2. ГПП-ОГХК'!W25+'2. ГПП-ОГХК'!W27+'2. ГПП-ОГХК'!W29+'2. ГПП-ОГХК'!W31+'2. ГПП-ОГХК'!W33+'2. ГПП-ОГХК'!W35</f>
        <v>1091.1000000000001</v>
      </c>
      <c r="S15" s="687">
        <f>'2. ГПП-ОГХК'!Y21+'2. ГПП-ОГХК'!Y25+'2. ГПП-ОГХК'!Y27+'2. ГПП-ОГХК'!Y29+'2. ГПП-ОГХК'!Y31+'2. ГПП-ОГХК'!Y33+'2. ГПП-ОГХК'!Y35</f>
        <v>0</v>
      </c>
      <c r="T15" s="687">
        <f t="shared" si="6"/>
        <v>-1091.1000000000001</v>
      </c>
      <c r="U15" s="688">
        <f t="shared" si="7"/>
        <v>0</v>
      </c>
      <c r="V15" s="687">
        <f>'2. ГПП-ОГХК'!AC21+'2. ГПП-ОГХК'!AC25+'2. ГПП-ОГХК'!AC27+'2. ГПП-ОГХК'!AC29+'2. ГПП-ОГХК'!AC31+'2. ГПП-ОГХК'!AC33+'2. ГПП-ОГХК'!AC35</f>
        <v>985.3</v>
      </c>
      <c r="W15" s="687">
        <f>'2. ГПП-ОГХК'!AE21+'2. ГПП-ОГХК'!AE25+'2. ГПП-ОГХК'!AE27+'2. ГПП-ОГХК'!AE29+'2. ГПП-ОГХК'!AE31+'2. ГПП-ОГХК'!AE33+'2. ГПП-ОГХК'!AE35</f>
        <v>0</v>
      </c>
      <c r="X15" s="687">
        <f t="shared" si="8"/>
        <v>-985.3</v>
      </c>
      <c r="Y15" s="688">
        <f t="shared" si="9"/>
        <v>0</v>
      </c>
      <c r="Z15" s="687">
        <f>'2. ГПП-ОГХК'!AI21+'2. ГПП-ОГХК'!AI25+'2. ГПП-ОГХК'!AI27+'2. ГПП-ОГХК'!AI29+'2. ГПП-ОГХК'!AI31+'2. ГПП-ОГХК'!AI33+'2. ГПП-ОГХК'!AI35</f>
        <v>1069.8999999999999</v>
      </c>
      <c r="AA15" s="687">
        <f>'2. ГПП-ОГХК'!AK21+'2. ГПП-ОГХК'!AK25+'2. ГПП-ОГХК'!AK27+'2. ГПП-ОГХК'!AK29+'2. ГПП-ОГХК'!AK31+'2. ГПП-ОГХК'!AK33+'2. ГПП-ОГХК'!AK35</f>
        <v>0</v>
      </c>
      <c r="AB15" s="687">
        <f t="shared" si="10"/>
        <v>-1069.8999999999999</v>
      </c>
      <c r="AC15" s="688">
        <f t="shared" si="11"/>
        <v>0</v>
      </c>
      <c r="AD15" s="687">
        <f t="shared" si="12"/>
        <v>2580</v>
      </c>
      <c r="AE15" s="687">
        <f t="shared" si="12"/>
        <v>0</v>
      </c>
      <c r="AF15" s="687">
        <f t="shared" si="13"/>
        <v>-2580</v>
      </c>
      <c r="AG15" s="688">
        <f t="shared" si="14"/>
        <v>0</v>
      </c>
      <c r="AH15" s="687">
        <f>'2. ГПП-ОГХК'!AU21+'2. ГПП-ОГХК'!AU25+'2. ГПП-ОГХК'!AU27+'2. ГПП-ОГХК'!AU29+'2. ГПП-ОГХК'!AU31+'2. ГПП-ОГХК'!AU33+'2. ГПП-ОГХК'!AU35</f>
        <v>894.5</v>
      </c>
      <c r="AI15" s="687">
        <f>'2. ГПП-ОГХК'!AW21+'2. ГПП-ОГХК'!AW25+'2. ГПП-ОГХК'!AW27+'2. ГПП-ОГХК'!AW29+'2. ГПП-ОГХК'!AW31+'2. ГПП-ОГХК'!AW33+'2. ГПП-ОГХК'!AW35</f>
        <v>0</v>
      </c>
      <c r="AJ15" s="687">
        <f t="shared" si="15"/>
        <v>-894.5</v>
      </c>
      <c r="AK15" s="688">
        <f t="shared" si="16"/>
        <v>0</v>
      </c>
      <c r="AL15" s="687">
        <f>'2. ГПП-ОГХК'!BA21+'2. ГПП-ОГХК'!BA25+'2. ГПП-ОГХК'!BA27+'2. ГПП-ОГХК'!BA29+'2. ГПП-ОГХК'!BA31+'2. ГПП-ОГХК'!BA33+'2. ГПП-ОГХК'!BA35</f>
        <v>861.1</v>
      </c>
      <c r="AM15" s="687">
        <f>'2. ГПП-ОГХК'!BC21+'2. ГПП-ОГХК'!BC25+'2. ГПП-ОГХК'!BC27+'2. ГПП-ОГХК'!BC29+'2. ГПП-ОГХК'!BC31+'2. ГПП-ОГХК'!BC33+'2. ГПП-ОГХК'!BC35</f>
        <v>0</v>
      </c>
      <c r="AN15" s="687">
        <f t="shared" si="17"/>
        <v>-861.1</v>
      </c>
      <c r="AO15" s="688">
        <f t="shared" si="18"/>
        <v>0</v>
      </c>
      <c r="AP15" s="687">
        <f>'2. ГПП-ОГХК'!BG21+'2. ГПП-ОГХК'!BG25+'2. ГПП-ОГХК'!BG27+'2. ГПП-ОГХК'!BG29+'2. ГПП-ОГХК'!BG31+'2. ГПП-ОГХК'!BG33+'2. ГПП-ОГХК'!BG35</f>
        <v>824.4</v>
      </c>
      <c r="AQ15" s="687">
        <f>'2. ГПП-ОГХК'!BI21+'2. ГПП-ОГХК'!BI25+'2. ГПП-ОГХК'!BI27+'2. ГПП-ОГХК'!BI29+'2. ГПП-ОГХК'!BI31+'2. ГПП-ОГХК'!BI33+'2. ГПП-ОГХК'!BI35</f>
        <v>0</v>
      </c>
      <c r="AR15" s="687">
        <f t="shared" si="19"/>
        <v>-824.4</v>
      </c>
      <c r="AS15" s="688">
        <f t="shared" si="20"/>
        <v>0</v>
      </c>
      <c r="AT15" s="687">
        <f t="shared" si="21"/>
        <v>2756.3</v>
      </c>
      <c r="AU15" s="687">
        <f t="shared" si="21"/>
        <v>0</v>
      </c>
      <c r="AV15" s="687">
        <f t="shared" si="22"/>
        <v>-2756.3</v>
      </c>
      <c r="AW15" s="688">
        <f t="shared" si="23"/>
        <v>0</v>
      </c>
      <c r="AX15" s="687">
        <f>'2. ГПП-ОГХК'!BS21+'2. ГПП-ОГХК'!BS25+'2. ГПП-ОГХК'!BS27+'2. ГПП-ОГХК'!BS29+'2. ГПП-ОГХК'!BS31+'2. ГПП-ОГХК'!BS33+'2. ГПП-ОГХК'!BS35</f>
        <v>877.00000000000011</v>
      </c>
      <c r="AY15" s="687">
        <f>'2. ГПП-ОГХК'!BU21+'2. ГПП-ОГХК'!BU25+'2. ГПП-ОГХК'!BU27+'2. ГПП-ОГХК'!BU29+'2. ГПП-ОГХК'!BU31+'2. ГПП-ОГХК'!BU33+'2. ГПП-ОГХК'!BU35</f>
        <v>0</v>
      </c>
      <c r="AZ15" s="687">
        <f t="shared" si="24"/>
        <v>-877.00000000000011</v>
      </c>
      <c r="BA15" s="688">
        <f t="shared" si="25"/>
        <v>0</v>
      </c>
      <c r="BB15" s="687">
        <f>'2. ГПП-ОГХК'!BY21+'2. ГПП-ОГХК'!BY25+'2. ГПП-ОГХК'!BY27+'2. ГПП-ОГХК'!BY29+'2. ГПП-ОГХК'!BY31+'2. ГПП-ОГХК'!BY33+'2. ГПП-ОГХК'!BY35</f>
        <v>877.6</v>
      </c>
      <c r="BC15" s="687">
        <f>'2. ГПП-ОГХК'!CA21+'2. ГПП-ОГХК'!CA25+'2. ГПП-ОГХК'!CA27+'2. ГПП-ОГХК'!CA29+'2. ГПП-ОГХК'!CA31+'2. ГПП-ОГХК'!CA33+'2. ГПП-ОГХК'!CA35</f>
        <v>0</v>
      </c>
      <c r="BD15" s="687">
        <f t="shared" si="26"/>
        <v>-877.6</v>
      </c>
      <c r="BE15" s="688">
        <f t="shared" si="27"/>
        <v>0</v>
      </c>
      <c r="BF15" s="687">
        <f>'2. ГПП-ОГХК'!CE21+'2. ГПП-ОГХК'!CE25+'2. ГПП-ОГХК'!CE27+'2. ГПП-ОГХК'!CE29+'2. ГПП-ОГХК'!CE31+'2. ГПП-ОГХК'!CE33+'2. ГПП-ОГХК'!CE35</f>
        <v>1001.6999999999999</v>
      </c>
      <c r="BG15" s="687">
        <f>'2. ГПП-ОГХК'!CG21+'2. ГПП-ОГХК'!CG25+'2. ГПП-ОГХК'!CG27+'2. ГПП-ОГХК'!CG29+'2. ГПП-ОГХК'!CG31+'2. ГПП-ОГХК'!CG33+'2. ГПП-ОГХК'!CG35</f>
        <v>0</v>
      </c>
      <c r="BH15" s="687">
        <f t="shared" si="28"/>
        <v>-1001.6999999999999</v>
      </c>
      <c r="BI15" s="688">
        <f t="shared" si="29"/>
        <v>0</v>
      </c>
      <c r="BJ15" s="687">
        <f t="shared" si="30"/>
        <v>3216.5</v>
      </c>
      <c r="BK15" s="687">
        <f t="shared" si="30"/>
        <v>0</v>
      </c>
      <c r="BL15" s="687">
        <f t="shared" si="31"/>
        <v>-3216.5</v>
      </c>
      <c r="BM15" s="688">
        <f t="shared" si="32"/>
        <v>0</v>
      </c>
      <c r="BN15" s="687">
        <f>'2. ГПП-ОГХК'!CQ21+'2. ГПП-ОГХК'!CQ25+'2. ГПП-ОГХК'!CQ27+'2. ГПП-ОГХК'!CQ29+'2. ГПП-ОГХК'!CQ31+'2. ГПП-ОГХК'!CQ33+'2. ГПП-ОГХК'!CQ35</f>
        <v>1084.8000000000002</v>
      </c>
      <c r="BO15" s="687">
        <f>'2. ГПП-ОГХК'!CS21+'2. ГПП-ОГХК'!CS25+'2. ГПП-ОГХК'!CS27+'2. ГПП-ОГХК'!CS29+'2. ГПП-ОГХК'!CS31+'2. ГПП-ОГХК'!CS33+'2. ГПП-ОГХК'!CS35</f>
        <v>0</v>
      </c>
      <c r="BP15" s="687">
        <f t="shared" si="33"/>
        <v>-1084.8000000000002</v>
      </c>
      <c r="BQ15" s="688">
        <f t="shared" si="34"/>
        <v>0</v>
      </c>
      <c r="BR15" s="687">
        <f>'2. ГПП-ОГХК'!CW21+'2. ГПП-ОГХК'!CW25+'2. ГПП-ОГХК'!CW27+'2. ГПП-ОГХК'!CW29+'2. ГПП-ОГХК'!CW31+'2. ГПП-ОГХК'!CW33+'2. ГПП-ОГХК'!CW35</f>
        <v>1048.7</v>
      </c>
      <c r="BS15" s="687">
        <f>'2. ГПП-ОГХК'!CY21+'2. ГПП-ОГХК'!CY25+'2. ГПП-ОГХК'!CY27+'2. ГПП-ОГХК'!CY29+'2. ГПП-ОГХК'!CY31+'2. ГПП-ОГХК'!CY33+'2. ГПП-ОГХК'!CY35</f>
        <v>0</v>
      </c>
      <c r="BT15" s="687">
        <f t="shared" si="35"/>
        <v>-1048.7</v>
      </c>
      <c r="BU15" s="688">
        <f t="shared" si="36"/>
        <v>0</v>
      </c>
      <c r="BV15" s="687">
        <f>'2. ГПП-ОГХК'!DC21+'2. ГПП-ОГХК'!DC25+'2. ГПП-ОГХК'!DC27+'2. ГПП-ОГХК'!DC29+'2. ГПП-ОГХК'!DC31+'2. ГПП-ОГХК'!DC33+'2. ГПП-ОГХК'!DC35</f>
        <v>1083</v>
      </c>
      <c r="BW15" s="687">
        <f>'2. ГПП-ОГХК'!DE21+'2. ГПП-ОГХК'!DE25+'2. ГПП-ОГХК'!DE27+'2. ГПП-ОГХК'!DE29+'2. ГПП-ОГХК'!DE31+'2. ГПП-ОГХК'!DE33+'2. ГПП-ОГХК'!DE35</f>
        <v>0</v>
      </c>
      <c r="BX15" s="687">
        <f t="shared" si="37"/>
        <v>-1083</v>
      </c>
      <c r="BY15" s="688">
        <f t="shared" si="38"/>
        <v>0</v>
      </c>
    </row>
    <row r="16" spans="2:77" ht="20.100000000000001" customHeight="1">
      <c r="C16" s="690" t="s">
        <v>105</v>
      </c>
      <c r="D16" s="528"/>
      <c r="E16" s="528"/>
      <c r="F16" s="529"/>
      <c r="G16" s="530" t="s">
        <v>106</v>
      </c>
      <c r="H16" s="530"/>
      <c r="I16" s="691" t="s">
        <v>98</v>
      </c>
      <c r="J16" s="687">
        <f t="shared" si="0"/>
        <v>2029.5</v>
      </c>
      <c r="K16" s="687">
        <f t="shared" si="0"/>
        <v>0</v>
      </c>
      <c r="L16" s="687">
        <f t="shared" si="1"/>
        <v>-2029.5</v>
      </c>
      <c r="M16" s="688">
        <f t="shared" si="2"/>
        <v>0</v>
      </c>
      <c r="N16" s="687">
        <f t="shared" si="3"/>
        <v>527.20000000000005</v>
      </c>
      <c r="O16" s="687">
        <f t="shared" si="3"/>
        <v>0</v>
      </c>
      <c r="P16" s="687">
        <f t="shared" si="4"/>
        <v>-527.20000000000005</v>
      </c>
      <c r="Q16" s="688">
        <f t="shared" si="5"/>
        <v>0</v>
      </c>
      <c r="R16" s="687">
        <f>'3. ГПП-СГПЗ'!W18+'3. ГПП-СГПЗ'!W16</f>
        <v>181.5</v>
      </c>
      <c r="S16" s="687">
        <f>'3. ГПП-СГПЗ'!Y18+'3. ГПП-СГПЗ'!Y16</f>
        <v>0</v>
      </c>
      <c r="T16" s="687">
        <f t="shared" si="6"/>
        <v>-181.5</v>
      </c>
      <c r="U16" s="688">
        <f t="shared" si="7"/>
        <v>0</v>
      </c>
      <c r="V16" s="687">
        <f>'3. ГПП-СГПЗ'!AC18+'3. ГПП-СГПЗ'!AC16</f>
        <v>163.9</v>
      </c>
      <c r="W16" s="687">
        <f>'3. ГПП-СГПЗ'!AE18+'3. ГПП-СГПЗ'!AE16</f>
        <v>0</v>
      </c>
      <c r="X16" s="687">
        <f t="shared" si="8"/>
        <v>-163.9</v>
      </c>
      <c r="Y16" s="688">
        <f t="shared" si="9"/>
        <v>0</v>
      </c>
      <c r="Z16" s="687">
        <f>'3. ГПП-СГПЗ'!AI18+'3. ГПП-СГПЗ'!AI16</f>
        <v>181.8</v>
      </c>
      <c r="AA16" s="687">
        <f>'3. ГПП-СГПЗ'!AK18+'3. ГПП-СГПЗ'!AK16</f>
        <v>0</v>
      </c>
      <c r="AB16" s="687">
        <f t="shared" si="10"/>
        <v>-181.8</v>
      </c>
      <c r="AC16" s="688">
        <f t="shared" si="11"/>
        <v>0</v>
      </c>
      <c r="AD16" s="687">
        <f t="shared" si="12"/>
        <v>462.1</v>
      </c>
      <c r="AE16" s="687">
        <f t="shared" si="12"/>
        <v>0</v>
      </c>
      <c r="AF16" s="687">
        <f t="shared" si="13"/>
        <v>-462.1</v>
      </c>
      <c r="AG16" s="688">
        <f t="shared" si="14"/>
        <v>0</v>
      </c>
      <c r="AH16" s="687">
        <f>'3. ГПП-СГПЗ'!AU18+'3. ГПП-СГПЗ'!AU16</f>
        <v>98.8</v>
      </c>
      <c r="AI16" s="687">
        <f>'3. ГПП-СГПЗ'!AW18+'3. ГПП-СГПЗ'!AW16</f>
        <v>0</v>
      </c>
      <c r="AJ16" s="687">
        <f t="shared" si="15"/>
        <v>-98.8</v>
      </c>
      <c r="AK16" s="688">
        <f t="shared" si="16"/>
        <v>0</v>
      </c>
      <c r="AL16" s="687">
        <f>'3. ГПП-СГПЗ'!BA18+'3. ГПП-СГПЗ'!BA16</f>
        <v>182.9</v>
      </c>
      <c r="AM16" s="687">
        <f>'3. ГПП-СГПЗ'!BC18+'3. ГПП-СГПЗ'!BC16</f>
        <v>0</v>
      </c>
      <c r="AN16" s="687">
        <f t="shared" si="17"/>
        <v>-182.9</v>
      </c>
      <c r="AO16" s="688">
        <f t="shared" si="18"/>
        <v>0</v>
      </c>
      <c r="AP16" s="687">
        <f>'3. ГПП-СГПЗ'!BG18+'3. ГПП-СГПЗ'!BG16</f>
        <v>180.4</v>
      </c>
      <c r="AQ16" s="687">
        <f>'3. ГПП-СГПЗ'!BI18+'3. ГПП-СГПЗ'!BI16</f>
        <v>0</v>
      </c>
      <c r="AR16" s="687">
        <f t="shared" si="19"/>
        <v>-180.4</v>
      </c>
      <c r="AS16" s="688">
        <f t="shared" si="20"/>
        <v>0</v>
      </c>
      <c r="AT16" s="687">
        <f t="shared" si="21"/>
        <v>550.09999999999991</v>
      </c>
      <c r="AU16" s="687">
        <f t="shared" si="21"/>
        <v>0</v>
      </c>
      <c r="AV16" s="687">
        <f t="shared" si="22"/>
        <v>-550.09999999999991</v>
      </c>
      <c r="AW16" s="688">
        <f t="shared" si="23"/>
        <v>0</v>
      </c>
      <c r="AX16" s="687">
        <f>'3. ГПП-СГПЗ'!BS18+'3. ГПП-СГПЗ'!BS16</f>
        <v>186.6</v>
      </c>
      <c r="AY16" s="687">
        <f>'3. ГПП-СГПЗ'!BU18+'3. ГПП-СГПЗ'!BU16</f>
        <v>0</v>
      </c>
      <c r="AZ16" s="687">
        <f t="shared" si="24"/>
        <v>-186.6</v>
      </c>
      <c r="BA16" s="688">
        <f t="shared" si="25"/>
        <v>0</v>
      </c>
      <c r="BB16" s="687">
        <f>'3. ГПП-СГПЗ'!BY18+'3. ГПП-СГПЗ'!BY16</f>
        <v>186.2</v>
      </c>
      <c r="BC16" s="687">
        <f>'3. ГПП-СГПЗ'!CA18+'3. ГПП-СГПЗ'!CA16</f>
        <v>0</v>
      </c>
      <c r="BD16" s="687">
        <f t="shared" si="26"/>
        <v>-186.2</v>
      </c>
      <c r="BE16" s="688">
        <f t="shared" si="27"/>
        <v>0</v>
      </c>
      <c r="BF16" s="687">
        <f>'3. ГПП-СГПЗ'!CE18+'3. ГПП-СГПЗ'!CE16</f>
        <v>177.3</v>
      </c>
      <c r="BG16" s="687">
        <f>'3. ГПП-СГПЗ'!CG18+'3. ГПП-СГПЗ'!CG16</f>
        <v>0</v>
      </c>
      <c r="BH16" s="687">
        <f t="shared" si="28"/>
        <v>-177.3</v>
      </c>
      <c r="BI16" s="688">
        <f t="shared" si="29"/>
        <v>0</v>
      </c>
      <c r="BJ16" s="687">
        <f t="shared" si="30"/>
        <v>490.1</v>
      </c>
      <c r="BK16" s="687">
        <f t="shared" si="30"/>
        <v>0</v>
      </c>
      <c r="BL16" s="687">
        <f t="shared" si="31"/>
        <v>-490.1</v>
      </c>
      <c r="BM16" s="688">
        <f t="shared" si="32"/>
        <v>0</v>
      </c>
      <c r="BN16" s="687">
        <f>'3. ГПП-СГПЗ'!CQ18+'3. ГПП-СГПЗ'!CQ16</f>
        <v>127.5</v>
      </c>
      <c r="BO16" s="687">
        <f>'3. ГПП-СГПЗ'!CS18+'3. ГПП-СГПЗ'!CS16</f>
        <v>0</v>
      </c>
      <c r="BP16" s="687">
        <f t="shared" si="33"/>
        <v>-127.5</v>
      </c>
      <c r="BQ16" s="688">
        <f t="shared" si="34"/>
        <v>0</v>
      </c>
      <c r="BR16" s="687">
        <f>'3. ГПП-СГПЗ'!CW18+'3. ГПП-СГПЗ'!CW16</f>
        <v>178.3</v>
      </c>
      <c r="BS16" s="687">
        <f>'3. ГПП-СГПЗ'!CY18+'3. ГПП-СГПЗ'!CY16</f>
        <v>0</v>
      </c>
      <c r="BT16" s="687">
        <f t="shared" si="35"/>
        <v>-178.3</v>
      </c>
      <c r="BU16" s="688">
        <f t="shared" si="36"/>
        <v>0</v>
      </c>
      <c r="BV16" s="687">
        <f>'3. ГПП-СГПЗ'!DC18+'3. ГПП-СГПЗ'!DC16</f>
        <v>184.3</v>
      </c>
      <c r="BW16" s="687">
        <f>'3. ГПП-СГПЗ'!DE18+'3. ГПП-СГПЗ'!DE16</f>
        <v>0</v>
      </c>
      <c r="BX16" s="687">
        <f t="shared" si="37"/>
        <v>-184.3</v>
      </c>
      <c r="BY16" s="688">
        <f t="shared" si="38"/>
        <v>0</v>
      </c>
    </row>
    <row r="17" spans="1:77" ht="20.100000000000001" customHeight="1">
      <c r="C17" s="689" t="s">
        <v>107</v>
      </c>
      <c r="D17" s="528"/>
      <c r="E17" s="528"/>
      <c r="F17" s="529"/>
      <c r="G17" s="530" t="s">
        <v>108</v>
      </c>
      <c r="H17" s="530"/>
      <c r="I17" s="686" t="s">
        <v>98</v>
      </c>
      <c r="J17" s="687">
        <f t="shared" si="0"/>
        <v>35384.800000000003</v>
      </c>
      <c r="K17" s="687">
        <f t="shared" si="0"/>
        <v>0</v>
      </c>
      <c r="L17" s="687">
        <f t="shared" si="1"/>
        <v>-35384.800000000003</v>
      </c>
      <c r="M17" s="688">
        <f t="shared" si="2"/>
        <v>0</v>
      </c>
      <c r="N17" s="687">
        <f t="shared" si="3"/>
        <v>8849.4</v>
      </c>
      <c r="O17" s="687">
        <f t="shared" si="3"/>
        <v>0</v>
      </c>
      <c r="P17" s="687">
        <f t="shared" si="4"/>
        <v>-8849.4</v>
      </c>
      <c r="Q17" s="688">
        <f t="shared" si="5"/>
        <v>0</v>
      </c>
      <c r="R17" s="687">
        <f>'14. ГП Благовещенск (Ам ГПЗ)'!W31+'14. ГП Благовещенск (Ам ГПЗ)'!W33</f>
        <v>3189.9</v>
      </c>
      <c r="S17" s="687">
        <f>'14. ГП Благовещенск (Ам ГПЗ)'!Y31+'14. ГП Благовещенск (Ам ГПЗ)'!Y33</f>
        <v>0</v>
      </c>
      <c r="T17" s="687">
        <f t="shared" si="6"/>
        <v>-3189.9</v>
      </c>
      <c r="U17" s="688">
        <f t="shared" si="7"/>
        <v>0</v>
      </c>
      <c r="V17" s="687">
        <f>'14. ГП Благовещенск (Ам ГПЗ)'!AC31+'14. ГП Благовещенск (Ам ГПЗ)'!AC33</f>
        <v>2881.1</v>
      </c>
      <c r="W17" s="687">
        <f>'14. ГП Благовещенск (Ам ГПЗ)'!AE31+'14. ГП Благовещенск (Ам ГПЗ)'!AE33</f>
        <v>0</v>
      </c>
      <c r="X17" s="687">
        <f t="shared" si="8"/>
        <v>-2881.1</v>
      </c>
      <c r="Y17" s="688">
        <f t="shared" si="9"/>
        <v>0</v>
      </c>
      <c r="Z17" s="687">
        <f>'14. ГП Благовещенск (Ам ГПЗ)'!AI31+'14. ГП Благовещенск (Ам ГПЗ)'!AI33</f>
        <v>2778.4</v>
      </c>
      <c r="AA17" s="687">
        <f>'14. ГП Благовещенск (Ам ГПЗ)'!AK31+'14. ГП Благовещенск (Ам ГПЗ)'!AK33</f>
        <v>0</v>
      </c>
      <c r="AB17" s="687">
        <f t="shared" si="10"/>
        <v>-2778.4</v>
      </c>
      <c r="AC17" s="688">
        <f t="shared" si="11"/>
        <v>0</v>
      </c>
      <c r="AD17" s="687">
        <f t="shared" si="12"/>
        <v>8707.4</v>
      </c>
      <c r="AE17" s="687">
        <f t="shared" si="12"/>
        <v>0</v>
      </c>
      <c r="AF17" s="687">
        <f t="shared" si="13"/>
        <v>-8707.4</v>
      </c>
      <c r="AG17" s="688">
        <f t="shared" si="14"/>
        <v>0</v>
      </c>
      <c r="AH17" s="687">
        <f>'14. ГП Благовещенск (Ам ГПЗ)'!AU31+'14. ГП Благовещенск (Ам ГПЗ)'!AU33</f>
        <v>2355.9</v>
      </c>
      <c r="AI17" s="687">
        <f>'14. ГП Благовещенск (Ам ГПЗ)'!AW31+'14. ГП Благовещенск (Ам ГПЗ)'!AW33</f>
        <v>0</v>
      </c>
      <c r="AJ17" s="687">
        <f t="shared" si="15"/>
        <v>-2355.9</v>
      </c>
      <c r="AK17" s="688">
        <f t="shared" si="16"/>
        <v>0</v>
      </c>
      <c r="AL17" s="687">
        <f>'14. ГП Благовещенск (Ам ГПЗ)'!BA31+'14. ГП Благовещенск (Ам ГПЗ)'!BA33</f>
        <v>3198.6</v>
      </c>
      <c r="AM17" s="687">
        <f>'14. ГП Благовещенск (Ам ГПЗ)'!BC31+'14. ГП Благовещенск (Ам ГПЗ)'!BC33</f>
        <v>0</v>
      </c>
      <c r="AN17" s="687">
        <f t="shared" si="17"/>
        <v>-3198.6</v>
      </c>
      <c r="AO17" s="688">
        <f t="shared" si="18"/>
        <v>0</v>
      </c>
      <c r="AP17" s="687">
        <f>'14. ГП Благовещенск (Ам ГПЗ)'!BG31+'14. ГП Благовещенск (Ам ГПЗ)'!BG33</f>
        <v>3152.9</v>
      </c>
      <c r="AQ17" s="687">
        <f>'14. ГП Благовещенск (Ам ГПЗ)'!BI31+'14. ГП Благовещенск (Ам ГПЗ)'!BI33</f>
        <v>0</v>
      </c>
      <c r="AR17" s="687">
        <f t="shared" si="19"/>
        <v>-3152.9</v>
      </c>
      <c r="AS17" s="688">
        <f t="shared" si="20"/>
        <v>0</v>
      </c>
      <c r="AT17" s="687">
        <f t="shared" si="21"/>
        <v>8195.5</v>
      </c>
      <c r="AU17" s="687">
        <f t="shared" si="21"/>
        <v>0</v>
      </c>
      <c r="AV17" s="687">
        <f t="shared" si="22"/>
        <v>-8195.5</v>
      </c>
      <c r="AW17" s="688">
        <f t="shared" si="23"/>
        <v>0</v>
      </c>
      <c r="AX17" s="687">
        <f>'14. ГП Благовещенск (Ам ГПЗ)'!BS31+'14. ГП Благовещенск (Ам ГПЗ)'!BS33</f>
        <v>3258</v>
      </c>
      <c r="AY17" s="687">
        <f>'14. ГП Благовещенск (Ам ГПЗ)'!BU31+'14. ГП Благовещенск (Ам ГПЗ)'!BU33</f>
        <v>0</v>
      </c>
      <c r="AZ17" s="687">
        <f t="shared" si="24"/>
        <v>-3258</v>
      </c>
      <c r="BA17" s="688">
        <f t="shared" si="25"/>
        <v>0</v>
      </c>
      <c r="BB17" s="687">
        <f>'14. ГП Благовещенск (Ам ГПЗ)'!BY31+'14. ГП Благовещенск (Ам ГПЗ)'!BY33</f>
        <v>3258.1</v>
      </c>
      <c r="BC17" s="687">
        <f>'14. ГП Благовещенск (Ам ГПЗ)'!CA31+'14. ГП Благовещенск (Ам ГПЗ)'!CA33</f>
        <v>0</v>
      </c>
      <c r="BD17" s="687">
        <f t="shared" si="26"/>
        <v>-3258.1</v>
      </c>
      <c r="BE17" s="688">
        <f t="shared" si="27"/>
        <v>0</v>
      </c>
      <c r="BF17" s="687">
        <f>'14. ГП Благовещенск (Ам ГПЗ)'!CE31+'14. ГП Благовещенск (Ам ГПЗ)'!CE33</f>
        <v>1679.4</v>
      </c>
      <c r="BG17" s="687">
        <f>'14. ГП Благовещенск (Ам ГПЗ)'!CG31+'14. ГП Благовещенск (Ам ГПЗ)'!CG33</f>
        <v>0</v>
      </c>
      <c r="BH17" s="687">
        <f t="shared" si="28"/>
        <v>-1679.4</v>
      </c>
      <c r="BI17" s="688">
        <f t="shared" si="29"/>
        <v>0</v>
      </c>
      <c r="BJ17" s="687">
        <f t="shared" si="30"/>
        <v>9632.5</v>
      </c>
      <c r="BK17" s="687">
        <f t="shared" si="30"/>
        <v>0</v>
      </c>
      <c r="BL17" s="687">
        <f t="shared" si="31"/>
        <v>-9632.5</v>
      </c>
      <c r="BM17" s="688">
        <f t="shared" si="32"/>
        <v>0</v>
      </c>
      <c r="BN17" s="687">
        <f>'14. ГП Благовещенск (Ам ГПЗ)'!CQ31+'14. ГП Благовещенск (Ам ГПЗ)'!CQ33</f>
        <v>3221.4</v>
      </c>
      <c r="BO17" s="687">
        <f>'14. ГП Благовещенск (Ам ГПЗ)'!CS31+'14. ГП Благовещенск (Ам ГПЗ)'!CS33</f>
        <v>0</v>
      </c>
      <c r="BP17" s="687">
        <f t="shared" si="33"/>
        <v>-3221.4</v>
      </c>
      <c r="BQ17" s="688">
        <f t="shared" si="34"/>
        <v>0</v>
      </c>
      <c r="BR17" s="687">
        <f>'14. ГП Благовещенск (Ам ГПЗ)'!CW31+'14. ГП Благовещенск (Ам ГПЗ)'!CW33</f>
        <v>3153</v>
      </c>
      <c r="BS17" s="687">
        <f>'14. ГП Благовещенск (Ам ГПЗ)'!CY31+'14. ГП Благовещенск (Ам ГПЗ)'!CY33</f>
        <v>0</v>
      </c>
      <c r="BT17" s="687">
        <f t="shared" si="35"/>
        <v>-3153</v>
      </c>
      <c r="BU17" s="688">
        <f t="shared" si="36"/>
        <v>0</v>
      </c>
      <c r="BV17" s="687">
        <f>'14. ГП Благовещенск (Ам ГПЗ)'!DC31+'14. ГП Благовещенск (Ам ГПЗ)'!DC33</f>
        <v>3258.1</v>
      </c>
      <c r="BW17" s="687">
        <f>'14. ГП Благовещенск (Ам ГПЗ)'!DE31+'14. ГП Благовещенск (Ам ГПЗ)'!DE33</f>
        <v>0</v>
      </c>
      <c r="BX17" s="687">
        <f t="shared" si="37"/>
        <v>-3258.1</v>
      </c>
      <c r="BY17" s="688">
        <f t="shared" si="38"/>
        <v>0</v>
      </c>
    </row>
    <row r="18" spans="1:77" ht="20.100000000000001" customHeight="1">
      <c r="C18" s="690" t="s">
        <v>109</v>
      </c>
      <c r="D18" s="528"/>
      <c r="E18" s="528"/>
      <c r="F18" s="529"/>
      <c r="G18" s="530" t="s">
        <v>108</v>
      </c>
      <c r="H18" s="530"/>
      <c r="I18" s="691" t="s">
        <v>98</v>
      </c>
      <c r="J18" s="687">
        <f t="shared" si="0"/>
        <v>35384.800000000003</v>
      </c>
      <c r="K18" s="687">
        <f t="shared" si="0"/>
        <v>0</v>
      </c>
      <c r="L18" s="687">
        <f t="shared" si="1"/>
        <v>-35384.800000000003</v>
      </c>
      <c r="M18" s="688">
        <f t="shared" si="2"/>
        <v>0</v>
      </c>
      <c r="N18" s="687">
        <f t="shared" si="3"/>
        <v>8849.4</v>
      </c>
      <c r="O18" s="687">
        <f t="shared" si="3"/>
        <v>0</v>
      </c>
      <c r="P18" s="687">
        <f t="shared" si="4"/>
        <v>-8849.4</v>
      </c>
      <c r="Q18" s="688">
        <f t="shared" si="5"/>
        <v>0</v>
      </c>
      <c r="R18" s="687">
        <f>'14. ГП Благовещенск (Ам ГПЗ)'!W31+'14. ГП Благовещенск (Ам ГПЗ)'!W33</f>
        <v>3189.9</v>
      </c>
      <c r="S18" s="687">
        <f>'14. ГП Благовещенск (Ам ГПЗ)'!Y31+'14. ГП Благовещенск (Ам ГПЗ)'!Y33</f>
        <v>0</v>
      </c>
      <c r="T18" s="687">
        <f t="shared" si="6"/>
        <v>-3189.9</v>
      </c>
      <c r="U18" s="688">
        <f t="shared" si="7"/>
        <v>0</v>
      </c>
      <c r="V18" s="687">
        <f>'14. ГП Благовещенск (Ам ГПЗ)'!AC31+'14. ГП Благовещенск (Ам ГПЗ)'!AC33</f>
        <v>2881.1</v>
      </c>
      <c r="W18" s="687">
        <f>'14. ГП Благовещенск (Ам ГПЗ)'!AE31+'14. ГП Благовещенск (Ам ГПЗ)'!AE33</f>
        <v>0</v>
      </c>
      <c r="X18" s="687">
        <f t="shared" si="8"/>
        <v>-2881.1</v>
      </c>
      <c r="Y18" s="688">
        <f t="shared" si="9"/>
        <v>0</v>
      </c>
      <c r="Z18" s="687">
        <f>'14. ГП Благовещенск (Ам ГПЗ)'!AI31+'14. ГП Благовещенск (Ам ГПЗ)'!AI33</f>
        <v>2778.4</v>
      </c>
      <c r="AA18" s="687">
        <f>'14. ГП Благовещенск (Ам ГПЗ)'!AK31+'14. ГП Благовещенск (Ам ГПЗ)'!AK33</f>
        <v>0</v>
      </c>
      <c r="AB18" s="687">
        <f t="shared" si="10"/>
        <v>-2778.4</v>
      </c>
      <c r="AC18" s="688">
        <f t="shared" si="11"/>
        <v>0</v>
      </c>
      <c r="AD18" s="687">
        <f t="shared" si="12"/>
        <v>8707.4</v>
      </c>
      <c r="AE18" s="687">
        <f t="shared" si="12"/>
        <v>0</v>
      </c>
      <c r="AF18" s="687">
        <f t="shared" si="13"/>
        <v>-8707.4</v>
      </c>
      <c r="AG18" s="688">
        <f t="shared" si="14"/>
        <v>0</v>
      </c>
      <c r="AH18" s="687">
        <f>'14. ГП Благовещенск (Ам ГПЗ)'!AU31+'14. ГП Благовещенск (Ам ГПЗ)'!AU33</f>
        <v>2355.9</v>
      </c>
      <c r="AI18" s="687">
        <f>'14. ГП Благовещенск (Ам ГПЗ)'!AW31+'14. ГП Благовещенск (Ам ГПЗ)'!AW33</f>
        <v>0</v>
      </c>
      <c r="AJ18" s="687">
        <f t="shared" si="15"/>
        <v>-2355.9</v>
      </c>
      <c r="AK18" s="688">
        <f t="shared" si="16"/>
        <v>0</v>
      </c>
      <c r="AL18" s="687">
        <f>'14. ГП Благовещенск (Ам ГПЗ)'!BA31+'14. ГП Благовещенск (Ам ГПЗ)'!BA33</f>
        <v>3198.6</v>
      </c>
      <c r="AM18" s="687">
        <f>'14. ГП Благовещенск (Ам ГПЗ)'!BC31+'14. ГП Благовещенск (Ам ГПЗ)'!BC33</f>
        <v>0</v>
      </c>
      <c r="AN18" s="687">
        <f t="shared" si="17"/>
        <v>-3198.6</v>
      </c>
      <c r="AO18" s="688">
        <f t="shared" si="18"/>
        <v>0</v>
      </c>
      <c r="AP18" s="687">
        <f>'14. ГП Благовещенск (Ам ГПЗ)'!BG31+'14. ГП Благовещенск (Ам ГПЗ)'!BG33</f>
        <v>3152.9</v>
      </c>
      <c r="AQ18" s="687">
        <f>'14. ГП Благовещенск (Ам ГПЗ)'!BI31+'14. ГП Благовещенск (Ам ГПЗ)'!BI33</f>
        <v>0</v>
      </c>
      <c r="AR18" s="687">
        <f t="shared" si="19"/>
        <v>-3152.9</v>
      </c>
      <c r="AS18" s="688">
        <f t="shared" si="20"/>
        <v>0</v>
      </c>
      <c r="AT18" s="687">
        <f t="shared" si="21"/>
        <v>8195.5</v>
      </c>
      <c r="AU18" s="687">
        <f t="shared" si="21"/>
        <v>0</v>
      </c>
      <c r="AV18" s="687">
        <f t="shared" si="22"/>
        <v>-8195.5</v>
      </c>
      <c r="AW18" s="688">
        <f t="shared" si="23"/>
        <v>0</v>
      </c>
      <c r="AX18" s="687">
        <f>'14. ГП Благовещенск (Ам ГПЗ)'!BS31+'14. ГП Благовещенск (Ам ГПЗ)'!BS33</f>
        <v>3258</v>
      </c>
      <c r="AY18" s="687">
        <f>'14. ГП Благовещенск (Ам ГПЗ)'!BU31+'14. ГП Благовещенск (Ам ГПЗ)'!BU33</f>
        <v>0</v>
      </c>
      <c r="AZ18" s="687">
        <f t="shared" si="24"/>
        <v>-3258</v>
      </c>
      <c r="BA18" s="688">
        <f t="shared" si="25"/>
        <v>0</v>
      </c>
      <c r="BB18" s="687">
        <f>'14. ГП Благовещенск (Ам ГПЗ)'!BY31+'14. ГП Благовещенск (Ам ГПЗ)'!BY33</f>
        <v>3258.1</v>
      </c>
      <c r="BC18" s="687">
        <f>'14. ГП Благовещенск (Ам ГПЗ)'!CA31+'14. ГП Благовещенск (Ам ГПЗ)'!CA33</f>
        <v>0</v>
      </c>
      <c r="BD18" s="687">
        <f t="shared" si="26"/>
        <v>-3258.1</v>
      </c>
      <c r="BE18" s="688">
        <f t="shared" si="27"/>
        <v>0</v>
      </c>
      <c r="BF18" s="687">
        <f>'14. ГП Благовещенск (Ам ГПЗ)'!CE31+'14. ГП Благовещенск (Ам ГПЗ)'!CE33</f>
        <v>1679.4</v>
      </c>
      <c r="BG18" s="687">
        <f>'14. ГП Благовещенск (Ам ГПЗ)'!CG31+'14. ГП Благовещенск (Ам ГПЗ)'!CG33</f>
        <v>0</v>
      </c>
      <c r="BH18" s="687">
        <f t="shared" si="28"/>
        <v>-1679.4</v>
      </c>
      <c r="BI18" s="688">
        <f t="shared" si="29"/>
        <v>0</v>
      </c>
      <c r="BJ18" s="687">
        <f t="shared" si="30"/>
        <v>9632.5</v>
      </c>
      <c r="BK18" s="687">
        <f t="shared" si="30"/>
        <v>0</v>
      </c>
      <c r="BL18" s="687">
        <f t="shared" si="31"/>
        <v>-9632.5</v>
      </c>
      <c r="BM18" s="688">
        <f t="shared" si="32"/>
        <v>0</v>
      </c>
      <c r="BN18" s="687">
        <f>'14. ГП Благовещенск (Ам ГПЗ)'!CQ31+'14. ГП Благовещенск (Ам ГПЗ)'!CQ33</f>
        <v>3221.4</v>
      </c>
      <c r="BO18" s="687">
        <f>'14. ГП Благовещенск (Ам ГПЗ)'!CS31+'14. ГП Благовещенск (Ам ГПЗ)'!CS33</f>
        <v>0</v>
      </c>
      <c r="BP18" s="687">
        <f t="shared" si="33"/>
        <v>-3221.4</v>
      </c>
      <c r="BQ18" s="688">
        <f t="shared" si="34"/>
        <v>0</v>
      </c>
      <c r="BR18" s="687">
        <f>'14. ГП Благовещенск (Ам ГПЗ)'!CW31+'14. ГП Благовещенск (Ам ГПЗ)'!CW33</f>
        <v>3153</v>
      </c>
      <c r="BS18" s="687">
        <f>'14. ГП Благовещенск (Ам ГПЗ)'!CY31+'14. ГП Благовещенск (Ам ГПЗ)'!CY33</f>
        <v>0</v>
      </c>
      <c r="BT18" s="687">
        <f t="shared" si="35"/>
        <v>-3153</v>
      </c>
      <c r="BU18" s="688">
        <f t="shared" si="36"/>
        <v>0</v>
      </c>
      <c r="BV18" s="687">
        <f>'14. ГП Благовещенск (Ам ГПЗ)'!DC31+'14. ГП Благовещенск (Ам ГПЗ)'!DC33</f>
        <v>3258.1</v>
      </c>
      <c r="BW18" s="687">
        <f>'14. ГП Благовещенск (Ам ГПЗ)'!DE31+'14. ГП Благовещенск (Ам ГПЗ)'!DE33</f>
        <v>0</v>
      </c>
      <c r="BX18" s="687">
        <f t="shared" si="37"/>
        <v>-3258.1</v>
      </c>
      <c r="BY18" s="688">
        <f t="shared" si="38"/>
        <v>0</v>
      </c>
    </row>
    <row r="19" spans="1:77" ht="20.100000000000001" customHeight="1">
      <c r="C19" s="689" t="s">
        <v>110</v>
      </c>
      <c r="D19" s="528"/>
      <c r="E19" s="528"/>
      <c r="F19" s="529"/>
      <c r="G19" s="530"/>
      <c r="H19" s="530"/>
      <c r="I19" s="686" t="s">
        <v>98</v>
      </c>
      <c r="J19" s="681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681"/>
      <c r="AB19" s="681"/>
      <c r="AC19" s="681"/>
      <c r="AD19" s="681"/>
      <c r="AE19" s="681"/>
      <c r="AF19" s="681"/>
      <c r="AG19" s="681"/>
      <c r="AH19" s="681"/>
      <c r="AI19" s="681"/>
      <c r="AJ19" s="681"/>
      <c r="AK19" s="681"/>
      <c r="AL19" s="681"/>
      <c r="AM19" s="681"/>
      <c r="AN19" s="681"/>
      <c r="AO19" s="681"/>
      <c r="AP19" s="681"/>
      <c r="AQ19" s="681"/>
      <c r="AR19" s="681"/>
      <c r="AS19" s="681"/>
      <c r="AT19" s="681"/>
      <c r="AU19" s="681"/>
      <c r="AV19" s="681"/>
      <c r="AW19" s="681"/>
      <c r="AX19" s="681"/>
      <c r="AY19" s="681"/>
      <c r="AZ19" s="681"/>
      <c r="BA19" s="681"/>
      <c r="BB19" s="681"/>
      <c r="BC19" s="681"/>
      <c r="BD19" s="681"/>
      <c r="BE19" s="681"/>
      <c r="BF19" s="681"/>
      <c r="BG19" s="681"/>
      <c r="BH19" s="681"/>
      <c r="BI19" s="681"/>
      <c r="BJ19" s="681"/>
      <c r="BK19" s="681"/>
      <c r="BL19" s="681"/>
      <c r="BM19" s="681"/>
      <c r="BN19" s="681"/>
      <c r="BO19" s="681"/>
      <c r="BP19" s="681"/>
      <c r="BQ19" s="681"/>
      <c r="BR19" s="681"/>
      <c r="BS19" s="681"/>
      <c r="BT19" s="681"/>
      <c r="BU19" s="681"/>
      <c r="BV19" s="681"/>
      <c r="BW19" s="681"/>
      <c r="BX19" s="681"/>
      <c r="BY19" s="681"/>
    </row>
    <row r="20" spans="1:77" ht="20.100000000000001" customHeight="1">
      <c r="C20" s="690" t="s">
        <v>111</v>
      </c>
      <c r="D20" s="528"/>
      <c r="E20" s="528"/>
      <c r="F20" s="529"/>
      <c r="G20" s="530"/>
      <c r="H20" s="530"/>
      <c r="I20" s="691" t="s">
        <v>98</v>
      </c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1"/>
      <c r="BC20" s="681"/>
      <c r="BD20" s="681"/>
      <c r="BE20" s="681"/>
      <c r="BF20" s="681"/>
      <c r="BG20" s="681"/>
      <c r="BH20" s="681"/>
      <c r="BI20" s="681"/>
      <c r="BJ20" s="681"/>
      <c r="BK20" s="681"/>
      <c r="BL20" s="681"/>
      <c r="BM20" s="681"/>
      <c r="BN20" s="681"/>
      <c r="BO20" s="681"/>
      <c r="BP20" s="681"/>
      <c r="BQ20" s="681"/>
      <c r="BR20" s="681"/>
      <c r="BS20" s="681"/>
      <c r="BT20" s="681"/>
      <c r="BU20" s="681"/>
      <c r="BV20" s="681"/>
      <c r="BW20" s="681"/>
      <c r="BX20" s="681"/>
      <c r="BY20" s="681"/>
    </row>
    <row r="21" spans="1:77" ht="20.100000000000001" customHeight="1">
      <c r="A21" s="412"/>
      <c r="B21" s="413" t="s">
        <v>112</v>
      </c>
      <c r="C21" s="692" t="s">
        <v>113</v>
      </c>
      <c r="D21" s="528"/>
      <c r="E21" s="528"/>
      <c r="F21" s="529"/>
      <c r="G21" s="530" t="s">
        <v>114</v>
      </c>
      <c r="H21" s="530"/>
      <c r="I21" s="686" t="s">
        <v>98</v>
      </c>
      <c r="J21" s="687">
        <f t="shared" ref="J21:K27" si="39">N21+AD21+AT21+BJ21</f>
        <v>47078.8</v>
      </c>
      <c r="K21" s="687">
        <f t="shared" si="39"/>
        <v>0</v>
      </c>
      <c r="L21" s="687">
        <f t="shared" ref="L21:L27" si="40">IFERROR(K21-J21,"-")</f>
        <v>-47078.8</v>
      </c>
      <c r="M21" s="688">
        <f t="shared" ref="M21:M27" si="41">IFERROR(K21/J21,"-")</f>
        <v>0</v>
      </c>
      <c r="N21" s="687">
        <f t="shared" ref="N21:O27" si="42">R21+V21+Z21</f>
        <v>11801.199999999999</v>
      </c>
      <c r="O21" s="687">
        <f t="shared" si="42"/>
        <v>0</v>
      </c>
      <c r="P21" s="687">
        <f t="shared" ref="P21:P27" si="43">IFERROR(O21-N21,"-")</f>
        <v>-11801.199999999999</v>
      </c>
      <c r="Q21" s="688">
        <f t="shared" ref="Q21:Q27" si="44">IFERROR(O21/N21,"-")</f>
        <v>0</v>
      </c>
      <c r="R21" s="687">
        <f>'3. ГПП-СГПЗ'!W16+'1. ГПП-АГПЗ+'!W22+'14. ГП Благовещенск (Ам ГПЗ)'!W31</f>
        <v>4206.5</v>
      </c>
      <c r="S21" s="687">
        <f>'3. ГПП-СГПЗ'!Y16+'1. ГПП-АГПЗ+'!Y22+'14. ГП Благовещенск (Ам ГПЗ)'!Y31</f>
        <v>0</v>
      </c>
      <c r="T21" s="687">
        <f t="shared" ref="T21:T27" si="45">IFERROR(S21-R21,"-")</f>
        <v>-4206.5</v>
      </c>
      <c r="U21" s="688">
        <f t="shared" ref="U21:U27" si="46">IFERROR(S21/R21,"-")</f>
        <v>0</v>
      </c>
      <c r="V21" s="687">
        <f>'3. ГПП-СГПЗ'!AC16+'1. ГПП-АГПЗ+'!AC22+'14. ГП Благовещенск (Ам ГПЗ)'!AC31</f>
        <v>3799.2999999999997</v>
      </c>
      <c r="W21" s="687">
        <f>'3. ГПП-СГПЗ'!AE16+'1. ГПП-АГПЗ+'!AE22+'14. ГП Благовещенск (Ам ГПЗ)'!AE31</f>
        <v>0</v>
      </c>
      <c r="X21" s="687">
        <f t="shared" ref="X21:X27" si="47">IFERROR(W21-V21,"-")</f>
        <v>-3799.2999999999997</v>
      </c>
      <c r="Y21" s="688">
        <f t="shared" ref="Y21:Y27" si="48">IFERROR(W21/V21,"-")</f>
        <v>0</v>
      </c>
      <c r="Z21" s="687">
        <f>'3. ГПП-СГПЗ'!AI16+'1. ГПП-АГПЗ+'!AI22+'14. ГП Благовещенск (Ам ГПЗ)'!AI31</f>
        <v>3795.4</v>
      </c>
      <c r="AA21" s="687">
        <f>'3. ГПП-СГПЗ'!AK16+'1. ГПП-АГПЗ+'!AK22+'14. ГП Благовещенск (Ам ГПЗ)'!AK31</f>
        <v>0</v>
      </c>
      <c r="AB21" s="687">
        <f t="shared" ref="AB21:AB27" si="49">IFERROR(AA21-Z21,"-")</f>
        <v>-3795.4</v>
      </c>
      <c r="AC21" s="688">
        <f t="shared" ref="AC21:AC27" si="50">IFERROR(AA21/Z21,"-")</f>
        <v>0</v>
      </c>
      <c r="AD21" s="687">
        <f t="shared" ref="AD21:AE27" si="51">AH21+AL21+AP21</f>
        <v>11018</v>
      </c>
      <c r="AE21" s="687">
        <f t="shared" si="51"/>
        <v>0</v>
      </c>
      <c r="AF21" s="687">
        <f t="shared" ref="AF21:AF27" si="52">IFERROR(AE21-AD21,"-")</f>
        <v>-11018</v>
      </c>
      <c r="AG21" s="688">
        <f t="shared" ref="AG21:AG27" si="53">IFERROR(AE21/AD21,"-")</f>
        <v>0</v>
      </c>
      <c r="AH21" s="687">
        <f>'3. ГПП-СГПЗ'!AU16+'1. ГПП-АГПЗ+'!AU22+'14. ГП Благовещенск (Ам ГПЗ)'!AU31</f>
        <v>3262.9</v>
      </c>
      <c r="AI21" s="687">
        <f>'3. ГПП-СГПЗ'!AW16+'1. ГПП-АГПЗ+'!AW22+'14. ГП Благовещенск (Ам ГПЗ)'!AW31</f>
        <v>0</v>
      </c>
      <c r="AJ21" s="687">
        <f t="shared" ref="AJ21:AJ27" si="54">IFERROR(AI21-AH21,"-")</f>
        <v>-3262.9</v>
      </c>
      <c r="AK21" s="688">
        <f t="shared" ref="AK21:AK27" si="55">IFERROR(AI21/AH21,"-")</f>
        <v>0</v>
      </c>
      <c r="AL21" s="687">
        <f>'3. ГПП-СГПЗ'!BA16+'1. ГПП-АГПЗ+'!BA22+'14. ГП Благовещенск (Ам ГПЗ)'!BA31</f>
        <v>3955.3999999999996</v>
      </c>
      <c r="AM21" s="687">
        <f>'3. ГПП-СГПЗ'!BC16+'1. ГПП-АГПЗ+'!BC22+'14. ГП Благовещенск (Ам ГПЗ)'!BC31</f>
        <v>0</v>
      </c>
      <c r="AN21" s="687">
        <f t="shared" ref="AN21:AN27" si="56">IFERROR(AM21-AL21,"-")</f>
        <v>-3955.3999999999996</v>
      </c>
      <c r="AO21" s="688">
        <f t="shared" ref="AO21:AO27" si="57">IFERROR(AM21/AL21,"-")</f>
        <v>0</v>
      </c>
      <c r="AP21" s="687">
        <f>'3. ГПП-СГПЗ'!BG16+'1. ГПП-АГПЗ+'!BG22+'14. ГП Благовещенск (Ам ГПЗ)'!BG31</f>
        <v>3799.7</v>
      </c>
      <c r="AQ21" s="687">
        <f>'3. ГПП-СГПЗ'!BI16+'1. ГПП-АГПЗ+'!BI22+'14. ГП Благовещенск (Ам ГПЗ)'!BI31</f>
        <v>0</v>
      </c>
      <c r="AR21" s="687">
        <f t="shared" ref="AR21:AR27" si="58">IFERROR(AQ21-AP21,"-")</f>
        <v>-3799.7</v>
      </c>
      <c r="AS21" s="688">
        <f t="shared" ref="AS21:AS27" si="59">IFERROR(AQ21/AP21,"-")</f>
        <v>0</v>
      </c>
      <c r="AT21" s="687">
        <f t="shared" ref="AT21:AU27" si="60">AX21+BB21+BF21</f>
        <v>11384.400000000001</v>
      </c>
      <c r="AU21" s="687">
        <f t="shared" si="60"/>
        <v>0</v>
      </c>
      <c r="AV21" s="687">
        <f t="shared" ref="AV21:AV27" si="61">IFERROR(AU21-AT21,"-")</f>
        <v>-11384.400000000001</v>
      </c>
      <c r="AW21" s="688">
        <f t="shared" ref="AW21:AW27" si="62">IFERROR(AU21/AT21,"-")</f>
        <v>0</v>
      </c>
      <c r="AX21" s="687">
        <f>'3. ГПП-СГПЗ'!BS16+'1. ГПП-АГПЗ+'!BS22+'14. ГП Благовещенск (Ам ГПЗ)'!BS31</f>
        <v>4313</v>
      </c>
      <c r="AY21" s="687">
        <f>'3. ГПП-СГПЗ'!BU16+'1. ГПП-АГПЗ+'!BU22+'14. ГП Благовещенск (Ам ГПЗ)'!BU31</f>
        <v>0</v>
      </c>
      <c r="AZ21" s="687">
        <f t="shared" ref="AZ21:AZ27" si="63">IFERROR(AY21-AX21,"-")</f>
        <v>-4313</v>
      </c>
      <c r="BA21" s="688">
        <f t="shared" ref="BA21:BA27" si="64">IFERROR(AY21/AX21,"-")</f>
        <v>0</v>
      </c>
      <c r="BB21" s="687">
        <f>'3. ГПП-СГПЗ'!BY16+'1. ГПП-АГПЗ+'!BY22+'14. ГП Благовещенск (Ам ГПЗ)'!BY31</f>
        <v>4316.7</v>
      </c>
      <c r="BC21" s="687">
        <f>'3. ГПП-СГПЗ'!CA16+'1. ГПП-АГПЗ+'!CA22+'14. ГП Благовещенск (Ам ГПЗ)'!CA31</f>
        <v>0</v>
      </c>
      <c r="BD21" s="687">
        <f t="shared" ref="BD21:BD27" si="65">IFERROR(BC21-BB21,"-")</f>
        <v>-4316.7</v>
      </c>
      <c r="BE21" s="688">
        <f t="shared" ref="BE21:BE27" si="66">IFERROR(BC21/BB21,"-")</f>
        <v>0</v>
      </c>
      <c r="BF21" s="687">
        <f>'3. ГПП-СГПЗ'!CE16+'1. ГПП-АГПЗ+'!CE22+'14. ГП Благовещенск (Ам ГПЗ)'!CE31</f>
        <v>2754.7</v>
      </c>
      <c r="BG21" s="687">
        <f>'3. ГПП-СГПЗ'!CG16+'1. ГПП-АГПЗ+'!CG22+'14. ГП Благовещенск (Ам ГПЗ)'!CG31</f>
        <v>0</v>
      </c>
      <c r="BH21" s="687">
        <f t="shared" ref="BH21:BH27" si="67">IFERROR(BG21-BF21,"-")</f>
        <v>-2754.7</v>
      </c>
      <c r="BI21" s="688">
        <f t="shared" ref="BI21:BI27" si="68">IFERROR(BG21/BF21,"-")</f>
        <v>0</v>
      </c>
      <c r="BJ21" s="687">
        <f t="shared" ref="BJ21:BK27" si="69">BN21+BR21+BV21</f>
        <v>12875.2</v>
      </c>
      <c r="BK21" s="687">
        <f t="shared" si="69"/>
        <v>0</v>
      </c>
      <c r="BL21" s="687">
        <f t="shared" ref="BL21:BL27" si="70">IFERROR(BK21-BJ21,"-")</f>
        <v>-12875.2</v>
      </c>
      <c r="BM21" s="688">
        <f t="shared" ref="BM21:BM27" si="71">IFERROR(BK21/BJ21,"-")</f>
        <v>0</v>
      </c>
      <c r="BN21" s="687">
        <f>'3. ГПП-СГПЗ'!CQ16+'1. ГПП-АГПЗ+'!CQ22+'14. ГП Благовещенск (Ам ГПЗ)'!CQ31</f>
        <v>4277</v>
      </c>
      <c r="BO21" s="687">
        <f>'3. ГПП-СГПЗ'!CS16+'1. ГПП-АГПЗ+'!CS22+'14. ГП Благовещенск (Ам ГПЗ)'!CS31</f>
        <v>0</v>
      </c>
      <c r="BP21" s="687">
        <f t="shared" ref="BP21:BP27" si="72">IFERROR(BO21-BN21,"-")</f>
        <v>-4277</v>
      </c>
      <c r="BQ21" s="688">
        <f t="shared" ref="BQ21:BQ27" si="73">IFERROR(BO21/BN21,"-")</f>
        <v>0</v>
      </c>
      <c r="BR21" s="687">
        <f>'3. ГПП-СГПЗ'!CW16+'1. ГПП-АГПЗ+'!CW22+'14. ГП Благовещенск (Ам ГПЗ)'!CW31</f>
        <v>4229.3999999999996</v>
      </c>
      <c r="BS21" s="687">
        <f>'3. ГПП-СГПЗ'!CY16+'1. ГПП-АГПЗ+'!CY22+'14. ГП Благовещенск (Ам ГПЗ)'!CY31</f>
        <v>0</v>
      </c>
      <c r="BT21" s="687">
        <f t="shared" ref="BT21:BT27" si="74">IFERROR(BS21-BR21,"-")</f>
        <v>-4229.3999999999996</v>
      </c>
      <c r="BU21" s="688">
        <f t="shared" ref="BU21:BU27" si="75">IFERROR(BS21/BR21,"-")</f>
        <v>0</v>
      </c>
      <c r="BV21" s="687">
        <f>'3. ГПП-СГПЗ'!DC16+'1. ГПП-АГПЗ+'!DC22+'14. ГП Благовещенск (Ам ГПЗ)'!DC31</f>
        <v>4368.8</v>
      </c>
      <c r="BW21" s="687">
        <f>'3. ГПП-СГПЗ'!DE16+'1. ГПП-АГПЗ+'!DE22+'14. ГП Благовещенск (Ам ГПЗ)'!DE31</f>
        <v>0</v>
      </c>
      <c r="BX21" s="687">
        <f t="shared" ref="BX21:BX27" si="76">IFERROR(BW21-BV21,"-")</f>
        <v>-4368.8</v>
      </c>
      <c r="BY21" s="688">
        <f t="shared" ref="BY21:BY27" si="77">IFERROR(BW21/BV21,"-")</f>
        <v>0</v>
      </c>
    </row>
    <row r="22" spans="1:77" ht="20.100000000000001" customHeight="1">
      <c r="C22" s="689" t="s">
        <v>99</v>
      </c>
      <c r="D22" s="528"/>
      <c r="E22" s="528"/>
      <c r="F22" s="529"/>
      <c r="G22" s="530" t="s">
        <v>115</v>
      </c>
      <c r="H22" s="530"/>
      <c r="I22" s="686" t="s">
        <v>98</v>
      </c>
      <c r="J22" s="687">
        <f t="shared" si="39"/>
        <v>11694</v>
      </c>
      <c r="K22" s="687">
        <f t="shared" si="39"/>
        <v>0</v>
      </c>
      <c r="L22" s="687">
        <f t="shared" si="40"/>
        <v>-11694</v>
      </c>
      <c r="M22" s="688">
        <f t="shared" si="41"/>
        <v>0</v>
      </c>
      <c r="N22" s="687">
        <f t="shared" si="42"/>
        <v>2951.8</v>
      </c>
      <c r="O22" s="687">
        <f t="shared" si="42"/>
        <v>0</v>
      </c>
      <c r="P22" s="687">
        <f t="shared" si="43"/>
        <v>-2951.8</v>
      </c>
      <c r="Q22" s="688">
        <f t="shared" si="44"/>
        <v>0</v>
      </c>
      <c r="R22" s="687">
        <f>'3. ГПП-СГПЗ'!W16+'1. ГПП-АГПЗ+'!W22</f>
        <v>1016.6</v>
      </c>
      <c r="S22" s="687">
        <f>'3. ГПП-СГПЗ'!Y16+'1. ГПП-АГПЗ+'!Y22</f>
        <v>0</v>
      </c>
      <c r="T22" s="687">
        <f t="shared" si="45"/>
        <v>-1016.6</v>
      </c>
      <c r="U22" s="688">
        <f t="shared" si="46"/>
        <v>0</v>
      </c>
      <c r="V22" s="687">
        <f>'3. ГПП-СГПЗ'!AC16+'1. ГПП-АГПЗ+'!AC22</f>
        <v>918.19999999999993</v>
      </c>
      <c r="W22" s="687">
        <f>'3. ГПП-СГПЗ'!AE16+'1. ГПП-АГПЗ+'!AE22</f>
        <v>0</v>
      </c>
      <c r="X22" s="687">
        <f t="shared" si="47"/>
        <v>-918.19999999999993</v>
      </c>
      <c r="Y22" s="688">
        <f t="shared" si="48"/>
        <v>0</v>
      </c>
      <c r="Z22" s="687">
        <f>'3. ГПП-СГПЗ'!AI16+'1. ГПП-АГПЗ+'!AI22</f>
        <v>1017</v>
      </c>
      <c r="AA22" s="687">
        <f>'3. ГПП-СГПЗ'!AK16+'1. ГПП-АГПЗ+'!AK22</f>
        <v>0</v>
      </c>
      <c r="AB22" s="687">
        <f t="shared" si="49"/>
        <v>-1017</v>
      </c>
      <c r="AC22" s="688">
        <f t="shared" si="50"/>
        <v>0</v>
      </c>
      <c r="AD22" s="687">
        <f t="shared" si="51"/>
        <v>2310.6</v>
      </c>
      <c r="AE22" s="687">
        <f t="shared" si="51"/>
        <v>0</v>
      </c>
      <c r="AF22" s="687">
        <f t="shared" si="52"/>
        <v>-2310.6</v>
      </c>
      <c r="AG22" s="688">
        <f t="shared" si="53"/>
        <v>0</v>
      </c>
      <c r="AH22" s="687">
        <f>'3. ГПП-СГПЗ'!AU16+'1. ГПП-АГПЗ+'!AU22</f>
        <v>907</v>
      </c>
      <c r="AI22" s="687">
        <f>'3. ГПП-СГПЗ'!AW16+'1. ГПП-АГПЗ+'!AW22</f>
        <v>0</v>
      </c>
      <c r="AJ22" s="687">
        <f t="shared" si="54"/>
        <v>-907</v>
      </c>
      <c r="AK22" s="688">
        <f t="shared" si="55"/>
        <v>0</v>
      </c>
      <c r="AL22" s="687">
        <f>'3. ГПП-СГПЗ'!BA16+'1. ГПП-АГПЗ+'!BA22</f>
        <v>756.8</v>
      </c>
      <c r="AM22" s="687">
        <f>'3. ГПП-СГПЗ'!BC16+'1. ГПП-АГПЗ+'!BC22</f>
        <v>0</v>
      </c>
      <c r="AN22" s="687">
        <f t="shared" si="56"/>
        <v>-756.8</v>
      </c>
      <c r="AO22" s="688">
        <f t="shared" si="57"/>
        <v>0</v>
      </c>
      <c r="AP22" s="687">
        <f>'3. ГПП-СГПЗ'!BG16+'1. ГПП-АГПЗ+'!BG22</f>
        <v>646.79999999999995</v>
      </c>
      <c r="AQ22" s="687">
        <f>'3. ГПП-СГПЗ'!BI16+'1. ГПП-АГПЗ+'!BI22</f>
        <v>0</v>
      </c>
      <c r="AR22" s="687">
        <f t="shared" si="58"/>
        <v>-646.79999999999995</v>
      </c>
      <c r="AS22" s="688">
        <f t="shared" si="59"/>
        <v>0</v>
      </c>
      <c r="AT22" s="687">
        <f t="shared" si="60"/>
        <v>3188.8999999999996</v>
      </c>
      <c r="AU22" s="687">
        <f t="shared" si="60"/>
        <v>0</v>
      </c>
      <c r="AV22" s="687">
        <f t="shared" si="61"/>
        <v>-3188.8999999999996</v>
      </c>
      <c r="AW22" s="688">
        <f t="shared" si="62"/>
        <v>0</v>
      </c>
      <c r="AX22" s="687">
        <f>'3. ГПП-СГПЗ'!BS16+'1. ГПП-АГПЗ+'!BS22</f>
        <v>1055</v>
      </c>
      <c r="AY22" s="687">
        <f>'3. ГПП-СГПЗ'!BU16+'1. ГПП-АГПЗ+'!BU22</f>
        <v>0</v>
      </c>
      <c r="AZ22" s="687">
        <f t="shared" si="63"/>
        <v>-1055</v>
      </c>
      <c r="BA22" s="688">
        <f t="shared" si="64"/>
        <v>0</v>
      </c>
      <c r="BB22" s="687">
        <f>'3. ГПП-СГПЗ'!BY16+'1. ГПП-АГПЗ+'!BY22</f>
        <v>1058.5999999999999</v>
      </c>
      <c r="BC22" s="687">
        <f>'3. ГПП-СГПЗ'!CA16+'1. ГПП-АГПЗ+'!CA22</f>
        <v>0</v>
      </c>
      <c r="BD22" s="687">
        <f t="shared" si="65"/>
        <v>-1058.5999999999999</v>
      </c>
      <c r="BE22" s="688">
        <f t="shared" si="66"/>
        <v>0</v>
      </c>
      <c r="BF22" s="687">
        <f>'3. ГПП-СГПЗ'!CE16+'1. ГПП-АГПЗ+'!CE22</f>
        <v>1075.3</v>
      </c>
      <c r="BG22" s="687">
        <f>'3. ГПП-СГПЗ'!CG16+'1. ГПП-АГПЗ+'!CG22</f>
        <v>0</v>
      </c>
      <c r="BH22" s="687">
        <f t="shared" si="67"/>
        <v>-1075.3</v>
      </c>
      <c r="BI22" s="688">
        <f t="shared" si="68"/>
        <v>0</v>
      </c>
      <c r="BJ22" s="687">
        <f t="shared" si="69"/>
        <v>3242.7</v>
      </c>
      <c r="BK22" s="687">
        <f t="shared" si="69"/>
        <v>0</v>
      </c>
      <c r="BL22" s="687">
        <f t="shared" si="70"/>
        <v>-3242.7</v>
      </c>
      <c r="BM22" s="688">
        <f t="shared" si="71"/>
        <v>0</v>
      </c>
      <c r="BN22" s="687">
        <f>'3. ГПП-СГПЗ'!CQ16+'1. ГПП-АГПЗ+'!CQ22</f>
        <v>1055.5999999999999</v>
      </c>
      <c r="BO22" s="687">
        <f>'3. ГПП-СГПЗ'!CS16+'1. ГПП-АГПЗ+'!CS22</f>
        <v>0</v>
      </c>
      <c r="BP22" s="687">
        <f t="shared" si="72"/>
        <v>-1055.5999999999999</v>
      </c>
      <c r="BQ22" s="688">
        <f t="shared" si="73"/>
        <v>0</v>
      </c>
      <c r="BR22" s="687">
        <f>'3. ГПП-СГПЗ'!CW16+'1. ГПП-АГПЗ+'!CW22</f>
        <v>1076.4000000000001</v>
      </c>
      <c r="BS22" s="687">
        <f>'3. ГПП-СГПЗ'!CY16+'1. ГПП-АГПЗ+'!CY22</f>
        <v>0</v>
      </c>
      <c r="BT22" s="687">
        <f t="shared" si="74"/>
        <v>-1076.4000000000001</v>
      </c>
      <c r="BU22" s="688">
        <f t="shared" si="75"/>
        <v>0</v>
      </c>
      <c r="BV22" s="687">
        <f>'3. ГПП-СГПЗ'!DC16+'1. ГПП-АГПЗ+'!DC22</f>
        <v>1110.7</v>
      </c>
      <c r="BW22" s="687">
        <f>'3. ГПП-СГПЗ'!DE16+'1. ГПП-АГПЗ+'!DE22</f>
        <v>0</v>
      </c>
      <c r="BX22" s="687">
        <f t="shared" si="76"/>
        <v>-1110.7</v>
      </c>
      <c r="BY22" s="688">
        <f t="shared" si="77"/>
        <v>0</v>
      </c>
    </row>
    <row r="23" spans="1:77" ht="20.100000000000001" customHeight="1">
      <c r="C23" s="690" t="s">
        <v>101</v>
      </c>
      <c r="D23" s="528"/>
      <c r="E23" s="528"/>
      <c r="F23" s="529"/>
      <c r="G23" s="530" t="s">
        <v>102</v>
      </c>
      <c r="H23" s="530"/>
      <c r="I23" s="691" t="s">
        <v>98</v>
      </c>
      <c r="J23" s="687">
        <f t="shared" si="39"/>
        <v>9676.5</v>
      </c>
      <c r="K23" s="687">
        <f t="shared" si="39"/>
        <v>0</v>
      </c>
      <c r="L23" s="687">
        <f t="shared" si="40"/>
        <v>-9676.5</v>
      </c>
      <c r="M23" s="688">
        <f t="shared" si="41"/>
        <v>0</v>
      </c>
      <c r="N23" s="687">
        <f t="shared" si="42"/>
        <v>2427.6000000000004</v>
      </c>
      <c r="O23" s="687">
        <f t="shared" si="42"/>
        <v>0</v>
      </c>
      <c r="P23" s="687">
        <f t="shared" si="43"/>
        <v>-2427.6000000000004</v>
      </c>
      <c r="Q23" s="688">
        <f t="shared" si="44"/>
        <v>0</v>
      </c>
      <c r="R23" s="687">
        <f>'1. ГПП-АГПЗ+'!W22</f>
        <v>836.1</v>
      </c>
      <c r="S23" s="687">
        <f>'1. ГПП-АГПЗ+'!Y22</f>
        <v>0</v>
      </c>
      <c r="T23" s="687">
        <f t="shared" si="45"/>
        <v>-836.1</v>
      </c>
      <c r="U23" s="688">
        <f t="shared" si="46"/>
        <v>0</v>
      </c>
      <c r="V23" s="687">
        <f>'1. ГПП-АГПЗ+'!AC22</f>
        <v>755.3</v>
      </c>
      <c r="W23" s="687">
        <f>'1. ГПП-АГПЗ+'!AE22</f>
        <v>0</v>
      </c>
      <c r="X23" s="687">
        <f t="shared" si="47"/>
        <v>-755.3</v>
      </c>
      <c r="Y23" s="688">
        <f t="shared" si="48"/>
        <v>0</v>
      </c>
      <c r="Z23" s="687">
        <f>'1. ГПП-АГПЗ+'!AI22</f>
        <v>836.2</v>
      </c>
      <c r="AA23" s="687">
        <f>'1. ГПП-АГПЗ+'!AK22</f>
        <v>0</v>
      </c>
      <c r="AB23" s="687">
        <f t="shared" si="49"/>
        <v>-836.2</v>
      </c>
      <c r="AC23" s="688">
        <f t="shared" si="50"/>
        <v>0</v>
      </c>
      <c r="AD23" s="687">
        <f t="shared" si="51"/>
        <v>1851.5</v>
      </c>
      <c r="AE23" s="687">
        <f t="shared" si="51"/>
        <v>0</v>
      </c>
      <c r="AF23" s="687">
        <f t="shared" si="52"/>
        <v>-1851.5</v>
      </c>
      <c r="AG23" s="688">
        <f t="shared" si="53"/>
        <v>0</v>
      </c>
      <c r="AH23" s="687">
        <f>'1. ГПП-АГПЗ+'!AU22</f>
        <v>809.2</v>
      </c>
      <c r="AI23" s="687">
        <f>'1. ГПП-АГПЗ+'!AW22</f>
        <v>0</v>
      </c>
      <c r="AJ23" s="687">
        <f t="shared" si="54"/>
        <v>-809.2</v>
      </c>
      <c r="AK23" s="688">
        <f t="shared" si="55"/>
        <v>0</v>
      </c>
      <c r="AL23" s="687">
        <f>'1. ГПП-АГПЗ+'!BA22</f>
        <v>574.9</v>
      </c>
      <c r="AM23" s="687">
        <f>'1. ГПП-АГПЗ+'!BC22</f>
        <v>0</v>
      </c>
      <c r="AN23" s="687">
        <f t="shared" si="56"/>
        <v>-574.9</v>
      </c>
      <c r="AO23" s="688">
        <f t="shared" si="57"/>
        <v>0</v>
      </c>
      <c r="AP23" s="687">
        <f>'1. ГПП-АГПЗ+'!BG22</f>
        <v>467.4</v>
      </c>
      <c r="AQ23" s="687">
        <f>'1. ГПП-АГПЗ+'!BI22</f>
        <v>0</v>
      </c>
      <c r="AR23" s="687">
        <f t="shared" si="58"/>
        <v>-467.4</v>
      </c>
      <c r="AS23" s="688">
        <f t="shared" si="59"/>
        <v>0</v>
      </c>
      <c r="AT23" s="687">
        <f t="shared" si="60"/>
        <v>2641.8</v>
      </c>
      <c r="AU23" s="687">
        <f t="shared" si="60"/>
        <v>0</v>
      </c>
      <c r="AV23" s="687">
        <f t="shared" si="61"/>
        <v>-2641.8</v>
      </c>
      <c r="AW23" s="688">
        <f t="shared" si="62"/>
        <v>0</v>
      </c>
      <c r="AX23" s="687">
        <f>'1. ГПП-АГПЗ+'!BS22</f>
        <v>869.4</v>
      </c>
      <c r="AY23" s="687">
        <f>'1. ГПП-АГПЗ+'!BU22</f>
        <v>0</v>
      </c>
      <c r="AZ23" s="687">
        <f t="shared" si="63"/>
        <v>-869.4</v>
      </c>
      <c r="BA23" s="688">
        <f t="shared" si="64"/>
        <v>0</v>
      </c>
      <c r="BB23" s="687">
        <f>'1. ГПП-АГПЗ+'!BY22</f>
        <v>873.4</v>
      </c>
      <c r="BC23" s="687">
        <f>'1. ГПП-АГПЗ+'!CA22</f>
        <v>0</v>
      </c>
      <c r="BD23" s="687">
        <f t="shared" si="65"/>
        <v>-873.4</v>
      </c>
      <c r="BE23" s="688">
        <f t="shared" si="66"/>
        <v>0</v>
      </c>
      <c r="BF23" s="687">
        <f>'1. ГПП-АГПЗ+'!CE22</f>
        <v>899</v>
      </c>
      <c r="BG23" s="687">
        <f>'1. ГПП-АГПЗ+'!CG22</f>
        <v>0</v>
      </c>
      <c r="BH23" s="687">
        <f t="shared" si="67"/>
        <v>-899</v>
      </c>
      <c r="BI23" s="688">
        <f t="shared" si="68"/>
        <v>0</v>
      </c>
      <c r="BJ23" s="687">
        <f t="shared" si="69"/>
        <v>2755.6</v>
      </c>
      <c r="BK23" s="687">
        <f t="shared" si="69"/>
        <v>0</v>
      </c>
      <c r="BL23" s="687">
        <f t="shared" si="70"/>
        <v>-2755.6</v>
      </c>
      <c r="BM23" s="688">
        <f t="shared" si="71"/>
        <v>0</v>
      </c>
      <c r="BN23" s="687">
        <f>'1. ГПП-АГПЗ+'!CQ22</f>
        <v>929.1</v>
      </c>
      <c r="BO23" s="687">
        <f>'1. ГПП-АГПЗ+'!CS22</f>
        <v>0</v>
      </c>
      <c r="BP23" s="687">
        <f t="shared" si="72"/>
        <v>-929.1</v>
      </c>
      <c r="BQ23" s="688">
        <f t="shared" si="73"/>
        <v>0</v>
      </c>
      <c r="BR23" s="687">
        <f>'1. ГПП-АГПЗ+'!CW22</f>
        <v>899.1</v>
      </c>
      <c r="BS23" s="687">
        <f>'1. ГПП-АГПЗ+'!CY22</f>
        <v>0</v>
      </c>
      <c r="BT23" s="687">
        <f t="shared" si="74"/>
        <v>-899.1</v>
      </c>
      <c r="BU23" s="688">
        <f t="shared" si="75"/>
        <v>0</v>
      </c>
      <c r="BV23" s="687">
        <f>'1. ГПП-АГПЗ+'!DC22</f>
        <v>927.4</v>
      </c>
      <c r="BW23" s="687">
        <f>'1. ГПП-АГПЗ+'!DE22</f>
        <v>0</v>
      </c>
      <c r="BX23" s="687">
        <f t="shared" si="76"/>
        <v>-927.4</v>
      </c>
      <c r="BY23" s="688">
        <f t="shared" si="77"/>
        <v>0</v>
      </c>
    </row>
    <row r="24" spans="1:77" ht="20.100000000000001" customHeight="1">
      <c r="C24" s="690" t="s">
        <v>105</v>
      </c>
      <c r="D24" s="528"/>
      <c r="E24" s="528"/>
      <c r="F24" s="529"/>
      <c r="G24" s="530" t="s">
        <v>116</v>
      </c>
      <c r="H24" s="530"/>
      <c r="I24" s="691" t="s">
        <v>98</v>
      </c>
      <c r="J24" s="687">
        <f t="shared" si="39"/>
        <v>2017.5</v>
      </c>
      <c r="K24" s="687">
        <f t="shared" si="39"/>
        <v>0</v>
      </c>
      <c r="L24" s="687">
        <f t="shared" si="40"/>
        <v>-2017.5</v>
      </c>
      <c r="M24" s="688">
        <f t="shared" si="41"/>
        <v>0</v>
      </c>
      <c r="N24" s="687">
        <f t="shared" si="42"/>
        <v>524.20000000000005</v>
      </c>
      <c r="O24" s="687">
        <f t="shared" si="42"/>
        <v>0</v>
      </c>
      <c r="P24" s="687">
        <f t="shared" si="43"/>
        <v>-524.20000000000005</v>
      </c>
      <c r="Q24" s="688">
        <f t="shared" si="44"/>
        <v>0</v>
      </c>
      <c r="R24" s="687">
        <f>'3. ГПП-СГПЗ'!W16</f>
        <v>180.5</v>
      </c>
      <c r="S24" s="687">
        <f>'3. ГПП-СГПЗ'!Y16</f>
        <v>0</v>
      </c>
      <c r="T24" s="687">
        <f t="shared" si="45"/>
        <v>-180.5</v>
      </c>
      <c r="U24" s="688">
        <f t="shared" si="46"/>
        <v>0</v>
      </c>
      <c r="V24" s="687">
        <f>'3. ГПП-СГПЗ'!AC16</f>
        <v>162.9</v>
      </c>
      <c r="W24" s="687">
        <f>'3. ГПП-СГПЗ'!AE16</f>
        <v>0</v>
      </c>
      <c r="X24" s="687">
        <f t="shared" si="47"/>
        <v>-162.9</v>
      </c>
      <c r="Y24" s="688">
        <f t="shared" si="48"/>
        <v>0</v>
      </c>
      <c r="Z24" s="687">
        <f>'3. ГПП-СГПЗ'!AI16</f>
        <v>180.8</v>
      </c>
      <c r="AA24" s="687">
        <f>'3. ГПП-СГПЗ'!AK16</f>
        <v>0</v>
      </c>
      <c r="AB24" s="687">
        <f t="shared" si="49"/>
        <v>-180.8</v>
      </c>
      <c r="AC24" s="688">
        <f t="shared" si="50"/>
        <v>0</v>
      </c>
      <c r="AD24" s="687">
        <f t="shared" si="51"/>
        <v>459.1</v>
      </c>
      <c r="AE24" s="687">
        <f t="shared" si="51"/>
        <v>0</v>
      </c>
      <c r="AF24" s="687">
        <f t="shared" si="52"/>
        <v>-459.1</v>
      </c>
      <c r="AG24" s="688">
        <f t="shared" si="53"/>
        <v>0</v>
      </c>
      <c r="AH24" s="687">
        <f>'3. ГПП-СГПЗ'!AU16</f>
        <v>97.8</v>
      </c>
      <c r="AI24" s="687">
        <f>'3. ГПП-СГПЗ'!AW16</f>
        <v>0</v>
      </c>
      <c r="AJ24" s="687">
        <f t="shared" si="54"/>
        <v>-97.8</v>
      </c>
      <c r="AK24" s="688">
        <f t="shared" si="55"/>
        <v>0</v>
      </c>
      <c r="AL24" s="687">
        <f>'3. ГПП-СГПЗ'!BA16</f>
        <v>181.9</v>
      </c>
      <c r="AM24" s="687">
        <f>'3. ГПП-СГПЗ'!BC16</f>
        <v>0</v>
      </c>
      <c r="AN24" s="687">
        <f t="shared" si="56"/>
        <v>-181.9</v>
      </c>
      <c r="AO24" s="688">
        <f t="shared" si="57"/>
        <v>0</v>
      </c>
      <c r="AP24" s="687">
        <f>'3. ГПП-СГПЗ'!BG16</f>
        <v>179.4</v>
      </c>
      <c r="AQ24" s="687">
        <f>'3. ГПП-СГПЗ'!BI16</f>
        <v>0</v>
      </c>
      <c r="AR24" s="687">
        <f t="shared" si="58"/>
        <v>-179.4</v>
      </c>
      <c r="AS24" s="688">
        <f t="shared" si="59"/>
        <v>0</v>
      </c>
      <c r="AT24" s="687">
        <f t="shared" si="60"/>
        <v>547.09999999999991</v>
      </c>
      <c r="AU24" s="687">
        <f t="shared" si="60"/>
        <v>0</v>
      </c>
      <c r="AV24" s="687">
        <f t="shared" si="61"/>
        <v>-547.09999999999991</v>
      </c>
      <c r="AW24" s="688">
        <f t="shared" si="62"/>
        <v>0</v>
      </c>
      <c r="AX24" s="687">
        <f>'3. ГПП-СГПЗ'!BS16</f>
        <v>185.6</v>
      </c>
      <c r="AY24" s="687">
        <f>'3. ГПП-СГПЗ'!BU16</f>
        <v>0</v>
      </c>
      <c r="AZ24" s="687">
        <f t="shared" si="63"/>
        <v>-185.6</v>
      </c>
      <c r="BA24" s="688">
        <f t="shared" si="64"/>
        <v>0</v>
      </c>
      <c r="BB24" s="687">
        <f>'3. ГПП-СГПЗ'!BY16</f>
        <v>185.2</v>
      </c>
      <c r="BC24" s="687">
        <f>'3. ГПП-СГПЗ'!CA16</f>
        <v>0</v>
      </c>
      <c r="BD24" s="687">
        <f t="shared" si="65"/>
        <v>-185.2</v>
      </c>
      <c r="BE24" s="688">
        <f t="shared" si="66"/>
        <v>0</v>
      </c>
      <c r="BF24" s="687">
        <f>'3. ГПП-СГПЗ'!CE16</f>
        <v>176.3</v>
      </c>
      <c r="BG24" s="687">
        <f>'3. ГПП-СГПЗ'!CG16</f>
        <v>0</v>
      </c>
      <c r="BH24" s="687">
        <f t="shared" si="67"/>
        <v>-176.3</v>
      </c>
      <c r="BI24" s="688">
        <f t="shared" si="68"/>
        <v>0</v>
      </c>
      <c r="BJ24" s="687">
        <f t="shared" si="69"/>
        <v>487.1</v>
      </c>
      <c r="BK24" s="687">
        <f t="shared" si="69"/>
        <v>0</v>
      </c>
      <c r="BL24" s="687">
        <f t="shared" si="70"/>
        <v>-487.1</v>
      </c>
      <c r="BM24" s="688">
        <f t="shared" si="71"/>
        <v>0</v>
      </c>
      <c r="BN24" s="687">
        <f>'3. ГПП-СГПЗ'!CQ16</f>
        <v>126.5</v>
      </c>
      <c r="BO24" s="687">
        <f>'3. ГПП-СГПЗ'!CS16</f>
        <v>0</v>
      </c>
      <c r="BP24" s="687">
        <f t="shared" si="72"/>
        <v>-126.5</v>
      </c>
      <c r="BQ24" s="688">
        <f t="shared" si="73"/>
        <v>0</v>
      </c>
      <c r="BR24" s="687">
        <f>'3. ГПП-СГПЗ'!CW16</f>
        <v>177.3</v>
      </c>
      <c r="BS24" s="687">
        <f>'3. ГПП-СГПЗ'!CY16</f>
        <v>0</v>
      </c>
      <c r="BT24" s="687">
        <f t="shared" si="74"/>
        <v>-177.3</v>
      </c>
      <c r="BU24" s="688">
        <f t="shared" si="75"/>
        <v>0</v>
      </c>
      <c r="BV24" s="687">
        <f>'3. ГПП-СГПЗ'!DC16</f>
        <v>183.3</v>
      </c>
      <c r="BW24" s="687">
        <f>'3. ГПП-СГПЗ'!DE16</f>
        <v>0</v>
      </c>
      <c r="BX24" s="687">
        <f t="shared" si="76"/>
        <v>-183.3</v>
      </c>
      <c r="BY24" s="688">
        <f t="shared" si="77"/>
        <v>0</v>
      </c>
    </row>
    <row r="25" spans="1:77" ht="20.100000000000001" customHeight="1">
      <c r="C25" s="693" t="s">
        <v>117</v>
      </c>
      <c r="D25" s="528"/>
      <c r="E25" s="528"/>
      <c r="F25" s="529"/>
      <c r="G25" s="530" t="s">
        <v>116</v>
      </c>
      <c r="H25" s="530"/>
      <c r="I25" s="694" t="s">
        <v>98</v>
      </c>
      <c r="J25" s="687">
        <f t="shared" si="39"/>
        <v>2017.5</v>
      </c>
      <c r="K25" s="687">
        <f t="shared" si="39"/>
        <v>0</v>
      </c>
      <c r="L25" s="687">
        <f t="shared" si="40"/>
        <v>-2017.5</v>
      </c>
      <c r="M25" s="688">
        <f t="shared" si="41"/>
        <v>0</v>
      </c>
      <c r="N25" s="687">
        <f t="shared" si="42"/>
        <v>524.20000000000005</v>
      </c>
      <c r="O25" s="687">
        <f t="shared" si="42"/>
        <v>0</v>
      </c>
      <c r="P25" s="687">
        <f t="shared" si="43"/>
        <v>-524.20000000000005</v>
      </c>
      <c r="Q25" s="688">
        <f t="shared" si="44"/>
        <v>0</v>
      </c>
      <c r="R25" s="687">
        <f>'3. ГПП-СГПЗ'!W16</f>
        <v>180.5</v>
      </c>
      <c r="S25" s="687">
        <f>'3. ГПП-СГПЗ'!Y16</f>
        <v>0</v>
      </c>
      <c r="T25" s="687">
        <f t="shared" si="45"/>
        <v>-180.5</v>
      </c>
      <c r="U25" s="688">
        <f t="shared" si="46"/>
        <v>0</v>
      </c>
      <c r="V25" s="687">
        <f>'3. ГПП-СГПЗ'!AC16</f>
        <v>162.9</v>
      </c>
      <c r="W25" s="687">
        <f>'3. ГПП-СГПЗ'!AE16</f>
        <v>0</v>
      </c>
      <c r="X25" s="687">
        <f t="shared" si="47"/>
        <v>-162.9</v>
      </c>
      <c r="Y25" s="688">
        <f t="shared" si="48"/>
        <v>0</v>
      </c>
      <c r="Z25" s="687">
        <f>'3. ГПП-СГПЗ'!AI16</f>
        <v>180.8</v>
      </c>
      <c r="AA25" s="687">
        <f>'3. ГПП-СГПЗ'!AK16</f>
        <v>0</v>
      </c>
      <c r="AB25" s="687">
        <f t="shared" si="49"/>
        <v>-180.8</v>
      </c>
      <c r="AC25" s="688">
        <f t="shared" si="50"/>
        <v>0</v>
      </c>
      <c r="AD25" s="687">
        <f t="shared" si="51"/>
        <v>459.1</v>
      </c>
      <c r="AE25" s="687">
        <f t="shared" si="51"/>
        <v>0</v>
      </c>
      <c r="AF25" s="687">
        <f t="shared" si="52"/>
        <v>-459.1</v>
      </c>
      <c r="AG25" s="688">
        <f t="shared" si="53"/>
        <v>0</v>
      </c>
      <c r="AH25" s="687">
        <f>'3. ГПП-СГПЗ'!AU16</f>
        <v>97.8</v>
      </c>
      <c r="AI25" s="687">
        <f>'3. ГПП-СГПЗ'!AW16</f>
        <v>0</v>
      </c>
      <c r="AJ25" s="687">
        <f t="shared" si="54"/>
        <v>-97.8</v>
      </c>
      <c r="AK25" s="688">
        <f t="shared" si="55"/>
        <v>0</v>
      </c>
      <c r="AL25" s="687">
        <f>'3. ГПП-СГПЗ'!BA16</f>
        <v>181.9</v>
      </c>
      <c r="AM25" s="687">
        <f>'3. ГПП-СГПЗ'!BC16</f>
        <v>0</v>
      </c>
      <c r="AN25" s="687">
        <f t="shared" si="56"/>
        <v>-181.9</v>
      </c>
      <c r="AO25" s="688">
        <f t="shared" si="57"/>
        <v>0</v>
      </c>
      <c r="AP25" s="687">
        <f>'3. ГПП-СГПЗ'!BG16</f>
        <v>179.4</v>
      </c>
      <c r="AQ25" s="687">
        <f>'3. ГПП-СГПЗ'!BI16</f>
        <v>0</v>
      </c>
      <c r="AR25" s="687">
        <f t="shared" si="58"/>
        <v>-179.4</v>
      </c>
      <c r="AS25" s="688">
        <f t="shared" si="59"/>
        <v>0</v>
      </c>
      <c r="AT25" s="687">
        <f t="shared" si="60"/>
        <v>547.09999999999991</v>
      </c>
      <c r="AU25" s="687">
        <f t="shared" si="60"/>
        <v>0</v>
      </c>
      <c r="AV25" s="687">
        <f t="shared" si="61"/>
        <v>-547.09999999999991</v>
      </c>
      <c r="AW25" s="688">
        <f t="shared" si="62"/>
        <v>0</v>
      </c>
      <c r="AX25" s="687">
        <f>'3. ГПП-СГПЗ'!BS16</f>
        <v>185.6</v>
      </c>
      <c r="AY25" s="687">
        <f>'3. ГПП-СГПЗ'!BU16</f>
        <v>0</v>
      </c>
      <c r="AZ25" s="687">
        <f t="shared" si="63"/>
        <v>-185.6</v>
      </c>
      <c r="BA25" s="688">
        <f t="shared" si="64"/>
        <v>0</v>
      </c>
      <c r="BB25" s="687">
        <f>'3. ГПП-СГПЗ'!BY16</f>
        <v>185.2</v>
      </c>
      <c r="BC25" s="687">
        <f>'3. ГПП-СГПЗ'!CA16</f>
        <v>0</v>
      </c>
      <c r="BD25" s="687">
        <f t="shared" si="65"/>
        <v>-185.2</v>
      </c>
      <c r="BE25" s="688">
        <f t="shared" si="66"/>
        <v>0</v>
      </c>
      <c r="BF25" s="687">
        <f>'3. ГПП-СГПЗ'!CE16</f>
        <v>176.3</v>
      </c>
      <c r="BG25" s="687">
        <f>'3. ГПП-СГПЗ'!CG16</f>
        <v>0</v>
      </c>
      <c r="BH25" s="687">
        <f t="shared" si="67"/>
        <v>-176.3</v>
      </c>
      <c r="BI25" s="688">
        <f t="shared" si="68"/>
        <v>0</v>
      </c>
      <c r="BJ25" s="687">
        <f t="shared" si="69"/>
        <v>487.1</v>
      </c>
      <c r="BK25" s="687">
        <f t="shared" si="69"/>
        <v>0</v>
      </c>
      <c r="BL25" s="687">
        <f t="shared" si="70"/>
        <v>-487.1</v>
      </c>
      <c r="BM25" s="688">
        <f t="shared" si="71"/>
        <v>0</v>
      </c>
      <c r="BN25" s="687">
        <f>'3. ГПП-СГПЗ'!CQ16</f>
        <v>126.5</v>
      </c>
      <c r="BO25" s="687">
        <f>'3. ГПП-СГПЗ'!CS16</f>
        <v>0</v>
      </c>
      <c r="BP25" s="687">
        <f t="shared" si="72"/>
        <v>-126.5</v>
      </c>
      <c r="BQ25" s="688">
        <f t="shared" si="73"/>
        <v>0</v>
      </c>
      <c r="BR25" s="687">
        <f>'3. ГПП-СГПЗ'!CW16</f>
        <v>177.3</v>
      </c>
      <c r="BS25" s="687">
        <f>'3. ГПП-СГПЗ'!CY16</f>
        <v>0</v>
      </c>
      <c r="BT25" s="687">
        <f t="shared" si="74"/>
        <v>-177.3</v>
      </c>
      <c r="BU25" s="688">
        <f t="shared" si="75"/>
        <v>0</v>
      </c>
      <c r="BV25" s="687">
        <f>'3. ГПП-СГПЗ'!DC16</f>
        <v>183.3</v>
      </c>
      <c r="BW25" s="687">
        <f>'3. ГПП-СГПЗ'!DE16</f>
        <v>0</v>
      </c>
      <c r="BX25" s="687">
        <f t="shared" si="76"/>
        <v>-183.3</v>
      </c>
      <c r="BY25" s="688">
        <f t="shared" si="77"/>
        <v>0</v>
      </c>
    </row>
    <row r="26" spans="1:77" ht="20.100000000000001" customHeight="1">
      <c r="C26" s="689" t="s">
        <v>107</v>
      </c>
      <c r="D26" s="528"/>
      <c r="E26" s="528"/>
      <c r="F26" s="529"/>
      <c r="G26" s="530" t="s">
        <v>118</v>
      </c>
      <c r="H26" s="530"/>
      <c r="I26" s="686" t="s">
        <v>98</v>
      </c>
      <c r="J26" s="687">
        <f t="shared" si="39"/>
        <v>35384.800000000003</v>
      </c>
      <c r="K26" s="687">
        <f t="shared" si="39"/>
        <v>0</v>
      </c>
      <c r="L26" s="687">
        <f t="shared" si="40"/>
        <v>-35384.800000000003</v>
      </c>
      <c r="M26" s="688">
        <f t="shared" si="41"/>
        <v>0</v>
      </c>
      <c r="N26" s="687">
        <f t="shared" si="42"/>
        <v>8849.4</v>
      </c>
      <c r="O26" s="687">
        <f t="shared" si="42"/>
        <v>0</v>
      </c>
      <c r="P26" s="687">
        <f t="shared" si="43"/>
        <v>-8849.4</v>
      </c>
      <c r="Q26" s="688">
        <f t="shared" si="44"/>
        <v>0</v>
      </c>
      <c r="R26" s="687">
        <f>'14. ГП Благовещенск (Ам ГПЗ)'!W31</f>
        <v>3189.9</v>
      </c>
      <c r="S26" s="687">
        <f>'14. ГП Благовещенск (Ам ГПЗ)'!Y31</f>
        <v>0</v>
      </c>
      <c r="T26" s="687">
        <f t="shared" si="45"/>
        <v>-3189.9</v>
      </c>
      <c r="U26" s="688">
        <f t="shared" si="46"/>
        <v>0</v>
      </c>
      <c r="V26" s="687">
        <f>'14. ГП Благовещенск (Ам ГПЗ)'!AC31</f>
        <v>2881.1</v>
      </c>
      <c r="W26" s="687">
        <f>'14. ГП Благовещенск (Ам ГПЗ)'!AE31</f>
        <v>0</v>
      </c>
      <c r="X26" s="687">
        <f t="shared" si="47"/>
        <v>-2881.1</v>
      </c>
      <c r="Y26" s="688">
        <f t="shared" si="48"/>
        <v>0</v>
      </c>
      <c r="Z26" s="687">
        <f>'14. ГП Благовещенск (Ам ГПЗ)'!AI31</f>
        <v>2778.4</v>
      </c>
      <c r="AA26" s="687">
        <f>'14. ГП Благовещенск (Ам ГПЗ)'!AK31</f>
        <v>0</v>
      </c>
      <c r="AB26" s="687">
        <f t="shared" si="49"/>
        <v>-2778.4</v>
      </c>
      <c r="AC26" s="688">
        <f t="shared" si="50"/>
        <v>0</v>
      </c>
      <c r="AD26" s="687">
        <f t="shared" si="51"/>
        <v>8707.4</v>
      </c>
      <c r="AE26" s="687">
        <f t="shared" si="51"/>
        <v>0</v>
      </c>
      <c r="AF26" s="687">
        <f t="shared" si="52"/>
        <v>-8707.4</v>
      </c>
      <c r="AG26" s="688">
        <f t="shared" si="53"/>
        <v>0</v>
      </c>
      <c r="AH26" s="687">
        <f>'14. ГП Благовещенск (Ам ГПЗ)'!AU31</f>
        <v>2355.9</v>
      </c>
      <c r="AI26" s="687">
        <f>'14. ГП Благовещенск (Ам ГПЗ)'!AW31</f>
        <v>0</v>
      </c>
      <c r="AJ26" s="687">
        <f t="shared" si="54"/>
        <v>-2355.9</v>
      </c>
      <c r="AK26" s="688">
        <f t="shared" si="55"/>
        <v>0</v>
      </c>
      <c r="AL26" s="687">
        <f>'14. ГП Благовещенск (Ам ГПЗ)'!BA31</f>
        <v>3198.6</v>
      </c>
      <c r="AM26" s="687">
        <f>'14. ГП Благовещенск (Ам ГПЗ)'!BC31</f>
        <v>0</v>
      </c>
      <c r="AN26" s="687">
        <f t="shared" si="56"/>
        <v>-3198.6</v>
      </c>
      <c r="AO26" s="688">
        <f t="shared" si="57"/>
        <v>0</v>
      </c>
      <c r="AP26" s="687">
        <f>'14. ГП Благовещенск (Ам ГПЗ)'!BG31</f>
        <v>3152.9</v>
      </c>
      <c r="AQ26" s="687">
        <f>'14. ГП Благовещенск (Ам ГПЗ)'!BI31</f>
        <v>0</v>
      </c>
      <c r="AR26" s="687">
        <f t="shared" si="58"/>
        <v>-3152.9</v>
      </c>
      <c r="AS26" s="688">
        <f t="shared" si="59"/>
        <v>0</v>
      </c>
      <c r="AT26" s="687">
        <f t="shared" si="60"/>
        <v>8195.5</v>
      </c>
      <c r="AU26" s="687">
        <f t="shared" si="60"/>
        <v>0</v>
      </c>
      <c r="AV26" s="687">
        <f t="shared" si="61"/>
        <v>-8195.5</v>
      </c>
      <c r="AW26" s="688">
        <f t="shared" si="62"/>
        <v>0</v>
      </c>
      <c r="AX26" s="687">
        <f>'14. ГП Благовещенск (Ам ГПЗ)'!BS31</f>
        <v>3258</v>
      </c>
      <c r="AY26" s="687">
        <f>'14. ГП Благовещенск (Ам ГПЗ)'!BU31</f>
        <v>0</v>
      </c>
      <c r="AZ26" s="687">
        <f t="shared" si="63"/>
        <v>-3258</v>
      </c>
      <c r="BA26" s="688">
        <f t="shared" si="64"/>
        <v>0</v>
      </c>
      <c r="BB26" s="687">
        <f>'14. ГП Благовещенск (Ам ГПЗ)'!BY31</f>
        <v>3258.1</v>
      </c>
      <c r="BC26" s="687">
        <f>'14. ГП Благовещенск (Ам ГПЗ)'!CA31</f>
        <v>0</v>
      </c>
      <c r="BD26" s="687">
        <f t="shared" si="65"/>
        <v>-3258.1</v>
      </c>
      <c r="BE26" s="688">
        <f t="shared" si="66"/>
        <v>0</v>
      </c>
      <c r="BF26" s="687">
        <f>'14. ГП Благовещенск (Ам ГПЗ)'!CE31</f>
        <v>1679.4</v>
      </c>
      <c r="BG26" s="687">
        <f>'14. ГП Благовещенск (Ам ГПЗ)'!CG31</f>
        <v>0</v>
      </c>
      <c r="BH26" s="687">
        <f t="shared" si="67"/>
        <v>-1679.4</v>
      </c>
      <c r="BI26" s="688">
        <f t="shared" si="68"/>
        <v>0</v>
      </c>
      <c r="BJ26" s="687">
        <f t="shared" si="69"/>
        <v>9632.5</v>
      </c>
      <c r="BK26" s="687">
        <f t="shared" si="69"/>
        <v>0</v>
      </c>
      <c r="BL26" s="687">
        <f t="shared" si="70"/>
        <v>-9632.5</v>
      </c>
      <c r="BM26" s="688">
        <f t="shared" si="71"/>
        <v>0</v>
      </c>
      <c r="BN26" s="687">
        <f>'14. ГП Благовещенск (Ам ГПЗ)'!CQ31</f>
        <v>3221.4</v>
      </c>
      <c r="BO26" s="687">
        <f>'14. ГП Благовещенск (Ам ГПЗ)'!CS31</f>
        <v>0</v>
      </c>
      <c r="BP26" s="687">
        <f t="shared" si="72"/>
        <v>-3221.4</v>
      </c>
      <c r="BQ26" s="688">
        <f t="shared" si="73"/>
        <v>0</v>
      </c>
      <c r="BR26" s="687">
        <f>'14. ГП Благовещенск (Ам ГПЗ)'!CW31</f>
        <v>3153</v>
      </c>
      <c r="BS26" s="687">
        <f>'14. ГП Благовещенск (Ам ГПЗ)'!CY31</f>
        <v>0</v>
      </c>
      <c r="BT26" s="687">
        <f t="shared" si="74"/>
        <v>-3153</v>
      </c>
      <c r="BU26" s="688">
        <f t="shared" si="75"/>
        <v>0</v>
      </c>
      <c r="BV26" s="687">
        <f>'14. ГП Благовещенск (Ам ГПЗ)'!DC31</f>
        <v>3258.1</v>
      </c>
      <c r="BW26" s="687">
        <f>'14. ГП Благовещенск (Ам ГПЗ)'!DE31</f>
        <v>0</v>
      </c>
      <c r="BX26" s="687">
        <f t="shared" si="76"/>
        <v>-3258.1</v>
      </c>
      <c r="BY26" s="688">
        <f t="shared" si="77"/>
        <v>0</v>
      </c>
    </row>
    <row r="27" spans="1:77" ht="20.100000000000001" customHeight="1">
      <c r="C27" s="690" t="s">
        <v>109</v>
      </c>
      <c r="D27" s="528"/>
      <c r="E27" s="528"/>
      <c r="F27" s="529"/>
      <c r="G27" s="530" t="s">
        <v>118</v>
      </c>
      <c r="H27" s="530"/>
      <c r="I27" s="691" t="s">
        <v>98</v>
      </c>
      <c r="J27" s="687">
        <f t="shared" si="39"/>
        <v>35384.800000000003</v>
      </c>
      <c r="K27" s="687">
        <f t="shared" si="39"/>
        <v>0</v>
      </c>
      <c r="L27" s="687">
        <f t="shared" si="40"/>
        <v>-35384.800000000003</v>
      </c>
      <c r="M27" s="688">
        <f t="shared" si="41"/>
        <v>0</v>
      </c>
      <c r="N27" s="687">
        <f t="shared" si="42"/>
        <v>8849.4</v>
      </c>
      <c r="O27" s="687">
        <f t="shared" si="42"/>
        <v>0</v>
      </c>
      <c r="P27" s="687">
        <f t="shared" si="43"/>
        <v>-8849.4</v>
      </c>
      <c r="Q27" s="688">
        <f t="shared" si="44"/>
        <v>0</v>
      </c>
      <c r="R27" s="687">
        <f>'14. ГП Благовещенск (Ам ГПЗ)'!W31</f>
        <v>3189.9</v>
      </c>
      <c r="S27" s="687">
        <f>'14. ГП Благовещенск (Ам ГПЗ)'!Y31</f>
        <v>0</v>
      </c>
      <c r="T27" s="687">
        <f t="shared" si="45"/>
        <v>-3189.9</v>
      </c>
      <c r="U27" s="688">
        <f t="shared" si="46"/>
        <v>0</v>
      </c>
      <c r="V27" s="687">
        <f>'14. ГП Благовещенск (Ам ГПЗ)'!AC31</f>
        <v>2881.1</v>
      </c>
      <c r="W27" s="687">
        <f>'14. ГП Благовещенск (Ам ГПЗ)'!AE31</f>
        <v>0</v>
      </c>
      <c r="X27" s="687">
        <f t="shared" si="47"/>
        <v>-2881.1</v>
      </c>
      <c r="Y27" s="688">
        <f t="shared" si="48"/>
        <v>0</v>
      </c>
      <c r="Z27" s="687">
        <f>'14. ГП Благовещенск (Ам ГПЗ)'!AI31</f>
        <v>2778.4</v>
      </c>
      <c r="AA27" s="687">
        <f>'14. ГП Благовещенск (Ам ГПЗ)'!AK31</f>
        <v>0</v>
      </c>
      <c r="AB27" s="687">
        <f t="shared" si="49"/>
        <v>-2778.4</v>
      </c>
      <c r="AC27" s="688">
        <f t="shared" si="50"/>
        <v>0</v>
      </c>
      <c r="AD27" s="687">
        <f t="shared" si="51"/>
        <v>8707.4</v>
      </c>
      <c r="AE27" s="687">
        <f t="shared" si="51"/>
        <v>0</v>
      </c>
      <c r="AF27" s="687">
        <f t="shared" si="52"/>
        <v>-8707.4</v>
      </c>
      <c r="AG27" s="688">
        <f t="shared" si="53"/>
        <v>0</v>
      </c>
      <c r="AH27" s="687">
        <f>'14. ГП Благовещенск (Ам ГПЗ)'!AU31</f>
        <v>2355.9</v>
      </c>
      <c r="AI27" s="687">
        <f>'14. ГП Благовещенск (Ам ГПЗ)'!AW31</f>
        <v>0</v>
      </c>
      <c r="AJ27" s="687">
        <f t="shared" si="54"/>
        <v>-2355.9</v>
      </c>
      <c r="AK27" s="688">
        <f t="shared" si="55"/>
        <v>0</v>
      </c>
      <c r="AL27" s="687">
        <f>'14. ГП Благовещенск (Ам ГПЗ)'!BA31</f>
        <v>3198.6</v>
      </c>
      <c r="AM27" s="687">
        <f>'14. ГП Благовещенск (Ам ГПЗ)'!BC31</f>
        <v>0</v>
      </c>
      <c r="AN27" s="687">
        <f t="shared" si="56"/>
        <v>-3198.6</v>
      </c>
      <c r="AO27" s="688">
        <f t="shared" si="57"/>
        <v>0</v>
      </c>
      <c r="AP27" s="687">
        <f>'14. ГП Благовещенск (Ам ГПЗ)'!BG31</f>
        <v>3152.9</v>
      </c>
      <c r="AQ27" s="687">
        <f>'14. ГП Благовещенск (Ам ГПЗ)'!BI31</f>
        <v>0</v>
      </c>
      <c r="AR27" s="687">
        <f t="shared" si="58"/>
        <v>-3152.9</v>
      </c>
      <c r="AS27" s="688">
        <f t="shared" si="59"/>
        <v>0</v>
      </c>
      <c r="AT27" s="687">
        <f t="shared" si="60"/>
        <v>8195.5</v>
      </c>
      <c r="AU27" s="687">
        <f t="shared" si="60"/>
        <v>0</v>
      </c>
      <c r="AV27" s="687">
        <f t="shared" si="61"/>
        <v>-8195.5</v>
      </c>
      <c r="AW27" s="688">
        <f t="shared" si="62"/>
        <v>0</v>
      </c>
      <c r="AX27" s="687">
        <f>'14. ГП Благовещенск (Ам ГПЗ)'!BS31</f>
        <v>3258</v>
      </c>
      <c r="AY27" s="687">
        <f>'14. ГП Благовещенск (Ам ГПЗ)'!BU31</f>
        <v>0</v>
      </c>
      <c r="AZ27" s="687">
        <f t="shared" si="63"/>
        <v>-3258</v>
      </c>
      <c r="BA27" s="688">
        <f t="shared" si="64"/>
        <v>0</v>
      </c>
      <c r="BB27" s="687">
        <f>'14. ГП Благовещенск (Ам ГПЗ)'!BY31</f>
        <v>3258.1</v>
      </c>
      <c r="BC27" s="687">
        <f>'14. ГП Благовещенск (Ам ГПЗ)'!CA31</f>
        <v>0</v>
      </c>
      <c r="BD27" s="687">
        <f t="shared" si="65"/>
        <v>-3258.1</v>
      </c>
      <c r="BE27" s="688">
        <f t="shared" si="66"/>
        <v>0</v>
      </c>
      <c r="BF27" s="687">
        <f>'14. ГП Благовещенск (Ам ГПЗ)'!CE31</f>
        <v>1679.4</v>
      </c>
      <c r="BG27" s="687">
        <f>'14. ГП Благовещенск (Ам ГПЗ)'!CG31</f>
        <v>0</v>
      </c>
      <c r="BH27" s="687">
        <f t="shared" si="67"/>
        <v>-1679.4</v>
      </c>
      <c r="BI27" s="688">
        <f t="shared" si="68"/>
        <v>0</v>
      </c>
      <c r="BJ27" s="687">
        <f t="shared" si="69"/>
        <v>9632.5</v>
      </c>
      <c r="BK27" s="687">
        <f t="shared" si="69"/>
        <v>0</v>
      </c>
      <c r="BL27" s="687">
        <f t="shared" si="70"/>
        <v>-9632.5</v>
      </c>
      <c r="BM27" s="688">
        <f t="shared" si="71"/>
        <v>0</v>
      </c>
      <c r="BN27" s="687">
        <f>'14. ГП Благовещенск (Ам ГПЗ)'!CQ31</f>
        <v>3221.4</v>
      </c>
      <c r="BO27" s="687">
        <f>'14. ГП Благовещенск (Ам ГПЗ)'!CS31</f>
        <v>0</v>
      </c>
      <c r="BP27" s="687">
        <f t="shared" si="72"/>
        <v>-3221.4</v>
      </c>
      <c r="BQ27" s="688">
        <f t="shared" si="73"/>
        <v>0</v>
      </c>
      <c r="BR27" s="687">
        <f>'14. ГП Благовещенск (Ам ГПЗ)'!CW31</f>
        <v>3153</v>
      </c>
      <c r="BS27" s="687">
        <f>'14. ГП Благовещенск (Ам ГПЗ)'!CY31</f>
        <v>0</v>
      </c>
      <c r="BT27" s="687">
        <f t="shared" si="74"/>
        <v>-3153</v>
      </c>
      <c r="BU27" s="688">
        <f t="shared" si="75"/>
        <v>0</v>
      </c>
      <c r="BV27" s="687">
        <f>'14. ГП Благовещенск (Ам ГПЗ)'!DC31</f>
        <v>3258.1</v>
      </c>
      <c r="BW27" s="687">
        <f>'14. ГП Благовещенск (Ам ГПЗ)'!DE31</f>
        <v>0</v>
      </c>
      <c r="BX27" s="687">
        <f t="shared" si="76"/>
        <v>-3258.1</v>
      </c>
      <c r="BY27" s="688">
        <f t="shared" si="77"/>
        <v>0</v>
      </c>
    </row>
    <row r="28" spans="1:77" ht="20.100000000000001" customHeight="1" outlineLevel="1">
      <c r="C28" s="695" t="s">
        <v>110</v>
      </c>
      <c r="D28" s="528"/>
      <c r="E28" s="528"/>
      <c r="F28" s="529"/>
      <c r="G28" s="530"/>
      <c r="H28" s="530"/>
      <c r="I28" s="696" t="s">
        <v>98</v>
      </c>
      <c r="J28" s="681"/>
      <c r="K28" s="681"/>
      <c r="L28" s="681"/>
      <c r="M28" s="681"/>
      <c r="N28" s="681"/>
      <c r="O28" s="681"/>
      <c r="P28" s="681"/>
      <c r="Q28" s="681"/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1"/>
      <c r="AJ28" s="681"/>
      <c r="AK28" s="681"/>
      <c r="AL28" s="681"/>
      <c r="AM28" s="681"/>
      <c r="AN28" s="681"/>
      <c r="AO28" s="681"/>
      <c r="AP28" s="681"/>
      <c r="AQ28" s="681"/>
      <c r="AR28" s="681"/>
      <c r="AS28" s="681"/>
      <c r="AT28" s="681"/>
      <c r="AU28" s="681"/>
      <c r="AV28" s="681"/>
      <c r="AW28" s="681"/>
      <c r="AX28" s="681"/>
      <c r="AY28" s="681"/>
      <c r="AZ28" s="681"/>
      <c r="BA28" s="681"/>
      <c r="BB28" s="681"/>
      <c r="BC28" s="681"/>
      <c r="BD28" s="681"/>
      <c r="BE28" s="681"/>
      <c r="BF28" s="681"/>
      <c r="BG28" s="681"/>
      <c r="BH28" s="681"/>
      <c r="BI28" s="681"/>
      <c r="BJ28" s="681"/>
      <c r="BK28" s="681"/>
      <c r="BL28" s="681"/>
      <c r="BM28" s="681"/>
      <c r="BN28" s="681"/>
      <c r="BO28" s="681"/>
      <c r="BP28" s="681"/>
      <c r="BQ28" s="681"/>
      <c r="BR28" s="681"/>
      <c r="BS28" s="681"/>
      <c r="BT28" s="681"/>
      <c r="BU28" s="681"/>
      <c r="BV28" s="681"/>
      <c r="BW28" s="681"/>
      <c r="BX28" s="681"/>
      <c r="BY28" s="681"/>
    </row>
    <row r="29" spans="1:77" ht="20.100000000000001" customHeight="1" outlineLevel="1">
      <c r="C29" s="697" t="s">
        <v>111</v>
      </c>
      <c r="D29" s="528"/>
      <c r="E29" s="528"/>
      <c r="F29" s="529"/>
      <c r="G29" s="530"/>
      <c r="H29" s="530"/>
      <c r="I29" s="698" t="s">
        <v>98</v>
      </c>
      <c r="J29" s="681"/>
      <c r="K29" s="681"/>
      <c r="L29" s="681"/>
      <c r="M29" s="681"/>
      <c r="N29" s="681"/>
      <c r="O29" s="681"/>
      <c r="P29" s="681"/>
      <c r="Q29" s="681"/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1"/>
      <c r="AJ29" s="681"/>
      <c r="AK29" s="681"/>
      <c r="AL29" s="681"/>
      <c r="AM29" s="681"/>
      <c r="AN29" s="681"/>
      <c r="AO29" s="681"/>
      <c r="AP29" s="681"/>
      <c r="AQ29" s="681"/>
      <c r="AR29" s="681"/>
      <c r="AS29" s="681"/>
      <c r="AT29" s="681"/>
      <c r="AU29" s="681"/>
      <c r="AV29" s="681"/>
      <c r="AW29" s="681"/>
      <c r="AX29" s="681"/>
      <c r="AY29" s="681"/>
      <c r="AZ29" s="681"/>
      <c r="BA29" s="681"/>
      <c r="BB29" s="681"/>
      <c r="BC29" s="681"/>
      <c r="BD29" s="681"/>
      <c r="BE29" s="681"/>
      <c r="BF29" s="681"/>
      <c r="BG29" s="681"/>
      <c r="BH29" s="681"/>
      <c r="BI29" s="681"/>
      <c r="BJ29" s="681"/>
      <c r="BK29" s="681"/>
      <c r="BL29" s="681"/>
      <c r="BM29" s="681"/>
      <c r="BN29" s="681"/>
      <c r="BO29" s="681"/>
      <c r="BP29" s="681"/>
      <c r="BQ29" s="681"/>
      <c r="BR29" s="681"/>
      <c r="BS29" s="681"/>
      <c r="BT29" s="681"/>
      <c r="BU29" s="681"/>
      <c r="BV29" s="681"/>
      <c r="BW29" s="681"/>
      <c r="BX29" s="681"/>
      <c r="BY29" s="681"/>
    </row>
    <row r="30" spans="1:77" ht="20.100000000000001" customHeight="1" outlineLevel="1">
      <c r="C30" s="699" t="s">
        <v>119</v>
      </c>
      <c r="D30" s="528"/>
      <c r="E30" s="528"/>
      <c r="F30" s="529"/>
      <c r="G30" s="530"/>
      <c r="H30" s="530"/>
      <c r="I30" s="700" t="s">
        <v>98</v>
      </c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81"/>
      <c r="AB30" s="681"/>
      <c r="AC30" s="681"/>
      <c r="AD30" s="681"/>
      <c r="AE30" s="681"/>
      <c r="AF30" s="681"/>
      <c r="AG30" s="681"/>
      <c r="AH30" s="681"/>
      <c r="AI30" s="681"/>
      <c r="AJ30" s="681"/>
      <c r="AK30" s="681"/>
      <c r="AL30" s="681"/>
      <c r="AM30" s="681"/>
      <c r="AN30" s="681"/>
      <c r="AO30" s="681"/>
      <c r="AP30" s="681"/>
      <c r="AQ30" s="681"/>
      <c r="AR30" s="681"/>
      <c r="AS30" s="681"/>
      <c r="AT30" s="681"/>
      <c r="AU30" s="681"/>
      <c r="AV30" s="681"/>
      <c r="AW30" s="681"/>
      <c r="AX30" s="681"/>
      <c r="AY30" s="681"/>
      <c r="AZ30" s="681"/>
      <c r="BA30" s="681"/>
      <c r="BB30" s="681"/>
      <c r="BC30" s="681"/>
      <c r="BD30" s="681"/>
      <c r="BE30" s="681"/>
      <c r="BF30" s="681"/>
      <c r="BG30" s="681"/>
      <c r="BH30" s="681"/>
      <c r="BI30" s="681"/>
      <c r="BJ30" s="681"/>
      <c r="BK30" s="681"/>
      <c r="BL30" s="681"/>
      <c r="BM30" s="681"/>
      <c r="BN30" s="681"/>
      <c r="BO30" s="681"/>
      <c r="BP30" s="681"/>
      <c r="BQ30" s="681"/>
      <c r="BR30" s="681"/>
      <c r="BS30" s="681"/>
      <c r="BT30" s="681"/>
      <c r="BU30" s="681"/>
      <c r="BV30" s="681"/>
      <c r="BW30" s="681"/>
      <c r="BX30" s="681"/>
      <c r="BY30" s="681"/>
    </row>
    <row r="31" spans="1:77" ht="20.100000000000001" customHeight="1" outlineLevel="1">
      <c r="C31" s="699" t="s">
        <v>120</v>
      </c>
      <c r="D31" s="528"/>
      <c r="E31" s="528"/>
      <c r="F31" s="529"/>
      <c r="G31" s="530"/>
      <c r="H31" s="530"/>
      <c r="I31" s="700" t="s">
        <v>98</v>
      </c>
      <c r="J31" s="681"/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1"/>
      <c r="AK31" s="681"/>
      <c r="AL31" s="681"/>
      <c r="AM31" s="681"/>
      <c r="AN31" s="681"/>
      <c r="AO31" s="681"/>
      <c r="AP31" s="681"/>
      <c r="AQ31" s="681"/>
      <c r="AR31" s="681"/>
      <c r="AS31" s="681"/>
      <c r="AT31" s="681"/>
      <c r="AU31" s="681"/>
      <c r="AV31" s="681"/>
      <c r="AW31" s="681"/>
      <c r="AX31" s="681"/>
      <c r="AY31" s="681"/>
      <c r="AZ31" s="681"/>
      <c r="BA31" s="681"/>
      <c r="BB31" s="681"/>
      <c r="BC31" s="681"/>
      <c r="BD31" s="681"/>
      <c r="BE31" s="681"/>
      <c r="BF31" s="681"/>
      <c r="BG31" s="681"/>
      <c r="BH31" s="681"/>
      <c r="BI31" s="681"/>
      <c r="BJ31" s="681"/>
      <c r="BK31" s="681"/>
      <c r="BL31" s="681"/>
      <c r="BM31" s="681"/>
      <c r="BN31" s="681"/>
      <c r="BO31" s="681"/>
      <c r="BP31" s="681"/>
      <c r="BQ31" s="681"/>
      <c r="BR31" s="681"/>
      <c r="BS31" s="681"/>
      <c r="BT31" s="681"/>
      <c r="BU31" s="681"/>
      <c r="BV31" s="681"/>
      <c r="BW31" s="681"/>
      <c r="BX31" s="681"/>
      <c r="BY31" s="681"/>
    </row>
    <row r="32" spans="1:77" ht="20.100000000000001" customHeight="1" outlineLevel="1">
      <c r="C32" s="699" t="s">
        <v>121</v>
      </c>
      <c r="D32" s="528"/>
      <c r="E32" s="528"/>
      <c r="F32" s="529"/>
      <c r="G32" s="530"/>
      <c r="H32" s="530"/>
      <c r="I32" s="700" t="s">
        <v>98</v>
      </c>
      <c r="J32" s="681"/>
      <c r="K32" s="681"/>
      <c r="L32" s="681"/>
      <c r="M32" s="681"/>
      <c r="N32" s="681"/>
      <c r="O32" s="681"/>
      <c r="P32" s="681"/>
      <c r="Q32" s="681"/>
      <c r="R32" s="681"/>
      <c r="S32" s="681"/>
      <c r="T32" s="681"/>
      <c r="U32" s="681"/>
      <c r="V32" s="681"/>
      <c r="W32" s="681"/>
      <c r="X32" s="681"/>
      <c r="Y32" s="681"/>
      <c r="Z32" s="681"/>
      <c r="AA32" s="681"/>
      <c r="AB32" s="681"/>
      <c r="AC32" s="681"/>
      <c r="AD32" s="681"/>
      <c r="AE32" s="681"/>
      <c r="AF32" s="681"/>
      <c r="AG32" s="681"/>
      <c r="AH32" s="681"/>
      <c r="AI32" s="681"/>
      <c r="AJ32" s="681"/>
      <c r="AK32" s="681"/>
      <c r="AL32" s="681"/>
      <c r="AM32" s="681"/>
      <c r="AN32" s="681"/>
      <c r="AO32" s="681"/>
      <c r="AP32" s="681"/>
      <c r="AQ32" s="681"/>
      <c r="AR32" s="681"/>
      <c r="AS32" s="681"/>
      <c r="AT32" s="681"/>
      <c r="AU32" s="681"/>
      <c r="AV32" s="681"/>
      <c r="AW32" s="681"/>
      <c r="AX32" s="681"/>
      <c r="AY32" s="681"/>
      <c r="AZ32" s="681"/>
      <c r="BA32" s="681"/>
      <c r="BB32" s="681"/>
      <c r="BC32" s="681"/>
      <c r="BD32" s="681"/>
      <c r="BE32" s="681"/>
      <c r="BF32" s="681"/>
      <c r="BG32" s="681"/>
      <c r="BH32" s="681"/>
      <c r="BI32" s="681"/>
      <c r="BJ32" s="681"/>
      <c r="BK32" s="681"/>
      <c r="BL32" s="681"/>
      <c r="BM32" s="681"/>
      <c r="BN32" s="681"/>
      <c r="BO32" s="681"/>
      <c r="BP32" s="681"/>
      <c r="BQ32" s="681"/>
      <c r="BR32" s="681"/>
      <c r="BS32" s="681"/>
      <c r="BT32" s="681"/>
      <c r="BU32" s="681"/>
      <c r="BV32" s="681"/>
      <c r="BW32" s="681"/>
      <c r="BX32" s="681"/>
      <c r="BY32" s="681"/>
    </row>
    <row r="33" spans="2:77" ht="20.100000000000001" customHeight="1">
      <c r="B33" s="413" t="s">
        <v>122</v>
      </c>
      <c r="C33" s="692" t="s">
        <v>123</v>
      </c>
      <c r="D33" s="528"/>
      <c r="E33" s="528"/>
      <c r="F33" s="529"/>
      <c r="G33" s="530" t="s">
        <v>124</v>
      </c>
      <c r="H33" s="530"/>
      <c r="I33" s="686" t="s">
        <v>98</v>
      </c>
      <c r="J33" s="687">
        <f>N33+AD33+AT33+BJ33</f>
        <v>11711.1</v>
      </c>
      <c r="K33" s="687">
        <f>O33+AE33+AU33+BK33</f>
        <v>0</v>
      </c>
      <c r="L33" s="687">
        <f>IFERROR(K33-J33,"-")</f>
        <v>-11711.1</v>
      </c>
      <c r="M33" s="688">
        <f>IFERROR(K33/J33,"-")</f>
        <v>0</v>
      </c>
      <c r="N33" s="687">
        <f>R33+V33+Z33</f>
        <v>3149.3</v>
      </c>
      <c r="O33" s="687">
        <f>S33+W33+AA33</f>
        <v>0</v>
      </c>
      <c r="P33" s="687">
        <f>IFERROR(O33-N33,"-")</f>
        <v>-3149.3</v>
      </c>
      <c r="Q33" s="688">
        <f>IFERROR(O33/N33,"-")</f>
        <v>0</v>
      </c>
      <c r="R33" s="687">
        <f>'2. ГПП-ОГХК'!W21+'2. ГПП-ОГХК'!W25+'2. ГПП-ОГХК'!W27+'2. ГПП-ОГХК'!W29+'2. ГПП-ОГХК'!W31+'2. ГПП-ОГХК'!W33+'2. ГПП-ОГХК'!W35+'3. ГПП-СГПЗ'!W18+'14. ГП Благовещенск (Ам ГПЗ)'!W33</f>
        <v>1092.1000000000001</v>
      </c>
      <c r="S33" s="687">
        <f>'2. ГПП-ОГХК'!Y21+'2. ГПП-ОГХК'!Y25+'2. ГПП-ОГХК'!Y27+'2. ГПП-ОГХК'!Y29+'2. ГПП-ОГХК'!Y31+'2. ГПП-ОГХК'!Y33+'2. ГПП-ОГХК'!Y35+'3. ГПП-СГПЗ'!Y18+'14. ГП Благовещенск (Ам ГПЗ)'!Y33</f>
        <v>0</v>
      </c>
      <c r="T33" s="687">
        <f>IFERROR(S33-R33,"-")</f>
        <v>-1092.1000000000001</v>
      </c>
      <c r="U33" s="688">
        <f>IFERROR(S33/R33,"-")</f>
        <v>0</v>
      </c>
      <c r="V33" s="687">
        <f>'2. ГПП-ОГХК'!AC21+'2. ГПП-ОГХК'!AC25+'2. ГПП-ОГХК'!AC27+'2. ГПП-ОГХК'!AC29+'2. ГПП-ОГХК'!AC31+'2. ГПП-ОГХК'!AC33+'2. ГПП-ОГХК'!AC35+'3. ГПП-СГПЗ'!AC18+'14. ГП Благовещенск (Ам ГПЗ)'!AC33</f>
        <v>986.3</v>
      </c>
      <c r="W33" s="687">
        <f>'2. ГПП-ОГХК'!AE21+'2. ГПП-ОГХК'!AE25+'2. ГПП-ОГХК'!AE27+'2. ГПП-ОГХК'!AE29+'2. ГПП-ОГХК'!AE31+'2. ГПП-ОГХК'!AE33+'2. ГПП-ОГХК'!AE35+'3. ГПП-СГПЗ'!AE18+'14. ГП Благовещенск (Ам ГПЗ)'!AE33</f>
        <v>0</v>
      </c>
      <c r="X33" s="687">
        <f>IFERROR(W33-V33,"-")</f>
        <v>-986.3</v>
      </c>
      <c r="Y33" s="688">
        <f>IFERROR(W33/V33,"-")</f>
        <v>0</v>
      </c>
      <c r="Z33" s="687">
        <f>'2. ГПП-ОГХК'!AI21+'2. ГПП-ОГХК'!AI25+'2. ГПП-ОГХК'!AI27+'2. ГПП-ОГХК'!AI29+'2. ГПП-ОГХК'!AI31+'2. ГПП-ОГХК'!AI33+'2. ГПП-ОГХК'!AI35+'3. ГПП-СГПЗ'!AI18+'14. ГП Благовещенск (Ам ГПЗ)'!AI33</f>
        <v>1070.8999999999999</v>
      </c>
      <c r="AA33" s="687">
        <f>'2. ГПП-ОГХК'!AK21+'2. ГПП-ОГХК'!AK25+'2. ГПП-ОГХК'!AK27+'2. ГПП-ОГХК'!AK29+'2. ГПП-ОГХК'!AK31+'2. ГПП-ОГХК'!AK33+'2. ГПП-ОГХК'!AK35+'3. ГПП-СГПЗ'!AK18+'14. ГП Благовещенск (Ам ГПЗ)'!AK33</f>
        <v>0</v>
      </c>
      <c r="AB33" s="687">
        <f>IFERROR(AA33-Z33,"-")</f>
        <v>-1070.8999999999999</v>
      </c>
      <c r="AC33" s="688">
        <f>IFERROR(AA33/Z33,"-")</f>
        <v>0</v>
      </c>
      <c r="AD33" s="687">
        <f>AH33+AL33+AP33</f>
        <v>2583</v>
      </c>
      <c r="AE33" s="687">
        <f>AI33+AM33+AQ33</f>
        <v>0</v>
      </c>
      <c r="AF33" s="687">
        <f>IFERROR(AE33-AD33,"-")</f>
        <v>-2583</v>
      </c>
      <c r="AG33" s="688">
        <f>IFERROR(AE33/AD33,"-")</f>
        <v>0</v>
      </c>
      <c r="AH33" s="687">
        <f>'2. ГПП-ОГХК'!AU21+'2. ГПП-ОГХК'!AU25+'2. ГПП-ОГХК'!AU27+'2. ГПП-ОГХК'!AU29+'2. ГПП-ОГХК'!AU31+'2. ГПП-ОГХК'!AU33+'2. ГПП-ОГХК'!AU35+'3. ГПП-СГПЗ'!AU18+'14. ГП Благовещенск (Ам ГПЗ)'!AU33</f>
        <v>895.5</v>
      </c>
      <c r="AI33" s="687">
        <f>'2. ГПП-ОГХК'!AW21+'2. ГПП-ОГХК'!AW25+'2. ГПП-ОГХК'!AW27+'2. ГПП-ОГХК'!AW29+'2. ГПП-ОГХК'!AW31+'2. ГПП-ОГХК'!AW33+'2. ГПП-ОГХК'!AW35+'3. ГПП-СГПЗ'!AW18+'14. ГП Благовещенск (Ам ГПЗ)'!AW33</f>
        <v>0</v>
      </c>
      <c r="AJ33" s="687">
        <f>IFERROR(AI33-AH33,"-")</f>
        <v>-895.5</v>
      </c>
      <c r="AK33" s="688">
        <f>IFERROR(AI33/AH33,"-")</f>
        <v>0</v>
      </c>
      <c r="AL33" s="687">
        <f>'2. ГПП-ОГХК'!BA21+'2. ГПП-ОГХК'!BA25+'2. ГПП-ОГХК'!BA27+'2. ГПП-ОГХК'!BA29+'2. ГПП-ОГХК'!BA31+'2. ГПП-ОГХК'!BA33+'2. ГПП-ОГХК'!BA35+'3. ГПП-СГПЗ'!BA18+'14. ГП Благовещенск (Ам ГПЗ)'!BA33</f>
        <v>862.1</v>
      </c>
      <c r="AM33" s="687">
        <f>'2. ГПП-ОГХК'!BC21+'2. ГПП-ОГХК'!BC25+'2. ГПП-ОГХК'!BC27+'2. ГПП-ОГХК'!BC29+'2. ГПП-ОГХК'!BC31+'2. ГПП-ОГХК'!BC33+'2. ГПП-ОГХК'!BC35+'3. ГПП-СГПЗ'!BC18+'14. ГП Благовещенск (Ам ГПЗ)'!BC33</f>
        <v>0</v>
      </c>
      <c r="AN33" s="687">
        <f>IFERROR(AM33-AL33,"-")</f>
        <v>-862.1</v>
      </c>
      <c r="AO33" s="688">
        <f>IFERROR(AM33/AL33,"-")</f>
        <v>0</v>
      </c>
      <c r="AP33" s="687">
        <f>'2. ГПП-ОГХК'!BG21+'2. ГПП-ОГХК'!BG25+'2. ГПП-ОГХК'!BG27+'2. ГПП-ОГХК'!BG29+'2. ГПП-ОГХК'!BG31+'2. ГПП-ОГХК'!BG33+'2. ГПП-ОГХК'!BG35+'3. ГПП-СГПЗ'!BG18+'14. ГП Благовещенск (Ам ГПЗ)'!BG33</f>
        <v>825.4</v>
      </c>
      <c r="AQ33" s="687">
        <f>'2. ГПП-ОГХК'!BI21+'2. ГПП-ОГХК'!BI25+'2. ГПП-ОГХК'!BI27+'2. ГПП-ОГХК'!BI29+'2. ГПП-ОГХК'!BI31+'2. ГПП-ОГХК'!BI33+'2. ГПП-ОГХК'!BI35+'3. ГПП-СГПЗ'!BI18+'14. ГП Благовещенск (Ам ГПЗ)'!BI33</f>
        <v>0</v>
      </c>
      <c r="AR33" s="687">
        <f>IFERROR(AQ33-AP33,"-")</f>
        <v>-825.4</v>
      </c>
      <c r="AS33" s="688">
        <f>IFERROR(AQ33/AP33,"-")</f>
        <v>0</v>
      </c>
      <c r="AT33" s="687">
        <f>AX33+BB33+BF33</f>
        <v>2759.3</v>
      </c>
      <c r="AU33" s="687">
        <f>AY33+BC33+BG33</f>
        <v>0</v>
      </c>
      <c r="AV33" s="687">
        <f>IFERROR(AU33-AT33,"-")</f>
        <v>-2759.3</v>
      </c>
      <c r="AW33" s="688">
        <f>IFERROR(AU33/AT33,"-")</f>
        <v>0</v>
      </c>
      <c r="AX33" s="687">
        <f>'2. ГПП-ОГХК'!BS21+'2. ГПП-ОГХК'!BS25+'2. ГПП-ОГХК'!BS27+'2. ГПП-ОГХК'!BS29+'2. ГПП-ОГХК'!BS31+'2. ГПП-ОГХК'!BS33+'2. ГПП-ОГХК'!BS35+'3. ГПП-СГПЗ'!BS18+'14. ГП Благовещенск (Ам ГПЗ)'!BS33</f>
        <v>878.00000000000011</v>
      </c>
      <c r="AY33" s="687">
        <f>'2. ГПП-ОГХК'!BU21+'2. ГПП-ОГХК'!BU25+'2. ГПП-ОГХК'!BU27+'2. ГПП-ОГХК'!BU29+'2. ГПП-ОГХК'!BU31+'2. ГПП-ОГХК'!BU33+'2. ГПП-ОГХК'!BU35+'3. ГПП-СГПЗ'!BU18+'14. ГП Благовещенск (Ам ГПЗ)'!BU33</f>
        <v>0</v>
      </c>
      <c r="AZ33" s="687">
        <f>IFERROR(AY33-AX33,"-")</f>
        <v>-878.00000000000011</v>
      </c>
      <c r="BA33" s="688">
        <f>IFERROR(AY33/AX33,"-")</f>
        <v>0</v>
      </c>
      <c r="BB33" s="687">
        <f>'2. ГПП-ОГХК'!BY21+'2. ГПП-ОГХК'!BY25+'2. ГПП-ОГХК'!BY27+'2. ГПП-ОГХК'!BY29+'2. ГПП-ОГХК'!BY31+'2. ГПП-ОГХК'!BY33+'2. ГПП-ОГХК'!BY35+'3. ГПП-СГПЗ'!BY18+'14. ГП Благовещенск (Ам ГПЗ)'!BY33</f>
        <v>878.6</v>
      </c>
      <c r="BC33" s="687">
        <f>'2. ГПП-ОГХК'!CA21+'2. ГПП-ОГХК'!CA25+'2. ГПП-ОГХК'!CA27+'2. ГПП-ОГХК'!CA29+'2. ГПП-ОГХК'!CA31+'2. ГПП-ОГХК'!CA33+'2. ГПП-ОГХК'!CA35+'3. ГПП-СГПЗ'!CA18+'14. ГП Благовещенск (Ам ГПЗ)'!CA33</f>
        <v>0</v>
      </c>
      <c r="BD33" s="687">
        <f>IFERROR(BC33-BB33,"-")</f>
        <v>-878.6</v>
      </c>
      <c r="BE33" s="688">
        <f>IFERROR(BC33/BB33,"-")</f>
        <v>0</v>
      </c>
      <c r="BF33" s="687">
        <f>'2. ГПП-ОГХК'!CE21+'2. ГПП-ОГХК'!CE25+'2. ГПП-ОГХК'!CE27+'2. ГПП-ОГХК'!CE29+'2. ГПП-ОГХК'!CE31+'2. ГПП-ОГХК'!CE33+'2. ГПП-ОГХК'!CE35+'3. ГПП-СГПЗ'!CE18+'14. ГП Благовещенск (Ам ГПЗ)'!CE33</f>
        <v>1002.6999999999999</v>
      </c>
      <c r="BG33" s="687">
        <f>'2. ГПП-ОГХК'!CG21+'2. ГПП-ОГХК'!CG25+'2. ГПП-ОГХК'!CG27+'2. ГПП-ОГХК'!CG29+'2. ГПП-ОГХК'!CG31+'2. ГПП-ОГХК'!CG33+'2. ГПП-ОГХК'!CG35+'3. ГПП-СГПЗ'!CG18+'14. ГП Благовещенск (Ам ГПЗ)'!CG33</f>
        <v>0</v>
      </c>
      <c r="BH33" s="687">
        <f>IFERROR(BG33-BF33,"-")</f>
        <v>-1002.6999999999999</v>
      </c>
      <c r="BI33" s="688">
        <f>IFERROR(BG33/BF33,"-")</f>
        <v>0</v>
      </c>
      <c r="BJ33" s="687">
        <f>BN33+BR33+BV33</f>
        <v>3219.5</v>
      </c>
      <c r="BK33" s="687">
        <f>BO33+BS33+BW33</f>
        <v>0</v>
      </c>
      <c r="BL33" s="687">
        <f>IFERROR(BK33-BJ33,"-")</f>
        <v>-3219.5</v>
      </c>
      <c r="BM33" s="688">
        <f>IFERROR(BK33/BJ33,"-")</f>
        <v>0</v>
      </c>
      <c r="BN33" s="687">
        <f>'2. ГПП-ОГХК'!CQ21+'2. ГПП-ОГХК'!CQ25+'2. ГПП-ОГХК'!CQ27+'2. ГПП-ОГХК'!CQ29+'2. ГПП-ОГХК'!CQ31+'2. ГПП-ОГХК'!CQ33+'2. ГПП-ОГХК'!CQ35+'3. ГПП-СГПЗ'!CQ18+'14. ГП Благовещенск (Ам ГПЗ)'!CQ33</f>
        <v>1085.8000000000002</v>
      </c>
      <c r="BO33" s="687">
        <f>'2. ГПП-ОГХК'!CS21+'2. ГПП-ОГХК'!CS25+'2. ГПП-ОГХК'!CS27+'2. ГПП-ОГХК'!CS29+'2. ГПП-ОГХК'!CS31+'2. ГПП-ОГХК'!CS33+'2. ГПП-ОГХК'!CS35+'3. ГПП-СГПЗ'!CS18+'14. ГП Благовещенск (Ам ГПЗ)'!CS33</f>
        <v>0</v>
      </c>
      <c r="BP33" s="687">
        <f>IFERROR(BO33-BN33,"-")</f>
        <v>-1085.8000000000002</v>
      </c>
      <c r="BQ33" s="688">
        <f>IFERROR(BO33/BN33,"-")</f>
        <v>0</v>
      </c>
      <c r="BR33" s="687">
        <f>'2. ГПП-ОГХК'!CW21+'2. ГПП-ОГХК'!CW25+'2. ГПП-ОГХК'!CW27+'2. ГПП-ОГХК'!CW29+'2. ГПП-ОГХК'!CW31+'2. ГПП-ОГХК'!CW33+'2. ГПП-ОГХК'!CW35+'3. ГПП-СГПЗ'!CW18+'14. ГП Благовещенск (Ам ГПЗ)'!CW33</f>
        <v>1049.7</v>
      </c>
      <c r="BS33" s="687">
        <f>'2. ГПП-ОГХК'!CY21+'2. ГПП-ОГХК'!CY25+'2. ГПП-ОГХК'!CY27+'2. ГПП-ОГХК'!CY29+'2. ГПП-ОГХК'!CY31+'2. ГПП-ОГХК'!CY33+'2. ГПП-ОГХК'!CY35+'3. ГПП-СГПЗ'!CY18+'14. ГП Благовещенск (Ам ГПЗ)'!CY33</f>
        <v>0</v>
      </c>
      <c r="BT33" s="687">
        <f>IFERROR(BS33-BR33,"-")</f>
        <v>-1049.7</v>
      </c>
      <c r="BU33" s="688">
        <f>IFERROR(BS33/BR33,"-")</f>
        <v>0</v>
      </c>
      <c r="BV33" s="687">
        <f>'2. ГПП-ОГХК'!DC21+'2. ГПП-ОГХК'!DC25+'2. ГПП-ОГХК'!DC27+'2. ГПП-ОГХК'!DC29+'2. ГПП-ОГХК'!DC31+'2. ГПП-ОГХК'!DC33+'2. ГПП-ОГХК'!DC35+'3. ГПП-СГПЗ'!DC18+'14. ГП Благовещенск (Ам ГПЗ)'!DC33</f>
        <v>1084</v>
      </c>
      <c r="BW33" s="687">
        <f>'2. ГПП-ОГХК'!DE21+'2. ГПП-ОГХК'!DE25+'2. ГПП-ОГХК'!DE27+'2. ГПП-ОГХК'!DE29+'2. ГПП-ОГХК'!DE31+'2. ГПП-ОГХК'!DE33+'2. ГПП-ОГХК'!DE35+'3. ГПП-СГПЗ'!DE18+'14. ГП Благовещенск (Ам ГПЗ)'!DE33</f>
        <v>0</v>
      </c>
      <c r="BX33" s="687">
        <f>IFERROR(BW33-BV33,"-")</f>
        <v>-1084</v>
      </c>
      <c r="BY33" s="688">
        <f>IFERROR(BW33/BV33,"-")</f>
        <v>0</v>
      </c>
    </row>
    <row r="34" spans="2:77" ht="20.100000000000001" customHeight="1">
      <c r="C34" s="689" t="s">
        <v>125</v>
      </c>
      <c r="D34" s="528"/>
      <c r="E34" s="528"/>
      <c r="F34" s="529"/>
      <c r="G34" s="530">
        <v>0</v>
      </c>
      <c r="H34" s="530"/>
      <c r="I34" s="686" t="s">
        <v>98</v>
      </c>
      <c r="J34" s="681"/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681"/>
      <c r="X34" s="681"/>
      <c r="Y34" s="681"/>
      <c r="Z34" s="681"/>
      <c r="AA34" s="681"/>
      <c r="AB34" s="681"/>
      <c r="AC34" s="681"/>
      <c r="AD34" s="681"/>
      <c r="AE34" s="681"/>
      <c r="AF34" s="681"/>
      <c r="AG34" s="681"/>
      <c r="AH34" s="681"/>
      <c r="AI34" s="681"/>
      <c r="AJ34" s="681"/>
      <c r="AK34" s="681"/>
      <c r="AL34" s="681"/>
      <c r="AM34" s="681"/>
      <c r="AN34" s="681"/>
      <c r="AO34" s="681"/>
      <c r="AP34" s="681"/>
      <c r="AQ34" s="681"/>
      <c r="AR34" s="681"/>
      <c r="AS34" s="681"/>
      <c r="AT34" s="681"/>
      <c r="AU34" s="681"/>
      <c r="AV34" s="681"/>
      <c r="AW34" s="681"/>
      <c r="AX34" s="681"/>
      <c r="AY34" s="681"/>
      <c r="AZ34" s="681"/>
      <c r="BA34" s="681"/>
      <c r="BB34" s="681"/>
      <c r="BC34" s="681"/>
      <c r="BD34" s="681"/>
      <c r="BE34" s="681"/>
      <c r="BF34" s="681"/>
      <c r="BG34" s="681"/>
      <c r="BH34" s="681"/>
      <c r="BI34" s="681"/>
      <c r="BJ34" s="681"/>
      <c r="BK34" s="681"/>
      <c r="BL34" s="681"/>
      <c r="BM34" s="681"/>
      <c r="BN34" s="681"/>
      <c r="BO34" s="681"/>
      <c r="BP34" s="681"/>
      <c r="BQ34" s="681"/>
      <c r="BR34" s="681"/>
      <c r="BS34" s="681"/>
      <c r="BT34" s="681"/>
      <c r="BU34" s="681"/>
      <c r="BV34" s="681"/>
      <c r="BW34" s="681"/>
      <c r="BX34" s="681"/>
      <c r="BY34" s="681"/>
    </row>
    <row r="35" spans="2:77" ht="20.100000000000001" customHeight="1">
      <c r="C35" s="701" t="s">
        <v>101</v>
      </c>
      <c r="D35" s="528"/>
      <c r="E35" s="528"/>
      <c r="F35" s="529"/>
      <c r="G35" s="530">
        <v>0</v>
      </c>
      <c r="H35" s="530"/>
      <c r="I35" s="691" t="s">
        <v>98</v>
      </c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81"/>
      <c r="AB35" s="681"/>
      <c r="AC35" s="681"/>
      <c r="AD35" s="681"/>
      <c r="AE35" s="681"/>
      <c r="AF35" s="681"/>
      <c r="AG35" s="681"/>
      <c r="AH35" s="681"/>
      <c r="AI35" s="681"/>
      <c r="AJ35" s="681"/>
      <c r="AK35" s="681"/>
      <c r="AL35" s="681"/>
      <c r="AM35" s="681"/>
      <c r="AN35" s="681"/>
      <c r="AO35" s="681"/>
      <c r="AP35" s="681"/>
      <c r="AQ35" s="681"/>
      <c r="AR35" s="681"/>
      <c r="AS35" s="681"/>
      <c r="AT35" s="681"/>
      <c r="AU35" s="681"/>
      <c r="AV35" s="681"/>
      <c r="AW35" s="681"/>
      <c r="AX35" s="681"/>
      <c r="AY35" s="681"/>
      <c r="AZ35" s="681"/>
      <c r="BA35" s="681"/>
      <c r="BB35" s="681"/>
      <c r="BC35" s="681"/>
      <c r="BD35" s="681"/>
      <c r="BE35" s="681"/>
      <c r="BF35" s="681"/>
      <c r="BG35" s="681"/>
      <c r="BH35" s="681"/>
      <c r="BI35" s="681"/>
      <c r="BJ35" s="681"/>
      <c r="BK35" s="681"/>
      <c r="BL35" s="681"/>
      <c r="BM35" s="681"/>
      <c r="BN35" s="681"/>
      <c r="BO35" s="681"/>
      <c r="BP35" s="681"/>
      <c r="BQ35" s="681"/>
      <c r="BR35" s="681"/>
      <c r="BS35" s="681"/>
      <c r="BT35" s="681"/>
      <c r="BU35" s="681"/>
      <c r="BV35" s="681"/>
      <c r="BW35" s="681"/>
      <c r="BX35" s="681"/>
      <c r="BY35" s="681"/>
    </row>
    <row r="36" spans="2:77" ht="20.100000000000001" customHeight="1">
      <c r="C36" s="702" t="s">
        <v>125</v>
      </c>
      <c r="D36" s="528"/>
      <c r="E36" s="528"/>
      <c r="F36" s="529"/>
      <c r="G36" s="530"/>
      <c r="H36" s="530"/>
      <c r="I36" s="694" t="s">
        <v>98</v>
      </c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81"/>
      <c r="AB36" s="681"/>
      <c r="AC36" s="681"/>
      <c r="AD36" s="681"/>
      <c r="AE36" s="681"/>
      <c r="AF36" s="681"/>
      <c r="AG36" s="681"/>
      <c r="AH36" s="681"/>
      <c r="AI36" s="681"/>
      <c r="AJ36" s="681"/>
      <c r="AK36" s="681"/>
      <c r="AL36" s="681"/>
      <c r="AM36" s="681"/>
      <c r="AN36" s="681"/>
      <c r="AO36" s="681"/>
      <c r="AP36" s="681"/>
      <c r="AQ36" s="681"/>
      <c r="AR36" s="681"/>
      <c r="AS36" s="681"/>
      <c r="AT36" s="681"/>
      <c r="AU36" s="681"/>
      <c r="AV36" s="681"/>
      <c r="AW36" s="681"/>
      <c r="AX36" s="681"/>
      <c r="AY36" s="681"/>
      <c r="AZ36" s="681"/>
      <c r="BA36" s="681"/>
      <c r="BB36" s="681"/>
      <c r="BC36" s="681"/>
      <c r="BD36" s="681"/>
      <c r="BE36" s="681"/>
      <c r="BF36" s="681"/>
      <c r="BG36" s="681"/>
      <c r="BH36" s="681"/>
      <c r="BI36" s="681"/>
      <c r="BJ36" s="681"/>
      <c r="BK36" s="681"/>
      <c r="BL36" s="681"/>
      <c r="BM36" s="681"/>
      <c r="BN36" s="681"/>
      <c r="BO36" s="681"/>
      <c r="BP36" s="681"/>
      <c r="BQ36" s="681"/>
      <c r="BR36" s="681"/>
      <c r="BS36" s="681"/>
      <c r="BT36" s="681"/>
      <c r="BU36" s="681"/>
      <c r="BV36" s="681"/>
      <c r="BW36" s="681"/>
      <c r="BX36" s="681"/>
      <c r="BY36" s="681"/>
    </row>
    <row r="37" spans="2:77" ht="20.100000000000001" customHeight="1">
      <c r="C37" s="689" t="s">
        <v>99</v>
      </c>
      <c r="D37" s="528"/>
      <c r="E37" s="528"/>
      <c r="F37" s="529"/>
      <c r="G37" s="530" t="s">
        <v>104</v>
      </c>
      <c r="H37" s="530"/>
      <c r="I37" s="686" t="s">
        <v>98</v>
      </c>
      <c r="J37" s="687">
        <f t="shared" ref="J37:J51" si="78">N37+AD37+AT37+BJ37</f>
        <v>11699.1</v>
      </c>
      <c r="K37" s="687">
        <f t="shared" ref="K37:K51" si="79">O37+AE37+AU37+BK37</f>
        <v>0</v>
      </c>
      <c r="L37" s="687">
        <f t="shared" ref="L37:L51" si="80">IFERROR(K37-J37,"-")</f>
        <v>-11699.1</v>
      </c>
      <c r="M37" s="688">
        <f t="shared" ref="M37:M51" si="81">IFERROR(K37/J37,"-")</f>
        <v>0</v>
      </c>
      <c r="N37" s="687">
        <f t="shared" ref="N37:N51" si="82">R37+V37+Z37</f>
        <v>3146.3</v>
      </c>
      <c r="O37" s="687">
        <f t="shared" ref="O37:O51" si="83">S37+W37+AA37</f>
        <v>0</v>
      </c>
      <c r="P37" s="687">
        <f t="shared" ref="P37:P51" si="84">IFERROR(O37-N37,"-")</f>
        <v>-3146.3</v>
      </c>
      <c r="Q37" s="688">
        <f t="shared" ref="Q37:Q51" si="85">IFERROR(O37/N37,"-")</f>
        <v>0</v>
      </c>
      <c r="R37" s="687">
        <f>'2. ГПП-ОГХК'!W21+'2. ГПП-ОГХК'!W25+'2. ГПП-ОГХК'!W27+'2. ГПП-ОГХК'!W29+'2. ГПП-ОГХК'!W31+'2. ГПП-ОГХК'!W33+'2. ГПП-ОГХК'!W35</f>
        <v>1091.1000000000001</v>
      </c>
      <c r="S37" s="687">
        <f>'2. ГПП-ОГХК'!Y21+'2. ГПП-ОГХК'!Y25+'2. ГПП-ОГХК'!Y27+'2. ГПП-ОГХК'!Y29+'2. ГПП-ОГХК'!Y31+'2. ГПП-ОГХК'!Y33+'2. ГПП-ОГХК'!Y35</f>
        <v>0</v>
      </c>
      <c r="T37" s="687">
        <f t="shared" ref="T37:T51" si="86">IFERROR(S37-R37,"-")</f>
        <v>-1091.1000000000001</v>
      </c>
      <c r="U37" s="688">
        <f t="shared" ref="U37:U51" si="87">IFERROR(S37/R37,"-")</f>
        <v>0</v>
      </c>
      <c r="V37" s="687">
        <f>'2. ГПП-ОГХК'!AC21+'2. ГПП-ОГХК'!AC25+'2. ГПП-ОГХК'!AC27+'2. ГПП-ОГХК'!AC29+'2. ГПП-ОГХК'!AC31+'2. ГПП-ОГХК'!AC33+'2. ГПП-ОГХК'!AC35</f>
        <v>985.3</v>
      </c>
      <c r="W37" s="687">
        <f>'2. ГПП-ОГХК'!AE21+'2. ГПП-ОГХК'!AE25+'2. ГПП-ОГХК'!AE27+'2. ГПП-ОГХК'!AE29+'2. ГПП-ОГХК'!AE31+'2. ГПП-ОГХК'!AE33+'2. ГПП-ОГХК'!AE35</f>
        <v>0</v>
      </c>
      <c r="X37" s="687">
        <f t="shared" ref="X37:X51" si="88">IFERROR(W37-V37,"-")</f>
        <v>-985.3</v>
      </c>
      <c r="Y37" s="688">
        <f t="shared" ref="Y37:Y51" si="89">IFERROR(W37/V37,"-")</f>
        <v>0</v>
      </c>
      <c r="Z37" s="687">
        <f>'2. ГПП-ОГХК'!AI21+'2. ГПП-ОГХК'!AI25+'2. ГПП-ОГХК'!AI27+'2. ГПП-ОГХК'!AI29+'2. ГПП-ОГХК'!AI31+'2. ГПП-ОГХК'!AI33+'2. ГПП-ОГХК'!AI35</f>
        <v>1069.8999999999999</v>
      </c>
      <c r="AA37" s="687">
        <f>'2. ГПП-ОГХК'!AK21+'2. ГПП-ОГХК'!AK25+'2. ГПП-ОГХК'!AK27+'2. ГПП-ОГХК'!AK29+'2. ГПП-ОГХК'!AK31+'2. ГПП-ОГХК'!AK33+'2. ГПП-ОГХК'!AK35</f>
        <v>0</v>
      </c>
      <c r="AB37" s="687">
        <f t="shared" ref="AB37:AB51" si="90">IFERROR(AA37-Z37,"-")</f>
        <v>-1069.8999999999999</v>
      </c>
      <c r="AC37" s="688">
        <f t="shared" ref="AC37:AC51" si="91">IFERROR(AA37/Z37,"-")</f>
        <v>0</v>
      </c>
      <c r="AD37" s="687">
        <f t="shared" ref="AD37:AD51" si="92">AH37+AL37+AP37</f>
        <v>2580</v>
      </c>
      <c r="AE37" s="687">
        <f t="shared" ref="AE37:AE51" si="93">AI37+AM37+AQ37</f>
        <v>0</v>
      </c>
      <c r="AF37" s="687">
        <f t="shared" ref="AF37:AF51" si="94">IFERROR(AE37-AD37,"-")</f>
        <v>-2580</v>
      </c>
      <c r="AG37" s="688">
        <f t="shared" ref="AG37:AG51" si="95">IFERROR(AE37/AD37,"-")</f>
        <v>0</v>
      </c>
      <c r="AH37" s="687">
        <f>'2. ГПП-ОГХК'!AU21+'2. ГПП-ОГХК'!AU25+'2. ГПП-ОГХК'!AU27+'2. ГПП-ОГХК'!AU29+'2. ГПП-ОГХК'!AU31+'2. ГПП-ОГХК'!AU33+'2. ГПП-ОГХК'!AU35</f>
        <v>894.5</v>
      </c>
      <c r="AI37" s="687">
        <f>'2. ГПП-ОГХК'!AW21+'2. ГПП-ОГХК'!AW25+'2. ГПП-ОГХК'!AW27+'2. ГПП-ОГХК'!AW29+'2. ГПП-ОГХК'!AW31+'2. ГПП-ОГХК'!AW33+'2. ГПП-ОГХК'!AW35</f>
        <v>0</v>
      </c>
      <c r="AJ37" s="687">
        <f t="shared" ref="AJ37:AJ51" si="96">IFERROR(AI37-AH37,"-")</f>
        <v>-894.5</v>
      </c>
      <c r="AK37" s="688">
        <f t="shared" ref="AK37:AK51" si="97">IFERROR(AI37/AH37,"-")</f>
        <v>0</v>
      </c>
      <c r="AL37" s="687">
        <f>'2. ГПП-ОГХК'!BA21+'2. ГПП-ОГХК'!BA25+'2. ГПП-ОГХК'!BA27+'2. ГПП-ОГХК'!BA29+'2. ГПП-ОГХК'!BA31+'2. ГПП-ОГХК'!BA33+'2. ГПП-ОГХК'!BA35</f>
        <v>861.1</v>
      </c>
      <c r="AM37" s="687">
        <f>'2. ГПП-ОГХК'!BC21+'2. ГПП-ОГХК'!BC25+'2. ГПП-ОГХК'!BC27+'2. ГПП-ОГХК'!BC29+'2. ГПП-ОГХК'!BC31+'2. ГПП-ОГХК'!BC33+'2. ГПП-ОГХК'!BC35</f>
        <v>0</v>
      </c>
      <c r="AN37" s="687">
        <f t="shared" ref="AN37:AN51" si="98">IFERROR(AM37-AL37,"-")</f>
        <v>-861.1</v>
      </c>
      <c r="AO37" s="688">
        <f t="shared" ref="AO37:AO51" si="99">IFERROR(AM37/AL37,"-")</f>
        <v>0</v>
      </c>
      <c r="AP37" s="687">
        <f>'2. ГПП-ОГХК'!BG21+'2. ГПП-ОГХК'!BG25+'2. ГПП-ОГХК'!BG27+'2. ГПП-ОГХК'!BG29+'2. ГПП-ОГХК'!BG31+'2. ГПП-ОГХК'!BG33+'2. ГПП-ОГХК'!BG35</f>
        <v>824.4</v>
      </c>
      <c r="AQ37" s="687">
        <f>'2. ГПП-ОГХК'!BI21+'2. ГПП-ОГХК'!BI25+'2. ГПП-ОГХК'!BI27+'2. ГПП-ОГХК'!BI29+'2. ГПП-ОГХК'!BI31+'2. ГПП-ОГХК'!BI33+'2. ГПП-ОГХК'!BI35</f>
        <v>0</v>
      </c>
      <c r="AR37" s="687">
        <f t="shared" ref="AR37:AR51" si="100">IFERROR(AQ37-AP37,"-")</f>
        <v>-824.4</v>
      </c>
      <c r="AS37" s="688">
        <f t="shared" ref="AS37:AS51" si="101">IFERROR(AQ37/AP37,"-")</f>
        <v>0</v>
      </c>
      <c r="AT37" s="687">
        <f t="shared" ref="AT37:AT51" si="102">AX37+BB37+BF37</f>
        <v>2756.3</v>
      </c>
      <c r="AU37" s="687">
        <f t="shared" ref="AU37:AU51" si="103">AY37+BC37+BG37</f>
        <v>0</v>
      </c>
      <c r="AV37" s="687">
        <f t="shared" ref="AV37:AV51" si="104">IFERROR(AU37-AT37,"-")</f>
        <v>-2756.3</v>
      </c>
      <c r="AW37" s="688">
        <f t="shared" ref="AW37:AW51" si="105">IFERROR(AU37/AT37,"-")</f>
        <v>0</v>
      </c>
      <c r="AX37" s="687">
        <f>'2. ГПП-ОГХК'!BS21+'2. ГПП-ОГХК'!BS25+'2. ГПП-ОГХК'!BS27+'2. ГПП-ОГХК'!BS29+'2. ГПП-ОГХК'!BS31+'2. ГПП-ОГХК'!BS33+'2. ГПП-ОГХК'!BS35</f>
        <v>877.00000000000011</v>
      </c>
      <c r="AY37" s="687">
        <f>'2. ГПП-ОГХК'!BU21+'2. ГПП-ОГХК'!BU25+'2. ГПП-ОГХК'!BU27+'2. ГПП-ОГХК'!BU29+'2. ГПП-ОГХК'!BU31+'2. ГПП-ОГХК'!BU33+'2. ГПП-ОГХК'!BU35</f>
        <v>0</v>
      </c>
      <c r="AZ37" s="687">
        <f t="shared" ref="AZ37:AZ51" si="106">IFERROR(AY37-AX37,"-")</f>
        <v>-877.00000000000011</v>
      </c>
      <c r="BA37" s="688">
        <f t="shared" ref="BA37:BA51" si="107">IFERROR(AY37/AX37,"-")</f>
        <v>0</v>
      </c>
      <c r="BB37" s="687">
        <f>'2. ГПП-ОГХК'!BY21+'2. ГПП-ОГХК'!BY25+'2. ГПП-ОГХК'!BY27+'2. ГПП-ОГХК'!BY29+'2. ГПП-ОГХК'!BY31+'2. ГПП-ОГХК'!BY33+'2. ГПП-ОГХК'!BY35</f>
        <v>877.6</v>
      </c>
      <c r="BC37" s="687">
        <f>'2. ГПП-ОГХК'!CA21+'2. ГПП-ОГХК'!CA25+'2. ГПП-ОГХК'!CA27+'2. ГПП-ОГХК'!CA29+'2. ГПП-ОГХК'!CA31+'2. ГПП-ОГХК'!CA33+'2. ГПП-ОГХК'!CA35</f>
        <v>0</v>
      </c>
      <c r="BD37" s="687">
        <f t="shared" ref="BD37:BD51" si="108">IFERROR(BC37-BB37,"-")</f>
        <v>-877.6</v>
      </c>
      <c r="BE37" s="688">
        <f t="shared" ref="BE37:BE51" si="109">IFERROR(BC37/BB37,"-")</f>
        <v>0</v>
      </c>
      <c r="BF37" s="687">
        <f>'2. ГПП-ОГХК'!CE21+'2. ГПП-ОГХК'!CE25+'2. ГПП-ОГХК'!CE27+'2. ГПП-ОГХК'!CE29+'2. ГПП-ОГХК'!CE31+'2. ГПП-ОГХК'!CE33+'2. ГПП-ОГХК'!CE35</f>
        <v>1001.6999999999999</v>
      </c>
      <c r="BG37" s="687">
        <f>'2. ГПП-ОГХК'!CG21+'2. ГПП-ОГХК'!CG25+'2. ГПП-ОГХК'!CG27+'2. ГПП-ОГХК'!CG29+'2. ГПП-ОГХК'!CG31+'2. ГПП-ОГХК'!CG33+'2. ГПП-ОГХК'!CG35</f>
        <v>0</v>
      </c>
      <c r="BH37" s="687">
        <f t="shared" ref="BH37:BH51" si="110">IFERROR(BG37-BF37,"-")</f>
        <v>-1001.6999999999999</v>
      </c>
      <c r="BI37" s="688">
        <f t="shared" ref="BI37:BI51" si="111">IFERROR(BG37/BF37,"-")</f>
        <v>0</v>
      </c>
      <c r="BJ37" s="687">
        <f t="shared" ref="BJ37:BJ51" si="112">BN37+BR37+BV37</f>
        <v>3216.5</v>
      </c>
      <c r="BK37" s="687">
        <f t="shared" ref="BK37:BK51" si="113">BO37+BS37+BW37</f>
        <v>0</v>
      </c>
      <c r="BL37" s="687">
        <f t="shared" ref="BL37:BL51" si="114">IFERROR(BK37-BJ37,"-")</f>
        <v>-3216.5</v>
      </c>
      <c r="BM37" s="688">
        <f t="shared" ref="BM37:BM51" si="115">IFERROR(BK37/BJ37,"-")</f>
        <v>0</v>
      </c>
      <c r="BN37" s="687">
        <f>'2. ГПП-ОГХК'!CQ21+'2. ГПП-ОГХК'!CQ25+'2. ГПП-ОГХК'!CQ27+'2. ГПП-ОГХК'!CQ29+'2. ГПП-ОГХК'!CQ31+'2. ГПП-ОГХК'!CQ33+'2. ГПП-ОГХК'!CQ35</f>
        <v>1084.8000000000002</v>
      </c>
      <c r="BO37" s="687">
        <f>'2. ГПП-ОГХК'!CS21+'2. ГПП-ОГХК'!CS25+'2. ГПП-ОГХК'!CS27+'2. ГПП-ОГХК'!CS29+'2. ГПП-ОГХК'!CS31+'2. ГПП-ОГХК'!CS33+'2. ГПП-ОГХК'!CS35</f>
        <v>0</v>
      </c>
      <c r="BP37" s="687">
        <f t="shared" ref="BP37:BP51" si="116">IFERROR(BO37-BN37,"-")</f>
        <v>-1084.8000000000002</v>
      </c>
      <c r="BQ37" s="688">
        <f t="shared" ref="BQ37:BQ51" si="117">IFERROR(BO37/BN37,"-")</f>
        <v>0</v>
      </c>
      <c r="BR37" s="687">
        <f>'2. ГПП-ОГХК'!CW21+'2. ГПП-ОГХК'!CW25+'2. ГПП-ОГХК'!CW27+'2. ГПП-ОГХК'!CW29+'2. ГПП-ОГХК'!CW31+'2. ГПП-ОГХК'!CW33+'2. ГПП-ОГХК'!CW35</f>
        <v>1048.7</v>
      </c>
      <c r="BS37" s="687">
        <f>'2. ГПП-ОГХК'!CY21+'2. ГПП-ОГХК'!CY25+'2. ГПП-ОГХК'!CY27+'2. ГПП-ОГХК'!CY29+'2. ГПП-ОГХК'!CY31+'2. ГПП-ОГХК'!CY33+'2. ГПП-ОГХК'!CY35</f>
        <v>0</v>
      </c>
      <c r="BT37" s="687">
        <f t="shared" ref="BT37:BT51" si="118">IFERROR(BS37-BR37,"-")</f>
        <v>-1048.7</v>
      </c>
      <c r="BU37" s="688">
        <f t="shared" ref="BU37:BU51" si="119">IFERROR(BS37/BR37,"-")</f>
        <v>0</v>
      </c>
      <c r="BV37" s="687">
        <f>'2. ГПП-ОГХК'!DC21+'2. ГПП-ОГХК'!DC25+'2. ГПП-ОГХК'!DC27+'2. ГПП-ОГХК'!DC29+'2. ГПП-ОГХК'!DC31+'2. ГПП-ОГХК'!DC33+'2. ГПП-ОГХК'!DC35</f>
        <v>1083</v>
      </c>
      <c r="BW37" s="687">
        <f>'2. ГПП-ОГХК'!DE21+'2. ГПП-ОГХК'!DE25+'2. ГПП-ОГХК'!DE27+'2. ГПП-ОГХК'!DE29+'2. ГПП-ОГХК'!DE31+'2. ГПП-ОГХК'!DE33+'2. ГПП-ОГХК'!DE35</f>
        <v>0</v>
      </c>
      <c r="BX37" s="687">
        <f t="shared" ref="BX37:BX51" si="120">IFERROR(BW37-BV37,"-")</f>
        <v>-1083</v>
      </c>
      <c r="BY37" s="688">
        <f t="shared" ref="BY37:BY51" si="121">IFERROR(BW37/BV37,"-")</f>
        <v>0</v>
      </c>
    </row>
    <row r="38" spans="2:77" ht="20.100000000000001" customHeight="1">
      <c r="C38" s="690" t="s">
        <v>103</v>
      </c>
      <c r="D38" s="528"/>
      <c r="E38" s="528"/>
      <c r="F38" s="529"/>
      <c r="G38" s="530" t="s">
        <v>104</v>
      </c>
      <c r="H38" s="530"/>
      <c r="I38" s="691" t="s">
        <v>98</v>
      </c>
      <c r="J38" s="687">
        <f t="shared" si="78"/>
        <v>11699.1</v>
      </c>
      <c r="K38" s="687">
        <f t="shared" si="79"/>
        <v>0</v>
      </c>
      <c r="L38" s="687">
        <f t="shared" si="80"/>
        <v>-11699.1</v>
      </c>
      <c r="M38" s="688">
        <f t="shared" si="81"/>
        <v>0</v>
      </c>
      <c r="N38" s="687">
        <f t="shared" si="82"/>
        <v>3146.3</v>
      </c>
      <c r="O38" s="687">
        <f t="shared" si="83"/>
        <v>0</v>
      </c>
      <c r="P38" s="687">
        <f t="shared" si="84"/>
        <v>-3146.3</v>
      </c>
      <c r="Q38" s="688">
        <f t="shared" si="85"/>
        <v>0</v>
      </c>
      <c r="R38" s="687">
        <f>'2. ГПП-ОГХК'!W21+'2. ГПП-ОГХК'!W25+'2. ГПП-ОГХК'!W27+'2. ГПП-ОГХК'!W29+'2. ГПП-ОГХК'!W31+'2. ГПП-ОГХК'!W33+'2. ГПП-ОГХК'!W35</f>
        <v>1091.1000000000001</v>
      </c>
      <c r="S38" s="687">
        <f>'2. ГПП-ОГХК'!Y21+'2. ГПП-ОГХК'!Y25+'2. ГПП-ОГХК'!Y27+'2. ГПП-ОГХК'!Y29+'2. ГПП-ОГХК'!Y31+'2. ГПП-ОГХК'!Y33+'2. ГПП-ОГХК'!Y35</f>
        <v>0</v>
      </c>
      <c r="T38" s="687">
        <f t="shared" si="86"/>
        <v>-1091.1000000000001</v>
      </c>
      <c r="U38" s="688">
        <f t="shared" si="87"/>
        <v>0</v>
      </c>
      <c r="V38" s="687">
        <f>'2. ГПП-ОГХК'!AC21+'2. ГПП-ОГХК'!AC25+'2. ГПП-ОГХК'!AC27+'2. ГПП-ОГХК'!AC29+'2. ГПП-ОГХК'!AC31+'2. ГПП-ОГХК'!AC33+'2. ГПП-ОГХК'!AC35</f>
        <v>985.3</v>
      </c>
      <c r="W38" s="687">
        <f>'2. ГПП-ОГХК'!AE21+'2. ГПП-ОГХК'!AE25+'2. ГПП-ОГХК'!AE27+'2. ГПП-ОГХК'!AE29+'2. ГПП-ОГХК'!AE31+'2. ГПП-ОГХК'!AE33+'2. ГПП-ОГХК'!AE35</f>
        <v>0</v>
      </c>
      <c r="X38" s="687">
        <f t="shared" si="88"/>
        <v>-985.3</v>
      </c>
      <c r="Y38" s="688">
        <f t="shared" si="89"/>
        <v>0</v>
      </c>
      <c r="Z38" s="687">
        <f>'2. ГПП-ОГХК'!AI21+'2. ГПП-ОГХК'!AI25+'2. ГПП-ОГХК'!AI27+'2. ГПП-ОГХК'!AI29+'2. ГПП-ОГХК'!AI31+'2. ГПП-ОГХК'!AI33+'2. ГПП-ОГХК'!AI35</f>
        <v>1069.8999999999999</v>
      </c>
      <c r="AA38" s="687">
        <f>'2. ГПП-ОГХК'!AK21+'2. ГПП-ОГХК'!AK25+'2. ГПП-ОГХК'!AK27+'2. ГПП-ОГХК'!AK29+'2. ГПП-ОГХК'!AK31+'2. ГПП-ОГХК'!AK33+'2. ГПП-ОГХК'!AK35</f>
        <v>0</v>
      </c>
      <c r="AB38" s="687">
        <f t="shared" si="90"/>
        <v>-1069.8999999999999</v>
      </c>
      <c r="AC38" s="688">
        <f t="shared" si="91"/>
        <v>0</v>
      </c>
      <c r="AD38" s="687">
        <f t="shared" si="92"/>
        <v>2580</v>
      </c>
      <c r="AE38" s="687">
        <f t="shared" si="93"/>
        <v>0</v>
      </c>
      <c r="AF38" s="687">
        <f t="shared" si="94"/>
        <v>-2580</v>
      </c>
      <c r="AG38" s="688">
        <f t="shared" si="95"/>
        <v>0</v>
      </c>
      <c r="AH38" s="687">
        <f>'2. ГПП-ОГХК'!AU21+'2. ГПП-ОГХК'!AU25+'2. ГПП-ОГХК'!AU27+'2. ГПП-ОГХК'!AU29+'2. ГПП-ОГХК'!AU31+'2. ГПП-ОГХК'!AU33+'2. ГПП-ОГХК'!AU35</f>
        <v>894.5</v>
      </c>
      <c r="AI38" s="687">
        <f>'2. ГПП-ОГХК'!AW21+'2. ГПП-ОГХК'!AW25+'2. ГПП-ОГХК'!AW27+'2. ГПП-ОГХК'!AW29+'2. ГПП-ОГХК'!AW31+'2. ГПП-ОГХК'!AW33+'2. ГПП-ОГХК'!AW35</f>
        <v>0</v>
      </c>
      <c r="AJ38" s="687">
        <f t="shared" si="96"/>
        <v>-894.5</v>
      </c>
      <c r="AK38" s="688">
        <f t="shared" si="97"/>
        <v>0</v>
      </c>
      <c r="AL38" s="687">
        <f>'2. ГПП-ОГХК'!BA21+'2. ГПП-ОГХК'!BA25+'2. ГПП-ОГХК'!BA27+'2. ГПП-ОГХК'!BA29+'2. ГПП-ОГХК'!BA31+'2. ГПП-ОГХК'!BA33+'2. ГПП-ОГХК'!BA35</f>
        <v>861.1</v>
      </c>
      <c r="AM38" s="687">
        <f>'2. ГПП-ОГХК'!BC21+'2. ГПП-ОГХК'!BC25+'2. ГПП-ОГХК'!BC27+'2. ГПП-ОГХК'!BC29+'2. ГПП-ОГХК'!BC31+'2. ГПП-ОГХК'!BC33+'2. ГПП-ОГХК'!BC35</f>
        <v>0</v>
      </c>
      <c r="AN38" s="687">
        <f t="shared" si="98"/>
        <v>-861.1</v>
      </c>
      <c r="AO38" s="688">
        <f t="shared" si="99"/>
        <v>0</v>
      </c>
      <c r="AP38" s="687">
        <f>'2. ГПП-ОГХК'!BG21+'2. ГПП-ОГХК'!BG25+'2. ГПП-ОГХК'!BG27+'2. ГПП-ОГХК'!BG29+'2. ГПП-ОГХК'!BG31+'2. ГПП-ОГХК'!BG33+'2. ГПП-ОГХК'!BG35</f>
        <v>824.4</v>
      </c>
      <c r="AQ38" s="687">
        <f>'2. ГПП-ОГХК'!BI21+'2. ГПП-ОГХК'!BI25+'2. ГПП-ОГХК'!BI27+'2. ГПП-ОГХК'!BI29+'2. ГПП-ОГХК'!BI31+'2. ГПП-ОГХК'!BI33+'2. ГПП-ОГХК'!BI35</f>
        <v>0</v>
      </c>
      <c r="AR38" s="687">
        <f t="shared" si="100"/>
        <v>-824.4</v>
      </c>
      <c r="AS38" s="688">
        <f t="shared" si="101"/>
        <v>0</v>
      </c>
      <c r="AT38" s="687">
        <f t="shared" si="102"/>
        <v>2756.3</v>
      </c>
      <c r="AU38" s="687">
        <f t="shared" si="103"/>
        <v>0</v>
      </c>
      <c r="AV38" s="687">
        <f t="shared" si="104"/>
        <v>-2756.3</v>
      </c>
      <c r="AW38" s="688">
        <f t="shared" si="105"/>
        <v>0</v>
      </c>
      <c r="AX38" s="687">
        <f>'2. ГПП-ОГХК'!BS21+'2. ГПП-ОГХК'!BS25+'2. ГПП-ОГХК'!BS27+'2. ГПП-ОГХК'!BS29+'2. ГПП-ОГХК'!BS31+'2. ГПП-ОГХК'!BS33+'2. ГПП-ОГХК'!BS35</f>
        <v>877.00000000000011</v>
      </c>
      <c r="AY38" s="687">
        <f>'2. ГПП-ОГХК'!BU21+'2. ГПП-ОГХК'!BU25+'2. ГПП-ОГХК'!BU27+'2. ГПП-ОГХК'!BU29+'2. ГПП-ОГХК'!BU31+'2. ГПП-ОГХК'!BU33+'2. ГПП-ОГХК'!BU35</f>
        <v>0</v>
      </c>
      <c r="AZ38" s="687">
        <f t="shared" si="106"/>
        <v>-877.00000000000011</v>
      </c>
      <c r="BA38" s="688">
        <f t="shared" si="107"/>
        <v>0</v>
      </c>
      <c r="BB38" s="687">
        <f>'2. ГПП-ОГХК'!BY21+'2. ГПП-ОГХК'!BY25+'2. ГПП-ОГХК'!BY27+'2. ГПП-ОГХК'!BY29+'2. ГПП-ОГХК'!BY31+'2. ГПП-ОГХК'!BY33+'2. ГПП-ОГХК'!BY35</f>
        <v>877.6</v>
      </c>
      <c r="BC38" s="687">
        <f>'2. ГПП-ОГХК'!CA21+'2. ГПП-ОГХК'!CA25+'2. ГПП-ОГХК'!CA27+'2. ГПП-ОГХК'!CA29+'2. ГПП-ОГХК'!CA31+'2. ГПП-ОГХК'!CA33+'2. ГПП-ОГХК'!CA35</f>
        <v>0</v>
      </c>
      <c r="BD38" s="687">
        <f t="shared" si="108"/>
        <v>-877.6</v>
      </c>
      <c r="BE38" s="688">
        <f t="shared" si="109"/>
        <v>0</v>
      </c>
      <c r="BF38" s="687">
        <f>'2. ГПП-ОГХК'!CE21+'2. ГПП-ОГХК'!CE25+'2. ГПП-ОГХК'!CE27+'2. ГПП-ОГХК'!CE29+'2. ГПП-ОГХК'!CE31+'2. ГПП-ОГХК'!CE33+'2. ГПП-ОГХК'!CE35</f>
        <v>1001.6999999999999</v>
      </c>
      <c r="BG38" s="687">
        <f>'2. ГПП-ОГХК'!CG21+'2. ГПП-ОГХК'!CG25+'2. ГПП-ОГХК'!CG27+'2. ГПП-ОГХК'!CG29+'2. ГПП-ОГХК'!CG31+'2. ГПП-ОГХК'!CG33+'2. ГПП-ОГХК'!CG35</f>
        <v>0</v>
      </c>
      <c r="BH38" s="687">
        <f t="shared" si="110"/>
        <v>-1001.6999999999999</v>
      </c>
      <c r="BI38" s="688">
        <f t="shared" si="111"/>
        <v>0</v>
      </c>
      <c r="BJ38" s="687">
        <f t="shared" si="112"/>
        <v>3216.5</v>
      </c>
      <c r="BK38" s="687">
        <f t="shared" si="113"/>
        <v>0</v>
      </c>
      <c r="BL38" s="687">
        <f t="shared" si="114"/>
        <v>-3216.5</v>
      </c>
      <c r="BM38" s="688">
        <f t="shared" si="115"/>
        <v>0</v>
      </c>
      <c r="BN38" s="687">
        <f>'2. ГПП-ОГХК'!CQ21+'2. ГПП-ОГХК'!CQ25+'2. ГПП-ОГХК'!CQ27+'2. ГПП-ОГХК'!CQ29+'2. ГПП-ОГХК'!CQ31+'2. ГПП-ОГХК'!CQ33+'2. ГПП-ОГХК'!CQ35</f>
        <v>1084.8000000000002</v>
      </c>
      <c r="BO38" s="687">
        <f>'2. ГПП-ОГХК'!CS21+'2. ГПП-ОГХК'!CS25+'2. ГПП-ОГХК'!CS27+'2. ГПП-ОГХК'!CS29+'2. ГПП-ОГХК'!CS31+'2. ГПП-ОГХК'!CS33+'2. ГПП-ОГХК'!CS35</f>
        <v>0</v>
      </c>
      <c r="BP38" s="687">
        <f t="shared" si="116"/>
        <v>-1084.8000000000002</v>
      </c>
      <c r="BQ38" s="688">
        <f t="shared" si="117"/>
        <v>0</v>
      </c>
      <c r="BR38" s="687">
        <f>'2. ГПП-ОГХК'!CW21+'2. ГПП-ОГХК'!CW25+'2. ГПП-ОГХК'!CW27+'2. ГПП-ОГХК'!CW29+'2. ГПП-ОГХК'!CW31+'2. ГПП-ОГХК'!CW33+'2. ГПП-ОГХК'!CW35</f>
        <v>1048.7</v>
      </c>
      <c r="BS38" s="687">
        <f>'2. ГПП-ОГХК'!CY21+'2. ГПП-ОГХК'!CY25+'2. ГПП-ОГХК'!CY27+'2. ГПП-ОГХК'!CY29+'2. ГПП-ОГХК'!CY31+'2. ГПП-ОГХК'!CY33+'2. ГПП-ОГХК'!CY35</f>
        <v>0</v>
      </c>
      <c r="BT38" s="687">
        <f t="shared" si="118"/>
        <v>-1048.7</v>
      </c>
      <c r="BU38" s="688">
        <f t="shared" si="119"/>
        <v>0</v>
      </c>
      <c r="BV38" s="687">
        <f>'2. ГПП-ОГХК'!DC21+'2. ГПП-ОГХК'!DC25+'2. ГПП-ОГХК'!DC27+'2. ГПП-ОГХК'!DC29+'2. ГПП-ОГХК'!DC31+'2. ГПП-ОГХК'!DC33+'2. ГПП-ОГХК'!DC35</f>
        <v>1083</v>
      </c>
      <c r="BW38" s="687">
        <f>'2. ГПП-ОГХК'!DE21+'2. ГПП-ОГХК'!DE25+'2. ГПП-ОГХК'!DE27+'2. ГПП-ОГХК'!DE29+'2. ГПП-ОГХК'!DE31+'2. ГПП-ОГХК'!DE33+'2. ГПП-ОГХК'!DE35</f>
        <v>0</v>
      </c>
      <c r="BX38" s="687">
        <f t="shared" si="120"/>
        <v>-1083</v>
      </c>
      <c r="BY38" s="688">
        <f t="shared" si="121"/>
        <v>0</v>
      </c>
    </row>
    <row r="39" spans="2:77" ht="20.100000000000001" customHeight="1">
      <c r="C39" s="690" t="s">
        <v>126</v>
      </c>
      <c r="D39" s="528"/>
      <c r="E39" s="528"/>
      <c r="F39" s="529"/>
      <c r="G39" s="530" t="s">
        <v>104</v>
      </c>
      <c r="H39" s="530"/>
      <c r="I39" s="694" t="s">
        <v>98</v>
      </c>
      <c r="J39" s="687">
        <f t="shared" si="78"/>
        <v>11699.1</v>
      </c>
      <c r="K39" s="687">
        <f t="shared" si="79"/>
        <v>0</v>
      </c>
      <c r="L39" s="687">
        <f t="shared" si="80"/>
        <v>-11699.1</v>
      </c>
      <c r="M39" s="688">
        <f t="shared" si="81"/>
        <v>0</v>
      </c>
      <c r="N39" s="687">
        <f t="shared" si="82"/>
        <v>3146.3</v>
      </c>
      <c r="O39" s="687">
        <f t="shared" si="83"/>
        <v>0</v>
      </c>
      <c r="P39" s="687">
        <f t="shared" si="84"/>
        <v>-3146.3</v>
      </c>
      <c r="Q39" s="688">
        <f t="shared" si="85"/>
        <v>0</v>
      </c>
      <c r="R39" s="687">
        <f>'2. ГПП-ОГХК'!W21+'2. ГПП-ОГХК'!W25+'2. ГПП-ОГХК'!W27+'2. ГПП-ОГХК'!W29+'2. ГПП-ОГХК'!W31+'2. ГПП-ОГХК'!W33+'2. ГПП-ОГХК'!W35</f>
        <v>1091.1000000000001</v>
      </c>
      <c r="S39" s="687">
        <f>'2. ГПП-ОГХК'!Y21+'2. ГПП-ОГХК'!Y25+'2. ГПП-ОГХК'!Y27+'2. ГПП-ОГХК'!Y29+'2. ГПП-ОГХК'!Y31+'2. ГПП-ОГХК'!Y33+'2. ГПП-ОГХК'!Y35</f>
        <v>0</v>
      </c>
      <c r="T39" s="687">
        <f t="shared" si="86"/>
        <v>-1091.1000000000001</v>
      </c>
      <c r="U39" s="688">
        <f t="shared" si="87"/>
        <v>0</v>
      </c>
      <c r="V39" s="687">
        <f>'2. ГПП-ОГХК'!AC21+'2. ГПП-ОГХК'!AC25+'2. ГПП-ОГХК'!AC27+'2. ГПП-ОГХК'!AC29+'2. ГПП-ОГХК'!AC31+'2. ГПП-ОГХК'!AC33+'2. ГПП-ОГХК'!AC35</f>
        <v>985.3</v>
      </c>
      <c r="W39" s="687">
        <f>'2. ГПП-ОГХК'!AE21+'2. ГПП-ОГХК'!AE25+'2. ГПП-ОГХК'!AE27+'2. ГПП-ОГХК'!AE29+'2. ГПП-ОГХК'!AE31+'2. ГПП-ОГХК'!AE33+'2. ГПП-ОГХК'!AE35</f>
        <v>0</v>
      </c>
      <c r="X39" s="687">
        <f t="shared" si="88"/>
        <v>-985.3</v>
      </c>
      <c r="Y39" s="688">
        <f t="shared" si="89"/>
        <v>0</v>
      </c>
      <c r="Z39" s="687">
        <f>'2. ГПП-ОГХК'!AI21+'2. ГПП-ОГХК'!AI25+'2. ГПП-ОГХК'!AI27+'2. ГПП-ОГХК'!AI29+'2. ГПП-ОГХК'!AI31+'2. ГПП-ОГХК'!AI33+'2. ГПП-ОГХК'!AI35</f>
        <v>1069.8999999999999</v>
      </c>
      <c r="AA39" s="687">
        <f>'2. ГПП-ОГХК'!AK21+'2. ГПП-ОГХК'!AK25+'2. ГПП-ОГХК'!AK27+'2. ГПП-ОГХК'!AK29+'2. ГПП-ОГХК'!AK31+'2. ГПП-ОГХК'!AK33+'2. ГПП-ОГХК'!AK35</f>
        <v>0</v>
      </c>
      <c r="AB39" s="687">
        <f t="shared" si="90"/>
        <v>-1069.8999999999999</v>
      </c>
      <c r="AC39" s="688">
        <f t="shared" si="91"/>
        <v>0</v>
      </c>
      <c r="AD39" s="687">
        <f t="shared" si="92"/>
        <v>2580</v>
      </c>
      <c r="AE39" s="687">
        <f t="shared" si="93"/>
        <v>0</v>
      </c>
      <c r="AF39" s="687">
        <f t="shared" si="94"/>
        <v>-2580</v>
      </c>
      <c r="AG39" s="688">
        <f t="shared" si="95"/>
        <v>0</v>
      </c>
      <c r="AH39" s="687">
        <f>'2. ГПП-ОГХК'!AU21+'2. ГПП-ОГХК'!AU25+'2. ГПП-ОГХК'!AU27+'2. ГПП-ОГХК'!AU29+'2. ГПП-ОГХК'!AU31+'2. ГПП-ОГХК'!AU33+'2. ГПП-ОГХК'!AU35</f>
        <v>894.5</v>
      </c>
      <c r="AI39" s="687">
        <f>'2. ГПП-ОГХК'!AW21+'2. ГПП-ОГХК'!AW25+'2. ГПП-ОГХК'!AW27+'2. ГПП-ОГХК'!AW29+'2. ГПП-ОГХК'!AW31+'2. ГПП-ОГХК'!AW33+'2. ГПП-ОГХК'!AW35</f>
        <v>0</v>
      </c>
      <c r="AJ39" s="687">
        <f t="shared" si="96"/>
        <v>-894.5</v>
      </c>
      <c r="AK39" s="688">
        <f t="shared" si="97"/>
        <v>0</v>
      </c>
      <c r="AL39" s="687">
        <f>'2. ГПП-ОГХК'!BA21+'2. ГПП-ОГХК'!BA25+'2. ГПП-ОГХК'!BA27+'2. ГПП-ОГХК'!BA29+'2. ГПП-ОГХК'!BA31+'2. ГПП-ОГХК'!BA33+'2. ГПП-ОГХК'!BA35</f>
        <v>861.1</v>
      </c>
      <c r="AM39" s="687">
        <f>'2. ГПП-ОГХК'!BC21+'2. ГПП-ОГХК'!BC25+'2. ГПП-ОГХК'!BC27+'2. ГПП-ОГХК'!BC29+'2. ГПП-ОГХК'!BC31+'2. ГПП-ОГХК'!BC33+'2. ГПП-ОГХК'!BC35</f>
        <v>0</v>
      </c>
      <c r="AN39" s="687">
        <f t="shared" si="98"/>
        <v>-861.1</v>
      </c>
      <c r="AO39" s="688">
        <f t="shared" si="99"/>
        <v>0</v>
      </c>
      <c r="AP39" s="687">
        <f>'2. ГПП-ОГХК'!BG21+'2. ГПП-ОГХК'!BG25+'2. ГПП-ОГХК'!BG27+'2. ГПП-ОГХК'!BG29+'2. ГПП-ОГХК'!BG31+'2. ГПП-ОГХК'!BG33+'2. ГПП-ОГХК'!BG35</f>
        <v>824.4</v>
      </c>
      <c r="AQ39" s="687">
        <f>'2. ГПП-ОГХК'!BI21+'2. ГПП-ОГХК'!BI25+'2. ГПП-ОГХК'!BI27+'2. ГПП-ОГХК'!BI29+'2. ГПП-ОГХК'!BI31+'2. ГПП-ОГХК'!BI33+'2. ГПП-ОГХК'!BI35</f>
        <v>0</v>
      </c>
      <c r="AR39" s="687">
        <f t="shared" si="100"/>
        <v>-824.4</v>
      </c>
      <c r="AS39" s="688">
        <f t="shared" si="101"/>
        <v>0</v>
      </c>
      <c r="AT39" s="687">
        <f t="shared" si="102"/>
        <v>2756.3</v>
      </c>
      <c r="AU39" s="687">
        <f t="shared" si="103"/>
        <v>0</v>
      </c>
      <c r="AV39" s="687">
        <f t="shared" si="104"/>
        <v>-2756.3</v>
      </c>
      <c r="AW39" s="688">
        <f t="shared" si="105"/>
        <v>0</v>
      </c>
      <c r="AX39" s="687">
        <f>'2. ГПП-ОГХК'!BS21+'2. ГПП-ОГХК'!BS25+'2. ГПП-ОГХК'!BS27+'2. ГПП-ОГХК'!BS29+'2. ГПП-ОГХК'!BS31+'2. ГПП-ОГХК'!BS33+'2. ГПП-ОГХК'!BS35</f>
        <v>877.00000000000011</v>
      </c>
      <c r="AY39" s="687">
        <f>'2. ГПП-ОГХК'!BU21+'2. ГПП-ОГХК'!BU25+'2. ГПП-ОГХК'!BU27+'2. ГПП-ОГХК'!BU29+'2. ГПП-ОГХК'!BU31+'2. ГПП-ОГХК'!BU33+'2. ГПП-ОГХК'!BU35</f>
        <v>0</v>
      </c>
      <c r="AZ39" s="687">
        <f t="shared" si="106"/>
        <v>-877.00000000000011</v>
      </c>
      <c r="BA39" s="688">
        <f t="shared" si="107"/>
        <v>0</v>
      </c>
      <c r="BB39" s="687">
        <f>'2. ГПП-ОГХК'!BY21+'2. ГПП-ОГХК'!BY25+'2. ГПП-ОГХК'!BY27+'2. ГПП-ОГХК'!BY29+'2. ГПП-ОГХК'!BY31+'2. ГПП-ОГХК'!BY33+'2. ГПП-ОГХК'!BY35</f>
        <v>877.6</v>
      </c>
      <c r="BC39" s="687">
        <f>'2. ГПП-ОГХК'!CA21+'2. ГПП-ОГХК'!CA25+'2. ГПП-ОГХК'!CA27+'2. ГПП-ОГХК'!CA29+'2. ГПП-ОГХК'!CA31+'2. ГПП-ОГХК'!CA33+'2. ГПП-ОГХК'!CA35</f>
        <v>0</v>
      </c>
      <c r="BD39" s="687">
        <f t="shared" si="108"/>
        <v>-877.6</v>
      </c>
      <c r="BE39" s="688">
        <f t="shared" si="109"/>
        <v>0</v>
      </c>
      <c r="BF39" s="687">
        <f>'2. ГПП-ОГХК'!CE21+'2. ГПП-ОГХК'!CE25+'2. ГПП-ОГХК'!CE27+'2. ГПП-ОГХК'!CE29+'2. ГПП-ОГХК'!CE31+'2. ГПП-ОГХК'!CE33+'2. ГПП-ОГХК'!CE35</f>
        <v>1001.6999999999999</v>
      </c>
      <c r="BG39" s="687">
        <f>'2. ГПП-ОГХК'!CG21+'2. ГПП-ОГХК'!CG25+'2. ГПП-ОГХК'!CG27+'2. ГПП-ОГХК'!CG29+'2. ГПП-ОГХК'!CG31+'2. ГПП-ОГХК'!CG33+'2. ГПП-ОГХК'!CG35</f>
        <v>0</v>
      </c>
      <c r="BH39" s="687">
        <f t="shared" si="110"/>
        <v>-1001.6999999999999</v>
      </c>
      <c r="BI39" s="688">
        <f t="shared" si="111"/>
        <v>0</v>
      </c>
      <c r="BJ39" s="687">
        <f t="shared" si="112"/>
        <v>3216.5</v>
      </c>
      <c r="BK39" s="687">
        <f t="shared" si="113"/>
        <v>0</v>
      </c>
      <c r="BL39" s="687">
        <f t="shared" si="114"/>
        <v>-3216.5</v>
      </c>
      <c r="BM39" s="688">
        <f t="shared" si="115"/>
        <v>0</v>
      </c>
      <c r="BN39" s="687">
        <f>'2. ГПП-ОГХК'!CQ21+'2. ГПП-ОГХК'!CQ25+'2. ГПП-ОГХК'!CQ27+'2. ГПП-ОГХК'!CQ29+'2. ГПП-ОГХК'!CQ31+'2. ГПП-ОГХК'!CQ33+'2. ГПП-ОГХК'!CQ35</f>
        <v>1084.8000000000002</v>
      </c>
      <c r="BO39" s="687">
        <f>'2. ГПП-ОГХК'!CS21+'2. ГПП-ОГХК'!CS25+'2. ГПП-ОГХК'!CS27+'2. ГПП-ОГХК'!CS29+'2. ГПП-ОГХК'!CS31+'2. ГПП-ОГХК'!CS33+'2. ГПП-ОГХК'!CS35</f>
        <v>0</v>
      </c>
      <c r="BP39" s="687">
        <f t="shared" si="116"/>
        <v>-1084.8000000000002</v>
      </c>
      <c r="BQ39" s="688">
        <f t="shared" si="117"/>
        <v>0</v>
      </c>
      <c r="BR39" s="687">
        <f>'2. ГПП-ОГХК'!CW21+'2. ГПП-ОГХК'!CW25+'2. ГПП-ОГХК'!CW27+'2. ГПП-ОГХК'!CW29+'2. ГПП-ОГХК'!CW31+'2. ГПП-ОГХК'!CW33+'2. ГПП-ОГХК'!CW35</f>
        <v>1048.7</v>
      </c>
      <c r="BS39" s="687">
        <f>'2. ГПП-ОГХК'!CY21+'2. ГПП-ОГХК'!CY25+'2. ГПП-ОГХК'!CY27+'2. ГПП-ОГХК'!CY29+'2. ГПП-ОГХК'!CY31+'2. ГПП-ОГХК'!CY33+'2. ГПП-ОГХК'!CY35</f>
        <v>0</v>
      </c>
      <c r="BT39" s="687">
        <f t="shared" si="118"/>
        <v>-1048.7</v>
      </c>
      <c r="BU39" s="688">
        <f t="shared" si="119"/>
        <v>0</v>
      </c>
      <c r="BV39" s="687">
        <f>'2. ГПП-ОГХК'!DC21+'2. ГПП-ОГХК'!DC25+'2. ГПП-ОГХК'!DC27+'2. ГПП-ОГХК'!DC29+'2. ГПП-ОГХК'!DC31+'2. ГПП-ОГХК'!DC33+'2. ГПП-ОГХК'!DC35</f>
        <v>1083</v>
      </c>
      <c r="BW39" s="687">
        <f>'2. ГПП-ОГХК'!DE21+'2. ГПП-ОГХК'!DE25+'2. ГПП-ОГХК'!DE27+'2. ГПП-ОГХК'!DE29+'2. ГПП-ОГХК'!DE31+'2. ГПП-ОГХК'!DE33+'2. ГПП-ОГХК'!DE35</f>
        <v>0</v>
      </c>
      <c r="BX39" s="687">
        <f t="shared" si="120"/>
        <v>-1083</v>
      </c>
      <c r="BY39" s="688">
        <f t="shared" si="121"/>
        <v>0</v>
      </c>
    </row>
    <row r="40" spans="2:77" ht="20.100000000000001" customHeight="1">
      <c r="C40" s="693" t="s">
        <v>127</v>
      </c>
      <c r="D40" s="528"/>
      <c r="E40" s="528"/>
      <c r="F40" s="529"/>
      <c r="G40" s="530" t="s">
        <v>128</v>
      </c>
      <c r="H40" s="530"/>
      <c r="I40" s="694" t="s">
        <v>98</v>
      </c>
      <c r="J40" s="687">
        <f t="shared" si="78"/>
        <v>8866</v>
      </c>
      <c r="K40" s="687">
        <f t="shared" si="79"/>
        <v>0</v>
      </c>
      <c r="L40" s="687">
        <f t="shared" si="80"/>
        <v>-8866</v>
      </c>
      <c r="M40" s="688">
        <f t="shared" si="81"/>
        <v>0</v>
      </c>
      <c r="N40" s="687">
        <f t="shared" si="82"/>
        <v>2327.5</v>
      </c>
      <c r="O40" s="687">
        <f t="shared" si="83"/>
        <v>0</v>
      </c>
      <c r="P40" s="687">
        <f t="shared" si="84"/>
        <v>-2327.5</v>
      </c>
      <c r="Q40" s="688">
        <f t="shared" si="85"/>
        <v>0</v>
      </c>
      <c r="R40" s="687">
        <f>'2. ГПП-ОГХК'!W21</f>
        <v>802.3</v>
      </c>
      <c r="S40" s="687">
        <f>'2. ГПП-ОГХК'!Y21</f>
        <v>0</v>
      </c>
      <c r="T40" s="687">
        <f t="shared" si="86"/>
        <v>-802.3</v>
      </c>
      <c r="U40" s="688">
        <f t="shared" si="87"/>
        <v>0</v>
      </c>
      <c r="V40" s="687">
        <f>'2. ГПП-ОГХК'!AC21</f>
        <v>724.5</v>
      </c>
      <c r="W40" s="687">
        <f>'2. ГПП-ОГХК'!AE21</f>
        <v>0</v>
      </c>
      <c r="X40" s="687">
        <f t="shared" si="88"/>
        <v>-724.5</v>
      </c>
      <c r="Y40" s="688">
        <f t="shared" si="89"/>
        <v>0</v>
      </c>
      <c r="Z40" s="687">
        <f>'2. ГПП-ОГХК'!AI21</f>
        <v>800.7</v>
      </c>
      <c r="AA40" s="687">
        <f>'2. ГПП-ОГХК'!AK21</f>
        <v>0</v>
      </c>
      <c r="AB40" s="687">
        <f t="shared" si="90"/>
        <v>-800.7</v>
      </c>
      <c r="AC40" s="688">
        <f t="shared" si="91"/>
        <v>0</v>
      </c>
      <c r="AD40" s="687">
        <f t="shared" si="92"/>
        <v>2042.8999999999999</v>
      </c>
      <c r="AE40" s="687">
        <f t="shared" si="93"/>
        <v>0</v>
      </c>
      <c r="AF40" s="687">
        <f t="shared" si="94"/>
        <v>-2042.8999999999999</v>
      </c>
      <c r="AG40" s="688">
        <f t="shared" si="95"/>
        <v>0</v>
      </c>
      <c r="AH40" s="687">
        <f>'2. ГПП-ОГХК'!AU21</f>
        <v>707.5</v>
      </c>
      <c r="AI40" s="687">
        <f>'2. ГПП-ОГХК'!AW21</f>
        <v>0</v>
      </c>
      <c r="AJ40" s="687">
        <f t="shared" si="96"/>
        <v>-707.5</v>
      </c>
      <c r="AK40" s="688">
        <f t="shared" si="97"/>
        <v>0</v>
      </c>
      <c r="AL40" s="687">
        <f>'2. ГПП-ОГХК'!BA21</f>
        <v>683.1</v>
      </c>
      <c r="AM40" s="687">
        <f>'2. ГПП-ОГХК'!BC21</f>
        <v>0</v>
      </c>
      <c r="AN40" s="687">
        <f t="shared" si="98"/>
        <v>-683.1</v>
      </c>
      <c r="AO40" s="688">
        <f t="shared" si="99"/>
        <v>0</v>
      </c>
      <c r="AP40" s="687">
        <f>'2. ГПП-ОГХК'!BG21</f>
        <v>652.29999999999995</v>
      </c>
      <c r="AQ40" s="687">
        <f>'2. ГПП-ОГХК'!BI21</f>
        <v>0</v>
      </c>
      <c r="AR40" s="687">
        <f t="shared" si="100"/>
        <v>-652.29999999999995</v>
      </c>
      <c r="AS40" s="688">
        <f t="shared" si="101"/>
        <v>0</v>
      </c>
      <c r="AT40" s="687">
        <f t="shared" si="102"/>
        <v>2139.3999999999996</v>
      </c>
      <c r="AU40" s="687">
        <f t="shared" si="103"/>
        <v>0</v>
      </c>
      <c r="AV40" s="687">
        <f t="shared" si="104"/>
        <v>-2139.3999999999996</v>
      </c>
      <c r="AW40" s="688">
        <f t="shared" si="105"/>
        <v>0</v>
      </c>
      <c r="AX40" s="687">
        <f>'2. ГПП-ОГХК'!BS21</f>
        <v>699</v>
      </c>
      <c r="AY40" s="687">
        <f>'2. ГПП-ОГХК'!BU21</f>
        <v>0</v>
      </c>
      <c r="AZ40" s="687">
        <f t="shared" si="106"/>
        <v>-699</v>
      </c>
      <c r="BA40" s="688">
        <f t="shared" si="107"/>
        <v>0</v>
      </c>
      <c r="BB40" s="687">
        <f>'2. ГПП-ОГХК'!BY21</f>
        <v>699.6</v>
      </c>
      <c r="BC40" s="687">
        <f>'2. ГПП-ОГХК'!CA21</f>
        <v>0</v>
      </c>
      <c r="BD40" s="687">
        <f t="shared" si="108"/>
        <v>-699.6</v>
      </c>
      <c r="BE40" s="688">
        <f t="shared" si="109"/>
        <v>0</v>
      </c>
      <c r="BF40" s="687">
        <f>'2. ГПП-ОГХК'!CE21</f>
        <v>740.8</v>
      </c>
      <c r="BG40" s="687">
        <f>'2. ГПП-ОГХК'!CG21</f>
        <v>0</v>
      </c>
      <c r="BH40" s="687">
        <f t="shared" si="110"/>
        <v>-740.8</v>
      </c>
      <c r="BI40" s="688">
        <f t="shared" si="111"/>
        <v>0</v>
      </c>
      <c r="BJ40" s="687">
        <f t="shared" si="112"/>
        <v>2356.1999999999998</v>
      </c>
      <c r="BK40" s="687">
        <f t="shared" si="113"/>
        <v>0</v>
      </c>
      <c r="BL40" s="687">
        <f t="shared" si="114"/>
        <v>-2356.1999999999998</v>
      </c>
      <c r="BM40" s="688">
        <f t="shared" si="115"/>
        <v>0</v>
      </c>
      <c r="BN40" s="687">
        <f>'2. ГПП-ОГХК'!CQ21</f>
        <v>794.9</v>
      </c>
      <c r="BO40" s="687">
        <f>'2. ГПП-ОГХК'!CS21</f>
        <v>0</v>
      </c>
      <c r="BP40" s="687">
        <f t="shared" si="116"/>
        <v>-794.9</v>
      </c>
      <c r="BQ40" s="688">
        <f t="shared" si="117"/>
        <v>0</v>
      </c>
      <c r="BR40" s="687">
        <f>'2. ГПП-ОГХК'!CW21</f>
        <v>768.2</v>
      </c>
      <c r="BS40" s="687">
        <f>'2. ГПП-ОГХК'!CY21</f>
        <v>0</v>
      </c>
      <c r="BT40" s="687">
        <f t="shared" si="118"/>
        <v>-768.2</v>
      </c>
      <c r="BU40" s="688">
        <f t="shared" si="119"/>
        <v>0</v>
      </c>
      <c r="BV40" s="687">
        <f>'2. ГПП-ОГХК'!DC21</f>
        <v>793.1</v>
      </c>
      <c r="BW40" s="687">
        <f>'2. ГПП-ОГХК'!DE21</f>
        <v>0</v>
      </c>
      <c r="BX40" s="687">
        <f t="shared" si="120"/>
        <v>-793.1</v>
      </c>
      <c r="BY40" s="688">
        <f t="shared" si="121"/>
        <v>0</v>
      </c>
    </row>
    <row r="41" spans="2:77" ht="20.100000000000001" customHeight="1">
      <c r="C41" s="693" t="s">
        <v>129</v>
      </c>
      <c r="D41" s="528"/>
      <c r="E41" s="528"/>
      <c r="F41" s="529"/>
      <c r="G41" s="530" t="s">
        <v>130</v>
      </c>
      <c r="H41" s="530"/>
      <c r="I41" s="694" t="s">
        <v>98</v>
      </c>
      <c r="J41" s="687">
        <f t="shared" si="78"/>
        <v>2634.9000000000005</v>
      </c>
      <c r="K41" s="687">
        <f t="shared" si="79"/>
        <v>0</v>
      </c>
      <c r="L41" s="687">
        <f t="shared" si="80"/>
        <v>-2634.9000000000005</v>
      </c>
      <c r="M41" s="688">
        <f t="shared" si="81"/>
        <v>0</v>
      </c>
      <c r="N41" s="687">
        <f t="shared" si="82"/>
        <v>769.2</v>
      </c>
      <c r="O41" s="687">
        <f t="shared" si="83"/>
        <v>0</v>
      </c>
      <c r="P41" s="687">
        <f t="shared" si="84"/>
        <v>-769.2</v>
      </c>
      <c r="Q41" s="688">
        <f t="shared" si="85"/>
        <v>0</v>
      </c>
      <c r="R41" s="687">
        <f>'2. ГПП-ОГХК'!W25</f>
        <v>271.60000000000002</v>
      </c>
      <c r="S41" s="687">
        <f>'2. ГПП-ОГХК'!Y25</f>
        <v>0</v>
      </c>
      <c r="T41" s="687">
        <f t="shared" si="86"/>
        <v>-271.60000000000002</v>
      </c>
      <c r="U41" s="688">
        <f t="shared" si="87"/>
        <v>0</v>
      </c>
      <c r="V41" s="687">
        <f>'2. ГПП-ОГХК'!AC25</f>
        <v>245.3</v>
      </c>
      <c r="W41" s="687">
        <f>'2. ГПП-ОГХК'!AE25</f>
        <v>0</v>
      </c>
      <c r="X41" s="687">
        <f t="shared" si="88"/>
        <v>-245.3</v>
      </c>
      <c r="Y41" s="688">
        <f t="shared" si="89"/>
        <v>0</v>
      </c>
      <c r="Z41" s="687">
        <f>'2. ГПП-ОГХК'!AI25</f>
        <v>252.3</v>
      </c>
      <c r="AA41" s="687">
        <f>'2. ГПП-ОГХК'!AK25</f>
        <v>0</v>
      </c>
      <c r="AB41" s="687">
        <f t="shared" si="90"/>
        <v>-252.3</v>
      </c>
      <c r="AC41" s="688">
        <f t="shared" si="91"/>
        <v>0</v>
      </c>
      <c r="AD41" s="687">
        <f t="shared" si="92"/>
        <v>489.6</v>
      </c>
      <c r="AE41" s="687">
        <f t="shared" si="93"/>
        <v>0</v>
      </c>
      <c r="AF41" s="687">
        <f t="shared" si="94"/>
        <v>-489.6</v>
      </c>
      <c r="AG41" s="688">
        <f t="shared" si="95"/>
        <v>0</v>
      </c>
      <c r="AH41" s="687">
        <f>'2. ГПП-ОГХК'!AU25</f>
        <v>173.4</v>
      </c>
      <c r="AI41" s="687">
        <f>'2. ГПП-ОГХК'!AW25</f>
        <v>0</v>
      </c>
      <c r="AJ41" s="687">
        <f t="shared" si="96"/>
        <v>-173.4</v>
      </c>
      <c r="AK41" s="688">
        <f t="shared" si="97"/>
        <v>0</v>
      </c>
      <c r="AL41" s="687">
        <f>'2. ГПП-ОГХК'!BA25</f>
        <v>160.69999999999999</v>
      </c>
      <c r="AM41" s="687">
        <f>'2. ГПП-ОГХК'!BC25</f>
        <v>0</v>
      </c>
      <c r="AN41" s="687">
        <f t="shared" si="98"/>
        <v>-160.69999999999999</v>
      </c>
      <c r="AO41" s="688">
        <f t="shared" si="99"/>
        <v>0</v>
      </c>
      <c r="AP41" s="687">
        <f>'2. ГПП-ОГХК'!BG25</f>
        <v>155.5</v>
      </c>
      <c r="AQ41" s="687">
        <f>'2. ГПП-ОГХК'!BI25</f>
        <v>0</v>
      </c>
      <c r="AR41" s="687">
        <f t="shared" si="100"/>
        <v>-155.5</v>
      </c>
      <c r="AS41" s="688">
        <f t="shared" si="101"/>
        <v>0</v>
      </c>
      <c r="AT41" s="687">
        <f t="shared" si="102"/>
        <v>565.70000000000005</v>
      </c>
      <c r="AU41" s="687">
        <f t="shared" si="103"/>
        <v>0</v>
      </c>
      <c r="AV41" s="687">
        <f t="shared" si="104"/>
        <v>-565.70000000000005</v>
      </c>
      <c r="AW41" s="688">
        <f t="shared" si="105"/>
        <v>0</v>
      </c>
      <c r="AX41" s="687">
        <f>'2. ГПП-ОГХК'!BS25</f>
        <v>160.69999999999999</v>
      </c>
      <c r="AY41" s="687">
        <f>'2. ГПП-ОГХК'!BU25</f>
        <v>0</v>
      </c>
      <c r="AZ41" s="687">
        <f t="shared" si="106"/>
        <v>-160.69999999999999</v>
      </c>
      <c r="BA41" s="688">
        <f t="shared" si="107"/>
        <v>0</v>
      </c>
      <c r="BB41" s="687">
        <f>'2. ГПП-ОГХК'!BY25</f>
        <v>160.69999999999999</v>
      </c>
      <c r="BC41" s="687">
        <f>'2. ГПП-ОГХК'!CA25</f>
        <v>0</v>
      </c>
      <c r="BD41" s="687">
        <f t="shared" si="108"/>
        <v>-160.69999999999999</v>
      </c>
      <c r="BE41" s="688">
        <f t="shared" si="109"/>
        <v>0</v>
      </c>
      <c r="BF41" s="687">
        <f>'2. ГПП-ОГХК'!CE25</f>
        <v>244.3</v>
      </c>
      <c r="BG41" s="687">
        <f>'2. ГПП-ОГХК'!CG25</f>
        <v>0</v>
      </c>
      <c r="BH41" s="687">
        <f t="shared" si="110"/>
        <v>-244.3</v>
      </c>
      <c r="BI41" s="688">
        <f t="shared" si="111"/>
        <v>0</v>
      </c>
      <c r="BJ41" s="687">
        <f t="shared" si="112"/>
        <v>810.40000000000009</v>
      </c>
      <c r="BK41" s="687">
        <f t="shared" si="113"/>
        <v>0</v>
      </c>
      <c r="BL41" s="687">
        <f t="shared" si="114"/>
        <v>-810.40000000000009</v>
      </c>
      <c r="BM41" s="688">
        <f t="shared" si="115"/>
        <v>0</v>
      </c>
      <c r="BN41" s="687">
        <f>'2. ГПП-ОГХК'!CQ25</f>
        <v>273</v>
      </c>
      <c r="BO41" s="687">
        <f>'2. ГПП-ОГХК'!CS25</f>
        <v>0</v>
      </c>
      <c r="BP41" s="687">
        <f t="shared" si="116"/>
        <v>-273</v>
      </c>
      <c r="BQ41" s="688">
        <f t="shared" si="117"/>
        <v>0</v>
      </c>
      <c r="BR41" s="687">
        <f>'2. ГПП-ОГХК'!CW25</f>
        <v>264.2</v>
      </c>
      <c r="BS41" s="687">
        <f>'2. ГПП-ОГХК'!CY25</f>
        <v>0</v>
      </c>
      <c r="BT41" s="687">
        <f t="shared" si="118"/>
        <v>-264.2</v>
      </c>
      <c r="BU41" s="688">
        <f t="shared" si="119"/>
        <v>0</v>
      </c>
      <c r="BV41" s="687">
        <f>'2. ГПП-ОГХК'!DC25</f>
        <v>273.2</v>
      </c>
      <c r="BW41" s="687">
        <f>'2. ГПП-ОГХК'!DE25</f>
        <v>0</v>
      </c>
      <c r="BX41" s="687">
        <f t="shared" si="120"/>
        <v>-273.2</v>
      </c>
      <c r="BY41" s="688">
        <f t="shared" si="121"/>
        <v>0</v>
      </c>
    </row>
    <row r="42" spans="2:77" ht="20.100000000000001" customHeight="1">
      <c r="C42" s="693" t="s">
        <v>131</v>
      </c>
      <c r="D42" s="528"/>
      <c r="E42" s="528"/>
      <c r="F42" s="529"/>
      <c r="G42" s="530" t="s">
        <v>132</v>
      </c>
      <c r="H42" s="530"/>
      <c r="I42" s="694" t="s">
        <v>98</v>
      </c>
      <c r="J42" s="687">
        <f t="shared" si="78"/>
        <v>177.40000000000003</v>
      </c>
      <c r="K42" s="687">
        <f t="shared" si="79"/>
        <v>0</v>
      </c>
      <c r="L42" s="687">
        <f t="shared" si="80"/>
        <v>-177.40000000000003</v>
      </c>
      <c r="M42" s="688">
        <f t="shared" si="81"/>
        <v>0</v>
      </c>
      <c r="N42" s="687">
        <f t="shared" si="82"/>
        <v>44.300000000000004</v>
      </c>
      <c r="O42" s="687">
        <f t="shared" si="83"/>
        <v>0</v>
      </c>
      <c r="P42" s="687">
        <f t="shared" si="84"/>
        <v>-44.300000000000004</v>
      </c>
      <c r="Q42" s="688">
        <f t="shared" si="85"/>
        <v>0</v>
      </c>
      <c r="R42" s="687">
        <f>'2. ГПП-ОГХК'!W27</f>
        <v>15.4</v>
      </c>
      <c r="S42" s="687">
        <f>'2. ГПП-ОГХК'!Y27</f>
        <v>0</v>
      </c>
      <c r="T42" s="687">
        <f t="shared" si="86"/>
        <v>-15.4</v>
      </c>
      <c r="U42" s="688">
        <f t="shared" si="87"/>
        <v>0</v>
      </c>
      <c r="V42" s="687">
        <f>'2. ГПП-ОГХК'!AC27</f>
        <v>13.8</v>
      </c>
      <c r="W42" s="687">
        <f>'2. ГПП-ОГХК'!AE27</f>
        <v>0</v>
      </c>
      <c r="X42" s="687">
        <f t="shared" si="88"/>
        <v>-13.8</v>
      </c>
      <c r="Y42" s="688">
        <f t="shared" si="89"/>
        <v>0</v>
      </c>
      <c r="Z42" s="687">
        <f>'2. ГПП-ОГХК'!AI27</f>
        <v>15.1</v>
      </c>
      <c r="AA42" s="687">
        <f>'2. ГПП-ОГХК'!AK27</f>
        <v>0</v>
      </c>
      <c r="AB42" s="687">
        <f t="shared" si="90"/>
        <v>-15.1</v>
      </c>
      <c r="AC42" s="688">
        <f t="shared" si="91"/>
        <v>0</v>
      </c>
      <c r="AD42" s="687">
        <f t="shared" si="92"/>
        <v>42.400000000000006</v>
      </c>
      <c r="AE42" s="687">
        <f t="shared" si="93"/>
        <v>0</v>
      </c>
      <c r="AF42" s="687">
        <f t="shared" si="94"/>
        <v>-42.400000000000006</v>
      </c>
      <c r="AG42" s="688">
        <f t="shared" si="95"/>
        <v>0</v>
      </c>
      <c r="AH42" s="687">
        <f>'2. ГПП-ОГХК'!AU27</f>
        <v>12.1</v>
      </c>
      <c r="AI42" s="687">
        <f>'2. ГПП-ОГХК'!AW27</f>
        <v>0</v>
      </c>
      <c r="AJ42" s="687">
        <f t="shared" si="96"/>
        <v>-12.1</v>
      </c>
      <c r="AK42" s="688">
        <f t="shared" si="97"/>
        <v>0</v>
      </c>
      <c r="AL42" s="687">
        <f>'2. ГПП-ОГХК'!BA27</f>
        <v>15.5</v>
      </c>
      <c r="AM42" s="687">
        <f>'2. ГПП-ОГХК'!BC27</f>
        <v>0</v>
      </c>
      <c r="AN42" s="687">
        <f t="shared" si="98"/>
        <v>-15.5</v>
      </c>
      <c r="AO42" s="688">
        <f t="shared" si="99"/>
        <v>0</v>
      </c>
      <c r="AP42" s="687">
        <f>'2. ГПП-ОГХК'!BG27</f>
        <v>14.8</v>
      </c>
      <c r="AQ42" s="687">
        <f>'2. ГПП-ОГХК'!BI27</f>
        <v>0</v>
      </c>
      <c r="AR42" s="687">
        <f t="shared" si="100"/>
        <v>-14.8</v>
      </c>
      <c r="AS42" s="688">
        <f t="shared" si="101"/>
        <v>0</v>
      </c>
      <c r="AT42" s="687">
        <f t="shared" si="102"/>
        <v>45.9</v>
      </c>
      <c r="AU42" s="687">
        <f t="shared" si="103"/>
        <v>0</v>
      </c>
      <c r="AV42" s="687">
        <f t="shared" si="104"/>
        <v>-45.9</v>
      </c>
      <c r="AW42" s="688">
        <f t="shared" si="105"/>
        <v>0</v>
      </c>
      <c r="AX42" s="687">
        <f>'2. ГПП-ОГХК'!BS27</f>
        <v>15.5</v>
      </c>
      <c r="AY42" s="687">
        <f>'2. ГПП-ОГХК'!BU27</f>
        <v>0</v>
      </c>
      <c r="AZ42" s="687">
        <f t="shared" si="106"/>
        <v>-15.5</v>
      </c>
      <c r="BA42" s="688">
        <f t="shared" si="107"/>
        <v>0</v>
      </c>
      <c r="BB42" s="687">
        <f>'2. ГПП-ОГХК'!BY27</f>
        <v>15.5</v>
      </c>
      <c r="BC42" s="687">
        <f>'2. ГПП-ОГХК'!CA27</f>
        <v>0</v>
      </c>
      <c r="BD42" s="687">
        <f t="shared" si="108"/>
        <v>-15.5</v>
      </c>
      <c r="BE42" s="688">
        <f t="shared" si="109"/>
        <v>0</v>
      </c>
      <c r="BF42" s="687">
        <f>'2. ГПП-ОГХК'!CE27</f>
        <v>14.9</v>
      </c>
      <c r="BG42" s="687">
        <f>'2. ГПП-ОГХК'!CG27</f>
        <v>0</v>
      </c>
      <c r="BH42" s="687">
        <f t="shared" si="110"/>
        <v>-14.9</v>
      </c>
      <c r="BI42" s="688">
        <f t="shared" si="111"/>
        <v>0</v>
      </c>
      <c r="BJ42" s="687">
        <f t="shared" si="112"/>
        <v>44.8</v>
      </c>
      <c r="BK42" s="687">
        <f t="shared" si="113"/>
        <v>0</v>
      </c>
      <c r="BL42" s="687">
        <f t="shared" si="114"/>
        <v>-44.8</v>
      </c>
      <c r="BM42" s="688">
        <f t="shared" si="115"/>
        <v>0</v>
      </c>
      <c r="BN42" s="687">
        <f>'2. ГПП-ОГХК'!CQ27</f>
        <v>15.2</v>
      </c>
      <c r="BO42" s="687">
        <f>'2. ГПП-ОГХК'!CS27</f>
        <v>0</v>
      </c>
      <c r="BP42" s="687">
        <f t="shared" si="116"/>
        <v>-15.2</v>
      </c>
      <c r="BQ42" s="688">
        <f t="shared" si="117"/>
        <v>0</v>
      </c>
      <c r="BR42" s="687">
        <f>'2. ГПП-ОГХК'!CW27</f>
        <v>14.6</v>
      </c>
      <c r="BS42" s="687">
        <f>'2. ГПП-ОГХК'!CY27</f>
        <v>0</v>
      </c>
      <c r="BT42" s="687">
        <f t="shared" si="118"/>
        <v>-14.6</v>
      </c>
      <c r="BU42" s="688">
        <f t="shared" si="119"/>
        <v>0</v>
      </c>
      <c r="BV42" s="687">
        <f>'2. ГПП-ОГХК'!DC27</f>
        <v>15</v>
      </c>
      <c r="BW42" s="687">
        <f>'2. ГПП-ОГХК'!DE27</f>
        <v>0</v>
      </c>
      <c r="BX42" s="687">
        <f t="shared" si="120"/>
        <v>-15</v>
      </c>
      <c r="BY42" s="688">
        <f t="shared" si="121"/>
        <v>0</v>
      </c>
    </row>
    <row r="43" spans="2:77" ht="20.100000000000001" customHeight="1">
      <c r="C43" s="693" t="s">
        <v>133</v>
      </c>
      <c r="D43" s="528"/>
      <c r="E43" s="528"/>
      <c r="F43" s="529"/>
      <c r="G43" s="530" t="s">
        <v>134</v>
      </c>
      <c r="H43" s="530"/>
      <c r="I43" s="694" t="s">
        <v>98</v>
      </c>
      <c r="J43" s="687">
        <f t="shared" si="78"/>
        <v>8.1</v>
      </c>
      <c r="K43" s="687">
        <f t="shared" si="79"/>
        <v>0</v>
      </c>
      <c r="L43" s="687">
        <f t="shared" si="80"/>
        <v>-8.1</v>
      </c>
      <c r="M43" s="688">
        <f t="shared" si="81"/>
        <v>0</v>
      </c>
      <c r="N43" s="687">
        <f t="shared" si="82"/>
        <v>1.9999999999999998</v>
      </c>
      <c r="O43" s="687">
        <f t="shared" si="83"/>
        <v>0</v>
      </c>
      <c r="P43" s="687">
        <f t="shared" si="84"/>
        <v>-1.9999999999999998</v>
      </c>
      <c r="Q43" s="688">
        <f t="shared" si="85"/>
        <v>0</v>
      </c>
      <c r="R43" s="687">
        <f>'2. ГПП-ОГХК'!W29</f>
        <v>0.7</v>
      </c>
      <c r="S43" s="687">
        <f>'2. ГПП-ОГХК'!Y29</f>
        <v>0</v>
      </c>
      <c r="T43" s="687">
        <f t="shared" si="86"/>
        <v>-0.7</v>
      </c>
      <c r="U43" s="688">
        <f t="shared" si="87"/>
        <v>0</v>
      </c>
      <c r="V43" s="687">
        <f>'2. ГПП-ОГХК'!AC29</f>
        <v>0.6</v>
      </c>
      <c r="W43" s="687">
        <f>'2. ГПП-ОГХК'!AE29</f>
        <v>0</v>
      </c>
      <c r="X43" s="687">
        <f t="shared" si="88"/>
        <v>-0.6</v>
      </c>
      <c r="Y43" s="688">
        <f t="shared" si="89"/>
        <v>0</v>
      </c>
      <c r="Z43" s="687">
        <f>'2. ГПП-ОГХК'!AI29</f>
        <v>0.7</v>
      </c>
      <c r="AA43" s="687">
        <f>'2. ГПП-ОГХК'!AK29</f>
        <v>0</v>
      </c>
      <c r="AB43" s="687">
        <f t="shared" si="90"/>
        <v>-0.7</v>
      </c>
      <c r="AC43" s="688">
        <f t="shared" si="91"/>
        <v>0</v>
      </c>
      <c r="AD43" s="687">
        <f t="shared" si="92"/>
        <v>1.9999999999999998</v>
      </c>
      <c r="AE43" s="687">
        <f t="shared" si="93"/>
        <v>0</v>
      </c>
      <c r="AF43" s="687">
        <f t="shared" si="94"/>
        <v>-1.9999999999999998</v>
      </c>
      <c r="AG43" s="688">
        <f t="shared" si="95"/>
        <v>0</v>
      </c>
      <c r="AH43" s="687">
        <f>'2. ГПП-ОГХК'!AU29</f>
        <v>0.6</v>
      </c>
      <c r="AI43" s="687">
        <f>'2. ГПП-ОГХК'!AW29</f>
        <v>0</v>
      </c>
      <c r="AJ43" s="687">
        <f t="shared" si="96"/>
        <v>-0.6</v>
      </c>
      <c r="AK43" s="688">
        <f t="shared" si="97"/>
        <v>0</v>
      </c>
      <c r="AL43" s="687">
        <f>'2. ГПП-ОГХК'!BA29</f>
        <v>0.7</v>
      </c>
      <c r="AM43" s="687">
        <f>'2. ГПП-ОГХК'!BC29</f>
        <v>0</v>
      </c>
      <c r="AN43" s="687">
        <f t="shared" si="98"/>
        <v>-0.7</v>
      </c>
      <c r="AO43" s="688">
        <f t="shared" si="99"/>
        <v>0</v>
      </c>
      <c r="AP43" s="687">
        <f>'2. ГПП-ОГХК'!BG29</f>
        <v>0.7</v>
      </c>
      <c r="AQ43" s="687">
        <f>'2. ГПП-ОГХК'!BI29</f>
        <v>0</v>
      </c>
      <c r="AR43" s="687">
        <f t="shared" si="100"/>
        <v>-0.7</v>
      </c>
      <c r="AS43" s="688">
        <f t="shared" si="101"/>
        <v>0</v>
      </c>
      <c r="AT43" s="687">
        <f t="shared" si="102"/>
        <v>2</v>
      </c>
      <c r="AU43" s="687">
        <f t="shared" si="103"/>
        <v>0</v>
      </c>
      <c r="AV43" s="687">
        <f t="shared" si="104"/>
        <v>-2</v>
      </c>
      <c r="AW43" s="688">
        <f t="shared" si="105"/>
        <v>0</v>
      </c>
      <c r="AX43" s="687">
        <f>'2. ГПП-ОГХК'!BS29</f>
        <v>0.7</v>
      </c>
      <c r="AY43" s="687">
        <f>'2. ГПП-ОГХК'!BU29</f>
        <v>0</v>
      </c>
      <c r="AZ43" s="687">
        <f t="shared" si="106"/>
        <v>-0.7</v>
      </c>
      <c r="BA43" s="688">
        <f t="shared" si="107"/>
        <v>0</v>
      </c>
      <c r="BB43" s="687">
        <f>'2. ГПП-ОГХК'!BY29</f>
        <v>0.7</v>
      </c>
      <c r="BC43" s="687">
        <f>'2. ГПП-ОГХК'!CA29</f>
        <v>0</v>
      </c>
      <c r="BD43" s="687">
        <f t="shared" si="108"/>
        <v>-0.7</v>
      </c>
      <c r="BE43" s="688">
        <f t="shared" si="109"/>
        <v>0</v>
      </c>
      <c r="BF43" s="687">
        <f>'2. ГПП-ОГХК'!CE29</f>
        <v>0.6</v>
      </c>
      <c r="BG43" s="687">
        <f>'2. ГПП-ОГХК'!CG29</f>
        <v>0</v>
      </c>
      <c r="BH43" s="687">
        <f t="shared" si="110"/>
        <v>-0.6</v>
      </c>
      <c r="BI43" s="688">
        <f t="shared" si="111"/>
        <v>0</v>
      </c>
      <c r="BJ43" s="687">
        <f t="shared" si="112"/>
        <v>2.0999999999999996</v>
      </c>
      <c r="BK43" s="687">
        <f t="shared" si="113"/>
        <v>0</v>
      </c>
      <c r="BL43" s="687">
        <f t="shared" si="114"/>
        <v>-2.0999999999999996</v>
      </c>
      <c r="BM43" s="688">
        <f t="shared" si="115"/>
        <v>0</v>
      </c>
      <c r="BN43" s="687">
        <f>'2. ГПП-ОГХК'!CQ29</f>
        <v>0.7</v>
      </c>
      <c r="BO43" s="687">
        <f>'2. ГПП-ОГХК'!CS29</f>
        <v>0</v>
      </c>
      <c r="BP43" s="687">
        <f t="shared" si="116"/>
        <v>-0.7</v>
      </c>
      <c r="BQ43" s="688">
        <f t="shared" si="117"/>
        <v>0</v>
      </c>
      <c r="BR43" s="687">
        <f>'2. ГПП-ОГХК'!CW29</f>
        <v>0.7</v>
      </c>
      <c r="BS43" s="687">
        <f>'2. ГПП-ОГХК'!CY29</f>
        <v>0</v>
      </c>
      <c r="BT43" s="687">
        <f t="shared" si="118"/>
        <v>-0.7</v>
      </c>
      <c r="BU43" s="688">
        <f t="shared" si="119"/>
        <v>0</v>
      </c>
      <c r="BV43" s="687">
        <f>'2. ГПП-ОГХК'!DC29</f>
        <v>0.7</v>
      </c>
      <c r="BW43" s="687">
        <f>'2. ГПП-ОГХК'!DE29</f>
        <v>0</v>
      </c>
      <c r="BX43" s="687">
        <f t="shared" si="120"/>
        <v>-0.7</v>
      </c>
      <c r="BY43" s="688">
        <f t="shared" si="121"/>
        <v>0</v>
      </c>
    </row>
    <row r="44" spans="2:77" ht="20.100000000000001" customHeight="1">
      <c r="C44" s="693" t="s">
        <v>135</v>
      </c>
      <c r="D44" s="528"/>
      <c r="E44" s="528"/>
      <c r="F44" s="529"/>
      <c r="G44" s="530" t="s">
        <v>136</v>
      </c>
      <c r="H44" s="530"/>
      <c r="I44" s="694" t="s">
        <v>98</v>
      </c>
      <c r="J44" s="687">
        <f t="shared" si="78"/>
        <v>12.700000000000001</v>
      </c>
      <c r="K44" s="687">
        <f t="shared" si="79"/>
        <v>0</v>
      </c>
      <c r="L44" s="687">
        <f t="shared" si="80"/>
        <v>-12.700000000000001</v>
      </c>
      <c r="M44" s="688">
        <f t="shared" si="81"/>
        <v>0</v>
      </c>
      <c r="N44" s="687">
        <f t="shared" si="82"/>
        <v>3.3000000000000003</v>
      </c>
      <c r="O44" s="687">
        <f t="shared" si="83"/>
        <v>0</v>
      </c>
      <c r="P44" s="687">
        <f t="shared" si="84"/>
        <v>-3.3000000000000003</v>
      </c>
      <c r="Q44" s="688">
        <f t="shared" si="85"/>
        <v>0</v>
      </c>
      <c r="R44" s="687">
        <f>'2. ГПП-ОГХК'!W31</f>
        <v>1.1000000000000001</v>
      </c>
      <c r="S44" s="687">
        <f>'2. ГПП-ОГХК'!Y31</f>
        <v>0</v>
      </c>
      <c r="T44" s="687">
        <f t="shared" si="86"/>
        <v>-1.1000000000000001</v>
      </c>
      <c r="U44" s="688">
        <f t="shared" si="87"/>
        <v>0</v>
      </c>
      <c r="V44" s="687">
        <f>'2. ГПП-ОГХК'!AC31</f>
        <v>1.1000000000000001</v>
      </c>
      <c r="W44" s="687">
        <f>'2. ГПП-ОГХК'!AE31</f>
        <v>0</v>
      </c>
      <c r="X44" s="687">
        <f t="shared" si="88"/>
        <v>-1.1000000000000001</v>
      </c>
      <c r="Y44" s="688">
        <f t="shared" si="89"/>
        <v>0</v>
      </c>
      <c r="Z44" s="687">
        <f>'2. ГПП-ОГХК'!AI31</f>
        <v>1.1000000000000001</v>
      </c>
      <c r="AA44" s="687">
        <f>'2. ГПП-ОГХК'!AK31</f>
        <v>0</v>
      </c>
      <c r="AB44" s="687">
        <f t="shared" si="90"/>
        <v>-1.1000000000000001</v>
      </c>
      <c r="AC44" s="688">
        <f t="shared" si="91"/>
        <v>0</v>
      </c>
      <c r="AD44" s="687">
        <f t="shared" si="92"/>
        <v>3.1</v>
      </c>
      <c r="AE44" s="687">
        <f t="shared" si="93"/>
        <v>0</v>
      </c>
      <c r="AF44" s="687">
        <f t="shared" si="94"/>
        <v>-3.1</v>
      </c>
      <c r="AG44" s="688">
        <f t="shared" si="95"/>
        <v>0</v>
      </c>
      <c r="AH44" s="687">
        <f>'2. ГПП-ОГХК'!AU31</f>
        <v>0.9</v>
      </c>
      <c r="AI44" s="687">
        <f>'2. ГПП-ОГХК'!AW31</f>
        <v>0</v>
      </c>
      <c r="AJ44" s="687">
        <f t="shared" si="96"/>
        <v>-0.9</v>
      </c>
      <c r="AK44" s="688">
        <f t="shared" si="97"/>
        <v>0</v>
      </c>
      <c r="AL44" s="687">
        <f>'2. ГПП-ОГХК'!BA31</f>
        <v>1.1000000000000001</v>
      </c>
      <c r="AM44" s="687">
        <f>'2. ГПП-ОГХК'!BC31</f>
        <v>0</v>
      </c>
      <c r="AN44" s="687">
        <f t="shared" si="98"/>
        <v>-1.1000000000000001</v>
      </c>
      <c r="AO44" s="688">
        <f t="shared" si="99"/>
        <v>0</v>
      </c>
      <c r="AP44" s="687">
        <f>'2. ГПП-ОГХК'!BG31</f>
        <v>1.1000000000000001</v>
      </c>
      <c r="AQ44" s="687">
        <f>'2. ГПП-ОГХК'!BI31</f>
        <v>0</v>
      </c>
      <c r="AR44" s="687">
        <f t="shared" si="100"/>
        <v>-1.1000000000000001</v>
      </c>
      <c r="AS44" s="688">
        <f t="shared" si="101"/>
        <v>0</v>
      </c>
      <c r="AT44" s="687">
        <f t="shared" si="102"/>
        <v>3.3000000000000003</v>
      </c>
      <c r="AU44" s="687">
        <f t="shared" si="103"/>
        <v>0</v>
      </c>
      <c r="AV44" s="687">
        <f t="shared" si="104"/>
        <v>-3.3000000000000003</v>
      </c>
      <c r="AW44" s="688">
        <f t="shared" si="105"/>
        <v>0</v>
      </c>
      <c r="AX44" s="687">
        <f>'2. ГПП-ОГХК'!BS31</f>
        <v>1.1000000000000001</v>
      </c>
      <c r="AY44" s="687">
        <f>'2. ГПП-ОГХК'!BU31</f>
        <v>0</v>
      </c>
      <c r="AZ44" s="687">
        <f t="shared" si="106"/>
        <v>-1.1000000000000001</v>
      </c>
      <c r="BA44" s="688">
        <f t="shared" si="107"/>
        <v>0</v>
      </c>
      <c r="BB44" s="687">
        <f>'2. ГПП-ОГХК'!BY31</f>
        <v>1.1000000000000001</v>
      </c>
      <c r="BC44" s="687">
        <f>'2. ГПП-ОГХК'!CA31</f>
        <v>0</v>
      </c>
      <c r="BD44" s="687">
        <f t="shared" si="108"/>
        <v>-1.1000000000000001</v>
      </c>
      <c r="BE44" s="688">
        <f t="shared" si="109"/>
        <v>0</v>
      </c>
      <c r="BF44" s="687">
        <f>'2. ГПП-ОГХК'!CE31</f>
        <v>1.1000000000000001</v>
      </c>
      <c r="BG44" s="687">
        <f>'2. ГПП-ОГХК'!CG31</f>
        <v>0</v>
      </c>
      <c r="BH44" s="687">
        <f t="shared" si="110"/>
        <v>-1.1000000000000001</v>
      </c>
      <c r="BI44" s="688">
        <f t="shared" si="111"/>
        <v>0</v>
      </c>
      <c r="BJ44" s="687">
        <f t="shared" si="112"/>
        <v>3</v>
      </c>
      <c r="BK44" s="687">
        <f t="shared" si="113"/>
        <v>0</v>
      </c>
      <c r="BL44" s="687">
        <f t="shared" si="114"/>
        <v>-3</v>
      </c>
      <c r="BM44" s="688">
        <f t="shared" si="115"/>
        <v>0</v>
      </c>
      <c r="BN44" s="687">
        <f>'2. ГПП-ОГХК'!CQ31</f>
        <v>1</v>
      </c>
      <c r="BO44" s="687">
        <f>'2. ГПП-ОГХК'!CS31</f>
        <v>0</v>
      </c>
      <c r="BP44" s="687">
        <f t="shared" si="116"/>
        <v>-1</v>
      </c>
      <c r="BQ44" s="688">
        <f t="shared" si="117"/>
        <v>0</v>
      </c>
      <c r="BR44" s="687">
        <f>'2. ГПП-ОГХК'!CW31</f>
        <v>1</v>
      </c>
      <c r="BS44" s="687">
        <f>'2. ГПП-ОГХК'!CY31</f>
        <v>0</v>
      </c>
      <c r="BT44" s="687">
        <f t="shared" si="118"/>
        <v>-1</v>
      </c>
      <c r="BU44" s="688">
        <f t="shared" si="119"/>
        <v>0</v>
      </c>
      <c r="BV44" s="687">
        <f>'2. ГПП-ОГХК'!DC31</f>
        <v>1</v>
      </c>
      <c r="BW44" s="687">
        <f>'2. ГПП-ОГХК'!DE31</f>
        <v>0</v>
      </c>
      <c r="BX44" s="687">
        <f t="shared" si="120"/>
        <v>-1</v>
      </c>
      <c r="BY44" s="688">
        <f t="shared" si="121"/>
        <v>0</v>
      </c>
    </row>
    <row r="45" spans="2:77" ht="20.100000000000001" customHeight="1">
      <c r="C45" s="693" t="s">
        <v>137</v>
      </c>
      <c r="D45" s="528"/>
      <c r="E45" s="528"/>
      <c r="F45" s="529"/>
      <c r="G45" s="530" t="s">
        <v>138</v>
      </c>
      <c r="H45" s="530"/>
      <c r="I45" s="694" t="s">
        <v>98</v>
      </c>
      <c r="J45" s="687">
        <f t="shared" si="78"/>
        <v>0</v>
      </c>
      <c r="K45" s="687">
        <f t="shared" si="79"/>
        <v>0</v>
      </c>
      <c r="L45" s="687">
        <f t="shared" si="80"/>
        <v>0</v>
      </c>
      <c r="M45" s="688" t="str">
        <f t="shared" si="81"/>
        <v>-</v>
      </c>
      <c r="N45" s="687">
        <f t="shared" si="82"/>
        <v>0</v>
      </c>
      <c r="O45" s="687">
        <f t="shared" si="83"/>
        <v>0</v>
      </c>
      <c r="P45" s="687">
        <f t="shared" si="84"/>
        <v>0</v>
      </c>
      <c r="Q45" s="688" t="str">
        <f t="shared" si="85"/>
        <v>-</v>
      </c>
      <c r="R45" s="687">
        <f>'2. ГПП-ОГХК'!W33</f>
        <v>0</v>
      </c>
      <c r="S45" s="687">
        <f>'2. ГПП-ОГХК'!Y33</f>
        <v>0</v>
      </c>
      <c r="T45" s="687">
        <f t="shared" si="86"/>
        <v>0</v>
      </c>
      <c r="U45" s="688" t="str">
        <f t="shared" si="87"/>
        <v>-</v>
      </c>
      <c r="V45" s="687">
        <f>'2. ГПП-ОГХК'!AC33</f>
        <v>0</v>
      </c>
      <c r="W45" s="687">
        <f>'2. ГПП-ОГХК'!AE33</f>
        <v>0</v>
      </c>
      <c r="X45" s="687">
        <f t="shared" si="88"/>
        <v>0</v>
      </c>
      <c r="Y45" s="688" t="str">
        <f t="shared" si="89"/>
        <v>-</v>
      </c>
      <c r="Z45" s="687">
        <f>'2. ГПП-ОГХК'!AI33</f>
        <v>0</v>
      </c>
      <c r="AA45" s="687">
        <f>'2. ГПП-ОГХК'!AK33</f>
        <v>0</v>
      </c>
      <c r="AB45" s="687">
        <f t="shared" si="90"/>
        <v>0</v>
      </c>
      <c r="AC45" s="688" t="str">
        <f t="shared" si="91"/>
        <v>-</v>
      </c>
      <c r="AD45" s="687">
        <f t="shared" si="92"/>
        <v>0</v>
      </c>
      <c r="AE45" s="687">
        <f t="shared" si="93"/>
        <v>0</v>
      </c>
      <c r="AF45" s="687">
        <f t="shared" si="94"/>
        <v>0</v>
      </c>
      <c r="AG45" s="688" t="str">
        <f t="shared" si="95"/>
        <v>-</v>
      </c>
      <c r="AH45" s="687">
        <f>'2. ГПП-ОГХК'!AU33</f>
        <v>0</v>
      </c>
      <c r="AI45" s="687">
        <f>'2. ГПП-ОГХК'!AW33</f>
        <v>0</v>
      </c>
      <c r="AJ45" s="687">
        <f t="shared" si="96"/>
        <v>0</v>
      </c>
      <c r="AK45" s="688" t="str">
        <f t="shared" si="97"/>
        <v>-</v>
      </c>
      <c r="AL45" s="687">
        <f>'2. ГПП-ОГХК'!BA33</f>
        <v>0</v>
      </c>
      <c r="AM45" s="687">
        <f>'2. ГПП-ОГХК'!BC33</f>
        <v>0</v>
      </c>
      <c r="AN45" s="687">
        <f t="shared" si="98"/>
        <v>0</v>
      </c>
      <c r="AO45" s="688" t="str">
        <f t="shared" si="99"/>
        <v>-</v>
      </c>
      <c r="AP45" s="687">
        <f>'2. ГПП-ОГХК'!BG33</f>
        <v>0</v>
      </c>
      <c r="AQ45" s="687">
        <f>'2. ГПП-ОГХК'!BI33</f>
        <v>0</v>
      </c>
      <c r="AR45" s="687">
        <f t="shared" si="100"/>
        <v>0</v>
      </c>
      <c r="AS45" s="688" t="str">
        <f t="shared" si="101"/>
        <v>-</v>
      </c>
      <c r="AT45" s="687">
        <f t="shared" si="102"/>
        <v>0</v>
      </c>
      <c r="AU45" s="687">
        <f t="shared" si="103"/>
        <v>0</v>
      </c>
      <c r="AV45" s="687">
        <f t="shared" si="104"/>
        <v>0</v>
      </c>
      <c r="AW45" s="688" t="str">
        <f t="shared" si="105"/>
        <v>-</v>
      </c>
      <c r="AX45" s="687">
        <f>'2. ГПП-ОГХК'!BS33</f>
        <v>0</v>
      </c>
      <c r="AY45" s="687">
        <f>'2. ГПП-ОГХК'!BU33</f>
        <v>0</v>
      </c>
      <c r="AZ45" s="687">
        <f t="shared" si="106"/>
        <v>0</v>
      </c>
      <c r="BA45" s="688" t="str">
        <f t="shared" si="107"/>
        <v>-</v>
      </c>
      <c r="BB45" s="687">
        <f>'2. ГПП-ОГХК'!BY33</f>
        <v>0</v>
      </c>
      <c r="BC45" s="687">
        <f>'2. ГПП-ОГХК'!CA33</f>
        <v>0</v>
      </c>
      <c r="BD45" s="687">
        <f t="shared" si="108"/>
        <v>0</v>
      </c>
      <c r="BE45" s="688" t="str">
        <f t="shared" si="109"/>
        <v>-</v>
      </c>
      <c r="BF45" s="687">
        <f>'2. ГПП-ОГХК'!CE33</f>
        <v>0</v>
      </c>
      <c r="BG45" s="687">
        <f>'2. ГПП-ОГХК'!CG33</f>
        <v>0</v>
      </c>
      <c r="BH45" s="687">
        <f t="shared" si="110"/>
        <v>0</v>
      </c>
      <c r="BI45" s="688" t="str">
        <f t="shared" si="111"/>
        <v>-</v>
      </c>
      <c r="BJ45" s="687">
        <f t="shared" si="112"/>
        <v>0</v>
      </c>
      <c r="BK45" s="687">
        <f t="shared" si="113"/>
        <v>0</v>
      </c>
      <c r="BL45" s="687">
        <f t="shared" si="114"/>
        <v>0</v>
      </c>
      <c r="BM45" s="688" t="str">
        <f t="shared" si="115"/>
        <v>-</v>
      </c>
      <c r="BN45" s="687">
        <f>'2. ГПП-ОГХК'!CQ33</f>
        <v>0</v>
      </c>
      <c r="BO45" s="687">
        <f>'2. ГПП-ОГХК'!CS33</f>
        <v>0</v>
      </c>
      <c r="BP45" s="687">
        <f t="shared" si="116"/>
        <v>0</v>
      </c>
      <c r="BQ45" s="688" t="str">
        <f t="shared" si="117"/>
        <v>-</v>
      </c>
      <c r="BR45" s="687">
        <f>'2. ГПП-ОГХК'!CW33</f>
        <v>0</v>
      </c>
      <c r="BS45" s="687">
        <f>'2. ГПП-ОГХК'!CY33</f>
        <v>0</v>
      </c>
      <c r="BT45" s="687">
        <f t="shared" si="118"/>
        <v>0</v>
      </c>
      <c r="BU45" s="688" t="str">
        <f t="shared" si="119"/>
        <v>-</v>
      </c>
      <c r="BV45" s="687">
        <f>'2. ГПП-ОГХК'!DC33</f>
        <v>0</v>
      </c>
      <c r="BW45" s="687">
        <f>'2. ГПП-ОГХК'!DE33</f>
        <v>0</v>
      </c>
      <c r="BX45" s="687">
        <f t="shared" si="120"/>
        <v>0</v>
      </c>
      <c r="BY45" s="688" t="str">
        <f t="shared" si="121"/>
        <v>-</v>
      </c>
    </row>
    <row r="46" spans="2:77" ht="20.100000000000001" customHeight="1">
      <c r="C46" s="693" t="s">
        <v>139</v>
      </c>
      <c r="D46" s="528"/>
      <c r="E46" s="528"/>
      <c r="F46" s="529"/>
      <c r="G46" s="530" t="s">
        <v>140</v>
      </c>
      <c r="H46" s="530"/>
      <c r="I46" s="694" t="s">
        <v>98</v>
      </c>
      <c r="J46" s="687">
        <f t="shared" si="78"/>
        <v>0</v>
      </c>
      <c r="K46" s="687">
        <f t="shared" si="79"/>
        <v>0</v>
      </c>
      <c r="L46" s="687">
        <f t="shared" si="80"/>
        <v>0</v>
      </c>
      <c r="M46" s="688" t="str">
        <f t="shared" si="81"/>
        <v>-</v>
      </c>
      <c r="N46" s="687">
        <f t="shared" si="82"/>
        <v>0</v>
      </c>
      <c r="O46" s="687">
        <f t="shared" si="83"/>
        <v>0</v>
      </c>
      <c r="P46" s="687">
        <f t="shared" si="84"/>
        <v>0</v>
      </c>
      <c r="Q46" s="688" t="str">
        <f t="shared" si="85"/>
        <v>-</v>
      </c>
      <c r="R46" s="687">
        <f>'2. ГПП-ОГХК'!W35</f>
        <v>0</v>
      </c>
      <c r="S46" s="687">
        <f>'2. ГПП-ОГХК'!Y35</f>
        <v>0</v>
      </c>
      <c r="T46" s="687">
        <f t="shared" si="86"/>
        <v>0</v>
      </c>
      <c r="U46" s="688" t="str">
        <f t="shared" si="87"/>
        <v>-</v>
      </c>
      <c r="V46" s="687">
        <f>'2. ГПП-ОГХК'!AC35</f>
        <v>0</v>
      </c>
      <c r="W46" s="687">
        <f>'2. ГПП-ОГХК'!AE35</f>
        <v>0</v>
      </c>
      <c r="X46" s="687">
        <f t="shared" si="88"/>
        <v>0</v>
      </c>
      <c r="Y46" s="688" t="str">
        <f t="shared" si="89"/>
        <v>-</v>
      </c>
      <c r="Z46" s="687">
        <f>'2. ГПП-ОГХК'!AI35</f>
        <v>0</v>
      </c>
      <c r="AA46" s="687">
        <f>'2. ГПП-ОГХК'!AK35</f>
        <v>0</v>
      </c>
      <c r="AB46" s="687">
        <f t="shared" si="90"/>
        <v>0</v>
      </c>
      <c r="AC46" s="688" t="str">
        <f t="shared" si="91"/>
        <v>-</v>
      </c>
      <c r="AD46" s="687">
        <f t="shared" si="92"/>
        <v>0</v>
      </c>
      <c r="AE46" s="687">
        <f t="shared" si="93"/>
        <v>0</v>
      </c>
      <c r="AF46" s="687">
        <f t="shared" si="94"/>
        <v>0</v>
      </c>
      <c r="AG46" s="688" t="str">
        <f t="shared" si="95"/>
        <v>-</v>
      </c>
      <c r="AH46" s="687">
        <f>'2. ГПП-ОГХК'!AU35</f>
        <v>0</v>
      </c>
      <c r="AI46" s="687">
        <f>'2. ГПП-ОГХК'!AW35</f>
        <v>0</v>
      </c>
      <c r="AJ46" s="687">
        <f t="shared" si="96"/>
        <v>0</v>
      </c>
      <c r="AK46" s="688" t="str">
        <f t="shared" si="97"/>
        <v>-</v>
      </c>
      <c r="AL46" s="687">
        <f>'2. ГПП-ОГХК'!BA35</f>
        <v>0</v>
      </c>
      <c r="AM46" s="687">
        <f>'2. ГПП-ОГХК'!BC35</f>
        <v>0</v>
      </c>
      <c r="AN46" s="687">
        <f t="shared" si="98"/>
        <v>0</v>
      </c>
      <c r="AO46" s="688" t="str">
        <f t="shared" si="99"/>
        <v>-</v>
      </c>
      <c r="AP46" s="687">
        <f>'2. ГПП-ОГХК'!BG35</f>
        <v>0</v>
      </c>
      <c r="AQ46" s="687">
        <f>'2. ГПП-ОГХК'!BI35</f>
        <v>0</v>
      </c>
      <c r="AR46" s="687">
        <f t="shared" si="100"/>
        <v>0</v>
      </c>
      <c r="AS46" s="688" t="str">
        <f t="shared" si="101"/>
        <v>-</v>
      </c>
      <c r="AT46" s="687">
        <f t="shared" si="102"/>
        <v>0</v>
      </c>
      <c r="AU46" s="687">
        <f t="shared" si="103"/>
        <v>0</v>
      </c>
      <c r="AV46" s="687">
        <f t="shared" si="104"/>
        <v>0</v>
      </c>
      <c r="AW46" s="688" t="str">
        <f t="shared" si="105"/>
        <v>-</v>
      </c>
      <c r="AX46" s="687">
        <f>'2. ГПП-ОГХК'!BS35</f>
        <v>0</v>
      </c>
      <c r="AY46" s="687">
        <f>'2. ГПП-ОГХК'!BU35</f>
        <v>0</v>
      </c>
      <c r="AZ46" s="687">
        <f t="shared" si="106"/>
        <v>0</v>
      </c>
      <c r="BA46" s="688" t="str">
        <f t="shared" si="107"/>
        <v>-</v>
      </c>
      <c r="BB46" s="687">
        <f>'2. ГПП-ОГХК'!BY35</f>
        <v>0</v>
      </c>
      <c r="BC46" s="687">
        <f>'2. ГПП-ОГХК'!CA35</f>
        <v>0</v>
      </c>
      <c r="BD46" s="687">
        <f t="shared" si="108"/>
        <v>0</v>
      </c>
      <c r="BE46" s="688" t="str">
        <f t="shared" si="109"/>
        <v>-</v>
      </c>
      <c r="BF46" s="687">
        <f>'2. ГПП-ОГХК'!CE35</f>
        <v>0</v>
      </c>
      <c r="BG46" s="687">
        <f>'2. ГПП-ОГХК'!CG35</f>
        <v>0</v>
      </c>
      <c r="BH46" s="687">
        <f t="shared" si="110"/>
        <v>0</v>
      </c>
      <c r="BI46" s="688" t="str">
        <f t="shared" si="111"/>
        <v>-</v>
      </c>
      <c r="BJ46" s="687">
        <f t="shared" si="112"/>
        <v>0</v>
      </c>
      <c r="BK46" s="687">
        <f t="shared" si="113"/>
        <v>0</v>
      </c>
      <c r="BL46" s="687">
        <f t="shared" si="114"/>
        <v>0</v>
      </c>
      <c r="BM46" s="688" t="str">
        <f t="shared" si="115"/>
        <v>-</v>
      </c>
      <c r="BN46" s="687">
        <f>'2. ГПП-ОГХК'!CQ35</f>
        <v>0</v>
      </c>
      <c r="BO46" s="687">
        <f>'2. ГПП-ОГХК'!CS35</f>
        <v>0</v>
      </c>
      <c r="BP46" s="687">
        <f t="shared" si="116"/>
        <v>0</v>
      </c>
      <c r="BQ46" s="688" t="str">
        <f t="shared" si="117"/>
        <v>-</v>
      </c>
      <c r="BR46" s="687">
        <f>'2. ГПП-ОГХК'!CW35</f>
        <v>0</v>
      </c>
      <c r="BS46" s="687">
        <f>'2. ГПП-ОГХК'!CY35</f>
        <v>0</v>
      </c>
      <c r="BT46" s="687">
        <f t="shared" si="118"/>
        <v>0</v>
      </c>
      <c r="BU46" s="688" t="str">
        <f t="shared" si="119"/>
        <v>-</v>
      </c>
      <c r="BV46" s="687">
        <f>'2. ГПП-ОГХК'!DC35</f>
        <v>0</v>
      </c>
      <c r="BW46" s="687">
        <f>'2. ГПП-ОГХК'!DE35</f>
        <v>0</v>
      </c>
      <c r="BX46" s="687">
        <f t="shared" si="120"/>
        <v>0</v>
      </c>
      <c r="BY46" s="688" t="str">
        <f t="shared" si="121"/>
        <v>-</v>
      </c>
    </row>
    <row r="47" spans="2:77" ht="20.100000000000001" customHeight="1">
      <c r="C47" s="689" t="s">
        <v>141</v>
      </c>
      <c r="D47" s="528"/>
      <c r="E47" s="528"/>
      <c r="F47" s="529"/>
      <c r="G47" s="530" t="s">
        <v>142</v>
      </c>
      <c r="H47" s="530"/>
      <c r="I47" s="686" t="s">
        <v>98</v>
      </c>
      <c r="J47" s="687">
        <f t="shared" si="78"/>
        <v>12</v>
      </c>
      <c r="K47" s="687">
        <f t="shared" si="79"/>
        <v>0</v>
      </c>
      <c r="L47" s="687">
        <f t="shared" si="80"/>
        <v>-12</v>
      </c>
      <c r="M47" s="688">
        <f t="shared" si="81"/>
        <v>0</v>
      </c>
      <c r="N47" s="687">
        <f t="shared" si="82"/>
        <v>3</v>
      </c>
      <c r="O47" s="687">
        <f t="shared" si="83"/>
        <v>0</v>
      </c>
      <c r="P47" s="687">
        <f t="shared" si="84"/>
        <v>-3</v>
      </c>
      <c r="Q47" s="688">
        <f t="shared" si="85"/>
        <v>0</v>
      </c>
      <c r="R47" s="687">
        <f>'3. ГПП-СГПЗ'!W18</f>
        <v>1</v>
      </c>
      <c r="S47" s="687">
        <f>'3. ГПП-СГПЗ'!Y18</f>
        <v>0</v>
      </c>
      <c r="T47" s="687">
        <f t="shared" si="86"/>
        <v>-1</v>
      </c>
      <c r="U47" s="688">
        <f t="shared" si="87"/>
        <v>0</v>
      </c>
      <c r="V47" s="687">
        <f>'3. ГПП-СГПЗ'!AC18</f>
        <v>1</v>
      </c>
      <c r="W47" s="687">
        <f>'3. ГПП-СГПЗ'!AE18</f>
        <v>0</v>
      </c>
      <c r="X47" s="687">
        <f t="shared" si="88"/>
        <v>-1</v>
      </c>
      <c r="Y47" s="688">
        <f t="shared" si="89"/>
        <v>0</v>
      </c>
      <c r="Z47" s="687">
        <f>'3. ГПП-СГПЗ'!AI18</f>
        <v>1</v>
      </c>
      <c r="AA47" s="687">
        <f>'3. ГПП-СГПЗ'!AK18</f>
        <v>0</v>
      </c>
      <c r="AB47" s="687">
        <f t="shared" si="90"/>
        <v>-1</v>
      </c>
      <c r="AC47" s="688">
        <f t="shared" si="91"/>
        <v>0</v>
      </c>
      <c r="AD47" s="687">
        <f t="shared" si="92"/>
        <v>3</v>
      </c>
      <c r="AE47" s="687">
        <f t="shared" si="93"/>
        <v>0</v>
      </c>
      <c r="AF47" s="687">
        <f t="shared" si="94"/>
        <v>-3</v>
      </c>
      <c r="AG47" s="688">
        <f t="shared" si="95"/>
        <v>0</v>
      </c>
      <c r="AH47" s="687">
        <f>'3. ГПП-СГПЗ'!AU18</f>
        <v>1</v>
      </c>
      <c r="AI47" s="687">
        <f>'3. ГПП-СГПЗ'!AW18</f>
        <v>0</v>
      </c>
      <c r="AJ47" s="687">
        <f t="shared" si="96"/>
        <v>-1</v>
      </c>
      <c r="AK47" s="688">
        <f t="shared" si="97"/>
        <v>0</v>
      </c>
      <c r="AL47" s="687">
        <f>'3. ГПП-СГПЗ'!BA18</f>
        <v>1</v>
      </c>
      <c r="AM47" s="687">
        <f>'3. ГПП-СГПЗ'!BC18</f>
        <v>0</v>
      </c>
      <c r="AN47" s="687">
        <f t="shared" si="98"/>
        <v>-1</v>
      </c>
      <c r="AO47" s="688">
        <f t="shared" si="99"/>
        <v>0</v>
      </c>
      <c r="AP47" s="687">
        <f>'3. ГПП-СГПЗ'!BG18</f>
        <v>1</v>
      </c>
      <c r="AQ47" s="687">
        <f>'3. ГПП-СГПЗ'!BI18</f>
        <v>0</v>
      </c>
      <c r="AR47" s="687">
        <f t="shared" si="100"/>
        <v>-1</v>
      </c>
      <c r="AS47" s="688">
        <f t="shared" si="101"/>
        <v>0</v>
      </c>
      <c r="AT47" s="687">
        <f t="shared" si="102"/>
        <v>3</v>
      </c>
      <c r="AU47" s="687">
        <f t="shared" si="103"/>
        <v>0</v>
      </c>
      <c r="AV47" s="687">
        <f t="shared" si="104"/>
        <v>-3</v>
      </c>
      <c r="AW47" s="688">
        <f t="shared" si="105"/>
        <v>0</v>
      </c>
      <c r="AX47" s="687">
        <f>'3. ГПП-СГПЗ'!BS18</f>
        <v>1</v>
      </c>
      <c r="AY47" s="687">
        <f>'3. ГПП-СГПЗ'!BU18</f>
        <v>0</v>
      </c>
      <c r="AZ47" s="687">
        <f t="shared" si="106"/>
        <v>-1</v>
      </c>
      <c r="BA47" s="688">
        <f t="shared" si="107"/>
        <v>0</v>
      </c>
      <c r="BB47" s="687">
        <f>'3. ГПП-СГПЗ'!BY18</f>
        <v>1</v>
      </c>
      <c r="BC47" s="687">
        <f>'3. ГПП-СГПЗ'!CA18</f>
        <v>0</v>
      </c>
      <c r="BD47" s="687">
        <f t="shared" si="108"/>
        <v>-1</v>
      </c>
      <c r="BE47" s="688">
        <f t="shared" si="109"/>
        <v>0</v>
      </c>
      <c r="BF47" s="687">
        <f>'3. ГПП-СГПЗ'!CE18</f>
        <v>1</v>
      </c>
      <c r="BG47" s="687">
        <f>'3. ГПП-СГПЗ'!CG18</f>
        <v>0</v>
      </c>
      <c r="BH47" s="687">
        <f t="shared" si="110"/>
        <v>-1</v>
      </c>
      <c r="BI47" s="688">
        <f t="shared" si="111"/>
        <v>0</v>
      </c>
      <c r="BJ47" s="687">
        <f t="shared" si="112"/>
        <v>3</v>
      </c>
      <c r="BK47" s="687">
        <f t="shared" si="113"/>
        <v>0</v>
      </c>
      <c r="BL47" s="687">
        <f t="shared" si="114"/>
        <v>-3</v>
      </c>
      <c r="BM47" s="688">
        <f t="shared" si="115"/>
        <v>0</v>
      </c>
      <c r="BN47" s="687">
        <f>'3. ГПП-СГПЗ'!CQ18</f>
        <v>1</v>
      </c>
      <c r="BO47" s="687">
        <f>'3. ГПП-СГПЗ'!CS18</f>
        <v>0</v>
      </c>
      <c r="BP47" s="687">
        <f t="shared" si="116"/>
        <v>-1</v>
      </c>
      <c r="BQ47" s="688">
        <f t="shared" si="117"/>
        <v>0</v>
      </c>
      <c r="BR47" s="687">
        <f>'3. ГПП-СГПЗ'!CW18</f>
        <v>1</v>
      </c>
      <c r="BS47" s="687">
        <f>'3. ГПП-СГПЗ'!CY18</f>
        <v>0</v>
      </c>
      <c r="BT47" s="687">
        <f t="shared" si="118"/>
        <v>-1</v>
      </c>
      <c r="BU47" s="688">
        <f t="shared" si="119"/>
        <v>0</v>
      </c>
      <c r="BV47" s="687">
        <f>'3. ГПП-СГПЗ'!DC18</f>
        <v>1</v>
      </c>
      <c r="BW47" s="687">
        <f>'3. ГПП-СГПЗ'!DE18</f>
        <v>0</v>
      </c>
      <c r="BX47" s="687">
        <f t="shared" si="120"/>
        <v>-1</v>
      </c>
      <c r="BY47" s="688">
        <f t="shared" si="121"/>
        <v>0</v>
      </c>
    </row>
    <row r="48" spans="2:77" ht="20.100000000000001" customHeight="1">
      <c r="C48" s="690" t="s">
        <v>105</v>
      </c>
      <c r="D48" s="528"/>
      <c r="E48" s="528"/>
      <c r="F48" s="529"/>
      <c r="G48" s="530" t="s">
        <v>142</v>
      </c>
      <c r="H48" s="530"/>
      <c r="I48" s="691" t="s">
        <v>98</v>
      </c>
      <c r="J48" s="687">
        <f t="shared" si="78"/>
        <v>12</v>
      </c>
      <c r="K48" s="687">
        <f t="shared" si="79"/>
        <v>0</v>
      </c>
      <c r="L48" s="687">
        <f t="shared" si="80"/>
        <v>-12</v>
      </c>
      <c r="M48" s="688">
        <f t="shared" si="81"/>
        <v>0</v>
      </c>
      <c r="N48" s="687">
        <f t="shared" si="82"/>
        <v>3</v>
      </c>
      <c r="O48" s="687">
        <f t="shared" si="83"/>
        <v>0</v>
      </c>
      <c r="P48" s="687">
        <f t="shared" si="84"/>
        <v>-3</v>
      </c>
      <c r="Q48" s="688">
        <f t="shared" si="85"/>
        <v>0</v>
      </c>
      <c r="R48" s="687">
        <f>'3. ГПП-СГПЗ'!W18</f>
        <v>1</v>
      </c>
      <c r="S48" s="687">
        <f>'3. ГПП-СГПЗ'!Y18</f>
        <v>0</v>
      </c>
      <c r="T48" s="687">
        <f t="shared" si="86"/>
        <v>-1</v>
      </c>
      <c r="U48" s="688">
        <f t="shared" si="87"/>
        <v>0</v>
      </c>
      <c r="V48" s="687">
        <f>'3. ГПП-СГПЗ'!AC18</f>
        <v>1</v>
      </c>
      <c r="W48" s="687">
        <f>'3. ГПП-СГПЗ'!AE18</f>
        <v>0</v>
      </c>
      <c r="X48" s="687">
        <f t="shared" si="88"/>
        <v>-1</v>
      </c>
      <c r="Y48" s="688">
        <f t="shared" si="89"/>
        <v>0</v>
      </c>
      <c r="Z48" s="687">
        <f>'3. ГПП-СГПЗ'!AI18</f>
        <v>1</v>
      </c>
      <c r="AA48" s="687">
        <f>'3. ГПП-СГПЗ'!AK18</f>
        <v>0</v>
      </c>
      <c r="AB48" s="687">
        <f t="shared" si="90"/>
        <v>-1</v>
      </c>
      <c r="AC48" s="688">
        <f t="shared" si="91"/>
        <v>0</v>
      </c>
      <c r="AD48" s="687">
        <f t="shared" si="92"/>
        <v>3</v>
      </c>
      <c r="AE48" s="687">
        <f t="shared" si="93"/>
        <v>0</v>
      </c>
      <c r="AF48" s="687">
        <f t="shared" si="94"/>
        <v>-3</v>
      </c>
      <c r="AG48" s="688">
        <f t="shared" si="95"/>
        <v>0</v>
      </c>
      <c r="AH48" s="687">
        <f>'3. ГПП-СГПЗ'!AU18</f>
        <v>1</v>
      </c>
      <c r="AI48" s="687">
        <f>'3. ГПП-СГПЗ'!AW18</f>
        <v>0</v>
      </c>
      <c r="AJ48" s="687">
        <f t="shared" si="96"/>
        <v>-1</v>
      </c>
      <c r="AK48" s="688">
        <f t="shared" si="97"/>
        <v>0</v>
      </c>
      <c r="AL48" s="687">
        <f>'3. ГПП-СГПЗ'!BA18</f>
        <v>1</v>
      </c>
      <c r="AM48" s="687">
        <f>'3. ГПП-СГПЗ'!BC18</f>
        <v>0</v>
      </c>
      <c r="AN48" s="687">
        <f t="shared" si="98"/>
        <v>-1</v>
      </c>
      <c r="AO48" s="688">
        <f t="shared" si="99"/>
        <v>0</v>
      </c>
      <c r="AP48" s="687">
        <f>'3. ГПП-СГПЗ'!BG18</f>
        <v>1</v>
      </c>
      <c r="AQ48" s="687">
        <f>'3. ГПП-СГПЗ'!BI18</f>
        <v>0</v>
      </c>
      <c r="AR48" s="687">
        <f t="shared" si="100"/>
        <v>-1</v>
      </c>
      <c r="AS48" s="688">
        <f t="shared" si="101"/>
        <v>0</v>
      </c>
      <c r="AT48" s="687">
        <f t="shared" si="102"/>
        <v>3</v>
      </c>
      <c r="AU48" s="687">
        <f t="shared" si="103"/>
        <v>0</v>
      </c>
      <c r="AV48" s="687">
        <f t="shared" si="104"/>
        <v>-3</v>
      </c>
      <c r="AW48" s="688">
        <f t="shared" si="105"/>
        <v>0</v>
      </c>
      <c r="AX48" s="687">
        <f>'3. ГПП-СГПЗ'!BS18</f>
        <v>1</v>
      </c>
      <c r="AY48" s="687">
        <f>'3. ГПП-СГПЗ'!BU18</f>
        <v>0</v>
      </c>
      <c r="AZ48" s="687">
        <f t="shared" si="106"/>
        <v>-1</v>
      </c>
      <c r="BA48" s="688">
        <f t="shared" si="107"/>
        <v>0</v>
      </c>
      <c r="BB48" s="687">
        <f>'3. ГПП-СГПЗ'!BY18</f>
        <v>1</v>
      </c>
      <c r="BC48" s="687">
        <f>'3. ГПП-СГПЗ'!CA18</f>
        <v>0</v>
      </c>
      <c r="BD48" s="687">
        <f t="shared" si="108"/>
        <v>-1</v>
      </c>
      <c r="BE48" s="688">
        <f t="shared" si="109"/>
        <v>0</v>
      </c>
      <c r="BF48" s="687">
        <f>'3. ГПП-СГПЗ'!CE18</f>
        <v>1</v>
      </c>
      <c r="BG48" s="687">
        <f>'3. ГПП-СГПЗ'!CG18</f>
        <v>0</v>
      </c>
      <c r="BH48" s="687">
        <f t="shared" si="110"/>
        <v>-1</v>
      </c>
      <c r="BI48" s="688">
        <f t="shared" si="111"/>
        <v>0</v>
      </c>
      <c r="BJ48" s="687">
        <f t="shared" si="112"/>
        <v>3</v>
      </c>
      <c r="BK48" s="687">
        <f t="shared" si="113"/>
        <v>0</v>
      </c>
      <c r="BL48" s="687">
        <f t="shared" si="114"/>
        <v>-3</v>
      </c>
      <c r="BM48" s="688">
        <f t="shared" si="115"/>
        <v>0</v>
      </c>
      <c r="BN48" s="687">
        <f>'3. ГПП-СГПЗ'!CQ18</f>
        <v>1</v>
      </c>
      <c r="BO48" s="687">
        <f>'3. ГПП-СГПЗ'!CS18</f>
        <v>0</v>
      </c>
      <c r="BP48" s="687">
        <f t="shared" si="116"/>
        <v>-1</v>
      </c>
      <c r="BQ48" s="688">
        <f t="shared" si="117"/>
        <v>0</v>
      </c>
      <c r="BR48" s="687">
        <f>'3. ГПП-СГПЗ'!CW18</f>
        <v>1</v>
      </c>
      <c r="BS48" s="687">
        <f>'3. ГПП-СГПЗ'!CY18</f>
        <v>0</v>
      </c>
      <c r="BT48" s="687">
        <f t="shared" si="118"/>
        <v>-1</v>
      </c>
      <c r="BU48" s="688">
        <f t="shared" si="119"/>
        <v>0</v>
      </c>
      <c r="BV48" s="687">
        <f>'3. ГПП-СГПЗ'!DC18</f>
        <v>1</v>
      </c>
      <c r="BW48" s="687">
        <f>'3. ГПП-СГПЗ'!DE18</f>
        <v>0</v>
      </c>
      <c r="BX48" s="687">
        <f t="shared" si="120"/>
        <v>-1</v>
      </c>
      <c r="BY48" s="688">
        <f t="shared" si="121"/>
        <v>0</v>
      </c>
    </row>
    <row r="49" spans="2:77" ht="20.100000000000001" customHeight="1">
      <c r="C49" s="693" t="s">
        <v>143</v>
      </c>
      <c r="D49" s="528"/>
      <c r="E49" s="528"/>
      <c r="F49" s="529"/>
      <c r="G49" s="530" t="s">
        <v>142</v>
      </c>
      <c r="H49" s="530"/>
      <c r="I49" s="694" t="s">
        <v>98</v>
      </c>
      <c r="J49" s="687">
        <f t="shared" si="78"/>
        <v>12</v>
      </c>
      <c r="K49" s="687">
        <f t="shared" si="79"/>
        <v>0</v>
      </c>
      <c r="L49" s="687">
        <f t="shared" si="80"/>
        <v>-12</v>
      </c>
      <c r="M49" s="688">
        <f t="shared" si="81"/>
        <v>0</v>
      </c>
      <c r="N49" s="687">
        <f t="shared" si="82"/>
        <v>3</v>
      </c>
      <c r="O49" s="687">
        <f t="shared" si="83"/>
        <v>0</v>
      </c>
      <c r="P49" s="687">
        <f t="shared" si="84"/>
        <v>-3</v>
      </c>
      <c r="Q49" s="688">
        <f t="shared" si="85"/>
        <v>0</v>
      </c>
      <c r="R49" s="687">
        <f>'3. ГПП-СГПЗ'!W18</f>
        <v>1</v>
      </c>
      <c r="S49" s="687">
        <f>'3. ГПП-СГПЗ'!Y18</f>
        <v>0</v>
      </c>
      <c r="T49" s="687">
        <f t="shared" si="86"/>
        <v>-1</v>
      </c>
      <c r="U49" s="688">
        <f t="shared" si="87"/>
        <v>0</v>
      </c>
      <c r="V49" s="687">
        <f>'3. ГПП-СГПЗ'!AC18</f>
        <v>1</v>
      </c>
      <c r="W49" s="687">
        <f>'3. ГПП-СГПЗ'!AE18</f>
        <v>0</v>
      </c>
      <c r="X49" s="687">
        <f t="shared" si="88"/>
        <v>-1</v>
      </c>
      <c r="Y49" s="688">
        <f t="shared" si="89"/>
        <v>0</v>
      </c>
      <c r="Z49" s="687">
        <f>'3. ГПП-СГПЗ'!AI18</f>
        <v>1</v>
      </c>
      <c r="AA49" s="687">
        <f>'3. ГПП-СГПЗ'!AK18</f>
        <v>0</v>
      </c>
      <c r="AB49" s="687">
        <f t="shared" si="90"/>
        <v>-1</v>
      </c>
      <c r="AC49" s="688">
        <f t="shared" si="91"/>
        <v>0</v>
      </c>
      <c r="AD49" s="687">
        <f t="shared" si="92"/>
        <v>3</v>
      </c>
      <c r="AE49" s="687">
        <f t="shared" si="93"/>
        <v>0</v>
      </c>
      <c r="AF49" s="687">
        <f t="shared" si="94"/>
        <v>-3</v>
      </c>
      <c r="AG49" s="688">
        <f t="shared" si="95"/>
        <v>0</v>
      </c>
      <c r="AH49" s="687">
        <f>'3. ГПП-СГПЗ'!AU18</f>
        <v>1</v>
      </c>
      <c r="AI49" s="687">
        <f>'3. ГПП-СГПЗ'!AW18</f>
        <v>0</v>
      </c>
      <c r="AJ49" s="687">
        <f t="shared" si="96"/>
        <v>-1</v>
      </c>
      <c r="AK49" s="688">
        <f t="shared" si="97"/>
        <v>0</v>
      </c>
      <c r="AL49" s="687">
        <f>'3. ГПП-СГПЗ'!BA18</f>
        <v>1</v>
      </c>
      <c r="AM49" s="687">
        <f>'3. ГПП-СГПЗ'!BC18</f>
        <v>0</v>
      </c>
      <c r="AN49" s="687">
        <f t="shared" si="98"/>
        <v>-1</v>
      </c>
      <c r="AO49" s="688">
        <f t="shared" si="99"/>
        <v>0</v>
      </c>
      <c r="AP49" s="687">
        <f>'3. ГПП-СГПЗ'!BG18</f>
        <v>1</v>
      </c>
      <c r="AQ49" s="687">
        <f>'3. ГПП-СГПЗ'!BI18</f>
        <v>0</v>
      </c>
      <c r="AR49" s="687">
        <f t="shared" si="100"/>
        <v>-1</v>
      </c>
      <c r="AS49" s="688">
        <f t="shared" si="101"/>
        <v>0</v>
      </c>
      <c r="AT49" s="687">
        <f t="shared" si="102"/>
        <v>3</v>
      </c>
      <c r="AU49" s="687">
        <f t="shared" si="103"/>
        <v>0</v>
      </c>
      <c r="AV49" s="687">
        <f t="shared" si="104"/>
        <v>-3</v>
      </c>
      <c r="AW49" s="688">
        <f t="shared" si="105"/>
        <v>0</v>
      </c>
      <c r="AX49" s="687">
        <f>'3. ГПП-СГПЗ'!BS18</f>
        <v>1</v>
      </c>
      <c r="AY49" s="687">
        <f>'3. ГПП-СГПЗ'!BU18</f>
        <v>0</v>
      </c>
      <c r="AZ49" s="687">
        <f t="shared" si="106"/>
        <v>-1</v>
      </c>
      <c r="BA49" s="688">
        <f t="shared" si="107"/>
        <v>0</v>
      </c>
      <c r="BB49" s="687">
        <f>'3. ГПП-СГПЗ'!BY18</f>
        <v>1</v>
      </c>
      <c r="BC49" s="687">
        <f>'3. ГПП-СГПЗ'!CA18</f>
        <v>0</v>
      </c>
      <c r="BD49" s="687">
        <f t="shared" si="108"/>
        <v>-1</v>
      </c>
      <c r="BE49" s="688">
        <f t="shared" si="109"/>
        <v>0</v>
      </c>
      <c r="BF49" s="687">
        <f>'3. ГПП-СГПЗ'!CE18</f>
        <v>1</v>
      </c>
      <c r="BG49" s="687">
        <f>'3. ГПП-СГПЗ'!CG18</f>
        <v>0</v>
      </c>
      <c r="BH49" s="687">
        <f t="shared" si="110"/>
        <v>-1</v>
      </c>
      <c r="BI49" s="688">
        <f t="shared" si="111"/>
        <v>0</v>
      </c>
      <c r="BJ49" s="687">
        <f t="shared" si="112"/>
        <v>3</v>
      </c>
      <c r="BK49" s="687">
        <f t="shared" si="113"/>
        <v>0</v>
      </c>
      <c r="BL49" s="687">
        <f t="shared" si="114"/>
        <v>-3</v>
      </c>
      <c r="BM49" s="688">
        <f t="shared" si="115"/>
        <v>0</v>
      </c>
      <c r="BN49" s="687">
        <f>'3. ГПП-СГПЗ'!CQ18</f>
        <v>1</v>
      </c>
      <c r="BO49" s="687">
        <f>'3. ГПП-СГПЗ'!CS18</f>
        <v>0</v>
      </c>
      <c r="BP49" s="687">
        <f t="shared" si="116"/>
        <v>-1</v>
      </c>
      <c r="BQ49" s="688">
        <f t="shared" si="117"/>
        <v>0</v>
      </c>
      <c r="BR49" s="687">
        <f>'3. ГПП-СГПЗ'!CW18</f>
        <v>1</v>
      </c>
      <c r="BS49" s="687">
        <f>'3. ГПП-СГПЗ'!CY18</f>
        <v>0</v>
      </c>
      <c r="BT49" s="687">
        <f t="shared" si="118"/>
        <v>-1</v>
      </c>
      <c r="BU49" s="688">
        <f t="shared" si="119"/>
        <v>0</v>
      </c>
      <c r="BV49" s="687">
        <f>'3. ГПП-СГПЗ'!DC18</f>
        <v>1</v>
      </c>
      <c r="BW49" s="687">
        <f>'3. ГПП-СГПЗ'!DE18</f>
        <v>0</v>
      </c>
      <c r="BX49" s="687">
        <f t="shared" si="120"/>
        <v>-1</v>
      </c>
      <c r="BY49" s="688">
        <f t="shared" si="121"/>
        <v>0</v>
      </c>
    </row>
    <row r="50" spans="2:77" ht="20.100000000000001" customHeight="1">
      <c r="C50" s="689" t="s">
        <v>107</v>
      </c>
      <c r="D50" s="528"/>
      <c r="E50" s="528"/>
      <c r="F50" s="529"/>
      <c r="G50" s="530" t="s">
        <v>144</v>
      </c>
      <c r="H50" s="530"/>
      <c r="I50" s="686" t="s">
        <v>98</v>
      </c>
      <c r="J50" s="687">
        <f t="shared" si="78"/>
        <v>0</v>
      </c>
      <c r="K50" s="687">
        <f t="shared" si="79"/>
        <v>0</v>
      </c>
      <c r="L50" s="687">
        <f t="shared" si="80"/>
        <v>0</v>
      </c>
      <c r="M50" s="688" t="str">
        <f t="shared" si="81"/>
        <v>-</v>
      </c>
      <c r="N50" s="687">
        <f t="shared" si="82"/>
        <v>0</v>
      </c>
      <c r="O50" s="687">
        <f t="shared" si="83"/>
        <v>0</v>
      </c>
      <c r="P50" s="687">
        <f t="shared" si="84"/>
        <v>0</v>
      </c>
      <c r="Q50" s="688" t="str">
        <f t="shared" si="85"/>
        <v>-</v>
      </c>
      <c r="R50" s="687">
        <f>'14. ГП Благовещенск (Ам ГПЗ)'!W33</f>
        <v>0</v>
      </c>
      <c r="S50" s="687">
        <f>'14. ГП Благовещенск (Ам ГПЗ)'!Y33</f>
        <v>0</v>
      </c>
      <c r="T50" s="687">
        <f t="shared" si="86"/>
        <v>0</v>
      </c>
      <c r="U50" s="688" t="str">
        <f t="shared" si="87"/>
        <v>-</v>
      </c>
      <c r="V50" s="687">
        <f>'14. ГП Благовещенск (Ам ГПЗ)'!AC33</f>
        <v>0</v>
      </c>
      <c r="W50" s="687">
        <f>'14. ГП Благовещенск (Ам ГПЗ)'!AE33</f>
        <v>0</v>
      </c>
      <c r="X50" s="687">
        <f t="shared" si="88"/>
        <v>0</v>
      </c>
      <c r="Y50" s="688" t="str">
        <f t="shared" si="89"/>
        <v>-</v>
      </c>
      <c r="Z50" s="687">
        <f>'14. ГП Благовещенск (Ам ГПЗ)'!AI33</f>
        <v>0</v>
      </c>
      <c r="AA50" s="687">
        <f>'14. ГП Благовещенск (Ам ГПЗ)'!AK33</f>
        <v>0</v>
      </c>
      <c r="AB50" s="687">
        <f t="shared" si="90"/>
        <v>0</v>
      </c>
      <c r="AC50" s="688" t="str">
        <f t="shared" si="91"/>
        <v>-</v>
      </c>
      <c r="AD50" s="687">
        <f t="shared" si="92"/>
        <v>0</v>
      </c>
      <c r="AE50" s="687">
        <f t="shared" si="93"/>
        <v>0</v>
      </c>
      <c r="AF50" s="687">
        <f t="shared" si="94"/>
        <v>0</v>
      </c>
      <c r="AG50" s="688" t="str">
        <f t="shared" si="95"/>
        <v>-</v>
      </c>
      <c r="AH50" s="687">
        <f>'14. ГП Благовещенск (Ам ГПЗ)'!AU33</f>
        <v>0</v>
      </c>
      <c r="AI50" s="687">
        <f>'14. ГП Благовещенск (Ам ГПЗ)'!AW33</f>
        <v>0</v>
      </c>
      <c r="AJ50" s="687">
        <f t="shared" si="96"/>
        <v>0</v>
      </c>
      <c r="AK50" s="688" t="str">
        <f t="shared" si="97"/>
        <v>-</v>
      </c>
      <c r="AL50" s="687">
        <f>'14. ГП Благовещенск (Ам ГПЗ)'!BA33</f>
        <v>0</v>
      </c>
      <c r="AM50" s="687">
        <f>'14. ГП Благовещенск (Ам ГПЗ)'!BC33</f>
        <v>0</v>
      </c>
      <c r="AN50" s="687">
        <f t="shared" si="98"/>
        <v>0</v>
      </c>
      <c r="AO50" s="688" t="str">
        <f t="shared" si="99"/>
        <v>-</v>
      </c>
      <c r="AP50" s="687">
        <f>'14. ГП Благовещенск (Ам ГПЗ)'!BG33</f>
        <v>0</v>
      </c>
      <c r="AQ50" s="687">
        <f>'14. ГП Благовещенск (Ам ГПЗ)'!BI33</f>
        <v>0</v>
      </c>
      <c r="AR50" s="687">
        <f t="shared" si="100"/>
        <v>0</v>
      </c>
      <c r="AS50" s="688" t="str">
        <f t="shared" si="101"/>
        <v>-</v>
      </c>
      <c r="AT50" s="687">
        <f t="shared" si="102"/>
        <v>0</v>
      </c>
      <c r="AU50" s="687">
        <f t="shared" si="103"/>
        <v>0</v>
      </c>
      <c r="AV50" s="687">
        <f t="shared" si="104"/>
        <v>0</v>
      </c>
      <c r="AW50" s="688" t="str">
        <f t="shared" si="105"/>
        <v>-</v>
      </c>
      <c r="AX50" s="687">
        <f>'14. ГП Благовещенск (Ам ГПЗ)'!BS33</f>
        <v>0</v>
      </c>
      <c r="AY50" s="687">
        <f>'14. ГП Благовещенск (Ам ГПЗ)'!BU33</f>
        <v>0</v>
      </c>
      <c r="AZ50" s="687">
        <f t="shared" si="106"/>
        <v>0</v>
      </c>
      <c r="BA50" s="688" t="str">
        <f t="shared" si="107"/>
        <v>-</v>
      </c>
      <c r="BB50" s="687">
        <f>'14. ГП Благовещенск (Ам ГПЗ)'!BY33</f>
        <v>0</v>
      </c>
      <c r="BC50" s="687">
        <f>'14. ГП Благовещенск (Ам ГПЗ)'!CA33</f>
        <v>0</v>
      </c>
      <c r="BD50" s="687">
        <f t="shared" si="108"/>
        <v>0</v>
      </c>
      <c r="BE50" s="688" t="str">
        <f t="shared" si="109"/>
        <v>-</v>
      </c>
      <c r="BF50" s="687">
        <f>'14. ГП Благовещенск (Ам ГПЗ)'!CE33</f>
        <v>0</v>
      </c>
      <c r="BG50" s="687">
        <f>'14. ГП Благовещенск (Ам ГПЗ)'!CG33</f>
        <v>0</v>
      </c>
      <c r="BH50" s="687">
        <f t="shared" si="110"/>
        <v>0</v>
      </c>
      <c r="BI50" s="688" t="str">
        <f t="shared" si="111"/>
        <v>-</v>
      </c>
      <c r="BJ50" s="687">
        <f t="shared" si="112"/>
        <v>0</v>
      </c>
      <c r="BK50" s="687">
        <f t="shared" si="113"/>
        <v>0</v>
      </c>
      <c r="BL50" s="687">
        <f t="shared" si="114"/>
        <v>0</v>
      </c>
      <c r="BM50" s="688" t="str">
        <f t="shared" si="115"/>
        <v>-</v>
      </c>
      <c r="BN50" s="687">
        <f>'14. ГП Благовещенск (Ам ГПЗ)'!CQ33</f>
        <v>0</v>
      </c>
      <c r="BO50" s="687">
        <f>'14. ГП Благовещенск (Ам ГПЗ)'!CS33</f>
        <v>0</v>
      </c>
      <c r="BP50" s="687">
        <f t="shared" si="116"/>
        <v>0</v>
      </c>
      <c r="BQ50" s="688" t="str">
        <f t="shared" si="117"/>
        <v>-</v>
      </c>
      <c r="BR50" s="687">
        <f>'14. ГП Благовещенск (Ам ГПЗ)'!CW33</f>
        <v>0</v>
      </c>
      <c r="BS50" s="687">
        <f>'14. ГП Благовещенск (Ам ГПЗ)'!CY33</f>
        <v>0</v>
      </c>
      <c r="BT50" s="687">
        <f t="shared" si="118"/>
        <v>0</v>
      </c>
      <c r="BU50" s="688" t="str">
        <f t="shared" si="119"/>
        <v>-</v>
      </c>
      <c r="BV50" s="687">
        <f>'14. ГП Благовещенск (Ам ГПЗ)'!DC33</f>
        <v>0</v>
      </c>
      <c r="BW50" s="687">
        <f>'14. ГП Благовещенск (Ам ГПЗ)'!DE33</f>
        <v>0</v>
      </c>
      <c r="BX50" s="687">
        <f t="shared" si="120"/>
        <v>0</v>
      </c>
      <c r="BY50" s="688" t="str">
        <f t="shared" si="121"/>
        <v>-</v>
      </c>
    </row>
    <row r="51" spans="2:77" ht="20.100000000000001" customHeight="1">
      <c r="C51" s="690" t="s">
        <v>109</v>
      </c>
      <c r="D51" s="528"/>
      <c r="E51" s="528"/>
      <c r="F51" s="529"/>
      <c r="G51" s="530" t="s">
        <v>144</v>
      </c>
      <c r="H51" s="530"/>
      <c r="I51" s="691" t="s">
        <v>98</v>
      </c>
      <c r="J51" s="687">
        <f t="shared" si="78"/>
        <v>0</v>
      </c>
      <c r="K51" s="687">
        <f t="shared" si="79"/>
        <v>0</v>
      </c>
      <c r="L51" s="687">
        <f t="shared" si="80"/>
        <v>0</v>
      </c>
      <c r="M51" s="688" t="str">
        <f t="shared" si="81"/>
        <v>-</v>
      </c>
      <c r="N51" s="687">
        <f t="shared" si="82"/>
        <v>0</v>
      </c>
      <c r="O51" s="687">
        <f t="shared" si="83"/>
        <v>0</v>
      </c>
      <c r="P51" s="687">
        <f t="shared" si="84"/>
        <v>0</v>
      </c>
      <c r="Q51" s="688" t="str">
        <f t="shared" si="85"/>
        <v>-</v>
      </c>
      <c r="R51" s="687">
        <f>'14. ГП Благовещенск (Ам ГПЗ)'!W33</f>
        <v>0</v>
      </c>
      <c r="S51" s="687">
        <f>'14. ГП Благовещенск (Ам ГПЗ)'!Y33</f>
        <v>0</v>
      </c>
      <c r="T51" s="687">
        <f t="shared" si="86"/>
        <v>0</v>
      </c>
      <c r="U51" s="688" t="str">
        <f t="shared" si="87"/>
        <v>-</v>
      </c>
      <c r="V51" s="687">
        <f>'14. ГП Благовещенск (Ам ГПЗ)'!AC33</f>
        <v>0</v>
      </c>
      <c r="W51" s="687">
        <f>'14. ГП Благовещенск (Ам ГПЗ)'!AE33</f>
        <v>0</v>
      </c>
      <c r="X51" s="687">
        <f t="shared" si="88"/>
        <v>0</v>
      </c>
      <c r="Y51" s="688" t="str">
        <f t="shared" si="89"/>
        <v>-</v>
      </c>
      <c r="Z51" s="687">
        <f>'14. ГП Благовещенск (Ам ГПЗ)'!AI33</f>
        <v>0</v>
      </c>
      <c r="AA51" s="687">
        <f>'14. ГП Благовещенск (Ам ГПЗ)'!AK33</f>
        <v>0</v>
      </c>
      <c r="AB51" s="687">
        <f t="shared" si="90"/>
        <v>0</v>
      </c>
      <c r="AC51" s="688" t="str">
        <f t="shared" si="91"/>
        <v>-</v>
      </c>
      <c r="AD51" s="687">
        <f t="shared" si="92"/>
        <v>0</v>
      </c>
      <c r="AE51" s="687">
        <f t="shared" si="93"/>
        <v>0</v>
      </c>
      <c r="AF51" s="687">
        <f t="shared" si="94"/>
        <v>0</v>
      </c>
      <c r="AG51" s="688" t="str">
        <f t="shared" si="95"/>
        <v>-</v>
      </c>
      <c r="AH51" s="687">
        <f>'14. ГП Благовещенск (Ам ГПЗ)'!AU33</f>
        <v>0</v>
      </c>
      <c r="AI51" s="687">
        <f>'14. ГП Благовещенск (Ам ГПЗ)'!AW33</f>
        <v>0</v>
      </c>
      <c r="AJ51" s="687">
        <f t="shared" si="96"/>
        <v>0</v>
      </c>
      <c r="AK51" s="688" t="str">
        <f t="shared" si="97"/>
        <v>-</v>
      </c>
      <c r="AL51" s="687">
        <f>'14. ГП Благовещенск (Ам ГПЗ)'!BA33</f>
        <v>0</v>
      </c>
      <c r="AM51" s="687">
        <f>'14. ГП Благовещенск (Ам ГПЗ)'!BC33</f>
        <v>0</v>
      </c>
      <c r="AN51" s="687">
        <f t="shared" si="98"/>
        <v>0</v>
      </c>
      <c r="AO51" s="688" t="str">
        <f t="shared" si="99"/>
        <v>-</v>
      </c>
      <c r="AP51" s="687">
        <f>'14. ГП Благовещенск (Ам ГПЗ)'!BG33</f>
        <v>0</v>
      </c>
      <c r="AQ51" s="687">
        <f>'14. ГП Благовещенск (Ам ГПЗ)'!BI33</f>
        <v>0</v>
      </c>
      <c r="AR51" s="687">
        <f t="shared" si="100"/>
        <v>0</v>
      </c>
      <c r="AS51" s="688" t="str">
        <f t="shared" si="101"/>
        <v>-</v>
      </c>
      <c r="AT51" s="687">
        <f t="shared" si="102"/>
        <v>0</v>
      </c>
      <c r="AU51" s="687">
        <f t="shared" si="103"/>
        <v>0</v>
      </c>
      <c r="AV51" s="687">
        <f t="shared" si="104"/>
        <v>0</v>
      </c>
      <c r="AW51" s="688" t="str">
        <f t="shared" si="105"/>
        <v>-</v>
      </c>
      <c r="AX51" s="687">
        <f>'14. ГП Благовещенск (Ам ГПЗ)'!BS33</f>
        <v>0</v>
      </c>
      <c r="AY51" s="687">
        <f>'14. ГП Благовещенск (Ам ГПЗ)'!BU33</f>
        <v>0</v>
      </c>
      <c r="AZ51" s="687">
        <f t="shared" si="106"/>
        <v>0</v>
      </c>
      <c r="BA51" s="688" t="str">
        <f t="shared" si="107"/>
        <v>-</v>
      </c>
      <c r="BB51" s="687">
        <f>'14. ГП Благовещенск (Ам ГПЗ)'!BY33</f>
        <v>0</v>
      </c>
      <c r="BC51" s="687">
        <f>'14. ГП Благовещенск (Ам ГПЗ)'!CA33</f>
        <v>0</v>
      </c>
      <c r="BD51" s="687">
        <f t="shared" si="108"/>
        <v>0</v>
      </c>
      <c r="BE51" s="688" t="str">
        <f t="shared" si="109"/>
        <v>-</v>
      </c>
      <c r="BF51" s="687">
        <f>'14. ГП Благовещенск (Ам ГПЗ)'!CE33</f>
        <v>0</v>
      </c>
      <c r="BG51" s="687">
        <f>'14. ГП Благовещенск (Ам ГПЗ)'!CG33</f>
        <v>0</v>
      </c>
      <c r="BH51" s="687">
        <f t="shared" si="110"/>
        <v>0</v>
      </c>
      <c r="BI51" s="688" t="str">
        <f t="shared" si="111"/>
        <v>-</v>
      </c>
      <c r="BJ51" s="687">
        <f t="shared" si="112"/>
        <v>0</v>
      </c>
      <c r="BK51" s="687">
        <f t="shared" si="113"/>
        <v>0</v>
      </c>
      <c r="BL51" s="687">
        <f t="shared" si="114"/>
        <v>0</v>
      </c>
      <c r="BM51" s="688" t="str">
        <f t="shared" si="115"/>
        <v>-</v>
      </c>
      <c r="BN51" s="687">
        <f>'14. ГП Благовещенск (Ам ГПЗ)'!CQ33</f>
        <v>0</v>
      </c>
      <c r="BO51" s="687">
        <f>'14. ГП Благовещенск (Ам ГПЗ)'!CS33</f>
        <v>0</v>
      </c>
      <c r="BP51" s="687">
        <f t="shared" si="116"/>
        <v>0</v>
      </c>
      <c r="BQ51" s="688" t="str">
        <f t="shared" si="117"/>
        <v>-</v>
      </c>
      <c r="BR51" s="687">
        <f>'14. ГП Благовещенск (Ам ГПЗ)'!CW33</f>
        <v>0</v>
      </c>
      <c r="BS51" s="687">
        <f>'14. ГП Благовещенск (Ам ГПЗ)'!CY33</f>
        <v>0</v>
      </c>
      <c r="BT51" s="687">
        <f t="shared" si="118"/>
        <v>0</v>
      </c>
      <c r="BU51" s="688" t="str">
        <f t="shared" si="119"/>
        <v>-</v>
      </c>
      <c r="BV51" s="687">
        <f>'14. ГП Благовещенск (Ам ГПЗ)'!DC33</f>
        <v>0</v>
      </c>
      <c r="BW51" s="687">
        <f>'14. ГП Благовещенск (Ам ГПЗ)'!DE33</f>
        <v>0</v>
      </c>
      <c r="BX51" s="687">
        <f t="shared" si="120"/>
        <v>0</v>
      </c>
      <c r="BY51" s="688" t="str">
        <f t="shared" si="121"/>
        <v>-</v>
      </c>
    </row>
    <row r="52" spans="2:77" ht="20.100000000000001" customHeight="1" outlineLevel="1">
      <c r="C52" s="695" t="s">
        <v>110</v>
      </c>
      <c r="D52" s="528"/>
      <c r="E52" s="528"/>
      <c r="F52" s="529"/>
      <c r="G52" s="530"/>
      <c r="H52" s="530"/>
      <c r="I52" s="696" t="s">
        <v>98</v>
      </c>
      <c r="J52" s="681"/>
      <c r="K52" s="681"/>
      <c r="L52" s="681"/>
      <c r="M52" s="681"/>
      <c r="N52" s="681"/>
      <c r="O52" s="681"/>
      <c r="P52" s="681"/>
      <c r="Q52" s="681"/>
      <c r="R52" s="681"/>
      <c r="S52" s="681"/>
      <c r="T52" s="681"/>
      <c r="U52" s="681"/>
      <c r="V52" s="681"/>
      <c r="W52" s="681"/>
      <c r="X52" s="681"/>
      <c r="Y52" s="681"/>
      <c r="Z52" s="681"/>
      <c r="AA52" s="681"/>
      <c r="AB52" s="681"/>
      <c r="AC52" s="681"/>
      <c r="AD52" s="681"/>
      <c r="AE52" s="681"/>
      <c r="AF52" s="681"/>
      <c r="AG52" s="681"/>
      <c r="AH52" s="681"/>
      <c r="AI52" s="681"/>
      <c r="AJ52" s="681"/>
      <c r="AK52" s="681"/>
      <c r="AL52" s="681"/>
      <c r="AM52" s="681"/>
      <c r="AN52" s="681"/>
      <c r="AO52" s="681"/>
      <c r="AP52" s="681"/>
      <c r="AQ52" s="681"/>
      <c r="AR52" s="681"/>
      <c r="AS52" s="681"/>
      <c r="AT52" s="681"/>
      <c r="AU52" s="681"/>
      <c r="AV52" s="681"/>
      <c r="AW52" s="681"/>
      <c r="AX52" s="681"/>
      <c r="AY52" s="681"/>
      <c r="AZ52" s="681"/>
      <c r="BA52" s="681"/>
      <c r="BB52" s="681"/>
      <c r="BC52" s="681"/>
      <c r="BD52" s="681"/>
      <c r="BE52" s="681"/>
      <c r="BF52" s="681"/>
      <c r="BG52" s="681"/>
      <c r="BH52" s="681"/>
      <c r="BI52" s="681"/>
      <c r="BJ52" s="681"/>
      <c r="BK52" s="681"/>
      <c r="BL52" s="681"/>
      <c r="BM52" s="681"/>
      <c r="BN52" s="681"/>
      <c r="BO52" s="681"/>
      <c r="BP52" s="681"/>
      <c r="BQ52" s="681"/>
      <c r="BR52" s="681"/>
      <c r="BS52" s="681"/>
      <c r="BT52" s="681"/>
      <c r="BU52" s="681"/>
      <c r="BV52" s="681"/>
      <c r="BW52" s="681"/>
      <c r="BX52" s="681"/>
      <c r="BY52" s="681"/>
    </row>
    <row r="53" spans="2:77" ht="20.100000000000001" customHeight="1" outlineLevel="1">
      <c r="C53" s="697" t="s">
        <v>145</v>
      </c>
      <c r="D53" s="528"/>
      <c r="E53" s="528"/>
      <c r="F53" s="529"/>
      <c r="G53" s="530"/>
      <c r="H53" s="530"/>
      <c r="I53" s="698" t="s">
        <v>98</v>
      </c>
      <c r="J53" s="681"/>
      <c r="K53" s="681"/>
      <c r="L53" s="681"/>
      <c r="M53" s="681"/>
      <c r="N53" s="681"/>
      <c r="O53" s="681"/>
      <c r="P53" s="681"/>
      <c r="Q53" s="681"/>
      <c r="R53" s="681"/>
      <c r="S53" s="681"/>
      <c r="T53" s="681"/>
      <c r="U53" s="681"/>
      <c r="V53" s="681"/>
      <c r="W53" s="681"/>
      <c r="X53" s="681"/>
      <c r="Y53" s="681"/>
      <c r="Z53" s="681"/>
      <c r="AA53" s="681"/>
      <c r="AB53" s="681"/>
      <c r="AC53" s="681"/>
      <c r="AD53" s="681"/>
      <c r="AE53" s="681"/>
      <c r="AF53" s="681"/>
      <c r="AG53" s="681"/>
      <c r="AH53" s="681"/>
      <c r="AI53" s="681"/>
      <c r="AJ53" s="681"/>
      <c r="AK53" s="681"/>
      <c r="AL53" s="681"/>
      <c r="AM53" s="681"/>
      <c r="AN53" s="681"/>
      <c r="AO53" s="681"/>
      <c r="AP53" s="681"/>
      <c r="AQ53" s="681"/>
      <c r="AR53" s="681"/>
      <c r="AS53" s="681"/>
      <c r="AT53" s="681"/>
      <c r="AU53" s="681"/>
      <c r="AV53" s="681"/>
      <c r="AW53" s="681"/>
      <c r="AX53" s="681"/>
      <c r="AY53" s="681"/>
      <c r="AZ53" s="681"/>
      <c r="BA53" s="681"/>
      <c r="BB53" s="681"/>
      <c r="BC53" s="681"/>
      <c r="BD53" s="681"/>
      <c r="BE53" s="681"/>
      <c r="BF53" s="681"/>
      <c r="BG53" s="681"/>
      <c r="BH53" s="681"/>
      <c r="BI53" s="681"/>
      <c r="BJ53" s="681"/>
      <c r="BK53" s="681"/>
      <c r="BL53" s="681"/>
      <c r="BM53" s="681"/>
      <c r="BN53" s="681"/>
      <c r="BO53" s="681"/>
      <c r="BP53" s="681"/>
      <c r="BQ53" s="681"/>
      <c r="BR53" s="681"/>
      <c r="BS53" s="681"/>
      <c r="BT53" s="681"/>
      <c r="BU53" s="681"/>
      <c r="BV53" s="681"/>
      <c r="BW53" s="681"/>
      <c r="BX53" s="681"/>
      <c r="BY53" s="681"/>
    </row>
    <row r="54" spans="2:77" ht="20.100000000000001" customHeight="1" outlineLevel="1">
      <c r="C54" s="699" t="s">
        <v>146</v>
      </c>
      <c r="D54" s="528"/>
      <c r="E54" s="528"/>
      <c r="F54" s="529"/>
      <c r="G54" s="530"/>
      <c r="H54" s="530"/>
      <c r="I54" s="700" t="s">
        <v>98</v>
      </c>
      <c r="J54" s="681"/>
      <c r="K54" s="681"/>
      <c r="L54" s="681"/>
      <c r="M54" s="681"/>
      <c r="N54" s="681"/>
      <c r="O54" s="681"/>
      <c r="P54" s="681"/>
      <c r="Q54" s="681"/>
      <c r="R54" s="681"/>
      <c r="S54" s="681"/>
      <c r="T54" s="681"/>
      <c r="U54" s="681"/>
      <c r="V54" s="681"/>
      <c r="W54" s="681"/>
      <c r="X54" s="681"/>
      <c r="Y54" s="681"/>
      <c r="Z54" s="681"/>
      <c r="AA54" s="681"/>
      <c r="AB54" s="681"/>
      <c r="AC54" s="681"/>
      <c r="AD54" s="681"/>
      <c r="AE54" s="681"/>
      <c r="AF54" s="681"/>
      <c r="AG54" s="681"/>
      <c r="AH54" s="681"/>
      <c r="AI54" s="681"/>
      <c r="AJ54" s="681"/>
      <c r="AK54" s="681"/>
      <c r="AL54" s="681"/>
      <c r="AM54" s="681"/>
      <c r="AN54" s="681"/>
      <c r="AO54" s="681"/>
      <c r="AP54" s="681"/>
      <c r="AQ54" s="681"/>
      <c r="AR54" s="681"/>
      <c r="AS54" s="681"/>
      <c r="AT54" s="681"/>
      <c r="AU54" s="681"/>
      <c r="AV54" s="681"/>
      <c r="AW54" s="681"/>
      <c r="AX54" s="681"/>
      <c r="AY54" s="681"/>
      <c r="AZ54" s="681"/>
      <c r="BA54" s="681"/>
      <c r="BB54" s="681"/>
      <c r="BC54" s="681"/>
      <c r="BD54" s="681"/>
      <c r="BE54" s="681"/>
      <c r="BF54" s="681"/>
      <c r="BG54" s="681"/>
      <c r="BH54" s="681"/>
      <c r="BI54" s="681"/>
      <c r="BJ54" s="681"/>
      <c r="BK54" s="681"/>
      <c r="BL54" s="681"/>
      <c r="BM54" s="681"/>
      <c r="BN54" s="681"/>
      <c r="BO54" s="681"/>
      <c r="BP54" s="681"/>
      <c r="BQ54" s="681"/>
      <c r="BR54" s="681"/>
      <c r="BS54" s="681"/>
      <c r="BT54" s="681"/>
      <c r="BU54" s="681"/>
      <c r="BV54" s="681"/>
      <c r="BW54" s="681"/>
      <c r="BX54" s="681"/>
      <c r="BY54" s="681"/>
    </row>
    <row r="55" spans="2:77" ht="20.100000000000001" customHeight="1" outlineLevel="1">
      <c r="C55" s="699" t="s">
        <v>147</v>
      </c>
      <c r="D55" s="528"/>
      <c r="E55" s="528"/>
      <c r="F55" s="529"/>
      <c r="G55" s="530"/>
      <c r="H55" s="530"/>
      <c r="I55" s="700" t="s">
        <v>98</v>
      </c>
      <c r="J55" s="681"/>
      <c r="K55" s="681"/>
      <c r="L55" s="681"/>
      <c r="M55" s="681"/>
      <c r="N55" s="681"/>
      <c r="O55" s="681"/>
      <c r="P55" s="681"/>
      <c r="Q55" s="681"/>
      <c r="R55" s="681"/>
      <c r="S55" s="681"/>
      <c r="T55" s="681"/>
      <c r="U55" s="681"/>
      <c r="V55" s="681"/>
      <c r="W55" s="681"/>
      <c r="X55" s="681"/>
      <c r="Y55" s="681"/>
      <c r="Z55" s="681"/>
      <c r="AA55" s="681"/>
      <c r="AB55" s="681"/>
      <c r="AC55" s="681"/>
      <c r="AD55" s="681"/>
      <c r="AE55" s="681"/>
      <c r="AF55" s="681"/>
      <c r="AG55" s="681"/>
      <c r="AH55" s="681"/>
      <c r="AI55" s="681"/>
      <c r="AJ55" s="681"/>
      <c r="AK55" s="681"/>
      <c r="AL55" s="681"/>
      <c r="AM55" s="681"/>
      <c r="AN55" s="681"/>
      <c r="AO55" s="681"/>
      <c r="AP55" s="681"/>
      <c r="AQ55" s="681"/>
      <c r="AR55" s="681"/>
      <c r="AS55" s="681"/>
      <c r="AT55" s="681"/>
      <c r="AU55" s="681"/>
      <c r="AV55" s="681"/>
      <c r="AW55" s="681"/>
      <c r="AX55" s="681"/>
      <c r="AY55" s="681"/>
      <c r="AZ55" s="681"/>
      <c r="BA55" s="681"/>
      <c r="BB55" s="681"/>
      <c r="BC55" s="681"/>
      <c r="BD55" s="681"/>
      <c r="BE55" s="681"/>
      <c r="BF55" s="681"/>
      <c r="BG55" s="681"/>
      <c r="BH55" s="681"/>
      <c r="BI55" s="681"/>
      <c r="BJ55" s="681"/>
      <c r="BK55" s="681"/>
      <c r="BL55" s="681"/>
      <c r="BM55" s="681"/>
      <c r="BN55" s="681"/>
      <c r="BO55" s="681"/>
      <c r="BP55" s="681"/>
      <c r="BQ55" s="681"/>
      <c r="BR55" s="681"/>
      <c r="BS55" s="681"/>
      <c r="BT55" s="681"/>
      <c r="BU55" s="681"/>
      <c r="BV55" s="681"/>
      <c r="BW55" s="681"/>
      <c r="BX55" s="681"/>
      <c r="BY55" s="681"/>
    </row>
    <row r="56" spans="2:77" ht="20.100000000000001" customHeight="1">
      <c r="B56" s="591" t="s">
        <v>148</v>
      </c>
      <c r="C56" s="416" t="s">
        <v>149</v>
      </c>
      <c r="D56" s="528"/>
      <c r="E56" s="528"/>
      <c r="F56" s="529"/>
      <c r="G56" s="530"/>
      <c r="H56" s="530"/>
      <c r="I56" s="686"/>
      <c r="J56" s="681"/>
      <c r="K56" s="681"/>
      <c r="L56" s="681"/>
      <c r="M56" s="681"/>
      <c r="N56" s="681"/>
      <c r="O56" s="681"/>
      <c r="P56" s="681"/>
      <c r="Q56" s="681"/>
      <c r="R56" s="681"/>
      <c r="S56" s="681"/>
      <c r="T56" s="681"/>
      <c r="U56" s="681"/>
      <c r="V56" s="681"/>
      <c r="W56" s="681"/>
      <c r="X56" s="681"/>
      <c r="Y56" s="681"/>
      <c r="Z56" s="681"/>
      <c r="AA56" s="681"/>
      <c r="AB56" s="681"/>
      <c r="AC56" s="681"/>
      <c r="AD56" s="681"/>
      <c r="AE56" s="681"/>
      <c r="AF56" s="681"/>
      <c r="AG56" s="681"/>
      <c r="AH56" s="681"/>
      <c r="AI56" s="681"/>
      <c r="AJ56" s="681"/>
      <c r="AK56" s="681"/>
      <c r="AL56" s="681"/>
      <c r="AM56" s="681"/>
      <c r="AN56" s="681"/>
      <c r="AO56" s="681"/>
      <c r="AP56" s="681"/>
      <c r="AQ56" s="681"/>
      <c r="AR56" s="681"/>
      <c r="AS56" s="681"/>
      <c r="AT56" s="681"/>
      <c r="AU56" s="681"/>
      <c r="AV56" s="681"/>
      <c r="AW56" s="681"/>
      <c r="AX56" s="681"/>
      <c r="AY56" s="681"/>
      <c r="AZ56" s="681"/>
      <c r="BA56" s="681"/>
      <c r="BB56" s="681"/>
      <c r="BC56" s="681"/>
      <c r="BD56" s="681"/>
      <c r="BE56" s="681"/>
      <c r="BF56" s="681"/>
      <c r="BG56" s="681"/>
      <c r="BH56" s="681"/>
      <c r="BI56" s="681"/>
      <c r="BJ56" s="681"/>
      <c r="BK56" s="681"/>
      <c r="BL56" s="681"/>
      <c r="BM56" s="681"/>
      <c r="BN56" s="681"/>
      <c r="BO56" s="681"/>
      <c r="BP56" s="681"/>
      <c r="BQ56" s="681"/>
      <c r="BR56" s="681"/>
      <c r="BS56" s="681"/>
      <c r="BT56" s="681"/>
      <c r="BU56" s="681"/>
      <c r="BV56" s="681"/>
      <c r="BW56" s="681"/>
      <c r="BX56" s="681"/>
      <c r="BY56" s="681"/>
    </row>
    <row r="57" spans="2:77" ht="20.100000000000001" customHeight="1">
      <c r="C57" s="689" t="s">
        <v>107</v>
      </c>
      <c r="D57" s="528"/>
      <c r="E57" s="528"/>
      <c r="F57" s="529"/>
      <c r="G57" s="530" t="s">
        <v>150</v>
      </c>
      <c r="H57" s="530"/>
      <c r="I57" s="686" t="s">
        <v>98</v>
      </c>
      <c r="J57" s="687">
        <f>N57+AD57+AT57+BJ57</f>
        <v>42824.9</v>
      </c>
      <c r="K57" s="687">
        <f>O57+AE57+AU57+BK57</f>
        <v>0</v>
      </c>
      <c r="L57" s="687">
        <f>IFERROR(K57-J57,"-")</f>
        <v>-42824.9</v>
      </c>
      <c r="M57" s="688">
        <f>IFERROR(K57/J57,"-")</f>
        <v>0</v>
      </c>
      <c r="N57" s="687">
        <f>R57+V57+Z57</f>
        <v>10609</v>
      </c>
      <c r="O57" s="687">
        <f>S57+W57+AA57</f>
        <v>0</v>
      </c>
      <c r="P57" s="687">
        <f>IFERROR(O57-N57,"-")</f>
        <v>-10609</v>
      </c>
      <c r="Q57" s="688">
        <f>IFERROR(O57/N57,"-")</f>
        <v>0</v>
      </c>
      <c r="R57" s="687">
        <f>'14. ГП Благовещенск (Ам ГПЗ)'!W11-'14. ГП Благовещенск (Ам ГПЗ)'!W19-'14. ГП Благовещенск (Ам ГПЗ)'!W14-'14. ГП Благовещенск (Ам ГПЗ)'!W27+'14. ГП Благовещенск (Ам ГПЗ)'!W74+'14. ГП Благовещенск (Ам ГПЗ)'!W19</f>
        <v>3824.8</v>
      </c>
      <c r="S57" s="687">
        <f>'14. ГП Благовещенск (Ам ГПЗ)'!Y11-'14. ГП Благовещенск (Ам ГПЗ)'!Y19-'14. ГП Благовещенск (Ам ГПЗ)'!Y14-'14. ГП Благовещенск (Ам ГПЗ)'!Y27+'14. ГП Благовещенск (Ам ГПЗ)'!Y74+'14. ГП Благовещенск (Ам ГПЗ)'!Y19</f>
        <v>0</v>
      </c>
      <c r="T57" s="687">
        <f>IFERROR(S57-R57,"-")</f>
        <v>-3824.8</v>
      </c>
      <c r="U57" s="688">
        <f>IFERROR(S57/R57,"-")</f>
        <v>0</v>
      </c>
      <c r="V57" s="687">
        <f>'14. ГП Благовещенск (Ам ГПЗ)'!AC11-'14. ГП Благовещенск (Ам ГПЗ)'!AC19-'14. ГП Благовещенск (Ам ГПЗ)'!AC14-'14. ГП Благовещенск (Ам ГПЗ)'!AC27+'14. ГП Благовещенск (Ам ГПЗ)'!AC74+'14. ГП Благовещенск (Ам ГПЗ)'!AC19</f>
        <v>3454.4</v>
      </c>
      <c r="W57" s="687">
        <f>'14. ГП Благовещенск (Ам ГПЗ)'!AE11-'14. ГП Благовещенск (Ам ГПЗ)'!AE19-'14. ГП Благовещенск (Ам ГПЗ)'!AE14-'14. ГП Благовещенск (Ам ГПЗ)'!AE27+'14. ГП Благовещенск (Ам ГПЗ)'!AE74+'14. ГП Благовещенск (Ам ГПЗ)'!AE19</f>
        <v>0</v>
      </c>
      <c r="X57" s="687">
        <f>IFERROR(W57-V57,"-")</f>
        <v>-3454.4</v>
      </c>
      <c r="Y57" s="688">
        <f>IFERROR(W57/V57,"-")</f>
        <v>0</v>
      </c>
      <c r="Z57" s="687">
        <f>'14. ГП Благовещенск (Ам ГПЗ)'!AI11-'14. ГП Благовещенск (Ам ГПЗ)'!AI19-'14. ГП Благовещенск (Ам ГПЗ)'!AI14-'14. ГП Благовещенск (Ам ГПЗ)'!AI27+'14. ГП Благовещенск (Ам ГПЗ)'!AI74+'14. ГП Благовещенск (Ам ГПЗ)'!AI19</f>
        <v>3329.7999999999997</v>
      </c>
      <c r="AA57" s="687">
        <f>'14. ГП Благовещенск (Ам ГПЗ)'!AK11-'14. ГП Благовещенск (Ам ГПЗ)'!AK19-'14. ГП Благовещенск (Ам ГПЗ)'!AK14-'14. ГП Благовещенск (Ам ГПЗ)'!AK27+'14. ГП Благовещенск (Ам ГПЗ)'!AK74+'14. ГП Благовещенск (Ам ГПЗ)'!AK19</f>
        <v>0</v>
      </c>
      <c r="AB57" s="687">
        <f>IFERROR(AA57-Z57,"-")</f>
        <v>-3329.7999999999997</v>
      </c>
      <c r="AC57" s="688">
        <f>IFERROR(AA57/Z57,"-")</f>
        <v>0</v>
      </c>
      <c r="AD57" s="687">
        <f>AH57+AL57+AP57</f>
        <v>10288.9</v>
      </c>
      <c r="AE57" s="687">
        <f>AI57+AM57+AQ57</f>
        <v>0</v>
      </c>
      <c r="AF57" s="687">
        <f>IFERROR(AE57-AD57,"-")</f>
        <v>-10288.9</v>
      </c>
      <c r="AG57" s="688">
        <f>IFERROR(AE57/AD57,"-")</f>
        <v>0</v>
      </c>
      <c r="AH57" s="687">
        <f>'14. ГП Благовещенск (Ам ГПЗ)'!AU11-'14. ГП Благовещенск (Ам ГПЗ)'!AU19-'14. ГП Благовещенск (Ам ГПЗ)'!AU14-'14. ГП Благовещенск (Ам ГПЗ)'!AU27+'14. ГП Благовещенск (Ам ГПЗ)'!AU74+'14. ГП Благовещенск (Ам ГПЗ)'!AU19</f>
        <v>3102.5</v>
      </c>
      <c r="AI57" s="687">
        <f>'14. ГП Благовещенск (Ам ГПЗ)'!AW11-'14. ГП Благовещенск (Ам ГПЗ)'!AW19-'14. ГП Благовещенск (Ам ГПЗ)'!AW14-'14. ГП Благовещенск (Ам ГПЗ)'!AW27+'14. ГП Благовещенск (Ам ГПЗ)'!AW74+'14. ГП Благовещенск (Ам ГПЗ)'!AW19</f>
        <v>0</v>
      </c>
      <c r="AJ57" s="687">
        <f>IFERROR(AI57-AH57,"-")</f>
        <v>-3102.5</v>
      </c>
      <c r="AK57" s="688">
        <f>IFERROR(AI57/AH57,"-")</f>
        <v>0</v>
      </c>
      <c r="AL57" s="687">
        <f>'14. ГП Благовещенск (Ам ГПЗ)'!BA11-'14. ГП Благовещенск (Ам ГПЗ)'!BA19-'14. ГП Благовещенск (Ам ГПЗ)'!BA14-'14. ГП Благовещенск (Ам ГПЗ)'!BA27+'14. ГП Благовещенск (Ам ГПЗ)'!BA74+'14. ГП Благовещенск (Ам ГПЗ)'!BA19</f>
        <v>3712.9</v>
      </c>
      <c r="AM57" s="687">
        <f>'14. ГП Благовещенск (Ам ГПЗ)'!BC11-'14. ГП Благовещенск (Ам ГПЗ)'!BC19-'14. ГП Благовещенск (Ам ГПЗ)'!BC14-'14. ГП Благовещенск (Ам ГПЗ)'!BC27+'14. ГП Благовещенск (Ам ГПЗ)'!BC74+'14. ГП Благовещенск (Ам ГПЗ)'!BC19</f>
        <v>0</v>
      </c>
      <c r="AN57" s="687">
        <f>IFERROR(AM57-AL57,"-")</f>
        <v>-3712.9</v>
      </c>
      <c r="AO57" s="688">
        <f>IFERROR(AM57/AL57,"-")</f>
        <v>0</v>
      </c>
      <c r="AP57" s="687">
        <f>'14. ГП Благовещенск (Ам ГПЗ)'!BG11-'14. ГП Благовещенск (Ам ГПЗ)'!BG19-'14. ГП Благовещенск (Ам ГПЗ)'!BG14-'14. ГП Благовещенск (Ам ГПЗ)'!BG27+'14. ГП Благовещенск (Ам ГПЗ)'!BG74+'14. ГП Благовещенск (Ам ГПЗ)'!BG19</f>
        <v>3473.5</v>
      </c>
      <c r="AQ57" s="687">
        <f>'14. ГП Благовещенск (Ам ГПЗ)'!BI11-'14. ГП Благовещенск (Ам ГПЗ)'!BI19-'14. ГП Благовещенск (Ам ГПЗ)'!BI14-'14. ГП Благовещенск (Ам ГПЗ)'!BI27+'14. ГП Благовещенск (Ам ГПЗ)'!BI74+'14. ГП Благовещенск (Ам ГПЗ)'!BI19</f>
        <v>0</v>
      </c>
      <c r="AR57" s="687">
        <f>IFERROR(AQ57-AP57,"-")</f>
        <v>-3473.5</v>
      </c>
      <c r="AS57" s="688">
        <f>IFERROR(AQ57/AP57,"-")</f>
        <v>0</v>
      </c>
      <c r="AT57" s="687">
        <f>AX57+BB57+BF57</f>
        <v>10566.5</v>
      </c>
      <c r="AU57" s="687">
        <f>AY57+BC57+BG57</f>
        <v>0</v>
      </c>
      <c r="AV57" s="687">
        <f>IFERROR(AU57-AT57,"-")</f>
        <v>-10566.5</v>
      </c>
      <c r="AW57" s="688">
        <f>IFERROR(AU57/AT57,"-")</f>
        <v>0</v>
      </c>
      <c r="AX57" s="687">
        <f>'14. ГП Благовещенск (Ам ГПЗ)'!BS11-'14. ГП Благовещенск (Ам ГПЗ)'!BS19-'14. ГП Благовещенск (Ам ГПЗ)'!BS14-'14. ГП Благовещенск (Ам ГПЗ)'!BS27+'14. ГП Благовещенск (Ам ГПЗ)'!BS74+'14. ГП Благовещенск (Ам ГПЗ)'!BS19</f>
        <v>3798.7999999999997</v>
      </c>
      <c r="AY57" s="687">
        <f>'14. ГП Благовещенск (Ам ГПЗ)'!BU11-'14. ГП Благовещенск (Ам ГПЗ)'!BU19-'14. ГП Благовещенск (Ам ГПЗ)'!BU14-'14. ГП Благовещенск (Ам ГПЗ)'!BU27+'14. ГП Благовещенск (Ам ГПЗ)'!BU74+'14. ГП Благовещенск (Ам ГПЗ)'!BU19</f>
        <v>0</v>
      </c>
      <c r="AZ57" s="687">
        <f>IFERROR(AY57-AX57,"-")</f>
        <v>-3798.7999999999997</v>
      </c>
      <c r="BA57" s="688">
        <f>IFERROR(AY57/AX57,"-")</f>
        <v>0</v>
      </c>
      <c r="BB57" s="687">
        <f>'14. ГП Благовещенск (Ам ГПЗ)'!BY11-'14. ГП Благовещенск (Ам ГПЗ)'!BY19-'14. ГП Благовещенск (Ам ГПЗ)'!BY14-'14. ГП Благовещенск (Ам ГПЗ)'!BY27+'14. ГП Благовещенск (Ам ГПЗ)'!BY74+'14. ГП Благовещенск (Ам ГПЗ)'!BY19</f>
        <v>3877</v>
      </c>
      <c r="BC57" s="687">
        <f>'14. ГП Благовещенск (Ам ГПЗ)'!CA11-'14. ГП Благовещенск (Ам ГПЗ)'!CA19-'14. ГП Благовещенск (Ам ГПЗ)'!CA14-'14. ГП Благовещенск (Ам ГПЗ)'!CA27+'14. ГП Благовещенск (Ам ГПЗ)'!CA74+'14. ГП Благовещенск (Ам ГПЗ)'!CA19</f>
        <v>0</v>
      </c>
      <c r="BD57" s="687">
        <f>IFERROR(BC57-BB57,"-")</f>
        <v>-3877</v>
      </c>
      <c r="BE57" s="688">
        <f>IFERROR(BC57/BB57,"-")</f>
        <v>0</v>
      </c>
      <c r="BF57" s="687">
        <f>'14. ГП Благовещенск (Ам ГПЗ)'!CE11-'14. ГП Благовещенск (Ам ГПЗ)'!CE19-'14. ГП Благовещенск (Ам ГПЗ)'!CE14-'14. ГП Благовещенск (Ам ГПЗ)'!CE27+'14. ГП Благовещенск (Ам ГПЗ)'!CE74+'14. ГП Благовещенск (Ам ГПЗ)'!CE19</f>
        <v>2890.7000000000003</v>
      </c>
      <c r="BG57" s="687">
        <f>'14. ГП Благовещенск (Ам ГПЗ)'!CG11-'14. ГП Благовещенск (Ам ГПЗ)'!CG19-'14. ГП Благовещенск (Ам ГПЗ)'!CG14-'14. ГП Благовещенск (Ам ГПЗ)'!CG27+'14. ГП Благовещенск (Ам ГПЗ)'!CG74+'14. ГП Благовещенск (Ам ГПЗ)'!CG19</f>
        <v>0</v>
      </c>
      <c r="BH57" s="687">
        <f>IFERROR(BG57-BF57,"-")</f>
        <v>-2890.7000000000003</v>
      </c>
      <c r="BI57" s="688">
        <f>IFERROR(BG57/BF57,"-")</f>
        <v>0</v>
      </c>
      <c r="BJ57" s="687">
        <f>BN57+BR57+BV57</f>
        <v>11360.5</v>
      </c>
      <c r="BK57" s="687">
        <f>BO57+BS57+BW57</f>
        <v>0</v>
      </c>
      <c r="BL57" s="687">
        <f>IFERROR(BK57-BJ57,"-")</f>
        <v>-11360.5</v>
      </c>
      <c r="BM57" s="688">
        <f>IFERROR(BK57/BJ57,"-")</f>
        <v>0</v>
      </c>
      <c r="BN57" s="687">
        <f>'14. ГП Благовещенск (Ам ГПЗ)'!CQ11-'14. ГП Благовещенск (Ам ГПЗ)'!CQ19-'14. ГП Благовещенск (Ам ГПЗ)'!CQ14-'14. ГП Благовещенск (Ам ГПЗ)'!CQ27+'14. ГП Благовещенск (Ам ГПЗ)'!CQ74+'14. ГП Благовещенск (Ам ГПЗ)'!CQ19</f>
        <v>3808.2999999999997</v>
      </c>
      <c r="BO57" s="687">
        <f>'14. ГП Благовещенск (Ам ГПЗ)'!CS11-'14. ГП Благовещенск (Ам ГПЗ)'!CS19-'14. ГП Благовещенск (Ам ГПЗ)'!CS14-'14. ГП Благовещенск (Ам ГПЗ)'!CS27+'14. ГП Благовещенск (Ам ГПЗ)'!CS74+'14. ГП Благовещенск (Ам ГПЗ)'!CS19</f>
        <v>0</v>
      </c>
      <c r="BP57" s="687">
        <f>IFERROR(BO57-BN57,"-")</f>
        <v>-3808.2999999999997</v>
      </c>
      <c r="BQ57" s="688">
        <f>IFERROR(BO57/BN57,"-")</f>
        <v>0</v>
      </c>
      <c r="BR57" s="687">
        <f>'14. ГП Благовещенск (Ам ГПЗ)'!CW11-'14. ГП Благовещенск (Ам ГПЗ)'!CW19-'14. ГП Благовещенск (Ам ГПЗ)'!CW14-'14. ГП Благовещенск (Ам ГПЗ)'!CW27+'14. ГП Благовещенск (Ам ГПЗ)'!CW74+'14. ГП Благовещенск (Ам ГПЗ)'!CW19</f>
        <v>3701.2</v>
      </c>
      <c r="BS57" s="687">
        <f>'14. ГП Благовещенск (Ам ГПЗ)'!CY11-'14. ГП Благовещенск (Ам ГПЗ)'!CY19-'14. ГП Благовещенск (Ам ГПЗ)'!CY14-'14. ГП Благовещенск (Ам ГПЗ)'!CY27+'14. ГП Благовещенск (Ам ГПЗ)'!CY74+'14. ГП Благовещенск (Ам ГПЗ)'!CY19</f>
        <v>0</v>
      </c>
      <c r="BT57" s="687">
        <f>IFERROR(BS57-BR57,"-")</f>
        <v>-3701.2</v>
      </c>
      <c r="BU57" s="688">
        <f>IFERROR(BS57/BR57,"-")</f>
        <v>0</v>
      </c>
      <c r="BV57" s="687">
        <f>'14. ГП Благовещенск (Ам ГПЗ)'!DC11-'14. ГП Благовещенск (Ам ГПЗ)'!DC19-'14. ГП Благовещенск (Ам ГПЗ)'!DC14-'14. ГП Благовещенск (Ам ГПЗ)'!DC27+'14. ГП Благовещенск (Ам ГПЗ)'!DC74+'14. ГП Благовещенск (Ам ГПЗ)'!DC19</f>
        <v>3850.9999999999995</v>
      </c>
      <c r="BW57" s="687">
        <f>'14. ГП Благовещенск (Ам ГПЗ)'!DE11-'14. ГП Благовещенск (Ам ГПЗ)'!DE19-'14. ГП Благовещенск (Ам ГПЗ)'!DE14-'14. ГП Благовещенск (Ам ГПЗ)'!DE27+'14. ГП Благовещенск (Ам ГПЗ)'!DE74+'14. ГП Благовещенск (Ам ГПЗ)'!DE19</f>
        <v>0</v>
      </c>
      <c r="BX57" s="687">
        <f>IFERROR(BW57-BV57,"-")</f>
        <v>-3850.9999999999995</v>
      </c>
      <c r="BY57" s="688">
        <f>IFERROR(BW57/BV57,"-")</f>
        <v>0</v>
      </c>
    </row>
    <row r="58" spans="2:77" ht="20.100000000000001" customHeight="1">
      <c r="C58" s="690" t="s">
        <v>109</v>
      </c>
      <c r="D58" s="528"/>
      <c r="E58" s="528"/>
      <c r="F58" s="529"/>
      <c r="G58" s="530" t="s">
        <v>150</v>
      </c>
      <c r="H58" s="530"/>
      <c r="I58" s="691" t="s">
        <v>98</v>
      </c>
      <c r="J58" s="687">
        <f>N58+AD58+AT58+BJ58</f>
        <v>42824.9</v>
      </c>
      <c r="K58" s="687">
        <f>O58+AE58+AU58+BK58</f>
        <v>0</v>
      </c>
      <c r="L58" s="687">
        <f>IFERROR(K58-J58,"-")</f>
        <v>-42824.9</v>
      </c>
      <c r="M58" s="688">
        <f>IFERROR(K58/J58,"-")</f>
        <v>0</v>
      </c>
      <c r="N58" s="687">
        <f>R58+V58+Z58</f>
        <v>10609</v>
      </c>
      <c r="O58" s="687">
        <f>S58+W58+AA58</f>
        <v>0</v>
      </c>
      <c r="P58" s="687">
        <f>IFERROR(O58-N58,"-")</f>
        <v>-10609</v>
      </c>
      <c r="Q58" s="688">
        <f>IFERROR(O58/N58,"-")</f>
        <v>0</v>
      </c>
      <c r="R58" s="687">
        <f>'14. ГП Благовещенск (Ам ГПЗ)'!W11-'14. ГП Благовещенск (Ам ГПЗ)'!W19-'14. ГП Благовещенск (Ам ГПЗ)'!W14-'14. ГП Благовещенск (Ам ГПЗ)'!W27+'14. ГП Благовещенск (Ам ГПЗ)'!W74+'14. ГП Благовещенск (Ам ГПЗ)'!W19</f>
        <v>3824.8</v>
      </c>
      <c r="S58" s="687">
        <f>'14. ГП Благовещенск (Ам ГПЗ)'!Y11-'14. ГП Благовещенск (Ам ГПЗ)'!Y19-'14. ГП Благовещенск (Ам ГПЗ)'!Y14-'14. ГП Благовещенск (Ам ГПЗ)'!Y27+'14. ГП Благовещенск (Ам ГПЗ)'!Y74+'14. ГП Благовещенск (Ам ГПЗ)'!Y19</f>
        <v>0</v>
      </c>
      <c r="T58" s="687">
        <f>IFERROR(S58-R58,"-")</f>
        <v>-3824.8</v>
      </c>
      <c r="U58" s="688">
        <f>IFERROR(S58/R58,"-")</f>
        <v>0</v>
      </c>
      <c r="V58" s="687">
        <f>'14. ГП Благовещенск (Ам ГПЗ)'!AC11-'14. ГП Благовещенск (Ам ГПЗ)'!AC19-'14. ГП Благовещенск (Ам ГПЗ)'!AC14-'14. ГП Благовещенск (Ам ГПЗ)'!AC27+'14. ГП Благовещенск (Ам ГПЗ)'!AC74+'14. ГП Благовещенск (Ам ГПЗ)'!AC19</f>
        <v>3454.4</v>
      </c>
      <c r="W58" s="687">
        <f>'14. ГП Благовещенск (Ам ГПЗ)'!AE11-'14. ГП Благовещенск (Ам ГПЗ)'!AE19-'14. ГП Благовещенск (Ам ГПЗ)'!AE14-'14. ГП Благовещенск (Ам ГПЗ)'!AE27+'14. ГП Благовещенск (Ам ГПЗ)'!AE74+'14. ГП Благовещенск (Ам ГПЗ)'!AE19</f>
        <v>0</v>
      </c>
      <c r="X58" s="687">
        <f>IFERROR(W58-V58,"-")</f>
        <v>-3454.4</v>
      </c>
      <c r="Y58" s="688">
        <f>IFERROR(W58/V58,"-")</f>
        <v>0</v>
      </c>
      <c r="Z58" s="687">
        <f>'14. ГП Благовещенск (Ам ГПЗ)'!AI11-'14. ГП Благовещенск (Ам ГПЗ)'!AI19-'14. ГП Благовещенск (Ам ГПЗ)'!AI14-'14. ГП Благовещенск (Ам ГПЗ)'!AI27+'14. ГП Благовещенск (Ам ГПЗ)'!AI74+'14. ГП Благовещенск (Ам ГПЗ)'!AI19</f>
        <v>3329.7999999999997</v>
      </c>
      <c r="AA58" s="687">
        <f>'14. ГП Благовещенск (Ам ГПЗ)'!AK11-'14. ГП Благовещенск (Ам ГПЗ)'!AK19-'14. ГП Благовещенск (Ам ГПЗ)'!AK14-'14. ГП Благовещенск (Ам ГПЗ)'!AK27+'14. ГП Благовещенск (Ам ГПЗ)'!AK74+'14. ГП Благовещенск (Ам ГПЗ)'!AK19</f>
        <v>0</v>
      </c>
      <c r="AB58" s="687">
        <f>IFERROR(AA58-Z58,"-")</f>
        <v>-3329.7999999999997</v>
      </c>
      <c r="AC58" s="688">
        <f>IFERROR(AA58/Z58,"-")</f>
        <v>0</v>
      </c>
      <c r="AD58" s="687">
        <f>AH58+AL58+AP58</f>
        <v>10288.9</v>
      </c>
      <c r="AE58" s="687">
        <f>AI58+AM58+AQ58</f>
        <v>0</v>
      </c>
      <c r="AF58" s="687">
        <f>IFERROR(AE58-AD58,"-")</f>
        <v>-10288.9</v>
      </c>
      <c r="AG58" s="688">
        <f>IFERROR(AE58/AD58,"-")</f>
        <v>0</v>
      </c>
      <c r="AH58" s="687">
        <f>'14. ГП Благовещенск (Ам ГПЗ)'!AU11-'14. ГП Благовещенск (Ам ГПЗ)'!AU19-'14. ГП Благовещенск (Ам ГПЗ)'!AU14-'14. ГП Благовещенск (Ам ГПЗ)'!AU27+'14. ГП Благовещенск (Ам ГПЗ)'!AU74+'14. ГП Благовещенск (Ам ГПЗ)'!AU19</f>
        <v>3102.5</v>
      </c>
      <c r="AI58" s="687">
        <f>'14. ГП Благовещенск (Ам ГПЗ)'!AW11-'14. ГП Благовещенск (Ам ГПЗ)'!AW19-'14. ГП Благовещенск (Ам ГПЗ)'!AW14-'14. ГП Благовещенск (Ам ГПЗ)'!AW27+'14. ГП Благовещенск (Ам ГПЗ)'!AW74+'14. ГП Благовещенск (Ам ГПЗ)'!AW19</f>
        <v>0</v>
      </c>
      <c r="AJ58" s="687">
        <f>IFERROR(AI58-AH58,"-")</f>
        <v>-3102.5</v>
      </c>
      <c r="AK58" s="688">
        <f>IFERROR(AI58/AH58,"-")</f>
        <v>0</v>
      </c>
      <c r="AL58" s="687">
        <f>'14. ГП Благовещенск (Ам ГПЗ)'!BA11-'14. ГП Благовещенск (Ам ГПЗ)'!BA19-'14. ГП Благовещенск (Ам ГПЗ)'!BA14-'14. ГП Благовещенск (Ам ГПЗ)'!BA27+'14. ГП Благовещенск (Ам ГПЗ)'!BA74+'14. ГП Благовещенск (Ам ГПЗ)'!BA19</f>
        <v>3712.9</v>
      </c>
      <c r="AM58" s="687">
        <f>'14. ГП Благовещенск (Ам ГПЗ)'!BC11-'14. ГП Благовещенск (Ам ГПЗ)'!BC19-'14. ГП Благовещенск (Ам ГПЗ)'!BC14-'14. ГП Благовещенск (Ам ГПЗ)'!BC27+'14. ГП Благовещенск (Ам ГПЗ)'!BC74+'14. ГП Благовещенск (Ам ГПЗ)'!BC19</f>
        <v>0</v>
      </c>
      <c r="AN58" s="687">
        <f>IFERROR(AM58-AL58,"-")</f>
        <v>-3712.9</v>
      </c>
      <c r="AO58" s="688">
        <f>IFERROR(AM58/AL58,"-")</f>
        <v>0</v>
      </c>
      <c r="AP58" s="687">
        <f>'14. ГП Благовещенск (Ам ГПЗ)'!BG11-'14. ГП Благовещенск (Ам ГПЗ)'!BG19-'14. ГП Благовещенск (Ам ГПЗ)'!BG14-'14. ГП Благовещенск (Ам ГПЗ)'!BG27+'14. ГП Благовещенск (Ам ГПЗ)'!BG74+'14. ГП Благовещенск (Ам ГПЗ)'!BG19</f>
        <v>3473.5</v>
      </c>
      <c r="AQ58" s="687">
        <f>'14. ГП Благовещенск (Ам ГПЗ)'!BI11-'14. ГП Благовещенск (Ам ГПЗ)'!BI19-'14. ГП Благовещенск (Ам ГПЗ)'!BI14-'14. ГП Благовещенск (Ам ГПЗ)'!BI27+'14. ГП Благовещенск (Ам ГПЗ)'!BI74+'14. ГП Благовещенск (Ам ГПЗ)'!BI19</f>
        <v>0</v>
      </c>
      <c r="AR58" s="687">
        <f>IFERROR(AQ58-AP58,"-")</f>
        <v>-3473.5</v>
      </c>
      <c r="AS58" s="688">
        <f>IFERROR(AQ58/AP58,"-")</f>
        <v>0</v>
      </c>
      <c r="AT58" s="687">
        <f>AX58+BB58+BF58</f>
        <v>10566.5</v>
      </c>
      <c r="AU58" s="687">
        <f>AY58+BC58+BG58</f>
        <v>0</v>
      </c>
      <c r="AV58" s="687">
        <f>IFERROR(AU58-AT58,"-")</f>
        <v>-10566.5</v>
      </c>
      <c r="AW58" s="688">
        <f>IFERROR(AU58/AT58,"-")</f>
        <v>0</v>
      </c>
      <c r="AX58" s="687">
        <f>'14. ГП Благовещенск (Ам ГПЗ)'!BS11-'14. ГП Благовещенск (Ам ГПЗ)'!BS19-'14. ГП Благовещенск (Ам ГПЗ)'!BS14-'14. ГП Благовещенск (Ам ГПЗ)'!BS27+'14. ГП Благовещенск (Ам ГПЗ)'!BS74+'14. ГП Благовещенск (Ам ГПЗ)'!BS19</f>
        <v>3798.7999999999997</v>
      </c>
      <c r="AY58" s="687">
        <f>'14. ГП Благовещенск (Ам ГПЗ)'!BU11-'14. ГП Благовещенск (Ам ГПЗ)'!BU19-'14. ГП Благовещенск (Ам ГПЗ)'!BU14-'14. ГП Благовещенск (Ам ГПЗ)'!BU27+'14. ГП Благовещенск (Ам ГПЗ)'!BU74+'14. ГП Благовещенск (Ам ГПЗ)'!BU19</f>
        <v>0</v>
      </c>
      <c r="AZ58" s="687">
        <f>IFERROR(AY58-AX58,"-")</f>
        <v>-3798.7999999999997</v>
      </c>
      <c r="BA58" s="688">
        <f>IFERROR(AY58/AX58,"-")</f>
        <v>0</v>
      </c>
      <c r="BB58" s="687">
        <f>'14. ГП Благовещенск (Ам ГПЗ)'!BY11-'14. ГП Благовещенск (Ам ГПЗ)'!BY19-'14. ГП Благовещенск (Ам ГПЗ)'!BY14-'14. ГП Благовещенск (Ам ГПЗ)'!BY27+'14. ГП Благовещенск (Ам ГПЗ)'!BY74+'14. ГП Благовещенск (Ам ГПЗ)'!BY19</f>
        <v>3877</v>
      </c>
      <c r="BC58" s="687">
        <f>'14. ГП Благовещенск (Ам ГПЗ)'!CA11-'14. ГП Благовещенск (Ам ГПЗ)'!CA19-'14. ГП Благовещенск (Ам ГПЗ)'!CA14-'14. ГП Благовещенск (Ам ГПЗ)'!CA27+'14. ГП Благовещенск (Ам ГПЗ)'!CA74+'14. ГП Благовещенск (Ам ГПЗ)'!CA19</f>
        <v>0</v>
      </c>
      <c r="BD58" s="687">
        <f>IFERROR(BC58-BB58,"-")</f>
        <v>-3877</v>
      </c>
      <c r="BE58" s="688">
        <f>IFERROR(BC58/BB58,"-")</f>
        <v>0</v>
      </c>
      <c r="BF58" s="687">
        <f>'14. ГП Благовещенск (Ам ГПЗ)'!CE11-'14. ГП Благовещенск (Ам ГПЗ)'!CE19-'14. ГП Благовещенск (Ам ГПЗ)'!CE14-'14. ГП Благовещенск (Ам ГПЗ)'!CE27+'14. ГП Благовещенск (Ам ГПЗ)'!CE74+'14. ГП Благовещенск (Ам ГПЗ)'!CE19</f>
        <v>2890.7000000000003</v>
      </c>
      <c r="BG58" s="687">
        <f>'14. ГП Благовещенск (Ам ГПЗ)'!CG11-'14. ГП Благовещенск (Ам ГПЗ)'!CG19-'14. ГП Благовещенск (Ам ГПЗ)'!CG14-'14. ГП Благовещенск (Ам ГПЗ)'!CG27+'14. ГП Благовещенск (Ам ГПЗ)'!CG74+'14. ГП Благовещенск (Ам ГПЗ)'!CG19</f>
        <v>0</v>
      </c>
      <c r="BH58" s="687">
        <f>IFERROR(BG58-BF58,"-")</f>
        <v>-2890.7000000000003</v>
      </c>
      <c r="BI58" s="688">
        <f>IFERROR(BG58/BF58,"-")</f>
        <v>0</v>
      </c>
      <c r="BJ58" s="687">
        <f>BN58+BR58+BV58</f>
        <v>11360.5</v>
      </c>
      <c r="BK58" s="687">
        <f>BO58+BS58+BW58</f>
        <v>0</v>
      </c>
      <c r="BL58" s="687">
        <f>IFERROR(BK58-BJ58,"-")</f>
        <v>-11360.5</v>
      </c>
      <c r="BM58" s="688">
        <f>IFERROR(BK58/BJ58,"-")</f>
        <v>0</v>
      </c>
      <c r="BN58" s="687">
        <f>'14. ГП Благовещенск (Ам ГПЗ)'!CQ11-'14. ГП Благовещенск (Ам ГПЗ)'!CQ19-'14. ГП Благовещенск (Ам ГПЗ)'!CQ14-'14. ГП Благовещенск (Ам ГПЗ)'!CQ27+'14. ГП Благовещенск (Ам ГПЗ)'!CQ74+'14. ГП Благовещенск (Ам ГПЗ)'!CQ19</f>
        <v>3808.2999999999997</v>
      </c>
      <c r="BO58" s="687">
        <f>'14. ГП Благовещенск (Ам ГПЗ)'!CS11-'14. ГП Благовещенск (Ам ГПЗ)'!CS19-'14. ГП Благовещенск (Ам ГПЗ)'!CS14-'14. ГП Благовещенск (Ам ГПЗ)'!CS27+'14. ГП Благовещенск (Ам ГПЗ)'!CS74+'14. ГП Благовещенск (Ам ГПЗ)'!CS19</f>
        <v>0</v>
      </c>
      <c r="BP58" s="687">
        <f>IFERROR(BO58-BN58,"-")</f>
        <v>-3808.2999999999997</v>
      </c>
      <c r="BQ58" s="688">
        <f>IFERROR(BO58/BN58,"-")</f>
        <v>0</v>
      </c>
      <c r="BR58" s="687">
        <f>'14. ГП Благовещенск (Ам ГПЗ)'!CW11-'14. ГП Благовещенск (Ам ГПЗ)'!CW19-'14. ГП Благовещенск (Ам ГПЗ)'!CW14-'14. ГП Благовещенск (Ам ГПЗ)'!CW27+'14. ГП Благовещенск (Ам ГПЗ)'!CW74+'14. ГП Благовещенск (Ам ГПЗ)'!CW19</f>
        <v>3701.2</v>
      </c>
      <c r="BS58" s="687">
        <f>'14. ГП Благовещенск (Ам ГПЗ)'!CY11-'14. ГП Благовещенск (Ам ГПЗ)'!CY19-'14. ГП Благовещенск (Ам ГПЗ)'!CY14-'14. ГП Благовещенск (Ам ГПЗ)'!CY27+'14. ГП Благовещенск (Ам ГПЗ)'!CY74+'14. ГП Благовещенск (Ам ГПЗ)'!CY19</f>
        <v>0</v>
      </c>
      <c r="BT58" s="687">
        <f>IFERROR(BS58-BR58,"-")</f>
        <v>-3701.2</v>
      </c>
      <c r="BU58" s="688">
        <f>IFERROR(BS58/BR58,"-")</f>
        <v>0</v>
      </c>
      <c r="BV58" s="687">
        <f>'14. ГП Благовещенск (Ам ГПЗ)'!DC11-'14. ГП Благовещенск (Ам ГПЗ)'!DC19-'14. ГП Благовещенск (Ам ГПЗ)'!DC14-'14. ГП Благовещенск (Ам ГПЗ)'!DC27+'14. ГП Благовещенск (Ам ГПЗ)'!DC74+'14. ГП Благовещенск (Ам ГПЗ)'!DC19</f>
        <v>3850.9999999999995</v>
      </c>
      <c r="BW58" s="687">
        <f>'14. ГП Благовещенск (Ам ГПЗ)'!DE11-'14. ГП Благовещенск (Ам ГПЗ)'!DE19-'14. ГП Благовещенск (Ам ГПЗ)'!DE14-'14. ГП Благовещенск (Ам ГПЗ)'!DE27+'14. ГП Благовещенск (Ам ГПЗ)'!DE74+'14. ГП Благовещенск (Ам ГПЗ)'!DE19</f>
        <v>0</v>
      </c>
      <c r="BX58" s="687">
        <f>IFERROR(BW58-BV58,"-")</f>
        <v>-3850.9999999999995</v>
      </c>
      <c r="BY58" s="688">
        <f>IFERROR(BW58/BV58,"-")</f>
        <v>0</v>
      </c>
    </row>
    <row r="59" spans="2:77" ht="20.100000000000001" customHeight="1">
      <c r="B59" s="413" t="s">
        <v>151</v>
      </c>
      <c r="C59" s="692" t="s">
        <v>113</v>
      </c>
      <c r="D59" s="528"/>
      <c r="E59" s="528"/>
      <c r="F59" s="529"/>
      <c r="G59" s="530"/>
      <c r="H59" s="530"/>
      <c r="I59" s="686"/>
      <c r="J59" s="681"/>
      <c r="K59" s="681"/>
      <c r="L59" s="681"/>
      <c r="M59" s="681"/>
      <c r="N59" s="681"/>
      <c r="O59" s="681"/>
      <c r="P59" s="681"/>
      <c r="Q59" s="681"/>
      <c r="R59" s="681"/>
      <c r="S59" s="681"/>
      <c r="T59" s="681"/>
      <c r="U59" s="681"/>
      <c r="V59" s="681"/>
      <c r="W59" s="681"/>
      <c r="X59" s="681"/>
      <c r="Y59" s="681"/>
      <c r="Z59" s="681"/>
      <c r="AA59" s="681"/>
      <c r="AB59" s="681"/>
      <c r="AC59" s="681"/>
      <c r="AD59" s="681"/>
      <c r="AE59" s="681"/>
      <c r="AF59" s="681"/>
      <c r="AG59" s="681"/>
      <c r="AH59" s="681"/>
      <c r="AI59" s="681"/>
      <c r="AJ59" s="681"/>
      <c r="AK59" s="681"/>
      <c r="AL59" s="681"/>
      <c r="AM59" s="681"/>
      <c r="AN59" s="681"/>
      <c r="AO59" s="681"/>
      <c r="AP59" s="681"/>
      <c r="AQ59" s="681"/>
      <c r="AR59" s="681"/>
      <c r="AS59" s="681"/>
      <c r="AT59" s="681"/>
      <c r="AU59" s="681"/>
      <c r="AV59" s="681"/>
      <c r="AW59" s="681"/>
      <c r="AX59" s="681"/>
      <c r="AY59" s="681"/>
      <c r="AZ59" s="681"/>
      <c r="BA59" s="681"/>
      <c r="BB59" s="681"/>
      <c r="BC59" s="681"/>
      <c r="BD59" s="681"/>
      <c r="BE59" s="681"/>
      <c r="BF59" s="681"/>
      <c r="BG59" s="681"/>
      <c r="BH59" s="681"/>
      <c r="BI59" s="681"/>
      <c r="BJ59" s="681"/>
      <c r="BK59" s="681"/>
      <c r="BL59" s="681"/>
      <c r="BM59" s="681"/>
      <c r="BN59" s="681"/>
      <c r="BO59" s="681"/>
      <c r="BP59" s="681"/>
      <c r="BQ59" s="681"/>
      <c r="BR59" s="681"/>
      <c r="BS59" s="681"/>
      <c r="BT59" s="681"/>
      <c r="BU59" s="681"/>
      <c r="BV59" s="681"/>
      <c r="BW59" s="681"/>
      <c r="BX59" s="681"/>
      <c r="BY59" s="681"/>
    </row>
    <row r="60" spans="2:77" ht="20.100000000000001" customHeight="1">
      <c r="C60" s="689" t="s">
        <v>107</v>
      </c>
      <c r="D60" s="528"/>
      <c r="E60" s="528"/>
      <c r="F60" s="529"/>
      <c r="G60" s="530" t="s">
        <v>152</v>
      </c>
      <c r="H60" s="530"/>
      <c r="I60" s="686" t="s">
        <v>98</v>
      </c>
      <c r="J60" s="687">
        <f>N60+AD60+AT60+BJ60</f>
        <v>41614.699999999997</v>
      </c>
      <c r="K60" s="687">
        <f>O60+AE60+AU60+BK60</f>
        <v>0</v>
      </c>
      <c r="L60" s="687">
        <f>IFERROR(K60-J60,"-")</f>
        <v>-41614.699999999997</v>
      </c>
      <c r="M60" s="688">
        <f>IFERROR(K60/J60,"-")</f>
        <v>0</v>
      </c>
      <c r="N60" s="687">
        <f>R60+V60+Z60</f>
        <v>10203</v>
      </c>
      <c r="O60" s="687">
        <f>S60+W60+AA60</f>
        <v>0</v>
      </c>
      <c r="P60" s="687">
        <f>IFERROR(O60-N60,"-")</f>
        <v>-10203</v>
      </c>
      <c r="Q60" s="688">
        <f>IFERROR(O60/N60,"-")</f>
        <v>0</v>
      </c>
      <c r="R60" s="687">
        <f>'14. ГП Благовещенск (Ам ГПЗ)'!W11-'14. ГП Благовещенск (Ам ГПЗ)'!W19-'14. ГП Благовещенск (Ам ГПЗ)'!W14-'14. ГП Благовещенск (Ам ГПЗ)'!W27</f>
        <v>3678.6</v>
      </c>
      <c r="S60" s="687">
        <f>'14. ГП Благовещенск (Ам ГПЗ)'!Y11-'14. ГП Благовещенск (Ам ГПЗ)'!Y19-'14. ГП Благовещенск (Ам ГПЗ)'!Y14-'14. ГП Благовещенск (Ам ГПЗ)'!Y27</f>
        <v>0</v>
      </c>
      <c r="T60" s="687">
        <f>IFERROR(S60-R60,"-")</f>
        <v>-3678.6</v>
      </c>
      <c r="U60" s="688">
        <f>IFERROR(S60/R60,"-")</f>
        <v>0</v>
      </c>
      <c r="V60" s="687">
        <f>'14. ГП Благовещенск (Ам ГПЗ)'!AC11-'14. ГП Благовещенск (Ам ГПЗ)'!AC19-'14. ГП Благовещенск (Ам ГПЗ)'!AC14-'14. ГП Благовещенск (Ам ГПЗ)'!AC27</f>
        <v>3322.3</v>
      </c>
      <c r="W60" s="687">
        <f>'14. ГП Благовещенск (Ам ГПЗ)'!AE11-'14. ГП Благовещенск (Ам ГПЗ)'!AE19-'14. ГП Благовещенск (Ам ГПЗ)'!AE14-'14. ГП Благовещенск (Ам ГПЗ)'!AE27</f>
        <v>0</v>
      </c>
      <c r="X60" s="687">
        <f>IFERROR(W60-V60,"-")</f>
        <v>-3322.3</v>
      </c>
      <c r="Y60" s="688">
        <f>IFERROR(W60/V60,"-")</f>
        <v>0</v>
      </c>
      <c r="Z60" s="687">
        <f>'14. ГП Благовещенск (Ам ГПЗ)'!AI11-'14. ГП Благовещенск (Ам ГПЗ)'!AI19-'14. ГП Благовещенск (Ам ГПЗ)'!AI14-'14. ГП Благовещенск (Ам ГПЗ)'!AI27</f>
        <v>3202.1</v>
      </c>
      <c r="AA60" s="687">
        <f>'14. ГП Благовещенск (Ам ГПЗ)'!AK11-'14. ГП Благовещенск (Ам ГПЗ)'!AK19-'14. ГП Благовещенск (Ам ГПЗ)'!AK14-'14. ГП Благовещенск (Ам ГПЗ)'!AK27</f>
        <v>0</v>
      </c>
      <c r="AB60" s="687">
        <f>IFERROR(AA60-Z60,"-")</f>
        <v>-3202.1</v>
      </c>
      <c r="AC60" s="688">
        <f>IFERROR(AA60/Z60,"-")</f>
        <v>0</v>
      </c>
      <c r="AD60" s="687">
        <f>AH60+AL60+AP60</f>
        <v>9933.4000000000015</v>
      </c>
      <c r="AE60" s="687">
        <f>AI60+AM60+AQ60</f>
        <v>0</v>
      </c>
      <c r="AF60" s="687">
        <f>IFERROR(AE60-AD60,"-")</f>
        <v>-9933.4000000000015</v>
      </c>
      <c r="AG60" s="688">
        <f>IFERROR(AE60/AD60,"-")</f>
        <v>0</v>
      </c>
      <c r="AH60" s="687">
        <f>'14. ГП Благовещенск (Ам ГПЗ)'!AU11-'14. ГП Благовещенск (Ам ГПЗ)'!AU19-'14. ГП Благовещенск (Ам ГПЗ)'!AU14-'14. ГП Благовещенск (Ам ГПЗ)'!AU27</f>
        <v>2941.4</v>
      </c>
      <c r="AI60" s="687">
        <f>'14. ГП Благовещенск (Ам ГПЗ)'!AW11-'14. ГП Благовещенск (Ам ГПЗ)'!AW19-'14. ГП Благовещенск (Ам ГПЗ)'!AW14-'14. ГП Благовещенск (Ам ГПЗ)'!AW27</f>
        <v>0</v>
      </c>
      <c r="AJ60" s="687">
        <f>IFERROR(AI60-AH60,"-")</f>
        <v>-2941.4</v>
      </c>
      <c r="AK60" s="688">
        <f>IFERROR(AI60/AH60,"-")</f>
        <v>0</v>
      </c>
      <c r="AL60" s="687">
        <f>'14. ГП Благовещенск (Ам ГПЗ)'!BA11-'14. ГП Благовещенск (Ам ГПЗ)'!BA19-'14. ГП Благовещенск (Ам ГПЗ)'!BA14-'14. ГП Благовещенск (Ам ГПЗ)'!BA27</f>
        <v>3585.4</v>
      </c>
      <c r="AM60" s="687">
        <f>'14. ГП Благовещенск (Ам ГПЗ)'!BC11-'14. ГП Благовещенск (Ам ГПЗ)'!BC19-'14. ГП Благовещенск (Ам ГПЗ)'!BC14-'14. ГП Благовещенск (Ам ГПЗ)'!BC27</f>
        <v>0</v>
      </c>
      <c r="AN60" s="687">
        <f>IFERROR(AM60-AL60,"-")</f>
        <v>-3585.4</v>
      </c>
      <c r="AO60" s="688">
        <f>IFERROR(AM60/AL60,"-")</f>
        <v>0</v>
      </c>
      <c r="AP60" s="687">
        <f>'14. ГП Благовещенск (Ам ГПЗ)'!BG11-'14. ГП Благовещенск (Ам ГПЗ)'!BG19-'14. ГП Благовещенск (Ам ГПЗ)'!BG14-'14. ГП Благовещенск (Ам ГПЗ)'!BG27</f>
        <v>3406.6000000000004</v>
      </c>
      <c r="AQ60" s="687">
        <f>'14. ГП Благовещенск (Ам ГПЗ)'!BI11-'14. ГП Благовещенск (Ам ГПЗ)'!BI19-'14. ГП Благовещенск (Ам ГПЗ)'!BI14-'14. ГП Благовещенск (Ам ГПЗ)'!BI27</f>
        <v>0</v>
      </c>
      <c r="AR60" s="687">
        <f>IFERROR(AQ60-AP60,"-")</f>
        <v>-3406.6000000000004</v>
      </c>
      <c r="AS60" s="688">
        <f>IFERROR(AQ60/AP60,"-")</f>
        <v>0</v>
      </c>
      <c r="AT60" s="687">
        <f>AX60+BB60+BF60</f>
        <v>10374.200000000001</v>
      </c>
      <c r="AU60" s="687">
        <f>AY60+BC60+BG60</f>
        <v>0</v>
      </c>
      <c r="AV60" s="687">
        <f>IFERROR(AU60-AT60,"-")</f>
        <v>-10374.200000000001</v>
      </c>
      <c r="AW60" s="688">
        <f>IFERROR(AU60/AT60,"-")</f>
        <v>0</v>
      </c>
      <c r="AX60" s="687">
        <f>'14. ГП Благовещенск (Ам ГПЗ)'!BS11-'14. ГП Благовещенск (Ам ГПЗ)'!BS19-'14. ГП Благовещенск (Ам ГПЗ)'!BS14-'14. ГП Благовещенск (Ам ГПЗ)'!BS27</f>
        <v>3729.5999999999995</v>
      </c>
      <c r="AY60" s="687">
        <f>'14. ГП Благовещенск (Ам ГПЗ)'!BU11-'14. ГП Благовещенск (Ам ГПЗ)'!BU19-'14. ГП Благовещенск (Ам ГПЗ)'!BU14-'14. ГП Благовещенск (Ам ГПЗ)'!BU27</f>
        <v>0</v>
      </c>
      <c r="AZ60" s="687">
        <f>IFERROR(AY60-AX60,"-")</f>
        <v>-3729.5999999999995</v>
      </c>
      <c r="BA60" s="688">
        <f>IFERROR(AY60/AX60,"-")</f>
        <v>0</v>
      </c>
      <c r="BB60" s="687">
        <f>'14. ГП Благовещенск (Ам ГПЗ)'!BY11-'14. ГП Благовещенск (Ам ГПЗ)'!BY19-'14. ГП Благовещенск (Ам ГПЗ)'!BY14-'14. ГП Благовещенск (Ам ГПЗ)'!BY27</f>
        <v>3807.7999999999997</v>
      </c>
      <c r="BC60" s="687">
        <f>'14. ГП Благовещенск (Ам ГПЗ)'!CA11-'14. ГП Благовещенск (Ам ГПЗ)'!CA19-'14. ГП Благовещенск (Ам ГПЗ)'!CA14-'14. ГП Благовещенск (Ам ГПЗ)'!CA27</f>
        <v>0</v>
      </c>
      <c r="BD60" s="687">
        <f>IFERROR(BC60-BB60,"-")</f>
        <v>-3807.7999999999997</v>
      </c>
      <c r="BE60" s="688">
        <f>IFERROR(BC60/BB60,"-")</f>
        <v>0</v>
      </c>
      <c r="BF60" s="687">
        <f>'14. ГП Благовещенск (Ам ГПЗ)'!CE11-'14. ГП Благовещенск (Ам ГПЗ)'!CE19-'14. ГП Благовещенск (Ам ГПЗ)'!CE14-'14. ГП Благовещенск (Ам ГПЗ)'!CE27</f>
        <v>2836.8</v>
      </c>
      <c r="BG60" s="687">
        <f>'14. ГП Благовещенск (Ам ГПЗ)'!CG11-'14. ГП Благовещенск (Ам ГПЗ)'!CG19-'14. ГП Благовещенск (Ам ГПЗ)'!CG14-'14. ГП Благовещенск (Ам ГПЗ)'!CG27</f>
        <v>0</v>
      </c>
      <c r="BH60" s="687">
        <f>IFERROR(BG60-BF60,"-")</f>
        <v>-2836.8</v>
      </c>
      <c r="BI60" s="688">
        <f>IFERROR(BG60/BF60,"-")</f>
        <v>0</v>
      </c>
      <c r="BJ60" s="687">
        <f>BN60+BR60+BV60</f>
        <v>11104.099999999999</v>
      </c>
      <c r="BK60" s="687">
        <f>BO60+BS60+BW60</f>
        <v>0</v>
      </c>
      <c r="BL60" s="687">
        <f>IFERROR(BK60-BJ60,"-")</f>
        <v>-11104.099999999999</v>
      </c>
      <c r="BM60" s="688">
        <f>IFERROR(BK60/BJ60,"-")</f>
        <v>0</v>
      </c>
      <c r="BN60" s="687">
        <f>'14. ГП Благовещенск (Ам ГПЗ)'!CQ11-'14. ГП Благовещенск (Ам ГПЗ)'!CQ19-'14. ГП Благовещенск (Ам ГПЗ)'!CQ14-'14. ГП Благовещенск (Ам ГПЗ)'!CQ27</f>
        <v>3725.3999999999996</v>
      </c>
      <c r="BO60" s="687">
        <f>'14. ГП Благовещенск (Ам ГПЗ)'!CS11-'14. ГП Благовещенск (Ам ГПЗ)'!CS19-'14. ГП Благовещенск (Ам ГПЗ)'!CS14-'14. ГП Благовещенск (Ам ГПЗ)'!CS27</f>
        <v>0</v>
      </c>
      <c r="BP60" s="687">
        <f>IFERROR(BO60-BN60,"-")</f>
        <v>-3725.3999999999996</v>
      </c>
      <c r="BQ60" s="688">
        <f>IFERROR(BO60/BN60,"-")</f>
        <v>0</v>
      </c>
      <c r="BR60" s="687">
        <f>'14. ГП Благовещенск (Ам ГПЗ)'!CW11-'14. ГП Благовещенск (Ам ГПЗ)'!CW19-'14. ГП Благовещенск (Ам ГПЗ)'!CW14-'14. ГП Благовещенск (Ам ГПЗ)'!CW27</f>
        <v>3617.1</v>
      </c>
      <c r="BS60" s="687">
        <f>'14. ГП Благовещенск (Ам ГПЗ)'!CY11-'14. ГП Благовещенск (Ам ГПЗ)'!CY19-'14. ГП Благовещенск (Ам ГПЗ)'!CY14-'14. ГП Благовещенск (Ам ГПЗ)'!CY27</f>
        <v>0</v>
      </c>
      <c r="BT60" s="687">
        <f>IFERROR(BS60-BR60,"-")</f>
        <v>-3617.1</v>
      </c>
      <c r="BU60" s="688">
        <f>IFERROR(BS60/BR60,"-")</f>
        <v>0</v>
      </c>
      <c r="BV60" s="687">
        <f>'14. ГП Благовещенск (Ам ГПЗ)'!DC11-'14. ГП Благовещенск (Ам ГПЗ)'!DC19-'14. ГП Благовещенск (Ам ГПЗ)'!DC14-'14. ГП Благовещенск (Ам ГПЗ)'!DC27</f>
        <v>3761.5999999999995</v>
      </c>
      <c r="BW60" s="687">
        <f>'14. ГП Благовещенск (Ам ГПЗ)'!DE11-'14. ГП Благовещенск (Ам ГПЗ)'!DE19-'14. ГП Благовещенск (Ам ГПЗ)'!DE14-'14. ГП Благовещенск (Ам ГПЗ)'!DE27</f>
        <v>0</v>
      </c>
      <c r="BX60" s="687">
        <f>IFERROR(BW60-BV60,"-")</f>
        <v>-3761.5999999999995</v>
      </c>
      <c r="BY60" s="688">
        <f>IFERROR(BW60/BV60,"-")</f>
        <v>0</v>
      </c>
    </row>
    <row r="61" spans="2:77" ht="20.100000000000001" customHeight="1">
      <c r="C61" s="690" t="s">
        <v>109</v>
      </c>
      <c r="D61" s="528"/>
      <c r="E61" s="528"/>
      <c r="F61" s="529"/>
      <c r="G61" s="530" t="s">
        <v>152</v>
      </c>
      <c r="H61" s="530"/>
      <c r="I61" s="691" t="s">
        <v>98</v>
      </c>
      <c r="J61" s="687">
        <f>N61+AD61+AT61+BJ61</f>
        <v>41614.699999999997</v>
      </c>
      <c r="K61" s="687">
        <f>O61+AE61+AU61+BK61</f>
        <v>0</v>
      </c>
      <c r="L61" s="687">
        <f>IFERROR(K61-J61,"-")</f>
        <v>-41614.699999999997</v>
      </c>
      <c r="M61" s="688">
        <f>IFERROR(K61/J61,"-")</f>
        <v>0</v>
      </c>
      <c r="N61" s="687">
        <f>R61+V61+Z61</f>
        <v>10203</v>
      </c>
      <c r="O61" s="687">
        <f>S61+W61+AA61</f>
        <v>0</v>
      </c>
      <c r="P61" s="687">
        <f>IFERROR(O61-N61,"-")</f>
        <v>-10203</v>
      </c>
      <c r="Q61" s="688">
        <f>IFERROR(O61/N61,"-")</f>
        <v>0</v>
      </c>
      <c r="R61" s="687">
        <f>'14. ГП Благовещенск (Ам ГПЗ)'!W11-'14. ГП Благовещенск (Ам ГПЗ)'!W19-'14. ГП Благовещенск (Ам ГПЗ)'!W14-'14. ГП Благовещенск (Ам ГПЗ)'!W27</f>
        <v>3678.6</v>
      </c>
      <c r="S61" s="687">
        <f>'14. ГП Благовещенск (Ам ГПЗ)'!Y11-'14. ГП Благовещенск (Ам ГПЗ)'!Y19-'14. ГП Благовещенск (Ам ГПЗ)'!Y14-'14. ГП Благовещенск (Ам ГПЗ)'!Y27</f>
        <v>0</v>
      </c>
      <c r="T61" s="687">
        <f>IFERROR(S61-R61,"-")</f>
        <v>-3678.6</v>
      </c>
      <c r="U61" s="688">
        <f>IFERROR(S61/R61,"-")</f>
        <v>0</v>
      </c>
      <c r="V61" s="687">
        <f>'14. ГП Благовещенск (Ам ГПЗ)'!AC11-'14. ГП Благовещенск (Ам ГПЗ)'!AC19-'14. ГП Благовещенск (Ам ГПЗ)'!AC14-'14. ГП Благовещенск (Ам ГПЗ)'!AC27</f>
        <v>3322.3</v>
      </c>
      <c r="W61" s="687">
        <f>'14. ГП Благовещенск (Ам ГПЗ)'!AE11-'14. ГП Благовещенск (Ам ГПЗ)'!AE19-'14. ГП Благовещенск (Ам ГПЗ)'!AE14-'14. ГП Благовещенск (Ам ГПЗ)'!AE27</f>
        <v>0</v>
      </c>
      <c r="X61" s="687">
        <f>IFERROR(W61-V61,"-")</f>
        <v>-3322.3</v>
      </c>
      <c r="Y61" s="688">
        <f>IFERROR(W61/V61,"-")</f>
        <v>0</v>
      </c>
      <c r="Z61" s="687">
        <f>'14. ГП Благовещенск (Ам ГПЗ)'!AI11-'14. ГП Благовещенск (Ам ГПЗ)'!AI19-'14. ГП Благовещенск (Ам ГПЗ)'!AI14-'14. ГП Благовещенск (Ам ГПЗ)'!AI27</f>
        <v>3202.1</v>
      </c>
      <c r="AA61" s="687">
        <f>'14. ГП Благовещенск (Ам ГПЗ)'!AK11-'14. ГП Благовещенск (Ам ГПЗ)'!AK19-'14. ГП Благовещенск (Ам ГПЗ)'!AK14-'14. ГП Благовещенск (Ам ГПЗ)'!AK27</f>
        <v>0</v>
      </c>
      <c r="AB61" s="687">
        <f>IFERROR(AA61-Z61,"-")</f>
        <v>-3202.1</v>
      </c>
      <c r="AC61" s="688">
        <f>IFERROR(AA61/Z61,"-")</f>
        <v>0</v>
      </c>
      <c r="AD61" s="687">
        <f>AH61+AL61+AP61</f>
        <v>9933.4000000000015</v>
      </c>
      <c r="AE61" s="687">
        <f>AI61+AM61+AQ61</f>
        <v>0</v>
      </c>
      <c r="AF61" s="687">
        <f>IFERROR(AE61-AD61,"-")</f>
        <v>-9933.4000000000015</v>
      </c>
      <c r="AG61" s="688">
        <f>IFERROR(AE61/AD61,"-")</f>
        <v>0</v>
      </c>
      <c r="AH61" s="687">
        <f>'14. ГП Благовещенск (Ам ГПЗ)'!AU11-'14. ГП Благовещенск (Ам ГПЗ)'!AU19-'14. ГП Благовещенск (Ам ГПЗ)'!AU14-'14. ГП Благовещенск (Ам ГПЗ)'!AU27</f>
        <v>2941.4</v>
      </c>
      <c r="AI61" s="687">
        <f>'14. ГП Благовещенск (Ам ГПЗ)'!AW11-'14. ГП Благовещенск (Ам ГПЗ)'!AW19-'14. ГП Благовещенск (Ам ГПЗ)'!AW14-'14. ГП Благовещенск (Ам ГПЗ)'!AW27</f>
        <v>0</v>
      </c>
      <c r="AJ61" s="687">
        <f>IFERROR(AI61-AH61,"-")</f>
        <v>-2941.4</v>
      </c>
      <c r="AK61" s="688">
        <f>IFERROR(AI61/AH61,"-")</f>
        <v>0</v>
      </c>
      <c r="AL61" s="687">
        <f>'14. ГП Благовещенск (Ам ГПЗ)'!BA11-'14. ГП Благовещенск (Ам ГПЗ)'!BA19-'14. ГП Благовещенск (Ам ГПЗ)'!BA14-'14. ГП Благовещенск (Ам ГПЗ)'!BA27</f>
        <v>3585.4</v>
      </c>
      <c r="AM61" s="687">
        <f>'14. ГП Благовещенск (Ам ГПЗ)'!BC11-'14. ГП Благовещенск (Ам ГПЗ)'!BC19-'14. ГП Благовещенск (Ам ГПЗ)'!BC14-'14. ГП Благовещенск (Ам ГПЗ)'!BC27</f>
        <v>0</v>
      </c>
      <c r="AN61" s="687">
        <f>IFERROR(AM61-AL61,"-")</f>
        <v>-3585.4</v>
      </c>
      <c r="AO61" s="688">
        <f>IFERROR(AM61/AL61,"-")</f>
        <v>0</v>
      </c>
      <c r="AP61" s="687">
        <f>'14. ГП Благовещенск (Ам ГПЗ)'!BG11-'14. ГП Благовещенск (Ам ГПЗ)'!BG19-'14. ГП Благовещенск (Ам ГПЗ)'!BG14-'14. ГП Благовещенск (Ам ГПЗ)'!BG27</f>
        <v>3406.6000000000004</v>
      </c>
      <c r="AQ61" s="687">
        <f>'14. ГП Благовещенск (Ам ГПЗ)'!BI11-'14. ГП Благовещенск (Ам ГПЗ)'!BI19-'14. ГП Благовещенск (Ам ГПЗ)'!BI14-'14. ГП Благовещенск (Ам ГПЗ)'!BI27</f>
        <v>0</v>
      </c>
      <c r="AR61" s="687">
        <f>IFERROR(AQ61-AP61,"-")</f>
        <v>-3406.6000000000004</v>
      </c>
      <c r="AS61" s="688">
        <f>IFERROR(AQ61/AP61,"-")</f>
        <v>0</v>
      </c>
      <c r="AT61" s="687">
        <f>AX61+BB61+BF61</f>
        <v>10374.200000000001</v>
      </c>
      <c r="AU61" s="687">
        <f>AY61+BC61+BG61</f>
        <v>0</v>
      </c>
      <c r="AV61" s="687">
        <f>IFERROR(AU61-AT61,"-")</f>
        <v>-10374.200000000001</v>
      </c>
      <c r="AW61" s="688">
        <f>IFERROR(AU61/AT61,"-")</f>
        <v>0</v>
      </c>
      <c r="AX61" s="687">
        <f>'14. ГП Благовещенск (Ам ГПЗ)'!BS11-'14. ГП Благовещенск (Ам ГПЗ)'!BS19-'14. ГП Благовещенск (Ам ГПЗ)'!BS14-'14. ГП Благовещенск (Ам ГПЗ)'!BS27</f>
        <v>3729.5999999999995</v>
      </c>
      <c r="AY61" s="687">
        <f>'14. ГП Благовещенск (Ам ГПЗ)'!BU11-'14. ГП Благовещенск (Ам ГПЗ)'!BU19-'14. ГП Благовещенск (Ам ГПЗ)'!BU14-'14. ГП Благовещенск (Ам ГПЗ)'!BU27</f>
        <v>0</v>
      </c>
      <c r="AZ61" s="687">
        <f>IFERROR(AY61-AX61,"-")</f>
        <v>-3729.5999999999995</v>
      </c>
      <c r="BA61" s="688">
        <f>IFERROR(AY61/AX61,"-")</f>
        <v>0</v>
      </c>
      <c r="BB61" s="687">
        <f>'14. ГП Благовещенск (Ам ГПЗ)'!BY11-'14. ГП Благовещенск (Ам ГПЗ)'!BY19-'14. ГП Благовещенск (Ам ГПЗ)'!BY14-'14. ГП Благовещенск (Ам ГПЗ)'!BY27</f>
        <v>3807.7999999999997</v>
      </c>
      <c r="BC61" s="687">
        <f>'14. ГП Благовещенск (Ам ГПЗ)'!CA11-'14. ГП Благовещенск (Ам ГПЗ)'!CA19-'14. ГП Благовещенск (Ам ГПЗ)'!CA14-'14. ГП Благовещенск (Ам ГПЗ)'!CA27</f>
        <v>0</v>
      </c>
      <c r="BD61" s="687">
        <f>IFERROR(BC61-BB61,"-")</f>
        <v>-3807.7999999999997</v>
      </c>
      <c r="BE61" s="688">
        <f>IFERROR(BC61/BB61,"-")</f>
        <v>0</v>
      </c>
      <c r="BF61" s="687">
        <f>'14. ГП Благовещенск (Ам ГПЗ)'!CE11-'14. ГП Благовещенск (Ам ГПЗ)'!CE19-'14. ГП Благовещенск (Ам ГПЗ)'!CE14-'14. ГП Благовещенск (Ам ГПЗ)'!CE27</f>
        <v>2836.8</v>
      </c>
      <c r="BG61" s="687">
        <f>'14. ГП Благовещенск (Ам ГПЗ)'!CG11-'14. ГП Благовещенск (Ам ГПЗ)'!CG19-'14. ГП Благовещенск (Ам ГПЗ)'!CG14-'14. ГП Благовещенск (Ам ГПЗ)'!CG27</f>
        <v>0</v>
      </c>
      <c r="BH61" s="687">
        <f>IFERROR(BG61-BF61,"-")</f>
        <v>-2836.8</v>
      </c>
      <c r="BI61" s="688">
        <f>IFERROR(BG61/BF61,"-")</f>
        <v>0</v>
      </c>
      <c r="BJ61" s="687">
        <f>BN61+BR61+BV61</f>
        <v>11104.099999999999</v>
      </c>
      <c r="BK61" s="687">
        <f>BO61+BS61+BW61</f>
        <v>0</v>
      </c>
      <c r="BL61" s="687">
        <f>IFERROR(BK61-BJ61,"-")</f>
        <v>-11104.099999999999</v>
      </c>
      <c r="BM61" s="688">
        <f>IFERROR(BK61/BJ61,"-")</f>
        <v>0</v>
      </c>
      <c r="BN61" s="687">
        <f>'14. ГП Благовещенск (Ам ГПЗ)'!CQ11-'14. ГП Благовещенск (Ам ГПЗ)'!CQ19-'14. ГП Благовещенск (Ам ГПЗ)'!CQ14-'14. ГП Благовещенск (Ам ГПЗ)'!CQ27</f>
        <v>3725.3999999999996</v>
      </c>
      <c r="BO61" s="687">
        <f>'14. ГП Благовещенск (Ам ГПЗ)'!CS11-'14. ГП Благовещенск (Ам ГПЗ)'!CS19-'14. ГП Благовещенск (Ам ГПЗ)'!CS14-'14. ГП Благовещенск (Ам ГПЗ)'!CS27</f>
        <v>0</v>
      </c>
      <c r="BP61" s="687">
        <f>IFERROR(BO61-BN61,"-")</f>
        <v>-3725.3999999999996</v>
      </c>
      <c r="BQ61" s="688">
        <f>IFERROR(BO61/BN61,"-")</f>
        <v>0</v>
      </c>
      <c r="BR61" s="687">
        <f>'14. ГП Благовещенск (Ам ГПЗ)'!CW11-'14. ГП Благовещенск (Ам ГПЗ)'!CW19-'14. ГП Благовещенск (Ам ГПЗ)'!CW14-'14. ГП Благовещенск (Ам ГПЗ)'!CW27</f>
        <v>3617.1</v>
      </c>
      <c r="BS61" s="687">
        <f>'14. ГП Благовещенск (Ам ГПЗ)'!CY11-'14. ГП Благовещенск (Ам ГПЗ)'!CY19-'14. ГП Благовещенск (Ам ГПЗ)'!CY14-'14. ГП Благовещенск (Ам ГПЗ)'!CY27</f>
        <v>0</v>
      </c>
      <c r="BT61" s="687">
        <f>IFERROR(BS61-BR61,"-")</f>
        <v>-3617.1</v>
      </c>
      <c r="BU61" s="688">
        <f>IFERROR(BS61/BR61,"-")</f>
        <v>0</v>
      </c>
      <c r="BV61" s="687">
        <f>'14. ГП Благовещенск (Ам ГПЗ)'!DC11-'14. ГП Благовещенск (Ам ГПЗ)'!DC19-'14. ГП Благовещенск (Ам ГПЗ)'!DC14-'14. ГП Благовещенск (Ам ГПЗ)'!DC27</f>
        <v>3761.5999999999995</v>
      </c>
      <c r="BW61" s="687">
        <f>'14. ГП Благовещенск (Ам ГПЗ)'!DE11-'14. ГП Благовещенск (Ам ГПЗ)'!DE19-'14. ГП Благовещенск (Ам ГПЗ)'!DE14-'14. ГП Благовещенск (Ам ГПЗ)'!DE27</f>
        <v>0</v>
      </c>
      <c r="BX61" s="687">
        <f>IFERROR(BW61-BV61,"-")</f>
        <v>-3761.5999999999995</v>
      </c>
      <c r="BY61" s="688">
        <f>IFERROR(BW61/BV61,"-")</f>
        <v>0</v>
      </c>
    </row>
    <row r="62" spans="2:77" ht="20.100000000000001" customHeight="1">
      <c r="B62" s="413" t="s">
        <v>153</v>
      </c>
      <c r="C62" s="692" t="s">
        <v>123</v>
      </c>
      <c r="D62" s="528"/>
      <c r="E62" s="528"/>
      <c r="F62" s="529"/>
      <c r="G62" s="530"/>
      <c r="H62" s="530"/>
      <c r="I62" s="686"/>
      <c r="J62" s="681"/>
      <c r="K62" s="681"/>
      <c r="L62" s="681"/>
      <c r="M62" s="681"/>
      <c r="N62" s="681"/>
      <c r="O62" s="681"/>
      <c r="P62" s="681"/>
      <c r="Q62" s="681"/>
      <c r="R62" s="681"/>
      <c r="S62" s="681"/>
      <c r="T62" s="681"/>
      <c r="U62" s="681"/>
      <c r="V62" s="681"/>
      <c r="W62" s="681"/>
      <c r="X62" s="681"/>
      <c r="Y62" s="681"/>
      <c r="Z62" s="681"/>
      <c r="AA62" s="681"/>
      <c r="AB62" s="681"/>
      <c r="AC62" s="681"/>
      <c r="AD62" s="681"/>
      <c r="AE62" s="681"/>
      <c r="AF62" s="681"/>
      <c r="AG62" s="681"/>
      <c r="AH62" s="681"/>
      <c r="AI62" s="681"/>
      <c r="AJ62" s="681"/>
      <c r="AK62" s="681"/>
      <c r="AL62" s="681"/>
      <c r="AM62" s="681"/>
      <c r="AN62" s="681"/>
      <c r="AO62" s="681"/>
      <c r="AP62" s="681"/>
      <c r="AQ62" s="681"/>
      <c r="AR62" s="681"/>
      <c r="AS62" s="681"/>
      <c r="AT62" s="681"/>
      <c r="AU62" s="681"/>
      <c r="AV62" s="681"/>
      <c r="AW62" s="681"/>
      <c r="AX62" s="681"/>
      <c r="AY62" s="681"/>
      <c r="AZ62" s="681"/>
      <c r="BA62" s="681"/>
      <c r="BB62" s="681"/>
      <c r="BC62" s="681"/>
      <c r="BD62" s="681"/>
      <c r="BE62" s="681"/>
      <c r="BF62" s="681"/>
      <c r="BG62" s="681"/>
      <c r="BH62" s="681"/>
      <c r="BI62" s="681"/>
      <c r="BJ62" s="681"/>
      <c r="BK62" s="681"/>
      <c r="BL62" s="681"/>
      <c r="BM62" s="681"/>
      <c r="BN62" s="681"/>
      <c r="BO62" s="681"/>
      <c r="BP62" s="681"/>
      <c r="BQ62" s="681"/>
      <c r="BR62" s="681"/>
      <c r="BS62" s="681"/>
      <c r="BT62" s="681"/>
      <c r="BU62" s="681"/>
      <c r="BV62" s="681"/>
      <c r="BW62" s="681"/>
      <c r="BX62" s="681"/>
      <c r="BY62" s="681"/>
    </row>
    <row r="63" spans="2:77" ht="20.100000000000001" customHeight="1">
      <c r="C63" s="689" t="s">
        <v>107</v>
      </c>
      <c r="D63" s="528"/>
      <c r="E63" s="528"/>
      <c r="F63" s="529"/>
      <c r="G63" s="530" t="s">
        <v>154</v>
      </c>
      <c r="H63" s="530"/>
      <c r="I63" s="686" t="s">
        <v>98</v>
      </c>
      <c r="J63" s="687">
        <f>N63+AD63+AT63+BJ63</f>
        <v>1210.1999999999998</v>
      </c>
      <c r="K63" s="687">
        <f>O63+AE63+AU63+BK63</f>
        <v>0</v>
      </c>
      <c r="L63" s="687">
        <f>IFERROR(K63-J63,"-")</f>
        <v>-1210.1999999999998</v>
      </c>
      <c r="M63" s="688">
        <f>IFERROR(K63/J63,"-")</f>
        <v>0</v>
      </c>
      <c r="N63" s="687">
        <f>R63+V63+Z63</f>
        <v>405.99999999999994</v>
      </c>
      <c r="O63" s="687">
        <f>S63+W63+AA63</f>
        <v>0</v>
      </c>
      <c r="P63" s="687">
        <f>IFERROR(O63-N63,"-")</f>
        <v>-405.99999999999994</v>
      </c>
      <c r="Q63" s="688">
        <f>IFERROR(O63/N63,"-")</f>
        <v>0</v>
      </c>
      <c r="R63" s="687">
        <f>'14. ГП Благовещенск (Ам ГПЗ)'!W74+'14. ГП Благовещенск (Ам ГПЗ)'!W19</f>
        <v>146.19999999999999</v>
      </c>
      <c r="S63" s="687">
        <f>'14. ГП Благовещенск (Ам ГПЗ)'!Y74+'14. ГП Благовещенск (Ам ГПЗ)'!Y19</f>
        <v>0</v>
      </c>
      <c r="T63" s="687">
        <f>IFERROR(S63-R63,"-")</f>
        <v>-146.19999999999999</v>
      </c>
      <c r="U63" s="688">
        <f>IFERROR(S63/R63,"-")</f>
        <v>0</v>
      </c>
      <c r="V63" s="687">
        <f>'14. ГП Благовещенск (Ам ГПЗ)'!AC74+'14. ГП Благовещенск (Ам ГПЗ)'!AC19</f>
        <v>132.1</v>
      </c>
      <c r="W63" s="687">
        <f>'14. ГП Благовещенск (Ам ГПЗ)'!AE74+'14. ГП Благовещенск (Ам ГПЗ)'!AE19</f>
        <v>0</v>
      </c>
      <c r="X63" s="687">
        <f>IFERROR(W63-V63,"-")</f>
        <v>-132.1</v>
      </c>
      <c r="Y63" s="688">
        <f>IFERROR(W63/V63,"-")</f>
        <v>0</v>
      </c>
      <c r="Z63" s="687">
        <f>'14. ГП Благовещенск (Ам ГПЗ)'!AI74+'14. ГП Благовещенск (Ам ГПЗ)'!AI19</f>
        <v>127.69999999999999</v>
      </c>
      <c r="AA63" s="687">
        <f>'14. ГП Благовещенск (Ам ГПЗ)'!AK74+'14. ГП Благовещенск (Ам ГПЗ)'!AK19</f>
        <v>0</v>
      </c>
      <c r="AB63" s="687">
        <f>IFERROR(AA63-Z63,"-")</f>
        <v>-127.69999999999999</v>
      </c>
      <c r="AC63" s="688">
        <f>IFERROR(AA63/Z63,"-")</f>
        <v>0</v>
      </c>
      <c r="AD63" s="687">
        <f>AH63+AL63+AP63</f>
        <v>355.5</v>
      </c>
      <c r="AE63" s="687">
        <f>AI63+AM63+AQ63</f>
        <v>0</v>
      </c>
      <c r="AF63" s="687">
        <f>IFERROR(AE63-AD63,"-")</f>
        <v>-355.5</v>
      </c>
      <c r="AG63" s="688">
        <f>IFERROR(AE63/AD63,"-")</f>
        <v>0</v>
      </c>
      <c r="AH63" s="687">
        <f>'14. ГП Благовещенск (Ам ГПЗ)'!AU74+'14. ГП Благовещенск (Ам ГПЗ)'!AU19</f>
        <v>161.10000000000002</v>
      </c>
      <c r="AI63" s="687">
        <f>'14. ГП Благовещенск (Ам ГПЗ)'!AW74+'14. ГП Благовещенск (Ам ГПЗ)'!AW19</f>
        <v>0</v>
      </c>
      <c r="AJ63" s="687">
        <f>IFERROR(AI63-AH63,"-")</f>
        <v>-161.10000000000002</v>
      </c>
      <c r="AK63" s="688">
        <f>IFERROR(AI63/AH63,"-")</f>
        <v>0</v>
      </c>
      <c r="AL63" s="687">
        <f>'14. ГП Благовещенск (Ам ГПЗ)'!BA74+'14. ГП Благовещенск (Ам ГПЗ)'!BA19</f>
        <v>127.5</v>
      </c>
      <c r="AM63" s="687">
        <f>'14. ГП Благовещенск (Ам ГПЗ)'!BC74+'14. ГП Благовещенск (Ам ГПЗ)'!BC19</f>
        <v>0</v>
      </c>
      <c r="AN63" s="687">
        <f>IFERROR(AM63-AL63,"-")</f>
        <v>-127.5</v>
      </c>
      <c r="AO63" s="688">
        <f>IFERROR(AM63/AL63,"-")</f>
        <v>0</v>
      </c>
      <c r="AP63" s="687">
        <f>'14. ГП Благовещенск (Ам ГПЗ)'!BG74+'14. ГП Благовещенск (Ам ГПЗ)'!BG19</f>
        <v>66.900000000000006</v>
      </c>
      <c r="AQ63" s="687">
        <f>'14. ГП Благовещенск (Ам ГПЗ)'!BI74+'14. ГП Благовещенск (Ам ГПЗ)'!BI19</f>
        <v>0</v>
      </c>
      <c r="AR63" s="687">
        <f>IFERROR(AQ63-AP63,"-")</f>
        <v>-66.900000000000006</v>
      </c>
      <c r="AS63" s="688">
        <f>IFERROR(AQ63/AP63,"-")</f>
        <v>0</v>
      </c>
      <c r="AT63" s="687">
        <f>AX63+BB63+BF63</f>
        <v>192.3</v>
      </c>
      <c r="AU63" s="687">
        <f>AY63+BC63+BG63</f>
        <v>0</v>
      </c>
      <c r="AV63" s="687">
        <f>IFERROR(AU63-AT63,"-")</f>
        <v>-192.3</v>
      </c>
      <c r="AW63" s="688">
        <f>IFERROR(AU63/AT63,"-")</f>
        <v>0</v>
      </c>
      <c r="AX63" s="687">
        <f>'14. ГП Благовещенск (Ам ГПЗ)'!BS74+'14. ГП Благовещенск (Ам ГПЗ)'!BS19</f>
        <v>69.2</v>
      </c>
      <c r="AY63" s="687">
        <f>'14. ГП Благовещенск (Ам ГПЗ)'!BU74+'14. ГП Благовещенск (Ам ГПЗ)'!BU19</f>
        <v>0</v>
      </c>
      <c r="AZ63" s="687">
        <f>IFERROR(AY63-AX63,"-")</f>
        <v>-69.2</v>
      </c>
      <c r="BA63" s="688">
        <f>IFERROR(AY63/AX63,"-")</f>
        <v>0</v>
      </c>
      <c r="BB63" s="687">
        <f>'14. ГП Благовещенск (Ам ГПЗ)'!BY74+'14. ГП Благовещенск (Ам ГПЗ)'!BY19</f>
        <v>69.2</v>
      </c>
      <c r="BC63" s="687">
        <f>'14. ГП Благовещенск (Ам ГПЗ)'!CA74+'14. ГП Благовещенск (Ам ГПЗ)'!CA19</f>
        <v>0</v>
      </c>
      <c r="BD63" s="687">
        <f>IFERROR(BC63-BB63,"-")</f>
        <v>-69.2</v>
      </c>
      <c r="BE63" s="688">
        <f>IFERROR(BC63/BB63,"-")</f>
        <v>0</v>
      </c>
      <c r="BF63" s="687">
        <f>'14. ГП Благовещенск (Ам ГПЗ)'!CE74+'14. ГП Благовещенск (Ам ГПЗ)'!CE19</f>
        <v>53.9</v>
      </c>
      <c r="BG63" s="687">
        <f>'14. ГП Благовещенск (Ам ГПЗ)'!CG74+'14. ГП Благовещенск (Ам ГПЗ)'!CG19</f>
        <v>0</v>
      </c>
      <c r="BH63" s="687">
        <f>IFERROR(BG63-BF63,"-")</f>
        <v>-53.9</v>
      </c>
      <c r="BI63" s="688">
        <f>IFERROR(BG63/BF63,"-")</f>
        <v>0</v>
      </c>
      <c r="BJ63" s="687">
        <f>BN63+BR63+BV63</f>
        <v>256.39999999999998</v>
      </c>
      <c r="BK63" s="687">
        <f>BO63+BS63+BW63</f>
        <v>0</v>
      </c>
      <c r="BL63" s="687">
        <f>IFERROR(BK63-BJ63,"-")</f>
        <v>-256.39999999999998</v>
      </c>
      <c r="BM63" s="688">
        <f>IFERROR(BK63/BJ63,"-")</f>
        <v>0</v>
      </c>
      <c r="BN63" s="687">
        <f>'14. ГП Благовещенск (Ам ГПЗ)'!CQ74+'14. ГП Благовещенск (Ам ГПЗ)'!CQ19</f>
        <v>82.899999999999991</v>
      </c>
      <c r="BO63" s="687">
        <f>'14. ГП Благовещенск (Ам ГПЗ)'!CS74+'14. ГП Благовещенск (Ам ГПЗ)'!CS19</f>
        <v>0</v>
      </c>
      <c r="BP63" s="687">
        <f>IFERROR(BO63-BN63,"-")</f>
        <v>-82.899999999999991</v>
      </c>
      <c r="BQ63" s="688">
        <f>IFERROR(BO63/BN63,"-")</f>
        <v>0</v>
      </c>
      <c r="BR63" s="687">
        <f>'14. ГП Благовещенск (Ам ГПЗ)'!CW74+'14. ГП Благовещенск (Ам ГПЗ)'!CW19</f>
        <v>84.100000000000009</v>
      </c>
      <c r="BS63" s="687">
        <f>'14. ГП Благовещенск (Ам ГПЗ)'!CY74+'14. ГП Благовещенск (Ам ГПЗ)'!CY19</f>
        <v>0</v>
      </c>
      <c r="BT63" s="687">
        <f>IFERROR(BS63-BR63,"-")</f>
        <v>-84.100000000000009</v>
      </c>
      <c r="BU63" s="688">
        <f>IFERROR(BS63/BR63,"-")</f>
        <v>0</v>
      </c>
      <c r="BV63" s="687">
        <f>'14. ГП Благовещенск (Ам ГПЗ)'!DC74+'14. ГП Благовещенск (Ам ГПЗ)'!DC19</f>
        <v>89.399999999999991</v>
      </c>
      <c r="BW63" s="687">
        <f>'14. ГП Благовещенск (Ам ГПЗ)'!DE74+'14. ГП Благовещенск (Ам ГПЗ)'!DE19</f>
        <v>0</v>
      </c>
      <c r="BX63" s="687">
        <f>IFERROR(BW63-BV63,"-")</f>
        <v>-89.399999999999991</v>
      </c>
      <c r="BY63" s="688">
        <f>IFERROR(BW63/BV63,"-")</f>
        <v>0</v>
      </c>
    </row>
    <row r="64" spans="2:77" ht="20.100000000000001" customHeight="1">
      <c r="C64" s="690" t="s">
        <v>109</v>
      </c>
      <c r="D64" s="528"/>
      <c r="E64" s="528"/>
      <c r="F64" s="529"/>
      <c r="G64" s="530" t="s">
        <v>154</v>
      </c>
      <c r="H64" s="530"/>
      <c r="I64" s="691" t="s">
        <v>98</v>
      </c>
      <c r="J64" s="687">
        <f>N64+AD64+AT64+BJ64</f>
        <v>1210.1999999999998</v>
      </c>
      <c r="K64" s="687">
        <f>O64+AE64+AU64+BK64</f>
        <v>0</v>
      </c>
      <c r="L64" s="687">
        <f>IFERROR(K64-J64,"-")</f>
        <v>-1210.1999999999998</v>
      </c>
      <c r="M64" s="688">
        <f>IFERROR(K64/J64,"-")</f>
        <v>0</v>
      </c>
      <c r="N64" s="687">
        <f>R64+V64+Z64</f>
        <v>405.99999999999994</v>
      </c>
      <c r="O64" s="687">
        <f>S64+W64+AA64</f>
        <v>0</v>
      </c>
      <c r="P64" s="687">
        <f>IFERROR(O64-N64,"-")</f>
        <v>-405.99999999999994</v>
      </c>
      <c r="Q64" s="688">
        <f>IFERROR(O64/N64,"-")</f>
        <v>0</v>
      </c>
      <c r="R64" s="687">
        <f>'14. ГП Благовещенск (Ам ГПЗ)'!W74+'14. ГП Благовещенск (Ам ГПЗ)'!W19</f>
        <v>146.19999999999999</v>
      </c>
      <c r="S64" s="687">
        <f>'14. ГП Благовещенск (Ам ГПЗ)'!Y74+'14. ГП Благовещенск (Ам ГПЗ)'!Y19</f>
        <v>0</v>
      </c>
      <c r="T64" s="687">
        <f>IFERROR(S64-R64,"-")</f>
        <v>-146.19999999999999</v>
      </c>
      <c r="U64" s="688">
        <f>IFERROR(S64/R64,"-")</f>
        <v>0</v>
      </c>
      <c r="V64" s="687">
        <f>'14. ГП Благовещенск (Ам ГПЗ)'!AC74+'14. ГП Благовещенск (Ам ГПЗ)'!AC19</f>
        <v>132.1</v>
      </c>
      <c r="W64" s="687">
        <f>'14. ГП Благовещенск (Ам ГПЗ)'!AE74+'14. ГП Благовещенск (Ам ГПЗ)'!AE19</f>
        <v>0</v>
      </c>
      <c r="X64" s="687">
        <f>IFERROR(W64-V64,"-")</f>
        <v>-132.1</v>
      </c>
      <c r="Y64" s="688">
        <f>IFERROR(W64/V64,"-")</f>
        <v>0</v>
      </c>
      <c r="Z64" s="687">
        <f>'14. ГП Благовещенск (Ам ГПЗ)'!AI74+'14. ГП Благовещенск (Ам ГПЗ)'!AI19</f>
        <v>127.69999999999999</v>
      </c>
      <c r="AA64" s="687">
        <f>'14. ГП Благовещенск (Ам ГПЗ)'!AK74+'14. ГП Благовещенск (Ам ГПЗ)'!AK19</f>
        <v>0</v>
      </c>
      <c r="AB64" s="687">
        <f>IFERROR(AA64-Z64,"-")</f>
        <v>-127.69999999999999</v>
      </c>
      <c r="AC64" s="688">
        <f>IFERROR(AA64/Z64,"-")</f>
        <v>0</v>
      </c>
      <c r="AD64" s="687">
        <f>AH64+AL64+AP64</f>
        <v>355.5</v>
      </c>
      <c r="AE64" s="687">
        <f>AI64+AM64+AQ64</f>
        <v>0</v>
      </c>
      <c r="AF64" s="687">
        <f>IFERROR(AE64-AD64,"-")</f>
        <v>-355.5</v>
      </c>
      <c r="AG64" s="688">
        <f>IFERROR(AE64/AD64,"-")</f>
        <v>0</v>
      </c>
      <c r="AH64" s="687">
        <f>'14. ГП Благовещенск (Ам ГПЗ)'!AU74+'14. ГП Благовещенск (Ам ГПЗ)'!AU19</f>
        <v>161.10000000000002</v>
      </c>
      <c r="AI64" s="687">
        <f>'14. ГП Благовещенск (Ам ГПЗ)'!AW74+'14. ГП Благовещенск (Ам ГПЗ)'!AW19</f>
        <v>0</v>
      </c>
      <c r="AJ64" s="687">
        <f>IFERROR(AI64-AH64,"-")</f>
        <v>-161.10000000000002</v>
      </c>
      <c r="AK64" s="688">
        <f>IFERROR(AI64/AH64,"-")</f>
        <v>0</v>
      </c>
      <c r="AL64" s="687">
        <f>'14. ГП Благовещенск (Ам ГПЗ)'!BA74+'14. ГП Благовещенск (Ам ГПЗ)'!BA19</f>
        <v>127.5</v>
      </c>
      <c r="AM64" s="687">
        <f>'14. ГП Благовещенск (Ам ГПЗ)'!BC74+'14. ГП Благовещенск (Ам ГПЗ)'!BC19</f>
        <v>0</v>
      </c>
      <c r="AN64" s="687">
        <f>IFERROR(AM64-AL64,"-")</f>
        <v>-127.5</v>
      </c>
      <c r="AO64" s="688">
        <f>IFERROR(AM64/AL64,"-")</f>
        <v>0</v>
      </c>
      <c r="AP64" s="687">
        <f>'14. ГП Благовещенск (Ам ГПЗ)'!BG74+'14. ГП Благовещенск (Ам ГПЗ)'!BG19</f>
        <v>66.900000000000006</v>
      </c>
      <c r="AQ64" s="687">
        <f>'14. ГП Благовещенск (Ам ГПЗ)'!BI74+'14. ГП Благовещенск (Ам ГПЗ)'!BI19</f>
        <v>0</v>
      </c>
      <c r="AR64" s="687">
        <f>IFERROR(AQ64-AP64,"-")</f>
        <v>-66.900000000000006</v>
      </c>
      <c r="AS64" s="688">
        <f>IFERROR(AQ64/AP64,"-")</f>
        <v>0</v>
      </c>
      <c r="AT64" s="687">
        <f>AX64+BB64+BF64</f>
        <v>192.3</v>
      </c>
      <c r="AU64" s="687">
        <f>AY64+BC64+BG64</f>
        <v>0</v>
      </c>
      <c r="AV64" s="687">
        <f>IFERROR(AU64-AT64,"-")</f>
        <v>-192.3</v>
      </c>
      <c r="AW64" s="688">
        <f>IFERROR(AU64/AT64,"-")</f>
        <v>0</v>
      </c>
      <c r="AX64" s="687">
        <f>'14. ГП Благовещенск (Ам ГПЗ)'!BS74+'14. ГП Благовещенск (Ам ГПЗ)'!BS19</f>
        <v>69.2</v>
      </c>
      <c r="AY64" s="687">
        <f>'14. ГП Благовещенск (Ам ГПЗ)'!BU74+'14. ГП Благовещенск (Ам ГПЗ)'!BU19</f>
        <v>0</v>
      </c>
      <c r="AZ64" s="687">
        <f>IFERROR(AY64-AX64,"-")</f>
        <v>-69.2</v>
      </c>
      <c r="BA64" s="688">
        <f>IFERROR(AY64/AX64,"-")</f>
        <v>0</v>
      </c>
      <c r="BB64" s="687">
        <f>'14. ГП Благовещенск (Ам ГПЗ)'!BY74+'14. ГП Благовещенск (Ам ГПЗ)'!BY19</f>
        <v>69.2</v>
      </c>
      <c r="BC64" s="687">
        <f>'14. ГП Благовещенск (Ам ГПЗ)'!CA74+'14. ГП Благовещенск (Ам ГПЗ)'!CA19</f>
        <v>0</v>
      </c>
      <c r="BD64" s="687">
        <f>IFERROR(BC64-BB64,"-")</f>
        <v>-69.2</v>
      </c>
      <c r="BE64" s="688">
        <f>IFERROR(BC64/BB64,"-")</f>
        <v>0</v>
      </c>
      <c r="BF64" s="687">
        <f>'14. ГП Благовещенск (Ам ГПЗ)'!CE74+'14. ГП Благовещенск (Ам ГПЗ)'!CE19</f>
        <v>53.9</v>
      </c>
      <c r="BG64" s="687">
        <f>'14. ГП Благовещенск (Ам ГПЗ)'!CG74+'14. ГП Благовещенск (Ам ГПЗ)'!CG19</f>
        <v>0</v>
      </c>
      <c r="BH64" s="687">
        <f>IFERROR(BG64-BF64,"-")</f>
        <v>-53.9</v>
      </c>
      <c r="BI64" s="688">
        <f>IFERROR(BG64/BF64,"-")</f>
        <v>0</v>
      </c>
      <c r="BJ64" s="687">
        <f>BN64+BR64+BV64</f>
        <v>256.39999999999998</v>
      </c>
      <c r="BK64" s="687">
        <f>BO64+BS64+BW64</f>
        <v>0</v>
      </c>
      <c r="BL64" s="687">
        <f>IFERROR(BK64-BJ64,"-")</f>
        <v>-256.39999999999998</v>
      </c>
      <c r="BM64" s="688">
        <f>IFERROR(BK64/BJ64,"-")</f>
        <v>0</v>
      </c>
      <c r="BN64" s="687">
        <f>'14. ГП Благовещенск (Ам ГПЗ)'!CQ74+'14. ГП Благовещенск (Ам ГПЗ)'!CQ19</f>
        <v>82.899999999999991</v>
      </c>
      <c r="BO64" s="687">
        <f>'14. ГП Благовещенск (Ам ГПЗ)'!CS74+'14. ГП Благовещенск (Ам ГПЗ)'!CS19</f>
        <v>0</v>
      </c>
      <c r="BP64" s="687">
        <f>IFERROR(BO64-BN64,"-")</f>
        <v>-82.899999999999991</v>
      </c>
      <c r="BQ64" s="688">
        <f>IFERROR(BO64/BN64,"-")</f>
        <v>0</v>
      </c>
      <c r="BR64" s="687">
        <f>'14. ГП Благовещенск (Ам ГПЗ)'!CW74+'14. ГП Благовещенск (Ам ГПЗ)'!CW19</f>
        <v>84.100000000000009</v>
      </c>
      <c r="BS64" s="687">
        <f>'14. ГП Благовещенск (Ам ГПЗ)'!CY74+'14. ГП Благовещенск (Ам ГПЗ)'!CY19</f>
        <v>0</v>
      </c>
      <c r="BT64" s="687">
        <f>IFERROR(BS64-BR64,"-")</f>
        <v>-84.100000000000009</v>
      </c>
      <c r="BU64" s="688">
        <f>IFERROR(BS64/BR64,"-")</f>
        <v>0</v>
      </c>
      <c r="BV64" s="687">
        <f>'14. ГП Благовещенск (Ам ГПЗ)'!DC74+'14. ГП Благовещенск (Ам ГПЗ)'!DC19</f>
        <v>89.399999999999991</v>
      </c>
      <c r="BW64" s="687">
        <f>'14. ГП Благовещенск (Ам ГПЗ)'!DE74+'14. ГП Благовещенск (Ам ГПЗ)'!DE19</f>
        <v>0</v>
      </c>
      <c r="BX64" s="687">
        <f>IFERROR(BW64-BV64,"-")</f>
        <v>-89.399999999999991</v>
      </c>
      <c r="BY64" s="688">
        <f>IFERROR(BW64/BV64,"-")</f>
        <v>0</v>
      </c>
    </row>
    <row r="65" spans="2:77" ht="20.100000000000001" customHeight="1">
      <c r="B65" s="591" t="s">
        <v>155</v>
      </c>
      <c r="C65" s="703" t="s">
        <v>156</v>
      </c>
      <c r="D65" s="528"/>
      <c r="E65" s="528"/>
      <c r="F65" s="529"/>
      <c r="G65" s="530"/>
      <c r="H65" s="530"/>
      <c r="I65" s="686"/>
      <c r="J65" s="681"/>
      <c r="K65" s="681"/>
      <c r="L65" s="681"/>
      <c r="M65" s="681"/>
      <c r="N65" s="681"/>
      <c r="O65" s="681"/>
      <c r="P65" s="681"/>
      <c r="Q65" s="681"/>
      <c r="R65" s="681"/>
      <c r="S65" s="681"/>
      <c r="T65" s="681"/>
      <c r="U65" s="681"/>
      <c r="V65" s="681"/>
      <c r="W65" s="681"/>
      <c r="X65" s="681"/>
      <c r="Y65" s="681"/>
      <c r="Z65" s="681"/>
      <c r="AA65" s="681"/>
      <c r="AB65" s="681"/>
      <c r="AC65" s="681"/>
      <c r="AD65" s="681"/>
      <c r="AE65" s="681"/>
      <c r="AF65" s="681"/>
      <c r="AG65" s="681"/>
      <c r="AH65" s="681"/>
      <c r="AI65" s="681"/>
      <c r="AJ65" s="681"/>
      <c r="AK65" s="681"/>
      <c r="AL65" s="681"/>
      <c r="AM65" s="681"/>
      <c r="AN65" s="681"/>
      <c r="AO65" s="681"/>
      <c r="AP65" s="681"/>
      <c r="AQ65" s="681"/>
      <c r="AR65" s="681"/>
      <c r="AS65" s="681"/>
      <c r="AT65" s="681"/>
      <c r="AU65" s="681"/>
      <c r="AV65" s="681"/>
      <c r="AW65" s="681"/>
      <c r="AX65" s="681"/>
      <c r="AY65" s="681"/>
      <c r="AZ65" s="681"/>
      <c r="BA65" s="681"/>
      <c r="BB65" s="681"/>
      <c r="BC65" s="681"/>
      <c r="BD65" s="681"/>
      <c r="BE65" s="681"/>
      <c r="BF65" s="681"/>
      <c r="BG65" s="681"/>
      <c r="BH65" s="681"/>
      <c r="BI65" s="681"/>
      <c r="BJ65" s="681"/>
      <c r="BK65" s="681"/>
      <c r="BL65" s="681"/>
      <c r="BM65" s="681"/>
      <c r="BN65" s="681"/>
      <c r="BO65" s="681"/>
      <c r="BP65" s="681"/>
      <c r="BQ65" s="681"/>
      <c r="BR65" s="681"/>
      <c r="BS65" s="681"/>
      <c r="BT65" s="681"/>
      <c r="BU65" s="681"/>
      <c r="BV65" s="681"/>
      <c r="BW65" s="681"/>
      <c r="BX65" s="681"/>
      <c r="BY65" s="681"/>
    </row>
    <row r="66" spans="2:77" ht="20.100000000000001" customHeight="1">
      <c r="C66" s="689" t="s">
        <v>99</v>
      </c>
      <c r="D66" s="528"/>
      <c r="E66" s="528"/>
      <c r="F66" s="529"/>
      <c r="G66" s="530" t="s">
        <v>157</v>
      </c>
      <c r="H66" s="530"/>
      <c r="I66" s="686" t="s">
        <v>98</v>
      </c>
      <c r="J66" s="687">
        <f>N66+AD66+AT66+BJ66</f>
        <v>10484.200000000001</v>
      </c>
      <c r="K66" s="687">
        <f>O66+AE66+AU66+BK66</f>
        <v>0</v>
      </c>
      <c r="L66" s="687">
        <f>IFERROR(K66-J66,"-")</f>
        <v>-10484.200000000001</v>
      </c>
      <c r="M66" s="688">
        <f>IFERROR(K66/J66,"-")</f>
        <v>0</v>
      </c>
      <c r="N66" s="687">
        <f>R66+V66+Z66</f>
        <v>2936.3</v>
      </c>
      <c r="O66" s="687">
        <f>S66+W66+AA66</f>
        <v>0</v>
      </c>
      <c r="P66" s="687">
        <f>IFERROR(O66-N66,"-")</f>
        <v>-2936.3</v>
      </c>
      <c r="Q66" s="688">
        <f>IFERROR(O66/N66,"-")</f>
        <v>0</v>
      </c>
      <c r="R66" s="687">
        <f>'2. ГПП-ОГХК'!W46+'2. ГПП-ОГХК'!W48+'2. ГПП-ОГХК'!W50</f>
        <v>1018.1</v>
      </c>
      <c r="S66" s="687">
        <f>'2. ГПП-ОГХК'!Y46+'2. ГПП-ОГХК'!Y48+'2. ГПП-ОГХК'!Y50</f>
        <v>0</v>
      </c>
      <c r="T66" s="687">
        <f>IFERROR(S66-R66,"-")</f>
        <v>-1018.1</v>
      </c>
      <c r="U66" s="688">
        <f>IFERROR(S66/R66,"-")</f>
        <v>0</v>
      </c>
      <c r="V66" s="687">
        <f>'2. ГПП-ОГХК'!AC46+'2. ГПП-ОГХК'!AC48+'2. ГПП-ОГХК'!AC50</f>
        <v>919.4</v>
      </c>
      <c r="W66" s="687">
        <f>'2. ГПП-ОГХК'!AE46+'2. ГПП-ОГХК'!AE48+'2. ГПП-ОГХК'!AE50</f>
        <v>0</v>
      </c>
      <c r="X66" s="687">
        <f>IFERROR(W66-V66,"-")</f>
        <v>-919.4</v>
      </c>
      <c r="Y66" s="688">
        <f>IFERROR(W66/V66,"-")</f>
        <v>0</v>
      </c>
      <c r="Z66" s="687">
        <f>'2. ГПП-ОГХК'!AI46+'2. ГПП-ОГХК'!AI48+'2. ГПП-ОГХК'!AI50</f>
        <v>998.8</v>
      </c>
      <c r="AA66" s="687">
        <f>'2. ГПП-ОГХК'!AK46+'2. ГПП-ОГХК'!AK48+'2. ГПП-ОГХК'!AK50</f>
        <v>0</v>
      </c>
      <c r="AB66" s="687">
        <f>IFERROR(AA66-Z66,"-")</f>
        <v>-998.8</v>
      </c>
      <c r="AC66" s="688">
        <f>IFERROR(AA66/Z66,"-")</f>
        <v>0</v>
      </c>
      <c r="AD66" s="687">
        <f>AH66+AL66+AP66</f>
        <v>2155.6</v>
      </c>
      <c r="AE66" s="687">
        <f>AI66+AM66+AQ66</f>
        <v>0</v>
      </c>
      <c r="AF66" s="687">
        <f>IFERROR(AE66-AD66,"-")</f>
        <v>-2155.6</v>
      </c>
      <c r="AG66" s="688">
        <f>IFERROR(AE66/AD66,"-")</f>
        <v>0</v>
      </c>
      <c r="AH66" s="687">
        <f>'2. ГПП-ОГХК'!AU46+'2. ГПП-ОГХК'!AU48+'2. ГПП-ОГХК'!AU50</f>
        <v>579.1</v>
      </c>
      <c r="AI66" s="687">
        <f>'2. ГПП-ОГХК'!AW46+'2. ГПП-ОГХК'!AW48+'2. ГПП-ОГХК'!AW50</f>
        <v>0</v>
      </c>
      <c r="AJ66" s="687">
        <f>IFERROR(AI66-AH66,"-")</f>
        <v>-579.1</v>
      </c>
      <c r="AK66" s="688">
        <f>IFERROR(AI66/AH66,"-")</f>
        <v>0</v>
      </c>
      <c r="AL66" s="687">
        <f>'2. ГПП-ОГХК'!BA46+'2. ГПП-ОГХК'!BA48+'2. ГПП-ОГХК'!BA50</f>
        <v>805.5</v>
      </c>
      <c r="AM66" s="687">
        <f>'2. ГПП-ОГХК'!BC46+'2. ГПП-ОГХК'!BC48+'2. ГПП-ОГХК'!BC50</f>
        <v>0</v>
      </c>
      <c r="AN66" s="687">
        <f>IFERROR(AM66-AL66,"-")</f>
        <v>-805.5</v>
      </c>
      <c r="AO66" s="688">
        <f>IFERROR(AM66/AL66,"-")</f>
        <v>0</v>
      </c>
      <c r="AP66" s="687">
        <f>'2. ГПП-ОГХК'!BG46+'2. ГПП-ОГХК'!BG48+'2. ГПП-ОГХК'!BG50</f>
        <v>770.99999999999989</v>
      </c>
      <c r="AQ66" s="687">
        <f>'2. ГПП-ОГХК'!BI46+'2. ГПП-ОГХК'!BI48+'2. ГПП-ОГХК'!BI50</f>
        <v>0</v>
      </c>
      <c r="AR66" s="687">
        <f>IFERROR(AQ66-AP66,"-")</f>
        <v>-770.99999999999989</v>
      </c>
      <c r="AS66" s="688">
        <f>IFERROR(AQ66/AP66,"-")</f>
        <v>0</v>
      </c>
      <c r="AT66" s="687">
        <f>AX66+BB66+BF66</f>
        <v>2392.6999999999998</v>
      </c>
      <c r="AU66" s="687">
        <f>AY66+BC66+BG66</f>
        <v>0</v>
      </c>
      <c r="AV66" s="687">
        <f>IFERROR(AU66-AT66,"-")</f>
        <v>-2392.6999999999998</v>
      </c>
      <c r="AW66" s="688">
        <f>IFERROR(AU66/AT66,"-")</f>
        <v>0</v>
      </c>
      <c r="AX66" s="687">
        <f>'2. ГПП-ОГХК'!BS46+'2. ГПП-ОГХК'!BS48+'2. ГПП-ОГХК'!BS50</f>
        <v>820.3</v>
      </c>
      <c r="AY66" s="687">
        <f>'2. ГПП-ОГХК'!BU46+'2. ГПП-ОГХК'!BU48+'2. ГПП-ОГХК'!BU50</f>
        <v>0</v>
      </c>
      <c r="AZ66" s="687">
        <f>IFERROR(AY66-AX66,"-")</f>
        <v>-820.3</v>
      </c>
      <c r="BA66" s="688">
        <f>IFERROR(AY66/AX66,"-")</f>
        <v>0</v>
      </c>
      <c r="BB66" s="687">
        <f>'2. ГПП-ОГХК'!BY46+'2. ГПП-ОГХК'!BY48+'2. ГПП-ОГХК'!BY50</f>
        <v>820.6</v>
      </c>
      <c r="BC66" s="687">
        <f>'2. ГПП-ОГХК'!CA46+'2. ГПП-ОГХК'!CA48+'2. ГПП-ОГХК'!CA50</f>
        <v>0</v>
      </c>
      <c r="BD66" s="687">
        <f>IFERROR(BC66-BB66,"-")</f>
        <v>-820.6</v>
      </c>
      <c r="BE66" s="688">
        <f>IFERROR(BC66/BB66,"-")</f>
        <v>0</v>
      </c>
      <c r="BF66" s="687">
        <f>'2. ГПП-ОГХК'!CE46+'2. ГПП-ОГХК'!CE48+'2. ГПП-ОГХК'!CE50</f>
        <v>751.8</v>
      </c>
      <c r="BG66" s="687">
        <f>'2. ГПП-ОГХК'!CG46+'2. ГПП-ОГХК'!CG48+'2. ГПП-ОГХК'!CG50</f>
        <v>0</v>
      </c>
      <c r="BH66" s="687">
        <f>IFERROR(BG66-BF66,"-")</f>
        <v>-751.8</v>
      </c>
      <c r="BI66" s="688">
        <f>IFERROR(BG66/BF66,"-")</f>
        <v>0</v>
      </c>
      <c r="BJ66" s="687">
        <f>BN66+BR66+BV66</f>
        <v>2999.6000000000004</v>
      </c>
      <c r="BK66" s="687">
        <f>BO66+BS66+BW66</f>
        <v>0</v>
      </c>
      <c r="BL66" s="687">
        <f>IFERROR(BK66-BJ66,"-")</f>
        <v>-2999.6000000000004</v>
      </c>
      <c r="BM66" s="688">
        <f>IFERROR(BK66/BJ66,"-")</f>
        <v>0</v>
      </c>
      <c r="BN66" s="687">
        <f>'2. ГПП-ОГХК'!CQ46+'2. ГПП-ОГХК'!CQ48+'2. ГПП-ОГХК'!CQ50</f>
        <v>1011.7</v>
      </c>
      <c r="BO66" s="687">
        <f>'2. ГПП-ОГХК'!CS46+'2. ГПП-ОГХК'!CS48+'2. ГПП-ОГХК'!CS50</f>
        <v>0</v>
      </c>
      <c r="BP66" s="687">
        <f>IFERROR(BO66-BN66,"-")</f>
        <v>-1011.7</v>
      </c>
      <c r="BQ66" s="688">
        <f>IFERROR(BO66/BN66,"-")</f>
        <v>0</v>
      </c>
      <c r="BR66" s="687">
        <f>'2. ГПП-ОГХК'!CW46+'2. ГПП-ОГХК'!CW48+'2. ГПП-ОГХК'!CW50</f>
        <v>978</v>
      </c>
      <c r="BS66" s="687">
        <f>'2. ГПП-ОГХК'!CY46+'2. ГПП-ОГХК'!CY48+'2. ГПП-ОГХК'!CY50</f>
        <v>0</v>
      </c>
      <c r="BT66" s="687">
        <f>IFERROR(BS66-BR66,"-")</f>
        <v>-978</v>
      </c>
      <c r="BU66" s="688">
        <f>IFERROR(BS66/BR66,"-")</f>
        <v>0</v>
      </c>
      <c r="BV66" s="687">
        <f>'2. ГПП-ОГХК'!DC46+'2. ГПП-ОГХК'!DC48+'2. ГПП-ОГХК'!DC50</f>
        <v>1009.9000000000001</v>
      </c>
      <c r="BW66" s="687">
        <f>'2. ГПП-ОГХК'!DE46+'2. ГПП-ОГХК'!DE48+'2. ГПП-ОГХК'!DE50</f>
        <v>0</v>
      </c>
      <c r="BX66" s="687">
        <f>IFERROR(BW66-BV66,"-")</f>
        <v>-1009.9000000000001</v>
      </c>
      <c r="BY66" s="688">
        <f>IFERROR(BW66/BV66,"-")</f>
        <v>0</v>
      </c>
    </row>
    <row r="67" spans="2:77" ht="20.100000000000001" customHeight="1">
      <c r="C67" s="690" t="s">
        <v>158</v>
      </c>
      <c r="D67" s="528"/>
      <c r="E67" s="528"/>
      <c r="F67" s="529"/>
      <c r="G67" s="530" t="s">
        <v>157</v>
      </c>
      <c r="H67" s="530"/>
      <c r="I67" s="691" t="s">
        <v>98</v>
      </c>
      <c r="J67" s="687">
        <f>N67+AD67+AT67+BJ67</f>
        <v>10484.200000000001</v>
      </c>
      <c r="K67" s="687">
        <f>O67+AE67+AU67+BK67</f>
        <v>0</v>
      </c>
      <c r="L67" s="687">
        <f>IFERROR(K67-J67,"-")</f>
        <v>-10484.200000000001</v>
      </c>
      <c r="M67" s="688">
        <f>IFERROR(K67/J67,"-")</f>
        <v>0</v>
      </c>
      <c r="N67" s="687">
        <f>R67+V67+Z67</f>
        <v>2936.3</v>
      </c>
      <c r="O67" s="687">
        <f>S67+W67+AA67</f>
        <v>0</v>
      </c>
      <c r="P67" s="687">
        <f>IFERROR(O67-N67,"-")</f>
        <v>-2936.3</v>
      </c>
      <c r="Q67" s="688">
        <f>IFERROR(O67/N67,"-")</f>
        <v>0</v>
      </c>
      <c r="R67" s="687">
        <f>'2. ГПП-ОГХК'!W46+'2. ГПП-ОГХК'!W48+'2. ГПП-ОГХК'!W50</f>
        <v>1018.1</v>
      </c>
      <c r="S67" s="687">
        <f>'2. ГПП-ОГХК'!Y46+'2. ГПП-ОГХК'!Y48+'2. ГПП-ОГХК'!Y50</f>
        <v>0</v>
      </c>
      <c r="T67" s="687">
        <f>IFERROR(S67-R67,"-")</f>
        <v>-1018.1</v>
      </c>
      <c r="U67" s="688">
        <f>IFERROR(S67/R67,"-")</f>
        <v>0</v>
      </c>
      <c r="V67" s="687">
        <f>'2. ГПП-ОГХК'!AC46+'2. ГПП-ОГХК'!AC48+'2. ГПП-ОГХК'!AC50</f>
        <v>919.4</v>
      </c>
      <c r="W67" s="687">
        <f>'2. ГПП-ОГХК'!AE46+'2. ГПП-ОГХК'!AE48+'2. ГПП-ОГХК'!AE50</f>
        <v>0</v>
      </c>
      <c r="X67" s="687">
        <f>IFERROR(W67-V67,"-")</f>
        <v>-919.4</v>
      </c>
      <c r="Y67" s="688">
        <f>IFERROR(W67/V67,"-")</f>
        <v>0</v>
      </c>
      <c r="Z67" s="687">
        <f>'2. ГПП-ОГХК'!AI46+'2. ГПП-ОГХК'!AI48+'2. ГПП-ОГХК'!AI50</f>
        <v>998.8</v>
      </c>
      <c r="AA67" s="687">
        <f>'2. ГПП-ОГХК'!AK46+'2. ГПП-ОГХК'!AK48+'2. ГПП-ОГХК'!AK50</f>
        <v>0</v>
      </c>
      <c r="AB67" s="687">
        <f>IFERROR(AA67-Z67,"-")</f>
        <v>-998.8</v>
      </c>
      <c r="AC67" s="688">
        <f>IFERROR(AA67/Z67,"-")</f>
        <v>0</v>
      </c>
      <c r="AD67" s="687">
        <f>AH67+AL67+AP67</f>
        <v>2155.6</v>
      </c>
      <c r="AE67" s="687">
        <f>AI67+AM67+AQ67</f>
        <v>0</v>
      </c>
      <c r="AF67" s="687">
        <f>IFERROR(AE67-AD67,"-")</f>
        <v>-2155.6</v>
      </c>
      <c r="AG67" s="688">
        <f>IFERROR(AE67/AD67,"-")</f>
        <v>0</v>
      </c>
      <c r="AH67" s="687">
        <f>'2. ГПП-ОГХК'!AU46+'2. ГПП-ОГХК'!AU48+'2. ГПП-ОГХК'!AU50</f>
        <v>579.1</v>
      </c>
      <c r="AI67" s="687">
        <f>'2. ГПП-ОГХК'!AW46+'2. ГПП-ОГХК'!AW48+'2. ГПП-ОГХК'!AW50</f>
        <v>0</v>
      </c>
      <c r="AJ67" s="687">
        <f>IFERROR(AI67-AH67,"-")</f>
        <v>-579.1</v>
      </c>
      <c r="AK67" s="688">
        <f>IFERROR(AI67/AH67,"-")</f>
        <v>0</v>
      </c>
      <c r="AL67" s="687">
        <f>'2. ГПП-ОГХК'!BA46+'2. ГПП-ОГХК'!BA48+'2. ГПП-ОГХК'!BA50</f>
        <v>805.5</v>
      </c>
      <c r="AM67" s="687">
        <f>'2. ГПП-ОГХК'!BC46+'2. ГПП-ОГХК'!BC48+'2. ГПП-ОГХК'!BC50</f>
        <v>0</v>
      </c>
      <c r="AN67" s="687">
        <f>IFERROR(AM67-AL67,"-")</f>
        <v>-805.5</v>
      </c>
      <c r="AO67" s="688">
        <f>IFERROR(AM67/AL67,"-")</f>
        <v>0</v>
      </c>
      <c r="AP67" s="687">
        <f>'2. ГПП-ОГХК'!BG46+'2. ГПП-ОГХК'!BG48+'2. ГПП-ОГХК'!BG50</f>
        <v>770.99999999999989</v>
      </c>
      <c r="AQ67" s="687">
        <f>'2. ГПП-ОГХК'!BI46+'2. ГПП-ОГХК'!BI48+'2. ГПП-ОГХК'!BI50</f>
        <v>0</v>
      </c>
      <c r="AR67" s="687">
        <f>IFERROR(AQ67-AP67,"-")</f>
        <v>-770.99999999999989</v>
      </c>
      <c r="AS67" s="688">
        <f>IFERROR(AQ67/AP67,"-")</f>
        <v>0</v>
      </c>
      <c r="AT67" s="687">
        <f>AX67+BB67+BF67</f>
        <v>2392.6999999999998</v>
      </c>
      <c r="AU67" s="687">
        <f>AY67+BC67+BG67</f>
        <v>0</v>
      </c>
      <c r="AV67" s="687">
        <f>IFERROR(AU67-AT67,"-")</f>
        <v>-2392.6999999999998</v>
      </c>
      <c r="AW67" s="688">
        <f>IFERROR(AU67/AT67,"-")</f>
        <v>0</v>
      </c>
      <c r="AX67" s="687">
        <f>'2. ГПП-ОГХК'!BS46+'2. ГПП-ОГХК'!BS48+'2. ГПП-ОГХК'!BS50</f>
        <v>820.3</v>
      </c>
      <c r="AY67" s="687">
        <f>'2. ГПП-ОГХК'!BU46+'2. ГПП-ОГХК'!BU48+'2. ГПП-ОГХК'!BU50</f>
        <v>0</v>
      </c>
      <c r="AZ67" s="687">
        <f>IFERROR(AY67-AX67,"-")</f>
        <v>-820.3</v>
      </c>
      <c r="BA67" s="688">
        <f>IFERROR(AY67/AX67,"-")</f>
        <v>0</v>
      </c>
      <c r="BB67" s="687">
        <f>'2. ГПП-ОГХК'!BY46+'2. ГПП-ОГХК'!BY48+'2. ГПП-ОГХК'!BY50</f>
        <v>820.6</v>
      </c>
      <c r="BC67" s="687">
        <f>'2. ГПП-ОГХК'!CA46+'2. ГПП-ОГХК'!CA48+'2. ГПП-ОГХК'!CA50</f>
        <v>0</v>
      </c>
      <c r="BD67" s="687">
        <f>IFERROR(BC67-BB67,"-")</f>
        <v>-820.6</v>
      </c>
      <c r="BE67" s="688">
        <f>IFERROR(BC67/BB67,"-")</f>
        <v>0</v>
      </c>
      <c r="BF67" s="687">
        <f>'2. ГПП-ОГХК'!CE46+'2. ГПП-ОГХК'!CE48+'2. ГПП-ОГХК'!CE50</f>
        <v>751.8</v>
      </c>
      <c r="BG67" s="687">
        <f>'2. ГПП-ОГХК'!CG46+'2. ГПП-ОГХК'!CG48+'2. ГПП-ОГХК'!CG50</f>
        <v>0</v>
      </c>
      <c r="BH67" s="687">
        <f>IFERROR(BG67-BF67,"-")</f>
        <v>-751.8</v>
      </c>
      <c r="BI67" s="688">
        <f>IFERROR(BG67/BF67,"-")</f>
        <v>0</v>
      </c>
      <c r="BJ67" s="687">
        <f>BN67+BR67+BV67</f>
        <v>2999.6000000000004</v>
      </c>
      <c r="BK67" s="687">
        <f>BO67+BS67+BW67</f>
        <v>0</v>
      </c>
      <c r="BL67" s="687">
        <f>IFERROR(BK67-BJ67,"-")</f>
        <v>-2999.6000000000004</v>
      </c>
      <c r="BM67" s="688">
        <f>IFERROR(BK67/BJ67,"-")</f>
        <v>0</v>
      </c>
      <c r="BN67" s="687">
        <f>'2. ГПП-ОГХК'!CQ46+'2. ГПП-ОГХК'!CQ48+'2. ГПП-ОГХК'!CQ50</f>
        <v>1011.7</v>
      </c>
      <c r="BO67" s="687">
        <f>'2. ГПП-ОГХК'!CS46+'2. ГПП-ОГХК'!CS48+'2. ГПП-ОГХК'!CS50</f>
        <v>0</v>
      </c>
      <c r="BP67" s="687">
        <f>IFERROR(BO67-BN67,"-")</f>
        <v>-1011.7</v>
      </c>
      <c r="BQ67" s="688">
        <f>IFERROR(BO67/BN67,"-")</f>
        <v>0</v>
      </c>
      <c r="BR67" s="687">
        <f>'2. ГПП-ОГХК'!CW46+'2. ГПП-ОГХК'!CW48+'2. ГПП-ОГХК'!CW50</f>
        <v>978</v>
      </c>
      <c r="BS67" s="687">
        <f>'2. ГПП-ОГХК'!CY46+'2. ГПП-ОГХК'!CY48+'2. ГПП-ОГХК'!CY50</f>
        <v>0</v>
      </c>
      <c r="BT67" s="687">
        <f>IFERROR(BS67-BR67,"-")</f>
        <v>-978</v>
      </c>
      <c r="BU67" s="688">
        <f>IFERROR(BS67/BR67,"-")</f>
        <v>0</v>
      </c>
      <c r="BV67" s="687">
        <f>'2. ГПП-ОГХК'!DC46+'2. ГПП-ОГХК'!DC48+'2. ГПП-ОГХК'!DC50</f>
        <v>1009.9000000000001</v>
      </c>
      <c r="BW67" s="687">
        <f>'2. ГПП-ОГХК'!DE46+'2. ГПП-ОГХК'!DE48+'2. ГПП-ОГХК'!DE50</f>
        <v>0</v>
      </c>
      <c r="BX67" s="687">
        <f>IFERROR(BW67-BV67,"-")</f>
        <v>-1009.9000000000001</v>
      </c>
      <c r="BY67" s="688">
        <f>IFERROR(BW67/BV67,"-")</f>
        <v>0</v>
      </c>
    </row>
    <row r="68" spans="2:77" ht="20.100000000000001" customHeight="1">
      <c r="B68" s="413" t="s">
        <v>159</v>
      </c>
      <c r="C68" s="692" t="s">
        <v>113</v>
      </c>
      <c r="D68" s="528"/>
      <c r="E68" s="528"/>
      <c r="F68" s="529"/>
      <c r="G68" s="530">
        <v>0</v>
      </c>
      <c r="H68" s="530"/>
      <c r="I68" s="686" t="s">
        <v>98</v>
      </c>
      <c r="J68" s="681"/>
      <c r="K68" s="681"/>
      <c r="L68" s="681"/>
      <c r="M68" s="681"/>
      <c r="N68" s="681"/>
      <c r="O68" s="681"/>
      <c r="P68" s="681"/>
      <c r="Q68" s="681"/>
      <c r="R68" s="681"/>
      <c r="S68" s="681"/>
      <c r="T68" s="681"/>
      <c r="U68" s="681"/>
      <c r="V68" s="681"/>
      <c r="W68" s="681"/>
      <c r="X68" s="681"/>
      <c r="Y68" s="681"/>
      <c r="Z68" s="681"/>
      <c r="AA68" s="681"/>
      <c r="AB68" s="681"/>
      <c r="AC68" s="681"/>
      <c r="AD68" s="681"/>
      <c r="AE68" s="681"/>
      <c r="AF68" s="681"/>
      <c r="AG68" s="681"/>
      <c r="AH68" s="681"/>
      <c r="AI68" s="681"/>
      <c r="AJ68" s="681"/>
      <c r="AK68" s="681"/>
      <c r="AL68" s="681"/>
      <c r="AM68" s="681"/>
      <c r="AN68" s="681"/>
      <c r="AO68" s="681"/>
      <c r="AP68" s="681"/>
      <c r="AQ68" s="681"/>
      <c r="AR68" s="681"/>
      <c r="AS68" s="681"/>
      <c r="AT68" s="681"/>
      <c r="AU68" s="681"/>
      <c r="AV68" s="681"/>
      <c r="AW68" s="681"/>
      <c r="AX68" s="681"/>
      <c r="AY68" s="681"/>
      <c r="AZ68" s="681"/>
      <c r="BA68" s="681"/>
      <c r="BB68" s="681"/>
      <c r="BC68" s="681"/>
      <c r="BD68" s="681"/>
      <c r="BE68" s="681"/>
      <c r="BF68" s="681"/>
      <c r="BG68" s="681"/>
      <c r="BH68" s="681"/>
      <c r="BI68" s="681"/>
      <c r="BJ68" s="681"/>
      <c r="BK68" s="681"/>
      <c r="BL68" s="681"/>
      <c r="BM68" s="681"/>
      <c r="BN68" s="681"/>
      <c r="BO68" s="681"/>
      <c r="BP68" s="681"/>
      <c r="BQ68" s="681"/>
      <c r="BR68" s="681"/>
      <c r="BS68" s="681"/>
      <c r="BT68" s="681"/>
      <c r="BU68" s="681"/>
      <c r="BV68" s="681"/>
      <c r="BW68" s="681"/>
      <c r="BX68" s="681"/>
      <c r="BY68" s="681"/>
    </row>
    <row r="69" spans="2:77" ht="20.100000000000001" customHeight="1">
      <c r="B69" s="413" t="s">
        <v>160</v>
      </c>
      <c r="C69" s="692" t="s">
        <v>123</v>
      </c>
      <c r="D69" s="528"/>
      <c r="E69" s="528"/>
      <c r="F69" s="529"/>
      <c r="G69" s="530" t="s">
        <v>157</v>
      </c>
      <c r="H69" s="530"/>
      <c r="I69" s="686" t="s">
        <v>98</v>
      </c>
      <c r="J69" s="687">
        <f t="shared" ref="J69:J103" si="122">N69+AD69+AT69+BJ69</f>
        <v>10484.200000000001</v>
      </c>
      <c r="K69" s="687">
        <f t="shared" ref="K69:K103" si="123">O69+AE69+AU69+BK69</f>
        <v>0</v>
      </c>
      <c r="L69" s="687">
        <f t="shared" ref="L69:L103" si="124">IFERROR(K69-J69,"-")</f>
        <v>-10484.200000000001</v>
      </c>
      <c r="M69" s="688">
        <f t="shared" ref="M69:M103" si="125">IFERROR(K69/J69,"-")</f>
        <v>0</v>
      </c>
      <c r="N69" s="687">
        <f t="shared" ref="N69:N103" si="126">R69+V69+Z69</f>
        <v>2936.3</v>
      </c>
      <c r="O69" s="687">
        <f t="shared" ref="O69:O103" si="127">S69+W69+AA69</f>
        <v>0</v>
      </c>
      <c r="P69" s="687">
        <f t="shared" ref="P69:P103" si="128">IFERROR(O69-N69,"-")</f>
        <v>-2936.3</v>
      </c>
      <c r="Q69" s="688">
        <f t="shared" ref="Q69:Q103" si="129">IFERROR(O69/N69,"-")</f>
        <v>0</v>
      </c>
      <c r="R69" s="687">
        <f>'2. ГПП-ОГХК'!W46+'2. ГПП-ОГХК'!W48+'2. ГПП-ОГХК'!W50</f>
        <v>1018.1</v>
      </c>
      <c r="S69" s="687">
        <f>'2. ГПП-ОГХК'!Y46+'2. ГПП-ОГХК'!Y48+'2. ГПП-ОГХК'!Y50</f>
        <v>0</v>
      </c>
      <c r="T69" s="687">
        <f t="shared" ref="T69:T103" si="130">IFERROR(S69-R69,"-")</f>
        <v>-1018.1</v>
      </c>
      <c r="U69" s="688">
        <f t="shared" ref="U69:U103" si="131">IFERROR(S69/R69,"-")</f>
        <v>0</v>
      </c>
      <c r="V69" s="687">
        <f>'2. ГПП-ОГХК'!AC46+'2. ГПП-ОГХК'!AC48+'2. ГПП-ОГХК'!AC50</f>
        <v>919.4</v>
      </c>
      <c r="W69" s="687">
        <f>'2. ГПП-ОГХК'!AE46+'2. ГПП-ОГХК'!AE48+'2. ГПП-ОГХК'!AE50</f>
        <v>0</v>
      </c>
      <c r="X69" s="687">
        <f t="shared" ref="X69:X103" si="132">IFERROR(W69-V69,"-")</f>
        <v>-919.4</v>
      </c>
      <c r="Y69" s="688">
        <f t="shared" ref="Y69:Y103" si="133">IFERROR(W69/V69,"-")</f>
        <v>0</v>
      </c>
      <c r="Z69" s="687">
        <f>'2. ГПП-ОГХК'!AI46+'2. ГПП-ОГХК'!AI48+'2. ГПП-ОГХК'!AI50</f>
        <v>998.8</v>
      </c>
      <c r="AA69" s="687">
        <f>'2. ГПП-ОГХК'!AK46+'2. ГПП-ОГХК'!AK48+'2. ГПП-ОГХК'!AK50</f>
        <v>0</v>
      </c>
      <c r="AB69" s="687">
        <f t="shared" ref="AB69:AB103" si="134">IFERROR(AA69-Z69,"-")</f>
        <v>-998.8</v>
      </c>
      <c r="AC69" s="688">
        <f t="shared" ref="AC69:AC103" si="135">IFERROR(AA69/Z69,"-")</f>
        <v>0</v>
      </c>
      <c r="AD69" s="687">
        <f t="shared" ref="AD69:AD103" si="136">AH69+AL69+AP69</f>
        <v>2155.6</v>
      </c>
      <c r="AE69" s="687">
        <f t="shared" ref="AE69:AE103" si="137">AI69+AM69+AQ69</f>
        <v>0</v>
      </c>
      <c r="AF69" s="687">
        <f t="shared" ref="AF69:AF103" si="138">IFERROR(AE69-AD69,"-")</f>
        <v>-2155.6</v>
      </c>
      <c r="AG69" s="688">
        <f t="shared" ref="AG69:AG103" si="139">IFERROR(AE69/AD69,"-")</f>
        <v>0</v>
      </c>
      <c r="AH69" s="687">
        <f>'2. ГПП-ОГХК'!AU46+'2. ГПП-ОГХК'!AU48+'2. ГПП-ОГХК'!AU50</f>
        <v>579.1</v>
      </c>
      <c r="AI69" s="687">
        <f>'2. ГПП-ОГХК'!AW46+'2. ГПП-ОГХК'!AW48+'2. ГПП-ОГХК'!AW50</f>
        <v>0</v>
      </c>
      <c r="AJ69" s="687">
        <f t="shared" ref="AJ69:AJ103" si="140">IFERROR(AI69-AH69,"-")</f>
        <v>-579.1</v>
      </c>
      <c r="AK69" s="688">
        <f t="shared" ref="AK69:AK103" si="141">IFERROR(AI69/AH69,"-")</f>
        <v>0</v>
      </c>
      <c r="AL69" s="687">
        <f>'2. ГПП-ОГХК'!BA46+'2. ГПП-ОГХК'!BA48+'2. ГПП-ОГХК'!BA50</f>
        <v>805.5</v>
      </c>
      <c r="AM69" s="687">
        <f>'2. ГПП-ОГХК'!BC46+'2. ГПП-ОГХК'!BC48+'2. ГПП-ОГХК'!BC50</f>
        <v>0</v>
      </c>
      <c r="AN69" s="687">
        <f t="shared" ref="AN69:AN103" si="142">IFERROR(AM69-AL69,"-")</f>
        <v>-805.5</v>
      </c>
      <c r="AO69" s="688">
        <f t="shared" ref="AO69:AO103" si="143">IFERROR(AM69/AL69,"-")</f>
        <v>0</v>
      </c>
      <c r="AP69" s="687">
        <f>'2. ГПП-ОГХК'!BG46+'2. ГПП-ОГХК'!BG48+'2. ГПП-ОГХК'!BG50</f>
        <v>770.99999999999989</v>
      </c>
      <c r="AQ69" s="687">
        <f>'2. ГПП-ОГХК'!BI46+'2. ГПП-ОГХК'!BI48+'2. ГПП-ОГХК'!BI50</f>
        <v>0</v>
      </c>
      <c r="AR69" s="687">
        <f t="shared" ref="AR69:AR103" si="144">IFERROR(AQ69-AP69,"-")</f>
        <v>-770.99999999999989</v>
      </c>
      <c r="AS69" s="688">
        <f t="shared" ref="AS69:AS103" si="145">IFERROR(AQ69/AP69,"-")</f>
        <v>0</v>
      </c>
      <c r="AT69" s="687">
        <f t="shared" ref="AT69:AT103" si="146">AX69+BB69+BF69</f>
        <v>2392.6999999999998</v>
      </c>
      <c r="AU69" s="687">
        <f t="shared" ref="AU69:AU103" si="147">AY69+BC69+BG69</f>
        <v>0</v>
      </c>
      <c r="AV69" s="687">
        <f t="shared" ref="AV69:AV103" si="148">IFERROR(AU69-AT69,"-")</f>
        <v>-2392.6999999999998</v>
      </c>
      <c r="AW69" s="688">
        <f t="shared" ref="AW69:AW103" si="149">IFERROR(AU69/AT69,"-")</f>
        <v>0</v>
      </c>
      <c r="AX69" s="687">
        <f>'2. ГПП-ОГХК'!BS46+'2. ГПП-ОГХК'!BS48+'2. ГПП-ОГХК'!BS50</f>
        <v>820.3</v>
      </c>
      <c r="AY69" s="687">
        <f>'2. ГПП-ОГХК'!BU46+'2. ГПП-ОГХК'!BU48+'2. ГПП-ОГХК'!BU50</f>
        <v>0</v>
      </c>
      <c r="AZ69" s="687">
        <f t="shared" ref="AZ69:AZ103" si="150">IFERROR(AY69-AX69,"-")</f>
        <v>-820.3</v>
      </c>
      <c r="BA69" s="688">
        <f t="shared" ref="BA69:BA103" si="151">IFERROR(AY69/AX69,"-")</f>
        <v>0</v>
      </c>
      <c r="BB69" s="687">
        <f>'2. ГПП-ОГХК'!BY46+'2. ГПП-ОГХК'!BY48+'2. ГПП-ОГХК'!BY50</f>
        <v>820.6</v>
      </c>
      <c r="BC69" s="687">
        <f>'2. ГПП-ОГХК'!CA46+'2. ГПП-ОГХК'!CA48+'2. ГПП-ОГХК'!CA50</f>
        <v>0</v>
      </c>
      <c r="BD69" s="687">
        <f t="shared" ref="BD69:BD103" si="152">IFERROR(BC69-BB69,"-")</f>
        <v>-820.6</v>
      </c>
      <c r="BE69" s="688">
        <f t="shared" ref="BE69:BE103" si="153">IFERROR(BC69/BB69,"-")</f>
        <v>0</v>
      </c>
      <c r="BF69" s="687">
        <f>'2. ГПП-ОГХК'!CE46+'2. ГПП-ОГХК'!CE48+'2. ГПП-ОГХК'!CE50</f>
        <v>751.8</v>
      </c>
      <c r="BG69" s="687">
        <f>'2. ГПП-ОГХК'!CG46+'2. ГПП-ОГХК'!CG48+'2. ГПП-ОГХК'!CG50</f>
        <v>0</v>
      </c>
      <c r="BH69" s="687">
        <f t="shared" ref="BH69:BH103" si="154">IFERROR(BG69-BF69,"-")</f>
        <v>-751.8</v>
      </c>
      <c r="BI69" s="688">
        <f t="shared" ref="BI69:BI103" si="155">IFERROR(BG69/BF69,"-")</f>
        <v>0</v>
      </c>
      <c r="BJ69" s="687">
        <f t="shared" ref="BJ69:BJ103" si="156">BN69+BR69+BV69</f>
        <v>2999.6000000000004</v>
      </c>
      <c r="BK69" s="687">
        <f t="shared" ref="BK69:BK103" si="157">BO69+BS69+BW69</f>
        <v>0</v>
      </c>
      <c r="BL69" s="687">
        <f t="shared" ref="BL69:BL103" si="158">IFERROR(BK69-BJ69,"-")</f>
        <v>-2999.6000000000004</v>
      </c>
      <c r="BM69" s="688">
        <f t="shared" ref="BM69:BM103" si="159">IFERROR(BK69/BJ69,"-")</f>
        <v>0</v>
      </c>
      <c r="BN69" s="687">
        <f>'2. ГПП-ОГХК'!CQ46+'2. ГПП-ОГХК'!CQ48+'2. ГПП-ОГХК'!CQ50</f>
        <v>1011.7</v>
      </c>
      <c r="BO69" s="687">
        <f>'2. ГПП-ОГХК'!CS46+'2. ГПП-ОГХК'!CS48+'2. ГПП-ОГХК'!CS50</f>
        <v>0</v>
      </c>
      <c r="BP69" s="687">
        <f t="shared" ref="BP69:BP103" si="160">IFERROR(BO69-BN69,"-")</f>
        <v>-1011.7</v>
      </c>
      <c r="BQ69" s="688">
        <f t="shared" ref="BQ69:BQ103" si="161">IFERROR(BO69/BN69,"-")</f>
        <v>0</v>
      </c>
      <c r="BR69" s="687">
        <f>'2. ГПП-ОГХК'!CW46+'2. ГПП-ОГХК'!CW48+'2. ГПП-ОГХК'!CW50</f>
        <v>978</v>
      </c>
      <c r="BS69" s="687">
        <f>'2. ГПП-ОГХК'!CY46+'2. ГПП-ОГХК'!CY48+'2. ГПП-ОГХК'!CY50</f>
        <v>0</v>
      </c>
      <c r="BT69" s="687">
        <f t="shared" ref="BT69:BT103" si="162">IFERROR(BS69-BR69,"-")</f>
        <v>-978</v>
      </c>
      <c r="BU69" s="688">
        <f t="shared" ref="BU69:BU103" si="163">IFERROR(BS69/BR69,"-")</f>
        <v>0</v>
      </c>
      <c r="BV69" s="687">
        <f>'2. ГПП-ОГХК'!DC46+'2. ГПП-ОГХК'!DC48+'2. ГПП-ОГХК'!DC50</f>
        <v>1009.9000000000001</v>
      </c>
      <c r="BW69" s="687">
        <f>'2. ГПП-ОГХК'!DE46+'2. ГПП-ОГХК'!DE48+'2. ГПП-ОГХК'!DE50</f>
        <v>0</v>
      </c>
      <c r="BX69" s="687">
        <f t="shared" ref="BX69:BX103" si="164">IFERROR(BW69-BV69,"-")</f>
        <v>-1009.9000000000001</v>
      </c>
      <c r="BY69" s="688">
        <f t="shared" ref="BY69:BY103" si="165">IFERROR(BW69/BV69,"-")</f>
        <v>0</v>
      </c>
    </row>
    <row r="70" spans="2:77" ht="20.100000000000001" customHeight="1">
      <c r="C70" s="689" t="s">
        <v>99</v>
      </c>
      <c r="D70" s="528"/>
      <c r="E70" s="528"/>
      <c r="F70" s="529"/>
      <c r="G70" s="530" t="s">
        <v>157</v>
      </c>
      <c r="H70" s="530"/>
      <c r="I70" s="686" t="s">
        <v>98</v>
      </c>
      <c r="J70" s="687">
        <f t="shared" si="122"/>
        <v>10484.200000000001</v>
      </c>
      <c r="K70" s="687">
        <f t="shared" si="123"/>
        <v>0</v>
      </c>
      <c r="L70" s="687">
        <f t="shared" si="124"/>
        <v>-10484.200000000001</v>
      </c>
      <c r="M70" s="688">
        <f t="shared" si="125"/>
        <v>0</v>
      </c>
      <c r="N70" s="687">
        <f t="shared" si="126"/>
        <v>2936.3</v>
      </c>
      <c r="O70" s="687">
        <f t="shared" si="127"/>
        <v>0</v>
      </c>
      <c r="P70" s="687">
        <f t="shared" si="128"/>
        <v>-2936.3</v>
      </c>
      <c r="Q70" s="688">
        <f t="shared" si="129"/>
        <v>0</v>
      </c>
      <c r="R70" s="687">
        <f>'2. ГПП-ОГХК'!W46+'2. ГПП-ОГХК'!W48+'2. ГПП-ОГХК'!W50</f>
        <v>1018.1</v>
      </c>
      <c r="S70" s="687">
        <f>'2. ГПП-ОГХК'!Y46+'2. ГПП-ОГХК'!Y48+'2. ГПП-ОГХК'!Y50</f>
        <v>0</v>
      </c>
      <c r="T70" s="687">
        <f t="shared" si="130"/>
        <v>-1018.1</v>
      </c>
      <c r="U70" s="688">
        <f t="shared" si="131"/>
        <v>0</v>
      </c>
      <c r="V70" s="687">
        <f>'2. ГПП-ОГХК'!AC46+'2. ГПП-ОГХК'!AC48+'2. ГПП-ОГХК'!AC50</f>
        <v>919.4</v>
      </c>
      <c r="W70" s="687">
        <f>'2. ГПП-ОГХК'!AE46+'2. ГПП-ОГХК'!AE48+'2. ГПП-ОГХК'!AE50</f>
        <v>0</v>
      </c>
      <c r="X70" s="687">
        <f t="shared" si="132"/>
        <v>-919.4</v>
      </c>
      <c r="Y70" s="688">
        <f t="shared" si="133"/>
        <v>0</v>
      </c>
      <c r="Z70" s="687">
        <f>'2. ГПП-ОГХК'!AI46+'2. ГПП-ОГХК'!AI48+'2. ГПП-ОГХК'!AI50</f>
        <v>998.8</v>
      </c>
      <c r="AA70" s="687">
        <f>'2. ГПП-ОГХК'!AK46+'2. ГПП-ОГХК'!AK48+'2. ГПП-ОГХК'!AK50</f>
        <v>0</v>
      </c>
      <c r="AB70" s="687">
        <f t="shared" si="134"/>
        <v>-998.8</v>
      </c>
      <c r="AC70" s="688">
        <f t="shared" si="135"/>
        <v>0</v>
      </c>
      <c r="AD70" s="687">
        <f t="shared" si="136"/>
        <v>2155.6</v>
      </c>
      <c r="AE70" s="687">
        <f t="shared" si="137"/>
        <v>0</v>
      </c>
      <c r="AF70" s="687">
        <f t="shared" si="138"/>
        <v>-2155.6</v>
      </c>
      <c r="AG70" s="688">
        <f t="shared" si="139"/>
        <v>0</v>
      </c>
      <c r="AH70" s="687">
        <f>'2. ГПП-ОГХК'!AU46+'2. ГПП-ОГХК'!AU48+'2. ГПП-ОГХК'!AU50</f>
        <v>579.1</v>
      </c>
      <c r="AI70" s="687">
        <f>'2. ГПП-ОГХК'!AW46+'2. ГПП-ОГХК'!AW48+'2. ГПП-ОГХК'!AW50</f>
        <v>0</v>
      </c>
      <c r="AJ70" s="687">
        <f t="shared" si="140"/>
        <v>-579.1</v>
      </c>
      <c r="AK70" s="688">
        <f t="shared" si="141"/>
        <v>0</v>
      </c>
      <c r="AL70" s="687">
        <f>'2. ГПП-ОГХК'!BA46+'2. ГПП-ОГХК'!BA48+'2. ГПП-ОГХК'!BA50</f>
        <v>805.5</v>
      </c>
      <c r="AM70" s="687">
        <f>'2. ГПП-ОГХК'!BC46+'2. ГПП-ОГХК'!BC48+'2. ГПП-ОГХК'!BC50</f>
        <v>0</v>
      </c>
      <c r="AN70" s="687">
        <f t="shared" si="142"/>
        <v>-805.5</v>
      </c>
      <c r="AO70" s="688">
        <f t="shared" si="143"/>
        <v>0</v>
      </c>
      <c r="AP70" s="687">
        <f>'2. ГПП-ОГХК'!BG46+'2. ГПП-ОГХК'!BG48+'2. ГПП-ОГХК'!BG50</f>
        <v>770.99999999999989</v>
      </c>
      <c r="AQ70" s="687">
        <f>'2. ГПП-ОГХК'!BI46+'2. ГПП-ОГХК'!BI48+'2. ГПП-ОГХК'!BI50</f>
        <v>0</v>
      </c>
      <c r="AR70" s="687">
        <f t="shared" si="144"/>
        <v>-770.99999999999989</v>
      </c>
      <c r="AS70" s="688">
        <f t="shared" si="145"/>
        <v>0</v>
      </c>
      <c r="AT70" s="687">
        <f t="shared" si="146"/>
        <v>2392.6999999999998</v>
      </c>
      <c r="AU70" s="687">
        <f t="shared" si="147"/>
        <v>0</v>
      </c>
      <c r="AV70" s="687">
        <f t="shared" si="148"/>
        <v>-2392.6999999999998</v>
      </c>
      <c r="AW70" s="688">
        <f t="shared" si="149"/>
        <v>0</v>
      </c>
      <c r="AX70" s="687">
        <f>'2. ГПП-ОГХК'!BS46+'2. ГПП-ОГХК'!BS48+'2. ГПП-ОГХК'!BS50</f>
        <v>820.3</v>
      </c>
      <c r="AY70" s="687">
        <f>'2. ГПП-ОГХК'!BU46+'2. ГПП-ОГХК'!BU48+'2. ГПП-ОГХК'!BU50</f>
        <v>0</v>
      </c>
      <c r="AZ70" s="687">
        <f t="shared" si="150"/>
        <v>-820.3</v>
      </c>
      <c r="BA70" s="688">
        <f t="shared" si="151"/>
        <v>0</v>
      </c>
      <c r="BB70" s="687">
        <f>'2. ГПП-ОГХК'!BY46+'2. ГПП-ОГХК'!BY48+'2. ГПП-ОГХК'!BY50</f>
        <v>820.6</v>
      </c>
      <c r="BC70" s="687">
        <f>'2. ГПП-ОГХК'!CA46+'2. ГПП-ОГХК'!CA48+'2. ГПП-ОГХК'!CA50</f>
        <v>0</v>
      </c>
      <c r="BD70" s="687">
        <f t="shared" si="152"/>
        <v>-820.6</v>
      </c>
      <c r="BE70" s="688">
        <f t="shared" si="153"/>
        <v>0</v>
      </c>
      <c r="BF70" s="687">
        <f>'2. ГПП-ОГХК'!CE46+'2. ГПП-ОГХК'!CE48+'2. ГПП-ОГХК'!CE50</f>
        <v>751.8</v>
      </c>
      <c r="BG70" s="687">
        <f>'2. ГПП-ОГХК'!CG46+'2. ГПП-ОГХК'!CG48+'2. ГПП-ОГХК'!CG50</f>
        <v>0</v>
      </c>
      <c r="BH70" s="687">
        <f t="shared" si="154"/>
        <v>-751.8</v>
      </c>
      <c r="BI70" s="688">
        <f t="shared" si="155"/>
        <v>0</v>
      </c>
      <c r="BJ70" s="687">
        <f t="shared" si="156"/>
        <v>2999.6000000000004</v>
      </c>
      <c r="BK70" s="687">
        <f t="shared" si="157"/>
        <v>0</v>
      </c>
      <c r="BL70" s="687">
        <f t="shared" si="158"/>
        <v>-2999.6000000000004</v>
      </c>
      <c r="BM70" s="688">
        <f t="shared" si="159"/>
        <v>0</v>
      </c>
      <c r="BN70" s="687">
        <f>'2. ГПП-ОГХК'!CQ46+'2. ГПП-ОГХК'!CQ48+'2. ГПП-ОГХК'!CQ50</f>
        <v>1011.7</v>
      </c>
      <c r="BO70" s="687">
        <f>'2. ГПП-ОГХК'!CS46+'2. ГПП-ОГХК'!CS48+'2. ГПП-ОГХК'!CS50</f>
        <v>0</v>
      </c>
      <c r="BP70" s="687">
        <f t="shared" si="160"/>
        <v>-1011.7</v>
      </c>
      <c r="BQ70" s="688">
        <f t="shared" si="161"/>
        <v>0</v>
      </c>
      <c r="BR70" s="687">
        <f>'2. ГПП-ОГХК'!CW46+'2. ГПП-ОГХК'!CW48+'2. ГПП-ОГХК'!CW50</f>
        <v>978</v>
      </c>
      <c r="BS70" s="687">
        <f>'2. ГПП-ОГХК'!CY46+'2. ГПП-ОГХК'!CY48+'2. ГПП-ОГХК'!CY50</f>
        <v>0</v>
      </c>
      <c r="BT70" s="687">
        <f t="shared" si="162"/>
        <v>-978</v>
      </c>
      <c r="BU70" s="688">
        <f t="shared" si="163"/>
        <v>0</v>
      </c>
      <c r="BV70" s="687">
        <f>'2. ГПП-ОГХК'!DC46+'2. ГПП-ОГХК'!DC48+'2. ГПП-ОГХК'!DC50</f>
        <v>1009.9000000000001</v>
      </c>
      <c r="BW70" s="687">
        <f>'2. ГПП-ОГХК'!DE46+'2. ГПП-ОГХК'!DE48+'2. ГПП-ОГХК'!DE50</f>
        <v>0</v>
      </c>
      <c r="BX70" s="687">
        <f t="shared" si="164"/>
        <v>-1009.9000000000001</v>
      </c>
      <c r="BY70" s="688">
        <f t="shared" si="165"/>
        <v>0</v>
      </c>
    </row>
    <row r="71" spans="2:77" ht="20.100000000000001" customHeight="1">
      <c r="C71" s="690" t="s">
        <v>158</v>
      </c>
      <c r="D71" s="528"/>
      <c r="E71" s="528"/>
      <c r="F71" s="529"/>
      <c r="G71" s="530" t="s">
        <v>157</v>
      </c>
      <c r="H71" s="530"/>
      <c r="I71" s="691" t="s">
        <v>98</v>
      </c>
      <c r="J71" s="687">
        <f t="shared" si="122"/>
        <v>10484.200000000001</v>
      </c>
      <c r="K71" s="687">
        <f t="shared" si="123"/>
        <v>0</v>
      </c>
      <c r="L71" s="687">
        <f t="shared" si="124"/>
        <v>-10484.200000000001</v>
      </c>
      <c r="M71" s="688">
        <f t="shared" si="125"/>
        <v>0</v>
      </c>
      <c r="N71" s="687">
        <f t="shared" si="126"/>
        <v>2936.3</v>
      </c>
      <c r="O71" s="687">
        <f t="shared" si="127"/>
        <v>0</v>
      </c>
      <c r="P71" s="687">
        <f t="shared" si="128"/>
        <v>-2936.3</v>
      </c>
      <c r="Q71" s="688">
        <f t="shared" si="129"/>
        <v>0</v>
      </c>
      <c r="R71" s="687">
        <f>'2. ГПП-ОГХК'!W46+'2. ГПП-ОГХК'!W48+'2. ГПП-ОГХК'!W50</f>
        <v>1018.1</v>
      </c>
      <c r="S71" s="687">
        <f>'2. ГПП-ОГХК'!Y46+'2. ГПП-ОГХК'!Y48+'2. ГПП-ОГХК'!Y50</f>
        <v>0</v>
      </c>
      <c r="T71" s="687">
        <f t="shared" si="130"/>
        <v>-1018.1</v>
      </c>
      <c r="U71" s="688">
        <f t="shared" si="131"/>
        <v>0</v>
      </c>
      <c r="V71" s="687">
        <f>'2. ГПП-ОГХК'!AC46+'2. ГПП-ОГХК'!AC48+'2. ГПП-ОГХК'!AC50</f>
        <v>919.4</v>
      </c>
      <c r="W71" s="687">
        <f>'2. ГПП-ОГХК'!AE46+'2. ГПП-ОГХК'!AE48+'2. ГПП-ОГХК'!AE50</f>
        <v>0</v>
      </c>
      <c r="X71" s="687">
        <f t="shared" si="132"/>
        <v>-919.4</v>
      </c>
      <c r="Y71" s="688">
        <f t="shared" si="133"/>
        <v>0</v>
      </c>
      <c r="Z71" s="687">
        <f>'2. ГПП-ОГХК'!AI46+'2. ГПП-ОГХК'!AI48+'2. ГПП-ОГХК'!AI50</f>
        <v>998.8</v>
      </c>
      <c r="AA71" s="687">
        <f>'2. ГПП-ОГХК'!AK46+'2. ГПП-ОГХК'!AK48+'2. ГПП-ОГХК'!AK50</f>
        <v>0</v>
      </c>
      <c r="AB71" s="687">
        <f t="shared" si="134"/>
        <v>-998.8</v>
      </c>
      <c r="AC71" s="688">
        <f t="shared" si="135"/>
        <v>0</v>
      </c>
      <c r="AD71" s="687">
        <f t="shared" si="136"/>
        <v>2155.6</v>
      </c>
      <c r="AE71" s="687">
        <f t="shared" si="137"/>
        <v>0</v>
      </c>
      <c r="AF71" s="687">
        <f t="shared" si="138"/>
        <v>-2155.6</v>
      </c>
      <c r="AG71" s="688">
        <f t="shared" si="139"/>
        <v>0</v>
      </c>
      <c r="AH71" s="687">
        <f>'2. ГПП-ОГХК'!AU46+'2. ГПП-ОГХК'!AU48+'2. ГПП-ОГХК'!AU50</f>
        <v>579.1</v>
      </c>
      <c r="AI71" s="687">
        <f>'2. ГПП-ОГХК'!AW46+'2. ГПП-ОГХК'!AW48+'2. ГПП-ОГХК'!AW50</f>
        <v>0</v>
      </c>
      <c r="AJ71" s="687">
        <f t="shared" si="140"/>
        <v>-579.1</v>
      </c>
      <c r="AK71" s="688">
        <f t="shared" si="141"/>
        <v>0</v>
      </c>
      <c r="AL71" s="687">
        <f>'2. ГПП-ОГХК'!BA46+'2. ГПП-ОГХК'!BA48+'2. ГПП-ОГХК'!BA50</f>
        <v>805.5</v>
      </c>
      <c r="AM71" s="687">
        <f>'2. ГПП-ОГХК'!BC46+'2. ГПП-ОГХК'!BC48+'2. ГПП-ОГХК'!BC50</f>
        <v>0</v>
      </c>
      <c r="AN71" s="687">
        <f t="shared" si="142"/>
        <v>-805.5</v>
      </c>
      <c r="AO71" s="688">
        <f t="shared" si="143"/>
        <v>0</v>
      </c>
      <c r="AP71" s="687">
        <f>'2. ГПП-ОГХК'!BG46+'2. ГПП-ОГХК'!BG48+'2. ГПП-ОГХК'!BG50</f>
        <v>770.99999999999989</v>
      </c>
      <c r="AQ71" s="687">
        <f>'2. ГПП-ОГХК'!BI46+'2. ГПП-ОГХК'!BI48+'2. ГПП-ОГХК'!BI50</f>
        <v>0</v>
      </c>
      <c r="AR71" s="687">
        <f t="shared" si="144"/>
        <v>-770.99999999999989</v>
      </c>
      <c r="AS71" s="688">
        <f t="shared" si="145"/>
        <v>0</v>
      </c>
      <c r="AT71" s="687">
        <f t="shared" si="146"/>
        <v>2392.6999999999998</v>
      </c>
      <c r="AU71" s="687">
        <f t="shared" si="147"/>
        <v>0</v>
      </c>
      <c r="AV71" s="687">
        <f t="shared" si="148"/>
        <v>-2392.6999999999998</v>
      </c>
      <c r="AW71" s="688">
        <f t="shared" si="149"/>
        <v>0</v>
      </c>
      <c r="AX71" s="687">
        <f>'2. ГПП-ОГХК'!BS46+'2. ГПП-ОГХК'!BS48+'2. ГПП-ОГХК'!BS50</f>
        <v>820.3</v>
      </c>
      <c r="AY71" s="687">
        <f>'2. ГПП-ОГХК'!BU46+'2. ГПП-ОГХК'!BU48+'2. ГПП-ОГХК'!BU50</f>
        <v>0</v>
      </c>
      <c r="AZ71" s="687">
        <f t="shared" si="150"/>
        <v>-820.3</v>
      </c>
      <c r="BA71" s="688">
        <f t="shared" si="151"/>
        <v>0</v>
      </c>
      <c r="BB71" s="687">
        <f>'2. ГПП-ОГХК'!BY46+'2. ГПП-ОГХК'!BY48+'2. ГПП-ОГХК'!BY50</f>
        <v>820.6</v>
      </c>
      <c r="BC71" s="687">
        <f>'2. ГПП-ОГХК'!CA46+'2. ГПП-ОГХК'!CA48+'2. ГПП-ОГХК'!CA50</f>
        <v>0</v>
      </c>
      <c r="BD71" s="687">
        <f t="shared" si="152"/>
        <v>-820.6</v>
      </c>
      <c r="BE71" s="688">
        <f t="shared" si="153"/>
        <v>0</v>
      </c>
      <c r="BF71" s="687">
        <f>'2. ГПП-ОГХК'!CE46+'2. ГПП-ОГХК'!CE48+'2. ГПП-ОГХК'!CE50</f>
        <v>751.8</v>
      </c>
      <c r="BG71" s="687">
        <f>'2. ГПП-ОГХК'!CG46+'2. ГПП-ОГХК'!CG48+'2. ГПП-ОГХК'!CG50</f>
        <v>0</v>
      </c>
      <c r="BH71" s="687">
        <f t="shared" si="154"/>
        <v>-751.8</v>
      </c>
      <c r="BI71" s="688">
        <f t="shared" si="155"/>
        <v>0</v>
      </c>
      <c r="BJ71" s="687">
        <f t="shared" si="156"/>
        <v>2999.6000000000004</v>
      </c>
      <c r="BK71" s="687">
        <f t="shared" si="157"/>
        <v>0</v>
      </c>
      <c r="BL71" s="687">
        <f t="shared" si="158"/>
        <v>-2999.6000000000004</v>
      </c>
      <c r="BM71" s="688">
        <f t="shared" si="159"/>
        <v>0</v>
      </c>
      <c r="BN71" s="687">
        <f>'2. ГПП-ОГХК'!CQ46+'2. ГПП-ОГХК'!CQ48+'2. ГПП-ОГХК'!CQ50</f>
        <v>1011.7</v>
      </c>
      <c r="BO71" s="687">
        <f>'2. ГПП-ОГХК'!CS46+'2. ГПП-ОГХК'!CS48+'2. ГПП-ОГХК'!CS50</f>
        <v>0</v>
      </c>
      <c r="BP71" s="687">
        <f t="shared" si="160"/>
        <v>-1011.7</v>
      </c>
      <c r="BQ71" s="688">
        <f t="shared" si="161"/>
        <v>0</v>
      </c>
      <c r="BR71" s="687">
        <f>'2. ГПП-ОГХК'!CW46+'2. ГПП-ОГХК'!CW48+'2. ГПП-ОГХК'!CW50</f>
        <v>978</v>
      </c>
      <c r="BS71" s="687">
        <f>'2. ГПП-ОГХК'!CY46+'2. ГПП-ОГХК'!CY48+'2. ГПП-ОГХК'!CY50</f>
        <v>0</v>
      </c>
      <c r="BT71" s="687">
        <f t="shared" si="162"/>
        <v>-978</v>
      </c>
      <c r="BU71" s="688">
        <f t="shared" si="163"/>
        <v>0</v>
      </c>
      <c r="BV71" s="687">
        <f>'2. ГПП-ОГХК'!DC46+'2. ГПП-ОГХК'!DC48+'2. ГПП-ОГХК'!DC50</f>
        <v>1009.9000000000001</v>
      </c>
      <c r="BW71" s="687">
        <f>'2. ГПП-ОГХК'!DE46+'2. ГПП-ОГХК'!DE48+'2. ГПП-ОГХК'!DE50</f>
        <v>0</v>
      </c>
      <c r="BX71" s="687">
        <f t="shared" si="164"/>
        <v>-1009.9000000000001</v>
      </c>
      <c r="BY71" s="688">
        <f t="shared" si="165"/>
        <v>0</v>
      </c>
    </row>
    <row r="72" spans="2:77" ht="20.100000000000001" customHeight="1">
      <c r="C72" s="693" t="s">
        <v>161</v>
      </c>
      <c r="D72" s="528"/>
      <c r="E72" s="528"/>
      <c r="F72" s="529"/>
      <c r="G72" s="530" t="s">
        <v>162</v>
      </c>
      <c r="H72" s="530"/>
      <c r="I72" s="694" t="s">
        <v>98</v>
      </c>
      <c r="J72" s="687">
        <f t="shared" si="122"/>
        <v>7921.7999999999993</v>
      </c>
      <c r="K72" s="687">
        <f t="shared" si="123"/>
        <v>0</v>
      </c>
      <c r="L72" s="687">
        <f t="shared" si="124"/>
        <v>-7921.7999999999993</v>
      </c>
      <c r="M72" s="688">
        <f t="shared" si="125"/>
        <v>0</v>
      </c>
      <c r="N72" s="687">
        <f t="shared" si="126"/>
        <v>2195.6999999999998</v>
      </c>
      <c r="O72" s="687">
        <f t="shared" si="127"/>
        <v>0</v>
      </c>
      <c r="P72" s="687">
        <f t="shared" si="128"/>
        <v>-2195.6999999999998</v>
      </c>
      <c r="Q72" s="688">
        <f t="shared" si="129"/>
        <v>0</v>
      </c>
      <c r="R72" s="687">
        <f>'2. ГПП-ОГХК'!W46</f>
        <v>756.9</v>
      </c>
      <c r="S72" s="687">
        <f>'2. ГПП-ОГХК'!Y46</f>
        <v>0</v>
      </c>
      <c r="T72" s="687">
        <f t="shared" si="130"/>
        <v>-756.9</v>
      </c>
      <c r="U72" s="688">
        <f t="shared" si="131"/>
        <v>0</v>
      </c>
      <c r="V72" s="687">
        <f>'2. ГПП-ОГХК'!AC46</f>
        <v>683.5</v>
      </c>
      <c r="W72" s="687">
        <f>'2. ГПП-ОГХК'!AE46</f>
        <v>0</v>
      </c>
      <c r="X72" s="687">
        <f t="shared" si="132"/>
        <v>-683.5</v>
      </c>
      <c r="Y72" s="688">
        <f t="shared" si="133"/>
        <v>0</v>
      </c>
      <c r="Z72" s="687">
        <f>'2. ГПП-ОГХК'!AI46</f>
        <v>755.3</v>
      </c>
      <c r="AA72" s="687">
        <f>'2. ГПП-ОГХК'!AK46</f>
        <v>0</v>
      </c>
      <c r="AB72" s="687">
        <f t="shared" si="134"/>
        <v>-755.3</v>
      </c>
      <c r="AC72" s="688">
        <f t="shared" si="135"/>
        <v>0</v>
      </c>
      <c r="AD72" s="687">
        <f t="shared" si="136"/>
        <v>1670</v>
      </c>
      <c r="AE72" s="687">
        <f t="shared" si="137"/>
        <v>0</v>
      </c>
      <c r="AF72" s="687">
        <f t="shared" si="138"/>
        <v>-1670</v>
      </c>
      <c r="AG72" s="688">
        <f t="shared" si="139"/>
        <v>0</v>
      </c>
      <c r="AH72" s="687">
        <f>'2. ГПП-ОГХК'!AU46</f>
        <v>410</v>
      </c>
      <c r="AI72" s="687">
        <f>'2. ГПП-ОГХК'!AW46</f>
        <v>0</v>
      </c>
      <c r="AJ72" s="687">
        <f t="shared" si="140"/>
        <v>-410</v>
      </c>
      <c r="AK72" s="688">
        <f t="shared" si="141"/>
        <v>0</v>
      </c>
      <c r="AL72" s="687">
        <f>'2. ГПП-ОГХК'!BA46</f>
        <v>644.6</v>
      </c>
      <c r="AM72" s="687">
        <f>'2. ГПП-ОГХК'!BC46</f>
        <v>0</v>
      </c>
      <c r="AN72" s="687">
        <f t="shared" si="142"/>
        <v>-644.6</v>
      </c>
      <c r="AO72" s="688">
        <f t="shared" si="143"/>
        <v>0</v>
      </c>
      <c r="AP72" s="687">
        <f>'2. ГПП-ОГХК'!BG46</f>
        <v>615.4</v>
      </c>
      <c r="AQ72" s="687">
        <f>'2. ГПП-ОГХК'!BI46</f>
        <v>0</v>
      </c>
      <c r="AR72" s="687">
        <f t="shared" si="144"/>
        <v>-615.4</v>
      </c>
      <c r="AS72" s="688">
        <f t="shared" si="145"/>
        <v>0</v>
      </c>
      <c r="AT72" s="687">
        <f t="shared" si="146"/>
        <v>1834.6</v>
      </c>
      <c r="AU72" s="687">
        <f t="shared" si="147"/>
        <v>0</v>
      </c>
      <c r="AV72" s="687">
        <f t="shared" si="148"/>
        <v>-1834.6</v>
      </c>
      <c r="AW72" s="688">
        <f t="shared" si="149"/>
        <v>0</v>
      </c>
      <c r="AX72" s="687">
        <f>'2. ГПП-ОГХК'!BS46</f>
        <v>659.4</v>
      </c>
      <c r="AY72" s="687">
        <f>'2. ГПП-ОГХК'!BU46</f>
        <v>0</v>
      </c>
      <c r="AZ72" s="687">
        <f t="shared" si="150"/>
        <v>-659.4</v>
      </c>
      <c r="BA72" s="688">
        <f t="shared" si="151"/>
        <v>0</v>
      </c>
      <c r="BB72" s="687">
        <f>'2. ГПП-ОГХК'!BY46</f>
        <v>659.7</v>
      </c>
      <c r="BC72" s="687">
        <f>'2. ГПП-ОГХК'!CA46</f>
        <v>0</v>
      </c>
      <c r="BD72" s="687">
        <f t="shared" si="152"/>
        <v>-659.7</v>
      </c>
      <c r="BE72" s="688">
        <f t="shared" si="153"/>
        <v>0</v>
      </c>
      <c r="BF72" s="687">
        <f>'2. ГПП-ОГХК'!CE46</f>
        <v>515.5</v>
      </c>
      <c r="BG72" s="687">
        <f>'2. ГПП-ОГХК'!CG46</f>
        <v>0</v>
      </c>
      <c r="BH72" s="687">
        <f t="shared" si="154"/>
        <v>-515.5</v>
      </c>
      <c r="BI72" s="688">
        <f t="shared" si="155"/>
        <v>0</v>
      </c>
      <c r="BJ72" s="687">
        <f t="shared" si="156"/>
        <v>2221.5</v>
      </c>
      <c r="BK72" s="687">
        <f t="shared" si="157"/>
        <v>0</v>
      </c>
      <c r="BL72" s="687">
        <f t="shared" si="158"/>
        <v>-2221.5</v>
      </c>
      <c r="BM72" s="688">
        <f t="shared" si="159"/>
        <v>0</v>
      </c>
      <c r="BN72" s="687">
        <f>'2. ГПП-ОГХК'!CQ46</f>
        <v>749.5</v>
      </c>
      <c r="BO72" s="687">
        <f>'2. ГПП-ОГХК'!CS46</f>
        <v>0</v>
      </c>
      <c r="BP72" s="687">
        <f t="shared" si="160"/>
        <v>-749.5</v>
      </c>
      <c r="BQ72" s="688">
        <f t="shared" si="161"/>
        <v>0</v>
      </c>
      <c r="BR72" s="687">
        <f>'2. ГПП-ОГХК'!CW46</f>
        <v>724.3</v>
      </c>
      <c r="BS72" s="687">
        <f>'2. ГПП-ОГХК'!CY46</f>
        <v>0</v>
      </c>
      <c r="BT72" s="687">
        <f t="shared" si="162"/>
        <v>-724.3</v>
      </c>
      <c r="BU72" s="688">
        <f t="shared" si="163"/>
        <v>0</v>
      </c>
      <c r="BV72" s="687">
        <f>'2. ГПП-ОГХК'!DC46</f>
        <v>747.7</v>
      </c>
      <c r="BW72" s="687">
        <f>'2. ГПП-ОГХК'!DE46</f>
        <v>0</v>
      </c>
      <c r="BX72" s="687">
        <f t="shared" si="164"/>
        <v>-747.7</v>
      </c>
      <c r="BY72" s="688">
        <f t="shared" si="165"/>
        <v>0</v>
      </c>
    </row>
    <row r="73" spans="2:77" ht="20.100000000000001" customHeight="1">
      <c r="C73" s="693" t="s">
        <v>129</v>
      </c>
      <c r="D73" s="528"/>
      <c r="E73" s="528"/>
      <c r="F73" s="529"/>
      <c r="G73" s="530" t="s">
        <v>163</v>
      </c>
      <c r="H73" s="530"/>
      <c r="I73" s="694" t="s">
        <v>98</v>
      </c>
      <c r="J73" s="687">
        <f t="shared" si="122"/>
        <v>2384.6</v>
      </c>
      <c r="K73" s="687">
        <f t="shared" si="123"/>
        <v>0</v>
      </c>
      <c r="L73" s="687">
        <f t="shared" si="124"/>
        <v>-2384.6</v>
      </c>
      <c r="M73" s="688">
        <f t="shared" si="125"/>
        <v>0</v>
      </c>
      <c r="N73" s="687">
        <f t="shared" si="126"/>
        <v>696.1</v>
      </c>
      <c r="O73" s="687">
        <f t="shared" si="127"/>
        <v>0</v>
      </c>
      <c r="P73" s="687">
        <f t="shared" si="128"/>
        <v>-696.1</v>
      </c>
      <c r="Q73" s="688">
        <f t="shared" si="129"/>
        <v>0</v>
      </c>
      <c r="R73" s="687">
        <f>'2. ГПП-ОГХК'!W48</f>
        <v>245.8</v>
      </c>
      <c r="S73" s="687">
        <f>'2. ГПП-ОГХК'!Y48</f>
        <v>0</v>
      </c>
      <c r="T73" s="687">
        <f t="shared" si="130"/>
        <v>-245.8</v>
      </c>
      <c r="U73" s="688">
        <f t="shared" si="131"/>
        <v>0</v>
      </c>
      <c r="V73" s="687">
        <f>'2. ГПП-ОГХК'!AC48</f>
        <v>222</v>
      </c>
      <c r="W73" s="687">
        <f>'2. ГПП-ОГХК'!AE48</f>
        <v>0</v>
      </c>
      <c r="X73" s="687">
        <f t="shared" si="132"/>
        <v>-222</v>
      </c>
      <c r="Y73" s="688">
        <f t="shared" si="133"/>
        <v>0</v>
      </c>
      <c r="Z73" s="687">
        <f>'2. ГПП-ОГХК'!AI48</f>
        <v>228.3</v>
      </c>
      <c r="AA73" s="687">
        <f>'2. ГПП-ОГХК'!AK48</f>
        <v>0</v>
      </c>
      <c r="AB73" s="687">
        <f t="shared" si="134"/>
        <v>-228.3</v>
      </c>
      <c r="AC73" s="688">
        <f t="shared" si="135"/>
        <v>0</v>
      </c>
      <c r="AD73" s="687">
        <f t="shared" si="136"/>
        <v>443</v>
      </c>
      <c r="AE73" s="687">
        <f t="shared" si="137"/>
        <v>0</v>
      </c>
      <c r="AF73" s="687">
        <f t="shared" si="138"/>
        <v>-443</v>
      </c>
      <c r="AG73" s="688">
        <f t="shared" si="139"/>
        <v>0</v>
      </c>
      <c r="AH73" s="687">
        <f>'2. ГПП-ОГХК'!AU48</f>
        <v>156.9</v>
      </c>
      <c r="AI73" s="687">
        <f>'2. ГПП-ОГХК'!AW48</f>
        <v>0</v>
      </c>
      <c r="AJ73" s="687">
        <f t="shared" si="140"/>
        <v>-156.9</v>
      </c>
      <c r="AK73" s="688">
        <f t="shared" si="141"/>
        <v>0</v>
      </c>
      <c r="AL73" s="687">
        <f>'2. ГПП-ОГХК'!BA48</f>
        <v>145.4</v>
      </c>
      <c r="AM73" s="687">
        <f>'2. ГПП-ОГХК'!BC48</f>
        <v>0</v>
      </c>
      <c r="AN73" s="687">
        <f t="shared" si="142"/>
        <v>-145.4</v>
      </c>
      <c r="AO73" s="688">
        <f t="shared" si="143"/>
        <v>0</v>
      </c>
      <c r="AP73" s="687">
        <f>'2. ГПП-ОГХК'!BG48</f>
        <v>140.69999999999999</v>
      </c>
      <c r="AQ73" s="687">
        <f>'2. ГПП-ОГХК'!BI48</f>
        <v>0</v>
      </c>
      <c r="AR73" s="687">
        <f t="shared" si="144"/>
        <v>-140.69999999999999</v>
      </c>
      <c r="AS73" s="688">
        <f t="shared" si="145"/>
        <v>0</v>
      </c>
      <c r="AT73" s="687">
        <f t="shared" si="146"/>
        <v>512.20000000000005</v>
      </c>
      <c r="AU73" s="687">
        <f t="shared" si="147"/>
        <v>0</v>
      </c>
      <c r="AV73" s="687">
        <f t="shared" si="148"/>
        <v>-512.20000000000005</v>
      </c>
      <c r="AW73" s="688">
        <f t="shared" si="149"/>
        <v>0</v>
      </c>
      <c r="AX73" s="687">
        <f>'2. ГПП-ОГХК'!BS48</f>
        <v>145.4</v>
      </c>
      <c r="AY73" s="687">
        <f>'2. ГПП-ОГХК'!BU48</f>
        <v>0</v>
      </c>
      <c r="AZ73" s="687">
        <f t="shared" si="150"/>
        <v>-145.4</v>
      </c>
      <c r="BA73" s="688">
        <f t="shared" si="151"/>
        <v>0</v>
      </c>
      <c r="BB73" s="687">
        <f>'2. ГПП-ОГХК'!BY48</f>
        <v>145.4</v>
      </c>
      <c r="BC73" s="687">
        <f>'2. ГПП-ОГХК'!CA48</f>
        <v>0</v>
      </c>
      <c r="BD73" s="687">
        <f t="shared" si="152"/>
        <v>-145.4</v>
      </c>
      <c r="BE73" s="688">
        <f t="shared" si="153"/>
        <v>0</v>
      </c>
      <c r="BF73" s="687">
        <f>'2. ГПП-ОГХК'!CE48</f>
        <v>221.4</v>
      </c>
      <c r="BG73" s="687">
        <f>'2. ГПП-ОГХК'!CG48</f>
        <v>0</v>
      </c>
      <c r="BH73" s="687">
        <f t="shared" si="154"/>
        <v>-221.4</v>
      </c>
      <c r="BI73" s="688">
        <f t="shared" si="155"/>
        <v>0</v>
      </c>
      <c r="BJ73" s="687">
        <f t="shared" si="156"/>
        <v>733.3</v>
      </c>
      <c r="BK73" s="687">
        <f t="shared" si="157"/>
        <v>0</v>
      </c>
      <c r="BL73" s="687">
        <f t="shared" si="158"/>
        <v>-733.3</v>
      </c>
      <c r="BM73" s="688">
        <f t="shared" si="159"/>
        <v>0</v>
      </c>
      <c r="BN73" s="687">
        <f>'2. ГПП-ОГХК'!CQ48</f>
        <v>247</v>
      </c>
      <c r="BO73" s="687">
        <f>'2. ГПП-ОГХК'!CS48</f>
        <v>0</v>
      </c>
      <c r="BP73" s="687">
        <f t="shared" si="160"/>
        <v>-247</v>
      </c>
      <c r="BQ73" s="688">
        <f t="shared" si="161"/>
        <v>0</v>
      </c>
      <c r="BR73" s="687">
        <f>'2. ГПП-ОГХК'!CW48</f>
        <v>239.1</v>
      </c>
      <c r="BS73" s="687">
        <f>'2. ГПП-ОГХК'!CY48</f>
        <v>0</v>
      </c>
      <c r="BT73" s="687">
        <f t="shared" si="162"/>
        <v>-239.1</v>
      </c>
      <c r="BU73" s="688">
        <f t="shared" si="163"/>
        <v>0</v>
      </c>
      <c r="BV73" s="687">
        <f>'2. ГПП-ОГХК'!DC48</f>
        <v>247.2</v>
      </c>
      <c r="BW73" s="687">
        <f>'2. ГПП-ОГХК'!DE48</f>
        <v>0</v>
      </c>
      <c r="BX73" s="687">
        <f t="shared" si="164"/>
        <v>-247.2</v>
      </c>
      <c r="BY73" s="688">
        <f t="shared" si="165"/>
        <v>0</v>
      </c>
    </row>
    <row r="74" spans="2:77" ht="20.100000000000001" customHeight="1">
      <c r="C74" s="430" t="s">
        <v>164</v>
      </c>
      <c r="D74" s="528"/>
      <c r="E74" s="528"/>
      <c r="F74" s="529"/>
      <c r="G74" s="530" t="s">
        <v>165</v>
      </c>
      <c r="H74" s="530"/>
      <c r="I74" s="694" t="s">
        <v>98</v>
      </c>
      <c r="J74" s="687">
        <f t="shared" si="122"/>
        <v>177.8</v>
      </c>
      <c r="K74" s="687">
        <f t="shared" si="123"/>
        <v>0</v>
      </c>
      <c r="L74" s="687">
        <f t="shared" si="124"/>
        <v>-177.8</v>
      </c>
      <c r="M74" s="688">
        <f t="shared" si="125"/>
        <v>0</v>
      </c>
      <c r="N74" s="687">
        <f t="shared" si="126"/>
        <v>44.5</v>
      </c>
      <c r="O74" s="687">
        <f t="shared" si="127"/>
        <v>0</v>
      </c>
      <c r="P74" s="687">
        <f t="shared" si="128"/>
        <v>-44.5</v>
      </c>
      <c r="Q74" s="688">
        <f t="shared" si="129"/>
        <v>0</v>
      </c>
      <c r="R74" s="687">
        <f>'2. ГПП-ОГХК'!W50</f>
        <v>15.4</v>
      </c>
      <c r="S74" s="687">
        <f>'2. ГПП-ОГХК'!Y50</f>
        <v>0</v>
      </c>
      <c r="T74" s="687">
        <f t="shared" si="130"/>
        <v>-15.4</v>
      </c>
      <c r="U74" s="688">
        <f t="shared" si="131"/>
        <v>0</v>
      </c>
      <c r="V74" s="687">
        <f>'2. ГПП-ОГХК'!AC50</f>
        <v>13.9</v>
      </c>
      <c r="W74" s="687">
        <f>'2. ГПП-ОГХК'!AE50</f>
        <v>0</v>
      </c>
      <c r="X74" s="687">
        <f t="shared" si="132"/>
        <v>-13.9</v>
      </c>
      <c r="Y74" s="688">
        <f t="shared" si="133"/>
        <v>0</v>
      </c>
      <c r="Z74" s="687">
        <f>'2. ГПП-ОГХК'!AI50</f>
        <v>15.2</v>
      </c>
      <c r="AA74" s="687">
        <f>'2. ГПП-ОГХК'!AK50</f>
        <v>0</v>
      </c>
      <c r="AB74" s="687">
        <f t="shared" si="134"/>
        <v>-15.2</v>
      </c>
      <c r="AC74" s="688">
        <f t="shared" si="135"/>
        <v>0</v>
      </c>
      <c r="AD74" s="687">
        <f t="shared" si="136"/>
        <v>42.6</v>
      </c>
      <c r="AE74" s="687">
        <f t="shared" si="137"/>
        <v>0</v>
      </c>
      <c r="AF74" s="687">
        <f t="shared" si="138"/>
        <v>-42.6</v>
      </c>
      <c r="AG74" s="688">
        <f t="shared" si="139"/>
        <v>0</v>
      </c>
      <c r="AH74" s="687">
        <f>'2. ГПП-ОГХК'!AU50</f>
        <v>12.2</v>
      </c>
      <c r="AI74" s="687">
        <f>'2. ГПП-ОГХК'!AW50</f>
        <v>0</v>
      </c>
      <c r="AJ74" s="687">
        <f t="shared" si="140"/>
        <v>-12.2</v>
      </c>
      <c r="AK74" s="688">
        <f t="shared" si="141"/>
        <v>0</v>
      </c>
      <c r="AL74" s="687">
        <f>'2. ГПП-ОГХК'!BA50</f>
        <v>15.5</v>
      </c>
      <c r="AM74" s="687">
        <f>'2. ГПП-ОГХК'!BC50</f>
        <v>0</v>
      </c>
      <c r="AN74" s="687">
        <f t="shared" si="142"/>
        <v>-15.5</v>
      </c>
      <c r="AO74" s="688">
        <f t="shared" si="143"/>
        <v>0</v>
      </c>
      <c r="AP74" s="687">
        <f>'2. ГПП-ОГХК'!BG50</f>
        <v>14.9</v>
      </c>
      <c r="AQ74" s="687">
        <f>'2. ГПП-ОГХК'!BI50</f>
        <v>0</v>
      </c>
      <c r="AR74" s="687">
        <f t="shared" si="144"/>
        <v>-14.9</v>
      </c>
      <c r="AS74" s="688">
        <f t="shared" si="145"/>
        <v>0</v>
      </c>
      <c r="AT74" s="687">
        <f t="shared" si="146"/>
        <v>45.9</v>
      </c>
      <c r="AU74" s="687">
        <f t="shared" si="147"/>
        <v>0</v>
      </c>
      <c r="AV74" s="687">
        <f t="shared" si="148"/>
        <v>-45.9</v>
      </c>
      <c r="AW74" s="688">
        <f t="shared" si="149"/>
        <v>0</v>
      </c>
      <c r="AX74" s="687">
        <f>'2. ГПП-ОГХК'!BS50</f>
        <v>15.5</v>
      </c>
      <c r="AY74" s="687">
        <f>'2. ГПП-ОГХК'!BU50</f>
        <v>0</v>
      </c>
      <c r="AZ74" s="687">
        <f t="shared" si="150"/>
        <v>-15.5</v>
      </c>
      <c r="BA74" s="688">
        <f t="shared" si="151"/>
        <v>0</v>
      </c>
      <c r="BB74" s="687">
        <f>'2. ГПП-ОГХК'!BY50</f>
        <v>15.5</v>
      </c>
      <c r="BC74" s="687">
        <f>'2. ГПП-ОГХК'!CA50</f>
        <v>0</v>
      </c>
      <c r="BD74" s="687">
        <f t="shared" si="152"/>
        <v>-15.5</v>
      </c>
      <c r="BE74" s="688">
        <f t="shared" si="153"/>
        <v>0</v>
      </c>
      <c r="BF74" s="687">
        <f>'2. ГПП-ОГХК'!CE50</f>
        <v>14.9</v>
      </c>
      <c r="BG74" s="687">
        <f>'2. ГПП-ОГХК'!CG50</f>
        <v>0</v>
      </c>
      <c r="BH74" s="687">
        <f t="shared" si="154"/>
        <v>-14.9</v>
      </c>
      <c r="BI74" s="688">
        <f t="shared" si="155"/>
        <v>0</v>
      </c>
      <c r="BJ74" s="687">
        <f t="shared" si="156"/>
        <v>44.8</v>
      </c>
      <c r="BK74" s="687">
        <f t="shared" si="157"/>
        <v>0</v>
      </c>
      <c r="BL74" s="687">
        <f t="shared" si="158"/>
        <v>-44.8</v>
      </c>
      <c r="BM74" s="688">
        <f t="shared" si="159"/>
        <v>0</v>
      </c>
      <c r="BN74" s="687">
        <f>'2. ГПП-ОГХК'!CQ50</f>
        <v>15.2</v>
      </c>
      <c r="BO74" s="687">
        <f>'2. ГПП-ОГХК'!CS50</f>
        <v>0</v>
      </c>
      <c r="BP74" s="687">
        <f t="shared" si="160"/>
        <v>-15.2</v>
      </c>
      <c r="BQ74" s="688">
        <f t="shared" si="161"/>
        <v>0</v>
      </c>
      <c r="BR74" s="687">
        <f>'2. ГПП-ОГХК'!CW50</f>
        <v>14.6</v>
      </c>
      <c r="BS74" s="687">
        <f>'2. ГПП-ОГХК'!CY50</f>
        <v>0</v>
      </c>
      <c r="BT74" s="687">
        <f t="shared" si="162"/>
        <v>-14.6</v>
      </c>
      <c r="BU74" s="688">
        <f t="shared" si="163"/>
        <v>0</v>
      </c>
      <c r="BV74" s="687">
        <f>'2. ГПП-ОГХК'!DC50</f>
        <v>15</v>
      </c>
      <c r="BW74" s="687">
        <f>'2. ГПП-ОГХК'!DE50</f>
        <v>0</v>
      </c>
      <c r="BX74" s="687">
        <f t="shared" si="164"/>
        <v>-15</v>
      </c>
      <c r="BY74" s="688">
        <f t="shared" si="165"/>
        <v>0</v>
      </c>
    </row>
    <row r="75" spans="2:77" ht="20.100000000000001" customHeight="1">
      <c r="B75" s="591" t="s">
        <v>166</v>
      </c>
      <c r="C75" s="704" t="s">
        <v>167</v>
      </c>
      <c r="D75" s="528"/>
      <c r="E75" s="528"/>
      <c r="F75" s="529"/>
      <c r="G75" s="530" t="s">
        <v>168</v>
      </c>
      <c r="H75" s="530"/>
      <c r="I75" s="686" t="s">
        <v>169</v>
      </c>
      <c r="J75" s="687">
        <f t="shared" si="122"/>
        <v>20095.7</v>
      </c>
      <c r="K75" s="687">
        <f t="shared" si="123"/>
        <v>0</v>
      </c>
      <c r="L75" s="687">
        <f t="shared" si="124"/>
        <v>-20095.7</v>
      </c>
      <c r="M75" s="688">
        <f t="shared" si="125"/>
        <v>0</v>
      </c>
      <c r="N75" s="687">
        <f t="shared" si="126"/>
        <v>5245.9</v>
      </c>
      <c r="O75" s="687">
        <f t="shared" si="127"/>
        <v>0</v>
      </c>
      <c r="P75" s="687">
        <f t="shared" si="128"/>
        <v>-5245.9</v>
      </c>
      <c r="Q75" s="688">
        <f t="shared" si="129"/>
        <v>0</v>
      </c>
      <c r="R75" s="687">
        <f>'1. ГПП-АГПЗ+'!W23+'2. ГПП-ОГХК'!W56+'2. ГПП-ОГХК'!W57+'2. ГПП-ОГХК'!W54+'3. ГПП-СГПЗ'!W23+'4. ГПП-УЗПКТ-СЗСК'!W40+'4. ГПП-УЗПКТ-СЗСК'!W54+'4. ГПП-УЗПКТ-СЗСК'!W71+'4. ГПП-УЗПКТ-СЗСК'!W18+'4. ГПП-УЗПКТ-СЗСК'!W32+'7. ГД Ямбург'!W28+'12. ГД Иркутск'!W11+0+0+'10. ГД Ноябрьск'!W15+'10. ГД Ноябрьск'!W51+'10. ГД Ноябрьск'!W18+'11. ГД Надым'!W11+'9. ГД Краснодар'!W29+'2. ГПП-ОГХК'!W63+'2. ГПП-ОГХК'!W64+'2. ГПП-ОГХК'!W60+'2. ГПП-ОГХК'!W62+'2. ГПП-ОГХК'!W65+'3. ГПП-СГПЗ'!W24+'4. ГПП-УЗПКТ-СЗСК'!W209+'4. ГПП-УЗПКТ-СЗСК'!W199+'4. ГПП-УЗПКТ-СЗСК'!W47+'9. ГД Краснодар'!W30</f>
        <v>1821.9999999999998</v>
      </c>
      <c r="S75" s="687">
        <f>'1. ГПП-АГПЗ+'!Y23+'2. ГПП-ОГХК'!Y56+'2. ГПП-ОГХК'!Y57+'2. ГПП-ОГХК'!Y54+'3. ГПП-СГПЗ'!Y23+'4. ГПП-УЗПКТ-СЗСК'!Y40+'4. ГПП-УЗПКТ-СЗСК'!Y54+'4. ГПП-УЗПКТ-СЗСК'!Y71+'4. ГПП-УЗПКТ-СЗСК'!Y18+'4. ГПП-УЗПКТ-СЗСК'!Y32+'7. ГД Ямбург'!Y28+'12. ГД Иркутск'!Y11+0+0+'10. ГД Ноябрьск'!Y15+'10. ГД Ноябрьск'!Y51+'10. ГД Ноябрьск'!Y18+'11. ГД Надым'!Y11+'9. ГД Краснодар'!Y29+'2. ГПП-ОГХК'!Y63+'2. ГПП-ОГХК'!Y64+'2. ГПП-ОГХК'!Y60+'2. ГПП-ОГХК'!Y62+'2. ГПП-ОГХК'!Y65+'3. ГПП-СГПЗ'!Y24+'4. ГПП-УЗПКТ-СЗСК'!Y209+'4. ГПП-УЗПКТ-СЗСК'!Y199+'4. ГПП-УЗПКТ-СЗСК'!Y47+'9. ГД Краснодар'!Y30</f>
        <v>0</v>
      </c>
      <c r="T75" s="687">
        <f t="shared" si="130"/>
        <v>-1821.9999999999998</v>
      </c>
      <c r="U75" s="688">
        <f t="shared" si="131"/>
        <v>0</v>
      </c>
      <c r="V75" s="687">
        <f>'1. ГПП-АГПЗ+'!AC23+'2. ГПП-ОГХК'!AC56+'2. ГПП-ОГХК'!AC57+'2. ГПП-ОГХК'!AC54+'3. ГПП-СГПЗ'!AC23+'4. ГПП-УЗПКТ-СЗСК'!AC40+'4. ГПП-УЗПКТ-СЗСК'!AC54+'4. ГПП-УЗПКТ-СЗСК'!AC71+'4. ГПП-УЗПКТ-СЗСК'!AC18+'4. ГПП-УЗПКТ-СЗСК'!AC32+'7. ГД Ямбург'!AC28+'12. ГД Иркутск'!AC11+0+0+'10. ГД Ноябрьск'!AC15+'10. ГД Ноябрьск'!AC51+'10. ГД Ноябрьск'!AC18+'11. ГД Надым'!AC11+'9. ГД Краснодар'!AC29+'2. ГПП-ОГХК'!AC63+'2. ГПП-ОГХК'!AC64+'2. ГПП-ОГХК'!AC60+'2. ГПП-ОГХК'!AC62+'2. ГПП-ОГХК'!AC65+'3. ГПП-СГПЗ'!AC24+'4. ГПП-УЗПКТ-СЗСК'!AC209+'4. ГПП-УЗПКТ-СЗСК'!AC199+'4. ГПП-УЗПКТ-СЗСК'!AC47+'9. ГД Краснодар'!AC30</f>
        <v>1639.9999999999998</v>
      </c>
      <c r="W75" s="687">
        <f>'1. ГПП-АГПЗ+'!AE23+'2. ГПП-ОГХК'!AE56+'2. ГПП-ОГХК'!AE57+'2. ГПП-ОГХК'!AE54+'3. ГПП-СГПЗ'!AE23+'4. ГПП-УЗПКТ-СЗСК'!AE40+'4. ГПП-УЗПКТ-СЗСК'!AE54+'4. ГПП-УЗПКТ-СЗСК'!AE71+'4. ГПП-УЗПКТ-СЗСК'!AE18+'4. ГПП-УЗПКТ-СЗСК'!AE32+'7. ГД Ямбург'!AE28+'12. ГД Иркутск'!AE11+0+0+'10. ГД Ноябрьск'!AE15+'10. ГД Ноябрьск'!AE51+'10. ГД Ноябрьск'!AE18+'11. ГД Надым'!AE11+'9. ГД Краснодар'!AE29+'2. ГПП-ОГХК'!AE63+'2. ГПП-ОГХК'!AE64+'2. ГПП-ОГХК'!AE60+'2. ГПП-ОГХК'!AE62+'2. ГПП-ОГХК'!AE65+'3. ГПП-СГПЗ'!AE24+'4. ГПП-УЗПКТ-СЗСК'!AE209+'4. ГПП-УЗПКТ-СЗСК'!AE199+'4. ГПП-УЗПКТ-СЗСК'!AE47+'9. ГД Краснодар'!AE30</f>
        <v>0</v>
      </c>
      <c r="X75" s="687">
        <f t="shared" si="132"/>
        <v>-1639.9999999999998</v>
      </c>
      <c r="Y75" s="688">
        <f t="shared" si="133"/>
        <v>0</v>
      </c>
      <c r="Z75" s="687">
        <f>'1. ГПП-АГПЗ+'!AI23+'2. ГПП-ОГХК'!AI56+'2. ГПП-ОГХК'!AI57+'2. ГПП-ОГХК'!AI54+'3. ГПП-СГПЗ'!AI23+'4. ГПП-УЗПКТ-СЗСК'!AI40+'4. ГПП-УЗПКТ-СЗСК'!AI54+'4. ГПП-УЗПКТ-СЗСК'!AI71+'4. ГПП-УЗПКТ-СЗСК'!AI18+'4. ГПП-УЗПКТ-СЗСК'!AI32+'7. ГД Ямбург'!AI28+'12. ГД Иркутск'!AI11+0+0+'10. ГД Ноябрьск'!AI15+'10. ГД Ноябрьск'!AI51+'10. ГД Ноябрьск'!AI18+'11. ГД Надым'!AI11+'9. ГД Краснодар'!AI29+'2. ГПП-ОГХК'!AI63+'2. ГПП-ОГХК'!AI64+'2. ГПП-ОГХК'!AI60+'2. ГПП-ОГХК'!AI62+'2. ГПП-ОГХК'!AI65+'3. ГПП-СГПЗ'!AI24+'4. ГПП-УЗПКТ-СЗСК'!AI209+'4. ГПП-УЗПКТ-СЗСК'!AI199+'4. ГПП-УЗПКТ-СЗСК'!AI47+'9. ГД Краснодар'!AI30</f>
        <v>1783.9000000000003</v>
      </c>
      <c r="AA75" s="687">
        <f>'1. ГПП-АГПЗ+'!AK23+'2. ГПП-ОГХК'!AK56+'2. ГПП-ОГХК'!AK57+'2. ГПП-ОГХК'!AK54+'3. ГПП-СГПЗ'!AK23+'4. ГПП-УЗПКТ-СЗСК'!AK40+'4. ГПП-УЗПКТ-СЗСК'!AK54+'4. ГПП-УЗПКТ-СЗСК'!AK71+'4. ГПП-УЗПКТ-СЗСК'!AK18+'4. ГПП-УЗПКТ-СЗСК'!AK32+'7. ГД Ямбург'!AK28+'12. ГД Иркутск'!AK11+0+0+'10. ГД Ноябрьск'!AK15+'10. ГД Ноябрьск'!AK51+'10. ГД Ноябрьск'!AK18+'11. ГД Надым'!AK11+'9. ГД Краснодар'!AK29+'2. ГПП-ОГХК'!AK63+'2. ГПП-ОГХК'!AK64+'2. ГПП-ОГХК'!AK60+'2. ГПП-ОГХК'!AK62+'2. ГПП-ОГХК'!AK65+'3. ГПП-СГПЗ'!AK24+'4. ГПП-УЗПКТ-СЗСК'!AK209+'4. ГПП-УЗПКТ-СЗСК'!AK199+'4. ГПП-УЗПКТ-СЗСК'!AK47+'9. ГД Краснодар'!AK30</f>
        <v>0</v>
      </c>
      <c r="AB75" s="687">
        <f t="shared" si="134"/>
        <v>-1783.9000000000003</v>
      </c>
      <c r="AC75" s="688">
        <f t="shared" si="135"/>
        <v>0</v>
      </c>
      <c r="AD75" s="687">
        <f t="shared" si="136"/>
        <v>4870</v>
      </c>
      <c r="AE75" s="687">
        <f t="shared" si="137"/>
        <v>0</v>
      </c>
      <c r="AF75" s="687">
        <f t="shared" si="138"/>
        <v>-4870</v>
      </c>
      <c r="AG75" s="688">
        <f t="shared" si="139"/>
        <v>0</v>
      </c>
      <c r="AH75" s="687">
        <f>'1. ГПП-АГПЗ+'!AU23+'2. ГПП-ОГХК'!AU56+'2. ГПП-ОГХК'!AU57+'2. ГПП-ОГХК'!AU54+'3. ГПП-СГПЗ'!AU23+'4. ГПП-УЗПКТ-СЗСК'!AU40+'4. ГПП-УЗПКТ-СЗСК'!AU54+'4. ГПП-УЗПКТ-СЗСК'!AU71+'4. ГПП-УЗПКТ-СЗСК'!AU18+'4. ГПП-УЗПКТ-СЗСК'!AU32+'7. ГД Ямбург'!AU28+'12. ГД Иркутск'!AU11+0+0+'10. ГД Ноябрьск'!AU15+'10. ГД Ноябрьск'!AU51+'10. ГД Ноябрьск'!AU18+'11. ГД Надым'!AU11+'9. ГД Краснодар'!AU29+'2. ГПП-ОГХК'!AU63+'2. ГПП-ОГХК'!AU64+'2. ГПП-ОГХК'!AU60+'2. ГПП-ОГХК'!AU62+'2. ГПП-ОГХК'!AU65+'3. ГПП-СГПЗ'!AU24+'4. ГПП-УЗПКТ-СЗСК'!AU209+'4. ГПП-УЗПКТ-СЗСК'!AU199+'4. ГПП-УЗПКТ-СЗСК'!AU47+'9. ГД Краснодар'!AU30</f>
        <v>1687.1</v>
      </c>
      <c r="AI75" s="687">
        <f>'1. ГПП-АГПЗ+'!AW23+'2. ГПП-ОГХК'!AW56+'2. ГПП-ОГХК'!AW57+'2. ГПП-ОГХК'!AW54+'3. ГПП-СГПЗ'!AW23+'4. ГПП-УЗПКТ-СЗСК'!AW40+'4. ГПП-УЗПКТ-СЗСК'!AW54+'4. ГПП-УЗПКТ-СЗСК'!AW71+'4. ГПП-УЗПКТ-СЗСК'!AW18+'4. ГПП-УЗПКТ-СЗСК'!AW32+'7. ГД Ямбург'!AW28+'12. ГД Иркутск'!AW11+0+0+'10. ГД Ноябрьск'!AW15+'10. ГД Ноябрьск'!AW51+'10. ГД Ноябрьск'!AW18+'11. ГД Надым'!AW11+'9. ГД Краснодар'!AW29+'2. ГПП-ОГХК'!AW63+'2. ГПП-ОГХК'!AW64+'2. ГПП-ОГХК'!AW60+'2. ГПП-ОГХК'!AW62+'2. ГПП-ОГХК'!AW65+'3. ГПП-СГПЗ'!AW24+'4. ГПП-УЗПКТ-СЗСК'!AW209+'4. ГПП-УЗПКТ-СЗСК'!AW199+'4. ГПП-УЗПКТ-СЗСК'!AW47+'9. ГД Краснодар'!AW30</f>
        <v>0</v>
      </c>
      <c r="AJ75" s="687">
        <f t="shared" si="140"/>
        <v>-1687.1</v>
      </c>
      <c r="AK75" s="688">
        <f t="shared" si="141"/>
        <v>0</v>
      </c>
      <c r="AL75" s="687">
        <f>'1. ГПП-АГПЗ+'!BA23+'2. ГПП-ОГХК'!BA56+'2. ГПП-ОГХК'!BA57+'2. ГПП-ОГХК'!BA54+'3. ГПП-СГПЗ'!BA23+'4. ГПП-УЗПКТ-СЗСК'!BA40+'4. ГПП-УЗПКТ-СЗСК'!BA54+'4. ГПП-УЗПКТ-СЗСК'!BA71+'4. ГПП-УЗПКТ-СЗСК'!BA18+'4. ГПП-УЗПКТ-СЗСК'!BA32+'7. ГД Ямбург'!BA28+'12. ГД Иркутск'!BA11+0+0+'10. ГД Ноябрьск'!BA15+'10. ГД Ноябрьск'!BA51+'10. ГД Ноябрьск'!BA18+'11. ГД Надым'!BA11+'9. ГД Краснодар'!BA29+'2. ГПП-ОГХК'!BA63+'2. ГПП-ОГХК'!BA64+'2. ГПП-ОГХК'!BA60+'2. ГПП-ОГХК'!BA62+'2. ГПП-ОГХК'!BA65+'3. ГПП-СГПЗ'!BA24+'4. ГПП-УЗПКТ-СЗСК'!BA209+'4. ГПП-УЗПКТ-СЗСК'!BA199+'4. ГПП-УЗПКТ-СЗСК'!BA47+'9. ГД Краснодар'!BA30</f>
        <v>1669</v>
      </c>
      <c r="AM75" s="687">
        <f>'1. ГПП-АГПЗ+'!BC23+'2. ГПП-ОГХК'!BC56+'2. ГПП-ОГХК'!BC57+'2. ГПП-ОГХК'!BC54+'3. ГПП-СГПЗ'!BC23+'4. ГПП-УЗПКТ-СЗСК'!BC40+'4. ГПП-УЗПКТ-СЗСК'!BC54+'4. ГПП-УЗПКТ-СЗСК'!BC71+'4. ГПП-УЗПКТ-СЗСК'!BC18+'4. ГПП-УЗПКТ-СЗСК'!BC32+'7. ГД Ямбург'!BC28+'12. ГД Иркутск'!BC11+0+0+'10. ГД Ноябрьск'!BC15+'10. ГД Ноябрьск'!BC51+'10. ГД Ноябрьск'!BC18+'11. ГД Надым'!BC11+'9. ГД Краснодар'!BC29+'2. ГПП-ОГХК'!BC63+'2. ГПП-ОГХК'!BC64+'2. ГПП-ОГХК'!BC60+'2. ГПП-ОГХК'!BC62+'2. ГПП-ОГХК'!BC65+'3. ГПП-СГПЗ'!BC24+'4. ГПП-УЗПКТ-СЗСК'!BC209+'4. ГПП-УЗПКТ-СЗСК'!BC199+'4. ГПП-УЗПКТ-СЗСК'!BC47+'9. ГД Краснодар'!BC30</f>
        <v>0</v>
      </c>
      <c r="AN75" s="687">
        <f t="shared" si="142"/>
        <v>-1669</v>
      </c>
      <c r="AO75" s="688">
        <f t="shared" si="143"/>
        <v>0</v>
      </c>
      <c r="AP75" s="687">
        <f>'1. ГПП-АГПЗ+'!BG23+'2. ГПП-ОГХК'!BG56+'2. ГПП-ОГХК'!BG57+'2. ГПП-ОГХК'!BG54+'3. ГПП-СГПЗ'!BG23+'4. ГПП-УЗПКТ-СЗСК'!BG40+'4. ГПП-УЗПКТ-СЗСК'!BG54+'4. ГПП-УЗПКТ-СЗСК'!BG71+'4. ГПП-УЗПКТ-СЗСК'!BG18+'4. ГПП-УЗПКТ-СЗСК'!BG32+'7. ГД Ямбург'!BG28+'12. ГД Иркутск'!BG11+0+0+'10. ГД Ноябрьск'!BG15+'10. ГД Ноябрьск'!BG51+'10. ГД Ноябрьск'!BG18+'11. ГД Надым'!BG11+'9. ГД Краснодар'!BG29+'2. ГПП-ОГХК'!BG63+'2. ГПП-ОГХК'!BG64+'2. ГПП-ОГХК'!BG60+'2. ГПП-ОГХК'!BG62+'2. ГПП-ОГХК'!BG65+'3. ГПП-СГПЗ'!BG24+'4. ГПП-УЗПКТ-СЗСК'!BG209+'4. ГПП-УЗПКТ-СЗСК'!BG199+'4. ГПП-УЗПКТ-СЗСК'!BG47+'9. ГД Краснодар'!BG30</f>
        <v>1513.8999999999996</v>
      </c>
      <c r="AQ75" s="687">
        <f>'1. ГПП-АГПЗ+'!BI23+'2. ГПП-ОГХК'!BI56+'2. ГПП-ОГХК'!BI57+'2. ГПП-ОГХК'!BI54+'3. ГПП-СГПЗ'!BI23+'4. ГПП-УЗПКТ-СЗСК'!BI40+'4. ГПП-УЗПКТ-СЗСК'!BI54+'4. ГПП-УЗПКТ-СЗСК'!BI71+'4. ГПП-УЗПКТ-СЗСК'!BI18+'4. ГПП-УЗПКТ-СЗСК'!BI32+'7. ГД Ямбург'!BI28+'12. ГД Иркутск'!BI11+0+0+'10. ГД Ноябрьск'!BI15+'10. ГД Ноябрьск'!BI51+'10. ГД Ноябрьск'!BI18+'11. ГД Надым'!BI11+'9. ГД Краснодар'!BI29+'2. ГПП-ОГХК'!BI63+'2. ГПП-ОГХК'!BI64+'2. ГПП-ОГХК'!BI60+'2. ГПП-ОГХК'!BI62+'2. ГПП-ОГХК'!BI65+'3. ГПП-СГПЗ'!BI24+'4. ГПП-УЗПКТ-СЗСК'!BI209+'4. ГПП-УЗПКТ-СЗСК'!BI199+'4. ГПП-УЗПКТ-СЗСК'!BI47+'9. ГД Краснодар'!BI30</f>
        <v>0</v>
      </c>
      <c r="AR75" s="687">
        <f t="shared" si="144"/>
        <v>-1513.8999999999996</v>
      </c>
      <c r="AS75" s="688">
        <f t="shared" si="145"/>
        <v>0</v>
      </c>
      <c r="AT75" s="687">
        <f t="shared" si="146"/>
        <v>4664.3</v>
      </c>
      <c r="AU75" s="687">
        <f t="shared" si="147"/>
        <v>0</v>
      </c>
      <c r="AV75" s="687">
        <f t="shared" si="148"/>
        <v>-4664.3</v>
      </c>
      <c r="AW75" s="688">
        <f t="shared" si="149"/>
        <v>0</v>
      </c>
      <c r="AX75" s="687">
        <f>'1. ГПП-АГПЗ+'!BS23+'2. ГПП-ОГХК'!BS56+'2. ГПП-ОГХК'!BS57+'2. ГПП-ОГХК'!BS54+'3. ГПП-СГПЗ'!BS23+'4. ГПП-УЗПКТ-СЗСК'!BS40+'4. ГПП-УЗПКТ-СЗСК'!BS54+'4. ГПП-УЗПКТ-СЗСК'!BS71+'4. ГПП-УЗПКТ-СЗСК'!BS18+'4. ГПП-УЗПКТ-СЗСК'!BS32+'7. ГД Ямбург'!BS28+'12. ГД Иркутск'!BS11+0+0+'10. ГД Ноябрьск'!BS15+'10. ГД Ноябрьск'!BS51+'10. ГД Ноябрьск'!BS18+'11. ГД Надым'!BS11+'9. ГД Краснодар'!BS29+'2. ГПП-ОГХК'!BS63+'2. ГПП-ОГХК'!BS64+'2. ГПП-ОГХК'!BS60+'2. ГПП-ОГХК'!BS62+'2. ГПП-ОГХК'!BS65+'3. ГПП-СГПЗ'!BS24+'4. ГПП-УЗПКТ-СЗСК'!BS209+'4. ГПП-УЗПКТ-СЗСК'!BS199+'4. ГПП-УЗПКТ-СЗСК'!BS47+'9. ГД Краснодар'!BS30</f>
        <v>1457.8999999999999</v>
      </c>
      <c r="AY75" s="687">
        <f>'1. ГПП-АГПЗ+'!BU23+'2. ГПП-ОГХК'!BU56+'2. ГПП-ОГХК'!BU57+'2. ГПП-ОГХК'!BU54+'3. ГПП-СГПЗ'!BU23+'4. ГПП-УЗПКТ-СЗСК'!BU40+'4. ГПП-УЗПКТ-СЗСК'!BU54+'4. ГПП-УЗПКТ-СЗСК'!BU71+'4. ГПП-УЗПКТ-СЗСК'!BU18+'4. ГПП-УЗПКТ-СЗСК'!BU32+'7. ГД Ямбург'!BU28+'12. ГД Иркутск'!BU11+0+0+'10. ГД Ноябрьск'!BU15+'10. ГД Ноябрьск'!BU51+'10. ГД Ноябрьск'!BU18+'11. ГД Надым'!BU11+'9. ГД Краснодар'!BU29+'2. ГПП-ОГХК'!BU63+'2. ГПП-ОГХК'!BU64+'2. ГПП-ОГХК'!BU60+'2. ГПП-ОГХК'!BU62+'2. ГПП-ОГХК'!BU65+'3. ГПП-СГПЗ'!BU24+'4. ГПП-УЗПКТ-СЗСК'!BU209+'4. ГПП-УЗПКТ-СЗСК'!BU199+'4. ГПП-УЗПКТ-СЗСК'!BU47+'9. ГД Краснодар'!BU30</f>
        <v>0</v>
      </c>
      <c r="AZ75" s="687">
        <f t="shared" si="150"/>
        <v>-1457.8999999999999</v>
      </c>
      <c r="BA75" s="688">
        <f t="shared" si="151"/>
        <v>0</v>
      </c>
      <c r="BB75" s="687">
        <f>'1. ГПП-АГПЗ+'!BY23+'2. ГПП-ОГХК'!BY56+'2. ГПП-ОГХК'!BY57+'2. ГПП-ОГХК'!BY54+'3. ГПП-СГПЗ'!BY23+'4. ГПП-УЗПКТ-СЗСК'!BY40+'4. ГПП-УЗПКТ-СЗСК'!BY54+'4. ГПП-УЗПКТ-СЗСК'!BY71+'4. ГПП-УЗПКТ-СЗСК'!BY18+'4. ГПП-УЗПКТ-СЗСК'!BY32+'7. ГД Ямбург'!BY28+'12. ГД Иркутск'!BY11+0+0+'10. ГД Ноябрьск'!BY15+'10. ГД Ноябрьск'!BY51+'10. ГД Ноябрьск'!BY18+'11. ГД Надым'!BY11+'9. ГД Краснодар'!BY29+'2. ГПП-ОГХК'!BY63+'2. ГПП-ОГХК'!BY64+'2. ГПП-ОГХК'!BY60+'2. ГПП-ОГХК'!BY62+'2. ГПП-ОГХК'!BY65+'3. ГПП-СГПЗ'!BY24+'4. ГПП-УЗПКТ-СЗСК'!BY209+'4. ГПП-УЗПКТ-СЗСК'!BY199+'4. ГПП-УЗПКТ-СЗСК'!BY47+'9. ГД Краснодар'!BY30</f>
        <v>1608.1</v>
      </c>
      <c r="BC75" s="687">
        <f>'1. ГПП-АГПЗ+'!CA23+'2. ГПП-ОГХК'!CA56+'2. ГПП-ОГХК'!CA57+'2. ГПП-ОГХК'!CA54+'3. ГПП-СГПЗ'!CA23+'4. ГПП-УЗПКТ-СЗСК'!CA40+'4. ГПП-УЗПКТ-СЗСК'!CA54+'4. ГПП-УЗПКТ-СЗСК'!CA71+'4. ГПП-УЗПКТ-СЗСК'!CA18+'4. ГПП-УЗПКТ-СЗСК'!CA32+'7. ГД Ямбург'!CA28+'12. ГД Иркутск'!CA11+0+0+'10. ГД Ноябрьск'!CA15+'10. ГД Ноябрьск'!CA51+'10. ГД Ноябрьск'!CA18+'11. ГД Надым'!CA11+'9. ГД Краснодар'!CA29+'2. ГПП-ОГХК'!CA63+'2. ГПП-ОГХК'!CA64+'2. ГПП-ОГХК'!CA60+'2. ГПП-ОГХК'!CA62+'2. ГПП-ОГХК'!CA65+'3. ГПП-СГПЗ'!CA24+'4. ГПП-УЗПКТ-СЗСК'!CA209+'4. ГПП-УЗПКТ-СЗСК'!CA199+'4. ГПП-УЗПКТ-СЗСК'!CA47+'9. ГД Краснодар'!CA30</f>
        <v>0</v>
      </c>
      <c r="BD75" s="687">
        <f t="shared" si="152"/>
        <v>-1608.1</v>
      </c>
      <c r="BE75" s="688">
        <f t="shared" si="153"/>
        <v>0</v>
      </c>
      <c r="BF75" s="687">
        <f>'1. ГПП-АГПЗ+'!CE23+'2. ГПП-ОГХК'!CE56+'2. ГПП-ОГХК'!CE57+'2. ГПП-ОГХК'!CE54+'3. ГПП-СГПЗ'!CE23+'4. ГПП-УЗПКТ-СЗСК'!CE40+'4. ГПП-УЗПКТ-СЗСК'!CE54+'4. ГПП-УЗПКТ-СЗСК'!CE71+'4. ГПП-УЗПКТ-СЗСК'!CE18+'4. ГПП-УЗПКТ-СЗСК'!CE32+'7. ГД Ямбург'!CE28+'12. ГД Иркутск'!CE11+0+0+'10. ГД Ноябрьск'!CE15+'10. ГД Ноябрьск'!CE51+'10. ГД Ноябрьск'!CE18+'11. ГД Надым'!CE11+'9. ГД Краснодар'!CE29+'2. ГПП-ОГХК'!CE63+'2. ГПП-ОГХК'!CE64+'2. ГПП-ОГХК'!CE60+'2. ГПП-ОГХК'!CE62+'2. ГПП-ОГХК'!CE65+'3. ГПП-СГПЗ'!CE24+'4. ГПП-УЗПКТ-СЗСК'!CE209+'4. ГПП-УЗПКТ-СЗСК'!CE199+'4. ГПП-УЗПКТ-СЗСК'!CE47+'9. ГД Краснодар'!CE30</f>
        <v>1598.3000000000004</v>
      </c>
      <c r="BG75" s="687">
        <f>'1. ГПП-АГПЗ+'!CG23+'2. ГПП-ОГХК'!CG56+'2. ГПП-ОГХК'!CG57+'2. ГПП-ОГХК'!CG54+'3. ГПП-СГПЗ'!CG23+'4. ГПП-УЗПКТ-СЗСК'!CG40+'4. ГПП-УЗПКТ-СЗСК'!CG54+'4. ГПП-УЗПКТ-СЗСК'!CG71+'4. ГПП-УЗПКТ-СЗСК'!CG18+'4. ГПП-УЗПКТ-СЗСК'!CG32+'7. ГД Ямбург'!CG28+'12. ГД Иркутск'!CG11+0+0+'10. ГД Ноябрьск'!CG15+'10. ГД Ноябрьск'!CG51+'10. ГД Ноябрьск'!CG18+'11. ГД Надым'!CG11+'9. ГД Краснодар'!CG29+'2. ГПП-ОГХК'!CG63+'2. ГПП-ОГХК'!CG64+'2. ГПП-ОГХК'!CG60+'2. ГПП-ОГХК'!CG62+'2. ГПП-ОГХК'!CG65+'3. ГПП-СГПЗ'!CG24+'4. ГПП-УЗПКТ-СЗСК'!CG209+'4. ГПП-УЗПКТ-СЗСК'!CG199+'4. ГПП-УЗПКТ-СЗСК'!CG47+'9. ГД Краснодар'!CG30</f>
        <v>0</v>
      </c>
      <c r="BH75" s="687">
        <f t="shared" si="154"/>
        <v>-1598.3000000000004</v>
      </c>
      <c r="BI75" s="688">
        <f t="shared" si="155"/>
        <v>0</v>
      </c>
      <c r="BJ75" s="687">
        <f t="shared" si="156"/>
        <v>5315.5</v>
      </c>
      <c r="BK75" s="687">
        <f t="shared" si="157"/>
        <v>0</v>
      </c>
      <c r="BL75" s="687">
        <f t="shared" si="158"/>
        <v>-5315.5</v>
      </c>
      <c r="BM75" s="688">
        <f t="shared" si="159"/>
        <v>0</v>
      </c>
      <c r="BN75" s="687">
        <f>'1. ГПП-АГПЗ+'!CQ23+'2. ГПП-ОГХК'!CQ56+'2. ГПП-ОГХК'!CQ57+'2. ГПП-ОГХК'!CQ54+'3. ГПП-СГПЗ'!CQ23+'4. ГПП-УЗПКТ-СЗСК'!CQ40+'4. ГПП-УЗПКТ-СЗСК'!CQ54+'4. ГПП-УЗПКТ-СЗСК'!CQ71+'4. ГПП-УЗПКТ-СЗСК'!CQ18+'4. ГПП-УЗПКТ-СЗСК'!CQ32+'7. ГД Ямбург'!CQ28+'12. ГД Иркутск'!CQ11+0+0+'10. ГД Ноябрьск'!CQ15+'10. ГД Ноябрьск'!CQ51+'10. ГД Ноябрьск'!CQ18+'11. ГД Надым'!CQ11+'9. ГД Краснодар'!CQ29+'2. ГПП-ОГХК'!CQ63+'2. ГПП-ОГХК'!CQ64+'2. ГПП-ОГХК'!CQ60+'2. ГПП-ОГХК'!CQ62+'2. ГПП-ОГХК'!CQ65+'3. ГПП-СГПЗ'!CQ24+'4. ГПП-УЗПКТ-СЗСК'!CQ209+'4. ГПП-УЗПКТ-СЗСК'!CQ199+'4. ГПП-УЗПКТ-СЗСК'!CQ47+'9. ГД Краснодар'!CQ30</f>
        <v>1786.7</v>
      </c>
      <c r="BO75" s="687">
        <f>'1. ГПП-АГПЗ+'!CS23+'2. ГПП-ОГХК'!CS56+'2. ГПП-ОГХК'!CS57+'2. ГПП-ОГХК'!CS54+'3. ГПП-СГПЗ'!CS23+'4. ГПП-УЗПКТ-СЗСК'!CS40+'4. ГПП-УЗПКТ-СЗСК'!CS54+'4. ГПП-УЗПКТ-СЗСК'!CS71+'4. ГПП-УЗПКТ-СЗСК'!CS18+'4. ГПП-УЗПКТ-СЗСК'!CS32+'7. ГД Ямбург'!CS28+'12. ГД Иркутск'!CS11+0+0+'10. ГД Ноябрьск'!CS15+'10. ГД Ноябрьск'!CS51+'10. ГД Ноябрьск'!CS18+'11. ГД Надым'!CS11+'9. ГД Краснодар'!CS29+'2. ГПП-ОГХК'!CS63+'2. ГПП-ОГХК'!CS64+'2. ГПП-ОГХК'!CS60+'2. ГПП-ОГХК'!CS62+'2. ГПП-ОГХК'!CS65+'3. ГПП-СГПЗ'!CS24+'4. ГПП-УЗПКТ-СЗСК'!CS209+'4. ГПП-УЗПКТ-СЗСК'!CS199+'4. ГПП-УЗПКТ-СЗСК'!CS47+'9. ГД Краснодар'!CS30</f>
        <v>0</v>
      </c>
      <c r="BP75" s="687">
        <f t="shared" si="160"/>
        <v>-1786.7</v>
      </c>
      <c r="BQ75" s="688">
        <f t="shared" si="161"/>
        <v>0</v>
      </c>
      <c r="BR75" s="687">
        <f>'1. ГПП-АГПЗ+'!CW23+'2. ГПП-ОГХК'!CW56+'2. ГПП-ОГХК'!CW57+'2. ГПП-ОГХК'!CW54+'3. ГПП-СГПЗ'!CW23+'4. ГПП-УЗПКТ-СЗСК'!CW40+'4. ГПП-УЗПКТ-СЗСК'!CW54+'4. ГПП-УЗПКТ-СЗСК'!CW71+'4. ГПП-УЗПКТ-СЗСК'!CW18+'4. ГПП-УЗПКТ-СЗСК'!CW32+'7. ГД Ямбург'!CW28+'12. ГД Иркутск'!CW11+0+0+'10. ГД Ноябрьск'!CW15+'10. ГД Ноябрьск'!CW51+'10. ГД Ноябрьск'!CW18+'11. ГД Надым'!CW11+'9. ГД Краснодар'!CW29+'2. ГПП-ОГХК'!CW63+'2. ГПП-ОГХК'!CW64+'2. ГПП-ОГХК'!CW60+'2. ГПП-ОГХК'!CW62+'2. ГПП-ОГХК'!CW65+'3. ГПП-СГПЗ'!CW24+'4. ГПП-УЗПКТ-СЗСК'!CW209+'4. ГПП-УЗПКТ-СЗСК'!CW199+'4. ГПП-УЗПКТ-СЗСК'!CW47+'9. ГД Краснодар'!CW30</f>
        <v>1733.5</v>
      </c>
      <c r="BS75" s="687">
        <f>'1. ГПП-АГПЗ+'!CY23+'2. ГПП-ОГХК'!CY56+'2. ГПП-ОГХК'!CY57+'2. ГПП-ОГХК'!CY54+'3. ГПП-СГПЗ'!CY23+'4. ГПП-УЗПКТ-СЗСК'!CY40+'4. ГПП-УЗПКТ-СЗСК'!CY54+'4. ГПП-УЗПКТ-СЗСК'!CY71+'4. ГПП-УЗПКТ-СЗСК'!CY18+'4. ГПП-УЗПКТ-СЗСК'!CY32+'7. ГД Ямбург'!CY28+'12. ГД Иркутск'!CY11+0+0+'10. ГД Ноябрьск'!CY15+'10. ГД Ноябрьск'!CY51+'10. ГД Ноябрьск'!CY18+'11. ГД Надым'!CY11+'9. ГД Краснодар'!CY29+'2. ГПП-ОГХК'!CY63+'2. ГПП-ОГХК'!CY64+'2. ГПП-ОГХК'!CY60+'2. ГПП-ОГХК'!CY62+'2. ГПП-ОГХК'!CY65+'3. ГПП-СГПЗ'!CY24+'4. ГПП-УЗПКТ-СЗСК'!CY209+'4. ГПП-УЗПКТ-СЗСК'!CY199+'4. ГПП-УЗПКТ-СЗСК'!CY47+'9. ГД Краснодар'!CY30</f>
        <v>0</v>
      </c>
      <c r="BT75" s="687">
        <f t="shared" si="162"/>
        <v>-1733.5</v>
      </c>
      <c r="BU75" s="688">
        <f t="shared" si="163"/>
        <v>0</v>
      </c>
      <c r="BV75" s="687">
        <f>'1. ГПП-АГПЗ+'!DC23+'2. ГПП-ОГХК'!DC56+'2. ГПП-ОГХК'!DC57+'2. ГПП-ОГХК'!DC54+'3. ГПП-СГПЗ'!DC23+'4. ГПП-УЗПКТ-СЗСК'!DC40+'4. ГПП-УЗПКТ-СЗСК'!DC54+'4. ГПП-УЗПКТ-СЗСК'!DC71+'4. ГПП-УЗПКТ-СЗСК'!DC18+'4. ГПП-УЗПКТ-СЗСК'!DC32+'7. ГД Ямбург'!DC28+'12. ГД Иркутск'!DC11+0+0+'10. ГД Ноябрьск'!DC15+'10. ГД Ноябрьск'!DC51+'10. ГД Ноябрьск'!DC18+'11. ГД Надым'!DC11+'9. ГД Краснодар'!DC29+'2. ГПП-ОГХК'!DC63+'2. ГПП-ОГХК'!DC64+'2. ГПП-ОГХК'!DC60+'2. ГПП-ОГХК'!DC62+'2. ГПП-ОГХК'!DC65+'3. ГПП-СГПЗ'!DC24+'4. ГПП-УЗПКТ-СЗСК'!DC209+'4. ГПП-УЗПКТ-СЗСК'!DC199+'4. ГПП-УЗПКТ-СЗСК'!DC47+'9. ГД Краснодар'!DC30</f>
        <v>1795.3</v>
      </c>
      <c r="BW75" s="687">
        <f>'1. ГПП-АГПЗ+'!DE23+'2. ГПП-ОГХК'!DE56+'2. ГПП-ОГХК'!DE57+'2. ГПП-ОГХК'!DE54+'3. ГПП-СГПЗ'!DE23+'4. ГПП-УЗПКТ-СЗСК'!DE40+'4. ГПП-УЗПКТ-СЗСК'!DE54+'4. ГПП-УЗПКТ-СЗСК'!DE71+'4. ГПП-УЗПКТ-СЗСК'!DE18+'4. ГПП-УЗПКТ-СЗСК'!DE32+'7. ГД Ямбург'!DE28+'12. ГД Иркутск'!DE11+0+0+'10. ГД Ноябрьск'!DE15+'10. ГД Ноябрьск'!DE51+'10. ГД Ноябрьск'!DE18+'11. ГД Надым'!DE11+'9. ГД Краснодар'!DE29+'2. ГПП-ОГХК'!DE63+'2. ГПП-ОГХК'!DE64+'2. ГПП-ОГХК'!DE60+'2. ГПП-ОГХК'!DE62+'2. ГПП-ОГХК'!DE65+'3. ГПП-СГПЗ'!DE24+'4. ГПП-УЗПКТ-СЗСК'!DE209+'4. ГПП-УЗПКТ-СЗСК'!DE199+'4. ГПП-УЗПКТ-СЗСК'!DE47+'9. ГД Краснодар'!DE30</f>
        <v>0</v>
      </c>
      <c r="BX75" s="687">
        <f t="shared" si="164"/>
        <v>-1795.3</v>
      </c>
      <c r="BY75" s="688">
        <f t="shared" si="165"/>
        <v>0</v>
      </c>
    </row>
    <row r="76" spans="2:77" ht="20.100000000000001" customHeight="1">
      <c r="B76" s="591" t="s">
        <v>170</v>
      </c>
      <c r="C76" s="685" t="s">
        <v>171</v>
      </c>
      <c r="D76" s="528"/>
      <c r="E76" s="528"/>
      <c r="F76" s="529"/>
      <c r="G76" s="530" t="s">
        <v>172</v>
      </c>
      <c r="H76" s="530"/>
      <c r="I76" s="686" t="s">
        <v>169</v>
      </c>
      <c r="J76" s="687">
        <f t="shared" si="122"/>
        <v>18264.699999999997</v>
      </c>
      <c r="K76" s="687">
        <f t="shared" si="123"/>
        <v>0</v>
      </c>
      <c r="L76" s="687">
        <f t="shared" si="124"/>
        <v>-18264.699999999997</v>
      </c>
      <c r="M76" s="688">
        <f t="shared" si="125"/>
        <v>0</v>
      </c>
      <c r="N76" s="687">
        <f t="shared" si="126"/>
        <v>4785.8999999999996</v>
      </c>
      <c r="O76" s="687">
        <f t="shared" si="127"/>
        <v>0</v>
      </c>
      <c r="P76" s="687">
        <f t="shared" si="128"/>
        <v>-4785.8999999999996</v>
      </c>
      <c r="Q76" s="688">
        <f t="shared" si="129"/>
        <v>0</v>
      </c>
      <c r="R76" s="687">
        <f>'1. ГПП-АГПЗ+'!W23+'2. ГПП-ОГХК'!W56+'2. ГПП-ОГХК'!W57+'2. ГПП-ОГХК'!W54+'3. ГПП-СГПЗ'!W23+'4. ГПП-УЗПКТ-СЗСК'!W40+'4. ГПП-УЗПКТ-СЗСК'!W54+'4. ГПП-УЗПКТ-СЗСК'!W71+'4. ГПП-УЗПКТ-СЗСК'!W18+'4. ГПП-УЗПКТ-СЗСК'!W32+'7. ГД Ямбург'!W28+'12. ГД Иркутск'!W11+0+0+'10. ГД Ноябрьск'!W15+'10. ГД Ноябрьск'!W51+'10. ГД Ноябрьск'!W18+'11. ГД Надым'!W11+'9. ГД Краснодар'!W29</f>
        <v>1664.6999999999998</v>
      </c>
      <c r="S76" s="687">
        <f>'1. ГПП-АГПЗ+'!Y23+'2. ГПП-ОГХК'!Y56+'2. ГПП-ОГХК'!Y57+'2. ГПП-ОГХК'!Y54+'3. ГПП-СГПЗ'!Y23+'4. ГПП-УЗПКТ-СЗСК'!Y40+'4. ГПП-УЗПКТ-СЗСК'!Y54+'4. ГПП-УЗПКТ-СЗСК'!Y71+'4. ГПП-УЗПКТ-СЗСК'!Y18+'4. ГПП-УЗПКТ-СЗСК'!Y32+'7. ГД Ямбург'!Y28+'12. ГД Иркутск'!Y11+0+0+'10. ГД Ноябрьск'!Y15+'10. ГД Ноябрьск'!Y51+'10. ГД Ноябрьск'!Y18+'11. ГД Надым'!Y11+'9. ГД Краснодар'!Y29</f>
        <v>0</v>
      </c>
      <c r="T76" s="687">
        <f t="shared" si="130"/>
        <v>-1664.6999999999998</v>
      </c>
      <c r="U76" s="688">
        <f t="shared" si="131"/>
        <v>0</v>
      </c>
      <c r="V76" s="687">
        <f>'1. ГПП-АГПЗ+'!AC23+'2. ГПП-ОГХК'!AC56+'2. ГПП-ОГХК'!AC57+'2. ГПП-ОГХК'!AC54+'3. ГПП-СГПЗ'!AC23+'4. ГПП-УЗПКТ-СЗСК'!AC40+'4. ГПП-УЗПКТ-СЗСК'!AC54+'4. ГПП-УЗПКТ-СЗСК'!AC71+'4. ГПП-УЗПКТ-СЗСК'!AC18+'4. ГПП-УЗПКТ-СЗСК'!AC32+'7. ГД Ямбург'!AC28+'12. ГД Иркутск'!AC11+0+0+'10. ГД Ноябрьск'!AC15+'10. ГД Ноябрьск'!AC51+'10. ГД Ноябрьск'!AC18+'11. ГД Надым'!AC11+'9. ГД Краснодар'!AC29</f>
        <v>1495.5</v>
      </c>
      <c r="W76" s="687">
        <f>'1. ГПП-АГПЗ+'!AE23+'2. ГПП-ОГХК'!AE56+'2. ГПП-ОГХК'!AE57+'2. ГПП-ОГХК'!AE54+'3. ГПП-СГПЗ'!AE23+'4. ГПП-УЗПКТ-СЗСК'!AE40+'4. ГПП-УЗПКТ-СЗСК'!AE54+'4. ГПП-УЗПКТ-СЗСК'!AE71+'4. ГПП-УЗПКТ-СЗСК'!AE18+'4. ГПП-УЗПКТ-СЗСК'!AE32+'7. ГД Ямбург'!AE28+'12. ГД Иркутск'!AE11+0+0+'10. ГД Ноябрьск'!AE15+'10. ГД Ноябрьск'!AE51+'10. ГД Ноябрьск'!AE18+'11. ГД Надым'!AE11+'9. ГД Краснодар'!AE29</f>
        <v>0</v>
      </c>
      <c r="X76" s="687">
        <f t="shared" si="132"/>
        <v>-1495.5</v>
      </c>
      <c r="Y76" s="688">
        <f t="shared" si="133"/>
        <v>0</v>
      </c>
      <c r="Z76" s="687">
        <f>'1. ГПП-АГПЗ+'!AI23+'2. ГПП-ОГХК'!AI56+'2. ГПП-ОГХК'!AI57+'2. ГПП-ОГХК'!AI54+'3. ГПП-СГПЗ'!AI23+'4. ГПП-УЗПКТ-СЗСК'!AI40+'4. ГПП-УЗПКТ-СЗСК'!AI54+'4. ГПП-УЗПКТ-СЗСК'!AI71+'4. ГПП-УЗПКТ-СЗСК'!AI18+'4. ГПП-УЗПКТ-СЗСК'!AI32+'7. ГД Ямбург'!AI28+'12. ГД Иркутск'!AI11+0+0+'10. ГД Ноябрьск'!AI15+'10. ГД Ноябрьск'!AI51+'10. ГД Ноябрьск'!AI18+'11. ГД Надым'!AI11+'9. ГД Краснодар'!AI29</f>
        <v>1625.7000000000003</v>
      </c>
      <c r="AA76" s="687">
        <f>'1. ГПП-АГПЗ+'!AK23+'2. ГПП-ОГХК'!AK56+'2. ГПП-ОГХК'!AK57+'2. ГПП-ОГХК'!AK54+'3. ГПП-СГПЗ'!AK23+'4. ГПП-УЗПКТ-СЗСК'!AK40+'4. ГПП-УЗПКТ-СЗСК'!AK54+'4. ГПП-УЗПКТ-СЗСК'!AK71+'4. ГПП-УЗПКТ-СЗСК'!AK18+'4. ГПП-УЗПКТ-СЗСК'!AK32+'7. ГД Ямбург'!AK28+'12. ГД Иркутск'!AK11+0+0+'10. ГД Ноябрьск'!AK15+'10. ГД Ноябрьск'!AK51+'10. ГД Ноябрьск'!AK18+'11. ГД Надым'!AK11+'9. ГД Краснодар'!AK29</f>
        <v>0</v>
      </c>
      <c r="AB76" s="687">
        <f t="shared" si="134"/>
        <v>-1625.7000000000003</v>
      </c>
      <c r="AC76" s="688">
        <f t="shared" si="135"/>
        <v>0</v>
      </c>
      <c r="AD76" s="687">
        <f t="shared" si="136"/>
        <v>4466.2</v>
      </c>
      <c r="AE76" s="687">
        <f t="shared" si="137"/>
        <v>0</v>
      </c>
      <c r="AF76" s="687">
        <f t="shared" si="138"/>
        <v>-4466.2</v>
      </c>
      <c r="AG76" s="688">
        <f t="shared" si="139"/>
        <v>0</v>
      </c>
      <c r="AH76" s="687">
        <f>'1. ГПП-АГПЗ+'!AU23+'2. ГПП-ОГХК'!AU56+'2. ГПП-ОГХК'!AU57+'2. ГПП-ОГХК'!AU54+'3. ГПП-СГПЗ'!AU23+'4. ГПП-УЗПКТ-СЗСК'!AU40+'4. ГПП-УЗПКТ-СЗСК'!AU54+'4. ГПП-УЗПКТ-СЗСК'!AU71+'4. ГПП-УЗПКТ-СЗСК'!AU18+'4. ГПП-УЗПКТ-СЗСК'!AU32+'7. ГД Ямбург'!AU28+'12. ГД Иркутск'!AU11+0+0+'10. ГД Ноябрьск'!AU15+'10. ГД Ноябрьск'!AU51+'10. ГД Ноябрьск'!AU18+'11. ГД Надым'!AU11+'9. ГД Краснодар'!AU29</f>
        <v>1570.6</v>
      </c>
      <c r="AI76" s="687">
        <f>'1. ГПП-АГПЗ+'!AW23+'2. ГПП-ОГХК'!AW56+'2. ГПП-ОГХК'!AW57+'2. ГПП-ОГХК'!AW54+'3. ГПП-СГПЗ'!AW23+'4. ГПП-УЗПКТ-СЗСК'!AW40+'4. ГПП-УЗПКТ-СЗСК'!AW54+'4. ГПП-УЗПКТ-СЗСК'!AW71+'4. ГПП-УЗПКТ-СЗСК'!AW18+'4. ГПП-УЗПКТ-СЗСК'!AW32+'7. ГД Ямбург'!AW28+'12. ГД Иркутск'!AW11+0+0+'10. ГД Ноябрьск'!AW15+'10. ГД Ноябрьск'!AW51+'10. ГД Ноябрьск'!AW18+'11. ГД Надым'!AW11+'9. ГД Краснодар'!AW29</f>
        <v>0</v>
      </c>
      <c r="AJ76" s="687">
        <f t="shared" si="140"/>
        <v>-1570.6</v>
      </c>
      <c r="AK76" s="688">
        <f t="shared" si="141"/>
        <v>0</v>
      </c>
      <c r="AL76" s="687">
        <f>'1. ГПП-АГПЗ+'!BA23+'2. ГПП-ОГХК'!BA56+'2. ГПП-ОГХК'!BA57+'2. ГПП-ОГХК'!BA54+'3. ГПП-СГПЗ'!BA23+'4. ГПП-УЗПКТ-СЗСК'!BA40+'4. ГПП-УЗПКТ-СЗСК'!BA54+'4. ГПП-УЗПКТ-СЗСК'!BA71+'4. ГПП-УЗПКТ-СЗСК'!BA18+'4. ГПП-УЗПКТ-СЗСК'!BA32+'7. ГД Ямбург'!BA28+'12. ГД Иркутск'!BA11+0+0+'10. ГД Ноябрьск'!BA15+'10. ГД Ноябрьск'!BA51+'10. ГД Ноябрьск'!BA18+'11. ГД Надым'!BA11+'9. ГД Краснодар'!BA29</f>
        <v>1524.1000000000004</v>
      </c>
      <c r="AM76" s="687">
        <f>'1. ГПП-АГПЗ+'!BC23+'2. ГПП-ОГХК'!BC56+'2. ГПП-ОГХК'!BC57+'2. ГПП-ОГХК'!BC54+'3. ГПП-СГПЗ'!BC23+'4. ГПП-УЗПКТ-СЗСК'!BC40+'4. ГПП-УЗПКТ-СЗСК'!BC54+'4. ГПП-УЗПКТ-СЗСК'!BC71+'4. ГПП-УЗПКТ-СЗСК'!BC18+'4. ГПП-УЗПКТ-СЗСК'!BC32+'7. ГД Ямбург'!BC28+'12. ГД Иркутск'!BC11+0+0+'10. ГД Ноябрьск'!BC15+'10. ГД Ноябрьск'!BC51+'10. ГД Ноябрьск'!BC18+'11. ГД Надым'!BC11+'9. ГД Краснодар'!BC29</f>
        <v>0</v>
      </c>
      <c r="AN76" s="687">
        <f t="shared" si="142"/>
        <v>-1524.1000000000004</v>
      </c>
      <c r="AO76" s="688">
        <f t="shared" si="143"/>
        <v>0</v>
      </c>
      <c r="AP76" s="687">
        <f>'1. ГПП-АГПЗ+'!BG23+'2. ГПП-ОГХК'!BG56+'2. ГПП-ОГХК'!BG57+'2. ГПП-ОГХК'!BG54+'3. ГПП-СГПЗ'!BG23+'4. ГПП-УЗПКТ-СЗСК'!BG40+'4. ГПП-УЗПКТ-СЗСК'!BG54+'4. ГПП-УЗПКТ-СЗСК'!BG71+'4. ГПП-УЗПКТ-СЗСК'!BG18+'4. ГПП-УЗПКТ-СЗСК'!BG32+'7. ГД Ямбург'!BG28+'12. ГД Иркутск'!BG11+0+0+'10. ГД Ноябрьск'!BG15+'10. ГД Ноябрьск'!BG51+'10. ГД Ноябрьск'!BG18+'11. ГД Надым'!BG11+'9. ГД Краснодар'!BG29</f>
        <v>1371.4999999999998</v>
      </c>
      <c r="AQ76" s="687">
        <f>'1. ГПП-АГПЗ+'!BI23+'2. ГПП-ОГХК'!BI56+'2. ГПП-ОГХК'!BI57+'2. ГПП-ОГХК'!BI54+'3. ГПП-СГПЗ'!BI23+'4. ГПП-УЗПКТ-СЗСК'!BI40+'4. ГПП-УЗПКТ-СЗСК'!BI54+'4. ГПП-УЗПКТ-СЗСК'!BI71+'4. ГПП-УЗПКТ-СЗСК'!BI18+'4. ГПП-УЗПКТ-СЗСК'!BI32+'7. ГД Ямбург'!BI28+'12. ГД Иркутск'!BI11+0+0+'10. ГД Ноябрьск'!BI15+'10. ГД Ноябрьск'!BI51+'10. ГД Ноябрьск'!BI18+'11. ГД Надым'!BI11+'9. ГД Краснодар'!BI29</f>
        <v>0</v>
      </c>
      <c r="AR76" s="687">
        <f t="shared" si="144"/>
        <v>-1371.4999999999998</v>
      </c>
      <c r="AS76" s="688">
        <f t="shared" si="145"/>
        <v>0</v>
      </c>
      <c r="AT76" s="687">
        <f t="shared" si="146"/>
        <v>4199</v>
      </c>
      <c r="AU76" s="687">
        <f t="shared" si="147"/>
        <v>0</v>
      </c>
      <c r="AV76" s="687">
        <f t="shared" si="148"/>
        <v>-4199</v>
      </c>
      <c r="AW76" s="688">
        <f t="shared" si="149"/>
        <v>0</v>
      </c>
      <c r="AX76" s="687">
        <f>'1. ГПП-АГПЗ+'!BS23+'2. ГПП-ОГХК'!BS56+'2. ГПП-ОГХК'!BS57+'2. ГПП-ОГХК'!BS54+'3. ГПП-СГПЗ'!BS23+'4. ГПП-УЗПКТ-СЗСК'!BS40+'4. ГПП-УЗПКТ-СЗСК'!BS54+'4. ГПП-УЗПКТ-СЗСК'!BS71+'4. ГПП-УЗПКТ-СЗСК'!BS18+'4. ГПП-УЗПКТ-СЗСК'!BS32+'7. ГД Ямбург'!BS28+'12. ГД Иркутск'!BS11+0+0+'10. ГД Ноябрьск'!BS15+'10. ГД Ноябрьск'!BS51+'10. ГД Ноябрьск'!BS18+'11. ГД Надым'!BS11+'9. ГД Краснодар'!BS29</f>
        <v>1301.4000000000001</v>
      </c>
      <c r="AY76" s="687">
        <f>'1. ГПП-АГПЗ+'!BU23+'2. ГПП-ОГХК'!BU56+'2. ГПП-ОГХК'!BU57+'2. ГПП-ОГХК'!BU54+'3. ГПП-СГПЗ'!BU23+'4. ГПП-УЗПКТ-СЗСК'!BU40+'4. ГПП-УЗПКТ-СЗСК'!BU54+'4. ГПП-УЗПКТ-СЗСК'!BU71+'4. ГПП-УЗПКТ-СЗСК'!BU18+'4. ГПП-УЗПКТ-СЗСК'!BU32+'7. ГД Ямбург'!BU28+'12. ГД Иркутск'!BU11+0+0+'10. ГД Ноябрьск'!BU15+'10. ГД Ноябрьск'!BU51+'10. ГД Ноябрьск'!BU18+'11. ГД Надым'!BU11+'9. ГД Краснодар'!BU29</f>
        <v>0</v>
      </c>
      <c r="AZ76" s="687">
        <f t="shared" si="150"/>
        <v>-1301.4000000000001</v>
      </c>
      <c r="BA76" s="688">
        <f t="shared" si="151"/>
        <v>0</v>
      </c>
      <c r="BB76" s="687">
        <f>'1. ГПП-АГПЗ+'!BY23+'2. ГПП-ОГХК'!BY56+'2. ГПП-ОГХК'!BY57+'2. ГПП-ОГХК'!BY54+'3. ГПП-СГПЗ'!BY23+'4. ГПП-УЗПКТ-СЗСК'!BY40+'4. ГПП-УЗПКТ-СЗСК'!BY54+'4. ГПП-УЗПКТ-СЗСК'!BY71+'4. ГПП-УЗПКТ-СЗСК'!BY18+'4. ГПП-УЗПКТ-СЗСК'!BY32+'7. ГД Ямбург'!BY28+'12. ГД Иркутск'!BY11+0+0+'10. ГД Ноябрьск'!BY15+'10. ГД Ноябрьск'!BY51+'10. ГД Ноябрьск'!BY18+'11. ГД Надым'!BY11+'9. ГД Краснодар'!BY29</f>
        <v>1452.3</v>
      </c>
      <c r="BC76" s="687">
        <f>'1. ГПП-АГПЗ+'!CA23+'2. ГПП-ОГХК'!CA56+'2. ГПП-ОГХК'!CA57+'2. ГПП-ОГХК'!CA54+'3. ГПП-СГПЗ'!CA23+'4. ГПП-УЗПКТ-СЗСК'!CA40+'4. ГПП-УЗПКТ-СЗСК'!CA54+'4. ГПП-УЗПКТ-СЗСК'!CA71+'4. ГПП-УЗПКТ-СЗСК'!CA18+'4. ГПП-УЗПКТ-СЗСК'!CA32+'7. ГД Ямбург'!CA28+'12. ГД Иркутск'!CA11+0+0+'10. ГД Ноябрьск'!CA15+'10. ГД Ноябрьск'!CA51+'10. ГД Ноябрьск'!CA18+'11. ГД Надым'!CA11+'9. ГД Краснодар'!CA29</f>
        <v>0</v>
      </c>
      <c r="BD76" s="687">
        <f t="shared" si="152"/>
        <v>-1452.3</v>
      </c>
      <c r="BE76" s="688">
        <f t="shared" si="153"/>
        <v>0</v>
      </c>
      <c r="BF76" s="687">
        <f>'1. ГПП-АГПЗ+'!CE23+'2. ГПП-ОГХК'!CE56+'2. ГПП-ОГХК'!CE57+'2. ГПП-ОГХК'!CE54+'3. ГПП-СГПЗ'!CE23+'4. ГПП-УЗПКТ-СЗСК'!CE40+'4. ГПП-УЗПКТ-СЗСК'!CE54+'4. ГПП-УЗПКТ-СЗСК'!CE71+'4. ГПП-УЗПКТ-СЗСК'!CE18+'4. ГПП-УЗПКТ-СЗСК'!CE32+'7. ГД Ямбург'!CE28+'12. ГД Иркутск'!CE11+0+0+'10. ГД Ноябрьск'!CE15+'10. ГД Ноябрьск'!CE51+'10. ГД Ноябрьск'!CE18+'11. ГД Надым'!CE11+'9. ГД Краснодар'!CE29</f>
        <v>1445.3000000000002</v>
      </c>
      <c r="BG76" s="687">
        <f>'1. ГПП-АГПЗ+'!CG23+'2. ГПП-ОГХК'!CG56+'2. ГПП-ОГХК'!CG57+'2. ГПП-ОГХК'!CG54+'3. ГПП-СГПЗ'!CG23+'4. ГПП-УЗПКТ-СЗСК'!CG40+'4. ГПП-УЗПКТ-СЗСК'!CG54+'4. ГПП-УЗПКТ-СЗСК'!CG71+'4. ГПП-УЗПКТ-СЗСК'!CG18+'4. ГПП-УЗПКТ-СЗСК'!CG32+'7. ГД Ямбург'!CG28+'12. ГД Иркутск'!CG11+0+0+'10. ГД Ноябрьск'!CG15+'10. ГД Ноябрьск'!CG51+'10. ГД Ноябрьск'!CG18+'11. ГД Надым'!CG11+'9. ГД Краснодар'!CG29</f>
        <v>0</v>
      </c>
      <c r="BH76" s="687">
        <f t="shared" si="154"/>
        <v>-1445.3000000000002</v>
      </c>
      <c r="BI76" s="688">
        <f t="shared" si="155"/>
        <v>0</v>
      </c>
      <c r="BJ76" s="687">
        <f t="shared" si="156"/>
        <v>4813.5999999999995</v>
      </c>
      <c r="BK76" s="687">
        <f t="shared" si="157"/>
        <v>0</v>
      </c>
      <c r="BL76" s="687">
        <f t="shared" si="158"/>
        <v>-4813.5999999999995</v>
      </c>
      <c r="BM76" s="688">
        <f t="shared" si="159"/>
        <v>0</v>
      </c>
      <c r="BN76" s="687">
        <f>'1. ГПП-АГПЗ+'!CQ23+'2. ГПП-ОГХК'!CQ56+'2. ГПП-ОГХК'!CQ57+'2. ГПП-ОГХК'!CQ54+'3. ГПП-СГПЗ'!CQ23+'4. ГПП-УЗПКТ-СЗСК'!CQ40+'4. ГПП-УЗПКТ-СЗСК'!CQ54+'4. ГПП-УЗПКТ-СЗСК'!CQ71+'4. ГПП-УЗПКТ-СЗСК'!CQ18+'4. ГПП-УЗПКТ-СЗСК'!CQ32+'7. ГД Ямбург'!CQ28+'12. ГД Иркутск'!CQ11+0+0+'10. ГД Ноябрьск'!CQ15+'10. ГД Ноябрьск'!CQ51+'10. ГД Ноябрьск'!CQ18+'11. ГД Надым'!CQ11+'9. ГД Краснодар'!CQ29</f>
        <v>1618.3</v>
      </c>
      <c r="BO76" s="687">
        <f>'1. ГПП-АГПЗ+'!CS23+'2. ГПП-ОГХК'!CS56+'2. ГПП-ОГХК'!CS57+'2. ГПП-ОГХК'!CS54+'3. ГПП-СГПЗ'!CS23+'4. ГПП-УЗПКТ-СЗСК'!CS40+'4. ГПП-УЗПКТ-СЗСК'!CS54+'4. ГПП-УЗПКТ-СЗСК'!CS71+'4. ГПП-УЗПКТ-СЗСК'!CS18+'4. ГПП-УЗПКТ-СЗСК'!CS32+'7. ГД Ямбург'!CS28+'12. ГД Иркутск'!CS11+0+0+'10. ГД Ноябрьск'!CS15+'10. ГД Ноябрьск'!CS51+'10. ГД Ноябрьск'!CS18+'11. ГД Надым'!CS11+'9. ГД Краснодар'!CS29</f>
        <v>0</v>
      </c>
      <c r="BP76" s="687">
        <f t="shared" si="160"/>
        <v>-1618.3</v>
      </c>
      <c r="BQ76" s="688">
        <f t="shared" si="161"/>
        <v>0</v>
      </c>
      <c r="BR76" s="687">
        <f>'1. ГПП-АГПЗ+'!CW23+'2. ГПП-ОГХК'!CW56+'2. ГПП-ОГХК'!CW57+'2. ГПП-ОГХК'!CW54+'3. ГПП-СГПЗ'!CW23+'4. ГПП-УЗПКТ-СЗСК'!CW40+'4. ГПП-УЗПКТ-СЗСК'!CW54+'4. ГПП-УЗПКТ-СЗСК'!CW71+'4. ГПП-УЗПКТ-СЗСК'!CW18+'4. ГПП-УЗПКТ-СЗСК'!CW32+'7. ГД Ямбург'!CW28+'12. ГД Иркутск'!CW11+0+0+'10. ГД Ноябрьск'!CW15+'10. ГД Ноябрьск'!CW51+'10. ГД Ноябрьск'!CW18+'11. ГД Надым'!CW11+'9. ГД Краснодар'!CW29</f>
        <v>1569.6</v>
      </c>
      <c r="BS76" s="687">
        <f>'1. ГПП-АГПЗ+'!CY23+'2. ГПП-ОГХК'!CY56+'2. ГПП-ОГХК'!CY57+'2. ГПП-ОГХК'!CY54+'3. ГПП-СГПЗ'!CY23+'4. ГПП-УЗПКТ-СЗСК'!CY40+'4. ГПП-УЗПКТ-СЗСК'!CY54+'4. ГПП-УЗПКТ-СЗСК'!CY71+'4. ГПП-УЗПКТ-СЗСК'!CY18+'4. ГПП-УЗПКТ-СЗСК'!CY32+'7. ГД Ямбург'!CY28+'12. ГД Иркутск'!CY11+0+0+'10. ГД Ноябрьск'!CY15+'10. ГД Ноябрьск'!CY51+'10. ГД Ноябрьск'!CY18+'11. ГД Надым'!CY11+'9. ГД Краснодар'!CY29</f>
        <v>0</v>
      </c>
      <c r="BT76" s="687">
        <f t="shared" si="162"/>
        <v>-1569.6</v>
      </c>
      <c r="BU76" s="688">
        <f t="shared" si="163"/>
        <v>0</v>
      </c>
      <c r="BV76" s="687">
        <f>'1. ГПП-АГПЗ+'!DC23+'2. ГПП-ОГХК'!DC56+'2. ГПП-ОГХК'!DC57+'2. ГПП-ОГХК'!DC54+'3. ГПП-СГПЗ'!DC23+'4. ГПП-УЗПКТ-СЗСК'!DC40+'4. ГПП-УЗПКТ-СЗСК'!DC54+'4. ГПП-УЗПКТ-СЗСК'!DC71+'4. ГПП-УЗПКТ-СЗСК'!DC18+'4. ГПП-УЗПКТ-СЗСК'!DC32+'7. ГД Ямбург'!DC28+'12. ГД Иркутск'!DC11+0+0+'10. ГД Ноябрьск'!DC15+'10. ГД Ноябрьск'!DC51+'10. ГД Ноябрьск'!DC18+'11. ГД Надым'!DC11+'9. ГД Краснодар'!DC29</f>
        <v>1625.6999999999998</v>
      </c>
      <c r="BW76" s="687">
        <f>'1. ГПП-АГПЗ+'!DE23+'2. ГПП-ОГХК'!DE56+'2. ГПП-ОГХК'!DE57+'2. ГПП-ОГХК'!DE54+'3. ГПП-СГПЗ'!DE23+'4. ГПП-УЗПКТ-СЗСК'!DE40+'4. ГПП-УЗПКТ-СЗСК'!DE54+'4. ГПП-УЗПКТ-СЗСК'!DE71+'4. ГПП-УЗПКТ-СЗСК'!DE18+'4. ГПП-УЗПКТ-СЗСК'!DE32+'7. ГД Ямбург'!DE28+'12. ГД Иркутск'!DE11+0+0+'10. ГД Ноябрьск'!DE15+'10. ГД Ноябрьск'!DE51+'10. ГД Ноябрьск'!DE18+'11. ГД Надым'!DE11+'9. ГД Краснодар'!DE29</f>
        <v>0</v>
      </c>
      <c r="BX76" s="687">
        <f t="shared" si="164"/>
        <v>-1625.6999999999998</v>
      </c>
      <c r="BY76" s="688">
        <f t="shared" si="165"/>
        <v>0</v>
      </c>
    </row>
    <row r="77" spans="2:77" ht="20.100000000000001" customHeight="1">
      <c r="C77" s="689" t="s">
        <v>173</v>
      </c>
      <c r="D77" s="528"/>
      <c r="E77" s="528"/>
      <c r="F77" s="529"/>
      <c r="G77" s="530" t="s">
        <v>174</v>
      </c>
      <c r="H77" s="530"/>
      <c r="I77" s="686" t="s">
        <v>169</v>
      </c>
      <c r="J77" s="687">
        <f t="shared" si="122"/>
        <v>16808.8</v>
      </c>
      <c r="K77" s="687">
        <f t="shared" si="123"/>
        <v>0</v>
      </c>
      <c r="L77" s="687">
        <f t="shared" si="124"/>
        <v>-16808.8</v>
      </c>
      <c r="M77" s="688">
        <f t="shared" si="125"/>
        <v>0</v>
      </c>
      <c r="N77" s="687">
        <f t="shared" si="126"/>
        <v>4413.7999999999993</v>
      </c>
      <c r="O77" s="687">
        <f t="shared" si="127"/>
        <v>0</v>
      </c>
      <c r="P77" s="687">
        <f t="shared" si="128"/>
        <v>-4413.7999999999993</v>
      </c>
      <c r="Q77" s="688">
        <f t="shared" si="129"/>
        <v>0</v>
      </c>
      <c r="R77" s="687">
        <f>'1. ГПП-АГПЗ+'!W23+'2. ГПП-ОГХК'!W56+'2. ГПП-ОГХК'!W57+'2. ГПП-ОГХК'!W54+'3. ГПП-СГПЗ'!W23+'4. ГПП-УЗПКТ-СЗСК'!W40+'4. ГПП-УЗПКТ-СЗСК'!W54+'4. ГПП-УЗПКТ-СЗСК'!W71+'4. ГПП-УЗПКТ-СЗСК'!W18+'4. ГПП-УЗПКТ-СЗСК'!W32</f>
        <v>1528.0999999999997</v>
      </c>
      <c r="S77" s="687">
        <f>'1. ГПП-АГПЗ+'!Y23+'2. ГПП-ОГХК'!Y56+'2. ГПП-ОГХК'!Y57+'2. ГПП-ОГХК'!Y54+'3. ГПП-СГПЗ'!Y23+'4. ГПП-УЗПКТ-СЗСК'!Y40+'4. ГПП-УЗПКТ-СЗСК'!Y54+'4. ГПП-УЗПКТ-СЗСК'!Y71+'4. ГПП-УЗПКТ-СЗСК'!Y18+'4. ГПП-УЗПКТ-СЗСК'!Y32</f>
        <v>0</v>
      </c>
      <c r="T77" s="687">
        <f t="shared" si="130"/>
        <v>-1528.0999999999997</v>
      </c>
      <c r="U77" s="688">
        <f t="shared" si="131"/>
        <v>0</v>
      </c>
      <c r="V77" s="687">
        <f>'1. ГПП-АГПЗ+'!AC23+'2. ГПП-ОГХК'!AC56+'2. ГПП-ОГХК'!AC57+'2. ГПП-ОГХК'!AC54+'3. ГПП-СГПЗ'!AC23+'4. ГПП-УЗПКТ-СЗСК'!AC40+'4. ГПП-УЗПКТ-СЗСК'!AC54+'4. ГПП-УЗПКТ-СЗСК'!AC71+'4. ГПП-УЗПКТ-СЗСК'!AC18+'4. ГПП-УЗПКТ-СЗСК'!AC32</f>
        <v>1372.3</v>
      </c>
      <c r="W77" s="687">
        <f>'1. ГПП-АГПЗ+'!AE23+'2. ГПП-ОГХК'!AE56+'2. ГПП-ОГХК'!AE57+'2. ГПП-ОГХК'!AE54+'3. ГПП-СГПЗ'!AE23+'4. ГПП-УЗПКТ-СЗСК'!AE40+'4. ГПП-УЗПКТ-СЗСК'!AE54+'4. ГПП-УЗПКТ-СЗСК'!AE71+'4. ГПП-УЗПКТ-СЗСК'!AE18+'4. ГПП-УЗПКТ-СЗСК'!AE32</f>
        <v>0</v>
      </c>
      <c r="X77" s="687">
        <f t="shared" si="132"/>
        <v>-1372.3</v>
      </c>
      <c r="Y77" s="688">
        <f t="shared" si="133"/>
        <v>0</v>
      </c>
      <c r="Z77" s="687">
        <f>'1. ГПП-АГПЗ+'!AI23+'2. ГПП-ОГХК'!AI56+'2. ГПП-ОГХК'!AI57+'2. ГПП-ОГХК'!AI54+'3. ГПП-СГПЗ'!AI23+'4. ГПП-УЗПКТ-СЗСК'!AI40+'4. ГПП-УЗПКТ-СЗСК'!AI54+'4. ГПП-УЗПКТ-СЗСК'!AI71+'4. ГПП-УЗПКТ-СЗСК'!AI18+'4. ГПП-УЗПКТ-СЗСК'!AI32</f>
        <v>1513.4</v>
      </c>
      <c r="AA77" s="687">
        <f>'1. ГПП-АГПЗ+'!AK23+'2. ГПП-ОГХК'!AK56+'2. ГПП-ОГХК'!AK57+'2. ГПП-ОГХК'!AK54+'3. ГПП-СГПЗ'!AK23+'4. ГПП-УЗПКТ-СЗСК'!AK40+'4. ГПП-УЗПКТ-СЗСК'!AK54+'4. ГПП-УЗПКТ-СЗСК'!AK71+'4. ГПП-УЗПКТ-СЗСК'!AK18+'4. ГПП-УЗПКТ-СЗСК'!AK32</f>
        <v>0</v>
      </c>
      <c r="AB77" s="687">
        <f t="shared" si="134"/>
        <v>-1513.4</v>
      </c>
      <c r="AC77" s="688">
        <f t="shared" si="135"/>
        <v>0</v>
      </c>
      <c r="AD77" s="687">
        <f t="shared" si="136"/>
        <v>4101.1000000000004</v>
      </c>
      <c r="AE77" s="687">
        <f t="shared" si="137"/>
        <v>0</v>
      </c>
      <c r="AF77" s="687">
        <f t="shared" si="138"/>
        <v>-4101.1000000000004</v>
      </c>
      <c r="AG77" s="688">
        <f t="shared" si="139"/>
        <v>0</v>
      </c>
      <c r="AH77" s="687">
        <f>'1. ГПП-АГПЗ+'!AU23+'2. ГПП-ОГХК'!AU56+'2. ГПП-ОГХК'!AU57+'2. ГПП-ОГХК'!AU54+'3. ГПП-СГПЗ'!AU23+'4. ГПП-УЗПКТ-СЗСК'!AU40+'4. ГПП-УЗПКТ-СЗСК'!AU54+'4. ГПП-УЗПКТ-СЗСК'!AU71+'4. ГПП-УЗПКТ-СЗСК'!AU18+'4. ГПП-УЗПКТ-СЗСК'!AU32</f>
        <v>1455.3</v>
      </c>
      <c r="AI77" s="687">
        <f>'1. ГПП-АГПЗ+'!AW23+'2. ГПП-ОГХК'!AW56+'2. ГПП-ОГХК'!AW57+'2. ГПП-ОГХК'!AW54+'3. ГПП-СГПЗ'!AW23+'4. ГПП-УЗПКТ-СЗСК'!AW40+'4. ГПП-УЗПКТ-СЗСК'!AW54+'4. ГПП-УЗПКТ-СЗСК'!AW71+'4. ГПП-УЗПКТ-СЗСК'!AW18+'4. ГПП-УЗПКТ-СЗСК'!AW32</f>
        <v>0</v>
      </c>
      <c r="AJ77" s="687">
        <f t="shared" si="140"/>
        <v>-1455.3</v>
      </c>
      <c r="AK77" s="688">
        <f t="shared" si="141"/>
        <v>0</v>
      </c>
      <c r="AL77" s="687">
        <f>'1. ГПП-АГПЗ+'!BA23+'2. ГПП-ОГХК'!BA56+'2. ГПП-ОГХК'!BA57+'2. ГПП-ОГХК'!BA54+'3. ГПП-СГПЗ'!BA23+'4. ГПП-УЗПКТ-СЗСК'!BA40+'4. ГПП-УЗПКТ-СЗСК'!BA54+'4. ГПП-УЗПКТ-СЗСК'!BA71+'4. ГПП-УЗПКТ-СЗСК'!BA18+'4. ГПП-УЗПКТ-СЗСК'!BA32</f>
        <v>1396.7000000000003</v>
      </c>
      <c r="AM77" s="687">
        <f>'1. ГПП-АГПЗ+'!BC23+'2. ГПП-ОГХК'!BC56+'2. ГПП-ОГХК'!BC57+'2. ГПП-ОГХК'!BC54+'3. ГПП-СГПЗ'!BC23+'4. ГПП-УЗПКТ-СЗСК'!BC40+'4. ГПП-УЗПКТ-СЗСК'!BC54+'4. ГПП-УЗПКТ-СЗСК'!BC71+'4. ГПП-УЗПКТ-СЗСК'!BC18+'4. ГПП-УЗПКТ-СЗСК'!BC32</f>
        <v>0</v>
      </c>
      <c r="AN77" s="687">
        <f t="shared" si="142"/>
        <v>-1396.7000000000003</v>
      </c>
      <c r="AO77" s="688">
        <f t="shared" si="143"/>
        <v>0</v>
      </c>
      <c r="AP77" s="687">
        <f>'1. ГПП-АГПЗ+'!BG23+'2. ГПП-ОГХК'!BG56+'2. ГПП-ОГХК'!BG57+'2. ГПП-ОГХК'!BG54+'3. ГПП-СГПЗ'!BG23+'4. ГПП-УЗПКТ-СЗСК'!BG40+'4. ГПП-УЗПКТ-СЗСК'!BG54+'4. ГПП-УЗПКТ-СЗСК'!BG71+'4. ГПП-УЗПКТ-СЗСК'!BG18+'4. ГПП-УЗПКТ-СЗСК'!BG32</f>
        <v>1249.0999999999999</v>
      </c>
      <c r="AQ77" s="687">
        <f>'1. ГПП-АГПЗ+'!BI23+'2. ГПП-ОГХК'!BI56+'2. ГПП-ОГХК'!BI57+'2. ГПП-ОГХК'!BI54+'3. ГПП-СГПЗ'!BI23+'4. ГПП-УЗПКТ-СЗСК'!BI40+'4. ГПП-УЗПКТ-СЗСК'!BI54+'4. ГПП-УЗПКТ-СЗСК'!BI71+'4. ГПП-УЗПКТ-СЗСК'!BI18+'4. ГПП-УЗПКТ-СЗСК'!BI32</f>
        <v>0</v>
      </c>
      <c r="AR77" s="687">
        <f t="shared" si="144"/>
        <v>-1249.0999999999999</v>
      </c>
      <c r="AS77" s="688">
        <f t="shared" si="145"/>
        <v>0</v>
      </c>
      <c r="AT77" s="687">
        <f t="shared" si="146"/>
        <v>3862.2</v>
      </c>
      <c r="AU77" s="687">
        <f t="shared" si="147"/>
        <v>0</v>
      </c>
      <c r="AV77" s="687">
        <f t="shared" si="148"/>
        <v>-3862.2</v>
      </c>
      <c r="AW77" s="688">
        <f t="shared" si="149"/>
        <v>0</v>
      </c>
      <c r="AX77" s="687">
        <f>'1. ГПП-АГПЗ+'!BS23+'2. ГПП-ОГХК'!BS56+'2. ГПП-ОГХК'!BS57+'2. ГПП-ОГХК'!BS54+'3. ГПП-СГПЗ'!BS23+'4. ГПП-УЗПКТ-СЗСК'!BS40+'4. ГПП-УЗПКТ-СЗСК'!BS54+'4. ГПП-УЗПКТ-СЗСК'!BS71+'4. ГПП-УЗПКТ-СЗСК'!BS18+'4. ГПП-УЗПКТ-СЗСК'!BS32</f>
        <v>1178.3</v>
      </c>
      <c r="AY77" s="687">
        <f>'1. ГПП-АГПЗ+'!BU23+'2. ГПП-ОГХК'!BU56+'2. ГПП-ОГХК'!BU57+'2. ГПП-ОГХК'!BU54+'3. ГПП-СГПЗ'!BU23+'4. ГПП-УЗПКТ-СЗСК'!BU40+'4. ГПП-УЗПКТ-СЗСК'!BU54+'4. ГПП-УЗПКТ-СЗСК'!BU71+'4. ГПП-УЗПКТ-СЗСК'!BU18+'4. ГПП-УЗПКТ-СЗСК'!BU32</f>
        <v>0</v>
      </c>
      <c r="AZ77" s="687">
        <f t="shared" si="150"/>
        <v>-1178.3</v>
      </c>
      <c r="BA77" s="688">
        <f t="shared" si="151"/>
        <v>0</v>
      </c>
      <c r="BB77" s="687">
        <f>'1. ГПП-АГПЗ+'!BY23+'2. ГПП-ОГХК'!BY56+'2. ГПП-ОГХК'!BY57+'2. ГПП-ОГХК'!BY54+'3. ГПП-СГПЗ'!BY23+'4. ГПП-УЗПКТ-СЗСК'!BY40+'4. ГПП-УЗПКТ-СЗСК'!BY54+'4. ГПП-УЗПКТ-СЗСК'!BY71+'4. ГПП-УЗПКТ-СЗСК'!BY18+'4. ГПП-УЗПКТ-СЗСК'!BY32</f>
        <v>1329.4999999999998</v>
      </c>
      <c r="BC77" s="687">
        <f>'1. ГПП-АГПЗ+'!CA23+'2. ГПП-ОГХК'!CA56+'2. ГПП-ОГХК'!CA57+'2. ГПП-ОГХК'!CA54+'3. ГПП-СГПЗ'!CA23+'4. ГПП-УЗПКТ-СЗСК'!CA40+'4. ГПП-УЗПКТ-СЗСК'!CA54+'4. ГПП-УЗПКТ-СЗСК'!CA71+'4. ГПП-УЗПКТ-СЗСК'!CA18+'4. ГПП-УЗПКТ-СЗСК'!CA32</f>
        <v>0</v>
      </c>
      <c r="BD77" s="687">
        <f t="shared" si="152"/>
        <v>-1329.4999999999998</v>
      </c>
      <c r="BE77" s="688">
        <f t="shared" si="153"/>
        <v>0</v>
      </c>
      <c r="BF77" s="687">
        <f>'1. ГПП-АГПЗ+'!CE23+'2. ГПП-ОГХК'!CE56+'2. ГПП-ОГХК'!CE57+'2. ГПП-ОГХК'!CE54+'3. ГПП-СГПЗ'!CE23+'4. ГПП-УЗПКТ-СЗСК'!CE40+'4. ГПП-УЗПКТ-СЗСК'!CE54+'4. ГПП-УЗПКТ-СЗСК'!CE71+'4. ГПП-УЗПКТ-СЗСК'!CE18+'4. ГПП-УЗПКТ-СЗСК'!CE32</f>
        <v>1354.4</v>
      </c>
      <c r="BG77" s="687">
        <f>'1. ГПП-АГПЗ+'!CG23+'2. ГПП-ОГХК'!CG56+'2. ГПП-ОГХК'!CG57+'2. ГПП-ОГХК'!CG54+'3. ГПП-СГПЗ'!CG23+'4. ГПП-УЗПКТ-СЗСК'!CG40+'4. ГПП-УЗПКТ-СЗСК'!CG54+'4. ГПП-УЗПКТ-СЗСК'!CG71+'4. ГПП-УЗПКТ-СЗСК'!CG18+'4. ГПП-УЗПКТ-СЗСК'!CG32</f>
        <v>0</v>
      </c>
      <c r="BH77" s="687">
        <f t="shared" si="154"/>
        <v>-1354.4</v>
      </c>
      <c r="BI77" s="688">
        <f t="shared" si="155"/>
        <v>0</v>
      </c>
      <c r="BJ77" s="687">
        <f t="shared" si="156"/>
        <v>4431.7</v>
      </c>
      <c r="BK77" s="687">
        <f t="shared" si="157"/>
        <v>0</v>
      </c>
      <c r="BL77" s="687">
        <f t="shared" si="158"/>
        <v>-4431.7</v>
      </c>
      <c r="BM77" s="688">
        <f t="shared" si="159"/>
        <v>0</v>
      </c>
      <c r="BN77" s="687">
        <f>'1. ГПП-АГПЗ+'!CQ23+'2. ГПП-ОГХК'!CQ56+'2. ГПП-ОГХК'!CQ57+'2. ГПП-ОГХК'!CQ54+'3. ГПП-СГПЗ'!CQ23+'4. ГПП-УЗПКТ-СЗСК'!CQ40+'4. ГПП-УЗПКТ-СЗСК'!CQ54+'4. ГПП-УЗПКТ-СЗСК'!CQ71+'4. ГПП-УЗПКТ-СЗСК'!CQ18+'4. ГПП-УЗПКТ-СЗСК'!CQ32</f>
        <v>1490.3</v>
      </c>
      <c r="BO77" s="687">
        <f>'1. ГПП-АГПЗ+'!CS23+'2. ГПП-ОГХК'!CS56+'2. ГПП-ОГХК'!CS57+'2. ГПП-ОГХК'!CS54+'3. ГПП-СГПЗ'!CS23+'4. ГПП-УЗПКТ-СЗСК'!CS40+'4. ГПП-УЗПКТ-СЗСК'!CS54+'4. ГПП-УЗПКТ-СЗСК'!CS71+'4. ГПП-УЗПКТ-СЗСК'!CS18+'4. ГПП-УЗПКТ-СЗСК'!CS32</f>
        <v>0</v>
      </c>
      <c r="BP77" s="687">
        <f t="shared" si="160"/>
        <v>-1490.3</v>
      </c>
      <c r="BQ77" s="688">
        <f t="shared" si="161"/>
        <v>0</v>
      </c>
      <c r="BR77" s="687">
        <f>'1. ГПП-АГПЗ+'!CW23+'2. ГПП-ОГХК'!CW56+'2. ГПП-ОГХК'!CW57+'2. ГПП-ОГХК'!CW54+'3. ГПП-СГПЗ'!CW23+'4. ГПП-УЗПКТ-СЗСК'!CW40+'4. ГПП-УЗПКТ-СЗСК'!CW54+'4. ГПП-УЗПКТ-СЗСК'!CW71+'4. ГПП-УЗПКТ-СЗСК'!CW18+'4. ГПП-УЗПКТ-СЗСК'!CW32</f>
        <v>1444.5</v>
      </c>
      <c r="BS77" s="687">
        <f>'1. ГПП-АГПЗ+'!CY23+'2. ГПП-ОГХК'!CY56+'2. ГПП-ОГХК'!CY57+'2. ГПП-ОГХК'!CY54+'3. ГПП-СГПЗ'!CY23+'4. ГПП-УЗПКТ-СЗСК'!CY40+'4. ГПП-УЗПКТ-СЗСК'!CY54+'4. ГПП-УЗПКТ-СЗСК'!CY71+'4. ГПП-УЗПКТ-СЗСК'!CY18+'4. ГПП-УЗПКТ-СЗСК'!CY32</f>
        <v>0</v>
      </c>
      <c r="BT77" s="687">
        <f t="shared" si="162"/>
        <v>-1444.5</v>
      </c>
      <c r="BU77" s="688">
        <f t="shared" si="163"/>
        <v>0</v>
      </c>
      <c r="BV77" s="687">
        <f>'1. ГПП-АГПЗ+'!DC23+'2. ГПП-ОГХК'!DC56+'2. ГПП-ОГХК'!DC57+'2. ГПП-ОГХК'!DC54+'3. ГПП-СГПЗ'!DC23+'4. ГПП-УЗПКТ-СЗСК'!DC40+'4. ГПП-УЗПКТ-СЗСК'!DC54+'4. ГПП-УЗПКТ-СЗСК'!DC71+'4. ГПП-УЗПКТ-СЗСК'!DC18+'4. ГПП-УЗПКТ-СЗСК'!DC32</f>
        <v>1496.8999999999999</v>
      </c>
      <c r="BW77" s="687">
        <f>'1. ГПП-АГПЗ+'!DE23+'2. ГПП-ОГХК'!DE56+'2. ГПП-ОГХК'!DE57+'2. ГПП-ОГХК'!DE54+'3. ГПП-СГПЗ'!DE23+'4. ГПП-УЗПКТ-СЗСК'!DE40+'4. ГПП-УЗПКТ-СЗСК'!DE54+'4. ГПП-УЗПКТ-СЗСК'!DE71+'4. ГПП-УЗПКТ-СЗСК'!DE18+'4. ГПП-УЗПКТ-СЗСК'!DE32</f>
        <v>0</v>
      </c>
      <c r="BX77" s="687">
        <f t="shared" si="164"/>
        <v>-1496.8999999999999</v>
      </c>
      <c r="BY77" s="688">
        <f t="shared" si="165"/>
        <v>0</v>
      </c>
    </row>
    <row r="78" spans="2:77" ht="20.100000000000001" customHeight="1">
      <c r="C78" s="690" t="s">
        <v>101</v>
      </c>
      <c r="D78" s="528"/>
      <c r="E78" s="528"/>
      <c r="F78" s="529"/>
      <c r="G78" s="530" t="s">
        <v>175</v>
      </c>
      <c r="H78" s="530"/>
      <c r="I78" s="691" t="s">
        <v>169</v>
      </c>
      <c r="J78" s="687">
        <f t="shared" si="122"/>
        <v>3245.5</v>
      </c>
      <c r="K78" s="687">
        <f t="shared" si="123"/>
        <v>0</v>
      </c>
      <c r="L78" s="687">
        <f t="shared" si="124"/>
        <v>-3245.5</v>
      </c>
      <c r="M78" s="688">
        <f t="shared" si="125"/>
        <v>0</v>
      </c>
      <c r="N78" s="687">
        <f t="shared" si="126"/>
        <v>814.2</v>
      </c>
      <c r="O78" s="687">
        <f t="shared" si="127"/>
        <v>0</v>
      </c>
      <c r="P78" s="687">
        <f t="shared" si="128"/>
        <v>-814.2</v>
      </c>
      <c r="Q78" s="688">
        <f t="shared" si="129"/>
        <v>0</v>
      </c>
      <c r="R78" s="687">
        <f>'1. ГПП-АГПЗ+'!W23</f>
        <v>280.39999999999998</v>
      </c>
      <c r="S78" s="687">
        <f>'1. ГПП-АГПЗ+'!Y23</f>
        <v>0</v>
      </c>
      <c r="T78" s="687">
        <f t="shared" si="130"/>
        <v>-280.39999999999998</v>
      </c>
      <c r="U78" s="688">
        <f t="shared" si="131"/>
        <v>0</v>
      </c>
      <c r="V78" s="687">
        <f>'1. ГПП-АГПЗ+'!AC23</f>
        <v>253.3</v>
      </c>
      <c r="W78" s="687">
        <f>'1. ГПП-АГПЗ+'!AE23</f>
        <v>0</v>
      </c>
      <c r="X78" s="687">
        <f t="shared" si="132"/>
        <v>-253.3</v>
      </c>
      <c r="Y78" s="688">
        <f t="shared" si="133"/>
        <v>0</v>
      </c>
      <c r="Z78" s="687">
        <f>'1. ГПП-АГПЗ+'!AI23</f>
        <v>280.5</v>
      </c>
      <c r="AA78" s="687">
        <f>'1. ГПП-АГПЗ+'!AK23</f>
        <v>0</v>
      </c>
      <c r="AB78" s="687">
        <f t="shared" si="134"/>
        <v>-280.5</v>
      </c>
      <c r="AC78" s="688">
        <f t="shared" si="135"/>
        <v>0</v>
      </c>
      <c r="AD78" s="687">
        <f t="shared" si="136"/>
        <v>621.1</v>
      </c>
      <c r="AE78" s="687">
        <f t="shared" si="137"/>
        <v>0</v>
      </c>
      <c r="AF78" s="687">
        <f t="shared" si="138"/>
        <v>-621.1</v>
      </c>
      <c r="AG78" s="688">
        <f t="shared" si="139"/>
        <v>0</v>
      </c>
      <c r="AH78" s="687">
        <f>'1. ГПП-АГПЗ+'!AU23</f>
        <v>271.39999999999998</v>
      </c>
      <c r="AI78" s="687">
        <f>'1. ГПП-АГПЗ+'!AW23</f>
        <v>0</v>
      </c>
      <c r="AJ78" s="687">
        <f t="shared" si="140"/>
        <v>-271.39999999999998</v>
      </c>
      <c r="AK78" s="688">
        <f t="shared" si="141"/>
        <v>0</v>
      </c>
      <c r="AL78" s="687">
        <f>'1. ГПП-АГПЗ+'!BA23</f>
        <v>192.8</v>
      </c>
      <c r="AM78" s="687">
        <f>'1. ГПП-АГПЗ+'!BC23</f>
        <v>0</v>
      </c>
      <c r="AN78" s="687">
        <f t="shared" si="142"/>
        <v>-192.8</v>
      </c>
      <c r="AO78" s="688">
        <f t="shared" si="143"/>
        <v>0</v>
      </c>
      <c r="AP78" s="687">
        <f>'1. ГПП-АГПЗ+'!BG23</f>
        <v>156.9</v>
      </c>
      <c r="AQ78" s="687">
        <f>'1. ГПП-АГПЗ+'!BI23</f>
        <v>0</v>
      </c>
      <c r="AR78" s="687">
        <f t="shared" si="144"/>
        <v>-156.9</v>
      </c>
      <c r="AS78" s="688">
        <f t="shared" si="145"/>
        <v>0</v>
      </c>
      <c r="AT78" s="687">
        <f t="shared" si="146"/>
        <v>886.1</v>
      </c>
      <c r="AU78" s="687">
        <f t="shared" si="147"/>
        <v>0</v>
      </c>
      <c r="AV78" s="687">
        <f t="shared" si="148"/>
        <v>-886.1</v>
      </c>
      <c r="AW78" s="688">
        <f t="shared" si="149"/>
        <v>0</v>
      </c>
      <c r="AX78" s="687">
        <f>'1. ГПП-АГПЗ+'!BS23</f>
        <v>291.60000000000002</v>
      </c>
      <c r="AY78" s="687">
        <f>'1. ГПП-АГПЗ+'!BU23</f>
        <v>0</v>
      </c>
      <c r="AZ78" s="687">
        <f t="shared" si="150"/>
        <v>-291.60000000000002</v>
      </c>
      <c r="BA78" s="688">
        <f t="shared" si="151"/>
        <v>0</v>
      </c>
      <c r="BB78" s="687">
        <f>'1. ГПП-АГПЗ+'!BY23</f>
        <v>292.89999999999998</v>
      </c>
      <c r="BC78" s="687">
        <f>'1. ГПП-АГПЗ+'!CA23</f>
        <v>0</v>
      </c>
      <c r="BD78" s="687">
        <f t="shared" si="152"/>
        <v>-292.89999999999998</v>
      </c>
      <c r="BE78" s="688">
        <f t="shared" si="153"/>
        <v>0</v>
      </c>
      <c r="BF78" s="687">
        <f>'1. ГПП-АГПЗ+'!CE23</f>
        <v>301.60000000000002</v>
      </c>
      <c r="BG78" s="687">
        <f>'1. ГПП-АГПЗ+'!CG23</f>
        <v>0</v>
      </c>
      <c r="BH78" s="687">
        <f t="shared" si="154"/>
        <v>-301.60000000000002</v>
      </c>
      <c r="BI78" s="688">
        <f t="shared" si="155"/>
        <v>0</v>
      </c>
      <c r="BJ78" s="687">
        <f t="shared" si="156"/>
        <v>924.1</v>
      </c>
      <c r="BK78" s="687">
        <f t="shared" si="157"/>
        <v>0</v>
      </c>
      <c r="BL78" s="687">
        <f t="shared" si="158"/>
        <v>-924.1</v>
      </c>
      <c r="BM78" s="688">
        <f t="shared" si="159"/>
        <v>0</v>
      </c>
      <c r="BN78" s="687">
        <f>'1. ГПП-АГПЗ+'!CQ23</f>
        <v>311.60000000000002</v>
      </c>
      <c r="BO78" s="687">
        <f>'1. ГПП-АГПЗ+'!CS23</f>
        <v>0</v>
      </c>
      <c r="BP78" s="687">
        <f t="shared" si="160"/>
        <v>-311.60000000000002</v>
      </c>
      <c r="BQ78" s="688">
        <f t="shared" si="161"/>
        <v>0</v>
      </c>
      <c r="BR78" s="687">
        <f>'1. ГПП-АГПЗ+'!CW23</f>
        <v>301.60000000000002</v>
      </c>
      <c r="BS78" s="687">
        <f>'1. ГПП-АГПЗ+'!CY23</f>
        <v>0</v>
      </c>
      <c r="BT78" s="687">
        <f t="shared" si="162"/>
        <v>-301.60000000000002</v>
      </c>
      <c r="BU78" s="688">
        <f t="shared" si="163"/>
        <v>0</v>
      </c>
      <c r="BV78" s="687">
        <f>'1. ГПП-АГПЗ+'!DC23</f>
        <v>310.89999999999998</v>
      </c>
      <c r="BW78" s="687">
        <f>'1. ГПП-АГПЗ+'!DE23</f>
        <v>0</v>
      </c>
      <c r="BX78" s="687">
        <f t="shared" si="164"/>
        <v>-310.89999999999998</v>
      </c>
      <c r="BY78" s="688">
        <f t="shared" si="165"/>
        <v>0</v>
      </c>
    </row>
    <row r="79" spans="2:77" ht="20.100000000000001" customHeight="1">
      <c r="C79" s="690" t="s">
        <v>103</v>
      </c>
      <c r="D79" s="528"/>
      <c r="E79" s="528"/>
      <c r="F79" s="529"/>
      <c r="G79" s="530" t="s">
        <v>176</v>
      </c>
      <c r="H79" s="530"/>
      <c r="I79" s="691" t="s">
        <v>169</v>
      </c>
      <c r="J79" s="687">
        <f t="shared" si="122"/>
        <v>82.4</v>
      </c>
      <c r="K79" s="687">
        <f t="shared" si="123"/>
        <v>0</v>
      </c>
      <c r="L79" s="687">
        <f t="shared" si="124"/>
        <v>-82.4</v>
      </c>
      <c r="M79" s="688">
        <f t="shared" si="125"/>
        <v>0</v>
      </c>
      <c r="N79" s="687">
        <f t="shared" si="126"/>
        <v>26.2</v>
      </c>
      <c r="O79" s="687">
        <f t="shared" si="127"/>
        <v>0</v>
      </c>
      <c r="P79" s="687">
        <f t="shared" si="128"/>
        <v>-26.2</v>
      </c>
      <c r="Q79" s="688">
        <f t="shared" si="129"/>
        <v>0</v>
      </c>
      <c r="R79" s="687">
        <f>'2. ГПП-ОГХК'!W56+'2. ГПП-ОГХК'!W57+'2. ГПП-ОГХК'!W54</f>
        <v>9.2000000000000011</v>
      </c>
      <c r="S79" s="687">
        <f>'2. ГПП-ОГХК'!Y56+'2. ГПП-ОГХК'!Y57+'2. ГПП-ОГХК'!Y54</f>
        <v>0</v>
      </c>
      <c r="T79" s="687">
        <f t="shared" si="130"/>
        <v>-9.2000000000000011</v>
      </c>
      <c r="U79" s="688">
        <f t="shared" si="131"/>
        <v>0</v>
      </c>
      <c r="V79" s="687">
        <f>'2. ГПП-ОГХК'!AC56+'2. ГПП-ОГХК'!AC57+'2. ГПП-ОГХК'!AC54</f>
        <v>8.3000000000000007</v>
      </c>
      <c r="W79" s="687">
        <f>'2. ГПП-ОГХК'!AE56+'2. ГПП-ОГХК'!AE57+'2. ГПП-ОГХК'!AE54</f>
        <v>0</v>
      </c>
      <c r="X79" s="687">
        <f t="shared" si="132"/>
        <v>-8.3000000000000007</v>
      </c>
      <c r="Y79" s="688">
        <f t="shared" si="133"/>
        <v>0</v>
      </c>
      <c r="Z79" s="687">
        <f>'2. ГПП-ОГХК'!AI56+'2. ГПП-ОГХК'!AI57+'2. ГПП-ОГХК'!AI54</f>
        <v>8.6999999999999993</v>
      </c>
      <c r="AA79" s="687">
        <f>'2. ГПП-ОГХК'!AK56+'2. ГПП-ОГХК'!AK57+'2. ГПП-ОГХК'!AK54</f>
        <v>0</v>
      </c>
      <c r="AB79" s="687">
        <f t="shared" si="134"/>
        <v>-8.6999999999999993</v>
      </c>
      <c r="AC79" s="688">
        <f t="shared" si="135"/>
        <v>0</v>
      </c>
      <c r="AD79" s="687">
        <f t="shared" si="136"/>
        <v>18.5</v>
      </c>
      <c r="AE79" s="687">
        <f t="shared" si="137"/>
        <v>0</v>
      </c>
      <c r="AF79" s="687">
        <f t="shared" si="138"/>
        <v>-18.5</v>
      </c>
      <c r="AG79" s="688">
        <f t="shared" si="139"/>
        <v>0</v>
      </c>
      <c r="AH79" s="687">
        <f>'2. ГПП-ОГХК'!AU56+'2. ГПП-ОГХК'!AU57+'2. ГПП-ОГХК'!AU54</f>
        <v>7</v>
      </c>
      <c r="AI79" s="687">
        <f>'2. ГПП-ОГХК'!AW56+'2. ГПП-ОГХК'!AW57+'2. ГПП-ОГХК'!AW54</f>
        <v>0</v>
      </c>
      <c r="AJ79" s="687">
        <f t="shared" si="140"/>
        <v>-7</v>
      </c>
      <c r="AK79" s="688">
        <f t="shared" si="141"/>
        <v>0</v>
      </c>
      <c r="AL79" s="687">
        <f>'2. ГПП-ОГХК'!BA56+'2. ГПП-ОГХК'!BA57+'2. ГПП-ОГХК'!BA54</f>
        <v>6.6000000000000005</v>
      </c>
      <c r="AM79" s="687">
        <f>'2. ГПП-ОГХК'!BC56+'2. ГПП-ОГХК'!BC57+'2. ГПП-ОГХК'!BC54</f>
        <v>0</v>
      </c>
      <c r="AN79" s="687">
        <f t="shared" si="142"/>
        <v>-6.6000000000000005</v>
      </c>
      <c r="AO79" s="688">
        <f t="shared" si="143"/>
        <v>0</v>
      </c>
      <c r="AP79" s="687">
        <f>'2. ГПП-ОГХК'!BG56+'2. ГПП-ОГХК'!BG57+'2. ГПП-ОГХК'!BG54</f>
        <v>4.9000000000000004</v>
      </c>
      <c r="AQ79" s="687">
        <f>'2. ГПП-ОГХК'!BI56+'2. ГПП-ОГХК'!BI57+'2. ГПП-ОГХК'!BI54</f>
        <v>0</v>
      </c>
      <c r="AR79" s="687">
        <f t="shared" si="144"/>
        <v>-4.9000000000000004</v>
      </c>
      <c r="AS79" s="688">
        <f t="shared" si="145"/>
        <v>0</v>
      </c>
      <c r="AT79" s="687">
        <f t="shared" si="146"/>
        <v>15</v>
      </c>
      <c r="AU79" s="687">
        <f t="shared" si="147"/>
        <v>0</v>
      </c>
      <c r="AV79" s="687">
        <f t="shared" si="148"/>
        <v>-15</v>
      </c>
      <c r="AW79" s="688">
        <f t="shared" si="149"/>
        <v>0</v>
      </c>
      <c r="AX79" s="687">
        <f>'2. ГПП-ОГХК'!BS56+'2. ГПП-ОГХК'!BS57+'2. ГПП-ОГХК'!BS54</f>
        <v>4.9000000000000004</v>
      </c>
      <c r="AY79" s="687">
        <f>'2. ГПП-ОГХК'!BU56+'2. ГПП-ОГХК'!BU57+'2. ГПП-ОГХК'!BU54</f>
        <v>0</v>
      </c>
      <c r="AZ79" s="687">
        <f t="shared" si="150"/>
        <v>-4.9000000000000004</v>
      </c>
      <c r="BA79" s="688">
        <f t="shared" si="151"/>
        <v>0</v>
      </c>
      <c r="BB79" s="687">
        <f>'2. ГПП-ОГХК'!BY56+'2. ГПП-ОГХК'!BY57+'2. ГПП-ОГХК'!BY54</f>
        <v>4.9000000000000004</v>
      </c>
      <c r="BC79" s="687">
        <f>'2. ГПП-ОГХК'!CA56+'2. ГПП-ОГХК'!CA57+'2. ГПП-ОГХК'!CA54</f>
        <v>0</v>
      </c>
      <c r="BD79" s="687">
        <f t="shared" si="152"/>
        <v>-4.9000000000000004</v>
      </c>
      <c r="BE79" s="688">
        <f t="shared" si="153"/>
        <v>0</v>
      </c>
      <c r="BF79" s="687">
        <f>'2. ГПП-ОГХК'!CE56+'2. ГПП-ОГХК'!CE57+'2. ГПП-ОГХК'!CE54</f>
        <v>5.2</v>
      </c>
      <c r="BG79" s="687">
        <f>'2. ГПП-ОГХК'!CG56+'2. ГПП-ОГХК'!CG57+'2. ГПП-ОГХК'!CG54</f>
        <v>0</v>
      </c>
      <c r="BH79" s="687">
        <f t="shared" si="154"/>
        <v>-5.2</v>
      </c>
      <c r="BI79" s="688">
        <f t="shared" si="155"/>
        <v>0</v>
      </c>
      <c r="BJ79" s="687">
        <f t="shared" si="156"/>
        <v>22.700000000000003</v>
      </c>
      <c r="BK79" s="687">
        <f t="shared" si="157"/>
        <v>0</v>
      </c>
      <c r="BL79" s="687">
        <f t="shared" si="158"/>
        <v>-22.700000000000003</v>
      </c>
      <c r="BM79" s="688">
        <f t="shared" si="159"/>
        <v>0</v>
      </c>
      <c r="BN79" s="687">
        <f>'2. ГПП-ОГХК'!CQ56+'2. ГПП-ОГХК'!CQ57+'2. ГПП-ОГХК'!CQ54</f>
        <v>6.7</v>
      </c>
      <c r="BO79" s="687">
        <f>'2. ГПП-ОГХК'!CS56+'2. ГПП-ОГХК'!CS57+'2. ГПП-ОГХК'!CS54</f>
        <v>0</v>
      </c>
      <c r="BP79" s="687">
        <f t="shared" si="160"/>
        <v>-6.7</v>
      </c>
      <c r="BQ79" s="688">
        <f t="shared" si="161"/>
        <v>0</v>
      </c>
      <c r="BR79" s="687">
        <f>'2. ГПП-ОГХК'!CW56+'2. ГПП-ОГХК'!CW57+'2. ГПП-ОГХК'!CW54</f>
        <v>7.4</v>
      </c>
      <c r="BS79" s="687">
        <f>'2. ГПП-ОГХК'!CY56+'2. ГПП-ОГХК'!CY57+'2. ГПП-ОГХК'!CY54</f>
        <v>0</v>
      </c>
      <c r="BT79" s="687">
        <f t="shared" si="162"/>
        <v>-7.4</v>
      </c>
      <c r="BU79" s="688">
        <f t="shared" si="163"/>
        <v>0</v>
      </c>
      <c r="BV79" s="687">
        <f>'2. ГПП-ОГХК'!DC56+'2. ГПП-ОГХК'!DC57+'2. ГПП-ОГХК'!DC54</f>
        <v>8.6</v>
      </c>
      <c r="BW79" s="687">
        <f>'2. ГПП-ОГХК'!DE56+'2. ГПП-ОГХК'!DE57+'2. ГПП-ОГХК'!DE54</f>
        <v>0</v>
      </c>
      <c r="BX79" s="687">
        <f t="shared" si="164"/>
        <v>-8.6</v>
      </c>
      <c r="BY79" s="688">
        <f t="shared" si="165"/>
        <v>0</v>
      </c>
    </row>
    <row r="80" spans="2:77" ht="20.100000000000001" customHeight="1">
      <c r="C80" s="690" t="s">
        <v>105</v>
      </c>
      <c r="D80" s="528"/>
      <c r="E80" s="528"/>
      <c r="F80" s="529"/>
      <c r="G80" s="530" t="s">
        <v>177</v>
      </c>
      <c r="H80" s="530"/>
      <c r="I80" s="691" t="s">
        <v>169</v>
      </c>
      <c r="J80" s="687">
        <f t="shared" si="122"/>
        <v>96.5</v>
      </c>
      <c r="K80" s="687">
        <f t="shared" si="123"/>
        <v>0</v>
      </c>
      <c r="L80" s="687">
        <f t="shared" si="124"/>
        <v>-96.5</v>
      </c>
      <c r="M80" s="688">
        <f t="shared" si="125"/>
        <v>0</v>
      </c>
      <c r="N80" s="687">
        <f t="shared" si="126"/>
        <v>24.4</v>
      </c>
      <c r="O80" s="687">
        <f t="shared" si="127"/>
        <v>0</v>
      </c>
      <c r="P80" s="687">
        <f t="shared" si="128"/>
        <v>-24.4</v>
      </c>
      <c r="Q80" s="688">
        <f t="shared" si="129"/>
        <v>0</v>
      </c>
      <c r="R80" s="687">
        <f>'3. ГПП-СГПЗ'!W23</f>
        <v>8.4</v>
      </c>
      <c r="S80" s="687">
        <f>'3. ГПП-СГПЗ'!Y23</f>
        <v>0</v>
      </c>
      <c r="T80" s="687">
        <f t="shared" si="130"/>
        <v>-8.4</v>
      </c>
      <c r="U80" s="688">
        <f t="shared" si="131"/>
        <v>0</v>
      </c>
      <c r="V80" s="687">
        <f>'3. ГПП-СГПЗ'!AC23</f>
        <v>7.5</v>
      </c>
      <c r="W80" s="687">
        <f>'3. ГПП-СГПЗ'!AE23</f>
        <v>0</v>
      </c>
      <c r="X80" s="687">
        <f t="shared" si="132"/>
        <v>-7.5</v>
      </c>
      <c r="Y80" s="688">
        <f t="shared" si="133"/>
        <v>0</v>
      </c>
      <c r="Z80" s="687">
        <f>'3. ГПП-СГПЗ'!AI23</f>
        <v>8.5</v>
      </c>
      <c r="AA80" s="687">
        <f>'3. ГПП-СГПЗ'!AK23</f>
        <v>0</v>
      </c>
      <c r="AB80" s="687">
        <f t="shared" si="134"/>
        <v>-8.5</v>
      </c>
      <c r="AC80" s="688">
        <f t="shared" si="135"/>
        <v>0</v>
      </c>
      <c r="AD80" s="687">
        <f t="shared" si="136"/>
        <v>24.3</v>
      </c>
      <c r="AE80" s="687">
        <f t="shared" si="137"/>
        <v>0</v>
      </c>
      <c r="AF80" s="687">
        <f t="shared" si="138"/>
        <v>-24.3</v>
      </c>
      <c r="AG80" s="688">
        <f t="shared" si="139"/>
        <v>0</v>
      </c>
      <c r="AH80" s="687">
        <f>'3. ГПП-СГПЗ'!AU23</f>
        <v>8.1</v>
      </c>
      <c r="AI80" s="687">
        <f>'3. ГПП-СГПЗ'!AW23</f>
        <v>0</v>
      </c>
      <c r="AJ80" s="687">
        <f t="shared" si="140"/>
        <v>-8.1</v>
      </c>
      <c r="AK80" s="688">
        <f t="shared" si="141"/>
        <v>0</v>
      </c>
      <c r="AL80" s="687">
        <f>'3. ГПП-СГПЗ'!BA23</f>
        <v>8.4</v>
      </c>
      <c r="AM80" s="687">
        <f>'3. ГПП-СГПЗ'!BC23</f>
        <v>0</v>
      </c>
      <c r="AN80" s="687">
        <f t="shared" si="142"/>
        <v>-8.4</v>
      </c>
      <c r="AO80" s="688">
        <f t="shared" si="143"/>
        <v>0</v>
      </c>
      <c r="AP80" s="687">
        <f>'3. ГПП-СГПЗ'!BG23</f>
        <v>7.8</v>
      </c>
      <c r="AQ80" s="687">
        <f>'3. ГПП-СГПЗ'!BI23</f>
        <v>0</v>
      </c>
      <c r="AR80" s="687">
        <f t="shared" si="144"/>
        <v>-7.8</v>
      </c>
      <c r="AS80" s="688">
        <f t="shared" si="145"/>
        <v>0</v>
      </c>
      <c r="AT80" s="687">
        <f t="shared" si="146"/>
        <v>23.9</v>
      </c>
      <c r="AU80" s="687">
        <f t="shared" si="147"/>
        <v>0</v>
      </c>
      <c r="AV80" s="687">
        <f t="shared" si="148"/>
        <v>-23.9</v>
      </c>
      <c r="AW80" s="688">
        <f t="shared" si="149"/>
        <v>0</v>
      </c>
      <c r="AX80" s="687">
        <f>'3. ГПП-СГПЗ'!BS23</f>
        <v>8.1999999999999993</v>
      </c>
      <c r="AY80" s="687">
        <f>'3. ГПП-СГПЗ'!BU23</f>
        <v>0</v>
      </c>
      <c r="AZ80" s="687">
        <f t="shared" si="150"/>
        <v>-8.1999999999999993</v>
      </c>
      <c r="BA80" s="688">
        <f t="shared" si="151"/>
        <v>0</v>
      </c>
      <c r="BB80" s="687">
        <f>'3. ГПП-СГПЗ'!BY23</f>
        <v>8</v>
      </c>
      <c r="BC80" s="687">
        <f>'3. ГПП-СГПЗ'!CA23</f>
        <v>0</v>
      </c>
      <c r="BD80" s="687">
        <f t="shared" si="152"/>
        <v>-8</v>
      </c>
      <c r="BE80" s="688">
        <f t="shared" si="153"/>
        <v>0</v>
      </c>
      <c r="BF80" s="687">
        <f>'3. ГПП-СГПЗ'!CE23</f>
        <v>7.7</v>
      </c>
      <c r="BG80" s="687">
        <f>'3. ГПП-СГПЗ'!CG23</f>
        <v>0</v>
      </c>
      <c r="BH80" s="687">
        <f t="shared" si="154"/>
        <v>-7.7</v>
      </c>
      <c r="BI80" s="688">
        <f t="shared" si="155"/>
        <v>0</v>
      </c>
      <c r="BJ80" s="687">
        <f t="shared" si="156"/>
        <v>23.9</v>
      </c>
      <c r="BK80" s="687">
        <f t="shared" si="157"/>
        <v>0</v>
      </c>
      <c r="BL80" s="687">
        <f t="shared" si="158"/>
        <v>-23.9</v>
      </c>
      <c r="BM80" s="688">
        <f t="shared" si="159"/>
        <v>0</v>
      </c>
      <c r="BN80" s="687">
        <f>'3. ГПП-СГПЗ'!CQ23</f>
        <v>8.1</v>
      </c>
      <c r="BO80" s="687">
        <f>'3. ГПП-СГПЗ'!CS23</f>
        <v>0</v>
      </c>
      <c r="BP80" s="687">
        <f t="shared" si="160"/>
        <v>-8.1</v>
      </c>
      <c r="BQ80" s="688">
        <f t="shared" si="161"/>
        <v>0</v>
      </c>
      <c r="BR80" s="687">
        <f>'3. ГПП-СГПЗ'!CW23</f>
        <v>7.8</v>
      </c>
      <c r="BS80" s="687">
        <f>'3. ГПП-СГПЗ'!CY23</f>
        <v>0</v>
      </c>
      <c r="BT80" s="687">
        <f t="shared" si="162"/>
        <v>-7.8</v>
      </c>
      <c r="BU80" s="688">
        <f t="shared" si="163"/>
        <v>0</v>
      </c>
      <c r="BV80" s="687">
        <f>'3. ГПП-СГПЗ'!DC23</f>
        <v>8</v>
      </c>
      <c r="BW80" s="687">
        <f>'3. ГПП-СГПЗ'!DE23</f>
        <v>0</v>
      </c>
      <c r="BX80" s="687">
        <f t="shared" si="164"/>
        <v>-8</v>
      </c>
      <c r="BY80" s="688">
        <f t="shared" si="165"/>
        <v>0</v>
      </c>
    </row>
    <row r="81" spans="2:77" ht="20.100000000000001" customHeight="1">
      <c r="C81" s="690" t="s">
        <v>178</v>
      </c>
      <c r="D81" s="528"/>
      <c r="E81" s="528"/>
      <c r="F81" s="529"/>
      <c r="G81" s="530" t="s">
        <v>179</v>
      </c>
      <c r="H81" s="530"/>
      <c r="I81" s="691" t="s">
        <v>169</v>
      </c>
      <c r="J81" s="687">
        <f t="shared" si="122"/>
        <v>13384.4</v>
      </c>
      <c r="K81" s="687">
        <f t="shared" si="123"/>
        <v>0</v>
      </c>
      <c r="L81" s="687">
        <f t="shared" si="124"/>
        <v>-13384.4</v>
      </c>
      <c r="M81" s="688">
        <f t="shared" si="125"/>
        <v>0</v>
      </c>
      <c r="N81" s="687">
        <f t="shared" si="126"/>
        <v>3549</v>
      </c>
      <c r="O81" s="687">
        <f t="shared" si="127"/>
        <v>0</v>
      </c>
      <c r="P81" s="687">
        <f t="shared" si="128"/>
        <v>-3549</v>
      </c>
      <c r="Q81" s="688">
        <f t="shared" si="129"/>
        <v>0</v>
      </c>
      <c r="R81" s="687">
        <f>'4. ГПП-УЗПКТ-СЗСК'!W40+'4. ГПП-УЗПКТ-СЗСК'!W54+'4. ГПП-УЗПКТ-СЗСК'!W71+'4. ГПП-УЗПКТ-СЗСК'!W18+'4. ГПП-УЗПКТ-СЗСК'!W32</f>
        <v>1230.0999999999999</v>
      </c>
      <c r="S81" s="687">
        <f>'4. ГПП-УЗПКТ-СЗСК'!Y40+'4. ГПП-УЗПКТ-СЗСК'!Y54+'4. ГПП-УЗПКТ-СЗСК'!Y71+'4. ГПП-УЗПКТ-СЗСК'!Y18+'4. ГПП-УЗПКТ-СЗСК'!Y32</f>
        <v>0</v>
      </c>
      <c r="T81" s="687">
        <f t="shared" si="130"/>
        <v>-1230.0999999999999</v>
      </c>
      <c r="U81" s="688">
        <f t="shared" si="131"/>
        <v>0</v>
      </c>
      <c r="V81" s="687">
        <f>'4. ГПП-УЗПКТ-СЗСК'!AC40+'4. ГПП-УЗПКТ-СЗСК'!AC54+'4. ГПП-УЗПКТ-СЗСК'!AC71+'4. ГПП-УЗПКТ-СЗСК'!AC18+'4. ГПП-УЗПКТ-СЗСК'!AC32</f>
        <v>1103.2</v>
      </c>
      <c r="W81" s="687">
        <f>'4. ГПП-УЗПКТ-СЗСК'!AE40+'4. ГПП-УЗПКТ-СЗСК'!AE54+'4. ГПП-УЗПКТ-СЗСК'!AE71+'4. ГПП-УЗПКТ-СЗСК'!AE18+'4. ГПП-УЗПКТ-СЗСК'!AE32</f>
        <v>0</v>
      </c>
      <c r="X81" s="687">
        <f t="shared" si="132"/>
        <v>-1103.2</v>
      </c>
      <c r="Y81" s="688">
        <f t="shared" si="133"/>
        <v>0</v>
      </c>
      <c r="Z81" s="687">
        <f>'4. ГПП-УЗПКТ-СЗСК'!AI40+'4. ГПП-УЗПКТ-СЗСК'!AI54+'4. ГПП-УЗПКТ-СЗСК'!AI71+'4. ГПП-УЗПКТ-СЗСК'!AI18+'4. ГПП-УЗПКТ-СЗСК'!AI32</f>
        <v>1215.6999999999998</v>
      </c>
      <c r="AA81" s="687">
        <f>'4. ГПП-УЗПКТ-СЗСК'!AK40+'4. ГПП-УЗПКТ-СЗСК'!AK54+'4. ГПП-УЗПКТ-СЗСК'!AK71+'4. ГПП-УЗПКТ-СЗСК'!AK18+'4. ГПП-УЗПКТ-СЗСК'!AK32</f>
        <v>0</v>
      </c>
      <c r="AB81" s="687">
        <f t="shared" si="134"/>
        <v>-1215.6999999999998</v>
      </c>
      <c r="AC81" s="688">
        <f t="shared" si="135"/>
        <v>0</v>
      </c>
      <c r="AD81" s="687">
        <f t="shared" si="136"/>
        <v>3437.2</v>
      </c>
      <c r="AE81" s="687">
        <f t="shared" si="137"/>
        <v>0</v>
      </c>
      <c r="AF81" s="687">
        <f t="shared" si="138"/>
        <v>-3437.2</v>
      </c>
      <c r="AG81" s="688">
        <f t="shared" si="139"/>
        <v>0</v>
      </c>
      <c r="AH81" s="687">
        <f>'4. ГПП-УЗПКТ-СЗСК'!AU40+'4. ГПП-УЗПКТ-СЗСК'!AU54+'4. ГПП-УЗПКТ-СЗСК'!AU71+'4. ГПП-УЗПКТ-СЗСК'!AU18+'4. ГПП-УЗПКТ-СЗСК'!AU32</f>
        <v>1168.8</v>
      </c>
      <c r="AI81" s="687">
        <f>'4. ГПП-УЗПКТ-СЗСК'!AW40+'4. ГПП-УЗПКТ-СЗСК'!AW54+'4. ГПП-УЗПКТ-СЗСК'!AW71+'4. ГПП-УЗПКТ-СЗСК'!AW18+'4. ГПП-УЗПКТ-СЗСК'!AW32</f>
        <v>0</v>
      </c>
      <c r="AJ81" s="687">
        <f t="shared" si="140"/>
        <v>-1168.8</v>
      </c>
      <c r="AK81" s="688">
        <f t="shared" si="141"/>
        <v>0</v>
      </c>
      <c r="AL81" s="687">
        <f>'4. ГПП-УЗПКТ-СЗСК'!BA40+'4. ГПП-УЗПКТ-СЗСК'!BA54+'4. ГПП-УЗПКТ-СЗСК'!BA71+'4. ГПП-УЗПКТ-СЗСК'!BA18+'4. ГПП-УЗПКТ-СЗСК'!BA32</f>
        <v>1188.9000000000001</v>
      </c>
      <c r="AM81" s="687">
        <f>'4. ГПП-УЗПКТ-СЗСК'!BC40+'4. ГПП-УЗПКТ-СЗСК'!BC54+'4. ГПП-УЗПКТ-СЗСК'!BC71+'4. ГПП-УЗПКТ-СЗСК'!BC18+'4. ГПП-УЗПКТ-СЗСК'!BC32</f>
        <v>0</v>
      </c>
      <c r="AN81" s="687">
        <f t="shared" si="142"/>
        <v>-1188.9000000000001</v>
      </c>
      <c r="AO81" s="688">
        <f t="shared" si="143"/>
        <v>0</v>
      </c>
      <c r="AP81" s="687">
        <f>'4. ГПП-УЗПКТ-СЗСК'!BG40+'4. ГПП-УЗПКТ-СЗСК'!BG54+'4. ГПП-УЗПКТ-СЗСК'!BG71+'4. ГПП-УЗПКТ-СЗСК'!BG18+'4. ГПП-УЗПКТ-СЗСК'!BG32</f>
        <v>1079.5</v>
      </c>
      <c r="AQ81" s="687">
        <f>'4. ГПП-УЗПКТ-СЗСК'!BI40+'4. ГПП-УЗПКТ-СЗСК'!BI54+'4. ГПП-УЗПКТ-СЗСК'!BI71+'4. ГПП-УЗПКТ-СЗСК'!BI18+'4. ГПП-УЗПКТ-СЗСК'!BI32</f>
        <v>0</v>
      </c>
      <c r="AR81" s="687">
        <f t="shared" si="144"/>
        <v>-1079.5</v>
      </c>
      <c r="AS81" s="688">
        <f t="shared" si="145"/>
        <v>0</v>
      </c>
      <c r="AT81" s="687">
        <f t="shared" si="146"/>
        <v>2937.2</v>
      </c>
      <c r="AU81" s="687">
        <f t="shared" si="147"/>
        <v>0</v>
      </c>
      <c r="AV81" s="687">
        <f t="shared" si="148"/>
        <v>-2937.2</v>
      </c>
      <c r="AW81" s="688">
        <f t="shared" si="149"/>
        <v>0</v>
      </c>
      <c r="AX81" s="687">
        <f>'4. ГПП-УЗПКТ-СЗСК'!BS40+'4. ГПП-УЗПКТ-СЗСК'!BS54+'4. ГПП-УЗПКТ-СЗСК'!BS71+'4. ГПП-УЗПКТ-СЗСК'!BS18+'4. ГПП-УЗПКТ-СЗСК'!BS32</f>
        <v>873.59999999999991</v>
      </c>
      <c r="AY81" s="687">
        <f>'4. ГПП-УЗПКТ-СЗСК'!BU40+'4. ГПП-УЗПКТ-СЗСК'!BU54+'4. ГПП-УЗПКТ-СЗСК'!BU71+'4. ГПП-УЗПКТ-СЗСК'!BU18+'4. ГПП-УЗПКТ-СЗСК'!BU32</f>
        <v>0</v>
      </c>
      <c r="AZ81" s="687">
        <f t="shared" si="150"/>
        <v>-873.59999999999991</v>
      </c>
      <c r="BA81" s="688">
        <f t="shared" si="151"/>
        <v>0</v>
      </c>
      <c r="BB81" s="687">
        <f>'4. ГПП-УЗПКТ-СЗСК'!BY40+'4. ГПП-УЗПКТ-СЗСК'!BY54+'4. ГПП-УЗПКТ-СЗСК'!BY71+'4. ГПП-УЗПКТ-СЗСК'!BY18+'4. ГПП-УЗПКТ-СЗСК'!BY32</f>
        <v>1023.6999999999998</v>
      </c>
      <c r="BC81" s="687">
        <f>'4. ГПП-УЗПКТ-СЗСК'!CA40+'4. ГПП-УЗПКТ-СЗСК'!CA54+'4. ГПП-УЗПКТ-СЗСК'!CA71+'4. ГПП-УЗПКТ-СЗСК'!CA18+'4. ГПП-УЗПКТ-СЗСК'!CA32</f>
        <v>0</v>
      </c>
      <c r="BD81" s="687">
        <f t="shared" si="152"/>
        <v>-1023.6999999999998</v>
      </c>
      <c r="BE81" s="688">
        <f t="shared" si="153"/>
        <v>0</v>
      </c>
      <c r="BF81" s="687">
        <f>'4. ГПП-УЗПКТ-СЗСК'!CE40+'4. ГПП-УЗПКТ-СЗСК'!CE54+'4. ГПП-УЗПКТ-СЗСК'!CE71+'4. ГПП-УЗПКТ-СЗСК'!CE18+'4. ГПП-УЗПКТ-СЗСК'!CE32</f>
        <v>1039.9000000000001</v>
      </c>
      <c r="BG81" s="687">
        <f>'4. ГПП-УЗПКТ-СЗСК'!CG40+'4. ГПП-УЗПКТ-СЗСК'!CG54+'4. ГПП-УЗПКТ-СЗСК'!CG71+'4. ГПП-УЗПКТ-СЗСК'!CG18+'4. ГПП-УЗПКТ-СЗСК'!CG32</f>
        <v>0</v>
      </c>
      <c r="BH81" s="687">
        <f t="shared" si="154"/>
        <v>-1039.9000000000001</v>
      </c>
      <c r="BI81" s="688">
        <f t="shared" si="155"/>
        <v>0</v>
      </c>
      <c r="BJ81" s="687">
        <f t="shared" si="156"/>
        <v>3461</v>
      </c>
      <c r="BK81" s="687">
        <f t="shared" si="157"/>
        <v>0</v>
      </c>
      <c r="BL81" s="687">
        <f t="shared" si="158"/>
        <v>-3461</v>
      </c>
      <c r="BM81" s="688">
        <f t="shared" si="159"/>
        <v>0</v>
      </c>
      <c r="BN81" s="687">
        <f>'4. ГПП-УЗПКТ-СЗСК'!CQ40+'4. ГПП-УЗПКТ-СЗСК'!CQ54+'4. ГПП-УЗПКТ-СЗСК'!CQ71+'4. ГПП-УЗПКТ-СЗСК'!CQ18+'4. ГПП-УЗПКТ-СЗСК'!CQ32</f>
        <v>1163.9000000000001</v>
      </c>
      <c r="BO81" s="687">
        <f>'4. ГПП-УЗПКТ-СЗСК'!CS40+'4. ГПП-УЗПКТ-СЗСК'!CS54+'4. ГПП-УЗПКТ-СЗСК'!CS71+'4. ГПП-УЗПКТ-СЗСК'!CS18+'4. ГПП-УЗПКТ-СЗСК'!CS32</f>
        <v>0</v>
      </c>
      <c r="BP81" s="687">
        <f t="shared" si="160"/>
        <v>-1163.9000000000001</v>
      </c>
      <c r="BQ81" s="688">
        <f t="shared" si="161"/>
        <v>0</v>
      </c>
      <c r="BR81" s="687">
        <f>'4. ГПП-УЗПКТ-СЗСК'!CW40+'4. ГПП-УЗПКТ-СЗСК'!CW54+'4. ГПП-УЗПКТ-СЗСК'!CW71+'4. ГПП-УЗПКТ-СЗСК'!CW18+'4. ГПП-УЗПКТ-СЗСК'!CW32</f>
        <v>1127.6999999999998</v>
      </c>
      <c r="BS81" s="687">
        <f>'4. ГПП-УЗПКТ-СЗСК'!CY40+'4. ГПП-УЗПКТ-СЗСК'!CY54+'4. ГПП-УЗПКТ-СЗСК'!CY71+'4. ГПП-УЗПКТ-СЗСК'!CY18+'4. ГПП-УЗПКТ-СЗСК'!CY32</f>
        <v>0</v>
      </c>
      <c r="BT81" s="687">
        <f t="shared" si="162"/>
        <v>-1127.6999999999998</v>
      </c>
      <c r="BU81" s="688">
        <f t="shared" si="163"/>
        <v>0</v>
      </c>
      <c r="BV81" s="687">
        <f>'4. ГПП-УЗПКТ-СЗСК'!DC40+'4. ГПП-УЗПКТ-СЗСК'!DC54+'4. ГПП-УЗПКТ-СЗСК'!DC71+'4. ГПП-УЗПКТ-СЗСК'!DC18+'4. ГПП-УЗПКТ-СЗСК'!DC32</f>
        <v>1169.4000000000001</v>
      </c>
      <c r="BW81" s="687">
        <f>'4. ГПП-УЗПКТ-СЗСК'!DE40+'4. ГПП-УЗПКТ-СЗСК'!DE54+'4. ГПП-УЗПКТ-СЗСК'!DE71+'4. ГПП-УЗПКТ-СЗСК'!DE18+'4. ГПП-УЗПКТ-СЗСК'!DE32</f>
        <v>0</v>
      </c>
      <c r="BX81" s="687">
        <f t="shared" si="164"/>
        <v>-1169.4000000000001</v>
      </c>
      <c r="BY81" s="688">
        <f t="shared" si="165"/>
        <v>0</v>
      </c>
    </row>
    <row r="82" spans="2:77" ht="20.100000000000001" customHeight="1">
      <c r="C82" s="689" t="s">
        <v>180</v>
      </c>
      <c r="D82" s="528"/>
      <c r="E82" s="528"/>
      <c r="F82" s="529"/>
      <c r="G82" s="530" t="s">
        <v>181</v>
      </c>
      <c r="H82" s="530"/>
      <c r="I82" s="686" t="s">
        <v>169</v>
      </c>
      <c r="J82" s="687">
        <f t="shared" si="122"/>
        <v>53.2</v>
      </c>
      <c r="K82" s="687">
        <f t="shared" si="123"/>
        <v>0</v>
      </c>
      <c r="L82" s="687">
        <f t="shared" si="124"/>
        <v>-53.2</v>
      </c>
      <c r="M82" s="688">
        <f t="shared" si="125"/>
        <v>0</v>
      </c>
      <c r="N82" s="687">
        <f t="shared" si="126"/>
        <v>17.100000000000001</v>
      </c>
      <c r="O82" s="687">
        <f t="shared" si="127"/>
        <v>0</v>
      </c>
      <c r="P82" s="687">
        <f t="shared" si="128"/>
        <v>-17.100000000000001</v>
      </c>
      <c r="Q82" s="688">
        <f t="shared" si="129"/>
        <v>0</v>
      </c>
      <c r="R82" s="687">
        <f>'7. ГД Ямбург'!W28</f>
        <v>5.9</v>
      </c>
      <c r="S82" s="687">
        <f>'7. ГД Ямбург'!Y28</f>
        <v>0</v>
      </c>
      <c r="T82" s="687">
        <f t="shared" si="130"/>
        <v>-5.9</v>
      </c>
      <c r="U82" s="688">
        <f t="shared" si="131"/>
        <v>0</v>
      </c>
      <c r="V82" s="687">
        <f>'7. ГД Ямбург'!AC28</f>
        <v>5.3</v>
      </c>
      <c r="W82" s="687">
        <f>'7. ГД Ямбург'!AE28</f>
        <v>0</v>
      </c>
      <c r="X82" s="687">
        <f t="shared" si="132"/>
        <v>-5.3</v>
      </c>
      <c r="Y82" s="688">
        <f t="shared" si="133"/>
        <v>0</v>
      </c>
      <c r="Z82" s="687">
        <f>'7. ГД Ямбург'!AI28</f>
        <v>5.9</v>
      </c>
      <c r="AA82" s="687">
        <f>'7. ГД Ямбург'!AK28</f>
        <v>0</v>
      </c>
      <c r="AB82" s="687">
        <f t="shared" si="134"/>
        <v>-5.9</v>
      </c>
      <c r="AC82" s="688">
        <f t="shared" si="135"/>
        <v>0</v>
      </c>
      <c r="AD82" s="687">
        <f t="shared" si="136"/>
        <v>16.200000000000003</v>
      </c>
      <c r="AE82" s="687">
        <f t="shared" si="137"/>
        <v>0</v>
      </c>
      <c r="AF82" s="687">
        <f t="shared" si="138"/>
        <v>-16.200000000000003</v>
      </c>
      <c r="AG82" s="688">
        <f t="shared" si="139"/>
        <v>0</v>
      </c>
      <c r="AH82" s="687">
        <f>'7. ГД Ямбург'!AU28</f>
        <v>5.6</v>
      </c>
      <c r="AI82" s="687">
        <f>'7. ГД Ямбург'!AW28</f>
        <v>0</v>
      </c>
      <c r="AJ82" s="687">
        <f t="shared" si="140"/>
        <v>-5.6</v>
      </c>
      <c r="AK82" s="688">
        <f t="shared" si="141"/>
        <v>0</v>
      </c>
      <c r="AL82" s="687">
        <f>'7. ГД Ямбург'!BA28</f>
        <v>5.7</v>
      </c>
      <c r="AM82" s="687">
        <f>'7. ГД Ямбург'!BC28</f>
        <v>0</v>
      </c>
      <c r="AN82" s="687">
        <f t="shared" si="142"/>
        <v>-5.7</v>
      </c>
      <c r="AO82" s="688">
        <f t="shared" si="143"/>
        <v>0</v>
      </c>
      <c r="AP82" s="687">
        <f>'7. ГД Ямбург'!BG28</f>
        <v>4.9000000000000004</v>
      </c>
      <c r="AQ82" s="687">
        <f>'7. ГД Ямбург'!BI28</f>
        <v>0</v>
      </c>
      <c r="AR82" s="687">
        <f t="shared" si="144"/>
        <v>-4.9000000000000004</v>
      </c>
      <c r="AS82" s="688">
        <f t="shared" si="145"/>
        <v>0</v>
      </c>
      <c r="AT82" s="687">
        <f t="shared" si="146"/>
        <v>3.3</v>
      </c>
      <c r="AU82" s="687">
        <f t="shared" si="147"/>
        <v>0</v>
      </c>
      <c r="AV82" s="687">
        <f t="shared" si="148"/>
        <v>-3.3</v>
      </c>
      <c r="AW82" s="688">
        <f t="shared" si="149"/>
        <v>0</v>
      </c>
      <c r="AX82" s="687">
        <f>'7. ГД Ямбург'!BS28</f>
        <v>2</v>
      </c>
      <c r="AY82" s="687">
        <f>'7. ГД Ямбург'!BU28</f>
        <v>0</v>
      </c>
      <c r="AZ82" s="687">
        <f t="shared" si="150"/>
        <v>-2</v>
      </c>
      <c r="BA82" s="688">
        <f t="shared" si="151"/>
        <v>0</v>
      </c>
      <c r="BB82" s="687">
        <f>'7. ГД Ямбург'!BY28</f>
        <v>0.6</v>
      </c>
      <c r="BC82" s="687">
        <f>'7. ГД Ямбург'!CA28</f>
        <v>0</v>
      </c>
      <c r="BD82" s="687">
        <f t="shared" si="152"/>
        <v>-0.6</v>
      </c>
      <c r="BE82" s="688">
        <f t="shared" si="153"/>
        <v>0</v>
      </c>
      <c r="BF82" s="687">
        <f>'7. ГД Ямбург'!CE28</f>
        <v>0.7</v>
      </c>
      <c r="BG82" s="687">
        <f>'7. ГД Ямбург'!CG28</f>
        <v>0</v>
      </c>
      <c r="BH82" s="687">
        <f t="shared" si="154"/>
        <v>-0.7</v>
      </c>
      <c r="BI82" s="688">
        <f t="shared" si="155"/>
        <v>0</v>
      </c>
      <c r="BJ82" s="687">
        <f t="shared" si="156"/>
        <v>16.600000000000001</v>
      </c>
      <c r="BK82" s="687">
        <f t="shared" si="157"/>
        <v>0</v>
      </c>
      <c r="BL82" s="687">
        <f t="shared" si="158"/>
        <v>-16.600000000000001</v>
      </c>
      <c r="BM82" s="688">
        <f t="shared" si="159"/>
        <v>0</v>
      </c>
      <c r="BN82" s="687">
        <f>'7. ГД Ямбург'!CQ28</f>
        <v>5.6</v>
      </c>
      <c r="BO82" s="687">
        <f>'7. ГД Ямбург'!CS28</f>
        <v>0</v>
      </c>
      <c r="BP82" s="687">
        <f t="shared" si="160"/>
        <v>-5.6</v>
      </c>
      <c r="BQ82" s="688">
        <f t="shared" si="161"/>
        <v>0</v>
      </c>
      <c r="BR82" s="687">
        <f>'7. ГД Ямбург'!CW28</f>
        <v>5.4</v>
      </c>
      <c r="BS82" s="687">
        <f>'7. ГД Ямбург'!CY28</f>
        <v>0</v>
      </c>
      <c r="BT82" s="687">
        <f t="shared" si="162"/>
        <v>-5.4</v>
      </c>
      <c r="BU82" s="688">
        <f t="shared" si="163"/>
        <v>0</v>
      </c>
      <c r="BV82" s="687">
        <f>'7. ГД Ямбург'!DC28</f>
        <v>5.6</v>
      </c>
      <c r="BW82" s="687">
        <f>'7. ГД Ямбург'!DE28</f>
        <v>0</v>
      </c>
      <c r="BX82" s="687">
        <f t="shared" si="164"/>
        <v>-5.6</v>
      </c>
      <c r="BY82" s="688">
        <f t="shared" si="165"/>
        <v>0</v>
      </c>
    </row>
    <row r="83" spans="2:77" ht="20.100000000000001" customHeight="1">
      <c r="C83" s="689" t="s">
        <v>182</v>
      </c>
      <c r="D83" s="528"/>
      <c r="E83" s="528"/>
      <c r="F83" s="529"/>
      <c r="G83" s="530" t="s">
        <v>183</v>
      </c>
      <c r="H83" s="530"/>
      <c r="I83" s="686" t="s">
        <v>169</v>
      </c>
      <c r="J83" s="687">
        <f t="shared" si="122"/>
        <v>1028.8</v>
      </c>
      <c r="K83" s="687">
        <f t="shared" si="123"/>
        <v>0</v>
      </c>
      <c r="L83" s="687">
        <f t="shared" si="124"/>
        <v>-1028.8</v>
      </c>
      <c r="M83" s="688">
        <f t="shared" si="125"/>
        <v>0</v>
      </c>
      <c r="N83" s="687">
        <f t="shared" si="126"/>
        <v>253.20000000000002</v>
      </c>
      <c r="O83" s="687">
        <f t="shared" si="127"/>
        <v>0</v>
      </c>
      <c r="P83" s="687">
        <f t="shared" si="128"/>
        <v>-253.20000000000002</v>
      </c>
      <c r="Q83" s="688">
        <f t="shared" si="129"/>
        <v>0</v>
      </c>
      <c r="R83" s="687">
        <f>'12. ГД Иркутск'!W11+0</f>
        <v>93.9</v>
      </c>
      <c r="S83" s="687">
        <f>'12. ГД Иркутск'!Y11+0</f>
        <v>0</v>
      </c>
      <c r="T83" s="687">
        <f t="shared" si="130"/>
        <v>-93.9</v>
      </c>
      <c r="U83" s="688">
        <f t="shared" si="131"/>
        <v>0</v>
      </c>
      <c r="V83" s="687">
        <f>'12. ГД Иркутск'!AC11+0</f>
        <v>84.4</v>
      </c>
      <c r="W83" s="687">
        <f>'12. ГД Иркутск'!AE11+0</f>
        <v>0</v>
      </c>
      <c r="X83" s="687">
        <f t="shared" si="132"/>
        <v>-84.4</v>
      </c>
      <c r="Y83" s="688">
        <f t="shared" si="133"/>
        <v>0</v>
      </c>
      <c r="Z83" s="687">
        <f>'12. ГД Иркутск'!AI11+0</f>
        <v>74.900000000000006</v>
      </c>
      <c r="AA83" s="687">
        <f>'12. ГД Иркутск'!AK11+0</f>
        <v>0</v>
      </c>
      <c r="AB83" s="687">
        <f t="shared" si="134"/>
        <v>-74.900000000000006</v>
      </c>
      <c r="AC83" s="688">
        <f t="shared" si="135"/>
        <v>0</v>
      </c>
      <c r="AD83" s="687">
        <f t="shared" si="136"/>
        <v>262</v>
      </c>
      <c r="AE83" s="687">
        <f t="shared" si="137"/>
        <v>0</v>
      </c>
      <c r="AF83" s="687">
        <f t="shared" si="138"/>
        <v>-262</v>
      </c>
      <c r="AG83" s="688">
        <f t="shared" si="139"/>
        <v>0</v>
      </c>
      <c r="AH83" s="687">
        <f>'12. ГД Иркутск'!AU11+0</f>
        <v>80.7</v>
      </c>
      <c r="AI83" s="687">
        <f>'12. ГД Иркутск'!AW11+0</f>
        <v>0</v>
      </c>
      <c r="AJ83" s="687">
        <f t="shared" si="140"/>
        <v>-80.7</v>
      </c>
      <c r="AK83" s="688">
        <f t="shared" si="141"/>
        <v>0</v>
      </c>
      <c r="AL83" s="687">
        <f>'12. ГД Иркутск'!BA11+0</f>
        <v>92.2</v>
      </c>
      <c r="AM83" s="687">
        <f>'12. ГД Иркутск'!BC11+0</f>
        <v>0</v>
      </c>
      <c r="AN83" s="687">
        <f t="shared" si="142"/>
        <v>-92.2</v>
      </c>
      <c r="AO83" s="688">
        <f t="shared" si="143"/>
        <v>0</v>
      </c>
      <c r="AP83" s="687">
        <f>'12. ГД Иркутск'!BG11+0</f>
        <v>89.1</v>
      </c>
      <c r="AQ83" s="687">
        <f>'12. ГД Иркутск'!BI11+0</f>
        <v>0</v>
      </c>
      <c r="AR83" s="687">
        <f t="shared" si="144"/>
        <v>-89.1</v>
      </c>
      <c r="AS83" s="688">
        <f t="shared" si="145"/>
        <v>0</v>
      </c>
      <c r="AT83" s="687">
        <f t="shared" si="146"/>
        <v>247.79999999999998</v>
      </c>
      <c r="AU83" s="687">
        <f t="shared" si="147"/>
        <v>0</v>
      </c>
      <c r="AV83" s="687">
        <f t="shared" si="148"/>
        <v>-247.79999999999998</v>
      </c>
      <c r="AW83" s="688">
        <f t="shared" si="149"/>
        <v>0</v>
      </c>
      <c r="AX83" s="687">
        <f>'12. ГД Иркутск'!BS11+0</f>
        <v>91.7</v>
      </c>
      <c r="AY83" s="687">
        <f>'12. ГД Иркутск'!BU11+0</f>
        <v>0</v>
      </c>
      <c r="AZ83" s="687">
        <f t="shared" si="150"/>
        <v>-91.7</v>
      </c>
      <c r="BA83" s="688">
        <f t="shared" si="151"/>
        <v>0</v>
      </c>
      <c r="BB83" s="687">
        <f>'12. ГД Иркутск'!BY11+0</f>
        <v>91.5</v>
      </c>
      <c r="BC83" s="687">
        <f>'12. ГД Иркутск'!CA11+0</f>
        <v>0</v>
      </c>
      <c r="BD83" s="687">
        <f t="shared" si="152"/>
        <v>-91.5</v>
      </c>
      <c r="BE83" s="688">
        <f t="shared" si="153"/>
        <v>0</v>
      </c>
      <c r="BF83" s="687">
        <f>'12. ГД Иркутск'!CE11+0</f>
        <v>64.599999999999994</v>
      </c>
      <c r="BG83" s="687">
        <f>'12. ГД Иркутск'!CG11+0</f>
        <v>0</v>
      </c>
      <c r="BH83" s="687">
        <f t="shared" si="154"/>
        <v>-64.599999999999994</v>
      </c>
      <c r="BI83" s="688">
        <f t="shared" si="155"/>
        <v>0</v>
      </c>
      <c r="BJ83" s="687">
        <f t="shared" si="156"/>
        <v>265.79999999999995</v>
      </c>
      <c r="BK83" s="687">
        <f t="shared" si="157"/>
        <v>0</v>
      </c>
      <c r="BL83" s="687">
        <f t="shared" si="158"/>
        <v>-265.79999999999995</v>
      </c>
      <c r="BM83" s="688">
        <f t="shared" si="159"/>
        <v>0</v>
      </c>
      <c r="BN83" s="687">
        <f>'12. ГД Иркутск'!CQ11+0</f>
        <v>90.6</v>
      </c>
      <c r="BO83" s="687">
        <f>'12. ГД Иркутск'!CS11+0</f>
        <v>0</v>
      </c>
      <c r="BP83" s="687">
        <f t="shared" si="160"/>
        <v>-90.6</v>
      </c>
      <c r="BQ83" s="688">
        <f t="shared" si="161"/>
        <v>0</v>
      </c>
      <c r="BR83" s="687">
        <f>'12. ГД Иркутск'!CW11+0</f>
        <v>87.6</v>
      </c>
      <c r="BS83" s="687">
        <f>'12. ГД Иркутск'!CY11+0</f>
        <v>0</v>
      </c>
      <c r="BT83" s="687">
        <f t="shared" si="162"/>
        <v>-87.6</v>
      </c>
      <c r="BU83" s="688">
        <f t="shared" si="163"/>
        <v>0</v>
      </c>
      <c r="BV83" s="687">
        <f>'12. ГД Иркутск'!DC11+0</f>
        <v>87.6</v>
      </c>
      <c r="BW83" s="687">
        <f>'12. ГД Иркутск'!DE11+0</f>
        <v>0</v>
      </c>
      <c r="BX83" s="687">
        <f t="shared" si="164"/>
        <v>-87.6</v>
      </c>
      <c r="BY83" s="688">
        <f t="shared" si="165"/>
        <v>0</v>
      </c>
    </row>
    <row r="84" spans="2:77" ht="20.100000000000001" customHeight="1">
      <c r="C84" s="414" t="s">
        <v>184</v>
      </c>
      <c r="D84" s="528"/>
      <c r="E84" s="528"/>
      <c r="F84" s="529"/>
      <c r="G84" s="530" t="s">
        <v>185</v>
      </c>
      <c r="H84" s="530"/>
      <c r="I84" s="686" t="s">
        <v>186</v>
      </c>
      <c r="J84" s="687">
        <f t="shared" si="122"/>
        <v>0</v>
      </c>
      <c r="K84" s="687">
        <f t="shared" si="123"/>
        <v>0</v>
      </c>
      <c r="L84" s="687">
        <f t="shared" si="124"/>
        <v>0</v>
      </c>
      <c r="M84" s="688" t="str">
        <f t="shared" si="125"/>
        <v>-</v>
      </c>
      <c r="N84" s="687">
        <f t="shared" si="126"/>
        <v>0</v>
      </c>
      <c r="O84" s="687">
        <f t="shared" si="127"/>
        <v>0</v>
      </c>
      <c r="P84" s="687">
        <f t="shared" si="128"/>
        <v>0</v>
      </c>
      <c r="Q84" s="688" t="str">
        <f t="shared" si="129"/>
        <v>-</v>
      </c>
      <c r="R84" s="687">
        <f>0</f>
        <v>0</v>
      </c>
      <c r="S84" s="687">
        <f>0</f>
        <v>0</v>
      </c>
      <c r="T84" s="687">
        <f t="shared" si="130"/>
        <v>0</v>
      </c>
      <c r="U84" s="688" t="str">
        <f t="shared" si="131"/>
        <v>-</v>
      </c>
      <c r="V84" s="687">
        <f>0</f>
        <v>0</v>
      </c>
      <c r="W84" s="687">
        <f>0</f>
        <v>0</v>
      </c>
      <c r="X84" s="687">
        <f t="shared" si="132"/>
        <v>0</v>
      </c>
      <c r="Y84" s="688" t="str">
        <f t="shared" si="133"/>
        <v>-</v>
      </c>
      <c r="Z84" s="687">
        <f>0</f>
        <v>0</v>
      </c>
      <c r="AA84" s="687">
        <f>0</f>
        <v>0</v>
      </c>
      <c r="AB84" s="687">
        <f t="shared" si="134"/>
        <v>0</v>
      </c>
      <c r="AC84" s="688" t="str">
        <f t="shared" si="135"/>
        <v>-</v>
      </c>
      <c r="AD84" s="687">
        <f t="shared" si="136"/>
        <v>0</v>
      </c>
      <c r="AE84" s="687">
        <f t="shared" si="137"/>
        <v>0</v>
      </c>
      <c r="AF84" s="687">
        <f t="shared" si="138"/>
        <v>0</v>
      </c>
      <c r="AG84" s="688" t="str">
        <f t="shared" si="139"/>
        <v>-</v>
      </c>
      <c r="AH84" s="687">
        <f>0</f>
        <v>0</v>
      </c>
      <c r="AI84" s="687">
        <f>0</f>
        <v>0</v>
      </c>
      <c r="AJ84" s="687">
        <f t="shared" si="140"/>
        <v>0</v>
      </c>
      <c r="AK84" s="688" t="str">
        <f t="shared" si="141"/>
        <v>-</v>
      </c>
      <c r="AL84" s="687">
        <f>0</f>
        <v>0</v>
      </c>
      <c r="AM84" s="687">
        <f>0</f>
        <v>0</v>
      </c>
      <c r="AN84" s="687">
        <f t="shared" si="142"/>
        <v>0</v>
      </c>
      <c r="AO84" s="688" t="str">
        <f t="shared" si="143"/>
        <v>-</v>
      </c>
      <c r="AP84" s="687">
        <f>0</f>
        <v>0</v>
      </c>
      <c r="AQ84" s="687">
        <f>0</f>
        <v>0</v>
      </c>
      <c r="AR84" s="687">
        <f t="shared" si="144"/>
        <v>0</v>
      </c>
      <c r="AS84" s="688" t="str">
        <f t="shared" si="145"/>
        <v>-</v>
      </c>
      <c r="AT84" s="687">
        <f t="shared" si="146"/>
        <v>0</v>
      </c>
      <c r="AU84" s="687">
        <f t="shared" si="147"/>
        <v>0</v>
      </c>
      <c r="AV84" s="687">
        <f t="shared" si="148"/>
        <v>0</v>
      </c>
      <c r="AW84" s="688" t="str">
        <f t="shared" si="149"/>
        <v>-</v>
      </c>
      <c r="AX84" s="687">
        <f>0</f>
        <v>0</v>
      </c>
      <c r="AY84" s="687">
        <f>0</f>
        <v>0</v>
      </c>
      <c r="AZ84" s="687">
        <f t="shared" si="150"/>
        <v>0</v>
      </c>
      <c r="BA84" s="688" t="str">
        <f t="shared" si="151"/>
        <v>-</v>
      </c>
      <c r="BB84" s="687">
        <f>0</f>
        <v>0</v>
      </c>
      <c r="BC84" s="687">
        <f>0</f>
        <v>0</v>
      </c>
      <c r="BD84" s="687">
        <f t="shared" si="152"/>
        <v>0</v>
      </c>
      <c r="BE84" s="688" t="str">
        <f t="shared" si="153"/>
        <v>-</v>
      </c>
      <c r="BF84" s="687">
        <f>0</f>
        <v>0</v>
      </c>
      <c r="BG84" s="687">
        <f>0</f>
        <v>0</v>
      </c>
      <c r="BH84" s="687">
        <f t="shared" si="154"/>
        <v>0</v>
      </c>
      <c r="BI84" s="688" t="str">
        <f t="shared" si="155"/>
        <v>-</v>
      </c>
      <c r="BJ84" s="687">
        <f t="shared" si="156"/>
        <v>0</v>
      </c>
      <c r="BK84" s="687">
        <f t="shared" si="157"/>
        <v>0</v>
      </c>
      <c r="BL84" s="687">
        <f t="shared" si="158"/>
        <v>0</v>
      </c>
      <c r="BM84" s="688" t="str">
        <f t="shared" si="159"/>
        <v>-</v>
      </c>
      <c r="BN84" s="687">
        <f>0</f>
        <v>0</v>
      </c>
      <c r="BO84" s="687">
        <f>0</f>
        <v>0</v>
      </c>
      <c r="BP84" s="687">
        <f t="shared" si="160"/>
        <v>0</v>
      </c>
      <c r="BQ84" s="688" t="str">
        <f t="shared" si="161"/>
        <v>-</v>
      </c>
      <c r="BR84" s="687">
        <f>0</f>
        <v>0</v>
      </c>
      <c r="BS84" s="687">
        <f>0</f>
        <v>0</v>
      </c>
      <c r="BT84" s="687">
        <f t="shared" si="162"/>
        <v>0</v>
      </c>
      <c r="BU84" s="688" t="str">
        <f t="shared" si="163"/>
        <v>-</v>
      </c>
      <c r="BV84" s="687">
        <f>0</f>
        <v>0</v>
      </c>
      <c r="BW84" s="687">
        <f>0</f>
        <v>0</v>
      </c>
      <c r="BX84" s="687">
        <f t="shared" si="164"/>
        <v>0</v>
      </c>
      <c r="BY84" s="688" t="str">
        <f t="shared" si="165"/>
        <v>-</v>
      </c>
    </row>
    <row r="85" spans="2:77" ht="20.100000000000001" customHeight="1">
      <c r="C85" s="689" t="s">
        <v>187</v>
      </c>
      <c r="D85" s="528"/>
      <c r="E85" s="528"/>
      <c r="F85" s="529"/>
      <c r="G85" s="530" t="s">
        <v>188</v>
      </c>
      <c r="H85" s="530"/>
      <c r="I85" s="686" t="s">
        <v>186</v>
      </c>
      <c r="J85" s="687">
        <f t="shared" si="122"/>
        <v>307.79999999999995</v>
      </c>
      <c r="K85" s="687">
        <f t="shared" si="123"/>
        <v>0</v>
      </c>
      <c r="L85" s="687">
        <f t="shared" si="124"/>
        <v>-307.79999999999995</v>
      </c>
      <c r="M85" s="688">
        <f t="shared" si="125"/>
        <v>0</v>
      </c>
      <c r="N85" s="687">
        <f t="shared" si="126"/>
        <v>80.8</v>
      </c>
      <c r="O85" s="687">
        <f t="shared" si="127"/>
        <v>0</v>
      </c>
      <c r="P85" s="687">
        <f t="shared" si="128"/>
        <v>-80.8</v>
      </c>
      <c r="Q85" s="688">
        <f t="shared" si="129"/>
        <v>0</v>
      </c>
      <c r="R85" s="687">
        <f>'10. ГД Ноябрьск'!W15+'10. ГД Ноябрьск'!W51+'10. ГД Ноябрьск'!W18</f>
        <v>29.5</v>
      </c>
      <c r="S85" s="687">
        <f>'10. ГД Ноябрьск'!Y15+'10. ГД Ноябрьск'!Y51+'10. ГД Ноябрьск'!Y18</f>
        <v>0</v>
      </c>
      <c r="T85" s="687">
        <f t="shared" si="130"/>
        <v>-29.5</v>
      </c>
      <c r="U85" s="688">
        <f t="shared" si="131"/>
        <v>0</v>
      </c>
      <c r="V85" s="687">
        <f>'10. ГД Ноябрьск'!AC15+'10. ГД Ноябрьск'!AC51+'10. ГД Ноябрьск'!AC18</f>
        <v>27.1</v>
      </c>
      <c r="W85" s="687">
        <f>'10. ГД Ноябрьск'!AE15+'10. ГД Ноябрьск'!AE51+'10. ГД Ноябрьск'!AE18</f>
        <v>0</v>
      </c>
      <c r="X85" s="687">
        <f t="shared" si="132"/>
        <v>-27.1</v>
      </c>
      <c r="Y85" s="688">
        <f t="shared" si="133"/>
        <v>0</v>
      </c>
      <c r="Z85" s="687">
        <f>'10. ГД Ноябрьск'!AI15+'10. ГД Ноябрьск'!AI51+'10. ГД Ноябрьск'!AI18</f>
        <v>24.2</v>
      </c>
      <c r="AA85" s="687">
        <f>'10. ГД Ноябрьск'!AK15+'10. ГД Ноябрьск'!AK51+'10. ГД Ноябрьск'!AK18</f>
        <v>0</v>
      </c>
      <c r="AB85" s="687">
        <f t="shared" si="134"/>
        <v>-24.2</v>
      </c>
      <c r="AC85" s="688">
        <f t="shared" si="135"/>
        <v>0</v>
      </c>
      <c r="AD85" s="687">
        <f t="shared" si="136"/>
        <v>74</v>
      </c>
      <c r="AE85" s="687">
        <f t="shared" si="137"/>
        <v>0</v>
      </c>
      <c r="AF85" s="687">
        <f t="shared" si="138"/>
        <v>-74</v>
      </c>
      <c r="AG85" s="688">
        <f t="shared" si="139"/>
        <v>0</v>
      </c>
      <c r="AH85" s="687">
        <f>'10. ГД Ноябрьск'!AU15+'10. ГД Ноябрьск'!AU51+'10. ГД Ноябрьск'!AU18</f>
        <v>24</v>
      </c>
      <c r="AI85" s="687">
        <f>'10. ГД Ноябрьск'!AW15+'10. ГД Ноябрьск'!AW51+'10. ГД Ноябрьск'!AW18</f>
        <v>0</v>
      </c>
      <c r="AJ85" s="687">
        <f t="shared" si="140"/>
        <v>-24</v>
      </c>
      <c r="AK85" s="688">
        <f t="shared" si="141"/>
        <v>0</v>
      </c>
      <c r="AL85" s="687">
        <f>'10. ГД Ноябрьск'!BA15+'10. ГД Ноябрьск'!BA51+'10. ГД Ноябрьск'!BA18</f>
        <v>25.4</v>
      </c>
      <c r="AM85" s="687">
        <f>'10. ГД Ноябрьск'!BC15+'10. ГД Ноябрьск'!BC51+'10. ГД Ноябрьск'!BC18</f>
        <v>0</v>
      </c>
      <c r="AN85" s="687">
        <f t="shared" si="142"/>
        <v>-25.4</v>
      </c>
      <c r="AO85" s="688">
        <f t="shared" si="143"/>
        <v>0</v>
      </c>
      <c r="AP85" s="687">
        <f>'10. ГД Ноябрьск'!BG15+'10. ГД Ноябрьск'!BG51+'10. ГД Ноябрьск'!BG18</f>
        <v>24.6</v>
      </c>
      <c r="AQ85" s="687">
        <f>'10. ГД Ноябрьск'!BI15+'10. ГД Ноябрьск'!BI51+'10. ГД Ноябрьск'!BI18</f>
        <v>0</v>
      </c>
      <c r="AR85" s="687">
        <f t="shared" si="144"/>
        <v>-24.6</v>
      </c>
      <c r="AS85" s="688">
        <f t="shared" si="145"/>
        <v>0</v>
      </c>
      <c r="AT85" s="687">
        <f t="shared" si="146"/>
        <v>71.899999999999991</v>
      </c>
      <c r="AU85" s="687">
        <f t="shared" si="147"/>
        <v>0</v>
      </c>
      <c r="AV85" s="687">
        <f t="shared" si="148"/>
        <v>-71.899999999999991</v>
      </c>
      <c r="AW85" s="688">
        <f t="shared" si="149"/>
        <v>0</v>
      </c>
      <c r="AX85" s="687">
        <f>'10. ГД Ноябрьск'!BS15+'10. ГД Ноябрьск'!BS51+'10. ГД Ноябрьск'!BS18</f>
        <v>25.9</v>
      </c>
      <c r="AY85" s="687">
        <f>'10. ГД Ноябрьск'!BU15+'10. ГД Ноябрьск'!BU51+'10. ГД Ноябрьск'!BU18</f>
        <v>0</v>
      </c>
      <c r="AZ85" s="687">
        <f t="shared" si="150"/>
        <v>-25.9</v>
      </c>
      <c r="BA85" s="688">
        <f t="shared" si="151"/>
        <v>0</v>
      </c>
      <c r="BB85" s="687">
        <f>'10. ГД Ноябрьск'!BY15+'10. ГД Ноябрьск'!BY51+'10. ГД Ноябрьск'!BY18</f>
        <v>25.799999999999997</v>
      </c>
      <c r="BC85" s="687">
        <f>'10. ГД Ноябрьск'!CA15+'10. ГД Ноябрьск'!CA51+'10. ГД Ноябрьск'!CA18</f>
        <v>0</v>
      </c>
      <c r="BD85" s="687">
        <f t="shared" si="152"/>
        <v>-25.799999999999997</v>
      </c>
      <c r="BE85" s="688">
        <f t="shared" si="153"/>
        <v>0</v>
      </c>
      <c r="BF85" s="687">
        <f>'10. ГД Ноябрьск'!CE15+'10. ГД Ноябрьск'!CE51+'10. ГД Ноябрьск'!CE18</f>
        <v>20.2</v>
      </c>
      <c r="BG85" s="687">
        <f>'10. ГД Ноябрьск'!CG15+'10. ГД Ноябрьск'!CG51+'10. ГД Ноябрьск'!CG18</f>
        <v>0</v>
      </c>
      <c r="BH85" s="687">
        <f t="shared" si="154"/>
        <v>-20.2</v>
      </c>
      <c r="BI85" s="688">
        <f t="shared" si="155"/>
        <v>0</v>
      </c>
      <c r="BJ85" s="687">
        <f t="shared" si="156"/>
        <v>81.099999999999994</v>
      </c>
      <c r="BK85" s="687">
        <f t="shared" si="157"/>
        <v>0</v>
      </c>
      <c r="BL85" s="687">
        <f t="shared" si="158"/>
        <v>-81.099999999999994</v>
      </c>
      <c r="BM85" s="688">
        <f t="shared" si="159"/>
        <v>0</v>
      </c>
      <c r="BN85" s="687">
        <f>'10. ГД Ноябрьск'!CQ15+'10. ГД Ноябрьск'!CQ51+'10. ГД Ноябрьск'!CQ18</f>
        <v>26.4</v>
      </c>
      <c r="BO85" s="687">
        <f>'10. ГД Ноябрьск'!CS15+'10. ГД Ноябрьск'!CS51+'10. ГД Ноябрьск'!CS18</f>
        <v>0</v>
      </c>
      <c r="BP85" s="687">
        <f t="shared" si="160"/>
        <v>-26.4</v>
      </c>
      <c r="BQ85" s="688">
        <f t="shared" si="161"/>
        <v>0</v>
      </c>
      <c r="BR85" s="687">
        <f>'10. ГД Ноябрьск'!CW15+'10. ГД Ноябрьск'!CW51+'10. ГД Ноябрьск'!CW18</f>
        <v>26.8</v>
      </c>
      <c r="BS85" s="687">
        <f>'10. ГД Ноябрьск'!CY15+'10. ГД Ноябрьск'!CY51+'10. ГД Ноябрьск'!CY18</f>
        <v>0</v>
      </c>
      <c r="BT85" s="687">
        <f t="shared" si="162"/>
        <v>-26.8</v>
      </c>
      <c r="BU85" s="688">
        <f t="shared" si="163"/>
        <v>0</v>
      </c>
      <c r="BV85" s="687">
        <f>'10. ГД Ноябрьск'!DC15+'10. ГД Ноябрьск'!DC51+'10. ГД Ноябрьск'!DC18</f>
        <v>27.9</v>
      </c>
      <c r="BW85" s="687">
        <f>'10. ГД Ноябрьск'!DE15+'10. ГД Ноябрьск'!DE51+'10. ГД Ноябрьск'!DE18</f>
        <v>0</v>
      </c>
      <c r="BX85" s="687">
        <f t="shared" si="164"/>
        <v>-27.9</v>
      </c>
      <c r="BY85" s="688">
        <f t="shared" si="165"/>
        <v>0</v>
      </c>
    </row>
    <row r="86" spans="2:77" ht="20.100000000000001" customHeight="1">
      <c r="C86" s="689" t="s">
        <v>189</v>
      </c>
      <c r="D86" s="528"/>
      <c r="E86" s="528"/>
      <c r="F86" s="529"/>
      <c r="G86" s="530" t="s">
        <v>190</v>
      </c>
      <c r="H86" s="530"/>
      <c r="I86" s="686" t="s">
        <v>186</v>
      </c>
      <c r="J86" s="687">
        <f t="shared" si="122"/>
        <v>65.099999999999994</v>
      </c>
      <c r="K86" s="687">
        <f t="shared" si="123"/>
        <v>0</v>
      </c>
      <c r="L86" s="687">
        <f t="shared" si="124"/>
        <v>-65.099999999999994</v>
      </c>
      <c r="M86" s="688">
        <f t="shared" si="125"/>
        <v>0</v>
      </c>
      <c r="N86" s="687">
        <f t="shared" si="126"/>
        <v>20.7</v>
      </c>
      <c r="O86" s="687">
        <f t="shared" si="127"/>
        <v>0</v>
      </c>
      <c r="P86" s="687">
        <f t="shared" si="128"/>
        <v>-20.7</v>
      </c>
      <c r="Q86" s="688">
        <f t="shared" si="129"/>
        <v>0</v>
      </c>
      <c r="R86" s="687">
        <f>'11. ГД Надым'!W11</f>
        <v>7.1999999999999993</v>
      </c>
      <c r="S86" s="687">
        <f>'11. ГД Надым'!Y11</f>
        <v>0</v>
      </c>
      <c r="T86" s="687">
        <f t="shared" si="130"/>
        <v>-7.1999999999999993</v>
      </c>
      <c r="U86" s="688">
        <f t="shared" si="131"/>
        <v>0</v>
      </c>
      <c r="V86" s="687">
        <f>'11. ГД Надым'!AC11</f>
        <v>6.4</v>
      </c>
      <c r="W86" s="687">
        <f>'11. ГД Надым'!AE11</f>
        <v>0</v>
      </c>
      <c r="X86" s="687">
        <f t="shared" si="132"/>
        <v>-6.4</v>
      </c>
      <c r="Y86" s="688">
        <f t="shared" si="133"/>
        <v>0</v>
      </c>
      <c r="Z86" s="687">
        <f>'11. ГД Надым'!AI11</f>
        <v>7.1</v>
      </c>
      <c r="AA86" s="687">
        <f>'11. ГД Надым'!AK11</f>
        <v>0</v>
      </c>
      <c r="AB86" s="687">
        <f t="shared" si="134"/>
        <v>-7.1</v>
      </c>
      <c r="AC86" s="688">
        <f t="shared" si="135"/>
        <v>0</v>
      </c>
      <c r="AD86" s="687">
        <f t="shared" si="136"/>
        <v>12.599999999999998</v>
      </c>
      <c r="AE86" s="687">
        <f t="shared" si="137"/>
        <v>0</v>
      </c>
      <c r="AF86" s="687">
        <f t="shared" si="138"/>
        <v>-12.599999999999998</v>
      </c>
      <c r="AG86" s="688">
        <f t="shared" si="139"/>
        <v>0</v>
      </c>
      <c r="AH86" s="687">
        <f>'11. ГД Надым'!AU11</f>
        <v>4.8999999999999995</v>
      </c>
      <c r="AI86" s="687">
        <f>'11. ГД Надым'!AW11</f>
        <v>0</v>
      </c>
      <c r="AJ86" s="687">
        <f t="shared" si="140"/>
        <v>-4.8999999999999995</v>
      </c>
      <c r="AK86" s="688">
        <f t="shared" si="141"/>
        <v>0</v>
      </c>
      <c r="AL86" s="687">
        <f>'11. ГД Надым'!BA11</f>
        <v>4</v>
      </c>
      <c r="AM86" s="687">
        <f>'11. ГД Надым'!BC11</f>
        <v>0</v>
      </c>
      <c r="AN86" s="687">
        <f t="shared" si="142"/>
        <v>-4</v>
      </c>
      <c r="AO86" s="688">
        <f t="shared" si="143"/>
        <v>0</v>
      </c>
      <c r="AP86" s="687">
        <f>'11. ГД Надым'!BG11</f>
        <v>3.7</v>
      </c>
      <c r="AQ86" s="687">
        <f>'11. ГД Надым'!BI11</f>
        <v>0</v>
      </c>
      <c r="AR86" s="687">
        <f t="shared" si="144"/>
        <v>-3.7</v>
      </c>
      <c r="AS86" s="688">
        <f t="shared" si="145"/>
        <v>0</v>
      </c>
      <c r="AT86" s="687">
        <f t="shared" si="146"/>
        <v>13.600000000000001</v>
      </c>
      <c r="AU86" s="687">
        <f t="shared" si="147"/>
        <v>0</v>
      </c>
      <c r="AV86" s="687">
        <f t="shared" si="148"/>
        <v>-13.600000000000001</v>
      </c>
      <c r="AW86" s="688">
        <f t="shared" si="149"/>
        <v>0</v>
      </c>
      <c r="AX86" s="687">
        <f>'11. ГД Надым'!BS11</f>
        <v>3.5</v>
      </c>
      <c r="AY86" s="687">
        <f>'11. ГД Надым'!BU11</f>
        <v>0</v>
      </c>
      <c r="AZ86" s="687">
        <f t="shared" si="150"/>
        <v>-3.5</v>
      </c>
      <c r="BA86" s="688">
        <f t="shared" si="151"/>
        <v>0</v>
      </c>
      <c r="BB86" s="687">
        <f>'11. ГД Надым'!BY11</f>
        <v>4.9000000000000004</v>
      </c>
      <c r="BC86" s="687">
        <f>'11. ГД Надым'!CA11</f>
        <v>0</v>
      </c>
      <c r="BD86" s="687">
        <f t="shared" si="152"/>
        <v>-4.9000000000000004</v>
      </c>
      <c r="BE86" s="688">
        <f t="shared" si="153"/>
        <v>0</v>
      </c>
      <c r="BF86" s="687">
        <f>'11. ГД Надым'!CE11</f>
        <v>5.2</v>
      </c>
      <c r="BG86" s="687">
        <f>'11. ГД Надым'!CG11</f>
        <v>0</v>
      </c>
      <c r="BH86" s="687">
        <f t="shared" si="154"/>
        <v>-5.2</v>
      </c>
      <c r="BI86" s="688">
        <f t="shared" si="155"/>
        <v>0</v>
      </c>
      <c r="BJ86" s="687">
        <f t="shared" si="156"/>
        <v>18.2</v>
      </c>
      <c r="BK86" s="687">
        <f t="shared" si="157"/>
        <v>0</v>
      </c>
      <c r="BL86" s="687">
        <f t="shared" si="158"/>
        <v>-18.2</v>
      </c>
      <c r="BM86" s="688">
        <f t="shared" si="159"/>
        <v>0</v>
      </c>
      <c r="BN86" s="687">
        <f>'11. ГД Надым'!CQ11</f>
        <v>5.4</v>
      </c>
      <c r="BO86" s="687">
        <f>'11. ГД Надым'!CS11</f>
        <v>0</v>
      </c>
      <c r="BP86" s="687">
        <f t="shared" si="160"/>
        <v>-5.4</v>
      </c>
      <c r="BQ86" s="688">
        <f t="shared" si="161"/>
        <v>0</v>
      </c>
      <c r="BR86" s="687">
        <f>'11. ГД Надым'!CW11</f>
        <v>5.3</v>
      </c>
      <c r="BS86" s="687">
        <f>'11. ГД Надым'!CY11</f>
        <v>0</v>
      </c>
      <c r="BT86" s="687">
        <f t="shared" si="162"/>
        <v>-5.3</v>
      </c>
      <c r="BU86" s="688">
        <f t="shared" si="163"/>
        <v>0</v>
      </c>
      <c r="BV86" s="687">
        <f>'11. ГД Надым'!DC11</f>
        <v>7.5</v>
      </c>
      <c r="BW86" s="687">
        <f>'11. ГД Надым'!DE11</f>
        <v>0</v>
      </c>
      <c r="BX86" s="687">
        <f t="shared" si="164"/>
        <v>-7.5</v>
      </c>
      <c r="BY86" s="688">
        <f t="shared" si="165"/>
        <v>0</v>
      </c>
    </row>
    <row r="87" spans="2:77" ht="20.100000000000001" customHeight="1">
      <c r="C87" s="689" t="s">
        <v>117</v>
      </c>
      <c r="D87" s="528"/>
      <c r="E87" s="528"/>
      <c r="F87" s="529"/>
      <c r="G87" s="530" t="s">
        <v>191</v>
      </c>
      <c r="H87" s="530"/>
      <c r="I87" s="686" t="s">
        <v>186</v>
      </c>
      <c r="J87" s="687">
        <f t="shared" si="122"/>
        <v>1</v>
      </c>
      <c r="K87" s="687">
        <f t="shared" si="123"/>
        <v>0</v>
      </c>
      <c r="L87" s="687">
        <f t="shared" si="124"/>
        <v>-1</v>
      </c>
      <c r="M87" s="688">
        <f t="shared" si="125"/>
        <v>0</v>
      </c>
      <c r="N87" s="687">
        <f t="shared" si="126"/>
        <v>0.30000000000000004</v>
      </c>
      <c r="O87" s="687">
        <f t="shared" si="127"/>
        <v>0</v>
      </c>
      <c r="P87" s="687">
        <f t="shared" si="128"/>
        <v>-0.30000000000000004</v>
      </c>
      <c r="Q87" s="688">
        <f t="shared" si="129"/>
        <v>0</v>
      </c>
      <c r="R87" s="687">
        <f>'9. ГД Краснодар'!W29</f>
        <v>0.1</v>
      </c>
      <c r="S87" s="687">
        <f>'9. ГД Краснодар'!Y29</f>
        <v>0</v>
      </c>
      <c r="T87" s="687">
        <f t="shared" si="130"/>
        <v>-0.1</v>
      </c>
      <c r="U87" s="688">
        <f t="shared" si="131"/>
        <v>0</v>
      </c>
      <c r="V87" s="687">
        <f>'9. ГД Краснодар'!AC29</f>
        <v>0</v>
      </c>
      <c r="W87" s="687">
        <f>'9. ГД Краснодар'!AE29</f>
        <v>0</v>
      </c>
      <c r="X87" s="687">
        <f t="shared" si="132"/>
        <v>0</v>
      </c>
      <c r="Y87" s="688" t="str">
        <f t="shared" si="133"/>
        <v>-</v>
      </c>
      <c r="Z87" s="687">
        <f>'9. ГД Краснодар'!AI29</f>
        <v>0.2</v>
      </c>
      <c r="AA87" s="687">
        <f>'9. ГД Краснодар'!AK29</f>
        <v>0</v>
      </c>
      <c r="AB87" s="687">
        <f t="shared" si="134"/>
        <v>-0.2</v>
      </c>
      <c r="AC87" s="688">
        <f t="shared" si="135"/>
        <v>0</v>
      </c>
      <c r="AD87" s="687">
        <f t="shared" si="136"/>
        <v>0.30000000000000004</v>
      </c>
      <c r="AE87" s="687">
        <f t="shared" si="137"/>
        <v>0</v>
      </c>
      <c r="AF87" s="687">
        <f t="shared" si="138"/>
        <v>-0.30000000000000004</v>
      </c>
      <c r="AG87" s="688">
        <f t="shared" si="139"/>
        <v>0</v>
      </c>
      <c r="AH87" s="687">
        <f>'9. ГД Краснодар'!AU29</f>
        <v>0.1</v>
      </c>
      <c r="AI87" s="687">
        <f>'9. ГД Краснодар'!AW29</f>
        <v>0</v>
      </c>
      <c r="AJ87" s="687">
        <f t="shared" si="140"/>
        <v>-0.1</v>
      </c>
      <c r="AK87" s="688">
        <f t="shared" si="141"/>
        <v>0</v>
      </c>
      <c r="AL87" s="687">
        <f>'9. ГД Краснодар'!BA29</f>
        <v>0.1</v>
      </c>
      <c r="AM87" s="687">
        <f>'9. ГД Краснодар'!BC29</f>
        <v>0</v>
      </c>
      <c r="AN87" s="687">
        <f t="shared" si="142"/>
        <v>-0.1</v>
      </c>
      <c r="AO87" s="688">
        <f t="shared" si="143"/>
        <v>0</v>
      </c>
      <c r="AP87" s="687">
        <f>'9. ГД Краснодар'!BG29</f>
        <v>0.1</v>
      </c>
      <c r="AQ87" s="687">
        <f>'9. ГД Краснодар'!BI29</f>
        <v>0</v>
      </c>
      <c r="AR87" s="687">
        <f t="shared" si="144"/>
        <v>-0.1</v>
      </c>
      <c r="AS87" s="688">
        <f t="shared" si="145"/>
        <v>0</v>
      </c>
      <c r="AT87" s="687">
        <f t="shared" si="146"/>
        <v>0.2</v>
      </c>
      <c r="AU87" s="687">
        <f t="shared" si="147"/>
        <v>0</v>
      </c>
      <c r="AV87" s="687">
        <f t="shared" si="148"/>
        <v>-0.2</v>
      </c>
      <c r="AW87" s="688">
        <f t="shared" si="149"/>
        <v>0</v>
      </c>
      <c r="AX87" s="687">
        <f>'9. ГД Краснодар'!BS29</f>
        <v>0</v>
      </c>
      <c r="AY87" s="687">
        <f>'9. ГД Краснодар'!BU29</f>
        <v>0</v>
      </c>
      <c r="AZ87" s="687">
        <f t="shared" si="150"/>
        <v>0</v>
      </c>
      <c r="BA87" s="688" t="str">
        <f t="shared" si="151"/>
        <v>-</v>
      </c>
      <c r="BB87" s="687">
        <f>'9. ГД Краснодар'!BY29</f>
        <v>0</v>
      </c>
      <c r="BC87" s="687">
        <f>'9. ГД Краснодар'!CA29</f>
        <v>0</v>
      </c>
      <c r="BD87" s="687">
        <f t="shared" si="152"/>
        <v>0</v>
      </c>
      <c r="BE87" s="688" t="str">
        <f t="shared" si="153"/>
        <v>-</v>
      </c>
      <c r="BF87" s="687">
        <f>'9. ГД Краснодар'!CE29</f>
        <v>0.2</v>
      </c>
      <c r="BG87" s="687">
        <f>'9. ГД Краснодар'!CG29</f>
        <v>0</v>
      </c>
      <c r="BH87" s="687">
        <f t="shared" si="154"/>
        <v>-0.2</v>
      </c>
      <c r="BI87" s="688">
        <f t="shared" si="155"/>
        <v>0</v>
      </c>
      <c r="BJ87" s="687">
        <f t="shared" si="156"/>
        <v>0.2</v>
      </c>
      <c r="BK87" s="687">
        <f t="shared" si="157"/>
        <v>0</v>
      </c>
      <c r="BL87" s="687">
        <f t="shared" si="158"/>
        <v>-0.2</v>
      </c>
      <c r="BM87" s="688">
        <f t="shared" si="159"/>
        <v>0</v>
      </c>
      <c r="BN87" s="687">
        <f>'9. ГД Краснодар'!CQ29</f>
        <v>0</v>
      </c>
      <c r="BO87" s="687">
        <f>'9. ГД Краснодар'!CS29</f>
        <v>0</v>
      </c>
      <c r="BP87" s="687">
        <f t="shared" si="160"/>
        <v>0</v>
      </c>
      <c r="BQ87" s="688" t="str">
        <f t="shared" si="161"/>
        <v>-</v>
      </c>
      <c r="BR87" s="687">
        <f>'9. ГД Краснодар'!CW29</f>
        <v>0</v>
      </c>
      <c r="BS87" s="687">
        <f>'9. ГД Краснодар'!CY29</f>
        <v>0</v>
      </c>
      <c r="BT87" s="687">
        <f t="shared" si="162"/>
        <v>0</v>
      </c>
      <c r="BU87" s="688" t="str">
        <f t="shared" si="163"/>
        <v>-</v>
      </c>
      <c r="BV87" s="687">
        <f>'9. ГД Краснодар'!DC29</f>
        <v>0.2</v>
      </c>
      <c r="BW87" s="687">
        <f>'9. ГД Краснодар'!DE29</f>
        <v>0</v>
      </c>
      <c r="BX87" s="687">
        <f t="shared" si="164"/>
        <v>-0.2</v>
      </c>
      <c r="BY87" s="688">
        <f t="shared" si="165"/>
        <v>0</v>
      </c>
    </row>
    <row r="88" spans="2:77" ht="20.100000000000001" customHeight="1">
      <c r="B88" s="413" t="s">
        <v>192</v>
      </c>
      <c r="C88" s="692" t="s">
        <v>113</v>
      </c>
      <c r="D88" s="528"/>
      <c r="E88" s="528"/>
      <c r="F88" s="529"/>
      <c r="G88" s="530" t="s">
        <v>193</v>
      </c>
      <c r="H88" s="530"/>
      <c r="I88" s="686" t="s">
        <v>169</v>
      </c>
      <c r="J88" s="687">
        <f t="shared" si="122"/>
        <v>18127.400000000001</v>
      </c>
      <c r="K88" s="687">
        <f t="shared" si="123"/>
        <v>0</v>
      </c>
      <c r="L88" s="687">
        <f t="shared" si="124"/>
        <v>-18127.400000000001</v>
      </c>
      <c r="M88" s="688">
        <f t="shared" si="125"/>
        <v>0</v>
      </c>
      <c r="N88" s="687">
        <f t="shared" si="126"/>
        <v>4743.2999999999993</v>
      </c>
      <c r="O88" s="687">
        <f t="shared" si="127"/>
        <v>0</v>
      </c>
      <c r="P88" s="687">
        <f t="shared" si="128"/>
        <v>-4743.2999999999993</v>
      </c>
      <c r="Q88" s="688">
        <f t="shared" si="129"/>
        <v>0</v>
      </c>
      <c r="R88" s="687">
        <f>'2. ГПП-ОГХК'!W54+'3. ГПП-СГПЗ'!W23+'4. ГПП-УЗПКТ-СЗСК'!W54+'4. ГПП-УЗПКТ-СЗСК'!W71+'4. ГПП-УЗПКТ-СЗСК'!W18+'4. ГПП-УЗПКТ-СЗСК'!W32+'1. ГПП-АГПЗ+'!W23+'12. ГД Иркутск'!W11+0+0+'10. ГД Ноябрьск'!W15+'10. ГД Ноябрьск'!W51</f>
        <v>1649.8999999999999</v>
      </c>
      <c r="S88" s="687">
        <f>'2. ГПП-ОГХК'!Y54+'3. ГПП-СГПЗ'!Y23+'4. ГПП-УЗПКТ-СЗСК'!Y54+'4. ГПП-УЗПКТ-СЗСК'!Y71+'4. ГПП-УЗПКТ-СЗСК'!Y18+'4. ГПП-УЗПКТ-СЗСК'!Y32+'1. ГПП-АГПЗ+'!Y23+'12. ГД Иркутск'!Y11+0+0+'10. ГД Ноябрьск'!Y15+'10. ГД Ноябрьск'!Y51</f>
        <v>0</v>
      </c>
      <c r="T88" s="687">
        <f t="shared" si="130"/>
        <v>-1649.8999999999999</v>
      </c>
      <c r="U88" s="688">
        <f t="shared" si="131"/>
        <v>0</v>
      </c>
      <c r="V88" s="687">
        <f>'2. ГПП-ОГХК'!AC54+'3. ГПП-СГПЗ'!AC23+'4. ГПП-УЗПКТ-СЗСК'!AC54+'4. ГПП-УЗПКТ-СЗСК'!AC71+'4. ГПП-УЗПКТ-СЗСК'!AC18+'4. ГПП-УЗПКТ-СЗСК'!AC32+'1. ГПП-АГПЗ+'!AC23+'12. ГД Иркутск'!AC11+0+0+'10. ГД Ноябрьск'!AC15+'10. ГД Ноябрьск'!AC51</f>
        <v>1482.5</v>
      </c>
      <c r="W88" s="687">
        <f>'2. ГПП-ОГХК'!AE54+'3. ГПП-СГПЗ'!AE23+'4. ГПП-УЗПКТ-СЗСК'!AE54+'4. ГПП-УЗПКТ-СЗСК'!AE71+'4. ГПП-УЗПКТ-СЗСК'!AE18+'4. ГПП-УЗПКТ-СЗСК'!AE32+'1. ГПП-АГПЗ+'!AE23+'12. ГД Иркутск'!AE11+0+0+'10. ГД Ноябрьск'!AE15+'10. ГД Ноябрьск'!AE51</f>
        <v>0</v>
      </c>
      <c r="X88" s="687">
        <f t="shared" si="132"/>
        <v>-1482.5</v>
      </c>
      <c r="Y88" s="688">
        <f t="shared" si="133"/>
        <v>0</v>
      </c>
      <c r="Z88" s="687">
        <f>'2. ГПП-ОГХК'!AI54+'3. ГПП-СГПЗ'!AI23+'4. ГПП-УЗПКТ-СЗСК'!AI54+'4. ГПП-УЗПКТ-СЗСК'!AI71+'4. ГПП-УЗПКТ-СЗСК'!AI18+'4. ГПП-УЗПКТ-СЗСК'!AI32+'1. ГПП-АГПЗ+'!AI23+'12. ГД Иркутск'!AI11+0+0+'10. ГД Ноябрьск'!AI15+'10. ГД Ноябрьск'!AI51</f>
        <v>1610.9</v>
      </c>
      <c r="AA88" s="687">
        <f>'2. ГПП-ОГХК'!AK54+'3. ГПП-СГПЗ'!AK23+'4. ГПП-УЗПКТ-СЗСК'!AK54+'4. ГПП-УЗПКТ-СЗСК'!AK71+'4. ГПП-УЗПКТ-СЗСК'!AK18+'4. ГПП-УЗПКТ-СЗСК'!AK32+'1. ГПП-АГПЗ+'!AK23+'12. ГД Иркутск'!AK11+0+0+'10. ГД Ноябрьск'!AK15+'10. ГД Ноябрьск'!AK51</f>
        <v>0</v>
      </c>
      <c r="AB88" s="687">
        <f t="shared" si="134"/>
        <v>-1610.9</v>
      </c>
      <c r="AC88" s="688">
        <f t="shared" si="135"/>
        <v>0</v>
      </c>
      <c r="AD88" s="687">
        <f t="shared" si="136"/>
        <v>4432.7000000000007</v>
      </c>
      <c r="AE88" s="687">
        <f t="shared" si="137"/>
        <v>0</v>
      </c>
      <c r="AF88" s="687">
        <f t="shared" si="138"/>
        <v>-4432.7000000000007</v>
      </c>
      <c r="AG88" s="688">
        <f t="shared" si="139"/>
        <v>0</v>
      </c>
      <c r="AH88" s="687">
        <f>'2. ГПП-ОГХК'!AU54+'3. ГПП-СГПЗ'!AU23+'4. ГПП-УЗПКТ-СЗСК'!AU54+'4. ГПП-УЗПКТ-СЗСК'!AU71+'4. ГПП-УЗПКТ-СЗСК'!AU18+'4. ГПП-УЗПКТ-СЗСК'!AU32+'1. ГПП-АГПЗ+'!AU23+'12. ГД Иркутск'!AU11+0+0+'10. ГД Ноябрьск'!AU15+'10. ГД Ноябрьск'!AU51</f>
        <v>1558.7</v>
      </c>
      <c r="AI88" s="687">
        <f>'2. ГПП-ОГХК'!AW54+'3. ГПП-СГПЗ'!AW23+'4. ГПП-УЗПКТ-СЗСК'!AW54+'4. ГПП-УЗПКТ-СЗСК'!AW71+'4. ГПП-УЗПКТ-СЗСК'!AW18+'4. ГПП-УЗПКТ-СЗСК'!AW32+'1. ГПП-АГПЗ+'!AW23+'12. ГД Иркутск'!AW11+0+0+'10. ГД Ноябрьск'!AW15+'10. ГД Ноябрьск'!AW51</f>
        <v>0</v>
      </c>
      <c r="AJ88" s="687">
        <f t="shared" si="140"/>
        <v>-1558.7</v>
      </c>
      <c r="AK88" s="688">
        <f t="shared" si="141"/>
        <v>0</v>
      </c>
      <c r="AL88" s="687">
        <f>'2. ГПП-ОГХК'!BA54+'3. ГПП-СГПЗ'!BA23+'4. ГПП-УЗПКТ-СЗСК'!BA54+'4. ГПП-УЗПКТ-СЗСК'!BA71+'4. ГПП-УЗПКТ-СЗСК'!BA18+'4. ГПП-УЗПКТ-СЗСК'!BA32+'1. ГПП-АГПЗ+'!BA23+'12. ГД Иркутск'!BA11+0+0+'10. ГД Ноябрьск'!BA15+'10. ГД Ноябрьск'!BA51</f>
        <v>1512.7</v>
      </c>
      <c r="AM88" s="687">
        <f>'2. ГПП-ОГХК'!BC54+'3. ГПП-СГПЗ'!BC23+'4. ГПП-УЗПКТ-СЗСК'!BC54+'4. ГПП-УЗПКТ-СЗСК'!BC71+'4. ГПП-УЗПКТ-СЗСК'!BC18+'4. ГПП-УЗПКТ-СЗСК'!BC32+'1. ГПП-АГПЗ+'!BC23+'12. ГД Иркутск'!BC11+0+0+'10. ГД Ноябрьск'!BC15+'10. ГД Ноябрьск'!BC51</f>
        <v>0</v>
      </c>
      <c r="AN88" s="687">
        <f t="shared" si="142"/>
        <v>-1512.7</v>
      </c>
      <c r="AO88" s="688">
        <f t="shared" si="143"/>
        <v>0</v>
      </c>
      <c r="AP88" s="687">
        <f>'2. ГПП-ОГХК'!BG54+'3. ГПП-СГПЗ'!BG23+'4. ГПП-УЗПКТ-СЗСК'!BG54+'4. ГПП-УЗПКТ-СЗСК'!BG71+'4. ГПП-УЗПКТ-СЗСК'!BG18+'4. ГПП-УЗПКТ-СЗСК'!BG32+'1. ГПП-АГПЗ+'!BG23+'12. ГД Иркутск'!BG11+0+0+'10. ГД Ноябрьск'!BG15+'10. ГД Ноябрьск'!BG51</f>
        <v>1361.3000000000002</v>
      </c>
      <c r="AQ88" s="687">
        <f>'2. ГПП-ОГХК'!BI54+'3. ГПП-СГПЗ'!BI23+'4. ГПП-УЗПКТ-СЗСК'!BI54+'4. ГПП-УЗПКТ-СЗСК'!BI71+'4. ГПП-УЗПКТ-СЗСК'!BI18+'4. ГПП-УЗПКТ-СЗСК'!BI32+'1. ГПП-АГПЗ+'!BI23+'12. ГД Иркутск'!BI11+0+0+'10. ГД Ноябрьск'!BI15+'10. ГД Ноябрьск'!BI51</f>
        <v>0</v>
      </c>
      <c r="AR88" s="687">
        <f t="shared" si="144"/>
        <v>-1361.3000000000002</v>
      </c>
      <c r="AS88" s="688">
        <f t="shared" si="145"/>
        <v>0</v>
      </c>
      <c r="AT88" s="687">
        <f t="shared" si="146"/>
        <v>4177.3999999999996</v>
      </c>
      <c r="AU88" s="687">
        <f t="shared" si="147"/>
        <v>0</v>
      </c>
      <c r="AV88" s="687">
        <f t="shared" si="148"/>
        <v>-4177.3999999999996</v>
      </c>
      <c r="AW88" s="688">
        <f t="shared" si="149"/>
        <v>0</v>
      </c>
      <c r="AX88" s="687">
        <f>'2. ГПП-ОГХК'!BS54+'3. ГПП-СГПЗ'!BS23+'4. ГПП-УЗПКТ-СЗСК'!BS54+'4. ГПП-УЗПКТ-СЗСК'!BS71+'4. ГПП-УЗПКТ-СЗСК'!BS18+'4. ГПП-УЗПКТ-СЗСК'!BS32+'1. ГПП-АГПЗ+'!BS23+'12. ГД Иркутск'!BS11+0+0+'10. ГД Ноябрьск'!BS15+'10. ГД Ноябрьск'!BS51</f>
        <v>1294.3000000000002</v>
      </c>
      <c r="AY88" s="687">
        <f>'2. ГПП-ОГХК'!BU54+'3. ГПП-СГПЗ'!BU23+'4. ГПП-УЗПКТ-СЗСК'!BU54+'4. ГПП-УЗПКТ-СЗСК'!BU71+'4. ГПП-УЗПКТ-СЗСК'!BU18+'4. ГПП-УЗПКТ-СЗСК'!BU32+'1. ГПП-АГПЗ+'!BU23+'12. ГД Иркутск'!BU11+0+0+'10. ГД Ноябрьск'!BU15+'10. ГД Ноябрьск'!BU51</f>
        <v>0</v>
      </c>
      <c r="AZ88" s="687">
        <f t="shared" si="150"/>
        <v>-1294.3000000000002</v>
      </c>
      <c r="BA88" s="688">
        <f t="shared" si="151"/>
        <v>0</v>
      </c>
      <c r="BB88" s="687">
        <f>'2. ГПП-ОГХК'!BY54+'3. ГПП-СГПЗ'!BY23+'4. ГПП-УЗПКТ-СЗСК'!BY54+'4. ГПП-УЗПКТ-СЗСК'!BY71+'4. ГПП-УЗПКТ-СЗСК'!BY18+'4. ГПП-УЗПКТ-СЗСК'!BY32+'1. ГПП-АГПЗ+'!BY23+'12. ГД Иркутск'!BY11+0+0+'10. ГД Ноябрьск'!BY15+'10. ГД Ноябрьск'!BY51</f>
        <v>1445.5</v>
      </c>
      <c r="BC88" s="687">
        <f>'2. ГПП-ОГХК'!CA54+'3. ГПП-СГПЗ'!CA23+'4. ГПП-УЗПКТ-СЗСК'!CA54+'4. ГПП-УЗПКТ-СЗСК'!CA71+'4. ГПП-УЗПКТ-СЗСК'!CA18+'4. ГПП-УЗПКТ-СЗСК'!CA32+'1. ГПП-АГПЗ+'!CA23+'12. ГД Иркутск'!CA11+0+0+'10. ГД Ноябрьск'!CA15+'10. ГД Ноябрьск'!CA51</f>
        <v>0</v>
      </c>
      <c r="BD88" s="687">
        <f t="shared" si="152"/>
        <v>-1445.5</v>
      </c>
      <c r="BE88" s="688">
        <f t="shared" si="153"/>
        <v>0</v>
      </c>
      <c r="BF88" s="687">
        <f>'2. ГПП-ОГХК'!CE54+'3. ГПП-СГПЗ'!CE23+'4. ГПП-УЗПКТ-СЗСК'!CE54+'4. ГПП-УЗПКТ-СЗСК'!CE71+'4. ГПП-УЗПКТ-СЗСК'!CE18+'4. ГПП-УЗПКТ-СЗСК'!CE32+'1. ГПП-АГПЗ+'!CE23+'12. ГД Иркутск'!CE11+0+0+'10. ГД Ноябрьск'!CE15+'10. ГД Ноябрьск'!CE51</f>
        <v>1437.6</v>
      </c>
      <c r="BG88" s="687">
        <f>'2. ГПП-ОГХК'!CG54+'3. ГПП-СГПЗ'!CG23+'4. ГПП-УЗПКТ-СЗСК'!CG54+'4. ГПП-УЗПКТ-СЗСК'!CG71+'4. ГПП-УЗПКТ-СЗСК'!CG18+'4. ГПП-УЗПКТ-СЗСК'!CG32+'1. ГПП-АГПЗ+'!CG23+'12. ГД Иркутск'!CG11+0+0+'10. ГД Ноябрьск'!CG15+'10. ГД Ноябрьск'!CG51</f>
        <v>0</v>
      </c>
      <c r="BH88" s="687">
        <f t="shared" si="154"/>
        <v>-1437.6</v>
      </c>
      <c r="BI88" s="688">
        <f t="shared" si="155"/>
        <v>0</v>
      </c>
      <c r="BJ88" s="687">
        <f t="shared" si="156"/>
        <v>4774</v>
      </c>
      <c r="BK88" s="687">
        <f t="shared" si="157"/>
        <v>0</v>
      </c>
      <c r="BL88" s="687">
        <f t="shared" si="158"/>
        <v>-4774</v>
      </c>
      <c r="BM88" s="688">
        <f t="shared" si="159"/>
        <v>0</v>
      </c>
      <c r="BN88" s="687">
        <f>'2. ГПП-ОГХК'!CQ54+'3. ГПП-СГПЗ'!CQ23+'4. ГПП-УЗПКТ-СЗСК'!CQ54+'4. ГПП-УЗПКТ-СЗСК'!CQ71+'4. ГПП-УЗПКТ-СЗСК'!CQ18+'4. ГПП-УЗПКТ-СЗСК'!CQ32+'1. ГПП-АГПЗ+'!CQ23+'12. ГД Иркутск'!CQ11+0+0+'10. ГД Ноябрьск'!CQ15+'10. ГД Ноябрьск'!CQ51</f>
        <v>1605.7</v>
      </c>
      <c r="BO88" s="687">
        <f>'2. ГПП-ОГХК'!CS54+'3. ГПП-СГПЗ'!CS23+'4. ГПП-УЗПКТ-СЗСК'!CS54+'4. ГПП-УЗПКТ-СЗСК'!CS71+'4. ГПП-УЗПКТ-СЗСК'!CS18+'4. ГПП-УЗПКТ-СЗСК'!CS32+'1. ГПП-АГПЗ+'!CS23+'12. ГД Иркутск'!CS11+0+0+'10. ГД Ноябрьск'!CS15+'10. ГД Ноябрьск'!CS51</f>
        <v>0</v>
      </c>
      <c r="BP88" s="687">
        <f t="shared" si="160"/>
        <v>-1605.7</v>
      </c>
      <c r="BQ88" s="688">
        <f t="shared" si="161"/>
        <v>0</v>
      </c>
      <c r="BR88" s="687">
        <f>'2. ГПП-ОГХК'!CW54+'3. ГПП-СГПЗ'!CW23+'4. ГПП-УЗПКТ-СЗСК'!CW54+'4. ГПП-УЗПКТ-СЗСК'!CW71+'4. ГПП-УЗПКТ-СЗСК'!CW18+'4. ГПП-УЗПКТ-СЗСК'!CW32+'1. ГПП-АГПЗ+'!CW23+'12. ГД Иркутск'!CW11+0+0+'10. ГД Ноябрьск'!CW15+'10. ГД Ноябрьск'!CW51</f>
        <v>1557.4999999999998</v>
      </c>
      <c r="BS88" s="687">
        <f>'2. ГПП-ОГХК'!CY54+'3. ГПП-СГПЗ'!CY23+'4. ГПП-УЗПКТ-СЗСК'!CY54+'4. ГПП-УЗПКТ-СЗСК'!CY71+'4. ГПП-УЗПКТ-СЗСК'!CY18+'4. ГПП-УЗПКТ-СЗСК'!CY32+'1. ГПП-АГПЗ+'!CY23+'12. ГД Иркутск'!CY11+0+0+'10. ГД Ноябрьск'!CY15+'10. ГД Ноябрьск'!CY51</f>
        <v>0</v>
      </c>
      <c r="BT88" s="687">
        <f t="shared" si="162"/>
        <v>-1557.4999999999998</v>
      </c>
      <c r="BU88" s="688">
        <f t="shared" si="163"/>
        <v>0</v>
      </c>
      <c r="BV88" s="687">
        <f>'2. ГПП-ОГХК'!DC54+'3. ГПП-СГПЗ'!DC23+'4. ГПП-УЗПКТ-СЗСК'!DC54+'4. ГПП-УЗПКТ-СЗСК'!DC71+'4. ГПП-УЗПКТ-СЗСК'!DC18+'4. ГПП-УЗПКТ-СЗСК'!DC32+'1. ГПП-АГПЗ+'!DC23+'12. ГД Иркутск'!DC11+0+0+'10. ГД Ноябрьск'!DC15+'10. ГД Ноябрьск'!DC51</f>
        <v>1610.8</v>
      </c>
      <c r="BW88" s="687">
        <f>'2. ГПП-ОГХК'!DE54+'3. ГПП-СГПЗ'!DE23+'4. ГПП-УЗПКТ-СЗСК'!DE54+'4. ГПП-УЗПКТ-СЗСК'!DE71+'4. ГПП-УЗПКТ-СЗСК'!DE18+'4. ГПП-УЗПКТ-СЗСК'!DE32+'1. ГПП-АГПЗ+'!DE23+'12. ГД Иркутск'!DE11+0+0+'10. ГД Ноябрьск'!DE15+'10. ГД Ноябрьск'!DE51</f>
        <v>0</v>
      </c>
      <c r="BX88" s="687">
        <f t="shared" si="164"/>
        <v>-1610.8</v>
      </c>
      <c r="BY88" s="688">
        <f t="shared" si="165"/>
        <v>0</v>
      </c>
    </row>
    <row r="89" spans="2:77" ht="20.100000000000001" customHeight="1">
      <c r="C89" s="689" t="s">
        <v>173</v>
      </c>
      <c r="D89" s="528"/>
      <c r="E89" s="528"/>
      <c r="F89" s="529"/>
      <c r="G89" s="530" t="s">
        <v>194</v>
      </c>
      <c r="H89" s="530"/>
      <c r="I89" s="686" t="s">
        <v>169</v>
      </c>
      <c r="J89" s="687">
        <f t="shared" si="122"/>
        <v>16798.3</v>
      </c>
      <c r="K89" s="687">
        <f t="shared" si="123"/>
        <v>0</v>
      </c>
      <c r="L89" s="687">
        <f t="shared" si="124"/>
        <v>-16798.3</v>
      </c>
      <c r="M89" s="688">
        <f t="shared" si="125"/>
        <v>0</v>
      </c>
      <c r="N89" s="687">
        <f t="shared" si="126"/>
        <v>4411.2</v>
      </c>
      <c r="O89" s="687">
        <f t="shared" si="127"/>
        <v>0</v>
      </c>
      <c r="P89" s="687">
        <f t="shared" si="128"/>
        <v>-4411.2</v>
      </c>
      <c r="Q89" s="688">
        <f t="shared" si="129"/>
        <v>0</v>
      </c>
      <c r="R89" s="687">
        <f>'2. ГПП-ОГХК'!W54+'3. ГПП-СГПЗ'!W23+'4. ГПП-УЗПКТ-СЗСК'!W54+'4. ГПП-УЗПКТ-СЗСК'!W71+'4. ГПП-УЗПКТ-СЗСК'!W18+'4. ГПП-УЗПКТ-СЗСК'!W32+'1. ГПП-АГПЗ+'!W23</f>
        <v>1527.1999999999998</v>
      </c>
      <c r="S89" s="687">
        <f>'2. ГПП-ОГХК'!Y54+'3. ГПП-СГПЗ'!Y23+'4. ГПП-УЗПКТ-СЗСК'!Y54+'4. ГПП-УЗПКТ-СЗСК'!Y71+'4. ГПП-УЗПКТ-СЗСК'!Y18+'4. ГПП-УЗПКТ-СЗСК'!Y32+'1. ГПП-АГПЗ+'!Y23</f>
        <v>0</v>
      </c>
      <c r="T89" s="687">
        <f t="shared" si="130"/>
        <v>-1527.1999999999998</v>
      </c>
      <c r="U89" s="688">
        <f t="shared" si="131"/>
        <v>0</v>
      </c>
      <c r="V89" s="687">
        <f>'2. ГПП-ОГХК'!AC54+'3. ГПП-СГПЗ'!AC23+'4. ГПП-УЗПКТ-СЗСК'!AC54+'4. ГПП-УЗПКТ-СЗСК'!AC71+'4. ГПП-УЗПКТ-СЗСК'!AC18+'4. ГПП-УЗПКТ-СЗСК'!AC32+'1. ГПП-АГПЗ+'!AC23</f>
        <v>1371.5</v>
      </c>
      <c r="W89" s="687">
        <f>'2. ГПП-ОГХК'!AE54+'3. ГПП-СГПЗ'!AE23+'4. ГПП-УЗПКТ-СЗСК'!AE54+'4. ГПП-УЗПКТ-СЗСК'!AE71+'4. ГПП-УЗПКТ-СЗСК'!AE18+'4. ГПП-УЗПКТ-СЗСК'!AE32+'1. ГПП-АГПЗ+'!AE23</f>
        <v>0</v>
      </c>
      <c r="X89" s="687">
        <f t="shared" si="132"/>
        <v>-1371.5</v>
      </c>
      <c r="Y89" s="688">
        <f t="shared" si="133"/>
        <v>0</v>
      </c>
      <c r="Z89" s="687">
        <f>'2. ГПП-ОГХК'!AI54+'3. ГПП-СГПЗ'!AI23+'4. ГПП-УЗПКТ-СЗСК'!AI54+'4. ГПП-УЗПКТ-СЗСК'!AI71+'4. ГПП-УЗПКТ-СЗСК'!AI18+'4. ГПП-УЗПКТ-СЗСК'!AI32+'1. ГПП-АГПЗ+'!AI23</f>
        <v>1512.5</v>
      </c>
      <c r="AA89" s="687">
        <f>'2. ГПП-ОГХК'!AK54+'3. ГПП-СГПЗ'!AK23+'4. ГПП-УЗПКТ-СЗСК'!AK54+'4. ГПП-УЗПКТ-СЗСК'!AK71+'4. ГПП-УЗПКТ-СЗСК'!AK18+'4. ГПП-УЗПКТ-СЗСК'!AK32+'1. ГПП-АГПЗ+'!AK23</f>
        <v>0</v>
      </c>
      <c r="AB89" s="687">
        <f t="shared" si="134"/>
        <v>-1512.5</v>
      </c>
      <c r="AC89" s="688">
        <f t="shared" si="135"/>
        <v>0</v>
      </c>
      <c r="AD89" s="687">
        <f t="shared" si="136"/>
        <v>4098.6000000000004</v>
      </c>
      <c r="AE89" s="687">
        <f t="shared" si="137"/>
        <v>0</v>
      </c>
      <c r="AF89" s="687">
        <f t="shared" si="138"/>
        <v>-4098.6000000000004</v>
      </c>
      <c r="AG89" s="688">
        <f t="shared" si="139"/>
        <v>0</v>
      </c>
      <c r="AH89" s="687">
        <f>'2. ГПП-ОГХК'!AU54+'3. ГПП-СГПЗ'!AU23+'4. ГПП-УЗПКТ-СЗСК'!AU54+'4. ГПП-УЗПКТ-СЗСК'!AU71+'4. ГПП-УЗПКТ-СЗСК'!AU18+'4. ГПП-УЗПКТ-СЗСК'!AU32+'1. ГПП-АГПЗ+'!AU23</f>
        <v>1454.6</v>
      </c>
      <c r="AI89" s="687">
        <f>'2. ГПП-ОГХК'!AW54+'3. ГПП-СГПЗ'!AW23+'4. ГПП-УЗПКТ-СЗСК'!AW54+'4. ГПП-УЗПКТ-СЗСК'!AW71+'4. ГПП-УЗПКТ-СЗСК'!AW18+'4. ГПП-УЗПКТ-СЗСК'!AW32+'1. ГПП-АГПЗ+'!AW23</f>
        <v>0</v>
      </c>
      <c r="AJ89" s="687">
        <f t="shared" si="140"/>
        <v>-1454.6</v>
      </c>
      <c r="AK89" s="688">
        <f t="shared" si="141"/>
        <v>0</v>
      </c>
      <c r="AL89" s="687">
        <f>'2. ГПП-ОГХК'!BA54+'3. ГПП-СГПЗ'!BA23+'4. ГПП-УЗПКТ-СЗСК'!BA54+'4. ГПП-УЗПКТ-СЗСК'!BA71+'4. ГПП-УЗПКТ-СЗСК'!BA18+'4. ГПП-УЗПКТ-СЗСК'!BA32+'1. ГПП-АГПЗ+'!BA23</f>
        <v>1395.8</v>
      </c>
      <c r="AM89" s="687">
        <f>'2. ГПП-ОГХК'!BC54+'3. ГПП-СГПЗ'!BC23+'4. ГПП-УЗПКТ-СЗСК'!BC54+'4. ГПП-УЗПКТ-СЗСК'!BC71+'4. ГПП-УЗПКТ-СЗСК'!BC18+'4. ГПП-УЗПКТ-СЗСК'!BC32+'1. ГПП-АГПЗ+'!BC23</f>
        <v>0</v>
      </c>
      <c r="AN89" s="687">
        <f t="shared" si="142"/>
        <v>-1395.8</v>
      </c>
      <c r="AO89" s="688">
        <f t="shared" si="143"/>
        <v>0</v>
      </c>
      <c r="AP89" s="687">
        <f>'2. ГПП-ОГХК'!BG54+'3. ГПП-СГПЗ'!BG23+'4. ГПП-УЗПКТ-СЗСК'!BG54+'4. ГПП-УЗПКТ-СЗСК'!BG71+'4. ГПП-УЗПКТ-СЗСК'!BG18+'4. ГПП-УЗПКТ-СЗСК'!BG32+'1. ГПП-АГПЗ+'!BG23</f>
        <v>1248.2000000000003</v>
      </c>
      <c r="AQ89" s="687">
        <f>'2. ГПП-ОГХК'!BI54+'3. ГПП-СГПЗ'!BI23+'4. ГПП-УЗПКТ-СЗСК'!BI54+'4. ГПП-УЗПКТ-СЗСК'!BI71+'4. ГПП-УЗПКТ-СЗСК'!BI18+'4. ГПП-УЗПКТ-СЗСК'!BI32+'1. ГПП-АГПЗ+'!BI23</f>
        <v>0</v>
      </c>
      <c r="AR89" s="687">
        <f t="shared" si="144"/>
        <v>-1248.2000000000003</v>
      </c>
      <c r="AS89" s="688">
        <f t="shared" si="145"/>
        <v>0</v>
      </c>
      <c r="AT89" s="687">
        <f t="shared" si="146"/>
        <v>3859.5</v>
      </c>
      <c r="AU89" s="687">
        <f t="shared" si="147"/>
        <v>0</v>
      </c>
      <c r="AV89" s="687">
        <f t="shared" si="148"/>
        <v>-3859.5</v>
      </c>
      <c r="AW89" s="688">
        <f t="shared" si="149"/>
        <v>0</v>
      </c>
      <c r="AX89" s="687">
        <f>'2. ГПП-ОГХК'!BS54+'3. ГПП-СГПЗ'!BS23+'4. ГПП-УЗПКТ-СЗСК'!BS54+'4. ГПП-УЗПКТ-СЗСК'!BS71+'4. ГПП-УЗПКТ-СЗСК'!BS18+'4. ГПП-УЗПКТ-СЗСК'!BS32+'1. ГПП-АГПЗ+'!BS23</f>
        <v>1177.4000000000001</v>
      </c>
      <c r="AY89" s="687">
        <f>'2. ГПП-ОГХК'!BU54+'3. ГПП-СГПЗ'!BU23+'4. ГПП-УЗПКТ-СЗСК'!BU54+'4. ГПП-УЗПКТ-СЗСК'!BU71+'4. ГПП-УЗПКТ-СЗСК'!BU18+'4. ГПП-УЗПКТ-СЗСК'!BU32+'1. ГПП-АГПЗ+'!BU23</f>
        <v>0</v>
      </c>
      <c r="AZ89" s="687">
        <f t="shared" si="150"/>
        <v>-1177.4000000000001</v>
      </c>
      <c r="BA89" s="688">
        <f t="shared" si="151"/>
        <v>0</v>
      </c>
      <c r="BB89" s="687">
        <f>'2. ГПП-ОГХК'!BY54+'3. ГПП-СГПЗ'!BY23+'4. ГПП-УЗПКТ-СЗСК'!BY54+'4. ГПП-УЗПКТ-СЗСК'!BY71+'4. ГПП-УЗПКТ-СЗСК'!BY18+'4. ГПП-УЗПКТ-СЗСК'!BY32+'1. ГПП-АГПЗ+'!BY23</f>
        <v>1328.6</v>
      </c>
      <c r="BC89" s="687">
        <f>'2. ГПП-ОГХК'!CA54+'3. ГПП-СГПЗ'!CA23+'4. ГПП-УЗПКТ-СЗСК'!CA54+'4. ГПП-УЗПКТ-СЗСК'!CA71+'4. ГПП-УЗПКТ-СЗСК'!CA18+'4. ГПП-УЗПКТ-СЗСК'!CA32+'1. ГПП-АГПЗ+'!CA23</f>
        <v>0</v>
      </c>
      <c r="BD89" s="687">
        <f t="shared" si="152"/>
        <v>-1328.6</v>
      </c>
      <c r="BE89" s="688">
        <f t="shared" si="153"/>
        <v>0</v>
      </c>
      <c r="BF89" s="687">
        <f>'2. ГПП-ОГХК'!CE54+'3. ГПП-СГПЗ'!CE23+'4. ГПП-УЗПКТ-СЗСК'!CE54+'4. ГПП-УЗПКТ-СЗСК'!CE71+'4. ГПП-УЗПКТ-СЗСК'!CE18+'4. ГПП-УЗПКТ-СЗСК'!CE32+'1. ГПП-АГПЗ+'!CE23</f>
        <v>1353.5</v>
      </c>
      <c r="BG89" s="687">
        <f>'2. ГПП-ОГХК'!CG54+'3. ГПП-СГПЗ'!CG23+'4. ГПП-УЗПКТ-СЗСК'!CG54+'4. ГПП-УЗПКТ-СЗСК'!CG71+'4. ГПП-УЗПКТ-СЗСК'!CG18+'4. ГПП-УЗПКТ-СЗСК'!CG32+'1. ГПП-АГПЗ+'!CG23</f>
        <v>0</v>
      </c>
      <c r="BH89" s="687">
        <f t="shared" si="154"/>
        <v>-1353.5</v>
      </c>
      <c r="BI89" s="688">
        <f t="shared" si="155"/>
        <v>0</v>
      </c>
      <c r="BJ89" s="687">
        <f t="shared" si="156"/>
        <v>4429</v>
      </c>
      <c r="BK89" s="687">
        <f t="shared" si="157"/>
        <v>0</v>
      </c>
      <c r="BL89" s="687">
        <f t="shared" si="158"/>
        <v>-4429</v>
      </c>
      <c r="BM89" s="688">
        <f t="shared" si="159"/>
        <v>0</v>
      </c>
      <c r="BN89" s="687">
        <f>'2. ГПП-ОГХК'!CQ54+'3. ГПП-СГПЗ'!CQ23+'4. ГПП-УЗПКТ-СЗСК'!CQ54+'4. ГПП-УЗПКТ-СЗСК'!CQ71+'4. ГПП-УЗПКТ-СЗСК'!CQ18+'4. ГПП-УЗПКТ-СЗСК'!CQ32+'1. ГПП-АГПЗ+'!CQ23</f>
        <v>1489.4</v>
      </c>
      <c r="BO89" s="687">
        <f>'2. ГПП-ОГХК'!CS54+'3. ГПП-СГПЗ'!CS23+'4. ГПП-УЗПКТ-СЗСК'!CS54+'4. ГПП-УЗПКТ-СЗСК'!CS71+'4. ГПП-УЗПКТ-СЗСК'!CS18+'4. ГПП-УЗПКТ-СЗСК'!CS32+'1. ГПП-АГПЗ+'!CS23</f>
        <v>0</v>
      </c>
      <c r="BP89" s="687">
        <f t="shared" si="160"/>
        <v>-1489.4</v>
      </c>
      <c r="BQ89" s="688">
        <f t="shared" si="161"/>
        <v>0</v>
      </c>
      <c r="BR89" s="687">
        <f>'2. ГПП-ОГХК'!CW54+'3. ГПП-СГПЗ'!CW23+'4. ГПП-УЗПКТ-СЗСК'!CW54+'4. ГПП-УЗПКТ-СЗСК'!CW71+'4. ГПП-УЗПКТ-СЗСК'!CW18+'4. ГПП-УЗПКТ-СЗСК'!CW32+'1. ГПП-АГПЗ+'!CW23</f>
        <v>1443.6</v>
      </c>
      <c r="BS89" s="687">
        <f>'2. ГПП-ОГХК'!CY54+'3. ГПП-СГПЗ'!CY23+'4. ГПП-УЗПКТ-СЗСК'!CY54+'4. ГПП-УЗПКТ-СЗСК'!CY71+'4. ГПП-УЗПКТ-СЗСК'!CY18+'4. ГПП-УЗПКТ-СЗСК'!CY32+'1. ГПП-АГПЗ+'!CY23</f>
        <v>0</v>
      </c>
      <c r="BT89" s="687">
        <f t="shared" si="162"/>
        <v>-1443.6</v>
      </c>
      <c r="BU89" s="688">
        <f t="shared" si="163"/>
        <v>0</v>
      </c>
      <c r="BV89" s="687">
        <f>'2. ГПП-ОГХК'!DC54+'3. ГПП-СГПЗ'!DC23+'4. ГПП-УЗПКТ-СЗСК'!DC54+'4. ГПП-УЗПКТ-СЗСК'!DC71+'4. ГПП-УЗПКТ-СЗСК'!DC18+'4. ГПП-УЗПКТ-СЗСК'!DC32+'1. ГПП-АГПЗ+'!DC23</f>
        <v>1496</v>
      </c>
      <c r="BW89" s="687">
        <f>'2. ГПП-ОГХК'!DE54+'3. ГПП-СГПЗ'!DE23+'4. ГПП-УЗПКТ-СЗСК'!DE54+'4. ГПП-УЗПКТ-СЗСК'!DE71+'4. ГПП-УЗПКТ-СЗСК'!DE18+'4. ГПП-УЗПКТ-СЗСК'!DE32+'1. ГПП-АГПЗ+'!DE23</f>
        <v>0</v>
      </c>
      <c r="BX89" s="687">
        <f t="shared" si="164"/>
        <v>-1496</v>
      </c>
      <c r="BY89" s="688">
        <f t="shared" si="165"/>
        <v>0</v>
      </c>
    </row>
    <row r="90" spans="2:77" ht="20.100000000000001" customHeight="1">
      <c r="C90" s="690" t="s">
        <v>101</v>
      </c>
      <c r="D90" s="528"/>
      <c r="E90" s="528"/>
      <c r="F90" s="529"/>
      <c r="G90" s="530" t="s">
        <v>175</v>
      </c>
      <c r="H90" s="530"/>
      <c r="I90" s="691" t="s">
        <v>169</v>
      </c>
      <c r="J90" s="687">
        <f t="shared" si="122"/>
        <v>3245.5</v>
      </c>
      <c r="K90" s="687">
        <f t="shared" si="123"/>
        <v>0</v>
      </c>
      <c r="L90" s="687">
        <f t="shared" si="124"/>
        <v>-3245.5</v>
      </c>
      <c r="M90" s="688">
        <f t="shared" si="125"/>
        <v>0</v>
      </c>
      <c r="N90" s="687">
        <f t="shared" si="126"/>
        <v>814.2</v>
      </c>
      <c r="O90" s="687">
        <f t="shared" si="127"/>
        <v>0</v>
      </c>
      <c r="P90" s="687">
        <f t="shared" si="128"/>
        <v>-814.2</v>
      </c>
      <c r="Q90" s="688">
        <f t="shared" si="129"/>
        <v>0</v>
      </c>
      <c r="R90" s="687">
        <f>'1. ГПП-АГПЗ+'!W23</f>
        <v>280.39999999999998</v>
      </c>
      <c r="S90" s="687">
        <f>'1. ГПП-АГПЗ+'!Y23</f>
        <v>0</v>
      </c>
      <c r="T90" s="687">
        <f t="shared" si="130"/>
        <v>-280.39999999999998</v>
      </c>
      <c r="U90" s="688">
        <f t="shared" si="131"/>
        <v>0</v>
      </c>
      <c r="V90" s="687">
        <f>'1. ГПП-АГПЗ+'!AC23</f>
        <v>253.3</v>
      </c>
      <c r="W90" s="687">
        <f>'1. ГПП-АГПЗ+'!AE23</f>
        <v>0</v>
      </c>
      <c r="X90" s="687">
        <f t="shared" si="132"/>
        <v>-253.3</v>
      </c>
      <c r="Y90" s="688">
        <f t="shared" si="133"/>
        <v>0</v>
      </c>
      <c r="Z90" s="687">
        <f>'1. ГПП-АГПЗ+'!AI23</f>
        <v>280.5</v>
      </c>
      <c r="AA90" s="687">
        <f>'1. ГПП-АГПЗ+'!AK23</f>
        <v>0</v>
      </c>
      <c r="AB90" s="687">
        <f t="shared" si="134"/>
        <v>-280.5</v>
      </c>
      <c r="AC90" s="688">
        <f t="shared" si="135"/>
        <v>0</v>
      </c>
      <c r="AD90" s="687">
        <f t="shared" si="136"/>
        <v>621.1</v>
      </c>
      <c r="AE90" s="687">
        <f t="shared" si="137"/>
        <v>0</v>
      </c>
      <c r="AF90" s="687">
        <f t="shared" si="138"/>
        <v>-621.1</v>
      </c>
      <c r="AG90" s="688">
        <f t="shared" si="139"/>
        <v>0</v>
      </c>
      <c r="AH90" s="687">
        <f>'1. ГПП-АГПЗ+'!AU23</f>
        <v>271.39999999999998</v>
      </c>
      <c r="AI90" s="687">
        <f>'1. ГПП-АГПЗ+'!AW23</f>
        <v>0</v>
      </c>
      <c r="AJ90" s="687">
        <f t="shared" si="140"/>
        <v>-271.39999999999998</v>
      </c>
      <c r="AK90" s="688">
        <f t="shared" si="141"/>
        <v>0</v>
      </c>
      <c r="AL90" s="687">
        <f>'1. ГПП-АГПЗ+'!BA23</f>
        <v>192.8</v>
      </c>
      <c r="AM90" s="687">
        <f>'1. ГПП-АГПЗ+'!BC23</f>
        <v>0</v>
      </c>
      <c r="AN90" s="687">
        <f t="shared" si="142"/>
        <v>-192.8</v>
      </c>
      <c r="AO90" s="688">
        <f t="shared" si="143"/>
        <v>0</v>
      </c>
      <c r="AP90" s="687">
        <f>'1. ГПП-АГПЗ+'!BG23</f>
        <v>156.9</v>
      </c>
      <c r="AQ90" s="687">
        <f>'1. ГПП-АГПЗ+'!BI23</f>
        <v>0</v>
      </c>
      <c r="AR90" s="687">
        <f t="shared" si="144"/>
        <v>-156.9</v>
      </c>
      <c r="AS90" s="688">
        <f t="shared" si="145"/>
        <v>0</v>
      </c>
      <c r="AT90" s="687">
        <f t="shared" si="146"/>
        <v>886.1</v>
      </c>
      <c r="AU90" s="687">
        <f t="shared" si="147"/>
        <v>0</v>
      </c>
      <c r="AV90" s="687">
        <f t="shared" si="148"/>
        <v>-886.1</v>
      </c>
      <c r="AW90" s="688">
        <f t="shared" si="149"/>
        <v>0</v>
      </c>
      <c r="AX90" s="687">
        <f>'1. ГПП-АГПЗ+'!BS23</f>
        <v>291.60000000000002</v>
      </c>
      <c r="AY90" s="687">
        <f>'1. ГПП-АГПЗ+'!BU23</f>
        <v>0</v>
      </c>
      <c r="AZ90" s="687">
        <f t="shared" si="150"/>
        <v>-291.60000000000002</v>
      </c>
      <c r="BA90" s="688">
        <f t="shared" si="151"/>
        <v>0</v>
      </c>
      <c r="BB90" s="687">
        <f>'1. ГПП-АГПЗ+'!BY23</f>
        <v>292.89999999999998</v>
      </c>
      <c r="BC90" s="687">
        <f>'1. ГПП-АГПЗ+'!CA23</f>
        <v>0</v>
      </c>
      <c r="BD90" s="687">
        <f t="shared" si="152"/>
        <v>-292.89999999999998</v>
      </c>
      <c r="BE90" s="688">
        <f t="shared" si="153"/>
        <v>0</v>
      </c>
      <c r="BF90" s="687">
        <f>'1. ГПП-АГПЗ+'!CE23</f>
        <v>301.60000000000002</v>
      </c>
      <c r="BG90" s="687">
        <f>'1. ГПП-АГПЗ+'!CG23</f>
        <v>0</v>
      </c>
      <c r="BH90" s="687">
        <f t="shared" si="154"/>
        <v>-301.60000000000002</v>
      </c>
      <c r="BI90" s="688">
        <f t="shared" si="155"/>
        <v>0</v>
      </c>
      <c r="BJ90" s="687">
        <f t="shared" si="156"/>
        <v>924.1</v>
      </c>
      <c r="BK90" s="687">
        <f t="shared" si="157"/>
        <v>0</v>
      </c>
      <c r="BL90" s="687">
        <f t="shared" si="158"/>
        <v>-924.1</v>
      </c>
      <c r="BM90" s="688">
        <f t="shared" si="159"/>
        <v>0</v>
      </c>
      <c r="BN90" s="687">
        <f>'1. ГПП-АГПЗ+'!CQ23</f>
        <v>311.60000000000002</v>
      </c>
      <c r="BO90" s="687">
        <f>'1. ГПП-АГПЗ+'!CS23</f>
        <v>0</v>
      </c>
      <c r="BP90" s="687">
        <f t="shared" si="160"/>
        <v>-311.60000000000002</v>
      </c>
      <c r="BQ90" s="688">
        <f t="shared" si="161"/>
        <v>0</v>
      </c>
      <c r="BR90" s="687">
        <f>'1. ГПП-АГПЗ+'!CW23</f>
        <v>301.60000000000002</v>
      </c>
      <c r="BS90" s="687">
        <f>'1. ГПП-АГПЗ+'!CY23</f>
        <v>0</v>
      </c>
      <c r="BT90" s="687">
        <f t="shared" si="162"/>
        <v>-301.60000000000002</v>
      </c>
      <c r="BU90" s="688">
        <f t="shared" si="163"/>
        <v>0</v>
      </c>
      <c r="BV90" s="687">
        <f>'1. ГПП-АГПЗ+'!DC23</f>
        <v>310.89999999999998</v>
      </c>
      <c r="BW90" s="687">
        <f>'1. ГПП-АГПЗ+'!DE23</f>
        <v>0</v>
      </c>
      <c r="BX90" s="687">
        <f t="shared" si="164"/>
        <v>-310.89999999999998</v>
      </c>
      <c r="BY90" s="688">
        <f t="shared" si="165"/>
        <v>0</v>
      </c>
    </row>
    <row r="91" spans="2:77" ht="20.100000000000001" customHeight="1">
      <c r="C91" s="690" t="s">
        <v>103</v>
      </c>
      <c r="D91" s="528"/>
      <c r="E91" s="528"/>
      <c r="F91" s="529"/>
      <c r="G91" s="530" t="s">
        <v>195</v>
      </c>
      <c r="H91" s="530"/>
      <c r="I91" s="691" t="s">
        <v>169</v>
      </c>
      <c r="J91" s="687">
        <f t="shared" si="122"/>
        <v>71.900000000000006</v>
      </c>
      <c r="K91" s="687">
        <f t="shared" si="123"/>
        <v>0</v>
      </c>
      <c r="L91" s="687">
        <f t="shared" si="124"/>
        <v>-71.900000000000006</v>
      </c>
      <c r="M91" s="688">
        <f t="shared" si="125"/>
        <v>0</v>
      </c>
      <c r="N91" s="687">
        <f t="shared" si="126"/>
        <v>23.6</v>
      </c>
      <c r="O91" s="687">
        <f t="shared" si="127"/>
        <v>0</v>
      </c>
      <c r="P91" s="687">
        <f t="shared" si="128"/>
        <v>-23.6</v>
      </c>
      <c r="Q91" s="688">
        <f t="shared" si="129"/>
        <v>0</v>
      </c>
      <c r="R91" s="687">
        <f>'2. ГПП-ОГХК'!W54</f>
        <v>8.3000000000000007</v>
      </c>
      <c r="S91" s="687">
        <f>'2. ГПП-ОГХК'!Y54</f>
        <v>0</v>
      </c>
      <c r="T91" s="687">
        <f t="shared" si="130"/>
        <v>-8.3000000000000007</v>
      </c>
      <c r="U91" s="688">
        <f t="shared" si="131"/>
        <v>0</v>
      </c>
      <c r="V91" s="687">
        <f>'2. ГПП-ОГХК'!AC54</f>
        <v>7.5</v>
      </c>
      <c r="W91" s="687">
        <f>'2. ГПП-ОГХК'!AE54</f>
        <v>0</v>
      </c>
      <c r="X91" s="687">
        <f t="shared" si="132"/>
        <v>-7.5</v>
      </c>
      <c r="Y91" s="688">
        <f t="shared" si="133"/>
        <v>0</v>
      </c>
      <c r="Z91" s="687">
        <f>'2. ГПП-ОГХК'!AI54</f>
        <v>7.8</v>
      </c>
      <c r="AA91" s="687">
        <f>'2. ГПП-ОГХК'!AK54</f>
        <v>0</v>
      </c>
      <c r="AB91" s="687">
        <f t="shared" si="134"/>
        <v>-7.8</v>
      </c>
      <c r="AC91" s="688">
        <f t="shared" si="135"/>
        <v>0</v>
      </c>
      <c r="AD91" s="687">
        <f t="shared" si="136"/>
        <v>16</v>
      </c>
      <c r="AE91" s="687">
        <f t="shared" si="137"/>
        <v>0</v>
      </c>
      <c r="AF91" s="687">
        <f t="shared" si="138"/>
        <v>-16</v>
      </c>
      <c r="AG91" s="688">
        <f t="shared" si="139"/>
        <v>0</v>
      </c>
      <c r="AH91" s="687">
        <f>'2. ГПП-ОГХК'!AU54</f>
        <v>6.3</v>
      </c>
      <c r="AI91" s="687">
        <f>'2. ГПП-ОГХК'!AW54</f>
        <v>0</v>
      </c>
      <c r="AJ91" s="687">
        <f t="shared" si="140"/>
        <v>-6.3</v>
      </c>
      <c r="AK91" s="688">
        <f t="shared" si="141"/>
        <v>0</v>
      </c>
      <c r="AL91" s="687">
        <f>'2. ГПП-ОГХК'!BA54</f>
        <v>5.7</v>
      </c>
      <c r="AM91" s="687">
        <f>'2. ГПП-ОГХК'!BC54</f>
        <v>0</v>
      </c>
      <c r="AN91" s="687">
        <f t="shared" si="142"/>
        <v>-5.7</v>
      </c>
      <c r="AO91" s="688">
        <f t="shared" si="143"/>
        <v>0</v>
      </c>
      <c r="AP91" s="687">
        <f>'2. ГПП-ОГХК'!BG54</f>
        <v>4</v>
      </c>
      <c r="AQ91" s="687">
        <f>'2. ГПП-ОГХК'!BI54</f>
        <v>0</v>
      </c>
      <c r="AR91" s="687">
        <f t="shared" si="144"/>
        <v>-4</v>
      </c>
      <c r="AS91" s="688">
        <f t="shared" si="145"/>
        <v>0</v>
      </c>
      <c r="AT91" s="687">
        <f t="shared" si="146"/>
        <v>12.3</v>
      </c>
      <c r="AU91" s="687">
        <f t="shared" si="147"/>
        <v>0</v>
      </c>
      <c r="AV91" s="687">
        <f t="shared" si="148"/>
        <v>-12.3</v>
      </c>
      <c r="AW91" s="688">
        <f t="shared" si="149"/>
        <v>0</v>
      </c>
      <c r="AX91" s="687">
        <f>'2. ГПП-ОГХК'!BS54</f>
        <v>4</v>
      </c>
      <c r="AY91" s="687">
        <f>'2. ГПП-ОГХК'!BU54</f>
        <v>0</v>
      </c>
      <c r="AZ91" s="687">
        <f t="shared" si="150"/>
        <v>-4</v>
      </c>
      <c r="BA91" s="688">
        <f t="shared" si="151"/>
        <v>0</v>
      </c>
      <c r="BB91" s="687">
        <f>'2. ГПП-ОГХК'!BY54</f>
        <v>4</v>
      </c>
      <c r="BC91" s="687">
        <f>'2. ГПП-ОГХК'!CA54</f>
        <v>0</v>
      </c>
      <c r="BD91" s="687">
        <f t="shared" si="152"/>
        <v>-4</v>
      </c>
      <c r="BE91" s="688">
        <f t="shared" si="153"/>
        <v>0</v>
      </c>
      <c r="BF91" s="687">
        <f>'2. ГПП-ОГХК'!CE54</f>
        <v>4.3</v>
      </c>
      <c r="BG91" s="687">
        <f>'2. ГПП-ОГХК'!CG54</f>
        <v>0</v>
      </c>
      <c r="BH91" s="687">
        <f t="shared" si="154"/>
        <v>-4.3</v>
      </c>
      <c r="BI91" s="688">
        <f t="shared" si="155"/>
        <v>0</v>
      </c>
      <c r="BJ91" s="687">
        <f t="shared" si="156"/>
        <v>20</v>
      </c>
      <c r="BK91" s="687">
        <f t="shared" si="157"/>
        <v>0</v>
      </c>
      <c r="BL91" s="687">
        <f t="shared" si="158"/>
        <v>-20</v>
      </c>
      <c r="BM91" s="688">
        <f t="shared" si="159"/>
        <v>0</v>
      </c>
      <c r="BN91" s="687">
        <f>'2. ГПП-ОГХК'!CQ54</f>
        <v>5.8</v>
      </c>
      <c r="BO91" s="687">
        <f>'2. ГПП-ОГХК'!CS54</f>
        <v>0</v>
      </c>
      <c r="BP91" s="687">
        <f t="shared" si="160"/>
        <v>-5.8</v>
      </c>
      <c r="BQ91" s="688">
        <f t="shared" si="161"/>
        <v>0</v>
      </c>
      <c r="BR91" s="687">
        <f>'2. ГПП-ОГХК'!CW54</f>
        <v>6.5</v>
      </c>
      <c r="BS91" s="687">
        <f>'2. ГПП-ОГХК'!CY54</f>
        <v>0</v>
      </c>
      <c r="BT91" s="687">
        <f t="shared" si="162"/>
        <v>-6.5</v>
      </c>
      <c r="BU91" s="688">
        <f t="shared" si="163"/>
        <v>0</v>
      </c>
      <c r="BV91" s="687">
        <f>'2. ГПП-ОГХК'!DC54</f>
        <v>7.7</v>
      </c>
      <c r="BW91" s="687">
        <f>'2. ГПП-ОГХК'!DE54</f>
        <v>0</v>
      </c>
      <c r="BX91" s="687">
        <f t="shared" si="164"/>
        <v>-7.7</v>
      </c>
      <c r="BY91" s="688">
        <f t="shared" si="165"/>
        <v>0</v>
      </c>
    </row>
    <row r="92" spans="2:77" ht="20.100000000000001" customHeight="1">
      <c r="C92" s="693" t="s">
        <v>161</v>
      </c>
      <c r="D92" s="528"/>
      <c r="E92" s="528"/>
      <c r="F92" s="529"/>
      <c r="G92" s="530" t="s">
        <v>195</v>
      </c>
      <c r="H92" s="530"/>
      <c r="I92" s="694" t="s">
        <v>169</v>
      </c>
      <c r="J92" s="687">
        <f t="shared" si="122"/>
        <v>71.900000000000006</v>
      </c>
      <c r="K92" s="687">
        <f t="shared" si="123"/>
        <v>0</v>
      </c>
      <c r="L92" s="687">
        <f t="shared" si="124"/>
        <v>-71.900000000000006</v>
      </c>
      <c r="M92" s="688">
        <f t="shared" si="125"/>
        <v>0</v>
      </c>
      <c r="N92" s="687">
        <f t="shared" si="126"/>
        <v>23.6</v>
      </c>
      <c r="O92" s="687">
        <f t="shared" si="127"/>
        <v>0</v>
      </c>
      <c r="P92" s="687">
        <f t="shared" si="128"/>
        <v>-23.6</v>
      </c>
      <c r="Q92" s="688">
        <f t="shared" si="129"/>
        <v>0</v>
      </c>
      <c r="R92" s="687">
        <f>'2. ГПП-ОГХК'!W54</f>
        <v>8.3000000000000007</v>
      </c>
      <c r="S92" s="687">
        <f>'2. ГПП-ОГХК'!Y54</f>
        <v>0</v>
      </c>
      <c r="T92" s="687">
        <f t="shared" si="130"/>
        <v>-8.3000000000000007</v>
      </c>
      <c r="U92" s="688">
        <f t="shared" si="131"/>
        <v>0</v>
      </c>
      <c r="V92" s="687">
        <f>'2. ГПП-ОГХК'!AC54</f>
        <v>7.5</v>
      </c>
      <c r="W92" s="687">
        <f>'2. ГПП-ОГХК'!AE54</f>
        <v>0</v>
      </c>
      <c r="X92" s="687">
        <f t="shared" si="132"/>
        <v>-7.5</v>
      </c>
      <c r="Y92" s="688">
        <f t="shared" si="133"/>
        <v>0</v>
      </c>
      <c r="Z92" s="687">
        <f>'2. ГПП-ОГХК'!AI54</f>
        <v>7.8</v>
      </c>
      <c r="AA92" s="687">
        <f>'2. ГПП-ОГХК'!AK54</f>
        <v>0</v>
      </c>
      <c r="AB92" s="687">
        <f t="shared" si="134"/>
        <v>-7.8</v>
      </c>
      <c r="AC92" s="688">
        <f t="shared" si="135"/>
        <v>0</v>
      </c>
      <c r="AD92" s="687">
        <f t="shared" si="136"/>
        <v>16</v>
      </c>
      <c r="AE92" s="687">
        <f t="shared" si="137"/>
        <v>0</v>
      </c>
      <c r="AF92" s="687">
        <f t="shared" si="138"/>
        <v>-16</v>
      </c>
      <c r="AG92" s="688">
        <f t="shared" si="139"/>
        <v>0</v>
      </c>
      <c r="AH92" s="687">
        <f>'2. ГПП-ОГХК'!AU54</f>
        <v>6.3</v>
      </c>
      <c r="AI92" s="687">
        <f>'2. ГПП-ОГХК'!AW54</f>
        <v>0</v>
      </c>
      <c r="AJ92" s="687">
        <f t="shared" si="140"/>
        <v>-6.3</v>
      </c>
      <c r="AK92" s="688">
        <f t="shared" si="141"/>
        <v>0</v>
      </c>
      <c r="AL92" s="687">
        <f>'2. ГПП-ОГХК'!BA54</f>
        <v>5.7</v>
      </c>
      <c r="AM92" s="687">
        <f>'2. ГПП-ОГХК'!BC54</f>
        <v>0</v>
      </c>
      <c r="AN92" s="687">
        <f t="shared" si="142"/>
        <v>-5.7</v>
      </c>
      <c r="AO92" s="688">
        <f t="shared" si="143"/>
        <v>0</v>
      </c>
      <c r="AP92" s="687">
        <f>'2. ГПП-ОГХК'!BG54</f>
        <v>4</v>
      </c>
      <c r="AQ92" s="687">
        <f>'2. ГПП-ОГХК'!BI54</f>
        <v>0</v>
      </c>
      <c r="AR92" s="687">
        <f t="shared" si="144"/>
        <v>-4</v>
      </c>
      <c r="AS92" s="688">
        <f t="shared" si="145"/>
        <v>0</v>
      </c>
      <c r="AT92" s="687">
        <f t="shared" si="146"/>
        <v>12.3</v>
      </c>
      <c r="AU92" s="687">
        <f t="shared" si="147"/>
        <v>0</v>
      </c>
      <c r="AV92" s="687">
        <f t="shared" si="148"/>
        <v>-12.3</v>
      </c>
      <c r="AW92" s="688">
        <f t="shared" si="149"/>
        <v>0</v>
      </c>
      <c r="AX92" s="687">
        <f>'2. ГПП-ОГХК'!BS54</f>
        <v>4</v>
      </c>
      <c r="AY92" s="687">
        <f>'2. ГПП-ОГХК'!BU54</f>
        <v>0</v>
      </c>
      <c r="AZ92" s="687">
        <f t="shared" si="150"/>
        <v>-4</v>
      </c>
      <c r="BA92" s="688">
        <f t="shared" si="151"/>
        <v>0</v>
      </c>
      <c r="BB92" s="687">
        <f>'2. ГПП-ОГХК'!BY54</f>
        <v>4</v>
      </c>
      <c r="BC92" s="687">
        <f>'2. ГПП-ОГХК'!CA54</f>
        <v>0</v>
      </c>
      <c r="BD92" s="687">
        <f t="shared" si="152"/>
        <v>-4</v>
      </c>
      <c r="BE92" s="688">
        <f t="shared" si="153"/>
        <v>0</v>
      </c>
      <c r="BF92" s="687">
        <f>'2. ГПП-ОГХК'!CE54</f>
        <v>4.3</v>
      </c>
      <c r="BG92" s="687">
        <f>'2. ГПП-ОГХК'!CG54</f>
        <v>0</v>
      </c>
      <c r="BH92" s="687">
        <f t="shared" si="154"/>
        <v>-4.3</v>
      </c>
      <c r="BI92" s="688">
        <f t="shared" si="155"/>
        <v>0</v>
      </c>
      <c r="BJ92" s="687">
        <f t="shared" si="156"/>
        <v>20</v>
      </c>
      <c r="BK92" s="687">
        <f t="shared" si="157"/>
        <v>0</v>
      </c>
      <c r="BL92" s="687">
        <f t="shared" si="158"/>
        <v>-20</v>
      </c>
      <c r="BM92" s="688">
        <f t="shared" si="159"/>
        <v>0</v>
      </c>
      <c r="BN92" s="687">
        <f>'2. ГПП-ОГХК'!CQ54</f>
        <v>5.8</v>
      </c>
      <c r="BO92" s="687">
        <f>'2. ГПП-ОГХК'!CS54</f>
        <v>0</v>
      </c>
      <c r="BP92" s="687">
        <f t="shared" si="160"/>
        <v>-5.8</v>
      </c>
      <c r="BQ92" s="688">
        <f t="shared" si="161"/>
        <v>0</v>
      </c>
      <c r="BR92" s="687">
        <f>'2. ГПП-ОГХК'!CW54</f>
        <v>6.5</v>
      </c>
      <c r="BS92" s="687">
        <f>'2. ГПП-ОГХК'!CY54</f>
        <v>0</v>
      </c>
      <c r="BT92" s="687">
        <f t="shared" si="162"/>
        <v>-6.5</v>
      </c>
      <c r="BU92" s="688">
        <f t="shared" si="163"/>
        <v>0</v>
      </c>
      <c r="BV92" s="687">
        <f>'2. ГПП-ОГХК'!DC54</f>
        <v>7.7</v>
      </c>
      <c r="BW92" s="687">
        <f>'2. ГПП-ОГХК'!DE54</f>
        <v>0</v>
      </c>
      <c r="BX92" s="687">
        <f t="shared" si="164"/>
        <v>-7.7</v>
      </c>
      <c r="BY92" s="688">
        <f t="shared" si="165"/>
        <v>0</v>
      </c>
    </row>
    <row r="93" spans="2:77" ht="20.100000000000001" customHeight="1">
      <c r="C93" s="690" t="s">
        <v>196</v>
      </c>
      <c r="D93" s="528"/>
      <c r="E93" s="528"/>
      <c r="F93" s="529"/>
      <c r="G93" s="530" t="s">
        <v>177</v>
      </c>
      <c r="H93" s="530"/>
      <c r="I93" s="691" t="s">
        <v>169</v>
      </c>
      <c r="J93" s="687">
        <f t="shared" si="122"/>
        <v>96.5</v>
      </c>
      <c r="K93" s="687">
        <f t="shared" si="123"/>
        <v>0</v>
      </c>
      <c r="L93" s="687">
        <f t="shared" si="124"/>
        <v>-96.5</v>
      </c>
      <c r="M93" s="688">
        <f t="shared" si="125"/>
        <v>0</v>
      </c>
      <c r="N93" s="687">
        <f t="shared" si="126"/>
        <v>24.4</v>
      </c>
      <c r="O93" s="687">
        <f t="shared" si="127"/>
        <v>0</v>
      </c>
      <c r="P93" s="687">
        <f t="shared" si="128"/>
        <v>-24.4</v>
      </c>
      <c r="Q93" s="688">
        <f t="shared" si="129"/>
        <v>0</v>
      </c>
      <c r="R93" s="687">
        <f>'3. ГПП-СГПЗ'!W23</f>
        <v>8.4</v>
      </c>
      <c r="S93" s="687">
        <f>'3. ГПП-СГПЗ'!Y23</f>
        <v>0</v>
      </c>
      <c r="T93" s="687">
        <f t="shared" si="130"/>
        <v>-8.4</v>
      </c>
      <c r="U93" s="688">
        <f t="shared" si="131"/>
        <v>0</v>
      </c>
      <c r="V93" s="687">
        <f>'3. ГПП-СГПЗ'!AC23</f>
        <v>7.5</v>
      </c>
      <c r="W93" s="687">
        <f>'3. ГПП-СГПЗ'!AE23</f>
        <v>0</v>
      </c>
      <c r="X93" s="687">
        <f t="shared" si="132"/>
        <v>-7.5</v>
      </c>
      <c r="Y93" s="688">
        <f t="shared" si="133"/>
        <v>0</v>
      </c>
      <c r="Z93" s="687">
        <f>'3. ГПП-СГПЗ'!AI23</f>
        <v>8.5</v>
      </c>
      <c r="AA93" s="687">
        <f>'3. ГПП-СГПЗ'!AK23</f>
        <v>0</v>
      </c>
      <c r="AB93" s="687">
        <f t="shared" si="134"/>
        <v>-8.5</v>
      </c>
      <c r="AC93" s="688">
        <f t="shared" si="135"/>
        <v>0</v>
      </c>
      <c r="AD93" s="687">
        <f t="shared" si="136"/>
        <v>24.3</v>
      </c>
      <c r="AE93" s="687">
        <f t="shared" si="137"/>
        <v>0</v>
      </c>
      <c r="AF93" s="687">
        <f t="shared" si="138"/>
        <v>-24.3</v>
      </c>
      <c r="AG93" s="688">
        <f t="shared" si="139"/>
        <v>0</v>
      </c>
      <c r="AH93" s="687">
        <f>'3. ГПП-СГПЗ'!AU23</f>
        <v>8.1</v>
      </c>
      <c r="AI93" s="687">
        <f>'3. ГПП-СГПЗ'!AW23</f>
        <v>0</v>
      </c>
      <c r="AJ93" s="687">
        <f t="shared" si="140"/>
        <v>-8.1</v>
      </c>
      <c r="AK93" s="688">
        <f t="shared" si="141"/>
        <v>0</v>
      </c>
      <c r="AL93" s="687">
        <f>'3. ГПП-СГПЗ'!BA23</f>
        <v>8.4</v>
      </c>
      <c r="AM93" s="687">
        <f>'3. ГПП-СГПЗ'!BC23</f>
        <v>0</v>
      </c>
      <c r="AN93" s="687">
        <f t="shared" si="142"/>
        <v>-8.4</v>
      </c>
      <c r="AO93" s="688">
        <f t="shared" si="143"/>
        <v>0</v>
      </c>
      <c r="AP93" s="687">
        <f>'3. ГПП-СГПЗ'!BG23</f>
        <v>7.8</v>
      </c>
      <c r="AQ93" s="687">
        <f>'3. ГПП-СГПЗ'!BI23</f>
        <v>0</v>
      </c>
      <c r="AR93" s="687">
        <f t="shared" si="144"/>
        <v>-7.8</v>
      </c>
      <c r="AS93" s="688">
        <f t="shared" si="145"/>
        <v>0</v>
      </c>
      <c r="AT93" s="687">
        <f t="shared" si="146"/>
        <v>23.9</v>
      </c>
      <c r="AU93" s="687">
        <f t="shared" si="147"/>
        <v>0</v>
      </c>
      <c r="AV93" s="687">
        <f t="shared" si="148"/>
        <v>-23.9</v>
      </c>
      <c r="AW93" s="688">
        <f t="shared" si="149"/>
        <v>0</v>
      </c>
      <c r="AX93" s="687">
        <f>'3. ГПП-СГПЗ'!BS23</f>
        <v>8.1999999999999993</v>
      </c>
      <c r="AY93" s="687">
        <f>'3. ГПП-СГПЗ'!BU23</f>
        <v>0</v>
      </c>
      <c r="AZ93" s="687">
        <f t="shared" si="150"/>
        <v>-8.1999999999999993</v>
      </c>
      <c r="BA93" s="688">
        <f t="shared" si="151"/>
        <v>0</v>
      </c>
      <c r="BB93" s="687">
        <f>'3. ГПП-СГПЗ'!BY23</f>
        <v>8</v>
      </c>
      <c r="BC93" s="687">
        <f>'3. ГПП-СГПЗ'!CA23</f>
        <v>0</v>
      </c>
      <c r="BD93" s="687">
        <f t="shared" si="152"/>
        <v>-8</v>
      </c>
      <c r="BE93" s="688">
        <f t="shared" si="153"/>
        <v>0</v>
      </c>
      <c r="BF93" s="687">
        <f>'3. ГПП-СГПЗ'!CE23</f>
        <v>7.7</v>
      </c>
      <c r="BG93" s="687">
        <f>'3. ГПП-СГПЗ'!CG23</f>
        <v>0</v>
      </c>
      <c r="BH93" s="687">
        <f t="shared" si="154"/>
        <v>-7.7</v>
      </c>
      <c r="BI93" s="688">
        <f t="shared" si="155"/>
        <v>0</v>
      </c>
      <c r="BJ93" s="687">
        <f t="shared" si="156"/>
        <v>23.9</v>
      </c>
      <c r="BK93" s="687">
        <f t="shared" si="157"/>
        <v>0</v>
      </c>
      <c r="BL93" s="687">
        <f t="shared" si="158"/>
        <v>-23.9</v>
      </c>
      <c r="BM93" s="688">
        <f t="shared" si="159"/>
        <v>0</v>
      </c>
      <c r="BN93" s="687">
        <f>'3. ГПП-СГПЗ'!CQ23</f>
        <v>8.1</v>
      </c>
      <c r="BO93" s="687">
        <f>'3. ГПП-СГПЗ'!CS23</f>
        <v>0</v>
      </c>
      <c r="BP93" s="687">
        <f t="shared" si="160"/>
        <v>-8.1</v>
      </c>
      <c r="BQ93" s="688">
        <f t="shared" si="161"/>
        <v>0</v>
      </c>
      <c r="BR93" s="687">
        <f>'3. ГПП-СГПЗ'!CW23</f>
        <v>7.8</v>
      </c>
      <c r="BS93" s="687">
        <f>'3. ГПП-СГПЗ'!CY23</f>
        <v>0</v>
      </c>
      <c r="BT93" s="687">
        <f t="shared" si="162"/>
        <v>-7.8</v>
      </c>
      <c r="BU93" s="688">
        <f t="shared" si="163"/>
        <v>0</v>
      </c>
      <c r="BV93" s="687">
        <f>'3. ГПП-СГПЗ'!DC23</f>
        <v>8</v>
      </c>
      <c r="BW93" s="687">
        <f>'3. ГПП-СГПЗ'!DE23</f>
        <v>0</v>
      </c>
      <c r="BX93" s="687">
        <f t="shared" si="164"/>
        <v>-8</v>
      </c>
      <c r="BY93" s="688">
        <f t="shared" si="165"/>
        <v>0</v>
      </c>
    </row>
    <row r="94" spans="2:77" ht="20.100000000000001" customHeight="1">
      <c r="C94" s="693" t="s">
        <v>197</v>
      </c>
      <c r="D94" s="528"/>
      <c r="E94" s="528"/>
      <c r="F94" s="529"/>
      <c r="G94" s="530" t="s">
        <v>177</v>
      </c>
      <c r="H94" s="530"/>
      <c r="I94" s="694" t="s">
        <v>169</v>
      </c>
      <c r="J94" s="687">
        <f t="shared" si="122"/>
        <v>96.5</v>
      </c>
      <c r="K94" s="687">
        <f t="shared" si="123"/>
        <v>0</v>
      </c>
      <c r="L94" s="687">
        <f t="shared" si="124"/>
        <v>-96.5</v>
      </c>
      <c r="M94" s="688">
        <f t="shared" si="125"/>
        <v>0</v>
      </c>
      <c r="N94" s="687">
        <f t="shared" si="126"/>
        <v>24.4</v>
      </c>
      <c r="O94" s="687">
        <f t="shared" si="127"/>
        <v>0</v>
      </c>
      <c r="P94" s="687">
        <f t="shared" si="128"/>
        <v>-24.4</v>
      </c>
      <c r="Q94" s="688">
        <f t="shared" si="129"/>
        <v>0</v>
      </c>
      <c r="R94" s="687">
        <f>'3. ГПП-СГПЗ'!W23</f>
        <v>8.4</v>
      </c>
      <c r="S94" s="687">
        <f>'3. ГПП-СГПЗ'!Y23</f>
        <v>0</v>
      </c>
      <c r="T94" s="687">
        <f t="shared" si="130"/>
        <v>-8.4</v>
      </c>
      <c r="U94" s="688">
        <f t="shared" si="131"/>
        <v>0</v>
      </c>
      <c r="V94" s="687">
        <f>'3. ГПП-СГПЗ'!AC23</f>
        <v>7.5</v>
      </c>
      <c r="W94" s="687">
        <f>'3. ГПП-СГПЗ'!AE23</f>
        <v>0</v>
      </c>
      <c r="X94" s="687">
        <f t="shared" si="132"/>
        <v>-7.5</v>
      </c>
      <c r="Y94" s="688">
        <f t="shared" si="133"/>
        <v>0</v>
      </c>
      <c r="Z94" s="687">
        <f>'3. ГПП-СГПЗ'!AI23</f>
        <v>8.5</v>
      </c>
      <c r="AA94" s="687">
        <f>'3. ГПП-СГПЗ'!AK23</f>
        <v>0</v>
      </c>
      <c r="AB94" s="687">
        <f t="shared" si="134"/>
        <v>-8.5</v>
      </c>
      <c r="AC94" s="688">
        <f t="shared" si="135"/>
        <v>0</v>
      </c>
      <c r="AD94" s="687">
        <f t="shared" si="136"/>
        <v>24.3</v>
      </c>
      <c r="AE94" s="687">
        <f t="shared" si="137"/>
        <v>0</v>
      </c>
      <c r="AF94" s="687">
        <f t="shared" si="138"/>
        <v>-24.3</v>
      </c>
      <c r="AG94" s="688">
        <f t="shared" si="139"/>
        <v>0</v>
      </c>
      <c r="AH94" s="687">
        <f>'3. ГПП-СГПЗ'!AU23</f>
        <v>8.1</v>
      </c>
      <c r="AI94" s="687">
        <f>'3. ГПП-СГПЗ'!AW23</f>
        <v>0</v>
      </c>
      <c r="AJ94" s="687">
        <f t="shared" si="140"/>
        <v>-8.1</v>
      </c>
      <c r="AK94" s="688">
        <f t="shared" si="141"/>
        <v>0</v>
      </c>
      <c r="AL94" s="687">
        <f>'3. ГПП-СГПЗ'!BA23</f>
        <v>8.4</v>
      </c>
      <c r="AM94" s="687">
        <f>'3. ГПП-СГПЗ'!BC23</f>
        <v>0</v>
      </c>
      <c r="AN94" s="687">
        <f t="shared" si="142"/>
        <v>-8.4</v>
      </c>
      <c r="AO94" s="688">
        <f t="shared" si="143"/>
        <v>0</v>
      </c>
      <c r="AP94" s="687">
        <f>'3. ГПП-СГПЗ'!BG23</f>
        <v>7.8</v>
      </c>
      <c r="AQ94" s="687">
        <f>'3. ГПП-СГПЗ'!BI23</f>
        <v>0</v>
      </c>
      <c r="AR94" s="687">
        <f t="shared" si="144"/>
        <v>-7.8</v>
      </c>
      <c r="AS94" s="688">
        <f t="shared" si="145"/>
        <v>0</v>
      </c>
      <c r="AT94" s="687">
        <f t="shared" si="146"/>
        <v>23.9</v>
      </c>
      <c r="AU94" s="687">
        <f t="shared" si="147"/>
        <v>0</v>
      </c>
      <c r="AV94" s="687">
        <f t="shared" si="148"/>
        <v>-23.9</v>
      </c>
      <c r="AW94" s="688">
        <f t="shared" si="149"/>
        <v>0</v>
      </c>
      <c r="AX94" s="687">
        <f>'3. ГПП-СГПЗ'!BS23</f>
        <v>8.1999999999999993</v>
      </c>
      <c r="AY94" s="687">
        <f>'3. ГПП-СГПЗ'!BU23</f>
        <v>0</v>
      </c>
      <c r="AZ94" s="687">
        <f t="shared" si="150"/>
        <v>-8.1999999999999993</v>
      </c>
      <c r="BA94" s="688">
        <f t="shared" si="151"/>
        <v>0</v>
      </c>
      <c r="BB94" s="687">
        <f>'3. ГПП-СГПЗ'!BY23</f>
        <v>8</v>
      </c>
      <c r="BC94" s="687">
        <f>'3. ГПП-СГПЗ'!CA23</f>
        <v>0</v>
      </c>
      <c r="BD94" s="687">
        <f t="shared" si="152"/>
        <v>-8</v>
      </c>
      <c r="BE94" s="688">
        <f t="shared" si="153"/>
        <v>0</v>
      </c>
      <c r="BF94" s="687">
        <f>'3. ГПП-СГПЗ'!CE23</f>
        <v>7.7</v>
      </c>
      <c r="BG94" s="687">
        <f>'3. ГПП-СГПЗ'!CG23</f>
        <v>0</v>
      </c>
      <c r="BH94" s="687">
        <f t="shared" si="154"/>
        <v>-7.7</v>
      </c>
      <c r="BI94" s="688">
        <f t="shared" si="155"/>
        <v>0</v>
      </c>
      <c r="BJ94" s="687">
        <f t="shared" si="156"/>
        <v>23.9</v>
      </c>
      <c r="BK94" s="687">
        <f t="shared" si="157"/>
        <v>0</v>
      </c>
      <c r="BL94" s="687">
        <f t="shared" si="158"/>
        <v>-23.9</v>
      </c>
      <c r="BM94" s="688">
        <f t="shared" si="159"/>
        <v>0</v>
      </c>
      <c r="BN94" s="687">
        <f>'3. ГПП-СГПЗ'!CQ23</f>
        <v>8.1</v>
      </c>
      <c r="BO94" s="687">
        <f>'3. ГПП-СГПЗ'!CS23</f>
        <v>0</v>
      </c>
      <c r="BP94" s="687">
        <f t="shared" si="160"/>
        <v>-8.1</v>
      </c>
      <c r="BQ94" s="688">
        <f t="shared" si="161"/>
        <v>0</v>
      </c>
      <c r="BR94" s="687">
        <f>'3. ГПП-СГПЗ'!CW23</f>
        <v>7.8</v>
      </c>
      <c r="BS94" s="687">
        <f>'3. ГПП-СГПЗ'!CY23</f>
        <v>0</v>
      </c>
      <c r="BT94" s="687">
        <f t="shared" si="162"/>
        <v>-7.8</v>
      </c>
      <c r="BU94" s="688">
        <f t="shared" si="163"/>
        <v>0</v>
      </c>
      <c r="BV94" s="687">
        <f>'3. ГПП-СГПЗ'!DC23</f>
        <v>8</v>
      </c>
      <c r="BW94" s="687">
        <f>'3. ГПП-СГПЗ'!DE23</f>
        <v>0</v>
      </c>
      <c r="BX94" s="687">
        <f t="shared" si="164"/>
        <v>-8</v>
      </c>
      <c r="BY94" s="688">
        <f t="shared" si="165"/>
        <v>0</v>
      </c>
    </row>
    <row r="95" spans="2:77" ht="20.100000000000001" customHeight="1">
      <c r="C95" s="690" t="s">
        <v>178</v>
      </c>
      <c r="D95" s="528"/>
      <c r="E95" s="528"/>
      <c r="F95" s="529"/>
      <c r="G95" s="530" t="s">
        <v>198</v>
      </c>
      <c r="H95" s="530"/>
      <c r="I95" s="691" t="s">
        <v>169</v>
      </c>
      <c r="J95" s="687">
        <f t="shared" si="122"/>
        <v>13384.4</v>
      </c>
      <c r="K95" s="687">
        <f t="shared" si="123"/>
        <v>0</v>
      </c>
      <c r="L95" s="687">
        <f t="shared" si="124"/>
        <v>-13384.4</v>
      </c>
      <c r="M95" s="688">
        <f t="shared" si="125"/>
        <v>0</v>
      </c>
      <c r="N95" s="687">
        <f t="shared" si="126"/>
        <v>3549</v>
      </c>
      <c r="O95" s="687">
        <f t="shared" si="127"/>
        <v>0</v>
      </c>
      <c r="P95" s="687">
        <f t="shared" si="128"/>
        <v>-3549</v>
      </c>
      <c r="Q95" s="688">
        <f t="shared" si="129"/>
        <v>0</v>
      </c>
      <c r="R95" s="687">
        <f>'4. ГПП-УЗПКТ-СЗСК'!W54+'4. ГПП-УЗПКТ-СЗСК'!W71+'4. ГПП-УЗПКТ-СЗСК'!W18+'4. ГПП-УЗПКТ-СЗСК'!W32</f>
        <v>1230.0999999999999</v>
      </c>
      <c r="S95" s="687">
        <f>'4. ГПП-УЗПКТ-СЗСК'!Y54+'4. ГПП-УЗПКТ-СЗСК'!Y71+'4. ГПП-УЗПКТ-СЗСК'!Y18+'4. ГПП-УЗПКТ-СЗСК'!Y32</f>
        <v>0</v>
      </c>
      <c r="T95" s="687">
        <f t="shared" si="130"/>
        <v>-1230.0999999999999</v>
      </c>
      <c r="U95" s="688">
        <f t="shared" si="131"/>
        <v>0</v>
      </c>
      <c r="V95" s="687">
        <f>'4. ГПП-УЗПКТ-СЗСК'!AC54+'4. ГПП-УЗПКТ-СЗСК'!AC71+'4. ГПП-УЗПКТ-СЗСК'!AC18+'4. ГПП-УЗПКТ-СЗСК'!AC32</f>
        <v>1103.2</v>
      </c>
      <c r="W95" s="687">
        <f>'4. ГПП-УЗПКТ-СЗСК'!AE54+'4. ГПП-УЗПКТ-СЗСК'!AE71+'4. ГПП-УЗПКТ-СЗСК'!AE18+'4. ГПП-УЗПКТ-СЗСК'!AE32</f>
        <v>0</v>
      </c>
      <c r="X95" s="687">
        <f t="shared" si="132"/>
        <v>-1103.2</v>
      </c>
      <c r="Y95" s="688">
        <f t="shared" si="133"/>
        <v>0</v>
      </c>
      <c r="Z95" s="687">
        <f>'4. ГПП-УЗПКТ-СЗСК'!AI54+'4. ГПП-УЗПКТ-СЗСК'!AI71+'4. ГПП-УЗПКТ-СЗСК'!AI18+'4. ГПП-УЗПКТ-СЗСК'!AI32</f>
        <v>1215.6999999999998</v>
      </c>
      <c r="AA95" s="687">
        <f>'4. ГПП-УЗПКТ-СЗСК'!AK54+'4. ГПП-УЗПКТ-СЗСК'!AK71+'4. ГПП-УЗПКТ-СЗСК'!AK18+'4. ГПП-УЗПКТ-СЗСК'!AK32</f>
        <v>0</v>
      </c>
      <c r="AB95" s="687">
        <f t="shared" si="134"/>
        <v>-1215.6999999999998</v>
      </c>
      <c r="AC95" s="688">
        <f t="shared" si="135"/>
        <v>0</v>
      </c>
      <c r="AD95" s="687">
        <f t="shared" si="136"/>
        <v>3437.2</v>
      </c>
      <c r="AE95" s="687">
        <f t="shared" si="137"/>
        <v>0</v>
      </c>
      <c r="AF95" s="687">
        <f t="shared" si="138"/>
        <v>-3437.2</v>
      </c>
      <c r="AG95" s="688">
        <f t="shared" si="139"/>
        <v>0</v>
      </c>
      <c r="AH95" s="687">
        <f>'4. ГПП-УЗПКТ-СЗСК'!AU54+'4. ГПП-УЗПКТ-СЗСК'!AU71+'4. ГПП-УЗПКТ-СЗСК'!AU18+'4. ГПП-УЗПКТ-СЗСК'!AU32</f>
        <v>1168.8</v>
      </c>
      <c r="AI95" s="687">
        <f>'4. ГПП-УЗПКТ-СЗСК'!AW54+'4. ГПП-УЗПКТ-СЗСК'!AW71+'4. ГПП-УЗПКТ-СЗСК'!AW18+'4. ГПП-УЗПКТ-СЗСК'!AW32</f>
        <v>0</v>
      </c>
      <c r="AJ95" s="687">
        <f t="shared" si="140"/>
        <v>-1168.8</v>
      </c>
      <c r="AK95" s="688">
        <f t="shared" si="141"/>
        <v>0</v>
      </c>
      <c r="AL95" s="687">
        <f>'4. ГПП-УЗПКТ-СЗСК'!BA54+'4. ГПП-УЗПКТ-СЗСК'!BA71+'4. ГПП-УЗПКТ-СЗСК'!BA18+'4. ГПП-УЗПКТ-СЗСК'!BA32</f>
        <v>1188.9000000000001</v>
      </c>
      <c r="AM95" s="687">
        <f>'4. ГПП-УЗПКТ-СЗСК'!BC54+'4. ГПП-УЗПКТ-СЗСК'!BC71+'4. ГПП-УЗПКТ-СЗСК'!BC18+'4. ГПП-УЗПКТ-СЗСК'!BC32</f>
        <v>0</v>
      </c>
      <c r="AN95" s="687">
        <f t="shared" si="142"/>
        <v>-1188.9000000000001</v>
      </c>
      <c r="AO95" s="688">
        <f t="shared" si="143"/>
        <v>0</v>
      </c>
      <c r="AP95" s="687">
        <f>'4. ГПП-УЗПКТ-СЗСК'!BG54+'4. ГПП-УЗПКТ-СЗСК'!BG71+'4. ГПП-УЗПКТ-СЗСК'!BG18+'4. ГПП-УЗПКТ-СЗСК'!BG32</f>
        <v>1079.5</v>
      </c>
      <c r="AQ95" s="687">
        <f>'4. ГПП-УЗПКТ-СЗСК'!BI54+'4. ГПП-УЗПКТ-СЗСК'!BI71+'4. ГПП-УЗПКТ-СЗСК'!BI18+'4. ГПП-УЗПКТ-СЗСК'!BI32</f>
        <v>0</v>
      </c>
      <c r="AR95" s="687">
        <f t="shared" si="144"/>
        <v>-1079.5</v>
      </c>
      <c r="AS95" s="688">
        <f t="shared" si="145"/>
        <v>0</v>
      </c>
      <c r="AT95" s="687">
        <f t="shared" si="146"/>
        <v>2937.2</v>
      </c>
      <c r="AU95" s="687">
        <f t="shared" si="147"/>
        <v>0</v>
      </c>
      <c r="AV95" s="687">
        <f t="shared" si="148"/>
        <v>-2937.2</v>
      </c>
      <c r="AW95" s="688">
        <f t="shared" si="149"/>
        <v>0</v>
      </c>
      <c r="AX95" s="687">
        <f>'4. ГПП-УЗПКТ-СЗСК'!BS54+'4. ГПП-УЗПКТ-СЗСК'!BS71+'4. ГПП-УЗПКТ-СЗСК'!BS18+'4. ГПП-УЗПКТ-СЗСК'!BS32</f>
        <v>873.59999999999991</v>
      </c>
      <c r="AY95" s="687">
        <f>'4. ГПП-УЗПКТ-СЗСК'!BU54+'4. ГПП-УЗПКТ-СЗСК'!BU71+'4. ГПП-УЗПКТ-СЗСК'!BU18+'4. ГПП-УЗПКТ-СЗСК'!BU32</f>
        <v>0</v>
      </c>
      <c r="AZ95" s="687">
        <f t="shared" si="150"/>
        <v>-873.59999999999991</v>
      </c>
      <c r="BA95" s="688">
        <f t="shared" si="151"/>
        <v>0</v>
      </c>
      <c r="BB95" s="687">
        <f>'4. ГПП-УЗПКТ-СЗСК'!BY54+'4. ГПП-УЗПКТ-СЗСК'!BY71+'4. ГПП-УЗПКТ-СЗСК'!BY18+'4. ГПП-УЗПКТ-СЗСК'!BY32</f>
        <v>1023.6999999999998</v>
      </c>
      <c r="BC95" s="687">
        <f>'4. ГПП-УЗПКТ-СЗСК'!CA54+'4. ГПП-УЗПКТ-СЗСК'!CA71+'4. ГПП-УЗПКТ-СЗСК'!CA18+'4. ГПП-УЗПКТ-СЗСК'!CA32</f>
        <v>0</v>
      </c>
      <c r="BD95" s="687">
        <f t="shared" si="152"/>
        <v>-1023.6999999999998</v>
      </c>
      <c r="BE95" s="688">
        <f t="shared" si="153"/>
        <v>0</v>
      </c>
      <c r="BF95" s="687">
        <f>'4. ГПП-УЗПКТ-СЗСК'!CE54+'4. ГПП-УЗПКТ-СЗСК'!CE71+'4. ГПП-УЗПКТ-СЗСК'!CE18+'4. ГПП-УЗПКТ-СЗСК'!CE32</f>
        <v>1039.9000000000001</v>
      </c>
      <c r="BG95" s="687">
        <f>'4. ГПП-УЗПКТ-СЗСК'!CG54+'4. ГПП-УЗПКТ-СЗСК'!CG71+'4. ГПП-УЗПКТ-СЗСК'!CG18+'4. ГПП-УЗПКТ-СЗСК'!CG32</f>
        <v>0</v>
      </c>
      <c r="BH95" s="687">
        <f t="shared" si="154"/>
        <v>-1039.9000000000001</v>
      </c>
      <c r="BI95" s="688">
        <f t="shared" si="155"/>
        <v>0</v>
      </c>
      <c r="BJ95" s="687">
        <f t="shared" si="156"/>
        <v>3461</v>
      </c>
      <c r="BK95" s="687">
        <f t="shared" si="157"/>
        <v>0</v>
      </c>
      <c r="BL95" s="687">
        <f t="shared" si="158"/>
        <v>-3461</v>
      </c>
      <c r="BM95" s="688">
        <f t="shared" si="159"/>
        <v>0</v>
      </c>
      <c r="BN95" s="687">
        <f>'4. ГПП-УЗПКТ-СЗСК'!CQ54+'4. ГПП-УЗПКТ-СЗСК'!CQ71+'4. ГПП-УЗПКТ-СЗСК'!CQ18+'4. ГПП-УЗПКТ-СЗСК'!CQ32</f>
        <v>1163.9000000000001</v>
      </c>
      <c r="BO95" s="687">
        <f>'4. ГПП-УЗПКТ-СЗСК'!CS54+'4. ГПП-УЗПКТ-СЗСК'!CS71+'4. ГПП-УЗПКТ-СЗСК'!CS18+'4. ГПП-УЗПКТ-СЗСК'!CS32</f>
        <v>0</v>
      </c>
      <c r="BP95" s="687">
        <f t="shared" si="160"/>
        <v>-1163.9000000000001</v>
      </c>
      <c r="BQ95" s="688">
        <f t="shared" si="161"/>
        <v>0</v>
      </c>
      <c r="BR95" s="687">
        <f>'4. ГПП-УЗПКТ-СЗСК'!CW54+'4. ГПП-УЗПКТ-СЗСК'!CW71+'4. ГПП-УЗПКТ-СЗСК'!CW18+'4. ГПП-УЗПКТ-СЗСК'!CW32</f>
        <v>1127.6999999999998</v>
      </c>
      <c r="BS95" s="687">
        <f>'4. ГПП-УЗПКТ-СЗСК'!CY54+'4. ГПП-УЗПКТ-СЗСК'!CY71+'4. ГПП-УЗПКТ-СЗСК'!CY18+'4. ГПП-УЗПКТ-СЗСК'!CY32</f>
        <v>0</v>
      </c>
      <c r="BT95" s="687">
        <f t="shared" si="162"/>
        <v>-1127.6999999999998</v>
      </c>
      <c r="BU95" s="688">
        <f t="shared" si="163"/>
        <v>0</v>
      </c>
      <c r="BV95" s="687">
        <f>'4. ГПП-УЗПКТ-СЗСК'!DC54+'4. ГПП-УЗПКТ-СЗСК'!DC71+'4. ГПП-УЗПКТ-СЗСК'!DC18+'4. ГПП-УЗПКТ-СЗСК'!DC32</f>
        <v>1169.4000000000001</v>
      </c>
      <c r="BW95" s="687">
        <f>'4. ГПП-УЗПКТ-СЗСК'!DE54+'4. ГПП-УЗПКТ-СЗСК'!DE71+'4. ГПП-УЗПКТ-СЗСК'!DE18+'4. ГПП-УЗПКТ-СЗСК'!DE32</f>
        <v>0</v>
      </c>
      <c r="BX95" s="687">
        <f t="shared" si="164"/>
        <v>-1169.4000000000001</v>
      </c>
      <c r="BY95" s="688">
        <f t="shared" si="165"/>
        <v>0</v>
      </c>
    </row>
    <row r="96" spans="2:77" ht="20.100000000000001" customHeight="1">
      <c r="C96" s="693" t="s">
        <v>199</v>
      </c>
      <c r="D96" s="528"/>
      <c r="E96" s="528"/>
      <c r="F96" s="529"/>
      <c r="G96" s="530" t="s">
        <v>200</v>
      </c>
      <c r="H96" s="530"/>
      <c r="I96" s="694" t="s">
        <v>169</v>
      </c>
      <c r="J96" s="687">
        <f t="shared" si="122"/>
        <v>0</v>
      </c>
      <c r="K96" s="687">
        <f t="shared" si="123"/>
        <v>0</v>
      </c>
      <c r="L96" s="687">
        <f t="shared" si="124"/>
        <v>0</v>
      </c>
      <c r="M96" s="688" t="str">
        <f t="shared" si="125"/>
        <v>-</v>
      </c>
      <c r="N96" s="687">
        <f t="shared" si="126"/>
        <v>0</v>
      </c>
      <c r="O96" s="687">
        <f t="shared" si="127"/>
        <v>0</v>
      </c>
      <c r="P96" s="687">
        <f t="shared" si="128"/>
        <v>0</v>
      </c>
      <c r="Q96" s="688" t="str">
        <f t="shared" si="129"/>
        <v>-</v>
      </c>
      <c r="R96" s="687">
        <f>'4. ГПП-УЗПКТ-СЗСК'!W197+'4. ГПП-УЗПКТ-СЗСК'!W198</f>
        <v>0</v>
      </c>
      <c r="S96" s="687">
        <f>'4. ГПП-УЗПКТ-СЗСК'!Y197+'4. ГПП-УЗПКТ-СЗСК'!Y198</f>
        <v>0</v>
      </c>
      <c r="T96" s="687">
        <f t="shared" si="130"/>
        <v>0</v>
      </c>
      <c r="U96" s="688" t="str">
        <f t="shared" si="131"/>
        <v>-</v>
      </c>
      <c r="V96" s="687">
        <f>'4. ГПП-УЗПКТ-СЗСК'!AC197+'4. ГПП-УЗПКТ-СЗСК'!AC198</f>
        <v>0</v>
      </c>
      <c r="W96" s="687">
        <f>'4. ГПП-УЗПКТ-СЗСК'!AE197+'4. ГПП-УЗПКТ-СЗСК'!AE198</f>
        <v>0</v>
      </c>
      <c r="X96" s="687">
        <f t="shared" si="132"/>
        <v>0</v>
      </c>
      <c r="Y96" s="688" t="str">
        <f t="shared" si="133"/>
        <v>-</v>
      </c>
      <c r="Z96" s="687">
        <f>'4. ГПП-УЗПКТ-СЗСК'!AI197+'4. ГПП-УЗПКТ-СЗСК'!AI198</f>
        <v>0</v>
      </c>
      <c r="AA96" s="687">
        <f>'4. ГПП-УЗПКТ-СЗСК'!AK197+'4. ГПП-УЗПКТ-СЗСК'!AK198</f>
        <v>0</v>
      </c>
      <c r="AB96" s="687">
        <f t="shared" si="134"/>
        <v>0</v>
      </c>
      <c r="AC96" s="688" t="str">
        <f t="shared" si="135"/>
        <v>-</v>
      </c>
      <c r="AD96" s="687">
        <f t="shared" si="136"/>
        <v>0</v>
      </c>
      <c r="AE96" s="687">
        <f t="shared" si="137"/>
        <v>0</v>
      </c>
      <c r="AF96" s="687">
        <f t="shared" si="138"/>
        <v>0</v>
      </c>
      <c r="AG96" s="688" t="str">
        <f t="shared" si="139"/>
        <v>-</v>
      </c>
      <c r="AH96" s="687">
        <f>'4. ГПП-УЗПКТ-СЗСК'!AU197+'4. ГПП-УЗПКТ-СЗСК'!AU198</f>
        <v>0</v>
      </c>
      <c r="AI96" s="687">
        <f>'4. ГПП-УЗПКТ-СЗСК'!AW197+'4. ГПП-УЗПКТ-СЗСК'!AW198</f>
        <v>0</v>
      </c>
      <c r="AJ96" s="687">
        <f t="shared" si="140"/>
        <v>0</v>
      </c>
      <c r="AK96" s="688" t="str">
        <f t="shared" si="141"/>
        <v>-</v>
      </c>
      <c r="AL96" s="687">
        <f>'4. ГПП-УЗПКТ-СЗСК'!BA197+'4. ГПП-УЗПКТ-СЗСК'!BA198</f>
        <v>0</v>
      </c>
      <c r="AM96" s="687">
        <f>'4. ГПП-УЗПКТ-СЗСК'!BC197+'4. ГПП-УЗПКТ-СЗСК'!BC198</f>
        <v>0</v>
      </c>
      <c r="AN96" s="687">
        <f t="shared" si="142"/>
        <v>0</v>
      </c>
      <c r="AO96" s="688" t="str">
        <f t="shared" si="143"/>
        <v>-</v>
      </c>
      <c r="AP96" s="687">
        <f>'4. ГПП-УЗПКТ-СЗСК'!BG197+'4. ГПП-УЗПКТ-СЗСК'!BG198</f>
        <v>0</v>
      </c>
      <c r="AQ96" s="687">
        <f>'4. ГПП-УЗПКТ-СЗСК'!BI197+'4. ГПП-УЗПКТ-СЗСК'!BI198</f>
        <v>0</v>
      </c>
      <c r="AR96" s="687">
        <f t="shared" si="144"/>
        <v>0</v>
      </c>
      <c r="AS96" s="688" t="str">
        <f t="shared" si="145"/>
        <v>-</v>
      </c>
      <c r="AT96" s="687">
        <f t="shared" si="146"/>
        <v>0</v>
      </c>
      <c r="AU96" s="687">
        <f t="shared" si="147"/>
        <v>0</v>
      </c>
      <c r="AV96" s="687">
        <f t="shared" si="148"/>
        <v>0</v>
      </c>
      <c r="AW96" s="688" t="str">
        <f t="shared" si="149"/>
        <v>-</v>
      </c>
      <c r="AX96" s="687">
        <f>'4. ГПП-УЗПКТ-СЗСК'!BS197+'4. ГПП-УЗПКТ-СЗСК'!BS198</f>
        <v>0</v>
      </c>
      <c r="AY96" s="687">
        <f>'4. ГПП-УЗПКТ-СЗСК'!BU197+'4. ГПП-УЗПКТ-СЗСК'!BU198</f>
        <v>0</v>
      </c>
      <c r="AZ96" s="687">
        <f t="shared" si="150"/>
        <v>0</v>
      </c>
      <c r="BA96" s="688" t="str">
        <f t="shared" si="151"/>
        <v>-</v>
      </c>
      <c r="BB96" s="687">
        <f>'4. ГПП-УЗПКТ-СЗСК'!BY197+'4. ГПП-УЗПКТ-СЗСК'!BY198</f>
        <v>0</v>
      </c>
      <c r="BC96" s="687">
        <f>'4. ГПП-УЗПКТ-СЗСК'!CA197+'4. ГПП-УЗПКТ-СЗСК'!CA198</f>
        <v>0</v>
      </c>
      <c r="BD96" s="687">
        <f t="shared" si="152"/>
        <v>0</v>
      </c>
      <c r="BE96" s="688" t="str">
        <f t="shared" si="153"/>
        <v>-</v>
      </c>
      <c r="BF96" s="687">
        <f>'4. ГПП-УЗПКТ-СЗСК'!CE197+'4. ГПП-УЗПКТ-СЗСК'!CE198</f>
        <v>0</v>
      </c>
      <c r="BG96" s="687">
        <f>'4. ГПП-УЗПКТ-СЗСК'!CG197+'4. ГПП-УЗПКТ-СЗСК'!CG198</f>
        <v>0</v>
      </c>
      <c r="BH96" s="687">
        <f t="shared" si="154"/>
        <v>0</v>
      </c>
      <c r="BI96" s="688" t="str">
        <f t="shared" si="155"/>
        <v>-</v>
      </c>
      <c r="BJ96" s="687">
        <f t="shared" si="156"/>
        <v>0</v>
      </c>
      <c r="BK96" s="687">
        <f t="shared" si="157"/>
        <v>0</v>
      </c>
      <c r="BL96" s="687">
        <f t="shared" si="158"/>
        <v>0</v>
      </c>
      <c r="BM96" s="688" t="str">
        <f t="shared" si="159"/>
        <v>-</v>
      </c>
      <c r="BN96" s="687">
        <f>'4. ГПП-УЗПКТ-СЗСК'!CQ197+'4. ГПП-УЗПКТ-СЗСК'!CQ198</f>
        <v>0</v>
      </c>
      <c r="BO96" s="687">
        <f>'4. ГПП-УЗПКТ-СЗСК'!CS197+'4. ГПП-УЗПКТ-СЗСК'!CS198</f>
        <v>0</v>
      </c>
      <c r="BP96" s="687">
        <f t="shared" si="160"/>
        <v>0</v>
      </c>
      <c r="BQ96" s="688" t="str">
        <f t="shared" si="161"/>
        <v>-</v>
      </c>
      <c r="BR96" s="687">
        <f>'4. ГПП-УЗПКТ-СЗСК'!CW197+'4. ГПП-УЗПКТ-СЗСК'!CW198</f>
        <v>0</v>
      </c>
      <c r="BS96" s="687">
        <f>'4. ГПП-УЗПКТ-СЗСК'!CY197+'4. ГПП-УЗПКТ-СЗСК'!CY198</f>
        <v>0</v>
      </c>
      <c r="BT96" s="687">
        <f t="shared" si="162"/>
        <v>0</v>
      </c>
      <c r="BU96" s="688" t="str">
        <f t="shared" si="163"/>
        <v>-</v>
      </c>
      <c r="BV96" s="687">
        <f>'4. ГПП-УЗПКТ-СЗСК'!DC197+'4. ГПП-УЗПКТ-СЗСК'!DC198</f>
        <v>0</v>
      </c>
      <c r="BW96" s="687">
        <f>'4. ГПП-УЗПКТ-СЗСК'!DE197+'4. ГПП-УЗПКТ-СЗСК'!DE198</f>
        <v>0</v>
      </c>
      <c r="BX96" s="687">
        <f t="shared" si="164"/>
        <v>0</v>
      </c>
      <c r="BY96" s="688" t="str">
        <f t="shared" si="165"/>
        <v>-</v>
      </c>
    </row>
    <row r="97" spans="2:77" ht="20.100000000000001" customHeight="1">
      <c r="C97" s="693" t="s">
        <v>201</v>
      </c>
      <c r="D97" s="528"/>
      <c r="E97" s="528"/>
      <c r="F97" s="529"/>
      <c r="G97" s="530" t="s">
        <v>202</v>
      </c>
      <c r="H97" s="530"/>
      <c r="I97" s="694" t="s">
        <v>169</v>
      </c>
      <c r="J97" s="687">
        <f t="shared" si="122"/>
        <v>2360.1999999999998</v>
      </c>
      <c r="K97" s="687">
        <f t="shared" si="123"/>
        <v>0</v>
      </c>
      <c r="L97" s="687">
        <f t="shared" si="124"/>
        <v>-2360.1999999999998</v>
      </c>
      <c r="M97" s="688">
        <f t="shared" si="125"/>
        <v>0</v>
      </c>
      <c r="N97" s="687">
        <f t="shared" si="126"/>
        <v>668.5</v>
      </c>
      <c r="O97" s="687">
        <f t="shared" si="127"/>
        <v>0</v>
      </c>
      <c r="P97" s="687">
        <f t="shared" si="128"/>
        <v>-668.5</v>
      </c>
      <c r="Q97" s="688">
        <f t="shared" si="129"/>
        <v>0</v>
      </c>
      <c r="R97" s="687">
        <f>'4. ГПП-УЗПКТ-СЗСК'!W54</f>
        <v>231.7</v>
      </c>
      <c r="S97" s="687">
        <f>'4. ГПП-УЗПКТ-СЗСК'!Y54</f>
        <v>0</v>
      </c>
      <c r="T97" s="687">
        <f t="shared" si="130"/>
        <v>-231.7</v>
      </c>
      <c r="U97" s="688">
        <f t="shared" si="131"/>
        <v>0</v>
      </c>
      <c r="V97" s="687">
        <f>'4. ГПП-УЗПКТ-СЗСК'!AC54</f>
        <v>207.3</v>
      </c>
      <c r="W97" s="687">
        <f>'4. ГПП-УЗПКТ-СЗСК'!AE54</f>
        <v>0</v>
      </c>
      <c r="X97" s="687">
        <f t="shared" si="132"/>
        <v>-207.3</v>
      </c>
      <c r="Y97" s="688">
        <f t="shared" si="133"/>
        <v>0</v>
      </c>
      <c r="Z97" s="687">
        <f>'4. ГПП-УЗПКТ-СЗСК'!AI54</f>
        <v>229.5</v>
      </c>
      <c r="AA97" s="687">
        <f>'4. ГПП-УЗПКТ-СЗСК'!AK54</f>
        <v>0</v>
      </c>
      <c r="AB97" s="687">
        <f t="shared" si="134"/>
        <v>-229.5</v>
      </c>
      <c r="AC97" s="688">
        <f t="shared" si="135"/>
        <v>0</v>
      </c>
      <c r="AD97" s="687">
        <f t="shared" si="136"/>
        <v>582.1</v>
      </c>
      <c r="AE97" s="687">
        <f t="shared" si="137"/>
        <v>0</v>
      </c>
      <c r="AF97" s="687">
        <f t="shared" si="138"/>
        <v>-582.1</v>
      </c>
      <c r="AG97" s="688">
        <f t="shared" si="139"/>
        <v>0</v>
      </c>
      <c r="AH97" s="687">
        <f>'4. ГПП-УЗПКТ-СЗСК'!AU54</f>
        <v>219.5</v>
      </c>
      <c r="AI97" s="687">
        <f>'4. ГПП-УЗПКТ-СЗСК'!AW54</f>
        <v>0</v>
      </c>
      <c r="AJ97" s="687">
        <f t="shared" si="140"/>
        <v>-219.5</v>
      </c>
      <c r="AK97" s="688">
        <f t="shared" si="141"/>
        <v>0</v>
      </c>
      <c r="AL97" s="687">
        <f>'4. ГПП-УЗПКТ-СЗСК'!BA54</f>
        <v>215.10000000000002</v>
      </c>
      <c r="AM97" s="687">
        <f>'4. ГПП-УЗПКТ-СЗСК'!BC54</f>
        <v>0</v>
      </c>
      <c r="AN97" s="687">
        <f t="shared" si="142"/>
        <v>-215.10000000000002</v>
      </c>
      <c r="AO97" s="688">
        <f t="shared" si="143"/>
        <v>0</v>
      </c>
      <c r="AP97" s="687">
        <f>'4. ГПП-УЗПКТ-СЗСК'!BG54</f>
        <v>147.5</v>
      </c>
      <c r="AQ97" s="687">
        <f>'4. ГПП-УЗПКТ-СЗСК'!BI54</f>
        <v>0</v>
      </c>
      <c r="AR97" s="687">
        <f t="shared" si="144"/>
        <v>-147.5</v>
      </c>
      <c r="AS97" s="688">
        <f t="shared" si="145"/>
        <v>0</v>
      </c>
      <c r="AT97" s="687">
        <f t="shared" si="146"/>
        <v>436.5</v>
      </c>
      <c r="AU97" s="687">
        <f t="shared" si="147"/>
        <v>0</v>
      </c>
      <c r="AV97" s="687">
        <f t="shared" si="148"/>
        <v>-436.5</v>
      </c>
      <c r="AW97" s="688">
        <f t="shared" si="149"/>
        <v>0</v>
      </c>
      <c r="AX97" s="687">
        <f>'4. ГПП-УЗПКТ-СЗСК'!BS54</f>
        <v>194.4</v>
      </c>
      <c r="AY97" s="687">
        <f>'4. ГПП-УЗПКТ-СЗСК'!BU54</f>
        <v>0</v>
      </c>
      <c r="AZ97" s="687">
        <f t="shared" si="150"/>
        <v>-194.4</v>
      </c>
      <c r="BA97" s="688">
        <f t="shared" si="151"/>
        <v>0</v>
      </c>
      <c r="BB97" s="687">
        <f>'4. ГПП-УЗПКТ-СЗСК'!BY54</f>
        <v>119.4</v>
      </c>
      <c r="BC97" s="687">
        <f>'4. ГПП-УЗПКТ-СЗСК'!CA54</f>
        <v>0</v>
      </c>
      <c r="BD97" s="687">
        <f t="shared" si="152"/>
        <v>-119.4</v>
      </c>
      <c r="BE97" s="688">
        <f t="shared" si="153"/>
        <v>0</v>
      </c>
      <c r="BF97" s="687">
        <f>'4. ГПП-УЗПКТ-СЗСК'!CE54</f>
        <v>122.7</v>
      </c>
      <c r="BG97" s="687">
        <f>'4. ГПП-УЗПКТ-СЗСК'!CG54</f>
        <v>0</v>
      </c>
      <c r="BH97" s="687">
        <f t="shared" si="154"/>
        <v>-122.7</v>
      </c>
      <c r="BI97" s="688">
        <f t="shared" si="155"/>
        <v>0</v>
      </c>
      <c r="BJ97" s="687">
        <f t="shared" si="156"/>
        <v>673.09999999999991</v>
      </c>
      <c r="BK97" s="687">
        <f t="shared" si="157"/>
        <v>0</v>
      </c>
      <c r="BL97" s="687">
        <f t="shared" si="158"/>
        <v>-673.09999999999991</v>
      </c>
      <c r="BM97" s="688">
        <f t="shared" si="159"/>
        <v>0</v>
      </c>
      <c r="BN97" s="687">
        <f>'4. ГПП-УЗПКТ-СЗСК'!CQ54</f>
        <v>222.39999999999998</v>
      </c>
      <c r="BO97" s="687">
        <f>'4. ГПП-УЗПКТ-СЗСК'!CS54</f>
        <v>0</v>
      </c>
      <c r="BP97" s="687">
        <f t="shared" si="160"/>
        <v>-222.39999999999998</v>
      </c>
      <c r="BQ97" s="688">
        <f t="shared" si="161"/>
        <v>0</v>
      </c>
      <c r="BR97" s="687">
        <f>'4. ГПП-УЗПКТ-СЗСК'!CW54</f>
        <v>222.9</v>
      </c>
      <c r="BS97" s="687">
        <f>'4. ГПП-УЗПКТ-СЗСК'!CY54</f>
        <v>0</v>
      </c>
      <c r="BT97" s="687">
        <f t="shared" si="162"/>
        <v>-222.9</v>
      </c>
      <c r="BU97" s="688">
        <f t="shared" si="163"/>
        <v>0</v>
      </c>
      <c r="BV97" s="687">
        <f>'4. ГПП-УЗПКТ-СЗСК'!DC54</f>
        <v>227.8</v>
      </c>
      <c r="BW97" s="687">
        <f>'4. ГПП-УЗПКТ-СЗСК'!DE54</f>
        <v>0</v>
      </c>
      <c r="BX97" s="687">
        <f t="shared" si="164"/>
        <v>-227.8</v>
      </c>
      <c r="BY97" s="688">
        <f t="shared" si="165"/>
        <v>0</v>
      </c>
    </row>
    <row r="98" spans="2:77" ht="20.100000000000001" customHeight="1">
      <c r="C98" s="693" t="s">
        <v>203</v>
      </c>
      <c r="D98" s="528"/>
      <c r="E98" s="528"/>
      <c r="F98" s="529"/>
      <c r="G98" s="530" t="s">
        <v>204</v>
      </c>
      <c r="H98" s="530"/>
      <c r="I98" s="694" t="s">
        <v>169</v>
      </c>
      <c r="J98" s="687">
        <f t="shared" si="122"/>
        <v>35.799999999999997</v>
      </c>
      <c r="K98" s="687">
        <f t="shared" si="123"/>
        <v>0</v>
      </c>
      <c r="L98" s="687">
        <f t="shared" si="124"/>
        <v>-35.799999999999997</v>
      </c>
      <c r="M98" s="688">
        <f t="shared" si="125"/>
        <v>0</v>
      </c>
      <c r="N98" s="687">
        <f t="shared" si="126"/>
        <v>8.8000000000000007</v>
      </c>
      <c r="O98" s="687">
        <f t="shared" si="127"/>
        <v>0</v>
      </c>
      <c r="P98" s="687">
        <f t="shared" si="128"/>
        <v>-8.8000000000000007</v>
      </c>
      <c r="Q98" s="688">
        <f t="shared" si="129"/>
        <v>0</v>
      </c>
      <c r="R98" s="687">
        <f>'4. ГПП-УЗПКТ-СЗСК'!W71</f>
        <v>3.1</v>
      </c>
      <c r="S98" s="687">
        <f>'4. ГПП-УЗПКТ-СЗСК'!Y71</f>
        <v>0</v>
      </c>
      <c r="T98" s="687">
        <f t="shared" si="130"/>
        <v>-3.1</v>
      </c>
      <c r="U98" s="688">
        <f t="shared" si="131"/>
        <v>0</v>
      </c>
      <c r="V98" s="687">
        <f>'4. ГПП-УЗПКТ-СЗСК'!AC71</f>
        <v>2.8</v>
      </c>
      <c r="W98" s="687">
        <f>'4. ГПП-УЗПКТ-СЗСК'!AE71</f>
        <v>0</v>
      </c>
      <c r="X98" s="687">
        <f t="shared" si="132"/>
        <v>-2.8</v>
      </c>
      <c r="Y98" s="688">
        <f t="shared" si="133"/>
        <v>0</v>
      </c>
      <c r="Z98" s="687">
        <f>'4. ГПП-УЗПКТ-СЗСК'!AI71</f>
        <v>2.9</v>
      </c>
      <c r="AA98" s="687">
        <f>'4. ГПП-УЗПКТ-СЗСК'!AK71</f>
        <v>0</v>
      </c>
      <c r="AB98" s="687">
        <f t="shared" si="134"/>
        <v>-2.9</v>
      </c>
      <c r="AC98" s="688">
        <f t="shared" si="135"/>
        <v>0</v>
      </c>
      <c r="AD98" s="687">
        <f t="shared" si="136"/>
        <v>8.3999999999999986</v>
      </c>
      <c r="AE98" s="687">
        <f t="shared" si="137"/>
        <v>0</v>
      </c>
      <c r="AF98" s="687">
        <f t="shared" si="138"/>
        <v>-8.3999999999999986</v>
      </c>
      <c r="AG98" s="688">
        <f t="shared" si="139"/>
        <v>0</v>
      </c>
      <c r="AH98" s="687">
        <f>'4. ГПП-УЗПКТ-СЗСК'!AU71</f>
        <v>2.8</v>
      </c>
      <c r="AI98" s="687">
        <f>'4. ГПП-УЗПКТ-СЗСК'!AW71</f>
        <v>0</v>
      </c>
      <c r="AJ98" s="687">
        <f t="shared" si="140"/>
        <v>-2.8</v>
      </c>
      <c r="AK98" s="688">
        <f t="shared" si="141"/>
        <v>0</v>
      </c>
      <c r="AL98" s="687">
        <f>'4. ГПП-УЗПКТ-СЗСК'!BA71</f>
        <v>2.8</v>
      </c>
      <c r="AM98" s="687">
        <f>'4. ГПП-УЗПКТ-СЗСК'!BC71</f>
        <v>0</v>
      </c>
      <c r="AN98" s="687">
        <f t="shared" si="142"/>
        <v>-2.8</v>
      </c>
      <c r="AO98" s="688">
        <f t="shared" si="143"/>
        <v>0</v>
      </c>
      <c r="AP98" s="687">
        <f>'4. ГПП-УЗПКТ-СЗСК'!BG71</f>
        <v>2.8</v>
      </c>
      <c r="AQ98" s="687">
        <f>'4. ГПП-УЗПКТ-СЗСК'!BI71</f>
        <v>0</v>
      </c>
      <c r="AR98" s="687">
        <f t="shared" si="144"/>
        <v>-2.8</v>
      </c>
      <c r="AS98" s="688">
        <f t="shared" si="145"/>
        <v>0</v>
      </c>
      <c r="AT98" s="687">
        <f t="shared" si="146"/>
        <v>9.3000000000000007</v>
      </c>
      <c r="AU98" s="687">
        <f t="shared" si="147"/>
        <v>0</v>
      </c>
      <c r="AV98" s="687">
        <f t="shared" si="148"/>
        <v>-9.3000000000000007</v>
      </c>
      <c r="AW98" s="688">
        <f t="shared" si="149"/>
        <v>0</v>
      </c>
      <c r="AX98" s="687">
        <f>'4. ГПП-УЗПКТ-СЗСК'!BS71</f>
        <v>3.6</v>
      </c>
      <c r="AY98" s="687">
        <f>'4. ГПП-УЗПКТ-СЗСК'!BU71</f>
        <v>0</v>
      </c>
      <c r="AZ98" s="687">
        <f t="shared" si="150"/>
        <v>-3.6</v>
      </c>
      <c r="BA98" s="688">
        <f t="shared" si="151"/>
        <v>0</v>
      </c>
      <c r="BB98" s="687">
        <f>'4. ГПП-УЗПКТ-СЗСК'!BY71</f>
        <v>2.7</v>
      </c>
      <c r="BC98" s="687">
        <f>'4. ГПП-УЗПКТ-СЗСК'!CA71</f>
        <v>0</v>
      </c>
      <c r="BD98" s="687">
        <f t="shared" si="152"/>
        <v>-2.7</v>
      </c>
      <c r="BE98" s="688">
        <f t="shared" si="153"/>
        <v>0</v>
      </c>
      <c r="BF98" s="687">
        <f>'4. ГПП-УЗПКТ-СЗСК'!CE71</f>
        <v>3</v>
      </c>
      <c r="BG98" s="687">
        <f>'4. ГПП-УЗПКТ-СЗСК'!CG71</f>
        <v>0</v>
      </c>
      <c r="BH98" s="687">
        <f t="shared" si="154"/>
        <v>-3</v>
      </c>
      <c r="BI98" s="688">
        <f t="shared" si="155"/>
        <v>0</v>
      </c>
      <c r="BJ98" s="687">
        <f t="shared" si="156"/>
        <v>9.3000000000000007</v>
      </c>
      <c r="BK98" s="687">
        <f t="shared" si="157"/>
        <v>0</v>
      </c>
      <c r="BL98" s="687">
        <f t="shared" si="158"/>
        <v>-9.3000000000000007</v>
      </c>
      <c r="BM98" s="688">
        <f t="shared" si="159"/>
        <v>0</v>
      </c>
      <c r="BN98" s="687">
        <f>'4. ГПП-УЗПКТ-СЗСК'!CQ71</f>
        <v>2.9</v>
      </c>
      <c r="BO98" s="687">
        <f>'4. ГПП-УЗПКТ-СЗСК'!CS71</f>
        <v>0</v>
      </c>
      <c r="BP98" s="687">
        <f t="shared" si="160"/>
        <v>-2.9</v>
      </c>
      <c r="BQ98" s="688">
        <f t="shared" si="161"/>
        <v>0</v>
      </c>
      <c r="BR98" s="687">
        <f>'4. ГПП-УЗПКТ-СЗСК'!CW71</f>
        <v>3</v>
      </c>
      <c r="BS98" s="687">
        <f>'4. ГПП-УЗПКТ-СЗСК'!CY71</f>
        <v>0</v>
      </c>
      <c r="BT98" s="687">
        <f t="shared" si="162"/>
        <v>-3</v>
      </c>
      <c r="BU98" s="688">
        <f t="shared" si="163"/>
        <v>0</v>
      </c>
      <c r="BV98" s="687">
        <f>'4. ГПП-УЗПКТ-СЗСК'!DC71</f>
        <v>3.4</v>
      </c>
      <c r="BW98" s="687">
        <f>'4. ГПП-УЗПКТ-СЗСК'!DE71</f>
        <v>0</v>
      </c>
      <c r="BX98" s="687">
        <f t="shared" si="164"/>
        <v>-3.4</v>
      </c>
      <c r="BY98" s="688">
        <f t="shared" si="165"/>
        <v>0</v>
      </c>
    </row>
    <row r="99" spans="2:77" ht="20.100000000000001" customHeight="1">
      <c r="C99" s="693" t="s">
        <v>205</v>
      </c>
      <c r="D99" s="528"/>
      <c r="E99" s="528"/>
      <c r="F99" s="529"/>
      <c r="G99" s="530" t="s">
        <v>206</v>
      </c>
      <c r="H99" s="530"/>
      <c r="I99" s="694" t="s">
        <v>169</v>
      </c>
      <c r="J99" s="687">
        <f t="shared" si="122"/>
        <v>10988.4</v>
      </c>
      <c r="K99" s="687">
        <f t="shared" si="123"/>
        <v>0</v>
      </c>
      <c r="L99" s="687">
        <f t="shared" si="124"/>
        <v>-10988.4</v>
      </c>
      <c r="M99" s="688">
        <f t="shared" si="125"/>
        <v>0</v>
      </c>
      <c r="N99" s="687">
        <f t="shared" si="126"/>
        <v>2871.7</v>
      </c>
      <c r="O99" s="687">
        <f t="shared" si="127"/>
        <v>0</v>
      </c>
      <c r="P99" s="687">
        <f t="shared" si="128"/>
        <v>-2871.7</v>
      </c>
      <c r="Q99" s="688">
        <f t="shared" si="129"/>
        <v>0</v>
      </c>
      <c r="R99" s="687">
        <f>'4. ГПП-УЗПКТ-СЗСК'!W18+'4. ГПП-УЗПКТ-СЗСК'!W32</f>
        <v>995.3</v>
      </c>
      <c r="S99" s="687">
        <f>'4. ГПП-УЗПКТ-СЗСК'!Y18+'4. ГПП-УЗПКТ-СЗСК'!Y32</f>
        <v>0</v>
      </c>
      <c r="T99" s="687">
        <f t="shared" si="130"/>
        <v>-995.3</v>
      </c>
      <c r="U99" s="688">
        <f t="shared" si="131"/>
        <v>0</v>
      </c>
      <c r="V99" s="687">
        <f>'4. ГПП-УЗПКТ-СЗСК'!AC18+'4. ГПП-УЗПКТ-СЗСК'!AC32</f>
        <v>893.09999999999991</v>
      </c>
      <c r="W99" s="687">
        <f>'4. ГПП-УЗПКТ-СЗСК'!AE18+'4. ГПП-УЗПКТ-СЗСК'!AE32</f>
        <v>0</v>
      </c>
      <c r="X99" s="687">
        <f t="shared" si="132"/>
        <v>-893.09999999999991</v>
      </c>
      <c r="Y99" s="688">
        <f t="shared" si="133"/>
        <v>0</v>
      </c>
      <c r="Z99" s="687">
        <f>'4. ГПП-УЗПКТ-СЗСК'!AI18+'4. ГПП-УЗПКТ-СЗСК'!AI32</f>
        <v>983.3</v>
      </c>
      <c r="AA99" s="687">
        <f>'4. ГПП-УЗПКТ-СЗСК'!AK18+'4. ГПП-УЗПКТ-СЗСК'!AK32</f>
        <v>0</v>
      </c>
      <c r="AB99" s="687">
        <f t="shared" si="134"/>
        <v>-983.3</v>
      </c>
      <c r="AC99" s="688">
        <f t="shared" si="135"/>
        <v>0</v>
      </c>
      <c r="AD99" s="687">
        <f t="shared" si="136"/>
        <v>2846.7</v>
      </c>
      <c r="AE99" s="687">
        <f t="shared" si="137"/>
        <v>0</v>
      </c>
      <c r="AF99" s="687">
        <f t="shared" si="138"/>
        <v>-2846.7</v>
      </c>
      <c r="AG99" s="688">
        <f t="shared" si="139"/>
        <v>0</v>
      </c>
      <c r="AH99" s="687">
        <f>'4. ГПП-УЗПКТ-СЗСК'!AU18+'4. ГПП-УЗПКТ-СЗСК'!AU32</f>
        <v>946.5</v>
      </c>
      <c r="AI99" s="687">
        <f>'4. ГПП-УЗПКТ-СЗСК'!AW18+'4. ГПП-УЗПКТ-СЗСК'!AW32</f>
        <v>0</v>
      </c>
      <c r="AJ99" s="687">
        <f t="shared" si="140"/>
        <v>-946.5</v>
      </c>
      <c r="AK99" s="688">
        <f t="shared" si="141"/>
        <v>0</v>
      </c>
      <c r="AL99" s="687">
        <f>'4. ГПП-УЗПКТ-СЗСК'!BA18+'4. ГПП-УЗПКТ-СЗСК'!BA32</f>
        <v>971</v>
      </c>
      <c r="AM99" s="687">
        <f>'4. ГПП-УЗПКТ-СЗСК'!BC18+'4. ГПП-УЗПКТ-СЗСК'!BC32</f>
        <v>0</v>
      </c>
      <c r="AN99" s="687">
        <f t="shared" si="142"/>
        <v>-971</v>
      </c>
      <c r="AO99" s="688">
        <f t="shared" si="143"/>
        <v>0</v>
      </c>
      <c r="AP99" s="687">
        <f>'4. ГПП-УЗПКТ-СЗСК'!BG18+'4. ГПП-УЗПКТ-СЗСК'!BG32</f>
        <v>929.2</v>
      </c>
      <c r="AQ99" s="687">
        <f>'4. ГПП-УЗПКТ-СЗСК'!BI18+'4. ГПП-УЗПКТ-СЗСК'!BI32</f>
        <v>0</v>
      </c>
      <c r="AR99" s="687">
        <f t="shared" si="144"/>
        <v>-929.2</v>
      </c>
      <c r="AS99" s="688">
        <f t="shared" si="145"/>
        <v>0</v>
      </c>
      <c r="AT99" s="687">
        <f t="shared" si="146"/>
        <v>2491.3999999999996</v>
      </c>
      <c r="AU99" s="687">
        <f t="shared" si="147"/>
        <v>0</v>
      </c>
      <c r="AV99" s="687">
        <f t="shared" si="148"/>
        <v>-2491.3999999999996</v>
      </c>
      <c r="AW99" s="688">
        <f t="shared" si="149"/>
        <v>0</v>
      </c>
      <c r="AX99" s="687">
        <f>'4. ГПП-УЗПКТ-СЗСК'!BS18+'4. ГПП-УЗПКТ-СЗСК'!BS32</f>
        <v>675.59999999999991</v>
      </c>
      <c r="AY99" s="687">
        <f>'4. ГПП-УЗПКТ-СЗСК'!BU18+'4. ГПП-УЗПКТ-СЗСК'!BU32</f>
        <v>0</v>
      </c>
      <c r="AZ99" s="687">
        <f t="shared" si="150"/>
        <v>-675.59999999999991</v>
      </c>
      <c r="BA99" s="688">
        <f t="shared" si="151"/>
        <v>0</v>
      </c>
      <c r="BB99" s="687">
        <f>'4. ГПП-УЗПКТ-СЗСК'!BY18+'4. ГПП-УЗПКТ-СЗСК'!BY32</f>
        <v>901.59999999999991</v>
      </c>
      <c r="BC99" s="687">
        <f>'4. ГПП-УЗПКТ-СЗСК'!CA18+'4. ГПП-УЗПКТ-СЗСК'!CA32</f>
        <v>0</v>
      </c>
      <c r="BD99" s="687">
        <f t="shared" si="152"/>
        <v>-901.59999999999991</v>
      </c>
      <c r="BE99" s="688">
        <f t="shared" si="153"/>
        <v>0</v>
      </c>
      <c r="BF99" s="687">
        <f>'4. ГПП-УЗПКТ-СЗСК'!CE18+'4. ГПП-УЗПКТ-СЗСК'!CE32</f>
        <v>914.19999999999993</v>
      </c>
      <c r="BG99" s="687">
        <f>'4. ГПП-УЗПКТ-СЗСК'!CG18+'4. ГПП-УЗПКТ-СЗСК'!CG32</f>
        <v>0</v>
      </c>
      <c r="BH99" s="687">
        <f t="shared" si="154"/>
        <v>-914.19999999999993</v>
      </c>
      <c r="BI99" s="688">
        <f t="shared" si="155"/>
        <v>0</v>
      </c>
      <c r="BJ99" s="687">
        <f t="shared" si="156"/>
        <v>2778.6</v>
      </c>
      <c r="BK99" s="687">
        <f t="shared" si="157"/>
        <v>0</v>
      </c>
      <c r="BL99" s="687">
        <f t="shared" si="158"/>
        <v>-2778.6</v>
      </c>
      <c r="BM99" s="688">
        <f t="shared" si="159"/>
        <v>0</v>
      </c>
      <c r="BN99" s="687">
        <f>'4. ГПП-УЗПКТ-СЗСК'!CQ18+'4. ГПП-УЗПКТ-СЗСК'!CQ32</f>
        <v>938.6</v>
      </c>
      <c r="BO99" s="687">
        <f>'4. ГПП-УЗПКТ-СЗСК'!CS18+'4. ГПП-УЗПКТ-СЗСК'!CS32</f>
        <v>0</v>
      </c>
      <c r="BP99" s="687">
        <f t="shared" si="160"/>
        <v>-938.6</v>
      </c>
      <c r="BQ99" s="688">
        <f t="shared" si="161"/>
        <v>0</v>
      </c>
      <c r="BR99" s="687">
        <f>'4. ГПП-УЗПКТ-СЗСК'!CW18+'4. ГПП-УЗПКТ-СЗСК'!CW32</f>
        <v>901.8</v>
      </c>
      <c r="BS99" s="687">
        <f>'4. ГПП-УЗПКТ-СЗСК'!CY18+'4. ГПП-УЗПКТ-СЗСК'!CY32</f>
        <v>0</v>
      </c>
      <c r="BT99" s="687">
        <f t="shared" si="162"/>
        <v>-901.8</v>
      </c>
      <c r="BU99" s="688">
        <f t="shared" si="163"/>
        <v>0</v>
      </c>
      <c r="BV99" s="687">
        <f>'4. ГПП-УЗПКТ-СЗСК'!DC18+'4. ГПП-УЗПКТ-СЗСК'!DC32</f>
        <v>938.19999999999993</v>
      </c>
      <c r="BW99" s="687">
        <f>'4. ГПП-УЗПКТ-СЗСК'!DE18+'4. ГПП-УЗПКТ-СЗСК'!DE32</f>
        <v>0</v>
      </c>
      <c r="BX99" s="687">
        <f t="shared" si="164"/>
        <v>-938.19999999999993</v>
      </c>
      <c r="BY99" s="688">
        <f t="shared" si="165"/>
        <v>0</v>
      </c>
    </row>
    <row r="100" spans="2:77" ht="20.100000000000001" customHeight="1">
      <c r="C100" s="693" t="s">
        <v>207</v>
      </c>
      <c r="D100" s="528"/>
      <c r="E100" s="528"/>
      <c r="F100" s="529"/>
      <c r="G100" s="530" t="s">
        <v>208</v>
      </c>
      <c r="H100" s="530"/>
      <c r="I100" s="694" t="s">
        <v>169</v>
      </c>
      <c r="J100" s="687">
        <f t="shared" si="122"/>
        <v>644.79999999999995</v>
      </c>
      <c r="K100" s="687">
        <f t="shared" si="123"/>
        <v>0</v>
      </c>
      <c r="L100" s="687">
        <f t="shared" si="124"/>
        <v>-644.79999999999995</v>
      </c>
      <c r="M100" s="688">
        <f t="shared" si="125"/>
        <v>0</v>
      </c>
      <c r="N100" s="687">
        <f t="shared" si="126"/>
        <v>166.1</v>
      </c>
      <c r="O100" s="687">
        <f t="shared" si="127"/>
        <v>0</v>
      </c>
      <c r="P100" s="687">
        <f t="shared" si="128"/>
        <v>-166.1</v>
      </c>
      <c r="Q100" s="688">
        <f t="shared" si="129"/>
        <v>0</v>
      </c>
      <c r="R100" s="687">
        <f>'4. ГПП-УЗПКТ-СЗСК'!W214+'4. ГПП-УЗПКТ-СЗСК'!W195</f>
        <v>57.9</v>
      </c>
      <c r="S100" s="687">
        <f>'4. ГПП-УЗПКТ-СЗСК'!Y214+'4. ГПП-УЗПКТ-СЗСК'!Y195</f>
        <v>0</v>
      </c>
      <c r="T100" s="687">
        <f t="shared" si="130"/>
        <v>-57.9</v>
      </c>
      <c r="U100" s="688">
        <f t="shared" si="131"/>
        <v>0</v>
      </c>
      <c r="V100" s="687">
        <f>'4. ГПП-УЗПКТ-СЗСК'!AC214+'4. ГПП-УЗПКТ-СЗСК'!AC195</f>
        <v>51.4</v>
      </c>
      <c r="W100" s="687">
        <f>'4. ГПП-УЗПКТ-СЗСК'!AE214+'4. ГПП-УЗПКТ-СЗСК'!AE195</f>
        <v>0</v>
      </c>
      <c r="X100" s="687">
        <f t="shared" si="132"/>
        <v>-51.4</v>
      </c>
      <c r="Y100" s="688">
        <f t="shared" si="133"/>
        <v>0</v>
      </c>
      <c r="Z100" s="687">
        <f>'4. ГПП-УЗПКТ-СЗСК'!AI214+'4. ГПП-УЗПКТ-СЗСК'!AI195</f>
        <v>56.800000000000004</v>
      </c>
      <c r="AA100" s="687">
        <f>'4. ГПП-УЗПКТ-СЗСК'!AK214+'4. ГПП-УЗПКТ-СЗСК'!AK195</f>
        <v>0</v>
      </c>
      <c r="AB100" s="687">
        <f t="shared" si="134"/>
        <v>-56.800000000000004</v>
      </c>
      <c r="AC100" s="688">
        <f t="shared" si="135"/>
        <v>0</v>
      </c>
      <c r="AD100" s="687">
        <f t="shared" si="136"/>
        <v>161.30000000000001</v>
      </c>
      <c r="AE100" s="687">
        <f t="shared" si="137"/>
        <v>0</v>
      </c>
      <c r="AF100" s="687">
        <f t="shared" si="138"/>
        <v>-161.30000000000001</v>
      </c>
      <c r="AG100" s="688">
        <f t="shared" si="139"/>
        <v>0</v>
      </c>
      <c r="AH100" s="687">
        <f>'4. ГПП-УЗПКТ-СЗСК'!AU214+'4. ГПП-УЗПКТ-СЗСК'!AU195</f>
        <v>53.300000000000004</v>
      </c>
      <c r="AI100" s="687">
        <f>'4. ГПП-УЗПКТ-СЗСК'!AW214+'4. ГПП-УЗПКТ-СЗСК'!AW195</f>
        <v>0</v>
      </c>
      <c r="AJ100" s="687">
        <f t="shared" si="140"/>
        <v>-53.300000000000004</v>
      </c>
      <c r="AK100" s="688">
        <f t="shared" si="141"/>
        <v>0</v>
      </c>
      <c r="AL100" s="687">
        <f>'4. ГПП-УЗПКТ-СЗСК'!BA214+'4. ГПП-УЗПКТ-СЗСК'!BA195</f>
        <v>53.7</v>
      </c>
      <c r="AM100" s="687">
        <f>'4. ГПП-УЗПКТ-СЗСК'!BC214+'4. ГПП-УЗПКТ-СЗСК'!BC195</f>
        <v>0</v>
      </c>
      <c r="AN100" s="687">
        <f t="shared" si="142"/>
        <v>-53.7</v>
      </c>
      <c r="AO100" s="688">
        <f t="shared" si="143"/>
        <v>0</v>
      </c>
      <c r="AP100" s="687">
        <f>'4. ГПП-УЗПКТ-СЗСК'!BG214+'4. ГПП-УЗПКТ-СЗСК'!BG195</f>
        <v>54.3</v>
      </c>
      <c r="AQ100" s="687">
        <f>'4. ГПП-УЗПКТ-СЗСК'!BI214+'4. ГПП-УЗПКТ-СЗСК'!BI195</f>
        <v>0</v>
      </c>
      <c r="AR100" s="687">
        <f t="shared" si="144"/>
        <v>-54.3</v>
      </c>
      <c r="AS100" s="688">
        <f t="shared" si="145"/>
        <v>0</v>
      </c>
      <c r="AT100" s="687">
        <f t="shared" si="146"/>
        <v>150.1</v>
      </c>
      <c r="AU100" s="687">
        <f t="shared" si="147"/>
        <v>0</v>
      </c>
      <c r="AV100" s="687">
        <f t="shared" si="148"/>
        <v>-150.1</v>
      </c>
      <c r="AW100" s="688">
        <f t="shared" si="149"/>
        <v>0</v>
      </c>
      <c r="AX100" s="687">
        <f>'4. ГПП-УЗПКТ-СЗСК'!BS214+'4. ГПП-УЗПКТ-СЗСК'!BS195</f>
        <v>43.699999999999996</v>
      </c>
      <c r="AY100" s="687">
        <f>'4. ГПП-УЗПКТ-СЗСК'!BU214+'4. ГПП-УЗПКТ-СЗСК'!BU195</f>
        <v>0</v>
      </c>
      <c r="AZ100" s="687">
        <f t="shared" si="150"/>
        <v>-43.699999999999996</v>
      </c>
      <c r="BA100" s="688">
        <f t="shared" si="151"/>
        <v>0</v>
      </c>
      <c r="BB100" s="687">
        <f>'4. ГПП-УЗПКТ-СЗСК'!BY214+'4. ГПП-УЗПКТ-СЗСК'!BY195</f>
        <v>55.1</v>
      </c>
      <c r="BC100" s="687">
        <f>'4. ГПП-УЗПКТ-СЗСК'!CA214+'4. ГПП-УЗПКТ-СЗСК'!CA195</f>
        <v>0</v>
      </c>
      <c r="BD100" s="687">
        <f t="shared" si="152"/>
        <v>-55.1</v>
      </c>
      <c r="BE100" s="688">
        <f t="shared" si="153"/>
        <v>0</v>
      </c>
      <c r="BF100" s="687">
        <f>'4. ГПП-УЗПКТ-СЗСК'!CE214+'4. ГПП-УЗПКТ-СЗСК'!CE195</f>
        <v>51.3</v>
      </c>
      <c r="BG100" s="687">
        <f>'4. ГПП-УЗПКТ-СЗСК'!CG214+'4. ГПП-УЗПКТ-СЗСК'!CG195</f>
        <v>0</v>
      </c>
      <c r="BH100" s="687">
        <f t="shared" si="154"/>
        <v>-51.3</v>
      </c>
      <c r="BI100" s="688">
        <f t="shared" si="155"/>
        <v>0</v>
      </c>
      <c r="BJ100" s="687">
        <f t="shared" si="156"/>
        <v>167.3</v>
      </c>
      <c r="BK100" s="687">
        <f t="shared" si="157"/>
        <v>0</v>
      </c>
      <c r="BL100" s="687">
        <f t="shared" si="158"/>
        <v>-167.3</v>
      </c>
      <c r="BM100" s="688">
        <f t="shared" si="159"/>
        <v>0</v>
      </c>
      <c r="BN100" s="687">
        <f>'4. ГПП-УЗПКТ-СЗСК'!CQ214+'4. ГПП-УЗПКТ-СЗСК'!CQ195</f>
        <v>56.5</v>
      </c>
      <c r="BO100" s="687">
        <f>'4. ГПП-УЗПКТ-СЗСК'!CS214+'4. ГПП-УЗПКТ-СЗСК'!CS195</f>
        <v>0</v>
      </c>
      <c r="BP100" s="687">
        <f t="shared" si="160"/>
        <v>-56.5</v>
      </c>
      <c r="BQ100" s="688">
        <f t="shared" si="161"/>
        <v>0</v>
      </c>
      <c r="BR100" s="687">
        <f>'4. ГПП-УЗПКТ-СЗСК'!CW214+'4. ГПП-УЗПКТ-СЗСК'!CW195</f>
        <v>54.5</v>
      </c>
      <c r="BS100" s="687">
        <f>'4. ГПП-УЗПКТ-СЗСК'!CY214+'4. ГПП-УЗПКТ-СЗСК'!CY195</f>
        <v>0</v>
      </c>
      <c r="BT100" s="687">
        <f t="shared" si="162"/>
        <v>-54.5</v>
      </c>
      <c r="BU100" s="688">
        <f t="shared" si="163"/>
        <v>0</v>
      </c>
      <c r="BV100" s="687">
        <f>'4. ГПП-УЗПКТ-СЗСК'!DC214+'4. ГПП-УЗПКТ-СЗСК'!DC195</f>
        <v>56.3</v>
      </c>
      <c r="BW100" s="687">
        <f>'4. ГПП-УЗПКТ-СЗСК'!DE214+'4. ГПП-УЗПКТ-СЗСК'!DE195</f>
        <v>0</v>
      </c>
      <c r="BX100" s="687">
        <f t="shared" si="164"/>
        <v>-56.3</v>
      </c>
      <c r="BY100" s="688">
        <f t="shared" si="165"/>
        <v>0</v>
      </c>
    </row>
    <row r="101" spans="2:77" ht="20.100000000000001" customHeight="1">
      <c r="C101" s="693" t="s">
        <v>209</v>
      </c>
      <c r="D101" s="528"/>
      <c r="E101" s="528"/>
      <c r="F101" s="529"/>
      <c r="G101" s="530" t="s">
        <v>210</v>
      </c>
      <c r="H101" s="530"/>
      <c r="I101" s="694" t="s">
        <v>169</v>
      </c>
      <c r="J101" s="687">
        <f t="shared" si="122"/>
        <v>0</v>
      </c>
      <c r="K101" s="687">
        <f t="shared" si="123"/>
        <v>0</v>
      </c>
      <c r="L101" s="687">
        <f t="shared" si="124"/>
        <v>0</v>
      </c>
      <c r="M101" s="688" t="str">
        <f t="shared" si="125"/>
        <v>-</v>
      </c>
      <c r="N101" s="687">
        <f t="shared" si="126"/>
        <v>0</v>
      </c>
      <c r="O101" s="687">
        <f t="shared" si="127"/>
        <v>0</v>
      </c>
      <c r="P101" s="687">
        <f t="shared" si="128"/>
        <v>0</v>
      </c>
      <c r="Q101" s="688" t="str">
        <f t="shared" si="129"/>
        <v>-</v>
      </c>
      <c r="R101" s="687">
        <f>'4. ГПП-УЗПКТ-СЗСК'!W59</f>
        <v>0</v>
      </c>
      <c r="S101" s="687">
        <f>'4. ГПП-УЗПКТ-СЗСК'!Y59</f>
        <v>0</v>
      </c>
      <c r="T101" s="687">
        <f t="shared" si="130"/>
        <v>0</v>
      </c>
      <c r="U101" s="688" t="str">
        <f t="shared" si="131"/>
        <v>-</v>
      </c>
      <c r="V101" s="687">
        <f>'4. ГПП-УЗПКТ-СЗСК'!AC59</f>
        <v>0</v>
      </c>
      <c r="W101" s="687">
        <f>'4. ГПП-УЗПКТ-СЗСК'!AE59</f>
        <v>0</v>
      </c>
      <c r="X101" s="687">
        <f t="shared" si="132"/>
        <v>0</v>
      </c>
      <c r="Y101" s="688" t="str">
        <f t="shared" si="133"/>
        <v>-</v>
      </c>
      <c r="Z101" s="687">
        <f>'4. ГПП-УЗПКТ-СЗСК'!AI59</f>
        <v>0</v>
      </c>
      <c r="AA101" s="687">
        <f>'4. ГПП-УЗПКТ-СЗСК'!AK59</f>
        <v>0</v>
      </c>
      <c r="AB101" s="687">
        <f t="shared" si="134"/>
        <v>0</v>
      </c>
      <c r="AC101" s="688" t="str">
        <f t="shared" si="135"/>
        <v>-</v>
      </c>
      <c r="AD101" s="687">
        <f t="shared" si="136"/>
        <v>0</v>
      </c>
      <c r="AE101" s="687">
        <f t="shared" si="137"/>
        <v>0</v>
      </c>
      <c r="AF101" s="687">
        <f t="shared" si="138"/>
        <v>0</v>
      </c>
      <c r="AG101" s="688" t="str">
        <f t="shared" si="139"/>
        <v>-</v>
      </c>
      <c r="AH101" s="687">
        <f>'4. ГПП-УЗПКТ-СЗСК'!AU59</f>
        <v>0</v>
      </c>
      <c r="AI101" s="687">
        <f>'4. ГПП-УЗПКТ-СЗСК'!AW59</f>
        <v>0</v>
      </c>
      <c r="AJ101" s="687">
        <f t="shared" si="140"/>
        <v>0</v>
      </c>
      <c r="AK101" s="688" t="str">
        <f t="shared" si="141"/>
        <v>-</v>
      </c>
      <c r="AL101" s="687">
        <f>'4. ГПП-УЗПКТ-СЗСК'!BA59</f>
        <v>0</v>
      </c>
      <c r="AM101" s="687">
        <f>'4. ГПП-УЗПКТ-СЗСК'!BC59</f>
        <v>0</v>
      </c>
      <c r="AN101" s="687">
        <f t="shared" si="142"/>
        <v>0</v>
      </c>
      <c r="AO101" s="688" t="str">
        <f t="shared" si="143"/>
        <v>-</v>
      </c>
      <c r="AP101" s="687">
        <f>'4. ГПП-УЗПКТ-СЗСК'!BG59</f>
        <v>0</v>
      </c>
      <c r="AQ101" s="687">
        <f>'4. ГПП-УЗПКТ-СЗСК'!BI59</f>
        <v>0</v>
      </c>
      <c r="AR101" s="687">
        <f t="shared" si="144"/>
        <v>0</v>
      </c>
      <c r="AS101" s="688" t="str">
        <f t="shared" si="145"/>
        <v>-</v>
      </c>
      <c r="AT101" s="687">
        <f t="shared" si="146"/>
        <v>0</v>
      </c>
      <c r="AU101" s="687">
        <f t="shared" si="147"/>
        <v>0</v>
      </c>
      <c r="AV101" s="687">
        <f t="shared" si="148"/>
        <v>0</v>
      </c>
      <c r="AW101" s="688" t="str">
        <f t="shared" si="149"/>
        <v>-</v>
      </c>
      <c r="AX101" s="687">
        <f>'4. ГПП-УЗПКТ-СЗСК'!BS59</f>
        <v>0</v>
      </c>
      <c r="AY101" s="687">
        <f>'4. ГПП-УЗПКТ-СЗСК'!BU59</f>
        <v>0</v>
      </c>
      <c r="AZ101" s="687">
        <f t="shared" si="150"/>
        <v>0</v>
      </c>
      <c r="BA101" s="688" t="str">
        <f t="shared" si="151"/>
        <v>-</v>
      </c>
      <c r="BB101" s="687">
        <f>'4. ГПП-УЗПКТ-СЗСК'!BY59</f>
        <v>0</v>
      </c>
      <c r="BC101" s="687">
        <f>'4. ГПП-УЗПКТ-СЗСК'!CA59</f>
        <v>0</v>
      </c>
      <c r="BD101" s="687">
        <f t="shared" si="152"/>
        <v>0</v>
      </c>
      <c r="BE101" s="688" t="str">
        <f t="shared" si="153"/>
        <v>-</v>
      </c>
      <c r="BF101" s="687">
        <f>'4. ГПП-УЗПКТ-СЗСК'!CE59</f>
        <v>0</v>
      </c>
      <c r="BG101" s="687">
        <f>'4. ГПП-УЗПКТ-СЗСК'!CG59</f>
        <v>0</v>
      </c>
      <c r="BH101" s="687">
        <f t="shared" si="154"/>
        <v>0</v>
      </c>
      <c r="BI101" s="688" t="str">
        <f t="shared" si="155"/>
        <v>-</v>
      </c>
      <c r="BJ101" s="687">
        <f t="shared" si="156"/>
        <v>0</v>
      </c>
      <c r="BK101" s="687">
        <f t="shared" si="157"/>
        <v>0</v>
      </c>
      <c r="BL101" s="687">
        <f t="shared" si="158"/>
        <v>0</v>
      </c>
      <c r="BM101" s="688" t="str">
        <f t="shared" si="159"/>
        <v>-</v>
      </c>
      <c r="BN101" s="687">
        <f>'4. ГПП-УЗПКТ-СЗСК'!CQ59</f>
        <v>0</v>
      </c>
      <c r="BO101" s="687">
        <f>'4. ГПП-УЗПКТ-СЗСК'!CS59</f>
        <v>0</v>
      </c>
      <c r="BP101" s="687">
        <f t="shared" si="160"/>
        <v>0</v>
      </c>
      <c r="BQ101" s="688" t="str">
        <f t="shared" si="161"/>
        <v>-</v>
      </c>
      <c r="BR101" s="687">
        <f>'4. ГПП-УЗПКТ-СЗСК'!CW59</f>
        <v>0</v>
      </c>
      <c r="BS101" s="687">
        <f>'4. ГПП-УЗПКТ-СЗСК'!CY59</f>
        <v>0</v>
      </c>
      <c r="BT101" s="687">
        <f t="shared" si="162"/>
        <v>0</v>
      </c>
      <c r="BU101" s="688" t="str">
        <f t="shared" si="163"/>
        <v>-</v>
      </c>
      <c r="BV101" s="687">
        <f>'4. ГПП-УЗПКТ-СЗСК'!DC59</f>
        <v>0</v>
      </c>
      <c r="BW101" s="687">
        <f>'4. ГПП-УЗПКТ-СЗСК'!DE59</f>
        <v>0</v>
      </c>
      <c r="BX101" s="687">
        <f t="shared" si="164"/>
        <v>0</v>
      </c>
      <c r="BY101" s="688" t="str">
        <f t="shared" si="165"/>
        <v>-</v>
      </c>
    </row>
    <row r="102" spans="2:77" ht="20.100000000000001" customHeight="1">
      <c r="C102" s="689" t="s">
        <v>182</v>
      </c>
      <c r="D102" s="528"/>
      <c r="E102" s="528"/>
      <c r="F102" s="529"/>
      <c r="G102" s="530" t="s">
        <v>183</v>
      </c>
      <c r="H102" s="530"/>
      <c r="I102" s="686" t="s">
        <v>169</v>
      </c>
      <c r="J102" s="687">
        <f t="shared" si="122"/>
        <v>1028.8</v>
      </c>
      <c r="K102" s="687">
        <f t="shared" si="123"/>
        <v>0</v>
      </c>
      <c r="L102" s="687">
        <f t="shared" si="124"/>
        <v>-1028.8</v>
      </c>
      <c r="M102" s="688">
        <f t="shared" si="125"/>
        <v>0</v>
      </c>
      <c r="N102" s="687">
        <f t="shared" si="126"/>
        <v>253.20000000000002</v>
      </c>
      <c r="O102" s="687">
        <f t="shared" si="127"/>
        <v>0</v>
      </c>
      <c r="P102" s="687">
        <f t="shared" si="128"/>
        <v>-253.20000000000002</v>
      </c>
      <c r="Q102" s="688">
        <f t="shared" si="129"/>
        <v>0</v>
      </c>
      <c r="R102" s="687">
        <f>'12. ГД Иркутск'!W11+0</f>
        <v>93.9</v>
      </c>
      <c r="S102" s="687">
        <f>'12. ГД Иркутск'!Y11+0</f>
        <v>0</v>
      </c>
      <c r="T102" s="687">
        <f t="shared" si="130"/>
        <v>-93.9</v>
      </c>
      <c r="U102" s="688">
        <f t="shared" si="131"/>
        <v>0</v>
      </c>
      <c r="V102" s="687">
        <f>'12. ГД Иркутск'!AC11+0</f>
        <v>84.4</v>
      </c>
      <c r="W102" s="687">
        <f>'12. ГД Иркутск'!AE11+0</f>
        <v>0</v>
      </c>
      <c r="X102" s="687">
        <f t="shared" si="132"/>
        <v>-84.4</v>
      </c>
      <c r="Y102" s="688">
        <f t="shared" si="133"/>
        <v>0</v>
      </c>
      <c r="Z102" s="687">
        <f>'12. ГД Иркутск'!AI11+0</f>
        <v>74.900000000000006</v>
      </c>
      <c r="AA102" s="687">
        <f>'12. ГД Иркутск'!AK11+0</f>
        <v>0</v>
      </c>
      <c r="AB102" s="687">
        <f t="shared" si="134"/>
        <v>-74.900000000000006</v>
      </c>
      <c r="AC102" s="688">
        <f t="shared" si="135"/>
        <v>0</v>
      </c>
      <c r="AD102" s="687">
        <f t="shared" si="136"/>
        <v>262</v>
      </c>
      <c r="AE102" s="687">
        <f t="shared" si="137"/>
        <v>0</v>
      </c>
      <c r="AF102" s="687">
        <f t="shared" si="138"/>
        <v>-262</v>
      </c>
      <c r="AG102" s="688">
        <f t="shared" si="139"/>
        <v>0</v>
      </c>
      <c r="AH102" s="687">
        <f>'12. ГД Иркутск'!AU11+0</f>
        <v>80.7</v>
      </c>
      <c r="AI102" s="687">
        <f>'12. ГД Иркутск'!AW11+0</f>
        <v>0</v>
      </c>
      <c r="AJ102" s="687">
        <f t="shared" si="140"/>
        <v>-80.7</v>
      </c>
      <c r="AK102" s="688">
        <f t="shared" si="141"/>
        <v>0</v>
      </c>
      <c r="AL102" s="687">
        <f>'12. ГД Иркутск'!BA11+0</f>
        <v>92.2</v>
      </c>
      <c r="AM102" s="687">
        <f>'12. ГД Иркутск'!BC11+0</f>
        <v>0</v>
      </c>
      <c r="AN102" s="687">
        <f t="shared" si="142"/>
        <v>-92.2</v>
      </c>
      <c r="AO102" s="688">
        <f t="shared" si="143"/>
        <v>0</v>
      </c>
      <c r="AP102" s="687">
        <f>'12. ГД Иркутск'!BG11+0</f>
        <v>89.1</v>
      </c>
      <c r="AQ102" s="687">
        <f>'12. ГД Иркутск'!BI11+0</f>
        <v>0</v>
      </c>
      <c r="AR102" s="687">
        <f t="shared" si="144"/>
        <v>-89.1</v>
      </c>
      <c r="AS102" s="688">
        <f t="shared" si="145"/>
        <v>0</v>
      </c>
      <c r="AT102" s="687">
        <f t="shared" si="146"/>
        <v>247.79999999999998</v>
      </c>
      <c r="AU102" s="687">
        <f t="shared" si="147"/>
        <v>0</v>
      </c>
      <c r="AV102" s="687">
        <f t="shared" si="148"/>
        <v>-247.79999999999998</v>
      </c>
      <c r="AW102" s="688">
        <f t="shared" si="149"/>
        <v>0</v>
      </c>
      <c r="AX102" s="687">
        <f>'12. ГД Иркутск'!BS11+0</f>
        <v>91.7</v>
      </c>
      <c r="AY102" s="687">
        <f>'12. ГД Иркутск'!BU11+0</f>
        <v>0</v>
      </c>
      <c r="AZ102" s="687">
        <f t="shared" si="150"/>
        <v>-91.7</v>
      </c>
      <c r="BA102" s="688">
        <f t="shared" si="151"/>
        <v>0</v>
      </c>
      <c r="BB102" s="687">
        <f>'12. ГД Иркутск'!BY11+0</f>
        <v>91.5</v>
      </c>
      <c r="BC102" s="687">
        <f>'12. ГД Иркутск'!CA11+0</f>
        <v>0</v>
      </c>
      <c r="BD102" s="687">
        <f t="shared" si="152"/>
        <v>-91.5</v>
      </c>
      <c r="BE102" s="688">
        <f t="shared" si="153"/>
        <v>0</v>
      </c>
      <c r="BF102" s="687">
        <f>'12. ГД Иркутск'!CE11+0</f>
        <v>64.599999999999994</v>
      </c>
      <c r="BG102" s="687">
        <f>'12. ГД Иркутск'!CG11+0</f>
        <v>0</v>
      </c>
      <c r="BH102" s="687">
        <f t="shared" si="154"/>
        <v>-64.599999999999994</v>
      </c>
      <c r="BI102" s="688">
        <f t="shared" si="155"/>
        <v>0</v>
      </c>
      <c r="BJ102" s="687">
        <f t="shared" si="156"/>
        <v>265.79999999999995</v>
      </c>
      <c r="BK102" s="687">
        <f t="shared" si="157"/>
        <v>0</v>
      </c>
      <c r="BL102" s="687">
        <f t="shared" si="158"/>
        <v>-265.79999999999995</v>
      </c>
      <c r="BM102" s="688">
        <f t="shared" si="159"/>
        <v>0</v>
      </c>
      <c r="BN102" s="687">
        <f>'12. ГД Иркутск'!CQ11+0</f>
        <v>90.6</v>
      </c>
      <c r="BO102" s="687">
        <f>'12. ГД Иркутск'!CS11+0</f>
        <v>0</v>
      </c>
      <c r="BP102" s="687">
        <f t="shared" si="160"/>
        <v>-90.6</v>
      </c>
      <c r="BQ102" s="688">
        <f t="shared" si="161"/>
        <v>0</v>
      </c>
      <c r="BR102" s="687">
        <f>'12. ГД Иркутск'!CW11+0</f>
        <v>87.6</v>
      </c>
      <c r="BS102" s="687">
        <f>'12. ГД Иркутск'!CY11+0</f>
        <v>0</v>
      </c>
      <c r="BT102" s="687">
        <f t="shared" si="162"/>
        <v>-87.6</v>
      </c>
      <c r="BU102" s="688">
        <f t="shared" si="163"/>
        <v>0</v>
      </c>
      <c r="BV102" s="687">
        <f>'12. ГД Иркутск'!DC11+0</f>
        <v>87.6</v>
      </c>
      <c r="BW102" s="687">
        <f>'12. ГД Иркутск'!DE11+0</f>
        <v>0</v>
      </c>
      <c r="BX102" s="687">
        <f t="shared" si="164"/>
        <v>-87.6</v>
      </c>
      <c r="BY102" s="688">
        <f t="shared" si="165"/>
        <v>0</v>
      </c>
    </row>
    <row r="103" spans="2:77" ht="20.100000000000001" customHeight="1">
      <c r="C103" s="693" t="s">
        <v>211</v>
      </c>
      <c r="D103" s="528"/>
      <c r="E103" s="528"/>
      <c r="F103" s="529"/>
      <c r="G103" s="530" t="s">
        <v>212</v>
      </c>
      <c r="H103" s="530"/>
      <c r="I103" s="694" t="s">
        <v>169</v>
      </c>
      <c r="J103" s="687">
        <f t="shared" si="122"/>
        <v>1028.8</v>
      </c>
      <c r="K103" s="687">
        <f t="shared" si="123"/>
        <v>0</v>
      </c>
      <c r="L103" s="687">
        <f t="shared" si="124"/>
        <v>-1028.8</v>
      </c>
      <c r="M103" s="688">
        <f t="shared" si="125"/>
        <v>0</v>
      </c>
      <c r="N103" s="687">
        <f t="shared" si="126"/>
        <v>253.20000000000002</v>
      </c>
      <c r="O103" s="687">
        <f t="shared" si="127"/>
        <v>0</v>
      </c>
      <c r="P103" s="687">
        <f t="shared" si="128"/>
        <v>-253.20000000000002</v>
      </c>
      <c r="Q103" s="688">
        <f t="shared" si="129"/>
        <v>0</v>
      </c>
      <c r="R103" s="687">
        <f>'12. ГД Иркутск'!W11</f>
        <v>93.9</v>
      </c>
      <c r="S103" s="687">
        <f>'12. ГД Иркутск'!Y11</f>
        <v>0</v>
      </c>
      <c r="T103" s="687">
        <f t="shared" si="130"/>
        <v>-93.9</v>
      </c>
      <c r="U103" s="688">
        <f t="shared" si="131"/>
        <v>0</v>
      </c>
      <c r="V103" s="687">
        <f>'12. ГД Иркутск'!AC11</f>
        <v>84.4</v>
      </c>
      <c r="W103" s="687">
        <f>'12. ГД Иркутск'!AE11</f>
        <v>0</v>
      </c>
      <c r="X103" s="687">
        <f t="shared" si="132"/>
        <v>-84.4</v>
      </c>
      <c r="Y103" s="688">
        <f t="shared" si="133"/>
        <v>0</v>
      </c>
      <c r="Z103" s="687">
        <f>'12. ГД Иркутск'!AI11</f>
        <v>74.900000000000006</v>
      </c>
      <c r="AA103" s="687">
        <f>'12. ГД Иркутск'!AK11</f>
        <v>0</v>
      </c>
      <c r="AB103" s="687">
        <f t="shared" si="134"/>
        <v>-74.900000000000006</v>
      </c>
      <c r="AC103" s="688">
        <f t="shared" si="135"/>
        <v>0</v>
      </c>
      <c r="AD103" s="687">
        <f t="shared" si="136"/>
        <v>262</v>
      </c>
      <c r="AE103" s="687">
        <f t="shared" si="137"/>
        <v>0</v>
      </c>
      <c r="AF103" s="687">
        <f t="shared" si="138"/>
        <v>-262</v>
      </c>
      <c r="AG103" s="688">
        <f t="shared" si="139"/>
        <v>0</v>
      </c>
      <c r="AH103" s="687">
        <f>'12. ГД Иркутск'!AU11</f>
        <v>80.7</v>
      </c>
      <c r="AI103" s="687">
        <f>'12. ГД Иркутск'!AW11</f>
        <v>0</v>
      </c>
      <c r="AJ103" s="687">
        <f t="shared" si="140"/>
        <v>-80.7</v>
      </c>
      <c r="AK103" s="688">
        <f t="shared" si="141"/>
        <v>0</v>
      </c>
      <c r="AL103" s="687">
        <f>'12. ГД Иркутск'!BA11</f>
        <v>92.2</v>
      </c>
      <c r="AM103" s="687">
        <f>'12. ГД Иркутск'!BC11</f>
        <v>0</v>
      </c>
      <c r="AN103" s="687">
        <f t="shared" si="142"/>
        <v>-92.2</v>
      </c>
      <c r="AO103" s="688">
        <f t="shared" si="143"/>
        <v>0</v>
      </c>
      <c r="AP103" s="687">
        <f>'12. ГД Иркутск'!BG11</f>
        <v>89.1</v>
      </c>
      <c r="AQ103" s="687">
        <f>'12. ГД Иркутск'!BI11</f>
        <v>0</v>
      </c>
      <c r="AR103" s="687">
        <f t="shared" si="144"/>
        <v>-89.1</v>
      </c>
      <c r="AS103" s="688">
        <f t="shared" si="145"/>
        <v>0</v>
      </c>
      <c r="AT103" s="687">
        <f t="shared" si="146"/>
        <v>247.79999999999998</v>
      </c>
      <c r="AU103" s="687">
        <f t="shared" si="147"/>
        <v>0</v>
      </c>
      <c r="AV103" s="687">
        <f t="shared" si="148"/>
        <v>-247.79999999999998</v>
      </c>
      <c r="AW103" s="688">
        <f t="shared" si="149"/>
        <v>0</v>
      </c>
      <c r="AX103" s="687">
        <f>'12. ГД Иркутск'!BS11</f>
        <v>91.7</v>
      </c>
      <c r="AY103" s="687">
        <f>'12. ГД Иркутск'!BU11</f>
        <v>0</v>
      </c>
      <c r="AZ103" s="687">
        <f t="shared" si="150"/>
        <v>-91.7</v>
      </c>
      <c r="BA103" s="688">
        <f t="shared" si="151"/>
        <v>0</v>
      </c>
      <c r="BB103" s="687">
        <f>'12. ГД Иркутск'!BY11</f>
        <v>91.5</v>
      </c>
      <c r="BC103" s="687">
        <f>'12. ГД Иркутск'!CA11</f>
        <v>0</v>
      </c>
      <c r="BD103" s="687">
        <f t="shared" si="152"/>
        <v>-91.5</v>
      </c>
      <c r="BE103" s="688">
        <f t="shared" si="153"/>
        <v>0</v>
      </c>
      <c r="BF103" s="687">
        <f>'12. ГД Иркутск'!CE11</f>
        <v>64.599999999999994</v>
      </c>
      <c r="BG103" s="687">
        <f>'12. ГД Иркутск'!CG11</f>
        <v>0</v>
      </c>
      <c r="BH103" s="687">
        <f t="shared" si="154"/>
        <v>-64.599999999999994</v>
      </c>
      <c r="BI103" s="688">
        <f t="shared" si="155"/>
        <v>0</v>
      </c>
      <c r="BJ103" s="687">
        <f t="shared" si="156"/>
        <v>265.79999999999995</v>
      </c>
      <c r="BK103" s="687">
        <f t="shared" si="157"/>
        <v>0</v>
      </c>
      <c r="BL103" s="687">
        <f t="shared" si="158"/>
        <v>-265.79999999999995</v>
      </c>
      <c r="BM103" s="688">
        <f t="shared" si="159"/>
        <v>0</v>
      </c>
      <c r="BN103" s="687">
        <f>'12. ГД Иркутск'!CQ11</f>
        <v>90.6</v>
      </c>
      <c r="BO103" s="687">
        <f>'12. ГД Иркутск'!CS11</f>
        <v>0</v>
      </c>
      <c r="BP103" s="687">
        <f t="shared" si="160"/>
        <v>-90.6</v>
      </c>
      <c r="BQ103" s="688">
        <f t="shared" si="161"/>
        <v>0</v>
      </c>
      <c r="BR103" s="687">
        <f>'12. ГД Иркутск'!CW11</f>
        <v>87.6</v>
      </c>
      <c r="BS103" s="687">
        <f>'12. ГД Иркутск'!CY11</f>
        <v>0</v>
      </c>
      <c r="BT103" s="687">
        <f t="shared" si="162"/>
        <v>-87.6</v>
      </c>
      <c r="BU103" s="688">
        <f t="shared" si="163"/>
        <v>0</v>
      </c>
      <c r="BV103" s="687">
        <f>'12. ГД Иркутск'!DC11</f>
        <v>87.6</v>
      </c>
      <c r="BW103" s="687">
        <f>'12. ГД Иркутск'!DE11</f>
        <v>0</v>
      </c>
      <c r="BX103" s="687">
        <f t="shared" si="164"/>
        <v>-87.6</v>
      </c>
      <c r="BY103" s="688">
        <f t="shared" si="165"/>
        <v>0</v>
      </c>
    </row>
    <row r="104" spans="2:77" ht="20.100000000000001" customHeight="1">
      <c r="C104" s="693" t="s">
        <v>213</v>
      </c>
      <c r="D104" s="528"/>
      <c r="E104" s="528"/>
      <c r="F104" s="529"/>
      <c r="G104" s="530">
        <v>0</v>
      </c>
      <c r="H104" s="530"/>
      <c r="I104" s="694" t="s">
        <v>169</v>
      </c>
      <c r="J104" s="681"/>
      <c r="K104" s="681"/>
      <c r="L104" s="681"/>
      <c r="M104" s="681"/>
      <c r="N104" s="681"/>
      <c r="O104" s="681"/>
      <c r="P104" s="681"/>
      <c r="Q104" s="681"/>
      <c r="R104" s="681"/>
      <c r="S104" s="681"/>
      <c r="T104" s="681"/>
      <c r="U104" s="681"/>
      <c r="V104" s="681"/>
      <c r="W104" s="681"/>
      <c r="X104" s="681"/>
      <c r="Y104" s="681"/>
      <c r="Z104" s="681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1"/>
      <c r="AK104" s="681"/>
      <c r="AL104" s="681"/>
      <c r="AM104" s="681"/>
      <c r="AN104" s="681"/>
      <c r="AO104" s="681"/>
      <c r="AP104" s="681"/>
      <c r="AQ104" s="681"/>
      <c r="AR104" s="681"/>
      <c r="AS104" s="681"/>
      <c r="AT104" s="681"/>
      <c r="AU104" s="681"/>
      <c r="AV104" s="681"/>
      <c r="AW104" s="681"/>
      <c r="AX104" s="681"/>
      <c r="AY104" s="681"/>
      <c r="AZ104" s="681"/>
      <c r="BA104" s="681"/>
      <c r="BB104" s="681"/>
      <c r="BC104" s="681"/>
      <c r="BD104" s="681"/>
      <c r="BE104" s="681"/>
      <c r="BF104" s="681"/>
      <c r="BG104" s="681"/>
      <c r="BH104" s="681"/>
      <c r="BI104" s="681"/>
      <c r="BJ104" s="681"/>
      <c r="BK104" s="681"/>
      <c r="BL104" s="681"/>
      <c r="BM104" s="681"/>
      <c r="BN104" s="681"/>
      <c r="BO104" s="681"/>
      <c r="BP104" s="681"/>
      <c r="BQ104" s="681"/>
      <c r="BR104" s="681"/>
      <c r="BS104" s="681"/>
      <c r="BT104" s="681"/>
      <c r="BU104" s="681"/>
      <c r="BV104" s="681"/>
      <c r="BW104" s="681"/>
      <c r="BX104" s="681"/>
      <c r="BY104" s="681"/>
    </row>
    <row r="105" spans="2:77" ht="20.100000000000001" customHeight="1">
      <c r="C105" s="689" t="s">
        <v>184</v>
      </c>
      <c r="D105" s="528"/>
      <c r="E105" s="528"/>
      <c r="F105" s="529"/>
      <c r="G105" s="530" t="s">
        <v>185</v>
      </c>
      <c r="H105" s="530"/>
      <c r="I105" s="686" t="s">
        <v>186</v>
      </c>
      <c r="J105" s="687">
        <f t="shared" ref="J105:K109" si="166">N105+AD105+AT105+BJ105</f>
        <v>0</v>
      </c>
      <c r="K105" s="687">
        <f t="shared" si="166"/>
        <v>0</v>
      </c>
      <c r="L105" s="687">
        <f>IFERROR(K105-J105,"-")</f>
        <v>0</v>
      </c>
      <c r="M105" s="688" t="str">
        <f>IFERROR(K105/J105,"-")</f>
        <v>-</v>
      </c>
      <c r="N105" s="687">
        <f t="shared" ref="N105:O109" si="167">R105+V105+Z105</f>
        <v>0</v>
      </c>
      <c r="O105" s="687">
        <f t="shared" si="167"/>
        <v>0</v>
      </c>
      <c r="P105" s="687">
        <f>IFERROR(O105-N105,"-")</f>
        <v>0</v>
      </c>
      <c r="Q105" s="688" t="str">
        <f>IFERROR(O105/N105,"-")</f>
        <v>-</v>
      </c>
      <c r="R105" s="687">
        <f>0</f>
        <v>0</v>
      </c>
      <c r="S105" s="687">
        <f>0</f>
        <v>0</v>
      </c>
      <c r="T105" s="687">
        <f>IFERROR(S105-R105,"-")</f>
        <v>0</v>
      </c>
      <c r="U105" s="688" t="str">
        <f>IFERROR(S105/R105,"-")</f>
        <v>-</v>
      </c>
      <c r="V105" s="687">
        <f>0</f>
        <v>0</v>
      </c>
      <c r="W105" s="687">
        <f>0</f>
        <v>0</v>
      </c>
      <c r="X105" s="687">
        <f>IFERROR(W105-V105,"-")</f>
        <v>0</v>
      </c>
      <c r="Y105" s="688" t="str">
        <f>IFERROR(W105/V105,"-")</f>
        <v>-</v>
      </c>
      <c r="Z105" s="687">
        <f>0</f>
        <v>0</v>
      </c>
      <c r="AA105" s="687">
        <f>0</f>
        <v>0</v>
      </c>
      <c r="AB105" s="687">
        <f>IFERROR(AA105-Z105,"-")</f>
        <v>0</v>
      </c>
      <c r="AC105" s="688" t="str">
        <f>IFERROR(AA105/Z105,"-")</f>
        <v>-</v>
      </c>
      <c r="AD105" s="687">
        <f t="shared" ref="AD105:AE109" si="168">AH105+AL105+AP105</f>
        <v>0</v>
      </c>
      <c r="AE105" s="687">
        <f t="shared" si="168"/>
        <v>0</v>
      </c>
      <c r="AF105" s="687">
        <f>IFERROR(AE105-AD105,"-")</f>
        <v>0</v>
      </c>
      <c r="AG105" s="688" t="str">
        <f>IFERROR(AE105/AD105,"-")</f>
        <v>-</v>
      </c>
      <c r="AH105" s="687">
        <f>0</f>
        <v>0</v>
      </c>
      <c r="AI105" s="687">
        <f>0</f>
        <v>0</v>
      </c>
      <c r="AJ105" s="687">
        <f>IFERROR(AI105-AH105,"-")</f>
        <v>0</v>
      </c>
      <c r="AK105" s="688" t="str">
        <f>IFERROR(AI105/AH105,"-")</f>
        <v>-</v>
      </c>
      <c r="AL105" s="687">
        <f>0</f>
        <v>0</v>
      </c>
      <c r="AM105" s="687">
        <f>0</f>
        <v>0</v>
      </c>
      <c r="AN105" s="687">
        <f>IFERROR(AM105-AL105,"-")</f>
        <v>0</v>
      </c>
      <c r="AO105" s="688" t="str">
        <f>IFERROR(AM105/AL105,"-")</f>
        <v>-</v>
      </c>
      <c r="AP105" s="687">
        <f>0</f>
        <v>0</v>
      </c>
      <c r="AQ105" s="687">
        <f>0</f>
        <v>0</v>
      </c>
      <c r="AR105" s="687">
        <f>IFERROR(AQ105-AP105,"-")</f>
        <v>0</v>
      </c>
      <c r="AS105" s="688" t="str">
        <f>IFERROR(AQ105/AP105,"-")</f>
        <v>-</v>
      </c>
      <c r="AT105" s="687">
        <f t="shared" ref="AT105:AU109" si="169">AX105+BB105+BF105</f>
        <v>0</v>
      </c>
      <c r="AU105" s="687">
        <f t="shared" si="169"/>
        <v>0</v>
      </c>
      <c r="AV105" s="687">
        <f>IFERROR(AU105-AT105,"-")</f>
        <v>0</v>
      </c>
      <c r="AW105" s="688" t="str">
        <f>IFERROR(AU105/AT105,"-")</f>
        <v>-</v>
      </c>
      <c r="AX105" s="687">
        <f>0</f>
        <v>0</v>
      </c>
      <c r="AY105" s="687">
        <f>0</f>
        <v>0</v>
      </c>
      <c r="AZ105" s="687">
        <f>IFERROR(AY105-AX105,"-")</f>
        <v>0</v>
      </c>
      <c r="BA105" s="688" t="str">
        <f>IFERROR(AY105/AX105,"-")</f>
        <v>-</v>
      </c>
      <c r="BB105" s="687">
        <f>0</f>
        <v>0</v>
      </c>
      <c r="BC105" s="687">
        <f>0</f>
        <v>0</v>
      </c>
      <c r="BD105" s="687">
        <f>IFERROR(BC105-BB105,"-")</f>
        <v>0</v>
      </c>
      <c r="BE105" s="688" t="str">
        <f>IFERROR(BC105/BB105,"-")</f>
        <v>-</v>
      </c>
      <c r="BF105" s="687">
        <f>0</f>
        <v>0</v>
      </c>
      <c r="BG105" s="687">
        <f>0</f>
        <v>0</v>
      </c>
      <c r="BH105" s="687">
        <f>IFERROR(BG105-BF105,"-")</f>
        <v>0</v>
      </c>
      <c r="BI105" s="688" t="str">
        <f>IFERROR(BG105/BF105,"-")</f>
        <v>-</v>
      </c>
      <c r="BJ105" s="687">
        <f t="shared" ref="BJ105:BK109" si="170">BN105+BR105+BV105</f>
        <v>0</v>
      </c>
      <c r="BK105" s="687">
        <f t="shared" si="170"/>
        <v>0</v>
      </c>
      <c r="BL105" s="687">
        <f>IFERROR(BK105-BJ105,"-")</f>
        <v>0</v>
      </c>
      <c r="BM105" s="688" t="str">
        <f>IFERROR(BK105/BJ105,"-")</f>
        <v>-</v>
      </c>
      <c r="BN105" s="687">
        <f>0</f>
        <v>0</v>
      </c>
      <c r="BO105" s="687">
        <f>0</f>
        <v>0</v>
      </c>
      <c r="BP105" s="687">
        <f>IFERROR(BO105-BN105,"-")</f>
        <v>0</v>
      </c>
      <c r="BQ105" s="688" t="str">
        <f>IFERROR(BO105/BN105,"-")</f>
        <v>-</v>
      </c>
      <c r="BR105" s="687">
        <f>0</f>
        <v>0</v>
      </c>
      <c r="BS105" s="687">
        <f>0</f>
        <v>0</v>
      </c>
      <c r="BT105" s="687">
        <f>IFERROR(BS105-BR105,"-")</f>
        <v>0</v>
      </c>
      <c r="BU105" s="688" t="str">
        <f>IFERROR(BS105/BR105,"-")</f>
        <v>-</v>
      </c>
      <c r="BV105" s="687">
        <f>0</f>
        <v>0</v>
      </c>
      <c r="BW105" s="687">
        <f>0</f>
        <v>0</v>
      </c>
      <c r="BX105" s="687">
        <f>IFERROR(BW105-BV105,"-")</f>
        <v>0</v>
      </c>
      <c r="BY105" s="688" t="str">
        <f>IFERROR(BW105/BV105,"-")</f>
        <v>-</v>
      </c>
    </row>
    <row r="106" spans="2:77" ht="20.100000000000001" customHeight="1">
      <c r="C106" s="689" t="s">
        <v>187</v>
      </c>
      <c r="D106" s="528"/>
      <c r="E106" s="528"/>
      <c r="F106" s="529"/>
      <c r="G106" s="530" t="s">
        <v>214</v>
      </c>
      <c r="H106" s="530"/>
      <c r="I106" s="686" t="s">
        <v>186</v>
      </c>
      <c r="J106" s="687">
        <f t="shared" si="166"/>
        <v>300.3</v>
      </c>
      <c r="K106" s="687">
        <f t="shared" si="166"/>
        <v>0</v>
      </c>
      <c r="L106" s="687">
        <f>IFERROR(K106-J106,"-")</f>
        <v>-300.3</v>
      </c>
      <c r="M106" s="688">
        <f>IFERROR(K106/J106,"-")</f>
        <v>0</v>
      </c>
      <c r="N106" s="687">
        <f t="shared" si="167"/>
        <v>78.900000000000006</v>
      </c>
      <c r="O106" s="687">
        <f t="shared" si="167"/>
        <v>0</v>
      </c>
      <c r="P106" s="687">
        <f>IFERROR(O106-N106,"-")</f>
        <v>-78.900000000000006</v>
      </c>
      <c r="Q106" s="688">
        <f>IFERROR(O106/N106,"-")</f>
        <v>0</v>
      </c>
      <c r="R106" s="687">
        <f>'10. ГД Ноябрьск'!W15+'10. ГД Ноябрьск'!W51</f>
        <v>28.8</v>
      </c>
      <c r="S106" s="687">
        <f>'10. ГД Ноябрьск'!Y15+'10. ГД Ноябрьск'!Y51</f>
        <v>0</v>
      </c>
      <c r="T106" s="687">
        <f>IFERROR(S106-R106,"-")</f>
        <v>-28.8</v>
      </c>
      <c r="U106" s="688">
        <f>IFERROR(S106/R106,"-")</f>
        <v>0</v>
      </c>
      <c r="V106" s="687">
        <f>'10. ГД Ноябрьск'!AC15+'10. ГД Ноябрьск'!AC51</f>
        <v>26.6</v>
      </c>
      <c r="W106" s="687">
        <f>'10. ГД Ноябрьск'!AE15+'10. ГД Ноябрьск'!AE51</f>
        <v>0</v>
      </c>
      <c r="X106" s="687">
        <f>IFERROR(W106-V106,"-")</f>
        <v>-26.6</v>
      </c>
      <c r="Y106" s="688">
        <f>IFERROR(W106/V106,"-")</f>
        <v>0</v>
      </c>
      <c r="Z106" s="687">
        <f>'10. ГД Ноябрьск'!AI15+'10. ГД Ноябрьск'!AI51</f>
        <v>23.5</v>
      </c>
      <c r="AA106" s="687">
        <f>'10. ГД Ноябрьск'!AK15+'10. ГД Ноябрьск'!AK51</f>
        <v>0</v>
      </c>
      <c r="AB106" s="687">
        <f>IFERROR(AA106-Z106,"-")</f>
        <v>-23.5</v>
      </c>
      <c r="AC106" s="688">
        <f>IFERROR(AA106/Z106,"-")</f>
        <v>0</v>
      </c>
      <c r="AD106" s="687">
        <f t="shared" si="168"/>
        <v>72.099999999999994</v>
      </c>
      <c r="AE106" s="687">
        <f t="shared" si="168"/>
        <v>0</v>
      </c>
      <c r="AF106" s="687">
        <f>IFERROR(AE106-AD106,"-")</f>
        <v>-72.099999999999994</v>
      </c>
      <c r="AG106" s="688">
        <f>IFERROR(AE106/AD106,"-")</f>
        <v>0</v>
      </c>
      <c r="AH106" s="687">
        <f>'10. ГД Ноябрьск'!AU15+'10. ГД Ноябрьск'!AU51</f>
        <v>23.4</v>
      </c>
      <c r="AI106" s="687">
        <f>'10. ГД Ноябрьск'!AW15+'10. ГД Ноябрьск'!AW51</f>
        <v>0</v>
      </c>
      <c r="AJ106" s="687">
        <f>IFERROR(AI106-AH106,"-")</f>
        <v>-23.4</v>
      </c>
      <c r="AK106" s="688">
        <f>IFERROR(AI106/AH106,"-")</f>
        <v>0</v>
      </c>
      <c r="AL106" s="687">
        <f>'10. ГД Ноябрьск'!BA15+'10. ГД Ноябрьск'!BA51</f>
        <v>24.7</v>
      </c>
      <c r="AM106" s="687">
        <f>'10. ГД Ноябрьск'!BC15+'10. ГД Ноябрьск'!BC51</f>
        <v>0</v>
      </c>
      <c r="AN106" s="687">
        <f>IFERROR(AM106-AL106,"-")</f>
        <v>-24.7</v>
      </c>
      <c r="AO106" s="688">
        <f>IFERROR(AM106/AL106,"-")</f>
        <v>0</v>
      </c>
      <c r="AP106" s="687">
        <f>'10. ГД Ноябрьск'!BG15+'10. ГД Ноябрьск'!BG51</f>
        <v>24</v>
      </c>
      <c r="AQ106" s="687">
        <f>'10. ГД Ноябрьск'!BI15+'10. ГД Ноябрьск'!BI51</f>
        <v>0</v>
      </c>
      <c r="AR106" s="687">
        <f>IFERROR(AQ106-AP106,"-")</f>
        <v>-24</v>
      </c>
      <c r="AS106" s="688">
        <f>IFERROR(AQ106/AP106,"-")</f>
        <v>0</v>
      </c>
      <c r="AT106" s="687">
        <f t="shared" si="169"/>
        <v>70.099999999999994</v>
      </c>
      <c r="AU106" s="687">
        <f t="shared" si="169"/>
        <v>0</v>
      </c>
      <c r="AV106" s="687">
        <f>IFERROR(AU106-AT106,"-")</f>
        <v>-70.099999999999994</v>
      </c>
      <c r="AW106" s="688">
        <f>IFERROR(AU106/AT106,"-")</f>
        <v>0</v>
      </c>
      <c r="AX106" s="687">
        <f>'10. ГД Ноябрьск'!BS15+'10. ГД Ноябрьск'!BS51</f>
        <v>25.2</v>
      </c>
      <c r="AY106" s="687">
        <f>'10. ГД Ноябрьск'!BU15+'10. ГД Ноябрьск'!BU51</f>
        <v>0</v>
      </c>
      <c r="AZ106" s="687">
        <f>IFERROR(AY106-AX106,"-")</f>
        <v>-25.2</v>
      </c>
      <c r="BA106" s="688">
        <f>IFERROR(AY106/AX106,"-")</f>
        <v>0</v>
      </c>
      <c r="BB106" s="687">
        <f>'10. ГД Ноябрьск'!BY15+'10. ГД Ноябрьск'!BY51</f>
        <v>25.4</v>
      </c>
      <c r="BC106" s="687">
        <f>'10. ГД Ноябрьск'!CA15+'10. ГД Ноябрьск'!CA51</f>
        <v>0</v>
      </c>
      <c r="BD106" s="687">
        <f>IFERROR(BC106-BB106,"-")</f>
        <v>-25.4</v>
      </c>
      <c r="BE106" s="688">
        <f>IFERROR(BC106/BB106,"-")</f>
        <v>0</v>
      </c>
      <c r="BF106" s="687">
        <f>'10. ГД Ноябрьск'!CE15+'10. ГД Ноябрьск'!CE51</f>
        <v>19.5</v>
      </c>
      <c r="BG106" s="687">
        <f>'10. ГД Ноябрьск'!CG15+'10. ГД Ноябрьск'!CG51</f>
        <v>0</v>
      </c>
      <c r="BH106" s="687">
        <f>IFERROR(BG106-BF106,"-")</f>
        <v>-19.5</v>
      </c>
      <c r="BI106" s="688">
        <f>IFERROR(BG106/BF106,"-")</f>
        <v>0</v>
      </c>
      <c r="BJ106" s="687">
        <f t="shared" si="170"/>
        <v>79.2</v>
      </c>
      <c r="BK106" s="687">
        <f t="shared" si="170"/>
        <v>0</v>
      </c>
      <c r="BL106" s="687">
        <f>IFERROR(BK106-BJ106,"-")</f>
        <v>-79.2</v>
      </c>
      <c r="BM106" s="688">
        <f>IFERROR(BK106/BJ106,"-")</f>
        <v>0</v>
      </c>
      <c r="BN106" s="687">
        <f>'10. ГД Ноябрьск'!CQ15+'10. ГД Ноябрьск'!CQ51</f>
        <v>25.7</v>
      </c>
      <c r="BO106" s="687">
        <f>'10. ГД Ноябрьск'!CS15+'10. ГД Ноябрьск'!CS51</f>
        <v>0</v>
      </c>
      <c r="BP106" s="687">
        <f>IFERROR(BO106-BN106,"-")</f>
        <v>-25.7</v>
      </c>
      <c r="BQ106" s="688">
        <f>IFERROR(BO106/BN106,"-")</f>
        <v>0</v>
      </c>
      <c r="BR106" s="687">
        <f>'10. ГД Ноябрьск'!CW15+'10. ГД Ноябрьск'!CW51</f>
        <v>26.3</v>
      </c>
      <c r="BS106" s="687">
        <f>'10. ГД Ноябрьск'!CY15+'10. ГД Ноябрьск'!CY51</f>
        <v>0</v>
      </c>
      <c r="BT106" s="687">
        <f>IFERROR(BS106-BR106,"-")</f>
        <v>-26.3</v>
      </c>
      <c r="BU106" s="688">
        <f>IFERROR(BS106/BR106,"-")</f>
        <v>0</v>
      </c>
      <c r="BV106" s="687">
        <f>'10. ГД Ноябрьск'!DC15+'10. ГД Ноябрьск'!DC51</f>
        <v>27.2</v>
      </c>
      <c r="BW106" s="687">
        <f>'10. ГД Ноябрьск'!DE15+'10. ГД Ноябрьск'!DE51</f>
        <v>0</v>
      </c>
      <c r="BX106" s="687">
        <f>IFERROR(BW106-BV106,"-")</f>
        <v>-27.2</v>
      </c>
      <c r="BY106" s="688">
        <f>IFERROR(BW106/BV106,"-")</f>
        <v>0</v>
      </c>
    </row>
    <row r="107" spans="2:77" ht="20.100000000000001" customHeight="1">
      <c r="C107" s="693" t="s">
        <v>215</v>
      </c>
      <c r="D107" s="528"/>
      <c r="E107" s="528"/>
      <c r="F107" s="529"/>
      <c r="G107" s="530" t="s">
        <v>216</v>
      </c>
      <c r="H107" s="530"/>
      <c r="I107" s="694" t="s">
        <v>169</v>
      </c>
      <c r="J107" s="687">
        <f t="shared" si="166"/>
        <v>300.3</v>
      </c>
      <c r="K107" s="687">
        <f t="shared" si="166"/>
        <v>0</v>
      </c>
      <c r="L107" s="687">
        <f>IFERROR(K107-J107,"-")</f>
        <v>-300.3</v>
      </c>
      <c r="M107" s="688">
        <f>IFERROR(K107/J107,"-")</f>
        <v>0</v>
      </c>
      <c r="N107" s="687">
        <f t="shared" si="167"/>
        <v>78.900000000000006</v>
      </c>
      <c r="O107" s="687">
        <f t="shared" si="167"/>
        <v>0</v>
      </c>
      <c r="P107" s="687">
        <f>IFERROR(O107-N107,"-")</f>
        <v>-78.900000000000006</v>
      </c>
      <c r="Q107" s="688">
        <f>IFERROR(O107/N107,"-")</f>
        <v>0</v>
      </c>
      <c r="R107" s="687">
        <f>'10. ГД Ноябрьск'!W15</f>
        <v>28.8</v>
      </c>
      <c r="S107" s="687">
        <f>'10. ГД Ноябрьск'!Y15</f>
        <v>0</v>
      </c>
      <c r="T107" s="687">
        <f>IFERROR(S107-R107,"-")</f>
        <v>-28.8</v>
      </c>
      <c r="U107" s="688">
        <f>IFERROR(S107/R107,"-")</f>
        <v>0</v>
      </c>
      <c r="V107" s="687">
        <f>'10. ГД Ноябрьск'!AC15</f>
        <v>26.6</v>
      </c>
      <c r="W107" s="687">
        <f>'10. ГД Ноябрьск'!AE15</f>
        <v>0</v>
      </c>
      <c r="X107" s="687">
        <f>IFERROR(W107-V107,"-")</f>
        <v>-26.6</v>
      </c>
      <c r="Y107" s="688">
        <f>IFERROR(W107/V107,"-")</f>
        <v>0</v>
      </c>
      <c r="Z107" s="687">
        <f>'10. ГД Ноябрьск'!AI15</f>
        <v>23.5</v>
      </c>
      <c r="AA107" s="687">
        <f>'10. ГД Ноябрьск'!AK15</f>
        <v>0</v>
      </c>
      <c r="AB107" s="687">
        <f>IFERROR(AA107-Z107,"-")</f>
        <v>-23.5</v>
      </c>
      <c r="AC107" s="688">
        <f>IFERROR(AA107/Z107,"-")</f>
        <v>0</v>
      </c>
      <c r="AD107" s="687">
        <f t="shared" si="168"/>
        <v>72.099999999999994</v>
      </c>
      <c r="AE107" s="687">
        <f t="shared" si="168"/>
        <v>0</v>
      </c>
      <c r="AF107" s="687">
        <f>IFERROR(AE107-AD107,"-")</f>
        <v>-72.099999999999994</v>
      </c>
      <c r="AG107" s="688">
        <f>IFERROR(AE107/AD107,"-")</f>
        <v>0</v>
      </c>
      <c r="AH107" s="687">
        <f>'10. ГД Ноябрьск'!AU15</f>
        <v>23.4</v>
      </c>
      <c r="AI107" s="687">
        <f>'10. ГД Ноябрьск'!AW15</f>
        <v>0</v>
      </c>
      <c r="AJ107" s="687">
        <f>IFERROR(AI107-AH107,"-")</f>
        <v>-23.4</v>
      </c>
      <c r="AK107" s="688">
        <f>IFERROR(AI107/AH107,"-")</f>
        <v>0</v>
      </c>
      <c r="AL107" s="687">
        <f>'10. ГД Ноябрьск'!BA15</f>
        <v>24.7</v>
      </c>
      <c r="AM107" s="687">
        <f>'10. ГД Ноябрьск'!BC15</f>
        <v>0</v>
      </c>
      <c r="AN107" s="687">
        <f>IFERROR(AM107-AL107,"-")</f>
        <v>-24.7</v>
      </c>
      <c r="AO107" s="688">
        <f>IFERROR(AM107/AL107,"-")</f>
        <v>0</v>
      </c>
      <c r="AP107" s="687">
        <f>'10. ГД Ноябрьск'!BG15</f>
        <v>24</v>
      </c>
      <c r="AQ107" s="687">
        <f>'10. ГД Ноябрьск'!BI15</f>
        <v>0</v>
      </c>
      <c r="AR107" s="687">
        <f>IFERROR(AQ107-AP107,"-")</f>
        <v>-24</v>
      </c>
      <c r="AS107" s="688">
        <f>IFERROR(AQ107/AP107,"-")</f>
        <v>0</v>
      </c>
      <c r="AT107" s="687">
        <f t="shared" si="169"/>
        <v>70.099999999999994</v>
      </c>
      <c r="AU107" s="687">
        <f t="shared" si="169"/>
        <v>0</v>
      </c>
      <c r="AV107" s="687">
        <f>IFERROR(AU107-AT107,"-")</f>
        <v>-70.099999999999994</v>
      </c>
      <c r="AW107" s="688">
        <f>IFERROR(AU107/AT107,"-")</f>
        <v>0</v>
      </c>
      <c r="AX107" s="687">
        <f>'10. ГД Ноябрьск'!BS15</f>
        <v>25.2</v>
      </c>
      <c r="AY107" s="687">
        <f>'10. ГД Ноябрьск'!BU15</f>
        <v>0</v>
      </c>
      <c r="AZ107" s="687">
        <f>IFERROR(AY107-AX107,"-")</f>
        <v>-25.2</v>
      </c>
      <c r="BA107" s="688">
        <f>IFERROR(AY107/AX107,"-")</f>
        <v>0</v>
      </c>
      <c r="BB107" s="687">
        <f>'10. ГД Ноябрьск'!BY15</f>
        <v>25.4</v>
      </c>
      <c r="BC107" s="687">
        <f>'10. ГД Ноябрьск'!CA15</f>
        <v>0</v>
      </c>
      <c r="BD107" s="687">
        <f>IFERROR(BC107-BB107,"-")</f>
        <v>-25.4</v>
      </c>
      <c r="BE107" s="688">
        <f>IFERROR(BC107/BB107,"-")</f>
        <v>0</v>
      </c>
      <c r="BF107" s="687">
        <f>'10. ГД Ноябрьск'!CE15</f>
        <v>19.5</v>
      </c>
      <c r="BG107" s="687">
        <f>'10. ГД Ноябрьск'!CG15</f>
        <v>0</v>
      </c>
      <c r="BH107" s="687">
        <f>IFERROR(BG107-BF107,"-")</f>
        <v>-19.5</v>
      </c>
      <c r="BI107" s="688">
        <f>IFERROR(BG107/BF107,"-")</f>
        <v>0</v>
      </c>
      <c r="BJ107" s="687">
        <f t="shared" si="170"/>
        <v>79.2</v>
      </c>
      <c r="BK107" s="687">
        <f t="shared" si="170"/>
        <v>0</v>
      </c>
      <c r="BL107" s="687">
        <f>IFERROR(BK107-BJ107,"-")</f>
        <v>-79.2</v>
      </c>
      <c r="BM107" s="688">
        <f>IFERROR(BK107/BJ107,"-")</f>
        <v>0</v>
      </c>
      <c r="BN107" s="687">
        <f>'10. ГД Ноябрьск'!CQ15</f>
        <v>25.7</v>
      </c>
      <c r="BO107" s="687">
        <f>'10. ГД Ноябрьск'!CS15</f>
        <v>0</v>
      </c>
      <c r="BP107" s="687">
        <f>IFERROR(BO107-BN107,"-")</f>
        <v>-25.7</v>
      </c>
      <c r="BQ107" s="688">
        <f>IFERROR(BO107/BN107,"-")</f>
        <v>0</v>
      </c>
      <c r="BR107" s="687">
        <f>'10. ГД Ноябрьск'!CW15</f>
        <v>26.3</v>
      </c>
      <c r="BS107" s="687">
        <f>'10. ГД Ноябрьск'!CY15</f>
        <v>0</v>
      </c>
      <c r="BT107" s="687">
        <f>IFERROR(BS107-BR107,"-")</f>
        <v>-26.3</v>
      </c>
      <c r="BU107" s="688">
        <f>IFERROR(BS107/BR107,"-")</f>
        <v>0</v>
      </c>
      <c r="BV107" s="687">
        <f>'10. ГД Ноябрьск'!DC15</f>
        <v>27.2</v>
      </c>
      <c r="BW107" s="687">
        <f>'10. ГД Ноябрьск'!DE15</f>
        <v>0</v>
      </c>
      <c r="BX107" s="687">
        <f>IFERROR(BW107-BV107,"-")</f>
        <v>-27.2</v>
      </c>
      <c r="BY107" s="688">
        <f>IFERROR(BW107/BV107,"-")</f>
        <v>0</v>
      </c>
    </row>
    <row r="108" spans="2:77" ht="20.100000000000001" customHeight="1">
      <c r="C108" s="693" t="s">
        <v>217</v>
      </c>
      <c r="D108" s="528"/>
      <c r="E108" s="528"/>
      <c r="F108" s="529"/>
      <c r="G108" s="530" t="s">
        <v>218</v>
      </c>
      <c r="H108" s="530"/>
      <c r="I108" s="694" t="s">
        <v>169</v>
      </c>
      <c r="J108" s="687">
        <f t="shared" si="166"/>
        <v>0</v>
      </c>
      <c r="K108" s="687">
        <f t="shared" si="166"/>
        <v>0</v>
      </c>
      <c r="L108" s="687">
        <f>IFERROR(K108-J108,"-")</f>
        <v>0</v>
      </c>
      <c r="M108" s="688" t="str">
        <f>IFERROR(K108/J108,"-")</f>
        <v>-</v>
      </c>
      <c r="N108" s="687">
        <f t="shared" si="167"/>
        <v>0</v>
      </c>
      <c r="O108" s="687">
        <f t="shared" si="167"/>
        <v>0</v>
      </c>
      <c r="P108" s="687">
        <f>IFERROR(O108-N108,"-")</f>
        <v>0</v>
      </c>
      <c r="Q108" s="688" t="str">
        <f>IFERROR(O108/N108,"-")</f>
        <v>-</v>
      </c>
      <c r="R108" s="687">
        <f>'10. ГД Ноябрьск'!W51</f>
        <v>0</v>
      </c>
      <c r="S108" s="687">
        <f>'10. ГД Ноябрьск'!Y51</f>
        <v>0</v>
      </c>
      <c r="T108" s="687">
        <f>IFERROR(S108-R108,"-")</f>
        <v>0</v>
      </c>
      <c r="U108" s="688" t="str">
        <f>IFERROR(S108/R108,"-")</f>
        <v>-</v>
      </c>
      <c r="V108" s="687">
        <f>'10. ГД Ноябрьск'!AC51</f>
        <v>0</v>
      </c>
      <c r="W108" s="687">
        <f>'10. ГД Ноябрьск'!AE51</f>
        <v>0</v>
      </c>
      <c r="X108" s="687">
        <f>IFERROR(W108-V108,"-")</f>
        <v>0</v>
      </c>
      <c r="Y108" s="688" t="str">
        <f>IFERROR(W108/V108,"-")</f>
        <v>-</v>
      </c>
      <c r="Z108" s="687">
        <f>'10. ГД Ноябрьск'!AI51</f>
        <v>0</v>
      </c>
      <c r="AA108" s="687">
        <f>'10. ГД Ноябрьск'!AK51</f>
        <v>0</v>
      </c>
      <c r="AB108" s="687">
        <f>IFERROR(AA108-Z108,"-")</f>
        <v>0</v>
      </c>
      <c r="AC108" s="688" t="str">
        <f>IFERROR(AA108/Z108,"-")</f>
        <v>-</v>
      </c>
      <c r="AD108" s="687">
        <f t="shared" si="168"/>
        <v>0</v>
      </c>
      <c r="AE108" s="687">
        <f t="shared" si="168"/>
        <v>0</v>
      </c>
      <c r="AF108" s="687">
        <f>IFERROR(AE108-AD108,"-")</f>
        <v>0</v>
      </c>
      <c r="AG108" s="688" t="str">
        <f>IFERROR(AE108/AD108,"-")</f>
        <v>-</v>
      </c>
      <c r="AH108" s="687">
        <f>'10. ГД Ноябрьск'!AU51</f>
        <v>0</v>
      </c>
      <c r="AI108" s="687">
        <f>'10. ГД Ноябрьск'!AW51</f>
        <v>0</v>
      </c>
      <c r="AJ108" s="687">
        <f>IFERROR(AI108-AH108,"-")</f>
        <v>0</v>
      </c>
      <c r="AK108" s="688" t="str">
        <f>IFERROR(AI108/AH108,"-")</f>
        <v>-</v>
      </c>
      <c r="AL108" s="687">
        <f>'10. ГД Ноябрьск'!BA51</f>
        <v>0</v>
      </c>
      <c r="AM108" s="687">
        <f>'10. ГД Ноябрьск'!BC51</f>
        <v>0</v>
      </c>
      <c r="AN108" s="687">
        <f>IFERROR(AM108-AL108,"-")</f>
        <v>0</v>
      </c>
      <c r="AO108" s="688" t="str">
        <f>IFERROR(AM108/AL108,"-")</f>
        <v>-</v>
      </c>
      <c r="AP108" s="687">
        <f>'10. ГД Ноябрьск'!BG51</f>
        <v>0</v>
      </c>
      <c r="AQ108" s="687">
        <f>'10. ГД Ноябрьск'!BI51</f>
        <v>0</v>
      </c>
      <c r="AR108" s="687">
        <f>IFERROR(AQ108-AP108,"-")</f>
        <v>0</v>
      </c>
      <c r="AS108" s="688" t="str">
        <f>IFERROR(AQ108/AP108,"-")</f>
        <v>-</v>
      </c>
      <c r="AT108" s="687">
        <f t="shared" si="169"/>
        <v>0</v>
      </c>
      <c r="AU108" s="687">
        <f t="shared" si="169"/>
        <v>0</v>
      </c>
      <c r="AV108" s="687">
        <f>IFERROR(AU108-AT108,"-")</f>
        <v>0</v>
      </c>
      <c r="AW108" s="688" t="str">
        <f>IFERROR(AU108/AT108,"-")</f>
        <v>-</v>
      </c>
      <c r="AX108" s="687">
        <f>'10. ГД Ноябрьск'!BS51</f>
        <v>0</v>
      </c>
      <c r="AY108" s="687">
        <f>'10. ГД Ноябрьск'!BU51</f>
        <v>0</v>
      </c>
      <c r="AZ108" s="687">
        <f>IFERROR(AY108-AX108,"-")</f>
        <v>0</v>
      </c>
      <c r="BA108" s="688" t="str">
        <f>IFERROR(AY108/AX108,"-")</f>
        <v>-</v>
      </c>
      <c r="BB108" s="687">
        <f>'10. ГД Ноябрьск'!BY51</f>
        <v>0</v>
      </c>
      <c r="BC108" s="687">
        <f>'10. ГД Ноябрьск'!CA51</f>
        <v>0</v>
      </c>
      <c r="BD108" s="687">
        <f>IFERROR(BC108-BB108,"-")</f>
        <v>0</v>
      </c>
      <c r="BE108" s="688" t="str">
        <f>IFERROR(BC108/BB108,"-")</f>
        <v>-</v>
      </c>
      <c r="BF108" s="687">
        <f>'10. ГД Ноябрьск'!CE51</f>
        <v>0</v>
      </c>
      <c r="BG108" s="687">
        <f>'10. ГД Ноябрьск'!CG51</f>
        <v>0</v>
      </c>
      <c r="BH108" s="687">
        <f>IFERROR(BG108-BF108,"-")</f>
        <v>0</v>
      </c>
      <c r="BI108" s="688" t="str">
        <f>IFERROR(BG108/BF108,"-")</f>
        <v>-</v>
      </c>
      <c r="BJ108" s="687">
        <f t="shared" si="170"/>
        <v>0</v>
      </c>
      <c r="BK108" s="687">
        <f t="shared" si="170"/>
        <v>0</v>
      </c>
      <c r="BL108" s="687">
        <f>IFERROR(BK108-BJ108,"-")</f>
        <v>0</v>
      </c>
      <c r="BM108" s="688" t="str">
        <f>IFERROR(BK108/BJ108,"-")</f>
        <v>-</v>
      </c>
      <c r="BN108" s="687">
        <f>'10. ГД Ноябрьск'!CQ51</f>
        <v>0</v>
      </c>
      <c r="BO108" s="687">
        <f>'10. ГД Ноябрьск'!CS51</f>
        <v>0</v>
      </c>
      <c r="BP108" s="687">
        <f>IFERROR(BO108-BN108,"-")</f>
        <v>0</v>
      </c>
      <c r="BQ108" s="688" t="str">
        <f>IFERROR(BO108/BN108,"-")</f>
        <v>-</v>
      </c>
      <c r="BR108" s="687">
        <f>'10. ГД Ноябрьск'!CW51</f>
        <v>0</v>
      </c>
      <c r="BS108" s="687">
        <f>'10. ГД Ноябрьск'!CY51</f>
        <v>0</v>
      </c>
      <c r="BT108" s="687">
        <f>IFERROR(BS108-BR108,"-")</f>
        <v>0</v>
      </c>
      <c r="BU108" s="688" t="str">
        <f>IFERROR(BS108/BR108,"-")</f>
        <v>-</v>
      </c>
      <c r="BV108" s="687">
        <f>'10. ГД Ноябрьск'!DC51</f>
        <v>0</v>
      </c>
      <c r="BW108" s="687">
        <f>'10. ГД Ноябрьск'!DE51</f>
        <v>0</v>
      </c>
      <c r="BX108" s="687">
        <f>IFERROR(BW108-BV108,"-")</f>
        <v>0</v>
      </c>
      <c r="BY108" s="688" t="str">
        <f>IFERROR(BW108/BV108,"-")</f>
        <v>-</v>
      </c>
    </row>
    <row r="109" spans="2:77" ht="20.100000000000001" customHeight="1">
      <c r="B109" s="413" t="s">
        <v>219</v>
      </c>
      <c r="C109" s="692" t="s">
        <v>123</v>
      </c>
      <c r="D109" s="528"/>
      <c r="E109" s="528"/>
      <c r="F109" s="529"/>
      <c r="G109" s="530" t="s">
        <v>220</v>
      </c>
      <c r="H109" s="530"/>
      <c r="I109" s="686" t="s">
        <v>169</v>
      </c>
      <c r="J109" s="687">
        <f t="shared" si="166"/>
        <v>137.29999999999998</v>
      </c>
      <c r="K109" s="687">
        <f t="shared" si="166"/>
        <v>0</v>
      </c>
      <c r="L109" s="687">
        <f>IFERROR(K109-J109,"-")</f>
        <v>-137.29999999999998</v>
      </c>
      <c r="M109" s="688">
        <f>IFERROR(K109/J109,"-")</f>
        <v>0</v>
      </c>
      <c r="N109" s="687">
        <f t="shared" si="167"/>
        <v>42.599999999999994</v>
      </c>
      <c r="O109" s="687">
        <f t="shared" si="167"/>
        <v>0</v>
      </c>
      <c r="P109" s="687">
        <f>IFERROR(O109-N109,"-")</f>
        <v>-42.599999999999994</v>
      </c>
      <c r="Q109" s="688">
        <f>IFERROR(O109/N109,"-")</f>
        <v>0</v>
      </c>
      <c r="R109" s="687">
        <f>'2. ГПП-ОГХК'!W56+'2. ГПП-ОГХК'!W57+'4. ГПП-УЗПКТ-СЗСК'!W40+0+'7. ГД Ямбург'!W28+'10. ГД Ноябрьск'!W18+'11. ГД Надым'!W11+'9. ГД Краснодар'!W29</f>
        <v>14.799999999999999</v>
      </c>
      <c r="S109" s="687">
        <f>'2. ГПП-ОГХК'!Y56+'2. ГПП-ОГХК'!Y57+'4. ГПП-УЗПКТ-СЗСК'!Y40+0+'7. ГД Ямбург'!Y28+'10. ГД Ноябрьск'!Y18+'11. ГД Надым'!Y11+'9. ГД Краснодар'!Y29</f>
        <v>0</v>
      </c>
      <c r="T109" s="687">
        <f>IFERROR(S109-R109,"-")</f>
        <v>-14.799999999999999</v>
      </c>
      <c r="U109" s="688">
        <f>IFERROR(S109/R109,"-")</f>
        <v>0</v>
      </c>
      <c r="V109" s="687">
        <f>'2. ГПП-ОГХК'!AC56+'2. ГПП-ОГХК'!AC57+'4. ГПП-УЗПКТ-СЗСК'!AC40+0+'7. ГД Ямбург'!AC28+'10. ГД Ноябрьск'!AC18+'11. ГД Надым'!AC11+'9. ГД Краснодар'!AC29</f>
        <v>13</v>
      </c>
      <c r="W109" s="687">
        <f>'2. ГПП-ОГХК'!AE56+'2. ГПП-ОГХК'!AE57+'4. ГПП-УЗПКТ-СЗСК'!AE40+0+'7. ГД Ямбург'!AE28+'10. ГД Ноябрьск'!AE18+'11. ГД Надым'!AE11+'9. ГД Краснодар'!AE29</f>
        <v>0</v>
      </c>
      <c r="X109" s="687">
        <f>IFERROR(W109-V109,"-")</f>
        <v>-13</v>
      </c>
      <c r="Y109" s="688">
        <f>IFERROR(W109/V109,"-")</f>
        <v>0</v>
      </c>
      <c r="Z109" s="687">
        <f>'2. ГПП-ОГХК'!AI56+'2. ГПП-ОГХК'!AI57+'4. ГПП-УЗПКТ-СЗСК'!AI40+0+'7. ГД Ямбург'!AI28+'10. ГД Ноябрьск'!AI18+'11. ГД Надым'!AI11+'9. ГД Краснодар'!AI29</f>
        <v>14.8</v>
      </c>
      <c r="AA109" s="687">
        <f>'2. ГПП-ОГХК'!AK56+'2. ГПП-ОГХК'!AK57+'4. ГПП-УЗПКТ-СЗСК'!AK40+0+'7. ГД Ямбург'!AK28+'10. ГД Ноябрьск'!AK18+'11. ГД Надым'!AK11+'9. ГД Краснодар'!AK29</f>
        <v>0</v>
      </c>
      <c r="AB109" s="687">
        <f>IFERROR(AA109-Z109,"-")</f>
        <v>-14.8</v>
      </c>
      <c r="AC109" s="688">
        <f>IFERROR(AA109/Z109,"-")</f>
        <v>0</v>
      </c>
      <c r="AD109" s="687">
        <f t="shared" si="168"/>
        <v>33.5</v>
      </c>
      <c r="AE109" s="687">
        <f t="shared" si="168"/>
        <v>0</v>
      </c>
      <c r="AF109" s="687">
        <f>IFERROR(AE109-AD109,"-")</f>
        <v>-33.5</v>
      </c>
      <c r="AG109" s="688">
        <f>IFERROR(AE109/AD109,"-")</f>
        <v>0</v>
      </c>
      <c r="AH109" s="687">
        <f>'2. ГПП-ОГХК'!AU56+'2. ГПП-ОГХК'!AU57+'4. ГПП-УЗПКТ-СЗСК'!AU40+0+'7. ГД Ямбург'!AU28+'10. ГД Ноябрьск'!AU18+'11. ГД Надым'!AU11+'9. ГД Краснодар'!AU29</f>
        <v>11.899999999999999</v>
      </c>
      <c r="AI109" s="687">
        <f>'2. ГПП-ОГХК'!AW56+'2. ГПП-ОГХК'!AW57+'4. ГПП-УЗПКТ-СЗСК'!AW40+0+'7. ГД Ямбург'!AW28+'10. ГД Ноябрьск'!AW18+'11. ГД Надым'!AW11+'9. ГД Краснодар'!AW29</f>
        <v>0</v>
      </c>
      <c r="AJ109" s="687">
        <f>IFERROR(AI109-AH109,"-")</f>
        <v>-11.899999999999999</v>
      </c>
      <c r="AK109" s="688">
        <f>IFERROR(AI109/AH109,"-")</f>
        <v>0</v>
      </c>
      <c r="AL109" s="687">
        <f>'2. ГПП-ОГХК'!BA56+'2. ГПП-ОГХК'!BA57+'4. ГПП-УЗПКТ-СЗСК'!BA40+0+'7. ГД Ямбург'!BA28+'10. ГД Ноябрьск'!BA18+'11. ГД Надым'!BA11+'9. ГД Краснодар'!BA29</f>
        <v>11.4</v>
      </c>
      <c r="AM109" s="687">
        <f>'2. ГПП-ОГХК'!BC56+'2. ГПП-ОГХК'!BC57+'4. ГПП-УЗПКТ-СЗСК'!BC40+0+'7. ГД Ямбург'!BC28+'10. ГД Ноябрьск'!BC18+'11. ГД Надым'!BC11+'9. ГД Краснодар'!BC29</f>
        <v>0</v>
      </c>
      <c r="AN109" s="687">
        <f>IFERROR(AM109-AL109,"-")</f>
        <v>-11.4</v>
      </c>
      <c r="AO109" s="688">
        <f>IFERROR(AM109/AL109,"-")</f>
        <v>0</v>
      </c>
      <c r="AP109" s="687">
        <f>'2. ГПП-ОГХК'!BG56+'2. ГПП-ОГХК'!BG57+'4. ГПП-УЗПКТ-СЗСК'!BG40+0+'7. ГД Ямбург'!BG28+'10. ГД Ноябрьск'!BG18+'11. ГД Надым'!BG11+'9. ГД Краснодар'!BG29</f>
        <v>10.200000000000001</v>
      </c>
      <c r="AQ109" s="687">
        <f>'2. ГПП-ОГХК'!BI56+'2. ГПП-ОГХК'!BI57+'4. ГПП-УЗПКТ-СЗСК'!BI40+0+'7. ГД Ямбург'!BI28+'10. ГД Ноябрьск'!BI18+'11. ГД Надым'!BI11+'9. ГД Краснодар'!BI29</f>
        <v>0</v>
      </c>
      <c r="AR109" s="687">
        <f>IFERROR(AQ109-AP109,"-")</f>
        <v>-10.200000000000001</v>
      </c>
      <c r="AS109" s="688">
        <f>IFERROR(AQ109/AP109,"-")</f>
        <v>0</v>
      </c>
      <c r="AT109" s="687">
        <f t="shared" si="169"/>
        <v>21.6</v>
      </c>
      <c r="AU109" s="687">
        <f t="shared" si="169"/>
        <v>0</v>
      </c>
      <c r="AV109" s="687">
        <f>IFERROR(AU109-AT109,"-")</f>
        <v>-21.6</v>
      </c>
      <c r="AW109" s="688">
        <f>IFERROR(AU109/AT109,"-")</f>
        <v>0</v>
      </c>
      <c r="AX109" s="687">
        <f>'2. ГПП-ОГХК'!BS56+'2. ГПП-ОГХК'!BS57+'4. ГПП-УЗПКТ-СЗСК'!BS40+0+'7. ГД Ямбург'!BS28+'10. ГД Ноябрьск'!BS18+'11. ГД Надым'!BS11+'9. ГД Краснодар'!BS29</f>
        <v>7.1</v>
      </c>
      <c r="AY109" s="687">
        <f>'2. ГПП-ОГХК'!BU56+'2. ГПП-ОГХК'!BU57+'4. ГПП-УЗПКТ-СЗСК'!BU40+0+'7. ГД Ямбург'!BU28+'10. ГД Ноябрьск'!BU18+'11. ГД Надым'!BU11+'9. ГД Краснодар'!BU29</f>
        <v>0</v>
      </c>
      <c r="AZ109" s="687">
        <f>IFERROR(AY109-AX109,"-")</f>
        <v>-7.1</v>
      </c>
      <c r="BA109" s="688">
        <f>IFERROR(AY109/AX109,"-")</f>
        <v>0</v>
      </c>
      <c r="BB109" s="687">
        <f>'2. ГПП-ОГХК'!BY56+'2. ГПП-ОГХК'!BY57+'4. ГПП-УЗПКТ-СЗСК'!BY40+0+'7. ГД Ямбург'!BY28+'10. ГД Ноябрьск'!BY18+'11. ГД Надым'!BY11+'9. ГД Краснодар'!BY29</f>
        <v>6.8000000000000007</v>
      </c>
      <c r="BC109" s="687">
        <f>'2. ГПП-ОГХК'!CA56+'2. ГПП-ОГХК'!CA57+'4. ГПП-УЗПКТ-СЗСК'!CA40+0+'7. ГД Ямбург'!CA28+'10. ГД Ноябрьск'!CA18+'11. ГД Надым'!CA11+'9. ГД Краснодар'!CA29</f>
        <v>0</v>
      </c>
      <c r="BD109" s="687">
        <f>IFERROR(BC109-BB109,"-")</f>
        <v>-6.8000000000000007</v>
      </c>
      <c r="BE109" s="688">
        <f>IFERROR(BC109/BB109,"-")</f>
        <v>0</v>
      </c>
      <c r="BF109" s="687">
        <f>'2. ГПП-ОГХК'!CE56+'2. ГПП-ОГХК'!CE57+'4. ГПП-УЗПКТ-СЗСК'!CE40+0+'7. ГД Ямбург'!CE28+'10. ГД Ноябрьск'!CE18+'11. ГД Надым'!CE11+'9. ГД Краснодар'!CE29</f>
        <v>7.7</v>
      </c>
      <c r="BG109" s="687">
        <f>'2. ГПП-ОГХК'!CG56+'2. ГПП-ОГХК'!CG57+'4. ГПП-УЗПКТ-СЗСК'!CG40+0+'7. ГД Ямбург'!CG28+'10. ГД Ноябрьск'!CG18+'11. ГД Надым'!CG11+'9. ГД Краснодар'!CG29</f>
        <v>0</v>
      </c>
      <c r="BH109" s="687">
        <f>IFERROR(BG109-BF109,"-")</f>
        <v>-7.7</v>
      </c>
      <c r="BI109" s="688">
        <f>IFERROR(BG109/BF109,"-")</f>
        <v>0</v>
      </c>
      <c r="BJ109" s="687">
        <f t="shared" si="170"/>
        <v>39.6</v>
      </c>
      <c r="BK109" s="687">
        <f t="shared" si="170"/>
        <v>0</v>
      </c>
      <c r="BL109" s="687">
        <f>IFERROR(BK109-BJ109,"-")</f>
        <v>-39.6</v>
      </c>
      <c r="BM109" s="688">
        <f>IFERROR(BK109/BJ109,"-")</f>
        <v>0</v>
      </c>
      <c r="BN109" s="687">
        <f>'2. ГПП-ОГХК'!CQ56+'2. ГПП-ОГХК'!CQ57+'4. ГПП-УЗПКТ-СЗСК'!CQ40+0+'7. ГД Ямбург'!CQ28+'10. ГД Ноябрьск'!CQ18+'11. ГД Надым'!CQ11+'9. ГД Краснодар'!CQ29</f>
        <v>12.600000000000001</v>
      </c>
      <c r="BO109" s="687">
        <f>'2. ГПП-ОГХК'!CS56+'2. ГПП-ОГХК'!CS57+'4. ГПП-УЗПКТ-СЗСК'!CS40+0+'7. ГД Ямбург'!CS28+'10. ГД Ноябрьск'!CS18+'11. ГД Надым'!CS11+'9. ГД Краснодар'!CS29</f>
        <v>0</v>
      </c>
      <c r="BP109" s="687">
        <f>IFERROR(BO109-BN109,"-")</f>
        <v>-12.600000000000001</v>
      </c>
      <c r="BQ109" s="688">
        <f>IFERROR(BO109/BN109,"-")</f>
        <v>0</v>
      </c>
      <c r="BR109" s="687">
        <f>'2. ГПП-ОГХК'!CW56+'2. ГПП-ОГХК'!CW57+'4. ГПП-УЗПКТ-СЗСК'!CW40+0+'7. ГД Ямбург'!CW28+'10. ГД Ноябрьск'!CW18+'11. ГД Надым'!CW11+'9. ГД Краснодар'!CW29</f>
        <v>12.100000000000001</v>
      </c>
      <c r="BS109" s="687">
        <f>'2. ГПП-ОГХК'!CY56+'2. ГПП-ОГХК'!CY57+'4. ГПП-УЗПКТ-СЗСК'!CY40+0+'7. ГД Ямбург'!CY28+'10. ГД Ноябрьск'!CY18+'11. ГД Надым'!CY11+'9. ГД Краснодар'!CY29</f>
        <v>0</v>
      </c>
      <c r="BT109" s="687">
        <f>IFERROR(BS109-BR109,"-")</f>
        <v>-12.100000000000001</v>
      </c>
      <c r="BU109" s="688">
        <f>IFERROR(BS109/BR109,"-")</f>
        <v>0</v>
      </c>
      <c r="BV109" s="687">
        <f>'2. ГПП-ОГХК'!DC56+'2. ГПП-ОГХК'!DC57+'4. ГПП-УЗПКТ-СЗСК'!DC40+0+'7. ГД Ямбург'!DC28+'10. ГД Ноябрьск'!DC18+'11. ГД Надым'!DC11+'9. ГД Краснодар'!DC29</f>
        <v>14.899999999999999</v>
      </c>
      <c r="BW109" s="687">
        <f>'2. ГПП-ОГХК'!DE56+'2. ГПП-ОГХК'!DE57+'4. ГПП-УЗПКТ-СЗСК'!DE40+0+'7. ГД Ямбург'!DE28+'10. ГД Ноябрьск'!DE18+'11. ГД Надым'!DE11+'9. ГД Краснодар'!DE29</f>
        <v>0</v>
      </c>
      <c r="BX109" s="687">
        <f>IFERROR(BW109-BV109,"-")</f>
        <v>-14.899999999999999</v>
      </c>
      <c r="BY109" s="688">
        <f>IFERROR(BW109/BV109,"-")</f>
        <v>0</v>
      </c>
    </row>
    <row r="110" spans="2:77" ht="20.100000000000001" customHeight="1" outlineLevel="1">
      <c r="C110" s="705" t="s">
        <v>125</v>
      </c>
      <c r="D110" s="528"/>
      <c r="E110" s="528"/>
      <c r="F110" s="529"/>
      <c r="G110" s="530">
        <v>0</v>
      </c>
      <c r="H110" s="530"/>
      <c r="I110" s="686" t="s">
        <v>169</v>
      </c>
      <c r="J110" s="681"/>
      <c r="K110" s="681"/>
      <c r="L110" s="681"/>
      <c r="M110" s="681"/>
      <c r="N110" s="681"/>
      <c r="O110" s="681"/>
      <c r="P110" s="681"/>
      <c r="Q110" s="681"/>
      <c r="R110" s="681"/>
      <c r="S110" s="681"/>
      <c r="T110" s="681"/>
      <c r="U110" s="681"/>
      <c r="V110" s="681"/>
      <c r="W110" s="681"/>
      <c r="X110" s="681"/>
      <c r="Y110" s="681"/>
      <c r="Z110" s="681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1"/>
      <c r="AK110" s="681"/>
      <c r="AL110" s="681"/>
      <c r="AM110" s="681"/>
      <c r="AN110" s="681"/>
      <c r="AO110" s="681"/>
      <c r="AP110" s="681"/>
      <c r="AQ110" s="681"/>
      <c r="AR110" s="681"/>
      <c r="AS110" s="681"/>
      <c r="AT110" s="681"/>
      <c r="AU110" s="681"/>
      <c r="AV110" s="681"/>
      <c r="AW110" s="681"/>
      <c r="AX110" s="681"/>
      <c r="AY110" s="681"/>
      <c r="AZ110" s="681"/>
      <c r="BA110" s="681"/>
      <c r="BB110" s="681"/>
      <c r="BC110" s="681"/>
      <c r="BD110" s="681"/>
      <c r="BE110" s="681"/>
      <c r="BF110" s="681"/>
      <c r="BG110" s="681"/>
      <c r="BH110" s="681"/>
      <c r="BI110" s="681"/>
      <c r="BJ110" s="681"/>
      <c r="BK110" s="681"/>
      <c r="BL110" s="681"/>
      <c r="BM110" s="681"/>
      <c r="BN110" s="681"/>
      <c r="BO110" s="681"/>
      <c r="BP110" s="681"/>
      <c r="BQ110" s="681"/>
      <c r="BR110" s="681"/>
      <c r="BS110" s="681"/>
      <c r="BT110" s="681"/>
      <c r="BU110" s="681"/>
      <c r="BV110" s="681"/>
      <c r="BW110" s="681"/>
      <c r="BX110" s="681"/>
      <c r="BY110" s="681"/>
    </row>
    <row r="111" spans="2:77" ht="20.100000000000001" customHeight="1" outlineLevel="1">
      <c r="C111" s="706" t="s">
        <v>101</v>
      </c>
      <c r="D111" s="528"/>
      <c r="E111" s="528"/>
      <c r="F111" s="529"/>
      <c r="G111" s="530">
        <v>0</v>
      </c>
      <c r="H111" s="530"/>
      <c r="I111" s="691" t="s">
        <v>169</v>
      </c>
      <c r="J111" s="681"/>
      <c r="K111" s="681"/>
      <c r="L111" s="681"/>
      <c r="M111" s="681"/>
      <c r="N111" s="681"/>
      <c r="O111" s="681"/>
      <c r="P111" s="681"/>
      <c r="Q111" s="681"/>
      <c r="R111" s="681"/>
      <c r="S111" s="681"/>
      <c r="T111" s="681"/>
      <c r="U111" s="681"/>
      <c r="V111" s="681"/>
      <c r="W111" s="681"/>
      <c r="X111" s="681"/>
      <c r="Y111" s="681"/>
      <c r="Z111" s="681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1"/>
      <c r="AK111" s="681"/>
      <c r="AL111" s="681"/>
      <c r="AM111" s="681"/>
      <c r="AN111" s="681"/>
      <c r="AO111" s="681"/>
      <c r="AP111" s="681"/>
      <c r="AQ111" s="681"/>
      <c r="AR111" s="681"/>
      <c r="AS111" s="681"/>
      <c r="AT111" s="681"/>
      <c r="AU111" s="681"/>
      <c r="AV111" s="681"/>
      <c r="AW111" s="681"/>
      <c r="AX111" s="681"/>
      <c r="AY111" s="681"/>
      <c r="AZ111" s="681"/>
      <c r="BA111" s="681"/>
      <c r="BB111" s="681"/>
      <c r="BC111" s="681"/>
      <c r="BD111" s="681"/>
      <c r="BE111" s="681"/>
      <c r="BF111" s="681"/>
      <c r="BG111" s="681"/>
      <c r="BH111" s="681"/>
      <c r="BI111" s="681"/>
      <c r="BJ111" s="681"/>
      <c r="BK111" s="681"/>
      <c r="BL111" s="681"/>
      <c r="BM111" s="681"/>
      <c r="BN111" s="681"/>
      <c r="BO111" s="681"/>
      <c r="BP111" s="681"/>
      <c r="BQ111" s="681"/>
      <c r="BR111" s="681"/>
      <c r="BS111" s="681"/>
      <c r="BT111" s="681"/>
      <c r="BU111" s="681"/>
      <c r="BV111" s="681"/>
      <c r="BW111" s="681"/>
      <c r="BX111" s="681"/>
      <c r="BY111" s="681"/>
    </row>
    <row r="112" spans="2:77" ht="20.100000000000001" customHeight="1" outlineLevel="1">
      <c r="C112" s="707" t="s">
        <v>125</v>
      </c>
      <c r="D112" s="528"/>
      <c r="E112" s="528"/>
      <c r="F112" s="529"/>
      <c r="G112" s="530"/>
      <c r="H112" s="530"/>
      <c r="I112" s="694" t="s">
        <v>169</v>
      </c>
      <c r="J112" s="681"/>
      <c r="K112" s="681"/>
      <c r="L112" s="681"/>
      <c r="M112" s="681"/>
      <c r="N112" s="681"/>
      <c r="O112" s="681"/>
      <c r="P112" s="681"/>
      <c r="Q112" s="681"/>
      <c r="R112" s="681"/>
      <c r="S112" s="681"/>
      <c r="T112" s="681"/>
      <c r="U112" s="681"/>
      <c r="V112" s="681"/>
      <c r="W112" s="681"/>
      <c r="X112" s="681"/>
      <c r="Y112" s="681"/>
      <c r="Z112" s="681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1"/>
      <c r="AK112" s="681"/>
      <c r="AL112" s="681"/>
      <c r="AM112" s="681"/>
      <c r="AN112" s="681"/>
      <c r="AO112" s="681"/>
      <c r="AP112" s="681"/>
      <c r="AQ112" s="681"/>
      <c r="AR112" s="681"/>
      <c r="AS112" s="681"/>
      <c r="AT112" s="681"/>
      <c r="AU112" s="681"/>
      <c r="AV112" s="681"/>
      <c r="AW112" s="681"/>
      <c r="AX112" s="681"/>
      <c r="AY112" s="681"/>
      <c r="AZ112" s="681"/>
      <c r="BA112" s="681"/>
      <c r="BB112" s="681"/>
      <c r="BC112" s="681"/>
      <c r="BD112" s="681"/>
      <c r="BE112" s="681"/>
      <c r="BF112" s="681"/>
      <c r="BG112" s="681"/>
      <c r="BH112" s="681"/>
      <c r="BI112" s="681"/>
      <c r="BJ112" s="681"/>
      <c r="BK112" s="681"/>
      <c r="BL112" s="681"/>
      <c r="BM112" s="681"/>
      <c r="BN112" s="681"/>
      <c r="BO112" s="681"/>
      <c r="BP112" s="681"/>
      <c r="BQ112" s="681"/>
      <c r="BR112" s="681"/>
      <c r="BS112" s="681"/>
      <c r="BT112" s="681"/>
      <c r="BU112" s="681"/>
      <c r="BV112" s="681"/>
      <c r="BW112" s="681"/>
      <c r="BX112" s="681"/>
      <c r="BY112" s="681"/>
    </row>
    <row r="113" spans="2:77" ht="20.100000000000001" customHeight="1">
      <c r="C113" s="689" t="s">
        <v>173</v>
      </c>
      <c r="D113" s="528"/>
      <c r="E113" s="528"/>
      <c r="F113" s="529"/>
      <c r="G113" s="530" t="s">
        <v>221</v>
      </c>
      <c r="H113" s="530"/>
      <c r="I113" s="686" t="s">
        <v>169</v>
      </c>
      <c r="J113" s="687">
        <f t="shared" ref="J113:K118" si="171">N113+AD113+AT113+BJ113</f>
        <v>10.5</v>
      </c>
      <c r="K113" s="687">
        <f t="shared" si="171"/>
        <v>0</v>
      </c>
      <c r="L113" s="687">
        <f t="shared" ref="L113:L118" si="172">IFERROR(K113-J113,"-")</f>
        <v>-10.5</v>
      </c>
      <c r="M113" s="688">
        <f t="shared" ref="M113:M118" si="173">IFERROR(K113/J113,"-")</f>
        <v>0</v>
      </c>
      <c r="N113" s="687">
        <f t="shared" ref="N113:O118" si="174">R113+V113+Z113</f>
        <v>2.6</v>
      </c>
      <c r="O113" s="687">
        <f t="shared" si="174"/>
        <v>0</v>
      </c>
      <c r="P113" s="687">
        <f t="shared" ref="P113:P118" si="175">IFERROR(O113-N113,"-")</f>
        <v>-2.6</v>
      </c>
      <c r="Q113" s="688">
        <f t="shared" ref="Q113:Q118" si="176">IFERROR(O113/N113,"-")</f>
        <v>0</v>
      </c>
      <c r="R113" s="687">
        <f>'2. ГПП-ОГХК'!W56+'2. ГПП-ОГХК'!W57+'4. ГПП-УЗПКТ-СЗСК'!W40</f>
        <v>0.9</v>
      </c>
      <c r="S113" s="687">
        <f>'2. ГПП-ОГХК'!Y56+'2. ГПП-ОГХК'!Y57+'4. ГПП-УЗПКТ-СЗСК'!Y40</f>
        <v>0</v>
      </c>
      <c r="T113" s="687">
        <f t="shared" ref="T113:T118" si="177">IFERROR(S113-R113,"-")</f>
        <v>-0.9</v>
      </c>
      <c r="U113" s="688">
        <f t="shared" ref="U113:U118" si="178">IFERROR(S113/R113,"-")</f>
        <v>0</v>
      </c>
      <c r="V113" s="687">
        <f>'2. ГПП-ОГХК'!AC56+'2. ГПП-ОГХК'!AC57+'4. ГПП-УЗПКТ-СЗСК'!AC40</f>
        <v>0.8</v>
      </c>
      <c r="W113" s="687">
        <f>'2. ГПП-ОГХК'!AE56+'2. ГПП-ОГХК'!AE57+'4. ГПП-УЗПКТ-СЗСК'!AE40</f>
        <v>0</v>
      </c>
      <c r="X113" s="687">
        <f t="shared" ref="X113:X118" si="179">IFERROR(W113-V113,"-")</f>
        <v>-0.8</v>
      </c>
      <c r="Y113" s="688">
        <f t="shared" ref="Y113:Y118" si="180">IFERROR(W113/V113,"-")</f>
        <v>0</v>
      </c>
      <c r="Z113" s="687">
        <f>'2. ГПП-ОГХК'!AI56+'2. ГПП-ОГХК'!AI57+'4. ГПП-УЗПКТ-СЗСК'!AI40</f>
        <v>0.9</v>
      </c>
      <c r="AA113" s="687">
        <f>'2. ГПП-ОГХК'!AK56+'2. ГПП-ОГХК'!AK57+'4. ГПП-УЗПКТ-СЗСК'!AK40</f>
        <v>0</v>
      </c>
      <c r="AB113" s="687">
        <f t="shared" ref="AB113:AB118" si="181">IFERROR(AA113-Z113,"-")</f>
        <v>-0.9</v>
      </c>
      <c r="AC113" s="688">
        <f t="shared" ref="AC113:AC118" si="182">IFERROR(AA113/Z113,"-")</f>
        <v>0</v>
      </c>
      <c r="AD113" s="687">
        <f t="shared" ref="AD113:AE118" si="183">AH113+AL113+AP113</f>
        <v>2.5</v>
      </c>
      <c r="AE113" s="687">
        <f t="shared" si="183"/>
        <v>0</v>
      </c>
      <c r="AF113" s="687">
        <f t="shared" ref="AF113:AF118" si="184">IFERROR(AE113-AD113,"-")</f>
        <v>-2.5</v>
      </c>
      <c r="AG113" s="688">
        <f t="shared" ref="AG113:AG118" si="185">IFERROR(AE113/AD113,"-")</f>
        <v>0</v>
      </c>
      <c r="AH113" s="687">
        <f>'2. ГПП-ОГХК'!AU56+'2. ГПП-ОГХК'!AU57+'4. ГПП-УЗПКТ-СЗСК'!AU40</f>
        <v>0.7</v>
      </c>
      <c r="AI113" s="687">
        <f>'2. ГПП-ОГХК'!AW56+'2. ГПП-ОГХК'!AW57+'4. ГПП-УЗПКТ-СЗСК'!AW40</f>
        <v>0</v>
      </c>
      <c r="AJ113" s="687">
        <f t="shared" ref="AJ113:AJ118" si="186">IFERROR(AI113-AH113,"-")</f>
        <v>-0.7</v>
      </c>
      <c r="AK113" s="688">
        <f t="shared" ref="AK113:AK118" si="187">IFERROR(AI113/AH113,"-")</f>
        <v>0</v>
      </c>
      <c r="AL113" s="687">
        <f>'2. ГПП-ОГХК'!BA56+'2. ГПП-ОГХК'!BA57+'4. ГПП-УЗПКТ-СЗСК'!BA40</f>
        <v>0.9</v>
      </c>
      <c r="AM113" s="687">
        <f>'2. ГПП-ОГХК'!BC56+'2. ГПП-ОГХК'!BC57+'4. ГПП-УЗПКТ-СЗСК'!BC40</f>
        <v>0</v>
      </c>
      <c r="AN113" s="687">
        <f t="shared" ref="AN113:AN118" si="188">IFERROR(AM113-AL113,"-")</f>
        <v>-0.9</v>
      </c>
      <c r="AO113" s="688">
        <f t="shared" ref="AO113:AO118" si="189">IFERROR(AM113/AL113,"-")</f>
        <v>0</v>
      </c>
      <c r="AP113" s="687">
        <f>'2. ГПП-ОГХК'!BG56+'2. ГПП-ОГХК'!BG57+'4. ГПП-УЗПКТ-СЗСК'!BG40</f>
        <v>0.9</v>
      </c>
      <c r="AQ113" s="687">
        <f>'2. ГПП-ОГХК'!BI56+'2. ГПП-ОГХК'!BI57+'4. ГПП-УЗПКТ-СЗСК'!BI40</f>
        <v>0</v>
      </c>
      <c r="AR113" s="687">
        <f t="shared" ref="AR113:AR118" si="190">IFERROR(AQ113-AP113,"-")</f>
        <v>-0.9</v>
      </c>
      <c r="AS113" s="688">
        <f t="shared" ref="AS113:AS118" si="191">IFERROR(AQ113/AP113,"-")</f>
        <v>0</v>
      </c>
      <c r="AT113" s="687">
        <f t="shared" ref="AT113:AU118" si="192">AX113+BB113+BF113</f>
        <v>2.7</v>
      </c>
      <c r="AU113" s="687">
        <f t="shared" si="192"/>
        <v>0</v>
      </c>
      <c r="AV113" s="687">
        <f t="shared" ref="AV113:AV118" si="193">IFERROR(AU113-AT113,"-")</f>
        <v>-2.7</v>
      </c>
      <c r="AW113" s="688">
        <f t="shared" ref="AW113:AW118" si="194">IFERROR(AU113/AT113,"-")</f>
        <v>0</v>
      </c>
      <c r="AX113" s="687">
        <f>'2. ГПП-ОГХК'!BS56+'2. ГПП-ОГХК'!BS57+'4. ГПП-УЗПКТ-СЗСК'!BS40</f>
        <v>0.9</v>
      </c>
      <c r="AY113" s="687">
        <f>'2. ГПП-ОГХК'!BU56+'2. ГПП-ОГХК'!BU57+'4. ГПП-УЗПКТ-СЗСК'!BU40</f>
        <v>0</v>
      </c>
      <c r="AZ113" s="687">
        <f t="shared" ref="AZ113:AZ118" si="195">IFERROR(AY113-AX113,"-")</f>
        <v>-0.9</v>
      </c>
      <c r="BA113" s="688">
        <f t="shared" ref="BA113:BA118" si="196">IFERROR(AY113/AX113,"-")</f>
        <v>0</v>
      </c>
      <c r="BB113" s="687">
        <f>'2. ГПП-ОГХК'!BY56+'2. ГПП-ОГХК'!BY57+'4. ГПП-УЗПКТ-СЗСК'!BY40</f>
        <v>0.9</v>
      </c>
      <c r="BC113" s="687">
        <f>'2. ГПП-ОГХК'!CA56+'2. ГПП-ОГХК'!CA57+'4. ГПП-УЗПКТ-СЗСК'!CA40</f>
        <v>0</v>
      </c>
      <c r="BD113" s="687">
        <f t="shared" ref="BD113:BD118" si="197">IFERROR(BC113-BB113,"-")</f>
        <v>-0.9</v>
      </c>
      <c r="BE113" s="688">
        <f t="shared" ref="BE113:BE118" si="198">IFERROR(BC113/BB113,"-")</f>
        <v>0</v>
      </c>
      <c r="BF113" s="687">
        <f>'2. ГПП-ОГХК'!CE56+'2. ГПП-ОГХК'!CE57+'4. ГПП-УЗПКТ-СЗСК'!CE40</f>
        <v>0.9</v>
      </c>
      <c r="BG113" s="687">
        <f>'2. ГПП-ОГХК'!CG56+'2. ГПП-ОГХК'!CG57+'4. ГПП-УЗПКТ-СЗСК'!CG40</f>
        <v>0</v>
      </c>
      <c r="BH113" s="687">
        <f t="shared" ref="BH113:BH118" si="199">IFERROR(BG113-BF113,"-")</f>
        <v>-0.9</v>
      </c>
      <c r="BI113" s="688">
        <f t="shared" ref="BI113:BI118" si="200">IFERROR(BG113/BF113,"-")</f>
        <v>0</v>
      </c>
      <c r="BJ113" s="687">
        <f t="shared" ref="BJ113:BK118" si="201">BN113+BR113+BV113</f>
        <v>2.7</v>
      </c>
      <c r="BK113" s="687">
        <f t="shared" si="201"/>
        <v>0</v>
      </c>
      <c r="BL113" s="687">
        <f t="shared" ref="BL113:BL118" si="202">IFERROR(BK113-BJ113,"-")</f>
        <v>-2.7</v>
      </c>
      <c r="BM113" s="688">
        <f t="shared" ref="BM113:BM118" si="203">IFERROR(BK113/BJ113,"-")</f>
        <v>0</v>
      </c>
      <c r="BN113" s="687">
        <f>'2. ГПП-ОГХК'!CQ56+'2. ГПП-ОГХК'!CQ57+'4. ГПП-УЗПКТ-СЗСК'!CQ40</f>
        <v>0.9</v>
      </c>
      <c r="BO113" s="687">
        <f>'2. ГПП-ОГХК'!CS56+'2. ГПП-ОГХК'!CS57+'4. ГПП-УЗПКТ-СЗСК'!CS40</f>
        <v>0</v>
      </c>
      <c r="BP113" s="687">
        <f t="shared" ref="BP113:BP118" si="204">IFERROR(BO113-BN113,"-")</f>
        <v>-0.9</v>
      </c>
      <c r="BQ113" s="688">
        <f t="shared" ref="BQ113:BQ118" si="205">IFERROR(BO113/BN113,"-")</f>
        <v>0</v>
      </c>
      <c r="BR113" s="687">
        <f>'2. ГПП-ОГХК'!CW56+'2. ГПП-ОГХК'!CW57+'4. ГПП-УЗПКТ-СЗСК'!CW40</f>
        <v>0.9</v>
      </c>
      <c r="BS113" s="687">
        <f>'2. ГПП-ОГХК'!CY56+'2. ГПП-ОГХК'!CY57+'4. ГПП-УЗПКТ-СЗСК'!CY40</f>
        <v>0</v>
      </c>
      <c r="BT113" s="687">
        <f t="shared" ref="BT113:BT118" si="206">IFERROR(BS113-BR113,"-")</f>
        <v>-0.9</v>
      </c>
      <c r="BU113" s="688">
        <f t="shared" ref="BU113:BU118" si="207">IFERROR(BS113/BR113,"-")</f>
        <v>0</v>
      </c>
      <c r="BV113" s="687">
        <f>'2. ГПП-ОГХК'!DC56+'2. ГПП-ОГХК'!DC57+'4. ГПП-УЗПКТ-СЗСК'!DC40</f>
        <v>0.9</v>
      </c>
      <c r="BW113" s="687">
        <f>'2. ГПП-ОГХК'!DE56+'2. ГПП-ОГХК'!DE57+'4. ГПП-УЗПКТ-СЗСК'!DE40</f>
        <v>0</v>
      </c>
      <c r="BX113" s="687">
        <f t="shared" ref="BX113:BX118" si="208">IFERROR(BW113-BV113,"-")</f>
        <v>-0.9</v>
      </c>
      <c r="BY113" s="688">
        <f t="shared" ref="BY113:BY118" si="209">IFERROR(BW113/BV113,"-")</f>
        <v>0</v>
      </c>
    </row>
    <row r="114" spans="2:77" ht="20.100000000000001" customHeight="1">
      <c r="C114" s="690" t="s">
        <v>103</v>
      </c>
      <c r="D114" s="528"/>
      <c r="E114" s="528"/>
      <c r="F114" s="529"/>
      <c r="G114" s="530" t="s">
        <v>222</v>
      </c>
      <c r="H114" s="530"/>
      <c r="I114" s="694" t="s">
        <v>169</v>
      </c>
      <c r="J114" s="687">
        <f t="shared" si="171"/>
        <v>10.5</v>
      </c>
      <c r="K114" s="687">
        <f t="shared" si="171"/>
        <v>0</v>
      </c>
      <c r="L114" s="687">
        <f t="shared" si="172"/>
        <v>-10.5</v>
      </c>
      <c r="M114" s="688">
        <f t="shared" si="173"/>
        <v>0</v>
      </c>
      <c r="N114" s="687">
        <f t="shared" si="174"/>
        <v>2.6</v>
      </c>
      <c r="O114" s="687">
        <f t="shared" si="174"/>
        <v>0</v>
      </c>
      <c r="P114" s="687">
        <f t="shared" si="175"/>
        <v>-2.6</v>
      </c>
      <c r="Q114" s="688">
        <f t="shared" si="176"/>
        <v>0</v>
      </c>
      <c r="R114" s="687">
        <f>'2. ГПП-ОГХК'!W56+'2. ГПП-ОГХК'!W57</f>
        <v>0.9</v>
      </c>
      <c r="S114" s="687">
        <f>'2. ГПП-ОГХК'!Y56+'2. ГПП-ОГХК'!Y57</f>
        <v>0</v>
      </c>
      <c r="T114" s="687">
        <f t="shared" si="177"/>
        <v>-0.9</v>
      </c>
      <c r="U114" s="688">
        <f t="shared" si="178"/>
        <v>0</v>
      </c>
      <c r="V114" s="687">
        <f>'2. ГПП-ОГХК'!AC56+'2. ГПП-ОГХК'!AC57</f>
        <v>0.8</v>
      </c>
      <c r="W114" s="687">
        <f>'2. ГПП-ОГХК'!AE56+'2. ГПП-ОГХК'!AE57</f>
        <v>0</v>
      </c>
      <c r="X114" s="687">
        <f t="shared" si="179"/>
        <v>-0.8</v>
      </c>
      <c r="Y114" s="688">
        <f t="shared" si="180"/>
        <v>0</v>
      </c>
      <c r="Z114" s="687">
        <f>'2. ГПП-ОГХК'!AI56+'2. ГПП-ОГХК'!AI57</f>
        <v>0.9</v>
      </c>
      <c r="AA114" s="687">
        <f>'2. ГПП-ОГХК'!AK56+'2. ГПП-ОГХК'!AK57</f>
        <v>0</v>
      </c>
      <c r="AB114" s="687">
        <f t="shared" si="181"/>
        <v>-0.9</v>
      </c>
      <c r="AC114" s="688">
        <f t="shared" si="182"/>
        <v>0</v>
      </c>
      <c r="AD114" s="687">
        <f t="shared" si="183"/>
        <v>2.5</v>
      </c>
      <c r="AE114" s="687">
        <f t="shared" si="183"/>
        <v>0</v>
      </c>
      <c r="AF114" s="687">
        <f t="shared" si="184"/>
        <v>-2.5</v>
      </c>
      <c r="AG114" s="688">
        <f t="shared" si="185"/>
        <v>0</v>
      </c>
      <c r="AH114" s="687">
        <f>'2. ГПП-ОГХК'!AU56+'2. ГПП-ОГХК'!AU57</f>
        <v>0.7</v>
      </c>
      <c r="AI114" s="687">
        <f>'2. ГПП-ОГХК'!AW56+'2. ГПП-ОГХК'!AW57</f>
        <v>0</v>
      </c>
      <c r="AJ114" s="687">
        <f t="shared" si="186"/>
        <v>-0.7</v>
      </c>
      <c r="AK114" s="688">
        <f t="shared" si="187"/>
        <v>0</v>
      </c>
      <c r="AL114" s="687">
        <f>'2. ГПП-ОГХК'!BA56+'2. ГПП-ОГХК'!BA57</f>
        <v>0.9</v>
      </c>
      <c r="AM114" s="687">
        <f>'2. ГПП-ОГХК'!BC56+'2. ГПП-ОГХК'!BC57</f>
        <v>0</v>
      </c>
      <c r="AN114" s="687">
        <f t="shared" si="188"/>
        <v>-0.9</v>
      </c>
      <c r="AO114" s="688">
        <f t="shared" si="189"/>
        <v>0</v>
      </c>
      <c r="AP114" s="687">
        <f>'2. ГПП-ОГХК'!BG56+'2. ГПП-ОГХК'!BG57</f>
        <v>0.9</v>
      </c>
      <c r="AQ114" s="687">
        <f>'2. ГПП-ОГХК'!BI56+'2. ГПП-ОГХК'!BI57</f>
        <v>0</v>
      </c>
      <c r="AR114" s="687">
        <f t="shared" si="190"/>
        <v>-0.9</v>
      </c>
      <c r="AS114" s="688">
        <f t="shared" si="191"/>
        <v>0</v>
      </c>
      <c r="AT114" s="687">
        <f t="shared" si="192"/>
        <v>2.7</v>
      </c>
      <c r="AU114" s="687">
        <f t="shared" si="192"/>
        <v>0</v>
      </c>
      <c r="AV114" s="687">
        <f t="shared" si="193"/>
        <v>-2.7</v>
      </c>
      <c r="AW114" s="688">
        <f t="shared" si="194"/>
        <v>0</v>
      </c>
      <c r="AX114" s="687">
        <f>'2. ГПП-ОГХК'!BS56+'2. ГПП-ОГХК'!BS57</f>
        <v>0.9</v>
      </c>
      <c r="AY114" s="687">
        <f>'2. ГПП-ОГХК'!BU56+'2. ГПП-ОГХК'!BU57</f>
        <v>0</v>
      </c>
      <c r="AZ114" s="687">
        <f t="shared" si="195"/>
        <v>-0.9</v>
      </c>
      <c r="BA114" s="688">
        <f t="shared" si="196"/>
        <v>0</v>
      </c>
      <c r="BB114" s="687">
        <f>'2. ГПП-ОГХК'!BY56+'2. ГПП-ОГХК'!BY57</f>
        <v>0.9</v>
      </c>
      <c r="BC114" s="687">
        <f>'2. ГПП-ОГХК'!CA56+'2. ГПП-ОГХК'!CA57</f>
        <v>0</v>
      </c>
      <c r="BD114" s="687">
        <f t="shared" si="197"/>
        <v>-0.9</v>
      </c>
      <c r="BE114" s="688">
        <f t="shared" si="198"/>
        <v>0</v>
      </c>
      <c r="BF114" s="687">
        <f>'2. ГПП-ОГХК'!CE56+'2. ГПП-ОГХК'!CE57</f>
        <v>0.9</v>
      </c>
      <c r="BG114" s="687">
        <f>'2. ГПП-ОГХК'!CG56+'2. ГПП-ОГХК'!CG57</f>
        <v>0</v>
      </c>
      <c r="BH114" s="687">
        <f t="shared" si="199"/>
        <v>-0.9</v>
      </c>
      <c r="BI114" s="688">
        <f t="shared" si="200"/>
        <v>0</v>
      </c>
      <c r="BJ114" s="687">
        <f t="shared" si="201"/>
        <v>2.7</v>
      </c>
      <c r="BK114" s="687">
        <f t="shared" si="201"/>
        <v>0</v>
      </c>
      <c r="BL114" s="687">
        <f t="shared" si="202"/>
        <v>-2.7</v>
      </c>
      <c r="BM114" s="688">
        <f t="shared" si="203"/>
        <v>0</v>
      </c>
      <c r="BN114" s="687">
        <f>'2. ГПП-ОГХК'!CQ56+'2. ГПП-ОГХК'!CQ57</f>
        <v>0.9</v>
      </c>
      <c r="BO114" s="687">
        <f>'2. ГПП-ОГХК'!CS56+'2. ГПП-ОГХК'!CS57</f>
        <v>0</v>
      </c>
      <c r="BP114" s="687">
        <f t="shared" si="204"/>
        <v>-0.9</v>
      </c>
      <c r="BQ114" s="688">
        <f t="shared" si="205"/>
        <v>0</v>
      </c>
      <c r="BR114" s="687">
        <f>'2. ГПП-ОГХК'!CW56+'2. ГПП-ОГХК'!CW57</f>
        <v>0.9</v>
      </c>
      <c r="BS114" s="687">
        <f>'2. ГПП-ОГХК'!CY56+'2. ГПП-ОГХК'!CY57</f>
        <v>0</v>
      </c>
      <c r="BT114" s="687">
        <f t="shared" si="206"/>
        <v>-0.9</v>
      </c>
      <c r="BU114" s="688">
        <f t="shared" si="207"/>
        <v>0</v>
      </c>
      <c r="BV114" s="687">
        <f>'2. ГПП-ОГХК'!DC56+'2. ГПП-ОГХК'!DC57</f>
        <v>0.9</v>
      </c>
      <c r="BW114" s="687">
        <f>'2. ГПП-ОГХК'!DE56+'2. ГПП-ОГХК'!DE57</f>
        <v>0</v>
      </c>
      <c r="BX114" s="687">
        <f t="shared" si="208"/>
        <v>-0.9</v>
      </c>
      <c r="BY114" s="688">
        <f t="shared" si="209"/>
        <v>0</v>
      </c>
    </row>
    <row r="115" spans="2:77" ht="20.100000000000001" customHeight="1">
      <c r="C115" s="693" t="s">
        <v>131</v>
      </c>
      <c r="D115" s="528"/>
      <c r="E115" s="528"/>
      <c r="F115" s="529"/>
      <c r="G115" s="530" t="s">
        <v>223</v>
      </c>
      <c r="H115" s="530"/>
      <c r="I115" s="694" t="s">
        <v>169</v>
      </c>
      <c r="J115" s="687">
        <f t="shared" si="171"/>
        <v>10.5</v>
      </c>
      <c r="K115" s="687">
        <f t="shared" si="171"/>
        <v>0</v>
      </c>
      <c r="L115" s="687">
        <f t="shared" si="172"/>
        <v>-10.5</v>
      </c>
      <c r="M115" s="688">
        <f t="shared" si="173"/>
        <v>0</v>
      </c>
      <c r="N115" s="687">
        <f t="shared" si="174"/>
        <v>2.6</v>
      </c>
      <c r="O115" s="687">
        <f t="shared" si="174"/>
        <v>0</v>
      </c>
      <c r="P115" s="687">
        <f t="shared" si="175"/>
        <v>-2.6</v>
      </c>
      <c r="Q115" s="688">
        <f t="shared" si="176"/>
        <v>0</v>
      </c>
      <c r="R115" s="687">
        <f>'2. ГПП-ОГХК'!W56</f>
        <v>0.9</v>
      </c>
      <c r="S115" s="687">
        <f>'2. ГПП-ОГХК'!Y56</f>
        <v>0</v>
      </c>
      <c r="T115" s="687">
        <f t="shared" si="177"/>
        <v>-0.9</v>
      </c>
      <c r="U115" s="688">
        <f t="shared" si="178"/>
        <v>0</v>
      </c>
      <c r="V115" s="687">
        <f>'2. ГПП-ОГХК'!AC56</f>
        <v>0.8</v>
      </c>
      <c r="W115" s="687">
        <f>'2. ГПП-ОГХК'!AE56</f>
        <v>0</v>
      </c>
      <c r="X115" s="687">
        <f t="shared" si="179"/>
        <v>-0.8</v>
      </c>
      <c r="Y115" s="688">
        <f t="shared" si="180"/>
        <v>0</v>
      </c>
      <c r="Z115" s="687">
        <f>'2. ГПП-ОГХК'!AI56</f>
        <v>0.9</v>
      </c>
      <c r="AA115" s="687">
        <f>'2. ГПП-ОГХК'!AK56</f>
        <v>0</v>
      </c>
      <c r="AB115" s="687">
        <f t="shared" si="181"/>
        <v>-0.9</v>
      </c>
      <c r="AC115" s="688">
        <f t="shared" si="182"/>
        <v>0</v>
      </c>
      <c r="AD115" s="687">
        <f t="shared" si="183"/>
        <v>2.5</v>
      </c>
      <c r="AE115" s="687">
        <f t="shared" si="183"/>
        <v>0</v>
      </c>
      <c r="AF115" s="687">
        <f t="shared" si="184"/>
        <v>-2.5</v>
      </c>
      <c r="AG115" s="688">
        <f t="shared" si="185"/>
        <v>0</v>
      </c>
      <c r="AH115" s="687">
        <f>'2. ГПП-ОГХК'!AU56</f>
        <v>0.7</v>
      </c>
      <c r="AI115" s="687">
        <f>'2. ГПП-ОГХК'!AW56</f>
        <v>0</v>
      </c>
      <c r="AJ115" s="687">
        <f t="shared" si="186"/>
        <v>-0.7</v>
      </c>
      <c r="AK115" s="688">
        <f t="shared" si="187"/>
        <v>0</v>
      </c>
      <c r="AL115" s="687">
        <f>'2. ГПП-ОГХК'!BA56</f>
        <v>0.9</v>
      </c>
      <c r="AM115" s="687">
        <f>'2. ГПП-ОГХК'!BC56</f>
        <v>0</v>
      </c>
      <c r="AN115" s="687">
        <f t="shared" si="188"/>
        <v>-0.9</v>
      </c>
      <c r="AO115" s="688">
        <f t="shared" si="189"/>
        <v>0</v>
      </c>
      <c r="AP115" s="687">
        <f>'2. ГПП-ОГХК'!BG56</f>
        <v>0.9</v>
      </c>
      <c r="AQ115" s="687">
        <f>'2. ГПП-ОГХК'!BI56</f>
        <v>0</v>
      </c>
      <c r="AR115" s="687">
        <f t="shared" si="190"/>
        <v>-0.9</v>
      </c>
      <c r="AS115" s="688">
        <f t="shared" si="191"/>
        <v>0</v>
      </c>
      <c r="AT115" s="687">
        <f t="shared" si="192"/>
        <v>2.7</v>
      </c>
      <c r="AU115" s="687">
        <f t="shared" si="192"/>
        <v>0</v>
      </c>
      <c r="AV115" s="687">
        <f t="shared" si="193"/>
        <v>-2.7</v>
      </c>
      <c r="AW115" s="688">
        <f t="shared" si="194"/>
        <v>0</v>
      </c>
      <c r="AX115" s="687">
        <f>'2. ГПП-ОГХК'!BS56</f>
        <v>0.9</v>
      </c>
      <c r="AY115" s="687">
        <f>'2. ГПП-ОГХК'!BU56</f>
        <v>0</v>
      </c>
      <c r="AZ115" s="687">
        <f t="shared" si="195"/>
        <v>-0.9</v>
      </c>
      <c r="BA115" s="688">
        <f t="shared" si="196"/>
        <v>0</v>
      </c>
      <c r="BB115" s="687">
        <f>'2. ГПП-ОГХК'!BY56</f>
        <v>0.9</v>
      </c>
      <c r="BC115" s="687">
        <f>'2. ГПП-ОГХК'!CA56</f>
        <v>0</v>
      </c>
      <c r="BD115" s="687">
        <f t="shared" si="197"/>
        <v>-0.9</v>
      </c>
      <c r="BE115" s="688">
        <f t="shared" si="198"/>
        <v>0</v>
      </c>
      <c r="BF115" s="687">
        <f>'2. ГПП-ОГХК'!CE56</f>
        <v>0.9</v>
      </c>
      <c r="BG115" s="687">
        <f>'2. ГПП-ОГХК'!CG56</f>
        <v>0</v>
      </c>
      <c r="BH115" s="687">
        <f t="shared" si="199"/>
        <v>-0.9</v>
      </c>
      <c r="BI115" s="688">
        <f t="shared" si="200"/>
        <v>0</v>
      </c>
      <c r="BJ115" s="687">
        <f t="shared" si="201"/>
        <v>2.7</v>
      </c>
      <c r="BK115" s="687">
        <f t="shared" si="201"/>
        <v>0</v>
      </c>
      <c r="BL115" s="687">
        <f t="shared" si="202"/>
        <v>-2.7</v>
      </c>
      <c r="BM115" s="688">
        <f t="shared" si="203"/>
        <v>0</v>
      </c>
      <c r="BN115" s="687">
        <f>'2. ГПП-ОГХК'!CQ56</f>
        <v>0.9</v>
      </c>
      <c r="BO115" s="687">
        <f>'2. ГПП-ОГХК'!CS56</f>
        <v>0</v>
      </c>
      <c r="BP115" s="687">
        <f t="shared" si="204"/>
        <v>-0.9</v>
      </c>
      <c r="BQ115" s="688">
        <f t="shared" si="205"/>
        <v>0</v>
      </c>
      <c r="BR115" s="687">
        <f>'2. ГПП-ОГХК'!CW56</f>
        <v>0.9</v>
      </c>
      <c r="BS115" s="687">
        <f>'2. ГПП-ОГХК'!CY56</f>
        <v>0</v>
      </c>
      <c r="BT115" s="687">
        <f t="shared" si="206"/>
        <v>-0.9</v>
      </c>
      <c r="BU115" s="688">
        <f t="shared" si="207"/>
        <v>0</v>
      </c>
      <c r="BV115" s="687">
        <f>'2. ГПП-ОГХК'!DC56</f>
        <v>0.9</v>
      </c>
      <c r="BW115" s="687">
        <f>'2. ГПП-ОГХК'!DE56</f>
        <v>0</v>
      </c>
      <c r="BX115" s="687">
        <f t="shared" si="208"/>
        <v>-0.9</v>
      </c>
      <c r="BY115" s="688">
        <f t="shared" si="209"/>
        <v>0</v>
      </c>
    </row>
    <row r="116" spans="2:77" ht="20.100000000000001" customHeight="1">
      <c r="C116" s="693" t="s">
        <v>137</v>
      </c>
      <c r="D116" s="528"/>
      <c r="E116" s="528"/>
      <c r="F116" s="529"/>
      <c r="G116" s="530" t="s">
        <v>224</v>
      </c>
      <c r="H116" s="530"/>
      <c r="I116" s="694" t="s">
        <v>169</v>
      </c>
      <c r="J116" s="687">
        <f t="shared" si="171"/>
        <v>0</v>
      </c>
      <c r="K116" s="687">
        <f t="shared" si="171"/>
        <v>0</v>
      </c>
      <c r="L116" s="687">
        <f t="shared" si="172"/>
        <v>0</v>
      </c>
      <c r="M116" s="688" t="str">
        <f t="shared" si="173"/>
        <v>-</v>
      </c>
      <c r="N116" s="687">
        <f t="shared" si="174"/>
        <v>0</v>
      </c>
      <c r="O116" s="687">
        <f t="shared" si="174"/>
        <v>0</v>
      </c>
      <c r="P116" s="687">
        <f t="shared" si="175"/>
        <v>0</v>
      </c>
      <c r="Q116" s="688" t="str">
        <f t="shared" si="176"/>
        <v>-</v>
      </c>
      <c r="R116" s="687">
        <f>'2. ГПП-ОГХК'!W57</f>
        <v>0</v>
      </c>
      <c r="S116" s="687">
        <f>'2. ГПП-ОГХК'!Y57</f>
        <v>0</v>
      </c>
      <c r="T116" s="687">
        <f t="shared" si="177"/>
        <v>0</v>
      </c>
      <c r="U116" s="688" t="str">
        <f t="shared" si="178"/>
        <v>-</v>
      </c>
      <c r="V116" s="687">
        <f>'2. ГПП-ОГХК'!AC57</f>
        <v>0</v>
      </c>
      <c r="W116" s="687">
        <f>'2. ГПП-ОГХК'!AE57</f>
        <v>0</v>
      </c>
      <c r="X116" s="687">
        <f t="shared" si="179"/>
        <v>0</v>
      </c>
      <c r="Y116" s="688" t="str">
        <f t="shared" si="180"/>
        <v>-</v>
      </c>
      <c r="Z116" s="687">
        <f>'2. ГПП-ОГХК'!AI57</f>
        <v>0</v>
      </c>
      <c r="AA116" s="687">
        <f>'2. ГПП-ОГХК'!AK57</f>
        <v>0</v>
      </c>
      <c r="AB116" s="687">
        <f t="shared" si="181"/>
        <v>0</v>
      </c>
      <c r="AC116" s="688" t="str">
        <f t="shared" si="182"/>
        <v>-</v>
      </c>
      <c r="AD116" s="687">
        <f t="shared" si="183"/>
        <v>0</v>
      </c>
      <c r="AE116" s="687">
        <f t="shared" si="183"/>
        <v>0</v>
      </c>
      <c r="AF116" s="687">
        <f t="shared" si="184"/>
        <v>0</v>
      </c>
      <c r="AG116" s="688" t="str">
        <f t="shared" si="185"/>
        <v>-</v>
      </c>
      <c r="AH116" s="687">
        <f>'2. ГПП-ОГХК'!AU57</f>
        <v>0</v>
      </c>
      <c r="AI116" s="687">
        <f>'2. ГПП-ОГХК'!AW57</f>
        <v>0</v>
      </c>
      <c r="AJ116" s="687">
        <f t="shared" si="186"/>
        <v>0</v>
      </c>
      <c r="AK116" s="688" t="str">
        <f t="shared" si="187"/>
        <v>-</v>
      </c>
      <c r="AL116" s="687">
        <f>'2. ГПП-ОГХК'!BA57</f>
        <v>0</v>
      </c>
      <c r="AM116" s="687">
        <f>'2. ГПП-ОГХК'!BC57</f>
        <v>0</v>
      </c>
      <c r="AN116" s="687">
        <f t="shared" si="188"/>
        <v>0</v>
      </c>
      <c r="AO116" s="688" t="str">
        <f t="shared" si="189"/>
        <v>-</v>
      </c>
      <c r="AP116" s="687">
        <f>'2. ГПП-ОГХК'!BG57</f>
        <v>0</v>
      </c>
      <c r="AQ116" s="687">
        <f>'2. ГПП-ОГХК'!BI57</f>
        <v>0</v>
      </c>
      <c r="AR116" s="687">
        <f t="shared" si="190"/>
        <v>0</v>
      </c>
      <c r="AS116" s="688" t="str">
        <f t="shared" si="191"/>
        <v>-</v>
      </c>
      <c r="AT116" s="687">
        <f t="shared" si="192"/>
        <v>0</v>
      </c>
      <c r="AU116" s="687">
        <f t="shared" si="192"/>
        <v>0</v>
      </c>
      <c r="AV116" s="687">
        <f t="shared" si="193"/>
        <v>0</v>
      </c>
      <c r="AW116" s="688" t="str">
        <f t="shared" si="194"/>
        <v>-</v>
      </c>
      <c r="AX116" s="687">
        <f>'2. ГПП-ОГХК'!BS57</f>
        <v>0</v>
      </c>
      <c r="AY116" s="687">
        <f>'2. ГПП-ОГХК'!BU57</f>
        <v>0</v>
      </c>
      <c r="AZ116" s="687">
        <f t="shared" si="195"/>
        <v>0</v>
      </c>
      <c r="BA116" s="688" t="str">
        <f t="shared" si="196"/>
        <v>-</v>
      </c>
      <c r="BB116" s="687">
        <f>'2. ГПП-ОГХК'!BY57</f>
        <v>0</v>
      </c>
      <c r="BC116" s="687">
        <f>'2. ГПП-ОГХК'!CA57</f>
        <v>0</v>
      </c>
      <c r="BD116" s="687">
        <f t="shared" si="197"/>
        <v>0</v>
      </c>
      <c r="BE116" s="688" t="str">
        <f t="shared" si="198"/>
        <v>-</v>
      </c>
      <c r="BF116" s="687">
        <f>'2. ГПП-ОГХК'!CE57</f>
        <v>0</v>
      </c>
      <c r="BG116" s="687">
        <f>'2. ГПП-ОГХК'!CG57</f>
        <v>0</v>
      </c>
      <c r="BH116" s="687">
        <f t="shared" si="199"/>
        <v>0</v>
      </c>
      <c r="BI116" s="688" t="str">
        <f t="shared" si="200"/>
        <v>-</v>
      </c>
      <c r="BJ116" s="687">
        <f t="shared" si="201"/>
        <v>0</v>
      </c>
      <c r="BK116" s="687">
        <f t="shared" si="201"/>
        <v>0</v>
      </c>
      <c r="BL116" s="687">
        <f t="shared" si="202"/>
        <v>0</v>
      </c>
      <c r="BM116" s="688" t="str">
        <f t="shared" si="203"/>
        <v>-</v>
      </c>
      <c r="BN116" s="687">
        <f>'2. ГПП-ОГХК'!CQ57</f>
        <v>0</v>
      </c>
      <c r="BO116" s="687">
        <f>'2. ГПП-ОГХК'!CS57</f>
        <v>0</v>
      </c>
      <c r="BP116" s="687">
        <f t="shared" si="204"/>
        <v>0</v>
      </c>
      <c r="BQ116" s="688" t="str">
        <f t="shared" si="205"/>
        <v>-</v>
      </c>
      <c r="BR116" s="687">
        <f>'2. ГПП-ОГХК'!CW57</f>
        <v>0</v>
      </c>
      <c r="BS116" s="687">
        <f>'2. ГПП-ОГХК'!CY57</f>
        <v>0</v>
      </c>
      <c r="BT116" s="687">
        <f t="shared" si="206"/>
        <v>0</v>
      </c>
      <c r="BU116" s="688" t="str">
        <f t="shared" si="207"/>
        <v>-</v>
      </c>
      <c r="BV116" s="687">
        <f>'2. ГПП-ОГХК'!DC57</f>
        <v>0</v>
      </c>
      <c r="BW116" s="687">
        <f>'2. ГПП-ОГХК'!DE57</f>
        <v>0</v>
      </c>
      <c r="BX116" s="687">
        <f t="shared" si="208"/>
        <v>0</v>
      </c>
      <c r="BY116" s="688" t="str">
        <f t="shared" si="209"/>
        <v>-</v>
      </c>
    </row>
    <row r="117" spans="2:77" ht="20.100000000000001" customHeight="1">
      <c r="C117" s="690" t="s">
        <v>225</v>
      </c>
      <c r="D117" s="528"/>
      <c r="E117" s="528"/>
      <c r="F117" s="529"/>
      <c r="G117" s="530" t="s">
        <v>226</v>
      </c>
      <c r="H117" s="530"/>
      <c r="I117" s="691" t="s">
        <v>169</v>
      </c>
      <c r="J117" s="687">
        <f t="shared" si="171"/>
        <v>0</v>
      </c>
      <c r="K117" s="687">
        <f t="shared" si="171"/>
        <v>0</v>
      </c>
      <c r="L117" s="687">
        <f t="shared" si="172"/>
        <v>0</v>
      </c>
      <c r="M117" s="688" t="str">
        <f t="shared" si="173"/>
        <v>-</v>
      </c>
      <c r="N117" s="687">
        <f t="shared" si="174"/>
        <v>0</v>
      </c>
      <c r="O117" s="687">
        <f t="shared" si="174"/>
        <v>0</v>
      </c>
      <c r="P117" s="687">
        <f t="shared" si="175"/>
        <v>0</v>
      </c>
      <c r="Q117" s="688" t="str">
        <f t="shared" si="176"/>
        <v>-</v>
      </c>
      <c r="R117" s="687">
        <f>'4. ГПП-УЗПКТ-СЗСК'!W40</f>
        <v>0</v>
      </c>
      <c r="S117" s="687">
        <f>'4. ГПП-УЗПКТ-СЗСК'!Y40</f>
        <v>0</v>
      </c>
      <c r="T117" s="687">
        <f t="shared" si="177"/>
        <v>0</v>
      </c>
      <c r="U117" s="688" t="str">
        <f t="shared" si="178"/>
        <v>-</v>
      </c>
      <c r="V117" s="687">
        <f>'4. ГПП-УЗПКТ-СЗСК'!AC40</f>
        <v>0</v>
      </c>
      <c r="W117" s="687">
        <f>'4. ГПП-УЗПКТ-СЗСК'!AE40</f>
        <v>0</v>
      </c>
      <c r="X117" s="687">
        <f t="shared" si="179"/>
        <v>0</v>
      </c>
      <c r="Y117" s="688" t="str">
        <f t="shared" si="180"/>
        <v>-</v>
      </c>
      <c r="Z117" s="687">
        <f>'4. ГПП-УЗПКТ-СЗСК'!AI40</f>
        <v>0</v>
      </c>
      <c r="AA117" s="687">
        <f>'4. ГПП-УЗПКТ-СЗСК'!AK40</f>
        <v>0</v>
      </c>
      <c r="AB117" s="687">
        <f t="shared" si="181"/>
        <v>0</v>
      </c>
      <c r="AC117" s="688" t="str">
        <f t="shared" si="182"/>
        <v>-</v>
      </c>
      <c r="AD117" s="687">
        <f t="shared" si="183"/>
        <v>0</v>
      </c>
      <c r="AE117" s="687">
        <f t="shared" si="183"/>
        <v>0</v>
      </c>
      <c r="AF117" s="687">
        <f t="shared" si="184"/>
        <v>0</v>
      </c>
      <c r="AG117" s="688" t="str">
        <f t="shared" si="185"/>
        <v>-</v>
      </c>
      <c r="AH117" s="687">
        <f>'4. ГПП-УЗПКТ-СЗСК'!AU40</f>
        <v>0</v>
      </c>
      <c r="AI117" s="687">
        <f>'4. ГПП-УЗПКТ-СЗСК'!AW40</f>
        <v>0</v>
      </c>
      <c r="AJ117" s="687">
        <f t="shared" si="186"/>
        <v>0</v>
      </c>
      <c r="AK117" s="688" t="str">
        <f t="shared" si="187"/>
        <v>-</v>
      </c>
      <c r="AL117" s="687">
        <f>'4. ГПП-УЗПКТ-СЗСК'!BA40</f>
        <v>0</v>
      </c>
      <c r="AM117" s="687">
        <f>'4. ГПП-УЗПКТ-СЗСК'!BC40</f>
        <v>0</v>
      </c>
      <c r="AN117" s="687">
        <f t="shared" si="188"/>
        <v>0</v>
      </c>
      <c r="AO117" s="688" t="str">
        <f t="shared" si="189"/>
        <v>-</v>
      </c>
      <c r="AP117" s="687">
        <f>'4. ГПП-УЗПКТ-СЗСК'!BG40</f>
        <v>0</v>
      </c>
      <c r="AQ117" s="687">
        <f>'4. ГПП-УЗПКТ-СЗСК'!BI40</f>
        <v>0</v>
      </c>
      <c r="AR117" s="687">
        <f t="shared" si="190"/>
        <v>0</v>
      </c>
      <c r="AS117" s="688" t="str">
        <f t="shared" si="191"/>
        <v>-</v>
      </c>
      <c r="AT117" s="687">
        <f t="shared" si="192"/>
        <v>0</v>
      </c>
      <c r="AU117" s="687">
        <f t="shared" si="192"/>
        <v>0</v>
      </c>
      <c r="AV117" s="687">
        <f t="shared" si="193"/>
        <v>0</v>
      </c>
      <c r="AW117" s="688" t="str">
        <f t="shared" si="194"/>
        <v>-</v>
      </c>
      <c r="AX117" s="687">
        <f>'4. ГПП-УЗПКТ-СЗСК'!BS40</f>
        <v>0</v>
      </c>
      <c r="AY117" s="687">
        <f>'4. ГПП-УЗПКТ-СЗСК'!BU40</f>
        <v>0</v>
      </c>
      <c r="AZ117" s="687">
        <f t="shared" si="195"/>
        <v>0</v>
      </c>
      <c r="BA117" s="688" t="str">
        <f t="shared" si="196"/>
        <v>-</v>
      </c>
      <c r="BB117" s="687">
        <f>'4. ГПП-УЗПКТ-СЗСК'!BY40</f>
        <v>0</v>
      </c>
      <c r="BC117" s="687">
        <f>'4. ГПП-УЗПКТ-СЗСК'!CA40</f>
        <v>0</v>
      </c>
      <c r="BD117" s="687">
        <f t="shared" si="197"/>
        <v>0</v>
      </c>
      <c r="BE117" s="688" t="str">
        <f t="shared" si="198"/>
        <v>-</v>
      </c>
      <c r="BF117" s="687">
        <f>'4. ГПП-УЗПКТ-СЗСК'!CE40</f>
        <v>0</v>
      </c>
      <c r="BG117" s="687">
        <f>'4. ГПП-УЗПКТ-СЗСК'!CG40</f>
        <v>0</v>
      </c>
      <c r="BH117" s="687">
        <f t="shared" si="199"/>
        <v>0</v>
      </c>
      <c r="BI117" s="688" t="str">
        <f t="shared" si="200"/>
        <v>-</v>
      </c>
      <c r="BJ117" s="687">
        <f t="shared" si="201"/>
        <v>0</v>
      </c>
      <c r="BK117" s="687">
        <f t="shared" si="201"/>
        <v>0</v>
      </c>
      <c r="BL117" s="687">
        <f t="shared" si="202"/>
        <v>0</v>
      </c>
      <c r="BM117" s="688" t="str">
        <f t="shared" si="203"/>
        <v>-</v>
      </c>
      <c r="BN117" s="687">
        <f>'4. ГПП-УЗПКТ-СЗСК'!CQ40</f>
        <v>0</v>
      </c>
      <c r="BO117" s="687">
        <f>'4. ГПП-УЗПКТ-СЗСК'!CS40</f>
        <v>0</v>
      </c>
      <c r="BP117" s="687">
        <f t="shared" si="204"/>
        <v>0</v>
      </c>
      <c r="BQ117" s="688" t="str">
        <f t="shared" si="205"/>
        <v>-</v>
      </c>
      <c r="BR117" s="687">
        <f>'4. ГПП-УЗПКТ-СЗСК'!CW40</f>
        <v>0</v>
      </c>
      <c r="BS117" s="687">
        <f>'4. ГПП-УЗПКТ-СЗСК'!CY40</f>
        <v>0</v>
      </c>
      <c r="BT117" s="687">
        <f t="shared" si="206"/>
        <v>0</v>
      </c>
      <c r="BU117" s="688" t="str">
        <f t="shared" si="207"/>
        <v>-</v>
      </c>
      <c r="BV117" s="687">
        <f>'4. ГПП-УЗПКТ-СЗСК'!DC40</f>
        <v>0</v>
      </c>
      <c r="BW117" s="687">
        <f>'4. ГПП-УЗПКТ-СЗСК'!DE40</f>
        <v>0</v>
      </c>
      <c r="BX117" s="687">
        <f t="shared" si="208"/>
        <v>0</v>
      </c>
      <c r="BY117" s="688" t="str">
        <f t="shared" si="209"/>
        <v>-</v>
      </c>
    </row>
    <row r="118" spans="2:77" ht="20.100000000000001" customHeight="1">
      <c r="C118" s="693" t="s">
        <v>205</v>
      </c>
      <c r="D118" s="528"/>
      <c r="E118" s="528"/>
      <c r="F118" s="529"/>
      <c r="G118" s="530" t="s">
        <v>226</v>
      </c>
      <c r="H118" s="530"/>
      <c r="I118" s="694" t="s">
        <v>169</v>
      </c>
      <c r="J118" s="687">
        <f t="shared" si="171"/>
        <v>0</v>
      </c>
      <c r="K118" s="687">
        <f t="shared" si="171"/>
        <v>0</v>
      </c>
      <c r="L118" s="687">
        <f t="shared" si="172"/>
        <v>0</v>
      </c>
      <c r="M118" s="688" t="str">
        <f t="shared" si="173"/>
        <v>-</v>
      </c>
      <c r="N118" s="687">
        <f t="shared" si="174"/>
        <v>0</v>
      </c>
      <c r="O118" s="687">
        <f t="shared" si="174"/>
        <v>0</v>
      </c>
      <c r="P118" s="687">
        <f t="shared" si="175"/>
        <v>0</v>
      </c>
      <c r="Q118" s="688" t="str">
        <f t="shared" si="176"/>
        <v>-</v>
      </c>
      <c r="R118" s="687">
        <f>'4. ГПП-УЗПКТ-СЗСК'!W40</f>
        <v>0</v>
      </c>
      <c r="S118" s="687">
        <f>'4. ГПП-УЗПКТ-СЗСК'!Y40</f>
        <v>0</v>
      </c>
      <c r="T118" s="687">
        <f t="shared" si="177"/>
        <v>0</v>
      </c>
      <c r="U118" s="688" t="str">
        <f t="shared" si="178"/>
        <v>-</v>
      </c>
      <c r="V118" s="687">
        <f>'4. ГПП-УЗПКТ-СЗСК'!AC40</f>
        <v>0</v>
      </c>
      <c r="W118" s="687">
        <f>'4. ГПП-УЗПКТ-СЗСК'!AE40</f>
        <v>0</v>
      </c>
      <c r="X118" s="687">
        <f t="shared" si="179"/>
        <v>0</v>
      </c>
      <c r="Y118" s="688" t="str">
        <f t="shared" si="180"/>
        <v>-</v>
      </c>
      <c r="Z118" s="687">
        <f>'4. ГПП-УЗПКТ-СЗСК'!AI40</f>
        <v>0</v>
      </c>
      <c r="AA118" s="687">
        <f>'4. ГПП-УЗПКТ-СЗСК'!AK40</f>
        <v>0</v>
      </c>
      <c r="AB118" s="687">
        <f t="shared" si="181"/>
        <v>0</v>
      </c>
      <c r="AC118" s="688" t="str">
        <f t="shared" si="182"/>
        <v>-</v>
      </c>
      <c r="AD118" s="687">
        <f t="shared" si="183"/>
        <v>0</v>
      </c>
      <c r="AE118" s="687">
        <f t="shared" si="183"/>
        <v>0</v>
      </c>
      <c r="AF118" s="687">
        <f t="shared" si="184"/>
        <v>0</v>
      </c>
      <c r="AG118" s="688" t="str">
        <f t="shared" si="185"/>
        <v>-</v>
      </c>
      <c r="AH118" s="687">
        <f>'4. ГПП-УЗПКТ-СЗСК'!AU40</f>
        <v>0</v>
      </c>
      <c r="AI118" s="687">
        <f>'4. ГПП-УЗПКТ-СЗСК'!AW40</f>
        <v>0</v>
      </c>
      <c r="AJ118" s="687">
        <f t="shared" si="186"/>
        <v>0</v>
      </c>
      <c r="AK118" s="688" t="str">
        <f t="shared" si="187"/>
        <v>-</v>
      </c>
      <c r="AL118" s="687">
        <f>'4. ГПП-УЗПКТ-СЗСК'!BA40</f>
        <v>0</v>
      </c>
      <c r="AM118" s="687">
        <f>'4. ГПП-УЗПКТ-СЗСК'!BC40</f>
        <v>0</v>
      </c>
      <c r="AN118" s="687">
        <f t="shared" si="188"/>
        <v>0</v>
      </c>
      <c r="AO118" s="688" t="str">
        <f t="shared" si="189"/>
        <v>-</v>
      </c>
      <c r="AP118" s="687">
        <f>'4. ГПП-УЗПКТ-СЗСК'!BG40</f>
        <v>0</v>
      </c>
      <c r="AQ118" s="687">
        <f>'4. ГПП-УЗПКТ-СЗСК'!BI40</f>
        <v>0</v>
      </c>
      <c r="AR118" s="687">
        <f t="shared" si="190"/>
        <v>0</v>
      </c>
      <c r="AS118" s="688" t="str">
        <f t="shared" si="191"/>
        <v>-</v>
      </c>
      <c r="AT118" s="687">
        <f t="shared" si="192"/>
        <v>0</v>
      </c>
      <c r="AU118" s="687">
        <f t="shared" si="192"/>
        <v>0</v>
      </c>
      <c r="AV118" s="687">
        <f t="shared" si="193"/>
        <v>0</v>
      </c>
      <c r="AW118" s="688" t="str">
        <f t="shared" si="194"/>
        <v>-</v>
      </c>
      <c r="AX118" s="687">
        <f>'4. ГПП-УЗПКТ-СЗСК'!BS40</f>
        <v>0</v>
      </c>
      <c r="AY118" s="687">
        <f>'4. ГПП-УЗПКТ-СЗСК'!BU40</f>
        <v>0</v>
      </c>
      <c r="AZ118" s="687">
        <f t="shared" si="195"/>
        <v>0</v>
      </c>
      <c r="BA118" s="688" t="str">
        <f t="shared" si="196"/>
        <v>-</v>
      </c>
      <c r="BB118" s="687">
        <f>'4. ГПП-УЗПКТ-СЗСК'!BY40</f>
        <v>0</v>
      </c>
      <c r="BC118" s="687">
        <f>'4. ГПП-УЗПКТ-СЗСК'!CA40</f>
        <v>0</v>
      </c>
      <c r="BD118" s="687">
        <f t="shared" si="197"/>
        <v>0</v>
      </c>
      <c r="BE118" s="688" t="str">
        <f t="shared" si="198"/>
        <v>-</v>
      </c>
      <c r="BF118" s="687">
        <f>'4. ГПП-УЗПКТ-СЗСК'!CE40</f>
        <v>0</v>
      </c>
      <c r="BG118" s="687">
        <f>'4. ГПП-УЗПКТ-СЗСК'!CG40</f>
        <v>0</v>
      </c>
      <c r="BH118" s="687">
        <f t="shared" si="199"/>
        <v>0</v>
      </c>
      <c r="BI118" s="688" t="str">
        <f t="shared" si="200"/>
        <v>-</v>
      </c>
      <c r="BJ118" s="687">
        <f t="shared" si="201"/>
        <v>0</v>
      </c>
      <c r="BK118" s="687">
        <f t="shared" si="201"/>
        <v>0</v>
      </c>
      <c r="BL118" s="687">
        <f t="shared" si="202"/>
        <v>0</v>
      </c>
      <c r="BM118" s="688" t="str">
        <f t="shared" si="203"/>
        <v>-</v>
      </c>
      <c r="BN118" s="687">
        <f>'4. ГПП-УЗПКТ-СЗСК'!CQ40</f>
        <v>0</v>
      </c>
      <c r="BO118" s="687">
        <f>'4. ГПП-УЗПКТ-СЗСК'!CS40</f>
        <v>0</v>
      </c>
      <c r="BP118" s="687">
        <f t="shared" si="204"/>
        <v>0</v>
      </c>
      <c r="BQ118" s="688" t="str">
        <f t="shared" si="205"/>
        <v>-</v>
      </c>
      <c r="BR118" s="687">
        <f>'4. ГПП-УЗПКТ-СЗСК'!CW40</f>
        <v>0</v>
      </c>
      <c r="BS118" s="687">
        <f>'4. ГПП-УЗПКТ-СЗСК'!CY40</f>
        <v>0</v>
      </c>
      <c r="BT118" s="687">
        <f t="shared" si="206"/>
        <v>0</v>
      </c>
      <c r="BU118" s="688" t="str">
        <f t="shared" si="207"/>
        <v>-</v>
      </c>
      <c r="BV118" s="687">
        <f>'4. ГПП-УЗПКТ-СЗСК'!DC40</f>
        <v>0</v>
      </c>
      <c r="BW118" s="687">
        <f>'4. ГПП-УЗПКТ-СЗСК'!DE40</f>
        <v>0</v>
      </c>
      <c r="BX118" s="687">
        <f t="shared" si="208"/>
        <v>0</v>
      </c>
      <c r="BY118" s="688" t="str">
        <f t="shared" si="209"/>
        <v>-</v>
      </c>
    </row>
    <row r="119" spans="2:77" ht="20.100000000000001" customHeight="1">
      <c r="C119" s="689" t="s">
        <v>205</v>
      </c>
      <c r="D119" s="528"/>
      <c r="E119" s="528"/>
      <c r="F119" s="529"/>
      <c r="G119" s="530">
        <v>0</v>
      </c>
      <c r="H119" s="530"/>
      <c r="I119" s="686" t="s">
        <v>169</v>
      </c>
      <c r="J119" s="681"/>
      <c r="K119" s="681"/>
      <c r="L119" s="681"/>
      <c r="M119" s="681"/>
      <c r="N119" s="681"/>
      <c r="O119" s="681"/>
      <c r="P119" s="681"/>
      <c r="Q119" s="681"/>
      <c r="R119" s="681"/>
      <c r="S119" s="681"/>
      <c r="T119" s="681"/>
      <c r="U119" s="681"/>
      <c r="V119" s="681"/>
      <c r="W119" s="681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1"/>
      <c r="AK119" s="681"/>
      <c r="AL119" s="681"/>
      <c r="AM119" s="681"/>
      <c r="AN119" s="681"/>
      <c r="AO119" s="681"/>
      <c r="AP119" s="681"/>
      <c r="AQ119" s="681"/>
      <c r="AR119" s="681"/>
      <c r="AS119" s="681"/>
      <c r="AT119" s="681"/>
      <c r="AU119" s="681"/>
      <c r="AV119" s="681"/>
      <c r="AW119" s="681"/>
      <c r="AX119" s="681"/>
      <c r="AY119" s="681"/>
      <c r="AZ119" s="681"/>
      <c r="BA119" s="681"/>
      <c r="BB119" s="681"/>
      <c r="BC119" s="681"/>
      <c r="BD119" s="681"/>
      <c r="BE119" s="681"/>
      <c r="BF119" s="681"/>
      <c r="BG119" s="681"/>
      <c r="BH119" s="681"/>
      <c r="BI119" s="681"/>
      <c r="BJ119" s="681"/>
      <c r="BK119" s="681"/>
      <c r="BL119" s="681"/>
      <c r="BM119" s="681"/>
      <c r="BN119" s="681"/>
      <c r="BO119" s="681"/>
      <c r="BP119" s="681"/>
      <c r="BQ119" s="681"/>
      <c r="BR119" s="681"/>
      <c r="BS119" s="681"/>
      <c r="BT119" s="681"/>
      <c r="BU119" s="681"/>
      <c r="BV119" s="681"/>
      <c r="BW119" s="681"/>
      <c r="BX119" s="681"/>
      <c r="BY119" s="681"/>
    </row>
    <row r="120" spans="2:77" ht="20.100000000000001" customHeight="1">
      <c r="C120" s="690" t="s">
        <v>227</v>
      </c>
      <c r="D120" s="528"/>
      <c r="E120" s="528"/>
      <c r="F120" s="529"/>
      <c r="G120" s="530">
        <v>0</v>
      </c>
      <c r="H120" s="530"/>
      <c r="I120" s="691" t="s">
        <v>169</v>
      </c>
      <c r="J120" s="681"/>
      <c r="K120" s="681"/>
      <c r="L120" s="681"/>
      <c r="M120" s="681"/>
      <c r="N120" s="681"/>
      <c r="O120" s="681"/>
      <c r="P120" s="681"/>
      <c r="Q120" s="681"/>
      <c r="R120" s="681"/>
      <c r="S120" s="681"/>
      <c r="T120" s="681"/>
      <c r="U120" s="68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1"/>
      <c r="AL120" s="681"/>
      <c r="AM120" s="681"/>
      <c r="AN120" s="681"/>
      <c r="AO120" s="681"/>
      <c r="AP120" s="681"/>
      <c r="AQ120" s="681"/>
      <c r="AR120" s="681"/>
      <c r="AS120" s="681"/>
      <c r="AT120" s="681"/>
      <c r="AU120" s="681"/>
      <c r="AV120" s="681"/>
      <c r="AW120" s="681"/>
      <c r="AX120" s="681"/>
      <c r="AY120" s="681"/>
      <c r="AZ120" s="681"/>
      <c r="BA120" s="681"/>
      <c r="BB120" s="681"/>
      <c r="BC120" s="681"/>
      <c r="BD120" s="681"/>
      <c r="BE120" s="681"/>
      <c r="BF120" s="681"/>
      <c r="BG120" s="681"/>
      <c r="BH120" s="681"/>
      <c r="BI120" s="681"/>
      <c r="BJ120" s="681"/>
      <c r="BK120" s="681"/>
      <c r="BL120" s="681"/>
      <c r="BM120" s="681"/>
      <c r="BN120" s="681"/>
      <c r="BO120" s="681"/>
      <c r="BP120" s="681"/>
      <c r="BQ120" s="681"/>
      <c r="BR120" s="681"/>
      <c r="BS120" s="681"/>
      <c r="BT120" s="681"/>
      <c r="BU120" s="681"/>
      <c r="BV120" s="681"/>
      <c r="BW120" s="681"/>
      <c r="BX120" s="681"/>
      <c r="BY120" s="681"/>
    </row>
    <row r="121" spans="2:77" ht="20.100000000000001" customHeight="1">
      <c r="C121" s="693" t="s">
        <v>205</v>
      </c>
      <c r="D121" s="528"/>
      <c r="E121" s="528"/>
      <c r="F121" s="529"/>
      <c r="G121" s="530">
        <v>0</v>
      </c>
      <c r="H121" s="530"/>
      <c r="I121" s="694" t="s">
        <v>169</v>
      </c>
      <c r="J121" s="681"/>
      <c r="K121" s="681"/>
      <c r="L121" s="681"/>
      <c r="M121" s="681"/>
      <c r="N121" s="681"/>
      <c r="O121" s="681"/>
      <c r="P121" s="681"/>
      <c r="Q121" s="681"/>
      <c r="R121" s="681"/>
      <c r="S121" s="681"/>
      <c r="T121" s="681"/>
      <c r="U121" s="681"/>
      <c r="V121" s="681"/>
      <c r="W121" s="681"/>
      <c r="X121" s="681"/>
      <c r="Y121" s="681"/>
      <c r="Z121" s="681"/>
      <c r="AA121" s="681"/>
      <c r="AB121" s="681"/>
      <c r="AC121" s="681"/>
      <c r="AD121" s="681"/>
      <c r="AE121" s="681"/>
      <c r="AF121" s="681"/>
      <c r="AG121" s="681"/>
      <c r="AH121" s="681"/>
      <c r="AI121" s="681"/>
      <c r="AJ121" s="681"/>
      <c r="AK121" s="681"/>
      <c r="AL121" s="681"/>
      <c r="AM121" s="681"/>
      <c r="AN121" s="681"/>
      <c r="AO121" s="681"/>
      <c r="AP121" s="681"/>
      <c r="AQ121" s="681"/>
      <c r="AR121" s="681"/>
      <c r="AS121" s="681"/>
      <c r="AT121" s="681"/>
      <c r="AU121" s="681"/>
      <c r="AV121" s="681"/>
      <c r="AW121" s="681"/>
      <c r="AX121" s="681"/>
      <c r="AY121" s="681"/>
      <c r="AZ121" s="681"/>
      <c r="BA121" s="681"/>
      <c r="BB121" s="681"/>
      <c r="BC121" s="681"/>
      <c r="BD121" s="681"/>
      <c r="BE121" s="681"/>
      <c r="BF121" s="681"/>
      <c r="BG121" s="681"/>
      <c r="BH121" s="681"/>
      <c r="BI121" s="681"/>
      <c r="BJ121" s="681"/>
      <c r="BK121" s="681"/>
      <c r="BL121" s="681"/>
      <c r="BM121" s="681"/>
      <c r="BN121" s="681"/>
      <c r="BO121" s="681"/>
      <c r="BP121" s="681"/>
      <c r="BQ121" s="681"/>
      <c r="BR121" s="681"/>
      <c r="BS121" s="681"/>
      <c r="BT121" s="681"/>
      <c r="BU121" s="681"/>
      <c r="BV121" s="681"/>
      <c r="BW121" s="681"/>
      <c r="BX121" s="681"/>
      <c r="BY121" s="681"/>
    </row>
    <row r="122" spans="2:77" ht="20.100000000000001" customHeight="1">
      <c r="C122" s="689" t="s">
        <v>180</v>
      </c>
      <c r="D122" s="528"/>
      <c r="E122" s="528"/>
      <c r="F122" s="529"/>
      <c r="G122" s="530" t="s">
        <v>181</v>
      </c>
      <c r="H122" s="530"/>
      <c r="I122" s="686" t="s">
        <v>169</v>
      </c>
      <c r="J122" s="687">
        <f t="shared" ref="J122:J161" si="210">N122+AD122+AT122+BJ122</f>
        <v>53.2</v>
      </c>
      <c r="K122" s="687">
        <f t="shared" ref="K122:K161" si="211">O122+AE122+AU122+BK122</f>
        <v>0</v>
      </c>
      <c r="L122" s="687">
        <f t="shared" ref="L122:L161" si="212">IFERROR(K122-J122,"-")</f>
        <v>-53.2</v>
      </c>
      <c r="M122" s="688">
        <f t="shared" ref="M122:M161" si="213">IFERROR(K122/J122,"-")</f>
        <v>0</v>
      </c>
      <c r="N122" s="687">
        <f t="shared" ref="N122:N161" si="214">R122+V122+Z122</f>
        <v>17.100000000000001</v>
      </c>
      <c r="O122" s="687">
        <f t="shared" ref="O122:O161" si="215">S122+W122+AA122</f>
        <v>0</v>
      </c>
      <c r="P122" s="687">
        <f t="shared" ref="P122:P161" si="216">IFERROR(O122-N122,"-")</f>
        <v>-17.100000000000001</v>
      </c>
      <c r="Q122" s="688">
        <f t="shared" ref="Q122:Q161" si="217">IFERROR(O122/N122,"-")</f>
        <v>0</v>
      </c>
      <c r="R122" s="687">
        <f>'7. ГД Ямбург'!W28</f>
        <v>5.9</v>
      </c>
      <c r="S122" s="687">
        <f>'7. ГД Ямбург'!Y28</f>
        <v>0</v>
      </c>
      <c r="T122" s="687">
        <f t="shared" ref="T122:T161" si="218">IFERROR(S122-R122,"-")</f>
        <v>-5.9</v>
      </c>
      <c r="U122" s="688">
        <f t="shared" ref="U122:U161" si="219">IFERROR(S122/R122,"-")</f>
        <v>0</v>
      </c>
      <c r="V122" s="687">
        <f>'7. ГД Ямбург'!AC28</f>
        <v>5.3</v>
      </c>
      <c r="W122" s="687">
        <f>'7. ГД Ямбург'!AE28</f>
        <v>0</v>
      </c>
      <c r="X122" s="687">
        <f t="shared" ref="X122:X161" si="220">IFERROR(W122-V122,"-")</f>
        <v>-5.3</v>
      </c>
      <c r="Y122" s="688">
        <f t="shared" ref="Y122:Y161" si="221">IFERROR(W122/V122,"-")</f>
        <v>0</v>
      </c>
      <c r="Z122" s="687">
        <f>'7. ГД Ямбург'!AI28</f>
        <v>5.9</v>
      </c>
      <c r="AA122" s="687">
        <f>'7. ГД Ямбург'!AK28</f>
        <v>0</v>
      </c>
      <c r="AB122" s="687">
        <f t="shared" ref="AB122:AB161" si="222">IFERROR(AA122-Z122,"-")</f>
        <v>-5.9</v>
      </c>
      <c r="AC122" s="688">
        <f t="shared" ref="AC122:AC161" si="223">IFERROR(AA122/Z122,"-")</f>
        <v>0</v>
      </c>
      <c r="AD122" s="687">
        <f t="shared" ref="AD122:AD161" si="224">AH122+AL122+AP122</f>
        <v>16.200000000000003</v>
      </c>
      <c r="AE122" s="687">
        <f t="shared" ref="AE122:AE161" si="225">AI122+AM122+AQ122</f>
        <v>0</v>
      </c>
      <c r="AF122" s="687">
        <f t="shared" ref="AF122:AF161" si="226">IFERROR(AE122-AD122,"-")</f>
        <v>-16.200000000000003</v>
      </c>
      <c r="AG122" s="688">
        <f t="shared" ref="AG122:AG161" si="227">IFERROR(AE122/AD122,"-")</f>
        <v>0</v>
      </c>
      <c r="AH122" s="687">
        <f>'7. ГД Ямбург'!AU28</f>
        <v>5.6</v>
      </c>
      <c r="AI122" s="687">
        <f>'7. ГД Ямбург'!AW28</f>
        <v>0</v>
      </c>
      <c r="AJ122" s="687">
        <f t="shared" ref="AJ122:AJ161" si="228">IFERROR(AI122-AH122,"-")</f>
        <v>-5.6</v>
      </c>
      <c r="AK122" s="688">
        <f t="shared" ref="AK122:AK161" si="229">IFERROR(AI122/AH122,"-")</f>
        <v>0</v>
      </c>
      <c r="AL122" s="687">
        <f>'7. ГД Ямбург'!BA28</f>
        <v>5.7</v>
      </c>
      <c r="AM122" s="687">
        <f>'7. ГД Ямбург'!BC28</f>
        <v>0</v>
      </c>
      <c r="AN122" s="687">
        <f t="shared" ref="AN122:AN161" si="230">IFERROR(AM122-AL122,"-")</f>
        <v>-5.7</v>
      </c>
      <c r="AO122" s="688">
        <f t="shared" ref="AO122:AO161" si="231">IFERROR(AM122/AL122,"-")</f>
        <v>0</v>
      </c>
      <c r="AP122" s="687">
        <f>'7. ГД Ямбург'!BG28</f>
        <v>4.9000000000000004</v>
      </c>
      <c r="AQ122" s="687">
        <f>'7. ГД Ямбург'!BI28</f>
        <v>0</v>
      </c>
      <c r="AR122" s="687">
        <f t="shared" ref="AR122:AR161" si="232">IFERROR(AQ122-AP122,"-")</f>
        <v>-4.9000000000000004</v>
      </c>
      <c r="AS122" s="688">
        <f t="shared" ref="AS122:AS161" si="233">IFERROR(AQ122/AP122,"-")</f>
        <v>0</v>
      </c>
      <c r="AT122" s="687">
        <f t="shared" ref="AT122:AT161" si="234">AX122+BB122+BF122</f>
        <v>3.3</v>
      </c>
      <c r="AU122" s="687">
        <f t="shared" ref="AU122:AU161" si="235">AY122+BC122+BG122</f>
        <v>0</v>
      </c>
      <c r="AV122" s="687">
        <f t="shared" ref="AV122:AV161" si="236">IFERROR(AU122-AT122,"-")</f>
        <v>-3.3</v>
      </c>
      <c r="AW122" s="688">
        <f t="shared" ref="AW122:AW161" si="237">IFERROR(AU122/AT122,"-")</f>
        <v>0</v>
      </c>
      <c r="AX122" s="687">
        <f>'7. ГД Ямбург'!BS28</f>
        <v>2</v>
      </c>
      <c r="AY122" s="687">
        <f>'7. ГД Ямбург'!BU28</f>
        <v>0</v>
      </c>
      <c r="AZ122" s="687">
        <f t="shared" ref="AZ122:AZ161" si="238">IFERROR(AY122-AX122,"-")</f>
        <v>-2</v>
      </c>
      <c r="BA122" s="688">
        <f t="shared" ref="BA122:BA161" si="239">IFERROR(AY122/AX122,"-")</f>
        <v>0</v>
      </c>
      <c r="BB122" s="687">
        <f>'7. ГД Ямбург'!BY28</f>
        <v>0.6</v>
      </c>
      <c r="BC122" s="687">
        <f>'7. ГД Ямбург'!CA28</f>
        <v>0</v>
      </c>
      <c r="BD122" s="687">
        <f t="shared" ref="BD122:BD161" si="240">IFERROR(BC122-BB122,"-")</f>
        <v>-0.6</v>
      </c>
      <c r="BE122" s="688">
        <f t="shared" ref="BE122:BE161" si="241">IFERROR(BC122/BB122,"-")</f>
        <v>0</v>
      </c>
      <c r="BF122" s="687">
        <f>'7. ГД Ямбург'!CE28</f>
        <v>0.7</v>
      </c>
      <c r="BG122" s="687">
        <f>'7. ГД Ямбург'!CG28</f>
        <v>0</v>
      </c>
      <c r="BH122" s="687">
        <f t="shared" ref="BH122:BH161" si="242">IFERROR(BG122-BF122,"-")</f>
        <v>-0.7</v>
      </c>
      <c r="BI122" s="688">
        <f t="shared" ref="BI122:BI161" si="243">IFERROR(BG122/BF122,"-")</f>
        <v>0</v>
      </c>
      <c r="BJ122" s="687">
        <f t="shared" ref="BJ122:BJ161" si="244">BN122+BR122+BV122</f>
        <v>16.600000000000001</v>
      </c>
      <c r="BK122" s="687">
        <f t="shared" ref="BK122:BK161" si="245">BO122+BS122+BW122</f>
        <v>0</v>
      </c>
      <c r="BL122" s="687">
        <f t="shared" ref="BL122:BL161" si="246">IFERROR(BK122-BJ122,"-")</f>
        <v>-16.600000000000001</v>
      </c>
      <c r="BM122" s="688">
        <f t="shared" ref="BM122:BM161" si="247">IFERROR(BK122/BJ122,"-")</f>
        <v>0</v>
      </c>
      <c r="BN122" s="687">
        <f>'7. ГД Ямбург'!CQ28</f>
        <v>5.6</v>
      </c>
      <c r="BO122" s="687">
        <f>'7. ГД Ямбург'!CS28</f>
        <v>0</v>
      </c>
      <c r="BP122" s="687">
        <f t="shared" ref="BP122:BP161" si="248">IFERROR(BO122-BN122,"-")</f>
        <v>-5.6</v>
      </c>
      <c r="BQ122" s="688">
        <f t="shared" ref="BQ122:BQ161" si="249">IFERROR(BO122/BN122,"-")</f>
        <v>0</v>
      </c>
      <c r="BR122" s="687">
        <f>'7. ГД Ямбург'!CW28</f>
        <v>5.4</v>
      </c>
      <c r="BS122" s="687">
        <f>'7. ГД Ямбург'!CY28</f>
        <v>0</v>
      </c>
      <c r="BT122" s="687">
        <f t="shared" ref="BT122:BT161" si="250">IFERROR(BS122-BR122,"-")</f>
        <v>-5.4</v>
      </c>
      <c r="BU122" s="688">
        <f t="shared" ref="BU122:BU161" si="251">IFERROR(BS122/BR122,"-")</f>
        <v>0</v>
      </c>
      <c r="BV122" s="687">
        <f>'7. ГД Ямбург'!DC28</f>
        <v>5.6</v>
      </c>
      <c r="BW122" s="687">
        <f>'7. ГД Ямбург'!DE28</f>
        <v>0</v>
      </c>
      <c r="BX122" s="687">
        <f t="shared" ref="BX122:BX161" si="252">IFERROR(BW122-BV122,"-")</f>
        <v>-5.6</v>
      </c>
      <c r="BY122" s="688">
        <f t="shared" ref="BY122:BY161" si="253">IFERROR(BW122/BV122,"-")</f>
        <v>0</v>
      </c>
    </row>
    <row r="123" spans="2:77" ht="20.100000000000001" customHeight="1">
      <c r="C123" s="689" t="s">
        <v>187</v>
      </c>
      <c r="D123" s="528"/>
      <c r="E123" s="528"/>
      <c r="F123" s="529"/>
      <c r="G123" s="530" t="s">
        <v>228</v>
      </c>
      <c r="H123" s="530"/>
      <c r="I123" s="686" t="s">
        <v>186</v>
      </c>
      <c r="J123" s="687">
        <f t="shared" si="210"/>
        <v>7.5</v>
      </c>
      <c r="K123" s="687">
        <f t="shared" si="211"/>
        <v>0</v>
      </c>
      <c r="L123" s="687">
        <f t="shared" si="212"/>
        <v>-7.5</v>
      </c>
      <c r="M123" s="688">
        <f t="shared" si="213"/>
        <v>0</v>
      </c>
      <c r="N123" s="687">
        <f t="shared" si="214"/>
        <v>1.9</v>
      </c>
      <c r="O123" s="687">
        <f t="shared" si="215"/>
        <v>0</v>
      </c>
      <c r="P123" s="687">
        <f t="shared" si="216"/>
        <v>-1.9</v>
      </c>
      <c r="Q123" s="688">
        <f t="shared" si="217"/>
        <v>0</v>
      </c>
      <c r="R123" s="687">
        <f>'10. ГД Ноябрьск'!W18</f>
        <v>0.7</v>
      </c>
      <c r="S123" s="687">
        <f>'10. ГД Ноябрьск'!Y18</f>
        <v>0</v>
      </c>
      <c r="T123" s="687">
        <f t="shared" si="218"/>
        <v>-0.7</v>
      </c>
      <c r="U123" s="688">
        <f t="shared" si="219"/>
        <v>0</v>
      </c>
      <c r="V123" s="687">
        <f>'10. ГД Ноябрьск'!AC18</f>
        <v>0.5</v>
      </c>
      <c r="W123" s="687">
        <f>'10. ГД Ноябрьск'!AE18</f>
        <v>0</v>
      </c>
      <c r="X123" s="687">
        <f t="shared" si="220"/>
        <v>-0.5</v>
      </c>
      <c r="Y123" s="688">
        <f t="shared" si="221"/>
        <v>0</v>
      </c>
      <c r="Z123" s="687">
        <f>'10. ГД Ноябрьск'!AI18</f>
        <v>0.7</v>
      </c>
      <c r="AA123" s="687">
        <f>'10. ГД Ноябрьск'!AK18</f>
        <v>0</v>
      </c>
      <c r="AB123" s="687">
        <f t="shared" si="222"/>
        <v>-0.7</v>
      </c>
      <c r="AC123" s="688">
        <f t="shared" si="223"/>
        <v>0</v>
      </c>
      <c r="AD123" s="687">
        <f t="shared" si="224"/>
        <v>1.9</v>
      </c>
      <c r="AE123" s="687">
        <f t="shared" si="225"/>
        <v>0</v>
      </c>
      <c r="AF123" s="687">
        <f t="shared" si="226"/>
        <v>-1.9</v>
      </c>
      <c r="AG123" s="688">
        <f t="shared" si="227"/>
        <v>0</v>
      </c>
      <c r="AH123" s="687">
        <f>'10. ГД Ноябрьск'!AU18</f>
        <v>0.6</v>
      </c>
      <c r="AI123" s="687">
        <f>'10. ГД Ноябрьск'!AW18</f>
        <v>0</v>
      </c>
      <c r="AJ123" s="687">
        <f t="shared" si="228"/>
        <v>-0.6</v>
      </c>
      <c r="AK123" s="688">
        <f t="shared" si="229"/>
        <v>0</v>
      </c>
      <c r="AL123" s="687">
        <f>'10. ГД Ноябрьск'!BA18</f>
        <v>0.7</v>
      </c>
      <c r="AM123" s="687">
        <f>'10. ГД Ноябрьск'!BC18</f>
        <v>0</v>
      </c>
      <c r="AN123" s="687">
        <f t="shared" si="230"/>
        <v>-0.7</v>
      </c>
      <c r="AO123" s="688">
        <f t="shared" si="231"/>
        <v>0</v>
      </c>
      <c r="AP123" s="687">
        <f>'10. ГД Ноябрьск'!BG18</f>
        <v>0.6</v>
      </c>
      <c r="AQ123" s="687">
        <f>'10. ГД Ноябрьск'!BI18</f>
        <v>0</v>
      </c>
      <c r="AR123" s="687">
        <f t="shared" si="232"/>
        <v>-0.6</v>
      </c>
      <c r="AS123" s="688">
        <f t="shared" si="233"/>
        <v>0</v>
      </c>
      <c r="AT123" s="687">
        <f t="shared" si="234"/>
        <v>1.8</v>
      </c>
      <c r="AU123" s="687">
        <f t="shared" si="235"/>
        <v>0</v>
      </c>
      <c r="AV123" s="687">
        <f t="shared" si="236"/>
        <v>-1.8</v>
      </c>
      <c r="AW123" s="688">
        <f t="shared" si="237"/>
        <v>0</v>
      </c>
      <c r="AX123" s="687">
        <f>'10. ГД Ноябрьск'!BS18</f>
        <v>0.7</v>
      </c>
      <c r="AY123" s="687">
        <f>'10. ГД Ноябрьск'!BU18</f>
        <v>0</v>
      </c>
      <c r="AZ123" s="687">
        <f t="shared" si="238"/>
        <v>-0.7</v>
      </c>
      <c r="BA123" s="688">
        <f t="shared" si="239"/>
        <v>0</v>
      </c>
      <c r="BB123" s="687">
        <f>'10. ГД Ноябрьск'!BY18</f>
        <v>0.4</v>
      </c>
      <c r="BC123" s="687">
        <f>'10. ГД Ноябрьск'!CA18</f>
        <v>0</v>
      </c>
      <c r="BD123" s="687">
        <f t="shared" si="240"/>
        <v>-0.4</v>
      </c>
      <c r="BE123" s="688">
        <f t="shared" si="241"/>
        <v>0</v>
      </c>
      <c r="BF123" s="687">
        <f>'10. ГД Ноябрьск'!CE18</f>
        <v>0.7</v>
      </c>
      <c r="BG123" s="687">
        <f>'10. ГД Ноябрьск'!CG18</f>
        <v>0</v>
      </c>
      <c r="BH123" s="687">
        <f t="shared" si="242"/>
        <v>-0.7</v>
      </c>
      <c r="BI123" s="688">
        <f t="shared" si="243"/>
        <v>0</v>
      </c>
      <c r="BJ123" s="687">
        <f t="shared" si="244"/>
        <v>1.9</v>
      </c>
      <c r="BK123" s="687">
        <f t="shared" si="245"/>
        <v>0</v>
      </c>
      <c r="BL123" s="687">
        <f t="shared" si="246"/>
        <v>-1.9</v>
      </c>
      <c r="BM123" s="688">
        <f t="shared" si="247"/>
        <v>0</v>
      </c>
      <c r="BN123" s="687">
        <f>'10. ГД Ноябрьск'!CQ18</f>
        <v>0.7</v>
      </c>
      <c r="BO123" s="687">
        <f>'10. ГД Ноябрьск'!CS18</f>
        <v>0</v>
      </c>
      <c r="BP123" s="687">
        <f t="shared" si="248"/>
        <v>-0.7</v>
      </c>
      <c r="BQ123" s="688">
        <f t="shared" si="249"/>
        <v>0</v>
      </c>
      <c r="BR123" s="687">
        <f>'10. ГД Ноябрьск'!CW18</f>
        <v>0.5</v>
      </c>
      <c r="BS123" s="687">
        <f>'10. ГД Ноябрьск'!CY18</f>
        <v>0</v>
      </c>
      <c r="BT123" s="687">
        <f t="shared" si="250"/>
        <v>-0.5</v>
      </c>
      <c r="BU123" s="688">
        <f t="shared" si="251"/>
        <v>0</v>
      </c>
      <c r="BV123" s="687">
        <f>'10. ГД Ноябрьск'!DC18</f>
        <v>0.7</v>
      </c>
      <c r="BW123" s="687">
        <f>'10. ГД Ноябрьск'!DE18</f>
        <v>0</v>
      </c>
      <c r="BX123" s="687">
        <f t="shared" si="252"/>
        <v>-0.7</v>
      </c>
      <c r="BY123" s="688">
        <f t="shared" si="253"/>
        <v>0</v>
      </c>
    </row>
    <row r="124" spans="2:77" ht="20.100000000000001" customHeight="1">
      <c r="C124" s="708" t="s">
        <v>229</v>
      </c>
      <c r="D124" s="528"/>
      <c r="E124" s="528"/>
      <c r="F124" s="529"/>
      <c r="G124" s="530" t="s">
        <v>228</v>
      </c>
      <c r="H124" s="530"/>
      <c r="I124" s="694" t="s">
        <v>169</v>
      </c>
      <c r="J124" s="687">
        <f t="shared" si="210"/>
        <v>7.5</v>
      </c>
      <c r="K124" s="687">
        <f t="shared" si="211"/>
        <v>0</v>
      </c>
      <c r="L124" s="687">
        <f t="shared" si="212"/>
        <v>-7.5</v>
      </c>
      <c r="M124" s="688">
        <f t="shared" si="213"/>
        <v>0</v>
      </c>
      <c r="N124" s="687">
        <f t="shared" si="214"/>
        <v>1.9</v>
      </c>
      <c r="O124" s="687">
        <f t="shared" si="215"/>
        <v>0</v>
      </c>
      <c r="P124" s="687">
        <f t="shared" si="216"/>
        <v>-1.9</v>
      </c>
      <c r="Q124" s="688">
        <f t="shared" si="217"/>
        <v>0</v>
      </c>
      <c r="R124" s="687">
        <f>'10. ГД Ноябрьск'!W18</f>
        <v>0.7</v>
      </c>
      <c r="S124" s="687">
        <f>'10. ГД Ноябрьск'!Y18</f>
        <v>0</v>
      </c>
      <c r="T124" s="687">
        <f t="shared" si="218"/>
        <v>-0.7</v>
      </c>
      <c r="U124" s="688">
        <f t="shared" si="219"/>
        <v>0</v>
      </c>
      <c r="V124" s="687">
        <f>'10. ГД Ноябрьск'!AC18</f>
        <v>0.5</v>
      </c>
      <c r="W124" s="687">
        <f>'10. ГД Ноябрьск'!AE18</f>
        <v>0</v>
      </c>
      <c r="X124" s="687">
        <f t="shared" si="220"/>
        <v>-0.5</v>
      </c>
      <c r="Y124" s="688">
        <f t="shared" si="221"/>
        <v>0</v>
      </c>
      <c r="Z124" s="687">
        <f>'10. ГД Ноябрьск'!AI18</f>
        <v>0.7</v>
      </c>
      <c r="AA124" s="687">
        <f>'10. ГД Ноябрьск'!AK18</f>
        <v>0</v>
      </c>
      <c r="AB124" s="687">
        <f t="shared" si="222"/>
        <v>-0.7</v>
      </c>
      <c r="AC124" s="688">
        <f t="shared" si="223"/>
        <v>0</v>
      </c>
      <c r="AD124" s="687">
        <f t="shared" si="224"/>
        <v>1.9</v>
      </c>
      <c r="AE124" s="687">
        <f t="shared" si="225"/>
        <v>0</v>
      </c>
      <c r="AF124" s="687">
        <f t="shared" si="226"/>
        <v>-1.9</v>
      </c>
      <c r="AG124" s="688">
        <f t="shared" si="227"/>
        <v>0</v>
      </c>
      <c r="AH124" s="687">
        <f>'10. ГД Ноябрьск'!AU18</f>
        <v>0.6</v>
      </c>
      <c r="AI124" s="687">
        <f>'10. ГД Ноябрьск'!AW18</f>
        <v>0</v>
      </c>
      <c r="AJ124" s="687">
        <f t="shared" si="228"/>
        <v>-0.6</v>
      </c>
      <c r="AK124" s="688">
        <f t="shared" si="229"/>
        <v>0</v>
      </c>
      <c r="AL124" s="687">
        <f>'10. ГД Ноябрьск'!BA18</f>
        <v>0.7</v>
      </c>
      <c r="AM124" s="687">
        <f>'10. ГД Ноябрьск'!BC18</f>
        <v>0</v>
      </c>
      <c r="AN124" s="687">
        <f t="shared" si="230"/>
        <v>-0.7</v>
      </c>
      <c r="AO124" s="688">
        <f t="shared" si="231"/>
        <v>0</v>
      </c>
      <c r="AP124" s="687">
        <f>'10. ГД Ноябрьск'!BG18</f>
        <v>0.6</v>
      </c>
      <c r="AQ124" s="687">
        <f>'10. ГД Ноябрьск'!BI18</f>
        <v>0</v>
      </c>
      <c r="AR124" s="687">
        <f t="shared" si="232"/>
        <v>-0.6</v>
      </c>
      <c r="AS124" s="688">
        <f t="shared" si="233"/>
        <v>0</v>
      </c>
      <c r="AT124" s="687">
        <f t="shared" si="234"/>
        <v>1.8</v>
      </c>
      <c r="AU124" s="687">
        <f t="shared" si="235"/>
        <v>0</v>
      </c>
      <c r="AV124" s="687">
        <f t="shared" si="236"/>
        <v>-1.8</v>
      </c>
      <c r="AW124" s="688">
        <f t="shared" si="237"/>
        <v>0</v>
      </c>
      <c r="AX124" s="687">
        <f>'10. ГД Ноябрьск'!BS18</f>
        <v>0.7</v>
      </c>
      <c r="AY124" s="687">
        <f>'10. ГД Ноябрьск'!BU18</f>
        <v>0</v>
      </c>
      <c r="AZ124" s="687">
        <f t="shared" si="238"/>
        <v>-0.7</v>
      </c>
      <c r="BA124" s="688">
        <f t="shared" si="239"/>
        <v>0</v>
      </c>
      <c r="BB124" s="687">
        <f>'10. ГД Ноябрьск'!BY18</f>
        <v>0.4</v>
      </c>
      <c r="BC124" s="687">
        <f>'10. ГД Ноябрьск'!CA18</f>
        <v>0</v>
      </c>
      <c r="BD124" s="687">
        <f t="shared" si="240"/>
        <v>-0.4</v>
      </c>
      <c r="BE124" s="688">
        <f t="shared" si="241"/>
        <v>0</v>
      </c>
      <c r="BF124" s="687">
        <f>'10. ГД Ноябрьск'!CE18</f>
        <v>0.7</v>
      </c>
      <c r="BG124" s="687">
        <f>'10. ГД Ноябрьск'!CG18</f>
        <v>0</v>
      </c>
      <c r="BH124" s="687">
        <f t="shared" si="242"/>
        <v>-0.7</v>
      </c>
      <c r="BI124" s="688">
        <f t="shared" si="243"/>
        <v>0</v>
      </c>
      <c r="BJ124" s="687">
        <f t="shared" si="244"/>
        <v>1.9</v>
      </c>
      <c r="BK124" s="687">
        <f t="shared" si="245"/>
        <v>0</v>
      </c>
      <c r="BL124" s="687">
        <f t="shared" si="246"/>
        <v>-1.9</v>
      </c>
      <c r="BM124" s="688">
        <f t="shared" si="247"/>
        <v>0</v>
      </c>
      <c r="BN124" s="687">
        <f>'10. ГД Ноябрьск'!CQ18</f>
        <v>0.7</v>
      </c>
      <c r="BO124" s="687">
        <f>'10. ГД Ноябрьск'!CS18</f>
        <v>0</v>
      </c>
      <c r="BP124" s="687">
        <f t="shared" si="248"/>
        <v>-0.7</v>
      </c>
      <c r="BQ124" s="688">
        <f t="shared" si="249"/>
        <v>0</v>
      </c>
      <c r="BR124" s="687">
        <f>'10. ГД Ноябрьск'!CW18</f>
        <v>0.5</v>
      </c>
      <c r="BS124" s="687">
        <f>'10. ГД Ноябрьск'!CY18</f>
        <v>0</v>
      </c>
      <c r="BT124" s="687">
        <f t="shared" si="250"/>
        <v>-0.5</v>
      </c>
      <c r="BU124" s="688">
        <f t="shared" si="251"/>
        <v>0</v>
      </c>
      <c r="BV124" s="687">
        <f>'10. ГД Ноябрьск'!DC18</f>
        <v>0.7</v>
      </c>
      <c r="BW124" s="687">
        <f>'10. ГД Ноябрьск'!DE18</f>
        <v>0</v>
      </c>
      <c r="BX124" s="687">
        <f t="shared" si="252"/>
        <v>-0.7</v>
      </c>
      <c r="BY124" s="688">
        <f t="shared" si="253"/>
        <v>0</v>
      </c>
    </row>
    <row r="125" spans="2:77" ht="20.100000000000001" customHeight="1">
      <c r="C125" s="689" t="s">
        <v>189</v>
      </c>
      <c r="D125" s="528"/>
      <c r="E125" s="528"/>
      <c r="F125" s="529"/>
      <c r="G125" s="530" t="s">
        <v>190</v>
      </c>
      <c r="H125" s="530"/>
      <c r="I125" s="686" t="s">
        <v>186</v>
      </c>
      <c r="J125" s="687">
        <f t="shared" si="210"/>
        <v>65.099999999999994</v>
      </c>
      <c r="K125" s="687">
        <f t="shared" si="211"/>
        <v>0</v>
      </c>
      <c r="L125" s="687">
        <f t="shared" si="212"/>
        <v>-65.099999999999994</v>
      </c>
      <c r="M125" s="688">
        <f t="shared" si="213"/>
        <v>0</v>
      </c>
      <c r="N125" s="687">
        <f t="shared" si="214"/>
        <v>20.7</v>
      </c>
      <c r="O125" s="687">
        <f t="shared" si="215"/>
        <v>0</v>
      </c>
      <c r="P125" s="687">
        <f t="shared" si="216"/>
        <v>-20.7</v>
      </c>
      <c r="Q125" s="688">
        <f t="shared" si="217"/>
        <v>0</v>
      </c>
      <c r="R125" s="687">
        <f>'11. ГД Надым'!W11</f>
        <v>7.1999999999999993</v>
      </c>
      <c r="S125" s="687">
        <f>'11. ГД Надым'!Y11</f>
        <v>0</v>
      </c>
      <c r="T125" s="687">
        <f t="shared" si="218"/>
        <v>-7.1999999999999993</v>
      </c>
      <c r="U125" s="688">
        <f t="shared" si="219"/>
        <v>0</v>
      </c>
      <c r="V125" s="687">
        <f>'11. ГД Надым'!AC11</f>
        <v>6.4</v>
      </c>
      <c r="W125" s="687">
        <f>'11. ГД Надым'!AE11</f>
        <v>0</v>
      </c>
      <c r="X125" s="687">
        <f t="shared" si="220"/>
        <v>-6.4</v>
      </c>
      <c r="Y125" s="688">
        <f t="shared" si="221"/>
        <v>0</v>
      </c>
      <c r="Z125" s="687">
        <f>'11. ГД Надым'!AI11</f>
        <v>7.1</v>
      </c>
      <c r="AA125" s="687">
        <f>'11. ГД Надым'!AK11</f>
        <v>0</v>
      </c>
      <c r="AB125" s="687">
        <f t="shared" si="222"/>
        <v>-7.1</v>
      </c>
      <c r="AC125" s="688">
        <f t="shared" si="223"/>
        <v>0</v>
      </c>
      <c r="AD125" s="687">
        <f t="shared" si="224"/>
        <v>12.599999999999998</v>
      </c>
      <c r="AE125" s="687">
        <f t="shared" si="225"/>
        <v>0</v>
      </c>
      <c r="AF125" s="687">
        <f t="shared" si="226"/>
        <v>-12.599999999999998</v>
      </c>
      <c r="AG125" s="688">
        <f t="shared" si="227"/>
        <v>0</v>
      </c>
      <c r="AH125" s="687">
        <f>'11. ГД Надым'!AU11</f>
        <v>4.8999999999999995</v>
      </c>
      <c r="AI125" s="687">
        <f>'11. ГД Надым'!AW11</f>
        <v>0</v>
      </c>
      <c r="AJ125" s="687">
        <f t="shared" si="228"/>
        <v>-4.8999999999999995</v>
      </c>
      <c r="AK125" s="688">
        <f t="shared" si="229"/>
        <v>0</v>
      </c>
      <c r="AL125" s="687">
        <f>'11. ГД Надым'!BA11</f>
        <v>4</v>
      </c>
      <c r="AM125" s="687">
        <f>'11. ГД Надым'!BC11</f>
        <v>0</v>
      </c>
      <c r="AN125" s="687">
        <f t="shared" si="230"/>
        <v>-4</v>
      </c>
      <c r="AO125" s="688">
        <f t="shared" si="231"/>
        <v>0</v>
      </c>
      <c r="AP125" s="687">
        <f>'11. ГД Надым'!BG11</f>
        <v>3.7</v>
      </c>
      <c r="AQ125" s="687">
        <f>'11. ГД Надым'!BI11</f>
        <v>0</v>
      </c>
      <c r="AR125" s="687">
        <f t="shared" si="232"/>
        <v>-3.7</v>
      </c>
      <c r="AS125" s="688">
        <f t="shared" si="233"/>
        <v>0</v>
      </c>
      <c r="AT125" s="687">
        <f t="shared" si="234"/>
        <v>13.600000000000001</v>
      </c>
      <c r="AU125" s="687">
        <f t="shared" si="235"/>
        <v>0</v>
      </c>
      <c r="AV125" s="687">
        <f t="shared" si="236"/>
        <v>-13.600000000000001</v>
      </c>
      <c r="AW125" s="688">
        <f t="shared" si="237"/>
        <v>0</v>
      </c>
      <c r="AX125" s="687">
        <f>'11. ГД Надым'!BS11</f>
        <v>3.5</v>
      </c>
      <c r="AY125" s="687">
        <f>'11. ГД Надым'!BU11</f>
        <v>0</v>
      </c>
      <c r="AZ125" s="687">
        <f t="shared" si="238"/>
        <v>-3.5</v>
      </c>
      <c r="BA125" s="688">
        <f t="shared" si="239"/>
        <v>0</v>
      </c>
      <c r="BB125" s="687">
        <f>'11. ГД Надым'!BY11</f>
        <v>4.9000000000000004</v>
      </c>
      <c r="BC125" s="687">
        <f>'11. ГД Надым'!CA11</f>
        <v>0</v>
      </c>
      <c r="BD125" s="687">
        <f t="shared" si="240"/>
        <v>-4.9000000000000004</v>
      </c>
      <c r="BE125" s="688">
        <f t="shared" si="241"/>
        <v>0</v>
      </c>
      <c r="BF125" s="687">
        <f>'11. ГД Надым'!CE11</f>
        <v>5.2</v>
      </c>
      <c r="BG125" s="687">
        <f>'11. ГД Надым'!CG11</f>
        <v>0</v>
      </c>
      <c r="BH125" s="687">
        <f t="shared" si="242"/>
        <v>-5.2</v>
      </c>
      <c r="BI125" s="688">
        <f t="shared" si="243"/>
        <v>0</v>
      </c>
      <c r="BJ125" s="687">
        <f t="shared" si="244"/>
        <v>18.2</v>
      </c>
      <c r="BK125" s="687">
        <f t="shared" si="245"/>
        <v>0</v>
      </c>
      <c r="BL125" s="687">
        <f t="shared" si="246"/>
        <v>-18.2</v>
      </c>
      <c r="BM125" s="688">
        <f t="shared" si="247"/>
        <v>0</v>
      </c>
      <c r="BN125" s="687">
        <f>'11. ГД Надым'!CQ11</f>
        <v>5.4</v>
      </c>
      <c r="BO125" s="687">
        <f>'11. ГД Надым'!CS11</f>
        <v>0</v>
      </c>
      <c r="BP125" s="687">
        <f t="shared" si="248"/>
        <v>-5.4</v>
      </c>
      <c r="BQ125" s="688">
        <f t="shared" si="249"/>
        <v>0</v>
      </c>
      <c r="BR125" s="687">
        <f>'11. ГД Надым'!CW11</f>
        <v>5.3</v>
      </c>
      <c r="BS125" s="687">
        <f>'11. ГД Надым'!CY11</f>
        <v>0</v>
      </c>
      <c r="BT125" s="687">
        <f t="shared" si="250"/>
        <v>-5.3</v>
      </c>
      <c r="BU125" s="688">
        <f t="shared" si="251"/>
        <v>0</v>
      </c>
      <c r="BV125" s="687">
        <f>'11. ГД Надым'!DC11</f>
        <v>7.5</v>
      </c>
      <c r="BW125" s="687">
        <f>'11. ГД Надым'!DE11</f>
        <v>0</v>
      </c>
      <c r="BX125" s="687">
        <f t="shared" si="252"/>
        <v>-7.5</v>
      </c>
      <c r="BY125" s="688">
        <f t="shared" si="253"/>
        <v>0</v>
      </c>
    </row>
    <row r="126" spans="2:77" ht="20.100000000000001" customHeight="1">
      <c r="C126" s="693" t="s">
        <v>230</v>
      </c>
      <c r="D126" s="528"/>
      <c r="E126" s="528"/>
      <c r="F126" s="529"/>
      <c r="G126" s="530" t="s">
        <v>231</v>
      </c>
      <c r="H126" s="530"/>
      <c r="I126" s="694" t="s">
        <v>169</v>
      </c>
      <c r="J126" s="687">
        <f t="shared" si="210"/>
        <v>54.400000000000006</v>
      </c>
      <c r="K126" s="687">
        <f t="shared" si="211"/>
        <v>0</v>
      </c>
      <c r="L126" s="687">
        <f t="shared" si="212"/>
        <v>-54.400000000000006</v>
      </c>
      <c r="M126" s="688">
        <f t="shared" si="213"/>
        <v>0</v>
      </c>
      <c r="N126" s="687">
        <f t="shared" si="214"/>
        <v>18.3</v>
      </c>
      <c r="O126" s="687">
        <f t="shared" si="215"/>
        <v>0</v>
      </c>
      <c r="P126" s="687">
        <f t="shared" si="216"/>
        <v>-18.3</v>
      </c>
      <c r="Q126" s="688">
        <f t="shared" si="217"/>
        <v>0</v>
      </c>
      <c r="R126" s="687">
        <f>'11. ГД Надым'!W14</f>
        <v>6.3</v>
      </c>
      <c r="S126" s="687">
        <f>'11. ГД Надым'!Y14</f>
        <v>0</v>
      </c>
      <c r="T126" s="687">
        <f t="shared" si="218"/>
        <v>-6.3</v>
      </c>
      <c r="U126" s="688">
        <f t="shared" si="219"/>
        <v>0</v>
      </c>
      <c r="V126" s="687">
        <f>'11. ГД Надым'!AC14</f>
        <v>5.7</v>
      </c>
      <c r="W126" s="687">
        <f>'11. ГД Надым'!AE14</f>
        <v>0</v>
      </c>
      <c r="X126" s="687">
        <f t="shared" si="220"/>
        <v>-5.7</v>
      </c>
      <c r="Y126" s="688">
        <f t="shared" si="221"/>
        <v>0</v>
      </c>
      <c r="Z126" s="687">
        <f>'11. ГД Надым'!AI14</f>
        <v>6.3</v>
      </c>
      <c r="AA126" s="687">
        <f>'11. ГД Надым'!AK14</f>
        <v>0</v>
      </c>
      <c r="AB126" s="687">
        <f t="shared" si="222"/>
        <v>-6.3</v>
      </c>
      <c r="AC126" s="688">
        <f t="shared" si="223"/>
        <v>0</v>
      </c>
      <c r="AD126" s="687">
        <f t="shared" si="224"/>
        <v>10.299999999999999</v>
      </c>
      <c r="AE126" s="687">
        <f t="shared" si="225"/>
        <v>0</v>
      </c>
      <c r="AF126" s="687">
        <f t="shared" si="226"/>
        <v>-10.299999999999999</v>
      </c>
      <c r="AG126" s="688">
        <f t="shared" si="227"/>
        <v>0</v>
      </c>
      <c r="AH126" s="687">
        <f>'11. ГД Надым'!AU14</f>
        <v>4.0999999999999996</v>
      </c>
      <c r="AI126" s="687">
        <f>'11. ГД Надым'!AW14</f>
        <v>0</v>
      </c>
      <c r="AJ126" s="687">
        <f t="shared" si="228"/>
        <v>-4.0999999999999996</v>
      </c>
      <c r="AK126" s="688">
        <f t="shared" si="229"/>
        <v>0</v>
      </c>
      <c r="AL126" s="687">
        <f>'11. ГД Надым'!BA14</f>
        <v>3.1</v>
      </c>
      <c r="AM126" s="687">
        <f>'11. ГД Надым'!BC14</f>
        <v>0</v>
      </c>
      <c r="AN126" s="687">
        <f t="shared" si="230"/>
        <v>-3.1</v>
      </c>
      <c r="AO126" s="688">
        <f t="shared" si="231"/>
        <v>0</v>
      </c>
      <c r="AP126" s="687">
        <f>'11. ГД Надым'!BG14</f>
        <v>3.1</v>
      </c>
      <c r="AQ126" s="687">
        <f>'11. ГД Надым'!BI14</f>
        <v>0</v>
      </c>
      <c r="AR126" s="687">
        <f t="shared" si="232"/>
        <v>-3.1</v>
      </c>
      <c r="AS126" s="688">
        <f t="shared" si="233"/>
        <v>0</v>
      </c>
      <c r="AT126" s="687">
        <f t="shared" si="234"/>
        <v>11.8</v>
      </c>
      <c r="AU126" s="687">
        <f t="shared" si="235"/>
        <v>0</v>
      </c>
      <c r="AV126" s="687">
        <f t="shared" si="236"/>
        <v>-11.8</v>
      </c>
      <c r="AW126" s="688">
        <f t="shared" si="237"/>
        <v>0</v>
      </c>
      <c r="AX126" s="687">
        <f>'11. ГД Надым'!BS14</f>
        <v>2.9</v>
      </c>
      <c r="AY126" s="687">
        <f>'11. ГД Надым'!BU14</f>
        <v>0</v>
      </c>
      <c r="AZ126" s="687">
        <f t="shared" si="238"/>
        <v>-2.9</v>
      </c>
      <c r="BA126" s="688">
        <f t="shared" si="239"/>
        <v>0</v>
      </c>
      <c r="BB126" s="687">
        <f>'11. ГД Надым'!BY14</f>
        <v>4.5</v>
      </c>
      <c r="BC126" s="687">
        <f>'11. ГД Надым'!CA14</f>
        <v>0</v>
      </c>
      <c r="BD126" s="687">
        <f t="shared" si="240"/>
        <v>-4.5</v>
      </c>
      <c r="BE126" s="688">
        <f t="shared" si="241"/>
        <v>0</v>
      </c>
      <c r="BF126" s="687">
        <f>'11. ГД Надым'!CE14</f>
        <v>4.4000000000000004</v>
      </c>
      <c r="BG126" s="687">
        <f>'11. ГД Надым'!CG14</f>
        <v>0</v>
      </c>
      <c r="BH126" s="687">
        <f t="shared" si="242"/>
        <v>-4.4000000000000004</v>
      </c>
      <c r="BI126" s="688">
        <f t="shared" si="243"/>
        <v>0</v>
      </c>
      <c r="BJ126" s="687">
        <f t="shared" si="244"/>
        <v>14</v>
      </c>
      <c r="BK126" s="687">
        <f t="shared" si="245"/>
        <v>0</v>
      </c>
      <c r="BL126" s="687">
        <f t="shared" si="246"/>
        <v>-14</v>
      </c>
      <c r="BM126" s="688">
        <f t="shared" si="247"/>
        <v>0</v>
      </c>
      <c r="BN126" s="687">
        <f>'11. ГД Надым'!CQ14</f>
        <v>4.7</v>
      </c>
      <c r="BO126" s="687">
        <f>'11. ГД Надым'!CS14</f>
        <v>0</v>
      </c>
      <c r="BP126" s="687">
        <f t="shared" si="248"/>
        <v>-4.7</v>
      </c>
      <c r="BQ126" s="688">
        <f t="shared" si="249"/>
        <v>0</v>
      </c>
      <c r="BR126" s="687">
        <f>'11. ГД Надым'!CW14</f>
        <v>4.5999999999999996</v>
      </c>
      <c r="BS126" s="687">
        <f>'11. ГД Надым'!CY14</f>
        <v>0</v>
      </c>
      <c r="BT126" s="687">
        <f t="shared" si="250"/>
        <v>-4.5999999999999996</v>
      </c>
      <c r="BU126" s="688">
        <f t="shared" si="251"/>
        <v>0</v>
      </c>
      <c r="BV126" s="687">
        <f>'11. ГД Надым'!DC14</f>
        <v>4.7</v>
      </c>
      <c r="BW126" s="687">
        <f>'11. ГД Надым'!DE14</f>
        <v>0</v>
      </c>
      <c r="BX126" s="687">
        <f t="shared" si="252"/>
        <v>-4.7</v>
      </c>
      <c r="BY126" s="688">
        <f t="shared" si="253"/>
        <v>0</v>
      </c>
    </row>
    <row r="127" spans="2:77" ht="20.100000000000001" customHeight="1">
      <c r="C127" s="689" t="s">
        <v>117</v>
      </c>
      <c r="D127" s="528"/>
      <c r="E127" s="528"/>
      <c r="F127" s="529"/>
      <c r="G127" s="530" t="s">
        <v>191</v>
      </c>
      <c r="H127" s="530"/>
      <c r="I127" s="686" t="s">
        <v>169</v>
      </c>
      <c r="J127" s="687">
        <f t="shared" si="210"/>
        <v>1</v>
      </c>
      <c r="K127" s="687">
        <f t="shared" si="211"/>
        <v>0</v>
      </c>
      <c r="L127" s="687">
        <f t="shared" si="212"/>
        <v>-1</v>
      </c>
      <c r="M127" s="688">
        <f t="shared" si="213"/>
        <v>0</v>
      </c>
      <c r="N127" s="687">
        <f t="shared" si="214"/>
        <v>0.30000000000000004</v>
      </c>
      <c r="O127" s="687">
        <f t="shared" si="215"/>
        <v>0</v>
      </c>
      <c r="P127" s="687">
        <f t="shared" si="216"/>
        <v>-0.30000000000000004</v>
      </c>
      <c r="Q127" s="688">
        <f t="shared" si="217"/>
        <v>0</v>
      </c>
      <c r="R127" s="687">
        <f>'9. ГД Краснодар'!W29</f>
        <v>0.1</v>
      </c>
      <c r="S127" s="687">
        <f>'9. ГД Краснодар'!Y29</f>
        <v>0</v>
      </c>
      <c r="T127" s="687">
        <f t="shared" si="218"/>
        <v>-0.1</v>
      </c>
      <c r="U127" s="688">
        <f t="shared" si="219"/>
        <v>0</v>
      </c>
      <c r="V127" s="687">
        <f>'9. ГД Краснодар'!AC29</f>
        <v>0</v>
      </c>
      <c r="W127" s="687">
        <f>'9. ГД Краснодар'!AE29</f>
        <v>0</v>
      </c>
      <c r="X127" s="687">
        <f t="shared" si="220"/>
        <v>0</v>
      </c>
      <c r="Y127" s="688" t="str">
        <f t="shared" si="221"/>
        <v>-</v>
      </c>
      <c r="Z127" s="687">
        <f>'9. ГД Краснодар'!AI29</f>
        <v>0.2</v>
      </c>
      <c r="AA127" s="687">
        <f>'9. ГД Краснодар'!AK29</f>
        <v>0</v>
      </c>
      <c r="AB127" s="687">
        <f t="shared" si="222"/>
        <v>-0.2</v>
      </c>
      <c r="AC127" s="688">
        <f t="shared" si="223"/>
        <v>0</v>
      </c>
      <c r="AD127" s="687">
        <f t="shared" si="224"/>
        <v>0.30000000000000004</v>
      </c>
      <c r="AE127" s="687">
        <f t="shared" si="225"/>
        <v>0</v>
      </c>
      <c r="AF127" s="687">
        <f t="shared" si="226"/>
        <v>-0.30000000000000004</v>
      </c>
      <c r="AG127" s="688">
        <f t="shared" si="227"/>
        <v>0</v>
      </c>
      <c r="AH127" s="687">
        <f>'9. ГД Краснодар'!AU29</f>
        <v>0.1</v>
      </c>
      <c r="AI127" s="687">
        <f>'9. ГД Краснодар'!AW29</f>
        <v>0</v>
      </c>
      <c r="AJ127" s="687">
        <f t="shared" si="228"/>
        <v>-0.1</v>
      </c>
      <c r="AK127" s="688">
        <f t="shared" si="229"/>
        <v>0</v>
      </c>
      <c r="AL127" s="687">
        <f>'9. ГД Краснодар'!BA29</f>
        <v>0.1</v>
      </c>
      <c r="AM127" s="687">
        <f>'9. ГД Краснодар'!BC29</f>
        <v>0</v>
      </c>
      <c r="AN127" s="687">
        <f t="shared" si="230"/>
        <v>-0.1</v>
      </c>
      <c r="AO127" s="688">
        <f t="shared" si="231"/>
        <v>0</v>
      </c>
      <c r="AP127" s="687">
        <f>'9. ГД Краснодар'!BG29</f>
        <v>0.1</v>
      </c>
      <c r="AQ127" s="687">
        <f>'9. ГД Краснодар'!BI29</f>
        <v>0</v>
      </c>
      <c r="AR127" s="687">
        <f t="shared" si="232"/>
        <v>-0.1</v>
      </c>
      <c r="AS127" s="688">
        <f t="shared" si="233"/>
        <v>0</v>
      </c>
      <c r="AT127" s="687">
        <f t="shared" si="234"/>
        <v>0.2</v>
      </c>
      <c r="AU127" s="687">
        <f t="shared" si="235"/>
        <v>0</v>
      </c>
      <c r="AV127" s="687">
        <f t="shared" si="236"/>
        <v>-0.2</v>
      </c>
      <c r="AW127" s="688">
        <f t="shared" si="237"/>
        <v>0</v>
      </c>
      <c r="AX127" s="687">
        <f>'9. ГД Краснодар'!BS29</f>
        <v>0</v>
      </c>
      <c r="AY127" s="687">
        <f>'9. ГД Краснодар'!BU29</f>
        <v>0</v>
      </c>
      <c r="AZ127" s="687">
        <f t="shared" si="238"/>
        <v>0</v>
      </c>
      <c r="BA127" s="688" t="str">
        <f t="shared" si="239"/>
        <v>-</v>
      </c>
      <c r="BB127" s="687">
        <f>'9. ГД Краснодар'!BY29</f>
        <v>0</v>
      </c>
      <c r="BC127" s="687">
        <f>'9. ГД Краснодар'!CA29</f>
        <v>0</v>
      </c>
      <c r="BD127" s="687">
        <f t="shared" si="240"/>
        <v>0</v>
      </c>
      <c r="BE127" s="688" t="str">
        <f t="shared" si="241"/>
        <v>-</v>
      </c>
      <c r="BF127" s="687">
        <f>'9. ГД Краснодар'!CE29</f>
        <v>0.2</v>
      </c>
      <c r="BG127" s="687">
        <f>'9. ГД Краснодар'!CG29</f>
        <v>0</v>
      </c>
      <c r="BH127" s="687">
        <f t="shared" si="242"/>
        <v>-0.2</v>
      </c>
      <c r="BI127" s="688">
        <f t="shared" si="243"/>
        <v>0</v>
      </c>
      <c r="BJ127" s="687">
        <f t="shared" si="244"/>
        <v>0.2</v>
      </c>
      <c r="BK127" s="687">
        <f t="shared" si="245"/>
        <v>0</v>
      </c>
      <c r="BL127" s="687">
        <f t="shared" si="246"/>
        <v>-0.2</v>
      </c>
      <c r="BM127" s="688">
        <f t="shared" si="247"/>
        <v>0</v>
      </c>
      <c r="BN127" s="687">
        <f>'9. ГД Краснодар'!CQ29</f>
        <v>0</v>
      </c>
      <c r="BO127" s="687">
        <f>'9. ГД Краснодар'!CS29</f>
        <v>0</v>
      </c>
      <c r="BP127" s="687">
        <f t="shared" si="248"/>
        <v>0</v>
      </c>
      <c r="BQ127" s="688" t="str">
        <f t="shared" si="249"/>
        <v>-</v>
      </c>
      <c r="BR127" s="687">
        <f>'9. ГД Краснодар'!CW29</f>
        <v>0</v>
      </c>
      <c r="BS127" s="687">
        <f>'9. ГД Краснодар'!CY29</f>
        <v>0</v>
      </c>
      <c r="BT127" s="687">
        <f t="shared" si="250"/>
        <v>0</v>
      </c>
      <c r="BU127" s="688" t="str">
        <f t="shared" si="251"/>
        <v>-</v>
      </c>
      <c r="BV127" s="687">
        <f>'9. ГД Краснодар'!DC29</f>
        <v>0.2</v>
      </c>
      <c r="BW127" s="687">
        <f>'9. ГД Краснодар'!DE29</f>
        <v>0</v>
      </c>
      <c r="BX127" s="687">
        <f t="shared" si="252"/>
        <v>-0.2</v>
      </c>
      <c r="BY127" s="688">
        <f t="shared" si="253"/>
        <v>0</v>
      </c>
    </row>
    <row r="128" spans="2:77" ht="20.100000000000001" customHeight="1">
      <c r="B128" s="591" t="s">
        <v>232</v>
      </c>
      <c r="C128" s="685" t="s">
        <v>233</v>
      </c>
      <c r="D128" s="528"/>
      <c r="E128" s="528"/>
      <c r="F128" s="529"/>
      <c r="G128" s="530" t="s">
        <v>234</v>
      </c>
      <c r="H128" s="530"/>
      <c r="I128" s="686" t="s">
        <v>169</v>
      </c>
      <c r="J128" s="687">
        <f t="shared" si="210"/>
        <v>1831</v>
      </c>
      <c r="K128" s="687">
        <f t="shared" si="211"/>
        <v>0</v>
      </c>
      <c r="L128" s="687">
        <f t="shared" si="212"/>
        <v>-1831</v>
      </c>
      <c r="M128" s="688">
        <f t="shared" si="213"/>
        <v>0</v>
      </c>
      <c r="N128" s="687">
        <f t="shared" si="214"/>
        <v>460</v>
      </c>
      <c r="O128" s="687">
        <f t="shared" si="215"/>
        <v>0</v>
      </c>
      <c r="P128" s="687">
        <f t="shared" si="216"/>
        <v>-460</v>
      </c>
      <c r="Q128" s="688">
        <f t="shared" si="217"/>
        <v>0</v>
      </c>
      <c r="R128" s="687">
        <f>'2. ГПП-ОГХК'!W63+'2. ГПП-ОГХК'!W64+'2. ГПП-ОГХК'!W60+'2. ГПП-ОГХК'!W62+'2. ГПП-ОГХК'!W65+'3. ГПП-СГПЗ'!W24+'4. ГПП-УЗПКТ-СЗСК'!W209+'4. ГПП-УЗПКТ-СЗСК'!W199+'4. ГПП-УЗПКТ-СЗСК'!W47+'9. ГД Краснодар'!W30</f>
        <v>157.30000000000001</v>
      </c>
      <c r="S128" s="687">
        <f>'2. ГПП-ОГХК'!Y63+'2. ГПП-ОГХК'!Y64+'2. ГПП-ОГХК'!Y60+'2. ГПП-ОГХК'!Y62+'2. ГПП-ОГХК'!Y65+'3. ГПП-СГПЗ'!Y24+'4. ГПП-УЗПКТ-СЗСК'!Y209+'4. ГПП-УЗПКТ-СЗСК'!Y199+'4. ГПП-УЗПКТ-СЗСК'!Y47+'9. ГД Краснодар'!Y30</f>
        <v>0</v>
      </c>
      <c r="T128" s="687">
        <f t="shared" si="218"/>
        <v>-157.30000000000001</v>
      </c>
      <c r="U128" s="688">
        <f t="shared" si="219"/>
        <v>0</v>
      </c>
      <c r="V128" s="687">
        <f>'2. ГПП-ОГХК'!AC63+'2. ГПП-ОГХК'!AC64+'2. ГПП-ОГХК'!AC60+'2. ГПП-ОГХК'!AC62+'2. ГПП-ОГХК'!AC65+'3. ГПП-СГПЗ'!AC24+'4. ГПП-УЗПКТ-СЗСК'!AC209+'4. ГПП-УЗПКТ-СЗСК'!AC199+'4. ГПП-УЗПКТ-СЗСК'!AC47+'9. ГД Краснодар'!AC30</f>
        <v>144.5</v>
      </c>
      <c r="W128" s="687">
        <f>'2. ГПП-ОГХК'!AE63+'2. ГПП-ОГХК'!AE64+'2. ГПП-ОГХК'!AE60+'2. ГПП-ОГХК'!AE62+'2. ГПП-ОГХК'!AE65+'3. ГПП-СГПЗ'!AE24+'4. ГПП-УЗПКТ-СЗСК'!AE209+'4. ГПП-УЗПКТ-СЗСК'!AE199+'4. ГПП-УЗПКТ-СЗСК'!AE47+'9. ГД Краснодар'!AE30</f>
        <v>0</v>
      </c>
      <c r="X128" s="687">
        <f t="shared" si="220"/>
        <v>-144.5</v>
      </c>
      <c r="Y128" s="688">
        <f t="shared" si="221"/>
        <v>0</v>
      </c>
      <c r="Z128" s="687">
        <f>'2. ГПП-ОГХК'!AI63+'2. ГПП-ОГХК'!AI64+'2. ГПП-ОГХК'!AI60+'2. ГПП-ОГХК'!AI62+'2. ГПП-ОГХК'!AI65+'3. ГПП-СГПЗ'!AI24+'4. ГПП-УЗПКТ-СЗСК'!AI209+'4. ГПП-УЗПКТ-СЗСК'!AI199+'4. ГПП-УЗПКТ-СЗСК'!AI47+'9. ГД Краснодар'!AI30</f>
        <v>158.19999999999999</v>
      </c>
      <c r="AA128" s="687">
        <f>'2. ГПП-ОГХК'!AK63+'2. ГПП-ОГХК'!AK64+'2. ГПП-ОГХК'!AK60+'2. ГПП-ОГХК'!AK62+'2. ГПП-ОГХК'!AK65+'3. ГПП-СГПЗ'!AK24+'4. ГПП-УЗПКТ-СЗСК'!AK209+'4. ГПП-УЗПКТ-СЗСК'!AK199+'4. ГПП-УЗПКТ-СЗСК'!AK47+'9. ГД Краснодар'!AK30</f>
        <v>0</v>
      </c>
      <c r="AB128" s="687">
        <f t="shared" si="222"/>
        <v>-158.19999999999999</v>
      </c>
      <c r="AC128" s="688">
        <f t="shared" si="223"/>
        <v>0</v>
      </c>
      <c r="AD128" s="687">
        <f t="shared" si="224"/>
        <v>403.79999999999995</v>
      </c>
      <c r="AE128" s="687">
        <f t="shared" si="225"/>
        <v>0</v>
      </c>
      <c r="AF128" s="687">
        <f t="shared" si="226"/>
        <v>-403.79999999999995</v>
      </c>
      <c r="AG128" s="688">
        <f t="shared" si="227"/>
        <v>0</v>
      </c>
      <c r="AH128" s="687">
        <f>'2. ГПП-ОГХК'!AU63+'2. ГПП-ОГХК'!AU64+'2. ГПП-ОГХК'!AU60+'2. ГПП-ОГХК'!AU62+'2. ГПП-ОГХК'!AU65+'3. ГПП-СГПЗ'!AU24+'4. ГПП-УЗПКТ-СЗСК'!AU209+'4. ГПП-УЗПКТ-СЗСК'!AU199+'4. ГПП-УЗПКТ-СЗСК'!AU47+'9. ГД Краснодар'!AU30</f>
        <v>116.5</v>
      </c>
      <c r="AI128" s="687">
        <f>'2. ГПП-ОГХК'!AW63+'2. ГПП-ОГХК'!AW64+'2. ГПП-ОГХК'!AW60+'2. ГПП-ОГХК'!AW62+'2. ГПП-ОГХК'!AW65+'3. ГПП-СГПЗ'!AW24+'4. ГПП-УЗПКТ-СЗСК'!AW209+'4. ГПП-УЗПКТ-СЗСК'!AW199+'4. ГПП-УЗПКТ-СЗСК'!AW47+'9. ГД Краснодар'!AW30</f>
        <v>0</v>
      </c>
      <c r="AJ128" s="687">
        <f t="shared" si="228"/>
        <v>-116.5</v>
      </c>
      <c r="AK128" s="688">
        <f t="shared" si="229"/>
        <v>0</v>
      </c>
      <c r="AL128" s="687">
        <f>'2. ГПП-ОГХК'!BA63+'2. ГПП-ОГХК'!BA64+'2. ГПП-ОГХК'!BA60+'2. ГПП-ОГХК'!BA62+'2. ГПП-ОГХК'!BA65+'3. ГПП-СГПЗ'!BA24+'4. ГПП-УЗПКТ-СЗСК'!BA209+'4. ГПП-УЗПКТ-СЗСК'!BA199+'4. ГПП-УЗПКТ-СЗСК'!BA47+'9. ГД Краснодар'!BA30</f>
        <v>144.9</v>
      </c>
      <c r="AM128" s="687">
        <f>'2. ГПП-ОГХК'!BC63+'2. ГПП-ОГХК'!BC64+'2. ГПП-ОГХК'!BC60+'2. ГПП-ОГХК'!BC62+'2. ГПП-ОГХК'!BC65+'3. ГПП-СГПЗ'!BC24+'4. ГПП-УЗПКТ-СЗСК'!BC209+'4. ГПП-УЗПКТ-СЗСК'!BC199+'4. ГПП-УЗПКТ-СЗСК'!BC47+'9. ГД Краснодар'!BC30</f>
        <v>0</v>
      </c>
      <c r="AN128" s="687">
        <f t="shared" si="230"/>
        <v>-144.9</v>
      </c>
      <c r="AO128" s="688">
        <f t="shared" si="231"/>
        <v>0</v>
      </c>
      <c r="AP128" s="687">
        <f>'2. ГПП-ОГХК'!BG63+'2. ГПП-ОГХК'!BG64+'2. ГПП-ОГХК'!BG60+'2. ГПП-ОГХК'!BG62+'2. ГПП-ОГХК'!BG65+'3. ГПП-СГПЗ'!BG24+'4. ГПП-УЗПКТ-СЗСК'!BG209+'4. ГПП-УЗПКТ-СЗСК'!BG199+'4. ГПП-УЗПКТ-СЗСК'!BG47+'9. ГД Краснодар'!BG30</f>
        <v>142.39999999999998</v>
      </c>
      <c r="AQ128" s="687">
        <f>'2. ГПП-ОГХК'!BI63+'2. ГПП-ОГХК'!BI64+'2. ГПП-ОГХК'!BI60+'2. ГПП-ОГХК'!BI62+'2. ГПП-ОГХК'!BI65+'3. ГПП-СГПЗ'!BI24+'4. ГПП-УЗПКТ-СЗСК'!BI209+'4. ГПП-УЗПКТ-СЗСК'!BI199+'4. ГПП-УЗПКТ-СЗСК'!BI47+'9. ГД Краснодар'!BI30</f>
        <v>0</v>
      </c>
      <c r="AR128" s="687">
        <f t="shared" si="232"/>
        <v>-142.39999999999998</v>
      </c>
      <c r="AS128" s="688">
        <f t="shared" si="233"/>
        <v>0</v>
      </c>
      <c r="AT128" s="687">
        <f t="shared" si="234"/>
        <v>465.29999999999995</v>
      </c>
      <c r="AU128" s="687">
        <f t="shared" si="235"/>
        <v>0</v>
      </c>
      <c r="AV128" s="687">
        <f t="shared" si="236"/>
        <v>-465.29999999999995</v>
      </c>
      <c r="AW128" s="688">
        <f t="shared" si="237"/>
        <v>0</v>
      </c>
      <c r="AX128" s="687">
        <f>'2. ГПП-ОГХК'!BS63+'2. ГПП-ОГХК'!BS64+'2. ГПП-ОГХК'!BS60+'2. ГПП-ОГХК'!BS62+'2. ГПП-ОГХК'!BS65+'3. ГПП-СГПЗ'!BS24+'4. ГПП-УЗПКТ-СЗСК'!BS209+'4. ГПП-УЗПКТ-СЗСК'!BS199+'4. ГПП-УЗПКТ-СЗСК'!BS47+'9. ГД Краснодар'!BS30</f>
        <v>156.5</v>
      </c>
      <c r="AY128" s="687">
        <f>'2. ГПП-ОГХК'!BU63+'2. ГПП-ОГХК'!BU64+'2. ГПП-ОГХК'!BU60+'2. ГПП-ОГХК'!BU62+'2. ГПП-ОГХК'!BU65+'3. ГПП-СГПЗ'!BU24+'4. ГПП-УЗПКТ-СЗСК'!BU209+'4. ГПП-УЗПКТ-СЗСК'!BU199+'4. ГПП-УЗПКТ-СЗСК'!BU47+'9. ГД Краснодар'!BU30</f>
        <v>0</v>
      </c>
      <c r="AZ128" s="687">
        <f t="shared" si="238"/>
        <v>-156.5</v>
      </c>
      <c r="BA128" s="688">
        <f t="shared" si="239"/>
        <v>0</v>
      </c>
      <c r="BB128" s="687">
        <f>'2. ГПП-ОГХК'!BY63+'2. ГПП-ОГХК'!BY64+'2. ГПП-ОГХК'!BY60+'2. ГПП-ОГХК'!BY62+'2. ГПП-ОГХК'!BY65+'3. ГПП-СГПЗ'!BY24+'4. ГПП-УЗПКТ-СЗСК'!BY209+'4. ГПП-УЗПКТ-СЗСК'!BY199+'4. ГПП-УЗПКТ-СЗСК'!BY47+'9. ГД Краснодар'!BY30</f>
        <v>155.79999999999998</v>
      </c>
      <c r="BC128" s="687">
        <f>'2. ГПП-ОГХК'!CA63+'2. ГПП-ОГХК'!CA64+'2. ГПП-ОГХК'!CA60+'2. ГПП-ОГХК'!CA62+'2. ГПП-ОГХК'!CA65+'3. ГПП-СГПЗ'!CA24+'4. ГПП-УЗПКТ-СЗСК'!CA209+'4. ГПП-УЗПКТ-СЗСК'!CA199+'4. ГПП-УЗПКТ-СЗСК'!CA47+'9. ГД Краснодар'!CA30</f>
        <v>0</v>
      </c>
      <c r="BD128" s="687">
        <f t="shared" si="240"/>
        <v>-155.79999999999998</v>
      </c>
      <c r="BE128" s="688">
        <f t="shared" si="241"/>
        <v>0</v>
      </c>
      <c r="BF128" s="687">
        <f>'2. ГПП-ОГХК'!CE63+'2. ГПП-ОГХК'!CE64+'2. ГПП-ОГХК'!CE60+'2. ГПП-ОГХК'!CE62+'2. ГПП-ОГХК'!CE65+'3. ГПП-СГПЗ'!CE24+'4. ГПП-УЗПКТ-СЗСК'!CE209+'4. ГПП-УЗПКТ-СЗСК'!CE199+'4. ГПП-УЗПКТ-СЗСК'!CE47+'9. ГД Краснодар'!CE30</f>
        <v>153</v>
      </c>
      <c r="BG128" s="687">
        <f>'2. ГПП-ОГХК'!CG63+'2. ГПП-ОГХК'!CG64+'2. ГПП-ОГХК'!CG60+'2. ГПП-ОГХК'!CG62+'2. ГПП-ОГХК'!CG65+'3. ГПП-СГПЗ'!CG24+'4. ГПП-УЗПКТ-СЗСК'!CG209+'4. ГПП-УЗПКТ-СЗСК'!CG199+'4. ГПП-УЗПКТ-СЗСК'!CG47+'9. ГД Краснодар'!CG30</f>
        <v>0</v>
      </c>
      <c r="BH128" s="687">
        <f t="shared" si="242"/>
        <v>-153</v>
      </c>
      <c r="BI128" s="688">
        <f t="shared" si="243"/>
        <v>0</v>
      </c>
      <c r="BJ128" s="687">
        <f t="shared" si="244"/>
        <v>501.9</v>
      </c>
      <c r="BK128" s="687">
        <f t="shared" si="245"/>
        <v>0</v>
      </c>
      <c r="BL128" s="687">
        <f t="shared" si="246"/>
        <v>-501.9</v>
      </c>
      <c r="BM128" s="688">
        <f t="shared" si="247"/>
        <v>0</v>
      </c>
      <c r="BN128" s="687">
        <f>'2. ГПП-ОГХК'!CQ63+'2. ГПП-ОГХК'!CQ64+'2. ГПП-ОГХК'!CQ60+'2. ГПП-ОГХК'!CQ62+'2. ГПП-ОГХК'!CQ65+'3. ГПП-СГПЗ'!CQ24+'4. ГПП-УЗПКТ-СЗСК'!CQ209+'4. ГПП-УЗПКТ-СЗСК'!CQ199+'4. ГПП-УЗПКТ-СЗСК'!CQ47+'9. ГД Краснодар'!CQ30</f>
        <v>168.4</v>
      </c>
      <c r="BO128" s="687">
        <f>'2. ГПП-ОГХК'!CS63+'2. ГПП-ОГХК'!CS64+'2. ГПП-ОГХК'!CS60+'2. ГПП-ОГХК'!CS62+'2. ГПП-ОГХК'!CS65+'3. ГПП-СГПЗ'!CS24+'4. ГПП-УЗПКТ-СЗСК'!CS209+'4. ГПП-УЗПКТ-СЗСК'!CS199+'4. ГПП-УЗПКТ-СЗСК'!CS47+'9. ГД Краснодар'!CS30</f>
        <v>0</v>
      </c>
      <c r="BP128" s="687">
        <f t="shared" si="248"/>
        <v>-168.4</v>
      </c>
      <c r="BQ128" s="688">
        <f t="shared" si="249"/>
        <v>0</v>
      </c>
      <c r="BR128" s="687">
        <f>'2. ГПП-ОГХК'!CW63+'2. ГПП-ОГХК'!CW64+'2. ГПП-ОГХК'!CW60+'2. ГПП-ОГХК'!CW62+'2. ГПП-ОГХК'!CW65+'3. ГПП-СГПЗ'!CW24+'4. ГПП-УЗПКТ-СЗСК'!CW209+'4. ГПП-УЗПКТ-СЗСК'!CW199+'4. ГПП-УЗПКТ-СЗСК'!CW47+'9. ГД Краснодар'!CW30</f>
        <v>163.9</v>
      </c>
      <c r="BS128" s="687">
        <f>'2. ГПП-ОГХК'!CY63+'2. ГПП-ОГХК'!CY64+'2. ГПП-ОГХК'!CY60+'2. ГПП-ОГХК'!CY62+'2. ГПП-ОГХК'!CY65+'3. ГПП-СГПЗ'!CY24+'4. ГПП-УЗПКТ-СЗСК'!CY209+'4. ГПП-УЗПКТ-СЗСК'!CY199+'4. ГПП-УЗПКТ-СЗСК'!CY47+'9. ГД Краснодар'!CY30</f>
        <v>0</v>
      </c>
      <c r="BT128" s="687">
        <f t="shared" si="250"/>
        <v>-163.9</v>
      </c>
      <c r="BU128" s="688">
        <f t="shared" si="251"/>
        <v>0</v>
      </c>
      <c r="BV128" s="687">
        <f>'2. ГПП-ОГХК'!DC63+'2. ГПП-ОГХК'!DC64+'2. ГПП-ОГХК'!DC60+'2. ГПП-ОГХК'!DC62+'2. ГПП-ОГХК'!DC65+'3. ГПП-СГПЗ'!DC24+'4. ГПП-УЗПКТ-СЗСК'!DC209+'4. ГПП-УЗПКТ-СЗСК'!DC199+'4. ГПП-УЗПКТ-СЗСК'!DC47+'9. ГД Краснодар'!DC30</f>
        <v>169.6</v>
      </c>
      <c r="BW128" s="687">
        <f>'2. ГПП-ОГХК'!DE63+'2. ГПП-ОГХК'!DE64+'2. ГПП-ОГХК'!DE60+'2. ГПП-ОГХК'!DE62+'2. ГПП-ОГХК'!DE65+'3. ГПП-СГПЗ'!DE24+'4. ГПП-УЗПКТ-СЗСК'!DE209+'4. ГПП-УЗПКТ-СЗСК'!DE199+'4. ГПП-УЗПКТ-СЗСК'!DE47+'9. ГД Краснодар'!DE30</f>
        <v>0</v>
      </c>
      <c r="BX128" s="687">
        <f t="shared" si="252"/>
        <v>-169.6</v>
      </c>
      <c r="BY128" s="688">
        <f t="shared" si="253"/>
        <v>0</v>
      </c>
    </row>
    <row r="129" spans="2:77" ht="20.100000000000001" customHeight="1">
      <c r="C129" s="689" t="s">
        <v>173</v>
      </c>
      <c r="D129" s="528"/>
      <c r="E129" s="528"/>
      <c r="F129" s="529"/>
      <c r="G129" s="530" t="s">
        <v>235</v>
      </c>
      <c r="H129" s="530"/>
      <c r="I129" s="686" t="s">
        <v>169</v>
      </c>
      <c r="J129" s="687">
        <f t="shared" si="210"/>
        <v>1787.3</v>
      </c>
      <c r="K129" s="687">
        <f t="shared" si="211"/>
        <v>0</v>
      </c>
      <c r="L129" s="687">
        <f t="shared" si="212"/>
        <v>-1787.3</v>
      </c>
      <c r="M129" s="688">
        <f t="shared" si="213"/>
        <v>0</v>
      </c>
      <c r="N129" s="687">
        <f t="shared" si="214"/>
        <v>448.6</v>
      </c>
      <c r="O129" s="687">
        <f t="shared" si="215"/>
        <v>0</v>
      </c>
      <c r="P129" s="687">
        <f t="shared" si="216"/>
        <v>-448.6</v>
      </c>
      <c r="Q129" s="688">
        <f t="shared" si="217"/>
        <v>0</v>
      </c>
      <c r="R129" s="687">
        <f>'2. ГПП-ОГХК'!W63+'2. ГПП-ОГХК'!W64+'2. ГПП-ОГХК'!W60+'2. ГПП-ОГХК'!W62+'2. ГПП-ОГХК'!W65+'3. ГПП-СГПЗ'!W24+'4. ГПП-УЗПКТ-СЗСК'!W209+'4. ГПП-УЗПКТ-СЗСК'!W199+'4. ГПП-УЗПКТ-СЗСК'!W47</f>
        <v>153.4</v>
      </c>
      <c r="S129" s="687">
        <f>'2. ГПП-ОГХК'!Y63+'2. ГПП-ОГХК'!Y64+'2. ГПП-ОГХК'!Y60+'2. ГПП-ОГХК'!Y62+'2. ГПП-ОГХК'!Y65+'3. ГПП-СГПЗ'!Y24+'4. ГПП-УЗПКТ-СЗСК'!Y209+'4. ГПП-УЗПКТ-СЗСК'!Y199+'4. ГПП-УЗПКТ-СЗСК'!Y47</f>
        <v>0</v>
      </c>
      <c r="T129" s="687">
        <f t="shared" si="218"/>
        <v>-153.4</v>
      </c>
      <c r="U129" s="688">
        <f t="shared" si="219"/>
        <v>0</v>
      </c>
      <c r="V129" s="687">
        <f>'2. ГПП-ОГХК'!AC63+'2. ГПП-ОГХК'!AC64+'2. ГПП-ОГХК'!AC60+'2. ГПП-ОГХК'!AC62+'2. ГПП-ОГХК'!AC65+'3. ГПП-СГПЗ'!AC24+'4. ГПП-УЗПКТ-СЗСК'!AC209+'4. ГПП-УЗПКТ-СЗСК'!AC199+'4. ГПП-УЗПКТ-СЗСК'!AC47</f>
        <v>140.9</v>
      </c>
      <c r="W129" s="687">
        <f>'2. ГПП-ОГХК'!AE63+'2. ГПП-ОГХК'!AE64+'2. ГПП-ОГХК'!AE60+'2. ГПП-ОГХК'!AE62+'2. ГПП-ОГХК'!AE65+'3. ГПП-СГПЗ'!AE24+'4. ГПП-УЗПКТ-СЗСК'!AE209+'4. ГПП-УЗПКТ-СЗСК'!AE199+'4. ГПП-УЗПКТ-СЗСК'!AE47</f>
        <v>0</v>
      </c>
      <c r="X129" s="687">
        <f t="shared" si="220"/>
        <v>-140.9</v>
      </c>
      <c r="Y129" s="688">
        <f t="shared" si="221"/>
        <v>0</v>
      </c>
      <c r="Z129" s="687">
        <f>'2. ГПП-ОГХК'!AI63+'2. ГПП-ОГХК'!AI64+'2. ГПП-ОГХК'!AI60+'2. ГПП-ОГХК'!AI62+'2. ГПП-ОГХК'!AI65+'3. ГПП-СГПЗ'!AI24+'4. ГПП-УЗПКТ-СЗСК'!AI209+'4. ГПП-УЗПКТ-СЗСК'!AI199+'4. ГПП-УЗПКТ-СЗСК'!AI47</f>
        <v>154.29999999999998</v>
      </c>
      <c r="AA129" s="687">
        <f>'2. ГПП-ОГХК'!AK63+'2. ГПП-ОГХК'!AK64+'2. ГПП-ОГХК'!AK60+'2. ГПП-ОГХК'!AK62+'2. ГПП-ОГХК'!AK65+'3. ГПП-СГПЗ'!AK24+'4. ГПП-УЗПКТ-СЗСК'!AK209+'4. ГПП-УЗПКТ-СЗСК'!AK199+'4. ГПП-УЗПКТ-СЗСК'!AK47</f>
        <v>0</v>
      </c>
      <c r="AB129" s="687">
        <f t="shared" si="222"/>
        <v>-154.29999999999998</v>
      </c>
      <c r="AC129" s="688">
        <f t="shared" si="223"/>
        <v>0</v>
      </c>
      <c r="AD129" s="687">
        <f t="shared" si="224"/>
        <v>392.59999999999997</v>
      </c>
      <c r="AE129" s="687">
        <f t="shared" si="225"/>
        <v>0</v>
      </c>
      <c r="AF129" s="687">
        <f t="shared" si="226"/>
        <v>-392.59999999999997</v>
      </c>
      <c r="AG129" s="688">
        <f t="shared" si="227"/>
        <v>0</v>
      </c>
      <c r="AH129" s="687">
        <f>'2. ГПП-ОГХК'!AU63+'2. ГПП-ОГХК'!AU64+'2. ГПП-ОГХК'!AU60+'2. ГПП-ОГХК'!AU62+'2. ГПП-ОГХК'!AU65+'3. ГПП-СГПЗ'!AU24+'4. ГПП-УЗПКТ-СЗСК'!AU209+'4. ГПП-УЗПКТ-СЗСК'!AU199+'4. ГПП-УЗПКТ-СЗСК'!AU47</f>
        <v>112.8</v>
      </c>
      <c r="AI129" s="687">
        <f>'2. ГПП-ОГХК'!AW63+'2. ГПП-ОГХК'!AW64+'2. ГПП-ОГХК'!AW60+'2. ГПП-ОГХК'!AW62+'2. ГПП-ОГХК'!AW65+'3. ГПП-СГПЗ'!AW24+'4. ГПП-УЗПКТ-СЗСК'!AW209+'4. ГПП-УЗПКТ-СЗСК'!AW199+'4. ГПП-УЗПКТ-СЗСК'!AW47</f>
        <v>0</v>
      </c>
      <c r="AJ129" s="687">
        <f t="shared" si="228"/>
        <v>-112.8</v>
      </c>
      <c r="AK129" s="688">
        <f t="shared" si="229"/>
        <v>0</v>
      </c>
      <c r="AL129" s="687">
        <f>'2. ГПП-ОГХК'!BA63+'2. ГПП-ОГХК'!BA64+'2. ГПП-ОГХК'!BA60+'2. ГПП-ОГХК'!BA62+'2. ГПП-ОГХК'!BA65+'3. ГПП-СГПЗ'!BA24+'4. ГПП-УЗПКТ-СЗСК'!BA209+'4. ГПП-УЗПКТ-СЗСК'!BA199+'4. ГПП-УЗПКТ-СЗСК'!BA47</f>
        <v>141.1</v>
      </c>
      <c r="AM129" s="687">
        <f>'2. ГПП-ОГХК'!BC63+'2. ГПП-ОГХК'!BC64+'2. ГПП-ОГХК'!BC60+'2. ГПП-ОГХК'!BC62+'2. ГПП-ОГХК'!BC65+'3. ГПП-СГПЗ'!BC24+'4. ГПП-УЗПКТ-СЗСК'!BC209+'4. ГПП-УЗПКТ-СЗСК'!BC199+'4. ГПП-УЗПКТ-СЗСК'!BC47</f>
        <v>0</v>
      </c>
      <c r="AN129" s="687">
        <f t="shared" si="230"/>
        <v>-141.1</v>
      </c>
      <c r="AO129" s="688">
        <f t="shared" si="231"/>
        <v>0</v>
      </c>
      <c r="AP129" s="687">
        <f>'2. ГПП-ОГХК'!BG63+'2. ГПП-ОГХК'!BG64+'2. ГПП-ОГХК'!BG60+'2. ГПП-ОГХК'!BG62+'2. ГПП-ОГХК'!BG65+'3. ГПП-СГПЗ'!BG24+'4. ГПП-УЗПКТ-СЗСК'!BG209+'4. ГПП-УЗПКТ-СЗСК'!BG199+'4. ГПП-УЗПКТ-СЗСК'!BG47</f>
        <v>138.69999999999999</v>
      </c>
      <c r="AQ129" s="687">
        <f>'2. ГПП-ОГХК'!BI63+'2. ГПП-ОГХК'!BI64+'2. ГПП-ОГХК'!BI60+'2. ГПП-ОГХК'!BI62+'2. ГПП-ОГХК'!BI65+'3. ГПП-СГПЗ'!BI24+'4. ГПП-УЗПКТ-СЗСК'!BI209+'4. ГПП-УЗПКТ-СЗСК'!BI199+'4. ГПП-УЗПКТ-СЗСК'!BI47</f>
        <v>0</v>
      </c>
      <c r="AR129" s="687">
        <f t="shared" si="232"/>
        <v>-138.69999999999999</v>
      </c>
      <c r="AS129" s="688">
        <f t="shared" si="233"/>
        <v>0</v>
      </c>
      <c r="AT129" s="687">
        <f t="shared" si="234"/>
        <v>454.79999999999995</v>
      </c>
      <c r="AU129" s="687">
        <f t="shared" si="235"/>
        <v>0</v>
      </c>
      <c r="AV129" s="687">
        <f t="shared" si="236"/>
        <v>-454.79999999999995</v>
      </c>
      <c r="AW129" s="688">
        <f t="shared" si="237"/>
        <v>0</v>
      </c>
      <c r="AX129" s="687">
        <f>'2. ГПП-ОГХК'!BS63+'2. ГПП-ОГХК'!BS64+'2. ГПП-ОГХК'!BS60+'2. ГПП-ОГХК'!BS62+'2. ГПП-ОГХК'!BS65+'3. ГПП-СГПЗ'!BS24+'4. ГПП-УЗПКТ-СЗСК'!BS209+'4. ГПП-УЗПКТ-СЗСК'!BS199+'4. ГПП-УЗПКТ-СЗСК'!BS47</f>
        <v>152.69999999999999</v>
      </c>
      <c r="AY129" s="687">
        <f>'2. ГПП-ОГХК'!BU63+'2. ГПП-ОГХК'!BU64+'2. ГПП-ОГХК'!BU60+'2. ГПП-ОГХК'!BU62+'2. ГПП-ОГХК'!BU65+'3. ГПП-СГПЗ'!BU24+'4. ГПП-УЗПКТ-СЗСК'!BU209+'4. ГПП-УЗПКТ-СЗСК'!BU199+'4. ГПП-УЗПКТ-СЗСК'!BU47</f>
        <v>0</v>
      </c>
      <c r="AZ129" s="687">
        <f t="shared" si="238"/>
        <v>-152.69999999999999</v>
      </c>
      <c r="BA129" s="688">
        <f t="shared" si="239"/>
        <v>0</v>
      </c>
      <c r="BB129" s="687">
        <f>'2. ГПП-ОГХК'!BY63+'2. ГПП-ОГХК'!BY64+'2. ГПП-ОГХК'!BY60+'2. ГПП-ОГХК'!BY62+'2. ГПП-ОГХК'!BY65+'3. ГПП-СГПЗ'!BY24+'4. ГПП-УЗПКТ-СЗСК'!BY209+'4. ГПП-УЗПКТ-СЗСК'!BY199+'4. ГПП-УЗПКТ-СЗСК'!BY47</f>
        <v>152.6</v>
      </c>
      <c r="BC129" s="687">
        <f>'2. ГПП-ОГХК'!CA63+'2. ГПП-ОГХК'!CA64+'2. ГПП-ОГХК'!CA60+'2. ГПП-ОГХК'!CA62+'2. ГПП-ОГХК'!CA65+'3. ГПП-СГПЗ'!CA24+'4. ГПП-УЗПКТ-СЗСК'!CA209+'4. ГПП-УЗПКТ-СЗСК'!CA199+'4. ГПП-УЗПКТ-СЗСК'!CA47</f>
        <v>0</v>
      </c>
      <c r="BD129" s="687">
        <f t="shared" si="240"/>
        <v>-152.6</v>
      </c>
      <c r="BE129" s="688">
        <f t="shared" si="241"/>
        <v>0</v>
      </c>
      <c r="BF129" s="687">
        <f>'2. ГПП-ОГХК'!CE63+'2. ГПП-ОГХК'!CE64+'2. ГПП-ОГХК'!CE60+'2. ГПП-ОГХК'!CE62+'2. ГПП-ОГХК'!CE65+'3. ГПП-СГПЗ'!CE24+'4. ГПП-УЗПКТ-СЗСК'!CE209+'4. ГПП-УЗПКТ-СЗСК'!CE199+'4. ГПП-УЗПКТ-СЗСК'!CE47</f>
        <v>149.5</v>
      </c>
      <c r="BG129" s="687">
        <f>'2. ГПП-ОГХК'!CG63+'2. ГПП-ОГХК'!CG64+'2. ГПП-ОГХК'!CG60+'2. ГПП-ОГХК'!CG62+'2. ГПП-ОГХК'!CG65+'3. ГПП-СГПЗ'!CG24+'4. ГПП-УЗПКТ-СЗСК'!CG209+'4. ГПП-УЗПКТ-СЗСК'!CG199+'4. ГПП-УЗПКТ-СЗСК'!CG47</f>
        <v>0</v>
      </c>
      <c r="BH129" s="687">
        <f t="shared" si="242"/>
        <v>-149.5</v>
      </c>
      <c r="BI129" s="688">
        <f t="shared" si="243"/>
        <v>0</v>
      </c>
      <c r="BJ129" s="687">
        <f t="shared" si="244"/>
        <v>491.3</v>
      </c>
      <c r="BK129" s="687">
        <f t="shared" si="245"/>
        <v>0</v>
      </c>
      <c r="BL129" s="687">
        <f t="shared" si="246"/>
        <v>-491.3</v>
      </c>
      <c r="BM129" s="688">
        <f t="shared" si="247"/>
        <v>0</v>
      </c>
      <c r="BN129" s="687">
        <f>'2. ГПП-ОГХК'!CQ63+'2. ГПП-ОГХК'!CQ64+'2. ГПП-ОГХК'!CQ60+'2. ГПП-ОГХК'!CQ62+'2. ГПП-ОГХК'!CQ65+'3. ГПП-СГПЗ'!CQ24+'4. ГПП-УЗПКТ-СЗСК'!CQ209+'4. ГПП-УЗПКТ-СЗСК'!CQ199+'4. ГПП-УЗПКТ-СЗСК'!CQ47</f>
        <v>164.70000000000002</v>
      </c>
      <c r="BO129" s="687">
        <f>'2. ГПП-ОГХК'!CS63+'2. ГПП-ОГХК'!CS64+'2. ГПП-ОГХК'!CS60+'2. ГПП-ОГХК'!CS62+'2. ГПП-ОГХК'!CS65+'3. ГПП-СГПЗ'!CS24+'4. ГПП-УЗПКТ-СЗСК'!CS209+'4. ГПП-УЗПКТ-СЗСК'!CS199+'4. ГПП-УЗПКТ-СЗСК'!CS47</f>
        <v>0</v>
      </c>
      <c r="BP129" s="687">
        <f t="shared" si="248"/>
        <v>-164.70000000000002</v>
      </c>
      <c r="BQ129" s="688">
        <f t="shared" si="249"/>
        <v>0</v>
      </c>
      <c r="BR129" s="687">
        <f>'2. ГПП-ОГХК'!CW63+'2. ГПП-ОГХК'!CW64+'2. ГПП-ОГХК'!CW60+'2. ГПП-ОГХК'!CW62+'2. ГПП-ОГХК'!CW65+'3. ГПП-СГПЗ'!CW24+'4. ГПП-УЗПКТ-СЗСК'!CW209+'4. ГПП-УЗПКТ-СЗСК'!CW199+'4. ГПП-УЗПКТ-СЗСК'!CW47</f>
        <v>160.4</v>
      </c>
      <c r="BS129" s="687">
        <f>'2. ГПП-ОГХК'!CY63+'2. ГПП-ОГХК'!CY64+'2. ГПП-ОГХК'!CY60+'2. ГПП-ОГХК'!CY62+'2. ГПП-ОГХК'!CY65+'3. ГПП-СГПЗ'!CY24+'4. ГПП-УЗПКТ-СЗСК'!CY209+'4. ГПП-УЗПКТ-СЗСК'!CY199+'4. ГПП-УЗПКТ-СЗСК'!CY47</f>
        <v>0</v>
      </c>
      <c r="BT129" s="687">
        <f t="shared" si="250"/>
        <v>-160.4</v>
      </c>
      <c r="BU129" s="688">
        <f t="shared" si="251"/>
        <v>0</v>
      </c>
      <c r="BV129" s="687">
        <f>'2. ГПП-ОГХК'!DC63+'2. ГПП-ОГХК'!DC64+'2. ГПП-ОГХК'!DC60+'2. ГПП-ОГХК'!DC62+'2. ГПП-ОГХК'!DC65+'3. ГПП-СГПЗ'!DC24+'4. ГПП-УЗПКТ-СЗСК'!DC209+'4. ГПП-УЗПКТ-СЗСК'!DC199+'4. ГПП-УЗПКТ-СЗСК'!DC47</f>
        <v>166.2</v>
      </c>
      <c r="BW129" s="687">
        <f>'2. ГПП-ОГХК'!DE63+'2. ГПП-ОГХК'!DE64+'2. ГПП-ОГХК'!DE60+'2. ГПП-ОГХК'!DE62+'2. ГПП-ОГХК'!DE65+'3. ГПП-СГПЗ'!DE24+'4. ГПП-УЗПКТ-СЗСК'!DE209+'4. ГПП-УЗПКТ-СЗСК'!DE199+'4. ГПП-УЗПКТ-СЗСК'!DE47</f>
        <v>0</v>
      </c>
      <c r="BX129" s="687">
        <f t="shared" si="252"/>
        <v>-166.2</v>
      </c>
      <c r="BY129" s="688">
        <f t="shared" si="253"/>
        <v>0</v>
      </c>
    </row>
    <row r="130" spans="2:77" ht="20.100000000000001" customHeight="1">
      <c r="C130" s="690" t="s">
        <v>103</v>
      </c>
      <c r="D130" s="528"/>
      <c r="E130" s="528"/>
      <c r="F130" s="529"/>
      <c r="G130" s="530" t="s">
        <v>236</v>
      </c>
      <c r="H130" s="530"/>
      <c r="I130" s="691" t="s">
        <v>169</v>
      </c>
      <c r="J130" s="687">
        <f t="shared" si="210"/>
        <v>1723.5</v>
      </c>
      <c r="K130" s="687">
        <f t="shared" si="211"/>
        <v>0</v>
      </c>
      <c r="L130" s="687">
        <f t="shared" si="212"/>
        <v>-1723.5</v>
      </c>
      <c r="M130" s="688">
        <f t="shared" si="213"/>
        <v>0</v>
      </c>
      <c r="N130" s="687">
        <f t="shared" si="214"/>
        <v>431</v>
      </c>
      <c r="O130" s="687">
        <f t="shared" si="215"/>
        <v>0</v>
      </c>
      <c r="P130" s="687">
        <f t="shared" si="216"/>
        <v>-431</v>
      </c>
      <c r="Q130" s="688">
        <f t="shared" si="217"/>
        <v>0</v>
      </c>
      <c r="R130" s="687">
        <f>'2. ГПП-ОГХК'!W63+'2. ГПП-ОГХК'!W64+'2. ГПП-ОГХК'!W60+'2. ГПП-ОГХК'!W62+'2. ГПП-ОГХК'!W65</f>
        <v>147.29999999999998</v>
      </c>
      <c r="S130" s="687">
        <f>'2. ГПП-ОГХК'!Y63+'2. ГПП-ОГХК'!Y64+'2. ГПП-ОГХК'!Y60+'2. ГПП-ОГХК'!Y62+'2. ГПП-ОГХК'!Y65</f>
        <v>0</v>
      </c>
      <c r="T130" s="687">
        <f t="shared" si="218"/>
        <v>-147.29999999999998</v>
      </c>
      <c r="U130" s="688">
        <f t="shared" si="219"/>
        <v>0</v>
      </c>
      <c r="V130" s="687">
        <f>'2. ГПП-ОГХК'!AC63+'2. ГПП-ОГХК'!AC64+'2. ГПП-ОГХК'!AC60+'2. ГПП-ОГХК'!AC62+'2. ГПП-ОГХК'!AC65</f>
        <v>135.4</v>
      </c>
      <c r="W130" s="687">
        <f>'2. ГПП-ОГХК'!AE63+'2. ГПП-ОГХК'!AE64+'2. ГПП-ОГХК'!AE60+'2. ГПП-ОГХК'!AE62+'2. ГПП-ОГХК'!AE65</f>
        <v>0</v>
      </c>
      <c r="X130" s="687">
        <f t="shared" si="220"/>
        <v>-135.4</v>
      </c>
      <c r="Y130" s="688">
        <f t="shared" si="221"/>
        <v>0</v>
      </c>
      <c r="Z130" s="687">
        <f>'2. ГПП-ОГХК'!AI63+'2. ГПП-ОГХК'!AI64+'2. ГПП-ОГХК'!AI60+'2. ГПП-ОГХК'!AI62+'2. ГПП-ОГХК'!AI65</f>
        <v>148.29999999999998</v>
      </c>
      <c r="AA130" s="687">
        <f>'2. ГПП-ОГХК'!AK63+'2. ГПП-ОГХК'!AK64+'2. ГПП-ОГХК'!AK60+'2. ГПП-ОГХК'!AK62+'2. ГПП-ОГХК'!AK65</f>
        <v>0</v>
      </c>
      <c r="AB130" s="687">
        <f t="shared" si="222"/>
        <v>-148.29999999999998</v>
      </c>
      <c r="AC130" s="688">
        <f t="shared" si="223"/>
        <v>0</v>
      </c>
      <c r="AD130" s="687">
        <f t="shared" si="224"/>
        <v>379.19999999999993</v>
      </c>
      <c r="AE130" s="687">
        <f t="shared" si="225"/>
        <v>0</v>
      </c>
      <c r="AF130" s="687">
        <f t="shared" si="226"/>
        <v>-379.19999999999993</v>
      </c>
      <c r="AG130" s="688">
        <f t="shared" si="227"/>
        <v>0</v>
      </c>
      <c r="AH130" s="687">
        <f>'2. ГПП-ОГХК'!AU63+'2. ГПП-ОГХК'!AU64+'2. ГПП-ОГХК'!AU60+'2. ГПП-ОГХК'!AU62+'2. ГПП-ОГХК'!AU65</f>
        <v>108.39999999999999</v>
      </c>
      <c r="AI130" s="687">
        <f>'2. ГПП-ОГХК'!AW63+'2. ГПП-ОГХК'!AW64+'2. ГПП-ОГХК'!AW60+'2. ГПП-ОГХК'!AW62+'2. ГПП-ОГХК'!AW65</f>
        <v>0</v>
      </c>
      <c r="AJ130" s="687">
        <f t="shared" si="228"/>
        <v>-108.39999999999999</v>
      </c>
      <c r="AK130" s="688">
        <f t="shared" si="229"/>
        <v>0</v>
      </c>
      <c r="AL130" s="687">
        <f>'2. ГПП-ОГХК'!BA63+'2. ГПП-ОГХК'!BA64+'2. ГПП-ОГХК'!BA60+'2. ГПП-ОГХК'!BA62+'2. ГПП-ОГХК'!BA65</f>
        <v>136.5</v>
      </c>
      <c r="AM130" s="687">
        <f>'2. ГПП-ОГХК'!BC63+'2. ГПП-ОГХК'!BC64+'2. ГПП-ОГХК'!BC60+'2. ГПП-ОГХК'!BC62+'2. ГПП-ОГХК'!BC65</f>
        <v>0</v>
      </c>
      <c r="AN130" s="687">
        <f t="shared" si="230"/>
        <v>-136.5</v>
      </c>
      <c r="AO130" s="688">
        <f t="shared" si="231"/>
        <v>0</v>
      </c>
      <c r="AP130" s="687">
        <f>'2. ГПП-ОГХК'!BG63+'2. ГПП-ОГХК'!BG64+'2. ГПП-ОГХК'!BG60+'2. ГПП-ОГХК'!BG62+'2. ГПП-ОГХК'!BG65</f>
        <v>134.29999999999998</v>
      </c>
      <c r="AQ130" s="687">
        <f>'2. ГПП-ОГХК'!BI63+'2. ГПП-ОГХК'!BI64+'2. ГПП-ОГХК'!BI60+'2. ГПП-ОГХК'!BI62+'2. ГПП-ОГХК'!BI65</f>
        <v>0</v>
      </c>
      <c r="AR130" s="687">
        <f t="shared" si="232"/>
        <v>-134.29999999999998</v>
      </c>
      <c r="AS130" s="688">
        <f t="shared" si="233"/>
        <v>0</v>
      </c>
      <c r="AT130" s="687">
        <f t="shared" si="234"/>
        <v>438.1</v>
      </c>
      <c r="AU130" s="687">
        <f t="shared" si="235"/>
        <v>0</v>
      </c>
      <c r="AV130" s="687">
        <f t="shared" si="236"/>
        <v>-438.1</v>
      </c>
      <c r="AW130" s="688">
        <f t="shared" si="237"/>
        <v>0</v>
      </c>
      <c r="AX130" s="687">
        <f>'2. ГПП-ОГХК'!BS63+'2. ГПП-ОГХК'!BS64+'2. ГПП-ОГХК'!BS60+'2. ГПП-ОГХК'!BS62+'2. ГПП-ОГХК'!BS65</f>
        <v>147.29999999999998</v>
      </c>
      <c r="AY130" s="687">
        <f>'2. ГПП-ОГХК'!BU63+'2. ГПП-ОГХК'!BU64+'2. ГПП-ОГХК'!BU60+'2. ГПП-ОГХК'!BU62+'2. ГПП-ОГХК'!BU65</f>
        <v>0</v>
      </c>
      <c r="AZ130" s="687">
        <f t="shared" si="238"/>
        <v>-147.29999999999998</v>
      </c>
      <c r="BA130" s="688">
        <f t="shared" si="239"/>
        <v>0</v>
      </c>
      <c r="BB130" s="687">
        <f>'2. ГПП-ОГХК'!BY63+'2. ГПП-ОГХК'!BY64+'2. ГПП-ОГХК'!BY60+'2. ГПП-ОГХК'!BY62+'2. ГПП-ОГХК'!BY65</f>
        <v>147.19999999999999</v>
      </c>
      <c r="BC130" s="687">
        <f>'2. ГПП-ОГХК'!CA63+'2. ГПП-ОГХК'!CA64+'2. ГПП-ОГХК'!CA60+'2. ГПП-ОГХК'!CA62+'2. ГПП-ОГХК'!CA65</f>
        <v>0</v>
      </c>
      <c r="BD130" s="687">
        <f t="shared" si="240"/>
        <v>-147.19999999999999</v>
      </c>
      <c r="BE130" s="688">
        <f t="shared" si="241"/>
        <v>0</v>
      </c>
      <c r="BF130" s="687">
        <f>'2. ГПП-ОГХК'!CE63+'2. ГПП-ОГХК'!CE64+'2. ГПП-ОГХК'!CE60+'2. ГПП-ОГХК'!CE62+'2. ГПП-ОГХК'!CE65</f>
        <v>143.6</v>
      </c>
      <c r="BG130" s="687">
        <f>'2. ГПП-ОГХК'!CG63+'2. ГПП-ОГХК'!CG64+'2. ГПП-ОГХК'!CG60+'2. ГПП-ОГХК'!CG62+'2. ГПП-ОГХК'!CG65</f>
        <v>0</v>
      </c>
      <c r="BH130" s="687">
        <f t="shared" si="242"/>
        <v>-143.6</v>
      </c>
      <c r="BI130" s="688">
        <f t="shared" si="243"/>
        <v>0</v>
      </c>
      <c r="BJ130" s="687">
        <f t="shared" si="244"/>
        <v>475.19999999999993</v>
      </c>
      <c r="BK130" s="687">
        <f t="shared" si="245"/>
        <v>0</v>
      </c>
      <c r="BL130" s="687">
        <f t="shared" si="246"/>
        <v>-475.19999999999993</v>
      </c>
      <c r="BM130" s="688">
        <f t="shared" si="247"/>
        <v>0</v>
      </c>
      <c r="BN130" s="687">
        <f>'2. ГПП-ОГХК'!CQ63+'2. ГПП-ОГХК'!CQ64+'2. ГПП-ОГХК'!CQ60+'2. ГПП-ОГХК'!CQ62+'2. ГПП-ОГХК'!CQ65</f>
        <v>159.30000000000001</v>
      </c>
      <c r="BO130" s="687">
        <f>'2. ГПП-ОГХК'!CS63+'2. ГПП-ОГХК'!CS64+'2. ГПП-ОГХК'!CS60+'2. ГПП-ОГХК'!CS62+'2. ГПП-ОГХК'!CS65</f>
        <v>0</v>
      </c>
      <c r="BP130" s="687">
        <f t="shared" si="248"/>
        <v>-159.30000000000001</v>
      </c>
      <c r="BQ130" s="688">
        <f t="shared" si="249"/>
        <v>0</v>
      </c>
      <c r="BR130" s="687">
        <f>'2. ГПП-ОГХК'!CW63+'2. ГПП-ОГХК'!CW64+'2. ГПП-ОГХК'!CW60+'2. ГПП-ОГХК'!CW62+'2. ГПП-ОГХК'!CW65</f>
        <v>155.1</v>
      </c>
      <c r="BS130" s="687">
        <f>'2. ГПП-ОГХК'!CY63+'2. ГПП-ОГХК'!CY64+'2. ГПП-ОГХК'!CY60+'2. ГПП-ОГХК'!CY62+'2. ГПП-ОГХК'!CY65</f>
        <v>0</v>
      </c>
      <c r="BT130" s="687">
        <f t="shared" si="250"/>
        <v>-155.1</v>
      </c>
      <c r="BU130" s="688">
        <f t="shared" si="251"/>
        <v>0</v>
      </c>
      <c r="BV130" s="687">
        <f>'2. ГПП-ОГХК'!DC63+'2. ГПП-ОГХК'!DC64+'2. ГПП-ОГХК'!DC60+'2. ГПП-ОГХК'!DC62+'2. ГПП-ОГХК'!DC65</f>
        <v>160.79999999999998</v>
      </c>
      <c r="BW130" s="687">
        <f>'2. ГПП-ОГХК'!DE63+'2. ГПП-ОГХК'!DE64+'2. ГПП-ОГХК'!DE60+'2. ГПП-ОГХК'!DE62+'2. ГПП-ОГХК'!DE65</f>
        <v>0</v>
      </c>
      <c r="BX130" s="687">
        <f t="shared" si="252"/>
        <v>-160.79999999999998</v>
      </c>
      <c r="BY130" s="688">
        <f t="shared" si="253"/>
        <v>0</v>
      </c>
    </row>
    <row r="131" spans="2:77" ht="20.100000000000001" customHeight="1">
      <c r="C131" s="690" t="s">
        <v>105</v>
      </c>
      <c r="D131" s="528"/>
      <c r="E131" s="528"/>
      <c r="F131" s="529"/>
      <c r="G131" s="530" t="s">
        <v>237</v>
      </c>
      <c r="H131" s="530"/>
      <c r="I131" s="691" t="s">
        <v>169</v>
      </c>
      <c r="J131" s="687">
        <f t="shared" si="210"/>
        <v>24.799999999999997</v>
      </c>
      <c r="K131" s="687">
        <f t="shared" si="211"/>
        <v>0</v>
      </c>
      <c r="L131" s="687">
        <f t="shared" si="212"/>
        <v>-24.799999999999997</v>
      </c>
      <c r="M131" s="688">
        <f t="shared" si="213"/>
        <v>0</v>
      </c>
      <c r="N131" s="687">
        <f t="shared" si="214"/>
        <v>6.6000000000000005</v>
      </c>
      <c r="O131" s="687">
        <f t="shared" si="215"/>
        <v>0</v>
      </c>
      <c r="P131" s="687">
        <f t="shared" si="216"/>
        <v>-6.6000000000000005</v>
      </c>
      <c r="Q131" s="688">
        <f t="shared" si="217"/>
        <v>0</v>
      </c>
      <c r="R131" s="687">
        <f>'3. ГПП-СГПЗ'!W24</f>
        <v>2.2999999999999998</v>
      </c>
      <c r="S131" s="687">
        <f>'3. ГПП-СГПЗ'!Y24</f>
        <v>0</v>
      </c>
      <c r="T131" s="687">
        <f t="shared" si="218"/>
        <v>-2.2999999999999998</v>
      </c>
      <c r="U131" s="688">
        <f t="shared" si="219"/>
        <v>0</v>
      </c>
      <c r="V131" s="687">
        <f>'3. ГПП-СГПЗ'!AC24</f>
        <v>2.1</v>
      </c>
      <c r="W131" s="687">
        <f>'3. ГПП-СГПЗ'!AE24</f>
        <v>0</v>
      </c>
      <c r="X131" s="687">
        <f t="shared" si="220"/>
        <v>-2.1</v>
      </c>
      <c r="Y131" s="688">
        <f t="shared" si="221"/>
        <v>0</v>
      </c>
      <c r="Z131" s="687">
        <f>'3. ГПП-СГПЗ'!AI24</f>
        <v>2.2000000000000002</v>
      </c>
      <c r="AA131" s="687">
        <f>'3. ГПП-СГПЗ'!AK24</f>
        <v>0</v>
      </c>
      <c r="AB131" s="687">
        <f t="shared" si="222"/>
        <v>-2.2000000000000002</v>
      </c>
      <c r="AC131" s="688">
        <f t="shared" si="223"/>
        <v>0</v>
      </c>
      <c r="AD131" s="687">
        <f t="shared" si="224"/>
        <v>6.1</v>
      </c>
      <c r="AE131" s="687">
        <f t="shared" si="225"/>
        <v>0</v>
      </c>
      <c r="AF131" s="687">
        <f t="shared" si="226"/>
        <v>-6.1</v>
      </c>
      <c r="AG131" s="688">
        <f t="shared" si="227"/>
        <v>0</v>
      </c>
      <c r="AH131" s="687">
        <f>'3. ГПП-СГПЗ'!AU24</f>
        <v>2</v>
      </c>
      <c r="AI131" s="687">
        <f>'3. ГПП-СГПЗ'!AW24</f>
        <v>0</v>
      </c>
      <c r="AJ131" s="687">
        <f t="shared" si="228"/>
        <v>-2</v>
      </c>
      <c r="AK131" s="688">
        <f t="shared" si="229"/>
        <v>0</v>
      </c>
      <c r="AL131" s="687">
        <f>'3. ГПП-СГПЗ'!BA24</f>
        <v>2.1</v>
      </c>
      <c r="AM131" s="687">
        <f>'3. ГПП-СГПЗ'!BC24</f>
        <v>0</v>
      </c>
      <c r="AN131" s="687">
        <f t="shared" si="230"/>
        <v>-2.1</v>
      </c>
      <c r="AO131" s="688">
        <f t="shared" si="231"/>
        <v>0</v>
      </c>
      <c r="AP131" s="687">
        <f>'3. ГПП-СГПЗ'!BG24</f>
        <v>2</v>
      </c>
      <c r="AQ131" s="687">
        <f>'3. ГПП-СГПЗ'!BI24</f>
        <v>0</v>
      </c>
      <c r="AR131" s="687">
        <f t="shared" si="232"/>
        <v>-2</v>
      </c>
      <c r="AS131" s="688">
        <f t="shared" si="233"/>
        <v>0</v>
      </c>
      <c r="AT131" s="687">
        <f t="shared" si="234"/>
        <v>6.2</v>
      </c>
      <c r="AU131" s="687">
        <f t="shared" si="235"/>
        <v>0</v>
      </c>
      <c r="AV131" s="687">
        <f t="shared" si="236"/>
        <v>-6.2</v>
      </c>
      <c r="AW131" s="688">
        <f t="shared" si="237"/>
        <v>0</v>
      </c>
      <c r="AX131" s="687">
        <f>'3. ГПП-СГПЗ'!BS24</f>
        <v>2.1</v>
      </c>
      <c r="AY131" s="687">
        <f>'3. ГПП-СГПЗ'!BU24</f>
        <v>0</v>
      </c>
      <c r="AZ131" s="687">
        <f t="shared" si="238"/>
        <v>-2.1</v>
      </c>
      <c r="BA131" s="688">
        <f t="shared" si="239"/>
        <v>0</v>
      </c>
      <c r="BB131" s="687">
        <f>'3. ГПП-СГПЗ'!BY24</f>
        <v>2.1</v>
      </c>
      <c r="BC131" s="687">
        <f>'3. ГПП-СГПЗ'!CA24</f>
        <v>0</v>
      </c>
      <c r="BD131" s="687">
        <f t="shared" si="240"/>
        <v>-2.1</v>
      </c>
      <c r="BE131" s="688">
        <f t="shared" si="241"/>
        <v>0</v>
      </c>
      <c r="BF131" s="687">
        <f>'3. ГПП-СГПЗ'!CE24</f>
        <v>2</v>
      </c>
      <c r="BG131" s="687">
        <f>'3. ГПП-СГПЗ'!CG24</f>
        <v>0</v>
      </c>
      <c r="BH131" s="687">
        <f t="shared" si="242"/>
        <v>-2</v>
      </c>
      <c r="BI131" s="688">
        <f t="shared" si="243"/>
        <v>0</v>
      </c>
      <c r="BJ131" s="687">
        <f t="shared" si="244"/>
        <v>5.9</v>
      </c>
      <c r="BK131" s="687">
        <f t="shared" si="245"/>
        <v>0</v>
      </c>
      <c r="BL131" s="687">
        <f t="shared" si="246"/>
        <v>-5.9</v>
      </c>
      <c r="BM131" s="688">
        <f t="shared" si="247"/>
        <v>0</v>
      </c>
      <c r="BN131" s="687">
        <f>'3. ГПП-СГПЗ'!CQ24</f>
        <v>2</v>
      </c>
      <c r="BO131" s="687">
        <f>'3. ГПП-СГПЗ'!CS24</f>
        <v>0</v>
      </c>
      <c r="BP131" s="687">
        <f t="shared" si="248"/>
        <v>-2</v>
      </c>
      <c r="BQ131" s="688">
        <f t="shared" si="249"/>
        <v>0</v>
      </c>
      <c r="BR131" s="687">
        <f>'3. ГПП-СГПЗ'!CW24</f>
        <v>1.9</v>
      </c>
      <c r="BS131" s="687">
        <f>'3. ГПП-СГПЗ'!CY24</f>
        <v>0</v>
      </c>
      <c r="BT131" s="687">
        <f t="shared" si="250"/>
        <v>-1.9</v>
      </c>
      <c r="BU131" s="688">
        <f t="shared" si="251"/>
        <v>0</v>
      </c>
      <c r="BV131" s="687">
        <f>'3. ГПП-СГПЗ'!DC24</f>
        <v>2</v>
      </c>
      <c r="BW131" s="687">
        <f>'3. ГПП-СГПЗ'!DE24</f>
        <v>0</v>
      </c>
      <c r="BX131" s="687">
        <f t="shared" si="252"/>
        <v>-2</v>
      </c>
      <c r="BY131" s="688">
        <f t="shared" si="253"/>
        <v>0</v>
      </c>
    </row>
    <row r="132" spans="2:77" ht="20.100000000000001" customHeight="1">
      <c r="C132" s="690" t="s">
        <v>238</v>
      </c>
      <c r="D132" s="528"/>
      <c r="E132" s="528"/>
      <c r="F132" s="529"/>
      <c r="G132" s="530" t="s">
        <v>239</v>
      </c>
      <c r="H132" s="530"/>
      <c r="I132" s="691" t="s">
        <v>169</v>
      </c>
      <c r="J132" s="687">
        <f t="shared" si="210"/>
        <v>39</v>
      </c>
      <c r="K132" s="687">
        <f t="shared" si="211"/>
        <v>0</v>
      </c>
      <c r="L132" s="687">
        <f t="shared" si="212"/>
        <v>-39</v>
      </c>
      <c r="M132" s="688">
        <f t="shared" si="213"/>
        <v>0</v>
      </c>
      <c r="N132" s="687">
        <f t="shared" si="214"/>
        <v>11</v>
      </c>
      <c r="O132" s="687">
        <f t="shared" si="215"/>
        <v>0</v>
      </c>
      <c r="P132" s="687">
        <f t="shared" si="216"/>
        <v>-11</v>
      </c>
      <c r="Q132" s="688">
        <f t="shared" si="217"/>
        <v>0</v>
      </c>
      <c r="R132" s="687">
        <f>'4. ГПП-УЗПКТ-СЗСК'!W199+'4. ГПП-УЗПКТ-СЗСК'!W47</f>
        <v>3.8</v>
      </c>
      <c r="S132" s="687">
        <f>'4. ГПП-УЗПКТ-СЗСК'!Y199+'4. ГПП-УЗПКТ-СЗСК'!Y47</f>
        <v>0</v>
      </c>
      <c r="T132" s="687">
        <f t="shared" si="218"/>
        <v>-3.8</v>
      </c>
      <c r="U132" s="688">
        <f t="shared" si="219"/>
        <v>0</v>
      </c>
      <c r="V132" s="687">
        <f>'4. ГПП-УЗПКТ-СЗСК'!AC199+'4. ГПП-УЗПКТ-СЗСК'!AC47</f>
        <v>3.4</v>
      </c>
      <c r="W132" s="687">
        <f>'4. ГПП-УЗПКТ-СЗСК'!AE199+'4. ГПП-УЗПКТ-СЗСК'!AE47</f>
        <v>0</v>
      </c>
      <c r="X132" s="687">
        <f t="shared" si="220"/>
        <v>-3.4</v>
      </c>
      <c r="Y132" s="688">
        <f t="shared" si="221"/>
        <v>0</v>
      </c>
      <c r="Z132" s="687">
        <f>'4. ГПП-УЗПКТ-СЗСК'!AI199+'4. ГПП-УЗПКТ-СЗСК'!AI47</f>
        <v>3.8</v>
      </c>
      <c r="AA132" s="687">
        <f>'4. ГПП-УЗПКТ-СЗСК'!AK199+'4. ГПП-УЗПКТ-СЗСК'!AK47</f>
        <v>0</v>
      </c>
      <c r="AB132" s="687">
        <f t="shared" si="222"/>
        <v>-3.8</v>
      </c>
      <c r="AC132" s="688">
        <f t="shared" si="223"/>
        <v>0</v>
      </c>
      <c r="AD132" s="687">
        <f t="shared" si="224"/>
        <v>7.3000000000000007</v>
      </c>
      <c r="AE132" s="687">
        <f t="shared" si="225"/>
        <v>0</v>
      </c>
      <c r="AF132" s="687">
        <f t="shared" si="226"/>
        <v>-7.3000000000000007</v>
      </c>
      <c r="AG132" s="688">
        <f t="shared" si="227"/>
        <v>0</v>
      </c>
      <c r="AH132" s="687">
        <f>'4. ГПП-УЗПКТ-СЗСК'!AU199+'4. ГПП-УЗПКТ-СЗСК'!AU47</f>
        <v>2.4</v>
      </c>
      <c r="AI132" s="687">
        <f>'4. ГПП-УЗПКТ-СЗСК'!AW199+'4. ГПП-УЗПКТ-СЗСК'!AW47</f>
        <v>0</v>
      </c>
      <c r="AJ132" s="687">
        <f t="shared" si="228"/>
        <v>-2.4</v>
      </c>
      <c r="AK132" s="688">
        <f t="shared" si="229"/>
        <v>0</v>
      </c>
      <c r="AL132" s="687">
        <f>'4. ГПП-УЗПКТ-СЗСК'!BA199+'4. ГПП-УЗПКТ-СЗСК'!BA47</f>
        <v>2.5</v>
      </c>
      <c r="AM132" s="687">
        <f>'4. ГПП-УЗПКТ-СЗСК'!BC199+'4. ГПП-УЗПКТ-СЗСК'!BC47</f>
        <v>0</v>
      </c>
      <c r="AN132" s="687">
        <f t="shared" si="230"/>
        <v>-2.5</v>
      </c>
      <c r="AO132" s="688">
        <f t="shared" si="231"/>
        <v>0</v>
      </c>
      <c r="AP132" s="687">
        <f>'4. ГПП-УЗПКТ-СЗСК'!BG199+'4. ГПП-УЗПКТ-СЗСК'!BG47</f>
        <v>2.4</v>
      </c>
      <c r="AQ132" s="687">
        <f>'4. ГПП-УЗПКТ-СЗСК'!BI199+'4. ГПП-УЗПКТ-СЗСК'!BI47</f>
        <v>0</v>
      </c>
      <c r="AR132" s="687">
        <f t="shared" si="232"/>
        <v>-2.4</v>
      </c>
      <c r="AS132" s="688">
        <f t="shared" si="233"/>
        <v>0</v>
      </c>
      <c r="AT132" s="687">
        <f t="shared" si="234"/>
        <v>10.5</v>
      </c>
      <c r="AU132" s="687">
        <f t="shared" si="235"/>
        <v>0</v>
      </c>
      <c r="AV132" s="687">
        <f t="shared" si="236"/>
        <v>-10.5</v>
      </c>
      <c r="AW132" s="688">
        <f t="shared" si="237"/>
        <v>0</v>
      </c>
      <c r="AX132" s="687">
        <f>'4. ГПП-УЗПКТ-СЗСК'!BS199+'4. ГПП-УЗПКТ-СЗСК'!BS47</f>
        <v>3.3</v>
      </c>
      <c r="AY132" s="687">
        <f>'4. ГПП-УЗПКТ-СЗСК'!BU199+'4. ГПП-УЗПКТ-СЗСК'!BU47</f>
        <v>0</v>
      </c>
      <c r="AZ132" s="687">
        <f t="shared" si="238"/>
        <v>-3.3</v>
      </c>
      <c r="BA132" s="688">
        <f t="shared" si="239"/>
        <v>0</v>
      </c>
      <c r="BB132" s="687">
        <f>'4. ГПП-УЗПКТ-СЗСК'!BY199+'4. ГПП-УЗПКТ-СЗСК'!BY47</f>
        <v>3.3</v>
      </c>
      <c r="BC132" s="687">
        <f>'4. ГПП-УЗПКТ-СЗСК'!CA199+'4. ГПП-УЗПКТ-СЗСК'!CA47</f>
        <v>0</v>
      </c>
      <c r="BD132" s="687">
        <f t="shared" si="240"/>
        <v>-3.3</v>
      </c>
      <c r="BE132" s="688">
        <f t="shared" si="241"/>
        <v>0</v>
      </c>
      <c r="BF132" s="687">
        <f>'4. ГПП-УЗПКТ-СЗСК'!CE199+'4. ГПП-УЗПКТ-СЗСК'!CE47</f>
        <v>3.9</v>
      </c>
      <c r="BG132" s="687">
        <f>'4. ГПП-УЗПКТ-СЗСК'!CG199+'4. ГПП-УЗПКТ-СЗСК'!CG47</f>
        <v>0</v>
      </c>
      <c r="BH132" s="687">
        <f t="shared" si="242"/>
        <v>-3.9</v>
      </c>
      <c r="BI132" s="688">
        <f t="shared" si="243"/>
        <v>0</v>
      </c>
      <c r="BJ132" s="687">
        <f t="shared" si="244"/>
        <v>10.199999999999999</v>
      </c>
      <c r="BK132" s="687">
        <f t="shared" si="245"/>
        <v>0</v>
      </c>
      <c r="BL132" s="687">
        <f t="shared" si="246"/>
        <v>-10.199999999999999</v>
      </c>
      <c r="BM132" s="688">
        <f t="shared" si="247"/>
        <v>0</v>
      </c>
      <c r="BN132" s="687">
        <f>'4. ГПП-УЗПКТ-СЗСК'!CQ199+'4. ГПП-УЗПКТ-СЗСК'!CQ47</f>
        <v>3.4</v>
      </c>
      <c r="BO132" s="687">
        <f>'4. ГПП-УЗПКТ-СЗСК'!CS199+'4. ГПП-УЗПКТ-СЗСК'!CS47</f>
        <v>0</v>
      </c>
      <c r="BP132" s="687">
        <f t="shared" si="248"/>
        <v>-3.4</v>
      </c>
      <c r="BQ132" s="688">
        <f t="shared" si="249"/>
        <v>0</v>
      </c>
      <c r="BR132" s="687">
        <f>'4. ГПП-УЗПКТ-СЗСК'!CW199+'4. ГПП-УЗПКТ-СЗСК'!CW47</f>
        <v>3.4</v>
      </c>
      <c r="BS132" s="687">
        <f>'4. ГПП-УЗПКТ-СЗСК'!CY199+'4. ГПП-УЗПКТ-СЗСК'!CY47</f>
        <v>0</v>
      </c>
      <c r="BT132" s="687">
        <f t="shared" si="250"/>
        <v>-3.4</v>
      </c>
      <c r="BU132" s="688">
        <f t="shared" si="251"/>
        <v>0</v>
      </c>
      <c r="BV132" s="687">
        <f>'4. ГПП-УЗПКТ-СЗСК'!DC199+'4. ГПП-УЗПКТ-СЗСК'!DC47</f>
        <v>3.4</v>
      </c>
      <c r="BW132" s="687">
        <f>'4. ГПП-УЗПКТ-СЗСК'!DE199+'4. ГПП-УЗПКТ-СЗСК'!DE47</f>
        <v>0</v>
      </c>
      <c r="BX132" s="687">
        <f t="shared" si="252"/>
        <v>-3.4</v>
      </c>
      <c r="BY132" s="688">
        <f t="shared" si="253"/>
        <v>0</v>
      </c>
    </row>
    <row r="133" spans="2:77" ht="20.100000000000001" customHeight="1">
      <c r="C133" s="690" t="s">
        <v>240</v>
      </c>
      <c r="D133" s="528"/>
      <c r="E133" s="528"/>
      <c r="F133" s="529"/>
      <c r="G133" s="530" t="s">
        <v>241</v>
      </c>
      <c r="H133" s="530"/>
      <c r="I133" s="691" t="s">
        <v>169</v>
      </c>
      <c r="J133" s="687">
        <f t="shared" si="210"/>
        <v>0</v>
      </c>
      <c r="K133" s="687">
        <f t="shared" si="211"/>
        <v>0</v>
      </c>
      <c r="L133" s="687">
        <f t="shared" si="212"/>
        <v>0</v>
      </c>
      <c r="M133" s="688" t="str">
        <f t="shared" si="213"/>
        <v>-</v>
      </c>
      <c r="N133" s="687">
        <f t="shared" si="214"/>
        <v>0</v>
      </c>
      <c r="O133" s="687">
        <f t="shared" si="215"/>
        <v>0</v>
      </c>
      <c r="P133" s="687">
        <f t="shared" si="216"/>
        <v>0</v>
      </c>
      <c r="Q133" s="688" t="str">
        <f t="shared" si="217"/>
        <v>-</v>
      </c>
      <c r="R133" s="687">
        <f>'4. ГПП-УЗПКТ-СЗСК'!W209</f>
        <v>0</v>
      </c>
      <c r="S133" s="687">
        <f>'4. ГПП-УЗПКТ-СЗСК'!Y209</f>
        <v>0</v>
      </c>
      <c r="T133" s="687">
        <f t="shared" si="218"/>
        <v>0</v>
      </c>
      <c r="U133" s="688" t="str">
        <f t="shared" si="219"/>
        <v>-</v>
      </c>
      <c r="V133" s="687">
        <f>'4. ГПП-УЗПКТ-СЗСК'!AC209</f>
        <v>0</v>
      </c>
      <c r="W133" s="687">
        <f>'4. ГПП-УЗПКТ-СЗСК'!AE209</f>
        <v>0</v>
      </c>
      <c r="X133" s="687">
        <f t="shared" si="220"/>
        <v>0</v>
      </c>
      <c r="Y133" s="688" t="str">
        <f t="shared" si="221"/>
        <v>-</v>
      </c>
      <c r="Z133" s="687">
        <f>'4. ГПП-УЗПКТ-СЗСК'!AI209</f>
        <v>0</v>
      </c>
      <c r="AA133" s="687">
        <f>'4. ГПП-УЗПКТ-СЗСК'!AK209</f>
        <v>0</v>
      </c>
      <c r="AB133" s="687">
        <f t="shared" si="222"/>
        <v>0</v>
      </c>
      <c r="AC133" s="688" t="str">
        <f t="shared" si="223"/>
        <v>-</v>
      </c>
      <c r="AD133" s="687">
        <f t="shared" si="224"/>
        <v>0</v>
      </c>
      <c r="AE133" s="687">
        <f t="shared" si="225"/>
        <v>0</v>
      </c>
      <c r="AF133" s="687">
        <f t="shared" si="226"/>
        <v>0</v>
      </c>
      <c r="AG133" s="688" t="str">
        <f t="shared" si="227"/>
        <v>-</v>
      </c>
      <c r="AH133" s="687">
        <f>'4. ГПП-УЗПКТ-СЗСК'!AU209</f>
        <v>0</v>
      </c>
      <c r="AI133" s="687">
        <f>'4. ГПП-УЗПКТ-СЗСК'!AW209</f>
        <v>0</v>
      </c>
      <c r="AJ133" s="687">
        <f t="shared" si="228"/>
        <v>0</v>
      </c>
      <c r="AK133" s="688" t="str">
        <f t="shared" si="229"/>
        <v>-</v>
      </c>
      <c r="AL133" s="687">
        <f>'4. ГПП-УЗПКТ-СЗСК'!BA209</f>
        <v>0</v>
      </c>
      <c r="AM133" s="687">
        <f>'4. ГПП-УЗПКТ-СЗСК'!BC209</f>
        <v>0</v>
      </c>
      <c r="AN133" s="687">
        <f t="shared" si="230"/>
        <v>0</v>
      </c>
      <c r="AO133" s="688" t="str">
        <f t="shared" si="231"/>
        <v>-</v>
      </c>
      <c r="AP133" s="687">
        <f>'4. ГПП-УЗПКТ-СЗСК'!BG209</f>
        <v>0</v>
      </c>
      <c r="AQ133" s="687">
        <f>'4. ГПП-УЗПКТ-СЗСК'!BI209</f>
        <v>0</v>
      </c>
      <c r="AR133" s="687">
        <f t="shared" si="232"/>
        <v>0</v>
      </c>
      <c r="AS133" s="688" t="str">
        <f t="shared" si="233"/>
        <v>-</v>
      </c>
      <c r="AT133" s="687">
        <f t="shared" si="234"/>
        <v>0</v>
      </c>
      <c r="AU133" s="687">
        <f t="shared" si="235"/>
        <v>0</v>
      </c>
      <c r="AV133" s="687">
        <f t="shared" si="236"/>
        <v>0</v>
      </c>
      <c r="AW133" s="688" t="str">
        <f t="shared" si="237"/>
        <v>-</v>
      </c>
      <c r="AX133" s="687">
        <f>'4. ГПП-УЗПКТ-СЗСК'!BS209</f>
        <v>0</v>
      </c>
      <c r="AY133" s="687">
        <f>'4. ГПП-УЗПКТ-СЗСК'!BU209</f>
        <v>0</v>
      </c>
      <c r="AZ133" s="687">
        <f t="shared" si="238"/>
        <v>0</v>
      </c>
      <c r="BA133" s="688" t="str">
        <f t="shared" si="239"/>
        <v>-</v>
      </c>
      <c r="BB133" s="687">
        <f>'4. ГПП-УЗПКТ-СЗСК'!BY209</f>
        <v>0</v>
      </c>
      <c r="BC133" s="687">
        <f>'4. ГПП-УЗПКТ-СЗСК'!CA209</f>
        <v>0</v>
      </c>
      <c r="BD133" s="687">
        <f t="shared" si="240"/>
        <v>0</v>
      </c>
      <c r="BE133" s="688" t="str">
        <f t="shared" si="241"/>
        <v>-</v>
      </c>
      <c r="BF133" s="687">
        <f>'4. ГПП-УЗПКТ-СЗСК'!CE209</f>
        <v>0</v>
      </c>
      <c r="BG133" s="687">
        <f>'4. ГПП-УЗПКТ-СЗСК'!CG209</f>
        <v>0</v>
      </c>
      <c r="BH133" s="687">
        <f t="shared" si="242"/>
        <v>0</v>
      </c>
      <c r="BI133" s="688" t="str">
        <f t="shared" si="243"/>
        <v>-</v>
      </c>
      <c r="BJ133" s="687">
        <f t="shared" si="244"/>
        <v>0</v>
      </c>
      <c r="BK133" s="687">
        <f t="shared" si="245"/>
        <v>0</v>
      </c>
      <c r="BL133" s="687">
        <f t="shared" si="246"/>
        <v>0</v>
      </c>
      <c r="BM133" s="688" t="str">
        <f t="shared" si="247"/>
        <v>-</v>
      </c>
      <c r="BN133" s="687">
        <f>'4. ГПП-УЗПКТ-СЗСК'!CQ209</f>
        <v>0</v>
      </c>
      <c r="BO133" s="687">
        <f>'4. ГПП-УЗПКТ-СЗСК'!CS209</f>
        <v>0</v>
      </c>
      <c r="BP133" s="687">
        <f t="shared" si="248"/>
        <v>0</v>
      </c>
      <c r="BQ133" s="688" t="str">
        <f t="shared" si="249"/>
        <v>-</v>
      </c>
      <c r="BR133" s="687">
        <f>'4. ГПП-УЗПКТ-СЗСК'!CW209</f>
        <v>0</v>
      </c>
      <c r="BS133" s="687">
        <f>'4. ГПП-УЗПКТ-СЗСК'!CY209</f>
        <v>0</v>
      </c>
      <c r="BT133" s="687">
        <f t="shared" si="250"/>
        <v>0</v>
      </c>
      <c r="BU133" s="688" t="str">
        <f t="shared" si="251"/>
        <v>-</v>
      </c>
      <c r="BV133" s="687">
        <f>'4. ГПП-УЗПКТ-СЗСК'!DC209</f>
        <v>0</v>
      </c>
      <c r="BW133" s="687">
        <f>'4. ГПП-УЗПКТ-СЗСК'!DE209</f>
        <v>0</v>
      </c>
      <c r="BX133" s="687">
        <f t="shared" si="252"/>
        <v>0</v>
      </c>
      <c r="BY133" s="688" t="str">
        <f t="shared" si="253"/>
        <v>-</v>
      </c>
    </row>
    <row r="134" spans="2:77" ht="20.100000000000001" customHeight="1">
      <c r="C134" s="689" t="s">
        <v>117</v>
      </c>
      <c r="D134" s="528"/>
      <c r="E134" s="528"/>
      <c r="F134" s="529"/>
      <c r="G134" s="530" t="s">
        <v>242</v>
      </c>
      <c r="H134" s="530"/>
      <c r="I134" s="686" t="s">
        <v>169</v>
      </c>
      <c r="J134" s="687">
        <f t="shared" si="210"/>
        <v>43.7</v>
      </c>
      <c r="K134" s="687">
        <f t="shared" si="211"/>
        <v>0</v>
      </c>
      <c r="L134" s="687">
        <f t="shared" si="212"/>
        <v>-43.7</v>
      </c>
      <c r="M134" s="688">
        <f t="shared" si="213"/>
        <v>0</v>
      </c>
      <c r="N134" s="687">
        <f t="shared" si="214"/>
        <v>11.4</v>
      </c>
      <c r="O134" s="687">
        <f t="shared" si="215"/>
        <v>0</v>
      </c>
      <c r="P134" s="687">
        <f t="shared" si="216"/>
        <v>-11.4</v>
      </c>
      <c r="Q134" s="688">
        <f t="shared" si="217"/>
        <v>0</v>
      </c>
      <c r="R134" s="687">
        <f>'9. ГД Краснодар'!W30</f>
        <v>3.9</v>
      </c>
      <c r="S134" s="687">
        <f>'9. ГД Краснодар'!Y30</f>
        <v>0</v>
      </c>
      <c r="T134" s="687">
        <f t="shared" si="218"/>
        <v>-3.9</v>
      </c>
      <c r="U134" s="688">
        <f t="shared" si="219"/>
        <v>0</v>
      </c>
      <c r="V134" s="687">
        <f>'9. ГД Краснодар'!AC30</f>
        <v>3.6</v>
      </c>
      <c r="W134" s="687">
        <f>'9. ГД Краснодар'!AE30</f>
        <v>0</v>
      </c>
      <c r="X134" s="687">
        <f t="shared" si="220"/>
        <v>-3.6</v>
      </c>
      <c r="Y134" s="688">
        <f t="shared" si="221"/>
        <v>0</v>
      </c>
      <c r="Z134" s="687">
        <f>'9. ГД Краснодар'!AI30</f>
        <v>3.9</v>
      </c>
      <c r="AA134" s="687">
        <f>'9. ГД Краснодар'!AK30</f>
        <v>0</v>
      </c>
      <c r="AB134" s="687">
        <f t="shared" si="222"/>
        <v>-3.9</v>
      </c>
      <c r="AC134" s="688">
        <f t="shared" si="223"/>
        <v>0</v>
      </c>
      <c r="AD134" s="687">
        <f t="shared" si="224"/>
        <v>11.2</v>
      </c>
      <c r="AE134" s="687">
        <f t="shared" si="225"/>
        <v>0</v>
      </c>
      <c r="AF134" s="687">
        <f t="shared" si="226"/>
        <v>-11.2</v>
      </c>
      <c r="AG134" s="688">
        <f t="shared" si="227"/>
        <v>0</v>
      </c>
      <c r="AH134" s="687">
        <f>'9. ГД Краснодар'!AU30</f>
        <v>3.7</v>
      </c>
      <c r="AI134" s="687">
        <f>'9. ГД Краснодар'!AW30</f>
        <v>0</v>
      </c>
      <c r="AJ134" s="687">
        <f t="shared" si="228"/>
        <v>-3.7</v>
      </c>
      <c r="AK134" s="688">
        <f t="shared" si="229"/>
        <v>0</v>
      </c>
      <c r="AL134" s="687">
        <f>'9. ГД Краснодар'!BA30</f>
        <v>3.8</v>
      </c>
      <c r="AM134" s="687">
        <f>'9. ГД Краснодар'!BC30</f>
        <v>0</v>
      </c>
      <c r="AN134" s="687">
        <f t="shared" si="230"/>
        <v>-3.8</v>
      </c>
      <c r="AO134" s="688">
        <f t="shared" si="231"/>
        <v>0</v>
      </c>
      <c r="AP134" s="687">
        <f>'9. ГД Краснодар'!BG30</f>
        <v>3.7</v>
      </c>
      <c r="AQ134" s="687">
        <f>'9. ГД Краснодар'!BI30</f>
        <v>0</v>
      </c>
      <c r="AR134" s="687">
        <f t="shared" si="232"/>
        <v>-3.7</v>
      </c>
      <c r="AS134" s="688">
        <f t="shared" si="233"/>
        <v>0</v>
      </c>
      <c r="AT134" s="687">
        <f t="shared" si="234"/>
        <v>10.5</v>
      </c>
      <c r="AU134" s="687">
        <f t="shared" si="235"/>
        <v>0</v>
      </c>
      <c r="AV134" s="687">
        <f t="shared" si="236"/>
        <v>-10.5</v>
      </c>
      <c r="AW134" s="688">
        <f t="shared" si="237"/>
        <v>0</v>
      </c>
      <c r="AX134" s="687">
        <f>'9. ГД Краснодар'!BS30</f>
        <v>3.8</v>
      </c>
      <c r="AY134" s="687">
        <f>'9. ГД Краснодар'!BU30</f>
        <v>0</v>
      </c>
      <c r="AZ134" s="687">
        <f t="shared" si="238"/>
        <v>-3.8</v>
      </c>
      <c r="BA134" s="688">
        <f t="shared" si="239"/>
        <v>0</v>
      </c>
      <c r="BB134" s="687">
        <f>'9. ГД Краснодар'!BY30</f>
        <v>3.2</v>
      </c>
      <c r="BC134" s="687">
        <f>'9. ГД Краснодар'!CA30</f>
        <v>0</v>
      </c>
      <c r="BD134" s="687">
        <f t="shared" si="240"/>
        <v>-3.2</v>
      </c>
      <c r="BE134" s="688">
        <f t="shared" si="241"/>
        <v>0</v>
      </c>
      <c r="BF134" s="687">
        <f>'9. ГД Краснодар'!CE30</f>
        <v>3.5</v>
      </c>
      <c r="BG134" s="687">
        <f>'9. ГД Краснодар'!CG30</f>
        <v>0</v>
      </c>
      <c r="BH134" s="687">
        <f t="shared" si="242"/>
        <v>-3.5</v>
      </c>
      <c r="BI134" s="688">
        <f t="shared" si="243"/>
        <v>0</v>
      </c>
      <c r="BJ134" s="687">
        <f t="shared" si="244"/>
        <v>10.6</v>
      </c>
      <c r="BK134" s="687">
        <f t="shared" si="245"/>
        <v>0</v>
      </c>
      <c r="BL134" s="687">
        <f t="shared" si="246"/>
        <v>-10.6</v>
      </c>
      <c r="BM134" s="688">
        <f t="shared" si="247"/>
        <v>0</v>
      </c>
      <c r="BN134" s="687">
        <f>'9. ГД Краснодар'!CQ30</f>
        <v>3.7</v>
      </c>
      <c r="BO134" s="687">
        <f>'9. ГД Краснодар'!CS30</f>
        <v>0</v>
      </c>
      <c r="BP134" s="687">
        <f t="shared" si="248"/>
        <v>-3.7</v>
      </c>
      <c r="BQ134" s="688">
        <f t="shared" si="249"/>
        <v>0</v>
      </c>
      <c r="BR134" s="687">
        <f>'9. ГД Краснодар'!CW30</f>
        <v>3.5</v>
      </c>
      <c r="BS134" s="687">
        <f>'9. ГД Краснодар'!CY30</f>
        <v>0</v>
      </c>
      <c r="BT134" s="687">
        <f t="shared" si="250"/>
        <v>-3.5</v>
      </c>
      <c r="BU134" s="688">
        <f t="shared" si="251"/>
        <v>0</v>
      </c>
      <c r="BV134" s="687">
        <f>'9. ГД Краснодар'!DC30</f>
        <v>3.4</v>
      </c>
      <c r="BW134" s="687">
        <f>'9. ГД Краснодар'!DE30</f>
        <v>0</v>
      </c>
      <c r="BX134" s="687">
        <f t="shared" si="252"/>
        <v>-3.4</v>
      </c>
      <c r="BY134" s="688">
        <f t="shared" si="253"/>
        <v>0</v>
      </c>
    </row>
    <row r="135" spans="2:77" ht="20.100000000000001" customHeight="1">
      <c r="B135" s="413" t="s">
        <v>243</v>
      </c>
      <c r="C135" s="692" t="s">
        <v>113</v>
      </c>
      <c r="D135" s="528"/>
      <c r="E135" s="528"/>
      <c r="F135" s="529"/>
      <c r="G135" s="530" t="s">
        <v>244</v>
      </c>
      <c r="H135" s="530"/>
      <c r="I135" s="686" t="s">
        <v>169</v>
      </c>
      <c r="J135" s="687">
        <f t="shared" si="210"/>
        <v>1673.6000000000004</v>
      </c>
      <c r="K135" s="687">
        <f t="shared" si="211"/>
        <v>0</v>
      </c>
      <c r="L135" s="687">
        <f t="shared" si="212"/>
        <v>-1673.6000000000004</v>
      </c>
      <c r="M135" s="688">
        <f t="shared" si="213"/>
        <v>0</v>
      </c>
      <c r="N135" s="687">
        <f t="shared" si="214"/>
        <v>422.40000000000003</v>
      </c>
      <c r="O135" s="687">
        <f t="shared" si="215"/>
        <v>0</v>
      </c>
      <c r="P135" s="687">
        <f t="shared" si="216"/>
        <v>-422.40000000000003</v>
      </c>
      <c r="Q135" s="688">
        <f t="shared" si="217"/>
        <v>0</v>
      </c>
      <c r="R135" s="687">
        <f>'2. ГПП-ОГХК'!W60+'2. ГПП-ОГХК'!W62+'3. ГПП-СГПЗ'!W24+'4. ГПП-УЗПКТ-СЗСК'!W209+'4. ГПП-УЗПКТ-СЗСК'!W199</f>
        <v>144.60000000000002</v>
      </c>
      <c r="S135" s="687">
        <f>'2. ГПП-ОГХК'!Y60+'2. ГПП-ОГХК'!Y62+'3. ГПП-СГПЗ'!Y24+'4. ГПП-УЗПКТ-СЗСК'!Y209+'4. ГПП-УЗПКТ-СЗСК'!Y199</f>
        <v>0</v>
      </c>
      <c r="T135" s="687">
        <f t="shared" si="218"/>
        <v>-144.60000000000002</v>
      </c>
      <c r="U135" s="688">
        <f t="shared" si="219"/>
        <v>0</v>
      </c>
      <c r="V135" s="687">
        <f>'2. ГПП-ОГХК'!AC60+'2. ГПП-ОГХК'!AC62+'3. ГПП-СГПЗ'!AC24+'4. ГПП-УЗПКТ-СЗСК'!AC209+'4. ГПП-УЗПКТ-СЗСК'!AC199</f>
        <v>132.30000000000001</v>
      </c>
      <c r="W135" s="687">
        <f>'2. ГПП-ОГХК'!AE60+'2. ГПП-ОГХК'!AE62+'3. ГПП-СГПЗ'!AE24+'4. ГПП-УЗПКТ-СЗСК'!AE209+'4. ГПП-УЗПКТ-СЗСК'!AE199</f>
        <v>0</v>
      </c>
      <c r="X135" s="687">
        <f t="shared" si="220"/>
        <v>-132.30000000000001</v>
      </c>
      <c r="Y135" s="688">
        <f t="shared" si="221"/>
        <v>0</v>
      </c>
      <c r="Z135" s="687">
        <f>'2. ГПП-ОГХК'!AI60+'2. ГПП-ОГХК'!AI62+'3. ГПП-СГПЗ'!AI24+'4. ГПП-УЗПКТ-СЗСК'!AI209+'4. ГПП-УЗПКТ-СЗСК'!AI199</f>
        <v>145.5</v>
      </c>
      <c r="AA135" s="687">
        <f>'2. ГПП-ОГХК'!AK60+'2. ГПП-ОГХК'!AK62+'3. ГПП-СГПЗ'!AK24+'4. ГПП-УЗПКТ-СЗСК'!AK209+'4. ГПП-УЗПКТ-СЗСК'!AK199</f>
        <v>0</v>
      </c>
      <c r="AB135" s="687">
        <f t="shared" si="222"/>
        <v>-145.5</v>
      </c>
      <c r="AC135" s="688">
        <f t="shared" si="223"/>
        <v>0</v>
      </c>
      <c r="AD135" s="687">
        <f t="shared" si="224"/>
        <v>361.20000000000005</v>
      </c>
      <c r="AE135" s="687">
        <f t="shared" si="225"/>
        <v>0</v>
      </c>
      <c r="AF135" s="687">
        <f t="shared" si="226"/>
        <v>-361.20000000000005</v>
      </c>
      <c r="AG135" s="688">
        <f t="shared" si="227"/>
        <v>0</v>
      </c>
      <c r="AH135" s="687">
        <f>'2. ГПП-ОГХК'!AU60+'2. ГПП-ОГХК'!AU62+'3. ГПП-СГПЗ'!AU24+'4. ГПП-УЗПКТ-СЗСК'!AU209+'4. ГПП-УЗПКТ-СЗСК'!AU199</f>
        <v>102.60000000000001</v>
      </c>
      <c r="AI135" s="687">
        <f>'2. ГПП-ОГХК'!AW60+'2. ГПП-ОГХК'!AW62+'3. ГПП-СГПЗ'!AW24+'4. ГПП-УЗПКТ-СЗСК'!AW209+'4. ГПП-УЗПКТ-СЗСК'!AW199</f>
        <v>0</v>
      </c>
      <c r="AJ135" s="687">
        <f t="shared" si="228"/>
        <v>-102.60000000000001</v>
      </c>
      <c r="AK135" s="688">
        <f t="shared" si="229"/>
        <v>0</v>
      </c>
      <c r="AL135" s="687">
        <f>'2. ГПП-ОГХК'!BA60+'2. ГПП-ОГХК'!BA62+'3. ГПП-СГПЗ'!BA24+'4. ГПП-УЗПКТ-СЗСК'!BA209+'4. ГПП-УЗПКТ-СЗСК'!BA199</f>
        <v>130.5</v>
      </c>
      <c r="AM135" s="687">
        <f>'2. ГПП-ОГХК'!BC60+'2. ГПП-ОГХК'!BC62+'3. ГПП-СГПЗ'!BC24+'4. ГПП-УЗПКТ-СЗСК'!BC209+'4. ГПП-УЗПКТ-СЗСК'!BC199</f>
        <v>0</v>
      </c>
      <c r="AN135" s="687">
        <f t="shared" si="230"/>
        <v>-130.5</v>
      </c>
      <c r="AO135" s="688">
        <f t="shared" si="231"/>
        <v>0</v>
      </c>
      <c r="AP135" s="687">
        <f>'2. ГПП-ОГХК'!BG60+'2. ГПП-ОГХК'!BG62+'3. ГПП-СГПЗ'!BG24+'4. ГПП-УЗПКТ-СЗСК'!BG209+'4. ГПП-УЗПКТ-СЗСК'!BG199</f>
        <v>128.1</v>
      </c>
      <c r="AQ135" s="687">
        <f>'2. ГПП-ОГХК'!BI60+'2. ГПП-ОГХК'!BI62+'3. ГПП-СГПЗ'!BI24+'4. ГПП-УЗПКТ-СЗСК'!BI209+'4. ГПП-УЗПКТ-СЗСК'!BI199</f>
        <v>0</v>
      </c>
      <c r="AR135" s="687">
        <f t="shared" si="232"/>
        <v>-128.1</v>
      </c>
      <c r="AS135" s="688">
        <f t="shared" si="233"/>
        <v>0</v>
      </c>
      <c r="AT135" s="687">
        <f t="shared" si="234"/>
        <v>425.1</v>
      </c>
      <c r="AU135" s="687">
        <f t="shared" si="235"/>
        <v>0</v>
      </c>
      <c r="AV135" s="687">
        <f t="shared" si="236"/>
        <v>-425.1</v>
      </c>
      <c r="AW135" s="688">
        <f t="shared" si="237"/>
        <v>0</v>
      </c>
      <c r="AX135" s="687">
        <f>'2. ГПП-ОГХК'!BS60+'2. ГПП-ОГХК'!BS62+'3. ГПП-СГПЗ'!BS24+'4. ГПП-УЗПКТ-СЗСК'!BS209+'4. ГПП-УЗПКТ-СЗСК'!BS199</f>
        <v>141.70000000000002</v>
      </c>
      <c r="AY135" s="687">
        <f>'2. ГПП-ОГХК'!BU60+'2. ГПП-ОГХК'!BU62+'3. ГПП-СГПЗ'!BU24+'4. ГПП-УЗПКТ-СЗСК'!BU209+'4. ГПП-УЗПКТ-СЗСК'!BU199</f>
        <v>0</v>
      </c>
      <c r="AZ135" s="687">
        <f t="shared" si="238"/>
        <v>-141.70000000000002</v>
      </c>
      <c r="BA135" s="688">
        <f t="shared" si="239"/>
        <v>0</v>
      </c>
      <c r="BB135" s="687">
        <f>'2. ГПП-ОГХК'!BY60+'2. ГПП-ОГХК'!BY62+'3. ГПП-СГПЗ'!BY24+'4. ГПП-УЗПКТ-СЗСК'!BY209+'4. ГПП-УЗПКТ-СЗСК'!BY199</f>
        <v>144.70000000000002</v>
      </c>
      <c r="BC135" s="687">
        <f>'2. ГПП-ОГХК'!CA60+'2. ГПП-ОГХК'!CA62+'3. ГПП-СГПЗ'!CA24+'4. ГПП-УЗПКТ-СЗСК'!CA209+'4. ГПП-УЗПКТ-СЗСК'!CA199</f>
        <v>0</v>
      </c>
      <c r="BD135" s="687">
        <f t="shared" si="240"/>
        <v>-144.70000000000002</v>
      </c>
      <c r="BE135" s="688">
        <f t="shared" si="241"/>
        <v>0</v>
      </c>
      <c r="BF135" s="687">
        <f>'2. ГПП-ОГХК'!CE60+'2. ГПП-ОГХК'!CE62+'3. ГПП-СГПЗ'!CE24+'4. ГПП-УЗПКТ-СЗСК'!CE209+'4. ГПП-УЗПКТ-СЗСК'!CE199</f>
        <v>138.70000000000002</v>
      </c>
      <c r="BG135" s="687">
        <f>'2. ГПП-ОГХК'!CG60+'2. ГПП-ОГХК'!CG62+'3. ГПП-СГПЗ'!CG24+'4. ГПП-УЗПКТ-СЗСК'!CG209+'4. ГПП-УЗПКТ-СЗСК'!CG199</f>
        <v>0</v>
      </c>
      <c r="BH135" s="687">
        <f t="shared" si="242"/>
        <v>-138.70000000000002</v>
      </c>
      <c r="BI135" s="688">
        <f t="shared" si="243"/>
        <v>0</v>
      </c>
      <c r="BJ135" s="687">
        <f t="shared" si="244"/>
        <v>464.9</v>
      </c>
      <c r="BK135" s="687">
        <f t="shared" si="245"/>
        <v>0</v>
      </c>
      <c r="BL135" s="687">
        <f t="shared" si="246"/>
        <v>-464.9</v>
      </c>
      <c r="BM135" s="688">
        <f t="shared" si="247"/>
        <v>0</v>
      </c>
      <c r="BN135" s="687">
        <f>'2. ГПП-ОГХК'!CQ60+'2. ГПП-ОГХК'!CQ62+'3. ГПП-СГПЗ'!CQ24+'4. ГПП-УЗПКТ-СЗСК'!CQ209+'4. ГПП-УЗПКТ-СЗСК'!CQ199</f>
        <v>155.9</v>
      </c>
      <c r="BO135" s="687">
        <f>'2. ГПП-ОГХК'!CS60+'2. ГПП-ОГХК'!CS62+'3. ГПП-СГПЗ'!CS24+'4. ГПП-УЗПКТ-СЗСК'!CS209+'4. ГПП-УЗПКТ-СЗСК'!CS199</f>
        <v>0</v>
      </c>
      <c r="BP135" s="687">
        <f t="shared" si="248"/>
        <v>-155.9</v>
      </c>
      <c r="BQ135" s="688">
        <f t="shared" si="249"/>
        <v>0</v>
      </c>
      <c r="BR135" s="687">
        <f>'2. ГПП-ОГХК'!CW60+'2. ГПП-ОГХК'!CW62+'3. ГПП-СГПЗ'!CW24+'4. ГПП-УЗПКТ-СЗСК'!CW209+'4. ГПП-УЗПКТ-СЗСК'!CW199</f>
        <v>151.60000000000002</v>
      </c>
      <c r="BS135" s="687">
        <f>'2. ГПП-ОГХК'!CY60+'2. ГПП-ОГХК'!CY62+'3. ГПП-СГПЗ'!CY24+'4. ГПП-УЗПКТ-СЗСК'!CY209+'4. ГПП-УЗПКТ-СЗСК'!CY199</f>
        <v>0</v>
      </c>
      <c r="BT135" s="687">
        <f t="shared" si="250"/>
        <v>-151.60000000000002</v>
      </c>
      <c r="BU135" s="688">
        <f t="shared" si="251"/>
        <v>0</v>
      </c>
      <c r="BV135" s="687">
        <f>'2. ГПП-ОГХК'!DC60+'2. ГПП-ОГХК'!DC62+'3. ГПП-СГПЗ'!DC24+'4. ГПП-УЗПКТ-СЗСК'!DC209+'4. ГПП-УЗПКТ-СЗСК'!DC199</f>
        <v>157.4</v>
      </c>
      <c r="BW135" s="687">
        <f>'2. ГПП-ОГХК'!DE60+'2. ГПП-ОГХК'!DE62+'3. ГПП-СГПЗ'!DE24+'4. ГПП-УЗПКТ-СЗСК'!DE209+'4. ГПП-УЗПКТ-СЗСК'!DE199</f>
        <v>0</v>
      </c>
      <c r="BX135" s="687">
        <f t="shared" si="252"/>
        <v>-157.4</v>
      </c>
      <c r="BY135" s="688">
        <f t="shared" si="253"/>
        <v>0</v>
      </c>
    </row>
    <row r="136" spans="2:77" ht="20.100000000000001" customHeight="1">
      <c r="C136" s="689" t="s">
        <v>173</v>
      </c>
      <c r="D136" s="528"/>
      <c r="E136" s="528"/>
      <c r="F136" s="529"/>
      <c r="G136" s="530" t="s">
        <v>244</v>
      </c>
      <c r="H136" s="530"/>
      <c r="I136" s="686" t="s">
        <v>169</v>
      </c>
      <c r="J136" s="687">
        <f t="shared" si="210"/>
        <v>1673.6000000000004</v>
      </c>
      <c r="K136" s="687">
        <f t="shared" si="211"/>
        <v>0</v>
      </c>
      <c r="L136" s="687">
        <f t="shared" si="212"/>
        <v>-1673.6000000000004</v>
      </c>
      <c r="M136" s="688">
        <f t="shared" si="213"/>
        <v>0</v>
      </c>
      <c r="N136" s="687">
        <f t="shared" si="214"/>
        <v>422.40000000000003</v>
      </c>
      <c r="O136" s="687">
        <f t="shared" si="215"/>
        <v>0</v>
      </c>
      <c r="P136" s="687">
        <f t="shared" si="216"/>
        <v>-422.40000000000003</v>
      </c>
      <c r="Q136" s="688">
        <f t="shared" si="217"/>
        <v>0</v>
      </c>
      <c r="R136" s="687">
        <f>'2. ГПП-ОГХК'!W60+'2. ГПП-ОГХК'!W62+'3. ГПП-СГПЗ'!W24+'4. ГПП-УЗПКТ-СЗСК'!W209+'4. ГПП-УЗПКТ-СЗСК'!W199</f>
        <v>144.60000000000002</v>
      </c>
      <c r="S136" s="687">
        <f>'2. ГПП-ОГХК'!Y60+'2. ГПП-ОГХК'!Y62+'3. ГПП-СГПЗ'!Y24+'4. ГПП-УЗПКТ-СЗСК'!Y209+'4. ГПП-УЗПКТ-СЗСК'!Y199</f>
        <v>0</v>
      </c>
      <c r="T136" s="687">
        <f t="shared" si="218"/>
        <v>-144.60000000000002</v>
      </c>
      <c r="U136" s="688">
        <f t="shared" si="219"/>
        <v>0</v>
      </c>
      <c r="V136" s="687">
        <f>'2. ГПП-ОГХК'!AC60+'2. ГПП-ОГХК'!AC62+'3. ГПП-СГПЗ'!AC24+'4. ГПП-УЗПКТ-СЗСК'!AC209+'4. ГПП-УЗПКТ-СЗСК'!AC199</f>
        <v>132.30000000000001</v>
      </c>
      <c r="W136" s="687">
        <f>'2. ГПП-ОГХК'!AE60+'2. ГПП-ОГХК'!AE62+'3. ГПП-СГПЗ'!AE24+'4. ГПП-УЗПКТ-СЗСК'!AE209+'4. ГПП-УЗПКТ-СЗСК'!AE199</f>
        <v>0</v>
      </c>
      <c r="X136" s="687">
        <f t="shared" si="220"/>
        <v>-132.30000000000001</v>
      </c>
      <c r="Y136" s="688">
        <f t="shared" si="221"/>
        <v>0</v>
      </c>
      <c r="Z136" s="687">
        <f>'2. ГПП-ОГХК'!AI60+'2. ГПП-ОГХК'!AI62+'3. ГПП-СГПЗ'!AI24+'4. ГПП-УЗПКТ-СЗСК'!AI209+'4. ГПП-УЗПКТ-СЗСК'!AI199</f>
        <v>145.5</v>
      </c>
      <c r="AA136" s="687">
        <f>'2. ГПП-ОГХК'!AK60+'2. ГПП-ОГХК'!AK62+'3. ГПП-СГПЗ'!AK24+'4. ГПП-УЗПКТ-СЗСК'!AK209+'4. ГПП-УЗПКТ-СЗСК'!AK199</f>
        <v>0</v>
      </c>
      <c r="AB136" s="687">
        <f t="shared" si="222"/>
        <v>-145.5</v>
      </c>
      <c r="AC136" s="688">
        <f t="shared" si="223"/>
        <v>0</v>
      </c>
      <c r="AD136" s="687">
        <f t="shared" si="224"/>
        <v>361.20000000000005</v>
      </c>
      <c r="AE136" s="687">
        <f t="shared" si="225"/>
        <v>0</v>
      </c>
      <c r="AF136" s="687">
        <f t="shared" si="226"/>
        <v>-361.20000000000005</v>
      </c>
      <c r="AG136" s="688">
        <f t="shared" si="227"/>
        <v>0</v>
      </c>
      <c r="AH136" s="687">
        <f>'2. ГПП-ОГХК'!AU60+'2. ГПП-ОГХК'!AU62+'3. ГПП-СГПЗ'!AU24+'4. ГПП-УЗПКТ-СЗСК'!AU209+'4. ГПП-УЗПКТ-СЗСК'!AU199</f>
        <v>102.60000000000001</v>
      </c>
      <c r="AI136" s="687">
        <f>'2. ГПП-ОГХК'!AW60+'2. ГПП-ОГХК'!AW62+'3. ГПП-СГПЗ'!AW24+'4. ГПП-УЗПКТ-СЗСК'!AW209+'4. ГПП-УЗПКТ-СЗСК'!AW199</f>
        <v>0</v>
      </c>
      <c r="AJ136" s="687">
        <f t="shared" si="228"/>
        <v>-102.60000000000001</v>
      </c>
      <c r="AK136" s="688">
        <f t="shared" si="229"/>
        <v>0</v>
      </c>
      <c r="AL136" s="687">
        <f>'2. ГПП-ОГХК'!BA60+'2. ГПП-ОГХК'!BA62+'3. ГПП-СГПЗ'!BA24+'4. ГПП-УЗПКТ-СЗСК'!BA209+'4. ГПП-УЗПКТ-СЗСК'!BA199</f>
        <v>130.5</v>
      </c>
      <c r="AM136" s="687">
        <f>'2. ГПП-ОГХК'!BC60+'2. ГПП-ОГХК'!BC62+'3. ГПП-СГПЗ'!BC24+'4. ГПП-УЗПКТ-СЗСК'!BC209+'4. ГПП-УЗПКТ-СЗСК'!BC199</f>
        <v>0</v>
      </c>
      <c r="AN136" s="687">
        <f t="shared" si="230"/>
        <v>-130.5</v>
      </c>
      <c r="AO136" s="688">
        <f t="shared" si="231"/>
        <v>0</v>
      </c>
      <c r="AP136" s="687">
        <f>'2. ГПП-ОГХК'!BG60+'2. ГПП-ОГХК'!BG62+'3. ГПП-СГПЗ'!BG24+'4. ГПП-УЗПКТ-СЗСК'!BG209+'4. ГПП-УЗПКТ-СЗСК'!BG199</f>
        <v>128.1</v>
      </c>
      <c r="AQ136" s="687">
        <f>'2. ГПП-ОГХК'!BI60+'2. ГПП-ОГХК'!BI62+'3. ГПП-СГПЗ'!BI24+'4. ГПП-УЗПКТ-СЗСК'!BI209+'4. ГПП-УЗПКТ-СЗСК'!BI199</f>
        <v>0</v>
      </c>
      <c r="AR136" s="687">
        <f t="shared" si="232"/>
        <v>-128.1</v>
      </c>
      <c r="AS136" s="688">
        <f t="shared" si="233"/>
        <v>0</v>
      </c>
      <c r="AT136" s="687">
        <f t="shared" si="234"/>
        <v>425.1</v>
      </c>
      <c r="AU136" s="687">
        <f t="shared" si="235"/>
        <v>0</v>
      </c>
      <c r="AV136" s="687">
        <f t="shared" si="236"/>
        <v>-425.1</v>
      </c>
      <c r="AW136" s="688">
        <f t="shared" si="237"/>
        <v>0</v>
      </c>
      <c r="AX136" s="687">
        <f>'2. ГПП-ОГХК'!BS60+'2. ГПП-ОГХК'!BS62+'3. ГПП-СГПЗ'!BS24+'4. ГПП-УЗПКТ-СЗСК'!BS209+'4. ГПП-УЗПКТ-СЗСК'!BS199</f>
        <v>141.70000000000002</v>
      </c>
      <c r="AY136" s="687">
        <f>'2. ГПП-ОГХК'!BU60+'2. ГПП-ОГХК'!BU62+'3. ГПП-СГПЗ'!BU24+'4. ГПП-УЗПКТ-СЗСК'!BU209+'4. ГПП-УЗПКТ-СЗСК'!BU199</f>
        <v>0</v>
      </c>
      <c r="AZ136" s="687">
        <f t="shared" si="238"/>
        <v>-141.70000000000002</v>
      </c>
      <c r="BA136" s="688">
        <f t="shared" si="239"/>
        <v>0</v>
      </c>
      <c r="BB136" s="687">
        <f>'2. ГПП-ОГХК'!BY60+'2. ГПП-ОГХК'!BY62+'3. ГПП-СГПЗ'!BY24+'4. ГПП-УЗПКТ-СЗСК'!BY209+'4. ГПП-УЗПКТ-СЗСК'!BY199</f>
        <v>144.70000000000002</v>
      </c>
      <c r="BC136" s="687">
        <f>'2. ГПП-ОГХК'!CA60+'2. ГПП-ОГХК'!CA62+'3. ГПП-СГПЗ'!CA24+'4. ГПП-УЗПКТ-СЗСК'!CA209+'4. ГПП-УЗПКТ-СЗСК'!CA199</f>
        <v>0</v>
      </c>
      <c r="BD136" s="687">
        <f t="shared" si="240"/>
        <v>-144.70000000000002</v>
      </c>
      <c r="BE136" s="688">
        <f t="shared" si="241"/>
        <v>0</v>
      </c>
      <c r="BF136" s="687">
        <f>'2. ГПП-ОГХК'!CE60+'2. ГПП-ОГХК'!CE62+'3. ГПП-СГПЗ'!CE24+'4. ГПП-УЗПКТ-СЗСК'!CE209+'4. ГПП-УЗПКТ-СЗСК'!CE199</f>
        <v>138.70000000000002</v>
      </c>
      <c r="BG136" s="687">
        <f>'2. ГПП-ОГХК'!CG60+'2. ГПП-ОГХК'!CG62+'3. ГПП-СГПЗ'!CG24+'4. ГПП-УЗПКТ-СЗСК'!CG209+'4. ГПП-УЗПКТ-СЗСК'!CG199</f>
        <v>0</v>
      </c>
      <c r="BH136" s="687">
        <f t="shared" si="242"/>
        <v>-138.70000000000002</v>
      </c>
      <c r="BI136" s="688">
        <f t="shared" si="243"/>
        <v>0</v>
      </c>
      <c r="BJ136" s="687">
        <f t="shared" si="244"/>
        <v>464.9</v>
      </c>
      <c r="BK136" s="687">
        <f t="shared" si="245"/>
        <v>0</v>
      </c>
      <c r="BL136" s="687">
        <f t="shared" si="246"/>
        <v>-464.9</v>
      </c>
      <c r="BM136" s="688">
        <f t="shared" si="247"/>
        <v>0</v>
      </c>
      <c r="BN136" s="687">
        <f>'2. ГПП-ОГХК'!CQ60+'2. ГПП-ОГХК'!CQ62+'3. ГПП-СГПЗ'!CQ24+'4. ГПП-УЗПКТ-СЗСК'!CQ209+'4. ГПП-УЗПКТ-СЗСК'!CQ199</f>
        <v>155.9</v>
      </c>
      <c r="BO136" s="687">
        <f>'2. ГПП-ОГХК'!CS60+'2. ГПП-ОГХК'!CS62+'3. ГПП-СГПЗ'!CS24+'4. ГПП-УЗПКТ-СЗСК'!CS209+'4. ГПП-УЗПКТ-СЗСК'!CS199</f>
        <v>0</v>
      </c>
      <c r="BP136" s="687">
        <f t="shared" si="248"/>
        <v>-155.9</v>
      </c>
      <c r="BQ136" s="688">
        <f t="shared" si="249"/>
        <v>0</v>
      </c>
      <c r="BR136" s="687">
        <f>'2. ГПП-ОГХК'!CW60+'2. ГПП-ОГХК'!CW62+'3. ГПП-СГПЗ'!CW24+'4. ГПП-УЗПКТ-СЗСК'!CW209+'4. ГПП-УЗПКТ-СЗСК'!CW199</f>
        <v>151.60000000000002</v>
      </c>
      <c r="BS136" s="687">
        <f>'2. ГПП-ОГХК'!CY60+'2. ГПП-ОГХК'!CY62+'3. ГПП-СГПЗ'!CY24+'4. ГПП-УЗПКТ-СЗСК'!CY209+'4. ГПП-УЗПКТ-СЗСК'!CY199</f>
        <v>0</v>
      </c>
      <c r="BT136" s="687">
        <f t="shared" si="250"/>
        <v>-151.60000000000002</v>
      </c>
      <c r="BU136" s="688">
        <f t="shared" si="251"/>
        <v>0</v>
      </c>
      <c r="BV136" s="687">
        <f>'2. ГПП-ОГХК'!DC60+'2. ГПП-ОГХК'!DC62+'3. ГПП-СГПЗ'!DC24+'4. ГПП-УЗПКТ-СЗСК'!DC209+'4. ГПП-УЗПКТ-СЗСК'!DC199</f>
        <v>157.4</v>
      </c>
      <c r="BW136" s="687">
        <f>'2. ГПП-ОГХК'!DE60+'2. ГПП-ОГХК'!DE62+'3. ГПП-СГПЗ'!DE24+'4. ГПП-УЗПКТ-СЗСК'!DE209+'4. ГПП-УЗПКТ-СЗСК'!DE199</f>
        <v>0</v>
      </c>
      <c r="BX136" s="687">
        <f t="shared" si="252"/>
        <v>-157.4</v>
      </c>
      <c r="BY136" s="688">
        <f t="shared" si="253"/>
        <v>0</v>
      </c>
    </row>
    <row r="137" spans="2:77" ht="20.100000000000001" customHeight="1">
      <c r="C137" s="690" t="s">
        <v>103</v>
      </c>
      <c r="D137" s="528"/>
      <c r="E137" s="528"/>
      <c r="F137" s="529"/>
      <c r="G137" s="530" t="s">
        <v>245</v>
      </c>
      <c r="H137" s="530"/>
      <c r="I137" s="691" t="s">
        <v>169</v>
      </c>
      <c r="J137" s="687">
        <f t="shared" si="210"/>
        <v>1609.8</v>
      </c>
      <c r="K137" s="687">
        <f t="shared" si="211"/>
        <v>0</v>
      </c>
      <c r="L137" s="687">
        <f t="shared" si="212"/>
        <v>-1609.8</v>
      </c>
      <c r="M137" s="688">
        <f t="shared" si="213"/>
        <v>0</v>
      </c>
      <c r="N137" s="687">
        <f t="shared" si="214"/>
        <v>404.8</v>
      </c>
      <c r="O137" s="687">
        <f t="shared" si="215"/>
        <v>0</v>
      </c>
      <c r="P137" s="687">
        <f t="shared" si="216"/>
        <v>-404.8</v>
      </c>
      <c r="Q137" s="688">
        <f t="shared" si="217"/>
        <v>0</v>
      </c>
      <c r="R137" s="687">
        <f>'2. ГПП-ОГХК'!W60+'2. ГПП-ОГХК'!W62</f>
        <v>138.5</v>
      </c>
      <c r="S137" s="687">
        <f>'2. ГПП-ОГХК'!Y60+'2. ГПП-ОГХК'!Y62</f>
        <v>0</v>
      </c>
      <c r="T137" s="687">
        <f t="shared" si="218"/>
        <v>-138.5</v>
      </c>
      <c r="U137" s="688">
        <f t="shared" si="219"/>
        <v>0</v>
      </c>
      <c r="V137" s="687">
        <f>'2. ГПП-ОГХК'!AC60+'2. ГПП-ОГХК'!AC62</f>
        <v>126.8</v>
      </c>
      <c r="W137" s="687">
        <f>'2. ГПП-ОГХК'!AE60+'2. ГПП-ОГХК'!AE62</f>
        <v>0</v>
      </c>
      <c r="X137" s="687">
        <f t="shared" si="220"/>
        <v>-126.8</v>
      </c>
      <c r="Y137" s="688">
        <f t="shared" si="221"/>
        <v>0</v>
      </c>
      <c r="Z137" s="687">
        <f>'2. ГПП-ОГХК'!AI60+'2. ГПП-ОГХК'!AI62</f>
        <v>139.5</v>
      </c>
      <c r="AA137" s="687">
        <f>'2. ГПП-ОГХК'!AK60+'2. ГПП-ОГХК'!AK62</f>
        <v>0</v>
      </c>
      <c r="AB137" s="687">
        <f t="shared" si="222"/>
        <v>-139.5</v>
      </c>
      <c r="AC137" s="688">
        <f t="shared" si="223"/>
        <v>0</v>
      </c>
      <c r="AD137" s="687">
        <f t="shared" si="224"/>
        <v>347.8</v>
      </c>
      <c r="AE137" s="687">
        <f t="shared" si="225"/>
        <v>0</v>
      </c>
      <c r="AF137" s="687">
        <f t="shared" si="226"/>
        <v>-347.8</v>
      </c>
      <c r="AG137" s="688">
        <f t="shared" si="227"/>
        <v>0</v>
      </c>
      <c r="AH137" s="687">
        <f>'2. ГПП-ОГХК'!AU60+'2. ГПП-ОГХК'!AU62</f>
        <v>98.2</v>
      </c>
      <c r="AI137" s="687">
        <f>'2. ГПП-ОГХК'!AW60+'2. ГПП-ОГХК'!AW62</f>
        <v>0</v>
      </c>
      <c r="AJ137" s="687">
        <f t="shared" si="228"/>
        <v>-98.2</v>
      </c>
      <c r="AK137" s="688">
        <f t="shared" si="229"/>
        <v>0</v>
      </c>
      <c r="AL137" s="687">
        <f>'2. ГПП-ОГХК'!BA60+'2. ГПП-ОГХК'!BA62</f>
        <v>125.9</v>
      </c>
      <c r="AM137" s="687">
        <f>'2. ГПП-ОГХК'!BC60+'2. ГПП-ОГХК'!BC62</f>
        <v>0</v>
      </c>
      <c r="AN137" s="687">
        <f t="shared" si="230"/>
        <v>-125.9</v>
      </c>
      <c r="AO137" s="688">
        <f t="shared" si="231"/>
        <v>0</v>
      </c>
      <c r="AP137" s="687">
        <f>'2. ГПП-ОГХК'!BG60+'2. ГПП-ОГХК'!BG62</f>
        <v>123.69999999999999</v>
      </c>
      <c r="AQ137" s="687">
        <f>'2. ГПП-ОГХК'!BI60+'2. ГПП-ОГХК'!BI62</f>
        <v>0</v>
      </c>
      <c r="AR137" s="687">
        <f t="shared" si="232"/>
        <v>-123.69999999999999</v>
      </c>
      <c r="AS137" s="688">
        <f t="shared" si="233"/>
        <v>0</v>
      </c>
      <c r="AT137" s="687">
        <f t="shared" si="234"/>
        <v>408.40000000000003</v>
      </c>
      <c r="AU137" s="687">
        <f t="shared" si="235"/>
        <v>0</v>
      </c>
      <c r="AV137" s="687">
        <f t="shared" si="236"/>
        <v>-408.40000000000003</v>
      </c>
      <c r="AW137" s="688">
        <f t="shared" si="237"/>
        <v>0</v>
      </c>
      <c r="AX137" s="687">
        <f>'2. ГПП-ОГХК'!BS60+'2. ГПП-ОГХК'!BS62</f>
        <v>136.30000000000001</v>
      </c>
      <c r="AY137" s="687">
        <f>'2. ГПП-ОГХК'!BU60+'2. ГПП-ОГХК'!BU62</f>
        <v>0</v>
      </c>
      <c r="AZ137" s="687">
        <f t="shared" si="238"/>
        <v>-136.30000000000001</v>
      </c>
      <c r="BA137" s="688">
        <f t="shared" si="239"/>
        <v>0</v>
      </c>
      <c r="BB137" s="687">
        <f>'2. ГПП-ОГХК'!BY60+'2. ГПП-ОГХК'!BY62</f>
        <v>139.30000000000001</v>
      </c>
      <c r="BC137" s="687">
        <f>'2. ГПП-ОГХК'!CA60+'2. ГПП-ОГХК'!CA62</f>
        <v>0</v>
      </c>
      <c r="BD137" s="687">
        <f t="shared" si="240"/>
        <v>-139.30000000000001</v>
      </c>
      <c r="BE137" s="688">
        <f t="shared" si="241"/>
        <v>0</v>
      </c>
      <c r="BF137" s="687">
        <f>'2. ГПП-ОГХК'!CE60+'2. ГПП-ОГХК'!CE62</f>
        <v>132.80000000000001</v>
      </c>
      <c r="BG137" s="687">
        <f>'2. ГПП-ОГХК'!CG60+'2. ГПП-ОГХК'!CG62</f>
        <v>0</v>
      </c>
      <c r="BH137" s="687">
        <f t="shared" si="242"/>
        <v>-132.80000000000001</v>
      </c>
      <c r="BI137" s="688">
        <f t="shared" si="243"/>
        <v>0</v>
      </c>
      <c r="BJ137" s="687">
        <f t="shared" si="244"/>
        <v>448.8</v>
      </c>
      <c r="BK137" s="687">
        <f t="shared" si="245"/>
        <v>0</v>
      </c>
      <c r="BL137" s="687">
        <f t="shared" si="246"/>
        <v>-448.8</v>
      </c>
      <c r="BM137" s="688">
        <f t="shared" si="247"/>
        <v>0</v>
      </c>
      <c r="BN137" s="687">
        <f>'2. ГПП-ОГХК'!CQ60+'2. ГПП-ОГХК'!CQ62</f>
        <v>150.5</v>
      </c>
      <c r="BO137" s="687">
        <f>'2. ГПП-ОГХК'!CS60+'2. ГПП-ОГХК'!CS62</f>
        <v>0</v>
      </c>
      <c r="BP137" s="687">
        <f t="shared" si="248"/>
        <v>-150.5</v>
      </c>
      <c r="BQ137" s="688">
        <f t="shared" si="249"/>
        <v>0</v>
      </c>
      <c r="BR137" s="687">
        <f>'2. ГПП-ОГХК'!CW60+'2. ГПП-ОГХК'!CW62</f>
        <v>146.30000000000001</v>
      </c>
      <c r="BS137" s="687">
        <f>'2. ГПП-ОГХК'!CY60+'2. ГПП-ОГХК'!CY62</f>
        <v>0</v>
      </c>
      <c r="BT137" s="687">
        <f t="shared" si="250"/>
        <v>-146.30000000000001</v>
      </c>
      <c r="BU137" s="688">
        <f t="shared" si="251"/>
        <v>0</v>
      </c>
      <c r="BV137" s="687">
        <f>'2. ГПП-ОГХК'!DC60+'2. ГПП-ОГХК'!DC62</f>
        <v>152</v>
      </c>
      <c r="BW137" s="687">
        <f>'2. ГПП-ОГХК'!DE60+'2. ГПП-ОГХК'!DE62</f>
        <v>0</v>
      </c>
      <c r="BX137" s="687">
        <f t="shared" si="252"/>
        <v>-152</v>
      </c>
      <c r="BY137" s="688">
        <f t="shared" si="253"/>
        <v>0</v>
      </c>
    </row>
    <row r="138" spans="2:77" ht="20.100000000000001" customHeight="1">
      <c r="C138" s="693" t="s">
        <v>161</v>
      </c>
      <c r="D138" s="528"/>
      <c r="E138" s="528"/>
      <c r="F138" s="529"/>
      <c r="G138" s="530" t="s">
        <v>246</v>
      </c>
      <c r="H138" s="530"/>
      <c r="I138" s="694" t="s">
        <v>169</v>
      </c>
      <c r="J138" s="687">
        <f t="shared" si="210"/>
        <v>371.4</v>
      </c>
      <c r="K138" s="687">
        <f t="shared" si="211"/>
        <v>0</v>
      </c>
      <c r="L138" s="687">
        <f t="shared" si="212"/>
        <v>-371.4</v>
      </c>
      <c r="M138" s="688">
        <f t="shared" si="213"/>
        <v>0</v>
      </c>
      <c r="N138" s="687">
        <f t="shared" si="214"/>
        <v>87.5</v>
      </c>
      <c r="O138" s="687">
        <f t="shared" si="215"/>
        <v>0</v>
      </c>
      <c r="P138" s="687">
        <f t="shared" si="216"/>
        <v>-87.5</v>
      </c>
      <c r="Q138" s="688">
        <f t="shared" si="217"/>
        <v>0</v>
      </c>
      <c r="R138" s="687">
        <f>'2. ГПП-ОГХК'!W60</f>
        <v>28.7</v>
      </c>
      <c r="S138" s="687">
        <f>'2. ГПП-ОГХК'!Y60</f>
        <v>0</v>
      </c>
      <c r="T138" s="687">
        <f t="shared" si="218"/>
        <v>-28.7</v>
      </c>
      <c r="U138" s="688">
        <f t="shared" si="219"/>
        <v>0</v>
      </c>
      <c r="V138" s="687">
        <f>'2. ГПП-ОГХК'!AC60</f>
        <v>28</v>
      </c>
      <c r="W138" s="687">
        <f>'2. ГПП-ОГХК'!AE60</f>
        <v>0</v>
      </c>
      <c r="X138" s="687">
        <f t="shared" si="220"/>
        <v>-28</v>
      </c>
      <c r="Y138" s="688">
        <f t="shared" si="221"/>
        <v>0</v>
      </c>
      <c r="Z138" s="687">
        <f>'2. ГПП-ОГХК'!AI60</f>
        <v>30.8</v>
      </c>
      <c r="AA138" s="687">
        <f>'2. ГПП-ОГХК'!AK60</f>
        <v>0</v>
      </c>
      <c r="AB138" s="687">
        <f t="shared" si="222"/>
        <v>-30.8</v>
      </c>
      <c r="AC138" s="688">
        <f t="shared" si="223"/>
        <v>0</v>
      </c>
      <c r="AD138" s="687">
        <f t="shared" si="224"/>
        <v>71.599999999999994</v>
      </c>
      <c r="AE138" s="687">
        <f t="shared" si="225"/>
        <v>0</v>
      </c>
      <c r="AF138" s="687">
        <f t="shared" si="226"/>
        <v>-71.599999999999994</v>
      </c>
      <c r="AG138" s="688">
        <f t="shared" si="227"/>
        <v>0</v>
      </c>
      <c r="AH138" s="687">
        <f>'2. ГПП-ОГХК'!AU60</f>
        <v>14.4</v>
      </c>
      <c r="AI138" s="687">
        <f>'2. ГПП-ОГХК'!AW60</f>
        <v>0</v>
      </c>
      <c r="AJ138" s="687">
        <f t="shared" si="228"/>
        <v>-14.4</v>
      </c>
      <c r="AK138" s="688">
        <f t="shared" si="229"/>
        <v>0</v>
      </c>
      <c r="AL138" s="687">
        <f>'2. ГПП-ОГХК'!BA60</f>
        <v>27.1</v>
      </c>
      <c r="AM138" s="687">
        <f>'2. ГПП-ОГХК'!BC60</f>
        <v>0</v>
      </c>
      <c r="AN138" s="687">
        <f t="shared" si="230"/>
        <v>-27.1</v>
      </c>
      <c r="AO138" s="688">
        <f t="shared" si="231"/>
        <v>0</v>
      </c>
      <c r="AP138" s="687">
        <f>'2. ГПП-ОГХК'!BG60</f>
        <v>30.1</v>
      </c>
      <c r="AQ138" s="687">
        <f>'2. ГПП-ОГХК'!BI60</f>
        <v>0</v>
      </c>
      <c r="AR138" s="687">
        <f t="shared" si="232"/>
        <v>-30.1</v>
      </c>
      <c r="AS138" s="688">
        <f t="shared" si="233"/>
        <v>0</v>
      </c>
      <c r="AT138" s="687">
        <f t="shared" si="234"/>
        <v>102.9</v>
      </c>
      <c r="AU138" s="687">
        <f t="shared" si="235"/>
        <v>0</v>
      </c>
      <c r="AV138" s="687">
        <f t="shared" si="236"/>
        <v>-102.9</v>
      </c>
      <c r="AW138" s="688">
        <f t="shared" si="237"/>
        <v>0</v>
      </c>
      <c r="AX138" s="687">
        <f>'2. ГПП-ОГХК'!BS60</f>
        <v>34.1</v>
      </c>
      <c r="AY138" s="687">
        <f>'2. ГПП-ОГХК'!BU60</f>
        <v>0</v>
      </c>
      <c r="AZ138" s="687">
        <f t="shared" si="238"/>
        <v>-34.1</v>
      </c>
      <c r="BA138" s="688">
        <f t="shared" si="239"/>
        <v>0</v>
      </c>
      <c r="BB138" s="687">
        <f>'2. ГПП-ОГХК'!BY60</f>
        <v>36.9</v>
      </c>
      <c r="BC138" s="687">
        <f>'2. ГПП-ОГХК'!CA60</f>
        <v>0</v>
      </c>
      <c r="BD138" s="687">
        <f t="shared" si="240"/>
        <v>-36.9</v>
      </c>
      <c r="BE138" s="688">
        <f t="shared" si="241"/>
        <v>0</v>
      </c>
      <c r="BF138" s="687">
        <f>'2. ГПП-ОГХК'!CE60</f>
        <v>31.9</v>
      </c>
      <c r="BG138" s="687">
        <f>'2. ГПП-ОГХК'!CG60</f>
        <v>0</v>
      </c>
      <c r="BH138" s="687">
        <f t="shared" si="242"/>
        <v>-31.9</v>
      </c>
      <c r="BI138" s="688">
        <f t="shared" si="243"/>
        <v>0</v>
      </c>
      <c r="BJ138" s="687">
        <f t="shared" si="244"/>
        <v>109.4</v>
      </c>
      <c r="BK138" s="687">
        <f t="shared" si="245"/>
        <v>0</v>
      </c>
      <c r="BL138" s="687">
        <f t="shared" si="246"/>
        <v>-109.4</v>
      </c>
      <c r="BM138" s="688">
        <f t="shared" si="247"/>
        <v>0</v>
      </c>
      <c r="BN138" s="687">
        <f>'2. ГПП-ОГХК'!CQ60</f>
        <v>37.1</v>
      </c>
      <c r="BO138" s="687">
        <f>'2. ГПП-ОГХК'!CS60</f>
        <v>0</v>
      </c>
      <c r="BP138" s="687">
        <f t="shared" si="248"/>
        <v>-37.1</v>
      </c>
      <c r="BQ138" s="688">
        <f t="shared" si="249"/>
        <v>0</v>
      </c>
      <c r="BR138" s="687">
        <f>'2. ГПП-ОГХК'!CW60</f>
        <v>35.1</v>
      </c>
      <c r="BS138" s="687">
        <f>'2. ГПП-ОГХК'!CY60</f>
        <v>0</v>
      </c>
      <c r="BT138" s="687">
        <f t="shared" si="250"/>
        <v>-35.1</v>
      </c>
      <c r="BU138" s="688">
        <f t="shared" si="251"/>
        <v>0</v>
      </c>
      <c r="BV138" s="687">
        <f>'2. ГПП-ОГХК'!DC60</f>
        <v>37.200000000000003</v>
      </c>
      <c r="BW138" s="687">
        <f>'2. ГПП-ОГХК'!DE60</f>
        <v>0</v>
      </c>
      <c r="BX138" s="687">
        <f t="shared" si="252"/>
        <v>-37.200000000000003</v>
      </c>
      <c r="BY138" s="688">
        <f t="shared" si="253"/>
        <v>0</v>
      </c>
    </row>
    <row r="139" spans="2:77" ht="20.100000000000001" customHeight="1">
      <c r="C139" s="693" t="s">
        <v>129</v>
      </c>
      <c r="D139" s="528"/>
      <c r="E139" s="528"/>
      <c r="F139" s="529"/>
      <c r="G139" s="530" t="s">
        <v>247</v>
      </c>
      <c r="H139" s="530"/>
      <c r="I139" s="694" t="s">
        <v>169</v>
      </c>
      <c r="J139" s="687">
        <f t="shared" si="210"/>
        <v>1238.4000000000001</v>
      </c>
      <c r="K139" s="687">
        <f t="shared" si="211"/>
        <v>0</v>
      </c>
      <c r="L139" s="687">
        <f t="shared" si="212"/>
        <v>-1238.4000000000001</v>
      </c>
      <c r="M139" s="688">
        <f t="shared" si="213"/>
        <v>0</v>
      </c>
      <c r="N139" s="687">
        <f t="shared" si="214"/>
        <v>317.3</v>
      </c>
      <c r="O139" s="687">
        <f t="shared" si="215"/>
        <v>0</v>
      </c>
      <c r="P139" s="687">
        <f t="shared" si="216"/>
        <v>-317.3</v>
      </c>
      <c r="Q139" s="688">
        <f t="shared" si="217"/>
        <v>0</v>
      </c>
      <c r="R139" s="687">
        <f>'2. ГПП-ОГХК'!W62</f>
        <v>109.8</v>
      </c>
      <c r="S139" s="687">
        <f>'2. ГПП-ОГХК'!Y62</f>
        <v>0</v>
      </c>
      <c r="T139" s="687">
        <f t="shared" si="218"/>
        <v>-109.8</v>
      </c>
      <c r="U139" s="688">
        <f t="shared" si="219"/>
        <v>0</v>
      </c>
      <c r="V139" s="687">
        <f>'2. ГПП-ОГХК'!AC62</f>
        <v>98.8</v>
      </c>
      <c r="W139" s="687">
        <f>'2. ГПП-ОГХК'!AE62</f>
        <v>0</v>
      </c>
      <c r="X139" s="687">
        <f t="shared" si="220"/>
        <v>-98.8</v>
      </c>
      <c r="Y139" s="688">
        <f t="shared" si="221"/>
        <v>0</v>
      </c>
      <c r="Z139" s="687">
        <f>'2. ГПП-ОГХК'!AI62</f>
        <v>108.7</v>
      </c>
      <c r="AA139" s="687">
        <f>'2. ГПП-ОГХК'!AK62</f>
        <v>0</v>
      </c>
      <c r="AB139" s="687">
        <f t="shared" si="222"/>
        <v>-108.7</v>
      </c>
      <c r="AC139" s="688">
        <f t="shared" si="223"/>
        <v>0</v>
      </c>
      <c r="AD139" s="687">
        <f t="shared" si="224"/>
        <v>276.2</v>
      </c>
      <c r="AE139" s="687">
        <f t="shared" si="225"/>
        <v>0</v>
      </c>
      <c r="AF139" s="687">
        <f t="shared" si="226"/>
        <v>-276.2</v>
      </c>
      <c r="AG139" s="688">
        <f t="shared" si="227"/>
        <v>0</v>
      </c>
      <c r="AH139" s="687">
        <f>'2. ГПП-ОГХК'!AU62</f>
        <v>83.8</v>
      </c>
      <c r="AI139" s="687">
        <f>'2. ГПП-ОГХК'!AW62</f>
        <v>0</v>
      </c>
      <c r="AJ139" s="687">
        <f t="shared" si="228"/>
        <v>-83.8</v>
      </c>
      <c r="AK139" s="688">
        <f t="shared" si="229"/>
        <v>0</v>
      </c>
      <c r="AL139" s="687">
        <f>'2. ГПП-ОГХК'!BA62</f>
        <v>98.8</v>
      </c>
      <c r="AM139" s="687">
        <f>'2. ГПП-ОГХК'!BC62</f>
        <v>0</v>
      </c>
      <c r="AN139" s="687">
        <f t="shared" si="230"/>
        <v>-98.8</v>
      </c>
      <c r="AO139" s="688">
        <f t="shared" si="231"/>
        <v>0</v>
      </c>
      <c r="AP139" s="687">
        <f>'2. ГПП-ОГХК'!BG62</f>
        <v>93.6</v>
      </c>
      <c r="AQ139" s="687">
        <f>'2. ГПП-ОГХК'!BI62</f>
        <v>0</v>
      </c>
      <c r="AR139" s="687">
        <f t="shared" si="232"/>
        <v>-93.6</v>
      </c>
      <c r="AS139" s="688">
        <f t="shared" si="233"/>
        <v>0</v>
      </c>
      <c r="AT139" s="687">
        <f t="shared" si="234"/>
        <v>305.5</v>
      </c>
      <c r="AU139" s="687">
        <f t="shared" si="235"/>
        <v>0</v>
      </c>
      <c r="AV139" s="687">
        <f t="shared" si="236"/>
        <v>-305.5</v>
      </c>
      <c r="AW139" s="688">
        <f t="shared" si="237"/>
        <v>0</v>
      </c>
      <c r="AX139" s="687">
        <f>'2. ГПП-ОГХК'!BS62</f>
        <v>102.2</v>
      </c>
      <c r="AY139" s="687">
        <f>'2. ГПП-ОГХК'!BU62</f>
        <v>0</v>
      </c>
      <c r="AZ139" s="687">
        <f t="shared" si="238"/>
        <v>-102.2</v>
      </c>
      <c r="BA139" s="688">
        <f t="shared" si="239"/>
        <v>0</v>
      </c>
      <c r="BB139" s="687">
        <f>'2. ГПП-ОГХК'!BY62</f>
        <v>102.4</v>
      </c>
      <c r="BC139" s="687">
        <f>'2. ГПП-ОГХК'!CA62</f>
        <v>0</v>
      </c>
      <c r="BD139" s="687">
        <f t="shared" si="240"/>
        <v>-102.4</v>
      </c>
      <c r="BE139" s="688">
        <f t="shared" si="241"/>
        <v>0</v>
      </c>
      <c r="BF139" s="687">
        <f>'2. ГПП-ОГХК'!CE62</f>
        <v>100.9</v>
      </c>
      <c r="BG139" s="687">
        <f>'2. ГПП-ОГХК'!CG62</f>
        <v>0</v>
      </c>
      <c r="BH139" s="687">
        <f t="shared" si="242"/>
        <v>-100.9</v>
      </c>
      <c r="BI139" s="688">
        <f t="shared" si="243"/>
        <v>0</v>
      </c>
      <c r="BJ139" s="687">
        <f t="shared" si="244"/>
        <v>339.40000000000003</v>
      </c>
      <c r="BK139" s="687">
        <f t="shared" si="245"/>
        <v>0</v>
      </c>
      <c r="BL139" s="687">
        <f t="shared" si="246"/>
        <v>-339.40000000000003</v>
      </c>
      <c r="BM139" s="688">
        <f t="shared" si="247"/>
        <v>0</v>
      </c>
      <c r="BN139" s="687">
        <f>'2. ГПП-ОГХК'!CQ62</f>
        <v>113.4</v>
      </c>
      <c r="BO139" s="687">
        <f>'2. ГПП-ОГХК'!CS62</f>
        <v>0</v>
      </c>
      <c r="BP139" s="687">
        <f t="shared" si="248"/>
        <v>-113.4</v>
      </c>
      <c r="BQ139" s="688">
        <f t="shared" si="249"/>
        <v>0</v>
      </c>
      <c r="BR139" s="687">
        <f>'2. ГПП-ОГХК'!CW62</f>
        <v>111.2</v>
      </c>
      <c r="BS139" s="687">
        <f>'2. ГПП-ОГХК'!CY62</f>
        <v>0</v>
      </c>
      <c r="BT139" s="687">
        <f t="shared" si="250"/>
        <v>-111.2</v>
      </c>
      <c r="BU139" s="688">
        <f t="shared" si="251"/>
        <v>0</v>
      </c>
      <c r="BV139" s="687">
        <f>'2. ГПП-ОГХК'!DC62</f>
        <v>114.8</v>
      </c>
      <c r="BW139" s="687">
        <f>'2. ГПП-ОГХК'!DE62</f>
        <v>0</v>
      </c>
      <c r="BX139" s="687">
        <f t="shared" si="252"/>
        <v>-114.8</v>
      </c>
      <c r="BY139" s="688">
        <f t="shared" si="253"/>
        <v>0</v>
      </c>
    </row>
    <row r="140" spans="2:77" ht="20.100000000000001" customHeight="1">
      <c r="C140" s="690" t="s">
        <v>248</v>
      </c>
      <c r="D140" s="528"/>
      <c r="E140" s="528"/>
      <c r="F140" s="529"/>
      <c r="G140" s="530" t="s">
        <v>237</v>
      </c>
      <c r="H140" s="530"/>
      <c r="I140" s="691" t="s">
        <v>169</v>
      </c>
      <c r="J140" s="687">
        <f t="shared" si="210"/>
        <v>24.799999999999997</v>
      </c>
      <c r="K140" s="687">
        <f t="shared" si="211"/>
        <v>0</v>
      </c>
      <c r="L140" s="687">
        <f t="shared" si="212"/>
        <v>-24.799999999999997</v>
      </c>
      <c r="M140" s="688">
        <f t="shared" si="213"/>
        <v>0</v>
      </c>
      <c r="N140" s="687">
        <f t="shared" si="214"/>
        <v>6.6000000000000005</v>
      </c>
      <c r="O140" s="687">
        <f t="shared" si="215"/>
        <v>0</v>
      </c>
      <c r="P140" s="687">
        <f t="shared" si="216"/>
        <v>-6.6000000000000005</v>
      </c>
      <c r="Q140" s="688">
        <f t="shared" si="217"/>
        <v>0</v>
      </c>
      <c r="R140" s="687">
        <f>'3. ГПП-СГПЗ'!W24</f>
        <v>2.2999999999999998</v>
      </c>
      <c r="S140" s="687">
        <f>'3. ГПП-СГПЗ'!Y24</f>
        <v>0</v>
      </c>
      <c r="T140" s="687">
        <f t="shared" si="218"/>
        <v>-2.2999999999999998</v>
      </c>
      <c r="U140" s="688">
        <f t="shared" si="219"/>
        <v>0</v>
      </c>
      <c r="V140" s="687">
        <f>'3. ГПП-СГПЗ'!AC24</f>
        <v>2.1</v>
      </c>
      <c r="W140" s="687">
        <f>'3. ГПП-СГПЗ'!AE24</f>
        <v>0</v>
      </c>
      <c r="X140" s="687">
        <f t="shared" si="220"/>
        <v>-2.1</v>
      </c>
      <c r="Y140" s="688">
        <f t="shared" si="221"/>
        <v>0</v>
      </c>
      <c r="Z140" s="687">
        <f>'3. ГПП-СГПЗ'!AI24</f>
        <v>2.2000000000000002</v>
      </c>
      <c r="AA140" s="687">
        <f>'3. ГПП-СГПЗ'!AK24</f>
        <v>0</v>
      </c>
      <c r="AB140" s="687">
        <f t="shared" si="222"/>
        <v>-2.2000000000000002</v>
      </c>
      <c r="AC140" s="688">
        <f t="shared" si="223"/>
        <v>0</v>
      </c>
      <c r="AD140" s="687">
        <f t="shared" si="224"/>
        <v>6.1</v>
      </c>
      <c r="AE140" s="687">
        <f t="shared" si="225"/>
        <v>0</v>
      </c>
      <c r="AF140" s="687">
        <f t="shared" si="226"/>
        <v>-6.1</v>
      </c>
      <c r="AG140" s="688">
        <f t="shared" si="227"/>
        <v>0</v>
      </c>
      <c r="AH140" s="687">
        <f>'3. ГПП-СГПЗ'!AU24</f>
        <v>2</v>
      </c>
      <c r="AI140" s="687">
        <f>'3. ГПП-СГПЗ'!AW24</f>
        <v>0</v>
      </c>
      <c r="AJ140" s="687">
        <f t="shared" si="228"/>
        <v>-2</v>
      </c>
      <c r="AK140" s="688">
        <f t="shared" si="229"/>
        <v>0</v>
      </c>
      <c r="AL140" s="687">
        <f>'3. ГПП-СГПЗ'!BA24</f>
        <v>2.1</v>
      </c>
      <c r="AM140" s="687">
        <f>'3. ГПП-СГПЗ'!BC24</f>
        <v>0</v>
      </c>
      <c r="AN140" s="687">
        <f t="shared" si="230"/>
        <v>-2.1</v>
      </c>
      <c r="AO140" s="688">
        <f t="shared" si="231"/>
        <v>0</v>
      </c>
      <c r="AP140" s="687">
        <f>'3. ГПП-СГПЗ'!BG24</f>
        <v>2</v>
      </c>
      <c r="AQ140" s="687">
        <f>'3. ГПП-СГПЗ'!BI24</f>
        <v>0</v>
      </c>
      <c r="AR140" s="687">
        <f t="shared" si="232"/>
        <v>-2</v>
      </c>
      <c r="AS140" s="688">
        <f t="shared" si="233"/>
        <v>0</v>
      </c>
      <c r="AT140" s="687">
        <f t="shared" si="234"/>
        <v>6.2</v>
      </c>
      <c r="AU140" s="687">
        <f t="shared" si="235"/>
        <v>0</v>
      </c>
      <c r="AV140" s="687">
        <f t="shared" si="236"/>
        <v>-6.2</v>
      </c>
      <c r="AW140" s="688">
        <f t="shared" si="237"/>
        <v>0</v>
      </c>
      <c r="AX140" s="687">
        <f>'3. ГПП-СГПЗ'!BS24</f>
        <v>2.1</v>
      </c>
      <c r="AY140" s="687">
        <f>'3. ГПП-СГПЗ'!BU24</f>
        <v>0</v>
      </c>
      <c r="AZ140" s="687">
        <f t="shared" si="238"/>
        <v>-2.1</v>
      </c>
      <c r="BA140" s="688">
        <f t="shared" si="239"/>
        <v>0</v>
      </c>
      <c r="BB140" s="687">
        <f>'3. ГПП-СГПЗ'!BY24</f>
        <v>2.1</v>
      </c>
      <c r="BC140" s="687">
        <f>'3. ГПП-СГПЗ'!CA24</f>
        <v>0</v>
      </c>
      <c r="BD140" s="687">
        <f t="shared" si="240"/>
        <v>-2.1</v>
      </c>
      <c r="BE140" s="688">
        <f t="shared" si="241"/>
        <v>0</v>
      </c>
      <c r="BF140" s="687">
        <f>'3. ГПП-СГПЗ'!CE24</f>
        <v>2</v>
      </c>
      <c r="BG140" s="687">
        <f>'3. ГПП-СГПЗ'!CG24</f>
        <v>0</v>
      </c>
      <c r="BH140" s="687">
        <f t="shared" si="242"/>
        <v>-2</v>
      </c>
      <c r="BI140" s="688">
        <f t="shared" si="243"/>
        <v>0</v>
      </c>
      <c r="BJ140" s="687">
        <f t="shared" si="244"/>
        <v>5.9</v>
      </c>
      <c r="BK140" s="687">
        <f t="shared" si="245"/>
        <v>0</v>
      </c>
      <c r="BL140" s="687">
        <f t="shared" si="246"/>
        <v>-5.9</v>
      </c>
      <c r="BM140" s="688">
        <f t="shared" si="247"/>
        <v>0</v>
      </c>
      <c r="BN140" s="687">
        <f>'3. ГПП-СГПЗ'!CQ24</f>
        <v>2</v>
      </c>
      <c r="BO140" s="687">
        <f>'3. ГПП-СГПЗ'!CS24</f>
        <v>0</v>
      </c>
      <c r="BP140" s="687">
        <f t="shared" si="248"/>
        <v>-2</v>
      </c>
      <c r="BQ140" s="688">
        <f t="shared" si="249"/>
        <v>0</v>
      </c>
      <c r="BR140" s="687">
        <f>'3. ГПП-СГПЗ'!CW24</f>
        <v>1.9</v>
      </c>
      <c r="BS140" s="687">
        <f>'3. ГПП-СГПЗ'!CY24</f>
        <v>0</v>
      </c>
      <c r="BT140" s="687">
        <f t="shared" si="250"/>
        <v>-1.9</v>
      </c>
      <c r="BU140" s="688">
        <f t="shared" si="251"/>
        <v>0</v>
      </c>
      <c r="BV140" s="687">
        <f>'3. ГПП-СГПЗ'!DC24</f>
        <v>2</v>
      </c>
      <c r="BW140" s="687">
        <f>'3. ГПП-СГПЗ'!DE24</f>
        <v>0</v>
      </c>
      <c r="BX140" s="687">
        <f t="shared" si="252"/>
        <v>-2</v>
      </c>
      <c r="BY140" s="688">
        <f t="shared" si="253"/>
        <v>0</v>
      </c>
    </row>
    <row r="141" spans="2:77" ht="20.100000000000001" customHeight="1">
      <c r="C141" s="693" t="s">
        <v>197</v>
      </c>
      <c r="D141" s="528"/>
      <c r="E141" s="528"/>
      <c r="F141" s="529"/>
      <c r="G141" s="530" t="s">
        <v>237</v>
      </c>
      <c r="H141" s="530"/>
      <c r="I141" s="694" t="s">
        <v>169</v>
      </c>
      <c r="J141" s="687">
        <f t="shared" si="210"/>
        <v>24.799999999999997</v>
      </c>
      <c r="K141" s="687">
        <f t="shared" si="211"/>
        <v>0</v>
      </c>
      <c r="L141" s="687">
        <f t="shared" si="212"/>
        <v>-24.799999999999997</v>
      </c>
      <c r="M141" s="688">
        <f t="shared" si="213"/>
        <v>0</v>
      </c>
      <c r="N141" s="687">
        <f t="shared" si="214"/>
        <v>6.6000000000000005</v>
      </c>
      <c r="O141" s="687">
        <f t="shared" si="215"/>
        <v>0</v>
      </c>
      <c r="P141" s="687">
        <f t="shared" si="216"/>
        <v>-6.6000000000000005</v>
      </c>
      <c r="Q141" s="688">
        <f t="shared" si="217"/>
        <v>0</v>
      </c>
      <c r="R141" s="687">
        <f>'3. ГПП-СГПЗ'!W24</f>
        <v>2.2999999999999998</v>
      </c>
      <c r="S141" s="687">
        <f>'3. ГПП-СГПЗ'!Y24</f>
        <v>0</v>
      </c>
      <c r="T141" s="687">
        <f t="shared" si="218"/>
        <v>-2.2999999999999998</v>
      </c>
      <c r="U141" s="688">
        <f t="shared" si="219"/>
        <v>0</v>
      </c>
      <c r="V141" s="687">
        <f>'3. ГПП-СГПЗ'!AC24</f>
        <v>2.1</v>
      </c>
      <c r="W141" s="687">
        <f>'3. ГПП-СГПЗ'!AE24</f>
        <v>0</v>
      </c>
      <c r="X141" s="687">
        <f t="shared" si="220"/>
        <v>-2.1</v>
      </c>
      <c r="Y141" s="688">
        <f t="shared" si="221"/>
        <v>0</v>
      </c>
      <c r="Z141" s="687">
        <f>'3. ГПП-СГПЗ'!AI24</f>
        <v>2.2000000000000002</v>
      </c>
      <c r="AA141" s="687">
        <f>'3. ГПП-СГПЗ'!AK24</f>
        <v>0</v>
      </c>
      <c r="AB141" s="687">
        <f t="shared" si="222"/>
        <v>-2.2000000000000002</v>
      </c>
      <c r="AC141" s="688">
        <f t="shared" si="223"/>
        <v>0</v>
      </c>
      <c r="AD141" s="687">
        <f t="shared" si="224"/>
        <v>6.1</v>
      </c>
      <c r="AE141" s="687">
        <f t="shared" si="225"/>
        <v>0</v>
      </c>
      <c r="AF141" s="687">
        <f t="shared" si="226"/>
        <v>-6.1</v>
      </c>
      <c r="AG141" s="688">
        <f t="shared" si="227"/>
        <v>0</v>
      </c>
      <c r="AH141" s="687">
        <f>'3. ГПП-СГПЗ'!AU24</f>
        <v>2</v>
      </c>
      <c r="AI141" s="687">
        <f>'3. ГПП-СГПЗ'!AW24</f>
        <v>0</v>
      </c>
      <c r="AJ141" s="687">
        <f t="shared" si="228"/>
        <v>-2</v>
      </c>
      <c r="AK141" s="688">
        <f t="shared" si="229"/>
        <v>0</v>
      </c>
      <c r="AL141" s="687">
        <f>'3. ГПП-СГПЗ'!BA24</f>
        <v>2.1</v>
      </c>
      <c r="AM141" s="687">
        <f>'3. ГПП-СГПЗ'!BC24</f>
        <v>0</v>
      </c>
      <c r="AN141" s="687">
        <f t="shared" si="230"/>
        <v>-2.1</v>
      </c>
      <c r="AO141" s="688">
        <f t="shared" si="231"/>
        <v>0</v>
      </c>
      <c r="AP141" s="687">
        <f>'3. ГПП-СГПЗ'!BG24</f>
        <v>2</v>
      </c>
      <c r="AQ141" s="687">
        <f>'3. ГПП-СГПЗ'!BI24</f>
        <v>0</v>
      </c>
      <c r="AR141" s="687">
        <f t="shared" si="232"/>
        <v>-2</v>
      </c>
      <c r="AS141" s="688">
        <f t="shared" si="233"/>
        <v>0</v>
      </c>
      <c r="AT141" s="687">
        <f t="shared" si="234"/>
        <v>6.2</v>
      </c>
      <c r="AU141" s="687">
        <f t="shared" si="235"/>
        <v>0</v>
      </c>
      <c r="AV141" s="687">
        <f t="shared" si="236"/>
        <v>-6.2</v>
      </c>
      <c r="AW141" s="688">
        <f t="shared" si="237"/>
        <v>0</v>
      </c>
      <c r="AX141" s="687">
        <f>'3. ГПП-СГПЗ'!BS24</f>
        <v>2.1</v>
      </c>
      <c r="AY141" s="687">
        <f>'3. ГПП-СГПЗ'!BU24</f>
        <v>0</v>
      </c>
      <c r="AZ141" s="687">
        <f t="shared" si="238"/>
        <v>-2.1</v>
      </c>
      <c r="BA141" s="688">
        <f t="shared" si="239"/>
        <v>0</v>
      </c>
      <c r="BB141" s="687">
        <f>'3. ГПП-СГПЗ'!BY24</f>
        <v>2.1</v>
      </c>
      <c r="BC141" s="687">
        <f>'3. ГПП-СГПЗ'!CA24</f>
        <v>0</v>
      </c>
      <c r="BD141" s="687">
        <f t="shared" si="240"/>
        <v>-2.1</v>
      </c>
      <c r="BE141" s="688">
        <f t="shared" si="241"/>
        <v>0</v>
      </c>
      <c r="BF141" s="687">
        <f>'3. ГПП-СГПЗ'!CE24</f>
        <v>2</v>
      </c>
      <c r="BG141" s="687">
        <f>'3. ГПП-СГПЗ'!CG24</f>
        <v>0</v>
      </c>
      <c r="BH141" s="687">
        <f t="shared" si="242"/>
        <v>-2</v>
      </c>
      <c r="BI141" s="688">
        <f t="shared" si="243"/>
        <v>0</v>
      </c>
      <c r="BJ141" s="687">
        <f t="shared" si="244"/>
        <v>5.9</v>
      </c>
      <c r="BK141" s="687">
        <f t="shared" si="245"/>
        <v>0</v>
      </c>
      <c r="BL141" s="687">
        <f t="shared" si="246"/>
        <v>-5.9</v>
      </c>
      <c r="BM141" s="688">
        <f t="shared" si="247"/>
        <v>0</v>
      </c>
      <c r="BN141" s="687">
        <f>'3. ГПП-СГПЗ'!CQ24</f>
        <v>2</v>
      </c>
      <c r="BO141" s="687">
        <f>'3. ГПП-СГПЗ'!CS24</f>
        <v>0</v>
      </c>
      <c r="BP141" s="687">
        <f t="shared" si="248"/>
        <v>-2</v>
      </c>
      <c r="BQ141" s="688">
        <f t="shared" si="249"/>
        <v>0</v>
      </c>
      <c r="BR141" s="687">
        <f>'3. ГПП-СГПЗ'!CW24</f>
        <v>1.9</v>
      </c>
      <c r="BS141" s="687">
        <f>'3. ГПП-СГПЗ'!CY24</f>
        <v>0</v>
      </c>
      <c r="BT141" s="687">
        <f t="shared" si="250"/>
        <v>-1.9</v>
      </c>
      <c r="BU141" s="688">
        <f t="shared" si="251"/>
        <v>0</v>
      </c>
      <c r="BV141" s="687">
        <f>'3. ГПП-СГПЗ'!DC24</f>
        <v>2</v>
      </c>
      <c r="BW141" s="687">
        <f>'3. ГПП-СГПЗ'!DE24</f>
        <v>0</v>
      </c>
      <c r="BX141" s="687">
        <f t="shared" si="252"/>
        <v>-2</v>
      </c>
      <c r="BY141" s="688">
        <f t="shared" si="253"/>
        <v>0</v>
      </c>
    </row>
    <row r="142" spans="2:77" ht="20.100000000000001" customHeight="1">
      <c r="C142" s="690" t="s">
        <v>238</v>
      </c>
      <c r="D142" s="528"/>
      <c r="E142" s="528"/>
      <c r="F142" s="529"/>
      <c r="G142" s="530" t="s">
        <v>249</v>
      </c>
      <c r="H142" s="530"/>
      <c r="I142" s="691" t="s">
        <v>169</v>
      </c>
      <c r="J142" s="687">
        <f t="shared" si="210"/>
        <v>39</v>
      </c>
      <c r="K142" s="687">
        <f t="shared" si="211"/>
        <v>0</v>
      </c>
      <c r="L142" s="687">
        <f t="shared" si="212"/>
        <v>-39</v>
      </c>
      <c r="M142" s="688">
        <f t="shared" si="213"/>
        <v>0</v>
      </c>
      <c r="N142" s="687">
        <f t="shared" si="214"/>
        <v>11</v>
      </c>
      <c r="O142" s="687">
        <f t="shared" si="215"/>
        <v>0</v>
      </c>
      <c r="P142" s="687">
        <f t="shared" si="216"/>
        <v>-11</v>
      </c>
      <c r="Q142" s="688">
        <f t="shared" si="217"/>
        <v>0</v>
      </c>
      <c r="R142" s="687">
        <f>'4. ГПП-УЗПКТ-СЗСК'!W199</f>
        <v>3.8</v>
      </c>
      <c r="S142" s="687">
        <f>'4. ГПП-УЗПКТ-СЗСК'!Y199</f>
        <v>0</v>
      </c>
      <c r="T142" s="687">
        <f t="shared" si="218"/>
        <v>-3.8</v>
      </c>
      <c r="U142" s="688">
        <f t="shared" si="219"/>
        <v>0</v>
      </c>
      <c r="V142" s="687">
        <f>'4. ГПП-УЗПКТ-СЗСК'!AC199</f>
        <v>3.4</v>
      </c>
      <c r="W142" s="687">
        <f>'4. ГПП-УЗПКТ-СЗСК'!AE199</f>
        <v>0</v>
      </c>
      <c r="X142" s="687">
        <f t="shared" si="220"/>
        <v>-3.4</v>
      </c>
      <c r="Y142" s="688">
        <f t="shared" si="221"/>
        <v>0</v>
      </c>
      <c r="Z142" s="687">
        <f>'4. ГПП-УЗПКТ-СЗСК'!AI199</f>
        <v>3.8</v>
      </c>
      <c r="AA142" s="687">
        <f>'4. ГПП-УЗПКТ-СЗСК'!AK199</f>
        <v>0</v>
      </c>
      <c r="AB142" s="687">
        <f t="shared" si="222"/>
        <v>-3.8</v>
      </c>
      <c r="AC142" s="688">
        <f t="shared" si="223"/>
        <v>0</v>
      </c>
      <c r="AD142" s="687">
        <f t="shared" si="224"/>
        <v>7.3000000000000007</v>
      </c>
      <c r="AE142" s="687">
        <f t="shared" si="225"/>
        <v>0</v>
      </c>
      <c r="AF142" s="687">
        <f t="shared" si="226"/>
        <v>-7.3000000000000007</v>
      </c>
      <c r="AG142" s="688">
        <f t="shared" si="227"/>
        <v>0</v>
      </c>
      <c r="AH142" s="687">
        <f>'4. ГПП-УЗПКТ-СЗСК'!AU199</f>
        <v>2.4</v>
      </c>
      <c r="AI142" s="687">
        <f>'4. ГПП-УЗПКТ-СЗСК'!AW199</f>
        <v>0</v>
      </c>
      <c r="AJ142" s="687">
        <f t="shared" si="228"/>
        <v>-2.4</v>
      </c>
      <c r="AK142" s="688">
        <f t="shared" si="229"/>
        <v>0</v>
      </c>
      <c r="AL142" s="687">
        <f>'4. ГПП-УЗПКТ-СЗСК'!BA199</f>
        <v>2.5</v>
      </c>
      <c r="AM142" s="687">
        <f>'4. ГПП-УЗПКТ-СЗСК'!BC199</f>
        <v>0</v>
      </c>
      <c r="AN142" s="687">
        <f t="shared" si="230"/>
        <v>-2.5</v>
      </c>
      <c r="AO142" s="688">
        <f t="shared" si="231"/>
        <v>0</v>
      </c>
      <c r="AP142" s="687">
        <f>'4. ГПП-УЗПКТ-СЗСК'!BG199</f>
        <v>2.4</v>
      </c>
      <c r="AQ142" s="687">
        <f>'4. ГПП-УЗПКТ-СЗСК'!BI199</f>
        <v>0</v>
      </c>
      <c r="AR142" s="687">
        <f t="shared" si="232"/>
        <v>-2.4</v>
      </c>
      <c r="AS142" s="688">
        <f t="shared" si="233"/>
        <v>0</v>
      </c>
      <c r="AT142" s="687">
        <f t="shared" si="234"/>
        <v>10.5</v>
      </c>
      <c r="AU142" s="687">
        <f t="shared" si="235"/>
        <v>0</v>
      </c>
      <c r="AV142" s="687">
        <f t="shared" si="236"/>
        <v>-10.5</v>
      </c>
      <c r="AW142" s="688">
        <f t="shared" si="237"/>
        <v>0</v>
      </c>
      <c r="AX142" s="687">
        <f>'4. ГПП-УЗПКТ-СЗСК'!BS199</f>
        <v>3.3</v>
      </c>
      <c r="AY142" s="687">
        <f>'4. ГПП-УЗПКТ-СЗСК'!BU199</f>
        <v>0</v>
      </c>
      <c r="AZ142" s="687">
        <f t="shared" si="238"/>
        <v>-3.3</v>
      </c>
      <c r="BA142" s="688">
        <f t="shared" si="239"/>
        <v>0</v>
      </c>
      <c r="BB142" s="687">
        <f>'4. ГПП-УЗПКТ-СЗСК'!BY199</f>
        <v>3.3</v>
      </c>
      <c r="BC142" s="687">
        <f>'4. ГПП-УЗПКТ-СЗСК'!CA199</f>
        <v>0</v>
      </c>
      <c r="BD142" s="687">
        <f t="shared" si="240"/>
        <v>-3.3</v>
      </c>
      <c r="BE142" s="688">
        <f t="shared" si="241"/>
        <v>0</v>
      </c>
      <c r="BF142" s="687">
        <f>'4. ГПП-УЗПКТ-СЗСК'!CE199</f>
        <v>3.9</v>
      </c>
      <c r="BG142" s="687">
        <f>'4. ГПП-УЗПКТ-СЗСК'!CG199</f>
        <v>0</v>
      </c>
      <c r="BH142" s="687">
        <f t="shared" si="242"/>
        <v>-3.9</v>
      </c>
      <c r="BI142" s="688">
        <f t="shared" si="243"/>
        <v>0</v>
      </c>
      <c r="BJ142" s="687">
        <f t="shared" si="244"/>
        <v>10.199999999999999</v>
      </c>
      <c r="BK142" s="687">
        <f t="shared" si="245"/>
        <v>0</v>
      </c>
      <c r="BL142" s="687">
        <f t="shared" si="246"/>
        <v>-10.199999999999999</v>
      </c>
      <c r="BM142" s="688">
        <f t="shared" si="247"/>
        <v>0</v>
      </c>
      <c r="BN142" s="687">
        <f>'4. ГПП-УЗПКТ-СЗСК'!CQ199</f>
        <v>3.4</v>
      </c>
      <c r="BO142" s="687">
        <f>'4. ГПП-УЗПКТ-СЗСК'!CS199</f>
        <v>0</v>
      </c>
      <c r="BP142" s="687">
        <f t="shared" si="248"/>
        <v>-3.4</v>
      </c>
      <c r="BQ142" s="688">
        <f t="shared" si="249"/>
        <v>0</v>
      </c>
      <c r="BR142" s="687">
        <f>'4. ГПП-УЗПКТ-СЗСК'!CW199</f>
        <v>3.4</v>
      </c>
      <c r="BS142" s="687">
        <f>'4. ГПП-УЗПКТ-СЗСК'!CY199</f>
        <v>0</v>
      </c>
      <c r="BT142" s="687">
        <f t="shared" si="250"/>
        <v>-3.4</v>
      </c>
      <c r="BU142" s="688">
        <f t="shared" si="251"/>
        <v>0</v>
      </c>
      <c r="BV142" s="687">
        <f>'4. ГПП-УЗПКТ-СЗСК'!DC199</f>
        <v>3.4</v>
      </c>
      <c r="BW142" s="687">
        <f>'4. ГПП-УЗПКТ-СЗСК'!DE199</f>
        <v>0</v>
      </c>
      <c r="BX142" s="687">
        <f t="shared" si="252"/>
        <v>-3.4</v>
      </c>
      <c r="BY142" s="688">
        <f t="shared" si="253"/>
        <v>0</v>
      </c>
    </row>
    <row r="143" spans="2:77" ht="20.100000000000001" customHeight="1">
      <c r="C143" s="693" t="s">
        <v>205</v>
      </c>
      <c r="D143" s="528"/>
      <c r="E143" s="528"/>
      <c r="F143" s="529"/>
      <c r="G143" s="530" t="s">
        <v>249</v>
      </c>
      <c r="H143" s="530"/>
      <c r="I143" s="694" t="s">
        <v>169</v>
      </c>
      <c r="J143" s="687">
        <f t="shared" si="210"/>
        <v>39</v>
      </c>
      <c r="K143" s="687">
        <f t="shared" si="211"/>
        <v>0</v>
      </c>
      <c r="L143" s="687">
        <f t="shared" si="212"/>
        <v>-39</v>
      </c>
      <c r="M143" s="688">
        <f t="shared" si="213"/>
        <v>0</v>
      </c>
      <c r="N143" s="687">
        <f t="shared" si="214"/>
        <v>11</v>
      </c>
      <c r="O143" s="687">
        <f t="shared" si="215"/>
        <v>0</v>
      </c>
      <c r="P143" s="687">
        <f t="shared" si="216"/>
        <v>-11</v>
      </c>
      <c r="Q143" s="688">
        <f t="shared" si="217"/>
        <v>0</v>
      </c>
      <c r="R143" s="687">
        <f>'4. ГПП-УЗПКТ-СЗСК'!W199</f>
        <v>3.8</v>
      </c>
      <c r="S143" s="687">
        <f>'4. ГПП-УЗПКТ-СЗСК'!Y199</f>
        <v>0</v>
      </c>
      <c r="T143" s="687">
        <f t="shared" si="218"/>
        <v>-3.8</v>
      </c>
      <c r="U143" s="688">
        <f t="shared" si="219"/>
        <v>0</v>
      </c>
      <c r="V143" s="687">
        <f>'4. ГПП-УЗПКТ-СЗСК'!AC199</f>
        <v>3.4</v>
      </c>
      <c r="W143" s="687">
        <f>'4. ГПП-УЗПКТ-СЗСК'!AE199</f>
        <v>0</v>
      </c>
      <c r="X143" s="687">
        <f t="shared" si="220"/>
        <v>-3.4</v>
      </c>
      <c r="Y143" s="688">
        <f t="shared" si="221"/>
        <v>0</v>
      </c>
      <c r="Z143" s="687">
        <f>'4. ГПП-УЗПКТ-СЗСК'!AI199</f>
        <v>3.8</v>
      </c>
      <c r="AA143" s="687">
        <f>'4. ГПП-УЗПКТ-СЗСК'!AK199</f>
        <v>0</v>
      </c>
      <c r="AB143" s="687">
        <f t="shared" si="222"/>
        <v>-3.8</v>
      </c>
      <c r="AC143" s="688">
        <f t="shared" si="223"/>
        <v>0</v>
      </c>
      <c r="AD143" s="687">
        <f t="shared" si="224"/>
        <v>7.3000000000000007</v>
      </c>
      <c r="AE143" s="687">
        <f t="shared" si="225"/>
        <v>0</v>
      </c>
      <c r="AF143" s="687">
        <f t="shared" si="226"/>
        <v>-7.3000000000000007</v>
      </c>
      <c r="AG143" s="688">
        <f t="shared" si="227"/>
        <v>0</v>
      </c>
      <c r="AH143" s="687">
        <f>'4. ГПП-УЗПКТ-СЗСК'!AU199</f>
        <v>2.4</v>
      </c>
      <c r="AI143" s="687">
        <f>'4. ГПП-УЗПКТ-СЗСК'!AW199</f>
        <v>0</v>
      </c>
      <c r="AJ143" s="687">
        <f t="shared" si="228"/>
        <v>-2.4</v>
      </c>
      <c r="AK143" s="688">
        <f t="shared" si="229"/>
        <v>0</v>
      </c>
      <c r="AL143" s="687">
        <f>'4. ГПП-УЗПКТ-СЗСК'!BA199</f>
        <v>2.5</v>
      </c>
      <c r="AM143" s="687">
        <f>'4. ГПП-УЗПКТ-СЗСК'!BC199</f>
        <v>0</v>
      </c>
      <c r="AN143" s="687">
        <f t="shared" si="230"/>
        <v>-2.5</v>
      </c>
      <c r="AO143" s="688">
        <f t="shared" si="231"/>
        <v>0</v>
      </c>
      <c r="AP143" s="687">
        <f>'4. ГПП-УЗПКТ-СЗСК'!BG199</f>
        <v>2.4</v>
      </c>
      <c r="AQ143" s="687">
        <f>'4. ГПП-УЗПКТ-СЗСК'!BI199</f>
        <v>0</v>
      </c>
      <c r="AR143" s="687">
        <f t="shared" si="232"/>
        <v>-2.4</v>
      </c>
      <c r="AS143" s="688">
        <f t="shared" si="233"/>
        <v>0</v>
      </c>
      <c r="AT143" s="687">
        <f t="shared" si="234"/>
        <v>10.5</v>
      </c>
      <c r="AU143" s="687">
        <f t="shared" si="235"/>
        <v>0</v>
      </c>
      <c r="AV143" s="687">
        <f t="shared" si="236"/>
        <v>-10.5</v>
      </c>
      <c r="AW143" s="688">
        <f t="shared" si="237"/>
        <v>0</v>
      </c>
      <c r="AX143" s="687">
        <f>'4. ГПП-УЗПКТ-СЗСК'!BS199</f>
        <v>3.3</v>
      </c>
      <c r="AY143" s="687">
        <f>'4. ГПП-УЗПКТ-СЗСК'!BU199</f>
        <v>0</v>
      </c>
      <c r="AZ143" s="687">
        <f t="shared" si="238"/>
        <v>-3.3</v>
      </c>
      <c r="BA143" s="688">
        <f t="shared" si="239"/>
        <v>0</v>
      </c>
      <c r="BB143" s="687">
        <f>'4. ГПП-УЗПКТ-СЗСК'!BY199</f>
        <v>3.3</v>
      </c>
      <c r="BC143" s="687">
        <f>'4. ГПП-УЗПКТ-СЗСК'!CA199</f>
        <v>0</v>
      </c>
      <c r="BD143" s="687">
        <f t="shared" si="240"/>
        <v>-3.3</v>
      </c>
      <c r="BE143" s="688">
        <f t="shared" si="241"/>
        <v>0</v>
      </c>
      <c r="BF143" s="687">
        <f>'4. ГПП-УЗПКТ-СЗСК'!CE199</f>
        <v>3.9</v>
      </c>
      <c r="BG143" s="687">
        <f>'4. ГПП-УЗПКТ-СЗСК'!CG199</f>
        <v>0</v>
      </c>
      <c r="BH143" s="687">
        <f t="shared" si="242"/>
        <v>-3.9</v>
      </c>
      <c r="BI143" s="688">
        <f t="shared" si="243"/>
        <v>0</v>
      </c>
      <c r="BJ143" s="687">
        <f t="shared" si="244"/>
        <v>10.199999999999999</v>
      </c>
      <c r="BK143" s="687">
        <f t="shared" si="245"/>
        <v>0</v>
      </c>
      <c r="BL143" s="687">
        <f t="shared" si="246"/>
        <v>-10.199999999999999</v>
      </c>
      <c r="BM143" s="688">
        <f t="shared" si="247"/>
        <v>0</v>
      </c>
      <c r="BN143" s="687">
        <f>'4. ГПП-УЗПКТ-СЗСК'!CQ199</f>
        <v>3.4</v>
      </c>
      <c r="BO143" s="687">
        <f>'4. ГПП-УЗПКТ-СЗСК'!CS199</f>
        <v>0</v>
      </c>
      <c r="BP143" s="687">
        <f t="shared" si="248"/>
        <v>-3.4</v>
      </c>
      <c r="BQ143" s="688">
        <f t="shared" si="249"/>
        <v>0</v>
      </c>
      <c r="BR143" s="687">
        <f>'4. ГПП-УЗПКТ-СЗСК'!CW199</f>
        <v>3.4</v>
      </c>
      <c r="BS143" s="687">
        <f>'4. ГПП-УЗПКТ-СЗСК'!CY199</f>
        <v>0</v>
      </c>
      <c r="BT143" s="687">
        <f t="shared" si="250"/>
        <v>-3.4</v>
      </c>
      <c r="BU143" s="688">
        <f t="shared" si="251"/>
        <v>0</v>
      </c>
      <c r="BV143" s="687">
        <f>'4. ГПП-УЗПКТ-СЗСК'!DC199</f>
        <v>3.4</v>
      </c>
      <c r="BW143" s="687">
        <f>'4. ГПП-УЗПКТ-СЗСК'!DE199</f>
        <v>0</v>
      </c>
      <c r="BX143" s="687">
        <f t="shared" si="252"/>
        <v>-3.4</v>
      </c>
      <c r="BY143" s="688">
        <f t="shared" si="253"/>
        <v>0</v>
      </c>
    </row>
    <row r="144" spans="2:77" ht="20.100000000000001" customHeight="1">
      <c r="C144" s="690" t="s">
        <v>240</v>
      </c>
      <c r="D144" s="528"/>
      <c r="E144" s="528"/>
      <c r="F144" s="529"/>
      <c r="G144" s="530" t="s">
        <v>241</v>
      </c>
      <c r="H144" s="530"/>
      <c r="I144" s="691" t="s">
        <v>169</v>
      </c>
      <c r="J144" s="687">
        <f t="shared" si="210"/>
        <v>0</v>
      </c>
      <c r="K144" s="687">
        <f t="shared" si="211"/>
        <v>0</v>
      </c>
      <c r="L144" s="687">
        <f t="shared" si="212"/>
        <v>0</v>
      </c>
      <c r="M144" s="688" t="str">
        <f t="shared" si="213"/>
        <v>-</v>
      </c>
      <c r="N144" s="687">
        <f t="shared" si="214"/>
        <v>0</v>
      </c>
      <c r="O144" s="687">
        <f t="shared" si="215"/>
        <v>0</v>
      </c>
      <c r="P144" s="687">
        <f t="shared" si="216"/>
        <v>0</v>
      </c>
      <c r="Q144" s="688" t="str">
        <f t="shared" si="217"/>
        <v>-</v>
      </c>
      <c r="R144" s="687">
        <f>'4. ГПП-УЗПКТ-СЗСК'!W209</f>
        <v>0</v>
      </c>
      <c r="S144" s="687">
        <f>'4. ГПП-УЗПКТ-СЗСК'!Y209</f>
        <v>0</v>
      </c>
      <c r="T144" s="687">
        <f t="shared" si="218"/>
        <v>0</v>
      </c>
      <c r="U144" s="688" t="str">
        <f t="shared" si="219"/>
        <v>-</v>
      </c>
      <c r="V144" s="687">
        <f>'4. ГПП-УЗПКТ-СЗСК'!AC209</f>
        <v>0</v>
      </c>
      <c r="W144" s="687">
        <f>'4. ГПП-УЗПКТ-СЗСК'!AE209</f>
        <v>0</v>
      </c>
      <c r="X144" s="687">
        <f t="shared" si="220"/>
        <v>0</v>
      </c>
      <c r="Y144" s="688" t="str">
        <f t="shared" si="221"/>
        <v>-</v>
      </c>
      <c r="Z144" s="687">
        <f>'4. ГПП-УЗПКТ-СЗСК'!AI209</f>
        <v>0</v>
      </c>
      <c r="AA144" s="687">
        <f>'4. ГПП-УЗПКТ-СЗСК'!AK209</f>
        <v>0</v>
      </c>
      <c r="AB144" s="687">
        <f t="shared" si="222"/>
        <v>0</v>
      </c>
      <c r="AC144" s="688" t="str">
        <f t="shared" si="223"/>
        <v>-</v>
      </c>
      <c r="AD144" s="687">
        <f t="shared" si="224"/>
        <v>0</v>
      </c>
      <c r="AE144" s="687">
        <f t="shared" si="225"/>
        <v>0</v>
      </c>
      <c r="AF144" s="687">
        <f t="shared" si="226"/>
        <v>0</v>
      </c>
      <c r="AG144" s="688" t="str">
        <f t="shared" si="227"/>
        <v>-</v>
      </c>
      <c r="AH144" s="687">
        <f>'4. ГПП-УЗПКТ-СЗСК'!AU209</f>
        <v>0</v>
      </c>
      <c r="AI144" s="687">
        <f>'4. ГПП-УЗПКТ-СЗСК'!AW209</f>
        <v>0</v>
      </c>
      <c r="AJ144" s="687">
        <f t="shared" si="228"/>
        <v>0</v>
      </c>
      <c r="AK144" s="688" t="str">
        <f t="shared" si="229"/>
        <v>-</v>
      </c>
      <c r="AL144" s="687">
        <f>'4. ГПП-УЗПКТ-СЗСК'!BA209</f>
        <v>0</v>
      </c>
      <c r="AM144" s="687">
        <f>'4. ГПП-УЗПКТ-СЗСК'!BC209</f>
        <v>0</v>
      </c>
      <c r="AN144" s="687">
        <f t="shared" si="230"/>
        <v>0</v>
      </c>
      <c r="AO144" s="688" t="str">
        <f t="shared" si="231"/>
        <v>-</v>
      </c>
      <c r="AP144" s="687">
        <f>'4. ГПП-УЗПКТ-СЗСК'!BG209</f>
        <v>0</v>
      </c>
      <c r="AQ144" s="687">
        <f>'4. ГПП-УЗПКТ-СЗСК'!BI209</f>
        <v>0</v>
      </c>
      <c r="AR144" s="687">
        <f t="shared" si="232"/>
        <v>0</v>
      </c>
      <c r="AS144" s="688" t="str">
        <f t="shared" si="233"/>
        <v>-</v>
      </c>
      <c r="AT144" s="687">
        <f t="shared" si="234"/>
        <v>0</v>
      </c>
      <c r="AU144" s="687">
        <f t="shared" si="235"/>
        <v>0</v>
      </c>
      <c r="AV144" s="687">
        <f t="shared" si="236"/>
        <v>0</v>
      </c>
      <c r="AW144" s="688" t="str">
        <f t="shared" si="237"/>
        <v>-</v>
      </c>
      <c r="AX144" s="687">
        <f>'4. ГПП-УЗПКТ-СЗСК'!BS209</f>
        <v>0</v>
      </c>
      <c r="AY144" s="687">
        <f>'4. ГПП-УЗПКТ-СЗСК'!BU209</f>
        <v>0</v>
      </c>
      <c r="AZ144" s="687">
        <f t="shared" si="238"/>
        <v>0</v>
      </c>
      <c r="BA144" s="688" t="str">
        <f t="shared" si="239"/>
        <v>-</v>
      </c>
      <c r="BB144" s="687">
        <f>'4. ГПП-УЗПКТ-СЗСК'!BY209</f>
        <v>0</v>
      </c>
      <c r="BC144" s="687">
        <f>'4. ГПП-УЗПКТ-СЗСК'!CA209</f>
        <v>0</v>
      </c>
      <c r="BD144" s="687">
        <f t="shared" si="240"/>
        <v>0</v>
      </c>
      <c r="BE144" s="688" t="str">
        <f t="shared" si="241"/>
        <v>-</v>
      </c>
      <c r="BF144" s="687">
        <f>'4. ГПП-УЗПКТ-СЗСК'!CE209</f>
        <v>0</v>
      </c>
      <c r="BG144" s="687">
        <f>'4. ГПП-УЗПКТ-СЗСК'!CG209</f>
        <v>0</v>
      </c>
      <c r="BH144" s="687">
        <f t="shared" si="242"/>
        <v>0</v>
      </c>
      <c r="BI144" s="688" t="str">
        <f t="shared" si="243"/>
        <v>-</v>
      </c>
      <c r="BJ144" s="687">
        <f t="shared" si="244"/>
        <v>0</v>
      </c>
      <c r="BK144" s="687">
        <f t="shared" si="245"/>
        <v>0</v>
      </c>
      <c r="BL144" s="687">
        <f t="shared" si="246"/>
        <v>0</v>
      </c>
      <c r="BM144" s="688" t="str">
        <f t="shared" si="247"/>
        <v>-</v>
      </c>
      <c r="BN144" s="687">
        <f>'4. ГПП-УЗПКТ-СЗСК'!CQ209</f>
        <v>0</v>
      </c>
      <c r="BO144" s="687">
        <f>'4. ГПП-УЗПКТ-СЗСК'!CS209</f>
        <v>0</v>
      </c>
      <c r="BP144" s="687">
        <f t="shared" si="248"/>
        <v>0</v>
      </c>
      <c r="BQ144" s="688" t="str">
        <f t="shared" si="249"/>
        <v>-</v>
      </c>
      <c r="BR144" s="687">
        <f>'4. ГПП-УЗПКТ-СЗСК'!CW209</f>
        <v>0</v>
      </c>
      <c r="BS144" s="687">
        <f>'4. ГПП-УЗПКТ-СЗСК'!CY209</f>
        <v>0</v>
      </c>
      <c r="BT144" s="687">
        <f t="shared" si="250"/>
        <v>0</v>
      </c>
      <c r="BU144" s="688" t="str">
        <f t="shared" si="251"/>
        <v>-</v>
      </c>
      <c r="BV144" s="687">
        <f>'4. ГПП-УЗПКТ-СЗСК'!DC209</f>
        <v>0</v>
      </c>
      <c r="BW144" s="687">
        <f>'4. ГПП-УЗПКТ-СЗСК'!DE209</f>
        <v>0</v>
      </c>
      <c r="BX144" s="687">
        <f t="shared" si="252"/>
        <v>0</v>
      </c>
      <c r="BY144" s="688" t="str">
        <f t="shared" si="253"/>
        <v>-</v>
      </c>
    </row>
    <row r="145" spans="2:77" ht="20.100000000000001" customHeight="1">
      <c r="C145" s="693" t="s">
        <v>250</v>
      </c>
      <c r="D145" s="528"/>
      <c r="E145" s="528"/>
      <c r="F145" s="529"/>
      <c r="G145" s="530" t="s">
        <v>241</v>
      </c>
      <c r="H145" s="530"/>
      <c r="I145" s="694" t="s">
        <v>169</v>
      </c>
      <c r="J145" s="687">
        <f t="shared" si="210"/>
        <v>0</v>
      </c>
      <c r="K145" s="687">
        <f t="shared" si="211"/>
        <v>0</v>
      </c>
      <c r="L145" s="687">
        <f t="shared" si="212"/>
        <v>0</v>
      </c>
      <c r="M145" s="688" t="str">
        <f t="shared" si="213"/>
        <v>-</v>
      </c>
      <c r="N145" s="687">
        <f t="shared" si="214"/>
        <v>0</v>
      </c>
      <c r="O145" s="687">
        <f t="shared" si="215"/>
        <v>0</v>
      </c>
      <c r="P145" s="687">
        <f t="shared" si="216"/>
        <v>0</v>
      </c>
      <c r="Q145" s="688" t="str">
        <f t="shared" si="217"/>
        <v>-</v>
      </c>
      <c r="R145" s="687">
        <f>'4. ГПП-УЗПКТ-СЗСК'!W209</f>
        <v>0</v>
      </c>
      <c r="S145" s="687">
        <f>'4. ГПП-УЗПКТ-СЗСК'!Y209</f>
        <v>0</v>
      </c>
      <c r="T145" s="687">
        <f t="shared" si="218"/>
        <v>0</v>
      </c>
      <c r="U145" s="688" t="str">
        <f t="shared" si="219"/>
        <v>-</v>
      </c>
      <c r="V145" s="687">
        <f>'4. ГПП-УЗПКТ-СЗСК'!AC209</f>
        <v>0</v>
      </c>
      <c r="W145" s="687">
        <f>'4. ГПП-УЗПКТ-СЗСК'!AE209</f>
        <v>0</v>
      </c>
      <c r="X145" s="687">
        <f t="shared" si="220"/>
        <v>0</v>
      </c>
      <c r="Y145" s="688" t="str">
        <f t="shared" si="221"/>
        <v>-</v>
      </c>
      <c r="Z145" s="687">
        <f>'4. ГПП-УЗПКТ-СЗСК'!AI209</f>
        <v>0</v>
      </c>
      <c r="AA145" s="687">
        <f>'4. ГПП-УЗПКТ-СЗСК'!AK209</f>
        <v>0</v>
      </c>
      <c r="AB145" s="687">
        <f t="shared" si="222"/>
        <v>0</v>
      </c>
      <c r="AC145" s="688" t="str">
        <f t="shared" si="223"/>
        <v>-</v>
      </c>
      <c r="AD145" s="687">
        <f t="shared" si="224"/>
        <v>0</v>
      </c>
      <c r="AE145" s="687">
        <f t="shared" si="225"/>
        <v>0</v>
      </c>
      <c r="AF145" s="687">
        <f t="shared" si="226"/>
        <v>0</v>
      </c>
      <c r="AG145" s="688" t="str">
        <f t="shared" si="227"/>
        <v>-</v>
      </c>
      <c r="AH145" s="687">
        <f>'4. ГПП-УЗПКТ-СЗСК'!AU209</f>
        <v>0</v>
      </c>
      <c r="AI145" s="687">
        <f>'4. ГПП-УЗПКТ-СЗСК'!AW209</f>
        <v>0</v>
      </c>
      <c r="AJ145" s="687">
        <f t="shared" si="228"/>
        <v>0</v>
      </c>
      <c r="AK145" s="688" t="str">
        <f t="shared" si="229"/>
        <v>-</v>
      </c>
      <c r="AL145" s="687">
        <f>'4. ГПП-УЗПКТ-СЗСК'!BA209</f>
        <v>0</v>
      </c>
      <c r="AM145" s="687">
        <f>'4. ГПП-УЗПКТ-СЗСК'!BC209</f>
        <v>0</v>
      </c>
      <c r="AN145" s="687">
        <f t="shared" si="230"/>
        <v>0</v>
      </c>
      <c r="AO145" s="688" t="str">
        <f t="shared" si="231"/>
        <v>-</v>
      </c>
      <c r="AP145" s="687">
        <f>'4. ГПП-УЗПКТ-СЗСК'!BG209</f>
        <v>0</v>
      </c>
      <c r="AQ145" s="687">
        <f>'4. ГПП-УЗПКТ-СЗСК'!BI209</f>
        <v>0</v>
      </c>
      <c r="AR145" s="687">
        <f t="shared" si="232"/>
        <v>0</v>
      </c>
      <c r="AS145" s="688" t="str">
        <f t="shared" si="233"/>
        <v>-</v>
      </c>
      <c r="AT145" s="687">
        <f t="shared" si="234"/>
        <v>0</v>
      </c>
      <c r="AU145" s="687">
        <f t="shared" si="235"/>
        <v>0</v>
      </c>
      <c r="AV145" s="687">
        <f t="shared" si="236"/>
        <v>0</v>
      </c>
      <c r="AW145" s="688" t="str">
        <f t="shared" si="237"/>
        <v>-</v>
      </c>
      <c r="AX145" s="687">
        <f>'4. ГПП-УЗПКТ-СЗСК'!BS209</f>
        <v>0</v>
      </c>
      <c r="AY145" s="687">
        <f>'4. ГПП-УЗПКТ-СЗСК'!BU209</f>
        <v>0</v>
      </c>
      <c r="AZ145" s="687">
        <f t="shared" si="238"/>
        <v>0</v>
      </c>
      <c r="BA145" s="688" t="str">
        <f t="shared" si="239"/>
        <v>-</v>
      </c>
      <c r="BB145" s="687">
        <f>'4. ГПП-УЗПКТ-СЗСК'!BY209</f>
        <v>0</v>
      </c>
      <c r="BC145" s="687">
        <f>'4. ГПП-УЗПКТ-СЗСК'!CA209</f>
        <v>0</v>
      </c>
      <c r="BD145" s="687">
        <f t="shared" si="240"/>
        <v>0</v>
      </c>
      <c r="BE145" s="688" t="str">
        <f t="shared" si="241"/>
        <v>-</v>
      </c>
      <c r="BF145" s="687">
        <f>'4. ГПП-УЗПКТ-СЗСК'!CE209</f>
        <v>0</v>
      </c>
      <c r="BG145" s="687">
        <f>'4. ГПП-УЗПКТ-СЗСК'!CG209</f>
        <v>0</v>
      </c>
      <c r="BH145" s="687">
        <f t="shared" si="242"/>
        <v>0</v>
      </c>
      <c r="BI145" s="688" t="str">
        <f t="shared" si="243"/>
        <v>-</v>
      </c>
      <c r="BJ145" s="687">
        <f t="shared" si="244"/>
        <v>0</v>
      </c>
      <c r="BK145" s="687">
        <f t="shared" si="245"/>
        <v>0</v>
      </c>
      <c r="BL145" s="687">
        <f t="shared" si="246"/>
        <v>0</v>
      </c>
      <c r="BM145" s="688" t="str">
        <f t="shared" si="247"/>
        <v>-</v>
      </c>
      <c r="BN145" s="687">
        <f>'4. ГПП-УЗПКТ-СЗСК'!CQ209</f>
        <v>0</v>
      </c>
      <c r="BO145" s="687">
        <f>'4. ГПП-УЗПКТ-СЗСК'!CS209</f>
        <v>0</v>
      </c>
      <c r="BP145" s="687">
        <f t="shared" si="248"/>
        <v>0</v>
      </c>
      <c r="BQ145" s="688" t="str">
        <f t="shared" si="249"/>
        <v>-</v>
      </c>
      <c r="BR145" s="687">
        <f>'4. ГПП-УЗПКТ-СЗСК'!CW209</f>
        <v>0</v>
      </c>
      <c r="BS145" s="687">
        <f>'4. ГПП-УЗПКТ-СЗСК'!CY209</f>
        <v>0</v>
      </c>
      <c r="BT145" s="687">
        <f t="shared" si="250"/>
        <v>0</v>
      </c>
      <c r="BU145" s="688" t="str">
        <f t="shared" si="251"/>
        <v>-</v>
      </c>
      <c r="BV145" s="687">
        <f>'4. ГПП-УЗПКТ-СЗСК'!DC209</f>
        <v>0</v>
      </c>
      <c r="BW145" s="687">
        <f>'4. ГПП-УЗПКТ-СЗСК'!DE209</f>
        <v>0</v>
      </c>
      <c r="BX145" s="687">
        <f t="shared" si="252"/>
        <v>0</v>
      </c>
      <c r="BY145" s="688" t="str">
        <f t="shared" si="253"/>
        <v>-</v>
      </c>
    </row>
    <row r="146" spans="2:77" ht="20.100000000000001" customHeight="1">
      <c r="B146" s="413" t="s">
        <v>251</v>
      </c>
      <c r="C146" s="692" t="s">
        <v>123</v>
      </c>
      <c r="D146" s="528"/>
      <c r="E146" s="528"/>
      <c r="F146" s="529"/>
      <c r="G146" s="530" t="s">
        <v>252</v>
      </c>
      <c r="H146" s="530"/>
      <c r="I146" s="686" t="s">
        <v>169</v>
      </c>
      <c r="J146" s="687">
        <f t="shared" si="210"/>
        <v>157.39999999999998</v>
      </c>
      <c r="K146" s="687">
        <f t="shared" si="211"/>
        <v>0</v>
      </c>
      <c r="L146" s="687">
        <f t="shared" si="212"/>
        <v>-157.39999999999998</v>
      </c>
      <c r="M146" s="688">
        <f t="shared" si="213"/>
        <v>0</v>
      </c>
      <c r="N146" s="687">
        <f t="shared" si="214"/>
        <v>37.6</v>
      </c>
      <c r="O146" s="687">
        <f t="shared" si="215"/>
        <v>0</v>
      </c>
      <c r="P146" s="687">
        <f t="shared" si="216"/>
        <v>-37.6</v>
      </c>
      <c r="Q146" s="688">
        <f t="shared" si="217"/>
        <v>0</v>
      </c>
      <c r="R146" s="687">
        <f>'2. ГПП-ОГХК'!W63+'2. ГПП-ОГХК'!W64+'4. ГПП-УЗПКТ-СЗСК'!W47+'2. ГПП-ОГХК'!W65+'9. ГД Краснодар'!W30</f>
        <v>12.700000000000001</v>
      </c>
      <c r="S146" s="687">
        <f>'2. ГПП-ОГХК'!Y63+'2. ГПП-ОГХК'!Y64+'4. ГПП-УЗПКТ-СЗСК'!Y47+'2. ГПП-ОГХК'!Y65+'9. ГД Краснодар'!Y30</f>
        <v>0</v>
      </c>
      <c r="T146" s="687">
        <f t="shared" si="218"/>
        <v>-12.700000000000001</v>
      </c>
      <c r="U146" s="688">
        <f t="shared" si="219"/>
        <v>0</v>
      </c>
      <c r="V146" s="687">
        <f>'2. ГПП-ОГХК'!AC63+'2. ГПП-ОГХК'!AC64+'4. ГПП-УЗПКТ-СЗСК'!AC47+'2. ГПП-ОГХК'!AC65+'9. ГД Краснодар'!AC30</f>
        <v>12.2</v>
      </c>
      <c r="W146" s="687">
        <f>'2. ГПП-ОГХК'!AE63+'2. ГПП-ОГХК'!AE64+'4. ГПП-УЗПКТ-СЗСК'!AE47+'2. ГПП-ОГХК'!AE65+'9. ГД Краснодар'!AE30</f>
        <v>0</v>
      </c>
      <c r="X146" s="687">
        <f t="shared" si="220"/>
        <v>-12.2</v>
      </c>
      <c r="Y146" s="688">
        <f t="shared" si="221"/>
        <v>0</v>
      </c>
      <c r="Z146" s="687">
        <f>'2. ГПП-ОГХК'!AI63+'2. ГПП-ОГХК'!AI64+'4. ГПП-УЗПКТ-СЗСК'!AI47+'2. ГПП-ОГХК'!AI65+'9. ГД Краснодар'!AI30</f>
        <v>12.700000000000001</v>
      </c>
      <c r="AA146" s="687">
        <f>'2. ГПП-ОГХК'!AK63+'2. ГПП-ОГХК'!AK64+'4. ГПП-УЗПКТ-СЗСК'!AK47+'2. ГПП-ОГХК'!AK65+'9. ГД Краснодар'!AK30</f>
        <v>0</v>
      </c>
      <c r="AB146" s="687">
        <f t="shared" si="222"/>
        <v>-12.700000000000001</v>
      </c>
      <c r="AC146" s="688">
        <f t="shared" si="223"/>
        <v>0</v>
      </c>
      <c r="AD146" s="687">
        <f t="shared" si="224"/>
        <v>42.599999999999994</v>
      </c>
      <c r="AE146" s="687">
        <f t="shared" si="225"/>
        <v>0</v>
      </c>
      <c r="AF146" s="687">
        <f t="shared" si="226"/>
        <v>-42.599999999999994</v>
      </c>
      <c r="AG146" s="688">
        <f t="shared" si="227"/>
        <v>0</v>
      </c>
      <c r="AH146" s="687">
        <f>'2. ГПП-ОГХК'!AU63+'2. ГПП-ОГХК'!AU64+'4. ГПП-УЗПКТ-СЗСК'!AU47+'2. ГПП-ОГХК'!AU65+'9. ГД Краснодар'!AU30</f>
        <v>13.899999999999999</v>
      </c>
      <c r="AI146" s="687">
        <f>'2. ГПП-ОГХК'!AW63+'2. ГПП-ОГХК'!AW64+'4. ГПП-УЗПКТ-СЗСК'!AW47+'2. ГПП-ОГХК'!AW65+'9. ГД Краснодар'!AW30</f>
        <v>0</v>
      </c>
      <c r="AJ146" s="687">
        <f t="shared" si="228"/>
        <v>-13.899999999999999</v>
      </c>
      <c r="AK146" s="688">
        <f t="shared" si="229"/>
        <v>0</v>
      </c>
      <c r="AL146" s="687">
        <f>'2. ГПП-ОГХК'!BA63+'2. ГПП-ОГХК'!BA64+'4. ГПП-УЗПКТ-СЗСК'!BA47+'2. ГПП-ОГХК'!BA65+'9. ГД Краснодар'!BA30</f>
        <v>14.399999999999999</v>
      </c>
      <c r="AM146" s="687">
        <f>'2. ГПП-ОГХК'!BC63+'2. ГПП-ОГХК'!BC64+'4. ГПП-УЗПКТ-СЗСК'!BC47+'2. ГПП-ОГХК'!BC65+'9. ГД Краснодар'!BC30</f>
        <v>0</v>
      </c>
      <c r="AN146" s="687">
        <f t="shared" si="230"/>
        <v>-14.399999999999999</v>
      </c>
      <c r="AO146" s="688">
        <f t="shared" si="231"/>
        <v>0</v>
      </c>
      <c r="AP146" s="687">
        <f>'2. ГПП-ОГХК'!BG63+'2. ГПП-ОГХК'!BG64+'4. ГПП-УЗПКТ-СЗСК'!BG47+'2. ГПП-ОГХК'!BG65+'9. ГД Краснодар'!BG30</f>
        <v>14.3</v>
      </c>
      <c r="AQ146" s="687">
        <f>'2. ГПП-ОГХК'!BI63+'2. ГПП-ОГХК'!BI64+'4. ГПП-УЗПКТ-СЗСК'!BI47+'2. ГПП-ОГХК'!BI65+'9. ГД Краснодар'!BI30</f>
        <v>0</v>
      </c>
      <c r="AR146" s="687">
        <f t="shared" si="232"/>
        <v>-14.3</v>
      </c>
      <c r="AS146" s="688">
        <f t="shared" si="233"/>
        <v>0</v>
      </c>
      <c r="AT146" s="687">
        <f t="shared" si="234"/>
        <v>40.199999999999996</v>
      </c>
      <c r="AU146" s="687">
        <f t="shared" si="235"/>
        <v>0</v>
      </c>
      <c r="AV146" s="687">
        <f t="shared" si="236"/>
        <v>-40.199999999999996</v>
      </c>
      <c r="AW146" s="688">
        <f t="shared" si="237"/>
        <v>0</v>
      </c>
      <c r="AX146" s="687">
        <f>'2. ГПП-ОГХК'!BS63+'2. ГПП-ОГХК'!BS64+'4. ГПП-УЗПКТ-СЗСК'!BS47+'2. ГПП-ОГХК'!BS65+'9. ГД Краснодар'!BS30</f>
        <v>14.8</v>
      </c>
      <c r="AY146" s="687">
        <f>'2. ГПП-ОГХК'!BU63+'2. ГПП-ОГХК'!BU64+'4. ГПП-УЗПКТ-СЗСК'!BU47+'2. ГПП-ОГХК'!BU65+'9. ГД Краснодар'!BU30</f>
        <v>0</v>
      </c>
      <c r="AZ146" s="687">
        <f t="shared" si="238"/>
        <v>-14.8</v>
      </c>
      <c r="BA146" s="688">
        <f t="shared" si="239"/>
        <v>0</v>
      </c>
      <c r="BB146" s="687">
        <f>'2. ГПП-ОГХК'!BY63+'2. ГПП-ОГХК'!BY64+'4. ГПП-УЗПКТ-СЗСК'!BY47+'2. ГПП-ОГХК'!BY65+'9. ГД Краснодар'!BY30</f>
        <v>11.1</v>
      </c>
      <c r="BC146" s="687">
        <f>'2. ГПП-ОГХК'!CA63+'2. ГПП-ОГХК'!CA64+'4. ГПП-УЗПКТ-СЗСК'!CA47+'2. ГПП-ОГХК'!CA65+'9. ГД Краснодар'!CA30</f>
        <v>0</v>
      </c>
      <c r="BD146" s="687">
        <f t="shared" si="240"/>
        <v>-11.1</v>
      </c>
      <c r="BE146" s="688">
        <f t="shared" si="241"/>
        <v>0</v>
      </c>
      <c r="BF146" s="687">
        <f>'2. ГПП-ОГХК'!CE63+'2. ГПП-ОГХК'!CE64+'4. ГПП-УЗПКТ-СЗСК'!CE47+'2. ГПП-ОГХК'!CE65+'9. ГД Краснодар'!CE30</f>
        <v>14.299999999999999</v>
      </c>
      <c r="BG146" s="687">
        <f>'2. ГПП-ОГХК'!CG63+'2. ГПП-ОГХК'!CG64+'4. ГПП-УЗПКТ-СЗСК'!CG47+'2. ГПП-ОГХК'!CG65+'9. ГД Краснодар'!CG30</f>
        <v>0</v>
      </c>
      <c r="BH146" s="687">
        <f t="shared" si="242"/>
        <v>-14.299999999999999</v>
      </c>
      <c r="BI146" s="688">
        <f t="shared" si="243"/>
        <v>0</v>
      </c>
      <c r="BJ146" s="687">
        <f t="shared" si="244"/>
        <v>37</v>
      </c>
      <c r="BK146" s="687">
        <f t="shared" si="245"/>
        <v>0</v>
      </c>
      <c r="BL146" s="687">
        <f t="shared" si="246"/>
        <v>-37</v>
      </c>
      <c r="BM146" s="688">
        <f t="shared" si="247"/>
        <v>0</v>
      </c>
      <c r="BN146" s="687">
        <f>'2. ГПП-ОГХК'!CQ63+'2. ГПП-ОГХК'!CQ64+'4. ГПП-УЗПКТ-СЗСК'!CQ47+'2. ГПП-ОГХК'!CQ65+'9. ГД Краснодар'!CQ30</f>
        <v>12.5</v>
      </c>
      <c r="BO146" s="687">
        <f>'2. ГПП-ОГХК'!CS63+'2. ГПП-ОГХК'!CS64+'4. ГПП-УЗПКТ-СЗСК'!CS47+'2. ГПП-ОГХК'!CS65+'9. ГД Краснодар'!CS30</f>
        <v>0</v>
      </c>
      <c r="BP146" s="687">
        <f t="shared" si="248"/>
        <v>-12.5</v>
      </c>
      <c r="BQ146" s="688">
        <f t="shared" si="249"/>
        <v>0</v>
      </c>
      <c r="BR146" s="687">
        <f>'2. ГПП-ОГХК'!CW63+'2. ГПП-ОГХК'!CW64+'4. ГПП-УЗПКТ-СЗСК'!CW47+'2. ГПП-ОГХК'!CW65+'9. ГД Краснодар'!CW30</f>
        <v>12.299999999999999</v>
      </c>
      <c r="BS146" s="687">
        <f>'2. ГПП-ОГХК'!CY63+'2. ГПП-ОГХК'!CY64+'4. ГПП-УЗПКТ-СЗСК'!CY47+'2. ГПП-ОГХК'!CY65+'9. ГД Краснодар'!CY30</f>
        <v>0</v>
      </c>
      <c r="BT146" s="687">
        <f t="shared" si="250"/>
        <v>-12.299999999999999</v>
      </c>
      <c r="BU146" s="688">
        <f t="shared" si="251"/>
        <v>0</v>
      </c>
      <c r="BV146" s="687">
        <f>'2. ГПП-ОГХК'!DC63+'2. ГПП-ОГХК'!DC64+'4. ГПП-УЗПКТ-СЗСК'!DC47+'2. ГПП-ОГХК'!DC65+'9. ГД Краснодар'!DC30</f>
        <v>12.2</v>
      </c>
      <c r="BW146" s="687">
        <f>'2. ГПП-ОГХК'!DE63+'2. ГПП-ОГХК'!DE64+'4. ГПП-УЗПКТ-СЗСК'!DE47+'2. ГПП-ОГХК'!DE65+'9. ГД Краснодар'!DE30</f>
        <v>0</v>
      </c>
      <c r="BX146" s="687">
        <f t="shared" si="252"/>
        <v>-12.2</v>
      </c>
      <c r="BY146" s="688">
        <f t="shared" si="253"/>
        <v>0</v>
      </c>
    </row>
    <row r="147" spans="2:77" ht="20.100000000000001" customHeight="1">
      <c r="C147" s="689" t="s">
        <v>173</v>
      </c>
      <c r="D147" s="528"/>
      <c r="E147" s="528"/>
      <c r="F147" s="529"/>
      <c r="G147" s="530" t="s">
        <v>253</v>
      </c>
      <c r="H147" s="530"/>
      <c r="I147" s="686" t="s">
        <v>169</v>
      </c>
      <c r="J147" s="687">
        <f t="shared" si="210"/>
        <v>13.3</v>
      </c>
      <c r="K147" s="687">
        <f t="shared" si="211"/>
        <v>0</v>
      </c>
      <c r="L147" s="687">
        <f t="shared" si="212"/>
        <v>-13.3</v>
      </c>
      <c r="M147" s="688">
        <f t="shared" si="213"/>
        <v>0</v>
      </c>
      <c r="N147" s="687">
        <f t="shared" si="214"/>
        <v>3.2</v>
      </c>
      <c r="O147" s="687">
        <f t="shared" si="215"/>
        <v>0</v>
      </c>
      <c r="P147" s="687">
        <f t="shared" si="216"/>
        <v>-3.2</v>
      </c>
      <c r="Q147" s="688">
        <f t="shared" si="217"/>
        <v>0</v>
      </c>
      <c r="R147" s="687">
        <f>'2. ГПП-ОГХК'!W63+'2. ГПП-ОГХК'!W64+'4. ГПП-УЗПКТ-СЗСК'!W47</f>
        <v>1.1000000000000001</v>
      </c>
      <c r="S147" s="687">
        <f>'2. ГПП-ОГХК'!Y63+'2. ГПП-ОГХК'!Y64+'4. ГПП-УЗПКТ-СЗСК'!Y47</f>
        <v>0</v>
      </c>
      <c r="T147" s="687">
        <f t="shared" si="218"/>
        <v>-1.1000000000000001</v>
      </c>
      <c r="U147" s="688">
        <f t="shared" si="219"/>
        <v>0</v>
      </c>
      <c r="V147" s="687">
        <f>'2. ГПП-ОГХК'!AC63+'2. ГПП-ОГХК'!AC64+'4. ГПП-УЗПКТ-СЗСК'!AC47</f>
        <v>1</v>
      </c>
      <c r="W147" s="687">
        <f>'2. ГПП-ОГХК'!AE63+'2. ГПП-ОГХК'!AE64+'4. ГПП-УЗПКТ-СЗСК'!AE47</f>
        <v>0</v>
      </c>
      <c r="X147" s="687">
        <f t="shared" si="220"/>
        <v>-1</v>
      </c>
      <c r="Y147" s="688">
        <f t="shared" si="221"/>
        <v>0</v>
      </c>
      <c r="Z147" s="687">
        <f>'2. ГПП-ОГХК'!AI63+'2. ГПП-ОГХК'!AI64+'4. ГПП-УЗПКТ-СЗСК'!AI47</f>
        <v>1.1000000000000001</v>
      </c>
      <c r="AA147" s="687">
        <f>'2. ГПП-ОГХК'!AK63+'2. ГПП-ОГХК'!AK64+'4. ГПП-УЗПКТ-СЗСК'!AK47</f>
        <v>0</v>
      </c>
      <c r="AB147" s="687">
        <f t="shared" si="222"/>
        <v>-1.1000000000000001</v>
      </c>
      <c r="AC147" s="688">
        <f t="shared" si="223"/>
        <v>0</v>
      </c>
      <c r="AD147" s="687">
        <f t="shared" si="224"/>
        <v>2.6</v>
      </c>
      <c r="AE147" s="687">
        <f t="shared" si="225"/>
        <v>0</v>
      </c>
      <c r="AF147" s="687">
        <f t="shared" si="226"/>
        <v>-2.6</v>
      </c>
      <c r="AG147" s="688">
        <f t="shared" si="227"/>
        <v>0</v>
      </c>
      <c r="AH147" s="687">
        <f>'2. ГПП-ОГХК'!AU63+'2. ГПП-ОГХК'!AU64+'4. ГПП-УЗПКТ-СЗСК'!AU47</f>
        <v>0.6</v>
      </c>
      <c r="AI147" s="687">
        <f>'2. ГПП-ОГХК'!AW63+'2. ГПП-ОГХК'!AW64+'4. ГПП-УЗПКТ-СЗСК'!AW47</f>
        <v>0</v>
      </c>
      <c r="AJ147" s="687">
        <f t="shared" si="228"/>
        <v>-0.6</v>
      </c>
      <c r="AK147" s="688">
        <f t="shared" si="229"/>
        <v>0</v>
      </c>
      <c r="AL147" s="687">
        <f>'2. ГПП-ОГХК'!BA63+'2. ГПП-ОГХК'!BA64+'4. ГПП-УЗПКТ-СЗСК'!BA47</f>
        <v>1</v>
      </c>
      <c r="AM147" s="687">
        <f>'2. ГПП-ОГХК'!BC63+'2. ГПП-ОГХК'!BC64+'4. ГПП-УЗПКТ-СЗСК'!BC47</f>
        <v>0</v>
      </c>
      <c r="AN147" s="687">
        <f t="shared" si="230"/>
        <v>-1</v>
      </c>
      <c r="AO147" s="688">
        <f t="shared" si="231"/>
        <v>0</v>
      </c>
      <c r="AP147" s="687">
        <f>'2. ГПП-ОГХК'!BG63+'2. ГПП-ОГХК'!BG64+'4. ГПП-УЗПКТ-СЗСК'!BG47</f>
        <v>1</v>
      </c>
      <c r="AQ147" s="687">
        <f>'2. ГПП-ОГХК'!BI63+'2. ГПП-ОГХК'!BI64+'4. ГПП-УЗПКТ-СЗСК'!BI47</f>
        <v>0</v>
      </c>
      <c r="AR147" s="687">
        <f t="shared" si="232"/>
        <v>-1</v>
      </c>
      <c r="AS147" s="688">
        <f t="shared" si="233"/>
        <v>0</v>
      </c>
      <c r="AT147" s="687">
        <f t="shared" si="234"/>
        <v>3.9000000000000004</v>
      </c>
      <c r="AU147" s="687">
        <f t="shared" si="235"/>
        <v>0</v>
      </c>
      <c r="AV147" s="687">
        <f t="shared" si="236"/>
        <v>-3.9000000000000004</v>
      </c>
      <c r="AW147" s="688">
        <f t="shared" si="237"/>
        <v>0</v>
      </c>
      <c r="AX147" s="687">
        <f>'2. ГПП-ОГХК'!BS63+'2. ГПП-ОГХК'!BS64+'4. ГПП-УЗПКТ-СЗСК'!BS47</f>
        <v>1.4</v>
      </c>
      <c r="AY147" s="687">
        <f>'2. ГПП-ОГХК'!BU63+'2. ГПП-ОГХК'!BU64+'4. ГПП-УЗПКТ-СЗСК'!BU47</f>
        <v>0</v>
      </c>
      <c r="AZ147" s="687">
        <f t="shared" si="238"/>
        <v>-1.4</v>
      </c>
      <c r="BA147" s="688">
        <f t="shared" si="239"/>
        <v>0</v>
      </c>
      <c r="BB147" s="687">
        <f>'2. ГПП-ОГХК'!BY63+'2. ГПП-ОГХК'!BY64+'4. ГПП-УЗПКТ-СЗСК'!BY47</f>
        <v>1.3</v>
      </c>
      <c r="BC147" s="687">
        <f>'2. ГПП-ОГХК'!CA63+'2. ГПП-ОГХК'!CA64+'4. ГПП-УЗПКТ-СЗСК'!CA47</f>
        <v>0</v>
      </c>
      <c r="BD147" s="687">
        <f t="shared" si="240"/>
        <v>-1.3</v>
      </c>
      <c r="BE147" s="688">
        <f t="shared" si="241"/>
        <v>0</v>
      </c>
      <c r="BF147" s="687">
        <f>'2. ГПП-ОГХК'!CE63+'2. ГПП-ОГХК'!CE64+'4. ГПП-УЗПКТ-СЗСК'!CE47</f>
        <v>1.2</v>
      </c>
      <c r="BG147" s="687">
        <f>'2. ГПП-ОГХК'!CG63+'2. ГПП-ОГХК'!CG64+'4. ГПП-УЗПКТ-СЗСК'!CG47</f>
        <v>0</v>
      </c>
      <c r="BH147" s="687">
        <f t="shared" si="242"/>
        <v>-1.2</v>
      </c>
      <c r="BI147" s="688">
        <f t="shared" si="243"/>
        <v>0</v>
      </c>
      <c r="BJ147" s="687">
        <f t="shared" si="244"/>
        <v>3.5999999999999996</v>
      </c>
      <c r="BK147" s="687">
        <f t="shared" si="245"/>
        <v>0</v>
      </c>
      <c r="BL147" s="687">
        <f t="shared" si="246"/>
        <v>-3.5999999999999996</v>
      </c>
      <c r="BM147" s="688">
        <f t="shared" si="247"/>
        <v>0</v>
      </c>
      <c r="BN147" s="687">
        <f>'2. ГПП-ОГХК'!CQ63+'2. ГПП-ОГХК'!CQ64+'4. ГПП-УЗПКТ-СЗСК'!CQ47</f>
        <v>1.2</v>
      </c>
      <c r="BO147" s="687">
        <f>'2. ГПП-ОГХК'!CS63+'2. ГПП-ОГХК'!CS64+'4. ГПП-УЗПКТ-СЗСК'!CS47</f>
        <v>0</v>
      </c>
      <c r="BP147" s="687">
        <f t="shared" si="248"/>
        <v>-1.2</v>
      </c>
      <c r="BQ147" s="688">
        <f t="shared" si="249"/>
        <v>0</v>
      </c>
      <c r="BR147" s="687">
        <f>'2. ГПП-ОГХК'!CW63+'2. ГПП-ОГХК'!CW64+'4. ГПП-УЗПКТ-СЗСК'!CW47</f>
        <v>1.2</v>
      </c>
      <c r="BS147" s="687">
        <f>'2. ГПП-ОГХК'!CY63+'2. ГПП-ОГХК'!CY64+'4. ГПП-УЗПКТ-СЗСК'!CY47</f>
        <v>0</v>
      </c>
      <c r="BT147" s="687">
        <f t="shared" si="250"/>
        <v>-1.2</v>
      </c>
      <c r="BU147" s="688">
        <f t="shared" si="251"/>
        <v>0</v>
      </c>
      <c r="BV147" s="687">
        <f>'2. ГПП-ОГХК'!DC63+'2. ГПП-ОГХК'!DC64+'4. ГПП-УЗПКТ-СЗСК'!DC47</f>
        <v>1.2</v>
      </c>
      <c r="BW147" s="687">
        <f>'2. ГПП-ОГХК'!DE63+'2. ГПП-ОГХК'!DE64+'4. ГПП-УЗПКТ-СЗСК'!DE47</f>
        <v>0</v>
      </c>
      <c r="BX147" s="687">
        <f t="shared" si="252"/>
        <v>-1.2</v>
      </c>
      <c r="BY147" s="688">
        <f t="shared" si="253"/>
        <v>0</v>
      </c>
    </row>
    <row r="148" spans="2:77" ht="20.100000000000001" customHeight="1">
      <c r="C148" s="690" t="s">
        <v>103</v>
      </c>
      <c r="D148" s="528"/>
      <c r="E148" s="528"/>
      <c r="F148" s="529"/>
      <c r="G148" s="530" t="s">
        <v>254</v>
      </c>
      <c r="H148" s="530"/>
      <c r="I148" s="691" t="s">
        <v>169</v>
      </c>
      <c r="J148" s="687">
        <f t="shared" si="210"/>
        <v>13.3</v>
      </c>
      <c r="K148" s="687">
        <f t="shared" si="211"/>
        <v>0</v>
      </c>
      <c r="L148" s="687">
        <f t="shared" si="212"/>
        <v>-13.3</v>
      </c>
      <c r="M148" s="688">
        <f t="shared" si="213"/>
        <v>0</v>
      </c>
      <c r="N148" s="687">
        <f t="shared" si="214"/>
        <v>3.2</v>
      </c>
      <c r="O148" s="687">
        <f t="shared" si="215"/>
        <v>0</v>
      </c>
      <c r="P148" s="687">
        <f t="shared" si="216"/>
        <v>-3.2</v>
      </c>
      <c r="Q148" s="688">
        <f t="shared" si="217"/>
        <v>0</v>
      </c>
      <c r="R148" s="687">
        <f>'2. ГПП-ОГХК'!W63+'2. ГПП-ОГХК'!W64</f>
        <v>1.1000000000000001</v>
      </c>
      <c r="S148" s="687">
        <f>'2. ГПП-ОГХК'!Y63+'2. ГПП-ОГХК'!Y64</f>
        <v>0</v>
      </c>
      <c r="T148" s="687">
        <f t="shared" si="218"/>
        <v>-1.1000000000000001</v>
      </c>
      <c r="U148" s="688">
        <f t="shared" si="219"/>
        <v>0</v>
      </c>
      <c r="V148" s="687">
        <f>'2. ГПП-ОГХК'!AC63+'2. ГПП-ОГХК'!AC64</f>
        <v>1</v>
      </c>
      <c r="W148" s="687">
        <f>'2. ГПП-ОГХК'!AE63+'2. ГПП-ОГХК'!AE64</f>
        <v>0</v>
      </c>
      <c r="X148" s="687">
        <f t="shared" si="220"/>
        <v>-1</v>
      </c>
      <c r="Y148" s="688">
        <f t="shared" si="221"/>
        <v>0</v>
      </c>
      <c r="Z148" s="687">
        <f>'2. ГПП-ОГХК'!AI63+'2. ГПП-ОГХК'!AI64</f>
        <v>1.1000000000000001</v>
      </c>
      <c r="AA148" s="687">
        <f>'2. ГПП-ОГХК'!AK63+'2. ГПП-ОГХК'!AK64</f>
        <v>0</v>
      </c>
      <c r="AB148" s="687">
        <f t="shared" si="222"/>
        <v>-1.1000000000000001</v>
      </c>
      <c r="AC148" s="688">
        <f t="shared" si="223"/>
        <v>0</v>
      </c>
      <c r="AD148" s="687">
        <f t="shared" si="224"/>
        <v>2.6</v>
      </c>
      <c r="AE148" s="687">
        <f t="shared" si="225"/>
        <v>0</v>
      </c>
      <c r="AF148" s="687">
        <f t="shared" si="226"/>
        <v>-2.6</v>
      </c>
      <c r="AG148" s="688">
        <f t="shared" si="227"/>
        <v>0</v>
      </c>
      <c r="AH148" s="687">
        <f>'2. ГПП-ОГХК'!AU63+'2. ГПП-ОГХК'!AU64</f>
        <v>0.6</v>
      </c>
      <c r="AI148" s="687">
        <f>'2. ГПП-ОГХК'!AW63+'2. ГПП-ОГХК'!AW64</f>
        <v>0</v>
      </c>
      <c r="AJ148" s="687">
        <f t="shared" si="228"/>
        <v>-0.6</v>
      </c>
      <c r="AK148" s="688">
        <f t="shared" si="229"/>
        <v>0</v>
      </c>
      <c r="AL148" s="687">
        <f>'2. ГПП-ОГХК'!BA63+'2. ГПП-ОГХК'!BA64</f>
        <v>1</v>
      </c>
      <c r="AM148" s="687">
        <f>'2. ГПП-ОГХК'!BC63+'2. ГПП-ОГХК'!BC64</f>
        <v>0</v>
      </c>
      <c r="AN148" s="687">
        <f t="shared" si="230"/>
        <v>-1</v>
      </c>
      <c r="AO148" s="688">
        <f t="shared" si="231"/>
        <v>0</v>
      </c>
      <c r="AP148" s="687">
        <f>'2. ГПП-ОГХК'!BG63+'2. ГПП-ОГХК'!BG64</f>
        <v>1</v>
      </c>
      <c r="AQ148" s="687">
        <f>'2. ГПП-ОГХК'!BI63+'2. ГПП-ОГХК'!BI64</f>
        <v>0</v>
      </c>
      <c r="AR148" s="687">
        <f t="shared" si="232"/>
        <v>-1</v>
      </c>
      <c r="AS148" s="688">
        <f t="shared" si="233"/>
        <v>0</v>
      </c>
      <c r="AT148" s="687">
        <f t="shared" si="234"/>
        <v>3.9000000000000004</v>
      </c>
      <c r="AU148" s="687">
        <f t="shared" si="235"/>
        <v>0</v>
      </c>
      <c r="AV148" s="687">
        <f t="shared" si="236"/>
        <v>-3.9000000000000004</v>
      </c>
      <c r="AW148" s="688">
        <f t="shared" si="237"/>
        <v>0</v>
      </c>
      <c r="AX148" s="687">
        <f>'2. ГПП-ОГХК'!BS63+'2. ГПП-ОГХК'!BS64</f>
        <v>1.4</v>
      </c>
      <c r="AY148" s="687">
        <f>'2. ГПП-ОГХК'!BU63+'2. ГПП-ОГХК'!BU64</f>
        <v>0</v>
      </c>
      <c r="AZ148" s="687">
        <f t="shared" si="238"/>
        <v>-1.4</v>
      </c>
      <c r="BA148" s="688">
        <f t="shared" si="239"/>
        <v>0</v>
      </c>
      <c r="BB148" s="687">
        <f>'2. ГПП-ОГХК'!BY63+'2. ГПП-ОГХК'!BY64</f>
        <v>1.3</v>
      </c>
      <c r="BC148" s="687">
        <f>'2. ГПП-ОГХК'!CA63+'2. ГПП-ОГХК'!CA64</f>
        <v>0</v>
      </c>
      <c r="BD148" s="687">
        <f t="shared" si="240"/>
        <v>-1.3</v>
      </c>
      <c r="BE148" s="688">
        <f t="shared" si="241"/>
        <v>0</v>
      </c>
      <c r="BF148" s="687">
        <f>'2. ГПП-ОГХК'!CE63+'2. ГПП-ОГХК'!CE64</f>
        <v>1.2</v>
      </c>
      <c r="BG148" s="687">
        <f>'2. ГПП-ОГХК'!CG63+'2. ГПП-ОГХК'!CG64</f>
        <v>0</v>
      </c>
      <c r="BH148" s="687">
        <f t="shared" si="242"/>
        <v>-1.2</v>
      </c>
      <c r="BI148" s="688">
        <f t="shared" si="243"/>
        <v>0</v>
      </c>
      <c r="BJ148" s="687">
        <f t="shared" si="244"/>
        <v>3.5999999999999996</v>
      </c>
      <c r="BK148" s="687">
        <f t="shared" si="245"/>
        <v>0</v>
      </c>
      <c r="BL148" s="687">
        <f t="shared" si="246"/>
        <v>-3.5999999999999996</v>
      </c>
      <c r="BM148" s="688">
        <f t="shared" si="247"/>
        <v>0</v>
      </c>
      <c r="BN148" s="687">
        <f>'2. ГПП-ОГХК'!CQ63+'2. ГПП-ОГХК'!CQ64</f>
        <v>1.2</v>
      </c>
      <c r="BO148" s="687">
        <f>'2. ГПП-ОГХК'!CS63+'2. ГПП-ОГХК'!CS64</f>
        <v>0</v>
      </c>
      <c r="BP148" s="687">
        <f t="shared" si="248"/>
        <v>-1.2</v>
      </c>
      <c r="BQ148" s="688">
        <f t="shared" si="249"/>
        <v>0</v>
      </c>
      <c r="BR148" s="687">
        <f>'2. ГПП-ОГХК'!CW63+'2. ГПП-ОГХК'!CW64</f>
        <v>1.2</v>
      </c>
      <c r="BS148" s="687">
        <f>'2. ГПП-ОГХК'!CY63+'2. ГПП-ОГХК'!CY64</f>
        <v>0</v>
      </c>
      <c r="BT148" s="687">
        <f t="shared" si="250"/>
        <v>-1.2</v>
      </c>
      <c r="BU148" s="688">
        <f t="shared" si="251"/>
        <v>0</v>
      </c>
      <c r="BV148" s="687">
        <f>'2. ГПП-ОГХК'!DC63+'2. ГПП-ОГХК'!DC64</f>
        <v>1.2</v>
      </c>
      <c r="BW148" s="687">
        <f>'2. ГПП-ОГХК'!DE63+'2. ГПП-ОГХК'!DE64</f>
        <v>0</v>
      </c>
      <c r="BX148" s="687">
        <f t="shared" si="252"/>
        <v>-1.2</v>
      </c>
      <c r="BY148" s="688">
        <f t="shared" si="253"/>
        <v>0</v>
      </c>
    </row>
    <row r="149" spans="2:77" ht="20.100000000000001" customHeight="1">
      <c r="C149" s="693" t="s">
        <v>131</v>
      </c>
      <c r="D149" s="528"/>
      <c r="E149" s="528"/>
      <c r="F149" s="529"/>
      <c r="G149" s="530" t="s">
        <v>255</v>
      </c>
      <c r="H149" s="530"/>
      <c r="I149" s="694" t="s">
        <v>169</v>
      </c>
      <c r="J149" s="687">
        <f t="shared" si="210"/>
        <v>13.3</v>
      </c>
      <c r="K149" s="687">
        <f t="shared" si="211"/>
        <v>0</v>
      </c>
      <c r="L149" s="687">
        <f t="shared" si="212"/>
        <v>-13.3</v>
      </c>
      <c r="M149" s="688">
        <f t="shared" si="213"/>
        <v>0</v>
      </c>
      <c r="N149" s="687">
        <f t="shared" si="214"/>
        <v>3.2</v>
      </c>
      <c r="O149" s="687">
        <f t="shared" si="215"/>
        <v>0</v>
      </c>
      <c r="P149" s="687">
        <f t="shared" si="216"/>
        <v>-3.2</v>
      </c>
      <c r="Q149" s="688">
        <f t="shared" si="217"/>
        <v>0</v>
      </c>
      <c r="R149" s="687">
        <f>'2. ГПП-ОГХК'!W63</f>
        <v>1.1000000000000001</v>
      </c>
      <c r="S149" s="687">
        <f>'2. ГПП-ОГХК'!Y63</f>
        <v>0</v>
      </c>
      <c r="T149" s="687">
        <f t="shared" si="218"/>
        <v>-1.1000000000000001</v>
      </c>
      <c r="U149" s="688">
        <f t="shared" si="219"/>
        <v>0</v>
      </c>
      <c r="V149" s="687">
        <f>'2. ГПП-ОГХК'!AC63</f>
        <v>1</v>
      </c>
      <c r="W149" s="687">
        <f>'2. ГПП-ОГХК'!AE63</f>
        <v>0</v>
      </c>
      <c r="X149" s="687">
        <f t="shared" si="220"/>
        <v>-1</v>
      </c>
      <c r="Y149" s="688">
        <f t="shared" si="221"/>
        <v>0</v>
      </c>
      <c r="Z149" s="687">
        <f>'2. ГПП-ОГХК'!AI63</f>
        <v>1.1000000000000001</v>
      </c>
      <c r="AA149" s="687">
        <f>'2. ГПП-ОГХК'!AK63</f>
        <v>0</v>
      </c>
      <c r="AB149" s="687">
        <f t="shared" si="222"/>
        <v>-1.1000000000000001</v>
      </c>
      <c r="AC149" s="688">
        <f t="shared" si="223"/>
        <v>0</v>
      </c>
      <c r="AD149" s="687">
        <f t="shared" si="224"/>
        <v>2.6</v>
      </c>
      <c r="AE149" s="687">
        <f t="shared" si="225"/>
        <v>0</v>
      </c>
      <c r="AF149" s="687">
        <f t="shared" si="226"/>
        <v>-2.6</v>
      </c>
      <c r="AG149" s="688">
        <f t="shared" si="227"/>
        <v>0</v>
      </c>
      <c r="AH149" s="687">
        <f>'2. ГПП-ОГХК'!AU63</f>
        <v>0.6</v>
      </c>
      <c r="AI149" s="687">
        <f>'2. ГПП-ОГХК'!AW63</f>
        <v>0</v>
      </c>
      <c r="AJ149" s="687">
        <f t="shared" si="228"/>
        <v>-0.6</v>
      </c>
      <c r="AK149" s="688">
        <f t="shared" si="229"/>
        <v>0</v>
      </c>
      <c r="AL149" s="687">
        <f>'2. ГПП-ОГХК'!BA63</f>
        <v>1</v>
      </c>
      <c r="AM149" s="687">
        <f>'2. ГПП-ОГХК'!BC63</f>
        <v>0</v>
      </c>
      <c r="AN149" s="687">
        <f t="shared" si="230"/>
        <v>-1</v>
      </c>
      <c r="AO149" s="688">
        <f t="shared" si="231"/>
        <v>0</v>
      </c>
      <c r="AP149" s="687">
        <f>'2. ГПП-ОГХК'!BG63</f>
        <v>1</v>
      </c>
      <c r="AQ149" s="687">
        <f>'2. ГПП-ОГХК'!BI63</f>
        <v>0</v>
      </c>
      <c r="AR149" s="687">
        <f t="shared" si="232"/>
        <v>-1</v>
      </c>
      <c r="AS149" s="688">
        <f t="shared" si="233"/>
        <v>0</v>
      </c>
      <c r="AT149" s="687">
        <f t="shared" si="234"/>
        <v>3.9000000000000004</v>
      </c>
      <c r="AU149" s="687">
        <f t="shared" si="235"/>
        <v>0</v>
      </c>
      <c r="AV149" s="687">
        <f t="shared" si="236"/>
        <v>-3.9000000000000004</v>
      </c>
      <c r="AW149" s="688">
        <f t="shared" si="237"/>
        <v>0</v>
      </c>
      <c r="AX149" s="687">
        <f>'2. ГПП-ОГХК'!BS63</f>
        <v>1.4</v>
      </c>
      <c r="AY149" s="687">
        <f>'2. ГПП-ОГХК'!BU63</f>
        <v>0</v>
      </c>
      <c r="AZ149" s="687">
        <f t="shared" si="238"/>
        <v>-1.4</v>
      </c>
      <c r="BA149" s="688">
        <f t="shared" si="239"/>
        <v>0</v>
      </c>
      <c r="BB149" s="687">
        <f>'2. ГПП-ОГХК'!BY63</f>
        <v>1.3</v>
      </c>
      <c r="BC149" s="687">
        <f>'2. ГПП-ОГХК'!CA63</f>
        <v>0</v>
      </c>
      <c r="BD149" s="687">
        <f t="shared" si="240"/>
        <v>-1.3</v>
      </c>
      <c r="BE149" s="688">
        <f t="shared" si="241"/>
        <v>0</v>
      </c>
      <c r="BF149" s="687">
        <f>'2. ГПП-ОГХК'!CE63</f>
        <v>1.2</v>
      </c>
      <c r="BG149" s="687">
        <f>'2. ГПП-ОГХК'!CG63</f>
        <v>0</v>
      </c>
      <c r="BH149" s="687">
        <f t="shared" si="242"/>
        <v>-1.2</v>
      </c>
      <c r="BI149" s="688">
        <f t="shared" si="243"/>
        <v>0</v>
      </c>
      <c r="BJ149" s="687">
        <f t="shared" si="244"/>
        <v>3.5999999999999996</v>
      </c>
      <c r="BK149" s="687">
        <f t="shared" si="245"/>
        <v>0</v>
      </c>
      <c r="BL149" s="687">
        <f t="shared" si="246"/>
        <v>-3.5999999999999996</v>
      </c>
      <c r="BM149" s="688">
        <f t="shared" si="247"/>
        <v>0</v>
      </c>
      <c r="BN149" s="687">
        <f>'2. ГПП-ОГХК'!CQ63</f>
        <v>1.2</v>
      </c>
      <c r="BO149" s="687">
        <f>'2. ГПП-ОГХК'!CS63</f>
        <v>0</v>
      </c>
      <c r="BP149" s="687">
        <f t="shared" si="248"/>
        <v>-1.2</v>
      </c>
      <c r="BQ149" s="688">
        <f t="shared" si="249"/>
        <v>0</v>
      </c>
      <c r="BR149" s="687">
        <f>'2. ГПП-ОГХК'!CW63</f>
        <v>1.2</v>
      </c>
      <c r="BS149" s="687">
        <f>'2. ГПП-ОГХК'!CY63</f>
        <v>0</v>
      </c>
      <c r="BT149" s="687">
        <f t="shared" si="250"/>
        <v>-1.2</v>
      </c>
      <c r="BU149" s="688">
        <f t="shared" si="251"/>
        <v>0</v>
      </c>
      <c r="BV149" s="687">
        <f>'2. ГПП-ОГХК'!DC63</f>
        <v>1.2</v>
      </c>
      <c r="BW149" s="687">
        <f>'2. ГПП-ОГХК'!DE63</f>
        <v>0</v>
      </c>
      <c r="BX149" s="687">
        <f t="shared" si="252"/>
        <v>-1.2</v>
      </c>
      <c r="BY149" s="688">
        <f t="shared" si="253"/>
        <v>0</v>
      </c>
    </row>
    <row r="150" spans="2:77" ht="20.100000000000001" customHeight="1">
      <c r="C150" s="693" t="s">
        <v>137</v>
      </c>
      <c r="D150" s="528"/>
      <c r="E150" s="528"/>
      <c r="F150" s="529"/>
      <c r="G150" s="530" t="s">
        <v>256</v>
      </c>
      <c r="H150" s="530"/>
      <c r="I150" s="694" t="s">
        <v>169</v>
      </c>
      <c r="J150" s="687">
        <f t="shared" si="210"/>
        <v>0</v>
      </c>
      <c r="K150" s="687">
        <f t="shared" si="211"/>
        <v>0</v>
      </c>
      <c r="L150" s="687">
        <f t="shared" si="212"/>
        <v>0</v>
      </c>
      <c r="M150" s="688" t="str">
        <f t="shared" si="213"/>
        <v>-</v>
      </c>
      <c r="N150" s="687">
        <f t="shared" si="214"/>
        <v>0</v>
      </c>
      <c r="O150" s="687">
        <f t="shared" si="215"/>
        <v>0</v>
      </c>
      <c r="P150" s="687">
        <f t="shared" si="216"/>
        <v>0</v>
      </c>
      <c r="Q150" s="688" t="str">
        <f t="shared" si="217"/>
        <v>-</v>
      </c>
      <c r="R150" s="687">
        <f>'2. ГПП-ОГХК'!W64</f>
        <v>0</v>
      </c>
      <c r="S150" s="687">
        <f>'2. ГПП-ОГХК'!Y64</f>
        <v>0</v>
      </c>
      <c r="T150" s="687">
        <f t="shared" si="218"/>
        <v>0</v>
      </c>
      <c r="U150" s="688" t="str">
        <f t="shared" si="219"/>
        <v>-</v>
      </c>
      <c r="V150" s="687">
        <f>'2. ГПП-ОГХК'!AC64</f>
        <v>0</v>
      </c>
      <c r="W150" s="687">
        <f>'2. ГПП-ОГХК'!AE64</f>
        <v>0</v>
      </c>
      <c r="X150" s="687">
        <f t="shared" si="220"/>
        <v>0</v>
      </c>
      <c r="Y150" s="688" t="str">
        <f t="shared" si="221"/>
        <v>-</v>
      </c>
      <c r="Z150" s="687">
        <f>'2. ГПП-ОГХК'!AI64</f>
        <v>0</v>
      </c>
      <c r="AA150" s="687">
        <f>'2. ГПП-ОГХК'!AK64</f>
        <v>0</v>
      </c>
      <c r="AB150" s="687">
        <f t="shared" si="222"/>
        <v>0</v>
      </c>
      <c r="AC150" s="688" t="str">
        <f t="shared" si="223"/>
        <v>-</v>
      </c>
      <c r="AD150" s="687">
        <f t="shared" si="224"/>
        <v>0</v>
      </c>
      <c r="AE150" s="687">
        <f t="shared" si="225"/>
        <v>0</v>
      </c>
      <c r="AF150" s="687">
        <f t="shared" si="226"/>
        <v>0</v>
      </c>
      <c r="AG150" s="688" t="str">
        <f t="shared" si="227"/>
        <v>-</v>
      </c>
      <c r="AH150" s="687">
        <f>'2. ГПП-ОГХК'!AU64</f>
        <v>0</v>
      </c>
      <c r="AI150" s="687">
        <f>'2. ГПП-ОГХК'!AW64</f>
        <v>0</v>
      </c>
      <c r="AJ150" s="687">
        <f t="shared" si="228"/>
        <v>0</v>
      </c>
      <c r="AK150" s="688" t="str">
        <f t="shared" si="229"/>
        <v>-</v>
      </c>
      <c r="AL150" s="687">
        <f>'2. ГПП-ОГХК'!BA64</f>
        <v>0</v>
      </c>
      <c r="AM150" s="687">
        <f>'2. ГПП-ОГХК'!BC64</f>
        <v>0</v>
      </c>
      <c r="AN150" s="687">
        <f t="shared" si="230"/>
        <v>0</v>
      </c>
      <c r="AO150" s="688" t="str">
        <f t="shared" si="231"/>
        <v>-</v>
      </c>
      <c r="AP150" s="687">
        <f>'2. ГПП-ОГХК'!BG64</f>
        <v>0</v>
      </c>
      <c r="AQ150" s="687">
        <f>'2. ГПП-ОГХК'!BI64</f>
        <v>0</v>
      </c>
      <c r="AR150" s="687">
        <f t="shared" si="232"/>
        <v>0</v>
      </c>
      <c r="AS150" s="688" t="str">
        <f t="shared" si="233"/>
        <v>-</v>
      </c>
      <c r="AT150" s="687">
        <f t="shared" si="234"/>
        <v>0</v>
      </c>
      <c r="AU150" s="687">
        <f t="shared" si="235"/>
        <v>0</v>
      </c>
      <c r="AV150" s="687">
        <f t="shared" si="236"/>
        <v>0</v>
      </c>
      <c r="AW150" s="688" t="str">
        <f t="shared" si="237"/>
        <v>-</v>
      </c>
      <c r="AX150" s="687">
        <f>'2. ГПП-ОГХК'!BS64</f>
        <v>0</v>
      </c>
      <c r="AY150" s="687">
        <f>'2. ГПП-ОГХК'!BU64</f>
        <v>0</v>
      </c>
      <c r="AZ150" s="687">
        <f t="shared" si="238"/>
        <v>0</v>
      </c>
      <c r="BA150" s="688" t="str">
        <f t="shared" si="239"/>
        <v>-</v>
      </c>
      <c r="BB150" s="687">
        <f>'2. ГПП-ОГХК'!BY64</f>
        <v>0</v>
      </c>
      <c r="BC150" s="687">
        <f>'2. ГПП-ОГХК'!CA64</f>
        <v>0</v>
      </c>
      <c r="BD150" s="687">
        <f t="shared" si="240"/>
        <v>0</v>
      </c>
      <c r="BE150" s="688" t="str">
        <f t="shared" si="241"/>
        <v>-</v>
      </c>
      <c r="BF150" s="687">
        <f>'2. ГПП-ОГХК'!CE64</f>
        <v>0</v>
      </c>
      <c r="BG150" s="687">
        <f>'2. ГПП-ОГХК'!CG64</f>
        <v>0</v>
      </c>
      <c r="BH150" s="687">
        <f t="shared" si="242"/>
        <v>0</v>
      </c>
      <c r="BI150" s="688" t="str">
        <f t="shared" si="243"/>
        <v>-</v>
      </c>
      <c r="BJ150" s="687">
        <f t="shared" si="244"/>
        <v>0</v>
      </c>
      <c r="BK150" s="687">
        <f t="shared" si="245"/>
        <v>0</v>
      </c>
      <c r="BL150" s="687">
        <f t="shared" si="246"/>
        <v>0</v>
      </c>
      <c r="BM150" s="688" t="str">
        <f t="shared" si="247"/>
        <v>-</v>
      </c>
      <c r="BN150" s="687">
        <f>'2. ГПП-ОГХК'!CQ64</f>
        <v>0</v>
      </c>
      <c r="BO150" s="687">
        <f>'2. ГПП-ОГХК'!CS64</f>
        <v>0</v>
      </c>
      <c r="BP150" s="687">
        <f t="shared" si="248"/>
        <v>0</v>
      </c>
      <c r="BQ150" s="688" t="str">
        <f t="shared" si="249"/>
        <v>-</v>
      </c>
      <c r="BR150" s="687">
        <f>'2. ГПП-ОГХК'!CW64</f>
        <v>0</v>
      </c>
      <c r="BS150" s="687">
        <f>'2. ГПП-ОГХК'!CY64</f>
        <v>0</v>
      </c>
      <c r="BT150" s="687">
        <f t="shared" si="250"/>
        <v>0</v>
      </c>
      <c r="BU150" s="688" t="str">
        <f t="shared" si="251"/>
        <v>-</v>
      </c>
      <c r="BV150" s="687">
        <f>'2. ГПП-ОГХК'!DC64</f>
        <v>0</v>
      </c>
      <c r="BW150" s="687">
        <f>'2. ГПП-ОГХК'!DE64</f>
        <v>0</v>
      </c>
      <c r="BX150" s="687">
        <f t="shared" si="252"/>
        <v>0</v>
      </c>
      <c r="BY150" s="688" t="str">
        <f t="shared" si="253"/>
        <v>-</v>
      </c>
    </row>
    <row r="151" spans="2:77" ht="20.100000000000001" customHeight="1">
      <c r="C151" s="690" t="s">
        <v>227</v>
      </c>
      <c r="D151" s="528"/>
      <c r="E151" s="528"/>
      <c r="F151" s="529"/>
      <c r="G151" s="530" t="s">
        <v>257</v>
      </c>
      <c r="H151" s="530"/>
      <c r="I151" s="691" t="s">
        <v>169</v>
      </c>
      <c r="J151" s="687">
        <f t="shared" si="210"/>
        <v>0</v>
      </c>
      <c r="K151" s="687">
        <f t="shared" si="211"/>
        <v>0</v>
      </c>
      <c r="L151" s="687">
        <f t="shared" si="212"/>
        <v>0</v>
      </c>
      <c r="M151" s="688" t="str">
        <f t="shared" si="213"/>
        <v>-</v>
      </c>
      <c r="N151" s="687">
        <f t="shared" si="214"/>
        <v>0</v>
      </c>
      <c r="O151" s="687">
        <f t="shared" si="215"/>
        <v>0</v>
      </c>
      <c r="P151" s="687">
        <f t="shared" si="216"/>
        <v>0</v>
      </c>
      <c r="Q151" s="688" t="str">
        <f t="shared" si="217"/>
        <v>-</v>
      </c>
      <c r="R151" s="687">
        <f>'4. ГПП-УЗПКТ-СЗСК'!W47</f>
        <v>0</v>
      </c>
      <c r="S151" s="687">
        <f>'4. ГПП-УЗПКТ-СЗСК'!Y47</f>
        <v>0</v>
      </c>
      <c r="T151" s="687">
        <f t="shared" si="218"/>
        <v>0</v>
      </c>
      <c r="U151" s="688" t="str">
        <f t="shared" si="219"/>
        <v>-</v>
      </c>
      <c r="V151" s="687">
        <f>'4. ГПП-УЗПКТ-СЗСК'!AC47</f>
        <v>0</v>
      </c>
      <c r="W151" s="687">
        <f>'4. ГПП-УЗПКТ-СЗСК'!AE47</f>
        <v>0</v>
      </c>
      <c r="X151" s="687">
        <f t="shared" si="220"/>
        <v>0</v>
      </c>
      <c r="Y151" s="688" t="str">
        <f t="shared" si="221"/>
        <v>-</v>
      </c>
      <c r="Z151" s="687">
        <f>'4. ГПП-УЗПКТ-СЗСК'!AI47</f>
        <v>0</v>
      </c>
      <c r="AA151" s="687">
        <f>'4. ГПП-УЗПКТ-СЗСК'!AK47</f>
        <v>0</v>
      </c>
      <c r="AB151" s="687">
        <f t="shared" si="222"/>
        <v>0</v>
      </c>
      <c r="AC151" s="688" t="str">
        <f t="shared" si="223"/>
        <v>-</v>
      </c>
      <c r="AD151" s="687">
        <f t="shared" si="224"/>
        <v>0</v>
      </c>
      <c r="AE151" s="687">
        <f t="shared" si="225"/>
        <v>0</v>
      </c>
      <c r="AF151" s="687">
        <f t="shared" si="226"/>
        <v>0</v>
      </c>
      <c r="AG151" s="688" t="str">
        <f t="shared" si="227"/>
        <v>-</v>
      </c>
      <c r="AH151" s="687">
        <f>'4. ГПП-УЗПКТ-СЗСК'!AU47</f>
        <v>0</v>
      </c>
      <c r="AI151" s="687">
        <f>'4. ГПП-УЗПКТ-СЗСК'!AW47</f>
        <v>0</v>
      </c>
      <c r="AJ151" s="687">
        <f t="shared" si="228"/>
        <v>0</v>
      </c>
      <c r="AK151" s="688" t="str">
        <f t="shared" si="229"/>
        <v>-</v>
      </c>
      <c r="AL151" s="687">
        <f>'4. ГПП-УЗПКТ-СЗСК'!BA47</f>
        <v>0</v>
      </c>
      <c r="AM151" s="687">
        <f>'4. ГПП-УЗПКТ-СЗСК'!BC47</f>
        <v>0</v>
      </c>
      <c r="AN151" s="687">
        <f t="shared" si="230"/>
        <v>0</v>
      </c>
      <c r="AO151" s="688" t="str">
        <f t="shared" si="231"/>
        <v>-</v>
      </c>
      <c r="AP151" s="687">
        <f>'4. ГПП-УЗПКТ-СЗСК'!BG47</f>
        <v>0</v>
      </c>
      <c r="AQ151" s="687">
        <f>'4. ГПП-УЗПКТ-СЗСК'!BI47</f>
        <v>0</v>
      </c>
      <c r="AR151" s="687">
        <f t="shared" si="232"/>
        <v>0</v>
      </c>
      <c r="AS151" s="688" t="str">
        <f t="shared" si="233"/>
        <v>-</v>
      </c>
      <c r="AT151" s="687">
        <f t="shared" si="234"/>
        <v>0</v>
      </c>
      <c r="AU151" s="687">
        <f t="shared" si="235"/>
        <v>0</v>
      </c>
      <c r="AV151" s="687">
        <f t="shared" si="236"/>
        <v>0</v>
      </c>
      <c r="AW151" s="688" t="str">
        <f t="shared" si="237"/>
        <v>-</v>
      </c>
      <c r="AX151" s="687">
        <f>'4. ГПП-УЗПКТ-СЗСК'!BS47</f>
        <v>0</v>
      </c>
      <c r="AY151" s="687">
        <f>'4. ГПП-УЗПКТ-СЗСК'!BU47</f>
        <v>0</v>
      </c>
      <c r="AZ151" s="687">
        <f t="shared" si="238"/>
        <v>0</v>
      </c>
      <c r="BA151" s="688" t="str">
        <f t="shared" si="239"/>
        <v>-</v>
      </c>
      <c r="BB151" s="687">
        <f>'4. ГПП-УЗПКТ-СЗСК'!BY47</f>
        <v>0</v>
      </c>
      <c r="BC151" s="687">
        <f>'4. ГПП-УЗПКТ-СЗСК'!CA47</f>
        <v>0</v>
      </c>
      <c r="BD151" s="687">
        <f t="shared" si="240"/>
        <v>0</v>
      </c>
      <c r="BE151" s="688" t="str">
        <f t="shared" si="241"/>
        <v>-</v>
      </c>
      <c r="BF151" s="687">
        <f>'4. ГПП-УЗПКТ-СЗСК'!CE47</f>
        <v>0</v>
      </c>
      <c r="BG151" s="687">
        <f>'4. ГПП-УЗПКТ-СЗСК'!CG47</f>
        <v>0</v>
      </c>
      <c r="BH151" s="687">
        <f t="shared" si="242"/>
        <v>0</v>
      </c>
      <c r="BI151" s="688" t="str">
        <f t="shared" si="243"/>
        <v>-</v>
      </c>
      <c r="BJ151" s="687">
        <f t="shared" si="244"/>
        <v>0</v>
      </c>
      <c r="BK151" s="687">
        <f t="shared" si="245"/>
        <v>0</v>
      </c>
      <c r="BL151" s="687">
        <f t="shared" si="246"/>
        <v>0</v>
      </c>
      <c r="BM151" s="688" t="str">
        <f t="shared" si="247"/>
        <v>-</v>
      </c>
      <c r="BN151" s="687">
        <f>'4. ГПП-УЗПКТ-СЗСК'!CQ47</f>
        <v>0</v>
      </c>
      <c r="BO151" s="687">
        <f>'4. ГПП-УЗПКТ-СЗСК'!CS47</f>
        <v>0</v>
      </c>
      <c r="BP151" s="687">
        <f t="shared" si="248"/>
        <v>0</v>
      </c>
      <c r="BQ151" s="688" t="str">
        <f t="shared" si="249"/>
        <v>-</v>
      </c>
      <c r="BR151" s="687">
        <f>'4. ГПП-УЗПКТ-СЗСК'!CW47</f>
        <v>0</v>
      </c>
      <c r="BS151" s="687">
        <f>'4. ГПП-УЗПКТ-СЗСК'!CY47</f>
        <v>0</v>
      </c>
      <c r="BT151" s="687">
        <f t="shared" si="250"/>
        <v>0</v>
      </c>
      <c r="BU151" s="688" t="str">
        <f t="shared" si="251"/>
        <v>-</v>
      </c>
      <c r="BV151" s="687">
        <f>'4. ГПП-УЗПКТ-СЗСК'!DC47</f>
        <v>0</v>
      </c>
      <c r="BW151" s="687">
        <f>'4. ГПП-УЗПКТ-СЗСК'!DE47</f>
        <v>0</v>
      </c>
      <c r="BX151" s="687">
        <f t="shared" si="252"/>
        <v>0</v>
      </c>
      <c r="BY151" s="688" t="str">
        <f t="shared" si="253"/>
        <v>-</v>
      </c>
    </row>
    <row r="152" spans="2:77" ht="20.100000000000001" customHeight="1">
      <c r="C152" s="693" t="s">
        <v>205</v>
      </c>
      <c r="D152" s="528"/>
      <c r="E152" s="528"/>
      <c r="F152" s="529"/>
      <c r="G152" s="530" t="s">
        <v>257</v>
      </c>
      <c r="H152" s="530"/>
      <c r="I152" s="694" t="s">
        <v>169</v>
      </c>
      <c r="J152" s="687">
        <f t="shared" si="210"/>
        <v>0</v>
      </c>
      <c r="K152" s="687">
        <f t="shared" si="211"/>
        <v>0</v>
      </c>
      <c r="L152" s="687">
        <f t="shared" si="212"/>
        <v>0</v>
      </c>
      <c r="M152" s="688" t="str">
        <f t="shared" si="213"/>
        <v>-</v>
      </c>
      <c r="N152" s="687">
        <f t="shared" si="214"/>
        <v>0</v>
      </c>
      <c r="O152" s="687">
        <f t="shared" si="215"/>
        <v>0</v>
      </c>
      <c r="P152" s="687">
        <f t="shared" si="216"/>
        <v>0</v>
      </c>
      <c r="Q152" s="688" t="str">
        <f t="shared" si="217"/>
        <v>-</v>
      </c>
      <c r="R152" s="687">
        <f>'4. ГПП-УЗПКТ-СЗСК'!W47</f>
        <v>0</v>
      </c>
      <c r="S152" s="687">
        <f>'4. ГПП-УЗПКТ-СЗСК'!Y47</f>
        <v>0</v>
      </c>
      <c r="T152" s="687">
        <f t="shared" si="218"/>
        <v>0</v>
      </c>
      <c r="U152" s="688" t="str">
        <f t="shared" si="219"/>
        <v>-</v>
      </c>
      <c r="V152" s="687">
        <f>'4. ГПП-УЗПКТ-СЗСК'!AC47</f>
        <v>0</v>
      </c>
      <c r="W152" s="687">
        <f>'4. ГПП-УЗПКТ-СЗСК'!AE47</f>
        <v>0</v>
      </c>
      <c r="X152" s="687">
        <f t="shared" si="220"/>
        <v>0</v>
      </c>
      <c r="Y152" s="688" t="str">
        <f t="shared" si="221"/>
        <v>-</v>
      </c>
      <c r="Z152" s="687">
        <f>'4. ГПП-УЗПКТ-СЗСК'!AI47</f>
        <v>0</v>
      </c>
      <c r="AA152" s="687">
        <f>'4. ГПП-УЗПКТ-СЗСК'!AK47</f>
        <v>0</v>
      </c>
      <c r="AB152" s="687">
        <f t="shared" si="222"/>
        <v>0</v>
      </c>
      <c r="AC152" s="688" t="str">
        <f t="shared" si="223"/>
        <v>-</v>
      </c>
      <c r="AD152" s="687">
        <f t="shared" si="224"/>
        <v>0</v>
      </c>
      <c r="AE152" s="687">
        <f t="shared" si="225"/>
        <v>0</v>
      </c>
      <c r="AF152" s="687">
        <f t="shared" si="226"/>
        <v>0</v>
      </c>
      <c r="AG152" s="688" t="str">
        <f t="shared" si="227"/>
        <v>-</v>
      </c>
      <c r="AH152" s="687">
        <f>'4. ГПП-УЗПКТ-СЗСК'!AU47</f>
        <v>0</v>
      </c>
      <c r="AI152" s="687">
        <f>'4. ГПП-УЗПКТ-СЗСК'!AW47</f>
        <v>0</v>
      </c>
      <c r="AJ152" s="687">
        <f t="shared" si="228"/>
        <v>0</v>
      </c>
      <c r="AK152" s="688" t="str">
        <f t="shared" si="229"/>
        <v>-</v>
      </c>
      <c r="AL152" s="687">
        <f>'4. ГПП-УЗПКТ-СЗСК'!BA47</f>
        <v>0</v>
      </c>
      <c r="AM152" s="687">
        <f>'4. ГПП-УЗПКТ-СЗСК'!BC47</f>
        <v>0</v>
      </c>
      <c r="AN152" s="687">
        <f t="shared" si="230"/>
        <v>0</v>
      </c>
      <c r="AO152" s="688" t="str">
        <f t="shared" si="231"/>
        <v>-</v>
      </c>
      <c r="AP152" s="687">
        <f>'4. ГПП-УЗПКТ-СЗСК'!BG47</f>
        <v>0</v>
      </c>
      <c r="AQ152" s="687">
        <f>'4. ГПП-УЗПКТ-СЗСК'!BI47</f>
        <v>0</v>
      </c>
      <c r="AR152" s="687">
        <f t="shared" si="232"/>
        <v>0</v>
      </c>
      <c r="AS152" s="688" t="str">
        <f t="shared" si="233"/>
        <v>-</v>
      </c>
      <c r="AT152" s="687">
        <f t="shared" si="234"/>
        <v>0</v>
      </c>
      <c r="AU152" s="687">
        <f t="shared" si="235"/>
        <v>0</v>
      </c>
      <c r="AV152" s="687">
        <f t="shared" si="236"/>
        <v>0</v>
      </c>
      <c r="AW152" s="688" t="str">
        <f t="shared" si="237"/>
        <v>-</v>
      </c>
      <c r="AX152" s="687">
        <f>'4. ГПП-УЗПКТ-СЗСК'!BS47</f>
        <v>0</v>
      </c>
      <c r="AY152" s="687">
        <f>'4. ГПП-УЗПКТ-СЗСК'!BU47</f>
        <v>0</v>
      </c>
      <c r="AZ152" s="687">
        <f t="shared" si="238"/>
        <v>0</v>
      </c>
      <c r="BA152" s="688" t="str">
        <f t="shared" si="239"/>
        <v>-</v>
      </c>
      <c r="BB152" s="687">
        <f>'4. ГПП-УЗПКТ-СЗСК'!BY47</f>
        <v>0</v>
      </c>
      <c r="BC152" s="687">
        <f>'4. ГПП-УЗПКТ-СЗСК'!CA47</f>
        <v>0</v>
      </c>
      <c r="BD152" s="687">
        <f t="shared" si="240"/>
        <v>0</v>
      </c>
      <c r="BE152" s="688" t="str">
        <f t="shared" si="241"/>
        <v>-</v>
      </c>
      <c r="BF152" s="687">
        <f>'4. ГПП-УЗПКТ-СЗСК'!CE47</f>
        <v>0</v>
      </c>
      <c r="BG152" s="687">
        <f>'4. ГПП-УЗПКТ-СЗСК'!CG47</f>
        <v>0</v>
      </c>
      <c r="BH152" s="687">
        <f t="shared" si="242"/>
        <v>0</v>
      </c>
      <c r="BI152" s="688" t="str">
        <f t="shared" si="243"/>
        <v>-</v>
      </c>
      <c r="BJ152" s="687">
        <f t="shared" si="244"/>
        <v>0</v>
      </c>
      <c r="BK152" s="687">
        <f t="shared" si="245"/>
        <v>0</v>
      </c>
      <c r="BL152" s="687">
        <f t="shared" si="246"/>
        <v>0</v>
      </c>
      <c r="BM152" s="688" t="str">
        <f t="shared" si="247"/>
        <v>-</v>
      </c>
      <c r="BN152" s="687">
        <f>'4. ГПП-УЗПКТ-СЗСК'!CQ47</f>
        <v>0</v>
      </c>
      <c r="BO152" s="687">
        <f>'4. ГПП-УЗПКТ-СЗСК'!CS47</f>
        <v>0</v>
      </c>
      <c r="BP152" s="687">
        <f t="shared" si="248"/>
        <v>0</v>
      </c>
      <c r="BQ152" s="688" t="str">
        <f t="shared" si="249"/>
        <v>-</v>
      </c>
      <c r="BR152" s="687">
        <f>'4. ГПП-УЗПКТ-СЗСК'!CW47</f>
        <v>0</v>
      </c>
      <c r="BS152" s="687">
        <f>'4. ГПП-УЗПКТ-СЗСК'!CY47</f>
        <v>0</v>
      </c>
      <c r="BT152" s="687">
        <f t="shared" si="250"/>
        <v>0</v>
      </c>
      <c r="BU152" s="688" t="str">
        <f t="shared" si="251"/>
        <v>-</v>
      </c>
      <c r="BV152" s="687">
        <f>'4. ГПП-УЗПКТ-СЗСК'!DC47</f>
        <v>0</v>
      </c>
      <c r="BW152" s="687">
        <f>'4. ГПП-УЗПКТ-СЗСК'!DE47</f>
        <v>0</v>
      </c>
      <c r="BX152" s="687">
        <f t="shared" si="252"/>
        <v>0</v>
      </c>
      <c r="BY152" s="688" t="str">
        <f t="shared" si="253"/>
        <v>-</v>
      </c>
    </row>
    <row r="153" spans="2:77" ht="20.100000000000001" customHeight="1">
      <c r="C153" s="689" t="s">
        <v>133</v>
      </c>
      <c r="D153" s="528"/>
      <c r="E153" s="528"/>
      <c r="F153" s="529"/>
      <c r="G153" s="530" t="s">
        <v>258</v>
      </c>
      <c r="H153" s="530"/>
      <c r="I153" s="686" t="s">
        <v>169</v>
      </c>
      <c r="J153" s="687">
        <f t="shared" si="210"/>
        <v>100.39999999999999</v>
      </c>
      <c r="K153" s="687">
        <f t="shared" si="211"/>
        <v>0</v>
      </c>
      <c r="L153" s="687">
        <f t="shared" si="212"/>
        <v>-100.39999999999999</v>
      </c>
      <c r="M153" s="688">
        <f t="shared" si="213"/>
        <v>0</v>
      </c>
      <c r="N153" s="687">
        <f t="shared" si="214"/>
        <v>23</v>
      </c>
      <c r="O153" s="687">
        <f t="shared" si="215"/>
        <v>0</v>
      </c>
      <c r="P153" s="687">
        <f t="shared" si="216"/>
        <v>-23</v>
      </c>
      <c r="Q153" s="688">
        <f t="shared" si="217"/>
        <v>0</v>
      </c>
      <c r="R153" s="687">
        <f>'2. ГПП-ОГХК'!W65</f>
        <v>7.7</v>
      </c>
      <c r="S153" s="687">
        <f>'2. ГПП-ОГХК'!Y65</f>
        <v>0</v>
      </c>
      <c r="T153" s="687">
        <f t="shared" si="218"/>
        <v>-7.7</v>
      </c>
      <c r="U153" s="688">
        <f t="shared" si="219"/>
        <v>0</v>
      </c>
      <c r="V153" s="687">
        <f>'2. ГПП-ОГХК'!AC65</f>
        <v>7.6</v>
      </c>
      <c r="W153" s="687">
        <f>'2. ГПП-ОГХК'!AE65</f>
        <v>0</v>
      </c>
      <c r="X153" s="687">
        <f t="shared" si="220"/>
        <v>-7.6</v>
      </c>
      <c r="Y153" s="688">
        <f t="shared" si="221"/>
        <v>0</v>
      </c>
      <c r="Z153" s="687">
        <f>'2. ГПП-ОГХК'!AI65</f>
        <v>7.7</v>
      </c>
      <c r="AA153" s="687">
        <f>'2. ГПП-ОГХК'!AK65</f>
        <v>0</v>
      </c>
      <c r="AB153" s="687">
        <f t="shared" si="222"/>
        <v>-7.7</v>
      </c>
      <c r="AC153" s="688">
        <f t="shared" si="223"/>
        <v>0</v>
      </c>
      <c r="AD153" s="687">
        <f t="shared" si="224"/>
        <v>28.799999999999997</v>
      </c>
      <c r="AE153" s="687">
        <f t="shared" si="225"/>
        <v>0</v>
      </c>
      <c r="AF153" s="687">
        <f t="shared" si="226"/>
        <v>-28.799999999999997</v>
      </c>
      <c r="AG153" s="688">
        <f t="shared" si="227"/>
        <v>0</v>
      </c>
      <c r="AH153" s="687">
        <f>'2. ГПП-ОГХК'!AU65</f>
        <v>9.6</v>
      </c>
      <c r="AI153" s="687">
        <f>'2. ГПП-ОГХК'!AW65</f>
        <v>0</v>
      </c>
      <c r="AJ153" s="687">
        <f t="shared" si="228"/>
        <v>-9.6</v>
      </c>
      <c r="AK153" s="688">
        <f t="shared" si="229"/>
        <v>0</v>
      </c>
      <c r="AL153" s="687">
        <f>'2. ГПП-ОГХК'!BA65</f>
        <v>9.6</v>
      </c>
      <c r="AM153" s="687">
        <f>'2. ГПП-ОГХК'!BC65</f>
        <v>0</v>
      </c>
      <c r="AN153" s="687">
        <f t="shared" si="230"/>
        <v>-9.6</v>
      </c>
      <c r="AO153" s="688">
        <f t="shared" si="231"/>
        <v>0</v>
      </c>
      <c r="AP153" s="687">
        <f>'2. ГПП-ОГХК'!BG65</f>
        <v>9.6</v>
      </c>
      <c r="AQ153" s="687">
        <f>'2. ГПП-ОГХК'!BI65</f>
        <v>0</v>
      </c>
      <c r="AR153" s="687">
        <f t="shared" si="232"/>
        <v>-9.6</v>
      </c>
      <c r="AS153" s="688">
        <f t="shared" si="233"/>
        <v>0</v>
      </c>
      <c r="AT153" s="687">
        <f t="shared" si="234"/>
        <v>25.799999999999997</v>
      </c>
      <c r="AU153" s="687">
        <f t="shared" si="235"/>
        <v>0</v>
      </c>
      <c r="AV153" s="687">
        <f t="shared" si="236"/>
        <v>-25.799999999999997</v>
      </c>
      <c r="AW153" s="688">
        <f t="shared" si="237"/>
        <v>0</v>
      </c>
      <c r="AX153" s="687">
        <f>'2. ГПП-ОГХК'!BS65</f>
        <v>9.6</v>
      </c>
      <c r="AY153" s="687">
        <f>'2. ГПП-ОГХК'!BU65</f>
        <v>0</v>
      </c>
      <c r="AZ153" s="687">
        <f t="shared" si="238"/>
        <v>-9.6</v>
      </c>
      <c r="BA153" s="688">
        <f t="shared" si="239"/>
        <v>0</v>
      </c>
      <c r="BB153" s="687">
        <f>'2. ГПП-ОГХК'!BY65</f>
        <v>6.6</v>
      </c>
      <c r="BC153" s="687">
        <f>'2. ГПП-ОГХК'!CA65</f>
        <v>0</v>
      </c>
      <c r="BD153" s="687">
        <f t="shared" si="240"/>
        <v>-6.6</v>
      </c>
      <c r="BE153" s="688">
        <f t="shared" si="241"/>
        <v>0</v>
      </c>
      <c r="BF153" s="687">
        <f>'2. ГПП-ОГХК'!CE65</f>
        <v>9.6</v>
      </c>
      <c r="BG153" s="687">
        <f>'2. ГПП-ОГХК'!CG65</f>
        <v>0</v>
      </c>
      <c r="BH153" s="687">
        <f t="shared" si="242"/>
        <v>-9.6</v>
      </c>
      <c r="BI153" s="688">
        <f t="shared" si="243"/>
        <v>0</v>
      </c>
      <c r="BJ153" s="687">
        <f t="shared" si="244"/>
        <v>22.799999999999997</v>
      </c>
      <c r="BK153" s="687">
        <f t="shared" si="245"/>
        <v>0</v>
      </c>
      <c r="BL153" s="687">
        <f t="shared" si="246"/>
        <v>-22.799999999999997</v>
      </c>
      <c r="BM153" s="688">
        <f t="shared" si="247"/>
        <v>0</v>
      </c>
      <c r="BN153" s="687">
        <f>'2. ГПП-ОГХК'!CQ65</f>
        <v>7.6</v>
      </c>
      <c r="BO153" s="687">
        <f>'2. ГПП-ОГХК'!CS65</f>
        <v>0</v>
      </c>
      <c r="BP153" s="687">
        <f t="shared" si="248"/>
        <v>-7.6</v>
      </c>
      <c r="BQ153" s="688">
        <f t="shared" si="249"/>
        <v>0</v>
      </c>
      <c r="BR153" s="687">
        <f>'2. ГПП-ОГХК'!CW65</f>
        <v>7.6</v>
      </c>
      <c r="BS153" s="687">
        <f>'2. ГПП-ОГХК'!CY65</f>
        <v>0</v>
      </c>
      <c r="BT153" s="687">
        <f t="shared" si="250"/>
        <v>-7.6</v>
      </c>
      <c r="BU153" s="688">
        <f t="shared" si="251"/>
        <v>0</v>
      </c>
      <c r="BV153" s="687">
        <f>'2. ГПП-ОГХК'!DC65</f>
        <v>7.6</v>
      </c>
      <c r="BW153" s="687">
        <f>'2. ГПП-ОГХК'!DE65</f>
        <v>0</v>
      </c>
      <c r="BX153" s="687">
        <f t="shared" si="252"/>
        <v>-7.6</v>
      </c>
      <c r="BY153" s="688">
        <f t="shared" si="253"/>
        <v>0</v>
      </c>
    </row>
    <row r="154" spans="2:77" ht="20.100000000000001" customHeight="1">
      <c r="C154" s="690" t="s">
        <v>259</v>
      </c>
      <c r="D154" s="528"/>
      <c r="E154" s="528"/>
      <c r="F154" s="529"/>
      <c r="G154" s="530" t="s">
        <v>258</v>
      </c>
      <c r="H154" s="530"/>
      <c r="I154" s="691" t="s">
        <v>169</v>
      </c>
      <c r="J154" s="687">
        <f t="shared" si="210"/>
        <v>100.39999999999999</v>
      </c>
      <c r="K154" s="687">
        <f t="shared" si="211"/>
        <v>0</v>
      </c>
      <c r="L154" s="687">
        <f t="shared" si="212"/>
        <v>-100.39999999999999</v>
      </c>
      <c r="M154" s="688">
        <f t="shared" si="213"/>
        <v>0</v>
      </c>
      <c r="N154" s="687">
        <f t="shared" si="214"/>
        <v>23</v>
      </c>
      <c r="O154" s="687">
        <f t="shared" si="215"/>
        <v>0</v>
      </c>
      <c r="P154" s="687">
        <f t="shared" si="216"/>
        <v>-23</v>
      </c>
      <c r="Q154" s="688">
        <f t="shared" si="217"/>
        <v>0</v>
      </c>
      <c r="R154" s="687">
        <f>'2. ГПП-ОГХК'!W65</f>
        <v>7.7</v>
      </c>
      <c r="S154" s="687">
        <f>'2. ГПП-ОГХК'!Y65</f>
        <v>0</v>
      </c>
      <c r="T154" s="687">
        <f t="shared" si="218"/>
        <v>-7.7</v>
      </c>
      <c r="U154" s="688">
        <f t="shared" si="219"/>
        <v>0</v>
      </c>
      <c r="V154" s="687">
        <f>'2. ГПП-ОГХК'!AC65</f>
        <v>7.6</v>
      </c>
      <c r="W154" s="687">
        <f>'2. ГПП-ОГХК'!AE65</f>
        <v>0</v>
      </c>
      <c r="X154" s="687">
        <f t="shared" si="220"/>
        <v>-7.6</v>
      </c>
      <c r="Y154" s="688">
        <f t="shared" si="221"/>
        <v>0</v>
      </c>
      <c r="Z154" s="687">
        <f>'2. ГПП-ОГХК'!AI65</f>
        <v>7.7</v>
      </c>
      <c r="AA154" s="687">
        <f>'2. ГПП-ОГХК'!AK65</f>
        <v>0</v>
      </c>
      <c r="AB154" s="687">
        <f t="shared" si="222"/>
        <v>-7.7</v>
      </c>
      <c r="AC154" s="688">
        <f t="shared" si="223"/>
        <v>0</v>
      </c>
      <c r="AD154" s="687">
        <f t="shared" si="224"/>
        <v>28.799999999999997</v>
      </c>
      <c r="AE154" s="687">
        <f t="shared" si="225"/>
        <v>0</v>
      </c>
      <c r="AF154" s="687">
        <f t="shared" si="226"/>
        <v>-28.799999999999997</v>
      </c>
      <c r="AG154" s="688">
        <f t="shared" si="227"/>
        <v>0</v>
      </c>
      <c r="AH154" s="687">
        <f>'2. ГПП-ОГХК'!AU65</f>
        <v>9.6</v>
      </c>
      <c r="AI154" s="687">
        <f>'2. ГПП-ОГХК'!AW65</f>
        <v>0</v>
      </c>
      <c r="AJ154" s="687">
        <f t="shared" si="228"/>
        <v>-9.6</v>
      </c>
      <c r="AK154" s="688">
        <f t="shared" si="229"/>
        <v>0</v>
      </c>
      <c r="AL154" s="687">
        <f>'2. ГПП-ОГХК'!BA65</f>
        <v>9.6</v>
      </c>
      <c r="AM154" s="687">
        <f>'2. ГПП-ОГХК'!BC65</f>
        <v>0</v>
      </c>
      <c r="AN154" s="687">
        <f t="shared" si="230"/>
        <v>-9.6</v>
      </c>
      <c r="AO154" s="688">
        <f t="shared" si="231"/>
        <v>0</v>
      </c>
      <c r="AP154" s="687">
        <f>'2. ГПП-ОГХК'!BG65</f>
        <v>9.6</v>
      </c>
      <c r="AQ154" s="687">
        <f>'2. ГПП-ОГХК'!BI65</f>
        <v>0</v>
      </c>
      <c r="AR154" s="687">
        <f t="shared" si="232"/>
        <v>-9.6</v>
      </c>
      <c r="AS154" s="688">
        <f t="shared" si="233"/>
        <v>0</v>
      </c>
      <c r="AT154" s="687">
        <f t="shared" si="234"/>
        <v>25.799999999999997</v>
      </c>
      <c r="AU154" s="687">
        <f t="shared" si="235"/>
        <v>0</v>
      </c>
      <c r="AV154" s="687">
        <f t="shared" si="236"/>
        <v>-25.799999999999997</v>
      </c>
      <c r="AW154" s="688">
        <f t="shared" si="237"/>
        <v>0</v>
      </c>
      <c r="AX154" s="687">
        <f>'2. ГПП-ОГХК'!BS65</f>
        <v>9.6</v>
      </c>
      <c r="AY154" s="687">
        <f>'2. ГПП-ОГХК'!BU65</f>
        <v>0</v>
      </c>
      <c r="AZ154" s="687">
        <f t="shared" si="238"/>
        <v>-9.6</v>
      </c>
      <c r="BA154" s="688">
        <f t="shared" si="239"/>
        <v>0</v>
      </c>
      <c r="BB154" s="687">
        <f>'2. ГПП-ОГХК'!BY65</f>
        <v>6.6</v>
      </c>
      <c r="BC154" s="687">
        <f>'2. ГПП-ОГХК'!CA65</f>
        <v>0</v>
      </c>
      <c r="BD154" s="687">
        <f t="shared" si="240"/>
        <v>-6.6</v>
      </c>
      <c r="BE154" s="688">
        <f t="shared" si="241"/>
        <v>0</v>
      </c>
      <c r="BF154" s="687">
        <f>'2. ГПП-ОГХК'!CE65</f>
        <v>9.6</v>
      </c>
      <c r="BG154" s="687">
        <f>'2. ГПП-ОГХК'!CG65</f>
        <v>0</v>
      </c>
      <c r="BH154" s="687">
        <f t="shared" si="242"/>
        <v>-9.6</v>
      </c>
      <c r="BI154" s="688">
        <f t="shared" si="243"/>
        <v>0</v>
      </c>
      <c r="BJ154" s="687">
        <f t="shared" si="244"/>
        <v>22.799999999999997</v>
      </c>
      <c r="BK154" s="687">
        <f t="shared" si="245"/>
        <v>0</v>
      </c>
      <c r="BL154" s="687">
        <f t="shared" si="246"/>
        <v>-22.799999999999997</v>
      </c>
      <c r="BM154" s="688">
        <f t="shared" si="247"/>
        <v>0</v>
      </c>
      <c r="BN154" s="687">
        <f>'2. ГПП-ОГХК'!CQ65</f>
        <v>7.6</v>
      </c>
      <c r="BO154" s="687">
        <f>'2. ГПП-ОГХК'!CS65</f>
        <v>0</v>
      </c>
      <c r="BP154" s="687">
        <f t="shared" si="248"/>
        <v>-7.6</v>
      </c>
      <c r="BQ154" s="688">
        <f t="shared" si="249"/>
        <v>0</v>
      </c>
      <c r="BR154" s="687">
        <f>'2. ГПП-ОГХК'!CW65</f>
        <v>7.6</v>
      </c>
      <c r="BS154" s="687">
        <f>'2. ГПП-ОГХК'!CY65</f>
        <v>0</v>
      </c>
      <c r="BT154" s="687">
        <f t="shared" si="250"/>
        <v>-7.6</v>
      </c>
      <c r="BU154" s="688">
        <f t="shared" si="251"/>
        <v>0</v>
      </c>
      <c r="BV154" s="687">
        <f>'2. ГПП-ОГХК'!DC65</f>
        <v>7.6</v>
      </c>
      <c r="BW154" s="687">
        <f>'2. ГПП-ОГХК'!DE65</f>
        <v>0</v>
      </c>
      <c r="BX154" s="687">
        <f t="shared" si="252"/>
        <v>-7.6</v>
      </c>
      <c r="BY154" s="688">
        <f t="shared" si="253"/>
        <v>0</v>
      </c>
    </row>
    <row r="155" spans="2:77" ht="20.100000000000001" customHeight="1">
      <c r="C155" s="693" t="s">
        <v>133</v>
      </c>
      <c r="D155" s="528"/>
      <c r="E155" s="528"/>
      <c r="F155" s="529"/>
      <c r="G155" s="530" t="s">
        <v>258</v>
      </c>
      <c r="H155" s="530"/>
      <c r="I155" s="694" t="s">
        <v>169</v>
      </c>
      <c r="J155" s="687">
        <f t="shared" si="210"/>
        <v>100.39999999999999</v>
      </c>
      <c r="K155" s="687">
        <f t="shared" si="211"/>
        <v>0</v>
      </c>
      <c r="L155" s="687">
        <f t="shared" si="212"/>
        <v>-100.39999999999999</v>
      </c>
      <c r="M155" s="688">
        <f t="shared" si="213"/>
        <v>0</v>
      </c>
      <c r="N155" s="687">
        <f t="shared" si="214"/>
        <v>23</v>
      </c>
      <c r="O155" s="687">
        <f t="shared" si="215"/>
        <v>0</v>
      </c>
      <c r="P155" s="687">
        <f t="shared" si="216"/>
        <v>-23</v>
      </c>
      <c r="Q155" s="688">
        <f t="shared" si="217"/>
        <v>0</v>
      </c>
      <c r="R155" s="687">
        <f>'2. ГПП-ОГХК'!W65</f>
        <v>7.7</v>
      </c>
      <c r="S155" s="687">
        <f>'2. ГПП-ОГХК'!Y65</f>
        <v>0</v>
      </c>
      <c r="T155" s="687">
        <f t="shared" si="218"/>
        <v>-7.7</v>
      </c>
      <c r="U155" s="688">
        <f t="shared" si="219"/>
        <v>0</v>
      </c>
      <c r="V155" s="687">
        <f>'2. ГПП-ОГХК'!AC65</f>
        <v>7.6</v>
      </c>
      <c r="W155" s="687">
        <f>'2. ГПП-ОГХК'!AE65</f>
        <v>0</v>
      </c>
      <c r="X155" s="687">
        <f t="shared" si="220"/>
        <v>-7.6</v>
      </c>
      <c r="Y155" s="688">
        <f t="shared" si="221"/>
        <v>0</v>
      </c>
      <c r="Z155" s="687">
        <f>'2. ГПП-ОГХК'!AI65</f>
        <v>7.7</v>
      </c>
      <c r="AA155" s="687">
        <f>'2. ГПП-ОГХК'!AK65</f>
        <v>0</v>
      </c>
      <c r="AB155" s="687">
        <f t="shared" si="222"/>
        <v>-7.7</v>
      </c>
      <c r="AC155" s="688">
        <f t="shared" si="223"/>
        <v>0</v>
      </c>
      <c r="AD155" s="687">
        <f t="shared" si="224"/>
        <v>28.799999999999997</v>
      </c>
      <c r="AE155" s="687">
        <f t="shared" si="225"/>
        <v>0</v>
      </c>
      <c r="AF155" s="687">
        <f t="shared" si="226"/>
        <v>-28.799999999999997</v>
      </c>
      <c r="AG155" s="688">
        <f t="shared" si="227"/>
        <v>0</v>
      </c>
      <c r="AH155" s="687">
        <f>'2. ГПП-ОГХК'!AU65</f>
        <v>9.6</v>
      </c>
      <c r="AI155" s="687">
        <f>'2. ГПП-ОГХК'!AW65</f>
        <v>0</v>
      </c>
      <c r="AJ155" s="687">
        <f t="shared" si="228"/>
        <v>-9.6</v>
      </c>
      <c r="AK155" s="688">
        <f t="shared" si="229"/>
        <v>0</v>
      </c>
      <c r="AL155" s="687">
        <f>'2. ГПП-ОГХК'!BA65</f>
        <v>9.6</v>
      </c>
      <c r="AM155" s="687">
        <f>'2. ГПП-ОГХК'!BC65</f>
        <v>0</v>
      </c>
      <c r="AN155" s="687">
        <f t="shared" si="230"/>
        <v>-9.6</v>
      </c>
      <c r="AO155" s="688">
        <f t="shared" si="231"/>
        <v>0</v>
      </c>
      <c r="AP155" s="687">
        <f>'2. ГПП-ОГХК'!BG65</f>
        <v>9.6</v>
      </c>
      <c r="AQ155" s="687">
        <f>'2. ГПП-ОГХК'!BI65</f>
        <v>0</v>
      </c>
      <c r="AR155" s="687">
        <f t="shared" si="232"/>
        <v>-9.6</v>
      </c>
      <c r="AS155" s="688">
        <f t="shared" si="233"/>
        <v>0</v>
      </c>
      <c r="AT155" s="687">
        <f t="shared" si="234"/>
        <v>25.799999999999997</v>
      </c>
      <c r="AU155" s="687">
        <f t="shared" si="235"/>
        <v>0</v>
      </c>
      <c r="AV155" s="687">
        <f t="shared" si="236"/>
        <v>-25.799999999999997</v>
      </c>
      <c r="AW155" s="688">
        <f t="shared" si="237"/>
        <v>0</v>
      </c>
      <c r="AX155" s="687">
        <f>'2. ГПП-ОГХК'!BS65</f>
        <v>9.6</v>
      </c>
      <c r="AY155" s="687">
        <f>'2. ГПП-ОГХК'!BU65</f>
        <v>0</v>
      </c>
      <c r="AZ155" s="687">
        <f t="shared" si="238"/>
        <v>-9.6</v>
      </c>
      <c r="BA155" s="688">
        <f t="shared" si="239"/>
        <v>0</v>
      </c>
      <c r="BB155" s="687">
        <f>'2. ГПП-ОГХК'!BY65</f>
        <v>6.6</v>
      </c>
      <c r="BC155" s="687">
        <f>'2. ГПП-ОГХК'!CA65</f>
        <v>0</v>
      </c>
      <c r="BD155" s="687">
        <f t="shared" si="240"/>
        <v>-6.6</v>
      </c>
      <c r="BE155" s="688">
        <f t="shared" si="241"/>
        <v>0</v>
      </c>
      <c r="BF155" s="687">
        <f>'2. ГПП-ОГХК'!CE65</f>
        <v>9.6</v>
      </c>
      <c r="BG155" s="687">
        <f>'2. ГПП-ОГХК'!CG65</f>
        <v>0</v>
      </c>
      <c r="BH155" s="687">
        <f t="shared" si="242"/>
        <v>-9.6</v>
      </c>
      <c r="BI155" s="688">
        <f t="shared" si="243"/>
        <v>0</v>
      </c>
      <c r="BJ155" s="687">
        <f t="shared" si="244"/>
        <v>22.799999999999997</v>
      </c>
      <c r="BK155" s="687">
        <f t="shared" si="245"/>
        <v>0</v>
      </c>
      <c r="BL155" s="687">
        <f t="shared" si="246"/>
        <v>-22.799999999999997</v>
      </c>
      <c r="BM155" s="688">
        <f t="shared" si="247"/>
        <v>0</v>
      </c>
      <c r="BN155" s="687">
        <f>'2. ГПП-ОГХК'!CQ65</f>
        <v>7.6</v>
      </c>
      <c r="BO155" s="687">
        <f>'2. ГПП-ОГХК'!CS65</f>
        <v>0</v>
      </c>
      <c r="BP155" s="687">
        <f t="shared" si="248"/>
        <v>-7.6</v>
      </c>
      <c r="BQ155" s="688">
        <f t="shared" si="249"/>
        <v>0</v>
      </c>
      <c r="BR155" s="687">
        <f>'2. ГПП-ОГХК'!CW65</f>
        <v>7.6</v>
      </c>
      <c r="BS155" s="687">
        <f>'2. ГПП-ОГХК'!CY65</f>
        <v>0</v>
      </c>
      <c r="BT155" s="687">
        <f t="shared" si="250"/>
        <v>-7.6</v>
      </c>
      <c r="BU155" s="688">
        <f t="shared" si="251"/>
        <v>0</v>
      </c>
      <c r="BV155" s="687">
        <f>'2. ГПП-ОГХК'!DC65</f>
        <v>7.6</v>
      </c>
      <c r="BW155" s="687">
        <f>'2. ГПП-ОГХК'!DE65</f>
        <v>0</v>
      </c>
      <c r="BX155" s="687">
        <f t="shared" si="252"/>
        <v>-7.6</v>
      </c>
      <c r="BY155" s="688">
        <f t="shared" si="253"/>
        <v>0</v>
      </c>
    </row>
    <row r="156" spans="2:77" ht="20.100000000000001" customHeight="1">
      <c r="C156" s="424" t="s">
        <v>117</v>
      </c>
      <c r="D156" s="528"/>
      <c r="E156" s="528"/>
      <c r="F156" s="529"/>
      <c r="G156" s="530" t="s">
        <v>242</v>
      </c>
      <c r="H156" s="530"/>
      <c r="I156" s="686" t="s">
        <v>169</v>
      </c>
      <c r="J156" s="687">
        <f t="shared" si="210"/>
        <v>43.7</v>
      </c>
      <c r="K156" s="687">
        <f t="shared" si="211"/>
        <v>0</v>
      </c>
      <c r="L156" s="687">
        <f t="shared" si="212"/>
        <v>-43.7</v>
      </c>
      <c r="M156" s="688">
        <f t="shared" si="213"/>
        <v>0</v>
      </c>
      <c r="N156" s="687">
        <f t="shared" si="214"/>
        <v>11.4</v>
      </c>
      <c r="O156" s="687">
        <f t="shared" si="215"/>
        <v>0</v>
      </c>
      <c r="P156" s="687">
        <f t="shared" si="216"/>
        <v>-11.4</v>
      </c>
      <c r="Q156" s="688">
        <f t="shared" si="217"/>
        <v>0</v>
      </c>
      <c r="R156" s="687">
        <f>'9. ГД Краснодар'!W30</f>
        <v>3.9</v>
      </c>
      <c r="S156" s="687">
        <f>'9. ГД Краснодар'!Y30</f>
        <v>0</v>
      </c>
      <c r="T156" s="687">
        <f t="shared" si="218"/>
        <v>-3.9</v>
      </c>
      <c r="U156" s="688">
        <f t="shared" si="219"/>
        <v>0</v>
      </c>
      <c r="V156" s="687">
        <f>'9. ГД Краснодар'!AC30</f>
        <v>3.6</v>
      </c>
      <c r="W156" s="687">
        <f>'9. ГД Краснодар'!AE30</f>
        <v>0</v>
      </c>
      <c r="X156" s="687">
        <f t="shared" si="220"/>
        <v>-3.6</v>
      </c>
      <c r="Y156" s="688">
        <f t="shared" si="221"/>
        <v>0</v>
      </c>
      <c r="Z156" s="687">
        <f>'9. ГД Краснодар'!AI30</f>
        <v>3.9</v>
      </c>
      <c r="AA156" s="687">
        <f>'9. ГД Краснодар'!AK30</f>
        <v>0</v>
      </c>
      <c r="AB156" s="687">
        <f t="shared" si="222"/>
        <v>-3.9</v>
      </c>
      <c r="AC156" s="688">
        <f t="shared" si="223"/>
        <v>0</v>
      </c>
      <c r="AD156" s="687">
        <f t="shared" si="224"/>
        <v>11.2</v>
      </c>
      <c r="AE156" s="687">
        <f t="shared" si="225"/>
        <v>0</v>
      </c>
      <c r="AF156" s="687">
        <f t="shared" si="226"/>
        <v>-11.2</v>
      </c>
      <c r="AG156" s="688">
        <f t="shared" si="227"/>
        <v>0</v>
      </c>
      <c r="AH156" s="687">
        <f>'9. ГД Краснодар'!AU30</f>
        <v>3.7</v>
      </c>
      <c r="AI156" s="687">
        <f>'9. ГД Краснодар'!AW30</f>
        <v>0</v>
      </c>
      <c r="AJ156" s="687">
        <f t="shared" si="228"/>
        <v>-3.7</v>
      </c>
      <c r="AK156" s="688">
        <f t="shared" si="229"/>
        <v>0</v>
      </c>
      <c r="AL156" s="687">
        <f>'9. ГД Краснодар'!BA30</f>
        <v>3.8</v>
      </c>
      <c r="AM156" s="687">
        <f>'9. ГД Краснодар'!BC30</f>
        <v>0</v>
      </c>
      <c r="AN156" s="687">
        <f t="shared" si="230"/>
        <v>-3.8</v>
      </c>
      <c r="AO156" s="688">
        <f t="shared" si="231"/>
        <v>0</v>
      </c>
      <c r="AP156" s="687">
        <f>'9. ГД Краснодар'!BG30</f>
        <v>3.7</v>
      </c>
      <c r="AQ156" s="687">
        <f>'9. ГД Краснодар'!BI30</f>
        <v>0</v>
      </c>
      <c r="AR156" s="687">
        <f t="shared" si="232"/>
        <v>-3.7</v>
      </c>
      <c r="AS156" s="688">
        <f t="shared" si="233"/>
        <v>0</v>
      </c>
      <c r="AT156" s="687">
        <f t="shared" si="234"/>
        <v>10.5</v>
      </c>
      <c r="AU156" s="687">
        <f t="shared" si="235"/>
        <v>0</v>
      </c>
      <c r="AV156" s="687">
        <f t="shared" si="236"/>
        <v>-10.5</v>
      </c>
      <c r="AW156" s="688">
        <f t="shared" si="237"/>
        <v>0</v>
      </c>
      <c r="AX156" s="687">
        <f>'9. ГД Краснодар'!BS30</f>
        <v>3.8</v>
      </c>
      <c r="AY156" s="687">
        <f>'9. ГД Краснодар'!BU30</f>
        <v>0</v>
      </c>
      <c r="AZ156" s="687">
        <f t="shared" si="238"/>
        <v>-3.8</v>
      </c>
      <c r="BA156" s="688">
        <f t="shared" si="239"/>
        <v>0</v>
      </c>
      <c r="BB156" s="687">
        <f>'9. ГД Краснодар'!BY30</f>
        <v>3.2</v>
      </c>
      <c r="BC156" s="687">
        <f>'9. ГД Краснодар'!CA30</f>
        <v>0</v>
      </c>
      <c r="BD156" s="687">
        <f t="shared" si="240"/>
        <v>-3.2</v>
      </c>
      <c r="BE156" s="688">
        <f t="shared" si="241"/>
        <v>0</v>
      </c>
      <c r="BF156" s="687">
        <f>'9. ГД Краснодар'!CE30</f>
        <v>3.5</v>
      </c>
      <c r="BG156" s="687">
        <f>'9. ГД Краснодар'!CG30</f>
        <v>0</v>
      </c>
      <c r="BH156" s="687">
        <f t="shared" si="242"/>
        <v>-3.5</v>
      </c>
      <c r="BI156" s="688">
        <f t="shared" si="243"/>
        <v>0</v>
      </c>
      <c r="BJ156" s="687">
        <f t="shared" si="244"/>
        <v>10.6</v>
      </c>
      <c r="BK156" s="687">
        <f t="shared" si="245"/>
        <v>0</v>
      </c>
      <c r="BL156" s="687">
        <f t="shared" si="246"/>
        <v>-10.6</v>
      </c>
      <c r="BM156" s="688">
        <f t="shared" si="247"/>
        <v>0</v>
      </c>
      <c r="BN156" s="687">
        <f>'9. ГД Краснодар'!CQ30</f>
        <v>3.7</v>
      </c>
      <c r="BO156" s="687">
        <f>'9. ГД Краснодар'!CS30</f>
        <v>0</v>
      </c>
      <c r="BP156" s="687">
        <f t="shared" si="248"/>
        <v>-3.7</v>
      </c>
      <c r="BQ156" s="688">
        <f t="shared" si="249"/>
        <v>0</v>
      </c>
      <c r="BR156" s="687">
        <f>'9. ГД Краснодар'!CW30</f>
        <v>3.5</v>
      </c>
      <c r="BS156" s="687">
        <f>'9. ГД Краснодар'!CY30</f>
        <v>0</v>
      </c>
      <c r="BT156" s="687">
        <f t="shared" si="250"/>
        <v>-3.5</v>
      </c>
      <c r="BU156" s="688">
        <f t="shared" si="251"/>
        <v>0</v>
      </c>
      <c r="BV156" s="687">
        <f>'9. ГД Краснодар'!DC30</f>
        <v>3.4</v>
      </c>
      <c r="BW156" s="687">
        <f>'9. ГД Краснодар'!DE30</f>
        <v>0</v>
      </c>
      <c r="BX156" s="687">
        <f t="shared" si="252"/>
        <v>-3.4</v>
      </c>
      <c r="BY156" s="688">
        <f t="shared" si="253"/>
        <v>0</v>
      </c>
    </row>
    <row r="157" spans="2:77" ht="20.100000000000001" customHeight="1">
      <c r="B157" s="591" t="s">
        <v>260</v>
      </c>
      <c r="C157" s="703" t="s">
        <v>261</v>
      </c>
      <c r="D157" s="528"/>
      <c r="E157" s="528"/>
      <c r="F157" s="529"/>
      <c r="G157" s="530" t="s">
        <v>262</v>
      </c>
      <c r="H157" s="530"/>
      <c r="I157" s="686" t="s">
        <v>169</v>
      </c>
      <c r="J157" s="687">
        <f t="shared" si="210"/>
        <v>4266.6000000000004</v>
      </c>
      <c r="K157" s="687">
        <f t="shared" si="211"/>
        <v>0</v>
      </c>
      <c r="L157" s="687">
        <f t="shared" si="212"/>
        <v>-4266.6000000000004</v>
      </c>
      <c r="M157" s="688">
        <f t="shared" si="213"/>
        <v>0</v>
      </c>
      <c r="N157" s="687">
        <f t="shared" si="214"/>
        <v>1078.5999999999999</v>
      </c>
      <c r="O157" s="687">
        <f t="shared" si="215"/>
        <v>0</v>
      </c>
      <c r="P157" s="687">
        <f t="shared" si="216"/>
        <v>-1078.5999999999999</v>
      </c>
      <c r="Q157" s="688">
        <f t="shared" si="217"/>
        <v>0</v>
      </c>
      <c r="R157" s="687">
        <f>'7. ГД Ямбург'!W26+'7. ГД Ямбург'!W24+0+'8. ГД Уренгой'!W61+'8. ГД Уренгой'!W69+'8. ГД Уренгой'!W63+'8. ГД Уренгой'!W70+'8. ГД Уренгой'!W57+'8. ГД Уренгой'!W67+'8. ГД Уренгой'!W60+'10. ГД Ноябрьск'!W23+'10. ГД Ноябрьск'!W53+'10. ГД Ноябрьск'!W27</f>
        <v>386.2</v>
      </c>
      <c r="S157" s="687">
        <f>'7. ГД Ямбург'!Y26+'7. ГД Ямбург'!Y24+0+'8. ГД Уренгой'!Y61+'8. ГД Уренгой'!Y69+'8. ГД Уренгой'!Y63+'8. ГД Уренгой'!Y70+'8. ГД Уренгой'!Y57+'8. ГД Уренгой'!Y67+'8. ГД Уренгой'!Y60+'10. ГД Ноябрьск'!Y23+'10. ГД Ноябрьск'!Y53+'10. ГД Ноябрьск'!Y27</f>
        <v>0</v>
      </c>
      <c r="T157" s="687">
        <f t="shared" si="218"/>
        <v>-386.2</v>
      </c>
      <c r="U157" s="688">
        <f t="shared" si="219"/>
        <v>0</v>
      </c>
      <c r="V157" s="687">
        <f>'7. ГД Ямбург'!AC26+'7. ГД Ямбург'!AC24+0+'8. ГД Уренгой'!AC61+'8. ГД Уренгой'!AC69+'8. ГД Уренгой'!AC63+'8. ГД Уренгой'!AC70+'8. ГД Уренгой'!AC57+'8. ГД Уренгой'!AC67+'8. ГД Уренгой'!AC60+'10. ГД Ноябрьск'!AC23+'10. ГД Ноябрьск'!AC53+'10. ГД Ноябрьск'!AC27</f>
        <v>349.2</v>
      </c>
      <c r="W157" s="687">
        <f>'7. ГД Ямбург'!AE26+'7. ГД Ямбург'!AE24+0+'8. ГД Уренгой'!AE61+'8. ГД Уренгой'!AE69+'8. ГД Уренгой'!AE63+'8. ГД Уренгой'!AE70+'8. ГД Уренгой'!AE57+'8. ГД Уренгой'!AE67+'8. ГД Уренгой'!AE60+'10. ГД Ноябрьск'!AE23+'10. ГД Ноябрьск'!AE53+'10. ГД Ноябрьск'!AE27</f>
        <v>0</v>
      </c>
      <c r="X157" s="687">
        <f t="shared" si="220"/>
        <v>-349.2</v>
      </c>
      <c r="Y157" s="688">
        <f t="shared" si="221"/>
        <v>0</v>
      </c>
      <c r="Z157" s="687">
        <f>'7. ГД Ямбург'!AI26+'7. ГД Ямбург'!AI24+0+'8. ГД Уренгой'!AI61+'8. ГД Уренгой'!AI69+'8. ГД Уренгой'!AI63+'8. ГД Уренгой'!AI70+'8. ГД Уренгой'!AI57+'8. ГД Уренгой'!AI67+'8. ГД Уренгой'!AI60+'10. ГД Ноябрьск'!AI23+'10. ГД Ноябрьск'!AI53+'10. ГД Ноябрьск'!AI27</f>
        <v>343.20000000000005</v>
      </c>
      <c r="AA157" s="687">
        <f>'7. ГД Ямбург'!AK26+'7. ГД Ямбург'!AK24+0+'8. ГД Уренгой'!AK61+'8. ГД Уренгой'!AK69+'8. ГД Уренгой'!AK63+'8. ГД Уренгой'!AK70+'8. ГД Уренгой'!AK57+'8. ГД Уренгой'!AK67+'8. ГД Уренгой'!AK60+'10. ГД Ноябрьск'!AK23+'10. ГД Ноябрьск'!AK53+'10. ГД Ноябрьск'!AK27</f>
        <v>0</v>
      </c>
      <c r="AB157" s="687">
        <f t="shared" si="222"/>
        <v>-343.20000000000005</v>
      </c>
      <c r="AC157" s="688">
        <f t="shared" si="223"/>
        <v>0</v>
      </c>
      <c r="AD157" s="687">
        <f t="shared" si="224"/>
        <v>1065.3</v>
      </c>
      <c r="AE157" s="687">
        <f t="shared" si="225"/>
        <v>0</v>
      </c>
      <c r="AF157" s="687">
        <f t="shared" si="226"/>
        <v>-1065.3</v>
      </c>
      <c r="AG157" s="688">
        <f t="shared" si="227"/>
        <v>0</v>
      </c>
      <c r="AH157" s="687">
        <f>'7. ГД Ямбург'!AU26+'7. ГД Ямбург'!AU24+0+'8. ГД Уренгой'!AU61+'8. ГД Уренгой'!AU69+'8. ГД Уренгой'!AU63+'8. ГД Уренгой'!AU70+'8. ГД Уренгой'!AU57+'8. ГД Уренгой'!AU67+'8. ГД Уренгой'!AU60+'10. ГД Ноябрьск'!AU23+'10. ГД Ноябрьск'!AU53+'10. ГД Ноябрьск'!AU27</f>
        <v>362.79999999999995</v>
      </c>
      <c r="AI157" s="687">
        <f>'7. ГД Ямбург'!AW26+'7. ГД Ямбург'!AW24+0+'8. ГД Уренгой'!AW61+'8. ГД Уренгой'!AW69+'8. ГД Уренгой'!AW63+'8. ГД Уренгой'!AW70+'8. ГД Уренгой'!AW57+'8. ГД Уренгой'!AW67+'8. ГД Уренгой'!AW60+'10. ГД Ноябрьск'!AW23+'10. ГД Ноябрьск'!AW53+'10. ГД Ноябрьск'!AW27</f>
        <v>0</v>
      </c>
      <c r="AJ157" s="687">
        <f t="shared" si="228"/>
        <v>-362.79999999999995</v>
      </c>
      <c r="AK157" s="688">
        <f t="shared" si="229"/>
        <v>0</v>
      </c>
      <c r="AL157" s="687">
        <f>'7. ГД Ямбург'!BA26+'7. ГД Ямбург'!BA24+0+'8. ГД Уренгой'!BA61+'8. ГД Уренгой'!BA69+'8. ГД Уренгой'!BA63+'8. ГД Уренгой'!BA70+'8. ГД Уренгой'!BA57+'8. ГД Уренгой'!BA67+'8. ГД Уренгой'!BA60+'10. ГД Ноябрьск'!BA23+'10. ГД Ноябрьск'!BA53+'10. ГД Ноябрьск'!BA27</f>
        <v>362.3</v>
      </c>
      <c r="AM157" s="687">
        <f>'7. ГД Ямбург'!BC26+'7. ГД Ямбург'!BC24+0+'8. ГД Уренгой'!BC61+'8. ГД Уренгой'!BC69+'8. ГД Уренгой'!BC63+'8. ГД Уренгой'!BC70+'8. ГД Уренгой'!BC57+'8. ГД Уренгой'!BC67+'8. ГД Уренгой'!BC60+'10. ГД Ноябрьск'!BC23+'10. ГД Ноябрьск'!BC53+'10. ГД Ноябрьск'!BC27</f>
        <v>0</v>
      </c>
      <c r="AN157" s="687">
        <f t="shared" si="230"/>
        <v>-362.3</v>
      </c>
      <c r="AO157" s="688">
        <f t="shared" si="231"/>
        <v>0</v>
      </c>
      <c r="AP157" s="687">
        <f>'7. ГД Ямбург'!BG26+'7. ГД Ямбург'!BG24+0+'8. ГД Уренгой'!BG61+'8. ГД Уренгой'!BG69+'8. ГД Уренгой'!BG63+'8. ГД Уренгой'!BG70+'8. ГД Уренгой'!BG57+'8. ГД Уренгой'!BG67+'8. ГД Уренгой'!BG60+'10. ГД Ноябрьск'!BG23+'10. ГД Ноябрьск'!BG53+'10. ГД Ноябрьск'!BG27</f>
        <v>340.20000000000005</v>
      </c>
      <c r="AQ157" s="687">
        <f>'7. ГД Ямбург'!BI26+'7. ГД Ямбург'!BI24+0+'8. ГД Уренгой'!BI61+'8. ГД Уренгой'!BI69+'8. ГД Уренгой'!BI63+'8. ГД Уренгой'!BI70+'8. ГД Уренгой'!BI57+'8. ГД Уренгой'!BI67+'8. ГД Уренгой'!BI60+'10. ГД Ноябрьск'!BI23+'10. ГД Ноябрьск'!BI53+'10. ГД Ноябрьск'!BI27</f>
        <v>0</v>
      </c>
      <c r="AR157" s="687">
        <f t="shared" si="232"/>
        <v>-340.20000000000005</v>
      </c>
      <c r="AS157" s="688">
        <f t="shared" si="233"/>
        <v>0</v>
      </c>
      <c r="AT157" s="687">
        <f t="shared" si="234"/>
        <v>1054.3</v>
      </c>
      <c r="AU157" s="687">
        <f t="shared" si="235"/>
        <v>0</v>
      </c>
      <c r="AV157" s="687">
        <f t="shared" si="236"/>
        <v>-1054.3</v>
      </c>
      <c r="AW157" s="688">
        <f t="shared" si="237"/>
        <v>0</v>
      </c>
      <c r="AX157" s="687">
        <f>'7. ГД Ямбург'!BS26+'7. ГД Ямбург'!BS24+0+'8. ГД Уренгой'!BS61+'8. ГД Уренгой'!BS69+'8. ГД Уренгой'!BS63+'8. ГД Уренгой'!BS70+'8. ГД Уренгой'!BS57+'8. ГД Уренгой'!BS67+'8. ГД Уренгой'!BS60+'10. ГД Ноябрьск'!BS23+'10. ГД Ноябрьск'!BS53+'10. ГД Ноябрьск'!BS27</f>
        <v>368.4</v>
      </c>
      <c r="AY157" s="687">
        <f>'7. ГД Ямбург'!BU26+'7. ГД Ямбург'!BU24+0+'8. ГД Уренгой'!BU61+'8. ГД Уренгой'!BU69+'8. ГД Уренгой'!BU63+'8. ГД Уренгой'!BU70+'8. ГД Уренгой'!BU57+'8. ГД Уренгой'!BU67+'8. ГД Уренгой'!BU60+'10. ГД Ноябрьск'!BU23+'10. ГД Ноябрьск'!BU53+'10. ГД Ноябрьск'!BU27</f>
        <v>0</v>
      </c>
      <c r="AZ157" s="687">
        <f t="shared" si="238"/>
        <v>-368.4</v>
      </c>
      <c r="BA157" s="688">
        <f t="shared" si="239"/>
        <v>0</v>
      </c>
      <c r="BB157" s="687">
        <f>'7. ГД Ямбург'!BY26+'7. ГД Ямбург'!BY24+0+'8. ГД Уренгой'!BY61+'8. ГД Уренгой'!BY69+'8. ГД Уренгой'!BY63+'8. ГД Уренгой'!BY70+'8. ГД Уренгой'!BY57+'8. ГД Уренгой'!BY67+'8. ГД Уренгой'!BY60+'10. ГД Ноябрьск'!BY23+'10. ГД Ноябрьск'!BY53+'10. ГД Ноябрьск'!BY27</f>
        <v>366.7</v>
      </c>
      <c r="BC157" s="687">
        <f>'7. ГД Ямбург'!CA26+'7. ГД Ямбург'!CA24+0+'8. ГД Уренгой'!CA61+'8. ГД Уренгой'!CA69+'8. ГД Уренгой'!CA63+'8. ГД Уренгой'!CA70+'8. ГД Уренгой'!CA57+'8. ГД Уренгой'!CA67+'8. ГД Уренгой'!CA60+'10. ГД Ноябрьск'!CA23+'10. ГД Ноябрьск'!CA53+'10. ГД Ноябрьск'!CA27</f>
        <v>0</v>
      </c>
      <c r="BD157" s="687">
        <f t="shared" si="240"/>
        <v>-366.7</v>
      </c>
      <c r="BE157" s="688">
        <f t="shared" si="241"/>
        <v>0</v>
      </c>
      <c r="BF157" s="687">
        <f>'7. ГД Ямбург'!CE26+'7. ГД Ямбург'!CE24+0+'8. ГД Уренгой'!CE61+'8. ГД Уренгой'!CE69+'8. ГД Уренгой'!CE63+'8. ГД Уренгой'!CE70+'8. ГД Уренгой'!CE57+'8. ГД Уренгой'!CE67+'8. ГД Уренгой'!CE60+'10. ГД Ноябрьск'!CE23+'10. ГД Ноябрьск'!CE53+'10. ГД Ноябрьск'!CE27</f>
        <v>319.2</v>
      </c>
      <c r="BG157" s="687">
        <f>'7. ГД Ямбург'!CG26+'7. ГД Ямбург'!CG24+0+'8. ГД Уренгой'!CG61+'8. ГД Уренгой'!CG69+'8. ГД Уренгой'!CG63+'8. ГД Уренгой'!CG70+'8. ГД Уренгой'!CG57+'8. ГД Уренгой'!CG67+'8. ГД Уренгой'!CG60+'10. ГД Ноябрьск'!CG23+'10. ГД Ноябрьск'!CG53+'10. ГД Ноябрьск'!CG27</f>
        <v>0</v>
      </c>
      <c r="BH157" s="687">
        <f t="shared" si="242"/>
        <v>-319.2</v>
      </c>
      <c r="BI157" s="688">
        <f t="shared" si="243"/>
        <v>0</v>
      </c>
      <c r="BJ157" s="687">
        <f t="shared" si="244"/>
        <v>1068.4000000000001</v>
      </c>
      <c r="BK157" s="687">
        <f t="shared" si="245"/>
        <v>0</v>
      </c>
      <c r="BL157" s="687">
        <f t="shared" si="246"/>
        <v>-1068.4000000000001</v>
      </c>
      <c r="BM157" s="688">
        <f t="shared" si="247"/>
        <v>0</v>
      </c>
      <c r="BN157" s="687">
        <f>'7. ГД Ямбург'!CQ26+'7. ГД Ямбург'!CQ24+0+'8. ГД Уренгой'!CQ61+'8. ГД Уренгой'!CQ69+'8. ГД Уренгой'!CQ63+'8. ГД Уренгой'!CQ70+'8. ГД Уренгой'!CQ57+'8. ГД Уренгой'!CQ67+'8. ГД Уренгой'!CQ60+'10. ГД Ноябрьск'!CQ23+'10. ГД Ноябрьск'!CQ53+'10. ГД Ноябрьск'!CQ27</f>
        <v>361.1</v>
      </c>
      <c r="BO157" s="687">
        <f>'7. ГД Ямбург'!CS26+'7. ГД Ямбург'!CS24+0+'8. ГД Уренгой'!CS61+'8. ГД Уренгой'!CS69+'8. ГД Уренгой'!CS63+'8. ГД Уренгой'!CS70+'8. ГД Уренгой'!CS57+'8. ГД Уренгой'!CS67+'8. ГД Уренгой'!CS60+'10. ГД Ноябрьск'!CS23+'10. ГД Ноябрьск'!CS53+'10. ГД Ноябрьск'!CS27</f>
        <v>0</v>
      </c>
      <c r="BP157" s="687">
        <f t="shared" si="248"/>
        <v>-361.1</v>
      </c>
      <c r="BQ157" s="688">
        <f t="shared" si="249"/>
        <v>0</v>
      </c>
      <c r="BR157" s="687">
        <f>'7. ГД Ямбург'!CW26+'7. ГД Ямбург'!CW24+0+'8. ГД Уренгой'!CW61+'8. ГД Уренгой'!CW69+'8. ГД Уренгой'!CW63+'8. ГД Уренгой'!CW70+'8. ГД Уренгой'!CW57+'8. ГД Уренгой'!CW67+'8. ГД Уренгой'!CW60+'10. ГД Ноябрьск'!CW23+'10. ГД Ноябрьск'!CW53+'10. ГД Ноябрьск'!CW27</f>
        <v>345</v>
      </c>
      <c r="BS157" s="687">
        <f>'7. ГД Ямбург'!CY26+'7. ГД Ямбург'!CY24+0+'8. ГД Уренгой'!CY61+'8. ГД Уренгой'!CY69+'8. ГД Уренгой'!CY63+'8. ГД Уренгой'!CY70+'8. ГД Уренгой'!CY57+'8. ГД Уренгой'!CY67+'8. ГД Уренгой'!CY60+'10. ГД Ноябрьск'!CY23+'10. ГД Ноябрьск'!CY53+'10. ГД Ноябрьск'!CY27</f>
        <v>0</v>
      </c>
      <c r="BT157" s="687">
        <f t="shared" si="250"/>
        <v>-345</v>
      </c>
      <c r="BU157" s="688">
        <f t="shared" si="251"/>
        <v>0</v>
      </c>
      <c r="BV157" s="687">
        <f>'7. ГД Ямбург'!DC26+'7. ГД Ямбург'!DC24+0+'8. ГД Уренгой'!DC61+'8. ГД Уренгой'!DC69+'8. ГД Уренгой'!DC63+'8. ГД Уренгой'!DC70+'8. ГД Уренгой'!DC57+'8. ГД Уренгой'!DC67+'8. ГД Уренгой'!DC60+'10. ГД Ноябрьск'!DC23+'10. ГД Ноябрьск'!DC53+'10. ГД Ноябрьск'!DC27</f>
        <v>362.3</v>
      </c>
      <c r="BW157" s="687">
        <f>'7. ГД Ямбург'!DE26+'7. ГД Ямбург'!DE24+0+'8. ГД Уренгой'!DE61+'8. ГД Уренгой'!DE69+'8. ГД Уренгой'!DE63+'8. ГД Уренгой'!DE70+'8. ГД Уренгой'!DE57+'8. ГД Уренгой'!DE67+'8. ГД Уренгой'!DE60+'10. ГД Ноябрьск'!DE23+'10. ГД Ноябрьск'!DE53+'10. ГД Ноябрьск'!DE27</f>
        <v>0</v>
      </c>
      <c r="BX157" s="687">
        <f t="shared" si="252"/>
        <v>-362.3</v>
      </c>
      <c r="BY157" s="688">
        <f t="shared" si="253"/>
        <v>0</v>
      </c>
    </row>
    <row r="158" spans="2:77" ht="20.100000000000001" customHeight="1">
      <c r="C158" s="689" t="s">
        <v>180</v>
      </c>
      <c r="D158" s="528"/>
      <c r="E158" s="528"/>
      <c r="F158" s="529"/>
      <c r="G158" s="530" t="s">
        <v>263</v>
      </c>
      <c r="H158" s="530"/>
      <c r="I158" s="686" t="s">
        <v>169</v>
      </c>
      <c r="J158" s="687">
        <f t="shared" si="210"/>
        <v>0</v>
      </c>
      <c r="K158" s="687">
        <f t="shared" si="211"/>
        <v>0</v>
      </c>
      <c r="L158" s="687">
        <f t="shared" si="212"/>
        <v>0</v>
      </c>
      <c r="M158" s="688" t="str">
        <f t="shared" si="213"/>
        <v>-</v>
      </c>
      <c r="N158" s="687">
        <f t="shared" si="214"/>
        <v>0</v>
      </c>
      <c r="O158" s="687">
        <f t="shared" si="215"/>
        <v>0</v>
      </c>
      <c r="P158" s="687">
        <f t="shared" si="216"/>
        <v>0</v>
      </c>
      <c r="Q158" s="688" t="str">
        <f t="shared" si="217"/>
        <v>-</v>
      </c>
      <c r="R158" s="687">
        <f>'7. ГД Ямбург'!W26+'7. ГД Ямбург'!W24</f>
        <v>0</v>
      </c>
      <c r="S158" s="687">
        <f>'7. ГД Ямбург'!Y26+'7. ГД Ямбург'!Y24</f>
        <v>0</v>
      </c>
      <c r="T158" s="687">
        <f t="shared" si="218"/>
        <v>0</v>
      </c>
      <c r="U158" s="688" t="str">
        <f t="shared" si="219"/>
        <v>-</v>
      </c>
      <c r="V158" s="687">
        <f>'7. ГД Ямбург'!AC26+'7. ГД Ямбург'!AC24</f>
        <v>0</v>
      </c>
      <c r="W158" s="687">
        <f>'7. ГД Ямбург'!AE26+'7. ГД Ямбург'!AE24</f>
        <v>0</v>
      </c>
      <c r="X158" s="687">
        <f t="shared" si="220"/>
        <v>0</v>
      </c>
      <c r="Y158" s="688" t="str">
        <f t="shared" si="221"/>
        <v>-</v>
      </c>
      <c r="Z158" s="687">
        <f>'7. ГД Ямбург'!AI26+'7. ГД Ямбург'!AI24</f>
        <v>0</v>
      </c>
      <c r="AA158" s="687">
        <f>'7. ГД Ямбург'!AK26+'7. ГД Ямбург'!AK24</f>
        <v>0</v>
      </c>
      <c r="AB158" s="687">
        <f t="shared" si="222"/>
        <v>0</v>
      </c>
      <c r="AC158" s="688" t="str">
        <f t="shared" si="223"/>
        <v>-</v>
      </c>
      <c r="AD158" s="687">
        <f t="shared" si="224"/>
        <v>0</v>
      </c>
      <c r="AE158" s="687">
        <f t="shared" si="225"/>
        <v>0</v>
      </c>
      <c r="AF158" s="687">
        <f t="shared" si="226"/>
        <v>0</v>
      </c>
      <c r="AG158" s="688" t="str">
        <f t="shared" si="227"/>
        <v>-</v>
      </c>
      <c r="AH158" s="687">
        <f>'7. ГД Ямбург'!AU26+'7. ГД Ямбург'!AU24</f>
        <v>0</v>
      </c>
      <c r="AI158" s="687">
        <f>'7. ГД Ямбург'!AW26+'7. ГД Ямбург'!AW24</f>
        <v>0</v>
      </c>
      <c r="AJ158" s="687">
        <f t="shared" si="228"/>
        <v>0</v>
      </c>
      <c r="AK158" s="688" t="str">
        <f t="shared" si="229"/>
        <v>-</v>
      </c>
      <c r="AL158" s="687">
        <f>'7. ГД Ямбург'!BA26+'7. ГД Ямбург'!BA24</f>
        <v>0</v>
      </c>
      <c r="AM158" s="687">
        <f>'7. ГД Ямбург'!BC26+'7. ГД Ямбург'!BC24</f>
        <v>0</v>
      </c>
      <c r="AN158" s="687">
        <f t="shared" si="230"/>
        <v>0</v>
      </c>
      <c r="AO158" s="688" t="str">
        <f t="shared" si="231"/>
        <v>-</v>
      </c>
      <c r="AP158" s="687">
        <f>'7. ГД Ямбург'!BG26+'7. ГД Ямбург'!BG24</f>
        <v>0</v>
      </c>
      <c r="AQ158" s="687">
        <f>'7. ГД Ямбург'!BI26+'7. ГД Ямбург'!BI24</f>
        <v>0</v>
      </c>
      <c r="AR158" s="687">
        <f t="shared" si="232"/>
        <v>0</v>
      </c>
      <c r="AS158" s="688" t="str">
        <f t="shared" si="233"/>
        <v>-</v>
      </c>
      <c r="AT158" s="687">
        <f t="shared" si="234"/>
        <v>0</v>
      </c>
      <c r="AU158" s="687">
        <f t="shared" si="235"/>
        <v>0</v>
      </c>
      <c r="AV158" s="687">
        <f t="shared" si="236"/>
        <v>0</v>
      </c>
      <c r="AW158" s="688" t="str">
        <f t="shared" si="237"/>
        <v>-</v>
      </c>
      <c r="AX158" s="687">
        <f>'7. ГД Ямбург'!BS26+'7. ГД Ямбург'!BS24</f>
        <v>0</v>
      </c>
      <c r="AY158" s="687">
        <f>'7. ГД Ямбург'!BU26+'7. ГД Ямбург'!BU24</f>
        <v>0</v>
      </c>
      <c r="AZ158" s="687">
        <f t="shared" si="238"/>
        <v>0</v>
      </c>
      <c r="BA158" s="688" t="str">
        <f t="shared" si="239"/>
        <v>-</v>
      </c>
      <c r="BB158" s="687">
        <f>'7. ГД Ямбург'!BY26+'7. ГД Ямбург'!BY24</f>
        <v>0</v>
      </c>
      <c r="BC158" s="687">
        <f>'7. ГД Ямбург'!CA26+'7. ГД Ямбург'!CA24</f>
        <v>0</v>
      </c>
      <c r="BD158" s="687">
        <f t="shared" si="240"/>
        <v>0</v>
      </c>
      <c r="BE158" s="688" t="str">
        <f t="shared" si="241"/>
        <v>-</v>
      </c>
      <c r="BF158" s="687">
        <f>'7. ГД Ямбург'!CE26+'7. ГД Ямбург'!CE24</f>
        <v>0</v>
      </c>
      <c r="BG158" s="687">
        <f>'7. ГД Ямбург'!CG26+'7. ГД Ямбург'!CG24</f>
        <v>0</v>
      </c>
      <c r="BH158" s="687">
        <f t="shared" si="242"/>
        <v>0</v>
      </c>
      <c r="BI158" s="688" t="str">
        <f t="shared" si="243"/>
        <v>-</v>
      </c>
      <c r="BJ158" s="687">
        <f t="shared" si="244"/>
        <v>0</v>
      </c>
      <c r="BK158" s="687">
        <f t="shared" si="245"/>
        <v>0</v>
      </c>
      <c r="BL158" s="687">
        <f t="shared" si="246"/>
        <v>0</v>
      </c>
      <c r="BM158" s="688" t="str">
        <f t="shared" si="247"/>
        <v>-</v>
      </c>
      <c r="BN158" s="687">
        <f>'7. ГД Ямбург'!CQ26+'7. ГД Ямбург'!CQ24</f>
        <v>0</v>
      </c>
      <c r="BO158" s="687">
        <f>'7. ГД Ямбург'!CS26+'7. ГД Ямбург'!CS24</f>
        <v>0</v>
      </c>
      <c r="BP158" s="687">
        <f t="shared" si="248"/>
        <v>0</v>
      </c>
      <c r="BQ158" s="688" t="str">
        <f t="shared" si="249"/>
        <v>-</v>
      </c>
      <c r="BR158" s="687">
        <f>'7. ГД Ямбург'!CW26+'7. ГД Ямбург'!CW24</f>
        <v>0</v>
      </c>
      <c r="BS158" s="687">
        <f>'7. ГД Ямбург'!CY26+'7. ГД Ямбург'!CY24</f>
        <v>0</v>
      </c>
      <c r="BT158" s="687">
        <f t="shared" si="250"/>
        <v>0</v>
      </c>
      <c r="BU158" s="688" t="str">
        <f t="shared" si="251"/>
        <v>-</v>
      </c>
      <c r="BV158" s="687">
        <f>'7. ГД Ямбург'!DC26+'7. ГД Ямбург'!DC24</f>
        <v>0</v>
      </c>
      <c r="BW158" s="687">
        <f>'7. ГД Ямбург'!DE26+'7. ГД Ямбург'!DE24</f>
        <v>0</v>
      </c>
      <c r="BX158" s="687">
        <f t="shared" si="252"/>
        <v>0</v>
      </c>
      <c r="BY158" s="688" t="str">
        <f t="shared" si="253"/>
        <v>-</v>
      </c>
    </row>
    <row r="159" spans="2:77" ht="20.100000000000001" customHeight="1">
      <c r="C159" s="689" t="s">
        <v>205</v>
      </c>
      <c r="D159" s="528"/>
      <c r="E159" s="528"/>
      <c r="F159" s="529"/>
      <c r="G159" s="530" t="s">
        <v>264</v>
      </c>
      <c r="H159" s="530"/>
      <c r="I159" s="686" t="s">
        <v>169</v>
      </c>
      <c r="J159" s="687">
        <f t="shared" si="210"/>
        <v>1484.5</v>
      </c>
      <c r="K159" s="687">
        <f t="shared" si="211"/>
        <v>0</v>
      </c>
      <c r="L159" s="687">
        <f t="shared" si="212"/>
        <v>-1484.5</v>
      </c>
      <c r="M159" s="688">
        <f t="shared" si="213"/>
        <v>0</v>
      </c>
      <c r="N159" s="687">
        <f t="shared" si="214"/>
        <v>390.50000000000006</v>
      </c>
      <c r="O159" s="687">
        <f t="shared" si="215"/>
        <v>0</v>
      </c>
      <c r="P159" s="687">
        <f t="shared" si="216"/>
        <v>-390.50000000000006</v>
      </c>
      <c r="Q159" s="688">
        <f t="shared" si="217"/>
        <v>0</v>
      </c>
      <c r="R159" s="687">
        <f>0+'8. ГД Уренгой'!W61+'8. ГД Уренгой'!W69+'8. ГД Уренгой'!W63+'8. ГД Уренгой'!W70+'8. ГД Уренгой'!W57+'8. ГД Уренгой'!W67+'8. ГД Уренгой'!W60</f>
        <v>134.80000000000001</v>
      </c>
      <c r="S159" s="687">
        <f>0+'8. ГД Уренгой'!Y61+'8. ГД Уренгой'!Y69+'8. ГД Уренгой'!Y63+'8. ГД Уренгой'!Y70+'8. ГД Уренгой'!Y57+'8. ГД Уренгой'!Y67+'8. ГД Уренгой'!Y60</f>
        <v>0</v>
      </c>
      <c r="T159" s="687">
        <f t="shared" si="218"/>
        <v>-134.80000000000001</v>
      </c>
      <c r="U159" s="688">
        <f t="shared" si="219"/>
        <v>0</v>
      </c>
      <c r="V159" s="687">
        <f>0+'8. ГД Уренгой'!AC61+'8. ГД Уренгой'!AC69+'8. ГД Уренгой'!AC63+'8. ГД Уренгой'!AC70+'8. ГД Уренгой'!AC57+'8. ГД Уренгой'!AC67+'8. ГД Уренгой'!AC60</f>
        <v>121.4</v>
      </c>
      <c r="W159" s="687">
        <f>0+'8. ГД Уренгой'!AE61+'8. ГД Уренгой'!AE69+'8. ГД Уренгой'!AE63+'8. ГД Уренгой'!AE70+'8. ГД Уренгой'!AE57+'8. ГД Уренгой'!AE67+'8. ГД Уренгой'!AE60</f>
        <v>0</v>
      </c>
      <c r="X159" s="687">
        <f t="shared" si="220"/>
        <v>-121.4</v>
      </c>
      <c r="Y159" s="688">
        <f t="shared" si="221"/>
        <v>0</v>
      </c>
      <c r="Z159" s="687">
        <f>0+'8. ГД Уренгой'!AI61+'8. ГД Уренгой'!AI69+'8. ГД Уренгой'!AI63+'8. ГД Уренгой'!AI70+'8. ГД Уренгой'!AI57+'8. ГД Уренгой'!AI67+'8. ГД Уренгой'!AI60</f>
        <v>134.30000000000001</v>
      </c>
      <c r="AA159" s="687">
        <f>0+'8. ГД Уренгой'!AK61+'8. ГД Уренгой'!AK69+'8. ГД Уренгой'!AK63+'8. ГД Уренгой'!AK70+'8. ГД Уренгой'!AK57+'8. ГД Уренгой'!AK67+'8. ГД Уренгой'!AK60</f>
        <v>0</v>
      </c>
      <c r="AB159" s="687">
        <f t="shared" si="222"/>
        <v>-134.30000000000001</v>
      </c>
      <c r="AC159" s="688">
        <f t="shared" si="223"/>
        <v>0</v>
      </c>
      <c r="AD159" s="687">
        <f t="shared" si="224"/>
        <v>375</v>
      </c>
      <c r="AE159" s="687">
        <f t="shared" si="225"/>
        <v>0</v>
      </c>
      <c r="AF159" s="687">
        <f t="shared" si="226"/>
        <v>-375</v>
      </c>
      <c r="AG159" s="688">
        <f t="shared" si="227"/>
        <v>0</v>
      </c>
      <c r="AH159" s="687">
        <f>0+'8. ГД Уренгой'!AU61+'8. ГД Уренгой'!AU69+'8. ГД Уренгой'!AU63+'8. ГД Уренгой'!AU70+'8. ГД Уренгой'!AU57+'8. ГД Уренгой'!AU67+'8. ГД Уренгой'!AU60</f>
        <v>129.89999999999998</v>
      </c>
      <c r="AI159" s="687">
        <f>0+'8. ГД Уренгой'!AW61+'8. ГД Уренгой'!AW69+'8. ГД Уренгой'!AW63+'8. ГД Уренгой'!AW70+'8. ГД Уренгой'!AW57+'8. ГД Уренгой'!AW67+'8. ГД Уренгой'!AW60</f>
        <v>0</v>
      </c>
      <c r="AJ159" s="687">
        <f t="shared" si="228"/>
        <v>-129.89999999999998</v>
      </c>
      <c r="AK159" s="688">
        <f t="shared" si="229"/>
        <v>0</v>
      </c>
      <c r="AL159" s="687">
        <f>0+'8. ГД Уренгой'!BA61+'8. ГД Уренгой'!BA69+'8. ГД Уренгой'!BA63+'8. ГД Уренгой'!BA70+'8. ГД Уренгой'!BA57+'8. ГД Уренгой'!BA67+'8. ГД Уренгой'!BA60</f>
        <v>120.19999999999999</v>
      </c>
      <c r="AM159" s="687">
        <f>0+'8. ГД Уренгой'!BC61+'8. ГД Уренгой'!BC69+'8. ГД Уренгой'!BC63+'8. ГД Уренгой'!BC70+'8. ГД Уренгой'!BC57+'8. ГД Уренгой'!BC67+'8. ГД Уренгой'!BC60</f>
        <v>0</v>
      </c>
      <c r="AN159" s="687">
        <f t="shared" si="230"/>
        <v>-120.19999999999999</v>
      </c>
      <c r="AO159" s="688">
        <f t="shared" si="231"/>
        <v>0</v>
      </c>
      <c r="AP159" s="687">
        <f>0+'8. ГД Уренгой'!BG61+'8. ГД Уренгой'!BG69+'8. ГД Уренгой'!BG63+'8. ГД Уренгой'!BG70+'8. ГД Уренгой'!BG57+'8. ГД Уренгой'!BG67+'8. ГД Уренгой'!BG60</f>
        <v>124.9</v>
      </c>
      <c r="AQ159" s="687">
        <f>0+'8. ГД Уренгой'!BI61+'8. ГД Уренгой'!BI69+'8. ГД Уренгой'!BI63+'8. ГД Уренгой'!BI70+'8. ГД Уренгой'!BI57+'8. ГД Уренгой'!BI67+'8. ГД Уренгой'!BI60</f>
        <v>0</v>
      </c>
      <c r="AR159" s="687">
        <f t="shared" si="232"/>
        <v>-124.9</v>
      </c>
      <c r="AS159" s="688">
        <f t="shared" si="233"/>
        <v>0</v>
      </c>
      <c r="AT159" s="687">
        <f t="shared" si="234"/>
        <v>367.9</v>
      </c>
      <c r="AU159" s="687">
        <f t="shared" si="235"/>
        <v>0</v>
      </c>
      <c r="AV159" s="687">
        <f t="shared" si="236"/>
        <v>-367.9</v>
      </c>
      <c r="AW159" s="688">
        <f t="shared" si="237"/>
        <v>0</v>
      </c>
      <c r="AX159" s="687">
        <f>0+'8. ГД Уренгой'!BS61+'8. ГД Уренгой'!BS69+'8. ГД Уренгой'!BS63+'8. ГД Уренгой'!BS70+'8. ГД Уренгой'!BS57+'8. ГД Уренгой'!BS67+'8. ГД Уренгой'!BS60</f>
        <v>126</v>
      </c>
      <c r="AY159" s="687">
        <f>0+'8. ГД Уренгой'!BU61+'8. ГД Уренгой'!BU69+'8. ГД Уренгой'!BU63+'8. ГД Уренгой'!BU70+'8. ГД Уренгой'!BU57+'8. ГД Уренгой'!BU67+'8. ГД Уренгой'!BU60</f>
        <v>0</v>
      </c>
      <c r="AZ159" s="687">
        <f t="shared" si="238"/>
        <v>-126</v>
      </c>
      <c r="BA159" s="688">
        <f t="shared" si="239"/>
        <v>0</v>
      </c>
      <c r="BB159" s="687">
        <f>0+'8. ГД Уренгой'!BY61+'8. ГД Уренгой'!BY69+'8. ГД Уренгой'!BY63+'8. ГД Уренгой'!BY70+'8. ГД Уренгой'!BY57+'8. ГД Уренгой'!BY67+'8. ГД Уренгой'!BY60</f>
        <v>124</v>
      </c>
      <c r="BC159" s="687">
        <f>0+'8. ГД Уренгой'!CA61+'8. ГД Уренгой'!CA69+'8. ГД Уренгой'!CA63+'8. ГД Уренгой'!CA70+'8. ГД Уренгой'!CA57+'8. ГД Уренгой'!CA67+'8. ГД Уренгой'!CA60</f>
        <v>0</v>
      </c>
      <c r="BD159" s="687">
        <f t="shared" si="240"/>
        <v>-124</v>
      </c>
      <c r="BE159" s="688">
        <f t="shared" si="241"/>
        <v>0</v>
      </c>
      <c r="BF159" s="687">
        <f>0+'8. ГД Уренгой'!CE61+'8. ГД Уренгой'!CE69+'8. ГД Уренгой'!CE63+'8. ГД Уренгой'!CE70+'8. ГД Уренгой'!CE57+'8. ГД Уренгой'!CE67+'8. ГД Уренгой'!CE60</f>
        <v>117.89999999999999</v>
      </c>
      <c r="BG159" s="687">
        <f>0+'8. ГД Уренгой'!CG61+'8. ГД Уренгой'!CG69+'8. ГД Уренгой'!CG63+'8. ГД Уренгой'!CG70+'8. ГД Уренгой'!CG57+'8. ГД Уренгой'!CG67+'8. ГД Уренгой'!CG60</f>
        <v>0</v>
      </c>
      <c r="BH159" s="687">
        <f t="shared" si="242"/>
        <v>-117.89999999999999</v>
      </c>
      <c r="BI159" s="688">
        <f t="shared" si="243"/>
        <v>0</v>
      </c>
      <c r="BJ159" s="687">
        <f t="shared" si="244"/>
        <v>351.1</v>
      </c>
      <c r="BK159" s="687">
        <f t="shared" si="245"/>
        <v>0</v>
      </c>
      <c r="BL159" s="687">
        <f t="shared" si="246"/>
        <v>-351.1</v>
      </c>
      <c r="BM159" s="688">
        <f t="shared" si="247"/>
        <v>0</v>
      </c>
      <c r="BN159" s="687">
        <f>0+'8. ГД Уренгой'!CQ61+'8. ГД Уренгой'!CQ69+'8. ГД Уренгой'!CQ63+'8. ГД Уренгой'!CQ70+'8. ГД Уренгой'!CQ57+'8. ГД Уренгой'!CQ67+'8. ГД Уренгой'!CQ60</f>
        <v>119.89999999999999</v>
      </c>
      <c r="BO159" s="687">
        <f>0+'8. ГД Уренгой'!CS61+'8. ГД Уренгой'!CS69+'8. ГД Уренгой'!CS63+'8. ГД Уренгой'!CS70+'8. ГД Уренгой'!CS57+'8. ГД Уренгой'!CS67+'8. ГД Уренгой'!CS60</f>
        <v>0</v>
      </c>
      <c r="BP159" s="687">
        <f t="shared" si="248"/>
        <v>-119.89999999999999</v>
      </c>
      <c r="BQ159" s="688">
        <f t="shared" si="249"/>
        <v>0</v>
      </c>
      <c r="BR159" s="687">
        <f>0+'8. ГД Уренгой'!CW61+'8. ГД Уренгой'!CW69+'8. ГД Уренгой'!CW63+'8. ГД Уренгой'!CW70+'8. ГД Уренгой'!CW57+'8. ГД Уренгой'!CW67+'8. ГД Уренгой'!CW60</f>
        <v>114.6</v>
      </c>
      <c r="BS159" s="687">
        <f>0+'8. ГД Уренгой'!CY61+'8. ГД Уренгой'!CY69+'8. ГД Уренгой'!CY63+'8. ГД Уренгой'!CY70+'8. ГД Уренгой'!CY57+'8. ГД Уренгой'!CY67+'8. ГД Уренгой'!CY60</f>
        <v>0</v>
      </c>
      <c r="BT159" s="687">
        <f t="shared" si="250"/>
        <v>-114.6</v>
      </c>
      <c r="BU159" s="688">
        <f t="shared" si="251"/>
        <v>0</v>
      </c>
      <c r="BV159" s="687">
        <f>0+'8. ГД Уренгой'!DC61+'8. ГД Уренгой'!DC69+'8. ГД Уренгой'!DC63+'8. ГД Уренгой'!DC70+'8. ГД Уренгой'!DC57+'8. ГД Уренгой'!DC67+'8. ГД Уренгой'!DC60</f>
        <v>116.6</v>
      </c>
      <c r="BW159" s="687">
        <f>0+'8. ГД Уренгой'!DE61+'8. ГД Уренгой'!DE69+'8. ГД Уренгой'!DE63+'8. ГД Уренгой'!DE70+'8. ГД Уренгой'!DE57+'8. ГД Уренгой'!DE67+'8. ГД Уренгой'!DE60</f>
        <v>0</v>
      </c>
      <c r="BX159" s="687">
        <f t="shared" si="252"/>
        <v>-116.6</v>
      </c>
      <c r="BY159" s="688">
        <f t="shared" si="253"/>
        <v>0</v>
      </c>
    </row>
    <row r="160" spans="2:77" ht="20.100000000000001" customHeight="1">
      <c r="C160" s="689" t="s">
        <v>187</v>
      </c>
      <c r="D160" s="528"/>
      <c r="E160" s="528"/>
      <c r="F160" s="529"/>
      <c r="G160" s="530" t="s">
        <v>265</v>
      </c>
      <c r="H160" s="530"/>
      <c r="I160" s="686" t="s">
        <v>186</v>
      </c>
      <c r="J160" s="687">
        <f t="shared" si="210"/>
        <v>2782.1000000000004</v>
      </c>
      <c r="K160" s="687">
        <f t="shared" si="211"/>
        <v>0</v>
      </c>
      <c r="L160" s="687">
        <f t="shared" si="212"/>
        <v>-2782.1000000000004</v>
      </c>
      <c r="M160" s="688">
        <f t="shared" si="213"/>
        <v>0</v>
      </c>
      <c r="N160" s="687">
        <f t="shared" si="214"/>
        <v>688.1</v>
      </c>
      <c r="O160" s="687">
        <f t="shared" si="215"/>
        <v>0</v>
      </c>
      <c r="P160" s="687">
        <f t="shared" si="216"/>
        <v>-688.1</v>
      </c>
      <c r="Q160" s="688">
        <f t="shared" si="217"/>
        <v>0</v>
      </c>
      <c r="R160" s="687">
        <f>'10. ГД Ноябрьск'!W23+'10. ГД Ноябрьск'!W53+'10. ГД Ноябрьск'!W27</f>
        <v>251.4</v>
      </c>
      <c r="S160" s="687">
        <f>'10. ГД Ноябрьск'!Y23+'10. ГД Ноябрьск'!Y53+'10. ГД Ноябрьск'!Y27</f>
        <v>0</v>
      </c>
      <c r="T160" s="687">
        <f t="shared" si="218"/>
        <v>-251.4</v>
      </c>
      <c r="U160" s="688">
        <f t="shared" si="219"/>
        <v>0</v>
      </c>
      <c r="V160" s="687">
        <f>'10. ГД Ноябрьск'!AC23+'10. ГД Ноябрьск'!AC53+'10. ГД Ноябрьск'!AC27</f>
        <v>227.8</v>
      </c>
      <c r="W160" s="687">
        <f>'10. ГД Ноябрьск'!AE23+'10. ГД Ноябрьск'!AE53+'10. ГД Ноябрьск'!AE27</f>
        <v>0</v>
      </c>
      <c r="X160" s="687">
        <f t="shared" si="220"/>
        <v>-227.8</v>
      </c>
      <c r="Y160" s="688">
        <f t="shared" si="221"/>
        <v>0</v>
      </c>
      <c r="Z160" s="687">
        <f>'10. ГД Ноябрьск'!AI23+'10. ГД Ноябрьск'!AI53+'10. ГД Ноябрьск'!AI27</f>
        <v>208.9</v>
      </c>
      <c r="AA160" s="687">
        <f>'10. ГД Ноябрьск'!AK23+'10. ГД Ноябрьск'!AK53+'10. ГД Ноябрьск'!AK27</f>
        <v>0</v>
      </c>
      <c r="AB160" s="687">
        <f t="shared" si="222"/>
        <v>-208.9</v>
      </c>
      <c r="AC160" s="688">
        <f t="shared" si="223"/>
        <v>0</v>
      </c>
      <c r="AD160" s="687">
        <f t="shared" si="224"/>
        <v>690.3</v>
      </c>
      <c r="AE160" s="687">
        <f t="shared" si="225"/>
        <v>0</v>
      </c>
      <c r="AF160" s="687">
        <f t="shared" si="226"/>
        <v>-690.3</v>
      </c>
      <c r="AG160" s="688">
        <f t="shared" si="227"/>
        <v>0</v>
      </c>
      <c r="AH160" s="687">
        <f>'10. ГД Ноябрьск'!AU23+'10. ГД Ноябрьск'!AU53+'10. ГД Ноябрьск'!AU27</f>
        <v>232.9</v>
      </c>
      <c r="AI160" s="687">
        <f>'10. ГД Ноябрьск'!AW23+'10. ГД Ноябрьск'!AW53+'10. ГД Ноябрьск'!AW27</f>
        <v>0</v>
      </c>
      <c r="AJ160" s="687">
        <f t="shared" si="228"/>
        <v>-232.9</v>
      </c>
      <c r="AK160" s="688">
        <f t="shared" si="229"/>
        <v>0</v>
      </c>
      <c r="AL160" s="687">
        <f>'10. ГД Ноябрьск'!BA23+'10. ГД Ноябрьск'!BA53+'10. ГД Ноябрьск'!BA27</f>
        <v>242.1</v>
      </c>
      <c r="AM160" s="687">
        <f>'10. ГД Ноябрьск'!BC23+'10. ГД Ноябрьск'!BC53+'10. ГД Ноябрьск'!BC27</f>
        <v>0</v>
      </c>
      <c r="AN160" s="687">
        <f t="shared" si="230"/>
        <v>-242.1</v>
      </c>
      <c r="AO160" s="688">
        <f t="shared" si="231"/>
        <v>0</v>
      </c>
      <c r="AP160" s="687">
        <f>'10. ГД Ноябрьск'!BG23+'10. ГД Ноябрьск'!BG53+'10. ГД Ноябрьск'!BG27</f>
        <v>215.29999999999998</v>
      </c>
      <c r="AQ160" s="687">
        <f>'10. ГД Ноябрьск'!BI23+'10. ГД Ноябрьск'!BI53+'10. ГД Ноябрьск'!BI27</f>
        <v>0</v>
      </c>
      <c r="AR160" s="687">
        <f t="shared" si="232"/>
        <v>-215.29999999999998</v>
      </c>
      <c r="AS160" s="688">
        <f t="shared" si="233"/>
        <v>0</v>
      </c>
      <c r="AT160" s="687">
        <f t="shared" si="234"/>
        <v>686.4</v>
      </c>
      <c r="AU160" s="687">
        <f t="shared" si="235"/>
        <v>0</v>
      </c>
      <c r="AV160" s="687">
        <f t="shared" si="236"/>
        <v>-686.4</v>
      </c>
      <c r="AW160" s="688">
        <f t="shared" si="237"/>
        <v>0</v>
      </c>
      <c r="AX160" s="687">
        <f>'10. ГД Ноябрьск'!BS23+'10. ГД Ноябрьск'!BS53+'10. ГД Ноябрьск'!BS27</f>
        <v>242.39999999999998</v>
      </c>
      <c r="AY160" s="687">
        <f>'10. ГД Ноябрьск'!BU23+'10. ГД Ноябрьск'!BU53+'10. ГД Ноябрьск'!BU27</f>
        <v>0</v>
      </c>
      <c r="AZ160" s="687">
        <f t="shared" si="238"/>
        <v>-242.39999999999998</v>
      </c>
      <c r="BA160" s="688">
        <f t="shared" si="239"/>
        <v>0</v>
      </c>
      <c r="BB160" s="687">
        <f>'10. ГД Ноябрьск'!BY23+'10. ГД Ноябрьск'!BY53+'10. ГД Ноябрьск'!BY27</f>
        <v>242.7</v>
      </c>
      <c r="BC160" s="687">
        <f>'10. ГД Ноябрьск'!CA23+'10. ГД Ноябрьск'!CA53+'10. ГД Ноябрьск'!CA27</f>
        <v>0</v>
      </c>
      <c r="BD160" s="687">
        <f t="shared" si="240"/>
        <v>-242.7</v>
      </c>
      <c r="BE160" s="688">
        <f t="shared" si="241"/>
        <v>0</v>
      </c>
      <c r="BF160" s="687">
        <f>'10. ГД Ноябрьск'!CE23+'10. ГД Ноябрьск'!CE53+'10. ГД Ноябрьск'!CE27</f>
        <v>201.3</v>
      </c>
      <c r="BG160" s="687">
        <f>'10. ГД Ноябрьск'!CG23+'10. ГД Ноябрьск'!CG53+'10. ГД Ноябрьск'!CG27</f>
        <v>0</v>
      </c>
      <c r="BH160" s="687">
        <f t="shared" si="242"/>
        <v>-201.3</v>
      </c>
      <c r="BI160" s="688">
        <f t="shared" si="243"/>
        <v>0</v>
      </c>
      <c r="BJ160" s="687">
        <f t="shared" si="244"/>
        <v>717.3</v>
      </c>
      <c r="BK160" s="687">
        <f t="shared" si="245"/>
        <v>0</v>
      </c>
      <c r="BL160" s="687">
        <f t="shared" si="246"/>
        <v>-717.3</v>
      </c>
      <c r="BM160" s="688">
        <f t="shared" si="247"/>
        <v>0</v>
      </c>
      <c r="BN160" s="687">
        <f>'10. ГД Ноябрьск'!CQ23+'10. ГД Ноябрьск'!CQ53+'10. ГД Ноябрьск'!CQ27</f>
        <v>241.2</v>
      </c>
      <c r="BO160" s="687">
        <f>'10. ГД Ноябрьск'!CS23+'10. ГД Ноябрьск'!CS53+'10. ГД Ноябрьск'!CS27</f>
        <v>0</v>
      </c>
      <c r="BP160" s="687">
        <f t="shared" si="248"/>
        <v>-241.2</v>
      </c>
      <c r="BQ160" s="688">
        <f t="shared" si="249"/>
        <v>0</v>
      </c>
      <c r="BR160" s="687">
        <f>'10. ГД Ноябрьск'!CW23+'10. ГД Ноябрьск'!CW53+'10. ГД Ноябрьск'!CW27</f>
        <v>230.4</v>
      </c>
      <c r="BS160" s="687">
        <f>'10. ГД Ноябрьск'!CY23+'10. ГД Ноябрьск'!CY53+'10. ГД Ноябрьск'!CY27</f>
        <v>0</v>
      </c>
      <c r="BT160" s="687">
        <f t="shared" si="250"/>
        <v>-230.4</v>
      </c>
      <c r="BU160" s="688">
        <f t="shared" si="251"/>
        <v>0</v>
      </c>
      <c r="BV160" s="687">
        <f>'10. ГД Ноябрьск'!DC23+'10. ГД Ноябрьск'!DC53+'10. ГД Ноябрьск'!DC27</f>
        <v>245.7</v>
      </c>
      <c r="BW160" s="687">
        <f>'10. ГД Ноябрьск'!DE23+'10. ГД Ноябрьск'!DE53+'10. ГД Ноябрьск'!DE27</f>
        <v>0</v>
      </c>
      <c r="BX160" s="687">
        <f t="shared" si="252"/>
        <v>-245.7</v>
      </c>
      <c r="BY160" s="688">
        <f t="shared" si="253"/>
        <v>0</v>
      </c>
    </row>
    <row r="161" spans="2:77" ht="20.100000000000001" customHeight="1">
      <c r="B161" s="413" t="s">
        <v>266</v>
      </c>
      <c r="C161" s="692" t="s">
        <v>113</v>
      </c>
      <c r="D161" s="528"/>
      <c r="E161" s="528"/>
      <c r="F161" s="529"/>
      <c r="G161" s="530" t="s">
        <v>267</v>
      </c>
      <c r="H161" s="530"/>
      <c r="I161" s="686" t="s">
        <v>169</v>
      </c>
      <c r="J161" s="687">
        <f t="shared" si="210"/>
        <v>2654.8</v>
      </c>
      <c r="K161" s="687">
        <f t="shared" si="211"/>
        <v>0</v>
      </c>
      <c r="L161" s="687">
        <f t="shared" si="212"/>
        <v>-2654.8</v>
      </c>
      <c r="M161" s="688">
        <f t="shared" si="213"/>
        <v>0</v>
      </c>
      <c r="N161" s="687">
        <f t="shared" si="214"/>
        <v>653.40000000000009</v>
      </c>
      <c r="O161" s="687">
        <f t="shared" si="215"/>
        <v>0</v>
      </c>
      <c r="P161" s="687">
        <f t="shared" si="216"/>
        <v>-653.40000000000009</v>
      </c>
      <c r="Q161" s="688">
        <f t="shared" si="217"/>
        <v>0</v>
      </c>
      <c r="R161" s="687">
        <f>0+'10. ГД Ноябрьск'!W23</f>
        <v>238.6</v>
      </c>
      <c r="S161" s="687">
        <f>0+'10. ГД Ноябрьск'!Y23</f>
        <v>0</v>
      </c>
      <c r="T161" s="687">
        <f t="shared" si="218"/>
        <v>-238.6</v>
      </c>
      <c r="U161" s="688">
        <f t="shared" si="219"/>
        <v>0</v>
      </c>
      <c r="V161" s="687">
        <f>0+'10. ГД Ноябрьск'!AC23</f>
        <v>217</v>
      </c>
      <c r="W161" s="687">
        <f>0+'10. ГД Ноябрьск'!AE23</f>
        <v>0</v>
      </c>
      <c r="X161" s="687">
        <f t="shared" si="220"/>
        <v>-217</v>
      </c>
      <c r="Y161" s="688">
        <f t="shared" si="221"/>
        <v>0</v>
      </c>
      <c r="Z161" s="687">
        <f>0+'10. ГД Ноябрьск'!AI23</f>
        <v>197.8</v>
      </c>
      <c r="AA161" s="687">
        <f>0+'10. ГД Ноябрьск'!AK23</f>
        <v>0</v>
      </c>
      <c r="AB161" s="687">
        <f t="shared" si="222"/>
        <v>-197.8</v>
      </c>
      <c r="AC161" s="688">
        <f t="shared" si="223"/>
        <v>0</v>
      </c>
      <c r="AD161" s="687">
        <f t="shared" si="224"/>
        <v>658</v>
      </c>
      <c r="AE161" s="687">
        <f t="shared" si="225"/>
        <v>0</v>
      </c>
      <c r="AF161" s="687">
        <f t="shared" si="226"/>
        <v>-658</v>
      </c>
      <c r="AG161" s="688">
        <f t="shared" si="227"/>
        <v>0</v>
      </c>
      <c r="AH161" s="687">
        <f>0+'10. ГД Ноябрьск'!AU23</f>
        <v>221.9</v>
      </c>
      <c r="AI161" s="687">
        <f>0+'10. ГД Ноябрьск'!AW23</f>
        <v>0</v>
      </c>
      <c r="AJ161" s="687">
        <f t="shared" si="228"/>
        <v>-221.9</v>
      </c>
      <c r="AK161" s="688">
        <f t="shared" si="229"/>
        <v>0</v>
      </c>
      <c r="AL161" s="687">
        <f>0+'10. ГД Ноябрьск'!BA23</f>
        <v>230.9</v>
      </c>
      <c r="AM161" s="687">
        <f>0+'10. ГД Ноябрьск'!BC23</f>
        <v>0</v>
      </c>
      <c r="AN161" s="687">
        <f t="shared" si="230"/>
        <v>-230.9</v>
      </c>
      <c r="AO161" s="688">
        <f t="shared" si="231"/>
        <v>0</v>
      </c>
      <c r="AP161" s="687">
        <f>0+'10. ГД Ноябрьск'!BG23</f>
        <v>205.2</v>
      </c>
      <c r="AQ161" s="687">
        <f>0+'10. ГД Ноябрьск'!BI23</f>
        <v>0</v>
      </c>
      <c r="AR161" s="687">
        <f t="shared" si="232"/>
        <v>-205.2</v>
      </c>
      <c r="AS161" s="688">
        <f t="shared" si="233"/>
        <v>0</v>
      </c>
      <c r="AT161" s="687">
        <f t="shared" si="234"/>
        <v>655.4</v>
      </c>
      <c r="AU161" s="687">
        <f t="shared" si="235"/>
        <v>0</v>
      </c>
      <c r="AV161" s="687">
        <f t="shared" si="236"/>
        <v>-655.4</v>
      </c>
      <c r="AW161" s="688">
        <f t="shared" si="237"/>
        <v>0</v>
      </c>
      <c r="AX161" s="687">
        <f>0+'10. ГД Ноябрьск'!BS23</f>
        <v>231.7</v>
      </c>
      <c r="AY161" s="687">
        <f>0+'10. ГД Ноябрьск'!BU23</f>
        <v>0</v>
      </c>
      <c r="AZ161" s="687">
        <f t="shared" si="238"/>
        <v>-231.7</v>
      </c>
      <c r="BA161" s="688">
        <f t="shared" si="239"/>
        <v>0</v>
      </c>
      <c r="BB161" s="687">
        <f>0+'10. ГД Ноябрьск'!BY23</f>
        <v>232.2</v>
      </c>
      <c r="BC161" s="687">
        <f>0+'10. ГД Ноябрьск'!CA23</f>
        <v>0</v>
      </c>
      <c r="BD161" s="687">
        <f t="shared" si="240"/>
        <v>-232.2</v>
      </c>
      <c r="BE161" s="688">
        <f t="shared" si="241"/>
        <v>0</v>
      </c>
      <c r="BF161" s="687">
        <f>0+'10. ГД Ноябрьск'!CE23</f>
        <v>191.5</v>
      </c>
      <c r="BG161" s="687">
        <f>0+'10. ГД Ноябрьск'!CG23</f>
        <v>0</v>
      </c>
      <c r="BH161" s="687">
        <f t="shared" si="242"/>
        <v>-191.5</v>
      </c>
      <c r="BI161" s="688">
        <f t="shared" si="243"/>
        <v>0</v>
      </c>
      <c r="BJ161" s="687">
        <f t="shared" si="244"/>
        <v>688</v>
      </c>
      <c r="BK161" s="687">
        <f t="shared" si="245"/>
        <v>0</v>
      </c>
      <c r="BL161" s="687">
        <f t="shared" si="246"/>
        <v>-688</v>
      </c>
      <c r="BM161" s="688">
        <f t="shared" si="247"/>
        <v>0</v>
      </c>
      <c r="BN161" s="687">
        <f>0+'10. ГД Ноябрьск'!CQ23</f>
        <v>231.1</v>
      </c>
      <c r="BO161" s="687">
        <f>0+'10. ГД Ноябрьск'!CS23</f>
        <v>0</v>
      </c>
      <c r="BP161" s="687">
        <f t="shared" si="248"/>
        <v>-231.1</v>
      </c>
      <c r="BQ161" s="688">
        <f t="shared" si="249"/>
        <v>0</v>
      </c>
      <c r="BR161" s="687">
        <f>0+'10. ГД Ноябрьск'!CW23</f>
        <v>220.9</v>
      </c>
      <c r="BS161" s="687">
        <f>0+'10. ГД Ноябрьск'!CY23</f>
        <v>0</v>
      </c>
      <c r="BT161" s="687">
        <f t="shared" si="250"/>
        <v>-220.9</v>
      </c>
      <c r="BU161" s="688">
        <f t="shared" si="251"/>
        <v>0</v>
      </c>
      <c r="BV161" s="687">
        <f>0+'10. ГД Ноябрьск'!DC23</f>
        <v>236</v>
      </c>
      <c r="BW161" s="687">
        <f>0+'10. ГД Ноябрьск'!DE23</f>
        <v>0</v>
      </c>
      <c r="BX161" s="687">
        <f t="shared" si="252"/>
        <v>-236</v>
      </c>
      <c r="BY161" s="688">
        <f t="shared" si="253"/>
        <v>0</v>
      </c>
    </row>
    <row r="162" spans="2:77" ht="20.100000000000001" customHeight="1">
      <c r="C162" s="689" t="s">
        <v>205</v>
      </c>
      <c r="D162" s="528"/>
      <c r="E162" s="528"/>
      <c r="F162" s="529"/>
      <c r="G162" s="530">
        <v>0</v>
      </c>
      <c r="H162" s="530"/>
      <c r="I162" s="686" t="s">
        <v>169</v>
      </c>
      <c r="J162" s="681"/>
      <c r="K162" s="681"/>
      <c r="L162" s="681"/>
      <c r="M162" s="681"/>
      <c r="N162" s="681"/>
      <c r="O162" s="681"/>
      <c r="P162" s="681"/>
      <c r="Q162" s="681"/>
      <c r="R162" s="681"/>
      <c r="S162" s="681"/>
      <c r="T162" s="681"/>
      <c r="U162" s="681"/>
      <c r="V162" s="681"/>
      <c r="W162" s="681"/>
      <c r="X162" s="681"/>
      <c r="Y162" s="681"/>
      <c r="Z162" s="681"/>
      <c r="AA162" s="681"/>
      <c r="AB162" s="681"/>
      <c r="AC162" s="681"/>
      <c r="AD162" s="681"/>
      <c r="AE162" s="681"/>
      <c r="AF162" s="681"/>
      <c r="AG162" s="681"/>
      <c r="AH162" s="681"/>
      <c r="AI162" s="681"/>
      <c r="AJ162" s="681"/>
      <c r="AK162" s="681"/>
      <c r="AL162" s="681"/>
      <c r="AM162" s="681"/>
      <c r="AN162" s="681"/>
      <c r="AO162" s="681"/>
      <c r="AP162" s="681"/>
      <c r="AQ162" s="681"/>
      <c r="AR162" s="681"/>
      <c r="AS162" s="681"/>
      <c r="AT162" s="681"/>
      <c r="AU162" s="681"/>
      <c r="AV162" s="681"/>
      <c r="AW162" s="681"/>
      <c r="AX162" s="681"/>
      <c r="AY162" s="681"/>
      <c r="AZ162" s="681"/>
      <c r="BA162" s="681"/>
      <c r="BB162" s="681"/>
      <c r="BC162" s="681"/>
      <c r="BD162" s="681"/>
      <c r="BE162" s="681"/>
      <c r="BF162" s="681"/>
      <c r="BG162" s="681"/>
      <c r="BH162" s="681"/>
      <c r="BI162" s="681"/>
      <c r="BJ162" s="681"/>
      <c r="BK162" s="681"/>
      <c r="BL162" s="681"/>
      <c r="BM162" s="681"/>
      <c r="BN162" s="681"/>
      <c r="BO162" s="681"/>
      <c r="BP162" s="681"/>
      <c r="BQ162" s="681"/>
      <c r="BR162" s="681"/>
      <c r="BS162" s="681"/>
      <c r="BT162" s="681"/>
      <c r="BU162" s="681"/>
      <c r="BV162" s="681"/>
      <c r="BW162" s="681"/>
      <c r="BX162" s="681"/>
      <c r="BY162" s="681"/>
    </row>
    <row r="163" spans="2:77" ht="20.100000000000001" customHeight="1">
      <c r="C163" s="693" t="s">
        <v>268</v>
      </c>
      <c r="D163" s="528"/>
      <c r="E163" s="528"/>
      <c r="F163" s="529"/>
      <c r="G163" s="530"/>
      <c r="H163" s="530"/>
      <c r="I163" s="694" t="s">
        <v>169</v>
      </c>
      <c r="J163" s="681"/>
      <c r="K163" s="681"/>
      <c r="L163" s="681"/>
      <c r="M163" s="681"/>
      <c r="N163" s="681"/>
      <c r="O163" s="681"/>
      <c r="P163" s="681"/>
      <c r="Q163" s="681"/>
      <c r="R163" s="681"/>
      <c r="S163" s="681"/>
      <c r="T163" s="681"/>
      <c r="U163" s="681"/>
      <c r="V163" s="681"/>
      <c r="W163" s="681"/>
      <c r="X163" s="681"/>
      <c r="Y163" s="681"/>
      <c r="Z163" s="681"/>
      <c r="AA163" s="681"/>
      <c r="AB163" s="681"/>
      <c r="AC163" s="681"/>
      <c r="AD163" s="681"/>
      <c r="AE163" s="681"/>
      <c r="AF163" s="681"/>
      <c r="AG163" s="681"/>
      <c r="AH163" s="681"/>
      <c r="AI163" s="681"/>
      <c r="AJ163" s="681"/>
      <c r="AK163" s="681"/>
      <c r="AL163" s="681"/>
      <c r="AM163" s="681"/>
      <c r="AN163" s="681"/>
      <c r="AO163" s="681"/>
      <c r="AP163" s="681"/>
      <c r="AQ163" s="681"/>
      <c r="AR163" s="681"/>
      <c r="AS163" s="681"/>
      <c r="AT163" s="681"/>
      <c r="AU163" s="681"/>
      <c r="AV163" s="681"/>
      <c r="AW163" s="681"/>
      <c r="AX163" s="681"/>
      <c r="AY163" s="681"/>
      <c r="AZ163" s="681"/>
      <c r="BA163" s="681"/>
      <c r="BB163" s="681"/>
      <c r="BC163" s="681"/>
      <c r="BD163" s="681"/>
      <c r="BE163" s="681"/>
      <c r="BF163" s="681"/>
      <c r="BG163" s="681"/>
      <c r="BH163" s="681"/>
      <c r="BI163" s="681"/>
      <c r="BJ163" s="681"/>
      <c r="BK163" s="681"/>
      <c r="BL163" s="681"/>
      <c r="BM163" s="681"/>
      <c r="BN163" s="681"/>
      <c r="BO163" s="681"/>
      <c r="BP163" s="681"/>
      <c r="BQ163" s="681"/>
      <c r="BR163" s="681"/>
      <c r="BS163" s="681"/>
      <c r="BT163" s="681"/>
      <c r="BU163" s="681"/>
      <c r="BV163" s="681"/>
      <c r="BW163" s="681"/>
      <c r="BX163" s="681"/>
      <c r="BY163" s="681"/>
    </row>
    <row r="164" spans="2:77" ht="20.100000000000001" customHeight="1">
      <c r="C164" s="689" t="s">
        <v>187</v>
      </c>
      <c r="D164" s="528"/>
      <c r="E164" s="528"/>
      <c r="F164" s="529"/>
      <c r="G164" s="530" t="s">
        <v>269</v>
      </c>
      <c r="H164" s="530"/>
      <c r="I164" s="686" t="s">
        <v>186</v>
      </c>
      <c r="J164" s="687">
        <f t="shared" ref="J164:J182" si="254">N164+AD164+AT164+BJ164</f>
        <v>2654.8</v>
      </c>
      <c r="K164" s="687">
        <f t="shared" ref="K164:K182" si="255">O164+AE164+AU164+BK164</f>
        <v>0</v>
      </c>
      <c r="L164" s="687">
        <f t="shared" ref="L164:L182" si="256">IFERROR(K164-J164,"-")</f>
        <v>-2654.8</v>
      </c>
      <c r="M164" s="688">
        <f t="shared" ref="M164:M182" si="257">IFERROR(K164/J164,"-")</f>
        <v>0</v>
      </c>
      <c r="N164" s="687">
        <f t="shared" ref="N164:N182" si="258">R164+V164+Z164</f>
        <v>653.40000000000009</v>
      </c>
      <c r="O164" s="687">
        <f t="shared" ref="O164:O182" si="259">S164+W164+AA164</f>
        <v>0</v>
      </c>
      <c r="P164" s="687">
        <f t="shared" ref="P164:P182" si="260">IFERROR(O164-N164,"-")</f>
        <v>-653.40000000000009</v>
      </c>
      <c r="Q164" s="688">
        <f t="shared" ref="Q164:Q182" si="261">IFERROR(O164/N164,"-")</f>
        <v>0</v>
      </c>
      <c r="R164" s="687">
        <f>'10. ГД Ноябрьск'!W23</f>
        <v>238.6</v>
      </c>
      <c r="S164" s="687">
        <f>'10. ГД Ноябрьск'!Y23</f>
        <v>0</v>
      </c>
      <c r="T164" s="687">
        <f t="shared" ref="T164:T182" si="262">IFERROR(S164-R164,"-")</f>
        <v>-238.6</v>
      </c>
      <c r="U164" s="688">
        <f t="shared" ref="U164:U182" si="263">IFERROR(S164/R164,"-")</f>
        <v>0</v>
      </c>
      <c r="V164" s="687">
        <f>'10. ГД Ноябрьск'!AC23</f>
        <v>217</v>
      </c>
      <c r="W164" s="687">
        <f>'10. ГД Ноябрьск'!AE23</f>
        <v>0</v>
      </c>
      <c r="X164" s="687">
        <f t="shared" ref="X164:X182" si="264">IFERROR(W164-V164,"-")</f>
        <v>-217</v>
      </c>
      <c r="Y164" s="688">
        <f t="shared" ref="Y164:Y182" si="265">IFERROR(W164/V164,"-")</f>
        <v>0</v>
      </c>
      <c r="Z164" s="687">
        <f>'10. ГД Ноябрьск'!AI23</f>
        <v>197.8</v>
      </c>
      <c r="AA164" s="687">
        <f>'10. ГД Ноябрьск'!AK23</f>
        <v>0</v>
      </c>
      <c r="AB164" s="687">
        <f t="shared" ref="AB164:AB182" si="266">IFERROR(AA164-Z164,"-")</f>
        <v>-197.8</v>
      </c>
      <c r="AC164" s="688">
        <f t="shared" ref="AC164:AC182" si="267">IFERROR(AA164/Z164,"-")</f>
        <v>0</v>
      </c>
      <c r="AD164" s="687">
        <f t="shared" ref="AD164:AD182" si="268">AH164+AL164+AP164</f>
        <v>658</v>
      </c>
      <c r="AE164" s="687">
        <f t="shared" ref="AE164:AE182" si="269">AI164+AM164+AQ164</f>
        <v>0</v>
      </c>
      <c r="AF164" s="687">
        <f t="shared" ref="AF164:AF182" si="270">IFERROR(AE164-AD164,"-")</f>
        <v>-658</v>
      </c>
      <c r="AG164" s="688">
        <f t="shared" ref="AG164:AG182" si="271">IFERROR(AE164/AD164,"-")</f>
        <v>0</v>
      </c>
      <c r="AH164" s="687">
        <f>'10. ГД Ноябрьск'!AU23</f>
        <v>221.9</v>
      </c>
      <c r="AI164" s="687">
        <f>'10. ГД Ноябрьск'!AW23</f>
        <v>0</v>
      </c>
      <c r="AJ164" s="687">
        <f t="shared" ref="AJ164:AJ182" si="272">IFERROR(AI164-AH164,"-")</f>
        <v>-221.9</v>
      </c>
      <c r="AK164" s="688">
        <f t="shared" ref="AK164:AK182" si="273">IFERROR(AI164/AH164,"-")</f>
        <v>0</v>
      </c>
      <c r="AL164" s="687">
        <f>'10. ГД Ноябрьск'!BA23</f>
        <v>230.9</v>
      </c>
      <c r="AM164" s="687">
        <f>'10. ГД Ноябрьск'!BC23</f>
        <v>0</v>
      </c>
      <c r="AN164" s="687">
        <f t="shared" ref="AN164:AN182" si="274">IFERROR(AM164-AL164,"-")</f>
        <v>-230.9</v>
      </c>
      <c r="AO164" s="688">
        <f t="shared" ref="AO164:AO182" si="275">IFERROR(AM164/AL164,"-")</f>
        <v>0</v>
      </c>
      <c r="AP164" s="687">
        <f>'10. ГД Ноябрьск'!BG23</f>
        <v>205.2</v>
      </c>
      <c r="AQ164" s="687">
        <f>'10. ГД Ноябрьск'!BI23</f>
        <v>0</v>
      </c>
      <c r="AR164" s="687">
        <f t="shared" ref="AR164:AR182" si="276">IFERROR(AQ164-AP164,"-")</f>
        <v>-205.2</v>
      </c>
      <c r="AS164" s="688">
        <f t="shared" ref="AS164:AS182" si="277">IFERROR(AQ164/AP164,"-")</f>
        <v>0</v>
      </c>
      <c r="AT164" s="687">
        <f t="shared" ref="AT164:AT182" si="278">AX164+BB164+BF164</f>
        <v>655.4</v>
      </c>
      <c r="AU164" s="687">
        <f t="shared" ref="AU164:AU182" si="279">AY164+BC164+BG164</f>
        <v>0</v>
      </c>
      <c r="AV164" s="687">
        <f t="shared" ref="AV164:AV182" si="280">IFERROR(AU164-AT164,"-")</f>
        <v>-655.4</v>
      </c>
      <c r="AW164" s="688">
        <f t="shared" ref="AW164:AW182" si="281">IFERROR(AU164/AT164,"-")</f>
        <v>0</v>
      </c>
      <c r="AX164" s="687">
        <f>'10. ГД Ноябрьск'!BS23</f>
        <v>231.7</v>
      </c>
      <c r="AY164" s="687">
        <f>'10. ГД Ноябрьск'!BU23</f>
        <v>0</v>
      </c>
      <c r="AZ164" s="687">
        <f t="shared" ref="AZ164:AZ182" si="282">IFERROR(AY164-AX164,"-")</f>
        <v>-231.7</v>
      </c>
      <c r="BA164" s="688">
        <f t="shared" ref="BA164:BA182" si="283">IFERROR(AY164/AX164,"-")</f>
        <v>0</v>
      </c>
      <c r="BB164" s="687">
        <f>'10. ГД Ноябрьск'!BY23</f>
        <v>232.2</v>
      </c>
      <c r="BC164" s="687">
        <f>'10. ГД Ноябрьск'!CA23</f>
        <v>0</v>
      </c>
      <c r="BD164" s="687">
        <f t="shared" ref="BD164:BD182" si="284">IFERROR(BC164-BB164,"-")</f>
        <v>-232.2</v>
      </c>
      <c r="BE164" s="688">
        <f t="shared" ref="BE164:BE182" si="285">IFERROR(BC164/BB164,"-")</f>
        <v>0</v>
      </c>
      <c r="BF164" s="687">
        <f>'10. ГД Ноябрьск'!CE23</f>
        <v>191.5</v>
      </c>
      <c r="BG164" s="687">
        <f>'10. ГД Ноябрьск'!CG23</f>
        <v>0</v>
      </c>
      <c r="BH164" s="687">
        <f t="shared" ref="BH164:BH182" si="286">IFERROR(BG164-BF164,"-")</f>
        <v>-191.5</v>
      </c>
      <c r="BI164" s="688">
        <f t="shared" ref="BI164:BI182" si="287">IFERROR(BG164/BF164,"-")</f>
        <v>0</v>
      </c>
      <c r="BJ164" s="687">
        <f t="shared" ref="BJ164:BJ182" si="288">BN164+BR164+BV164</f>
        <v>688</v>
      </c>
      <c r="BK164" s="687">
        <f t="shared" ref="BK164:BK182" si="289">BO164+BS164+BW164</f>
        <v>0</v>
      </c>
      <c r="BL164" s="687">
        <f t="shared" ref="BL164:BL182" si="290">IFERROR(BK164-BJ164,"-")</f>
        <v>-688</v>
      </c>
      <c r="BM164" s="688">
        <f t="shared" ref="BM164:BM182" si="291">IFERROR(BK164/BJ164,"-")</f>
        <v>0</v>
      </c>
      <c r="BN164" s="687">
        <f>'10. ГД Ноябрьск'!CQ23</f>
        <v>231.1</v>
      </c>
      <c r="BO164" s="687">
        <f>'10. ГД Ноябрьск'!CS23</f>
        <v>0</v>
      </c>
      <c r="BP164" s="687">
        <f t="shared" ref="BP164:BP182" si="292">IFERROR(BO164-BN164,"-")</f>
        <v>-231.1</v>
      </c>
      <c r="BQ164" s="688">
        <f t="shared" ref="BQ164:BQ182" si="293">IFERROR(BO164/BN164,"-")</f>
        <v>0</v>
      </c>
      <c r="BR164" s="687">
        <f>'10. ГД Ноябрьск'!CW23</f>
        <v>220.9</v>
      </c>
      <c r="BS164" s="687">
        <f>'10. ГД Ноябрьск'!CY23</f>
        <v>0</v>
      </c>
      <c r="BT164" s="687">
        <f t="shared" ref="BT164:BT182" si="294">IFERROR(BS164-BR164,"-")</f>
        <v>-220.9</v>
      </c>
      <c r="BU164" s="688">
        <f t="shared" ref="BU164:BU182" si="295">IFERROR(BS164/BR164,"-")</f>
        <v>0</v>
      </c>
      <c r="BV164" s="687">
        <f>'10. ГД Ноябрьск'!DC23</f>
        <v>236</v>
      </c>
      <c r="BW164" s="687">
        <f>'10. ГД Ноябрьск'!DE23</f>
        <v>0</v>
      </c>
      <c r="BX164" s="687">
        <f t="shared" ref="BX164:BX182" si="296">IFERROR(BW164-BV164,"-")</f>
        <v>-236</v>
      </c>
      <c r="BY164" s="688">
        <f t="shared" ref="BY164:BY182" si="297">IFERROR(BW164/BV164,"-")</f>
        <v>0</v>
      </c>
    </row>
    <row r="165" spans="2:77" ht="20.100000000000001" customHeight="1">
      <c r="C165" s="693" t="s">
        <v>215</v>
      </c>
      <c r="D165" s="528"/>
      <c r="E165" s="528"/>
      <c r="F165" s="529"/>
      <c r="G165" s="530" t="s">
        <v>269</v>
      </c>
      <c r="H165" s="530"/>
      <c r="I165" s="694" t="s">
        <v>169</v>
      </c>
      <c r="J165" s="687">
        <f t="shared" si="254"/>
        <v>2654.8</v>
      </c>
      <c r="K165" s="687">
        <f t="shared" si="255"/>
        <v>0</v>
      </c>
      <c r="L165" s="687">
        <f t="shared" si="256"/>
        <v>-2654.8</v>
      </c>
      <c r="M165" s="688">
        <f t="shared" si="257"/>
        <v>0</v>
      </c>
      <c r="N165" s="687">
        <f t="shared" si="258"/>
        <v>653.40000000000009</v>
      </c>
      <c r="O165" s="687">
        <f t="shared" si="259"/>
        <v>0</v>
      </c>
      <c r="P165" s="687">
        <f t="shared" si="260"/>
        <v>-653.40000000000009</v>
      </c>
      <c r="Q165" s="688">
        <f t="shared" si="261"/>
        <v>0</v>
      </c>
      <c r="R165" s="687">
        <f>'10. ГД Ноябрьск'!W23</f>
        <v>238.6</v>
      </c>
      <c r="S165" s="687">
        <f>'10. ГД Ноябрьск'!Y23</f>
        <v>0</v>
      </c>
      <c r="T165" s="687">
        <f t="shared" si="262"/>
        <v>-238.6</v>
      </c>
      <c r="U165" s="688">
        <f t="shared" si="263"/>
        <v>0</v>
      </c>
      <c r="V165" s="687">
        <f>'10. ГД Ноябрьск'!AC23</f>
        <v>217</v>
      </c>
      <c r="W165" s="687">
        <f>'10. ГД Ноябрьск'!AE23</f>
        <v>0</v>
      </c>
      <c r="X165" s="687">
        <f t="shared" si="264"/>
        <v>-217</v>
      </c>
      <c r="Y165" s="688">
        <f t="shared" si="265"/>
        <v>0</v>
      </c>
      <c r="Z165" s="687">
        <f>'10. ГД Ноябрьск'!AI23</f>
        <v>197.8</v>
      </c>
      <c r="AA165" s="687">
        <f>'10. ГД Ноябрьск'!AK23</f>
        <v>0</v>
      </c>
      <c r="AB165" s="687">
        <f t="shared" si="266"/>
        <v>-197.8</v>
      </c>
      <c r="AC165" s="688">
        <f t="shared" si="267"/>
        <v>0</v>
      </c>
      <c r="AD165" s="687">
        <f t="shared" si="268"/>
        <v>658</v>
      </c>
      <c r="AE165" s="687">
        <f t="shared" si="269"/>
        <v>0</v>
      </c>
      <c r="AF165" s="687">
        <f t="shared" si="270"/>
        <v>-658</v>
      </c>
      <c r="AG165" s="688">
        <f t="shared" si="271"/>
        <v>0</v>
      </c>
      <c r="AH165" s="687">
        <f>'10. ГД Ноябрьск'!AU23</f>
        <v>221.9</v>
      </c>
      <c r="AI165" s="687">
        <f>'10. ГД Ноябрьск'!AW23</f>
        <v>0</v>
      </c>
      <c r="AJ165" s="687">
        <f t="shared" si="272"/>
        <v>-221.9</v>
      </c>
      <c r="AK165" s="688">
        <f t="shared" si="273"/>
        <v>0</v>
      </c>
      <c r="AL165" s="687">
        <f>'10. ГД Ноябрьск'!BA23</f>
        <v>230.9</v>
      </c>
      <c r="AM165" s="687">
        <f>'10. ГД Ноябрьск'!BC23</f>
        <v>0</v>
      </c>
      <c r="AN165" s="687">
        <f t="shared" si="274"/>
        <v>-230.9</v>
      </c>
      <c r="AO165" s="688">
        <f t="shared" si="275"/>
        <v>0</v>
      </c>
      <c r="AP165" s="687">
        <f>'10. ГД Ноябрьск'!BG23</f>
        <v>205.2</v>
      </c>
      <c r="AQ165" s="687">
        <f>'10. ГД Ноябрьск'!BI23</f>
        <v>0</v>
      </c>
      <c r="AR165" s="687">
        <f t="shared" si="276"/>
        <v>-205.2</v>
      </c>
      <c r="AS165" s="688">
        <f t="shared" si="277"/>
        <v>0</v>
      </c>
      <c r="AT165" s="687">
        <f t="shared" si="278"/>
        <v>655.4</v>
      </c>
      <c r="AU165" s="687">
        <f t="shared" si="279"/>
        <v>0</v>
      </c>
      <c r="AV165" s="687">
        <f t="shared" si="280"/>
        <v>-655.4</v>
      </c>
      <c r="AW165" s="688">
        <f t="shared" si="281"/>
        <v>0</v>
      </c>
      <c r="AX165" s="687">
        <f>'10. ГД Ноябрьск'!BS23</f>
        <v>231.7</v>
      </c>
      <c r="AY165" s="687">
        <f>'10. ГД Ноябрьск'!BU23</f>
        <v>0</v>
      </c>
      <c r="AZ165" s="687">
        <f t="shared" si="282"/>
        <v>-231.7</v>
      </c>
      <c r="BA165" s="688">
        <f t="shared" si="283"/>
        <v>0</v>
      </c>
      <c r="BB165" s="687">
        <f>'10. ГД Ноябрьск'!BY23</f>
        <v>232.2</v>
      </c>
      <c r="BC165" s="687">
        <f>'10. ГД Ноябрьск'!CA23</f>
        <v>0</v>
      </c>
      <c r="BD165" s="687">
        <f t="shared" si="284"/>
        <v>-232.2</v>
      </c>
      <c r="BE165" s="688">
        <f t="shared" si="285"/>
        <v>0</v>
      </c>
      <c r="BF165" s="687">
        <f>'10. ГД Ноябрьск'!CE23</f>
        <v>191.5</v>
      </c>
      <c r="BG165" s="687">
        <f>'10. ГД Ноябрьск'!CG23</f>
        <v>0</v>
      </c>
      <c r="BH165" s="687">
        <f t="shared" si="286"/>
        <v>-191.5</v>
      </c>
      <c r="BI165" s="688">
        <f t="shared" si="287"/>
        <v>0</v>
      </c>
      <c r="BJ165" s="687">
        <f t="shared" si="288"/>
        <v>688</v>
      </c>
      <c r="BK165" s="687">
        <f t="shared" si="289"/>
        <v>0</v>
      </c>
      <c r="BL165" s="687">
        <f t="shared" si="290"/>
        <v>-688</v>
      </c>
      <c r="BM165" s="688">
        <f t="shared" si="291"/>
        <v>0</v>
      </c>
      <c r="BN165" s="687">
        <f>'10. ГД Ноябрьск'!CQ23</f>
        <v>231.1</v>
      </c>
      <c r="BO165" s="687">
        <f>'10. ГД Ноябрьск'!CS23</f>
        <v>0</v>
      </c>
      <c r="BP165" s="687">
        <f t="shared" si="292"/>
        <v>-231.1</v>
      </c>
      <c r="BQ165" s="688">
        <f t="shared" si="293"/>
        <v>0</v>
      </c>
      <c r="BR165" s="687">
        <f>'10. ГД Ноябрьск'!CW23</f>
        <v>220.9</v>
      </c>
      <c r="BS165" s="687">
        <f>'10. ГД Ноябрьск'!CY23</f>
        <v>0</v>
      </c>
      <c r="BT165" s="687">
        <f t="shared" si="294"/>
        <v>-220.9</v>
      </c>
      <c r="BU165" s="688">
        <f t="shared" si="295"/>
        <v>0</v>
      </c>
      <c r="BV165" s="687">
        <f>'10. ГД Ноябрьск'!DC23</f>
        <v>236</v>
      </c>
      <c r="BW165" s="687">
        <f>'10. ГД Ноябрьск'!DE23</f>
        <v>0</v>
      </c>
      <c r="BX165" s="687">
        <f t="shared" si="296"/>
        <v>-236</v>
      </c>
      <c r="BY165" s="688">
        <f t="shared" si="297"/>
        <v>0</v>
      </c>
    </row>
    <row r="166" spans="2:77" ht="20.100000000000001" customHeight="1">
      <c r="C166" s="693" t="s">
        <v>270</v>
      </c>
      <c r="D166" s="528"/>
      <c r="E166" s="528"/>
      <c r="F166" s="529"/>
      <c r="G166" s="530" t="s">
        <v>271</v>
      </c>
      <c r="H166" s="530"/>
      <c r="I166" s="694" t="s">
        <v>169</v>
      </c>
      <c r="J166" s="687">
        <f t="shared" si="254"/>
        <v>0</v>
      </c>
      <c r="K166" s="687">
        <f t="shared" si="255"/>
        <v>0</v>
      </c>
      <c r="L166" s="687">
        <f t="shared" si="256"/>
        <v>0</v>
      </c>
      <c r="M166" s="688" t="str">
        <f t="shared" si="257"/>
        <v>-</v>
      </c>
      <c r="N166" s="687">
        <f t="shared" si="258"/>
        <v>0</v>
      </c>
      <c r="O166" s="687">
        <f t="shared" si="259"/>
        <v>0</v>
      </c>
      <c r="P166" s="687">
        <f t="shared" si="260"/>
        <v>0</v>
      </c>
      <c r="Q166" s="688" t="str">
        <f t="shared" si="261"/>
        <v>-</v>
      </c>
      <c r="R166" s="687">
        <f>'10. ГД Ноябрьск'!W24</f>
        <v>0</v>
      </c>
      <c r="S166" s="687">
        <f>'10. ГД Ноябрьск'!Y24</f>
        <v>0</v>
      </c>
      <c r="T166" s="687">
        <f t="shared" si="262"/>
        <v>0</v>
      </c>
      <c r="U166" s="688" t="str">
        <f t="shared" si="263"/>
        <v>-</v>
      </c>
      <c r="V166" s="687">
        <f>'10. ГД Ноябрьск'!AC24</f>
        <v>0</v>
      </c>
      <c r="W166" s="687">
        <f>'10. ГД Ноябрьск'!AE24</f>
        <v>0</v>
      </c>
      <c r="X166" s="687">
        <f t="shared" si="264"/>
        <v>0</v>
      </c>
      <c r="Y166" s="688" t="str">
        <f t="shared" si="265"/>
        <v>-</v>
      </c>
      <c r="Z166" s="687">
        <f>'10. ГД Ноябрьск'!AI24</f>
        <v>0</v>
      </c>
      <c r="AA166" s="687">
        <f>'10. ГД Ноябрьск'!AK24</f>
        <v>0</v>
      </c>
      <c r="AB166" s="687">
        <f t="shared" si="266"/>
        <v>0</v>
      </c>
      <c r="AC166" s="688" t="str">
        <f t="shared" si="267"/>
        <v>-</v>
      </c>
      <c r="AD166" s="687">
        <f t="shared" si="268"/>
        <v>0</v>
      </c>
      <c r="AE166" s="687">
        <f t="shared" si="269"/>
        <v>0</v>
      </c>
      <c r="AF166" s="687">
        <f t="shared" si="270"/>
        <v>0</v>
      </c>
      <c r="AG166" s="688" t="str">
        <f t="shared" si="271"/>
        <v>-</v>
      </c>
      <c r="AH166" s="687">
        <f>'10. ГД Ноябрьск'!AU24</f>
        <v>0</v>
      </c>
      <c r="AI166" s="687">
        <f>'10. ГД Ноябрьск'!AW24</f>
        <v>0</v>
      </c>
      <c r="AJ166" s="687">
        <f t="shared" si="272"/>
        <v>0</v>
      </c>
      <c r="AK166" s="688" t="str">
        <f t="shared" si="273"/>
        <v>-</v>
      </c>
      <c r="AL166" s="687">
        <f>'10. ГД Ноябрьск'!BA24</f>
        <v>0</v>
      </c>
      <c r="AM166" s="687">
        <f>'10. ГД Ноябрьск'!BC24</f>
        <v>0</v>
      </c>
      <c r="AN166" s="687">
        <f t="shared" si="274"/>
        <v>0</v>
      </c>
      <c r="AO166" s="688" t="str">
        <f t="shared" si="275"/>
        <v>-</v>
      </c>
      <c r="AP166" s="687">
        <f>'10. ГД Ноябрьск'!BG24</f>
        <v>0</v>
      </c>
      <c r="AQ166" s="687">
        <f>'10. ГД Ноябрьск'!BI24</f>
        <v>0</v>
      </c>
      <c r="AR166" s="687">
        <f t="shared" si="276"/>
        <v>0</v>
      </c>
      <c r="AS166" s="688" t="str">
        <f t="shared" si="277"/>
        <v>-</v>
      </c>
      <c r="AT166" s="687">
        <f t="shared" si="278"/>
        <v>0</v>
      </c>
      <c r="AU166" s="687">
        <f t="shared" si="279"/>
        <v>0</v>
      </c>
      <c r="AV166" s="687">
        <f t="shared" si="280"/>
        <v>0</v>
      </c>
      <c r="AW166" s="688" t="str">
        <f t="shared" si="281"/>
        <v>-</v>
      </c>
      <c r="AX166" s="687">
        <f>'10. ГД Ноябрьск'!BS24</f>
        <v>0</v>
      </c>
      <c r="AY166" s="687">
        <f>'10. ГД Ноябрьск'!BU24</f>
        <v>0</v>
      </c>
      <c r="AZ166" s="687">
        <f t="shared" si="282"/>
        <v>0</v>
      </c>
      <c r="BA166" s="688" t="str">
        <f t="shared" si="283"/>
        <v>-</v>
      </c>
      <c r="BB166" s="687">
        <f>'10. ГД Ноябрьск'!BY24</f>
        <v>0</v>
      </c>
      <c r="BC166" s="687">
        <f>'10. ГД Ноябрьск'!CA24</f>
        <v>0</v>
      </c>
      <c r="BD166" s="687">
        <f t="shared" si="284"/>
        <v>0</v>
      </c>
      <c r="BE166" s="688" t="str">
        <f t="shared" si="285"/>
        <v>-</v>
      </c>
      <c r="BF166" s="687">
        <f>'10. ГД Ноябрьск'!CE24</f>
        <v>0</v>
      </c>
      <c r="BG166" s="687">
        <f>'10. ГД Ноябрьск'!CG24</f>
        <v>0</v>
      </c>
      <c r="BH166" s="687">
        <f t="shared" si="286"/>
        <v>0</v>
      </c>
      <c r="BI166" s="688" t="str">
        <f t="shared" si="287"/>
        <v>-</v>
      </c>
      <c r="BJ166" s="687">
        <f t="shared" si="288"/>
        <v>0</v>
      </c>
      <c r="BK166" s="687">
        <f t="shared" si="289"/>
        <v>0</v>
      </c>
      <c r="BL166" s="687">
        <f t="shared" si="290"/>
        <v>0</v>
      </c>
      <c r="BM166" s="688" t="str">
        <f t="shared" si="291"/>
        <v>-</v>
      </c>
      <c r="BN166" s="687">
        <f>'10. ГД Ноябрьск'!CQ24</f>
        <v>0</v>
      </c>
      <c r="BO166" s="687">
        <f>'10. ГД Ноябрьск'!CS24</f>
        <v>0</v>
      </c>
      <c r="BP166" s="687">
        <f t="shared" si="292"/>
        <v>0</v>
      </c>
      <c r="BQ166" s="688" t="str">
        <f t="shared" si="293"/>
        <v>-</v>
      </c>
      <c r="BR166" s="687">
        <f>'10. ГД Ноябрьск'!CW24</f>
        <v>0</v>
      </c>
      <c r="BS166" s="687">
        <f>'10. ГД Ноябрьск'!CY24</f>
        <v>0</v>
      </c>
      <c r="BT166" s="687">
        <f t="shared" si="294"/>
        <v>0</v>
      </c>
      <c r="BU166" s="688" t="str">
        <f t="shared" si="295"/>
        <v>-</v>
      </c>
      <c r="BV166" s="687">
        <f>'10. ГД Ноябрьск'!DC24</f>
        <v>0</v>
      </c>
      <c r="BW166" s="687">
        <f>'10. ГД Ноябрьск'!DE24</f>
        <v>0</v>
      </c>
      <c r="BX166" s="687">
        <f t="shared" si="296"/>
        <v>0</v>
      </c>
      <c r="BY166" s="688" t="str">
        <f t="shared" si="297"/>
        <v>-</v>
      </c>
    </row>
    <row r="167" spans="2:77" ht="20.100000000000001" customHeight="1">
      <c r="B167" s="413" t="s">
        <v>272</v>
      </c>
      <c r="C167" s="692" t="s">
        <v>123</v>
      </c>
      <c r="D167" s="528"/>
      <c r="E167" s="528"/>
      <c r="F167" s="529"/>
      <c r="G167" s="530" t="s">
        <v>273</v>
      </c>
      <c r="H167" s="530"/>
      <c r="I167" s="686" t="s">
        <v>169</v>
      </c>
      <c r="J167" s="687">
        <f t="shared" si="254"/>
        <v>1611.8000000000002</v>
      </c>
      <c r="K167" s="687">
        <f t="shared" si="255"/>
        <v>0</v>
      </c>
      <c r="L167" s="687">
        <f t="shared" si="256"/>
        <v>-1611.8000000000002</v>
      </c>
      <c r="M167" s="688">
        <f t="shared" si="257"/>
        <v>0</v>
      </c>
      <c r="N167" s="687">
        <f t="shared" si="258"/>
        <v>425.20000000000005</v>
      </c>
      <c r="O167" s="687">
        <f t="shared" si="259"/>
        <v>0</v>
      </c>
      <c r="P167" s="687">
        <f t="shared" si="260"/>
        <v>-425.20000000000005</v>
      </c>
      <c r="Q167" s="688">
        <f t="shared" si="261"/>
        <v>0</v>
      </c>
      <c r="R167" s="687">
        <f>'7. ГД Ямбург'!W26+'7. ГД Ямбург'!W24+'8. ГД Уренгой'!W61+'8. ГД Уренгой'!W69+'8. ГД Уренгой'!W63+'8. ГД Уренгой'!W70+'8. ГД Уренгой'!W57+'8. ГД Уренгой'!W67+'8. ГД Уренгой'!W60+'10. ГД Ноябрьск'!W53+'10. ГД Ноябрьск'!W27</f>
        <v>147.60000000000002</v>
      </c>
      <c r="S167" s="687">
        <f>'7. ГД Ямбург'!Y26+'7. ГД Ямбург'!Y24+'8. ГД Уренгой'!Y61+'8. ГД Уренгой'!Y69+'8. ГД Уренгой'!Y63+'8. ГД Уренгой'!Y70+'8. ГД Уренгой'!Y57+'8. ГД Уренгой'!Y67+'8. ГД Уренгой'!Y60+'10. ГД Ноябрьск'!Y53+'10. ГД Ноябрьск'!Y27</f>
        <v>0</v>
      </c>
      <c r="T167" s="687">
        <f t="shared" si="262"/>
        <v>-147.60000000000002</v>
      </c>
      <c r="U167" s="688">
        <f t="shared" si="263"/>
        <v>0</v>
      </c>
      <c r="V167" s="687">
        <f>'7. ГД Ямбург'!AC26+'7. ГД Ямбург'!AC24+'8. ГД Уренгой'!AC61+'8. ГД Уренгой'!AC69+'8. ГД Уренгой'!AC63+'8. ГД Уренгой'!AC70+'8. ГД Уренгой'!AC57+'8. ГД Уренгой'!AC67+'8. ГД Уренгой'!AC60+'10. ГД Ноябрьск'!AC53+'10. ГД Ноябрьск'!AC27</f>
        <v>132.20000000000002</v>
      </c>
      <c r="W167" s="687">
        <f>'7. ГД Ямбург'!AE26+'7. ГД Ямбург'!AE24+'8. ГД Уренгой'!AE61+'8. ГД Уренгой'!AE69+'8. ГД Уренгой'!AE63+'8. ГД Уренгой'!AE70+'8. ГД Уренгой'!AE57+'8. ГД Уренгой'!AE67+'8. ГД Уренгой'!AE60+'10. ГД Ноябрьск'!AE53+'10. ГД Ноябрьск'!AE27</f>
        <v>0</v>
      </c>
      <c r="X167" s="687">
        <f t="shared" si="264"/>
        <v>-132.20000000000002</v>
      </c>
      <c r="Y167" s="688">
        <f t="shared" si="265"/>
        <v>0</v>
      </c>
      <c r="Z167" s="687">
        <f>'7. ГД Ямбург'!AI26+'7. ГД Ямбург'!AI24+'8. ГД Уренгой'!AI61+'8. ГД Уренгой'!AI69+'8. ГД Уренгой'!AI63+'8. ГД Уренгой'!AI70+'8. ГД Уренгой'!AI57+'8. ГД Уренгой'!AI67+'8. ГД Уренгой'!AI60+'10. ГД Ноябрьск'!AI53+'10. ГД Ноябрьск'!AI27</f>
        <v>145.4</v>
      </c>
      <c r="AA167" s="687">
        <f>'7. ГД Ямбург'!AK26+'7. ГД Ямбург'!AK24+'8. ГД Уренгой'!AK61+'8. ГД Уренгой'!AK69+'8. ГД Уренгой'!AK63+'8. ГД Уренгой'!AK70+'8. ГД Уренгой'!AK57+'8. ГД Уренгой'!AK67+'8. ГД Уренгой'!AK60+'10. ГД Ноябрьск'!AK53+'10. ГД Ноябрьск'!AK27</f>
        <v>0</v>
      </c>
      <c r="AB167" s="687">
        <f t="shared" si="266"/>
        <v>-145.4</v>
      </c>
      <c r="AC167" s="688">
        <f t="shared" si="267"/>
        <v>0</v>
      </c>
      <c r="AD167" s="687">
        <f t="shared" si="268"/>
        <v>407.29999999999995</v>
      </c>
      <c r="AE167" s="687">
        <f t="shared" si="269"/>
        <v>0</v>
      </c>
      <c r="AF167" s="687">
        <f t="shared" si="270"/>
        <v>-407.29999999999995</v>
      </c>
      <c r="AG167" s="688">
        <f t="shared" si="271"/>
        <v>0</v>
      </c>
      <c r="AH167" s="687">
        <f>'7. ГД Ямбург'!AU26+'7. ГД Ямбург'!AU24+'8. ГД Уренгой'!AU61+'8. ГД Уренгой'!AU69+'8. ГД Уренгой'!AU63+'8. ГД Уренгой'!AU70+'8. ГД Уренгой'!AU57+'8. ГД Уренгой'!AU67+'8. ГД Уренгой'!AU60+'10. ГД Ноябрьск'!AU53+'10. ГД Ноябрьск'!AU27</f>
        <v>140.89999999999998</v>
      </c>
      <c r="AI167" s="687">
        <f>'7. ГД Ямбург'!AW26+'7. ГД Ямбург'!AW24+'8. ГД Уренгой'!AW61+'8. ГД Уренгой'!AW69+'8. ГД Уренгой'!AW63+'8. ГД Уренгой'!AW70+'8. ГД Уренгой'!AW57+'8. ГД Уренгой'!AW67+'8. ГД Уренгой'!AW60+'10. ГД Ноябрьск'!AW53+'10. ГД Ноябрьск'!AW27</f>
        <v>0</v>
      </c>
      <c r="AJ167" s="687">
        <f t="shared" si="272"/>
        <v>-140.89999999999998</v>
      </c>
      <c r="AK167" s="688">
        <f t="shared" si="273"/>
        <v>0</v>
      </c>
      <c r="AL167" s="687">
        <f>'7. ГД Ямбург'!BA26+'7. ГД Ямбург'!BA24+'8. ГД Уренгой'!BA61+'8. ГД Уренгой'!BA69+'8. ГД Уренгой'!BA63+'8. ГД Уренгой'!BA70+'8. ГД Уренгой'!BA57+'8. ГД Уренгой'!BA67+'8. ГД Уренгой'!BA60+'10. ГД Ноябрьск'!BA53+'10. ГД Ноябрьск'!BA27</f>
        <v>131.39999999999998</v>
      </c>
      <c r="AM167" s="687">
        <f>'7. ГД Ямбург'!BC26+'7. ГД Ямбург'!BC24+'8. ГД Уренгой'!BC61+'8. ГД Уренгой'!BC69+'8. ГД Уренгой'!BC63+'8. ГД Уренгой'!BC70+'8. ГД Уренгой'!BC57+'8. ГД Уренгой'!BC67+'8. ГД Уренгой'!BC60+'10. ГД Ноябрьск'!BC53+'10. ГД Ноябрьск'!BC27</f>
        <v>0</v>
      </c>
      <c r="AN167" s="687">
        <f t="shared" si="274"/>
        <v>-131.39999999999998</v>
      </c>
      <c r="AO167" s="688">
        <f t="shared" si="275"/>
        <v>0</v>
      </c>
      <c r="AP167" s="687">
        <f>'7. ГД Ямбург'!BG26+'7. ГД Ямбург'!BG24+'8. ГД Уренгой'!BG61+'8. ГД Уренгой'!BG69+'8. ГД Уренгой'!BG63+'8. ГД Уренгой'!BG70+'8. ГД Уренгой'!BG57+'8. ГД Уренгой'!BG67+'8. ГД Уренгой'!BG60+'10. ГД Ноябрьск'!BG53+'10. ГД Ноябрьск'!BG27</f>
        <v>135</v>
      </c>
      <c r="AQ167" s="687">
        <f>'7. ГД Ямбург'!BI26+'7. ГД Ямбург'!BI24+'8. ГД Уренгой'!BI61+'8. ГД Уренгой'!BI69+'8. ГД Уренгой'!BI63+'8. ГД Уренгой'!BI70+'8. ГД Уренгой'!BI57+'8. ГД Уренгой'!BI67+'8. ГД Уренгой'!BI60+'10. ГД Ноябрьск'!BI53+'10. ГД Ноябрьск'!BI27</f>
        <v>0</v>
      </c>
      <c r="AR167" s="687">
        <f t="shared" si="276"/>
        <v>-135</v>
      </c>
      <c r="AS167" s="688">
        <f t="shared" si="277"/>
        <v>0</v>
      </c>
      <c r="AT167" s="687">
        <f t="shared" si="278"/>
        <v>398.9</v>
      </c>
      <c r="AU167" s="687">
        <f t="shared" si="279"/>
        <v>0</v>
      </c>
      <c r="AV167" s="687">
        <f t="shared" si="280"/>
        <v>-398.9</v>
      </c>
      <c r="AW167" s="688">
        <f t="shared" si="281"/>
        <v>0</v>
      </c>
      <c r="AX167" s="687">
        <f>'7. ГД Ямбург'!BS26+'7. ГД Ямбург'!BS24+'8. ГД Уренгой'!BS61+'8. ГД Уренгой'!BS69+'8. ГД Уренгой'!BS63+'8. ГД Уренгой'!BS70+'8. ГД Уренгой'!BS57+'8. ГД Уренгой'!BS67+'8. ГД Уренгой'!BS60+'10. ГД Ноябрьск'!BS53+'10. ГД Ноябрьск'!BS27</f>
        <v>136.69999999999999</v>
      </c>
      <c r="AY167" s="687">
        <f>'7. ГД Ямбург'!BU26+'7. ГД Ямбург'!BU24+'8. ГД Уренгой'!BU61+'8. ГД Уренгой'!BU69+'8. ГД Уренгой'!BU63+'8. ГД Уренгой'!BU70+'8. ГД Уренгой'!BU57+'8. ГД Уренгой'!BU67+'8. ГД Уренгой'!BU60+'10. ГД Ноябрьск'!BU53+'10. ГД Ноябрьск'!BU27</f>
        <v>0</v>
      </c>
      <c r="AZ167" s="687">
        <f t="shared" si="282"/>
        <v>-136.69999999999999</v>
      </c>
      <c r="BA167" s="688">
        <f t="shared" si="283"/>
        <v>0</v>
      </c>
      <c r="BB167" s="687">
        <f>'7. ГД Ямбург'!BY26+'7. ГД Ямбург'!BY24+'8. ГД Уренгой'!BY61+'8. ГД Уренгой'!BY69+'8. ГД Уренгой'!BY63+'8. ГД Уренгой'!BY70+'8. ГД Уренгой'!BY57+'8. ГД Уренгой'!BY67+'8. ГД Уренгой'!BY60+'10. ГД Ноябрьск'!BY53+'10. ГД Ноябрьск'!BY27</f>
        <v>134.5</v>
      </c>
      <c r="BC167" s="687">
        <f>'7. ГД Ямбург'!CA26+'7. ГД Ямбург'!CA24+'8. ГД Уренгой'!CA61+'8. ГД Уренгой'!CA69+'8. ГД Уренгой'!CA63+'8. ГД Уренгой'!CA70+'8. ГД Уренгой'!CA57+'8. ГД Уренгой'!CA67+'8. ГД Уренгой'!CA60+'10. ГД Ноябрьск'!CA53+'10. ГД Ноябрьск'!CA27</f>
        <v>0</v>
      </c>
      <c r="BD167" s="687">
        <f t="shared" si="284"/>
        <v>-134.5</v>
      </c>
      <c r="BE167" s="688">
        <f t="shared" si="285"/>
        <v>0</v>
      </c>
      <c r="BF167" s="687">
        <f>'7. ГД Ямбург'!CE26+'7. ГД Ямбург'!CE24+'8. ГД Уренгой'!CE61+'8. ГД Уренгой'!CE69+'8. ГД Уренгой'!CE63+'8. ГД Уренгой'!CE70+'8. ГД Уренгой'!CE57+'8. ГД Уренгой'!CE67+'8. ГД Уренгой'!CE60+'10. ГД Ноябрьск'!CE53+'10. ГД Ноябрьск'!CE27</f>
        <v>127.69999999999999</v>
      </c>
      <c r="BG167" s="687">
        <f>'7. ГД Ямбург'!CG26+'7. ГД Ямбург'!CG24+'8. ГД Уренгой'!CG61+'8. ГД Уренгой'!CG69+'8. ГД Уренгой'!CG63+'8. ГД Уренгой'!CG70+'8. ГД Уренгой'!CG57+'8. ГД Уренгой'!CG67+'8. ГД Уренгой'!CG60+'10. ГД Ноябрьск'!CG53+'10. ГД Ноябрьск'!CG27</f>
        <v>0</v>
      </c>
      <c r="BH167" s="687">
        <f t="shared" si="286"/>
        <v>-127.69999999999999</v>
      </c>
      <c r="BI167" s="688">
        <f t="shared" si="287"/>
        <v>0</v>
      </c>
      <c r="BJ167" s="687">
        <f t="shared" si="288"/>
        <v>380.4</v>
      </c>
      <c r="BK167" s="687">
        <f t="shared" si="289"/>
        <v>0</v>
      </c>
      <c r="BL167" s="687">
        <f t="shared" si="290"/>
        <v>-380.4</v>
      </c>
      <c r="BM167" s="688">
        <f t="shared" si="291"/>
        <v>0</v>
      </c>
      <c r="BN167" s="687">
        <f>'7. ГД Ямбург'!CQ26+'7. ГД Ямбург'!CQ24+'8. ГД Уренгой'!CQ61+'8. ГД Уренгой'!CQ69+'8. ГД Уренгой'!CQ63+'8. ГД Уренгой'!CQ70+'8. ГД Уренгой'!CQ57+'8. ГД Уренгой'!CQ67+'8. ГД Уренгой'!CQ60+'10. ГД Ноябрьск'!CQ53+'10. ГД Ноябрьск'!CQ27</f>
        <v>130</v>
      </c>
      <c r="BO167" s="687">
        <f>'7. ГД Ямбург'!CS26+'7. ГД Ямбург'!CS24+'8. ГД Уренгой'!CS61+'8. ГД Уренгой'!CS69+'8. ГД Уренгой'!CS63+'8. ГД Уренгой'!CS70+'8. ГД Уренгой'!CS57+'8. ГД Уренгой'!CS67+'8. ГД Уренгой'!CS60+'10. ГД Ноябрьск'!CS53+'10. ГД Ноябрьск'!CS27</f>
        <v>0</v>
      </c>
      <c r="BP167" s="687">
        <f t="shared" si="292"/>
        <v>-130</v>
      </c>
      <c r="BQ167" s="688">
        <f t="shared" si="293"/>
        <v>0</v>
      </c>
      <c r="BR167" s="687">
        <f>'7. ГД Ямбург'!CW26+'7. ГД Ямбург'!CW24+'8. ГД Уренгой'!CW61+'8. ГД Уренгой'!CW69+'8. ГД Уренгой'!CW63+'8. ГД Уренгой'!CW70+'8. ГД Уренгой'!CW57+'8. ГД Уренгой'!CW67+'8. ГД Уренгой'!CW60+'10. ГД Ноябрьск'!CW53+'10. ГД Ноябрьск'!CW27</f>
        <v>124.1</v>
      </c>
      <c r="BS167" s="687">
        <f>'7. ГД Ямбург'!CY26+'7. ГД Ямбург'!CY24+'8. ГД Уренгой'!CY61+'8. ГД Уренгой'!CY69+'8. ГД Уренгой'!CY63+'8. ГД Уренгой'!CY70+'8. ГД Уренгой'!CY57+'8. ГД Уренгой'!CY67+'8. ГД Уренгой'!CY60+'10. ГД Ноябрьск'!CY53+'10. ГД Ноябрьск'!CY27</f>
        <v>0</v>
      </c>
      <c r="BT167" s="687">
        <f t="shared" si="294"/>
        <v>-124.1</v>
      </c>
      <c r="BU167" s="688">
        <f t="shared" si="295"/>
        <v>0</v>
      </c>
      <c r="BV167" s="687">
        <f>'7. ГД Ямбург'!DC26+'7. ГД Ямбург'!DC24+'8. ГД Уренгой'!DC61+'8. ГД Уренгой'!DC69+'8. ГД Уренгой'!DC63+'8. ГД Уренгой'!DC70+'8. ГД Уренгой'!DC57+'8. ГД Уренгой'!DC67+'8. ГД Уренгой'!DC60+'10. ГД Ноябрьск'!DC53+'10. ГД Ноябрьск'!DC27</f>
        <v>126.3</v>
      </c>
      <c r="BW167" s="687">
        <f>'7. ГД Ямбург'!DE26+'7. ГД Ямбург'!DE24+'8. ГД Уренгой'!DE61+'8. ГД Уренгой'!DE69+'8. ГД Уренгой'!DE63+'8. ГД Уренгой'!DE70+'8. ГД Уренгой'!DE57+'8. ГД Уренгой'!DE67+'8. ГД Уренгой'!DE60+'10. ГД Ноябрьск'!DE53+'10. ГД Ноябрьск'!DE27</f>
        <v>0</v>
      </c>
      <c r="BX167" s="687">
        <f t="shared" si="296"/>
        <v>-126.3</v>
      </c>
      <c r="BY167" s="688">
        <f t="shared" si="297"/>
        <v>0</v>
      </c>
    </row>
    <row r="168" spans="2:77" ht="20.100000000000001" customHeight="1">
      <c r="C168" s="689" t="s">
        <v>180</v>
      </c>
      <c r="D168" s="528"/>
      <c r="E168" s="528"/>
      <c r="F168" s="529"/>
      <c r="G168" s="530" t="s">
        <v>263</v>
      </c>
      <c r="H168" s="530"/>
      <c r="I168" s="686" t="s">
        <v>169</v>
      </c>
      <c r="J168" s="687">
        <f t="shared" si="254"/>
        <v>0</v>
      </c>
      <c r="K168" s="687">
        <f t="shared" si="255"/>
        <v>0</v>
      </c>
      <c r="L168" s="687">
        <f t="shared" si="256"/>
        <v>0</v>
      </c>
      <c r="M168" s="688" t="str">
        <f t="shared" si="257"/>
        <v>-</v>
      </c>
      <c r="N168" s="687">
        <f t="shared" si="258"/>
        <v>0</v>
      </c>
      <c r="O168" s="687">
        <f t="shared" si="259"/>
        <v>0</v>
      </c>
      <c r="P168" s="687">
        <f t="shared" si="260"/>
        <v>0</v>
      </c>
      <c r="Q168" s="688" t="str">
        <f t="shared" si="261"/>
        <v>-</v>
      </c>
      <c r="R168" s="687">
        <f>'7. ГД Ямбург'!W26+'7. ГД Ямбург'!W24</f>
        <v>0</v>
      </c>
      <c r="S168" s="687">
        <f>'7. ГД Ямбург'!Y26+'7. ГД Ямбург'!Y24</f>
        <v>0</v>
      </c>
      <c r="T168" s="687">
        <f t="shared" si="262"/>
        <v>0</v>
      </c>
      <c r="U168" s="688" t="str">
        <f t="shared" si="263"/>
        <v>-</v>
      </c>
      <c r="V168" s="687">
        <f>'7. ГД Ямбург'!AC26+'7. ГД Ямбург'!AC24</f>
        <v>0</v>
      </c>
      <c r="W168" s="687">
        <f>'7. ГД Ямбург'!AE26+'7. ГД Ямбург'!AE24</f>
        <v>0</v>
      </c>
      <c r="X168" s="687">
        <f t="shared" si="264"/>
        <v>0</v>
      </c>
      <c r="Y168" s="688" t="str">
        <f t="shared" si="265"/>
        <v>-</v>
      </c>
      <c r="Z168" s="687">
        <f>'7. ГД Ямбург'!AI26+'7. ГД Ямбург'!AI24</f>
        <v>0</v>
      </c>
      <c r="AA168" s="687">
        <f>'7. ГД Ямбург'!AK26+'7. ГД Ямбург'!AK24</f>
        <v>0</v>
      </c>
      <c r="AB168" s="687">
        <f t="shared" si="266"/>
        <v>0</v>
      </c>
      <c r="AC168" s="688" t="str">
        <f t="shared" si="267"/>
        <v>-</v>
      </c>
      <c r="AD168" s="687">
        <f t="shared" si="268"/>
        <v>0</v>
      </c>
      <c r="AE168" s="687">
        <f t="shared" si="269"/>
        <v>0</v>
      </c>
      <c r="AF168" s="687">
        <f t="shared" si="270"/>
        <v>0</v>
      </c>
      <c r="AG168" s="688" t="str">
        <f t="shared" si="271"/>
        <v>-</v>
      </c>
      <c r="AH168" s="687">
        <f>'7. ГД Ямбург'!AU26+'7. ГД Ямбург'!AU24</f>
        <v>0</v>
      </c>
      <c r="AI168" s="687">
        <f>'7. ГД Ямбург'!AW26+'7. ГД Ямбург'!AW24</f>
        <v>0</v>
      </c>
      <c r="AJ168" s="687">
        <f t="shared" si="272"/>
        <v>0</v>
      </c>
      <c r="AK168" s="688" t="str">
        <f t="shared" si="273"/>
        <v>-</v>
      </c>
      <c r="AL168" s="687">
        <f>'7. ГД Ямбург'!BA26+'7. ГД Ямбург'!BA24</f>
        <v>0</v>
      </c>
      <c r="AM168" s="687">
        <f>'7. ГД Ямбург'!BC26+'7. ГД Ямбург'!BC24</f>
        <v>0</v>
      </c>
      <c r="AN168" s="687">
        <f t="shared" si="274"/>
        <v>0</v>
      </c>
      <c r="AO168" s="688" t="str">
        <f t="shared" si="275"/>
        <v>-</v>
      </c>
      <c r="AP168" s="687">
        <f>'7. ГД Ямбург'!BG26+'7. ГД Ямбург'!BG24</f>
        <v>0</v>
      </c>
      <c r="AQ168" s="687">
        <f>'7. ГД Ямбург'!BI26+'7. ГД Ямбург'!BI24</f>
        <v>0</v>
      </c>
      <c r="AR168" s="687">
        <f t="shared" si="276"/>
        <v>0</v>
      </c>
      <c r="AS168" s="688" t="str">
        <f t="shared" si="277"/>
        <v>-</v>
      </c>
      <c r="AT168" s="687">
        <f t="shared" si="278"/>
        <v>0</v>
      </c>
      <c r="AU168" s="687">
        <f t="shared" si="279"/>
        <v>0</v>
      </c>
      <c r="AV168" s="687">
        <f t="shared" si="280"/>
        <v>0</v>
      </c>
      <c r="AW168" s="688" t="str">
        <f t="shared" si="281"/>
        <v>-</v>
      </c>
      <c r="AX168" s="687">
        <f>'7. ГД Ямбург'!BS26+'7. ГД Ямбург'!BS24</f>
        <v>0</v>
      </c>
      <c r="AY168" s="687">
        <f>'7. ГД Ямбург'!BU26+'7. ГД Ямбург'!BU24</f>
        <v>0</v>
      </c>
      <c r="AZ168" s="687">
        <f t="shared" si="282"/>
        <v>0</v>
      </c>
      <c r="BA168" s="688" t="str">
        <f t="shared" si="283"/>
        <v>-</v>
      </c>
      <c r="BB168" s="687">
        <f>'7. ГД Ямбург'!BY26+'7. ГД Ямбург'!BY24</f>
        <v>0</v>
      </c>
      <c r="BC168" s="687">
        <f>'7. ГД Ямбург'!CA26+'7. ГД Ямбург'!CA24</f>
        <v>0</v>
      </c>
      <c r="BD168" s="687">
        <f t="shared" si="284"/>
        <v>0</v>
      </c>
      <c r="BE168" s="688" t="str">
        <f t="shared" si="285"/>
        <v>-</v>
      </c>
      <c r="BF168" s="687">
        <f>'7. ГД Ямбург'!CE26+'7. ГД Ямбург'!CE24</f>
        <v>0</v>
      </c>
      <c r="BG168" s="687">
        <f>'7. ГД Ямбург'!CG26+'7. ГД Ямбург'!CG24</f>
        <v>0</v>
      </c>
      <c r="BH168" s="687">
        <f t="shared" si="286"/>
        <v>0</v>
      </c>
      <c r="BI168" s="688" t="str">
        <f t="shared" si="287"/>
        <v>-</v>
      </c>
      <c r="BJ168" s="687">
        <f t="shared" si="288"/>
        <v>0</v>
      </c>
      <c r="BK168" s="687">
        <f t="shared" si="289"/>
        <v>0</v>
      </c>
      <c r="BL168" s="687">
        <f t="shared" si="290"/>
        <v>0</v>
      </c>
      <c r="BM168" s="688" t="str">
        <f t="shared" si="291"/>
        <v>-</v>
      </c>
      <c r="BN168" s="687">
        <f>'7. ГД Ямбург'!CQ26+'7. ГД Ямбург'!CQ24</f>
        <v>0</v>
      </c>
      <c r="BO168" s="687">
        <f>'7. ГД Ямбург'!CS26+'7. ГД Ямбург'!CS24</f>
        <v>0</v>
      </c>
      <c r="BP168" s="687">
        <f t="shared" si="292"/>
        <v>0</v>
      </c>
      <c r="BQ168" s="688" t="str">
        <f t="shared" si="293"/>
        <v>-</v>
      </c>
      <c r="BR168" s="687">
        <f>'7. ГД Ямбург'!CW26+'7. ГД Ямбург'!CW24</f>
        <v>0</v>
      </c>
      <c r="BS168" s="687">
        <f>'7. ГД Ямбург'!CY26+'7. ГД Ямбург'!CY24</f>
        <v>0</v>
      </c>
      <c r="BT168" s="687">
        <f t="shared" si="294"/>
        <v>0</v>
      </c>
      <c r="BU168" s="688" t="str">
        <f t="shared" si="295"/>
        <v>-</v>
      </c>
      <c r="BV168" s="687">
        <f>'7. ГД Ямбург'!DC26+'7. ГД Ямбург'!DC24</f>
        <v>0</v>
      </c>
      <c r="BW168" s="687">
        <f>'7. ГД Ямбург'!DE26+'7. ГД Ямбург'!DE24</f>
        <v>0</v>
      </c>
      <c r="BX168" s="687">
        <f t="shared" si="296"/>
        <v>0</v>
      </c>
      <c r="BY168" s="688" t="str">
        <f t="shared" si="297"/>
        <v>-</v>
      </c>
    </row>
    <row r="169" spans="2:77" ht="20.100000000000001" customHeight="1">
      <c r="C169" s="693" t="s">
        <v>274</v>
      </c>
      <c r="D169" s="528"/>
      <c r="E169" s="528"/>
      <c r="F169" s="529"/>
      <c r="G169" s="530" t="s">
        <v>275</v>
      </c>
      <c r="H169" s="530"/>
      <c r="I169" s="694" t="s">
        <v>169</v>
      </c>
      <c r="J169" s="687">
        <f t="shared" si="254"/>
        <v>0</v>
      </c>
      <c r="K169" s="687">
        <f t="shared" si="255"/>
        <v>0</v>
      </c>
      <c r="L169" s="687">
        <f t="shared" si="256"/>
        <v>0</v>
      </c>
      <c r="M169" s="688" t="str">
        <f t="shared" si="257"/>
        <v>-</v>
      </c>
      <c r="N169" s="687">
        <f t="shared" si="258"/>
        <v>0</v>
      </c>
      <c r="O169" s="687">
        <f t="shared" si="259"/>
        <v>0</v>
      </c>
      <c r="P169" s="687">
        <f t="shared" si="260"/>
        <v>0</v>
      </c>
      <c r="Q169" s="688" t="str">
        <f t="shared" si="261"/>
        <v>-</v>
      </c>
      <c r="R169" s="687">
        <f>'7. ГД Ямбург'!W26</f>
        <v>0</v>
      </c>
      <c r="S169" s="687">
        <f>'7. ГД Ямбург'!Y26</f>
        <v>0</v>
      </c>
      <c r="T169" s="687">
        <f t="shared" si="262"/>
        <v>0</v>
      </c>
      <c r="U169" s="688" t="str">
        <f t="shared" si="263"/>
        <v>-</v>
      </c>
      <c r="V169" s="687">
        <f>'7. ГД Ямбург'!AC26</f>
        <v>0</v>
      </c>
      <c r="W169" s="687">
        <f>'7. ГД Ямбург'!AE26</f>
        <v>0</v>
      </c>
      <c r="X169" s="687">
        <f t="shared" si="264"/>
        <v>0</v>
      </c>
      <c r="Y169" s="688" t="str">
        <f t="shared" si="265"/>
        <v>-</v>
      </c>
      <c r="Z169" s="687">
        <f>'7. ГД Ямбург'!AI26</f>
        <v>0</v>
      </c>
      <c r="AA169" s="687">
        <f>'7. ГД Ямбург'!AK26</f>
        <v>0</v>
      </c>
      <c r="AB169" s="687">
        <f t="shared" si="266"/>
        <v>0</v>
      </c>
      <c r="AC169" s="688" t="str">
        <f t="shared" si="267"/>
        <v>-</v>
      </c>
      <c r="AD169" s="687">
        <f t="shared" si="268"/>
        <v>0</v>
      </c>
      <c r="AE169" s="687">
        <f t="shared" si="269"/>
        <v>0</v>
      </c>
      <c r="AF169" s="687">
        <f t="shared" si="270"/>
        <v>0</v>
      </c>
      <c r="AG169" s="688" t="str">
        <f t="shared" si="271"/>
        <v>-</v>
      </c>
      <c r="AH169" s="687">
        <f>'7. ГД Ямбург'!AU26</f>
        <v>0</v>
      </c>
      <c r="AI169" s="687">
        <f>'7. ГД Ямбург'!AW26</f>
        <v>0</v>
      </c>
      <c r="AJ169" s="687">
        <f t="shared" si="272"/>
        <v>0</v>
      </c>
      <c r="AK169" s="688" t="str">
        <f t="shared" si="273"/>
        <v>-</v>
      </c>
      <c r="AL169" s="687">
        <f>'7. ГД Ямбург'!BA26</f>
        <v>0</v>
      </c>
      <c r="AM169" s="687">
        <f>'7. ГД Ямбург'!BC26</f>
        <v>0</v>
      </c>
      <c r="AN169" s="687">
        <f t="shared" si="274"/>
        <v>0</v>
      </c>
      <c r="AO169" s="688" t="str">
        <f t="shared" si="275"/>
        <v>-</v>
      </c>
      <c r="AP169" s="687">
        <f>'7. ГД Ямбург'!BG26</f>
        <v>0</v>
      </c>
      <c r="AQ169" s="687">
        <f>'7. ГД Ямбург'!BI26</f>
        <v>0</v>
      </c>
      <c r="AR169" s="687">
        <f t="shared" si="276"/>
        <v>0</v>
      </c>
      <c r="AS169" s="688" t="str">
        <f t="shared" si="277"/>
        <v>-</v>
      </c>
      <c r="AT169" s="687">
        <f t="shared" si="278"/>
        <v>0</v>
      </c>
      <c r="AU169" s="687">
        <f t="shared" si="279"/>
        <v>0</v>
      </c>
      <c r="AV169" s="687">
        <f t="shared" si="280"/>
        <v>0</v>
      </c>
      <c r="AW169" s="688" t="str">
        <f t="shared" si="281"/>
        <v>-</v>
      </c>
      <c r="AX169" s="687">
        <f>'7. ГД Ямбург'!BS26</f>
        <v>0</v>
      </c>
      <c r="AY169" s="687">
        <f>'7. ГД Ямбург'!BU26</f>
        <v>0</v>
      </c>
      <c r="AZ169" s="687">
        <f t="shared" si="282"/>
        <v>0</v>
      </c>
      <c r="BA169" s="688" t="str">
        <f t="shared" si="283"/>
        <v>-</v>
      </c>
      <c r="BB169" s="687">
        <f>'7. ГД Ямбург'!BY26</f>
        <v>0</v>
      </c>
      <c r="BC169" s="687">
        <f>'7. ГД Ямбург'!CA26</f>
        <v>0</v>
      </c>
      <c r="BD169" s="687">
        <f t="shared" si="284"/>
        <v>0</v>
      </c>
      <c r="BE169" s="688" t="str">
        <f t="shared" si="285"/>
        <v>-</v>
      </c>
      <c r="BF169" s="687">
        <f>'7. ГД Ямбург'!CE26</f>
        <v>0</v>
      </c>
      <c r="BG169" s="687">
        <f>'7. ГД Ямбург'!CG26</f>
        <v>0</v>
      </c>
      <c r="BH169" s="687">
        <f t="shared" si="286"/>
        <v>0</v>
      </c>
      <c r="BI169" s="688" t="str">
        <f t="shared" si="287"/>
        <v>-</v>
      </c>
      <c r="BJ169" s="687">
        <f t="shared" si="288"/>
        <v>0</v>
      </c>
      <c r="BK169" s="687">
        <f t="shared" si="289"/>
        <v>0</v>
      </c>
      <c r="BL169" s="687">
        <f t="shared" si="290"/>
        <v>0</v>
      </c>
      <c r="BM169" s="688" t="str">
        <f t="shared" si="291"/>
        <v>-</v>
      </c>
      <c r="BN169" s="687">
        <f>'7. ГД Ямбург'!CQ26</f>
        <v>0</v>
      </c>
      <c r="BO169" s="687">
        <f>'7. ГД Ямбург'!CS26</f>
        <v>0</v>
      </c>
      <c r="BP169" s="687">
        <f t="shared" si="292"/>
        <v>0</v>
      </c>
      <c r="BQ169" s="688" t="str">
        <f t="shared" si="293"/>
        <v>-</v>
      </c>
      <c r="BR169" s="687">
        <f>'7. ГД Ямбург'!CW26</f>
        <v>0</v>
      </c>
      <c r="BS169" s="687">
        <f>'7. ГД Ямбург'!CY26</f>
        <v>0</v>
      </c>
      <c r="BT169" s="687">
        <f t="shared" si="294"/>
        <v>0</v>
      </c>
      <c r="BU169" s="688" t="str">
        <f t="shared" si="295"/>
        <v>-</v>
      </c>
      <c r="BV169" s="687">
        <f>'7. ГД Ямбург'!DC26</f>
        <v>0</v>
      </c>
      <c r="BW169" s="687">
        <f>'7. ГД Ямбург'!DE26</f>
        <v>0</v>
      </c>
      <c r="BX169" s="687">
        <f t="shared" si="296"/>
        <v>0</v>
      </c>
      <c r="BY169" s="688" t="str">
        <f t="shared" si="297"/>
        <v>-</v>
      </c>
    </row>
    <row r="170" spans="2:77" ht="20.100000000000001" customHeight="1">
      <c r="C170" s="702" t="s">
        <v>276</v>
      </c>
      <c r="D170" s="528"/>
      <c r="E170" s="528"/>
      <c r="F170" s="529"/>
      <c r="G170" s="530" t="s">
        <v>277</v>
      </c>
      <c r="H170" s="530"/>
      <c r="I170" s="694" t="s">
        <v>169</v>
      </c>
      <c r="J170" s="687">
        <f t="shared" si="254"/>
        <v>0</v>
      </c>
      <c r="K170" s="687">
        <f t="shared" si="255"/>
        <v>0</v>
      </c>
      <c r="L170" s="687">
        <f t="shared" si="256"/>
        <v>0</v>
      </c>
      <c r="M170" s="688" t="str">
        <f t="shared" si="257"/>
        <v>-</v>
      </c>
      <c r="N170" s="687">
        <f t="shared" si="258"/>
        <v>0</v>
      </c>
      <c r="O170" s="687">
        <f t="shared" si="259"/>
        <v>0</v>
      </c>
      <c r="P170" s="687">
        <f t="shared" si="260"/>
        <v>0</v>
      </c>
      <c r="Q170" s="688" t="str">
        <f t="shared" si="261"/>
        <v>-</v>
      </c>
      <c r="R170" s="687">
        <f>'7. ГД Ямбург'!W24</f>
        <v>0</v>
      </c>
      <c r="S170" s="687">
        <f>'7. ГД Ямбург'!Y24</f>
        <v>0</v>
      </c>
      <c r="T170" s="687">
        <f t="shared" si="262"/>
        <v>0</v>
      </c>
      <c r="U170" s="688" t="str">
        <f t="shared" si="263"/>
        <v>-</v>
      </c>
      <c r="V170" s="687">
        <f>'7. ГД Ямбург'!AC24</f>
        <v>0</v>
      </c>
      <c r="W170" s="687">
        <f>'7. ГД Ямбург'!AE24</f>
        <v>0</v>
      </c>
      <c r="X170" s="687">
        <f t="shared" si="264"/>
        <v>0</v>
      </c>
      <c r="Y170" s="688" t="str">
        <f t="shared" si="265"/>
        <v>-</v>
      </c>
      <c r="Z170" s="687">
        <f>'7. ГД Ямбург'!AI24</f>
        <v>0</v>
      </c>
      <c r="AA170" s="687">
        <f>'7. ГД Ямбург'!AK24</f>
        <v>0</v>
      </c>
      <c r="AB170" s="687">
        <f t="shared" si="266"/>
        <v>0</v>
      </c>
      <c r="AC170" s="688" t="str">
        <f t="shared" si="267"/>
        <v>-</v>
      </c>
      <c r="AD170" s="687">
        <f t="shared" si="268"/>
        <v>0</v>
      </c>
      <c r="AE170" s="687">
        <f t="shared" si="269"/>
        <v>0</v>
      </c>
      <c r="AF170" s="687">
        <f t="shared" si="270"/>
        <v>0</v>
      </c>
      <c r="AG170" s="688" t="str">
        <f t="shared" si="271"/>
        <v>-</v>
      </c>
      <c r="AH170" s="687">
        <f>'7. ГД Ямбург'!AU24</f>
        <v>0</v>
      </c>
      <c r="AI170" s="687">
        <f>'7. ГД Ямбург'!AW24</f>
        <v>0</v>
      </c>
      <c r="AJ170" s="687">
        <f t="shared" si="272"/>
        <v>0</v>
      </c>
      <c r="AK170" s="688" t="str">
        <f t="shared" si="273"/>
        <v>-</v>
      </c>
      <c r="AL170" s="687">
        <f>'7. ГД Ямбург'!BA24</f>
        <v>0</v>
      </c>
      <c r="AM170" s="687">
        <f>'7. ГД Ямбург'!BC24</f>
        <v>0</v>
      </c>
      <c r="AN170" s="687">
        <f t="shared" si="274"/>
        <v>0</v>
      </c>
      <c r="AO170" s="688" t="str">
        <f t="shared" si="275"/>
        <v>-</v>
      </c>
      <c r="AP170" s="687">
        <f>'7. ГД Ямбург'!BG24</f>
        <v>0</v>
      </c>
      <c r="AQ170" s="687">
        <f>'7. ГД Ямбург'!BI24</f>
        <v>0</v>
      </c>
      <c r="AR170" s="687">
        <f t="shared" si="276"/>
        <v>0</v>
      </c>
      <c r="AS170" s="688" t="str">
        <f t="shared" si="277"/>
        <v>-</v>
      </c>
      <c r="AT170" s="687">
        <f t="shared" si="278"/>
        <v>0</v>
      </c>
      <c r="AU170" s="687">
        <f t="shared" si="279"/>
        <v>0</v>
      </c>
      <c r="AV170" s="687">
        <f t="shared" si="280"/>
        <v>0</v>
      </c>
      <c r="AW170" s="688" t="str">
        <f t="shared" si="281"/>
        <v>-</v>
      </c>
      <c r="AX170" s="687">
        <f>'7. ГД Ямбург'!BS24</f>
        <v>0</v>
      </c>
      <c r="AY170" s="687">
        <f>'7. ГД Ямбург'!BU24</f>
        <v>0</v>
      </c>
      <c r="AZ170" s="687">
        <f t="shared" si="282"/>
        <v>0</v>
      </c>
      <c r="BA170" s="688" t="str">
        <f t="shared" si="283"/>
        <v>-</v>
      </c>
      <c r="BB170" s="687">
        <f>'7. ГД Ямбург'!BY24</f>
        <v>0</v>
      </c>
      <c r="BC170" s="687">
        <f>'7. ГД Ямбург'!CA24</f>
        <v>0</v>
      </c>
      <c r="BD170" s="687">
        <f t="shared" si="284"/>
        <v>0</v>
      </c>
      <c r="BE170" s="688" t="str">
        <f t="shared" si="285"/>
        <v>-</v>
      </c>
      <c r="BF170" s="687">
        <f>'7. ГД Ямбург'!CE24</f>
        <v>0</v>
      </c>
      <c r="BG170" s="687">
        <f>'7. ГД Ямбург'!CG24</f>
        <v>0</v>
      </c>
      <c r="BH170" s="687">
        <f t="shared" si="286"/>
        <v>0</v>
      </c>
      <c r="BI170" s="688" t="str">
        <f t="shared" si="287"/>
        <v>-</v>
      </c>
      <c r="BJ170" s="687">
        <f t="shared" si="288"/>
        <v>0</v>
      </c>
      <c r="BK170" s="687">
        <f t="shared" si="289"/>
        <v>0</v>
      </c>
      <c r="BL170" s="687">
        <f t="shared" si="290"/>
        <v>0</v>
      </c>
      <c r="BM170" s="688" t="str">
        <f t="shared" si="291"/>
        <v>-</v>
      </c>
      <c r="BN170" s="687">
        <f>'7. ГД Ямбург'!CQ24</f>
        <v>0</v>
      </c>
      <c r="BO170" s="687">
        <f>'7. ГД Ямбург'!CS24</f>
        <v>0</v>
      </c>
      <c r="BP170" s="687">
        <f t="shared" si="292"/>
        <v>0</v>
      </c>
      <c r="BQ170" s="688" t="str">
        <f t="shared" si="293"/>
        <v>-</v>
      </c>
      <c r="BR170" s="687">
        <f>'7. ГД Ямбург'!CW24</f>
        <v>0</v>
      </c>
      <c r="BS170" s="687">
        <f>'7. ГД Ямбург'!CY24</f>
        <v>0</v>
      </c>
      <c r="BT170" s="687">
        <f t="shared" si="294"/>
        <v>0</v>
      </c>
      <c r="BU170" s="688" t="str">
        <f t="shared" si="295"/>
        <v>-</v>
      </c>
      <c r="BV170" s="687">
        <f>'7. ГД Ямбург'!DC24</f>
        <v>0</v>
      </c>
      <c r="BW170" s="687">
        <f>'7. ГД Ямбург'!DE24</f>
        <v>0</v>
      </c>
      <c r="BX170" s="687">
        <f t="shared" si="296"/>
        <v>0</v>
      </c>
      <c r="BY170" s="688" t="str">
        <f t="shared" si="297"/>
        <v>-</v>
      </c>
    </row>
    <row r="171" spans="2:77" ht="20.100000000000001" customHeight="1">
      <c r="C171" s="709" t="s">
        <v>205</v>
      </c>
      <c r="D171" s="528"/>
      <c r="E171" s="528"/>
      <c r="F171" s="529"/>
      <c r="G171" s="530" t="s">
        <v>278</v>
      </c>
      <c r="H171" s="530"/>
      <c r="I171" s="686" t="s">
        <v>169</v>
      </c>
      <c r="J171" s="687">
        <f t="shared" si="254"/>
        <v>1484.5</v>
      </c>
      <c r="K171" s="687">
        <f t="shared" si="255"/>
        <v>0</v>
      </c>
      <c r="L171" s="687">
        <f t="shared" si="256"/>
        <v>-1484.5</v>
      </c>
      <c r="M171" s="688">
        <f t="shared" si="257"/>
        <v>0</v>
      </c>
      <c r="N171" s="687">
        <f t="shared" si="258"/>
        <v>390.50000000000006</v>
      </c>
      <c r="O171" s="687">
        <f t="shared" si="259"/>
        <v>0</v>
      </c>
      <c r="P171" s="687">
        <f t="shared" si="260"/>
        <v>-390.50000000000006</v>
      </c>
      <c r="Q171" s="688">
        <f t="shared" si="261"/>
        <v>0</v>
      </c>
      <c r="R171" s="687">
        <f>'8. ГД Уренгой'!W61+'8. ГД Уренгой'!W69+'8. ГД Уренгой'!W63+'8. ГД Уренгой'!W70+'8. ГД Уренгой'!W57+'8. ГД Уренгой'!W67+'8. ГД Уренгой'!W60</f>
        <v>134.80000000000001</v>
      </c>
      <c r="S171" s="687">
        <f>'8. ГД Уренгой'!Y61+'8. ГД Уренгой'!Y69+'8. ГД Уренгой'!Y63+'8. ГД Уренгой'!Y70+'8. ГД Уренгой'!Y57+'8. ГД Уренгой'!Y67+'8. ГД Уренгой'!Y60</f>
        <v>0</v>
      </c>
      <c r="T171" s="687">
        <f t="shared" si="262"/>
        <v>-134.80000000000001</v>
      </c>
      <c r="U171" s="688">
        <f t="shared" si="263"/>
        <v>0</v>
      </c>
      <c r="V171" s="687">
        <f>'8. ГД Уренгой'!AC61+'8. ГД Уренгой'!AC69+'8. ГД Уренгой'!AC63+'8. ГД Уренгой'!AC70+'8. ГД Уренгой'!AC57+'8. ГД Уренгой'!AC67+'8. ГД Уренгой'!AC60</f>
        <v>121.4</v>
      </c>
      <c r="W171" s="687">
        <f>'8. ГД Уренгой'!AE61+'8. ГД Уренгой'!AE69+'8. ГД Уренгой'!AE63+'8. ГД Уренгой'!AE70+'8. ГД Уренгой'!AE57+'8. ГД Уренгой'!AE67+'8. ГД Уренгой'!AE60</f>
        <v>0</v>
      </c>
      <c r="X171" s="687">
        <f t="shared" si="264"/>
        <v>-121.4</v>
      </c>
      <c r="Y171" s="688">
        <f t="shared" si="265"/>
        <v>0</v>
      </c>
      <c r="Z171" s="687">
        <f>'8. ГД Уренгой'!AI61+'8. ГД Уренгой'!AI69+'8. ГД Уренгой'!AI63+'8. ГД Уренгой'!AI70+'8. ГД Уренгой'!AI57+'8. ГД Уренгой'!AI67+'8. ГД Уренгой'!AI60</f>
        <v>134.30000000000001</v>
      </c>
      <c r="AA171" s="687">
        <f>'8. ГД Уренгой'!AK61+'8. ГД Уренгой'!AK69+'8. ГД Уренгой'!AK63+'8. ГД Уренгой'!AK70+'8. ГД Уренгой'!AK57+'8. ГД Уренгой'!AK67+'8. ГД Уренгой'!AK60</f>
        <v>0</v>
      </c>
      <c r="AB171" s="687">
        <f t="shared" si="266"/>
        <v>-134.30000000000001</v>
      </c>
      <c r="AC171" s="688">
        <f t="shared" si="267"/>
        <v>0</v>
      </c>
      <c r="AD171" s="687">
        <f t="shared" si="268"/>
        <v>375</v>
      </c>
      <c r="AE171" s="687">
        <f t="shared" si="269"/>
        <v>0</v>
      </c>
      <c r="AF171" s="687">
        <f t="shared" si="270"/>
        <v>-375</v>
      </c>
      <c r="AG171" s="688">
        <f t="shared" si="271"/>
        <v>0</v>
      </c>
      <c r="AH171" s="687">
        <f>'8. ГД Уренгой'!AU61+'8. ГД Уренгой'!AU69+'8. ГД Уренгой'!AU63+'8. ГД Уренгой'!AU70+'8. ГД Уренгой'!AU57+'8. ГД Уренгой'!AU67+'8. ГД Уренгой'!AU60</f>
        <v>129.89999999999998</v>
      </c>
      <c r="AI171" s="687">
        <f>'8. ГД Уренгой'!AW61+'8. ГД Уренгой'!AW69+'8. ГД Уренгой'!AW63+'8. ГД Уренгой'!AW70+'8. ГД Уренгой'!AW57+'8. ГД Уренгой'!AW67+'8. ГД Уренгой'!AW60</f>
        <v>0</v>
      </c>
      <c r="AJ171" s="687">
        <f t="shared" si="272"/>
        <v>-129.89999999999998</v>
      </c>
      <c r="AK171" s="688">
        <f t="shared" si="273"/>
        <v>0</v>
      </c>
      <c r="AL171" s="687">
        <f>'8. ГД Уренгой'!BA61+'8. ГД Уренгой'!BA69+'8. ГД Уренгой'!BA63+'8. ГД Уренгой'!BA70+'8. ГД Уренгой'!BA57+'8. ГД Уренгой'!BA67+'8. ГД Уренгой'!BA60</f>
        <v>120.19999999999999</v>
      </c>
      <c r="AM171" s="687">
        <f>'8. ГД Уренгой'!BC61+'8. ГД Уренгой'!BC69+'8. ГД Уренгой'!BC63+'8. ГД Уренгой'!BC70+'8. ГД Уренгой'!BC57+'8. ГД Уренгой'!BC67+'8. ГД Уренгой'!BC60</f>
        <v>0</v>
      </c>
      <c r="AN171" s="687">
        <f t="shared" si="274"/>
        <v>-120.19999999999999</v>
      </c>
      <c r="AO171" s="688">
        <f t="shared" si="275"/>
        <v>0</v>
      </c>
      <c r="AP171" s="687">
        <f>'8. ГД Уренгой'!BG61+'8. ГД Уренгой'!BG69+'8. ГД Уренгой'!BG63+'8. ГД Уренгой'!BG70+'8. ГД Уренгой'!BG57+'8. ГД Уренгой'!BG67+'8. ГД Уренгой'!BG60</f>
        <v>124.9</v>
      </c>
      <c r="AQ171" s="687">
        <f>'8. ГД Уренгой'!BI61+'8. ГД Уренгой'!BI69+'8. ГД Уренгой'!BI63+'8. ГД Уренгой'!BI70+'8. ГД Уренгой'!BI57+'8. ГД Уренгой'!BI67+'8. ГД Уренгой'!BI60</f>
        <v>0</v>
      </c>
      <c r="AR171" s="687">
        <f t="shared" si="276"/>
        <v>-124.9</v>
      </c>
      <c r="AS171" s="688">
        <f t="shared" si="277"/>
        <v>0</v>
      </c>
      <c r="AT171" s="687">
        <f t="shared" si="278"/>
        <v>367.9</v>
      </c>
      <c r="AU171" s="687">
        <f t="shared" si="279"/>
        <v>0</v>
      </c>
      <c r="AV171" s="687">
        <f t="shared" si="280"/>
        <v>-367.9</v>
      </c>
      <c r="AW171" s="688">
        <f t="shared" si="281"/>
        <v>0</v>
      </c>
      <c r="AX171" s="687">
        <f>'8. ГД Уренгой'!BS61+'8. ГД Уренгой'!BS69+'8. ГД Уренгой'!BS63+'8. ГД Уренгой'!BS70+'8. ГД Уренгой'!BS57+'8. ГД Уренгой'!BS67+'8. ГД Уренгой'!BS60</f>
        <v>126</v>
      </c>
      <c r="AY171" s="687">
        <f>'8. ГД Уренгой'!BU61+'8. ГД Уренгой'!BU69+'8. ГД Уренгой'!BU63+'8. ГД Уренгой'!BU70+'8. ГД Уренгой'!BU57+'8. ГД Уренгой'!BU67+'8. ГД Уренгой'!BU60</f>
        <v>0</v>
      </c>
      <c r="AZ171" s="687">
        <f t="shared" si="282"/>
        <v>-126</v>
      </c>
      <c r="BA171" s="688">
        <f t="shared" si="283"/>
        <v>0</v>
      </c>
      <c r="BB171" s="687">
        <f>'8. ГД Уренгой'!BY61+'8. ГД Уренгой'!BY69+'8. ГД Уренгой'!BY63+'8. ГД Уренгой'!BY70+'8. ГД Уренгой'!BY57+'8. ГД Уренгой'!BY67+'8. ГД Уренгой'!BY60</f>
        <v>124</v>
      </c>
      <c r="BC171" s="687">
        <f>'8. ГД Уренгой'!CA61+'8. ГД Уренгой'!CA69+'8. ГД Уренгой'!CA63+'8. ГД Уренгой'!CA70+'8. ГД Уренгой'!CA57+'8. ГД Уренгой'!CA67+'8. ГД Уренгой'!CA60</f>
        <v>0</v>
      </c>
      <c r="BD171" s="687">
        <f t="shared" si="284"/>
        <v>-124</v>
      </c>
      <c r="BE171" s="688">
        <f t="shared" si="285"/>
        <v>0</v>
      </c>
      <c r="BF171" s="687">
        <f>'8. ГД Уренгой'!CE61+'8. ГД Уренгой'!CE69+'8. ГД Уренгой'!CE63+'8. ГД Уренгой'!CE70+'8. ГД Уренгой'!CE57+'8. ГД Уренгой'!CE67+'8. ГД Уренгой'!CE60</f>
        <v>117.89999999999999</v>
      </c>
      <c r="BG171" s="687">
        <f>'8. ГД Уренгой'!CG61+'8. ГД Уренгой'!CG69+'8. ГД Уренгой'!CG63+'8. ГД Уренгой'!CG70+'8. ГД Уренгой'!CG57+'8. ГД Уренгой'!CG67+'8. ГД Уренгой'!CG60</f>
        <v>0</v>
      </c>
      <c r="BH171" s="687">
        <f t="shared" si="286"/>
        <v>-117.89999999999999</v>
      </c>
      <c r="BI171" s="688">
        <f t="shared" si="287"/>
        <v>0</v>
      </c>
      <c r="BJ171" s="687">
        <f t="shared" si="288"/>
        <v>351.1</v>
      </c>
      <c r="BK171" s="687">
        <f t="shared" si="289"/>
        <v>0</v>
      </c>
      <c r="BL171" s="687">
        <f t="shared" si="290"/>
        <v>-351.1</v>
      </c>
      <c r="BM171" s="688">
        <f t="shared" si="291"/>
        <v>0</v>
      </c>
      <c r="BN171" s="687">
        <f>'8. ГД Уренгой'!CQ61+'8. ГД Уренгой'!CQ69+'8. ГД Уренгой'!CQ63+'8. ГД Уренгой'!CQ70+'8. ГД Уренгой'!CQ57+'8. ГД Уренгой'!CQ67+'8. ГД Уренгой'!CQ60</f>
        <v>119.89999999999999</v>
      </c>
      <c r="BO171" s="687">
        <f>'8. ГД Уренгой'!CS61+'8. ГД Уренгой'!CS69+'8. ГД Уренгой'!CS63+'8. ГД Уренгой'!CS70+'8. ГД Уренгой'!CS57+'8. ГД Уренгой'!CS67+'8. ГД Уренгой'!CS60</f>
        <v>0</v>
      </c>
      <c r="BP171" s="687">
        <f t="shared" si="292"/>
        <v>-119.89999999999999</v>
      </c>
      <c r="BQ171" s="688">
        <f t="shared" si="293"/>
        <v>0</v>
      </c>
      <c r="BR171" s="687">
        <f>'8. ГД Уренгой'!CW61+'8. ГД Уренгой'!CW69+'8. ГД Уренгой'!CW63+'8. ГД Уренгой'!CW70+'8. ГД Уренгой'!CW57+'8. ГД Уренгой'!CW67+'8. ГД Уренгой'!CW60</f>
        <v>114.6</v>
      </c>
      <c r="BS171" s="687">
        <f>'8. ГД Уренгой'!CY61+'8. ГД Уренгой'!CY69+'8. ГД Уренгой'!CY63+'8. ГД Уренгой'!CY70+'8. ГД Уренгой'!CY57+'8. ГД Уренгой'!CY67+'8. ГД Уренгой'!CY60</f>
        <v>0</v>
      </c>
      <c r="BT171" s="687">
        <f t="shared" si="294"/>
        <v>-114.6</v>
      </c>
      <c r="BU171" s="688">
        <f t="shared" si="295"/>
        <v>0</v>
      </c>
      <c r="BV171" s="687">
        <f>'8. ГД Уренгой'!DC61+'8. ГД Уренгой'!DC69+'8. ГД Уренгой'!DC63+'8. ГД Уренгой'!DC70+'8. ГД Уренгой'!DC57+'8. ГД Уренгой'!DC67+'8. ГД Уренгой'!DC60</f>
        <v>116.6</v>
      </c>
      <c r="BW171" s="687">
        <f>'8. ГД Уренгой'!DE61+'8. ГД Уренгой'!DE69+'8. ГД Уренгой'!DE63+'8. ГД Уренгой'!DE70+'8. ГД Уренгой'!DE57+'8. ГД Уренгой'!DE67+'8. ГД Уренгой'!DE60</f>
        <v>0</v>
      </c>
      <c r="BX171" s="687">
        <f t="shared" si="296"/>
        <v>-116.6</v>
      </c>
      <c r="BY171" s="688">
        <f t="shared" si="297"/>
        <v>0</v>
      </c>
    </row>
    <row r="172" spans="2:77" ht="20.100000000000001" customHeight="1">
      <c r="C172" s="702" t="s">
        <v>268</v>
      </c>
      <c r="D172" s="528"/>
      <c r="E172" s="528"/>
      <c r="F172" s="529"/>
      <c r="G172" s="530" t="s">
        <v>279</v>
      </c>
      <c r="H172" s="530"/>
      <c r="I172" s="694" t="s">
        <v>169</v>
      </c>
      <c r="J172" s="687">
        <f t="shared" si="254"/>
        <v>683.5</v>
      </c>
      <c r="K172" s="687">
        <f t="shared" si="255"/>
        <v>0</v>
      </c>
      <c r="L172" s="687">
        <f t="shared" si="256"/>
        <v>-683.5</v>
      </c>
      <c r="M172" s="688">
        <f t="shared" si="257"/>
        <v>0</v>
      </c>
      <c r="N172" s="687">
        <f t="shared" si="258"/>
        <v>171.8</v>
      </c>
      <c r="O172" s="687">
        <f t="shared" si="259"/>
        <v>0</v>
      </c>
      <c r="P172" s="687">
        <f t="shared" si="260"/>
        <v>-171.8</v>
      </c>
      <c r="Q172" s="688">
        <f t="shared" si="261"/>
        <v>0</v>
      </c>
      <c r="R172" s="687">
        <f>'8. ГД Уренгой'!W57+'8. ГД Уренгой'!W67+'8. ГД Уренгой'!W60</f>
        <v>58</v>
      </c>
      <c r="S172" s="687">
        <f>'8. ГД Уренгой'!Y57+'8. ГД Уренгой'!Y67+'8. ГД Уренгой'!Y60</f>
        <v>0</v>
      </c>
      <c r="T172" s="687">
        <f t="shared" si="262"/>
        <v>-58</v>
      </c>
      <c r="U172" s="688">
        <f t="shared" si="263"/>
        <v>0</v>
      </c>
      <c r="V172" s="687">
        <f>'8. ГД Уренгой'!AC57+'8. ГД Уренгой'!AC67+'8. ГД Уренгой'!AC60</f>
        <v>53.5</v>
      </c>
      <c r="W172" s="687">
        <f>'8. ГД Уренгой'!AE57+'8. ГД Уренгой'!AE67+'8. ГД Уренгой'!AE60</f>
        <v>0</v>
      </c>
      <c r="X172" s="687">
        <f t="shared" si="264"/>
        <v>-53.5</v>
      </c>
      <c r="Y172" s="688">
        <f t="shared" si="265"/>
        <v>0</v>
      </c>
      <c r="Z172" s="687">
        <f>'8. ГД Уренгой'!AI57+'8. ГД Уренгой'!AI67+'8. ГД Уренгой'!AI60</f>
        <v>60.300000000000004</v>
      </c>
      <c r="AA172" s="687">
        <f>'8. ГД Уренгой'!AK57+'8. ГД Уренгой'!AK67+'8. ГД Уренгой'!AK60</f>
        <v>0</v>
      </c>
      <c r="AB172" s="687">
        <f t="shared" si="266"/>
        <v>-60.300000000000004</v>
      </c>
      <c r="AC172" s="688">
        <f t="shared" si="267"/>
        <v>0</v>
      </c>
      <c r="AD172" s="687">
        <f t="shared" si="268"/>
        <v>176.8</v>
      </c>
      <c r="AE172" s="687">
        <f t="shared" si="269"/>
        <v>0</v>
      </c>
      <c r="AF172" s="687">
        <f t="shared" si="270"/>
        <v>-176.8</v>
      </c>
      <c r="AG172" s="688">
        <f t="shared" si="271"/>
        <v>0</v>
      </c>
      <c r="AH172" s="687">
        <f>'8. ГД Уренгой'!AU57+'8. ГД Уренгой'!AU67+'8. ГД Уренгой'!AU60</f>
        <v>60.8</v>
      </c>
      <c r="AI172" s="687">
        <f>'8. ГД Уренгой'!AW57+'8. ГД Уренгой'!AW67+'8. ГД Уренгой'!AW60</f>
        <v>0</v>
      </c>
      <c r="AJ172" s="687">
        <f t="shared" si="272"/>
        <v>-60.8</v>
      </c>
      <c r="AK172" s="688">
        <f t="shared" si="273"/>
        <v>0</v>
      </c>
      <c r="AL172" s="687">
        <f>'8. ГД Уренгой'!BA57+'8. ГД Уренгой'!BA67+'8. ГД Уренгой'!BA60</f>
        <v>57.6</v>
      </c>
      <c r="AM172" s="687">
        <f>'8. ГД Уренгой'!BC57+'8. ГД Уренгой'!BC67+'8. ГД Уренгой'!BC60</f>
        <v>0</v>
      </c>
      <c r="AN172" s="687">
        <f t="shared" si="274"/>
        <v>-57.6</v>
      </c>
      <c r="AO172" s="688">
        <f t="shared" si="275"/>
        <v>0</v>
      </c>
      <c r="AP172" s="687">
        <f>'8. ГД Уренгой'!BG57+'8. ГД Уренгой'!BG67+'8. ГД Уренгой'!BG60</f>
        <v>58.4</v>
      </c>
      <c r="AQ172" s="687">
        <f>'8. ГД Уренгой'!BI57+'8. ГД Уренгой'!BI67+'8. ГД Уренгой'!BI60</f>
        <v>0</v>
      </c>
      <c r="AR172" s="687">
        <f t="shared" si="276"/>
        <v>-58.4</v>
      </c>
      <c r="AS172" s="688">
        <f t="shared" si="277"/>
        <v>0</v>
      </c>
      <c r="AT172" s="687">
        <f t="shared" si="278"/>
        <v>171.49999999999997</v>
      </c>
      <c r="AU172" s="687">
        <f t="shared" si="279"/>
        <v>0</v>
      </c>
      <c r="AV172" s="687">
        <f t="shared" si="280"/>
        <v>-171.49999999999997</v>
      </c>
      <c r="AW172" s="688">
        <f t="shared" si="281"/>
        <v>0</v>
      </c>
      <c r="AX172" s="687">
        <f>'8. ГД Уренгой'!BS57+'8. ГД Уренгой'!BS67+'8. ГД Уренгой'!BS60</f>
        <v>59.099999999999994</v>
      </c>
      <c r="AY172" s="687">
        <f>'8. ГД Уренгой'!BU57+'8. ГД Уренгой'!BU67+'8. ГД Уренгой'!BU60</f>
        <v>0</v>
      </c>
      <c r="AZ172" s="687">
        <f t="shared" si="282"/>
        <v>-59.099999999999994</v>
      </c>
      <c r="BA172" s="688">
        <f t="shared" si="283"/>
        <v>0</v>
      </c>
      <c r="BB172" s="687">
        <f>'8. ГД Уренгой'!BY57+'8. ГД Уренгой'!BY67+'8. ГД Уренгой'!BY60</f>
        <v>57.699999999999996</v>
      </c>
      <c r="BC172" s="687">
        <f>'8. ГД Уренгой'!CA57+'8. ГД Уренгой'!CA67+'8. ГД Уренгой'!CA60</f>
        <v>0</v>
      </c>
      <c r="BD172" s="687">
        <f t="shared" si="284"/>
        <v>-57.699999999999996</v>
      </c>
      <c r="BE172" s="688">
        <f t="shared" si="285"/>
        <v>0</v>
      </c>
      <c r="BF172" s="687">
        <f>'8. ГД Уренгой'!CE57+'8. ГД Уренгой'!CE67+'8. ГД Уренгой'!CE60</f>
        <v>54.699999999999996</v>
      </c>
      <c r="BG172" s="687">
        <f>'8. ГД Уренгой'!CG57+'8. ГД Уренгой'!CG67+'8. ГД Уренгой'!CG60</f>
        <v>0</v>
      </c>
      <c r="BH172" s="687">
        <f t="shared" si="286"/>
        <v>-54.699999999999996</v>
      </c>
      <c r="BI172" s="688">
        <f t="shared" si="287"/>
        <v>0</v>
      </c>
      <c r="BJ172" s="687">
        <f t="shared" si="288"/>
        <v>163.39999999999998</v>
      </c>
      <c r="BK172" s="687">
        <f t="shared" si="289"/>
        <v>0</v>
      </c>
      <c r="BL172" s="687">
        <f t="shared" si="290"/>
        <v>-163.39999999999998</v>
      </c>
      <c r="BM172" s="688">
        <f t="shared" si="291"/>
        <v>0</v>
      </c>
      <c r="BN172" s="687">
        <f>'8. ГД Уренгой'!CQ57+'8. ГД Уренгой'!CQ67+'8. ГД Уренгой'!CQ60</f>
        <v>55.8</v>
      </c>
      <c r="BO172" s="687">
        <f>'8. ГД Уренгой'!CS57+'8. ГД Уренгой'!CS67+'8. ГД Уренгой'!CS60</f>
        <v>0</v>
      </c>
      <c r="BP172" s="687">
        <f t="shared" si="292"/>
        <v>-55.8</v>
      </c>
      <c r="BQ172" s="688">
        <f t="shared" si="293"/>
        <v>0</v>
      </c>
      <c r="BR172" s="687">
        <f>'8. ГД Уренгой'!CW57+'8. ГД Уренгой'!CW67+'8. ГД Уренгой'!CW60</f>
        <v>53.4</v>
      </c>
      <c r="BS172" s="687">
        <f>'8. ГД Уренгой'!CY57+'8. ГД Уренгой'!CY67+'8. ГД Уренгой'!CY60</f>
        <v>0</v>
      </c>
      <c r="BT172" s="687">
        <f t="shared" si="294"/>
        <v>-53.4</v>
      </c>
      <c r="BU172" s="688">
        <f t="shared" si="295"/>
        <v>0</v>
      </c>
      <c r="BV172" s="687">
        <f>'8. ГД Уренгой'!DC57+'8. ГД Уренгой'!DC67+'8. ГД Уренгой'!DC60</f>
        <v>54.2</v>
      </c>
      <c r="BW172" s="687">
        <f>'8. ГД Уренгой'!DE57+'8. ГД Уренгой'!DE67+'8. ГД Уренгой'!DE60</f>
        <v>0</v>
      </c>
      <c r="BX172" s="687">
        <f t="shared" si="296"/>
        <v>-54.2</v>
      </c>
      <c r="BY172" s="688">
        <f t="shared" si="297"/>
        <v>0</v>
      </c>
    </row>
    <row r="173" spans="2:77" ht="20.100000000000001" customHeight="1">
      <c r="C173" s="702" t="s">
        <v>280</v>
      </c>
      <c r="D173" s="528"/>
      <c r="E173" s="528"/>
      <c r="F173" s="529"/>
      <c r="G173" s="530" t="s">
        <v>281</v>
      </c>
      <c r="H173" s="530"/>
      <c r="I173" s="694" t="s">
        <v>169</v>
      </c>
      <c r="J173" s="687">
        <f t="shared" si="254"/>
        <v>170.9</v>
      </c>
      <c r="K173" s="687">
        <f t="shared" si="255"/>
        <v>0</v>
      </c>
      <c r="L173" s="687">
        <f t="shared" si="256"/>
        <v>-170.9</v>
      </c>
      <c r="M173" s="688">
        <f t="shared" si="257"/>
        <v>0</v>
      </c>
      <c r="N173" s="687">
        <f t="shared" si="258"/>
        <v>47.5</v>
      </c>
      <c r="O173" s="687">
        <f t="shared" si="259"/>
        <v>0</v>
      </c>
      <c r="P173" s="687">
        <f t="shared" si="260"/>
        <v>-47.5</v>
      </c>
      <c r="Q173" s="688">
        <f t="shared" si="261"/>
        <v>0</v>
      </c>
      <c r="R173" s="687">
        <f>'8. ГД Уренгой'!W61+'8. ГД Уренгой'!W69</f>
        <v>16.899999999999999</v>
      </c>
      <c r="S173" s="687">
        <f>'8. ГД Уренгой'!Y61+'8. ГД Уренгой'!Y69</f>
        <v>0</v>
      </c>
      <c r="T173" s="687">
        <f t="shared" si="262"/>
        <v>-16.899999999999999</v>
      </c>
      <c r="U173" s="688">
        <f t="shared" si="263"/>
        <v>0</v>
      </c>
      <c r="V173" s="687">
        <f>'8. ГД Уренгой'!AC61+'8. ГД Уренгой'!AC69</f>
        <v>14.7</v>
      </c>
      <c r="W173" s="687">
        <f>'8. ГД Уренгой'!AE61+'8. ГД Уренгой'!AE69</f>
        <v>0</v>
      </c>
      <c r="X173" s="687">
        <f t="shared" si="264"/>
        <v>-14.7</v>
      </c>
      <c r="Y173" s="688">
        <f t="shared" si="265"/>
        <v>0</v>
      </c>
      <c r="Z173" s="687">
        <f>'8. ГД Уренгой'!AI61+'8. ГД Уренгой'!AI69</f>
        <v>15.9</v>
      </c>
      <c r="AA173" s="687">
        <f>'8. ГД Уренгой'!AK61+'8. ГД Уренгой'!AK69</f>
        <v>0</v>
      </c>
      <c r="AB173" s="687">
        <f t="shared" si="266"/>
        <v>-15.9</v>
      </c>
      <c r="AC173" s="688">
        <f t="shared" si="267"/>
        <v>0</v>
      </c>
      <c r="AD173" s="687">
        <f t="shared" si="268"/>
        <v>42.4</v>
      </c>
      <c r="AE173" s="687">
        <f t="shared" si="269"/>
        <v>0</v>
      </c>
      <c r="AF173" s="687">
        <f t="shared" si="270"/>
        <v>-42.4</v>
      </c>
      <c r="AG173" s="688">
        <f t="shared" si="271"/>
        <v>0</v>
      </c>
      <c r="AH173" s="687">
        <f>'8. ГД Уренгой'!AU61+'8. ГД Уренгой'!AU69</f>
        <v>13.5</v>
      </c>
      <c r="AI173" s="687">
        <f>'8. ГД Уренгой'!AW61+'8. ГД Уренгой'!AW69</f>
        <v>0</v>
      </c>
      <c r="AJ173" s="687">
        <f t="shared" si="272"/>
        <v>-13.5</v>
      </c>
      <c r="AK173" s="688">
        <f t="shared" si="273"/>
        <v>0</v>
      </c>
      <c r="AL173" s="687">
        <f>'8. ГД Уренгой'!BA61+'8. ГД Уренгой'!BA69</f>
        <v>15</v>
      </c>
      <c r="AM173" s="687">
        <f>'8. ГД Уренгой'!BC61+'8. ГД Уренгой'!BC69</f>
        <v>0</v>
      </c>
      <c r="AN173" s="687">
        <f t="shared" si="274"/>
        <v>-15</v>
      </c>
      <c r="AO173" s="688">
        <f t="shared" si="275"/>
        <v>0</v>
      </c>
      <c r="AP173" s="687">
        <f>'8. ГД Уренгой'!BG61+'8. ГД Уренгой'!BG69</f>
        <v>13.9</v>
      </c>
      <c r="AQ173" s="687">
        <f>'8. ГД Уренгой'!BI61+'8. ГД Уренгой'!BI69</f>
        <v>0</v>
      </c>
      <c r="AR173" s="687">
        <f t="shared" si="276"/>
        <v>-13.9</v>
      </c>
      <c r="AS173" s="688">
        <f t="shared" si="277"/>
        <v>0</v>
      </c>
      <c r="AT173" s="687">
        <f t="shared" si="278"/>
        <v>41.5</v>
      </c>
      <c r="AU173" s="687">
        <f t="shared" si="279"/>
        <v>0</v>
      </c>
      <c r="AV173" s="687">
        <f t="shared" si="280"/>
        <v>-41.5</v>
      </c>
      <c r="AW173" s="688">
        <f t="shared" si="281"/>
        <v>0</v>
      </c>
      <c r="AX173" s="687">
        <f>'8. ГД Уренгой'!BS61+'8. ГД Уренгой'!BS69</f>
        <v>14.2</v>
      </c>
      <c r="AY173" s="687">
        <f>'8. ГД Уренгой'!BU61+'8. ГД Уренгой'!BU69</f>
        <v>0</v>
      </c>
      <c r="AZ173" s="687">
        <f t="shared" si="282"/>
        <v>-14.2</v>
      </c>
      <c r="BA173" s="688">
        <f t="shared" si="283"/>
        <v>0</v>
      </c>
      <c r="BB173" s="687">
        <f>'8. ГД Уренгой'!BY61+'8. ГД Уренгой'!BY69</f>
        <v>14</v>
      </c>
      <c r="BC173" s="687">
        <f>'8. ГД Уренгой'!CA61+'8. ГД Уренгой'!CA69</f>
        <v>0</v>
      </c>
      <c r="BD173" s="687">
        <f t="shared" si="284"/>
        <v>-14</v>
      </c>
      <c r="BE173" s="688">
        <f t="shared" si="285"/>
        <v>0</v>
      </c>
      <c r="BF173" s="687">
        <f>'8. ГД Уренгой'!CE61+'8. ГД Уренгой'!CE69</f>
        <v>13.3</v>
      </c>
      <c r="BG173" s="687">
        <f>'8. ГД Уренгой'!CG61+'8. ГД Уренгой'!CG69</f>
        <v>0</v>
      </c>
      <c r="BH173" s="687">
        <f t="shared" si="286"/>
        <v>-13.3</v>
      </c>
      <c r="BI173" s="688">
        <f t="shared" si="287"/>
        <v>0</v>
      </c>
      <c r="BJ173" s="687">
        <f t="shared" si="288"/>
        <v>39.5</v>
      </c>
      <c r="BK173" s="687">
        <f t="shared" si="289"/>
        <v>0</v>
      </c>
      <c r="BL173" s="687">
        <f t="shared" si="290"/>
        <v>-39.5</v>
      </c>
      <c r="BM173" s="688">
        <f t="shared" si="291"/>
        <v>0</v>
      </c>
      <c r="BN173" s="687">
        <f>'8. ГД Уренгой'!CQ61+'8. ГД Уренгой'!CQ69</f>
        <v>13.5</v>
      </c>
      <c r="BO173" s="687">
        <f>'8. ГД Уренгой'!CS61+'8. ГД Уренгой'!CS69</f>
        <v>0</v>
      </c>
      <c r="BP173" s="687">
        <f t="shared" si="292"/>
        <v>-13.5</v>
      </c>
      <c r="BQ173" s="688">
        <f t="shared" si="293"/>
        <v>0</v>
      </c>
      <c r="BR173" s="687">
        <f>'8. ГД Уренгой'!CW61+'8. ГД Уренгой'!CW69</f>
        <v>12.9</v>
      </c>
      <c r="BS173" s="687">
        <f>'8. ГД Уренгой'!CY61+'8. ГД Уренгой'!CY69</f>
        <v>0</v>
      </c>
      <c r="BT173" s="687">
        <f t="shared" si="294"/>
        <v>-12.9</v>
      </c>
      <c r="BU173" s="688">
        <f t="shared" si="295"/>
        <v>0</v>
      </c>
      <c r="BV173" s="687">
        <f>'8. ГД Уренгой'!DC61+'8. ГД Уренгой'!DC69</f>
        <v>13.1</v>
      </c>
      <c r="BW173" s="687">
        <f>'8. ГД Уренгой'!DE61+'8. ГД Уренгой'!DE69</f>
        <v>0</v>
      </c>
      <c r="BX173" s="687">
        <f t="shared" si="296"/>
        <v>-13.1</v>
      </c>
      <c r="BY173" s="688">
        <f t="shared" si="297"/>
        <v>0</v>
      </c>
    </row>
    <row r="174" spans="2:77" ht="20.100000000000001" customHeight="1">
      <c r="C174" s="702" t="s">
        <v>282</v>
      </c>
      <c r="D174" s="528"/>
      <c r="E174" s="528"/>
      <c r="F174" s="529"/>
      <c r="G174" s="530" t="s">
        <v>283</v>
      </c>
      <c r="H174" s="530"/>
      <c r="I174" s="694" t="s">
        <v>169</v>
      </c>
      <c r="J174" s="687">
        <f t="shared" si="254"/>
        <v>630.09999999999991</v>
      </c>
      <c r="K174" s="687">
        <f t="shared" si="255"/>
        <v>0</v>
      </c>
      <c r="L174" s="687">
        <f t="shared" si="256"/>
        <v>-630.09999999999991</v>
      </c>
      <c r="M174" s="688">
        <f t="shared" si="257"/>
        <v>0</v>
      </c>
      <c r="N174" s="687">
        <f t="shared" si="258"/>
        <v>171.2</v>
      </c>
      <c r="O174" s="687">
        <f t="shared" si="259"/>
        <v>0</v>
      </c>
      <c r="P174" s="687">
        <f t="shared" si="260"/>
        <v>-171.2</v>
      </c>
      <c r="Q174" s="688">
        <f t="shared" si="261"/>
        <v>0</v>
      </c>
      <c r="R174" s="687">
        <f>'8. ГД Уренгой'!W63+'8. ГД Уренгой'!W70</f>
        <v>59.9</v>
      </c>
      <c r="S174" s="687">
        <f>'8. ГД Уренгой'!Y63+'8. ГД Уренгой'!Y70</f>
        <v>0</v>
      </c>
      <c r="T174" s="687">
        <f t="shared" si="262"/>
        <v>-59.9</v>
      </c>
      <c r="U174" s="688">
        <f t="shared" si="263"/>
        <v>0</v>
      </c>
      <c r="V174" s="687">
        <f>'8. ГД Уренгой'!AC63+'8. ГД Уренгой'!AC70</f>
        <v>53.2</v>
      </c>
      <c r="W174" s="687">
        <f>'8. ГД Уренгой'!AE63+'8. ГД Уренгой'!AE70</f>
        <v>0</v>
      </c>
      <c r="X174" s="687">
        <f t="shared" si="264"/>
        <v>-53.2</v>
      </c>
      <c r="Y174" s="688">
        <f t="shared" si="265"/>
        <v>0</v>
      </c>
      <c r="Z174" s="687">
        <f>'8. ГД Уренгой'!AI63+'8. ГД Уренгой'!AI70</f>
        <v>58.1</v>
      </c>
      <c r="AA174" s="687">
        <f>'8. ГД Уренгой'!AK63+'8. ГД Уренгой'!AK70</f>
        <v>0</v>
      </c>
      <c r="AB174" s="687">
        <f t="shared" si="266"/>
        <v>-58.1</v>
      </c>
      <c r="AC174" s="688">
        <f t="shared" si="267"/>
        <v>0</v>
      </c>
      <c r="AD174" s="687">
        <f t="shared" si="268"/>
        <v>155.80000000000001</v>
      </c>
      <c r="AE174" s="687">
        <f t="shared" si="269"/>
        <v>0</v>
      </c>
      <c r="AF174" s="687">
        <f t="shared" si="270"/>
        <v>-155.80000000000001</v>
      </c>
      <c r="AG174" s="688">
        <f t="shared" si="271"/>
        <v>0</v>
      </c>
      <c r="AH174" s="687">
        <f>'8. ГД Уренгой'!AU63+'8. ГД Уренгой'!AU70</f>
        <v>55.6</v>
      </c>
      <c r="AI174" s="687">
        <f>'8. ГД Уренгой'!AW63+'8. ГД Уренгой'!AW70</f>
        <v>0</v>
      </c>
      <c r="AJ174" s="687">
        <f t="shared" si="272"/>
        <v>-55.6</v>
      </c>
      <c r="AK174" s="688">
        <f t="shared" si="273"/>
        <v>0</v>
      </c>
      <c r="AL174" s="687">
        <f>'8. ГД Уренгой'!BA63+'8. ГД Уренгой'!BA70</f>
        <v>47.6</v>
      </c>
      <c r="AM174" s="687">
        <f>'8. ГД Уренгой'!BC63+'8. ГД Уренгой'!BC70</f>
        <v>0</v>
      </c>
      <c r="AN174" s="687">
        <f t="shared" si="274"/>
        <v>-47.6</v>
      </c>
      <c r="AO174" s="688">
        <f t="shared" si="275"/>
        <v>0</v>
      </c>
      <c r="AP174" s="687">
        <f>'8. ГД Уренгой'!BG63+'8. ГД Уренгой'!BG70</f>
        <v>52.6</v>
      </c>
      <c r="AQ174" s="687">
        <f>'8. ГД Уренгой'!BI63+'8. ГД Уренгой'!BI70</f>
        <v>0</v>
      </c>
      <c r="AR174" s="687">
        <f t="shared" si="276"/>
        <v>-52.6</v>
      </c>
      <c r="AS174" s="688">
        <f t="shared" si="277"/>
        <v>0</v>
      </c>
      <c r="AT174" s="687">
        <f t="shared" si="278"/>
        <v>154.9</v>
      </c>
      <c r="AU174" s="687">
        <f t="shared" si="279"/>
        <v>0</v>
      </c>
      <c r="AV174" s="687">
        <f t="shared" si="280"/>
        <v>-154.9</v>
      </c>
      <c r="AW174" s="688">
        <f t="shared" si="281"/>
        <v>0</v>
      </c>
      <c r="AX174" s="687">
        <f>'8. ГД Уренгой'!BS63+'8. ГД Уренгой'!BS70</f>
        <v>52.7</v>
      </c>
      <c r="AY174" s="687">
        <f>'8. ГД Уренгой'!BU63+'8. ГД Уренгой'!BU70</f>
        <v>0</v>
      </c>
      <c r="AZ174" s="687">
        <f t="shared" si="282"/>
        <v>-52.7</v>
      </c>
      <c r="BA174" s="688">
        <f t="shared" si="283"/>
        <v>0</v>
      </c>
      <c r="BB174" s="687">
        <f>'8. ГД Уренгой'!BY63+'8. ГД Уренгой'!BY70</f>
        <v>52.3</v>
      </c>
      <c r="BC174" s="687">
        <f>'8. ГД Уренгой'!CA63+'8. ГД Уренгой'!CA70</f>
        <v>0</v>
      </c>
      <c r="BD174" s="687">
        <f t="shared" si="284"/>
        <v>-52.3</v>
      </c>
      <c r="BE174" s="688">
        <f t="shared" si="285"/>
        <v>0</v>
      </c>
      <c r="BF174" s="687">
        <f>'8. ГД Уренгой'!CE63+'8. ГД Уренгой'!CE70</f>
        <v>49.9</v>
      </c>
      <c r="BG174" s="687">
        <f>'8. ГД Уренгой'!CG63+'8. ГД Уренгой'!CG70</f>
        <v>0</v>
      </c>
      <c r="BH174" s="687">
        <f t="shared" si="286"/>
        <v>-49.9</v>
      </c>
      <c r="BI174" s="688">
        <f t="shared" si="287"/>
        <v>0</v>
      </c>
      <c r="BJ174" s="687">
        <f t="shared" si="288"/>
        <v>148.19999999999999</v>
      </c>
      <c r="BK174" s="687">
        <f t="shared" si="289"/>
        <v>0</v>
      </c>
      <c r="BL174" s="687">
        <f t="shared" si="290"/>
        <v>-148.19999999999999</v>
      </c>
      <c r="BM174" s="688">
        <f t="shared" si="291"/>
        <v>0</v>
      </c>
      <c r="BN174" s="687">
        <f>'8. ГД Уренгой'!CQ63+'8. ГД Уренгой'!CQ70</f>
        <v>50.6</v>
      </c>
      <c r="BO174" s="687">
        <f>'8. ГД Уренгой'!CS63+'8. ГД Уренгой'!CS70</f>
        <v>0</v>
      </c>
      <c r="BP174" s="687">
        <f t="shared" si="292"/>
        <v>-50.6</v>
      </c>
      <c r="BQ174" s="688">
        <f t="shared" si="293"/>
        <v>0</v>
      </c>
      <c r="BR174" s="687">
        <f>'8. ГД Уренгой'!CW63+'8. ГД Уренгой'!CW70</f>
        <v>48.3</v>
      </c>
      <c r="BS174" s="687">
        <f>'8. ГД Уренгой'!CY63+'8. ГД Уренгой'!CY70</f>
        <v>0</v>
      </c>
      <c r="BT174" s="687">
        <f t="shared" si="294"/>
        <v>-48.3</v>
      </c>
      <c r="BU174" s="688">
        <f t="shared" si="295"/>
        <v>0</v>
      </c>
      <c r="BV174" s="687">
        <f>'8. ГД Уренгой'!DC63+'8. ГД Уренгой'!DC70</f>
        <v>49.3</v>
      </c>
      <c r="BW174" s="687">
        <f>'8. ГД Уренгой'!DE63+'8. ГД Уренгой'!DE70</f>
        <v>0</v>
      </c>
      <c r="BX174" s="687">
        <f t="shared" si="296"/>
        <v>-49.3</v>
      </c>
      <c r="BY174" s="688">
        <f t="shared" si="297"/>
        <v>0</v>
      </c>
    </row>
    <row r="175" spans="2:77" ht="20.100000000000001" customHeight="1">
      <c r="C175" s="709" t="s">
        <v>187</v>
      </c>
      <c r="D175" s="528"/>
      <c r="E175" s="528"/>
      <c r="F175" s="529"/>
      <c r="G175" s="530" t="s">
        <v>284</v>
      </c>
      <c r="H175" s="530"/>
      <c r="I175" s="686" t="s">
        <v>186</v>
      </c>
      <c r="J175" s="687">
        <f t="shared" si="254"/>
        <v>127.3</v>
      </c>
      <c r="K175" s="687">
        <f t="shared" si="255"/>
        <v>0</v>
      </c>
      <c r="L175" s="687">
        <f t="shared" si="256"/>
        <v>-127.3</v>
      </c>
      <c r="M175" s="688">
        <f t="shared" si="257"/>
        <v>0</v>
      </c>
      <c r="N175" s="687">
        <f t="shared" si="258"/>
        <v>34.700000000000003</v>
      </c>
      <c r="O175" s="687">
        <f t="shared" si="259"/>
        <v>0</v>
      </c>
      <c r="P175" s="687">
        <f t="shared" si="260"/>
        <v>-34.700000000000003</v>
      </c>
      <c r="Q175" s="688">
        <f t="shared" si="261"/>
        <v>0</v>
      </c>
      <c r="R175" s="687">
        <f>'10. ГД Ноябрьск'!W53+'10. ГД Ноябрьск'!W27</f>
        <v>12.8</v>
      </c>
      <c r="S175" s="687">
        <f>'10. ГД Ноябрьск'!Y53+'10. ГД Ноябрьск'!Y27</f>
        <v>0</v>
      </c>
      <c r="T175" s="687">
        <f t="shared" si="262"/>
        <v>-12.8</v>
      </c>
      <c r="U175" s="688">
        <f t="shared" si="263"/>
        <v>0</v>
      </c>
      <c r="V175" s="687">
        <f>'10. ГД Ноябрьск'!AC53+'10. ГД Ноябрьск'!AC27</f>
        <v>10.8</v>
      </c>
      <c r="W175" s="687">
        <f>'10. ГД Ноябрьск'!AE53+'10. ГД Ноябрьск'!AE27</f>
        <v>0</v>
      </c>
      <c r="X175" s="687">
        <f t="shared" si="264"/>
        <v>-10.8</v>
      </c>
      <c r="Y175" s="688">
        <f t="shared" si="265"/>
        <v>0</v>
      </c>
      <c r="Z175" s="687">
        <f>'10. ГД Ноябрьск'!AI53+'10. ГД Ноябрьск'!AI27</f>
        <v>11.1</v>
      </c>
      <c r="AA175" s="687">
        <f>'10. ГД Ноябрьск'!AK53+'10. ГД Ноябрьск'!AK27</f>
        <v>0</v>
      </c>
      <c r="AB175" s="687">
        <f t="shared" si="266"/>
        <v>-11.1</v>
      </c>
      <c r="AC175" s="688">
        <f t="shared" si="267"/>
        <v>0</v>
      </c>
      <c r="AD175" s="687">
        <f t="shared" si="268"/>
        <v>32.299999999999997</v>
      </c>
      <c r="AE175" s="687">
        <f t="shared" si="269"/>
        <v>0</v>
      </c>
      <c r="AF175" s="687">
        <f t="shared" si="270"/>
        <v>-32.299999999999997</v>
      </c>
      <c r="AG175" s="688">
        <f t="shared" si="271"/>
        <v>0</v>
      </c>
      <c r="AH175" s="687">
        <f>'10. ГД Ноябрьск'!AU53+'10. ГД Ноябрьск'!AU27</f>
        <v>11</v>
      </c>
      <c r="AI175" s="687">
        <f>'10. ГД Ноябрьск'!AW53+'10. ГД Ноябрьск'!AW27</f>
        <v>0</v>
      </c>
      <c r="AJ175" s="687">
        <f t="shared" si="272"/>
        <v>-11</v>
      </c>
      <c r="AK175" s="688">
        <f t="shared" si="273"/>
        <v>0</v>
      </c>
      <c r="AL175" s="687">
        <f>'10. ГД Ноябрьск'!BA53+'10. ГД Ноябрьск'!BA27</f>
        <v>11.2</v>
      </c>
      <c r="AM175" s="687">
        <f>'10. ГД Ноябрьск'!BC53+'10. ГД Ноябрьск'!BC27</f>
        <v>0</v>
      </c>
      <c r="AN175" s="687">
        <f t="shared" si="274"/>
        <v>-11.2</v>
      </c>
      <c r="AO175" s="688">
        <f t="shared" si="275"/>
        <v>0</v>
      </c>
      <c r="AP175" s="687">
        <f>'10. ГД Ноябрьск'!BG53+'10. ГД Ноябрьск'!BG27</f>
        <v>10.1</v>
      </c>
      <c r="AQ175" s="687">
        <f>'10. ГД Ноябрьск'!BI53+'10. ГД Ноябрьск'!BI27</f>
        <v>0</v>
      </c>
      <c r="AR175" s="687">
        <f t="shared" si="276"/>
        <v>-10.1</v>
      </c>
      <c r="AS175" s="688">
        <f t="shared" si="277"/>
        <v>0</v>
      </c>
      <c r="AT175" s="687">
        <f t="shared" si="278"/>
        <v>31</v>
      </c>
      <c r="AU175" s="687">
        <f t="shared" si="279"/>
        <v>0</v>
      </c>
      <c r="AV175" s="687">
        <f t="shared" si="280"/>
        <v>-31</v>
      </c>
      <c r="AW175" s="688">
        <f t="shared" si="281"/>
        <v>0</v>
      </c>
      <c r="AX175" s="687">
        <f>'10. ГД Ноябрьск'!BS53+'10. ГД Ноябрьск'!BS27</f>
        <v>10.7</v>
      </c>
      <c r="AY175" s="687">
        <f>'10. ГД Ноябрьск'!BU53+'10. ГД Ноябрьск'!BU27</f>
        <v>0</v>
      </c>
      <c r="AZ175" s="687">
        <f t="shared" si="282"/>
        <v>-10.7</v>
      </c>
      <c r="BA175" s="688">
        <f t="shared" si="283"/>
        <v>0</v>
      </c>
      <c r="BB175" s="687">
        <f>'10. ГД Ноябрьск'!BY53+'10. ГД Ноябрьск'!BY27</f>
        <v>10.5</v>
      </c>
      <c r="BC175" s="687">
        <f>'10. ГД Ноябрьск'!CA53+'10. ГД Ноябрьск'!CA27</f>
        <v>0</v>
      </c>
      <c r="BD175" s="687">
        <f t="shared" si="284"/>
        <v>-10.5</v>
      </c>
      <c r="BE175" s="688">
        <f t="shared" si="285"/>
        <v>0</v>
      </c>
      <c r="BF175" s="687">
        <f>'10. ГД Ноябрьск'!CE53+'10. ГД Ноябрьск'!CE27</f>
        <v>9.8000000000000007</v>
      </c>
      <c r="BG175" s="687">
        <f>'10. ГД Ноябрьск'!CG53+'10. ГД Ноябрьск'!CG27</f>
        <v>0</v>
      </c>
      <c r="BH175" s="687">
        <f t="shared" si="286"/>
        <v>-9.8000000000000007</v>
      </c>
      <c r="BI175" s="688">
        <f t="shared" si="287"/>
        <v>0</v>
      </c>
      <c r="BJ175" s="687">
        <f t="shared" si="288"/>
        <v>29.3</v>
      </c>
      <c r="BK175" s="687">
        <f t="shared" si="289"/>
        <v>0</v>
      </c>
      <c r="BL175" s="687">
        <f t="shared" si="290"/>
        <v>-29.3</v>
      </c>
      <c r="BM175" s="688">
        <f t="shared" si="291"/>
        <v>0</v>
      </c>
      <c r="BN175" s="687">
        <f>'10. ГД Ноябрьск'!CQ53+'10. ГД Ноябрьск'!CQ27</f>
        <v>10.1</v>
      </c>
      <c r="BO175" s="687">
        <f>'10. ГД Ноябрьск'!CS53+'10. ГД Ноябрьск'!CS27</f>
        <v>0</v>
      </c>
      <c r="BP175" s="687">
        <f t="shared" si="292"/>
        <v>-10.1</v>
      </c>
      <c r="BQ175" s="688">
        <f t="shared" si="293"/>
        <v>0</v>
      </c>
      <c r="BR175" s="687">
        <f>'10. ГД Ноябрьск'!CW53+'10. ГД Ноябрьск'!CW27</f>
        <v>9.5</v>
      </c>
      <c r="BS175" s="687">
        <f>'10. ГД Ноябрьск'!CY53+'10. ГД Ноябрьск'!CY27</f>
        <v>0</v>
      </c>
      <c r="BT175" s="687">
        <f t="shared" si="294"/>
        <v>-9.5</v>
      </c>
      <c r="BU175" s="688">
        <f t="shared" si="295"/>
        <v>0</v>
      </c>
      <c r="BV175" s="687">
        <f>'10. ГД Ноябрьск'!DC53+'10. ГД Ноябрьск'!DC27</f>
        <v>9.6999999999999993</v>
      </c>
      <c r="BW175" s="687">
        <f>'10. ГД Ноябрьск'!DE53+'10. ГД Ноябрьск'!DE27</f>
        <v>0</v>
      </c>
      <c r="BX175" s="687">
        <f t="shared" si="296"/>
        <v>-9.6999999999999993</v>
      </c>
      <c r="BY175" s="688">
        <f t="shared" si="297"/>
        <v>0</v>
      </c>
    </row>
    <row r="176" spans="2:77" ht="20.100000000000001" customHeight="1">
      <c r="C176" s="702" t="s">
        <v>285</v>
      </c>
      <c r="D176" s="528"/>
      <c r="E176" s="528"/>
      <c r="F176" s="529"/>
      <c r="G176" s="530" t="s">
        <v>286</v>
      </c>
      <c r="H176" s="530"/>
      <c r="I176" s="694" t="s">
        <v>169</v>
      </c>
      <c r="J176" s="687">
        <f t="shared" si="254"/>
        <v>127.3</v>
      </c>
      <c r="K176" s="687">
        <f t="shared" si="255"/>
        <v>0</v>
      </c>
      <c r="L176" s="687">
        <f t="shared" si="256"/>
        <v>-127.3</v>
      </c>
      <c r="M176" s="688">
        <f t="shared" si="257"/>
        <v>0</v>
      </c>
      <c r="N176" s="687">
        <f t="shared" si="258"/>
        <v>34.700000000000003</v>
      </c>
      <c r="O176" s="687">
        <f t="shared" si="259"/>
        <v>0</v>
      </c>
      <c r="P176" s="687">
        <f t="shared" si="260"/>
        <v>-34.700000000000003</v>
      </c>
      <c r="Q176" s="688">
        <f t="shared" si="261"/>
        <v>0</v>
      </c>
      <c r="R176" s="687">
        <f>'10. ГД Ноябрьск'!W53</f>
        <v>12.8</v>
      </c>
      <c r="S176" s="687">
        <f>'10. ГД Ноябрьск'!Y53</f>
        <v>0</v>
      </c>
      <c r="T176" s="687">
        <f t="shared" si="262"/>
        <v>-12.8</v>
      </c>
      <c r="U176" s="688">
        <f t="shared" si="263"/>
        <v>0</v>
      </c>
      <c r="V176" s="687">
        <f>'10. ГД Ноябрьск'!AC53</f>
        <v>10.8</v>
      </c>
      <c r="W176" s="687">
        <f>'10. ГД Ноябрьск'!AE53</f>
        <v>0</v>
      </c>
      <c r="X176" s="687">
        <f t="shared" si="264"/>
        <v>-10.8</v>
      </c>
      <c r="Y176" s="688">
        <f t="shared" si="265"/>
        <v>0</v>
      </c>
      <c r="Z176" s="687">
        <f>'10. ГД Ноябрьск'!AI53</f>
        <v>11.1</v>
      </c>
      <c r="AA176" s="687">
        <f>'10. ГД Ноябрьск'!AK53</f>
        <v>0</v>
      </c>
      <c r="AB176" s="687">
        <f t="shared" si="266"/>
        <v>-11.1</v>
      </c>
      <c r="AC176" s="688">
        <f t="shared" si="267"/>
        <v>0</v>
      </c>
      <c r="AD176" s="687">
        <f t="shared" si="268"/>
        <v>32.299999999999997</v>
      </c>
      <c r="AE176" s="687">
        <f t="shared" si="269"/>
        <v>0</v>
      </c>
      <c r="AF176" s="687">
        <f t="shared" si="270"/>
        <v>-32.299999999999997</v>
      </c>
      <c r="AG176" s="688">
        <f t="shared" si="271"/>
        <v>0</v>
      </c>
      <c r="AH176" s="687">
        <f>'10. ГД Ноябрьск'!AU53</f>
        <v>11</v>
      </c>
      <c r="AI176" s="687">
        <f>'10. ГД Ноябрьск'!AW53</f>
        <v>0</v>
      </c>
      <c r="AJ176" s="687">
        <f t="shared" si="272"/>
        <v>-11</v>
      </c>
      <c r="AK176" s="688">
        <f t="shared" si="273"/>
        <v>0</v>
      </c>
      <c r="AL176" s="687">
        <f>'10. ГД Ноябрьск'!BA53</f>
        <v>11.2</v>
      </c>
      <c r="AM176" s="687">
        <f>'10. ГД Ноябрьск'!BC53</f>
        <v>0</v>
      </c>
      <c r="AN176" s="687">
        <f t="shared" si="274"/>
        <v>-11.2</v>
      </c>
      <c r="AO176" s="688">
        <f t="shared" si="275"/>
        <v>0</v>
      </c>
      <c r="AP176" s="687">
        <f>'10. ГД Ноябрьск'!BG53</f>
        <v>10.1</v>
      </c>
      <c r="AQ176" s="687">
        <f>'10. ГД Ноябрьск'!BI53</f>
        <v>0</v>
      </c>
      <c r="AR176" s="687">
        <f t="shared" si="276"/>
        <v>-10.1</v>
      </c>
      <c r="AS176" s="688">
        <f t="shared" si="277"/>
        <v>0</v>
      </c>
      <c r="AT176" s="687">
        <f t="shared" si="278"/>
        <v>31</v>
      </c>
      <c r="AU176" s="687">
        <f t="shared" si="279"/>
        <v>0</v>
      </c>
      <c r="AV176" s="687">
        <f t="shared" si="280"/>
        <v>-31</v>
      </c>
      <c r="AW176" s="688">
        <f t="shared" si="281"/>
        <v>0</v>
      </c>
      <c r="AX176" s="687">
        <f>'10. ГД Ноябрьск'!BS53</f>
        <v>10.7</v>
      </c>
      <c r="AY176" s="687">
        <f>'10. ГД Ноябрьск'!BU53</f>
        <v>0</v>
      </c>
      <c r="AZ176" s="687">
        <f t="shared" si="282"/>
        <v>-10.7</v>
      </c>
      <c r="BA176" s="688">
        <f t="shared" si="283"/>
        <v>0</v>
      </c>
      <c r="BB176" s="687">
        <f>'10. ГД Ноябрьск'!BY53</f>
        <v>10.5</v>
      </c>
      <c r="BC176" s="687">
        <f>'10. ГД Ноябрьск'!CA53</f>
        <v>0</v>
      </c>
      <c r="BD176" s="687">
        <f t="shared" si="284"/>
        <v>-10.5</v>
      </c>
      <c r="BE176" s="688">
        <f t="shared" si="285"/>
        <v>0</v>
      </c>
      <c r="BF176" s="687">
        <f>'10. ГД Ноябрьск'!CE53</f>
        <v>9.8000000000000007</v>
      </c>
      <c r="BG176" s="687">
        <f>'10. ГД Ноябрьск'!CG53</f>
        <v>0</v>
      </c>
      <c r="BH176" s="687">
        <f t="shared" si="286"/>
        <v>-9.8000000000000007</v>
      </c>
      <c r="BI176" s="688">
        <f t="shared" si="287"/>
        <v>0</v>
      </c>
      <c r="BJ176" s="687">
        <f t="shared" si="288"/>
        <v>29.3</v>
      </c>
      <c r="BK176" s="687">
        <f t="shared" si="289"/>
        <v>0</v>
      </c>
      <c r="BL176" s="687">
        <f t="shared" si="290"/>
        <v>-29.3</v>
      </c>
      <c r="BM176" s="688">
        <f t="shared" si="291"/>
        <v>0</v>
      </c>
      <c r="BN176" s="687">
        <f>'10. ГД Ноябрьск'!CQ53</f>
        <v>10.1</v>
      </c>
      <c r="BO176" s="687">
        <f>'10. ГД Ноябрьск'!CS53</f>
        <v>0</v>
      </c>
      <c r="BP176" s="687">
        <f t="shared" si="292"/>
        <v>-10.1</v>
      </c>
      <c r="BQ176" s="688">
        <f t="shared" si="293"/>
        <v>0</v>
      </c>
      <c r="BR176" s="687">
        <f>'10. ГД Ноябрьск'!CW53</f>
        <v>9.5</v>
      </c>
      <c r="BS176" s="687">
        <f>'10. ГД Ноябрьск'!CY53</f>
        <v>0</v>
      </c>
      <c r="BT176" s="687">
        <f t="shared" si="294"/>
        <v>-9.5</v>
      </c>
      <c r="BU176" s="688">
        <f t="shared" si="295"/>
        <v>0</v>
      </c>
      <c r="BV176" s="687">
        <f>'10. ГД Ноябрьск'!DC53</f>
        <v>9.6999999999999993</v>
      </c>
      <c r="BW176" s="687">
        <f>'10. ГД Ноябрьск'!DE53</f>
        <v>0</v>
      </c>
      <c r="BX176" s="687">
        <f t="shared" si="296"/>
        <v>-9.6999999999999993</v>
      </c>
      <c r="BY176" s="688">
        <f t="shared" si="297"/>
        <v>0</v>
      </c>
    </row>
    <row r="177" spans="2:77" ht="20.100000000000001" customHeight="1">
      <c r="C177" s="702" t="s">
        <v>287</v>
      </c>
      <c r="D177" s="528"/>
      <c r="E177" s="528"/>
      <c r="F177" s="529"/>
      <c r="G177" s="530" t="s">
        <v>288</v>
      </c>
      <c r="H177" s="530"/>
      <c r="I177" s="694" t="s">
        <v>169</v>
      </c>
      <c r="J177" s="687">
        <f t="shared" si="254"/>
        <v>0</v>
      </c>
      <c r="K177" s="687">
        <f t="shared" si="255"/>
        <v>0</v>
      </c>
      <c r="L177" s="687">
        <f t="shared" si="256"/>
        <v>0</v>
      </c>
      <c r="M177" s="688" t="str">
        <f t="shared" si="257"/>
        <v>-</v>
      </c>
      <c r="N177" s="687">
        <f t="shared" si="258"/>
        <v>0</v>
      </c>
      <c r="O177" s="687">
        <f t="shared" si="259"/>
        <v>0</v>
      </c>
      <c r="P177" s="687">
        <f t="shared" si="260"/>
        <v>0</v>
      </c>
      <c r="Q177" s="688" t="str">
        <f t="shared" si="261"/>
        <v>-</v>
      </c>
      <c r="R177" s="687">
        <f>'10. ГД Ноябрьск'!W27</f>
        <v>0</v>
      </c>
      <c r="S177" s="687">
        <f>'10. ГД Ноябрьск'!Y27</f>
        <v>0</v>
      </c>
      <c r="T177" s="687">
        <f t="shared" si="262"/>
        <v>0</v>
      </c>
      <c r="U177" s="688" t="str">
        <f t="shared" si="263"/>
        <v>-</v>
      </c>
      <c r="V177" s="687">
        <f>'10. ГД Ноябрьск'!AC27</f>
        <v>0</v>
      </c>
      <c r="W177" s="687">
        <f>'10. ГД Ноябрьск'!AE27</f>
        <v>0</v>
      </c>
      <c r="X177" s="687">
        <f t="shared" si="264"/>
        <v>0</v>
      </c>
      <c r="Y177" s="688" t="str">
        <f t="shared" si="265"/>
        <v>-</v>
      </c>
      <c r="Z177" s="687">
        <f>'10. ГД Ноябрьск'!AI27</f>
        <v>0</v>
      </c>
      <c r="AA177" s="687">
        <f>'10. ГД Ноябрьск'!AK27</f>
        <v>0</v>
      </c>
      <c r="AB177" s="687">
        <f t="shared" si="266"/>
        <v>0</v>
      </c>
      <c r="AC177" s="688" t="str">
        <f t="shared" si="267"/>
        <v>-</v>
      </c>
      <c r="AD177" s="687">
        <f t="shared" si="268"/>
        <v>0</v>
      </c>
      <c r="AE177" s="687">
        <f t="shared" si="269"/>
        <v>0</v>
      </c>
      <c r="AF177" s="687">
        <f t="shared" si="270"/>
        <v>0</v>
      </c>
      <c r="AG177" s="688" t="str">
        <f t="shared" si="271"/>
        <v>-</v>
      </c>
      <c r="AH177" s="687">
        <f>'10. ГД Ноябрьск'!AU27</f>
        <v>0</v>
      </c>
      <c r="AI177" s="687">
        <f>'10. ГД Ноябрьск'!AW27</f>
        <v>0</v>
      </c>
      <c r="AJ177" s="687">
        <f t="shared" si="272"/>
        <v>0</v>
      </c>
      <c r="AK177" s="688" t="str">
        <f t="shared" si="273"/>
        <v>-</v>
      </c>
      <c r="AL177" s="687">
        <f>'10. ГД Ноябрьск'!BA27</f>
        <v>0</v>
      </c>
      <c r="AM177" s="687">
        <f>'10. ГД Ноябрьск'!BC27</f>
        <v>0</v>
      </c>
      <c r="AN177" s="687">
        <f t="shared" si="274"/>
        <v>0</v>
      </c>
      <c r="AO177" s="688" t="str">
        <f t="shared" si="275"/>
        <v>-</v>
      </c>
      <c r="AP177" s="687">
        <f>'10. ГД Ноябрьск'!BG27</f>
        <v>0</v>
      </c>
      <c r="AQ177" s="687">
        <f>'10. ГД Ноябрьск'!BI27</f>
        <v>0</v>
      </c>
      <c r="AR177" s="687">
        <f t="shared" si="276"/>
        <v>0</v>
      </c>
      <c r="AS177" s="688" t="str">
        <f t="shared" si="277"/>
        <v>-</v>
      </c>
      <c r="AT177" s="687">
        <f t="shared" si="278"/>
        <v>0</v>
      </c>
      <c r="AU177" s="687">
        <f t="shared" si="279"/>
        <v>0</v>
      </c>
      <c r="AV177" s="687">
        <f t="shared" si="280"/>
        <v>0</v>
      </c>
      <c r="AW177" s="688" t="str">
        <f t="shared" si="281"/>
        <v>-</v>
      </c>
      <c r="AX177" s="687">
        <f>'10. ГД Ноябрьск'!BS27</f>
        <v>0</v>
      </c>
      <c r="AY177" s="687">
        <f>'10. ГД Ноябрьск'!BU27</f>
        <v>0</v>
      </c>
      <c r="AZ177" s="687">
        <f t="shared" si="282"/>
        <v>0</v>
      </c>
      <c r="BA177" s="688" t="str">
        <f t="shared" si="283"/>
        <v>-</v>
      </c>
      <c r="BB177" s="687">
        <f>'10. ГД Ноябрьск'!BY27</f>
        <v>0</v>
      </c>
      <c r="BC177" s="687">
        <f>'10. ГД Ноябрьск'!CA27</f>
        <v>0</v>
      </c>
      <c r="BD177" s="687">
        <f t="shared" si="284"/>
        <v>0</v>
      </c>
      <c r="BE177" s="688" t="str">
        <f t="shared" si="285"/>
        <v>-</v>
      </c>
      <c r="BF177" s="687">
        <f>'10. ГД Ноябрьск'!CE27</f>
        <v>0</v>
      </c>
      <c r="BG177" s="687">
        <f>'10. ГД Ноябрьск'!CG27</f>
        <v>0</v>
      </c>
      <c r="BH177" s="687">
        <f t="shared" si="286"/>
        <v>0</v>
      </c>
      <c r="BI177" s="688" t="str">
        <f t="shared" si="287"/>
        <v>-</v>
      </c>
      <c r="BJ177" s="687">
        <f t="shared" si="288"/>
        <v>0</v>
      </c>
      <c r="BK177" s="687">
        <f t="shared" si="289"/>
        <v>0</v>
      </c>
      <c r="BL177" s="687">
        <f t="shared" si="290"/>
        <v>0</v>
      </c>
      <c r="BM177" s="688" t="str">
        <f t="shared" si="291"/>
        <v>-</v>
      </c>
      <c r="BN177" s="687">
        <f>'10. ГД Ноябрьск'!CQ27</f>
        <v>0</v>
      </c>
      <c r="BO177" s="687">
        <f>'10. ГД Ноябрьск'!CS27</f>
        <v>0</v>
      </c>
      <c r="BP177" s="687">
        <f t="shared" si="292"/>
        <v>0</v>
      </c>
      <c r="BQ177" s="688" t="str">
        <f t="shared" si="293"/>
        <v>-</v>
      </c>
      <c r="BR177" s="687">
        <f>'10. ГД Ноябрьск'!CW27</f>
        <v>0</v>
      </c>
      <c r="BS177" s="687">
        <f>'10. ГД Ноябрьск'!CY27</f>
        <v>0</v>
      </c>
      <c r="BT177" s="687">
        <f t="shared" si="294"/>
        <v>0</v>
      </c>
      <c r="BU177" s="688" t="str">
        <f t="shared" si="295"/>
        <v>-</v>
      </c>
      <c r="BV177" s="687">
        <f>'10. ГД Ноябрьск'!DC27</f>
        <v>0</v>
      </c>
      <c r="BW177" s="687">
        <f>'10. ГД Ноябрьск'!DE27</f>
        <v>0</v>
      </c>
      <c r="BX177" s="687">
        <f t="shared" si="296"/>
        <v>0</v>
      </c>
      <c r="BY177" s="688" t="str">
        <f t="shared" si="297"/>
        <v>-</v>
      </c>
    </row>
    <row r="178" spans="2:77" ht="20.100000000000001" customHeight="1">
      <c r="B178" s="591" t="s">
        <v>289</v>
      </c>
      <c r="C178" s="710" t="s">
        <v>290</v>
      </c>
      <c r="D178" s="528"/>
      <c r="E178" s="528"/>
      <c r="F178" s="529"/>
      <c r="G178" s="530" t="s">
        <v>291</v>
      </c>
      <c r="H178" s="530"/>
      <c r="I178" s="686" t="s">
        <v>169</v>
      </c>
      <c r="J178" s="687" t="e">
        <f t="shared" si="254"/>
        <v>#VALUE!</v>
      </c>
      <c r="K178" s="687" t="e">
        <f t="shared" si="255"/>
        <v>#VALUE!</v>
      </c>
      <c r="L178" s="687" t="str">
        <f t="shared" si="256"/>
        <v>-</v>
      </c>
      <c r="M178" s="688" t="str">
        <f t="shared" si="257"/>
        <v>-</v>
      </c>
      <c r="N178" s="687" t="e">
        <f t="shared" si="258"/>
        <v>#VALUE!</v>
      </c>
      <c r="O178" s="687" t="e">
        <f t="shared" si="259"/>
        <v>#VALUE!</v>
      </c>
      <c r="P178" s="687" t="str">
        <f t="shared" si="260"/>
        <v>-</v>
      </c>
      <c r="Q178" s="688" t="str">
        <f t="shared" si="261"/>
        <v>-</v>
      </c>
      <c r="R178" s="687" t="e">
        <f>'7. ГД Ямбург'!W14+SUM('8. ГД Уренгой'!W42-'8. ГД Уренгой'!W27-'8. ГД Уренгой'!W23:'8. ГД Уренгой'!W62+'8. ГД Уренгой'!W75)+'11. ГД Надым'!W17+'11. ГД Надым'!W18+'10. ГД Ноябрьск'!W20</f>
        <v>#VALUE!</v>
      </c>
      <c r="S178" s="687" t="e">
        <f>'7. ГД Ямбург'!Y14+SUM('8. ГД Уренгой'!Y42-'8. ГД Уренгой'!Y27-'8. ГД Уренгой'!Y23:'8. ГД Уренгой'!Y62+'8. ГД Уренгой'!Y75)+'11. ГД Надым'!Y17+'11. ГД Надым'!Y18+'10. ГД Ноябрьск'!Y20</f>
        <v>#VALUE!</v>
      </c>
      <c r="T178" s="687" t="str">
        <f t="shared" si="262"/>
        <v>-</v>
      </c>
      <c r="U178" s="688" t="str">
        <f t="shared" si="263"/>
        <v>-</v>
      </c>
      <c r="V178" s="687" t="e">
        <f>'7. ГД Ямбург'!AC14+SUM('8. ГД Уренгой'!AC42-'8. ГД Уренгой'!AC27-'8. ГД Уренгой'!AC23:'8. ГД Уренгой'!AC62+'8. ГД Уренгой'!AC75)+'11. ГД Надым'!AC17+'11. ГД Надым'!AC18+'10. ГД Ноябрьск'!AC20</f>
        <v>#VALUE!</v>
      </c>
      <c r="W178" s="687" t="e">
        <f>'7. ГД Ямбург'!AE14+SUM('8. ГД Уренгой'!AE42-'8. ГД Уренгой'!AE27-'8. ГД Уренгой'!AE23:'8. ГД Уренгой'!AE62+'8. ГД Уренгой'!AE75)+'11. ГД Надым'!AE17+'11. ГД Надым'!AE18+'10. ГД Ноябрьск'!AE20</f>
        <v>#VALUE!</v>
      </c>
      <c r="X178" s="687" t="str">
        <f t="shared" si="264"/>
        <v>-</v>
      </c>
      <c r="Y178" s="688" t="str">
        <f t="shared" si="265"/>
        <v>-</v>
      </c>
      <c r="Z178" s="687" t="e">
        <f>'7. ГД Ямбург'!AI14+SUM('8. ГД Уренгой'!AI42-'8. ГД Уренгой'!AI27-'8. ГД Уренгой'!AI23:'8. ГД Уренгой'!AI62+'8. ГД Уренгой'!AI75)+'11. ГД Надым'!AI17+'11. ГД Надым'!AI18+'10. ГД Ноябрьск'!AI20</f>
        <v>#VALUE!</v>
      </c>
      <c r="AA178" s="687" t="e">
        <f>'7. ГД Ямбург'!AK14+SUM('8. ГД Уренгой'!AK42-'8. ГД Уренгой'!AK27-'8. ГД Уренгой'!AK23:'8. ГД Уренгой'!AK62+'8. ГД Уренгой'!AK75)+'11. ГД Надым'!AK17+'11. ГД Надым'!AK18+'10. ГД Ноябрьск'!AK20</f>
        <v>#VALUE!</v>
      </c>
      <c r="AB178" s="687" t="str">
        <f t="shared" si="266"/>
        <v>-</v>
      </c>
      <c r="AC178" s="688" t="str">
        <f t="shared" si="267"/>
        <v>-</v>
      </c>
      <c r="AD178" s="687" t="e">
        <f t="shared" si="268"/>
        <v>#VALUE!</v>
      </c>
      <c r="AE178" s="687" t="e">
        <f t="shared" si="269"/>
        <v>#VALUE!</v>
      </c>
      <c r="AF178" s="687" t="str">
        <f t="shared" si="270"/>
        <v>-</v>
      </c>
      <c r="AG178" s="688" t="str">
        <f t="shared" si="271"/>
        <v>-</v>
      </c>
      <c r="AH178" s="687" t="e">
        <f>'7. ГД Ямбург'!AU14+SUM('8. ГД Уренгой'!AU42-'8. ГД Уренгой'!AU27-'8. ГД Уренгой'!AU23:'8. ГД Уренгой'!AU62+'8. ГД Уренгой'!AU75)+'11. ГД Надым'!AU17+'11. ГД Надым'!AU18+'10. ГД Ноябрьск'!AU20</f>
        <v>#VALUE!</v>
      </c>
      <c r="AI178" s="687" t="e">
        <f>'7. ГД Ямбург'!AW14+SUM('8. ГД Уренгой'!AW42-'8. ГД Уренгой'!AW27-'8. ГД Уренгой'!AW23:'8. ГД Уренгой'!AW62+'8. ГД Уренгой'!AW75)+'11. ГД Надым'!AW17+'11. ГД Надым'!AW18+'10. ГД Ноябрьск'!AW20</f>
        <v>#VALUE!</v>
      </c>
      <c r="AJ178" s="687" t="str">
        <f t="shared" si="272"/>
        <v>-</v>
      </c>
      <c r="AK178" s="688" t="str">
        <f t="shared" si="273"/>
        <v>-</v>
      </c>
      <c r="AL178" s="687" t="e">
        <f>'7. ГД Ямбург'!BA14+SUM('8. ГД Уренгой'!BA42-'8. ГД Уренгой'!BA27-'8. ГД Уренгой'!BA23:'8. ГД Уренгой'!BA62+'8. ГД Уренгой'!BA75)+'11. ГД Надым'!BA17+'11. ГД Надым'!BA18+'10. ГД Ноябрьск'!BA20</f>
        <v>#VALUE!</v>
      </c>
      <c r="AM178" s="687" t="e">
        <f>'7. ГД Ямбург'!BC14+SUM('8. ГД Уренгой'!BC42-'8. ГД Уренгой'!BC27-'8. ГД Уренгой'!BC23:'8. ГД Уренгой'!BC62+'8. ГД Уренгой'!BC75)+'11. ГД Надым'!BC17+'11. ГД Надым'!BC18+'10. ГД Ноябрьск'!BC20</f>
        <v>#VALUE!</v>
      </c>
      <c r="AN178" s="687" t="str">
        <f t="shared" si="274"/>
        <v>-</v>
      </c>
      <c r="AO178" s="688" t="str">
        <f t="shared" si="275"/>
        <v>-</v>
      </c>
      <c r="AP178" s="687" t="e">
        <f>'7. ГД Ямбург'!BG14+SUM('8. ГД Уренгой'!BG42-'8. ГД Уренгой'!BG27-'8. ГД Уренгой'!BG23:'8. ГД Уренгой'!BG62+'8. ГД Уренгой'!BG75)+'11. ГД Надым'!BG17+'11. ГД Надым'!BG18+'10. ГД Ноябрьск'!BG20</f>
        <v>#VALUE!</v>
      </c>
      <c r="AQ178" s="687" t="e">
        <f>'7. ГД Ямбург'!BI14+SUM('8. ГД Уренгой'!BI42-'8. ГД Уренгой'!BI27-'8. ГД Уренгой'!BI23:'8. ГД Уренгой'!BI62+'8. ГД Уренгой'!BI75)+'11. ГД Надым'!BI17+'11. ГД Надым'!BI18+'10. ГД Ноябрьск'!BI20</f>
        <v>#VALUE!</v>
      </c>
      <c r="AR178" s="687" t="str">
        <f t="shared" si="276"/>
        <v>-</v>
      </c>
      <c r="AS178" s="688" t="str">
        <f t="shared" si="277"/>
        <v>-</v>
      </c>
      <c r="AT178" s="687" t="e">
        <f t="shared" si="278"/>
        <v>#VALUE!</v>
      </c>
      <c r="AU178" s="687" t="e">
        <f t="shared" si="279"/>
        <v>#VALUE!</v>
      </c>
      <c r="AV178" s="687" t="str">
        <f t="shared" si="280"/>
        <v>-</v>
      </c>
      <c r="AW178" s="688" t="str">
        <f t="shared" si="281"/>
        <v>-</v>
      </c>
      <c r="AX178" s="687" t="e">
        <f>'7. ГД Ямбург'!BS14+SUM('8. ГД Уренгой'!BS42-'8. ГД Уренгой'!BS27-'8. ГД Уренгой'!BS23:'8. ГД Уренгой'!BS62+'8. ГД Уренгой'!BS75)+'11. ГД Надым'!BS17+'11. ГД Надым'!BS18+'10. ГД Ноябрьск'!BS20</f>
        <v>#VALUE!</v>
      </c>
      <c r="AY178" s="687" t="e">
        <f>'7. ГД Ямбург'!BU14+SUM('8. ГД Уренгой'!BU42-'8. ГД Уренгой'!BU27-'8. ГД Уренгой'!BU23:'8. ГД Уренгой'!BU62+'8. ГД Уренгой'!BU75)+'11. ГД Надым'!BU17+'11. ГД Надым'!BU18+'10. ГД Ноябрьск'!BU20</f>
        <v>#VALUE!</v>
      </c>
      <c r="AZ178" s="687" t="str">
        <f t="shared" si="282"/>
        <v>-</v>
      </c>
      <c r="BA178" s="688" t="str">
        <f t="shared" si="283"/>
        <v>-</v>
      </c>
      <c r="BB178" s="687" t="e">
        <f>'7. ГД Ямбург'!BY14+SUM('8. ГД Уренгой'!BY42-'8. ГД Уренгой'!BY27-'8. ГД Уренгой'!BY23:'8. ГД Уренгой'!BY62+'8. ГД Уренгой'!BY75)+'11. ГД Надым'!BY17+'11. ГД Надым'!BY18+'10. ГД Ноябрьск'!BY20</f>
        <v>#VALUE!</v>
      </c>
      <c r="BC178" s="687" t="e">
        <f>'7. ГД Ямбург'!CA14+SUM('8. ГД Уренгой'!CA42-'8. ГД Уренгой'!CA27-'8. ГД Уренгой'!CA23:'8. ГД Уренгой'!CA62+'8. ГД Уренгой'!CA75)+'11. ГД Надым'!CA17+'11. ГД Надым'!CA18+'10. ГД Ноябрьск'!CA20</f>
        <v>#VALUE!</v>
      </c>
      <c r="BD178" s="687" t="str">
        <f t="shared" si="284"/>
        <v>-</v>
      </c>
      <c r="BE178" s="688" t="str">
        <f t="shared" si="285"/>
        <v>-</v>
      </c>
      <c r="BF178" s="687" t="e">
        <f>'7. ГД Ямбург'!CE14+SUM('8. ГД Уренгой'!CE42-'8. ГД Уренгой'!CE27-'8. ГД Уренгой'!CE23:'8. ГД Уренгой'!CE62+'8. ГД Уренгой'!CE75)+'11. ГД Надым'!CE17+'11. ГД Надым'!CE18+'10. ГД Ноябрьск'!CE20</f>
        <v>#VALUE!</v>
      </c>
      <c r="BG178" s="687" t="e">
        <f>'7. ГД Ямбург'!CG14+SUM('8. ГД Уренгой'!CG42-'8. ГД Уренгой'!CG27-'8. ГД Уренгой'!CG23:'8. ГД Уренгой'!CG62+'8. ГД Уренгой'!CG75)+'11. ГД Надым'!CG17+'11. ГД Надым'!CG18+'10. ГД Ноябрьск'!CG20</f>
        <v>#VALUE!</v>
      </c>
      <c r="BH178" s="687" t="str">
        <f t="shared" si="286"/>
        <v>-</v>
      </c>
      <c r="BI178" s="688" t="str">
        <f t="shared" si="287"/>
        <v>-</v>
      </c>
      <c r="BJ178" s="687" t="e">
        <f t="shared" si="288"/>
        <v>#VALUE!</v>
      </c>
      <c r="BK178" s="687" t="e">
        <f t="shared" si="289"/>
        <v>#VALUE!</v>
      </c>
      <c r="BL178" s="687" t="str">
        <f t="shared" si="290"/>
        <v>-</v>
      </c>
      <c r="BM178" s="688" t="str">
        <f t="shared" si="291"/>
        <v>-</v>
      </c>
      <c r="BN178" s="687" t="e">
        <f>'7. ГД Ямбург'!CQ14+SUM('8. ГД Уренгой'!CQ42-'8. ГД Уренгой'!CQ27-'8. ГД Уренгой'!CQ23:'8. ГД Уренгой'!CQ62+'8. ГД Уренгой'!CQ75)+'11. ГД Надым'!CQ17+'11. ГД Надым'!CQ18+'10. ГД Ноябрьск'!CQ20</f>
        <v>#VALUE!</v>
      </c>
      <c r="BO178" s="687" t="e">
        <f>'7. ГД Ямбург'!CS14+SUM('8. ГД Уренгой'!CS42-'8. ГД Уренгой'!CS27-'8. ГД Уренгой'!CS23:'8. ГД Уренгой'!CS62+'8. ГД Уренгой'!CS75)+'11. ГД Надым'!CS17+'11. ГД Надым'!CS18+'10. ГД Ноябрьск'!CS20</f>
        <v>#VALUE!</v>
      </c>
      <c r="BP178" s="687" t="str">
        <f t="shared" si="292"/>
        <v>-</v>
      </c>
      <c r="BQ178" s="688" t="str">
        <f t="shared" si="293"/>
        <v>-</v>
      </c>
      <c r="BR178" s="687" t="e">
        <f>'7. ГД Ямбург'!CW14+SUM('8. ГД Уренгой'!CW42-'8. ГД Уренгой'!CW27-'8. ГД Уренгой'!CW23:'8. ГД Уренгой'!CW62+'8. ГД Уренгой'!CW75)+'11. ГД Надым'!CW17+'11. ГД Надым'!CW18+'10. ГД Ноябрьск'!CW20</f>
        <v>#VALUE!</v>
      </c>
      <c r="BS178" s="687" t="e">
        <f>'7. ГД Ямбург'!CY14+SUM('8. ГД Уренгой'!CY42-'8. ГД Уренгой'!CY27-'8. ГД Уренгой'!CY23:'8. ГД Уренгой'!CY62+'8. ГД Уренгой'!CY75)+'11. ГД Надым'!CY17+'11. ГД Надым'!CY18+'10. ГД Ноябрьск'!CY20</f>
        <v>#VALUE!</v>
      </c>
      <c r="BT178" s="687" t="str">
        <f t="shared" si="294"/>
        <v>-</v>
      </c>
      <c r="BU178" s="688" t="str">
        <f t="shared" si="295"/>
        <v>-</v>
      </c>
      <c r="BV178" s="687" t="e">
        <f>'7. ГД Ямбург'!DC14+SUM('8. ГД Уренгой'!DC42-'8. ГД Уренгой'!DC27-'8. ГД Уренгой'!DC23:'8. ГД Уренгой'!DC62+'8. ГД Уренгой'!DC75)+'11. ГД Надым'!DC17+'11. ГД Надым'!DC18+'10. ГД Ноябрьск'!DC20</f>
        <v>#VALUE!</v>
      </c>
      <c r="BW178" s="687" t="e">
        <f>'7. ГД Ямбург'!DE14+SUM('8. ГД Уренгой'!DE42-'8. ГД Уренгой'!DE27-'8. ГД Уренгой'!DE23:'8. ГД Уренгой'!DE62+'8. ГД Уренгой'!DE75)+'11. ГД Надым'!DE17+'11. ГД Надым'!DE18+'10. ГД Ноябрьск'!DE20</f>
        <v>#VALUE!</v>
      </c>
      <c r="BX178" s="687" t="str">
        <f t="shared" si="296"/>
        <v>-</v>
      </c>
      <c r="BY178" s="688" t="str">
        <f t="shared" si="297"/>
        <v>-</v>
      </c>
    </row>
    <row r="179" spans="2:77" ht="20.100000000000001" customHeight="1">
      <c r="C179" s="709" t="s">
        <v>180</v>
      </c>
      <c r="D179" s="528"/>
      <c r="E179" s="528"/>
      <c r="F179" s="529"/>
      <c r="G179" s="530" t="s">
        <v>292</v>
      </c>
      <c r="H179" s="530"/>
      <c r="I179" s="686" t="s">
        <v>169</v>
      </c>
      <c r="J179" s="687">
        <f t="shared" si="254"/>
        <v>0</v>
      </c>
      <c r="K179" s="687">
        <f t="shared" si="255"/>
        <v>0</v>
      </c>
      <c r="L179" s="687">
        <f t="shared" si="256"/>
        <v>0</v>
      </c>
      <c r="M179" s="688" t="str">
        <f t="shared" si="257"/>
        <v>-</v>
      </c>
      <c r="N179" s="687">
        <f t="shared" si="258"/>
        <v>0</v>
      </c>
      <c r="O179" s="687">
        <f t="shared" si="259"/>
        <v>0</v>
      </c>
      <c r="P179" s="687">
        <f t="shared" si="260"/>
        <v>0</v>
      </c>
      <c r="Q179" s="688" t="str">
        <f t="shared" si="261"/>
        <v>-</v>
      </c>
      <c r="R179" s="687">
        <f>'7. ГД Ямбург'!W14</f>
        <v>0</v>
      </c>
      <c r="S179" s="687">
        <f>'7. ГД Ямбург'!Y14</f>
        <v>0</v>
      </c>
      <c r="T179" s="687">
        <f t="shared" si="262"/>
        <v>0</v>
      </c>
      <c r="U179" s="688" t="str">
        <f t="shared" si="263"/>
        <v>-</v>
      </c>
      <c r="V179" s="687">
        <f>'7. ГД Ямбург'!AC14</f>
        <v>0</v>
      </c>
      <c r="W179" s="687">
        <f>'7. ГД Ямбург'!AE14</f>
        <v>0</v>
      </c>
      <c r="X179" s="687">
        <f t="shared" si="264"/>
        <v>0</v>
      </c>
      <c r="Y179" s="688" t="str">
        <f t="shared" si="265"/>
        <v>-</v>
      </c>
      <c r="Z179" s="687">
        <f>'7. ГД Ямбург'!AI14</f>
        <v>0</v>
      </c>
      <c r="AA179" s="687">
        <f>'7. ГД Ямбург'!AK14</f>
        <v>0</v>
      </c>
      <c r="AB179" s="687">
        <f t="shared" si="266"/>
        <v>0</v>
      </c>
      <c r="AC179" s="688" t="str">
        <f t="shared" si="267"/>
        <v>-</v>
      </c>
      <c r="AD179" s="687">
        <f t="shared" si="268"/>
        <v>0</v>
      </c>
      <c r="AE179" s="687">
        <f t="shared" si="269"/>
        <v>0</v>
      </c>
      <c r="AF179" s="687">
        <f t="shared" si="270"/>
        <v>0</v>
      </c>
      <c r="AG179" s="688" t="str">
        <f t="shared" si="271"/>
        <v>-</v>
      </c>
      <c r="AH179" s="687">
        <f>'7. ГД Ямбург'!AU14</f>
        <v>0</v>
      </c>
      <c r="AI179" s="687">
        <f>'7. ГД Ямбург'!AW14</f>
        <v>0</v>
      </c>
      <c r="AJ179" s="687">
        <f t="shared" si="272"/>
        <v>0</v>
      </c>
      <c r="AK179" s="688" t="str">
        <f t="shared" si="273"/>
        <v>-</v>
      </c>
      <c r="AL179" s="687">
        <f>'7. ГД Ямбург'!BA14</f>
        <v>0</v>
      </c>
      <c r="AM179" s="687">
        <f>'7. ГД Ямбург'!BC14</f>
        <v>0</v>
      </c>
      <c r="AN179" s="687">
        <f t="shared" si="274"/>
        <v>0</v>
      </c>
      <c r="AO179" s="688" t="str">
        <f t="shared" si="275"/>
        <v>-</v>
      </c>
      <c r="AP179" s="687">
        <f>'7. ГД Ямбург'!BG14</f>
        <v>0</v>
      </c>
      <c r="AQ179" s="687">
        <f>'7. ГД Ямбург'!BI14</f>
        <v>0</v>
      </c>
      <c r="AR179" s="687">
        <f t="shared" si="276"/>
        <v>0</v>
      </c>
      <c r="AS179" s="688" t="str">
        <f t="shared" si="277"/>
        <v>-</v>
      </c>
      <c r="AT179" s="687">
        <f t="shared" si="278"/>
        <v>0</v>
      </c>
      <c r="AU179" s="687">
        <f t="shared" si="279"/>
        <v>0</v>
      </c>
      <c r="AV179" s="687">
        <f t="shared" si="280"/>
        <v>0</v>
      </c>
      <c r="AW179" s="688" t="str">
        <f t="shared" si="281"/>
        <v>-</v>
      </c>
      <c r="AX179" s="687">
        <f>'7. ГД Ямбург'!BS14</f>
        <v>0</v>
      </c>
      <c r="AY179" s="687">
        <f>'7. ГД Ямбург'!BU14</f>
        <v>0</v>
      </c>
      <c r="AZ179" s="687">
        <f t="shared" si="282"/>
        <v>0</v>
      </c>
      <c r="BA179" s="688" t="str">
        <f t="shared" si="283"/>
        <v>-</v>
      </c>
      <c r="BB179" s="687">
        <f>'7. ГД Ямбург'!BY14</f>
        <v>0</v>
      </c>
      <c r="BC179" s="687">
        <f>'7. ГД Ямбург'!CA14</f>
        <v>0</v>
      </c>
      <c r="BD179" s="687">
        <f t="shared" si="284"/>
        <v>0</v>
      </c>
      <c r="BE179" s="688" t="str">
        <f t="shared" si="285"/>
        <v>-</v>
      </c>
      <c r="BF179" s="687">
        <f>'7. ГД Ямбург'!CE14</f>
        <v>0</v>
      </c>
      <c r="BG179" s="687">
        <f>'7. ГД Ямбург'!CG14</f>
        <v>0</v>
      </c>
      <c r="BH179" s="687">
        <f t="shared" si="286"/>
        <v>0</v>
      </c>
      <c r="BI179" s="688" t="str">
        <f t="shared" si="287"/>
        <v>-</v>
      </c>
      <c r="BJ179" s="687">
        <f t="shared" si="288"/>
        <v>0</v>
      </c>
      <c r="BK179" s="687">
        <f t="shared" si="289"/>
        <v>0</v>
      </c>
      <c r="BL179" s="687">
        <f t="shared" si="290"/>
        <v>0</v>
      </c>
      <c r="BM179" s="688" t="str">
        <f t="shared" si="291"/>
        <v>-</v>
      </c>
      <c r="BN179" s="687">
        <f>'7. ГД Ямбург'!CQ14</f>
        <v>0</v>
      </c>
      <c r="BO179" s="687">
        <f>'7. ГД Ямбург'!CS14</f>
        <v>0</v>
      </c>
      <c r="BP179" s="687">
        <f t="shared" si="292"/>
        <v>0</v>
      </c>
      <c r="BQ179" s="688" t="str">
        <f t="shared" si="293"/>
        <v>-</v>
      </c>
      <c r="BR179" s="687">
        <f>'7. ГД Ямбург'!CW14</f>
        <v>0</v>
      </c>
      <c r="BS179" s="687">
        <f>'7. ГД Ямбург'!CY14</f>
        <v>0</v>
      </c>
      <c r="BT179" s="687">
        <f t="shared" si="294"/>
        <v>0</v>
      </c>
      <c r="BU179" s="688" t="str">
        <f t="shared" si="295"/>
        <v>-</v>
      </c>
      <c r="BV179" s="687">
        <f>'7. ГД Ямбург'!DC14</f>
        <v>0</v>
      </c>
      <c r="BW179" s="687">
        <f>'7. ГД Ямбург'!DE14</f>
        <v>0</v>
      </c>
      <c r="BX179" s="687">
        <f t="shared" si="296"/>
        <v>0</v>
      </c>
      <c r="BY179" s="688" t="str">
        <f t="shared" si="297"/>
        <v>-</v>
      </c>
    </row>
    <row r="180" spans="2:77" ht="20.100000000000001" customHeight="1">
      <c r="C180" s="709" t="s">
        <v>205</v>
      </c>
      <c r="D180" s="528"/>
      <c r="E180" s="528"/>
      <c r="F180" s="529"/>
      <c r="G180" s="530" t="s">
        <v>293</v>
      </c>
      <c r="H180" s="530"/>
      <c r="I180" s="686" t="s">
        <v>169</v>
      </c>
      <c r="J180" s="687" t="e">
        <f t="shared" si="254"/>
        <v>#VALUE!</v>
      </c>
      <c r="K180" s="687" t="e">
        <f t="shared" si="255"/>
        <v>#VALUE!</v>
      </c>
      <c r="L180" s="687" t="str">
        <f t="shared" si="256"/>
        <v>-</v>
      </c>
      <c r="M180" s="688" t="str">
        <f t="shared" si="257"/>
        <v>-</v>
      </c>
      <c r="N180" s="687" t="e">
        <f t="shared" si="258"/>
        <v>#VALUE!</v>
      </c>
      <c r="O180" s="687" t="e">
        <f t="shared" si="259"/>
        <v>#VALUE!</v>
      </c>
      <c r="P180" s="687" t="str">
        <f t="shared" si="260"/>
        <v>-</v>
      </c>
      <c r="Q180" s="688" t="str">
        <f t="shared" si="261"/>
        <v>-</v>
      </c>
      <c r="R180" s="687" t="e">
        <f>SUM('8. ГД Уренгой'!W42-'8. ГД Уренгой'!W27-'8. ГД Уренгой'!W23:'8. ГД Уренгой'!W62+'8. ГД Уренгой'!W75)</f>
        <v>#VALUE!</v>
      </c>
      <c r="S180" s="687" t="e">
        <f>SUM('8. ГД Уренгой'!Y42-'8. ГД Уренгой'!Y27-'8. ГД Уренгой'!Y23:'8. ГД Уренгой'!Y62+'8. ГД Уренгой'!Y75)</f>
        <v>#VALUE!</v>
      </c>
      <c r="T180" s="687" t="str">
        <f t="shared" si="262"/>
        <v>-</v>
      </c>
      <c r="U180" s="688" t="str">
        <f t="shared" si="263"/>
        <v>-</v>
      </c>
      <c r="V180" s="687" t="e">
        <f>SUM('8. ГД Уренгой'!AC42-'8. ГД Уренгой'!AC27-'8. ГД Уренгой'!AC23:'8. ГД Уренгой'!AC62+'8. ГД Уренгой'!AC75)</f>
        <v>#VALUE!</v>
      </c>
      <c r="W180" s="687" t="e">
        <f>SUM('8. ГД Уренгой'!AE42-'8. ГД Уренгой'!AE27-'8. ГД Уренгой'!AE23:'8. ГД Уренгой'!AE62+'8. ГД Уренгой'!AE75)</f>
        <v>#VALUE!</v>
      </c>
      <c r="X180" s="687" t="str">
        <f t="shared" si="264"/>
        <v>-</v>
      </c>
      <c r="Y180" s="688" t="str">
        <f t="shared" si="265"/>
        <v>-</v>
      </c>
      <c r="Z180" s="687" t="e">
        <f>SUM('8. ГД Уренгой'!AI42-'8. ГД Уренгой'!AI27-'8. ГД Уренгой'!AI23:'8. ГД Уренгой'!AI62+'8. ГД Уренгой'!AI75)</f>
        <v>#VALUE!</v>
      </c>
      <c r="AA180" s="687" t="e">
        <f>SUM('8. ГД Уренгой'!AK42-'8. ГД Уренгой'!AK27-'8. ГД Уренгой'!AK23:'8. ГД Уренгой'!AK62+'8. ГД Уренгой'!AK75)</f>
        <v>#VALUE!</v>
      </c>
      <c r="AB180" s="687" t="str">
        <f t="shared" si="266"/>
        <v>-</v>
      </c>
      <c r="AC180" s="688" t="str">
        <f t="shared" si="267"/>
        <v>-</v>
      </c>
      <c r="AD180" s="687" t="e">
        <f t="shared" si="268"/>
        <v>#VALUE!</v>
      </c>
      <c r="AE180" s="687" t="e">
        <f t="shared" si="269"/>
        <v>#VALUE!</v>
      </c>
      <c r="AF180" s="687" t="str">
        <f t="shared" si="270"/>
        <v>-</v>
      </c>
      <c r="AG180" s="688" t="str">
        <f t="shared" si="271"/>
        <v>-</v>
      </c>
      <c r="AH180" s="687" t="e">
        <f>SUM('8. ГД Уренгой'!AU42-'8. ГД Уренгой'!AU27-'8. ГД Уренгой'!AU23:'8. ГД Уренгой'!AU62+'8. ГД Уренгой'!AU75)</f>
        <v>#VALUE!</v>
      </c>
      <c r="AI180" s="687" t="e">
        <f>SUM('8. ГД Уренгой'!AW42-'8. ГД Уренгой'!AW27-'8. ГД Уренгой'!AW23:'8. ГД Уренгой'!AW62+'8. ГД Уренгой'!AW75)</f>
        <v>#VALUE!</v>
      </c>
      <c r="AJ180" s="687" t="str">
        <f t="shared" si="272"/>
        <v>-</v>
      </c>
      <c r="AK180" s="688" t="str">
        <f t="shared" si="273"/>
        <v>-</v>
      </c>
      <c r="AL180" s="687" t="e">
        <f>SUM('8. ГД Уренгой'!BA42-'8. ГД Уренгой'!BA27-'8. ГД Уренгой'!BA23:'8. ГД Уренгой'!BA62+'8. ГД Уренгой'!BA75)</f>
        <v>#VALUE!</v>
      </c>
      <c r="AM180" s="687" t="e">
        <f>SUM('8. ГД Уренгой'!BC42-'8. ГД Уренгой'!BC27-'8. ГД Уренгой'!BC23:'8. ГД Уренгой'!BC62+'8. ГД Уренгой'!BC75)</f>
        <v>#VALUE!</v>
      </c>
      <c r="AN180" s="687" t="str">
        <f t="shared" si="274"/>
        <v>-</v>
      </c>
      <c r="AO180" s="688" t="str">
        <f t="shared" si="275"/>
        <v>-</v>
      </c>
      <c r="AP180" s="687" t="e">
        <f>SUM('8. ГД Уренгой'!BG42-'8. ГД Уренгой'!BG27-'8. ГД Уренгой'!BG23:'8. ГД Уренгой'!BG62+'8. ГД Уренгой'!BG75)</f>
        <v>#VALUE!</v>
      </c>
      <c r="AQ180" s="687" t="e">
        <f>SUM('8. ГД Уренгой'!BI42-'8. ГД Уренгой'!BI27-'8. ГД Уренгой'!BI23:'8. ГД Уренгой'!BI62+'8. ГД Уренгой'!BI75)</f>
        <v>#VALUE!</v>
      </c>
      <c r="AR180" s="687" t="str">
        <f t="shared" si="276"/>
        <v>-</v>
      </c>
      <c r="AS180" s="688" t="str">
        <f t="shared" si="277"/>
        <v>-</v>
      </c>
      <c r="AT180" s="687" t="e">
        <f t="shared" si="278"/>
        <v>#VALUE!</v>
      </c>
      <c r="AU180" s="687" t="e">
        <f t="shared" si="279"/>
        <v>#VALUE!</v>
      </c>
      <c r="AV180" s="687" t="str">
        <f t="shared" si="280"/>
        <v>-</v>
      </c>
      <c r="AW180" s="688" t="str">
        <f t="shared" si="281"/>
        <v>-</v>
      </c>
      <c r="AX180" s="687" t="e">
        <f>SUM('8. ГД Уренгой'!BS42-'8. ГД Уренгой'!BS27-'8. ГД Уренгой'!BS23:'8. ГД Уренгой'!BS62+'8. ГД Уренгой'!BS75)</f>
        <v>#VALUE!</v>
      </c>
      <c r="AY180" s="687" t="e">
        <f>SUM('8. ГД Уренгой'!BU42-'8. ГД Уренгой'!BU27-'8. ГД Уренгой'!BU23:'8. ГД Уренгой'!BU62+'8. ГД Уренгой'!BU75)</f>
        <v>#VALUE!</v>
      </c>
      <c r="AZ180" s="687" t="str">
        <f t="shared" si="282"/>
        <v>-</v>
      </c>
      <c r="BA180" s="688" t="str">
        <f t="shared" si="283"/>
        <v>-</v>
      </c>
      <c r="BB180" s="687" t="e">
        <f>SUM('8. ГД Уренгой'!BY42-'8. ГД Уренгой'!BY27-'8. ГД Уренгой'!BY23:'8. ГД Уренгой'!BY62+'8. ГД Уренгой'!BY75)</f>
        <v>#VALUE!</v>
      </c>
      <c r="BC180" s="687" t="e">
        <f>SUM('8. ГД Уренгой'!CA42-'8. ГД Уренгой'!CA27-'8. ГД Уренгой'!CA23:'8. ГД Уренгой'!CA62+'8. ГД Уренгой'!CA75)</f>
        <v>#VALUE!</v>
      </c>
      <c r="BD180" s="687" t="str">
        <f t="shared" si="284"/>
        <v>-</v>
      </c>
      <c r="BE180" s="688" t="str">
        <f t="shared" si="285"/>
        <v>-</v>
      </c>
      <c r="BF180" s="687" t="e">
        <f>SUM('8. ГД Уренгой'!CE42-'8. ГД Уренгой'!CE27-'8. ГД Уренгой'!CE23:'8. ГД Уренгой'!CE62+'8. ГД Уренгой'!CE75)</f>
        <v>#VALUE!</v>
      </c>
      <c r="BG180" s="687" t="e">
        <f>SUM('8. ГД Уренгой'!CG42-'8. ГД Уренгой'!CG27-'8. ГД Уренгой'!CG23:'8. ГД Уренгой'!CG62+'8. ГД Уренгой'!CG75)</f>
        <v>#VALUE!</v>
      </c>
      <c r="BH180" s="687" t="str">
        <f t="shared" si="286"/>
        <v>-</v>
      </c>
      <c r="BI180" s="688" t="str">
        <f t="shared" si="287"/>
        <v>-</v>
      </c>
      <c r="BJ180" s="687" t="e">
        <f t="shared" si="288"/>
        <v>#VALUE!</v>
      </c>
      <c r="BK180" s="687" t="e">
        <f t="shared" si="289"/>
        <v>#VALUE!</v>
      </c>
      <c r="BL180" s="687" t="str">
        <f t="shared" si="290"/>
        <v>-</v>
      </c>
      <c r="BM180" s="688" t="str">
        <f t="shared" si="291"/>
        <v>-</v>
      </c>
      <c r="BN180" s="687" t="e">
        <f>SUM('8. ГД Уренгой'!CQ42-'8. ГД Уренгой'!CQ27-'8. ГД Уренгой'!CQ23:'8. ГД Уренгой'!CQ62+'8. ГД Уренгой'!CQ75)</f>
        <v>#VALUE!</v>
      </c>
      <c r="BO180" s="687" t="e">
        <f>SUM('8. ГД Уренгой'!CS42-'8. ГД Уренгой'!CS27-'8. ГД Уренгой'!CS23:'8. ГД Уренгой'!CS62+'8. ГД Уренгой'!CS75)</f>
        <v>#VALUE!</v>
      </c>
      <c r="BP180" s="687" t="str">
        <f t="shared" si="292"/>
        <v>-</v>
      </c>
      <c r="BQ180" s="688" t="str">
        <f t="shared" si="293"/>
        <v>-</v>
      </c>
      <c r="BR180" s="687" t="e">
        <f>SUM('8. ГД Уренгой'!CW42-'8. ГД Уренгой'!CW27-'8. ГД Уренгой'!CW23:'8. ГД Уренгой'!CW62+'8. ГД Уренгой'!CW75)</f>
        <v>#VALUE!</v>
      </c>
      <c r="BS180" s="687" t="e">
        <f>SUM('8. ГД Уренгой'!CY42-'8. ГД Уренгой'!CY27-'8. ГД Уренгой'!CY23:'8. ГД Уренгой'!CY62+'8. ГД Уренгой'!CY75)</f>
        <v>#VALUE!</v>
      </c>
      <c r="BT180" s="687" t="str">
        <f t="shared" si="294"/>
        <v>-</v>
      </c>
      <c r="BU180" s="688" t="str">
        <f t="shared" si="295"/>
        <v>-</v>
      </c>
      <c r="BV180" s="687" t="e">
        <f>SUM('8. ГД Уренгой'!DC42-'8. ГД Уренгой'!DC27-'8. ГД Уренгой'!DC23:'8. ГД Уренгой'!DC62+'8. ГД Уренгой'!DC75)</f>
        <v>#VALUE!</v>
      </c>
      <c r="BW180" s="687" t="e">
        <f>SUM('8. ГД Уренгой'!DE42-'8. ГД Уренгой'!DE27-'8. ГД Уренгой'!DE23:'8. ГД Уренгой'!DE62+'8. ГД Уренгой'!DE75)</f>
        <v>#VALUE!</v>
      </c>
      <c r="BX180" s="687" t="str">
        <f t="shared" si="296"/>
        <v>-</v>
      </c>
      <c r="BY180" s="688" t="str">
        <f t="shared" si="297"/>
        <v>-</v>
      </c>
    </row>
    <row r="181" spans="2:77" ht="20.100000000000001" customHeight="1">
      <c r="C181" s="709" t="s">
        <v>294</v>
      </c>
      <c r="D181" s="528"/>
      <c r="E181" s="528"/>
      <c r="F181" s="529"/>
      <c r="G181" s="530" t="s">
        <v>295</v>
      </c>
      <c r="H181" s="530"/>
      <c r="I181" s="686" t="s">
        <v>169</v>
      </c>
      <c r="J181" s="687">
        <f t="shared" si="254"/>
        <v>225.9</v>
      </c>
      <c r="K181" s="687">
        <f t="shared" si="255"/>
        <v>0</v>
      </c>
      <c r="L181" s="687">
        <f t="shared" si="256"/>
        <v>-225.9</v>
      </c>
      <c r="M181" s="688">
        <f t="shared" si="257"/>
        <v>0</v>
      </c>
      <c r="N181" s="687">
        <f t="shared" si="258"/>
        <v>39.6</v>
      </c>
      <c r="O181" s="687">
        <f t="shared" si="259"/>
        <v>0</v>
      </c>
      <c r="P181" s="687">
        <f t="shared" si="260"/>
        <v>-39.6</v>
      </c>
      <c r="Q181" s="688">
        <f t="shared" si="261"/>
        <v>0</v>
      </c>
      <c r="R181" s="687">
        <f>'11. ГД Надым'!W17+'11. ГД Надым'!W18</f>
        <v>14</v>
      </c>
      <c r="S181" s="687">
        <f>'11. ГД Надым'!Y17+'11. ГД Надым'!Y18</f>
        <v>0</v>
      </c>
      <c r="T181" s="687">
        <f t="shared" si="262"/>
        <v>-14</v>
      </c>
      <c r="U181" s="688">
        <f t="shared" si="263"/>
        <v>0</v>
      </c>
      <c r="V181" s="687">
        <f>'11. ГД Надым'!AC17+'11. ГД Надым'!AC18</f>
        <v>12.2</v>
      </c>
      <c r="W181" s="687">
        <f>'11. ГД Надым'!AE17+'11. ГД Надым'!AE18</f>
        <v>0</v>
      </c>
      <c r="X181" s="687">
        <f t="shared" si="264"/>
        <v>-12.2</v>
      </c>
      <c r="Y181" s="688">
        <f t="shared" si="265"/>
        <v>0</v>
      </c>
      <c r="Z181" s="687">
        <f>'11. ГД Надым'!AI17+'11. ГД Надым'!AI18</f>
        <v>13.4</v>
      </c>
      <c r="AA181" s="687">
        <f>'11. ГД Надым'!AK17+'11. ГД Надым'!AK18</f>
        <v>0</v>
      </c>
      <c r="AB181" s="687">
        <f t="shared" si="266"/>
        <v>-13.4</v>
      </c>
      <c r="AC181" s="688">
        <f t="shared" si="267"/>
        <v>0</v>
      </c>
      <c r="AD181" s="687">
        <f t="shared" si="268"/>
        <v>34.799999999999997</v>
      </c>
      <c r="AE181" s="687">
        <f t="shared" si="269"/>
        <v>0</v>
      </c>
      <c r="AF181" s="687">
        <f t="shared" si="270"/>
        <v>-34.799999999999997</v>
      </c>
      <c r="AG181" s="688">
        <f t="shared" si="271"/>
        <v>0</v>
      </c>
      <c r="AH181" s="687">
        <f>'11. ГД Надым'!AU17+'11. ГД Надым'!AU18</f>
        <v>12.9</v>
      </c>
      <c r="AI181" s="687">
        <f>'11. ГД Надым'!AW17+'11. ГД Надым'!AW18</f>
        <v>0</v>
      </c>
      <c r="AJ181" s="687">
        <f t="shared" si="272"/>
        <v>-12.9</v>
      </c>
      <c r="AK181" s="688">
        <f t="shared" si="273"/>
        <v>0</v>
      </c>
      <c r="AL181" s="687">
        <f>'11. ГД Надым'!BA17+'11. ГД Надым'!BA18</f>
        <v>13.1</v>
      </c>
      <c r="AM181" s="687">
        <f>'11. ГД Надым'!BC17+'11. ГД Надым'!BC18</f>
        <v>0</v>
      </c>
      <c r="AN181" s="687">
        <f t="shared" si="274"/>
        <v>-13.1</v>
      </c>
      <c r="AO181" s="688">
        <f t="shared" si="275"/>
        <v>0</v>
      </c>
      <c r="AP181" s="687">
        <f>'11. ГД Надым'!BG17+'11. ГД Надым'!BG18</f>
        <v>8.8000000000000007</v>
      </c>
      <c r="AQ181" s="687">
        <f>'11. ГД Надым'!BI17+'11. ГД Надым'!BI18</f>
        <v>0</v>
      </c>
      <c r="AR181" s="687">
        <f t="shared" si="276"/>
        <v>-8.8000000000000007</v>
      </c>
      <c r="AS181" s="688">
        <f t="shared" si="277"/>
        <v>0</v>
      </c>
      <c r="AT181" s="687">
        <f t="shared" si="278"/>
        <v>35.5</v>
      </c>
      <c r="AU181" s="687">
        <f t="shared" si="279"/>
        <v>0</v>
      </c>
      <c r="AV181" s="687">
        <f t="shared" si="280"/>
        <v>-35.5</v>
      </c>
      <c r="AW181" s="688">
        <f t="shared" si="281"/>
        <v>0</v>
      </c>
      <c r="AX181" s="687">
        <f>'11. ГД Надым'!BS17+'11. ГД Надым'!BS18</f>
        <v>9.6</v>
      </c>
      <c r="AY181" s="687">
        <f>'11. ГД Надым'!BU17+'11. ГД Надым'!BU18</f>
        <v>0</v>
      </c>
      <c r="AZ181" s="687">
        <f t="shared" si="282"/>
        <v>-9.6</v>
      </c>
      <c r="BA181" s="688">
        <f t="shared" si="283"/>
        <v>0</v>
      </c>
      <c r="BB181" s="687">
        <f>'11. ГД Надым'!BY17+'11. ГД Надым'!BY18</f>
        <v>13.2</v>
      </c>
      <c r="BC181" s="687">
        <f>'11. ГД Надым'!CA17+'11. ГД Надым'!CA18</f>
        <v>0</v>
      </c>
      <c r="BD181" s="687">
        <f t="shared" si="284"/>
        <v>-13.2</v>
      </c>
      <c r="BE181" s="688">
        <f t="shared" si="285"/>
        <v>0</v>
      </c>
      <c r="BF181" s="687">
        <f>'11. ГД Надым'!CE17+'11. ГД Надым'!CE18</f>
        <v>12.7</v>
      </c>
      <c r="BG181" s="687">
        <f>'11. ГД Надым'!CG17+'11. ГД Надым'!CG18</f>
        <v>0</v>
      </c>
      <c r="BH181" s="687">
        <f t="shared" si="286"/>
        <v>-12.7</v>
      </c>
      <c r="BI181" s="688">
        <f t="shared" si="287"/>
        <v>0</v>
      </c>
      <c r="BJ181" s="687">
        <f t="shared" si="288"/>
        <v>116</v>
      </c>
      <c r="BK181" s="687">
        <f t="shared" si="289"/>
        <v>0</v>
      </c>
      <c r="BL181" s="687">
        <f t="shared" si="290"/>
        <v>-116</v>
      </c>
      <c r="BM181" s="688">
        <f t="shared" si="291"/>
        <v>0</v>
      </c>
      <c r="BN181" s="687">
        <f>'11. ГД Надым'!CQ17+'11. ГД Надым'!CQ18</f>
        <v>26.9</v>
      </c>
      <c r="BO181" s="687">
        <f>'11. ГД Надым'!CS17+'11. ГД Надым'!CS18</f>
        <v>0</v>
      </c>
      <c r="BP181" s="687">
        <f t="shared" si="292"/>
        <v>-26.9</v>
      </c>
      <c r="BQ181" s="688">
        <f t="shared" si="293"/>
        <v>0</v>
      </c>
      <c r="BR181" s="687">
        <f>'11. ГД Надым'!CW17+'11. ГД Надым'!CW18</f>
        <v>38.6</v>
      </c>
      <c r="BS181" s="687">
        <f>'11. ГД Надым'!CY17+'11. ГД Надым'!CY18</f>
        <v>0</v>
      </c>
      <c r="BT181" s="687">
        <f t="shared" si="294"/>
        <v>-38.6</v>
      </c>
      <c r="BU181" s="688">
        <f t="shared" si="295"/>
        <v>0</v>
      </c>
      <c r="BV181" s="687">
        <f>'11. ГД Надым'!DC17+'11. ГД Надым'!DC18</f>
        <v>50.5</v>
      </c>
      <c r="BW181" s="687">
        <f>'11. ГД Надым'!DE17+'11. ГД Надым'!DE18</f>
        <v>0</v>
      </c>
      <c r="BX181" s="687">
        <f t="shared" si="296"/>
        <v>-50.5</v>
      </c>
      <c r="BY181" s="688">
        <f t="shared" si="297"/>
        <v>0</v>
      </c>
    </row>
    <row r="182" spans="2:77" ht="20.100000000000001" customHeight="1">
      <c r="C182" s="689" t="s">
        <v>187</v>
      </c>
      <c r="D182" s="528"/>
      <c r="E182" s="528"/>
      <c r="F182" s="529"/>
      <c r="G182" s="530" t="s">
        <v>296</v>
      </c>
      <c r="H182" s="530"/>
      <c r="I182" s="686" t="s">
        <v>186</v>
      </c>
      <c r="J182" s="687">
        <f t="shared" si="254"/>
        <v>0</v>
      </c>
      <c r="K182" s="687">
        <f t="shared" si="255"/>
        <v>0</v>
      </c>
      <c r="L182" s="687">
        <f t="shared" si="256"/>
        <v>0</v>
      </c>
      <c r="M182" s="688" t="str">
        <f t="shared" si="257"/>
        <v>-</v>
      </c>
      <c r="N182" s="687">
        <f t="shared" si="258"/>
        <v>0</v>
      </c>
      <c r="O182" s="687">
        <f t="shared" si="259"/>
        <v>0</v>
      </c>
      <c r="P182" s="687">
        <f t="shared" si="260"/>
        <v>0</v>
      </c>
      <c r="Q182" s="688" t="str">
        <f t="shared" si="261"/>
        <v>-</v>
      </c>
      <c r="R182" s="687">
        <f>'10. ГД Ноябрьск'!W20</f>
        <v>0</v>
      </c>
      <c r="S182" s="687">
        <f>'10. ГД Ноябрьск'!Y20</f>
        <v>0</v>
      </c>
      <c r="T182" s="687">
        <f t="shared" si="262"/>
        <v>0</v>
      </c>
      <c r="U182" s="688" t="str">
        <f t="shared" si="263"/>
        <v>-</v>
      </c>
      <c r="V182" s="687">
        <f>'10. ГД Ноябрьск'!AC20</f>
        <v>0</v>
      </c>
      <c r="W182" s="687">
        <f>'10. ГД Ноябрьск'!AE20</f>
        <v>0</v>
      </c>
      <c r="X182" s="687">
        <f t="shared" si="264"/>
        <v>0</v>
      </c>
      <c r="Y182" s="688" t="str">
        <f t="shared" si="265"/>
        <v>-</v>
      </c>
      <c r="Z182" s="687">
        <f>'10. ГД Ноябрьск'!AI20</f>
        <v>0</v>
      </c>
      <c r="AA182" s="687">
        <f>'10. ГД Ноябрьск'!AK20</f>
        <v>0</v>
      </c>
      <c r="AB182" s="687">
        <f t="shared" si="266"/>
        <v>0</v>
      </c>
      <c r="AC182" s="688" t="str">
        <f t="shared" si="267"/>
        <v>-</v>
      </c>
      <c r="AD182" s="687">
        <f t="shared" si="268"/>
        <v>0</v>
      </c>
      <c r="AE182" s="687">
        <f t="shared" si="269"/>
        <v>0</v>
      </c>
      <c r="AF182" s="687">
        <f t="shared" si="270"/>
        <v>0</v>
      </c>
      <c r="AG182" s="688" t="str">
        <f t="shared" si="271"/>
        <v>-</v>
      </c>
      <c r="AH182" s="687">
        <f>'10. ГД Ноябрьск'!AU20</f>
        <v>0</v>
      </c>
      <c r="AI182" s="687">
        <f>'10. ГД Ноябрьск'!AW20</f>
        <v>0</v>
      </c>
      <c r="AJ182" s="687">
        <f t="shared" si="272"/>
        <v>0</v>
      </c>
      <c r="AK182" s="688" t="str">
        <f t="shared" si="273"/>
        <v>-</v>
      </c>
      <c r="AL182" s="687">
        <f>'10. ГД Ноябрьск'!BA20</f>
        <v>0</v>
      </c>
      <c r="AM182" s="687">
        <f>'10. ГД Ноябрьск'!BC20</f>
        <v>0</v>
      </c>
      <c r="AN182" s="687">
        <f t="shared" si="274"/>
        <v>0</v>
      </c>
      <c r="AO182" s="688" t="str">
        <f t="shared" si="275"/>
        <v>-</v>
      </c>
      <c r="AP182" s="687">
        <f>'10. ГД Ноябрьск'!BG20</f>
        <v>0</v>
      </c>
      <c r="AQ182" s="687">
        <f>'10. ГД Ноябрьск'!BI20</f>
        <v>0</v>
      </c>
      <c r="AR182" s="687">
        <f t="shared" si="276"/>
        <v>0</v>
      </c>
      <c r="AS182" s="688" t="str">
        <f t="shared" si="277"/>
        <v>-</v>
      </c>
      <c r="AT182" s="687">
        <f t="shared" si="278"/>
        <v>0</v>
      </c>
      <c r="AU182" s="687">
        <f t="shared" si="279"/>
        <v>0</v>
      </c>
      <c r="AV182" s="687">
        <f t="shared" si="280"/>
        <v>0</v>
      </c>
      <c r="AW182" s="688" t="str">
        <f t="shared" si="281"/>
        <v>-</v>
      </c>
      <c r="AX182" s="687">
        <f>'10. ГД Ноябрьск'!BS20</f>
        <v>0</v>
      </c>
      <c r="AY182" s="687">
        <f>'10. ГД Ноябрьск'!BU20</f>
        <v>0</v>
      </c>
      <c r="AZ182" s="687">
        <f t="shared" si="282"/>
        <v>0</v>
      </c>
      <c r="BA182" s="688" t="str">
        <f t="shared" si="283"/>
        <v>-</v>
      </c>
      <c r="BB182" s="687">
        <f>'10. ГД Ноябрьск'!BY20</f>
        <v>0</v>
      </c>
      <c r="BC182" s="687">
        <f>'10. ГД Ноябрьск'!CA20</f>
        <v>0</v>
      </c>
      <c r="BD182" s="687">
        <f t="shared" si="284"/>
        <v>0</v>
      </c>
      <c r="BE182" s="688" t="str">
        <f t="shared" si="285"/>
        <v>-</v>
      </c>
      <c r="BF182" s="687">
        <f>'10. ГД Ноябрьск'!CE20</f>
        <v>0</v>
      </c>
      <c r="BG182" s="687">
        <f>'10. ГД Ноябрьск'!CG20</f>
        <v>0</v>
      </c>
      <c r="BH182" s="687">
        <f t="shared" si="286"/>
        <v>0</v>
      </c>
      <c r="BI182" s="688" t="str">
        <f t="shared" si="287"/>
        <v>-</v>
      </c>
      <c r="BJ182" s="687">
        <f t="shared" si="288"/>
        <v>0</v>
      </c>
      <c r="BK182" s="687">
        <f t="shared" si="289"/>
        <v>0</v>
      </c>
      <c r="BL182" s="687">
        <f t="shared" si="290"/>
        <v>0</v>
      </c>
      <c r="BM182" s="688" t="str">
        <f t="shared" si="291"/>
        <v>-</v>
      </c>
      <c r="BN182" s="687">
        <f>'10. ГД Ноябрьск'!CQ20</f>
        <v>0</v>
      </c>
      <c r="BO182" s="687">
        <f>'10. ГД Ноябрьск'!CS20</f>
        <v>0</v>
      </c>
      <c r="BP182" s="687">
        <f t="shared" si="292"/>
        <v>0</v>
      </c>
      <c r="BQ182" s="688" t="str">
        <f t="shared" si="293"/>
        <v>-</v>
      </c>
      <c r="BR182" s="687">
        <f>'10. ГД Ноябрьск'!CW20</f>
        <v>0</v>
      </c>
      <c r="BS182" s="687">
        <f>'10. ГД Ноябрьск'!CY20</f>
        <v>0</v>
      </c>
      <c r="BT182" s="687">
        <f t="shared" si="294"/>
        <v>0</v>
      </c>
      <c r="BU182" s="688" t="str">
        <f t="shared" si="295"/>
        <v>-</v>
      </c>
      <c r="BV182" s="687">
        <f>'10. ГД Ноябрьск'!DC20</f>
        <v>0</v>
      </c>
      <c r="BW182" s="687">
        <f>'10. ГД Ноябрьск'!DE20</f>
        <v>0</v>
      </c>
      <c r="BX182" s="687">
        <f t="shared" si="296"/>
        <v>0</v>
      </c>
      <c r="BY182" s="688" t="str">
        <f t="shared" si="297"/>
        <v>-</v>
      </c>
    </row>
    <row r="183" spans="2:77" ht="20.100000000000001" customHeight="1">
      <c r="B183" s="413" t="s">
        <v>297</v>
      </c>
      <c r="C183" s="711" t="s">
        <v>113</v>
      </c>
      <c r="D183" s="528"/>
      <c r="E183" s="528"/>
      <c r="F183" s="529"/>
      <c r="G183" s="530"/>
      <c r="H183" s="530"/>
      <c r="I183" s="686" t="s">
        <v>169</v>
      </c>
      <c r="J183" s="681"/>
      <c r="K183" s="681"/>
      <c r="L183" s="681"/>
      <c r="M183" s="681"/>
      <c r="N183" s="681"/>
      <c r="O183" s="681"/>
      <c r="P183" s="681"/>
      <c r="Q183" s="681"/>
      <c r="R183" s="681"/>
      <c r="S183" s="681"/>
      <c r="T183" s="681"/>
      <c r="U183" s="681"/>
      <c r="V183" s="681"/>
      <c r="W183" s="681"/>
      <c r="X183" s="681"/>
      <c r="Y183" s="681"/>
      <c r="Z183" s="681"/>
      <c r="AA183" s="681"/>
      <c r="AB183" s="681"/>
      <c r="AC183" s="681"/>
      <c r="AD183" s="681"/>
      <c r="AE183" s="681"/>
      <c r="AF183" s="681"/>
      <c r="AG183" s="681"/>
      <c r="AH183" s="681"/>
      <c r="AI183" s="681"/>
      <c r="AJ183" s="681"/>
      <c r="AK183" s="681"/>
      <c r="AL183" s="681"/>
      <c r="AM183" s="681"/>
      <c r="AN183" s="681"/>
      <c r="AO183" s="681"/>
      <c r="AP183" s="681"/>
      <c r="AQ183" s="681"/>
      <c r="AR183" s="681"/>
      <c r="AS183" s="681"/>
      <c r="AT183" s="681"/>
      <c r="AU183" s="681"/>
      <c r="AV183" s="681"/>
      <c r="AW183" s="681"/>
      <c r="AX183" s="681"/>
      <c r="AY183" s="681"/>
      <c r="AZ183" s="681"/>
      <c r="BA183" s="681"/>
      <c r="BB183" s="681"/>
      <c r="BC183" s="681"/>
      <c r="BD183" s="681"/>
      <c r="BE183" s="681"/>
      <c r="BF183" s="681"/>
      <c r="BG183" s="681"/>
      <c r="BH183" s="681"/>
      <c r="BI183" s="681"/>
      <c r="BJ183" s="681"/>
      <c r="BK183" s="681"/>
      <c r="BL183" s="681"/>
      <c r="BM183" s="681"/>
      <c r="BN183" s="681"/>
      <c r="BO183" s="681"/>
      <c r="BP183" s="681"/>
      <c r="BQ183" s="681"/>
      <c r="BR183" s="681"/>
      <c r="BS183" s="681"/>
      <c r="BT183" s="681"/>
      <c r="BU183" s="681"/>
      <c r="BV183" s="681"/>
      <c r="BW183" s="681"/>
      <c r="BX183" s="681"/>
      <c r="BY183" s="681"/>
    </row>
    <row r="184" spans="2:77" ht="20.100000000000001" customHeight="1">
      <c r="B184" s="413" t="s">
        <v>298</v>
      </c>
      <c r="C184" s="711" t="s">
        <v>123</v>
      </c>
      <c r="D184" s="528"/>
      <c r="E184" s="528"/>
      <c r="F184" s="529"/>
      <c r="G184" s="530" t="s">
        <v>291</v>
      </c>
      <c r="H184" s="530"/>
      <c r="I184" s="686" t="s">
        <v>169</v>
      </c>
      <c r="J184" s="687" t="e">
        <f t="shared" ref="J184:J195" si="298">N184+AD184+AT184+BJ184</f>
        <v>#VALUE!</v>
      </c>
      <c r="K184" s="687" t="e">
        <f t="shared" ref="K184:K195" si="299">O184+AE184+AU184+BK184</f>
        <v>#VALUE!</v>
      </c>
      <c r="L184" s="687" t="str">
        <f t="shared" ref="L184:L195" si="300">IFERROR(K184-J184,"-")</f>
        <v>-</v>
      </c>
      <c r="M184" s="688" t="str">
        <f t="shared" ref="M184:M195" si="301">IFERROR(K184/J184,"-")</f>
        <v>-</v>
      </c>
      <c r="N184" s="687" t="e">
        <f t="shared" ref="N184:N195" si="302">R184+V184+Z184</f>
        <v>#VALUE!</v>
      </c>
      <c r="O184" s="687" t="e">
        <f t="shared" ref="O184:O195" si="303">S184+W184+AA184</f>
        <v>#VALUE!</v>
      </c>
      <c r="P184" s="687" t="str">
        <f t="shared" ref="P184:P195" si="304">IFERROR(O184-N184,"-")</f>
        <v>-</v>
      </c>
      <c r="Q184" s="688" t="str">
        <f t="shared" ref="Q184:Q195" si="305">IFERROR(O184/N184,"-")</f>
        <v>-</v>
      </c>
      <c r="R184" s="687" t="e">
        <f>'7. ГД Ямбург'!W14+SUM('8. ГД Уренгой'!W42-'8. ГД Уренгой'!W27-'8. ГД Уренгой'!W23:'8. ГД Уренгой'!W62+'8. ГД Уренгой'!W75)+'11. ГД Надым'!W17+'11. ГД Надым'!W18+'10. ГД Ноябрьск'!W20</f>
        <v>#VALUE!</v>
      </c>
      <c r="S184" s="687" t="e">
        <f>'7. ГД Ямбург'!Y14+SUM('8. ГД Уренгой'!Y42-'8. ГД Уренгой'!Y27-'8. ГД Уренгой'!Y23:'8. ГД Уренгой'!Y62+'8. ГД Уренгой'!Y75)+'11. ГД Надым'!Y17+'11. ГД Надым'!Y18+'10. ГД Ноябрьск'!Y20</f>
        <v>#VALUE!</v>
      </c>
      <c r="T184" s="687" t="str">
        <f t="shared" ref="T184:T195" si="306">IFERROR(S184-R184,"-")</f>
        <v>-</v>
      </c>
      <c r="U184" s="688" t="str">
        <f t="shared" ref="U184:U195" si="307">IFERROR(S184/R184,"-")</f>
        <v>-</v>
      </c>
      <c r="V184" s="687" t="e">
        <f>'7. ГД Ямбург'!AC14+SUM('8. ГД Уренгой'!AC42-'8. ГД Уренгой'!AC27-'8. ГД Уренгой'!AC23:'8. ГД Уренгой'!AC62+'8. ГД Уренгой'!AC75)+'11. ГД Надым'!AC17+'11. ГД Надым'!AC18+'10. ГД Ноябрьск'!AC20</f>
        <v>#VALUE!</v>
      </c>
      <c r="W184" s="687" t="e">
        <f>'7. ГД Ямбург'!AE14+SUM('8. ГД Уренгой'!AE42-'8. ГД Уренгой'!AE27-'8. ГД Уренгой'!AE23:'8. ГД Уренгой'!AE62+'8. ГД Уренгой'!AE75)+'11. ГД Надым'!AE17+'11. ГД Надым'!AE18+'10. ГД Ноябрьск'!AE20</f>
        <v>#VALUE!</v>
      </c>
      <c r="X184" s="687" t="str">
        <f t="shared" ref="X184:X195" si="308">IFERROR(W184-V184,"-")</f>
        <v>-</v>
      </c>
      <c r="Y184" s="688" t="str">
        <f t="shared" ref="Y184:Y195" si="309">IFERROR(W184/V184,"-")</f>
        <v>-</v>
      </c>
      <c r="Z184" s="687" t="e">
        <f>'7. ГД Ямбург'!AI14+SUM('8. ГД Уренгой'!AI42-'8. ГД Уренгой'!AI27-'8. ГД Уренгой'!AI23:'8. ГД Уренгой'!AI62+'8. ГД Уренгой'!AI75)+'11. ГД Надым'!AI17+'11. ГД Надым'!AI18+'10. ГД Ноябрьск'!AI20</f>
        <v>#VALUE!</v>
      </c>
      <c r="AA184" s="687" t="e">
        <f>'7. ГД Ямбург'!AK14+SUM('8. ГД Уренгой'!AK42-'8. ГД Уренгой'!AK27-'8. ГД Уренгой'!AK23:'8. ГД Уренгой'!AK62+'8. ГД Уренгой'!AK75)+'11. ГД Надым'!AK17+'11. ГД Надым'!AK18+'10. ГД Ноябрьск'!AK20</f>
        <v>#VALUE!</v>
      </c>
      <c r="AB184" s="687" t="str">
        <f t="shared" ref="AB184:AB195" si="310">IFERROR(AA184-Z184,"-")</f>
        <v>-</v>
      </c>
      <c r="AC184" s="688" t="str">
        <f t="shared" ref="AC184:AC195" si="311">IFERROR(AA184/Z184,"-")</f>
        <v>-</v>
      </c>
      <c r="AD184" s="687" t="e">
        <f t="shared" ref="AD184:AD195" si="312">AH184+AL184+AP184</f>
        <v>#VALUE!</v>
      </c>
      <c r="AE184" s="687" t="e">
        <f t="shared" ref="AE184:AE195" si="313">AI184+AM184+AQ184</f>
        <v>#VALUE!</v>
      </c>
      <c r="AF184" s="687" t="str">
        <f t="shared" ref="AF184:AF195" si="314">IFERROR(AE184-AD184,"-")</f>
        <v>-</v>
      </c>
      <c r="AG184" s="688" t="str">
        <f t="shared" ref="AG184:AG195" si="315">IFERROR(AE184/AD184,"-")</f>
        <v>-</v>
      </c>
      <c r="AH184" s="687" t="e">
        <f>'7. ГД Ямбург'!AU14+SUM('8. ГД Уренгой'!AU42-'8. ГД Уренгой'!AU27-'8. ГД Уренгой'!AU23:'8. ГД Уренгой'!AU62+'8. ГД Уренгой'!AU75)+'11. ГД Надым'!AU17+'11. ГД Надым'!AU18+'10. ГД Ноябрьск'!AU20</f>
        <v>#VALUE!</v>
      </c>
      <c r="AI184" s="687" t="e">
        <f>'7. ГД Ямбург'!AW14+SUM('8. ГД Уренгой'!AW42-'8. ГД Уренгой'!AW27-'8. ГД Уренгой'!AW23:'8. ГД Уренгой'!AW62+'8. ГД Уренгой'!AW75)+'11. ГД Надым'!AW17+'11. ГД Надым'!AW18+'10. ГД Ноябрьск'!AW20</f>
        <v>#VALUE!</v>
      </c>
      <c r="AJ184" s="687" t="str">
        <f t="shared" ref="AJ184:AJ195" si="316">IFERROR(AI184-AH184,"-")</f>
        <v>-</v>
      </c>
      <c r="AK184" s="688" t="str">
        <f t="shared" ref="AK184:AK195" si="317">IFERROR(AI184/AH184,"-")</f>
        <v>-</v>
      </c>
      <c r="AL184" s="687" t="e">
        <f>'7. ГД Ямбург'!BA14+SUM('8. ГД Уренгой'!BA42-'8. ГД Уренгой'!BA27-'8. ГД Уренгой'!BA23:'8. ГД Уренгой'!BA62+'8. ГД Уренгой'!BA75)+'11. ГД Надым'!BA17+'11. ГД Надым'!BA18+'10. ГД Ноябрьск'!BA20</f>
        <v>#VALUE!</v>
      </c>
      <c r="AM184" s="687" t="e">
        <f>'7. ГД Ямбург'!BC14+SUM('8. ГД Уренгой'!BC42-'8. ГД Уренгой'!BC27-'8. ГД Уренгой'!BC23:'8. ГД Уренгой'!BC62+'8. ГД Уренгой'!BC75)+'11. ГД Надым'!BC17+'11. ГД Надым'!BC18+'10. ГД Ноябрьск'!BC20</f>
        <v>#VALUE!</v>
      </c>
      <c r="AN184" s="687" t="str">
        <f t="shared" ref="AN184:AN195" si="318">IFERROR(AM184-AL184,"-")</f>
        <v>-</v>
      </c>
      <c r="AO184" s="688" t="str">
        <f t="shared" ref="AO184:AO195" si="319">IFERROR(AM184/AL184,"-")</f>
        <v>-</v>
      </c>
      <c r="AP184" s="687" t="e">
        <f>'7. ГД Ямбург'!BG14+SUM('8. ГД Уренгой'!BG42-'8. ГД Уренгой'!BG27-'8. ГД Уренгой'!BG23:'8. ГД Уренгой'!BG62+'8. ГД Уренгой'!BG75)+'11. ГД Надым'!BG17+'11. ГД Надым'!BG18+'10. ГД Ноябрьск'!BG20</f>
        <v>#VALUE!</v>
      </c>
      <c r="AQ184" s="687" t="e">
        <f>'7. ГД Ямбург'!BI14+SUM('8. ГД Уренгой'!BI42-'8. ГД Уренгой'!BI27-'8. ГД Уренгой'!BI23:'8. ГД Уренгой'!BI62+'8. ГД Уренгой'!BI75)+'11. ГД Надым'!BI17+'11. ГД Надым'!BI18+'10. ГД Ноябрьск'!BI20</f>
        <v>#VALUE!</v>
      </c>
      <c r="AR184" s="687" t="str">
        <f t="shared" ref="AR184:AR195" si="320">IFERROR(AQ184-AP184,"-")</f>
        <v>-</v>
      </c>
      <c r="AS184" s="688" t="str">
        <f t="shared" ref="AS184:AS195" si="321">IFERROR(AQ184/AP184,"-")</f>
        <v>-</v>
      </c>
      <c r="AT184" s="687" t="e">
        <f t="shared" ref="AT184:AT195" si="322">AX184+BB184+BF184</f>
        <v>#VALUE!</v>
      </c>
      <c r="AU184" s="687" t="e">
        <f t="shared" ref="AU184:AU195" si="323">AY184+BC184+BG184</f>
        <v>#VALUE!</v>
      </c>
      <c r="AV184" s="687" t="str">
        <f t="shared" ref="AV184:AV195" si="324">IFERROR(AU184-AT184,"-")</f>
        <v>-</v>
      </c>
      <c r="AW184" s="688" t="str">
        <f t="shared" ref="AW184:AW195" si="325">IFERROR(AU184/AT184,"-")</f>
        <v>-</v>
      </c>
      <c r="AX184" s="687" t="e">
        <f>'7. ГД Ямбург'!BS14+SUM('8. ГД Уренгой'!BS42-'8. ГД Уренгой'!BS27-'8. ГД Уренгой'!BS23:'8. ГД Уренгой'!BS62+'8. ГД Уренгой'!BS75)+'11. ГД Надым'!BS17+'11. ГД Надым'!BS18+'10. ГД Ноябрьск'!BS20</f>
        <v>#VALUE!</v>
      </c>
      <c r="AY184" s="687" t="e">
        <f>'7. ГД Ямбург'!BU14+SUM('8. ГД Уренгой'!BU42-'8. ГД Уренгой'!BU27-'8. ГД Уренгой'!BU23:'8. ГД Уренгой'!BU62+'8. ГД Уренгой'!BU75)+'11. ГД Надым'!BU17+'11. ГД Надым'!BU18+'10. ГД Ноябрьск'!BU20</f>
        <v>#VALUE!</v>
      </c>
      <c r="AZ184" s="687" t="str">
        <f t="shared" ref="AZ184:AZ195" si="326">IFERROR(AY184-AX184,"-")</f>
        <v>-</v>
      </c>
      <c r="BA184" s="688" t="str">
        <f t="shared" ref="BA184:BA195" si="327">IFERROR(AY184/AX184,"-")</f>
        <v>-</v>
      </c>
      <c r="BB184" s="687" t="e">
        <f>'7. ГД Ямбург'!BY14+SUM('8. ГД Уренгой'!BY42-'8. ГД Уренгой'!BY27-'8. ГД Уренгой'!BY23:'8. ГД Уренгой'!BY62+'8. ГД Уренгой'!BY75)+'11. ГД Надым'!BY17+'11. ГД Надым'!BY18+'10. ГД Ноябрьск'!BY20</f>
        <v>#VALUE!</v>
      </c>
      <c r="BC184" s="687" t="e">
        <f>'7. ГД Ямбург'!CA14+SUM('8. ГД Уренгой'!CA42-'8. ГД Уренгой'!CA27-'8. ГД Уренгой'!CA23:'8. ГД Уренгой'!CA62+'8. ГД Уренгой'!CA75)+'11. ГД Надым'!CA17+'11. ГД Надым'!CA18+'10. ГД Ноябрьск'!CA20</f>
        <v>#VALUE!</v>
      </c>
      <c r="BD184" s="687" t="str">
        <f t="shared" ref="BD184:BD195" si="328">IFERROR(BC184-BB184,"-")</f>
        <v>-</v>
      </c>
      <c r="BE184" s="688" t="str">
        <f t="shared" ref="BE184:BE195" si="329">IFERROR(BC184/BB184,"-")</f>
        <v>-</v>
      </c>
      <c r="BF184" s="687" t="e">
        <f>'7. ГД Ямбург'!CE14+SUM('8. ГД Уренгой'!CE42-'8. ГД Уренгой'!CE27-'8. ГД Уренгой'!CE23:'8. ГД Уренгой'!CE62+'8. ГД Уренгой'!CE75)+'11. ГД Надым'!CE17+'11. ГД Надым'!CE18+'10. ГД Ноябрьск'!CE20</f>
        <v>#VALUE!</v>
      </c>
      <c r="BG184" s="687" t="e">
        <f>'7. ГД Ямбург'!CG14+SUM('8. ГД Уренгой'!CG42-'8. ГД Уренгой'!CG27-'8. ГД Уренгой'!CG23:'8. ГД Уренгой'!CG62+'8. ГД Уренгой'!CG75)+'11. ГД Надым'!CG17+'11. ГД Надым'!CG18+'10. ГД Ноябрьск'!CG20</f>
        <v>#VALUE!</v>
      </c>
      <c r="BH184" s="687" t="str">
        <f t="shared" ref="BH184:BH195" si="330">IFERROR(BG184-BF184,"-")</f>
        <v>-</v>
      </c>
      <c r="BI184" s="688" t="str">
        <f t="shared" ref="BI184:BI195" si="331">IFERROR(BG184/BF184,"-")</f>
        <v>-</v>
      </c>
      <c r="BJ184" s="687" t="e">
        <f t="shared" ref="BJ184:BJ195" si="332">BN184+BR184+BV184</f>
        <v>#VALUE!</v>
      </c>
      <c r="BK184" s="687" t="e">
        <f t="shared" ref="BK184:BK195" si="333">BO184+BS184+BW184</f>
        <v>#VALUE!</v>
      </c>
      <c r="BL184" s="687" t="str">
        <f t="shared" ref="BL184:BL195" si="334">IFERROR(BK184-BJ184,"-")</f>
        <v>-</v>
      </c>
      <c r="BM184" s="688" t="str">
        <f t="shared" ref="BM184:BM195" si="335">IFERROR(BK184/BJ184,"-")</f>
        <v>-</v>
      </c>
      <c r="BN184" s="687" t="e">
        <f>'7. ГД Ямбург'!CQ14+SUM('8. ГД Уренгой'!CQ42-'8. ГД Уренгой'!CQ27-'8. ГД Уренгой'!CQ23:'8. ГД Уренгой'!CQ62+'8. ГД Уренгой'!CQ75)+'11. ГД Надым'!CQ17+'11. ГД Надым'!CQ18+'10. ГД Ноябрьск'!CQ20</f>
        <v>#VALUE!</v>
      </c>
      <c r="BO184" s="687" t="e">
        <f>'7. ГД Ямбург'!CS14+SUM('8. ГД Уренгой'!CS42-'8. ГД Уренгой'!CS27-'8. ГД Уренгой'!CS23:'8. ГД Уренгой'!CS62+'8. ГД Уренгой'!CS75)+'11. ГД Надым'!CS17+'11. ГД Надым'!CS18+'10. ГД Ноябрьск'!CS20</f>
        <v>#VALUE!</v>
      </c>
      <c r="BP184" s="687" t="str">
        <f t="shared" ref="BP184:BP195" si="336">IFERROR(BO184-BN184,"-")</f>
        <v>-</v>
      </c>
      <c r="BQ184" s="688" t="str">
        <f t="shared" ref="BQ184:BQ195" si="337">IFERROR(BO184/BN184,"-")</f>
        <v>-</v>
      </c>
      <c r="BR184" s="687" t="e">
        <f>'7. ГД Ямбург'!CW14+SUM('8. ГД Уренгой'!CW42-'8. ГД Уренгой'!CW27-'8. ГД Уренгой'!CW23:'8. ГД Уренгой'!CW62+'8. ГД Уренгой'!CW75)+'11. ГД Надым'!CW17+'11. ГД Надым'!CW18+'10. ГД Ноябрьск'!CW20</f>
        <v>#VALUE!</v>
      </c>
      <c r="BS184" s="687" t="e">
        <f>'7. ГД Ямбург'!CY14+SUM('8. ГД Уренгой'!CY42-'8. ГД Уренгой'!CY27-'8. ГД Уренгой'!CY23:'8. ГД Уренгой'!CY62+'8. ГД Уренгой'!CY75)+'11. ГД Надым'!CY17+'11. ГД Надым'!CY18+'10. ГД Ноябрьск'!CY20</f>
        <v>#VALUE!</v>
      </c>
      <c r="BT184" s="687" t="str">
        <f t="shared" ref="BT184:BT195" si="338">IFERROR(BS184-BR184,"-")</f>
        <v>-</v>
      </c>
      <c r="BU184" s="688" t="str">
        <f t="shared" ref="BU184:BU195" si="339">IFERROR(BS184/BR184,"-")</f>
        <v>-</v>
      </c>
      <c r="BV184" s="687" t="e">
        <f>'7. ГД Ямбург'!DC14+SUM('8. ГД Уренгой'!DC42-'8. ГД Уренгой'!DC27-'8. ГД Уренгой'!DC23:'8. ГД Уренгой'!DC62+'8. ГД Уренгой'!DC75)+'11. ГД Надым'!DC17+'11. ГД Надым'!DC18+'10. ГД Ноябрьск'!DC20</f>
        <v>#VALUE!</v>
      </c>
      <c r="BW184" s="687" t="e">
        <f>'7. ГД Ямбург'!DE14+SUM('8. ГД Уренгой'!DE42-'8. ГД Уренгой'!DE27-'8. ГД Уренгой'!DE23:'8. ГД Уренгой'!DE62+'8. ГД Уренгой'!DE75)+'11. ГД Надым'!DE17+'11. ГД Надым'!DE18+'10. ГД Ноябрьск'!DE20</f>
        <v>#VALUE!</v>
      </c>
      <c r="BX184" s="687" t="str">
        <f t="shared" ref="BX184:BX195" si="340">IFERROR(BW184-BV184,"-")</f>
        <v>-</v>
      </c>
      <c r="BY184" s="688" t="str">
        <f t="shared" ref="BY184:BY195" si="341">IFERROR(BW184/BV184,"-")</f>
        <v>-</v>
      </c>
    </row>
    <row r="185" spans="2:77" ht="20.100000000000001" customHeight="1">
      <c r="C185" s="709" t="s">
        <v>180</v>
      </c>
      <c r="D185" s="528"/>
      <c r="E185" s="528"/>
      <c r="F185" s="529"/>
      <c r="G185" s="530" t="s">
        <v>292</v>
      </c>
      <c r="H185" s="530"/>
      <c r="I185" s="686" t="s">
        <v>169</v>
      </c>
      <c r="J185" s="687">
        <f t="shared" si="298"/>
        <v>0</v>
      </c>
      <c r="K185" s="687">
        <f t="shared" si="299"/>
        <v>0</v>
      </c>
      <c r="L185" s="687">
        <f t="shared" si="300"/>
        <v>0</v>
      </c>
      <c r="M185" s="688" t="str">
        <f t="shared" si="301"/>
        <v>-</v>
      </c>
      <c r="N185" s="687">
        <f t="shared" si="302"/>
        <v>0</v>
      </c>
      <c r="O185" s="687">
        <f t="shared" si="303"/>
        <v>0</v>
      </c>
      <c r="P185" s="687">
        <f t="shared" si="304"/>
        <v>0</v>
      </c>
      <c r="Q185" s="688" t="str">
        <f t="shared" si="305"/>
        <v>-</v>
      </c>
      <c r="R185" s="687">
        <f>'7. ГД Ямбург'!W14</f>
        <v>0</v>
      </c>
      <c r="S185" s="687">
        <f>'7. ГД Ямбург'!Y14</f>
        <v>0</v>
      </c>
      <c r="T185" s="687">
        <f t="shared" si="306"/>
        <v>0</v>
      </c>
      <c r="U185" s="688" t="str">
        <f t="shared" si="307"/>
        <v>-</v>
      </c>
      <c r="V185" s="687">
        <f>'7. ГД Ямбург'!AC14</f>
        <v>0</v>
      </c>
      <c r="W185" s="687">
        <f>'7. ГД Ямбург'!AE14</f>
        <v>0</v>
      </c>
      <c r="X185" s="687">
        <f t="shared" si="308"/>
        <v>0</v>
      </c>
      <c r="Y185" s="688" t="str">
        <f t="shared" si="309"/>
        <v>-</v>
      </c>
      <c r="Z185" s="687">
        <f>'7. ГД Ямбург'!AI14</f>
        <v>0</v>
      </c>
      <c r="AA185" s="687">
        <f>'7. ГД Ямбург'!AK14</f>
        <v>0</v>
      </c>
      <c r="AB185" s="687">
        <f t="shared" si="310"/>
        <v>0</v>
      </c>
      <c r="AC185" s="688" t="str">
        <f t="shared" si="311"/>
        <v>-</v>
      </c>
      <c r="AD185" s="687">
        <f t="shared" si="312"/>
        <v>0</v>
      </c>
      <c r="AE185" s="687">
        <f t="shared" si="313"/>
        <v>0</v>
      </c>
      <c r="AF185" s="687">
        <f t="shared" si="314"/>
        <v>0</v>
      </c>
      <c r="AG185" s="688" t="str">
        <f t="shared" si="315"/>
        <v>-</v>
      </c>
      <c r="AH185" s="687">
        <f>'7. ГД Ямбург'!AU14</f>
        <v>0</v>
      </c>
      <c r="AI185" s="687">
        <f>'7. ГД Ямбург'!AW14</f>
        <v>0</v>
      </c>
      <c r="AJ185" s="687">
        <f t="shared" si="316"/>
        <v>0</v>
      </c>
      <c r="AK185" s="688" t="str">
        <f t="shared" si="317"/>
        <v>-</v>
      </c>
      <c r="AL185" s="687">
        <f>'7. ГД Ямбург'!BA14</f>
        <v>0</v>
      </c>
      <c r="AM185" s="687">
        <f>'7. ГД Ямбург'!BC14</f>
        <v>0</v>
      </c>
      <c r="AN185" s="687">
        <f t="shared" si="318"/>
        <v>0</v>
      </c>
      <c r="AO185" s="688" t="str">
        <f t="shared" si="319"/>
        <v>-</v>
      </c>
      <c r="AP185" s="687">
        <f>'7. ГД Ямбург'!BG14</f>
        <v>0</v>
      </c>
      <c r="AQ185" s="687">
        <f>'7. ГД Ямбург'!BI14</f>
        <v>0</v>
      </c>
      <c r="AR185" s="687">
        <f t="shared" si="320"/>
        <v>0</v>
      </c>
      <c r="AS185" s="688" t="str">
        <f t="shared" si="321"/>
        <v>-</v>
      </c>
      <c r="AT185" s="687">
        <f t="shared" si="322"/>
        <v>0</v>
      </c>
      <c r="AU185" s="687">
        <f t="shared" si="323"/>
        <v>0</v>
      </c>
      <c r="AV185" s="687">
        <f t="shared" si="324"/>
        <v>0</v>
      </c>
      <c r="AW185" s="688" t="str">
        <f t="shared" si="325"/>
        <v>-</v>
      </c>
      <c r="AX185" s="687">
        <f>'7. ГД Ямбург'!BS14</f>
        <v>0</v>
      </c>
      <c r="AY185" s="687">
        <f>'7. ГД Ямбург'!BU14</f>
        <v>0</v>
      </c>
      <c r="AZ185" s="687">
        <f t="shared" si="326"/>
        <v>0</v>
      </c>
      <c r="BA185" s="688" t="str">
        <f t="shared" si="327"/>
        <v>-</v>
      </c>
      <c r="BB185" s="687">
        <f>'7. ГД Ямбург'!BY14</f>
        <v>0</v>
      </c>
      <c r="BC185" s="687">
        <f>'7. ГД Ямбург'!CA14</f>
        <v>0</v>
      </c>
      <c r="BD185" s="687">
        <f t="shared" si="328"/>
        <v>0</v>
      </c>
      <c r="BE185" s="688" t="str">
        <f t="shared" si="329"/>
        <v>-</v>
      </c>
      <c r="BF185" s="687">
        <f>'7. ГД Ямбург'!CE14</f>
        <v>0</v>
      </c>
      <c r="BG185" s="687">
        <f>'7. ГД Ямбург'!CG14</f>
        <v>0</v>
      </c>
      <c r="BH185" s="687">
        <f t="shared" si="330"/>
        <v>0</v>
      </c>
      <c r="BI185" s="688" t="str">
        <f t="shared" si="331"/>
        <v>-</v>
      </c>
      <c r="BJ185" s="687">
        <f t="shared" si="332"/>
        <v>0</v>
      </c>
      <c r="BK185" s="687">
        <f t="shared" si="333"/>
        <v>0</v>
      </c>
      <c r="BL185" s="687">
        <f t="shared" si="334"/>
        <v>0</v>
      </c>
      <c r="BM185" s="688" t="str">
        <f t="shared" si="335"/>
        <v>-</v>
      </c>
      <c r="BN185" s="687">
        <f>'7. ГД Ямбург'!CQ14</f>
        <v>0</v>
      </c>
      <c r="BO185" s="687">
        <f>'7. ГД Ямбург'!CS14</f>
        <v>0</v>
      </c>
      <c r="BP185" s="687">
        <f t="shared" si="336"/>
        <v>0</v>
      </c>
      <c r="BQ185" s="688" t="str">
        <f t="shared" si="337"/>
        <v>-</v>
      </c>
      <c r="BR185" s="687">
        <f>'7. ГД Ямбург'!CW14</f>
        <v>0</v>
      </c>
      <c r="BS185" s="687">
        <f>'7. ГД Ямбург'!CY14</f>
        <v>0</v>
      </c>
      <c r="BT185" s="687">
        <f t="shared" si="338"/>
        <v>0</v>
      </c>
      <c r="BU185" s="688" t="str">
        <f t="shared" si="339"/>
        <v>-</v>
      </c>
      <c r="BV185" s="687">
        <f>'7. ГД Ямбург'!DC14</f>
        <v>0</v>
      </c>
      <c r="BW185" s="687">
        <f>'7. ГД Ямбург'!DE14</f>
        <v>0</v>
      </c>
      <c r="BX185" s="687">
        <f t="shared" si="340"/>
        <v>0</v>
      </c>
      <c r="BY185" s="688" t="str">
        <f t="shared" si="341"/>
        <v>-</v>
      </c>
    </row>
    <row r="186" spans="2:77" ht="20.100000000000001" customHeight="1">
      <c r="C186" s="702" t="s">
        <v>274</v>
      </c>
      <c r="D186" s="528"/>
      <c r="E186" s="528"/>
      <c r="F186" s="529"/>
      <c r="G186" s="530" t="s">
        <v>292</v>
      </c>
      <c r="H186" s="530"/>
      <c r="I186" s="694" t="s">
        <v>169</v>
      </c>
      <c r="J186" s="687">
        <f t="shared" si="298"/>
        <v>0</v>
      </c>
      <c r="K186" s="687">
        <f t="shared" si="299"/>
        <v>0</v>
      </c>
      <c r="L186" s="687">
        <f t="shared" si="300"/>
        <v>0</v>
      </c>
      <c r="M186" s="688" t="str">
        <f t="shared" si="301"/>
        <v>-</v>
      </c>
      <c r="N186" s="687">
        <f t="shared" si="302"/>
        <v>0</v>
      </c>
      <c r="O186" s="687">
        <f t="shared" si="303"/>
        <v>0</v>
      </c>
      <c r="P186" s="687">
        <f t="shared" si="304"/>
        <v>0</v>
      </c>
      <c r="Q186" s="688" t="str">
        <f t="shared" si="305"/>
        <v>-</v>
      </c>
      <c r="R186" s="687">
        <f>'7. ГД Ямбург'!W14</f>
        <v>0</v>
      </c>
      <c r="S186" s="687">
        <f>'7. ГД Ямбург'!Y14</f>
        <v>0</v>
      </c>
      <c r="T186" s="687">
        <f t="shared" si="306"/>
        <v>0</v>
      </c>
      <c r="U186" s="688" t="str">
        <f t="shared" si="307"/>
        <v>-</v>
      </c>
      <c r="V186" s="687">
        <f>'7. ГД Ямбург'!AC14</f>
        <v>0</v>
      </c>
      <c r="W186" s="687">
        <f>'7. ГД Ямбург'!AE14</f>
        <v>0</v>
      </c>
      <c r="X186" s="687">
        <f t="shared" si="308"/>
        <v>0</v>
      </c>
      <c r="Y186" s="688" t="str">
        <f t="shared" si="309"/>
        <v>-</v>
      </c>
      <c r="Z186" s="687">
        <f>'7. ГД Ямбург'!AI14</f>
        <v>0</v>
      </c>
      <c r="AA186" s="687">
        <f>'7. ГД Ямбург'!AK14</f>
        <v>0</v>
      </c>
      <c r="AB186" s="687">
        <f t="shared" si="310"/>
        <v>0</v>
      </c>
      <c r="AC186" s="688" t="str">
        <f t="shared" si="311"/>
        <v>-</v>
      </c>
      <c r="AD186" s="687">
        <f t="shared" si="312"/>
        <v>0</v>
      </c>
      <c r="AE186" s="687">
        <f t="shared" si="313"/>
        <v>0</v>
      </c>
      <c r="AF186" s="687">
        <f t="shared" si="314"/>
        <v>0</v>
      </c>
      <c r="AG186" s="688" t="str">
        <f t="shared" si="315"/>
        <v>-</v>
      </c>
      <c r="AH186" s="687">
        <f>'7. ГД Ямбург'!AU14</f>
        <v>0</v>
      </c>
      <c r="AI186" s="687">
        <f>'7. ГД Ямбург'!AW14</f>
        <v>0</v>
      </c>
      <c r="AJ186" s="687">
        <f t="shared" si="316"/>
        <v>0</v>
      </c>
      <c r="AK186" s="688" t="str">
        <f t="shared" si="317"/>
        <v>-</v>
      </c>
      <c r="AL186" s="687">
        <f>'7. ГД Ямбург'!BA14</f>
        <v>0</v>
      </c>
      <c r="AM186" s="687">
        <f>'7. ГД Ямбург'!BC14</f>
        <v>0</v>
      </c>
      <c r="AN186" s="687">
        <f t="shared" si="318"/>
        <v>0</v>
      </c>
      <c r="AO186" s="688" t="str">
        <f t="shared" si="319"/>
        <v>-</v>
      </c>
      <c r="AP186" s="687">
        <f>'7. ГД Ямбург'!BG14</f>
        <v>0</v>
      </c>
      <c r="AQ186" s="687">
        <f>'7. ГД Ямбург'!BI14</f>
        <v>0</v>
      </c>
      <c r="AR186" s="687">
        <f t="shared" si="320"/>
        <v>0</v>
      </c>
      <c r="AS186" s="688" t="str">
        <f t="shared" si="321"/>
        <v>-</v>
      </c>
      <c r="AT186" s="687">
        <f t="shared" si="322"/>
        <v>0</v>
      </c>
      <c r="AU186" s="687">
        <f t="shared" si="323"/>
        <v>0</v>
      </c>
      <c r="AV186" s="687">
        <f t="shared" si="324"/>
        <v>0</v>
      </c>
      <c r="AW186" s="688" t="str">
        <f t="shared" si="325"/>
        <v>-</v>
      </c>
      <c r="AX186" s="687">
        <f>'7. ГД Ямбург'!BS14</f>
        <v>0</v>
      </c>
      <c r="AY186" s="687">
        <f>'7. ГД Ямбург'!BU14</f>
        <v>0</v>
      </c>
      <c r="AZ186" s="687">
        <f t="shared" si="326"/>
        <v>0</v>
      </c>
      <c r="BA186" s="688" t="str">
        <f t="shared" si="327"/>
        <v>-</v>
      </c>
      <c r="BB186" s="687">
        <f>'7. ГД Ямбург'!BY14</f>
        <v>0</v>
      </c>
      <c r="BC186" s="687">
        <f>'7. ГД Ямбург'!CA14</f>
        <v>0</v>
      </c>
      <c r="BD186" s="687">
        <f t="shared" si="328"/>
        <v>0</v>
      </c>
      <c r="BE186" s="688" t="str">
        <f t="shared" si="329"/>
        <v>-</v>
      </c>
      <c r="BF186" s="687">
        <f>'7. ГД Ямбург'!CE14</f>
        <v>0</v>
      </c>
      <c r="BG186" s="687">
        <f>'7. ГД Ямбург'!CG14</f>
        <v>0</v>
      </c>
      <c r="BH186" s="687">
        <f t="shared" si="330"/>
        <v>0</v>
      </c>
      <c r="BI186" s="688" t="str">
        <f t="shared" si="331"/>
        <v>-</v>
      </c>
      <c r="BJ186" s="687">
        <f t="shared" si="332"/>
        <v>0</v>
      </c>
      <c r="BK186" s="687">
        <f t="shared" si="333"/>
        <v>0</v>
      </c>
      <c r="BL186" s="687">
        <f t="shared" si="334"/>
        <v>0</v>
      </c>
      <c r="BM186" s="688" t="str">
        <f t="shared" si="335"/>
        <v>-</v>
      </c>
      <c r="BN186" s="687">
        <f>'7. ГД Ямбург'!CQ14</f>
        <v>0</v>
      </c>
      <c r="BO186" s="687">
        <f>'7. ГД Ямбург'!CS14</f>
        <v>0</v>
      </c>
      <c r="BP186" s="687">
        <f t="shared" si="336"/>
        <v>0</v>
      </c>
      <c r="BQ186" s="688" t="str">
        <f t="shared" si="337"/>
        <v>-</v>
      </c>
      <c r="BR186" s="687">
        <f>'7. ГД Ямбург'!CW14</f>
        <v>0</v>
      </c>
      <c r="BS186" s="687">
        <f>'7. ГД Ямбург'!CY14</f>
        <v>0</v>
      </c>
      <c r="BT186" s="687">
        <f t="shared" si="338"/>
        <v>0</v>
      </c>
      <c r="BU186" s="688" t="str">
        <f t="shared" si="339"/>
        <v>-</v>
      </c>
      <c r="BV186" s="687">
        <f>'7. ГД Ямбург'!DC14</f>
        <v>0</v>
      </c>
      <c r="BW186" s="687">
        <f>'7. ГД Ямбург'!DE14</f>
        <v>0</v>
      </c>
      <c r="BX186" s="687">
        <f t="shared" si="340"/>
        <v>0</v>
      </c>
      <c r="BY186" s="688" t="str">
        <f t="shared" si="341"/>
        <v>-</v>
      </c>
    </row>
    <row r="187" spans="2:77" ht="20.100000000000001" customHeight="1">
      <c r="C187" s="709" t="s">
        <v>205</v>
      </c>
      <c r="D187" s="528"/>
      <c r="E187" s="528"/>
      <c r="F187" s="529"/>
      <c r="G187" s="530" t="s">
        <v>293</v>
      </c>
      <c r="H187" s="530"/>
      <c r="I187" s="686" t="s">
        <v>169</v>
      </c>
      <c r="J187" s="687" t="e">
        <f t="shared" si="298"/>
        <v>#VALUE!</v>
      </c>
      <c r="K187" s="687" t="e">
        <f t="shared" si="299"/>
        <v>#VALUE!</v>
      </c>
      <c r="L187" s="687" t="str">
        <f t="shared" si="300"/>
        <v>-</v>
      </c>
      <c r="M187" s="688" t="str">
        <f t="shared" si="301"/>
        <v>-</v>
      </c>
      <c r="N187" s="687" t="e">
        <f t="shared" si="302"/>
        <v>#VALUE!</v>
      </c>
      <c r="O187" s="687" t="e">
        <f t="shared" si="303"/>
        <v>#VALUE!</v>
      </c>
      <c r="P187" s="687" t="str">
        <f t="shared" si="304"/>
        <v>-</v>
      </c>
      <c r="Q187" s="688" t="str">
        <f t="shared" si="305"/>
        <v>-</v>
      </c>
      <c r="R187" s="687" t="e">
        <f>SUM('8. ГД Уренгой'!W42-'8. ГД Уренгой'!W27-'8. ГД Уренгой'!W23:'8. ГД Уренгой'!W62+'8. ГД Уренгой'!W75)</f>
        <v>#VALUE!</v>
      </c>
      <c r="S187" s="687" t="e">
        <f>SUM('8. ГД Уренгой'!Y42-'8. ГД Уренгой'!Y27-'8. ГД Уренгой'!Y23:'8. ГД Уренгой'!Y62+'8. ГД Уренгой'!Y75)</f>
        <v>#VALUE!</v>
      </c>
      <c r="T187" s="687" t="str">
        <f t="shared" si="306"/>
        <v>-</v>
      </c>
      <c r="U187" s="688" t="str">
        <f t="shared" si="307"/>
        <v>-</v>
      </c>
      <c r="V187" s="687" t="e">
        <f>SUM('8. ГД Уренгой'!AC42-'8. ГД Уренгой'!AC27-'8. ГД Уренгой'!AC23:'8. ГД Уренгой'!AC62+'8. ГД Уренгой'!AC75)</f>
        <v>#VALUE!</v>
      </c>
      <c r="W187" s="687" t="e">
        <f>SUM('8. ГД Уренгой'!AE42-'8. ГД Уренгой'!AE27-'8. ГД Уренгой'!AE23:'8. ГД Уренгой'!AE62+'8. ГД Уренгой'!AE75)</f>
        <v>#VALUE!</v>
      </c>
      <c r="X187" s="687" t="str">
        <f t="shared" si="308"/>
        <v>-</v>
      </c>
      <c r="Y187" s="688" t="str">
        <f t="shared" si="309"/>
        <v>-</v>
      </c>
      <c r="Z187" s="687" t="e">
        <f>SUM('8. ГД Уренгой'!AI42-'8. ГД Уренгой'!AI27-'8. ГД Уренгой'!AI23:'8. ГД Уренгой'!AI62+'8. ГД Уренгой'!AI75)</f>
        <v>#VALUE!</v>
      </c>
      <c r="AA187" s="687" t="e">
        <f>SUM('8. ГД Уренгой'!AK42-'8. ГД Уренгой'!AK27-'8. ГД Уренгой'!AK23:'8. ГД Уренгой'!AK62+'8. ГД Уренгой'!AK75)</f>
        <v>#VALUE!</v>
      </c>
      <c r="AB187" s="687" t="str">
        <f t="shared" si="310"/>
        <v>-</v>
      </c>
      <c r="AC187" s="688" t="str">
        <f t="shared" si="311"/>
        <v>-</v>
      </c>
      <c r="AD187" s="687" t="e">
        <f t="shared" si="312"/>
        <v>#VALUE!</v>
      </c>
      <c r="AE187" s="687" t="e">
        <f t="shared" si="313"/>
        <v>#VALUE!</v>
      </c>
      <c r="AF187" s="687" t="str">
        <f t="shared" si="314"/>
        <v>-</v>
      </c>
      <c r="AG187" s="688" t="str">
        <f t="shared" si="315"/>
        <v>-</v>
      </c>
      <c r="AH187" s="687" t="e">
        <f>SUM('8. ГД Уренгой'!AU42-'8. ГД Уренгой'!AU27-'8. ГД Уренгой'!AU23:'8. ГД Уренгой'!AU62+'8. ГД Уренгой'!AU75)</f>
        <v>#VALUE!</v>
      </c>
      <c r="AI187" s="687" t="e">
        <f>SUM('8. ГД Уренгой'!AW42-'8. ГД Уренгой'!AW27-'8. ГД Уренгой'!AW23:'8. ГД Уренгой'!AW62+'8. ГД Уренгой'!AW75)</f>
        <v>#VALUE!</v>
      </c>
      <c r="AJ187" s="687" t="str">
        <f t="shared" si="316"/>
        <v>-</v>
      </c>
      <c r="AK187" s="688" t="str">
        <f t="shared" si="317"/>
        <v>-</v>
      </c>
      <c r="AL187" s="687" t="e">
        <f>SUM('8. ГД Уренгой'!BA42-'8. ГД Уренгой'!BA27-'8. ГД Уренгой'!BA23:'8. ГД Уренгой'!BA62+'8. ГД Уренгой'!BA75)</f>
        <v>#VALUE!</v>
      </c>
      <c r="AM187" s="687" t="e">
        <f>SUM('8. ГД Уренгой'!BC42-'8. ГД Уренгой'!BC27-'8. ГД Уренгой'!BC23:'8. ГД Уренгой'!BC62+'8. ГД Уренгой'!BC75)</f>
        <v>#VALUE!</v>
      </c>
      <c r="AN187" s="687" t="str">
        <f t="shared" si="318"/>
        <v>-</v>
      </c>
      <c r="AO187" s="688" t="str">
        <f t="shared" si="319"/>
        <v>-</v>
      </c>
      <c r="AP187" s="687" t="e">
        <f>SUM('8. ГД Уренгой'!BG42-'8. ГД Уренгой'!BG27-'8. ГД Уренгой'!BG23:'8. ГД Уренгой'!BG62+'8. ГД Уренгой'!BG75)</f>
        <v>#VALUE!</v>
      </c>
      <c r="AQ187" s="687" t="e">
        <f>SUM('8. ГД Уренгой'!BI42-'8. ГД Уренгой'!BI27-'8. ГД Уренгой'!BI23:'8. ГД Уренгой'!BI62+'8. ГД Уренгой'!BI75)</f>
        <v>#VALUE!</v>
      </c>
      <c r="AR187" s="687" t="str">
        <f t="shared" si="320"/>
        <v>-</v>
      </c>
      <c r="AS187" s="688" t="str">
        <f t="shared" si="321"/>
        <v>-</v>
      </c>
      <c r="AT187" s="687" t="e">
        <f t="shared" si="322"/>
        <v>#VALUE!</v>
      </c>
      <c r="AU187" s="687" t="e">
        <f t="shared" si="323"/>
        <v>#VALUE!</v>
      </c>
      <c r="AV187" s="687" t="str">
        <f t="shared" si="324"/>
        <v>-</v>
      </c>
      <c r="AW187" s="688" t="str">
        <f t="shared" si="325"/>
        <v>-</v>
      </c>
      <c r="AX187" s="687" t="e">
        <f>SUM('8. ГД Уренгой'!BS42-'8. ГД Уренгой'!BS27-'8. ГД Уренгой'!BS23:'8. ГД Уренгой'!BS62+'8. ГД Уренгой'!BS75)</f>
        <v>#VALUE!</v>
      </c>
      <c r="AY187" s="687" t="e">
        <f>SUM('8. ГД Уренгой'!BU42-'8. ГД Уренгой'!BU27-'8. ГД Уренгой'!BU23:'8. ГД Уренгой'!BU62+'8. ГД Уренгой'!BU75)</f>
        <v>#VALUE!</v>
      </c>
      <c r="AZ187" s="687" t="str">
        <f t="shared" si="326"/>
        <v>-</v>
      </c>
      <c r="BA187" s="688" t="str">
        <f t="shared" si="327"/>
        <v>-</v>
      </c>
      <c r="BB187" s="687" t="e">
        <f>SUM('8. ГД Уренгой'!BY42-'8. ГД Уренгой'!BY27-'8. ГД Уренгой'!BY23:'8. ГД Уренгой'!BY62+'8. ГД Уренгой'!BY75)</f>
        <v>#VALUE!</v>
      </c>
      <c r="BC187" s="687" t="e">
        <f>SUM('8. ГД Уренгой'!CA42-'8. ГД Уренгой'!CA27-'8. ГД Уренгой'!CA23:'8. ГД Уренгой'!CA62+'8. ГД Уренгой'!CA75)</f>
        <v>#VALUE!</v>
      </c>
      <c r="BD187" s="687" t="str">
        <f t="shared" si="328"/>
        <v>-</v>
      </c>
      <c r="BE187" s="688" t="str">
        <f t="shared" si="329"/>
        <v>-</v>
      </c>
      <c r="BF187" s="687" t="e">
        <f>SUM('8. ГД Уренгой'!CE42-'8. ГД Уренгой'!CE27-'8. ГД Уренгой'!CE23:'8. ГД Уренгой'!CE62+'8. ГД Уренгой'!CE75)</f>
        <v>#VALUE!</v>
      </c>
      <c r="BG187" s="687" t="e">
        <f>SUM('8. ГД Уренгой'!CG42-'8. ГД Уренгой'!CG27-'8. ГД Уренгой'!CG23:'8. ГД Уренгой'!CG62+'8. ГД Уренгой'!CG75)</f>
        <v>#VALUE!</v>
      </c>
      <c r="BH187" s="687" t="str">
        <f t="shared" si="330"/>
        <v>-</v>
      </c>
      <c r="BI187" s="688" t="str">
        <f t="shared" si="331"/>
        <v>-</v>
      </c>
      <c r="BJ187" s="687" t="e">
        <f t="shared" si="332"/>
        <v>#VALUE!</v>
      </c>
      <c r="BK187" s="687" t="e">
        <f t="shared" si="333"/>
        <v>#VALUE!</v>
      </c>
      <c r="BL187" s="687" t="str">
        <f t="shared" si="334"/>
        <v>-</v>
      </c>
      <c r="BM187" s="688" t="str">
        <f t="shared" si="335"/>
        <v>-</v>
      </c>
      <c r="BN187" s="687" t="e">
        <f>SUM('8. ГД Уренгой'!CQ42-'8. ГД Уренгой'!CQ27-'8. ГД Уренгой'!CQ23:'8. ГД Уренгой'!CQ62+'8. ГД Уренгой'!CQ75)</f>
        <v>#VALUE!</v>
      </c>
      <c r="BO187" s="687" t="e">
        <f>SUM('8. ГД Уренгой'!CS42-'8. ГД Уренгой'!CS27-'8. ГД Уренгой'!CS23:'8. ГД Уренгой'!CS62+'8. ГД Уренгой'!CS75)</f>
        <v>#VALUE!</v>
      </c>
      <c r="BP187" s="687" t="str">
        <f t="shared" si="336"/>
        <v>-</v>
      </c>
      <c r="BQ187" s="688" t="str">
        <f t="shared" si="337"/>
        <v>-</v>
      </c>
      <c r="BR187" s="687" t="e">
        <f>SUM('8. ГД Уренгой'!CW42-'8. ГД Уренгой'!CW27-'8. ГД Уренгой'!CW23:'8. ГД Уренгой'!CW62+'8. ГД Уренгой'!CW75)</f>
        <v>#VALUE!</v>
      </c>
      <c r="BS187" s="687" t="e">
        <f>SUM('8. ГД Уренгой'!CY42-'8. ГД Уренгой'!CY27-'8. ГД Уренгой'!CY23:'8. ГД Уренгой'!CY62+'8. ГД Уренгой'!CY75)</f>
        <v>#VALUE!</v>
      </c>
      <c r="BT187" s="687" t="str">
        <f t="shared" si="338"/>
        <v>-</v>
      </c>
      <c r="BU187" s="688" t="str">
        <f t="shared" si="339"/>
        <v>-</v>
      </c>
      <c r="BV187" s="687" t="e">
        <f>SUM('8. ГД Уренгой'!DC42-'8. ГД Уренгой'!DC27-'8. ГД Уренгой'!DC23:'8. ГД Уренгой'!DC62+'8. ГД Уренгой'!DC75)</f>
        <v>#VALUE!</v>
      </c>
      <c r="BW187" s="687" t="e">
        <f>SUM('8. ГД Уренгой'!DE42-'8. ГД Уренгой'!DE27-'8. ГД Уренгой'!DE23:'8. ГД Уренгой'!DE62+'8. ГД Уренгой'!DE75)</f>
        <v>#VALUE!</v>
      </c>
      <c r="BX187" s="687" t="str">
        <f t="shared" si="340"/>
        <v>-</v>
      </c>
      <c r="BY187" s="688" t="str">
        <f t="shared" si="341"/>
        <v>-</v>
      </c>
    </row>
    <row r="188" spans="2:77" ht="20.100000000000001" customHeight="1">
      <c r="C188" s="702" t="s">
        <v>299</v>
      </c>
      <c r="D188" s="528"/>
      <c r="E188" s="528"/>
      <c r="F188" s="529"/>
      <c r="G188" s="530" t="s">
        <v>300</v>
      </c>
      <c r="H188" s="530"/>
      <c r="I188" s="694" t="s">
        <v>169</v>
      </c>
      <c r="J188" s="687">
        <f t="shared" si="298"/>
        <v>1155</v>
      </c>
      <c r="K188" s="687">
        <f t="shared" si="299"/>
        <v>0</v>
      </c>
      <c r="L188" s="687">
        <f t="shared" si="300"/>
        <v>-1155</v>
      </c>
      <c r="M188" s="688">
        <f t="shared" si="301"/>
        <v>0</v>
      </c>
      <c r="N188" s="687">
        <f t="shared" si="302"/>
        <v>299</v>
      </c>
      <c r="O188" s="687">
        <f t="shared" si="303"/>
        <v>0</v>
      </c>
      <c r="P188" s="687">
        <f t="shared" si="304"/>
        <v>-299</v>
      </c>
      <c r="Q188" s="688">
        <f t="shared" si="305"/>
        <v>0</v>
      </c>
      <c r="R188" s="687">
        <f>'8. ГД Уренгой'!W42-'8. ГД Уренгой'!W27-'8. ГД Уренгой'!W23</f>
        <v>103</v>
      </c>
      <c r="S188" s="687">
        <f>'8. ГД Уренгой'!Y42-'8. ГД Уренгой'!Y27-'8. ГД Уренгой'!Y23</f>
        <v>0</v>
      </c>
      <c r="T188" s="687">
        <f t="shared" si="306"/>
        <v>-103</v>
      </c>
      <c r="U188" s="688">
        <f t="shared" si="307"/>
        <v>0</v>
      </c>
      <c r="V188" s="687">
        <f>'8. ГД Уренгой'!AC42-'8. ГД Уренгой'!AC27-'8. ГД Уренгой'!AC23</f>
        <v>93.2</v>
      </c>
      <c r="W188" s="687">
        <f>'8. ГД Уренгой'!AE42-'8. ГД Уренгой'!AE27-'8. ГД Уренгой'!AE23</f>
        <v>0</v>
      </c>
      <c r="X188" s="687">
        <f t="shared" si="308"/>
        <v>-93.2</v>
      </c>
      <c r="Y188" s="688">
        <f t="shared" si="309"/>
        <v>0</v>
      </c>
      <c r="Z188" s="687">
        <f>'8. ГД Уренгой'!AI42-'8. ГД Уренгой'!AI27-'8. ГД Уренгой'!AI23</f>
        <v>102.80000000000001</v>
      </c>
      <c r="AA188" s="687">
        <f>'8. ГД Уренгой'!AK42-'8. ГД Уренгой'!AK27-'8. ГД Уренгой'!AK23</f>
        <v>0</v>
      </c>
      <c r="AB188" s="687">
        <f t="shared" si="310"/>
        <v>-102.80000000000001</v>
      </c>
      <c r="AC188" s="688">
        <f t="shared" si="311"/>
        <v>0</v>
      </c>
      <c r="AD188" s="687">
        <f t="shared" si="312"/>
        <v>298.10000000000002</v>
      </c>
      <c r="AE188" s="687">
        <f t="shared" si="313"/>
        <v>0</v>
      </c>
      <c r="AF188" s="687">
        <f t="shared" si="314"/>
        <v>-298.10000000000002</v>
      </c>
      <c r="AG188" s="688">
        <f t="shared" si="315"/>
        <v>0</v>
      </c>
      <c r="AH188" s="687">
        <f>'8. ГД Уренгой'!AU42-'8. ГД Уренгой'!AU27-'8. ГД Уренгой'!AU23</f>
        <v>98.800000000000011</v>
      </c>
      <c r="AI188" s="687">
        <f>'8. ГД Уренгой'!AW42-'8. ГД Уренгой'!AW27-'8. ГД Уренгой'!AW23</f>
        <v>0</v>
      </c>
      <c r="AJ188" s="687">
        <f t="shared" si="316"/>
        <v>-98.800000000000011</v>
      </c>
      <c r="AK188" s="688">
        <f t="shared" si="317"/>
        <v>0</v>
      </c>
      <c r="AL188" s="687">
        <f>'8. ГД Уренгой'!BA42-'8. ГД Уренгой'!BA27-'8. ГД Уренгой'!BA23</f>
        <v>101.6</v>
      </c>
      <c r="AM188" s="687">
        <f>'8. ГД Уренгой'!BC42-'8. ГД Уренгой'!BC27-'8. ГД Уренгой'!BC23</f>
        <v>0</v>
      </c>
      <c r="AN188" s="687">
        <f t="shared" si="318"/>
        <v>-101.6</v>
      </c>
      <c r="AO188" s="688">
        <f t="shared" si="319"/>
        <v>0</v>
      </c>
      <c r="AP188" s="687">
        <f>'8. ГД Уренгой'!BG42-'8. ГД Уренгой'!BG27-'8. ГД Уренгой'!BG23</f>
        <v>97.699999999999989</v>
      </c>
      <c r="AQ188" s="687">
        <f>'8. ГД Уренгой'!BI42-'8. ГД Уренгой'!BI27-'8. ГД Уренгой'!BI23</f>
        <v>0</v>
      </c>
      <c r="AR188" s="687">
        <f t="shared" si="320"/>
        <v>-97.699999999999989</v>
      </c>
      <c r="AS188" s="688">
        <f t="shared" si="321"/>
        <v>0</v>
      </c>
      <c r="AT188" s="687">
        <f t="shared" si="322"/>
        <v>263.60000000000002</v>
      </c>
      <c r="AU188" s="687">
        <f t="shared" si="323"/>
        <v>0</v>
      </c>
      <c r="AV188" s="687">
        <f t="shared" si="324"/>
        <v>-263.60000000000002</v>
      </c>
      <c r="AW188" s="688">
        <f t="shared" si="325"/>
        <v>0</v>
      </c>
      <c r="AX188" s="687">
        <f>'8. ГД Уренгой'!BS42-'8. ГД Уренгой'!BS27-'8. ГД Уренгой'!BS23</f>
        <v>67.2</v>
      </c>
      <c r="AY188" s="687">
        <f>'8. ГД Уренгой'!BU42-'8. ГД Уренгой'!BU27-'8. ГД Уренгой'!BU23</f>
        <v>0</v>
      </c>
      <c r="AZ188" s="687">
        <f t="shared" si="326"/>
        <v>-67.2</v>
      </c>
      <c r="BA188" s="688">
        <f t="shared" si="327"/>
        <v>0</v>
      </c>
      <c r="BB188" s="687">
        <f>'8. ГД Уренгой'!BY42-'8. ГД Уренгой'!BY27-'8. ГД Уренгой'!BY23</f>
        <v>99.799999999999983</v>
      </c>
      <c r="BC188" s="687">
        <f>'8. ГД Уренгой'!CA42-'8. ГД Уренгой'!CA27-'8. ГД Уренгой'!CA23</f>
        <v>0</v>
      </c>
      <c r="BD188" s="687">
        <f t="shared" si="328"/>
        <v>-99.799999999999983</v>
      </c>
      <c r="BE188" s="688">
        <f t="shared" si="329"/>
        <v>0</v>
      </c>
      <c r="BF188" s="687">
        <f>'8. ГД Уренгой'!CE42-'8. ГД Уренгой'!CE27-'8. ГД Уренгой'!CE23</f>
        <v>96.6</v>
      </c>
      <c r="BG188" s="687">
        <f>'8. ГД Уренгой'!CG42-'8. ГД Уренгой'!CG27-'8. ГД Уренгой'!CG23</f>
        <v>0</v>
      </c>
      <c r="BH188" s="687">
        <f t="shared" si="330"/>
        <v>-96.6</v>
      </c>
      <c r="BI188" s="688">
        <f t="shared" si="331"/>
        <v>0</v>
      </c>
      <c r="BJ188" s="687">
        <f t="shared" si="332"/>
        <v>294.29999999999995</v>
      </c>
      <c r="BK188" s="687">
        <f t="shared" si="333"/>
        <v>0</v>
      </c>
      <c r="BL188" s="687">
        <f t="shared" si="334"/>
        <v>-294.29999999999995</v>
      </c>
      <c r="BM188" s="688">
        <f t="shared" si="335"/>
        <v>0</v>
      </c>
      <c r="BN188" s="687">
        <f>'8. ГД Уренгой'!CQ42-'8. ГД Уренгой'!CQ27-'8. ГД Уренгой'!CQ23</f>
        <v>99.6</v>
      </c>
      <c r="BO188" s="687">
        <f>'8. ГД Уренгой'!CS42-'8. ГД Уренгой'!CS27-'8. ГД Уренгой'!CS23</f>
        <v>0</v>
      </c>
      <c r="BP188" s="687">
        <f t="shared" si="336"/>
        <v>-99.6</v>
      </c>
      <c r="BQ188" s="688">
        <f t="shared" si="337"/>
        <v>0</v>
      </c>
      <c r="BR188" s="687">
        <f>'8. ГД Уренгой'!CW42-'8. ГД Уренгой'!CW27-'8. ГД Уренгой'!CW23</f>
        <v>96</v>
      </c>
      <c r="BS188" s="687">
        <f>'8. ГД Уренгой'!CY42-'8. ГД Уренгой'!CY27-'8. ГД Уренгой'!CY23</f>
        <v>0</v>
      </c>
      <c r="BT188" s="687">
        <f t="shared" si="338"/>
        <v>-96</v>
      </c>
      <c r="BU188" s="688">
        <f t="shared" si="339"/>
        <v>0</v>
      </c>
      <c r="BV188" s="687">
        <f>'8. ГД Уренгой'!DC42-'8. ГД Уренгой'!DC27-'8. ГД Уренгой'!DC23</f>
        <v>98.699999999999989</v>
      </c>
      <c r="BW188" s="687">
        <f>'8. ГД Уренгой'!DE42-'8. ГД Уренгой'!DE27-'8. ГД Уренгой'!DE23</f>
        <v>0</v>
      </c>
      <c r="BX188" s="687">
        <f t="shared" si="340"/>
        <v>-98.699999999999989</v>
      </c>
      <c r="BY188" s="688">
        <f t="shared" si="341"/>
        <v>0</v>
      </c>
    </row>
    <row r="189" spans="2:77" ht="20.100000000000001" customHeight="1">
      <c r="C189" s="702" t="s">
        <v>301</v>
      </c>
      <c r="D189" s="528"/>
      <c r="E189" s="528"/>
      <c r="F189" s="529"/>
      <c r="G189" s="530" t="s">
        <v>302</v>
      </c>
      <c r="H189" s="530"/>
      <c r="I189" s="694" t="s">
        <v>169</v>
      </c>
      <c r="J189" s="687">
        <f t="shared" si="298"/>
        <v>393.7</v>
      </c>
      <c r="K189" s="687">
        <f t="shared" si="299"/>
        <v>0</v>
      </c>
      <c r="L189" s="687">
        <f t="shared" si="300"/>
        <v>-393.7</v>
      </c>
      <c r="M189" s="688">
        <f t="shared" si="301"/>
        <v>0</v>
      </c>
      <c r="N189" s="687">
        <f t="shared" si="302"/>
        <v>108.10000000000001</v>
      </c>
      <c r="O189" s="687">
        <f t="shared" si="303"/>
        <v>0</v>
      </c>
      <c r="P189" s="687">
        <f t="shared" si="304"/>
        <v>-108.10000000000001</v>
      </c>
      <c r="Q189" s="688">
        <f t="shared" si="305"/>
        <v>0</v>
      </c>
      <c r="R189" s="687">
        <f>'8. ГД Уренгой'!W43+'8. ГД Уренгой'!W45-'8. ГД Уренгой'!W24-'8. ГД Уренгой'!W25</f>
        <v>38.300000000000004</v>
      </c>
      <c r="S189" s="687">
        <f>'8. ГД Уренгой'!Y43+'8. ГД Уренгой'!Y45-'8. ГД Уренгой'!Y24-'8. ГД Уренгой'!Y25</f>
        <v>0</v>
      </c>
      <c r="T189" s="687">
        <f t="shared" si="306"/>
        <v>-38.300000000000004</v>
      </c>
      <c r="U189" s="688">
        <f t="shared" si="307"/>
        <v>0</v>
      </c>
      <c r="V189" s="687">
        <f>'8. ГД Уренгой'!AC43+'8. ГД Уренгой'!AC45-'8. ГД Уренгой'!AC24-'8. ГД Уренгой'!AC25</f>
        <v>33.5</v>
      </c>
      <c r="W189" s="687">
        <f>'8. ГД Уренгой'!AE43+'8. ГД Уренгой'!AE45-'8. ГД Уренгой'!AE24-'8. ГД Уренгой'!AE25</f>
        <v>0</v>
      </c>
      <c r="X189" s="687">
        <f t="shared" si="308"/>
        <v>-33.5</v>
      </c>
      <c r="Y189" s="688">
        <f t="shared" si="309"/>
        <v>0</v>
      </c>
      <c r="Z189" s="687">
        <f>'8. ГД Уренгой'!AI43+'8. ГД Уренгой'!AI45-'8. ГД Уренгой'!AI24-'8. ГД Уренгой'!AI25</f>
        <v>36.299999999999997</v>
      </c>
      <c r="AA189" s="687">
        <f>'8. ГД Уренгой'!AK43+'8. ГД Уренгой'!AK45-'8. ГД Уренгой'!AK24-'8. ГД Уренгой'!AK25</f>
        <v>0</v>
      </c>
      <c r="AB189" s="687">
        <f t="shared" si="310"/>
        <v>-36.299999999999997</v>
      </c>
      <c r="AC189" s="688">
        <f t="shared" si="311"/>
        <v>0</v>
      </c>
      <c r="AD189" s="687">
        <f t="shared" si="312"/>
        <v>88.7</v>
      </c>
      <c r="AE189" s="687">
        <f t="shared" si="313"/>
        <v>0</v>
      </c>
      <c r="AF189" s="687">
        <f t="shared" si="314"/>
        <v>-88.7</v>
      </c>
      <c r="AG189" s="688">
        <f t="shared" si="315"/>
        <v>0</v>
      </c>
      <c r="AH189" s="687">
        <f>'8. ГД Уренгой'!AU43+'8. ГД Уренгой'!AU45-'8. ГД Уренгой'!AU24-'8. ГД Уренгой'!AU25</f>
        <v>28.400000000000006</v>
      </c>
      <c r="AI189" s="687">
        <f>'8. ГД Уренгой'!AW43+'8. ГД Уренгой'!AW45-'8. ГД Уренгой'!AW24-'8. ГД Уренгой'!AW25</f>
        <v>0</v>
      </c>
      <c r="AJ189" s="687">
        <f t="shared" si="316"/>
        <v>-28.400000000000006</v>
      </c>
      <c r="AK189" s="688">
        <f t="shared" si="317"/>
        <v>0</v>
      </c>
      <c r="AL189" s="687">
        <f>'8. ГД Уренгой'!BA43+'8. ГД Уренгой'!BA45-'8. ГД Уренгой'!BA24-'8. ГД Уренгой'!BA25</f>
        <v>34.5</v>
      </c>
      <c r="AM189" s="687">
        <f>'8. ГД Уренгой'!BC43+'8. ГД Уренгой'!BC45-'8. ГД Уренгой'!BC24-'8. ГД Уренгой'!BC25</f>
        <v>0</v>
      </c>
      <c r="AN189" s="687">
        <f t="shared" si="318"/>
        <v>-34.5</v>
      </c>
      <c r="AO189" s="688">
        <f t="shared" si="319"/>
        <v>0</v>
      </c>
      <c r="AP189" s="687">
        <f>'8. ГД Уренгой'!BG43+'8. ГД Уренгой'!BG45-'8. ГД Уренгой'!BG24-'8. ГД Уренгой'!BG25</f>
        <v>25.8</v>
      </c>
      <c r="AQ189" s="687">
        <f>'8. ГД Уренгой'!BI43+'8. ГД Уренгой'!BI45-'8. ГД Уренгой'!BI24-'8. ГД Уренгой'!BI25</f>
        <v>0</v>
      </c>
      <c r="AR189" s="687">
        <f t="shared" si="320"/>
        <v>-25.8</v>
      </c>
      <c r="AS189" s="688">
        <f t="shared" si="321"/>
        <v>0</v>
      </c>
      <c r="AT189" s="687">
        <f t="shared" si="322"/>
        <v>97.2</v>
      </c>
      <c r="AU189" s="687">
        <f t="shared" si="323"/>
        <v>0</v>
      </c>
      <c r="AV189" s="687">
        <f t="shared" si="324"/>
        <v>-97.2</v>
      </c>
      <c r="AW189" s="688">
        <f t="shared" si="325"/>
        <v>0</v>
      </c>
      <c r="AX189" s="687">
        <f>'8. ГД Уренгой'!BS43+'8. ГД Уренгой'!BS45-'8. ГД Уренгой'!BS24-'8. ГД Уренгой'!BS25</f>
        <v>36.300000000000004</v>
      </c>
      <c r="AY189" s="687">
        <f>'8. ГД Уренгой'!BU43+'8. ГД Уренгой'!BU45-'8. ГД Уренгой'!BU24-'8. ГД Уренгой'!BU25</f>
        <v>0</v>
      </c>
      <c r="AZ189" s="687">
        <f t="shared" si="326"/>
        <v>-36.300000000000004</v>
      </c>
      <c r="BA189" s="688">
        <f t="shared" si="327"/>
        <v>0</v>
      </c>
      <c r="BB189" s="687">
        <f>'8. ГД Уренгой'!BY43+'8. ГД Уренгой'!BY45-'8. ГД Уренгой'!BY24-'8. ГД Уренгой'!BY25</f>
        <v>27.900000000000002</v>
      </c>
      <c r="BC189" s="687">
        <f>'8. ГД Уренгой'!CA43+'8. ГД Уренгой'!CA45-'8. ГД Уренгой'!CA24-'8. ГД Уренгой'!CA25</f>
        <v>0</v>
      </c>
      <c r="BD189" s="687">
        <f t="shared" si="328"/>
        <v>-27.900000000000002</v>
      </c>
      <c r="BE189" s="688">
        <f t="shared" si="329"/>
        <v>0</v>
      </c>
      <c r="BF189" s="687">
        <f>'8. ГД Уренгой'!CE43+'8. ГД Уренгой'!CE45-'8. ГД Уренгой'!CE24-'8. ГД Уренгой'!CE25</f>
        <v>33</v>
      </c>
      <c r="BG189" s="687">
        <f>'8. ГД Уренгой'!CG43+'8. ГД Уренгой'!CG45-'8. ГД Уренгой'!CG24-'8. ГД Уренгой'!CG25</f>
        <v>0</v>
      </c>
      <c r="BH189" s="687">
        <f t="shared" si="330"/>
        <v>-33</v>
      </c>
      <c r="BI189" s="688">
        <f t="shared" si="331"/>
        <v>0</v>
      </c>
      <c r="BJ189" s="687">
        <f t="shared" si="332"/>
        <v>99.699999999999989</v>
      </c>
      <c r="BK189" s="687">
        <f t="shared" si="333"/>
        <v>0</v>
      </c>
      <c r="BL189" s="687">
        <f t="shared" si="334"/>
        <v>-99.699999999999989</v>
      </c>
      <c r="BM189" s="688">
        <f t="shared" si="335"/>
        <v>0</v>
      </c>
      <c r="BN189" s="687">
        <f>'8. ГД Уренгой'!CQ43+'8. ГД Уренгой'!CQ45-'8. ГД Уренгой'!CQ24-'8. ГД Уренгой'!CQ25</f>
        <v>34.300000000000004</v>
      </c>
      <c r="BO189" s="687">
        <f>'8. ГД Уренгой'!CS43+'8. ГД Уренгой'!CS45-'8. ГД Уренгой'!CS24-'8. ГД Уренгой'!CS25</f>
        <v>0</v>
      </c>
      <c r="BP189" s="687">
        <f t="shared" si="336"/>
        <v>-34.300000000000004</v>
      </c>
      <c r="BQ189" s="688">
        <f t="shared" si="337"/>
        <v>0</v>
      </c>
      <c r="BR189" s="687">
        <f>'8. ГД Уренгой'!CW43+'8. ГД Уренгой'!CW45-'8. ГД Уренгой'!CW24-'8. ГД Уренгой'!CW25</f>
        <v>32.4</v>
      </c>
      <c r="BS189" s="687">
        <f>'8. ГД Уренгой'!CY43+'8. ГД Уренгой'!CY45-'8. ГД Уренгой'!CY24-'8. ГД Уренгой'!CY25</f>
        <v>0</v>
      </c>
      <c r="BT189" s="687">
        <f t="shared" si="338"/>
        <v>-32.4</v>
      </c>
      <c r="BU189" s="688">
        <f t="shared" si="339"/>
        <v>0</v>
      </c>
      <c r="BV189" s="687">
        <f>'8. ГД Уренгой'!DC43+'8. ГД Уренгой'!DC45-'8. ГД Уренгой'!DC24-'8. ГД Уренгой'!DC25</f>
        <v>32.999999999999993</v>
      </c>
      <c r="BW189" s="687">
        <f>'8. ГД Уренгой'!DE43+'8. ГД Уренгой'!DE45-'8. ГД Уренгой'!DE24-'8. ГД Уренгой'!DE25</f>
        <v>0</v>
      </c>
      <c r="BX189" s="687">
        <f t="shared" si="340"/>
        <v>-32.999999999999993</v>
      </c>
      <c r="BY189" s="688">
        <f t="shared" si="341"/>
        <v>0</v>
      </c>
    </row>
    <row r="190" spans="2:77" ht="20.100000000000001" customHeight="1">
      <c r="C190" s="702" t="s">
        <v>303</v>
      </c>
      <c r="D190" s="528"/>
      <c r="E190" s="528"/>
      <c r="F190" s="529"/>
      <c r="G190" s="530" t="s">
        <v>304</v>
      </c>
      <c r="H190" s="530"/>
      <c r="I190" s="694" t="s">
        <v>169</v>
      </c>
      <c r="J190" s="687">
        <f t="shared" si="298"/>
        <v>0</v>
      </c>
      <c r="K190" s="687">
        <f t="shared" si="299"/>
        <v>0</v>
      </c>
      <c r="L190" s="687">
        <f t="shared" si="300"/>
        <v>0</v>
      </c>
      <c r="M190" s="688" t="str">
        <f t="shared" si="301"/>
        <v>-</v>
      </c>
      <c r="N190" s="687">
        <f t="shared" si="302"/>
        <v>0</v>
      </c>
      <c r="O190" s="687">
        <f t="shared" si="303"/>
        <v>0</v>
      </c>
      <c r="P190" s="687">
        <f t="shared" si="304"/>
        <v>0</v>
      </c>
      <c r="Q190" s="688" t="str">
        <f t="shared" si="305"/>
        <v>-</v>
      </c>
      <c r="R190" s="687">
        <f>'8. ГД Уренгой'!W62+'8. ГД Уренгой'!W75</f>
        <v>0</v>
      </c>
      <c r="S190" s="687">
        <f>'8. ГД Уренгой'!Y62+'8. ГД Уренгой'!Y75</f>
        <v>0</v>
      </c>
      <c r="T190" s="687">
        <f t="shared" si="306"/>
        <v>0</v>
      </c>
      <c r="U190" s="688" t="str">
        <f t="shared" si="307"/>
        <v>-</v>
      </c>
      <c r="V190" s="687">
        <f>'8. ГД Уренгой'!AC62+'8. ГД Уренгой'!AC75</f>
        <v>0</v>
      </c>
      <c r="W190" s="687">
        <f>'8. ГД Уренгой'!AE62+'8. ГД Уренгой'!AE75</f>
        <v>0</v>
      </c>
      <c r="X190" s="687">
        <f t="shared" si="308"/>
        <v>0</v>
      </c>
      <c r="Y190" s="688" t="str">
        <f t="shared" si="309"/>
        <v>-</v>
      </c>
      <c r="Z190" s="687">
        <f>'8. ГД Уренгой'!AI62+'8. ГД Уренгой'!AI75</f>
        <v>0</v>
      </c>
      <c r="AA190" s="687">
        <f>'8. ГД Уренгой'!AK62+'8. ГД Уренгой'!AK75</f>
        <v>0</v>
      </c>
      <c r="AB190" s="687">
        <f t="shared" si="310"/>
        <v>0</v>
      </c>
      <c r="AC190" s="688" t="str">
        <f t="shared" si="311"/>
        <v>-</v>
      </c>
      <c r="AD190" s="687">
        <f t="shared" si="312"/>
        <v>0</v>
      </c>
      <c r="AE190" s="687">
        <f t="shared" si="313"/>
        <v>0</v>
      </c>
      <c r="AF190" s="687">
        <f t="shared" si="314"/>
        <v>0</v>
      </c>
      <c r="AG190" s="688" t="str">
        <f t="shared" si="315"/>
        <v>-</v>
      </c>
      <c r="AH190" s="687">
        <f>'8. ГД Уренгой'!AU62+'8. ГД Уренгой'!AU75</f>
        <v>0</v>
      </c>
      <c r="AI190" s="687">
        <f>'8. ГД Уренгой'!AW62+'8. ГД Уренгой'!AW75</f>
        <v>0</v>
      </c>
      <c r="AJ190" s="687">
        <f t="shared" si="316"/>
        <v>0</v>
      </c>
      <c r="AK190" s="688" t="str">
        <f t="shared" si="317"/>
        <v>-</v>
      </c>
      <c r="AL190" s="687">
        <f>'8. ГД Уренгой'!BA62+'8. ГД Уренгой'!BA75</f>
        <v>0</v>
      </c>
      <c r="AM190" s="687">
        <f>'8. ГД Уренгой'!BC62+'8. ГД Уренгой'!BC75</f>
        <v>0</v>
      </c>
      <c r="AN190" s="687">
        <f t="shared" si="318"/>
        <v>0</v>
      </c>
      <c r="AO190" s="688" t="str">
        <f t="shared" si="319"/>
        <v>-</v>
      </c>
      <c r="AP190" s="687">
        <f>'8. ГД Уренгой'!BG62+'8. ГД Уренгой'!BG75</f>
        <v>0</v>
      </c>
      <c r="AQ190" s="687">
        <f>'8. ГД Уренгой'!BI62+'8. ГД Уренгой'!BI75</f>
        <v>0</v>
      </c>
      <c r="AR190" s="687">
        <f t="shared" si="320"/>
        <v>0</v>
      </c>
      <c r="AS190" s="688" t="str">
        <f t="shared" si="321"/>
        <v>-</v>
      </c>
      <c r="AT190" s="687">
        <f t="shared" si="322"/>
        <v>0</v>
      </c>
      <c r="AU190" s="687">
        <f t="shared" si="323"/>
        <v>0</v>
      </c>
      <c r="AV190" s="687">
        <f t="shared" si="324"/>
        <v>0</v>
      </c>
      <c r="AW190" s="688" t="str">
        <f t="shared" si="325"/>
        <v>-</v>
      </c>
      <c r="AX190" s="687">
        <f>'8. ГД Уренгой'!BS62+'8. ГД Уренгой'!BS75</f>
        <v>0</v>
      </c>
      <c r="AY190" s="687">
        <f>'8. ГД Уренгой'!BU62+'8. ГД Уренгой'!BU75</f>
        <v>0</v>
      </c>
      <c r="AZ190" s="687">
        <f t="shared" si="326"/>
        <v>0</v>
      </c>
      <c r="BA190" s="688" t="str">
        <f t="shared" si="327"/>
        <v>-</v>
      </c>
      <c r="BB190" s="687">
        <f>'8. ГД Уренгой'!BY62+'8. ГД Уренгой'!BY75</f>
        <v>0</v>
      </c>
      <c r="BC190" s="687">
        <f>'8. ГД Уренгой'!CA62+'8. ГД Уренгой'!CA75</f>
        <v>0</v>
      </c>
      <c r="BD190" s="687">
        <f t="shared" si="328"/>
        <v>0</v>
      </c>
      <c r="BE190" s="688" t="str">
        <f t="shared" si="329"/>
        <v>-</v>
      </c>
      <c r="BF190" s="687">
        <f>'8. ГД Уренгой'!CE62+'8. ГД Уренгой'!CE75</f>
        <v>0</v>
      </c>
      <c r="BG190" s="687">
        <f>'8. ГД Уренгой'!CG62+'8. ГД Уренгой'!CG75</f>
        <v>0</v>
      </c>
      <c r="BH190" s="687">
        <f t="shared" si="330"/>
        <v>0</v>
      </c>
      <c r="BI190" s="688" t="str">
        <f t="shared" si="331"/>
        <v>-</v>
      </c>
      <c r="BJ190" s="687">
        <f t="shared" si="332"/>
        <v>0</v>
      </c>
      <c r="BK190" s="687">
        <f t="shared" si="333"/>
        <v>0</v>
      </c>
      <c r="BL190" s="687">
        <f t="shared" si="334"/>
        <v>0</v>
      </c>
      <c r="BM190" s="688" t="str">
        <f t="shared" si="335"/>
        <v>-</v>
      </c>
      <c r="BN190" s="687">
        <f>'8. ГД Уренгой'!CQ62+'8. ГД Уренгой'!CQ75</f>
        <v>0</v>
      </c>
      <c r="BO190" s="687">
        <f>'8. ГД Уренгой'!CS62+'8. ГД Уренгой'!CS75</f>
        <v>0</v>
      </c>
      <c r="BP190" s="687">
        <f t="shared" si="336"/>
        <v>0</v>
      </c>
      <c r="BQ190" s="688" t="str">
        <f t="shared" si="337"/>
        <v>-</v>
      </c>
      <c r="BR190" s="687">
        <f>'8. ГД Уренгой'!CW62+'8. ГД Уренгой'!CW75</f>
        <v>0</v>
      </c>
      <c r="BS190" s="687">
        <f>'8. ГД Уренгой'!CY62+'8. ГД Уренгой'!CY75</f>
        <v>0</v>
      </c>
      <c r="BT190" s="687">
        <f t="shared" si="338"/>
        <v>0</v>
      </c>
      <c r="BU190" s="688" t="str">
        <f t="shared" si="339"/>
        <v>-</v>
      </c>
      <c r="BV190" s="687">
        <f>'8. ГД Уренгой'!DC62+'8. ГД Уренгой'!DC75</f>
        <v>0</v>
      </c>
      <c r="BW190" s="687">
        <f>'8. ГД Уренгой'!DE62+'8. ГД Уренгой'!DE75</f>
        <v>0</v>
      </c>
      <c r="BX190" s="687">
        <f t="shared" si="340"/>
        <v>0</v>
      </c>
      <c r="BY190" s="688" t="str">
        <f t="shared" si="341"/>
        <v>-</v>
      </c>
    </row>
    <row r="191" spans="2:77" ht="20.100000000000001" customHeight="1">
      <c r="C191" s="709" t="s">
        <v>294</v>
      </c>
      <c r="D191" s="528"/>
      <c r="E191" s="528"/>
      <c r="F191" s="529"/>
      <c r="G191" s="530" t="s">
        <v>295</v>
      </c>
      <c r="H191" s="530"/>
      <c r="I191" s="686" t="s">
        <v>169</v>
      </c>
      <c r="J191" s="687">
        <f t="shared" si="298"/>
        <v>225.9</v>
      </c>
      <c r="K191" s="687">
        <f t="shared" si="299"/>
        <v>0</v>
      </c>
      <c r="L191" s="687">
        <f t="shared" si="300"/>
        <v>-225.9</v>
      </c>
      <c r="M191" s="688">
        <f t="shared" si="301"/>
        <v>0</v>
      </c>
      <c r="N191" s="687">
        <f t="shared" si="302"/>
        <v>39.6</v>
      </c>
      <c r="O191" s="687">
        <f t="shared" si="303"/>
        <v>0</v>
      </c>
      <c r="P191" s="687">
        <f t="shared" si="304"/>
        <v>-39.6</v>
      </c>
      <c r="Q191" s="688">
        <f t="shared" si="305"/>
        <v>0</v>
      </c>
      <c r="R191" s="687">
        <f>'11. ГД Надым'!W17+'11. ГД Надым'!W18</f>
        <v>14</v>
      </c>
      <c r="S191" s="687">
        <f>'11. ГД Надым'!Y17+'11. ГД Надым'!Y18</f>
        <v>0</v>
      </c>
      <c r="T191" s="687">
        <f t="shared" si="306"/>
        <v>-14</v>
      </c>
      <c r="U191" s="688">
        <f t="shared" si="307"/>
        <v>0</v>
      </c>
      <c r="V191" s="687">
        <f>'11. ГД Надым'!AC17+'11. ГД Надым'!AC18</f>
        <v>12.2</v>
      </c>
      <c r="W191" s="687">
        <f>'11. ГД Надым'!AE17+'11. ГД Надым'!AE18</f>
        <v>0</v>
      </c>
      <c r="X191" s="687">
        <f t="shared" si="308"/>
        <v>-12.2</v>
      </c>
      <c r="Y191" s="688">
        <f t="shared" si="309"/>
        <v>0</v>
      </c>
      <c r="Z191" s="687">
        <f>'11. ГД Надым'!AI17+'11. ГД Надым'!AI18</f>
        <v>13.4</v>
      </c>
      <c r="AA191" s="687">
        <f>'11. ГД Надым'!AK17+'11. ГД Надым'!AK18</f>
        <v>0</v>
      </c>
      <c r="AB191" s="687">
        <f t="shared" si="310"/>
        <v>-13.4</v>
      </c>
      <c r="AC191" s="688">
        <f t="shared" si="311"/>
        <v>0</v>
      </c>
      <c r="AD191" s="687">
        <f t="shared" si="312"/>
        <v>34.799999999999997</v>
      </c>
      <c r="AE191" s="687">
        <f t="shared" si="313"/>
        <v>0</v>
      </c>
      <c r="AF191" s="687">
        <f t="shared" si="314"/>
        <v>-34.799999999999997</v>
      </c>
      <c r="AG191" s="688">
        <f t="shared" si="315"/>
        <v>0</v>
      </c>
      <c r="AH191" s="687">
        <f>'11. ГД Надым'!AU17+'11. ГД Надым'!AU18</f>
        <v>12.9</v>
      </c>
      <c r="AI191" s="687">
        <f>'11. ГД Надым'!AW17+'11. ГД Надым'!AW18</f>
        <v>0</v>
      </c>
      <c r="AJ191" s="687">
        <f t="shared" si="316"/>
        <v>-12.9</v>
      </c>
      <c r="AK191" s="688">
        <f t="shared" si="317"/>
        <v>0</v>
      </c>
      <c r="AL191" s="687">
        <f>'11. ГД Надым'!BA17+'11. ГД Надым'!BA18</f>
        <v>13.1</v>
      </c>
      <c r="AM191" s="687">
        <f>'11. ГД Надым'!BC17+'11. ГД Надым'!BC18</f>
        <v>0</v>
      </c>
      <c r="AN191" s="687">
        <f t="shared" si="318"/>
        <v>-13.1</v>
      </c>
      <c r="AO191" s="688">
        <f t="shared" si="319"/>
        <v>0</v>
      </c>
      <c r="AP191" s="687">
        <f>'11. ГД Надым'!BG17+'11. ГД Надым'!BG18</f>
        <v>8.8000000000000007</v>
      </c>
      <c r="AQ191" s="687">
        <f>'11. ГД Надым'!BI17+'11. ГД Надым'!BI18</f>
        <v>0</v>
      </c>
      <c r="AR191" s="687">
        <f t="shared" si="320"/>
        <v>-8.8000000000000007</v>
      </c>
      <c r="AS191" s="688">
        <f t="shared" si="321"/>
        <v>0</v>
      </c>
      <c r="AT191" s="687">
        <f t="shared" si="322"/>
        <v>35.5</v>
      </c>
      <c r="AU191" s="687">
        <f t="shared" si="323"/>
        <v>0</v>
      </c>
      <c r="AV191" s="687">
        <f t="shared" si="324"/>
        <v>-35.5</v>
      </c>
      <c r="AW191" s="688">
        <f t="shared" si="325"/>
        <v>0</v>
      </c>
      <c r="AX191" s="687">
        <f>'11. ГД Надым'!BS17+'11. ГД Надым'!BS18</f>
        <v>9.6</v>
      </c>
      <c r="AY191" s="687">
        <f>'11. ГД Надым'!BU17+'11. ГД Надым'!BU18</f>
        <v>0</v>
      </c>
      <c r="AZ191" s="687">
        <f t="shared" si="326"/>
        <v>-9.6</v>
      </c>
      <c r="BA191" s="688">
        <f t="shared" si="327"/>
        <v>0</v>
      </c>
      <c r="BB191" s="687">
        <f>'11. ГД Надым'!BY17+'11. ГД Надым'!BY18</f>
        <v>13.2</v>
      </c>
      <c r="BC191" s="687">
        <f>'11. ГД Надым'!CA17+'11. ГД Надым'!CA18</f>
        <v>0</v>
      </c>
      <c r="BD191" s="687">
        <f t="shared" si="328"/>
        <v>-13.2</v>
      </c>
      <c r="BE191" s="688">
        <f t="shared" si="329"/>
        <v>0</v>
      </c>
      <c r="BF191" s="687">
        <f>'11. ГД Надым'!CE17+'11. ГД Надым'!CE18</f>
        <v>12.7</v>
      </c>
      <c r="BG191" s="687">
        <f>'11. ГД Надым'!CG17+'11. ГД Надым'!CG18</f>
        <v>0</v>
      </c>
      <c r="BH191" s="687">
        <f t="shared" si="330"/>
        <v>-12.7</v>
      </c>
      <c r="BI191" s="688">
        <f t="shared" si="331"/>
        <v>0</v>
      </c>
      <c r="BJ191" s="687">
        <f t="shared" si="332"/>
        <v>116</v>
      </c>
      <c r="BK191" s="687">
        <f t="shared" si="333"/>
        <v>0</v>
      </c>
      <c r="BL191" s="687">
        <f t="shared" si="334"/>
        <v>-116</v>
      </c>
      <c r="BM191" s="688">
        <f t="shared" si="335"/>
        <v>0</v>
      </c>
      <c r="BN191" s="687">
        <f>'11. ГД Надым'!CQ17+'11. ГД Надым'!CQ18</f>
        <v>26.9</v>
      </c>
      <c r="BO191" s="687">
        <f>'11. ГД Надым'!CS17+'11. ГД Надым'!CS18</f>
        <v>0</v>
      </c>
      <c r="BP191" s="687">
        <f t="shared" si="336"/>
        <v>-26.9</v>
      </c>
      <c r="BQ191" s="688">
        <f t="shared" si="337"/>
        <v>0</v>
      </c>
      <c r="BR191" s="687">
        <f>'11. ГД Надым'!CW17+'11. ГД Надым'!CW18</f>
        <v>38.6</v>
      </c>
      <c r="BS191" s="687">
        <f>'11. ГД Надым'!CY17+'11. ГД Надым'!CY18</f>
        <v>0</v>
      </c>
      <c r="BT191" s="687">
        <f t="shared" si="338"/>
        <v>-38.6</v>
      </c>
      <c r="BU191" s="688">
        <f t="shared" si="339"/>
        <v>0</v>
      </c>
      <c r="BV191" s="687">
        <f>'11. ГД Надым'!DC17+'11. ГД Надым'!DC18</f>
        <v>50.5</v>
      </c>
      <c r="BW191" s="687">
        <f>'11. ГД Надым'!DE17+'11. ГД Надым'!DE18</f>
        <v>0</v>
      </c>
      <c r="BX191" s="687">
        <f t="shared" si="340"/>
        <v>-50.5</v>
      </c>
      <c r="BY191" s="688">
        <f t="shared" si="341"/>
        <v>0</v>
      </c>
    </row>
    <row r="192" spans="2:77" ht="20.100000000000001" customHeight="1">
      <c r="C192" s="429" t="s">
        <v>305</v>
      </c>
      <c r="D192" s="528"/>
      <c r="E192" s="528"/>
      <c r="F192" s="529"/>
      <c r="G192" s="530" t="s">
        <v>306</v>
      </c>
      <c r="H192" s="530"/>
      <c r="I192" s="694" t="s">
        <v>169</v>
      </c>
      <c r="J192" s="687">
        <f t="shared" si="298"/>
        <v>225.9</v>
      </c>
      <c r="K192" s="687">
        <f t="shared" si="299"/>
        <v>0</v>
      </c>
      <c r="L192" s="687">
        <f t="shared" si="300"/>
        <v>-225.9</v>
      </c>
      <c r="M192" s="688">
        <f t="shared" si="301"/>
        <v>0</v>
      </c>
      <c r="N192" s="687">
        <f t="shared" si="302"/>
        <v>39.6</v>
      </c>
      <c r="O192" s="687">
        <f t="shared" si="303"/>
        <v>0</v>
      </c>
      <c r="P192" s="687">
        <f t="shared" si="304"/>
        <v>-39.6</v>
      </c>
      <c r="Q192" s="688">
        <f t="shared" si="305"/>
        <v>0</v>
      </c>
      <c r="R192" s="687">
        <f>'11. ГД Надым'!W17</f>
        <v>14</v>
      </c>
      <c r="S192" s="687">
        <f>'11. ГД Надым'!Y17</f>
        <v>0</v>
      </c>
      <c r="T192" s="687">
        <f t="shared" si="306"/>
        <v>-14</v>
      </c>
      <c r="U192" s="688">
        <f t="shared" si="307"/>
        <v>0</v>
      </c>
      <c r="V192" s="687">
        <f>'11. ГД Надым'!AC17</f>
        <v>12.2</v>
      </c>
      <c r="W192" s="687">
        <f>'11. ГД Надым'!AE17</f>
        <v>0</v>
      </c>
      <c r="X192" s="687">
        <f t="shared" si="308"/>
        <v>-12.2</v>
      </c>
      <c r="Y192" s="688">
        <f t="shared" si="309"/>
        <v>0</v>
      </c>
      <c r="Z192" s="687">
        <f>'11. ГД Надым'!AI17</f>
        <v>13.4</v>
      </c>
      <c r="AA192" s="687">
        <f>'11. ГД Надым'!AK17</f>
        <v>0</v>
      </c>
      <c r="AB192" s="687">
        <f t="shared" si="310"/>
        <v>-13.4</v>
      </c>
      <c r="AC192" s="688">
        <f t="shared" si="311"/>
        <v>0</v>
      </c>
      <c r="AD192" s="687">
        <f t="shared" si="312"/>
        <v>34.799999999999997</v>
      </c>
      <c r="AE192" s="687">
        <f t="shared" si="313"/>
        <v>0</v>
      </c>
      <c r="AF192" s="687">
        <f t="shared" si="314"/>
        <v>-34.799999999999997</v>
      </c>
      <c r="AG192" s="688">
        <f t="shared" si="315"/>
        <v>0</v>
      </c>
      <c r="AH192" s="687">
        <f>'11. ГД Надым'!AU17</f>
        <v>12.9</v>
      </c>
      <c r="AI192" s="687">
        <f>'11. ГД Надым'!AW17</f>
        <v>0</v>
      </c>
      <c r="AJ192" s="687">
        <f t="shared" si="316"/>
        <v>-12.9</v>
      </c>
      <c r="AK192" s="688">
        <f t="shared" si="317"/>
        <v>0</v>
      </c>
      <c r="AL192" s="687">
        <f>'11. ГД Надым'!BA17</f>
        <v>13.1</v>
      </c>
      <c r="AM192" s="687">
        <f>'11. ГД Надым'!BC17</f>
        <v>0</v>
      </c>
      <c r="AN192" s="687">
        <f t="shared" si="318"/>
        <v>-13.1</v>
      </c>
      <c r="AO192" s="688">
        <f t="shared" si="319"/>
        <v>0</v>
      </c>
      <c r="AP192" s="687">
        <f>'11. ГД Надым'!BG17</f>
        <v>8.8000000000000007</v>
      </c>
      <c r="AQ192" s="687">
        <f>'11. ГД Надым'!BI17</f>
        <v>0</v>
      </c>
      <c r="AR192" s="687">
        <f t="shared" si="320"/>
        <v>-8.8000000000000007</v>
      </c>
      <c r="AS192" s="688">
        <f t="shared" si="321"/>
        <v>0</v>
      </c>
      <c r="AT192" s="687">
        <f t="shared" si="322"/>
        <v>35.5</v>
      </c>
      <c r="AU192" s="687">
        <f t="shared" si="323"/>
        <v>0</v>
      </c>
      <c r="AV192" s="687">
        <f t="shared" si="324"/>
        <v>-35.5</v>
      </c>
      <c r="AW192" s="688">
        <f t="shared" si="325"/>
        <v>0</v>
      </c>
      <c r="AX192" s="687">
        <f>'11. ГД Надым'!BS17</f>
        <v>9.6</v>
      </c>
      <c r="AY192" s="687">
        <f>'11. ГД Надым'!BU17</f>
        <v>0</v>
      </c>
      <c r="AZ192" s="687">
        <f t="shared" si="326"/>
        <v>-9.6</v>
      </c>
      <c r="BA192" s="688">
        <f t="shared" si="327"/>
        <v>0</v>
      </c>
      <c r="BB192" s="687">
        <f>'11. ГД Надым'!BY17</f>
        <v>13.2</v>
      </c>
      <c r="BC192" s="687">
        <f>'11. ГД Надым'!CA17</f>
        <v>0</v>
      </c>
      <c r="BD192" s="687">
        <f t="shared" si="328"/>
        <v>-13.2</v>
      </c>
      <c r="BE192" s="688">
        <f t="shared" si="329"/>
        <v>0</v>
      </c>
      <c r="BF192" s="687">
        <f>'11. ГД Надым'!CE17</f>
        <v>12.7</v>
      </c>
      <c r="BG192" s="687">
        <f>'11. ГД Надым'!CG17</f>
        <v>0</v>
      </c>
      <c r="BH192" s="687">
        <f t="shared" si="330"/>
        <v>-12.7</v>
      </c>
      <c r="BI192" s="688">
        <f t="shared" si="331"/>
        <v>0</v>
      </c>
      <c r="BJ192" s="687">
        <f t="shared" si="332"/>
        <v>116</v>
      </c>
      <c r="BK192" s="687">
        <f t="shared" si="333"/>
        <v>0</v>
      </c>
      <c r="BL192" s="687">
        <f t="shared" si="334"/>
        <v>-116</v>
      </c>
      <c r="BM192" s="688">
        <f t="shared" si="335"/>
        <v>0</v>
      </c>
      <c r="BN192" s="687">
        <f>'11. ГД Надым'!CQ17</f>
        <v>26.9</v>
      </c>
      <c r="BO192" s="687">
        <f>'11. ГД Надым'!CS17</f>
        <v>0</v>
      </c>
      <c r="BP192" s="687">
        <f t="shared" si="336"/>
        <v>-26.9</v>
      </c>
      <c r="BQ192" s="688">
        <f t="shared" si="337"/>
        <v>0</v>
      </c>
      <c r="BR192" s="687">
        <f>'11. ГД Надым'!CW17</f>
        <v>38.6</v>
      </c>
      <c r="BS192" s="687">
        <f>'11. ГД Надым'!CY17</f>
        <v>0</v>
      </c>
      <c r="BT192" s="687">
        <f t="shared" si="338"/>
        <v>-38.6</v>
      </c>
      <c r="BU192" s="688">
        <f t="shared" si="339"/>
        <v>0</v>
      </c>
      <c r="BV192" s="687">
        <f>'11. ГД Надым'!DC17</f>
        <v>50.5</v>
      </c>
      <c r="BW192" s="687">
        <f>'11. ГД Надым'!DE17</f>
        <v>0</v>
      </c>
      <c r="BX192" s="687">
        <f t="shared" si="340"/>
        <v>-50.5</v>
      </c>
      <c r="BY192" s="688">
        <f t="shared" si="341"/>
        <v>0</v>
      </c>
    </row>
    <row r="193" spans="2:77" ht="20.100000000000001" customHeight="1">
      <c r="C193" s="429" t="s">
        <v>307</v>
      </c>
      <c r="D193" s="528"/>
      <c r="E193" s="528"/>
      <c r="F193" s="529"/>
      <c r="G193" s="530" t="s">
        <v>308</v>
      </c>
      <c r="H193" s="530"/>
      <c r="I193" s="694" t="s">
        <v>169</v>
      </c>
      <c r="J193" s="687">
        <f t="shared" si="298"/>
        <v>0</v>
      </c>
      <c r="K193" s="687">
        <f t="shared" si="299"/>
        <v>0</v>
      </c>
      <c r="L193" s="687">
        <f t="shared" si="300"/>
        <v>0</v>
      </c>
      <c r="M193" s="688" t="str">
        <f t="shared" si="301"/>
        <v>-</v>
      </c>
      <c r="N193" s="687">
        <f t="shared" si="302"/>
        <v>0</v>
      </c>
      <c r="O193" s="687">
        <f t="shared" si="303"/>
        <v>0</v>
      </c>
      <c r="P193" s="687">
        <f t="shared" si="304"/>
        <v>0</v>
      </c>
      <c r="Q193" s="688" t="str">
        <f t="shared" si="305"/>
        <v>-</v>
      </c>
      <c r="R193" s="687">
        <f>'11. ГД Надым'!W18</f>
        <v>0</v>
      </c>
      <c r="S193" s="687">
        <f>'11. ГД Надым'!Y18</f>
        <v>0</v>
      </c>
      <c r="T193" s="687">
        <f t="shared" si="306"/>
        <v>0</v>
      </c>
      <c r="U193" s="688" t="str">
        <f t="shared" si="307"/>
        <v>-</v>
      </c>
      <c r="V193" s="687">
        <f>'11. ГД Надым'!AC18</f>
        <v>0</v>
      </c>
      <c r="W193" s="687">
        <f>'11. ГД Надым'!AE18</f>
        <v>0</v>
      </c>
      <c r="X193" s="687">
        <f t="shared" si="308"/>
        <v>0</v>
      </c>
      <c r="Y193" s="688" t="str">
        <f t="shared" si="309"/>
        <v>-</v>
      </c>
      <c r="Z193" s="687">
        <f>'11. ГД Надым'!AI18</f>
        <v>0</v>
      </c>
      <c r="AA193" s="687">
        <f>'11. ГД Надым'!AK18</f>
        <v>0</v>
      </c>
      <c r="AB193" s="687">
        <f t="shared" si="310"/>
        <v>0</v>
      </c>
      <c r="AC193" s="688" t="str">
        <f t="shared" si="311"/>
        <v>-</v>
      </c>
      <c r="AD193" s="687">
        <f t="shared" si="312"/>
        <v>0</v>
      </c>
      <c r="AE193" s="687">
        <f t="shared" si="313"/>
        <v>0</v>
      </c>
      <c r="AF193" s="687">
        <f t="shared" si="314"/>
        <v>0</v>
      </c>
      <c r="AG193" s="688" t="str">
        <f t="shared" si="315"/>
        <v>-</v>
      </c>
      <c r="AH193" s="687">
        <f>'11. ГД Надым'!AU18</f>
        <v>0</v>
      </c>
      <c r="AI193" s="687">
        <f>'11. ГД Надым'!AW18</f>
        <v>0</v>
      </c>
      <c r="AJ193" s="687">
        <f t="shared" si="316"/>
        <v>0</v>
      </c>
      <c r="AK193" s="688" t="str">
        <f t="shared" si="317"/>
        <v>-</v>
      </c>
      <c r="AL193" s="687">
        <f>'11. ГД Надым'!BA18</f>
        <v>0</v>
      </c>
      <c r="AM193" s="687">
        <f>'11. ГД Надым'!BC18</f>
        <v>0</v>
      </c>
      <c r="AN193" s="687">
        <f t="shared" si="318"/>
        <v>0</v>
      </c>
      <c r="AO193" s="688" t="str">
        <f t="shared" si="319"/>
        <v>-</v>
      </c>
      <c r="AP193" s="687">
        <f>'11. ГД Надым'!BG18</f>
        <v>0</v>
      </c>
      <c r="AQ193" s="687">
        <f>'11. ГД Надым'!BI18</f>
        <v>0</v>
      </c>
      <c r="AR193" s="687">
        <f t="shared" si="320"/>
        <v>0</v>
      </c>
      <c r="AS193" s="688" t="str">
        <f t="shared" si="321"/>
        <v>-</v>
      </c>
      <c r="AT193" s="687">
        <f t="shared" si="322"/>
        <v>0</v>
      </c>
      <c r="AU193" s="687">
        <f t="shared" si="323"/>
        <v>0</v>
      </c>
      <c r="AV193" s="687">
        <f t="shared" si="324"/>
        <v>0</v>
      </c>
      <c r="AW193" s="688" t="str">
        <f t="shared" si="325"/>
        <v>-</v>
      </c>
      <c r="AX193" s="687">
        <f>'11. ГД Надым'!BS18</f>
        <v>0</v>
      </c>
      <c r="AY193" s="687">
        <f>'11. ГД Надым'!BU18</f>
        <v>0</v>
      </c>
      <c r="AZ193" s="687">
        <f t="shared" si="326"/>
        <v>0</v>
      </c>
      <c r="BA193" s="688" t="str">
        <f t="shared" si="327"/>
        <v>-</v>
      </c>
      <c r="BB193" s="687">
        <f>'11. ГД Надым'!BY18</f>
        <v>0</v>
      </c>
      <c r="BC193" s="687">
        <f>'11. ГД Надым'!CA18</f>
        <v>0</v>
      </c>
      <c r="BD193" s="687">
        <f t="shared" si="328"/>
        <v>0</v>
      </c>
      <c r="BE193" s="688" t="str">
        <f t="shared" si="329"/>
        <v>-</v>
      </c>
      <c r="BF193" s="687">
        <f>'11. ГД Надым'!CE18</f>
        <v>0</v>
      </c>
      <c r="BG193" s="687">
        <f>'11. ГД Надым'!CG18</f>
        <v>0</v>
      </c>
      <c r="BH193" s="687">
        <f t="shared" si="330"/>
        <v>0</v>
      </c>
      <c r="BI193" s="688" t="str">
        <f t="shared" si="331"/>
        <v>-</v>
      </c>
      <c r="BJ193" s="687">
        <f t="shared" si="332"/>
        <v>0</v>
      </c>
      <c r="BK193" s="687">
        <f t="shared" si="333"/>
        <v>0</v>
      </c>
      <c r="BL193" s="687">
        <f t="shared" si="334"/>
        <v>0</v>
      </c>
      <c r="BM193" s="688" t="str">
        <f t="shared" si="335"/>
        <v>-</v>
      </c>
      <c r="BN193" s="687">
        <f>'11. ГД Надым'!CQ18</f>
        <v>0</v>
      </c>
      <c r="BO193" s="687">
        <f>'11. ГД Надым'!CS18</f>
        <v>0</v>
      </c>
      <c r="BP193" s="687">
        <f t="shared" si="336"/>
        <v>0</v>
      </c>
      <c r="BQ193" s="688" t="str">
        <f t="shared" si="337"/>
        <v>-</v>
      </c>
      <c r="BR193" s="687">
        <f>'11. ГД Надым'!CW18</f>
        <v>0</v>
      </c>
      <c r="BS193" s="687">
        <f>'11. ГД Надым'!CY18</f>
        <v>0</v>
      </c>
      <c r="BT193" s="687">
        <f t="shared" si="338"/>
        <v>0</v>
      </c>
      <c r="BU193" s="688" t="str">
        <f t="shared" si="339"/>
        <v>-</v>
      </c>
      <c r="BV193" s="687">
        <f>'11. ГД Надым'!DC18</f>
        <v>0</v>
      </c>
      <c r="BW193" s="687">
        <f>'11. ГД Надым'!DE18</f>
        <v>0</v>
      </c>
      <c r="BX193" s="687">
        <f t="shared" si="340"/>
        <v>0</v>
      </c>
      <c r="BY193" s="688" t="str">
        <f t="shared" si="341"/>
        <v>-</v>
      </c>
    </row>
    <row r="194" spans="2:77" ht="20.100000000000001" customHeight="1">
      <c r="C194" s="709" t="s">
        <v>187</v>
      </c>
      <c r="D194" s="528"/>
      <c r="E194" s="528"/>
      <c r="F194" s="529"/>
      <c r="G194" s="530" t="s">
        <v>296</v>
      </c>
      <c r="H194" s="530"/>
      <c r="I194" s="686" t="s">
        <v>169</v>
      </c>
      <c r="J194" s="687">
        <f t="shared" si="298"/>
        <v>0</v>
      </c>
      <c r="K194" s="687">
        <f t="shared" si="299"/>
        <v>0</v>
      </c>
      <c r="L194" s="687">
        <f t="shared" si="300"/>
        <v>0</v>
      </c>
      <c r="M194" s="688" t="str">
        <f t="shared" si="301"/>
        <v>-</v>
      </c>
      <c r="N194" s="687">
        <f t="shared" si="302"/>
        <v>0</v>
      </c>
      <c r="O194" s="687">
        <f t="shared" si="303"/>
        <v>0</v>
      </c>
      <c r="P194" s="687">
        <f t="shared" si="304"/>
        <v>0</v>
      </c>
      <c r="Q194" s="688" t="str">
        <f t="shared" si="305"/>
        <v>-</v>
      </c>
      <c r="R194" s="687">
        <f>'10. ГД Ноябрьск'!W20</f>
        <v>0</v>
      </c>
      <c r="S194" s="687">
        <f>'10. ГД Ноябрьск'!Y20</f>
        <v>0</v>
      </c>
      <c r="T194" s="687">
        <f t="shared" si="306"/>
        <v>0</v>
      </c>
      <c r="U194" s="688" t="str">
        <f t="shared" si="307"/>
        <v>-</v>
      </c>
      <c r="V194" s="687">
        <f>'10. ГД Ноябрьск'!AC20</f>
        <v>0</v>
      </c>
      <c r="W194" s="687">
        <f>'10. ГД Ноябрьск'!AE20</f>
        <v>0</v>
      </c>
      <c r="X194" s="687">
        <f t="shared" si="308"/>
        <v>0</v>
      </c>
      <c r="Y194" s="688" t="str">
        <f t="shared" si="309"/>
        <v>-</v>
      </c>
      <c r="Z194" s="687">
        <f>'10. ГД Ноябрьск'!AI20</f>
        <v>0</v>
      </c>
      <c r="AA194" s="687">
        <f>'10. ГД Ноябрьск'!AK20</f>
        <v>0</v>
      </c>
      <c r="AB194" s="687">
        <f t="shared" si="310"/>
        <v>0</v>
      </c>
      <c r="AC194" s="688" t="str">
        <f t="shared" si="311"/>
        <v>-</v>
      </c>
      <c r="AD194" s="687">
        <f t="shared" si="312"/>
        <v>0</v>
      </c>
      <c r="AE194" s="687">
        <f t="shared" si="313"/>
        <v>0</v>
      </c>
      <c r="AF194" s="687">
        <f t="shared" si="314"/>
        <v>0</v>
      </c>
      <c r="AG194" s="688" t="str">
        <f t="shared" si="315"/>
        <v>-</v>
      </c>
      <c r="AH194" s="687">
        <f>'10. ГД Ноябрьск'!AU20</f>
        <v>0</v>
      </c>
      <c r="AI194" s="687">
        <f>'10. ГД Ноябрьск'!AW20</f>
        <v>0</v>
      </c>
      <c r="AJ194" s="687">
        <f t="shared" si="316"/>
        <v>0</v>
      </c>
      <c r="AK194" s="688" t="str">
        <f t="shared" si="317"/>
        <v>-</v>
      </c>
      <c r="AL194" s="687">
        <f>'10. ГД Ноябрьск'!BA20</f>
        <v>0</v>
      </c>
      <c r="AM194" s="687">
        <f>'10. ГД Ноябрьск'!BC20</f>
        <v>0</v>
      </c>
      <c r="AN194" s="687">
        <f t="shared" si="318"/>
        <v>0</v>
      </c>
      <c r="AO194" s="688" t="str">
        <f t="shared" si="319"/>
        <v>-</v>
      </c>
      <c r="AP194" s="687">
        <f>'10. ГД Ноябрьск'!BG20</f>
        <v>0</v>
      </c>
      <c r="AQ194" s="687">
        <f>'10. ГД Ноябрьск'!BI20</f>
        <v>0</v>
      </c>
      <c r="AR194" s="687">
        <f t="shared" si="320"/>
        <v>0</v>
      </c>
      <c r="AS194" s="688" t="str">
        <f t="shared" si="321"/>
        <v>-</v>
      </c>
      <c r="AT194" s="687">
        <f t="shared" si="322"/>
        <v>0</v>
      </c>
      <c r="AU194" s="687">
        <f t="shared" si="323"/>
        <v>0</v>
      </c>
      <c r="AV194" s="687">
        <f t="shared" si="324"/>
        <v>0</v>
      </c>
      <c r="AW194" s="688" t="str">
        <f t="shared" si="325"/>
        <v>-</v>
      </c>
      <c r="AX194" s="687">
        <f>'10. ГД Ноябрьск'!BS20</f>
        <v>0</v>
      </c>
      <c r="AY194" s="687">
        <f>'10. ГД Ноябрьск'!BU20</f>
        <v>0</v>
      </c>
      <c r="AZ194" s="687">
        <f t="shared" si="326"/>
        <v>0</v>
      </c>
      <c r="BA194" s="688" t="str">
        <f t="shared" si="327"/>
        <v>-</v>
      </c>
      <c r="BB194" s="687">
        <f>'10. ГД Ноябрьск'!BY20</f>
        <v>0</v>
      </c>
      <c r="BC194" s="687">
        <f>'10. ГД Ноябрьск'!CA20</f>
        <v>0</v>
      </c>
      <c r="BD194" s="687">
        <f t="shared" si="328"/>
        <v>0</v>
      </c>
      <c r="BE194" s="688" t="str">
        <f t="shared" si="329"/>
        <v>-</v>
      </c>
      <c r="BF194" s="687">
        <f>'10. ГД Ноябрьск'!CE20</f>
        <v>0</v>
      </c>
      <c r="BG194" s="687">
        <f>'10. ГД Ноябрьск'!CG20</f>
        <v>0</v>
      </c>
      <c r="BH194" s="687">
        <f t="shared" si="330"/>
        <v>0</v>
      </c>
      <c r="BI194" s="688" t="str">
        <f t="shared" si="331"/>
        <v>-</v>
      </c>
      <c r="BJ194" s="687">
        <f t="shared" si="332"/>
        <v>0</v>
      </c>
      <c r="BK194" s="687">
        <f t="shared" si="333"/>
        <v>0</v>
      </c>
      <c r="BL194" s="687">
        <f t="shared" si="334"/>
        <v>0</v>
      </c>
      <c r="BM194" s="688" t="str">
        <f t="shared" si="335"/>
        <v>-</v>
      </c>
      <c r="BN194" s="687">
        <f>'10. ГД Ноябрьск'!CQ20</f>
        <v>0</v>
      </c>
      <c r="BO194" s="687">
        <f>'10. ГД Ноябрьск'!CS20</f>
        <v>0</v>
      </c>
      <c r="BP194" s="687">
        <f t="shared" si="336"/>
        <v>0</v>
      </c>
      <c r="BQ194" s="688" t="str">
        <f t="shared" si="337"/>
        <v>-</v>
      </c>
      <c r="BR194" s="687">
        <f>'10. ГД Ноябрьск'!CW20</f>
        <v>0</v>
      </c>
      <c r="BS194" s="687">
        <f>'10. ГД Ноябрьск'!CY20</f>
        <v>0</v>
      </c>
      <c r="BT194" s="687">
        <f t="shared" si="338"/>
        <v>0</v>
      </c>
      <c r="BU194" s="688" t="str">
        <f t="shared" si="339"/>
        <v>-</v>
      </c>
      <c r="BV194" s="687">
        <f>'10. ГД Ноябрьск'!DC20</f>
        <v>0</v>
      </c>
      <c r="BW194" s="687">
        <f>'10. ГД Ноябрьск'!DE20</f>
        <v>0</v>
      </c>
      <c r="BX194" s="687">
        <f t="shared" si="340"/>
        <v>0</v>
      </c>
      <c r="BY194" s="688" t="str">
        <f t="shared" si="341"/>
        <v>-</v>
      </c>
    </row>
    <row r="195" spans="2:77" ht="20.100000000000001" customHeight="1">
      <c r="C195" s="429" t="s">
        <v>287</v>
      </c>
      <c r="D195" s="528"/>
      <c r="E195" s="528"/>
      <c r="F195" s="529"/>
      <c r="G195" s="530" t="s">
        <v>296</v>
      </c>
      <c r="H195" s="530"/>
      <c r="I195" s="694" t="s">
        <v>169</v>
      </c>
      <c r="J195" s="687">
        <f t="shared" si="298"/>
        <v>0</v>
      </c>
      <c r="K195" s="687">
        <f t="shared" si="299"/>
        <v>0</v>
      </c>
      <c r="L195" s="687">
        <f t="shared" si="300"/>
        <v>0</v>
      </c>
      <c r="M195" s="688" t="str">
        <f t="shared" si="301"/>
        <v>-</v>
      </c>
      <c r="N195" s="687">
        <f t="shared" si="302"/>
        <v>0</v>
      </c>
      <c r="O195" s="687">
        <f t="shared" si="303"/>
        <v>0</v>
      </c>
      <c r="P195" s="687">
        <f t="shared" si="304"/>
        <v>0</v>
      </c>
      <c r="Q195" s="688" t="str">
        <f t="shared" si="305"/>
        <v>-</v>
      </c>
      <c r="R195" s="687">
        <f>'10. ГД Ноябрьск'!W20</f>
        <v>0</v>
      </c>
      <c r="S195" s="687">
        <f>'10. ГД Ноябрьск'!Y20</f>
        <v>0</v>
      </c>
      <c r="T195" s="687">
        <f t="shared" si="306"/>
        <v>0</v>
      </c>
      <c r="U195" s="688" t="str">
        <f t="shared" si="307"/>
        <v>-</v>
      </c>
      <c r="V195" s="687">
        <f>'10. ГД Ноябрьск'!AC20</f>
        <v>0</v>
      </c>
      <c r="W195" s="687">
        <f>'10. ГД Ноябрьск'!AE20</f>
        <v>0</v>
      </c>
      <c r="X195" s="687">
        <f t="shared" si="308"/>
        <v>0</v>
      </c>
      <c r="Y195" s="688" t="str">
        <f t="shared" si="309"/>
        <v>-</v>
      </c>
      <c r="Z195" s="687">
        <f>'10. ГД Ноябрьск'!AI20</f>
        <v>0</v>
      </c>
      <c r="AA195" s="687">
        <f>'10. ГД Ноябрьск'!AK20</f>
        <v>0</v>
      </c>
      <c r="AB195" s="687">
        <f t="shared" si="310"/>
        <v>0</v>
      </c>
      <c r="AC195" s="688" t="str">
        <f t="shared" si="311"/>
        <v>-</v>
      </c>
      <c r="AD195" s="687">
        <f t="shared" si="312"/>
        <v>0</v>
      </c>
      <c r="AE195" s="687">
        <f t="shared" si="313"/>
        <v>0</v>
      </c>
      <c r="AF195" s="687">
        <f t="shared" si="314"/>
        <v>0</v>
      </c>
      <c r="AG195" s="688" t="str">
        <f t="shared" si="315"/>
        <v>-</v>
      </c>
      <c r="AH195" s="687">
        <f>'10. ГД Ноябрьск'!AU20</f>
        <v>0</v>
      </c>
      <c r="AI195" s="687">
        <f>'10. ГД Ноябрьск'!AW20</f>
        <v>0</v>
      </c>
      <c r="AJ195" s="687">
        <f t="shared" si="316"/>
        <v>0</v>
      </c>
      <c r="AK195" s="688" t="str">
        <f t="shared" si="317"/>
        <v>-</v>
      </c>
      <c r="AL195" s="687">
        <f>'10. ГД Ноябрьск'!BA20</f>
        <v>0</v>
      </c>
      <c r="AM195" s="687">
        <f>'10. ГД Ноябрьск'!BC20</f>
        <v>0</v>
      </c>
      <c r="AN195" s="687">
        <f t="shared" si="318"/>
        <v>0</v>
      </c>
      <c r="AO195" s="688" t="str">
        <f t="shared" si="319"/>
        <v>-</v>
      </c>
      <c r="AP195" s="687">
        <f>'10. ГД Ноябрьск'!BG20</f>
        <v>0</v>
      </c>
      <c r="AQ195" s="687">
        <f>'10. ГД Ноябрьск'!BI20</f>
        <v>0</v>
      </c>
      <c r="AR195" s="687">
        <f t="shared" si="320"/>
        <v>0</v>
      </c>
      <c r="AS195" s="688" t="str">
        <f t="shared" si="321"/>
        <v>-</v>
      </c>
      <c r="AT195" s="687">
        <f t="shared" si="322"/>
        <v>0</v>
      </c>
      <c r="AU195" s="687">
        <f t="shared" si="323"/>
        <v>0</v>
      </c>
      <c r="AV195" s="687">
        <f t="shared" si="324"/>
        <v>0</v>
      </c>
      <c r="AW195" s="688" t="str">
        <f t="shared" si="325"/>
        <v>-</v>
      </c>
      <c r="AX195" s="687">
        <f>'10. ГД Ноябрьск'!BS20</f>
        <v>0</v>
      </c>
      <c r="AY195" s="687">
        <f>'10. ГД Ноябрьск'!BU20</f>
        <v>0</v>
      </c>
      <c r="AZ195" s="687">
        <f t="shared" si="326"/>
        <v>0</v>
      </c>
      <c r="BA195" s="688" t="str">
        <f t="shared" si="327"/>
        <v>-</v>
      </c>
      <c r="BB195" s="687">
        <f>'10. ГД Ноябрьск'!BY20</f>
        <v>0</v>
      </c>
      <c r="BC195" s="687">
        <f>'10. ГД Ноябрьск'!CA20</f>
        <v>0</v>
      </c>
      <c r="BD195" s="687">
        <f t="shared" si="328"/>
        <v>0</v>
      </c>
      <c r="BE195" s="688" t="str">
        <f t="shared" si="329"/>
        <v>-</v>
      </c>
      <c r="BF195" s="687">
        <f>'10. ГД Ноябрьск'!CE20</f>
        <v>0</v>
      </c>
      <c r="BG195" s="687">
        <f>'10. ГД Ноябрьск'!CG20</f>
        <v>0</v>
      </c>
      <c r="BH195" s="687">
        <f t="shared" si="330"/>
        <v>0</v>
      </c>
      <c r="BI195" s="688" t="str">
        <f t="shared" si="331"/>
        <v>-</v>
      </c>
      <c r="BJ195" s="687">
        <f t="shared" si="332"/>
        <v>0</v>
      </c>
      <c r="BK195" s="687">
        <f t="shared" si="333"/>
        <v>0</v>
      </c>
      <c r="BL195" s="687">
        <f t="shared" si="334"/>
        <v>0</v>
      </c>
      <c r="BM195" s="688" t="str">
        <f t="shared" si="335"/>
        <v>-</v>
      </c>
      <c r="BN195" s="687">
        <f>'10. ГД Ноябрьск'!CQ20</f>
        <v>0</v>
      </c>
      <c r="BO195" s="687">
        <f>'10. ГД Ноябрьск'!CS20</f>
        <v>0</v>
      </c>
      <c r="BP195" s="687">
        <f t="shared" si="336"/>
        <v>0</v>
      </c>
      <c r="BQ195" s="688" t="str">
        <f t="shared" si="337"/>
        <v>-</v>
      </c>
      <c r="BR195" s="687">
        <f>'10. ГД Ноябрьск'!CW20</f>
        <v>0</v>
      </c>
      <c r="BS195" s="687">
        <f>'10. ГД Ноябрьск'!CY20</f>
        <v>0</v>
      </c>
      <c r="BT195" s="687">
        <f t="shared" si="338"/>
        <v>0</v>
      </c>
      <c r="BU195" s="688" t="str">
        <f t="shared" si="339"/>
        <v>-</v>
      </c>
      <c r="BV195" s="687">
        <f>'10. ГД Ноябрьск'!DC20</f>
        <v>0</v>
      </c>
      <c r="BW195" s="687">
        <f>'10. ГД Ноябрьск'!DE20</f>
        <v>0</v>
      </c>
      <c r="BX195" s="687">
        <f t="shared" si="340"/>
        <v>0</v>
      </c>
      <c r="BY195" s="688" t="str">
        <f t="shared" si="341"/>
        <v>-</v>
      </c>
    </row>
    <row r="196" spans="2:77" ht="20.100000000000001" customHeight="1">
      <c r="B196" s="591" t="s">
        <v>309</v>
      </c>
      <c r="C196" s="703" t="s">
        <v>310</v>
      </c>
      <c r="D196" s="528"/>
      <c r="E196" s="528"/>
      <c r="F196" s="529"/>
      <c r="G196" s="530"/>
      <c r="H196" s="530"/>
      <c r="I196" s="686"/>
      <c r="J196" s="681"/>
      <c r="K196" s="681"/>
      <c r="L196" s="681"/>
      <c r="M196" s="681"/>
      <c r="N196" s="681"/>
      <c r="O196" s="681"/>
      <c r="P196" s="681"/>
      <c r="Q196" s="681"/>
      <c r="R196" s="681"/>
      <c r="S196" s="681"/>
      <c r="T196" s="681"/>
      <c r="U196" s="681"/>
      <c r="V196" s="681"/>
      <c r="W196" s="681"/>
      <c r="X196" s="681"/>
      <c r="Y196" s="681"/>
      <c r="Z196" s="681"/>
      <c r="AA196" s="681"/>
      <c r="AB196" s="681"/>
      <c r="AC196" s="681"/>
      <c r="AD196" s="681"/>
      <c r="AE196" s="681"/>
      <c r="AF196" s="681"/>
      <c r="AG196" s="681"/>
      <c r="AH196" s="681"/>
      <c r="AI196" s="681"/>
      <c r="AJ196" s="681"/>
      <c r="AK196" s="681"/>
      <c r="AL196" s="681"/>
      <c r="AM196" s="681"/>
      <c r="AN196" s="681"/>
      <c r="AO196" s="681"/>
      <c r="AP196" s="681"/>
      <c r="AQ196" s="681"/>
      <c r="AR196" s="681"/>
      <c r="AS196" s="681"/>
      <c r="AT196" s="681"/>
      <c r="AU196" s="681"/>
      <c r="AV196" s="681"/>
      <c r="AW196" s="681"/>
      <c r="AX196" s="681"/>
      <c r="AY196" s="681"/>
      <c r="AZ196" s="681"/>
      <c r="BA196" s="681"/>
      <c r="BB196" s="681"/>
      <c r="BC196" s="681"/>
      <c r="BD196" s="681"/>
      <c r="BE196" s="681"/>
      <c r="BF196" s="681"/>
      <c r="BG196" s="681"/>
      <c r="BH196" s="681"/>
      <c r="BI196" s="681"/>
      <c r="BJ196" s="681"/>
      <c r="BK196" s="681"/>
      <c r="BL196" s="681"/>
      <c r="BM196" s="681"/>
      <c r="BN196" s="681"/>
      <c r="BO196" s="681"/>
      <c r="BP196" s="681"/>
      <c r="BQ196" s="681"/>
      <c r="BR196" s="681"/>
      <c r="BS196" s="681"/>
      <c r="BT196" s="681"/>
      <c r="BU196" s="681"/>
      <c r="BV196" s="681"/>
      <c r="BW196" s="681"/>
      <c r="BX196" s="681"/>
      <c r="BY196" s="681"/>
    </row>
    <row r="197" spans="2:77" ht="20.100000000000001" customHeight="1">
      <c r="C197" s="689" t="s">
        <v>173</v>
      </c>
      <c r="D197" s="528"/>
      <c r="E197" s="528"/>
      <c r="F197" s="529"/>
      <c r="G197" s="530" t="s">
        <v>311</v>
      </c>
      <c r="H197" s="530"/>
      <c r="I197" s="686" t="s">
        <v>169</v>
      </c>
      <c r="J197" s="687">
        <f t="shared" ref="J197:J207" si="342">N197+AD197+AT197+BJ197</f>
        <v>6324.6</v>
      </c>
      <c r="K197" s="687">
        <f t="shared" ref="K197:K207" si="343">O197+AE197+AU197+BK197</f>
        <v>0</v>
      </c>
      <c r="L197" s="687">
        <f t="shared" ref="L197:L207" si="344">IFERROR(K197-J197,"-")</f>
        <v>-6324.6</v>
      </c>
      <c r="M197" s="688">
        <f t="shared" ref="M197:M207" si="345">IFERROR(K197/J197,"-")</f>
        <v>0</v>
      </c>
      <c r="N197" s="687">
        <f t="shared" ref="N197:N207" si="346">R197+V197+Z197</f>
        <v>1749.3000000000002</v>
      </c>
      <c r="O197" s="687">
        <f t="shared" ref="O197:O207" si="347">S197+W197+AA197</f>
        <v>0</v>
      </c>
      <c r="P197" s="687">
        <f t="shared" ref="P197:P207" si="348">IFERROR(O197-N197,"-")</f>
        <v>-1749.3000000000002</v>
      </c>
      <c r="Q197" s="688">
        <f t="shared" ref="Q197:Q207" si="349">IFERROR(O197/N197,"-")</f>
        <v>0</v>
      </c>
      <c r="R197" s="687">
        <f>0+'1. ГПП-АГПЗ+'!W68+'4. ГПП-УЗПКТ-СЗСК'!W175+'4. ГПП-УЗПКТ-СЗСК'!W176</f>
        <v>602.6</v>
      </c>
      <c r="S197" s="687">
        <f>0+'1. ГПП-АГПЗ+'!Y68+'4. ГПП-УЗПКТ-СЗСК'!Y175+'4. ГПП-УЗПКТ-СЗСК'!Y176</f>
        <v>0</v>
      </c>
      <c r="T197" s="687">
        <f t="shared" ref="T197:T207" si="350">IFERROR(S197-R197,"-")</f>
        <v>-602.6</v>
      </c>
      <c r="U197" s="688">
        <f t="shared" ref="U197:U207" si="351">IFERROR(S197/R197,"-")</f>
        <v>0</v>
      </c>
      <c r="V197" s="687">
        <f>0+'1. ГПП-АГПЗ+'!AC68+'4. ГПП-УЗПКТ-СЗСК'!AC175+'4. ГПП-УЗПКТ-СЗСК'!AC176</f>
        <v>544.1</v>
      </c>
      <c r="W197" s="687">
        <f>0+'1. ГПП-АГПЗ+'!AE68+'4. ГПП-УЗПКТ-СЗСК'!AE175+'4. ГПП-УЗПКТ-СЗСК'!AE176</f>
        <v>0</v>
      </c>
      <c r="X197" s="687">
        <f t="shared" ref="X197:X207" si="352">IFERROR(W197-V197,"-")</f>
        <v>-544.1</v>
      </c>
      <c r="Y197" s="688">
        <f t="shared" ref="Y197:Y207" si="353">IFERROR(W197/V197,"-")</f>
        <v>0</v>
      </c>
      <c r="Z197" s="687">
        <f>0+'1. ГПП-АГПЗ+'!AI68+'4. ГПП-УЗПКТ-СЗСК'!AI175+'4. ГПП-УЗПКТ-СЗСК'!AI176</f>
        <v>602.6</v>
      </c>
      <c r="AA197" s="687">
        <f>0+'1. ГПП-АГПЗ+'!AK68+'4. ГПП-УЗПКТ-СЗСК'!AK175+'4. ГПП-УЗПКТ-СЗСК'!AK176</f>
        <v>0</v>
      </c>
      <c r="AB197" s="687">
        <f t="shared" ref="AB197:AB207" si="354">IFERROR(AA197-Z197,"-")</f>
        <v>-602.6</v>
      </c>
      <c r="AC197" s="688">
        <f t="shared" ref="AC197:AC207" si="355">IFERROR(AA197/Z197,"-")</f>
        <v>0</v>
      </c>
      <c r="AD197" s="687">
        <f t="shared" ref="AD197:AD207" si="356">AH197+AL197+AP197</f>
        <v>1366.8000000000002</v>
      </c>
      <c r="AE197" s="687">
        <f t="shared" ref="AE197:AE207" si="357">AI197+AM197+AQ197</f>
        <v>0</v>
      </c>
      <c r="AF197" s="687">
        <f t="shared" ref="AF197:AF207" si="358">IFERROR(AE197-AD197,"-")</f>
        <v>-1366.8000000000002</v>
      </c>
      <c r="AG197" s="688">
        <f t="shared" ref="AG197:AG207" si="359">IFERROR(AE197/AD197,"-")</f>
        <v>0</v>
      </c>
      <c r="AH197" s="687">
        <f>0+'1. ГПП-АГПЗ+'!AU68+'4. ГПП-УЗПКТ-СЗСК'!AU175+'4. ГПП-УЗПКТ-СЗСК'!AU176</f>
        <v>570.9</v>
      </c>
      <c r="AI197" s="687">
        <f>0+'1. ГПП-АГПЗ+'!AW68+'4. ГПП-УЗПКТ-СЗСК'!AW175+'4. ГПП-УЗПКТ-СЗСК'!AW176</f>
        <v>0</v>
      </c>
      <c r="AJ197" s="687">
        <f t="shared" ref="AJ197:AJ207" si="360">IFERROR(AI197-AH197,"-")</f>
        <v>-570.9</v>
      </c>
      <c r="AK197" s="688">
        <f t="shared" ref="AK197:AK207" si="361">IFERROR(AI197/AH197,"-")</f>
        <v>0</v>
      </c>
      <c r="AL197" s="687">
        <f>0+'1. ГПП-АГПЗ+'!BA68+'4. ГПП-УЗПКТ-СЗСК'!BA175+'4. ГПП-УЗПКТ-СЗСК'!BA176</f>
        <v>443.3</v>
      </c>
      <c r="AM197" s="687">
        <f>0+'1. ГПП-АГПЗ+'!BC68+'4. ГПП-УЗПКТ-СЗСК'!BC175+'4. ГПП-УЗПКТ-СЗСК'!BC176</f>
        <v>0</v>
      </c>
      <c r="AN197" s="687">
        <f t="shared" ref="AN197:AN207" si="362">IFERROR(AM197-AL197,"-")</f>
        <v>-443.3</v>
      </c>
      <c r="AO197" s="688">
        <f t="shared" ref="AO197:AO207" si="363">IFERROR(AM197/AL197,"-")</f>
        <v>0</v>
      </c>
      <c r="AP197" s="687">
        <f>0+'1. ГПП-АГПЗ+'!BG68+'4. ГПП-УЗПКТ-СЗСК'!BG175+'4. ГПП-УЗПКТ-СЗСК'!BG176</f>
        <v>352.6</v>
      </c>
      <c r="AQ197" s="687">
        <f>0+'1. ГПП-АГПЗ+'!BI68+'4. ГПП-УЗПКТ-СЗСК'!BI175+'4. ГПП-УЗПКТ-СЗСК'!BI176</f>
        <v>0</v>
      </c>
      <c r="AR197" s="687">
        <f t="shared" ref="AR197:AR207" si="364">IFERROR(AQ197-AP197,"-")</f>
        <v>-352.6</v>
      </c>
      <c r="AS197" s="688">
        <f t="shared" ref="AS197:AS207" si="365">IFERROR(AQ197/AP197,"-")</f>
        <v>0</v>
      </c>
      <c r="AT197" s="687">
        <f t="shared" ref="AT197:AT207" si="366">AX197+BB197+BF197</f>
        <v>1426.3</v>
      </c>
      <c r="AU197" s="687">
        <f t="shared" ref="AU197:AU207" si="367">AY197+BC197+BG197</f>
        <v>0</v>
      </c>
      <c r="AV197" s="687">
        <f t="shared" ref="AV197:AV207" si="368">IFERROR(AU197-AT197,"-")</f>
        <v>-1426.3</v>
      </c>
      <c r="AW197" s="688">
        <f t="shared" ref="AW197:AW207" si="369">IFERROR(AU197/AT197,"-")</f>
        <v>0</v>
      </c>
      <c r="AX197" s="687">
        <f>0+'1. ГПП-АГПЗ+'!BS68+'4. ГПП-УЗПКТ-СЗСК'!BS175+'4. ГПП-УЗПКТ-СЗСК'!BS176</f>
        <v>284.10000000000002</v>
      </c>
      <c r="AY197" s="687">
        <f>0+'1. ГПП-АГПЗ+'!BU68+'4. ГПП-УЗПКТ-СЗСК'!BU175+'4. ГПП-УЗПКТ-СЗСК'!BU176</f>
        <v>0</v>
      </c>
      <c r="AZ197" s="687">
        <f t="shared" ref="AZ197:AZ207" si="370">IFERROR(AY197-AX197,"-")</f>
        <v>-284.10000000000002</v>
      </c>
      <c r="BA197" s="688">
        <f t="shared" ref="BA197:BA207" si="371">IFERROR(AY197/AX197,"-")</f>
        <v>0</v>
      </c>
      <c r="BB197" s="687">
        <f>0+'1. ГПП-АГПЗ+'!BY68+'4. ГПП-УЗПКТ-СЗСК'!BY175+'4. ГПП-УЗПКТ-СЗСК'!BY176</f>
        <v>564.79999999999995</v>
      </c>
      <c r="BC197" s="687">
        <f>0+'1. ГПП-АГПЗ+'!CA68+'4. ГПП-УЗПКТ-СЗСК'!CA175+'4. ГПП-УЗПКТ-СЗСК'!CA176</f>
        <v>0</v>
      </c>
      <c r="BD197" s="687">
        <f t="shared" ref="BD197:BD207" si="372">IFERROR(BC197-BB197,"-")</f>
        <v>-564.79999999999995</v>
      </c>
      <c r="BE197" s="688">
        <f t="shared" ref="BE197:BE207" si="373">IFERROR(BC197/BB197,"-")</f>
        <v>0</v>
      </c>
      <c r="BF197" s="687">
        <f>0+'1. ГПП-АГПЗ+'!CE68+'4. ГПП-УЗПКТ-СЗСК'!CE175+'4. ГПП-УЗПКТ-СЗСК'!CE176</f>
        <v>577.4</v>
      </c>
      <c r="BG197" s="687">
        <f>0+'1. ГПП-АГПЗ+'!CG68+'4. ГПП-УЗПКТ-СЗСК'!CG175+'4. ГПП-УЗПКТ-СЗСК'!CG176</f>
        <v>0</v>
      </c>
      <c r="BH197" s="687">
        <f t="shared" ref="BH197:BH207" si="374">IFERROR(BG197-BF197,"-")</f>
        <v>-577.4</v>
      </c>
      <c r="BI197" s="688">
        <f t="shared" ref="BI197:BI207" si="375">IFERROR(BG197/BF197,"-")</f>
        <v>0</v>
      </c>
      <c r="BJ197" s="687">
        <f t="shared" ref="BJ197:BJ207" si="376">BN197+BR197+BV197</f>
        <v>1782.1999999999998</v>
      </c>
      <c r="BK197" s="687">
        <f t="shared" ref="BK197:BK207" si="377">BO197+BS197+BW197</f>
        <v>0</v>
      </c>
      <c r="BL197" s="687">
        <f t="shared" ref="BL197:BL207" si="378">IFERROR(BK197-BJ197,"-")</f>
        <v>-1782.1999999999998</v>
      </c>
      <c r="BM197" s="688">
        <f t="shared" ref="BM197:BM207" si="379">IFERROR(BK197/BJ197,"-")</f>
        <v>0</v>
      </c>
      <c r="BN197" s="687">
        <f>0+'1. ГПП-АГПЗ+'!CQ68+'4. ГПП-УЗПКТ-СЗСК'!CQ175+'4. ГПП-УЗПКТ-СЗСК'!CQ176</f>
        <v>596.6</v>
      </c>
      <c r="BO197" s="687">
        <f>0+'1. ГПП-АГПЗ+'!CS68+'4. ГПП-УЗПКТ-СЗСК'!CS175+'4. ГПП-УЗПКТ-СЗСК'!CS176</f>
        <v>0</v>
      </c>
      <c r="BP197" s="687">
        <f t="shared" ref="BP197:BP207" si="380">IFERROR(BO197-BN197,"-")</f>
        <v>-596.6</v>
      </c>
      <c r="BQ197" s="688">
        <f t="shared" ref="BQ197:BQ207" si="381">IFERROR(BO197/BN197,"-")</f>
        <v>0</v>
      </c>
      <c r="BR197" s="687">
        <f>0+'1. ГПП-АГПЗ+'!CW68+'4. ГПП-УЗПКТ-СЗСК'!CW175+'4. ГПП-УЗПКТ-СЗСК'!CW176</f>
        <v>583</v>
      </c>
      <c r="BS197" s="687">
        <f>0+'1. ГПП-АГПЗ+'!CY68+'4. ГПП-УЗПКТ-СЗСК'!CY175+'4. ГПП-УЗПКТ-СЗСК'!CY176</f>
        <v>0</v>
      </c>
      <c r="BT197" s="687">
        <f t="shared" ref="BT197:BT207" si="382">IFERROR(BS197-BR197,"-")</f>
        <v>-583</v>
      </c>
      <c r="BU197" s="688">
        <f t="shared" ref="BU197:BU207" si="383">IFERROR(BS197/BR197,"-")</f>
        <v>0</v>
      </c>
      <c r="BV197" s="687">
        <f>0+'1. ГПП-АГПЗ+'!DC68+'4. ГПП-УЗПКТ-СЗСК'!DC175+'4. ГПП-УЗПКТ-СЗСК'!DC176</f>
        <v>602.6</v>
      </c>
      <c r="BW197" s="687">
        <f>0+'1. ГПП-АГПЗ+'!DE68+'4. ГПП-УЗПКТ-СЗСК'!DE175+'4. ГПП-УЗПКТ-СЗСК'!DE176</f>
        <v>0</v>
      </c>
      <c r="BX197" s="687">
        <f t="shared" ref="BX197:BX207" si="384">IFERROR(BW197-BV197,"-")</f>
        <v>-602.6</v>
      </c>
      <c r="BY197" s="688">
        <f t="shared" ref="BY197:BY207" si="385">IFERROR(BW197/BV197,"-")</f>
        <v>0</v>
      </c>
    </row>
    <row r="198" spans="2:77" ht="20.100000000000001" customHeight="1">
      <c r="C198" s="690" t="s">
        <v>101</v>
      </c>
      <c r="D198" s="528"/>
      <c r="E198" s="528"/>
      <c r="F198" s="529"/>
      <c r="G198" s="530" t="s">
        <v>312</v>
      </c>
      <c r="H198" s="530"/>
      <c r="I198" s="691" t="s">
        <v>169</v>
      </c>
      <c r="J198" s="687">
        <f t="shared" si="342"/>
        <v>1939.1999999999998</v>
      </c>
      <c r="K198" s="687">
        <f t="shared" si="343"/>
        <v>0</v>
      </c>
      <c r="L198" s="687">
        <f t="shared" si="344"/>
        <v>-1939.1999999999998</v>
      </c>
      <c r="M198" s="688">
        <f t="shared" si="345"/>
        <v>0</v>
      </c>
      <c r="N198" s="687">
        <f t="shared" si="346"/>
        <v>583.79999999999995</v>
      </c>
      <c r="O198" s="687">
        <f t="shared" si="347"/>
        <v>0</v>
      </c>
      <c r="P198" s="687">
        <f t="shared" si="348"/>
        <v>-583.79999999999995</v>
      </c>
      <c r="Q198" s="688">
        <f t="shared" si="349"/>
        <v>0</v>
      </c>
      <c r="R198" s="687">
        <f>0+'1. ГПП-АГПЗ+'!W68</f>
        <v>201.1</v>
      </c>
      <c r="S198" s="687">
        <f>0+'1. ГПП-АГПЗ+'!Y68</f>
        <v>0</v>
      </c>
      <c r="T198" s="687">
        <f t="shared" si="350"/>
        <v>-201.1</v>
      </c>
      <c r="U198" s="688">
        <f t="shared" si="351"/>
        <v>0</v>
      </c>
      <c r="V198" s="687">
        <f>0+'1. ГПП-АГПЗ+'!AC68</f>
        <v>181.6</v>
      </c>
      <c r="W198" s="687">
        <f>0+'1. ГПП-АГПЗ+'!AE68</f>
        <v>0</v>
      </c>
      <c r="X198" s="687">
        <f t="shared" si="352"/>
        <v>-181.6</v>
      </c>
      <c r="Y198" s="688">
        <f t="shared" si="353"/>
        <v>0</v>
      </c>
      <c r="Z198" s="687">
        <f>0+'1. ГПП-АГПЗ+'!AI68</f>
        <v>201.1</v>
      </c>
      <c r="AA198" s="687">
        <f>0+'1. ГПП-АГПЗ+'!AK68</f>
        <v>0</v>
      </c>
      <c r="AB198" s="687">
        <f t="shared" si="354"/>
        <v>-201.1</v>
      </c>
      <c r="AC198" s="688">
        <f t="shared" si="355"/>
        <v>0</v>
      </c>
      <c r="AD198" s="687">
        <f t="shared" si="356"/>
        <v>244.7</v>
      </c>
      <c r="AE198" s="687">
        <f t="shared" si="357"/>
        <v>0</v>
      </c>
      <c r="AF198" s="687">
        <f t="shared" si="358"/>
        <v>-244.7</v>
      </c>
      <c r="AG198" s="688">
        <f t="shared" si="359"/>
        <v>0</v>
      </c>
      <c r="AH198" s="687">
        <f>0+'1. ГПП-АГПЗ+'!AU68</f>
        <v>188.9</v>
      </c>
      <c r="AI198" s="687">
        <f>0+'1. ГПП-АГПЗ+'!AW68</f>
        <v>0</v>
      </c>
      <c r="AJ198" s="687">
        <f t="shared" si="360"/>
        <v>-188.9</v>
      </c>
      <c r="AK198" s="688">
        <f t="shared" si="361"/>
        <v>0</v>
      </c>
      <c r="AL198" s="687">
        <f>0+'1. ГПП-АГПЗ+'!BA68</f>
        <v>55.8</v>
      </c>
      <c r="AM198" s="687">
        <f>0+'1. ГПП-АГПЗ+'!BC68</f>
        <v>0</v>
      </c>
      <c r="AN198" s="687">
        <f t="shared" si="362"/>
        <v>-55.8</v>
      </c>
      <c r="AO198" s="688">
        <f t="shared" si="363"/>
        <v>0</v>
      </c>
      <c r="AP198" s="687">
        <f>0+'1. ГПП-АГПЗ+'!BG68</f>
        <v>0</v>
      </c>
      <c r="AQ198" s="687">
        <f>0+'1. ГПП-АГПЗ+'!BI68</f>
        <v>0</v>
      </c>
      <c r="AR198" s="687">
        <f t="shared" si="364"/>
        <v>0</v>
      </c>
      <c r="AS198" s="688" t="str">
        <f t="shared" si="365"/>
        <v>-</v>
      </c>
      <c r="AT198" s="687">
        <f t="shared" si="366"/>
        <v>519.79999999999995</v>
      </c>
      <c r="AU198" s="687">
        <f t="shared" si="367"/>
        <v>0</v>
      </c>
      <c r="AV198" s="687">
        <f t="shared" si="368"/>
        <v>-519.79999999999995</v>
      </c>
      <c r="AW198" s="688">
        <f t="shared" si="369"/>
        <v>0</v>
      </c>
      <c r="AX198" s="687">
        <f>0+'1. ГПП-АГПЗ+'!BS68</f>
        <v>135.69999999999999</v>
      </c>
      <c r="AY198" s="687">
        <f>0+'1. ГПП-АГПЗ+'!BU68</f>
        <v>0</v>
      </c>
      <c r="AZ198" s="687">
        <f t="shared" si="370"/>
        <v>-135.69999999999999</v>
      </c>
      <c r="BA198" s="688">
        <f t="shared" si="371"/>
        <v>0</v>
      </c>
      <c r="BB198" s="687">
        <f>0+'1. ГПП-АГПЗ+'!BY68</f>
        <v>195.2</v>
      </c>
      <c r="BC198" s="687">
        <f>0+'1. ГПП-АГПЗ+'!CA68</f>
        <v>0</v>
      </c>
      <c r="BD198" s="687">
        <f t="shared" si="372"/>
        <v>-195.2</v>
      </c>
      <c r="BE198" s="688">
        <f t="shared" si="373"/>
        <v>0</v>
      </c>
      <c r="BF198" s="687">
        <f>0+'1. ГПП-АГПЗ+'!CE68</f>
        <v>188.9</v>
      </c>
      <c r="BG198" s="687">
        <f>0+'1. ГПП-АГПЗ+'!CG68</f>
        <v>0</v>
      </c>
      <c r="BH198" s="687">
        <f t="shared" si="374"/>
        <v>-188.9</v>
      </c>
      <c r="BI198" s="688">
        <f t="shared" si="375"/>
        <v>0</v>
      </c>
      <c r="BJ198" s="687">
        <f t="shared" si="376"/>
        <v>590.9</v>
      </c>
      <c r="BK198" s="687">
        <f t="shared" si="377"/>
        <v>0</v>
      </c>
      <c r="BL198" s="687">
        <f t="shared" si="378"/>
        <v>-590.9</v>
      </c>
      <c r="BM198" s="688">
        <f t="shared" si="379"/>
        <v>0</v>
      </c>
      <c r="BN198" s="687">
        <f>0+'1. ГПП-АГПЗ+'!CQ68</f>
        <v>195.2</v>
      </c>
      <c r="BO198" s="687">
        <f>0+'1. ГПП-АГПЗ+'!CS68</f>
        <v>0</v>
      </c>
      <c r="BP198" s="687">
        <f t="shared" si="380"/>
        <v>-195.2</v>
      </c>
      <c r="BQ198" s="688">
        <f t="shared" si="381"/>
        <v>0</v>
      </c>
      <c r="BR198" s="687">
        <f>0+'1. ГПП-АГПЗ+'!CW68</f>
        <v>194.6</v>
      </c>
      <c r="BS198" s="687">
        <f>0+'1. ГПП-АГПЗ+'!CY68</f>
        <v>0</v>
      </c>
      <c r="BT198" s="687">
        <f t="shared" si="382"/>
        <v>-194.6</v>
      </c>
      <c r="BU198" s="688">
        <f t="shared" si="383"/>
        <v>0</v>
      </c>
      <c r="BV198" s="687">
        <f>0+'1. ГПП-АГПЗ+'!DC68</f>
        <v>201.1</v>
      </c>
      <c r="BW198" s="687">
        <f>0+'1. ГПП-АГПЗ+'!DE68</f>
        <v>0</v>
      </c>
      <c r="BX198" s="687">
        <f t="shared" si="384"/>
        <v>-201.1</v>
      </c>
      <c r="BY198" s="688">
        <f t="shared" si="385"/>
        <v>0</v>
      </c>
    </row>
    <row r="199" spans="2:77" ht="20.100000000000001" customHeight="1">
      <c r="C199" s="690" t="s">
        <v>313</v>
      </c>
      <c r="D199" s="528"/>
      <c r="E199" s="528"/>
      <c r="F199" s="529"/>
      <c r="G199" s="530" t="s">
        <v>314</v>
      </c>
      <c r="H199" s="530"/>
      <c r="I199" s="691" t="s">
        <v>169</v>
      </c>
      <c r="J199" s="687">
        <f t="shared" si="342"/>
        <v>333.4</v>
      </c>
      <c r="K199" s="687">
        <f t="shared" si="343"/>
        <v>0</v>
      </c>
      <c r="L199" s="687">
        <f t="shared" si="344"/>
        <v>-333.4</v>
      </c>
      <c r="M199" s="688">
        <f t="shared" si="345"/>
        <v>0</v>
      </c>
      <c r="N199" s="687">
        <f t="shared" si="346"/>
        <v>85.5</v>
      </c>
      <c r="O199" s="687">
        <f t="shared" si="347"/>
        <v>0</v>
      </c>
      <c r="P199" s="687">
        <f t="shared" si="348"/>
        <v>-85.5</v>
      </c>
      <c r="Q199" s="688">
        <f t="shared" si="349"/>
        <v>0</v>
      </c>
      <c r="R199" s="687">
        <f>'4. ГПП-УЗПКТ-СЗСК'!W175</f>
        <v>29.5</v>
      </c>
      <c r="S199" s="687">
        <f>'4. ГПП-УЗПКТ-СЗСК'!Y175</f>
        <v>0</v>
      </c>
      <c r="T199" s="687">
        <f t="shared" si="350"/>
        <v>-29.5</v>
      </c>
      <c r="U199" s="688">
        <f t="shared" si="351"/>
        <v>0</v>
      </c>
      <c r="V199" s="687">
        <f>'4. ГПП-УЗПКТ-СЗСК'!AC175</f>
        <v>26.5</v>
      </c>
      <c r="W199" s="687">
        <f>'4. ГПП-УЗПКТ-СЗСК'!AE175</f>
        <v>0</v>
      </c>
      <c r="X199" s="687">
        <f t="shared" si="352"/>
        <v>-26.5</v>
      </c>
      <c r="Y199" s="688">
        <f t="shared" si="353"/>
        <v>0</v>
      </c>
      <c r="Z199" s="687">
        <f>'4. ГПП-УЗПКТ-СЗСК'!AI175</f>
        <v>29.5</v>
      </c>
      <c r="AA199" s="687">
        <f>'4. ГПП-УЗПКТ-СЗСК'!AK175</f>
        <v>0</v>
      </c>
      <c r="AB199" s="687">
        <f t="shared" si="354"/>
        <v>-29.5</v>
      </c>
      <c r="AC199" s="688">
        <f t="shared" si="355"/>
        <v>0</v>
      </c>
      <c r="AD199" s="687">
        <f t="shared" si="356"/>
        <v>73.099999999999994</v>
      </c>
      <c r="AE199" s="687">
        <f t="shared" si="357"/>
        <v>0</v>
      </c>
      <c r="AF199" s="687">
        <f t="shared" si="358"/>
        <v>-73.099999999999994</v>
      </c>
      <c r="AG199" s="688">
        <f t="shared" si="359"/>
        <v>0</v>
      </c>
      <c r="AH199" s="687">
        <f>'4. ГПП-УЗПКТ-СЗСК'!AU175</f>
        <v>22</v>
      </c>
      <c r="AI199" s="687">
        <f>'4. ГПП-УЗПКТ-СЗСК'!AW175</f>
        <v>0</v>
      </c>
      <c r="AJ199" s="687">
        <f t="shared" si="360"/>
        <v>-22</v>
      </c>
      <c r="AK199" s="688">
        <f t="shared" si="361"/>
        <v>0</v>
      </c>
      <c r="AL199" s="687">
        <f>'4. ГПП-УЗПКТ-СЗСК'!BA175</f>
        <v>22.5</v>
      </c>
      <c r="AM199" s="687">
        <f>'4. ГПП-УЗПКТ-СЗСК'!BC175</f>
        <v>0</v>
      </c>
      <c r="AN199" s="687">
        <f t="shared" si="362"/>
        <v>-22.5</v>
      </c>
      <c r="AO199" s="688">
        <f t="shared" si="363"/>
        <v>0</v>
      </c>
      <c r="AP199" s="687">
        <f>'4. ГПП-УЗПКТ-СЗСК'!BG175</f>
        <v>28.6</v>
      </c>
      <c r="AQ199" s="687">
        <f>'4. ГПП-УЗПКТ-СЗСК'!BI175</f>
        <v>0</v>
      </c>
      <c r="AR199" s="687">
        <f t="shared" si="364"/>
        <v>-28.6</v>
      </c>
      <c r="AS199" s="688">
        <f t="shared" si="365"/>
        <v>0</v>
      </c>
      <c r="AT199" s="687">
        <f t="shared" si="366"/>
        <v>87.5</v>
      </c>
      <c r="AU199" s="687">
        <f t="shared" si="367"/>
        <v>0</v>
      </c>
      <c r="AV199" s="687">
        <f t="shared" si="368"/>
        <v>-87.5</v>
      </c>
      <c r="AW199" s="688">
        <f t="shared" si="369"/>
        <v>0</v>
      </c>
      <c r="AX199" s="687">
        <f>'4. ГПП-УЗПКТ-СЗСК'!BS175</f>
        <v>29.4</v>
      </c>
      <c r="AY199" s="687">
        <f>'4. ГПП-УЗПКТ-СЗСК'!BU175</f>
        <v>0</v>
      </c>
      <c r="AZ199" s="687">
        <f t="shared" si="370"/>
        <v>-29.4</v>
      </c>
      <c r="BA199" s="688">
        <f t="shared" si="371"/>
        <v>0</v>
      </c>
      <c r="BB199" s="687">
        <f>'4. ГПП-УЗПКТ-СЗСК'!BY175</f>
        <v>29.6</v>
      </c>
      <c r="BC199" s="687">
        <f>'4. ГПП-УЗПКТ-СЗСК'!CA175</f>
        <v>0</v>
      </c>
      <c r="BD199" s="687">
        <f t="shared" si="372"/>
        <v>-29.6</v>
      </c>
      <c r="BE199" s="688">
        <f t="shared" si="373"/>
        <v>0</v>
      </c>
      <c r="BF199" s="687">
        <f>'4. ГПП-УЗПКТ-СЗСК'!CE175</f>
        <v>28.5</v>
      </c>
      <c r="BG199" s="687">
        <f>'4. ГПП-УЗПКТ-СЗСК'!CG175</f>
        <v>0</v>
      </c>
      <c r="BH199" s="687">
        <f t="shared" si="374"/>
        <v>-28.5</v>
      </c>
      <c r="BI199" s="688">
        <f t="shared" si="375"/>
        <v>0</v>
      </c>
      <c r="BJ199" s="687">
        <f t="shared" si="376"/>
        <v>87.3</v>
      </c>
      <c r="BK199" s="687">
        <f t="shared" si="377"/>
        <v>0</v>
      </c>
      <c r="BL199" s="687">
        <f t="shared" si="378"/>
        <v>-87.3</v>
      </c>
      <c r="BM199" s="688">
        <f t="shared" si="379"/>
        <v>0</v>
      </c>
      <c r="BN199" s="687">
        <f>'4. ГПП-УЗПКТ-СЗСК'!CQ175</f>
        <v>29.4</v>
      </c>
      <c r="BO199" s="687">
        <f>'4. ГПП-УЗПКТ-СЗСК'!CS175</f>
        <v>0</v>
      </c>
      <c r="BP199" s="687">
        <f t="shared" si="380"/>
        <v>-29.4</v>
      </c>
      <c r="BQ199" s="688">
        <f t="shared" si="381"/>
        <v>0</v>
      </c>
      <c r="BR199" s="687">
        <f>'4. ГПП-УЗПКТ-СЗСК'!CW175</f>
        <v>28.4</v>
      </c>
      <c r="BS199" s="687">
        <f>'4. ГПП-УЗПКТ-СЗСК'!CY175</f>
        <v>0</v>
      </c>
      <c r="BT199" s="687">
        <f t="shared" si="382"/>
        <v>-28.4</v>
      </c>
      <c r="BU199" s="688">
        <f t="shared" si="383"/>
        <v>0</v>
      </c>
      <c r="BV199" s="687">
        <f>'4. ГПП-УЗПКТ-СЗСК'!DC175</f>
        <v>29.5</v>
      </c>
      <c r="BW199" s="687">
        <f>'4. ГПП-УЗПКТ-СЗСК'!DE175</f>
        <v>0</v>
      </c>
      <c r="BX199" s="687">
        <f t="shared" si="384"/>
        <v>-29.5</v>
      </c>
      <c r="BY199" s="688">
        <f t="shared" si="385"/>
        <v>0</v>
      </c>
    </row>
    <row r="200" spans="2:77" ht="20.100000000000001" customHeight="1">
      <c r="C200" s="690" t="s">
        <v>315</v>
      </c>
      <c r="D200" s="528"/>
      <c r="E200" s="528"/>
      <c r="F200" s="529"/>
      <c r="G200" s="530" t="s">
        <v>316</v>
      </c>
      <c r="H200" s="530"/>
      <c r="I200" s="691" t="s">
        <v>169</v>
      </c>
      <c r="J200" s="687">
        <f t="shared" si="342"/>
        <v>4052</v>
      </c>
      <c r="K200" s="687">
        <f t="shared" si="343"/>
        <v>0</v>
      </c>
      <c r="L200" s="687">
        <f t="shared" si="344"/>
        <v>-4052</v>
      </c>
      <c r="M200" s="688">
        <f t="shared" si="345"/>
        <v>0</v>
      </c>
      <c r="N200" s="687">
        <f t="shared" si="346"/>
        <v>1080</v>
      </c>
      <c r="O200" s="687">
        <f t="shared" si="347"/>
        <v>0</v>
      </c>
      <c r="P200" s="687">
        <f t="shared" si="348"/>
        <v>-1080</v>
      </c>
      <c r="Q200" s="688">
        <f t="shared" si="349"/>
        <v>0</v>
      </c>
      <c r="R200" s="687">
        <f>'4. ГПП-УЗПКТ-СЗСК'!W176</f>
        <v>372</v>
      </c>
      <c r="S200" s="687">
        <f>'4. ГПП-УЗПКТ-СЗСК'!Y176</f>
        <v>0</v>
      </c>
      <c r="T200" s="687">
        <f t="shared" si="350"/>
        <v>-372</v>
      </c>
      <c r="U200" s="688">
        <f t="shared" si="351"/>
        <v>0</v>
      </c>
      <c r="V200" s="687">
        <f>'4. ГПП-УЗПКТ-СЗСК'!AC176</f>
        <v>336</v>
      </c>
      <c r="W200" s="687">
        <f>'4. ГПП-УЗПКТ-СЗСК'!AE176</f>
        <v>0</v>
      </c>
      <c r="X200" s="687">
        <f t="shared" si="352"/>
        <v>-336</v>
      </c>
      <c r="Y200" s="688">
        <f t="shared" si="353"/>
        <v>0</v>
      </c>
      <c r="Z200" s="687">
        <f>'4. ГПП-УЗПКТ-СЗСК'!AI176</f>
        <v>372</v>
      </c>
      <c r="AA200" s="687">
        <f>'4. ГПП-УЗПКТ-СЗСК'!AK176</f>
        <v>0</v>
      </c>
      <c r="AB200" s="687">
        <f t="shared" si="354"/>
        <v>-372</v>
      </c>
      <c r="AC200" s="688">
        <f t="shared" si="355"/>
        <v>0</v>
      </c>
      <c r="AD200" s="687">
        <f t="shared" si="356"/>
        <v>1049</v>
      </c>
      <c r="AE200" s="687">
        <f t="shared" si="357"/>
        <v>0</v>
      </c>
      <c r="AF200" s="687">
        <f t="shared" si="358"/>
        <v>-1049</v>
      </c>
      <c r="AG200" s="688">
        <f t="shared" si="359"/>
        <v>0</v>
      </c>
      <c r="AH200" s="687">
        <f>'4. ГПП-УЗПКТ-СЗСК'!AU176</f>
        <v>360</v>
      </c>
      <c r="AI200" s="687">
        <f>'4. ГПП-УЗПКТ-СЗСК'!AW176</f>
        <v>0</v>
      </c>
      <c r="AJ200" s="687">
        <f t="shared" si="360"/>
        <v>-360</v>
      </c>
      <c r="AK200" s="688">
        <f t="shared" si="361"/>
        <v>0</v>
      </c>
      <c r="AL200" s="687">
        <f>'4. ГПП-УЗПКТ-СЗСК'!BA176</f>
        <v>365</v>
      </c>
      <c r="AM200" s="687">
        <f>'4. ГПП-УЗПКТ-СЗСК'!BC176</f>
        <v>0</v>
      </c>
      <c r="AN200" s="687">
        <f t="shared" si="362"/>
        <v>-365</v>
      </c>
      <c r="AO200" s="688">
        <f t="shared" si="363"/>
        <v>0</v>
      </c>
      <c r="AP200" s="687">
        <f>'4. ГПП-УЗПКТ-СЗСК'!BG176</f>
        <v>324</v>
      </c>
      <c r="AQ200" s="687">
        <f>'4. ГПП-УЗПКТ-СЗСК'!BI176</f>
        <v>0</v>
      </c>
      <c r="AR200" s="687">
        <f t="shared" si="364"/>
        <v>-324</v>
      </c>
      <c r="AS200" s="688">
        <f t="shared" si="365"/>
        <v>0</v>
      </c>
      <c r="AT200" s="687">
        <f t="shared" si="366"/>
        <v>819</v>
      </c>
      <c r="AU200" s="687">
        <f t="shared" si="367"/>
        <v>0</v>
      </c>
      <c r="AV200" s="687">
        <f t="shared" si="368"/>
        <v>-819</v>
      </c>
      <c r="AW200" s="688">
        <f t="shared" si="369"/>
        <v>0</v>
      </c>
      <c r="AX200" s="687">
        <f>'4. ГПП-УЗПКТ-СЗСК'!BS176</f>
        <v>119</v>
      </c>
      <c r="AY200" s="687">
        <f>'4. ГПП-УЗПКТ-СЗСК'!BU176</f>
        <v>0</v>
      </c>
      <c r="AZ200" s="687">
        <f t="shared" si="370"/>
        <v>-119</v>
      </c>
      <c r="BA200" s="688">
        <f t="shared" si="371"/>
        <v>0</v>
      </c>
      <c r="BB200" s="687">
        <f>'4. ГПП-УЗПКТ-СЗСК'!BY176</f>
        <v>340</v>
      </c>
      <c r="BC200" s="687">
        <f>'4. ГПП-УЗПКТ-СЗСК'!CA176</f>
        <v>0</v>
      </c>
      <c r="BD200" s="687">
        <f t="shared" si="372"/>
        <v>-340</v>
      </c>
      <c r="BE200" s="688">
        <f t="shared" si="373"/>
        <v>0</v>
      </c>
      <c r="BF200" s="687">
        <f>'4. ГПП-УЗПКТ-СЗСК'!CE176</f>
        <v>360</v>
      </c>
      <c r="BG200" s="687">
        <f>'4. ГПП-УЗПКТ-СЗСК'!CG176</f>
        <v>0</v>
      </c>
      <c r="BH200" s="687">
        <f t="shared" si="374"/>
        <v>-360</v>
      </c>
      <c r="BI200" s="688">
        <f t="shared" si="375"/>
        <v>0</v>
      </c>
      <c r="BJ200" s="687">
        <f t="shared" si="376"/>
        <v>1104</v>
      </c>
      <c r="BK200" s="687">
        <f t="shared" si="377"/>
        <v>0</v>
      </c>
      <c r="BL200" s="687">
        <f t="shared" si="378"/>
        <v>-1104</v>
      </c>
      <c r="BM200" s="688">
        <f t="shared" si="379"/>
        <v>0</v>
      </c>
      <c r="BN200" s="687">
        <f>'4. ГПП-УЗПКТ-СЗСК'!CQ176</f>
        <v>372</v>
      </c>
      <c r="BO200" s="687">
        <f>'4. ГПП-УЗПКТ-СЗСК'!CS176</f>
        <v>0</v>
      </c>
      <c r="BP200" s="687">
        <f t="shared" si="380"/>
        <v>-372</v>
      </c>
      <c r="BQ200" s="688">
        <f t="shared" si="381"/>
        <v>0</v>
      </c>
      <c r="BR200" s="687">
        <f>'4. ГПП-УЗПКТ-СЗСК'!CW176</f>
        <v>360</v>
      </c>
      <c r="BS200" s="687">
        <f>'4. ГПП-УЗПКТ-СЗСК'!CY176</f>
        <v>0</v>
      </c>
      <c r="BT200" s="687">
        <f t="shared" si="382"/>
        <v>-360</v>
      </c>
      <c r="BU200" s="688">
        <f t="shared" si="383"/>
        <v>0</v>
      </c>
      <c r="BV200" s="687">
        <f>'4. ГПП-УЗПКТ-СЗСК'!DC176</f>
        <v>372</v>
      </c>
      <c r="BW200" s="687">
        <f>'4. ГПП-УЗПКТ-СЗСК'!DE176</f>
        <v>0</v>
      </c>
      <c r="BX200" s="687">
        <f t="shared" si="384"/>
        <v>-372</v>
      </c>
      <c r="BY200" s="688">
        <f t="shared" si="385"/>
        <v>0</v>
      </c>
    </row>
    <row r="201" spans="2:77" ht="20.100000000000001" customHeight="1">
      <c r="C201" s="689" t="s">
        <v>180</v>
      </c>
      <c r="D201" s="528"/>
      <c r="E201" s="528"/>
      <c r="F201" s="529"/>
      <c r="G201" s="530" t="s">
        <v>317</v>
      </c>
      <c r="H201" s="530"/>
      <c r="I201" s="686" t="s">
        <v>169</v>
      </c>
      <c r="J201" s="687">
        <f t="shared" si="342"/>
        <v>23.25</v>
      </c>
      <c r="K201" s="687">
        <f t="shared" si="343"/>
        <v>0</v>
      </c>
      <c r="L201" s="687">
        <f t="shared" si="344"/>
        <v>-23.25</v>
      </c>
      <c r="M201" s="688">
        <f t="shared" si="345"/>
        <v>0</v>
      </c>
      <c r="N201" s="687">
        <f t="shared" si="346"/>
        <v>7.3199999999999994</v>
      </c>
      <c r="O201" s="687">
        <f t="shared" si="347"/>
        <v>0</v>
      </c>
      <c r="P201" s="687">
        <f t="shared" si="348"/>
        <v>-7.3199999999999994</v>
      </c>
      <c r="Q201" s="688">
        <f t="shared" si="349"/>
        <v>0</v>
      </c>
      <c r="R201" s="687">
        <f>'7. ГД Ямбург'!W45</f>
        <v>2.5499999999999998</v>
      </c>
      <c r="S201" s="687">
        <f>'7. ГД Ямбург'!Y45</f>
        <v>0</v>
      </c>
      <c r="T201" s="687">
        <f t="shared" si="350"/>
        <v>-2.5499999999999998</v>
      </c>
      <c r="U201" s="688">
        <f t="shared" si="351"/>
        <v>0</v>
      </c>
      <c r="V201" s="687">
        <f>'7. ГД Ямбург'!AC45</f>
        <v>2.23</v>
      </c>
      <c r="W201" s="687">
        <f>'7. ГД Ямбург'!AE45</f>
        <v>0</v>
      </c>
      <c r="X201" s="687">
        <f t="shared" si="352"/>
        <v>-2.23</v>
      </c>
      <c r="Y201" s="688">
        <f t="shared" si="353"/>
        <v>0</v>
      </c>
      <c r="Z201" s="687">
        <f>'7. ГД Ямбург'!AI45</f>
        <v>2.54</v>
      </c>
      <c r="AA201" s="687">
        <f>'7. ГД Ямбург'!AK45</f>
        <v>0</v>
      </c>
      <c r="AB201" s="687">
        <f t="shared" si="354"/>
        <v>-2.54</v>
      </c>
      <c r="AC201" s="688">
        <f t="shared" si="355"/>
        <v>0</v>
      </c>
      <c r="AD201" s="687">
        <f t="shared" si="356"/>
        <v>6.93</v>
      </c>
      <c r="AE201" s="687">
        <f t="shared" si="357"/>
        <v>0</v>
      </c>
      <c r="AF201" s="687">
        <f t="shared" si="358"/>
        <v>-6.93</v>
      </c>
      <c r="AG201" s="688">
        <f t="shared" si="359"/>
        <v>0</v>
      </c>
      <c r="AH201" s="687">
        <f>'7. ГД Ямбург'!AU45</f>
        <v>2.48</v>
      </c>
      <c r="AI201" s="687">
        <f>'7. ГД Ямбург'!AW45</f>
        <v>0</v>
      </c>
      <c r="AJ201" s="687">
        <f t="shared" si="360"/>
        <v>-2.48</v>
      </c>
      <c r="AK201" s="688">
        <f t="shared" si="361"/>
        <v>0</v>
      </c>
      <c r="AL201" s="687">
        <f>'7. ГД Ямбург'!BA45</f>
        <v>2.46</v>
      </c>
      <c r="AM201" s="687">
        <f>'7. ГД Ямбург'!BC45</f>
        <v>0</v>
      </c>
      <c r="AN201" s="687">
        <f t="shared" si="362"/>
        <v>-2.46</v>
      </c>
      <c r="AO201" s="688">
        <f t="shared" si="363"/>
        <v>0</v>
      </c>
      <c r="AP201" s="687">
        <f>'7. ГД Ямбург'!BG45</f>
        <v>1.99</v>
      </c>
      <c r="AQ201" s="687">
        <f>'7. ГД Ямбург'!BI45</f>
        <v>0</v>
      </c>
      <c r="AR201" s="687">
        <f t="shared" si="364"/>
        <v>-1.99</v>
      </c>
      <c r="AS201" s="688">
        <f t="shared" si="365"/>
        <v>0</v>
      </c>
      <c r="AT201" s="687">
        <f t="shared" si="366"/>
        <v>1.35</v>
      </c>
      <c r="AU201" s="687">
        <f t="shared" si="367"/>
        <v>0</v>
      </c>
      <c r="AV201" s="687">
        <f t="shared" si="368"/>
        <v>-1.35</v>
      </c>
      <c r="AW201" s="688">
        <f t="shared" si="369"/>
        <v>0</v>
      </c>
      <c r="AX201" s="687">
        <f>'7. ГД Ямбург'!BS45</f>
        <v>0.45</v>
      </c>
      <c r="AY201" s="687">
        <f>'7. ГД Ямбург'!BU45</f>
        <v>0</v>
      </c>
      <c r="AZ201" s="687">
        <f t="shared" si="370"/>
        <v>-0.45</v>
      </c>
      <c r="BA201" s="688">
        <f t="shared" si="371"/>
        <v>0</v>
      </c>
      <c r="BB201" s="687">
        <f>'7. ГД Ямбург'!BY45</f>
        <v>0.42</v>
      </c>
      <c r="BC201" s="687">
        <f>'7. ГД Ямбург'!CA45</f>
        <v>0</v>
      </c>
      <c r="BD201" s="687">
        <f t="shared" si="372"/>
        <v>-0.42</v>
      </c>
      <c r="BE201" s="688">
        <f t="shared" si="373"/>
        <v>0</v>
      </c>
      <c r="BF201" s="687">
        <f>'7. ГД Ямбург'!CE45</f>
        <v>0.48</v>
      </c>
      <c r="BG201" s="687">
        <f>'7. ГД Ямбург'!CG45</f>
        <v>0</v>
      </c>
      <c r="BH201" s="687">
        <f t="shared" si="374"/>
        <v>-0.48</v>
      </c>
      <c r="BI201" s="688">
        <f t="shared" si="375"/>
        <v>0</v>
      </c>
      <c r="BJ201" s="687">
        <f t="shared" si="376"/>
        <v>7.65</v>
      </c>
      <c r="BK201" s="687">
        <f t="shared" si="377"/>
        <v>0</v>
      </c>
      <c r="BL201" s="687">
        <f t="shared" si="378"/>
        <v>-7.65</v>
      </c>
      <c r="BM201" s="688">
        <f t="shared" si="379"/>
        <v>0</v>
      </c>
      <c r="BN201" s="687">
        <f>'7. ГД Ямбург'!CQ45</f>
        <v>2.58</v>
      </c>
      <c r="BO201" s="687">
        <f>'7. ГД Ямбург'!CS45</f>
        <v>0</v>
      </c>
      <c r="BP201" s="687">
        <f t="shared" si="380"/>
        <v>-2.58</v>
      </c>
      <c r="BQ201" s="688">
        <f t="shared" si="381"/>
        <v>0</v>
      </c>
      <c r="BR201" s="687">
        <f>'7. ГД Ямбург'!CW45</f>
        <v>2.5</v>
      </c>
      <c r="BS201" s="687">
        <f>'7. ГД Ямбург'!CY45</f>
        <v>0</v>
      </c>
      <c r="BT201" s="687">
        <f t="shared" si="382"/>
        <v>-2.5</v>
      </c>
      <c r="BU201" s="688">
        <f t="shared" si="383"/>
        <v>0</v>
      </c>
      <c r="BV201" s="687">
        <f>'7. ГД Ямбург'!DC45</f>
        <v>2.57</v>
      </c>
      <c r="BW201" s="687">
        <f>'7. ГД Ямбург'!DE45</f>
        <v>0</v>
      </c>
      <c r="BX201" s="687">
        <f t="shared" si="384"/>
        <v>-2.57</v>
      </c>
      <c r="BY201" s="688">
        <f t="shared" si="385"/>
        <v>0</v>
      </c>
    </row>
    <row r="202" spans="2:77" ht="20.100000000000001" customHeight="1">
      <c r="B202" s="413" t="s">
        <v>318</v>
      </c>
      <c r="C202" s="692" t="s">
        <v>113</v>
      </c>
      <c r="D202" s="528"/>
      <c r="E202" s="528"/>
      <c r="F202" s="529"/>
      <c r="G202" s="530" t="s">
        <v>319</v>
      </c>
      <c r="H202" s="530"/>
      <c r="I202" s="686" t="s">
        <v>169</v>
      </c>
      <c r="J202" s="687">
        <f t="shared" si="342"/>
        <v>6324.6</v>
      </c>
      <c r="K202" s="687">
        <f t="shared" si="343"/>
        <v>0</v>
      </c>
      <c r="L202" s="687">
        <f t="shared" si="344"/>
        <v>-6324.6</v>
      </c>
      <c r="M202" s="688">
        <f t="shared" si="345"/>
        <v>0</v>
      </c>
      <c r="N202" s="687">
        <f t="shared" si="346"/>
        <v>1749.3000000000002</v>
      </c>
      <c r="O202" s="687">
        <f t="shared" si="347"/>
        <v>0</v>
      </c>
      <c r="P202" s="687">
        <f t="shared" si="348"/>
        <v>-1749.3000000000002</v>
      </c>
      <c r="Q202" s="688">
        <f t="shared" si="349"/>
        <v>0</v>
      </c>
      <c r="R202" s="687">
        <f>'1. ГПП-АГПЗ+'!W68+'4. ГПП-УЗПКТ-СЗСК'!W175+'4. ГПП-УЗПКТ-СЗСК'!W176</f>
        <v>602.6</v>
      </c>
      <c r="S202" s="687">
        <f>'1. ГПП-АГПЗ+'!Y68+'4. ГПП-УЗПКТ-СЗСК'!Y175+'4. ГПП-УЗПКТ-СЗСК'!Y176</f>
        <v>0</v>
      </c>
      <c r="T202" s="687">
        <f t="shared" si="350"/>
        <v>-602.6</v>
      </c>
      <c r="U202" s="688">
        <f t="shared" si="351"/>
        <v>0</v>
      </c>
      <c r="V202" s="687">
        <f>'1. ГПП-АГПЗ+'!AC68+'4. ГПП-УЗПКТ-СЗСК'!AC175+'4. ГПП-УЗПКТ-СЗСК'!AC176</f>
        <v>544.1</v>
      </c>
      <c r="W202" s="687">
        <f>'1. ГПП-АГПЗ+'!AE68+'4. ГПП-УЗПКТ-СЗСК'!AE175+'4. ГПП-УЗПКТ-СЗСК'!AE176</f>
        <v>0</v>
      </c>
      <c r="X202" s="687">
        <f t="shared" si="352"/>
        <v>-544.1</v>
      </c>
      <c r="Y202" s="688">
        <f t="shared" si="353"/>
        <v>0</v>
      </c>
      <c r="Z202" s="687">
        <f>'1. ГПП-АГПЗ+'!AI68+'4. ГПП-УЗПКТ-СЗСК'!AI175+'4. ГПП-УЗПКТ-СЗСК'!AI176</f>
        <v>602.6</v>
      </c>
      <c r="AA202" s="687">
        <f>'1. ГПП-АГПЗ+'!AK68+'4. ГПП-УЗПКТ-СЗСК'!AK175+'4. ГПП-УЗПКТ-СЗСК'!AK176</f>
        <v>0</v>
      </c>
      <c r="AB202" s="687">
        <f t="shared" si="354"/>
        <v>-602.6</v>
      </c>
      <c r="AC202" s="688">
        <f t="shared" si="355"/>
        <v>0</v>
      </c>
      <c r="AD202" s="687">
        <f t="shared" si="356"/>
        <v>1366.8000000000002</v>
      </c>
      <c r="AE202" s="687">
        <f t="shared" si="357"/>
        <v>0</v>
      </c>
      <c r="AF202" s="687">
        <f t="shared" si="358"/>
        <v>-1366.8000000000002</v>
      </c>
      <c r="AG202" s="688">
        <f t="shared" si="359"/>
        <v>0</v>
      </c>
      <c r="AH202" s="687">
        <f>'1. ГПП-АГПЗ+'!AU68+'4. ГПП-УЗПКТ-СЗСК'!AU175+'4. ГПП-УЗПКТ-СЗСК'!AU176</f>
        <v>570.9</v>
      </c>
      <c r="AI202" s="687">
        <f>'1. ГПП-АГПЗ+'!AW68+'4. ГПП-УЗПКТ-СЗСК'!AW175+'4. ГПП-УЗПКТ-СЗСК'!AW176</f>
        <v>0</v>
      </c>
      <c r="AJ202" s="687">
        <f t="shared" si="360"/>
        <v>-570.9</v>
      </c>
      <c r="AK202" s="688">
        <f t="shared" si="361"/>
        <v>0</v>
      </c>
      <c r="AL202" s="687">
        <f>'1. ГПП-АГПЗ+'!BA68+'4. ГПП-УЗПКТ-СЗСК'!BA175+'4. ГПП-УЗПКТ-СЗСК'!BA176</f>
        <v>443.3</v>
      </c>
      <c r="AM202" s="687">
        <f>'1. ГПП-АГПЗ+'!BC68+'4. ГПП-УЗПКТ-СЗСК'!BC175+'4. ГПП-УЗПКТ-СЗСК'!BC176</f>
        <v>0</v>
      </c>
      <c r="AN202" s="687">
        <f t="shared" si="362"/>
        <v>-443.3</v>
      </c>
      <c r="AO202" s="688">
        <f t="shared" si="363"/>
        <v>0</v>
      </c>
      <c r="AP202" s="687">
        <f>'1. ГПП-АГПЗ+'!BG68+'4. ГПП-УЗПКТ-СЗСК'!BG175+'4. ГПП-УЗПКТ-СЗСК'!BG176</f>
        <v>352.6</v>
      </c>
      <c r="AQ202" s="687">
        <f>'1. ГПП-АГПЗ+'!BI68+'4. ГПП-УЗПКТ-СЗСК'!BI175+'4. ГПП-УЗПКТ-СЗСК'!BI176</f>
        <v>0</v>
      </c>
      <c r="AR202" s="687">
        <f t="shared" si="364"/>
        <v>-352.6</v>
      </c>
      <c r="AS202" s="688">
        <f t="shared" si="365"/>
        <v>0</v>
      </c>
      <c r="AT202" s="687">
        <f t="shared" si="366"/>
        <v>1426.3</v>
      </c>
      <c r="AU202" s="687">
        <f t="shared" si="367"/>
        <v>0</v>
      </c>
      <c r="AV202" s="687">
        <f t="shared" si="368"/>
        <v>-1426.3</v>
      </c>
      <c r="AW202" s="688">
        <f t="shared" si="369"/>
        <v>0</v>
      </c>
      <c r="AX202" s="687">
        <f>'1. ГПП-АГПЗ+'!BS68+'4. ГПП-УЗПКТ-СЗСК'!BS175+'4. ГПП-УЗПКТ-СЗСК'!BS176</f>
        <v>284.10000000000002</v>
      </c>
      <c r="AY202" s="687">
        <f>'1. ГПП-АГПЗ+'!BU68+'4. ГПП-УЗПКТ-СЗСК'!BU175+'4. ГПП-УЗПКТ-СЗСК'!BU176</f>
        <v>0</v>
      </c>
      <c r="AZ202" s="687">
        <f t="shared" si="370"/>
        <v>-284.10000000000002</v>
      </c>
      <c r="BA202" s="688">
        <f t="shared" si="371"/>
        <v>0</v>
      </c>
      <c r="BB202" s="687">
        <f>'1. ГПП-АГПЗ+'!BY68+'4. ГПП-УЗПКТ-СЗСК'!BY175+'4. ГПП-УЗПКТ-СЗСК'!BY176</f>
        <v>564.79999999999995</v>
      </c>
      <c r="BC202" s="687">
        <f>'1. ГПП-АГПЗ+'!CA68+'4. ГПП-УЗПКТ-СЗСК'!CA175+'4. ГПП-УЗПКТ-СЗСК'!CA176</f>
        <v>0</v>
      </c>
      <c r="BD202" s="687">
        <f t="shared" si="372"/>
        <v>-564.79999999999995</v>
      </c>
      <c r="BE202" s="688">
        <f t="shared" si="373"/>
        <v>0</v>
      </c>
      <c r="BF202" s="687">
        <f>'1. ГПП-АГПЗ+'!CE68+'4. ГПП-УЗПКТ-СЗСК'!CE175+'4. ГПП-УЗПКТ-СЗСК'!CE176</f>
        <v>577.4</v>
      </c>
      <c r="BG202" s="687">
        <f>'1. ГПП-АГПЗ+'!CG68+'4. ГПП-УЗПКТ-СЗСК'!CG175+'4. ГПП-УЗПКТ-СЗСК'!CG176</f>
        <v>0</v>
      </c>
      <c r="BH202" s="687">
        <f t="shared" si="374"/>
        <v>-577.4</v>
      </c>
      <c r="BI202" s="688">
        <f t="shared" si="375"/>
        <v>0</v>
      </c>
      <c r="BJ202" s="687">
        <f t="shared" si="376"/>
        <v>1782.1999999999998</v>
      </c>
      <c r="BK202" s="687">
        <f t="shared" si="377"/>
        <v>0</v>
      </c>
      <c r="BL202" s="687">
        <f t="shared" si="378"/>
        <v>-1782.1999999999998</v>
      </c>
      <c r="BM202" s="688">
        <f t="shared" si="379"/>
        <v>0</v>
      </c>
      <c r="BN202" s="687">
        <f>'1. ГПП-АГПЗ+'!CQ68+'4. ГПП-УЗПКТ-СЗСК'!CQ175+'4. ГПП-УЗПКТ-СЗСК'!CQ176</f>
        <v>596.6</v>
      </c>
      <c r="BO202" s="687">
        <f>'1. ГПП-АГПЗ+'!CS68+'4. ГПП-УЗПКТ-СЗСК'!CS175+'4. ГПП-УЗПКТ-СЗСК'!CS176</f>
        <v>0</v>
      </c>
      <c r="BP202" s="687">
        <f t="shared" si="380"/>
        <v>-596.6</v>
      </c>
      <c r="BQ202" s="688">
        <f t="shared" si="381"/>
        <v>0</v>
      </c>
      <c r="BR202" s="687">
        <f>'1. ГПП-АГПЗ+'!CW68+'4. ГПП-УЗПКТ-СЗСК'!CW175+'4. ГПП-УЗПКТ-СЗСК'!CW176</f>
        <v>583</v>
      </c>
      <c r="BS202" s="687">
        <f>'1. ГПП-АГПЗ+'!CY68+'4. ГПП-УЗПКТ-СЗСК'!CY175+'4. ГПП-УЗПКТ-СЗСК'!CY176</f>
        <v>0</v>
      </c>
      <c r="BT202" s="687">
        <f t="shared" si="382"/>
        <v>-583</v>
      </c>
      <c r="BU202" s="688">
        <f t="shared" si="383"/>
        <v>0</v>
      </c>
      <c r="BV202" s="687">
        <f>'1. ГПП-АГПЗ+'!DC68+'4. ГПП-УЗПКТ-СЗСК'!DC175+'4. ГПП-УЗПКТ-СЗСК'!DC176</f>
        <v>602.6</v>
      </c>
      <c r="BW202" s="687">
        <f>'1. ГПП-АГПЗ+'!DE68+'4. ГПП-УЗПКТ-СЗСК'!DE175+'4. ГПП-УЗПКТ-СЗСК'!DE176</f>
        <v>0</v>
      </c>
      <c r="BX202" s="687">
        <f t="shared" si="384"/>
        <v>-602.6</v>
      </c>
      <c r="BY202" s="688">
        <f t="shared" si="385"/>
        <v>0</v>
      </c>
    </row>
    <row r="203" spans="2:77" ht="20.100000000000001" customHeight="1">
      <c r="C203" s="689" t="s">
        <v>173</v>
      </c>
      <c r="D203" s="528"/>
      <c r="E203" s="528"/>
      <c r="F203" s="529"/>
      <c r="G203" s="530" t="s">
        <v>319</v>
      </c>
      <c r="H203" s="530"/>
      <c r="I203" s="686" t="s">
        <v>169</v>
      </c>
      <c r="J203" s="687">
        <f t="shared" si="342"/>
        <v>6324.6</v>
      </c>
      <c r="K203" s="687">
        <f t="shared" si="343"/>
        <v>0</v>
      </c>
      <c r="L203" s="687">
        <f t="shared" si="344"/>
        <v>-6324.6</v>
      </c>
      <c r="M203" s="688">
        <f t="shared" si="345"/>
        <v>0</v>
      </c>
      <c r="N203" s="687">
        <f t="shared" si="346"/>
        <v>1749.3000000000002</v>
      </c>
      <c r="O203" s="687">
        <f t="shared" si="347"/>
        <v>0</v>
      </c>
      <c r="P203" s="687">
        <f t="shared" si="348"/>
        <v>-1749.3000000000002</v>
      </c>
      <c r="Q203" s="688">
        <f t="shared" si="349"/>
        <v>0</v>
      </c>
      <c r="R203" s="687">
        <f>'1. ГПП-АГПЗ+'!W68+'4. ГПП-УЗПКТ-СЗСК'!W175+'4. ГПП-УЗПКТ-СЗСК'!W176</f>
        <v>602.6</v>
      </c>
      <c r="S203" s="687">
        <f>'1. ГПП-АГПЗ+'!Y68+'4. ГПП-УЗПКТ-СЗСК'!Y175+'4. ГПП-УЗПКТ-СЗСК'!Y176</f>
        <v>0</v>
      </c>
      <c r="T203" s="687">
        <f t="shared" si="350"/>
        <v>-602.6</v>
      </c>
      <c r="U203" s="688">
        <f t="shared" si="351"/>
        <v>0</v>
      </c>
      <c r="V203" s="687">
        <f>'1. ГПП-АГПЗ+'!AC68+'4. ГПП-УЗПКТ-СЗСК'!AC175+'4. ГПП-УЗПКТ-СЗСК'!AC176</f>
        <v>544.1</v>
      </c>
      <c r="W203" s="687">
        <f>'1. ГПП-АГПЗ+'!AE68+'4. ГПП-УЗПКТ-СЗСК'!AE175+'4. ГПП-УЗПКТ-СЗСК'!AE176</f>
        <v>0</v>
      </c>
      <c r="X203" s="687">
        <f t="shared" si="352"/>
        <v>-544.1</v>
      </c>
      <c r="Y203" s="688">
        <f t="shared" si="353"/>
        <v>0</v>
      </c>
      <c r="Z203" s="687">
        <f>'1. ГПП-АГПЗ+'!AI68+'4. ГПП-УЗПКТ-СЗСК'!AI175+'4. ГПП-УЗПКТ-СЗСК'!AI176</f>
        <v>602.6</v>
      </c>
      <c r="AA203" s="687">
        <f>'1. ГПП-АГПЗ+'!AK68+'4. ГПП-УЗПКТ-СЗСК'!AK175+'4. ГПП-УЗПКТ-СЗСК'!AK176</f>
        <v>0</v>
      </c>
      <c r="AB203" s="687">
        <f t="shared" si="354"/>
        <v>-602.6</v>
      </c>
      <c r="AC203" s="688">
        <f t="shared" si="355"/>
        <v>0</v>
      </c>
      <c r="AD203" s="687">
        <f t="shared" si="356"/>
        <v>1366.8000000000002</v>
      </c>
      <c r="AE203" s="687">
        <f t="shared" si="357"/>
        <v>0</v>
      </c>
      <c r="AF203" s="687">
        <f t="shared" si="358"/>
        <v>-1366.8000000000002</v>
      </c>
      <c r="AG203" s="688">
        <f t="shared" si="359"/>
        <v>0</v>
      </c>
      <c r="AH203" s="687">
        <f>'1. ГПП-АГПЗ+'!AU68+'4. ГПП-УЗПКТ-СЗСК'!AU175+'4. ГПП-УЗПКТ-СЗСК'!AU176</f>
        <v>570.9</v>
      </c>
      <c r="AI203" s="687">
        <f>'1. ГПП-АГПЗ+'!AW68+'4. ГПП-УЗПКТ-СЗСК'!AW175+'4. ГПП-УЗПКТ-СЗСК'!AW176</f>
        <v>0</v>
      </c>
      <c r="AJ203" s="687">
        <f t="shared" si="360"/>
        <v>-570.9</v>
      </c>
      <c r="AK203" s="688">
        <f t="shared" si="361"/>
        <v>0</v>
      </c>
      <c r="AL203" s="687">
        <f>'1. ГПП-АГПЗ+'!BA68+'4. ГПП-УЗПКТ-СЗСК'!BA175+'4. ГПП-УЗПКТ-СЗСК'!BA176</f>
        <v>443.3</v>
      </c>
      <c r="AM203" s="687">
        <f>'1. ГПП-АГПЗ+'!BC68+'4. ГПП-УЗПКТ-СЗСК'!BC175+'4. ГПП-УЗПКТ-СЗСК'!BC176</f>
        <v>0</v>
      </c>
      <c r="AN203" s="687">
        <f t="shared" si="362"/>
        <v>-443.3</v>
      </c>
      <c r="AO203" s="688">
        <f t="shared" si="363"/>
        <v>0</v>
      </c>
      <c r="AP203" s="687">
        <f>'1. ГПП-АГПЗ+'!BG68+'4. ГПП-УЗПКТ-СЗСК'!BG175+'4. ГПП-УЗПКТ-СЗСК'!BG176</f>
        <v>352.6</v>
      </c>
      <c r="AQ203" s="687">
        <f>'1. ГПП-АГПЗ+'!BI68+'4. ГПП-УЗПКТ-СЗСК'!BI175+'4. ГПП-УЗПКТ-СЗСК'!BI176</f>
        <v>0</v>
      </c>
      <c r="AR203" s="687">
        <f t="shared" si="364"/>
        <v>-352.6</v>
      </c>
      <c r="AS203" s="688">
        <f t="shared" si="365"/>
        <v>0</v>
      </c>
      <c r="AT203" s="687">
        <f t="shared" si="366"/>
        <v>1426.3</v>
      </c>
      <c r="AU203" s="687">
        <f t="shared" si="367"/>
        <v>0</v>
      </c>
      <c r="AV203" s="687">
        <f t="shared" si="368"/>
        <v>-1426.3</v>
      </c>
      <c r="AW203" s="688">
        <f t="shared" si="369"/>
        <v>0</v>
      </c>
      <c r="AX203" s="687">
        <f>'1. ГПП-АГПЗ+'!BS68+'4. ГПП-УЗПКТ-СЗСК'!BS175+'4. ГПП-УЗПКТ-СЗСК'!BS176</f>
        <v>284.10000000000002</v>
      </c>
      <c r="AY203" s="687">
        <f>'1. ГПП-АГПЗ+'!BU68+'4. ГПП-УЗПКТ-СЗСК'!BU175+'4. ГПП-УЗПКТ-СЗСК'!BU176</f>
        <v>0</v>
      </c>
      <c r="AZ203" s="687">
        <f t="shared" si="370"/>
        <v>-284.10000000000002</v>
      </c>
      <c r="BA203" s="688">
        <f t="shared" si="371"/>
        <v>0</v>
      </c>
      <c r="BB203" s="687">
        <f>'1. ГПП-АГПЗ+'!BY68+'4. ГПП-УЗПКТ-СЗСК'!BY175+'4. ГПП-УЗПКТ-СЗСК'!BY176</f>
        <v>564.79999999999995</v>
      </c>
      <c r="BC203" s="687">
        <f>'1. ГПП-АГПЗ+'!CA68+'4. ГПП-УЗПКТ-СЗСК'!CA175+'4. ГПП-УЗПКТ-СЗСК'!CA176</f>
        <v>0</v>
      </c>
      <c r="BD203" s="687">
        <f t="shared" si="372"/>
        <v>-564.79999999999995</v>
      </c>
      <c r="BE203" s="688">
        <f t="shared" si="373"/>
        <v>0</v>
      </c>
      <c r="BF203" s="687">
        <f>'1. ГПП-АГПЗ+'!CE68+'4. ГПП-УЗПКТ-СЗСК'!CE175+'4. ГПП-УЗПКТ-СЗСК'!CE176</f>
        <v>577.4</v>
      </c>
      <c r="BG203" s="687">
        <f>'1. ГПП-АГПЗ+'!CG68+'4. ГПП-УЗПКТ-СЗСК'!CG175+'4. ГПП-УЗПКТ-СЗСК'!CG176</f>
        <v>0</v>
      </c>
      <c r="BH203" s="687">
        <f t="shared" si="374"/>
        <v>-577.4</v>
      </c>
      <c r="BI203" s="688">
        <f t="shared" si="375"/>
        <v>0</v>
      </c>
      <c r="BJ203" s="687">
        <f t="shared" si="376"/>
        <v>1782.1999999999998</v>
      </c>
      <c r="BK203" s="687">
        <f t="shared" si="377"/>
        <v>0</v>
      </c>
      <c r="BL203" s="687">
        <f t="shared" si="378"/>
        <v>-1782.1999999999998</v>
      </c>
      <c r="BM203" s="688">
        <f t="shared" si="379"/>
        <v>0</v>
      </c>
      <c r="BN203" s="687">
        <f>'1. ГПП-АГПЗ+'!CQ68+'4. ГПП-УЗПКТ-СЗСК'!CQ175+'4. ГПП-УЗПКТ-СЗСК'!CQ176</f>
        <v>596.6</v>
      </c>
      <c r="BO203" s="687">
        <f>'1. ГПП-АГПЗ+'!CS68+'4. ГПП-УЗПКТ-СЗСК'!CS175+'4. ГПП-УЗПКТ-СЗСК'!CS176</f>
        <v>0</v>
      </c>
      <c r="BP203" s="687">
        <f t="shared" si="380"/>
        <v>-596.6</v>
      </c>
      <c r="BQ203" s="688">
        <f t="shared" si="381"/>
        <v>0</v>
      </c>
      <c r="BR203" s="687">
        <f>'1. ГПП-АГПЗ+'!CW68+'4. ГПП-УЗПКТ-СЗСК'!CW175+'4. ГПП-УЗПКТ-СЗСК'!CW176</f>
        <v>583</v>
      </c>
      <c r="BS203" s="687">
        <f>'1. ГПП-АГПЗ+'!CY68+'4. ГПП-УЗПКТ-СЗСК'!CY175+'4. ГПП-УЗПКТ-СЗСК'!CY176</f>
        <v>0</v>
      </c>
      <c r="BT203" s="687">
        <f t="shared" si="382"/>
        <v>-583</v>
      </c>
      <c r="BU203" s="688">
        <f t="shared" si="383"/>
        <v>0</v>
      </c>
      <c r="BV203" s="687">
        <f>'1. ГПП-АГПЗ+'!DC68+'4. ГПП-УЗПКТ-СЗСК'!DC175+'4. ГПП-УЗПКТ-СЗСК'!DC176</f>
        <v>602.6</v>
      </c>
      <c r="BW203" s="687">
        <f>'1. ГПП-АГПЗ+'!DE68+'4. ГПП-УЗПКТ-СЗСК'!DE175+'4. ГПП-УЗПКТ-СЗСК'!DE176</f>
        <v>0</v>
      </c>
      <c r="BX203" s="687">
        <f t="shared" si="384"/>
        <v>-602.6</v>
      </c>
      <c r="BY203" s="688">
        <f t="shared" si="385"/>
        <v>0</v>
      </c>
    </row>
    <row r="204" spans="2:77" ht="20.100000000000001" customHeight="1">
      <c r="C204" s="690" t="s">
        <v>101</v>
      </c>
      <c r="D204" s="528"/>
      <c r="E204" s="528"/>
      <c r="F204" s="529"/>
      <c r="G204" s="530" t="s">
        <v>320</v>
      </c>
      <c r="H204" s="530"/>
      <c r="I204" s="691" t="s">
        <v>169</v>
      </c>
      <c r="J204" s="687">
        <f t="shared" si="342"/>
        <v>1939.1999999999998</v>
      </c>
      <c r="K204" s="687">
        <f t="shared" si="343"/>
        <v>0</v>
      </c>
      <c r="L204" s="687">
        <f t="shared" si="344"/>
        <v>-1939.1999999999998</v>
      </c>
      <c r="M204" s="688">
        <f t="shared" si="345"/>
        <v>0</v>
      </c>
      <c r="N204" s="687">
        <f t="shared" si="346"/>
        <v>583.79999999999995</v>
      </c>
      <c r="O204" s="687">
        <f t="shared" si="347"/>
        <v>0</v>
      </c>
      <c r="P204" s="687">
        <f t="shared" si="348"/>
        <v>-583.79999999999995</v>
      </c>
      <c r="Q204" s="688">
        <f t="shared" si="349"/>
        <v>0</v>
      </c>
      <c r="R204" s="687">
        <f>'1. ГПП-АГПЗ+'!W68</f>
        <v>201.1</v>
      </c>
      <c r="S204" s="687">
        <f>'1. ГПП-АГПЗ+'!Y68</f>
        <v>0</v>
      </c>
      <c r="T204" s="687">
        <f t="shared" si="350"/>
        <v>-201.1</v>
      </c>
      <c r="U204" s="688">
        <f t="shared" si="351"/>
        <v>0</v>
      </c>
      <c r="V204" s="687">
        <f>'1. ГПП-АГПЗ+'!AC68</f>
        <v>181.6</v>
      </c>
      <c r="W204" s="687">
        <f>'1. ГПП-АГПЗ+'!AE68</f>
        <v>0</v>
      </c>
      <c r="X204" s="687">
        <f t="shared" si="352"/>
        <v>-181.6</v>
      </c>
      <c r="Y204" s="688">
        <f t="shared" si="353"/>
        <v>0</v>
      </c>
      <c r="Z204" s="687">
        <f>'1. ГПП-АГПЗ+'!AI68</f>
        <v>201.1</v>
      </c>
      <c r="AA204" s="687">
        <f>'1. ГПП-АГПЗ+'!AK68</f>
        <v>0</v>
      </c>
      <c r="AB204" s="687">
        <f t="shared" si="354"/>
        <v>-201.1</v>
      </c>
      <c r="AC204" s="688">
        <f t="shared" si="355"/>
        <v>0</v>
      </c>
      <c r="AD204" s="687">
        <f t="shared" si="356"/>
        <v>244.7</v>
      </c>
      <c r="AE204" s="687">
        <f t="shared" si="357"/>
        <v>0</v>
      </c>
      <c r="AF204" s="687">
        <f t="shared" si="358"/>
        <v>-244.7</v>
      </c>
      <c r="AG204" s="688">
        <f t="shared" si="359"/>
        <v>0</v>
      </c>
      <c r="AH204" s="687">
        <f>'1. ГПП-АГПЗ+'!AU68</f>
        <v>188.9</v>
      </c>
      <c r="AI204" s="687">
        <f>'1. ГПП-АГПЗ+'!AW68</f>
        <v>0</v>
      </c>
      <c r="AJ204" s="687">
        <f t="shared" si="360"/>
        <v>-188.9</v>
      </c>
      <c r="AK204" s="688">
        <f t="shared" si="361"/>
        <v>0</v>
      </c>
      <c r="AL204" s="687">
        <f>'1. ГПП-АГПЗ+'!BA68</f>
        <v>55.8</v>
      </c>
      <c r="AM204" s="687">
        <f>'1. ГПП-АГПЗ+'!BC68</f>
        <v>0</v>
      </c>
      <c r="AN204" s="687">
        <f t="shared" si="362"/>
        <v>-55.8</v>
      </c>
      <c r="AO204" s="688">
        <f t="shared" si="363"/>
        <v>0</v>
      </c>
      <c r="AP204" s="687">
        <f>'1. ГПП-АГПЗ+'!BG68</f>
        <v>0</v>
      </c>
      <c r="AQ204" s="687">
        <f>'1. ГПП-АГПЗ+'!BI68</f>
        <v>0</v>
      </c>
      <c r="AR204" s="687">
        <f t="shared" si="364"/>
        <v>0</v>
      </c>
      <c r="AS204" s="688" t="str">
        <f t="shared" si="365"/>
        <v>-</v>
      </c>
      <c r="AT204" s="687">
        <f t="shared" si="366"/>
        <v>519.79999999999995</v>
      </c>
      <c r="AU204" s="687">
        <f t="shared" si="367"/>
        <v>0</v>
      </c>
      <c r="AV204" s="687">
        <f t="shared" si="368"/>
        <v>-519.79999999999995</v>
      </c>
      <c r="AW204" s="688">
        <f t="shared" si="369"/>
        <v>0</v>
      </c>
      <c r="AX204" s="687">
        <f>'1. ГПП-АГПЗ+'!BS68</f>
        <v>135.69999999999999</v>
      </c>
      <c r="AY204" s="687">
        <f>'1. ГПП-АГПЗ+'!BU68</f>
        <v>0</v>
      </c>
      <c r="AZ204" s="687">
        <f t="shared" si="370"/>
        <v>-135.69999999999999</v>
      </c>
      <c r="BA204" s="688">
        <f t="shared" si="371"/>
        <v>0</v>
      </c>
      <c r="BB204" s="687">
        <f>'1. ГПП-АГПЗ+'!BY68</f>
        <v>195.2</v>
      </c>
      <c r="BC204" s="687">
        <f>'1. ГПП-АГПЗ+'!CA68</f>
        <v>0</v>
      </c>
      <c r="BD204" s="687">
        <f t="shared" si="372"/>
        <v>-195.2</v>
      </c>
      <c r="BE204" s="688">
        <f t="shared" si="373"/>
        <v>0</v>
      </c>
      <c r="BF204" s="687">
        <f>'1. ГПП-АГПЗ+'!CE68</f>
        <v>188.9</v>
      </c>
      <c r="BG204" s="687">
        <f>'1. ГПП-АГПЗ+'!CG68</f>
        <v>0</v>
      </c>
      <c r="BH204" s="687">
        <f t="shared" si="374"/>
        <v>-188.9</v>
      </c>
      <c r="BI204" s="688">
        <f t="shared" si="375"/>
        <v>0</v>
      </c>
      <c r="BJ204" s="687">
        <f t="shared" si="376"/>
        <v>590.9</v>
      </c>
      <c r="BK204" s="687">
        <f t="shared" si="377"/>
        <v>0</v>
      </c>
      <c r="BL204" s="687">
        <f t="shared" si="378"/>
        <v>-590.9</v>
      </c>
      <c r="BM204" s="688">
        <f t="shared" si="379"/>
        <v>0</v>
      </c>
      <c r="BN204" s="687">
        <f>'1. ГПП-АГПЗ+'!CQ68</f>
        <v>195.2</v>
      </c>
      <c r="BO204" s="687">
        <f>'1. ГПП-АГПЗ+'!CS68</f>
        <v>0</v>
      </c>
      <c r="BP204" s="687">
        <f t="shared" si="380"/>
        <v>-195.2</v>
      </c>
      <c r="BQ204" s="688">
        <f t="shared" si="381"/>
        <v>0</v>
      </c>
      <c r="BR204" s="687">
        <f>'1. ГПП-АГПЗ+'!CW68</f>
        <v>194.6</v>
      </c>
      <c r="BS204" s="687">
        <f>'1. ГПП-АГПЗ+'!CY68</f>
        <v>0</v>
      </c>
      <c r="BT204" s="687">
        <f t="shared" si="382"/>
        <v>-194.6</v>
      </c>
      <c r="BU204" s="688">
        <f t="shared" si="383"/>
        <v>0</v>
      </c>
      <c r="BV204" s="687">
        <f>'1. ГПП-АГПЗ+'!DC68</f>
        <v>201.1</v>
      </c>
      <c r="BW204" s="687">
        <f>'1. ГПП-АГПЗ+'!DE68</f>
        <v>0</v>
      </c>
      <c r="BX204" s="687">
        <f t="shared" si="384"/>
        <v>-201.1</v>
      </c>
      <c r="BY204" s="688">
        <f t="shared" si="385"/>
        <v>0</v>
      </c>
    </row>
    <row r="205" spans="2:77" ht="20.100000000000001" customHeight="1">
      <c r="C205" s="690" t="s">
        <v>313</v>
      </c>
      <c r="D205" s="528"/>
      <c r="E205" s="528"/>
      <c r="F205" s="529"/>
      <c r="G205" s="530" t="s">
        <v>314</v>
      </c>
      <c r="H205" s="530"/>
      <c r="I205" s="691" t="s">
        <v>169</v>
      </c>
      <c r="J205" s="687">
        <f t="shared" si="342"/>
        <v>333.4</v>
      </c>
      <c r="K205" s="687">
        <f t="shared" si="343"/>
        <v>0</v>
      </c>
      <c r="L205" s="687">
        <f t="shared" si="344"/>
        <v>-333.4</v>
      </c>
      <c r="M205" s="688">
        <f t="shared" si="345"/>
        <v>0</v>
      </c>
      <c r="N205" s="687">
        <f t="shared" si="346"/>
        <v>85.5</v>
      </c>
      <c r="O205" s="687">
        <f t="shared" si="347"/>
        <v>0</v>
      </c>
      <c r="P205" s="687">
        <f t="shared" si="348"/>
        <v>-85.5</v>
      </c>
      <c r="Q205" s="688">
        <f t="shared" si="349"/>
        <v>0</v>
      </c>
      <c r="R205" s="687">
        <f>'4. ГПП-УЗПКТ-СЗСК'!W175</f>
        <v>29.5</v>
      </c>
      <c r="S205" s="687">
        <f>'4. ГПП-УЗПКТ-СЗСК'!Y175</f>
        <v>0</v>
      </c>
      <c r="T205" s="687">
        <f t="shared" si="350"/>
        <v>-29.5</v>
      </c>
      <c r="U205" s="688">
        <f t="shared" si="351"/>
        <v>0</v>
      </c>
      <c r="V205" s="687">
        <f>'4. ГПП-УЗПКТ-СЗСК'!AC175</f>
        <v>26.5</v>
      </c>
      <c r="W205" s="687">
        <f>'4. ГПП-УЗПКТ-СЗСК'!AE175</f>
        <v>0</v>
      </c>
      <c r="X205" s="687">
        <f t="shared" si="352"/>
        <v>-26.5</v>
      </c>
      <c r="Y205" s="688">
        <f t="shared" si="353"/>
        <v>0</v>
      </c>
      <c r="Z205" s="687">
        <f>'4. ГПП-УЗПКТ-СЗСК'!AI175</f>
        <v>29.5</v>
      </c>
      <c r="AA205" s="687">
        <f>'4. ГПП-УЗПКТ-СЗСК'!AK175</f>
        <v>0</v>
      </c>
      <c r="AB205" s="687">
        <f t="shared" si="354"/>
        <v>-29.5</v>
      </c>
      <c r="AC205" s="688">
        <f t="shared" si="355"/>
        <v>0</v>
      </c>
      <c r="AD205" s="687">
        <f t="shared" si="356"/>
        <v>73.099999999999994</v>
      </c>
      <c r="AE205" s="687">
        <f t="shared" si="357"/>
        <v>0</v>
      </c>
      <c r="AF205" s="687">
        <f t="shared" si="358"/>
        <v>-73.099999999999994</v>
      </c>
      <c r="AG205" s="688">
        <f t="shared" si="359"/>
        <v>0</v>
      </c>
      <c r="AH205" s="687">
        <f>'4. ГПП-УЗПКТ-СЗСК'!AU175</f>
        <v>22</v>
      </c>
      <c r="AI205" s="687">
        <f>'4. ГПП-УЗПКТ-СЗСК'!AW175</f>
        <v>0</v>
      </c>
      <c r="AJ205" s="687">
        <f t="shared" si="360"/>
        <v>-22</v>
      </c>
      <c r="AK205" s="688">
        <f t="shared" si="361"/>
        <v>0</v>
      </c>
      <c r="AL205" s="687">
        <f>'4. ГПП-УЗПКТ-СЗСК'!BA175</f>
        <v>22.5</v>
      </c>
      <c r="AM205" s="687">
        <f>'4. ГПП-УЗПКТ-СЗСК'!BC175</f>
        <v>0</v>
      </c>
      <c r="AN205" s="687">
        <f t="shared" si="362"/>
        <v>-22.5</v>
      </c>
      <c r="AO205" s="688">
        <f t="shared" si="363"/>
        <v>0</v>
      </c>
      <c r="AP205" s="687">
        <f>'4. ГПП-УЗПКТ-СЗСК'!BG175</f>
        <v>28.6</v>
      </c>
      <c r="AQ205" s="687">
        <f>'4. ГПП-УЗПКТ-СЗСК'!BI175</f>
        <v>0</v>
      </c>
      <c r="AR205" s="687">
        <f t="shared" si="364"/>
        <v>-28.6</v>
      </c>
      <c r="AS205" s="688">
        <f t="shared" si="365"/>
        <v>0</v>
      </c>
      <c r="AT205" s="687">
        <f t="shared" si="366"/>
        <v>87.5</v>
      </c>
      <c r="AU205" s="687">
        <f t="shared" si="367"/>
        <v>0</v>
      </c>
      <c r="AV205" s="687">
        <f t="shared" si="368"/>
        <v>-87.5</v>
      </c>
      <c r="AW205" s="688">
        <f t="shared" si="369"/>
        <v>0</v>
      </c>
      <c r="AX205" s="687">
        <f>'4. ГПП-УЗПКТ-СЗСК'!BS175</f>
        <v>29.4</v>
      </c>
      <c r="AY205" s="687">
        <f>'4. ГПП-УЗПКТ-СЗСК'!BU175</f>
        <v>0</v>
      </c>
      <c r="AZ205" s="687">
        <f t="shared" si="370"/>
        <v>-29.4</v>
      </c>
      <c r="BA205" s="688">
        <f t="shared" si="371"/>
        <v>0</v>
      </c>
      <c r="BB205" s="687">
        <f>'4. ГПП-УЗПКТ-СЗСК'!BY175</f>
        <v>29.6</v>
      </c>
      <c r="BC205" s="687">
        <f>'4. ГПП-УЗПКТ-СЗСК'!CA175</f>
        <v>0</v>
      </c>
      <c r="BD205" s="687">
        <f t="shared" si="372"/>
        <v>-29.6</v>
      </c>
      <c r="BE205" s="688">
        <f t="shared" si="373"/>
        <v>0</v>
      </c>
      <c r="BF205" s="687">
        <f>'4. ГПП-УЗПКТ-СЗСК'!CE175</f>
        <v>28.5</v>
      </c>
      <c r="BG205" s="687">
        <f>'4. ГПП-УЗПКТ-СЗСК'!CG175</f>
        <v>0</v>
      </c>
      <c r="BH205" s="687">
        <f t="shared" si="374"/>
        <v>-28.5</v>
      </c>
      <c r="BI205" s="688">
        <f t="shared" si="375"/>
        <v>0</v>
      </c>
      <c r="BJ205" s="687">
        <f t="shared" si="376"/>
        <v>87.3</v>
      </c>
      <c r="BK205" s="687">
        <f t="shared" si="377"/>
        <v>0</v>
      </c>
      <c r="BL205" s="687">
        <f t="shared" si="378"/>
        <v>-87.3</v>
      </c>
      <c r="BM205" s="688">
        <f t="shared" si="379"/>
        <v>0</v>
      </c>
      <c r="BN205" s="687">
        <f>'4. ГПП-УЗПКТ-СЗСК'!CQ175</f>
        <v>29.4</v>
      </c>
      <c r="BO205" s="687">
        <f>'4. ГПП-УЗПКТ-СЗСК'!CS175</f>
        <v>0</v>
      </c>
      <c r="BP205" s="687">
        <f t="shared" si="380"/>
        <v>-29.4</v>
      </c>
      <c r="BQ205" s="688">
        <f t="shared" si="381"/>
        <v>0</v>
      </c>
      <c r="BR205" s="687">
        <f>'4. ГПП-УЗПКТ-СЗСК'!CW175</f>
        <v>28.4</v>
      </c>
      <c r="BS205" s="687">
        <f>'4. ГПП-УЗПКТ-СЗСК'!CY175</f>
        <v>0</v>
      </c>
      <c r="BT205" s="687">
        <f t="shared" si="382"/>
        <v>-28.4</v>
      </c>
      <c r="BU205" s="688">
        <f t="shared" si="383"/>
        <v>0</v>
      </c>
      <c r="BV205" s="687">
        <f>'4. ГПП-УЗПКТ-СЗСК'!DC175</f>
        <v>29.5</v>
      </c>
      <c r="BW205" s="687">
        <f>'4. ГПП-УЗПКТ-СЗСК'!DE175</f>
        <v>0</v>
      </c>
      <c r="BX205" s="687">
        <f t="shared" si="384"/>
        <v>-29.5</v>
      </c>
      <c r="BY205" s="688">
        <f t="shared" si="385"/>
        <v>0</v>
      </c>
    </row>
    <row r="206" spans="2:77" ht="20.100000000000001" customHeight="1">
      <c r="C206" s="690" t="s">
        <v>315</v>
      </c>
      <c r="D206" s="528"/>
      <c r="E206" s="528"/>
      <c r="F206" s="529"/>
      <c r="G206" s="530" t="s">
        <v>316</v>
      </c>
      <c r="H206" s="530"/>
      <c r="I206" s="691" t="s">
        <v>169</v>
      </c>
      <c r="J206" s="687">
        <f t="shared" si="342"/>
        <v>4052</v>
      </c>
      <c r="K206" s="687">
        <f t="shared" si="343"/>
        <v>0</v>
      </c>
      <c r="L206" s="687">
        <f t="shared" si="344"/>
        <v>-4052</v>
      </c>
      <c r="M206" s="688">
        <f t="shared" si="345"/>
        <v>0</v>
      </c>
      <c r="N206" s="687">
        <f t="shared" si="346"/>
        <v>1080</v>
      </c>
      <c r="O206" s="687">
        <f t="shared" si="347"/>
        <v>0</v>
      </c>
      <c r="P206" s="687">
        <f t="shared" si="348"/>
        <v>-1080</v>
      </c>
      <c r="Q206" s="688">
        <f t="shared" si="349"/>
        <v>0</v>
      </c>
      <c r="R206" s="687">
        <f>'4. ГПП-УЗПКТ-СЗСК'!W176</f>
        <v>372</v>
      </c>
      <c r="S206" s="687">
        <f>'4. ГПП-УЗПКТ-СЗСК'!Y176</f>
        <v>0</v>
      </c>
      <c r="T206" s="687">
        <f t="shared" si="350"/>
        <v>-372</v>
      </c>
      <c r="U206" s="688">
        <f t="shared" si="351"/>
        <v>0</v>
      </c>
      <c r="V206" s="687">
        <f>'4. ГПП-УЗПКТ-СЗСК'!AC176</f>
        <v>336</v>
      </c>
      <c r="W206" s="687">
        <f>'4. ГПП-УЗПКТ-СЗСК'!AE176</f>
        <v>0</v>
      </c>
      <c r="X206" s="687">
        <f t="shared" si="352"/>
        <v>-336</v>
      </c>
      <c r="Y206" s="688">
        <f t="shared" si="353"/>
        <v>0</v>
      </c>
      <c r="Z206" s="687">
        <f>'4. ГПП-УЗПКТ-СЗСК'!AI176</f>
        <v>372</v>
      </c>
      <c r="AA206" s="687">
        <f>'4. ГПП-УЗПКТ-СЗСК'!AK176</f>
        <v>0</v>
      </c>
      <c r="AB206" s="687">
        <f t="shared" si="354"/>
        <v>-372</v>
      </c>
      <c r="AC206" s="688">
        <f t="shared" si="355"/>
        <v>0</v>
      </c>
      <c r="AD206" s="687">
        <f t="shared" si="356"/>
        <v>1049</v>
      </c>
      <c r="AE206" s="687">
        <f t="shared" si="357"/>
        <v>0</v>
      </c>
      <c r="AF206" s="687">
        <f t="shared" si="358"/>
        <v>-1049</v>
      </c>
      <c r="AG206" s="688">
        <f t="shared" si="359"/>
        <v>0</v>
      </c>
      <c r="AH206" s="687">
        <f>'4. ГПП-УЗПКТ-СЗСК'!AU176</f>
        <v>360</v>
      </c>
      <c r="AI206" s="687">
        <f>'4. ГПП-УЗПКТ-СЗСК'!AW176</f>
        <v>0</v>
      </c>
      <c r="AJ206" s="687">
        <f t="shared" si="360"/>
        <v>-360</v>
      </c>
      <c r="AK206" s="688">
        <f t="shared" si="361"/>
        <v>0</v>
      </c>
      <c r="AL206" s="687">
        <f>'4. ГПП-УЗПКТ-СЗСК'!BA176</f>
        <v>365</v>
      </c>
      <c r="AM206" s="687">
        <f>'4. ГПП-УЗПКТ-СЗСК'!BC176</f>
        <v>0</v>
      </c>
      <c r="AN206" s="687">
        <f t="shared" si="362"/>
        <v>-365</v>
      </c>
      <c r="AO206" s="688">
        <f t="shared" si="363"/>
        <v>0</v>
      </c>
      <c r="AP206" s="687">
        <f>'4. ГПП-УЗПКТ-СЗСК'!BG176</f>
        <v>324</v>
      </c>
      <c r="AQ206" s="687">
        <f>'4. ГПП-УЗПКТ-СЗСК'!BI176</f>
        <v>0</v>
      </c>
      <c r="AR206" s="687">
        <f t="shared" si="364"/>
        <v>-324</v>
      </c>
      <c r="AS206" s="688">
        <f t="shared" si="365"/>
        <v>0</v>
      </c>
      <c r="AT206" s="687">
        <f t="shared" si="366"/>
        <v>819</v>
      </c>
      <c r="AU206" s="687">
        <f t="shared" si="367"/>
        <v>0</v>
      </c>
      <c r="AV206" s="687">
        <f t="shared" si="368"/>
        <v>-819</v>
      </c>
      <c r="AW206" s="688">
        <f t="shared" si="369"/>
        <v>0</v>
      </c>
      <c r="AX206" s="687">
        <f>'4. ГПП-УЗПКТ-СЗСК'!BS176</f>
        <v>119</v>
      </c>
      <c r="AY206" s="687">
        <f>'4. ГПП-УЗПКТ-СЗСК'!BU176</f>
        <v>0</v>
      </c>
      <c r="AZ206" s="687">
        <f t="shared" si="370"/>
        <v>-119</v>
      </c>
      <c r="BA206" s="688">
        <f t="shared" si="371"/>
        <v>0</v>
      </c>
      <c r="BB206" s="687">
        <f>'4. ГПП-УЗПКТ-СЗСК'!BY176</f>
        <v>340</v>
      </c>
      <c r="BC206" s="687">
        <f>'4. ГПП-УЗПКТ-СЗСК'!CA176</f>
        <v>0</v>
      </c>
      <c r="BD206" s="687">
        <f t="shared" si="372"/>
        <v>-340</v>
      </c>
      <c r="BE206" s="688">
        <f t="shared" si="373"/>
        <v>0</v>
      </c>
      <c r="BF206" s="687">
        <f>'4. ГПП-УЗПКТ-СЗСК'!CE176</f>
        <v>360</v>
      </c>
      <c r="BG206" s="687">
        <f>'4. ГПП-УЗПКТ-СЗСК'!CG176</f>
        <v>0</v>
      </c>
      <c r="BH206" s="687">
        <f t="shared" si="374"/>
        <v>-360</v>
      </c>
      <c r="BI206" s="688">
        <f t="shared" si="375"/>
        <v>0</v>
      </c>
      <c r="BJ206" s="687">
        <f t="shared" si="376"/>
        <v>1104</v>
      </c>
      <c r="BK206" s="687">
        <f t="shared" si="377"/>
        <v>0</v>
      </c>
      <c r="BL206" s="687">
        <f t="shared" si="378"/>
        <v>-1104</v>
      </c>
      <c r="BM206" s="688">
        <f t="shared" si="379"/>
        <v>0</v>
      </c>
      <c r="BN206" s="687">
        <f>'4. ГПП-УЗПКТ-СЗСК'!CQ176</f>
        <v>372</v>
      </c>
      <c r="BO206" s="687">
        <f>'4. ГПП-УЗПКТ-СЗСК'!CS176</f>
        <v>0</v>
      </c>
      <c r="BP206" s="687">
        <f t="shared" si="380"/>
        <v>-372</v>
      </c>
      <c r="BQ206" s="688">
        <f t="shared" si="381"/>
        <v>0</v>
      </c>
      <c r="BR206" s="687">
        <f>'4. ГПП-УЗПКТ-СЗСК'!CW176</f>
        <v>360</v>
      </c>
      <c r="BS206" s="687">
        <f>'4. ГПП-УЗПКТ-СЗСК'!CY176</f>
        <v>0</v>
      </c>
      <c r="BT206" s="687">
        <f t="shared" si="382"/>
        <v>-360</v>
      </c>
      <c r="BU206" s="688">
        <f t="shared" si="383"/>
        <v>0</v>
      </c>
      <c r="BV206" s="687">
        <f>'4. ГПП-УЗПКТ-СЗСК'!DC176</f>
        <v>372</v>
      </c>
      <c r="BW206" s="687">
        <f>'4. ГПП-УЗПКТ-СЗСК'!DE176</f>
        <v>0</v>
      </c>
      <c r="BX206" s="687">
        <f t="shared" si="384"/>
        <v>-372</v>
      </c>
      <c r="BY206" s="688">
        <f t="shared" si="385"/>
        <v>0</v>
      </c>
    </row>
    <row r="207" spans="2:77" ht="19.5" customHeight="1">
      <c r="B207" s="413" t="s">
        <v>321</v>
      </c>
      <c r="C207" s="692" t="s">
        <v>123</v>
      </c>
      <c r="D207" s="528"/>
      <c r="E207" s="528"/>
      <c r="F207" s="529"/>
      <c r="G207" s="530" t="s">
        <v>322</v>
      </c>
      <c r="H207" s="530"/>
      <c r="I207" s="686" t="s">
        <v>169</v>
      </c>
      <c r="J207" s="687">
        <f t="shared" si="342"/>
        <v>23.25</v>
      </c>
      <c r="K207" s="687">
        <f t="shared" si="343"/>
        <v>0</v>
      </c>
      <c r="L207" s="687">
        <f t="shared" si="344"/>
        <v>-23.25</v>
      </c>
      <c r="M207" s="688">
        <f t="shared" si="345"/>
        <v>0</v>
      </c>
      <c r="N207" s="687">
        <f t="shared" si="346"/>
        <v>7.3199999999999994</v>
      </c>
      <c r="O207" s="687">
        <f t="shared" si="347"/>
        <v>0</v>
      </c>
      <c r="P207" s="687">
        <f t="shared" si="348"/>
        <v>-7.3199999999999994</v>
      </c>
      <c r="Q207" s="688">
        <f t="shared" si="349"/>
        <v>0</v>
      </c>
      <c r="R207" s="687">
        <f>0+'7. ГД Ямбург'!W45</f>
        <v>2.5499999999999998</v>
      </c>
      <c r="S207" s="687">
        <f>0+'7. ГД Ямбург'!Y45</f>
        <v>0</v>
      </c>
      <c r="T207" s="687">
        <f t="shared" si="350"/>
        <v>-2.5499999999999998</v>
      </c>
      <c r="U207" s="688">
        <f t="shared" si="351"/>
        <v>0</v>
      </c>
      <c r="V207" s="687">
        <f>0+'7. ГД Ямбург'!AC45</f>
        <v>2.23</v>
      </c>
      <c r="W207" s="687">
        <f>0+'7. ГД Ямбург'!AE45</f>
        <v>0</v>
      </c>
      <c r="X207" s="687">
        <f t="shared" si="352"/>
        <v>-2.23</v>
      </c>
      <c r="Y207" s="688">
        <f t="shared" si="353"/>
        <v>0</v>
      </c>
      <c r="Z207" s="687">
        <f>0+'7. ГД Ямбург'!AI45</f>
        <v>2.54</v>
      </c>
      <c r="AA207" s="687">
        <f>0+'7. ГД Ямбург'!AK45</f>
        <v>0</v>
      </c>
      <c r="AB207" s="687">
        <f t="shared" si="354"/>
        <v>-2.54</v>
      </c>
      <c r="AC207" s="688">
        <f t="shared" si="355"/>
        <v>0</v>
      </c>
      <c r="AD207" s="687">
        <f t="shared" si="356"/>
        <v>6.93</v>
      </c>
      <c r="AE207" s="687">
        <f t="shared" si="357"/>
        <v>0</v>
      </c>
      <c r="AF207" s="687">
        <f t="shared" si="358"/>
        <v>-6.93</v>
      </c>
      <c r="AG207" s="688">
        <f t="shared" si="359"/>
        <v>0</v>
      </c>
      <c r="AH207" s="687">
        <f>0+'7. ГД Ямбург'!AU45</f>
        <v>2.48</v>
      </c>
      <c r="AI207" s="687">
        <f>0+'7. ГД Ямбург'!AW45</f>
        <v>0</v>
      </c>
      <c r="AJ207" s="687">
        <f t="shared" si="360"/>
        <v>-2.48</v>
      </c>
      <c r="AK207" s="688">
        <f t="shared" si="361"/>
        <v>0</v>
      </c>
      <c r="AL207" s="687">
        <f>0+'7. ГД Ямбург'!BA45</f>
        <v>2.46</v>
      </c>
      <c r="AM207" s="687">
        <f>0+'7. ГД Ямбург'!BC45</f>
        <v>0</v>
      </c>
      <c r="AN207" s="687">
        <f t="shared" si="362"/>
        <v>-2.46</v>
      </c>
      <c r="AO207" s="688">
        <f t="shared" si="363"/>
        <v>0</v>
      </c>
      <c r="AP207" s="687">
        <f>0+'7. ГД Ямбург'!BG45</f>
        <v>1.99</v>
      </c>
      <c r="AQ207" s="687">
        <f>0+'7. ГД Ямбург'!BI45</f>
        <v>0</v>
      </c>
      <c r="AR207" s="687">
        <f t="shared" si="364"/>
        <v>-1.99</v>
      </c>
      <c r="AS207" s="688">
        <f t="shared" si="365"/>
        <v>0</v>
      </c>
      <c r="AT207" s="687">
        <f t="shared" si="366"/>
        <v>1.35</v>
      </c>
      <c r="AU207" s="687">
        <f t="shared" si="367"/>
        <v>0</v>
      </c>
      <c r="AV207" s="687">
        <f t="shared" si="368"/>
        <v>-1.35</v>
      </c>
      <c r="AW207" s="688">
        <f t="shared" si="369"/>
        <v>0</v>
      </c>
      <c r="AX207" s="687">
        <f>0+'7. ГД Ямбург'!BS45</f>
        <v>0.45</v>
      </c>
      <c r="AY207" s="687">
        <f>0+'7. ГД Ямбург'!BU45</f>
        <v>0</v>
      </c>
      <c r="AZ207" s="687">
        <f t="shared" si="370"/>
        <v>-0.45</v>
      </c>
      <c r="BA207" s="688">
        <f t="shared" si="371"/>
        <v>0</v>
      </c>
      <c r="BB207" s="687">
        <f>0+'7. ГД Ямбург'!BY45</f>
        <v>0.42</v>
      </c>
      <c r="BC207" s="687">
        <f>0+'7. ГД Ямбург'!CA45</f>
        <v>0</v>
      </c>
      <c r="BD207" s="687">
        <f t="shared" si="372"/>
        <v>-0.42</v>
      </c>
      <c r="BE207" s="688">
        <f t="shared" si="373"/>
        <v>0</v>
      </c>
      <c r="BF207" s="687">
        <f>0+'7. ГД Ямбург'!CE45</f>
        <v>0.48</v>
      </c>
      <c r="BG207" s="687">
        <f>0+'7. ГД Ямбург'!CG45</f>
        <v>0</v>
      </c>
      <c r="BH207" s="687">
        <f t="shared" si="374"/>
        <v>-0.48</v>
      </c>
      <c r="BI207" s="688">
        <f t="shared" si="375"/>
        <v>0</v>
      </c>
      <c r="BJ207" s="687">
        <f t="shared" si="376"/>
        <v>7.65</v>
      </c>
      <c r="BK207" s="687">
        <f t="shared" si="377"/>
        <v>0</v>
      </c>
      <c r="BL207" s="687">
        <f t="shared" si="378"/>
        <v>-7.65</v>
      </c>
      <c r="BM207" s="688">
        <f t="shared" si="379"/>
        <v>0</v>
      </c>
      <c r="BN207" s="687">
        <f>0+'7. ГД Ямбург'!CQ45</f>
        <v>2.58</v>
      </c>
      <c r="BO207" s="687">
        <f>0+'7. ГД Ямбург'!CS45</f>
        <v>0</v>
      </c>
      <c r="BP207" s="687">
        <f t="shared" si="380"/>
        <v>-2.58</v>
      </c>
      <c r="BQ207" s="688">
        <f t="shared" si="381"/>
        <v>0</v>
      </c>
      <c r="BR207" s="687">
        <f>0+'7. ГД Ямбург'!CW45</f>
        <v>2.5</v>
      </c>
      <c r="BS207" s="687">
        <f>0+'7. ГД Ямбург'!CY45</f>
        <v>0</v>
      </c>
      <c r="BT207" s="687">
        <f t="shared" si="382"/>
        <v>-2.5</v>
      </c>
      <c r="BU207" s="688">
        <f t="shared" si="383"/>
        <v>0</v>
      </c>
      <c r="BV207" s="687">
        <f>0+'7. ГД Ямбург'!DC45</f>
        <v>2.57</v>
      </c>
      <c r="BW207" s="687">
        <f>0+'7. ГД Ямбург'!DE45</f>
        <v>0</v>
      </c>
      <c r="BX207" s="687">
        <f t="shared" si="384"/>
        <v>-2.57</v>
      </c>
      <c r="BY207" s="688">
        <f t="shared" si="385"/>
        <v>0</v>
      </c>
    </row>
    <row r="208" spans="2:77" ht="20.100000000000001" customHeight="1" outlineLevel="1">
      <c r="C208" s="705" t="s">
        <v>173</v>
      </c>
      <c r="D208" s="528"/>
      <c r="E208" s="528"/>
      <c r="F208" s="529"/>
      <c r="G208" s="530">
        <v>0</v>
      </c>
      <c r="H208" s="530"/>
      <c r="I208" s="686" t="s">
        <v>169</v>
      </c>
      <c r="J208" s="681"/>
      <c r="K208" s="681"/>
      <c r="L208" s="681"/>
      <c r="M208" s="681"/>
      <c r="N208" s="681"/>
      <c r="O208" s="681"/>
      <c r="P208" s="681"/>
      <c r="Q208" s="681"/>
      <c r="R208" s="681"/>
      <c r="S208" s="681"/>
      <c r="T208" s="681"/>
      <c r="U208" s="681"/>
      <c r="V208" s="681"/>
      <c r="W208" s="681"/>
      <c r="X208" s="681"/>
      <c r="Y208" s="681"/>
      <c r="Z208" s="681"/>
      <c r="AA208" s="681"/>
      <c r="AB208" s="681"/>
      <c r="AC208" s="681"/>
      <c r="AD208" s="681"/>
      <c r="AE208" s="681"/>
      <c r="AF208" s="681"/>
      <c r="AG208" s="681"/>
      <c r="AH208" s="681"/>
      <c r="AI208" s="681"/>
      <c r="AJ208" s="681"/>
      <c r="AK208" s="681"/>
      <c r="AL208" s="681"/>
      <c r="AM208" s="681"/>
      <c r="AN208" s="681"/>
      <c r="AO208" s="681"/>
      <c r="AP208" s="681"/>
      <c r="AQ208" s="681"/>
      <c r="AR208" s="681"/>
      <c r="AS208" s="681"/>
      <c r="AT208" s="681"/>
      <c r="AU208" s="681"/>
      <c r="AV208" s="681"/>
      <c r="AW208" s="681"/>
      <c r="AX208" s="681"/>
      <c r="AY208" s="681"/>
      <c r="AZ208" s="681"/>
      <c r="BA208" s="681"/>
      <c r="BB208" s="681"/>
      <c r="BC208" s="681"/>
      <c r="BD208" s="681"/>
      <c r="BE208" s="681"/>
      <c r="BF208" s="681"/>
      <c r="BG208" s="681"/>
      <c r="BH208" s="681"/>
      <c r="BI208" s="681"/>
      <c r="BJ208" s="681"/>
      <c r="BK208" s="681"/>
      <c r="BL208" s="681"/>
      <c r="BM208" s="681"/>
      <c r="BN208" s="681"/>
      <c r="BO208" s="681"/>
      <c r="BP208" s="681"/>
      <c r="BQ208" s="681"/>
      <c r="BR208" s="681"/>
      <c r="BS208" s="681"/>
      <c r="BT208" s="681"/>
      <c r="BU208" s="681"/>
      <c r="BV208" s="681"/>
      <c r="BW208" s="681"/>
      <c r="BX208" s="681"/>
      <c r="BY208" s="681"/>
    </row>
    <row r="209" spans="3:77" ht="20.100000000000001" customHeight="1" outlineLevel="1">
      <c r="C209" s="706" t="s">
        <v>101</v>
      </c>
      <c r="D209" s="528"/>
      <c r="E209" s="528"/>
      <c r="F209" s="529"/>
      <c r="G209" s="530">
        <v>0</v>
      </c>
      <c r="H209" s="530"/>
      <c r="I209" s="691" t="s">
        <v>169</v>
      </c>
      <c r="J209" s="681"/>
      <c r="K209" s="681"/>
      <c r="L209" s="681"/>
      <c r="M209" s="681"/>
      <c r="N209" s="681"/>
      <c r="O209" s="681"/>
      <c r="P209" s="681"/>
      <c r="Q209" s="681"/>
      <c r="R209" s="681"/>
      <c r="S209" s="681"/>
      <c r="T209" s="681"/>
      <c r="U209" s="681"/>
      <c r="V209" s="681"/>
      <c r="W209" s="681"/>
      <c r="X209" s="681"/>
      <c r="Y209" s="681"/>
      <c r="Z209" s="681"/>
      <c r="AA209" s="681"/>
      <c r="AB209" s="681"/>
      <c r="AC209" s="681"/>
      <c r="AD209" s="681"/>
      <c r="AE209" s="681"/>
      <c r="AF209" s="681"/>
      <c r="AG209" s="681"/>
      <c r="AH209" s="681"/>
      <c r="AI209" s="681"/>
      <c r="AJ209" s="681"/>
      <c r="AK209" s="681"/>
      <c r="AL209" s="681"/>
      <c r="AM209" s="681"/>
      <c r="AN209" s="681"/>
      <c r="AO209" s="681"/>
      <c r="AP209" s="681"/>
      <c r="AQ209" s="681"/>
      <c r="AR209" s="681"/>
      <c r="AS209" s="681"/>
      <c r="AT209" s="681"/>
      <c r="AU209" s="681"/>
      <c r="AV209" s="681"/>
      <c r="AW209" s="681"/>
      <c r="AX209" s="681"/>
      <c r="AY209" s="681"/>
      <c r="AZ209" s="681"/>
      <c r="BA209" s="681"/>
      <c r="BB209" s="681"/>
      <c r="BC209" s="681"/>
      <c r="BD209" s="681"/>
      <c r="BE209" s="681"/>
      <c r="BF209" s="681"/>
      <c r="BG209" s="681"/>
      <c r="BH209" s="681"/>
      <c r="BI209" s="681"/>
      <c r="BJ209" s="681"/>
      <c r="BK209" s="681"/>
      <c r="BL209" s="681"/>
      <c r="BM209" s="681"/>
      <c r="BN209" s="681"/>
      <c r="BO209" s="681"/>
      <c r="BP209" s="681"/>
      <c r="BQ209" s="681"/>
      <c r="BR209" s="681"/>
      <c r="BS209" s="681"/>
      <c r="BT209" s="681"/>
      <c r="BU209" s="681"/>
      <c r="BV209" s="681"/>
      <c r="BW209" s="681"/>
      <c r="BX209" s="681"/>
      <c r="BY209" s="681"/>
    </row>
    <row r="210" spans="3:77" ht="20.100000000000001" customHeight="1">
      <c r="C210" s="689" t="s">
        <v>180</v>
      </c>
      <c r="D210" s="528"/>
      <c r="E210" s="528"/>
      <c r="F210" s="529"/>
      <c r="G210" s="530" t="s">
        <v>317</v>
      </c>
      <c r="H210" s="530"/>
      <c r="I210" s="686" t="s">
        <v>169</v>
      </c>
      <c r="J210" s="687">
        <f>N210+AD210+AT210+BJ210</f>
        <v>23.25</v>
      </c>
      <c r="K210" s="687">
        <f>O210+AE210+AU210+BK210</f>
        <v>0</v>
      </c>
      <c r="L210" s="687">
        <f>IFERROR(K210-J210,"-")</f>
        <v>-23.25</v>
      </c>
      <c r="M210" s="688">
        <f>IFERROR(K210/J210,"-")</f>
        <v>0</v>
      </c>
      <c r="N210" s="687">
        <f>R210+V210+Z210</f>
        <v>7.3199999999999994</v>
      </c>
      <c r="O210" s="687">
        <f>S210+W210+AA210</f>
        <v>0</v>
      </c>
      <c r="P210" s="687">
        <f>IFERROR(O210-N210,"-")</f>
        <v>-7.3199999999999994</v>
      </c>
      <c r="Q210" s="688">
        <f>IFERROR(O210/N210,"-")</f>
        <v>0</v>
      </c>
      <c r="R210" s="687">
        <f>'7. ГД Ямбург'!W45</f>
        <v>2.5499999999999998</v>
      </c>
      <c r="S210" s="687">
        <f>'7. ГД Ямбург'!Y45</f>
        <v>0</v>
      </c>
      <c r="T210" s="687">
        <f>IFERROR(S210-R210,"-")</f>
        <v>-2.5499999999999998</v>
      </c>
      <c r="U210" s="688">
        <f>IFERROR(S210/R210,"-")</f>
        <v>0</v>
      </c>
      <c r="V210" s="687">
        <f>'7. ГД Ямбург'!AC45</f>
        <v>2.23</v>
      </c>
      <c r="W210" s="687">
        <f>'7. ГД Ямбург'!AE45</f>
        <v>0</v>
      </c>
      <c r="X210" s="687">
        <f>IFERROR(W210-V210,"-")</f>
        <v>-2.23</v>
      </c>
      <c r="Y210" s="688">
        <f>IFERROR(W210/V210,"-")</f>
        <v>0</v>
      </c>
      <c r="Z210" s="687">
        <f>'7. ГД Ямбург'!AI45</f>
        <v>2.54</v>
      </c>
      <c r="AA210" s="687">
        <f>'7. ГД Ямбург'!AK45</f>
        <v>0</v>
      </c>
      <c r="AB210" s="687">
        <f>IFERROR(AA210-Z210,"-")</f>
        <v>-2.54</v>
      </c>
      <c r="AC210" s="688">
        <f>IFERROR(AA210/Z210,"-")</f>
        <v>0</v>
      </c>
      <c r="AD210" s="687">
        <f>AH210+AL210+AP210</f>
        <v>6.93</v>
      </c>
      <c r="AE210" s="687">
        <f>AI210+AM210+AQ210</f>
        <v>0</v>
      </c>
      <c r="AF210" s="687">
        <f>IFERROR(AE210-AD210,"-")</f>
        <v>-6.93</v>
      </c>
      <c r="AG210" s="688">
        <f>IFERROR(AE210/AD210,"-")</f>
        <v>0</v>
      </c>
      <c r="AH210" s="687">
        <f>'7. ГД Ямбург'!AU45</f>
        <v>2.48</v>
      </c>
      <c r="AI210" s="687">
        <f>'7. ГД Ямбург'!AW45</f>
        <v>0</v>
      </c>
      <c r="AJ210" s="687">
        <f>IFERROR(AI210-AH210,"-")</f>
        <v>-2.48</v>
      </c>
      <c r="AK210" s="688">
        <f>IFERROR(AI210/AH210,"-")</f>
        <v>0</v>
      </c>
      <c r="AL210" s="687">
        <f>'7. ГД Ямбург'!BA45</f>
        <v>2.46</v>
      </c>
      <c r="AM210" s="687">
        <f>'7. ГД Ямбург'!BC45</f>
        <v>0</v>
      </c>
      <c r="AN210" s="687">
        <f>IFERROR(AM210-AL210,"-")</f>
        <v>-2.46</v>
      </c>
      <c r="AO210" s="688">
        <f>IFERROR(AM210/AL210,"-")</f>
        <v>0</v>
      </c>
      <c r="AP210" s="687">
        <f>'7. ГД Ямбург'!BG45</f>
        <v>1.99</v>
      </c>
      <c r="AQ210" s="687">
        <f>'7. ГД Ямбург'!BI45</f>
        <v>0</v>
      </c>
      <c r="AR210" s="687">
        <f>IFERROR(AQ210-AP210,"-")</f>
        <v>-1.99</v>
      </c>
      <c r="AS210" s="688">
        <f>IFERROR(AQ210/AP210,"-")</f>
        <v>0</v>
      </c>
      <c r="AT210" s="687">
        <f>AX210+BB210+BF210</f>
        <v>1.35</v>
      </c>
      <c r="AU210" s="687">
        <f>AY210+BC210+BG210</f>
        <v>0</v>
      </c>
      <c r="AV210" s="687">
        <f>IFERROR(AU210-AT210,"-")</f>
        <v>-1.35</v>
      </c>
      <c r="AW210" s="688">
        <f>IFERROR(AU210/AT210,"-")</f>
        <v>0</v>
      </c>
      <c r="AX210" s="687">
        <f>'7. ГД Ямбург'!BS45</f>
        <v>0.45</v>
      </c>
      <c r="AY210" s="687">
        <f>'7. ГД Ямбург'!BU45</f>
        <v>0</v>
      </c>
      <c r="AZ210" s="687">
        <f>IFERROR(AY210-AX210,"-")</f>
        <v>-0.45</v>
      </c>
      <c r="BA210" s="688">
        <f>IFERROR(AY210/AX210,"-")</f>
        <v>0</v>
      </c>
      <c r="BB210" s="687">
        <f>'7. ГД Ямбург'!BY45</f>
        <v>0.42</v>
      </c>
      <c r="BC210" s="687">
        <f>'7. ГД Ямбург'!CA45</f>
        <v>0</v>
      </c>
      <c r="BD210" s="687">
        <f>IFERROR(BC210-BB210,"-")</f>
        <v>-0.42</v>
      </c>
      <c r="BE210" s="688">
        <f>IFERROR(BC210/BB210,"-")</f>
        <v>0</v>
      </c>
      <c r="BF210" s="687">
        <f>'7. ГД Ямбург'!CE45</f>
        <v>0.48</v>
      </c>
      <c r="BG210" s="687">
        <f>'7. ГД Ямбург'!CG45</f>
        <v>0</v>
      </c>
      <c r="BH210" s="687">
        <f>IFERROR(BG210-BF210,"-")</f>
        <v>-0.48</v>
      </c>
      <c r="BI210" s="688">
        <f>IFERROR(BG210/BF210,"-")</f>
        <v>0</v>
      </c>
      <c r="BJ210" s="687">
        <f>BN210+BR210+BV210</f>
        <v>7.65</v>
      </c>
      <c r="BK210" s="687">
        <f>BO210+BS210+BW210</f>
        <v>0</v>
      </c>
      <c r="BL210" s="687">
        <f>IFERROR(BK210-BJ210,"-")</f>
        <v>-7.65</v>
      </c>
      <c r="BM210" s="688">
        <f>IFERROR(BK210/BJ210,"-")</f>
        <v>0</v>
      </c>
      <c r="BN210" s="687">
        <f>'7. ГД Ямбург'!CQ45</f>
        <v>2.58</v>
      </c>
      <c r="BO210" s="687">
        <f>'7. ГД Ямбург'!CS45</f>
        <v>0</v>
      </c>
      <c r="BP210" s="687">
        <f>IFERROR(BO210-BN210,"-")</f>
        <v>-2.58</v>
      </c>
      <c r="BQ210" s="688">
        <f>IFERROR(BO210/BN210,"-")</f>
        <v>0</v>
      </c>
      <c r="BR210" s="687">
        <f>'7. ГД Ямбург'!CW45</f>
        <v>2.5</v>
      </c>
      <c r="BS210" s="687">
        <f>'7. ГД Ямбург'!CY45</f>
        <v>0</v>
      </c>
      <c r="BT210" s="687">
        <f>IFERROR(BS210-BR210,"-")</f>
        <v>-2.5</v>
      </c>
      <c r="BU210" s="688">
        <f>IFERROR(BS210/BR210,"-")</f>
        <v>0</v>
      </c>
      <c r="BV210" s="687">
        <f>'7. ГД Ямбург'!DC45</f>
        <v>2.57</v>
      </c>
      <c r="BW210" s="687">
        <f>'7. ГД Ямбург'!DE45</f>
        <v>0</v>
      </c>
      <c r="BX210" s="687">
        <f>IFERROR(BW210-BV210,"-")</f>
        <v>-2.57</v>
      </c>
      <c r="BY210" s="688">
        <f>IFERROR(BW210/BV210,"-")</f>
        <v>0</v>
      </c>
    </row>
    <row r="211" spans="3:77" ht="20.100000000000001" customHeight="1">
      <c r="C211" s="712" t="s">
        <v>323</v>
      </c>
      <c r="D211" s="528"/>
      <c r="E211" s="528"/>
      <c r="F211" s="529"/>
      <c r="G211" s="530"/>
      <c r="H211" s="530"/>
      <c r="I211" s="686"/>
      <c r="J211" s="681"/>
      <c r="K211" s="681"/>
      <c r="L211" s="681"/>
      <c r="M211" s="681"/>
      <c r="N211" s="681"/>
      <c r="O211" s="681"/>
      <c r="P211" s="681"/>
      <c r="Q211" s="681"/>
      <c r="R211" s="681"/>
      <c r="S211" s="681"/>
      <c r="T211" s="681"/>
      <c r="U211" s="681"/>
      <c r="V211" s="681"/>
      <c r="W211" s="681"/>
      <c r="X211" s="681"/>
      <c r="Y211" s="681"/>
      <c r="Z211" s="681"/>
      <c r="AA211" s="681"/>
      <c r="AB211" s="681"/>
      <c r="AC211" s="681"/>
      <c r="AD211" s="681"/>
      <c r="AE211" s="681"/>
      <c r="AF211" s="681"/>
      <c r="AG211" s="681"/>
      <c r="AH211" s="681"/>
      <c r="AI211" s="681"/>
      <c r="AJ211" s="681"/>
      <c r="AK211" s="681"/>
      <c r="AL211" s="681"/>
      <c r="AM211" s="681"/>
      <c r="AN211" s="681"/>
      <c r="AO211" s="681"/>
      <c r="AP211" s="681"/>
      <c r="AQ211" s="681"/>
      <c r="AR211" s="681"/>
      <c r="AS211" s="681"/>
      <c r="AT211" s="681"/>
      <c r="AU211" s="681"/>
      <c r="AV211" s="681"/>
      <c r="AW211" s="681"/>
      <c r="AX211" s="681"/>
      <c r="AY211" s="681"/>
      <c r="AZ211" s="681"/>
      <c r="BA211" s="681"/>
      <c r="BB211" s="681"/>
      <c r="BC211" s="681"/>
      <c r="BD211" s="681"/>
      <c r="BE211" s="681"/>
      <c r="BF211" s="681"/>
      <c r="BG211" s="681"/>
      <c r="BH211" s="681"/>
      <c r="BI211" s="681"/>
      <c r="BJ211" s="681"/>
      <c r="BK211" s="681"/>
      <c r="BL211" s="681"/>
      <c r="BM211" s="681"/>
      <c r="BN211" s="681"/>
      <c r="BO211" s="681"/>
      <c r="BP211" s="681"/>
      <c r="BQ211" s="681"/>
      <c r="BR211" s="681"/>
      <c r="BS211" s="681"/>
      <c r="BT211" s="681"/>
      <c r="BU211" s="681"/>
      <c r="BV211" s="681"/>
      <c r="BW211" s="681"/>
      <c r="BX211" s="681"/>
      <c r="BY211" s="681"/>
    </row>
    <row r="212" spans="3:77" ht="20.100000000000001" customHeight="1">
      <c r="C212" s="703" t="s">
        <v>324</v>
      </c>
      <c r="D212" s="528"/>
      <c r="E212" s="528"/>
      <c r="F212" s="529"/>
      <c r="G212" s="530" t="s">
        <v>325</v>
      </c>
      <c r="H212" s="530"/>
      <c r="I212" s="686" t="s">
        <v>169</v>
      </c>
      <c r="J212" s="687">
        <f t="shared" ref="J212:K216" si="386">N212+AD212+AT212+BJ212</f>
        <v>4282.3</v>
      </c>
      <c r="K212" s="687">
        <f t="shared" si="386"/>
        <v>0</v>
      </c>
      <c r="L212" s="687">
        <f>IFERROR(K212-J212,"-")</f>
        <v>-4282.3</v>
      </c>
      <c r="M212" s="688">
        <f>IFERROR(K212/J212,"-")</f>
        <v>0</v>
      </c>
      <c r="N212" s="687">
        <f t="shared" ref="N212:O216" si="387">R212+V212+Z212</f>
        <v>1147.5</v>
      </c>
      <c r="O212" s="687">
        <f t="shared" si="387"/>
        <v>0</v>
      </c>
      <c r="P212" s="687">
        <f>IFERROR(O212-N212,"-")</f>
        <v>-1147.5</v>
      </c>
      <c r="Q212" s="688">
        <f>IFERROR(O212/N212,"-")</f>
        <v>0</v>
      </c>
      <c r="R212" s="687">
        <f>'4. ГПП-УЗПКТ-СЗСК'!W178+'4. ГПП-УЗПКТ-СЗСК'!W180+0</f>
        <v>395.5</v>
      </c>
      <c r="S212" s="687">
        <f>'4. ГПП-УЗПКТ-СЗСК'!Y178+'4. ГПП-УЗПКТ-СЗСК'!Y180+0</f>
        <v>0</v>
      </c>
      <c r="T212" s="687">
        <f>IFERROR(S212-R212,"-")</f>
        <v>-395.5</v>
      </c>
      <c r="U212" s="688">
        <f>IFERROR(S212/R212,"-")</f>
        <v>0</v>
      </c>
      <c r="V212" s="687">
        <f>'4. ГПП-УЗПКТ-СЗСК'!AC178+'4. ГПП-УЗПКТ-СЗСК'!AC180+0</f>
        <v>357.3</v>
      </c>
      <c r="W212" s="687">
        <f>'4. ГПП-УЗПКТ-СЗСК'!AE178+'4. ГПП-УЗПКТ-СЗСК'!AE180+0</f>
        <v>0</v>
      </c>
      <c r="X212" s="687">
        <f>IFERROR(W212-V212,"-")</f>
        <v>-357.3</v>
      </c>
      <c r="Y212" s="688">
        <f>IFERROR(W212/V212,"-")</f>
        <v>0</v>
      </c>
      <c r="Z212" s="687">
        <f>'4. ГПП-УЗПКТ-СЗСК'!AI178+'4. ГПП-УЗПКТ-СЗСК'!AI180+0</f>
        <v>394.7</v>
      </c>
      <c r="AA212" s="687">
        <f>'4. ГПП-УЗПКТ-СЗСК'!AK178+'4. ГПП-УЗПКТ-СЗСК'!AK180+0</f>
        <v>0</v>
      </c>
      <c r="AB212" s="687">
        <f>IFERROR(AA212-Z212,"-")</f>
        <v>-394.7</v>
      </c>
      <c r="AC212" s="688">
        <f>IFERROR(AA212/Z212,"-")</f>
        <v>0</v>
      </c>
      <c r="AD212" s="687">
        <f t="shared" ref="AD212:AE216" si="388">AH212+AL212+AP212</f>
        <v>1103.4000000000001</v>
      </c>
      <c r="AE212" s="687">
        <f t="shared" si="388"/>
        <v>0</v>
      </c>
      <c r="AF212" s="687">
        <f>IFERROR(AE212-AD212,"-")</f>
        <v>-1103.4000000000001</v>
      </c>
      <c r="AG212" s="688">
        <f>IFERROR(AE212/AD212,"-")</f>
        <v>0</v>
      </c>
      <c r="AH212" s="687">
        <f>'4. ГПП-УЗПКТ-СЗСК'!AU178+'4. ГПП-УЗПКТ-СЗСК'!AU180+0</f>
        <v>374.8</v>
      </c>
      <c r="AI212" s="687">
        <f>'4. ГПП-УЗПКТ-СЗСК'!AW178+'4. ГПП-УЗПКТ-СЗСК'!AW180+0</f>
        <v>0</v>
      </c>
      <c r="AJ212" s="687">
        <f>IFERROR(AI212-AH212,"-")</f>
        <v>-374.8</v>
      </c>
      <c r="AK212" s="688">
        <f>IFERROR(AI212/AH212,"-")</f>
        <v>0</v>
      </c>
      <c r="AL212" s="687">
        <f>'4. ГПП-УЗПКТ-СЗСК'!BA178+'4. ГПП-УЗПКТ-СЗСК'!BA180+0</f>
        <v>382.1</v>
      </c>
      <c r="AM212" s="687">
        <f>'4. ГПП-УЗПКТ-СЗСК'!BC178+'4. ГПП-УЗПКТ-СЗСК'!BC180+0</f>
        <v>0</v>
      </c>
      <c r="AN212" s="687">
        <f>IFERROR(AM212-AL212,"-")</f>
        <v>-382.1</v>
      </c>
      <c r="AO212" s="688">
        <f>IFERROR(AM212/AL212,"-")</f>
        <v>0</v>
      </c>
      <c r="AP212" s="687">
        <f>'4. ГПП-УЗПКТ-СЗСК'!BG178+'4. ГПП-УЗПКТ-СЗСК'!BG180+0</f>
        <v>346.5</v>
      </c>
      <c r="AQ212" s="687">
        <f>'4. ГПП-УЗПКТ-СЗСК'!BI178+'4. ГПП-УЗПКТ-СЗСК'!BI180+0</f>
        <v>0</v>
      </c>
      <c r="AR212" s="687">
        <f>IFERROR(AQ212-AP212,"-")</f>
        <v>-346.5</v>
      </c>
      <c r="AS212" s="688">
        <f>IFERROR(AQ212/AP212,"-")</f>
        <v>0</v>
      </c>
      <c r="AT212" s="687">
        <f t="shared" ref="AT212:AU216" si="389">AX212+BB212+BF212</f>
        <v>858</v>
      </c>
      <c r="AU212" s="687">
        <f t="shared" si="389"/>
        <v>0</v>
      </c>
      <c r="AV212" s="687">
        <f>IFERROR(AU212-AT212,"-")</f>
        <v>-858</v>
      </c>
      <c r="AW212" s="688">
        <f>IFERROR(AU212/AT212,"-")</f>
        <v>0</v>
      </c>
      <c r="AX212" s="687">
        <f>'4. ГПП-УЗПКТ-СЗСК'!BS178+'4. ГПП-УЗПКТ-СЗСК'!BS180+0</f>
        <v>145.6</v>
      </c>
      <c r="AY212" s="687">
        <f>'4. ГПП-УЗПКТ-СЗСК'!BU178+'4. ГПП-УЗПКТ-СЗСК'!BU180+0</f>
        <v>0</v>
      </c>
      <c r="AZ212" s="687">
        <f>IFERROR(AY212-AX212,"-")</f>
        <v>-145.6</v>
      </c>
      <c r="BA212" s="688">
        <f>IFERROR(AY212/AX212,"-")</f>
        <v>0</v>
      </c>
      <c r="BB212" s="687">
        <f>'4. ГПП-УЗПКТ-СЗСК'!BY178+'4. ГПП-УЗПКТ-СЗСК'!BY180+0</f>
        <v>332.5</v>
      </c>
      <c r="BC212" s="687">
        <f>'4. ГПП-УЗПКТ-СЗСК'!CA178+'4. ГПП-УЗПКТ-СЗСК'!CA180+0</f>
        <v>0</v>
      </c>
      <c r="BD212" s="687">
        <f>IFERROR(BC212-BB212,"-")</f>
        <v>-332.5</v>
      </c>
      <c r="BE212" s="688">
        <f>IFERROR(BC212/BB212,"-")</f>
        <v>0</v>
      </c>
      <c r="BF212" s="687">
        <f>'4. ГПП-УЗПКТ-СЗСК'!CE178+'4. ГПП-УЗПКТ-СЗСК'!CE180+0</f>
        <v>379.9</v>
      </c>
      <c r="BG212" s="687">
        <f>'4. ГПП-УЗПКТ-СЗСК'!CG178+'4. ГПП-УЗПКТ-СЗСК'!CG180+0</f>
        <v>0</v>
      </c>
      <c r="BH212" s="687">
        <f>IFERROR(BG212-BF212,"-")</f>
        <v>-379.9</v>
      </c>
      <c r="BI212" s="688">
        <f>IFERROR(BG212/BF212,"-")</f>
        <v>0</v>
      </c>
      <c r="BJ212" s="687">
        <f t="shared" ref="BJ212:BK216" si="390">BN212+BR212+BV212</f>
        <v>1173.4000000000001</v>
      </c>
      <c r="BK212" s="687">
        <f t="shared" si="390"/>
        <v>0</v>
      </c>
      <c r="BL212" s="687">
        <f>IFERROR(BK212-BJ212,"-")</f>
        <v>-1173.4000000000001</v>
      </c>
      <c r="BM212" s="688">
        <f>IFERROR(BK212/BJ212,"-")</f>
        <v>0</v>
      </c>
      <c r="BN212" s="687">
        <f>'4. ГПП-УЗПКТ-СЗСК'!CQ178+'4. ГПП-УЗПКТ-СЗСК'!CQ180+0</f>
        <v>394.8</v>
      </c>
      <c r="BO212" s="687">
        <f>'4. ГПП-УЗПКТ-СЗСК'!CS178+'4. ГПП-УЗПКТ-СЗСК'!CS180+0</f>
        <v>0</v>
      </c>
      <c r="BP212" s="687">
        <f>IFERROR(BO212-BN212,"-")</f>
        <v>-394.8</v>
      </c>
      <c r="BQ212" s="688">
        <f>IFERROR(BO212/BN212,"-")</f>
        <v>0</v>
      </c>
      <c r="BR212" s="687">
        <f>'4. ГПП-УЗПКТ-СЗСК'!CW178+'4. ГПП-УЗПКТ-СЗСК'!CW180+0</f>
        <v>382.90000000000003</v>
      </c>
      <c r="BS212" s="687">
        <f>'4. ГПП-УЗПКТ-СЗСК'!CY178+'4. ГПП-УЗПКТ-СЗСК'!CY180+0</f>
        <v>0</v>
      </c>
      <c r="BT212" s="687">
        <f>IFERROR(BS212-BR212,"-")</f>
        <v>-382.90000000000003</v>
      </c>
      <c r="BU212" s="688">
        <f>IFERROR(BS212/BR212,"-")</f>
        <v>0</v>
      </c>
      <c r="BV212" s="687">
        <f>'4. ГПП-УЗПКТ-СЗСК'!DC178+'4. ГПП-УЗПКТ-СЗСК'!DC180+0</f>
        <v>395.7</v>
      </c>
      <c r="BW212" s="687">
        <f>'4. ГПП-УЗПКТ-СЗСК'!DE178+'4. ГПП-УЗПКТ-СЗСК'!DE180+0</f>
        <v>0</v>
      </c>
      <c r="BX212" s="687">
        <f>IFERROR(BW212-BV212,"-")</f>
        <v>-395.7</v>
      </c>
      <c r="BY212" s="688">
        <f>IFERROR(BW212/BV212,"-")</f>
        <v>0</v>
      </c>
    </row>
    <row r="213" spans="3:77" ht="20.100000000000001" customHeight="1">
      <c r="C213" s="692" t="s">
        <v>113</v>
      </c>
      <c r="D213" s="528"/>
      <c r="E213" s="528"/>
      <c r="F213" s="529"/>
      <c r="G213" s="530" t="s">
        <v>326</v>
      </c>
      <c r="H213" s="530"/>
      <c r="I213" s="686" t="s">
        <v>169</v>
      </c>
      <c r="J213" s="687">
        <f t="shared" si="386"/>
        <v>4282.3</v>
      </c>
      <c r="K213" s="687">
        <f t="shared" si="386"/>
        <v>0</v>
      </c>
      <c r="L213" s="687">
        <f>IFERROR(K213-J213,"-")</f>
        <v>-4282.3</v>
      </c>
      <c r="M213" s="688">
        <f>IFERROR(K213/J213,"-")</f>
        <v>0</v>
      </c>
      <c r="N213" s="687">
        <f t="shared" si="387"/>
        <v>1147.5</v>
      </c>
      <c r="O213" s="687">
        <f t="shared" si="387"/>
        <v>0</v>
      </c>
      <c r="P213" s="687">
        <f>IFERROR(O213-N213,"-")</f>
        <v>-1147.5</v>
      </c>
      <c r="Q213" s="688">
        <f>IFERROR(O213/N213,"-")</f>
        <v>0</v>
      </c>
      <c r="R213" s="687">
        <f>'4. ГПП-УЗПКТ-СЗСК'!W178+'4. ГПП-УЗПКТ-СЗСК'!W180</f>
        <v>395.5</v>
      </c>
      <c r="S213" s="687">
        <f>'4. ГПП-УЗПКТ-СЗСК'!Y178+'4. ГПП-УЗПКТ-СЗСК'!Y180</f>
        <v>0</v>
      </c>
      <c r="T213" s="687">
        <f>IFERROR(S213-R213,"-")</f>
        <v>-395.5</v>
      </c>
      <c r="U213" s="688">
        <f>IFERROR(S213/R213,"-")</f>
        <v>0</v>
      </c>
      <c r="V213" s="687">
        <f>'4. ГПП-УЗПКТ-СЗСК'!AC178+'4. ГПП-УЗПКТ-СЗСК'!AC180</f>
        <v>357.3</v>
      </c>
      <c r="W213" s="687">
        <f>'4. ГПП-УЗПКТ-СЗСК'!AE178+'4. ГПП-УЗПКТ-СЗСК'!AE180</f>
        <v>0</v>
      </c>
      <c r="X213" s="687">
        <f>IFERROR(W213-V213,"-")</f>
        <v>-357.3</v>
      </c>
      <c r="Y213" s="688">
        <f>IFERROR(W213/V213,"-")</f>
        <v>0</v>
      </c>
      <c r="Z213" s="687">
        <f>'4. ГПП-УЗПКТ-СЗСК'!AI178+'4. ГПП-УЗПКТ-СЗСК'!AI180</f>
        <v>394.7</v>
      </c>
      <c r="AA213" s="687">
        <f>'4. ГПП-УЗПКТ-СЗСК'!AK178+'4. ГПП-УЗПКТ-СЗСК'!AK180</f>
        <v>0</v>
      </c>
      <c r="AB213" s="687">
        <f>IFERROR(AA213-Z213,"-")</f>
        <v>-394.7</v>
      </c>
      <c r="AC213" s="688">
        <f>IFERROR(AA213/Z213,"-")</f>
        <v>0</v>
      </c>
      <c r="AD213" s="687">
        <f t="shared" si="388"/>
        <v>1103.4000000000001</v>
      </c>
      <c r="AE213" s="687">
        <f t="shared" si="388"/>
        <v>0</v>
      </c>
      <c r="AF213" s="687">
        <f>IFERROR(AE213-AD213,"-")</f>
        <v>-1103.4000000000001</v>
      </c>
      <c r="AG213" s="688">
        <f>IFERROR(AE213/AD213,"-")</f>
        <v>0</v>
      </c>
      <c r="AH213" s="687">
        <f>'4. ГПП-УЗПКТ-СЗСК'!AU178+'4. ГПП-УЗПКТ-СЗСК'!AU180</f>
        <v>374.8</v>
      </c>
      <c r="AI213" s="687">
        <f>'4. ГПП-УЗПКТ-СЗСК'!AW178+'4. ГПП-УЗПКТ-СЗСК'!AW180</f>
        <v>0</v>
      </c>
      <c r="AJ213" s="687">
        <f>IFERROR(AI213-AH213,"-")</f>
        <v>-374.8</v>
      </c>
      <c r="AK213" s="688">
        <f>IFERROR(AI213/AH213,"-")</f>
        <v>0</v>
      </c>
      <c r="AL213" s="687">
        <f>'4. ГПП-УЗПКТ-СЗСК'!BA178+'4. ГПП-УЗПКТ-СЗСК'!BA180</f>
        <v>382.1</v>
      </c>
      <c r="AM213" s="687">
        <f>'4. ГПП-УЗПКТ-СЗСК'!BC178+'4. ГПП-УЗПКТ-СЗСК'!BC180</f>
        <v>0</v>
      </c>
      <c r="AN213" s="687">
        <f>IFERROR(AM213-AL213,"-")</f>
        <v>-382.1</v>
      </c>
      <c r="AO213" s="688">
        <f>IFERROR(AM213/AL213,"-")</f>
        <v>0</v>
      </c>
      <c r="AP213" s="687">
        <f>'4. ГПП-УЗПКТ-СЗСК'!BG178+'4. ГПП-УЗПКТ-СЗСК'!BG180</f>
        <v>346.5</v>
      </c>
      <c r="AQ213" s="687">
        <f>'4. ГПП-УЗПКТ-СЗСК'!BI178+'4. ГПП-УЗПКТ-СЗСК'!BI180</f>
        <v>0</v>
      </c>
      <c r="AR213" s="687">
        <f>IFERROR(AQ213-AP213,"-")</f>
        <v>-346.5</v>
      </c>
      <c r="AS213" s="688">
        <f>IFERROR(AQ213/AP213,"-")</f>
        <v>0</v>
      </c>
      <c r="AT213" s="687">
        <f t="shared" si="389"/>
        <v>858</v>
      </c>
      <c r="AU213" s="687">
        <f t="shared" si="389"/>
        <v>0</v>
      </c>
      <c r="AV213" s="687">
        <f>IFERROR(AU213-AT213,"-")</f>
        <v>-858</v>
      </c>
      <c r="AW213" s="688">
        <f>IFERROR(AU213/AT213,"-")</f>
        <v>0</v>
      </c>
      <c r="AX213" s="687">
        <f>'4. ГПП-УЗПКТ-СЗСК'!BS178+'4. ГПП-УЗПКТ-СЗСК'!BS180</f>
        <v>145.6</v>
      </c>
      <c r="AY213" s="687">
        <f>'4. ГПП-УЗПКТ-СЗСК'!BU178+'4. ГПП-УЗПКТ-СЗСК'!BU180</f>
        <v>0</v>
      </c>
      <c r="AZ213" s="687">
        <f>IFERROR(AY213-AX213,"-")</f>
        <v>-145.6</v>
      </c>
      <c r="BA213" s="688">
        <f>IFERROR(AY213/AX213,"-")</f>
        <v>0</v>
      </c>
      <c r="BB213" s="687">
        <f>'4. ГПП-УЗПКТ-СЗСК'!BY178+'4. ГПП-УЗПКТ-СЗСК'!BY180</f>
        <v>332.5</v>
      </c>
      <c r="BC213" s="687">
        <f>'4. ГПП-УЗПКТ-СЗСК'!CA178+'4. ГПП-УЗПКТ-СЗСК'!CA180</f>
        <v>0</v>
      </c>
      <c r="BD213" s="687">
        <f>IFERROR(BC213-BB213,"-")</f>
        <v>-332.5</v>
      </c>
      <c r="BE213" s="688">
        <f>IFERROR(BC213/BB213,"-")</f>
        <v>0</v>
      </c>
      <c r="BF213" s="687">
        <f>'4. ГПП-УЗПКТ-СЗСК'!CE178+'4. ГПП-УЗПКТ-СЗСК'!CE180</f>
        <v>379.9</v>
      </c>
      <c r="BG213" s="687">
        <f>'4. ГПП-УЗПКТ-СЗСК'!CG178+'4. ГПП-УЗПКТ-СЗСК'!CG180</f>
        <v>0</v>
      </c>
      <c r="BH213" s="687">
        <f>IFERROR(BG213-BF213,"-")</f>
        <v>-379.9</v>
      </c>
      <c r="BI213" s="688">
        <f>IFERROR(BG213/BF213,"-")</f>
        <v>0</v>
      </c>
      <c r="BJ213" s="687">
        <f t="shared" si="390"/>
        <v>1173.4000000000001</v>
      </c>
      <c r="BK213" s="687">
        <f t="shared" si="390"/>
        <v>0</v>
      </c>
      <c r="BL213" s="687">
        <f>IFERROR(BK213-BJ213,"-")</f>
        <v>-1173.4000000000001</v>
      </c>
      <c r="BM213" s="688">
        <f>IFERROR(BK213/BJ213,"-")</f>
        <v>0</v>
      </c>
      <c r="BN213" s="687">
        <f>'4. ГПП-УЗПКТ-СЗСК'!CQ178+'4. ГПП-УЗПКТ-СЗСК'!CQ180</f>
        <v>394.8</v>
      </c>
      <c r="BO213" s="687">
        <f>'4. ГПП-УЗПКТ-СЗСК'!CS178+'4. ГПП-УЗПКТ-СЗСК'!CS180</f>
        <v>0</v>
      </c>
      <c r="BP213" s="687">
        <f>IFERROR(BO213-BN213,"-")</f>
        <v>-394.8</v>
      </c>
      <c r="BQ213" s="688">
        <f>IFERROR(BO213/BN213,"-")</f>
        <v>0</v>
      </c>
      <c r="BR213" s="687">
        <f>'4. ГПП-УЗПКТ-СЗСК'!CW178+'4. ГПП-УЗПКТ-СЗСК'!CW180</f>
        <v>382.90000000000003</v>
      </c>
      <c r="BS213" s="687">
        <f>'4. ГПП-УЗПКТ-СЗСК'!CY178+'4. ГПП-УЗПКТ-СЗСК'!CY180</f>
        <v>0</v>
      </c>
      <c r="BT213" s="687">
        <f>IFERROR(BS213-BR213,"-")</f>
        <v>-382.90000000000003</v>
      </c>
      <c r="BU213" s="688">
        <f>IFERROR(BS213/BR213,"-")</f>
        <v>0</v>
      </c>
      <c r="BV213" s="687">
        <f>'4. ГПП-УЗПКТ-СЗСК'!DC178+'4. ГПП-УЗПКТ-СЗСК'!DC180</f>
        <v>395.7</v>
      </c>
      <c r="BW213" s="687">
        <f>'4. ГПП-УЗПКТ-СЗСК'!DE178+'4. ГПП-УЗПКТ-СЗСК'!DE180</f>
        <v>0</v>
      </c>
      <c r="BX213" s="687">
        <f>IFERROR(BW213-BV213,"-")</f>
        <v>-395.7</v>
      </c>
      <c r="BY213" s="688">
        <f>IFERROR(BW213/BV213,"-")</f>
        <v>0</v>
      </c>
    </row>
    <row r="214" spans="3:77" ht="20.100000000000001" customHeight="1">
      <c r="C214" s="689" t="s">
        <v>173</v>
      </c>
      <c r="D214" s="528"/>
      <c r="E214" s="528"/>
      <c r="F214" s="529"/>
      <c r="G214" s="530" t="s">
        <v>326</v>
      </c>
      <c r="H214" s="530"/>
      <c r="I214" s="686" t="s">
        <v>169</v>
      </c>
      <c r="J214" s="687">
        <f t="shared" si="386"/>
        <v>4282.3</v>
      </c>
      <c r="K214" s="687">
        <f t="shared" si="386"/>
        <v>0</v>
      </c>
      <c r="L214" s="687">
        <f>IFERROR(K214-J214,"-")</f>
        <v>-4282.3</v>
      </c>
      <c r="M214" s="688">
        <f>IFERROR(K214/J214,"-")</f>
        <v>0</v>
      </c>
      <c r="N214" s="687">
        <f t="shared" si="387"/>
        <v>1147.5</v>
      </c>
      <c r="O214" s="687">
        <f t="shared" si="387"/>
        <v>0</v>
      </c>
      <c r="P214" s="687">
        <f>IFERROR(O214-N214,"-")</f>
        <v>-1147.5</v>
      </c>
      <c r="Q214" s="688">
        <f>IFERROR(O214/N214,"-")</f>
        <v>0</v>
      </c>
      <c r="R214" s="687">
        <f>'4. ГПП-УЗПКТ-СЗСК'!W178+'4. ГПП-УЗПКТ-СЗСК'!W180</f>
        <v>395.5</v>
      </c>
      <c r="S214" s="687">
        <f>'4. ГПП-УЗПКТ-СЗСК'!Y178+'4. ГПП-УЗПКТ-СЗСК'!Y180</f>
        <v>0</v>
      </c>
      <c r="T214" s="687">
        <f>IFERROR(S214-R214,"-")</f>
        <v>-395.5</v>
      </c>
      <c r="U214" s="688">
        <f>IFERROR(S214/R214,"-")</f>
        <v>0</v>
      </c>
      <c r="V214" s="687">
        <f>'4. ГПП-УЗПКТ-СЗСК'!AC178+'4. ГПП-УЗПКТ-СЗСК'!AC180</f>
        <v>357.3</v>
      </c>
      <c r="W214" s="687">
        <f>'4. ГПП-УЗПКТ-СЗСК'!AE178+'4. ГПП-УЗПКТ-СЗСК'!AE180</f>
        <v>0</v>
      </c>
      <c r="X214" s="687">
        <f>IFERROR(W214-V214,"-")</f>
        <v>-357.3</v>
      </c>
      <c r="Y214" s="688">
        <f>IFERROR(W214/V214,"-")</f>
        <v>0</v>
      </c>
      <c r="Z214" s="687">
        <f>'4. ГПП-УЗПКТ-СЗСК'!AI178+'4. ГПП-УЗПКТ-СЗСК'!AI180</f>
        <v>394.7</v>
      </c>
      <c r="AA214" s="687">
        <f>'4. ГПП-УЗПКТ-СЗСК'!AK178+'4. ГПП-УЗПКТ-СЗСК'!AK180</f>
        <v>0</v>
      </c>
      <c r="AB214" s="687">
        <f>IFERROR(AA214-Z214,"-")</f>
        <v>-394.7</v>
      </c>
      <c r="AC214" s="688">
        <f>IFERROR(AA214/Z214,"-")</f>
        <v>0</v>
      </c>
      <c r="AD214" s="687">
        <f t="shared" si="388"/>
        <v>1103.4000000000001</v>
      </c>
      <c r="AE214" s="687">
        <f t="shared" si="388"/>
        <v>0</v>
      </c>
      <c r="AF214" s="687">
        <f>IFERROR(AE214-AD214,"-")</f>
        <v>-1103.4000000000001</v>
      </c>
      <c r="AG214" s="688">
        <f>IFERROR(AE214/AD214,"-")</f>
        <v>0</v>
      </c>
      <c r="AH214" s="687">
        <f>'4. ГПП-УЗПКТ-СЗСК'!AU178+'4. ГПП-УЗПКТ-СЗСК'!AU180</f>
        <v>374.8</v>
      </c>
      <c r="AI214" s="687">
        <f>'4. ГПП-УЗПКТ-СЗСК'!AW178+'4. ГПП-УЗПКТ-СЗСК'!AW180</f>
        <v>0</v>
      </c>
      <c r="AJ214" s="687">
        <f>IFERROR(AI214-AH214,"-")</f>
        <v>-374.8</v>
      </c>
      <c r="AK214" s="688">
        <f>IFERROR(AI214/AH214,"-")</f>
        <v>0</v>
      </c>
      <c r="AL214" s="687">
        <f>'4. ГПП-УЗПКТ-СЗСК'!BA178+'4. ГПП-УЗПКТ-СЗСК'!BA180</f>
        <v>382.1</v>
      </c>
      <c r="AM214" s="687">
        <f>'4. ГПП-УЗПКТ-СЗСК'!BC178+'4. ГПП-УЗПКТ-СЗСК'!BC180</f>
        <v>0</v>
      </c>
      <c r="AN214" s="687">
        <f>IFERROR(AM214-AL214,"-")</f>
        <v>-382.1</v>
      </c>
      <c r="AO214" s="688">
        <f>IFERROR(AM214/AL214,"-")</f>
        <v>0</v>
      </c>
      <c r="AP214" s="687">
        <f>'4. ГПП-УЗПКТ-СЗСК'!BG178+'4. ГПП-УЗПКТ-СЗСК'!BG180</f>
        <v>346.5</v>
      </c>
      <c r="AQ214" s="687">
        <f>'4. ГПП-УЗПКТ-СЗСК'!BI178+'4. ГПП-УЗПКТ-СЗСК'!BI180</f>
        <v>0</v>
      </c>
      <c r="AR214" s="687">
        <f>IFERROR(AQ214-AP214,"-")</f>
        <v>-346.5</v>
      </c>
      <c r="AS214" s="688">
        <f>IFERROR(AQ214/AP214,"-")</f>
        <v>0</v>
      </c>
      <c r="AT214" s="687">
        <f t="shared" si="389"/>
        <v>858</v>
      </c>
      <c r="AU214" s="687">
        <f t="shared" si="389"/>
        <v>0</v>
      </c>
      <c r="AV214" s="687">
        <f>IFERROR(AU214-AT214,"-")</f>
        <v>-858</v>
      </c>
      <c r="AW214" s="688">
        <f>IFERROR(AU214/AT214,"-")</f>
        <v>0</v>
      </c>
      <c r="AX214" s="687">
        <f>'4. ГПП-УЗПКТ-СЗСК'!BS178+'4. ГПП-УЗПКТ-СЗСК'!BS180</f>
        <v>145.6</v>
      </c>
      <c r="AY214" s="687">
        <f>'4. ГПП-УЗПКТ-СЗСК'!BU178+'4. ГПП-УЗПКТ-СЗСК'!BU180</f>
        <v>0</v>
      </c>
      <c r="AZ214" s="687">
        <f>IFERROR(AY214-AX214,"-")</f>
        <v>-145.6</v>
      </c>
      <c r="BA214" s="688">
        <f>IFERROR(AY214/AX214,"-")</f>
        <v>0</v>
      </c>
      <c r="BB214" s="687">
        <f>'4. ГПП-УЗПКТ-СЗСК'!BY178+'4. ГПП-УЗПКТ-СЗСК'!BY180</f>
        <v>332.5</v>
      </c>
      <c r="BC214" s="687">
        <f>'4. ГПП-УЗПКТ-СЗСК'!CA178+'4. ГПП-УЗПКТ-СЗСК'!CA180</f>
        <v>0</v>
      </c>
      <c r="BD214" s="687">
        <f>IFERROR(BC214-BB214,"-")</f>
        <v>-332.5</v>
      </c>
      <c r="BE214" s="688">
        <f>IFERROR(BC214/BB214,"-")</f>
        <v>0</v>
      </c>
      <c r="BF214" s="687">
        <f>'4. ГПП-УЗПКТ-СЗСК'!CE178+'4. ГПП-УЗПКТ-СЗСК'!CE180</f>
        <v>379.9</v>
      </c>
      <c r="BG214" s="687">
        <f>'4. ГПП-УЗПКТ-СЗСК'!CG178+'4. ГПП-УЗПКТ-СЗСК'!CG180</f>
        <v>0</v>
      </c>
      <c r="BH214" s="687">
        <f>IFERROR(BG214-BF214,"-")</f>
        <v>-379.9</v>
      </c>
      <c r="BI214" s="688">
        <f>IFERROR(BG214/BF214,"-")</f>
        <v>0</v>
      </c>
      <c r="BJ214" s="687">
        <f t="shared" si="390"/>
        <v>1173.4000000000001</v>
      </c>
      <c r="BK214" s="687">
        <f t="shared" si="390"/>
        <v>0</v>
      </c>
      <c r="BL214" s="687">
        <f>IFERROR(BK214-BJ214,"-")</f>
        <v>-1173.4000000000001</v>
      </c>
      <c r="BM214" s="688">
        <f>IFERROR(BK214/BJ214,"-")</f>
        <v>0</v>
      </c>
      <c r="BN214" s="687">
        <f>'4. ГПП-УЗПКТ-СЗСК'!CQ178+'4. ГПП-УЗПКТ-СЗСК'!CQ180</f>
        <v>394.8</v>
      </c>
      <c r="BO214" s="687">
        <f>'4. ГПП-УЗПКТ-СЗСК'!CS178+'4. ГПП-УЗПКТ-СЗСК'!CS180</f>
        <v>0</v>
      </c>
      <c r="BP214" s="687">
        <f>IFERROR(BO214-BN214,"-")</f>
        <v>-394.8</v>
      </c>
      <c r="BQ214" s="688">
        <f>IFERROR(BO214/BN214,"-")</f>
        <v>0</v>
      </c>
      <c r="BR214" s="687">
        <f>'4. ГПП-УЗПКТ-СЗСК'!CW178+'4. ГПП-УЗПКТ-СЗСК'!CW180</f>
        <v>382.90000000000003</v>
      </c>
      <c r="BS214" s="687">
        <f>'4. ГПП-УЗПКТ-СЗСК'!CY178+'4. ГПП-УЗПКТ-СЗСК'!CY180</f>
        <v>0</v>
      </c>
      <c r="BT214" s="687">
        <f>IFERROR(BS214-BR214,"-")</f>
        <v>-382.90000000000003</v>
      </c>
      <c r="BU214" s="688">
        <f>IFERROR(BS214/BR214,"-")</f>
        <v>0</v>
      </c>
      <c r="BV214" s="687">
        <f>'4. ГПП-УЗПКТ-СЗСК'!DC178+'4. ГПП-УЗПКТ-СЗСК'!DC180</f>
        <v>395.7</v>
      </c>
      <c r="BW214" s="687">
        <f>'4. ГПП-УЗПКТ-СЗСК'!DE178+'4. ГПП-УЗПКТ-СЗСК'!DE180</f>
        <v>0</v>
      </c>
      <c r="BX214" s="687">
        <f>IFERROR(BW214-BV214,"-")</f>
        <v>-395.7</v>
      </c>
      <c r="BY214" s="688">
        <f>IFERROR(BW214/BV214,"-")</f>
        <v>0</v>
      </c>
    </row>
    <row r="215" spans="3:77" ht="20.100000000000001" customHeight="1">
      <c r="C215" s="690" t="s">
        <v>225</v>
      </c>
      <c r="D215" s="528"/>
      <c r="E215" s="528"/>
      <c r="F215" s="529"/>
      <c r="G215" s="530" t="s">
        <v>327</v>
      </c>
      <c r="H215" s="530"/>
      <c r="I215" s="691" t="s">
        <v>169</v>
      </c>
      <c r="J215" s="687">
        <f t="shared" si="386"/>
        <v>309.7</v>
      </c>
      <c r="K215" s="687">
        <f t="shared" si="386"/>
        <v>0</v>
      </c>
      <c r="L215" s="687">
        <f>IFERROR(K215-J215,"-")</f>
        <v>-309.7</v>
      </c>
      <c r="M215" s="688">
        <f>IFERROR(K215/J215,"-")</f>
        <v>0</v>
      </c>
      <c r="N215" s="687">
        <f t="shared" si="387"/>
        <v>79.8</v>
      </c>
      <c r="O215" s="687">
        <f t="shared" si="387"/>
        <v>0</v>
      </c>
      <c r="P215" s="687">
        <f>IFERROR(O215-N215,"-")</f>
        <v>-79.8</v>
      </c>
      <c r="Q215" s="688">
        <f>IFERROR(O215/N215,"-")</f>
        <v>0</v>
      </c>
      <c r="R215" s="687">
        <f>'4. ГПП-УЗПКТ-СЗСК'!W178</f>
        <v>27.5</v>
      </c>
      <c r="S215" s="687">
        <f>'4. ГПП-УЗПКТ-СЗСК'!Y178</f>
        <v>0</v>
      </c>
      <c r="T215" s="687">
        <f>IFERROR(S215-R215,"-")</f>
        <v>-27.5</v>
      </c>
      <c r="U215" s="688">
        <f>IFERROR(S215/R215,"-")</f>
        <v>0</v>
      </c>
      <c r="V215" s="687">
        <f>'4. ГПП-УЗПКТ-СЗСК'!AC178</f>
        <v>24.8</v>
      </c>
      <c r="W215" s="687">
        <f>'4. ГПП-УЗПКТ-СЗСК'!AE178</f>
        <v>0</v>
      </c>
      <c r="X215" s="687">
        <f>IFERROR(W215-V215,"-")</f>
        <v>-24.8</v>
      </c>
      <c r="Y215" s="688">
        <f>IFERROR(W215/V215,"-")</f>
        <v>0</v>
      </c>
      <c r="Z215" s="687">
        <f>'4. ГПП-УЗПКТ-СЗСК'!AI178</f>
        <v>27.5</v>
      </c>
      <c r="AA215" s="687">
        <f>'4. ГПП-УЗПКТ-СЗСК'!AK178</f>
        <v>0</v>
      </c>
      <c r="AB215" s="687">
        <f>IFERROR(AA215-Z215,"-")</f>
        <v>-27.5</v>
      </c>
      <c r="AC215" s="688">
        <f>IFERROR(AA215/Z215,"-")</f>
        <v>0</v>
      </c>
      <c r="AD215" s="687">
        <f t="shared" si="388"/>
        <v>66.8</v>
      </c>
      <c r="AE215" s="687">
        <f t="shared" si="388"/>
        <v>0</v>
      </c>
      <c r="AF215" s="687">
        <f>IFERROR(AE215-AD215,"-")</f>
        <v>-66.8</v>
      </c>
      <c r="AG215" s="688">
        <f>IFERROR(AE215/AD215,"-")</f>
        <v>0</v>
      </c>
      <c r="AH215" s="687">
        <f>'4. ГПП-УЗПКТ-СЗСК'!AU178</f>
        <v>19.5</v>
      </c>
      <c r="AI215" s="687">
        <f>'4. ГПП-УЗПКТ-СЗСК'!AW178</f>
        <v>0</v>
      </c>
      <c r="AJ215" s="687">
        <f>IFERROR(AI215-AH215,"-")</f>
        <v>-19.5</v>
      </c>
      <c r="AK215" s="688">
        <f>IFERROR(AI215/AH215,"-")</f>
        <v>0</v>
      </c>
      <c r="AL215" s="687">
        <f>'4. ГПП-УЗПКТ-СЗСК'!BA178</f>
        <v>21</v>
      </c>
      <c r="AM215" s="687">
        <f>'4. ГПП-УЗПКТ-СЗСК'!BC178</f>
        <v>0</v>
      </c>
      <c r="AN215" s="687">
        <f>IFERROR(AM215-AL215,"-")</f>
        <v>-21</v>
      </c>
      <c r="AO215" s="688">
        <f>IFERROR(AM215/AL215,"-")</f>
        <v>0</v>
      </c>
      <c r="AP215" s="687">
        <f>'4. ГПП-УЗПКТ-СЗСК'!BG178</f>
        <v>26.3</v>
      </c>
      <c r="AQ215" s="687">
        <f>'4. ГПП-УЗПКТ-СЗСК'!BI178</f>
        <v>0</v>
      </c>
      <c r="AR215" s="687">
        <f>IFERROR(AQ215-AP215,"-")</f>
        <v>-26.3</v>
      </c>
      <c r="AS215" s="688">
        <f>IFERROR(AQ215/AP215,"-")</f>
        <v>0</v>
      </c>
      <c r="AT215" s="687">
        <f t="shared" si="389"/>
        <v>81.5</v>
      </c>
      <c r="AU215" s="687">
        <f t="shared" si="389"/>
        <v>0</v>
      </c>
      <c r="AV215" s="687">
        <f>IFERROR(AU215-AT215,"-")</f>
        <v>-81.5</v>
      </c>
      <c r="AW215" s="688">
        <f>IFERROR(AU215/AT215,"-")</f>
        <v>0</v>
      </c>
      <c r="AX215" s="687">
        <f>'4. ГПП-УЗПКТ-СЗСК'!BS178</f>
        <v>27.6</v>
      </c>
      <c r="AY215" s="687">
        <f>'4. ГПП-УЗПКТ-СЗСК'!BU178</f>
        <v>0</v>
      </c>
      <c r="AZ215" s="687">
        <f>IFERROR(AY215-AX215,"-")</f>
        <v>-27.6</v>
      </c>
      <c r="BA215" s="688">
        <f>IFERROR(AY215/AX215,"-")</f>
        <v>0</v>
      </c>
      <c r="BB215" s="687">
        <f>'4. ГПП-УЗПКТ-СЗСК'!BY178</f>
        <v>27.2</v>
      </c>
      <c r="BC215" s="687">
        <f>'4. ГПП-УЗПКТ-СЗСК'!CA178</f>
        <v>0</v>
      </c>
      <c r="BD215" s="687">
        <f>IFERROR(BC215-BB215,"-")</f>
        <v>-27.2</v>
      </c>
      <c r="BE215" s="688">
        <f>IFERROR(BC215/BB215,"-")</f>
        <v>0</v>
      </c>
      <c r="BF215" s="687">
        <f>'4. ГПП-УЗПКТ-СЗСК'!CE178</f>
        <v>26.7</v>
      </c>
      <c r="BG215" s="687">
        <f>'4. ГПП-УЗПКТ-СЗСК'!CG178</f>
        <v>0</v>
      </c>
      <c r="BH215" s="687">
        <f>IFERROR(BG215-BF215,"-")</f>
        <v>-26.7</v>
      </c>
      <c r="BI215" s="688">
        <f>IFERROR(BG215/BF215,"-")</f>
        <v>0</v>
      </c>
      <c r="BJ215" s="687">
        <f t="shared" si="390"/>
        <v>81.599999999999994</v>
      </c>
      <c r="BK215" s="687">
        <f t="shared" si="390"/>
        <v>0</v>
      </c>
      <c r="BL215" s="687">
        <f>IFERROR(BK215-BJ215,"-")</f>
        <v>-81.599999999999994</v>
      </c>
      <c r="BM215" s="688">
        <f>IFERROR(BK215/BJ215,"-")</f>
        <v>0</v>
      </c>
      <c r="BN215" s="687">
        <f>'4. ГПП-УЗПКТ-СЗСК'!CQ178</f>
        <v>27.5</v>
      </c>
      <c r="BO215" s="687">
        <f>'4. ГПП-УЗПКТ-СЗСК'!CS178</f>
        <v>0</v>
      </c>
      <c r="BP215" s="687">
        <f>IFERROR(BO215-BN215,"-")</f>
        <v>-27.5</v>
      </c>
      <c r="BQ215" s="688">
        <f>IFERROR(BO215/BN215,"-")</f>
        <v>0</v>
      </c>
      <c r="BR215" s="687">
        <f>'4. ГПП-УЗПКТ-СЗСК'!CW178</f>
        <v>26.6</v>
      </c>
      <c r="BS215" s="687">
        <f>'4. ГПП-УЗПКТ-СЗСК'!CY178</f>
        <v>0</v>
      </c>
      <c r="BT215" s="687">
        <f>IFERROR(BS215-BR215,"-")</f>
        <v>-26.6</v>
      </c>
      <c r="BU215" s="688">
        <f>IFERROR(BS215/BR215,"-")</f>
        <v>0</v>
      </c>
      <c r="BV215" s="687">
        <f>'4. ГПП-УЗПКТ-СЗСК'!DC178</f>
        <v>27.5</v>
      </c>
      <c r="BW215" s="687">
        <f>'4. ГПП-УЗПКТ-СЗСК'!DE178</f>
        <v>0</v>
      </c>
      <c r="BX215" s="687">
        <f>IFERROR(BW215-BV215,"-")</f>
        <v>-27.5</v>
      </c>
      <c r="BY215" s="688">
        <f>IFERROR(BW215/BV215,"-")</f>
        <v>0</v>
      </c>
    </row>
    <row r="216" spans="3:77" ht="20.100000000000001" customHeight="1">
      <c r="C216" s="690" t="s">
        <v>315</v>
      </c>
      <c r="D216" s="528"/>
      <c r="E216" s="528"/>
      <c r="F216" s="529"/>
      <c r="G216" s="530" t="s">
        <v>328</v>
      </c>
      <c r="H216" s="530"/>
      <c r="I216" s="691" t="s">
        <v>169</v>
      </c>
      <c r="J216" s="687">
        <f t="shared" si="386"/>
        <v>3972.6000000000004</v>
      </c>
      <c r="K216" s="687">
        <f t="shared" si="386"/>
        <v>0</v>
      </c>
      <c r="L216" s="687">
        <f>IFERROR(K216-J216,"-")</f>
        <v>-3972.6000000000004</v>
      </c>
      <c r="M216" s="688">
        <f>IFERROR(K216/J216,"-")</f>
        <v>0</v>
      </c>
      <c r="N216" s="687">
        <f t="shared" si="387"/>
        <v>1067.7</v>
      </c>
      <c r="O216" s="687">
        <f t="shared" si="387"/>
        <v>0</v>
      </c>
      <c r="P216" s="687">
        <f>IFERROR(O216-N216,"-")</f>
        <v>-1067.7</v>
      </c>
      <c r="Q216" s="688">
        <f>IFERROR(O216/N216,"-")</f>
        <v>0</v>
      </c>
      <c r="R216" s="687">
        <f>'4. ГПП-УЗПКТ-СЗСК'!W180</f>
        <v>368</v>
      </c>
      <c r="S216" s="687">
        <f>'4. ГПП-УЗПКТ-СЗСК'!Y180</f>
        <v>0</v>
      </c>
      <c r="T216" s="687">
        <f>IFERROR(S216-R216,"-")</f>
        <v>-368</v>
      </c>
      <c r="U216" s="688">
        <f>IFERROR(S216/R216,"-")</f>
        <v>0</v>
      </c>
      <c r="V216" s="687">
        <f>'4. ГПП-УЗПКТ-СЗСК'!AC180</f>
        <v>332.5</v>
      </c>
      <c r="W216" s="687">
        <f>'4. ГПП-УЗПКТ-СЗСК'!AE180</f>
        <v>0</v>
      </c>
      <c r="X216" s="687">
        <f>IFERROR(W216-V216,"-")</f>
        <v>-332.5</v>
      </c>
      <c r="Y216" s="688">
        <f>IFERROR(W216/V216,"-")</f>
        <v>0</v>
      </c>
      <c r="Z216" s="687">
        <f>'4. ГПП-УЗПКТ-СЗСК'!AI180</f>
        <v>367.2</v>
      </c>
      <c r="AA216" s="687">
        <f>'4. ГПП-УЗПКТ-СЗСК'!AK180</f>
        <v>0</v>
      </c>
      <c r="AB216" s="687">
        <f>IFERROR(AA216-Z216,"-")</f>
        <v>-367.2</v>
      </c>
      <c r="AC216" s="688">
        <f>IFERROR(AA216/Z216,"-")</f>
        <v>0</v>
      </c>
      <c r="AD216" s="687">
        <f t="shared" si="388"/>
        <v>1036.6000000000001</v>
      </c>
      <c r="AE216" s="687">
        <f t="shared" si="388"/>
        <v>0</v>
      </c>
      <c r="AF216" s="687">
        <f>IFERROR(AE216-AD216,"-")</f>
        <v>-1036.6000000000001</v>
      </c>
      <c r="AG216" s="688">
        <f>IFERROR(AE216/AD216,"-")</f>
        <v>0</v>
      </c>
      <c r="AH216" s="687">
        <f>'4. ГПП-УЗПКТ-СЗСК'!AU180</f>
        <v>355.3</v>
      </c>
      <c r="AI216" s="687">
        <f>'4. ГПП-УЗПКТ-СЗСК'!AW180</f>
        <v>0</v>
      </c>
      <c r="AJ216" s="687">
        <f>IFERROR(AI216-AH216,"-")</f>
        <v>-355.3</v>
      </c>
      <c r="AK216" s="688">
        <f>IFERROR(AI216/AH216,"-")</f>
        <v>0</v>
      </c>
      <c r="AL216" s="687">
        <f>'4. ГПП-УЗПКТ-СЗСК'!BA180</f>
        <v>361.1</v>
      </c>
      <c r="AM216" s="687">
        <f>'4. ГПП-УЗПКТ-СЗСК'!BC180</f>
        <v>0</v>
      </c>
      <c r="AN216" s="687">
        <f>IFERROR(AM216-AL216,"-")</f>
        <v>-361.1</v>
      </c>
      <c r="AO216" s="688">
        <f>IFERROR(AM216/AL216,"-")</f>
        <v>0</v>
      </c>
      <c r="AP216" s="687">
        <f>'4. ГПП-УЗПКТ-СЗСК'!BG180</f>
        <v>320.2</v>
      </c>
      <c r="AQ216" s="687">
        <f>'4. ГПП-УЗПКТ-СЗСК'!BI180</f>
        <v>0</v>
      </c>
      <c r="AR216" s="687">
        <f>IFERROR(AQ216-AP216,"-")</f>
        <v>-320.2</v>
      </c>
      <c r="AS216" s="688">
        <f>IFERROR(AQ216/AP216,"-")</f>
        <v>0</v>
      </c>
      <c r="AT216" s="687">
        <f t="shared" si="389"/>
        <v>776.5</v>
      </c>
      <c r="AU216" s="687">
        <f t="shared" si="389"/>
        <v>0</v>
      </c>
      <c r="AV216" s="687">
        <f>IFERROR(AU216-AT216,"-")</f>
        <v>-776.5</v>
      </c>
      <c r="AW216" s="688">
        <f>IFERROR(AU216/AT216,"-")</f>
        <v>0</v>
      </c>
      <c r="AX216" s="687">
        <f>'4. ГПП-УЗПКТ-СЗСК'!BS180</f>
        <v>118</v>
      </c>
      <c r="AY216" s="687">
        <f>'4. ГПП-УЗПКТ-СЗСК'!BU180</f>
        <v>0</v>
      </c>
      <c r="AZ216" s="687">
        <f>IFERROR(AY216-AX216,"-")</f>
        <v>-118</v>
      </c>
      <c r="BA216" s="688">
        <f>IFERROR(AY216/AX216,"-")</f>
        <v>0</v>
      </c>
      <c r="BB216" s="687">
        <f>'4. ГПП-УЗПКТ-СЗСК'!BY180</f>
        <v>305.3</v>
      </c>
      <c r="BC216" s="687">
        <f>'4. ГПП-УЗПКТ-СЗСК'!CA180</f>
        <v>0</v>
      </c>
      <c r="BD216" s="687">
        <f>IFERROR(BC216-BB216,"-")</f>
        <v>-305.3</v>
      </c>
      <c r="BE216" s="688">
        <f>IFERROR(BC216/BB216,"-")</f>
        <v>0</v>
      </c>
      <c r="BF216" s="687">
        <f>'4. ГПП-УЗПКТ-СЗСК'!CE180</f>
        <v>353.2</v>
      </c>
      <c r="BG216" s="687">
        <f>'4. ГПП-УЗПКТ-СЗСК'!CG180</f>
        <v>0</v>
      </c>
      <c r="BH216" s="687">
        <f>IFERROR(BG216-BF216,"-")</f>
        <v>-353.2</v>
      </c>
      <c r="BI216" s="688">
        <f>IFERROR(BG216/BF216,"-")</f>
        <v>0</v>
      </c>
      <c r="BJ216" s="687">
        <f t="shared" si="390"/>
        <v>1091.8</v>
      </c>
      <c r="BK216" s="687">
        <f t="shared" si="390"/>
        <v>0</v>
      </c>
      <c r="BL216" s="687">
        <f>IFERROR(BK216-BJ216,"-")</f>
        <v>-1091.8</v>
      </c>
      <c r="BM216" s="688">
        <f>IFERROR(BK216/BJ216,"-")</f>
        <v>0</v>
      </c>
      <c r="BN216" s="687">
        <f>'4. ГПП-УЗПКТ-СЗСК'!CQ180</f>
        <v>367.3</v>
      </c>
      <c r="BO216" s="687">
        <f>'4. ГПП-УЗПКТ-СЗСК'!CS180</f>
        <v>0</v>
      </c>
      <c r="BP216" s="687">
        <f>IFERROR(BO216-BN216,"-")</f>
        <v>-367.3</v>
      </c>
      <c r="BQ216" s="688">
        <f>IFERROR(BO216/BN216,"-")</f>
        <v>0</v>
      </c>
      <c r="BR216" s="687">
        <f>'4. ГПП-УЗПКТ-СЗСК'!CW180</f>
        <v>356.3</v>
      </c>
      <c r="BS216" s="687">
        <f>'4. ГПП-УЗПКТ-СЗСК'!CY180</f>
        <v>0</v>
      </c>
      <c r="BT216" s="687">
        <f>IFERROR(BS216-BR216,"-")</f>
        <v>-356.3</v>
      </c>
      <c r="BU216" s="688">
        <f>IFERROR(BS216/BR216,"-")</f>
        <v>0</v>
      </c>
      <c r="BV216" s="687">
        <f>'4. ГПП-УЗПКТ-СЗСК'!DC180</f>
        <v>368.2</v>
      </c>
      <c r="BW216" s="687">
        <f>'4. ГПП-УЗПКТ-СЗСК'!DE180</f>
        <v>0</v>
      </c>
      <c r="BX216" s="687">
        <f>IFERROR(BW216-BV216,"-")</f>
        <v>-368.2</v>
      </c>
      <c r="BY216" s="688">
        <f>IFERROR(BW216/BV216,"-")</f>
        <v>0</v>
      </c>
    </row>
    <row r="217" spans="3:77" ht="20.100000000000001" customHeight="1">
      <c r="C217" s="692" t="s">
        <v>123</v>
      </c>
      <c r="D217" s="528"/>
      <c r="E217" s="528"/>
      <c r="F217" s="529"/>
      <c r="G217" s="530">
        <v>0</v>
      </c>
      <c r="H217" s="530"/>
      <c r="I217" s="686" t="s">
        <v>169</v>
      </c>
      <c r="J217" s="681"/>
      <c r="K217" s="681"/>
      <c r="L217" s="681"/>
      <c r="M217" s="681"/>
      <c r="N217" s="681"/>
      <c r="O217" s="681"/>
      <c r="P217" s="681"/>
      <c r="Q217" s="681"/>
      <c r="R217" s="681"/>
      <c r="S217" s="681"/>
      <c r="T217" s="681"/>
      <c r="U217" s="681"/>
      <c r="V217" s="681"/>
      <c r="W217" s="681"/>
      <c r="X217" s="681"/>
      <c r="Y217" s="681"/>
      <c r="Z217" s="681"/>
      <c r="AA217" s="681"/>
      <c r="AB217" s="681"/>
      <c r="AC217" s="681"/>
      <c r="AD217" s="681"/>
      <c r="AE217" s="681"/>
      <c r="AF217" s="681"/>
      <c r="AG217" s="681"/>
      <c r="AH217" s="681"/>
      <c r="AI217" s="681"/>
      <c r="AJ217" s="681"/>
      <c r="AK217" s="681"/>
      <c r="AL217" s="681"/>
      <c r="AM217" s="681"/>
      <c r="AN217" s="681"/>
      <c r="AO217" s="681"/>
      <c r="AP217" s="681"/>
      <c r="AQ217" s="681"/>
      <c r="AR217" s="681"/>
      <c r="AS217" s="681"/>
      <c r="AT217" s="681"/>
      <c r="AU217" s="681"/>
      <c r="AV217" s="681"/>
      <c r="AW217" s="681"/>
      <c r="AX217" s="681"/>
      <c r="AY217" s="681"/>
      <c r="AZ217" s="681"/>
      <c r="BA217" s="681"/>
      <c r="BB217" s="681"/>
      <c r="BC217" s="681"/>
      <c r="BD217" s="681"/>
      <c r="BE217" s="681"/>
      <c r="BF217" s="681"/>
      <c r="BG217" s="681"/>
      <c r="BH217" s="681"/>
      <c r="BI217" s="681"/>
      <c r="BJ217" s="681"/>
      <c r="BK217" s="681"/>
      <c r="BL217" s="681"/>
      <c r="BM217" s="681"/>
      <c r="BN217" s="681"/>
      <c r="BO217" s="681"/>
      <c r="BP217" s="681"/>
      <c r="BQ217" s="681"/>
      <c r="BR217" s="681"/>
      <c r="BS217" s="681"/>
      <c r="BT217" s="681"/>
      <c r="BU217" s="681"/>
      <c r="BV217" s="681"/>
      <c r="BW217" s="681"/>
      <c r="BX217" s="681"/>
      <c r="BY217" s="681"/>
    </row>
    <row r="218" spans="3:77" ht="20.100000000000001" customHeight="1">
      <c r="C218" s="416" t="s">
        <v>329</v>
      </c>
      <c r="D218" s="528"/>
      <c r="E218" s="528"/>
      <c r="F218" s="529"/>
      <c r="G218" s="530" t="s">
        <v>330</v>
      </c>
      <c r="H218" s="530"/>
      <c r="I218" s="446" t="s">
        <v>169</v>
      </c>
      <c r="J218" s="687">
        <f t="shared" ref="J218:K221" si="391">N218+AD218+AT218+BJ218</f>
        <v>7251.8</v>
      </c>
      <c r="K218" s="687">
        <f t="shared" si="391"/>
        <v>0</v>
      </c>
      <c r="L218" s="687">
        <f>IFERROR(K218-J218,"-")</f>
        <v>-7251.8</v>
      </c>
      <c r="M218" s="688">
        <f>IFERROR(K218/J218,"-")</f>
        <v>0</v>
      </c>
      <c r="N218" s="687">
        <f t="shared" ref="N218:O221" si="392">R218+V218+Z218</f>
        <v>1813.9</v>
      </c>
      <c r="O218" s="687">
        <f t="shared" si="392"/>
        <v>0</v>
      </c>
      <c r="P218" s="687">
        <f>IFERROR(O218-N218,"-")</f>
        <v>-1813.9</v>
      </c>
      <c r="Q218" s="688">
        <f>IFERROR(O218/N218,"-")</f>
        <v>0</v>
      </c>
      <c r="R218" s="687">
        <f>'1. ГПП-АГПЗ+'!W51+'1. ГПП-АГПЗ+'!W52+0</f>
        <v>622.6</v>
      </c>
      <c r="S218" s="687">
        <f>'1. ГПП-АГПЗ+'!Y51+'1. ГПП-АГПЗ+'!Y52+0</f>
        <v>0</v>
      </c>
      <c r="T218" s="687">
        <f>IFERROR(S218-R218,"-")</f>
        <v>-622.6</v>
      </c>
      <c r="U218" s="688">
        <f>IFERROR(S218/R218,"-")</f>
        <v>0</v>
      </c>
      <c r="V218" s="687">
        <f>'1. ГПП-АГПЗ+'!AC51+'1. ГПП-АГПЗ+'!AC52+0</f>
        <v>565.1</v>
      </c>
      <c r="W218" s="687">
        <f>'1. ГПП-АГПЗ+'!AE51+'1. ГПП-АГПЗ+'!AE52+0</f>
        <v>0</v>
      </c>
      <c r="X218" s="687">
        <f>IFERROR(W218-V218,"-")</f>
        <v>-565.1</v>
      </c>
      <c r="Y218" s="688">
        <f>IFERROR(W218/V218,"-")</f>
        <v>0</v>
      </c>
      <c r="Z218" s="687">
        <f>'1. ГПП-АГПЗ+'!AI51+'1. ГПП-АГПЗ+'!AI52+0</f>
        <v>626.20000000000005</v>
      </c>
      <c r="AA218" s="687">
        <f>'1. ГПП-АГПЗ+'!AK51+'1. ГПП-АГПЗ+'!AK52+0</f>
        <v>0</v>
      </c>
      <c r="AB218" s="687">
        <f>IFERROR(AA218-Z218,"-")</f>
        <v>-626.20000000000005</v>
      </c>
      <c r="AC218" s="688">
        <f>IFERROR(AA218/Z218,"-")</f>
        <v>0</v>
      </c>
      <c r="AD218" s="687">
        <f t="shared" ref="AD218:AE221" si="393">AH218+AL218+AP218</f>
        <v>1376.8000000000002</v>
      </c>
      <c r="AE218" s="687">
        <f t="shared" si="393"/>
        <v>0</v>
      </c>
      <c r="AF218" s="687">
        <f>IFERROR(AE218-AD218,"-")</f>
        <v>-1376.8000000000002</v>
      </c>
      <c r="AG218" s="688">
        <f>IFERROR(AE218/AD218,"-")</f>
        <v>0</v>
      </c>
      <c r="AH218" s="687">
        <f>'1. ГПП-АГПЗ+'!AU51+'1. ГПП-АГПЗ+'!AU52+0</f>
        <v>606.70000000000005</v>
      </c>
      <c r="AI218" s="687">
        <f>'1. ГПП-АГПЗ+'!AW51+'1. ГПП-АГПЗ+'!AW52+0</f>
        <v>0</v>
      </c>
      <c r="AJ218" s="687">
        <f>IFERROR(AI218-AH218,"-")</f>
        <v>-606.70000000000005</v>
      </c>
      <c r="AK218" s="688">
        <f>IFERROR(AI218/AH218,"-")</f>
        <v>0</v>
      </c>
      <c r="AL218" s="687">
        <f>'1. ГПП-АГПЗ+'!BA51+'1. ГПП-АГПЗ+'!BA52+0</f>
        <v>428.40000000000003</v>
      </c>
      <c r="AM218" s="687">
        <f>'1. ГПП-АГПЗ+'!BC51+'1. ГПП-АГПЗ+'!BC52+0</f>
        <v>0</v>
      </c>
      <c r="AN218" s="687">
        <f>IFERROR(AM218-AL218,"-")</f>
        <v>-428.40000000000003</v>
      </c>
      <c r="AO218" s="688">
        <f>IFERROR(AM218/AL218,"-")</f>
        <v>0</v>
      </c>
      <c r="AP218" s="687">
        <f>'1. ГПП-АГПЗ+'!BG51+'1. ГПП-АГПЗ+'!BG52+0</f>
        <v>341.7</v>
      </c>
      <c r="AQ218" s="687">
        <f>'1. ГПП-АГПЗ+'!BI51+'1. ГПП-АГПЗ+'!BI52+0</f>
        <v>0</v>
      </c>
      <c r="AR218" s="687">
        <f>IFERROR(AQ218-AP218,"-")</f>
        <v>-341.7</v>
      </c>
      <c r="AS218" s="688">
        <f>IFERROR(AQ218/AP218,"-")</f>
        <v>0</v>
      </c>
      <c r="AT218" s="687">
        <f t="shared" ref="AT218:AU221" si="394">AX218+BB218+BF218</f>
        <v>2022.4</v>
      </c>
      <c r="AU218" s="687">
        <f t="shared" si="394"/>
        <v>0</v>
      </c>
      <c r="AV218" s="687">
        <f>IFERROR(AU218-AT218,"-")</f>
        <v>-2022.4</v>
      </c>
      <c r="AW218" s="688">
        <f>IFERROR(AU218/AT218,"-")</f>
        <v>0</v>
      </c>
      <c r="AX218" s="687">
        <f>'1. ГПП-АГПЗ+'!BS51+'1. ГПП-АГПЗ+'!BS52+0</f>
        <v>660.8</v>
      </c>
      <c r="AY218" s="687">
        <f>'1. ГПП-АГПЗ+'!BU51+'1. ГПП-АГПЗ+'!BU52+0</f>
        <v>0</v>
      </c>
      <c r="AZ218" s="687">
        <f>IFERROR(AY218-AX218,"-")</f>
        <v>-660.8</v>
      </c>
      <c r="BA218" s="688">
        <f>IFERROR(AY218/AX218,"-")</f>
        <v>0</v>
      </c>
      <c r="BB218" s="687">
        <f>'1. ГПП-АГПЗ+'!BY51+'1. ГПП-АГПЗ+'!BY52+0</f>
        <v>687.19999999999993</v>
      </c>
      <c r="BC218" s="687">
        <f>'1. ГПП-АГПЗ+'!CA51+'1. ГПП-АГПЗ+'!CA52+0</f>
        <v>0</v>
      </c>
      <c r="BD218" s="687">
        <f>IFERROR(BC218-BB218,"-")</f>
        <v>-687.19999999999993</v>
      </c>
      <c r="BE218" s="688">
        <f>IFERROR(BC218/BB218,"-")</f>
        <v>0</v>
      </c>
      <c r="BF218" s="687">
        <f>'1. ГПП-АГПЗ+'!CE51+'1. ГПП-АГПЗ+'!CE52+0</f>
        <v>674.40000000000009</v>
      </c>
      <c r="BG218" s="687">
        <f>'1. ГПП-АГПЗ+'!CG51+'1. ГПП-АГПЗ+'!CG52+0</f>
        <v>0</v>
      </c>
      <c r="BH218" s="687">
        <f>IFERROR(BG218-BF218,"-")</f>
        <v>-674.40000000000009</v>
      </c>
      <c r="BI218" s="688">
        <f>IFERROR(BG218/BF218,"-")</f>
        <v>0</v>
      </c>
      <c r="BJ218" s="687">
        <f t="shared" ref="BJ218:BK221" si="395">BN218+BR218+BV218</f>
        <v>2038.6999999999998</v>
      </c>
      <c r="BK218" s="687">
        <f t="shared" si="395"/>
        <v>0</v>
      </c>
      <c r="BL218" s="687">
        <f>IFERROR(BK218-BJ218,"-")</f>
        <v>-2038.6999999999998</v>
      </c>
      <c r="BM218" s="688">
        <f>IFERROR(BK218/BJ218,"-")</f>
        <v>0</v>
      </c>
      <c r="BN218" s="687">
        <f>'1. ГПП-АГПЗ+'!CQ51+'1. ГПП-АГПЗ+'!CQ52+0</f>
        <v>681.69999999999993</v>
      </c>
      <c r="BO218" s="687">
        <f>'1. ГПП-АГПЗ+'!CS51+'1. ГПП-АГПЗ+'!CS52+0</f>
        <v>0</v>
      </c>
      <c r="BP218" s="687">
        <f>IFERROR(BO218-BN218,"-")</f>
        <v>-681.69999999999993</v>
      </c>
      <c r="BQ218" s="688">
        <f>IFERROR(BO218/BN218,"-")</f>
        <v>0</v>
      </c>
      <c r="BR218" s="687">
        <f>'1. ГПП-АГПЗ+'!CW51+'1. ГПП-АГПЗ+'!CW52+0</f>
        <v>674.6</v>
      </c>
      <c r="BS218" s="687">
        <f>'1. ГПП-АГПЗ+'!CY51+'1. ГПП-АГПЗ+'!CY52+0</f>
        <v>0</v>
      </c>
      <c r="BT218" s="687">
        <f>IFERROR(BS218-BR218,"-")</f>
        <v>-674.6</v>
      </c>
      <c r="BU218" s="688">
        <f>IFERROR(BS218/BR218,"-")</f>
        <v>0</v>
      </c>
      <c r="BV218" s="687">
        <f>'1. ГПП-АГПЗ+'!DC51+'1. ГПП-АГПЗ+'!DC52+0</f>
        <v>682.4</v>
      </c>
      <c r="BW218" s="687">
        <f>'1. ГПП-АГПЗ+'!DE51+'1. ГПП-АГПЗ+'!DE52+0</f>
        <v>0</v>
      </c>
      <c r="BX218" s="687">
        <f>IFERROR(BW218-BV218,"-")</f>
        <v>-682.4</v>
      </c>
      <c r="BY218" s="688">
        <f>IFERROR(BW218/BV218,"-")</f>
        <v>0</v>
      </c>
    </row>
    <row r="219" spans="3:77" ht="20.100000000000001" customHeight="1">
      <c r="C219" s="692" t="s">
        <v>113</v>
      </c>
      <c r="D219" s="528"/>
      <c r="E219" s="528"/>
      <c r="F219" s="529"/>
      <c r="G219" s="530" t="s">
        <v>331</v>
      </c>
      <c r="H219" s="530"/>
      <c r="I219" s="446" t="s">
        <v>169</v>
      </c>
      <c r="J219" s="687">
        <f t="shared" si="391"/>
        <v>7251.8</v>
      </c>
      <c r="K219" s="687">
        <f t="shared" si="391"/>
        <v>0</v>
      </c>
      <c r="L219" s="687">
        <f>IFERROR(K219-J219,"-")</f>
        <v>-7251.8</v>
      </c>
      <c r="M219" s="688">
        <f>IFERROR(K219/J219,"-")</f>
        <v>0</v>
      </c>
      <c r="N219" s="687">
        <f t="shared" si="392"/>
        <v>1813.9</v>
      </c>
      <c r="O219" s="687">
        <f t="shared" si="392"/>
        <v>0</v>
      </c>
      <c r="P219" s="687">
        <f>IFERROR(O219-N219,"-")</f>
        <v>-1813.9</v>
      </c>
      <c r="Q219" s="688">
        <f>IFERROR(O219/N219,"-")</f>
        <v>0</v>
      </c>
      <c r="R219" s="687">
        <f>'1. ГПП-АГПЗ+'!W51+'1. ГПП-АГПЗ+'!W52</f>
        <v>622.6</v>
      </c>
      <c r="S219" s="687">
        <f>'1. ГПП-АГПЗ+'!Y51+'1. ГПП-АГПЗ+'!Y52</f>
        <v>0</v>
      </c>
      <c r="T219" s="687">
        <f>IFERROR(S219-R219,"-")</f>
        <v>-622.6</v>
      </c>
      <c r="U219" s="688">
        <f>IFERROR(S219/R219,"-")</f>
        <v>0</v>
      </c>
      <c r="V219" s="687">
        <f>'1. ГПП-АГПЗ+'!AC51+'1. ГПП-АГПЗ+'!AC52</f>
        <v>565.1</v>
      </c>
      <c r="W219" s="687">
        <f>'1. ГПП-АГПЗ+'!AE51+'1. ГПП-АГПЗ+'!AE52</f>
        <v>0</v>
      </c>
      <c r="X219" s="687">
        <f>IFERROR(W219-V219,"-")</f>
        <v>-565.1</v>
      </c>
      <c r="Y219" s="688">
        <f>IFERROR(W219/V219,"-")</f>
        <v>0</v>
      </c>
      <c r="Z219" s="687">
        <f>'1. ГПП-АГПЗ+'!AI51+'1. ГПП-АГПЗ+'!AI52</f>
        <v>626.20000000000005</v>
      </c>
      <c r="AA219" s="687">
        <f>'1. ГПП-АГПЗ+'!AK51+'1. ГПП-АГПЗ+'!AK52</f>
        <v>0</v>
      </c>
      <c r="AB219" s="687">
        <f>IFERROR(AA219-Z219,"-")</f>
        <v>-626.20000000000005</v>
      </c>
      <c r="AC219" s="688">
        <f>IFERROR(AA219/Z219,"-")</f>
        <v>0</v>
      </c>
      <c r="AD219" s="687">
        <f t="shared" si="393"/>
        <v>1376.8000000000002</v>
      </c>
      <c r="AE219" s="687">
        <f t="shared" si="393"/>
        <v>0</v>
      </c>
      <c r="AF219" s="687">
        <f>IFERROR(AE219-AD219,"-")</f>
        <v>-1376.8000000000002</v>
      </c>
      <c r="AG219" s="688">
        <f>IFERROR(AE219/AD219,"-")</f>
        <v>0</v>
      </c>
      <c r="AH219" s="687">
        <f>'1. ГПП-АГПЗ+'!AU51+'1. ГПП-АГПЗ+'!AU52</f>
        <v>606.70000000000005</v>
      </c>
      <c r="AI219" s="687">
        <f>'1. ГПП-АГПЗ+'!AW51+'1. ГПП-АГПЗ+'!AW52</f>
        <v>0</v>
      </c>
      <c r="AJ219" s="687">
        <f>IFERROR(AI219-AH219,"-")</f>
        <v>-606.70000000000005</v>
      </c>
      <c r="AK219" s="688">
        <f>IFERROR(AI219/AH219,"-")</f>
        <v>0</v>
      </c>
      <c r="AL219" s="687">
        <f>'1. ГПП-АГПЗ+'!BA51+'1. ГПП-АГПЗ+'!BA52</f>
        <v>428.40000000000003</v>
      </c>
      <c r="AM219" s="687">
        <f>'1. ГПП-АГПЗ+'!BC51+'1. ГПП-АГПЗ+'!BC52</f>
        <v>0</v>
      </c>
      <c r="AN219" s="687">
        <f>IFERROR(AM219-AL219,"-")</f>
        <v>-428.40000000000003</v>
      </c>
      <c r="AO219" s="688">
        <f>IFERROR(AM219/AL219,"-")</f>
        <v>0</v>
      </c>
      <c r="AP219" s="687">
        <f>'1. ГПП-АГПЗ+'!BG51+'1. ГПП-АГПЗ+'!BG52</f>
        <v>341.7</v>
      </c>
      <c r="AQ219" s="687">
        <f>'1. ГПП-АГПЗ+'!BI51+'1. ГПП-АГПЗ+'!BI52</f>
        <v>0</v>
      </c>
      <c r="AR219" s="687">
        <f>IFERROR(AQ219-AP219,"-")</f>
        <v>-341.7</v>
      </c>
      <c r="AS219" s="688">
        <f>IFERROR(AQ219/AP219,"-")</f>
        <v>0</v>
      </c>
      <c r="AT219" s="687">
        <f t="shared" si="394"/>
        <v>2022.4</v>
      </c>
      <c r="AU219" s="687">
        <f t="shared" si="394"/>
        <v>0</v>
      </c>
      <c r="AV219" s="687">
        <f>IFERROR(AU219-AT219,"-")</f>
        <v>-2022.4</v>
      </c>
      <c r="AW219" s="688">
        <f>IFERROR(AU219/AT219,"-")</f>
        <v>0</v>
      </c>
      <c r="AX219" s="687">
        <f>'1. ГПП-АГПЗ+'!BS51+'1. ГПП-АГПЗ+'!BS52</f>
        <v>660.8</v>
      </c>
      <c r="AY219" s="687">
        <f>'1. ГПП-АГПЗ+'!BU51+'1. ГПП-АГПЗ+'!BU52</f>
        <v>0</v>
      </c>
      <c r="AZ219" s="687">
        <f>IFERROR(AY219-AX219,"-")</f>
        <v>-660.8</v>
      </c>
      <c r="BA219" s="688">
        <f>IFERROR(AY219/AX219,"-")</f>
        <v>0</v>
      </c>
      <c r="BB219" s="687">
        <f>'1. ГПП-АГПЗ+'!BY51+'1. ГПП-АГПЗ+'!BY52</f>
        <v>687.19999999999993</v>
      </c>
      <c r="BC219" s="687">
        <f>'1. ГПП-АГПЗ+'!CA51+'1. ГПП-АГПЗ+'!CA52</f>
        <v>0</v>
      </c>
      <c r="BD219" s="687">
        <f>IFERROR(BC219-BB219,"-")</f>
        <v>-687.19999999999993</v>
      </c>
      <c r="BE219" s="688">
        <f>IFERROR(BC219/BB219,"-")</f>
        <v>0</v>
      </c>
      <c r="BF219" s="687">
        <f>'1. ГПП-АГПЗ+'!CE51+'1. ГПП-АГПЗ+'!CE52</f>
        <v>674.40000000000009</v>
      </c>
      <c r="BG219" s="687">
        <f>'1. ГПП-АГПЗ+'!CG51+'1. ГПП-АГПЗ+'!CG52</f>
        <v>0</v>
      </c>
      <c r="BH219" s="687">
        <f>IFERROR(BG219-BF219,"-")</f>
        <v>-674.40000000000009</v>
      </c>
      <c r="BI219" s="688">
        <f>IFERROR(BG219/BF219,"-")</f>
        <v>0</v>
      </c>
      <c r="BJ219" s="687">
        <f t="shared" si="395"/>
        <v>2038.6999999999998</v>
      </c>
      <c r="BK219" s="687">
        <f t="shared" si="395"/>
        <v>0</v>
      </c>
      <c r="BL219" s="687">
        <f>IFERROR(BK219-BJ219,"-")</f>
        <v>-2038.6999999999998</v>
      </c>
      <c r="BM219" s="688">
        <f>IFERROR(BK219/BJ219,"-")</f>
        <v>0</v>
      </c>
      <c r="BN219" s="687">
        <f>'1. ГПП-АГПЗ+'!CQ51+'1. ГПП-АГПЗ+'!CQ52</f>
        <v>681.69999999999993</v>
      </c>
      <c r="BO219" s="687">
        <f>'1. ГПП-АГПЗ+'!CS51+'1. ГПП-АГПЗ+'!CS52</f>
        <v>0</v>
      </c>
      <c r="BP219" s="687">
        <f>IFERROR(BO219-BN219,"-")</f>
        <v>-681.69999999999993</v>
      </c>
      <c r="BQ219" s="688">
        <f>IFERROR(BO219/BN219,"-")</f>
        <v>0</v>
      </c>
      <c r="BR219" s="687">
        <f>'1. ГПП-АГПЗ+'!CW51+'1. ГПП-АГПЗ+'!CW52</f>
        <v>674.6</v>
      </c>
      <c r="BS219" s="687">
        <f>'1. ГПП-АГПЗ+'!CY51+'1. ГПП-АГПЗ+'!CY52</f>
        <v>0</v>
      </c>
      <c r="BT219" s="687">
        <f>IFERROR(BS219-BR219,"-")</f>
        <v>-674.6</v>
      </c>
      <c r="BU219" s="688">
        <f>IFERROR(BS219/BR219,"-")</f>
        <v>0</v>
      </c>
      <c r="BV219" s="687">
        <f>'1. ГПП-АГПЗ+'!DC51+'1. ГПП-АГПЗ+'!DC52</f>
        <v>682.4</v>
      </c>
      <c r="BW219" s="687">
        <f>'1. ГПП-АГПЗ+'!DE51+'1. ГПП-АГПЗ+'!DE52</f>
        <v>0</v>
      </c>
      <c r="BX219" s="687">
        <f>IFERROR(BW219-BV219,"-")</f>
        <v>-682.4</v>
      </c>
      <c r="BY219" s="688">
        <f>IFERROR(BW219/BV219,"-")</f>
        <v>0</v>
      </c>
    </row>
    <row r="220" spans="3:77" ht="20.100000000000001" customHeight="1">
      <c r="C220" s="430" t="s">
        <v>332</v>
      </c>
      <c r="D220" s="528"/>
      <c r="E220" s="528"/>
      <c r="F220" s="529"/>
      <c r="G220" s="530" t="s">
        <v>333</v>
      </c>
      <c r="H220" s="530"/>
      <c r="I220" s="694" t="s">
        <v>169</v>
      </c>
      <c r="J220" s="687">
        <f t="shared" si="391"/>
        <v>12.6</v>
      </c>
      <c r="K220" s="687">
        <f t="shared" si="391"/>
        <v>0</v>
      </c>
      <c r="L220" s="687">
        <f>IFERROR(K220-J220,"-")</f>
        <v>-12.6</v>
      </c>
      <c r="M220" s="688">
        <f>IFERROR(K220/J220,"-")</f>
        <v>0</v>
      </c>
      <c r="N220" s="687">
        <f t="shared" si="392"/>
        <v>3.8</v>
      </c>
      <c r="O220" s="687">
        <f t="shared" si="392"/>
        <v>0</v>
      </c>
      <c r="P220" s="687">
        <f>IFERROR(O220-N220,"-")</f>
        <v>-3.8</v>
      </c>
      <c r="Q220" s="688">
        <f>IFERROR(O220/N220,"-")</f>
        <v>0</v>
      </c>
      <c r="R220" s="687">
        <f>'1. ГПП-АГПЗ+'!W51</f>
        <v>1.4</v>
      </c>
      <c r="S220" s="687">
        <f>'1. ГПП-АГПЗ+'!Y51</f>
        <v>0</v>
      </c>
      <c r="T220" s="687">
        <f>IFERROR(S220-R220,"-")</f>
        <v>-1.4</v>
      </c>
      <c r="U220" s="688">
        <f>IFERROR(S220/R220,"-")</f>
        <v>0</v>
      </c>
      <c r="V220" s="687">
        <f>'1. ГПП-АГПЗ+'!AC51</f>
        <v>1.2</v>
      </c>
      <c r="W220" s="687">
        <f>'1. ГПП-АГПЗ+'!AE51</f>
        <v>0</v>
      </c>
      <c r="X220" s="687">
        <f>IFERROR(W220-V220,"-")</f>
        <v>-1.2</v>
      </c>
      <c r="Y220" s="688">
        <f>IFERROR(W220/V220,"-")</f>
        <v>0</v>
      </c>
      <c r="Z220" s="687">
        <f>'1. ГПП-АГПЗ+'!AI51</f>
        <v>1.2</v>
      </c>
      <c r="AA220" s="687">
        <f>'1. ГПП-АГПЗ+'!AK51</f>
        <v>0</v>
      </c>
      <c r="AB220" s="687">
        <f>IFERROR(AA220-Z220,"-")</f>
        <v>-1.2</v>
      </c>
      <c r="AC220" s="688">
        <f>IFERROR(AA220/Z220,"-")</f>
        <v>0</v>
      </c>
      <c r="AD220" s="687">
        <f t="shared" si="393"/>
        <v>1.5</v>
      </c>
      <c r="AE220" s="687">
        <f t="shared" si="393"/>
        <v>0</v>
      </c>
      <c r="AF220" s="687">
        <f>IFERROR(AE220-AD220,"-")</f>
        <v>-1.5</v>
      </c>
      <c r="AG220" s="688">
        <f>IFERROR(AE220/AD220,"-")</f>
        <v>0</v>
      </c>
      <c r="AH220" s="687">
        <f>'1. ГПП-АГПЗ+'!AU51</f>
        <v>1.2</v>
      </c>
      <c r="AI220" s="687">
        <f>'1. ГПП-АГПЗ+'!AW51</f>
        <v>0</v>
      </c>
      <c r="AJ220" s="687">
        <f>IFERROR(AI220-AH220,"-")</f>
        <v>-1.2</v>
      </c>
      <c r="AK220" s="688">
        <f>IFERROR(AI220/AH220,"-")</f>
        <v>0</v>
      </c>
      <c r="AL220" s="687">
        <f>'1. ГПП-АГПЗ+'!BA51</f>
        <v>0.3</v>
      </c>
      <c r="AM220" s="687">
        <f>'1. ГПП-АГПЗ+'!BC51</f>
        <v>0</v>
      </c>
      <c r="AN220" s="687">
        <f>IFERROR(AM220-AL220,"-")</f>
        <v>-0.3</v>
      </c>
      <c r="AO220" s="688">
        <f>IFERROR(AM220/AL220,"-")</f>
        <v>0</v>
      </c>
      <c r="AP220" s="687">
        <f>'1. ГПП-АГПЗ+'!BG51</f>
        <v>0</v>
      </c>
      <c r="AQ220" s="687">
        <f>'1. ГПП-АГПЗ+'!BI51</f>
        <v>0</v>
      </c>
      <c r="AR220" s="687">
        <f>IFERROR(AQ220-AP220,"-")</f>
        <v>0</v>
      </c>
      <c r="AS220" s="688" t="str">
        <f>IFERROR(AQ220/AP220,"-")</f>
        <v>-</v>
      </c>
      <c r="AT220" s="687">
        <f t="shared" si="394"/>
        <v>3.4000000000000004</v>
      </c>
      <c r="AU220" s="687">
        <f t="shared" si="394"/>
        <v>0</v>
      </c>
      <c r="AV220" s="687">
        <f>IFERROR(AU220-AT220,"-")</f>
        <v>-3.4000000000000004</v>
      </c>
      <c r="AW220" s="688">
        <f>IFERROR(AU220/AT220,"-")</f>
        <v>0</v>
      </c>
      <c r="AX220" s="687">
        <f>'1. ГПП-АГПЗ+'!BS51</f>
        <v>0.9</v>
      </c>
      <c r="AY220" s="687">
        <f>'1. ГПП-АГПЗ+'!BU51</f>
        <v>0</v>
      </c>
      <c r="AZ220" s="687">
        <f>IFERROR(AY220-AX220,"-")</f>
        <v>-0.9</v>
      </c>
      <c r="BA220" s="688">
        <f>IFERROR(AY220/AX220,"-")</f>
        <v>0</v>
      </c>
      <c r="BB220" s="687">
        <f>'1. ГПП-АГПЗ+'!BY51</f>
        <v>1.3</v>
      </c>
      <c r="BC220" s="687">
        <f>'1. ГПП-АГПЗ+'!CA51</f>
        <v>0</v>
      </c>
      <c r="BD220" s="687">
        <f>IFERROR(BC220-BB220,"-")</f>
        <v>-1.3</v>
      </c>
      <c r="BE220" s="688">
        <f>IFERROR(BC220/BB220,"-")</f>
        <v>0</v>
      </c>
      <c r="BF220" s="687">
        <f>'1. ГПП-АГПЗ+'!CE51</f>
        <v>1.2</v>
      </c>
      <c r="BG220" s="687">
        <f>'1. ГПП-АГПЗ+'!CG51</f>
        <v>0</v>
      </c>
      <c r="BH220" s="687">
        <f>IFERROR(BG220-BF220,"-")</f>
        <v>-1.2</v>
      </c>
      <c r="BI220" s="688">
        <f>IFERROR(BG220/BF220,"-")</f>
        <v>0</v>
      </c>
      <c r="BJ220" s="687">
        <f t="shared" si="395"/>
        <v>3.9</v>
      </c>
      <c r="BK220" s="687">
        <f t="shared" si="395"/>
        <v>0</v>
      </c>
      <c r="BL220" s="687">
        <f>IFERROR(BK220-BJ220,"-")</f>
        <v>-3.9</v>
      </c>
      <c r="BM220" s="688">
        <f>IFERROR(BK220/BJ220,"-")</f>
        <v>0</v>
      </c>
      <c r="BN220" s="687">
        <f>'1. ГПП-АГПЗ+'!CQ51</f>
        <v>1.3</v>
      </c>
      <c r="BO220" s="687">
        <f>'1. ГПП-АГПЗ+'!CS51</f>
        <v>0</v>
      </c>
      <c r="BP220" s="687">
        <f>IFERROR(BO220-BN220,"-")</f>
        <v>-1.3</v>
      </c>
      <c r="BQ220" s="688">
        <f>IFERROR(BO220/BN220,"-")</f>
        <v>0</v>
      </c>
      <c r="BR220" s="687">
        <f>'1. ГПП-АГПЗ+'!CW51</f>
        <v>1.2</v>
      </c>
      <c r="BS220" s="687">
        <f>'1. ГПП-АГПЗ+'!CY51</f>
        <v>0</v>
      </c>
      <c r="BT220" s="687">
        <f>IFERROR(BS220-BR220,"-")</f>
        <v>-1.2</v>
      </c>
      <c r="BU220" s="688">
        <f>IFERROR(BS220/BR220,"-")</f>
        <v>0</v>
      </c>
      <c r="BV220" s="687">
        <f>'1. ГПП-АГПЗ+'!DC51</f>
        <v>1.4</v>
      </c>
      <c r="BW220" s="687">
        <f>'1. ГПП-АГПЗ+'!DE51</f>
        <v>0</v>
      </c>
      <c r="BX220" s="687">
        <f>IFERROR(BW220-BV220,"-")</f>
        <v>-1.4</v>
      </c>
      <c r="BY220" s="688">
        <f>IFERROR(BW220/BV220,"-")</f>
        <v>0</v>
      </c>
    </row>
    <row r="221" spans="3:77" ht="20.100000000000001" customHeight="1">
      <c r="C221" s="430" t="s">
        <v>334</v>
      </c>
      <c r="D221" s="528"/>
      <c r="E221" s="528"/>
      <c r="F221" s="529"/>
      <c r="G221" s="530" t="s">
        <v>335</v>
      </c>
      <c r="H221" s="530"/>
      <c r="I221" s="694" t="s">
        <v>169</v>
      </c>
      <c r="J221" s="687">
        <f t="shared" si="391"/>
        <v>7239.2</v>
      </c>
      <c r="K221" s="687">
        <f t="shared" si="391"/>
        <v>0</v>
      </c>
      <c r="L221" s="687">
        <f>IFERROR(K221-J221,"-")</f>
        <v>-7239.2</v>
      </c>
      <c r="M221" s="688">
        <f>IFERROR(K221/J221,"-")</f>
        <v>0</v>
      </c>
      <c r="N221" s="687">
        <f t="shared" si="392"/>
        <v>1810.1</v>
      </c>
      <c r="O221" s="687">
        <f t="shared" si="392"/>
        <v>0</v>
      </c>
      <c r="P221" s="687">
        <f>IFERROR(O221-N221,"-")</f>
        <v>-1810.1</v>
      </c>
      <c r="Q221" s="688">
        <f>IFERROR(O221/N221,"-")</f>
        <v>0</v>
      </c>
      <c r="R221" s="687">
        <f>'1. ГПП-АГПЗ+'!W52</f>
        <v>621.20000000000005</v>
      </c>
      <c r="S221" s="687">
        <f>'1. ГПП-АГПЗ+'!Y52</f>
        <v>0</v>
      </c>
      <c r="T221" s="687">
        <f>IFERROR(S221-R221,"-")</f>
        <v>-621.20000000000005</v>
      </c>
      <c r="U221" s="688">
        <f>IFERROR(S221/R221,"-")</f>
        <v>0</v>
      </c>
      <c r="V221" s="687">
        <f>'1. ГПП-АГПЗ+'!AC52</f>
        <v>563.9</v>
      </c>
      <c r="W221" s="687">
        <f>'1. ГПП-АГПЗ+'!AE52</f>
        <v>0</v>
      </c>
      <c r="X221" s="687">
        <f>IFERROR(W221-V221,"-")</f>
        <v>-563.9</v>
      </c>
      <c r="Y221" s="688">
        <f>IFERROR(W221/V221,"-")</f>
        <v>0</v>
      </c>
      <c r="Z221" s="687">
        <f>'1. ГПП-АГПЗ+'!AI52</f>
        <v>625</v>
      </c>
      <c r="AA221" s="687">
        <f>'1. ГПП-АГПЗ+'!AK52</f>
        <v>0</v>
      </c>
      <c r="AB221" s="687">
        <f>IFERROR(AA221-Z221,"-")</f>
        <v>-625</v>
      </c>
      <c r="AC221" s="688">
        <f>IFERROR(AA221/Z221,"-")</f>
        <v>0</v>
      </c>
      <c r="AD221" s="687">
        <f t="shared" si="393"/>
        <v>1375.3</v>
      </c>
      <c r="AE221" s="687">
        <f t="shared" si="393"/>
        <v>0</v>
      </c>
      <c r="AF221" s="687">
        <f>IFERROR(AE221-AD221,"-")</f>
        <v>-1375.3</v>
      </c>
      <c r="AG221" s="688">
        <f>IFERROR(AE221/AD221,"-")</f>
        <v>0</v>
      </c>
      <c r="AH221" s="687">
        <f>'1. ГПП-АГПЗ+'!AU52</f>
        <v>605.5</v>
      </c>
      <c r="AI221" s="687">
        <f>'1. ГПП-АГПЗ+'!AW52</f>
        <v>0</v>
      </c>
      <c r="AJ221" s="687">
        <f>IFERROR(AI221-AH221,"-")</f>
        <v>-605.5</v>
      </c>
      <c r="AK221" s="688">
        <f>IFERROR(AI221/AH221,"-")</f>
        <v>0</v>
      </c>
      <c r="AL221" s="687">
        <f>'1. ГПП-АГПЗ+'!BA52</f>
        <v>428.1</v>
      </c>
      <c r="AM221" s="687">
        <f>'1. ГПП-АГПЗ+'!BC52</f>
        <v>0</v>
      </c>
      <c r="AN221" s="687">
        <f>IFERROR(AM221-AL221,"-")</f>
        <v>-428.1</v>
      </c>
      <c r="AO221" s="688">
        <f>IFERROR(AM221/AL221,"-")</f>
        <v>0</v>
      </c>
      <c r="AP221" s="687">
        <f>'1. ГПП-АГПЗ+'!BG52</f>
        <v>341.7</v>
      </c>
      <c r="AQ221" s="687">
        <f>'1. ГПП-АГПЗ+'!BI52</f>
        <v>0</v>
      </c>
      <c r="AR221" s="687">
        <f>IFERROR(AQ221-AP221,"-")</f>
        <v>-341.7</v>
      </c>
      <c r="AS221" s="688">
        <f>IFERROR(AQ221/AP221,"-")</f>
        <v>0</v>
      </c>
      <c r="AT221" s="687">
        <f t="shared" si="394"/>
        <v>2019</v>
      </c>
      <c r="AU221" s="687">
        <f t="shared" si="394"/>
        <v>0</v>
      </c>
      <c r="AV221" s="687">
        <f>IFERROR(AU221-AT221,"-")</f>
        <v>-2019</v>
      </c>
      <c r="AW221" s="688">
        <f>IFERROR(AU221/AT221,"-")</f>
        <v>0</v>
      </c>
      <c r="AX221" s="687">
        <f>'1. ГПП-АГПЗ+'!BS52</f>
        <v>659.9</v>
      </c>
      <c r="AY221" s="687">
        <f>'1. ГПП-АГПЗ+'!BU52</f>
        <v>0</v>
      </c>
      <c r="AZ221" s="687">
        <f>IFERROR(AY221-AX221,"-")</f>
        <v>-659.9</v>
      </c>
      <c r="BA221" s="688">
        <f>IFERROR(AY221/AX221,"-")</f>
        <v>0</v>
      </c>
      <c r="BB221" s="687">
        <f>'1. ГПП-АГПЗ+'!BY52</f>
        <v>685.9</v>
      </c>
      <c r="BC221" s="687">
        <f>'1. ГПП-АГПЗ+'!CA52</f>
        <v>0</v>
      </c>
      <c r="BD221" s="687">
        <f>IFERROR(BC221-BB221,"-")</f>
        <v>-685.9</v>
      </c>
      <c r="BE221" s="688">
        <f>IFERROR(BC221/BB221,"-")</f>
        <v>0</v>
      </c>
      <c r="BF221" s="687">
        <f>'1. ГПП-АГПЗ+'!CE52</f>
        <v>673.2</v>
      </c>
      <c r="BG221" s="687">
        <f>'1. ГПП-АГПЗ+'!CG52</f>
        <v>0</v>
      </c>
      <c r="BH221" s="687">
        <f>IFERROR(BG221-BF221,"-")</f>
        <v>-673.2</v>
      </c>
      <c r="BI221" s="688">
        <f>IFERROR(BG221/BF221,"-")</f>
        <v>0</v>
      </c>
      <c r="BJ221" s="687">
        <f t="shared" si="395"/>
        <v>2034.8</v>
      </c>
      <c r="BK221" s="687">
        <f t="shared" si="395"/>
        <v>0</v>
      </c>
      <c r="BL221" s="687">
        <f>IFERROR(BK221-BJ221,"-")</f>
        <v>-2034.8</v>
      </c>
      <c r="BM221" s="688">
        <f>IFERROR(BK221/BJ221,"-")</f>
        <v>0</v>
      </c>
      <c r="BN221" s="687">
        <f>'1. ГПП-АГПЗ+'!CQ52</f>
        <v>680.4</v>
      </c>
      <c r="BO221" s="687">
        <f>'1. ГПП-АГПЗ+'!CS52</f>
        <v>0</v>
      </c>
      <c r="BP221" s="687">
        <f>IFERROR(BO221-BN221,"-")</f>
        <v>-680.4</v>
      </c>
      <c r="BQ221" s="688">
        <f>IFERROR(BO221/BN221,"-")</f>
        <v>0</v>
      </c>
      <c r="BR221" s="687">
        <f>'1. ГПП-АГПЗ+'!CW52</f>
        <v>673.4</v>
      </c>
      <c r="BS221" s="687">
        <f>'1. ГПП-АГПЗ+'!CY52</f>
        <v>0</v>
      </c>
      <c r="BT221" s="687">
        <f>IFERROR(BS221-BR221,"-")</f>
        <v>-673.4</v>
      </c>
      <c r="BU221" s="688">
        <f>IFERROR(BS221/BR221,"-")</f>
        <v>0</v>
      </c>
      <c r="BV221" s="687">
        <f>'1. ГПП-АГПЗ+'!DC52</f>
        <v>681</v>
      </c>
      <c r="BW221" s="687">
        <f>'1. ГПП-АГПЗ+'!DE52</f>
        <v>0</v>
      </c>
      <c r="BX221" s="687">
        <f>IFERROR(BW221-BV221,"-")</f>
        <v>-681</v>
      </c>
      <c r="BY221" s="688">
        <f>IFERROR(BW221/BV221,"-")</f>
        <v>0</v>
      </c>
    </row>
    <row r="222" spans="3:77" ht="20.100000000000001" customHeight="1" outlineLevel="1">
      <c r="C222" s="713" t="s">
        <v>123</v>
      </c>
      <c r="D222" s="528"/>
      <c r="E222" s="528"/>
      <c r="F222" s="529"/>
      <c r="G222" s="530">
        <v>0</v>
      </c>
      <c r="H222" s="530"/>
      <c r="I222" s="446" t="s">
        <v>169</v>
      </c>
      <c r="J222" s="681"/>
      <c r="K222" s="681"/>
      <c r="L222" s="681"/>
      <c r="M222" s="681"/>
      <c r="N222" s="681"/>
      <c r="O222" s="681"/>
      <c r="P222" s="681"/>
      <c r="Q222" s="681"/>
      <c r="R222" s="681"/>
      <c r="S222" s="681"/>
      <c r="T222" s="681"/>
      <c r="U222" s="681"/>
      <c r="V222" s="681"/>
      <c r="W222" s="681"/>
      <c r="X222" s="681"/>
      <c r="Y222" s="681"/>
      <c r="Z222" s="681"/>
      <c r="AA222" s="681"/>
      <c r="AB222" s="681"/>
      <c r="AC222" s="681"/>
      <c r="AD222" s="681"/>
      <c r="AE222" s="681"/>
      <c r="AF222" s="681"/>
      <c r="AG222" s="681"/>
      <c r="AH222" s="681"/>
      <c r="AI222" s="681"/>
      <c r="AJ222" s="681"/>
      <c r="AK222" s="681"/>
      <c r="AL222" s="681"/>
      <c r="AM222" s="681"/>
      <c r="AN222" s="681"/>
      <c r="AO222" s="681"/>
      <c r="AP222" s="681"/>
      <c r="AQ222" s="681"/>
      <c r="AR222" s="681"/>
      <c r="AS222" s="681"/>
      <c r="AT222" s="681"/>
      <c r="AU222" s="681"/>
      <c r="AV222" s="681"/>
      <c r="AW222" s="681"/>
      <c r="AX222" s="681"/>
      <c r="AY222" s="681"/>
      <c r="AZ222" s="681"/>
      <c r="BA222" s="681"/>
      <c r="BB222" s="681"/>
      <c r="BC222" s="681"/>
      <c r="BD222" s="681"/>
      <c r="BE222" s="681"/>
      <c r="BF222" s="681"/>
      <c r="BG222" s="681"/>
      <c r="BH222" s="681"/>
      <c r="BI222" s="681"/>
      <c r="BJ222" s="681"/>
      <c r="BK222" s="681"/>
      <c r="BL222" s="681"/>
      <c r="BM222" s="681"/>
      <c r="BN222" s="681"/>
      <c r="BO222" s="681"/>
      <c r="BP222" s="681"/>
      <c r="BQ222" s="681"/>
      <c r="BR222" s="681"/>
      <c r="BS222" s="681"/>
      <c r="BT222" s="681"/>
      <c r="BU222" s="681"/>
      <c r="BV222" s="681"/>
      <c r="BW222" s="681"/>
      <c r="BX222" s="681"/>
      <c r="BY222" s="681"/>
    </row>
    <row r="223" spans="3:77" ht="20.100000000000001" customHeight="1" outlineLevel="1">
      <c r="C223" s="417" t="s">
        <v>173</v>
      </c>
      <c r="D223" s="528"/>
      <c r="E223" s="528"/>
      <c r="F223" s="529"/>
      <c r="G223" s="530">
        <v>0</v>
      </c>
      <c r="H223" s="530"/>
      <c r="I223" s="446" t="s">
        <v>169</v>
      </c>
      <c r="J223" s="681"/>
      <c r="K223" s="681"/>
      <c r="L223" s="681"/>
      <c r="M223" s="681"/>
      <c r="N223" s="681"/>
      <c r="O223" s="681"/>
      <c r="P223" s="681"/>
      <c r="Q223" s="681"/>
      <c r="R223" s="681"/>
      <c r="S223" s="681"/>
      <c r="T223" s="681"/>
      <c r="U223" s="681"/>
      <c r="V223" s="681"/>
      <c r="W223" s="681"/>
      <c r="X223" s="681"/>
      <c r="Y223" s="681"/>
      <c r="Z223" s="681"/>
      <c r="AA223" s="681"/>
      <c r="AB223" s="681"/>
      <c r="AC223" s="681"/>
      <c r="AD223" s="681"/>
      <c r="AE223" s="681"/>
      <c r="AF223" s="681"/>
      <c r="AG223" s="681"/>
      <c r="AH223" s="681"/>
      <c r="AI223" s="681"/>
      <c r="AJ223" s="681"/>
      <c r="AK223" s="681"/>
      <c r="AL223" s="681"/>
      <c r="AM223" s="681"/>
      <c r="AN223" s="681"/>
      <c r="AO223" s="681"/>
      <c r="AP223" s="681"/>
      <c r="AQ223" s="681"/>
      <c r="AR223" s="681"/>
      <c r="AS223" s="681"/>
      <c r="AT223" s="681"/>
      <c r="AU223" s="681"/>
      <c r="AV223" s="681"/>
      <c r="AW223" s="681"/>
      <c r="AX223" s="681"/>
      <c r="AY223" s="681"/>
      <c r="AZ223" s="681"/>
      <c r="BA223" s="681"/>
      <c r="BB223" s="681"/>
      <c r="BC223" s="681"/>
      <c r="BD223" s="681"/>
      <c r="BE223" s="681"/>
      <c r="BF223" s="681"/>
      <c r="BG223" s="681"/>
      <c r="BH223" s="681"/>
      <c r="BI223" s="681"/>
      <c r="BJ223" s="681"/>
      <c r="BK223" s="681"/>
      <c r="BL223" s="681"/>
      <c r="BM223" s="681"/>
      <c r="BN223" s="681"/>
      <c r="BO223" s="681"/>
      <c r="BP223" s="681"/>
      <c r="BQ223" s="681"/>
      <c r="BR223" s="681"/>
      <c r="BS223" s="681"/>
      <c r="BT223" s="681"/>
      <c r="BU223" s="681"/>
      <c r="BV223" s="681"/>
      <c r="BW223" s="681"/>
      <c r="BX223" s="681"/>
      <c r="BY223" s="681"/>
    </row>
    <row r="224" spans="3:77" ht="20.100000000000001" customHeight="1" outlineLevel="1">
      <c r="C224" s="418" t="s">
        <v>336</v>
      </c>
      <c r="D224" s="528"/>
      <c r="E224" s="528"/>
      <c r="F224" s="529"/>
      <c r="G224" s="530">
        <v>0</v>
      </c>
      <c r="H224" s="530"/>
      <c r="I224" s="694" t="s">
        <v>169</v>
      </c>
      <c r="J224" s="681"/>
      <c r="K224" s="681"/>
      <c r="L224" s="681"/>
      <c r="M224" s="681"/>
      <c r="N224" s="681"/>
      <c r="O224" s="681"/>
      <c r="P224" s="681"/>
      <c r="Q224" s="681"/>
      <c r="R224" s="681"/>
      <c r="S224" s="681"/>
      <c r="T224" s="681"/>
      <c r="U224" s="681"/>
      <c r="V224" s="681"/>
      <c r="W224" s="681"/>
      <c r="X224" s="681"/>
      <c r="Y224" s="681"/>
      <c r="Z224" s="681"/>
      <c r="AA224" s="681"/>
      <c r="AB224" s="681"/>
      <c r="AC224" s="681"/>
      <c r="AD224" s="681"/>
      <c r="AE224" s="681"/>
      <c r="AF224" s="681"/>
      <c r="AG224" s="681"/>
      <c r="AH224" s="681"/>
      <c r="AI224" s="681"/>
      <c r="AJ224" s="681"/>
      <c r="AK224" s="681"/>
      <c r="AL224" s="681"/>
      <c r="AM224" s="681"/>
      <c r="AN224" s="681"/>
      <c r="AO224" s="681"/>
      <c r="AP224" s="681"/>
      <c r="AQ224" s="681"/>
      <c r="AR224" s="681"/>
      <c r="AS224" s="681"/>
      <c r="AT224" s="681"/>
      <c r="AU224" s="681"/>
      <c r="AV224" s="681"/>
      <c r="AW224" s="681"/>
      <c r="AX224" s="681"/>
      <c r="AY224" s="681"/>
      <c r="AZ224" s="681"/>
      <c r="BA224" s="681"/>
      <c r="BB224" s="681"/>
      <c r="BC224" s="681"/>
      <c r="BD224" s="681"/>
      <c r="BE224" s="681"/>
      <c r="BF224" s="681"/>
      <c r="BG224" s="681"/>
      <c r="BH224" s="681"/>
      <c r="BI224" s="681"/>
      <c r="BJ224" s="681"/>
      <c r="BK224" s="681"/>
      <c r="BL224" s="681"/>
      <c r="BM224" s="681"/>
      <c r="BN224" s="681"/>
      <c r="BO224" s="681"/>
      <c r="BP224" s="681"/>
      <c r="BQ224" s="681"/>
      <c r="BR224" s="681"/>
      <c r="BS224" s="681"/>
      <c r="BT224" s="681"/>
      <c r="BU224" s="681"/>
      <c r="BV224" s="681"/>
      <c r="BW224" s="681"/>
      <c r="BX224" s="681"/>
      <c r="BY224" s="681"/>
    </row>
    <row r="225" spans="3:77" ht="20.100000000000001" customHeight="1" outlineLevel="1">
      <c r="C225" s="418" t="s">
        <v>337</v>
      </c>
      <c r="D225" s="528"/>
      <c r="E225" s="528"/>
      <c r="F225" s="529"/>
      <c r="G225" s="530"/>
      <c r="H225" s="530"/>
      <c r="I225" s="694" t="s">
        <v>169</v>
      </c>
      <c r="J225" s="681"/>
      <c r="K225" s="681"/>
      <c r="L225" s="681"/>
      <c r="M225" s="681"/>
      <c r="N225" s="681"/>
      <c r="O225" s="681"/>
      <c r="P225" s="681"/>
      <c r="Q225" s="681"/>
      <c r="R225" s="681"/>
      <c r="S225" s="681"/>
      <c r="T225" s="681"/>
      <c r="U225" s="681"/>
      <c r="V225" s="681"/>
      <c r="W225" s="681"/>
      <c r="X225" s="681"/>
      <c r="Y225" s="681"/>
      <c r="Z225" s="681"/>
      <c r="AA225" s="681"/>
      <c r="AB225" s="681"/>
      <c r="AC225" s="681"/>
      <c r="AD225" s="681"/>
      <c r="AE225" s="681"/>
      <c r="AF225" s="681"/>
      <c r="AG225" s="681"/>
      <c r="AH225" s="681"/>
      <c r="AI225" s="681"/>
      <c r="AJ225" s="681"/>
      <c r="AK225" s="681"/>
      <c r="AL225" s="681"/>
      <c r="AM225" s="681"/>
      <c r="AN225" s="681"/>
      <c r="AO225" s="681"/>
      <c r="AP225" s="681"/>
      <c r="AQ225" s="681"/>
      <c r="AR225" s="681"/>
      <c r="AS225" s="681"/>
      <c r="AT225" s="681"/>
      <c r="AU225" s="681"/>
      <c r="AV225" s="681"/>
      <c r="AW225" s="681"/>
      <c r="AX225" s="681"/>
      <c r="AY225" s="681"/>
      <c r="AZ225" s="681"/>
      <c r="BA225" s="681"/>
      <c r="BB225" s="681"/>
      <c r="BC225" s="681"/>
      <c r="BD225" s="681"/>
      <c r="BE225" s="681"/>
      <c r="BF225" s="681"/>
      <c r="BG225" s="681"/>
      <c r="BH225" s="681"/>
      <c r="BI225" s="681"/>
      <c r="BJ225" s="681"/>
      <c r="BK225" s="681"/>
      <c r="BL225" s="681"/>
      <c r="BM225" s="681"/>
      <c r="BN225" s="681"/>
      <c r="BO225" s="681"/>
      <c r="BP225" s="681"/>
      <c r="BQ225" s="681"/>
      <c r="BR225" s="681"/>
      <c r="BS225" s="681"/>
      <c r="BT225" s="681"/>
      <c r="BU225" s="681"/>
      <c r="BV225" s="681"/>
      <c r="BW225" s="681"/>
      <c r="BX225" s="681"/>
      <c r="BY225" s="681"/>
    </row>
    <row r="226" spans="3:77" ht="20.100000000000001" customHeight="1">
      <c r="C226" s="416" t="s">
        <v>338</v>
      </c>
      <c r="D226" s="528"/>
      <c r="E226" s="528"/>
      <c r="F226" s="529"/>
      <c r="G226" s="530"/>
      <c r="H226" s="530"/>
      <c r="I226" s="446"/>
      <c r="J226" s="681"/>
      <c r="K226" s="681"/>
      <c r="L226" s="681"/>
      <c r="M226" s="681"/>
      <c r="N226" s="681"/>
      <c r="O226" s="681"/>
      <c r="P226" s="681"/>
      <c r="Q226" s="681"/>
      <c r="R226" s="681"/>
      <c r="S226" s="681"/>
      <c r="T226" s="681"/>
      <c r="U226" s="681"/>
      <c r="V226" s="681"/>
      <c r="W226" s="681"/>
      <c r="X226" s="681"/>
      <c r="Y226" s="681"/>
      <c r="Z226" s="681"/>
      <c r="AA226" s="681"/>
      <c r="AB226" s="681"/>
      <c r="AC226" s="681"/>
      <c r="AD226" s="681"/>
      <c r="AE226" s="681"/>
      <c r="AF226" s="681"/>
      <c r="AG226" s="681"/>
      <c r="AH226" s="681"/>
      <c r="AI226" s="681"/>
      <c r="AJ226" s="681"/>
      <c r="AK226" s="681"/>
      <c r="AL226" s="681"/>
      <c r="AM226" s="681"/>
      <c r="AN226" s="681"/>
      <c r="AO226" s="681"/>
      <c r="AP226" s="681"/>
      <c r="AQ226" s="681"/>
      <c r="AR226" s="681"/>
      <c r="AS226" s="681"/>
      <c r="AT226" s="681"/>
      <c r="AU226" s="681"/>
      <c r="AV226" s="681"/>
      <c r="AW226" s="681"/>
      <c r="AX226" s="681"/>
      <c r="AY226" s="681"/>
      <c r="AZ226" s="681"/>
      <c r="BA226" s="681"/>
      <c r="BB226" s="681"/>
      <c r="BC226" s="681"/>
      <c r="BD226" s="681"/>
      <c r="BE226" s="681"/>
      <c r="BF226" s="681"/>
      <c r="BG226" s="681"/>
      <c r="BH226" s="681"/>
      <c r="BI226" s="681"/>
      <c r="BJ226" s="681"/>
      <c r="BK226" s="681"/>
      <c r="BL226" s="681"/>
      <c r="BM226" s="681"/>
      <c r="BN226" s="681"/>
      <c r="BO226" s="681"/>
      <c r="BP226" s="681"/>
      <c r="BQ226" s="681"/>
      <c r="BR226" s="681"/>
      <c r="BS226" s="681"/>
      <c r="BT226" s="681"/>
      <c r="BU226" s="681"/>
      <c r="BV226" s="681"/>
      <c r="BW226" s="681"/>
      <c r="BX226" s="681"/>
      <c r="BY226" s="681"/>
    </row>
    <row r="227" spans="3:77" ht="20.100000000000001" customHeight="1">
      <c r="C227" s="424" t="s">
        <v>173</v>
      </c>
      <c r="D227" s="528"/>
      <c r="E227" s="528"/>
      <c r="F227" s="529"/>
      <c r="G227" s="530" t="s">
        <v>339</v>
      </c>
      <c r="H227" s="530"/>
      <c r="I227" s="446" t="s">
        <v>169</v>
      </c>
      <c r="J227" s="687">
        <f t="shared" ref="J227:J238" si="396">N227+AD227+AT227+BJ227</f>
        <v>4248.2</v>
      </c>
      <c r="K227" s="687">
        <f t="shared" ref="K227:K238" si="397">O227+AE227+AU227+BK227</f>
        <v>0</v>
      </c>
      <c r="L227" s="687">
        <f t="shared" ref="L227:L238" si="398">IFERROR(K227-J227,"-")</f>
        <v>-4248.2</v>
      </c>
      <c r="M227" s="688">
        <f t="shared" ref="M227:M238" si="399">IFERROR(K227/J227,"-")</f>
        <v>0</v>
      </c>
      <c r="N227" s="687">
        <f t="shared" ref="N227:N238" si="400">R227+V227+Z227</f>
        <v>1112.0999999999999</v>
      </c>
      <c r="O227" s="687">
        <f t="shared" ref="O227:O238" si="401">S227+W227+AA227</f>
        <v>0</v>
      </c>
      <c r="P227" s="687">
        <f t="shared" ref="P227:P238" si="402">IFERROR(O227-N227,"-")</f>
        <v>-1112.0999999999999</v>
      </c>
      <c r="Q227" s="688">
        <f t="shared" ref="Q227:Q238" si="403">IFERROR(O227/N227,"-")</f>
        <v>0</v>
      </c>
      <c r="R227" s="687">
        <f>'1. ГПП-АГПЗ+'!W58+'2. ГПП-ОГХК'!W225+'2. ГПП-ОГХК'!W226+'2. ГПП-ОГХК'!W227+'4. ГПП-УЗПКТ-СЗСК'!W130+'4. ГПП-УЗПКТ-СЗСК'!W131</f>
        <v>385.5</v>
      </c>
      <c r="S227" s="687">
        <f>'1. ГПП-АГПЗ+'!Y58+'2. ГПП-ОГХК'!Y225+'2. ГПП-ОГХК'!Y226+'2. ГПП-ОГХК'!Y227+'4. ГПП-УЗПКТ-СЗСК'!Y130+'4. ГПП-УЗПКТ-СЗСК'!Y131</f>
        <v>0</v>
      </c>
      <c r="T227" s="687">
        <f t="shared" ref="T227:T238" si="404">IFERROR(S227-R227,"-")</f>
        <v>-385.5</v>
      </c>
      <c r="U227" s="688">
        <f t="shared" ref="U227:U238" si="405">IFERROR(S227/R227,"-")</f>
        <v>0</v>
      </c>
      <c r="V227" s="687">
        <f>'1. ГПП-АГПЗ+'!AC58+'2. ГПП-ОГХК'!AC225+'2. ГПП-ОГХК'!AC226+'2. ГПП-ОГХК'!AC227+'4. ГПП-УЗПКТ-СЗСК'!AC130+'4. ГПП-УЗПКТ-СЗСК'!AC131</f>
        <v>346.4</v>
      </c>
      <c r="W227" s="687">
        <f>'1. ГПП-АГПЗ+'!AE58+'2. ГПП-ОГХК'!AE225+'2. ГПП-ОГХК'!AE226+'2. ГПП-ОГХК'!AE227+'4. ГПП-УЗПКТ-СЗСК'!AE130+'4. ГПП-УЗПКТ-СЗСК'!AE131</f>
        <v>0</v>
      </c>
      <c r="X227" s="687">
        <f t="shared" ref="X227:X238" si="406">IFERROR(W227-V227,"-")</f>
        <v>-346.4</v>
      </c>
      <c r="Y227" s="688">
        <f t="shared" ref="Y227:Y238" si="407">IFERROR(W227/V227,"-")</f>
        <v>0</v>
      </c>
      <c r="Z227" s="687">
        <f>'1. ГПП-АГПЗ+'!AI58+'2. ГПП-ОГХК'!AI225+'2. ГПП-ОГХК'!AI226+'2. ГПП-ОГХК'!AI227+'4. ГПП-УЗПКТ-СЗСК'!AI130+'4. ГПП-УЗПКТ-СЗСК'!AI131</f>
        <v>380.20000000000005</v>
      </c>
      <c r="AA227" s="687">
        <f>'1. ГПП-АГПЗ+'!AK58+'2. ГПП-ОГХК'!AK225+'2. ГПП-ОГХК'!AK226+'2. ГПП-ОГХК'!AK227+'4. ГПП-УЗПКТ-СЗСК'!AK130+'4. ГПП-УЗПКТ-СЗСК'!AK131</f>
        <v>0</v>
      </c>
      <c r="AB227" s="687">
        <f t="shared" ref="AB227:AB238" si="408">IFERROR(AA227-Z227,"-")</f>
        <v>-380.20000000000005</v>
      </c>
      <c r="AC227" s="688">
        <f t="shared" ref="AC227:AC238" si="409">IFERROR(AA227/Z227,"-")</f>
        <v>0</v>
      </c>
      <c r="AD227" s="687">
        <f t="shared" ref="AD227:AD238" si="410">AH227+AL227+AP227</f>
        <v>1038.4000000000001</v>
      </c>
      <c r="AE227" s="687">
        <f t="shared" ref="AE227:AE238" si="411">AI227+AM227+AQ227</f>
        <v>0</v>
      </c>
      <c r="AF227" s="687">
        <f t="shared" ref="AF227:AF238" si="412">IFERROR(AE227-AD227,"-")</f>
        <v>-1038.4000000000001</v>
      </c>
      <c r="AG227" s="688">
        <f t="shared" ref="AG227:AG238" si="413">IFERROR(AE227/AD227,"-")</f>
        <v>0</v>
      </c>
      <c r="AH227" s="687">
        <f>'1. ГПП-АГПЗ+'!AU58+'2. ГПП-ОГХК'!AU225+'2. ГПП-ОГХК'!AU226+'2. ГПП-ОГХК'!AU227+'4. ГПП-УЗПКТ-СЗСК'!AU130+'4. ГПП-УЗПКТ-СЗСК'!AU131</f>
        <v>354.2</v>
      </c>
      <c r="AI227" s="687">
        <f>'1. ГПП-АГПЗ+'!AW58+'2. ГПП-ОГХК'!AW225+'2. ГПП-ОГХК'!AW226+'2. ГПП-ОГХК'!AW227+'4. ГПП-УЗПКТ-СЗСК'!AW130+'4. ГПП-УЗПКТ-СЗСК'!AW131</f>
        <v>0</v>
      </c>
      <c r="AJ227" s="687">
        <f t="shared" ref="AJ227:AJ238" si="414">IFERROR(AI227-AH227,"-")</f>
        <v>-354.2</v>
      </c>
      <c r="AK227" s="688">
        <f t="shared" ref="AK227:AK238" si="415">IFERROR(AI227/AH227,"-")</f>
        <v>0</v>
      </c>
      <c r="AL227" s="687">
        <f>'1. ГПП-АГПЗ+'!BA58+'2. ГПП-ОГХК'!BA225+'2. ГПП-ОГХК'!BA226+'2. ГПП-ОГХК'!BA227+'4. ГПП-УЗПКТ-СЗСК'!BA130+'4. ГПП-УЗПКТ-СЗСК'!BA131</f>
        <v>355</v>
      </c>
      <c r="AM227" s="687">
        <f>'1. ГПП-АГПЗ+'!BC58+'2. ГПП-ОГХК'!BC225+'2. ГПП-ОГХК'!BC226+'2. ГПП-ОГХК'!BC227+'4. ГПП-УЗПКТ-СЗСК'!BC130+'4. ГПП-УЗПКТ-СЗСК'!BC131</f>
        <v>0</v>
      </c>
      <c r="AN227" s="687">
        <f t="shared" ref="AN227:AN238" si="416">IFERROR(AM227-AL227,"-")</f>
        <v>-355</v>
      </c>
      <c r="AO227" s="688">
        <f t="shared" ref="AO227:AO238" si="417">IFERROR(AM227/AL227,"-")</f>
        <v>0</v>
      </c>
      <c r="AP227" s="687">
        <f>'1. ГПП-АГПЗ+'!BG58+'2. ГПП-ОГХК'!BG225+'2. ГПП-ОГХК'!BG226+'2. ГПП-ОГХК'!BG227+'4. ГПП-УЗПКТ-СЗСК'!BG130+'4. ГПП-УЗПКТ-СЗСК'!BG131</f>
        <v>329.2</v>
      </c>
      <c r="AQ227" s="687">
        <f>'1. ГПП-АГПЗ+'!BI58+'2. ГПП-ОГХК'!BI225+'2. ГПП-ОГХК'!BI226+'2. ГПП-ОГХК'!BI227+'4. ГПП-УЗПКТ-СЗСК'!BI130+'4. ГПП-УЗПКТ-СЗСК'!BI131</f>
        <v>0</v>
      </c>
      <c r="AR227" s="687">
        <f t="shared" ref="AR227:AR238" si="418">IFERROR(AQ227-AP227,"-")</f>
        <v>-329.2</v>
      </c>
      <c r="AS227" s="688">
        <f t="shared" ref="AS227:AS238" si="419">IFERROR(AQ227/AP227,"-")</f>
        <v>0</v>
      </c>
      <c r="AT227" s="687">
        <f t="shared" ref="AT227:AT238" si="420">AX227+BB227+BF227</f>
        <v>968.1</v>
      </c>
      <c r="AU227" s="687">
        <f t="shared" ref="AU227:AU238" si="421">AY227+BC227+BG227</f>
        <v>0</v>
      </c>
      <c r="AV227" s="687">
        <f t="shared" ref="AV227:AV238" si="422">IFERROR(AU227-AT227,"-")</f>
        <v>-968.1</v>
      </c>
      <c r="AW227" s="688">
        <f t="shared" ref="AW227:AW238" si="423">IFERROR(AU227/AT227,"-")</f>
        <v>0</v>
      </c>
      <c r="AX227" s="687">
        <f>'1. ГПП-АГПЗ+'!BS58+'2. ГПП-ОГХК'!BS225+'2. ГПП-ОГХК'!BS226+'2. ГПП-ОГХК'!BS227+'4. ГПП-УЗПКТ-СЗСК'!BS130+'4. ГПП-УЗПКТ-СЗСК'!BS131</f>
        <v>294.8</v>
      </c>
      <c r="AY227" s="687">
        <f>'1. ГПП-АГПЗ+'!BU58+'2. ГПП-ОГХК'!BU225+'2. ГПП-ОГХК'!BU226+'2. ГПП-ОГХК'!BU227+'4. ГПП-УЗПКТ-СЗСК'!BU130+'4. ГПП-УЗПКТ-СЗСК'!BU131</f>
        <v>0</v>
      </c>
      <c r="AZ227" s="687">
        <f t="shared" ref="AZ227:AZ238" si="424">IFERROR(AY227-AX227,"-")</f>
        <v>-294.8</v>
      </c>
      <c r="BA227" s="688">
        <f t="shared" ref="BA227:BA238" si="425">IFERROR(AY227/AX227,"-")</f>
        <v>0</v>
      </c>
      <c r="BB227" s="687">
        <f>'1. ГПП-АГПЗ+'!BY58+'2. ГПП-ОГХК'!BY225+'2. ГПП-ОГХК'!BY226+'2. ГПП-ОГХК'!BY227+'4. ГПП-УЗПКТ-СЗСК'!BY130+'4. ГПП-УЗПКТ-СЗСК'!BY131</f>
        <v>335.8</v>
      </c>
      <c r="BC227" s="687">
        <f>'1. ГПП-АГПЗ+'!CA58+'2. ГПП-ОГХК'!CA225+'2. ГПП-ОГХК'!CA226+'2. ГПП-ОГХК'!CA227+'4. ГПП-УЗПКТ-СЗСК'!CA130+'4. ГПП-УЗПКТ-СЗСК'!CA131</f>
        <v>0</v>
      </c>
      <c r="BD227" s="687">
        <f t="shared" ref="BD227:BD238" si="426">IFERROR(BC227-BB227,"-")</f>
        <v>-335.8</v>
      </c>
      <c r="BE227" s="688">
        <f t="shared" ref="BE227:BE238" si="427">IFERROR(BC227/BB227,"-")</f>
        <v>0</v>
      </c>
      <c r="BF227" s="687">
        <f>'1. ГПП-АГПЗ+'!CE58+'2. ГПП-ОГХК'!CE225+'2. ГПП-ОГХК'!CE226+'2. ГПП-ОГХК'!CE227+'4. ГПП-УЗПКТ-СЗСК'!CE130+'4. ГПП-УЗПКТ-СЗСК'!CE131</f>
        <v>337.5</v>
      </c>
      <c r="BG227" s="687">
        <f>'1. ГПП-АГПЗ+'!CG58+'2. ГПП-ОГХК'!CG225+'2. ГПП-ОГХК'!CG226+'2. ГПП-ОГХК'!CG227+'4. ГПП-УЗПКТ-СЗСК'!CG130+'4. ГПП-УЗПКТ-СЗСК'!CG131</f>
        <v>0</v>
      </c>
      <c r="BH227" s="687">
        <f t="shared" ref="BH227:BH238" si="428">IFERROR(BG227-BF227,"-")</f>
        <v>-337.5</v>
      </c>
      <c r="BI227" s="688">
        <f t="shared" ref="BI227:BI238" si="429">IFERROR(BG227/BF227,"-")</f>
        <v>0</v>
      </c>
      <c r="BJ227" s="687">
        <f t="shared" ref="BJ227:BJ238" si="430">BN227+BR227+BV227</f>
        <v>1129.5999999999999</v>
      </c>
      <c r="BK227" s="687">
        <f t="shared" ref="BK227:BK238" si="431">BO227+BS227+BW227</f>
        <v>0</v>
      </c>
      <c r="BL227" s="687">
        <f t="shared" ref="BL227:BL238" si="432">IFERROR(BK227-BJ227,"-")</f>
        <v>-1129.5999999999999</v>
      </c>
      <c r="BM227" s="688">
        <f t="shared" ref="BM227:BM238" si="433">IFERROR(BK227/BJ227,"-")</f>
        <v>0</v>
      </c>
      <c r="BN227" s="687">
        <f>'1. ГПП-АГПЗ+'!CQ58+'2. ГПП-ОГХК'!CQ225+'2. ГПП-ОГХК'!CQ226+'2. ГПП-ОГХК'!CQ227+'4. ГПП-УЗПКТ-СЗСК'!CQ130+'4. ГПП-УЗПКТ-СЗСК'!CQ131</f>
        <v>380.5</v>
      </c>
      <c r="BO227" s="687">
        <f>'1. ГПП-АГПЗ+'!CS58+'2. ГПП-ОГХК'!CS225+'2. ГПП-ОГХК'!CS226+'2. ГПП-ОГХК'!CS227+'4. ГПП-УЗПКТ-СЗСК'!CS130+'4. ГПП-УЗПКТ-СЗСК'!CS131</f>
        <v>0</v>
      </c>
      <c r="BP227" s="687">
        <f t="shared" ref="BP227:BP238" si="434">IFERROR(BO227-BN227,"-")</f>
        <v>-380.5</v>
      </c>
      <c r="BQ227" s="688">
        <f t="shared" ref="BQ227:BQ238" si="435">IFERROR(BO227/BN227,"-")</f>
        <v>0</v>
      </c>
      <c r="BR227" s="687">
        <f>'1. ГПП-АГПЗ+'!CW58+'2. ГПП-ОГХК'!CW225+'2. ГПП-ОГХК'!CW226+'2. ГПП-ОГХК'!CW227+'4. ГПП-УЗПКТ-СЗСК'!CW130+'4. ГПП-УЗПКТ-СЗСК'!CW131</f>
        <v>367.7</v>
      </c>
      <c r="BS227" s="687">
        <f>'1. ГПП-АГПЗ+'!CY58+'2. ГПП-ОГХК'!CY225+'2. ГПП-ОГХК'!CY226+'2. ГПП-ОГХК'!CY227+'4. ГПП-УЗПКТ-СЗСК'!CY130+'4. ГПП-УЗПКТ-СЗСК'!CY131</f>
        <v>0</v>
      </c>
      <c r="BT227" s="687">
        <f t="shared" ref="BT227:BT238" si="436">IFERROR(BS227-BR227,"-")</f>
        <v>-367.7</v>
      </c>
      <c r="BU227" s="688">
        <f t="shared" ref="BU227:BU238" si="437">IFERROR(BS227/BR227,"-")</f>
        <v>0</v>
      </c>
      <c r="BV227" s="687">
        <f>'1. ГПП-АГПЗ+'!DC58+'2. ГПП-ОГХК'!DC225+'2. ГПП-ОГХК'!DC226+'2. ГПП-ОГХК'!DC227+'4. ГПП-УЗПКТ-СЗСК'!DC130+'4. ГПП-УЗПКТ-СЗСК'!DC131</f>
        <v>381.4</v>
      </c>
      <c r="BW227" s="687">
        <f>'1. ГПП-АГПЗ+'!DE58+'2. ГПП-ОГХК'!DE225+'2. ГПП-ОГХК'!DE226+'2. ГПП-ОГХК'!DE227+'4. ГПП-УЗПКТ-СЗСК'!DE130+'4. ГПП-УЗПКТ-СЗСК'!DE131</f>
        <v>0</v>
      </c>
      <c r="BX227" s="687">
        <f t="shared" ref="BX227:BX238" si="438">IFERROR(BW227-BV227,"-")</f>
        <v>-381.4</v>
      </c>
      <c r="BY227" s="688">
        <f t="shared" ref="BY227:BY238" si="439">IFERROR(BW227/BV227,"-")</f>
        <v>0</v>
      </c>
    </row>
    <row r="228" spans="3:77" ht="20.100000000000001" customHeight="1">
      <c r="C228" s="436" t="s">
        <v>101</v>
      </c>
      <c r="D228" s="528"/>
      <c r="E228" s="528"/>
      <c r="F228" s="529"/>
      <c r="G228" s="530" t="s">
        <v>340</v>
      </c>
      <c r="H228" s="530"/>
      <c r="I228" s="691" t="s">
        <v>169</v>
      </c>
      <c r="J228" s="687">
        <f t="shared" si="396"/>
        <v>455.6</v>
      </c>
      <c r="K228" s="687">
        <f t="shared" si="397"/>
        <v>0</v>
      </c>
      <c r="L228" s="687">
        <f t="shared" si="398"/>
        <v>-455.6</v>
      </c>
      <c r="M228" s="688">
        <f t="shared" si="399"/>
        <v>0</v>
      </c>
      <c r="N228" s="687">
        <f t="shared" si="400"/>
        <v>112.3</v>
      </c>
      <c r="O228" s="687">
        <f t="shared" si="401"/>
        <v>0</v>
      </c>
      <c r="P228" s="687">
        <f t="shared" si="402"/>
        <v>-112.3</v>
      </c>
      <c r="Q228" s="688">
        <f t="shared" si="403"/>
        <v>0</v>
      </c>
      <c r="R228" s="687">
        <f>'1. ГПП-АГПЗ+'!W58</f>
        <v>39</v>
      </c>
      <c r="S228" s="687">
        <f>'1. ГПП-АГПЗ+'!Y58</f>
        <v>0</v>
      </c>
      <c r="T228" s="687">
        <f t="shared" si="404"/>
        <v>-39</v>
      </c>
      <c r="U228" s="688">
        <f t="shared" si="405"/>
        <v>0</v>
      </c>
      <c r="V228" s="687">
        <f>'1. ГПП-АГПЗ+'!AC58</f>
        <v>35</v>
      </c>
      <c r="W228" s="687">
        <f>'1. ГПП-АГПЗ+'!AE58</f>
        <v>0</v>
      </c>
      <c r="X228" s="687">
        <f t="shared" si="406"/>
        <v>-35</v>
      </c>
      <c r="Y228" s="688">
        <f t="shared" si="407"/>
        <v>0</v>
      </c>
      <c r="Z228" s="687">
        <f>'1. ГПП-АГПЗ+'!AI58</f>
        <v>38.299999999999997</v>
      </c>
      <c r="AA228" s="687">
        <f>'1. ГПП-АГПЗ+'!AK58</f>
        <v>0</v>
      </c>
      <c r="AB228" s="687">
        <f t="shared" si="408"/>
        <v>-38.299999999999997</v>
      </c>
      <c r="AC228" s="688">
        <f t="shared" si="409"/>
        <v>0</v>
      </c>
      <c r="AD228" s="687">
        <f t="shared" si="410"/>
        <v>90.8</v>
      </c>
      <c r="AE228" s="687">
        <f t="shared" si="411"/>
        <v>0</v>
      </c>
      <c r="AF228" s="687">
        <f t="shared" si="412"/>
        <v>-90.8</v>
      </c>
      <c r="AG228" s="688">
        <f t="shared" si="413"/>
        <v>0</v>
      </c>
      <c r="AH228" s="687">
        <f>'1. ГПП-АГПЗ+'!AU58</f>
        <v>39.4</v>
      </c>
      <c r="AI228" s="687">
        <f>'1. ГПП-АГПЗ+'!AW58</f>
        <v>0</v>
      </c>
      <c r="AJ228" s="687">
        <f t="shared" si="414"/>
        <v>-39.4</v>
      </c>
      <c r="AK228" s="688">
        <f t="shared" si="415"/>
        <v>0</v>
      </c>
      <c r="AL228" s="687">
        <f>'1. ГПП-АГПЗ+'!BA58</f>
        <v>28.1</v>
      </c>
      <c r="AM228" s="687">
        <f>'1. ГПП-АГПЗ+'!BC58</f>
        <v>0</v>
      </c>
      <c r="AN228" s="687">
        <f t="shared" si="416"/>
        <v>-28.1</v>
      </c>
      <c r="AO228" s="688">
        <f t="shared" si="417"/>
        <v>0</v>
      </c>
      <c r="AP228" s="687">
        <f>'1. ГПП-АГПЗ+'!BG58</f>
        <v>23.3</v>
      </c>
      <c r="AQ228" s="687">
        <f>'1. ГПП-АГПЗ+'!BI58</f>
        <v>0</v>
      </c>
      <c r="AR228" s="687">
        <f t="shared" si="418"/>
        <v>-23.3</v>
      </c>
      <c r="AS228" s="688">
        <f t="shared" si="419"/>
        <v>0</v>
      </c>
      <c r="AT228" s="687">
        <f t="shared" si="420"/>
        <v>122.7</v>
      </c>
      <c r="AU228" s="687">
        <f t="shared" si="421"/>
        <v>0</v>
      </c>
      <c r="AV228" s="687">
        <f t="shared" si="422"/>
        <v>-122.7</v>
      </c>
      <c r="AW228" s="688">
        <f t="shared" si="423"/>
        <v>0</v>
      </c>
      <c r="AX228" s="687">
        <f>'1. ГПП-АГПЗ+'!BS58</f>
        <v>41.5</v>
      </c>
      <c r="AY228" s="687">
        <f>'1. ГПП-АГПЗ+'!BU58</f>
        <v>0</v>
      </c>
      <c r="AZ228" s="687">
        <f t="shared" si="424"/>
        <v>-41.5</v>
      </c>
      <c r="BA228" s="688">
        <f t="shared" si="425"/>
        <v>0</v>
      </c>
      <c r="BB228" s="687">
        <f>'1. ГПП-АГПЗ+'!BY58</f>
        <v>40.200000000000003</v>
      </c>
      <c r="BC228" s="687">
        <f>'1. ГПП-АГПЗ+'!CA58</f>
        <v>0</v>
      </c>
      <c r="BD228" s="687">
        <f t="shared" si="426"/>
        <v>-40.200000000000003</v>
      </c>
      <c r="BE228" s="688">
        <f t="shared" si="427"/>
        <v>0</v>
      </c>
      <c r="BF228" s="687">
        <f>'1. ГПП-АГПЗ+'!CE58</f>
        <v>41</v>
      </c>
      <c r="BG228" s="687">
        <f>'1. ГПП-АГПЗ+'!CG58</f>
        <v>0</v>
      </c>
      <c r="BH228" s="687">
        <f t="shared" si="428"/>
        <v>-41</v>
      </c>
      <c r="BI228" s="688">
        <f t="shared" si="429"/>
        <v>0</v>
      </c>
      <c r="BJ228" s="687">
        <f t="shared" si="430"/>
        <v>129.80000000000001</v>
      </c>
      <c r="BK228" s="687">
        <f t="shared" si="431"/>
        <v>0</v>
      </c>
      <c r="BL228" s="687">
        <f t="shared" si="432"/>
        <v>-129.80000000000001</v>
      </c>
      <c r="BM228" s="688">
        <f t="shared" si="433"/>
        <v>0</v>
      </c>
      <c r="BN228" s="687">
        <f>'1. ГПП-АГПЗ+'!CQ58</f>
        <v>43.9</v>
      </c>
      <c r="BO228" s="687">
        <f>'1. ГПП-АГПЗ+'!CS58</f>
        <v>0</v>
      </c>
      <c r="BP228" s="687">
        <f t="shared" si="434"/>
        <v>-43.9</v>
      </c>
      <c r="BQ228" s="688">
        <f t="shared" si="435"/>
        <v>0</v>
      </c>
      <c r="BR228" s="687">
        <f>'1. ГПП-АГПЗ+'!CW58</f>
        <v>42.5</v>
      </c>
      <c r="BS228" s="687">
        <f>'1. ГПП-АГПЗ+'!CY58</f>
        <v>0</v>
      </c>
      <c r="BT228" s="687">
        <f t="shared" si="436"/>
        <v>-42.5</v>
      </c>
      <c r="BU228" s="688">
        <f t="shared" si="437"/>
        <v>0</v>
      </c>
      <c r="BV228" s="687">
        <f>'1. ГПП-АГПЗ+'!DC58</f>
        <v>43.4</v>
      </c>
      <c r="BW228" s="687">
        <f>'1. ГПП-АГПЗ+'!DE58</f>
        <v>0</v>
      </c>
      <c r="BX228" s="687">
        <f t="shared" si="438"/>
        <v>-43.4</v>
      </c>
      <c r="BY228" s="688">
        <f t="shared" si="439"/>
        <v>0</v>
      </c>
    </row>
    <row r="229" spans="3:77" ht="20.100000000000001" customHeight="1">
      <c r="C229" s="436" t="s">
        <v>259</v>
      </c>
      <c r="D229" s="528"/>
      <c r="E229" s="528"/>
      <c r="F229" s="529"/>
      <c r="G229" s="530" t="s">
        <v>341</v>
      </c>
      <c r="H229" s="530"/>
      <c r="I229" s="691" t="s">
        <v>169</v>
      </c>
      <c r="J229" s="687">
        <f t="shared" si="396"/>
        <v>598.1</v>
      </c>
      <c r="K229" s="687">
        <f t="shared" si="397"/>
        <v>0</v>
      </c>
      <c r="L229" s="687">
        <f t="shared" si="398"/>
        <v>-598.1</v>
      </c>
      <c r="M229" s="688">
        <f t="shared" si="399"/>
        <v>0</v>
      </c>
      <c r="N229" s="687">
        <f t="shared" si="400"/>
        <v>168</v>
      </c>
      <c r="O229" s="687">
        <f t="shared" si="401"/>
        <v>0</v>
      </c>
      <c r="P229" s="687">
        <f t="shared" si="402"/>
        <v>-168</v>
      </c>
      <c r="Q229" s="688">
        <f t="shared" si="403"/>
        <v>0</v>
      </c>
      <c r="R229" s="687">
        <f>'2. ГПП-ОГХК'!W225+'2. ГПП-ОГХК'!W226+'2. ГПП-ОГХК'!W227</f>
        <v>58.5</v>
      </c>
      <c r="S229" s="687">
        <f>'2. ГПП-ОГХК'!Y225+'2. ГПП-ОГХК'!Y226+'2. ГПП-ОГХК'!Y227</f>
        <v>0</v>
      </c>
      <c r="T229" s="687">
        <f t="shared" si="404"/>
        <v>-58.5</v>
      </c>
      <c r="U229" s="688">
        <f t="shared" si="405"/>
        <v>0</v>
      </c>
      <c r="V229" s="687">
        <f>'2. ГПП-ОГХК'!AC225+'2. ГПП-ОГХК'!AC226+'2. ГПП-ОГХК'!AC227</f>
        <v>52.6</v>
      </c>
      <c r="W229" s="687">
        <f>'2. ГПП-ОГХК'!AE225+'2. ГПП-ОГХК'!AE226+'2. ГПП-ОГХК'!AE227</f>
        <v>0</v>
      </c>
      <c r="X229" s="687">
        <f t="shared" si="406"/>
        <v>-52.6</v>
      </c>
      <c r="Y229" s="688">
        <f t="shared" si="407"/>
        <v>0</v>
      </c>
      <c r="Z229" s="687">
        <f>'2. ГПП-ОГХК'!AI225+'2. ГПП-ОГХК'!AI226+'2. ГПП-ОГХК'!AI227</f>
        <v>56.900000000000006</v>
      </c>
      <c r="AA229" s="687">
        <f>'2. ГПП-ОГХК'!AK225+'2. ГПП-ОГХК'!AK226+'2. ГПП-ОГХК'!AK227</f>
        <v>0</v>
      </c>
      <c r="AB229" s="687">
        <f t="shared" si="408"/>
        <v>-56.900000000000006</v>
      </c>
      <c r="AC229" s="688">
        <f t="shared" si="409"/>
        <v>0</v>
      </c>
      <c r="AD229" s="687">
        <f t="shared" si="410"/>
        <v>120.9</v>
      </c>
      <c r="AE229" s="687">
        <f t="shared" si="411"/>
        <v>0</v>
      </c>
      <c r="AF229" s="687">
        <f t="shared" si="412"/>
        <v>-120.9</v>
      </c>
      <c r="AG229" s="688">
        <f t="shared" si="413"/>
        <v>0</v>
      </c>
      <c r="AH229" s="687">
        <f>'2. ГПП-ОГХК'!AU225+'2. ГПП-ОГХК'!AU226+'2. ГПП-ОГХК'!AU227</f>
        <v>30.9</v>
      </c>
      <c r="AI229" s="687">
        <f>'2. ГПП-ОГХК'!AW225+'2. ГПП-ОГХК'!AW226+'2. ГПП-ОГХК'!AW227</f>
        <v>0</v>
      </c>
      <c r="AJ229" s="687">
        <f t="shared" si="414"/>
        <v>-30.9</v>
      </c>
      <c r="AK229" s="688">
        <f t="shared" si="415"/>
        <v>0</v>
      </c>
      <c r="AL229" s="687">
        <f>'2. ГПП-ОГХК'!BA225+'2. ГПП-ОГХК'!BA226+'2. ГПП-ОГХК'!BA227</f>
        <v>47</v>
      </c>
      <c r="AM229" s="687">
        <f>'2. ГПП-ОГХК'!BC225+'2. ГПП-ОГХК'!BC226+'2. ГПП-ОГХК'!BC227</f>
        <v>0</v>
      </c>
      <c r="AN229" s="687">
        <f t="shared" si="416"/>
        <v>-47</v>
      </c>
      <c r="AO229" s="688">
        <f t="shared" si="417"/>
        <v>0</v>
      </c>
      <c r="AP229" s="687">
        <f>'2. ГПП-ОГХК'!BG225+'2. ГПП-ОГХК'!BG226+'2. ГПП-ОГХК'!BG227</f>
        <v>43.000000000000007</v>
      </c>
      <c r="AQ229" s="687">
        <f>'2. ГПП-ОГХК'!BI225+'2. ГПП-ОГХК'!BI226+'2. ГПП-ОГХК'!BI227</f>
        <v>0</v>
      </c>
      <c r="AR229" s="687">
        <f t="shared" si="418"/>
        <v>-43.000000000000007</v>
      </c>
      <c r="AS229" s="688">
        <f t="shared" si="419"/>
        <v>0</v>
      </c>
      <c r="AT229" s="687">
        <f t="shared" si="420"/>
        <v>134.20000000000002</v>
      </c>
      <c r="AU229" s="687">
        <f t="shared" si="421"/>
        <v>0</v>
      </c>
      <c r="AV229" s="687">
        <f t="shared" si="422"/>
        <v>-134.20000000000002</v>
      </c>
      <c r="AW229" s="688">
        <f t="shared" si="423"/>
        <v>0</v>
      </c>
      <c r="AX229" s="687">
        <f>'2. ГПП-ОГХК'!BS225+'2. ГПП-ОГХК'!BS226+'2. ГПП-ОГХК'!BS227</f>
        <v>47.7</v>
      </c>
      <c r="AY229" s="687">
        <f>'2. ГПП-ОГХК'!BU225+'2. ГПП-ОГХК'!BU226+'2. ГПП-ОГХК'!BU227</f>
        <v>0</v>
      </c>
      <c r="AZ229" s="687">
        <f t="shared" si="424"/>
        <v>-47.7</v>
      </c>
      <c r="BA229" s="688">
        <f t="shared" si="425"/>
        <v>0</v>
      </c>
      <c r="BB229" s="687">
        <f>'2. ГПП-ОГХК'!BY225+'2. ГПП-ОГХК'!BY226+'2. ГПП-ОГХК'!BY227</f>
        <v>47.7</v>
      </c>
      <c r="BC229" s="687">
        <f>'2. ГПП-ОГХК'!CA225+'2. ГПП-ОГХК'!CA226+'2. ГПП-ОГХК'!CA227</f>
        <v>0</v>
      </c>
      <c r="BD229" s="687">
        <f t="shared" si="426"/>
        <v>-47.7</v>
      </c>
      <c r="BE229" s="688">
        <f t="shared" si="427"/>
        <v>0</v>
      </c>
      <c r="BF229" s="687">
        <f>'2. ГПП-ОГХК'!CE225+'2. ГПП-ОГХК'!CE226+'2. ГПП-ОГХК'!CE227</f>
        <v>38.800000000000004</v>
      </c>
      <c r="BG229" s="687">
        <f>'2. ГПП-ОГХК'!CG225+'2. ГПП-ОГХК'!CG226+'2. ГПП-ОГХК'!CG227</f>
        <v>0</v>
      </c>
      <c r="BH229" s="687">
        <f t="shared" si="428"/>
        <v>-38.800000000000004</v>
      </c>
      <c r="BI229" s="688">
        <f t="shared" si="429"/>
        <v>0</v>
      </c>
      <c r="BJ229" s="687">
        <f t="shared" si="430"/>
        <v>175</v>
      </c>
      <c r="BK229" s="687">
        <f t="shared" si="431"/>
        <v>0</v>
      </c>
      <c r="BL229" s="687">
        <f t="shared" si="432"/>
        <v>-175</v>
      </c>
      <c r="BM229" s="688">
        <f t="shared" si="433"/>
        <v>0</v>
      </c>
      <c r="BN229" s="687">
        <f>'2. ГПП-ОГХК'!CQ225+'2. ГПП-ОГХК'!CQ226+'2. ГПП-ОГХК'!CQ227</f>
        <v>59.600000000000009</v>
      </c>
      <c r="BO229" s="687">
        <f>'2. ГПП-ОГХК'!CS225+'2. ГПП-ОГХК'!CS226+'2. ГПП-ОГХК'!CS227</f>
        <v>0</v>
      </c>
      <c r="BP229" s="687">
        <f t="shared" si="434"/>
        <v>-59.600000000000009</v>
      </c>
      <c r="BQ229" s="688">
        <f t="shared" si="435"/>
        <v>0</v>
      </c>
      <c r="BR229" s="687">
        <f>'2. ГПП-ОГХК'!CW225+'2. ГПП-ОГХК'!CW226+'2. ГПП-ОГХК'!CW227</f>
        <v>56.2</v>
      </c>
      <c r="BS229" s="687">
        <f>'2. ГПП-ОГХК'!CY225+'2. ГПП-ОГХК'!CY226+'2. ГПП-ОГХК'!CY227</f>
        <v>0</v>
      </c>
      <c r="BT229" s="687">
        <f t="shared" si="436"/>
        <v>-56.2</v>
      </c>
      <c r="BU229" s="688">
        <f t="shared" si="437"/>
        <v>0</v>
      </c>
      <c r="BV229" s="687">
        <f>'2. ГПП-ОГХК'!DC225+'2. ГПП-ОГХК'!DC226+'2. ГПП-ОГХК'!DC227</f>
        <v>59.2</v>
      </c>
      <c r="BW229" s="687">
        <f>'2. ГПП-ОГХК'!DE225+'2. ГПП-ОГХК'!DE226+'2. ГПП-ОГХК'!DE227</f>
        <v>0</v>
      </c>
      <c r="BX229" s="687">
        <f t="shared" si="438"/>
        <v>-59.2</v>
      </c>
      <c r="BY229" s="688">
        <f t="shared" si="439"/>
        <v>0</v>
      </c>
    </row>
    <row r="230" spans="3:77" ht="20.100000000000001" customHeight="1">
      <c r="C230" s="436" t="s">
        <v>225</v>
      </c>
      <c r="D230" s="528"/>
      <c r="E230" s="528"/>
      <c r="F230" s="529"/>
      <c r="G230" s="530" t="s">
        <v>342</v>
      </c>
      <c r="H230" s="530"/>
      <c r="I230" s="691" t="s">
        <v>169</v>
      </c>
      <c r="J230" s="687">
        <f t="shared" si="396"/>
        <v>180.10000000000002</v>
      </c>
      <c r="K230" s="687">
        <f t="shared" si="397"/>
        <v>0</v>
      </c>
      <c r="L230" s="687">
        <f t="shared" si="398"/>
        <v>-180.10000000000002</v>
      </c>
      <c r="M230" s="688">
        <f t="shared" si="399"/>
        <v>0</v>
      </c>
      <c r="N230" s="687">
        <f t="shared" si="400"/>
        <v>46.2</v>
      </c>
      <c r="O230" s="687">
        <f t="shared" si="401"/>
        <v>0</v>
      </c>
      <c r="P230" s="687">
        <f t="shared" si="402"/>
        <v>-46.2</v>
      </c>
      <c r="Q230" s="688">
        <f t="shared" si="403"/>
        <v>0</v>
      </c>
      <c r="R230" s="687">
        <f>'4. ГПП-УЗПКТ-СЗСК'!W130</f>
        <v>15.9</v>
      </c>
      <c r="S230" s="687">
        <f>'4. ГПП-УЗПКТ-СЗСК'!Y130</f>
        <v>0</v>
      </c>
      <c r="T230" s="687">
        <f t="shared" si="404"/>
        <v>-15.9</v>
      </c>
      <c r="U230" s="688">
        <f t="shared" si="405"/>
        <v>0</v>
      </c>
      <c r="V230" s="687">
        <f>'4. ГПП-УЗПКТ-СЗСК'!AC130</f>
        <v>14.4</v>
      </c>
      <c r="W230" s="687">
        <f>'4. ГПП-УЗПКТ-СЗСК'!AE130</f>
        <v>0</v>
      </c>
      <c r="X230" s="687">
        <f t="shared" si="406"/>
        <v>-14.4</v>
      </c>
      <c r="Y230" s="688">
        <f t="shared" si="407"/>
        <v>0</v>
      </c>
      <c r="Z230" s="687">
        <f>'4. ГПП-УЗПКТ-СЗСК'!AI130</f>
        <v>15.9</v>
      </c>
      <c r="AA230" s="687">
        <f>'4. ГПП-УЗПКТ-СЗСК'!AK130</f>
        <v>0</v>
      </c>
      <c r="AB230" s="687">
        <f t="shared" si="408"/>
        <v>-15.9</v>
      </c>
      <c r="AC230" s="688">
        <f t="shared" si="409"/>
        <v>0</v>
      </c>
      <c r="AD230" s="687">
        <f t="shared" si="410"/>
        <v>39.5</v>
      </c>
      <c r="AE230" s="687">
        <f t="shared" si="411"/>
        <v>0</v>
      </c>
      <c r="AF230" s="687">
        <f t="shared" si="412"/>
        <v>-39.5</v>
      </c>
      <c r="AG230" s="688">
        <f t="shared" si="413"/>
        <v>0</v>
      </c>
      <c r="AH230" s="687">
        <f>'4. ГПП-УЗПКТ-СЗСК'!AU130</f>
        <v>15.4</v>
      </c>
      <c r="AI230" s="687">
        <f>'4. ГПП-УЗПКТ-СЗСК'!AW130</f>
        <v>0</v>
      </c>
      <c r="AJ230" s="687">
        <f t="shared" si="414"/>
        <v>-15.4</v>
      </c>
      <c r="AK230" s="688">
        <f t="shared" si="415"/>
        <v>0</v>
      </c>
      <c r="AL230" s="687">
        <f>'4. ГПП-УЗПКТ-СЗСК'!BA130</f>
        <v>8.6999999999999993</v>
      </c>
      <c r="AM230" s="687">
        <f>'4. ГПП-УЗПКТ-СЗСК'!BC130</f>
        <v>0</v>
      </c>
      <c r="AN230" s="687">
        <f t="shared" si="416"/>
        <v>-8.6999999999999993</v>
      </c>
      <c r="AO230" s="688">
        <f t="shared" si="417"/>
        <v>0</v>
      </c>
      <c r="AP230" s="687">
        <f>'4. ГПП-УЗПКТ-СЗСК'!BG130</f>
        <v>15.4</v>
      </c>
      <c r="AQ230" s="687">
        <f>'4. ГПП-УЗПКТ-СЗСК'!BI130</f>
        <v>0</v>
      </c>
      <c r="AR230" s="687">
        <f t="shared" si="418"/>
        <v>-15.4</v>
      </c>
      <c r="AS230" s="688">
        <f t="shared" si="419"/>
        <v>0</v>
      </c>
      <c r="AT230" s="687">
        <f t="shared" si="420"/>
        <v>47.2</v>
      </c>
      <c r="AU230" s="687">
        <f t="shared" si="421"/>
        <v>0</v>
      </c>
      <c r="AV230" s="687">
        <f t="shared" si="422"/>
        <v>-47.2</v>
      </c>
      <c r="AW230" s="688">
        <f t="shared" si="423"/>
        <v>0</v>
      </c>
      <c r="AX230" s="687">
        <f>'4. ГПП-УЗПКТ-СЗСК'!BS130</f>
        <v>15.9</v>
      </c>
      <c r="AY230" s="687">
        <f>'4. ГПП-УЗПКТ-СЗСК'!BU130</f>
        <v>0</v>
      </c>
      <c r="AZ230" s="687">
        <f t="shared" si="424"/>
        <v>-15.9</v>
      </c>
      <c r="BA230" s="688">
        <f t="shared" si="425"/>
        <v>0</v>
      </c>
      <c r="BB230" s="687">
        <f>'4. ГПП-УЗПКТ-СЗСК'!BY130</f>
        <v>15.9</v>
      </c>
      <c r="BC230" s="687">
        <f>'4. ГПП-УЗПКТ-СЗСК'!CA130</f>
        <v>0</v>
      </c>
      <c r="BD230" s="687">
        <f t="shared" si="426"/>
        <v>-15.9</v>
      </c>
      <c r="BE230" s="688">
        <f t="shared" si="427"/>
        <v>0</v>
      </c>
      <c r="BF230" s="687">
        <f>'4. ГПП-УЗПКТ-СЗСК'!CE130</f>
        <v>15.4</v>
      </c>
      <c r="BG230" s="687">
        <f>'4. ГПП-УЗПКТ-СЗСК'!CG130</f>
        <v>0</v>
      </c>
      <c r="BH230" s="687">
        <f t="shared" si="428"/>
        <v>-15.4</v>
      </c>
      <c r="BI230" s="688">
        <f t="shared" si="429"/>
        <v>0</v>
      </c>
      <c r="BJ230" s="687">
        <f t="shared" si="430"/>
        <v>47.2</v>
      </c>
      <c r="BK230" s="687">
        <f t="shared" si="431"/>
        <v>0</v>
      </c>
      <c r="BL230" s="687">
        <f t="shared" si="432"/>
        <v>-47.2</v>
      </c>
      <c r="BM230" s="688">
        <f t="shared" si="433"/>
        <v>0</v>
      </c>
      <c r="BN230" s="687">
        <f>'4. ГПП-УЗПКТ-СЗСК'!CQ130</f>
        <v>15.9</v>
      </c>
      <c r="BO230" s="687">
        <f>'4. ГПП-УЗПКТ-СЗСК'!CS130</f>
        <v>0</v>
      </c>
      <c r="BP230" s="687">
        <f t="shared" si="434"/>
        <v>-15.9</v>
      </c>
      <c r="BQ230" s="688">
        <f t="shared" si="435"/>
        <v>0</v>
      </c>
      <c r="BR230" s="687">
        <f>'4. ГПП-УЗПКТ-СЗСК'!CW130</f>
        <v>15.4</v>
      </c>
      <c r="BS230" s="687">
        <f>'4. ГПП-УЗПКТ-СЗСК'!CY130</f>
        <v>0</v>
      </c>
      <c r="BT230" s="687">
        <f t="shared" si="436"/>
        <v>-15.4</v>
      </c>
      <c r="BU230" s="688">
        <f t="shared" si="437"/>
        <v>0</v>
      </c>
      <c r="BV230" s="687">
        <f>'4. ГПП-УЗПКТ-СЗСК'!DC130</f>
        <v>15.9</v>
      </c>
      <c r="BW230" s="687">
        <f>'4. ГПП-УЗПКТ-СЗСК'!DE130</f>
        <v>0</v>
      </c>
      <c r="BX230" s="687">
        <f t="shared" si="438"/>
        <v>-15.9</v>
      </c>
      <c r="BY230" s="688">
        <f t="shared" si="439"/>
        <v>0</v>
      </c>
    </row>
    <row r="231" spans="3:77" ht="20.100000000000001" customHeight="1">
      <c r="C231" s="436" t="s">
        <v>315</v>
      </c>
      <c r="D231" s="528"/>
      <c r="E231" s="528"/>
      <c r="F231" s="529"/>
      <c r="G231" s="530" t="s">
        <v>343</v>
      </c>
      <c r="H231" s="530"/>
      <c r="I231" s="691" t="s">
        <v>169</v>
      </c>
      <c r="J231" s="687">
        <f t="shared" si="396"/>
        <v>3014.4</v>
      </c>
      <c r="K231" s="687">
        <f t="shared" si="397"/>
        <v>0</v>
      </c>
      <c r="L231" s="687">
        <f t="shared" si="398"/>
        <v>-3014.4</v>
      </c>
      <c r="M231" s="688">
        <f t="shared" si="399"/>
        <v>0</v>
      </c>
      <c r="N231" s="687">
        <f t="shared" si="400"/>
        <v>785.6</v>
      </c>
      <c r="O231" s="687">
        <f t="shared" si="401"/>
        <v>0</v>
      </c>
      <c r="P231" s="687">
        <f t="shared" si="402"/>
        <v>-785.6</v>
      </c>
      <c r="Q231" s="688">
        <f t="shared" si="403"/>
        <v>0</v>
      </c>
      <c r="R231" s="687">
        <f>'4. ГПП-УЗПКТ-СЗСК'!W131</f>
        <v>272.10000000000002</v>
      </c>
      <c r="S231" s="687">
        <f>'4. ГПП-УЗПКТ-СЗСК'!Y131</f>
        <v>0</v>
      </c>
      <c r="T231" s="687">
        <f t="shared" si="404"/>
        <v>-272.10000000000002</v>
      </c>
      <c r="U231" s="688">
        <f t="shared" si="405"/>
        <v>0</v>
      </c>
      <c r="V231" s="687">
        <f>'4. ГПП-УЗПКТ-СЗСК'!AC131</f>
        <v>244.4</v>
      </c>
      <c r="W231" s="687">
        <f>'4. ГПП-УЗПКТ-СЗСК'!AE131</f>
        <v>0</v>
      </c>
      <c r="X231" s="687">
        <f t="shared" si="406"/>
        <v>-244.4</v>
      </c>
      <c r="Y231" s="688">
        <f t="shared" si="407"/>
        <v>0</v>
      </c>
      <c r="Z231" s="687">
        <f>'4. ГПП-УЗПКТ-СЗСК'!AI131</f>
        <v>269.10000000000002</v>
      </c>
      <c r="AA231" s="687">
        <f>'4. ГПП-УЗПКТ-СЗСК'!AK131</f>
        <v>0</v>
      </c>
      <c r="AB231" s="687">
        <f t="shared" si="408"/>
        <v>-269.10000000000002</v>
      </c>
      <c r="AC231" s="688">
        <f t="shared" si="409"/>
        <v>0</v>
      </c>
      <c r="AD231" s="687">
        <f t="shared" si="410"/>
        <v>787.2</v>
      </c>
      <c r="AE231" s="687">
        <f t="shared" si="411"/>
        <v>0</v>
      </c>
      <c r="AF231" s="687">
        <f t="shared" si="412"/>
        <v>-787.2</v>
      </c>
      <c r="AG231" s="688">
        <f t="shared" si="413"/>
        <v>0</v>
      </c>
      <c r="AH231" s="687">
        <f>'4. ГПП-УЗПКТ-СЗСК'!AU131</f>
        <v>268.5</v>
      </c>
      <c r="AI231" s="687">
        <f>'4. ГПП-УЗПКТ-СЗСК'!AW131</f>
        <v>0</v>
      </c>
      <c r="AJ231" s="687">
        <f t="shared" si="414"/>
        <v>-268.5</v>
      </c>
      <c r="AK231" s="688">
        <f t="shared" si="415"/>
        <v>0</v>
      </c>
      <c r="AL231" s="687">
        <f>'4. ГПП-УЗПКТ-СЗСК'!BA131</f>
        <v>271.2</v>
      </c>
      <c r="AM231" s="687">
        <f>'4. ГПП-УЗПКТ-СЗСК'!BC131</f>
        <v>0</v>
      </c>
      <c r="AN231" s="687">
        <f t="shared" si="416"/>
        <v>-271.2</v>
      </c>
      <c r="AO231" s="688">
        <f t="shared" si="417"/>
        <v>0</v>
      </c>
      <c r="AP231" s="687">
        <f>'4. ГПП-УЗПКТ-СЗСК'!BG131</f>
        <v>247.5</v>
      </c>
      <c r="AQ231" s="687">
        <f>'4. ГПП-УЗПКТ-СЗСК'!BI131</f>
        <v>0</v>
      </c>
      <c r="AR231" s="687">
        <f t="shared" si="418"/>
        <v>-247.5</v>
      </c>
      <c r="AS231" s="688">
        <f t="shared" si="419"/>
        <v>0</v>
      </c>
      <c r="AT231" s="687">
        <f t="shared" si="420"/>
        <v>664</v>
      </c>
      <c r="AU231" s="687">
        <f t="shared" si="421"/>
        <v>0</v>
      </c>
      <c r="AV231" s="687">
        <f t="shared" si="422"/>
        <v>-664</v>
      </c>
      <c r="AW231" s="688">
        <f t="shared" si="423"/>
        <v>0</v>
      </c>
      <c r="AX231" s="687">
        <f>'4. ГПП-УЗПКТ-СЗСК'!BS131</f>
        <v>189.7</v>
      </c>
      <c r="AY231" s="687">
        <f>'4. ГПП-УЗПКТ-СЗСК'!BU131</f>
        <v>0</v>
      </c>
      <c r="AZ231" s="687">
        <f t="shared" si="424"/>
        <v>-189.7</v>
      </c>
      <c r="BA231" s="688">
        <f t="shared" si="425"/>
        <v>0</v>
      </c>
      <c r="BB231" s="687">
        <f>'4. ГПП-УЗПКТ-СЗСК'!BY131</f>
        <v>232</v>
      </c>
      <c r="BC231" s="687">
        <f>'4. ГПП-УЗПКТ-СЗСК'!CA131</f>
        <v>0</v>
      </c>
      <c r="BD231" s="687">
        <f t="shared" si="426"/>
        <v>-232</v>
      </c>
      <c r="BE231" s="688">
        <f t="shared" si="427"/>
        <v>0</v>
      </c>
      <c r="BF231" s="687">
        <f>'4. ГПП-УЗПКТ-СЗСК'!CE131</f>
        <v>242.3</v>
      </c>
      <c r="BG231" s="687">
        <f>'4. ГПП-УЗПКТ-СЗСК'!CG131</f>
        <v>0</v>
      </c>
      <c r="BH231" s="687">
        <f t="shared" si="428"/>
        <v>-242.3</v>
      </c>
      <c r="BI231" s="688">
        <f t="shared" si="429"/>
        <v>0</v>
      </c>
      <c r="BJ231" s="687">
        <f t="shared" si="430"/>
        <v>777.6</v>
      </c>
      <c r="BK231" s="687">
        <f t="shared" si="431"/>
        <v>0</v>
      </c>
      <c r="BL231" s="687">
        <f t="shared" si="432"/>
        <v>-777.6</v>
      </c>
      <c r="BM231" s="688">
        <f t="shared" si="433"/>
        <v>0</v>
      </c>
      <c r="BN231" s="687">
        <f>'4. ГПП-УЗПКТ-СЗСК'!CQ131</f>
        <v>261.10000000000002</v>
      </c>
      <c r="BO231" s="687">
        <f>'4. ГПП-УЗПКТ-СЗСК'!CS131</f>
        <v>0</v>
      </c>
      <c r="BP231" s="687">
        <f t="shared" si="434"/>
        <v>-261.10000000000002</v>
      </c>
      <c r="BQ231" s="688">
        <f t="shared" si="435"/>
        <v>0</v>
      </c>
      <c r="BR231" s="687">
        <f>'4. ГПП-УЗПКТ-СЗСК'!CW131</f>
        <v>253.6</v>
      </c>
      <c r="BS231" s="687">
        <f>'4. ГПП-УЗПКТ-СЗСК'!CY131</f>
        <v>0</v>
      </c>
      <c r="BT231" s="687">
        <f t="shared" si="436"/>
        <v>-253.6</v>
      </c>
      <c r="BU231" s="688">
        <f t="shared" si="437"/>
        <v>0</v>
      </c>
      <c r="BV231" s="687">
        <f>'4. ГПП-УЗПКТ-СЗСК'!DC131</f>
        <v>262.89999999999998</v>
      </c>
      <c r="BW231" s="687">
        <f>'4. ГПП-УЗПКТ-СЗСК'!DE131</f>
        <v>0</v>
      </c>
      <c r="BX231" s="687">
        <f t="shared" si="438"/>
        <v>-262.89999999999998</v>
      </c>
      <c r="BY231" s="688">
        <f t="shared" si="439"/>
        <v>0</v>
      </c>
    </row>
    <row r="232" spans="3:77" ht="20.100000000000001" customHeight="1">
      <c r="C232" s="428" t="s">
        <v>113</v>
      </c>
      <c r="D232" s="528"/>
      <c r="E232" s="528"/>
      <c r="F232" s="529"/>
      <c r="G232" s="530" t="s">
        <v>344</v>
      </c>
      <c r="H232" s="530"/>
      <c r="I232" s="446" t="s">
        <v>169</v>
      </c>
      <c r="J232" s="687">
        <f t="shared" si="396"/>
        <v>3650.1</v>
      </c>
      <c r="K232" s="687">
        <f t="shared" si="397"/>
        <v>0</v>
      </c>
      <c r="L232" s="687">
        <f t="shared" si="398"/>
        <v>-3650.1</v>
      </c>
      <c r="M232" s="688">
        <f t="shared" si="399"/>
        <v>0</v>
      </c>
      <c r="N232" s="687">
        <f t="shared" si="400"/>
        <v>944.09999999999991</v>
      </c>
      <c r="O232" s="687">
        <f t="shared" si="401"/>
        <v>0</v>
      </c>
      <c r="P232" s="687">
        <f t="shared" si="402"/>
        <v>-944.09999999999991</v>
      </c>
      <c r="Q232" s="688">
        <f t="shared" si="403"/>
        <v>0</v>
      </c>
      <c r="R232" s="687">
        <f>'4. ГПП-УЗПКТ-СЗСК'!W130+'4. ГПП-УЗПКТ-СЗСК'!W131+'1. ГПП-АГПЗ+'!W58</f>
        <v>327</v>
      </c>
      <c r="S232" s="687">
        <f>'4. ГПП-УЗПКТ-СЗСК'!Y130+'4. ГПП-УЗПКТ-СЗСК'!Y131+'1. ГПП-АГПЗ+'!Y58</f>
        <v>0</v>
      </c>
      <c r="T232" s="687">
        <f t="shared" si="404"/>
        <v>-327</v>
      </c>
      <c r="U232" s="688">
        <f t="shared" si="405"/>
        <v>0</v>
      </c>
      <c r="V232" s="687">
        <f>'4. ГПП-УЗПКТ-СЗСК'!AC130+'4. ГПП-УЗПКТ-СЗСК'!AC131+'1. ГПП-АГПЗ+'!AC58</f>
        <v>293.8</v>
      </c>
      <c r="W232" s="687">
        <f>'4. ГПП-УЗПКТ-СЗСК'!AE130+'4. ГПП-УЗПКТ-СЗСК'!AE131+'1. ГПП-АГПЗ+'!AE58</f>
        <v>0</v>
      </c>
      <c r="X232" s="687">
        <f t="shared" si="406"/>
        <v>-293.8</v>
      </c>
      <c r="Y232" s="688">
        <f t="shared" si="407"/>
        <v>0</v>
      </c>
      <c r="Z232" s="687">
        <f>'4. ГПП-УЗПКТ-СЗСК'!AI130+'4. ГПП-УЗПКТ-СЗСК'!AI131+'1. ГПП-АГПЗ+'!AI58</f>
        <v>323.3</v>
      </c>
      <c r="AA232" s="687">
        <f>'4. ГПП-УЗПКТ-СЗСК'!AK130+'4. ГПП-УЗПКТ-СЗСК'!AK131+'1. ГПП-АГПЗ+'!AK58</f>
        <v>0</v>
      </c>
      <c r="AB232" s="687">
        <f t="shared" si="408"/>
        <v>-323.3</v>
      </c>
      <c r="AC232" s="688">
        <f t="shared" si="409"/>
        <v>0</v>
      </c>
      <c r="AD232" s="687">
        <f t="shared" si="410"/>
        <v>917.5</v>
      </c>
      <c r="AE232" s="687">
        <f t="shared" si="411"/>
        <v>0</v>
      </c>
      <c r="AF232" s="687">
        <f t="shared" si="412"/>
        <v>-917.5</v>
      </c>
      <c r="AG232" s="688">
        <f t="shared" si="413"/>
        <v>0</v>
      </c>
      <c r="AH232" s="687">
        <f>'4. ГПП-УЗПКТ-СЗСК'!AU130+'4. ГПП-УЗПКТ-СЗСК'!AU131+'1. ГПП-АГПЗ+'!AU58</f>
        <v>323.29999999999995</v>
      </c>
      <c r="AI232" s="687">
        <f>'4. ГПП-УЗПКТ-СЗСК'!AW130+'4. ГПП-УЗПКТ-СЗСК'!AW131+'1. ГПП-АГПЗ+'!AW58</f>
        <v>0</v>
      </c>
      <c r="AJ232" s="687">
        <f t="shared" si="414"/>
        <v>-323.29999999999995</v>
      </c>
      <c r="AK232" s="688">
        <f t="shared" si="415"/>
        <v>0</v>
      </c>
      <c r="AL232" s="687">
        <f>'4. ГПП-УЗПКТ-СЗСК'!BA130+'4. ГПП-УЗПКТ-СЗСК'!BA131+'1. ГПП-АГПЗ+'!BA58</f>
        <v>308</v>
      </c>
      <c r="AM232" s="687">
        <f>'4. ГПП-УЗПКТ-СЗСК'!BC130+'4. ГПП-УЗПКТ-СЗСК'!BC131+'1. ГПП-АГПЗ+'!BC58</f>
        <v>0</v>
      </c>
      <c r="AN232" s="687">
        <f t="shared" si="416"/>
        <v>-308</v>
      </c>
      <c r="AO232" s="688">
        <f t="shared" si="417"/>
        <v>0</v>
      </c>
      <c r="AP232" s="687">
        <f>'4. ГПП-УЗПКТ-СЗСК'!BG130+'4. ГПП-УЗПКТ-СЗСК'!BG131+'1. ГПП-АГПЗ+'!BG58</f>
        <v>286.2</v>
      </c>
      <c r="AQ232" s="687">
        <f>'4. ГПП-УЗПКТ-СЗСК'!BI130+'4. ГПП-УЗПКТ-СЗСК'!BI131+'1. ГПП-АГПЗ+'!BI58</f>
        <v>0</v>
      </c>
      <c r="AR232" s="687">
        <f t="shared" si="418"/>
        <v>-286.2</v>
      </c>
      <c r="AS232" s="688">
        <f t="shared" si="419"/>
        <v>0</v>
      </c>
      <c r="AT232" s="687">
        <f t="shared" si="420"/>
        <v>833.90000000000009</v>
      </c>
      <c r="AU232" s="687">
        <f t="shared" si="421"/>
        <v>0</v>
      </c>
      <c r="AV232" s="687">
        <f t="shared" si="422"/>
        <v>-833.90000000000009</v>
      </c>
      <c r="AW232" s="688">
        <f t="shared" si="423"/>
        <v>0</v>
      </c>
      <c r="AX232" s="687">
        <f>'4. ГПП-УЗПКТ-СЗСК'!BS130+'4. ГПП-УЗПКТ-СЗСК'!BS131+'1. ГПП-АГПЗ+'!BS58</f>
        <v>247.1</v>
      </c>
      <c r="AY232" s="687">
        <f>'4. ГПП-УЗПКТ-СЗСК'!BU130+'4. ГПП-УЗПКТ-СЗСК'!BU131+'1. ГПП-АГПЗ+'!BU58</f>
        <v>0</v>
      </c>
      <c r="AZ232" s="687">
        <f t="shared" si="424"/>
        <v>-247.1</v>
      </c>
      <c r="BA232" s="688">
        <f t="shared" si="425"/>
        <v>0</v>
      </c>
      <c r="BB232" s="687">
        <f>'4. ГПП-УЗПКТ-СЗСК'!BY130+'4. ГПП-УЗПКТ-СЗСК'!BY131+'1. ГПП-АГПЗ+'!BY58</f>
        <v>288.10000000000002</v>
      </c>
      <c r="BC232" s="687">
        <f>'4. ГПП-УЗПКТ-СЗСК'!CA130+'4. ГПП-УЗПКТ-СЗСК'!CA131+'1. ГПП-АГПЗ+'!CA58</f>
        <v>0</v>
      </c>
      <c r="BD232" s="687">
        <f t="shared" si="426"/>
        <v>-288.10000000000002</v>
      </c>
      <c r="BE232" s="688">
        <f t="shared" si="427"/>
        <v>0</v>
      </c>
      <c r="BF232" s="687">
        <f>'4. ГПП-УЗПКТ-СЗСК'!CE130+'4. ГПП-УЗПКТ-СЗСК'!CE131+'1. ГПП-АГПЗ+'!CE58</f>
        <v>298.7</v>
      </c>
      <c r="BG232" s="687">
        <f>'4. ГПП-УЗПКТ-СЗСК'!CG130+'4. ГПП-УЗПКТ-СЗСК'!CG131+'1. ГПП-АГПЗ+'!CG58</f>
        <v>0</v>
      </c>
      <c r="BH232" s="687">
        <f t="shared" si="428"/>
        <v>-298.7</v>
      </c>
      <c r="BI232" s="688">
        <f t="shared" si="429"/>
        <v>0</v>
      </c>
      <c r="BJ232" s="687">
        <f t="shared" si="430"/>
        <v>954.59999999999991</v>
      </c>
      <c r="BK232" s="687">
        <f t="shared" si="431"/>
        <v>0</v>
      </c>
      <c r="BL232" s="687">
        <f t="shared" si="432"/>
        <v>-954.59999999999991</v>
      </c>
      <c r="BM232" s="688">
        <f t="shared" si="433"/>
        <v>0</v>
      </c>
      <c r="BN232" s="687">
        <f>'4. ГПП-УЗПКТ-СЗСК'!CQ130+'4. ГПП-УЗПКТ-СЗСК'!CQ131+'1. ГПП-АГПЗ+'!CQ58</f>
        <v>320.89999999999998</v>
      </c>
      <c r="BO232" s="687">
        <f>'4. ГПП-УЗПКТ-СЗСК'!CS130+'4. ГПП-УЗПКТ-СЗСК'!CS131+'1. ГПП-АГПЗ+'!CS58</f>
        <v>0</v>
      </c>
      <c r="BP232" s="687">
        <f t="shared" si="434"/>
        <v>-320.89999999999998</v>
      </c>
      <c r="BQ232" s="688">
        <f t="shared" si="435"/>
        <v>0</v>
      </c>
      <c r="BR232" s="687">
        <f>'4. ГПП-УЗПКТ-СЗСК'!CW130+'4. ГПП-УЗПКТ-СЗСК'!CW131+'1. ГПП-АГПЗ+'!CW58</f>
        <v>311.5</v>
      </c>
      <c r="BS232" s="687">
        <f>'4. ГПП-УЗПКТ-СЗСК'!CY130+'4. ГПП-УЗПКТ-СЗСК'!CY131+'1. ГПП-АГПЗ+'!CY58</f>
        <v>0</v>
      </c>
      <c r="BT232" s="687">
        <f t="shared" si="436"/>
        <v>-311.5</v>
      </c>
      <c r="BU232" s="688">
        <f t="shared" si="437"/>
        <v>0</v>
      </c>
      <c r="BV232" s="687">
        <f>'4. ГПП-УЗПКТ-СЗСК'!DC130+'4. ГПП-УЗПКТ-СЗСК'!DC131+'1. ГПП-АГПЗ+'!DC58</f>
        <v>322.19999999999993</v>
      </c>
      <c r="BW232" s="687">
        <f>'4. ГПП-УЗПКТ-СЗСК'!DE130+'4. ГПП-УЗПКТ-СЗСК'!DE131+'1. ГПП-АГПЗ+'!DE58</f>
        <v>0</v>
      </c>
      <c r="BX232" s="687">
        <f t="shared" si="438"/>
        <v>-322.19999999999993</v>
      </c>
      <c r="BY232" s="688">
        <f t="shared" si="439"/>
        <v>0</v>
      </c>
    </row>
    <row r="233" spans="3:77" ht="20.100000000000001" customHeight="1">
      <c r="C233" s="424" t="s">
        <v>173</v>
      </c>
      <c r="D233" s="528"/>
      <c r="E233" s="528"/>
      <c r="F233" s="529"/>
      <c r="G233" s="530" t="s">
        <v>344</v>
      </c>
      <c r="H233" s="530"/>
      <c r="I233" s="446" t="s">
        <v>169</v>
      </c>
      <c r="J233" s="687">
        <f t="shared" si="396"/>
        <v>3650.1</v>
      </c>
      <c r="K233" s="687">
        <f t="shared" si="397"/>
        <v>0</v>
      </c>
      <c r="L233" s="687">
        <f t="shared" si="398"/>
        <v>-3650.1</v>
      </c>
      <c r="M233" s="688">
        <f t="shared" si="399"/>
        <v>0</v>
      </c>
      <c r="N233" s="687">
        <f t="shared" si="400"/>
        <v>944.09999999999991</v>
      </c>
      <c r="O233" s="687">
        <f t="shared" si="401"/>
        <v>0</v>
      </c>
      <c r="P233" s="687">
        <f t="shared" si="402"/>
        <v>-944.09999999999991</v>
      </c>
      <c r="Q233" s="688">
        <f t="shared" si="403"/>
        <v>0</v>
      </c>
      <c r="R233" s="687">
        <f>'4. ГПП-УЗПКТ-СЗСК'!W130+'4. ГПП-УЗПКТ-СЗСК'!W131+'1. ГПП-АГПЗ+'!W58</f>
        <v>327</v>
      </c>
      <c r="S233" s="687">
        <f>'4. ГПП-УЗПКТ-СЗСК'!Y130+'4. ГПП-УЗПКТ-СЗСК'!Y131+'1. ГПП-АГПЗ+'!Y58</f>
        <v>0</v>
      </c>
      <c r="T233" s="687">
        <f t="shared" si="404"/>
        <v>-327</v>
      </c>
      <c r="U233" s="688">
        <f t="shared" si="405"/>
        <v>0</v>
      </c>
      <c r="V233" s="687">
        <f>'4. ГПП-УЗПКТ-СЗСК'!AC130+'4. ГПП-УЗПКТ-СЗСК'!AC131+'1. ГПП-АГПЗ+'!AC58</f>
        <v>293.8</v>
      </c>
      <c r="W233" s="687">
        <f>'4. ГПП-УЗПКТ-СЗСК'!AE130+'4. ГПП-УЗПКТ-СЗСК'!AE131+'1. ГПП-АГПЗ+'!AE58</f>
        <v>0</v>
      </c>
      <c r="X233" s="687">
        <f t="shared" si="406"/>
        <v>-293.8</v>
      </c>
      <c r="Y233" s="688">
        <f t="shared" si="407"/>
        <v>0</v>
      </c>
      <c r="Z233" s="687">
        <f>'4. ГПП-УЗПКТ-СЗСК'!AI130+'4. ГПП-УЗПКТ-СЗСК'!AI131+'1. ГПП-АГПЗ+'!AI58</f>
        <v>323.3</v>
      </c>
      <c r="AA233" s="687">
        <f>'4. ГПП-УЗПКТ-СЗСК'!AK130+'4. ГПП-УЗПКТ-СЗСК'!AK131+'1. ГПП-АГПЗ+'!AK58</f>
        <v>0</v>
      </c>
      <c r="AB233" s="687">
        <f t="shared" si="408"/>
        <v>-323.3</v>
      </c>
      <c r="AC233" s="688">
        <f t="shared" si="409"/>
        <v>0</v>
      </c>
      <c r="AD233" s="687">
        <f t="shared" si="410"/>
        <v>917.5</v>
      </c>
      <c r="AE233" s="687">
        <f t="shared" si="411"/>
        <v>0</v>
      </c>
      <c r="AF233" s="687">
        <f t="shared" si="412"/>
        <v>-917.5</v>
      </c>
      <c r="AG233" s="688">
        <f t="shared" si="413"/>
        <v>0</v>
      </c>
      <c r="AH233" s="687">
        <f>'4. ГПП-УЗПКТ-СЗСК'!AU130+'4. ГПП-УЗПКТ-СЗСК'!AU131+'1. ГПП-АГПЗ+'!AU58</f>
        <v>323.29999999999995</v>
      </c>
      <c r="AI233" s="687">
        <f>'4. ГПП-УЗПКТ-СЗСК'!AW130+'4. ГПП-УЗПКТ-СЗСК'!AW131+'1. ГПП-АГПЗ+'!AW58</f>
        <v>0</v>
      </c>
      <c r="AJ233" s="687">
        <f t="shared" si="414"/>
        <v>-323.29999999999995</v>
      </c>
      <c r="AK233" s="688">
        <f t="shared" si="415"/>
        <v>0</v>
      </c>
      <c r="AL233" s="687">
        <f>'4. ГПП-УЗПКТ-СЗСК'!BA130+'4. ГПП-УЗПКТ-СЗСК'!BA131+'1. ГПП-АГПЗ+'!BA58</f>
        <v>308</v>
      </c>
      <c r="AM233" s="687">
        <f>'4. ГПП-УЗПКТ-СЗСК'!BC130+'4. ГПП-УЗПКТ-СЗСК'!BC131+'1. ГПП-АГПЗ+'!BC58</f>
        <v>0</v>
      </c>
      <c r="AN233" s="687">
        <f t="shared" si="416"/>
        <v>-308</v>
      </c>
      <c r="AO233" s="688">
        <f t="shared" si="417"/>
        <v>0</v>
      </c>
      <c r="AP233" s="687">
        <f>'4. ГПП-УЗПКТ-СЗСК'!BG130+'4. ГПП-УЗПКТ-СЗСК'!BG131+'1. ГПП-АГПЗ+'!BG58</f>
        <v>286.2</v>
      </c>
      <c r="AQ233" s="687">
        <f>'4. ГПП-УЗПКТ-СЗСК'!BI130+'4. ГПП-УЗПКТ-СЗСК'!BI131+'1. ГПП-АГПЗ+'!BI58</f>
        <v>0</v>
      </c>
      <c r="AR233" s="687">
        <f t="shared" si="418"/>
        <v>-286.2</v>
      </c>
      <c r="AS233" s="688">
        <f t="shared" si="419"/>
        <v>0</v>
      </c>
      <c r="AT233" s="687">
        <f t="shared" si="420"/>
        <v>833.90000000000009</v>
      </c>
      <c r="AU233" s="687">
        <f t="shared" si="421"/>
        <v>0</v>
      </c>
      <c r="AV233" s="687">
        <f t="shared" si="422"/>
        <v>-833.90000000000009</v>
      </c>
      <c r="AW233" s="688">
        <f t="shared" si="423"/>
        <v>0</v>
      </c>
      <c r="AX233" s="687">
        <f>'4. ГПП-УЗПКТ-СЗСК'!BS130+'4. ГПП-УЗПКТ-СЗСК'!BS131+'1. ГПП-АГПЗ+'!BS58</f>
        <v>247.1</v>
      </c>
      <c r="AY233" s="687">
        <f>'4. ГПП-УЗПКТ-СЗСК'!BU130+'4. ГПП-УЗПКТ-СЗСК'!BU131+'1. ГПП-АГПЗ+'!BU58</f>
        <v>0</v>
      </c>
      <c r="AZ233" s="687">
        <f t="shared" si="424"/>
        <v>-247.1</v>
      </c>
      <c r="BA233" s="688">
        <f t="shared" si="425"/>
        <v>0</v>
      </c>
      <c r="BB233" s="687">
        <f>'4. ГПП-УЗПКТ-СЗСК'!BY130+'4. ГПП-УЗПКТ-СЗСК'!BY131+'1. ГПП-АГПЗ+'!BY58</f>
        <v>288.10000000000002</v>
      </c>
      <c r="BC233" s="687">
        <f>'4. ГПП-УЗПКТ-СЗСК'!CA130+'4. ГПП-УЗПКТ-СЗСК'!CA131+'1. ГПП-АГПЗ+'!CA58</f>
        <v>0</v>
      </c>
      <c r="BD233" s="687">
        <f t="shared" si="426"/>
        <v>-288.10000000000002</v>
      </c>
      <c r="BE233" s="688">
        <f t="shared" si="427"/>
        <v>0</v>
      </c>
      <c r="BF233" s="687">
        <f>'4. ГПП-УЗПКТ-СЗСК'!CE130+'4. ГПП-УЗПКТ-СЗСК'!CE131+'1. ГПП-АГПЗ+'!CE58</f>
        <v>298.7</v>
      </c>
      <c r="BG233" s="687">
        <f>'4. ГПП-УЗПКТ-СЗСК'!CG130+'4. ГПП-УЗПКТ-СЗСК'!CG131+'1. ГПП-АГПЗ+'!CG58</f>
        <v>0</v>
      </c>
      <c r="BH233" s="687">
        <f t="shared" si="428"/>
        <v>-298.7</v>
      </c>
      <c r="BI233" s="688">
        <f t="shared" si="429"/>
        <v>0</v>
      </c>
      <c r="BJ233" s="687">
        <f t="shared" si="430"/>
        <v>954.59999999999991</v>
      </c>
      <c r="BK233" s="687">
        <f t="shared" si="431"/>
        <v>0</v>
      </c>
      <c r="BL233" s="687">
        <f t="shared" si="432"/>
        <v>-954.59999999999991</v>
      </c>
      <c r="BM233" s="688">
        <f t="shared" si="433"/>
        <v>0</v>
      </c>
      <c r="BN233" s="687">
        <f>'4. ГПП-УЗПКТ-СЗСК'!CQ130+'4. ГПП-УЗПКТ-СЗСК'!CQ131+'1. ГПП-АГПЗ+'!CQ58</f>
        <v>320.89999999999998</v>
      </c>
      <c r="BO233" s="687">
        <f>'4. ГПП-УЗПКТ-СЗСК'!CS130+'4. ГПП-УЗПКТ-СЗСК'!CS131+'1. ГПП-АГПЗ+'!CS58</f>
        <v>0</v>
      </c>
      <c r="BP233" s="687">
        <f t="shared" si="434"/>
        <v>-320.89999999999998</v>
      </c>
      <c r="BQ233" s="688">
        <f t="shared" si="435"/>
        <v>0</v>
      </c>
      <c r="BR233" s="687">
        <f>'4. ГПП-УЗПКТ-СЗСК'!CW130+'4. ГПП-УЗПКТ-СЗСК'!CW131+'1. ГПП-АГПЗ+'!CW58</f>
        <v>311.5</v>
      </c>
      <c r="BS233" s="687">
        <f>'4. ГПП-УЗПКТ-СЗСК'!CY130+'4. ГПП-УЗПКТ-СЗСК'!CY131+'1. ГПП-АГПЗ+'!CY58</f>
        <v>0</v>
      </c>
      <c r="BT233" s="687">
        <f t="shared" si="436"/>
        <v>-311.5</v>
      </c>
      <c r="BU233" s="688">
        <f t="shared" si="437"/>
        <v>0</v>
      </c>
      <c r="BV233" s="687">
        <f>'4. ГПП-УЗПКТ-СЗСК'!DC130+'4. ГПП-УЗПКТ-СЗСК'!DC131+'1. ГПП-АГПЗ+'!DC58</f>
        <v>322.19999999999993</v>
      </c>
      <c r="BW233" s="687">
        <f>'4. ГПП-УЗПКТ-СЗСК'!DE130+'4. ГПП-УЗПКТ-СЗСК'!DE131+'1. ГПП-АГПЗ+'!DE58</f>
        <v>0</v>
      </c>
      <c r="BX233" s="687">
        <f t="shared" si="438"/>
        <v>-322.19999999999993</v>
      </c>
      <c r="BY233" s="688">
        <f t="shared" si="439"/>
        <v>0</v>
      </c>
    </row>
    <row r="234" spans="3:77" ht="20.100000000000001" customHeight="1">
      <c r="C234" s="436" t="s">
        <v>101</v>
      </c>
      <c r="D234" s="528"/>
      <c r="E234" s="528"/>
      <c r="F234" s="529"/>
      <c r="G234" s="530" t="s">
        <v>340</v>
      </c>
      <c r="H234" s="530"/>
      <c r="I234" s="691" t="s">
        <v>169</v>
      </c>
      <c r="J234" s="687">
        <f t="shared" si="396"/>
        <v>455.6</v>
      </c>
      <c r="K234" s="687">
        <f t="shared" si="397"/>
        <v>0</v>
      </c>
      <c r="L234" s="687">
        <f t="shared" si="398"/>
        <v>-455.6</v>
      </c>
      <c r="M234" s="688">
        <f t="shared" si="399"/>
        <v>0</v>
      </c>
      <c r="N234" s="687">
        <f t="shared" si="400"/>
        <v>112.3</v>
      </c>
      <c r="O234" s="687">
        <f t="shared" si="401"/>
        <v>0</v>
      </c>
      <c r="P234" s="687">
        <f t="shared" si="402"/>
        <v>-112.3</v>
      </c>
      <c r="Q234" s="688">
        <f t="shared" si="403"/>
        <v>0</v>
      </c>
      <c r="R234" s="687">
        <f>'1. ГПП-АГПЗ+'!W58</f>
        <v>39</v>
      </c>
      <c r="S234" s="687">
        <f>'1. ГПП-АГПЗ+'!Y58</f>
        <v>0</v>
      </c>
      <c r="T234" s="687">
        <f t="shared" si="404"/>
        <v>-39</v>
      </c>
      <c r="U234" s="688">
        <f t="shared" si="405"/>
        <v>0</v>
      </c>
      <c r="V234" s="687">
        <f>'1. ГПП-АГПЗ+'!AC58</f>
        <v>35</v>
      </c>
      <c r="W234" s="687">
        <f>'1. ГПП-АГПЗ+'!AE58</f>
        <v>0</v>
      </c>
      <c r="X234" s="687">
        <f t="shared" si="406"/>
        <v>-35</v>
      </c>
      <c r="Y234" s="688">
        <f t="shared" si="407"/>
        <v>0</v>
      </c>
      <c r="Z234" s="687">
        <f>'1. ГПП-АГПЗ+'!AI58</f>
        <v>38.299999999999997</v>
      </c>
      <c r="AA234" s="687">
        <f>'1. ГПП-АГПЗ+'!AK58</f>
        <v>0</v>
      </c>
      <c r="AB234" s="687">
        <f t="shared" si="408"/>
        <v>-38.299999999999997</v>
      </c>
      <c r="AC234" s="688">
        <f t="shared" si="409"/>
        <v>0</v>
      </c>
      <c r="AD234" s="687">
        <f t="shared" si="410"/>
        <v>90.8</v>
      </c>
      <c r="AE234" s="687">
        <f t="shared" si="411"/>
        <v>0</v>
      </c>
      <c r="AF234" s="687">
        <f t="shared" si="412"/>
        <v>-90.8</v>
      </c>
      <c r="AG234" s="688">
        <f t="shared" si="413"/>
        <v>0</v>
      </c>
      <c r="AH234" s="687">
        <f>'1. ГПП-АГПЗ+'!AU58</f>
        <v>39.4</v>
      </c>
      <c r="AI234" s="687">
        <f>'1. ГПП-АГПЗ+'!AW58</f>
        <v>0</v>
      </c>
      <c r="AJ234" s="687">
        <f t="shared" si="414"/>
        <v>-39.4</v>
      </c>
      <c r="AK234" s="688">
        <f t="shared" si="415"/>
        <v>0</v>
      </c>
      <c r="AL234" s="687">
        <f>'1. ГПП-АГПЗ+'!BA58</f>
        <v>28.1</v>
      </c>
      <c r="AM234" s="687">
        <f>'1. ГПП-АГПЗ+'!BC58</f>
        <v>0</v>
      </c>
      <c r="AN234" s="687">
        <f t="shared" si="416"/>
        <v>-28.1</v>
      </c>
      <c r="AO234" s="688">
        <f t="shared" si="417"/>
        <v>0</v>
      </c>
      <c r="AP234" s="687">
        <f>'1. ГПП-АГПЗ+'!BG58</f>
        <v>23.3</v>
      </c>
      <c r="AQ234" s="687">
        <f>'1. ГПП-АГПЗ+'!BI58</f>
        <v>0</v>
      </c>
      <c r="AR234" s="687">
        <f t="shared" si="418"/>
        <v>-23.3</v>
      </c>
      <c r="AS234" s="688">
        <f t="shared" si="419"/>
        <v>0</v>
      </c>
      <c r="AT234" s="687">
        <f t="shared" si="420"/>
        <v>122.7</v>
      </c>
      <c r="AU234" s="687">
        <f t="shared" si="421"/>
        <v>0</v>
      </c>
      <c r="AV234" s="687">
        <f t="shared" si="422"/>
        <v>-122.7</v>
      </c>
      <c r="AW234" s="688">
        <f t="shared" si="423"/>
        <v>0</v>
      </c>
      <c r="AX234" s="687">
        <f>'1. ГПП-АГПЗ+'!BS58</f>
        <v>41.5</v>
      </c>
      <c r="AY234" s="687">
        <f>'1. ГПП-АГПЗ+'!BU58</f>
        <v>0</v>
      </c>
      <c r="AZ234" s="687">
        <f t="shared" si="424"/>
        <v>-41.5</v>
      </c>
      <c r="BA234" s="688">
        <f t="shared" si="425"/>
        <v>0</v>
      </c>
      <c r="BB234" s="687">
        <f>'1. ГПП-АГПЗ+'!BY58</f>
        <v>40.200000000000003</v>
      </c>
      <c r="BC234" s="687">
        <f>'1. ГПП-АГПЗ+'!CA58</f>
        <v>0</v>
      </c>
      <c r="BD234" s="687">
        <f t="shared" si="426"/>
        <v>-40.200000000000003</v>
      </c>
      <c r="BE234" s="688">
        <f t="shared" si="427"/>
        <v>0</v>
      </c>
      <c r="BF234" s="687">
        <f>'1. ГПП-АГПЗ+'!CE58</f>
        <v>41</v>
      </c>
      <c r="BG234" s="687">
        <f>'1. ГПП-АГПЗ+'!CG58</f>
        <v>0</v>
      </c>
      <c r="BH234" s="687">
        <f t="shared" si="428"/>
        <v>-41</v>
      </c>
      <c r="BI234" s="688">
        <f t="shared" si="429"/>
        <v>0</v>
      </c>
      <c r="BJ234" s="687">
        <f t="shared" si="430"/>
        <v>129.80000000000001</v>
      </c>
      <c r="BK234" s="687">
        <f t="shared" si="431"/>
        <v>0</v>
      </c>
      <c r="BL234" s="687">
        <f t="shared" si="432"/>
        <v>-129.80000000000001</v>
      </c>
      <c r="BM234" s="688">
        <f t="shared" si="433"/>
        <v>0</v>
      </c>
      <c r="BN234" s="687">
        <f>'1. ГПП-АГПЗ+'!CQ58</f>
        <v>43.9</v>
      </c>
      <c r="BO234" s="687">
        <f>'1. ГПП-АГПЗ+'!CS58</f>
        <v>0</v>
      </c>
      <c r="BP234" s="687">
        <f t="shared" si="434"/>
        <v>-43.9</v>
      </c>
      <c r="BQ234" s="688">
        <f t="shared" si="435"/>
        <v>0</v>
      </c>
      <c r="BR234" s="687">
        <f>'1. ГПП-АГПЗ+'!CW58</f>
        <v>42.5</v>
      </c>
      <c r="BS234" s="687">
        <f>'1. ГПП-АГПЗ+'!CY58</f>
        <v>0</v>
      </c>
      <c r="BT234" s="687">
        <f t="shared" si="436"/>
        <v>-42.5</v>
      </c>
      <c r="BU234" s="688">
        <f t="shared" si="437"/>
        <v>0</v>
      </c>
      <c r="BV234" s="687">
        <f>'1. ГПП-АГПЗ+'!DC58</f>
        <v>43.4</v>
      </c>
      <c r="BW234" s="687">
        <f>'1. ГПП-АГПЗ+'!DE58</f>
        <v>0</v>
      </c>
      <c r="BX234" s="687">
        <f t="shared" si="438"/>
        <v>-43.4</v>
      </c>
      <c r="BY234" s="688">
        <f t="shared" si="439"/>
        <v>0</v>
      </c>
    </row>
    <row r="235" spans="3:77" ht="20.100000000000001" customHeight="1">
      <c r="C235" s="430" t="s">
        <v>345</v>
      </c>
      <c r="D235" s="528"/>
      <c r="E235" s="528"/>
      <c r="F235" s="529"/>
      <c r="G235" s="530" t="s">
        <v>346</v>
      </c>
      <c r="H235" s="530"/>
      <c r="I235" s="694" t="s">
        <v>169</v>
      </c>
      <c r="J235" s="687">
        <f t="shared" si="396"/>
        <v>82.5</v>
      </c>
      <c r="K235" s="687">
        <f t="shared" si="397"/>
        <v>0</v>
      </c>
      <c r="L235" s="687">
        <f t="shared" si="398"/>
        <v>-82.5</v>
      </c>
      <c r="M235" s="688">
        <f t="shared" si="399"/>
        <v>0</v>
      </c>
      <c r="N235" s="687">
        <f t="shared" si="400"/>
        <v>20.299999999999997</v>
      </c>
      <c r="O235" s="687">
        <f t="shared" si="401"/>
        <v>0</v>
      </c>
      <c r="P235" s="687">
        <f t="shared" si="402"/>
        <v>-20.299999999999997</v>
      </c>
      <c r="Q235" s="688">
        <f t="shared" si="403"/>
        <v>0</v>
      </c>
      <c r="R235" s="687">
        <f>'1. ГПП-АГПЗ+'!W59</f>
        <v>7.1</v>
      </c>
      <c r="S235" s="687">
        <f>'1. ГПП-АГПЗ+'!Y59</f>
        <v>0</v>
      </c>
      <c r="T235" s="687">
        <f t="shared" si="404"/>
        <v>-7.1</v>
      </c>
      <c r="U235" s="688">
        <f t="shared" si="405"/>
        <v>0</v>
      </c>
      <c r="V235" s="687">
        <f>'1. ГПП-АГПЗ+'!AC59</f>
        <v>6.3</v>
      </c>
      <c r="W235" s="687">
        <f>'1. ГПП-АГПЗ+'!AE59</f>
        <v>0</v>
      </c>
      <c r="X235" s="687">
        <f t="shared" si="406"/>
        <v>-6.3</v>
      </c>
      <c r="Y235" s="688">
        <f t="shared" si="407"/>
        <v>0</v>
      </c>
      <c r="Z235" s="687">
        <f>'1. ГПП-АГПЗ+'!AI59</f>
        <v>6.9</v>
      </c>
      <c r="AA235" s="687">
        <f>'1. ГПП-АГПЗ+'!AK59</f>
        <v>0</v>
      </c>
      <c r="AB235" s="687">
        <f t="shared" si="408"/>
        <v>-6.9</v>
      </c>
      <c r="AC235" s="688">
        <f t="shared" si="409"/>
        <v>0</v>
      </c>
      <c r="AD235" s="687">
        <f t="shared" si="410"/>
        <v>16.399999999999999</v>
      </c>
      <c r="AE235" s="687">
        <f t="shared" si="411"/>
        <v>0</v>
      </c>
      <c r="AF235" s="687">
        <f t="shared" si="412"/>
        <v>-16.399999999999999</v>
      </c>
      <c r="AG235" s="688">
        <f t="shared" si="413"/>
        <v>0</v>
      </c>
      <c r="AH235" s="687">
        <f>'1. ГПП-АГПЗ+'!AU59</f>
        <v>7.1</v>
      </c>
      <c r="AI235" s="687">
        <f>'1. ГПП-АГПЗ+'!AW59</f>
        <v>0</v>
      </c>
      <c r="AJ235" s="687">
        <f t="shared" si="414"/>
        <v>-7.1</v>
      </c>
      <c r="AK235" s="688">
        <f t="shared" si="415"/>
        <v>0</v>
      </c>
      <c r="AL235" s="687">
        <f>'1. ГПП-АГПЗ+'!BA59</f>
        <v>5.0999999999999996</v>
      </c>
      <c r="AM235" s="687">
        <f>'1. ГПП-АГПЗ+'!BC59</f>
        <v>0</v>
      </c>
      <c r="AN235" s="687">
        <f t="shared" si="416"/>
        <v>-5.0999999999999996</v>
      </c>
      <c r="AO235" s="688">
        <f t="shared" si="417"/>
        <v>0</v>
      </c>
      <c r="AP235" s="687">
        <f>'1. ГПП-АГПЗ+'!BG59</f>
        <v>4.2</v>
      </c>
      <c r="AQ235" s="687">
        <f>'1. ГПП-АГПЗ+'!BI59</f>
        <v>0</v>
      </c>
      <c r="AR235" s="687">
        <f t="shared" si="418"/>
        <v>-4.2</v>
      </c>
      <c r="AS235" s="688">
        <f t="shared" si="419"/>
        <v>0</v>
      </c>
      <c r="AT235" s="687">
        <f t="shared" si="420"/>
        <v>22.200000000000003</v>
      </c>
      <c r="AU235" s="687">
        <f t="shared" si="421"/>
        <v>0</v>
      </c>
      <c r="AV235" s="687">
        <f t="shared" si="422"/>
        <v>-22.200000000000003</v>
      </c>
      <c r="AW235" s="688">
        <f t="shared" si="423"/>
        <v>0</v>
      </c>
      <c r="AX235" s="687">
        <f>'1. ГПП-АГПЗ+'!BS59</f>
        <v>7.5</v>
      </c>
      <c r="AY235" s="687">
        <f>'1. ГПП-АГПЗ+'!BU59</f>
        <v>0</v>
      </c>
      <c r="AZ235" s="687">
        <f t="shared" si="424"/>
        <v>-7.5</v>
      </c>
      <c r="BA235" s="688">
        <f t="shared" si="425"/>
        <v>0</v>
      </c>
      <c r="BB235" s="687">
        <f>'1. ГПП-АГПЗ+'!BY59</f>
        <v>7.3</v>
      </c>
      <c r="BC235" s="687">
        <f>'1. ГПП-АГПЗ+'!CA59</f>
        <v>0</v>
      </c>
      <c r="BD235" s="687">
        <f t="shared" si="426"/>
        <v>-7.3</v>
      </c>
      <c r="BE235" s="688">
        <f t="shared" si="427"/>
        <v>0</v>
      </c>
      <c r="BF235" s="687">
        <f>'1. ГПП-АГПЗ+'!CE59</f>
        <v>7.4</v>
      </c>
      <c r="BG235" s="687">
        <f>'1. ГПП-АГПЗ+'!CG59</f>
        <v>0</v>
      </c>
      <c r="BH235" s="687">
        <f t="shared" si="428"/>
        <v>-7.4</v>
      </c>
      <c r="BI235" s="688">
        <f t="shared" si="429"/>
        <v>0</v>
      </c>
      <c r="BJ235" s="687">
        <f t="shared" si="430"/>
        <v>23.6</v>
      </c>
      <c r="BK235" s="687">
        <f t="shared" si="431"/>
        <v>0</v>
      </c>
      <c r="BL235" s="687">
        <f t="shared" si="432"/>
        <v>-23.6</v>
      </c>
      <c r="BM235" s="688">
        <f t="shared" si="433"/>
        <v>0</v>
      </c>
      <c r="BN235" s="687">
        <f>'1. ГПП-АГПЗ+'!CQ59</f>
        <v>8</v>
      </c>
      <c r="BO235" s="687">
        <f>'1. ГПП-АГПЗ+'!CS59</f>
        <v>0</v>
      </c>
      <c r="BP235" s="687">
        <f t="shared" si="434"/>
        <v>-8</v>
      </c>
      <c r="BQ235" s="688">
        <f t="shared" si="435"/>
        <v>0</v>
      </c>
      <c r="BR235" s="687">
        <f>'1. ГПП-АГПЗ+'!CW59</f>
        <v>7.7</v>
      </c>
      <c r="BS235" s="687">
        <f>'1. ГПП-АГПЗ+'!CY59</f>
        <v>0</v>
      </c>
      <c r="BT235" s="687">
        <f t="shared" si="436"/>
        <v>-7.7</v>
      </c>
      <c r="BU235" s="688">
        <f t="shared" si="437"/>
        <v>0</v>
      </c>
      <c r="BV235" s="687">
        <f>'1. ГПП-АГПЗ+'!DC59</f>
        <v>7.9</v>
      </c>
      <c r="BW235" s="687">
        <f>'1. ГПП-АГПЗ+'!DE59</f>
        <v>0</v>
      </c>
      <c r="BX235" s="687">
        <f t="shared" si="438"/>
        <v>-7.9</v>
      </c>
      <c r="BY235" s="688">
        <f t="shared" si="439"/>
        <v>0</v>
      </c>
    </row>
    <row r="236" spans="3:77" ht="20.100000000000001" customHeight="1">
      <c r="C236" s="436" t="s">
        <v>225</v>
      </c>
      <c r="D236" s="528"/>
      <c r="E236" s="528"/>
      <c r="F236" s="529"/>
      <c r="G236" s="530" t="s">
        <v>342</v>
      </c>
      <c r="H236" s="530"/>
      <c r="I236" s="691" t="s">
        <v>169</v>
      </c>
      <c r="J236" s="687">
        <f t="shared" si="396"/>
        <v>180.10000000000002</v>
      </c>
      <c r="K236" s="687">
        <f t="shared" si="397"/>
        <v>0</v>
      </c>
      <c r="L236" s="687">
        <f t="shared" si="398"/>
        <v>-180.10000000000002</v>
      </c>
      <c r="M236" s="688">
        <f t="shared" si="399"/>
        <v>0</v>
      </c>
      <c r="N236" s="687">
        <f t="shared" si="400"/>
        <v>46.2</v>
      </c>
      <c r="O236" s="687">
        <f t="shared" si="401"/>
        <v>0</v>
      </c>
      <c r="P236" s="687">
        <f t="shared" si="402"/>
        <v>-46.2</v>
      </c>
      <c r="Q236" s="688">
        <f t="shared" si="403"/>
        <v>0</v>
      </c>
      <c r="R236" s="687">
        <f>'4. ГПП-УЗПКТ-СЗСК'!W130</f>
        <v>15.9</v>
      </c>
      <c r="S236" s="687">
        <f>'4. ГПП-УЗПКТ-СЗСК'!Y130</f>
        <v>0</v>
      </c>
      <c r="T236" s="687">
        <f t="shared" si="404"/>
        <v>-15.9</v>
      </c>
      <c r="U236" s="688">
        <f t="shared" si="405"/>
        <v>0</v>
      </c>
      <c r="V236" s="687">
        <f>'4. ГПП-УЗПКТ-СЗСК'!AC130</f>
        <v>14.4</v>
      </c>
      <c r="W236" s="687">
        <f>'4. ГПП-УЗПКТ-СЗСК'!AE130</f>
        <v>0</v>
      </c>
      <c r="X236" s="687">
        <f t="shared" si="406"/>
        <v>-14.4</v>
      </c>
      <c r="Y236" s="688">
        <f t="shared" si="407"/>
        <v>0</v>
      </c>
      <c r="Z236" s="687">
        <f>'4. ГПП-УЗПКТ-СЗСК'!AI130</f>
        <v>15.9</v>
      </c>
      <c r="AA236" s="687">
        <f>'4. ГПП-УЗПКТ-СЗСК'!AK130</f>
        <v>0</v>
      </c>
      <c r="AB236" s="687">
        <f t="shared" si="408"/>
        <v>-15.9</v>
      </c>
      <c r="AC236" s="688">
        <f t="shared" si="409"/>
        <v>0</v>
      </c>
      <c r="AD236" s="687">
        <f t="shared" si="410"/>
        <v>39.5</v>
      </c>
      <c r="AE236" s="687">
        <f t="shared" si="411"/>
        <v>0</v>
      </c>
      <c r="AF236" s="687">
        <f t="shared" si="412"/>
        <v>-39.5</v>
      </c>
      <c r="AG236" s="688">
        <f t="shared" si="413"/>
        <v>0</v>
      </c>
      <c r="AH236" s="687">
        <f>'4. ГПП-УЗПКТ-СЗСК'!AU130</f>
        <v>15.4</v>
      </c>
      <c r="AI236" s="687">
        <f>'4. ГПП-УЗПКТ-СЗСК'!AW130</f>
        <v>0</v>
      </c>
      <c r="AJ236" s="687">
        <f t="shared" si="414"/>
        <v>-15.4</v>
      </c>
      <c r="AK236" s="688">
        <f t="shared" si="415"/>
        <v>0</v>
      </c>
      <c r="AL236" s="687">
        <f>'4. ГПП-УЗПКТ-СЗСК'!BA130</f>
        <v>8.6999999999999993</v>
      </c>
      <c r="AM236" s="687">
        <f>'4. ГПП-УЗПКТ-СЗСК'!BC130</f>
        <v>0</v>
      </c>
      <c r="AN236" s="687">
        <f t="shared" si="416"/>
        <v>-8.6999999999999993</v>
      </c>
      <c r="AO236" s="688">
        <f t="shared" si="417"/>
        <v>0</v>
      </c>
      <c r="AP236" s="687">
        <f>'4. ГПП-УЗПКТ-СЗСК'!BG130</f>
        <v>15.4</v>
      </c>
      <c r="AQ236" s="687">
        <f>'4. ГПП-УЗПКТ-СЗСК'!BI130</f>
        <v>0</v>
      </c>
      <c r="AR236" s="687">
        <f t="shared" si="418"/>
        <v>-15.4</v>
      </c>
      <c r="AS236" s="688">
        <f t="shared" si="419"/>
        <v>0</v>
      </c>
      <c r="AT236" s="687">
        <f t="shared" si="420"/>
        <v>47.2</v>
      </c>
      <c r="AU236" s="687">
        <f t="shared" si="421"/>
        <v>0</v>
      </c>
      <c r="AV236" s="687">
        <f t="shared" si="422"/>
        <v>-47.2</v>
      </c>
      <c r="AW236" s="688">
        <f t="shared" si="423"/>
        <v>0</v>
      </c>
      <c r="AX236" s="687">
        <f>'4. ГПП-УЗПКТ-СЗСК'!BS130</f>
        <v>15.9</v>
      </c>
      <c r="AY236" s="687">
        <f>'4. ГПП-УЗПКТ-СЗСК'!BU130</f>
        <v>0</v>
      </c>
      <c r="AZ236" s="687">
        <f t="shared" si="424"/>
        <v>-15.9</v>
      </c>
      <c r="BA236" s="688">
        <f t="shared" si="425"/>
        <v>0</v>
      </c>
      <c r="BB236" s="687">
        <f>'4. ГПП-УЗПКТ-СЗСК'!BY130</f>
        <v>15.9</v>
      </c>
      <c r="BC236" s="687">
        <f>'4. ГПП-УЗПКТ-СЗСК'!CA130</f>
        <v>0</v>
      </c>
      <c r="BD236" s="687">
        <f t="shared" si="426"/>
        <v>-15.9</v>
      </c>
      <c r="BE236" s="688">
        <f t="shared" si="427"/>
        <v>0</v>
      </c>
      <c r="BF236" s="687">
        <f>'4. ГПП-УЗПКТ-СЗСК'!CE130</f>
        <v>15.4</v>
      </c>
      <c r="BG236" s="687">
        <f>'4. ГПП-УЗПКТ-СЗСК'!CG130</f>
        <v>0</v>
      </c>
      <c r="BH236" s="687">
        <f t="shared" si="428"/>
        <v>-15.4</v>
      </c>
      <c r="BI236" s="688">
        <f t="shared" si="429"/>
        <v>0</v>
      </c>
      <c r="BJ236" s="687">
        <f t="shared" si="430"/>
        <v>47.2</v>
      </c>
      <c r="BK236" s="687">
        <f t="shared" si="431"/>
        <v>0</v>
      </c>
      <c r="BL236" s="687">
        <f t="shared" si="432"/>
        <v>-47.2</v>
      </c>
      <c r="BM236" s="688">
        <f t="shared" si="433"/>
        <v>0</v>
      </c>
      <c r="BN236" s="687">
        <f>'4. ГПП-УЗПКТ-СЗСК'!CQ130</f>
        <v>15.9</v>
      </c>
      <c r="BO236" s="687">
        <f>'4. ГПП-УЗПКТ-СЗСК'!CS130</f>
        <v>0</v>
      </c>
      <c r="BP236" s="687">
        <f t="shared" si="434"/>
        <v>-15.9</v>
      </c>
      <c r="BQ236" s="688">
        <f t="shared" si="435"/>
        <v>0</v>
      </c>
      <c r="BR236" s="687">
        <f>'4. ГПП-УЗПКТ-СЗСК'!CW130</f>
        <v>15.4</v>
      </c>
      <c r="BS236" s="687">
        <f>'4. ГПП-УЗПКТ-СЗСК'!CY130</f>
        <v>0</v>
      </c>
      <c r="BT236" s="687">
        <f t="shared" si="436"/>
        <v>-15.4</v>
      </c>
      <c r="BU236" s="688">
        <f t="shared" si="437"/>
        <v>0</v>
      </c>
      <c r="BV236" s="687">
        <f>'4. ГПП-УЗПКТ-СЗСК'!DC130</f>
        <v>15.9</v>
      </c>
      <c r="BW236" s="687">
        <f>'4. ГПП-УЗПКТ-СЗСК'!DE130</f>
        <v>0</v>
      </c>
      <c r="BX236" s="687">
        <f t="shared" si="438"/>
        <v>-15.9</v>
      </c>
      <c r="BY236" s="688">
        <f t="shared" si="439"/>
        <v>0</v>
      </c>
    </row>
    <row r="237" spans="3:77" ht="20.100000000000001" customHeight="1">
      <c r="C237" s="436" t="s">
        <v>315</v>
      </c>
      <c r="D237" s="528"/>
      <c r="E237" s="528"/>
      <c r="F237" s="529"/>
      <c r="G237" s="530" t="s">
        <v>343</v>
      </c>
      <c r="H237" s="530"/>
      <c r="I237" s="691" t="s">
        <v>169</v>
      </c>
      <c r="J237" s="687">
        <f t="shared" si="396"/>
        <v>3014.4</v>
      </c>
      <c r="K237" s="687">
        <f t="shared" si="397"/>
        <v>0</v>
      </c>
      <c r="L237" s="687">
        <f t="shared" si="398"/>
        <v>-3014.4</v>
      </c>
      <c r="M237" s="688">
        <f t="shared" si="399"/>
        <v>0</v>
      </c>
      <c r="N237" s="687">
        <f t="shared" si="400"/>
        <v>785.6</v>
      </c>
      <c r="O237" s="687">
        <f t="shared" si="401"/>
        <v>0</v>
      </c>
      <c r="P237" s="687">
        <f t="shared" si="402"/>
        <v>-785.6</v>
      </c>
      <c r="Q237" s="688">
        <f t="shared" si="403"/>
        <v>0</v>
      </c>
      <c r="R237" s="687">
        <f>'4. ГПП-УЗПКТ-СЗСК'!W131</f>
        <v>272.10000000000002</v>
      </c>
      <c r="S237" s="687">
        <f>'4. ГПП-УЗПКТ-СЗСК'!Y131</f>
        <v>0</v>
      </c>
      <c r="T237" s="687">
        <f t="shared" si="404"/>
        <v>-272.10000000000002</v>
      </c>
      <c r="U237" s="688">
        <f t="shared" si="405"/>
        <v>0</v>
      </c>
      <c r="V237" s="687">
        <f>'4. ГПП-УЗПКТ-СЗСК'!AC131</f>
        <v>244.4</v>
      </c>
      <c r="W237" s="687">
        <f>'4. ГПП-УЗПКТ-СЗСК'!AE131</f>
        <v>0</v>
      </c>
      <c r="X237" s="687">
        <f t="shared" si="406"/>
        <v>-244.4</v>
      </c>
      <c r="Y237" s="688">
        <f t="shared" si="407"/>
        <v>0</v>
      </c>
      <c r="Z237" s="687">
        <f>'4. ГПП-УЗПКТ-СЗСК'!AI131</f>
        <v>269.10000000000002</v>
      </c>
      <c r="AA237" s="687">
        <f>'4. ГПП-УЗПКТ-СЗСК'!AK131</f>
        <v>0</v>
      </c>
      <c r="AB237" s="687">
        <f t="shared" si="408"/>
        <v>-269.10000000000002</v>
      </c>
      <c r="AC237" s="688">
        <f t="shared" si="409"/>
        <v>0</v>
      </c>
      <c r="AD237" s="687">
        <f t="shared" si="410"/>
        <v>787.2</v>
      </c>
      <c r="AE237" s="687">
        <f t="shared" si="411"/>
        <v>0</v>
      </c>
      <c r="AF237" s="687">
        <f t="shared" si="412"/>
        <v>-787.2</v>
      </c>
      <c r="AG237" s="688">
        <f t="shared" si="413"/>
        <v>0</v>
      </c>
      <c r="AH237" s="687">
        <f>'4. ГПП-УЗПКТ-СЗСК'!AU131</f>
        <v>268.5</v>
      </c>
      <c r="AI237" s="687">
        <f>'4. ГПП-УЗПКТ-СЗСК'!AW131</f>
        <v>0</v>
      </c>
      <c r="AJ237" s="687">
        <f t="shared" si="414"/>
        <v>-268.5</v>
      </c>
      <c r="AK237" s="688">
        <f t="shared" si="415"/>
        <v>0</v>
      </c>
      <c r="AL237" s="687">
        <f>'4. ГПП-УЗПКТ-СЗСК'!BA131</f>
        <v>271.2</v>
      </c>
      <c r="AM237" s="687">
        <f>'4. ГПП-УЗПКТ-СЗСК'!BC131</f>
        <v>0</v>
      </c>
      <c r="AN237" s="687">
        <f t="shared" si="416"/>
        <v>-271.2</v>
      </c>
      <c r="AO237" s="688">
        <f t="shared" si="417"/>
        <v>0</v>
      </c>
      <c r="AP237" s="687">
        <f>'4. ГПП-УЗПКТ-СЗСК'!BG131</f>
        <v>247.5</v>
      </c>
      <c r="AQ237" s="687">
        <f>'4. ГПП-УЗПКТ-СЗСК'!BI131</f>
        <v>0</v>
      </c>
      <c r="AR237" s="687">
        <f t="shared" si="418"/>
        <v>-247.5</v>
      </c>
      <c r="AS237" s="688">
        <f t="shared" si="419"/>
        <v>0</v>
      </c>
      <c r="AT237" s="687">
        <f t="shared" si="420"/>
        <v>664</v>
      </c>
      <c r="AU237" s="687">
        <f t="shared" si="421"/>
        <v>0</v>
      </c>
      <c r="AV237" s="687">
        <f t="shared" si="422"/>
        <v>-664</v>
      </c>
      <c r="AW237" s="688">
        <f t="shared" si="423"/>
        <v>0</v>
      </c>
      <c r="AX237" s="687">
        <f>'4. ГПП-УЗПКТ-СЗСК'!BS131</f>
        <v>189.7</v>
      </c>
      <c r="AY237" s="687">
        <f>'4. ГПП-УЗПКТ-СЗСК'!BU131</f>
        <v>0</v>
      </c>
      <c r="AZ237" s="687">
        <f t="shared" si="424"/>
        <v>-189.7</v>
      </c>
      <c r="BA237" s="688">
        <f t="shared" si="425"/>
        <v>0</v>
      </c>
      <c r="BB237" s="687">
        <f>'4. ГПП-УЗПКТ-СЗСК'!BY131</f>
        <v>232</v>
      </c>
      <c r="BC237" s="687">
        <f>'4. ГПП-УЗПКТ-СЗСК'!CA131</f>
        <v>0</v>
      </c>
      <c r="BD237" s="687">
        <f t="shared" si="426"/>
        <v>-232</v>
      </c>
      <c r="BE237" s="688">
        <f t="shared" si="427"/>
        <v>0</v>
      </c>
      <c r="BF237" s="687">
        <f>'4. ГПП-УЗПКТ-СЗСК'!CE131</f>
        <v>242.3</v>
      </c>
      <c r="BG237" s="687">
        <f>'4. ГПП-УЗПКТ-СЗСК'!CG131</f>
        <v>0</v>
      </c>
      <c r="BH237" s="687">
        <f t="shared" si="428"/>
        <v>-242.3</v>
      </c>
      <c r="BI237" s="688">
        <f t="shared" si="429"/>
        <v>0</v>
      </c>
      <c r="BJ237" s="687">
        <f t="shared" si="430"/>
        <v>777.6</v>
      </c>
      <c r="BK237" s="687">
        <f t="shared" si="431"/>
        <v>0</v>
      </c>
      <c r="BL237" s="687">
        <f t="shared" si="432"/>
        <v>-777.6</v>
      </c>
      <c r="BM237" s="688">
        <f t="shared" si="433"/>
        <v>0</v>
      </c>
      <c r="BN237" s="687">
        <f>'4. ГПП-УЗПКТ-СЗСК'!CQ131</f>
        <v>261.10000000000002</v>
      </c>
      <c r="BO237" s="687">
        <f>'4. ГПП-УЗПКТ-СЗСК'!CS131</f>
        <v>0</v>
      </c>
      <c r="BP237" s="687">
        <f t="shared" si="434"/>
        <v>-261.10000000000002</v>
      </c>
      <c r="BQ237" s="688">
        <f t="shared" si="435"/>
        <v>0</v>
      </c>
      <c r="BR237" s="687">
        <f>'4. ГПП-УЗПКТ-СЗСК'!CW131</f>
        <v>253.6</v>
      </c>
      <c r="BS237" s="687">
        <f>'4. ГПП-УЗПКТ-СЗСК'!CY131</f>
        <v>0</v>
      </c>
      <c r="BT237" s="687">
        <f t="shared" si="436"/>
        <v>-253.6</v>
      </c>
      <c r="BU237" s="688">
        <f t="shared" si="437"/>
        <v>0</v>
      </c>
      <c r="BV237" s="687">
        <f>'4. ГПП-УЗПКТ-СЗСК'!DC131</f>
        <v>262.89999999999998</v>
      </c>
      <c r="BW237" s="687">
        <f>'4. ГПП-УЗПКТ-СЗСК'!DE131</f>
        <v>0</v>
      </c>
      <c r="BX237" s="687">
        <f t="shared" si="438"/>
        <v>-262.89999999999998</v>
      </c>
      <c r="BY237" s="688">
        <f t="shared" si="439"/>
        <v>0</v>
      </c>
    </row>
    <row r="238" spans="3:77" ht="20.100000000000001" customHeight="1">
      <c r="C238" s="428" t="s">
        <v>123</v>
      </c>
      <c r="D238" s="528"/>
      <c r="E238" s="528"/>
      <c r="F238" s="529"/>
      <c r="G238" s="530" t="s">
        <v>347</v>
      </c>
      <c r="H238" s="530"/>
      <c r="I238" s="446" t="s">
        <v>169</v>
      </c>
      <c r="J238" s="687">
        <f t="shared" si="396"/>
        <v>598.1</v>
      </c>
      <c r="K238" s="687">
        <f t="shared" si="397"/>
        <v>0</v>
      </c>
      <c r="L238" s="687">
        <f t="shared" si="398"/>
        <v>-598.1</v>
      </c>
      <c r="M238" s="688">
        <f t="shared" si="399"/>
        <v>0</v>
      </c>
      <c r="N238" s="687">
        <f t="shared" si="400"/>
        <v>168</v>
      </c>
      <c r="O238" s="687">
        <f t="shared" si="401"/>
        <v>0</v>
      </c>
      <c r="P238" s="687">
        <f t="shared" si="402"/>
        <v>-168</v>
      </c>
      <c r="Q238" s="688">
        <f t="shared" si="403"/>
        <v>0</v>
      </c>
      <c r="R238" s="687">
        <f>0+'2. ГПП-ОГХК'!W225+'2. ГПП-ОГХК'!W226+'2. ГПП-ОГХК'!W227</f>
        <v>58.5</v>
      </c>
      <c r="S238" s="687">
        <f>0+'2. ГПП-ОГХК'!Y225+'2. ГПП-ОГХК'!Y226+'2. ГПП-ОГХК'!Y227</f>
        <v>0</v>
      </c>
      <c r="T238" s="687">
        <f t="shared" si="404"/>
        <v>-58.5</v>
      </c>
      <c r="U238" s="688">
        <f t="shared" si="405"/>
        <v>0</v>
      </c>
      <c r="V238" s="687">
        <f>0+'2. ГПП-ОГХК'!AC225+'2. ГПП-ОГХК'!AC226+'2. ГПП-ОГХК'!AC227</f>
        <v>52.6</v>
      </c>
      <c r="W238" s="687">
        <f>0+'2. ГПП-ОГХК'!AE225+'2. ГПП-ОГХК'!AE226+'2. ГПП-ОГХК'!AE227</f>
        <v>0</v>
      </c>
      <c r="X238" s="687">
        <f t="shared" si="406"/>
        <v>-52.6</v>
      </c>
      <c r="Y238" s="688">
        <f t="shared" si="407"/>
        <v>0</v>
      </c>
      <c r="Z238" s="687">
        <f>0+'2. ГПП-ОГХК'!AI225+'2. ГПП-ОГХК'!AI226+'2. ГПП-ОГХК'!AI227</f>
        <v>56.900000000000006</v>
      </c>
      <c r="AA238" s="687">
        <f>0+'2. ГПП-ОГХК'!AK225+'2. ГПП-ОГХК'!AK226+'2. ГПП-ОГХК'!AK227</f>
        <v>0</v>
      </c>
      <c r="AB238" s="687">
        <f t="shared" si="408"/>
        <v>-56.900000000000006</v>
      </c>
      <c r="AC238" s="688">
        <f t="shared" si="409"/>
        <v>0</v>
      </c>
      <c r="AD238" s="687">
        <f t="shared" si="410"/>
        <v>120.9</v>
      </c>
      <c r="AE238" s="687">
        <f t="shared" si="411"/>
        <v>0</v>
      </c>
      <c r="AF238" s="687">
        <f t="shared" si="412"/>
        <v>-120.9</v>
      </c>
      <c r="AG238" s="688">
        <f t="shared" si="413"/>
        <v>0</v>
      </c>
      <c r="AH238" s="687">
        <f>0+'2. ГПП-ОГХК'!AU225+'2. ГПП-ОГХК'!AU226+'2. ГПП-ОГХК'!AU227</f>
        <v>30.9</v>
      </c>
      <c r="AI238" s="687">
        <f>0+'2. ГПП-ОГХК'!AW225+'2. ГПП-ОГХК'!AW226+'2. ГПП-ОГХК'!AW227</f>
        <v>0</v>
      </c>
      <c r="AJ238" s="687">
        <f t="shared" si="414"/>
        <v>-30.9</v>
      </c>
      <c r="AK238" s="688">
        <f t="shared" si="415"/>
        <v>0</v>
      </c>
      <c r="AL238" s="687">
        <f>0+'2. ГПП-ОГХК'!BA225+'2. ГПП-ОГХК'!BA226+'2. ГПП-ОГХК'!BA227</f>
        <v>47</v>
      </c>
      <c r="AM238" s="687">
        <f>0+'2. ГПП-ОГХК'!BC225+'2. ГПП-ОГХК'!BC226+'2. ГПП-ОГХК'!BC227</f>
        <v>0</v>
      </c>
      <c r="AN238" s="687">
        <f t="shared" si="416"/>
        <v>-47</v>
      </c>
      <c r="AO238" s="688">
        <f t="shared" si="417"/>
        <v>0</v>
      </c>
      <c r="AP238" s="687">
        <f>0+'2. ГПП-ОГХК'!BG225+'2. ГПП-ОГХК'!BG226+'2. ГПП-ОГХК'!BG227</f>
        <v>43.000000000000007</v>
      </c>
      <c r="AQ238" s="687">
        <f>0+'2. ГПП-ОГХК'!BI225+'2. ГПП-ОГХК'!BI226+'2. ГПП-ОГХК'!BI227</f>
        <v>0</v>
      </c>
      <c r="AR238" s="687">
        <f t="shared" si="418"/>
        <v>-43.000000000000007</v>
      </c>
      <c r="AS238" s="688">
        <f t="shared" si="419"/>
        <v>0</v>
      </c>
      <c r="AT238" s="687">
        <f t="shared" si="420"/>
        <v>134.20000000000002</v>
      </c>
      <c r="AU238" s="687">
        <f t="shared" si="421"/>
        <v>0</v>
      </c>
      <c r="AV238" s="687">
        <f t="shared" si="422"/>
        <v>-134.20000000000002</v>
      </c>
      <c r="AW238" s="688">
        <f t="shared" si="423"/>
        <v>0</v>
      </c>
      <c r="AX238" s="687">
        <f>0+'2. ГПП-ОГХК'!BS225+'2. ГПП-ОГХК'!BS226+'2. ГПП-ОГХК'!BS227</f>
        <v>47.7</v>
      </c>
      <c r="AY238" s="687">
        <f>0+'2. ГПП-ОГХК'!BU225+'2. ГПП-ОГХК'!BU226+'2. ГПП-ОГХК'!BU227</f>
        <v>0</v>
      </c>
      <c r="AZ238" s="687">
        <f t="shared" si="424"/>
        <v>-47.7</v>
      </c>
      <c r="BA238" s="688">
        <f t="shared" si="425"/>
        <v>0</v>
      </c>
      <c r="BB238" s="687">
        <f>0+'2. ГПП-ОГХК'!BY225+'2. ГПП-ОГХК'!BY226+'2. ГПП-ОГХК'!BY227</f>
        <v>47.7</v>
      </c>
      <c r="BC238" s="687">
        <f>0+'2. ГПП-ОГХК'!CA225+'2. ГПП-ОГХК'!CA226+'2. ГПП-ОГХК'!CA227</f>
        <v>0</v>
      </c>
      <c r="BD238" s="687">
        <f t="shared" si="426"/>
        <v>-47.7</v>
      </c>
      <c r="BE238" s="688">
        <f t="shared" si="427"/>
        <v>0</v>
      </c>
      <c r="BF238" s="687">
        <f>0+'2. ГПП-ОГХК'!CE225+'2. ГПП-ОГХК'!CE226+'2. ГПП-ОГХК'!CE227</f>
        <v>38.800000000000004</v>
      </c>
      <c r="BG238" s="687">
        <f>0+'2. ГПП-ОГХК'!CG225+'2. ГПП-ОГХК'!CG226+'2. ГПП-ОГХК'!CG227</f>
        <v>0</v>
      </c>
      <c r="BH238" s="687">
        <f t="shared" si="428"/>
        <v>-38.800000000000004</v>
      </c>
      <c r="BI238" s="688">
        <f t="shared" si="429"/>
        <v>0</v>
      </c>
      <c r="BJ238" s="687">
        <f t="shared" si="430"/>
        <v>175</v>
      </c>
      <c r="BK238" s="687">
        <f t="shared" si="431"/>
        <v>0</v>
      </c>
      <c r="BL238" s="687">
        <f t="shared" si="432"/>
        <v>-175</v>
      </c>
      <c r="BM238" s="688">
        <f t="shared" si="433"/>
        <v>0</v>
      </c>
      <c r="BN238" s="687">
        <f>0+'2. ГПП-ОГХК'!CQ225+'2. ГПП-ОГХК'!CQ226+'2. ГПП-ОГХК'!CQ227</f>
        <v>59.600000000000009</v>
      </c>
      <c r="BO238" s="687">
        <f>0+'2. ГПП-ОГХК'!CS225+'2. ГПП-ОГХК'!CS226+'2. ГПП-ОГХК'!CS227</f>
        <v>0</v>
      </c>
      <c r="BP238" s="687">
        <f t="shared" si="434"/>
        <v>-59.600000000000009</v>
      </c>
      <c r="BQ238" s="688">
        <f t="shared" si="435"/>
        <v>0</v>
      </c>
      <c r="BR238" s="687">
        <f>0+'2. ГПП-ОГХК'!CW225+'2. ГПП-ОГХК'!CW226+'2. ГПП-ОГХК'!CW227</f>
        <v>56.2</v>
      </c>
      <c r="BS238" s="687">
        <f>0+'2. ГПП-ОГХК'!CY225+'2. ГПП-ОГХК'!CY226+'2. ГПП-ОГХК'!CY227</f>
        <v>0</v>
      </c>
      <c r="BT238" s="687">
        <f t="shared" si="436"/>
        <v>-56.2</v>
      </c>
      <c r="BU238" s="688">
        <f t="shared" si="437"/>
        <v>0</v>
      </c>
      <c r="BV238" s="687">
        <f>0+'2. ГПП-ОГХК'!DC225+'2. ГПП-ОГХК'!DC226+'2. ГПП-ОГХК'!DC227</f>
        <v>59.2</v>
      </c>
      <c r="BW238" s="687">
        <f>0+'2. ГПП-ОГХК'!DE225+'2. ГПП-ОГХК'!DE226+'2. ГПП-ОГХК'!DE227</f>
        <v>0</v>
      </c>
      <c r="BX238" s="687">
        <f t="shared" si="438"/>
        <v>-59.2</v>
      </c>
      <c r="BY238" s="688">
        <f t="shared" si="439"/>
        <v>0</v>
      </c>
    </row>
    <row r="239" spans="3:77" ht="20.100000000000001" customHeight="1" outlineLevel="1">
      <c r="C239" s="417" t="s">
        <v>125</v>
      </c>
      <c r="D239" s="528"/>
      <c r="E239" s="528"/>
      <c r="F239" s="529"/>
      <c r="G239" s="530">
        <v>0</v>
      </c>
      <c r="H239" s="530"/>
      <c r="I239" s="446" t="s">
        <v>169</v>
      </c>
      <c r="J239" s="681"/>
      <c r="K239" s="681"/>
      <c r="L239" s="681"/>
      <c r="M239" s="681"/>
      <c r="N239" s="681"/>
      <c r="O239" s="681"/>
      <c r="P239" s="681"/>
      <c r="Q239" s="681"/>
      <c r="R239" s="681"/>
      <c r="S239" s="681"/>
      <c r="T239" s="681"/>
      <c r="U239" s="681"/>
      <c r="V239" s="681"/>
      <c r="W239" s="681"/>
      <c r="X239" s="681"/>
      <c r="Y239" s="681"/>
      <c r="Z239" s="681"/>
      <c r="AA239" s="681"/>
      <c r="AB239" s="681"/>
      <c r="AC239" s="681"/>
      <c r="AD239" s="681"/>
      <c r="AE239" s="681"/>
      <c r="AF239" s="681"/>
      <c r="AG239" s="681"/>
      <c r="AH239" s="681"/>
      <c r="AI239" s="681"/>
      <c r="AJ239" s="681"/>
      <c r="AK239" s="681"/>
      <c r="AL239" s="681"/>
      <c r="AM239" s="681"/>
      <c r="AN239" s="681"/>
      <c r="AO239" s="681"/>
      <c r="AP239" s="681"/>
      <c r="AQ239" s="681"/>
      <c r="AR239" s="681"/>
      <c r="AS239" s="681"/>
      <c r="AT239" s="681"/>
      <c r="AU239" s="681"/>
      <c r="AV239" s="681"/>
      <c r="AW239" s="681"/>
      <c r="AX239" s="681"/>
      <c r="AY239" s="681"/>
      <c r="AZ239" s="681"/>
      <c r="BA239" s="681"/>
      <c r="BB239" s="681"/>
      <c r="BC239" s="681"/>
      <c r="BD239" s="681"/>
      <c r="BE239" s="681"/>
      <c r="BF239" s="681"/>
      <c r="BG239" s="681"/>
      <c r="BH239" s="681"/>
      <c r="BI239" s="681"/>
      <c r="BJ239" s="681"/>
      <c r="BK239" s="681"/>
      <c r="BL239" s="681"/>
      <c r="BM239" s="681"/>
      <c r="BN239" s="681"/>
      <c r="BO239" s="681"/>
      <c r="BP239" s="681"/>
      <c r="BQ239" s="681"/>
      <c r="BR239" s="681"/>
      <c r="BS239" s="681"/>
      <c r="BT239" s="681"/>
      <c r="BU239" s="681"/>
      <c r="BV239" s="681"/>
      <c r="BW239" s="681"/>
      <c r="BX239" s="681"/>
      <c r="BY239" s="681"/>
    </row>
    <row r="240" spans="3:77" ht="20.100000000000001" customHeight="1" outlineLevel="1">
      <c r="C240" s="419" t="s">
        <v>101</v>
      </c>
      <c r="D240" s="528"/>
      <c r="E240" s="528"/>
      <c r="F240" s="529"/>
      <c r="G240" s="530"/>
      <c r="H240" s="530"/>
      <c r="I240" s="691" t="s">
        <v>169</v>
      </c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81"/>
      <c r="AB240" s="681"/>
      <c r="AC240" s="681"/>
      <c r="AD240" s="681"/>
      <c r="AE240" s="681"/>
      <c r="AF240" s="681"/>
      <c r="AG240" s="681"/>
      <c r="AH240" s="681"/>
      <c r="AI240" s="681"/>
      <c r="AJ240" s="681"/>
      <c r="AK240" s="681"/>
      <c r="AL240" s="681"/>
      <c r="AM240" s="681"/>
      <c r="AN240" s="681"/>
      <c r="AO240" s="681"/>
      <c r="AP240" s="681"/>
      <c r="AQ240" s="681"/>
      <c r="AR240" s="681"/>
      <c r="AS240" s="681"/>
      <c r="AT240" s="681"/>
      <c r="AU240" s="681"/>
      <c r="AV240" s="681"/>
      <c r="AW240" s="681"/>
      <c r="AX240" s="681"/>
      <c r="AY240" s="681"/>
      <c r="AZ240" s="681"/>
      <c r="BA240" s="681"/>
      <c r="BB240" s="681"/>
      <c r="BC240" s="681"/>
      <c r="BD240" s="681"/>
      <c r="BE240" s="681"/>
      <c r="BF240" s="681"/>
      <c r="BG240" s="681"/>
      <c r="BH240" s="681"/>
      <c r="BI240" s="681"/>
      <c r="BJ240" s="681"/>
      <c r="BK240" s="681"/>
      <c r="BL240" s="681"/>
      <c r="BM240" s="681"/>
      <c r="BN240" s="681"/>
      <c r="BO240" s="681"/>
      <c r="BP240" s="681"/>
      <c r="BQ240" s="681"/>
      <c r="BR240" s="681"/>
      <c r="BS240" s="681"/>
      <c r="BT240" s="681"/>
      <c r="BU240" s="681"/>
      <c r="BV240" s="681"/>
      <c r="BW240" s="681"/>
      <c r="BX240" s="681"/>
      <c r="BY240" s="681"/>
    </row>
    <row r="241" spans="3:77" ht="20.100000000000001" customHeight="1" outlineLevel="1">
      <c r="C241" s="418" t="s">
        <v>345</v>
      </c>
      <c r="D241" s="528"/>
      <c r="E241" s="528"/>
      <c r="F241" s="529"/>
      <c r="G241" s="530"/>
      <c r="H241" s="530"/>
      <c r="I241" s="694" t="s">
        <v>169</v>
      </c>
      <c r="J241" s="681"/>
      <c r="K241" s="681"/>
      <c r="L241" s="681"/>
      <c r="M241" s="681"/>
      <c r="N241" s="681"/>
      <c r="O241" s="681"/>
      <c r="P241" s="681"/>
      <c r="Q241" s="681"/>
      <c r="R241" s="681"/>
      <c r="S241" s="681"/>
      <c r="T241" s="681"/>
      <c r="U241" s="681"/>
      <c r="V241" s="681"/>
      <c r="W241" s="681"/>
      <c r="X241" s="681"/>
      <c r="Y241" s="681"/>
      <c r="Z241" s="681"/>
      <c r="AA241" s="681"/>
      <c r="AB241" s="681"/>
      <c r="AC241" s="681"/>
      <c r="AD241" s="681"/>
      <c r="AE241" s="681"/>
      <c r="AF241" s="681"/>
      <c r="AG241" s="681"/>
      <c r="AH241" s="681"/>
      <c r="AI241" s="681"/>
      <c r="AJ241" s="681"/>
      <c r="AK241" s="681"/>
      <c r="AL241" s="681"/>
      <c r="AM241" s="681"/>
      <c r="AN241" s="681"/>
      <c r="AO241" s="681"/>
      <c r="AP241" s="681"/>
      <c r="AQ241" s="681"/>
      <c r="AR241" s="681"/>
      <c r="AS241" s="681"/>
      <c r="AT241" s="681"/>
      <c r="AU241" s="681"/>
      <c r="AV241" s="681"/>
      <c r="AW241" s="681"/>
      <c r="AX241" s="681"/>
      <c r="AY241" s="681"/>
      <c r="AZ241" s="681"/>
      <c r="BA241" s="681"/>
      <c r="BB241" s="681"/>
      <c r="BC241" s="681"/>
      <c r="BD241" s="681"/>
      <c r="BE241" s="681"/>
      <c r="BF241" s="681"/>
      <c r="BG241" s="681"/>
      <c r="BH241" s="681"/>
      <c r="BI241" s="681"/>
      <c r="BJ241" s="681"/>
      <c r="BK241" s="681"/>
      <c r="BL241" s="681"/>
      <c r="BM241" s="681"/>
      <c r="BN241" s="681"/>
      <c r="BO241" s="681"/>
      <c r="BP241" s="681"/>
      <c r="BQ241" s="681"/>
      <c r="BR241" s="681"/>
      <c r="BS241" s="681"/>
      <c r="BT241" s="681"/>
      <c r="BU241" s="681"/>
      <c r="BV241" s="681"/>
      <c r="BW241" s="681"/>
      <c r="BX241" s="681"/>
      <c r="BY241" s="681"/>
    </row>
    <row r="242" spans="3:77" ht="20.100000000000001" customHeight="1">
      <c r="C242" s="424" t="s">
        <v>173</v>
      </c>
      <c r="D242" s="528"/>
      <c r="E242" s="528"/>
      <c r="F242" s="529"/>
      <c r="G242" s="530" t="s">
        <v>341</v>
      </c>
      <c r="H242" s="530"/>
      <c r="I242" s="446" t="s">
        <v>169</v>
      </c>
      <c r="J242" s="687">
        <f t="shared" ref="J242:K246" si="440">N242+AD242+AT242+BJ242</f>
        <v>598.1</v>
      </c>
      <c r="K242" s="687">
        <f t="shared" si="440"/>
        <v>0</v>
      </c>
      <c r="L242" s="687">
        <f>IFERROR(K242-J242,"-")</f>
        <v>-598.1</v>
      </c>
      <c r="M242" s="688">
        <f>IFERROR(K242/J242,"-")</f>
        <v>0</v>
      </c>
      <c r="N242" s="687">
        <f t="shared" ref="N242:O246" si="441">R242+V242+Z242</f>
        <v>168</v>
      </c>
      <c r="O242" s="687">
        <f t="shared" si="441"/>
        <v>0</v>
      </c>
      <c r="P242" s="687">
        <f>IFERROR(O242-N242,"-")</f>
        <v>-168</v>
      </c>
      <c r="Q242" s="688">
        <f>IFERROR(O242/N242,"-")</f>
        <v>0</v>
      </c>
      <c r="R242" s="687">
        <f>'2. ГПП-ОГХК'!W225+'2. ГПП-ОГХК'!W226+'2. ГПП-ОГХК'!W227</f>
        <v>58.5</v>
      </c>
      <c r="S242" s="687">
        <f>'2. ГПП-ОГХК'!Y225+'2. ГПП-ОГХК'!Y226+'2. ГПП-ОГХК'!Y227</f>
        <v>0</v>
      </c>
      <c r="T242" s="687">
        <f>IFERROR(S242-R242,"-")</f>
        <v>-58.5</v>
      </c>
      <c r="U242" s="688">
        <f>IFERROR(S242/R242,"-")</f>
        <v>0</v>
      </c>
      <c r="V242" s="687">
        <f>'2. ГПП-ОГХК'!AC225+'2. ГПП-ОГХК'!AC226+'2. ГПП-ОГХК'!AC227</f>
        <v>52.6</v>
      </c>
      <c r="W242" s="687">
        <f>'2. ГПП-ОГХК'!AE225+'2. ГПП-ОГХК'!AE226+'2. ГПП-ОГХК'!AE227</f>
        <v>0</v>
      </c>
      <c r="X242" s="687">
        <f>IFERROR(W242-V242,"-")</f>
        <v>-52.6</v>
      </c>
      <c r="Y242" s="688">
        <f>IFERROR(W242/V242,"-")</f>
        <v>0</v>
      </c>
      <c r="Z242" s="687">
        <f>'2. ГПП-ОГХК'!AI225+'2. ГПП-ОГХК'!AI226+'2. ГПП-ОГХК'!AI227</f>
        <v>56.900000000000006</v>
      </c>
      <c r="AA242" s="687">
        <f>'2. ГПП-ОГХК'!AK225+'2. ГПП-ОГХК'!AK226+'2. ГПП-ОГХК'!AK227</f>
        <v>0</v>
      </c>
      <c r="AB242" s="687">
        <f>IFERROR(AA242-Z242,"-")</f>
        <v>-56.900000000000006</v>
      </c>
      <c r="AC242" s="688">
        <f>IFERROR(AA242/Z242,"-")</f>
        <v>0</v>
      </c>
      <c r="AD242" s="687">
        <f t="shared" ref="AD242:AE246" si="442">AH242+AL242+AP242</f>
        <v>120.9</v>
      </c>
      <c r="AE242" s="687">
        <f t="shared" si="442"/>
        <v>0</v>
      </c>
      <c r="AF242" s="687">
        <f>IFERROR(AE242-AD242,"-")</f>
        <v>-120.9</v>
      </c>
      <c r="AG242" s="688">
        <f>IFERROR(AE242/AD242,"-")</f>
        <v>0</v>
      </c>
      <c r="AH242" s="687">
        <f>'2. ГПП-ОГХК'!AU225+'2. ГПП-ОГХК'!AU226+'2. ГПП-ОГХК'!AU227</f>
        <v>30.9</v>
      </c>
      <c r="AI242" s="687">
        <f>'2. ГПП-ОГХК'!AW225+'2. ГПП-ОГХК'!AW226+'2. ГПП-ОГХК'!AW227</f>
        <v>0</v>
      </c>
      <c r="AJ242" s="687">
        <f>IFERROR(AI242-AH242,"-")</f>
        <v>-30.9</v>
      </c>
      <c r="AK242" s="688">
        <f>IFERROR(AI242/AH242,"-")</f>
        <v>0</v>
      </c>
      <c r="AL242" s="687">
        <f>'2. ГПП-ОГХК'!BA225+'2. ГПП-ОГХК'!BA226+'2. ГПП-ОГХК'!BA227</f>
        <v>47</v>
      </c>
      <c r="AM242" s="687">
        <f>'2. ГПП-ОГХК'!BC225+'2. ГПП-ОГХК'!BC226+'2. ГПП-ОГХК'!BC227</f>
        <v>0</v>
      </c>
      <c r="AN242" s="687">
        <f>IFERROR(AM242-AL242,"-")</f>
        <v>-47</v>
      </c>
      <c r="AO242" s="688">
        <f>IFERROR(AM242/AL242,"-")</f>
        <v>0</v>
      </c>
      <c r="AP242" s="687">
        <f>'2. ГПП-ОГХК'!BG225+'2. ГПП-ОГХК'!BG226+'2. ГПП-ОГХК'!BG227</f>
        <v>43.000000000000007</v>
      </c>
      <c r="AQ242" s="687">
        <f>'2. ГПП-ОГХК'!BI225+'2. ГПП-ОГХК'!BI226+'2. ГПП-ОГХК'!BI227</f>
        <v>0</v>
      </c>
      <c r="AR242" s="687">
        <f>IFERROR(AQ242-AP242,"-")</f>
        <v>-43.000000000000007</v>
      </c>
      <c r="AS242" s="688">
        <f>IFERROR(AQ242/AP242,"-")</f>
        <v>0</v>
      </c>
      <c r="AT242" s="687">
        <f t="shared" ref="AT242:AU246" si="443">AX242+BB242+BF242</f>
        <v>134.20000000000002</v>
      </c>
      <c r="AU242" s="687">
        <f t="shared" si="443"/>
        <v>0</v>
      </c>
      <c r="AV242" s="687">
        <f>IFERROR(AU242-AT242,"-")</f>
        <v>-134.20000000000002</v>
      </c>
      <c r="AW242" s="688">
        <f>IFERROR(AU242/AT242,"-")</f>
        <v>0</v>
      </c>
      <c r="AX242" s="687">
        <f>'2. ГПП-ОГХК'!BS225+'2. ГПП-ОГХК'!BS226+'2. ГПП-ОГХК'!BS227</f>
        <v>47.7</v>
      </c>
      <c r="AY242" s="687">
        <f>'2. ГПП-ОГХК'!BU225+'2. ГПП-ОГХК'!BU226+'2. ГПП-ОГХК'!BU227</f>
        <v>0</v>
      </c>
      <c r="AZ242" s="687">
        <f>IFERROR(AY242-AX242,"-")</f>
        <v>-47.7</v>
      </c>
      <c r="BA242" s="688">
        <f>IFERROR(AY242/AX242,"-")</f>
        <v>0</v>
      </c>
      <c r="BB242" s="687">
        <f>'2. ГПП-ОГХК'!BY225+'2. ГПП-ОГХК'!BY226+'2. ГПП-ОГХК'!BY227</f>
        <v>47.7</v>
      </c>
      <c r="BC242" s="687">
        <f>'2. ГПП-ОГХК'!CA225+'2. ГПП-ОГХК'!CA226+'2. ГПП-ОГХК'!CA227</f>
        <v>0</v>
      </c>
      <c r="BD242" s="687">
        <f>IFERROR(BC242-BB242,"-")</f>
        <v>-47.7</v>
      </c>
      <c r="BE242" s="688">
        <f>IFERROR(BC242/BB242,"-")</f>
        <v>0</v>
      </c>
      <c r="BF242" s="687">
        <f>'2. ГПП-ОГХК'!CE225+'2. ГПП-ОГХК'!CE226+'2. ГПП-ОГХК'!CE227</f>
        <v>38.800000000000004</v>
      </c>
      <c r="BG242" s="687">
        <f>'2. ГПП-ОГХК'!CG225+'2. ГПП-ОГХК'!CG226+'2. ГПП-ОГХК'!CG227</f>
        <v>0</v>
      </c>
      <c r="BH242" s="687">
        <f>IFERROR(BG242-BF242,"-")</f>
        <v>-38.800000000000004</v>
      </c>
      <c r="BI242" s="688">
        <f>IFERROR(BG242/BF242,"-")</f>
        <v>0</v>
      </c>
      <c r="BJ242" s="687">
        <f t="shared" ref="BJ242:BK246" si="444">BN242+BR242+BV242</f>
        <v>175</v>
      </c>
      <c r="BK242" s="687">
        <f t="shared" si="444"/>
        <v>0</v>
      </c>
      <c r="BL242" s="687">
        <f>IFERROR(BK242-BJ242,"-")</f>
        <v>-175</v>
      </c>
      <c r="BM242" s="688">
        <f>IFERROR(BK242/BJ242,"-")</f>
        <v>0</v>
      </c>
      <c r="BN242" s="687">
        <f>'2. ГПП-ОГХК'!CQ225+'2. ГПП-ОГХК'!CQ226+'2. ГПП-ОГХК'!CQ227</f>
        <v>59.600000000000009</v>
      </c>
      <c r="BO242" s="687">
        <f>'2. ГПП-ОГХК'!CS225+'2. ГПП-ОГХК'!CS226+'2. ГПП-ОГХК'!CS227</f>
        <v>0</v>
      </c>
      <c r="BP242" s="687">
        <f>IFERROR(BO242-BN242,"-")</f>
        <v>-59.600000000000009</v>
      </c>
      <c r="BQ242" s="688">
        <f>IFERROR(BO242/BN242,"-")</f>
        <v>0</v>
      </c>
      <c r="BR242" s="687">
        <f>'2. ГПП-ОГХК'!CW225+'2. ГПП-ОГХК'!CW226+'2. ГПП-ОГХК'!CW227</f>
        <v>56.2</v>
      </c>
      <c r="BS242" s="687">
        <f>'2. ГПП-ОГХК'!CY225+'2. ГПП-ОГХК'!CY226+'2. ГПП-ОГХК'!CY227</f>
        <v>0</v>
      </c>
      <c r="BT242" s="687">
        <f>IFERROR(BS242-BR242,"-")</f>
        <v>-56.2</v>
      </c>
      <c r="BU242" s="688">
        <f>IFERROR(BS242/BR242,"-")</f>
        <v>0</v>
      </c>
      <c r="BV242" s="687">
        <f>'2. ГПП-ОГХК'!DC225+'2. ГПП-ОГХК'!DC226+'2. ГПП-ОГХК'!DC227</f>
        <v>59.2</v>
      </c>
      <c r="BW242" s="687">
        <f>'2. ГПП-ОГХК'!DE225+'2. ГПП-ОГХК'!DE226+'2. ГПП-ОГХК'!DE227</f>
        <v>0</v>
      </c>
      <c r="BX242" s="687">
        <f>IFERROR(BW242-BV242,"-")</f>
        <v>-59.2</v>
      </c>
      <c r="BY242" s="688">
        <f>IFERROR(BW242/BV242,"-")</f>
        <v>0</v>
      </c>
    </row>
    <row r="243" spans="3:77" ht="20.100000000000001" customHeight="1">
      <c r="C243" s="436" t="s">
        <v>259</v>
      </c>
      <c r="D243" s="528"/>
      <c r="E243" s="528"/>
      <c r="F243" s="529"/>
      <c r="G243" s="530" t="s">
        <v>341</v>
      </c>
      <c r="H243" s="530"/>
      <c r="I243" s="691" t="s">
        <v>169</v>
      </c>
      <c r="J243" s="687">
        <f t="shared" si="440"/>
        <v>598.1</v>
      </c>
      <c r="K243" s="687">
        <f t="shared" si="440"/>
        <v>0</v>
      </c>
      <c r="L243" s="687">
        <f>IFERROR(K243-J243,"-")</f>
        <v>-598.1</v>
      </c>
      <c r="M243" s="688">
        <f>IFERROR(K243/J243,"-")</f>
        <v>0</v>
      </c>
      <c r="N243" s="687">
        <f t="shared" si="441"/>
        <v>168</v>
      </c>
      <c r="O243" s="687">
        <f t="shared" si="441"/>
        <v>0</v>
      </c>
      <c r="P243" s="687">
        <f>IFERROR(O243-N243,"-")</f>
        <v>-168</v>
      </c>
      <c r="Q243" s="688">
        <f>IFERROR(O243/N243,"-")</f>
        <v>0</v>
      </c>
      <c r="R243" s="687">
        <f>'2. ГПП-ОГХК'!W225+'2. ГПП-ОГХК'!W226+'2. ГПП-ОГХК'!W227</f>
        <v>58.5</v>
      </c>
      <c r="S243" s="687">
        <f>'2. ГПП-ОГХК'!Y225+'2. ГПП-ОГХК'!Y226+'2. ГПП-ОГХК'!Y227</f>
        <v>0</v>
      </c>
      <c r="T243" s="687">
        <f>IFERROR(S243-R243,"-")</f>
        <v>-58.5</v>
      </c>
      <c r="U243" s="688">
        <f>IFERROR(S243/R243,"-")</f>
        <v>0</v>
      </c>
      <c r="V243" s="687">
        <f>'2. ГПП-ОГХК'!AC225+'2. ГПП-ОГХК'!AC226+'2. ГПП-ОГХК'!AC227</f>
        <v>52.6</v>
      </c>
      <c r="W243" s="687">
        <f>'2. ГПП-ОГХК'!AE225+'2. ГПП-ОГХК'!AE226+'2. ГПП-ОГХК'!AE227</f>
        <v>0</v>
      </c>
      <c r="X243" s="687">
        <f>IFERROR(W243-V243,"-")</f>
        <v>-52.6</v>
      </c>
      <c r="Y243" s="688">
        <f>IFERROR(W243/V243,"-")</f>
        <v>0</v>
      </c>
      <c r="Z243" s="687">
        <f>'2. ГПП-ОГХК'!AI225+'2. ГПП-ОГХК'!AI226+'2. ГПП-ОГХК'!AI227</f>
        <v>56.900000000000006</v>
      </c>
      <c r="AA243" s="687">
        <f>'2. ГПП-ОГХК'!AK225+'2. ГПП-ОГХК'!AK226+'2. ГПП-ОГХК'!AK227</f>
        <v>0</v>
      </c>
      <c r="AB243" s="687">
        <f>IFERROR(AA243-Z243,"-")</f>
        <v>-56.900000000000006</v>
      </c>
      <c r="AC243" s="688">
        <f>IFERROR(AA243/Z243,"-")</f>
        <v>0</v>
      </c>
      <c r="AD243" s="687">
        <f t="shared" si="442"/>
        <v>120.9</v>
      </c>
      <c r="AE243" s="687">
        <f t="shared" si="442"/>
        <v>0</v>
      </c>
      <c r="AF243" s="687">
        <f>IFERROR(AE243-AD243,"-")</f>
        <v>-120.9</v>
      </c>
      <c r="AG243" s="688">
        <f>IFERROR(AE243/AD243,"-")</f>
        <v>0</v>
      </c>
      <c r="AH243" s="687">
        <f>'2. ГПП-ОГХК'!AU225+'2. ГПП-ОГХК'!AU226+'2. ГПП-ОГХК'!AU227</f>
        <v>30.9</v>
      </c>
      <c r="AI243" s="687">
        <f>'2. ГПП-ОГХК'!AW225+'2. ГПП-ОГХК'!AW226+'2. ГПП-ОГХК'!AW227</f>
        <v>0</v>
      </c>
      <c r="AJ243" s="687">
        <f>IFERROR(AI243-AH243,"-")</f>
        <v>-30.9</v>
      </c>
      <c r="AK243" s="688">
        <f>IFERROR(AI243/AH243,"-")</f>
        <v>0</v>
      </c>
      <c r="AL243" s="687">
        <f>'2. ГПП-ОГХК'!BA225+'2. ГПП-ОГХК'!BA226+'2. ГПП-ОГХК'!BA227</f>
        <v>47</v>
      </c>
      <c r="AM243" s="687">
        <f>'2. ГПП-ОГХК'!BC225+'2. ГПП-ОГХК'!BC226+'2. ГПП-ОГХК'!BC227</f>
        <v>0</v>
      </c>
      <c r="AN243" s="687">
        <f>IFERROR(AM243-AL243,"-")</f>
        <v>-47</v>
      </c>
      <c r="AO243" s="688">
        <f>IFERROR(AM243/AL243,"-")</f>
        <v>0</v>
      </c>
      <c r="AP243" s="687">
        <f>'2. ГПП-ОГХК'!BG225+'2. ГПП-ОГХК'!BG226+'2. ГПП-ОГХК'!BG227</f>
        <v>43.000000000000007</v>
      </c>
      <c r="AQ243" s="687">
        <f>'2. ГПП-ОГХК'!BI225+'2. ГПП-ОГХК'!BI226+'2. ГПП-ОГХК'!BI227</f>
        <v>0</v>
      </c>
      <c r="AR243" s="687">
        <f>IFERROR(AQ243-AP243,"-")</f>
        <v>-43.000000000000007</v>
      </c>
      <c r="AS243" s="688">
        <f>IFERROR(AQ243/AP243,"-")</f>
        <v>0</v>
      </c>
      <c r="AT243" s="687">
        <f t="shared" si="443"/>
        <v>134.20000000000002</v>
      </c>
      <c r="AU243" s="687">
        <f t="shared" si="443"/>
        <v>0</v>
      </c>
      <c r="AV243" s="687">
        <f>IFERROR(AU243-AT243,"-")</f>
        <v>-134.20000000000002</v>
      </c>
      <c r="AW243" s="688">
        <f>IFERROR(AU243/AT243,"-")</f>
        <v>0</v>
      </c>
      <c r="AX243" s="687">
        <f>'2. ГПП-ОГХК'!BS225+'2. ГПП-ОГХК'!BS226+'2. ГПП-ОГХК'!BS227</f>
        <v>47.7</v>
      </c>
      <c r="AY243" s="687">
        <f>'2. ГПП-ОГХК'!BU225+'2. ГПП-ОГХК'!BU226+'2. ГПП-ОГХК'!BU227</f>
        <v>0</v>
      </c>
      <c r="AZ243" s="687">
        <f>IFERROR(AY243-AX243,"-")</f>
        <v>-47.7</v>
      </c>
      <c r="BA243" s="688">
        <f>IFERROR(AY243/AX243,"-")</f>
        <v>0</v>
      </c>
      <c r="BB243" s="687">
        <f>'2. ГПП-ОГХК'!BY225+'2. ГПП-ОГХК'!BY226+'2. ГПП-ОГХК'!BY227</f>
        <v>47.7</v>
      </c>
      <c r="BC243" s="687">
        <f>'2. ГПП-ОГХК'!CA225+'2. ГПП-ОГХК'!CA226+'2. ГПП-ОГХК'!CA227</f>
        <v>0</v>
      </c>
      <c r="BD243" s="687">
        <f>IFERROR(BC243-BB243,"-")</f>
        <v>-47.7</v>
      </c>
      <c r="BE243" s="688">
        <f>IFERROR(BC243/BB243,"-")</f>
        <v>0</v>
      </c>
      <c r="BF243" s="687">
        <f>'2. ГПП-ОГХК'!CE225+'2. ГПП-ОГХК'!CE226+'2. ГПП-ОГХК'!CE227</f>
        <v>38.800000000000004</v>
      </c>
      <c r="BG243" s="687">
        <f>'2. ГПП-ОГХК'!CG225+'2. ГПП-ОГХК'!CG226+'2. ГПП-ОГХК'!CG227</f>
        <v>0</v>
      </c>
      <c r="BH243" s="687">
        <f>IFERROR(BG243-BF243,"-")</f>
        <v>-38.800000000000004</v>
      </c>
      <c r="BI243" s="688">
        <f>IFERROR(BG243/BF243,"-")</f>
        <v>0</v>
      </c>
      <c r="BJ243" s="687">
        <f t="shared" si="444"/>
        <v>175</v>
      </c>
      <c r="BK243" s="687">
        <f t="shared" si="444"/>
        <v>0</v>
      </c>
      <c r="BL243" s="687">
        <f>IFERROR(BK243-BJ243,"-")</f>
        <v>-175</v>
      </c>
      <c r="BM243" s="688">
        <f>IFERROR(BK243/BJ243,"-")</f>
        <v>0</v>
      </c>
      <c r="BN243" s="687">
        <f>'2. ГПП-ОГХК'!CQ225+'2. ГПП-ОГХК'!CQ226+'2. ГПП-ОГХК'!CQ227</f>
        <v>59.600000000000009</v>
      </c>
      <c r="BO243" s="687">
        <f>'2. ГПП-ОГХК'!CS225+'2. ГПП-ОГХК'!CS226+'2. ГПП-ОГХК'!CS227</f>
        <v>0</v>
      </c>
      <c r="BP243" s="687">
        <f>IFERROR(BO243-BN243,"-")</f>
        <v>-59.600000000000009</v>
      </c>
      <c r="BQ243" s="688">
        <f>IFERROR(BO243/BN243,"-")</f>
        <v>0</v>
      </c>
      <c r="BR243" s="687">
        <f>'2. ГПП-ОГХК'!CW225+'2. ГПП-ОГХК'!CW226+'2. ГПП-ОГХК'!CW227</f>
        <v>56.2</v>
      </c>
      <c r="BS243" s="687">
        <f>'2. ГПП-ОГХК'!CY225+'2. ГПП-ОГХК'!CY226+'2. ГПП-ОГХК'!CY227</f>
        <v>0</v>
      </c>
      <c r="BT243" s="687">
        <f>IFERROR(BS243-BR243,"-")</f>
        <v>-56.2</v>
      </c>
      <c r="BU243" s="688">
        <f>IFERROR(BS243/BR243,"-")</f>
        <v>0</v>
      </c>
      <c r="BV243" s="687">
        <f>'2. ГПП-ОГХК'!DC225+'2. ГПП-ОГХК'!DC226+'2. ГПП-ОГХК'!DC227</f>
        <v>59.2</v>
      </c>
      <c r="BW243" s="687">
        <f>'2. ГПП-ОГХК'!DE225+'2. ГПП-ОГХК'!DE226+'2. ГПП-ОГХК'!DE227</f>
        <v>0</v>
      </c>
      <c r="BX243" s="687">
        <f>IFERROR(BW243-BV243,"-")</f>
        <v>-59.2</v>
      </c>
      <c r="BY243" s="688">
        <f>IFERROR(BW243/BV243,"-")</f>
        <v>0</v>
      </c>
    </row>
    <row r="244" spans="3:77" ht="20.100000000000001" customHeight="1">
      <c r="C244" s="430" t="s">
        <v>161</v>
      </c>
      <c r="D244" s="528"/>
      <c r="E244" s="528"/>
      <c r="F244" s="529"/>
      <c r="G244" s="530" t="s">
        <v>348</v>
      </c>
      <c r="H244" s="530"/>
      <c r="I244" s="694" t="s">
        <v>169</v>
      </c>
      <c r="J244" s="687">
        <f t="shared" si="440"/>
        <v>464.9</v>
      </c>
      <c r="K244" s="687">
        <f t="shared" si="440"/>
        <v>0</v>
      </c>
      <c r="L244" s="687">
        <f>IFERROR(K244-J244,"-")</f>
        <v>-464.9</v>
      </c>
      <c r="M244" s="688">
        <f>IFERROR(K244/J244,"-")</f>
        <v>0</v>
      </c>
      <c r="N244" s="687">
        <f t="shared" si="441"/>
        <v>128.69999999999999</v>
      </c>
      <c r="O244" s="687">
        <f t="shared" si="441"/>
        <v>0</v>
      </c>
      <c r="P244" s="687">
        <f>IFERROR(O244-N244,"-")</f>
        <v>-128.69999999999999</v>
      </c>
      <c r="Q244" s="688">
        <f>IFERROR(O244/N244,"-")</f>
        <v>0</v>
      </c>
      <c r="R244" s="687">
        <f>'2. ГПП-ОГХК'!W225</f>
        <v>44.6</v>
      </c>
      <c r="S244" s="687">
        <f>'2. ГПП-ОГХК'!Y225</f>
        <v>0</v>
      </c>
      <c r="T244" s="687">
        <f>IFERROR(S244-R244,"-")</f>
        <v>-44.6</v>
      </c>
      <c r="U244" s="688">
        <f>IFERROR(S244/R244,"-")</f>
        <v>0</v>
      </c>
      <c r="V244" s="687">
        <f>'2. ГПП-ОГХК'!AC225</f>
        <v>40.1</v>
      </c>
      <c r="W244" s="687">
        <f>'2. ГПП-ОГХК'!AE225</f>
        <v>0</v>
      </c>
      <c r="X244" s="687">
        <f>IFERROR(W244-V244,"-")</f>
        <v>-40.1</v>
      </c>
      <c r="Y244" s="688">
        <f>IFERROR(W244/V244,"-")</f>
        <v>0</v>
      </c>
      <c r="Z244" s="687">
        <f>'2. ГПП-ОГХК'!AI225</f>
        <v>44</v>
      </c>
      <c r="AA244" s="687">
        <f>'2. ГПП-ОГХК'!AK225</f>
        <v>0</v>
      </c>
      <c r="AB244" s="687">
        <f>IFERROR(AA244-Z244,"-")</f>
        <v>-44</v>
      </c>
      <c r="AC244" s="688">
        <f>IFERROR(AA244/Z244,"-")</f>
        <v>0</v>
      </c>
      <c r="AD244" s="687">
        <f t="shared" si="442"/>
        <v>96.1</v>
      </c>
      <c r="AE244" s="687">
        <f t="shared" si="442"/>
        <v>0</v>
      </c>
      <c r="AF244" s="687">
        <f>IFERROR(AE244-AD244,"-")</f>
        <v>-96.1</v>
      </c>
      <c r="AG244" s="688">
        <f>IFERROR(AE244/AD244,"-")</f>
        <v>0</v>
      </c>
      <c r="AH244" s="687">
        <f>'2. ГПП-ОГХК'!AU225</f>
        <v>21.9</v>
      </c>
      <c r="AI244" s="687">
        <f>'2. ГПП-ОГХК'!AW225</f>
        <v>0</v>
      </c>
      <c r="AJ244" s="687">
        <f>IFERROR(AI244-AH244,"-")</f>
        <v>-21.9</v>
      </c>
      <c r="AK244" s="688">
        <f>IFERROR(AI244/AH244,"-")</f>
        <v>0</v>
      </c>
      <c r="AL244" s="687">
        <f>'2. ГПП-ОГХК'!BA225</f>
        <v>39</v>
      </c>
      <c r="AM244" s="687">
        <f>'2. ГПП-ОГХК'!BC225</f>
        <v>0</v>
      </c>
      <c r="AN244" s="687">
        <f>IFERROR(AM244-AL244,"-")</f>
        <v>-39</v>
      </c>
      <c r="AO244" s="688">
        <f>IFERROR(AM244/AL244,"-")</f>
        <v>0</v>
      </c>
      <c r="AP244" s="687">
        <f>'2. ГПП-ОГХК'!BG225</f>
        <v>35.200000000000003</v>
      </c>
      <c r="AQ244" s="687">
        <f>'2. ГПП-ОГХК'!BI225</f>
        <v>0</v>
      </c>
      <c r="AR244" s="687">
        <f>IFERROR(AQ244-AP244,"-")</f>
        <v>-35.200000000000003</v>
      </c>
      <c r="AS244" s="688">
        <f>IFERROR(AQ244/AP244,"-")</f>
        <v>0</v>
      </c>
      <c r="AT244" s="687">
        <f t="shared" si="443"/>
        <v>106.4</v>
      </c>
      <c r="AU244" s="687">
        <f t="shared" si="443"/>
        <v>0</v>
      </c>
      <c r="AV244" s="687">
        <f>IFERROR(AU244-AT244,"-")</f>
        <v>-106.4</v>
      </c>
      <c r="AW244" s="688">
        <f>IFERROR(AU244/AT244,"-")</f>
        <v>0</v>
      </c>
      <c r="AX244" s="687">
        <f>'2. ГПП-ОГХК'!BS225</f>
        <v>39.700000000000003</v>
      </c>
      <c r="AY244" s="687">
        <f>'2. ГПП-ОГХК'!BU225</f>
        <v>0</v>
      </c>
      <c r="AZ244" s="687">
        <f>IFERROR(AY244-AX244,"-")</f>
        <v>-39.700000000000003</v>
      </c>
      <c r="BA244" s="688">
        <f>IFERROR(AY244/AX244,"-")</f>
        <v>0</v>
      </c>
      <c r="BB244" s="687">
        <f>'2. ГПП-ОГХК'!BY225</f>
        <v>39.700000000000003</v>
      </c>
      <c r="BC244" s="687">
        <f>'2. ГПП-ОГХК'!CA225</f>
        <v>0</v>
      </c>
      <c r="BD244" s="687">
        <f>IFERROR(BC244-BB244,"-")</f>
        <v>-39.700000000000003</v>
      </c>
      <c r="BE244" s="688">
        <f>IFERROR(BC244/BB244,"-")</f>
        <v>0</v>
      </c>
      <c r="BF244" s="687">
        <f>'2. ГПП-ОГХК'!CE225</f>
        <v>27</v>
      </c>
      <c r="BG244" s="687">
        <f>'2. ГПП-ОГХК'!CG225</f>
        <v>0</v>
      </c>
      <c r="BH244" s="687">
        <f>IFERROR(BG244-BF244,"-")</f>
        <v>-27</v>
      </c>
      <c r="BI244" s="688">
        <f>IFERROR(BG244/BF244,"-")</f>
        <v>0</v>
      </c>
      <c r="BJ244" s="687">
        <f t="shared" si="444"/>
        <v>133.69999999999999</v>
      </c>
      <c r="BK244" s="687">
        <f t="shared" si="444"/>
        <v>0</v>
      </c>
      <c r="BL244" s="687">
        <f>IFERROR(BK244-BJ244,"-")</f>
        <v>-133.69999999999999</v>
      </c>
      <c r="BM244" s="688">
        <f>IFERROR(BK244/BJ244,"-")</f>
        <v>0</v>
      </c>
      <c r="BN244" s="687">
        <f>'2. ГПП-ОГХК'!CQ225</f>
        <v>45.7</v>
      </c>
      <c r="BO244" s="687">
        <f>'2. ГПП-ОГХК'!CS225</f>
        <v>0</v>
      </c>
      <c r="BP244" s="687">
        <f>IFERROR(BO244-BN244,"-")</f>
        <v>-45.7</v>
      </c>
      <c r="BQ244" s="688">
        <f>IFERROR(BO244/BN244,"-")</f>
        <v>0</v>
      </c>
      <c r="BR244" s="687">
        <f>'2. ГПП-ОГХК'!CW225</f>
        <v>42.7</v>
      </c>
      <c r="BS244" s="687">
        <f>'2. ГПП-ОГХК'!CY225</f>
        <v>0</v>
      </c>
      <c r="BT244" s="687">
        <f>IFERROR(BS244-BR244,"-")</f>
        <v>-42.7</v>
      </c>
      <c r="BU244" s="688">
        <f>IFERROR(BS244/BR244,"-")</f>
        <v>0</v>
      </c>
      <c r="BV244" s="687">
        <f>'2. ГПП-ОГХК'!DC225</f>
        <v>45.3</v>
      </c>
      <c r="BW244" s="687">
        <f>'2. ГПП-ОГХК'!DE225</f>
        <v>0</v>
      </c>
      <c r="BX244" s="687">
        <f>IFERROR(BW244-BV244,"-")</f>
        <v>-45.3</v>
      </c>
      <c r="BY244" s="688">
        <f>IFERROR(BW244/BV244,"-")</f>
        <v>0</v>
      </c>
    </row>
    <row r="245" spans="3:77" ht="20.100000000000001" customHeight="1">
      <c r="C245" s="430" t="s">
        <v>129</v>
      </c>
      <c r="D245" s="528"/>
      <c r="E245" s="528"/>
      <c r="F245" s="529"/>
      <c r="G245" s="530" t="s">
        <v>349</v>
      </c>
      <c r="H245" s="530"/>
      <c r="I245" s="694" t="s">
        <v>169</v>
      </c>
      <c r="J245" s="687">
        <f t="shared" si="440"/>
        <v>125.2</v>
      </c>
      <c r="K245" s="687">
        <f t="shared" si="440"/>
        <v>0</v>
      </c>
      <c r="L245" s="687">
        <f>IFERROR(K245-J245,"-")</f>
        <v>-125.2</v>
      </c>
      <c r="M245" s="688">
        <f>IFERROR(K245/J245,"-")</f>
        <v>0</v>
      </c>
      <c r="N245" s="687">
        <f t="shared" si="441"/>
        <v>37.299999999999997</v>
      </c>
      <c r="O245" s="687">
        <f t="shared" si="441"/>
        <v>0</v>
      </c>
      <c r="P245" s="687">
        <f>IFERROR(O245-N245,"-")</f>
        <v>-37.299999999999997</v>
      </c>
      <c r="Q245" s="688">
        <f>IFERROR(O245/N245,"-")</f>
        <v>0</v>
      </c>
      <c r="R245" s="687">
        <f>'2. ГПП-ОГХК'!W226</f>
        <v>13.2</v>
      </c>
      <c r="S245" s="687">
        <f>'2. ГПП-ОГХК'!Y226</f>
        <v>0</v>
      </c>
      <c r="T245" s="687">
        <f>IFERROR(S245-R245,"-")</f>
        <v>-13.2</v>
      </c>
      <c r="U245" s="688">
        <f>IFERROR(S245/R245,"-")</f>
        <v>0</v>
      </c>
      <c r="V245" s="687">
        <f>'2. ГПП-ОГХК'!AC226</f>
        <v>11.9</v>
      </c>
      <c r="W245" s="687">
        <f>'2. ГПП-ОГХК'!AE226</f>
        <v>0</v>
      </c>
      <c r="X245" s="687">
        <f>IFERROR(W245-V245,"-")</f>
        <v>-11.9</v>
      </c>
      <c r="Y245" s="688">
        <f>IFERROR(W245/V245,"-")</f>
        <v>0</v>
      </c>
      <c r="Z245" s="687">
        <f>'2. ГПП-ОГХК'!AI226</f>
        <v>12.2</v>
      </c>
      <c r="AA245" s="687">
        <f>'2. ГПП-ОГХК'!AK226</f>
        <v>0</v>
      </c>
      <c r="AB245" s="687">
        <f>IFERROR(AA245-Z245,"-")</f>
        <v>-12.2</v>
      </c>
      <c r="AC245" s="688">
        <f>IFERROR(AA245/Z245,"-")</f>
        <v>0</v>
      </c>
      <c r="AD245" s="687">
        <f t="shared" si="442"/>
        <v>22.9</v>
      </c>
      <c r="AE245" s="687">
        <f t="shared" si="442"/>
        <v>0</v>
      </c>
      <c r="AF245" s="687">
        <f>IFERROR(AE245-AD245,"-")</f>
        <v>-22.9</v>
      </c>
      <c r="AG245" s="688">
        <f>IFERROR(AE245/AD245,"-")</f>
        <v>0</v>
      </c>
      <c r="AH245" s="687">
        <f>'2. ГПП-ОГХК'!AU226</f>
        <v>8.4</v>
      </c>
      <c r="AI245" s="687">
        <f>'2. ГПП-ОГХК'!AW226</f>
        <v>0</v>
      </c>
      <c r="AJ245" s="687">
        <f>IFERROR(AI245-AH245,"-")</f>
        <v>-8.4</v>
      </c>
      <c r="AK245" s="688">
        <f>IFERROR(AI245/AH245,"-")</f>
        <v>0</v>
      </c>
      <c r="AL245" s="687">
        <f>'2. ГПП-ОГХК'!BA226</f>
        <v>7.3</v>
      </c>
      <c r="AM245" s="687">
        <f>'2. ГПП-ОГХК'!BC226</f>
        <v>0</v>
      </c>
      <c r="AN245" s="687">
        <f>IFERROR(AM245-AL245,"-")</f>
        <v>-7.3</v>
      </c>
      <c r="AO245" s="688">
        <f>IFERROR(AM245/AL245,"-")</f>
        <v>0</v>
      </c>
      <c r="AP245" s="687">
        <f>'2. ГПП-ОГХК'!BG226</f>
        <v>7.2</v>
      </c>
      <c r="AQ245" s="687">
        <f>'2. ГПП-ОГХК'!BI226</f>
        <v>0</v>
      </c>
      <c r="AR245" s="687">
        <f>IFERROR(AQ245-AP245,"-")</f>
        <v>-7.2</v>
      </c>
      <c r="AS245" s="688">
        <f>IFERROR(AQ245/AP245,"-")</f>
        <v>0</v>
      </c>
      <c r="AT245" s="687">
        <f t="shared" si="443"/>
        <v>25.799999999999997</v>
      </c>
      <c r="AU245" s="687">
        <f t="shared" si="443"/>
        <v>0</v>
      </c>
      <c r="AV245" s="687">
        <f>IFERROR(AU245-AT245,"-")</f>
        <v>-25.799999999999997</v>
      </c>
      <c r="AW245" s="688">
        <f>IFERROR(AU245/AT245,"-")</f>
        <v>0</v>
      </c>
      <c r="AX245" s="687">
        <f>'2. ГПП-ОГХК'!BS226</f>
        <v>7.3</v>
      </c>
      <c r="AY245" s="687">
        <f>'2. ГПП-ОГХК'!BU226</f>
        <v>0</v>
      </c>
      <c r="AZ245" s="687">
        <f>IFERROR(AY245-AX245,"-")</f>
        <v>-7.3</v>
      </c>
      <c r="BA245" s="688">
        <f>IFERROR(AY245/AX245,"-")</f>
        <v>0</v>
      </c>
      <c r="BB245" s="687">
        <f>'2. ГПП-ОГХК'!BY226</f>
        <v>7.3</v>
      </c>
      <c r="BC245" s="687">
        <f>'2. ГПП-ОГХК'!CA226</f>
        <v>0</v>
      </c>
      <c r="BD245" s="687">
        <f>IFERROR(BC245-BB245,"-")</f>
        <v>-7.3</v>
      </c>
      <c r="BE245" s="688">
        <f>IFERROR(BC245/BB245,"-")</f>
        <v>0</v>
      </c>
      <c r="BF245" s="687">
        <f>'2. ГПП-ОГХК'!CE226</f>
        <v>11.2</v>
      </c>
      <c r="BG245" s="687">
        <f>'2. ГПП-ОГХК'!CG226</f>
        <v>0</v>
      </c>
      <c r="BH245" s="687">
        <f>IFERROR(BG245-BF245,"-")</f>
        <v>-11.2</v>
      </c>
      <c r="BI245" s="688">
        <f>IFERROR(BG245/BF245,"-")</f>
        <v>0</v>
      </c>
      <c r="BJ245" s="687">
        <f t="shared" si="444"/>
        <v>39.200000000000003</v>
      </c>
      <c r="BK245" s="687">
        <f t="shared" si="444"/>
        <v>0</v>
      </c>
      <c r="BL245" s="687">
        <f>IFERROR(BK245-BJ245,"-")</f>
        <v>-39.200000000000003</v>
      </c>
      <c r="BM245" s="688">
        <f>IFERROR(BK245/BJ245,"-")</f>
        <v>0</v>
      </c>
      <c r="BN245" s="687">
        <f>'2. ГПП-ОГХК'!CQ226</f>
        <v>13.2</v>
      </c>
      <c r="BO245" s="687">
        <f>'2. ГПП-ОГХК'!CS226</f>
        <v>0</v>
      </c>
      <c r="BP245" s="687">
        <f>IFERROR(BO245-BN245,"-")</f>
        <v>-13.2</v>
      </c>
      <c r="BQ245" s="688">
        <f>IFERROR(BO245/BN245,"-")</f>
        <v>0</v>
      </c>
      <c r="BR245" s="687">
        <f>'2. ГПП-ОГХК'!CW226</f>
        <v>12.8</v>
      </c>
      <c r="BS245" s="687">
        <f>'2. ГПП-ОГХК'!CY226</f>
        <v>0</v>
      </c>
      <c r="BT245" s="687">
        <f>IFERROR(BS245-BR245,"-")</f>
        <v>-12.8</v>
      </c>
      <c r="BU245" s="688">
        <f>IFERROR(BS245/BR245,"-")</f>
        <v>0</v>
      </c>
      <c r="BV245" s="687">
        <f>'2. ГПП-ОГХК'!DC226</f>
        <v>13.2</v>
      </c>
      <c r="BW245" s="687">
        <f>'2. ГПП-ОГХК'!DE226</f>
        <v>0</v>
      </c>
      <c r="BX245" s="687">
        <f>IFERROR(BW245-BV245,"-")</f>
        <v>-13.2</v>
      </c>
      <c r="BY245" s="688">
        <f>IFERROR(BW245/BV245,"-")</f>
        <v>0</v>
      </c>
    </row>
    <row r="246" spans="3:77" ht="20.100000000000001" customHeight="1">
      <c r="C246" s="693" t="s">
        <v>164</v>
      </c>
      <c r="D246" s="528"/>
      <c r="E246" s="528"/>
      <c r="F246" s="529"/>
      <c r="G246" s="530" t="s">
        <v>350</v>
      </c>
      <c r="H246" s="530"/>
      <c r="I246" s="694" t="s">
        <v>169</v>
      </c>
      <c r="J246" s="687">
        <f t="shared" si="440"/>
        <v>7.9999999999999991</v>
      </c>
      <c r="K246" s="687">
        <f t="shared" si="440"/>
        <v>0</v>
      </c>
      <c r="L246" s="687">
        <f>IFERROR(K246-J246,"-")</f>
        <v>-7.9999999999999991</v>
      </c>
      <c r="M246" s="688">
        <f>IFERROR(K246/J246,"-")</f>
        <v>0</v>
      </c>
      <c r="N246" s="687">
        <f t="shared" si="441"/>
        <v>1.9999999999999998</v>
      </c>
      <c r="O246" s="687">
        <f t="shared" si="441"/>
        <v>0</v>
      </c>
      <c r="P246" s="687">
        <f>IFERROR(O246-N246,"-")</f>
        <v>-1.9999999999999998</v>
      </c>
      <c r="Q246" s="688">
        <f>IFERROR(O246/N246,"-")</f>
        <v>0</v>
      </c>
      <c r="R246" s="687">
        <f>'2. ГПП-ОГХК'!W227</f>
        <v>0.7</v>
      </c>
      <c r="S246" s="687">
        <f>'2. ГПП-ОГХК'!Y227</f>
        <v>0</v>
      </c>
      <c r="T246" s="687">
        <f>IFERROR(S246-R246,"-")</f>
        <v>-0.7</v>
      </c>
      <c r="U246" s="688">
        <f>IFERROR(S246/R246,"-")</f>
        <v>0</v>
      </c>
      <c r="V246" s="687">
        <f>'2. ГПП-ОГХК'!AC227</f>
        <v>0.6</v>
      </c>
      <c r="W246" s="687">
        <f>'2. ГПП-ОГХК'!AE227</f>
        <v>0</v>
      </c>
      <c r="X246" s="687">
        <f>IFERROR(W246-V246,"-")</f>
        <v>-0.6</v>
      </c>
      <c r="Y246" s="688">
        <f>IFERROR(W246/V246,"-")</f>
        <v>0</v>
      </c>
      <c r="Z246" s="687">
        <f>'2. ГПП-ОГХК'!AI227</f>
        <v>0.7</v>
      </c>
      <c r="AA246" s="687">
        <f>'2. ГПП-ОГХК'!AK227</f>
        <v>0</v>
      </c>
      <c r="AB246" s="687">
        <f>IFERROR(AA246-Z246,"-")</f>
        <v>-0.7</v>
      </c>
      <c r="AC246" s="688">
        <f>IFERROR(AA246/Z246,"-")</f>
        <v>0</v>
      </c>
      <c r="AD246" s="687">
        <f t="shared" si="442"/>
        <v>1.9</v>
      </c>
      <c r="AE246" s="687">
        <f t="shared" si="442"/>
        <v>0</v>
      </c>
      <c r="AF246" s="687">
        <f>IFERROR(AE246-AD246,"-")</f>
        <v>-1.9</v>
      </c>
      <c r="AG246" s="688">
        <f>IFERROR(AE246/AD246,"-")</f>
        <v>0</v>
      </c>
      <c r="AH246" s="687">
        <f>'2. ГПП-ОГХК'!AU227</f>
        <v>0.6</v>
      </c>
      <c r="AI246" s="687">
        <f>'2. ГПП-ОГХК'!AW227</f>
        <v>0</v>
      </c>
      <c r="AJ246" s="687">
        <f>IFERROR(AI246-AH246,"-")</f>
        <v>-0.6</v>
      </c>
      <c r="AK246" s="688">
        <f>IFERROR(AI246/AH246,"-")</f>
        <v>0</v>
      </c>
      <c r="AL246" s="687">
        <f>'2. ГПП-ОГХК'!BA227</f>
        <v>0.7</v>
      </c>
      <c r="AM246" s="687">
        <f>'2. ГПП-ОГХК'!BC227</f>
        <v>0</v>
      </c>
      <c r="AN246" s="687">
        <f>IFERROR(AM246-AL246,"-")</f>
        <v>-0.7</v>
      </c>
      <c r="AO246" s="688">
        <f>IFERROR(AM246/AL246,"-")</f>
        <v>0</v>
      </c>
      <c r="AP246" s="687">
        <f>'2. ГПП-ОГХК'!BG227</f>
        <v>0.6</v>
      </c>
      <c r="AQ246" s="687">
        <f>'2. ГПП-ОГХК'!BI227</f>
        <v>0</v>
      </c>
      <c r="AR246" s="687">
        <f>IFERROR(AQ246-AP246,"-")</f>
        <v>-0.6</v>
      </c>
      <c r="AS246" s="688">
        <f>IFERROR(AQ246/AP246,"-")</f>
        <v>0</v>
      </c>
      <c r="AT246" s="687">
        <f t="shared" si="443"/>
        <v>2</v>
      </c>
      <c r="AU246" s="687">
        <f t="shared" si="443"/>
        <v>0</v>
      </c>
      <c r="AV246" s="687">
        <f>IFERROR(AU246-AT246,"-")</f>
        <v>-2</v>
      </c>
      <c r="AW246" s="688">
        <f>IFERROR(AU246/AT246,"-")</f>
        <v>0</v>
      </c>
      <c r="AX246" s="687">
        <f>'2. ГПП-ОГХК'!BS227</f>
        <v>0.7</v>
      </c>
      <c r="AY246" s="687">
        <f>'2. ГПП-ОГХК'!BU227</f>
        <v>0</v>
      </c>
      <c r="AZ246" s="687">
        <f>IFERROR(AY246-AX246,"-")</f>
        <v>-0.7</v>
      </c>
      <c r="BA246" s="688">
        <f>IFERROR(AY246/AX246,"-")</f>
        <v>0</v>
      </c>
      <c r="BB246" s="687">
        <f>'2. ГПП-ОГХК'!BY227</f>
        <v>0.7</v>
      </c>
      <c r="BC246" s="687">
        <f>'2. ГПП-ОГХК'!CA227</f>
        <v>0</v>
      </c>
      <c r="BD246" s="687">
        <f>IFERROR(BC246-BB246,"-")</f>
        <v>-0.7</v>
      </c>
      <c r="BE246" s="688">
        <f>IFERROR(BC246/BB246,"-")</f>
        <v>0</v>
      </c>
      <c r="BF246" s="687">
        <f>'2. ГПП-ОГХК'!CE227</f>
        <v>0.6</v>
      </c>
      <c r="BG246" s="687">
        <f>'2. ГПП-ОГХК'!CG227</f>
        <v>0</v>
      </c>
      <c r="BH246" s="687">
        <f>IFERROR(BG246-BF246,"-")</f>
        <v>-0.6</v>
      </c>
      <c r="BI246" s="688">
        <f>IFERROR(BG246/BF246,"-")</f>
        <v>0</v>
      </c>
      <c r="BJ246" s="687">
        <f t="shared" si="444"/>
        <v>2.0999999999999996</v>
      </c>
      <c r="BK246" s="687">
        <f t="shared" si="444"/>
        <v>0</v>
      </c>
      <c r="BL246" s="687">
        <f>IFERROR(BK246-BJ246,"-")</f>
        <v>-2.0999999999999996</v>
      </c>
      <c r="BM246" s="688">
        <f>IFERROR(BK246/BJ246,"-")</f>
        <v>0</v>
      </c>
      <c r="BN246" s="687">
        <f>'2. ГПП-ОГХК'!CQ227</f>
        <v>0.7</v>
      </c>
      <c r="BO246" s="687">
        <f>'2. ГПП-ОГХК'!CS227</f>
        <v>0</v>
      </c>
      <c r="BP246" s="687">
        <f>IFERROR(BO246-BN246,"-")</f>
        <v>-0.7</v>
      </c>
      <c r="BQ246" s="688">
        <f>IFERROR(BO246/BN246,"-")</f>
        <v>0</v>
      </c>
      <c r="BR246" s="687">
        <f>'2. ГПП-ОГХК'!CW227</f>
        <v>0.7</v>
      </c>
      <c r="BS246" s="687">
        <f>'2. ГПП-ОГХК'!CY227</f>
        <v>0</v>
      </c>
      <c r="BT246" s="687">
        <f>IFERROR(BS246-BR246,"-")</f>
        <v>-0.7</v>
      </c>
      <c r="BU246" s="688">
        <f>IFERROR(BS246/BR246,"-")</f>
        <v>0</v>
      </c>
      <c r="BV246" s="687">
        <f>'2. ГПП-ОГХК'!DC227</f>
        <v>0.7</v>
      </c>
      <c r="BW246" s="687">
        <f>'2. ГПП-ОГХК'!DE227</f>
        <v>0</v>
      </c>
      <c r="BX246" s="687">
        <f>IFERROR(BW246-BV246,"-")</f>
        <v>-0.7</v>
      </c>
      <c r="BY246" s="688">
        <f>IFERROR(BW246/BV246,"-")</f>
        <v>0</v>
      </c>
    </row>
    <row r="247" spans="3:77" ht="20.100000000000001" customHeight="1">
      <c r="C247" s="416" t="s">
        <v>351</v>
      </c>
      <c r="D247" s="528"/>
      <c r="E247" s="528"/>
      <c r="F247" s="529"/>
      <c r="G247" s="530"/>
      <c r="H247" s="530"/>
      <c r="I247" s="446"/>
      <c r="J247" s="681"/>
      <c r="K247" s="681"/>
      <c r="L247" s="681"/>
      <c r="M247" s="681"/>
      <c r="N247" s="681"/>
      <c r="O247" s="681"/>
      <c r="P247" s="681"/>
      <c r="Q247" s="681"/>
      <c r="R247" s="681"/>
      <c r="S247" s="681"/>
      <c r="T247" s="681"/>
      <c r="U247" s="681"/>
      <c r="V247" s="681"/>
      <c r="W247" s="681"/>
      <c r="X247" s="681"/>
      <c r="Y247" s="681"/>
      <c r="Z247" s="681"/>
      <c r="AA247" s="681"/>
      <c r="AB247" s="681"/>
      <c r="AC247" s="681"/>
      <c r="AD247" s="681"/>
      <c r="AE247" s="681"/>
      <c r="AF247" s="681"/>
      <c r="AG247" s="681"/>
      <c r="AH247" s="681"/>
      <c r="AI247" s="681"/>
      <c r="AJ247" s="681"/>
      <c r="AK247" s="681"/>
      <c r="AL247" s="681"/>
      <c r="AM247" s="681"/>
      <c r="AN247" s="681"/>
      <c r="AO247" s="681"/>
      <c r="AP247" s="681"/>
      <c r="AQ247" s="681"/>
      <c r="AR247" s="681"/>
      <c r="AS247" s="681"/>
      <c r="AT247" s="681"/>
      <c r="AU247" s="681"/>
      <c r="AV247" s="681"/>
      <c r="AW247" s="681"/>
      <c r="AX247" s="681"/>
      <c r="AY247" s="681"/>
      <c r="AZ247" s="681"/>
      <c r="BA247" s="681"/>
      <c r="BB247" s="681"/>
      <c r="BC247" s="681"/>
      <c r="BD247" s="681"/>
      <c r="BE247" s="681"/>
      <c r="BF247" s="681"/>
      <c r="BG247" s="681"/>
      <c r="BH247" s="681"/>
      <c r="BI247" s="681"/>
      <c r="BJ247" s="681"/>
      <c r="BK247" s="681"/>
      <c r="BL247" s="681"/>
      <c r="BM247" s="681"/>
      <c r="BN247" s="681"/>
      <c r="BO247" s="681"/>
      <c r="BP247" s="681"/>
      <c r="BQ247" s="681"/>
      <c r="BR247" s="681"/>
      <c r="BS247" s="681"/>
      <c r="BT247" s="681"/>
      <c r="BU247" s="681"/>
      <c r="BV247" s="681"/>
      <c r="BW247" s="681"/>
      <c r="BX247" s="681"/>
      <c r="BY247" s="681"/>
    </row>
    <row r="248" spans="3:77" ht="20.100000000000001" customHeight="1">
      <c r="C248" s="428" t="s">
        <v>113</v>
      </c>
      <c r="D248" s="528"/>
      <c r="E248" s="528"/>
      <c r="F248" s="529"/>
      <c r="G248" s="530" t="s">
        <v>352</v>
      </c>
      <c r="H248" s="530"/>
      <c r="I248" s="446" t="s">
        <v>169</v>
      </c>
      <c r="J248" s="687">
        <f t="shared" ref="J248:J257" si="445">N248+AD248+AT248+BJ248</f>
        <v>2669</v>
      </c>
      <c r="K248" s="687">
        <f t="shared" ref="K248:K257" si="446">O248+AE248+AU248+BK248</f>
        <v>0</v>
      </c>
      <c r="L248" s="687">
        <f t="shared" ref="L248:L257" si="447">IFERROR(K248-J248,"-")</f>
        <v>-2669</v>
      </c>
      <c r="M248" s="688">
        <f t="shared" ref="M248:M257" si="448">IFERROR(K248/J248,"-")</f>
        <v>0</v>
      </c>
      <c r="N248" s="687">
        <f t="shared" ref="N248:N257" si="449">R248+V248+Z248</f>
        <v>715.2</v>
      </c>
      <c r="O248" s="687">
        <f t="shared" ref="O248:O257" si="450">S248+W248+AA248</f>
        <v>0</v>
      </c>
      <c r="P248" s="687">
        <f t="shared" ref="P248:P257" si="451">IFERROR(O248-N248,"-")</f>
        <v>-715.2</v>
      </c>
      <c r="Q248" s="688">
        <f t="shared" ref="Q248:Q257" si="452">IFERROR(O248/N248,"-")</f>
        <v>0</v>
      </c>
      <c r="R248" s="687">
        <f>'1. ГПП-АГПЗ+'!W60+'2. ГПП-ОГХК'!W230+'2. ГПП-ОГХК'!W231+'2. ГПП-ОГХК'!W232+'4. ГПП-УЗПКТ-СЗСК'!W133+'4. ГПП-УЗПКТ-СЗСК'!W135</f>
        <v>247.3</v>
      </c>
      <c r="S248" s="687">
        <f>'1. ГПП-АГПЗ+'!Y60+'2. ГПП-ОГХК'!Y230+'2. ГПП-ОГХК'!Y231+'2. ГПП-ОГХК'!Y232+'4. ГПП-УЗПКТ-СЗСК'!Y133+'4. ГПП-УЗПКТ-СЗСК'!Y135</f>
        <v>0</v>
      </c>
      <c r="T248" s="687">
        <f t="shared" ref="T248:T257" si="453">IFERROR(S248-R248,"-")</f>
        <v>-247.3</v>
      </c>
      <c r="U248" s="688">
        <f t="shared" ref="U248:U257" si="454">IFERROR(S248/R248,"-")</f>
        <v>0</v>
      </c>
      <c r="V248" s="687">
        <f>'1. ГПП-АГПЗ+'!AC60+'2. ГПП-ОГХК'!AC230+'2. ГПП-ОГХК'!AC231+'2. ГПП-ОГХК'!AC232+'4. ГПП-УЗПКТ-СЗСК'!AC133+'4. ГПП-УЗПКТ-СЗСК'!AC135</f>
        <v>222.9</v>
      </c>
      <c r="W248" s="687">
        <f>'1. ГПП-АГПЗ+'!AE60+'2. ГПП-ОГХК'!AE230+'2. ГПП-ОГХК'!AE231+'2. ГПП-ОГХК'!AE232+'4. ГПП-УЗПКТ-СЗСК'!AE133+'4. ГПП-УЗПКТ-СЗСК'!AE135</f>
        <v>0</v>
      </c>
      <c r="X248" s="687">
        <f t="shared" ref="X248:X257" si="455">IFERROR(W248-V248,"-")</f>
        <v>-222.9</v>
      </c>
      <c r="Y248" s="688">
        <f t="shared" ref="Y248:Y257" si="456">IFERROR(W248/V248,"-")</f>
        <v>0</v>
      </c>
      <c r="Z248" s="687">
        <f>'1. ГПП-АГПЗ+'!AI60+'2. ГПП-ОГХК'!AI230+'2. ГПП-ОГХК'!AI231+'2. ГПП-ОГХК'!AI232+'4. ГПП-УЗПКТ-СЗСК'!AI133+'4. ГПП-УЗПКТ-СЗСК'!AI135</f>
        <v>245</v>
      </c>
      <c r="AA248" s="687">
        <f>'1. ГПП-АГПЗ+'!AK60+'2. ГПП-ОГХК'!AK230+'2. ГПП-ОГХК'!AK231+'2. ГПП-ОГХК'!AK232+'4. ГПП-УЗПКТ-СЗСК'!AK133+'4. ГПП-УЗПКТ-СЗСК'!AK135</f>
        <v>0</v>
      </c>
      <c r="AB248" s="687">
        <f t="shared" ref="AB248:AB257" si="457">IFERROR(AA248-Z248,"-")</f>
        <v>-245</v>
      </c>
      <c r="AC248" s="688">
        <f t="shared" ref="AC248:AC257" si="458">IFERROR(AA248/Z248,"-")</f>
        <v>0</v>
      </c>
      <c r="AD248" s="687">
        <f t="shared" ref="AD248:AD257" si="459">AH248+AL248+AP248</f>
        <v>599.20000000000005</v>
      </c>
      <c r="AE248" s="687">
        <f t="shared" ref="AE248:AE257" si="460">AI248+AM248+AQ248</f>
        <v>0</v>
      </c>
      <c r="AF248" s="687">
        <f t="shared" ref="AF248:AF257" si="461">IFERROR(AE248-AD248,"-")</f>
        <v>-599.20000000000005</v>
      </c>
      <c r="AG248" s="688">
        <f t="shared" ref="AG248:AG257" si="462">IFERROR(AE248/AD248,"-")</f>
        <v>0</v>
      </c>
      <c r="AH248" s="687">
        <f>'1. ГПП-АГПЗ+'!AU60+'2. ГПП-ОГХК'!AU230+'2. ГПП-ОГХК'!AU231+'2. ГПП-ОГХК'!AU232+'4. ГПП-УЗПКТ-СЗСК'!AU133+'4. ГПП-УЗПКТ-СЗСК'!AU135</f>
        <v>211.89999999999998</v>
      </c>
      <c r="AI248" s="687">
        <f>'1. ГПП-АГПЗ+'!AW60+'2. ГПП-ОГХК'!AW230+'2. ГПП-ОГХК'!AW231+'2. ГПП-ОГХК'!AW232+'4. ГПП-УЗПКТ-СЗСК'!AW133+'4. ГПП-УЗПКТ-СЗСК'!AW135</f>
        <v>0</v>
      </c>
      <c r="AJ248" s="687">
        <f t="shared" ref="AJ248:AJ257" si="463">IFERROR(AI248-AH248,"-")</f>
        <v>-211.89999999999998</v>
      </c>
      <c r="AK248" s="688">
        <f t="shared" ref="AK248:AK257" si="464">IFERROR(AI248/AH248,"-")</f>
        <v>0</v>
      </c>
      <c r="AL248" s="687">
        <f>'1. ГПП-АГПЗ+'!BA60+'2. ГПП-ОГХК'!BA230+'2. ГПП-ОГХК'!BA231+'2. ГПП-ОГХК'!BA232+'4. ГПП-УЗПКТ-СЗСК'!BA133+'4. ГПП-УЗПКТ-СЗСК'!BA135</f>
        <v>199.3</v>
      </c>
      <c r="AM248" s="687">
        <f>'1. ГПП-АГПЗ+'!BC60+'2. ГПП-ОГХК'!BC230+'2. ГПП-ОГХК'!BC231+'2. ГПП-ОГХК'!BC232+'4. ГПП-УЗПКТ-СЗСК'!BC133+'4. ГПП-УЗПКТ-СЗСК'!BC135</f>
        <v>0</v>
      </c>
      <c r="AN248" s="687">
        <f t="shared" ref="AN248:AN257" si="465">IFERROR(AM248-AL248,"-")</f>
        <v>-199.3</v>
      </c>
      <c r="AO248" s="688">
        <f t="shared" ref="AO248:AO257" si="466">IFERROR(AM248/AL248,"-")</f>
        <v>0</v>
      </c>
      <c r="AP248" s="687">
        <f>'1. ГПП-АГПЗ+'!BG60+'2. ГПП-ОГХК'!BG230+'2. ГПП-ОГХК'!BG231+'2. ГПП-ОГХК'!BG232+'4. ГПП-УЗПКТ-СЗСК'!BG133+'4. ГПП-УЗПКТ-СЗСК'!BG135</f>
        <v>188</v>
      </c>
      <c r="AQ248" s="687">
        <f>'1. ГПП-АГПЗ+'!BI60+'2. ГПП-ОГХК'!BI230+'2. ГПП-ОГХК'!BI231+'2. ГПП-ОГХК'!BI232+'4. ГПП-УЗПКТ-СЗСК'!BI133+'4. ГПП-УЗПКТ-СЗСК'!BI135</f>
        <v>0</v>
      </c>
      <c r="AR248" s="687">
        <f t="shared" ref="AR248:AR257" si="467">IFERROR(AQ248-AP248,"-")</f>
        <v>-188</v>
      </c>
      <c r="AS248" s="688">
        <f t="shared" ref="AS248:AS257" si="468">IFERROR(AQ248/AP248,"-")</f>
        <v>0</v>
      </c>
      <c r="AT248" s="687">
        <f t="shared" ref="AT248:AT257" si="469">AX248+BB248+BF248</f>
        <v>613.40000000000009</v>
      </c>
      <c r="AU248" s="687">
        <f t="shared" ref="AU248:AU257" si="470">AY248+BC248+BG248</f>
        <v>0</v>
      </c>
      <c r="AV248" s="687">
        <f t="shared" ref="AV248:AV257" si="471">IFERROR(AU248-AT248,"-")</f>
        <v>-613.40000000000009</v>
      </c>
      <c r="AW248" s="688">
        <f t="shared" ref="AW248:AW257" si="472">IFERROR(AU248/AT248,"-")</f>
        <v>0</v>
      </c>
      <c r="AX248" s="687">
        <f>'1. ГПП-АГПЗ+'!BS60+'2. ГПП-ОГХК'!BS230+'2. ГПП-ОГХК'!BS231+'2. ГПП-ОГХК'!BS232+'4. ГПП-УЗПКТ-СЗСК'!BS133+'4. ГПП-УЗПКТ-СЗСК'!BS135</f>
        <v>187.9</v>
      </c>
      <c r="AY248" s="687">
        <f>'1. ГПП-АГПЗ+'!BU60+'2. ГПП-ОГХК'!BU230+'2. ГПП-ОГХК'!BU231+'2. ГПП-ОГХК'!BU232+'4. ГПП-УЗПКТ-СЗСК'!BU133+'4. ГПП-УЗПКТ-СЗСК'!BU135</f>
        <v>0</v>
      </c>
      <c r="AZ248" s="687">
        <f t="shared" ref="AZ248:AZ257" si="473">IFERROR(AY248-AX248,"-")</f>
        <v>-187.9</v>
      </c>
      <c r="BA248" s="688">
        <f t="shared" ref="BA248:BA257" si="474">IFERROR(AY248/AX248,"-")</f>
        <v>0</v>
      </c>
      <c r="BB248" s="687">
        <f>'1. ГПП-АГПЗ+'!BY60+'2. ГПП-ОГХК'!BY230+'2. ГПП-ОГХК'!BY231+'2. ГПП-ОГХК'!BY232+'4. ГПП-УЗПКТ-СЗСК'!BY133+'4. ГПП-УЗПКТ-СЗСК'!BY135</f>
        <v>226.3</v>
      </c>
      <c r="BC248" s="687">
        <f>'1. ГПП-АГПЗ+'!CA60+'2. ГПП-ОГХК'!CA230+'2. ГПП-ОГХК'!CA231+'2. ГПП-ОГХК'!CA232+'4. ГПП-УЗПКТ-СЗСК'!CA133+'4. ГПП-УЗПКТ-СЗСК'!CA135</f>
        <v>0</v>
      </c>
      <c r="BD248" s="687">
        <f t="shared" ref="BD248:BD257" si="475">IFERROR(BC248-BB248,"-")</f>
        <v>-226.3</v>
      </c>
      <c r="BE248" s="688">
        <f t="shared" ref="BE248:BE257" si="476">IFERROR(BC248/BB248,"-")</f>
        <v>0</v>
      </c>
      <c r="BF248" s="687">
        <f>'1. ГПП-АГПЗ+'!CE60+'2. ГПП-ОГХК'!CE230+'2. ГПП-ОГХК'!CE231+'2. ГПП-ОГХК'!CE232+'4. ГПП-УЗПКТ-СЗСК'!CE133+'4. ГПП-УЗПКТ-СЗСК'!CE135</f>
        <v>199.20000000000002</v>
      </c>
      <c r="BG248" s="687">
        <f>'1. ГПП-АГПЗ+'!CG60+'2. ГПП-ОГХК'!CG230+'2. ГПП-ОГХК'!CG231+'2. ГПП-ОГХК'!CG232+'4. ГПП-УЗПКТ-СЗСК'!CG133+'4. ГПП-УЗПКТ-СЗСК'!CG135</f>
        <v>0</v>
      </c>
      <c r="BH248" s="687">
        <f t="shared" ref="BH248:BH257" si="477">IFERROR(BG248-BF248,"-")</f>
        <v>-199.20000000000002</v>
      </c>
      <c r="BI248" s="688">
        <f t="shared" ref="BI248:BI257" si="478">IFERROR(BG248/BF248,"-")</f>
        <v>0</v>
      </c>
      <c r="BJ248" s="687">
        <f t="shared" ref="BJ248:BJ257" si="479">BN248+BR248+BV248</f>
        <v>741.2</v>
      </c>
      <c r="BK248" s="687">
        <f t="shared" ref="BK248:BK257" si="480">BO248+BS248+BW248</f>
        <v>0</v>
      </c>
      <c r="BL248" s="687">
        <f t="shared" ref="BL248:BL257" si="481">IFERROR(BK248-BJ248,"-")</f>
        <v>-741.2</v>
      </c>
      <c r="BM248" s="688">
        <f t="shared" ref="BM248:BM257" si="482">IFERROR(BK248/BJ248,"-")</f>
        <v>0</v>
      </c>
      <c r="BN248" s="687">
        <f>'1. ГПП-АГПЗ+'!CQ60+'2. ГПП-ОГХК'!CQ230+'2. ГПП-ОГХК'!CQ231+'2. ГПП-ОГХК'!CQ232+'4. ГПП-УЗПКТ-СЗСК'!CQ133+'4. ГПП-УЗПКТ-СЗСК'!CQ135</f>
        <v>250.50000000000003</v>
      </c>
      <c r="BO248" s="687">
        <f>'1. ГПП-АГПЗ+'!CS60+'2. ГПП-ОГХК'!CS230+'2. ГПП-ОГХК'!CS231+'2. ГПП-ОГХК'!CS232+'4. ГПП-УЗПКТ-СЗСК'!CS133+'4. ГПП-УЗПКТ-СЗСК'!CS135</f>
        <v>0</v>
      </c>
      <c r="BP248" s="687">
        <f t="shared" ref="BP248:BP257" si="483">IFERROR(BO248-BN248,"-")</f>
        <v>-250.50000000000003</v>
      </c>
      <c r="BQ248" s="688">
        <f t="shared" ref="BQ248:BQ257" si="484">IFERROR(BO248/BN248,"-")</f>
        <v>0</v>
      </c>
      <c r="BR248" s="687">
        <f>'1. ГПП-АГПЗ+'!CW60+'2. ГПП-ОГХК'!CW230+'2. ГПП-ОГХК'!CW231+'2. ГПП-ОГХК'!CW232+'4. ГПП-УЗПКТ-СЗСК'!CW133+'4. ГПП-УЗПКТ-СЗСК'!CW135</f>
        <v>241.1</v>
      </c>
      <c r="BS248" s="687">
        <f>'1. ГПП-АГПЗ+'!CY60+'2. ГПП-ОГХК'!CY230+'2. ГПП-ОГХК'!CY231+'2. ГПП-ОГХК'!CY232+'4. ГПП-УЗПКТ-СЗСК'!CY133+'4. ГПП-УЗПКТ-СЗСК'!CY135</f>
        <v>0</v>
      </c>
      <c r="BT248" s="687">
        <f t="shared" ref="BT248:BT257" si="485">IFERROR(BS248-BR248,"-")</f>
        <v>-241.1</v>
      </c>
      <c r="BU248" s="688">
        <f t="shared" ref="BU248:BU257" si="486">IFERROR(BS248/BR248,"-")</f>
        <v>0</v>
      </c>
      <c r="BV248" s="687">
        <f>'1. ГПП-АГПЗ+'!DC60+'2. ГПП-ОГХК'!DC230+'2. ГПП-ОГХК'!DC231+'2. ГПП-ОГХК'!DC232+'4. ГПП-УЗПКТ-СЗСК'!DC133+'4. ГПП-УЗПКТ-СЗСК'!DC135</f>
        <v>249.60000000000002</v>
      </c>
      <c r="BW248" s="687">
        <f>'1. ГПП-АГПЗ+'!DE60+'2. ГПП-ОГХК'!DE230+'2. ГПП-ОГХК'!DE231+'2. ГПП-ОГХК'!DE232+'4. ГПП-УЗПКТ-СЗСК'!DE133+'4. ГПП-УЗПКТ-СЗСК'!DE135</f>
        <v>0</v>
      </c>
      <c r="BX248" s="687">
        <f t="shared" ref="BX248:BX257" si="487">IFERROR(BW248-BV248,"-")</f>
        <v>-249.60000000000002</v>
      </c>
      <c r="BY248" s="688">
        <f t="shared" ref="BY248:BY257" si="488">IFERROR(BW248/BV248,"-")</f>
        <v>0</v>
      </c>
    </row>
    <row r="249" spans="3:77" ht="20.100000000000001" customHeight="1">
      <c r="C249" s="424" t="s">
        <v>173</v>
      </c>
      <c r="D249" s="528"/>
      <c r="E249" s="528"/>
      <c r="F249" s="529"/>
      <c r="G249" s="530" t="s">
        <v>352</v>
      </c>
      <c r="H249" s="530"/>
      <c r="I249" s="446" t="s">
        <v>169</v>
      </c>
      <c r="J249" s="687">
        <f t="shared" si="445"/>
        <v>2669</v>
      </c>
      <c r="K249" s="687">
        <f t="shared" si="446"/>
        <v>0</v>
      </c>
      <c r="L249" s="687">
        <f t="shared" si="447"/>
        <v>-2669</v>
      </c>
      <c r="M249" s="688">
        <f t="shared" si="448"/>
        <v>0</v>
      </c>
      <c r="N249" s="687">
        <f t="shared" si="449"/>
        <v>715.2</v>
      </c>
      <c r="O249" s="687">
        <f t="shared" si="450"/>
        <v>0</v>
      </c>
      <c r="P249" s="687">
        <f t="shared" si="451"/>
        <v>-715.2</v>
      </c>
      <c r="Q249" s="688">
        <f t="shared" si="452"/>
        <v>0</v>
      </c>
      <c r="R249" s="687">
        <f>'1. ГПП-АГПЗ+'!W60+'2. ГПП-ОГХК'!W230+'2. ГПП-ОГХК'!W231+'2. ГПП-ОГХК'!W232+'4. ГПП-УЗПКТ-СЗСК'!W133+'4. ГПП-УЗПКТ-СЗСК'!W135</f>
        <v>247.3</v>
      </c>
      <c r="S249" s="687">
        <f>'1. ГПП-АГПЗ+'!Y60+'2. ГПП-ОГХК'!Y230+'2. ГПП-ОГХК'!Y231+'2. ГПП-ОГХК'!Y232+'4. ГПП-УЗПКТ-СЗСК'!Y133+'4. ГПП-УЗПКТ-СЗСК'!Y135</f>
        <v>0</v>
      </c>
      <c r="T249" s="687">
        <f t="shared" si="453"/>
        <v>-247.3</v>
      </c>
      <c r="U249" s="688">
        <f t="shared" si="454"/>
        <v>0</v>
      </c>
      <c r="V249" s="687">
        <f>'1. ГПП-АГПЗ+'!AC60+'2. ГПП-ОГХК'!AC230+'2. ГПП-ОГХК'!AC231+'2. ГПП-ОГХК'!AC232+'4. ГПП-УЗПКТ-СЗСК'!AC133+'4. ГПП-УЗПКТ-СЗСК'!AC135</f>
        <v>222.9</v>
      </c>
      <c r="W249" s="687">
        <f>'1. ГПП-АГПЗ+'!AE60+'2. ГПП-ОГХК'!AE230+'2. ГПП-ОГХК'!AE231+'2. ГПП-ОГХК'!AE232+'4. ГПП-УЗПКТ-СЗСК'!AE133+'4. ГПП-УЗПКТ-СЗСК'!AE135</f>
        <v>0</v>
      </c>
      <c r="X249" s="687">
        <f t="shared" si="455"/>
        <v>-222.9</v>
      </c>
      <c r="Y249" s="688">
        <f t="shared" si="456"/>
        <v>0</v>
      </c>
      <c r="Z249" s="687">
        <f>'1. ГПП-АГПЗ+'!AI60+'2. ГПП-ОГХК'!AI230+'2. ГПП-ОГХК'!AI231+'2. ГПП-ОГХК'!AI232+'4. ГПП-УЗПКТ-СЗСК'!AI133+'4. ГПП-УЗПКТ-СЗСК'!AI135</f>
        <v>245</v>
      </c>
      <c r="AA249" s="687">
        <f>'1. ГПП-АГПЗ+'!AK60+'2. ГПП-ОГХК'!AK230+'2. ГПП-ОГХК'!AK231+'2. ГПП-ОГХК'!AK232+'4. ГПП-УЗПКТ-СЗСК'!AK133+'4. ГПП-УЗПКТ-СЗСК'!AK135</f>
        <v>0</v>
      </c>
      <c r="AB249" s="687">
        <f t="shared" si="457"/>
        <v>-245</v>
      </c>
      <c r="AC249" s="688">
        <f t="shared" si="458"/>
        <v>0</v>
      </c>
      <c r="AD249" s="687">
        <f t="shared" si="459"/>
        <v>599.20000000000005</v>
      </c>
      <c r="AE249" s="687">
        <f t="shared" si="460"/>
        <v>0</v>
      </c>
      <c r="AF249" s="687">
        <f t="shared" si="461"/>
        <v>-599.20000000000005</v>
      </c>
      <c r="AG249" s="688">
        <f t="shared" si="462"/>
        <v>0</v>
      </c>
      <c r="AH249" s="687">
        <f>'1. ГПП-АГПЗ+'!AU60+'2. ГПП-ОГХК'!AU230+'2. ГПП-ОГХК'!AU231+'2. ГПП-ОГХК'!AU232+'4. ГПП-УЗПКТ-СЗСК'!AU133+'4. ГПП-УЗПКТ-СЗСК'!AU135</f>
        <v>211.89999999999998</v>
      </c>
      <c r="AI249" s="687">
        <f>'1. ГПП-АГПЗ+'!AW60+'2. ГПП-ОГХК'!AW230+'2. ГПП-ОГХК'!AW231+'2. ГПП-ОГХК'!AW232+'4. ГПП-УЗПКТ-СЗСК'!AW133+'4. ГПП-УЗПКТ-СЗСК'!AW135</f>
        <v>0</v>
      </c>
      <c r="AJ249" s="687">
        <f t="shared" si="463"/>
        <v>-211.89999999999998</v>
      </c>
      <c r="AK249" s="688">
        <f t="shared" si="464"/>
        <v>0</v>
      </c>
      <c r="AL249" s="687">
        <f>'1. ГПП-АГПЗ+'!BA60+'2. ГПП-ОГХК'!BA230+'2. ГПП-ОГХК'!BA231+'2. ГПП-ОГХК'!BA232+'4. ГПП-УЗПКТ-СЗСК'!BA133+'4. ГПП-УЗПКТ-СЗСК'!BA135</f>
        <v>199.3</v>
      </c>
      <c r="AM249" s="687">
        <f>'1. ГПП-АГПЗ+'!BC60+'2. ГПП-ОГХК'!BC230+'2. ГПП-ОГХК'!BC231+'2. ГПП-ОГХК'!BC232+'4. ГПП-УЗПКТ-СЗСК'!BC133+'4. ГПП-УЗПКТ-СЗСК'!BC135</f>
        <v>0</v>
      </c>
      <c r="AN249" s="687">
        <f t="shared" si="465"/>
        <v>-199.3</v>
      </c>
      <c r="AO249" s="688">
        <f t="shared" si="466"/>
        <v>0</v>
      </c>
      <c r="AP249" s="687">
        <f>'1. ГПП-АГПЗ+'!BG60+'2. ГПП-ОГХК'!BG230+'2. ГПП-ОГХК'!BG231+'2. ГПП-ОГХК'!BG232+'4. ГПП-УЗПКТ-СЗСК'!BG133+'4. ГПП-УЗПКТ-СЗСК'!BG135</f>
        <v>188</v>
      </c>
      <c r="AQ249" s="687">
        <f>'1. ГПП-АГПЗ+'!BI60+'2. ГПП-ОГХК'!BI230+'2. ГПП-ОГХК'!BI231+'2. ГПП-ОГХК'!BI232+'4. ГПП-УЗПКТ-СЗСК'!BI133+'4. ГПП-УЗПКТ-СЗСК'!BI135</f>
        <v>0</v>
      </c>
      <c r="AR249" s="687">
        <f t="shared" si="467"/>
        <v>-188</v>
      </c>
      <c r="AS249" s="688">
        <f t="shared" si="468"/>
        <v>0</v>
      </c>
      <c r="AT249" s="687">
        <f t="shared" si="469"/>
        <v>613.40000000000009</v>
      </c>
      <c r="AU249" s="687">
        <f t="shared" si="470"/>
        <v>0</v>
      </c>
      <c r="AV249" s="687">
        <f t="shared" si="471"/>
        <v>-613.40000000000009</v>
      </c>
      <c r="AW249" s="688">
        <f t="shared" si="472"/>
        <v>0</v>
      </c>
      <c r="AX249" s="687">
        <f>'1. ГПП-АГПЗ+'!BS60+'2. ГПП-ОГХК'!BS230+'2. ГПП-ОГХК'!BS231+'2. ГПП-ОГХК'!BS232+'4. ГПП-УЗПКТ-СЗСК'!BS133+'4. ГПП-УЗПКТ-СЗСК'!BS135</f>
        <v>187.9</v>
      </c>
      <c r="AY249" s="687">
        <f>'1. ГПП-АГПЗ+'!BU60+'2. ГПП-ОГХК'!BU230+'2. ГПП-ОГХК'!BU231+'2. ГПП-ОГХК'!BU232+'4. ГПП-УЗПКТ-СЗСК'!BU133+'4. ГПП-УЗПКТ-СЗСК'!BU135</f>
        <v>0</v>
      </c>
      <c r="AZ249" s="687">
        <f t="shared" si="473"/>
        <v>-187.9</v>
      </c>
      <c r="BA249" s="688">
        <f t="shared" si="474"/>
        <v>0</v>
      </c>
      <c r="BB249" s="687">
        <f>'1. ГПП-АГПЗ+'!BY60+'2. ГПП-ОГХК'!BY230+'2. ГПП-ОГХК'!BY231+'2. ГПП-ОГХК'!BY232+'4. ГПП-УЗПКТ-СЗСК'!BY133+'4. ГПП-УЗПКТ-СЗСК'!BY135</f>
        <v>226.3</v>
      </c>
      <c r="BC249" s="687">
        <f>'1. ГПП-АГПЗ+'!CA60+'2. ГПП-ОГХК'!CA230+'2. ГПП-ОГХК'!CA231+'2. ГПП-ОГХК'!CA232+'4. ГПП-УЗПКТ-СЗСК'!CA133+'4. ГПП-УЗПКТ-СЗСК'!CA135</f>
        <v>0</v>
      </c>
      <c r="BD249" s="687">
        <f t="shared" si="475"/>
        <v>-226.3</v>
      </c>
      <c r="BE249" s="688">
        <f t="shared" si="476"/>
        <v>0</v>
      </c>
      <c r="BF249" s="687">
        <f>'1. ГПП-АГПЗ+'!CE60+'2. ГПП-ОГХК'!CE230+'2. ГПП-ОГХК'!CE231+'2. ГПП-ОГХК'!CE232+'4. ГПП-УЗПКТ-СЗСК'!CE133+'4. ГПП-УЗПКТ-СЗСК'!CE135</f>
        <v>199.20000000000002</v>
      </c>
      <c r="BG249" s="687">
        <f>'1. ГПП-АГПЗ+'!CG60+'2. ГПП-ОГХК'!CG230+'2. ГПП-ОГХК'!CG231+'2. ГПП-ОГХК'!CG232+'4. ГПП-УЗПКТ-СЗСК'!CG133+'4. ГПП-УЗПКТ-СЗСК'!CG135</f>
        <v>0</v>
      </c>
      <c r="BH249" s="687">
        <f t="shared" si="477"/>
        <v>-199.20000000000002</v>
      </c>
      <c r="BI249" s="688">
        <f t="shared" si="478"/>
        <v>0</v>
      </c>
      <c r="BJ249" s="687">
        <f t="shared" si="479"/>
        <v>741.2</v>
      </c>
      <c r="BK249" s="687">
        <f t="shared" si="480"/>
        <v>0</v>
      </c>
      <c r="BL249" s="687">
        <f t="shared" si="481"/>
        <v>-741.2</v>
      </c>
      <c r="BM249" s="688">
        <f t="shared" si="482"/>
        <v>0</v>
      </c>
      <c r="BN249" s="687">
        <f>'1. ГПП-АГПЗ+'!CQ60+'2. ГПП-ОГХК'!CQ230+'2. ГПП-ОГХК'!CQ231+'2. ГПП-ОГХК'!CQ232+'4. ГПП-УЗПКТ-СЗСК'!CQ133+'4. ГПП-УЗПКТ-СЗСК'!CQ135</f>
        <v>250.50000000000003</v>
      </c>
      <c r="BO249" s="687">
        <f>'1. ГПП-АГПЗ+'!CS60+'2. ГПП-ОГХК'!CS230+'2. ГПП-ОГХК'!CS231+'2. ГПП-ОГХК'!CS232+'4. ГПП-УЗПКТ-СЗСК'!CS133+'4. ГПП-УЗПКТ-СЗСК'!CS135</f>
        <v>0</v>
      </c>
      <c r="BP249" s="687">
        <f t="shared" si="483"/>
        <v>-250.50000000000003</v>
      </c>
      <c r="BQ249" s="688">
        <f t="shared" si="484"/>
        <v>0</v>
      </c>
      <c r="BR249" s="687">
        <f>'1. ГПП-АГПЗ+'!CW60+'2. ГПП-ОГХК'!CW230+'2. ГПП-ОГХК'!CW231+'2. ГПП-ОГХК'!CW232+'4. ГПП-УЗПКТ-СЗСК'!CW133+'4. ГПП-УЗПКТ-СЗСК'!CW135</f>
        <v>241.1</v>
      </c>
      <c r="BS249" s="687">
        <f>'1. ГПП-АГПЗ+'!CY60+'2. ГПП-ОГХК'!CY230+'2. ГПП-ОГХК'!CY231+'2. ГПП-ОГХК'!CY232+'4. ГПП-УЗПКТ-СЗСК'!CY133+'4. ГПП-УЗПКТ-СЗСК'!CY135</f>
        <v>0</v>
      </c>
      <c r="BT249" s="687">
        <f t="shared" si="485"/>
        <v>-241.1</v>
      </c>
      <c r="BU249" s="688">
        <f t="shared" si="486"/>
        <v>0</v>
      </c>
      <c r="BV249" s="687">
        <f>'1. ГПП-АГПЗ+'!DC60+'2. ГПП-ОГХК'!DC230+'2. ГПП-ОГХК'!DC231+'2. ГПП-ОГХК'!DC232+'4. ГПП-УЗПКТ-СЗСК'!DC133+'4. ГПП-УЗПКТ-СЗСК'!DC135</f>
        <v>249.60000000000002</v>
      </c>
      <c r="BW249" s="687">
        <f>'1. ГПП-АГПЗ+'!DE60+'2. ГПП-ОГХК'!DE230+'2. ГПП-ОГХК'!DE231+'2. ГПП-ОГХК'!DE232+'4. ГПП-УЗПКТ-СЗСК'!DE133+'4. ГПП-УЗПКТ-СЗСК'!DE135</f>
        <v>0</v>
      </c>
      <c r="BX249" s="687">
        <f t="shared" si="487"/>
        <v>-249.60000000000002</v>
      </c>
      <c r="BY249" s="688">
        <f t="shared" si="488"/>
        <v>0</v>
      </c>
    </row>
    <row r="250" spans="3:77" ht="20.100000000000001" customHeight="1">
      <c r="C250" s="436" t="s">
        <v>101</v>
      </c>
      <c r="D250" s="528"/>
      <c r="E250" s="528"/>
      <c r="F250" s="529"/>
      <c r="G250" s="530" t="s">
        <v>353</v>
      </c>
      <c r="H250" s="530"/>
      <c r="I250" s="691" t="s">
        <v>169</v>
      </c>
      <c r="J250" s="687">
        <f t="shared" si="445"/>
        <v>374.19999999999993</v>
      </c>
      <c r="K250" s="687">
        <f t="shared" si="446"/>
        <v>0</v>
      </c>
      <c r="L250" s="687">
        <f t="shared" si="447"/>
        <v>-374.19999999999993</v>
      </c>
      <c r="M250" s="688">
        <f t="shared" si="448"/>
        <v>0</v>
      </c>
      <c r="N250" s="687">
        <f t="shared" si="449"/>
        <v>112.3</v>
      </c>
      <c r="O250" s="687">
        <f t="shared" si="450"/>
        <v>0</v>
      </c>
      <c r="P250" s="687">
        <f t="shared" si="451"/>
        <v>-112.3</v>
      </c>
      <c r="Q250" s="688">
        <f t="shared" si="452"/>
        <v>0</v>
      </c>
      <c r="R250" s="687">
        <f>'1. ГПП-АГПЗ+'!W60</f>
        <v>39</v>
      </c>
      <c r="S250" s="687">
        <f>'1. ГПП-АГПЗ+'!Y60</f>
        <v>0</v>
      </c>
      <c r="T250" s="687">
        <f t="shared" si="453"/>
        <v>-39</v>
      </c>
      <c r="U250" s="688">
        <f t="shared" si="454"/>
        <v>0</v>
      </c>
      <c r="V250" s="687">
        <f>'1. ГПП-АГПЗ+'!AC60</f>
        <v>35</v>
      </c>
      <c r="W250" s="687">
        <f>'1. ГПП-АГПЗ+'!AE60</f>
        <v>0</v>
      </c>
      <c r="X250" s="687">
        <f t="shared" si="455"/>
        <v>-35</v>
      </c>
      <c r="Y250" s="688">
        <f t="shared" si="456"/>
        <v>0</v>
      </c>
      <c r="Z250" s="687">
        <f>'1. ГПП-АГПЗ+'!AI60</f>
        <v>38.299999999999997</v>
      </c>
      <c r="AA250" s="687">
        <f>'1. ГПП-АГПЗ+'!AK60</f>
        <v>0</v>
      </c>
      <c r="AB250" s="687">
        <f t="shared" si="457"/>
        <v>-38.299999999999997</v>
      </c>
      <c r="AC250" s="688">
        <f t="shared" si="458"/>
        <v>0</v>
      </c>
      <c r="AD250" s="687">
        <f t="shared" si="459"/>
        <v>49.099999999999994</v>
      </c>
      <c r="AE250" s="687">
        <f t="shared" si="460"/>
        <v>0</v>
      </c>
      <c r="AF250" s="687">
        <f t="shared" si="461"/>
        <v>-49.099999999999994</v>
      </c>
      <c r="AG250" s="688">
        <f t="shared" si="462"/>
        <v>0</v>
      </c>
      <c r="AH250" s="687">
        <f>'1. ГПП-АГПЗ+'!AU60</f>
        <v>39.4</v>
      </c>
      <c r="AI250" s="687">
        <f>'1. ГПП-АГПЗ+'!AW60</f>
        <v>0</v>
      </c>
      <c r="AJ250" s="687">
        <f t="shared" si="463"/>
        <v>-39.4</v>
      </c>
      <c r="AK250" s="688">
        <f t="shared" si="464"/>
        <v>0</v>
      </c>
      <c r="AL250" s="687">
        <f>'1. ГПП-АГПЗ+'!BA60</f>
        <v>9.6999999999999993</v>
      </c>
      <c r="AM250" s="687">
        <f>'1. ГПП-АГПЗ+'!BC60</f>
        <v>0</v>
      </c>
      <c r="AN250" s="687">
        <f t="shared" si="465"/>
        <v>-9.6999999999999993</v>
      </c>
      <c r="AO250" s="688">
        <f t="shared" si="466"/>
        <v>0</v>
      </c>
      <c r="AP250" s="687">
        <f>'1. ГПП-АГПЗ+'!BG60</f>
        <v>0</v>
      </c>
      <c r="AQ250" s="687">
        <f>'1. ГПП-АГПЗ+'!BI60</f>
        <v>0</v>
      </c>
      <c r="AR250" s="687">
        <f t="shared" si="467"/>
        <v>0</v>
      </c>
      <c r="AS250" s="688" t="str">
        <f t="shared" si="468"/>
        <v>-</v>
      </c>
      <c r="AT250" s="687">
        <f t="shared" si="469"/>
        <v>91.199999999999989</v>
      </c>
      <c r="AU250" s="687">
        <f t="shared" si="470"/>
        <v>0</v>
      </c>
      <c r="AV250" s="687">
        <f t="shared" si="471"/>
        <v>-91.199999999999989</v>
      </c>
      <c r="AW250" s="688">
        <f t="shared" si="472"/>
        <v>0</v>
      </c>
      <c r="AX250" s="687">
        <f>'1. ГПП-АГПЗ+'!BS60</f>
        <v>27.2</v>
      </c>
      <c r="AY250" s="687">
        <f>'1. ГПП-АГПЗ+'!BU60</f>
        <v>0</v>
      </c>
      <c r="AZ250" s="687">
        <f t="shared" si="473"/>
        <v>-27.2</v>
      </c>
      <c r="BA250" s="688">
        <f t="shared" si="474"/>
        <v>0</v>
      </c>
      <c r="BB250" s="687">
        <f>'1. ГПП-АГПЗ+'!BY60</f>
        <v>31.6</v>
      </c>
      <c r="BC250" s="687">
        <f>'1. ГПП-АГПЗ+'!CA60</f>
        <v>0</v>
      </c>
      <c r="BD250" s="687">
        <f t="shared" si="475"/>
        <v>-31.6</v>
      </c>
      <c r="BE250" s="688">
        <f t="shared" si="476"/>
        <v>0</v>
      </c>
      <c r="BF250" s="687">
        <f>'1. ГПП-АГПЗ+'!CE60</f>
        <v>32.4</v>
      </c>
      <c r="BG250" s="687">
        <f>'1. ГПП-АГПЗ+'!CG60</f>
        <v>0</v>
      </c>
      <c r="BH250" s="687">
        <f t="shared" si="477"/>
        <v>-32.4</v>
      </c>
      <c r="BI250" s="688">
        <f t="shared" si="478"/>
        <v>0</v>
      </c>
      <c r="BJ250" s="687">
        <f t="shared" si="479"/>
        <v>121.6</v>
      </c>
      <c r="BK250" s="687">
        <f t="shared" si="480"/>
        <v>0</v>
      </c>
      <c r="BL250" s="687">
        <f t="shared" si="481"/>
        <v>-121.6</v>
      </c>
      <c r="BM250" s="688">
        <f t="shared" si="482"/>
        <v>0</v>
      </c>
      <c r="BN250" s="687">
        <f>'1. ГПП-АГПЗ+'!CQ60</f>
        <v>41.1</v>
      </c>
      <c r="BO250" s="687">
        <f>'1. ГПП-АГПЗ+'!CS60</f>
        <v>0</v>
      </c>
      <c r="BP250" s="687">
        <f t="shared" si="483"/>
        <v>-41.1</v>
      </c>
      <c r="BQ250" s="688">
        <f t="shared" si="484"/>
        <v>0</v>
      </c>
      <c r="BR250" s="687">
        <f>'1. ГПП-АГПЗ+'!CW60</f>
        <v>39.9</v>
      </c>
      <c r="BS250" s="687">
        <f>'1. ГПП-АГПЗ+'!CY60</f>
        <v>0</v>
      </c>
      <c r="BT250" s="687">
        <f t="shared" si="485"/>
        <v>-39.9</v>
      </c>
      <c r="BU250" s="688">
        <f t="shared" si="486"/>
        <v>0</v>
      </c>
      <c r="BV250" s="687">
        <f>'1. ГПП-АГПЗ+'!DC60</f>
        <v>40.6</v>
      </c>
      <c r="BW250" s="687">
        <f>'1. ГПП-АГПЗ+'!DE60</f>
        <v>0</v>
      </c>
      <c r="BX250" s="687">
        <f t="shared" si="487"/>
        <v>-40.6</v>
      </c>
      <c r="BY250" s="688">
        <f t="shared" si="488"/>
        <v>0</v>
      </c>
    </row>
    <row r="251" spans="3:77" ht="20.100000000000001" customHeight="1">
      <c r="C251" s="430" t="s">
        <v>354</v>
      </c>
      <c r="D251" s="528"/>
      <c r="E251" s="528"/>
      <c r="F251" s="529"/>
      <c r="G251" s="530" t="s">
        <v>355</v>
      </c>
      <c r="H251" s="530"/>
      <c r="I251" s="694" t="s">
        <v>169</v>
      </c>
      <c r="J251" s="687">
        <f t="shared" si="445"/>
        <v>69.199999999999989</v>
      </c>
      <c r="K251" s="687">
        <f t="shared" si="446"/>
        <v>0</v>
      </c>
      <c r="L251" s="687">
        <f t="shared" si="447"/>
        <v>-69.199999999999989</v>
      </c>
      <c r="M251" s="688">
        <f t="shared" si="448"/>
        <v>0</v>
      </c>
      <c r="N251" s="687">
        <f t="shared" si="449"/>
        <v>20.299999999999997</v>
      </c>
      <c r="O251" s="687">
        <f t="shared" si="450"/>
        <v>0</v>
      </c>
      <c r="P251" s="687">
        <f t="shared" si="451"/>
        <v>-20.299999999999997</v>
      </c>
      <c r="Q251" s="688">
        <f t="shared" si="452"/>
        <v>0</v>
      </c>
      <c r="R251" s="687">
        <f>'1. ГПП-АГПЗ+'!W61</f>
        <v>7.1</v>
      </c>
      <c r="S251" s="687">
        <f>'1. ГПП-АГПЗ+'!Y61</f>
        <v>0</v>
      </c>
      <c r="T251" s="687">
        <f t="shared" si="453"/>
        <v>-7.1</v>
      </c>
      <c r="U251" s="688">
        <f t="shared" si="454"/>
        <v>0</v>
      </c>
      <c r="V251" s="687">
        <f>'1. ГПП-АГПЗ+'!AC61</f>
        <v>6.3</v>
      </c>
      <c r="W251" s="687">
        <f>'1. ГПП-АГПЗ+'!AE61</f>
        <v>0</v>
      </c>
      <c r="X251" s="687">
        <f t="shared" si="455"/>
        <v>-6.3</v>
      </c>
      <c r="Y251" s="688">
        <f t="shared" si="456"/>
        <v>0</v>
      </c>
      <c r="Z251" s="687">
        <f>'1. ГПП-АГПЗ+'!AI61</f>
        <v>6.9</v>
      </c>
      <c r="AA251" s="687">
        <f>'1. ГПП-АГПЗ+'!AK61</f>
        <v>0</v>
      </c>
      <c r="AB251" s="687">
        <f t="shared" si="457"/>
        <v>-6.9</v>
      </c>
      <c r="AC251" s="688">
        <f t="shared" si="458"/>
        <v>0</v>
      </c>
      <c r="AD251" s="687">
        <f t="shared" si="459"/>
        <v>8.9</v>
      </c>
      <c r="AE251" s="687">
        <f t="shared" si="460"/>
        <v>0</v>
      </c>
      <c r="AF251" s="687">
        <f t="shared" si="461"/>
        <v>-8.9</v>
      </c>
      <c r="AG251" s="688">
        <f t="shared" si="462"/>
        <v>0</v>
      </c>
      <c r="AH251" s="687">
        <f>'1. ГПП-АГПЗ+'!AU61</f>
        <v>7.1</v>
      </c>
      <c r="AI251" s="687">
        <f>'1. ГПП-АГПЗ+'!AW61</f>
        <v>0</v>
      </c>
      <c r="AJ251" s="687">
        <f t="shared" si="463"/>
        <v>-7.1</v>
      </c>
      <c r="AK251" s="688">
        <f t="shared" si="464"/>
        <v>0</v>
      </c>
      <c r="AL251" s="687">
        <f>'1. ГПП-АГПЗ+'!BA61</f>
        <v>1.8</v>
      </c>
      <c r="AM251" s="687">
        <f>'1. ГПП-АГПЗ+'!BC61</f>
        <v>0</v>
      </c>
      <c r="AN251" s="687">
        <f t="shared" si="465"/>
        <v>-1.8</v>
      </c>
      <c r="AO251" s="688">
        <f t="shared" si="466"/>
        <v>0</v>
      </c>
      <c r="AP251" s="687">
        <f>'1. ГПП-АГПЗ+'!BG61</f>
        <v>0</v>
      </c>
      <c r="AQ251" s="687">
        <f>'1. ГПП-АГПЗ+'!BI61</f>
        <v>0</v>
      </c>
      <c r="AR251" s="687">
        <f t="shared" si="467"/>
        <v>0</v>
      </c>
      <c r="AS251" s="688" t="str">
        <f t="shared" si="468"/>
        <v>-</v>
      </c>
      <c r="AT251" s="687">
        <f t="shared" si="469"/>
        <v>16.400000000000002</v>
      </c>
      <c r="AU251" s="687">
        <f t="shared" si="470"/>
        <v>0</v>
      </c>
      <c r="AV251" s="687">
        <f t="shared" si="471"/>
        <v>-16.400000000000002</v>
      </c>
      <c r="AW251" s="688">
        <f t="shared" si="472"/>
        <v>0</v>
      </c>
      <c r="AX251" s="687">
        <f>'1. ГПП-АГПЗ+'!BS61</f>
        <v>4.9000000000000004</v>
      </c>
      <c r="AY251" s="687">
        <f>'1. ГПП-АГПЗ+'!BU61</f>
        <v>0</v>
      </c>
      <c r="AZ251" s="687">
        <f t="shared" si="473"/>
        <v>-4.9000000000000004</v>
      </c>
      <c r="BA251" s="688">
        <f t="shared" si="474"/>
        <v>0</v>
      </c>
      <c r="BB251" s="687">
        <f>'1. ГПП-АГПЗ+'!BY61</f>
        <v>5.7</v>
      </c>
      <c r="BC251" s="687">
        <f>'1. ГПП-АГПЗ+'!CA61</f>
        <v>0</v>
      </c>
      <c r="BD251" s="687">
        <f t="shared" si="475"/>
        <v>-5.7</v>
      </c>
      <c r="BE251" s="688">
        <f t="shared" si="476"/>
        <v>0</v>
      </c>
      <c r="BF251" s="687">
        <f>'1. ГПП-АГПЗ+'!CE61</f>
        <v>5.8</v>
      </c>
      <c r="BG251" s="687">
        <f>'1. ГПП-АГПЗ+'!CG61</f>
        <v>0</v>
      </c>
      <c r="BH251" s="687">
        <f t="shared" si="477"/>
        <v>-5.8</v>
      </c>
      <c r="BI251" s="688">
        <f t="shared" si="478"/>
        <v>0</v>
      </c>
      <c r="BJ251" s="687">
        <f t="shared" si="479"/>
        <v>23.6</v>
      </c>
      <c r="BK251" s="687">
        <f t="shared" si="480"/>
        <v>0</v>
      </c>
      <c r="BL251" s="687">
        <f t="shared" si="481"/>
        <v>-23.6</v>
      </c>
      <c r="BM251" s="688">
        <f t="shared" si="482"/>
        <v>0</v>
      </c>
      <c r="BN251" s="687">
        <f>'1. ГПП-АГПЗ+'!CQ61</f>
        <v>8</v>
      </c>
      <c r="BO251" s="687">
        <f>'1. ГПП-АГПЗ+'!CS61</f>
        <v>0</v>
      </c>
      <c r="BP251" s="687">
        <f t="shared" si="483"/>
        <v>-8</v>
      </c>
      <c r="BQ251" s="688">
        <f t="shared" si="484"/>
        <v>0</v>
      </c>
      <c r="BR251" s="687">
        <f>'1. ГПП-АГПЗ+'!CW61</f>
        <v>7.7</v>
      </c>
      <c r="BS251" s="687">
        <f>'1. ГПП-АГПЗ+'!CY61</f>
        <v>0</v>
      </c>
      <c r="BT251" s="687">
        <f t="shared" si="485"/>
        <v>-7.7</v>
      </c>
      <c r="BU251" s="688">
        <f t="shared" si="486"/>
        <v>0</v>
      </c>
      <c r="BV251" s="687">
        <f>'1. ГПП-АГПЗ+'!DC61</f>
        <v>7.9</v>
      </c>
      <c r="BW251" s="687">
        <f>'1. ГПП-АГПЗ+'!DE61</f>
        <v>0</v>
      </c>
      <c r="BX251" s="687">
        <f t="shared" si="487"/>
        <v>-7.9</v>
      </c>
      <c r="BY251" s="688">
        <f t="shared" si="488"/>
        <v>0</v>
      </c>
    </row>
    <row r="252" spans="3:77" ht="20.100000000000001" customHeight="1">
      <c r="C252" s="436" t="s">
        <v>259</v>
      </c>
      <c r="D252" s="528"/>
      <c r="E252" s="528"/>
      <c r="F252" s="529"/>
      <c r="G252" s="530" t="s">
        <v>356</v>
      </c>
      <c r="H252" s="530"/>
      <c r="I252" s="691" t="s">
        <v>169</v>
      </c>
      <c r="J252" s="687">
        <f t="shared" si="445"/>
        <v>580.4</v>
      </c>
      <c r="K252" s="687">
        <f t="shared" si="446"/>
        <v>0</v>
      </c>
      <c r="L252" s="687">
        <f t="shared" si="447"/>
        <v>-580.4</v>
      </c>
      <c r="M252" s="688">
        <f t="shared" si="448"/>
        <v>0</v>
      </c>
      <c r="N252" s="687">
        <f t="shared" si="449"/>
        <v>168</v>
      </c>
      <c r="O252" s="687">
        <f t="shared" si="450"/>
        <v>0</v>
      </c>
      <c r="P252" s="687">
        <f t="shared" si="451"/>
        <v>-168</v>
      </c>
      <c r="Q252" s="688">
        <f t="shared" si="452"/>
        <v>0</v>
      </c>
      <c r="R252" s="687">
        <f>'2. ГПП-ОГХК'!W230+'2. ГПП-ОГХК'!W231+'2. ГПП-ОГХК'!W232</f>
        <v>58.5</v>
      </c>
      <c r="S252" s="687">
        <f>'2. ГПП-ОГХК'!Y230+'2. ГПП-ОГХК'!Y231+'2. ГПП-ОГХК'!Y232</f>
        <v>0</v>
      </c>
      <c r="T252" s="687">
        <f t="shared" si="453"/>
        <v>-58.5</v>
      </c>
      <c r="U252" s="688">
        <f t="shared" si="454"/>
        <v>0</v>
      </c>
      <c r="V252" s="687">
        <f>'2. ГПП-ОГХК'!AC230+'2. ГПП-ОГХК'!AC231+'2. ГПП-ОГХК'!AC232</f>
        <v>52.6</v>
      </c>
      <c r="W252" s="687">
        <f>'2. ГПП-ОГХК'!AE230+'2. ГПП-ОГХК'!AE231+'2. ГПП-ОГХК'!AE232</f>
        <v>0</v>
      </c>
      <c r="X252" s="687">
        <f t="shared" si="455"/>
        <v>-52.6</v>
      </c>
      <c r="Y252" s="688">
        <f t="shared" si="456"/>
        <v>0</v>
      </c>
      <c r="Z252" s="687">
        <f>'2. ГПП-ОГХК'!AI230+'2. ГПП-ОГХК'!AI231+'2. ГПП-ОГХК'!AI232</f>
        <v>56.900000000000006</v>
      </c>
      <c r="AA252" s="687">
        <f>'2. ГПП-ОГХК'!AK230+'2. ГПП-ОГХК'!AK231+'2. ГПП-ОГХК'!AK232</f>
        <v>0</v>
      </c>
      <c r="AB252" s="687">
        <f t="shared" si="457"/>
        <v>-56.900000000000006</v>
      </c>
      <c r="AC252" s="688">
        <f t="shared" si="458"/>
        <v>0</v>
      </c>
      <c r="AD252" s="687">
        <f t="shared" si="459"/>
        <v>117.5</v>
      </c>
      <c r="AE252" s="687">
        <f t="shared" si="460"/>
        <v>0</v>
      </c>
      <c r="AF252" s="687">
        <f t="shared" si="461"/>
        <v>-117.5</v>
      </c>
      <c r="AG252" s="688">
        <f t="shared" si="462"/>
        <v>0</v>
      </c>
      <c r="AH252" s="687">
        <f>'2. ГПП-ОГХК'!AU230+'2. ГПП-ОГХК'!AU231+'2. ГПП-ОГХК'!AU232</f>
        <v>27.5</v>
      </c>
      <c r="AI252" s="687">
        <f>'2. ГПП-ОГХК'!AW230+'2. ГПП-ОГХК'!AW231+'2. ГПП-ОГХК'!AW232</f>
        <v>0</v>
      </c>
      <c r="AJ252" s="687">
        <f t="shared" si="463"/>
        <v>-27.5</v>
      </c>
      <c r="AK252" s="688">
        <f t="shared" si="464"/>
        <v>0</v>
      </c>
      <c r="AL252" s="687">
        <f>'2. ГПП-ОГХК'!BA230+'2. ГПП-ОГХК'!BA231+'2. ГПП-ОГХК'!BA232</f>
        <v>47</v>
      </c>
      <c r="AM252" s="687">
        <f>'2. ГПП-ОГХК'!BC230+'2. ГПП-ОГХК'!BC231+'2. ГПП-ОГХК'!BC232</f>
        <v>0</v>
      </c>
      <c r="AN252" s="687">
        <f t="shared" si="465"/>
        <v>-47</v>
      </c>
      <c r="AO252" s="688">
        <f t="shared" si="466"/>
        <v>0</v>
      </c>
      <c r="AP252" s="687">
        <f>'2. ГПП-ОГХК'!BG230+'2. ГПП-ОГХК'!BG231+'2. ГПП-ОГХК'!BG232</f>
        <v>43.000000000000007</v>
      </c>
      <c r="AQ252" s="687">
        <f>'2. ГПП-ОГХК'!BI230+'2. ГПП-ОГХК'!BI231+'2. ГПП-ОГХК'!BI232</f>
        <v>0</v>
      </c>
      <c r="AR252" s="687">
        <f t="shared" si="467"/>
        <v>-43.000000000000007</v>
      </c>
      <c r="AS252" s="688">
        <f t="shared" si="468"/>
        <v>0</v>
      </c>
      <c r="AT252" s="687">
        <f t="shared" si="469"/>
        <v>119.9</v>
      </c>
      <c r="AU252" s="687">
        <f t="shared" si="470"/>
        <v>0</v>
      </c>
      <c r="AV252" s="687">
        <f t="shared" si="471"/>
        <v>-119.9</v>
      </c>
      <c r="AW252" s="688">
        <f t="shared" si="472"/>
        <v>0</v>
      </c>
      <c r="AX252" s="687">
        <f>'2. ГПП-ОГХК'!BS230+'2. ГПП-ОГХК'!BS231+'2. ГПП-ОГХК'!BS232</f>
        <v>47.7</v>
      </c>
      <c r="AY252" s="687">
        <f>'2. ГПП-ОГХК'!BU230+'2. ГПП-ОГХК'!BU231+'2. ГПП-ОГХК'!BU232</f>
        <v>0</v>
      </c>
      <c r="AZ252" s="687">
        <f t="shared" si="473"/>
        <v>-47.7</v>
      </c>
      <c r="BA252" s="688">
        <f t="shared" si="474"/>
        <v>0</v>
      </c>
      <c r="BB252" s="687">
        <f>'2. ГПП-ОГХК'!BY230+'2. ГПП-ОГХК'!BY231+'2. ГПП-ОГХК'!BY232</f>
        <v>47.7</v>
      </c>
      <c r="BC252" s="687">
        <f>'2. ГПП-ОГХК'!CA230+'2. ГПП-ОГХК'!CA231+'2. ГПП-ОГХК'!CA232</f>
        <v>0</v>
      </c>
      <c r="BD252" s="687">
        <f t="shared" si="475"/>
        <v>-47.7</v>
      </c>
      <c r="BE252" s="688">
        <f t="shared" si="476"/>
        <v>0</v>
      </c>
      <c r="BF252" s="687">
        <f>'2. ГПП-ОГХК'!CE230+'2. ГПП-ОГХК'!CE231+'2. ГПП-ОГХК'!CE232</f>
        <v>24.5</v>
      </c>
      <c r="BG252" s="687">
        <f>'2. ГПП-ОГХК'!CG230+'2. ГПП-ОГХК'!CG231+'2. ГПП-ОГХК'!CG232</f>
        <v>0</v>
      </c>
      <c r="BH252" s="687">
        <f t="shared" si="477"/>
        <v>-24.5</v>
      </c>
      <c r="BI252" s="688">
        <f t="shared" si="478"/>
        <v>0</v>
      </c>
      <c r="BJ252" s="687">
        <f t="shared" si="479"/>
        <v>175</v>
      </c>
      <c r="BK252" s="687">
        <f t="shared" si="480"/>
        <v>0</v>
      </c>
      <c r="BL252" s="687">
        <f t="shared" si="481"/>
        <v>-175</v>
      </c>
      <c r="BM252" s="688">
        <f t="shared" si="482"/>
        <v>0</v>
      </c>
      <c r="BN252" s="687">
        <f>'2. ГПП-ОГХК'!CQ230+'2. ГПП-ОГХК'!CQ231+'2. ГПП-ОГХК'!CQ232</f>
        <v>59.600000000000009</v>
      </c>
      <c r="BO252" s="687">
        <f>'2. ГПП-ОГХК'!CS230+'2. ГПП-ОГХК'!CS231+'2. ГПП-ОГХК'!CS232</f>
        <v>0</v>
      </c>
      <c r="BP252" s="687">
        <f t="shared" si="483"/>
        <v>-59.600000000000009</v>
      </c>
      <c r="BQ252" s="688">
        <f t="shared" si="484"/>
        <v>0</v>
      </c>
      <c r="BR252" s="687">
        <f>'2. ГПП-ОГХК'!CW230+'2. ГПП-ОГХК'!CW231+'2. ГПП-ОГХК'!CW232</f>
        <v>56.2</v>
      </c>
      <c r="BS252" s="687">
        <f>'2. ГПП-ОГХК'!CY230+'2. ГПП-ОГХК'!CY231+'2. ГПП-ОГХК'!CY232</f>
        <v>0</v>
      </c>
      <c r="BT252" s="687">
        <f t="shared" si="485"/>
        <v>-56.2</v>
      </c>
      <c r="BU252" s="688">
        <f t="shared" si="486"/>
        <v>0</v>
      </c>
      <c r="BV252" s="687">
        <f>'2. ГПП-ОГХК'!DC230+'2. ГПП-ОГХК'!DC231+'2. ГПП-ОГХК'!DC232</f>
        <v>59.2</v>
      </c>
      <c r="BW252" s="687">
        <f>'2. ГПП-ОГХК'!DE230+'2. ГПП-ОГХК'!DE231+'2. ГПП-ОГХК'!DE232</f>
        <v>0</v>
      </c>
      <c r="BX252" s="687">
        <f t="shared" si="487"/>
        <v>-59.2</v>
      </c>
      <c r="BY252" s="688">
        <f t="shared" si="488"/>
        <v>0</v>
      </c>
    </row>
    <row r="253" spans="3:77" ht="20.100000000000001" customHeight="1">
      <c r="C253" s="430" t="s">
        <v>161</v>
      </c>
      <c r="D253" s="528"/>
      <c r="E253" s="528"/>
      <c r="F253" s="529"/>
      <c r="G253" s="530" t="s">
        <v>357</v>
      </c>
      <c r="H253" s="530"/>
      <c r="I253" s="694" t="s">
        <v>169</v>
      </c>
      <c r="J253" s="687">
        <f t="shared" si="445"/>
        <v>451.29999999999995</v>
      </c>
      <c r="K253" s="687">
        <f t="shared" si="446"/>
        <v>0</v>
      </c>
      <c r="L253" s="687">
        <f t="shared" si="447"/>
        <v>-451.29999999999995</v>
      </c>
      <c r="M253" s="688">
        <f t="shared" si="448"/>
        <v>0</v>
      </c>
      <c r="N253" s="687">
        <f t="shared" si="449"/>
        <v>128.69999999999999</v>
      </c>
      <c r="O253" s="687">
        <f t="shared" si="450"/>
        <v>0</v>
      </c>
      <c r="P253" s="687">
        <f t="shared" si="451"/>
        <v>-128.69999999999999</v>
      </c>
      <c r="Q253" s="688">
        <f t="shared" si="452"/>
        <v>0</v>
      </c>
      <c r="R253" s="687">
        <f>'2. ГПП-ОГХК'!W230</f>
        <v>44.6</v>
      </c>
      <c r="S253" s="687">
        <f>'2. ГПП-ОГХК'!Y230</f>
        <v>0</v>
      </c>
      <c r="T253" s="687">
        <f t="shared" si="453"/>
        <v>-44.6</v>
      </c>
      <c r="U253" s="688">
        <f t="shared" si="454"/>
        <v>0</v>
      </c>
      <c r="V253" s="687">
        <f>'2. ГПП-ОГХК'!AC230</f>
        <v>40.1</v>
      </c>
      <c r="W253" s="687">
        <f>'2. ГПП-ОГХК'!AE230</f>
        <v>0</v>
      </c>
      <c r="X253" s="687">
        <f t="shared" si="455"/>
        <v>-40.1</v>
      </c>
      <c r="Y253" s="688">
        <f t="shared" si="456"/>
        <v>0</v>
      </c>
      <c r="Z253" s="687">
        <f>'2. ГПП-ОГХК'!AI230</f>
        <v>44</v>
      </c>
      <c r="AA253" s="687">
        <f>'2. ГПП-ОГХК'!AK230</f>
        <v>0</v>
      </c>
      <c r="AB253" s="687">
        <f t="shared" si="457"/>
        <v>-44</v>
      </c>
      <c r="AC253" s="688">
        <f t="shared" si="458"/>
        <v>0</v>
      </c>
      <c r="AD253" s="687">
        <f t="shared" si="459"/>
        <v>92.7</v>
      </c>
      <c r="AE253" s="687">
        <f t="shared" si="460"/>
        <v>0</v>
      </c>
      <c r="AF253" s="687">
        <f t="shared" si="461"/>
        <v>-92.7</v>
      </c>
      <c r="AG253" s="688">
        <f t="shared" si="462"/>
        <v>0</v>
      </c>
      <c r="AH253" s="687">
        <f>'2. ГПП-ОГХК'!AU230</f>
        <v>18.5</v>
      </c>
      <c r="AI253" s="687">
        <f>'2. ГПП-ОГХК'!AW230</f>
        <v>0</v>
      </c>
      <c r="AJ253" s="687">
        <f t="shared" si="463"/>
        <v>-18.5</v>
      </c>
      <c r="AK253" s="688">
        <f t="shared" si="464"/>
        <v>0</v>
      </c>
      <c r="AL253" s="687">
        <f>'2. ГПП-ОГХК'!BA230</f>
        <v>39</v>
      </c>
      <c r="AM253" s="687">
        <f>'2. ГПП-ОГХК'!BC230</f>
        <v>0</v>
      </c>
      <c r="AN253" s="687">
        <f t="shared" si="465"/>
        <v>-39</v>
      </c>
      <c r="AO253" s="688">
        <f t="shared" si="466"/>
        <v>0</v>
      </c>
      <c r="AP253" s="687">
        <f>'2. ГПП-ОГХК'!BG230</f>
        <v>35.200000000000003</v>
      </c>
      <c r="AQ253" s="687">
        <f>'2. ГПП-ОГХК'!BI230</f>
        <v>0</v>
      </c>
      <c r="AR253" s="687">
        <f t="shared" si="467"/>
        <v>-35.200000000000003</v>
      </c>
      <c r="AS253" s="688">
        <f t="shared" si="468"/>
        <v>0</v>
      </c>
      <c r="AT253" s="687">
        <f t="shared" si="469"/>
        <v>96.2</v>
      </c>
      <c r="AU253" s="687">
        <f t="shared" si="470"/>
        <v>0</v>
      </c>
      <c r="AV253" s="687">
        <f t="shared" si="471"/>
        <v>-96.2</v>
      </c>
      <c r="AW253" s="688">
        <f t="shared" si="472"/>
        <v>0</v>
      </c>
      <c r="AX253" s="687">
        <f>'2. ГПП-ОГХК'!BS230</f>
        <v>39.700000000000003</v>
      </c>
      <c r="AY253" s="687">
        <f>'2. ГПП-ОГХК'!BU230</f>
        <v>0</v>
      </c>
      <c r="AZ253" s="687">
        <f t="shared" si="473"/>
        <v>-39.700000000000003</v>
      </c>
      <c r="BA253" s="688">
        <f t="shared" si="474"/>
        <v>0</v>
      </c>
      <c r="BB253" s="687">
        <f>'2. ГПП-ОГХК'!BY230</f>
        <v>39.700000000000003</v>
      </c>
      <c r="BC253" s="687">
        <f>'2. ГПП-ОГХК'!CA230</f>
        <v>0</v>
      </c>
      <c r="BD253" s="687">
        <f t="shared" si="475"/>
        <v>-39.700000000000003</v>
      </c>
      <c r="BE253" s="688">
        <f t="shared" si="476"/>
        <v>0</v>
      </c>
      <c r="BF253" s="687">
        <f>'2. ГПП-ОГХК'!CE230</f>
        <v>16.8</v>
      </c>
      <c r="BG253" s="687">
        <f>'2. ГПП-ОГХК'!CG230</f>
        <v>0</v>
      </c>
      <c r="BH253" s="687">
        <f t="shared" si="477"/>
        <v>-16.8</v>
      </c>
      <c r="BI253" s="688">
        <f t="shared" si="478"/>
        <v>0</v>
      </c>
      <c r="BJ253" s="687">
        <f t="shared" si="479"/>
        <v>133.69999999999999</v>
      </c>
      <c r="BK253" s="687">
        <f t="shared" si="480"/>
        <v>0</v>
      </c>
      <c r="BL253" s="687">
        <f t="shared" si="481"/>
        <v>-133.69999999999999</v>
      </c>
      <c r="BM253" s="688">
        <f t="shared" si="482"/>
        <v>0</v>
      </c>
      <c r="BN253" s="687">
        <f>'2. ГПП-ОГХК'!CQ230</f>
        <v>45.7</v>
      </c>
      <c r="BO253" s="687">
        <f>'2. ГПП-ОГХК'!CS230</f>
        <v>0</v>
      </c>
      <c r="BP253" s="687">
        <f t="shared" si="483"/>
        <v>-45.7</v>
      </c>
      <c r="BQ253" s="688">
        <f t="shared" si="484"/>
        <v>0</v>
      </c>
      <c r="BR253" s="687">
        <f>'2. ГПП-ОГХК'!CW230</f>
        <v>42.7</v>
      </c>
      <c r="BS253" s="687">
        <f>'2. ГПП-ОГХК'!CY230</f>
        <v>0</v>
      </c>
      <c r="BT253" s="687">
        <f t="shared" si="485"/>
        <v>-42.7</v>
      </c>
      <c r="BU253" s="688">
        <f t="shared" si="486"/>
        <v>0</v>
      </c>
      <c r="BV253" s="687">
        <f>'2. ГПП-ОГХК'!DC230</f>
        <v>45.3</v>
      </c>
      <c r="BW253" s="687">
        <f>'2. ГПП-ОГХК'!DE230</f>
        <v>0</v>
      </c>
      <c r="BX253" s="687">
        <f t="shared" si="487"/>
        <v>-45.3</v>
      </c>
      <c r="BY253" s="688">
        <f t="shared" si="488"/>
        <v>0</v>
      </c>
    </row>
    <row r="254" spans="3:77" ht="20.100000000000001" customHeight="1">
      <c r="C254" s="430" t="s">
        <v>129</v>
      </c>
      <c r="D254" s="528"/>
      <c r="E254" s="528"/>
      <c r="F254" s="529"/>
      <c r="G254" s="530" t="s">
        <v>358</v>
      </c>
      <c r="H254" s="530"/>
      <c r="I254" s="694" t="s">
        <v>169</v>
      </c>
      <c r="J254" s="687">
        <f t="shared" si="445"/>
        <v>121.1</v>
      </c>
      <c r="K254" s="687">
        <f t="shared" si="446"/>
        <v>0</v>
      </c>
      <c r="L254" s="687">
        <f t="shared" si="447"/>
        <v>-121.1</v>
      </c>
      <c r="M254" s="688">
        <f t="shared" si="448"/>
        <v>0</v>
      </c>
      <c r="N254" s="687">
        <f t="shared" si="449"/>
        <v>37.299999999999997</v>
      </c>
      <c r="O254" s="687">
        <f t="shared" si="450"/>
        <v>0</v>
      </c>
      <c r="P254" s="687">
        <f t="shared" si="451"/>
        <v>-37.299999999999997</v>
      </c>
      <c r="Q254" s="688">
        <f t="shared" si="452"/>
        <v>0</v>
      </c>
      <c r="R254" s="687">
        <f>'2. ГПП-ОГХК'!W231</f>
        <v>13.2</v>
      </c>
      <c r="S254" s="687">
        <f>'2. ГПП-ОГХК'!Y231</f>
        <v>0</v>
      </c>
      <c r="T254" s="687">
        <f t="shared" si="453"/>
        <v>-13.2</v>
      </c>
      <c r="U254" s="688">
        <f t="shared" si="454"/>
        <v>0</v>
      </c>
      <c r="V254" s="687">
        <f>'2. ГПП-ОГХК'!AC231</f>
        <v>11.9</v>
      </c>
      <c r="W254" s="687">
        <f>'2. ГПП-ОГХК'!AE231</f>
        <v>0</v>
      </c>
      <c r="X254" s="687">
        <f t="shared" si="455"/>
        <v>-11.9</v>
      </c>
      <c r="Y254" s="688">
        <f t="shared" si="456"/>
        <v>0</v>
      </c>
      <c r="Z254" s="687">
        <f>'2. ГПП-ОГХК'!AI231</f>
        <v>12.2</v>
      </c>
      <c r="AA254" s="687">
        <f>'2. ГПП-ОГХК'!AK231</f>
        <v>0</v>
      </c>
      <c r="AB254" s="687">
        <f t="shared" si="457"/>
        <v>-12.2</v>
      </c>
      <c r="AC254" s="688">
        <f t="shared" si="458"/>
        <v>0</v>
      </c>
      <c r="AD254" s="687">
        <f t="shared" si="459"/>
        <v>22.9</v>
      </c>
      <c r="AE254" s="687">
        <f t="shared" si="460"/>
        <v>0</v>
      </c>
      <c r="AF254" s="687">
        <f t="shared" si="461"/>
        <v>-22.9</v>
      </c>
      <c r="AG254" s="688">
        <f t="shared" si="462"/>
        <v>0</v>
      </c>
      <c r="AH254" s="687">
        <f>'2. ГПП-ОГХК'!AU231</f>
        <v>8.4</v>
      </c>
      <c r="AI254" s="687">
        <f>'2. ГПП-ОГХК'!AW231</f>
        <v>0</v>
      </c>
      <c r="AJ254" s="687">
        <f t="shared" si="463"/>
        <v>-8.4</v>
      </c>
      <c r="AK254" s="688">
        <f t="shared" si="464"/>
        <v>0</v>
      </c>
      <c r="AL254" s="687">
        <f>'2. ГПП-ОГХК'!BA231</f>
        <v>7.3</v>
      </c>
      <c r="AM254" s="687">
        <f>'2. ГПП-ОГХК'!BC231</f>
        <v>0</v>
      </c>
      <c r="AN254" s="687">
        <f t="shared" si="465"/>
        <v>-7.3</v>
      </c>
      <c r="AO254" s="688">
        <f t="shared" si="466"/>
        <v>0</v>
      </c>
      <c r="AP254" s="687">
        <f>'2. ГПП-ОГХК'!BG231</f>
        <v>7.2</v>
      </c>
      <c r="AQ254" s="687">
        <f>'2. ГПП-ОГХК'!BI231</f>
        <v>0</v>
      </c>
      <c r="AR254" s="687">
        <f t="shared" si="467"/>
        <v>-7.2</v>
      </c>
      <c r="AS254" s="688">
        <f t="shared" si="468"/>
        <v>0</v>
      </c>
      <c r="AT254" s="687">
        <f t="shared" si="469"/>
        <v>21.7</v>
      </c>
      <c r="AU254" s="687">
        <f t="shared" si="470"/>
        <v>0</v>
      </c>
      <c r="AV254" s="687">
        <f t="shared" si="471"/>
        <v>-21.7</v>
      </c>
      <c r="AW254" s="688">
        <f t="shared" si="472"/>
        <v>0</v>
      </c>
      <c r="AX254" s="687">
        <f>'2. ГПП-ОГХК'!BS231</f>
        <v>7.3</v>
      </c>
      <c r="AY254" s="687">
        <f>'2. ГПП-ОГХК'!BU231</f>
        <v>0</v>
      </c>
      <c r="AZ254" s="687">
        <f t="shared" si="473"/>
        <v>-7.3</v>
      </c>
      <c r="BA254" s="688">
        <f t="shared" si="474"/>
        <v>0</v>
      </c>
      <c r="BB254" s="687">
        <f>'2. ГПП-ОГХК'!BY231</f>
        <v>7.3</v>
      </c>
      <c r="BC254" s="687">
        <f>'2. ГПП-ОГХК'!CA231</f>
        <v>0</v>
      </c>
      <c r="BD254" s="687">
        <f t="shared" si="475"/>
        <v>-7.3</v>
      </c>
      <c r="BE254" s="688">
        <f t="shared" si="476"/>
        <v>0</v>
      </c>
      <c r="BF254" s="687">
        <f>'2. ГПП-ОГХК'!CE231</f>
        <v>7.1</v>
      </c>
      <c r="BG254" s="687">
        <f>'2. ГПП-ОГХК'!CG231</f>
        <v>0</v>
      </c>
      <c r="BH254" s="687">
        <f t="shared" si="477"/>
        <v>-7.1</v>
      </c>
      <c r="BI254" s="688">
        <f t="shared" si="478"/>
        <v>0</v>
      </c>
      <c r="BJ254" s="687">
        <f t="shared" si="479"/>
        <v>39.200000000000003</v>
      </c>
      <c r="BK254" s="687">
        <f t="shared" si="480"/>
        <v>0</v>
      </c>
      <c r="BL254" s="687">
        <f t="shared" si="481"/>
        <v>-39.200000000000003</v>
      </c>
      <c r="BM254" s="688">
        <f t="shared" si="482"/>
        <v>0</v>
      </c>
      <c r="BN254" s="687">
        <f>'2. ГПП-ОГХК'!CQ231</f>
        <v>13.2</v>
      </c>
      <c r="BO254" s="687">
        <f>'2. ГПП-ОГХК'!CS231</f>
        <v>0</v>
      </c>
      <c r="BP254" s="687">
        <f t="shared" si="483"/>
        <v>-13.2</v>
      </c>
      <c r="BQ254" s="688">
        <f t="shared" si="484"/>
        <v>0</v>
      </c>
      <c r="BR254" s="687">
        <f>'2. ГПП-ОГХК'!CW231</f>
        <v>12.8</v>
      </c>
      <c r="BS254" s="687">
        <f>'2. ГПП-ОГХК'!CY231</f>
        <v>0</v>
      </c>
      <c r="BT254" s="687">
        <f t="shared" si="485"/>
        <v>-12.8</v>
      </c>
      <c r="BU254" s="688">
        <f t="shared" si="486"/>
        <v>0</v>
      </c>
      <c r="BV254" s="687">
        <f>'2. ГПП-ОГХК'!DC231</f>
        <v>13.2</v>
      </c>
      <c r="BW254" s="687">
        <f>'2. ГПП-ОГХК'!DE231</f>
        <v>0</v>
      </c>
      <c r="BX254" s="687">
        <f t="shared" si="487"/>
        <v>-13.2</v>
      </c>
      <c r="BY254" s="688">
        <f t="shared" si="488"/>
        <v>0</v>
      </c>
    </row>
    <row r="255" spans="3:77" ht="20.100000000000001" customHeight="1">
      <c r="C255" s="693" t="s">
        <v>164</v>
      </c>
      <c r="D255" s="528"/>
      <c r="E255" s="528"/>
      <c r="F255" s="529"/>
      <c r="G255" s="530" t="s">
        <v>359</v>
      </c>
      <c r="H255" s="530"/>
      <c r="I255" s="694" t="s">
        <v>169</v>
      </c>
      <c r="J255" s="687">
        <f t="shared" si="445"/>
        <v>7.9999999999999991</v>
      </c>
      <c r="K255" s="687">
        <f t="shared" si="446"/>
        <v>0</v>
      </c>
      <c r="L255" s="687">
        <f t="shared" si="447"/>
        <v>-7.9999999999999991</v>
      </c>
      <c r="M255" s="688">
        <f t="shared" si="448"/>
        <v>0</v>
      </c>
      <c r="N255" s="687">
        <f t="shared" si="449"/>
        <v>1.9999999999999998</v>
      </c>
      <c r="O255" s="687">
        <f t="shared" si="450"/>
        <v>0</v>
      </c>
      <c r="P255" s="687">
        <f t="shared" si="451"/>
        <v>-1.9999999999999998</v>
      </c>
      <c r="Q255" s="688">
        <f t="shared" si="452"/>
        <v>0</v>
      </c>
      <c r="R255" s="687">
        <f>'2. ГПП-ОГХК'!W232</f>
        <v>0.7</v>
      </c>
      <c r="S255" s="687">
        <f>'2. ГПП-ОГХК'!Y232</f>
        <v>0</v>
      </c>
      <c r="T255" s="687">
        <f t="shared" si="453"/>
        <v>-0.7</v>
      </c>
      <c r="U255" s="688">
        <f t="shared" si="454"/>
        <v>0</v>
      </c>
      <c r="V255" s="687">
        <f>'2. ГПП-ОГХК'!AC232</f>
        <v>0.6</v>
      </c>
      <c r="W255" s="687">
        <f>'2. ГПП-ОГХК'!AE232</f>
        <v>0</v>
      </c>
      <c r="X255" s="687">
        <f t="shared" si="455"/>
        <v>-0.6</v>
      </c>
      <c r="Y255" s="688">
        <f t="shared" si="456"/>
        <v>0</v>
      </c>
      <c r="Z255" s="687">
        <f>'2. ГПП-ОГХК'!AI232</f>
        <v>0.7</v>
      </c>
      <c r="AA255" s="687">
        <f>'2. ГПП-ОГХК'!AK232</f>
        <v>0</v>
      </c>
      <c r="AB255" s="687">
        <f t="shared" si="457"/>
        <v>-0.7</v>
      </c>
      <c r="AC255" s="688">
        <f t="shared" si="458"/>
        <v>0</v>
      </c>
      <c r="AD255" s="687">
        <f t="shared" si="459"/>
        <v>1.9</v>
      </c>
      <c r="AE255" s="687">
        <f t="shared" si="460"/>
        <v>0</v>
      </c>
      <c r="AF255" s="687">
        <f t="shared" si="461"/>
        <v>-1.9</v>
      </c>
      <c r="AG255" s="688">
        <f t="shared" si="462"/>
        <v>0</v>
      </c>
      <c r="AH255" s="687">
        <f>'2. ГПП-ОГХК'!AU232</f>
        <v>0.6</v>
      </c>
      <c r="AI255" s="687">
        <f>'2. ГПП-ОГХК'!AW232</f>
        <v>0</v>
      </c>
      <c r="AJ255" s="687">
        <f t="shared" si="463"/>
        <v>-0.6</v>
      </c>
      <c r="AK255" s="688">
        <f t="shared" si="464"/>
        <v>0</v>
      </c>
      <c r="AL255" s="687">
        <f>'2. ГПП-ОГХК'!BA232</f>
        <v>0.7</v>
      </c>
      <c r="AM255" s="687">
        <f>'2. ГПП-ОГХК'!BC232</f>
        <v>0</v>
      </c>
      <c r="AN255" s="687">
        <f t="shared" si="465"/>
        <v>-0.7</v>
      </c>
      <c r="AO255" s="688">
        <f t="shared" si="466"/>
        <v>0</v>
      </c>
      <c r="AP255" s="687">
        <f>'2. ГПП-ОГХК'!BG232</f>
        <v>0.6</v>
      </c>
      <c r="AQ255" s="687">
        <f>'2. ГПП-ОГХК'!BI232</f>
        <v>0</v>
      </c>
      <c r="AR255" s="687">
        <f t="shared" si="467"/>
        <v>-0.6</v>
      </c>
      <c r="AS255" s="688">
        <f t="shared" si="468"/>
        <v>0</v>
      </c>
      <c r="AT255" s="687">
        <f t="shared" si="469"/>
        <v>2</v>
      </c>
      <c r="AU255" s="687">
        <f t="shared" si="470"/>
        <v>0</v>
      </c>
      <c r="AV255" s="687">
        <f t="shared" si="471"/>
        <v>-2</v>
      </c>
      <c r="AW255" s="688">
        <f t="shared" si="472"/>
        <v>0</v>
      </c>
      <c r="AX255" s="687">
        <f>'2. ГПП-ОГХК'!BS232</f>
        <v>0.7</v>
      </c>
      <c r="AY255" s="687">
        <f>'2. ГПП-ОГХК'!BU232</f>
        <v>0</v>
      </c>
      <c r="AZ255" s="687">
        <f t="shared" si="473"/>
        <v>-0.7</v>
      </c>
      <c r="BA255" s="688">
        <f t="shared" si="474"/>
        <v>0</v>
      </c>
      <c r="BB255" s="687">
        <f>'2. ГПП-ОГХК'!BY232</f>
        <v>0.7</v>
      </c>
      <c r="BC255" s="687">
        <f>'2. ГПП-ОГХК'!CA232</f>
        <v>0</v>
      </c>
      <c r="BD255" s="687">
        <f t="shared" si="475"/>
        <v>-0.7</v>
      </c>
      <c r="BE255" s="688">
        <f t="shared" si="476"/>
        <v>0</v>
      </c>
      <c r="BF255" s="687">
        <f>'2. ГПП-ОГХК'!CE232</f>
        <v>0.6</v>
      </c>
      <c r="BG255" s="687">
        <f>'2. ГПП-ОГХК'!CG232</f>
        <v>0</v>
      </c>
      <c r="BH255" s="687">
        <f t="shared" si="477"/>
        <v>-0.6</v>
      </c>
      <c r="BI255" s="688">
        <f t="shared" si="478"/>
        <v>0</v>
      </c>
      <c r="BJ255" s="687">
        <f t="shared" si="479"/>
        <v>2.0999999999999996</v>
      </c>
      <c r="BK255" s="687">
        <f t="shared" si="480"/>
        <v>0</v>
      </c>
      <c r="BL255" s="687">
        <f t="shared" si="481"/>
        <v>-2.0999999999999996</v>
      </c>
      <c r="BM255" s="688">
        <f t="shared" si="482"/>
        <v>0</v>
      </c>
      <c r="BN255" s="687">
        <f>'2. ГПП-ОГХК'!CQ232</f>
        <v>0.7</v>
      </c>
      <c r="BO255" s="687">
        <f>'2. ГПП-ОГХК'!CS232</f>
        <v>0</v>
      </c>
      <c r="BP255" s="687">
        <f t="shared" si="483"/>
        <v>-0.7</v>
      </c>
      <c r="BQ255" s="688">
        <f t="shared" si="484"/>
        <v>0</v>
      </c>
      <c r="BR255" s="687">
        <f>'2. ГПП-ОГХК'!CW232</f>
        <v>0.7</v>
      </c>
      <c r="BS255" s="687">
        <f>'2. ГПП-ОГХК'!CY232</f>
        <v>0</v>
      </c>
      <c r="BT255" s="687">
        <f t="shared" si="485"/>
        <v>-0.7</v>
      </c>
      <c r="BU255" s="688">
        <f t="shared" si="486"/>
        <v>0</v>
      </c>
      <c r="BV255" s="687">
        <f>'2. ГПП-ОГХК'!DC232</f>
        <v>0.7</v>
      </c>
      <c r="BW255" s="687">
        <f>'2. ГПП-ОГХК'!DE232</f>
        <v>0</v>
      </c>
      <c r="BX255" s="687">
        <f t="shared" si="487"/>
        <v>-0.7</v>
      </c>
      <c r="BY255" s="688">
        <f t="shared" si="488"/>
        <v>0</v>
      </c>
    </row>
    <row r="256" spans="3:77" ht="20.100000000000001" customHeight="1">
      <c r="C256" s="436" t="s">
        <v>225</v>
      </c>
      <c r="D256" s="528"/>
      <c r="E256" s="528"/>
      <c r="F256" s="529"/>
      <c r="G256" s="530" t="s">
        <v>360</v>
      </c>
      <c r="H256" s="530"/>
      <c r="I256" s="691" t="s">
        <v>169</v>
      </c>
      <c r="J256" s="687">
        <f t="shared" si="445"/>
        <v>180.10000000000002</v>
      </c>
      <c r="K256" s="687">
        <f t="shared" si="446"/>
        <v>0</v>
      </c>
      <c r="L256" s="687">
        <f t="shared" si="447"/>
        <v>-180.10000000000002</v>
      </c>
      <c r="M256" s="688">
        <f t="shared" si="448"/>
        <v>0</v>
      </c>
      <c r="N256" s="687">
        <f t="shared" si="449"/>
        <v>46.2</v>
      </c>
      <c r="O256" s="687">
        <f t="shared" si="450"/>
        <v>0</v>
      </c>
      <c r="P256" s="687">
        <f t="shared" si="451"/>
        <v>-46.2</v>
      </c>
      <c r="Q256" s="688">
        <f t="shared" si="452"/>
        <v>0</v>
      </c>
      <c r="R256" s="687">
        <f>'4. ГПП-УЗПКТ-СЗСК'!W133</f>
        <v>15.9</v>
      </c>
      <c r="S256" s="687">
        <f>'4. ГПП-УЗПКТ-СЗСК'!Y133</f>
        <v>0</v>
      </c>
      <c r="T256" s="687">
        <f t="shared" si="453"/>
        <v>-15.9</v>
      </c>
      <c r="U256" s="688">
        <f t="shared" si="454"/>
        <v>0</v>
      </c>
      <c r="V256" s="687">
        <f>'4. ГПП-УЗПКТ-СЗСК'!AC133</f>
        <v>14.4</v>
      </c>
      <c r="W256" s="687">
        <f>'4. ГПП-УЗПКТ-СЗСК'!AE133</f>
        <v>0</v>
      </c>
      <c r="X256" s="687">
        <f t="shared" si="455"/>
        <v>-14.4</v>
      </c>
      <c r="Y256" s="688">
        <f t="shared" si="456"/>
        <v>0</v>
      </c>
      <c r="Z256" s="687">
        <f>'4. ГПП-УЗПКТ-СЗСК'!AI133</f>
        <v>15.9</v>
      </c>
      <c r="AA256" s="687">
        <f>'4. ГПП-УЗПКТ-СЗСК'!AK133</f>
        <v>0</v>
      </c>
      <c r="AB256" s="687">
        <f t="shared" si="457"/>
        <v>-15.9</v>
      </c>
      <c r="AC256" s="688">
        <f t="shared" si="458"/>
        <v>0</v>
      </c>
      <c r="AD256" s="687">
        <f t="shared" si="459"/>
        <v>39.5</v>
      </c>
      <c r="AE256" s="687">
        <f t="shared" si="460"/>
        <v>0</v>
      </c>
      <c r="AF256" s="687">
        <f t="shared" si="461"/>
        <v>-39.5</v>
      </c>
      <c r="AG256" s="688">
        <f t="shared" si="462"/>
        <v>0</v>
      </c>
      <c r="AH256" s="687">
        <f>'4. ГПП-УЗПКТ-СЗСК'!AU133</f>
        <v>15.4</v>
      </c>
      <c r="AI256" s="687">
        <f>'4. ГПП-УЗПКТ-СЗСК'!AW133</f>
        <v>0</v>
      </c>
      <c r="AJ256" s="687">
        <f t="shared" si="463"/>
        <v>-15.4</v>
      </c>
      <c r="AK256" s="688">
        <f t="shared" si="464"/>
        <v>0</v>
      </c>
      <c r="AL256" s="687">
        <f>'4. ГПП-УЗПКТ-СЗСК'!BA133</f>
        <v>8.6999999999999993</v>
      </c>
      <c r="AM256" s="687">
        <f>'4. ГПП-УЗПКТ-СЗСК'!BC133</f>
        <v>0</v>
      </c>
      <c r="AN256" s="687">
        <f t="shared" si="465"/>
        <v>-8.6999999999999993</v>
      </c>
      <c r="AO256" s="688">
        <f t="shared" si="466"/>
        <v>0</v>
      </c>
      <c r="AP256" s="687">
        <f>'4. ГПП-УЗПКТ-СЗСК'!BG133</f>
        <v>15.4</v>
      </c>
      <c r="AQ256" s="687">
        <f>'4. ГПП-УЗПКТ-СЗСК'!BI133</f>
        <v>0</v>
      </c>
      <c r="AR256" s="687">
        <f t="shared" si="467"/>
        <v>-15.4</v>
      </c>
      <c r="AS256" s="688">
        <f t="shared" si="468"/>
        <v>0</v>
      </c>
      <c r="AT256" s="687">
        <f t="shared" si="469"/>
        <v>47.2</v>
      </c>
      <c r="AU256" s="687">
        <f t="shared" si="470"/>
        <v>0</v>
      </c>
      <c r="AV256" s="687">
        <f t="shared" si="471"/>
        <v>-47.2</v>
      </c>
      <c r="AW256" s="688">
        <f t="shared" si="472"/>
        <v>0</v>
      </c>
      <c r="AX256" s="687">
        <f>'4. ГПП-УЗПКТ-СЗСК'!BS133</f>
        <v>15.9</v>
      </c>
      <c r="AY256" s="687">
        <f>'4. ГПП-УЗПКТ-СЗСК'!BU133</f>
        <v>0</v>
      </c>
      <c r="AZ256" s="687">
        <f t="shared" si="473"/>
        <v>-15.9</v>
      </c>
      <c r="BA256" s="688">
        <f t="shared" si="474"/>
        <v>0</v>
      </c>
      <c r="BB256" s="687">
        <f>'4. ГПП-УЗПКТ-СЗСК'!BY133</f>
        <v>15.9</v>
      </c>
      <c r="BC256" s="687">
        <f>'4. ГПП-УЗПКТ-СЗСК'!CA133</f>
        <v>0</v>
      </c>
      <c r="BD256" s="687">
        <f t="shared" si="475"/>
        <v>-15.9</v>
      </c>
      <c r="BE256" s="688">
        <f t="shared" si="476"/>
        <v>0</v>
      </c>
      <c r="BF256" s="687">
        <f>'4. ГПП-УЗПКТ-СЗСК'!CE133</f>
        <v>15.4</v>
      </c>
      <c r="BG256" s="687">
        <f>'4. ГПП-УЗПКТ-СЗСК'!CG133</f>
        <v>0</v>
      </c>
      <c r="BH256" s="687">
        <f t="shared" si="477"/>
        <v>-15.4</v>
      </c>
      <c r="BI256" s="688">
        <f t="shared" si="478"/>
        <v>0</v>
      </c>
      <c r="BJ256" s="687">
        <f t="shared" si="479"/>
        <v>47.2</v>
      </c>
      <c r="BK256" s="687">
        <f t="shared" si="480"/>
        <v>0</v>
      </c>
      <c r="BL256" s="687">
        <f t="shared" si="481"/>
        <v>-47.2</v>
      </c>
      <c r="BM256" s="688">
        <f t="shared" si="482"/>
        <v>0</v>
      </c>
      <c r="BN256" s="687">
        <f>'4. ГПП-УЗПКТ-СЗСК'!CQ133</f>
        <v>15.9</v>
      </c>
      <c r="BO256" s="687">
        <f>'4. ГПП-УЗПКТ-СЗСК'!CS133</f>
        <v>0</v>
      </c>
      <c r="BP256" s="687">
        <f t="shared" si="483"/>
        <v>-15.9</v>
      </c>
      <c r="BQ256" s="688">
        <f t="shared" si="484"/>
        <v>0</v>
      </c>
      <c r="BR256" s="687">
        <f>'4. ГПП-УЗПКТ-СЗСК'!CW133</f>
        <v>15.4</v>
      </c>
      <c r="BS256" s="687">
        <f>'4. ГПП-УЗПКТ-СЗСК'!CY133</f>
        <v>0</v>
      </c>
      <c r="BT256" s="687">
        <f t="shared" si="485"/>
        <v>-15.4</v>
      </c>
      <c r="BU256" s="688">
        <f t="shared" si="486"/>
        <v>0</v>
      </c>
      <c r="BV256" s="687">
        <f>'4. ГПП-УЗПКТ-СЗСК'!DC133</f>
        <v>15.9</v>
      </c>
      <c r="BW256" s="687">
        <f>'4. ГПП-УЗПКТ-СЗСК'!DE133</f>
        <v>0</v>
      </c>
      <c r="BX256" s="687">
        <f t="shared" si="487"/>
        <v>-15.9</v>
      </c>
      <c r="BY256" s="688">
        <f t="shared" si="488"/>
        <v>0</v>
      </c>
    </row>
    <row r="257" spans="2:77" ht="20.100000000000001" customHeight="1">
      <c r="C257" s="436" t="s">
        <v>315</v>
      </c>
      <c r="D257" s="528"/>
      <c r="E257" s="528"/>
      <c r="F257" s="529"/>
      <c r="G257" s="530" t="s">
        <v>361</v>
      </c>
      <c r="H257" s="530"/>
      <c r="I257" s="691" t="s">
        <v>169</v>
      </c>
      <c r="J257" s="687">
        <f t="shared" si="445"/>
        <v>1534.3000000000002</v>
      </c>
      <c r="K257" s="687">
        <f t="shared" si="446"/>
        <v>0</v>
      </c>
      <c r="L257" s="687">
        <f t="shared" si="447"/>
        <v>-1534.3000000000002</v>
      </c>
      <c r="M257" s="688">
        <f t="shared" si="448"/>
        <v>0</v>
      </c>
      <c r="N257" s="687">
        <f t="shared" si="449"/>
        <v>388.70000000000005</v>
      </c>
      <c r="O257" s="687">
        <f t="shared" si="450"/>
        <v>0</v>
      </c>
      <c r="P257" s="687">
        <f t="shared" si="451"/>
        <v>-388.70000000000005</v>
      </c>
      <c r="Q257" s="688">
        <f t="shared" si="452"/>
        <v>0</v>
      </c>
      <c r="R257" s="687">
        <f>'4. ГПП-УЗПКТ-СЗСК'!W135</f>
        <v>133.9</v>
      </c>
      <c r="S257" s="687">
        <f>'4. ГПП-УЗПКТ-СЗСК'!Y135</f>
        <v>0</v>
      </c>
      <c r="T257" s="687">
        <f t="shared" si="453"/>
        <v>-133.9</v>
      </c>
      <c r="U257" s="688">
        <f t="shared" si="454"/>
        <v>0</v>
      </c>
      <c r="V257" s="687">
        <f>'4. ГПП-УЗПКТ-СЗСК'!AC135</f>
        <v>120.9</v>
      </c>
      <c r="W257" s="687">
        <f>'4. ГПП-УЗПКТ-СЗСК'!AE135</f>
        <v>0</v>
      </c>
      <c r="X257" s="687">
        <f t="shared" si="455"/>
        <v>-120.9</v>
      </c>
      <c r="Y257" s="688">
        <f t="shared" si="456"/>
        <v>0</v>
      </c>
      <c r="Z257" s="687">
        <f>'4. ГПП-УЗПКТ-СЗСК'!AI135</f>
        <v>133.9</v>
      </c>
      <c r="AA257" s="687">
        <f>'4. ГПП-УЗПКТ-СЗСК'!AK135</f>
        <v>0</v>
      </c>
      <c r="AB257" s="687">
        <f t="shared" si="457"/>
        <v>-133.9</v>
      </c>
      <c r="AC257" s="688">
        <f t="shared" si="458"/>
        <v>0</v>
      </c>
      <c r="AD257" s="687">
        <f t="shared" si="459"/>
        <v>393.1</v>
      </c>
      <c r="AE257" s="687">
        <f t="shared" si="460"/>
        <v>0</v>
      </c>
      <c r="AF257" s="687">
        <f t="shared" si="461"/>
        <v>-393.1</v>
      </c>
      <c r="AG257" s="688">
        <f t="shared" si="462"/>
        <v>0</v>
      </c>
      <c r="AH257" s="687">
        <f>'4. ГПП-УЗПКТ-СЗСК'!AU135</f>
        <v>129.6</v>
      </c>
      <c r="AI257" s="687">
        <f>'4. ГПП-УЗПКТ-СЗСК'!AW135</f>
        <v>0</v>
      </c>
      <c r="AJ257" s="687">
        <f t="shared" si="463"/>
        <v>-129.6</v>
      </c>
      <c r="AK257" s="688">
        <f t="shared" si="464"/>
        <v>0</v>
      </c>
      <c r="AL257" s="687">
        <f>'4. ГПП-УЗПКТ-СЗСК'!BA135</f>
        <v>133.9</v>
      </c>
      <c r="AM257" s="687">
        <f>'4. ГПП-УЗПКТ-СЗСК'!BC135</f>
        <v>0</v>
      </c>
      <c r="AN257" s="687">
        <f t="shared" si="465"/>
        <v>-133.9</v>
      </c>
      <c r="AO257" s="688">
        <f t="shared" si="466"/>
        <v>0</v>
      </c>
      <c r="AP257" s="687">
        <f>'4. ГПП-УЗПКТ-СЗСК'!BG135</f>
        <v>129.6</v>
      </c>
      <c r="AQ257" s="687">
        <f>'4. ГПП-УЗПКТ-СЗСК'!BI135</f>
        <v>0</v>
      </c>
      <c r="AR257" s="687">
        <f t="shared" si="467"/>
        <v>-129.6</v>
      </c>
      <c r="AS257" s="688">
        <f t="shared" si="468"/>
        <v>0</v>
      </c>
      <c r="AT257" s="687">
        <f t="shared" si="469"/>
        <v>355.1</v>
      </c>
      <c r="AU257" s="687">
        <f t="shared" si="470"/>
        <v>0</v>
      </c>
      <c r="AV257" s="687">
        <f t="shared" si="471"/>
        <v>-355.1</v>
      </c>
      <c r="AW257" s="688">
        <f t="shared" si="472"/>
        <v>0</v>
      </c>
      <c r="AX257" s="687">
        <f>'4. ГПП-УЗПКТ-СЗСК'!BS135</f>
        <v>97.1</v>
      </c>
      <c r="AY257" s="687">
        <f>'4. ГПП-УЗПКТ-СЗСК'!BU135</f>
        <v>0</v>
      </c>
      <c r="AZ257" s="687">
        <f t="shared" si="473"/>
        <v>-97.1</v>
      </c>
      <c r="BA257" s="688">
        <f t="shared" si="474"/>
        <v>0</v>
      </c>
      <c r="BB257" s="687">
        <f>'4. ГПП-УЗПКТ-СЗСК'!BY135</f>
        <v>131.1</v>
      </c>
      <c r="BC257" s="687">
        <f>'4. ГПП-УЗПКТ-СЗСК'!CA135</f>
        <v>0</v>
      </c>
      <c r="BD257" s="687">
        <f t="shared" si="475"/>
        <v>-131.1</v>
      </c>
      <c r="BE257" s="688">
        <f t="shared" si="476"/>
        <v>0</v>
      </c>
      <c r="BF257" s="687">
        <f>'4. ГПП-УЗПКТ-СЗСК'!CE135</f>
        <v>126.9</v>
      </c>
      <c r="BG257" s="687">
        <f>'4. ГПП-УЗПКТ-СЗСК'!CG135</f>
        <v>0</v>
      </c>
      <c r="BH257" s="687">
        <f t="shared" si="477"/>
        <v>-126.9</v>
      </c>
      <c r="BI257" s="688">
        <f t="shared" si="478"/>
        <v>0</v>
      </c>
      <c r="BJ257" s="687">
        <f t="shared" si="479"/>
        <v>397.4</v>
      </c>
      <c r="BK257" s="687">
        <f t="shared" si="480"/>
        <v>0</v>
      </c>
      <c r="BL257" s="687">
        <f t="shared" si="481"/>
        <v>-397.4</v>
      </c>
      <c r="BM257" s="688">
        <f t="shared" si="482"/>
        <v>0</v>
      </c>
      <c r="BN257" s="687">
        <f>'4. ГПП-УЗПКТ-СЗСК'!CQ135</f>
        <v>133.9</v>
      </c>
      <c r="BO257" s="687">
        <f>'4. ГПП-УЗПКТ-СЗСК'!CS135</f>
        <v>0</v>
      </c>
      <c r="BP257" s="687">
        <f t="shared" si="483"/>
        <v>-133.9</v>
      </c>
      <c r="BQ257" s="688">
        <f t="shared" si="484"/>
        <v>0</v>
      </c>
      <c r="BR257" s="687">
        <f>'4. ГПП-УЗПКТ-СЗСК'!CW135</f>
        <v>129.6</v>
      </c>
      <c r="BS257" s="687">
        <f>'4. ГПП-УЗПКТ-СЗСК'!CY135</f>
        <v>0</v>
      </c>
      <c r="BT257" s="687">
        <f t="shared" si="485"/>
        <v>-129.6</v>
      </c>
      <c r="BU257" s="688">
        <f t="shared" si="486"/>
        <v>0</v>
      </c>
      <c r="BV257" s="687">
        <f>'4. ГПП-УЗПКТ-СЗСК'!DC135</f>
        <v>133.9</v>
      </c>
      <c r="BW257" s="687">
        <f>'4. ГПП-УЗПКТ-СЗСК'!DE135</f>
        <v>0</v>
      </c>
      <c r="BX257" s="687">
        <f t="shared" si="487"/>
        <v>-133.9</v>
      </c>
      <c r="BY257" s="688">
        <f t="shared" si="488"/>
        <v>0</v>
      </c>
    </row>
    <row r="258" spans="2:77" ht="20.100000000000001" customHeight="1">
      <c r="C258" s="428" t="s">
        <v>123</v>
      </c>
      <c r="D258" s="528"/>
      <c r="E258" s="528"/>
      <c r="F258" s="529"/>
      <c r="G258" s="530">
        <v>0</v>
      </c>
      <c r="H258" s="530"/>
      <c r="I258" s="446" t="s">
        <v>169</v>
      </c>
      <c r="J258" s="681"/>
      <c r="K258" s="681"/>
      <c r="L258" s="681"/>
      <c r="M258" s="681"/>
      <c r="N258" s="681"/>
      <c r="O258" s="681"/>
      <c r="P258" s="681"/>
      <c r="Q258" s="681"/>
      <c r="R258" s="681"/>
      <c r="S258" s="681"/>
      <c r="T258" s="681"/>
      <c r="U258" s="681"/>
      <c r="V258" s="681"/>
      <c r="W258" s="681"/>
      <c r="X258" s="681"/>
      <c r="Y258" s="681"/>
      <c r="Z258" s="681"/>
      <c r="AA258" s="681"/>
      <c r="AB258" s="681"/>
      <c r="AC258" s="681"/>
      <c r="AD258" s="681"/>
      <c r="AE258" s="681"/>
      <c r="AF258" s="681"/>
      <c r="AG258" s="681"/>
      <c r="AH258" s="681"/>
      <c r="AI258" s="681"/>
      <c r="AJ258" s="681"/>
      <c r="AK258" s="681"/>
      <c r="AL258" s="681"/>
      <c r="AM258" s="681"/>
      <c r="AN258" s="681"/>
      <c r="AO258" s="681"/>
      <c r="AP258" s="681"/>
      <c r="AQ258" s="681"/>
      <c r="AR258" s="681"/>
      <c r="AS258" s="681"/>
      <c r="AT258" s="681"/>
      <c r="AU258" s="681"/>
      <c r="AV258" s="681"/>
      <c r="AW258" s="681"/>
      <c r="AX258" s="681"/>
      <c r="AY258" s="681"/>
      <c r="AZ258" s="681"/>
      <c r="BA258" s="681"/>
      <c r="BB258" s="681"/>
      <c r="BC258" s="681"/>
      <c r="BD258" s="681"/>
      <c r="BE258" s="681"/>
      <c r="BF258" s="681"/>
      <c r="BG258" s="681"/>
      <c r="BH258" s="681"/>
      <c r="BI258" s="681"/>
      <c r="BJ258" s="681"/>
      <c r="BK258" s="681"/>
      <c r="BL258" s="681"/>
      <c r="BM258" s="681"/>
      <c r="BN258" s="681"/>
      <c r="BO258" s="681"/>
      <c r="BP258" s="681"/>
      <c r="BQ258" s="681"/>
      <c r="BR258" s="681"/>
      <c r="BS258" s="681"/>
      <c r="BT258" s="681"/>
      <c r="BU258" s="681"/>
      <c r="BV258" s="681"/>
      <c r="BW258" s="681"/>
      <c r="BX258" s="681"/>
      <c r="BY258" s="681"/>
    </row>
    <row r="259" spans="2:77" ht="20.100000000000001" customHeight="1">
      <c r="B259" s="416"/>
      <c r="C259" s="416" t="s">
        <v>362</v>
      </c>
      <c r="D259" s="528"/>
      <c r="E259" s="528"/>
      <c r="F259" s="529"/>
      <c r="G259" s="530"/>
      <c r="H259" s="530"/>
      <c r="I259" s="446"/>
      <c r="J259" s="681"/>
      <c r="K259" s="681"/>
      <c r="L259" s="681"/>
      <c r="M259" s="681"/>
      <c r="N259" s="681"/>
      <c r="O259" s="681"/>
      <c r="P259" s="681"/>
      <c r="Q259" s="681"/>
      <c r="R259" s="681"/>
      <c r="S259" s="681"/>
      <c r="T259" s="681"/>
      <c r="U259" s="681"/>
      <c r="V259" s="681"/>
      <c r="W259" s="681"/>
      <c r="X259" s="681"/>
      <c r="Y259" s="681"/>
      <c r="Z259" s="681"/>
      <c r="AA259" s="681"/>
      <c r="AB259" s="681"/>
      <c r="AC259" s="681"/>
      <c r="AD259" s="681"/>
      <c r="AE259" s="681"/>
      <c r="AF259" s="681"/>
      <c r="AG259" s="681"/>
      <c r="AH259" s="681"/>
      <c r="AI259" s="681"/>
      <c r="AJ259" s="681"/>
      <c r="AK259" s="681"/>
      <c r="AL259" s="681"/>
      <c r="AM259" s="681"/>
      <c r="AN259" s="681"/>
      <c r="AO259" s="681"/>
      <c r="AP259" s="681"/>
      <c r="AQ259" s="681"/>
      <c r="AR259" s="681"/>
      <c r="AS259" s="681"/>
      <c r="AT259" s="681"/>
      <c r="AU259" s="681"/>
      <c r="AV259" s="681"/>
      <c r="AW259" s="681"/>
      <c r="AX259" s="681"/>
      <c r="AY259" s="681"/>
      <c r="AZ259" s="681"/>
      <c r="BA259" s="681"/>
      <c r="BB259" s="681"/>
      <c r="BC259" s="681"/>
      <c r="BD259" s="681"/>
      <c r="BE259" s="681"/>
      <c r="BF259" s="681"/>
      <c r="BG259" s="681"/>
      <c r="BH259" s="681"/>
      <c r="BI259" s="681"/>
      <c r="BJ259" s="681"/>
      <c r="BK259" s="681"/>
      <c r="BL259" s="681"/>
      <c r="BM259" s="681"/>
      <c r="BN259" s="681"/>
      <c r="BO259" s="681"/>
      <c r="BP259" s="681"/>
      <c r="BQ259" s="681"/>
      <c r="BR259" s="681"/>
      <c r="BS259" s="681"/>
      <c r="BT259" s="681"/>
      <c r="BU259" s="681"/>
      <c r="BV259" s="681"/>
      <c r="BW259" s="681"/>
      <c r="BX259" s="681"/>
      <c r="BY259" s="681"/>
    </row>
    <row r="260" spans="2:77" ht="32.25" customHeight="1">
      <c r="B260" s="591" t="s">
        <v>95</v>
      </c>
      <c r="C260" s="458" t="s">
        <v>363</v>
      </c>
      <c r="D260" s="528"/>
      <c r="E260" s="528"/>
      <c r="F260" s="529"/>
      <c r="G260" s="530" t="s">
        <v>364</v>
      </c>
      <c r="H260" s="530"/>
      <c r="I260" s="446" t="s">
        <v>98</v>
      </c>
      <c r="J260" s="687">
        <f t="shared" ref="J260:J295" si="489">N260+AD260+AT260+BJ260</f>
        <v>52596.100000000006</v>
      </c>
      <c r="K260" s="687">
        <f t="shared" ref="K260:K295" si="490">O260+AE260+AU260+BK260</f>
        <v>0</v>
      </c>
      <c r="L260" s="687">
        <f t="shared" ref="L260:L295" si="491">IFERROR(K260-J260,"-")</f>
        <v>-52596.100000000006</v>
      </c>
      <c r="M260" s="688">
        <f t="shared" ref="M260:M295" si="492">IFERROR(K260/J260,"-")</f>
        <v>0</v>
      </c>
      <c r="N260" s="687">
        <f t="shared" ref="N260:N295" si="493">R260+V260+Z260</f>
        <v>13606.3</v>
      </c>
      <c r="O260" s="687">
        <f t="shared" ref="O260:O295" si="494">S260+W260+AA260</f>
        <v>0</v>
      </c>
      <c r="P260" s="687">
        <f t="shared" ref="P260:P295" si="495">IFERROR(O260-N260,"-")</f>
        <v>-13606.3</v>
      </c>
      <c r="Q260" s="688">
        <f t="shared" ref="Q260:Q295" si="496">IFERROR(O260/N260,"-")</f>
        <v>0</v>
      </c>
      <c r="R260" s="687">
        <f>'2. ГПП-ОГХК'!W104+'2. ГПП-ОГХК'!W106+'2. ГПП-ОГХК'!W108+'2. ГПП-ОГХК'!W110+'1. ГПП-АГПЗ+'!W35+'3. ГПП-СГПЗ'!W37+'3. ГПП-СГПЗ'!W39+'4. ГПП-УЗПКТ-СЗСК'!W113+'4. ГПП-УЗПКТ-СЗСК'!W96+'4. ГПП-УЗПКТ-СЗСК'!W94+'4. ГПП-УЗПКТ-СЗСК'!W115+'4. ГПП-УЗПКТ-СЗСК'!W98+0+'8. ГД Уренгой'!W72+'14. ГП Благовещенск (Ам ГПЗ)'!W52+'14. ГП Благовещенск (Ам ГПЗ)'!W64</f>
        <v>4832.2999999999993</v>
      </c>
      <c r="S260" s="687">
        <f>'2. ГПП-ОГХК'!Y104+'2. ГПП-ОГХК'!Y106+'2. ГПП-ОГХК'!Y108+'2. ГПП-ОГХК'!Y110+'1. ГПП-АГПЗ+'!Y35+'3. ГПП-СГПЗ'!Y37+'3. ГПП-СГПЗ'!Y39+'4. ГПП-УЗПКТ-СЗСК'!Y113+'4. ГПП-УЗПКТ-СЗСК'!Y96+'4. ГПП-УЗПКТ-СЗСК'!Y94+'4. ГПП-УЗПКТ-СЗСК'!Y115+'4. ГПП-УЗПКТ-СЗСК'!Y98+0+'8. ГД Уренгой'!Y72+'14. ГП Благовещенск (Ам ГПЗ)'!Y52+'14. ГП Благовещенск (Ам ГПЗ)'!Y64</f>
        <v>0</v>
      </c>
      <c r="T260" s="687">
        <f t="shared" ref="T260:T295" si="497">IFERROR(S260-R260,"-")</f>
        <v>-4832.2999999999993</v>
      </c>
      <c r="U260" s="688">
        <f t="shared" ref="U260:U295" si="498">IFERROR(S260/R260,"-")</f>
        <v>0</v>
      </c>
      <c r="V260" s="687">
        <f>'2. ГПП-ОГХК'!AC104+'2. ГПП-ОГХК'!AC106+'2. ГПП-ОГХК'!AC108+'2. ГПП-ОГХК'!AC110+'1. ГПП-АГПЗ+'!AC35+'3. ГПП-СГПЗ'!AC37+'3. ГПП-СГПЗ'!AC39+'4. ГПП-УЗПКТ-СЗСК'!AC113+'4. ГПП-УЗПКТ-СЗСК'!AC96+'4. ГПП-УЗПКТ-СЗСК'!AC94+'4. ГПП-УЗПКТ-СЗСК'!AC115+'4. ГПП-УЗПКТ-СЗСК'!AC98+0+'8. ГД Уренгой'!AC72+'14. ГП Благовещенск (Ам ГПЗ)'!AC52+'14. ГП Благовещенск (Ам ГПЗ)'!AC64</f>
        <v>4363.3999999999996</v>
      </c>
      <c r="W260" s="687">
        <f>'2. ГПП-ОГХК'!AE104+'2. ГПП-ОГХК'!AE106+'2. ГПП-ОГХК'!AE108+'2. ГПП-ОГХК'!AE110+'1. ГПП-АГПЗ+'!AE35+'3. ГПП-СГПЗ'!AE37+'3. ГПП-СГПЗ'!AE39+'4. ГПП-УЗПКТ-СЗСК'!AE113+'4. ГПП-УЗПКТ-СЗСК'!AE96+'4. ГПП-УЗПКТ-СЗСК'!AE94+'4. ГПП-УЗПКТ-СЗСК'!AE115+'4. ГПП-УЗПКТ-СЗСК'!AE98+0+'8. ГД Уренгой'!AE72+'14. ГП Благовещенск (Ам ГПЗ)'!AE52+'14. ГП Благовещенск (Ам ГПЗ)'!AE64</f>
        <v>0</v>
      </c>
      <c r="X260" s="687">
        <f t="shared" ref="X260:X295" si="499">IFERROR(W260-V260,"-")</f>
        <v>-4363.3999999999996</v>
      </c>
      <c r="Y260" s="688">
        <f t="shared" ref="Y260:Y295" si="500">IFERROR(W260/V260,"-")</f>
        <v>0</v>
      </c>
      <c r="Z260" s="687">
        <f>'2. ГПП-ОГХК'!AI104+'2. ГПП-ОГХК'!AI106+'2. ГПП-ОГХК'!AI108+'2. ГПП-ОГХК'!AI110+'1. ГПП-АГПЗ+'!AI35+'3. ГПП-СГПЗ'!AI37+'3. ГПП-СГПЗ'!AI39+'4. ГПП-УЗПКТ-СЗСК'!AI113+'4. ГПП-УЗПКТ-СЗСК'!AI96+'4. ГПП-УЗПКТ-СЗСК'!AI94+'4. ГПП-УЗПКТ-СЗСК'!AI115+'4. ГПП-УЗПКТ-СЗСК'!AI98+0+'8. ГД Уренгой'!AI72+'14. ГП Благовещенск (Ам ГПЗ)'!AI52+'14. ГП Благовещенск (Ам ГПЗ)'!AI64</f>
        <v>4410.6000000000004</v>
      </c>
      <c r="AA260" s="687">
        <f>'2. ГПП-ОГХК'!AK104+'2. ГПП-ОГХК'!AK106+'2. ГПП-ОГХК'!AK108+'2. ГПП-ОГХК'!AK110+'1. ГПП-АГПЗ+'!AK35+'3. ГПП-СГПЗ'!AK37+'3. ГПП-СГПЗ'!AK39+'4. ГПП-УЗПКТ-СЗСК'!AK113+'4. ГПП-УЗПКТ-СЗСК'!AK96+'4. ГПП-УЗПКТ-СЗСК'!AK94+'4. ГПП-УЗПКТ-СЗСК'!AK115+'4. ГПП-УЗПКТ-СЗСК'!AK98+0+'8. ГД Уренгой'!AK72+'14. ГП Благовещенск (Ам ГПЗ)'!AK52+'14. ГП Благовещенск (Ам ГПЗ)'!AK64</f>
        <v>0</v>
      </c>
      <c r="AB260" s="687">
        <f t="shared" ref="AB260:AB295" si="501">IFERROR(AA260-Z260,"-")</f>
        <v>-4410.6000000000004</v>
      </c>
      <c r="AC260" s="688">
        <f t="shared" ref="AC260:AC295" si="502">IFERROR(AA260/Z260,"-")</f>
        <v>0</v>
      </c>
      <c r="AD260" s="687">
        <f t="shared" ref="AD260:AD295" si="503">AH260+AL260+AP260</f>
        <v>12617.1</v>
      </c>
      <c r="AE260" s="687">
        <f t="shared" ref="AE260:AE295" si="504">AI260+AM260+AQ260</f>
        <v>0</v>
      </c>
      <c r="AF260" s="687">
        <f t="shared" ref="AF260:AF295" si="505">IFERROR(AE260-AD260,"-")</f>
        <v>-12617.1</v>
      </c>
      <c r="AG260" s="688">
        <f t="shared" ref="AG260:AG295" si="506">IFERROR(AE260/AD260,"-")</f>
        <v>0</v>
      </c>
      <c r="AH260" s="687">
        <f>'2. ГПП-ОГХК'!AU104+'2. ГПП-ОГХК'!AU106+'2. ГПП-ОГХК'!AU108+'2. ГПП-ОГХК'!AU110+'1. ГПП-АГПЗ+'!AU35+'3. ГПП-СГПЗ'!AU37+'3. ГПП-СГПЗ'!AU39+'4. ГПП-УЗПКТ-СЗСК'!AU113+'4. ГПП-УЗПКТ-СЗСК'!AU96+'4. ГПП-УЗПКТ-СЗСК'!AU94+'4. ГПП-УЗПКТ-СЗСК'!AU115+'4. ГПП-УЗПКТ-СЗСК'!AU98+0+'8. ГД Уренгой'!AU72+'14. ГП Благовещенск (Ам ГПЗ)'!AU52+'14. ГП Благовещенск (Ам ГПЗ)'!AU64</f>
        <v>3829.8999999999996</v>
      </c>
      <c r="AI260" s="687">
        <f>'2. ГПП-ОГХК'!AW104+'2. ГПП-ОГХК'!AW106+'2. ГПП-ОГХК'!AW108+'2. ГПП-ОГХК'!AW110+'1. ГПП-АГПЗ+'!AW35+'3. ГПП-СГПЗ'!AW37+'3. ГПП-СГПЗ'!AW39+'4. ГПП-УЗПКТ-СЗСК'!AW113+'4. ГПП-УЗПКТ-СЗСК'!AW96+'4. ГПП-УЗПКТ-СЗСК'!AW94+'4. ГПП-УЗПКТ-СЗСК'!AW115+'4. ГПП-УЗПКТ-СЗСК'!AW98+0+'8. ГД Уренгой'!AW72+'14. ГП Благовещенск (Ам ГПЗ)'!AW52+'14. ГП Благовещенск (Ам ГПЗ)'!AW64</f>
        <v>0</v>
      </c>
      <c r="AJ260" s="687">
        <f t="shared" ref="AJ260:AJ295" si="507">IFERROR(AI260-AH260,"-")</f>
        <v>-3829.8999999999996</v>
      </c>
      <c r="AK260" s="688">
        <f t="shared" ref="AK260:AK295" si="508">IFERROR(AI260/AH260,"-")</f>
        <v>0</v>
      </c>
      <c r="AL260" s="687">
        <f>'2. ГПП-ОГХК'!BA104+'2. ГПП-ОГХК'!BA106+'2. ГПП-ОГХК'!BA108+'2. ГПП-ОГХК'!BA110+'1. ГПП-АГПЗ+'!BA35+'3. ГПП-СГПЗ'!BA37+'3. ГПП-СГПЗ'!BA39+'4. ГПП-УЗПКТ-СЗСК'!BA113+'4. ГПП-УЗПКТ-СЗСК'!BA96+'4. ГПП-УЗПКТ-СЗСК'!BA94+'4. ГПП-УЗПКТ-СЗСК'!BA115+'4. ГПП-УЗПКТ-СЗСК'!BA98+0+'8. ГД Уренгой'!BA72+'14. ГП Благовещенск (Ам ГПЗ)'!BA52+'14. ГП Благовещенск (Ам ГПЗ)'!BA64</f>
        <v>4497.6000000000004</v>
      </c>
      <c r="AM260" s="687">
        <f>'2. ГПП-ОГХК'!BC104+'2. ГПП-ОГХК'!BC106+'2. ГПП-ОГХК'!BC108+'2. ГПП-ОГХК'!BC110+'1. ГПП-АГПЗ+'!BC35+'3. ГПП-СГПЗ'!BC37+'3. ГПП-СГПЗ'!BC39+'4. ГПП-УЗПКТ-СЗСК'!BC113+'4. ГПП-УЗПКТ-СЗСК'!BC96+'4. ГПП-УЗПКТ-СЗСК'!BC94+'4. ГПП-УЗПКТ-СЗСК'!BC115+'4. ГПП-УЗПКТ-СЗСК'!BC98+0+'8. ГД Уренгой'!BC72+'14. ГП Благовещенск (Ам ГПЗ)'!BC52+'14. ГП Благовещенск (Ам ГПЗ)'!BC64</f>
        <v>0</v>
      </c>
      <c r="AN260" s="687">
        <f t="shared" ref="AN260:AN295" si="509">IFERROR(AM260-AL260,"-")</f>
        <v>-4497.6000000000004</v>
      </c>
      <c r="AO260" s="688">
        <f t="shared" ref="AO260:AO295" si="510">IFERROR(AM260/AL260,"-")</f>
        <v>0</v>
      </c>
      <c r="AP260" s="687">
        <f>'2. ГПП-ОГХК'!BG104+'2. ГПП-ОГХК'!BG106+'2. ГПП-ОГХК'!BG108+'2. ГПП-ОГХК'!BG110+'1. ГПП-АГПЗ+'!BG35+'3. ГПП-СГПЗ'!BG37+'3. ГПП-СГПЗ'!BG39+'4. ГПП-УЗПКТ-СЗСК'!BG113+'4. ГПП-УЗПКТ-СЗСК'!BG96+'4. ГПП-УЗПКТ-СЗСК'!BG94+'4. ГПП-УЗПКТ-СЗСК'!BG115+'4. ГПП-УЗПКТ-СЗСК'!BG98+0+'8. ГД Уренгой'!BG72+'14. ГП Благовещенск (Ам ГПЗ)'!BG52+'14. ГП Благовещенск (Ам ГПЗ)'!BG64</f>
        <v>4289.6000000000004</v>
      </c>
      <c r="AQ260" s="687">
        <f>'2. ГПП-ОГХК'!BI104+'2. ГПП-ОГХК'!BI106+'2. ГПП-ОГХК'!BI108+'2. ГПП-ОГХК'!BI110+'1. ГПП-АГПЗ+'!BI35+'3. ГПП-СГПЗ'!BI37+'3. ГПП-СГПЗ'!BI39+'4. ГПП-УЗПКТ-СЗСК'!BI113+'4. ГПП-УЗПКТ-СЗСК'!BI96+'4. ГПП-УЗПКТ-СЗСК'!BI94+'4. ГПП-УЗПКТ-СЗСК'!BI115+'4. ГПП-УЗПКТ-СЗСК'!BI98+0+'8. ГД Уренгой'!BI72+'14. ГП Благовещенск (Ам ГПЗ)'!BI52+'14. ГП Благовещенск (Ам ГПЗ)'!BI64</f>
        <v>0</v>
      </c>
      <c r="AR260" s="687">
        <f t="shared" ref="AR260:AR295" si="511">IFERROR(AQ260-AP260,"-")</f>
        <v>-4289.6000000000004</v>
      </c>
      <c r="AS260" s="688">
        <f t="shared" ref="AS260:AS295" si="512">IFERROR(AQ260/AP260,"-")</f>
        <v>0</v>
      </c>
      <c r="AT260" s="687">
        <f t="shared" ref="AT260:AT295" si="513">AX260+BB260+BF260</f>
        <v>12288</v>
      </c>
      <c r="AU260" s="687">
        <f t="shared" ref="AU260:AU295" si="514">AY260+BC260+BG260</f>
        <v>0</v>
      </c>
      <c r="AV260" s="687">
        <f t="shared" ref="AV260:AV295" si="515">IFERROR(AU260-AT260,"-")</f>
        <v>-12288</v>
      </c>
      <c r="AW260" s="688">
        <f t="shared" ref="AW260:AW295" si="516">IFERROR(AU260/AT260,"-")</f>
        <v>0</v>
      </c>
      <c r="AX260" s="687">
        <f>'2. ГПП-ОГХК'!BS104+'2. ГПП-ОГХК'!BS106+'2. ГПП-ОГХК'!BS108+'2. ГПП-ОГХК'!BS110+'1. ГПП-АГПЗ+'!BS35+'3. ГПП-СГПЗ'!BS37+'3. ГПП-СГПЗ'!BS39+'4. ГПП-УЗПКТ-СЗСК'!BS113+'4. ГПП-УЗПКТ-СЗСК'!BS96+'4. ГПП-УЗПКТ-СЗСК'!BS94+'4. ГПП-УЗПКТ-СЗСК'!BS115+'4. ГПП-УЗПКТ-СЗСК'!BS98+0+'8. ГД Уренгой'!BS72+'14. ГП Благовещенск (Ам ГПЗ)'!BS52+'14. ГП Благовещенск (Ам ГПЗ)'!BS64</f>
        <v>4564.2000000000007</v>
      </c>
      <c r="AY260" s="687">
        <f>'2. ГПП-ОГХК'!BU104+'2. ГПП-ОГХК'!BU106+'2. ГПП-ОГХК'!BU108+'2. ГПП-ОГХК'!BU110+'1. ГПП-АГПЗ+'!BU35+'3. ГПП-СГПЗ'!BU37+'3. ГПП-СГПЗ'!BU39+'4. ГПП-УЗПКТ-СЗСК'!BU113+'4. ГПП-УЗПКТ-СЗСК'!BU96+'4. ГПП-УЗПКТ-СЗСК'!BU94+'4. ГПП-УЗПКТ-СЗСК'!BU115+'4. ГПП-УЗПКТ-СЗСК'!BU98+0+'8. ГД Уренгой'!BU72+'14. ГП Благовещенск (Ам ГПЗ)'!BU52+'14. ГП Благовещенск (Ам ГПЗ)'!BU64</f>
        <v>0</v>
      </c>
      <c r="AZ260" s="687">
        <f t="shared" ref="AZ260:AZ295" si="517">IFERROR(AY260-AX260,"-")</f>
        <v>-4564.2000000000007</v>
      </c>
      <c r="BA260" s="688">
        <f t="shared" ref="BA260:BA295" si="518">IFERROR(AY260/AX260,"-")</f>
        <v>0</v>
      </c>
      <c r="BB260" s="687">
        <f>'2. ГПП-ОГХК'!BY104+'2. ГПП-ОГХК'!BY106+'2. ГПП-ОГХК'!BY108+'2. ГПП-ОГХК'!BY110+'1. ГПП-АГПЗ+'!BY35+'3. ГПП-СГПЗ'!BY37+'3. ГПП-СГПЗ'!BY39+'4. ГПП-УЗПКТ-СЗСК'!BY113+'4. ГПП-УЗПКТ-СЗСК'!BY96+'4. ГПП-УЗПКТ-СЗСК'!BY94+'4. ГПП-УЗПКТ-СЗСК'!BY115+'4. ГПП-УЗПКТ-СЗСК'!BY98+0+'8. ГД Уренгой'!BY72+'14. ГП Благовещенск (Ам ГПЗ)'!BY52+'14. ГП Благовещенск (Ам ГПЗ)'!BY64</f>
        <v>4503.5</v>
      </c>
      <c r="BC260" s="687">
        <f>'2. ГПП-ОГХК'!CA104+'2. ГПП-ОГХК'!CA106+'2. ГПП-ОГХК'!CA108+'2. ГПП-ОГХК'!CA110+'1. ГПП-АГПЗ+'!CA35+'3. ГПП-СГПЗ'!CA37+'3. ГПП-СГПЗ'!CA39+'4. ГПП-УЗПКТ-СЗСК'!CA113+'4. ГПП-УЗПКТ-СЗСК'!CA96+'4. ГПП-УЗПКТ-СЗСК'!CA94+'4. ГПП-УЗПКТ-СЗСК'!CA115+'4. ГПП-УЗПКТ-СЗСК'!CA98+0+'8. ГД Уренгой'!CA72+'14. ГП Благовещенск (Ам ГПЗ)'!CA52+'14. ГП Благовещенск (Ам ГПЗ)'!CA64</f>
        <v>0</v>
      </c>
      <c r="BD260" s="687">
        <f t="shared" ref="BD260:BD295" si="519">IFERROR(BC260-BB260,"-")</f>
        <v>-4503.5</v>
      </c>
      <c r="BE260" s="688">
        <f t="shared" ref="BE260:BE295" si="520">IFERROR(BC260/BB260,"-")</f>
        <v>0</v>
      </c>
      <c r="BF260" s="687">
        <f>'2. ГПП-ОГХК'!CE104+'2. ГПП-ОГХК'!CE106+'2. ГПП-ОГХК'!CE108+'2. ГПП-ОГХК'!CE110+'1. ГПП-АГПЗ+'!CE35+'3. ГПП-СГПЗ'!CE37+'3. ГПП-СГПЗ'!CE39+'4. ГПП-УЗПКТ-СЗСК'!CE113+'4. ГПП-УЗПКТ-СЗСК'!CE96+'4. ГПП-УЗПКТ-СЗСК'!CE94+'4. ГПП-УЗПКТ-СЗСК'!CE115+'4. ГПП-УЗПКТ-СЗСК'!CE98+0+'8. ГД Уренгой'!CE72+'14. ГП Благовещенск (Ам ГПЗ)'!CE52+'14. ГП Благовещенск (Ам ГПЗ)'!CE64</f>
        <v>3220.3</v>
      </c>
      <c r="BG260" s="687">
        <f>'2. ГПП-ОГХК'!CG104+'2. ГПП-ОГХК'!CG106+'2. ГПП-ОГХК'!CG108+'2. ГПП-ОГХК'!CG110+'1. ГПП-АГПЗ+'!CG35+'3. ГПП-СГПЗ'!CG37+'3. ГПП-СГПЗ'!CG39+'4. ГПП-УЗПКТ-СЗСК'!CG113+'4. ГПП-УЗПКТ-СЗСК'!CG96+'4. ГПП-УЗПКТ-СЗСК'!CG94+'4. ГПП-УЗПКТ-СЗСК'!CG115+'4. ГПП-УЗПКТ-СЗСК'!CG98+0+'8. ГД Уренгой'!CG72+'14. ГП Благовещенск (Ам ГПЗ)'!CG52+'14. ГП Благовещенск (Ам ГПЗ)'!CG64</f>
        <v>0</v>
      </c>
      <c r="BH260" s="687">
        <f t="shared" ref="BH260:BH295" si="521">IFERROR(BG260-BF260,"-")</f>
        <v>-3220.3</v>
      </c>
      <c r="BI260" s="688">
        <f t="shared" ref="BI260:BI295" si="522">IFERROR(BG260/BF260,"-")</f>
        <v>0</v>
      </c>
      <c r="BJ260" s="687">
        <f t="shared" ref="BJ260:BJ295" si="523">BN260+BR260+BV260</f>
        <v>14084.7</v>
      </c>
      <c r="BK260" s="687">
        <f t="shared" ref="BK260:BK295" si="524">BO260+BS260+BW260</f>
        <v>0</v>
      </c>
      <c r="BL260" s="687">
        <f t="shared" ref="BL260:BL295" si="525">IFERROR(BK260-BJ260,"-")</f>
        <v>-14084.7</v>
      </c>
      <c r="BM260" s="688">
        <f t="shared" ref="BM260:BM295" si="526">IFERROR(BK260/BJ260,"-")</f>
        <v>0</v>
      </c>
      <c r="BN260" s="687">
        <f>'2. ГПП-ОГХК'!CQ104+'2. ГПП-ОГХК'!CQ106+'2. ГПП-ОГХК'!CQ108+'2. ГПП-ОГХК'!CQ110+'1. ГПП-АГПЗ+'!CQ35+'3. ГПП-СГПЗ'!CQ37+'3. ГПП-СГПЗ'!CQ39+'4. ГПП-УЗПКТ-СЗСК'!CQ113+'4. ГПП-УЗПКТ-СЗСК'!CQ96+'4. ГПП-УЗПКТ-СЗСК'!CQ94+'4. ГПП-УЗПКТ-СЗСК'!CQ115+'4. ГПП-УЗПКТ-СЗСК'!CQ98+0+'8. ГД Уренгой'!CQ72+'14. ГП Благовещенск (Ам ГПЗ)'!CQ52+'14. ГП Благовещенск (Ам ГПЗ)'!CQ64</f>
        <v>4715.5999999999995</v>
      </c>
      <c r="BO260" s="687">
        <f>'2. ГПП-ОГХК'!CS104+'2. ГПП-ОГХК'!CS106+'2. ГПП-ОГХК'!CS108+'2. ГПП-ОГХК'!CS110+'1. ГПП-АГПЗ+'!CS35+'3. ГПП-СГПЗ'!CS37+'3. ГПП-СГПЗ'!CS39+'4. ГПП-УЗПКТ-СЗСК'!CS113+'4. ГПП-УЗПКТ-СЗСК'!CS96+'4. ГПП-УЗПКТ-СЗСК'!CS94+'4. ГПП-УЗПКТ-СЗСК'!CS115+'4. ГПП-УЗПКТ-СЗСК'!CS98+0+'8. ГД Уренгой'!CS72+'14. ГП Благовещенск (Ам ГПЗ)'!CS52+'14. ГП Благовещенск (Ам ГПЗ)'!CS64</f>
        <v>0</v>
      </c>
      <c r="BP260" s="687">
        <f t="shared" ref="BP260:BP295" si="527">IFERROR(BO260-BN260,"-")</f>
        <v>-4715.5999999999995</v>
      </c>
      <c r="BQ260" s="688">
        <f t="shared" ref="BQ260:BQ295" si="528">IFERROR(BO260/BN260,"-")</f>
        <v>0</v>
      </c>
      <c r="BR260" s="687">
        <f>'2. ГПП-ОГХК'!CW104+'2. ГПП-ОГХК'!CW106+'2. ГПП-ОГХК'!CW108+'2. ГПП-ОГХК'!CW110+'1. ГПП-АГПЗ+'!CW35+'3. ГПП-СГПЗ'!CW37+'3. ГПП-СГПЗ'!CW39+'4. ГПП-УЗПКТ-СЗСК'!CW113+'4. ГПП-УЗПКТ-СЗСК'!CW96+'4. ГПП-УЗПКТ-СЗСК'!CW94+'4. ГПП-УЗПКТ-СЗСК'!CW115+'4. ГПП-УЗПКТ-СЗСК'!CW98+0+'8. ГД Уренгой'!CW72+'14. ГП Благовещенск (Ам ГПЗ)'!CW52+'14. ГП Благовещенск (Ам ГПЗ)'!CW64</f>
        <v>4615.3999999999996</v>
      </c>
      <c r="BS260" s="687">
        <f>'2. ГПП-ОГХК'!CY104+'2. ГПП-ОГХК'!CY106+'2. ГПП-ОГХК'!CY108+'2. ГПП-ОГХК'!CY110+'1. ГПП-АГПЗ+'!CY35+'3. ГПП-СГПЗ'!CY37+'3. ГПП-СГПЗ'!CY39+'4. ГПП-УЗПКТ-СЗСК'!CY113+'4. ГПП-УЗПКТ-СЗСК'!CY96+'4. ГПП-УЗПКТ-СЗСК'!CY94+'4. ГПП-УЗПКТ-СЗСК'!CY115+'4. ГПП-УЗПКТ-СЗСК'!CY98+0+'8. ГД Уренгой'!CY72+'14. ГП Благовещенск (Ам ГПЗ)'!CY52+'14. ГП Благовещенск (Ам ГПЗ)'!CY64</f>
        <v>0</v>
      </c>
      <c r="BT260" s="687">
        <f t="shared" ref="BT260:BT295" si="529">IFERROR(BS260-BR260,"-")</f>
        <v>-4615.3999999999996</v>
      </c>
      <c r="BU260" s="688">
        <f t="shared" ref="BU260:BU295" si="530">IFERROR(BS260/BR260,"-")</f>
        <v>0</v>
      </c>
      <c r="BV260" s="687">
        <f>'2. ГПП-ОГХК'!DC104+'2. ГПП-ОГХК'!DC106+'2. ГПП-ОГХК'!DC108+'2. ГПП-ОГХК'!DC110+'1. ГПП-АГПЗ+'!DC35+'3. ГПП-СГПЗ'!DC37+'3. ГПП-СГПЗ'!DC39+'4. ГПП-УЗПКТ-СЗСК'!DC113+'4. ГПП-УЗПКТ-СЗСК'!DC96+'4. ГПП-УЗПКТ-СЗСК'!DC94+'4. ГПП-УЗПКТ-СЗСК'!DC115+'4. ГПП-УЗПКТ-СЗСК'!DC98+0+'8. ГД Уренгой'!DC72+'14. ГП Благовещенск (Ам ГПЗ)'!DC52+'14. ГП Благовещенск (Ам ГПЗ)'!DC64</f>
        <v>4753.7000000000007</v>
      </c>
      <c r="BW260" s="687">
        <f>'2. ГПП-ОГХК'!DE104+'2. ГПП-ОГХК'!DE106+'2. ГПП-ОГХК'!DE108+'2. ГПП-ОГХК'!DE110+'1. ГПП-АГПЗ+'!DE35+'3. ГПП-СГПЗ'!DE37+'3. ГПП-СГПЗ'!DE39+'4. ГПП-УЗПКТ-СЗСК'!DE113+'4. ГПП-УЗПКТ-СЗСК'!DE96+'4. ГПП-УЗПКТ-СЗСК'!DE94+'4. ГПП-УЗПКТ-СЗСК'!DE115+'4. ГПП-УЗПКТ-СЗСК'!DE98+0+'8. ГД Уренгой'!DE72+'14. ГП Благовещенск (Ам ГПЗ)'!DE52+'14. ГП Благовещенск (Ам ГПЗ)'!DE64</f>
        <v>0</v>
      </c>
      <c r="BX260" s="687">
        <f t="shared" ref="BX260:BX295" si="531">IFERROR(BW260-BV260,"-")</f>
        <v>-4753.7000000000007</v>
      </c>
      <c r="BY260" s="688">
        <f t="shared" ref="BY260:BY295" si="532">IFERROR(BW260/BV260,"-")</f>
        <v>0</v>
      </c>
    </row>
    <row r="261" spans="2:77" ht="20.100000000000001" customHeight="1">
      <c r="C261" s="424" t="s">
        <v>173</v>
      </c>
      <c r="D261" s="528"/>
      <c r="E261" s="528"/>
      <c r="F261" s="529"/>
      <c r="G261" s="530" t="s">
        <v>365</v>
      </c>
      <c r="H261" s="530"/>
      <c r="I261" s="446" t="s">
        <v>98</v>
      </c>
      <c r="J261" s="687">
        <f t="shared" si="489"/>
        <v>19337.400000000001</v>
      </c>
      <c r="K261" s="687">
        <f t="shared" si="490"/>
        <v>0</v>
      </c>
      <c r="L261" s="687">
        <f t="shared" si="491"/>
        <v>-19337.400000000001</v>
      </c>
      <c r="M261" s="688">
        <f t="shared" si="492"/>
        <v>0</v>
      </c>
      <c r="N261" s="687">
        <f t="shared" si="493"/>
        <v>5043.7</v>
      </c>
      <c r="O261" s="687">
        <f t="shared" si="494"/>
        <v>0</v>
      </c>
      <c r="P261" s="687">
        <f t="shared" si="495"/>
        <v>-5043.7</v>
      </c>
      <c r="Q261" s="688">
        <f t="shared" si="496"/>
        <v>0</v>
      </c>
      <c r="R261" s="687">
        <f>'2. ГПП-ОГХК'!W104+'2. ГПП-ОГХК'!W106+'2. ГПП-ОГХК'!W108+'2. ГПП-ОГХК'!W110+'1. ГПП-АГПЗ+'!W35+'3. ГПП-СГПЗ'!W37+'3. ГПП-СГПЗ'!W39+'4. ГПП-УЗПКТ-СЗСК'!W113+'4. ГПП-УЗПКТ-СЗСК'!W96+'4. ГПП-УЗПКТ-СЗСК'!W94+'4. ГПП-УЗПКТ-СЗСК'!W115+'4. ГПП-УЗПКТ-СЗСК'!W98+0</f>
        <v>1745.8999999999999</v>
      </c>
      <c r="S261" s="687">
        <f>'2. ГПП-ОГХК'!Y104+'2. ГПП-ОГХК'!Y106+'2. ГПП-ОГХК'!Y108+'2. ГПП-ОГХК'!Y110+'1. ГПП-АГПЗ+'!Y35+'3. ГПП-СГПЗ'!Y37+'3. ГПП-СГПЗ'!Y39+'4. ГПП-УЗПКТ-СЗСК'!Y113+'4. ГПП-УЗПКТ-СЗСК'!Y96+'4. ГПП-УЗПКТ-СЗСК'!Y94+'4. ГПП-УЗПКТ-СЗСК'!Y115+'4. ГПП-УЗПКТ-СЗСК'!Y98+0</f>
        <v>0</v>
      </c>
      <c r="T261" s="687">
        <f t="shared" si="497"/>
        <v>-1745.8999999999999</v>
      </c>
      <c r="U261" s="688">
        <f t="shared" si="498"/>
        <v>0</v>
      </c>
      <c r="V261" s="687">
        <f>'2. ГПП-ОГХК'!AC104+'2. ГПП-ОГХК'!AC106+'2. ГПП-ОГХК'!AC108+'2. ГПП-ОГХК'!AC110+'1. ГПП-АГПЗ+'!AC35+'3. ГПП-СГПЗ'!AC37+'3. ГПП-СГПЗ'!AC39+'4. ГПП-УЗПКТ-СЗСК'!AC113+'4. ГПП-УЗПКТ-СЗСК'!AC96+'4. ГПП-УЗПКТ-СЗСК'!AC94+'4. ГПП-УЗПКТ-СЗСК'!AC115+'4. ГПП-УЗПКТ-СЗСК'!AC98+0</f>
        <v>1575.7</v>
      </c>
      <c r="W261" s="687">
        <f>'2. ГПП-ОГХК'!AE104+'2. ГПП-ОГХК'!AE106+'2. ГПП-ОГХК'!AE108+'2. ГПП-ОГХК'!AE110+'1. ГПП-АГПЗ+'!AE35+'3. ГПП-СГПЗ'!AE37+'3. ГПП-СГПЗ'!AE39+'4. ГПП-УЗПКТ-СЗСК'!AE113+'4. ГПП-УЗПКТ-СЗСК'!AE96+'4. ГПП-УЗПКТ-СЗСК'!AE94+'4. ГПП-УЗПКТ-СЗСК'!AE115+'4. ГПП-УЗПКТ-СЗСК'!AE98+0</f>
        <v>0</v>
      </c>
      <c r="X261" s="687">
        <f t="shared" si="499"/>
        <v>-1575.7</v>
      </c>
      <c r="Y261" s="688">
        <f t="shared" si="500"/>
        <v>0</v>
      </c>
      <c r="Z261" s="687">
        <f>'2. ГПП-ОГХК'!AI104+'2. ГПП-ОГХК'!AI106+'2. ГПП-ОГХК'!AI108+'2. ГПП-ОГХК'!AI110+'1. ГПП-АГПЗ+'!AI35+'3. ГПП-СГПЗ'!AI37+'3. ГПП-СГПЗ'!AI39+'4. ГПП-УЗПКТ-СЗСК'!AI113+'4. ГПП-УЗПКТ-СЗСК'!AI96+'4. ГПП-УЗПКТ-СЗСК'!AI94+'4. ГПП-УЗПКТ-СЗСК'!AI115+'4. ГПП-УЗПКТ-СЗСК'!AI98+0</f>
        <v>1722.1000000000001</v>
      </c>
      <c r="AA261" s="687">
        <f>'2. ГПП-ОГХК'!AK104+'2. ГПП-ОГХК'!AK106+'2. ГПП-ОГХК'!AK108+'2. ГПП-ОГХК'!AK110+'1. ГПП-АГПЗ+'!AK35+'3. ГПП-СГПЗ'!AK37+'3. ГПП-СГПЗ'!AK39+'4. ГПП-УЗПКТ-СЗСК'!AK113+'4. ГПП-УЗПКТ-СЗСК'!AK96+'4. ГПП-УЗПКТ-СЗСК'!AK94+'4. ГПП-УЗПКТ-СЗСК'!AK115+'4. ГПП-УЗПКТ-СЗСК'!AK98+0</f>
        <v>0</v>
      </c>
      <c r="AB261" s="687">
        <f t="shared" si="501"/>
        <v>-1722.1000000000001</v>
      </c>
      <c r="AC261" s="688">
        <f t="shared" si="502"/>
        <v>0</v>
      </c>
      <c r="AD261" s="687">
        <f t="shared" si="503"/>
        <v>4217.3</v>
      </c>
      <c r="AE261" s="687">
        <f t="shared" si="504"/>
        <v>0</v>
      </c>
      <c r="AF261" s="687">
        <f t="shared" si="505"/>
        <v>-4217.3</v>
      </c>
      <c r="AG261" s="688">
        <f t="shared" si="506"/>
        <v>0</v>
      </c>
      <c r="AH261" s="687">
        <f>'2. ГПП-ОГХК'!AU104+'2. ГПП-ОГХК'!AU106+'2. ГПП-ОГХК'!AU108+'2. ГПП-ОГХК'!AU110+'1. ГПП-АГПЗ+'!AU35+'3. ГПП-СГПЗ'!AU37+'3. ГПП-СГПЗ'!AU39+'4. ГПП-УЗПКТ-СЗСК'!AU113+'4. ГПП-УЗПКТ-СЗСК'!AU96+'4. ГПП-УЗПКТ-СЗСК'!AU94+'4. ГПП-УЗПКТ-СЗСК'!AU115+'4. ГПП-УЗПКТ-СЗСК'!AU98+0</f>
        <v>1500.4</v>
      </c>
      <c r="AI261" s="687">
        <f>'2. ГПП-ОГХК'!AW104+'2. ГПП-ОГХК'!AW106+'2. ГПП-ОГХК'!AW108+'2. ГПП-ОГХК'!AW110+'1. ГПП-АГПЗ+'!AW35+'3. ГПП-СГПЗ'!AW37+'3. ГПП-СГПЗ'!AW39+'4. ГПП-УЗПКТ-СЗСК'!AW113+'4. ГПП-УЗПКТ-СЗСК'!AW96+'4. ГПП-УЗПКТ-СЗСК'!AW94+'4. ГПП-УЗПКТ-СЗСК'!AW115+'4. ГПП-УЗПКТ-СЗСК'!AW98+0</f>
        <v>0</v>
      </c>
      <c r="AJ261" s="687">
        <f t="shared" si="507"/>
        <v>-1500.4</v>
      </c>
      <c r="AK261" s="688">
        <f t="shared" si="508"/>
        <v>0</v>
      </c>
      <c r="AL261" s="687">
        <f>'2. ГПП-ОГХК'!BA104+'2. ГПП-ОГХК'!BA106+'2. ГПП-ОГХК'!BA108+'2. ГПП-ОГХК'!BA110+'1. ГПП-АГПЗ+'!BA35+'3. ГПП-СГПЗ'!BA37+'3. ГПП-СГПЗ'!BA39+'4. ГПП-УЗПКТ-СЗСК'!BA113+'4. ГПП-УЗПКТ-СЗСК'!BA96+'4. ГПП-УЗПКТ-СЗСК'!BA94+'4. ГПП-УЗПКТ-СЗСК'!BA115+'4. ГПП-УЗПКТ-СЗСК'!BA98+0</f>
        <v>1412</v>
      </c>
      <c r="AM261" s="687">
        <f>'2. ГПП-ОГХК'!BC104+'2. ГПП-ОГХК'!BC106+'2. ГПП-ОГХК'!BC108+'2. ГПП-ОГХК'!BC110+'1. ГПП-АГПЗ+'!BC35+'3. ГПП-СГПЗ'!BC37+'3. ГПП-СГПЗ'!BC39+'4. ГПП-УЗПКТ-СЗСК'!BC113+'4. ГПП-УЗПКТ-СЗСК'!BC96+'4. ГПП-УЗПКТ-СЗСК'!BC94+'4. ГПП-УЗПКТ-СЗСК'!BC115+'4. ГПП-УЗПКТ-СЗСК'!BC98+0</f>
        <v>0</v>
      </c>
      <c r="AN261" s="687">
        <f t="shared" si="509"/>
        <v>-1412</v>
      </c>
      <c r="AO261" s="688">
        <f t="shared" si="510"/>
        <v>0</v>
      </c>
      <c r="AP261" s="687">
        <f>'2. ГПП-ОГХК'!BG104+'2. ГПП-ОГХК'!BG106+'2. ГПП-ОГХК'!BG108+'2. ГПП-ОГХК'!BG110+'1. ГПП-АГПЗ+'!BG35+'3. ГПП-СГПЗ'!BG37+'3. ГПП-СГПЗ'!BG39+'4. ГПП-УЗПКТ-СЗСК'!BG113+'4. ГПП-УЗПКТ-СЗСК'!BG96+'4. ГПП-УЗПКТ-СЗСК'!BG94+'4. ГПП-УЗПКТ-СЗСК'!BG115+'4. ГПП-УЗПКТ-СЗСК'!BG98+0</f>
        <v>1304.9000000000003</v>
      </c>
      <c r="AQ261" s="687">
        <f>'2. ГПП-ОГХК'!BI104+'2. ГПП-ОГХК'!BI106+'2. ГПП-ОГХК'!BI108+'2. ГПП-ОГХК'!BI110+'1. ГПП-АГПЗ+'!BI35+'3. ГПП-СГПЗ'!BI37+'3. ГПП-СГПЗ'!BI39+'4. ГПП-УЗПКТ-СЗСК'!BI113+'4. ГПП-УЗПКТ-СЗСК'!BI96+'4. ГПП-УЗПКТ-СЗСК'!BI94+'4. ГПП-УЗПКТ-СЗСК'!BI115+'4. ГПП-УЗПКТ-СЗСК'!BI98+0</f>
        <v>0</v>
      </c>
      <c r="AR261" s="687">
        <f t="shared" si="511"/>
        <v>-1304.9000000000003</v>
      </c>
      <c r="AS261" s="688">
        <f t="shared" si="512"/>
        <v>0</v>
      </c>
      <c r="AT261" s="687">
        <f t="shared" si="513"/>
        <v>4832.1000000000004</v>
      </c>
      <c r="AU261" s="687">
        <f t="shared" si="514"/>
        <v>0</v>
      </c>
      <c r="AV261" s="687">
        <f t="shared" si="515"/>
        <v>-4832.1000000000004</v>
      </c>
      <c r="AW261" s="688">
        <f t="shared" si="516"/>
        <v>0</v>
      </c>
      <c r="AX261" s="687">
        <f>'2. ГПП-ОГХК'!BS104+'2. ГПП-ОГХК'!BS106+'2. ГПП-ОГХК'!BS108+'2. ГПП-ОГХК'!BS110+'1. ГПП-АГПЗ+'!BS35+'3. ГПП-СГПЗ'!BS37+'3. ГПП-СГПЗ'!BS39+'4. ГПП-УЗПКТ-СЗСК'!BS113+'4. ГПП-УЗПКТ-СЗСК'!BS96+'4. ГПП-УЗПКТ-СЗСК'!BS94+'4. ГПП-УЗПКТ-СЗСК'!BS115+'4. ГПП-УЗПКТ-СЗСК'!BS98+0</f>
        <v>1555.8000000000002</v>
      </c>
      <c r="AY261" s="687">
        <f>'2. ГПП-ОГХК'!BU104+'2. ГПП-ОГХК'!BU106+'2. ГПП-ОГХК'!BU108+'2. ГПП-ОГХК'!BU110+'1. ГПП-АГПЗ+'!BU35+'3. ГПП-СГПЗ'!BU37+'3. ГПП-СГПЗ'!BU39+'4. ГПП-УЗПКТ-СЗСК'!BU113+'4. ГПП-УЗПКТ-СЗСК'!BU96+'4. ГПП-УЗПКТ-СЗСК'!BU94+'4. ГПП-УЗПКТ-СЗСК'!BU115+'4. ГПП-УЗПКТ-СЗСК'!BU98+0</f>
        <v>0</v>
      </c>
      <c r="AZ261" s="687">
        <f t="shared" si="517"/>
        <v>-1555.8000000000002</v>
      </c>
      <c r="BA261" s="688">
        <f t="shared" si="518"/>
        <v>0</v>
      </c>
      <c r="BB261" s="687">
        <f>'2. ГПП-ОГХК'!BY104+'2. ГПП-ОГХК'!BY106+'2. ГПП-ОГХК'!BY108+'2. ГПП-ОГХК'!BY110+'1. ГПП-АГПЗ+'!BY35+'3. ГПП-СГПЗ'!BY37+'3. ГПП-СГПЗ'!BY39+'4. ГПП-УЗПКТ-СЗСК'!BY113+'4. ГПП-УЗПКТ-СЗСК'!BY96+'4. ГПП-УЗПКТ-СЗСК'!BY94+'4. ГПП-УЗПКТ-СЗСК'!BY115+'4. ГПП-УЗПКТ-СЗСК'!BY98+0</f>
        <v>1574.1000000000001</v>
      </c>
      <c r="BC261" s="687">
        <f>'2. ГПП-ОГХК'!CA104+'2. ГПП-ОГХК'!CA106+'2. ГПП-ОГХК'!CA108+'2. ГПП-ОГХК'!CA110+'1. ГПП-АГПЗ+'!CA35+'3. ГПП-СГПЗ'!CA37+'3. ГПП-СГПЗ'!CA39+'4. ГПП-УЗПКТ-СЗСК'!CA113+'4. ГПП-УЗПКТ-СЗСК'!CA96+'4. ГПП-УЗПКТ-СЗСК'!CA94+'4. ГПП-УЗПКТ-СЗСК'!CA115+'4. ГПП-УЗПКТ-СЗСК'!CA98+0</f>
        <v>0</v>
      </c>
      <c r="BD261" s="687">
        <f t="shared" si="519"/>
        <v>-1574.1000000000001</v>
      </c>
      <c r="BE261" s="688">
        <f t="shared" si="520"/>
        <v>0</v>
      </c>
      <c r="BF261" s="687">
        <f>'2. ГПП-ОГХК'!CE104+'2. ГПП-ОГХК'!CE106+'2. ГПП-ОГХК'!CE108+'2. ГПП-ОГХК'!CE110+'1. ГПП-АГПЗ+'!CE35+'3. ГПП-СГПЗ'!CE37+'3. ГПП-СГПЗ'!CE39+'4. ГПП-УЗПКТ-СЗСК'!CE113+'4. ГПП-УЗПКТ-СЗСК'!CE96+'4. ГПП-УЗПКТ-СЗСК'!CE94+'4. ГПП-УЗПКТ-СЗСК'!CE115+'4. ГПП-УЗПКТ-СЗСК'!CE98+0</f>
        <v>1702.2</v>
      </c>
      <c r="BG261" s="687">
        <f>'2. ГПП-ОГХК'!CG104+'2. ГПП-ОГХК'!CG106+'2. ГПП-ОГХК'!CG108+'2. ГПП-ОГХК'!CG110+'1. ГПП-АГПЗ+'!CG35+'3. ГПП-СГПЗ'!CG37+'3. ГПП-СГПЗ'!CG39+'4. ГПП-УЗПКТ-СЗСК'!CG113+'4. ГПП-УЗПКТ-СЗСК'!CG96+'4. ГПП-УЗПКТ-СЗСК'!CG94+'4. ГПП-УЗПКТ-СЗСК'!CG115+'4. ГПП-УЗПКТ-СЗСК'!CG98+0</f>
        <v>0</v>
      </c>
      <c r="BH261" s="687">
        <f t="shared" si="521"/>
        <v>-1702.2</v>
      </c>
      <c r="BI261" s="688">
        <f t="shared" si="522"/>
        <v>0</v>
      </c>
      <c r="BJ261" s="687">
        <f t="shared" si="523"/>
        <v>5244.2999999999993</v>
      </c>
      <c r="BK261" s="687">
        <f t="shared" si="524"/>
        <v>0</v>
      </c>
      <c r="BL261" s="687">
        <f t="shared" si="525"/>
        <v>-5244.2999999999993</v>
      </c>
      <c r="BM261" s="688">
        <f t="shared" si="526"/>
        <v>0</v>
      </c>
      <c r="BN261" s="687">
        <f>'2. ГПП-ОГХК'!CQ104+'2. ГПП-ОГХК'!CQ106+'2. ГПП-ОГХК'!CQ108+'2. ГПП-ОГХК'!CQ110+'1. ГПП-АГПЗ+'!CQ35+'3. ГПП-СГПЗ'!CQ37+'3. ГПП-СГПЗ'!CQ39+'4. ГПП-УЗПКТ-СЗСК'!CQ113+'4. ГПП-УЗПКТ-СЗСК'!CQ96+'4. ГПП-УЗПКТ-СЗСК'!CQ94+'4. ГПП-УЗПКТ-СЗСК'!CQ115+'4. ГПП-УЗПКТ-СЗСК'!CQ98+0</f>
        <v>1744.8999999999999</v>
      </c>
      <c r="BO261" s="687">
        <f>'2. ГПП-ОГХК'!CS104+'2. ГПП-ОГХК'!CS106+'2. ГПП-ОГХК'!CS108+'2. ГПП-ОГХК'!CS110+'1. ГПП-АГПЗ+'!CS35+'3. ГПП-СГПЗ'!CS37+'3. ГПП-СГПЗ'!CS39+'4. ГПП-УЗПКТ-СЗСК'!CS113+'4. ГПП-УЗПКТ-СЗСК'!CS96+'4. ГПП-УЗПКТ-СЗСК'!CS94+'4. ГПП-УЗПКТ-СЗСК'!CS115+'4. ГПП-УЗПКТ-СЗСК'!CS98+0</f>
        <v>0</v>
      </c>
      <c r="BP261" s="687">
        <f t="shared" si="527"/>
        <v>-1744.8999999999999</v>
      </c>
      <c r="BQ261" s="688">
        <f t="shared" si="528"/>
        <v>0</v>
      </c>
      <c r="BR261" s="687">
        <f>'2. ГПП-ОГХК'!CW104+'2. ГПП-ОГХК'!CW106+'2. ГПП-ОГХК'!CW108+'2. ГПП-ОГХК'!CW110+'1. ГПП-АГПЗ+'!CW35+'3. ГПП-СГПЗ'!CW37+'3. ГПП-СГПЗ'!CW39+'4. ГПП-УЗПКТ-СЗСК'!CW113+'4. ГПП-УЗПКТ-СЗСК'!CW96+'4. ГПП-УЗПКТ-СЗСК'!CW94+'4. ГПП-УЗПКТ-СЗСК'!CW115+'4. ГПП-УЗПКТ-СЗСК'!CW98+0</f>
        <v>1717</v>
      </c>
      <c r="BS261" s="687">
        <f>'2. ГПП-ОГХК'!CY104+'2. ГПП-ОГХК'!CY106+'2. ГПП-ОГХК'!CY108+'2. ГПП-ОГХК'!CY110+'1. ГПП-АГПЗ+'!CY35+'3. ГПП-СГПЗ'!CY37+'3. ГПП-СГПЗ'!CY39+'4. ГПП-УЗПКТ-СЗСК'!CY113+'4. ГПП-УЗПКТ-СЗСК'!CY96+'4. ГПП-УЗПКТ-СЗСК'!CY94+'4. ГПП-УЗПКТ-СЗСК'!CY115+'4. ГПП-УЗПКТ-СЗСК'!CY98+0</f>
        <v>0</v>
      </c>
      <c r="BT261" s="687">
        <f t="shared" si="529"/>
        <v>-1717</v>
      </c>
      <c r="BU261" s="688">
        <f t="shared" si="530"/>
        <v>0</v>
      </c>
      <c r="BV261" s="687">
        <f>'2. ГПП-ОГХК'!DC104+'2. ГПП-ОГХК'!DC106+'2. ГПП-ОГХК'!DC108+'2. ГПП-ОГХК'!DC110+'1. ГПП-АГПЗ+'!DC35+'3. ГПП-СГПЗ'!DC37+'3. ГПП-СГПЗ'!DC39+'4. ГПП-УЗПКТ-СЗСК'!DC113+'4. ГПП-УЗПКТ-СЗСК'!DC96+'4. ГПП-УЗПКТ-СЗСК'!DC94+'4. ГПП-УЗПКТ-СЗСК'!DC115+'4. ГПП-УЗПКТ-СЗСК'!DC98+0</f>
        <v>1782.4</v>
      </c>
      <c r="BW261" s="687">
        <f>'2. ГПП-ОГХК'!DE104+'2. ГПП-ОГХК'!DE106+'2. ГПП-ОГХК'!DE108+'2. ГПП-ОГХК'!DE110+'1. ГПП-АГПЗ+'!DE35+'3. ГПП-СГПЗ'!DE37+'3. ГПП-СГПЗ'!DE39+'4. ГПП-УЗПКТ-СЗСК'!DE113+'4. ГПП-УЗПКТ-СЗСК'!DE96+'4. ГПП-УЗПКТ-СЗСК'!DE94+'4. ГПП-УЗПКТ-СЗСК'!DE115+'4. ГПП-УЗПКТ-СЗСК'!DE98+0</f>
        <v>0</v>
      </c>
      <c r="BX261" s="687">
        <f t="shared" si="531"/>
        <v>-1782.4</v>
      </c>
      <c r="BY261" s="688">
        <f t="shared" si="532"/>
        <v>0</v>
      </c>
    </row>
    <row r="262" spans="2:77" ht="20.100000000000001" customHeight="1">
      <c r="C262" s="436" t="s">
        <v>101</v>
      </c>
      <c r="D262" s="528"/>
      <c r="E262" s="528"/>
      <c r="F262" s="529"/>
      <c r="G262" s="530" t="s">
        <v>366</v>
      </c>
      <c r="H262" s="530"/>
      <c r="I262" s="691" t="s">
        <v>98</v>
      </c>
      <c r="J262" s="687">
        <f t="shared" si="489"/>
        <v>5308.6</v>
      </c>
      <c r="K262" s="687">
        <f t="shared" si="490"/>
        <v>0</v>
      </c>
      <c r="L262" s="687">
        <f t="shared" si="491"/>
        <v>-5308.6</v>
      </c>
      <c r="M262" s="688">
        <f t="shared" si="492"/>
        <v>0</v>
      </c>
      <c r="N262" s="687">
        <f t="shared" si="493"/>
        <v>1298.4000000000001</v>
      </c>
      <c r="O262" s="687">
        <f t="shared" si="494"/>
        <v>0</v>
      </c>
      <c r="P262" s="687">
        <f t="shared" si="495"/>
        <v>-1298.4000000000001</v>
      </c>
      <c r="Q262" s="688">
        <f t="shared" si="496"/>
        <v>0</v>
      </c>
      <c r="R262" s="687">
        <f>'1. ГПП-АГПЗ+'!W35</f>
        <v>448.40000000000003</v>
      </c>
      <c r="S262" s="687">
        <f>'1. ГПП-АГПЗ+'!Y35</f>
        <v>0</v>
      </c>
      <c r="T262" s="687">
        <f t="shared" si="497"/>
        <v>-448.40000000000003</v>
      </c>
      <c r="U262" s="688">
        <f t="shared" si="498"/>
        <v>0</v>
      </c>
      <c r="V262" s="687">
        <f>'1. ГПП-АГПЗ+'!AC35</f>
        <v>404.7</v>
      </c>
      <c r="W262" s="687">
        <f>'1. ГПП-АГПЗ+'!AE35</f>
        <v>0</v>
      </c>
      <c r="X262" s="687">
        <f t="shared" si="499"/>
        <v>-404.7</v>
      </c>
      <c r="Y262" s="688">
        <f t="shared" si="500"/>
        <v>0</v>
      </c>
      <c r="Z262" s="687">
        <f>'1. ГПП-АГПЗ+'!AI35</f>
        <v>445.30000000000007</v>
      </c>
      <c r="AA262" s="687">
        <f>'1. ГПП-АГПЗ+'!AK35</f>
        <v>0</v>
      </c>
      <c r="AB262" s="687">
        <f t="shared" si="501"/>
        <v>-445.30000000000007</v>
      </c>
      <c r="AC262" s="688">
        <f t="shared" si="502"/>
        <v>0</v>
      </c>
      <c r="AD262" s="687">
        <f t="shared" si="503"/>
        <v>1043.7</v>
      </c>
      <c r="AE262" s="687">
        <f t="shared" si="504"/>
        <v>0</v>
      </c>
      <c r="AF262" s="687">
        <f t="shared" si="505"/>
        <v>-1043.7</v>
      </c>
      <c r="AG262" s="688">
        <f t="shared" si="506"/>
        <v>0</v>
      </c>
      <c r="AH262" s="687">
        <f>'1. ГПП-АГПЗ+'!AU35</f>
        <v>452.90000000000003</v>
      </c>
      <c r="AI262" s="687">
        <f>'1. ГПП-АГПЗ+'!AW35</f>
        <v>0</v>
      </c>
      <c r="AJ262" s="687">
        <f t="shared" si="507"/>
        <v>-452.90000000000003</v>
      </c>
      <c r="AK262" s="688">
        <f t="shared" si="508"/>
        <v>0</v>
      </c>
      <c r="AL262" s="687">
        <f>'1. ГПП-АГПЗ+'!BA35</f>
        <v>325.50000000000006</v>
      </c>
      <c r="AM262" s="687">
        <f>'1. ГПП-АГПЗ+'!BC35</f>
        <v>0</v>
      </c>
      <c r="AN262" s="687">
        <f t="shared" si="509"/>
        <v>-325.50000000000006</v>
      </c>
      <c r="AO262" s="688">
        <f t="shared" si="510"/>
        <v>0</v>
      </c>
      <c r="AP262" s="687">
        <f>'1. ГПП-АГПЗ+'!BG35</f>
        <v>265.3</v>
      </c>
      <c r="AQ262" s="687">
        <f>'1. ГПП-АГПЗ+'!BI35</f>
        <v>0</v>
      </c>
      <c r="AR262" s="687">
        <f t="shared" si="511"/>
        <v>-265.3</v>
      </c>
      <c r="AS262" s="688">
        <f t="shared" si="512"/>
        <v>0</v>
      </c>
      <c r="AT262" s="687">
        <f t="shared" si="513"/>
        <v>1481.6</v>
      </c>
      <c r="AU262" s="687">
        <f t="shared" si="514"/>
        <v>0</v>
      </c>
      <c r="AV262" s="687">
        <f t="shared" si="515"/>
        <v>-1481.6</v>
      </c>
      <c r="AW262" s="688">
        <f t="shared" si="516"/>
        <v>0</v>
      </c>
      <c r="AX262" s="687">
        <f>'1. ГПП-АГПЗ+'!BS35</f>
        <v>493.2</v>
      </c>
      <c r="AY262" s="687">
        <f>'1. ГПП-АГПЗ+'!BU35</f>
        <v>0</v>
      </c>
      <c r="AZ262" s="687">
        <f t="shared" si="517"/>
        <v>-493.2</v>
      </c>
      <c r="BA262" s="688">
        <f t="shared" si="518"/>
        <v>0</v>
      </c>
      <c r="BB262" s="687">
        <f>'1. ГПП-АГПЗ+'!BY35</f>
        <v>487.8</v>
      </c>
      <c r="BC262" s="687">
        <f>'1. ГПП-АГПЗ+'!CA35</f>
        <v>0</v>
      </c>
      <c r="BD262" s="687">
        <f t="shared" si="519"/>
        <v>-487.8</v>
      </c>
      <c r="BE262" s="688">
        <f t="shared" si="520"/>
        <v>0</v>
      </c>
      <c r="BF262" s="687">
        <f>'1. ГПП-АГПЗ+'!CE35</f>
        <v>500.6</v>
      </c>
      <c r="BG262" s="687">
        <f>'1. ГПП-АГПЗ+'!CG35</f>
        <v>0</v>
      </c>
      <c r="BH262" s="687">
        <f t="shared" si="521"/>
        <v>-500.6</v>
      </c>
      <c r="BI262" s="688">
        <f t="shared" si="522"/>
        <v>0</v>
      </c>
      <c r="BJ262" s="687">
        <f t="shared" si="523"/>
        <v>1484.9</v>
      </c>
      <c r="BK262" s="687">
        <f t="shared" si="524"/>
        <v>0</v>
      </c>
      <c r="BL262" s="687">
        <f t="shared" si="525"/>
        <v>-1484.9</v>
      </c>
      <c r="BM262" s="688">
        <f t="shared" si="526"/>
        <v>0</v>
      </c>
      <c r="BN262" s="687">
        <f>'1. ГПП-АГПЗ+'!CQ35</f>
        <v>510.8</v>
      </c>
      <c r="BO262" s="687">
        <f>'1. ГПП-АГПЗ+'!CS35</f>
        <v>0</v>
      </c>
      <c r="BP262" s="687">
        <f t="shared" si="527"/>
        <v>-510.8</v>
      </c>
      <c r="BQ262" s="688">
        <f t="shared" si="528"/>
        <v>0</v>
      </c>
      <c r="BR262" s="687">
        <f>'1. ГПП-АГПЗ+'!CW35</f>
        <v>473.8</v>
      </c>
      <c r="BS262" s="687">
        <f>'1. ГПП-АГПЗ+'!CY35</f>
        <v>0</v>
      </c>
      <c r="BT262" s="687">
        <f t="shared" si="529"/>
        <v>-473.8</v>
      </c>
      <c r="BU262" s="688">
        <f t="shared" si="530"/>
        <v>0</v>
      </c>
      <c r="BV262" s="687">
        <f>'1. ГПП-АГПЗ+'!DC35</f>
        <v>500.3</v>
      </c>
      <c r="BW262" s="687">
        <f>'1. ГПП-АГПЗ+'!DE35</f>
        <v>0</v>
      </c>
      <c r="BX262" s="687">
        <f t="shared" si="531"/>
        <v>-500.3</v>
      </c>
      <c r="BY262" s="688">
        <f t="shared" si="532"/>
        <v>0</v>
      </c>
    </row>
    <row r="263" spans="2:77" ht="20.100000000000001" customHeight="1">
      <c r="C263" s="436" t="s">
        <v>103</v>
      </c>
      <c r="D263" s="528"/>
      <c r="E263" s="528"/>
      <c r="F263" s="529"/>
      <c r="G263" s="530" t="s">
        <v>367</v>
      </c>
      <c r="H263" s="530"/>
      <c r="I263" s="691" t="s">
        <v>98</v>
      </c>
      <c r="J263" s="687">
        <f t="shared" si="489"/>
        <v>10554.8</v>
      </c>
      <c r="K263" s="687">
        <f t="shared" si="490"/>
        <v>0</v>
      </c>
      <c r="L263" s="687">
        <f t="shared" si="491"/>
        <v>-10554.8</v>
      </c>
      <c r="M263" s="688">
        <f t="shared" si="492"/>
        <v>0</v>
      </c>
      <c r="N263" s="687">
        <f t="shared" si="493"/>
        <v>2829.1</v>
      </c>
      <c r="O263" s="687">
        <f t="shared" si="494"/>
        <v>0</v>
      </c>
      <c r="P263" s="687">
        <f t="shared" si="495"/>
        <v>-2829.1</v>
      </c>
      <c r="Q263" s="688">
        <f t="shared" si="496"/>
        <v>0</v>
      </c>
      <c r="R263" s="687">
        <f>'2. ГПП-ОГХК'!W104+'2. ГПП-ОГХК'!W106+'2. ГПП-ОГХК'!W108+'2. ГПП-ОГХК'!W110</f>
        <v>980.80000000000007</v>
      </c>
      <c r="S263" s="687">
        <f>'2. ГПП-ОГХК'!Y104+'2. ГПП-ОГХК'!Y106+'2. ГПП-ОГХК'!Y108+'2. ГПП-ОГХК'!Y110</f>
        <v>0</v>
      </c>
      <c r="T263" s="687">
        <f t="shared" si="497"/>
        <v>-980.80000000000007</v>
      </c>
      <c r="U263" s="688">
        <f t="shared" si="498"/>
        <v>0</v>
      </c>
      <c r="V263" s="687">
        <f>'2. ГПП-ОГХК'!AC104+'2. ГПП-ОГХК'!AC106+'2. ГПП-ОГХК'!AC108+'2. ГПП-ОГХК'!AC110</f>
        <v>886.2</v>
      </c>
      <c r="W263" s="687">
        <f>'2. ГПП-ОГХК'!AE104+'2. ГПП-ОГХК'!AE106+'2. ГПП-ОГХК'!AE108+'2. ГПП-ОГХК'!AE110</f>
        <v>0</v>
      </c>
      <c r="X263" s="687">
        <f t="shared" si="499"/>
        <v>-886.2</v>
      </c>
      <c r="Y263" s="688">
        <f t="shared" si="500"/>
        <v>0</v>
      </c>
      <c r="Z263" s="687">
        <f>'2. ГПП-ОГХК'!AI104+'2. ГПП-ОГХК'!AI106+'2. ГПП-ОГХК'!AI108+'2. ГПП-ОГХК'!AI110</f>
        <v>962.09999999999991</v>
      </c>
      <c r="AA263" s="687">
        <f>'2. ГПП-ОГХК'!AK104+'2. ГПП-ОГХК'!AK106+'2. ГПП-ОГХК'!AK108+'2. ГПП-ОГХК'!AK110</f>
        <v>0</v>
      </c>
      <c r="AB263" s="687">
        <f t="shared" si="501"/>
        <v>-962.09999999999991</v>
      </c>
      <c r="AC263" s="688">
        <f t="shared" si="502"/>
        <v>0</v>
      </c>
      <c r="AD263" s="687">
        <f t="shared" si="503"/>
        <v>2341</v>
      </c>
      <c r="AE263" s="687">
        <f t="shared" si="504"/>
        <v>0</v>
      </c>
      <c r="AF263" s="687">
        <f t="shared" si="505"/>
        <v>-2341</v>
      </c>
      <c r="AG263" s="688">
        <f t="shared" si="506"/>
        <v>0</v>
      </c>
      <c r="AH263" s="687">
        <f>'2. ГПП-ОГХК'!AU104+'2. ГПП-ОГХК'!AU106+'2. ГПП-ОГХК'!AU108+'2. ГПП-ОГХК'!AU110</f>
        <v>820.5</v>
      </c>
      <c r="AI263" s="687">
        <f>'2. ГПП-ОГХК'!AW104+'2. ГПП-ОГХК'!AW106+'2. ГПП-ОГХК'!AW108+'2. ГПП-ОГХК'!AW110</f>
        <v>0</v>
      </c>
      <c r="AJ263" s="687">
        <f t="shared" si="507"/>
        <v>-820.5</v>
      </c>
      <c r="AK263" s="688">
        <f t="shared" si="508"/>
        <v>0</v>
      </c>
      <c r="AL263" s="687">
        <f>'2. ГПП-ОГХК'!BA104+'2. ГПП-ОГХК'!BA106+'2. ГПП-ОГХК'!BA108+'2. ГПП-ОГХК'!BA110</f>
        <v>776.40000000000009</v>
      </c>
      <c r="AM263" s="687">
        <f>'2. ГПП-ОГХК'!BC104+'2. ГПП-ОГХК'!BC106+'2. ГПП-ОГХК'!BC108+'2. ГПП-ОГХК'!BC110</f>
        <v>0</v>
      </c>
      <c r="AN263" s="687">
        <f t="shared" si="509"/>
        <v>-776.40000000000009</v>
      </c>
      <c r="AO263" s="688">
        <f t="shared" si="510"/>
        <v>0</v>
      </c>
      <c r="AP263" s="687">
        <f>'2. ГПП-ОГХК'!BG104+'2. ГПП-ОГХК'!BG106+'2. ГПП-ОГХК'!BG108+'2. ГПП-ОГХК'!BG110</f>
        <v>744.10000000000014</v>
      </c>
      <c r="AQ263" s="687">
        <f>'2. ГПП-ОГХК'!BI104+'2. ГПП-ОГХК'!BI106+'2. ГПП-ОГХК'!BI108+'2. ГПП-ОГХК'!BI110</f>
        <v>0</v>
      </c>
      <c r="AR263" s="687">
        <f t="shared" si="511"/>
        <v>-744.10000000000014</v>
      </c>
      <c r="AS263" s="688">
        <f t="shared" si="512"/>
        <v>0</v>
      </c>
      <c r="AT263" s="687">
        <f t="shared" si="513"/>
        <v>2495.4</v>
      </c>
      <c r="AU263" s="687">
        <f t="shared" si="514"/>
        <v>0</v>
      </c>
      <c r="AV263" s="687">
        <f t="shared" si="515"/>
        <v>-2495.4</v>
      </c>
      <c r="AW263" s="688">
        <f t="shared" si="516"/>
        <v>0</v>
      </c>
      <c r="AX263" s="687">
        <f>'2. ГПП-ОГХК'!BS104+'2. ГПП-ОГХК'!BS106+'2. ГПП-ОГХК'!BS108+'2. ГПП-ОГХК'!BS110</f>
        <v>790.30000000000018</v>
      </c>
      <c r="AY263" s="687">
        <f>'2. ГПП-ОГХК'!BU104+'2. ГПП-ОГХК'!BU106+'2. ГПП-ОГХК'!BU108+'2. ГПП-ОГХК'!BU110</f>
        <v>0</v>
      </c>
      <c r="AZ263" s="687">
        <f t="shared" si="517"/>
        <v>-790.30000000000018</v>
      </c>
      <c r="BA263" s="688">
        <f t="shared" si="518"/>
        <v>0</v>
      </c>
      <c r="BB263" s="687">
        <f>'2. ГПП-ОГХК'!BY104+'2. ГПП-ОГХК'!BY106+'2. ГПП-ОГХК'!BY108+'2. ГПП-ОГХК'!BY110</f>
        <v>790</v>
      </c>
      <c r="BC263" s="687">
        <f>'2. ГПП-ОГХК'!CA104+'2. ГПП-ОГХК'!CA106+'2. ГПП-ОГХК'!CA108+'2. ГПП-ОГХК'!CA110</f>
        <v>0</v>
      </c>
      <c r="BD263" s="687">
        <f t="shared" si="519"/>
        <v>-790</v>
      </c>
      <c r="BE263" s="688">
        <f t="shared" si="520"/>
        <v>0</v>
      </c>
      <c r="BF263" s="687">
        <f>'2. ГПП-ОГХК'!CE104+'2. ГПП-ОГХК'!CE106+'2. ГПП-ОГХК'!CE108+'2. ГПП-ОГХК'!CE110</f>
        <v>915.1</v>
      </c>
      <c r="BG263" s="687">
        <f>'2. ГПП-ОГХК'!CG104+'2. ГПП-ОГХК'!CG106+'2. ГПП-ОГХК'!CG108+'2. ГПП-ОГХК'!CG110</f>
        <v>0</v>
      </c>
      <c r="BH263" s="687">
        <f t="shared" si="521"/>
        <v>-915.1</v>
      </c>
      <c r="BI263" s="688">
        <f t="shared" si="522"/>
        <v>0</v>
      </c>
      <c r="BJ263" s="687">
        <f t="shared" si="523"/>
        <v>2889.2999999999997</v>
      </c>
      <c r="BK263" s="687">
        <f t="shared" si="524"/>
        <v>0</v>
      </c>
      <c r="BL263" s="687">
        <f t="shared" si="525"/>
        <v>-2889.2999999999997</v>
      </c>
      <c r="BM263" s="688">
        <f t="shared" si="526"/>
        <v>0</v>
      </c>
      <c r="BN263" s="687">
        <f>'2. ГПП-ОГХК'!CQ104+'2. ГПП-ОГХК'!CQ106+'2. ГПП-ОГХК'!CQ108+'2. ГПП-ОГХК'!CQ110</f>
        <v>977.89999999999986</v>
      </c>
      <c r="BO263" s="687">
        <f>'2. ГПП-ОГХК'!CS104+'2. ГПП-ОГХК'!CS106+'2. ГПП-ОГХК'!CS108+'2. ГПП-ОГХК'!CS110</f>
        <v>0</v>
      </c>
      <c r="BP263" s="687">
        <f t="shared" si="527"/>
        <v>-977.89999999999986</v>
      </c>
      <c r="BQ263" s="688">
        <f t="shared" si="528"/>
        <v>0</v>
      </c>
      <c r="BR263" s="687">
        <f>'2. ГПП-ОГХК'!CW104+'2. ГПП-ОГХК'!CW106+'2. ГПП-ОГХК'!CW108+'2. ГПП-ОГХК'!CW110</f>
        <v>940.59999999999991</v>
      </c>
      <c r="BS263" s="687">
        <f>'2. ГПП-ОГХК'!CY104+'2. ГПП-ОГХК'!CY106+'2. ГПП-ОГХК'!CY108+'2. ГПП-ОГХК'!CY110</f>
        <v>0</v>
      </c>
      <c r="BT263" s="687">
        <f t="shared" si="529"/>
        <v>-940.59999999999991</v>
      </c>
      <c r="BU263" s="688">
        <f t="shared" si="530"/>
        <v>0</v>
      </c>
      <c r="BV263" s="687">
        <f>'2. ГПП-ОГХК'!DC104+'2. ГПП-ОГХК'!DC106+'2. ГПП-ОГХК'!DC108+'2. ГПП-ОГХК'!DC110</f>
        <v>970.80000000000007</v>
      </c>
      <c r="BW263" s="687">
        <f>'2. ГПП-ОГХК'!DE104+'2. ГПП-ОГХК'!DE106+'2. ГПП-ОГХК'!DE108+'2. ГПП-ОГХК'!DE110</f>
        <v>0</v>
      </c>
      <c r="BX263" s="687">
        <f t="shared" si="531"/>
        <v>-970.80000000000007</v>
      </c>
      <c r="BY263" s="688">
        <f t="shared" si="532"/>
        <v>0</v>
      </c>
    </row>
    <row r="264" spans="2:77" ht="20.100000000000001" customHeight="1">
      <c r="C264" s="436" t="s">
        <v>368</v>
      </c>
      <c r="D264" s="528"/>
      <c r="E264" s="528"/>
      <c r="F264" s="529"/>
      <c r="G264" s="530" t="s">
        <v>369</v>
      </c>
      <c r="H264" s="530"/>
      <c r="I264" s="691" t="s">
        <v>98</v>
      </c>
      <c r="J264" s="687">
        <f t="shared" si="489"/>
        <v>1907.2000000000003</v>
      </c>
      <c r="K264" s="687">
        <f t="shared" si="490"/>
        <v>0</v>
      </c>
      <c r="L264" s="687">
        <f t="shared" si="491"/>
        <v>-1907.2000000000003</v>
      </c>
      <c r="M264" s="688">
        <f t="shared" si="492"/>
        <v>0</v>
      </c>
      <c r="N264" s="687">
        <f t="shared" si="493"/>
        <v>497.20000000000005</v>
      </c>
      <c r="O264" s="687">
        <f t="shared" si="494"/>
        <v>0</v>
      </c>
      <c r="P264" s="687">
        <f t="shared" si="495"/>
        <v>-497.20000000000005</v>
      </c>
      <c r="Q264" s="688">
        <f t="shared" si="496"/>
        <v>0</v>
      </c>
      <c r="R264" s="687">
        <f>'3. ГПП-СГПЗ'!W37+'3. ГПП-СГПЗ'!W39</f>
        <v>171.20000000000002</v>
      </c>
      <c r="S264" s="687">
        <f>'3. ГПП-СГПЗ'!Y37+'3. ГПП-СГПЗ'!Y39</f>
        <v>0</v>
      </c>
      <c r="T264" s="687">
        <f t="shared" si="497"/>
        <v>-171.20000000000002</v>
      </c>
      <c r="U264" s="688">
        <f t="shared" si="498"/>
        <v>0</v>
      </c>
      <c r="V264" s="687">
        <f>'3. ГПП-СГПЗ'!AC37+'3. ГПП-СГПЗ'!AC39</f>
        <v>154.70000000000002</v>
      </c>
      <c r="W264" s="687">
        <f>'3. ГПП-СГПЗ'!AE37+'3. ГПП-СГПЗ'!AE39</f>
        <v>0</v>
      </c>
      <c r="X264" s="687">
        <f t="shared" si="499"/>
        <v>-154.70000000000002</v>
      </c>
      <c r="Y264" s="688">
        <f t="shared" si="500"/>
        <v>0</v>
      </c>
      <c r="Z264" s="687">
        <f>'3. ГПП-СГПЗ'!AI37+'3. ГПП-СГПЗ'!AI39</f>
        <v>171.3</v>
      </c>
      <c r="AA264" s="687">
        <f>'3. ГПП-СГПЗ'!AK37+'3. ГПП-СГПЗ'!AK39</f>
        <v>0</v>
      </c>
      <c r="AB264" s="687">
        <f t="shared" si="501"/>
        <v>-171.3</v>
      </c>
      <c r="AC264" s="688">
        <f t="shared" si="502"/>
        <v>0</v>
      </c>
      <c r="AD264" s="687">
        <f t="shared" si="503"/>
        <v>431.70000000000005</v>
      </c>
      <c r="AE264" s="687">
        <f t="shared" si="504"/>
        <v>0</v>
      </c>
      <c r="AF264" s="687">
        <f t="shared" si="505"/>
        <v>-431.70000000000005</v>
      </c>
      <c r="AG264" s="688">
        <f t="shared" si="506"/>
        <v>0</v>
      </c>
      <c r="AH264" s="687">
        <f>'3. ГПП-СГПЗ'!AU37+'3. ГПП-СГПЗ'!AU39</f>
        <v>90.4</v>
      </c>
      <c r="AI264" s="687">
        <f>'3. ГПП-СГПЗ'!AW37+'3. ГПП-СГПЗ'!AW39</f>
        <v>0</v>
      </c>
      <c r="AJ264" s="687">
        <f t="shared" si="507"/>
        <v>-90.4</v>
      </c>
      <c r="AK264" s="688">
        <f t="shared" si="508"/>
        <v>0</v>
      </c>
      <c r="AL264" s="687">
        <f>'3. ГПП-СГПЗ'!BA37+'3. ГПП-СГПЗ'!BA39</f>
        <v>171.50000000000003</v>
      </c>
      <c r="AM264" s="687">
        <f>'3. ГПП-СГПЗ'!BC37+'3. ГПП-СГПЗ'!BC39</f>
        <v>0</v>
      </c>
      <c r="AN264" s="687">
        <f t="shared" si="509"/>
        <v>-171.50000000000003</v>
      </c>
      <c r="AO264" s="688">
        <f t="shared" si="510"/>
        <v>0</v>
      </c>
      <c r="AP264" s="687">
        <f>'3. ГПП-СГПЗ'!BG37+'3. ГПП-СГПЗ'!BG39</f>
        <v>169.8</v>
      </c>
      <c r="AQ264" s="687">
        <f>'3. ГПП-СГПЗ'!BI37+'3. ГПП-СГПЗ'!BI39</f>
        <v>0</v>
      </c>
      <c r="AR264" s="687">
        <f t="shared" si="511"/>
        <v>-169.8</v>
      </c>
      <c r="AS264" s="688">
        <f t="shared" si="512"/>
        <v>0</v>
      </c>
      <c r="AT264" s="687">
        <f t="shared" si="513"/>
        <v>516.70000000000005</v>
      </c>
      <c r="AU264" s="687">
        <f t="shared" si="514"/>
        <v>0</v>
      </c>
      <c r="AV264" s="687">
        <f t="shared" si="515"/>
        <v>-516.70000000000005</v>
      </c>
      <c r="AW264" s="688">
        <f t="shared" si="516"/>
        <v>0</v>
      </c>
      <c r="AX264" s="687">
        <f>'3. ГПП-СГПЗ'!BS37+'3. ГПП-СГПЗ'!BS39</f>
        <v>173.6</v>
      </c>
      <c r="AY264" s="687">
        <f>'3. ГПП-СГПЗ'!BU37+'3. ГПП-СГПЗ'!BU39</f>
        <v>0</v>
      </c>
      <c r="AZ264" s="687">
        <f t="shared" si="517"/>
        <v>-173.6</v>
      </c>
      <c r="BA264" s="688">
        <f t="shared" si="518"/>
        <v>0</v>
      </c>
      <c r="BB264" s="687">
        <f>'3. ГПП-СГПЗ'!BY37+'3. ГПП-СГПЗ'!BY39</f>
        <v>177.9</v>
      </c>
      <c r="BC264" s="687">
        <f>'3. ГПП-СГПЗ'!CA37+'3. ГПП-СГПЗ'!CA39</f>
        <v>0</v>
      </c>
      <c r="BD264" s="687">
        <f t="shared" si="519"/>
        <v>-177.9</v>
      </c>
      <c r="BE264" s="688">
        <f t="shared" si="520"/>
        <v>0</v>
      </c>
      <c r="BF264" s="687">
        <f>'3. ГПП-СГПЗ'!CE37+'3. ГПП-СГПЗ'!CE39</f>
        <v>165.20000000000002</v>
      </c>
      <c r="BG264" s="687">
        <f>'3. ГПП-СГПЗ'!CG37+'3. ГПП-СГПЗ'!CG39</f>
        <v>0</v>
      </c>
      <c r="BH264" s="687">
        <f t="shared" si="521"/>
        <v>-165.20000000000002</v>
      </c>
      <c r="BI264" s="688">
        <f t="shared" si="522"/>
        <v>0</v>
      </c>
      <c r="BJ264" s="687">
        <f t="shared" si="523"/>
        <v>461.6</v>
      </c>
      <c r="BK264" s="687">
        <f t="shared" si="524"/>
        <v>0</v>
      </c>
      <c r="BL264" s="687">
        <f t="shared" si="525"/>
        <v>-461.6</v>
      </c>
      <c r="BM264" s="688">
        <f t="shared" si="526"/>
        <v>0</v>
      </c>
      <c r="BN264" s="687">
        <f>'3. ГПП-СГПЗ'!CQ37+'3. ГПП-СГПЗ'!CQ39</f>
        <v>118.7</v>
      </c>
      <c r="BO264" s="687">
        <f>'3. ГПП-СГПЗ'!CS37+'3. ГПП-СГПЗ'!CS39</f>
        <v>0</v>
      </c>
      <c r="BP264" s="687">
        <f t="shared" si="527"/>
        <v>-118.7</v>
      </c>
      <c r="BQ264" s="688">
        <f t="shared" si="528"/>
        <v>0</v>
      </c>
      <c r="BR264" s="687">
        <f>'3. ГПП-СГПЗ'!CW37+'3. ГПП-СГПЗ'!CW39</f>
        <v>168.9</v>
      </c>
      <c r="BS264" s="687">
        <f>'3. ГПП-СГПЗ'!CY37+'3. ГПП-СГПЗ'!CY39</f>
        <v>0</v>
      </c>
      <c r="BT264" s="687">
        <f t="shared" si="529"/>
        <v>-168.9</v>
      </c>
      <c r="BU264" s="688">
        <f t="shared" si="530"/>
        <v>0</v>
      </c>
      <c r="BV264" s="687">
        <f>'3. ГПП-СГПЗ'!DC37+'3. ГПП-СГПЗ'!DC39</f>
        <v>174</v>
      </c>
      <c r="BW264" s="687">
        <f>'3. ГПП-СГПЗ'!DE37+'3. ГПП-СГПЗ'!DE39</f>
        <v>0</v>
      </c>
      <c r="BX264" s="687">
        <f t="shared" si="531"/>
        <v>-174</v>
      </c>
      <c r="BY264" s="688">
        <f t="shared" si="532"/>
        <v>0</v>
      </c>
    </row>
    <row r="265" spans="2:77" ht="20.100000000000001" customHeight="1">
      <c r="C265" s="690" t="s">
        <v>370</v>
      </c>
      <c r="D265" s="528"/>
      <c r="E265" s="528"/>
      <c r="F265" s="529"/>
      <c r="G265" s="530" t="s">
        <v>371</v>
      </c>
      <c r="H265" s="530"/>
      <c r="I265" s="691" t="s">
        <v>98</v>
      </c>
      <c r="J265" s="687">
        <f t="shared" si="489"/>
        <v>1566.8</v>
      </c>
      <c r="K265" s="687">
        <f t="shared" si="490"/>
        <v>0</v>
      </c>
      <c r="L265" s="687">
        <f t="shared" si="491"/>
        <v>-1566.8</v>
      </c>
      <c r="M265" s="688">
        <f t="shared" si="492"/>
        <v>0</v>
      </c>
      <c r="N265" s="687">
        <f t="shared" si="493"/>
        <v>419</v>
      </c>
      <c r="O265" s="687">
        <f t="shared" si="494"/>
        <v>0</v>
      </c>
      <c r="P265" s="687">
        <f t="shared" si="495"/>
        <v>-419</v>
      </c>
      <c r="Q265" s="688">
        <f t="shared" si="496"/>
        <v>0</v>
      </c>
      <c r="R265" s="687">
        <f>'4. ГПП-УЗПКТ-СЗСК'!W113+'4. ГПП-УЗПКТ-СЗСК'!W96+'4. ГПП-УЗПКТ-СЗСК'!W94+'4. ГПП-УЗПКТ-СЗСК'!W115+'4. ГПП-УЗПКТ-СЗСК'!W98+0</f>
        <v>145.5</v>
      </c>
      <c r="S265" s="687">
        <f>'4. ГПП-УЗПКТ-СЗСК'!Y113+'4. ГПП-УЗПКТ-СЗСК'!Y96+'4. ГПП-УЗПКТ-СЗСК'!Y94+'4. ГПП-УЗПКТ-СЗСК'!Y115+'4. ГПП-УЗПКТ-СЗСК'!Y98+0</f>
        <v>0</v>
      </c>
      <c r="T265" s="687">
        <f t="shared" si="497"/>
        <v>-145.5</v>
      </c>
      <c r="U265" s="688">
        <f t="shared" si="498"/>
        <v>0</v>
      </c>
      <c r="V265" s="687">
        <f>'4. ГПП-УЗПКТ-СЗСК'!AC113+'4. ГПП-УЗПКТ-СЗСК'!AC96+'4. ГПП-УЗПКТ-СЗСК'!AC94+'4. ГПП-УЗПКТ-СЗСК'!AC115+'4. ГПП-УЗПКТ-СЗСК'!AC98+0</f>
        <v>130.1</v>
      </c>
      <c r="W265" s="687">
        <f>'4. ГПП-УЗПКТ-СЗСК'!AE113+'4. ГПП-УЗПКТ-СЗСК'!AE96+'4. ГПП-УЗПКТ-СЗСК'!AE94+'4. ГПП-УЗПКТ-СЗСК'!AE115+'4. ГПП-УЗПКТ-СЗСК'!AE98+0</f>
        <v>0</v>
      </c>
      <c r="X265" s="687">
        <f t="shared" si="499"/>
        <v>-130.1</v>
      </c>
      <c r="Y265" s="688">
        <f t="shared" si="500"/>
        <v>0</v>
      </c>
      <c r="Z265" s="687">
        <f>'4. ГПП-УЗПКТ-СЗСК'!AI113+'4. ГПП-УЗПКТ-СЗСК'!AI96+'4. ГПП-УЗПКТ-СЗСК'!AI94+'4. ГПП-УЗПКТ-СЗСК'!AI115+'4. ГПП-УЗПКТ-СЗСК'!AI98+0</f>
        <v>143.4</v>
      </c>
      <c r="AA265" s="687">
        <f>'4. ГПП-УЗПКТ-СЗСК'!AK113+'4. ГПП-УЗПКТ-СЗСК'!AK96+'4. ГПП-УЗПКТ-СЗСК'!AK94+'4. ГПП-УЗПКТ-СЗСК'!AK115+'4. ГПП-УЗПКТ-СЗСК'!AK98+0</f>
        <v>0</v>
      </c>
      <c r="AB265" s="687">
        <f t="shared" si="501"/>
        <v>-143.4</v>
      </c>
      <c r="AC265" s="688">
        <f t="shared" si="502"/>
        <v>0</v>
      </c>
      <c r="AD265" s="687">
        <f t="shared" si="503"/>
        <v>400.9</v>
      </c>
      <c r="AE265" s="687">
        <f t="shared" si="504"/>
        <v>0</v>
      </c>
      <c r="AF265" s="687">
        <f t="shared" si="505"/>
        <v>-400.9</v>
      </c>
      <c r="AG265" s="688">
        <f t="shared" si="506"/>
        <v>0</v>
      </c>
      <c r="AH265" s="687">
        <f>'4. ГПП-УЗПКТ-СЗСК'!AU113+'4. ГПП-УЗПКТ-СЗСК'!AU96+'4. ГПП-УЗПКТ-СЗСК'!AU94+'4. ГПП-УЗПКТ-СЗСК'!AU115+'4. ГПП-УЗПКТ-СЗСК'!AU98+0</f>
        <v>136.6</v>
      </c>
      <c r="AI265" s="687">
        <f>'4. ГПП-УЗПКТ-СЗСК'!AW113+'4. ГПП-УЗПКТ-СЗСК'!AW96+'4. ГПП-УЗПКТ-СЗСК'!AW94+'4. ГПП-УЗПКТ-СЗСК'!AW115+'4. ГПП-УЗПКТ-СЗСК'!AW98+0</f>
        <v>0</v>
      </c>
      <c r="AJ265" s="687">
        <f t="shared" si="507"/>
        <v>-136.6</v>
      </c>
      <c r="AK265" s="688">
        <f t="shared" si="508"/>
        <v>0</v>
      </c>
      <c r="AL265" s="687">
        <f>'4. ГПП-УЗПКТ-СЗСК'!BA113+'4. ГПП-УЗПКТ-СЗСК'!BA96+'4. ГПП-УЗПКТ-СЗСК'!BA94+'4. ГПП-УЗПКТ-СЗСК'!BA115+'4. ГПП-УЗПКТ-СЗСК'!BA98+0</f>
        <v>138.6</v>
      </c>
      <c r="AM265" s="687">
        <f>'4. ГПП-УЗПКТ-СЗСК'!BC113+'4. ГПП-УЗПКТ-СЗСК'!BC96+'4. ГПП-УЗПКТ-СЗСК'!BC94+'4. ГПП-УЗПКТ-СЗСК'!BC115+'4. ГПП-УЗПКТ-СЗСК'!BC98+0</f>
        <v>0</v>
      </c>
      <c r="AN265" s="687">
        <f t="shared" si="509"/>
        <v>-138.6</v>
      </c>
      <c r="AO265" s="688">
        <f t="shared" si="510"/>
        <v>0</v>
      </c>
      <c r="AP265" s="687">
        <f>'4. ГПП-УЗПКТ-СЗСК'!BG113+'4. ГПП-УЗПКТ-СЗСК'!BG96+'4. ГПП-УЗПКТ-СЗСК'!BG94+'4. ГПП-УЗПКТ-СЗСК'!BG115+'4. ГПП-УЗПКТ-СЗСК'!BG98+0</f>
        <v>125.70000000000002</v>
      </c>
      <c r="AQ265" s="687">
        <f>'4. ГПП-УЗПКТ-СЗСК'!BI113+'4. ГПП-УЗПКТ-СЗСК'!BI96+'4. ГПП-УЗПКТ-СЗСК'!BI94+'4. ГПП-УЗПКТ-СЗСК'!BI115+'4. ГПП-УЗПКТ-СЗСК'!BI98+0</f>
        <v>0</v>
      </c>
      <c r="AR265" s="687">
        <f t="shared" si="511"/>
        <v>-125.70000000000002</v>
      </c>
      <c r="AS265" s="688">
        <f t="shared" si="512"/>
        <v>0</v>
      </c>
      <c r="AT265" s="687">
        <f t="shared" si="513"/>
        <v>338.40000000000003</v>
      </c>
      <c r="AU265" s="687">
        <f t="shared" si="514"/>
        <v>0</v>
      </c>
      <c r="AV265" s="687">
        <f t="shared" si="515"/>
        <v>-338.40000000000003</v>
      </c>
      <c r="AW265" s="688">
        <f t="shared" si="516"/>
        <v>0</v>
      </c>
      <c r="AX265" s="687">
        <f>'4. ГПП-УЗПКТ-СЗСК'!BS113+'4. ГПП-УЗПКТ-СЗСК'!BS96+'4. ГПП-УЗПКТ-СЗСК'!BS94+'4. ГПП-УЗПКТ-СЗСК'!BS115+'4. ГПП-УЗПКТ-СЗСК'!BS98+0</f>
        <v>98.7</v>
      </c>
      <c r="AY265" s="687">
        <f>'4. ГПП-УЗПКТ-СЗСК'!BU113+'4. ГПП-УЗПКТ-СЗСК'!BU96+'4. ГПП-УЗПКТ-СЗСК'!BU94+'4. ГПП-УЗПКТ-СЗСК'!BU115+'4. ГПП-УЗПКТ-СЗСК'!BU98+0</f>
        <v>0</v>
      </c>
      <c r="AZ265" s="687">
        <f t="shared" si="517"/>
        <v>-98.7</v>
      </c>
      <c r="BA265" s="688">
        <f t="shared" si="518"/>
        <v>0</v>
      </c>
      <c r="BB265" s="687">
        <f>'4. ГПП-УЗПКТ-СЗСК'!BY113+'4. ГПП-УЗПКТ-СЗСК'!BY96+'4. ГПП-УЗПКТ-СЗСК'!BY94+'4. ГПП-УЗПКТ-СЗСК'!BY115+'4. ГПП-УЗПКТ-СЗСК'!BY98+0</f>
        <v>118.4</v>
      </c>
      <c r="BC265" s="687">
        <f>'4. ГПП-УЗПКТ-СЗСК'!CA113+'4. ГПП-УЗПКТ-СЗСК'!CA96+'4. ГПП-УЗПКТ-СЗСК'!CA94+'4. ГПП-УЗПКТ-СЗСК'!CA115+'4. ГПП-УЗПКТ-СЗСК'!CA98+0</f>
        <v>0</v>
      </c>
      <c r="BD265" s="687">
        <f t="shared" si="519"/>
        <v>-118.4</v>
      </c>
      <c r="BE265" s="688">
        <f t="shared" si="520"/>
        <v>0</v>
      </c>
      <c r="BF265" s="687">
        <f>'4. ГПП-УЗПКТ-СЗСК'!CE113+'4. ГПП-УЗПКТ-СЗСК'!CE96+'4. ГПП-УЗПКТ-СЗСК'!CE94+'4. ГПП-УЗПКТ-СЗСК'!CE115+'4. ГПП-УЗПКТ-СЗСК'!CE98+0</f>
        <v>121.3</v>
      </c>
      <c r="BG265" s="687">
        <f>'4. ГПП-УЗПКТ-СЗСК'!CG113+'4. ГПП-УЗПКТ-СЗСК'!CG96+'4. ГПП-УЗПКТ-СЗСК'!CG94+'4. ГПП-УЗПКТ-СЗСК'!CG115+'4. ГПП-УЗПКТ-СЗСК'!CG98+0</f>
        <v>0</v>
      </c>
      <c r="BH265" s="687">
        <f t="shared" si="521"/>
        <v>-121.3</v>
      </c>
      <c r="BI265" s="688">
        <f t="shared" si="522"/>
        <v>0</v>
      </c>
      <c r="BJ265" s="687">
        <f t="shared" si="523"/>
        <v>408.50000000000006</v>
      </c>
      <c r="BK265" s="687">
        <f t="shared" si="524"/>
        <v>0</v>
      </c>
      <c r="BL265" s="687">
        <f t="shared" si="525"/>
        <v>-408.50000000000006</v>
      </c>
      <c r="BM265" s="688">
        <f t="shared" si="526"/>
        <v>0</v>
      </c>
      <c r="BN265" s="687">
        <f>'4. ГПП-УЗПКТ-СЗСК'!CQ113+'4. ГПП-УЗПКТ-СЗСК'!CQ96+'4. ГПП-УЗПКТ-СЗСК'!CQ94+'4. ГПП-УЗПКТ-СЗСК'!CQ115+'4. ГПП-УЗПКТ-СЗСК'!CQ98+0</f>
        <v>137.5</v>
      </c>
      <c r="BO265" s="687">
        <f>'4. ГПП-УЗПКТ-СЗСК'!CS113+'4. ГПП-УЗПКТ-СЗСК'!CS96+'4. ГПП-УЗПКТ-СЗСК'!CS94+'4. ГПП-УЗПКТ-СЗСК'!CS115+'4. ГПП-УЗПКТ-СЗСК'!CS98+0</f>
        <v>0</v>
      </c>
      <c r="BP265" s="687">
        <f t="shared" si="527"/>
        <v>-137.5</v>
      </c>
      <c r="BQ265" s="688">
        <f t="shared" si="528"/>
        <v>0</v>
      </c>
      <c r="BR265" s="687">
        <f>'4. ГПП-УЗПКТ-СЗСК'!CW113+'4. ГПП-УЗПКТ-СЗСК'!CW96+'4. ГПП-УЗПКТ-СЗСК'!CW94+'4. ГПП-УЗПКТ-СЗСК'!CW115+'4. ГПП-УЗПКТ-СЗСК'!CW98+0</f>
        <v>133.70000000000002</v>
      </c>
      <c r="BS265" s="687">
        <f>'4. ГПП-УЗПКТ-СЗСК'!CY113+'4. ГПП-УЗПКТ-СЗСК'!CY96+'4. ГПП-УЗПКТ-СЗСК'!CY94+'4. ГПП-УЗПКТ-СЗСК'!CY115+'4. ГПП-УЗПКТ-СЗСК'!CY98+0</f>
        <v>0</v>
      </c>
      <c r="BT265" s="687">
        <f t="shared" si="529"/>
        <v>-133.70000000000002</v>
      </c>
      <c r="BU265" s="688">
        <f t="shared" si="530"/>
        <v>0</v>
      </c>
      <c r="BV265" s="687">
        <f>'4. ГПП-УЗПКТ-СЗСК'!DC113+'4. ГПП-УЗПКТ-СЗСК'!DC96+'4. ГПП-УЗПКТ-СЗСК'!DC94+'4. ГПП-УЗПКТ-СЗСК'!DC115+'4. ГПП-УЗПКТ-СЗСК'!DC98+0</f>
        <v>137.30000000000001</v>
      </c>
      <c r="BW265" s="687">
        <f>'4. ГПП-УЗПКТ-СЗСК'!DE113+'4. ГПП-УЗПКТ-СЗСК'!DE96+'4. ГПП-УЗПКТ-СЗСК'!DE94+'4. ГПП-УЗПКТ-СЗСК'!DE115+'4. ГПП-УЗПКТ-СЗСК'!DE98+0</f>
        <v>0</v>
      </c>
      <c r="BX265" s="687">
        <f t="shared" si="531"/>
        <v>-137.30000000000001</v>
      </c>
      <c r="BY265" s="688">
        <f t="shared" si="532"/>
        <v>0</v>
      </c>
    </row>
    <row r="266" spans="2:77" ht="20.100000000000001" customHeight="1">
      <c r="C266" s="460"/>
      <c r="D266" s="528"/>
      <c r="E266" s="528"/>
      <c r="F266" s="529"/>
      <c r="G266" s="530" t="s">
        <v>372</v>
      </c>
      <c r="H266" s="530"/>
      <c r="I266" s="691" t="s">
        <v>169</v>
      </c>
      <c r="J266" s="687">
        <f t="shared" si="489"/>
        <v>1685.6</v>
      </c>
      <c r="K266" s="687">
        <f t="shared" si="490"/>
        <v>0</v>
      </c>
      <c r="L266" s="687">
        <f t="shared" si="491"/>
        <v>-1685.6</v>
      </c>
      <c r="M266" s="688">
        <f t="shared" si="492"/>
        <v>0</v>
      </c>
      <c r="N266" s="687">
        <f t="shared" si="493"/>
        <v>450.3</v>
      </c>
      <c r="O266" s="687">
        <f t="shared" si="494"/>
        <v>0</v>
      </c>
      <c r="P266" s="687">
        <f t="shared" si="495"/>
        <v>-450.3</v>
      </c>
      <c r="Q266" s="688">
        <f t="shared" si="496"/>
        <v>0</v>
      </c>
      <c r="R266" s="687">
        <f>'4. ГПП-УЗПКТ-СЗСК'!W112+'4. ГПП-УЗПКТ-СЗСК'!W95+'4. ГПП-УЗПКТ-СЗСК'!W93+'4. ГПП-УЗПКТ-СЗСК'!W114+'4. ГПП-УЗПКТ-СЗСК'!W97+0</f>
        <v>156.1</v>
      </c>
      <c r="S266" s="687">
        <f>'4. ГПП-УЗПКТ-СЗСК'!Y112+'4. ГПП-УЗПКТ-СЗСК'!Y95+'4. ГПП-УЗПКТ-СЗСК'!Y93+'4. ГПП-УЗПКТ-СЗСК'!Y114+'4. ГПП-УЗПКТ-СЗСК'!Y97+0</f>
        <v>0</v>
      </c>
      <c r="T266" s="687">
        <f t="shared" si="497"/>
        <v>-156.1</v>
      </c>
      <c r="U266" s="688">
        <f t="shared" si="498"/>
        <v>0</v>
      </c>
      <c r="V266" s="687">
        <f>'4. ГПП-УЗПКТ-СЗСК'!AC112+'4. ГПП-УЗПКТ-СЗСК'!AC95+'4. ГПП-УЗПКТ-СЗСК'!AC93+'4. ГПП-УЗПКТ-СЗСК'!AC114+'4. ГПП-УЗПКТ-СЗСК'!AC97+0</f>
        <v>140</v>
      </c>
      <c r="W266" s="687">
        <f>'4. ГПП-УЗПКТ-СЗСК'!AE112+'4. ГПП-УЗПКТ-СЗСК'!AE95+'4. ГПП-УЗПКТ-СЗСК'!AE93+'4. ГПП-УЗПКТ-СЗСК'!AE114+'4. ГПП-УЗПКТ-СЗСК'!AE97+0</f>
        <v>0</v>
      </c>
      <c r="X266" s="687">
        <f t="shared" si="499"/>
        <v>-140</v>
      </c>
      <c r="Y266" s="688">
        <f t="shared" si="500"/>
        <v>0</v>
      </c>
      <c r="Z266" s="687">
        <f>'4. ГПП-УЗПКТ-СЗСК'!AI112+'4. ГПП-УЗПКТ-СЗСК'!AI95+'4. ГПП-УЗПКТ-СЗСК'!AI93+'4. ГПП-УЗПКТ-СЗСК'!AI114+'4. ГПП-УЗПКТ-СЗСК'!AI97+0</f>
        <v>154.19999999999999</v>
      </c>
      <c r="AA266" s="687">
        <f>'4. ГПП-УЗПКТ-СЗСК'!AK112+'4. ГПП-УЗПКТ-СЗСК'!AK95+'4. ГПП-УЗПКТ-СЗСК'!AK93+'4. ГПП-УЗПКТ-СЗСК'!AK114+'4. ГПП-УЗПКТ-СЗСК'!AK97+0</f>
        <v>0</v>
      </c>
      <c r="AB266" s="687">
        <f t="shared" si="501"/>
        <v>-154.19999999999999</v>
      </c>
      <c r="AC266" s="688">
        <f t="shared" si="502"/>
        <v>0</v>
      </c>
      <c r="AD266" s="687">
        <f t="shared" si="503"/>
        <v>428</v>
      </c>
      <c r="AE266" s="687">
        <f t="shared" si="504"/>
        <v>0</v>
      </c>
      <c r="AF266" s="687">
        <f t="shared" si="505"/>
        <v>-428</v>
      </c>
      <c r="AG266" s="688">
        <f t="shared" si="506"/>
        <v>0</v>
      </c>
      <c r="AH266" s="687">
        <f>'4. ГПП-УЗПКТ-СЗСК'!AU112+'4. ГПП-УЗПКТ-СЗСК'!AU95+'4. ГПП-УЗПКТ-СЗСК'!AU93+'4. ГПП-УЗПКТ-СЗСК'!AU114+'4. ГПП-УЗПКТ-СЗСК'!AU97+0</f>
        <v>146.30000000000001</v>
      </c>
      <c r="AI266" s="687">
        <f>'4. ГПП-УЗПКТ-СЗСК'!AW112+'4. ГПП-УЗПКТ-СЗСК'!AW95+'4. ГПП-УЗПКТ-СЗСК'!AW93+'4. ГПП-УЗПКТ-СЗСК'!AW114+'4. ГПП-УЗПКТ-СЗСК'!AW97+0</f>
        <v>0</v>
      </c>
      <c r="AJ266" s="687">
        <f t="shared" si="507"/>
        <v>-146.30000000000001</v>
      </c>
      <c r="AK266" s="688">
        <f t="shared" si="508"/>
        <v>0</v>
      </c>
      <c r="AL266" s="687">
        <f>'4. ГПП-УЗПКТ-СЗСК'!BA112+'4. ГПП-УЗПКТ-СЗСК'!BA95+'4. ГПП-УЗПКТ-СЗСК'!BA93+'4. ГПП-УЗПКТ-СЗСК'!BA114+'4. ГПП-УЗПКТ-СЗСК'!BA97+0</f>
        <v>148.80000000000001</v>
      </c>
      <c r="AM266" s="687">
        <f>'4. ГПП-УЗПКТ-СЗСК'!BC112+'4. ГПП-УЗПКТ-СЗСК'!BC95+'4. ГПП-УЗПКТ-СЗСК'!BC93+'4. ГПП-УЗПКТ-СЗСК'!BC114+'4. ГПП-УЗПКТ-СЗСК'!BC97+0</f>
        <v>0</v>
      </c>
      <c r="AN266" s="687">
        <f t="shared" si="509"/>
        <v>-148.80000000000001</v>
      </c>
      <c r="AO266" s="688">
        <f t="shared" si="510"/>
        <v>0</v>
      </c>
      <c r="AP266" s="687">
        <f>'4. ГПП-УЗПКТ-СЗСК'!BG112+'4. ГПП-УЗПКТ-СЗСК'!BG95+'4. ГПП-УЗПКТ-СЗСК'!BG93+'4. ГПП-УЗПКТ-СЗСК'!BG114+'4. ГПП-УЗПКТ-СЗСК'!BG97+0</f>
        <v>132.9</v>
      </c>
      <c r="AQ266" s="687">
        <f>'4. ГПП-УЗПКТ-СЗСК'!BI112+'4. ГПП-УЗПКТ-СЗСК'!BI95+'4. ГПП-УЗПКТ-СЗСК'!BI93+'4. ГПП-УЗПКТ-СЗСК'!BI114+'4. ГПП-УЗПКТ-СЗСК'!BI97+0</f>
        <v>0</v>
      </c>
      <c r="AR266" s="687">
        <f t="shared" si="511"/>
        <v>-132.9</v>
      </c>
      <c r="AS266" s="688">
        <f t="shared" si="512"/>
        <v>0</v>
      </c>
      <c r="AT266" s="687">
        <f t="shared" si="513"/>
        <v>369.79999999999995</v>
      </c>
      <c r="AU266" s="687">
        <f t="shared" si="514"/>
        <v>0</v>
      </c>
      <c r="AV266" s="687">
        <f t="shared" si="515"/>
        <v>-369.79999999999995</v>
      </c>
      <c r="AW266" s="688">
        <f t="shared" si="516"/>
        <v>0</v>
      </c>
      <c r="AX266" s="687">
        <f>'4. ГПП-УЗПКТ-СЗСК'!BS112+'4. ГПП-УЗПКТ-СЗСК'!BS95+'4. ГПП-УЗПКТ-СЗСК'!BS93+'4. ГПП-УЗПКТ-СЗСК'!BS114+'4. ГПП-УЗПКТ-СЗСК'!BS97+0</f>
        <v>115.89999999999999</v>
      </c>
      <c r="AY266" s="687">
        <f>'4. ГПП-УЗПКТ-СЗСК'!BU112+'4. ГПП-УЗПКТ-СЗСК'!BU95+'4. ГПП-УЗПКТ-СЗСК'!BU93+'4. ГПП-УЗПКТ-СЗСК'!BU114+'4. ГПП-УЗПКТ-СЗСК'!BU97+0</f>
        <v>0</v>
      </c>
      <c r="AZ266" s="687">
        <f t="shared" si="517"/>
        <v>-115.89999999999999</v>
      </c>
      <c r="BA266" s="688">
        <f t="shared" si="518"/>
        <v>0</v>
      </c>
      <c r="BB266" s="687">
        <f>'4. ГПП-УЗПКТ-СЗСК'!BY112+'4. ГПП-УЗПКТ-СЗСК'!BY95+'4. ГПП-УЗПКТ-СЗСК'!BY93+'4. ГПП-УЗПКТ-СЗСК'!BY114+'4. ГПП-УЗПКТ-СЗСК'!BY97+0</f>
        <v>125.2</v>
      </c>
      <c r="BC266" s="687">
        <f>'4. ГПП-УЗПКТ-СЗСК'!CA112+'4. ГПП-УЗПКТ-СЗСК'!CA95+'4. ГПП-УЗПКТ-СЗСК'!CA93+'4. ГПП-УЗПКТ-СЗСК'!CA114+'4. ГПП-УЗПКТ-СЗСК'!CA97+0</f>
        <v>0</v>
      </c>
      <c r="BD266" s="687">
        <f t="shared" si="519"/>
        <v>-125.2</v>
      </c>
      <c r="BE266" s="688">
        <f t="shared" si="520"/>
        <v>0</v>
      </c>
      <c r="BF266" s="687">
        <f>'4. ГПП-УЗПКТ-СЗСК'!CE112+'4. ГПП-УЗПКТ-СЗСК'!CE95+'4. ГПП-УЗПКТ-СЗСК'!CE93+'4. ГПП-УЗПКТ-СЗСК'!CE114+'4. ГПП-УЗПКТ-СЗСК'!CE97+0</f>
        <v>128.69999999999999</v>
      </c>
      <c r="BG266" s="687">
        <f>'4. ГПП-УЗПКТ-СЗСК'!CG112+'4. ГПП-УЗПКТ-СЗСК'!CG95+'4. ГПП-УЗПКТ-СЗСК'!CG93+'4. ГПП-УЗПКТ-СЗСК'!CG114+'4. ГПП-УЗПКТ-СЗСК'!CG97+0</f>
        <v>0</v>
      </c>
      <c r="BH266" s="687">
        <f t="shared" si="521"/>
        <v>-128.69999999999999</v>
      </c>
      <c r="BI266" s="688">
        <f t="shared" si="522"/>
        <v>0</v>
      </c>
      <c r="BJ266" s="687">
        <f t="shared" si="523"/>
        <v>437.5</v>
      </c>
      <c r="BK266" s="687">
        <f t="shared" si="524"/>
        <v>0</v>
      </c>
      <c r="BL266" s="687">
        <f t="shared" si="525"/>
        <v>-437.5</v>
      </c>
      <c r="BM266" s="688">
        <f t="shared" si="526"/>
        <v>0</v>
      </c>
      <c r="BN266" s="687">
        <f>'4. ГПП-УЗПКТ-СЗСК'!CQ112+'4. ГПП-УЗПКТ-СЗСК'!CQ95+'4. ГПП-УЗПКТ-СЗСК'!CQ93+'4. ГПП-УЗПКТ-СЗСК'!CQ114+'4. ГПП-УЗПКТ-СЗСК'!CQ97+0</f>
        <v>147.1</v>
      </c>
      <c r="BO266" s="687">
        <f>'4. ГПП-УЗПКТ-СЗСК'!CS112+'4. ГПП-УЗПКТ-СЗСК'!CS95+'4. ГПП-УЗПКТ-СЗСК'!CS93+'4. ГПП-УЗПКТ-СЗСК'!CS114+'4. ГПП-УЗПКТ-СЗСК'!CS97+0</f>
        <v>0</v>
      </c>
      <c r="BP266" s="687">
        <f t="shared" si="527"/>
        <v>-147.1</v>
      </c>
      <c r="BQ266" s="688">
        <f t="shared" si="528"/>
        <v>0</v>
      </c>
      <c r="BR266" s="687">
        <f>'4. ГПП-УЗПКТ-СЗСК'!CW112+'4. ГПП-УЗПКТ-СЗСК'!CW95+'4. ГПП-УЗПКТ-СЗСК'!CW93+'4. ГПП-УЗПКТ-СЗСК'!CW114+'4. ГПП-УЗПКТ-СЗСК'!CW97+0</f>
        <v>142.70000000000002</v>
      </c>
      <c r="BS266" s="687">
        <f>'4. ГПП-УЗПКТ-СЗСК'!CY112+'4. ГПП-УЗПКТ-СЗСК'!CY95+'4. ГПП-УЗПКТ-СЗСК'!CY93+'4. ГПП-УЗПКТ-СЗСК'!CY114+'4. ГПП-УЗПКТ-СЗСК'!CY97+0</f>
        <v>0</v>
      </c>
      <c r="BT266" s="687">
        <f t="shared" si="529"/>
        <v>-142.70000000000002</v>
      </c>
      <c r="BU266" s="688">
        <f t="shared" si="530"/>
        <v>0</v>
      </c>
      <c r="BV266" s="687">
        <f>'4. ГПП-УЗПКТ-СЗСК'!DC112+'4. ГПП-УЗПКТ-СЗСК'!DC95+'4. ГПП-УЗПКТ-СЗСК'!DC93+'4. ГПП-УЗПКТ-СЗСК'!DC114+'4. ГПП-УЗПКТ-СЗСК'!DC97+0</f>
        <v>147.69999999999999</v>
      </c>
      <c r="BW266" s="687">
        <f>'4. ГПП-УЗПКТ-СЗСК'!DE112+'4. ГПП-УЗПКТ-СЗСК'!DE95+'4. ГПП-УЗПКТ-СЗСК'!DE93+'4. ГПП-УЗПКТ-СЗСК'!DE114+'4. ГПП-УЗПКТ-СЗСК'!DE97+0</f>
        <v>0</v>
      </c>
      <c r="BX266" s="687">
        <f t="shared" si="531"/>
        <v>-147.69999999999999</v>
      </c>
      <c r="BY266" s="688">
        <f t="shared" si="532"/>
        <v>0</v>
      </c>
    </row>
    <row r="267" spans="2:77" ht="20.100000000000001" customHeight="1">
      <c r="C267" s="690" t="s">
        <v>205</v>
      </c>
      <c r="D267" s="528"/>
      <c r="E267" s="528"/>
      <c r="F267" s="529"/>
      <c r="G267" s="530" t="s">
        <v>373</v>
      </c>
      <c r="H267" s="530"/>
      <c r="I267" s="4" t="s">
        <v>98</v>
      </c>
      <c r="J267" s="687">
        <f t="shared" si="489"/>
        <v>32</v>
      </c>
      <c r="K267" s="687">
        <f t="shared" si="490"/>
        <v>0</v>
      </c>
      <c r="L267" s="687">
        <f t="shared" si="491"/>
        <v>-32</v>
      </c>
      <c r="M267" s="688">
        <f t="shared" si="492"/>
        <v>0</v>
      </c>
      <c r="N267" s="687">
        <f t="shared" si="493"/>
        <v>12.2</v>
      </c>
      <c r="O267" s="687">
        <f t="shared" si="494"/>
        <v>0</v>
      </c>
      <c r="P267" s="687">
        <f t="shared" si="495"/>
        <v>-12.2</v>
      </c>
      <c r="Q267" s="688">
        <f t="shared" si="496"/>
        <v>0</v>
      </c>
      <c r="R267" s="687">
        <f>'8. ГД Уренгой'!W72</f>
        <v>4.3</v>
      </c>
      <c r="S267" s="687">
        <f>'8. ГД Уренгой'!Y72</f>
        <v>0</v>
      </c>
      <c r="T267" s="687">
        <f t="shared" si="497"/>
        <v>-4.3</v>
      </c>
      <c r="U267" s="688">
        <f t="shared" si="498"/>
        <v>0</v>
      </c>
      <c r="V267" s="687">
        <f>'8. ГД Уренгой'!AC72</f>
        <v>3.8000000000000003</v>
      </c>
      <c r="W267" s="687">
        <f>'8. ГД Уренгой'!AE72</f>
        <v>0</v>
      </c>
      <c r="X267" s="687">
        <f t="shared" si="499"/>
        <v>-3.8000000000000003</v>
      </c>
      <c r="Y267" s="688">
        <f t="shared" si="500"/>
        <v>0</v>
      </c>
      <c r="Z267" s="687">
        <f>'8. ГД Уренгой'!AI72</f>
        <v>4.0999999999999996</v>
      </c>
      <c r="AA267" s="687">
        <f>'8. ГД Уренгой'!AK72</f>
        <v>0</v>
      </c>
      <c r="AB267" s="687">
        <f t="shared" si="501"/>
        <v>-4.0999999999999996</v>
      </c>
      <c r="AC267" s="688">
        <f t="shared" si="502"/>
        <v>0</v>
      </c>
      <c r="AD267" s="687">
        <f t="shared" si="503"/>
        <v>10.100000000000001</v>
      </c>
      <c r="AE267" s="687">
        <f t="shared" si="504"/>
        <v>0</v>
      </c>
      <c r="AF267" s="687">
        <f t="shared" si="505"/>
        <v>-10.100000000000001</v>
      </c>
      <c r="AG267" s="688">
        <f t="shared" si="506"/>
        <v>0</v>
      </c>
      <c r="AH267" s="687">
        <f>'8. ГД Уренгой'!AU72</f>
        <v>3.8000000000000003</v>
      </c>
      <c r="AI267" s="687">
        <f>'8. ГД Уренгой'!AW72</f>
        <v>0</v>
      </c>
      <c r="AJ267" s="687">
        <f t="shared" si="507"/>
        <v>-3.8000000000000003</v>
      </c>
      <c r="AK267" s="688">
        <f t="shared" si="508"/>
        <v>0</v>
      </c>
      <c r="AL267" s="687">
        <f>'8. ГД Уренгой'!BA72</f>
        <v>3.5</v>
      </c>
      <c r="AM267" s="687">
        <f>'8. ГД Уренгой'!BC72</f>
        <v>0</v>
      </c>
      <c r="AN267" s="687">
        <f t="shared" si="509"/>
        <v>-3.5</v>
      </c>
      <c r="AO267" s="688">
        <f t="shared" si="510"/>
        <v>0</v>
      </c>
      <c r="AP267" s="687">
        <f>'8. ГД Уренгой'!BG72</f>
        <v>2.8000000000000003</v>
      </c>
      <c r="AQ267" s="687">
        <f>'8. ГД Уренгой'!BI72</f>
        <v>0</v>
      </c>
      <c r="AR267" s="687">
        <f t="shared" si="511"/>
        <v>-2.8000000000000003</v>
      </c>
      <c r="AS267" s="688">
        <f t="shared" si="512"/>
        <v>0</v>
      </c>
      <c r="AT267" s="687">
        <f t="shared" si="513"/>
        <v>9.7000000000000011</v>
      </c>
      <c r="AU267" s="687">
        <f t="shared" si="514"/>
        <v>0</v>
      </c>
      <c r="AV267" s="687">
        <f t="shared" si="515"/>
        <v>-9.7000000000000011</v>
      </c>
      <c r="AW267" s="688">
        <f t="shared" si="516"/>
        <v>0</v>
      </c>
      <c r="AX267" s="687">
        <f>'8. ГД Уренгой'!BS72</f>
        <v>3.6</v>
      </c>
      <c r="AY267" s="687">
        <f>'8. ГД Уренгой'!BU72</f>
        <v>0</v>
      </c>
      <c r="AZ267" s="687">
        <f t="shared" si="517"/>
        <v>-3.6</v>
      </c>
      <c r="BA267" s="688">
        <f t="shared" si="518"/>
        <v>0</v>
      </c>
      <c r="BB267" s="687">
        <f>'8. ГД Уренгой'!BY72</f>
        <v>2.7</v>
      </c>
      <c r="BC267" s="687">
        <f>'8. ГД Уренгой'!CA72</f>
        <v>0</v>
      </c>
      <c r="BD267" s="687">
        <f t="shared" si="519"/>
        <v>-2.7</v>
      </c>
      <c r="BE267" s="688">
        <f t="shared" si="520"/>
        <v>0</v>
      </c>
      <c r="BF267" s="687">
        <f>'8. ГД Уренгой'!CE72</f>
        <v>3.4</v>
      </c>
      <c r="BG267" s="687">
        <f>'8. ГД Уренгой'!CG72</f>
        <v>0</v>
      </c>
      <c r="BH267" s="687">
        <f t="shared" si="521"/>
        <v>-3.4</v>
      </c>
      <c r="BI267" s="688">
        <f t="shared" si="522"/>
        <v>0</v>
      </c>
      <c r="BJ267" s="687">
        <f t="shared" si="523"/>
        <v>0</v>
      </c>
      <c r="BK267" s="687">
        <f t="shared" si="524"/>
        <v>0</v>
      </c>
      <c r="BL267" s="687">
        <f t="shared" si="525"/>
        <v>0</v>
      </c>
      <c r="BM267" s="688" t="str">
        <f t="shared" si="526"/>
        <v>-</v>
      </c>
      <c r="BN267" s="687">
        <f>'8. ГД Уренгой'!CQ72</f>
        <v>0</v>
      </c>
      <c r="BO267" s="687">
        <f>'8. ГД Уренгой'!CS72</f>
        <v>0</v>
      </c>
      <c r="BP267" s="687">
        <f t="shared" si="527"/>
        <v>0</v>
      </c>
      <c r="BQ267" s="688" t="str">
        <f t="shared" si="528"/>
        <v>-</v>
      </c>
      <c r="BR267" s="687">
        <f>'8. ГД Уренгой'!CW72</f>
        <v>0</v>
      </c>
      <c r="BS267" s="687">
        <f>'8. ГД Уренгой'!CY72</f>
        <v>0</v>
      </c>
      <c r="BT267" s="687">
        <f t="shared" si="529"/>
        <v>0</v>
      </c>
      <c r="BU267" s="688" t="str">
        <f t="shared" si="530"/>
        <v>-</v>
      </c>
      <c r="BV267" s="687">
        <f>'8. ГД Уренгой'!DC72</f>
        <v>0</v>
      </c>
      <c r="BW267" s="687">
        <f>'8. ГД Уренгой'!DE72</f>
        <v>0</v>
      </c>
      <c r="BX267" s="687">
        <f t="shared" si="531"/>
        <v>0</v>
      </c>
      <c r="BY267" s="688" t="str">
        <f t="shared" si="532"/>
        <v>-</v>
      </c>
    </row>
    <row r="268" spans="2:77" ht="20.100000000000001" customHeight="1">
      <c r="C268" s="424" t="s">
        <v>374</v>
      </c>
      <c r="D268" s="528"/>
      <c r="E268" s="528"/>
      <c r="F268" s="529"/>
      <c r="G268" s="530" t="s">
        <v>375</v>
      </c>
      <c r="H268" s="530"/>
      <c r="I268" s="446" t="s">
        <v>98</v>
      </c>
      <c r="J268" s="687">
        <f t="shared" si="489"/>
        <v>33226.699999999997</v>
      </c>
      <c r="K268" s="687">
        <f t="shared" si="490"/>
        <v>0</v>
      </c>
      <c r="L268" s="687">
        <f t="shared" si="491"/>
        <v>-33226.699999999997</v>
      </c>
      <c r="M268" s="688">
        <f t="shared" si="492"/>
        <v>0</v>
      </c>
      <c r="N268" s="687">
        <f t="shared" si="493"/>
        <v>8550.4</v>
      </c>
      <c r="O268" s="687">
        <f t="shared" si="494"/>
        <v>0</v>
      </c>
      <c r="P268" s="687">
        <f t="shared" si="495"/>
        <v>-8550.4</v>
      </c>
      <c r="Q268" s="688">
        <f t="shared" si="496"/>
        <v>0</v>
      </c>
      <c r="R268" s="687">
        <f>'14. ГП Благовещенск (Ам ГПЗ)'!W52+'14. ГП Благовещенск (Ам ГПЗ)'!W64</f>
        <v>3082.1</v>
      </c>
      <c r="S268" s="687">
        <f>'14. ГП Благовещенск (Ам ГПЗ)'!Y52+'14. ГП Благовещенск (Ам ГПЗ)'!Y64</f>
        <v>0</v>
      </c>
      <c r="T268" s="687">
        <f t="shared" si="497"/>
        <v>-3082.1</v>
      </c>
      <c r="U268" s="688">
        <f t="shared" si="498"/>
        <v>0</v>
      </c>
      <c r="V268" s="687">
        <f>'14. ГП Благовещенск (Ам ГПЗ)'!AC52+'14. ГП Благовещенск (Ам ГПЗ)'!AC64</f>
        <v>2783.9</v>
      </c>
      <c r="W268" s="687">
        <f>'14. ГП Благовещенск (Ам ГПЗ)'!AE52+'14. ГП Благовещенск (Ам ГПЗ)'!AE64</f>
        <v>0</v>
      </c>
      <c r="X268" s="687">
        <f t="shared" si="499"/>
        <v>-2783.9</v>
      </c>
      <c r="Y268" s="688">
        <f t="shared" si="500"/>
        <v>0</v>
      </c>
      <c r="Z268" s="687">
        <f>'14. ГП Благовещенск (Ам ГПЗ)'!AI52+'14. ГП Благовещенск (Ам ГПЗ)'!AI64</f>
        <v>2684.4</v>
      </c>
      <c r="AA268" s="687">
        <f>'14. ГП Благовещенск (Ам ГПЗ)'!AK52+'14. ГП Благовещенск (Ам ГПЗ)'!AK64</f>
        <v>0</v>
      </c>
      <c r="AB268" s="687">
        <f t="shared" si="501"/>
        <v>-2684.4</v>
      </c>
      <c r="AC268" s="688">
        <f t="shared" si="502"/>
        <v>0</v>
      </c>
      <c r="AD268" s="687">
        <f t="shared" si="503"/>
        <v>8389.6999999999989</v>
      </c>
      <c r="AE268" s="687">
        <f t="shared" si="504"/>
        <v>0</v>
      </c>
      <c r="AF268" s="687">
        <f t="shared" si="505"/>
        <v>-8389.6999999999989</v>
      </c>
      <c r="AG268" s="688">
        <f t="shared" si="506"/>
        <v>0</v>
      </c>
      <c r="AH268" s="687">
        <f>'14. ГП Благовещенск (Ам ГПЗ)'!AU52+'14. ГП Благовещенск (Ам ГПЗ)'!AU64</f>
        <v>2325.6999999999998</v>
      </c>
      <c r="AI268" s="687">
        <f>'14. ГП Благовещенск (Ам ГПЗ)'!AW52+'14. ГП Благовещенск (Ам ГПЗ)'!AW64</f>
        <v>0</v>
      </c>
      <c r="AJ268" s="687">
        <f t="shared" si="507"/>
        <v>-2325.6999999999998</v>
      </c>
      <c r="AK268" s="688">
        <f t="shared" si="508"/>
        <v>0</v>
      </c>
      <c r="AL268" s="687">
        <f>'14. ГП Благовещенск (Ам ГПЗ)'!BA52+'14. ГП Благовещенск (Ам ГПЗ)'!BA64</f>
        <v>3082.1</v>
      </c>
      <c r="AM268" s="687">
        <f>'14. ГП Благовещенск (Ам ГПЗ)'!BC52+'14. ГП Благовещенск (Ам ГПЗ)'!BC64</f>
        <v>0</v>
      </c>
      <c r="AN268" s="687">
        <f t="shared" si="509"/>
        <v>-3082.1</v>
      </c>
      <c r="AO268" s="688">
        <f t="shared" si="510"/>
        <v>0</v>
      </c>
      <c r="AP268" s="687">
        <f>'14. ГП Благовещенск (Ам ГПЗ)'!BG52+'14. ГП Благовещенск (Ам ГПЗ)'!BG64</f>
        <v>2981.9</v>
      </c>
      <c r="AQ268" s="687">
        <f>'14. ГП Благовещенск (Ам ГПЗ)'!BI52+'14. ГП Благовещенск (Ам ГПЗ)'!BI64</f>
        <v>0</v>
      </c>
      <c r="AR268" s="687">
        <f t="shared" si="511"/>
        <v>-2981.9</v>
      </c>
      <c r="AS268" s="688">
        <f t="shared" si="512"/>
        <v>0</v>
      </c>
      <c r="AT268" s="687">
        <f t="shared" si="513"/>
        <v>7446.2</v>
      </c>
      <c r="AU268" s="687">
        <f t="shared" si="514"/>
        <v>0</v>
      </c>
      <c r="AV268" s="687">
        <f t="shared" si="515"/>
        <v>-7446.2</v>
      </c>
      <c r="AW268" s="688">
        <f t="shared" si="516"/>
        <v>0</v>
      </c>
      <c r="AX268" s="687">
        <f>'14. ГП Благовещенск (Ам ГПЗ)'!BS52+'14. ГП Благовещенск (Ам ГПЗ)'!BS64</f>
        <v>3004.8</v>
      </c>
      <c r="AY268" s="687">
        <f>'14. ГП Благовещенск (Ам ГПЗ)'!BU52+'14. ГП Благовещенск (Ам ГПЗ)'!BU64</f>
        <v>0</v>
      </c>
      <c r="AZ268" s="687">
        <f t="shared" si="517"/>
        <v>-3004.8</v>
      </c>
      <c r="BA268" s="688">
        <f t="shared" si="518"/>
        <v>0</v>
      </c>
      <c r="BB268" s="687">
        <f>'14. ГП Благовещенск (Ам ГПЗ)'!BY52+'14. ГП Благовещенск (Ам ГПЗ)'!BY64</f>
        <v>2926.7</v>
      </c>
      <c r="BC268" s="687">
        <f>'14. ГП Благовещенск (Ам ГПЗ)'!CA52+'14. ГП Благовещенск (Ам ГПЗ)'!CA64</f>
        <v>0</v>
      </c>
      <c r="BD268" s="687">
        <f t="shared" si="519"/>
        <v>-2926.7</v>
      </c>
      <c r="BE268" s="688">
        <f t="shared" si="520"/>
        <v>0</v>
      </c>
      <c r="BF268" s="687">
        <f>'14. ГП Благовещенск (Ам ГПЗ)'!CE52+'14. ГП Благовещенск (Ам ГПЗ)'!CE64</f>
        <v>1514.7</v>
      </c>
      <c r="BG268" s="687">
        <f>'14. ГП Благовещенск (Ам ГПЗ)'!CG52+'14. ГП Благовещенск (Ам ГПЗ)'!CG64</f>
        <v>0</v>
      </c>
      <c r="BH268" s="687">
        <f t="shared" si="521"/>
        <v>-1514.7</v>
      </c>
      <c r="BI268" s="688">
        <f t="shared" si="522"/>
        <v>0</v>
      </c>
      <c r="BJ268" s="687">
        <f t="shared" si="523"/>
        <v>8840.4000000000015</v>
      </c>
      <c r="BK268" s="687">
        <f t="shared" si="524"/>
        <v>0</v>
      </c>
      <c r="BL268" s="687">
        <f t="shared" si="525"/>
        <v>-8840.4000000000015</v>
      </c>
      <c r="BM268" s="688">
        <f t="shared" si="526"/>
        <v>0</v>
      </c>
      <c r="BN268" s="687">
        <f>'14. ГП Благовещенск (Ам ГПЗ)'!CQ52+'14. ГП Благовещенск (Ам ГПЗ)'!CQ64</f>
        <v>2970.7</v>
      </c>
      <c r="BO268" s="687">
        <f>'14. ГП Благовещенск (Ам ГПЗ)'!CS52+'14. ГП Благовещенск (Ам ГПЗ)'!CS64</f>
        <v>0</v>
      </c>
      <c r="BP268" s="687">
        <f t="shared" si="527"/>
        <v>-2970.7</v>
      </c>
      <c r="BQ268" s="688">
        <f t="shared" si="528"/>
        <v>0</v>
      </c>
      <c r="BR268" s="687">
        <f>'14. ГП Благовещенск (Ам ГПЗ)'!CW52+'14. ГП Благовещенск (Ам ГПЗ)'!CW64</f>
        <v>2898.4</v>
      </c>
      <c r="BS268" s="687">
        <f>'14. ГП Благовещенск (Ам ГПЗ)'!CY52+'14. ГП Благовещенск (Ам ГПЗ)'!CY64</f>
        <v>0</v>
      </c>
      <c r="BT268" s="687">
        <f t="shared" si="529"/>
        <v>-2898.4</v>
      </c>
      <c r="BU268" s="688">
        <f t="shared" si="530"/>
        <v>0</v>
      </c>
      <c r="BV268" s="687">
        <f>'14. ГП Благовещенск (Ам ГПЗ)'!DC52+'14. ГП Благовещенск (Ам ГПЗ)'!DC64</f>
        <v>2971.3</v>
      </c>
      <c r="BW268" s="687">
        <f>'14. ГП Благовещенск (Ам ГПЗ)'!DE52+'14. ГП Благовещенск (Ам ГПЗ)'!DE64</f>
        <v>0</v>
      </c>
      <c r="BX268" s="687">
        <f t="shared" si="531"/>
        <v>-2971.3</v>
      </c>
      <c r="BY268" s="688">
        <f t="shared" si="532"/>
        <v>0</v>
      </c>
    </row>
    <row r="269" spans="2:77" ht="20.100000000000001" customHeight="1">
      <c r="C269" s="436" t="s">
        <v>376</v>
      </c>
      <c r="D269" s="528"/>
      <c r="E269" s="528"/>
      <c r="F269" s="529"/>
      <c r="G269" s="530" t="s">
        <v>375</v>
      </c>
      <c r="H269" s="530"/>
      <c r="I269" s="691" t="s">
        <v>98</v>
      </c>
      <c r="J269" s="687">
        <f t="shared" si="489"/>
        <v>33226.699999999997</v>
      </c>
      <c r="K269" s="687">
        <f t="shared" si="490"/>
        <v>0</v>
      </c>
      <c r="L269" s="687">
        <f t="shared" si="491"/>
        <v>-33226.699999999997</v>
      </c>
      <c r="M269" s="688">
        <f t="shared" si="492"/>
        <v>0</v>
      </c>
      <c r="N269" s="687">
        <f t="shared" si="493"/>
        <v>8550.4</v>
      </c>
      <c r="O269" s="687">
        <f t="shared" si="494"/>
        <v>0</v>
      </c>
      <c r="P269" s="687">
        <f t="shared" si="495"/>
        <v>-8550.4</v>
      </c>
      <c r="Q269" s="688">
        <f t="shared" si="496"/>
        <v>0</v>
      </c>
      <c r="R269" s="687">
        <f>'14. ГП Благовещенск (Ам ГПЗ)'!W52+'14. ГП Благовещенск (Ам ГПЗ)'!W64</f>
        <v>3082.1</v>
      </c>
      <c r="S269" s="687">
        <f>'14. ГП Благовещенск (Ам ГПЗ)'!Y52+'14. ГП Благовещенск (Ам ГПЗ)'!Y64</f>
        <v>0</v>
      </c>
      <c r="T269" s="687">
        <f t="shared" si="497"/>
        <v>-3082.1</v>
      </c>
      <c r="U269" s="688">
        <f t="shared" si="498"/>
        <v>0</v>
      </c>
      <c r="V269" s="687">
        <f>'14. ГП Благовещенск (Ам ГПЗ)'!AC52+'14. ГП Благовещенск (Ам ГПЗ)'!AC64</f>
        <v>2783.9</v>
      </c>
      <c r="W269" s="687">
        <f>'14. ГП Благовещенск (Ам ГПЗ)'!AE52+'14. ГП Благовещенск (Ам ГПЗ)'!AE64</f>
        <v>0</v>
      </c>
      <c r="X269" s="687">
        <f t="shared" si="499"/>
        <v>-2783.9</v>
      </c>
      <c r="Y269" s="688">
        <f t="shared" si="500"/>
        <v>0</v>
      </c>
      <c r="Z269" s="687">
        <f>'14. ГП Благовещенск (Ам ГПЗ)'!AI52+'14. ГП Благовещенск (Ам ГПЗ)'!AI64</f>
        <v>2684.4</v>
      </c>
      <c r="AA269" s="687">
        <f>'14. ГП Благовещенск (Ам ГПЗ)'!AK52+'14. ГП Благовещенск (Ам ГПЗ)'!AK64</f>
        <v>0</v>
      </c>
      <c r="AB269" s="687">
        <f t="shared" si="501"/>
        <v>-2684.4</v>
      </c>
      <c r="AC269" s="688">
        <f t="shared" si="502"/>
        <v>0</v>
      </c>
      <c r="AD269" s="687">
        <f t="shared" si="503"/>
        <v>8389.6999999999989</v>
      </c>
      <c r="AE269" s="687">
        <f t="shared" si="504"/>
        <v>0</v>
      </c>
      <c r="AF269" s="687">
        <f t="shared" si="505"/>
        <v>-8389.6999999999989</v>
      </c>
      <c r="AG269" s="688">
        <f t="shared" si="506"/>
        <v>0</v>
      </c>
      <c r="AH269" s="687">
        <f>'14. ГП Благовещенск (Ам ГПЗ)'!AU52+'14. ГП Благовещенск (Ам ГПЗ)'!AU64</f>
        <v>2325.6999999999998</v>
      </c>
      <c r="AI269" s="687">
        <f>'14. ГП Благовещенск (Ам ГПЗ)'!AW52+'14. ГП Благовещенск (Ам ГПЗ)'!AW64</f>
        <v>0</v>
      </c>
      <c r="AJ269" s="687">
        <f t="shared" si="507"/>
        <v>-2325.6999999999998</v>
      </c>
      <c r="AK269" s="688">
        <f t="shared" si="508"/>
        <v>0</v>
      </c>
      <c r="AL269" s="687">
        <f>'14. ГП Благовещенск (Ам ГПЗ)'!BA52+'14. ГП Благовещенск (Ам ГПЗ)'!BA64</f>
        <v>3082.1</v>
      </c>
      <c r="AM269" s="687">
        <f>'14. ГП Благовещенск (Ам ГПЗ)'!BC52+'14. ГП Благовещенск (Ам ГПЗ)'!BC64</f>
        <v>0</v>
      </c>
      <c r="AN269" s="687">
        <f t="shared" si="509"/>
        <v>-3082.1</v>
      </c>
      <c r="AO269" s="688">
        <f t="shared" si="510"/>
        <v>0</v>
      </c>
      <c r="AP269" s="687">
        <f>'14. ГП Благовещенск (Ам ГПЗ)'!BG52+'14. ГП Благовещенск (Ам ГПЗ)'!BG64</f>
        <v>2981.9</v>
      </c>
      <c r="AQ269" s="687">
        <f>'14. ГП Благовещенск (Ам ГПЗ)'!BI52+'14. ГП Благовещенск (Ам ГПЗ)'!BI64</f>
        <v>0</v>
      </c>
      <c r="AR269" s="687">
        <f t="shared" si="511"/>
        <v>-2981.9</v>
      </c>
      <c r="AS269" s="688">
        <f t="shared" si="512"/>
        <v>0</v>
      </c>
      <c r="AT269" s="687">
        <f t="shared" si="513"/>
        <v>7446.2</v>
      </c>
      <c r="AU269" s="687">
        <f t="shared" si="514"/>
        <v>0</v>
      </c>
      <c r="AV269" s="687">
        <f t="shared" si="515"/>
        <v>-7446.2</v>
      </c>
      <c r="AW269" s="688">
        <f t="shared" si="516"/>
        <v>0</v>
      </c>
      <c r="AX269" s="687">
        <f>'14. ГП Благовещенск (Ам ГПЗ)'!BS52+'14. ГП Благовещенск (Ам ГПЗ)'!BS64</f>
        <v>3004.8</v>
      </c>
      <c r="AY269" s="687">
        <f>'14. ГП Благовещенск (Ам ГПЗ)'!BU52+'14. ГП Благовещенск (Ам ГПЗ)'!BU64</f>
        <v>0</v>
      </c>
      <c r="AZ269" s="687">
        <f t="shared" si="517"/>
        <v>-3004.8</v>
      </c>
      <c r="BA269" s="688">
        <f t="shared" si="518"/>
        <v>0</v>
      </c>
      <c r="BB269" s="687">
        <f>'14. ГП Благовещенск (Ам ГПЗ)'!BY52+'14. ГП Благовещенск (Ам ГПЗ)'!BY64</f>
        <v>2926.7</v>
      </c>
      <c r="BC269" s="687">
        <f>'14. ГП Благовещенск (Ам ГПЗ)'!CA52+'14. ГП Благовещенск (Ам ГПЗ)'!CA64</f>
        <v>0</v>
      </c>
      <c r="BD269" s="687">
        <f t="shared" si="519"/>
        <v>-2926.7</v>
      </c>
      <c r="BE269" s="688">
        <f t="shared" si="520"/>
        <v>0</v>
      </c>
      <c r="BF269" s="687">
        <f>'14. ГП Благовещенск (Ам ГПЗ)'!CE52+'14. ГП Благовещенск (Ам ГПЗ)'!CE64</f>
        <v>1514.7</v>
      </c>
      <c r="BG269" s="687">
        <f>'14. ГП Благовещенск (Ам ГПЗ)'!CG52+'14. ГП Благовещенск (Ам ГПЗ)'!CG64</f>
        <v>0</v>
      </c>
      <c r="BH269" s="687">
        <f t="shared" si="521"/>
        <v>-1514.7</v>
      </c>
      <c r="BI269" s="688">
        <f t="shared" si="522"/>
        <v>0</v>
      </c>
      <c r="BJ269" s="687">
        <f t="shared" si="523"/>
        <v>8840.4000000000015</v>
      </c>
      <c r="BK269" s="687">
        <f t="shared" si="524"/>
        <v>0</v>
      </c>
      <c r="BL269" s="687">
        <f t="shared" si="525"/>
        <v>-8840.4000000000015</v>
      </c>
      <c r="BM269" s="688">
        <f t="shared" si="526"/>
        <v>0</v>
      </c>
      <c r="BN269" s="687">
        <f>'14. ГП Благовещенск (Ам ГПЗ)'!CQ52+'14. ГП Благовещенск (Ам ГПЗ)'!CQ64</f>
        <v>2970.7</v>
      </c>
      <c r="BO269" s="687">
        <f>'14. ГП Благовещенск (Ам ГПЗ)'!CS52+'14. ГП Благовещенск (Ам ГПЗ)'!CS64</f>
        <v>0</v>
      </c>
      <c r="BP269" s="687">
        <f t="shared" si="527"/>
        <v>-2970.7</v>
      </c>
      <c r="BQ269" s="688">
        <f t="shared" si="528"/>
        <v>0</v>
      </c>
      <c r="BR269" s="687">
        <f>'14. ГП Благовещенск (Ам ГПЗ)'!CW52+'14. ГП Благовещенск (Ам ГПЗ)'!CW64</f>
        <v>2898.4</v>
      </c>
      <c r="BS269" s="687">
        <f>'14. ГП Благовещенск (Ам ГПЗ)'!CY52+'14. ГП Благовещенск (Ам ГПЗ)'!CY64</f>
        <v>0</v>
      </c>
      <c r="BT269" s="687">
        <f t="shared" si="529"/>
        <v>-2898.4</v>
      </c>
      <c r="BU269" s="688">
        <f t="shared" si="530"/>
        <v>0</v>
      </c>
      <c r="BV269" s="687">
        <f>'14. ГП Благовещенск (Ам ГПЗ)'!DC52+'14. ГП Благовещенск (Ам ГПЗ)'!DC64</f>
        <v>2971.3</v>
      </c>
      <c r="BW269" s="687">
        <f>'14. ГП Благовещенск (Ам ГПЗ)'!DE52+'14. ГП Благовещенск (Ам ГПЗ)'!DE64</f>
        <v>0</v>
      </c>
      <c r="BX269" s="687">
        <f t="shared" si="531"/>
        <v>-2971.3</v>
      </c>
      <c r="BY269" s="688">
        <f t="shared" si="532"/>
        <v>0</v>
      </c>
    </row>
    <row r="270" spans="2:77" ht="20.100000000000001" customHeight="1">
      <c r="B270" s="413" t="s">
        <v>377</v>
      </c>
      <c r="C270" s="428" t="s">
        <v>113</v>
      </c>
      <c r="D270" s="528"/>
      <c r="E270" s="528"/>
      <c r="F270" s="529"/>
      <c r="G270" s="530" t="s">
        <v>378</v>
      </c>
      <c r="H270" s="530"/>
      <c r="I270" s="446" t="s">
        <v>98</v>
      </c>
      <c r="J270" s="687">
        <f t="shared" si="489"/>
        <v>41998.5</v>
      </c>
      <c r="K270" s="687">
        <f t="shared" si="490"/>
        <v>0</v>
      </c>
      <c r="L270" s="687">
        <f t="shared" si="491"/>
        <v>-41998.5</v>
      </c>
      <c r="M270" s="688">
        <f t="shared" si="492"/>
        <v>0</v>
      </c>
      <c r="N270" s="687">
        <f t="shared" si="493"/>
        <v>10762.3</v>
      </c>
      <c r="O270" s="687">
        <f t="shared" si="494"/>
        <v>0</v>
      </c>
      <c r="P270" s="687">
        <f t="shared" si="495"/>
        <v>-10762.3</v>
      </c>
      <c r="Q270" s="688">
        <f t="shared" si="496"/>
        <v>0</v>
      </c>
      <c r="R270" s="687">
        <f>'3. ГПП-СГПЗ'!W37+'4. ГПП-УЗПКТ-СЗСК'!W113+'4. ГПП-УЗПКТ-СЗСК'!W96+'4. ГПП-УЗПКТ-СЗСК'!W94+'4. ГПП-УЗПКТ-СЗСК'!W115+'4. ГПП-УЗПКТ-СЗСК'!W98+'1. ГПП-АГПЗ+'!W35+'14. ГП Благовещенск (Ам ГПЗ)'!W52</f>
        <v>3846.3</v>
      </c>
      <c r="S270" s="687">
        <f>'3. ГПП-СГПЗ'!Y37+'4. ГПП-УЗПКТ-СЗСК'!Y113+'4. ГПП-УЗПКТ-СЗСК'!Y96+'4. ГПП-УЗПКТ-СЗСК'!Y94+'4. ГПП-УЗПКТ-СЗСК'!Y115+'4. ГПП-УЗПКТ-СЗСК'!Y98+'1. ГПП-АГПЗ+'!Y35+'14. ГП Благовещенск (Ам ГПЗ)'!Y52</f>
        <v>0</v>
      </c>
      <c r="T270" s="687">
        <f t="shared" si="497"/>
        <v>-3846.3</v>
      </c>
      <c r="U270" s="688">
        <f t="shared" si="498"/>
        <v>0</v>
      </c>
      <c r="V270" s="687">
        <f>'3. ГПП-СГПЗ'!AC37+'4. ГПП-УЗПКТ-СЗСК'!AC113+'4. ГПП-УЗПКТ-СЗСК'!AC96+'4. ГПП-УЗПКТ-СЗСК'!AC94+'4. ГПП-УЗПКТ-СЗСК'!AC115+'4. ГПП-УЗПКТ-СЗСК'!AC98+'1. ГПП-АГПЗ+'!AC35+'14. ГП Благовещенск (Ам ГПЗ)'!AC52</f>
        <v>3472.5</v>
      </c>
      <c r="W270" s="687">
        <f>'3. ГПП-СГПЗ'!AE37+'4. ГПП-УЗПКТ-СЗСК'!AE113+'4. ГПП-УЗПКТ-СЗСК'!AE96+'4. ГПП-УЗПКТ-СЗСК'!AE94+'4. ГПП-УЗПКТ-СЗСК'!AE115+'4. ГПП-УЗПКТ-СЗСК'!AE98+'1. ГПП-АГПЗ+'!AE35+'14. ГП Благовещенск (Ам ГПЗ)'!AE52</f>
        <v>0</v>
      </c>
      <c r="X270" s="687">
        <f t="shared" si="499"/>
        <v>-3472.5</v>
      </c>
      <c r="Y270" s="688">
        <f t="shared" si="500"/>
        <v>0</v>
      </c>
      <c r="Z270" s="687">
        <f>'3. ГПП-СГПЗ'!AI37+'4. ГПП-УЗПКТ-СЗСК'!AI113+'4. ГПП-УЗПКТ-СЗСК'!AI96+'4. ГПП-УЗПКТ-СЗСК'!AI94+'4. ГПП-УЗПКТ-СЗСК'!AI115+'4. ГПП-УЗПКТ-СЗСК'!AI98+'1. ГПП-АГПЗ+'!AI35+'14. ГП Благовещенск (Ам ГПЗ)'!AI52</f>
        <v>3443.5</v>
      </c>
      <c r="AA270" s="687">
        <f>'3. ГПП-СГПЗ'!AK37+'4. ГПП-УЗПКТ-СЗСК'!AK113+'4. ГПП-УЗПКТ-СЗСК'!AK96+'4. ГПП-УЗПКТ-СЗСК'!AK94+'4. ГПП-УЗПКТ-СЗСК'!AK115+'4. ГПП-УЗПКТ-СЗСК'!AK98+'1. ГПП-АГПЗ+'!AK35+'14. ГП Благовещенск (Ам ГПЗ)'!AK52</f>
        <v>0</v>
      </c>
      <c r="AB270" s="687">
        <f t="shared" si="501"/>
        <v>-3443.5</v>
      </c>
      <c r="AC270" s="688">
        <f t="shared" si="502"/>
        <v>0</v>
      </c>
      <c r="AD270" s="687">
        <f t="shared" si="503"/>
        <v>10263.299999999999</v>
      </c>
      <c r="AE270" s="687">
        <f t="shared" si="504"/>
        <v>0</v>
      </c>
      <c r="AF270" s="687">
        <f t="shared" si="505"/>
        <v>-10263.299999999999</v>
      </c>
      <c r="AG270" s="688">
        <f t="shared" si="506"/>
        <v>0</v>
      </c>
      <c r="AH270" s="687">
        <f>'3. ГПП-СГПЗ'!AU37+'4. ГПП-УЗПКТ-СЗСК'!AU113+'4. ГПП-УЗПКТ-СЗСК'!AU96+'4. ГПП-УЗПКТ-СЗСК'!AU94+'4. ГПП-УЗПКТ-СЗСК'!AU115+'4. ГПП-УЗПКТ-СЗСК'!AU98+'1. ГПП-АГПЗ+'!AU35+'14. ГП Благовещенск (Ам ГПЗ)'!AU52</f>
        <v>3004.7</v>
      </c>
      <c r="AI270" s="687">
        <f>'3. ГПП-СГПЗ'!AW37+'4. ГПП-УЗПКТ-СЗСК'!AW113+'4. ГПП-УЗПКТ-СЗСК'!AW96+'4. ГПП-УЗПКТ-СЗСК'!AW94+'4. ГПП-УЗПКТ-СЗСК'!AW115+'4. ГПП-УЗПКТ-СЗСК'!AW98+'1. ГПП-АГПЗ+'!AW35+'14. ГП Благовещенск (Ам ГПЗ)'!AW52</f>
        <v>0</v>
      </c>
      <c r="AJ270" s="687">
        <f t="shared" si="507"/>
        <v>-3004.7</v>
      </c>
      <c r="AK270" s="688">
        <f t="shared" si="508"/>
        <v>0</v>
      </c>
      <c r="AL270" s="687">
        <f>'3. ГПП-СГПЗ'!BA37+'4. ГПП-УЗПКТ-СЗСК'!BA113+'4. ГПП-УЗПКТ-СЗСК'!BA96+'4. ГПП-УЗПКТ-СЗСК'!BA94+'4. ГПП-УЗПКТ-СЗСК'!BA115+'4. ГПП-УЗПКТ-СЗСК'!BA98+'1. ГПП-АГПЗ+'!BA35+'14. ГП Благовещенск (Ам ГПЗ)'!BA52</f>
        <v>3716.8</v>
      </c>
      <c r="AM270" s="687">
        <f>'3. ГПП-СГПЗ'!BC37+'4. ГПП-УЗПКТ-СЗСК'!BC113+'4. ГПП-УЗПКТ-СЗСК'!BC96+'4. ГПП-УЗПКТ-СЗСК'!BC94+'4. ГПП-УЗПКТ-СЗСК'!BC115+'4. ГПП-УЗПКТ-СЗСК'!BC98+'1. ГПП-АГПЗ+'!BC35+'14. ГП Благовещенск (Ам ГПЗ)'!BC52</f>
        <v>0</v>
      </c>
      <c r="AN270" s="687">
        <f t="shared" si="509"/>
        <v>-3716.8</v>
      </c>
      <c r="AO270" s="688">
        <f t="shared" si="510"/>
        <v>0</v>
      </c>
      <c r="AP270" s="687">
        <f>'3. ГПП-СГПЗ'!BG37+'4. ГПП-УЗПКТ-СЗСК'!BG113+'4. ГПП-УЗПКТ-СЗСК'!BG96+'4. ГПП-УЗПКТ-СЗСК'!BG94+'4. ГПП-УЗПКТ-СЗСК'!BG115+'4. ГПП-УЗПКТ-СЗСК'!BG98+'1. ГПП-АГПЗ+'!BG35+'14. ГП Благовещенск (Ам ГПЗ)'!BG52</f>
        <v>3541.8</v>
      </c>
      <c r="AQ270" s="687">
        <f>'3. ГПП-СГПЗ'!BI37+'4. ГПП-УЗПКТ-СЗСК'!BI113+'4. ГПП-УЗПКТ-СЗСК'!BI96+'4. ГПП-УЗПКТ-СЗСК'!BI94+'4. ГПП-УЗПКТ-СЗСК'!BI115+'4. ГПП-УЗПКТ-СЗСК'!BI98+'1. ГПП-АГПЗ+'!BI35+'14. ГП Благовещенск (Ам ГПЗ)'!BI52</f>
        <v>0</v>
      </c>
      <c r="AR270" s="687">
        <f t="shared" si="511"/>
        <v>-3541.8</v>
      </c>
      <c r="AS270" s="688">
        <f t="shared" si="512"/>
        <v>0</v>
      </c>
      <c r="AT270" s="687">
        <f t="shared" si="513"/>
        <v>9780.1999999999989</v>
      </c>
      <c r="AU270" s="687">
        <f t="shared" si="514"/>
        <v>0</v>
      </c>
      <c r="AV270" s="687">
        <f t="shared" si="515"/>
        <v>-9780.1999999999989</v>
      </c>
      <c r="AW270" s="688">
        <f t="shared" si="516"/>
        <v>0</v>
      </c>
      <c r="AX270" s="687">
        <f>'3. ГПП-СГПЗ'!BS37+'4. ГПП-УЗПКТ-СЗСК'!BS113+'4. ГПП-УЗПКТ-СЗСК'!BS96+'4. ГПП-УЗПКТ-СЗСК'!BS94+'4. ГПП-УЗПКТ-СЗСК'!BS115+'4. ГПП-УЗПКТ-СЗСК'!BS98+'1. ГПП-АГПЗ+'!BS35+'14. ГП Благовещенск (Ам ГПЗ)'!BS52</f>
        <v>3769.4</v>
      </c>
      <c r="AY270" s="687">
        <f>'3. ГПП-СГПЗ'!BU37+'4. ГПП-УЗПКТ-СЗСК'!BU113+'4. ГПП-УЗПКТ-СЗСК'!BU96+'4. ГПП-УЗПКТ-СЗСК'!BU94+'4. ГПП-УЗПКТ-СЗСК'!BU115+'4. ГПП-УЗПКТ-СЗСК'!BU98+'1. ГПП-АГПЗ+'!BU35+'14. ГП Благовещенск (Ам ГПЗ)'!BU52</f>
        <v>0</v>
      </c>
      <c r="AZ270" s="687">
        <f t="shared" si="517"/>
        <v>-3769.4</v>
      </c>
      <c r="BA270" s="688">
        <f t="shared" si="518"/>
        <v>0</v>
      </c>
      <c r="BB270" s="687">
        <f>'3. ГПП-СГПЗ'!BY37+'4. ГПП-УЗПКТ-СЗСК'!BY113+'4. ГПП-УЗПКТ-СЗСК'!BY96+'4. ГПП-УЗПКТ-СЗСК'!BY94+'4. ГПП-УЗПКТ-СЗСК'!BY115+'4. ГПП-УЗПКТ-СЗСК'!BY98+'1. ГПП-АГПЗ+'!BY35+'14. ГП Благовещенск (Ам ГПЗ)'!BY52</f>
        <v>3709.8999999999996</v>
      </c>
      <c r="BC270" s="687">
        <f>'3. ГПП-СГПЗ'!CA37+'4. ГПП-УЗПКТ-СЗСК'!CA113+'4. ГПП-УЗПКТ-СЗСК'!CA96+'4. ГПП-УЗПКТ-СЗСК'!CA94+'4. ГПП-УЗПКТ-СЗСК'!CA115+'4. ГПП-УЗПКТ-СЗСК'!CA98+'1. ГПП-АГПЗ+'!CA35+'14. ГП Благовещенск (Ам ГПЗ)'!CA52</f>
        <v>0</v>
      </c>
      <c r="BD270" s="687">
        <f t="shared" si="519"/>
        <v>-3709.8999999999996</v>
      </c>
      <c r="BE270" s="688">
        <f t="shared" si="520"/>
        <v>0</v>
      </c>
      <c r="BF270" s="687">
        <f>'3. ГПП-СГПЗ'!CE37+'4. ГПП-УЗПКТ-СЗСК'!CE113+'4. ГПП-УЗПКТ-СЗСК'!CE96+'4. ГПП-УЗПКТ-СЗСК'!CE94+'4. ГПП-УЗПКТ-СЗСК'!CE115+'4. ГПП-УЗПКТ-СЗСК'!CE98+'1. ГПП-АГПЗ+'!CE35+'14. ГП Благовещенск (Ам ГПЗ)'!CE52</f>
        <v>2300.9</v>
      </c>
      <c r="BG270" s="687">
        <f>'3. ГПП-СГПЗ'!CG37+'4. ГПП-УЗПКТ-СЗСК'!CG113+'4. ГПП-УЗПКТ-СЗСК'!CG96+'4. ГПП-УЗПКТ-СЗСК'!CG94+'4. ГПП-УЗПКТ-СЗСК'!CG115+'4. ГПП-УЗПКТ-СЗСК'!CG98+'1. ГПП-АГПЗ+'!CG35+'14. ГП Благовещенск (Ам ГПЗ)'!CG52</f>
        <v>0</v>
      </c>
      <c r="BH270" s="687">
        <f t="shared" si="521"/>
        <v>-2300.9</v>
      </c>
      <c r="BI270" s="688">
        <f t="shared" si="522"/>
        <v>0</v>
      </c>
      <c r="BJ270" s="687">
        <f t="shared" si="523"/>
        <v>11192.7</v>
      </c>
      <c r="BK270" s="687">
        <f t="shared" si="524"/>
        <v>0</v>
      </c>
      <c r="BL270" s="687">
        <f t="shared" si="525"/>
        <v>-11192.7</v>
      </c>
      <c r="BM270" s="688">
        <f t="shared" si="526"/>
        <v>0</v>
      </c>
      <c r="BN270" s="687">
        <f>'3. ГПП-СГПЗ'!CQ37+'4. ГПП-УЗПКТ-СЗСК'!CQ113+'4. ГПП-УЗПКТ-СЗСК'!CQ96+'4. ГПП-УЗПКТ-СЗСК'!CQ94+'4. ГПП-УЗПКТ-СЗСК'!CQ115+'4. ГПП-УЗПКТ-СЗСК'!CQ98+'1. ГПП-АГПЗ+'!CQ35+'14. ГП Благовещенск (Ам ГПЗ)'!CQ52</f>
        <v>3736.7999999999997</v>
      </c>
      <c r="BO270" s="687">
        <f>'3. ГПП-СГПЗ'!CS37+'4. ГПП-УЗПКТ-СЗСК'!CS113+'4. ГПП-УЗПКТ-СЗСК'!CS96+'4. ГПП-УЗПКТ-СЗСК'!CS94+'4. ГПП-УЗПКТ-СЗСК'!CS115+'4. ГПП-УЗПКТ-СЗСК'!CS98+'1. ГПП-АГПЗ+'!CS35+'14. ГП Благовещенск (Ам ГПЗ)'!CS52</f>
        <v>0</v>
      </c>
      <c r="BP270" s="687">
        <f t="shared" si="527"/>
        <v>-3736.7999999999997</v>
      </c>
      <c r="BQ270" s="688">
        <f t="shared" si="528"/>
        <v>0</v>
      </c>
      <c r="BR270" s="687">
        <f>'3. ГПП-СГПЗ'!CW37+'4. ГПП-УЗПКТ-СЗСК'!CW113+'4. ГПП-УЗПКТ-СЗСК'!CW96+'4. ГПП-УЗПКТ-СЗСК'!CW94+'4. ГПП-УЗПКТ-СЗСК'!CW115+'4. ГПП-УЗПКТ-СЗСК'!CW98+'1. ГПП-АГПЗ+'!CW35+'14. ГП Благовещенск (Ам ГПЗ)'!CW52</f>
        <v>3673.9</v>
      </c>
      <c r="BS270" s="687">
        <f>'3. ГПП-СГПЗ'!CY37+'4. ГПП-УЗПКТ-СЗСК'!CY113+'4. ГПП-УЗПКТ-СЗСК'!CY96+'4. ГПП-УЗПКТ-СЗСК'!CY94+'4. ГПП-УЗПКТ-СЗСК'!CY115+'4. ГПП-УЗПКТ-СЗСК'!CY98+'1. ГПП-АГПЗ+'!CY35+'14. ГП Благовещенск (Ам ГПЗ)'!CY52</f>
        <v>0</v>
      </c>
      <c r="BT270" s="687">
        <f t="shared" si="529"/>
        <v>-3673.9</v>
      </c>
      <c r="BU270" s="688">
        <f t="shared" si="530"/>
        <v>0</v>
      </c>
      <c r="BV270" s="687">
        <f>'3. ГПП-СГПЗ'!DC37+'4. ГПП-УЗПКТ-СЗСК'!DC113+'4. ГПП-УЗПКТ-СЗСК'!DC96+'4. ГПП-УЗПКТ-СЗСК'!DC94+'4. ГПП-УЗПКТ-СЗСК'!DC115+'4. ГПП-УЗПКТ-СЗСК'!DC98+'1. ГПП-АГПЗ+'!DC35+'14. ГП Благовещенск (Ам ГПЗ)'!DC52</f>
        <v>3782</v>
      </c>
      <c r="BW270" s="687">
        <f>'3. ГПП-СГПЗ'!DE37+'4. ГПП-УЗПКТ-СЗСК'!DE113+'4. ГПП-УЗПКТ-СЗСК'!DE96+'4. ГПП-УЗПКТ-СЗСК'!DE94+'4. ГПП-УЗПКТ-СЗСК'!DE115+'4. ГПП-УЗПКТ-СЗСК'!DE98+'1. ГПП-АГПЗ+'!DE35+'14. ГП Благовещенск (Ам ГПЗ)'!DE52</f>
        <v>0</v>
      </c>
      <c r="BX270" s="687">
        <f t="shared" si="531"/>
        <v>-3782</v>
      </c>
      <c r="BY270" s="688">
        <f t="shared" si="532"/>
        <v>0</v>
      </c>
    </row>
    <row r="271" spans="2:77" ht="20.100000000000001" customHeight="1">
      <c r="C271" s="424" t="s">
        <v>173</v>
      </c>
      <c r="D271" s="528"/>
      <c r="E271" s="528"/>
      <c r="F271" s="529"/>
      <c r="G271" s="530" t="s">
        <v>379</v>
      </c>
      <c r="H271" s="530"/>
      <c r="I271" s="446" t="s">
        <v>98</v>
      </c>
      <c r="J271" s="687">
        <f t="shared" si="489"/>
        <v>8771.8000000000011</v>
      </c>
      <c r="K271" s="687">
        <f t="shared" si="490"/>
        <v>0</v>
      </c>
      <c r="L271" s="687">
        <f t="shared" si="491"/>
        <v>-8771.8000000000011</v>
      </c>
      <c r="M271" s="688">
        <f t="shared" si="492"/>
        <v>0</v>
      </c>
      <c r="N271" s="687">
        <f t="shared" si="493"/>
        <v>2211.9000000000005</v>
      </c>
      <c r="O271" s="687">
        <f t="shared" si="494"/>
        <v>0</v>
      </c>
      <c r="P271" s="687">
        <f t="shared" si="495"/>
        <v>-2211.9000000000005</v>
      </c>
      <c r="Q271" s="688">
        <f t="shared" si="496"/>
        <v>0</v>
      </c>
      <c r="R271" s="687">
        <f>'3. ГПП-СГПЗ'!W37+'4. ГПП-УЗПКТ-СЗСК'!W113+'4. ГПП-УЗПКТ-СЗСК'!W96+'4. ГПП-УЗПКТ-СЗСК'!W94+'4. ГПП-УЗПКТ-СЗСК'!W115+'4. ГПП-УЗПКТ-СЗСК'!W98+'1. ГПП-АГПЗ+'!W35</f>
        <v>764.2</v>
      </c>
      <c r="S271" s="687">
        <f>'3. ГПП-СГПЗ'!Y37+'4. ГПП-УЗПКТ-СЗСК'!Y113+'4. ГПП-УЗПКТ-СЗСК'!Y96+'4. ГПП-УЗПКТ-СЗСК'!Y94+'4. ГПП-УЗПКТ-СЗСК'!Y115+'4. ГПП-УЗПКТ-СЗСК'!Y98+'1. ГПП-АГПЗ+'!Y35</f>
        <v>0</v>
      </c>
      <c r="T271" s="687">
        <f t="shared" si="497"/>
        <v>-764.2</v>
      </c>
      <c r="U271" s="688">
        <f t="shared" si="498"/>
        <v>0</v>
      </c>
      <c r="V271" s="687">
        <f>'3. ГПП-СГПЗ'!AC37+'4. ГПП-УЗПКТ-СЗСК'!AC113+'4. ГПП-УЗПКТ-СЗСК'!AC96+'4. ГПП-УЗПКТ-СЗСК'!AC94+'4. ГПП-УЗПКТ-СЗСК'!AC115+'4. ГПП-УЗПКТ-СЗСК'!AC98+'1. ГПП-АГПЗ+'!AC35</f>
        <v>688.6</v>
      </c>
      <c r="W271" s="687">
        <f>'3. ГПП-СГПЗ'!AE37+'4. ГПП-УЗПКТ-СЗСК'!AE113+'4. ГПП-УЗПКТ-СЗСК'!AE96+'4. ГПП-УЗПКТ-СЗСК'!AE94+'4. ГПП-УЗПКТ-СЗСК'!AE115+'4. ГПП-УЗПКТ-СЗСК'!AE98+'1. ГПП-АГПЗ+'!AE35</f>
        <v>0</v>
      </c>
      <c r="X271" s="687">
        <f t="shared" si="499"/>
        <v>-688.6</v>
      </c>
      <c r="Y271" s="688">
        <f t="shared" si="500"/>
        <v>0</v>
      </c>
      <c r="Z271" s="687">
        <f>'3. ГПП-СГПЗ'!AI37+'4. ГПП-УЗПКТ-СЗСК'!AI113+'4. ГПП-УЗПКТ-СЗСК'!AI96+'4. ГПП-УЗПКТ-СЗСК'!AI94+'4. ГПП-УЗПКТ-СЗСК'!AI115+'4. ГПП-УЗПКТ-СЗСК'!AI98+'1. ГПП-АГПЗ+'!AI35</f>
        <v>759.10000000000014</v>
      </c>
      <c r="AA271" s="687">
        <f>'3. ГПП-СГПЗ'!AK37+'4. ГПП-УЗПКТ-СЗСК'!AK113+'4. ГПП-УЗПКТ-СЗСК'!AK96+'4. ГПП-УЗПКТ-СЗСК'!AK94+'4. ГПП-УЗПКТ-СЗСК'!AK115+'4. ГПП-УЗПКТ-СЗСК'!AK98+'1. ГПП-АГПЗ+'!AK35</f>
        <v>0</v>
      </c>
      <c r="AB271" s="687">
        <f t="shared" si="501"/>
        <v>-759.10000000000014</v>
      </c>
      <c r="AC271" s="688">
        <f t="shared" si="502"/>
        <v>0</v>
      </c>
      <c r="AD271" s="687">
        <f t="shared" si="503"/>
        <v>1873.6000000000001</v>
      </c>
      <c r="AE271" s="687">
        <f t="shared" si="504"/>
        <v>0</v>
      </c>
      <c r="AF271" s="687">
        <f t="shared" si="505"/>
        <v>-1873.6000000000001</v>
      </c>
      <c r="AG271" s="688">
        <f t="shared" si="506"/>
        <v>0</v>
      </c>
      <c r="AH271" s="687">
        <f>'3. ГПП-СГПЗ'!AU37+'4. ГПП-УЗПКТ-СЗСК'!AU113+'4. ГПП-УЗПКТ-СЗСК'!AU96+'4. ГПП-УЗПКТ-СЗСК'!AU94+'4. ГПП-УЗПКТ-СЗСК'!AU115+'4. ГПП-УЗПКТ-СЗСК'!AU98+'1. ГПП-АГПЗ+'!AU35</f>
        <v>679</v>
      </c>
      <c r="AI271" s="687">
        <f>'3. ГПП-СГПЗ'!AW37+'4. ГПП-УЗПКТ-СЗСК'!AW113+'4. ГПП-УЗПКТ-СЗСК'!AW96+'4. ГПП-УЗПКТ-СЗСК'!AW94+'4. ГПП-УЗПКТ-СЗСК'!AW115+'4. ГПП-УЗПКТ-СЗСК'!AW98+'1. ГПП-АГПЗ+'!AW35</f>
        <v>0</v>
      </c>
      <c r="AJ271" s="687">
        <f t="shared" si="507"/>
        <v>-679</v>
      </c>
      <c r="AK271" s="688">
        <f t="shared" si="508"/>
        <v>0</v>
      </c>
      <c r="AL271" s="687">
        <f>'3. ГПП-СГПЗ'!BA37+'4. ГПП-УЗПКТ-СЗСК'!BA113+'4. ГПП-УЗПКТ-СЗСК'!BA96+'4. ГПП-УЗПКТ-СЗСК'!BA94+'4. ГПП-УЗПКТ-СЗСК'!BA115+'4. ГПП-УЗПКТ-СЗСК'!BA98+'1. ГПП-АГПЗ+'!BA35</f>
        <v>634.70000000000005</v>
      </c>
      <c r="AM271" s="687">
        <f>'3. ГПП-СГПЗ'!BC37+'4. ГПП-УЗПКТ-СЗСК'!BC113+'4. ГПП-УЗПКТ-СЗСК'!BC96+'4. ГПП-УЗПКТ-СЗСК'!BC94+'4. ГПП-УЗПКТ-СЗСК'!BC115+'4. ГПП-УЗПКТ-СЗСК'!BC98+'1. ГПП-АГПЗ+'!BC35</f>
        <v>0</v>
      </c>
      <c r="AN271" s="687">
        <f t="shared" si="509"/>
        <v>-634.70000000000005</v>
      </c>
      <c r="AO271" s="688">
        <f t="shared" si="510"/>
        <v>0</v>
      </c>
      <c r="AP271" s="687">
        <f>'3. ГПП-СГПЗ'!BG37+'4. ГПП-УЗПКТ-СЗСК'!BG113+'4. ГПП-УЗПКТ-СЗСК'!BG96+'4. ГПП-УЗПКТ-СЗСК'!BG94+'4. ГПП-УЗПКТ-СЗСК'!BG115+'4. ГПП-УЗПКТ-СЗСК'!BG98+'1. ГПП-АГПЗ+'!BG35</f>
        <v>559.90000000000009</v>
      </c>
      <c r="AQ271" s="687">
        <f>'3. ГПП-СГПЗ'!BI37+'4. ГПП-УЗПКТ-СЗСК'!BI113+'4. ГПП-УЗПКТ-СЗСК'!BI96+'4. ГПП-УЗПКТ-СЗСК'!BI94+'4. ГПП-УЗПКТ-СЗСК'!BI115+'4. ГПП-УЗПКТ-СЗСК'!BI98+'1. ГПП-АГПЗ+'!BI35</f>
        <v>0</v>
      </c>
      <c r="AR271" s="687">
        <f t="shared" si="511"/>
        <v>-559.90000000000009</v>
      </c>
      <c r="AS271" s="688">
        <f t="shared" si="512"/>
        <v>0</v>
      </c>
      <c r="AT271" s="687">
        <f t="shared" si="513"/>
        <v>2334</v>
      </c>
      <c r="AU271" s="687">
        <f t="shared" si="514"/>
        <v>0</v>
      </c>
      <c r="AV271" s="687">
        <f t="shared" si="515"/>
        <v>-2334</v>
      </c>
      <c r="AW271" s="688">
        <f t="shared" si="516"/>
        <v>0</v>
      </c>
      <c r="AX271" s="687">
        <f>'3. ГПП-СГПЗ'!BS37+'4. ГПП-УЗПКТ-СЗСК'!BS113+'4. ГПП-УЗПКТ-СЗСК'!BS96+'4. ГПП-УЗПКТ-СЗСК'!BS94+'4. ГПП-УЗПКТ-СЗСК'!BS115+'4. ГПП-УЗПКТ-СЗСК'!BS98+'1. ГПП-АГПЗ+'!BS35</f>
        <v>764.59999999999991</v>
      </c>
      <c r="AY271" s="687">
        <f>'3. ГПП-СГПЗ'!BU37+'4. ГПП-УЗПКТ-СЗСК'!BU113+'4. ГПП-УЗПКТ-СЗСК'!BU96+'4. ГПП-УЗПКТ-СЗСК'!BU94+'4. ГПП-УЗПКТ-СЗСК'!BU115+'4. ГПП-УЗПКТ-СЗСК'!BU98+'1. ГПП-АГПЗ+'!BU35</f>
        <v>0</v>
      </c>
      <c r="AZ271" s="687">
        <f t="shared" si="517"/>
        <v>-764.59999999999991</v>
      </c>
      <c r="BA271" s="688">
        <f t="shared" si="518"/>
        <v>0</v>
      </c>
      <c r="BB271" s="687">
        <f>'3. ГПП-СГПЗ'!BY37+'4. ГПП-УЗПКТ-СЗСК'!BY113+'4. ГПП-УЗПКТ-СЗСК'!BY96+'4. ГПП-УЗПКТ-СЗСК'!BY94+'4. ГПП-УЗПКТ-СЗСК'!BY115+'4. ГПП-УЗПКТ-СЗСК'!BY98+'1. ГПП-АГПЗ+'!BY35</f>
        <v>783.2</v>
      </c>
      <c r="BC271" s="687">
        <f>'3. ГПП-СГПЗ'!CA37+'4. ГПП-УЗПКТ-СЗСК'!CA113+'4. ГПП-УЗПКТ-СЗСК'!CA96+'4. ГПП-УЗПКТ-СЗСК'!CA94+'4. ГПП-УЗПКТ-СЗСК'!CA115+'4. ГПП-УЗПКТ-СЗСК'!CA98+'1. ГПП-АГПЗ+'!CA35</f>
        <v>0</v>
      </c>
      <c r="BD271" s="687">
        <f t="shared" si="519"/>
        <v>-783.2</v>
      </c>
      <c r="BE271" s="688">
        <f t="shared" si="520"/>
        <v>0</v>
      </c>
      <c r="BF271" s="687">
        <f>'3. ГПП-СГПЗ'!CE37+'4. ГПП-УЗПКТ-СЗСК'!CE113+'4. ГПП-УЗПКТ-СЗСК'!CE96+'4. ГПП-УЗПКТ-СЗСК'!CE94+'4. ГПП-УЗПКТ-СЗСК'!CE115+'4. ГПП-УЗПКТ-СЗСК'!CE98+'1. ГПП-АГПЗ+'!CE35</f>
        <v>786.2</v>
      </c>
      <c r="BG271" s="687">
        <f>'3. ГПП-СГПЗ'!CG37+'4. ГПП-УЗПКТ-СЗСК'!CG113+'4. ГПП-УЗПКТ-СЗСК'!CG96+'4. ГПП-УЗПКТ-СЗСК'!CG94+'4. ГПП-УЗПКТ-СЗСК'!CG115+'4. ГПП-УЗПКТ-СЗСК'!CG98+'1. ГПП-АГПЗ+'!CG35</f>
        <v>0</v>
      </c>
      <c r="BH271" s="687">
        <f t="shared" si="521"/>
        <v>-786.2</v>
      </c>
      <c r="BI271" s="688">
        <f t="shared" si="522"/>
        <v>0</v>
      </c>
      <c r="BJ271" s="687">
        <f t="shared" si="523"/>
        <v>2352.3000000000002</v>
      </c>
      <c r="BK271" s="687">
        <f t="shared" si="524"/>
        <v>0</v>
      </c>
      <c r="BL271" s="687">
        <f t="shared" si="525"/>
        <v>-2352.3000000000002</v>
      </c>
      <c r="BM271" s="688">
        <f t="shared" si="526"/>
        <v>0</v>
      </c>
      <c r="BN271" s="687">
        <f>'3. ГПП-СГПЗ'!CQ37+'4. ГПП-УЗПКТ-СЗСК'!CQ113+'4. ГПП-УЗПКТ-СЗСК'!CQ96+'4. ГПП-УЗПКТ-СЗСК'!CQ94+'4. ГПП-УЗПКТ-СЗСК'!CQ115+'4. ГПП-УЗПКТ-СЗСК'!CQ98+'1. ГПП-АГПЗ+'!CQ35</f>
        <v>766.1</v>
      </c>
      <c r="BO271" s="687">
        <f>'3. ГПП-СГПЗ'!CS37+'4. ГПП-УЗПКТ-СЗСК'!CS113+'4. ГПП-УЗПКТ-СЗСК'!CS96+'4. ГПП-УЗПКТ-СЗСК'!CS94+'4. ГПП-УЗПКТ-СЗСК'!CS115+'4. ГПП-УЗПКТ-СЗСК'!CS98+'1. ГПП-АГПЗ+'!CS35</f>
        <v>0</v>
      </c>
      <c r="BP271" s="687">
        <f t="shared" si="527"/>
        <v>-766.1</v>
      </c>
      <c r="BQ271" s="688">
        <f t="shared" si="528"/>
        <v>0</v>
      </c>
      <c r="BR271" s="687">
        <f>'3. ГПП-СГПЗ'!CW37+'4. ГПП-УЗПКТ-СЗСК'!CW113+'4. ГПП-УЗПКТ-СЗСК'!CW96+'4. ГПП-УЗПКТ-СЗСК'!CW94+'4. ГПП-УЗПКТ-СЗСК'!CW115+'4. ГПП-УЗПКТ-СЗСК'!CW98+'1. ГПП-АГПЗ+'!CW35</f>
        <v>775.5</v>
      </c>
      <c r="BS271" s="687">
        <f>'3. ГПП-СГПЗ'!CY37+'4. ГПП-УЗПКТ-СЗСК'!CY113+'4. ГПП-УЗПКТ-СЗСК'!CY96+'4. ГПП-УЗПКТ-СЗСК'!CY94+'4. ГПП-УЗПКТ-СЗСК'!CY115+'4. ГПП-УЗПКТ-СЗСК'!CY98+'1. ГПП-АГПЗ+'!CY35</f>
        <v>0</v>
      </c>
      <c r="BT271" s="687">
        <f t="shared" si="529"/>
        <v>-775.5</v>
      </c>
      <c r="BU271" s="688">
        <f t="shared" si="530"/>
        <v>0</v>
      </c>
      <c r="BV271" s="687">
        <f>'3. ГПП-СГПЗ'!DC37+'4. ГПП-УЗПКТ-СЗСК'!DC113+'4. ГПП-УЗПКТ-СЗСК'!DC96+'4. ГПП-УЗПКТ-СЗСК'!DC94+'4. ГПП-УЗПКТ-СЗСК'!DC115+'4. ГПП-УЗПКТ-СЗСК'!DC98+'1. ГПП-АГПЗ+'!DC35</f>
        <v>810.7</v>
      </c>
      <c r="BW271" s="687">
        <f>'3. ГПП-СГПЗ'!DE37+'4. ГПП-УЗПКТ-СЗСК'!DE113+'4. ГПП-УЗПКТ-СЗСК'!DE96+'4. ГПП-УЗПКТ-СЗСК'!DE94+'4. ГПП-УЗПКТ-СЗСК'!DE115+'4. ГПП-УЗПКТ-СЗСК'!DE98+'1. ГПП-АГПЗ+'!DE35</f>
        <v>0</v>
      </c>
      <c r="BX271" s="687">
        <f t="shared" si="531"/>
        <v>-810.7</v>
      </c>
      <c r="BY271" s="688">
        <f t="shared" si="532"/>
        <v>0</v>
      </c>
    </row>
    <row r="272" spans="2:77" ht="20.100000000000001" customHeight="1">
      <c r="C272" s="436" t="s">
        <v>101</v>
      </c>
      <c r="D272" s="528"/>
      <c r="E272" s="528"/>
      <c r="F272" s="529"/>
      <c r="G272" s="530" t="s">
        <v>366</v>
      </c>
      <c r="H272" s="530"/>
      <c r="I272" s="691" t="s">
        <v>98</v>
      </c>
      <c r="J272" s="687">
        <f t="shared" si="489"/>
        <v>5308.6</v>
      </c>
      <c r="K272" s="687">
        <f t="shared" si="490"/>
        <v>0</v>
      </c>
      <c r="L272" s="687">
        <f t="shared" si="491"/>
        <v>-5308.6</v>
      </c>
      <c r="M272" s="688">
        <f t="shared" si="492"/>
        <v>0</v>
      </c>
      <c r="N272" s="687">
        <f t="shared" si="493"/>
        <v>1298.4000000000001</v>
      </c>
      <c r="O272" s="687">
        <f t="shared" si="494"/>
        <v>0</v>
      </c>
      <c r="P272" s="687">
        <f t="shared" si="495"/>
        <v>-1298.4000000000001</v>
      </c>
      <c r="Q272" s="688">
        <f t="shared" si="496"/>
        <v>0</v>
      </c>
      <c r="R272" s="687">
        <f>'1. ГПП-АГПЗ+'!W35</f>
        <v>448.40000000000003</v>
      </c>
      <c r="S272" s="687">
        <f>'1. ГПП-АГПЗ+'!Y35</f>
        <v>0</v>
      </c>
      <c r="T272" s="687">
        <f t="shared" si="497"/>
        <v>-448.40000000000003</v>
      </c>
      <c r="U272" s="688">
        <f t="shared" si="498"/>
        <v>0</v>
      </c>
      <c r="V272" s="687">
        <f>'1. ГПП-АГПЗ+'!AC35</f>
        <v>404.7</v>
      </c>
      <c r="W272" s="687">
        <f>'1. ГПП-АГПЗ+'!AE35</f>
        <v>0</v>
      </c>
      <c r="X272" s="687">
        <f t="shared" si="499"/>
        <v>-404.7</v>
      </c>
      <c r="Y272" s="688">
        <f t="shared" si="500"/>
        <v>0</v>
      </c>
      <c r="Z272" s="687">
        <f>'1. ГПП-АГПЗ+'!AI35</f>
        <v>445.30000000000007</v>
      </c>
      <c r="AA272" s="687">
        <f>'1. ГПП-АГПЗ+'!AK35</f>
        <v>0</v>
      </c>
      <c r="AB272" s="687">
        <f t="shared" si="501"/>
        <v>-445.30000000000007</v>
      </c>
      <c r="AC272" s="688">
        <f t="shared" si="502"/>
        <v>0</v>
      </c>
      <c r="AD272" s="687">
        <f t="shared" si="503"/>
        <v>1043.7</v>
      </c>
      <c r="AE272" s="687">
        <f t="shared" si="504"/>
        <v>0</v>
      </c>
      <c r="AF272" s="687">
        <f t="shared" si="505"/>
        <v>-1043.7</v>
      </c>
      <c r="AG272" s="688">
        <f t="shared" si="506"/>
        <v>0</v>
      </c>
      <c r="AH272" s="687">
        <f>'1. ГПП-АГПЗ+'!AU35</f>
        <v>452.90000000000003</v>
      </c>
      <c r="AI272" s="687">
        <f>'1. ГПП-АГПЗ+'!AW35</f>
        <v>0</v>
      </c>
      <c r="AJ272" s="687">
        <f t="shared" si="507"/>
        <v>-452.90000000000003</v>
      </c>
      <c r="AK272" s="688">
        <f t="shared" si="508"/>
        <v>0</v>
      </c>
      <c r="AL272" s="687">
        <f>'1. ГПП-АГПЗ+'!BA35</f>
        <v>325.50000000000006</v>
      </c>
      <c r="AM272" s="687">
        <f>'1. ГПП-АГПЗ+'!BC35</f>
        <v>0</v>
      </c>
      <c r="AN272" s="687">
        <f t="shared" si="509"/>
        <v>-325.50000000000006</v>
      </c>
      <c r="AO272" s="688">
        <f t="shared" si="510"/>
        <v>0</v>
      </c>
      <c r="AP272" s="687">
        <f>'1. ГПП-АГПЗ+'!BG35</f>
        <v>265.3</v>
      </c>
      <c r="AQ272" s="687">
        <f>'1. ГПП-АГПЗ+'!BI35</f>
        <v>0</v>
      </c>
      <c r="AR272" s="687">
        <f t="shared" si="511"/>
        <v>-265.3</v>
      </c>
      <c r="AS272" s="688">
        <f t="shared" si="512"/>
        <v>0</v>
      </c>
      <c r="AT272" s="687">
        <f t="shared" si="513"/>
        <v>1481.6</v>
      </c>
      <c r="AU272" s="687">
        <f t="shared" si="514"/>
        <v>0</v>
      </c>
      <c r="AV272" s="687">
        <f t="shared" si="515"/>
        <v>-1481.6</v>
      </c>
      <c r="AW272" s="688">
        <f t="shared" si="516"/>
        <v>0</v>
      </c>
      <c r="AX272" s="687">
        <f>'1. ГПП-АГПЗ+'!BS35</f>
        <v>493.2</v>
      </c>
      <c r="AY272" s="687">
        <f>'1. ГПП-АГПЗ+'!BU35</f>
        <v>0</v>
      </c>
      <c r="AZ272" s="687">
        <f t="shared" si="517"/>
        <v>-493.2</v>
      </c>
      <c r="BA272" s="688">
        <f t="shared" si="518"/>
        <v>0</v>
      </c>
      <c r="BB272" s="687">
        <f>'1. ГПП-АГПЗ+'!BY35</f>
        <v>487.8</v>
      </c>
      <c r="BC272" s="687">
        <f>'1. ГПП-АГПЗ+'!CA35</f>
        <v>0</v>
      </c>
      <c r="BD272" s="687">
        <f t="shared" si="519"/>
        <v>-487.8</v>
      </c>
      <c r="BE272" s="688">
        <f t="shared" si="520"/>
        <v>0</v>
      </c>
      <c r="BF272" s="687">
        <f>'1. ГПП-АГПЗ+'!CE35</f>
        <v>500.6</v>
      </c>
      <c r="BG272" s="687">
        <f>'1. ГПП-АГПЗ+'!CG35</f>
        <v>0</v>
      </c>
      <c r="BH272" s="687">
        <f t="shared" si="521"/>
        <v>-500.6</v>
      </c>
      <c r="BI272" s="688">
        <f t="shared" si="522"/>
        <v>0</v>
      </c>
      <c r="BJ272" s="687">
        <f t="shared" si="523"/>
        <v>1484.9</v>
      </c>
      <c r="BK272" s="687">
        <f t="shared" si="524"/>
        <v>0</v>
      </c>
      <c r="BL272" s="687">
        <f t="shared" si="525"/>
        <v>-1484.9</v>
      </c>
      <c r="BM272" s="688">
        <f t="shared" si="526"/>
        <v>0</v>
      </c>
      <c r="BN272" s="687">
        <f>'1. ГПП-АГПЗ+'!CQ35</f>
        <v>510.8</v>
      </c>
      <c r="BO272" s="687">
        <f>'1. ГПП-АГПЗ+'!CS35</f>
        <v>0</v>
      </c>
      <c r="BP272" s="687">
        <f t="shared" si="527"/>
        <v>-510.8</v>
      </c>
      <c r="BQ272" s="688">
        <f t="shared" si="528"/>
        <v>0</v>
      </c>
      <c r="BR272" s="687">
        <f>'1. ГПП-АГПЗ+'!CW35</f>
        <v>473.8</v>
      </c>
      <c r="BS272" s="687">
        <f>'1. ГПП-АГПЗ+'!CY35</f>
        <v>0</v>
      </c>
      <c r="BT272" s="687">
        <f t="shared" si="529"/>
        <v>-473.8</v>
      </c>
      <c r="BU272" s="688">
        <f t="shared" si="530"/>
        <v>0</v>
      </c>
      <c r="BV272" s="687">
        <f>'1. ГПП-АГПЗ+'!DC35</f>
        <v>500.3</v>
      </c>
      <c r="BW272" s="687">
        <f>'1. ГПП-АГПЗ+'!DE35</f>
        <v>0</v>
      </c>
      <c r="BX272" s="687">
        <f t="shared" si="531"/>
        <v>-500.3</v>
      </c>
      <c r="BY272" s="688">
        <f t="shared" si="532"/>
        <v>0</v>
      </c>
    </row>
    <row r="273" spans="3:77" ht="20.100000000000001" customHeight="1">
      <c r="C273" s="430" t="s">
        <v>380</v>
      </c>
      <c r="D273" s="528"/>
      <c r="E273" s="528"/>
      <c r="F273" s="529"/>
      <c r="G273" s="530" t="s">
        <v>381</v>
      </c>
      <c r="H273" s="530"/>
      <c r="I273" s="694" t="s">
        <v>98</v>
      </c>
      <c r="J273" s="687">
        <f t="shared" si="489"/>
        <v>4848.3999999999996</v>
      </c>
      <c r="K273" s="687">
        <f t="shared" si="490"/>
        <v>0</v>
      </c>
      <c r="L273" s="687">
        <f t="shared" si="491"/>
        <v>-4848.3999999999996</v>
      </c>
      <c r="M273" s="688">
        <f t="shared" si="492"/>
        <v>0</v>
      </c>
      <c r="N273" s="687">
        <f t="shared" si="493"/>
        <v>1182.3000000000002</v>
      </c>
      <c r="O273" s="687">
        <f t="shared" si="494"/>
        <v>0</v>
      </c>
      <c r="P273" s="687">
        <f t="shared" si="495"/>
        <v>-1182.3000000000002</v>
      </c>
      <c r="Q273" s="688">
        <f t="shared" si="496"/>
        <v>0</v>
      </c>
      <c r="R273" s="687">
        <f>'1. ГПП-АГПЗ+'!W37</f>
        <v>408.2</v>
      </c>
      <c r="S273" s="687">
        <f>'1. ГПП-АГПЗ+'!Y37</f>
        <v>0</v>
      </c>
      <c r="T273" s="687">
        <f t="shared" si="497"/>
        <v>-408.2</v>
      </c>
      <c r="U273" s="688">
        <f t="shared" si="498"/>
        <v>0</v>
      </c>
      <c r="V273" s="687">
        <f>'1. ГПП-АГПЗ+'!AC37</f>
        <v>368.5</v>
      </c>
      <c r="W273" s="687">
        <f>'1. ГПП-АГПЗ+'!AE37</f>
        <v>0</v>
      </c>
      <c r="X273" s="687">
        <f t="shared" si="499"/>
        <v>-368.5</v>
      </c>
      <c r="Y273" s="688">
        <f t="shared" si="500"/>
        <v>0</v>
      </c>
      <c r="Z273" s="687">
        <f>'1. ГПП-АГПЗ+'!AI37</f>
        <v>405.6</v>
      </c>
      <c r="AA273" s="687">
        <f>'1. ГПП-АГПЗ+'!AK37</f>
        <v>0</v>
      </c>
      <c r="AB273" s="687">
        <f t="shared" si="501"/>
        <v>-405.6</v>
      </c>
      <c r="AC273" s="688">
        <f t="shared" si="502"/>
        <v>0</v>
      </c>
      <c r="AD273" s="687">
        <f t="shared" si="503"/>
        <v>944.5</v>
      </c>
      <c r="AE273" s="687">
        <f t="shared" si="504"/>
        <v>0</v>
      </c>
      <c r="AF273" s="687">
        <f t="shared" si="505"/>
        <v>-944.5</v>
      </c>
      <c r="AG273" s="688">
        <f t="shared" si="506"/>
        <v>0</v>
      </c>
      <c r="AH273" s="687">
        <f>'1. ГПП-АГПЗ+'!AU37</f>
        <v>415.7</v>
      </c>
      <c r="AI273" s="687">
        <f>'1. ГПП-АГПЗ+'!AW37</f>
        <v>0</v>
      </c>
      <c r="AJ273" s="687">
        <f t="shared" si="507"/>
        <v>-415.7</v>
      </c>
      <c r="AK273" s="688">
        <f t="shared" si="508"/>
        <v>0</v>
      </c>
      <c r="AL273" s="687">
        <f>'1. ГПП-АГПЗ+'!BA37</f>
        <v>292.60000000000002</v>
      </c>
      <c r="AM273" s="687">
        <f>'1. ГПП-АГПЗ+'!BC37</f>
        <v>0</v>
      </c>
      <c r="AN273" s="687">
        <f t="shared" si="509"/>
        <v>-292.60000000000002</v>
      </c>
      <c r="AO273" s="688">
        <f t="shared" si="510"/>
        <v>0</v>
      </c>
      <c r="AP273" s="687">
        <f>'1. ГПП-АГПЗ+'!BG37</f>
        <v>236.2</v>
      </c>
      <c r="AQ273" s="687">
        <f>'1. ГПП-АГПЗ+'!BI37</f>
        <v>0</v>
      </c>
      <c r="AR273" s="687">
        <f t="shared" si="511"/>
        <v>-236.2</v>
      </c>
      <c r="AS273" s="688">
        <f t="shared" si="512"/>
        <v>0</v>
      </c>
      <c r="AT273" s="687">
        <f t="shared" si="513"/>
        <v>1363.1</v>
      </c>
      <c r="AU273" s="687">
        <f t="shared" si="514"/>
        <v>0</v>
      </c>
      <c r="AV273" s="687">
        <f t="shared" si="515"/>
        <v>-1363.1</v>
      </c>
      <c r="AW273" s="688">
        <f t="shared" si="516"/>
        <v>0</v>
      </c>
      <c r="AX273" s="687">
        <f>'1. ГПП-АГПЗ+'!BS37</f>
        <v>453</v>
      </c>
      <c r="AY273" s="687">
        <f>'1. ГПП-АГПЗ+'!BU37</f>
        <v>0</v>
      </c>
      <c r="AZ273" s="687">
        <f t="shared" si="517"/>
        <v>-453</v>
      </c>
      <c r="BA273" s="688">
        <f t="shared" si="518"/>
        <v>0</v>
      </c>
      <c r="BB273" s="687">
        <f>'1. ГПП-АГПЗ+'!BY37</f>
        <v>448.8</v>
      </c>
      <c r="BC273" s="687">
        <f>'1. ГПП-АГПЗ+'!CA37</f>
        <v>0</v>
      </c>
      <c r="BD273" s="687">
        <f t="shared" si="519"/>
        <v>-448.8</v>
      </c>
      <c r="BE273" s="688">
        <f t="shared" si="520"/>
        <v>0</v>
      </c>
      <c r="BF273" s="687">
        <f>'1. ГПП-АГПЗ+'!CE37</f>
        <v>461.3</v>
      </c>
      <c r="BG273" s="687">
        <f>'1. ГПП-АГПЗ+'!CG37</f>
        <v>0</v>
      </c>
      <c r="BH273" s="687">
        <f t="shared" si="521"/>
        <v>-461.3</v>
      </c>
      <c r="BI273" s="688">
        <f t="shared" si="522"/>
        <v>0</v>
      </c>
      <c r="BJ273" s="687">
        <f t="shared" si="523"/>
        <v>1358.5</v>
      </c>
      <c r="BK273" s="687">
        <f t="shared" si="524"/>
        <v>0</v>
      </c>
      <c r="BL273" s="687">
        <f t="shared" si="525"/>
        <v>-1358.5</v>
      </c>
      <c r="BM273" s="688">
        <f t="shared" si="526"/>
        <v>0</v>
      </c>
      <c r="BN273" s="687">
        <f>'1. ГПП-АГПЗ+'!CQ37</f>
        <v>468.5</v>
      </c>
      <c r="BO273" s="687">
        <f>'1. ГПП-АГПЗ+'!CS37</f>
        <v>0</v>
      </c>
      <c r="BP273" s="687">
        <f t="shared" si="527"/>
        <v>-468.5</v>
      </c>
      <c r="BQ273" s="688">
        <f t="shared" si="528"/>
        <v>0</v>
      </c>
      <c r="BR273" s="687">
        <f>'1. ГПП-АГПЗ+'!CW37</f>
        <v>433.3</v>
      </c>
      <c r="BS273" s="687">
        <f>'1. ГПП-АГПЗ+'!CY37</f>
        <v>0</v>
      </c>
      <c r="BT273" s="687">
        <f t="shared" si="529"/>
        <v>-433.3</v>
      </c>
      <c r="BU273" s="688">
        <f t="shared" si="530"/>
        <v>0</v>
      </c>
      <c r="BV273" s="687">
        <f>'1. ГПП-АГПЗ+'!DC37</f>
        <v>456.7</v>
      </c>
      <c r="BW273" s="687">
        <f>'1. ГПП-АГПЗ+'!DE37</f>
        <v>0</v>
      </c>
      <c r="BX273" s="687">
        <f t="shared" si="531"/>
        <v>-456.7</v>
      </c>
      <c r="BY273" s="688">
        <f t="shared" si="532"/>
        <v>0</v>
      </c>
    </row>
    <row r="274" spans="3:77" ht="20.100000000000001" customHeight="1">
      <c r="C274" s="430" t="s">
        <v>382</v>
      </c>
      <c r="D274" s="528"/>
      <c r="E274" s="528"/>
      <c r="F274" s="529"/>
      <c r="G274" s="530" t="s">
        <v>383</v>
      </c>
      <c r="H274" s="530"/>
      <c r="I274" s="694" t="s">
        <v>98</v>
      </c>
      <c r="J274" s="687">
        <f t="shared" si="489"/>
        <v>322.89999999999998</v>
      </c>
      <c r="K274" s="687">
        <f t="shared" si="490"/>
        <v>0</v>
      </c>
      <c r="L274" s="687">
        <f t="shared" si="491"/>
        <v>-322.89999999999998</v>
      </c>
      <c r="M274" s="688">
        <f t="shared" si="492"/>
        <v>0</v>
      </c>
      <c r="N274" s="687">
        <f t="shared" si="493"/>
        <v>80.599999999999994</v>
      </c>
      <c r="O274" s="687">
        <f t="shared" si="494"/>
        <v>0</v>
      </c>
      <c r="P274" s="687">
        <f t="shared" si="495"/>
        <v>-80.599999999999994</v>
      </c>
      <c r="Q274" s="688">
        <f t="shared" si="496"/>
        <v>0</v>
      </c>
      <c r="R274" s="687">
        <f>'1. ГПП-АГПЗ+'!W41</f>
        <v>28.1</v>
      </c>
      <c r="S274" s="687">
        <f>'1. ГПП-АГПЗ+'!Y41</f>
        <v>0</v>
      </c>
      <c r="T274" s="687">
        <f t="shared" si="497"/>
        <v>-28.1</v>
      </c>
      <c r="U274" s="688">
        <f t="shared" si="498"/>
        <v>0</v>
      </c>
      <c r="V274" s="687">
        <f>'1. ГПП-АГПЗ+'!AC41</f>
        <v>24.9</v>
      </c>
      <c r="W274" s="687">
        <f>'1. ГПП-АГПЗ+'!AE41</f>
        <v>0</v>
      </c>
      <c r="X274" s="687">
        <f t="shared" si="499"/>
        <v>-24.9</v>
      </c>
      <c r="Y274" s="688">
        <f t="shared" si="500"/>
        <v>0</v>
      </c>
      <c r="Z274" s="687">
        <f>'1. ГПП-АГПЗ+'!AI41</f>
        <v>27.6</v>
      </c>
      <c r="AA274" s="687">
        <f>'1. ГПП-АГПЗ+'!AK41</f>
        <v>0</v>
      </c>
      <c r="AB274" s="687">
        <f t="shared" si="501"/>
        <v>-27.6</v>
      </c>
      <c r="AC274" s="688">
        <f t="shared" si="502"/>
        <v>0</v>
      </c>
      <c r="AD274" s="687">
        <f t="shared" si="503"/>
        <v>68.300000000000011</v>
      </c>
      <c r="AE274" s="687">
        <f t="shared" si="504"/>
        <v>0</v>
      </c>
      <c r="AF274" s="687">
        <f t="shared" si="505"/>
        <v>-68.300000000000011</v>
      </c>
      <c r="AG274" s="688">
        <f t="shared" si="506"/>
        <v>0</v>
      </c>
      <c r="AH274" s="687">
        <f>'1. ГПП-АГПЗ+'!AU41</f>
        <v>26.1</v>
      </c>
      <c r="AI274" s="687">
        <f>'1. ГПП-АГПЗ+'!AW41</f>
        <v>0</v>
      </c>
      <c r="AJ274" s="687">
        <f t="shared" si="507"/>
        <v>-26.1</v>
      </c>
      <c r="AK274" s="688">
        <f t="shared" si="508"/>
        <v>0</v>
      </c>
      <c r="AL274" s="687">
        <f>'1. ГПП-АГПЗ+'!BA41</f>
        <v>22.6</v>
      </c>
      <c r="AM274" s="687">
        <f>'1. ГПП-АГПЗ+'!BC41</f>
        <v>0</v>
      </c>
      <c r="AN274" s="687">
        <f t="shared" si="509"/>
        <v>-22.6</v>
      </c>
      <c r="AO274" s="688">
        <f t="shared" si="510"/>
        <v>0</v>
      </c>
      <c r="AP274" s="687">
        <f>'1. ГПП-АГПЗ+'!BG41</f>
        <v>19.600000000000001</v>
      </c>
      <c r="AQ274" s="687">
        <f>'1. ГПП-АГПЗ+'!BI41</f>
        <v>0</v>
      </c>
      <c r="AR274" s="687">
        <f t="shared" si="511"/>
        <v>-19.600000000000001</v>
      </c>
      <c r="AS274" s="688">
        <f t="shared" si="512"/>
        <v>0</v>
      </c>
      <c r="AT274" s="687">
        <f t="shared" si="513"/>
        <v>85.699999999999989</v>
      </c>
      <c r="AU274" s="687">
        <f t="shared" si="514"/>
        <v>0</v>
      </c>
      <c r="AV274" s="687">
        <f t="shared" si="515"/>
        <v>-85.699999999999989</v>
      </c>
      <c r="AW274" s="688">
        <f t="shared" si="516"/>
        <v>0</v>
      </c>
      <c r="AX274" s="687">
        <f>'1. ГПП-АГПЗ+'!BS41</f>
        <v>29.4</v>
      </c>
      <c r="AY274" s="687">
        <f>'1. ГПП-АГПЗ+'!BU41</f>
        <v>0</v>
      </c>
      <c r="AZ274" s="687">
        <f t="shared" si="517"/>
        <v>-29.4</v>
      </c>
      <c r="BA274" s="688">
        <f t="shared" si="518"/>
        <v>0</v>
      </c>
      <c r="BB274" s="687">
        <f>'1. ГПП-АГПЗ+'!BY41</f>
        <v>28.2</v>
      </c>
      <c r="BC274" s="687">
        <f>'1. ГПП-АГПЗ+'!CA41</f>
        <v>0</v>
      </c>
      <c r="BD274" s="687">
        <f t="shared" si="519"/>
        <v>-28.2</v>
      </c>
      <c r="BE274" s="688">
        <f t="shared" si="520"/>
        <v>0</v>
      </c>
      <c r="BF274" s="687">
        <f>'1. ГПП-АГПЗ+'!CE41</f>
        <v>28.1</v>
      </c>
      <c r="BG274" s="687">
        <f>'1. ГПП-АГПЗ+'!CG41</f>
        <v>0</v>
      </c>
      <c r="BH274" s="687">
        <f t="shared" si="521"/>
        <v>-28.1</v>
      </c>
      <c r="BI274" s="688">
        <f t="shared" si="522"/>
        <v>0</v>
      </c>
      <c r="BJ274" s="687">
        <f t="shared" si="523"/>
        <v>88.3</v>
      </c>
      <c r="BK274" s="687">
        <f t="shared" si="524"/>
        <v>0</v>
      </c>
      <c r="BL274" s="687">
        <f t="shared" si="525"/>
        <v>-88.3</v>
      </c>
      <c r="BM274" s="688">
        <f t="shared" si="526"/>
        <v>0</v>
      </c>
      <c r="BN274" s="687">
        <f>'1. ГПП-АГПЗ+'!CQ41</f>
        <v>29.6</v>
      </c>
      <c r="BO274" s="687">
        <f>'1. ГПП-АГПЗ+'!CS41</f>
        <v>0</v>
      </c>
      <c r="BP274" s="687">
        <f t="shared" si="527"/>
        <v>-29.6</v>
      </c>
      <c r="BQ274" s="688">
        <f t="shared" si="528"/>
        <v>0</v>
      </c>
      <c r="BR274" s="687">
        <f>'1. ГПП-АГПЗ+'!CW41</f>
        <v>28.4</v>
      </c>
      <c r="BS274" s="687">
        <f>'1. ГПП-АГПЗ+'!CY41</f>
        <v>0</v>
      </c>
      <c r="BT274" s="687">
        <f t="shared" si="529"/>
        <v>-28.4</v>
      </c>
      <c r="BU274" s="688">
        <f t="shared" si="530"/>
        <v>0</v>
      </c>
      <c r="BV274" s="687">
        <f>'1. ГПП-АГПЗ+'!DC41</f>
        <v>30.3</v>
      </c>
      <c r="BW274" s="687">
        <f>'1. ГПП-АГПЗ+'!DE41</f>
        <v>0</v>
      </c>
      <c r="BX274" s="687">
        <f t="shared" si="531"/>
        <v>-30.3</v>
      </c>
      <c r="BY274" s="688">
        <f t="shared" si="532"/>
        <v>0</v>
      </c>
    </row>
    <row r="275" spans="3:77" ht="20.100000000000001" customHeight="1">
      <c r="C275" s="430" t="s">
        <v>384</v>
      </c>
      <c r="D275" s="528"/>
      <c r="E275" s="528"/>
      <c r="F275" s="529"/>
      <c r="G275" s="530" t="s">
        <v>385</v>
      </c>
      <c r="H275" s="530"/>
      <c r="I275" s="694" t="s">
        <v>98</v>
      </c>
      <c r="J275" s="687">
        <f t="shared" si="489"/>
        <v>137.30000000000001</v>
      </c>
      <c r="K275" s="687">
        <f t="shared" si="490"/>
        <v>0</v>
      </c>
      <c r="L275" s="687">
        <f t="shared" si="491"/>
        <v>-137.30000000000001</v>
      </c>
      <c r="M275" s="688">
        <f t="shared" si="492"/>
        <v>0</v>
      </c>
      <c r="N275" s="687">
        <f t="shared" si="493"/>
        <v>35.5</v>
      </c>
      <c r="O275" s="687">
        <f t="shared" si="494"/>
        <v>0</v>
      </c>
      <c r="P275" s="687">
        <f t="shared" si="495"/>
        <v>-35.5</v>
      </c>
      <c r="Q275" s="688">
        <f t="shared" si="496"/>
        <v>0</v>
      </c>
      <c r="R275" s="687">
        <f>'1. ГПП-АГПЗ+'!W39</f>
        <v>12.1</v>
      </c>
      <c r="S275" s="687">
        <f>'1. ГПП-АГПЗ+'!Y39</f>
        <v>0</v>
      </c>
      <c r="T275" s="687">
        <f t="shared" si="497"/>
        <v>-12.1</v>
      </c>
      <c r="U275" s="688">
        <f t="shared" si="498"/>
        <v>0</v>
      </c>
      <c r="V275" s="687">
        <f>'1. ГПП-АГПЗ+'!AC39</f>
        <v>11.3</v>
      </c>
      <c r="W275" s="687">
        <f>'1. ГПП-АГПЗ+'!AE39</f>
        <v>0</v>
      </c>
      <c r="X275" s="687">
        <f t="shared" si="499"/>
        <v>-11.3</v>
      </c>
      <c r="Y275" s="688">
        <f t="shared" si="500"/>
        <v>0</v>
      </c>
      <c r="Z275" s="687">
        <f>'1. ГПП-АГПЗ+'!AI39</f>
        <v>12.1</v>
      </c>
      <c r="AA275" s="687">
        <f>'1. ГПП-АГПЗ+'!AK39</f>
        <v>0</v>
      </c>
      <c r="AB275" s="687">
        <f t="shared" si="501"/>
        <v>-12.1</v>
      </c>
      <c r="AC275" s="688">
        <f t="shared" si="502"/>
        <v>0</v>
      </c>
      <c r="AD275" s="687">
        <f t="shared" si="503"/>
        <v>30.9</v>
      </c>
      <c r="AE275" s="687">
        <f t="shared" si="504"/>
        <v>0</v>
      </c>
      <c r="AF275" s="687">
        <f t="shared" si="505"/>
        <v>-30.9</v>
      </c>
      <c r="AG275" s="688">
        <f t="shared" si="506"/>
        <v>0</v>
      </c>
      <c r="AH275" s="687">
        <f>'1. ГПП-АГПЗ+'!AU39</f>
        <v>11.1</v>
      </c>
      <c r="AI275" s="687">
        <f>'1. ГПП-АГПЗ+'!AW39</f>
        <v>0</v>
      </c>
      <c r="AJ275" s="687">
        <f t="shared" si="507"/>
        <v>-11.1</v>
      </c>
      <c r="AK275" s="688">
        <f t="shared" si="508"/>
        <v>0</v>
      </c>
      <c r="AL275" s="687">
        <f>'1. ГПП-АГПЗ+'!BA39</f>
        <v>10.3</v>
      </c>
      <c r="AM275" s="687">
        <f>'1. ГПП-АГПЗ+'!BC39</f>
        <v>0</v>
      </c>
      <c r="AN275" s="687">
        <f t="shared" si="509"/>
        <v>-10.3</v>
      </c>
      <c r="AO275" s="688">
        <f t="shared" si="510"/>
        <v>0</v>
      </c>
      <c r="AP275" s="687">
        <f>'1. ГПП-АГПЗ+'!BG39</f>
        <v>9.5</v>
      </c>
      <c r="AQ275" s="687">
        <f>'1. ГПП-АГПЗ+'!BI39</f>
        <v>0</v>
      </c>
      <c r="AR275" s="687">
        <f t="shared" si="511"/>
        <v>-9.5</v>
      </c>
      <c r="AS275" s="688">
        <f t="shared" si="512"/>
        <v>0</v>
      </c>
      <c r="AT275" s="687">
        <f t="shared" si="513"/>
        <v>32.799999999999997</v>
      </c>
      <c r="AU275" s="687">
        <f t="shared" si="514"/>
        <v>0</v>
      </c>
      <c r="AV275" s="687">
        <f t="shared" si="515"/>
        <v>-32.799999999999997</v>
      </c>
      <c r="AW275" s="688">
        <f t="shared" si="516"/>
        <v>0</v>
      </c>
      <c r="AX275" s="687">
        <f>'1. ГПП-АГПЗ+'!BS39</f>
        <v>10.8</v>
      </c>
      <c r="AY275" s="687">
        <f>'1. ГПП-АГПЗ+'!BU39</f>
        <v>0</v>
      </c>
      <c r="AZ275" s="687">
        <f t="shared" si="517"/>
        <v>-10.8</v>
      </c>
      <c r="BA275" s="688">
        <f t="shared" si="518"/>
        <v>0</v>
      </c>
      <c r="BB275" s="687">
        <f>'1. ГПП-АГПЗ+'!BY39</f>
        <v>10.8</v>
      </c>
      <c r="BC275" s="687">
        <f>'1. ГПП-АГПЗ+'!CA39</f>
        <v>0</v>
      </c>
      <c r="BD275" s="687">
        <f t="shared" si="519"/>
        <v>-10.8</v>
      </c>
      <c r="BE275" s="688">
        <f t="shared" si="520"/>
        <v>0</v>
      </c>
      <c r="BF275" s="687">
        <f>'1. ГПП-АГПЗ+'!CE39</f>
        <v>11.2</v>
      </c>
      <c r="BG275" s="687">
        <f>'1. ГПП-АГПЗ+'!CG39</f>
        <v>0</v>
      </c>
      <c r="BH275" s="687">
        <f t="shared" si="521"/>
        <v>-11.2</v>
      </c>
      <c r="BI275" s="688">
        <f t="shared" si="522"/>
        <v>0</v>
      </c>
      <c r="BJ275" s="687">
        <f t="shared" si="523"/>
        <v>38.099999999999994</v>
      </c>
      <c r="BK275" s="687">
        <f t="shared" si="524"/>
        <v>0</v>
      </c>
      <c r="BL275" s="687">
        <f t="shared" si="525"/>
        <v>-38.099999999999994</v>
      </c>
      <c r="BM275" s="688">
        <f t="shared" si="526"/>
        <v>0</v>
      </c>
      <c r="BN275" s="687">
        <f>'1. ГПП-АГПЗ+'!CQ39</f>
        <v>12.7</v>
      </c>
      <c r="BO275" s="687">
        <f>'1. ГПП-АГПЗ+'!CS39</f>
        <v>0</v>
      </c>
      <c r="BP275" s="687">
        <f t="shared" si="527"/>
        <v>-12.7</v>
      </c>
      <c r="BQ275" s="688">
        <f t="shared" si="528"/>
        <v>0</v>
      </c>
      <c r="BR275" s="687">
        <f>'1. ГПП-АГПЗ+'!CW39</f>
        <v>12.1</v>
      </c>
      <c r="BS275" s="687">
        <f>'1. ГПП-АГПЗ+'!CY39</f>
        <v>0</v>
      </c>
      <c r="BT275" s="687">
        <f t="shared" si="529"/>
        <v>-12.1</v>
      </c>
      <c r="BU275" s="688">
        <f t="shared" si="530"/>
        <v>0</v>
      </c>
      <c r="BV275" s="687">
        <f>'1. ГПП-АГПЗ+'!DC39</f>
        <v>13.3</v>
      </c>
      <c r="BW275" s="687">
        <f>'1. ГПП-АГПЗ+'!DE39</f>
        <v>0</v>
      </c>
      <c r="BX275" s="687">
        <f t="shared" si="531"/>
        <v>-13.3</v>
      </c>
      <c r="BY275" s="688">
        <f t="shared" si="532"/>
        <v>0</v>
      </c>
    </row>
    <row r="276" spans="3:77" ht="20.100000000000001" customHeight="1">
      <c r="C276" s="436" t="s">
        <v>386</v>
      </c>
      <c r="D276" s="528"/>
      <c r="E276" s="528"/>
      <c r="F276" s="529"/>
      <c r="G276" s="530" t="s">
        <v>387</v>
      </c>
      <c r="H276" s="530"/>
      <c r="I276" s="691" t="s">
        <v>98</v>
      </c>
      <c r="J276" s="687">
        <f t="shared" si="489"/>
        <v>1896.4</v>
      </c>
      <c r="K276" s="687">
        <f t="shared" si="490"/>
        <v>0</v>
      </c>
      <c r="L276" s="687">
        <f t="shared" si="491"/>
        <v>-1896.4</v>
      </c>
      <c r="M276" s="688">
        <f t="shared" si="492"/>
        <v>0</v>
      </c>
      <c r="N276" s="687">
        <f t="shared" si="493"/>
        <v>494.5</v>
      </c>
      <c r="O276" s="687">
        <f t="shared" si="494"/>
        <v>0</v>
      </c>
      <c r="P276" s="687">
        <f t="shared" si="495"/>
        <v>-494.5</v>
      </c>
      <c r="Q276" s="688">
        <f t="shared" si="496"/>
        <v>0</v>
      </c>
      <c r="R276" s="687">
        <f>'3. ГПП-СГПЗ'!W37</f>
        <v>170.3</v>
      </c>
      <c r="S276" s="687">
        <f>'3. ГПП-СГПЗ'!Y37</f>
        <v>0</v>
      </c>
      <c r="T276" s="687">
        <f t="shared" si="497"/>
        <v>-170.3</v>
      </c>
      <c r="U276" s="688">
        <f t="shared" si="498"/>
        <v>0</v>
      </c>
      <c r="V276" s="687">
        <f>'3. ГПП-СГПЗ'!AC37</f>
        <v>153.80000000000001</v>
      </c>
      <c r="W276" s="687">
        <f>'3. ГПП-СГПЗ'!AE37</f>
        <v>0</v>
      </c>
      <c r="X276" s="687">
        <f t="shared" si="499"/>
        <v>-153.80000000000001</v>
      </c>
      <c r="Y276" s="688">
        <f t="shared" si="500"/>
        <v>0</v>
      </c>
      <c r="Z276" s="687">
        <f>'3. ГПП-СГПЗ'!AI37</f>
        <v>170.4</v>
      </c>
      <c r="AA276" s="687">
        <f>'3. ГПП-СГПЗ'!AK37</f>
        <v>0</v>
      </c>
      <c r="AB276" s="687">
        <f t="shared" si="501"/>
        <v>-170.4</v>
      </c>
      <c r="AC276" s="688">
        <f t="shared" si="502"/>
        <v>0</v>
      </c>
      <c r="AD276" s="687">
        <f t="shared" si="503"/>
        <v>429</v>
      </c>
      <c r="AE276" s="687">
        <f t="shared" si="504"/>
        <v>0</v>
      </c>
      <c r="AF276" s="687">
        <f t="shared" si="505"/>
        <v>-429</v>
      </c>
      <c r="AG276" s="688">
        <f t="shared" si="506"/>
        <v>0</v>
      </c>
      <c r="AH276" s="687">
        <f>'3. ГПП-СГПЗ'!AU37</f>
        <v>89.5</v>
      </c>
      <c r="AI276" s="687">
        <f>'3. ГПП-СГПЗ'!AW37</f>
        <v>0</v>
      </c>
      <c r="AJ276" s="687">
        <f t="shared" si="507"/>
        <v>-89.5</v>
      </c>
      <c r="AK276" s="688">
        <f t="shared" si="508"/>
        <v>0</v>
      </c>
      <c r="AL276" s="687">
        <f>'3. ГПП-СГПЗ'!BA37</f>
        <v>170.60000000000002</v>
      </c>
      <c r="AM276" s="687">
        <f>'3. ГПП-СГПЗ'!BC37</f>
        <v>0</v>
      </c>
      <c r="AN276" s="687">
        <f t="shared" si="509"/>
        <v>-170.60000000000002</v>
      </c>
      <c r="AO276" s="688">
        <f t="shared" si="510"/>
        <v>0</v>
      </c>
      <c r="AP276" s="687">
        <f>'3. ГПП-СГПЗ'!BG37</f>
        <v>168.9</v>
      </c>
      <c r="AQ276" s="687">
        <f>'3. ГПП-СГПЗ'!BI37</f>
        <v>0</v>
      </c>
      <c r="AR276" s="687">
        <f t="shared" si="511"/>
        <v>-168.9</v>
      </c>
      <c r="AS276" s="688">
        <f t="shared" si="512"/>
        <v>0</v>
      </c>
      <c r="AT276" s="687">
        <f t="shared" si="513"/>
        <v>514</v>
      </c>
      <c r="AU276" s="687">
        <f t="shared" si="514"/>
        <v>0</v>
      </c>
      <c r="AV276" s="687">
        <f t="shared" si="515"/>
        <v>-514</v>
      </c>
      <c r="AW276" s="688">
        <f t="shared" si="516"/>
        <v>0</v>
      </c>
      <c r="AX276" s="687">
        <f>'3. ГПП-СГПЗ'!BS37</f>
        <v>172.7</v>
      </c>
      <c r="AY276" s="687">
        <f>'3. ГПП-СГПЗ'!BU37</f>
        <v>0</v>
      </c>
      <c r="AZ276" s="687">
        <f t="shared" si="517"/>
        <v>-172.7</v>
      </c>
      <c r="BA276" s="688">
        <f t="shared" si="518"/>
        <v>0</v>
      </c>
      <c r="BB276" s="687">
        <f>'3. ГПП-СГПЗ'!BY37</f>
        <v>177</v>
      </c>
      <c r="BC276" s="687">
        <f>'3. ГПП-СГПЗ'!CA37</f>
        <v>0</v>
      </c>
      <c r="BD276" s="687">
        <f t="shared" si="519"/>
        <v>-177</v>
      </c>
      <c r="BE276" s="688">
        <f t="shared" si="520"/>
        <v>0</v>
      </c>
      <c r="BF276" s="687">
        <f>'3. ГПП-СГПЗ'!CE37</f>
        <v>164.3</v>
      </c>
      <c r="BG276" s="687">
        <f>'3. ГПП-СГПЗ'!CG37</f>
        <v>0</v>
      </c>
      <c r="BH276" s="687">
        <f t="shared" si="521"/>
        <v>-164.3</v>
      </c>
      <c r="BI276" s="688">
        <f t="shared" si="522"/>
        <v>0</v>
      </c>
      <c r="BJ276" s="687">
        <f t="shared" si="523"/>
        <v>458.9</v>
      </c>
      <c r="BK276" s="687">
        <f t="shared" si="524"/>
        <v>0</v>
      </c>
      <c r="BL276" s="687">
        <f t="shared" si="525"/>
        <v>-458.9</v>
      </c>
      <c r="BM276" s="688">
        <f t="shared" si="526"/>
        <v>0</v>
      </c>
      <c r="BN276" s="687">
        <f>'3. ГПП-СГПЗ'!CQ37</f>
        <v>117.8</v>
      </c>
      <c r="BO276" s="687">
        <f>'3. ГПП-СГПЗ'!CS37</f>
        <v>0</v>
      </c>
      <c r="BP276" s="687">
        <f t="shared" si="527"/>
        <v>-117.8</v>
      </c>
      <c r="BQ276" s="688">
        <f t="shared" si="528"/>
        <v>0</v>
      </c>
      <c r="BR276" s="687">
        <f>'3. ГПП-СГПЗ'!CW37</f>
        <v>168</v>
      </c>
      <c r="BS276" s="687">
        <f>'3. ГПП-СГПЗ'!CY37</f>
        <v>0</v>
      </c>
      <c r="BT276" s="687">
        <f t="shared" si="529"/>
        <v>-168</v>
      </c>
      <c r="BU276" s="688">
        <f t="shared" si="530"/>
        <v>0</v>
      </c>
      <c r="BV276" s="687">
        <f>'3. ГПП-СГПЗ'!DC37</f>
        <v>173.1</v>
      </c>
      <c r="BW276" s="687">
        <f>'3. ГПП-СГПЗ'!DE37</f>
        <v>0</v>
      </c>
      <c r="BX276" s="687">
        <f t="shared" si="531"/>
        <v>-173.1</v>
      </c>
      <c r="BY276" s="688">
        <f t="shared" si="532"/>
        <v>0</v>
      </c>
    </row>
    <row r="277" spans="3:77" ht="20.100000000000001" customHeight="1">
      <c r="C277" s="430" t="s">
        <v>117</v>
      </c>
      <c r="D277" s="528"/>
      <c r="E277" s="528"/>
      <c r="F277" s="529"/>
      <c r="G277" s="530" t="s">
        <v>387</v>
      </c>
      <c r="H277" s="530"/>
      <c r="I277" s="4" t="s">
        <v>98</v>
      </c>
      <c r="J277" s="687">
        <f t="shared" si="489"/>
        <v>1896.4</v>
      </c>
      <c r="K277" s="687">
        <f t="shared" si="490"/>
        <v>0</v>
      </c>
      <c r="L277" s="687">
        <f t="shared" si="491"/>
        <v>-1896.4</v>
      </c>
      <c r="M277" s="688">
        <f t="shared" si="492"/>
        <v>0</v>
      </c>
      <c r="N277" s="687">
        <f t="shared" si="493"/>
        <v>494.5</v>
      </c>
      <c r="O277" s="687">
        <f t="shared" si="494"/>
        <v>0</v>
      </c>
      <c r="P277" s="687">
        <f t="shared" si="495"/>
        <v>-494.5</v>
      </c>
      <c r="Q277" s="688">
        <f t="shared" si="496"/>
        <v>0</v>
      </c>
      <c r="R277" s="687">
        <f>'3. ГПП-СГПЗ'!W37</f>
        <v>170.3</v>
      </c>
      <c r="S277" s="687">
        <f>'3. ГПП-СГПЗ'!Y37</f>
        <v>0</v>
      </c>
      <c r="T277" s="687">
        <f t="shared" si="497"/>
        <v>-170.3</v>
      </c>
      <c r="U277" s="688">
        <f t="shared" si="498"/>
        <v>0</v>
      </c>
      <c r="V277" s="687">
        <f>'3. ГПП-СГПЗ'!AC37</f>
        <v>153.80000000000001</v>
      </c>
      <c r="W277" s="687">
        <f>'3. ГПП-СГПЗ'!AE37</f>
        <v>0</v>
      </c>
      <c r="X277" s="687">
        <f t="shared" si="499"/>
        <v>-153.80000000000001</v>
      </c>
      <c r="Y277" s="688">
        <f t="shared" si="500"/>
        <v>0</v>
      </c>
      <c r="Z277" s="687">
        <f>'3. ГПП-СГПЗ'!AI37</f>
        <v>170.4</v>
      </c>
      <c r="AA277" s="687">
        <f>'3. ГПП-СГПЗ'!AK37</f>
        <v>0</v>
      </c>
      <c r="AB277" s="687">
        <f t="shared" si="501"/>
        <v>-170.4</v>
      </c>
      <c r="AC277" s="688">
        <f t="shared" si="502"/>
        <v>0</v>
      </c>
      <c r="AD277" s="687">
        <f t="shared" si="503"/>
        <v>429</v>
      </c>
      <c r="AE277" s="687">
        <f t="shared" si="504"/>
        <v>0</v>
      </c>
      <c r="AF277" s="687">
        <f t="shared" si="505"/>
        <v>-429</v>
      </c>
      <c r="AG277" s="688">
        <f t="shared" si="506"/>
        <v>0</v>
      </c>
      <c r="AH277" s="687">
        <f>'3. ГПП-СГПЗ'!AU37</f>
        <v>89.5</v>
      </c>
      <c r="AI277" s="687">
        <f>'3. ГПП-СГПЗ'!AW37</f>
        <v>0</v>
      </c>
      <c r="AJ277" s="687">
        <f t="shared" si="507"/>
        <v>-89.5</v>
      </c>
      <c r="AK277" s="688">
        <f t="shared" si="508"/>
        <v>0</v>
      </c>
      <c r="AL277" s="687">
        <f>'3. ГПП-СГПЗ'!BA37</f>
        <v>170.60000000000002</v>
      </c>
      <c r="AM277" s="687">
        <f>'3. ГПП-СГПЗ'!BC37</f>
        <v>0</v>
      </c>
      <c r="AN277" s="687">
        <f t="shared" si="509"/>
        <v>-170.60000000000002</v>
      </c>
      <c r="AO277" s="688">
        <f t="shared" si="510"/>
        <v>0</v>
      </c>
      <c r="AP277" s="687">
        <f>'3. ГПП-СГПЗ'!BG37</f>
        <v>168.9</v>
      </c>
      <c r="AQ277" s="687">
        <f>'3. ГПП-СГПЗ'!BI37</f>
        <v>0</v>
      </c>
      <c r="AR277" s="687">
        <f t="shared" si="511"/>
        <v>-168.9</v>
      </c>
      <c r="AS277" s="688">
        <f t="shared" si="512"/>
        <v>0</v>
      </c>
      <c r="AT277" s="687">
        <f t="shared" si="513"/>
        <v>514</v>
      </c>
      <c r="AU277" s="687">
        <f t="shared" si="514"/>
        <v>0</v>
      </c>
      <c r="AV277" s="687">
        <f t="shared" si="515"/>
        <v>-514</v>
      </c>
      <c r="AW277" s="688">
        <f t="shared" si="516"/>
        <v>0</v>
      </c>
      <c r="AX277" s="687">
        <f>'3. ГПП-СГПЗ'!BS37</f>
        <v>172.7</v>
      </c>
      <c r="AY277" s="687">
        <f>'3. ГПП-СГПЗ'!BU37</f>
        <v>0</v>
      </c>
      <c r="AZ277" s="687">
        <f t="shared" si="517"/>
        <v>-172.7</v>
      </c>
      <c r="BA277" s="688">
        <f t="shared" si="518"/>
        <v>0</v>
      </c>
      <c r="BB277" s="687">
        <f>'3. ГПП-СГПЗ'!BY37</f>
        <v>177</v>
      </c>
      <c r="BC277" s="687">
        <f>'3. ГПП-СГПЗ'!CA37</f>
        <v>0</v>
      </c>
      <c r="BD277" s="687">
        <f t="shared" si="519"/>
        <v>-177</v>
      </c>
      <c r="BE277" s="688">
        <f t="shared" si="520"/>
        <v>0</v>
      </c>
      <c r="BF277" s="687">
        <f>'3. ГПП-СГПЗ'!CE37</f>
        <v>164.3</v>
      </c>
      <c r="BG277" s="687">
        <f>'3. ГПП-СГПЗ'!CG37</f>
        <v>0</v>
      </c>
      <c r="BH277" s="687">
        <f t="shared" si="521"/>
        <v>-164.3</v>
      </c>
      <c r="BI277" s="688">
        <f t="shared" si="522"/>
        <v>0</v>
      </c>
      <c r="BJ277" s="687">
        <f t="shared" si="523"/>
        <v>458.9</v>
      </c>
      <c r="BK277" s="687">
        <f t="shared" si="524"/>
        <v>0</v>
      </c>
      <c r="BL277" s="687">
        <f t="shared" si="525"/>
        <v>-458.9</v>
      </c>
      <c r="BM277" s="688">
        <f t="shared" si="526"/>
        <v>0</v>
      </c>
      <c r="BN277" s="687">
        <f>'3. ГПП-СГПЗ'!CQ37</f>
        <v>117.8</v>
      </c>
      <c r="BO277" s="687">
        <f>'3. ГПП-СГПЗ'!CS37</f>
        <v>0</v>
      </c>
      <c r="BP277" s="687">
        <f t="shared" si="527"/>
        <v>-117.8</v>
      </c>
      <c r="BQ277" s="688">
        <f t="shared" si="528"/>
        <v>0</v>
      </c>
      <c r="BR277" s="687">
        <f>'3. ГПП-СГПЗ'!CW37</f>
        <v>168</v>
      </c>
      <c r="BS277" s="687">
        <f>'3. ГПП-СГПЗ'!CY37</f>
        <v>0</v>
      </c>
      <c r="BT277" s="687">
        <f t="shared" si="529"/>
        <v>-168</v>
      </c>
      <c r="BU277" s="688">
        <f t="shared" si="530"/>
        <v>0</v>
      </c>
      <c r="BV277" s="687">
        <f>'3. ГПП-СГПЗ'!DC37</f>
        <v>173.1</v>
      </c>
      <c r="BW277" s="687">
        <f>'3. ГПП-СГПЗ'!DE37</f>
        <v>0</v>
      </c>
      <c r="BX277" s="687">
        <f t="shared" si="531"/>
        <v>-173.1</v>
      </c>
      <c r="BY277" s="688">
        <f t="shared" si="532"/>
        <v>0</v>
      </c>
    </row>
    <row r="278" spans="3:77" ht="20.100000000000001" customHeight="1">
      <c r="C278" s="430" t="s">
        <v>388</v>
      </c>
      <c r="D278" s="528"/>
      <c r="E278" s="528"/>
      <c r="F278" s="529"/>
      <c r="G278" s="530" t="s">
        <v>389</v>
      </c>
      <c r="H278" s="530"/>
      <c r="I278" s="694" t="s">
        <v>98</v>
      </c>
      <c r="J278" s="687">
        <f t="shared" si="489"/>
        <v>44.3</v>
      </c>
      <c r="K278" s="687">
        <f t="shared" si="490"/>
        <v>0</v>
      </c>
      <c r="L278" s="687">
        <f t="shared" si="491"/>
        <v>-44.3</v>
      </c>
      <c r="M278" s="688">
        <f t="shared" si="492"/>
        <v>0</v>
      </c>
      <c r="N278" s="687">
        <f t="shared" si="493"/>
        <v>11.6</v>
      </c>
      <c r="O278" s="687">
        <f t="shared" si="494"/>
        <v>0</v>
      </c>
      <c r="P278" s="687">
        <f t="shared" si="495"/>
        <v>-11.6</v>
      </c>
      <c r="Q278" s="688">
        <f t="shared" si="496"/>
        <v>0</v>
      </c>
      <c r="R278" s="687">
        <f>'3. ГПП-СГПЗ'!W42</f>
        <v>4</v>
      </c>
      <c r="S278" s="687">
        <f>'3. ГПП-СГПЗ'!Y42</f>
        <v>0</v>
      </c>
      <c r="T278" s="687">
        <f t="shared" si="497"/>
        <v>-4</v>
      </c>
      <c r="U278" s="688">
        <f t="shared" si="498"/>
        <v>0</v>
      </c>
      <c r="V278" s="687">
        <f>'3. ГПП-СГПЗ'!AC42</f>
        <v>3.6</v>
      </c>
      <c r="W278" s="687">
        <f>'3. ГПП-СГПЗ'!AE42</f>
        <v>0</v>
      </c>
      <c r="X278" s="687">
        <f t="shared" si="499"/>
        <v>-3.6</v>
      </c>
      <c r="Y278" s="688">
        <f t="shared" si="500"/>
        <v>0</v>
      </c>
      <c r="Z278" s="687">
        <f>'3. ГПП-СГПЗ'!AI42</f>
        <v>4</v>
      </c>
      <c r="AA278" s="687">
        <f>'3. ГПП-СГПЗ'!AK42</f>
        <v>0</v>
      </c>
      <c r="AB278" s="687">
        <f t="shared" si="501"/>
        <v>-4</v>
      </c>
      <c r="AC278" s="688">
        <f t="shared" si="502"/>
        <v>0</v>
      </c>
      <c r="AD278" s="687">
        <f t="shared" si="503"/>
        <v>10.3</v>
      </c>
      <c r="AE278" s="687">
        <f t="shared" si="504"/>
        <v>0</v>
      </c>
      <c r="AF278" s="687">
        <f t="shared" si="505"/>
        <v>-10.3</v>
      </c>
      <c r="AG278" s="688">
        <f t="shared" si="506"/>
        <v>0</v>
      </c>
      <c r="AH278" s="687">
        <f>'3. ГПП-СГПЗ'!AU42</f>
        <v>2.5</v>
      </c>
      <c r="AI278" s="687">
        <f>'3. ГПП-СГПЗ'!AW42</f>
        <v>0</v>
      </c>
      <c r="AJ278" s="687">
        <f t="shared" si="507"/>
        <v>-2.5</v>
      </c>
      <c r="AK278" s="688">
        <f t="shared" si="508"/>
        <v>0</v>
      </c>
      <c r="AL278" s="687">
        <f>'3. ГПП-СГПЗ'!BA42</f>
        <v>4</v>
      </c>
      <c r="AM278" s="687">
        <f>'3. ГПП-СГПЗ'!BC42</f>
        <v>0</v>
      </c>
      <c r="AN278" s="687">
        <f t="shared" si="509"/>
        <v>-4</v>
      </c>
      <c r="AO278" s="688">
        <f t="shared" si="510"/>
        <v>0</v>
      </c>
      <c r="AP278" s="687">
        <f>'3. ГПП-СГПЗ'!BG42</f>
        <v>3.8</v>
      </c>
      <c r="AQ278" s="687">
        <f>'3. ГПП-СГПЗ'!BI42</f>
        <v>0</v>
      </c>
      <c r="AR278" s="687">
        <f t="shared" si="511"/>
        <v>-3.8</v>
      </c>
      <c r="AS278" s="688">
        <f t="shared" si="512"/>
        <v>0</v>
      </c>
      <c r="AT278" s="687">
        <f t="shared" si="513"/>
        <v>11.6</v>
      </c>
      <c r="AU278" s="687">
        <f t="shared" si="514"/>
        <v>0</v>
      </c>
      <c r="AV278" s="687">
        <f t="shared" si="515"/>
        <v>-11.6</v>
      </c>
      <c r="AW278" s="688">
        <f t="shared" si="516"/>
        <v>0</v>
      </c>
      <c r="AX278" s="687">
        <f>'3. ГПП-СГПЗ'!BS42</f>
        <v>3.9</v>
      </c>
      <c r="AY278" s="687">
        <f>'3. ГПП-СГПЗ'!BU42</f>
        <v>0</v>
      </c>
      <c r="AZ278" s="687">
        <f t="shared" si="517"/>
        <v>-3.9</v>
      </c>
      <c r="BA278" s="688">
        <f t="shared" si="518"/>
        <v>0</v>
      </c>
      <c r="BB278" s="687">
        <f>'3. ГПП-СГПЗ'!BY42</f>
        <v>3.9</v>
      </c>
      <c r="BC278" s="687">
        <f>'3. ГПП-СГПЗ'!CA42</f>
        <v>0</v>
      </c>
      <c r="BD278" s="687">
        <f t="shared" si="519"/>
        <v>-3.9</v>
      </c>
      <c r="BE278" s="688">
        <f t="shared" si="520"/>
        <v>0</v>
      </c>
      <c r="BF278" s="687">
        <f>'3. ГПП-СГПЗ'!CE42</f>
        <v>3.8</v>
      </c>
      <c r="BG278" s="687">
        <f>'3. ГПП-СГПЗ'!CG42</f>
        <v>0</v>
      </c>
      <c r="BH278" s="687">
        <f t="shared" si="521"/>
        <v>-3.8</v>
      </c>
      <c r="BI278" s="688">
        <f t="shared" si="522"/>
        <v>0</v>
      </c>
      <c r="BJ278" s="687">
        <f t="shared" si="523"/>
        <v>10.8</v>
      </c>
      <c r="BK278" s="687">
        <f t="shared" si="524"/>
        <v>0</v>
      </c>
      <c r="BL278" s="687">
        <f t="shared" si="525"/>
        <v>-10.8</v>
      </c>
      <c r="BM278" s="688">
        <f t="shared" si="526"/>
        <v>0</v>
      </c>
      <c r="BN278" s="687">
        <f>'3. ГПП-СГПЗ'!CQ42</f>
        <v>3</v>
      </c>
      <c r="BO278" s="687">
        <f>'3. ГПП-СГПЗ'!CS42</f>
        <v>0</v>
      </c>
      <c r="BP278" s="687">
        <f t="shared" si="527"/>
        <v>-3</v>
      </c>
      <c r="BQ278" s="688">
        <f t="shared" si="528"/>
        <v>0</v>
      </c>
      <c r="BR278" s="687">
        <f>'3. ГПП-СГПЗ'!CW42</f>
        <v>3.8</v>
      </c>
      <c r="BS278" s="687">
        <f>'3. ГПП-СГПЗ'!CY42</f>
        <v>0</v>
      </c>
      <c r="BT278" s="687">
        <f t="shared" si="529"/>
        <v>-3.8</v>
      </c>
      <c r="BU278" s="688">
        <f t="shared" si="530"/>
        <v>0</v>
      </c>
      <c r="BV278" s="687">
        <f>'3. ГПП-СГПЗ'!DC42</f>
        <v>4</v>
      </c>
      <c r="BW278" s="687">
        <f>'3. ГПП-СГПЗ'!DE42</f>
        <v>0</v>
      </c>
      <c r="BX278" s="687">
        <f t="shared" si="531"/>
        <v>-4</v>
      </c>
      <c r="BY278" s="688">
        <f t="shared" si="532"/>
        <v>0</v>
      </c>
    </row>
    <row r="279" spans="3:77" ht="20.100000000000001" customHeight="1">
      <c r="C279" s="430" t="s">
        <v>390</v>
      </c>
      <c r="D279" s="528"/>
      <c r="E279" s="528"/>
      <c r="F279" s="529"/>
      <c r="G279" s="530" t="s">
        <v>391</v>
      </c>
      <c r="H279" s="530"/>
      <c r="I279" s="694" t="s">
        <v>98</v>
      </c>
      <c r="J279" s="687">
        <f t="shared" si="489"/>
        <v>1372.3</v>
      </c>
      <c r="K279" s="687">
        <f t="shared" si="490"/>
        <v>0</v>
      </c>
      <c r="L279" s="687">
        <f t="shared" si="491"/>
        <v>-1372.3</v>
      </c>
      <c r="M279" s="688">
        <f t="shared" si="492"/>
        <v>0</v>
      </c>
      <c r="N279" s="687">
        <f t="shared" si="493"/>
        <v>323</v>
      </c>
      <c r="O279" s="687">
        <f t="shared" si="494"/>
        <v>0</v>
      </c>
      <c r="P279" s="687">
        <f t="shared" si="495"/>
        <v>-323</v>
      </c>
      <c r="Q279" s="688">
        <f t="shared" si="496"/>
        <v>0</v>
      </c>
      <c r="R279" s="687">
        <f>'3. ГПП-СГПЗ'!W46</f>
        <v>108.9</v>
      </c>
      <c r="S279" s="687">
        <f>'3. ГПП-СГПЗ'!Y46</f>
        <v>0</v>
      </c>
      <c r="T279" s="687">
        <f t="shared" si="497"/>
        <v>-108.9</v>
      </c>
      <c r="U279" s="688">
        <f t="shared" si="498"/>
        <v>0</v>
      </c>
      <c r="V279" s="687">
        <f>'3. ГПП-СГПЗ'!AC46</f>
        <v>97.3</v>
      </c>
      <c r="W279" s="687">
        <f>'3. ГПП-СГПЗ'!AE46</f>
        <v>0</v>
      </c>
      <c r="X279" s="687">
        <f t="shared" si="499"/>
        <v>-97.3</v>
      </c>
      <c r="Y279" s="688">
        <f t="shared" si="500"/>
        <v>0</v>
      </c>
      <c r="Z279" s="687">
        <f>'3. ГПП-СГПЗ'!AI46</f>
        <v>116.8</v>
      </c>
      <c r="AA279" s="687">
        <f>'3. ГПП-СГПЗ'!AK46</f>
        <v>0</v>
      </c>
      <c r="AB279" s="687">
        <f t="shared" si="501"/>
        <v>-116.8</v>
      </c>
      <c r="AC279" s="688">
        <f t="shared" si="502"/>
        <v>0</v>
      </c>
      <c r="AD279" s="687">
        <f t="shared" si="503"/>
        <v>341.3</v>
      </c>
      <c r="AE279" s="687">
        <f t="shared" si="504"/>
        <v>0</v>
      </c>
      <c r="AF279" s="687">
        <f t="shared" si="505"/>
        <v>-341.3</v>
      </c>
      <c r="AG279" s="688">
        <f t="shared" si="506"/>
        <v>0</v>
      </c>
      <c r="AH279" s="687">
        <f>'3. ГПП-СГПЗ'!AU46</f>
        <v>69.099999999999994</v>
      </c>
      <c r="AI279" s="687">
        <f>'3. ГПП-СГПЗ'!AW46</f>
        <v>0</v>
      </c>
      <c r="AJ279" s="687">
        <f t="shared" si="507"/>
        <v>-69.099999999999994</v>
      </c>
      <c r="AK279" s="688">
        <f t="shared" si="508"/>
        <v>0</v>
      </c>
      <c r="AL279" s="687">
        <f>'3. ГПП-СГПЗ'!BA46</f>
        <v>133.80000000000001</v>
      </c>
      <c r="AM279" s="687">
        <f>'3. ГПП-СГПЗ'!BC46</f>
        <v>0</v>
      </c>
      <c r="AN279" s="687">
        <f t="shared" si="509"/>
        <v>-133.80000000000001</v>
      </c>
      <c r="AO279" s="688">
        <f t="shared" si="510"/>
        <v>0</v>
      </c>
      <c r="AP279" s="687">
        <f>'3. ГПП-СГПЗ'!BG46</f>
        <v>138.4</v>
      </c>
      <c r="AQ279" s="687">
        <f>'3. ГПП-СГПЗ'!BI46</f>
        <v>0</v>
      </c>
      <c r="AR279" s="687">
        <f t="shared" si="511"/>
        <v>-138.4</v>
      </c>
      <c r="AS279" s="688">
        <f t="shared" si="512"/>
        <v>0</v>
      </c>
      <c r="AT279" s="687">
        <f t="shared" si="513"/>
        <v>391.69999999999993</v>
      </c>
      <c r="AU279" s="687">
        <f t="shared" si="514"/>
        <v>0</v>
      </c>
      <c r="AV279" s="687">
        <f t="shared" si="515"/>
        <v>-391.69999999999993</v>
      </c>
      <c r="AW279" s="688">
        <f t="shared" si="516"/>
        <v>0</v>
      </c>
      <c r="AX279" s="687">
        <f>'3. ГПП-СГПЗ'!BS46</f>
        <v>136.1</v>
      </c>
      <c r="AY279" s="687">
        <f>'3. ГПП-СГПЗ'!BU46</f>
        <v>0</v>
      </c>
      <c r="AZ279" s="687">
        <f t="shared" si="517"/>
        <v>-136.1</v>
      </c>
      <c r="BA279" s="688">
        <f t="shared" si="518"/>
        <v>0</v>
      </c>
      <c r="BB279" s="687">
        <f>'3. ГПП-СГПЗ'!BY46</f>
        <v>135.69999999999999</v>
      </c>
      <c r="BC279" s="687">
        <f>'3. ГПП-СГПЗ'!CA46</f>
        <v>0</v>
      </c>
      <c r="BD279" s="687">
        <f t="shared" si="519"/>
        <v>-135.69999999999999</v>
      </c>
      <c r="BE279" s="688">
        <f t="shared" si="520"/>
        <v>0</v>
      </c>
      <c r="BF279" s="687">
        <f>'3. ГПП-СГПЗ'!CE46</f>
        <v>119.9</v>
      </c>
      <c r="BG279" s="687">
        <f>'3. ГПП-СГПЗ'!CG46</f>
        <v>0</v>
      </c>
      <c r="BH279" s="687">
        <f t="shared" si="521"/>
        <v>-119.9</v>
      </c>
      <c r="BI279" s="688">
        <f t="shared" si="522"/>
        <v>0</v>
      </c>
      <c r="BJ279" s="687">
        <f t="shared" si="523"/>
        <v>316.3</v>
      </c>
      <c r="BK279" s="687">
        <f t="shared" si="524"/>
        <v>0</v>
      </c>
      <c r="BL279" s="687">
        <f t="shared" si="525"/>
        <v>-316.3</v>
      </c>
      <c r="BM279" s="688">
        <f t="shared" si="526"/>
        <v>0</v>
      </c>
      <c r="BN279" s="687">
        <f>'3. ГПП-СГПЗ'!CQ46</f>
        <v>84.3</v>
      </c>
      <c r="BO279" s="687">
        <f>'3. ГПП-СГПЗ'!CS46</f>
        <v>0</v>
      </c>
      <c r="BP279" s="687">
        <f t="shared" si="527"/>
        <v>-84.3</v>
      </c>
      <c r="BQ279" s="688">
        <f t="shared" si="528"/>
        <v>0</v>
      </c>
      <c r="BR279" s="687">
        <f>'3. ГПП-СГПЗ'!CW46</f>
        <v>116.8</v>
      </c>
      <c r="BS279" s="687">
        <f>'3. ГПП-СГПЗ'!CY46</f>
        <v>0</v>
      </c>
      <c r="BT279" s="687">
        <f t="shared" si="529"/>
        <v>-116.8</v>
      </c>
      <c r="BU279" s="688">
        <f t="shared" si="530"/>
        <v>0</v>
      </c>
      <c r="BV279" s="687">
        <f>'3. ГПП-СГПЗ'!DC46</f>
        <v>115.2</v>
      </c>
      <c r="BW279" s="687">
        <f>'3. ГПП-СГПЗ'!DE46</f>
        <v>0</v>
      </c>
      <c r="BX279" s="687">
        <f t="shared" si="531"/>
        <v>-115.2</v>
      </c>
      <c r="BY279" s="688">
        <f t="shared" si="532"/>
        <v>0</v>
      </c>
    </row>
    <row r="280" spans="3:77" ht="20.100000000000001" customHeight="1">
      <c r="C280" s="430" t="s">
        <v>392</v>
      </c>
      <c r="D280" s="528"/>
      <c r="E280" s="528"/>
      <c r="F280" s="529"/>
      <c r="G280" s="530" t="s">
        <v>393</v>
      </c>
      <c r="H280" s="530"/>
      <c r="I280" s="694" t="s">
        <v>98</v>
      </c>
      <c r="J280" s="687">
        <f t="shared" si="489"/>
        <v>479.8</v>
      </c>
      <c r="K280" s="687">
        <f t="shared" si="490"/>
        <v>0</v>
      </c>
      <c r="L280" s="687">
        <f t="shared" si="491"/>
        <v>-479.8</v>
      </c>
      <c r="M280" s="688">
        <f t="shared" si="492"/>
        <v>0</v>
      </c>
      <c r="N280" s="687">
        <f t="shared" si="493"/>
        <v>159.9</v>
      </c>
      <c r="O280" s="687">
        <f t="shared" si="494"/>
        <v>0</v>
      </c>
      <c r="P280" s="687">
        <f t="shared" si="495"/>
        <v>-159.9</v>
      </c>
      <c r="Q280" s="688">
        <f t="shared" si="496"/>
        <v>0</v>
      </c>
      <c r="R280" s="687">
        <f>'3. ГПП-СГПЗ'!W44</f>
        <v>57.4</v>
      </c>
      <c r="S280" s="687">
        <f>'3. ГПП-СГПЗ'!Y44</f>
        <v>0</v>
      </c>
      <c r="T280" s="687">
        <f t="shared" si="497"/>
        <v>-57.4</v>
      </c>
      <c r="U280" s="688">
        <f t="shared" si="498"/>
        <v>0</v>
      </c>
      <c r="V280" s="687">
        <f>'3. ГПП-СГПЗ'!AC44</f>
        <v>52.9</v>
      </c>
      <c r="W280" s="687">
        <f>'3. ГПП-СГПЗ'!AE44</f>
        <v>0</v>
      </c>
      <c r="X280" s="687">
        <f t="shared" si="499"/>
        <v>-52.9</v>
      </c>
      <c r="Y280" s="688">
        <f t="shared" si="500"/>
        <v>0</v>
      </c>
      <c r="Z280" s="687">
        <f>'3. ГПП-СГПЗ'!AI44</f>
        <v>49.6</v>
      </c>
      <c r="AA280" s="687">
        <f>'3. ГПП-СГПЗ'!AK44</f>
        <v>0</v>
      </c>
      <c r="AB280" s="687">
        <f t="shared" si="501"/>
        <v>-49.6</v>
      </c>
      <c r="AC280" s="688">
        <f t="shared" si="502"/>
        <v>0</v>
      </c>
      <c r="AD280" s="687">
        <f t="shared" si="503"/>
        <v>77.399999999999991</v>
      </c>
      <c r="AE280" s="687">
        <f t="shared" si="504"/>
        <v>0</v>
      </c>
      <c r="AF280" s="687">
        <f t="shared" si="505"/>
        <v>-77.399999999999991</v>
      </c>
      <c r="AG280" s="688">
        <f t="shared" si="506"/>
        <v>0</v>
      </c>
      <c r="AH280" s="687">
        <f>'3. ГПП-СГПЗ'!AU44</f>
        <v>17.899999999999999</v>
      </c>
      <c r="AI280" s="687">
        <f>'3. ГПП-СГПЗ'!AW44</f>
        <v>0</v>
      </c>
      <c r="AJ280" s="687">
        <f t="shared" si="507"/>
        <v>-17.899999999999999</v>
      </c>
      <c r="AK280" s="688">
        <f t="shared" si="508"/>
        <v>0</v>
      </c>
      <c r="AL280" s="687">
        <f>'3. ГПП-СГПЗ'!BA44</f>
        <v>32.799999999999997</v>
      </c>
      <c r="AM280" s="687">
        <f>'3. ГПП-СГПЗ'!BC44</f>
        <v>0</v>
      </c>
      <c r="AN280" s="687">
        <f t="shared" si="509"/>
        <v>-32.799999999999997</v>
      </c>
      <c r="AO280" s="688">
        <f t="shared" si="510"/>
        <v>0</v>
      </c>
      <c r="AP280" s="687">
        <f>'3. ГПП-СГПЗ'!BG44</f>
        <v>26.7</v>
      </c>
      <c r="AQ280" s="687">
        <f>'3. ГПП-СГПЗ'!BI44</f>
        <v>0</v>
      </c>
      <c r="AR280" s="687">
        <f t="shared" si="511"/>
        <v>-26.7</v>
      </c>
      <c r="AS280" s="688">
        <f t="shared" si="512"/>
        <v>0</v>
      </c>
      <c r="AT280" s="687">
        <f t="shared" si="513"/>
        <v>110.69999999999999</v>
      </c>
      <c r="AU280" s="687">
        <f t="shared" si="514"/>
        <v>0</v>
      </c>
      <c r="AV280" s="687">
        <f t="shared" si="515"/>
        <v>-110.69999999999999</v>
      </c>
      <c r="AW280" s="688">
        <f t="shared" si="516"/>
        <v>0</v>
      </c>
      <c r="AX280" s="687">
        <f>'3. ГПП-СГПЗ'!BS44</f>
        <v>32.700000000000003</v>
      </c>
      <c r="AY280" s="687">
        <f>'3. ГПП-СГПЗ'!BU44</f>
        <v>0</v>
      </c>
      <c r="AZ280" s="687">
        <f t="shared" si="517"/>
        <v>-32.700000000000003</v>
      </c>
      <c r="BA280" s="688">
        <f t="shared" si="518"/>
        <v>0</v>
      </c>
      <c r="BB280" s="687">
        <f>'3. ГПП-СГПЗ'!BY44</f>
        <v>37.4</v>
      </c>
      <c r="BC280" s="687">
        <f>'3. ГПП-СГПЗ'!CA44</f>
        <v>0</v>
      </c>
      <c r="BD280" s="687">
        <f t="shared" si="519"/>
        <v>-37.4</v>
      </c>
      <c r="BE280" s="688">
        <f t="shared" si="520"/>
        <v>0</v>
      </c>
      <c r="BF280" s="687">
        <f>'3. ГПП-СГПЗ'!CE44</f>
        <v>40.6</v>
      </c>
      <c r="BG280" s="687">
        <f>'3. ГПП-СГПЗ'!CG44</f>
        <v>0</v>
      </c>
      <c r="BH280" s="687">
        <f t="shared" si="521"/>
        <v>-40.6</v>
      </c>
      <c r="BI280" s="688">
        <f t="shared" si="522"/>
        <v>0</v>
      </c>
      <c r="BJ280" s="687">
        <f t="shared" si="523"/>
        <v>131.80000000000001</v>
      </c>
      <c r="BK280" s="687">
        <f t="shared" si="524"/>
        <v>0</v>
      </c>
      <c r="BL280" s="687">
        <f t="shared" si="525"/>
        <v>-131.80000000000001</v>
      </c>
      <c r="BM280" s="688">
        <f t="shared" si="526"/>
        <v>0</v>
      </c>
      <c r="BN280" s="687">
        <f>'3. ГПП-СГПЗ'!CQ44</f>
        <v>30.5</v>
      </c>
      <c r="BO280" s="687">
        <f>'3. ГПП-СГПЗ'!CS44</f>
        <v>0</v>
      </c>
      <c r="BP280" s="687">
        <f t="shared" si="527"/>
        <v>-30.5</v>
      </c>
      <c r="BQ280" s="688">
        <f t="shared" si="528"/>
        <v>0</v>
      </c>
      <c r="BR280" s="687">
        <f>'3. ГПП-СГПЗ'!CW44</f>
        <v>47.4</v>
      </c>
      <c r="BS280" s="687">
        <f>'3. ГПП-СГПЗ'!CY44</f>
        <v>0</v>
      </c>
      <c r="BT280" s="687">
        <f t="shared" si="529"/>
        <v>-47.4</v>
      </c>
      <c r="BU280" s="688">
        <f t="shared" si="530"/>
        <v>0</v>
      </c>
      <c r="BV280" s="687">
        <f>'3. ГПП-СГПЗ'!DC44</f>
        <v>53.9</v>
      </c>
      <c r="BW280" s="687">
        <f>'3. ГПП-СГПЗ'!DE44</f>
        <v>0</v>
      </c>
      <c r="BX280" s="687">
        <f t="shared" si="531"/>
        <v>-53.9</v>
      </c>
      <c r="BY280" s="688">
        <f t="shared" si="532"/>
        <v>0</v>
      </c>
    </row>
    <row r="281" spans="3:77" ht="20.100000000000001" customHeight="1">
      <c r="C281" s="690" t="s">
        <v>394</v>
      </c>
      <c r="D281" s="528"/>
      <c r="E281" s="528"/>
      <c r="F281" s="529"/>
      <c r="G281" s="530" t="s">
        <v>395</v>
      </c>
      <c r="H281" s="530"/>
      <c r="I281" s="691" t="s">
        <v>98</v>
      </c>
      <c r="J281" s="687">
        <f t="shared" si="489"/>
        <v>1566.8</v>
      </c>
      <c r="K281" s="687">
        <f t="shared" si="490"/>
        <v>0</v>
      </c>
      <c r="L281" s="687">
        <f t="shared" si="491"/>
        <v>-1566.8</v>
      </c>
      <c r="M281" s="688">
        <f t="shared" si="492"/>
        <v>0</v>
      </c>
      <c r="N281" s="687">
        <f t="shared" si="493"/>
        <v>419</v>
      </c>
      <c r="O281" s="687">
        <f t="shared" si="494"/>
        <v>0</v>
      </c>
      <c r="P281" s="687">
        <f t="shared" si="495"/>
        <v>-419</v>
      </c>
      <c r="Q281" s="688">
        <f t="shared" si="496"/>
        <v>0</v>
      </c>
      <c r="R281" s="687">
        <f>'4. ГПП-УЗПКТ-СЗСК'!W113+'4. ГПП-УЗПКТ-СЗСК'!W96+'4. ГПП-УЗПКТ-СЗСК'!W94+'4. ГПП-УЗПКТ-СЗСК'!W115+'4. ГПП-УЗПКТ-СЗСК'!W98</f>
        <v>145.5</v>
      </c>
      <c r="S281" s="687">
        <f>'4. ГПП-УЗПКТ-СЗСК'!Y113+'4. ГПП-УЗПКТ-СЗСК'!Y96+'4. ГПП-УЗПКТ-СЗСК'!Y94+'4. ГПП-УЗПКТ-СЗСК'!Y115+'4. ГПП-УЗПКТ-СЗСК'!Y98</f>
        <v>0</v>
      </c>
      <c r="T281" s="687">
        <f t="shared" si="497"/>
        <v>-145.5</v>
      </c>
      <c r="U281" s="688">
        <f t="shared" si="498"/>
        <v>0</v>
      </c>
      <c r="V281" s="687">
        <f>'4. ГПП-УЗПКТ-СЗСК'!AC113+'4. ГПП-УЗПКТ-СЗСК'!AC96+'4. ГПП-УЗПКТ-СЗСК'!AC94+'4. ГПП-УЗПКТ-СЗСК'!AC115+'4. ГПП-УЗПКТ-СЗСК'!AC98</f>
        <v>130.1</v>
      </c>
      <c r="W281" s="687">
        <f>'4. ГПП-УЗПКТ-СЗСК'!AE113+'4. ГПП-УЗПКТ-СЗСК'!AE96+'4. ГПП-УЗПКТ-СЗСК'!AE94+'4. ГПП-УЗПКТ-СЗСК'!AE115+'4. ГПП-УЗПКТ-СЗСК'!AE98</f>
        <v>0</v>
      </c>
      <c r="X281" s="687">
        <f t="shared" si="499"/>
        <v>-130.1</v>
      </c>
      <c r="Y281" s="688">
        <f t="shared" si="500"/>
        <v>0</v>
      </c>
      <c r="Z281" s="687">
        <f>'4. ГПП-УЗПКТ-СЗСК'!AI113+'4. ГПП-УЗПКТ-СЗСК'!AI96+'4. ГПП-УЗПКТ-СЗСК'!AI94+'4. ГПП-УЗПКТ-СЗСК'!AI115+'4. ГПП-УЗПКТ-СЗСК'!AI98</f>
        <v>143.4</v>
      </c>
      <c r="AA281" s="687">
        <f>'4. ГПП-УЗПКТ-СЗСК'!AK113+'4. ГПП-УЗПКТ-СЗСК'!AK96+'4. ГПП-УЗПКТ-СЗСК'!AK94+'4. ГПП-УЗПКТ-СЗСК'!AK115+'4. ГПП-УЗПКТ-СЗСК'!AK98</f>
        <v>0</v>
      </c>
      <c r="AB281" s="687">
        <f t="shared" si="501"/>
        <v>-143.4</v>
      </c>
      <c r="AC281" s="688">
        <f t="shared" si="502"/>
        <v>0</v>
      </c>
      <c r="AD281" s="687">
        <f t="shared" si="503"/>
        <v>400.9</v>
      </c>
      <c r="AE281" s="687">
        <f t="shared" si="504"/>
        <v>0</v>
      </c>
      <c r="AF281" s="687">
        <f t="shared" si="505"/>
        <v>-400.9</v>
      </c>
      <c r="AG281" s="688">
        <f t="shared" si="506"/>
        <v>0</v>
      </c>
      <c r="AH281" s="687">
        <f>'4. ГПП-УЗПКТ-СЗСК'!AU113+'4. ГПП-УЗПКТ-СЗСК'!AU96+'4. ГПП-УЗПКТ-СЗСК'!AU94+'4. ГПП-УЗПКТ-СЗСК'!AU115+'4. ГПП-УЗПКТ-СЗСК'!AU98</f>
        <v>136.6</v>
      </c>
      <c r="AI281" s="687">
        <f>'4. ГПП-УЗПКТ-СЗСК'!AW113+'4. ГПП-УЗПКТ-СЗСК'!AW96+'4. ГПП-УЗПКТ-СЗСК'!AW94+'4. ГПП-УЗПКТ-СЗСК'!AW115+'4. ГПП-УЗПКТ-СЗСК'!AW98</f>
        <v>0</v>
      </c>
      <c r="AJ281" s="687">
        <f t="shared" si="507"/>
        <v>-136.6</v>
      </c>
      <c r="AK281" s="688">
        <f t="shared" si="508"/>
        <v>0</v>
      </c>
      <c r="AL281" s="687">
        <f>'4. ГПП-УЗПКТ-СЗСК'!BA113+'4. ГПП-УЗПКТ-СЗСК'!BA96+'4. ГПП-УЗПКТ-СЗСК'!BA94+'4. ГПП-УЗПКТ-СЗСК'!BA115+'4. ГПП-УЗПКТ-СЗСК'!BA98</f>
        <v>138.6</v>
      </c>
      <c r="AM281" s="687">
        <f>'4. ГПП-УЗПКТ-СЗСК'!BC113+'4. ГПП-УЗПКТ-СЗСК'!BC96+'4. ГПП-УЗПКТ-СЗСК'!BC94+'4. ГПП-УЗПКТ-СЗСК'!BC115+'4. ГПП-УЗПКТ-СЗСК'!BC98</f>
        <v>0</v>
      </c>
      <c r="AN281" s="687">
        <f t="shared" si="509"/>
        <v>-138.6</v>
      </c>
      <c r="AO281" s="688">
        <f t="shared" si="510"/>
        <v>0</v>
      </c>
      <c r="AP281" s="687">
        <f>'4. ГПП-УЗПКТ-СЗСК'!BG113+'4. ГПП-УЗПКТ-СЗСК'!BG96+'4. ГПП-УЗПКТ-СЗСК'!BG94+'4. ГПП-УЗПКТ-СЗСК'!BG115+'4. ГПП-УЗПКТ-СЗСК'!BG98</f>
        <v>125.70000000000002</v>
      </c>
      <c r="AQ281" s="687">
        <f>'4. ГПП-УЗПКТ-СЗСК'!BI113+'4. ГПП-УЗПКТ-СЗСК'!BI96+'4. ГПП-УЗПКТ-СЗСК'!BI94+'4. ГПП-УЗПКТ-СЗСК'!BI115+'4. ГПП-УЗПКТ-СЗСК'!BI98</f>
        <v>0</v>
      </c>
      <c r="AR281" s="687">
        <f t="shared" si="511"/>
        <v>-125.70000000000002</v>
      </c>
      <c r="AS281" s="688">
        <f t="shared" si="512"/>
        <v>0</v>
      </c>
      <c r="AT281" s="687">
        <f t="shared" si="513"/>
        <v>338.40000000000003</v>
      </c>
      <c r="AU281" s="687">
        <f t="shared" si="514"/>
        <v>0</v>
      </c>
      <c r="AV281" s="687">
        <f t="shared" si="515"/>
        <v>-338.40000000000003</v>
      </c>
      <c r="AW281" s="688">
        <f t="shared" si="516"/>
        <v>0</v>
      </c>
      <c r="AX281" s="687">
        <f>'4. ГПП-УЗПКТ-СЗСК'!BS113+'4. ГПП-УЗПКТ-СЗСК'!BS96+'4. ГПП-УЗПКТ-СЗСК'!BS94+'4. ГПП-УЗПКТ-СЗСК'!BS115+'4. ГПП-УЗПКТ-СЗСК'!BS98</f>
        <v>98.7</v>
      </c>
      <c r="AY281" s="687">
        <f>'4. ГПП-УЗПКТ-СЗСК'!BU113+'4. ГПП-УЗПКТ-СЗСК'!BU96+'4. ГПП-УЗПКТ-СЗСК'!BU94+'4. ГПП-УЗПКТ-СЗСК'!BU115+'4. ГПП-УЗПКТ-СЗСК'!BU98</f>
        <v>0</v>
      </c>
      <c r="AZ281" s="687">
        <f t="shared" si="517"/>
        <v>-98.7</v>
      </c>
      <c r="BA281" s="688">
        <f t="shared" si="518"/>
        <v>0</v>
      </c>
      <c r="BB281" s="687">
        <f>'4. ГПП-УЗПКТ-СЗСК'!BY113+'4. ГПП-УЗПКТ-СЗСК'!BY96+'4. ГПП-УЗПКТ-СЗСК'!BY94+'4. ГПП-УЗПКТ-СЗСК'!BY115+'4. ГПП-УЗПКТ-СЗСК'!BY98</f>
        <v>118.4</v>
      </c>
      <c r="BC281" s="687">
        <f>'4. ГПП-УЗПКТ-СЗСК'!CA113+'4. ГПП-УЗПКТ-СЗСК'!CA96+'4. ГПП-УЗПКТ-СЗСК'!CA94+'4. ГПП-УЗПКТ-СЗСК'!CA115+'4. ГПП-УЗПКТ-СЗСК'!CA98</f>
        <v>0</v>
      </c>
      <c r="BD281" s="687">
        <f t="shared" si="519"/>
        <v>-118.4</v>
      </c>
      <c r="BE281" s="688">
        <f t="shared" si="520"/>
        <v>0</v>
      </c>
      <c r="BF281" s="687">
        <f>'4. ГПП-УЗПКТ-СЗСК'!CE113+'4. ГПП-УЗПКТ-СЗСК'!CE96+'4. ГПП-УЗПКТ-СЗСК'!CE94+'4. ГПП-УЗПКТ-СЗСК'!CE115+'4. ГПП-УЗПКТ-СЗСК'!CE98</f>
        <v>121.3</v>
      </c>
      <c r="BG281" s="687">
        <f>'4. ГПП-УЗПКТ-СЗСК'!CG113+'4. ГПП-УЗПКТ-СЗСК'!CG96+'4. ГПП-УЗПКТ-СЗСК'!CG94+'4. ГПП-УЗПКТ-СЗСК'!CG115+'4. ГПП-УЗПКТ-СЗСК'!CG98</f>
        <v>0</v>
      </c>
      <c r="BH281" s="687">
        <f t="shared" si="521"/>
        <v>-121.3</v>
      </c>
      <c r="BI281" s="688">
        <f t="shared" si="522"/>
        <v>0</v>
      </c>
      <c r="BJ281" s="687">
        <f t="shared" si="523"/>
        <v>408.50000000000006</v>
      </c>
      <c r="BK281" s="687">
        <f t="shared" si="524"/>
        <v>0</v>
      </c>
      <c r="BL281" s="687">
        <f t="shared" si="525"/>
        <v>-408.50000000000006</v>
      </c>
      <c r="BM281" s="688">
        <f t="shared" si="526"/>
        <v>0</v>
      </c>
      <c r="BN281" s="687">
        <f>'4. ГПП-УЗПКТ-СЗСК'!CQ113+'4. ГПП-УЗПКТ-СЗСК'!CQ96+'4. ГПП-УЗПКТ-СЗСК'!CQ94+'4. ГПП-УЗПКТ-СЗСК'!CQ115+'4. ГПП-УЗПКТ-СЗСК'!CQ98</f>
        <v>137.5</v>
      </c>
      <c r="BO281" s="687">
        <f>'4. ГПП-УЗПКТ-СЗСК'!CS113+'4. ГПП-УЗПКТ-СЗСК'!CS96+'4. ГПП-УЗПКТ-СЗСК'!CS94+'4. ГПП-УЗПКТ-СЗСК'!CS115+'4. ГПП-УЗПКТ-СЗСК'!CS98</f>
        <v>0</v>
      </c>
      <c r="BP281" s="687">
        <f t="shared" si="527"/>
        <v>-137.5</v>
      </c>
      <c r="BQ281" s="688">
        <f t="shared" si="528"/>
        <v>0</v>
      </c>
      <c r="BR281" s="687">
        <f>'4. ГПП-УЗПКТ-СЗСК'!CW113+'4. ГПП-УЗПКТ-СЗСК'!CW96+'4. ГПП-УЗПКТ-СЗСК'!CW94+'4. ГПП-УЗПКТ-СЗСК'!CW115+'4. ГПП-УЗПКТ-СЗСК'!CW98</f>
        <v>133.70000000000002</v>
      </c>
      <c r="BS281" s="687">
        <f>'4. ГПП-УЗПКТ-СЗСК'!CY113+'4. ГПП-УЗПКТ-СЗСК'!CY96+'4. ГПП-УЗПКТ-СЗСК'!CY94+'4. ГПП-УЗПКТ-СЗСК'!CY115+'4. ГПП-УЗПКТ-СЗСК'!CY98</f>
        <v>0</v>
      </c>
      <c r="BT281" s="687">
        <f t="shared" si="529"/>
        <v>-133.70000000000002</v>
      </c>
      <c r="BU281" s="688">
        <f t="shared" si="530"/>
        <v>0</v>
      </c>
      <c r="BV281" s="687">
        <f>'4. ГПП-УЗПКТ-СЗСК'!DC113+'4. ГПП-УЗПКТ-СЗСК'!DC96+'4. ГПП-УЗПКТ-СЗСК'!DC94+'4. ГПП-УЗПКТ-СЗСК'!DC115+'4. ГПП-УЗПКТ-СЗСК'!DC98</f>
        <v>137.30000000000001</v>
      </c>
      <c r="BW281" s="687">
        <f>'4. ГПП-УЗПКТ-СЗСК'!DE113+'4. ГПП-УЗПКТ-СЗСК'!DE96+'4. ГПП-УЗПКТ-СЗСК'!DE94+'4. ГПП-УЗПКТ-СЗСК'!DE115+'4. ГПП-УЗПКТ-СЗСК'!DE98</f>
        <v>0</v>
      </c>
      <c r="BX281" s="687">
        <f t="shared" si="531"/>
        <v>-137.30000000000001</v>
      </c>
      <c r="BY281" s="688">
        <f t="shared" si="532"/>
        <v>0</v>
      </c>
    </row>
    <row r="282" spans="3:77" ht="20.100000000000001" customHeight="1">
      <c r="C282" s="436"/>
      <c r="D282" s="528"/>
      <c r="E282" s="528"/>
      <c r="F282" s="529"/>
      <c r="G282" s="530" t="s">
        <v>396</v>
      </c>
      <c r="H282" s="530"/>
      <c r="I282" s="691" t="s">
        <v>169</v>
      </c>
      <c r="J282" s="687">
        <f t="shared" si="489"/>
        <v>1685.6</v>
      </c>
      <c r="K282" s="687">
        <f t="shared" si="490"/>
        <v>0</v>
      </c>
      <c r="L282" s="687">
        <f t="shared" si="491"/>
        <v>-1685.6</v>
      </c>
      <c r="M282" s="688">
        <f t="shared" si="492"/>
        <v>0</v>
      </c>
      <c r="N282" s="687">
        <f t="shared" si="493"/>
        <v>450.3</v>
      </c>
      <c r="O282" s="687">
        <f t="shared" si="494"/>
        <v>0</v>
      </c>
      <c r="P282" s="687">
        <f t="shared" si="495"/>
        <v>-450.3</v>
      </c>
      <c r="Q282" s="688">
        <f t="shared" si="496"/>
        <v>0</v>
      </c>
      <c r="R282" s="687">
        <f>'4. ГПП-УЗПКТ-СЗСК'!W112+'4. ГПП-УЗПКТ-СЗСК'!W95+'4. ГПП-УЗПКТ-СЗСК'!W93+'4. ГПП-УЗПКТ-СЗСК'!W114+'4. ГПП-УЗПКТ-СЗСК'!W97</f>
        <v>156.1</v>
      </c>
      <c r="S282" s="687">
        <f>'4. ГПП-УЗПКТ-СЗСК'!Y112+'4. ГПП-УЗПКТ-СЗСК'!Y95+'4. ГПП-УЗПКТ-СЗСК'!Y93+'4. ГПП-УЗПКТ-СЗСК'!Y114+'4. ГПП-УЗПКТ-СЗСК'!Y97</f>
        <v>0</v>
      </c>
      <c r="T282" s="687">
        <f t="shared" si="497"/>
        <v>-156.1</v>
      </c>
      <c r="U282" s="688">
        <f t="shared" si="498"/>
        <v>0</v>
      </c>
      <c r="V282" s="687">
        <f>'4. ГПП-УЗПКТ-СЗСК'!AC112+'4. ГПП-УЗПКТ-СЗСК'!AC95+'4. ГПП-УЗПКТ-СЗСК'!AC93+'4. ГПП-УЗПКТ-СЗСК'!AC114+'4. ГПП-УЗПКТ-СЗСК'!AC97</f>
        <v>140</v>
      </c>
      <c r="W282" s="687">
        <f>'4. ГПП-УЗПКТ-СЗСК'!AE112+'4. ГПП-УЗПКТ-СЗСК'!AE95+'4. ГПП-УЗПКТ-СЗСК'!AE93+'4. ГПП-УЗПКТ-СЗСК'!AE114+'4. ГПП-УЗПКТ-СЗСК'!AE97</f>
        <v>0</v>
      </c>
      <c r="X282" s="687">
        <f t="shared" si="499"/>
        <v>-140</v>
      </c>
      <c r="Y282" s="688">
        <f t="shared" si="500"/>
        <v>0</v>
      </c>
      <c r="Z282" s="687">
        <f>'4. ГПП-УЗПКТ-СЗСК'!AI112+'4. ГПП-УЗПКТ-СЗСК'!AI95+'4. ГПП-УЗПКТ-СЗСК'!AI93+'4. ГПП-УЗПКТ-СЗСК'!AI114+'4. ГПП-УЗПКТ-СЗСК'!AI97</f>
        <v>154.19999999999999</v>
      </c>
      <c r="AA282" s="687">
        <f>'4. ГПП-УЗПКТ-СЗСК'!AK112+'4. ГПП-УЗПКТ-СЗСК'!AK95+'4. ГПП-УЗПКТ-СЗСК'!AK93+'4. ГПП-УЗПКТ-СЗСК'!AK114+'4. ГПП-УЗПКТ-СЗСК'!AK97</f>
        <v>0</v>
      </c>
      <c r="AB282" s="687">
        <f t="shared" si="501"/>
        <v>-154.19999999999999</v>
      </c>
      <c r="AC282" s="688">
        <f t="shared" si="502"/>
        <v>0</v>
      </c>
      <c r="AD282" s="687">
        <f t="shared" si="503"/>
        <v>428</v>
      </c>
      <c r="AE282" s="687">
        <f t="shared" si="504"/>
        <v>0</v>
      </c>
      <c r="AF282" s="687">
        <f t="shared" si="505"/>
        <v>-428</v>
      </c>
      <c r="AG282" s="688">
        <f t="shared" si="506"/>
        <v>0</v>
      </c>
      <c r="AH282" s="687">
        <f>'4. ГПП-УЗПКТ-СЗСК'!AU112+'4. ГПП-УЗПКТ-СЗСК'!AU95+'4. ГПП-УЗПКТ-СЗСК'!AU93+'4. ГПП-УЗПКТ-СЗСК'!AU114+'4. ГПП-УЗПКТ-СЗСК'!AU97</f>
        <v>146.30000000000001</v>
      </c>
      <c r="AI282" s="687">
        <f>'4. ГПП-УЗПКТ-СЗСК'!AW112+'4. ГПП-УЗПКТ-СЗСК'!AW95+'4. ГПП-УЗПКТ-СЗСК'!AW93+'4. ГПП-УЗПКТ-СЗСК'!AW114+'4. ГПП-УЗПКТ-СЗСК'!AW97</f>
        <v>0</v>
      </c>
      <c r="AJ282" s="687">
        <f t="shared" si="507"/>
        <v>-146.30000000000001</v>
      </c>
      <c r="AK282" s="688">
        <f t="shared" si="508"/>
        <v>0</v>
      </c>
      <c r="AL282" s="687">
        <f>'4. ГПП-УЗПКТ-СЗСК'!BA112+'4. ГПП-УЗПКТ-СЗСК'!BA95+'4. ГПП-УЗПКТ-СЗСК'!BA93+'4. ГПП-УЗПКТ-СЗСК'!BA114+'4. ГПП-УЗПКТ-СЗСК'!BA97</f>
        <v>148.80000000000001</v>
      </c>
      <c r="AM282" s="687">
        <f>'4. ГПП-УЗПКТ-СЗСК'!BC112+'4. ГПП-УЗПКТ-СЗСК'!BC95+'4. ГПП-УЗПКТ-СЗСК'!BC93+'4. ГПП-УЗПКТ-СЗСК'!BC114+'4. ГПП-УЗПКТ-СЗСК'!BC97</f>
        <v>0</v>
      </c>
      <c r="AN282" s="687">
        <f t="shared" si="509"/>
        <v>-148.80000000000001</v>
      </c>
      <c r="AO282" s="688">
        <f t="shared" si="510"/>
        <v>0</v>
      </c>
      <c r="AP282" s="687">
        <f>'4. ГПП-УЗПКТ-СЗСК'!BG112+'4. ГПП-УЗПКТ-СЗСК'!BG95+'4. ГПП-УЗПКТ-СЗСК'!BG93+'4. ГПП-УЗПКТ-СЗСК'!BG114+'4. ГПП-УЗПКТ-СЗСК'!BG97</f>
        <v>132.9</v>
      </c>
      <c r="AQ282" s="687">
        <f>'4. ГПП-УЗПКТ-СЗСК'!BI112+'4. ГПП-УЗПКТ-СЗСК'!BI95+'4. ГПП-УЗПКТ-СЗСК'!BI93+'4. ГПП-УЗПКТ-СЗСК'!BI114+'4. ГПП-УЗПКТ-СЗСК'!BI97</f>
        <v>0</v>
      </c>
      <c r="AR282" s="687">
        <f t="shared" si="511"/>
        <v>-132.9</v>
      </c>
      <c r="AS282" s="688">
        <f t="shared" si="512"/>
        <v>0</v>
      </c>
      <c r="AT282" s="687">
        <f t="shared" si="513"/>
        <v>369.79999999999995</v>
      </c>
      <c r="AU282" s="687">
        <f t="shared" si="514"/>
        <v>0</v>
      </c>
      <c r="AV282" s="687">
        <f t="shared" si="515"/>
        <v>-369.79999999999995</v>
      </c>
      <c r="AW282" s="688">
        <f t="shared" si="516"/>
        <v>0</v>
      </c>
      <c r="AX282" s="687">
        <f>'4. ГПП-УЗПКТ-СЗСК'!BS112+'4. ГПП-УЗПКТ-СЗСК'!BS95+'4. ГПП-УЗПКТ-СЗСК'!BS93+'4. ГПП-УЗПКТ-СЗСК'!BS114+'4. ГПП-УЗПКТ-СЗСК'!BS97</f>
        <v>115.89999999999999</v>
      </c>
      <c r="AY282" s="687">
        <f>'4. ГПП-УЗПКТ-СЗСК'!BU112+'4. ГПП-УЗПКТ-СЗСК'!BU95+'4. ГПП-УЗПКТ-СЗСК'!BU93+'4. ГПП-УЗПКТ-СЗСК'!BU114+'4. ГПП-УЗПКТ-СЗСК'!BU97</f>
        <v>0</v>
      </c>
      <c r="AZ282" s="687">
        <f t="shared" si="517"/>
        <v>-115.89999999999999</v>
      </c>
      <c r="BA282" s="688">
        <f t="shared" si="518"/>
        <v>0</v>
      </c>
      <c r="BB282" s="687">
        <f>'4. ГПП-УЗПКТ-СЗСК'!BY112+'4. ГПП-УЗПКТ-СЗСК'!BY95+'4. ГПП-УЗПКТ-СЗСК'!BY93+'4. ГПП-УЗПКТ-СЗСК'!BY114+'4. ГПП-УЗПКТ-СЗСК'!BY97</f>
        <v>125.2</v>
      </c>
      <c r="BC282" s="687">
        <f>'4. ГПП-УЗПКТ-СЗСК'!CA112+'4. ГПП-УЗПКТ-СЗСК'!CA95+'4. ГПП-УЗПКТ-СЗСК'!CA93+'4. ГПП-УЗПКТ-СЗСК'!CA114+'4. ГПП-УЗПКТ-СЗСК'!CA97</f>
        <v>0</v>
      </c>
      <c r="BD282" s="687">
        <f t="shared" si="519"/>
        <v>-125.2</v>
      </c>
      <c r="BE282" s="688">
        <f t="shared" si="520"/>
        <v>0</v>
      </c>
      <c r="BF282" s="687">
        <f>'4. ГПП-УЗПКТ-СЗСК'!CE112+'4. ГПП-УЗПКТ-СЗСК'!CE95+'4. ГПП-УЗПКТ-СЗСК'!CE93+'4. ГПП-УЗПКТ-СЗСК'!CE114+'4. ГПП-УЗПКТ-СЗСК'!CE97</f>
        <v>128.69999999999999</v>
      </c>
      <c r="BG282" s="687">
        <f>'4. ГПП-УЗПКТ-СЗСК'!CG112+'4. ГПП-УЗПКТ-СЗСК'!CG95+'4. ГПП-УЗПКТ-СЗСК'!CG93+'4. ГПП-УЗПКТ-СЗСК'!CG114+'4. ГПП-УЗПКТ-СЗСК'!CG97</f>
        <v>0</v>
      </c>
      <c r="BH282" s="687">
        <f t="shared" si="521"/>
        <v>-128.69999999999999</v>
      </c>
      <c r="BI282" s="688">
        <f t="shared" si="522"/>
        <v>0</v>
      </c>
      <c r="BJ282" s="687">
        <f t="shared" si="523"/>
        <v>437.5</v>
      </c>
      <c r="BK282" s="687">
        <f t="shared" si="524"/>
        <v>0</v>
      </c>
      <c r="BL282" s="687">
        <f t="shared" si="525"/>
        <v>-437.5</v>
      </c>
      <c r="BM282" s="688">
        <f t="shared" si="526"/>
        <v>0</v>
      </c>
      <c r="BN282" s="687">
        <f>'4. ГПП-УЗПКТ-СЗСК'!CQ112+'4. ГПП-УЗПКТ-СЗСК'!CQ95+'4. ГПП-УЗПКТ-СЗСК'!CQ93+'4. ГПП-УЗПКТ-СЗСК'!CQ114+'4. ГПП-УЗПКТ-СЗСК'!CQ97</f>
        <v>147.1</v>
      </c>
      <c r="BO282" s="687">
        <f>'4. ГПП-УЗПКТ-СЗСК'!CS112+'4. ГПП-УЗПКТ-СЗСК'!CS95+'4. ГПП-УЗПКТ-СЗСК'!CS93+'4. ГПП-УЗПКТ-СЗСК'!CS114+'4. ГПП-УЗПКТ-СЗСК'!CS97</f>
        <v>0</v>
      </c>
      <c r="BP282" s="687">
        <f t="shared" si="527"/>
        <v>-147.1</v>
      </c>
      <c r="BQ282" s="688">
        <f t="shared" si="528"/>
        <v>0</v>
      </c>
      <c r="BR282" s="687">
        <f>'4. ГПП-УЗПКТ-СЗСК'!CW112+'4. ГПП-УЗПКТ-СЗСК'!CW95+'4. ГПП-УЗПКТ-СЗСК'!CW93+'4. ГПП-УЗПКТ-СЗСК'!CW114+'4. ГПП-УЗПКТ-СЗСК'!CW97</f>
        <v>142.70000000000002</v>
      </c>
      <c r="BS282" s="687">
        <f>'4. ГПП-УЗПКТ-СЗСК'!CY112+'4. ГПП-УЗПКТ-СЗСК'!CY95+'4. ГПП-УЗПКТ-СЗСК'!CY93+'4. ГПП-УЗПКТ-СЗСК'!CY114+'4. ГПП-УЗПКТ-СЗСК'!CY97</f>
        <v>0</v>
      </c>
      <c r="BT282" s="687">
        <f t="shared" si="529"/>
        <v>-142.70000000000002</v>
      </c>
      <c r="BU282" s="688">
        <f t="shared" si="530"/>
        <v>0</v>
      </c>
      <c r="BV282" s="687">
        <f>'4. ГПП-УЗПКТ-СЗСК'!DC112+'4. ГПП-УЗПКТ-СЗСК'!DC95+'4. ГПП-УЗПКТ-СЗСК'!DC93+'4. ГПП-УЗПКТ-СЗСК'!DC114+'4. ГПП-УЗПКТ-СЗСК'!DC97</f>
        <v>147.69999999999999</v>
      </c>
      <c r="BW282" s="687">
        <f>'4. ГПП-УЗПКТ-СЗСК'!DE112+'4. ГПП-УЗПКТ-СЗСК'!DE95+'4. ГПП-УЗПКТ-СЗСК'!DE93+'4. ГПП-УЗПКТ-СЗСК'!DE114+'4. ГПП-УЗПКТ-СЗСК'!DE97</f>
        <v>0</v>
      </c>
      <c r="BX282" s="687">
        <f t="shared" si="531"/>
        <v>-147.69999999999999</v>
      </c>
      <c r="BY282" s="688">
        <f t="shared" si="532"/>
        <v>0</v>
      </c>
    </row>
    <row r="283" spans="3:77" ht="20.100000000000001" customHeight="1">
      <c r="C283" s="430" t="s">
        <v>397</v>
      </c>
      <c r="D283" s="528"/>
      <c r="E283" s="528"/>
      <c r="F283" s="529"/>
      <c r="G283" s="530" t="s">
        <v>398</v>
      </c>
      <c r="H283" s="530"/>
      <c r="I283" s="694" t="s">
        <v>98</v>
      </c>
      <c r="J283" s="687">
        <f t="shared" si="489"/>
        <v>993.6</v>
      </c>
      <c r="K283" s="687">
        <f t="shared" si="490"/>
        <v>0</v>
      </c>
      <c r="L283" s="687">
        <f t="shared" si="491"/>
        <v>-993.6</v>
      </c>
      <c r="M283" s="688">
        <f t="shared" si="492"/>
        <v>0</v>
      </c>
      <c r="N283" s="687">
        <f t="shared" si="493"/>
        <v>281.89999999999998</v>
      </c>
      <c r="O283" s="687">
        <f t="shared" si="494"/>
        <v>0</v>
      </c>
      <c r="P283" s="687">
        <f t="shared" si="495"/>
        <v>-281.89999999999998</v>
      </c>
      <c r="Q283" s="688">
        <f t="shared" si="496"/>
        <v>0</v>
      </c>
      <c r="R283" s="687">
        <f>'4. ГПП-УЗПКТ-СЗСК'!W113</f>
        <v>106.6</v>
      </c>
      <c r="S283" s="687">
        <f>'4. ГПП-УЗПКТ-СЗСК'!Y113</f>
        <v>0</v>
      </c>
      <c r="T283" s="687">
        <f t="shared" si="497"/>
        <v>-106.6</v>
      </c>
      <c r="U283" s="688">
        <f t="shared" si="498"/>
        <v>0</v>
      </c>
      <c r="V283" s="687">
        <f>'4. ГПП-УЗПКТ-СЗСК'!AC113</f>
        <v>82.5</v>
      </c>
      <c r="W283" s="687">
        <f>'4. ГПП-УЗПКТ-СЗСК'!AE113</f>
        <v>0</v>
      </c>
      <c r="X283" s="687">
        <f t="shared" si="499"/>
        <v>-82.5</v>
      </c>
      <c r="Y283" s="688">
        <f t="shared" si="500"/>
        <v>0</v>
      </c>
      <c r="Z283" s="687">
        <f>'4. ГПП-УЗПКТ-СЗСК'!AI113</f>
        <v>92.8</v>
      </c>
      <c r="AA283" s="687">
        <f>'4. ГПП-УЗПКТ-СЗСК'!AK113</f>
        <v>0</v>
      </c>
      <c r="AB283" s="687">
        <f t="shared" si="501"/>
        <v>-92.8</v>
      </c>
      <c r="AC283" s="688">
        <f t="shared" si="502"/>
        <v>0</v>
      </c>
      <c r="AD283" s="687">
        <f t="shared" si="503"/>
        <v>275.09999999999997</v>
      </c>
      <c r="AE283" s="687">
        <f t="shared" si="504"/>
        <v>0</v>
      </c>
      <c r="AF283" s="687">
        <f t="shared" si="505"/>
        <v>-275.09999999999997</v>
      </c>
      <c r="AG283" s="688">
        <f t="shared" si="506"/>
        <v>0</v>
      </c>
      <c r="AH283" s="687">
        <f>'4. ГПП-УЗПКТ-СЗСК'!AU113</f>
        <v>92.8</v>
      </c>
      <c r="AI283" s="687">
        <f>'4. ГПП-УЗПКТ-СЗСК'!AW113</f>
        <v>0</v>
      </c>
      <c r="AJ283" s="687">
        <f t="shared" si="507"/>
        <v>-92.8</v>
      </c>
      <c r="AK283" s="688">
        <f t="shared" si="508"/>
        <v>0</v>
      </c>
      <c r="AL283" s="687">
        <f>'4. ГПП-УЗПКТ-СЗСК'!BA113</f>
        <v>79.099999999999994</v>
      </c>
      <c r="AM283" s="687">
        <f>'4. ГПП-УЗПКТ-СЗСК'!BC113</f>
        <v>0</v>
      </c>
      <c r="AN283" s="687">
        <f t="shared" si="509"/>
        <v>-79.099999999999994</v>
      </c>
      <c r="AO283" s="688">
        <f t="shared" si="510"/>
        <v>0</v>
      </c>
      <c r="AP283" s="687">
        <f>'4. ГПП-УЗПКТ-СЗСК'!BG113</f>
        <v>103.2</v>
      </c>
      <c r="AQ283" s="687">
        <f>'4. ГПП-УЗПКТ-СЗСК'!BI113</f>
        <v>0</v>
      </c>
      <c r="AR283" s="687">
        <f t="shared" si="511"/>
        <v>-103.2</v>
      </c>
      <c r="AS283" s="688">
        <f t="shared" si="512"/>
        <v>0</v>
      </c>
      <c r="AT283" s="687">
        <f t="shared" si="513"/>
        <v>165</v>
      </c>
      <c r="AU283" s="687">
        <f t="shared" si="514"/>
        <v>0</v>
      </c>
      <c r="AV283" s="687">
        <f t="shared" si="515"/>
        <v>-165</v>
      </c>
      <c r="AW283" s="688">
        <f t="shared" si="516"/>
        <v>0</v>
      </c>
      <c r="AX283" s="687">
        <f>'4. ГПП-УЗПКТ-СЗСК'!BS113</f>
        <v>10.3</v>
      </c>
      <c r="AY283" s="687">
        <f>'4. ГПП-УЗПКТ-СЗСК'!BU113</f>
        <v>0</v>
      </c>
      <c r="AZ283" s="687">
        <f t="shared" si="517"/>
        <v>-10.3</v>
      </c>
      <c r="BA283" s="688">
        <f t="shared" si="518"/>
        <v>0</v>
      </c>
      <c r="BB283" s="687">
        <f>'4. ГПП-УЗПКТ-СЗСК'!BY113</f>
        <v>72.2</v>
      </c>
      <c r="BC283" s="687">
        <f>'4. ГПП-УЗПКТ-СЗСК'!CA113</f>
        <v>0</v>
      </c>
      <c r="BD283" s="687">
        <f t="shared" si="519"/>
        <v>-72.2</v>
      </c>
      <c r="BE283" s="688">
        <f t="shared" si="520"/>
        <v>0</v>
      </c>
      <c r="BF283" s="687">
        <f>'4. ГПП-УЗПКТ-СЗСК'!CE113</f>
        <v>82.5</v>
      </c>
      <c r="BG283" s="687">
        <f>'4. ГПП-УЗПКТ-СЗСК'!CG113</f>
        <v>0</v>
      </c>
      <c r="BH283" s="687">
        <f t="shared" si="521"/>
        <v>-82.5</v>
      </c>
      <c r="BI283" s="688">
        <f t="shared" si="522"/>
        <v>0</v>
      </c>
      <c r="BJ283" s="687">
        <f t="shared" si="523"/>
        <v>271.60000000000002</v>
      </c>
      <c r="BK283" s="687">
        <f t="shared" si="524"/>
        <v>0</v>
      </c>
      <c r="BL283" s="687">
        <f t="shared" si="525"/>
        <v>-271.60000000000002</v>
      </c>
      <c r="BM283" s="688">
        <f t="shared" si="526"/>
        <v>0</v>
      </c>
      <c r="BN283" s="687">
        <f>'4. ГПП-УЗПКТ-СЗСК'!CQ113</f>
        <v>92.8</v>
      </c>
      <c r="BO283" s="687">
        <f>'4. ГПП-УЗПКТ-СЗСК'!CS113</f>
        <v>0</v>
      </c>
      <c r="BP283" s="687">
        <f t="shared" si="527"/>
        <v>-92.8</v>
      </c>
      <c r="BQ283" s="688">
        <f t="shared" si="528"/>
        <v>0</v>
      </c>
      <c r="BR283" s="687">
        <f>'4. ГПП-УЗПКТ-СЗСК'!CW113</f>
        <v>103.2</v>
      </c>
      <c r="BS283" s="687">
        <f>'4. ГПП-УЗПКТ-СЗСК'!CY113</f>
        <v>0</v>
      </c>
      <c r="BT283" s="687">
        <f t="shared" si="529"/>
        <v>-103.2</v>
      </c>
      <c r="BU283" s="688">
        <f t="shared" si="530"/>
        <v>0</v>
      </c>
      <c r="BV283" s="687">
        <f>'4. ГПП-УЗПКТ-СЗСК'!DC113</f>
        <v>75.599999999999994</v>
      </c>
      <c r="BW283" s="687">
        <f>'4. ГПП-УЗПКТ-СЗСК'!DE113</f>
        <v>0</v>
      </c>
      <c r="BX283" s="687">
        <f t="shared" si="531"/>
        <v>-75.599999999999994</v>
      </c>
      <c r="BY283" s="688">
        <f t="shared" si="532"/>
        <v>0</v>
      </c>
    </row>
    <row r="284" spans="3:77" ht="20.100000000000001" customHeight="1">
      <c r="C284" s="438"/>
      <c r="D284" s="528"/>
      <c r="E284" s="528"/>
      <c r="F284" s="529"/>
      <c r="G284" s="530" t="s">
        <v>399</v>
      </c>
      <c r="H284" s="530"/>
      <c r="I284" s="694" t="s">
        <v>169</v>
      </c>
      <c r="J284" s="687">
        <f t="shared" si="489"/>
        <v>993.6</v>
      </c>
      <c r="K284" s="687">
        <f t="shared" si="490"/>
        <v>0</v>
      </c>
      <c r="L284" s="687">
        <f t="shared" si="491"/>
        <v>-993.6</v>
      </c>
      <c r="M284" s="688">
        <f t="shared" si="492"/>
        <v>0</v>
      </c>
      <c r="N284" s="687">
        <f t="shared" si="493"/>
        <v>281.89999999999998</v>
      </c>
      <c r="O284" s="687">
        <f t="shared" si="494"/>
        <v>0</v>
      </c>
      <c r="P284" s="687">
        <f t="shared" si="495"/>
        <v>-281.89999999999998</v>
      </c>
      <c r="Q284" s="688">
        <f t="shared" si="496"/>
        <v>0</v>
      </c>
      <c r="R284" s="687">
        <f>'4. ГПП-УЗПКТ-СЗСК'!W112</f>
        <v>106.6</v>
      </c>
      <c r="S284" s="687">
        <f>'4. ГПП-УЗПКТ-СЗСК'!Y112</f>
        <v>0</v>
      </c>
      <c r="T284" s="687">
        <f t="shared" si="497"/>
        <v>-106.6</v>
      </c>
      <c r="U284" s="688">
        <f t="shared" si="498"/>
        <v>0</v>
      </c>
      <c r="V284" s="687">
        <f>'4. ГПП-УЗПКТ-СЗСК'!AC112</f>
        <v>82.5</v>
      </c>
      <c r="W284" s="687">
        <f>'4. ГПП-УЗПКТ-СЗСК'!AE112</f>
        <v>0</v>
      </c>
      <c r="X284" s="687">
        <f t="shared" si="499"/>
        <v>-82.5</v>
      </c>
      <c r="Y284" s="688">
        <f t="shared" si="500"/>
        <v>0</v>
      </c>
      <c r="Z284" s="687">
        <f>'4. ГПП-УЗПКТ-СЗСК'!AI112</f>
        <v>92.8</v>
      </c>
      <c r="AA284" s="687">
        <f>'4. ГПП-УЗПКТ-СЗСК'!AK112</f>
        <v>0</v>
      </c>
      <c r="AB284" s="687">
        <f t="shared" si="501"/>
        <v>-92.8</v>
      </c>
      <c r="AC284" s="688">
        <f t="shared" si="502"/>
        <v>0</v>
      </c>
      <c r="AD284" s="687">
        <f t="shared" si="503"/>
        <v>275.09999999999997</v>
      </c>
      <c r="AE284" s="687">
        <f t="shared" si="504"/>
        <v>0</v>
      </c>
      <c r="AF284" s="687">
        <f t="shared" si="505"/>
        <v>-275.09999999999997</v>
      </c>
      <c r="AG284" s="688">
        <f t="shared" si="506"/>
        <v>0</v>
      </c>
      <c r="AH284" s="687">
        <f>'4. ГПП-УЗПКТ-СЗСК'!AU112</f>
        <v>92.8</v>
      </c>
      <c r="AI284" s="687">
        <f>'4. ГПП-УЗПКТ-СЗСК'!AW112</f>
        <v>0</v>
      </c>
      <c r="AJ284" s="687">
        <f t="shared" si="507"/>
        <v>-92.8</v>
      </c>
      <c r="AK284" s="688">
        <f t="shared" si="508"/>
        <v>0</v>
      </c>
      <c r="AL284" s="687">
        <f>'4. ГПП-УЗПКТ-СЗСК'!BA112</f>
        <v>79.099999999999994</v>
      </c>
      <c r="AM284" s="687">
        <f>'4. ГПП-УЗПКТ-СЗСК'!BC112</f>
        <v>0</v>
      </c>
      <c r="AN284" s="687">
        <f t="shared" si="509"/>
        <v>-79.099999999999994</v>
      </c>
      <c r="AO284" s="688">
        <f t="shared" si="510"/>
        <v>0</v>
      </c>
      <c r="AP284" s="687">
        <f>'4. ГПП-УЗПКТ-СЗСК'!BG112</f>
        <v>103.2</v>
      </c>
      <c r="AQ284" s="687">
        <f>'4. ГПП-УЗПКТ-СЗСК'!BI112</f>
        <v>0</v>
      </c>
      <c r="AR284" s="687">
        <f t="shared" si="511"/>
        <v>-103.2</v>
      </c>
      <c r="AS284" s="688">
        <f t="shared" si="512"/>
        <v>0</v>
      </c>
      <c r="AT284" s="687">
        <f t="shared" si="513"/>
        <v>165</v>
      </c>
      <c r="AU284" s="687">
        <f t="shared" si="514"/>
        <v>0</v>
      </c>
      <c r="AV284" s="687">
        <f t="shared" si="515"/>
        <v>-165</v>
      </c>
      <c r="AW284" s="688">
        <f t="shared" si="516"/>
        <v>0</v>
      </c>
      <c r="AX284" s="687">
        <f>'4. ГПП-УЗПКТ-СЗСК'!BS112</f>
        <v>10.3</v>
      </c>
      <c r="AY284" s="687">
        <f>'4. ГПП-УЗПКТ-СЗСК'!BU112</f>
        <v>0</v>
      </c>
      <c r="AZ284" s="687">
        <f t="shared" si="517"/>
        <v>-10.3</v>
      </c>
      <c r="BA284" s="688">
        <f t="shared" si="518"/>
        <v>0</v>
      </c>
      <c r="BB284" s="687">
        <f>'4. ГПП-УЗПКТ-СЗСК'!BY112</f>
        <v>72.2</v>
      </c>
      <c r="BC284" s="687">
        <f>'4. ГПП-УЗПКТ-СЗСК'!CA112</f>
        <v>0</v>
      </c>
      <c r="BD284" s="687">
        <f t="shared" si="519"/>
        <v>-72.2</v>
      </c>
      <c r="BE284" s="688">
        <f t="shared" si="520"/>
        <v>0</v>
      </c>
      <c r="BF284" s="687">
        <f>'4. ГПП-УЗПКТ-СЗСК'!CE112</f>
        <v>82.5</v>
      </c>
      <c r="BG284" s="687">
        <f>'4. ГПП-УЗПКТ-СЗСК'!CG112</f>
        <v>0</v>
      </c>
      <c r="BH284" s="687">
        <f t="shared" si="521"/>
        <v>-82.5</v>
      </c>
      <c r="BI284" s="688">
        <f t="shared" si="522"/>
        <v>0</v>
      </c>
      <c r="BJ284" s="687">
        <f t="shared" si="523"/>
        <v>271.60000000000002</v>
      </c>
      <c r="BK284" s="687">
        <f t="shared" si="524"/>
        <v>0</v>
      </c>
      <c r="BL284" s="687">
        <f t="shared" si="525"/>
        <v>-271.60000000000002</v>
      </c>
      <c r="BM284" s="688">
        <f t="shared" si="526"/>
        <v>0</v>
      </c>
      <c r="BN284" s="687">
        <f>'4. ГПП-УЗПКТ-СЗСК'!CQ112</f>
        <v>92.8</v>
      </c>
      <c r="BO284" s="687">
        <f>'4. ГПП-УЗПКТ-СЗСК'!CS112</f>
        <v>0</v>
      </c>
      <c r="BP284" s="687">
        <f t="shared" si="527"/>
        <v>-92.8</v>
      </c>
      <c r="BQ284" s="688">
        <f t="shared" si="528"/>
        <v>0</v>
      </c>
      <c r="BR284" s="687">
        <f>'4. ГПП-УЗПКТ-СЗСК'!CW112</f>
        <v>103.2</v>
      </c>
      <c r="BS284" s="687">
        <f>'4. ГПП-УЗПКТ-СЗСК'!CY112</f>
        <v>0</v>
      </c>
      <c r="BT284" s="687">
        <f t="shared" si="529"/>
        <v>-103.2</v>
      </c>
      <c r="BU284" s="688">
        <f t="shared" si="530"/>
        <v>0</v>
      </c>
      <c r="BV284" s="687">
        <f>'4. ГПП-УЗПКТ-СЗСК'!DC112</f>
        <v>75.599999999999994</v>
      </c>
      <c r="BW284" s="687">
        <f>'4. ГПП-УЗПКТ-СЗСК'!DE112</f>
        <v>0</v>
      </c>
      <c r="BX284" s="687">
        <f t="shared" si="531"/>
        <v>-75.599999999999994</v>
      </c>
      <c r="BY284" s="688">
        <f t="shared" si="532"/>
        <v>0</v>
      </c>
    </row>
    <row r="285" spans="3:77" ht="20.100000000000001" customHeight="1">
      <c r="C285" s="430" t="s">
        <v>400</v>
      </c>
      <c r="D285" s="528"/>
      <c r="E285" s="528"/>
      <c r="F285" s="529"/>
      <c r="G285" s="530" t="s">
        <v>401</v>
      </c>
      <c r="H285" s="530"/>
      <c r="I285" s="694" t="s">
        <v>98</v>
      </c>
      <c r="J285" s="687">
        <f t="shared" si="489"/>
        <v>81.900000000000006</v>
      </c>
      <c r="K285" s="687">
        <f t="shared" si="490"/>
        <v>0</v>
      </c>
      <c r="L285" s="687">
        <f t="shared" si="491"/>
        <v>-81.900000000000006</v>
      </c>
      <c r="M285" s="688">
        <f t="shared" si="492"/>
        <v>0</v>
      </c>
      <c r="N285" s="687">
        <f t="shared" si="493"/>
        <v>21.9</v>
      </c>
      <c r="O285" s="687">
        <f t="shared" si="494"/>
        <v>0</v>
      </c>
      <c r="P285" s="687">
        <f t="shared" si="495"/>
        <v>-21.9</v>
      </c>
      <c r="Q285" s="688">
        <f t="shared" si="496"/>
        <v>0</v>
      </c>
      <c r="R285" s="687">
        <f>'4. ГПП-УЗПКТ-СЗСК'!W96</f>
        <v>7.6</v>
      </c>
      <c r="S285" s="687">
        <f>'4. ГПП-УЗПКТ-СЗСК'!Y96</f>
        <v>0</v>
      </c>
      <c r="T285" s="687">
        <f t="shared" si="497"/>
        <v>-7.6</v>
      </c>
      <c r="U285" s="688">
        <f t="shared" si="498"/>
        <v>0</v>
      </c>
      <c r="V285" s="687">
        <f>'4. ГПП-УЗПКТ-СЗСК'!AC96</f>
        <v>6.8</v>
      </c>
      <c r="W285" s="687">
        <f>'4. ГПП-УЗПКТ-СЗСК'!AE96</f>
        <v>0</v>
      </c>
      <c r="X285" s="687">
        <f t="shared" si="499"/>
        <v>-6.8</v>
      </c>
      <c r="Y285" s="688">
        <f t="shared" si="500"/>
        <v>0</v>
      </c>
      <c r="Z285" s="687">
        <f>'4. ГПП-УЗПКТ-СЗСК'!AI96</f>
        <v>7.5</v>
      </c>
      <c r="AA285" s="687">
        <f>'4. ГПП-УЗПКТ-СЗСК'!AK96</f>
        <v>0</v>
      </c>
      <c r="AB285" s="687">
        <f t="shared" si="501"/>
        <v>-7.5</v>
      </c>
      <c r="AC285" s="688">
        <f t="shared" si="502"/>
        <v>0</v>
      </c>
      <c r="AD285" s="687">
        <f t="shared" si="503"/>
        <v>20.6</v>
      </c>
      <c r="AE285" s="687">
        <f t="shared" si="504"/>
        <v>0</v>
      </c>
      <c r="AF285" s="687">
        <f t="shared" si="505"/>
        <v>-20.6</v>
      </c>
      <c r="AG285" s="688">
        <f t="shared" si="506"/>
        <v>0</v>
      </c>
      <c r="AH285" s="687">
        <f>'4. ГПП-УЗПКТ-СЗСК'!AU96</f>
        <v>7.1</v>
      </c>
      <c r="AI285" s="687">
        <f>'4. ГПП-УЗПКТ-СЗСК'!AW96</f>
        <v>0</v>
      </c>
      <c r="AJ285" s="687">
        <f t="shared" si="507"/>
        <v>-7.1</v>
      </c>
      <c r="AK285" s="688">
        <f t="shared" si="508"/>
        <v>0</v>
      </c>
      <c r="AL285" s="687">
        <f>'4. ГПП-УЗПКТ-СЗСК'!BA96</f>
        <v>7.1</v>
      </c>
      <c r="AM285" s="687">
        <f>'4. ГПП-УЗПКТ-СЗСК'!BC96</f>
        <v>0</v>
      </c>
      <c r="AN285" s="687">
        <f t="shared" si="509"/>
        <v>-7.1</v>
      </c>
      <c r="AO285" s="688">
        <f t="shared" si="510"/>
        <v>0</v>
      </c>
      <c r="AP285" s="687">
        <f>'4. ГПП-УЗПКТ-СЗСК'!BG96</f>
        <v>6.4</v>
      </c>
      <c r="AQ285" s="687">
        <f>'4. ГПП-УЗПКТ-СЗСК'!BI96</f>
        <v>0</v>
      </c>
      <c r="AR285" s="687">
        <f t="shared" si="511"/>
        <v>-6.4</v>
      </c>
      <c r="AS285" s="688">
        <f t="shared" si="512"/>
        <v>0</v>
      </c>
      <c r="AT285" s="687">
        <f t="shared" si="513"/>
        <v>17.399999999999999</v>
      </c>
      <c r="AU285" s="687">
        <f t="shared" si="514"/>
        <v>0</v>
      </c>
      <c r="AV285" s="687">
        <f t="shared" si="515"/>
        <v>-17.399999999999999</v>
      </c>
      <c r="AW285" s="688">
        <f t="shared" si="516"/>
        <v>0</v>
      </c>
      <c r="AX285" s="687">
        <f>'4. ГПП-УЗПКТ-СЗСК'!BS96</f>
        <v>4.0999999999999996</v>
      </c>
      <c r="AY285" s="687">
        <f>'4. ГПП-УЗПКТ-СЗСК'!BU96</f>
        <v>0</v>
      </c>
      <c r="AZ285" s="687">
        <f t="shared" si="517"/>
        <v>-4.0999999999999996</v>
      </c>
      <c r="BA285" s="688">
        <f t="shared" si="518"/>
        <v>0</v>
      </c>
      <c r="BB285" s="687">
        <f>'4. ГПП-УЗПКТ-СЗСК'!BY96</f>
        <v>6.7</v>
      </c>
      <c r="BC285" s="687">
        <f>'4. ГПП-УЗПКТ-СЗСК'!CA96</f>
        <v>0</v>
      </c>
      <c r="BD285" s="687">
        <f t="shared" si="519"/>
        <v>-6.7</v>
      </c>
      <c r="BE285" s="688">
        <f t="shared" si="520"/>
        <v>0</v>
      </c>
      <c r="BF285" s="687">
        <f>'4. ГПП-УЗПКТ-СЗСК'!CE96</f>
        <v>6.6</v>
      </c>
      <c r="BG285" s="687">
        <f>'4. ГПП-УЗПКТ-СЗСК'!CG96</f>
        <v>0</v>
      </c>
      <c r="BH285" s="687">
        <f t="shared" si="521"/>
        <v>-6.6</v>
      </c>
      <c r="BI285" s="688">
        <f t="shared" si="522"/>
        <v>0</v>
      </c>
      <c r="BJ285" s="687">
        <f t="shared" si="523"/>
        <v>22</v>
      </c>
      <c r="BK285" s="687">
        <f t="shared" si="524"/>
        <v>0</v>
      </c>
      <c r="BL285" s="687">
        <f t="shared" si="525"/>
        <v>-22</v>
      </c>
      <c r="BM285" s="688">
        <f t="shared" si="526"/>
        <v>0</v>
      </c>
      <c r="BN285" s="687">
        <f>'4. ГПП-УЗПКТ-СЗСК'!CQ96</f>
        <v>7.3</v>
      </c>
      <c r="BO285" s="687">
        <f>'4. ГПП-УЗПКТ-СЗСК'!CS96</f>
        <v>0</v>
      </c>
      <c r="BP285" s="687">
        <f t="shared" si="527"/>
        <v>-7.3</v>
      </c>
      <c r="BQ285" s="688">
        <f t="shared" si="528"/>
        <v>0</v>
      </c>
      <c r="BR285" s="687">
        <f>'4. ГПП-УЗПКТ-СЗСК'!CW96</f>
        <v>7.2</v>
      </c>
      <c r="BS285" s="687">
        <f>'4. ГПП-УЗПКТ-СЗСК'!CY96</f>
        <v>0</v>
      </c>
      <c r="BT285" s="687">
        <f t="shared" si="529"/>
        <v>-7.2</v>
      </c>
      <c r="BU285" s="688">
        <f t="shared" si="530"/>
        <v>0</v>
      </c>
      <c r="BV285" s="687">
        <f>'4. ГПП-УЗПКТ-СЗСК'!DC96</f>
        <v>7.5</v>
      </c>
      <c r="BW285" s="687">
        <f>'4. ГПП-УЗПКТ-СЗСК'!DE96</f>
        <v>0</v>
      </c>
      <c r="BX285" s="687">
        <f t="shared" si="531"/>
        <v>-7.5</v>
      </c>
      <c r="BY285" s="688">
        <f t="shared" si="532"/>
        <v>0</v>
      </c>
    </row>
    <row r="286" spans="3:77" ht="20.100000000000001" customHeight="1">
      <c r="C286" s="438"/>
      <c r="D286" s="528"/>
      <c r="E286" s="528"/>
      <c r="F286" s="529"/>
      <c r="G286" s="530" t="s">
        <v>402</v>
      </c>
      <c r="H286" s="530"/>
      <c r="I286" s="694" t="s">
        <v>169</v>
      </c>
      <c r="J286" s="687">
        <f t="shared" si="489"/>
        <v>139.1</v>
      </c>
      <c r="K286" s="687">
        <f t="shared" si="490"/>
        <v>0</v>
      </c>
      <c r="L286" s="687">
        <f t="shared" si="491"/>
        <v>-139.1</v>
      </c>
      <c r="M286" s="688">
        <f t="shared" si="492"/>
        <v>0</v>
      </c>
      <c r="N286" s="687">
        <f t="shared" si="493"/>
        <v>37.299999999999997</v>
      </c>
      <c r="O286" s="687">
        <f t="shared" si="494"/>
        <v>0</v>
      </c>
      <c r="P286" s="687">
        <f t="shared" si="495"/>
        <v>-37.299999999999997</v>
      </c>
      <c r="Q286" s="688">
        <f t="shared" si="496"/>
        <v>0</v>
      </c>
      <c r="R286" s="687">
        <f>'4. ГПП-УЗПКТ-СЗСК'!W95</f>
        <v>12.9</v>
      </c>
      <c r="S286" s="687">
        <f>'4. ГПП-УЗПКТ-СЗСК'!Y95</f>
        <v>0</v>
      </c>
      <c r="T286" s="687">
        <f t="shared" si="497"/>
        <v>-12.9</v>
      </c>
      <c r="U286" s="688">
        <f t="shared" si="498"/>
        <v>0</v>
      </c>
      <c r="V286" s="687">
        <f>'4. ГПП-УЗПКТ-СЗСК'!AC95</f>
        <v>11.6</v>
      </c>
      <c r="W286" s="687">
        <f>'4. ГПП-УЗПКТ-СЗСК'!AE95</f>
        <v>0</v>
      </c>
      <c r="X286" s="687">
        <f t="shared" si="499"/>
        <v>-11.6</v>
      </c>
      <c r="Y286" s="688">
        <f t="shared" si="500"/>
        <v>0</v>
      </c>
      <c r="Z286" s="687">
        <f>'4. ГПП-УЗПКТ-СЗСК'!AI95</f>
        <v>12.8</v>
      </c>
      <c r="AA286" s="687">
        <f>'4. ГПП-УЗПКТ-СЗСК'!AK95</f>
        <v>0</v>
      </c>
      <c r="AB286" s="687">
        <f t="shared" si="501"/>
        <v>-12.8</v>
      </c>
      <c r="AC286" s="688">
        <f t="shared" si="502"/>
        <v>0</v>
      </c>
      <c r="AD286" s="687">
        <f t="shared" si="503"/>
        <v>34.9</v>
      </c>
      <c r="AE286" s="687">
        <f t="shared" si="504"/>
        <v>0</v>
      </c>
      <c r="AF286" s="687">
        <f t="shared" si="505"/>
        <v>-34.9</v>
      </c>
      <c r="AG286" s="688">
        <f t="shared" si="506"/>
        <v>0</v>
      </c>
      <c r="AH286" s="687">
        <f>'4. ГПП-УЗПКТ-СЗСК'!AU95</f>
        <v>12</v>
      </c>
      <c r="AI286" s="687">
        <f>'4. ГПП-УЗПКТ-СЗСК'!AW95</f>
        <v>0</v>
      </c>
      <c r="AJ286" s="687">
        <f t="shared" si="507"/>
        <v>-12</v>
      </c>
      <c r="AK286" s="688">
        <f t="shared" si="508"/>
        <v>0</v>
      </c>
      <c r="AL286" s="687">
        <f>'4. ГПП-УЗПКТ-СЗСК'!BA95</f>
        <v>12</v>
      </c>
      <c r="AM286" s="687">
        <f>'4. ГПП-УЗПКТ-СЗСК'!BC95</f>
        <v>0</v>
      </c>
      <c r="AN286" s="687">
        <f t="shared" si="509"/>
        <v>-12</v>
      </c>
      <c r="AO286" s="688">
        <f t="shared" si="510"/>
        <v>0</v>
      </c>
      <c r="AP286" s="687">
        <f>'4. ГПП-УЗПКТ-СЗСК'!BG95</f>
        <v>10.9</v>
      </c>
      <c r="AQ286" s="687">
        <f>'4. ГПП-УЗПКТ-СЗСК'!BI95</f>
        <v>0</v>
      </c>
      <c r="AR286" s="687">
        <f t="shared" si="511"/>
        <v>-10.9</v>
      </c>
      <c r="AS286" s="688">
        <f t="shared" si="512"/>
        <v>0</v>
      </c>
      <c r="AT286" s="687">
        <f t="shared" si="513"/>
        <v>29.5</v>
      </c>
      <c r="AU286" s="687">
        <f t="shared" si="514"/>
        <v>0</v>
      </c>
      <c r="AV286" s="687">
        <f t="shared" si="515"/>
        <v>-29.5</v>
      </c>
      <c r="AW286" s="688">
        <f t="shared" si="516"/>
        <v>0</v>
      </c>
      <c r="AX286" s="687">
        <f>'4. ГПП-УЗПКТ-СЗСК'!BS95</f>
        <v>7</v>
      </c>
      <c r="AY286" s="687">
        <f>'4. ГПП-УЗПКТ-СЗСК'!BU95</f>
        <v>0</v>
      </c>
      <c r="AZ286" s="687">
        <f t="shared" si="517"/>
        <v>-7</v>
      </c>
      <c r="BA286" s="688">
        <f t="shared" si="518"/>
        <v>0</v>
      </c>
      <c r="BB286" s="687">
        <f>'4. ГПП-УЗПКТ-СЗСК'!BY95</f>
        <v>11.3</v>
      </c>
      <c r="BC286" s="687">
        <f>'4. ГПП-УЗПКТ-СЗСК'!CA95</f>
        <v>0</v>
      </c>
      <c r="BD286" s="687">
        <f t="shared" si="519"/>
        <v>-11.3</v>
      </c>
      <c r="BE286" s="688">
        <f t="shared" si="520"/>
        <v>0</v>
      </c>
      <c r="BF286" s="687">
        <f>'4. ГПП-УЗПКТ-СЗСК'!CE95</f>
        <v>11.2</v>
      </c>
      <c r="BG286" s="687">
        <f>'4. ГПП-УЗПКТ-СЗСК'!CG95</f>
        <v>0</v>
      </c>
      <c r="BH286" s="687">
        <f t="shared" si="521"/>
        <v>-11.2</v>
      </c>
      <c r="BI286" s="688">
        <f t="shared" si="522"/>
        <v>0</v>
      </c>
      <c r="BJ286" s="687">
        <f t="shared" si="523"/>
        <v>37.400000000000006</v>
      </c>
      <c r="BK286" s="687">
        <f t="shared" si="524"/>
        <v>0</v>
      </c>
      <c r="BL286" s="687">
        <f t="shared" si="525"/>
        <v>-37.400000000000006</v>
      </c>
      <c r="BM286" s="688">
        <f t="shared" si="526"/>
        <v>0</v>
      </c>
      <c r="BN286" s="687">
        <f>'4. ГПП-УЗПКТ-СЗСК'!CQ95</f>
        <v>12.4</v>
      </c>
      <c r="BO286" s="687">
        <f>'4. ГПП-УЗПКТ-СЗСК'!CS95</f>
        <v>0</v>
      </c>
      <c r="BP286" s="687">
        <f t="shared" si="527"/>
        <v>-12.4</v>
      </c>
      <c r="BQ286" s="688">
        <f t="shared" si="528"/>
        <v>0</v>
      </c>
      <c r="BR286" s="687">
        <f>'4. ГПП-УЗПКТ-СЗСК'!CW95</f>
        <v>12.2</v>
      </c>
      <c r="BS286" s="687">
        <f>'4. ГПП-УЗПКТ-СЗСК'!CY95</f>
        <v>0</v>
      </c>
      <c r="BT286" s="687">
        <f t="shared" si="529"/>
        <v>-12.2</v>
      </c>
      <c r="BU286" s="688">
        <f t="shared" si="530"/>
        <v>0</v>
      </c>
      <c r="BV286" s="687">
        <f>'4. ГПП-УЗПКТ-СЗСК'!DC95</f>
        <v>12.8</v>
      </c>
      <c r="BW286" s="687">
        <f>'4. ГПП-УЗПКТ-СЗСК'!DE95</f>
        <v>0</v>
      </c>
      <c r="BX286" s="687">
        <f t="shared" si="531"/>
        <v>-12.8</v>
      </c>
      <c r="BY286" s="688">
        <f t="shared" si="532"/>
        <v>0</v>
      </c>
    </row>
    <row r="287" spans="3:77" ht="20.100000000000001" customHeight="1">
      <c r="C287" s="430" t="s">
        <v>403</v>
      </c>
      <c r="D287" s="528"/>
      <c r="E287" s="528"/>
      <c r="F287" s="529"/>
      <c r="G287" s="530" t="s">
        <v>404</v>
      </c>
      <c r="H287" s="530"/>
      <c r="I287" s="694" t="s">
        <v>98</v>
      </c>
      <c r="J287" s="687">
        <f t="shared" si="489"/>
        <v>491.29999999999995</v>
      </c>
      <c r="K287" s="687">
        <f t="shared" si="490"/>
        <v>0</v>
      </c>
      <c r="L287" s="687">
        <f t="shared" si="491"/>
        <v>-491.29999999999995</v>
      </c>
      <c r="M287" s="688">
        <f t="shared" si="492"/>
        <v>0</v>
      </c>
      <c r="N287" s="687">
        <f t="shared" si="493"/>
        <v>115.19999999999999</v>
      </c>
      <c r="O287" s="687">
        <f t="shared" si="494"/>
        <v>0</v>
      </c>
      <c r="P287" s="687">
        <f t="shared" si="495"/>
        <v>-115.19999999999999</v>
      </c>
      <c r="Q287" s="688">
        <f t="shared" si="496"/>
        <v>0</v>
      </c>
      <c r="R287" s="687">
        <f>'4. ГПП-УЗПКТ-СЗСК'!W94</f>
        <v>31.3</v>
      </c>
      <c r="S287" s="687">
        <f>'4. ГПП-УЗПКТ-СЗСК'!Y94</f>
        <v>0</v>
      </c>
      <c r="T287" s="687">
        <f t="shared" si="497"/>
        <v>-31.3</v>
      </c>
      <c r="U287" s="688">
        <f t="shared" si="498"/>
        <v>0</v>
      </c>
      <c r="V287" s="687">
        <f>'4. ГПП-УЗПКТ-СЗСК'!AC94</f>
        <v>40.799999999999997</v>
      </c>
      <c r="W287" s="687">
        <f>'4. ГПП-УЗПКТ-СЗСК'!AE94</f>
        <v>0</v>
      </c>
      <c r="X287" s="687">
        <f t="shared" si="499"/>
        <v>-40.799999999999997</v>
      </c>
      <c r="Y287" s="688">
        <f t="shared" si="500"/>
        <v>0</v>
      </c>
      <c r="Z287" s="687">
        <f>'4. ГПП-УЗПКТ-СЗСК'!AI94</f>
        <v>43.1</v>
      </c>
      <c r="AA287" s="687">
        <f>'4. ГПП-УЗПКТ-СЗСК'!AK94</f>
        <v>0</v>
      </c>
      <c r="AB287" s="687">
        <f t="shared" si="501"/>
        <v>-43.1</v>
      </c>
      <c r="AC287" s="688">
        <f t="shared" si="502"/>
        <v>0</v>
      </c>
      <c r="AD287" s="687">
        <f t="shared" si="503"/>
        <v>105.19999999999999</v>
      </c>
      <c r="AE287" s="687">
        <f t="shared" si="504"/>
        <v>0</v>
      </c>
      <c r="AF287" s="687">
        <f t="shared" si="505"/>
        <v>-105.19999999999999</v>
      </c>
      <c r="AG287" s="688">
        <f t="shared" si="506"/>
        <v>0</v>
      </c>
      <c r="AH287" s="687">
        <f>'4. ГПП-УЗПКТ-СЗСК'!AU94</f>
        <v>36.700000000000003</v>
      </c>
      <c r="AI287" s="687">
        <f>'4. ГПП-УЗПКТ-СЗСК'!AW94</f>
        <v>0</v>
      </c>
      <c r="AJ287" s="687">
        <f t="shared" si="507"/>
        <v>-36.700000000000003</v>
      </c>
      <c r="AK287" s="688">
        <f t="shared" si="508"/>
        <v>0</v>
      </c>
      <c r="AL287" s="687">
        <f>'4. ГПП-УЗПКТ-СЗСК'!BA94</f>
        <v>52.4</v>
      </c>
      <c r="AM287" s="687">
        <f>'4. ГПП-УЗПКТ-СЗСК'!BC94</f>
        <v>0</v>
      </c>
      <c r="AN287" s="687">
        <f t="shared" si="509"/>
        <v>-52.4</v>
      </c>
      <c r="AO287" s="688">
        <f t="shared" si="510"/>
        <v>0</v>
      </c>
      <c r="AP287" s="687">
        <f>'4. ГПП-УЗПКТ-СЗСК'!BG94</f>
        <v>16.100000000000001</v>
      </c>
      <c r="AQ287" s="687">
        <f>'4. ГПП-УЗПКТ-СЗСК'!BI94</f>
        <v>0</v>
      </c>
      <c r="AR287" s="687">
        <f t="shared" si="511"/>
        <v>-16.100000000000001</v>
      </c>
      <c r="AS287" s="688">
        <f t="shared" si="512"/>
        <v>0</v>
      </c>
      <c r="AT287" s="687">
        <f t="shared" si="513"/>
        <v>156</v>
      </c>
      <c r="AU287" s="687">
        <f t="shared" si="514"/>
        <v>0</v>
      </c>
      <c r="AV287" s="687">
        <f t="shared" si="515"/>
        <v>-156</v>
      </c>
      <c r="AW287" s="688">
        <f t="shared" si="516"/>
        <v>0</v>
      </c>
      <c r="AX287" s="687">
        <f>'4. ГПП-УЗПКТ-СЗСК'!BS94</f>
        <v>84.3</v>
      </c>
      <c r="AY287" s="687">
        <f>'4. ГПП-УЗПКТ-СЗСК'!BU94</f>
        <v>0</v>
      </c>
      <c r="AZ287" s="687">
        <f t="shared" si="517"/>
        <v>-84.3</v>
      </c>
      <c r="BA287" s="688">
        <f t="shared" si="518"/>
        <v>0</v>
      </c>
      <c r="BB287" s="687">
        <f>'4. ГПП-УЗПКТ-СЗСК'!BY94</f>
        <v>39.5</v>
      </c>
      <c r="BC287" s="687">
        <f>'4. ГПП-УЗПКТ-СЗСК'!CA94</f>
        <v>0</v>
      </c>
      <c r="BD287" s="687">
        <f t="shared" si="519"/>
        <v>-39.5</v>
      </c>
      <c r="BE287" s="688">
        <f t="shared" si="520"/>
        <v>0</v>
      </c>
      <c r="BF287" s="687">
        <f>'4. ГПП-УЗПКТ-СЗСК'!CE94</f>
        <v>32.200000000000003</v>
      </c>
      <c r="BG287" s="687">
        <f>'4. ГПП-УЗПКТ-СЗСК'!CG94</f>
        <v>0</v>
      </c>
      <c r="BH287" s="687">
        <f t="shared" si="521"/>
        <v>-32.200000000000003</v>
      </c>
      <c r="BI287" s="688">
        <f t="shared" si="522"/>
        <v>0</v>
      </c>
      <c r="BJ287" s="687">
        <f t="shared" si="523"/>
        <v>114.9</v>
      </c>
      <c r="BK287" s="687">
        <f t="shared" si="524"/>
        <v>0</v>
      </c>
      <c r="BL287" s="687">
        <f t="shared" si="525"/>
        <v>-114.9</v>
      </c>
      <c r="BM287" s="688">
        <f t="shared" si="526"/>
        <v>0</v>
      </c>
      <c r="BN287" s="687">
        <f>'4. ГПП-УЗПКТ-СЗСК'!CQ94</f>
        <v>37.4</v>
      </c>
      <c r="BO287" s="687">
        <f>'4. ГПП-УЗПКТ-СЗСК'!CS94</f>
        <v>0</v>
      </c>
      <c r="BP287" s="687">
        <f t="shared" si="527"/>
        <v>-37.4</v>
      </c>
      <c r="BQ287" s="688">
        <f t="shared" si="528"/>
        <v>0</v>
      </c>
      <c r="BR287" s="687">
        <f>'4. ГПП-УЗПКТ-СЗСК'!CW94</f>
        <v>23.3</v>
      </c>
      <c r="BS287" s="687">
        <f>'4. ГПП-УЗПКТ-СЗСК'!CY94</f>
        <v>0</v>
      </c>
      <c r="BT287" s="687">
        <f t="shared" si="529"/>
        <v>-23.3</v>
      </c>
      <c r="BU287" s="688">
        <f t="shared" si="530"/>
        <v>0</v>
      </c>
      <c r="BV287" s="687">
        <f>'4. ГПП-УЗПКТ-СЗСК'!DC94</f>
        <v>54.2</v>
      </c>
      <c r="BW287" s="687">
        <f>'4. ГПП-УЗПКТ-СЗСК'!DE94</f>
        <v>0</v>
      </c>
      <c r="BX287" s="687">
        <f t="shared" si="531"/>
        <v>-54.2</v>
      </c>
      <c r="BY287" s="688">
        <f t="shared" si="532"/>
        <v>0</v>
      </c>
    </row>
    <row r="288" spans="3:77" ht="20.100000000000001" customHeight="1">
      <c r="C288" s="438"/>
      <c r="D288" s="528"/>
      <c r="E288" s="528"/>
      <c r="F288" s="529"/>
      <c r="G288" s="530" t="s">
        <v>405</v>
      </c>
      <c r="H288" s="530"/>
      <c r="I288" s="694" t="s">
        <v>169</v>
      </c>
      <c r="J288" s="687">
        <f t="shared" si="489"/>
        <v>552.9</v>
      </c>
      <c r="K288" s="687">
        <f t="shared" si="490"/>
        <v>0</v>
      </c>
      <c r="L288" s="687">
        <f t="shared" si="491"/>
        <v>-552.9</v>
      </c>
      <c r="M288" s="688">
        <f t="shared" si="492"/>
        <v>0</v>
      </c>
      <c r="N288" s="687">
        <f t="shared" si="493"/>
        <v>131.1</v>
      </c>
      <c r="O288" s="687">
        <f t="shared" si="494"/>
        <v>0</v>
      </c>
      <c r="P288" s="687">
        <f t="shared" si="495"/>
        <v>-131.1</v>
      </c>
      <c r="Q288" s="688">
        <f t="shared" si="496"/>
        <v>0</v>
      </c>
      <c r="R288" s="687">
        <f>'4. ГПП-УЗПКТ-СЗСК'!W93</f>
        <v>36.6</v>
      </c>
      <c r="S288" s="687">
        <f>'4. ГПП-УЗПКТ-СЗСК'!Y93</f>
        <v>0</v>
      </c>
      <c r="T288" s="687">
        <f t="shared" si="497"/>
        <v>-36.6</v>
      </c>
      <c r="U288" s="688">
        <f t="shared" si="498"/>
        <v>0</v>
      </c>
      <c r="V288" s="687">
        <f>'4. ГПП-УЗПКТ-СЗСК'!AC93</f>
        <v>45.9</v>
      </c>
      <c r="W288" s="687">
        <f>'4. ГПП-УЗПКТ-СЗСК'!AE93</f>
        <v>0</v>
      </c>
      <c r="X288" s="687">
        <f t="shared" si="499"/>
        <v>-45.9</v>
      </c>
      <c r="Y288" s="688">
        <f t="shared" si="500"/>
        <v>0</v>
      </c>
      <c r="Z288" s="687">
        <f>'4. ГПП-УЗПКТ-СЗСК'!AI93</f>
        <v>48.6</v>
      </c>
      <c r="AA288" s="687">
        <f>'4. ГПП-УЗПКТ-СЗСК'!AK93</f>
        <v>0</v>
      </c>
      <c r="AB288" s="687">
        <f t="shared" si="501"/>
        <v>-48.6</v>
      </c>
      <c r="AC288" s="688">
        <f t="shared" si="502"/>
        <v>0</v>
      </c>
      <c r="AD288" s="687">
        <f t="shared" si="503"/>
        <v>118</v>
      </c>
      <c r="AE288" s="687">
        <f t="shared" si="504"/>
        <v>0</v>
      </c>
      <c r="AF288" s="687">
        <f t="shared" si="505"/>
        <v>-118</v>
      </c>
      <c r="AG288" s="688">
        <f t="shared" si="506"/>
        <v>0</v>
      </c>
      <c r="AH288" s="687">
        <f>'4. ГПП-УЗПКТ-СЗСК'!AU93</f>
        <v>41.5</v>
      </c>
      <c r="AI288" s="687">
        <f>'4. ГПП-УЗПКТ-СЗСК'!AW93</f>
        <v>0</v>
      </c>
      <c r="AJ288" s="687">
        <f t="shared" si="507"/>
        <v>-41.5</v>
      </c>
      <c r="AK288" s="688">
        <f t="shared" si="508"/>
        <v>0</v>
      </c>
      <c r="AL288" s="687">
        <f>'4. ГПП-УЗПКТ-СЗСК'!BA93</f>
        <v>57.7</v>
      </c>
      <c r="AM288" s="687">
        <f>'4. ГПП-УЗПКТ-СЗСК'!BC93</f>
        <v>0</v>
      </c>
      <c r="AN288" s="687">
        <f t="shared" si="509"/>
        <v>-57.7</v>
      </c>
      <c r="AO288" s="688">
        <f t="shared" si="510"/>
        <v>0</v>
      </c>
      <c r="AP288" s="687">
        <f>'4. ГПП-УЗПКТ-СЗСК'!BG93</f>
        <v>18.8</v>
      </c>
      <c r="AQ288" s="687">
        <f>'4. ГПП-УЗПКТ-СЗСК'!BI93</f>
        <v>0</v>
      </c>
      <c r="AR288" s="687">
        <f t="shared" si="511"/>
        <v>-18.8</v>
      </c>
      <c r="AS288" s="688">
        <f t="shared" si="512"/>
        <v>0</v>
      </c>
      <c r="AT288" s="687">
        <f t="shared" si="513"/>
        <v>175.3</v>
      </c>
      <c r="AU288" s="687">
        <f t="shared" si="514"/>
        <v>0</v>
      </c>
      <c r="AV288" s="687">
        <f t="shared" si="515"/>
        <v>-175.3</v>
      </c>
      <c r="AW288" s="688">
        <f t="shared" si="516"/>
        <v>0</v>
      </c>
      <c r="AX288" s="687">
        <f>'4. ГПП-УЗПКТ-СЗСК'!BS93</f>
        <v>98.6</v>
      </c>
      <c r="AY288" s="687">
        <f>'4. ГПП-УЗПКТ-СЗСК'!BU93</f>
        <v>0</v>
      </c>
      <c r="AZ288" s="687">
        <f t="shared" si="517"/>
        <v>-98.6</v>
      </c>
      <c r="BA288" s="688">
        <f t="shared" si="518"/>
        <v>0</v>
      </c>
      <c r="BB288" s="687">
        <f>'4. ГПП-УЗПКТ-СЗСК'!BY93</f>
        <v>41.7</v>
      </c>
      <c r="BC288" s="687">
        <f>'4. ГПП-УЗПКТ-СЗСК'!CA93</f>
        <v>0</v>
      </c>
      <c r="BD288" s="687">
        <f t="shared" si="519"/>
        <v>-41.7</v>
      </c>
      <c r="BE288" s="688">
        <f t="shared" si="520"/>
        <v>0</v>
      </c>
      <c r="BF288" s="687">
        <f>'4. ГПП-УЗПКТ-СЗСК'!CE93</f>
        <v>35</v>
      </c>
      <c r="BG288" s="687">
        <f>'4. ГПП-УЗПКТ-СЗСК'!CG93</f>
        <v>0</v>
      </c>
      <c r="BH288" s="687">
        <f t="shared" si="521"/>
        <v>-35</v>
      </c>
      <c r="BI288" s="688">
        <f t="shared" si="522"/>
        <v>0</v>
      </c>
      <c r="BJ288" s="687">
        <f t="shared" si="523"/>
        <v>128.5</v>
      </c>
      <c r="BK288" s="687">
        <f t="shared" si="524"/>
        <v>0</v>
      </c>
      <c r="BL288" s="687">
        <f t="shared" si="525"/>
        <v>-128.5</v>
      </c>
      <c r="BM288" s="688">
        <f t="shared" si="526"/>
        <v>0</v>
      </c>
      <c r="BN288" s="687">
        <f>'4. ГПП-УЗПКТ-СЗСК'!CQ93</f>
        <v>41.9</v>
      </c>
      <c r="BO288" s="687">
        <f>'4. ГПП-УЗПКТ-СЗСК'!CS93</f>
        <v>0</v>
      </c>
      <c r="BP288" s="687">
        <f t="shared" si="527"/>
        <v>-41.9</v>
      </c>
      <c r="BQ288" s="688">
        <f t="shared" si="528"/>
        <v>0</v>
      </c>
      <c r="BR288" s="687">
        <f>'4. ГПП-УЗПКТ-СЗСК'!CW93</f>
        <v>27.3</v>
      </c>
      <c r="BS288" s="687">
        <f>'4. ГПП-УЗПКТ-СЗСК'!CY93</f>
        <v>0</v>
      </c>
      <c r="BT288" s="687">
        <f t="shared" si="529"/>
        <v>-27.3</v>
      </c>
      <c r="BU288" s="688">
        <f t="shared" si="530"/>
        <v>0</v>
      </c>
      <c r="BV288" s="687">
        <f>'4. ГПП-УЗПКТ-СЗСК'!DC93</f>
        <v>59.3</v>
      </c>
      <c r="BW288" s="687">
        <f>'4. ГПП-УЗПКТ-СЗСК'!DE93</f>
        <v>0</v>
      </c>
      <c r="BX288" s="687">
        <f t="shared" si="531"/>
        <v>-59.3</v>
      </c>
      <c r="BY288" s="688">
        <f t="shared" si="532"/>
        <v>0</v>
      </c>
    </row>
    <row r="289" spans="2:77" ht="20.100000000000001" customHeight="1">
      <c r="C289" s="430" t="s">
        <v>406</v>
      </c>
      <c r="D289" s="528"/>
      <c r="E289" s="528"/>
      <c r="F289" s="529"/>
      <c r="G289" s="530" t="s">
        <v>407</v>
      </c>
      <c r="H289" s="530"/>
      <c r="I289" s="694" t="s">
        <v>98</v>
      </c>
      <c r="J289" s="687">
        <f t="shared" si="489"/>
        <v>0</v>
      </c>
      <c r="K289" s="687">
        <f t="shared" si="490"/>
        <v>0</v>
      </c>
      <c r="L289" s="687">
        <f t="shared" si="491"/>
        <v>0</v>
      </c>
      <c r="M289" s="688" t="str">
        <f t="shared" si="492"/>
        <v>-</v>
      </c>
      <c r="N289" s="687">
        <f t="shared" si="493"/>
        <v>0</v>
      </c>
      <c r="O289" s="687">
        <f t="shared" si="494"/>
        <v>0</v>
      </c>
      <c r="P289" s="687">
        <f t="shared" si="495"/>
        <v>0</v>
      </c>
      <c r="Q289" s="688" t="str">
        <f t="shared" si="496"/>
        <v>-</v>
      </c>
      <c r="R289" s="687">
        <f>'4. ГПП-УЗПКТ-СЗСК'!W115</f>
        <v>0</v>
      </c>
      <c r="S289" s="687">
        <f>'4. ГПП-УЗПКТ-СЗСК'!Y115</f>
        <v>0</v>
      </c>
      <c r="T289" s="687">
        <f t="shared" si="497"/>
        <v>0</v>
      </c>
      <c r="U289" s="688" t="str">
        <f t="shared" si="498"/>
        <v>-</v>
      </c>
      <c r="V289" s="687">
        <f>'4. ГПП-УЗПКТ-СЗСК'!AC115</f>
        <v>0</v>
      </c>
      <c r="W289" s="687">
        <f>'4. ГПП-УЗПКТ-СЗСК'!AE115</f>
        <v>0</v>
      </c>
      <c r="X289" s="687">
        <f t="shared" si="499"/>
        <v>0</v>
      </c>
      <c r="Y289" s="688" t="str">
        <f t="shared" si="500"/>
        <v>-</v>
      </c>
      <c r="Z289" s="687">
        <f>'4. ГПП-УЗПКТ-СЗСК'!AI115</f>
        <v>0</v>
      </c>
      <c r="AA289" s="687">
        <f>'4. ГПП-УЗПКТ-СЗСК'!AK115</f>
        <v>0</v>
      </c>
      <c r="AB289" s="687">
        <f t="shared" si="501"/>
        <v>0</v>
      </c>
      <c r="AC289" s="688" t="str">
        <f t="shared" si="502"/>
        <v>-</v>
      </c>
      <c r="AD289" s="687">
        <f t="shared" si="503"/>
        <v>0</v>
      </c>
      <c r="AE289" s="687">
        <f t="shared" si="504"/>
        <v>0</v>
      </c>
      <c r="AF289" s="687">
        <f t="shared" si="505"/>
        <v>0</v>
      </c>
      <c r="AG289" s="688" t="str">
        <f t="shared" si="506"/>
        <v>-</v>
      </c>
      <c r="AH289" s="687">
        <f>'4. ГПП-УЗПКТ-СЗСК'!AU115</f>
        <v>0</v>
      </c>
      <c r="AI289" s="687">
        <f>'4. ГПП-УЗПКТ-СЗСК'!AW115</f>
        <v>0</v>
      </c>
      <c r="AJ289" s="687">
        <f t="shared" si="507"/>
        <v>0</v>
      </c>
      <c r="AK289" s="688" t="str">
        <f t="shared" si="508"/>
        <v>-</v>
      </c>
      <c r="AL289" s="687">
        <f>'4. ГПП-УЗПКТ-СЗСК'!BA115</f>
        <v>0</v>
      </c>
      <c r="AM289" s="687">
        <f>'4. ГПП-УЗПКТ-СЗСК'!BC115</f>
        <v>0</v>
      </c>
      <c r="AN289" s="687">
        <f t="shared" si="509"/>
        <v>0</v>
      </c>
      <c r="AO289" s="688" t="str">
        <f t="shared" si="510"/>
        <v>-</v>
      </c>
      <c r="AP289" s="687">
        <f>'4. ГПП-УЗПКТ-СЗСК'!BG115</f>
        <v>0</v>
      </c>
      <c r="AQ289" s="687">
        <f>'4. ГПП-УЗПКТ-СЗСК'!BI115</f>
        <v>0</v>
      </c>
      <c r="AR289" s="687">
        <f t="shared" si="511"/>
        <v>0</v>
      </c>
      <c r="AS289" s="688" t="str">
        <f t="shared" si="512"/>
        <v>-</v>
      </c>
      <c r="AT289" s="687">
        <f t="shared" si="513"/>
        <v>0</v>
      </c>
      <c r="AU289" s="687">
        <f t="shared" si="514"/>
        <v>0</v>
      </c>
      <c r="AV289" s="687">
        <f t="shared" si="515"/>
        <v>0</v>
      </c>
      <c r="AW289" s="688" t="str">
        <f t="shared" si="516"/>
        <v>-</v>
      </c>
      <c r="AX289" s="687">
        <f>'4. ГПП-УЗПКТ-СЗСК'!BS115</f>
        <v>0</v>
      </c>
      <c r="AY289" s="687">
        <f>'4. ГПП-УЗПКТ-СЗСК'!BU115</f>
        <v>0</v>
      </c>
      <c r="AZ289" s="687">
        <f t="shared" si="517"/>
        <v>0</v>
      </c>
      <c r="BA289" s="688" t="str">
        <f t="shared" si="518"/>
        <v>-</v>
      </c>
      <c r="BB289" s="687">
        <f>'4. ГПП-УЗПКТ-СЗСК'!BY115</f>
        <v>0</v>
      </c>
      <c r="BC289" s="687">
        <f>'4. ГПП-УЗПКТ-СЗСК'!CA115</f>
        <v>0</v>
      </c>
      <c r="BD289" s="687">
        <f t="shared" si="519"/>
        <v>0</v>
      </c>
      <c r="BE289" s="688" t="str">
        <f t="shared" si="520"/>
        <v>-</v>
      </c>
      <c r="BF289" s="687">
        <f>'4. ГПП-УЗПКТ-СЗСК'!CE115</f>
        <v>0</v>
      </c>
      <c r="BG289" s="687">
        <f>'4. ГПП-УЗПКТ-СЗСК'!CG115</f>
        <v>0</v>
      </c>
      <c r="BH289" s="687">
        <f t="shared" si="521"/>
        <v>0</v>
      </c>
      <c r="BI289" s="688" t="str">
        <f t="shared" si="522"/>
        <v>-</v>
      </c>
      <c r="BJ289" s="687">
        <f t="shared" si="523"/>
        <v>0</v>
      </c>
      <c r="BK289" s="687">
        <f t="shared" si="524"/>
        <v>0</v>
      </c>
      <c r="BL289" s="687">
        <f t="shared" si="525"/>
        <v>0</v>
      </c>
      <c r="BM289" s="688" t="str">
        <f t="shared" si="526"/>
        <v>-</v>
      </c>
      <c r="BN289" s="687">
        <f>'4. ГПП-УЗПКТ-СЗСК'!CQ115</f>
        <v>0</v>
      </c>
      <c r="BO289" s="687">
        <f>'4. ГПП-УЗПКТ-СЗСК'!CS115</f>
        <v>0</v>
      </c>
      <c r="BP289" s="687">
        <f t="shared" si="527"/>
        <v>0</v>
      </c>
      <c r="BQ289" s="688" t="str">
        <f t="shared" si="528"/>
        <v>-</v>
      </c>
      <c r="BR289" s="687">
        <f>'4. ГПП-УЗПКТ-СЗСК'!CW115</f>
        <v>0</v>
      </c>
      <c r="BS289" s="687">
        <f>'4. ГПП-УЗПКТ-СЗСК'!CY115</f>
        <v>0</v>
      </c>
      <c r="BT289" s="687">
        <f t="shared" si="529"/>
        <v>0</v>
      </c>
      <c r="BU289" s="688" t="str">
        <f t="shared" si="530"/>
        <v>-</v>
      </c>
      <c r="BV289" s="687">
        <f>'4. ГПП-УЗПКТ-СЗСК'!DC115</f>
        <v>0</v>
      </c>
      <c r="BW289" s="687">
        <f>'4. ГПП-УЗПКТ-СЗСК'!DE115</f>
        <v>0</v>
      </c>
      <c r="BX289" s="687">
        <f t="shared" si="531"/>
        <v>0</v>
      </c>
      <c r="BY289" s="688" t="str">
        <f t="shared" si="532"/>
        <v>-</v>
      </c>
    </row>
    <row r="290" spans="2:77" ht="20.100000000000001" customHeight="1">
      <c r="C290" s="421"/>
      <c r="D290" s="528"/>
      <c r="E290" s="528"/>
      <c r="F290" s="529"/>
      <c r="G290" s="530" t="s">
        <v>408</v>
      </c>
      <c r="H290" s="530"/>
      <c r="I290" s="694" t="s">
        <v>169</v>
      </c>
      <c r="J290" s="687">
        <f t="shared" si="489"/>
        <v>0</v>
      </c>
      <c r="K290" s="687">
        <f t="shared" si="490"/>
        <v>0</v>
      </c>
      <c r="L290" s="687">
        <f t="shared" si="491"/>
        <v>0</v>
      </c>
      <c r="M290" s="688" t="str">
        <f t="shared" si="492"/>
        <v>-</v>
      </c>
      <c r="N290" s="687">
        <f t="shared" si="493"/>
        <v>0</v>
      </c>
      <c r="O290" s="687">
        <f t="shared" si="494"/>
        <v>0</v>
      </c>
      <c r="P290" s="687">
        <f t="shared" si="495"/>
        <v>0</v>
      </c>
      <c r="Q290" s="688" t="str">
        <f t="shared" si="496"/>
        <v>-</v>
      </c>
      <c r="R290" s="687">
        <f>'4. ГПП-УЗПКТ-СЗСК'!W114</f>
        <v>0</v>
      </c>
      <c r="S290" s="687">
        <f>'4. ГПП-УЗПКТ-СЗСК'!Y114</f>
        <v>0</v>
      </c>
      <c r="T290" s="687">
        <f t="shared" si="497"/>
        <v>0</v>
      </c>
      <c r="U290" s="688" t="str">
        <f t="shared" si="498"/>
        <v>-</v>
      </c>
      <c r="V290" s="687">
        <f>'4. ГПП-УЗПКТ-СЗСК'!AC114</f>
        <v>0</v>
      </c>
      <c r="W290" s="687">
        <f>'4. ГПП-УЗПКТ-СЗСК'!AE114</f>
        <v>0</v>
      </c>
      <c r="X290" s="687">
        <f t="shared" si="499"/>
        <v>0</v>
      </c>
      <c r="Y290" s="688" t="str">
        <f t="shared" si="500"/>
        <v>-</v>
      </c>
      <c r="Z290" s="687">
        <f>'4. ГПП-УЗПКТ-СЗСК'!AI114</f>
        <v>0</v>
      </c>
      <c r="AA290" s="687">
        <f>'4. ГПП-УЗПКТ-СЗСК'!AK114</f>
        <v>0</v>
      </c>
      <c r="AB290" s="687">
        <f t="shared" si="501"/>
        <v>0</v>
      </c>
      <c r="AC290" s="688" t="str">
        <f t="shared" si="502"/>
        <v>-</v>
      </c>
      <c r="AD290" s="687">
        <f t="shared" si="503"/>
        <v>0</v>
      </c>
      <c r="AE290" s="687">
        <f t="shared" si="504"/>
        <v>0</v>
      </c>
      <c r="AF290" s="687">
        <f t="shared" si="505"/>
        <v>0</v>
      </c>
      <c r="AG290" s="688" t="str">
        <f t="shared" si="506"/>
        <v>-</v>
      </c>
      <c r="AH290" s="687">
        <f>'4. ГПП-УЗПКТ-СЗСК'!AU114</f>
        <v>0</v>
      </c>
      <c r="AI290" s="687">
        <f>'4. ГПП-УЗПКТ-СЗСК'!AW114</f>
        <v>0</v>
      </c>
      <c r="AJ290" s="687">
        <f t="shared" si="507"/>
        <v>0</v>
      </c>
      <c r="AK290" s="688" t="str">
        <f t="shared" si="508"/>
        <v>-</v>
      </c>
      <c r="AL290" s="687">
        <f>'4. ГПП-УЗПКТ-СЗСК'!BA114</f>
        <v>0</v>
      </c>
      <c r="AM290" s="687">
        <f>'4. ГПП-УЗПКТ-СЗСК'!BC114</f>
        <v>0</v>
      </c>
      <c r="AN290" s="687">
        <f t="shared" si="509"/>
        <v>0</v>
      </c>
      <c r="AO290" s="688" t="str">
        <f t="shared" si="510"/>
        <v>-</v>
      </c>
      <c r="AP290" s="687">
        <f>'4. ГПП-УЗПКТ-СЗСК'!BG114</f>
        <v>0</v>
      </c>
      <c r="AQ290" s="687">
        <f>'4. ГПП-УЗПКТ-СЗСК'!BI114</f>
        <v>0</v>
      </c>
      <c r="AR290" s="687">
        <f t="shared" si="511"/>
        <v>0</v>
      </c>
      <c r="AS290" s="688" t="str">
        <f t="shared" si="512"/>
        <v>-</v>
      </c>
      <c r="AT290" s="687">
        <f t="shared" si="513"/>
        <v>0</v>
      </c>
      <c r="AU290" s="687">
        <f t="shared" si="514"/>
        <v>0</v>
      </c>
      <c r="AV290" s="687">
        <f t="shared" si="515"/>
        <v>0</v>
      </c>
      <c r="AW290" s="688" t="str">
        <f t="shared" si="516"/>
        <v>-</v>
      </c>
      <c r="AX290" s="687">
        <f>'4. ГПП-УЗПКТ-СЗСК'!BS114</f>
        <v>0</v>
      </c>
      <c r="AY290" s="687">
        <f>'4. ГПП-УЗПКТ-СЗСК'!BU114</f>
        <v>0</v>
      </c>
      <c r="AZ290" s="687">
        <f t="shared" si="517"/>
        <v>0</v>
      </c>
      <c r="BA290" s="688" t="str">
        <f t="shared" si="518"/>
        <v>-</v>
      </c>
      <c r="BB290" s="687">
        <f>'4. ГПП-УЗПКТ-СЗСК'!BY114</f>
        <v>0</v>
      </c>
      <c r="BC290" s="687">
        <f>'4. ГПП-УЗПКТ-СЗСК'!CA114</f>
        <v>0</v>
      </c>
      <c r="BD290" s="687">
        <f t="shared" si="519"/>
        <v>0</v>
      </c>
      <c r="BE290" s="688" t="str">
        <f t="shared" si="520"/>
        <v>-</v>
      </c>
      <c r="BF290" s="687">
        <f>'4. ГПП-УЗПКТ-СЗСК'!CE114</f>
        <v>0</v>
      </c>
      <c r="BG290" s="687">
        <f>'4. ГПП-УЗПКТ-СЗСК'!CG114</f>
        <v>0</v>
      </c>
      <c r="BH290" s="687">
        <f t="shared" si="521"/>
        <v>0</v>
      </c>
      <c r="BI290" s="688" t="str">
        <f t="shared" si="522"/>
        <v>-</v>
      </c>
      <c r="BJ290" s="687">
        <f t="shared" si="523"/>
        <v>0</v>
      </c>
      <c r="BK290" s="687">
        <f t="shared" si="524"/>
        <v>0</v>
      </c>
      <c r="BL290" s="687">
        <f t="shared" si="525"/>
        <v>0</v>
      </c>
      <c r="BM290" s="688" t="str">
        <f t="shared" si="526"/>
        <v>-</v>
      </c>
      <c r="BN290" s="687">
        <f>'4. ГПП-УЗПКТ-СЗСК'!CQ114</f>
        <v>0</v>
      </c>
      <c r="BO290" s="687">
        <f>'4. ГПП-УЗПКТ-СЗСК'!CS114</f>
        <v>0</v>
      </c>
      <c r="BP290" s="687">
        <f t="shared" si="527"/>
        <v>0</v>
      </c>
      <c r="BQ290" s="688" t="str">
        <f t="shared" si="528"/>
        <v>-</v>
      </c>
      <c r="BR290" s="687">
        <f>'4. ГПП-УЗПКТ-СЗСК'!CW114</f>
        <v>0</v>
      </c>
      <c r="BS290" s="687">
        <f>'4. ГПП-УЗПКТ-СЗСК'!CY114</f>
        <v>0</v>
      </c>
      <c r="BT290" s="687">
        <f t="shared" si="529"/>
        <v>0</v>
      </c>
      <c r="BU290" s="688" t="str">
        <f t="shared" si="530"/>
        <v>-</v>
      </c>
      <c r="BV290" s="687">
        <f>'4. ГПП-УЗПКТ-СЗСК'!DC114</f>
        <v>0</v>
      </c>
      <c r="BW290" s="687">
        <f>'4. ГПП-УЗПКТ-СЗСК'!DE114</f>
        <v>0</v>
      </c>
      <c r="BX290" s="687">
        <f t="shared" si="531"/>
        <v>0</v>
      </c>
      <c r="BY290" s="688" t="str">
        <f t="shared" si="532"/>
        <v>-</v>
      </c>
    </row>
    <row r="291" spans="2:77" ht="20.100000000000001" customHeight="1">
      <c r="C291" s="430" t="s">
        <v>409</v>
      </c>
      <c r="D291" s="528"/>
      <c r="E291" s="528"/>
      <c r="F291" s="529"/>
      <c r="G291" s="530" t="s">
        <v>410</v>
      </c>
      <c r="H291" s="530"/>
      <c r="I291" s="694" t="s">
        <v>98</v>
      </c>
      <c r="J291" s="687">
        <f t="shared" si="489"/>
        <v>0</v>
      </c>
      <c r="K291" s="687">
        <f t="shared" si="490"/>
        <v>0</v>
      </c>
      <c r="L291" s="687">
        <f t="shared" si="491"/>
        <v>0</v>
      </c>
      <c r="M291" s="688" t="str">
        <f t="shared" si="492"/>
        <v>-</v>
      </c>
      <c r="N291" s="687">
        <f t="shared" si="493"/>
        <v>0</v>
      </c>
      <c r="O291" s="687">
        <f t="shared" si="494"/>
        <v>0</v>
      </c>
      <c r="P291" s="687">
        <f t="shared" si="495"/>
        <v>0</v>
      </c>
      <c r="Q291" s="688" t="str">
        <f t="shared" si="496"/>
        <v>-</v>
      </c>
      <c r="R291" s="687">
        <f>'4. ГПП-УЗПКТ-СЗСК'!W98</f>
        <v>0</v>
      </c>
      <c r="S291" s="687">
        <f>'4. ГПП-УЗПКТ-СЗСК'!Y98</f>
        <v>0</v>
      </c>
      <c r="T291" s="687">
        <f t="shared" si="497"/>
        <v>0</v>
      </c>
      <c r="U291" s="688" t="str">
        <f t="shared" si="498"/>
        <v>-</v>
      </c>
      <c r="V291" s="687">
        <f>'4. ГПП-УЗПКТ-СЗСК'!AC98</f>
        <v>0</v>
      </c>
      <c r="W291" s="687">
        <f>'4. ГПП-УЗПКТ-СЗСК'!AE98</f>
        <v>0</v>
      </c>
      <c r="X291" s="687">
        <f t="shared" si="499"/>
        <v>0</v>
      </c>
      <c r="Y291" s="688" t="str">
        <f t="shared" si="500"/>
        <v>-</v>
      </c>
      <c r="Z291" s="687">
        <f>'4. ГПП-УЗПКТ-СЗСК'!AI98</f>
        <v>0</v>
      </c>
      <c r="AA291" s="687">
        <f>'4. ГПП-УЗПКТ-СЗСК'!AK98</f>
        <v>0</v>
      </c>
      <c r="AB291" s="687">
        <f t="shared" si="501"/>
        <v>0</v>
      </c>
      <c r="AC291" s="688" t="str">
        <f t="shared" si="502"/>
        <v>-</v>
      </c>
      <c r="AD291" s="687">
        <f t="shared" si="503"/>
        <v>0</v>
      </c>
      <c r="AE291" s="687">
        <f t="shared" si="504"/>
        <v>0</v>
      </c>
      <c r="AF291" s="687">
        <f t="shared" si="505"/>
        <v>0</v>
      </c>
      <c r="AG291" s="688" t="str">
        <f t="shared" si="506"/>
        <v>-</v>
      </c>
      <c r="AH291" s="687">
        <f>'4. ГПП-УЗПКТ-СЗСК'!AU98</f>
        <v>0</v>
      </c>
      <c r="AI291" s="687">
        <f>'4. ГПП-УЗПКТ-СЗСК'!AW98</f>
        <v>0</v>
      </c>
      <c r="AJ291" s="687">
        <f t="shared" si="507"/>
        <v>0</v>
      </c>
      <c r="AK291" s="688" t="str">
        <f t="shared" si="508"/>
        <v>-</v>
      </c>
      <c r="AL291" s="687">
        <f>'4. ГПП-УЗПКТ-СЗСК'!BA98</f>
        <v>0</v>
      </c>
      <c r="AM291" s="687">
        <f>'4. ГПП-УЗПКТ-СЗСК'!BC98</f>
        <v>0</v>
      </c>
      <c r="AN291" s="687">
        <f t="shared" si="509"/>
        <v>0</v>
      </c>
      <c r="AO291" s="688" t="str">
        <f t="shared" si="510"/>
        <v>-</v>
      </c>
      <c r="AP291" s="687">
        <f>'4. ГПП-УЗПКТ-СЗСК'!BG98</f>
        <v>0</v>
      </c>
      <c r="AQ291" s="687">
        <f>'4. ГПП-УЗПКТ-СЗСК'!BI98</f>
        <v>0</v>
      </c>
      <c r="AR291" s="687">
        <f t="shared" si="511"/>
        <v>0</v>
      </c>
      <c r="AS291" s="688" t="str">
        <f t="shared" si="512"/>
        <v>-</v>
      </c>
      <c r="AT291" s="687">
        <f t="shared" si="513"/>
        <v>0</v>
      </c>
      <c r="AU291" s="687">
        <f t="shared" si="514"/>
        <v>0</v>
      </c>
      <c r="AV291" s="687">
        <f t="shared" si="515"/>
        <v>0</v>
      </c>
      <c r="AW291" s="688" t="str">
        <f t="shared" si="516"/>
        <v>-</v>
      </c>
      <c r="AX291" s="687">
        <f>'4. ГПП-УЗПКТ-СЗСК'!BS98</f>
        <v>0</v>
      </c>
      <c r="AY291" s="687">
        <f>'4. ГПП-УЗПКТ-СЗСК'!BU98</f>
        <v>0</v>
      </c>
      <c r="AZ291" s="687">
        <f t="shared" si="517"/>
        <v>0</v>
      </c>
      <c r="BA291" s="688" t="str">
        <f t="shared" si="518"/>
        <v>-</v>
      </c>
      <c r="BB291" s="687">
        <f>'4. ГПП-УЗПКТ-СЗСК'!BY98</f>
        <v>0</v>
      </c>
      <c r="BC291" s="687">
        <f>'4. ГПП-УЗПКТ-СЗСК'!CA98</f>
        <v>0</v>
      </c>
      <c r="BD291" s="687">
        <f t="shared" si="519"/>
        <v>0</v>
      </c>
      <c r="BE291" s="688" t="str">
        <f t="shared" si="520"/>
        <v>-</v>
      </c>
      <c r="BF291" s="687">
        <f>'4. ГПП-УЗПКТ-СЗСК'!CE98</f>
        <v>0</v>
      </c>
      <c r="BG291" s="687">
        <f>'4. ГПП-УЗПКТ-СЗСК'!CG98</f>
        <v>0</v>
      </c>
      <c r="BH291" s="687">
        <f t="shared" si="521"/>
        <v>0</v>
      </c>
      <c r="BI291" s="688" t="str">
        <f t="shared" si="522"/>
        <v>-</v>
      </c>
      <c r="BJ291" s="687">
        <f t="shared" si="523"/>
        <v>0</v>
      </c>
      <c r="BK291" s="687">
        <f t="shared" si="524"/>
        <v>0</v>
      </c>
      <c r="BL291" s="687">
        <f t="shared" si="525"/>
        <v>0</v>
      </c>
      <c r="BM291" s="688" t="str">
        <f t="shared" si="526"/>
        <v>-</v>
      </c>
      <c r="BN291" s="687">
        <f>'4. ГПП-УЗПКТ-СЗСК'!CQ98</f>
        <v>0</v>
      </c>
      <c r="BO291" s="687">
        <f>'4. ГПП-УЗПКТ-СЗСК'!CS98</f>
        <v>0</v>
      </c>
      <c r="BP291" s="687">
        <f t="shared" si="527"/>
        <v>0</v>
      </c>
      <c r="BQ291" s="688" t="str">
        <f t="shared" si="528"/>
        <v>-</v>
      </c>
      <c r="BR291" s="687">
        <f>'4. ГПП-УЗПКТ-СЗСК'!CW98</f>
        <v>0</v>
      </c>
      <c r="BS291" s="687">
        <f>'4. ГПП-УЗПКТ-СЗСК'!CY98</f>
        <v>0</v>
      </c>
      <c r="BT291" s="687">
        <f t="shared" si="529"/>
        <v>0</v>
      </c>
      <c r="BU291" s="688" t="str">
        <f t="shared" si="530"/>
        <v>-</v>
      </c>
      <c r="BV291" s="687">
        <f>'4. ГПП-УЗПКТ-СЗСК'!DC98</f>
        <v>0</v>
      </c>
      <c r="BW291" s="687">
        <f>'4. ГПП-УЗПКТ-СЗСК'!DE98</f>
        <v>0</v>
      </c>
      <c r="BX291" s="687">
        <f t="shared" si="531"/>
        <v>0</v>
      </c>
      <c r="BY291" s="688" t="str">
        <f t="shared" si="532"/>
        <v>-</v>
      </c>
    </row>
    <row r="292" spans="2:77" ht="20.100000000000001" customHeight="1">
      <c r="C292" s="421"/>
      <c r="D292" s="528"/>
      <c r="E292" s="528"/>
      <c r="F292" s="529"/>
      <c r="G292" s="530" t="s">
        <v>411</v>
      </c>
      <c r="H292" s="530"/>
      <c r="I292" s="694" t="s">
        <v>169</v>
      </c>
      <c r="J292" s="687">
        <f t="shared" si="489"/>
        <v>0</v>
      </c>
      <c r="K292" s="687">
        <f t="shared" si="490"/>
        <v>0</v>
      </c>
      <c r="L292" s="687">
        <f t="shared" si="491"/>
        <v>0</v>
      </c>
      <c r="M292" s="688" t="str">
        <f t="shared" si="492"/>
        <v>-</v>
      </c>
      <c r="N292" s="687">
        <f t="shared" si="493"/>
        <v>0</v>
      </c>
      <c r="O292" s="687">
        <f t="shared" si="494"/>
        <v>0</v>
      </c>
      <c r="P292" s="687">
        <f t="shared" si="495"/>
        <v>0</v>
      </c>
      <c r="Q292" s="688" t="str">
        <f t="shared" si="496"/>
        <v>-</v>
      </c>
      <c r="R292" s="687">
        <f>'4. ГПП-УЗПКТ-СЗСК'!W97</f>
        <v>0</v>
      </c>
      <c r="S292" s="687">
        <f>'4. ГПП-УЗПКТ-СЗСК'!Y97</f>
        <v>0</v>
      </c>
      <c r="T292" s="687">
        <f t="shared" si="497"/>
        <v>0</v>
      </c>
      <c r="U292" s="688" t="str">
        <f t="shared" si="498"/>
        <v>-</v>
      </c>
      <c r="V292" s="687">
        <f>'4. ГПП-УЗПКТ-СЗСК'!AC97</f>
        <v>0</v>
      </c>
      <c r="W292" s="687">
        <f>'4. ГПП-УЗПКТ-СЗСК'!AE97</f>
        <v>0</v>
      </c>
      <c r="X292" s="687">
        <f t="shared" si="499"/>
        <v>0</v>
      </c>
      <c r="Y292" s="688" t="str">
        <f t="shared" si="500"/>
        <v>-</v>
      </c>
      <c r="Z292" s="687">
        <f>'4. ГПП-УЗПКТ-СЗСК'!AI97</f>
        <v>0</v>
      </c>
      <c r="AA292" s="687">
        <f>'4. ГПП-УЗПКТ-СЗСК'!AK97</f>
        <v>0</v>
      </c>
      <c r="AB292" s="687">
        <f t="shared" si="501"/>
        <v>0</v>
      </c>
      <c r="AC292" s="688" t="str">
        <f t="shared" si="502"/>
        <v>-</v>
      </c>
      <c r="AD292" s="687">
        <f t="shared" si="503"/>
        <v>0</v>
      </c>
      <c r="AE292" s="687">
        <f t="shared" si="504"/>
        <v>0</v>
      </c>
      <c r="AF292" s="687">
        <f t="shared" si="505"/>
        <v>0</v>
      </c>
      <c r="AG292" s="688" t="str">
        <f t="shared" si="506"/>
        <v>-</v>
      </c>
      <c r="AH292" s="687">
        <f>'4. ГПП-УЗПКТ-СЗСК'!AU97</f>
        <v>0</v>
      </c>
      <c r="AI292" s="687">
        <f>'4. ГПП-УЗПКТ-СЗСК'!AW97</f>
        <v>0</v>
      </c>
      <c r="AJ292" s="687">
        <f t="shared" si="507"/>
        <v>0</v>
      </c>
      <c r="AK292" s="688" t="str">
        <f t="shared" si="508"/>
        <v>-</v>
      </c>
      <c r="AL292" s="687">
        <f>'4. ГПП-УЗПКТ-СЗСК'!BA97</f>
        <v>0</v>
      </c>
      <c r="AM292" s="687">
        <f>'4. ГПП-УЗПКТ-СЗСК'!BC97</f>
        <v>0</v>
      </c>
      <c r="AN292" s="687">
        <f t="shared" si="509"/>
        <v>0</v>
      </c>
      <c r="AO292" s="688" t="str">
        <f t="shared" si="510"/>
        <v>-</v>
      </c>
      <c r="AP292" s="687">
        <f>'4. ГПП-УЗПКТ-СЗСК'!BG97</f>
        <v>0</v>
      </c>
      <c r="AQ292" s="687">
        <f>'4. ГПП-УЗПКТ-СЗСК'!BI97</f>
        <v>0</v>
      </c>
      <c r="AR292" s="687">
        <f t="shared" si="511"/>
        <v>0</v>
      </c>
      <c r="AS292" s="688" t="str">
        <f t="shared" si="512"/>
        <v>-</v>
      </c>
      <c r="AT292" s="687">
        <f t="shared" si="513"/>
        <v>0</v>
      </c>
      <c r="AU292" s="687">
        <f t="shared" si="514"/>
        <v>0</v>
      </c>
      <c r="AV292" s="687">
        <f t="shared" si="515"/>
        <v>0</v>
      </c>
      <c r="AW292" s="688" t="str">
        <f t="shared" si="516"/>
        <v>-</v>
      </c>
      <c r="AX292" s="687">
        <f>'4. ГПП-УЗПКТ-СЗСК'!BS97</f>
        <v>0</v>
      </c>
      <c r="AY292" s="687">
        <f>'4. ГПП-УЗПКТ-СЗСК'!BU97</f>
        <v>0</v>
      </c>
      <c r="AZ292" s="687">
        <f t="shared" si="517"/>
        <v>0</v>
      </c>
      <c r="BA292" s="688" t="str">
        <f t="shared" si="518"/>
        <v>-</v>
      </c>
      <c r="BB292" s="687">
        <f>'4. ГПП-УЗПКТ-СЗСК'!BY97</f>
        <v>0</v>
      </c>
      <c r="BC292" s="687">
        <f>'4. ГПП-УЗПКТ-СЗСК'!CA97</f>
        <v>0</v>
      </c>
      <c r="BD292" s="687">
        <f t="shared" si="519"/>
        <v>0</v>
      </c>
      <c r="BE292" s="688" t="str">
        <f t="shared" si="520"/>
        <v>-</v>
      </c>
      <c r="BF292" s="687">
        <f>'4. ГПП-УЗПКТ-СЗСК'!CE97</f>
        <v>0</v>
      </c>
      <c r="BG292" s="687">
        <f>'4. ГПП-УЗПКТ-СЗСК'!CG97</f>
        <v>0</v>
      </c>
      <c r="BH292" s="687">
        <f t="shared" si="521"/>
        <v>0</v>
      </c>
      <c r="BI292" s="688" t="str">
        <f t="shared" si="522"/>
        <v>-</v>
      </c>
      <c r="BJ292" s="687">
        <f t="shared" si="523"/>
        <v>0</v>
      </c>
      <c r="BK292" s="687">
        <f t="shared" si="524"/>
        <v>0</v>
      </c>
      <c r="BL292" s="687">
        <f t="shared" si="525"/>
        <v>0</v>
      </c>
      <c r="BM292" s="688" t="str">
        <f t="shared" si="526"/>
        <v>-</v>
      </c>
      <c r="BN292" s="687">
        <f>'4. ГПП-УЗПКТ-СЗСК'!CQ97</f>
        <v>0</v>
      </c>
      <c r="BO292" s="687">
        <f>'4. ГПП-УЗПКТ-СЗСК'!CS97</f>
        <v>0</v>
      </c>
      <c r="BP292" s="687">
        <f t="shared" si="527"/>
        <v>0</v>
      </c>
      <c r="BQ292" s="688" t="str">
        <f t="shared" si="528"/>
        <v>-</v>
      </c>
      <c r="BR292" s="687">
        <f>'4. ГПП-УЗПКТ-СЗСК'!CW97</f>
        <v>0</v>
      </c>
      <c r="BS292" s="687">
        <f>'4. ГПП-УЗПКТ-СЗСК'!CY97</f>
        <v>0</v>
      </c>
      <c r="BT292" s="687">
        <f t="shared" si="529"/>
        <v>0</v>
      </c>
      <c r="BU292" s="688" t="str">
        <f t="shared" si="530"/>
        <v>-</v>
      </c>
      <c r="BV292" s="687">
        <f>'4. ГПП-УЗПКТ-СЗСК'!DC97</f>
        <v>0</v>
      </c>
      <c r="BW292" s="687">
        <f>'4. ГПП-УЗПКТ-СЗСК'!DE97</f>
        <v>0</v>
      </c>
      <c r="BX292" s="687">
        <f t="shared" si="531"/>
        <v>0</v>
      </c>
      <c r="BY292" s="688" t="str">
        <f t="shared" si="532"/>
        <v>-</v>
      </c>
    </row>
    <row r="293" spans="2:77" ht="20.100000000000001" customHeight="1">
      <c r="C293" s="424" t="s">
        <v>374</v>
      </c>
      <c r="D293" s="528"/>
      <c r="E293" s="528"/>
      <c r="F293" s="529"/>
      <c r="G293" s="530" t="s">
        <v>412</v>
      </c>
      <c r="H293" s="530"/>
      <c r="I293" s="446" t="s">
        <v>98</v>
      </c>
      <c r="J293" s="687">
        <f t="shared" si="489"/>
        <v>33226.699999999997</v>
      </c>
      <c r="K293" s="687">
        <f t="shared" si="490"/>
        <v>0</v>
      </c>
      <c r="L293" s="687">
        <f t="shared" si="491"/>
        <v>-33226.699999999997</v>
      </c>
      <c r="M293" s="688">
        <f t="shared" si="492"/>
        <v>0</v>
      </c>
      <c r="N293" s="687">
        <f t="shared" si="493"/>
        <v>8550.4</v>
      </c>
      <c r="O293" s="687">
        <f t="shared" si="494"/>
        <v>0</v>
      </c>
      <c r="P293" s="687">
        <f t="shared" si="495"/>
        <v>-8550.4</v>
      </c>
      <c r="Q293" s="688">
        <f t="shared" si="496"/>
        <v>0</v>
      </c>
      <c r="R293" s="687">
        <f>'14. ГП Благовещенск (Ам ГПЗ)'!W52</f>
        <v>3082.1</v>
      </c>
      <c r="S293" s="687">
        <f>'14. ГП Благовещенск (Ам ГПЗ)'!Y52</f>
        <v>0</v>
      </c>
      <c r="T293" s="687">
        <f t="shared" si="497"/>
        <v>-3082.1</v>
      </c>
      <c r="U293" s="688">
        <f t="shared" si="498"/>
        <v>0</v>
      </c>
      <c r="V293" s="687">
        <f>'14. ГП Благовещенск (Ам ГПЗ)'!AC52</f>
        <v>2783.9</v>
      </c>
      <c r="W293" s="687">
        <f>'14. ГП Благовещенск (Ам ГПЗ)'!AE52</f>
        <v>0</v>
      </c>
      <c r="X293" s="687">
        <f t="shared" si="499"/>
        <v>-2783.9</v>
      </c>
      <c r="Y293" s="688">
        <f t="shared" si="500"/>
        <v>0</v>
      </c>
      <c r="Z293" s="687">
        <f>'14. ГП Благовещенск (Ам ГПЗ)'!AI52</f>
        <v>2684.4</v>
      </c>
      <c r="AA293" s="687">
        <f>'14. ГП Благовещенск (Ам ГПЗ)'!AK52</f>
        <v>0</v>
      </c>
      <c r="AB293" s="687">
        <f t="shared" si="501"/>
        <v>-2684.4</v>
      </c>
      <c r="AC293" s="688">
        <f t="shared" si="502"/>
        <v>0</v>
      </c>
      <c r="AD293" s="687">
        <f t="shared" si="503"/>
        <v>8389.6999999999989</v>
      </c>
      <c r="AE293" s="687">
        <f t="shared" si="504"/>
        <v>0</v>
      </c>
      <c r="AF293" s="687">
        <f t="shared" si="505"/>
        <v>-8389.6999999999989</v>
      </c>
      <c r="AG293" s="688">
        <f t="shared" si="506"/>
        <v>0</v>
      </c>
      <c r="AH293" s="687">
        <f>'14. ГП Благовещенск (Ам ГПЗ)'!AU52</f>
        <v>2325.6999999999998</v>
      </c>
      <c r="AI293" s="687">
        <f>'14. ГП Благовещенск (Ам ГПЗ)'!AW52</f>
        <v>0</v>
      </c>
      <c r="AJ293" s="687">
        <f t="shared" si="507"/>
        <v>-2325.6999999999998</v>
      </c>
      <c r="AK293" s="688">
        <f t="shared" si="508"/>
        <v>0</v>
      </c>
      <c r="AL293" s="687">
        <f>'14. ГП Благовещенск (Ам ГПЗ)'!BA52</f>
        <v>3082.1</v>
      </c>
      <c r="AM293" s="687">
        <f>'14. ГП Благовещенск (Ам ГПЗ)'!BC52</f>
        <v>0</v>
      </c>
      <c r="AN293" s="687">
        <f t="shared" si="509"/>
        <v>-3082.1</v>
      </c>
      <c r="AO293" s="688">
        <f t="shared" si="510"/>
        <v>0</v>
      </c>
      <c r="AP293" s="687">
        <f>'14. ГП Благовещенск (Ам ГПЗ)'!BG52</f>
        <v>2981.9</v>
      </c>
      <c r="AQ293" s="687">
        <f>'14. ГП Благовещенск (Ам ГПЗ)'!BI52</f>
        <v>0</v>
      </c>
      <c r="AR293" s="687">
        <f t="shared" si="511"/>
        <v>-2981.9</v>
      </c>
      <c r="AS293" s="688">
        <f t="shared" si="512"/>
        <v>0</v>
      </c>
      <c r="AT293" s="687">
        <f t="shared" si="513"/>
        <v>7446.2</v>
      </c>
      <c r="AU293" s="687">
        <f t="shared" si="514"/>
        <v>0</v>
      </c>
      <c r="AV293" s="687">
        <f t="shared" si="515"/>
        <v>-7446.2</v>
      </c>
      <c r="AW293" s="688">
        <f t="shared" si="516"/>
        <v>0</v>
      </c>
      <c r="AX293" s="687">
        <f>'14. ГП Благовещенск (Ам ГПЗ)'!BS52</f>
        <v>3004.8</v>
      </c>
      <c r="AY293" s="687">
        <f>'14. ГП Благовещенск (Ам ГПЗ)'!BU52</f>
        <v>0</v>
      </c>
      <c r="AZ293" s="687">
        <f t="shared" si="517"/>
        <v>-3004.8</v>
      </c>
      <c r="BA293" s="688">
        <f t="shared" si="518"/>
        <v>0</v>
      </c>
      <c r="BB293" s="687">
        <f>'14. ГП Благовещенск (Ам ГПЗ)'!BY52</f>
        <v>2926.7</v>
      </c>
      <c r="BC293" s="687">
        <f>'14. ГП Благовещенск (Ам ГПЗ)'!CA52</f>
        <v>0</v>
      </c>
      <c r="BD293" s="687">
        <f t="shared" si="519"/>
        <v>-2926.7</v>
      </c>
      <c r="BE293" s="688">
        <f t="shared" si="520"/>
        <v>0</v>
      </c>
      <c r="BF293" s="687">
        <f>'14. ГП Благовещенск (Ам ГПЗ)'!CE52</f>
        <v>1514.7</v>
      </c>
      <c r="BG293" s="687">
        <f>'14. ГП Благовещенск (Ам ГПЗ)'!CG52</f>
        <v>0</v>
      </c>
      <c r="BH293" s="687">
        <f t="shared" si="521"/>
        <v>-1514.7</v>
      </c>
      <c r="BI293" s="688">
        <f t="shared" si="522"/>
        <v>0</v>
      </c>
      <c r="BJ293" s="687">
        <f t="shared" si="523"/>
        <v>8840.4000000000015</v>
      </c>
      <c r="BK293" s="687">
        <f t="shared" si="524"/>
        <v>0</v>
      </c>
      <c r="BL293" s="687">
        <f t="shared" si="525"/>
        <v>-8840.4000000000015</v>
      </c>
      <c r="BM293" s="688">
        <f t="shared" si="526"/>
        <v>0</v>
      </c>
      <c r="BN293" s="687">
        <f>'14. ГП Благовещенск (Ам ГПЗ)'!CQ52</f>
        <v>2970.7</v>
      </c>
      <c r="BO293" s="687">
        <f>'14. ГП Благовещенск (Ам ГПЗ)'!CS52</f>
        <v>0</v>
      </c>
      <c r="BP293" s="687">
        <f t="shared" si="527"/>
        <v>-2970.7</v>
      </c>
      <c r="BQ293" s="688">
        <f t="shared" si="528"/>
        <v>0</v>
      </c>
      <c r="BR293" s="687">
        <f>'14. ГП Благовещенск (Ам ГПЗ)'!CW52</f>
        <v>2898.4</v>
      </c>
      <c r="BS293" s="687">
        <f>'14. ГП Благовещенск (Ам ГПЗ)'!CY52</f>
        <v>0</v>
      </c>
      <c r="BT293" s="687">
        <f t="shared" si="529"/>
        <v>-2898.4</v>
      </c>
      <c r="BU293" s="688">
        <f t="shared" si="530"/>
        <v>0</v>
      </c>
      <c r="BV293" s="687">
        <f>'14. ГП Благовещенск (Ам ГПЗ)'!DC52</f>
        <v>2971.3</v>
      </c>
      <c r="BW293" s="687">
        <f>'14. ГП Благовещенск (Ам ГПЗ)'!DE52</f>
        <v>0</v>
      </c>
      <c r="BX293" s="687">
        <f t="shared" si="531"/>
        <v>-2971.3</v>
      </c>
      <c r="BY293" s="688">
        <f t="shared" si="532"/>
        <v>0</v>
      </c>
    </row>
    <row r="294" spans="2:77" ht="20.100000000000001" customHeight="1">
      <c r="C294" s="436" t="s">
        <v>376</v>
      </c>
      <c r="D294" s="528"/>
      <c r="E294" s="528"/>
      <c r="F294" s="529"/>
      <c r="G294" s="530" t="s">
        <v>412</v>
      </c>
      <c r="H294" s="530"/>
      <c r="I294" s="691" t="s">
        <v>98</v>
      </c>
      <c r="J294" s="687">
        <f t="shared" si="489"/>
        <v>33226.699999999997</v>
      </c>
      <c r="K294" s="687">
        <f t="shared" si="490"/>
        <v>0</v>
      </c>
      <c r="L294" s="687">
        <f t="shared" si="491"/>
        <v>-33226.699999999997</v>
      </c>
      <c r="M294" s="688">
        <f t="shared" si="492"/>
        <v>0</v>
      </c>
      <c r="N294" s="687">
        <f t="shared" si="493"/>
        <v>8550.4</v>
      </c>
      <c r="O294" s="687">
        <f t="shared" si="494"/>
        <v>0</v>
      </c>
      <c r="P294" s="687">
        <f t="shared" si="495"/>
        <v>-8550.4</v>
      </c>
      <c r="Q294" s="688">
        <f t="shared" si="496"/>
        <v>0</v>
      </c>
      <c r="R294" s="687">
        <f>'14. ГП Благовещенск (Ам ГПЗ)'!W52</f>
        <v>3082.1</v>
      </c>
      <c r="S294" s="687">
        <f>'14. ГП Благовещенск (Ам ГПЗ)'!Y52</f>
        <v>0</v>
      </c>
      <c r="T294" s="687">
        <f t="shared" si="497"/>
        <v>-3082.1</v>
      </c>
      <c r="U294" s="688">
        <f t="shared" si="498"/>
        <v>0</v>
      </c>
      <c r="V294" s="687">
        <f>'14. ГП Благовещенск (Ам ГПЗ)'!AC52</f>
        <v>2783.9</v>
      </c>
      <c r="W294" s="687">
        <f>'14. ГП Благовещенск (Ам ГПЗ)'!AE52</f>
        <v>0</v>
      </c>
      <c r="X294" s="687">
        <f t="shared" si="499"/>
        <v>-2783.9</v>
      </c>
      <c r="Y294" s="688">
        <f t="shared" si="500"/>
        <v>0</v>
      </c>
      <c r="Z294" s="687">
        <f>'14. ГП Благовещенск (Ам ГПЗ)'!AI52</f>
        <v>2684.4</v>
      </c>
      <c r="AA294" s="687">
        <f>'14. ГП Благовещенск (Ам ГПЗ)'!AK52</f>
        <v>0</v>
      </c>
      <c r="AB294" s="687">
        <f t="shared" si="501"/>
        <v>-2684.4</v>
      </c>
      <c r="AC294" s="688">
        <f t="shared" si="502"/>
        <v>0</v>
      </c>
      <c r="AD294" s="687">
        <f t="shared" si="503"/>
        <v>8389.6999999999989</v>
      </c>
      <c r="AE294" s="687">
        <f t="shared" si="504"/>
        <v>0</v>
      </c>
      <c r="AF294" s="687">
        <f t="shared" si="505"/>
        <v>-8389.6999999999989</v>
      </c>
      <c r="AG294" s="688">
        <f t="shared" si="506"/>
        <v>0</v>
      </c>
      <c r="AH294" s="687">
        <f>'14. ГП Благовещенск (Ам ГПЗ)'!AU52</f>
        <v>2325.6999999999998</v>
      </c>
      <c r="AI294" s="687">
        <f>'14. ГП Благовещенск (Ам ГПЗ)'!AW52</f>
        <v>0</v>
      </c>
      <c r="AJ294" s="687">
        <f t="shared" si="507"/>
        <v>-2325.6999999999998</v>
      </c>
      <c r="AK294" s="688">
        <f t="shared" si="508"/>
        <v>0</v>
      </c>
      <c r="AL294" s="687">
        <f>'14. ГП Благовещенск (Ам ГПЗ)'!BA52</f>
        <v>3082.1</v>
      </c>
      <c r="AM294" s="687">
        <f>'14. ГП Благовещенск (Ам ГПЗ)'!BC52</f>
        <v>0</v>
      </c>
      <c r="AN294" s="687">
        <f t="shared" si="509"/>
        <v>-3082.1</v>
      </c>
      <c r="AO294" s="688">
        <f t="shared" si="510"/>
        <v>0</v>
      </c>
      <c r="AP294" s="687">
        <f>'14. ГП Благовещенск (Ам ГПЗ)'!BG52</f>
        <v>2981.9</v>
      </c>
      <c r="AQ294" s="687">
        <f>'14. ГП Благовещенск (Ам ГПЗ)'!BI52</f>
        <v>0</v>
      </c>
      <c r="AR294" s="687">
        <f t="shared" si="511"/>
        <v>-2981.9</v>
      </c>
      <c r="AS294" s="688">
        <f t="shared" si="512"/>
        <v>0</v>
      </c>
      <c r="AT294" s="687">
        <f t="shared" si="513"/>
        <v>7446.2</v>
      </c>
      <c r="AU294" s="687">
        <f t="shared" si="514"/>
        <v>0</v>
      </c>
      <c r="AV294" s="687">
        <f t="shared" si="515"/>
        <v>-7446.2</v>
      </c>
      <c r="AW294" s="688">
        <f t="shared" si="516"/>
        <v>0</v>
      </c>
      <c r="AX294" s="687">
        <f>'14. ГП Благовещенск (Ам ГПЗ)'!BS52</f>
        <v>3004.8</v>
      </c>
      <c r="AY294" s="687">
        <f>'14. ГП Благовещенск (Ам ГПЗ)'!BU52</f>
        <v>0</v>
      </c>
      <c r="AZ294" s="687">
        <f t="shared" si="517"/>
        <v>-3004.8</v>
      </c>
      <c r="BA294" s="688">
        <f t="shared" si="518"/>
        <v>0</v>
      </c>
      <c r="BB294" s="687">
        <f>'14. ГП Благовещенск (Ам ГПЗ)'!BY52</f>
        <v>2926.7</v>
      </c>
      <c r="BC294" s="687">
        <f>'14. ГП Благовещенск (Ам ГПЗ)'!CA52</f>
        <v>0</v>
      </c>
      <c r="BD294" s="687">
        <f t="shared" si="519"/>
        <v>-2926.7</v>
      </c>
      <c r="BE294" s="688">
        <f t="shared" si="520"/>
        <v>0</v>
      </c>
      <c r="BF294" s="687">
        <f>'14. ГП Благовещенск (Ам ГПЗ)'!CE52</f>
        <v>1514.7</v>
      </c>
      <c r="BG294" s="687">
        <f>'14. ГП Благовещенск (Ам ГПЗ)'!CG52</f>
        <v>0</v>
      </c>
      <c r="BH294" s="687">
        <f t="shared" si="521"/>
        <v>-1514.7</v>
      </c>
      <c r="BI294" s="688">
        <f t="shared" si="522"/>
        <v>0</v>
      </c>
      <c r="BJ294" s="687">
        <f t="shared" si="523"/>
        <v>8840.4000000000015</v>
      </c>
      <c r="BK294" s="687">
        <f t="shared" si="524"/>
        <v>0</v>
      </c>
      <c r="BL294" s="687">
        <f t="shared" si="525"/>
        <v>-8840.4000000000015</v>
      </c>
      <c r="BM294" s="688">
        <f t="shared" si="526"/>
        <v>0</v>
      </c>
      <c r="BN294" s="687">
        <f>'14. ГП Благовещенск (Ам ГПЗ)'!CQ52</f>
        <v>2970.7</v>
      </c>
      <c r="BO294" s="687">
        <f>'14. ГП Благовещенск (Ам ГПЗ)'!CS52</f>
        <v>0</v>
      </c>
      <c r="BP294" s="687">
        <f t="shared" si="527"/>
        <v>-2970.7</v>
      </c>
      <c r="BQ294" s="688">
        <f t="shared" si="528"/>
        <v>0</v>
      </c>
      <c r="BR294" s="687">
        <f>'14. ГП Благовещенск (Ам ГПЗ)'!CW52</f>
        <v>2898.4</v>
      </c>
      <c r="BS294" s="687">
        <f>'14. ГП Благовещенск (Ам ГПЗ)'!CY52</f>
        <v>0</v>
      </c>
      <c r="BT294" s="687">
        <f t="shared" si="529"/>
        <v>-2898.4</v>
      </c>
      <c r="BU294" s="688">
        <f t="shared" si="530"/>
        <v>0</v>
      </c>
      <c r="BV294" s="687">
        <f>'14. ГП Благовещенск (Ам ГПЗ)'!DC52</f>
        <v>2971.3</v>
      </c>
      <c r="BW294" s="687">
        <f>'14. ГП Благовещенск (Ам ГПЗ)'!DE52</f>
        <v>0</v>
      </c>
      <c r="BX294" s="687">
        <f t="shared" si="531"/>
        <v>-2971.3</v>
      </c>
      <c r="BY294" s="688">
        <f t="shared" si="532"/>
        <v>0</v>
      </c>
    </row>
    <row r="295" spans="2:77" ht="20.100000000000001" customHeight="1">
      <c r="B295" s="413" t="s">
        <v>413</v>
      </c>
      <c r="C295" s="428" t="s">
        <v>123</v>
      </c>
      <c r="D295" s="528"/>
      <c r="E295" s="528"/>
      <c r="F295" s="529"/>
      <c r="G295" s="530" t="s">
        <v>414</v>
      </c>
      <c r="H295" s="530"/>
      <c r="I295" s="446" t="s">
        <v>98</v>
      </c>
      <c r="J295" s="687">
        <f t="shared" si="489"/>
        <v>10565.6</v>
      </c>
      <c r="K295" s="687">
        <f t="shared" si="490"/>
        <v>0</v>
      </c>
      <c r="L295" s="687">
        <f t="shared" si="491"/>
        <v>-10565.6</v>
      </c>
      <c r="M295" s="688">
        <f t="shared" si="492"/>
        <v>0</v>
      </c>
      <c r="N295" s="687">
        <f t="shared" si="493"/>
        <v>2831.8</v>
      </c>
      <c r="O295" s="687">
        <f t="shared" si="494"/>
        <v>0</v>
      </c>
      <c r="P295" s="687">
        <f t="shared" si="495"/>
        <v>-2831.8</v>
      </c>
      <c r="Q295" s="688">
        <f t="shared" si="496"/>
        <v>0</v>
      </c>
      <c r="R295" s="687">
        <f>'2. ГПП-ОГХК'!W104+'2. ГПП-ОГХК'!W106+'2. ГПП-ОГХК'!W108+0+'3. ГПП-СГПЗ'!W39+'14. ГП Благовещенск (Ам ГПЗ)'!W64+'2. ГПП-ОГХК'!W110</f>
        <v>981.7</v>
      </c>
      <c r="S295" s="687">
        <f>'2. ГПП-ОГХК'!Y104+'2. ГПП-ОГХК'!Y106+'2. ГПП-ОГХК'!Y108+0+'3. ГПП-СГПЗ'!Y39+'14. ГП Благовещенск (Ам ГПЗ)'!Y64+'2. ГПП-ОГХК'!Y110</f>
        <v>0</v>
      </c>
      <c r="T295" s="687">
        <f t="shared" si="497"/>
        <v>-981.7</v>
      </c>
      <c r="U295" s="688">
        <f t="shared" si="498"/>
        <v>0</v>
      </c>
      <c r="V295" s="687">
        <f>'2. ГПП-ОГХК'!AC104+'2. ГПП-ОГХК'!AC106+'2. ГПП-ОГХК'!AC108+0+'3. ГПП-СГПЗ'!AC39+'14. ГП Благовещенск (Ам ГПЗ)'!AC64+'2. ГПП-ОГХК'!AC110</f>
        <v>887.1</v>
      </c>
      <c r="W295" s="687">
        <f>'2. ГПП-ОГХК'!AE104+'2. ГПП-ОГХК'!AE106+'2. ГПП-ОГХК'!AE108+0+'3. ГПП-СГПЗ'!AE39+'14. ГП Благовещенск (Ам ГПЗ)'!AE64+'2. ГПП-ОГХК'!AE110</f>
        <v>0</v>
      </c>
      <c r="X295" s="687">
        <f t="shared" si="499"/>
        <v>-887.1</v>
      </c>
      <c r="Y295" s="688">
        <f t="shared" si="500"/>
        <v>0</v>
      </c>
      <c r="Z295" s="687">
        <f>'2. ГПП-ОГХК'!AI104+'2. ГПП-ОГХК'!AI106+'2. ГПП-ОГХК'!AI108+0+'3. ГПП-СГПЗ'!AI39+'14. ГП Благовещенск (Ам ГПЗ)'!AI64+'2. ГПП-ОГХК'!AI110</f>
        <v>962.99999999999989</v>
      </c>
      <c r="AA295" s="687">
        <f>'2. ГПП-ОГХК'!AK104+'2. ГПП-ОГХК'!AK106+'2. ГПП-ОГХК'!AK108+0+'3. ГПП-СГПЗ'!AK39+'14. ГП Благовещенск (Ам ГПЗ)'!AK64+'2. ГПП-ОГХК'!AK110</f>
        <v>0</v>
      </c>
      <c r="AB295" s="687">
        <f t="shared" si="501"/>
        <v>-962.99999999999989</v>
      </c>
      <c r="AC295" s="688">
        <f t="shared" si="502"/>
        <v>0</v>
      </c>
      <c r="AD295" s="687">
        <f t="shared" si="503"/>
        <v>2343.7000000000003</v>
      </c>
      <c r="AE295" s="687">
        <f t="shared" si="504"/>
        <v>0</v>
      </c>
      <c r="AF295" s="687">
        <f t="shared" si="505"/>
        <v>-2343.7000000000003</v>
      </c>
      <c r="AG295" s="688">
        <f t="shared" si="506"/>
        <v>0</v>
      </c>
      <c r="AH295" s="687">
        <f>'2. ГПП-ОГХК'!AU104+'2. ГПП-ОГХК'!AU106+'2. ГПП-ОГХК'!AU108+0+'3. ГПП-СГПЗ'!AU39+'14. ГП Благовещенск (Ам ГПЗ)'!AU64+'2. ГПП-ОГХК'!AU110</f>
        <v>821.4</v>
      </c>
      <c r="AI295" s="687">
        <f>'2. ГПП-ОГХК'!AW104+'2. ГПП-ОГХК'!AW106+'2. ГПП-ОГХК'!AW108+0+'3. ГПП-СГПЗ'!AW39+'14. ГП Благовещенск (Ам ГПЗ)'!AW64+'2. ГПП-ОГХК'!AW110</f>
        <v>0</v>
      </c>
      <c r="AJ295" s="687">
        <f t="shared" si="507"/>
        <v>-821.4</v>
      </c>
      <c r="AK295" s="688">
        <f t="shared" si="508"/>
        <v>0</v>
      </c>
      <c r="AL295" s="687">
        <f>'2. ГПП-ОГХК'!BA104+'2. ГПП-ОГХК'!BA106+'2. ГПП-ОГХК'!BA108+0+'3. ГПП-СГПЗ'!BA39+'14. ГП Благовещенск (Ам ГПЗ)'!BA64+'2. ГПП-ОГХК'!BA110</f>
        <v>777.30000000000007</v>
      </c>
      <c r="AM295" s="687">
        <f>'2. ГПП-ОГХК'!BC104+'2. ГПП-ОГХК'!BC106+'2. ГПП-ОГХК'!BC108+0+'3. ГПП-СГПЗ'!BC39+'14. ГП Благовещенск (Ам ГПЗ)'!BC64+'2. ГПП-ОГХК'!BC110</f>
        <v>0</v>
      </c>
      <c r="AN295" s="687">
        <f t="shared" si="509"/>
        <v>-777.30000000000007</v>
      </c>
      <c r="AO295" s="688">
        <f t="shared" si="510"/>
        <v>0</v>
      </c>
      <c r="AP295" s="687">
        <f>'2. ГПП-ОГХК'!BG104+'2. ГПП-ОГХК'!BG106+'2. ГПП-ОГХК'!BG108+0+'3. ГПП-СГПЗ'!BG39+'14. ГП Благовещенск (Ам ГПЗ)'!BG64+'2. ГПП-ОГХК'!BG110</f>
        <v>745.00000000000011</v>
      </c>
      <c r="AQ295" s="687">
        <f>'2. ГПП-ОГХК'!BI104+'2. ГПП-ОГХК'!BI106+'2. ГПП-ОГХК'!BI108+0+'3. ГПП-СГПЗ'!BI39+'14. ГП Благовещенск (Ам ГПЗ)'!BI64+'2. ГПП-ОГХК'!BI110</f>
        <v>0</v>
      </c>
      <c r="AR295" s="687">
        <f t="shared" si="511"/>
        <v>-745.00000000000011</v>
      </c>
      <c r="AS295" s="688">
        <f t="shared" si="512"/>
        <v>0</v>
      </c>
      <c r="AT295" s="687">
        <f t="shared" si="513"/>
        <v>2498.1000000000004</v>
      </c>
      <c r="AU295" s="687">
        <f t="shared" si="514"/>
        <v>0</v>
      </c>
      <c r="AV295" s="687">
        <f t="shared" si="515"/>
        <v>-2498.1000000000004</v>
      </c>
      <c r="AW295" s="688">
        <f t="shared" si="516"/>
        <v>0</v>
      </c>
      <c r="AX295" s="687">
        <f>'2. ГПП-ОГХК'!BS104+'2. ГПП-ОГХК'!BS106+'2. ГПП-ОГХК'!BS108+0+'3. ГПП-СГПЗ'!BS39+'14. ГП Благовещенск (Ам ГПЗ)'!BS64+'2. ГПП-ОГХК'!BS110</f>
        <v>791.20000000000016</v>
      </c>
      <c r="AY295" s="687">
        <f>'2. ГПП-ОГХК'!BU104+'2. ГПП-ОГХК'!BU106+'2. ГПП-ОГХК'!BU108+0+'3. ГПП-СГПЗ'!BU39+'14. ГП Благовещенск (Ам ГПЗ)'!BU64+'2. ГПП-ОГХК'!BU110</f>
        <v>0</v>
      </c>
      <c r="AZ295" s="687">
        <f t="shared" si="517"/>
        <v>-791.20000000000016</v>
      </c>
      <c r="BA295" s="688">
        <f t="shared" si="518"/>
        <v>0</v>
      </c>
      <c r="BB295" s="687">
        <f>'2. ГПП-ОГХК'!BY104+'2. ГПП-ОГХК'!BY106+'2. ГПП-ОГХК'!BY108+0+'3. ГПП-СГПЗ'!BY39+'14. ГП Благовещенск (Ам ГПЗ)'!BY64+'2. ГПП-ОГХК'!BY110</f>
        <v>790.9</v>
      </c>
      <c r="BC295" s="687">
        <f>'2. ГПП-ОГХК'!CA104+'2. ГПП-ОГХК'!CA106+'2. ГПП-ОГХК'!CA108+0+'3. ГПП-СГПЗ'!CA39+'14. ГП Благовещенск (Ам ГПЗ)'!CA64+'2. ГПП-ОГХК'!CA110</f>
        <v>0</v>
      </c>
      <c r="BD295" s="687">
        <f t="shared" si="519"/>
        <v>-790.9</v>
      </c>
      <c r="BE295" s="688">
        <f t="shared" si="520"/>
        <v>0</v>
      </c>
      <c r="BF295" s="687">
        <f>'2. ГПП-ОГХК'!CE104+'2. ГПП-ОГХК'!CE106+'2. ГПП-ОГХК'!CE108+0+'3. ГПП-СГПЗ'!CE39+'14. ГП Благовещенск (Ам ГПЗ)'!CE64+'2. ГПП-ОГХК'!CE110</f>
        <v>916</v>
      </c>
      <c r="BG295" s="687">
        <f>'2. ГПП-ОГХК'!CG104+'2. ГПП-ОГХК'!CG106+'2. ГПП-ОГХК'!CG108+0+'3. ГПП-СГПЗ'!CG39+'14. ГП Благовещенск (Ам ГПЗ)'!CG64+'2. ГПП-ОГХК'!CG110</f>
        <v>0</v>
      </c>
      <c r="BH295" s="687">
        <f t="shared" si="521"/>
        <v>-916</v>
      </c>
      <c r="BI295" s="688">
        <f t="shared" si="522"/>
        <v>0</v>
      </c>
      <c r="BJ295" s="687">
        <f t="shared" si="523"/>
        <v>2892</v>
      </c>
      <c r="BK295" s="687">
        <f t="shared" si="524"/>
        <v>0</v>
      </c>
      <c r="BL295" s="687">
        <f t="shared" si="525"/>
        <v>-2892</v>
      </c>
      <c r="BM295" s="688">
        <f t="shared" si="526"/>
        <v>0</v>
      </c>
      <c r="BN295" s="687">
        <f>'2. ГПП-ОГХК'!CQ104+'2. ГПП-ОГХК'!CQ106+'2. ГПП-ОГХК'!CQ108+0+'3. ГПП-СГПЗ'!CQ39+'14. ГП Благовещенск (Ам ГПЗ)'!CQ64+'2. ГПП-ОГХК'!CQ110</f>
        <v>978.79999999999984</v>
      </c>
      <c r="BO295" s="687">
        <f>'2. ГПП-ОГХК'!CS104+'2. ГПП-ОГХК'!CS106+'2. ГПП-ОГХК'!CS108+0+'3. ГПП-СГПЗ'!CS39+'14. ГП Благовещенск (Ам ГПЗ)'!CS64+'2. ГПП-ОГХК'!CS110</f>
        <v>0</v>
      </c>
      <c r="BP295" s="687">
        <f t="shared" si="527"/>
        <v>-978.79999999999984</v>
      </c>
      <c r="BQ295" s="688">
        <f t="shared" si="528"/>
        <v>0</v>
      </c>
      <c r="BR295" s="687">
        <f>'2. ГПП-ОГХК'!CW104+'2. ГПП-ОГХК'!CW106+'2. ГПП-ОГХК'!CW108+0+'3. ГПП-СГПЗ'!CW39+'14. ГП Благовещенск (Ам ГПЗ)'!CW64+'2. ГПП-ОГХК'!CW110</f>
        <v>941.49999999999989</v>
      </c>
      <c r="BS295" s="687">
        <f>'2. ГПП-ОГХК'!CY104+'2. ГПП-ОГХК'!CY106+'2. ГПП-ОГХК'!CY108+0+'3. ГПП-СГПЗ'!CY39+'14. ГП Благовещенск (Ам ГПЗ)'!CY64+'2. ГПП-ОГХК'!CY110</f>
        <v>0</v>
      </c>
      <c r="BT295" s="687">
        <f t="shared" si="529"/>
        <v>-941.49999999999989</v>
      </c>
      <c r="BU295" s="688">
        <f t="shared" si="530"/>
        <v>0</v>
      </c>
      <c r="BV295" s="687">
        <f>'2. ГПП-ОГХК'!DC104+'2. ГПП-ОГХК'!DC106+'2. ГПП-ОГХК'!DC108+0+'3. ГПП-СГПЗ'!DC39+'14. ГП Благовещенск (Ам ГПЗ)'!DC64+'2. ГПП-ОГХК'!DC110</f>
        <v>971.7</v>
      </c>
      <c r="BW295" s="687">
        <f>'2. ГПП-ОГХК'!DE104+'2. ГПП-ОГХК'!DE106+'2. ГПП-ОГХК'!DE108+0+'3. ГПП-СГПЗ'!DE39+'14. ГП Благовещенск (Ам ГПЗ)'!DE64+'2. ГПП-ОГХК'!DE110</f>
        <v>0</v>
      </c>
      <c r="BX295" s="687">
        <f t="shared" si="531"/>
        <v>-971.7</v>
      </c>
      <c r="BY295" s="688">
        <f t="shared" si="532"/>
        <v>0</v>
      </c>
    </row>
    <row r="296" spans="2:77" ht="20.100000000000001" customHeight="1" outlineLevel="1">
      <c r="C296" s="417" t="s">
        <v>125</v>
      </c>
      <c r="D296" s="528"/>
      <c r="E296" s="528"/>
      <c r="F296" s="529"/>
      <c r="G296" s="530">
        <v>0</v>
      </c>
      <c r="H296" s="530"/>
      <c r="I296" s="446" t="s">
        <v>98</v>
      </c>
      <c r="J296" s="681"/>
      <c r="K296" s="681"/>
      <c r="L296" s="681"/>
      <c r="M296" s="681"/>
      <c r="N296" s="681"/>
      <c r="O296" s="681"/>
      <c r="P296" s="681"/>
      <c r="Q296" s="681"/>
      <c r="R296" s="681"/>
      <c r="S296" s="681"/>
      <c r="T296" s="681"/>
      <c r="U296" s="681"/>
      <c r="V296" s="681"/>
      <c r="W296" s="681"/>
      <c r="X296" s="681"/>
      <c r="Y296" s="681"/>
      <c r="Z296" s="681"/>
      <c r="AA296" s="681"/>
      <c r="AB296" s="681"/>
      <c r="AC296" s="681"/>
      <c r="AD296" s="681"/>
      <c r="AE296" s="681"/>
      <c r="AF296" s="681"/>
      <c r="AG296" s="681"/>
      <c r="AH296" s="681"/>
      <c r="AI296" s="681"/>
      <c r="AJ296" s="681"/>
      <c r="AK296" s="681"/>
      <c r="AL296" s="681"/>
      <c r="AM296" s="681"/>
      <c r="AN296" s="681"/>
      <c r="AO296" s="681"/>
      <c r="AP296" s="681"/>
      <c r="AQ296" s="681"/>
      <c r="AR296" s="681"/>
      <c r="AS296" s="681"/>
      <c r="AT296" s="681"/>
      <c r="AU296" s="681"/>
      <c r="AV296" s="681"/>
      <c r="AW296" s="681"/>
      <c r="AX296" s="681"/>
      <c r="AY296" s="681"/>
      <c r="AZ296" s="681"/>
      <c r="BA296" s="681"/>
      <c r="BB296" s="681"/>
      <c r="BC296" s="681"/>
      <c r="BD296" s="681"/>
      <c r="BE296" s="681"/>
      <c r="BF296" s="681"/>
      <c r="BG296" s="681"/>
      <c r="BH296" s="681"/>
      <c r="BI296" s="681"/>
      <c r="BJ296" s="681"/>
      <c r="BK296" s="681"/>
      <c r="BL296" s="681"/>
      <c r="BM296" s="681"/>
      <c r="BN296" s="681"/>
      <c r="BO296" s="681"/>
      <c r="BP296" s="681"/>
      <c r="BQ296" s="681"/>
      <c r="BR296" s="681"/>
      <c r="BS296" s="681"/>
      <c r="BT296" s="681"/>
      <c r="BU296" s="681"/>
      <c r="BV296" s="681"/>
      <c r="BW296" s="681"/>
      <c r="BX296" s="681"/>
      <c r="BY296" s="681"/>
    </row>
    <row r="297" spans="2:77" ht="20.100000000000001" customHeight="1" outlineLevel="1">
      <c r="C297" s="419" t="s">
        <v>101</v>
      </c>
      <c r="D297" s="528"/>
      <c r="E297" s="528"/>
      <c r="F297" s="529"/>
      <c r="G297" s="530"/>
      <c r="H297" s="530"/>
      <c r="I297" s="691" t="s">
        <v>98</v>
      </c>
      <c r="J297" s="681"/>
      <c r="K297" s="681"/>
      <c r="L297" s="681"/>
      <c r="M297" s="681"/>
      <c r="N297" s="681"/>
      <c r="O297" s="681"/>
      <c r="P297" s="681"/>
      <c r="Q297" s="681"/>
      <c r="R297" s="681"/>
      <c r="S297" s="681"/>
      <c r="T297" s="681"/>
      <c r="U297" s="681"/>
      <c r="V297" s="681"/>
      <c r="W297" s="681"/>
      <c r="X297" s="681"/>
      <c r="Y297" s="681"/>
      <c r="Z297" s="681"/>
      <c r="AA297" s="681"/>
      <c r="AB297" s="681"/>
      <c r="AC297" s="681"/>
      <c r="AD297" s="681"/>
      <c r="AE297" s="681"/>
      <c r="AF297" s="681"/>
      <c r="AG297" s="681"/>
      <c r="AH297" s="681"/>
      <c r="AI297" s="681"/>
      <c r="AJ297" s="681"/>
      <c r="AK297" s="681"/>
      <c r="AL297" s="681"/>
      <c r="AM297" s="681"/>
      <c r="AN297" s="681"/>
      <c r="AO297" s="681"/>
      <c r="AP297" s="681"/>
      <c r="AQ297" s="681"/>
      <c r="AR297" s="681"/>
      <c r="AS297" s="681"/>
      <c r="AT297" s="681"/>
      <c r="AU297" s="681"/>
      <c r="AV297" s="681"/>
      <c r="AW297" s="681"/>
      <c r="AX297" s="681"/>
      <c r="AY297" s="681"/>
      <c r="AZ297" s="681"/>
      <c r="BA297" s="681"/>
      <c r="BB297" s="681"/>
      <c r="BC297" s="681"/>
      <c r="BD297" s="681"/>
      <c r="BE297" s="681"/>
      <c r="BF297" s="681"/>
      <c r="BG297" s="681"/>
      <c r="BH297" s="681"/>
      <c r="BI297" s="681"/>
      <c r="BJ297" s="681"/>
      <c r="BK297" s="681"/>
      <c r="BL297" s="681"/>
      <c r="BM297" s="681"/>
      <c r="BN297" s="681"/>
      <c r="BO297" s="681"/>
      <c r="BP297" s="681"/>
      <c r="BQ297" s="681"/>
      <c r="BR297" s="681"/>
      <c r="BS297" s="681"/>
      <c r="BT297" s="681"/>
      <c r="BU297" s="681"/>
      <c r="BV297" s="681"/>
      <c r="BW297" s="681"/>
      <c r="BX297" s="681"/>
      <c r="BY297" s="681"/>
    </row>
    <row r="298" spans="2:77" ht="20.100000000000001" customHeight="1" outlineLevel="1">
      <c r="C298" s="418" t="s">
        <v>380</v>
      </c>
      <c r="D298" s="528"/>
      <c r="E298" s="528"/>
      <c r="F298" s="529"/>
      <c r="G298" s="530"/>
      <c r="H298" s="530"/>
      <c r="I298" s="694" t="s">
        <v>98</v>
      </c>
      <c r="J298" s="681"/>
      <c r="K298" s="681"/>
      <c r="L298" s="681"/>
      <c r="M298" s="681"/>
      <c r="N298" s="681"/>
      <c r="O298" s="681"/>
      <c r="P298" s="681"/>
      <c r="Q298" s="681"/>
      <c r="R298" s="681"/>
      <c r="S298" s="681"/>
      <c r="T298" s="681"/>
      <c r="U298" s="681"/>
      <c r="V298" s="681"/>
      <c r="W298" s="681"/>
      <c r="X298" s="681"/>
      <c r="Y298" s="681"/>
      <c r="Z298" s="681"/>
      <c r="AA298" s="681"/>
      <c r="AB298" s="681"/>
      <c r="AC298" s="681"/>
      <c r="AD298" s="681"/>
      <c r="AE298" s="681"/>
      <c r="AF298" s="681"/>
      <c r="AG298" s="681"/>
      <c r="AH298" s="681"/>
      <c r="AI298" s="681"/>
      <c r="AJ298" s="681"/>
      <c r="AK298" s="681"/>
      <c r="AL298" s="681"/>
      <c r="AM298" s="681"/>
      <c r="AN298" s="681"/>
      <c r="AO298" s="681"/>
      <c r="AP298" s="681"/>
      <c r="AQ298" s="681"/>
      <c r="AR298" s="681"/>
      <c r="AS298" s="681"/>
      <c r="AT298" s="681"/>
      <c r="AU298" s="681"/>
      <c r="AV298" s="681"/>
      <c r="AW298" s="681"/>
      <c r="AX298" s="681"/>
      <c r="AY298" s="681"/>
      <c r="AZ298" s="681"/>
      <c r="BA298" s="681"/>
      <c r="BB298" s="681"/>
      <c r="BC298" s="681"/>
      <c r="BD298" s="681"/>
      <c r="BE298" s="681"/>
      <c r="BF298" s="681"/>
      <c r="BG298" s="681"/>
      <c r="BH298" s="681"/>
      <c r="BI298" s="681"/>
      <c r="BJ298" s="681"/>
      <c r="BK298" s="681"/>
      <c r="BL298" s="681"/>
      <c r="BM298" s="681"/>
      <c r="BN298" s="681"/>
      <c r="BO298" s="681"/>
      <c r="BP298" s="681"/>
      <c r="BQ298" s="681"/>
      <c r="BR298" s="681"/>
      <c r="BS298" s="681"/>
      <c r="BT298" s="681"/>
      <c r="BU298" s="681"/>
      <c r="BV298" s="681"/>
      <c r="BW298" s="681"/>
      <c r="BX298" s="681"/>
      <c r="BY298" s="681"/>
    </row>
    <row r="299" spans="2:77" ht="20.100000000000001" customHeight="1" outlineLevel="1">
      <c r="C299" s="418" t="s">
        <v>382</v>
      </c>
      <c r="D299" s="528"/>
      <c r="E299" s="528"/>
      <c r="F299" s="529"/>
      <c r="G299" s="530"/>
      <c r="H299" s="530"/>
      <c r="I299" s="694" t="s">
        <v>98</v>
      </c>
      <c r="J299" s="681"/>
      <c r="K299" s="681"/>
      <c r="L299" s="681"/>
      <c r="M299" s="681"/>
      <c r="N299" s="681"/>
      <c r="O299" s="681"/>
      <c r="P299" s="681"/>
      <c r="Q299" s="681"/>
      <c r="R299" s="681"/>
      <c r="S299" s="681"/>
      <c r="T299" s="681"/>
      <c r="U299" s="681"/>
      <c r="V299" s="681"/>
      <c r="W299" s="681"/>
      <c r="X299" s="681"/>
      <c r="Y299" s="681"/>
      <c r="Z299" s="681"/>
      <c r="AA299" s="681"/>
      <c r="AB299" s="681"/>
      <c r="AC299" s="681"/>
      <c r="AD299" s="681"/>
      <c r="AE299" s="681"/>
      <c r="AF299" s="681"/>
      <c r="AG299" s="681"/>
      <c r="AH299" s="681"/>
      <c r="AI299" s="681"/>
      <c r="AJ299" s="681"/>
      <c r="AK299" s="681"/>
      <c r="AL299" s="681"/>
      <c r="AM299" s="681"/>
      <c r="AN299" s="681"/>
      <c r="AO299" s="681"/>
      <c r="AP299" s="681"/>
      <c r="AQ299" s="681"/>
      <c r="AR299" s="681"/>
      <c r="AS299" s="681"/>
      <c r="AT299" s="681"/>
      <c r="AU299" s="681"/>
      <c r="AV299" s="681"/>
      <c r="AW299" s="681"/>
      <c r="AX299" s="681"/>
      <c r="AY299" s="681"/>
      <c r="AZ299" s="681"/>
      <c r="BA299" s="681"/>
      <c r="BB299" s="681"/>
      <c r="BC299" s="681"/>
      <c r="BD299" s="681"/>
      <c r="BE299" s="681"/>
      <c r="BF299" s="681"/>
      <c r="BG299" s="681"/>
      <c r="BH299" s="681"/>
      <c r="BI299" s="681"/>
      <c r="BJ299" s="681"/>
      <c r="BK299" s="681"/>
      <c r="BL299" s="681"/>
      <c r="BM299" s="681"/>
      <c r="BN299" s="681"/>
      <c r="BO299" s="681"/>
      <c r="BP299" s="681"/>
      <c r="BQ299" s="681"/>
      <c r="BR299" s="681"/>
      <c r="BS299" s="681"/>
      <c r="BT299" s="681"/>
      <c r="BU299" s="681"/>
      <c r="BV299" s="681"/>
      <c r="BW299" s="681"/>
      <c r="BX299" s="681"/>
      <c r="BY299" s="681"/>
    </row>
    <row r="300" spans="2:77" ht="20.100000000000001" customHeight="1" outlineLevel="1">
      <c r="C300" s="418" t="s">
        <v>384</v>
      </c>
      <c r="D300" s="528"/>
      <c r="E300" s="528"/>
      <c r="F300" s="529"/>
      <c r="G300" s="530"/>
      <c r="H300" s="530"/>
      <c r="I300" s="694" t="s">
        <v>98</v>
      </c>
      <c r="J300" s="681"/>
      <c r="K300" s="681"/>
      <c r="L300" s="681"/>
      <c r="M300" s="681"/>
      <c r="N300" s="681"/>
      <c r="O300" s="681"/>
      <c r="P300" s="681"/>
      <c r="Q300" s="681"/>
      <c r="R300" s="681"/>
      <c r="S300" s="681"/>
      <c r="T300" s="681"/>
      <c r="U300" s="681"/>
      <c r="V300" s="681"/>
      <c r="W300" s="681"/>
      <c r="X300" s="681"/>
      <c r="Y300" s="681"/>
      <c r="Z300" s="681"/>
      <c r="AA300" s="681"/>
      <c r="AB300" s="681"/>
      <c r="AC300" s="681"/>
      <c r="AD300" s="681"/>
      <c r="AE300" s="681"/>
      <c r="AF300" s="681"/>
      <c r="AG300" s="681"/>
      <c r="AH300" s="681"/>
      <c r="AI300" s="681"/>
      <c r="AJ300" s="681"/>
      <c r="AK300" s="681"/>
      <c r="AL300" s="681"/>
      <c r="AM300" s="681"/>
      <c r="AN300" s="681"/>
      <c r="AO300" s="681"/>
      <c r="AP300" s="681"/>
      <c r="AQ300" s="681"/>
      <c r="AR300" s="681"/>
      <c r="AS300" s="681"/>
      <c r="AT300" s="681"/>
      <c r="AU300" s="681"/>
      <c r="AV300" s="681"/>
      <c r="AW300" s="681"/>
      <c r="AX300" s="681"/>
      <c r="AY300" s="681"/>
      <c r="AZ300" s="681"/>
      <c r="BA300" s="681"/>
      <c r="BB300" s="681"/>
      <c r="BC300" s="681"/>
      <c r="BD300" s="681"/>
      <c r="BE300" s="681"/>
      <c r="BF300" s="681"/>
      <c r="BG300" s="681"/>
      <c r="BH300" s="681"/>
      <c r="BI300" s="681"/>
      <c r="BJ300" s="681"/>
      <c r="BK300" s="681"/>
      <c r="BL300" s="681"/>
      <c r="BM300" s="681"/>
      <c r="BN300" s="681"/>
      <c r="BO300" s="681"/>
      <c r="BP300" s="681"/>
      <c r="BQ300" s="681"/>
      <c r="BR300" s="681"/>
      <c r="BS300" s="681"/>
      <c r="BT300" s="681"/>
      <c r="BU300" s="681"/>
      <c r="BV300" s="681"/>
      <c r="BW300" s="681"/>
      <c r="BX300" s="681"/>
      <c r="BY300" s="681"/>
    </row>
    <row r="301" spans="2:77" ht="20.100000000000001" customHeight="1">
      <c r="C301" s="424" t="s">
        <v>99</v>
      </c>
      <c r="D301" s="528"/>
      <c r="E301" s="528"/>
      <c r="F301" s="529"/>
      <c r="G301" s="530" t="s">
        <v>415</v>
      </c>
      <c r="H301" s="530"/>
      <c r="I301" s="446" t="s">
        <v>98</v>
      </c>
      <c r="J301" s="687">
        <f t="shared" ref="J301:K307" si="533">N301+AD301+AT301+BJ301</f>
        <v>10554.8</v>
      </c>
      <c r="K301" s="687">
        <f t="shared" si="533"/>
        <v>0</v>
      </c>
      <c r="L301" s="687">
        <f t="shared" ref="L301:L307" si="534">IFERROR(K301-J301,"-")</f>
        <v>-10554.8</v>
      </c>
      <c r="M301" s="688">
        <f t="shared" ref="M301:M307" si="535">IFERROR(K301/J301,"-")</f>
        <v>0</v>
      </c>
      <c r="N301" s="687">
        <f t="shared" ref="N301:O307" si="536">R301+V301+Z301</f>
        <v>2829.1</v>
      </c>
      <c r="O301" s="687">
        <f t="shared" si="536"/>
        <v>0</v>
      </c>
      <c r="P301" s="687">
        <f t="shared" ref="P301:P307" si="537">IFERROR(O301-N301,"-")</f>
        <v>-2829.1</v>
      </c>
      <c r="Q301" s="688">
        <f t="shared" ref="Q301:Q307" si="538">IFERROR(O301/N301,"-")</f>
        <v>0</v>
      </c>
      <c r="R301" s="687">
        <f>'2. ГПП-ОГХК'!W104+'2. ГПП-ОГХК'!W106+'2. ГПП-ОГХК'!W108+0</f>
        <v>980.80000000000007</v>
      </c>
      <c r="S301" s="687">
        <f>'2. ГПП-ОГХК'!Y104+'2. ГПП-ОГХК'!Y106+'2. ГПП-ОГХК'!Y108+0</f>
        <v>0</v>
      </c>
      <c r="T301" s="687">
        <f t="shared" ref="T301:T307" si="539">IFERROR(S301-R301,"-")</f>
        <v>-980.80000000000007</v>
      </c>
      <c r="U301" s="688">
        <f t="shared" ref="U301:U307" si="540">IFERROR(S301/R301,"-")</f>
        <v>0</v>
      </c>
      <c r="V301" s="687">
        <f>'2. ГПП-ОГХК'!AC104+'2. ГПП-ОГХК'!AC106+'2. ГПП-ОГХК'!AC108+0</f>
        <v>886.2</v>
      </c>
      <c r="W301" s="687">
        <f>'2. ГПП-ОГХК'!AE104+'2. ГПП-ОГХК'!AE106+'2. ГПП-ОГХК'!AE108+0</f>
        <v>0</v>
      </c>
      <c r="X301" s="687">
        <f t="shared" ref="X301:X307" si="541">IFERROR(W301-V301,"-")</f>
        <v>-886.2</v>
      </c>
      <c r="Y301" s="688">
        <f t="shared" ref="Y301:Y307" si="542">IFERROR(W301/V301,"-")</f>
        <v>0</v>
      </c>
      <c r="Z301" s="687">
        <f>'2. ГПП-ОГХК'!AI104+'2. ГПП-ОГХК'!AI106+'2. ГПП-ОГХК'!AI108+0</f>
        <v>962.09999999999991</v>
      </c>
      <c r="AA301" s="687">
        <f>'2. ГПП-ОГХК'!AK104+'2. ГПП-ОГХК'!AK106+'2. ГПП-ОГХК'!AK108+0</f>
        <v>0</v>
      </c>
      <c r="AB301" s="687">
        <f t="shared" ref="AB301:AB307" si="543">IFERROR(AA301-Z301,"-")</f>
        <v>-962.09999999999991</v>
      </c>
      <c r="AC301" s="688">
        <f t="shared" ref="AC301:AC307" si="544">IFERROR(AA301/Z301,"-")</f>
        <v>0</v>
      </c>
      <c r="AD301" s="687">
        <f t="shared" ref="AD301:AE307" si="545">AH301+AL301+AP301</f>
        <v>2341</v>
      </c>
      <c r="AE301" s="687">
        <f t="shared" si="545"/>
        <v>0</v>
      </c>
      <c r="AF301" s="687">
        <f t="shared" ref="AF301:AF307" si="546">IFERROR(AE301-AD301,"-")</f>
        <v>-2341</v>
      </c>
      <c r="AG301" s="688">
        <f t="shared" ref="AG301:AG307" si="547">IFERROR(AE301/AD301,"-")</f>
        <v>0</v>
      </c>
      <c r="AH301" s="687">
        <f>'2. ГПП-ОГХК'!AU104+'2. ГПП-ОГХК'!AU106+'2. ГПП-ОГХК'!AU108+0</f>
        <v>820.5</v>
      </c>
      <c r="AI301" s="687">
        <f>'2. ГПП-ОГХК'!AW104+'2. ГПП-ОГХК'!AW106+'2. ГПП-ОГХК'!AW108+0</f>
        <v>0</v>
      </c>
      <c r="AJ301" s="687">
        <f t="shared" ref="AJ301:AJ307" si="548">IFERROR(AI301-AH301,"-")</f>
        <v>-820.5</v>
      </c>
      <c r="AK301" s="688">
        <f t="shared" ref="AK301:AK307" si="549">IFERROR(AI301/AH301,"-")</f>
        <v>0</v>
      </c>
      <c r="AL301" s="687">
        <f>'2. ГПП-ОГХК'!BA104+'2. ГПП-ОГХК'!BA106+'2. ГПП-ОГХК'!BA108+0</f>
        <v>776.40000000000009</v>
      </c>
      <c r="AM301" s="687">
        <f>'2. ГПП-ОГХК'!BC104+'2. ГПП-ОГХК'!BC106+'2. ГПП-ОГХК'!BC108+0</f>
        <v>0</v>
      </c>
      <c r="AN301" s="687">
        <f t="shared" ref="AN301:AN307" si="550">IFERROR(AM301-AL301,"-")</f>
        <v>-776.40000000000009</v>
      </c>
      <c r="AO301" s="688">
        <f t="shared" ref="AO301:AO307" si="551">IFERROR(AM301/AL301,"-")</f>
        <v>0</v>
      </c>
      <c r="AP301" s="687">
        <f>'2. ГПП-ОГХК'!BG104+'2. ГПП-ОГХК'!BG106+'2. ГПП-ОГХК'!BG108+0</f>
        <v>744.10000000000014</v>
      </c>
      <c r="AQ301" s="687">
        <f>'2. ГПП-ОГХК'!BI104+'2. ГПП-ОГХК'!BI106+'2. ГПП-ОГХК'!BI108+0</f>
        <v>0</v>
      </c>
      <c r="AR301" s="687">
        <f t="shared" ref="AR301:AR307" si="552">IFERROR(AQ301-AP301,"-")</f>
        <v>-744.10000000000014</v>
      </c>
      <c r="AS301" s="688">
        <f t="shared" ref="AS301:AS307" si="553">IFERROR(AQ301/AP301,"-")</f>
        <v>0</v>
      </c>
      <c r="AT301" s="687">
        <f t="shared" ref="AT301:AU307" si="554">AX301+BB301+BF301</f>
        <v>2495.4</v>
      </c>
      <c r="AU301" s="687">
        <f t="shared" si="554"/>
        <v>0</v>
      </c>
      <c r="AV301" s="687">
        <f t="shared" ref="AV301:AV307" si="555">IFERROR(AU301-AT301,"-")</f>
        <v>-2495.4</v>
      </c>
      <c r="AW301" s="688">
        <f t="shared" ref="AW301:AW307" si="556">IFERROR(AU301/AT301,"-")</f>
        <v>0</v>
      </c>
      <c r="AX301" s="687">
        <f>'2. ГПП-ОГХК'!BS104+'2. ГПП-ОГХК'!BS106+'2. ГПП-ОГХК'!BS108+0</f>
        <v>790.30000000000018</v>
      </c>
      <c r="AY301" s="687">
        <f>'2. ГПП-ОГХК'!BU104+'2. ГПП-ОГХК'!BU106+'2. ГПП-ОГХК'!BU108+0</f>
        <v>0</v>
      </c>
      <c r="AZ301" s="687">
        <f t="shared" ref="AZ301:AZ307" si="557">IFERROR(AY301-AX301,"-")</f>
        <v>-790.30000000000018</v>
      </c>
      <c r="BA301" s="688">
        <f t="shared" ref="BA301:BA307" si="558">IFERROR(AY301/AX301,"-")</f>
        <v>0</v>
      </c>
      <c r="BB301" s="687">
        <f>'2. ГПП-ОГХК'!BY104+'2. ГПП-ОГХК'!BY106+'2. ГПП-ОГХК'!BY108+0</f>
        <v>790</v>
      </c>
      <c r="BC301" s="687">
        <f>'2. ГПП-ОГХК'!CA104+'2. ГПП-ОГХК'!CA106+'2. ГПП-ОГХК'!CA108+0</f>
        <v>0</v>
      </c>
      <c r="BD301" s="687">
        <f t="shared" ref="BD301:BD307" si="559">IFERROR(BC301-BB301,"-")</f>
        <v>-790</v>
      </c>
      <c r="BE301" s="688">
        <f t="shared" ref="BE301:BE307" si="560">IFERROR(BC301/BB301,"-")</f>
        <v>0</v>
      </c>
      <c r="BF301" s="687">
        <f>'2. ГПП-ОГХК'!CE104+'2. ГПП-ОГХК'!CE106+'2. ГПП-ОГХК'!CE108+0</f>
        <v>915.1</v>
      </c>
      <c r="BG301" s="687">
        <f>'2. ГПП-ОГХК'!CG104+'2. ГПП-ОГХК'!CG106+'2. ГПП-ОГХК'!CG108+0</f>
        <v>0</v>
      </c>
      <c r="BH301" s="687">
        <f t="shared" ref="BH301:BH307" si="561">IFERROR(BG301-BF301,"-")</f>
        <v>-915.1</v>
      </c>
      <c r="BI301" s="688">
        <f t="shared" ref="BI301:BI307" si="562">IFERROR(BG301/BF301,"-")</f>
        <v>0</v>
      </c>
      <c r="BJ301" s="687">
        <f t="shared" ref="BJ301:BK307" si="563">BN301+BR301+BV301</f>
        <v>2889.2999999999997</v>
      </c>
      <c r="BK301" s="687">
        <f t="shared" si="563"/>
        <v>0</v>
      </c>
      <c r="BL301" s="687">
        <f t="shared" ref="BL301:BL307" si="564">IFERROR(BK301-BJ301,"-")</f>
        <v>-2889.2999999999997</v>
      </c>
      <c r="BM301" s="688">
        <f t="shared" ref="BM301:BM307" si="565">IFERROR(BK301/BJ301,"-")</f>
        <v>0</v>
      </c>
      <c r="BN301" s="687">
        <f>'2. ГПП-ОГХК'!CQ104+'2. ГПП-ОГХК'!CQ106+'2. ГПП-ОГХК'!CQ108+0</f>
        <v>977.89999999999986</v>
      </c>
      <c r="BO301" s="687">
        <f>'2. ГПП-ОГХК'!CS104+'2. ГПП-ОГХК'!CS106+'2. ГПП-ОГХК'!CS108+0</f>
        <v>0</v>
      </c>
      <c r="BP301" s="687">
        <f t="shared" ref="BP301:BP307" si="566">IFERROR(BO301-BN301,"-")</f>
        <v>-977.89999999999986</v>
      </c>
      <c r="BQ301" s="688">
        <f t="shared" ref="BQ301:BQ307" si="567">IFERROR(BO301/BN301,"-")</f>
        <v>0</v>
      </c>
      <c r="BR301" s="687">
        <f>'2. ГПП-ОГХК'!CW104+'2. ГПП-ОГХК'!CW106+'2. ГПП-ОГХК'!CW108+0</f>
        <v>940.59999999999991</v>
      </c>
      <c r="BS301" s="687">
        <f>'2. ГПП-ОГХК'!CY104+'2. ГПП-ОГХК'!CY106+'2. ГПП-ОГХК'!CY108+0</f>
        <v>0</v>
      </c>
      <c r="BT301" s="687">
        <f t="shared" ref="BT301:BT307" si="568">IFERROR(BS301-BR301,"-")</f>
        <v>-940.59999999999991</v>
      </c>
      <c r="BU301" s="688">
        <f t="shared" ref="BU301:BU307" si="569">IFERROR(BS301/BR301,"-")</f>
        <v>0</v>
      </c>
      <c r="BV301" s="687">
        <f>'2. ГПП-ОГХК'!DC104+'2. ГПП-ОГХК'!DC106+'2. ГПП-ОГХК'!DC108+0</f>
        <v>970.80000000000007</v>
      </c>
      <c r="BW301" s="687">
        <f>'2. ГПП-ОГХК'!DE104+'2. ГПП-ОГХК'!DE106+'2. ГПП-ОГХК'!DE108+0</f>
        <v>0</v>
      </c>
      <c r="BX301" s="687">
        <f t="shared" ref="BX301:BX307" si="570">IFERROR(BW301-BV301,"-")</f>
        <v>-970.80000000000007</v>
      </c>
      <c r="BY301" s="688">
        <f t="shared" ref="BY301:BY307" si="571">IFERROR(BW301/BV301,"-")</f>
        <v>0</v>
      </c>
    </row>
    <row r="302" spans="2:77" ht="20.100000000000001" customHeight="1">
      <c r="C302" s="436" t="s">
        <v>259</v>
      </c>
      <c r="D302" s="528"/>
      <c r="E302" s="528"/>
      <c r="F302" s="529"/>
      <c r="G302" s="530" t="s">
        <v>416</v>
      </c>
      <c r="H302" s="530"/>
      <c r="I302" s="691" t="s">
        <v>98</v>
      </c>
      <c r="J302" s="687">
        <f t="shared" si="533"/>
        <v>10554.8</v>
      </c>
      <c r="K302" s="687">
        <f t="shared" si="533"/>
        <v>0</v>
      </c>
      <c r="L302" s="687">
        <f t="shared" si="534"/>
        <v>-10554.8</v>
      </c>
      <c r="M302" s="688">
        <f t="shared" si="535"/>
        <v>0</v>
      </c>
      <c r="N302" s="687">
        <f t="shared" si="536"/>
        <v>2829.1</v>
      </c>
      <c r="O302" s="687">
        <f t="shared" si="536"/>
        <v>0</v>
      </c>
      <c r="P302" s="687">
        <f t="shared" si="537"/>
        <v>-2829.1</v>
      </c>
      <c r="Q302" s="688">
        <f t="shared" si="538"/>
        <v>0</v>
      </c>
      <c r="R302" s="687">
        <f>'2. ГПП-ОГХК'!W104+'2. ГПП-ОГХК'!W106+'2. ГПП-ОГХК'!W108</f>
        <v>980.80000000000007</v>
      </c>
      <c r="S302" s="687">
        <f>'2. ГПП-ОГХК'!Y104+'2. ГПП-ОГХК'!Y106+'2. ГПП-ОГХК'!Y108</f>
        <v>0</v>
      </c>
      <c r="T302" s="687">
        <f t="shared" si="539"/>
        <v>-980.80000000000007</v>
      </c>
      <c r="U302" s="688">
        <f t="shared" si="540"/>
        <v>0</v>
      </c>
      <c r="V302" s="687">
        <f>'2. ГПП-ОГХК'!AC104+'2. ГПП-ОГХК'!AC106+'2. ГПП-ОГХК'!AC108</f>
        <v>886.2</v>
      </c>
      <c r="W302" s="687">
        <f>'2. ГПП-ОГХК'!AE104+'2. ГПП-ОГХК'!AE106+'2. ГПП-ОГХК'!AE108</f>
        <v>0</v>
      </c>
      <c r="X302" s="687">
        <f t="shared" si="541"/>
        <v>-886.2</v>
      </c>
      <c r="Y302" s="688">
        <f t="shared" si="542"/>
        <v>0</v>
      </c>
      <c r="Z302" s="687">
        <f>'2. ГПП-ОГХК'!AI104+'2. ГПП-ОГХК'!AI106+'2. ГПП-ОГХК'!AI108</f>
        <v>962.09999999999991</v>
      </c>
      <c r="AA302" s="687">
        <f>'2. ГПП-ОГХК'!AK104+'2. ГПП-ОГХК'!AK106+'2. ГПП-ОГХК'!AK108</f>
        <v>0</v>
      </c>
      <c r="AB302" s="687">
        <f t="shared" si="543"/>
        <v>-962.09999999999991</v>
      </c>
      <c r="AC302" s="688">
        <f t="shared" si="544"/>
        <v>0</v>
      </c>
      <c r="AD302" s="687">
        <f t="shared" si="545"/>
        <v>2341</v>
      </c>
      <c r="AE302" s="687">
        <f t="shared" si="545"/>
        <v>0</v>
      </c>
      <c r="AF302" s="687">
        <f t="shared" si="546"/>
        <v>-2341</v>
      </c>
      <c r="AG302" s="688">
        <f t="shared" si="547"/>
        <v>0</v>
      </c>
      <c r="AH302" s="687">
        <f>'2. ГПП-ОГХК'!AU104+'2. ГПП-ОГХК'!AU106+'2. ГПП-ОГХК'!AU108</f>
        <v>820.5</v>
      </c>
      <c r="AI302" s="687">
        <f>'2. ГПП-ОГХК'!AW104+'2. ГПП-ОГХК'!AW106+'2. ГПП-ОГХК'!AW108</f>
        <v>0</v>
      </c>
      <c r="AJ302" s="687">
        <f t="shared" si="548"/>
        <v>-820.5</v>
      </c>
      <c r="AK302" s="688">
        <f t="shared" si="549"/>
        <v>0</v>
      </c>
      <c r="AL302" s="687">
        <f>'2. ГПП-ОГХК'!BA104+'2. ГПП-ОГХК'!BA106+'2. ГПП-ОГХК'!BA108</f>
        <v>776.40000000000009</v>
      </c>
      <c r="AM302" s="687">
        <f>'2. ГПП-ОГХК'!BC104+'2. ГПП-ОГХК'!BC106+'2. ГПП-ОГХК'!BC108</f>
        <v>0</v>
      </c>
      <c r="AN302" s="687">
        <f t="shared" si="550"/>
        <v>-776.40000000000009</v>
      </c>
      <c r="AO302" s="688">
        <f t="shared" si="551"/>
        <v>0</v>
      </c>
      <c r="AP302" s="687">
        <f>'2. ГПП-ОГХК'!BG104+'2. ГПП-ОГХК'!BG106+'2. ГПП-ОГХК'!BG108</f>
        <v>744.10000000000014</v>
      </c>
      <c r="AQ302" s="687">
        <f>'2. ГПП-ОГХК'!BI104+'2. ГПП-ОГХК'!BI106+'2. ГПП-ОГХК'!BI108</f>
        <v>0</v>
      </c>
      <c r="AR302" s="687">
        <f t="shared" si="552"/>
        <v>-744.10000000000014</v>
      </c>
      <c r="AS302" s="688">
        <f t="shared" si="553"/>
        <v>0</v>
      </c>
      <c r="AT302" s="687">
        <f t="shared" si="554"/>
        <v>2495.4</v>
      </c>
      <c r="AU302" s="687">
        <f t="shared" si="554"/>
        <v>0</v>
      </c>
      <c r="AV302" s="687">
        <f t="shared" si="555"/>
        <v>-2495.4</v>
      </c>
      <c r="AW302" s="688">
        <f t="shared" si="556"/>
        <v>0</v>
      </c>
      <c r="AX302" s="687">
        <f>'2. ГПП-ОГХК'!BS104+'2. ГПП-ОГХК'!BS106+'2. ГПП-ОГХК'!BS108</f>
        <v>790.30000000000018</v>
      </c>
      <c r="AY302" s="687">
        <f>'2. ГПП-ОГХК'!BU104+'2. ГПП-ОГХК'!BU106+'2. ГПП-ОГХК'!BU108</f>
        <v>0</v>
      </c>
      <c r="AZ302" s="687">
        <f t="shared" si="557"/>
        <v>-790.30000000000018</v>
      </c>
      <c r="BA302" s="688">
        <f t="shared" si="558"/>
        <v>0</v>
      </c>
      <c r="BB302" s="687">
        <f>'2. ГПП-ОГХК'!BY104+'2. ГПП-ОГХК'!BY106+'2. ГПП-ОГХК'!BY108</f>
        <v>790</v>
      </c>
      <c r="BC302" s="687">
        <f>'2. ГПП-ОГХК'!CA104+'2. ГПП-ОГХК'!CA106+'2. ГПП-ОГХК'!CA108</f>
        <v>0</v>
      </c>
      <c r="BD302" s="687">
        <f t="shared" si="559"/>
        <v>-790</v>
      </c>
      <c r="BE302" s="688">
        <f t="shared" si="560"/>
        <v>0</v>
      </c>
      <c r="BF302" s="687">
        <f>'2. ГПП-ОГХК'!CE104+'2. ГПП-ОГХК'!CE106+'2. ГПП-ОГХК'!CE108</f>
        <v>915.1</v>
      </c>
      <c r="BG302" s="687">
        <f>'2. ГПП-ОГХК'!CG104+'2. ГПП-ОГХК'!CG106+'2. ГПП-ОГХК'!CG108</f>
        <v>0</v>
      </c>
      <c r="BH302" s="687">
        <f t="shared" si="561"/>
        <v>-915.1</v>
      </c>
      <c r="BI302" s="688">
        <f t="shared" si="562"/>
        <v>0</v>
      </c>
      <c r="BJ302" s="687">
        <f t="shared" si="563"/>
        <v>2889.2999999999997</v>
      </c>
      <c r="BK302" s="687">
        <f t="shared" si="563"/>
        <v>0</v>
      </c>
      <c r="BL302" s="687">
        <f t="shared" si="564"/>
        <v>-2889.2999999999997</v>
      </c>
      <c r="BM302" s="688">
        <f t="shared" si="565"/>
        <v>0</v>
      </c>
      <c r="BN302" s="687">
        <f>'2. ГПП-ОГХК'!CQ104+'2. ГПП-ОГХК'!CQ106+'2. ГПП-ОГХК'!CQ108</f>
        <v>977.89999999999986</v>
      </c>
      <c r="BO302" s="687">
        <f>'2. ГПП-ОГХК'!CS104+'2. ГПП-ОГХК'!CS106+'2. ГПП-ОГХК'!CS108</f>
        <v>0</v>
      </c>
      <c r="BP302" s="687">
        <f t="shared" si="566"/>
        <v>-977.89999999999986</v>
      </c>
      <c r="BQ302" s="688">
        <f t="shared" si="567"/>
        <v>0</v>
      </c>
      <c r="BR302" s="687">
        <f>'2. ГПП-ОГХК'!CW104+'2. ГПП-ОГХК'!CW106+'2. ГПП-ОГХК'!CW108</f>
        <v>940.59999999999991</v>
      </c>
      <c r="BS302" s="687">
        <f>'2. ГПП-ОГХК'!CY104+'2. ГПП-ОГХК'!CY106+'2. ГПП-ОГХК'!CY108</f>
        <v>0</v>
      </c>
      <c r="BT302" s="687">
        <f t="shared" si="568"/>
        <v>-940.59999999999991</v>
      </c>
      <c r="BU302" s="688">
        <f t="shared" si="569"/>
        <v>0</v>
      </c>
      <c r="BV302" s="687">
        <f>'2. ГПП-ОГХК'!DC104+'2. ГПП-ОГХК'!DC106+'2. ГПП-ОГХК'!DC108</f>
        <v>970.80000000000007</v>
      </c>
      <c r="BW302" s="687">
        <f>'2. ГПП-ОГХК'!DE104+'2. ГПП-ОГХК'!DE106+'2. ГПП-ОГХК'!DE108</f>
        <v>0</v>
      </c>
      <c r="BX302" s="687">
        <f t="shared" si="570"/>
        <v>-970.80000000000007</v>
      </c>
      <c r="BY302" s="688">
        <f t="shared" si="571"/>
        <v>0</v>
      </c>
    </row>
    <row r="303" spans="2:77" ht="20.100000000000001" customHeight="1">
      <c r="C303" s="429" t="s">
        <v>417</v>
      </c>
      <c r="D303" s="528"/>
      <c r="E303" s="528"/>
      <c r="F303" s="529"/>
      <c r="G303" s="530" t="s">
        <v>418</v>
      </c>
      <c r="H303" s="530"/>
      <c r="I303" s="694" t="s">
        <v>98</v>
      </c>
      <c r="J303" s="687">
        <f t="shared" si="533"/>
        <v>143.1</v>
      </c>
      <c r="K303" s="687">
        <f t="shared" si="533"/>
        <v>0</v>
      </c>
      <c r="L303" s="687">
        <f t="shared" si="534"/>
        <v>-143.1</v>
      </c>
      <c r="M303" s="688">
        <f t="shared" si="535"/>
        <v>0</v>
      </c>
      <c r="N303" s="687">
        <f t="shared" si="536"/>
        <v>38.6</v>
      </c>
      <c r="O303" s="687">
        <f t="shared" si="536"/>
        <v>0</v>
      </c>
      <c r="P303" s="687">
        <f t="shared" si="537"/>
        <v>-38.6</v>
      </c>
      <c r="Q303" s="688">
        <f t="shared" si="538"/>
        <v>0</v>
      </c>
      <c r="R303" s="687">
        <f>'2. ГПП-ОГХК'!W164+'2. ГПП-ОГХК'!W166</f>
        <v>13.4</v>
      </c>
      <c r="S303" s="687">
        <f>'2. ГПП-ОГХК'!Y164+'2. ГПП-ОГХК'!Y166</f>
        <v>0</v>
      </c>
      <c r="T303" s="687">
        <f t="shared" si="539"/>
        <v>-13.4</v>
      </c>
      <c r="U303" s="688">
        <f t="shared" si="540"/>
        <v>0</v>
      </c>
      <c r="V303" s="687">
        <f>'2. ГПП-ОГХК'!AC164+'2. ГПП-ОГХК'!AC166</f>
        <v>12.100000000000001</v>
      </c>
      <c r="W303" s="687">
        <f>'2. ГПП-ОГХК'!AE164+'2. ГПП-ОГХК'!AE166</f>
        <v>0</v>
      </c>
      <c r="X303" s="687">
        <f t="shared" si="541"/>
        <v>-12.100000000000001</v>
      </c>
      <c r="Y303" s="688">
        <f t="shared" si="542"/>
        <v>0</v>
      </c>
      <c r="Z303" s="687">
        <f>'2. ГПП-ОГХК'!AI164+'2. ГПП-ОГХК'!AI166</f>
        <v>13.1</v>
      </c>
      <c r="AA303" s="687">
        <f>'2. ГПП-ОГХК'!AK164+'2. ГПП-ОГХК'!AK166</f>
        <v>0</v>
      </c>
      <c r="AB303" s="687">
        <f t="shared" si="543"/>
        <v>-13.1</v>
      </c>
      <c r="AC303" s="688">
        <f t="shared" si="544"/>
        <v>0</v>
      </c>
      <c r="AD303" s="687">
        <f t="shared" si="545"/>
        <v>31.099999999999998</v>
      </c>
      <c r="AE303" s="687">
        <f t="shared" si="545"/>
        <v>0</v>
      </c>
      <c r="AF303" s="687">
        <f t="shared" si="546"/>
        <v>-31.099999999999998</v>
      </c>
      <c r="AG303" s="688">
        <f t="shared" si="547"/>
        <v>0</v>
      </c>
      <c r="AH303" s="687">
        <f>'2. ГПП-ОГХК'!AU164+'2. ГПП-ОГХК'!AU166</f>
        <v>10.199999999999999</v>
      </c>
      <c r="AI303" s="687">
        <f>'2. ГПП-ОГХК'!AW164+'2. ГПП-ОГХК'!AW166</f>
        <v>0</v>
      </c>
      <c r="AJ303" s="687">
        <f t="shared" si="548"/>
        <v>-10.199999999999999</v>
      </c>
      <c r="AK303" s="688">
        <f t="shared" si="549"/>
        <v>0</v>
      </c>
      <c r="AL303" s="687">
        <f>'2. ГПП-ОГХК'!BA164+'2. ГПП-ОГХК'!BA166</f>
        <v>10.7</v>
      </c>
      <c r="AM303" s="687">
        <f>'2. ГПП-ОГХК'!BC164+'2. ГПП-ОГХК'!BC166</f>
        <v>0</v>
      </c>
      <c r="AN303" s="687">
        <f t="shared" si="550"/>
        <v>-10.7</v>
      </c>
      <c r="AO303" s="688">
        <f t="shared" si="551"/>
        <v>0</v>
      </c>
      <c r="AP303" s="687">
        <f>'2. ГПП-ОГХК'!BG164+'2. ГПП-ОГХК'!BG166</f>
        <v>10.199999999999999</v>
      </c>
      <c r="AQ303" s="687">
        <f>'2. ГПП-ОГХК'!BI164+'2. ГПП-ОГХК'!BI166</f>
        <v>0</v>
      </c>
      <c r="AR303" s="687">
        <f t="shared" si="552"/>
        <v>-10.199999999999999</v>
      </c>
      <c r="AS303" s="688">
        <f t="shared" si="553"/>
        <v>0</v>
      </c>
      <c r="AT303" s="687">
        <f t="shared" si="554"/>
        <v>33.5</v>
      </c>
      <c r="AU303" s="687">
        <f t="shared" si="554"/>
        <v>0</v>
      </c>
      <c r="AV303" s="687">
        <f t="shared" si="555"/>
        <v>-33.5</v>
      </c>
      <c r="AW303" s="688">
        <f t="shared" si="556"/>
        <v>0</v>
      </c>
      <c r="AX303" s="687">
        <f>'2. ГПП-ОГХК'!BS164+'2. ГПП-ОГХК'!BS166</f>
        <v>10.799999999999999</v>
      </c>
      <c r="AY303" s="687">
        <f>'2. ГПП-ОГХК'!BU164+'2. ГПП-ОГХК'!BU166</f>
        <v>0</v>
      </c>
      <c r="AZ303" s="687">
        <f t="shared" si="557"/>
        <v>-10.799999999999999</v>
      </c>
      <c r="BA303" s="688">
        <f t="shared" si="558"/>
        <v>0</v>
      </c>
      <c r="BB303" s="687">
        <f>'2. ГПП-ОГХК'!BY164+'2. ГПП-ОГХК'!BY166</f>
        <v>11</v>
      </c>
      <c r="BC303" s="687">
        <f>'2. ГПП-ОГХК'!CA164+'2. ГПП-ОГХК'!CA166</f>
        <v>0</v>
      </c>
      <c r="BD303" s="687">
        <f t="shared" si="559"/>
        <v>-11</v>
      </c>
      <c r="BE303" s="688">
        <f t="shared" si="560"/>
        <v>0</v>
      </c>
      <c r="BF303" s="687">
        <f>'2. ГПП-ОГХК'!CE164+'2. ГПП-ОГХК'!CE166</f>
        <v>11.700000000000001</v>
      </c>
      <c r="BG303" s="687">
        <f>'2. ГПП-ОГХК'!CG164+'2. ГПП-ОГХК'!CG166</f>
        <v>0</v>
      </c>
      <c r="BH303" s="687">
        <f t="shared" si="561"/>
        <v>-11.700000000000001</v>
      </c>
      <c r="BI303" s="688">
        <f t="shared" si="562"/>
        <v>0</v>
      </c>
      <c r="BJ303" s="687">
        <f t="shared" si="563"/>
        <v>39.9</v>
      </c>
      <c r="BK303" s="687">
        <f t="shared" si="563"/>
        <v>0</v>
      </c>
      <c r="BL303" s="687">
        <f t="shared" si="564"/>
        <v>-39.9</v>
      </c>
      <c r="BM303" s="688">
        <f t="shared" si="565"/>
        <v>0</v>
      </c>
      <c r="BN303" s="687">
        <f>'2. ГПП-ОГХК'!CQ164+'2. ГПП-ОГХК'!CQ166</f>
        <v>13.4</v>
      </c>
      <c r="BO303" s="687">
        <f>'2. ГПП-ОГХК'!CS164+'2. ГПП-ОГХК'!CS166</f>
        <v>0</v>
      </c>
      <c r="BP303" s="687">
        <f t="shared" si="566"/>
        <v>-13.4</v>
      </c>
      <c r="BQ303" s="688">
        <f t="shared" si="567"/>
        <v>0</v>
      </c>
      <c r="BR303" s="687">
        <f>'2. ГПП-ОГХК'!CW164+'2. ГПП-ОГХК'!CW166</f>
        <v>13</v>
      </c>
      <c r="BS303" s="687">
        <f>'2. ГПП-ОГХК'!CY164+'2. ГПП-ОГХК'!CY166</f>
        <v>0</v>
      </c>
      <c r="BT303" s="687">
        <f t="shared" si="568"/>
        <v>-13</v>
      </c>
      <c r="BU303" s="688">
        <f t="shared" si="569"/>
        <v>0</v>
      </c>
      <c r="BV303" s="687">
        <f>'2. ГПП-ОГХК'!DC164+'2. ГПП-ОГХК'!DC166</f>
        <v>13.5</v>
      </c>
      <c r="BW303" s="687">
        <f>'2. ГПП-ОГХК'!DE164+'2. ГПП-ОГХК'!DE166</f>
        <v>0</v>
      </c>
      <c r="BX303" s="687">
        <f t="shared" si="570"/>
        <v>-13.5</v>
      </c>
      <c r="BY303" s="688">
        <f t="shared" si="571"/>
        <v>0</v>
      </c>
    </row>
    <row r="304" spans="2:77" ht="20.100000000000001" customHeight="1">
      <c r="C304" s="429" t="s">
        <v>419</v>
      </c>
      <c r="D304" s="528"/>
      <c r="E304" s="528"/>
      <c r="F304" s="529"/>
      <c r="G304" s="530" t="s">
        <v>420</v>
      </c>
      <c r="H304" s="530"/>
      <c r="I304" s="694" t="s">
        <v>98</v>
      </c>
      <c r="J304" s="687">
        <f t="shared" si="533"/>
        <v>589.9</v>
      </c>
      <c r="K304" s="687">
        <f t="shared" si="533"/>
        <v>0</v>
      </c>
      <c r="L304" s="687">
        <f t="shared" si="534"/>
        <v>-589.9</v>
      </c>
      <c r="M304" s="688">
        <f t="shared" si="535"/>
        <v>0</v>
      </c>
      <c r="N304" s="687">
        <f t="shared" si="536"/>
        <v>148.9</v>
      </c>
      <c r="O304" s="687">
        <f t="shared" si="536"/>
        <v>0</v>
      </c>
      <c r="P304" s="687">
        <f t="shared" si="537"/>
        <v>-148.9</v>
      </c>
      <c r="Q304" s="688">
        <f t="shared" si="538"/>
        <v>0</v>
      </c>
      <c r="R304" s="687">
        <f>'2. ГПП-ОГХК'!W168</f>
        <v>52</v>
      </c>
      <c r="S304" s="687">
        <f>'2. ГПП-ОГХК'!Y168</f>
        <v>0</v>
      </c>
      <c r="T304" s="687">
        <f t="shared" si="539"/>
        <v>-52</v>
      </c>
      <c r="U304" s="688">
        <f t="shared" si="540"/>
        <v>0</v>
      </c>
      <c r="V304" s="687">
        <f>'2. ГПП-ОГХК'!AC168</f>
        <v>46.8</v>
      </c>
      <c r="W304" s="687">
        <f>'2. ГПП-ОГХК'!AE168</f>
        <v>0</v>
      </c>
      <c r="X304" s="687">
        <f t="shared" si="541"/>
        <v>-46.8</v>
      </c>
      <c r="Y304" s="688">
        <f t="shared" si="542"/>
        <v>0</v>
      </c>
      <c r="Z304" s="687">
        <f>'2. ГПП-ОГХК'!AI168</f>
        <v>50.1</v>
      </c>
      <c r="AA304" s="687">
        <f>'2. ГПП-ОГХК'!AK168</f>
        <v>0</v>
      </c>
      <c r="AB304" s="687">
        <f t="shared" si="543"/>
        <v>-50.1</v>
      </c>
      <c r="AC304" s="688">
        <f t="shared" si="544"/>
        <v>0</v>
      </c>
      <c r="AD304" s="687">
        <f t="shared" si="545"/>
        <v>142</v>
      </c>
      <c r="AE304" s="687">
        <f t="shared" si="545"/>
        <v>0</v>
      </c>
      <c r="AF304" s="687">
        <f t="shared" si="546"/>
        <v>-142</v>
      </c>
      <c r="AG304" s="688">
        <f t="shared" si="547"/>
        <v>0</v>
      </c>
      <c r="AH304" s="687">
        <f>'2. ГПП-ОГХК'!AU168</f>
        <v>48.1</v>
      </c>
      <c r="AI304" s="687">
        <f>'2. ГПП-ОГХК'!AW168</f>
        <v>0</v>
      </c>
      <c r="AJ304" s="687">
        <f t="shared" si="548"/>
        <v>-48.1</v>
      </c>
      <c r="AK304" s="688">
        <f t="shared" si="549"/>
        <v>0</v>
      </c>
      <c r="AL304" s="687">
        <f>'2. ГПП-ОГХК'!BA168</f>
        <v>48.7</v>
      </c>
      <c r="AM304" s="687">
        <f>'2. ГПП-ОГХК'!BC168</f>
        <v>0</v>
      </c>
      <c r="AN304" s="687">
        <f t="shared" si="550"/>
        <v>-48.7</v>
      </c>
      <c r="AO304" s="688">
        <f t="shared" si="551"/>
        <v>0</v>
      </c>
      <c r="AP304" s="687">
        <f>'2. ГПП-ОГХК'!BG168</f>
        <v>45.2</v>
      </c>
      <c r="AQ304" s="687">
        <f>'2. ГПП-ОГХК'!BI168</f>
        <v>0</v>
      </c>
      <c r="AR304" s="687">
        <f t="shared" si="552"/>
        <v>-45.2</v>
      </c>
      <c r="AS304" s="688">
        <f t="shared" si="553"/>
        <v>0</v>
      </c>
      <c r="AT304" s="687">
        <f t="shared" si="554"/>
        <v>144.6</v>
      </c>
      <c r="AU304" s="687">
        <f t="shared" si="554"/>
        <v>0</v>
      </c>
      <c r="AV304" s="687">
        <f t="shared" si="555"/>
        <v>-144.6</v>
      </c>
      <c r="AW304" s="688">
        <f t="shared" si="556"/>
        <v>0</v>
      </c>
      <c r="AX304" s="687">
        <f>'2. ГПП-ОГХК'!BS168</f>
        <v>47.9</v>
      </c>
      <c r="AY304" s="687">
        <f>'2. ГПП-ОГХК'!BU168</f>
        <v>0</v>
      </c>
      <c r="AZ304" s="687">
        <f t="shared" si="557"/>
        <v>-47.9</v>
      </c>
      <c r="BA304" s="688">
        <f t="shared" si="558"/>
        <v>0</v>
      </c>
      <c r="BB304" s="687">
        <f>'2. ГПП-ОГХК'!BY168</f>
        <v>48.4</v>
      </c>
      <c r="BC304" s="687">
        <f>'2. ГПП-ОГХК'!CA168</f>
        <v>0</v>
      </c>
      <c r="BD304" s="687">
        <f t="shared" si="559"/>
        <v>-48.4</v>
      </c>
      <c r="BE304" s="688">
        <f t="shared" si="560"/>
        <v>0</v>
      </c>
      <c r="BF304" s="687">
        <f>'2. ГПП-ОГХК'!CE168</f>
        <v>48.3</v>
      </c>
      <c r="BG304" s="687">
        <f>'2. ГПП-ОГХК'!CG168</f>
        <v>0</v>
      </c>
      <c r="BH304" s="687">
        <f t="shared" si="561"/>
        <v>-48.3</v>
      </c>
      <c r="BI304" s="688">
        <f t="shared" si="562"/>
        <v>0</v>
      </c>
      <c r="BJ304" s="687">
        <f t="shared" si="563"/>
        <v>154.4</v>
      </c>
      <c r="BK304" s="687">
        <f t="shared" si="563"/>
        <v>0</v>
      </c>
      <c r="BL304" s="687">
        <f t="shared" si="564"/>
        <v>-154.4</v>
      </c>
      <c r="BM304" s="688">
        <f t="shared" si="565"/>
        <v>0</v>
      </c>
      <c r="BN304" s="687">
        <f>'2. ГПП-ОГХК'!CQ168</f>
        <v>51.5</v>
      </c>
      <c r="BO304" s="687">
        <f>'2. ГПП-ОГХК'!CS168</f>
        <v>0</v>
      </c>
      <c r="BP304" s="687">
        <f t="shared" si="566"/>
        <v>-51.5</v>
      </c>
      <c r="BQ304" s="688">
        <f t="shared" si="567"/>
        <v>0</v>
      </c>
      <c r="BR304" s="687">
        <f>'2. ГПП-ОГХК'!CW168</f>
        <v>50.3</v>
      </c>
      <c r="BS304" s="687">
        <f>'2. ГПП-ОГХК'!CY168</f>
        <v>0</v>
      </c>
      <c r="BT304" s="687">
        <f t="shared" si="568"/>
        <v>-50.3</v>
      </c>
      <c r="BU304" s="688">
        <f t="shared" si="569"/>
        <v>0</v>
      </c>
      <c r="BV304" s="687">
        <f>'2. ГПП-ОГХК'!DC168</f>
        <v>52.6</v>
      </c>
      <c r="BW304" s="687">
        <f>'2. ГПП-ОГХК'!DE168</f>
        <v>0</v>
      </c>
      <c r="BX304" s="687">
        <f t="shared" si="570"/>
        <v>-52.6</v>
      </c>
      <c r="BY304" s="688">
        <f t="shared" si="571"/>
        <v>0</v>
      </c>
    </row>
    <row r="305" spans="3:77" ht="20.100000000000001" customHeight="1">
      <c r="C305" s="430" t="s">
        <v>127</v>
      </c>
      <c r="D305" s="528"/>
      <c r="E305" s="528"/>
      <c r="F305" s="529"/>
      <c r="G305" s="530" t="s">
        <v>421</v>
      </c>
      <c r="H305" s="530"/>
      <c r="I305" s="694" t="s">
        <v>98</v>
      </c>
      <c r="J305" s="687">
        <f t="shared" si="533"/>
        <v>8092</v>
      </c>
      <c r="K305" s="687">
        <f t="shared" si="533"/>
        <v>0</v>
      </c>
      <c r="L305" s="687">
        <f t="shared" si="534"/>
        <v>-8092</v>
      </c>
      <c r="M305" s="688">
        <f t="shared" si="535"/>
        <v>0</v>
      </c>
      <c r="N305" s="687">
        <f t="shared" si="536"/>
        <v>2118</v>
      </c>
      <c r="O305" s="687">
        <f t="shared" si="536"/>
        <v>0</v>
      </c>
      <c r="P305" s="687">
        <f t="shared" si="537"/>
        <v>-2118</v>
      </c>
      <c r="Q305" s="688">
        <f t="shared" si="538"/>
        <v>0</v>
      </c>
      <c r="R305" s="687">
        <f>'2. ГПП-ОГХК'!W104</f>
        <v>729.9</v>
      </c>
      <c r="S305" s="687">
        <f>'2. ГПП-ОГХК'!Y104</f>
        <v>0</v>
      </c>
      <c r="T305" s="687">
        <f t="shared" si="539"/>
        <v>-729.9</v>
      </c>
      <c r="U305" s="688">
        <f t="shared" si="540"/>
        <v>0</v>
      </c>
      <c r="V305" s="687">
        <f>'2. ГПП-ОГХК'!AC104</f>
        <v>659.7</v>
      </c>
      <c r="W305" s="687">
        <f>'2. ГПП-ОГХК'!AE104</f>
        <v>0</v>
      </c>
      <c r="X305" s="687">
        <f t="shared" si="541"/>
        <v>-659.7</v>
      </c>
      <c r="Y305" s="688">
        <f t="shared" si="542"/>
        <v>0</v>
      </c>
      <c r="Z305" s="687">
        <f>'2. ГПП-ОГХК'!AI104</f>
        <v>728.4</v>
      </c>
      <c r="AA305" s="687">
        <f>'2. ГПП-ОГХК'!AK104</f>
        <v>0</v>
      </c>
      <c r="AB305" s="687">
        <f t="shared" si="543"/>
        <v>-728.4</v>
      </c>
      <c r="AC305" s="688">
        <f t="shared" si="544"/>
        <v>0</v>
      </c>
      <c r="AD305" s="687">
        <f t="shared" si="545"/>
        <v>1873.8000000000002</v>
      </c>
      <c r="AE305" s="687">
        <f t="shared" si="545"/>
        <v>0</v>
      </c>
      <c r="AF305" s="687">
        <f t="shared" si="546"/>
        <v>-1873.8000000000002</v>
      </c>
      <c r="AG305" s="688">
        <f t="shared" si="547"/>
        <v>0</v>
      </c>
      <c r="AH305" s="687">
        <f>'2. ГПП-ОГХК'!AU104</f>
        <v>658</v>
      </c>
      <c r="AI305" s="687">
        <f>'2. ГПП-ОГХК'!AW104</f>
        <v>0</v>
      </c>
      <c r="AJ305" s="687">
        <f t="shared" si="548"/>
        <v>-658</v>
      </c>
      <c r="AK305" s="688">
        <f t="shared" si="549"/>
        <v>0</v>
      </c>
      <c r="AL305" s="687">
        <f>'2. ГПП-ОГХК'!BA104</f>
        <v>621.5</v>
      </c>
      <c r="AM305" s="687">
        <f>'2. ГПП-ОГХК'!BC104</f>
        <v>0</v>
      </c>
      <c r="AN305" s="687">
        <f t="shared" si="550"/>
        <v>-621.5</v>
      </c>
      <c r="AO305" s="688">
        <f t="shared" si="551"/>
        <v>0</v>
      </c>
      <c r="AP305" s="687">
        <f>'2. ГПП-ОГХК'!BG104</f>
        <v>594.30000000000007</v>
      </c>
      <c r="AQ305" s="687">
        <f>'2. ГПП-ОГХК'!BI104</f>
        <v>0</v>
      </c>
      <c r="AR305" s="687">
        <f t="shared" si="552"/>
        <v>-594.30000000000007</v>
      </c>
      <c r="AS305" s="688">
        <f t="shared" si="553"/>
        <v>0</v>
      </c>
      <c r="AT305" s="687">
        <f t="shared" si="554"/>
        <v>1958.3</v>
      </c>
      <c r="AU305" s="687">
        <f t="shared" si="554"/>
        <v>0</v>
      </c>
      <c r="AV305" s="687">
        <f t="shared" si="555"/>
        <v>-1958.3</v>
      </c>
      <c r="AW305" s="688">
        <f t="shared" si="556"/>
        <v>0</v>
      </c>
      <c r="AX305" s="687">
        <f>'2. ГПП-ОГХК'!BS104</f>
        <v>635.40000000000009</v>
      </c>
      <c r="AY305" s="687">
        <f>'2. ГПП-ОГХК'!BU104</f>
        <v>0</v>
      </c>
      <c r="AZ305" s="687">
        <f t="shared" si="557"/>
        <v>-635.40000000000009</v>
      </c>
      <c r="BA305" s="688">
        <f t="shared" si="558"/>
        <v>0</v>
      </c>
      <c r="BB305" s="687">
        <f>'2. ГПП-ОГХК'!BY104</f>
        <v>635.09999999999991</v>
      </c>
      <c r="BC305" s="687">
        <f>'2. ГПП-ОГХК'!CA104</f>
        <v>0</v>
      </c>
      <c r="BD305" s="687">
        <f t="shared" si="559"/>
        <v>-635.09999999999991</v>
      </c>
      <c r="BE305" s="688">
        <f t="shared" si="560"/>
        <v>0</v>
      </c>
      <c r="BF305" s="687">
        <f>'2. ГПП-ОГХК'!CE104</f>
        <v>687.8</v>
      </c>
      <c r="BG305" s="687">
        <f>'2. ГПП-ОГХК'!CG104</f>
        <v>0</v>
      </c>
      <c r="BH305" s="687">
        <f t="shared" si="561"/>
        <v>-687.8</v>
      </c>
      <c r="BI305" s="688">
        <f t="shared" si="562"/>
        <v>0</v>
      </c>
      <c r="BJ305" s="687">
        <f t="shared" si="563"/>
        <v>2141.9</v>
      </c>
      <c r="BK305" s="687">
        <f t="shared" si="563"/>
        <v>0</v>
      </c>
      <c r="BL305" s="687">
        <f t="shared" si="564"/>
        <v>-2141.9</v>
      </c>
      <c r="BM305" s="688">
        <f t="shared" si="565"/>
        <v>0</v>
      </c>
      <c r="BN305" s="687">
        <f>'2. ГПП-ОГХК'!CQ104</f>
        <v>726.09999999999991</v>
      </c>
      <c r="BO305" s="687">
        <f>'2. ГПП-ОГХК'!CS104</f>
        <v>0</v>
      </c>
      <c r="BP305" s="687">
        <f t="shared" si="566"/>
        <v>-726.09999999999991</v>
      </c>
      <c r="BQ305" s="688">
        <f t="shared" si="567"/>
        <v>0</v>
      </c>
      <c r="BR305" s="687">
        <f>'2. ГПП-ОГХК'!CW104</f>
        <v>696.9</v>
      </c>
      <c r="BS305" s="687">
        <f>'2. ГПП-ОГХК'!CY104</f>
        <v>0</v>
      </c>
      <c r="BT305" s="687">
        <f t="shared" si="568"/>
        <v>-696.9</v>
      </c>
      <c r="BU305" s="688">
        <f t="shared" si="569"/>
        <v>0</v>
      </c>
      <c r="BV305" s="687">
        <f>'2. ГПП-ОГХК'!DC104</f>
        <v>718.9</v>
      </c>
      <c r="BW305" s="687">
        <f>'2. ГПП-ОГХК'!DE104</f>
        <v>0</v>
      </c>
      <c r="BX305" s="687">
        <f t="shared" si="570"/>
        <v>-718.9</v>
      </c>
      <c r="BY305" s="688">
        <f t="shared" si="571"/>
        <v>0</v>
      </c>
    </row>
    <row r="306" spans="3:77" ht="20.100000000000001" customHeight="1">
      <c r="C306" s="430" t="s">
        <v>129</v>
      </c>
      <c r="D306" s="528"/>
      <c r="E306" s="528"/>
      <c r="F306" s="529"/>
      <c r="G306" s="530" t="s">
        <v>422</v>
      </c>
      <c r="H306" s="530"/>
      <c r="I306" s="694" t="s">
        <v>98</v>
      </c>
      <c r="J306" s="687">
        <f t="shared" si="533"/>
        <v>2294.6</v>
      </c>
      <c r="K306" s="687">
        <f t="shared" si="533"/>
        <v>0</v>
      </c>
      <c r="L306" s="687">
        <f t="shared" si="534"/>
        <v>-2294.6</v>
      </c>
      <c r="M306" s="688">
        <f t="shared" si="535"/>
        <v>0</v>
      </c>
      <c r="N306" s="687">
        <f t="shared" si="536"/>
        <v>669.09999999999991</v>
      </c>
      <c r="O306" s="687">
        <f t="shared" si="536"/>
        <v>0</v>
      </c>
      <c r="P306" s="687">
        <f t="shared" si="537"/>
        <v>-669.09999999999991</v>
      </c>
      <c r="Q306" s="688">
        <f t="shared" si="538"/>
        <v>0</v>
      </c>
      <c r="R306" s="687">
        <f>'2. ГПП-ОГХК'!W106</f>
        <v>236.3</v>
      </c>
      <c r="S306" s="687">
        <f>'2. ГПП-ОГХК'!Y106</f>
        <v>0</v>
      </c>
      <c r="T306" s="687">
        <f t="shared" si="539"/>
        <v>-236.3</v>
      </c>
      <c r="U306" s="688">
        <f t="shared" si="540"/>
        <v>0</v>
      </c>
      <c r="V306" s="687">
        <f>'2. ГПП-ОГХК'!AC106</f>
        <v>213.39999999999998</v>
      </c>
      <c r="W306" s="687">
        <f>'2. ГПП-ОГХК'!AE106</f>
        <v>0</v>
      </c>
      <c r="X306" s="687">
        <f t="shared" si="541"/>
        <v>-213.39999999999998</v>
      </c>
      <c r="Y306" s="688">
        <f t="shared" si="542"/>
        <v>0</v>
      </c>
      <c r="Z306" s="687">
        <f>'2. ГПП-ОГХК'!AI106</f>
        <v>219.39999999999998</v>
      </c>
      <c r="AA306" s="687">
        <f>'2. ГПП-ОГХК'!AK106</f>
        <v>0</v>
      </c>
      <c r="AB306" s="687">
        <f t="shared" si="543"/>
        <v>-219.39999999999998</v>
      </c>
      <c r="AC306" s="688">
        <f t="shared" si="544"/>
        <v>0</v>
      </c>
      <c r="AD306" s="687">
        <f t="shared" si="545"/>
        <v>426.80000000000007</v>
      </c>
      <c r="AE306" s="687">
        <f t="shared" si="545"/>
        <v>0</v>
      </c>
      <c r="AF306" s="687">
        <f t="shared" si="546"/>
        <v>-426.80000000000007</v>
      </c>
      <c r="AG306" s="688">
        <f t="shared" si="547"/>
        <v>0</v>
      </c>
      <c r="AH306" s="687">
        <f>'2. ГПП-ОГХК'!AU106</f>
        <v>150.9</v>
      </c>
      <c r="AI306" s="687">
        <f>'2. ГПП-ОГХК'!AW106</f>
        <v>0</v>
      </c>
      <c r="AJ306" s="687">
        <f t="shared" si="548"/>
        <v>-150.9</v>
      </c>
      <c r="AK306" s="688">
        <f t="shared" si="549"/>
        <v>0</v>
      </c>
      <c r="AL306" s="687">
        <f>'2. ГПП-ОГХК'!BA106</f>
        <v>140.20000000000002</v>
      </c>
      <c r="AM306" s="687">
        <f>'2. ГПП-ОГХК'!BC106</f>
        <v>0</v>
      </c>
      <c r="AN306" s="687">
        <f t="shared" si="550"/>
        <v>-140.20000000000002</v>
      </c>
      <c r="AO306" s="688">
        <f t="shared" si="551"/>
        <v>0</v>
      </c>
      <c r="AP306" s="687">
        <f>'2. ГПП-ОГХК'!BG106</f>
        <v>135.70000000000002</v>
      </c>
      <c r="AQ306" s="687">
        <f>'2. ГПП-ОГХК'!BI106</f>
        <v>0</v>
      </c>
      <c r="AR306" s="687">
        <f t="shared" si="552"/>
        <v>-135.70000000000002</v>
      </c>
      <c r="AS306" s="688">
        <f t="shared" si="553"/>
        <v>0</v>
      </c>
      <c r="AT306" s="687">
        <f t="shared" si="554"/>
        <v>493.6</v>
      </c>
      <c r="AU306" s="687">
        <f t="shared" si="554"/>
        <v>0</v>
      </c>
      <c r="AV306" s="687">
        <f t="shared" si="555"/>
        <v>-493.6</v>
      </c>
      <c r="AW306" s="688">
        <f t="shared" si="556"/>
        <v>0</v>
      </c>
      <c r="AX306" s="687">
        <f>'2. ГПП-ОГХК'!BS106</f>
        <v>140.20000000000002</v>
      </c>
      <c r="AY306" s="687">
        <f>'2. ГПП-ОГХК'!BU106</f>
        <v>0</v>
      </c>
      <c r="AZ306" s="687">
        <f t="shared" si="557"/>
        <v>-140.20000000000002</v>
      </c>
      <c r="BA306" s="688">
        <f t="shared" si="558"/>
        <v>0</v>
      </c>
      <c r="BB306" s="687">
        <f>'2. ГПП-ОГХК'!BY106</f>
        <v>140.20000000000002</v>
      </c>
      <c r="BC306" s="687">
        <f>'2. ГПП-ОГХК'!CA106</f>
        <v>0</v>
      </c>
      <c r="BD306" s="687">
        <f t="shared" si="559"/>
        <v>-140.20000000000002</v>
      </c>
      <c r="BE306" s="688">
        <f t="shared" si="560"/>
        <v>0</v>
      </c>
      <c r="BF306" s="687">
        <f>'2. ГПП-ОГХК'!CE106</f>
        <v>213.2</v>
      </c>
      <c r="BG306" s="687">
        <f>'2. ГПП-ОГХК'!CG106</f>
        <v>0</v>
      </c>
      <c r="BH306" s="687">
        <f t="shared" si="561"/>
        <v>-213.2</v>
      </c>
      <c r="BI306" s="688">
        <f t="shared" si="562"/>
        <v>0</v>
      </c>
      <c r="BJ306" s="687">
        <f t="shared" si="563"/>
        <v>705.1</v>
      </c>
      <c r="BK306" s="687">
        <f t="shared" si="563"/>
        <v>0</v>
      </c>
      <c r="BL306" s="687">
        <f t="shared" si="564"/>
        <v>-705.1</v>
      </c>
      <c r="BM306" s="688">
        <f t="shared" si="565"/>
        <v>0</v>
      </c>
      <c r="BN306" s="687">
        <f>'2. ГПП-ОГХК'!CQ106</f>
        <v>237.5</v>
      </c>
      <c r="BO306" s="687">
        <f>'2. ГПП-ОГХК'!CS106</f>
        <v>0</v>
      </c>
      <c r="BP306" s="687">
        <f t="shared" si="566"/>
        <v>-237.5</v>
      </c>
      <c r="BQ306" s="688">
        <f t="shared" si="567"/>
        <v>0</v>
      </c>
      <c r="BR306" s="687">
        <f>'2. ГПП-ОГХК'!CW106</f>
        <v>229.9</v>
      </c>
      <c r="BS306" s="687">
        <f>'2. ГПП-ОГХК'!CY106</f>
        <v>0</v>
      </c>
      <c r="BT306" s="687">
        <f t="shared" si="568"/>
        <v>-229.9</v>
      </c>
      <c r="BU306" s="688">
        <f t="shared" si="569"/>
        <v>0</v>
      </c>
      <c r="BV306" s="687">
        <f>'2. ГПП-ОГХК'!DC106</f>
        <v>237.70000000000002</v>
      </c>
      <c r="BW306" s="687">
        <f>'2. ГПП-ОГХК'!DE106</f>
        <v>0</v>
      </c>
      <c r="BX306" s="687">
        <f t="shared" si="570"/>
        <v>-237.70000000000002</v>
      </c>
      <c r="BY306" s="688">
        <f t="shared" si="571"/>
        <v>0</v>
      </c>
    </row>
    <row r="307" spans="3:77" ht="20.100000000000001" customHeight="1">
      <c r="C307" s="693" t="s">
        <v>164</v>
      </c>
      <c r="D307" s="528"/>
      <c r="E307" s="528"/>
      <c r="F307" s="529"/>
      <c r="G307" s="530" t="s">
        <v>423</v>
      </c>
      <c r="H307" s="530"/>
      <c r="I307" s="694" t="s">
        <v>98</v>
      </c>
      <c r="J307" s="687">
        <f t="shared" si="533"/>
        <v>168.2</v>
      </c>
      <c r="K307" s="687">
        <f t="shared" si="533"/>
        <v>0</v>
      </c>
      <c r="L307" s="687">
        <f t="shared" si="534"/>
        <v>-168.2</v>
      </c>
      <c r="M307" s="688">
        <f t="shared" si="535"/>
        <v>0</v>
      </c>
      <c r="N307" s="687">
        <f t="shared" si="536"/>
        <v>42</v>
      </c>
      <c r="O307" s="687">
        <f t="shared" si="536"/>
        <v>0</v>
      </c>
      <c r="P307" s="687">
        <f t="shared" si="537"/>
        <v>-42</v>
      </c>
      <c r="Q307" s="688">
        <f t="shared" si="538"/>
        <v>0</v>
      </c>
      <c r="R307" s="687">
        <f>'2. ГПП-ОГХК'!W108</f>
        <v>14.6</v>
      </c>
      <c r="S307" s="687">
        <f>'2. ГПП-ОГХК'!Y108</f>
        <v>0</v>
      </c>
      <c r="T307" s="687">
        <f t="shared" si="539"/>
        <v>-14.6</v>
      </c>
      <c r="U307" s="688">
        <f t="shared" si="540"/>
        <v>0</v>
      </c>
      <c r="V307" s="687">
        <f>'2. ГПП-ОГХК'!AC108</f>
        <v>13.1</v>
      </c>
      <c r="W307" s="687">
        <f>'2. ГПП-ОГХК'!AE108</f>
        <v>0</v>
      </c>
      <c r="X307" s="687">
        <f t="shared" si="541"/>
        <v>-13.1</v>
      </c>
      <c r="Y307" s="688">
        <f t="shared" si="542"/>
        <v>0</v>
      </c>
      <c r="Z307" s="687">
        <f>'2. ГПП-ОГХК'!AI108</f>
        <v>14.299999999999999</v>
      </c>
      <c r="AA307" s="687">
        <f>'2. ГПП-ОГХК'!AK108</f>
        <v>0</v>
      </c>
      <c r="AB307" s="687">
        <f t="shared" si="543"/>
        <v>-14.299999999999999</v>
      </c>
      <c r="AC307" s="688">
        <f t="shared" si="544"/>
        <v>0</v>
      </c>
      <c r="AD307" s="687">
        <f t="shared" si="545"/>
        <v>40.4</v>
      </c>
      <c r="AE307" s="687">
        <f t="shared" si="545"/>
        <v>0</v>
      </c>
      <c r="AF307" s="687">
        <f t="shared" si="546"/>
        <v>-40.4</v>
      </c>
      <c r="AG307" s="688">
        <f t="shared" si="547"/>
        <v>0</v>
      </c>
      <c r="AH307" s="687">
        <f>'2. ГПП-ОГХК'!AU108</f>
        <v>11.6</v>
      </c>
      <c r="AI307" s="687">
        <f>'2. ГПП-ОГХК'!AW108</f>
        <v>0</v>
      </c>
      <c r="AJ307" s="687">
        <f t="shared" si="548"/>
        <v>-11.6</v>
      </c>
      <c r="AK307" s="688">
        <f t="shared" si="549"/>
        <v>0</v>
      </c>
      <c r="AL307" s="687">
        <f>'2. ГПП-ОГХК'!BA108</f>
        <v>14.7</v>
      </c>
      <c r="AM307" s="687">
        <f>'2. ГПП-ОГХК'!BC108</f>
        <v>0</v>
      </c>
      <c r="AN307" s="687">
        <f t="shared" si="550"/>
        <v>-14.7</v>
      </c>
      <c r="AO307" s="688">
        <f t="shared" si="551"/>
        <v>0</v>
      </c>
      <c r="AP307" s="687">
        <f>'2. ГПП-ОГХК'!BG108</f>
        <v>14.1</v>
      </c>
      <c r="AQ307" s="687">
        <f>'2. ГПП-ОГХК'!BI108</f>
        <v>0</v>
      </c>
      <c r="AR307" s="687">
        <f t="shared" si="552"/>
        <v>-14.1</v>
      </c>
      <c r="AS307" s="688">
        <f t="shared" si="553"/>
        <v>0</v>
      </c>
      <c r="AT307" s="687">
        <f t="shared" si="554"/>
        <v>43.5</v>
      </c>
      <c r="AU307" s="687">
        <f t="shared" si="554"/>
        <v>0</v>
      </c>
      <c r="AV307" s="687">
        <f t="shared" si="555"/>
        <v>-43.5</v>
      </c>
      <c r="AW307" s="688">
        <f t="shared" si="556"/>
        <v>0</v>
      </c>
      <c r="AX307" s="687">
        <f>'2. ГПП-ОГХК'!BS108</f>
        <v>14.7</v>
      </c>
      <c r="AY307" s="687">
        <f>'2. ГПП-ОГХК'!BU108</f>
        <v>0</v>
      </c>
      <c r="AZ307" s="687">
        <f t="shared" si="557"/>
        <v>-14.7</v>
      </c>
      <c r="BA307" s="688">
        <f t="shared" si="558"/>
        <v>0</v>
      </c>
      <c r="BB307" s="687">
        <f>'2. ГПП-ОГХК'!BY108</f>
        <v>14.7</v>
      </c>
      <c r="BC307" s="687">
        <f>'2. ГПП-ОГХК'!CA108</f>
        <v>0</v>
      </c>
      <c r="BD307" s="687">
        <f t="shared" si="559"/>
        <v>-14.7</v>
      </c>
      <c r="BE307" s="688">
        <f t="shared" si="560"/>
        <v>0</v>
      </c>
      <c r="BF307" s="687">
        <f>'2. ГПП-ОГХК'!CE108</f>
        <v>14.1</v>
      </c>
      <c r="BG307" s="687">
        <f>'2. ГПП-ОГХК'!CG108</f>
        <v>0</v>
      </c>
      <c r="BH307" s="687">
        <f t="shared" si="561"/>
        <v>-14.1</v>
      </c>
      <c r="BI307" s="688">
        <f t="shared" si="562"/>
        <v>0</v>
      </c>
      <c r="BJ307" s="687">
        <f t="shared" si="563"/>
        <v>42.3</v>
      </c>
      <c r="BK307" s="687">
        <f t="shared" si="563"/>
        <v>0</v>
      </c>
      <c r="BL307" s="687">
        <f t="shared" si="564"/>
        <v>-42.3</v>
      </c>
      <c r="BM307" s="688">
        <f t="shared" si="565"/>
        <v>0</v>
      </c>
      <c r="BN307" s="687">
        <f>'2. ГПП-ОГХК'!CQ108</f>
        <v>14.299999999999999</v>
      </c>
      <c r="BO307" s="687">
        <f>'2. ГПП-ОГХК'!CS108</f>
        <v>0</v>
      </c>
      <c r="BP307" s="687">
        <f t="shared" si="566"/>
        <v>-14.299999999999999</v>
      </c>
      <c r="BQ307" s="688">
        <f t="shared" si="567"/>
        <v>0</v>
      </c>
      <c r="BR307" s="687">
        <f>'2. ГПП-ОГХК'!CW108</f>
        <v>13.799999999999999</v>
      </c>
      <c r="BS307" s="687">
        <f>'2. ГПП-ОГХК'!CY108</f>
        <v>0</v>
      </c>
      <c r="BT307" s="687">
        <f t="shared" si="568"/>
        <v>-13.799999999999999</v>
      </c>
      <c r="BU307" s="688">
        <f t="shared" si="569"/>
        <v>0</v>
      </c>
      <c r="BV307" s="687">
        <f>'2. ГПП-ОГХК'!DC108</f>
        <v>14.2</v>
      </c>
      <c r="BW307" s="687">
        <f>'2. ГПП-ОГХК'!DE108</f>
        <v>0</v>
      </c>
      <c r="BX307" s="687">
        <f t="shared" si="570"/>
        <v>-14.2</v>
      </c>
      <c r="BY307" s="688">
        <f t="shared" si="571"/>
        <v>0</v>
      </c>
    </row>
    <row r="308" spans="3:77" ht="20.100000000000001" customHeight="1" outlineLevel="1">
      <c r="C308" s="422" t="s">
        <v>424</v>
      </c>
      <c r="D308" s="528"/>
      <c r="E308" s="528"/>
      <c r="F308" s="529"/>
      <c r="G308" s="530">
        <v>0</v>
      </c>
      <c r="H308" s="530"/>
      <c r="I308" s="691" t="s">
        <v>98</v>
      </c>
      <c r="J308" s="681"/>
      <c r="K308" s="681"/>
      <c r="L308" s="681"/>
      <c r="M308" s="681"/>
      <c r="N308" s="681"/>
      <c r="O308" s="681"/>
      <c r="P308" s="681"/>
      <c r="Q308" s="681"/>
      <c r="R308" s="681"/>
      <c r="S308" s="681"/>
      <c r="T308" s="681"/>
      <c r="U308" s="681"/>
      <c r="V308" s="681"/>
      <c r="W308" s="681"/>
      <c r="X308" s="681"/>
      <c r="Y308" s="681"/>
      <c r="Z308" s="681"/>
      <c r="AA308" s="681"/>
      <c r="AB308" s="681"/>
      <c r="AC308" s="681"/>
      <c r="AD308" s="681"/>
      <c r="AE308" s="681"/>
      <c r="AF308" s="681"/>
      <c r="AG308" s="681"/>
      <c r="AH308" s="681"/>
      <c r="AI308" s="681"/>
      <c r="AJ308" s="681"/>
      <c r="AK308" s="681"/>
      <c r="AL308" s="681"/>
      <c r="AM308" s="681"/>
      <c r="AN308" s="681"/>
      <c r="AO308" s="681"/>
      <c r="AP308" s="681"/>
      <c r="AQ308" s="681"/>
      <c r="AR308" s="681"/>
      <c r="AS308" s="681"/>
      <c r="AT308" s="681"/>
      <c r="AU308" s="681"/>
      <c r="AV308" s="681"/>
      <c r="AW308" s="681"/>
      <c r="AX308" s="681"/>
      <c r="AY308" s="681"/>
      <c r="AZ308" s="681"/>
      <c r="BA308" s="681"/>
      <c r="BB308" s="681"/>
      <c r="BC308" s="681"/>
      <c r="BD308" s="681"/>
      <c r="BE308" s="681"/>
      <c r="BF308" s="681"/>
      <c r="BG308" s="681"/>
      <c r="BH308" s="681"/>
      <c r="BI308" s="681"/>
      <c r="BJ308" s="681"/>
      <c r="BK308" s="681"/>
      <c r="BL308" s="681"/>
      <c r="BM308" s="681"/>
      <c r="BN308" s="681"/>
      <c r="BO308" s="681"/>
      <c r="BP308" s="681"/>
      <c r="BQ308" s="681"/>
      <c r="BR308" s="681"/>
      <c r="BS308" s="681"/>
      <c r="BT308" s="681"/>
      <c r="BU308" s="681"/>
      <c r="BV308" s="681"/>
      <c r="BW308" s="681"/>
      <c r="BX308" s="681"/>
      <c r="BY308" s="681"/>
    </row>
    <row r="309" spans="3:77" ht="20.100000000000001" customHeight="1" outlineLevel="1">
      <c r="C309" s="422"/>
      <c r="D309" s="528"/>
      <c r="E309" s="528"/>
      <c r="F309" s="529"/>
      <c r="G309" s="530">
        <v>0</v>
      </c>
      <c r="H309" s="530"/>
      <c r="I309" s="694" t="s">
        <v>98</v>
      </c>
      <c r="J309" s="681"/>
      <c r="K309" s="681"/>
      <c r="L309" s="681"/>
      <c r="M309" s="681"/>
      <c r="N309" s="681"/>
      <c r="O309" s="681"/>
      <c r="P309" s="681"/>
      <c r="Q309" s="681"/>
      <c r="R309" s="681"/>
      <c r="S309" s="681"/>
      <c r="T309" s="681"/>
      <c r="U309" s="681"/>
      <c r="V309" s="681"/>
      <c r="W309" s="681"/>
      <c r="X309" s="681"/>
      <c r="Y309" s="681"/>
      <c r="Z309" s="681"/>
      <c r="AA309" s="681"/>
      <c r="AB309" s="681"/>
      <c r="AC309" s="681"/>
      <c r="AD309" s="681"/>
      <c r="AE309" s="681"/>
      <c r="AF309" s="681"/>
      <c r="AG309" s="681"/>
      <c r="AH309" s="681"/>
      <c r="AI309" s="681"/>
      <c r="AJ309" s="681"/>
      <c r="AK309" s="681"/>
      <c r="AL309" s="681"/>
      <c r="AM309" s="681"/>
      <c r="AN309" s="681"/>
      <c r="AO309" s="681"/>
      <c r="AP309" s="681"/>
      <c r="AQ309" s="681"/>
      <c r="AR309" s="681"/>
      <c r="AS309" s="681"/>
      <c r="AT309" s="681"/>
      <c r="AU309" s="681"/>
      <c r="AV309" s="681"/>
      <c r="AW309" s="681"/>
      <c r="AX309" s="681"/>
      <c r="AY309" s="681"/>
      <c r="AZ309" s="681"/>
      <c r="BA309" s="681"/>
      <c r="BB309" s="681"/>
      <c r="BC309" s="681"/>
      <c r="BD309" s="681"/>
      <c r="BE309" s="681"/>
      <c r="BF309" s="681"/>
      <c r="BG309" s="681"/>
      <c r="BH309" s="681"/>
      <c r="BI309" s="681"/>
      <c r="BJ309" s="681"/>
      <c r="BK309" s="681"/>
      <c r="BL309" s="681"/>
      <c r="BM309" s="681"/>
      <c r="BN309" s="681"/>
      <c r="BO309" s="681"/>
      <c r="BP309" s="681"/>
      <c r="BQ309" s="681"/>
      <c r="BR309" s="681"/>
      <c r="BS309" s="681"/>
      <c r="BT309" s="681"/>
      <c r="BU309" s="681"/>
      <c r="BV309" s="681"/>
      <c r="BW309" s="681"/>
      <c r="BX309" s="681"/>
      <c r="BY309" s="681"/>
    </row>
    <row r="310" spans="3:77" ht="20.100000000000001" customHeight="1" outlineLevel="1">
      <c r="C310" s="423" t="s">
        <v>425</v>
      </c>
      <c r="D310" s="528"/>
      <c r="E310" s="528"/>
      <c r="F310" s="529"/>
      <c r="G310" s="530"/>
      <c r="H310" s="530"/>
      <c r="I310" s="694" t="s">
        <v>98</v>
      </c>
      <c r="J310" s="681"/>
      <c r="K310" s="681"/>
      <c r="L310" s="681"/>
      <c r="M310" s="681"/>
      <c r="N310" s="681"/>
      <c r="O310" s="681"/>
      <c r="P310" s="681"/>
      <c r="Q310" s="681"/>
      <c r="R310" s="681"/>
      <c r="S310" s="681"/>
      <c r="T310" s="681"/>
      <c r="U310" s="681"/>
      <c r="V310" s="681"/>
      <c r="W310" s="681"/>
      <c r="X310" s="681"/>
      <c r="Y310" s="681"/>
      <c r="Z310" s="681"/>
      <c r="AA310" s="681"/>
      <c r="AB310" s="681"/>
      <c r="AC310" s="681"/>
      <c r="AD310" s="681"/>
      <c r="AE310" s="681"/>
      <c r="AF310" s="681"/>
      <c r="AG310" s="681"/>
      <c r="AH310" s="681"/>
      <c r="AI310" s="681"/>
      <c r="AJ310" s="681"/>
      <c r="AK310" s="681"/>
      <c r="AL310" s="681"/>
      <c r="AM310" s="681"/>
      <c r="AN310" s="681"/>
      <c r="AO310" s="681"/>
      <c r="AP310" s="681"/>
      <c r="AQ310" s="681"/>
      <c r="AR310" s="681"/>
      <c r="AS310" s="681"/>
      <c r="AT310" s="681"/>
      <c r="AU310" s="681"/>
      <c r="AV310" s="681"/>
      <c r="AW310" s="681"/>
      <c r="AX310" s="681"/>
      <c r="AY310" s="681"/>
      <c r="AZ310" s="681"/>
      <c r="BA310" s="681"/>
      <c r="BB310" s="681"/>
      <c r="BC310" s="681"/>
      <c r="BD310" s="681"/>
      <c r="BE310" s="681"/>
      <c r="BF310" s="681"/>
      <c r="BG310" s="681"/>
      <c r="BH310" s="681"/>
      <c r="BI310" s="681"/>
      <c r="BJ310" s="681"/>
      <c r="BK310" s="681"/>
      <c r="BL310" s="681"/>
      <c r="BM310" s="681"/>
      <c r="BN310" s="681"/>
      <c r="BO310" s="681"/>
      <c r="BP310" s="681"/>
      <c r="BQ310" s="681"/>
      <c r="BR310" s="681"/>
      <c r="BS310" s="681"/>
      <c r="BT310" s="681"/>
      <c r="BU310" s="681"/>
      <c r="BV310" s="681"/>
      <c r="BW310" s="681"/>
      <c r="BX310" s="681"/>
      <c r="BY310" s="681"/>
    </row>
    <row r="311" spans="3:77" ht="20.100000000000001" customHeight="1" outlineLevel="1">
      <c r="C311" s="418"/>
      <c r="D311" s="528"/>
      <c r="E311" s="528"/>
      <c r="F311" s="529"/>
      <c r="G311" s="530"/>
      <c r="H311" s="530"/>
      <c r="I311" s="694" t="s">
        <v>98</v>
      </c>
      <c r="J311" s="681"/>
      <c r="K311" s="681"/>
      <c r="L311" s="681"/>
      <c r="M311" s="681"/>
      <c r="N311" s="681"/>
      <c r="O311" s="681"/>
      <c r="P311" s="681"/>
      <c r="Q311" s="681"/>
      <c r="R311" s="681"/>
      <c r="S311" s="681"/>
      <c r="T311" s="681"/>
      <c r="U311" s="681"/>
      <c r="V311" s="681"/>
      <c r="W311" s="681"/>
      <c r="X311" s="681"/>
      <c r="Y311" s="681"/>
      <c r="Z311" s="681"/>
      <c r="AA311" s="681"/>
      <c r="AB311" s="681"/>
      <c r="AC311" s="681"/>
      <c r="AD311" s="681"/>
      <c r="AE311" s="681"/>
      <c r="AF311" s="681"/>
      <c r="AG311" s="681"/>
      <c r="AH311" s="681"/>
      <c r="AI311" s="681"/>
      <c r="AJ311" s="681"/>
      <c r="AK311" s="681"/>
      <c r="AL311" s="681"/>
      <c r="AM311" s="681"/>
      <c r="AN311" s="681"/>
      <c r="AO311" s="681"/>
      <c r="AP311" s="681"/>
      <c r="AQ311" s="681"/>
      <c r="AR311" s="681"/>
      <c r="AS311" s="681"/>
      <c r="AT311" s="681"/>
      <c r="AU311" s="681"/>
      <c r="AV311" s="681"/>
      <c r="AW311" s="681"/>
      <c r="AX311" s="681"/>
      <c r="AY311" s="681"/>
      <c r="AZ311" s="681"/>
      <c r="BA311" s="681"/>
      <c r="BB311" s="681"/>
      <c r="BC311" s="681"/>
      <c r="BD311" s="681"/>
      <c r="BE311" s="681"/>
      <c r="BF311" s="681"/>
      <c r="BG311" s="681"/>
      <c r="BH311" s="681"/>
      <c r="BI311" s="681"/>
      <c r="BJ311" s="681"/>
      <c r="BK311" s="681"/>
      <c r="BL311" s="681"/>
      <c r="BM311" s="681"/>
      <c r="BN311" s="681"/>
      <c r="BO311" s="681"/>
      <c r="BP311" s="681"/>
      <c r="BQ311" s="681"/>
      <c r="BR311" s="681"/>
      <c r="BS311" s="681"/>
      <c r="BT311" s="681"/>
      <c r="BU311" s="681"/>
      <c r="BV311" s="681"/>
      <c r="BW311" s="681"/>
      <c r="BX311" s="681"/>
      <c r="BY311" s="681"/>
    </row>
    <row r="312" spans="3:77" ht="20.100000000000001" customHeight="1">
      <c r="C312" s="424" t="s">
        <v>426</v>
      </c>
      <c r="D312" s="528"/>
      <c r="E312" s="528"/>
      <c r="F312" s="529"/>
      <c r="G312" s="530" t="s">
        <v>427</v>
      </c>
      <c r="H312" s="530"/>
      <c r="I312" s="446" t="s">
        <v>98</v>
      </c>
      <c r="J312" s="687">
        <f t="shared" ref="J312:J320" si="572">N312+AD312+AT312+BJ312</f>
        <v>0</v>
      </c>
      <c r="K312" s="687">
        <f t="shared" ref="K312:K320" si="573">O312+AE312+AU312+BK312</f>
        <v>0</v>
      </c>
      <c r="L312" s="687">
        <f t="shared" ref="L312:L320" si="574">IFERROR(K312-J312,"-")</f>
        <v>0</v>
      </c>
      <c r="M312" s="688" t="str">
        <f t="shared" ref="M312:M320" si="575">IFERROR(K312/J312,"-")</f>
        <v>-</v>
      </c>
      <c r="N312" s="687">
        <f t="shared" ref="N312:N320" si="576">R312+V312+Z312</f>
        <v>0</v>
      </c>
      <c r="O312" s="687">
        <f t="shared" ref="O312:O320" si="577">S312+W312+AA312</f>
        <v>0</v>
      </c>
      <c r="P312" s="687">
        <f t="shared" ref="P312:P320" si="578">IFERROR(O312-N312,"-")</f>
        <v>0</v>
      </c>
      <c r="Q312" s="688" t="str">
        <f t="shared" ref="Q312:Q320" si="579">IFERROR(O312/N312,"-")</f>
        <v>-</v>
      </c>
      <c r="R312" s="687">
        <f>'2. ГПП-ОГХК'!W110</f>
        <v>0</v>
      </c>
      <c r="S312" s="687">
        <f>'2. ГПП-ОГХК'!Y110</f>
        <v>0</v>
      </c>
      <c r="T312" s="687">
        <f t="shared" ref="T312:T320" si="580">IFERROR(S312-R312,"-")</f>
        <v>0</v>
      </c>
      <c r="U312" s="688" t="str">
        <f t="shared" ref="U312:U320" si="581">IFERROR(S312/R312,"-")</f>
        <v>-</v>
      </c>
      <c r="V312" s="687">
        <f>'2. ГПП-ОГХК'!AC110</f>
        <v>0</v>
      </c>
      <c r="W312" s="687">
        <f>'2. ГПП-ОГХК'!AE110</f>
        <v>0</v>
      </c>
      <c r="X312" s="687">
        <f t="shared" ref="X312:X320" si="582">IFERROR(W312-V312,"-")</f>
        <v>0</v>
      </c>
      <c r="Y312" s="688" t="str">
        <f t="shared" ref="Y312:Y320" si="583">IFERROR(W312/V312,"-")</f>
        <v>-</v>
      </c>
      <c r="Z312" s="687">
        <f>'2. ГПП-ОГХК'!AI110</f>
        <v>0</v>
      </c>
      <c r="AA312" s="687">
        <f>'2. ГПП-ОГХК'!AK110</f>
        <v>0</v>
      </c>
      <c r="AB312" s="687">
        <f t="shared" ref="AB312:AB320" si="584">IFERROR(AA312-Z312,"-")</f>
        <v>0</v>
      </c>
      <c r="AC312" s="688" t="str">
        <f t="shared" ref="AC312:AC320" si="585">IFERROR(AA312/Z312,"-")</f>
        <v>-</v>
      </c>
      <c r="AD312" s="687">
        <f t="shared" ref="AD312:AD320" si="586">AH312+AL312+AP312</f>
        <v>0</v>
      </c>
      <c r="AE312" s="687">
        <f t="shared" ref="AE312:AE320" si="587">AI312+AM312+AQ312</f>
        <v>0</v>
      </c>
      <c r="AF312" s="687">
        <f t="shared" ref="AF312:AF320" si="588">IFERROR(AE312-AD312,"-")</f>
        <v>0</v>
      </c>
      <c r="AG312" s="688" t="str">
        <f t="shared" ref="AG312:AG320" si="589">IFERROR(AE312/AD312,"-")</f>
        <v>-</v>
      </c>
      <c r="AH312" s="687">
        <f>'2. ГПП-ОГХК'!AU110</f>
        <v>0</v>
      </c>
      <c r="AI312" s="687">
        <f>'2. ГПП-ОГХК'!AW110</f>
        <v>0</v>
      </c>
      <c r="AJ312" s="687">
        <f t="shared" ref="AJ312:AJ320" si="590">IFERROR(AI312-AH312,"-")</f>
        <v>0</v>
      </c>
      <c r="AK312" s="688" t="str">
        <f t="shared" ref="AK312:AK320" si="591">IFERROR(AI312/AH312,"-")</f>
        <v>-</v>
      </c>
      <c r="AL312" s="687">
        <f>'2. ГПП-ОГХК'!BA110</f>
        <v>0</v>
      </c>
      <c r="AM312" s="687">
        <f>'2. ГПП-ОГХК'!BC110</f>
        <v>0</v>
      </c>
      <c r="AN312" s="687">
        <f t="shared" ref="AN312:AN320" si="592">IFERROR(AM312-AL312,"-")</f>
        <v>0</v>
      </c>
      <c r="AO312" s="688" t="str">
        <f t="shared" ref="AO312:AO320" si="593">IFERROR(AM312/AL312,"-")</f>
        <v>-</v>
      </c>
      <c r="AP312" s="687">
        <f>'2. ГПП-ОГХК'!BG110</f>
        <v>0</v>
      </c>
      <c r="AQ312" s="687">
        <f>'2. ГПП-ОГХК'!BI110</f>
        <v>0</v>
      </c>
      <c r="AR312" s="687">
        <f t="shared" ref="AR312:AR320" si="594">IFERROR(AQ312-AP312,"-")</f>
        <v>0</v>
      </c>
      <c r="AS312" s="688" t="str">
        <f t="shared" ref="AS312:AS320" si="595">IFERROR(AQ312/AP312,"-")</f>
        <v>-</v>
      </c>
      <c r="AT312" s="687">
        <f t="shared" ref="AT312:AT320" si="596">AX312+BB312+BF312</f>
        <v>0</v>
      </c>
      <c r="AU312" s="687">
        <f t="shared" ref="AU312:AU320" si="597">AY312+BC312+BG312</f>
        <v>0</v>
      </c>
      <c r="AV312" s="687">
        <f t="shared" ref="AV312:AV320" si="598">IFERROR(AU312-AT312,"-")</f>
        <v>0</v>
      </c>
      <c r="AW312" s="688" t="str">
        <f t="shared" ref="AW312:AW320" si="599">IFERROR(AU312/AT312,"-")</f>
        <v>-</v>
      </c>
      <c r="AX312" s="687">
        <f>'2. ГПП-ОГХК'!BS110</f>
        <v>0</v>
      </c>
      <c r="AY312" s="687">
        <f>'2. ГПП-ОГХК'!BU110</f>
        <v>0</v>
      </c>
      <c r="AZ312" s="687">
        <f t="shared" ref="AZ312:AZ320" si="600">IFERROR(AY312-AX312,"-")</f>
        <v>0</v>
      </c>
      <c r="BA312" s="688" t="str">
        <f t="shared" ref="BA312:BA320" si="601">IFERROR(AY312/AX312,"-")</f>
        <v>-</v>
      </c>
      <c r="BB312" s="687">
        <f>'2. ГПП-ОГХК'!BY110</f>
        <v>0</v>
      </c>
      <c r="BC312" s="687">
        <f>'2. ГПП-ОГХК'!CA110</f>
        <v>0</v>
      </c>
      <c r="BD312" s="687">
        <f t="shared" ref="BD312:BD320" si="602">IFERROR(BC312-BB312,"-")</f>
        <v>0</v>
      </c>
      <c r="BE312" s="688" t="str">
        <f t="shared" ref="BE312:BE320" si="603">IFERROR(BC312/BB312,"-")</f>
        <v>-</v>
      </c>
      <c r="BF312" s="687">
        <f>'2. ГПП-ОГХК'!CE110</f>
        <v>0</v>
      </c>
      <c r="BG312" s="687">
        <f>'2. ГПП-ОГХК'!CG110</f>
        <v>0</v>
      </c>
      <c r="BH312" s="687">
        <f t="shared" ref="BH312:BH320" si="604">IFERROR(BG312-BF312,"-")</f>
        <v>0</v>
      </c>
      <c r="BI312" s="688" t="str">
        <f t="shared" ref="BI312:BI320" si="605">IFERROR(BG312/BF312,"-")</f>
        <v>-</v>
      </c>
      <c r="BJ312" s="687">
        <f t="shared" ref="BJ312:BJ320" si="606">BN312+BR312+BV312</f>
        <v>0</v>
      </c>
      <c r="BK312" s="687">
        <f t="shared" ref="BK312:BK320" si="607">BO312+BS312+BW312</f>
        <v>0</v>
      </c>
      <c r="BL312" s="687">
        <f t="shared" ref="BL312:BL320" si="608">IFERROR(BK312-BJ312,"-")</f>
        <v>0</v>
      </c>
      <c r="BM312" s="688" t="str">
        <f t="shared" ref="BM312:BM320" si="609">IFERROR(BK312/BJ312,"-")</f>
        <v>-</v>
      </c>
      <c r="BN312" s="687">
        <f>'2. ГПП-ОГХК'!CQ110</f>
        <v>0</v>
      </c>
      <c r="BO312" s="687">
        <f>'2. ГПП-ОГХК'!CS110</f>
        <v>0</v>
      </c>
      <c r="BP312" s="687">
        <f t="shared" ref="BP312:BP320" si="610">IFERROR(BO312-BN312,"-")</f>
        <v>0</v>
      </c>
      <c r="BQ312" s="688" t="str">
        <f t="shared" ref="BQ312:BQ320" si="611">IFERROR(BO312/BN312,"-")</f>
        <v>-</v>
      </c>
      <c r="BR312" s="687">
        <f>'2. ГПП-ОГХК'!CW110</f>
        <v>0</v>
      </c>
      <c r="BS312" s="687">
        <f>'2. ГПП-ОГХК'!CY110</f>
        <v>0</v>
      </c>
      <c r="BT312" s="687">
        <f t="shared" ref="BT312:BT320" si="612">IFERROR(BS312-BR312,"-")</f>
        <v>0</v>
      </c>
      <c r="BU312" s="688" t="str">
        <f t="shared" ref="BU312:BU320" si="613">IFERROR(BS312/BR312,"-")</f>
        <v>-</v>
      </c>
      <c r="BV312" s="687">
        <f>'2. ГПП-ОГХК'!DC110</f>
        <v>0</v>
      </c>
      <c r="BW312" s="687">
        <f>'2. ГПП-ОГХК'!DE110</f>
        <v>0</v>
      </c>
      <c r="BX312" s="687">
        <f t="shared" ref="BX312:BX320" si="614">IFERROR(BW312-BV312,"-")</f>
        <v>0</v>
      </c>
      <c r="BY312" s="688" t="str">
        <f t="shared" ref="BY312:BY320" si="615">IFERROR(BW312/BV312,"-")</f>
        <v>-</v>
      </c>
    </row>
    <row r="313" spans="3:77" ht="20.100000000000001" customHeight="1">
      <c r="C313" s="430" t="s">
        <v>428</v>
      </c>
      <c r="D313" s="528"/>
      <c r="E313" s="528"/>
      <c r="F313" s="529"/>
      <c r="G313" s="530" t="s">
        <v>427</v>
      </c>
      <c r="H313" s="530"/>
      <c r="I313" s="694" t="s">
        <v>98</v>
      </c>
      <c r="J313" s="687">
        <f t="shared" si="572"/>
        <v>0</v>
      </c>
      <c r="K313" s="687">
        <f t="shared" si="573"/>
        <v>0</v>
      </c>
      <c r="L313" s="687">
        <f t="shared" si="574"/>
        <v>0</v>
      </c>
      <c r="M313" s="688" t="str">
        <f t="shared" si="575"/>
        <v>-</v>
      </c>
      <c r="N313" s="687">
        <f t="shared" si="576"/>
        <v>0</v>
      </c>
      <c r="O313" s="687">
        <f t="shared" si="577"/>
        <v>0</v>
      </c>
      <c r="P313" s="687">
        <f t="shared" si="578"/>
        <v>0</v>
      </c>
      <c r="Q313" s="688" t="str">
        <f t="shared" si="579"/>
        <v>-</v>
      </c>
      <c r="R313" s="687">
        <f>'2. ГПП-ОГХК'!W110</f>
        <v>0</v>
      </c>
      <c r="S313" s="687">
        <f>'2. ГПП-ОГХК'!Y110</f>
        <v>0</v>
      </c>
      <c r="T313" s="687">
        <f t="shared" si="580"/>
        <v>0</v>
      </c>
      <c r="U313" s="688" t="str">
        <f t="shared" si="581"/>
        <v>-</v>
      </c>
      <c r="V313" s="687">
        <f>'2. ГПП-ОГХК'!AC110</f>
        <v>0</v>
      </c>
      <c r="W313" s="687">
        <f>'2. ГПП-ОГХК'!AE110</f>
        <v>0</v>
      </c>
      <c r="X313" s="687">
        <f t="shared" si="582"/>
        <v>0</v>
      </c>
      <c r="Y313" s="688" t="str">
        <f t="shared" si="583"/>
        <v>-</v>
      </c>
      <c r="Z313" s="687">
        <f>'2. ГПП-ОГХК'!AI110</f>
        <v>0</v>
      </c>
      <c r="AA313" s="687">
        <f>'2. ГПП-ОГХК'!AK110</f>
        <v>0</v>
      </c>
      <c r="AB313" s="687">
        <f t="shared" si="584"/>
        <v>0</v>
      </c>
      <c r="AC313" s="688" t="str">
        <f t="shared" si="585"/>
        <v>-</v>
      </c>
      <c r="AD313" s="687">
        <f t="shared" si="586"/>
        <v>0</v>
      </c>
      <c r="AE313" s="687">
        <f t="shared" si="587"/>
        <v>0</v>
      </c>
      <c r="AF313" s="687">
        <f t="shared" si="588"/>
        <v>0</v>
      </c>
      <c r="AG313" s="688" t="str">
        <f t="shared" si="589"/>
        <v>-</v>
      </c>
      <c r="AH313" s="687">
        <f>'2. ГПП-ОГХК'!AU110</f>
        <v>0</v>
      </c>
      <c r="AI313" s="687">
        <f>'2. ГПП-ОГХК'!AW110</f>
        <v>0</v>
      </c>
      <c r="AJ313" s="687">
        <f t="shared" si="590"/>
        <v>0</v>
      </c>
      <c r="AK313" s="688" t="str">
        <f t="shared" si="591"/>
        <v>-</v>
      </c>
      <c r="AL313" s="687">
        <f>'2. ГПП-ОГХК'!BA110</f>
        <v>0</v>
      </c>
      <c r="AM313" s="687">
        <f>'2. ГПП-ОГХК'!BC110</f>
        <v>0</v>
      </c>
      <c r="AN313" s="687">
        <f t="shared" si="592"/>
        <v>0</v>
      </c>
      <c r="AO313" s="688" t="str">
        <f t="shared" si="593"/>
        <v>-</v>
      </c>
      <c r="AP313" s="687">
        <f>'2. ГПП-ОГХК'!BG110</f>
        <v>0</v>
      </c>
      <c r="AQ313" s="687">
        <f>'2. ГПП-ОГХК'!BI110</f>
        <v>0</v>
      </c>
      <c r="AR313" s="687">
        <f t="shared" si="594"/>
        <v>0</v>
      </c>
      <c r="AS313" s="688" t="str">
        <f t="shared" si="595"/>
        <v>-</v>
      </c>
      <c r="AT313" s="687">
        <f t="shared" si="596"/>
        <v>0</v>
      </c>
      <c r="AU313" s="687">
        <f t="shared" si="597"/>
        <v>0</v>
      </c>
      <c r="AV313" s="687">
        <f t="shared" si="598"/>
        <v>0</v>
      </c>
      <c r="AW313" s="688" t="str">
        <f t="shared" si="599"/>
        <v>-</v>
      </c>
      <c r="AX313" s="687">
        <f>'2. ГПП-ОГХК'!BS110</f>
        <v>0</v>
      </c>
      <c r="AY313" s="687">
        <f>'2. ГПП-ОГХК'!BU110</f>
        <v>0</v>
      </c>
      <c r="AZ313" s="687">
        <f t="shared" si="600"/>
        <v>0</v>
      </c>
      <c r="BA313" s="688" t="str">
        <f t="shared" si="601"/>
        <v>-</v>
      </c>
      <c r="BB313" s="687">
        <f>'2. ГПП-ОГХК'!BY110</f>
        <v>0</v>
      </c>
      <c r="BC313" s="687">
        <f>'2. ГПП-ОГХК'!CA110</f>
        <v>0</v>
      </c>
      <c r="BD313" s="687">
        <f t="shared" si="602"/>
        <v>0</v>
      </c>
      <c r="BE313" s="688" t="str">
        <f t="shared" si="603"/>
        <v>-</v>
      </c>
      <c r="BF313" s="687">
        <f>'2. ГПП-ОГХК'!CE110</f>
        <v>0</v>
      </c>
      <c r="BG313" s="687">
        <f>'2. ГПП-ОГХК'!CG110</f>
        <v>0</v>
      </c>
      <c r="BH313" s="687">
        <f t="shared" si="604"/>
        <v>0</v>
      </c>
      <c r="BI313" s="688" t="str">
        <f t="shared" si="605"/>
        <v>-</v>
      </c>
      <c r="BJ313" s="687">
        <f t="shared" si="606"/>
        <v>0</v>
      </c>
      <c r="BK313" s="687">
        <f t="shared" si="607"/>
        <v>0</v>
      </c>
      <c r="BL313" s="687">
        <f t="shared" si="608"/>
        <v>0</v>
      </c>
      <c r="BM313" s="688" t="str">
        <f t="shared" si="609"/>
        <v>-</v>
      </c>
      <c r="BN313" s="687">
        <f>'2. ГПП-ОГХК'!CQ110</f>
        <v>0</v>
      </c>
      <c r="BO313" s="687">
        <f>'2. ГПП-ОГХК'!CS110</f>
        <v>0</v>
      </c>
      <c r="BP313" s="687">
        <f t="shared" si="610"/>
        <v>0</v>
      </c>
      <c r="BQ313" s="688" t="str">
        <f t="shared" si="611"/>
        <v>-</v>
      </c>
      <c r="BR313" s="687">
        <f>'2. ГПП-ОГХК'!CW110</f>
        <v>0</v>
      </c>
      <c r="BS313" s="687">
        <f>'2. ГПП-ОГХК'!CY110</f>
        <v>0</v>
      </c>
      <c r="BT313" s="687">
        <f t="shared" si="612"/>
        <v>0</v>
      </c>
      <c r="BU313" s="688" t="str">
        <f t="shared" si="613"/>
        <v>-</v>
      </c>
      <c r="BV313" s="687">
        <f>'2. ГПП-ОГХК'!DC110</f>
        <v>0</v>
      </c>
      <c r="BW313" s="687">
        <f>'2. ГПП-ОГХК'!DE110</f>
        <v>0</v>
      </c>
      <c r="BX313" s="687">
        <f t="shared" si="614"/>
        <v>0</v>
      </c>
      <c r="BY313" s="688" t="str">
        <f t="shared" si="615"/>
        <v>-</v>
      </c>
    </row>
    <row r="314" spans="3:77" ht="20.100000000000001" customHeight="1">
      <c r="C314" s="689" t="s">
        <v>205</v>
      </c>
      <c r="D314" s="528"/>
      <c r="E314" s="528"/>
      <c r="F314" s="529"/>
      <c r="G314" s="530" t="s">
        <v>373</v>
      </c>
      <c r="H314" s="530"/>
      <c r="I314" s="446" t="s">
        <v>98</v>
      </c>
      <c r="J314" s="687">
        <f t="shared" si="572"/>
        <v>32</v>
      </c>
      <c r="K314" s="687">
        <f t="shared" si="573"/>
        <v>0</v>
      </c>
      <c r="L314" s="687">
        <f t="shared" si="574"/>
        <v>-32</v>
      </c>
      <c r="M314" s="688">
        <f t="shared" si="575"/>
        <v>0</v>
      </c>
      <c r="N314" s="687">
        <f t="shared" si="576"/>
        <v>12.2</v>
      </c>
      <c r="O314" s="687">
        <f t="shared" si="577"/>
        <v>0</v>
      </c>
      <c r="P314" s="687">
        <f t="shared" si="578"/>
        <v>-12.2</v>
      </c>
      <c r="Q314" s="688">
        <f t="shared" si="579"/>
        <v>0</v>
      </c>
      <c r="R314" s="687">
        <f>'8. ГД Уренгой'!W72</f>
        <v>4.3</v>
      </c>
      <c r="S314" s="687">
        <f>'8. ГД Уренгой'!Y72</f>
        <v>0</v>
      </c>
      <c r="T314" s="687">
        <f t="shared" si="580"/>
        <v>-4.3</v>
      </c>
      <c r="U314" s="688">
        <f t="shared" si="581"/>
        <v>0</v>
      </c>
      <c r="V314" s="687">
        <f>'8. ГД Уренгой'!AC72</f>
        <v>3.8000000000000003</v>
      </c>
      <c r="W314" s="687">
        <f>'8. ГД Уренгой'!AE72</f>
        <v>0</v>
      </c>
      <c r="X314" s="687">
        <f t="shared" si="582"/>
        <v>-3.8000000000000003</v>
      </c>
      <c r="Y314" s="688">
        <f t="shared" si="583"/>
        <v>0</v>
      </c>
      <c r="Z314" s="687">
        <f>'8. ГД Уренгой'!AI72</f>
        <v>4.0999999999999996</v>
      </c>
      <c r="AA314" s="687">
        <f>'8. ГД Уренгой'!AK72</f>
        <v>0</v>
      </c>
      <c r="AB314" s="687">
        <f t="shared" si="584"/>
        <v>-4.0999999999999996</v>
      </c>
      <c r="AC314" s="688">
        <f t="shared" si="585"/>
        <v>0</v>
      </c>
      <c r="AD314" s="687">
        <f t="shared" si="586"/>
        <v>10.100000000000001</v>
      </c>
      <c r="AE314" s="687">
        <f t="shared" si="587"/>
        <v>0</v>
      </c>
      <c r="AF314" s="687">
        <f t="shared" si="588"/>
        <v>-10.100000000000001</v>
      </c>
      <c r="AG314" s="688">
        <f t="shared" si="589"/>
        <v>0</v>
      </c>
      <c r="AH314" s="687">
        <f>'8. ГД Уренгой'!AU72</f>
        <v>3.8000000000000003</v>
      </c>
      <c r="AI314" s="687">
        <f>'8. ГД Уренгой'!AW72</f>
        <v>0</v>
      </c>
      <c r="AJ314" s="687">
        <f t="shared" si="590"/>
        <v>-3.8000000000000003</v>
      </c>
      <c r="AK314" s="688">
        <f t="shared" si="591"/>
        <v>0</v>
      </c>
      <c r="AL314" s="687">
        <f>'8. ГД Уренгой'!BA72</f>
        <v>3.5</v>
      </c>
      <c r="AM314" s="687">
        <f>'8. ГД Уренгой'!BC72</f>
        <v>0</v>
      </c>
      <c r="AN314" s="687">
        <f t="shared" si="592"/>
        <v>-3.5</v>
      </c>
      <c r="AO314" s="688">
        <f t="shared" si="593"/>
        <v>0</v>
      </c>
      <c r="AP314" s="687">
        <f>'8. ГД Уренгой'!BG72</f>
        <v>2.8000000000000003</v>
      </c>
      <c r="AQ314" s="687">
        <f>'8. ГД Уренгой'!BI72</f>
        <v>0</v>
      </c>
      <c r="AR314" s="687">
        <f t="shared" si="594"/>
        <v>-2.8000000000000003</v>
      </c>
      <c r="AS314" s="688">
        <f t="shared" si="595"/>
        <v>0</v>
      </c>
      <c r="AT314" s="687">
        <f t="shared" si="596"/>
        <v>9.7000000000000011</v>
      </c>
      <c r="AU314" s="687">
        <f t="shared" si="597"/>
        <v>0</v>
      </c>
      <c r="AV314" s="687">
        <f t="shared" si="598"/>
        <v>-9.7000000000000011</v>
      </c>
      <c r="AW314" s="688">
        <f t="shared" si="599"/>
        <v>0</v>
      </c>
      <c r="AX314" s="687">
        <f>'8. ГД Уренгой'!BS72</f>
        <v>3.6</v>
      </c>
      <c r="AY314" s="687">
        <f>'8. ГД Уренгой'!BU72</f>
        <v>0</v>
      </c>
      <c r="AZ314" s="687">
        <f t="shared" si="600"/>
        <v>-3.6</v>
      </c>
      <c r="BA314" s="688">
        <f t="shared" si="601"/>
        <v>0</v>
      </c>
      <c r="BB314" s="687">
        <f>'8. ГД Уренгой'!BY72</f>
        <v>2.7</v>
      </c>
      <c r="BC314" s="687">
        <f>'8. ГД Уренгой'!CA72</f>
        <v>0</v>
      </c>
      <c r="BD314" s="687">
        <f t="shared" si="602"/>
        <v>-2.7</v>
      </c>
      <c r="BE314" s="688">
        <f t="shared" si="603"/>
        <v>0</v>
      </c>
      <c r="BF314" s="687">
        <f>'8. ГД Уренгой'!CE72</f>
        <v>3.4</v>
      </c>
      <c r="BG314" s="687">
        <f>'8. ГД Уренгой'!CG72</f>
        <v>0</v>
      </c>
      <c r="BH314" s="687">
        <f t="shared" si="604"/>
        <v>-3.4</v>
      </c>
      <c r="BI314" s="688">
        <f t="shared" si="605"/>
        <v>0</v>
      </c>
      <c r="BJ314" s="687">
        <f t="shared" si="606"/>
        <v>0</v>
      </c>
      <c r="BK314" s="687">
        <f t="shared" si="607"/>
        <v>0</v>
      </c>
      <c r="BL314" s="687">
        <f t="shared" si="608"/>
        <v>0</v>
      </c>
      <c r="BM314" s="688" t="str">
        <f t="shared" si="609"/>
        <v>-</v>
      </c>
      <c r="BN314" s="687">
        <f>'8. ГД Уренгой'!CQ72</f>
        <v>0</v>
      </c>
      <c r="BO314" s="687">
        <f>'8. ГД Уренгой'!CS72</f>
        <v>0</v>
      </c>
      <c r="BP314" s="687">
        <f t="shared" si="610"/>
        <v>0</v>
      </c>
      <c r="BQ314" s="688" t="str">
        <f t="shared" si="611"/>
        <v>-</v>
      </c>
      <c r="BR314" s="687">
        <f>'8. ГД Уренгой'!CW72</f>
        <v>0</v>
      </c>
      <c r="BS314" s="687">
        <f>'8. ГД Уренгой'!CY72</f>
        <v>0</v>
      </c>
      <c r="BT314" s="687">
        <f t="shared" si="612"/>
        <v>0</v>
      </c>
      <c r="BU314" s="688" t="str">
        <f t="shared" si="613"/>
        <v>-</v>
      </c>
      <c r="BV314" s="687">
        <f>'8. ГД Уренгой'!DC72</f>
        <v>0</v>
      </c>
      <c r="BW314" s="687">
        <f>'8. ГД Уренгой'!DE72</f>
        <v>0</v>
      </c>
      <c r="BX314" s="687">
        <f t="shared" si="614"/>
        <v>0</v>
      </c>
      <c r="BY314" s="688" t="str">
        <f t="shared" si="615"/>
        <v>-</v>
      </c>
    </row>
    <row r="315" spans="3:77" ht="20.100000000000001" customHeight="1">
      <c r="C315" s="463" t="s">
        <v>429</v>
      </c>
      <c r="D315" s="528"/>
      <c r="E315" s="528"/>
      <c r="F315" s="529"/>
      <c r="G315" s="530" t="s">
        <v>373</v>
      </c>
      <c r="H315" s="530"/>
      <c r="I315" s="694" t="s">
        <v>98</v>
      </c>
      <c r="J315" s="687">
        <f t="shared" si="572"/>
        <v>32</v>
      </c>
      <c r="K315" s="687">
        <f t="shared" si="573"/>
        <v>0</v>
      </c>
      <c r="L315" s="687">
        <f t="shared" si="574"/>
        <v>-32</v>
      </c>
      <c r="M315" s="688">
        <f t="shared" si="575"/>
        <v>0</v>
      </c>
      <c r="N315" s="687">
        <f t="shared" si="576"/>
        <v>12.2</v>
      </c>
      <c r="O315" s="687">
        <f t="shared" si="577"/>
        <v>0</v>
      </c>
      <c r="P315" s="687">
        <f t="shared" si="578"/>
        <v>-12.2</v>
      </c>
      <c r="Q315" s="688">
        <f t="shared" si="579"/>
        <v>0</v>
      </c>
      <c r="R315" s="687">
        <f>'8. ГД Уренгой'!W72</f>
        <v>4.3</v>
      </c>
      <c r="S315" s="687">
        <f>'8. ГД Уренгой'!Y72</f>
        <v>0</v>
      </c>
      <c r="T315" s="687">
        <f t="shared" si="580"/>
        <v>-4.3</v>
      </c>
      <c r="U315" s="688">
        <f t="shared" si="581"/>
        <v>0</v>
      </c>
      <c r="V315" s="687">
        <f>'8. ГД Уренгой'!AC72</f>
        <v>3.8000000000000003</v>
      </c>
      <c r="W315" s="687">
        <f>'8. ГД Уренгой'!AE72</f>
        <v>0</v>
      </c>
      <c r="X315" s="687">
        <f t="shared" si="582"/>
        <v>-3.8000000000000003</v>
      </c>
      <c r="Y315" s="688">
        <f t="shared" si="583"/>
        <v>0</v>
      </c>
      <c r="Z315" s="687">
        <f>'8. ГД Уренгой'!AI72</f>
        <v>4.0999999999999996</v>
      </c>
      <c r="AA315" s="687">
        <f>'8. ГД Уренгой'!AK72</f>
        <v>0</v>
      </c>
      <c r="AB315" s="687">
        <f t="shared" si="584"/>
        <v>-4.0999999999999996</v>
      </c>
      <c r="AC315" s="688">
        <f t="shared" si="585"/>
        <v>0</v>
      </c>
      <c r="AD315" s="687">
        <f t="shared" si="586"/>
        <v>10.100000000000001</v>
      </c>
      <c r="AE315" s="687">
        <f t="shared" si="587"/>
        <v>0</v>
      </c>
      <c r="AF315" s="687">
        <f t="shared" si="588"/>
        <v>-10.100000000000001</v>
      </c>
      <c r="AG315" s="688">
        <f t="shared" si="589"/>
        <v>0</v>
      </c>
      <c r="AH315" s="687">
        <f>'8. ГД Уренгой'!AU72</f>
        <v>3.8000000000000003</v>
      </c>
      <c r="AI315" s="687">
        <f>'8. ГД Уренгой'!AW72</f>
        <v>0</v>
      </c>
      <c r="AJ315" s="687">
        <f t="shared" si="590"/>
        <v>-3.8000000000000003</v>
      </c>
      <c r="AK315" s="688">
        <f t="shared" si="591"/>
        <v>0</v>
      </c>
      <c r="AL315" s="687">
        <f>'8. ГД Уренгой'!BA72</f>
        <v>3.5</v>
      </c>
      <c r="AM315" s="687">
        <f>'8. ГД Уренгой'!BC72</f>
        <v>0</v>
      </c>
      <c r="AN315" s="687">
        <f t="shared" si="592"/>
        <v>-3.5</v>
      </c>
      <c r="AO315" s="688">
        <f t="shared" si="593"/>
        <v>0</v>
      </c>
      <c r="AP315" s="687">
        <f>'8. ГД Уренгой'!BG72</f>
        <v>2.8000000000000003</v>
      </c>
      <c r="AQ315" s="687">
        <f>'8. ГД Уренгой'!BI72</f>
        <v>0</v>
      </c>
      <c r="AR315" s="687">
        <f t="shared" si="594"/>
        <v>-2.8000000000000003</v>
      </c>
      <c r="AS315" s="688">
        <f t="shared" si="595"/>
        <v>0</v>
      </c>
      <c r="AT315" s="687">
        <f t="shared" si="596"/>
        <v>9.7000000000000011</v>
      </c>
      <c r="AU315" s="687">
        <f t="shared" si="597"/>
        <v>0</v>
      </c>
      <c r="AV315" s="687">
        <f t="shared" si="598"/>
        <v>-9.7000000000000011</v>
      </c>
      <c r="AW315" s="688">
        <f t="shared" si="599"/>
        <v>0</v>
      </c>
      <c r="AX315" s="687">
        <f>'8. ГД Уренгой'!BS72</f>
        <v>3.6</v>
      </c>
      <c r="AY315" s="687">
        <f>'8. ГД Уренгой'!BU72</f>
        <v>0</v>
      </c>
      <c r="AZ315" s="687">
        <f t="shared" si="600"/>
        <v>-3.6</v>
      </c>
      <c r="BA315" s="688">
        <f t="shared" si="601"/>
        <v>0</v>
      </c>
      <c r="BB315" s="687">
        <f>'8. ГД Уренгой'!BY72</f>
        <v>2.7</v>
      </c>
      <c r="BC315" s="687">
        <f>'8. ГД Уренгой'!CA72</f>
        <v>0</v>
      </c>
      <c r="BD315" s="687">
        <f t="shared" si="602"/>
        <v>-2.7</v>
      </c>
      <c r="BE315" s="688">
        <f t="shared" si="603"/>
        <v>0</v>
      </c>
      <c r="BF315" s="687">
        <f>'8. ГД Уренгой'!CE72</f>
        <v>3.4</v>
      </c>
      <c r="BG315" s="687">
        <f>'8. ГД Уренгой'!CG72</f>
        <v>0</v>
      </c>
      <c r="BH315" s="687">
        <f t="shared" si="604"/>
        <v>-3.4</v>
      </c>
      <c r="BI315" s="688">
        <f t="shared" si="605"/>
        <v>0</v>
      </c>
      <c r="BJ315" s="687">
        <f t="shared" si="606"/>
        <v>0</v>
      </c>
      <c r="BK315" s="687">
        <f t="shared" si="607"/>
        <v>0</v>
      </c>
      <c r="BL315" s="687">
        <f t="shared" si="608"/>
        <v>0</v>
      </c>
      <c r="BM315" s="688" t="str">
        <f t="shared" si="609"/>
        <v>-</v>
      </c>
      <c r="BN315" s="687">
        <f>'8. ГД Уренгой'!CQ72</f>
        <v>0</v>
      </c>
      <c r="BO315" s="687">
        <f>'8. ГД Уренгой'!CS72</f>
        <v>0</v>
      </c>
      <c r="BP315" s="687">
        <f t="shared" si="610"/>
        <v>0</v>
      </c>
      <c r="BQ315" s="688" t="str">
        <f t="shared" si="611"/>
        <v>-</v>
      </c>
      <c r="BR315" s="687">
        <f>'8. ГД Уренгой'!CW72</f>
        <v>0</v>
      </c>
      <c r="BS315" s="687">
        <f>'8. ГД Уренгой'!CY72</f>
        <v>0</v>
      </c>
      <c r="BT315" s="687">
        <f t="shared" si="612"/>
        <v>0</v>
      </c>
      <c r="BU315" s="688" t="str">
        <f t="shared" si="613"/>
        <v>-</v>
      </c>
      <c r="BV315" s="687">
        <f>'8. ГД Уренгой'!DC72</f>
        <v>0</v>
      </c>
      <c r="BW315" s="687">
        <f>'8. ГД Уренгой'!DE72</f>
        <v>0</v>
      </c>
      <c r="BX315" s="687">
        <f t="shared" si="614"/>
        <v>0</v>
      </c>
      <c r="BY315" s="688" t="str">
        <f t="shared" si="615"/>
        <v>-</v>
      </c>
    </row>
    <row r="316" spans="3:77" ht="20.100000000000001" customHeight="1">
      <c r="C316" s="424" t="s">
        <v>141</v>
      </c>
      <c r="D316" s="528"/>
      <c r="E316" s="528"/>
      <c r="F316" s="529"/>
      <c r="G316" s="530" t="s">
        <v>430</v>
      </c>
      <c r="H316" s="530"/>
      <c r="I316" s="446" t="s">
        <v>98</v>
      </c>
      <c r="J316" s="687">
        <f t="shared" si="572"/>
        <v>10.8</v>
      </c>
      <c r="K316" s="687">
        <f t="shared" si="573"/>
        <v>0</v>
      </c>
      <c r="L316" s="687">
        <f t="shared" si="574"/>
        <v>-10.8</v>
      </c>
      <c r="M316" s="688">
        <f t="shared" si="575"/>
        <v>0</v>
      </c>
      <c r="N316" s="687">
        <f t="shared" si="576"/>
        <v>2.7</v>
      </c>
      <c r="O316" s="687">
        <f t="shared" si="577"/>
        <v>0</v>
      </c>
      <c r="P316" s="687">
        <f t="shared" si="578"/>
        <v>-2.7</v>
      </c>
      <c r="Q316" s="688">
        <f t="shared" si="579"/>
        <v>0</v>
      </c>
      <c r="R316" s="687">
        <f>'3. ГПП-СГПЗ'!W39</f>
        <v>0.9</v>
      </c>
      <c r="S316" s="687">
        <f>'3. ГПП-СГПЗ'!Y39</f>
        <v>0</v>
      </c>
      <c r="T316" s="687">
        <f t="shared" si="580"/>
        <v>-0.9</v>
      </c>
      <c r="U316" s="688">
        <f t="shared" si="581"/>
        <v>0</v>
      </c>
      <c r="V316" s="687">
        <f>'3. ГПП-СГПЗ'!AC39</f>
        <v>0.9</v>
      </c>
      <c r="W316" s="687">
        <f>'3. ГПП-СГПЗ'!AE39</f>
        <v>0</v>
      </c>
      <c r="X316" s="687">
        <f t="shared" si="582"/>
        <v>-0.9</v>
      </c>
      <c r="Y316" s="688">
        <f t="shared" si="583"/>
        <v>0</v>
      </c>
      <c r="Z316" s="687">
        <f>'3. ГПП-СГПЗ'!AI39</f>
        <v>0.9</v>
      </c>
      <c r="AA316" s="687">
        <f>'3. ГПП-СГПЗ'!AK39</f>
        <v>0</v>
      </c>
      <c r="AB316" s="687">
        <f t="shared" si="584"/>
        <v>-0.9</v>
      </c>
      <c r="AC316" s="688">
        <f t="shared" si="585"/>
        <v>0</v>
      </c>
      <c r="AD316" s="687">
        <f t="shared" si="586"/>
        <v>2.7</v>
      </c>
      <c r="AE316" s="687">
        <f t="shared" si="587"/>
        <v>0</v>
      </c>
      <c r="AF316" s="687">
        <f t="shared" si="588"/>
        <v>-2.7</v>
      </c>
      <c r="AG316" s="688">
        <f t="shared" si="589"/>
        <v>0</v>
      </c>
      <c r="AH316" s="687">
        <f>'3. ГПП-СГПЗ'!AU39</f>
        <v>0.9</v>
      </c>
      <c r="AI316" s="687">
        <f>'3. ГПП-СГПЗ'!AW39</f>
        <v>0</v>
      </c>
      <c r="AJ316" s="687">
        <f t="shared" si="590"/>
        <v>-0.9</v>
      </c>
      <c r="AK316" s="688">
        <f t="shared" si="591"/>
        <v>0</v>
      </c>
      <c r="AL316" s="687">
        <f>'3. ГПП-СГПЗ'!BA39</f>
        <v>0.9</v>
      </c>
      <c r="AM316" s="687">
        <f>'3. ГПП-СГПЗ'!BC39</f>
        <v>0</v>
      </c>
      <c r="AN316" s="687">
        <f t="shared" si="592"/>
        <v>-0.9</v>
      </c>
      <c r="AO316" s="688">
        <f t="shared" si="593"/>
        <v>0</v>
      </c>
      <c r="AP316" s="687">
        <f>'3. ГПП-СГПЗ'!BG39</f>
        <v>0.9</v>
      </c>
      <c r="AQ316" s="687">
        <f>'3. ГПП-СГПЗ'!BI39</f>
        <v>0</v>
      </c>
      <c r="AR316" s="687">
        <f t="shared" si="594"/>
        <v>-0.9</v>
      </c>
      <c r="AS316" s="688">
        <f t="shared" si="595"/>
        <v>0</v>
      </c>
      <c r="AT316" s="687">
        <f t="shared" si="596"/>
        <v>2.7</v>
      </c>
      <c r="AU316" s="687">
        <f t="shared" si="597"/>
        <v>0</v>
      </c>
      <c r="AV316" s="687">
        <f t="shared" si="598"/>
        <v>-2.7</v>
      </c>
      <c r="AW316" s="688">
        <f t="shared" si="599"/>
        <v>0</v>
      </c>
      <c r="AX316" s="687">
        <f>'3. ГПП-СГПЗ'!BS39</f>
        <v>0.9</v>
      </c>
      <c r="AY316" s="687">
        <f>'3. ГПП-СГПЗ'!BU39</f>
        <v>0</v>
      </c>
      <c r="AZ316" s="687">
        <f t="shared" si="600"/>
        <v>-0.9</v>
      </c>
      <c r="BA316" s="688">
        <f t="shared" si="601"/>
        <v>0</v>
      </c>
      <c r="BB316" s="687">
        <f>'3. ГПП-СГПЗ'!BY39</f>
        <v>0.9</v>
      </c>
      <c r="BC316" s="687">
        <f>'3. ГПП-СГПЗ'!CA39</f>
        <v>0</v>
      </c>
      <c r="BD316" s="687">
        <f t="shared" si="602"/>
        <v>-0.9</v>
      </c>
      <c r="BE316" s="688">
        <f t="shared" si="603"/>
        <v>0</v>
      </c>
      <c r="BF316" s="687">
        <f>'3. ГПП-СГПЗ'!CE39</f>
        <v>0.9</v>
      </c>
      <c r="BG316" s="687">
        <f>'3. ГПП-СГПЗ'!CG39</f>
        <v>0</v>
      </c>
      <c r="BH316" s="687">
        <f t="shared" si="604"/>
        <v>-0.9</v>
      </c>
      <c r="BI316" s="688">
        <f t="shared" si="605"/>
        <v>0</v>
      </c>
      <c r="BJ316" s="687">
        <f t="shared" si="606"/>
        <v>2.7</v>
      </c>
      <c r="BK316" s="687">
        <f t="shared" si="607"/>
        <v>0</v>
      </c>
      <c r="BL316" s="687">
        <f t="shared" si="608"/>
        <v>-2.7</v>
      </c>
      <c r="BM316" s="688">
        <f t="shared" si="609"/>
        <v>0</v>
      </c>
      <c r="BN316" s="687">
        <f>'3. ГПП-СГПЗ'!CQ39</f>
        <v>0.9</v>
      </c>
      <c r="BO316" s="687">
        <f>'3. ГПП-СГПЗ'!CS39</f>
        <v>0</v>
      </c>
      <c r="BP316" s="687">
        <f t="shared" si="610"/>
        <v>-0.9</v>
      </c>
      <c r="BQ316" s="688">
        <f t="shared" si="611"/>
        <v>0</v>
      </c>
      <c r="BR316" s="687">
        <f>'3. ГПП-СГПЗ'!CW39</f>
        <v>0.9</v>
      </c>
      <c r="BS316" s="687">
        <f>'3. ГПП-СГПЗ'!CY39</f>
        <v>0</v>
      </c>
      <c r="BT316" s="687">
        <f t="shared" si="612"/>
        <v>-0.9</v>
      </c>
      <c r="BU316" s="688">
        <f t="shared" si="613"/>
        <v>0</v>
      </c>
      <c r="BV316" s="687">
        <f>'3. ГПП-СГПЗ'!DC39</f>
        <v>0.9</v>
      </c>
      <c r="BW316" s="687">
        <f>'3. ГПП-СГПЗ'!DE39</f>
        <v>0</v>
      </c>
      <c r="BX316" s="687">
        <f t="shared" si="614"/>
        <v>-0.9</v>
      </c>
      <c r="BY316" s="688">
        <f t="shared" si="615"/>
        <v>0</v>
      </c>
    </row>
    <row r="317" spans="3:77" ht="20.100000000000001" customHeight="1">
      <c r="C317" s="436" t="s">
        <v>105</v>
      </c>
      <c r="D317" s="528"/>
      <c r="E317" s="528"/>
      <c r="F317" s="529"/>
      <c r="G317" s="530" t="s">
        <v>430</v>
      </c>
      <c r="H317" s="530"/>
      <c r="I317" s="691" t="s">
        <v>98</v>
      </c>
      <c r="J317" s="687">
        <f t="shared" si="572"/>
        <v>10.8</v>
      </c>
      <c r="K317" s="687">
        <f t="shared" si="573"/>
        <v>0</v>
      </c>
      <c r="L317" s="687">
        <f t="shared" si="574"/>
        <v>-10.8</v>
      </c>
      <c r="M317" s="688">
        <f t="shared" si="575"/>
        <v>0</v>
      </c>
      <c r="N317" s="687">
        <f t="shared" si="576"/>
        <v>2.7</v>
      </c>
      <c r="O317" s="687">
        <f t="shared" si="577"/>
        <v>0</v>
      </c>
      <c r="P317" s="687">
        <f t="shared" si="578"/>
        <v>-2.7</v>
      </c>
      <c r="Q317" s="688">
        <f t="shared" si="579"/>
        <v>0</v>
      </c>
      <c r="R317" s="687">
        <f>'3. ГПП-СГПЗ'!W39</f>
        <v>0.9</v>
      </c>
      <c r="S317" s="687">
        <f>'3. ГПП-СГПЗ'!Y39</f>
        <v>0</v>
      </c>
      <c r="T317" s="687">
        <f t="shared" si="580"/>
        <v>-0.9</v>
      </c>
      <c r="U317" s="688">
        <f t="shared" si="581"/>
        <v>0</v>
      </c>
      <c r="V317" s="687">
        <f>'3. ГПП-СГПЗ'!AC39</f>
        <v>0.9</v>
      </c>
      <c r="W317" s="687">
        <f>'3. ГПП-СГПЗ'!AE39</f>
        <v>0</v>
      </c>
      <c r="X317" s="687">
        <f t="shared" si="582"/>
        <v>-0.9</v>
      </c>
      <c r="Y317" s="688">
        <f t="shared" si="583"/>
        <v>0</v>
      </c>
      <c r="Z317" s="687">
        <f>'3. ГПП-СГПЗ'!AI39</f>
        <v>0.9</v>
      </c>
      <c r="AA317" s="687">
        <f>'3. ГПП-СГПЗ'!AK39</f>
        <v>0</v>
      </c>
      <c r="AB317" s="687">
        <f t="shared" si="584"/>
        <v>-0.9</v>
      </c>
      <c r="AC317" s="688">
        <f t="shared" si="585"/>
        <v>0</v>
      </c>
      <c r="AD317" s="687">
        <f t="shared" si="586"/>
        <v>2.7</v>
      </c>
      <c r="AE317" s="687">
        <f t="shared" si="587"/>
        <v>0</v>
      </c>
      <c r="AF317" s="687">
        <f t="shared" si="588"/>
        <v>-2.7</v>
      </c>
      <c r="AG317" s="688">
        <f t="shared" si="589"/>
        <v>0</v>
      </c>
      <c r="AH317" s="687">
        <f>'3. ГПП-СГПЗ'!AU39</f>
        <v>0.9</v>
      </c>
      <c r="AI317" s="687">
        <f>'3. ГПП-СГПЗ'!AW39</f>
        <v>0</v>
      </c>
      <c r="AJ317" s="687">
        <f t="shared" si="590"/>
        <v>-0.9</v>
      </c>
      <c r="AK317" s="688">
        <f t="shared" si="591"/>
        <v>0</v>
      </c>
      <c r="AL317" s="687">
        <f>'3. ГПП-СГПЗ'!BA39</f>
        <v>0.9</v>
      </c>
      <c r="AM317" s="687">
        <f>'3. ГПП-СГПЗ'!BC39</f>
        <v>0</v>
      </c>
      <c r="AN317" s="687">
        <f t="shared" si="592"/>
        <v>-0.9</v>
      </c>
      <c r="AO317" s="688">
        <f t="shared" si="593"/>
        <v>0</v>
      </c>
      <c r="AP317" s="687">
        <f>'3. ГПП-СГПЗ'!BG39</f>
        <v>0.9</v>
      </c>
      <c r="AQ317" s="687">
        <f>'3. ГПП-СГПЗ'!BI39</f>
        <v>0</v>
      </c>
      <c r="AR317" s="687">
        <f t="shared" si="594"/>
        <v>-0.9</v>
      </c>
      <c r="AS317" s="688">
        <f t="shared" si="595"/>
        <v>0</v>
      </c>
      <c r="AT317" s="687">
        <f t="shared" si="596"/>
        <v>2.7</v>
      </c>
      <c r="AU317" s="687">
        <f t="shared" si="597"/>
        <v>0</v>
      </c>
      <c r="AV317" s="687">
        <f t="shared" si="598"/>
        <v>-2.7</v>
      </c>
      <c r="AW317" s="688">
        <f t="shared" si="599"/>
        <v>0</v>
      </c>
      <c r="AX317" s="687">
        <f>'3. ГПП-СГПЗ'!BS39</f>
        <v>0.9</v>
      </c>
      <c r="AY317" s="687">
        <f>'3. ГПП-СГПЗ'!BU39</f>
        <v>0</v>
      </c>
      <c r="AZ317" s="687">
        <f t="shared" si="600"/>
        <v>-0.9</v>
      </c>
      <c r="BA317" s="688">
        <f t="shared" si="601"/>
        <v>0</v>
      </c>
      <c r="BB317" s="687">
        <f>'3. ГПП-СГПЗ'!BY39</f>
        <v>0.9</v>
      </c>
      <c r="BC317" s="687">
        <f>'3. ГПП-СГПЗ'!CA39</f>
        <v>0</v>
      </c>
      <c r="BD317" s="687">
        <f t="shared" si="602"/>
        <v>-0.9</v>
      </c>
      <c r="BE317" s="688">
        <f t="shared" si="603"/>
        <v>0</v>
      </c>
      <c r="BF317" s="687">
        <f>'3. ГПП-СГПЗ'!CE39</f>
        <v>0.9</v>
      </c>
      <c r="BG317" s="687">
        <f>'3. ГПП-СГПЗ'!CG39</f>
        <v>0</v>
      </c>
      <c r="BH317" s="687">
        <f t="shared" si="604"/>
        <v>-0.9</v>
      </c>
      <c r="BI317" s="688">
        <f t="shared" si="605"/>
        <v>0</v>
      </c>
      <c r="BJ317" s="687">
        <f t="shared" si="606"/>
        <v>2.7</v>
      </c>
      <c r="BK317" s="687">
        <f t="shared" si="607"/>
        <v>0</v>
      </c>
      <c r="BL317" s="687">
        <f t="shared" si="608"/>
        <v>-2.7</v>
      </c>
      <c r="BM317" s="688">
        <f t="shared" si="609"/>
        <v>0</v>
      </c>
      <c r="BN317" s="687">
        <f>'3. ГПП-СГПЗ'!CQ39</f>
        <v>0.9</v>
      </c>
      <c r="BO317" s="687">
        <f>'3. ГПП-СГПЗ'!CS39</f>
        <v>0</v>
      </c>
      <c r="BP317" s="687">
        <f t="shared" si="610"/>
        <v>-0.9</v>
      </c>
      <c r="BQ317" s="688">
        <f t="shared" si="611"/>
        <v>0</v>
      </c>
      <c r="BR317" s="687">
        <f>'3. ГПП-СГПЗ'!CW39</f>
        <v>0.9</v>
      </c>
      <c r="BS317" s="687">
        <f>'3. ГПП-СГПЗ'!CY39</f>
        <v>0</v>
      </c>
      <c r="BT317" s="687">
        <f t="shared" si="612"/>
        <v>-0.9</v>
      </c>
      <c r="BU317" s="688">
        <f t="shared" si="613"/>
        <v>0</v>
      </c>
      <c r="BV317" s="687">
        <f>'3. ГПП-СГПЗ'!DC39</f>
        <v>0.9</v>
      </c>
      <c r="BW317" s="687">
        <f>'3. ГПП-СГПЗ'!DE39</f>
        <v>0</v>
      </c>
      <c r="BX317" s="687">
        <f t="shared" si="614"/>
        <v>-0.9</v>
      </c>
      <c r="BY317" s="688">
        <f t="shared" si="615"/>
        <v>0</v>
      </c>
    </row>
    <row r="318" spans="3:77" ht="20.100000000000001" customHeight="1">
      <c r="C318" s="430" t="s">
        <v>431</v>
      </c>
      <c r="D318" s="528"/>
      <c r="E318" s="528"/>
      <c r="F318" s="529"/>
      <c r="G318" s="530" t="s">
        <v>430</v>
      </c>
      <c r="H318" s="530"/>
      <c r="I318" s="694" t="s">
        <v>98</v>
      </c>
      <c r="J318" s="687">
        <f t="shared" si="572"/>
        <v>10.8</v>
      </c>
      <c r="K318" s="687">
        <f t="shared" si="573"/>
        <v>0</v>
      </c>
      <c r="L318" s="687">
        <f t="shared" si="574"/>
        <v>-10.8</v>
      </c>
      <c r="M318" s="688">
        <f t="shared" si="575"/>
        <v>0</v>
      </c>
      <c r="N318" s="687">
        <f t="shared" si="576"/>
        <v>2.7</v>
      </c>
      <c r="O318" s="687">
        <f t="shared" si="577"/>
        <v>0</v>
      </c>
      <c r="P318" s="687">
        <f t="shared" si="578"/>
        <v>-2.7</v>
      </c>
      <c r="Q318" s="688">
        <f t="shared" si="579"/>
        <v>0</v>
      </c>
      <c r="R318" s="687">
        <f>'3. ГПП-СГПЗ'!W39</f>
        <v>0.9</v>
      </c>
      <c r="S318" s="687">
        <f>'3. ГПП-СГПЗ'!Y39</f>
        <v>0</v>
      </c>
      <c r="T318" s="687">
        <f t="shared" si="580"/>
        <v>-0.9</v>
      </c>
      <c r="U318" s="688">
        <f t="shared" si="581"/>
        <v>0</v>
      </c>
      <c r="V318" s="687">
        <f>'3. ГПП-СГПЗ'!AC39</f>
        <v>0.9</v>
      </c>
      <c r="W318" s="687">
        <f>'3. ГПП-СГПЗ'!AE39</f>
        <v>0</v>
      </c>
      <c r="X318" s="687">
        <f t="shared" si="582"/>
        <v>-0.9</v>
      </c>
      <c r="Y318" s="688">
        <f t="shared" si="583"/>
        <v>0</v>
      </c>
      <c r="Z318" s="687">
        <f>'3. ГПП-СГПЗ'!AI39</f>
        <v>0.9</v>
      </c>
      <c r="AA318" s="687">
        <f>'3. ГПП-СГПЗ'!AK39</f>
        <v>0</v>
      </c>
      <c r="AB318" s="687">
        <f t="shared" si="584"/>
        <v>-0.9</v>
      </c>
      <c r="AC318" s="688">
        <f t="shared" si="585"/>
        <v>0</v>
      </c>
      <c r="AD318" s="687">
        <f t="shared" si="586"/>
        <v>2.7</v>
      </c>
      <c r="AE318" s="687">
        <f t="shared" si="587"/>
        <v>0</v>
      </c>
      <c r="AF318" s="687">
        <f t="shared" si="588"/>
        <v>-2.7</v>
      </c>
      <c r="AG318" s="688">
        <f t="shared" si="589"/>
        <v>0</v>
      </c>
      <c r="AH318" s="687">
        <f>'3. ГПП-СГПЗ'!AU39</f>
        <v>0.9</v>
      </c>
      <c r="AI318" s="687">
        <f>'3. ГПП-СГПЗ'!AW39</f>
        <v>0</v>
      </c>
      <c r="AJ318" s="687">
        <f t="shared" si="590"/>
        <v>-0.9</v>
      </c>
      <c r="AK318" s="688">
        <f t="shared" si="591"/>
        <v>0</v>
      </c>
      <c r="AL318" s="687">
        <f>'3. ГПП-СГПЗ'!BA39</f>
        <v>0.9</v>
      </c>
      <c r="AM318" s="687">
        <f>'3. ГПП-СГПЗ'!BC39</f>
        <v>0</v>
      </c>
      <c r="AN318" s="687">
        <f t="shared" si="592"/>
        <v>-0.9</v>
      </c>
      <c r="AO318" s="688">
        <f t="shared" si="593"/>
        <v>0</v>
      </c>
      <c r="AP318" s="687">
        <f>'3. ГПП-СГПЗ'!BG39</f>
        <v>0.9</v>
      </c>
      <c r="AQ318" s="687">
        <f>'3. ГПП-СГПЗ'!BI39</f>
        <v>0</v>
      </c>
      <c r="AR318" s="687">
        <f t="shared" si="594"/>
        <v>-0.9</v>
      </c>
      <c r="AS318" s="688">
        <f t="shared" si="595"/>
        <v>0</v>
      </c>
      <c r="AT318" s="687">
        <f t="shared" si="596"/>
        <v>2.7</v>
      </c>
      <c r="AU318" s="687">
        <f t="shared" si="597"/>
        <v>0</v>
      </c>
      <c r="AV318" s="687">
        <f t="shared" si="598"/>
        <v>-2.7</v>
      </c>
      <c r="AW318" s="688">
        <f t="shared" si="599"/>
        <v>0</v>
      </c>
      <c r="AX318" s="687">
        <f>'3. ГПП-СГПЗ'!BS39</f>
        <v>0.9</v>
      </c>
      <c r="AY318" s="687">
        <f>'3. ГПП-СГПЗ'!BU39</f>
        <v>0</v>
      </c>
      <c r="AZ318" s="687">
        <f t="shared" si="600"/>
        <v>-0.9</v>
      </c>
      <c r="BA318" s="688">
        <f t="shared" si="601"/>
        <v>0</v>
      </c>
      <c r="BB318" s="687">
        <f>'3. ГПП-СГПЗ'!BY39</f>
        <v>0.9</v>
      </c>
      <c r="BC318" s="687">
        <f>'3. ГПП-СГПЗ'!CA39</f>
        <v>0</v>
      </c>
      <c r="BD318" s="687">
        <f t="shared" si="602"/>
        <v>-0.9</v>
      </c>
      <c r="BE318" s="688">
        <f t="shared" si="603"/>
        <v>0</v>
      </c>
      <c r="BF318" s="687">
        <f>'3. ГПП-СГПЗ'!CE39</f>
        <v>0.9</v>
      </c>
      <c r="BG318" s="687">
        <f>'3. ГПП-СГПЗ'!CG39</f>
        <v>0</v>
      </c>
      <c r="BH318" s="687">
        <f t="shared" si="604"/>
        <v>-0.9</v>
      </c>
      <c r="BI318" s="688">
        <f t="shared" si="605"/>
        <v>0</v>
      </c>
      <c r="BJ318" s="687">
        <f t="shared" si="606"/>
        <v>2.7</v>
      </c>
      <c r="BK318" s="687">
        <f t="shared" si="607"/>
        <v>0</v>
      </c>
      <c r="BL318" s="687">
        <f t="shared" si="608"/>
        <v>-2.7</v>
      </c>
      <c r="BM318" s="688">
        <f t="shared" si="609"/>
        <v>0</v>
      </c>
      <c r="BN318" s="687">
        <f>'3. ГПП-СГПЗ'!CQ39</f>
        <v>0.9</v>
      </c>
      <c r="BO318" s="687">
        <f>'3. ГПП-СГПЗ'!CS39</f>
        <v>0</v>
      </c>
      <c r="BP318" s="687">
        <f t="shared" si="610"/>
        <v>-0.9</v>
      </c>
      <c r="BQ318" s="688">
        <f t="shared" si="611"/>
        <v>0</v>
      </c>
      <c r="BR318" s="687">
        <f>'3. ГПП-СГПЗ'!CW39</f>
        <v>0.9</v>
      </c>
      <c r="BS318" s="687">
        <f>'3. ГПП-СГПЗ'!CY39</f>
        <v>0</v>
      </c>
      <c r="BT318" s="687">
        <f t="shared" si="612"/>
        <v>-0.9</v>
      </c>
      <c r="BU318" s="688">
        <f t="shared" si="613"/>
        <v>0</v>
      </c>
      <c r="BV318" s="687">
        <f>'3. ГПП-СГПЗ'!DC39</f>
        <v>0.9</v>
      </c>
      <c r="BW318" s="687">
        <f>'3. ГПП-СГПЗ'!DE39</f>
        <v>0</v>
      </c>
      <c r="BX318" s="687">
        <f t="shared" si="614"/>
        <v>-0.9</v>
      </c>
      <c r="BY318" s="688">
        <f t="shared" si="615"/>
        <v>0</v>
      </c>
    </row>
    <row r="319" spans="3:77" ht="20.100000000000001" customHeight="1">
      <c r="C319" s="424" t="s">
        <v>374</v>
      </c>
      <c r="D319" s="528"/>
      <c r="E319" s="528"/>
      <c r="F319" s="529"/>
      <c r="G319" s="530" t="s">
        <v>432</v>
      </c>
      <c r="H319" s="530"/>
      <c r="I319" s="446" t="s">
        <v>98</v>
      </c>
      <c r="J319" s="687">
        <f t="shared" si="572"/>
        <v>0</v>
      </c>
      <c r="K319" s="687">
        <f t="shared" si="573"/>
        <v>0</v>
      </c>
      <c r="L319" s="687">
        <f t="shared" si="574"/>
        <v>0</v>
      </c>
      <c r="M319" s="688" t="str">
        <f t="shared" si="575"/>
        <v>-</v>
      </c>
      <c r="N319" s="687">
        <f t="shared" si="576"/>
        <v>0</v>
      </c>
      <c r="O319" s="687">
        <f t="shared" si="577"/>
        <v>0</v>
      </c>
      <c r="P319" s="687">
        <f t="shared" si="578"/>
        <v>0</v>
      </c>
      <c r="Q319" s="688" t="str">
        <f t="shared" si="579"/>
        <v>-</v>
      </c>
      <c r="R319" s="687">
        <f>'14. ГП Благовещенск (Ам ГПЗ)'!W64</f>
        <v>0</v>
      </c>
      <c r="S319" s="687">
        <f>'14. ГП Благовещенск (Ам ГПЗ)'!Y64</f>
        <v>0</v>
      </c>
      <c r="T319" s="687">
        <f t="shared" si="580"/>
        <v>0</v>
      </c>
      <c r="U319" s="688" t="str">
        <f t="shared" si="581"/>
        <v>-</v>
      </c>
      <c r="V319" s="687">
        <f>'14. ГП Благовещенск (Ам ГПЗ)'!AC64</f>
        <v>0</v>
      </c>
      <c r="W319" s="687">
        <f>'14. ГП Благовещенск (Ам ГПЗ)'!AE64</f>
        <v>0</v>
      </c>
      <c r="X319" s="687">
        <f t="shared" si="582"/>
        <v>0</v>
      </c>
      <c r="Y319" s="688" t="str">
        <f t="shared" si="583"/>
        <v>-</v>
      </c>
      <c r="Z319" s="687">
        <f>'14. ГП Благовещенск (Ам ГПЗ)'!AI64</f>
        <v>0</v>
      </c>
      <c r="AA319" s="687">
        <f>'14. ГП Благовещенск (Ам ГПЗ)'!AK64</f>
        <v>0</v>
      </c>
      <c r="AB319" s="687">
        <f t="shared" si="584"/>
        <v>0</v>
      </c>
      <c r="AC319" s="688" t="str">
        <f t="shared" si="585"/>
        <v>-</v>
      </c>
      <c r="AD319" s="687">
        <f t="shared" si="586"/>
        <v>0</v>
      </c>
      <c r="AE319" s="687">
        <f t="shared" si="587"/>
        <v>0</v>
      </c>
      <c r="AF319" s="687">
        <f t="shared" si="588"/>
        <v>0</v>
      </c>
      <c r="AG319" s="688" t="str">
        <f t="shared" si="589"/>
        <v>-</v>
      </c>
      <c r="AH319" s="687">
        <f>'14. ГП Благовещенск (Ам ГПЗ)'!AU64</f>
        <v>0</v>
      </c>
      <c r="AI319" s="687">
        <f>'14. ГП Благовещенск (Ам ГПЗ)'!AW64</f>
        <v>0</v>
      </c>
      <c r="AJ319" s="687">
        <f t="shared" si="590"/>
        <v>0</v>
      </c>
      <c r="AK319" s="688" t="str">
        <f t="shared" si="591"/>
        <v>-</v>
      </c>
      <c r="AL319" s="687">
        <f>'14. ГП Благовещенск (Ам ГПЗ)'!BA64</f>
        <v>0</v>
      </c>
      <c r="AM319" s="687">
        <f>'14. ГП Благовещенск (Ам ГПЗ)'!BC64</f>
        <v>0</v>
      </c>
      <c r="AN319" s="687">
        <f t="shared" si="592"/>
        <v>0</v>
      </c>
      <c r="AO319" s="688" t="str">
        <f t="shared" si="593"/>
        <v>-</v>
      </c>
      <c r="AP319" s="687">
        <f>'14. ГП Благовещенск (Ам ГПЗ)'!BG64</f>
        <v>0</v>
      </c>
      <c r="AQ319" s="687">
        <f>'14. ГП Благовещенск (Ам ГПЗ)'!BI64</f>
        <v>0</v>
      </c>
      <c r="AR319" s="687">
        <f t="shared" si="594"/>
        <v>0</v>
      </c>
      <c r="AS319" s="688" t="str">
        <f t="shared" si="595"/>
        <v>-</v>
      </c>
      <c r="AT319" s="687">
        <f t="shared" si="596"/>
        <v>0</v>
      </c>
      <c r="AU319" s="687">
        <f t="shared" si="597"/>
        <v>0</v>
      </c>
      <c r="AV319" s="687">
        <f t="shared" si="598"/>
        <v>0</v>
      </c>
      <c r="AW319" s="688" t="str">
        <f t="shared" si="599"/>
        <v>-</v>
      </c>
      <c r="AX319" s="687">
        <f>'14. ГП Благовещенск (Ам ГПЗ)'!BS64</f>
        <v>0</v>
      </c>
      <c r="AY319" s="687">
        <f>'14. ГП Благовещенск (Ам ГПЗ)'!BU64</f>
        <v>0</v>
      </c>
      <c r="AZ319" s="687">
        <f t="shared" si="600"/>
        <v>0</v>
      </c>
      <c r="BA319" s="688" t="str">
        <f t="shared" si="601"/>
        <v>-</v>
      </c>
      <c r="BB319" s="687">
        <f>'14. ГП Благовещенск (Ам ГПЗ)'!BY64</f>
        <v>0</v>
      </c>
      <c r="BC319" s="687">
        <f>'14. ГП Благовещенск (Ам ГПЗ)'!CA64</f>
        <v>0</v>
      </c>
      <c r="BD319" s="687">
        <f t="shared" si="602"/>
        <v>0</v>
      </c>
      <c r="BE319" s="688" t="str">
        <f t="shared" si="603"/>
        <v>-</v>
      </c>
      <c r="BF319" s="687">
        <f>'14. ГП Благовещенск (Ам ГПЗ)'!CE64</f>
        <v>0</v>
      </c>
      <c r="BG319" s="687">
        <f>'14. ГП Благовещенск (Ам ГПЗ)'!CG64</f>
        <v>0</v>
      </c>
      <c r="BH319" s="687">
        <f t="shared" si="604"/>
        <v>0</v>
      </c>
      <c r="BI319" s="688" t="str">
        <f t="shared" si="605"/>
        <v>-</v>
      </c>
      <c r="BJ319" s="687">
        <f t="shared" si="606"/>
        <v>0</v>
      </c>
      <c r="BK319" s="687">
        <f t="shared" si="607"/>
        <v>0</v>
      </c>
      <c r="BL319" s="687">
        <f t="shared" si="608"/>
        <v>0</v>
      </c>
      <c r="BM319" s="688" t="str">
        <f t="shared" si="609"/>
        <v>-</v>
      </c>
      <c r="BN319" s="687">
        <f>'14. ГП Благовещенск (Ам ГПЗ)'!CQ64</f>
        <v>0</v>
      </c>
      <c r="BO319" s="687">
        <f>'14. ГП Благовещенск (Ам ГПЗ)'!CS64</f>
        <v>0</v>
      </c>
      <c r="BP319" s="687">
        <f t="shared" si="610"/>
        <v>0</v>
      </c>
      <c r="BQ319" s="688" t="str">
        <f t="shared" si="611"/>
        <v>-</v>
      </c>
      <c r="BR319" s="687">
        <f>'14. ГП Благовещенск (Ам ГПЗ)'!CW64</f>
        <v>0</v>
      </c>
      <c r="BS319" s="687">
        <f>'14. ГП Благовещенск (Ам ГПЗ)'!CY64</f>
        <v>0</v>
      </c>
      <c r="BT319" s="687">
        <f t="shared" si="612"/>
        <v>0</v>
      </c>
      <c r="BU319" s="688" t="str">
        <f t="shared" si="613"/>
        <v>-</v>
      </c>
      <c r="BV319" s="687">
        <f>'14. ГП Благовещенск (Ам ГПЗ)'!DC64</f>
        <v>0</v>
      </c>
      <c r="BW319" s="687">
        <f>'14. ГП Благовещенск (Ам ГПЗ)'!DE64</f>
        <v>0</v>
      </c>
      <c r="BX319" s="687">
        <f t="shared" si="614"/>
        <v>0</v>
      </c>
      <c r="BY319" s="688" t="str">
        <f t="shared" si="615"/>
        <v>-</v>
      </c>
    </row>
    <row r="320" spans="3:77" ht="20.100000000000001" customHeight="1">
      <c r="C320" s="436" t="s">
        <v>376</v>
      </c>
      <c r="D320" s="528"/>
      <c r="E320" s="528"/>
      <c r="F320" s="529"/>
      <c r="G320" s="530" t="s">
        <v>432</v>
      </c>
      <c r="H320" s="530"/>
      <c r="I320" s="691" t="s">
        <v>98</v>
      </c>
      <c r="J320" s="687">
        <f t="shared" si="572"/>
        <v>0</v>
      </c>
      <c r="K320" s="687">
        <f t="shared" si="573"/>
        <v>0</v>
      </c>
      <c r="L320" s="687">
        <f t="shared" si="574"/>
        <v>0</v>
      </c>
      <c r="M320" s="688" t="str">
        <f t="shared" si="575"/>
        <v>-</v>
      </c>
      <c r="N320" s="687">
        <f t="shared" si="576"/>
        <v>0</v>
      </c>
      <c r="O320" s="687">
        <f t="shared" si="577"/>
        <v>0</v>
      </c>
      <c r="P320" s="687">
        <f t="shared" si="578"/>
        <v>0</v>
      </c>
      <c r="Q320" s="688" t="str">
        <f t="shared" si="579"/>
        <v>-</v>
      </c>
      <c r="R320" s="687">
        <f>'14. ГП Благовещенск (Ам ГПЗ)'!W64</f>
        <v>0</v>
      </c>
      <c r="S320" s="687">
        <f>'14. ГП Благовещенск (Ам ГПЗ)'!Y64</f>
        <v>0</v>
      </c>
      <c r="T320" s="687">
        <f t="shared" si="580"/>
        <v>0</v>
      </c>
      <c r="U320" s="688" t="str">
        <f t="shared" si="581"/>
        <v>-</v>
      </c>
      <c r="V320" s="687">
        <f>'14. ГП Благовещенск (Ам ГПЗ)'!AC64</f>
        <v>0</v>
      </c>
      <c r="W320" s="687">
        <f>'14. ГП Благовещенск (Ам ГПЗ)'!AE64</f>
        <v>0</v>
      </c>
      <c r="X320" s="687">
        <f t="shared" si="582"/>
        <v>0</v>
      </c>
      <c r="Y320" s="688" t="str">
        <f t="shared" si="583"/>
        <v>-</v>
      </c>
      <c r="Z320" s="687">
        <f>'14. ГП Благовещенск (Ам ГПЗ)'!AI64</f>
        <v>0</v>
      </c>
      <c r="AA320" s="687">
        <f>'14. ГП Благовещенск (Ам ГПЗ)'!AK64</f>
        <v>0</v>
      </c>
      <c r="AB320" s="687">
        <f t="shared" si="584"/>
        <v>0</v>
      </c>
      <c r="AC320" s="688" t="str">
        <f t="shared" si="585"/>
        <v>-</v>
      </c>
      <c r="AD320" s="687">
        <f t="shared" si="586"/>
        <v>0</v>
      </c>
      <c r="AE320" s="687">
        <f t="shared" si="587"/>
        <v>0</v>
      </c>
      <c r="AF320" s="687">
        <f t="shared" si="588"/>
        <v>0</v>
      </c>
      <c r="AG320" s="688" t="str">
        <f t="shared" si="589"/>
        <v>-</v>
      </c>
      <c r="AH320" s="687">
        <f>'14. ГП Благовещенск (Ам ГПЗ)'!AU64</f>
        <v>0</v>
      </c>
      <c r="AI320" s="687">
        <f>'14. ГП Благовещенск (Ам ГПЗ)'!AW64</f>
        <v>0</v>
      </c>
      <c r="AJ320" s="687">
        <f t="shared" si="590"/>
        <v>0</v>
      </c>
      <c r="AK320" s="688" t="str">
        <f t="shared" si="591"/>
        <v>-</v>
      </c>
      <c r="AL320" s="687">
        <f>'14. ГП Благовещенск (Ам ГПЗ)'!BA64</f>
        <v>0</v>
      </c>
      <c r="AM320" s="687">
        <f>'14. ГП Благовещенск (Ам ГПЗ)'!BC64</f>
        <v>0</v>
      </c>
      <c r="AN320" s="687">
        <f t="shared" si="592"/>
        <v>0</v>
      </c>
      <c r="AO320" s="688" t="str">
        <f t="shared" si="593"/>
        <v>-</v>
      </c>
      <c r="AP320" s="687">
        <f>'14. ГП Благовещенск (Ам ГПЗ)'!BG64</f>
        <v>0</v>
      </c>
      <c r="AQ320" s="687">
        <f>'14. ГП Благовещенск (Ам ГПЗ)'!BI64</f>
        <v>0</v>
      </c>
      <c r="AR320" s="687">
        <f t="shared" si="594"/>
        <v>0</v>
      </c>
      <c r="AS320" s="688" t="str">
        <f t="shared" si="595"/>
        <v>-</v>
      </c>
      <c r="AT320" s="687">
        <f t="shared" si="596"/>
        <v>0</v>
      </c>
      <c r="AU320" s="687">
        <f t="shared" si="597"/>
        <v>0</v>
      </c>
      <c r="AV320" s="687">
        <f t="shared" si="598"/>
        <v>0</v>
      </c>
      <c r="AW320" s="688" t="str">
        <f t="shared" si="599"/>
        <v>-</v>
      </c>
      <c r="AX320" s="687">
        <f>'14. ГП Благовещенск (Ам ГПЗ)'!BS64</f>
        <v>0</v>
      </c>
      <c r="AY320" s="687">
        <f>'14. ГП Благовещенск (Ам ГПЗ)'!BU64</f>
        <v>0</v>
      </c>
      <c r="AZ320" s="687">
        <f t="shared" si="600"/>
        <v>0</v>
      </c>
      <c r="BA320" s="688" t="str">
        <f t="shared" si="601"/>
        <v>-</v>
      </c>
      <c r="BB320" s="687">
        <f>'14. ГП Благовещенск (Ам ГПЗ)'!BY64</f>
        <v>0</v>
      </c>
      <c r="BC320" s="687">
        <f>'14. ГП Благовещенск (Ам ГПЗ)'!CA64</f>
        <v>0</v>
      </c>
      <c r="BD320" s="687">
        <f t="shared" si="602"/>
        <v>0</v>
      </c>
      <c r="BE320" s="688" t="str">
        <f t="shared" si="603"/>
        <v>-</v>
      </c>
      <c r="BF320" s="687">
        <f>'14. ГП Благовещенск (Ам ГПЗ)'!CE64</f>
        <v>0</v>
      </c>
      <c r="BG320" s="687">
        <f>'14. ГП Благовещенск (Ам ГПЗ)'!CG64</f>
        <v>0</v>
      </c>
      <c r="BH320" s="687">
        <f t="shared" si="604"/>
        <v>0</v>
      </c>
      <c r="BI320" s="688" t="str">
        <f t="shared" si="605"/>
        <v>-</v>
      </c>
      <c r="BJ320" s="687">
        <f t="shared" si="606"/>
        <v>0</v>
      </c>
      <c r="BK320" s="687">
        <f t="shared" si="607"/>
        <v>0</v>
      </c>
      <c r="BL320" s="687">
        <f t="shared" si="608"/>
        <v>0</v>
      </c>
      <c r="BM320" s="688" t="str">
        <f t="shared" si="609"/>
        <v>-</v>
      </c>
      <c r="BN320" s="687">
        <f>'14. ГП Благовещенск (Ам ГПЗ)'!CQ64</f>
        <v>0</v>
      </c>
      <c r="BO320" s="687">
        <f>'14. ГП Благовещенск (Ам ГПЗ)'!CS64</f>
        <v>0</v>
      </c>
      <c r="BP320" s="687">
        <f t="shared" si="610"/>
        <v>0</v>
      </c>
      <c r="BQ320" s="688" t="str">
        <f t="shared" si="611"/>
        <v>-</v>
      </c>
      <c r="BR320" s="687">
        <f>'14. ГП Благовещенск (Ам ГПЗ)'!CW64</f>
        <v>0</v>
      </c>
      <c r="BS320" s="687">
        <f>'14. ГП Благовещенск (Ам ГПЗ)'!CY64</f>
        <v>0</v>
      </c>
      <c r="BT320" s="687">
        <f t="shared" si="612"/>
        <v>0</v>
      </c>
      <c r="BU320" s="688" t="str">
        <f t="shared" si="613"/>
        <v>-</v>
      </c>
      <c r="BV320" s="687">
        <f>'14. ГП Благовещенск (Ам ГПЗ)'!DC64</f>
        <v>0</v>
      </c>
      <c r="BW320" s="687">
        <f>'14. ГП Благовещенск (Ам ГПЗ)'!DE64</f>
        <v>0</v>
      </c>
      <c r="BX320" s="687">
        <f t="shared" si="614"/>
        <v>0</v>
      </c>
      <c r="BY320" s="688" t="str">
        <f t="shared" si="615"/>
        <v>-</v>
      </c>
    </row>
    <row r="321" spans="2:77" ht="20.100000000000001" customHeight="1">
      <c r="B321" s="591" t="s">
        <v>433</v>
      </c>
      <c r="C321" s="703" t="s">
        <v>434</v>
      </c>
      <c r="D321" s="528"/>
      <c r="E321" s="528"/>
      <c r="F321" s="529"/>
      <c r="G321" s="530"/>
      <c r="H321" s="530"/>
      <c r="I321" s="686"/>
      <c r="J321" s="681"/>
      <c r="K321" s="681"/>
      <c r="L321" s="681"/>
      <c r="M321" s="681"/>
      <c r="N321" s="681"/>
      <c r="O321" s="681"/>
      <c r="P321" s="681"/>
      <c r="Q321" s="681"/>
      <c r="R321" s="681"/>
      <c r="S321" s="681"/>
      <c r="T321" s="681"/>
      <c r="U321" s="681"/>
      <c r="V321" s="681"/>
      <c r="W321" s="681"/>
      <c r="X321" s="681"/>
      <c r="Y321" s="681"/>
      <c r="Z321" s="681"/>
      <c r="AA321" s="681"/>
      <c r="AB321" s="681"/>
      <c r="AC321" s="681"/>
      <c r="AD321" s="681"/>
      <c r="AE321" s="681"/>
      <c r="AF321" s="681"/>
      <c r="AG321" s="681"/>
      <c r="AH321" s="681"/>
      <c r="AI321" s="681"/>
      <c r="AJ321" s="681"/>
      <c r="AK321" s="681"/>
      <c r="AL321" s="681"/>
      <c r="AM321" s="681"/>
      <c r="AN321" s="681"/>
      <c r="AO321" s="681"/>
      <c r="AP321" s="681"/>
      <c r="AQ321" s="681"/>
      <c r="AR321" s="681"/>
      <c r="AS321" s="681"/>
      <c r="AT321" s="681"/>
      <c r="AU321" s="681"/>
      <c r="AV321" s="681"/>
      <c r="AW321" s="681"/>
      <c r="AX321" s="681"/>
      <c r="AY321" s="681"/>
      <c r="AZ321" s="681"/>
      <c r="BA321" s="681"/>
      <c r="BB321" s="681"/>
      <c r="BC321" s="681"/>
      <c r="BD321" s="681"/>
      <c r="BE321" s="681"/>
      <c r="BF321" s="681"/>
      <c r="BG321" s="681"/>
      <c r="BH321" s="681"/>
      <c r="BI321" s="681"/>
      <c r="BJ321" s="681"/>
      <c r="BK321" s="681"/>
      <c r="BL321" s="681"/>
      <c r="BM321" s="681"/>
      <c r="BN321" s="681"/>
      <c r="BO321" s="681"/>
      <c r="BP321" s="681"/>
      <c r="BQ321" s="681"/>
      <c r="BR321" s="681"/>
      <c r="BS321" s="681"/>
      <c r="BT321" s="681"/>
      <c r="BU321" s="681"/>
      <c r="BV321" s="681"/>
      <c r="BW321" s="681"/>
      <c r="BX321" s="681"/>
      <c r="BY321" s="681"/>
    </row>
    <row r="322" spans="2:77" ht="20.100000000000001" customHeight="1">
      <c r="C322" s="689" t="s">
        <v>107</v>
      </c>
      <c r="D322" s="528"/>
      <c r="E322" s="528"/>
      <c r="F322" s="529"/>
      <c r="G322" s="530" t="s">
        <v>435</v>
      </c>
      <c r="H322" s="530"/>
      <c r="I322" s="686" t="s">
        <v>98</v>
      </c>
      <c r="J322" s="687">
        <f>N322+AD322+AT322+BJ322</f>
        <v>5712.2</v>
      </c>
      <c r="K322" s="687">
        <f>O322+AE322+AU322+BK322</f>
        <v>0</v>
      </c>
      <c r="L322" s="687">
        <f>IFERROR(K322-J322,"-")</f>
        <v>-5712.2</v>
      </c>
      <c r="M322" s="688">
        <f>IFERROR(K322/J322,"-")</f>
        <v>0</v>
      </c>
      <c r="N322" s="687">
        <f>R322+V322+Z322</f>
        <v>1204.9000000000001</v>
      </c>
      <c r="O322" s="687">
        <f>S322+W322+AA322</f>
        <v>0</v>
      </c>
      <c r="P322" s="687">
        <f>IFERROR(O322-N322,"-")</f>
        <v>-1204.9000000000001</v>
      </c>
      <c r="Q322" s="688">
        <f>IFERROR(O322/N322,"-")</f>
        <v>0</v>
      </c>
      <c r="R322" s="687">
        <f>'14. ГП Благовещенск (Ам ГПЗ)'!W25+'14. ГП Благовещенск (Ам ГПЗ)'!W27</f>
        <v>434.5</v>
      </c>
      <c r="S322" s="687">
        <f>'14. ГП Благовещенск (Ам ГПЗ)'!Y25+'14. ГП Благовещенск (Ам ГПЗ)'!Y27</f>
        <v>0</v>
      </c>
      <c r="T322" s="687">
        <f>IFERROR(S322-R322,"-")</f>
        <v>-434.5</v>
      </c>
      <c r="U322" s="688">
        <f>IFERROR(S322/R322,"-")</f>
        <v>0</v>
      </c>
      <c r="V322" s="687">
        <f>'14. ГП Благовещенск (Ам ГПЗ)'!AC25+'14. ГП Благовещенск (Ам ГПЗ)'!AC27</f>
        <v>392.2</v>
      </c>
      <c r="W322" s="687">
        <f>'14. ГП Благовещенск (Ам ГПЗ)'!AE25+'14. ГП Благовещенск (Ам ГПЗ)'!AE27</f>
        <v>0</v>
      </c>
      <c r="X322" s="687">
        <f>IFERROR(W322-V322,"-")</f>
        <v>-392.2</v>
      </c>
      <c r="Y322" s="688">
        <f>IFERROR(W322/V322,"-")</f>
        <v>0</v>
      </c>
      <c r="Z322" s="687">
        <f>'14. ГП Благовещенск (Ам ГПЗ)'!AI25+'14. ГП Благовещенск (Ам ГПЗ)'!AI27</f>
        <v>378.2</v>
      </c>
      <c r="AA322" s="687">
        <f>'14. ГП Благовещенск (Ам ГПЗ)'!AK25+'14. ГП Благовещенск (Ам ГПЗ)'!AK27</f>
        <v>0</v>
      </c>
      <c r="AB322" s="687">
        <f>IFERROR(AA322-Z322,"-")</f>
        <v>-378.2</v>
      </c>
      <c r="AC322" s="688">
        <f>IFERROR(AA322/Z322,"-")</f>
        <v>0</v>
      </c>
      <c r="AD322" s="687">
        <f>AH322+AL322+AP322</f>
        <v>1106.0999999999999</v>
      </c>
      <c r="AE322" s="687">
        <f>AI322+AM322+AQ322</f>
        <v>0</v>
      </c>
      <c r="AF322" s="687">
        <f>IFERROR(AE322-AD322,"-")</f>
        <v>-1106.0999999999999</v>
      </c>
      <c r="AG322" s="688">
        <f>IFERROR(AE322/AD322,"-")</f>
        <v>0</v>
      </c>
      <c r="AH322" s="687">
        <f>'14. ГП Благовещенск (Ам ГПЗ)'!AU25+'14. ГП Благовещенск (Ам ГПЗ)'!AU27</f>
        <v>548</v>
      </c>
      <c r="AI322" s="687">
        <f>'14. ГП Благовещенск (Ам ГПЗ)'!AW25+'14. ГП Благовещенск (Ам ГПЗ)'!AW27</f>
        <v>0</v>
      </c>
      <c r="AJ322" s="687">
        <f>IFERROR(AI322-AH322,"-")</f>
        <v>-548</v>
      </c>
      <c r="AK322" s="688">
        <f>IFERROR(AI322/AH322,"-")</f>
        <v>0</v>
      </c>
      <c r="AL322" s="687">
        <f>'14. ГП Благовещенск (Ам ГПЗ)'!BA25+'14. ГП Благовещенск (Ам ГПЗ)'!BA27</f>
        <v>344.1</v>
      </c>
      <c r="AM322" s="687">
        <f>'14. ГП Благовещенск (Ам ГПЗ)'!BC25+'14. ГП Благовещенск (Ам ГПЗ)'!BC27</f>
        <v>0</v>
      </c>
      <c r="AN322" s="687">
        <f>IFERROR(AM322-AL322,"-")</f>
        <v>-344.1</v>
      </c>
      <c r="AO322" s="688">
        <f>IFERROR(AM322/AL322,"-")</f>
        <v>0</v>
      </c>
      <c r="AP322" s="687">
        <f>'14. ГП Благовещенск (Ам ГПЗ)'!BG25+'14. ГП Благовещенск (Ам ГПЗ)'!BG27</f>
        <v>214</v>
      </c>
      <c r="AQ322" s="687">
        <f>'14. ГП Благовещенск (Ам ГПЗ)'!BI25+'14. ГП Благовещенск (Ам ГПЗ)'!BI27</f>
        <v>0</v>
      </c>
      <c r="AR322" s="687">
        <f>IFERROR(AQ322-AP322,"-")</f>
        <v>-214</v>
      </c>
      <c r="AS322" s="688">
        <f>IFERROR(AQ322/AP322,"-")</f>
        <v>0</v>
      </c>
      <c r="AT322" s="687">
        <f>AX322+BB322+BF322</f>
        <v>2072.5</v>
      </c>
      <c r="AU322" s="687">
        <f>AY322+BC322+BG322</f>
        <v>0</v>
      </c>
      <c r="AV322" s="687">
        <f>IFERROR(AU322-AT322,"-")</f>
        <v>-2072.5</v>
      </c>
      <c r="AW322" s="688">
        <f>IFERROR(AU322/AT322,"-")</f>
        <v>0</v>
      </c>
      <c r="AX322" s="687">
        <f>'14. ГП Благовещенск (Ам ГПЗ)'!BS25+'14. ГП Благовещенск (Ам ГПЗ)'!BS27</f>
        <v>433</v>
      </c>
      <c r="AY322" s="687">
        <f>'14. ГП Благовещенск (Ам ГПЗ)'!BU25+'14. ГП Благовещенск (Ам ГПЗ)'!BU27</f>
        <v>0</v>
      </c>
      <c r="AZ322" s="687">
        <f>IFERROR(AY322-AX322,"-")</f>
        <v>-433</v>
      </c>
      <c r="BA322" s="688">
        <f>IFERROR(AY322/AX322,"-")</f>
        <v>0</v>
      </c>
      <c r="BB322" s="687">
        <f>'14. ГП Благовещенск (Ам ГПЗ)'!BY25+'14. ГП Благовещенск (Ам ГПЗ)'!BY27</f>
        <v>511.1</v>
      </c>
      <c r="BC322" s="687">
        <f>'14. ГП Благовещенск (Ам ГПЗ)'!CA25+'14. ГП Благовещенск (Ам ГПЗ)'!CA27</f>
        <v>0</v>
      </c>
      <c r="BD322" s="687">
        <f>IFERROR(BC322-BB322,"-")</f>
        <v>-511.1</v>
      </c>
      <c r="BE322" s="688">
        <f>IFERROR(BC322/BB322,"-")</f>
        <v>0</v>
      </c>
      <c r="BF322" s="687">
        <f>'14. ГП Благовещенск (Ам ГПЗ)'!CE25+'14. ГП Благовещенск (Ам ГПЗ)'!CE27</f>
        <v>1128.4000000000001</v>
      </c>
      <c r="BG322" s="687">
        <f>'14. ГП Благовещенск (Ам ГПЗ)'!CG25+'14. ГП Благовещенск (Ам ГПЗ)'!CG27</f>
        <v>0</v>
      </c>
      <c r="BH322" s="687">
        <f>IFERROR(BG322-BF322,"-")</f>
        <v>-1128.4000000000001</v>
      </c>
      <c r="BI322" s="688">
        <f>IFERROR(BG322/BF322,"-")</f>
        <v>0</v>
      </c>
      <c r="BJ322" s="687">
        <f>BN322+BR322+BV322</f>
        <v>1328.6999999999998</v>
      </c>
      <c r="BK322" s="687">
        <f>BO322+BS322+BW322</f>
        <v>0</v>
      </c>
      <c r="BL322" s="687">
        <f>IFERROR(BK322-BJ322,"-")</f>
        <v>-1328.6999999999998</v>
      </c>
      <c r="BM322" s="688">
        <f>IFERROR(BK322/BJ322,"-")</f>
        <v>0</v>
      </c>
      <c r="BN322" s="687">
        <f>'14. ГП Благовещенск (Ам ГПЗ)'!CQ25+'14. ГП Благовещенск (Ам ГПЗ)'!CQ27</f>
        <v>455.9</v>
      </c>
      <c r="BO322" s="687">
        <f>'14. ГП Благовещенск (Ам ГПЗ)'!CS25+'14. ГП Благовещенск (Ам ГПЗ)'!CS27</f>
        <v>0</v>
      </c>
      <c r="BP322" s="687">
        <f>IFERROR(BO322-BN322,"-")</f>
        <v>-455.9</v>
      </c>
      <c r="BQ322" s="688">
        <f>IFERROR(BO322/BN322,"-")</f>
        <v>0</v>
      </c>
      <c r="BR322" s="687">
        <f>'14. ГП Благовещенск (Ам ГПЗ)'!CW25+'14. ГП Благовещенск (Ам ГПЗ)'!CW27</f>
        <v>417.4</v>
      </c>
      <c r="BS322" s="687">
        <f>'14. ГП Благовещенск (Ам ГПЗ)'!CY25+'14. ГП Благовещенск (Ам ГПЗ)'!CY27</f>
        <v>0</v>
      </c>
      <c r="BT322" s="687">
        <f>IFERROR(BS322-BR322,"-")</f>
        <v>-417.4</v>
      </c>
      <c r="BU322" s="688">
        <f>IFERROR(BS322/BR322,"-")</f>
        <v>0</v>
      </c>
      <c r="BV322" s="687">
        <f>'14. ГП Благовещенск (Ам ГПЗ)'!DC25+'14. ГП Благовещенск (Ам ГПЗ)'!DC27</f>
        <v>455.4</v>
      </c>
      <c r="BW322" s="687">
        <f>'14. ГП Благовещенск (Ам ГПЗ)'!DE25+'14. ГП Благовещенск (Ам ГПЗ)'!DE27</f>
        <v>0</v>
      </c>
      <c r="BX322" s="687">
        <f>IFERROR(BW322-BV322,"-")</f>
        <v>-455.4</v>
      </c>
      <c r="BY322" s="688">
        <f>IFERROR(BW322/BV322,"-")</f>
        <v>0</v>
      </c>
    </row>
    <row r="323" spans="2:77" ht="20.100000000000001" customHeight="1">
      <c r="C323" s="690" t="s">
        <v>109</v>
      </c>
      <c r="D323" s="528"/>
      <c r="E323" s="528"/>
      <c r="F323" s="529"/>
      <c r="G323" s="530" t="s">
        <v>435</v>
      </c>
      <c r="H323" s="530"/>
      <c r="I323" s="691" t="s">
        <v>98</v>
      </c>
      <c r="J323" s="687">
        <f>N323+AD323+AT323+BJ323</f>
        <v>5712.2</v>
      </c>
      <c r="K323" s="687">
        <f>O323+AE323+AU323+BK323</f>
        <v>0</v>
      </c>
      <c r="L323" s="687">
        <f>IFERROR(K323-J323,"-")</f>
        <v>-5712.2</v>
      </c>
      <c r="M323" s="688">
        <f>IFERROR(K323/J323,"-")</f>
        <v>0</v>
      </c>
      <c r="N323" s="687">
        <f>R323+V323+Z323</f>
        <v>1204.9000000000001</v>
      </c>
      <c r="O323" s="687">
        <f>S323+W323+AA323</f>
        <v>0</v>
      </c>
      <c r="P323" s="687">
        <f>IFERROR(O323-N323,"-")</f>
        <v>-1204.9000000000001</v>
      </c>
      <c r="Q323" s="688">
        <f>IFERROR(O323/N323,"-")</f>
        <v>0</v>
      </c>
      <c r="R323" s="687">
        <f>'14. ГП Благовещенск (Ам ГПЗ)'!W25+'14. ГП Благовещенск (Ам ГПЗ)'!W27</f>
        <v>434.5</v>
      </c>
      <c r="S323" s="687">
        <f>'14. ГП Благовещенск (Ам ГПЗ)'!Y25+'14. ГП Благовещенск (Ам ГПЗ)'!Y27</f>
        <v>0</v>
      </c>
      <c r="T323" s="687">
        <f>IFERROR(S323-R323,"-")</f>
        <v>-434.5</v>
      </c>
      <c r="U323" s="688">
        <f>IFERROR(S323/R323,"-")</f>
        <v>0</v>
      </c>
      <c r="V323" s="687">
        <f>'14. ГП Благовещенск (Ам ГПЗ)'!AC25+'14. ГП Благовещенск (Ам ГПЗ)'!AC27</f>
        <v>392.2</v>
      </c>
      <c r="W323" s="687">
        <f>'14. ГП Благовещенск (Ам ГПЗ)'!AE25+'14. ГП Благовещенск (Ам ГПЗ)'!AE27</f>
        <v>0</v>
      </c>
      <c r="X323" s="687">
        <f>IFERROR(W323-V323,"-")</f>
        <v>-392.2</v>
      </c>
      <c r="Y323" s="688">
        <f>IFERROR(W323/V323,"-")</f>
        <v>0</v>
      </c>
      <c r="Z323" s="687">
        <f>'14. ГП Благовещенск (Ам ГПЗ)'!AI25+'14. ГП Благовещенск (Ам ГПЗ)'!AI27</f>
        <v>378.2</v>
      </c>
      <c r="AA323" s="687">
        <f>'14. ГП Благовещенск (Ам ГПЗ)'!AK25+'14. ГП Благовещенск (Ам ГПЗ)'!AK27</f>
        <v>0</v>
      </c>
      <c r="AB323" s="687">
        <f>IFERROR(AA323-Z323,"-")</f>
        <v>-378.2</v>
      </c>
      <c r="AC323" s="688">
        <f>IFERROR(AA323/Z323,"-")</f>
        <v>0</v>
      </c>
      <c r="AD323" s="687">
        <f>AH323+AL323+AP323</f>
        <v>1106.0999999999999</v>
      </c>
      <c r="AE323" s="687">
        <f>AI323+AM323+AQ323</f>
        <v>0</v>
      </c>
      <c r="AF323" s="687">
        <f>IFERROR(AE323-AD323,"-")</f>
        <v>-1106.0999999999999</v>
      </c>
      <c r="AG323" s="688">
        <f>IFERROR(AE323/AD323,"-")</f>
        <v>0</v>
      </c>
      <c r="AH323" s="687">
        <f>'14. ГП Благовещенск (Ам ГПЗ)'!AU25+'14. ГП Благовещенск (Ам ГПЗ)'!AU27</f>
        <v>548</v>
      </c>
      <c r="AI323" s="687">
        <f>'14. ГП Благовещенск (Ам ГПЗ)'!AW25+'14. ГП Благовещенск (Ам ГПЗ)'!AW27</f>
        <v>0</v>
      </c>
      <c r="AJ323" s="687">
        <f>IFERROR(AI323-AH323,"-")</f>
        <v>-548</v>
      </c>
      <c r="AK323" s="688">
        <f>IFERROR(AI323/AH323,"-")</f>
        <v>0</v>
      </c>
      <c r="AL323" s="687">
        <f>'14. ГП Благовещенск (Ам ГПЗ)'!BA25+'14. ГП Благовещенск (Ам ГПЗ)'!BA27</f>
        <v>344.1</v>
      </c>
      <c r="AM323" s="687">
        <f>'14. ГП Благовещенск (Ам ГПЗ)'!BC25+'14. ГП Благовещенск (Ам ГПЗ)'!BC27</f>
        <v>0</v>
      </c>
      <c r="AN323" s="687">
        <f>IFERROR(AM323-AL323,"-")</f>
        <v>-344.1</v>
      </c>
      <c r="AO323" s="688">
        <f>IFERROR(AM323/AL323,"-")</f>
        <v>0</v>
      </c>
      <c r="AP323" s="687">
        <f>'14. ГП Благовещенск (Ам ГПЗ)'!BG25+'14. ГП Благовещенск (Ам ГПЗ)'!BG27</f>
        <v>214</v>
      </c>
      <c r="AQ323" s="687">
        <f>'14. ГП Благовещенск (Ам ГПЗ)'!BI25+'14. ГП Благовещенск (Ам ГПЗ)'!BI27</f>
        <v>0</v>
      </c>
      <c r="AR323" s="687">
        <f>IFERROR(AQ323-AP323,"-")</f>
        <v>-214</v>
      </c>
      <c r="AS323" s="688">
        <f>IFERROR(AQ323/AP323,"-")</f>
        <v>0</v>
      </c>
      <c r="AT323" s="687">
        <f>AX323+BB323+BF323</f>
        <v>2072.5</v>
      </c>
      <c r="AU323" s="687">
        <f>AY323+BC323+BG323</f>
        <v>0</v>
      </c>
      <c r="AV323" s="687">
        <f>IFERROR(AU323-AT323,"-")</f>
        <v>-2072.5</v>
      </c>
      <c r="AW323" s="688">
        <f>IFERROR(AU323/AT323,"-")</f>
        <v>0</v>
      </c>
      <c r="AX323" s="687">
        <f>'14. ГП Благовещенск (Ам ГПЗ)'!BS25+'14. ГП Благовещенск (Ам ГПЗ)'!BS27</f>
        <v>433</v>
      </c>
      <c r="AY323" s="687">
        <f>'14. ГП Благовещенск (Ам ГПЗ)'!BU25+'14. ГП Благовещенск (Ам ГПЗ)'!BU27</f>
        <v>0</v>
      </c>
      <c r="AZ323" s="687">
        <f>IFERROR(AY323-AX323,"-")</f>
        <v>-433</v>
      </c>
      <c r="BA323" s="688">
        <f>IFERROR(AY323/AX323,"-")</f>
        <v>0</v>
      </c>
      <c r="BB323" s="687">
        <f>'14. ГП Благовещенск (Ам ГПЗ)'!BY25+'14. ГП Благовещенск (Ам ГПЗ)'!BY27</f>
        <v>511.1</v>
      </c>
      <c r="BC323" s="687">
        <f>'14. ГП Благовещенск (Ам ГПЗ)'!CA25+'14. ГП Благовещенск (Ам ГПЗ)'!CA27</f>
        <v>0</v>
      </c>
      <c r="BD323" s="687">
        <f>IFERROR(BC323-BB323,"-")</f>
        <v>-511.1</v>
      </c>
      <c r="BE323" s="688">
        <f>IFERROR(BC323/BB323,"-")</f>
        <v>0</v>
      </c>
      <c r="BF323" s="687">
        <f>'14. ГП Благовещенск (Ам ГПЗ)'!CE25+'14. ГП Благовещенск (Ам ГПЗ)'!CE27</f>
        <v>1128.4000000000001</v>
      </c>
      <c r="BG323" s="687">
        <f>'14. ГП Благовещенск (Ам ГПЗ)'!CG25+'14. ГП Благовещенск (Ам ГПЗ)'!CG27</f>
        <v>0</v>
      </c>
      <c r="BH323" s="687">
        <f>IFERROR(BG323-BF323,"-")</f>
        <v>-1128.4000000000001</v>
      </c>
      <c r="BI323" s="688">
        <f>IFERROR(BG323/BF323,"-")</f>
        <v>0</v>
      </c>
      <c r="BJ323" s="687">
        <f>BN323+BR323+BV323</f>
        <v>1328.6999999999998</v>
      </c>
      <c r="BK323" s="687">
        <f>BO323+BS323+BW323</f>
        <v>0</v>
      </c>
      <c r="BL323" s="687">
        <f>IFERROR(BK323-BJ323,"-")</f>
        <v>-1328.6999999999998</v>
      </c>
      <c r="BM323" s="688">
        <f>IFERROR(BK323/BJ323,"-")</f>
        <v>0</v>
      </c>
      <c r="BN323" s="687">
        <f>'14. ГП Благовещенск (Ам ГПЗ)'!CQ25+'14. ГП Благовещенск (Ам ГПЗ)'!CQ27</f>
        <v>455.9</v>
      </c>
      <c r="BO323" s="687">
        <f>'14. ГП Благовещенск (Ам ГПЗ)'!CS25+'14. ГП Благовещенск (Ам ГПЗ)'!CS27</f>
        <v>0</v>
      </c>
      <c r="BP323" s="687">
        <f>IFERROR(BO323-BN323,"-")</f>
        <v>-455.9</v>
      </c>
      <c r="BQ323" s="688">
        <f>IFERROR(BO323/BN323,"-")</f>
        <v>0</v>
      </c>
      <c r="BR323" s="687">
        <f>'14. ГП Благовещенск (Ам ГПЗ)'!CW25+'14. ГП Благовещенск (Ам ГПЗ)'!CW27</f>
        <v>417.4</v>
      </c>
      <c r="BS323" s="687">
        <f>'14. ГП Благовещенск (Ам ГПЗ)'!CY25+'14. ГП Благовещенск (Ам ГПЗ)'!CY27</f>
        <v>0</v>
      </c>
      <c r="BT323" s="687">
        <f>IFERROR(BS323-BR323,"-")</f>
        <v>-417.4</v>
      </c>
      <c r="BU323" s="688">
        <f>IFERROR(BS323/BR323,"-")</f>
        <v>0</v>
      </c>
      <c r="BV323" s="687">
        <f>'14. ГП Благовещенск (Ам ГПЗ)'!DC25+'14. ГП Благовещенск (Ам ГПЗ)'!DC27</f>
        <v>455.4</v>
      </c>
      <c r="BW323" s="687">
        <f>'14. ГП Благовещенск (Ам ГПЗ)'!DE25+'14. ГП Благовещенск (Ам ГПЗ)'!DE27</f>
        <v>0</v>
      </c>
      <c r="BX323" s="687">
        <f>IFERROR(BW323-BV323,"-")</f>
        <v>-455.4</v>
      </c>
      <c r="BY323" s="688">
        <f>IFERROR(BW323/BV323,"-")</f>
        <v>0</v>
      </c>
    </row>
    <row r="324" spans="2:77" ht="20.100000000000001" customHeight="1">
      <c r="B324" s="413" t="s">
        <v>436</v>
      </c>
      <c r="C324" s="692" t="s">
        <v>113</v>
      </c>
      <c r="D324" s="528"/>
      <c r="E324" s="528"/>
      <c r="F324" s="529"/>
      <c r="G324" s="530"/>
      <c r="H324" s="530"/>
      <c r="I324" s="686"/>
      <c r="J324" s="681"/>
      <c r="K324" s="681"/>
      <c r="L324" s="681"/>
      <c r="M324" s="681"/>
      <c r="N324" s="681"/>
      <c r="O324" s="681"/>
      <c r="P324" s="681"/>
      <c r="Q324" s="681"/>
      <c r="R324" s="681"/>
      <c r="S324" s="681"/>
      <c r="T324" s="681"/>
      <c r="U324" s="681"/>
      <c r="V324" s="681"/>
      <c r="W324" s="681"/>
      <c r="X324" s="681"/>
      <c r="Y324" s="681"/>
      <c r="Z324" s="681"/>
      <c r="AA324" s="681"/>
      <c r="AB324" s="681"/>
      <c r="AC324" s="681"/>
      <c r="AD324" s="681"/>
      <c r="AE324" s="681"/>
      <c r="AF324" s="681"/>
      <c r="AG324" s="681"/>
      <c r="AH324" s="681"/>
      <c r="AI324" s="681"/>
      <c r="AJ324" s="681"/>
      <c r="AK324" s="681"/>
      <c r="AL324" s="681"/>
      <c r="AM324" s="681"/>
      <c r="AN324" s="681"/>
      <c r="AO324" s="681"/>
      <c r="AP324" s="681"/>
      <c r="AQ324" s="681"/>
      <c r="AR324" s="681"/>
      <c r="AS324" s="681"/>
      <c r="AT324" s="681"/>
      <c r="AU324" s="681"/>
      <c r="AV324" s="681"/>
      <c r="AW324" s="681"/>
      <c r="AX324" s="681"/>
      <c r="AY324" s="681"/>
      <c r="AZ324" s="681"/>
      <c r="BA324" s="681"/>
      <c r="BB324" s="681"/>
      <c r="BC324" s="681"/>
      <c r="BD324" s="681"/>
      <c r="BE324" s="681"/>
      <c r="BF324" s="681"/>
      <c r="BG324" s="681"/>
      <c r="BH324" s="681"/>
      <c r="BI324" s="681"/>
      <c r="BJ324" s="681"/>
      <c r="BK324" s="681"/>
      <c r="BL324" s="681"/>
      <c r="BM324" s="681"/>
      <c r="BN324" s="681"/>
      <c r="BO324" s="681"/>
      <c r="BP324" s="681"/>
      <c r="BQ324" s="681"/>
      <c r="BR324" s="681"/>
      <c r="BS324" s="681"/>
      <c r="BT324" s="681"/>
      <c r="BU324" s="681"/>
      <c r="BV324" s="681"/>
      <c r="BW324" s="681"/>
      <c r="BX324" s="681"/>
      <c r="BY324" s="681"/>
    </row>
    <row r="325" spans="2:77" ht="20.100000000000001" customHeight="1">
      <c r="C325" s="689" t="s">
        <v>107</v>
      </c>
      <c r="D325" s="528"/>
      <c r="E325" s="528"/>
      <c r="F325" s="529"/>
      <c r="G325" s="530" t="s">
        <v>437</v>
      </c>
      <c r="H325" s="530"/>
      <c r="I325" s="686" t="s">
        <v>98</v>
      </c>
      <c r="J325" s="687">
        <f>N325+AD325+AT325+BJ325</f>
        <v>5712.2</v>
      </c>
      <c r="K325" s="687">
        <f>O325+AE325+AU325+BK325</f>
        <v>0</v>
      </c>
      <c r="L325" s="687">
        <f>IFERROR(K325-J325,"-")</f>
        <v>-5712.2</v>
      </c>
      <c r="M325" s="688">
        <f>IFERROR(K325/J325,"-")</f>
        <v>0</v>
      </c>
      <c r="N325" s="687">
        <f>R325+V325+Z325</f>
        <v>1204.9000000000001</v>
      </c>
      <c r="O325" s="687">
        <f>S325+W325+AA325</f>
        <v>0</v>
      </c>
      <c r="P325" s="687">
        <f>IFERROR(O325-N325,"-")</f>
        <v>-1204.9000000000001</v>
      </c>
      <c r="Q325" s="688">
        <f>IFERROR(O325/N325,"-")</f>
        <v>0</v>
      </c>
      <c r="R325" s="687">
        <f>'14. ГП Благовещенск (Ам ГПЗ)'!W25</f>
        <v>434.5</v>
      </c>
      <c r="S325" s="687">
        <f>'14. ГП Благовещенск (Ам ГПЗ)'!Y25</f>
        <v>0</v>
      </c>
      <c r="T325" s="687">
        <f>IFERROR(S325-R325,"-")</f>
        <v>-434.5</v>
      </c>
      <c r="U325" s="688">
        <f>IFERROR(S325/R325,"-")</f>
        <v>0</v>
      </c>
      <c r="V325" s="687">
        <f>'14. ГП Благовещенск (Ам ГПЗ)'!AC25</f>
        <v>392.2</v>
      </c>
      <c r="W325" s="687">
        <f>'14. ГП Благовещенск (Ам ГПЗ)'!AE25</f>
        <v>0</v>
      </c>
      <c r="X325" s="687">
        <f>IFERROR(W325-V325,"-")</f>
        <v>-392.2</v>
      </c>
      <c r="Y325" s="688">
        <f>IFERROR(W325/V325,"-")</f>
        <v>0</v>
      </c>
      <c r="Z325" s="687">
        <f>'14. ГП Благовещенск (Ам ГПЗ)'!AI25</f>
        <v>378.2</v>
      </c>
      <c r="AA325" s="687">
        <f>'14. ГП Благовещенск (Ам ГПЗ)'!AK25</f>
        <v>0</v>
      </c>
      <c r="AB325" s="687">
        <f>IFERROR(AA325-Z325,"-")</f>
        <v>-378.2</v>
      </c>
      <c r="AC325" s="688">
        <f>IFERROR(AA325/Z325,"-")</f>
        <v>0</v>
      </c>
      <c r="AD325" s="687">
        <f>AH325+AL325+AP325</f>
        <v>1106.0999999999999</v>
      </c>
      <c r="AE325" s="687">
        <f>AI325+AM325+AQ325</f>
        <v>0</v>
      </c>
      <c r="AF325" s="687">
        <f>IFERROR(AE325-AD325,"-")</f>
        <v>-1106.0999999999999</v>
      </c>
      <c r="AG325" s="688">
        <f>IFERROR(AE325/AD325,"-")</f>
        <v>0</v>
      </c>
      <c r="AH325" s="687">
        <f>'14. ГП Благовещенск (Ам ГПЗ)'!AU25</f>
        <v>548</v>
      </c>
      <c r="AI325" s="687">
        <f>'14. ГП Благовещенск (Ам ГПЗ)'!AW25</f>
        <v>0</v>
      </c>
      <c r="AJ325" s="687">
        <f>IFERROR(AI325-AH325,"-")</f>
        <v>-548</v>
      </c>
      <c r="AK325" s="688">
        <f>IFERROR(AI325/AH325,"-")</f>
        <v>0</v>
      </c>
      <c r="AL325" s="687">
        <f>'14. ГП Благовещенск (Ам ГПЗ)'!BA25</f>
        <v>344.1</v>
      </c>
      <c r="AM325" s="687">
        <f>'14. ГП Благовещенск (Ам ГПЗ)'!BC25</f>
        <v>0</v>
      </c>
      <c r="AN325" s="687">
        <f>IFERROR(AM325-AL325,"-")</f>
        <v>-344.1</v>
      </c>
      <c r="AO325" s="688">
        <f>IFERROR(AM325/AL325,"-")</f>
        <v>0</v>
      </c>
      <c r="AP325" s="687">
        <f>'14. ГП Благовещенск (Ам ГПЗ)'!BG25</f>
        <v>214</v>
      </c>
      <c r="AQ325" s="687">
        <f>'14. ГП Благовещенск (Ам ГПЗ)'!BI25</f>
        <v>0</v>
      </c>
      <c r="AR325" s="687">
        <f>IFERROR(AQ325-AP325,"-")</f>
        <v>-214</v>
      </c>
      <c r="AS325" s="688">
        <f>IFERROR(AQ325/AP325,"-")</f>
        <v>0</v>
      </c>
      <c r="AT325" s="687">
        <f>AX325+BB325+BF325</f>
        <v>2072.5</v>
      </c>
      <c r="AU325" s="687">
        <f>AY325+BC325+BG325</f>
        <v>0</v>
      </c>
      <c r="AV325" s="687">
        <f>IFERROR(AU325-AT325,"-")</f>
        <v>-2072.5</v>
      </c>
      <c r="AW325" s="688">
        <f>IFERROR(AU325/AT325,"-")</f>
        <v>0</v>
      </c>
      <c r="AX325" s="687">
        <f>'14. ГП Благовещенск (Ам ГПЗ)'!BS25</f>
        <v>433</v>
      </c>
      <c r="AY325" s="687">
        <f>'14. ГП Благовещенск (Ам ГПЗ)'!BU25</f>
        <v>0</v>
      </c>
      <c r="AZ325" s="687">
        <f>IFERROR(AY325-AX325,"-")</f>
        <v>-433</v>
      </c>
      <c r="BA325" s="688">
        <f>IFERROR(AY325/AX325,"-")</f>
        <v>0</v>
      </c>
      <c r="BB325" s="687">
        <f>'14. ГП Благовещенск (Ам ГПЗ)'!BY25</f>
        <v>511.1</v>
      </c>
      <c r="BC325" s="687">
        <f>'14. ГП Благовещенск (Ам ГПЗ)'!CA25</f>
        <v>0</v>
      </c>
      <c r="BD325" s="687">
        <f>IFERROR(BC325-BB325,"-")</f>
        <v>-511.1</v>
      </c>
      <c r="BE325" s="688">
        <f>IFERROR(BC325/BB325,"-")</f>
        <v>0</v>
      </c>
      <c r="BF325" s="687">
        <f>'14. ГП Благовещенск (Ам ГПЗ)'!CE25</f>
        <v>1128.4000000000001</v>
      </c>
      <c r="BG325" s="687">
        <f>'14. ГП Благовещенск (Ам ГПЗ)'!CG25</f>
        <v>0</v>
      </c>
      <c r="BH325" s="687">
        <f>IFERROR(BG325-BF325,"-")</f>
        <v>-1128.4000000000001</v>
      </c>
      <c r="BI325" s="688">
        <f>IFERROR(BG325/BF325,"-")</f>
        <v>0</v>
      </c>
      <c r="BJ325" s="687">
        <f>BN325+BR325+BV325</f>
        <v>1328.6999999999998</v>
      </c>
      <c r="BK325" s="687">
        <f>BO325+BS325+BW325</f>
        <v>0</v>
      </c>
      <c r="BL325" s="687">
        <f>IFERROR(BK325-BJ325,"-")</f>
        <v>-1328.6999999999998</v>
      </c>
      <c r="BM325" s="688">
        <f>IFERROR(BK325/BJ325,"-")</f>
        <v>0</v>
      </c>
      <c r="BN325" s="687">
        <f>'14. ГП Благовещенск (Ам ГПЗ)'!CQ25</f>
        <v>455.9</v>
      </c>
      <c r="BO325" s="687">
        <f>'14. ГП Благовещенск (Ам ГПЗ)'!CS25</f>
        <v>0</v>
      </c>
      <c r="BP325" s="687">
        <f>IFERROR(BO325-BN325,"-")</f>
        <v>-455.9</v>
      </c>
      <c r="BQ325" s="688">
        <f>IFERROR(BO325/BN325,"-")</f>
        <v>0</v>
      </c>
      <c r="BR325" s="687">
        <f>'14. ГП Благовещенск (Ам ГПЗ)'!CW25</f>
        <v>417.4</v>
      </c>
      <c r="BS325" s="687">
        <f>'14. ГП Благовещенск (Ам ГПЗ)'!CY25</f>
        <v>0</v>
      </c>
      <c r="BT325" s="687">
        <f>IFERROR(BS325-BR325,"-")</f>
        <v>-417.4</v>
      </c>
      <c r="BU325" s="688">
        <f>IFERROR(BS325/BR325,"-")</f>
        <v>0</v>
      </c>
      <c r="BV325" s="687">
        <f>'14. ГП Благовещенск (Ам ГПЗ)'!DC25</f>
        <v>455.4</v>
      </c>
      <c r="BW325" s="687">
        <f>'14. ГП Благовещенск (Ам ГПЗ)'!DE25</f>
        <v>0</v>
      </c>
      <c r="BX325" s="687">
        <f>IFERROR(BW325-BV325,"-")</f>
        <v>-455.4</v>
      </c>
      <c r="BY325" s="688">
        <f>IFERROR(BW325/BV325,"-")</f>
        <v>0</v>
      </c>
    </row>
    <row r="326" spans="2:77" ht="20.100000000000001" customHeight="1">
      <c r="C326" s="690" t="s">
        <v>109</v>
      </c>
      <c r="D326" s="528"/>
      <c r="E326" s="528"/>
      <c r="F326" s="529"/>
      <c r="G326" s="530" t="s">
        <v>437</v>
      </c>
      <c r="H326" s="530"/>
      <c r="I326" s="691" t="s">
        <v>98</v>
      </c>
      <c r="J326" s="687">
        <f>N326+AD326+AT326+BJ326</f>
        <v>5712.2</v>
      </c>
      <c r="K326" s="687">
        <f>O326+AE326+AU326+BK326</f>
        <v>0</v>
      </c>
      <c r="L326" s="687">
        <f>IFERROR(K326-J326,"-")</f>
        <v>-5712.2</v>
      </c>
      <c r="M326" s="688">
        <f>IFERROR(K326/J326,"-")</f>
        <v>0</v>
      </c>
      <c r="N326" s="687">
        <f>R326+V326+Z326</f>
        <v>1204.9000000000001</v>
      </c>
      <c r="O326" s="687">
        <f>S326+W326+AA326</f>
        <v>0</v>
      </c>
      <c r="P326" s="687">
        <f>IFERROR(O326-N326,"-")</f>
        <v>-1204.9000000000001</v>
      </c>
      <c r="Q326" s="688">
        <f>IFERROR(O326/N326,"-")</f>
        <v>0</v>
      </c>
      <c r="R326" s="687">
        <f>'14. ГП Благовещенск (Ам ГПЗ)'!W25</f>
        <v>434.5</v>
      </c>
      <c r="S326" s="687">
        <f>'14. ГП Благовещенск (Ам ГПЗ)'!Y25</f>
        <v>0</v>
      </c>
      <c r="T326" s="687">
        <f>IFERROR(S326-R326,"-")</f>
        <v>-434.5</v>
      </c>
      <c r="U326" s="688">
        <f>IFERROR(S326/R326,"-")</f>
        <v>0</v>
      </c>
      <c r="V326" s="687">
        <f>'14. ГП Благовещенск (Ам ГПЗ)'!AC25</f>
        <v>392.2</v>
      </c>
      <c r="W326" s="687">
        <f>'14. ГП Благовещенск (Ам ГПЗ)'!AE25</f>
        <v>0</v>
      </c>
      <c r="X326" s="687">
        <f>IFERROR(W326-V326,"-")</f>
        <v>-392.2</v>
      </c>
      <c r="Y326" s="688">
        <f>IFERROR(W326/V326,"-")</f>
        <v>0</v>
      </c>
      <c r="Z326" s="687">
        <f>'14. ГП Благовещенск (Ам ГПЗ)'!AI25</f>
        <v>378.2</v>
      </c>
      <c r="AA326" s="687">
        <f>'14. ГП Благовещенск (Ам ГПЗ)'!AK25</f>
        <v>0</v>
      </c>
      <c r="AB326" s="687">
        <f>IFERROR(AA326-Z326,"-")</f>
        <v>-378.2</v>
      </c>
      <c r="AC326" s="688">
        <f>IFERROR(AA326/Z326,"-")</f>
        <v>0</v>
      </c>
      <c r="AD326" s="687">
        <f>AH326+AL326+AP326</f>
        <v>1106.0999999999999</v>
      </c>
      <c r="AE326" s="687">
        <f>AI326+AM326+AQ326</f>
        <v>0</v>
      </c>
      <c r="AF326" s="687">
        <f>IFERROR(AE326-AD326,"-")</f>
        <v>-1106.0999999999999</v>
      </c>
      <c r="AG326" s="688">
        <f>IFERROR(AE326/AD326,"-")</f>
        <v>0</v>
      </c>
      <c r="AH326" s="687">
        <f>'14. ГП Благовещенск (Ам ГПЗ)'!AU25</f>
        <v>548</v>
      </c>
      <c r="AI326" s="687">
        <f>'14. ГП Благовещенск (Ам ГПЗ)'!AW25</f>
        <v>0</v>
      </c>
      <c r="AJ326" s="687">
        <f>IFERROR(AI326-AH326,"-")</f>
        <v>-548</v>
      </c>
      <c r="AK326" s="688">
        <f>IFERROR(AI326/AH326,"-")</f>
        <v>0</v>
      </c>
      <c r="AL326" s="687">
        <f>'14. ГП Благовещенск (Ам ГПЗ)'!BA25</f>
        <v>344.1</v>
      </c>
      <c r="AM326" s="687">
        <f>'14. ГП Благовещенск (Ам ГПЗ)'!BC25</f>
        <v>0</v>
      </c>
      <c r="AN326" s="687">
        <f>IFERROR(AM326-AL326,"-")</f>
        <v>-344.1</v>
      </c>
      <c r="AO326" s="688">
        <f>IFERROR(AM326/AL326,"-")</f>
        <v>0</v>
      </c>
      <c r="AP326" s="687">
        <f>'14. ГП Благовещенск (Ам ГПЗ)'!BG25</f>
        <v>214</v>
      </c>
      <c r="AQ326" s="687">
        <f>'14. ГП Благовещенск (Ам ГПЗ)'!BI25</f>
        <v>0</v>
      </c>
      <c r="AR326" s="687">
        <f>IFERROR(AQ326-AP326,"-")</f>
        <v>-214</v>
      </c>
      <c r="AS326" s="688">
        <f>IFERROR(AQ326/AP326,"-")</f>
        <v>0</v>
      </c>
      <c r="AT326" s="687">
        <f>AX326+BB326+BF326</f>
        <v>2072.5</v>
      </c>
      <c r="AU326" s="687">
        <f>AY326+BC326+BG326</f>
        <v>0</v>
      </c>
      <c r="AV326" s="687">
        <f>IFERROR(AU326-AT326,"-")</f>
        <v>-2072.5</v>
      </c>
      <c r="AW326" s="688">
        <f>IFERROR(AU326/AT326,"-")</f>
        <v>0</v>
      </c>
      <c r="AX326" s="687">
        <f>'14. ГП Благовещенск (Ам ГПЗ)'!BS25</f>
        <v>433</v>
      </c>
      <c r="AY326" s="687">
        <f>'14. ГП Благовещенск (Ам ГПЗ)'!BU25</f>
        <v>0</v>
      </c>
      <c r="AZ326" s="687">
        <f>IFERROR(AY326-AX326,"-")</f>
        <v>-433</v>
      </c>
      <c r="BA326" s="688">
        <f>IFERROR(AY326/AX326,"-")</f>
        <v>0</v>
      </c>
      <c r="BB326" s="687">
        <f>'14. ГП Благовещенск (Ам ГПЗ)'!BY25</f>
        <v>511.1</v>
      </c>
      <c r="BC326" s="687">
        <f>'14. ГП Благовещенск (Ам ГПЗ)'!CA25</f>
        <v>0</v>
      </c>
      <c r="BD326" s="687">
        <f>IFERROR(BC326-BB326,"-")</f>
        <v>-511.1</v>
      </c>
      <c r="BE326" s="688">
        <f>IFERROR(BC326/BB326,"-")</f>
        <v>0</v>
      </c>
      <c r="BF326" s="687">
        <f>'14. ГП Благовещенск (Ам ГПЗ)'!CE25</f>
        <v>1128.4000000000001</v>
      </c>
      <c r="BG326" s="687">
        <f>'14. ГП Благовещенск (Ам ГПЗ)'!CG25</f>
        <v>0</v>
      </c>
      <c r="BH326" s="687">
        <f>IFERROR(BG326-BF326,"-")</f>
        <v>-1128.4000000000001</v>
      </c>
      <c r="BI326" s="688">
        <f>IFERROR(BG326/BF326,"-")</f>
        <v>0</v>
      </c>
      <c r="BJ326" s="687">
        <f>BN326+BR326+BV326</f>
        <v>1328.6999999999998</v>
      </c>
      <c r="BK326" s="687">
        <f>BO326+BS326+BW326</f>
        <v>0</v>
      </c>
      <c r="BL326" s="687">
        <f>IFERROR(BK326-BJ326,"-")</f>
        <v>-1328.6999999999998</v>
      </c>
      <c r="BM326" s="688">
        <f>IFERROR(BK326/BJ326,"-")</f>
        <v>0</v>
      </c>
      <c r="BN326" s="687">
        <f>'14. ГП Благовещенск (Ам ГПЗ)'!CQ25</f>
        <v>455.9</v>
      </c>
      <c r="BO326" s="687">
        <f>'14. ГП Благовещенск (Ам ГПЗ)'!CS25</f>
        <v>0</v>
      </c>
      <c r="BP326" s="687">
        <f>IFERROR(BO326-BN326,"-")</f>
        <v>-455.9</v>
      </c>
      <c r="BQ326" s="688">
        <f>IFERROR(BO326/BN326,"-")</f>
        <v>0</v>
      </c>
      <c r="BR326" s="687">
        <f>'14. ГП Благовещенск (Ам ГПЗ)'!CW25</f>
        <v>417.4</v>
      </c>
      <c r="BS326" s="687">
        <f>'14. ГП Благовещенск (Ам ГПЗ)'!CY25</f>
        <v>0</v>
      </c>
      <c r="BT326" s="687">
        <f>IFERROR(BS326-BR326,"-")</f>
        <v>-417.4</v>
      </c>
      <c r="BU326" s="688">
        <f>IFERROR(BS326/BR326,"-")</f>
        <v>0</v>
      </c>
      <c r="BV326" s="687">
        <f>'14. ГП Благовещенск (Ам ГПЗ)'!DC25</f>
        <v>455.4</v>
      </c>
      <c r="BW326" s="687">
        <f>'14. ГП Благовещенск (Ам ГПЗ)'!DE25</f>
        <v>0</v>
      </c>
      <c r="BX326" s="687">
        <f>IFERROR(BW326-BV326,"-")</f>
        <v>-455.4</v>
      </c>
      <c r="BY326" s="688">
        <f>IFERROR(BW326/BV326,"-")</f>
        <v>0</v>
      </c>
    </row>
    <row r="327" spans="2:77" ht="20.100000000000001" customHeight="1">
      <c r="B327" s="413" t="s">
        <v>438</v>
      </c>
      <c r="C327" s="692" t="s">
        <v>123</v>
      </c>
      <c r="D327" s="528"/>
      <c r="E327" s="528"/>
      <c r="F327" s="529"/>
      <c r="G327" s="530"/>
      <c r="H327" s="530"/>
      <c r="I327" s="686"/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81"/>
      <c r="AB327" s="681"/>
      <c r="AC327" s="681"/>
      <c r="AD327" s="681"/>
      <c r="AE327" s="681"/>
      <c r="AF327" s="681"/>
      <c r="AG327" s="681"/>
      <c r="AH327" s="681"/>
      <c r="AI327" s="681"/>
      <c r="AJ327" s="681"/>
      <c r="AK327" s="681"/>
      <c r="AL327" s="681"/>
      <c r="AM327" s="681"/>
      <c r="AN327" s="681"/>
      <c r="AO327" s="681"/>
      <c r="AP327" s="681"/>
      <c r="AQ327" s="681"/>
      <c r="AR327" s="681"/>
      <c r="AS327" s="681"/>
      <c r="AT327" s="681"/>
      <c r="AU327" s="681"/>
      <c r="AV327" s="681"/>
      <c r="AW327" s="681"/>
      <c r="AX327" s="681"/>
      <c r="AY327" s="681"/>
      <c r="AZ327" s="681"/>
      <c r="BA327" s="681"/>
      <c r="BB327" s="681"/>
      <c r="BC327" s="681"/>
      <c r="BD327" s="681"/>
      <c r="BE327" s="681"/>
      <c r="BF327" s="681"/>
      <c r="BG327" s="681"/>
      <c r="BH327" s="681"/>
      <c r="BI327" s="681"/>
      <c r="BJ327" s="681"/>
      <c r="BK327" s="681"/>
      <c r="BL327" s="681"/>
      <c r="BM327" s="681"/>
      <c r="BN327" s="681"/>
      <c r="BO327" s="681"/>
      <c r="BP327" s="681"/>
      <c r="BQ327" s="681"/>
      <c r="BR327" s="681"/>
      <c r="BS327" s="681"/>
      <c r="BT327" s="681"/>
      <c r="BU327" s="681"/>
      <c r="BV327" s="681"/>
      <c r="BW327" s="681"/>
      <c r="BX327" s="681"/>
      <c r="BY327" s="681"/>
    </row>
    <row r="328" spans="2:77" ht="20.100000000000001" customHeight="1">
      <c r="C328" s="689" t="s">
        <v>107</v>
      </c>
      <c r="D328" s="528"/>
      <c r="E328" s="528"/>
      <c r="F328" s="529"/>
      <c r="G328" s="530" t="s">
        <v>439</v>
      </c>
      <c r="H328" s="530"/>
      <c r="I328" s="686" t="s">
        <v>98</v>
      </c>
      <c r="J328" s="687">
        <f>N328+AD328+AT328+BJ328</f>
        <v>0</v>
      </c>
      <c r="K328" s="687">
        <f>O328+AE328+AU328+BK328</f>
        <v>0</v>
      </c>
      <c r="L328" s="687">
        <f>IFERROR(K328-J328,"-")</f>
        <v>0</v>
      </c>
      <c r="M328" s="688" t="str">
        <f>IFERROR(K328/J328,"-")</f>
        <v>-</v>
      </c>
      <c r="N328" s="687">
        <f>R328+V328+Z328</f>
        <v>0</v>
      </c>
      <c r="O328" s="687">
        <f>S328+W328+AA328</f>
        <v>0</v>
      </c>
      <c r="P328" s="687">
        <f>IFERROR(O328-N328,"-")</f>
        <v>0</v>
      </c>
      <c r="Q328" s="688" t="str">
        <f>IFERROR(O328/N328,"-")</f>
        <v>-</v>
      </c>
      <c r="R328" s="687">
        <f>'14. ГП Благовещенск (Ам ГПЗ)'!W27</f>
        <v>0</v>
      </c>
      <c r="S328" s="687">
        <f>'14. ГП Благовещенск (Ам ГПЗ)'!Y27</f>
        <v>0</v>
      </c>
      <c r="T328" s="687">
        <f>IFERROR(S328-R328,"-")</f>
        <v>0</v>
      </c>
      <c r="U328" s="688" t="str">
        <f>IFERROR(S328/R328,"-")</f>
        <v>-</v>
      </c>
      <c r="V328" s="687">
        <f>'14. ГП Благовещенск (Ам ГПЗ)'!AC27</f>
        <v>0</v>
      </c>
      <c r="W328" s="687">
        <f>'14. ГП Благовещенск (Ам ГПЗ)'!AE27</f>
        <v>0</v>
      </c>
      <c r="X328" s="687">
        <f>IFERROR(W328-V328,"-")</f>
        <v>0</v>
      </c>
      <c r="Y328" s="688" t="str">
        <f>IFERROR(W328/V328,"-")</f>
        <v>-</v>
      </c>
      <c r="Z328" s="687">
        <f>'14. ГП Благовещенск (Ам ГПЗ)'!AI27</f>
        <v>0</v>
      </c>
      <c r="AA328" s="687">
        <f>'14. ГП Благовещенск (Ам ГПЗ)'!AK27</f>
        <v>0</v>
      </c>
      <c r="AB328" s="687">
        <f>IFERROR(AA328-Z328,"-")</f>
        <v>0</v>
      </c>
      <c r="AC328" s="688" t="str">
        <f>IFERROR(AA328/Z328,"-")</f>
        <v>-</v>
      </c>
      <c r="AD328" s="687">
        <f>AH328+AL328+AP328</f>
        <v>0</v>
      </c>
      <c r="AE328" s="687">
        <f>AI328+AM328+AQ328</f>
        <v>0</v>
      </c>
      <c r="AF328" s="687">
        <f>IFERROR(AE328-AD328,"-")</f>
        <v>0</v>
      </c>
      <c r="AG328" s="688" t="str">
        <f>IFERROR(AE328/AD328,"-")</f>
        <v>-</v>
      </c>
      <c r="AH328" s="687">
        <f>'14. ГП Благовещенск (Ам ГПЗ)'!AU27</f>
        <v>0</v>
      </c>
      <c r="AI328" s="687">
        <f>'14. ГП Благовещенск (Ам ГПЗ)'!AW27</f>
        <v>0</v>
      </c>
      <c r="AJ328" s="687">
        <f>IFERROR(AI328-AH328,"-")</f>
        <v>0</v>
      </c>
      <c r="AK328" s="688" t="str">
        <f>IFERROR(AI328/AH328,"-")</f>
        <v>-</v>
      </c>
      <c r="AL328" s="687">
        <f>'14. ГП Благовещенск (Ам ГПЗ)'!BA27</f>
        <v>0</v>
      </c>
      <c r="AM328" s="687">
        <f>'14. ГП Благовещенск (Ам ГПЗ)'!BC27</f>
        <v>0</v>
      </c>
      <c r="AN328" s="687">
        <f>IFERROR(AM328-AL328,"-")</f>
        <v>0</v>
      </c>
      <c r="AO328" s="688" t="str">
        <f>IFERROR(AM328/AL328,"-")</f>
        <v>-</v>
      </c>
      <c r="AP328" s="687">
        <f>'14. ГП Благовещенск (Ам ГПЗ)'!BG27</f>
        <v>0</v>
      </c>
      <c r="AQ328" s="687">
        <f>'14. ГП Благовещенск (Ам ГПЗ)'!BI27</f>
        <v>0</v>
      </c>
      <c r="AR328" s="687">
        <f>IFERROR(AQ328-AP328,"-")</f>
        <v>0</v>
      </c>
      <c r="AS328" s="688" t="str">
        <f>IFERROR(AQ328/AP328,"-")</f>
        <v>-</v>
      </c>
      <c r="AT328" s="687">
        <f>AX328+BB328+BF328</f>
        <v>0</v>
      </c>
      <c r="AU328" s="687">
        <f>AY328+BC328+BG328</f>
        <v>0</v>
      </c>
      <c r="AV328" s="687">
        <f>IFERROR(AU328-AT328,"-")</f>
        <v>0</v>
      </c>
      <c r="AW328" s="688" t="str">
        <f>IFERROR(AU328/AT328,"-")</f>
        <v>-</v>
      </c>
      <c r="AX328" s="687">
        <f>'14. ГП Благовещенск (Ам ГПЗ)'!BS27</f>
        <v>0</v>
      </c>
      <c r="AY328" s="687">
        <f>'14. ГП Благовещенск (Ам ГПЗ)'!BU27</f>
        <v>0</v>
      </c>
      <c r="AZ328" s="687">
        <f>IFERROR(AY328-AX328,"-")</f>
        <v>0</v>
      </c>
      <c r="BA328" s="688" t="str">
        <f>IFERROR(AY328/AX328,"-")</f>
        <v>-</v>
      </c>
      <c r="BB328" s="687">
        <f>'14. ГП Благовещенск (Ам ГПЗ)'!BY27</f>
        <v>0</v>
      </c>
      <c r="BC328" s="687">
        <f>'14. ГП Благовещенск (Ам ГПЗ)'!CA27</f>
        <v>0</v>
      </c>
      <c r="BD328" s="687">
        <f>IFERROR(BC328-BB328,"-")</f>
        <v>0</v>
      </c>
      <c r="BE328" s="688" t="str">
        <f>IFERROR(BC328/BB328,"-")</f>
        <v>-</v>
      </c>
      <c r="BF328" s="687">
        <f>'14. ГП Благовещенск (Ам ГПЗ)'!CE27</f>
        <v>0</v>
      </c>
      <c r="BG328" s="687">
        <f>'14. ГП Благовещенск (Ам ГПЗ)'!CG27</f>
        <v>0</v>
      </c>
      <c r="BH328" s="687">
        <f>IFERROR(BG328-BF328,"-")</f>
        <v>0</v>
      </c>
      <c r="BI328" s="688" t="str">
        <f>IFERROR(BG328/BF328,"-")</f>
        <v>-</v>
      </c>
      <c r="BJ328" s="687">
        <f>BN328+BR328+BV328</f>
        <v>0</v>
      </c>
      <c r="BK328" s="687">
        <f>BO328+BS328+BW328</f>
        <v>0</v>
      </c>
      <c r="BL328" s="687">
        <f>IFERROR(BK328-BJ328,"-")</f>
        <v>0</v>
      </c>
      <c r="BM328" s="688" t="str">
        <f>IFERROR(BK328/BJ328,"-")</f>
        <v>-</v>
      </c>
      <c r="BN328" s="687">
        <f>'14. ГП Благовещенск (Ам ГПЗ)'!CQ27</f>
        <v>0</v>
      </c>
      <c r="BO328" s="687">
        <f>'14. ГП Благовещенск (Ам ГПЗ)'!CS27</f>
        <v>0</v>
      </c>
      <c r="BP328" s="687">
        <f>IFERROR(BO328-BN328,"-")</f>
        <v>0</v>
      </c>
      <c r="BQ328" s="688" t="str">
        <f>IFERROR(BO328/BN328,"-")</f>
        <v>-</v>
      </c>
      <c r="BR328" s="687">
        <f>'14. ГП Благовещенск (Ам ГПЗ)'!CW27</f>
        <v>0</v>
      </c>
      <c r="BS328" s="687">
        <f>'14. ГП Благовещенск (Ам ГПЗ)'!CY27</f>
        <v>0</v>
      </c>
      <c r="BT328" s="687">
        <f>IFERROR(BS328-BR328,"-")</f>
        <v>0</v>
      </c>
      <c r="BU328" s="688" t="str">
        <f>IFERROR(BS328/BR328,"-")</f>
        <v>-</v>
      </c>
      <c r="BV328" s="687">
        <f>'14. ГП Благовещенск (Ам ГПЗ)'!DC27</f>
        <v>0</v>
      </c>
      <c r="BW328" s="687">
        <f>'14. ГП Благовещенск (Ам ГПЗ)'!DE27</f>
        <v>0</v>
      </c>
      <c r="BX328" s="687">
        <f>IFERROR(BW328-BV328,"-")</f>
        <v>0</v>
      </c>
      <c r="BY328" s="688" t="str">
        <f>IFERROR(BW328/BV328,"-")</f>
        <v>-</v>
      </c>
    </row>
    <row r="329" spans="2:77" ht="20.100000000000001" customHeight="1">
      <c r="C329" s="690" t="s">
        <v>109</v>
      </c>
      <c r="D329" s="528"/>
      <c r="E329" s="528"/>
      <c r="F329" s="529"/>
      <c r="G329" s="530" t="s">
        <v>439</v>
      </c>
      <c r="H329" s="530"/>
      <c r="I329" s="691" t="s">
        <v>98</v>
      </c>
      <c r="J329" s="687">
        <f>N329+AD329+AT329+BJ329</f>
        <v>0</v>
      </c>
      <c r="K329" s="687">
        <f>O329+AE329+AU329+BK329</f>
        <v>0</v>
      </c>
      <c r="L329" s="687">
        <f>IFERROR(K329-J329,"-")</f>
        <v>0</v>
      </c>
      <c r="M329" s="688" t="str">
        <f>IFERROR(K329/J329,"-")</f>
        <v>-</v>
      </c>
      <c r="N329" s="687">
        <f>R329+V329+Z329</f>
        <v>0</v>
      </c>
      <c r="O329" s="687">
        <f>S329+W329+AA329</f>
        <v>0</v>
      </c>
      <c r="P329" s="687">
        <f>IFERROR(O329-N329,"-")</f>
        <v>0</v>
      </c>
      <c r="Q329" s="688" t="str">
        <f>IFERROR(O329/N329,"-")</f>
        <v>-</v>
      </c>
      <c r="R329" s="687">
        <f>'14. ГП Благовещенск (Ам ГПЗ)'!W27</f>
        <v>0</v>
      </c>
      <c r="S329" s="687">
        <f>'14. ГП Благовещенск (Ам ГПЗ)'!Y27</f>
        <v>0</v>
      </c>
      <c r="T329" s="687">
        <f>IFERROR(S329-R329,"-")</f>
        <v>0</v>
      </c>
      <c r="U329" s="688" t="str">
        <f>IFERROR(S329/R329,"-")</f>
        <v>-</v>
      </c>
      <c r="V329" s="687">
        <f>'14. ГП Благовещенск (Ам ГПЗ)'!AC27</f>
        <v>0</v>
      </c>
      <c r="W329" s="687">
        <f>'14. ГП Благовещенск (Ам ГПЗ)'!AE27</f>
        <v>0</v>
      </c>
      <c r="X329" s="687">
        <f>IFERROR(W329-V329,"-")</f>
        <v>0</v>
      </c>
      <c r="Y329" s="688" t="str">
        <f>IFERROR(W329/V329,"-")</f>
        <v>-</v>
      </c>
      <c r="Z329" s="687">
        <f>'14. ГП Благовещенск (Ам ГПЗ)'!AI27</f>
        <v>0</v>
      </c>
      <c r="AA329" s="687">
        <f>'14. ГП Благовещенск (Ам ГПЗ)'!AK27</f>
        <v>0</v>
      </c>
      <c r="AB329" s="687">
        <f>IFERROR(AA329-Z329,"-")</f>
        <v>0</v>
      </c>
      <c r="AC329" s="688" t="str">
        <f>IFERROR(AA329/Z329,"-")</f>
        <v>-</v>
      </c>
      <c r="AD329" s="687">
        <f>AH329+AL329+AP329</f>
        <v>0</v>
      </c>
      <c r="AE329" s="687">
        <f>AI329+AM329+AQ329</f>
        <v>0</v>
      </c>
      <c r="AF329" s="687">
        <f>IFERROR(AE329-AD329,"-")</f>
        <v>0</v>
      </c>
      <c r="AG329" s="688" t="str">
        <f>IFERROR(AE329/AD329,"-")</f>
        <v>-</v>
      </c>
      <c r="AH329" s="687">
        <f>'14. ГП Благовещенск (Ам ГПЗ)'!AU27</f>
        <v>0</v>
      </c>
      <c r="AI329" s="687">
        <f>'14. ГП Благовещенск (Ам ГПЗ)'!AW27</f>
        <v>0</v>
      </c>
      <c r="AJ329" s="687">
        <f>IFERROR(AI329-AH329,"-")</f>
        <v>0</v>
      </c>
      <c r="AK329" s="688" t="str">
        <f>IFERROR(AI329/AH329,"-")</f>
        <v>-</v>
      </c>
      <c r="AL329" s="687">
        <f>'14. ГП Благовещенск (Ам ГПЗ)'!BA27</f>
        <v>0</v>
      </c>
      <c r="AM329" s="687">
        <f>'14. ГП Благовещенск (Ам ГПЗ)'!BC27</f>
        <v>0</v>
      </c>
      <c r="AN329" s="687">
        <f>IFERROR(AM329-AL329,"-")</f>
        <v>0</v>
      </c>
      <c r="AO329" s="688" t="str">
        <f>IFERROR(AM329/AL329,"-")</f>
        <v>-</v>
      </c>
      <c r="AP329" s="687">
        <f>'14. ГП Благовещенск (Ам ГПЗ)'!BG27</f>
        <v>0</v>
      </c>
      <c r="AQ329" s="687">
        <f>'14. ГП Благовещенск (Ам ГПЗ)'!BI27</f>
        <v>0</v>
      </c>
      <c r="AR329" s="687">
        <f>IFERROR(AQ329-AP329,"-")</f>
        <v>0</v>
      </c>
      <c r="AS329" s="688" t="str">
        <f>IFERROR(AQ329/AP329,"-")</f>
        <v>-</v>
      </c>
      <c r="AT329" s="687">
        <f>AX329+BB329+BF329</f>
        <v>0</v>
      </c>
      <c r="AU329" s="687">
        <f>AY329+BC329+BG329</f>
        <v>0</v>
      </c>
      <c r="AV329" s="687">
        <f>IFERROR(AU329-AT329,"-")</f>
        <v>0</v>
      </c>
      <c r="AW329" s="688" t="str">
        <f>IFERROR(AU329/AT329,"-")</f>
        <v>-</v>
      </c>
      <c r="AX329" s="687">
        <f>'14. ГП Благовещенск (Ам ГПЗ)'!BS27</f>
        <v>0</v>
      </c>
      <c r="AY329" s="687">
        <f>'14. ГП Благовещенск (Ам ГПЗ)'!BU27</f>
        <v>0</v>
      </c>
      <c r="AZ329" s="687">
        <f>IFERROR(AY329-AX329,"-")</f>
        <v>0</v>
      </c>
      <c r="BA329" s="688" t="str">
        <f>IFERROR(AY329/AX329,"-")</f>
        <v>-</v>
      </c>
      <c r="BB329" s="687">
        <f>'14. ГП Благовещенск (Ам ГПЗ)'!BY27</f>
        <v>0</v>
      </c>
      <c r="BC329" s="687">
        <f>'14. ГП Благовещенск (Ам ГПЗ)'!CA27</f>
        <v>0</v>
      </c>
      <c r="BD329" s="687">
        <f>IFERROR(BC329-BB329,"-")</f>
        <v>0</v>
      </c>
      <c r="BE329" s="688" t="str">
        <f>IFERROR(BC329/BB329,"-")</f>
        <v>-</v>
      </c>
      <c r="BF329" s="687">
        <f>'14. ГП Благовещенск (Ам ГПЗ)'!CE27</f>
        <v>0</v>
      </c>
      <c r="BG329" s="687">
        <f>'14. ГП Благовещенск (Ам ГПЗ)'!CG27</f>
        <v>0</v>
      </c>
      <c r="BH329" s="687">
        <f>IFERROR(BG329-BF329,"-")</f>
        <v>0</v>
      </c>
      <c r="BI329" s="688" t="str">
        <f>IFERROR(BG329/BF329,"-")</f>
        <v>-</v>
      </c>
      <c r="BJ329" s="687">
        <f>BN329+BR329+BV329</f>
        <v>0</v>
      </c>
      <c r="BK329" s="687">
        <f>BO329+BS329+BW329</f>
        <v>0</v>
      </c>
      <c r="BL329" s="687">
        <f>IFERROR(BK329-BJ329,"-")</f>
        <v>0</v>
      </c>
      <c r="BM329" s="688" t="str">
        <f>IFERROR(BK329/BJ329,"-")</f>
        <v>-</v>
      </c>
      <c r="BN329" s="687">
        <f>'14. ГП Благовещенск (Ам ГПЗ)'!CQ27</f>
        <v>0</v>
      </c>
      <c r="BO329" s="687">
        <f>'14. ГП Благовещенск (Ам ГПЗ)'!CS27</f>
        <v>0</v>
      </c>
      <c r="BP329" s="687">
        <f>IFERROR(BO329-BN329,"-")</f>
        <v>0</v>
      </c>
      <c r="BQ329" s="688" t="str">
        <f>IFERROR(BO329/BN329,"-")</f>
        <v>-</v>
      </c>
      <c r="BR329" s="687">
        <f>'14. ГП Благовещенск (Ам ГПЗ)'!CW27</f>
        <v>0</v>
      </c>
      <c r="BS329" s="687">
        <f>'14. ГП Благовещенск (Ам ГПЗ)'!CY27</f>
        <v>0</v>
      </c>
      <c r="BT329" s="687">
        <f>IFERROR(BS329-BR329,"-")</f>
        <v>0</v>
      </c>
      <c r="BU329" s="688" t="str">
        <f>IFERROR(BS329/BR329,"-")</f>
        <v>-</v>
      </c>
      <c r="BV329" s="687">
        <f>'14. ГП Благовещенск (Ам ГПЗ)'!DC27</f>
        <v>0</v>
      </c>
      <c r="BW329" s="687">
        <f>'14. ГП Благовещенск (Ам ГПЗ)'!DE27</f>
        <v>0</v>
      </c>
      <c r="BX329" s="687">
        <f>IFERROR(BW329-BV329,"-")</f>
        <v>0</v>
      </c>
      <c r="BY329" s="688" t="str">
        <f>IFERROR(BW329/BV329,"-")</f>
        <v>-</v>
      </c>
    </row>
    <row r="330" spans="2:77" ht="20.100000000000001" customHeight="1" outlineLevel="1">
      <c r="B330" s="591" t="s">
        <v>155</v>
      </c>
      <c r="C330" s="425" t="s">
        <v>440</v>
      </c>
      <c r="D330" s="528"/>
      <c r="E330" s="528"/>
      <c r="F330" s="529"/>
      <c r="G330" s="530"/>
      <c r="H330" s="530"/>
      <c r="I330" s="13" t="s">
        <v>169</v>
      </c>
      <c r="J330" s="681"/>
      <c r="K330" s="681"/>
      <c r="L330" s="681"/>
      <c r="M330" s="681"/>
      <c r="N330" s="681"/>
      <c r="O330" s="681"/>
      <c r="P330" s="681"/>
      <c r="Q330" s="681"/>
      <c r="R330" s="681"/>
      <c r="S330" s="681"/>
      <c r="T330" s="681"/>
      <c r="U330" s="681"/>
      <c r="V330" s="681"/>
      <c r="W330" s="681"/>
      <c r="X330" s="681"/>
      <c r="Y330" s="681"/>
      <c r="Z330" s="681"/>
      <c r="AA330" s="681"/>
      <c r="AB330" s="681"/>
      <c r="AC330" s="681"/>
      <c r="AD330" s="681"/>
      <c r="AE330" s="681"/>
      <c r="AF330" s="681"/>
      <c r="AG330" s="681"/>
      <c r="AH330" s="681"/>
      <c r="AI330" s="681"/>
      <c r="AJ330" s="681"/>
      <c r="AK330" s="681"/>
      <c r="AL330" s="681"/>
      <c r="AM330" s="681"/>
      <c r="AN330" s="681"/>
      <c r="AO330" s="681"/>
      <c r="AP330" s="681"/>
      <c r="AQ330" s="681"/>
      <c r="AR330" s="681"/>
      <c r="AS330" s="681"/>
      <c r="AT330" s="681"/>
      <c r="AU330" s="681"/>
      <c r="AV330" s="681"/>
      <c r="AW330" s="681"/>
      <c r="AX330" s="681"/>
      <c r="AY330" s="681"/>
      <c r="AZ330" s="681"/>
      <c r="BA330" s="681"/>
      <c r="BB330" s="681"/>
      <c r="BC330" s="681"/>
      <c r="BD330" s="681"/>
      <c r="BE330" s="681"/>
      <c r="BF330" s="681"/>
      <c r="BG330" s="681"/>
      <c r="BH330" s="681"/>
      <c r="BI330" s="681"/>
      <c r="BJ330" s="681"/>
      <c r="BK330" s="681"/>
      <c r="BL330" s="681"/>
      <c r="BM330" s="681"/>
      <c r="BN330" s="681"/>
      <c r="BO330" s="681"/>
      <c r="BP330" s="681"/>
      <c r="BQ330" s="681"/>
      <c r="BR330" s="681"/>
      <c r="BS330" s="681"/>
      <c r="BT330" s="681"/>
      <c r="BU330" s="681"/>
      <c r="BV330" s="681"/>
      <c r="BW330" s="681"/>
      <c r="BX330" s="681"/>
      <c r="BY330" s="681"/>
    </row>
    <row r="331" spans="2:77" ht="20.100000000000001" customHeight="1" outlineLevel="1">
      <c r="C331" s="426" t="s">
        <v>110</v>
      </c>
      <c r="D331" s="528"/>
      <c r="E331" s="528"/>
      <c r="F331" s="529"/>
      <c r="G331" s="530"/>
      <c r="H331" s="530"/>
      <c r="I331" s="13" t="s">
        <v>169</v>
      </c>
      <c r="J331" s="681"/>
      <c r="K331" s="681"/>
      <c r="L331" s="681"/>
      <c r="M331" s="681"/>
      <c r="N331" s="681"/>
      <c r="O331" s="681"/>
      <c r="P331" s="681"/>
      <c r="Q331" s="681"/>
      <c r="R331" s="681"/>
      <c r="S331" s="681"/>
      <c r="T331" s="681"/>
      <c r="U331" s="681"/>
      <c r="V331" s="681"/>
      <c r="W331" s="681"/>
      <c r="X331" s="681"/>
      <c r="Y331" s="681"/>
      <c r="Z331" s="681"/>
      <c r="AA331" s="681"/>
      <c r="AB331" s="681"/>
      <c r="AC331" s="681"/>
      <c r="AD331" s="681"/>
      <c r="AE331" s="681"/>
      <c r="AF331" s="681"/>
      <c r="AG331" s="681"/>
      <c r="AH331" s="681"/>
      <c r="AI331" s="681"/>
      <c r="AJ331" s="681"/>
      <c r="AK331" s="681"/>
      <c r="AL331" s="681"/>
      <c r="AM331" s="681"/>
      <c r="AN331" s="681"/>
      <c r="AO331" s="681"/>
      <c r="AP331" s="681"/>
      <c r="AQ331" s="681"/>
      <c r="AR331" s="681"/>
      <c r="AS331" s="681"/>
      <c r="AT331" s="681"/>
      <c r="AU331" s="681"/>
      <c r="AV331" s="681"/>
      <c r="AW331" s="681"/>
      <c r="AX331" s="681"/>
      <c r="AY331" s="681"/>
      <c r="AZ331" s="681"/>
      <c r="BA331" s="681"/>
      <c r="BB331" s="681"/>
      <c r="BC331" s="681"/>
      <c r="BD331" s="681"/>
      <c r="BE331" s="681"/>
      <c r="BF331" s="681"/>
      <c r="BG331" s="681"/>
      <c r="BH331" s="681"/>
      <c r="BI331" s="681"/>
      <c r="BJ331" s="681"/>
      <c r="BK331" s="681"/>
      <c r="BL331" s="681"/>
      <c r="BM331" s="681"/>
      <c r="BN331" s="681"/>
      <c r="BO331" s="681"/>
      <c r="BP331" s="681"/>
      <c r="BQ331" s="681"/>
      <c r="BR331" s="681"/>
      <c r="BS331" s="681"/>
      <c r="BT331" s="681"/>
      <c r="BU331" s="681"/>
      <c r="BV331" s="681"/>
      <c r="BW331" s="681"/>
      <c r="BX331" s="681"/>
      <c r="BY331" s="681"/>
    </row>
    <row r="332" spans="2:77" ht="20.100000000000001" customHeight="1" outlineLevel="1">
      <c r="C332" s="14" t="s">
        <v>111</v>
      </c>
      <c r="D332" s="528"/>
      <c r="E332" s="528"/>
      <c r="F332" s="529"/>
      <c r="G332" s="530"/>
      <c r="H332" s="530"/>
      <c r="I332" s="698" t="s">
        <v>98</v>
      </c>
      <c r="J332" s="681"/>
      <c r="K332" s="681"/>
      <c r="L332" s="681"/>
      <c r="M332" s="681"/>
      <c r="N332" s="681"/>
      <c r="O332" s="681"/>
      <c r="P332" s="681"/>
      <c r="Q332" s="681"/>
      <c r="R332" s="681"/>
      <c r="S332" s="681"/>
      <c r="T332" s="681"/>
      <c r="U332" s="681"/>
      <c r="V332" s="681"/>
      <c r="W332" s="681"/>
      <c r="X332" s="681"/>
      <c r="Y332" s="681"/>
      <c r="Z332" s="681"/>
      <c r="AA332" s="681"/>
      <c r="AB332" s="681"/>
      <c r="AC332" s="681"/>
      <c r="AD332" s="681"/>
      <c r="AE332" s="681"/>
      <c r="AF332" s="681"/>
      <c r="AG332" s="681"/>
      <c r="AH332" s="681"/>
      <c r="AI332" s="681"/>
      <c r="AJ332" s="681"/>
      <c r="AK332" s="681"/>
      <c r="AL332" s="681"/>
      <c r="AM332" s="681"/>
      <c r="AN332" s="681"/>
      <c r="AO332" s="681"/>
      <c r="AP332" s="681"/>
      <c r="AQ332" s="681"/>
      <c r="AR332" s="681"/>
      <c r="AS332" s="681"/>
      <c r="AT332" s="681"/>
      <c r="AU332" s="681"/>
      <c r="AV332" s="681"/>
      <c r="AW332" s="681"/>
      <c r="AX332" s="681"/>
      <c r="AY332" s="681"/>
      <c r="AZ332" s="681"/>
      <c r="BA332" s="681"/>
      <c r="BB332" s="681"/>
      <c r="BC332" s="681"/>
      <c r="BD332" s="681"/>
      <c r="BE332" s="681"/>
      <c r="BF332" s="681"/>
      <c r="BG332" s="681"/>
      <c r="BH332" s="681"/>
      <c r="BI332" s="681"/>
      <c r="BJ332" s="681"/>
      <c r="BK332" s="681"/>
      <c r="BL332" s="681"/>
      <c r="BM332" s="681"/>
      <c r="BN332" s="681"/>
      <c r="BO332" s="681"/>
      <c r="BP332" s="681"/>
      <c r="BQ332" s="681"/>
      <c r="BR332" s="681"/>
      <c r="BS332" s="681"/>
      <c r="BT332" s="681"/>
      <c r="BU332" s="681"/>
      <c r="BV332" s="681"/>
      <c r="BW332" s="681"/>
      <c r="BX332" s="681"/>
      <c r="BY332" s="681"/>
    </row>
    <row r="333" spans="2:77" ht="20.100000000000001" customHeight="1" outlineLevel="1">
      <c r="C333" s="14"/>
      <c r="D333" s="528"/>
      <c r="E333" s="528"/>
      <c r="F333" s="529"/>
      <c r="G333" s="530"/>
      <c r="H333" s="530"/>
      <c r="I333" s="698" t="s">
        <v>169</v>
      </c>
      <c r="J333" s="681"/>
      <c r="K333" s="681"/>
      <c r="L333" s="681"/>
      <c r="M333" s="681"/>
      <c r="N333" s="681"/>
      <c r="O333" s="681"/>
      <c r="P333" s="681"/>
      <c r="Q333" s="681"/>
      <c r="R333" s="681"/>
      <c r="S333" s="681"/>
      <c r="T333" s="681"/>
      <c r="U333" s="681"/>
      <c r="V333" s="681"/>
      <c r="W333" s="681"/>
      <c r="X333" s="681"/>
      <c r="Y333" s="681"/>
      <c r="Z333" s="681"/>
      <c r="AA333" s="681"/>
      <c r="AB333" s="681"/>
      <c r="AC333" s="681"/>
      <c r="AD333" s="681"/>
      <c r="AE333" s="681"/>
      <c r="AF333" s="681"/>
      <c r="AG333" s="681"/>
      <c r="AH333" s="681"/>
      <c r="AI333" s="681"/>
      <c r="AJ333" s="681"/>
      <c r="AK333" s="681"/>
      <c r="AL333" s="681"/>
      <c r="AM333" s="681"/>
      <c r="AN333" s="681"/>
      <c r="AO333" s="681"/>
      <c r="AP333" s="681"/>
      <c r="AQ333" s="681"/>
      <c r="AR333" s="681"/>
      <c r="AS333" s="681"/>
      <c r="AT333" s="681"/>
      <c r="AU333" s="681"/>
      <c r="AV333" s="681"/>
      <c r="AW333" s="681"/>
      <c r="AX333" s="681"/>
      <c r="AY333" s="681"/>
      <c r="AZ333" s="681"/>
      <c r="BA333" s="681"/>
      <c r="BB333" s="681"/>
      <c r="BC333" s="681"/>
      <c r="BD333" s="681"/>
      <c r="BE333" s="681"/>
      <c r="BF333" s="681"/>
      <c r="BG333" s="681"/>
      <c r="BH333" s="681"/>
      <c r="BI333" s="681"/>
      <c r="BJ333" s="681"/>
      <c r="BK333" s="681"/>
      <c r="BL333" s="681"/>
      <c r="BM333" s="681"/>
      <c r="BN333" s="681"/>
      <c r="BO333" s="681"/>
      <c r="BP333" s="681"/>
      <c r="BQ333" s="681"/>
      <c r="BR333" s="681"/>
      <c r="BS333" s="681"/>
      <c r="BT333" s="681"/>
      <c r="BU333" s="681"/>
      <c r="BV333" s="681"/>
      <c r="BW333" s="681"/>
      <c r="BX333" s="681"/>
      <c r="BY333" s="681"/>
    </row>
    <row r="334" spans="2:77" ht="20.100000000000001" customHeight="1" outlineLevel="1">
      <c r="B334" s="413" t="s">
        <v>441</v>
      </c>
      <c r="C334" s="427" t="s">
        <v>113</v>
      </c>
      <c r="D334" s="528"/>
      <c r="E334" s="528"/>
      <c r="F334" s="529"/>
      <c r="G334" s="530"/>
      <c r="H334" s="530"/>
      <c r="I334" s="13" t="s">
        <v>169</v>
      </c>
      <c r="J334" s="681"/>
      <c r="K334" s="681"/>
      <c r="L334" s="681"/>
      <c r="M334" s="681"/>
      <c r="N334" s="681"/>
      <c r="O334" s="681"/>
      <c r="P334" s="681"/>
      <c r="Q334" s="681"/>
      <c r="R334" s="681"/>
      <c r="S334" s="681"/>
      <c r="T334" s="681"/>
      <c r="U334" s="681"/>
      <c r="V334" s="681"/>
      <c r="W334" s="681"/>
      <c r="X334" s="681"/>
      <c r="Y334" s="681"/>
      <c r="Z334" s="681"/>
      <c r="AA334" s="681"/>
      <c r="AB334" s="681"/>
      <c r="AC334" s="681"/>
      <c r="AD334" s="681"/>
      <c r="AE334" s="681"/>
      <c r="AF334" s="681"/>
      <c r="AG334" s="681"/>
      <c r="AH334" s="681"/>
      <c r="AI334" s="681"/>
      <c r="AJ334" s="681"/>
      <c r="AK334" s="681"/>
      <c r="AL334" s="681"/>
      <c r="AM334" s="681"/>
      <c r="AN334" s="681"/>
      <c r="AO334" s="681"/>
      <c r="AP334" s="681"/>
      <c r="AQ334" s="681"/>
      <c r="AR334" s="681"/>
      <c r="AS334" s="681"/>
      <c r="AT334" s="681"/>
      <c r="AU334" s="681"/>
      <c r="AV334" s="681"/>
      <c r="AW334" s="681"/>
      <c r="AX334" s="681"/>
      <c r="AY334" s="681"/>
      <c r="AZ334" s="681"/>
      <c r="BA334" s="681"/>
      <c r="BB334" s="681"/>
      <c r="BC334" s="681"/>
      <c r="BD334" s="681"/>
      <c r="BE334" s="681"/>
      <c r="BF334" s="681"/>
      <c r="BG334" s="681"/>
      <c r="BH334" s="681"/>
      <c r="BI334" s="681"/>
      <c r="BJ334" s="681"/>
      <c r="BK334" s="681"/>
      <c r="BL334" s="681"/>
      <c r="BM334" s="681"/>
      <c r="BN334" s="681"/>
      <c r="BO334" s="681"/>
      <c r="BP334" s="681"/>
      <c r="BQ334" s="681"/>
      <c r="BR334" s="681"/>
      <c r="BS334" s="681"/>
      <c r="BT334" s="681"/>
      <c r="BU334" s="681"/>
      <c r="BV334" s="681"/>
      <c r="BW334" s="681"/>
      <c r="BX334" s="681"/>
      <c r="BY334" s="681"/>
    </row>
    <row r="335" spans="2:77" ht="20.100000000000001" customHeight="1" outlineLevel="1">
      <c r="C335" s="426" t="s">
        <v>110</v>
      </c>
      <c r="D335" s="528"/>
      <c r="E335" s="528"/>
      <c r="F335" s="529"/>
      <c r="G335" s="530"/>
      <c r="H335" s="530"/>
      <c r="I335" s="13" t="s">
        <v>169</v>
      </c>
      <c r="J335" s="681"/>
      <c r="K335" s="681"/>
      <c r="L335" s="681"/>
      <c r="M335" s="681"/>
      <c r="N335" s="681"/>
      <c r="O335" s="681"/>
      <c r="P335" s="681"/>
      <c r="Q335" s="681"/>
      <c r="R335" s="681"/>
      <c r="S335" s="681"/>
      <c r="T335" s="681"/>
      <c r="U335" s="681"/>
      <c r="V335" s="681"/>
      <c r="W335" s="681"/>
      <c r="X335" s="681"/>
      <c r="Y335" s="681"/>
      <c r="Z335" s="681"/>
      <c r="AA335" s="681"/>
      <c r="AB335" s="681"/>
      <c r="AC335" s="681"/>
      <c r="AD335" s="681"/>
      <c r="AE335" s="681"/>
      <c r="AF335" s="681"/>
      <c r="AG335" s="681"/>
      <c r="AH335" s="681"/>
      <c r="AI335" s="681"/>
      <c r="AJ335" s="681"/>
      <c r="AK335" s="681"/>
      <c r="AL335" s="681"/>
      <c r="AM335" s="681"/>
      <c r="AN335" s="681"/>
      <c r="AO335" s="681"/>
      <c r="AP335" s="681"/>
      <c r="AQ335" s="681"/>
      <c r="AR335" s="681"/>
      <c r="AS335" s="681"/>
      <c r="AT335" s="681"/>
      <c r="AU335" s="681"/>
      <c r="AV335" s="681"/>
      <c r="AW335" s="681"/>
      <c r="AX335" s="681"/>
      <c r="AY335" s="681"/>
      <c r="AZ335" s="681"/>
      <c r="BA335" s="681"/>
      <c r="BB335" s="681"/>
      <c r="BC335" s="681"/>
      <c r="BD335" s="681"/>
      <c r="BE335" s="681"/>
      <c r="BF335" s="681"/>
      <c r="BG335" s="681"/>
      <c r="BH335" s="681"/>
      <c r="BI335" s="681"/>
      <c r="BJ335" s="681"/>
      <c r="BK335" s="681"/>
      <c r="BL335" s="681"/>
      <c r="BM335" s="681"/>
      <c r="BN335" s="681"/>
      <c r="BO335" s="681"/>
      <c r="BP335" s="681"/>
      <c r="BQ335" s="681"/>
      <c r="BR335" s="681"/>
      <c r="BS335" s="681"/>
      <c r="BT335" s="681"/>
      <c r="BU335" s="681"/>
      <c r="BV335" s="681"/>
      <c r="BW335" s="681"/>
      <c r="BX335" s="681"/>
      <c r="BY335" s="681"/>
    </row>
    <row r="336" spans="2:77" ht="20.100000000000001" customHeight="1" outlineLevel="1">
      <c r="C336" s="14" t="s">
        <v>111</v>
      </c>
      <c r="D336" s="528"/>
      <c r="E336" s="528"/>
      <c r="F336" s="529"/>
      <c r="G336" s="530"/>
      <c r="H336" s="530"/>
      <c r="I336" s="698" t="s">
        <v>98</v>
      </c>
      <c r="J336" s="681"/>
      <c r="K336" s="681"/>
      <c r="L336" s="681"/>
      <c r="M336" s="681"/>
      <c r="N336" s="681"/>
      <c r="O336" s="681"/>
      <c r="P336" s="681"/>
      <c r="Q336" s="681"/>
      <c r="R336" s="681"/>
      <c r="S336" s="681"/>
      <c r="T336" s="681"/>
      <c r="U336" s="681"/>
      <c r="V336" s="681"/>
      <c r="W336" s="681"/>
      <c r="X336" s="681"/>
      <c r="Y336" s="681"/>
      <c r="Z336" s="681"/>
      <c r="AA336" s="681"/>
      <c r="AB336" s="681"/>
      <c r="AC336" s="681"/>
      <c r="AD336" s="681"/>
      <c r="AE336" s="681"/>
      <c r="AF336" s="681"/>
      <c r="AG336" s="681"/>
      <c r="AH336" s="681"/>
      <c r="AI336" s="681"/>
      <c r="AJ336" s="681"/>
      <c r="AK336" s="681"/>
      <c r="AL336" s="681"/>
      <c r="AM336" s="681"/>
      <c r="AN336" s="681"/>
      <c r="AO336" s="681"/>
      <c r="AP336" s="681"/>
      <c r="AQ336" s="681"/>
      <c r="AR336" s="681"/>
      <c r="AS336" s="681"/>
      <c r="AT336" s="681"/>
      <c r="AU336" s="681"/>
      <c r="AV336" s="681"/>
      <c r="AW336" s="681"/>
      <c r="AX336" s="681"/>
      <c r="AY336" s="681"/>
      <c r="AZ336" s="681"/>
      <c r="BA336" s="681"/>
      <c r="BB336" s="681"/>
      <c r="BC336" s="681"/>
      <c r="BD336" s="681"/>
      <c r="BE336" s="681"/>
      <c r="BF336" s="681"/>
      <c r="BG336" s="681"/>
      <c r="BH336" s="681"/>
      <c r="BI336" s="681"/>
      <c r="BJ336" s="681"/>
      <c r="BK336" s="681"/>
      <c r="BL336" s="681"/>
      <c r="BM336" s="681"/>
      <c r="BN336" s="681"/>
      <c r="BO336" s="681"/>
      <c r="BP336" s="681"/>
      <c r="BQ336" s="681"/>
      <c r="BR336" s="681"/>
      <c r="BS336" s="681"/>
      <c r="BT336" s="681"/>
      <c r="BU336" s="681"/>
      <c r="BV336" s="681"/>
      <c r="BW336" s="681"/>
      <c r="BX336" s="681"/>
      <c r="BY336" s="681"/>
    </row>
    <row r="337" spans="2:77" ht="20.100000000000001" customHeight="1" outlineLevel="1">
      <c r="C337" s="14"/>
      <c r="D337" s="528"/>
      <c r="E337" s="528"/>
      <c r="F337" s="529"/>
      <c r="G337" s="530"/>
      <c r="H337" s="530"/>
      <c r="I337" s="698" t="s">
        <v>169</v>
      </c>
      <c r="J337" s="681"/>
      <c r="K337" s="681"/>
      <c r="L337" s="681"/>
      <c r="M337" s="681"/>
      <c r="N337" s="681"/>
      <c r="O337" s="681"/>
      <c r="P337" s="681"/>
      <c r="Q337" s="681"/>
      <c r="R337" s="681"/>
      <c r="S337" s="681"/>
      <c r="T337" s="681"/>
      <c r="U337" s="681"/>
      <c r="V337" s="681"/>
      <c r="W337" s="681"/>
      <c r="X337" s="681"/>
      <c r="Y337" s="681"/>
      <c r="Z337" s="681"/>
      <c r="AA337" s="681"/>
      <c r="AB337" s="681"/>
      <c r="AC337" s="681"/>
      <c r="AD337" s="681"/>
      <c r="AE337" s="681"/>
      <c r="AF337" s="681"/>
      <c r="AG337" s="681"/>
      <c r="AH337" s="681"/>
      <c r="AI337" s="681"/>
      <c r="AJ337" s="681"/>
      <c r="AK337" s="681"/>
      <c r="AL337" s="681"/>
      <c r="AM337" s="681"/>
      <c r="AN337" s="681"/>
      <c r="AO337" s="681"/>
      <c r="AP337" s="681"/>
      <c r="AQ337" s="681"/>
      <c r="AR337" s="681"/>
      <c r="AS337" s="681"/>
      <c r="AT337" s="681"/>
      <c r="AU337" s="681"/>
      <c r="AV337" s="681"/>
      <c r="AW337" s="681"/>
      <c r="AX337" s="681"/>
      <c r="AY337" s="681"/>
      <c r="AZ337" s="681"/>
      <c r="BA337" s="681"/>
      <c r="BB337" s="681"/>
      <c r="BC337" s="681"/>
      <c r="BD337" s="681"/>
      <c r="BE337" s="681"/>
      <c r="BF337" s="681"/>
      <c r="BG337" s="681"/>
      <c r="BH337" s="681"/>
      <c r="BI337" s="681"/>
      <c r="BJ337" s="681"/>
      <c r="BK337" s="681"/>
      <c r="BL337" s="681"/>
      <c r="BM337" s="681"/>
      <c r="BN337" s="681"/>
      <c r="BO337" s="681"/>
      <c r="BP337" s="681"/>
      <c r="BQ337" s="681"/>
      <c r="BR337" s="681"/>
      <c r="BS337" s="681"/>
      <c r="BT337" s="681"/>
      <c r="BU337" s="681"/>
      <c r="BV337" s="681"/>
      <c r="BW337" s="681"/>
      <c r="BX337" s="681"/>
      <c r="BY337" s="681"/>
    </row>
    <row r="338" spans="2:77" ht="20.100000000000001" customHeight="1" outlineLevel="1">
      <c r="B338" s="413" t="s">
        <v>442</v>
      </c>
      <c r="C338" s="427" t="s">
        <v>123</v>
      </c>
      <c r="D338" s="528"/>
      <c r="E338" s="528"/>
      <c r="F338" s="529"/>
      <c r="G338" s="530"/>
      <c r="H338" s="530"/>
      <c r="I338" s="13" t="s">
        <v>169</v>
      </c>
      <c r="J338" s="681"/>
      <c r="K338" s="681"/>
      <c r="L338" s="681"/>
      <c r="M338" s="681"/>
      <c r="N338" s="681"/>
      <c r="O338" s="681"/>
      <c r="P338" s="681"/>
      <c r="Q338" s="681"/>
      <c r="R338" s="681"/>
      <c r="S338" s="681"/>
      <c r="T338" s="681"/>
      <c r="U338" s="681"/>
      <c r="V338" s="681"/>
      <c r="W338" s="681"/>
      <c r="X338" s="681"/>
      <c r="Y338" s="681"/>
      <c r="Z338" s="681"/>
      <c r="AA338" s="681"/>
      <c r="AB338" s="681"/>
      <c r="AC338" s="681"/>
      <c r="AD338" s="681"/>
      <c r="AE338" s="681"/>
      <c r="AF338" s="681"/>
      <c r="AG338" s="681"/>
      <c r="AH338" s="681"/>
      <c r="AI338" s="681"/>
      <c r="AJ338" s="681"/>
      <c r="AK338" s="681"/>
      <c r="AL338" s="681"/>
      <c r="AM338" s="681"/>
      <c r="AN338" s="681"/>
      <c r="AO338" s="681"/>
      <c r="AP338" s="681"/>
      <c r="AQ338" s="681"/>
      <c r="AR338" s="681"/>
      <c r="AS338" s="681"/>
      <c r="AT338" s="681"/>
      <c r="AU338" s="681"/>
      <c r="AV338" s="681"/>
      <c r="AW338" s="681"/>
      <c r="AX338" s="681"/>
      <c r="AY338" s="681"/>
      <c r="AZ338" s="681"/>
      <c r="BA338" s="681"/>
      <c r="BB338" s="681"/>
      <c r="BC338" s="681"/>
      <c r="BD338" s="681"/>
      <c r="BE338" s="681"/>
      <c r="BF338" s="681"/>
      <c r="BG338" s="681"/>
      <c r="BH338" s="681"/>
      <c r="BI338" s="681"/>
      <c r="BJ338" s="681"/>
      <c r="BK338" s="681"/>
      <c r="BL338" s="681"/>
      <c r="BM338" s="681"/>
      <c r="BN338" s="681"/>
      <c r="BO338" s="681"/>
      <c r="BP338" s="681"/>
      <c r="BQ338" s="681"/>
      <c r="BR338" s="681"/>
      <c r="BS338" s="681"/>
      <c r="BT338" s="681"/>
      <c r="BU338" s="681"/>
      <c r="BV338" s="681"/>
      <c r="BW338" s="681"/>
      <c r="BX338" s="681"/>
      <c r="BY338" s="681"/>
    </row>
    <row r="339" spans="2:77" ht="20.100000000000001" customHeight="1" outlineLevel="1">
      <c r="C339" s="425"/>
      <c r="D339" s="528"/>
      <c r="E339" s="528"/>
      <c r="F339" s="529"/>
      <c r="G339" s="530"/>
      <c r="H339" s="530"/>
      <c r="I339" s="13"/>
      <c r="J339" s="681"/>
      <c r="K339" s="681"/>
      <c r="L339" s="681"/>
      <c r="M339" s="681"/>
      <c r="N339" s="681"/>
      <c r="O339" s="681"/>
      <c r="P339" s="681"/>
      <c r="Q339" s="681"/>
      <c r="R339" s="681"/>
      <c r="S339" s="681"/>
      <c r="T339" s="681"/>
      <c r="U339" s="681"/>
      <c r="V339" s="681"/>
      <c r="W339" s="681"/>
      <c r="X339" s="681"/>
      <c r="Y339" s="681"/>
      <c r="Z339" s="681"/>
      <c r="AA339" s="681"/>
      <c r="AB339" s="681"/>
      <c r="AC339" s="681"/>
      <c r="AD339" s="681"/>
      <c r="AE339" s="681"/>
      <c r="AF339" s="681"/>
      <c r="AG339" s="681"/>
      <c r="AH339" s="681"/>
      <c r="AI339" s="681"/>
      <c r="AJ339" s="681"/>
      <c r="AK339" s="681"/>
      <c r="AL339" s="681"/>
      <c r="AM339" s="681"/>
      <c r="AN339" s="681"/>
      <c r="AO339" s="681"/>
      <c r="AP339" s="681"/>
      <c r="AQ339" s="681"/>
      <c r="AR339" s="681"/>
      <c r="AS339" s="681"/>
      <c r="AT339" s="681"/>
      <c r="AU339" s="681"/>
      <c r="AV339" s="681"/>
      <c r="AW339" s="681"/>
      <c r="AX339" s="681"/>
      <c r="AY339" s="681"/>
      <c r="AZ339" s="681"/>
      <c r="BA339" s="681"/>
      <c r="BB339" s="681"/>
      <c r="BC339" s="681"/>
      <c r="BD339" s="681"/>
      <c r="BE339" s="681"/>
      <c r="BF339" s="681"/>
      <c r="BG339" s="681"/>
      <c r="BH339" s="681"/>
      <c r="BI339" s="681"/>
      <c r="BJ339" s="681"/>
      <c r="BK339" s="681"/>
      <c r="BL339" s="681"/>
      <c r="BM339" s="681"/>
      <c r="BN339" s="681"/>
      <c r="BO339" s="681"/>
      <c r="BP339" s="681"/>
      <c r="BQ339" s="681"/>
      <c r="BR339" s="681"/>
      <c r="BS339" s="681"/>
      <c r="BT339" s="681"/>
      <c r="BU339" s="681"/>
      <c r="BV339" s="681"/>
      <c r="BW339" s="681"/>
      <c r="BX339" s="681"/>
      <c r="BY339" s="681"/>
    </row>
    <row r="340" spans="2:77" ht="20.100000000000001" customHeight="1">
      <c r="B340" s="591" t="s">
        <v>166</v>
      </c>
      <c r="C340" s="416" t="s">
        <v>443</v>
      </c>
      <c r="D340" s="528"/>
      <c r="E340" s="528"/>
      <c r="F340" s="529"/>
      <c r="G340" s="530"/>
      <c r="H340" s="530"/>
      <c r="I340" s="446"/>
      <c r="J340" s="681"/>
      <c r="K340" s="681"/>
      <c r="L340" s="681"/>
      <c r="M340" s="681"/>
      <c r="N340" s="681"/>
      <c r="O340" s="681"/>
      <c r="P340" s="681"/>
      <c r="Q340" s="681"/>
      <c r="R340" s="681"/>
      <c r="S340" s="681"/>
      <c r="T340" s="681"/>
      <c r="U340" s="681"/>
      <c r="V340" s="681"/>
      <c r="W340" s="681"/>
      <c r="X340" s="681"/>
      <c r="Y340" s="681"/>
      <c r="Z340" s="681"/>
      <c r="AA340" s="681"/>
      <c r="AB340" s="681"/>
      <c r="AC340" s="681"/>
      <c r="AD340" s="681"/>
      <c r="AE340" s="681"/>
      <c r="AF340" s="681"/>
      <c r="AG340" s="681"/>
      <c r="AH340" s="681"/>
      <c r="AI340" s="681"/>
      <c r="AJ340" s="681"/>
      <c r="AK340" s="681"/>
      <c r="AL340" s="681"/>
      <c r="AM340" s="681"/>
      <c r="AN340" s="681"/>
      <c r="AO340" s="681"/>
      <c r="AP340" s="681"/>
      <c r="AQ340" s="681"/>
      <c r="AR340" s="681"/>
      <c r="AS340" s="681"/>
      <c r="AT340" s="681"/>
      <c r="AU340" s="681"/>
      <c r="AV340" s="681"/>
      <c r="AW340" s="681"/>
      <c r="AX340" s="681"/>
      <c r="AY340" s="681"/>
      <c r="AZ340" s="681"/>
      <c r="BA340" s="681"/>
      <c r="BB340" s="681"/>
      <c r="BC340" s="681"/>
      <c r="BD340" s="681"/>
      <c r="BE340" s="681"/>
      <c r="BF340" s="681"/>
      <c r="BG340" s="681"/>
      <c r="BH340" s="681"/>
      <c r="BI340" s="681"/>
      <c r="BJ340" s="681"/>
      <c r="BK340" s="681"/>
      <c r="BL340" s="681"/>
      <c r="BM340" s="681"/>
      <c r="BN340" s="681"/>
      <c r="BO340" s="681"/>
      <c r="BP340" s="681"/>
      <c r="BQ340" s="681"/>
      <c r="BR340" s="681"/>
      <c r="BS340" s="681"/>
      <c r="BT340" s="681"/>
      <c r="BU340" s="681"/>
      <c r="BV340" s="681"/>
      <c r="BW340" s="681"/>
      <c r="BX340" s="681"/>
      <c r="BY340" s="681"/>
    </row>
    <row r="341" spans="2:77" ht="20.100000000000001" customHeight="1">
      <c r="C341" s="424" t="s">
        <v>99</v>
      </c>
      <c r="D341" s="528"/>
      <c r="E341" s="528"/>
      <c r="F341" s="529"/>
      <c r="G341" s="530" t="s">
        <v>444</v>
      </c>
      <c r="H341" s="530"/>
      <c r="I341" s="446" t="s">
        <v>169</v>
      </c>
      <c r="J341" s="687">
        <f t="shared" ref="J341:K343" si="616">N341+AD341+AT341+BJ341</f>
        <v>4263.7000000000007</v>
      </c>
      <c r="K341" s="687">
        <f t="shared" si="616"/>
        <v>0</v>
      </c>
      <c r="L341" s="687">
        <f>IFERROR(K341-J341,"-")</f>
        <v>-4263.7000000000007</v>
      </c>
      <c r="M341" s="688">
        <f>IFERROR(K341/J341,"-")</f>
        <v>0</v>
      </c>
      <c r="N341" s="687">
        <f t="shared" ref="N341:O343" si="617">R341+V341+Z341</f>
        <v>1080.5999999999999</v>
      </c>
      <c r="O341" s="687">
        <f t="shared" si="617"/>
        <v>0</v>
      </c>
      <c r="P341" s="687">
        <f>IFERROR(O341-N341,"-")</f>
        <v>-1080.5999999999999</v>
      </c>
      <c r="Q341" s="688">
        <f>IFERROR(O341/N341,"-")</f>
        <v>0</v>
      </c>
      <c r="R341" s="687">
        <f>'2. ГПП-ОГХК'!W206+'2. ГПП-ОГХК'!W207+'2. ГПП-ОГХК'!W209+'2. ГПП-ОГХК'!W211+'2. ГПП-ОГХК'!W212+'1. ГПП-АГПЗ+'!W44+'1. ГПП-АГПЗ+'!W45+'1. ГПП-АГПЗ+'!W47+'1. ГПП-АГПЗ+'!W46+'1. ГПП-АГПЗ+'!W48+0</f>
        <v>372.4</v>
      </c>
      <c r="S341" s="687">
        <f>'2. ГПП-ОГХК'!Y206+'2. ГПП-ОГХК'!Y207+'2. ГПП-ОГХК'!Y209+'2. ГПП-ОГХК'!Y211+'2. ГПП-ОГХК'!Y212+'1. ГПП-АГПЗ+'!Y44+'1. ГПП-АГПЗ+'!Y45+'1. ГПП-АГПЗ+'!Y47+'1. ГПП-АГПЗ+'!Y46+'1. ГПП-АГПЗ+'!Y48+0</f>
        <v>0</v>
      </c>
      <c r="T341" s="687">
        <f>IFERROR(S341-R341,"-")</f>
        <v>-372.4</v>
      </c>
      <c r="U341" s="688">
        <f>IFERROR(S341/R341,"-")</f>
        <v>0</v>
      </c>
      <c r="V341" s="687">
        <f>'2. ГПП-ОГХК'!AC206+'2. ГПП-ОГХК'!AC207+'2. ГПП-ОГХК'!AC209+'2. ГПП-ОГХК'!AC211+'2. ГПП-ОГХК'!AC212+'1. ГПП-АГПЗ+'!AC44+'1. ГПП-АГПЗ+'!AC45+'1. ГПП-АГПЗ+'!AC47+'1. ГПП-АГПЗ+'!AC46+'1. ГПП-АГПЗ+'!AC48+0</f>
        <v>336.4</v>
      </c>
      <c r="W341" s="687">
        <f>'2. ГПП-ОГХК'!AE206+'2. ГПП-ОГХК'!AE207+'2. ГПП-ОГХК'!AE209+'2. ГПП-ОГХК'!AE211+'2. ГПП-ОГХК'!AE212+'1. ГПП-АГПЗ+'!AE44+'1. ГПП-АГПЗ+'!AE45+'1. ГПП-АГПЗ+'!AE47+'1. ГПП-АГПЗ+'!AE46+'1. ГПП-АГПЗ+'!AE48+0</f>
        <v>0</v>
      </c>
      <c r="X341" s="687">
        <f>IFERROR(W341-V341,"-")</f>
        <v>-336.4</v>
      </c>
      <c r="Y341" s="688">
        <f>IFERROR(W341/V341,"-")</f>
        <v>0</v>
      </c>
      <c r="Z341" s="687">
        <f>'2. ГПП-ОГХК'!AI206+'2. ГПП-ОГХК'!AI207+'2. ГПП-ОГХК'!AI209+'2. ГПП-ОГХК'!AI211+'2. ГПП-ОГХК'!AI212+'1. ГПП-АГПЗ+'!AI44+'1. ГПП-АГПЗ+'!AI45+'1. ГПП-АГПЗ+'!AI47+'1. ГПП-АГПЗ+'!AI46+'1. ГПП-АГПЗ+'!AI48+0</f>
        <v>371.8</v>
      </c>
      <c r="AA341" s="687">
        <f>'2. ГПП-ОГХК'!AK206+'2. ГПП-ОГХК'!AK207+'2. ГПП-ОГХК'!AK209+'2. ГПП-ОГХК'!AK211+'2. ГПП-ОГХК'!AK212+'1. ГПП-АГПЗ+'!AK44+'1. ГПП-АГПЗ+'!AK45+'1. ГПП-АГПЗ+'!AK47+'1. ГПП-АГПЗ+'!AK46+'1. ГПП-АГПЗ+'!AK48+0</f>
        <v>0</v>
      </c>
      <c r="AB341" s="687">
        <f>IFERROR(AA341-Z341,"-")</f>
        <v>-371.8</v>
      </c>
      <c r="AC341" s="688">
        <f>IFERROR(AA341/Z341,"-")</f>
        <v>0</v>
      </c>
      <c r="AD341" s="687">
        <f t="shared" ref="AD341:AE343" si="618">AH341+AL341+AP341</f>
        <v>826.4</v>
      </c>
      <c r="AE341" s="687">
        <f t="shared" si="618"/>
        <v>0</v>
      </c>
      <c r="AF341" s="687">
        <f>IFERROR(AE341-AD341,"-")</f>
        <v>-826.4</v>
      </c>
      <c r="AG341" s="688">
        <f>IFERROR(AE341/AD341,"-")</f>
        <v>0</v>
      </c>
      <c r="AH341" s="687">
        <f>'2. ГПП-ОГХК'!AU206+'2. ГПП-ОГХК'!AU207+'2. ГПП-ОГХК'!AU209+'2. ГПП-ОГХК'!AU211+'2. ГПП-ОГХК'!AU212+'1. ГПП-АГПЗ+'!AU44+'1. ГПП-АГПЗ+'!AU45+'1. ГПП-АГПЗ+'!AU47+'1. ГПП-АГПЗ+'!AU46+'1. ГПП-АГПЗ+'!AU48+0</f>
        <v>352.1</v>
      </c>
      <c r="AI341" s="687">
        <f>'2. ГПП-ОГХК'!AW206+'2. ГПП-ОГХК'!AW207+'2. ГПП-ОГХК'!AW209+'2. ГПП-ОГХК'!AW211+'2. ГПП-ОГХК'!AW212+'1. ГПП-АГПЗ+'!AW44+'1. ГПП-АГПЗ+'!AW45+'1. ГПП-АГПЗ+'!AW47+'1. ГПП-АГПЗ+'!AW46+'1. ГПП-АГПЗ+'!AW48+0</f>
        <v>0</v>
      </c>
      <c r="AJ341" s="687">
        <f>IFERROR(AI341-AH341,"-")</f>
        <v>-352.1</v>
      </c>
      <c r="AK341" s="688">
        <f>IFERROR(AI341/AH341,"-")</f>
        <v>0</v>
      </c>
      <c r="AL341" s="687">
        <f>'2. ГПП-ОГХК'!BA206+'2. ГПП-ОГХК'!BA207+'2. ГПП-ОГХК'!BA209+'2. ГПП-ОГХК'!BA211+'2. ГПП-ОГХК'!BA212+'1. ГПП-АГПЗ+'!BA44+'1. ГПП-АГПЗ+'!BA45+'1. ГПП-АГПЗ+'!BA47+'1. ГПП-АГПЗ+'!BA46+'1. ГПП-АГПЗ+'!BA48+0</f>
        <v>258.79999999999995</v>
      </c>
      <c r="AM341" s="687">
        <f>'2. ГПП-ОГХК'!BC206+'2. ГПП-ОГХК'!BC207+'2. ГПП-ОГХК'!BC209+'2. ГПП-ОГХК'!BC211+'2. ГПП-ОГХК'!BC212+'1. ГПП-АГПЗ+'!BC44+'1. ГПП-АГПЗ+'!BC45+'1. ГПП-АГПЗ+'!BC47+'1. ГПП-АГПЗ+'!BC46+'1. ГПП-АГПЗ+'!BC48+0</f>
        <v>0</v>
      </c>
      <c r="AN341" s="687">
        <f>IFERROR(AM341-AL341,"-")</f>
        <v>-258.79999999999995</v>
      </c>
      <c r="AO341" s="688">
        <f>IFERROR(AM341/AL341,"-")</f>
        <v>0</v>
      </c>
      <c r="AP341" s="687">
        <f>'2. ГПП-ОГХК'!BG206+'2. ГПП-ОГХК'!BG207+'2. ГПП-ОГХК'!BG209+'2. ГПП-ОГХК'!BG211+'2. ГПП-ОГХК'!BG212+'1. ГПП-АГПЗ+'!BG44+'1. ГПП-АГПЗ+'!BG45+'1. ГПП-АГПЗ+'!BG47+'1. ГПП-АГПЗ+'!BG46+'1. ГПП-АГПЗ+'!BG48+0</f>
        <v>215.5</v>
      </c>
      <c r="AQ341" s="687">
        <f>'2. ГПП-ОГХК'!BI206+'2. ГПП-ОГХК'!BI207+'2. ГПП-ОГХК'!BI209+'2. ГПП-ОГХК'!BI211+'2. ГПП-ОГХК'!BI212+'1. ГПП-АГПЗ+'!BI44+'1. ГПП-АГПЗ+'!BI45+'1. ГПП-АГПЗ+'!BI47+'1. ГПП-АГПЗ+'!BI46+'1. ГПП-АГПЗ+'!BI48+0</f>
        <v>0</v>
      </c>
      <c r="AR341" s="687">
        <f>IFERROR(AQ341-AP341,"-")</f>
        <v>-215.5</v>
      </c>
      <c r="AS341" s="688">
        <f>IFERROR(AQ341/AP341,"-")</f>
        <v>0</v>
      </c>
      <c r="AT341" s="687">
        <f t="shared" ref="AT341:AU343" si="619">AX341+BB341+BF341</f>
        <v>1144.3000000000002</v>
      </c>
      <c r="AU341" s="687">
        <f t="shared" si="619"/>
        <v>0</v>
      </c>
      <c r="AV341" s="687">
        <f>IFERROR(AU341-AT341,"-")</f>
        <v>-1144.3000000000002</v>
      </c>
      <c r="AW341" s="688">
        <f>IFERROR(AU341/AT341,"-")</f>
        <v>0</v>
      </c>
      <c r="AX341" s="687">
        <f>'2. ГПП-ОГХК'!BS206+'2. ГПП-ОГХК'!BS207+'2. ГПП-ОГХК'!BS209+'2. ГПП-ОГХК'!BS211+'2. ГПП-ОГХК'!BS212+'1. ГПП-АГПЗ+'!BS44+'1. ГПП-АГПЗ+'!BS45+'1. ГПП-АГПЗ+'!BS47+'1. ГПП-АГПЗ+'!BS46+'1. ГПП-АГПЗ+'!BS48+0</f>
        <v>375.2</v>
      </c>
      <c r="AY341" s="687">
        <f>'2. ГПП-ОГХК'!BU206+'2. ГПП-ОГХК'!BU207+'2. ГПП-ОГХК'!BU209+'2. ГПП-ОГХК'!BU211+'2. ГПП-ОГХК'!BU212+'1. ГПП-АГПЗ+'!BU44+'1. ГПП-АГПЗ+'!BU45+'1. ГПП-АГПЗ+'!BU47+'1. ГПП-АГПЗ+'!BU46+'1. ГПП-АГПЗ+'!BU48+0</f>
        <v>0</v>
      </c>
      <c r="AZ341" s="687">
        <f>IFERROR(AY341-AX341,"-")</f>
        <v>-375.2</v>
      </c>
      <c r="BA341" s="688">
        <f>IFERROR(AY341/AX341,"-")</f>
        <v>0</v>
      </c>
      <c r="BB341" s="687">
        <f>'2. ГПП-ОГХК'!BY206+'2. ГПП-ОГХК'!BY207+'2. ГПП-ОГХК'!BY209+'2. ГПП-ОГХК'!BY211+'2. ГПП-ОГХК'!BY212+'1. ГПП-АГПЗ+'!BY44+'1. ГПП-АГПЗ+'!BY45+'1. ГПП-АГПЗ+'!BY47+'1. ГПП-АГПЗ+'!BY46+'1. ГПП-АГПЗ+'!BY48+0</f>
        <v>376</v>
      </c>
      <c r="BC341" s="687">
        <f>'2. ГПП-ОГХК'!CA206+'2. ГПП-ОГХК'!CA207+'2. ГПП-ОГХК'!CA209+'2. ГПП-ОГХК'!CA211+'2. ГПП-ОГХК'!CA212+'1. ГПП-АГПЗ+'!CA44+'1. ГПП-АГПЗ+'!CA45+'1. ГПП-АГПЗ+'!CA47+'1. ГПП-АГПЗ+'!CA46+'1. ГПП-АГПЗ+'!CA48+0</f>
        <v>0</v>
      </c>
      <c r="BD341" s="687">
        <f>IFERROR(BC341-BB341,"-")</f>
        <v>-376</v>
      </c>
      <c r="BE341" s="688">
        <f>IFERROR(BC341/BB341,"-")</f>
        <v>0</v>
      </c>
      <c r="BF341" s="687">
        <f>'2. ГПП-ОГХК'!CE206+'2. ГПП-ОГХК'!CE207+'2. ГПП-ОГХК'!CE209+'2. ГПП-ОГХК'!CE211+'2. ГПП-ОГХК'!CE212+'1. ГПП-АГПЗ+'!CE44+'1. ГПП-АГПЗ+'!CE45+'1. ГПП-АГПЗ+'!CE47+'1. ГПП-АГПЗ+'!CE46+'1. ГПП-АГПЗ+'!CE48+0</f>
        <v>393.1</v>
      </c>
      <c r="BG341" s="687">
        <f>'2. ГПП-ОГХК'!CG206+'2. ГПП-ОГХК'!CG207+'2. ГПП-ОГХК'!CG209+'2. ГПП-ОГХК'!CG211+'2. ГПП-ОГХК'!CG212+'1. ГПП-АГПЗ+'!CG44+'1. ГПП-АГПЗ+'!CG45+'1. ГПП-АГПЗ+'!CG47+'1. ГПП-АГПЗ+'!CG46+'1. ГПП-АГПЗ+'!CG48+0</f>
        <v>0</v>
      </c>
      <c r="BH341" s="687">
        <f>IFERROR(BG341-BF341,"-")</f>
        <v>-393.1</v>
      </c>
      <c r="BI341" s="688">
        <f>IFERROR(BG341/BF341,"-")</f>
        <v>0</v>
      </c>
      <c r="BJ341" s="687">
        <f t="shared" ref="BJ341:BK343" si="620">BN341+BR341+BV341</f>
        <v>1212.4000000000001</v>
      </c>
      <c r="BK341" s="687">
        <f t="shared" si="620"/>
        <v>0</v>
      </c>
      <c r="BL341" s="687">
        <f>IFERROR(BK341-BJ341,"-")</f>
        <v>-1212.4000000000001</v>
      </c>
      <c r="BM341" s="688">
        <f>IFERROR(BK341/BJ341,"-")</f>
        <v>0</v>
      </c>
      <c r="BN341" s="687">
        <f>'2. ГПП-ОГХК'!CQ206+'2. ГПП-ОГХК'!CQ207+'2. ГПП-ОГХК'!CQ209+'2. ГПП-ОГХК'!CQ211+'2. ГПП-ОГХК'!CQ212+'1. ГПП-АГПЗ+'!CQ44+'1. ГПП-АГПЗ+'!CQ45+'1. ГПП-АГПЗ+'!CQ47+'1. ГПП-АГПЗ+'!CQ46+'1. ГПП-АГПЗ+'!CQ48+0</f>
        <v>408.79999999999995</v>
      </c>
      <c r="BO341" s="687">
        <f>'2. ГПП-ОГХК'!CS206+'2. ГПП-ОГХК'!CS207+'2. ГПП-ОГХК'!CS209+'2. ГПП-ОГХК'!CS211+'2. ГПП-ОГХК'!CS212+'1. ГПП-АГПЗ+'!CS44+'1. ГПП-АГПЗ+'!CS45+'1. ГПП-АГПЗ+'!CS47+'1. ГПП-АГПЗ+'!CS46+'1. ГПП-АГПЗ+'!CS48+0</f>
        <v>0</v>
      </c>
      <c r="BP341" s="687">
        <f>IFERROR(BO341-BN341,"-")</f>
        <v>-408.79999999999995</v>
      </c>
      <c r="BQ341" s="688">
        <f>IFERROR(BO341/BN341,"-")</f>
        <v>0</v>
      </c>
      <c r="BR341" s="687">
        <f>'2. ГПП-ОГХК'!CW206+'2. ГПП-ОГХК'!CW207+'2. ГПП-ОГХК'!CW209+'2. ГПП-ОГХК'!CW211+'2. ГПП-ОГХК'!CW212+'1. ГПП-АГПЗ+'!CW44+'1. ГПП-АГПЗ+'!CW45+'1. ГПП-АГПЗ+'!CW47+'1. ГПП-АГПЗ+'!CW46+'1. ГПП-АГПЗ+'!CW48+0</f>
        <v>395.5</v>
      </c>
      <c r="BS341" s="687">
        <f>'2. ГПП-ОГХК'!CY206+'2. ГПП-ОГХК'!CY207+'2. ГПП-ОГХК'!CY209+'2. ГПП-ОГХК'!CY211+'2. ГПП-ОГХК'!CY212+'1. ГПП-АГПЗ+'!CY44+'1. ГПП-АГПЗ+'!CY45+'1. ГПП-АГПЗ+'!CY47+'1. ГПП-АГПЗ+'!CY46+'1. ГПП-АГПЗ+'!CY48+0</f>
        <v>0</v>
      </c>
      <c r="BT341" s="687">
        <f>IFERROR(BS341-BR341,"-")</f>
        <v>-395.5</v>
      </c>
      <c r="BU341" s="688">
        <f>IFERROR(BS341/BR341,"-")</f>
        <v>0</v>
      </c>
      <c r="BV341" s="687">
        <f>'2. ГПП-ОГХК'!DC206+'2. ГПП-ОГХК'!DC207+'2. ГПП-ОГХК'!DC209+'2. ГПП-ОГХК'!DC211+'2. ГПП-ОГХК'!DC212+'1. ГПП-АГПЗ+'!DC44+'1. ГПП-АГПЗ+'!DC45+'1. ГПП-АГПЗ+'!DC47+'1. ГПП-АГПЗ+'!DC46+'1. ГПП-АГПЗ+'!DC48+0</f>
        <v>408.1</v>
      </c>
      <c r="BW341" s="687">
        <f>'2. ГПП-ОГХК'!DE206+'2. ГПП-ОГХК'!DE207+'2. ГПП-ОГХК'!DE209+'2. ГПП-ОГХК'!DE211+'2. ГПП-ОГХК'!DE212+'1. ГПП-АГПЗ+'!DE44+'1. ГПП-АГПЗ+'!DE45+'1. ГПП-АГПЗ+'!DE47+'1. ГПП-АГПЗ+'!DE46+'1. ГПП-АГПЗ+'!DE48+0</f>
        <v>0</v>
      </c>
      <c r="BX341" s="687">
        <f>IFERROR(BW341-BV341,"-")</f>
        <v>-408.1</v>
      </c>
      <c r="BY341" s="688">
        <f>IFERROR(BW341/BV341,"-")</f>
        <v>0</v>
      </c>
    </row>
    <row r="342" spans="2:77" ht="20.100000000000001" customHeight="1">
      <c r="C342" s="436" t="s">
        <v>103</v>
      </c>
      <c r="D342" s="528"/>
      <c r="E342" s="528"/>
      <c r="F342" s="529"/>
      <c r="G342" s="530" t="s">
        <v>445</v>
      </c>
      <c r="H342" s="530"/>
      <c r="I342" s="691" t="s">
        <v>169</v>
      </c>
      <c r="J342" s="687">
        <f t="shared" si="616"/>
        <v>487.6</v>
      </c>
      <c r="K342" s="687">
        <f t="shared" si="616"/>
        <v>0</v>
      </c>
      <c r="L342" s="687">
        <f>IFERROR(K342-J342,"-")</f>
        <v>-487.6</v>
      </c>
      <c r="M342" s="688">
        <f>IFERROR(K342/J342,"-")</f>
        <v>0</v>
      </c>
      <c r="N342" s="687">
        <f t="shared" si="617"/>
        <v>133</v>
      </c>
      <c r="O342" s="687">
        <f t="shared" si="617"/>
        <v>0</v>
      </c>
      <c r="P342" s="687">
        <f>IFERROR(O342-N342,"-")</f>
        <v>-133</v>
      </c>
      <c r="Q342" s="688">
        <f>IFERROR(O342/N342,"-")</f>
        <v>0</v>
      </c>
      <c r="R342" s="687">
        <f>'2. ГПП-ОГХК'!W206+'2. ГПП-ОГХК'!W207+'2. ГПП-ОГХК'!W209+'2. ГПП-ОГХК'!W211+'2. ГПП-ОГХК'!W212</f>
        <v>46.3</v>
      </c>
      <c r="S342" s="687">
        <f>'2. ГПП-ОГХК'!Y206+'2. ГПП-ОГХК'!Y207+'2. ГПП-ОГХК'!Y209+'2. ГПП-ОГХК'!Y211+'2. ГПП-ОГХК'!Y212</f>
        <v>0</v>
      </c>
      <c r="T342" s="687">
        <f>IFERROR(S342-R342,"-")</f>
        <v>-46.3</v>
      </c>
      <c r="U342" s="688">
        <f>IFERROR(S342/R342,"-")</f>
        <v>0</v>
      </c>
      <c r="V342" s="687">
        <f>'2. ГПП-ОГХК'!AC206+'2. ГПП-ОГХК'!AC207+'2. ГПП-ОГХК'!AC209+'2. ГПП-ОГХК'!AC211+'2. ГПП-ОГХК'!AC212</f>
        <v>41.9</v>
      </c>
      <c r="W342" s="687">
        <f>'2. ГПП-ОГХК'!AE206+'2. ГПП-ОГХК'!AE207+'2. ГПП-ОГХК'!AE209+'2. ГПП-ОГХК'!AE211+'2. ГПП-ОГХК'!AE212</f>
        <v>0</v>
      </c>
      <c r="X342" s="687">
        <f>IFERROR(W342-V342,"-")</f>
        <v>-41.9</v>
      </c>
      <c r="Y342" s="688">
        <f>IFERROR(W342/V342,"-")</f>
        <v>0</v>
      </c>
      <c r="Z342" s="687">
        <f>'2. ГПП-ОГХК'!AI206+'2. ГПП-ОГХК'!AI207+'2. ГПП-ОГХК'!AI209+'2. ГПП-ОГХК'!AI211+'2. ГПП-ОГХК'!AI212</f>
        <v>44.8</v>
      </c>
      <c r="AA342" s="687">
        <f>'2. ГПП-ОГХК'!AK206+'2. ГПП-ОГХК'!AK207+'2. ГПП-ОГХК'!AK209+'2. ГПП-ОГХК'!AK211+'2. ГПП-ОГХК'!AK212</f>
        <v>0</v>
      </c>
      <c r="AB342" s="687">
        <f>IFERROR(AA342-Z342,"-")</f>
        <v>-44.8</v>
      </c>
      <c r="AC342" s="688">
        <f>IFERROR(AA342/Z342,"-")</f>
        <v>0</v>
      </c>
      <c r="AD342" s="687">
        <f t="shared" si="618"/>
        <v>103.4</v>
      </c>
      <c r="AE342" s="687">
        <f t="shared" si="618"/>
        <v>0</v>
      </c>
      <c r="AF342" s="687">
        <f>IFERROR(AE342-AD342,"-")</f>
        <v>-103.4</v>
      </c>
      <c r="AG342" s="688">
        <f>IFERROR(AE342/AD342,"-")</f>
        <v>0</v>
      </c>
      <c r="AH342" s="687">
        <f>'2. ГПП-ОГХК'!AU206+'2. ГПП-ОГХК'!AU207+'2. ГПП-ОГХК'!AU209+'2. ГПП-ОГХК'!AU211+'2. ГПП-ОГХК'!AU212</f>
        <v>35.6</v>
      </c>
      <c r="AI342" s="687">
        <f>'2. ГПП-ОГХК'!AW206+'2. ГПП-ОГХК'!AW207+'2. ГПП-ОГХК'!AW209+'2. ГПП-ОГХК'!AW211+'2. ГПП-ОГХК'!AW212</f>
        <v>0</v>
      </c>
      <c r="AJ342" s="687">
        <f>IFERROR(AI342-AH342,"-")</f>
        <v>-35.6</v>
      </c>
      <c r="AK342" s="688">
        <f>IFERROR(AI342/AH342,"-")</f>
        <v>0</v>
      </c>
      <c r="AL342" s="687">
        <f>'2. ГПП-ОГХК'!BA206+'2. ГПП-ОГХК'!BA207+'2. ГПП-ОГХК'!BA209+'2. ГПП-ОГХК'!BA211+'2. ГПП-ОГХК'!BA212</f>
        <v>34.6</v>
      </c>
      <c r="AM342" s="687">
        <f>'2. ГПП-ОГХК'!BC206+'2. ГПП-ОГХК'!BC207+'2. ГПП-ОГХК'!BC209+'2. ГПП-ОГХК'!BC211+'2. ГПП-ОГХК'!BC212</f>
        <v>0</v>
      </c>
      <c r="AN342" s="687">
        <f>IFERROR(AM342-AL342,"-")</f>
        <v>-34.6</v>
      </c>
      <c r="AO342" s="688">
        <f>IFERROR(AM342/AL342,"-")</f>
        <v>0</v>
      </c>
      <c r="AP342" s="687">
        <f>'2. ГПП-ОГХК'!BG206+'2. ГПП-ОГХК'!BG207+'2. ГПП-ОГХК'!BG209+'2. ГПП-ОГХК'!BG211+'2. ГПП-ОГХК'!BG212</f>
        <v>33.200000000000003</v>
      </c>
      <c r="AQ342" s="687">
        <f>'2. ГПП-ОГХК'!BI206+'2. ГПП-ОГХК'!BI207+'2. ГПП-ОГХК'!BI209+'2. ГПП-ОГХК'!BI211+'2. ГПП-ОГХК'!BI212</f>
        <v>0</v>
      </c>
      <c r="AR342" s="687">
        <f>IFERROR(AQ342-AP342,"-")</f>
        <v>-33.200000000000003</v>
      </c>
      <c r="AS342" s="688">
        <f>IFERROR(AQ342/AP342,"-")</f>
        <v>0</v>
      </c>
      <c r="AT342" s="687">
        <f t="shared" si="619"/>
        <v>113.3</v>
      </c>
      <c r="AU342" s="687">
        <f t="shared" si="619"/>
        <v>0</v>
      </c>
      <c r="AV342" s="687">
        <f>IFERROR(AU342-AT342,"-")</f>
        <v>-113.3</v>
      </c>
      <c r="AW342" s="688">
        <f>IFERROR(AU342/AT342,"-")</f>
        <v>0</v>
      </c>
      <c r="AX342" s="687">
        <f>'2. ГПП-ОГХК'!BS206+'2. ГПП-ОГХК'!BS207+'2. ГПП-ОГХК'!BS209+'2. ГПП-ОГХК'!BS211+'2. ГПП-ОГХК'!BS212</f>
        <v>35.4</v>
      </c>
      <c r="AY342" s="687">
        <f>'2. ГПП-ОГХК'!BU206+'2. ГПП-ОГХК'!BU207+'2. ГПП-ОГХК'!BU209+'2. ГПП-ОГХК'!BU211+'2. ГПП-ОГХК'!BU212</f>
        <v>0</v>
      </c>
      <c r="AZ342" s="687">
        <f>IFERROR(AY342-AX342,"-")</f>
        <v>-35.4</v>
      </c>
      <c r="BA342" s="688">
        <f>IFERROR(AY342/AX342,"-")</f>
        <v>0</v>
      </c>
      <c r="BB342" s="687">
        <f>'2. ГПП-ОГХК'!BY206+'2. ГПП-ОГХК'!BY207+'2. ГПП-ОГХК'!BY209+'2. ГПП-ОГХК'!BY211+'2. ГПП-ОГХК'!BY212</f>
        <v>35.4</v>
      </c>
      <c r="BC342" s="687">
        <f>'2. ГПП-ОГХК'!CA206+'2. ГПП-ОГХК'!CA207+'2. ГПП-ОГХК'!CA209+'2. ГПП-ОГХК'!CA211+'2. ГПП-ОГХК'!CA212</f>
        <v>0</v>
      </c>
      <c r="BD342" s="687">
        <f>IFERROR(BC342-BB342,"-")</f>
        <v>-35.4</v>
      </c>
      <c r="BE342" s="688">
        <f>IFERROR(BC342/BB342,"-")</f>
        <v>0</v>
      </c>
      <c r="BF342" s="687">
        <f>'2. ГПП-ОГХК'!CE206+'2. ГПП-ОГХК'!CE207+'2. ГПП-ОГХК'!CE209+'2. ГПП-ОГХК'!CE211+'2. ГПП-ОГХК'!CE212</f>
        <v>42.5</v>
      </c>
      <c r="BG342" s="687">
        <f>'2. ГПП-ОГХК'!CG206+'2. ГПП-ОГХК'!CG207+'2. ГПП-ОГХК'!CG209+'2. ГПП-ОГХК'!CG211+'2. ГПП-ОГХК'!CG212</f>
        <v>0</v>
      </c>
      <c r="BH342" s="687">
        <f>IFERROR(BG342-BF342,"-")</f>
        <v>-42.5</v>
      </c>
      <c r="BI342" s="688">
        <f>IFERROR(BG342/BF342,"-")</f>
        <v>0</v>
      </c>
      <c r="BJ342" s="687">
        <f t="shared" si="620"/>
        <v>137.9</v>
      </c>
      <c r="BK342" s="687">
        <f t="shared" si="620"/>
        <v>0</v>
      </c>
      <c r="BL342" s="687">
        <f>IFERROR(BK342-BJ342,"-")</f>
        <v>-137.9</v>
      </c>
      <c r="BM342" s="688">
        <f>IFERROR(BK342/BJ342,"-")</f>
        <v>0</v>
      </c>
      <c r="BN342" s="687">
        <f>'2. ГПП-ОГХК'!CQ206+'2. ГПП-ОГХК'!CQ207+'2. ГПП-ОГХК'!CQ209+'2. ГПП-ОГХК'!CQ211+'2. ГПП-ОГХК'!CQ212</f>
        <v>46.5</v>
      </c>
      <c r="BO342" s="687">
        <f>'2. ГПП-ОГХК'!CS206+'2. ГПП-ОГХК'!CS207+'2. ГПП-ОГХК'!CS209+'2. ГПП-ОГХК'!CS211+'2. ГПП-ОГХК'!CS212</f>
        <v>0</v>
      </c>
      <c r="BP342" s="687">
        <f>IFERROR(BO342-BN342,"-")</f>
        <v>-46.5</v>
      </c>
      <c r="BQ342" s="688">
        <f>IFERROR(BO342/BN342,"-")</f>
        <v>0</v>
      </c>
      <c r="BR342" s="687">
        <f>'2. ГПП-ОГХК'!CW206+'2. ГПП-ОГХК'!CW207+'2. ГПП-ОГХК'!CW209+'2. ГПП-ОГХК'!CW211+'2. ГПП-ОГХК'!CW212</f>
        <v>44.9</v>
      </c>
      <c r="BS342" s="687">
        <f>'2. ГПП-ОГХК'!CY206+'2. ГПП-ОГХК'!CY207+'2. ГПП-ОГХК'!CY209+'2. ГПП-ОГХК'!CY211+'2. ГПП-ОГХК'!CY212</f>
        <v>0</v>
      </c>
      <c r="BT342" s="687">
        <f>IFERROR(BS342-BR342,"-")</f>
        <v>-44.9</v>
      </c>
      <c r="BU342" s="688">
        <f>IFERROR(BS342/BR342,"-")</f>
        <v>0</v>
      </c>
      <c r="BV342" s="687">
        <f>'2. ГПП-ОГХК'!DC206+'2. ГПП-ОГХК'!DC207+'2. ГПП-ОГХК'!DC209+'2. ГПП-ОГХК'!DC211+'2. ГПП-ОГХК'!DC212</f>
        <v>46.5</v>
      </c>
      <c r="BW342" s="687">
        <f>'2. ГПП-ОГХК'!DE206+'2. ГПП-ОГХК'!DE207+'2. ГПП-ОГХК'!DE209+'2. ГПП-ОГХК'!DE211+'2. ГПП-ОГХК'!DE212</f>
        <v>0</v>
      </c>
      <c r="BX342" s="687">
        <f>IFERROR(BW342-BV342,"-")</f>
        <v>-46.5</v>
      </c>
      <c r="BY342" s="688">
        <f>IFERROR(BW342/BV342,"-")</f>
        <v>0</v>
      </c>
    </row>
    <row r="343" spans="2:77" ht="20.100000000000001" customHeight="1">
      <c r="C343" s="436" t="s">
        <v>101</v>
      </c>
      <c r="D343" s="528"/>
      <c r="E343" s="528"/>
      <c r="F343" s="529"/>
      <c r="G343" s="530" t="s">
        <v>446</v>
      </c>
      <c r="H343" s="530"/>
      <c r="I343" s="691" t="s">
        <v>169</v>
      </c>
      <c r="J343" s="687">
        <f t="shared" si="616"/>
        <v>3776.1</v>
      </c>
      <c r="K343" s="687">
        <f t="shared" si="616"/>
        <v>0</v>
      </c>
      <c r="L343" s="687">
        <f>IFERROR(K343-J343,"-")</f>
        <v>-3776.1</v>
      </c>
      <c r="M343" s="688">
        <f>IFERROR(K343/J343,"-")</f>
        <v>0</v>
      </c>
      <c r="N343" s="687">
        <f t="shared" si="617"/>
        <v>947.6</v>
      </c>
      <c r="O343" s="687">
        <f t="shared" si="617"/>
        <v>0</v>
      </c>
      <c r="P343" s="687">
        <f>IFERROR(O343-N343,"-")</f>
        <v>-947.6</v>
      </c>
      <c r="Q343" s="688">
        <f>IFERROR(O343/N343,"-")</f>
        <v>0</v>
      </c>
      <c r="R343" s="687">
        <f>'1. ГПП-АГПЗ+'!W44+'1. ГПП-АГПЗ+'!W45+'1. ГПП-АГПЗ+'!W47+'1. ГПП-АГПЗ+'!W46+'1. ГПП-АГПЗ+'!W48+0</f>
        <v>326.10000000000002</v>
      </c>
      <c r="S343" s="687">
        <f>'1. ГПП-АГПЗ+'!Y44+'1. ГПП-АГПЗ+'!Y45+'1. ГПП-АГПЗ+'!Y47+'1. ГПП-АГПЗ+'!Y46+'1. ГПП-АГПЗ+'!Y48+0</f>
        <v>0</v>
      </c>
      <c r="T343" s="687">
        <f>IFERROR(S343-R343,"-")</f>
        <v>-326.10000000000002</v>
      </c>
      <c r="U343" s="688">
        <f>IFERROR(S343/R343,"-")</f>
        <v>0</v>
      </c>
      <c r="V343" s="687">
        <f>'1. ГПП-АГПЗ+'!AC44+'1. ГПП-АГПЗ+'!AC45+'1. ГПП-АГПЗ+'!AC47+'1. ГПП-АГПЗ+'!AC46+'1. ГПП-АГПЗ+'!AC48+0</f>
        <v>294.5</v>
      </c>
      <c r="W343" s="687">
        <f>'1. ГПП-АГПЗ+'!AE44+'1. ГПП-АГПЗ+'!AE45+'1. ГПП-АГПЗ+'!AE47+'1. ГПП-АГПЗ+'!AE46+'1. ГПП-АГПЗ+'!AE48+0</f>
        <v>0</v>
      </c>
      <c r="X343" s="687">
        <f>IFERROR(W343-V343,"-")</f>
        <v>-294.5</v>
      </c>
      <c r="Y343" s="688">
        <f>IFERROR(W343/V343,"-")</f>
        <v>0</v>
      </c>
      <c r="Z343" s="687">
        <f>'1. ГПП-АГПЗ+'!AI44+'1. ГПП-АГПЗ+'!AI45+'1. ГПП-АГПЗ+'!AI47+'1. ГПП-АГПЗ+'!AI46+'1. ГПП-АГПЗ+'!AI48+0</f>
        <v>327</v>
      </c>
      <c r="AA343" s="687">
        <f>'1. ГПП-АГПЗ+'!AK44+'1. ГПП-АГПЗ+'!AK45+'1. ГПП-АГПЗ+'!AK47+'1. ГПП-АГПЗ+'!AK46+'1. ГПП-АГПЗ+'!AK48+0</f>
        <v>0</v>
      </c>
      <c r="AB343" s="687">
        <f>IFERROR(AA343-Z343,"-")</f>
        <v>-327</v>
      </c>
      <c r="AC343" s="688">
        <f>IFERROR(AA343/Z343,"-")</f>
        <v>0</v>
      </c>
      <c r="AD343" s="687">
        <f t="shared" si="618"/>
        <v>723</v>
      </c>
      <c r="AE343" s="687">
        <f t="shared" si="618"/>
        <v>0</v>
      </c>
      <c r="AF343" s="687">
        <f>IFERROR(AE343-AD343,"-")</f>
        <v>-723</v>
      </c>
      <c r="AG343" s="688">
        <f>IFERROR(AE343/AD343,"-")</f>
        <v>0</v>
      </c>
      <c r="AH343" s="687">
        <f>'1. ГПП-АГПЗ+'!AU44+'1. ГПП-АГПЗ+'!AU45+'1. ГПП-АГПЗ+'!AU47+'1. ГПП-АГПЗ+'!AU46+'1. ГПП-АГПЗ+'!AU48+0</f>
        <v>316.5</v>
      </c>
      <c r="AI343" s="687">
        <f>'1. ГПП-АГПЗ+'!AW44+'1. ГПП-АГПЗ+'!AW45+'1. ГПП-АГПЗ+'!AW47+'1. ГПП-АГПЗ+'!AW46+'1. ГПП-АГПЗ+'!AW48+0</f>
        <v>0</v>
      </c>
      <c r="AJ343" s="687">
        <f>IFERROR(AI343-AH343,"-")</f>
        <v>-316.5</v>
      </c>
      <c r="AK343" s="688">
        <f>IFERROR(AI343/AH343,"-")</f>
        <v>0</v>
      </c>
      <c r="AL343" s="687">
        <f>'1. ГПП-АГПЗ+'!BA44+'1. ГПП-АГПЗ+'!BA45+'1. ГПП-АГПЗ+'!BA47+'1. ГПП-АГПЗ+'!BA46+'1. ГПП-АГПЗ+'!BA48+0</f>
        <v>224.2</v>
      </c>
      <c r="AM343" s="687">
        <f>'1. ГПП-АГПЗ+'!BC44+'1. ГПП-АГПЗ+'!BC45+'1. ГПП-АГПЗ+'!BC47+'1. ГПП-АГПЗ+'!BC46+'1. ГПП-АГПЗ+'!BC48+0</f>
        <v>0</v>
      </c>
      <c r="AN343" s="687">
        <f>IFERROR(AM343-AL343,"-")</f>
        <v>-224.2</v>
      </c>
      <c r="AO343" s="688">
        <f>IFERROR(AM343/AL343,"-")</f>
        <v>0</v>
      </c>
      <c r="AP343" s="687">
        <f>'1. ГПП-АГПЗ+'!BG44+'1. ГПП-АГПЗ+'!BG45+'1. ГПП-АГПЗ+'!BG47+'1. ГПП-АГПЗ+'!BG46+'1. ГПП-АГПЗ+'!BG48+0</f>
        <v>182.3</v>
      </c>
      <c r="AQ343" s="687">
        <f>'1. ГПП-АГПЗ+'!BI44+'1. ГПП-АГПЗ+'!BI45+'1. ГПП-АГПЗ+'!BI47+'1. ГПП-АГПЗ+'!BI46+'1. ГПП-АГПЗ+'!BI48+0</f>
        <v>0</v>
      </c>
      <c r="AR343" s="687">
        <f>IFERROR(AQ343-AP343,"-")</f>
        <v>-182.3</v>
      </c>
      <c r="AS343" s="688">
        <f>IFERROR(AQ343/AP343,"-")</f>
        <v>0</v>
      </c>
      <c r="AT343" s="687">
        <f t="shared" si="619"/>
        <v>1031</v>
      </c>
      <c r="AU343" s="687">
        <f t="shared" si="619"/>
        <v>0</v>
      </c>
      <c r="AV343" s="687">
        <f>IFERROR(AU343-AT343,"-")</f>
        <v>-1031</v>
      </c>
      <c r="AW343" s="688">
        <f>IFERROR(AU343/AT343,"-")</f>
        <v>0</v>
      </c>
      <c r="AX343" s="687">
        <f>'1. ГПП-АГПЗ+'!BS44+'1. ГПП-АГПЗ+'!BS45+'1. ГПП-АГПЗ+'!BS47+'1. ГПП-АГПЗ+'!BS46+'1. ГПП-АГПЗ+'!BS48+0</f>
        <v>339.8</v>
      </c>
      <c r="AY343" s="687">
        <f>'1. ГПП-АГПЗ+'!BU44+'1. ГПП-АГПЗ+'!BU45+'1. ГПП-АГПЗ+'!BU47+'1. ГПП-АГПЗ+'!BU46+'1. ГПП-АГПЗ+'!BU48+0</f>
        <v>0</v>
      </c>
      <c r="AZ343" s="687">
        <f>IFERROR(AY343-AX343,"-")</f>
        <v>-339.8</v>
      </c>
      <c r="BA343" s="688">
        <f>IFERROR(AY343/AX343,"-")</f>
        <v>0</v>
      </c>
      <c r="BB343" s="687">
        <f>'1. ГПП-АГПЗ+'!BY44+'1. ГПП-АГПЗ+'!BY45+'1. ГПП-АГПЗ+'!BY47+'1. ГПП-АГПЗ+'!BY46+'1. ГПП-АГПЗ+'!BY48+0</f>
        <v>340.6</v>
      </c>
      <c r="BC343" s="687">
        <f>'1. ГПП-АГПЗ+'!CA44+'1. ГПП-АГПЗ+'!CA45+'1. ГПП-АГПЗ+'!CA47+'1. ГПП-АГПЗ+'!CA46+'1. ГПП-АГПЗ+'!CA48+0</f>
        <v>0</v>
      </c>
      <c r="BD343" s="687">
        <f>IFERROR(BC343-BB343,"-")</f>
        <v>-340.6</v>
      </c>
      <c r="BE343" s="688">
        <f>IFERROR(BC343/BB343,"-")</f>
        <v>0</v>
      </c>
      <c r="BF343" s="687">
        <f>'1. ГПП-АГПЗ+'!CE44+'1. ГПП-АГПЗ+'!CE45+'1. ГПП-АГПЗ+'!CE47+'1. ГПП-АГПЗ+'!CE46+'1. ГПП-АГПЗ+'!CE48+0</f>
        <v>350.6</v>
      </c>
      <c r="BG343" s="687">
        <f>'1. ГПП-АГПЗ+'!CG44+'1. ГПП-АГПЗ+'!CG45+'1. ГПП-АГПЗ+'!CG47+'1. ГПП-АГПЗ+'!CG46+'1. ГПП-АГПЗ+'!CG48+0</f>
        <v>0</v>
      </c>
      <c r="BH343" s="687">
        <f>IFERROR(BG343-BF343,"-")</f>
        <v>-350.6</v>
      </c>
      <c r="BI343" s="688">
        <f>IFERROR(BG343/BF343,"-")</f>
        <v>0</v>
      </c>
      <c r="BJ343" s="687">
        <f t="shared" si="620"/>
        <v>1074.5</v>
      </c>
      <c r="BK343" s="687">
        <f t="shared" si="620"/>
        <v>0</v>
      </c>
      <c r="BL343" s="687">
        <f>IFERROR(BK343-BJ343,"-")</f>
        <v>-1074.5</v>
      </c>
      <c r="BM343" s="688">
        <f>IFERROR(BK343/BJ343,"-")</f>
        <v>0</v>
      </c>
      <c r="BN343" s="687">
        <f>'1. ГПП-АГПЗ+'!CQ44+'1. ГПП-АГПЗ+'!CQ45+'1. ГПП-АГПЗ+'!CQ47+'1. ГПП-АГПЗ+'!CQ46+'1. ГПП-АГПЗ+'!CQ48+0</f>
        <v>362.3</v>
      </c>
      <c r="BO343" s="687">
        <f>'1. ГПП-АГПЗ+'!CS44+'1. ГПП-АГПЗ+'!CS45+'1. ГПП-АГПЗ+'!CS47+'1. ГПП-АГПЗ+'!CS46+'1. ГПП-АГПЗ+'!CS48+0</f>
        <v>0</v>
      </c>
      <c r="BP343" s="687">
        <f>IFERROR(BO343-BN343,"-")</f>
        <v>-362.3</v>
      </c>
      <c r="BQ343" s="688">
        <f>IFERROR(BO343/BN343,"-")</f>
        <v>0</v>
      </c>
      <c r="BR343" s="687">
        <f>'1. ГПП-АГПЗ+'!CW44+'1. ГПП-АГПЗ+'!CW45+'1. ГПП-АГПЗ+'!CW47+'1. ГПП-АГПЗ+'!CW46+'1. ГПП-АГПЗ+'!CW48+0</f>
        <v>350.6</v>
      </c>
      <c r="BS343" s="687">
        <f>'1. ГПП-АГПЗ+'!CY44+'1. ГПП-АГПЗ+'!CY45+'1. ГПП-АГПЗ+'!CY47+'1. ГПП-АГПЗ+'!CY46+'1. ГПП-АГПЗ+'!CY48+0</f>
        <v>0</v>
      </c>
      <c r="BT343" s="687">
        <f>IFERROR(BS343-BR343,"-")</f>
        <v>-350.6</v>
      </c>
      <c r="BU343" s="688">
        <f>IFERROR(BS343/BR343,"-")</f>
        <v>0</v>
      </c>
      <c r="BV343" s="687">
        <f>'1. ГПП-АГПЗ+'!DC44+'1. ГПП-АГПЗ+'!DC45+'1. ГПП-АГПЗ+'!DC47+'1. ГПП-АГПЗ+'!DC46+'1. ГПП-АГПЗ+'!DC48+0</f>
        <v>361.6</v>
      </c>
      <c r="BW343" s="687">
        <f>'1. ГПП-АГПЗ+'!DE44+'1. ГПП-АГПЗ+'!DE45+'1. ГПП-АГПЗ+'!DE47+'1. ГПП-АГПЗ+'!DE46+'1. ГПП-АГПЗ+'!DE48+0</f>
        <v>0</v>
      </c>
      <c r="BX343" s="687">
        <f>IFERROR(BW343-BV343,"-")</f>
        <v>-361.6</v>
      </c>
      <c r="BY343" s="688">
        <f>IFERROR(BW343/BV343,"-")</f>
        <v>0</v>
      </c>
    </row>
    <row r="344" spans="2:77" ht="20.100000000000001" customHeight="1">
      <c r="B344" s="413" t="s">
        <v>170</v>
      </c>
      <c r="C344" s="428" t="s">
        <v>113</v>
      </c>
      <c r="D344" s="528"/>
      <c r="E344" s="528"/>
      <c r="F344" s="529"/>
      <c r="G344" s="530"/>
      <c r="H344" s="530"/>
      <c r="I344" s="446"/>
      <c r="J344" s="681"/>
      <c r="K344" s="681"/>
      <c r="L344" s="681"/>
      <c r="M344" s="681"/>
      <c r="N344" s="681"/>
      <c r="O344" s="681"/>
      <c r="P344" s="681"/>
      <c r="Q344" s="681"/>
      <c r="R344" s="681"/>
      <c r="S344" s="681"/>
      <c r="T344" s="681"/>
      <c r="U344" s="681"/>
      <c r="V344" s="681"/>
      <c r="W344" s="681"/>
      <c r="X344" s="681"/>
      <c r="Y344" s="681"/>
      <c r="Z344" s="681"/>
      <c r="AA344" s="681"/>
      <c r="AB344" s="681"/>
      <c r="AC344" s="681"/>
      <c r="AD344" s="681"/>
      <c r="AE344" s="681"/>
      <c r="AF344" s="681"/>
      <c r="AG344" s="681"/>
      <c r="AH344" s="681"/>
      <c r="AI344" s="681"/>
      <c r="AJ344" s="681"/>
      <c r="AK344" s="681"/>
      <c r="AL344" s="681"/>
      <c r="AM344" s="681"/>
      <c r="AN344" s="681"/>
      <c r="AO344" s="681"/>
      <c r="AP344" s="681"/>
      <c r="AQ344" s="681"/>
      <c r="AR344" s="681"/>
      <c r="AS344" s="681"/>
      <c r="AT344" s="681"/>
      <c r="AU344" s="681"/>
      <c r="AV344" s="681"/>
      <c r="AW344" s="681"/>
      <c r="AX344" s="681"/>
      <c r="AY344" s="681"/>
      <c r="AZ344" s="681"/>
      <c r="BA344" s="681"/>
      <c r="BB344" s="681"/>
      <c r="BC344" s="681"/>
      <c r="BD344" s="681"/>
      <c r="BE344" s="681"/>
      <c r="BF344" s="681"/>
      <c r="BG344" s="681"/>
      <c r="BH344" s="681"/>
      <c r="BI344" s="681"/>
      <c r="BJ344" s="681"/>
      <c r="BK344" s="681"/>
      <c r="BL344" s="681"/>
      <c r="BM344" s="681"/>
      <c r="BN344" s="681"/>
      <c r="BO344" s="681"/>
      <c r="BP344" s="681"/>
      <c r="BQ344" s="681"/>
      <c r="BR344" s="681"/>
      <c r="BS344" s="681"/>
      <c r="BT344" s="681"/>
      <c r="BU344" s="681"/>
      <c r="BV344" s="681"/>
      <c r="BW344" s="681"/>
      <c r="BX344" s="681"/>
      <c r="BY344" s="681"/>
    </row>
    <row r="345" spans="2:77" ht="20.100000000000001" customHeight="1">
      <c r="C345" s="424" t="s">
        <v>99</v>
      </c>
      <c r="D345" s="528"/>
      <c r="E345" s="528"/>
      <c r="F345" s="529"/>
      <c r="G345" s="530" t="s">
        <v>447</v>
      </c>
      <c r="H345" s="530"/>
      <c r="I345" s="446" t="s">
        <v>169</v>
      </c>
      <c r="J345" s="687">
        <f t="shared" ref="J345:J355" si="621">N345+AD345+AT345+BJ345</f>
        <v>3789.3999999999996</v>
      </c>
      <c r="K345" s="687">
        <f t="shared" ref="K345:K355" si="622">O345+AE345+AU345+BK345</f>
        <v>0</v>
      </c>
      <c r="L345" s="687">
        <f t="shared" ref="L345:L355" si="623">IFERROR(K345-J345,"-")</f>
        <v>-3789.3999999999996</v>
      </c>
      <c r="M345" s="688">
        <f t="shared" ref="M345:M355" si="624">IFERROR(K345/J345,"-")</f>
        <v>0</v>
      </c>
      <c r="N345" s="687">
        <f t="shared" ref="N345:N355" si="625">R345+V345+Z345</f>
        <v>951.10000000000014</v>
      </c>
      <c r="O345" s="687">
        <f t="shared" ref="O345:O355" si="626">S345+W345+AA345</f>
        <v>0</v>
      </c>
      <c r="P345" s="687">
        <f t="shared" ref="P345:P355" si="627">IFERROR(O345-N345,"-")</f>
        <v>-951.10000000000014</v>
      </c>
      <c r="Q345" s="688">
        <f t="shared" ref="Q345:Q355" si="628">IFERROR(O345/N345,"-")</f>
        <v>0</v>
      </c>
      <c r="R345" s="687">
        <f>'2. ГПП-ОГХК'!W206+'2. ГПП-ОГХК'!W207+'1. ГПП-АГПЗ+'!W44+'1. ГПП-АГПЗ+'!W45+'1. ГПП-АГПЗ+'!W47+'1. ГПП-АГПЗ+'!W46+'1. ГПП-АГПЗ+'!W48</f>
        <v>327.3</v>
      </c>
      <c r="S345" s="687">
        <f>'2. ГПП-ОГХК'!Y206+'2. ГПП-ОГХК'!Y207+'1. ГПП-АГПЗ+'!Y44+'1. ГПП-АГПЗ+'!Y45+'1. ГПП-АГПЗ+'!Y47+'1. ГПП-АГПЗ+'!Y46+'1. ГПП-АГПЗ+'!Y48</f>
        <v>0</v>
      </c>
      <c r="T345" s="687">
        <f t="shared" ref="T345:T355" si="629">IFERROR(S345-R345,"-")</f>
        <v>-327.3</v>
      </c>
      <c r="U345" s="688">
        <f t="shared" ref="U345:U355" si="630">IFERROR(S345/R345,"-")</f>
        <v>0</v>
      </c>
      <c r="V345" s="687">
        <f>'2. ГПП-ОГХК'!AC206+'2. ГПП-ОГХК'!AC207+'1. ГПП-АГПЗ+'!AC44+'1. ГПП-АГПЗ+'!AC45+'1. ГПП-АГПЗ+'!AC47+'1. ГПП-АГПЗ+'!AC46+'1. ГПП-АГПЗ+'!AC48</f>
        <v>295.60000000000002</v>
      </c>
      <c r="W345" s="687">
        <f>'2. ГПП-ОГХК'!AE206+'2. ГПП-ОГХК'!AE207+'1. ГПП-АГПЗ+'!AE44+'1. ГПП-АГПЗ+'!AE45+'1. ГПП-АГПЗ+'!AE47+'1. ГПП-АГПЗ+'!AE46+'1. ГПП-АГПЗ+'!AE48</f>
        <v>0</v>
      </c>
      <c r="X345" s="687">
        <f t="shared" ref="X345:X355" si="631">IFERROR(W345-V345,"-")</f>
        <v>-295.60000000000002</v>
      </c>
      <c r="Y345" s="688">
        <f t="shared" ref="Y345:Y355" si="632">IFERROR(W345/V345,"-")</f>
        <v>0</v>
      </c>
      <c r="Z345" s="687">
        <f>'2. ГПП-ОГХК'!AI206+'2. ГПП-ОГХК'!AI207+'1. ГПП-АГПЗ+'!AI44+'1. ГПП-АГПЗ+'!AI45+'1. ГПП-АГПЗ+'!AI47+'1. ГПП-АГПЗ+'!AI46+'1. ГПП-АГПЗ+'!AI48</f>
        <v>328.2</v>
      </c>
      <c r="AA345" s="687">
        <f>'2. ГПП-ОГХК'!AK206+'2. ГПП-ОГХК'!AK207+'1. ГПП-АГПЗ+'!AK44+'1. ГПП-АГПЗ+'!AK45+'1. ГПП-АГПЗ+'!AK47+'1. ГПП-АГПЗ+'!AK46+'1. ГПП-АГПЗ+'!AK48</f>
        <v>0</v>
      </c>
      <c r="AB345" s="687">
        <f t="shared" ref="AB345:AB355" si="633">IFERROR(AA345-Z345,"-")</f>
        <v>-328.2</v>
      </c>
      <c r="AC345" s="688">
        <f t="shared" ref="AC345:AC355" si="634">IFERROR(AA345/Z345,"-")</f>
        <v>0</v>
      </c>
      <c r="AD345" s="687">
        <f t="shared" ref="AD345:AD355" si="635">AH345+AL345+AP345</f>
        <v>725.8</v>
      </c>
      <c r="AE345" s="687">
        <f t="shared" ref="AE345:AE355" si="636">AI345+AM345+AQ345</f>
        <v>0</v>
      </c>
      <c r="AF345" s="687">
        <f t="shared" ref="AF345:AF355" si="637">IFERROR(AE345-AD345,"-")</f>
        <v>-725.8</v>
      </c>
      <c r="AG345" s="688">
        <f t="shared" ref="AG345:AG355" si="638">IFERROR(AE345/AD345,"-")</f>
        <v>0</v>
      </c>
      <c r="AH345" s="687">
        <f>'2. ГПП-ОГХК'!AU206+'2. ГПП-ОГХК'!AU207+'1. ГПП-АГПЗ+'!AU44+'1. ГПП-АГПЗ+'!AU45+'1. ГПП-АГПЗ+'!AU47+'1. ГПП-АГПЗ+'!AU46+'1. ГПП-АГПЗ+'!AU48</f>
        <v>317.39999999999998</v>
      </c>
      <c r="AI345" s="687">
        <f>'2. ГПП-ОГХК'!AW206+'2. ГПП-ОГХК'!AW207+'1. ГПП-АГПЗ+'!AW44+'1. ГПП-АГПЗ+'!AW45+'1. ГПП-АГПЗ+'!AW47+'1. ГПП-АГПЗ+'!AW46+'1. ГПП-АГПЗ+'!AW48</f>
        <v>0</v>
      </c>
      <c r="AJ345" s="687">
        <f t="shared" ref="AJ345:AJ355" si="639">IFERROR(AI345-AH345,"-")</f>
        <v>-317.39999999999998</v>
      </c>
      <c r="AK345" s="688">
        <f t="shared" ref="AK345:AK355" si="640">IFERROR(AI345/AH345,"-")</f>
        <v>0</v>
      </c>
      <c r="AL345" s="687">
        <f>'2. ГПП-ОГХК'!BA206+'2. ГПП-ОГХК'!BA207+'1. ГПП-АГПЗ+'!BA44+'1. ГПП-АГПЗ+'!BA45+'1. ГПП-АГПЗ+'!BA47+'1. ГПП-АГПЗ+'!BA46+'1. ГПП-АГПЗ+'!BA48</f>
        <v>225.2</v>
      </c>
      <c r="AM345" s="687">
        <f>'2. ГПП-ОГХК'!BC206+'2. ГПП-ОГХК'!BC207+'1. ГПП-АГПЗ+'!BC44+'1. ГПП-АГПЗ+'!BC45+'1. ГПП-АГПЗ+'!BC47+'1. ГПП-АГПЗ+'!BC46+'1. ГПП-АГПЗ+'!BC48</f>
        <v>0</v>
      </c>
      <c r="AN345" s="687">
        <f t="shared" ref="AN345:AN355" si="641">IFERROR(AM345-AL345,"-")</f>
        <v>-225.2</v>
      </c>
      <c r="AO345" s="688">
        <f t="shared" ref="AO345:AO355" si="642">IFERROR(AM345/AL345,"-")</f>
        <v>0</v>
      </c>
      <c r="AP345" s="687">
        <f>'2. ГПП-ОГХК'!BG206+'2. ГПП-ОГХК'!BG207+'1. ГПП-АГПЗ+'!BG44+'1. ГПП-АГПЗ+'!BG45+'1. ГПП-АГПЗ+'!BG47+'1. ГПП-АГПЗ+'!BG46+'1. ГПП-АГПЗ+'!BG48</f>
        <v>183.2</v>
      </c>
      <c r="AQ345" s="687">
        <f>'2. ГПП-ОГХК'!BI206+'2. ГПП-ОГХК'!BI207+'1. ГПП-АГПЗ+'!BI44+'1. ГПП-АГПЗ+'!BI45+'1. ГПП-АГПЗ+'!BI47+'1. ГПП-АГПЗ+'!BI46+'1. ГПП-АГПЗ+'!BI48</f>
        <v>0</v>
      </c>
      <c r="AR345" s="687">
        <f t="shared" ref="AR345:AR355" si="643">IFERROR(AQ345-AP345,"-")</f>
        <v>-183.2</v>
      </c>
      <c r="AS345" s="688">
        <f t="shared" ref="AS345:AS355" si="644">IFERROR(AQ345/AP345,"-")</f>
        <v>0</v>
      </c>
      <c r="AT345" s="687">
        <f t="shared" ref="AT345:AT355" si="645">AX345+BB345+BF345</f>
        <v>1034.1999999999998</v>
      </c>
      <c r="AU345" s="687">
        <f t="shared" ref="AU345:AU355" si="646">AY345+BC345+BG345</f>
        <v>0</v>
      </c>
      <c r="AV345" s="687">
        <f t="shared" ref="AV345:AV355" si="647">IFERROR(AU345-AT345,"-")</f>
        <v>-1034.1999999999998</v>
      </c>
      <c r="AW345" s="688">
        <f t="shared" ref="AW345:AW355" si="648">IFERROR(AU345/AT345,"-")</f>
        <v>0</v>
      </c>
      <c r="AX345" s="687">
        <f>'2. ГПП-ОГХК'!BS206+'2. ГПП-ОГХК'!BS207+'1. ГПП-АГПЗ+'!BS44+'1. ГПП-АГПЗ+'!BS45+'1. ГПП-АГПЗ+'!BS47+'1. ГПП-АГПЗ+'!BS46+'1. ГПП-АГПЗ+'!BS48</f>
        <v>340.9</v>
      </c>
      <c r="AY345" s="687">
        <f>'2. ГПП-ОГХК'!BU206+'2. ГПП-ОГХК'!BU207+'1. ГПП-АГПЗ+'!BU44+'1. ГПП-АГПЗ+'!BU45+'1. ГПП-АГПЗ+'!BU47+'1. ГПП-АГПЗ+'!BU46+'1. ГПП-АГПЗ+'!BU48</f>
        <v>0</v>
      </c>
      <c r="AZ345" s="687">
        <f t="shared" ref="AZ345:AZ355" si="649">IFERROR(AY345-AX345,"-")</f>
        <v>-340.9</v>
      </c>
      <c r="BA345" s="688">
        <f t="shared" ref="BA345:BA355" si="650">IFERROR(AY345/AX345,"-")</f>
        <v>0</v>
      </c>
      <c r="BB345" s="687">
        <f>'2. ГПП-ОГХК'!BY206+'2. ГПП-ОГХК'!BY207+'1. ГПП-АГПЗ+'!BY44+'1. ГПП-АГПЗ+'!BY45+'1. ГПП-АГПЗ+'!BY47+'1. ГПП-АГПЗ+'!BY46+'1. ГПП-АГПЗ+'!BY48</f>
        <v>341.7</v>
      </c>
      <c r="BC345" s="687">
        <f>'2. ГПП-ОГХК'!CA206+'2. ГПП-ОГХК'!CA207+'1. ГПП-АГПЗ+'!CA44+'1. ГПП-АГПЗ+'!CA45+'1. ГПП-АГПЗ+'!CA47+'1. ГПП-АГПЗ+'!CA46+'1. ГПП-АГПЗ+'!CA48</f>
        <v>0</v>
      </c>
      <c r="BD345" s="687">
        <f t="shared" ref="BD345:BD355" si="651">IFERROR(BC345-BB345,"-")</f>
        <v>-341.7</v>
      </c>
      <c r="BE345" s="688">
        <f t="shared" ref="BE345:BE355" si="652">IFERROR(BC345/BB345,"-")</f>
        <v>0</v>
      </c>
      <c r="BF345" s="687">
        <f>'2. ГПП-ОГХК'!CE206+'2. ГПП-ОГХК'!CE207+'1. ГПП-АГПЗ+'!CE44+'1. ГПП-АГПЗ+'!CE45+'1. ГПП-АГПЗ+'!CE47+'1. ГПП-АГПЗ+'!CE46+'1. ГПП-АГПЗ+'!CE48</f>
        <v>351.6</v>
      </c>
      <c r="BG345" s="687">
        <f>'2. ГПП-ОГХК'!CG206+'2. ГПП-ОГХК'!CG207+'1. ГПП-АГПЗ+'!CG44+'1. ГПП-АГПЗ+'!CG45+'1. ГПП-АГПЗ+'!CG47+'1. ГПП-АГПЗ+'!CG46+'1. ГПП-АГПЗ+'!CG48</f>
        <v>0</v>
      </c>
      <c r="BH345" s="687">
        <f t="shared" ref="BH345:BH355" si="653">IFERROR(BG345-BF345,"-")</f>
        <v>-351.6</v>
      </c>
      <c r="BI345" s="688">
        <f t="shared" ref="BI345:BI355" si="654">IFERROR(BG345/BF345,"-")</f>
        <v>0</v>
      </c>
      <c r="BJ345" s="687">
        <f t="shared" ref="BJ345:BJ355" si="655">BN345+BR345+BV345</f>
        <v>1078.3</v>
      </c>
      <c r="BK345" s="687">
        <f t="shared" ref="BK345:BK355" si="656">BO345+BS345+BW345</f>
        <v>0</v>
      </c>
      <c r="BL345" s="687">
        <f t="shared" ref="BL345:BL355" si="657">IFERROR(BK345-BJ345,"-")</f>
        <v>-1078.3</v>
      </c>
      <c r="BM345" s="688">
        <f t="shared" ref="BM345:BM355" si="658">IFERROR(BK345/BJ345,"-")</f>
        <v>0</v>
      </c>
      <c r="BN345" s="687">
        <f>'2. ГПП-ОГХК'!CQ206+'2. ГПП-ОГХК'!CQ207+'1. ГПП-АГПЗ+'!CQ44+'1. ГПП-АГПЗ+'!CQ45+'1. ГПП-АГПЗ+'!CQ47+'1. ГПП-АГПЗ+'!CQ46+'1. ГПП-АГПЗ+'!CQ48</f>
        <v>363.5</v>
      </c>
      <c r="BO345" s="687">
        <f>'2. ГПП-ОГХК'!CS206+'2. ГПП-ОГХК'!CS207+'1. ГПП-АГПЗ+'!CS44+'1. ГПП-АГПЗ+'!CS45+'1. ГПП-АГПЗ+'!CS47+'1. ГПП-АГПЗ+'!CS46+'1. ГПП-АГПЗ+'!CS48</f>
        <v>0</v>
      </c>
      <c r="BP345" s="687">
        <f t="shared" ref="BP345:BP355" si="659">IFERROR(BO345-BN345,"-")</f>
        <v>-363.5</v>
      </c>
      <c r="BQ345" s="688">
        <f t="shared" ref="BQ345:BQ355" si="660">IFERROR(BO345/BN345,"-")</f>
        <v>0</v>
      </c>
      <c r="BR345" s="687">
        <f>'2. ГПП-ОГХК'!CW206+'2. ГПП-ОГХК'!CW207+'1. ГПП-АГПЗ+'!CW44+'1. ГПП-АГПЗ+'!CW45+'1. ГПП-АГПЗ+'!CW47+'1. ГПП-АГПЗ+'!CW46+'1. ГПП-АГПЗ+'!CW48</f>
        <v>351.9</v>
      </c>
      <c r="BS345" s="687">
        <f>'2. ГПП-ОГХК'!CY206+'2. ГПП-ОГХК'!CY207+'1. ГПП-АГПЗ+'!CY44+'1. ГПП-АГПЗ+'!CY45+'1. ГПП-АГПЗ+'!CY47+'1. ГПП-АГПЗ+'!CY46+'1. ГПП-АГПЗ+'!CY48</f>
        <v>0</v>
      </c>
      <c r="BT345" s="687">
        <f t="shared" ref="BT345:BT355" si="661">IFERROR(BS345-BR345,"-")</f>
        <v>-351.9</v>
      </c>
      <c r="BU345" s="688">
        <f t="shared" ref="BU345:BU355" si="662">IFERROR(BS345/BR345,"-")</f>
        <v>0</v>
      </c>
      <c r="BV345" s="687">
        <f>'2. ГПП-ОГХК'!DC206+'2. ГПП-ОГХК'!DC207+'1. ГПП-АГПЗ+'!DC44+'1. ГПП-АГПЗ+'!DC45+'1. ГПП-АГПЗ+'!DC47+'1. ГПП-АГПЗ+'!DC46+'1. ГПП-АГПЗ+'!DC48</f>
        <v>362.9</v>
      </c>
      <c r="BW345" s="687">
        <f>'2. ГПП-ОГХК'!DE206+'2. ГПП-ОГХК'!DE207+'1. ГПП-АГПЗ+'!DE44+'1. ГПП-АГПЗ+'!DE45+'1. ГПП-АГПЗ+'!DE47+'1. ГПП-АГПЗ+'!DE46+'1. ГПП-АГПЗ+'!DE48</f>
        <v>0</v>
      </c>
      <c r="BX345" s="687">
        <f t="shared" ref="BX345:BX355" si="663">IFERROR(BW345-BV345,"-")</f>
        <v>-362.9</v>
      </c>
      <c r="BY345" s="688">
        <f t="shared" ref="BY345:BY355" si="664">IFERROR(BW345/BV345,"-")</f>
        <v>0</v>
      </c>
    </row>
    <row r="346" spans="2:77" ht="20.100000000000001" customHeight="1">
      <c r="C346" s="436" t="s">
        <v>103</v>
      </c>
      <c r="D346" s="528"/>
      <c r="E346" s="528"/>
      <c r="F346" s="529"/>
      <c r="G346" s="530" t="s">
        <v>448</v>
      </c>
      <c r="H346" s="530"/>
      <c r="I346" s="691" t="s">
        <v>169</v>
      </c>
      <c r="J346" s="687">
        <f t="shared" si="621"/>
        <v>13.3</v>
      </c>
      <c r="K346" s="687">
        <f t="shared" si="622"/>
        <v>0</v>
      </c>
      <c r="L346" s="687">
        <f t="shared" si="623"/>
        <v>-13.3</v>
      </c>
      <c r="M346" s="688">
        <f t="shared" si="624"/>
        <v>0</v>
      </c>
      <c r="N346" s="687">
        <f t="shared" si="625"/>
        <v>3.5</v>
      </c>
      <c r="O346" s="687">
        <f t="shared" si="626"/>
        <v>0</v>
      </c>
      <c r="P346" s="687">
        <f t="shared" si="627"/>
        <v>-3.5</v>
      </c>
      <c r="Q346" s="688">
        <f t="shared" si="628"/>
        <v>0</v>
      </c>
      <c r="R346" s="687">
        <f>'2. ГПП-ОГХК'!W206+'2. ГПП-ОГХК'!W207</f>
        <v>1.2</v>
      </c>
      <c r="S346" s="687">
        <f>'2. ГПП-ОГХК'!Y206+'2. ГПП-ОГХК'!Y207</f>
        <v>0</v>
      </c>
      <c r="T346" s="687">
        <f t="shared" si="629"/>
        <v>-1.2</v>
      </c>
      <c r="U346" s="688">
        <f t="shared" si="630"/>
        <v>0</v>
      </c>
      <c r="V346" s="687">
        <f>'2. ГПП-ОГХК'!AC206+'2. ГПП-ОГХК'!AC207</f>
        <v>1.1000000000000001</v>
      </c>
      <c r="W346" s="687">
        <f>'2. ГПП-ОГХК'!AE206+'2. ГПП-ОГХК'!AE207</f>
        <v>0</v>
      </c>
      <c r="X346" s="687">
        <f t="shared" si="631"/>
        <v>-1.1000000000000001</v>
      </c>
      <c r="Y346" s="688">
        <f t="shared" si="632"/>
        <v>0</v>
      </c>
      <c r="Z346" s="687">
        <f>'2. ГПП-ОГХК'!AI206+'2. ГПП-ОГХК'!AI207</f>
        <v>1.2</v>
      </c>
      <c r="AA346" s="687">
        <f>'2. ГПП-ОГХК'!AK206+'2. ГПП-ОГХК'!AK207</f>
        <v>0</v>
      </c>
      <c r="AB346" s="687">
        <f t="shared" si="633"/>
        <v>-1.2</v>
      </c>
      <c r="AC346" s="688">
        <f t="shared" si="634"/>
        <v>0</v>
      </c>
      <c r="AD346" s="687">
        <f t="shared" si="635"/>
        <v>2.8</v>
      </c>
      <c r="AE346" s="687">
        <f t="shared" si="636"/>
        <v>0</v>
      </c>
      <c r="AF346" s="687">
        <f t="shared" si="637"/>
        <v>-2.8</v>
      </c>
      <c r="AG346" s="688">
        <f t="shared" si="638"/>
        <v>0</v>
      </c>
      <c r="AH346" s="687">
        <f>'2. ГПП-ОГХК'!AU206+'2. ГПП-ОГХК'!AU207</f>
        <v>0.89999999999999991</v>
      </c>
      <c r="AI346" s="687">
        <f>'2. ГПП-ОГХК'!AW206+'2. ГПП-ОГХК'!AW207</f>
        <v>0</v>
      </c>
      <c r="AJ346" s="687">
        <f t="shared" si="639"/>
        <v>-0.89999999999999991</v>
      </c>
      <c r="AK346" s="688">
        <f t="shared" si="640"/>
        <v>0</v>
      </c>
      <c r="AL346" s="687">
        <f>'2. ГПП-ОГХК'!BA206+'2. ГПП-ОГХК'!BA207</f>
        <v>1</v>
      </c>
      <c r="AM346" s="687">
        <f>'2. ГПП-ОГХК'!BC206+'2. ГПП-ОГХК'!BC207</f>
        <v>0</v>
      </c>
      <c r="AN346" s="687">
        <f t="shared" si="641"/>
        <v>-1</v>
      </c>
      <c r="AO346" s="688">
        <f t="shared" si="642"/>
        <v>0</v>
      </c>
      <c r="AP346" s="687">
        <f>'2. ГПП-ОГХК'!BG206+'2. ГПП-ОГХК'!BG207</f>
        <v>0.89999999999999991</v>
      </c>
      <c r="AQ346" s="687">
        <f>'2. ГПП-ОГХК'!BI206+'2. ГПП-ОГХК'!BI207</f>
        <v>0</v>
      </c>
      <c r="AR346" s="687">
        <f t="shared" si="643"/>
        <v>-0.89999999999999991</v>
      </c>
      <c r="AS346" s="688">
        <f t="shared" si="644"/>
        <v>0</v>
      </c>
      <c r="AT346" s="687">
        <f t="shared" si="645"/>
        <v>3.2</v>
      </c>
      <c r="AU346" s="687">
        <f t="shared" si="646"/>
        <v>0</v>
      </c>
      <c r="AV346" s="687">
        <f t="shared" si="647"/>
        <v>-3.2</v>
      </c>
      <c r="AW346" s="688">
        <f t="shared" si="648"/>
        <v>0</v>
      </c>
      <c r="AX346" s="687">
        <f>'2. ГПП-ОГХК'!BS206+'2. ГПП-ОГХК'!BS207</f>
        <v>1.1000000000000001</v>
      </c>
      <c r="AY346" s="687">
        <f>'2. ГПП-ОГХК'!BU206+'2. ГПП-ОГХК'!BU207</f>
        <v>0</v>
      </c>
      <c r="AZ346" s="687">
        <f t="shared" si="649"/>
        <v>-1.1000000000000001</v>
      </c>
      <c r="BA346" s="688">
        <f t="shared" si="650"/>
        <v>0</v>
      </c>
      <c r="BB346" s="687">
        <f>'2. ГПП-ОГХК'!BY206+'2. ГПП-ОГХК'!BY207</f>
        <v>1.1000000000000001</v>
      </c>
      <c r="BC346" s="687">
        <f>'2. ГПП-ОГХК'!CA206+'2. ГПП-ОГХК'!CA207</f>
        <v>0</v>
      </c>
      <c r="BD346" s="687">
        <f t="shared" si="651"/>
        <v>-1.1000000000000001</v>
      </c>
      <c r="BE346" s="688">
        <f t="shared" si="652"/>
        <v>0</v>
      </c>
      <c r="BF346" s="687">
        <f>'2. ГПП-ОГХК'!CE206+'2. ГПП-ОГХК'!CE207</f>
        <v>1</v>
      </c>
      <c r="BG346" s="687">
        <f>'2. ГПП-ОГХК'!CG206+'2. ГПП-ОГХК'!CG207</f>
        <v>0</v>
      </c>
      <c r="BH346" s="687">
        <f t="shared" si="653"/>
        <v>-1</v>
      </c>
      <c r="BI346" s="688">
        <f t="shared" si="654"/>
        <v>0</v>
      </c>
      <c r="BJ346" s="687">
        <f t="shared" si="655"/>
        <v>3.8</v>
      </c>
      <c r="BK346" s="687">
        <f t="shared" si="656"/>
        <v>0</v>
      </c>
      <c r="BL346" s="687">
        <f t="shared" si="657"/>
        <v>-3.8</v>
      </c>
      <c r="BM346" s="688">
        <f t="shared" si="658"/>
        <v>0</v>
      </c>
      <c r="BN346" s="687">
        <f>'2. ГПП-ОГХК'!CQ206+'2. ГПП-ОГХК'!CQ207</f>
        <v>1.2</v>
      </c>
      <c r="BO346" s="687">
        <f>'2. ГПП-ОГХК'!CS206+'2. ГПП-ОГХК'!CS207</f>
        <v>0</v>
      </c>
      <c r="BP346" s="687">
        <f t="shared" si="659"/>
        <v>-1.2</v>
      </c>
      <c r="BQ346" s="688">
        <f t="shared" si="660"/>
        <v>0</v>
      </c>
      <c r="BR346" s="687">
        <f>'2. ГПП-ОГХК'!CW206+'2. ГПП-ОГХК'!CW207</f>
        <v>1.3</v>
      </c>
      <c r="BS346" s="687">
        <f>'2. ГПП-ОГХК'!CY206+'2. ГПП-ОГХК'!CY207</f>
        <v>0</v>
      </c>
      <c r="BT346" s="687">
        <f t="shared" si="661"/>
        <v>-1.3</v>
      </c>
      <c r="BU346" s="688">
        <f t="shared" si="662"/>
        <v>0</v>
      </c>
      <c r="BV346" s="687">
        <f>'2. ГПП-ОГХК'!DC206+'2. ГПП-ОГХК'!DC207</f>
        <v>1.3</v>
      </c>
      <c r="BW346" s="687">
        <f>'2. ГПП-ОГХК'!DE206+'2. ГПП-ОГХК'!DE207</f>
        <v>0</v>
      </c>
      <c r="BX346" s="687">
        <f t="shared" si="663"/>
        <v>-1.3</v>
      </c>
      <c r="BY346" s="688">
        <f t="shared" si="664"/>
        <v>0</v>
      </c>
    </row>
    <row r="347" spans="2:77" ht="20.100000000000001" customHeight="1">
      <c r="C347" s="430" t="s">
        <v>161</v>
      </c>
      <c r="D347" s="528"/>
      <c r="E347" s="528"/>
      <c r="F347" s="529"/>
      <c r="G347" s="530" t="s">
        <v>449</v>
      </c>
      <c r="H347" s="530"/>
      <c r="I347" s="694" t="s">
        <v>169</v>
      </c>
      <c r="J347" s="687">
        <f t="shared" si="621"/>
        <v>3.4</v>
      </c>
      <c r="K347" s="687">
        <f t="shared" si="622"/>
        <v>0</v>
      </c>
      <c r="L347" s="687">
        <f t="shared" si="623"/>
        <v>-3.4</v>
      </c>
      <c r="M347" s="688">
        <f t="shared" si="624"/>
        <v>0</v>
      </c>
      <c r="N347" s="687">
        <f t="shared" si="625"/>
        <v>0.89999999999999991</v>
      </c>
      <c r="O347" s="687">
        <f t="shared" si="626"/>
        <v>0</v>
      </c>
      <c r="P347" s="687">
        <f t="shared" si="627"/>
        <v>-0.89999999999999991</v>
      </c>
      <c r="Q347" s="688">
        <f t="shared" si="628"/>
        <v>0</v>
      </c>
      <c r="R347" s="687">
        <f>'2. ГПП-ОГХК'!W206</f>
        <v>0.3</v>
      </c>
      <c r="S347" s="687">
        <f>'2. ГПП-ОГХК'!Y206</f>
        <v>0</v>
      </c>
      <c r="T347" s="687">
        <f t="shared" si="629"/>
        <v>-0.3</v>
      </c>
      <c r="U347" s="688">
        <f t="shared" si="630"/>
        <v>0</v>
      </c>
      <c r="V347" s="687">
        <f>'2. ГПП-ОГХК'!AC206</f>
        <v>0.3</v>
      </c>
      <c r="W347" s="687">
        <f>'2. ГПП-ОГХК'!AE206</f>
        <v>0</v>
      </c>
      <c r="X347" s="687">
        <f t="shared" si="631"/>
        <v>-0.3</v>
      </c>
      <c r="Y347" s="688">
        <f t="shared" si="632"/>
        <v>0</v>
      </c>
      <c r="Z347" s="687">
        <f>'2. ГПП-ОГХК'!AI206</f>
        <v>0.3</v>
      </c>
      <c r="AA347" s="687">
        <f>'2. ГПП-ОГХК'!AK206</f>
        <v>0</v>
      </c>
      <c r="AB347" s="687">
        <f t="shared" si="633"/>
        <v>-0.3</v>
      </c>
      <c r="AC347" s="688">
        <f t="shared" si="634"/>
        <v>0</v>
      </c>
      <c r="AD347" s="687">
        <f t="shared" si="635"/>
        <v>0.60000000000000009</v>
      </c>
      <c r="AE347" s="687">
        <f t="shared" si="636"/>
        <v>0</v>
      </c>
      <c r="AF347" s="687">
        <f t="shared" si="637"/>
        <v>-0.60000000000000009</v>
      </c>
      <c r="AG347" s="688">
        <f t="shared" si="638"/>
        <v>0</v>
      </c>
      <c r="AH347" s="687">
        <f>'2. ГПП-ОГХК'!AU206</f>
        <v>0.2</v>
      </c>
      <c r="AI347" s="687">
        <f>'2. ГПП-ОГХК'!AW206</f>
        <v>0</v>
      </c>
      <c r="AJ347" s="687">
        <f t="shared" si="639"/>
        <v>-0.2</v>
      </c>
      <c r="AK347" s="688">
        <f t="shared" si="640"/>
        <v>0</v>
      </c>
      <c r="AL347" s="687">
        <f>'2. ГПП-ОГХК'!BA206</f>
        <v>0.2</v>
      </c>
      <c r="AM347" s="687">
        <f>'2. ГПП-ОГХК'!BC206</f>
        <v>0</v>
      </c>
      <c r="AN347" s="687">
        <f t="shared" si="641"/>
        <v>-0.2</v>
      </c>
      <c r="AO347" s="688">
        <f t="shared" si="642"/>
        <v>0</v>
      </c>
      <c r="AP347" s="687">
        <f>'2. ГПП-ОГХК'!BG206</f>
        <v>0.2</v>
      </c>
      <c r="AQ347" s="687">
        <f>'2. ГПП-ОГХК'!BI206</f>
        <v>0</v>
      </c>
      <c r="AR347" s="687">
        <f t="shared" si="643"/>
        <v>-0.2</v>
      </c>
      <c r="AS347" s="688">
        <f t="shared" si="644"/>
        <v>0</v>
      </c>
      <c r="AT347" s="687">
        <f t="shared" si="645"/>
        <v>0.8</v>
      </c>
      <c r="AU347" s="687">
        <f t="shared" si="646"/>
        <v>0</v>
      </c>
      <c r="AV347" s="687">
        <f t="shared" si="647"/>
        <v>-0.8</v>
      </c>
      <c r="AW347" s="688">
        <f t="shared" si="648"/>
        <v>0</v>
      </c>
      <c r="AX347" s="687">
        <f>'2. ГПП-ОГХК'!BS206</f>
        <v>0.3</v>
      </c>
      <c r="AY347" s="687">
        <f>'2. ГПП-ОГХК'!BU206</f>
        <v>0</v>
      </c>
      <c r="AZ347" s="687">
        <f t="shared" si="649"/>
        <v>-0.3</v>
      </c>
      <c r="BA347" s="688">
        <f t="shared" si="650"/>
        <v>0</v>
      </c>
      <c r="BB347" s="687">
        <f>'2. ГПП-ОГХК'!BY206</f>
        <v>0.3</v>
      </c>
      <c r="BC347" s="687">
        <f>'2. ГПП-ОГХК'!CA206</f>
        <v>0</v>
      </c>
      <c r="BD347" s="687">
        <f t="shared" si="651"/>
        <v>-0.3</v>
      </c>
      <c r="BE347" s="688">
        <f t="shared" si="652"/>
        <v>0</v>
      </c>
      <c r="BF347" s="687">
        <f>'2. ГПП-ОГХК'!CE206</f>
        <v>0.2</v>
      </c>
      <c r="BG347" s="687">
        <f>'2. ГПП-ОГХК'!CG206</f>
        <v>0</v>
      </c>
      <c r="BH347" s="687">
        <f t="shared" si="653"/>
        <v>-0.2</v>
      </c>
      <c r="BI347" s="688">
        <f t="shared" si="654"/>
        <v>0</v>
      </c>
      <c r="BJ347" s="687">
        <f t="shared" si="655"/>
        <v>1.1000000000000001</v>
      </c>
      <c r="BK347" s="687">
        <f t="shared" si="656"/>
        <v>0</v>
      </c>
      <c r="BL347" s="687">
        <f t="shared" si="657"/>
        <v>-1.1000000000000001</v>
      </c>
      <c r="BM347" s="688">
        <f t="shared" si="658"/>
        <v>0</v>
      </c>
      <c r="BN347" s="687">
        <f>'2. ГПП-ОГХК'!CQ206</f>
        <v>0.3</v>
      </c>
      <c r="BO347" s="687">
        <f>'2. ГПП-ОГХК'!CS206</f>
        <v>0</v>
      </c>
      <c r="BP347" s="687">
        <f t="shared" si="659"/>
        <v>-0.3</v>
      </c>
      <c r="BQ347" s="688">
        <f t="shared" si="660"/>
        <v>0</v>
      </c>
      <c r="BR347" s="687">
        <f>'2. ГПП-ОГХК'!CW206</f>
        <v>0.4</v>
      </c>
      <c r="BS347" s="687">
        <f>'2. ГПП-ОГХК'!CY206</f>
        <v>0</v>
      </c>
      <c r="BT347" s="687">
        <f t="shared" si="661"/>
        <v>-0.4</v>
      </c>
      <c r="BU347" s="688">
        <f t="shared" si="662"/>
        <v>0</v>
      </c>
      <c r="BV347" s="687">
        <f>'2. ГПП-ОГХК'!DC206</f>
        <v>0.4</v>
      </c>
      <c r="BW347" s="687">
        <f>'2. ГПП-ОГХК'!DE206</f>
        <v>0</v>
      </c>
      <c r="BX347" s="687">
        <f t="shared" si="663"/>
        <v>-0.4</v>
      </c>
      <c r="BY347" s="688">
        <f t="shared" si="664"/>
        <v>0</v>
      </c>
    </row>
    <row r="348" spans="2:77" ht="20.100000000000001" customHeight="1">
      <c r="C348" s="430" t="s">
        <v>129</v>
      </c>
      <c r="D348" s="528"/>
      <c r="E348" s="528"/>
      <c r="F348" s="529"/>
      <c r="G348" s="530" t="s">
        <v>450</v>
      </c>
      <c r="H348" s="530"/>
      <c r="I348" s="694" t="s">
        <v>169</v>
      </c>
      <c r="J348" s="687">
        <f t="shared" si="621"/>
        <v>9.9000000000000021</v>
      </c>
      <c r="K348" s="687">
        <f t="shared" si="622"/>
        <v>0</v>
      </c>
      <c r="L348" s="687">
        <f t="shared" si="623"/>
        <v>-9.9000000000000021</v>
      </c>
      <c r="M348" s="688">
        <f t="shared" si="624"/>
        <v>0</v>
      </c>
      <c r="N348" s="687">
        <f t="shared" si="625"/>
        <v>2.6</v>
      </c>
      <c r="O348" s="687">
        <f t="shared" si="626"/>
        <v>0</v>
      </c>
      <c r="P348" s="687">
        <f t="shared" si="627"/>
        <v>-2.6</v>
      </c>
      <c r="Q348" s="688">
        <f t="shared" si="628"/>
        <v>0</v>
      </c>
      <c r="R348" s="687">
        <f>'2. ГПП-ОГХК'!W207</f>
        <v>0.9</v>
      </c>
      <c r="S348" s="687">
        <f>'2. ГПП-ОГХК'!Y207</f>
        <v>0</v>
      </c>
      <c r="T348" s="687">
        <f t="shared" si="629"/>
        <v>-0.9</v>
      </c>
      <c r="U348" s="688">
        <f t="shared" si="630"/>
        <v>0</v>
      </c>
      <c r="V348" s="687">
        <f>'2. ГПП-ОГХК'!AC207</f>
        <v>0.8</v>
      </c>
      <c r="W348" s="687">
        <f>'2. ГПП-ОГХК'!AE207</f>
        <v>0</v>
      </c>
      <c r="X348" s="687">
        <f t="shared" si="631"/>
        <v>-0.8</v>
      </c>
      <c r="Y348" s="688">
        <f t="shared" si="632"/>
        <v>0</v>
      </c>
      <c r="Z348" s="687">
        <f>'2. ГПП-ОГХК'!AI207</f>
        <v>0.9</v>
      </c>
      <c r="AA348" s="687">
        <f>'2. ГПП-ОГХК'!AK207</f>
        <v>0</v>
      </c>
      <c r="AB348" s="687">
        <f t="shared" si="633"/>
        <v>-0.9</v>
      </c>
      <c r="AC348" s="688">
        <f t="shared" si="634"/>
        <v>0</v>
      </c>
      <c r="AD348" s="687">
        <f t="shared" si="635"/>
        <v>2.2000000000000002</v>
      </c>
      <c r="AE348" s="687">
        <f t="shared" si="636"/>
        <v>0</v>
      </c>
      <c r="AF348" s="687">
        <f t="shared" si="637"/>
        <v>-2.2000000000000002</v>
      </c>
      <c r="AG348" s="688">
        <f t="shared" si="638"/>
        <v>0</v>
      </c>
      <c r="AH348" s="687">
        <f>'2. ГПП-ОГХК'!AU207</f>
        <v>0.7</v>
      </c>
      <c r="AI348" s="687">
        <f>'2. ГПП-ОГХК'!AW207</f>
        <v>0</v>
      </c>
      <c r="AJ348" s="687">
        <f t="shared" si="639"/>
        <v>-0.7</v>
      </c>
      <c r="AK348" s="688">
        <f t="shared" si="640"/>
        <v>0</v>
      </c>
      <c r="AL348" s="687">
        <f>'2. ГПП-ОГХК'!BA207</f>
        <v>0.8</v>
      </c>
      <c r="AM348" s="687">
        <f>'2. ГПП-ОГХК'!BC207</f>
        <v>0</v>
      </c>
      <c r="AN348" s="687">
        <f t="shared" si="641"/>
        <v>-0.8</v>
      </c>
      <c r="AO348" s="688">
        <f t="shared" si="642"/>
        <v>0</v>
      </c>
      <c r="AP348" s="687">
        <f>'2. ГПП-ОГХК'!BG207</f>
        <v>0.7</v>
      </c>
      <c r="AQ348" s="687">
        <f>'2. ГПП-ОГХК'!BI207</f>
        <v>0</v>
      </c>
      <c r="AR348" s="687">
        <f t="shared" si="643"/>
        <v>-0.7</v>
      </c>
      <c r="AS348" s="688">
        <f t="shared" si="644"/>
        <v>0</v>
      </c>
      <c r="AT348" s="687">
        <f t="shared" si="645"/>
        <v>2.4000000000000004</v>
      </c>
      <c r="AU348" s="687">
        <f t="shared" si="646"/>
        <v>0</v>
      </c>
      <c r="AV348" s="687">
        <f t="shared" si="647"/>
        <v>-2.4000000000000004</v>
      </c>
      <c r="AW348" s="688">
        <f t="shared" si="648"/>
        <v>0</v>
      </c>
      <c r="AX348" s="687">
        <f>'2. ГПП-ОГХК'!BS207</f>
        <v>0.8</v>
      </c>
      <c r="AY348" s="687">
        <f>'2. ГПП-ОГХК'!BU207</f>
        <v>0</v>
      </c>
      <c r="AZ348" s="687">
        <f t="shared" si="649"/>
        <v>-0.8</v>
      </c>
      <c r="BA348" s="688">
        <f t="shared" si="650"/>
        <v>0</v>
      </c>
      <c r="BB348" s="687">
        <f>'2. ГПП-ОГХК'!BY207</f>
        <v>0.8</v>
      </c>
      <c r="BC348" s="687">
        <f>'2. ГПП-ОГХК'!CA207</f>
        <v>0</v>
      </c>
      <c r="BD348" s="687">
        <f t="shared" si="651"/>
        <v>-0.8</v>
      </c>
      <c r="BE348" s="688">
        <f t="shared" si="652"/>
        <v>0</v>
      </c>
      <c r="BF348" s="687">
        <f>'2. ГПП-ОГХК'!CE207</f>
        <v>0.8</v>
      </c>
      <c r="BG348" s="687">
        <f>'2. ГПП-ОГХК'!CG207</f>
        <v>0</v>
      </c>
      <c r="BH348" s="687">
        <f t="shared" si="653"/>
        <v>-0.8</v>
      </c>
      <c r="BI348" s="688">
        <f t="shared" si="654"/>
        <v>0</v>
      </c>
      <c r="BJ348" s="687">
        <f t="shared" si="655"/>
        <v>2.7</v>
      </c>
      <c r="BK348" s="687">
        <f t="shared" si="656"/>
        <v>0</v>
      </c>
      <c r="BL348" s="687">
        <f t="shared" si="657"/>
        <v>-2.7</v>
      </c>
      <c r="BM348" s="688">
        <f t="shared" si="658"/>
        <v>0</v>
      </c>
      <c r="BN348" s="687">
        <f>'2. ГПП-ОГХК'!CQ207</f>
        <v>0.9</v>
      </c>
      <c r="BO348" s="687">
        <f>'2. ГПП-ОГХК'!CS207</f>
        <v>0</v>
      </c>
      <c r="BP348" s="687">
        <f t="shared" si="659"/>
        <v>-0.9</v>
      </c>
      <c r="BQ348" s="688">
        <f t="shared" si="660"/>
        <v>0</v>
      </c>
      <c r="BR348" s="687">
        <f>'2. ГПП-ОГХК'!CW207</f>
        <v>0.9</v>
      </c>
      <c r="BS348" s="687">
        <f>'2. ГПП-ОГХК'!CY207</f>
        <v>0</v>
      </c>
      <c r="BT348" s="687">
        <f t="shared" si="661"/>
        <v>-0.9</v>
      </c>
      <c r="BU348" s="688">
        <f t="shared" si="662"/>
        <v>0</v>
      </c>
      <c r="BV348" s="687">
        <f>'2. ГПП-ОГХК'!DC207</f>
        <v>0.9</v>
      </c>
      <c r="BW348" s="687">
        <f>'2. ГПП-ОГХК'!DE207</f>
        <v>0</v>
      </c>
      <c r="BX348" s="687">
        <f t="shared" si="663"/>
        <v>-0.9</v>
      </c>
      <c r="BY348" s="688">
        <f t="shared" si="664"/>
        <v>0</v>
      </c>
    </row>
    <row r="349" spans="2:77" ht="20.100000000000001" customHeight="1">
      <c r="C349" s="436" t="s">
        <v>101</v>
      </c>
      <c r="D349" s="528"/>
      <c r="E349" s="528"/>
      <c r="F349" s="529"/>
      <c r="G349" s="530" t="s">
        <v>451</v>
      </c>
      <c r="H349" s="530"/>
      <c r="I349" s="691" t="s">
        <v>169</v>
      </c>
      <c r="J349" s="687">
        <f t="shared" si="621"/>
        <v>3776.1</v>
      </c>
      <c r="K349" s="687">
        <f t="shared" si="622"/>
        <v>0</v>
      </c>
      <c r="L349" s="687">
        <f t="shared" si="623"/>
        <v>-3776.1</v>
      </c>
      <c r="M349" s="688">
        <f t="shared" si="624"/>
        <v>0</v>
      </c>
      <c r="N349" s="687">
        <f t="shared" si="625"/>
        <v>947.6</v>
      </c>
      <c r="O349" s="687">
        <f t="shared" si="626"/>
        <v>0</v>
      </c>
      <c r="P349" s="687">
        <f t="shared" si="627"/>
        <v>-947.6</v>
      </c>
      <c r="Q349" s="688">
        <f t="shared" si="628"/>
        <v>0</v>
      </c>
      <c r="R349" s="687">
        <f>'1. ГПП-АГПЗ+'!W44+'1. ГПП-АГПЗ+'!W45+'1. ГПП-АГПЗ+'!W47+'1. ГПП-АГПЗ+'!W46+'1. ГПП-АГПЗ+'!W48</f>
        <v>326.10000000000002</v>
      </c>
      <c r="S349" s="687">
        <f>'1. ГПП-АГПЗ+'!Y44+'1. ГПП-АГПЗ+'!Y45+'1. ГПП-АГПЗ+'!Y47+'1. ГПП-АГПЗ+'!Y46+'1. ГПП-АГПЗ+'!Y48</f>
        <v>0</v>
      </c>
      <c r="T349" s="687">
        <f t="shared" si="629"/>
        <v>-326.10000000000002</v>
      </c>
      <c r="U349" s="688">
        <f t="shared" si="630"/>
        <v>0</v>
      </c>
      <c r="V349" s="687">
        <f>'1. ГПП-АГПЗ+'!AC44+'1. ГПП-АГПЗ+'!AC45+'1. ГПП-АГПЗ+'!AC47+'1. ГПП-АГПЗ+'!AC46+'1. ГПП-АГПЗ+'!AC48</f>
        <v>294.5</v>
      </c>
      <c r="W349" s="687">
        <f>'1. ГПП-АГПЗ+'!AE44+'1. ГПП-АГПЗ+'!AE45+'1. ГПП-АГПЗ+'!AE47+'1. ГПП-АГПЗ+'!AE46+'1. ГПП-АГПЗ+'!AE48</f>
        <v>0</v>
      </c>
      <c r="X349" s="687">
        <f t="shared" si="631"/>
        <v>-294.5</v>
      </c>
      <c r="Y349" s="688">
        <f t="shared" si="632"/>
        <v>0</v>
      </c>
      <c r="Z349" s="687">
        <f>'1. ГПП-АГПЗ+'!AI44+'1. ГПП-АГПЗ+'!AI45+'1. ГПП-АГПЗ+'!AI47+'1. ГПП-АГПЗ+'!AI46+'1. ГПП-АГПЗ+'!AI48</f>
        <v>327</v>
      </c>
      <c r="AA349" s="687">
        <f>'1. ГПП-АГПЗ+'!AK44+'1. ГПП-АГПЗ+'!AK45+'1. ГПП-АГПЗ+'!AK47+'1. ГПП-АГПЗ+'!AK46+'1. ГПП-АГПЗ+'!AK48</f>
        <v>0</v>
      </c>
      <c r="AB349" s="687">
        <f t="shared" si="633"/>
        <v>-327</v>
      </c>
      <c r="AC349" s="688">
        <f t="shared" si="634"/>
        <v>0</v>
      </c>
      <c r="AD349" s="687">
        <f t="shared" si="635"/>
        <v>723</v>
      </c>
      <c r="AE349" s="687">
        <f t="shared" si="636"/>
        <v>0</v>
      </c>
      <c r="AF349" s="687">
        <f t="shared" si="637"/>
        <v>-723</v>
      </c>
      <c r="AG349" s="688">
        <f t="shared" si="638"/>
        <v>0</v>
      </c>
      <c r="AH349" s="687">
        <f>'1. ГПП-АГПЗ+'!AU44+'1. ГПП-АГПЗ+'!AU45+'1. ГПП-АГПЗ+'!AU47+'1. ГПП-АГПЗ+'!AU46+'1. ГПП-АГПЗ+'!AU48</f>
        <v>316.5</v>
      </c>
      <c r="AI349" s="687">
        <f>'1. ГПП-АГПЗ+'!AW44+'1. ГПП-АГПЗ+'!AW45+'1. ГПП-АГПЗ+'!AW47+'1. ГПП-АГПЗ+'!AW46+'1. ГПП-АГПЗ+'!AW48</f>
        <v>0</v>
      </c>
      <c r="AJ349" s="687">
        <f t="shared" si="639"/>
        <v>-316.5</v>
      </c>
      <c r="AK349" s="688">
        <f t="shared" si="640"/>
        <v>0</v>
      </c>
      <c r="AL349" s="687">
        <f>'1. ГПП-АГПЗ+'!BA44+'1. ГПП-АГПЗ+'!BA45+'1. ГПП-АГПЗ+'!BA47+'1. ГПП-АГПЗ+'!BA46+'1. ГПП-АГПЗ+'!BA48</f>
        <v>224.2</v>
      </c>
      <c r="AM349" s="687">
        <f>'1. ГПП-АГПЗ+'!BC44+'1. ГПП-АГПЗ+'!BC45+'1. ГПП-АГПЗ+'!BC47+'1. ГПП-АГПЗ+'!BC46+'1. ГПП-АГПЗ+'!BC48</f>
        <v>0</v>
      </c>
      <c r="AN349" s="687">
        <f t="shared" si="641"/>
        <v>-224.2</v>
      </c>
      <c r="AO349" s="688">
        <f t="shared" si="642"/>
        <v>0</v>
      </c>
      <c r="AP349" s="687">
        <f>'1. ГПП-АГПЗ+'!BG44+'1. ГПП-АГПЗ+'!BG45+'1. ГПП-АГПЗ+'!BG47+'1. ГПП-АГПЗ+'!BG46+'1. ГПП-АГПЗ+'!BG48</f>
        <v>182.3</v>
      </c>
      <c r="AQ349" s="687">
        <f>'1. ГПП-АГПЗ+'!BI44+'1. ГПП-АГПЗ+'!BI45+'1. ГПП-АГПЗ+'!BI47+'1. ГПП-АГПЗ+'!BI46+'1. ГПП-АГПЗ+'!BI48</f>
        <v>0</v>
      </c>
      <c r="AR349" s="687">
        <f t="shared" si="643"/>
        <v>-182.3</v>
      </c>
      <c r="AS349" s="688">
        <f t="shared" si="644"/>
        <v>0</v>
      </c>
      <c r="AT349" s="687">
        <f t="shared" si="645"/>
        <v>1031</v>
      </c>
      <c r="AU349" s="687">
        <f t="shared" si="646"/>
        <v>0</v>
      </c>
      <c r="AV349" s="687">
        <f t="shared" si="647"/>
        <v>-1031</v>
      </c>
      <c r="AW349" s="688">
        <f t="shared" si="648"/>
        <v>0</v>
      </c>
      <c r="AX349" s="687">
        <f>'1. ГПП-АГПЗ+'!BS44+'1. ГПП-АГПЗ+'!BS45+'1. ГПП-АГПЗ+'!BS47+'1. ГПП-АГПЗ+'!BS46+'1. ГПП-АГПЗ+'!BS48</f>
        <v>339.8</v>
      </c>
      <c r="AY349" s="687">
        <f>'1. ГПП-АГПЗ+'!BU44+'1. ГПП-АГПЗ+'!BU45+'1. ГПП-АГПЗ+'!BU47+'1. ГПП-АГПЗ+'!BU46+'1. ГПП-АГПЗ+'!BU48</f>
        <v>0</v>
      </c>
      <c r="AZ349" s="687">
        <f t="shared" si="649"/>
        <v>-339.8</v>
      </c>
      <c r="BA349" s="688">
        <f t="shared" si="650"/>
        <v>0</v>
      </c>
      <c r="BB349" s="687">
        <f>'1. ГПП-АГПЗ+'!BY44+'1. ГПП-АГПЗ+'!BY45+'1. ГПП-АГПЗ+'!BY47+'1. ГПП-АГПЗ+'!BY46+'1. ГПП-АГПЗ+'!BY48</f>
        <v>340.6</v>
      </c>
      <c r="BC349" s="687">
        <f>'1. ГПП-АГПЗ+'!CA44+'1. ГПП-АГПЗ+'!CA45+'1. ГПП-АГПЗ+'!CA47+'1. ГПП-АГПЗ+'!CA46+'1. ГПП-АГПЗ+'!CA48</f>
        <v>0</v>
      </c>
      <c r="BD349" s="687">
        <f t="shared" si="651"/>
        <v>-340.6</v>
      </c>
      <c r="BE349" s="688">
        <f t="shared" si="652"/>
        <v>0</v>
      </c>
      <c r="BF349" s="687">
        <f>'1. ГПП-АГПЗ+'!CE44+'1. ГПП-АГПЗ+'!CE45+'1. ГПП-АГПЗ+'!CE47+'1. ГПП-АГПЗ+'!CE46+'1. ГПП-АГПЗ+'!CE48</f>
        <v>350.6</v>
      </c>
      <c r="BG349" s="687">
        <f>'1. ГПП-АГПЗ+'!CG44+'1. ГПП-АГПЗ+'!CG45+'1. ГПП-АГПЗ+'!CG47+'1. ГПП-АГПЗ+'!CG46+'1. ГПП-АГПЗ+'!CG48</f>
        <v>0</v>
      </c>
      <c r="BH349" s="687">
        <f t="shared" si="653"/>
        <v>-350.6</v>
      </c>
      <c r="BI349" s="688">
        <f t="shared" si="654"/>
        <v>0</v>
      </c>
      <c r="BJ349" s="687">
        <f t="shared" si="655"/>
        <v>1074.5</v>
      </c>
      <c r="BK349" s="687">
        <f t="shared" si="656"/>
        <v>0</v>
      </c>
      <c r="BL349" s="687">
        <f t="shared" si="657"/>
        <v>-1074.5</v>
      </c>
      <c r="BM349" s="688">
        <f t="shared" si="658"/>
        <v>0</v>
      </c>
      <c r="BN349" s="687">
        <f>'1. ГПП-АГПЗ+'!CQ44+'1. ГПП-АГПЗ+'!CQ45+'1. ГПП-АГПЗ+'!CQ47+'1. ГПП-АГПЗ+'!CQ46+'1. ГПП-АГПЗ+'!CQ48</f>
        <v>362.3</v>
      </c>
      <c r="BO349" s="687">
        <f>'1. ГПП-АГПЗ+'!CS44+'1. ГПП-АГПЗ+'!CS45+'1. ГПП-АГПЗ+'!CS47+'1. ГПП-АГПЗ+'!CS46+'1. ГПП-АГПЗ+'!CS48</f>
        <v>0</v>
      </c>
      <c r="BP349" s="687">
        <f t="shared" si="659"/>
        <v>-362.3</v>
      </c>
      <c r="BQ349" s="688">
        <f t="shared" si="660"/>
        <v>0</v>
      </c>
      <c r="BR349" s="687">
        <f>'1. ГПП-АГПЗ+'!CW44+'1. ГПП-АГПЗ+'!CW45+'1. ГПП-АГПЗ+'!CW47+'1. ГПП-АГПЗ+'!CW46+'1. ГПП-АГПЗ+'!CW48</f>
        <v>350.6</v>
      </c>
      <c r="BS349" s="687">
        <f>'1. ГПП-АГПЗ+'!CY44+'1. ГПП-АГПЗ+'!CY45+'1. ГПП-АГПЗ+'!CY47+'1. ГПП-АГПЗ+'!CY46+'1. ГПП-АГПЗ+'!CY48</f>
        <v>0</v>
      </c>
      <c r="BT349" s="687">
        <f t="shared" si="661"/>
        <v>-350.6</v>
      </c>
      <c r="BU349" s="688">
        <f t="shared" si="662"/>
        <v>0</v>
      </c>
      <c r="BV349" s="687">
        <f>'1. ГПП-АГПЗ+'!DC44+'1. ГПП-АГПЗ+'!DC45+'1. ГПП-АГПЗ+'!DC47+'1. ГПП-АГПЗ+'!DC46+'1. ГПП-АГПЗ+'!DC48</f>
        <v>361.6</v>
      </c>
      <c r="BW349" s="687">
        <f>'1. ГПП-АГПЗ+'!DE44+'1. ГПП-АГПЗ+'!DE45+'1. ГПП-АГПЗ+'!DE47+'1. ГПП-АГПЗ+'!DE46+'1. ГПП-АГПЗ+'!DE48</f>
        <v>0</v>
      </c>
      <c r="BX349" s="687">
        <f t="shared" si="663"/>
        <v>-361.6</v>
      </c>
      <c r="BY349" s="688">
        <f t="shared" si="664"/>
        <v>0</v>
      </c>
    </row>
    <row r="350" spans="2:77" ht="20.100000000000001" customHeight="1">
      <c r="C350" s="430" t="s">
        <v>452</v>
      </c>
      <c r="D350" s="528"/>
      <c r="E350" s="528"/>
      <c r="F350" s="529"/>
      <c r="G350" s="530" t="s">
        <v>453</v>
      </c>
      <c r="H350" s="530"/>
      <c r="I350" s="694" t="s">
        <v>169</v>
      </c>
      <c r="J350" s="687">
        <f t="shared" si="621"/>
        <v>1327</v>
      </c>
      <c r="K350" s="687">
        <f t="shared" si="622"/>
        <v>0</v>
      </c>
      <c r="L350" s="687">
        <f t="shared" si="623"/>
        <v>-1327</v>
      </c>
      <c r="M350" s="688">
        <f t="shared" si="624"/>
        <v>0</v>
      </c>
      <c r="N350" s="687">
        <f t="shared" si="625"/>
        <v>342.70000000000005</v>
      </c>
      <c r="O350" s="687">
        <f t="shared" si="626"/>
        <v>0</v>
      </c>
      <c r="P350" s="687">
        <f t="shared" si="627"/>
        <v>-342.70000000000005</v>
      </c>
      <c r="Q350" s="688">
        <f t="shared" si="628"/>
        <v>0</v>
      </c>
      <c r="R350" s="687">
        <f>'1. ГПП-АГПЗ+'!W44</f>
        <v>112.7</v>
      </c>
      <c r="S350" s="687">
        <f>'1. ГПП-АГПЗ+'!Y44</f>
        <v>0</v>
      </c>
      <c r="T350" s="687">
        <f t="shared" si="629"/>
        <v>-112.7</v>
      </c>
      <c r="U350" s="688">
        <f t="shared" si="630"/>
        <v>0</v>
      </c>
      <c r="V350" s="687">
        <f>'1. ГПП-АГПЗ+'!AC44</f>
        <v>101.7</v>
      </c>
      <c r="W350" s="687">
        <f>'1. ГПП-АГПЗ+'!AE44</f>
        <v>0</v>
      </c>
      <c r="X350" s="687">
        <f t="shared" si="631"/>
        <v>-101.7</v>
      </c>
      <c r="Y350" s="688">
        <f t="shared" si="632"/>
        <v>0</v>
      </c>
      <c r="Z350" s="687">
        <f>'1. ГПП-АГПЗ+'!AI44</f>
        <v>128.30000000000001</v>
      </c>
      <c r="AA350" s="687">
        <f>'1. ГПП-АГПЗ+'!AK44</f>
        <v>0</v>
      </c>
      <c r="AB350" s="687">
        <f t="shared" si="633"/>
        <v>-128.30000000000001</v>
      </c>
      <c r="AC350" s="688">
        <f t="shared" si="634"/>
        <v>0</v>
      </c>
      <c r="AD350" s="687">
        <f t="shared" si="635"/>
        <v>313.10000000000002</v>
      </c>
      <c r="AE350" s="687">
        <f t="shared" si="636"/>
        <v>0</v>
      </c>
      <c r="AF350" s="687">
        <f t="shared" si="637"/>
        <v>-313.10000000000002</v>
      </c>
      <c r="AG350" s="688">
        <f t="shared" si="638"/>
        <v>0</v>
      </c>
      <c r="AH350" s="687">
        <f>'1. ГПП-АГПЗ+'!AU44</f>
        <v>109.1</v>
      </c>
      <c r="AI350" s="687">
        <f>'1. ГПП-АГПЗ+'!AW44</f>
        <v>0</v>
      </c>
      <c r="AJ350" s="687">
        <f t="shared" si="639"/>
        <v>-109.1</v>
      </c>
      <c r="AK350" s="688">
        <f t="shared" si="640"/>
        <v>0</v>
      </c>
      <c r="AL350" s="687">
        <f>'1. ГПП-АГПЗ+'!BA44</f>
        <v>102</v>
      </c>
      <c r="AM350" s="687">
        <f>'1. ГПП-АГПЗ+'!BC44</f>
        <v>0</v>
      </c>
      <c r="AN350" s="687">
        <f t="shared" si="641"/>
        <v>-102</v>
      </c>
      <c r="AO350" s="688">
        <f t="shared" si="642"/>
        <v>0</v>
      </c>
      <c r="AP350" s="687">
        <f>'1. ГПП-АГПЗ+'!BG44</f>
        <v>102</v>
      </c>
      <c r="AQ350" s="687">
        <f>'1. ГПП-АГПЗ+'!BI44</f>
        <v>0</v>
      </c>
      <c r="AR350" s="687">
        <f t="shared" si="643"/>
        <v>-102</v>
      </c>
      <c r="AS350" s="688">
        <f t="shared" si="644"/>
        <v>0</v>
      </c>
      <c r="AT350" s="687">
        <f t="shared" si="645"/>
        <v>311.89999999999998</v>
      </c>
      <c r="AU350" s="687">
        <f t="shared" si="646"/>
        <v>0</v>
      </c>
      <c r="AV350" s="687">
        <f t="shared" si="647"/>
        <v>-311.89999999999998</v>
      </c>
      <c r="AW350" s="688">
        <f t="shared" si="648"/>
        <v>0</v>
      </c>
      <c r="AX350" s="687">
        <f>'1. ГПП-АГПЗ+'!BS44</f>
        <v>102</v>
      </c>
      <c r="AY350" s="687">
        <f>'1. ГПП-АГПЗ+'!BU44</f>
        <v>0</v>
      </c>
      <c r="AZ350" s="687">
        <f t="shared" si="649"/>
        <v>-102</v>
      </c>
      <c r="BA350" s="688">
        <f t="shared" si="650"/>
        <v>0</v>
      </c>
      <c r="BB350" s="687">
        <f>'1. ГПП-АГПЗ+'!BY44</f>
        <v>102</v>
      </c>
      <c r="BC350" s="687">
        <f>'1. ГПП-АГПЗ+'!CA44</f>
        <v>0</v>
      </c>
      <c r="BD350" s="687">
        <f t="shared" si="651"/>
        <v>-102</v>
      </c>
      <c r="BE350" s="688">
        <f t="shared" si="652"/>
        <v>0</v>
      </c>
      <c r="BF350" s="687">
        <f>'1. ГПП-АГПЗ+'!CE44</f>
        <v>107.9</v>
      </c>
      <c r="BG350" s="687">
        <f>'1. ГПП-АГПЗ+'!CG44</f>
        <v>0</v>
      </c>
      <c r="BH350" s="687">
        <f t="shared" si="653"/>
        <v>-107.9</v>
      </c>
      <c r="BI350" s="688">
        <f t="shared" si="654"/>
        <v>0</v>
      </c>
      <c r="BJ350" s="687">
        <f t="shared" si="655"/>
        <v>359.3</v>
      </c>
      <c r="BK350" s="687">
        <f t="shared" si="656"/>
        <v>0</v>
      </c>
      <c r="BL350" s="687">
        <f t="shared" si="657"/>
        <v>-359.3</v>
      </c>
      <c r="BM350" s="688">
        <f t="shared" si="658"/>
        <v>0</v>
      </c>
      <c r="BN350" s="687">
        <f>'1. ГПП-АГПЗ+'!CQ44</f>
        <v>112.7</v>
      </c>
      <c r="BO350" s="687">
        <f>'1. ГПП-АГПЗ+'!CS44</f>
        <v>0</v>
      </c>
      <c r="BP350" s="687">
        <f t="shared" si="659"/>
        <v>-112.7</v>
      </c>
      <c r="BQ350" s="688">
        <f t="shared" si="660"/>
        <v>0</v>
      </c>
      <c r="BR350" s="687">
        <f>'1. ГПП-АГПЗ+'!CW44</f>
        <v>120.7</v>
      </c>
      <c r="BS350" s="687">
        <f>'1. ГПП-АГПЗ+'!CY44</f>
        <v>0</v>
      </c>
      <c r="BT350" s="687">
        <f t="shared" si="661"/>
        <v>-120.7</v>
      </c>
      <c r="BU350" s="688">
        <f t="shared" si="662"/>
        <v>0</v>
      </c>
      <c r="BV350" s="687">
        <f>'1. ГПП-АГПЗ+'!DC44</f>
        <v>125.9</v>
      </c>
      <c r="BW350" s="687">
        <f>'1. ГПП-АГПЗ+'!DE44</f>
        <v>0</v>
      </c>
      <c r="BX350" s="687">
        <f t="shared" si="663"/>
        <v>-125.9</v>
      </c>
      <c r="BY350" s="688">
        <f t="shared" si="664"/>
        <v>0</v>
      </c>
    </row>
    <row r="351" spans="2:77" ht="20.100000000000001" customHeight="1">
      <c r="C351" s="430" t="s">
        <v>454</v>
      </c>
      <c r="D351" s="528"/>
      <c r="E351" s="528"/>
      <c r="F351" s="529"/>
      <c r="G351" s="530" t="s">
        <v>455</v>
      </c>
      <c r="H351" s="530"/>
      <c r="I351" s="694" t="s">
        <v>169</v>
      </c>
      <c r="J351" s="687">
        <f t="shared" si="621"/>
        <v>753.80000000000007</v>
      </c>
      <c r="K351" s="687">
        <f t="shared" si="622"/>
        <v>0</v>
      </c>
      <c r="L351" s="687">
        <f t="shared" si="623"/>
        <v>-753.80000000000007</v>
      </c>
      <c r="M351" s="688">
        <f t="shared" si="624"/>
        <v>0</v>
      </c>
      <c r="N351" s="687">
        <f t="shared" si="625"/>
        <v>317.10000000000002</v>
      </c>
      <c r="O351" s="687">
        <f t="shared" si="626"/>
        <v>0</v>
      </c>
      <c r="P351" s="687">
        <f t="shared" si="627"/>
        <v>-317.10000000000002</v>
      </c>
      <c r="Q351" s="688">
        <f t="shared" si="628"/>
        <v>0</v>
      </c>
      <c r="R351" s="687">
        <f>'1. ГПП-АГПЗ+'!W45</f>
        <v>81</v>
      </c>
      <c r="S351" s="687">
        <f>'1. ГПП-АГПЗ+'!Y45</f>
        <v>0</v>
      </c>
      <c r="T351" s="687">
        <f t="shared" si="629"/>
        <v>-81</v>
      </c>
      <c r="U351" s="688">
        <f t="shared" si="630"/>
        <v>0</v>
      </c>
      <c r="V351" s="687">
        <f>'1. ГПП-АГПЗ+'!AC45</f>
        <v>70.900000000000006</v>
      </c>
      <c r="W351" s="687">
        <f>'1. ГПП-АГПЗ+'!AE45</f>
        <v>0</v>
      </c>
      <c r="X351" s="687">
        <f t="shared" si="631"/>
        <v>-70.900000000000006</v>
      </c>
      <c r="Y351" s="688">
        <f t="shared" si="632"/>
        <v>0</v>
      </c>
      <c r="Z351" s="687">
        <f>'1. ГПП-АГПЗ+'!AI45</f>
        <v>165.2</v>
      </c>
      <c r="AA351" s="687">
        <f>'1. ГПП-АГПЗ+'!AK45</f>
        <v>0</v>
      </c>
      <c r="AB351" s="687">
        <f t="shared" si="633"/>
        <v>-165.2</v>
      </c>
      <c r="AC351" s="688">
        <f t="shared" si="634"/>
        <v>0</v>
      </c>
      <c r="AD351" s="687">
        <f t="shared" si="635"/>
        <v>28</v>
      </c>
      <c r="AE351" s="687">
        <f t="shared" si="636"/>
        <v>0</v>
      </c>
      <c r="AF351" s="687">
        <f t="shared" si="637"/>
        <v>-28</v>
      </c>
      <c r="AG351" s="688">
        <f t="shared" si="638"/>
        <v>0</v>
      </c>
      <c r="AH351" s="687">
        <f>'1. ГПП-АГПЗ+'!AU45</f>
        <v>21.9</v>
      </c>
      <c r="AI351" s="687">
        <f>'1. ГПП-АГПЗ+'!AW45</f>
        <v>0</v>
      </c>
      <c r="AJ351" s="687">
        <f t="shared" si="639"/>
        <v>-21.9</v>
      </c>
      <c r="AK351" s="688">
        <f t="shared" si="640"/>
        <v>0</v>
      </c>
      <c r="AL351" s="687">
        <f>'1. ГПП-АГПЗ+'!BA45</f>
        <v>3.1</v>
      </c>
      <c r="AM351" s="687">
        <f>'1. ГПП-АГПЗ+'!BC45</f>
        <v>0</v>
      </c>
      <c r="AN351" s="687">
        <f t="shared" si="641"/>
        <v>-3.1</v>
      </c>
      <c r="AO351" s="688">
        <f t="shared" si="642"/>
        <v>0</v>
      </c>
      <c r="AP351" s="687">
        <f>'1. ГПП-АГПЗ+'!BG45</f>
        <v>3</v>
      </c>
      <c r="AQ351" s="687">
        <f>'1. ГПП-АГПЗ+'!BI45</f>
        <v>0</v>
      </c>
      <c r="AR351" s="687">
        <f t="shared" si="643"/>
        <v>-3</v>
      </c>
      <c r="AS351" s="688">
        <f t="shared" si="644"/>
        <v>0</v>
      </c>
      <c r="AT351" s="687">
        <f t="shared" si="645"/>
        <v>197.60000000000002</v>
      </c>
      <c r="AU351" s="687">
        <f t="shared" si="646"/>
        <v>0</v>
      </c>
      <c r="AV351" s="687">
        <f t="shared" si="647"/>
        <v>-197.60000000000002</v>
      </c>
      <c r="AW351" s="688">
        <f t="shared" si="648"/>
        <v>0</v>
      </c>
      <c r="AX351" s="687">
        <f>'1. ГПП-АГПЗ+'!BS45</f>
        <v>43.8</v>
      </c>
      <c r="AY351" s="687">
        <f>'1. ГПП-АГПЗ+'!BU45</f>
        <v>0</v>
      </c>
      <c r="AZ351" s="687">
        <f t="shared" si="649"/>
        <v>-43.8</v>
      </c>
      <c r="BA351" s="688">
        <f t="shared" si="650"/>
        <v>0</v>
      </c>
      <c r="BB351" s="687">
        <f>'1. ГПП-АГПЗ+'!BY45</f>
        <v>75.400000000000006</v>
      </c>
      <c r="BC351" s="687">
        <f>'1. ГПП-АГПЗ+'!CA45</f>
        <v>0</v>
      </c>
      <c r="BD351" s="687">
        <f t="shared" si="651"/>
        <v>-75.400000000000006</v>
      </c>
      <c r="BE351" s="688">
        <f t="shared" si="652"/>
        <v>0</v>
      </c>
      <c r="BF351" s="687">
        <f>'1. ГПП-АГПЗ+'!CE45</f>
        <v>78.400000000000006</v>
      </c>
      <c r="BG351" s="687">
        <f>'1. ГПП-АГПЗ+'!CG45</f>
        <v>0</v>
      </c>
      <c r="BH351" s="687">
        <f t="shared" si="653"/>
        <v>-78.400000000000006</v>
      </c>
      <c r="BI351" s="688">
        <f t="shared" si="654"/>
        <v>0</v>
      </c>
      <c r="BJ351" s="687">
        <f t="shared" si="655"/>
        <v>211.10000000000002</v>
      </c>
      <c r="BK351" s="687">
        <f t="shared" si="656"/>
        <v>0</v>
      </c>
      <c r="BL351" s="687">
        <f t="shared" si="657"/>
        <v>-211.10000000000002</v>
      </c>
      <c r="BM351" s="688">
        <f t="shared" si="658"/>
        <v>0</v>
      </c>
      <c r="BN351" s="687">
        <f>'1. ГПП-АГПЗ+'!CQ45</f>
        <v>79.7</v>
      </c>
      <c r="BO351" s="687">
        <f>'1. ГПП-АГПЗ+'!CS45</f>
        <v>0</v>
      </c>
      <c r="BP351" s="687">
        <f t="shared" si="659"/>
        <v>-79.7</v>
      </c>
      <c r="BQ351" s="688">
        <f t="shared" si="660"/>
        <v>0</v>
      </c>
      <c r="BR351" s="687">
        <f>'1. ГПП-АГПЗ+'!CW45</f>
        <v>65.599999999999994</v>
      </c>
      <c r="BS351" s="687">
        <f>'1. ГПП-АГПЗ+'!CY45</f>
        <v>0</v>
      </c>
      <c r="BT351" s="687">
        <f t="shared" si="661"/>
        <v>-65.599999999999994</v>
      </c>
      <c r="BU351" s="688">
        <f t="shared" si="662"/>
        <v>0</v>
      </c>
      <c r="BV351" s="687">
        <f>'1. ГПП-АГПЗ+'!DC45</f>
        <v>65.8</v>
      </c>
      <c r="BW351" s="687">
        <f>'1. ГПП-АГПЗ+'!DE45</f>
        <v>0</v>
      </c>
      <c r="BX351" s="687">
        <f t="shared" si="663"/>
        <v>-65.8</v>
      </c>
      <c r="BY351" s="688">
        <f t="shared" si="664"/>
        <v>0</v>
      </c>
    </row>
    <row r="352" spans="2:77" ht="20.100000000000001" customHeight="1">
      <c r="C352" s="430" t="s">
        <v>456</v>
      </c>
      <c r="D352" s="528"/>
      <c r="E352" s="528"/>
      <c r="F352" s="529"/>
      <c r="G352" s="530" t="s">
        <v>457</v>
      </c>
      <c r="H352" s="530"/>
      <c r="I352" s="694" t="s">
        <v>169</v>
      </c>
      <c r="J352" s="687">
        <f t="shared" si="621"/>
        <v>1695.3000000000002</v>
      </c>
      <c r="K352" s="687">
        <f t="shared" si="622"/>
        <v>0</v>
      </c>
      <c r="L352" s="687">
        <f t="shared" si="623"/>
        <v>-1695.3000000000002</v>
      </c>
      <c r="M352" s="688">
        <f t="shared" si="624"/>
        <v>0</v>
      </c>
      <c r="N352" s="687">
        <f t="shared" si="625"/>
        <v>287.8</v>
      </c>
      <c r="O352" s="687">
        <f t="shared" si="626"/>
        <v>0</v>
      </c>
      <c r="P352" s="687">
        <f t="shared" si="627"/>
        <v>-287.8</v>
      </c>
      <c r="Q352" s="688">
        <f t="shared" si="628"/>
        <v>0</v>
      </c>
      <c r="R352" s="687">
        <f>'1. ГПП-АГПЗ+'!W47+'1. ГПП-АГПЗ+'!W46+'1. ГПП-АГПЗ+'!W48</f>
        <v>132.4</v>
      </c>
      <c r="S352" s="687">
        <f>'1. ГПП-АГПЗ+'!Y47+'1. ГПП-АГПЗ+'!Y46+'1. ГПП-АГПЗ+'!Y48</f>
        <v>0</v>
      </c>
      <c r="T352" s="687">
        <f t="shared" si="629"/>
        <v>-132.4</v>
      </c>
      <c r="U352" s="688">
        <f t="shared" si="630"/>
        <v>0</v>
      </c>
      <c r="V352" s="687">
        <f>'1. ГПП-АГПЗ+'!AC47+'1. ГПП-АГПЗ+'!AC46+'1. ГПП-АГПЗ+'!AC48</f>
        <v>121.9</v>
      </c>
      <c r="W352" s="687">
        <f>'1. ГПП-АГПЗ+'!AE47+'1. ГПП-АГПЗ+'!AE46+'1. ГПП-АГПЗ+'!AE48</f>
        <v>0</v>
      </c>
      <c r="X352" s="687">
        <f t="shared" si="631"/>
        <v>-121.9</v>
      </c>
      <c r="Y352" s="688">
        <f t="shared" si="632"/>
        <v>0</v>
      </c>
      <c r="Z352" s="687">
        <f>'1. ГПП-АГПЗ+'!AI47+'1. ГПП-АГПЗ+'!AI46+'1. ГПП-АГПЗ+'!AI48</f>
        <v>33.5</v>
      </c>
      <c r="AA352" s="687">
        <f>'1. ГПП-АГПЗ+'!AK47+'1. ГПП-АГПЗ+'!AK46+'1. ГПП-АГПЗ+'!AK48</f>
        <v>0</v>
      </c>
      <c r="AB352" s="687">
        <f t="shared" si="633"/>
        <v>-33.5</v>
      </c>
      <c r="AC352" s="688">
        <f t="shared" si="634"/>
        <v>0</v>
      </c>
      <c r="AD352" s="687">
        <f t="shared" si="635"/>
        <v>381.90000000000003</v>
      </c>
      <c r="AE352" s="687">
        <f t="shared" si="636"/>
        <v>0</v>
      </c>
      <c r="AF352" s="687">
        <f t="shared" si="637"/>
        <v>-381.90000000000003</v>
      </c>
      <c r="AG352" s="688">
        <f t="shared" si="638"/>
        <v>0</v>
      </c>
      <c r="AH352" s="687">
        <f>'1. ГПП-АГПЗ+'!AU47+'1. ГПП-АГПЗ+'!AU46+'1. ГПП-АГПЗ+'!AU48</f>
        <v>185.5</v>
      </c>
      <c r="AI352" s="687">
        <f>'1. ГПП-АГПЗ+'!AW47+'1. ГПП-АГПЗ+'!AW46+'1. ГПП-АГПЗ+'!AW48</f>
        <v>0</v>
      </c>
      <c r="AJ352" s="687">
        <f t="shared" si="639"/>
        <v>-185.5</v>
      </c>
      <c r="AK352" s="688">
        <f t="shared" si="640"/>
        <v>0</v>
      </c>
      <c r="AL352" s="687">
        <f>'1. ГПП-АГПЗ+'!BA47+'1. ГПП-АГПЗ+'!BA46+'1. ГПП-АГПЗ+'!BA48</f>
        <v>119.1</v>
      </c>
      <c r="AM352" s="687">
        <f>'1. ГПП-АГПЗ+'!BC47+'1. ГПП-АГПЗ+'!BC46+'1. ГПП-АГПЗ+'!BC48</f>
        <v>0</v>
      </c>
      <c r="AN352" s="687">
        <f t="shared" si="641"/>
        <v>-119.1</v>
      </c>
      <c r="AO352" s="688">
        <f t="shared" si="642"/>
        <v>0</v>
      </c>
      <c r="AP352" s="687">
        <f>'1. ГПП-АГПЗ+'!BG47+'1. ГПП-АГПЗ+'!BG46+'1. ГПП-АГПЗ+'!BG48</f>
        <v>77.3</v>
      </c>
      <c r="AQ352" s="687">
        <f>'1. ГПП-АГПЗ+'!BI47+'1. ГПП-АГПЗ+'!BI46+'1. ГПП-АГПЗ+'!BI48</f>
        <v>0</v>
      </c>
      <c r="AR352" s="687">
        <f t="shared" si="643"/>
        <v>-77.3</v>
      </c>
      <c r="AS352" s="688">
        <f t="shared" si="644"/>
        <v>0</v>
      </c>
      <c r="AT352" s="687">
        <f t="shared" si="645"/>
        <v>521.5</v>
      </c>
      <c r="AU352" s="687">
        <f t="shared" si="646"/>
        <v>0</v>
      </c>
      <c r="AV352" s="687">
        <f t="shared" si="647"/>
        <v>-521.5</v>
      </c>
      <c r="AW352" s="688">
        <f t="shared" si="648"/>
        <v>0</v>
      </c>
      <c r="AX352" s="687">
        <f>'1. ГПП-АГПЗ+'!BS47+'1. ГПП-АГПЗ+'!BS46+'1. ГПП-АГПЗ+'!BS48</f>
        <v>194</v>
      </c>
      <c r="AY352" s="687">
        <f>'1. ГПП-АГПЗ+'!BU47+'1. ГПП-АГПЗ+'!BU46+'1. ГПП-АГПЗ+'!BU48</f>
        <v>0</v>
      </c>
      <c r="AZ352" s="687">
        <f t="shared" si="649"/>
        <v>-194</v>
      </c>
      <c r="BA352" s="688">
        <f t="shared" si="650"/>
        <v>0</v>
      </c>
      <c r="BB352" s="687">
        <f>'1. ГПП-АГПЗ+'!BY47+'1. ГПП-АГПЗ+'!BY46+'1. ГПП-АГПЗ+'!BY48</f>
        <v>163.19999999999999</v>
      </c>
      <c r="BC352" s="687">
        <f>'1. ГПП-АГПЗ+'!CA47+'1. ГПП-АГПЗ+'!CA46+'1. ГПП-АГПЗ+'!CA48</f>
        <v>0</v>
      </c>
      <c r="BD352" s="687">
        <f t="shared" si="651"/>
        <v>-163.19999999999999</v>
      </c>
      <c r="BE352" s="688">
        <f t="shared" si="652"/>
        <v>0</v>
      </c>
      <c r="BF352" s="687">
        <f>'1. ГПП-АГПЗ+'!CE47+'1. ГПП-АГПЗ+'!CE46+'1. ГПП-АГПЗ+'!CE48</f>
        <v>164.3</v>
      </c>
      <c r="BG352" s="687">
        <f>'1. ГПП-АГПЗ+'!CG47+'1. ГПП-АГПЗ+'!CG46+'1. ГПП-АГПЗ+'!CG48</f>
        <v>0</v>
      </c>
      <c r="BH352" s="687">
        <f t="shared" si="653"/>
        <v>-164.3</v>
      </c>
      <c r="BI352" s="688">
        <f t="shared" si="654"/>
        <v>0</v>
      </c>
      <c r="BJ352" s="687">
        <f t="shared" si="655"/>
        <v>504.1</v>
      </c>
      <c r="BK352" s="687">
        <f t="shared" si="656"/>
        <v>0</v>
      </c>
      <c r="BL352" s="687">
        <f t="shared" si="657"/>
        <v>-504.1</v>
      </c>
      <c r="BM352" s="688">
        <f t="shared" si="658"/>
        <v>0</v>
      </c>
      <c r="BN352" s="687">
        <f>'1. ГПП-АГПЗ+'!CQ47+'1. ГПП-АГПЗ+'!CQ46+'1. ГПП-АГПЗ+'!CQ48</f>
        <v>169.9</v>
      </c>
      <c r="BO352" s="687">
        <f>'1. ГПП-АГПЗ+'!CS47+'1. ГПП-АГПЗ+'!CS46+'1. ГПП-АГПЗ+'!CS48</f>
        <v>0</v>
      </c>
      <c r="BP352" s="687">
        <f t="shared" si="659"/>
        <v>-169.9</v>
      </c>
      <c r="BQ352" s="688">
        <f t="shared" si="660"/>
        <v>0</v>
      </c>
      <c r="BR352" s="687">
        <f>'1. ГПП-АГПЗ+'!CW47+'1. ГПП-АГПЗ+'!CW46+'1. ГПП-АГПЗ+'!CW48</f>
        <v>164.3</v>
      </c>
      <c r="BS352" s="687">
        <f>'1. ГПП-АГПЗ+'!CY47+'1. ГПП-АГПЗ+'!CY46+'1. ГПП-АГПЗ+'!CY48</f>
        <v>0</v>
      </c>
      <c r="BT352" s="687">
        <f t="shared" si="661"/>
        <v>-164.3</v>
      </c>
      <c r="BU352" s="688">
        <f t="shared" si="662"/>
        <v>0</v>
      </c>
      <c r="BV352" s="687">
        <f>'1. ГПП-АГПЗ+'!DC47+'1. ГПП-АГПЗ+'!DC46+'1. ГПП-АГПЗ+'!DC48</f>
        <v>169.9</v>
      </c>
      <c r="BW352" s="687">
        <f>'1. ГПП-АГПЗ+'!DE47+'1. ГПП-АГПЗ+'!DE46+'1. ГПП-АГПЗ+'!DE48</f>
        <v>0</v>
      </c>
      <c r="BX352" s="687">
        <f t="shared" si="663"/>
        <v>-169.9</v>
      </c>
      <c r="BY352" s="688">
        <f t="shared" si="664"/>
        <v>0</v>
      </c>
    </row>
    <row r="353" spans="2:77" ht="20.100000000000001" customHeight="1">
      <c r="C353" s="430" t="s">
        <v>458</v>
      </c>
      <c r="D353" s="528"/>
      <c r="E353" s="528"/>
      <c r="F353" s="529"/>
      <c r="G353" s="530" t="s">
        <v>459</v>
      </c>
      <c r="H353" s="530"/>
      <c r="I353" s="694" t="s">
        <v>169</v>
      </c>
      <c r="J353" s="687">
        <f t="shared" si="621"/>
        <v>90</v>
      </c>
      <c r="K353" s="687">
        <f t="shared" si="622"/>
        <v>0</v>
      </c>
      <c r="L353" s="687">
        <f t="shared" si="623"/>
        <v>-90</v>
      </c>
      <c r="M353" s="688">
        <f t="shared" si="624"/>
        <v>0</v>
      </c>
      <c r="N353" s="687">
        <f t="shared" si="625"/>
        <v>33.5</v>
      </c>
      <c r="O353" s="687">
        <f t="shared" si="626"/>
        <v>0</v>
      </c>
      <c r="P353" s="687">
        <f t="shared" si="627"/>
        <v>-33.5</v>
      </c>
      <c r="Q353" s="688">
        <f t="shared" si="628"/>
        <v>0</v>
      </c>
      <c r="R353" s="687">
        <f>'1. ГПП-АГПЗ+'!W47</f>
        <v>0</v>
      </c>
      <c r="S353" s="687">
        <f>'1. ГПП-АГПЗ+'!Y47</f>
        <v>0</v>
      </c>
      <c r="T353" s="687">
        <f t="shared" si="629"/>
        <v>0</v>
      </c>
      <c r="U353" s="688" t="str">
        <f t="shared" si="630"/>
        <v>-</v>
      </c>
      <c r="V353" s="687">
        <f>'1. ГПП-АГПЗ+'!AC47</f>
        <v>0</v>
      </c>
      <c r="W353" s="687">
        <f>'1. ГПП-АГПЗ+'!AE47</f>
        <v>0</v>
      </c>
      <c r="X353" s="687">
        <f t="shared" si="631"/>
        <v>0</v>
      </c>
      <c r="Y353" s="688" t="str">
        <f t="shared" si="632"/>
        <v>-</v>
      </c>
      <c r="Z353" s="687">
        <f>'1. ГПП-АГПЗ+'!AI47</f>
        <v>33.5</v>
      </c>
      <c r="AA353" s="687">
        <f>'1. ГПП-АГПЗ+'!AK47</f>
        <v>0</v>
      </c>
      <c r="AB353" s="687">
        <f t="shared" si="633"/>
        <v>-33.5</v>
      </c>
      <c r="AC353" s="688">
        <f t="shared" si="634"/>
        <v>0</v>
      </c>
      <c r="AD353" s="687">
        <f t="shared" si="635"/>
        <v>32.4</v>
      </c>
      <c r="AE353" s="687">
        <f t="shared" si="636"/>
        <v>0</v>
      </c>
      <c r="AF353" s="687">
        <f t="shared" si="637"/>
        <v>-32.4</v>
      </c>
      <c r="AG353" s="688">
        <f t="shared" si="638"/>
        <v>0</v>
      </c>
      <c r="AH353" s="687">
        <f>'1. ГПП-АГПЗ+'!AU47</f>
        <v>32.4</v>
      </c>
      <c r="AI353" s="687">
        <f>'1. ГПП-АГПЗ+'!AW47</f>
        <v>0</v>
      </c>
      <c r="AJ353" s="687">
        <f t="shared" si="639"/>
        <v>-32.4</v>
      </c>
      <c r="AK353" s="688">
        <f t="shared" si="640"/>
        <v>0</v>
      </c>
      <c r="AL353" s="687">
        <f>'1. ГПП-АГПЗ+'!BA47</f>
        <v>0</v>
      </c>
      <c r="AM353" s="687">
        <f>'1. ГПП-АГПЗ+'!BC47</f>
        <v>0</v>
      </c>
      <c r="AN353" s="687">
        <f t="shared" si="641"/>
        <v>0</v>
      </c>
      <c r="AO353" s="688" t="str">
        <f t="shared" si="642"/>
        <v>-</v>
      </c>
      <c r="AP353" s="687">
        <f>'1. ГПП-АГПЗ+'!BG47</f>
        <v>0</v>
      </c>
      <c r="AQ353" s="687">
        <f>'1. ГПП-АГПЗ+'!BI47</f>
        <v>0</v>
      </c>
      <c r="AR353" s="687">
        <f t="shared" si="643"/>
        <v>0</v>
      </c>
      <c r="AS353" s="688" t="str">
        <f t="shared" si="644"/>
        <v>-</v>
      </c>
      <c r="AT353" s="687">
        <f t="shared" si="645"/>
        <v>24.1</v>
      </c>
      <c r="AU353" s="687">
        <f t="shared" si="646"/>
        <v>0</v>
      </c>
      <c r="AV353" s="687">
        <f t="shared" si="647"/>
        <v>-24.1</v>
      </c>
      <c r="AW353" s="688">
        <f t="shared" si="648"/>
        <v>0</v>
      </c>
      <c r="AX353" s="687">
        <f>'1. ГПП-АГПЗ+'!BS47</f>
        <v>24.1</v>
      </c>
      <c r="AY353" s="687">
        <f>'1. ГПП-АГПЗ+'!BU47</f>
        <v>0</v>
      </c>
      <c r="AZ353" s="687">
        <f t="shared" si="649"/>
        <v>-24.1</v>
      </c>
      <c r="BA353" s="688">
        <f t="shared" si="650"/>
        <v>0</v>
      </c>
      <c r="BB353" s="687">
        <f>'1. ГПП-АГПЗ+'!BY47</f>
        <v>0</v>
      </c>
      <c r="BC353" s="687">
        <f>'1. ГПП-АГПЗ+'!CA47</f>
        <v>0</v>
      </c>
      <c r="BD353" s="687">
        <f t="shared" si="651"/>
        <v>0</v>
      </c>
      <c r="BE353" s="688" t="str">
        <f t="shared" si="652"/>
        <v>-</v>
      </c>
      <c r="BF353" s="687">
        <f>'1. ГПП-АГПЗ+'!CE47</f>
        <v>0</v>
      </c>
      <c r="BG353" s="687">
        <f>'1. ГПП-АГПЗ+'!CG47</f>
        <v>0</v>
      </c>
      <c r="BH353" s="687">
        <f t="shared" si="653"/>
        <v>0</v>
      </c>
      <c r="BI353" s="688" t="str">
        <f t="shared" si="654"/>
        <v>-</v>
      </c>
      <c r="BJ353" s="687">
        <f t="shared" si="655"/>
        <v>0</v>
      </c>
      <c r="BK353" s="687">
        <f t="shared" si="656"/>
        <v>0</v>
      </c>
      <c r="BL353" s="687">
        <f t="shared" si="657"/>
        <v>0</v>
      </c>
      <c r="BM353" s="688" t="str">
        <f t="shared" si="658"/>
        <v>-</v>
      </c>
      <c r="BN353" s="687">
        <f>'1. ГПП-АГПЗ+'!CQ47</f>
        <v>0</v>
      </c>
      <c r="BO353" s="687">
        <f>'1. ГПП-АГПЗ+'!CS47</f>
        <v>0</v>
      </c>
      <c r="BP353" s="687">
        <f t="shared" si="659"/>
        <v>0</v>
      </c>
      <c r="BQ353" s="688" t="str">
        <f t="shared" si="660"/>
        <v>-</v>
      </c>
      <c r="BR353" s="687">
        <f>'1. ГПП-АГПЗ+'!CW47</f>
        <v>0</v>
      </c>
      <c r="BS353" s="687">
        <f>'1. ГПП-АГПЗ+'!CY47</f>
        <v>0</v>
      </c>
      <c r="BT353" s="687">
        <f t="shared" si="661"/>
        <v>0</v>
      </c>
      <c r="BU353" s="688" t="str">
        <f t="shared" si="662"/>
        <v>-</v>
      </c>
      <c r="BV353" s="687">
        <f>'1. ГПП-АГПЗ+'!DC47</f>
        <v>0</v>
      </c>
      <c r="BW353" s="687">
        <f>'1. ГПП-АГПЗ+'!DE47</f>
        <v>0</v>
      </c>
      <c r="BX353" s="687">
        <f t="shared" si="663"/>
        <v>0</v>
      </c>
      <c r="BY353" s="688" t="str">
        <f t="shared" si="664"/>
        <v>-</v>
      </c>
    </row>
    <row r="354" spans="2:77" ht="20.100000000000001" customHeight="1">
      <c r="C354" s="430" t="s">
        <v>460</v>
      </c>
      <c r="D354" s="528"/>
      <c r="E354" s="528"/>
      <c r="F354" s="529"/>
      <c r="G354" s="530" t="s">
        <v>461</v>
      </c>
      <c r="H354" s="530"/>
      <c r="I354" s="694" t="s">
        <v>169</v>
      </c>
      <c r="J354" s="687">
        <f t="shared" si="621"/>
        <v>1605.3000000000002</v>
      </c>
      <c r="K354" s="687">
        <f t="shared" si="622"/>
        <v>0</v>
      </c>
      <c r="L354" s="687">
        <f t="shared" si="623"/>
        <v>-1605.3000000000002</v>
      </c>
      <c r="M354" s="688">
        <f t="shared" si="624"/>
        <v>0</v>
      </c>
      <c r="N354" s="687">
        <f t="shared" si="625"/>
        <v>254.3</v>
      </c>
      <c r="O354" s="687">
        <f t="shared" si="626"/>
        <v>0</v>
      </c>
      <c r="P354" s="687">
        <f t="shared" si="627"/>
        <v>-254.3</v>
      </c>
      <c r="Q354" s="688">
        <f t="shared" si="628"/>
        <v>0</v>
      </c>
      <c r="R354" s="687">
        <f>'1. ГПП-АГПЗ+'!W46</f>
        <v>132.4</v>
      </c>
      <c r="S354" s="687">
        <f>'1. ГПП-АГПЗ+'!Y46</f>
        <v>0</v>
      </c>
      <c r="T354" s="687">
        <f t="shared" si="629"/>
        <v>-132.4</v>
      </c>
      <c r="U354" s="688">
        <f t="shared" si="630"/>
        <v>0</v>
      </c>
      <c r="V354" s="687">
        <f>'1. ГПП-АГПЗ+'!AC46</f>
        <v>121.9</v>
      </c>
      <c r="W354" s="687">
        <f>'1. ГПП-АГПЗ+'!AE46</f>
        <v>0</v>
      </c>
      <c r="X354" s="687">
        <f t="shared" si="631"/>
        <v>-121.9</v>
      </c>
      <c r="Y354" s="688">
        <f t="shared" si="632"/>
        <v>0</v>
      </c>
      <c r="Z354" s="687">
        <f>'1. ГПП-АГПЗ+'!AI46</f>
        <v>0</v>
      </c>
      <c r="AA354" s="687">
        <f>'1. ГПП-АГПЗ+'!AK46</f>
        <v>0</v>
      </c>
      <c r="AB354" s="687">
        <f t="shared" si="633"/>
        <v>0</v>
      </c>
      <c r="AC354" s="688" t="str">
        <f t="shared" si="634"/>
        <v>-</v>
      </c>
      <c r="AD354" s="687">
        <f t="shared" si="635"/>
        <v>349.5</v>
      </c>
      <c r="AE354" s="687">
        <f t="shared" si="636"/>
        <v>0</v>
      </c>
      <c r="AF354" s="687">
        <f t="shared" si="637"/>
        <v>-349.5</v>
      </c>
      <c r="AG354" s="688">
        <f t="shared" si="638"/>
        <v>0</v>
      </c>
      <c r="AH354" s="687">
        <f>'1. ГПП-АГПЗ+'!AU46</f>
        <v>153.1</v>
      </c>
      <c r="AI354" s="687">
        <f>'1. ГПП-АГПЗ+'!AW46</f>
        <v>0</v>
      </c>
      <c r="AJ354" s="687">
        <f t="shared" si="639"/>
        <v>-153.1</v>
      </c>
      <c r="AK354" s="688">
        <f t="shared" si="640"/>
        <v>0</v>
      </c>
      <c r="AL354" s="687">
        <f>'1. ГПП-АГПЗ+'!BA46</f>
        <v>119.1</v>
      </c>
      <c r="AM354" s="687">
        <f>'1. ГПП-АГПЗ+'!BC46</f>
        <v>0</v>
      </c>
      <c r="AN354" s="687">
        <f t="shared" si="641"/>
        <v>-119.1</v>
      </c>
      <c r="AO354" s="688">
        <f t="shared" si="642"/>
        <v>0</v>
      </c>
      <c r="AP354" s="687">
        <f>'1. ГПП-АГПЗ+'!BG46</f>
        <v>77.3</v>
      </c>
      <c r="AQ354" s="687">
        <f>'1. ГПП-АГПЗ+'!BI46</f>
        <v>0</v>
      </c>
      <c r="AR354" s="687">
        <f t="shared" si="643"/>
        <v>-77.3</v>
      </c>
      <c r="AS354" s="688">
        <f t="shared" si="644"/>
        <v>0</v>
      </c>
      <c r="AT354" s="687">
        <f t="shared" si="645"/>
        <v>497.40000000000003</v>
      </c>
      <c r="AU354" s="687">
        <f t="shared" si="646"/>
        <v>0</v>
      </c>
      <c r="AV354" s="687">
        <f t="shared" si="647"/>
        <v>-497.40000000000003</v>
      </c>
      <c r="AW354" s="688">
        <f t="shared" si="648"/>
        <v>0</v>
      </c>
      <c r="AX354" s="687">
        <f>'1. ГПП-АГПЗ+'!BS46</f>
        <v>169.9</v>
      </c>
      <c r="AY354" s="687">
        <f>'1. ГПП-АГПЗ+'!BU46</f>
        <v>0</v>
      </c>
      <c r="AZ354" s="687">
        <f t="shared" si="649"/>
        <v>-169.9</v>
      </c>
      <c r="BA354" s="688">
        <f t="shared" si="650"/>
        <v>0</v>
      </c>
      <c r="BB354" s="687">
        <f>'1. ГПП-АГПЗ+'!BY46</f>
        <v>163.19999999999999</v>
      </c>
      <c r="BC354" s="687">
        <f>'1. ГПП-АГПЗ+'!CA46</f>
        <v>0</v>
      </c>
      <c r="BD354" s="687">
        <f t="shared" si="651"/>
        <v>-163.19999999999999</v>
      </c>
      <c r="BE354" s="688">
        <f t="shared" si="652"/>
        <v>0</v>
      </c>
      <c r="BF354" s="687">
        <f>'1. ГПП-АГПЗ+'!CE46</f>
        <v>164.3</v>
      </c>
      <c r="BG354" s="687">
        <f>'1. ГПП-АГПЗ+'!CG46</f>
        <v>0</v>
      </c>
      <c r="BH354" s="687">
        <f t="shared" si="653"/>
        <v>-164.3</v>
      </c>
      <c r="BI354" s="688">
        <f t="shared" si="654"/>
        <v>0</v>
      </c>
      <c r="BJ354" s="687">
        <f t="shared" si="655"/>
        <v>504.1</v>
      </c>
      <c r="BK354" s="687">
        <f t="shared" si="656"/>
        <v>0</v>
      </c>
      <c r="BL354" s="687">
        <f t="shared" si="657"/>
        <v>-504.1</v>
      </c>
      <c r="BM354" s="688">
        <f t="shared" si="658"/>
        <v>0</v>
      </c>
      <c r="BN354" s="687">
        <f>'1. ГПП-АГПЗ+'!CQ46</f>
        <v>169.9</v>
      </c>
      <c r="BO354" s="687">
        <f>'1. ГПП-АГПЗ+'!CS46</f>
        <v>0</v>
      </c>
      <c r="BP354" s="687">
        <f t="shared" si="659"/>
        <v>-169.9</v>
      </c>
      <c r="BQ354" s="688">
        <f t="shared" si="660"/>
        <v>0</v>
      </c>
      <c r="BR354" s="687">
        <f>'1. ГПП-АГПЗ+'!CW46</f>
        <v>164.3</v>
      </c>
      <c r="BS354" s="687">
        <f>'1. ГПП-АГПЗ+'!CY46</f>
        <v>0</v>
      </c>
      <c r="BT354" s="687">
        <f t="shared" si="661"/>
        <v>-164.3</v>
      </c>
      <c r="BU354" s="688">
        <f t="shared" si="662"/>
        <v>0</v>
      </c>
      <c r="BV354" s="687">
        <f>'1. ГПП-АГПЗ+'!DC46</f>
        <v>169.9</v>
      </c>
      <c r="BW354" s="687">
        <f>'1. ГПП-АГПЗ+'!DE46</f>
        <v>0</v>
      </c>
      <c r="BX354" s="687">
        <f t="shared" si="663"/>
        <v>-169.9</v>
      </c>
      <c r="BY354" s="688">
        <f t="shared" si="664"/>
        <v>0</v>
      </c>
    </row>
    <row r="355" spans="2:77" ht="20.100000000000001" customHeight="1">
      <c r="C355" s="430" t="s">
        <v>462</v>
      </c>
      <c r="D355" s="528"/>
      <c r="E355" s="528"/>
      <c r="F355" s="529"/>
      <c r="G355" s="530" t="s">
        <v>463</v>
      </c>
      <c r="H355" s="530"/>
      <c r="I355" s="694" t="s">
        <v>169</v>
      </c>
      <c r="J355" s="687">
        <f t="shared" si="621"/>
        <v>0</v>
      </c>
      <c r="K355" s="687">
        <f t="shared" si="622"/>
        <v>0</v>
      </c>
      <c r="L355" s="687">
        <f t="shared" si="623"/>
        <v>0</v>
      </c>
      <c r="M355" s="688" t="str">
        <f t="shared" si="624"/>
        <v>-</v>
      </c>
      <c r="N355" s="687">
        <f t="shared" si="625"/>
        <v>0</v>
      </c>
      <c r="O355" s="687">
        <f t="shared" si="626"/>
        <v>0</v>
      </c>
      <c r="P355" s="687">
        <f t="shared" si="627"/>
        <v>0</v>
      </c>
      <c r="Q355" s="688" t="str">
        <f t="shared" si="628"/>
        <v>-</v>
      </c>
      <c r="R355" s="687">
        <f>'1. ГПП-АГПЗ+'!W48</f>
        <v>0</v>
      </c>
      <c r="S355" s="687">
        <f>'1. ГПП-АГПЗ+'!Y48</f>
        <v>0</v>
      </c>
      <c r="T355" s="687">
        <f t="shared" si="629"/>
        <v>0</v>
      </c>
      <c r="U355" s="688" t="str">
        <f t="shared" si="630"/>
        <v>-</v>
      </c>
      <c r="V355" s="687">
        <f>'1. ГПП-АГПЗ+'!AC48</f>
        <v>0</v>
      </c>
      <c r="W355" s="687">
        <f>'1. ГПП-АГПЗ+'!AE48</f>
        <v>0</v>
      </c>
      <c r="X355" s="687">
        <f t="shared" si="631"/>
        <v>0</v>
      </c>
      <c r="Y355" s="688" t="str">
        <f t="shared" si="632"/>
        <v>-</v>
      </c>
      <c r="Z355" s="687">
        <f>'1. ГПП-АГПЗ+'!AI48</f>
        <v>0</v>
      </c>
      <c r="AA355" s="687">
        <f>'1. ГПП-АГПЗ+'!AK48</f>
        <v>0</v>
      </c>
      <c r="AB355" s="687">
        <f t="shared" si="633"/>
        <v>0</v>
      </c>
      <c r="AC355" s="688" t="str">
        <f t="shared" si="634"/>
        <v>-</v>
      </c>
      <c r="AD355" s="687">
        <f t="shared" si="635"/>
        <v>0</v>
      </c>
      <c r="AE355" s="687">
        <f t="shared" si="636"/>
        <v>0</v>
      </c>
      <c r="AF355" s="687">
        <f t="shared" si="637"/>
        <v>0</v>
      </c>
      <c r="AG355" s="688" t="str">
        <f t="shared" si="638"/>
        <v>-</v>
      </c>
      <c r="AH355" s="687">
        <f>'1. ГПП-АГПЗ+'!AU48</f>
        <v>0</v>
      </c>
      <c r="AI355" s="687">
        <f>'1. ГПП-АГПЗ+'!AW48</f>
        <v>0</v>
      </c>
      <c r="AJ355" s="687">
        <f t="shared" si="639"/>
        <v>0</v>
      </c>
      <c r="AK355" s="688" t="str">
        <f t="shared" si="640"/>
        <v>-</v>
      </c>
      <c r="AL355" s="687">
        <f>'1. ГПП-АГПЗ+'!BA48</f>
        <v>0</v>
      </c>
      <c r="AM355" s="687">
        <f>'1. ГПП-АГПЗ+'!BC48</f>
        <v>0</v>
      </c>
      <c r="AN355" s="687">
        <f t="shared" si="641"/>
        <v>0</v>
      </c>
      <c r="AO355" s="688" t="str">
        <f t="shared" si="642"/>
        <v>-</v>
      </c>
      <c r="AP355" s="687">
        <f>'1. ГПП-АГПЗ+'!BG48</f>
        <v>0</v>
      </c>
      <c r="AQ355" s="687">
        <f>'1. ГПП-АГПЗ+'!BI48</f>
        <v>0</v>
      </c>
      <c r="AR355" s="687">
        <f t="shared" si="643"/>
        <v>0</v>
      </c>
      <c r="AS355" s="688" t="str">
        <f t="shared" si="644"/>
        <v>-</v>
      </c>
      <c r="AT355" s="687">
        <f t="shared" si="645"/>
        <v>0</v>
      </c>
      <c r="AU355" s="687">
        <f t="shared" si="646"/>
        <v>0</v>
      </c>
      <c r="AV355" s="687">
        <f t="shared" si="647"/>
        <v>0</v>
      </c>
      <c r="AW355" s="688" t="str">
        <f t="shared" si="648"/>
        <v>-</v>
      </c>
      <c r="AX355" s="687">
        <f>'1. ГПП-АГПЗ+'!BS48</f>
        <v>0</v>
      </c>
      <c r="AY355" s="687">
        <f>'1. ГПП-АГПЗ+'!BU48</f>
        <v>0</v>
      </c>
      <c r="AZ355" s="687">
        <f t="shared" si="649"/>
        <v>0</v>
      </c>
      <c r="BA355" s="688" t="str">
        <f t="shared" si="650"/>
        <v>-</v>
      </c>
      <c r="BB355" s="687">
        <f>'1. ГПП-АГПЗ+'!BY48</f>
        <v>0</v>
      </c>
      <c r="BC355" s="687">
        <f>'1. ГПП-АГПЗ+'!CA48</f>
        <v>0</v>
      </c>
      <c r="BD355" s="687">
        <f t="shared" si="651"/>
        <v>0</v>
      </c>
      <c r="BE355" s="688" t="str">
        <f t="shared" si="652"/>
        <v>-</v>
      </c>
      <c r="BF355" s="687">
        <f>'1. ГПП-АГПЗ+'!CE48</f>
        <v>0</v>
      </c>
      <c r="BG355" s="687">
        <f>'1. ГПП-АГПЗ+'!CG48</f>
        <v>0</v>
      </c>
      <c r="BH355" s="687">
        <f t="shared" si="653"/>
        <v>0</v>
      </c>
      <c r="BI355" s="688" t="str">
        <f t="shared" si="654"/>
        <v>-</v>
      </c>
      <c r="BJ355" s="687">
        <f t="shared" si="655"/>
        <v>0</v>
      </c>
      <c r="BK355" s="687">
        <f t="shared" si="656"/>
        <v>0</v>
      </c>
      <c r="BL355" s="687">
        <f t="shared" si="657"/>
        <v>0</v>
      </c>
      <c r="BM355" s="688" t="str">
        <f t="shared" si="658"/>
        <v>-</v>
      </c>
      <c r="BN355" s="687">
        <f>'1. ГПП-АГПЗ+'!CQ48</f>
        <v>0</v>
      </c>
      <c r="BO355" s="687">
        <f>'1. ГПП-АГПЗ+'!CS48</f>
        <v>0</v>
      </c>
      <c r="BP355" s="687">
        <f t="shared" si="659"/>
        <v>0</v>
      </c>
      <c r="BQ355" s="688" t="str">
        <f t="shared" si="660"/>
        <v>-</v>
      </c>
      <c r="BR355" s="687">
        <f>'1. ГПП-АГПЗ+'!CW48</f>
        <v>0</v>
      </c>
      <c r="BS355" s="687">
        <f>'1. ГПП-АГПЗ+'!CY48</f>
        <v>0</v>
      </c>
      <c r="BT355" s="687">
        <f t="shared" si="661"/>
        <v>0</v>
      </c>
      <c r="BU355" s="688" t="str">
        <f t="shared" si="662"/>
        <v>-</v>
      </c>
      <c r="BV355" s="687">
        <f>'1. ГПП-АГПЗ+'!DC48</f>
        <v>0</v>
      </c>
      <c r="BW355" s="687">
        <f>'1. ГПП-АГПЗ+'!DE48</f>
        <v>0</v>
      </c>
      <c r="BX355" s="687">
        <f t="shared" si="663"/>
        <v>0</v>
      </c>
      <c r="BY355" s="688" t="str">
        <f t="shared" si="664"/>
        <v>-</v>
      </c>
    </row>
    <row r="356" spans="2:77" ht="20.100000000000001" customHeight="1">
      <c r="B356" s="413" t="s">
        <v>232</v>
      </c>
      <c r="C356" s="428" t="s">
        <v>123</v>
      </c>
      <c r="D356" s="528"/>
      <c r="E356" s="528"/>
      <c r="F356" s="529"/>
      <c r="G356" s="530"/>
      <c r="H356" s="530"/>
      <c r="I356" s="446"/>
      <c r="J356" s="681"/>
      <c r="K356" s="681"/>
      <c r="L356" s="681"/>
      <c r="M356" s="681"/>
      <c r="N356" s="681"/>
      <c r="O356" s="681"/>
      <c r="P356" s="681"/>
      <c r="Q356" s="681"/>
      <c r="R356" s="681"/>
      <c r="S356" s="681"/>
      <c r="T356" s="681"/>
      <c r="U356" s="681"/>
      <c r="V356" s="681"/>
      <c r="W356" s="681"/>
      <c r="X356" s="681"/>
      <c r="Y356" s="681"/>
      <c r="Z356" s="681"/>
      <c r="AA356" s="681"/>
      <c r="AB356" s="681"/>
      <c r="AC356" s="681"/>
      <c r="AD356" s="681"/>
      <c r="AE356" s="681"/>
      <c r="AF356" s="681"/>
      <c r="AG356" s="681"/>
      <c r="AH356" s="681"/>
      <c r="AI356" s="681"/>
      <c r="AJ356" s="681"/>
      <c r="AK356" s="681"/>
      <c r="AL356" s="681"/>
      <c r="AM356" s="681"/>
      <c r="AN356" s="681"/>
      <c r="AO356" s="681"/>
      <c r="AP356" s="681"/>
      <c r="AQ356" s="681"/>
      <c r="AR356" s="681"/>
      <c r="AS356" s="681"/>
      <c r="AT356" s="681"/>
      <c r="AU356" s="681"/>
      <c r="AV356" s="681"/>
      <c r="AW356" s="681"/>
      <c r="AX356" s="681"/>
      <c r="AY356" s="681"/>
      <c r="AZ356" s="681"/>
      <c r="BA356" s="681"/>
      <c r="BB356" s="681"/>
      <c r="BC356" s="681"/>
      <c r="BD356" s="681"/>
      <c r="BE356" s="681"/>
      <c r="BF356" s="681"/>
      <c r="BG356" s="681"/>
      <c r="BH356" s="681"/>
      <c r="BI356" s="681"/>
      <c r="BJ356" s="681"/>
      <c r="BK356" s="681"/>
      <c r="BL356" s="681"/>
      <c r="BM356" s="681"/>
      <c r="BN356" s="681"/>
      <c r="BO356" s="681"/>
      <c r="BP356" s="681"/>
      <c r="BQ356" s="681"/>
      <c r="BR356" s="681"/>
      <c r="BS356" s="681"/>
      <c r="BT356" s="681"/>
      <c r="BU356" s="681"/>
      <c r="BV356" s="681"/>
      <c r="BW356" s="681"/>
      <c r="BX356" s="681"/>
      <c r="BY356" s="681"/>
    </row>
    <row r="357" spans="2:77" ht="20.100000000000001" customHeight="1">
      <c r="C357" s="424" t="s">
        <v>99</v>
      </c>
      <c r="D357" s="528"/>
      <c r="E357" s="528"/>
      <c r="F357" s="529"/>
      <c r="G357" s="530" t="s">
        <v>464</v>
      </c>
      <c r="H357" s="530"/>
      <c r="I357" s="446" t="s">
        <v>169</v>
      </c>
      <c r="J357" s="687">
        <f>N357+AD357+AT357+BJ357</f>
        <v>474.30000000000007</v>
      </c>
      <c r="K357" s="687">
        <f>O357+AE357+AU357+BK357</f>
        <v>0</v>
      </c>
      <c r="L357" s="687">
        <f>IFERROR(K357-J357,"-")</f>
        <v>-474.30000000000007</v>
      </c>
      <c r="M357" s="688">
        <f>IFERROR(K357/J357,"-")</f>
        <v>0</v>
      </c>
      <c r="N357" s="687">
        <f>R357+V357+Z357</f>
        <v>129.5</v>
      </c>
      <c r="O357" s="687">
        <f>S357+W357+AA357</f>
        <v>0</v>
      </c>
      <c r="P357" s="687">
        <f>IFERROR(O357-N357,"-")</f>
        <v>-129.5</v>
      </c>
      <c r="Q357" s="688">
        <f>IFERROR(O357/N357,"-")</f>
        <v>0</v>
      </c>
      <c r="R357" s="687">
        <f>0+'2. ГПП-ОГХК'!W209+'2. ГПП-ОГХК'!W211+'2. ГПП-ОГХК'!W212</f>
        <v>45.1</v>
      </c>
      <c r="S357" s="687">
        <f>0+'2. ГПП-ОГХК'!Y209+'2. ГПП-ОГХК'!Y211+'2. ГПП-ОГХК'!Y212</f>
        <v>0</v>
      </c>
      <c r="T357" s="687">
        <f>IFERROR(S357-R357,"-")</f>
        <v>-45.1</v>
      </c>
      <c r="U357" s="688">
        <f>IFERROR(S357/R357,"-")</f>
        <v>0</v>
      </c>
      <c r="V357" s="687">
        <f>0+'2. ГПП-ОГХК'!AC209+'2. ГПП-ОГХК'!AC211+'2. ГПП-ОГХК'!AC212</f>
        <v>40.799999999999997</v>
      </c>
      <c r="W357" s="687">
        <f>0+'2. ГПП-ОГХК'!AE209+'2. ГПП-ОГХК'!AE211+'2. ГПП-ОГХК'!AE212</f>
        <v>0</v>
      </c>
      <c r="X357" s="687">
        <f>IFERROR(W357-V357,"-")</f>
        <v>-40.799999999999997</v>
      </c>
      <c r="Y357" s="688">
        <f>IFERROR(W357/V357,"-")</f>
        <v>0</v>
      </c>
      <c r="Z357" s="687">
        <f>0+'2. ГПП-ОГХК'!AI209+'2. ГПП-ОГХК'!AI211+'2. ГПП-ОГХК'!AI212</f>
        <v>43.599999999999994</v>
      </c>
      <c r="AA357" s="687">
        <f>0+'2. ГПП-ОГХК'!AK209+'2. ГПП-ОГХК'!AK211+'2. ГПП-ОГХК'!AK212</f>
        <v>0</v>
      </c>
      <c r="AB357" s="687">
        <f>IFERROR(AA357-Z357,"-")</f>
        <v>-43.599999999999994</v>
      </c>
      <c r="AC357" s="688">
        <f>IFERROR(AA357/Z357,"-")</f>
        <v>0</v>
      </c>
      <c r="AD357" s="687">
        <f>AH357+AL357+AP357</f>
        <v>100.60000000000001</v>
      </c>
      <c r="AE357" s="687">
        <f>AI357+AM357+AQ357</f>
        <v>0</v>
      </c>
      <c r="AF357" s="687">
        <f>IFERROR(AE357-AD357,"-")</f>
        <v>-100.60000000000001</v>
      </c>
      <c r="AG357" s="688">
        <f>IFERROR(AE357/AD357,"-")</f>
        <v>0</v>
      </c>
      <c r="AH357" s="687">
        <f>0+'2. ГПП-ОГХК'!AU209+'2. ГПП-ОГХК'!AU211+'2. ГПП-ОГХК'!AU212</f>
        <v>34.700000000000003</v>
      </c>
      <c r="AI357" s="687">
        <f>0+'2. ГПП-ОГХК'!AW209+'2. ГПП-ОГХК'!AW211+'2. ГПП-ОГХК'!AW212</f>
        <v>0</v>
      </c>
      <c r="AJ357" s="687">
        <f>IFERROR(AI357-AH357,"-")</f>
        <v>-34.700000000000003</v>
      </c>
      <c r="AK357" s="688">
        <f>IFERROR(AI357/AH357,"-")</f>
        <v>0</v>
      </c>
      <c r="AL357" s="687">
        <f>0+'2. ГПП-ОГХК'!BA209+'2. ГПП-ОГХК'!BA211+'2. ГПП-ОГХК'!BA212</f>
        <v>33.6</v>
      </c>
      <c r="AM357" s="687">
        <f>0+'2. ГПП-ОГХК'!BC209+'2. ГПП-ОГХК'!BC211+'2. ГПП-ОГХК'!BC212</f>
        <v>0</v>
      </c>
      <c r="AN357" s="687">
        <f>IFERROR(AM357-AL357,"-")</f>
        <v>-33.6</v>
      </c>
      <c r="AO357" s="688">
        <f>IFERROR(AM357/AL357,"-")</f>
        <v>0</v>
      </c>
      <c r="AP357" s="687">
        <f>0+'2. ГПП-ОГХК'!BG209+'2. ГПП-ОГХК'!BG211+'2. ГПП-ОГХК'!BG212</f>
        <v>32.299999999999997</v>
      </c>
      <c r="AQ357" s="687">
        <f>0+'2. ГПП-ОГХК'!BI209+'2. ГПП-ОГХК'!BI211+'2. ГПП-ОГХК'!BI212</f>
        <v>0</v>
      </c>
      <c r="AR357" s="687">
        <f>IFERROR(AQ357-AP357,"-")</f>
        <v>-32.299999999999997</v>
      </c>
      <c r="AS357" s="688">
        <f>IFERROR(AQ357/AP357,"-")</f>
        <v>0</v>
      </c>
      <c r="AT357" s="687">
        <f>AX357+BB357+BF357</f>
        <v>110.1</v>
      </c>
      <c r="AU357" s="687">
        <f>AY357+BC357+BG357</f>
        <v>0</v>
      </c>
      <c r="AV357" s="687">
        <f>IFERROR(AU357-AT357,"-")</f>
        <v>-110.1</v>
      </c>
      <c r="AW357" s="688">
        <f>IFERROR(AU357/AT357,"-")</f>
        <v>0</v>
      </c>
      <c r="AX357" s="687">
        <f>0+'2. ГПП-ОГХК'!BS209+'2. ГПП-ОГХК'!BS211+'2. ГПП-ОГХК'!BS212</f>
        <v>34.299999999999997</v>
      </c>
      <c r="AY357" s="687">
        <f>0+'2. ГПП-ОГХК'!BU209+'2. ГПП-ОГХК'!BU211+'2. ГПП-ОГХК'!BU212</f>
        <v>0</v>
      </c>
      <c r="AZ357" s="687">
        <f>IFERROR(AY357-AX357,"-")</f>
        <v>-34.299999999999997</v>
      </c>
      <c r="BA357" s="688">
        <f>IFERROR(AY357/AX357,"-")</f>
        <v>0</v>
      </c>
      <c r="BB357" s="687">
        <f>0+'2. ГПП-ОГХК'!BY209+'2. ГПП-ОГХК'!BY211+'2. ГПП-ОГХК'!BY212</f>
        <v>34.299999999999997</v>
      </c>
      <c r="BC357" s="687">
        <f>0+'2. ГПП-ОГХК'!CA209+'2. ГПП-ОГХК'!CA211+'2. ГПП-ОГХК'!CA212</f>
        <v>0</v>
      </c>
      <c r="BD357" s="687">
        <f>IFERROR(BC357-BB357,"-")</f>
        <v>-34.299999999999997</v>
      </c>
      <c r="BE357" s="688">
        <f>IFERROR(BC357/BB357,"-")</f>
        <v>0</v>
      </c>
      <c r="BF357" s="687">
        <f>0+'2. ГПП-ОГХК'!CE209+'2. ГПП-ОГХК'!CE211+'2. ГПП-ОГХК'!CE212</f>
        <v>41.5</v>
      </c>
      <c r="BG357" s="687">
        <f>0+'2. ГПП-ОГХК'!CG209+'2. ГПП-ОГХК'!CG211+'2. ГПП-ОГХК'!CG212</f>
        <v>0</v>
      </c>
      <c r="BH357" s="687">
        <f>IFERROR(BG357-BF357,"-")</f>
        <v>-41.5</v>
      </c>
      <c r="BI357" s="688">
        <f>IFERROR(BG357/BF357,"-")</f>
        <v>0</v>
      </c>
      <c r="BJ357" s="687">
        <f>BN357+BR357+BV357</f>
        <v>134.10000000000002</v>
      </c>
      <c r="BK357" s="687">
        <f>BO357+BS357+BW357</f>
        <v>0</v>
      </c>
      <c r="BL357" s="687">
        <f>IFERROR(BK357-BJ357,"-")</f>
        <v>-134.10000000000002</v>
      </c>
      <c r="BM357" s="688">
        <f>IFERROR(BK357/BJ357,"-")</f>
        <v>0</v>
      </c>
      <c r="BN357" s="687">
        <f>0+'2. ГПП-ОГХК'!CQ209+'2. ГПП-ОГХК'!CQ211+'2. ГПП-ОГХК'!CQ212</f>
        <v>45.3</v>
      </c>
      <c r="BO357" s="687">
        <f>0+'2. ГПП-ОГХК'!CS209+'2. ГПП-ОГХК'!CS211+'2. ГПП-ОГХК'!CS212</f>
        <v>0</v>
      </c>
      <c r="BP357" s="687">
        <f>IFERROR(BO357-BN357,"-")</f>
        <v>-45.3</v>
      </c>
      <c r="BQ357" s="688">
        <f>IFERROR(BO357/BN357,"-")</f>
        <v>0</v>
      </c>
      <c r="BR357" s="687">
        <f>0+'2. ГПП-ОГХК'!CW209+'2. ГПП-ОГХК'!CW211+'2. ГПП-ОГХК'!CW212</f>
        <v>43.6</v>
      </c>
      <c r="BS357" s="687">
        <f>0+'2. ГПП-ОГХК'!CY209+'2. ГПП-ОГХК'!CY211+'2. ГПП-ОГХК'!CY212</f>
        <v>0</v>
      </c>
      <c r="BT357" s="687">
        <f>IFERROR(BS357-BR357,"-")</f>
        <v>-43.6</v>
      </c>
      <c r="BU357" s="688">
        <f>IFERROR(BS357/BR357,"-")</f>
        <v>0</v>
      </c>
      <c r="BV357" s="687">
        <f>0+'2. ГПП-ОГХК'!DC209+'2. ГПП-ОГХК'!DC211+'2. ГПП-ОГХК'!DC212</f>
        <v>45.2</v>
      </c>
      <c r="BW357" s="687">
        <f>0+'2. ГПП-ОГХК'!DE209+'2. ГПП-ОГХК'!DE211+'2. ГПП-ОГХК'!DE212</f>
        <v>0</v>
      </c>
      <c r="BX357" s="687">
        <f>IFERROR(BW357-BV357,"-")</f>
        <v>-45.2</v>
      </c>
      <c r="BY357" s="688">
        <f>IFERROR(BW357/BV357,"-")</f>
        <v>0</v>
      </c>
    </row>
    <row r="358" spans="2:77" ht="20.100000000000001" customHeight="1">
      <c r="C358" s="436" t="s">
        <v>101</v>
      </c>
      <c r="D358" s="528"/>
      <c r="E358" s="528"/>
      <c r="F358" s="529"/>
      <c r="G358" s="530">
        <v>0</v>
      </c>
      <c r="H358" s="530"/>
      <c r="I358" s="691" t="s">
        <v>169</v>
      </c>
      <c r="J358" s="681"/>
      <c r="K358" s="681"/>
      <c r="L358" s="681"/>
      <c r="M358" s="681"/>
      <c r="N358" s="681"/>
      <c r="O358" s="681"/>
      <c r="P358" s="681"/>
      <c r="Q358" s="681"/>
      <c r="R358" s="681"/>
      <c r="S358" s="681"/>
      <c r="T358" s="681"/>
      <c r="U358" s="681"/>
      <c r="V358" s="681"/>
      <c r="W358" s="681"/>
      <c r="X358" s="681"/>
      <c r="Y358" s="681"/>
      <c r="Z358" s="681"/>
      <c r="AA358" s="681"/>
      <c r="AB358" s="681"/>
      <c r="AC358" s="681"/>
      <c r="AD358" s="681"/>
      <c r="AE358" s="681"/>
      <c r="AF358" s="681"/>
      <c r="AG358" s="681"/>
      <c r="AH358" s="681"/>
      <c r="AI358" s="681"/>
      <c r="AJ358" s="681"/>
      <c r="AK358" s="681"/>
      <c r="AL358" s="681"/>
      <c r="AM358" s="681"/>
      <c r="AN358" s="681"/>
      <c r="AO358" s="681"/>
      <c r="AP358" s="681"/>
      <c r="AQ358" s="681"/>
      <c r="AR358" s="681"/>
      <c r="AS358" s="681"/>
      <c r="AT358" s="681"/>
      <c r="AU358" s="681"/>
      <c r="AV358" s="681"/>
      <c r="AW358" s="681"/>
      <c r="AX358" s="681"/>
      <c r="AY358" s="681"/>
      <c r="AZ358" s="681"/>
      <c r="BA358" s="681"/>
      <c r="BB358" s="681"/>
      <c r="BC358" s="681"/>
      <c r="BD358" s="681"/>
      <c r="BE358" s="681"/>
      <c r="BF358" s="681"/>
      <c r="BG358" s="681"/>
      <c r="BH358" s="681"/>
      <c r="BI358" s="681"/>
      <c r="BJ358" s="681"/>
      <c r="BK358" s="681"/>
      <c r="BL358" s="681"/>
      <c r="BM358" s="681"/>
      <c r="BN358" s="681"/>
      <c r="BO358" s="681"/>
      <c r="BP358" s="681"/>
      <c r="BQ358" s="681"/>
      <c r="BR358" s="681"/>
      <c r="BS358" s="681"/>
      <c r="BT358" s="681"/>
      <c r="BU358" s="681"/>
      <c r="BV358" s="681"/>
      <c r="BW358" s="681"/>
      <c r="BX358" s="681"/>
      <c r="BY358" s="681"/>
    </row>
    <row r="359" spans="2:77" ht="20.100000000000001" customHeight="1">
      <c r="C359" s="430" t="s">
        <v>417</v>
      </c>
      <c r="D359" s="528"/>
      <c r="E359" s="528"/>
      <c r="F359" s="529"/>
      <c r="G359" s="530"/>
      <c r="H359" s="530"/>
      <c r="I359" s="694" t="s">
        <v>169</v>
      </c>
      <c r="J359" s="681"/>
      <c r="K359" s="681"/>
      <c r="L359" s="681"/>
      <c r="M359" s="681"/>
      <c r="N359" s="681"/>
      <c r="O359" s="681"/>
      <c r="P359" s="681"/>
      <c r="Q359" s="681"/>
      <c r="R359" s="681"/>
      <c r="S359" s="681"/>
      <c r="T359" s="681"/>
      <c r="U359" s="681"/>
      <c r="V359" s="681"/>
      <c r="W359" s="681"/>
      <c r="X359" s="681"/>
      <c r="Y359" s="681"/>
      <c r="Z359" s="681"/>
      <c r="AA359" s="681"/>
      <c r="AB359" s="681"/>
      <c r="AC359" s="681"/>
      <c r="AD359" s="681"/>
      <c r="AE359" s="681"/>
      <c r="AF359" s="681"/>
      <c r="AG359" s="681"/>
      <c r="AH359" s="681"/>
      <c r="AI359" s="681"/>
      <c r="AJ359" s="681"/>
      <c r="AK359" s="681"/>
      <c r="AL359" s="681"/>
      <c r="AM359" s="681"/>
      <c r="AN359" s="681"/>
      <c r="AO359" s="681"/>
      <c r="AP359" s="681"/>
      <c r="AQ359" s="681"/>
      <c r="AR359" s="681"/>
      <c r="AS359" s="681"/>
      <c r="AT359" s="681"/>
      <c r="AU359" s="681"/>
      <c r="AV359" s="681"/>
      <c r="AW359" s="681"/>
      <c r="AX359" s="681"/>
      <c r="AY359" s="681"/>
      <c r="AZ359" s="681"/>
      <c r="BA359" s="681"/>
      <c r="BB359" s="681"/>
      <c r="BC359" s="681"/>
      <c r="BD359" s="681"/>
      <c r="BE359" s="681"/>
      <c r="BF359" s="681"/>
      <c r="BG359" s="681"/>
      <c r="BH359" s="681"/>
      <c r="BI359" s="681"/>
      <c r="BJ359" s="681"/>
      <c r="BK359" s="681"/>
      <c r="BL359" s="681"/>
      <c r="BM359" s="681"/>
      <c r="BN359" s="681"/>
      <c r="BO359" s="681"/>
      <c r="BP359" s="681"/>
      <c r="BQ359" s="681"/>
      <c r="BR359" s="681"/>
      <c r="BS359" s="681"/>
      <c r="BT359" s="681"/>
      <c r="BU359" s="681"/>
      <c r="BV359" s="681"/>
      <c r="BW359" s="681"/>
      <c r="BX359" s="681"/>
      <c r="BY359" s="681"/>
    </row>
    <row r="360" spans="2:77" ht="20.100000000000001" customHeight="1">
      <c r="C360" s="436" t="s">
        <v>259</v>
      </c>
      <c r="D360" s="528"/>
      <c r="E360" s="528"/>
      <c r="F360" s="529"/>
      <c r="G360" s="530" t="s">
        <v>465</v>
      </c>
      <c r="H360" s="530"/>
      <c r="I360" s="691" t="s">
        <v>169</v>
      </c>
      <c r="J360" s="687">
        <f t="shared" ref="J360:K364" si="665">N360+AD360+AT360+BJ360</f>
        <v>474.30000000000007</v>
      </c>
      <c r="K360" s="687">
        <f t="shared" si="665"/>
        <v>0</v>
      </c>
      <c r="L360" s="687">
        <f>IFERROR(K360-J360,"-")</f>
        <v>-474.30000000000007</v>
      </c>
      <c r="M360" s="688">
        <f>IFERROR(K360/J360,"-")</f>
        <v>0</v>
      </c>
      <c r="N360" s="687">
        <f t="shared" ref="N360:O364" si="666">R360+V360+Z360</f>
        <v>129.5</v>
      </c>
      <c r="O360" s="687">
        <f t="shared" si="666"/>
        <v>0</v>
      </c>
      <c r="P360" s="687">
        <f>IFERROR(O360-N360,"-")</f>
        <v>-129.5</v>
      </c>
      <c r="Q360" s="688">
        <f>IFERROR(O360/N360,"-")</f>
        <v>0</v>
      </c>
      <c r="R360" s="687">
        <f>'2. ГПП-ОГХК'!W209+'2. ГПП-ОГХК'!W211+'2. ГПП-ОГХК'!W212</f>
        <v>45.1</v>
      </c>
      <c r="S360" s="687">
        <f>'2. ГПП-ОГХК'!Y209+'2. ГПП-ОГХК'!Y211+'2. ГПП-ОГХК'!Y212</f>
        <v>0</v>
      </c>
      <c r="T360" s="687">
        <f>IFERROR(S360-R360,"-")</f>
        <v>-45.1</v>
      </c>
      <c r="U360" s="688">
        <f>IFERROR(S360/R360,"-")</f>
        <v>0</v>
      </c>
      <c r="V360" s="687">
        <f>'2. ГПП-ОГХК'!AC209+'2. ГПП-ОГХК'!AC211+'2. ГПП-ОГХК'!AC212</f>
        <v>40.799999999999997</v>
      </c>
      <c r="W360" s="687">
        <f>'2. ГПП-ОГХК'!AE209+'2. ГПП-ОГХК'!AE211+'2. ГПП-ОГХК'!AE212</f>
        <v>0</v>
      </c>
      <c r="X360" s="687">
        <f>IFERROR(W360-V360,"-")</f>
        <v>-40.799999999999997</v>
      </c>
      <c r="Y360" s="688">
        <f>IFERROR(W360/V360,"-")</f>
        <v>0</v>
      </c>
      <c r="Z360" s="687">
        <f>'2. ГПП-ОГХК'!AI209+'2. ГПП-ОГХК'!AI211+'2. ГПП-ОГХК'!AI212</f>
        <v>43.599999999999994</v>
      </c>
      <c r="AA360" s="687">
        <f>'2. ГПП-ОГХК'!AK209+'2. ГПП-ОГХК'!AK211+'2. ГПП-ОГХК'!AK212</f>
        <v>0</v>
      </c>
      <c r="AB360" s="687">
        <f>IFERROR(AA360-Z360,"-")</f>
        <v>-43.599999999999994</v>
      </c>
      <c r="AC360" s="688">
        <f>IFERROR(AA360/Z360,"-")</f>
        <v>0</v>
      </c>
      <c r="AD360" s="687">
        <f t="shared" ref="AD360:AE364" si="667">AH360+AL360+AP360</f>
        <v>100.60000000000001</v>
      </c>
      <c r="AE360" s="687">
        <f t="shared" si="667"/>
        <v>0</v>
      </c>
      <c r="AF360" s="687">
        <f>IFERROR(AE360-AD360,"-")</f>
        <v>-100.60000000000001</v>
      </c>
      <c r="AG360" s="688">
        <f>IFERROR(AE360/AD360,"-")</f>
        <v>0</v>
      </c>
      <c r="AH360" s="687">
        <f>'2. ГПП-ОГХК'!AU209+'2. ГПП-ОГХК'!AU211+'2. ГПП-ОГХК'!AU212</f>
        <v>34.700000000000003</v>
      </c>
      <c r="AI360" s="687">
        <f>'2. ГПП-ОГХК'!AW209+'2. ГПП-ОГХК'!AW211+'2. ГПП-ОГХК'!AW212</f>
        <v>0</v>
      </c>
      <c r="AJ360" s="687">
        <f>IFERROR(AI360-AH360,"-")</f>
        <v>-34.700000000000003</v>
      </c>
      <c r="AK360" s="688">
        <f>IFERROR(AI360/AH360,"-")</f>
        <v>0</v>
      </c>
      <c r="AL360" s="687">
        <f>'2. ГПП-ОГХК'!BA209+'2. ГПП-ОГХК'!BA211+'2. ГПП-ОГХК'!BA212</f>
        <v>33.6</v>
      </c>
      <c r="AM360" s="687">
        <f>'2. ГПП-ОГХК'!BC209+'2. ГПП-ОГХК'!BC211+'2. ГПП-ОГХК'!BC212</f>
        <v>0</v>
      </c>
      <c r="AN360" s="687">
        <f>IFERROR(AM360-AL360,"-")</f>
        <v>-33.6</v>
      </c>
      <c r="AO360" s="688">
        <f>IFERROR(AM360/AL360,"-")</f>
        <v>0</v>
      </c>
      <c r="AP360" s="687">
        <f>'2. ГПП-ОГХК'!BG209+'2. ГПП-ОГХК'!BG211+'2. ГПП-ОГХК'!BG212</f>
        <v>32.299999999999997</v>
      </c>
      <c r="AQ360" s="687">
        <f>'2. ГПП-ОГХК'!BI209+'2. ГПП-ОГХК'!BI211+'2. ГПП-ОГХК'!BI212</f>
        <v>0</v>
      </c>
      <c r="AR360" s="687">
        <f>IFERROR(AQ360-AP360,"-")</f>
        <v>-32.299999999999997</v>
      </c>
      <c r="AS360" s="688">
        <f>IFERROR(AQ360/AP360,"-")</f>
        <v>0</v>
      </c>
      <c r="AT360" s="687">
        <f t="shared" ref="AT360:AU364" si="668">AX360+BB360+BF360</f>
        <v>110.1</v>
      </c>
      <c r="AU360" s="687">
        <f t="shared" si="668"/>
        <v>0</v>
      </c>
      <c r="AV360" s="687">
        <f>IFERROR(AU360-AT360,"-")</f>
        <v>-110.1</v>
      </c>
      <c r="AW360" s="688">
        <f>IFERROR(AU360/AT360,"-")</f>
        <v>0</v>
      </c>
      <c r="AX360" s="687">
        <f>'2. ГПП-ОГХК'!BS209+'2. ГПП-ОГХК'!BS211+'2. ГПП-ОГХК'!BS212</f>
        <v>34.299999999999997</v>
      </c>
      <c r="AY360" s="687">
        <f>'2. ГПП-ОГХК'!BU209+'2. ГПП-ОГХК'!BU211+'2. ГПП-ОГХК'!BU212</f>
        <v>0</v>
      </c>
      <c r="AZ360" s="687">
        <f>IFERROR(AY360-AX360,"-")</f>
        <v>-34.299999999999997</v>
      </c>
      <c r="BA360" s="688">
        <f>IFERROR(AY360/AX360,"-")</f>
        <v>0</v>
      </c>
      <c r="BB360" s="687">
        <f>'2. ГПП-ОГХК'!BY209+'2. ГПП-ОГХК'!BY211+'2. ГПП-ОГХК'!BY212</f>
        <v>34.299999999999997</v>
      </c>
      <c r="BC360" s="687">
        <f>'2. ГПП-ОГХК'!CA209+'2. ГПП-ОГХК'!CA211+'2. ГПП-ОГХК'!CA212</f>
        <v>0</v>
      </c>
      <c r="BD360" s="687">
        <f>IFERROR(BC360-BB360,"-")</f>
        <v>-34.299999999999997</v>
      </c>
      <c r="BE360" s="688">
        <f>IFERROR(BC360/BB360,"-")</f>
        <v>0</v>
      </c>
      <c r="BF360" s="687">
        <f>'2. ГПП-ОГХК'!CE209+'2. ГПП-ОГХК'!CE211+'2. ГПП-ОГХК'!CE212</f>
        <v>41.5</v>
      </c>
      <c r="BG360" s="687">
        <f>'2. ГПП-ОГХК'!CG209+'2. ГПП-ОГХК'!CG211+'2. ГПП-ОГХК'!CG212</f>
        <v>0</v>
      </c>
      <c r="BH360" s="687">
        <f>IFERROR(BG360-BF360,"-")</f>
        <v>-41.5</v>
      </c>
      <c r="BI360" s="688">
        <f>IFERROR(BG360/BF360,"-")</f>
        <v>0</v>
      </c>
      <c r="BJ360" s="687">
        <f t="shared" ref="BJ360:BK364" si="669">BN360+BR360+BV360</f>
        <v>134.10000000000002</v>
      </c>
      <c r="BK360" s="687">
        <f t="shared" si="669"/>
        <v>0</v>
      </c>
      <c r="BL360" s="687">
        <f>IFERROR(BK360-BJ360,"-")</f>
        <v>-134.10000000000002</v>
      </c>
      <c r="BM360" s="688">
        <f>IFERROR(BK360/BJ360,"-")</f>
        <v>0</v>
      </c>
      <c r="BN360" s="687">
        <f>'2. ГПП-ОГХК'!CQ209+'2. ГПП-ОГХК'!CQ211+'2. ГПП-ОГХК'!CQ212</f>
        <v>45.3</v>
      </c>
      <c r="BO360" s="687">
        <f>'2. ГПП-ОГХК'!CS209+'2. ГПП-ОГХК'!CS211+'2. ГПП-ОГХК'!CS212</f>
        <v>0</v>
      </c>
      <c r="BP360" s="687">
        <f>IFERROR(BO360-BN360,"-")</f>
        <v>-45.3</v>
      </c>
      <c r="BQ360" s="688">
        <f>IFERROR(BO360/BN360,"-")</f>
        <v>0</v>
      </c>
      <c r="BR360" s="687">
        <f>'2. ГПП-ОГХК'!CW209+'2. ГПП-ОГХК'!CW211+'2. ГПП-ОГХК'!CW212</f>
        <v>43.6</v>
      </c>
      <c r="BS360" s="687">
        <f>'2. ГПП-ОГХК'!CY209+'2. ГПП-ОГХК'!CY211+'2. ГПП-ОГХК'!CY212</f>
        <v>0</v>
      </c>
      <c r="BT360" s="687">
        <f>IFERROR(BS360-BR360,"-")</f>
        <v>-43.6</v>
      </c>
      <c r="BU360" s="688">
        <f>IFERROR(BS360/BR360,"-")</f>
        <v>0</v>
      </c>
      <c r="BV360" s="687">
        <f>'2. ГПП-ОГХК'!DC209+'2. ГПП-ОГХК'!DC211+'2. ГПП-ОГХК'!DC212</f>
        <v>45.2</v>
      </c>
      <c r="BW360" s="687">
        <f>'2. ГПП-ОГХК'!DE209+'2. ГПП-ОГХК'!DE211+'2. ГПП-ОГХК'!DE212</f>
        <v>0</v>
      </c>
      <c r="BX360" s="687">
        <f>IFERROR(BW360-BV360,"-")</f>
        <v>-45.2</v>
      </c>
      <c r="BY360" s="688">
        <f>IFERROR(BW360/BV360,"-")</f>
        <v>0</v>
      </c>
    </row>
    <row r="361" spans="2:77" ht="20.100000000000001" customHeight="1">
      <c r="C361" s="430" t="s">
        <v>466</v>
      </c>
      <c r="D361" s="528"/>
      <c r="E361" s="528"/>
      <c r="F361" s="529"/>
      <c r="G361" s="530" t="s">
        <v>467</v>
      </c>
      <c r="H361" s="530"/>
      <c r="I361" s="694" t="s">
        <v>169</v>
      </c>
      <c r="J361" s="687">
        <f t="shared" si="665"/>
        <v>103.4</v>
      </c>
      <c r="K361" s="687">
        <f t="shared" si="665"/>
        <v>0</v>
      </c>
      <c r="L361" s="687">
        <f>IFERROR(K361-J361,"-")</f>
        <v>-103.4</v>
      </c>
      <c r="M361" s="688">
        <f>IFERROR(K361/J361,"-")</f>
        <v>0</v>
      </c>
      <c r="N361" s="687">
        <f t="shared" si="666"/>
        <v>48</v>
      </c>
      <c r="O361" s="687">
        <f t="shared" si="666"/>
        <v>0</v>
      </c>
      <c r="P361" s="687">
        <f>IFERROR(O361-N361,"-")</f>
        <v>-48</v>
      </c>
      <c r="Q361" s="688">
        <f>IFERROR(O361/N361,"-")</f>
        <v>0</v>
      </c>
      <c r="R361" s="687">
        <f>'2. ГПП-ОГХК'!W210</f>
        <v>17.399999999999999</v>
      </c>
      <c r="S361" s="687">
        <f>'2. ГПП-ОГХК'!Y210</f>
        <v>0</v>
      </c>
      <c r="T361" s="687">
        <f>IFERROR(S361-R361,"-")</f>
        <v>-17.399999999999999</v>
      </c>
      <c r="U361" s="688">
        <f>IFERROR(S361/R361,"-")</f>
        <v>0</v>
      </c>
      <c r="V361" s="687">
        <f>'2. ГПП-ОГХК'!AC210</f>
        <v>16.399999999999999</v>
      </c>
      <c r="W361" s="687">
        <f>'2. ГПП-ОГХК'!AE210</f>
        <v>0</v>
      </c>
      <c r="X361" s="687">
        <f>IFERROR(W361-V361,"-")</f>
        <v>-16.399999999999999</v>
      </c>
      <c r="Y361" s="688">
        <f>IFERROR(W361/V361,"-")</f>
        <v>0</v>
      </c>
      <c r="Z361" s="687">
        <f>'2. ГПП-ОГХК'!AI210</f>
        <v>14.2</v>
      </c>
      <c r="AA361" s="687">
        <f>'2. ГПП-ОГХК'!AK210</f>
        <v>0</v>
      </c>
      <c r="AB361" s="687">
        <f>IFERROR(AA361-Z361,"-")</f>
        <v>-14.2</v>
      </c>
      <c r="AC361" s="688">
        <f>IFERROR(AA361/Z361,"-")</f>
        <v>0</v>
      </c>
      <c r="AD361" s="687">
        <f t="shared" si="667"/>
        <v>1.2</v>
      </c>
      <c r="AE361" s="687">
        <f t="shared" si="667"/>
        <v>0</v>
      </c>
      <c r="AF361" s="687">
        <f>IFERROR(AE361-AD361,"-")</f>
        <v>-1.2</v>
      </c>
      <c r="AG361" s="688">
        <f>IFERROR(AE361/AD361,"-")</f>
        <v>0</v>
      </c>
      <c r="AH361" s="687">
        <f>'2. ГПП-ОГХК'!AU210</f>
        <v>0</v>
      </c>
      <c r="AI361" s="687">
        <f>'2. ГПП-ОГХК'!AW210</f>
        <v>0</v>
      </c>
      <c r="AJ361" s="687">
        <f>IFERROR(AI361-AH361,"-")</f>
        <v>0</v>
      </c>
      <c r="AK361" s="688" t="str">
        <f>IFERROR(AI361/AH361,"-")</f>
        <v>-</v>
      </c>
      <c r="AL361" s="687">
        <f>'2. ГПП-ОГХК'!BA210</f>
        <v>1.2</v>
      </c>
      <c r="AM361" s="687">
        <f>'2. ГПП-ОГХК'!BC210</f>
        <v>0</v>
      </c>
      <c r="AN361" s="687">
        <f>IFERROR(AM361-AL361,"-")</f>
        <v>-1.2</v>
      </c>
      <c r="AO361" s="688">
        <f>IFERROR(AM361/AL361,"-")</f>
        <v>0</v>
      </c>
      <c r="AP361" s="687">
        <f>'2. ГПП-ОГХК'!BG210</f>
        <v>0</v>
      </c>
      <c r="AQ361" s="687">
        <f>'2. ГПП-ОГХК'!BI210</f>
        <v>0</v>
      </c>
      <c r="AR361" s="687">
        <f>IFERROR(AQ361-AP361,"-")</f>
        <v>0</v>
      </c>
      <c r="AS361" s="688" t="str">
        <f>IFERROR(AQ361/AP361,"-")</f>
        <v>-</v>
      </c>
      <c r="AT361" s="687">
        <f t="shared" si="668"/>
        <v>4.4000000000000004</v>
      </c>
      <c r="AU361" s="687">
        <f t="shared" si="668"/>
        <v>0</v>
      </c>
      <c r="AV361" s="687">
        <f>IFERROR(AU361-AT361,"-")</f>
        <v>-4.4000000000000004</v>
      </c>
      <c r="AW361" s="688">
        <f>IFERROR(AU361/AT361,"-")</f>
        <v>0</v>
      </c>
      <c r="AX361" s="687">
        <f>'2. ГПП-ОГХК'!BS210</f>
        <v>4.4000000000000004</v>
      </c>
      <c r="AY361" s="687">
        <f>'2. ГПП-ОГХК'!BU210</f>
        <v>0</v>
      </c>
      <c r="AZ361" s="687">
        <f>IFERROR(AY361-AX361,"-")</f>
        <v>-4.4000000000000004</v>
      </c>
      <c r="BA361" s="688">
        <f>IFERROR(AY361/AX361,"-")</f>
        <v>0</v>
      </c>
      <c r="BB361" s="687">
        <f>'2. ГПП-ОГХК'!BY210</f>
        <v>0</v>
      </c>
      <c r="BC361" s="687">
        <f>'2. ГПП-ОГХК'!CA210</f>
        <v>0</v>
      </c>
      <c r="BD361" s="687">
        <f>IFERROR(BC361-BB361,"-")</f>
        <v>0</v>
      </c>
      <c r="BE361" s="688" t="str">
        <f>IFERROR(BC361/BB361,"-")</f>
        <v>-</v>
      </c>
      <c r="BF361" s="687">
        <f>'2. ГПП-ОГХК'!CE210</f>
        <v>0</v>
      </c>
      <c r="BG361" s="687">
        <f>'2. ГПП-ОГХК'!CG210</f>
        <v>0</v>
      </c>
      <c r="BH361" s="687">
        <f>IFERROR(BG361-BF361,"-")</f>
        <v>0</v>
      </c>
      <c r="BI361" s="688" t="str">
        <f>IFERROR(BG361/BF361,"-")</f>
        <v>-</v>
      </c>
      <c r="BJ361" s="687">
        <f t="shared" si="669"/>
        <v>49.800000000000004</v>
      </c>
      <c r="BK361" s="687">
        <f t="shared" si="669"/>
        <v>0</v>
      </c>
      <c r="BL361" s="687">
        <f>IFERROR(BK361-BJ361,"-")</f>
        <v>-49.800000000000004</v>
      </c>
      <c r="BM361" s="688">
        <f>IFERROR(BK361/BJ361,"-")</f>
        <v>0</v>
      </c>
      <c r="BN361" s="687">
        <f>'2. ГПП-ОГХК'!CQ210</f>
        <v>15.8</v>
      </c>
      <c r="BO361" s="687">
        <f>'2. ГПП-ОГХК'!CS210</f>
        <v>0</v>
      </c>
      <c r="BP361" s="687">
        <f>IFERROR(BO361-BN361,"-")</f>
        <v>-15.8</v>
      </c>
      <c r="BQ361" s="688">
        <f>IFERROR(BO361/BN361,"-")</f>
        <v>0</v>
      </c>
      <c r="BR361" s="687">
        <f>'2. ГПП-ОГХК'!CW210</f>
        <v>16.399999999999999</v>
      </c>
      <c r="BS361" s="687">
        <f>'2. ГПП-ОГХК'!CY210</f>
        <v>0</v>
      </c>
      <c r="BT361" s="687">
        <f>IFERROR(BS361-BR361,"-")</f>
        <v>-16.399999999999999</v>
      </c>
      <c r="BU361" s="688">
        <f>IFERROR(BS361/BR361,"-")</f>
        <v>0</v>
      </c>
      <c r="BV361" s="687">
        <f>'2. ГПП-ОГХК'!DC210</f>
        <v>17.600000000000001</v>
      </c>
      <c r="BW361" s="687">
        <f>'2. ГПП-ОГХК'!DE210</f>
        <v>0</v>
      </c>
      <c r="BX361" s="687">
        <f>IFERROR(BW361-BV361,"-")</f>
        <v>-17.600000000000001</v>
      </c>
      <c r="BY361" s="688">
        <f>IFERROR(BW361/BV361,"-")</f>
        <v>0</v>
      </c>
    </row>
    <row r="362" spans="2:77" ht="20.100000000000001" customHeight="1">
      <c r="C362" s="430" t="s">
        <v>468</v>
      </c>
      <c r="D362" s="528"/>
      <c r="E362" s="528"/>
      <c r="F362" s="529"/>
      <c r="G362" s="530" t="s">
        <v>469</v>
      </c>
      <c r="H362" s="530"/>
      <c r="I362" s="694" t="s">
        <v>169</v>
      </c>
      <c r="J362" s="687">
        <f t="shared" si="665"/>
        <v>266.59999999999997</v>
      </c>
      <c r="K362" s="687">
        <f t="shared" si="665"/>
        <v>0</v>
      </c>
      <c r="L362" s="687">
        <f>IFERROR(K362-J362,"-")</f>
        <v>-266.59999999999997</v>
      </c>
      <c r="M362" s="688">
        <f>IFERROR(K362/J362,"-")</f>
        <v>0</v>
      </c>
      <c r="N362" s="687">
        <f t="shared" si="666"/>
        <v>69.599999999999994</v>
      </c>
      <c r="O362" s="687">
        <f t="shared" si="666"/>
        <v>0</v>
      </c>
      <c r="P362" s="687">
        <f>IFERROR(O362-N362,"-")</f>
        <v>-69.599999999999994</v>
      </c>
      <c r="Q362" s="688">
        <f>IFERROR(O362/N362,"-")</f>
        <v>0</v>
      </c>
      <c r="R362" s="687">
        <f>'2. ГПП-ОГХК'!W209</f>
        <v>24</v>
      </c>
      <c r="S362" s="687">
        <f>'2. ГПП-ОГХК'!Y209</f>
        <v>0</v>
      </c>
      <c r="T362" s="687">
        <f>IFERROR(S362-R362,"-")</f>
        <v>-24</v>
      </c>
      <c r="U362" s="688">
        <f>IFERROR(S362/R362,"-")</f>
        <v>0</v>
      </c>
      <c r="V362" s="687">
        <f>'2. ГПП-ОГХК'!AC209</f>
        <v>21.7</v>
      </c>
      <c r="W362" s="687">
        <f>'2. ГПП-ОГХК'!AE209</f>
        <v>0</v>
      </c>
      <c r="X362" s="687">
        <f>IFERROR(W362-V362,"-")</f>
        <v>-21.7</v>
      </c>
      <c r="Y362" s="688">
        <f>IFERROR(W362/V362,"-")</f>
        <v>0</v>
      </c>
      <c r="Z362" s="687">
        <f>'2. ГПП-ОГХК'!AI209</f>
        <v>23.9</v>
      </c>
      <c r="AA362" s="687">
        <f>'2. ГПП-ОГХК'!AK209</f>
        <v>0</v>
      </c>
      <c r="AB362" s="687">
        <f>IFERROR(AA362-Z362,"-")</f>
        <v>-23.9</v>
      </c>
      <c r="AC362" s="688">
        <f>IFERROR(AA362/Z362,"-")</f>
        <v>0</v>
      </c>
      <c r="AD362" s="687">
        <f t="shared" si="667"/>
        <v>61.1</v>
      </c>
      <c r="AE362" s="687">
        <f t="shared" si="667"/>
        <v>0</v>
      </c>
      <c r="AF362" s="687">
        <f>IFERROR(AE362-AD362,"-")</f>
        <v>-61.1</v>
      </c>
      <c r="AG362" s="688">
        <f>IFERROR(AE362/AD362,"-")</f>
        <v>0</v>
      </c>
      <c r="AH362" s="687">
        <f>'2. ГПП-ОГХК'!AU209</f>
        <v>21</v>
      </c>
      <c r="AI362" s="687">
        <f>'2. ГПП-ОГХК'!AW209</f>
        <v>0</v>
      </c>
      <c r="AJ362" s="687">
        <f>IFERROR(AI362-AH362,"-")</f>
        <v>-21</v>
      </c>
      <c r="AK362" s="688">
        <f>IFERROR(AI362/AH362,"-")</f>
        <v>0</v>
      </c>
      <c r="AL362" s="687">
        <f>'2. ГПП-ОГХК'!BA209</f>
        <v>20.5</v>
      </c>
      <c r="AM362" s="687">
        <f>'2. ГПП-ОГХК'!BC209</f>
        <v>0</v>
      </c>
      <c r="AN362" s="687">
        <f>IFERROR(AM362-AL362,"-")</f>
        <v>-20.5</v>
      </c>
      <c r="AO362" s="688">
        <f>IFERROR(AM362/AL362,"-")</f>
        <v>0</v>
      </c>
      <c r="AP362" s="687">
        <f>'2. ГПП-ОГХК'!BG209</f>
        <v>19.600000000000001</v>
      </c>
      <c r="AQ362" s="687">
        <f>'2. ГПП-ОГХК'!BI209</f>
        <v>0</v>
      </c>
      <c r="AR362" s="687">
        <f>IFERROR(AQ362-AP362,"-")</f>
        <v>-19.600000000000001</v>
      </c>
      <c r="AS362" s="688">
        <f>IFERROR(AQ362/AP362,"-")</f>
        <v>0</v>
      </c>
      <c r="AT362" s="687">
        <f t="shared" si="668"/>
        <v>64.7</v>
      </c>
      <c r="AU362" s="687">
        <f t="shared" si="668"/>
        <v>0</v>
      </c>
      <c r="AV362" s="687">
        <f>IFERROR(AU362-AT362,"-")</f>
        <v>-64.7</v>
      </c>
      <c r="AW362" s="688">
        <f>IFERROR(AU362/AT362,"-")</f>
        <v>0</v>
      </c>
      <c r="AX362" s="687">
        <f>'2. ГПП-ОГХК'!BS209</f>
        <v>21.2</v>
      </c>
      <c r="AY362" s="687">
        <f>'2. ГПП-ОГХК'!BU209</f>
        <v>0</v>
      </c>
      <c r="AZ362" s="687">
        <f>IFERROR(AY362-AX362,"-")</f>
        <v>-21.2</v>
      </c>
      <c r="BA362" s="688">
        <f>IFERROR(AY362/AX362,"-")</f>
        <v>0</v>
      </c>
      <c r="BB362" s="687">
        <f>'2. ГПП-ОГХК'!BY209</f>
        <v>21.2</v>
      </c>
      <c r="BC362" s="687">
        <f>'2. ГПП-ОГХК'!CA209</f>
        <v>0</v>
      </c>
      <c r="BD362" s="687">
        <f>IFERROR(BC362-BB362,"-")</f>
        <v>-21.2</v>
      </c>
      <c r="BE362" s="688">
        <f>IFERROR(BC362/BB362,"-")</f>
        <v>0</v>
      </c>
      <c r="BF362" s="687">
        <f>'2. ГПП-ОГХК'!CE209</f>
        <v>22.3</v>
      </c>
      <c r="BG362" s="687">
        <f>'2. ГПП-ОГХК'!CG209</f>
        <v>0</v>
      </c>
      <c r="BH362" s="687">
        <f>IFERROR(BG362-BF362,"-")</f>
        <v>-22.3</v>
      </c>
      <c r="BI362" s="688">
        <f>IFERROR(BG362/BF362,"-")</f>
        <v>0</v>
      </c>
      <c r="BJ362" s="687">
        <f t="shared" si="669"/>
        <v>71.2</v>
      </c>
      <c r="BK362" s="687">
        <f t="shared" si="669"/>
        <v>0</v>
      </c>
      <c r="BL362" s="687">
        <f>IFERROR(BK362-BJ362,"-")</f>
        <v>-71.2</v>
      </c>
      <c r="BM362" s="688">
        <f>IFERROR(BK362/BJ362,"-")</f>
        <v>0</v>
      </c>
      <c r="BN362" s="687">
        <f>'2. ГПП-ОГХК'!CQ209</f>
        <v>24.1</v>
      </c>
      <c r="BO362" s="687">
        <f>'2. ГПП-ОГХК'!CS209</f>
        <v>0</v>
      </c>
      <c r="BP362" s="687">
        <f>IFERROR(BO362-BN362,"-")</f>
        <v>-24.1</v>
      </c>
      <c r="BQ362" s="688">
        <f>IFERROR(BO362/BN362,"-")</f>
        <v>0</v>
      </c>
      <c r="BR362" s="687">
        <f>'2. ГПП-ОГХК'!CW209</f>
        <v>23.1</v>
      </c>
      <c r="BS362" s="687">
        <f>'2. ГПП-ОГХК'!CY209</f>
        <v>0</v>
      </c>
      <c r="BT362" s="687">
        <f>IFERROR(BS362-BR362,"-")</f>
        <v>-23.1</v>
      </c>
      <c r="BU362" s="688">
        <f>IFERROR(BS362/BR362,"-")</f>
        <v>0</v>
      </c>
      <c r="BV362" s="687">
        <f>'2. ГПП-ОГХК'!DC209</f>
        <v>24</v>
      </c>
      <c r="BW362" s="687">
        <f>'2. ГПП-ОГХК'!DE209</f>
        <v>0</v>
      </c>
      <c r="BX362" s="687">
        <f>IFERROR(BW362-BV362,"-")</f>
        <v>-24</v>
      </c>
      <c r="BY362" s="688">
        <f>IFERROR(BW362/BV362,"-")</f>
        <v>0</v>
      </c>
    </row>
    <row r="363" spans="2:77" ht="20.100000000000001" customHeight="1">
      <c r="C363" s="430" t="s">
        <v>129</v>
      </c>
      <c r="D363" s="528"/>
      <c r="E363" s="528"/>
      <c r="F363" s="529"/>
      <c r="G363" s="530" t="s">
        <v>470</v>
      </c>
      <c r="H363" s="530"/>
      <c r="I363" s="694" t="s">
        <v>169</v>
      </c>
      <c r="J363" s="687">
        <f t="shared" si="665"/>
        <v>190.2</v>
      </c>
      <c r="K363" s="687">
        <f t="shared" si="665"/>
        <v>0</v>
      </c>
      <c r="L363" s="687">
        <f>IFERROR(K363-J363,"-")</f>
        <v>-190.2</v>
      </c>
      <c r="M363" s="688">
        <f>IFERROR(K363/J363,"-")</f>
        <v>0</v>
      </c>
      <c r="N363" s="687">
        <f t="shared" si="666"/>
        <v>55.5</v>
      </c>
      <c r="O363" s="687">
        <f t="shared" si="666"/>
        <v>0</v>
      </c>
      <c r="P363" s="687">
        <f>IFERROR(O363-N363,"-")</f>
        <v>-55.5</v>
      </c>
      <c r="Q363" s="688">
        <f>IFERROR(O363/N363,"-")</f>
        <v>0</v>
      </c>
      <c r="R363" s="687">
        <f>'2. ГПП-ОГХК'!W211</f>
        <v>19.600000000000001</v>
      </c>
      <c r="S363" s="687">
        <f>'2. ГПП-ОГХК'!Y211</f>
        <v>0</v>
      </c>
      <c r="T363" s="687">
        <f>IFERROR(S363-R363,"-")</f>
        <v>-19.600000000000001</v>
      </c>
      <c r="U363" s="688">
        <f>IFERROR(S363/R363,"-")</f>
        <v>0</v>
      </c>
      <c r="V363" s="687">
        <f>'2. ГПП-ОГХК'!AC211</f>
        <v>17.7</v>
      </c>
      <c r="W363" s="687">
        <f>'2. ГПП-ОГХК'!AE211</f>
        <v>0</v>
      </c>
      <c r="X363" s="687">
        <f>IFERROR(W363-V363,"-")</f>
        <v>-17.7</v>
      </c>
      <c r="Y363" s="688">
        <f>IFERROR(W363/V363,"-")</f>
        <v>0</v>
      </c>
      <c r="Z363" s="687">
        <f>'2. ГПП-ОГХК'!AI211</f>
        <v>18.2</v>
      </c>
      <c r="AA363" s="687">
        <f>'2. ГПП-ОГХК'!AK211</f>
        <v>0</v>
      </c>
      <c r="AB363" s="687">
        <f>IFERROR(AA363-Z363,"-")</f>
        <v>-18.2</v>
      </c>
      <c r="AC363" s="688">
        <f>IFERROR(AA363/Z363,"-")</f>
        <v>0</v>
      </c>
      <c r="AD363" s="687">
        <f t="shared" si="667"/>
        <v>35.299999999999997</v>
      </c>
      <c r="AE363" s="687">
        <f t="shared" si="667"/>
        <v>0</v>
      </c>
      <c r="AF363" s="687">
        <f>IFERROR(AE363-AD363,"-")</f>
        <v>-35.299999999999997</v>
      </c>
      <c r="AG363" s="688">
        <f>IFERROR(AE363/AD363,"-")</f>
        <v>0</v>
      </c>
      <c r="AH363" s="687">
        <f>'2. ГПП-ОГХК'!AU211</f>
        <v>12.5</v>
      </c>
      <c r="AI363" s="687">
        <f>'2. ГПП-ОГХК'!AW211</f>
        <v>0</v>
      </c>
      <c r="AJ363" s="687">
        <f>IFERROR(AI363-AH363,"-")</f>
        <v>-12.5</v>
      </c>
      <c r="AK363" s="688">
        <f>IFERROR(AI363/AH363,"-")</f>
        <v>0</v>
      </c>
      <c r="AL363" s="687">
        <f>'2. ГПП-ОГХК'!BA211</f>
        <v>11.6</v>
      </c>
      <c r="AM363" s="687">
        <f>'2. ГПП-ОГХК'!BC211</f>
        <v>0</v>
      </c>
      <c r="AN363" s="687">
        <f>IFERROR(AM363-AL363,"-")</f>
        <v>-11.6</v>
      </c>
      <c r="AO363" s="688">
        <f>IFERROR(AM363/AL363,"-")</f>
        <v>0</v>
      </c>
      <c r="AP363" s="687">
        <f>'2. ГПП-ОГХК'!BG211</f>
        <v>11.2</v>
      </c>
      <c r="AQ363" s="687">
        <f>'2. ГПП-ОГХК'!BI211</f>
        <v>0</v>
      </c>
      <c r="AR363" s="687">
        <f>IFERROR(AQ363-AP363,"-")</f>
        <v>-11.2</v>
      </c>
      <c r="AS363" s="688">
        <f>IFERROR(AQ363/AP363,"-")</f>
        <v>0</v>
      </c>
      <c r="AT363" s="687">
        <f t="shared" si="668"/>
        <v>40.9</v>
      </c>
      <c r="AU363" s="687">
        <f t="shared" si="668"/>
        <v>0</v>
      </c>
      <c r="AV363" s="687">
        <f>IFERROR(AU363-AT363,"-")</f>
        <v>-40.9</v>
      </c>
      <c r="AW363" s="688">
        <f>IFERROR(AU363/AT363,"-")</f>
        <v>0</v>
      </c>
      <c r="AX363" s="687">
        <f>'2. ГПП-ОГХК'!BS211</f>
        <v>11.6</v>
      </c>
      <c r="AY363" s="687">
        <f>'2. ГПП-ОГХК'!BU211</f>
        <v>0</v>
      </c>
      <c r="AZ363" s="687">
        <f>IFERROR(AY363-AX363,"-")</f>
        <v>-11.6</v>
      </c>
      <c r="BA363" s="688">
        <f>IFERROR(AY363/AX363,"-")</f>
        <v>0</v>
      </c>
      <c r="BB363" s="687">
        <f>'2. ГПП-ОГХК'!BY211</f>
        <v>11.6</v>
      </c>
      <c r="BC363" s="687">
        <f>'2. ГПП-ОГХК'!CA211</f>
        <v>0</v>
      </c>
      <c r="BD363" s="687">
        <f>IFERROR(BC363-BB363,"-")</f>
        <v>-11.6</v>
      </c>
      <c r="BE363" s="688">
        <f>IFERROR(BC363/BB363,"-")</f>
        <v>0</v>
      </c>
      <c r="BF363" s="687">
        <f>'2. ГПП-ОГХК'!CE211</f>
        <v>17.7</v>
      </c>
      <c r="BG363" s="687">
        <f>'2. ГПП-ОГХК'!CG211</f>
        <v>0</v>
      </c>
      <c r="BH363" s="687">
        <f>IFERROR(BG363-BF363,"-")</f>
        <v>-17.7</v>
      </c>
      <c r="BI363" s="688">
        <f>IFERROR(BG363/BF363,"-")</f>
        <v>0</v>
      </c>
      <c r="BJ363" s="687">
        <f t="shared" si="669"/>
        <v>58.5</v>
      </c>
      <c r="BK363" s="687">
        <f t="shared" si="669"/>
        <v>0</v>
      </c>
      <c r="BL363" s="687">
        <f>IFERROR(BK363-BJ363,"-")</f>
        <v>-58.5</v>
      </c>
      <c r="BM363" s="688">
        <f>IFERROR(BK363/BJ363,"-")</f>
        <v>0</v>
      </c>
      <c r="BN363" s="687">
        <f>'2. ГПП-ОГХК'!CQ211</f>
        <v>19.7</v>
      </c>
      <c r="BO363" s="687">
        <f>'2. ГПП-ОГХК'!CS211</f>
        <v>0</v>
      </c>
      <c r="BP363" s="687">
        <f>IFERROR(BO363-BN363,"-")</f>
        <v>-19.7</v>
      </c>
      <c r="BQ363" s="688">
        <f>IFERROR(BO363/BN363,"-")</f>
        <v>0</v>
      </c>
      <c r="BR363" s="687">
        <f>'2. ГПП-ОГХК'!CW211</f>
        <v>19.100000000000001</v>
      </c>
      <c r="BS363" s="687">
        <f>'2. ГПП-ОГХК'!CY211</f>
        <v>0</v>
      </c>
      <c r="BT363" s="687">
        <f>IFERROR(BS363-BR363,"-")</f>
        <v>-19.100000000000001</v>
      </c>
      <c r="BU363" s="688">
        <f>IFERROR(BS363/BR363,"-")</f>
        <v>0</v>
      </c>
      <c r="BV363" s="687">
        <f>'2. ГПП-ОГХК'!DC211</f>
        <v>19.7</v>
      </c>
      <c r="BW363" s="687">
        <f>'2. ГПП-ОГХК'!DE211</f>
        <v>0</v>
      </c>
      <c r="BX363" s="687">
        <f>IFERROR(BW363-BV363,"-")</f>
        <v>-19.7</v>
      </c>
      <c r="BY363" s="688">
        <f>IFERROR(BW363/BV363,"-")</f>
        <v>0</v>
      </c>
    </row>
    <row r="364" spans="2:77" ht="20.100000000000001" customHeight="1">
      <c r="C364" s="693" t="s">
        <v>164</v>
      </c>
      <c r="D364" s="528"/>
      <c r="E364" s="528"/>
      <c r="F364" s="529"/>
      <c r="G364" s="530" t="s">
        <v>471</v>
      </c>
      <c r="H364" s="530"/>
      <c r="I364" s="694" t="s">
        <v>169</v>
      </c>
      <c r="J364" s="687">
        <f t="shared" si="665"/>
        <v>17.5</v>
      </c>
      <c r="K364" s="687">
        <f t="shared" si="665"/>
        <v>0</v>
      </c>
      <c r="L364" s="687">
        <f>IFERROR(K364-J364,"-")</f>
        <v>-17.5</v>
      </c>
      <c r="M364" s="688">
        <f>IFERROR(K364/J364,"-")</f>
        <v>0</v>
      </c>
      <c r="N364" s="687">
        <f t="shared" si="666"/>
        <v>4.4000000000000004</v>
      </c>
      <c r="O364" s="687">
        <f t="shared" si="666"/>
        <v>0</v>
      </c>
      <c r="P364" s="687">
        <f>IFERROR(O364-N364,"-")</f>
        <v>-4.4000000000000004</v>
      </c>
      <c r="Q364" s="688">
        <f>IFERROR(O364/N364,"-")</f>
        <v>0</v>
      </c>
      <c r="R364" s="687">
        <f>'2. ГПП-ОГХК'!W212</f>
        <v>1.5</v>
      </c>
      <c r="S364" s="687">
        <f>'2. ГПП-ОГХК'!Y212</f>
        <v>0</v>
      </c>
      <c r="T364" s="687">
        <f>IFERROR(S364-R364,"-")</f>
        <v>-1.5</v>
      </c>
      <c r="U364" s="688">
        <f>IFERROR(S364/R364,"-")</f>
        <v>0</v>
      </c>
      <c r="V364" s="687">
        <f>'2. ГПП-ОГХК'!AC212</f>
        <v>1.4</v>
      </c>
      <c r="W364" s="687">
        <f>'2. ГПП-ОГХК'!AE212</f>
        <v>0</v>
      </c>
      <c r="X364" s="687">
        <f>IFERROR(W364-V364,"-")</f>
        <v>-1.4</v>
      </c>
      <c r="Y364" s="688">
        <f>IFERROR(W364/V364,"-")</f>
        <v>0</v>
      </c>
      <c r="Z364" s="687">
        <f>'2. ГПП-ОГХК'!AI212</f>
        <v>1.5</v>
      </c>
      <c r="AA364" s="687">
        <f>'2. ГПП-ОГХК'!AK212</f>
        <v>0</v>
      </c>
      <c r="AB364" s="687">
        <f>IFERROR(AA364-Z364,"-")</f>
        <v>-1.5</v>
      </c>
      <c r="AC364" s="688">
        <f>IFERROR(AA364/Z364,"-")</f>
        <v>0</v>
      </c>
      <c r="AD364" s="687">
        <f t="shared" si="667"/>
        <v>4.2</v>
      </c>
      <c r="AE364" s="687">
        <f t="shared" si="667"/>
        <v>0</v>
      </c>
      <c r="AF364" s="687">
        <f>IFERROR(AE364-AD364,"-")</f>
        <v>-4.2</v>
      </c>
      <c r="AG364" s="688">
        <f>IFERROR(AE364/AD364,"-")</f>
        <v>0</v>
      </c>
      <c r="AH364" s="687">
        <f>'2. ГПП-ОГХК'!AU212</f>
        <v>1.2</v>
      </c>
      <c r="AI364" s="687">
        <f>'2. ГПП-ОГХК'!AW212</f>
        <v>0</v>
      </c>
      <c r="AJ364" s="687">
        <f>IFERROR(AI364-AH364,"-")</f>
        <v>-1.2</v>
      </c>
      <c r="AK364" s="688">
        <f>IFERROR(AI364/AH364,"-")</f>
        <v>0</v>
      </c>
      <c r="AL364" s="687">
        <f>'2. ГПП-ОГХК'!BA212</f>
        <v>1.5</v>
      </c>
      <c r="AM364" s="687">
        <f>'2. ГПП-ОГХК'!BC212</f>
        <v>0</v>
      </c>
      <c r="AN364" s="687">
        <f>IFERROR(AM364-AL364,"-")</f>
        <v>-1.5</v>
      </c>
      <c r="AO364" s="688">
        <f>IFERROR(AM364/AL364,"-")</f>
        <v>0</v>
      </c>
      <c r="AP364" s="687">
        <f>'2. ГПП-ОГХК'!BG212</f>
        <v>1.5</v>
      </c>
      <c r="AQ364" s="687">
        <f>'2. ГПП-ОГХК'!BI212</f>
        <v>0</v>
      </c>
      <c r="AR364" s="687">
        <f>IFERROR(AQ364-AP364,"-")</f>
        <v>-1.5</v>
      </c>
      <c r="AS364" s="688">
        <f>IFERROR(AQ364/AP364,"-")</f>
        <v>0</v>
      </c>
      <c r="AT364" s="687">
        <f t="shared" si="668"/>
        <v>4.5</v>
      </c>
      <c r="AU364" s="687">
        <f t="shared" si="668"/>
        <v>0</v>
      </c>
      <c r="AV364" s="687">
        <f>IFERROR(AU364-AT364,"-")</f>
        <v>-4.5</v>
      </c>
      <c r="AW364" s="688">
        <f>IFERROR(AU364/AT364,"-")</f>
        <v>0</v>
      </c>
      <c r="AX364" s="687">
        <f>'2. ГПП-ОГХК'!BS212</f>
        <v>1.5</v>
      </c>
      <c r="AY364" s="687">
        <f>'2. ГПП-ОГХК'!BU212</f>
        <v>0</v>
      </c>
      <c r="AZ364" s="687">
        <f>IFERROR(AY364-AX364,"-")</f>
        <v>-1.5</v>
      </c>
      <c r="BA364" s="688">
        <f>IFERROR(AY364/AX364,"-")</f>
        <v>0</v>
      </c>
      <c r="BB364" s="687">
        <f>'2. ГПП-ОГХК'!BY212</f>
        <v>1.5</v>
      </c>
      <c r="BC364" s="687">
        <f>'2. ГПП-ОГХК'!CA212</f>
        <v>0</v>
      </c>
      <c r="BD364" s="687">
        <f>IFERROR(BC364-BB364,"-")</f>
        <v>-1.5</v>
      </c>
      <c r="BE364" s="688">
        <f>IFERROR(BC364/BB364,"-")</f>
        <v>0</v>
      </c>
      <c r="BF364" s="687">
        <f>'2. ГПП-ОГХК'!CE212</f>
        <v>1.5</v>
      </c>
      <c r="BG364" s="687">
        <f>'2. ГПП-ОГХК'!CG212</f>
        <v>0</v>
      </c>
      <c r="BH364" s="687">
        <f>IFERROR(BG364-BF364,"-")</f>
        <v>-1.5</v>
      </c>
      <c r="BI364" s="688">
        <f>IFERROR(BG364/BF364,"-")</f>
        <v>0</v>
      </c>
      <c r="BJ364" s="687">
        <f t="shared" si="669"/>
        <v>4.4000000000000004</v>
      </c>
      <c r="BK364" s="687">
        <f t="shared" si="669"/>
        <v>0</v>
      </c>
      <c r="BL364" s="687">
        <f>IFERROR(BK364-BJ364,"-")</f>
        <v>-4.4000000000000004</v>
      </c>
      <c r="BM364" s="688">
        <f>IFERROR(BK364/BJ364,"-")</f>
        <v>0</v>
      </c>
      <c r="BN364" s="687">
        <f>'2. ГПП-ОГХК'!CQ212</f>
        <v>1.5</v>
      </c>
      <c r="BO364" s="687">
        <f>'2. ГПП-ОГХК'!CS212</f>
        <v>0</v>
      </c>
      <c r="BP364" s="687">
        <f>IFERROR(BO364-BN364,"-")</f>
        <v>-1.5</v>
      </c>
      <c r="BQ364" s="688">
        <f>IFERROR(BO364/BN364,"-")</f>
        <v>0</v>
      </c>
      <c r="BR364" s="687">
        <f>'2. ГПП-ОГХК'!CW212</f>
        <v>1.4</v>
      </c>
      <c r="BS364" s="687">
        <f>'2. ГПП-ОГХК'!CY212</f>
        <v>0</v>
      </c>
      <c r="BT364" s="687">
        <f>IFERROR(BS364-BR364,"-")</f>
        <v>-1.4</v>
      </c>
      <c r="BU364" s="688">
        <f>IFERROR(BS364/BR364,"-")</f>
        <v>0</v>
      </c>
      <c r="BV364" s="687">
        <f>'2. ГПП-ОГХК'!DC212</f>
        <v>1.5</v>
      </c>
      <c r="BW364" s="687">
        <f>'2. ГПП-ОГХК'!DE212</f>
        <v>0</v>
      </c>
      <c r="BX364" s="687">
        <f>IFERROR(BW364-BV364,"-")</f>
        <v>-1.5</v>
      </c>
      <c r="BY364" s="688">
        <f>IFERROR(BW364/BV364,"-")</f>
        <v>0</v>
      </c>
    </row>
    <row r="365" spans="2:77" ht="20.100000000000001" customHeight="1">
      <c r="B365" s="591" t="s">
        <v>260</v>
      </c>
      <c r="C365" s="416" t="s">
        <v>472</v>
      </c>
      <c r="D365" s="528"/>
      <c r="E365" s="528"/>
      <c r="F365" s="529"/>
      <c r="G365" s="530"/>
      <c r="H365" s="530"/>
      <c r="I365" s="446"/>
      <c r="J365" s="681"/>
      <c r="K365" s="681"/>
      <c r="L365" s="681"/>
      <c r="M365" s="681"/>
      <c r="N365" s="681"/>
      <c r="O365" s="681"/>
      <c r="P365" s="681"/>
      <c r="Q365" s="681"/>
      <c r="R365" s="681"/>
      <c r="S365" s="681"/>
      <c r="T365" s="681"/>
      <c r="U365" s="681"/>
      <c r="V365" s="681"/>
      <c r="W365" s="681"/>
      <c r="X365" s="681"/>
      <c r="Y365" s="681"/>
      <c r="Z365" s="681"/>
      <c r="AA365" s="681"/>
      <c r="AB365" s="681"/>
      <c r="AC365" s="681"/>
      <c r="AD365" s="681"/>
      <c r="AE365" s="681"/>
      <c r="AF365" s="681"/>
      <c r="AG365" s="681"/>
      <c r="AH365" s="681"/>
      <c r="AI365" s="681"/>
      <c r="AJ365" s="681"/>
      <c r="AK365" s="681"/>
      <c r="AL365" s="681"/>
      <c r="AM365" s="681"/>
      <c r="AN365" s="681"/>
      <c r="AO365" s="681"/>
      <c r="AP365" s="681"/>
      <c r="AQ365" s="681"/>
      <c r="AR365" s="681"/>
      <c r="AS365" s="681"/>
      <c r="AT365" s="681"/>
      <c r="AU365" s="681"/>
      <c r="AV365" s="681"/>
      <c r="AW365" s="681"/>
      <c r="AX365" s="681"/>
      <c r="AY365" s="681"/>
      <c r="AZ365" s="681"/>
      <c r="BA365" s="681"/>
      <c r="BB365" s="681"/>
      <c r="BC365" s="681"/>
      <c r="BD365" s="681"/>
      <c r="BE365" s="681"/>
      <c r="BF365" s="681"/>
      <c r="BG365" s="681"/>
      <c r="BH365" s="681"/>
      <c r="BI365" s="681"/>
      <c r="BJ365" s="681"/>
      <c r="BK365" s="681"/>
      <c r="BL365" s="681"/>
      <c r="BM365" s="681"/>
      <c r="BN365" s="681"/>
      <c r="BO365" s="681"/>
      <c r="BP365" s="681"/>
      <c r="BQ365" s="681"/>
      <c r="BR365" s="681"/>
      <c r="BS365" s="681"/>
      <c r="BT365" s="681"/>
      <c r="BU365" s="681"/>
      <c r="BV365" s="681"/>
      <c r="BW365" s="681"/>
      <c r="BX365" s="681"/>
      <c r="BY365" s="681"/>
    </row>
    <row r="366" spans="2:77" ht="20.100000000000001" customHeight="1">
      <c r="C366" s="424" t="s">
        <v>173</v>
      </c>
      <c r="D366" s="528"/>
      <c r="E366" s="528"/>
      <c r="F366" s="529"/>
      <c r="G366" s="530" t="s">
        <v>473</v>
      </c>
      <c r="H366" s="530"/>
      <c r="I366" s="446" t="s">
        <v>169</v>
      </c>
      <c r="J366" s="687">
        <f t="shared" ref="J366:K370" si="670">N366+AD366+AT366+BJ366</f>
        <v>1625.3</v>
      </c>
      <c r="K366" s="687">
        <f t="shared" si="670"/>
        <v>0</v>
      </c>
      <c r="L366" s="687">
        <f>IFERROR(K366-J366,"-")</f>
        <v>-1625.3</v>
      </c>
      <c r="M366" s="688">
        <f>IFERROR(K366/J366,"-")</f>
        <v>0</v>
      </c>
      <c r="N366" s="687">
        <f t="shared" ref="N366:O370" si="671">R366+V366+Z366</f>
        <v>421</v>
      </c>
      <c r="O366" s="687">
        <f t="shared" si="671"/>
        <v>0</v>
      </c>
      <c r="P366" s="687">
        <f>IFERROR(O366-N366,"-")</f>
        <v>-421</v>
      </c>
      <c r="Q366" s="688">
        <f>IFERROR(O366/N366,"-")</f>
        <v>0</v>
      </c>
      <c r="R366" s="687">
        <f>'1. ГПП-АГПЗ+'!W57+'4. ГПП-УЗПКТ-СЗСК'!W126+'4. ГПП-УЗПКТ-СЗСК'!W127+'2. ГПП-ОГХК'!W225-'2. ГПП-ОГХК'!W230+'2. ГПП-ОГХК'!W226-'2. ГПП-ОГХК'!W231+'2. ГПП-ОГХК'!W220</f>
        <v>146.1</v>
      </c>
      <c r="S366" s="687">
        <f>'1. ГПП-АГПЗ+'!Y57+'4. ГПП-УЗПКТ-СЗСК'!Y126+'4. ГПП-УЗПКТ-СЗСК'!Y127+'2. ГПП-ОГХК'!Y225-'2. ГПП-ОГХК'!Y230+'2. ГПП-ОГХК'!Y226-'2. ГПП-ОГХК'!Y231+'2. ГПП-ОГХК'!Y220</f>
        <v>0</v>
      </c>
      <c r="T366" s="687">
        <f>IFERROR(S366-R366,"-")</f>
        <v>-146.1</v>
      </c>
      <c r="U366" s="688">
        <f>IFERROR(S366/R366,"-")</f>
        <v>0</v>
      </c>
      <c r="V366" s="687">
        <f>'1. ГПП-АГПЗ+'!AC57+'4. ГПП-УЗПКТ-СЗСК'!AC126+'4. ГПП-УЗПКТ-СЗСК'!AC127+'2. ГПП-ОГХК'!AC225-'2. ГПП-ОГХК'!AC230+'2. ГПП-ОГХК'!AC226-'2. ГПП-ОГХК'!AC231+'2. ГПП-ОГХК'!AC220</f>
        <v>130.5</v>
      </c>
      <c r="W366" s="687">
        <f>'1. ГПП-АГПЗ+'!AE57+'4. ГПП-УЗПКТ-СЗСК'!AE126+'4. ГПП-УЗПКТ-СЗСК'!AE127+'2. ГПП-ОГХК'!AE225-'2. ГПП-ОГХК'!AE230+'2. ГПП-ОГХК'!AE226-'2. ГПП-ОГХК'!AE231+'2. ГПП-ОГХК'!AE220</f>
        <v>0</v>
      </c>
      <c r="X366" s="687">
        <f>IFERROR(W366-V366,"-")</f>
        <v>-130.5</v>
      </c>
      <c r="Y366" s="688">
        <f>IFERROR(W366/V366,"-")</f>
        <v>0</v>
      </c>
      <c r="Z366" s="687">
        <f>'1. ГПП-АГПЗ+'!AI57+'4. ГПП-УЗПКТ-СЗСК'!AI126+'4. ГПП-УЗПКТ-СЗСК'!AI127+'2. ГПП-ОГХК'!AI225-'2. ГПП-ОГХК'!AI230+'2. ГПП-ОГХК'!AI226-'2. ГПП-ОГХК'!AI231+'2. ГПП-ОГХК'!AI220</f>
        <v>144.4</v>
      </c>
      <c r="AA366" s="687">
        <f>'1. ГПП-АГПЗ+'!AK57+'4. ГПП-УЗПКТ-СЗСК'!AK126+'4. ГПП-УЗПКТ-СЗСК'!AK127+'2. ГПП-ОГХК'!AK225-'2. ГПП-ОГХК'!AK230+'2. ГПП-ОГХК'!AK226-'2. ГПП-ОГХК'!AK231+'2. ГПП-ОГХК'!AK220</f>
        <v>0</v>
      </c>
      <c r="AB366" s="687">
        <f>IFERROR(AA366-Z366,"-")</f>
        <v>-144.4</v>
      </c>
      <c r="AC366" s="688">
        <f>IFERROR(AA366/Z366,"-")</f>
        <v>0</v>
      </c>
      <c r="AD366" s="687">
        <f t="shared" ref="AD366:AE370" si="672">AH366+AL366+AP366</f>
        <v>464.2</v>
      </c>
      <c r="AE366" s="687">
        <f t="shared" si="672"/>
        <v>0</v>
      </c>
      <c r="AF366" s="687">
        <f>IFERROR(AE366-AD366,"-")</f>
        <v>-464.2</v>
      </c>
      <c r="AG366" s="688">
        <f>IFERROR(AE366/AD366,"-")</f>
        <v>0</v>
      </c>
      <c r="AH366" s="687">
        <f>'1. ГПП-АГПЗ+'!AU57+'4. ГПП-УЗПКТ-СЗСК'!AU126+'4. ГПП-УЗПКТ-СЗСК'!AU127+'2. ГПП-ОГХК'!AU225-'2. ГПП-ОГХК'!AU230+'2. ГПП-ОГХК'!AU226-'2. ГПП-ОГХК'!AU231+'2. ГПП-ОГХК'!AU220</f>
        <v>151.4</v>
      </c>
      <c r="AI366" s="687">
        <f>'1. ГПП-АГПЗ+'!AW57+'4. ГПП-УЗПКТ-СЗСК'!AW126+'4. ГПП-УЗПКТ-СЗСК'!AW127+'2. ГПП-ОГХК'!AW225-'2. ГПП-ОГХК'!AW230+'2. ГПП-ОГХК'!AW226-'2. ГПП-ОГХК'!AW231+'2. ГПП-ОГХК'!AW220</f>
        <v>0</v>
      </c>
      <c r="AJ366" s="687">
        <f>IFERROR(AI366-AH366,"-")</f>
        <v>-151.4</v>
      </c>
      <c r="AK366" s="688">
        <f>IFERROR(AI366/AH366,"-")</f>
        <v>0</v>
      </c>
      <c r="AL366" s="687">
        <f>'1. ГПП-АГПЗ+'!BA57+'4. ГПП-УЗПКТ-СЗСК'!BA126+'4. ГПП-УЗПКТ-СЗСК'!BA127+'2. ГПП-ОГХК'!BA225-'2. ГПП-ОГХК'!BA230+'2. ГПП-ОГХК'!BA226-'2. ГПП-ОГХК'!BA231+'2. ГПП-ОГХК'!BA220</f>
        <v>163.5</v>
      </c>
      <c r="AM366" s="687">
        <f>'1. ГПП-АГПЗ+'!BC57+'4. ГПП-УЗПКТ-СЗСК'!BC126+'4. ГПП-УЗПКТ-СЗСК'!BC127+'2. ГПП-ОГХК'!BC225-'2. ГПП-ОГХК'!BC230+'2. ГПП-ОГХК'!BC226-'2. ГПП-ОГХК'!BC231+'2. ГПП-ОГХК'!BC220</f>
        <v>0</v>
      </c>
      <c r="AN366" s="687">
        <f>IFERROR(AM366-AL366,"-")</f>
        <v>-163.5</v>
      </c>
      <c r="AO366" s="688">
        <f>IFERROR(AM366/AL366,"-")</f>
        <v>0</v>
      </c>
      <c r="AP366" s="687">
        <f>'1. ГПП-АГПЗ+'!BG57+'4. ГПП-УЗПКТ-СЗСК'!BG126+'4. ГПП-УЗПКТ-СЗСК'!BG127+'2. ГПП-ОГХК'!BG225-'2. ГПП-ОГХК'!BG230+'2. ГПП-ОГХК'!BG226-'2. ГПП-ОГХК'!BG231+'2. ГПП-ОГХК'!BG220</f>
        <v>149.30000000000001</v>
      </c>
      <c r="AQ366" s="687">
        <f>'1. ГПП-АГПЗ+'!BI57+'4. ГПП-УЗПКТ-СЗСК'!BI126+'4. ГПП-УЗПКТ-СЗСК'!BI127+'2. ГПП-ОГХК'!BI225-'2. ГПП-ОГХК'!BI230+'2. ГПП-ОГХК'!BI226-'2. ГПП-ОГХК'!BI231+'2. ГПП-ОГХК'!BI220</f>
        <v>0</v>
      </c>
      <c r="AR366" s="687">
        <f>IFERROR(AQ366-AP366,"-")</f>
        <v>-149.30000000000001</v>
      </c>
      <c r="AS366" s="688">
        <f>IFERROR(AQ366/AP366,"-")</f>
        <v>0</v>
      </c>
      <c r="AT366" s="687">
        <f t="shared" ref="AT366:AU370" si="673">AX366+BB366+BF366</f>
        <v>327.39999999999998</v>
      </c>
      <c r="AU366" s="687">
        <f t="shared" si="673"/>
        <v>0</v>
      </c>
      <c r="AV366" s="687">
        <f>IFERROR(AU366-AT366,"-")</f>
        <v>-327.39999999999998</v>
      </c>
      <c r="AW366" s="688">
        <f>IFERROR(AU366/AT366,"-")</f>
        <v>0</v>
      </c>
      <c r="AX366" s="687">
        <f>'1. ГПП-АГПЗ+'!BS57+'4. ГПП-УЗПКТ-СЗСК'!BS126+'4. ГПП-УЗПКТ-СЗСК'!BS127+'2. ГПП-ОГХК'!BS225-'2. ГПП-ОГХК'!BS230+'2. ГПП-ОГХК'!BS226-'2. ГПП-ОГХК'!BS231+'2. ГПП-ОГХК'!BS220</f>
        <v>83.399999999999991</v>
      </c>
      <c r="AY366" s="687">
        <f>'1. ГПП-АГПЗ+'!BU57+'4. ГПП-УЗПКТ-СЗСК'!BU126+'4. ГПП-УЗПКТ-СЗСК'!BU127+'2. ГПП-ОГХК'!BU225-'2. ГПП-ОГХК'!BU230+'2. ГПП-ОГХК'!BU226-'2. ГПП-ОГХК'!BU231+'2. ГПП-ОГХК'!BU220</f>
        <v>0</v>
      </c>
      <c r="AZ366" s="687">
        <f>IFERROR(AY366-AX366,"-")</f>
        <v>-83.399999999999991</v>
      </c>
      <c r="BA366" s="688">
        <f>IFERROR(AY366/AX366,"-")</f>
        <v>0</v>
      </c>
      <c r="BB366" s="687">
        <f>'1. ГПП-АГПЗ+'!BY57+'4. ГПП-УЗПКТ-СЗСК'!BY126+'4. ГПП-УЗПКТ-СЗСК'!BY127+'2. ГПП-ОГХК'!BY225-'2. ГПП-ОГХК'!BY230+'2. ГПП-ОГХК'!BY226-'2. ГПП-ОГХК'!BY231+'2. ГПП-ОГХК'!BY220</f>
        <v>112.19999999999997</v>
      </c>
      <c r="BC366" s="687">
        <f>'1. ГПП-АГПЗ+'!CA57+'4. ГПП-УЗПКТ-СЗСК'!CA126+'4. ГПП-УЗПКТ-СЗСК'!CA127+'2. ГПП-ОГХК'!CA225-'2. ГПП-ОГХК'!CA230+'2. ГПП-ОГХК'!CA226-'2. ГПП-ОГХК'!CA231+'2. ГПП-ОГХК'!CA220</f>
        <v>0</v>
      </c>
      <c r="BD366" s="687">
        <f>IFERROR(BC366-BB366,"-")</f>
        <v>-112.19999999999997</v>
      </c>
      <c r="BE366" s="688">
        <f>IFERROR(BC366/BB366,"-")</f>
        <v>0</v>
      </c>
      <c r="BF366" s="687">
        <f>'1. ГПП-АГПЗ+'!CE57+'4. ГПП-УЗПКТ-СЗСК'!CE126+'4. ГПП-УЗПКТ-СЗСК'!CE127+'2. ГПП-ОГХК'!CE225-'2. ГПП-ОГХК'!CE230+'2. ГПП-ОГХК'!CE226-'2. ГПП-ОГХК'!CE231+'2. ГПП-ОГХК'!CE220</f>
        <v>131.80000000000001</v>
      </c>
      <c r="BG366" s="687">
        <f>'1. ГПП-АГПЗ+'!CG57+'4. ГПП-УЗПКТ-СЗСК'!CG126+'4. ГПП-УЗПКТ-СЗСК'!CG127+'2. ГПП-ОГХК'!CG225-'2. ГПП-ОГХК'!CG230+'2. ГПП-ОГХК'!CG226-'2. ГПП-ОГХК'!CG231+'2. ГПП-ОГХК'!CG220</f>
        <v>0</v>
      </c>
      <c r="BH366" s="687">
        <f>IFERROR(BG366-BF366,"-")</f>
        <v>-131.80000000000001</v>
      </c>
      <c r="BI366" s="688">
        <f>IFERROR(BG366/BF366,"-")</f>
        <v>0</v>
      </c>
      <c r="BJ366" s="687">
        <f t="shared" ref="BJ366:BK370" si="674">BN366+BR366+BV366</f>
        <v>412.70000000000005</v>
      </c>
      <c r="BK366" s="687">
        <f t="shared" si="674"/>
        <v>0</v>
      </c>
      <c r="BL366" s="687">
        <f>IFERROR(BK366-BJ366,"-")</f>
        <v>-412.70000000000005</v>
      </c>
      <c r="BM366" s="688">
        <f>IFERROR(BK366/BJ366,"-")</f>
        <v>0</v>
      </c>
      <c r="BN366" s="687">
        <f>'1. ГПП-АГПЗ+'!CQ57+'4. ГПП-УЗПКТ-СЗСК'!CQ126+'4. ГПП-УЗПКТ-СЗСК'!CQ127+'2. ГПП-ОГХК'!CQ225-'2. ГПП-ОГХК'!CQ230+'2. ГПП-ОГХК'!CQ226-'2. ГПП-ОГХК'!CQ231+'2. ГПП-ОГХК'!CQ220</f>
        <v>139.10000000000002</v>
      </c>
      <c r="BO366" s="687">
        <f>'1. ГПП-АГПЗ+'!CS57+'4. ГПП-УЗПКТ-СЗСК'!CS126+'4. ГПП-УЗПКТ-СЗСК'!CS127+'2. ГПП-ОГХК'!CS225-'2. ГПП-ОГХК'!CS230+'2. ГПП-ОГХК'!CS226-'2. ГПП-ОГХК'!CS231+'2. ГПП-ОГХК'!CS220</f>
        <v>0</v>
      </c>
      <c r="BP366" s="687">
        <f>IFERROR(BO366-BN366,"-")</f>
        <v>-139.10000000000002</v>
      </c>
      <c r="BQ366" s="688">
        <f>IFERROR(BO366/BN366,"-")</f>
        <v>0</v>
      </c>
      <c r="BR366" s="687">
        <f>'1. ГПП-АГПЗ+'!CW57+'4. ГПП-УЗПКТ-СЗСК'!CW126+'4. ГПП-УЗПКТ-СЗСК'!CW127+'2. ГПП-ОГХК'!CW225-'2. ГПП-ОГХК'!CW230+'2. ГПП-ОГХК'!CW226-'2. ГПП-ОГХК'!CW231+'2. ГПП-ОГХК'!CW220</f>
        <v>134.10000000000002</v>
      </c>
      <c r="BS366" s="687">
        <f>'1. ГПП-АГПЗ+'!CY57+'4. ГПП-УЗПКТ-СЗСК'!CY126+'4. ГПП-УЗПКТ-СЗСК'!CY127+'2. ГПП-ОГХК'!CY225-'2. ГПП-ОГХК'!CY230+'2. ГПП-ОГХК'!CY226-'2. ГПП-ОГХК'!CY231+'2. ГПП-ОГХК'!CY220</f>
        <v>0</v>
      </c>
      <c r="BT366" s="687">
        <f>IFERROR(BS366-BR366,"-")</f>
        <v>-134.10000000000002</v>
      </c>
      <c r="BU366" s="688">
        <f>IFERROR(BS366/BR366,"-")</f>
        <v>0</v>
      </c>
      <c r="BV366" s="687">
        <f>'1. ГПП-АГПЗ+'!DC57+'4. ГПП-УЗПКТ-СЗСК'!DC126+'4. ГПП-УЗПКТ-СЗСК'!DC127+'2. ГПП-ОГХК'!DC225-'2. ГПП-ОГХК'!DC230+'2. ГПП-ОГХК'!DC226-'2. ГПП-ОГХК'!DC231+'2. ГПП-ОГХК'!DC220</f>
        <v>139.5</v>
      </c>
      <c r="BW366" s="687">
        <f>'1. ГПП-АГПЗ+'!DE57+'4. ГПП-УЗПКТ-СЗСК'!DE126+'4. ГПП-УЗПКТ-СЗСК'!DE127+'2. ГПП-ОГХК'!DE225-'2. ГПП-ОГХК'!DE230+'2. ГПП-ОГХК'!DE226-'2. ГПП-ОГХК'!DE231+'2. ГПП-ОГХК'!DE220</f>
        <v>0</v>
      </c>
      <c r="BX366" s="687">
        <f>IFERROR(BW366-BV366,"-")</f>
        <v>-139.5</v>
      </c>
      <c r="BY366" s="688">
        <f>IFERROR(BW366/BV366,"-")</f>
        <v>0</v>
      </c>
    </row>
    <row r="367" spans="2:77" ht="20.100000000000001" customHeight="1">
      <c r="C367" s="436" t="s">
        <v>101</v>
      </c>
      <c r="D367" s="528"/>
      <c r="E367" s="528"/>
      <c r="F367" s="529"/>
      <c r="G367" s="530" t="s">
        <v>474</v>
      </c>
      <c r="H367" s="530"/>
      <c r="I367" s="691" t="s">
        <v>169</v>
      </c>
      <c r="J367" s="687">
        <f t="shared" si="670"/>
        <v>81.400000000000006</v>
      </c>
      <c r="K367" s="687">
        <f t="shared" si="670"/>
        <v>0</v>
      </c>
      <c r="L367" s="687">
        <f>IFERROR(K367-J367,"-")</f>
        <v>-81.400000000000006</v>
      </c>
      <c r="M367" s="688">
        <f>IFERROR(K367/J367,"-")</f>
        <v>0</v>
      </c>
      <c r="N367" s="687">
        <f t="shared" si="671"/>
        <v>0</v>
      </c>
      <c r="O367" s="687">
        <f t="shared" si="671"/>
        <v>0</v>
      </c>
      <c r="P367" s="687">
        <f>IFERROR(O367-N367,"-")</f>
        <v>0</v>
      </c>
      <c r="Q367" s="688" t="str">
        <f>IFERROR(O367/N367,"-")</f>
        <v>-</v>
      </c>
      <c r="R367" s="687">
        <f>'1. ГПП-АГПЗ+'!W57</f>
        <v>0</v>
      </c>
      <c r="S367" s="687">
        <f>'1. ГПП-АГПЗ+'!Y57</f>
        <v>0</v>
      </c>
      <c r="T367" s="687">
        <f>IFERROR(S367-R367,"-")</f>
        <v>0</v>
      </c>
      <c r="U367" s="688" t="str">
        <f>IFERROR(S367/R367,"-")</f>
        <v>-</v>
      </c>
      <c r="V367" s="687">
        <f>'1. ГПП-АГПЗ+'!AC57</f>
        <v>0</v>
      </c>
      <c r="W367" s="687">
        <f>'1. ГПП-АГПЗ+'!AE57</f>
        <v>0</v>
      </c>
      <c r="X367" s="687">
        <f>IFERROR(W367-V367,"-")</f>
        <v>0</v>
      </c>
      <c r="Y367" s="688" t="str">
        <f>IFERROR(W367/V367,"-")</f>
        <v>-</v>
      </c>
      <c r="Z367" s="687">
        <f>'1. ГПП-АГПЗ+'!AI57</f>
        <v>0</v>
      </c>
      <c r="AA367" s="687">
        <f>'1. ГПП-АГПЗ+'!AK57</f>
        <v>0</v>
      </c>
      <c r="AB367" s="687">
        <f>IFERROR(AA367-Z367,"-")</f>
        <v>0</v>
      </c>
      <c r="AC367" s="688" t="str">
        <f>IFERROR(AA367/Z367,"-")</f>
        <v>-</v>
      </c>
      <c r="AD367" s="687">
        <f t="shared" si="672"/>
        <v>41.7</v>
      </c>
      <c r="AE367" s="687">
        <f t="shared" si="672"/>
        <v>0</v>
      </c>
      <c r="AF367" s="687">
        <f>IFERROR(AE367-AD367,"-")</f>
        <v>-41.7</v>
      </c>
      <c r="AG367" s="688">
        <f>IFERROR(AE367/AD367,"-")</f>
        <v>0</v>
      </c>
      <c r="AH367" s="687">
        <f>'1. ГПП-АГПЗ+'!AU57</f>
        <v>0</v>
      </c>
      <c r="AI367" s="687">
        <f>'1. ГПП-АГПЗ+'!AW57</f>
        <v>0</v>
      </c>
      <c r="AJ367" s="687">
        <f>IFERROR(AI367-AH367,"-")</f>
        <v>0</v>
      </c>
      <c r="AK367" s="688" t="str">
        <f>IFERROR(AI367/AH367,"-")</f>
        <v>-</v>
      </c>
      <c r="AL367" s="687">
        <f>'1. ГПП-АГПЗ+'!BA57</f>
        <v>18.399999999999999</v>
      </c>
      <c r="AM367" s="687">
        <f>'1. ГПП-АГПЗ+'!BC57</f>
        <v>0</v>
      </c>
      <c r="AN367" s="687">
        <f>IFERROR(AM367-AL367,"-")</f>
        <v>-18.399999999999999</v>
      </c>
      <c r="AO367" s="688">
        <f>IFERROR(AM367/AL367,"-")</f>
        <v>0</v>
      </c>
      <c r="AP367" s="687">
        <f>'1. ГПП-АГПЗ+'!BG57</f>
        <v>23.3</v>
      </c>
      <c r="AQ367" s="687">
        <f>'1. ГПП-АГПЗ+'!BI57</f>
        <v>0</v>
      </c>
      <c r="AR367" s="687">
        <f>IFERROR(AQ367-AP367,"-")</f>
        <v>-23.3</v>
      </c>
      <c r="AS367" s="688">
        <f>IFERROR(AQ367/AP367,"-")</f>
        <v>0</v>
      </c>
      <c r="AT367" s="687">
        <f t="shared" si="673"/>
        <v>31.5</v>
      </c>
      <c r="AU367" s="687">
        <f t="shared" si="673"/>
        <v>0</v>
      </c>
      <c r="AV367" s="687">
        <f>IFERROR(AU367-AT367,"-")</f>
        <v>-31.5</v>
      </c>
      <c r="AW367" s="688">
        <f>IFERROR(AU367/AT367,"-")</f>
        <v>0</v>
      </c>
      <c r="AX367" s="687">
        <f>'1. ГПП-АГПЗ+'!BS57</f>
        <v>14.3</v>
      </c>
      <c r="AY367" s="687">
        <f>'1. ГПП-АГПЗ+'!BU57</f>
        <v>0</v>
      </c>
      <c r="AZ367" s="687">
        <f>IFERROR(AY367-AX367,"-")</f>
        <v>-14.3</v>
      </c>
      <c r="BA367" s="688">
        <f>IFERROR(AY367/AX367,"-")</f>
        <v>0</v>
      </c>
      <c r="BB367" s="687">
        <f>'1. ГПП-АГПЗ+'!BY57</f>
        <v>8.6</v>
      </c>
      <c r="BC367" s="687">
        <f>'1. ГПП-АГПЗ+'!CA57</f>
        <v>0</v>
      </c>
      <c r="BD367" s="687">
        <f>IFERROR(BC367-BB367,"-")</f>
        <v>-8.6</v>
      </c>
      <c r="BE367" s="688">
        <f>IFERROR(BC367/BB367,"-")</f>
        <v>0</v>
      </c>
      <c r="BF367" s="687">
        <f>'1. ГПП-АГПЗ+'!CE57</f>
        <v>8.6</v>
      </c>
      <c r="BG367" s="687">
        <f>'1. ГПП-АГПЗ+'!CG57</f>
        <v>0</v>
      </c>
      <c r="BH367" s="687">
        <f>IFERROR(BG367-BF367,"-")</f>
        <v>-8.6</v>
      </c>
      <c r="BI367" s="688">
        <f>IFERROR(BG367/BF367,"-")</f>
        <v>0</v>
      </c>
      <c r="BJ367" s="687">
        <f t="shared" si="674"/>
        <v>8.1999999999999993</v>
      </c>
      <c r="BK367" s="687">
        <f t="shared" si="674"/>
        <v>0</v>
      </c>
      <c r="BL367" s="687">
        <f>IFERROR(BK367-BJ367,"-")</f>
        <v>-8.1999999999999993</v>
      </c>
      <c r="BM367" s="688">
        <f>IFERROR(BK367/BJ367,"-")</f>
        <v>0</v>
      </c>
      <c r="BN367" s="687">
        <f>'1. ГПП-АГПЗ+'!CQ57</f>
        <v>2.8</v>
      </c>
      <c r="BO367" s="687">
        <f>'1. ГПП-АГПЗ+'!CS57</f>
        <v>0</v>
      </c>
      <c r="BP367" s="687">
        <f>IFERROR(BO367-BN367,"-")</f>
        <v>-2.8</v>
      </c>
      <c r="BQ367" s="688">
        <f>IFERROR(BO367/BN367,"-")</f>
        <v>0</v>
      </c>
      <c r="BR367" s="687">
        <f>'1. ГПП-АГПЗ+'!CW57</f>
        <v>2.6</v>
      </c>
      <c r="BS367" s="687">
        <f>'1. ГПП-АГПЗ+'!CY57</f>
        <v>0</v>
      </c>
      <c r="BT367" s="687">
        <f>IFERROR(BS367-BR367,"-")</f>
        <v>-2.6</v>
      </c>
      <c r="BU367" s="688">
        <f>IFERROR(BS367/BR367,"-")</f>
        <v>0</v>
      </c>
      <c r="BV367" s="687">
        <f>'1. ГПП-АГПЗ+'!DC57</f>
        <v>2.8</v>
      </c>
      <c r="BW367" s="687">
        <f>'1. ГПП-АГПЗ+'!DE57</f>
        <v>0</v>
      </c>
      <c r="BX367" s="687">
        <f>IFERROR(BW367-BV367,"-")</f>
        <v>-2.8</v>
      </c>
      <c r="BY367" s="688">
        <f>IFERROR(BW367/BV367,"-")</f>
        <v>0</v>
      </c>
    </row>
    <row r="368" spans="2:77" ht="20.100000000000001" customHeight="1">
      <c r="C368" s="436" t="s">
        <v>103</v>
      </c>
      <c r="D368" s="528"/>
      <c r="E368" s="528"/>
      <c r="F368" s="529"/>
      <c r="G368" s="530" t="s">
        <v>475</v>
      </c>
      <c r="H368" s="530"/>
      <c r="I368" s="691" t="s">
        <v>169</v>
      </c>
      <c r="J368" s="687">
        <f t="shared" si="670"/>
        <v>17.699999999999996</v>
      </c>
      <c r="K368" s="687">
        <f t="shared" si="670"/>
        <v>0</v>
      </c>
      <c r="L368" s="687">
        <f>IFERROR(K368-J368,"-")</f>
        <v>-17.699999999999996</v>
      </c>
      <c r="M368" s="688">
        <f>IFERROR(K368/J368,"-")</f>
        <v>0</v>
      </c>
      <c r="N368" s="687">
        <f t="shared" si="671"/>
        <v>0</v>
      </c>
      <c r="O368" s="687">
        <f t="shared" si="671"/>
        <v>0</v>
      </c>
      <c r="P368" s="687">
        <f>IFERROR(O368-N368,"-")</f>
        <v>0</v>
      </c>
      <c r="Q368" s="688" t="str">
        <f>IFERROR(O368/N368,"-")</f>
        <v>-</v>
      </c>
      <c r="R368" s="687">
        <f>'2. ГПП-ОГХК'!W225-'2. ГПП-ОГХК'!W230+'2. ГПП-ОГХК'!W226-'2. ГПП-ОГХК'!W231+'2. ГПП-ОГХК'!W220</f>
        <v>0</v>
      </c>
      <c r="S368" s="687">
        <f>'2. ГПП-ОГХК'!Y225-'2. ГПП-ОГХК'!Y230+'2. ГПП-ОГХК'!Y226-'2. ГПП-ОГХК'!Y231+'2. ГПП-ОГХК'!Y220</f>
        <v>0</v>
      </c>
      <c r="T368" s="687">
        <f>IFERROR(S368-R368,"-")</f>
        <v>0</v>
      </c>
      <c r="U368" s="688" t="str">
        <f>IFERROR(S368/R368,"-")</f>
        <v>-</v>
      </c>
      <c r="V368" s="687">
        <f>'2. ГПП-ОГХК'!AC225-'2. ГПП-ОГХК'!AC230+'2. ГПП-ОГХК'!AC226-'2. ГПП-ОГХК'!AC231+'2. ГПП-ОГХК'!AC220</f>
        <v>0</v>
      </c>
      <c r="W368" s="687">
        <f>'2. ГПП-ОГХК'!AE225-'2. ГПП-ОГХК'!AE230+'2. ГПП-ОГХК'!AE226-'2. ГПП-ОГХК'!AE231+'2. ГПП-ОГХК'!AE220</f>
        <v>0</v>
      </c>
      <c r="X368" s="687">
        <f>IFERROR(W368-V368,"-")</f>
        <v>0</v>
      </c>
      <c r="Y368" s="688" t="str">
        <f>IFERROR(W368/V368,"-")</f>
        <v>-</v>
      </c>
      <c r="Z368" s="687">
        <f>'2. ГПП-ОГХК'!AI225-'2. ГПП-ОГХК'!AI230+'2. ГПП-ОГХК'!AI226-'2. ГПП-ОГХК'!AI231+'2. ГПП-ОГХК'!AI220</f>
        <v>0</v>
      </c>
      <c r="AA368" s="687">
        <f>'2. ГПП-ОГХК'!AK225-'2. ГПП-ОГХК'!AK230+'2. ГПП-ОГХК'!AK226-'2. ГПП-ОГХК'!AK231+'2. ГПП-ОГХК'!AK220</f>
        <v>0</v>
      </c>
      <c r="AB368" s="687">
        <f>IFERROR(AA368-Z368,"-")</f>
        <v>0</v>
      </c>
      <c r="AC368" s="688" t="str">
        <f>IFERROR(AA368/Z368,"-")</f>
        <v>-</v>
      </c>
      <c r="AD368" s="687">
        <f t="shared" si="672"/>
        <v>3.3999999999999986</v>
      </c>
      <c r="AE368" s="687">
        <f t="shared" si="672"/>
        <v>0</v>
      </c>
      <c r="AF368" s="687">
        <f>IFERROR(AE368-AD368,"-")</f>
        <v>-3.3999999999999986</v>
      </c>
      <c r="AG368" s="688">
        <f>IFERROR(AE368/AD368,"-")</f>
        <v>0</v>
      </c>
      <c r="AH368" s="687">
        <f>'2. ГПП-ОГХК'!AU225-'2. ГПП-ОГХК'!AU230+'2. ГПП-ОГХК'!AU226-'2. ГПП-ОГХК'!AU231+'2. ГПП-ОГХК'!AU220</f>
        <v>3.3999999999999986</v>
      </c>
      <c r="AI368" s="687">
        <f>'2. ГПП-ОГХК'!AW225-'2. ГПП-ОГХК'!AW230+'2. ГПП-ОГХК'!AW226-'2. ГПП-ОГХК'!AW231+'2. ГПП-ОГХК'!AW220</f>
        <v>0</v>
      </c>
      <c r="AJ368" s="687">
        <f>IFERROR(AI368-AH368,"-")</f>
        <v>-3.3999999999999986</v>
      </c>
      <c r="AK368" s="688">
        <f>IFERROR(AI368/AH368,"-")</f>
        <v>0</v>
      </c>
      <c r="AL368" s="687">
        <f>'2. ГПП-ОГХК'!BA225-'2. ГПП-ОГХК'!BA230+'2. ГПП-ОГХК'!BA226-'2. ГПП-ОГХК'!BA231+'2. ГПП-ОГХК'!BA220</f>
        <v>0</v>
      </c>
      <c r="AM368" s="687">
        <f>'2. ГПП-ОГХК'!BC225-'2. ГПП-ОГХК'!BC230+'2. ГПП-ОГХК'!BC226-'2. ГПП-ОГХК'!BC231+'2. ГПП-ОГХК'!BC220</f>
        <v>0</v>
      </c>
      <c r="AN368" s="687">
        <f>IFERROR(AM368-AL368,"-")</f>
        <v>0</v>
      </c>
      <c r="AO368" s="688" t="str">
        <f>IFERROR(AM368/AL368,"-")</f>
        <v>-</v>
      </c>
      <c r="AP368" s="687">
        <f>'2. ГПП-ОГХК'!BG225-'2. ГПП-ОГХК'!BG230+'2. ГПП-ОГХК'!BG226-'2. ГПП-ОГХК'!BG231+'2. ГПП-ОГХК'!BG220</f>
        <v>0</v>
      </c>
      <c r="AQ368" s="687">
        <f>'2. ГПП-ОГХК'!BI225-'2. ГПП-ОГХК'!BI230+'2. ГПП-ОГХК'!BI226-'2. ГПП-ОГХК'!BI231+'2. ГПП-ОГХК'!BI220</f>
        <v>0</v>
      </c>
      <c r="AR368" s="687">
        <f>IFERROR(AQ368-AP368,"-")</f>
        <v>0</v>
      </c>
      <c r="AS368" s="688" t="str">
        <f>IFERROR(AQ368/AP368,"-")</f>
        <v>-</v>
      </c>
      <c r="AT368" s="687">
        <f t="shared" si="673"/>
        <v>14.299999999999999</v>
      </c>
      <c r="AU368" s="687">
        <f t="shared" si="673"/>
        <v>0</v>
      </c>
      <c r="AV368" s="687">
        <f>IFERROR(AU368-AT368,"-")</f>
        <v>-14.299999999999999</v>
      </c>
      <c r="AW368" s="688">
        <f>IFERROR(AU368/AT368,"-")</f>
        <v>0</v>
      </c>
      <c r="AX368" s="687">
        <f>'2. ГПП-ОГХК'!BS225-'2. ГПП-ОГХК'!BS230+'2. ГПП-ОГХК'!BS226-'2. ГПП-ОГХК'!BS231+'2. ГПП-ОГХК'!BS220</f>
        <v>0</v>
      </c>
      <c r="AY368" s="687">
        <f>'2. ГПП-ОГХК'!BU225-'2. ГПП-ОГХК'!BU230+'2. ГПП-ОГХК'!BU226-'2. ГПП-ОГХК'!BU231+'2. ГПП-ОГХК'!BU220</f>
        <v>0</v>
      </c>
      <c r="AZ368" s="687">
        <f>IFERROR(AY368-AX368,"-")</f>
        <v>0</v>
      </c>
      <c r="BA368" s="688" t="str">
        <f>IFERROR(AY368/AX368,"-")</f>
        <v>-</v>
      </c>
      <c r="BB368" s="687">
        <f>'2. ГПП-ОГХК'!BY225-'2. ГПП-ОГХК'!BY230+'2. ГПП-ОГХК'!BY226-'2. ГПП-ОГХК'!BY231+'2. ГПП-ОГХК'!BY220</f>
        <v>0</v>
      </c>
      <c r="BC368" s="687">
        <f>'2. ГПП-ОГХК'!CA225-'2. ГПП-ОГХК'!CA230+'2. ГПП-ОГХК'!CA226-'2. ГПП-ОГХК'!CA231+'2. ГПП-ОГХК'!CA220</f>
        <v>0</v>
      </c>
      <c r="BD368" s="687">
        <f>IFERROR(BC368-BB368,"-")</f>
        <v>0</v>
      </c>
      <c r="BE368" s="688" t="str">
        <f>IFERROR(BC368/BB368,"-")</f>
        <v>-</v>
      </c>
      <c r="BF368" s="687">
        <f>'2. ГПП-ОГХК'!CE225-'2. ГПП-ОГХК'!CE230+'2. ГПП-ОГХК'!CE226-'2. ГПП-ОГХК'!CE231+'2. ГПП-ОГХК'!CE220</f>
        <v>14.299999999999999</v>
      </c>
      <c r="BG368" s="687">
        <f>'2. ГПП-ОГХК'!CG225-'2. ГПП-ОГХК'!CG230+'2. ГПП-ОГХК'!CG226-'2. ГПП-ОГХК'!CG231+'2. ГПП-ОГХК'!CG220</f>
        <v>0</v>
      </c>
      <c r="BH368" s="687">
        <f>IFERROR(BG368-BF368,"-")</f>
        <v>-14.299999999999999</v>
      </c>
      <c r="BI368" s="688">
        <f>IFERROR(BG368/BF368,"-")</f>
        <v>0</v>
      </c>
      <c r="BJ368" s="687">
        <f t="shared" si="674"/>
        <v>0</v>
      </c>
      <c r="BK368" s="687">
        <f t="shared" si="674"/>
        <v>0</v>
      </c>
      <c r="BL368" s="687">
        <f>IFERROR(BK368-BJ368,"-")</f>
        <v>0</v>
      </c>
      <c r="BM368" s="688" t="str">
        <f>IFERROR(BK368/BJ368,"-")</f>
        <v>-</v>
      </c>
      <c r="BN368" s="687">
        <f>'2. ГПП-ОГХК'!CQ225-'2. ГПП-ОГХК'!CQ230+'2. ГПП-ОГХК'!CQ226-'2. ГПП-ОГХК'!CQ231+'2. ГПП-ОГХК'!CQ220</f>
        <v>0</v>
      </c>
      <c r="BO368" s="687">
        <f>'2. ГПП-ОГХК'!CS225-'2. ГПП-ОГХК'!CS230+'2. ГПП-ОГХК'!CS226-'2. ГПП-ОГХК'!CS231+'2. ГПП-ОГХК'!CS220</f>
        <v>0</v>
      </c>
      <c r="BP368" s="687">
        <f>IFERROR(BO368-BN368,"-")</f>
        <v>0</v>
      </c>
      <c r="BQ368" s="688" t="str">
        <f>IFERROR(BO368/BN368,"-")</f>
        <v>-</v>
      </c>
      <c r="BR368" s="687">
        <f>'2. ГПП-ОГХК'!CW225-'2. ГПП-ОГХК'!CW230+'2. ГПП-ОГХК'!CW226-'2. ГПП-ОГХК'!CW231+'2. ГПП-ОГХК'!CW220</f>
        <v>0</v>
      </c>
      <c r="BS368" s="687">
        <f>'2. ГПП-ОГХК'!CY225-'2. ГПП-ОГХК'!CY230+'2. ГПП-ОГХК'!CY226-'2. ГПП-ОГХК'!CY231+'2. ГПП-ОГХК'!CY220</f>
        <v>0</v>
      </c>
      <c r="BT368" s="687">
        <f>IFERROR(BS368-BR368,"-")</f>
        <v>0</v>
      </c>
      <c r="BU368" s="688" t="str">
        <f>IFERROR(BS368/BR368,"-")</f>
        <v>-</v>
      </c>
      <c r="BV368" s="687">
        <f>'2. ГПП-ОГХК'!DC225-'2. ГПП-ОГХК'!DC230+'2. ГПП-ОГХК'!DC226-'2. ГПП-ОГХК'!DC231+'2. ГПП-ОГХК'!DC220</f>
        <v>0</v>
      </c>
      <c r="BW368" s="687">
        <f>'2. ГПП-ОГХК'!DE225-'2. ГПП-ОГХК'!DE230+'2. ГПП-ОГХК'!DE226-'2. ГПП-ОГХК'!DE231+'2. ГПП-ОГХК'!DE220</f>
        <v>0</v>
      </c>
      <c r="BX368" s="687">
        <f>IFERROR(BW368-BV368,"-")</f>
        <v>0</v>
      </c>
      <c r="BY368" s="688" t="str">
        <f>IFERROR(BW368/BV368,"-")</f>
        <v>-</v>
      </c>
    </row>
    <row r="369" spans="2:77" ht="20.100000000000001" customHeight="1">
      <c r="C369" s="436" t="s">
        <v>227</v>
      </c>
      <c r="D369" s="528"/>
      <c r="E369" s="528"/>
      <c r="F369" s="529"/>
      <c r="G369" s="530" t="s">
        <v>476</v>
      </c>
      <c r="H369" s="530"/>
      <c r="I369" s="691" t="s">
        <v>169</v>
      </c>
      <c r="J369" s="687">
        <f t="shared" si="670"/>
        <v>0</v>
      </c>
      <c r="K369" s="687">
        <f t="shared" si="670"/>
        <v>0</v>
      </c>
      <c r="L369" s="687">
        <f>IFERROR(K369-J369,"-")</f>
        <v>0</v>
      </c>
      <c r="M369" s="688" t="str">
        <f>IFERROR(K369/J369,"-")</f>
        <v>-</v>
      </c>
      <c r="N369" s="687">
        <f t="shared" si="671"/>
        <v>0</v>
      </c>
      <c r="O369" s="687">
        <f t="shared" si="671"/>
        <v>0</v>
      </c>
      <c r="P369" s="687">
        <f>IFERROR(O369-N369,"-")</f>
        <v>0</v>
      </c>
      <c r="Q369" s="688" t="str">
        <f>IFERROR(O369/N369,"-")</f>
        <v>-</v>
      </c>
      <c r="R369" s="687">
        <f>'4. ГПП-УЗПКТ-СЗСК'!W126</f>
        <v>0</v>
      </c>
      <c r="S369" s="687">
        <f>'4. ГПП-УЗПКТ-СЗСК'!Y126</f>
        <v>0</v>
      </c>
      <c r="T369" s="687">
        <f>IFERROR(S369-R369,"-")</f>
        <v>0</v>
      </c>
      <c r="U369" s="688" t="str">
        <f>IFERROR(S369/R369,"-")</f>
        <v>-</v>
      </c>
      <c r="V369" s="687">
        <f>'4. ГПП-УЗПКТ-СЗСК'!AC126</f>
        <v>0</v>
      </c>
      <c r="W369" s="687">
        <f>'4. ГПП-УЗПКТ-СЗСК'!AE126</f>
        <v>0</v>
      </c>
      <c r="X369" s="687">
        <f>IFERROR(W369-V369,"-")</f>
        <v>0</v>
      </c>
      <c r="Y369" s="688" t="str">
        <f>IFERROR(W369/V369,"-")</f>
        <v>-</v>
      </c>
      <c r="Z369" s="687">
        <f>'4. ГПП-УЗПКТ-СЗСК'!AI126</f>
        <v>0</v>
      </c>
      <c r="AA369" s="687">
        <f>'4. ГПП-УЗПКТ-СЗСК'!AK126</f>
        <v>0</v>
      </c>
      <c r="AB369" s="687">
        <f>IFERROR(AA369-Z369,"-")</f>
        <v>0</v>
      </c>
      <c r="AC369" s="688" t="str">
        <f>IFERROR(AA369/Z369,"-")</f>
        <v>-</v>
      </c>
      <c r="AD369" s="687">
        <f t="shared" si="672"/>
        <v>0</v>
      </c>
      <c r="AE369" s="687">
        <f t="shared" si="672"/>
        <v>0</v>
      </c>
      <c r="AF369" s="687">
        <f>IFERROR(AE369-AD369,"-")</f>
        <v>0</v>
      </c>
      <c r="AG369" s="688" t="str">
        <f>IFERROR(AE369/AD369,"-")</f>
        <v>-</v>
      </c>
      <c r="AH369" s="687">
        <f>'4. ГПП-УЗПКТ-СЗСК'!AU126</f>
        <v>0</v>
      </c>
      <c r="AI369" s="687">
        <f>'4. ГПП-УЗПКТ-СЗСК'!AW126</f>
        <v>0</v>
      </c>
      <c r="AJ369" s="687">
        <f>IFERROR(AI369-AH369,"-")</f>
        <v>0</v>
      </c>
      <c r="AK369" s="688" t="str">
        <f>IFERROR(AI369/AH369,"-")</f>
        <v>-</v>
      </c>
      <c r="AL369" s="687">
        <f>'4. ГПП-УЗПКТ-СЗСК'!BA126</f>
        <v>0</v>
      </c>
      <c r="AM369" s="687">
        <f>'4. ГПП-УЗПКТ-СЗСК'!BC126</f>
        <v>0</v>
      </c>
      <c r="AN369" s="687">
        <f>IFERROR(AM369-AL369,"-")</f>
        <v>0</v>
      </c>
      <c r="AO369" s="688" t="str">
        <f>IFERROR(AM369/AL369,"-")</f>
        <v>-</v>
      </c>
      <c r="AP369" s="687">
        <f>'4. ГПП-УЗПКТ-СЗСК'!BG126</f>
        <v>0</v>
      </c>
      <c r="AQ369" s="687">
        <f>'4. ГПП-УЗПКТ-СЗСК'!BI126</f>
        <v>0</v>
      </c>
      <c r="AR369" s="687">
        <f>IFERROR(AQ369-AP369,"-")</f>
        <v>0</v>
      </c>
      <c r="AS369" s="688" t="str">
        <f>IFERROR(AQ369/AP369,"-")</f>
        <v>-</v>
      </c>
      <c r="AT369" s="687">
        <f t="shared" si="673"/>
        <v>0</v>
      </c>
      <c r="AU369" s="687">
        <f t="shared" si="673"/>
        <v>0</v>
      </c>
      <c r="AV369" s="687">
        <f>IFERROR(AU369-AT369,"-")</f>
        <v>0</v>
      </c>
      <c r="AW369" s="688" t="str">
        <f>IFERROR(AU369/AT369,"-")</f>
        <v>-</v>
      </c>
      <c r="AX369" s="687">
        <f>'4. ГПП-УЗПКТ-СЗСК'!BS126</f>
        <v>0</v>
      </c>
      <c r="AY369" s="687">
        <f>'4. ГПП-УЗПКТ-СЗСК'!BU126</f>
        <v>0</v>
      </c>
      <c r="AZ369" s="687">
        <f>IFERROR(AY369-AX369,"-")</f>
        <v>0</v>
      </c>
      <c r="BA369" s="688" t="str">
        <f>IFERROR(AY369/AX369,"-")</f>
        <v>-</v>
      </c>
      <c r="BB369" s="687">
        <f>'4. ГПП-УЗПКТ-СЗСК'!BY126</f>
        <v>0</v>
      </c>
      <c r="BC369" s="687">
        <f>'4. ГПП-УЗПКТ-СЗСК'!CA126</f>
        <v>0</v>
      </c>
      <c r="BD369" s="687">
        <f>IFERROR(BC369-BB369,"-")</f>
        <v>0</v>
      </c>
      <c r="BE369" s="688" t="str">
        <f>IFERROR(BC369/BB369,"-")</f>
        <v>-</v>
      </c>
      <c r="BF369" s="687">
        <f>'4. ГПП-УЗПКТ-СЗСК'!CE126</f>
        <v>0</v>
      </c>
      <c r="BG369" s="687">
        <f>'4. ГПП-УЗПКТ-СЗСК'!CG126</f>
        <v>0</v>
      </c>
      <c r="BH369" s="687">
        <f>IFERROR(BG369-BF369,"-")</f>
        <v>0</v>
      </c>
      <c r="BI369" s="688" t="str">
        <f>IFERROR(BG369/BF369,"-")</f>
        <v>-</v>
      </c>
      <c r="BJ369" s="687">
        <f t="shared" si="674"/>
        <v>0</v>
      </c>
      <c r="BK369" s="687">
        <f t="shared" si="674"/>
        <v>0</v>
      </c>
      <c r="BL369" s="687">
        <f>IFERROR(BK369-BJ369,"-")</f>
        <v>0</v>
      </c>
      <c r="BM369" s="688" t="str">
        <f>IFERROR(BK369/BJ369,"-")</f>
        <v>-</v>
      </c>
      <c r="BN369" s="687">
        <f>'4. ГПП-УЗПКТ-СЗСК'!CQ126</f>
        <v>0</v>
      </c>
      <c r="BO369" s="687">
        <f>'4. ГПП-УЗПКТ-СЗСК'!CS126</f>
        <v>0</v>
      </c>
      <c r="BP369" s="687">
        <f>IFERROR(BO369-BN369,"-")</f>
        <v>0</v>
      </c>
      <c r="BQ369" s="688" t="str">
        <f>IFERROR(BO369/BN369,"-")</f>
        <v>-</v>
      </c>
      <c r="BR369" s="687">
        <f>'4. ГПП-УЗПКТ-СЗСК'!CW126</f>
        <v>0</v>
      </c>
      <c r="BS369" s="687">
        <f>'4. ГПП-УЗПКТ-СЗСК'!CY126</f>
        <v>0</v>
      </c>
      <c r="BT369" s="687">
        <f>IFERROR(BS369-BR369,"-")</f>
        <v>0</v>
      </c>
      <c r="BU369" s="688" t="str">
        <f>IFERROR(BS369/BR369,"-")</f>
        <v>-</v>
      </c>
      <c r="BV369" s="687">
        <f>'4. ГПП-УЗПКТ-СЗСК'!DC126</f>
        <v>0</v>
      </c>
      <c r="BW369" s="687">
        <f>'4. ГПП-УЗПКТ-СЗСК'!DE126</f>
        <v>0</v>
      </c>
      <c r="BX369" s="687">
        <f>IFERROR(BW369-BV369,"-")</f>
        <v>0</v>
      </c>
      <c r="BY369" s="688" t="str">
        <f>IFERROR(BW369/BV369,"-")</f>
        <v>-</v>
      </c>
    </row>
    <row r="370" spans="2:77" ht="20.100000000000001" customHeight="1">
      <c r="C370" s="436" t="s">
        <v>477</v>
      </c>
      <c r="D370" s="528"/>
      <c r="E370" s="528"/>
      <c r="F370" s="529"/>
      <c r="G370" s="530" t="s">
        <v>478</v>
      </c>
      <c r="H370" s="530"/>
      <c r="I370" s="691" t="s">
        <v>169</v>
      </c>
      <c r="J370" s="687">
        <f t="shared" si="670"/>
        <v>1526.2</v>
      </c>
      <c r="K370" s="687">
        <f t="shared" si="670"/>
        <v>0</v>
      </c>
      <c r="L370" s="687">
        <f>IFERROR(K370-J370,"-")</f>
        <v>-1526.2</v>
      </c>
      <c r="M370" s="688">
        <f>IFERROR(K370/J370,"-")</f>
        <v>0</v>
      </c>
      <c r="N370" s="687">
        <f t="shared" si="671"/>
        <v>421</v>
      </c>
      <c r="O370" s="687">
        <f t="shared" si="671"/>
        <v>0</v>
      </c>
      <c r="P370" s="687">
        <f>IFERROR(O370-N370,"-")</f>
        <v>-421</v>
      </c>
      <c r="Q370" s="688">
        <f>IFERROR(O370/N370,"-")</f>
        <v>0</v>
      </c>
      <c r="R370" s="687">
        <f>'4. ГПП-УЗПКТ-СЗСК'!W127</f>
        <v>146.1</v>
      </c>
      <c r="S370" s="687">
        <f>'4. ГПП-УЗПКТ-СЗСК'!Y127</f>
        <v>0</v>
      </c>
      <c r="T370" s="687">
        <f>IFERROR(S370-R370,"-")</f>
        <v>-146.1</v>
      </c>
      <c r="U370" s="688">
        <f>IFERROR(S370/R370,"-")</f>
        <v>0</v>
      </c>
      <c r="V370" s="687">
        <f>'4. ГПП-УЗПКТ-СЗСК'!AC127</f>
        <v>130.5</v>
      </c>
      <c r="W370" s="687">
        <f>'4. ГПП-УЗПКТ-СЗСК'!AE127</f>
        <v>0</v>
      </c>
      <c r="X370" s="687">
        <f>IFERROR(W370-V370,"-")</f>
        <v>-130.5</v>
      </c>
      <c r="Y370" s="688">
        <f>IFERROR(W370/V370,"-")</f>
        <v>0</v>
      </c>
      <c r="Z370" s="687">
        <f>'4. ГПП-УЗПКТ-СЗСК'!AI127</f>
        <v>144.4</v>
      </c>
      <c r="AA370" s="687">
        <f>'4. ГПП-УЗПКТ-СЗСК'!AK127</f>
        <v>0</v>
      </c>
      <c r="AB370" s="687">
        <f>IFERROR(AA370-Z370,"-")</f>
        <v>-144.4</v>
      </c>
      <c r="AC370" s="688">
        <f>IFERROR(AA370/Z370,"-")</f>
        <v>0</v>
      </c>
      <c r="AD370" s="687">
        <f t="shared" si="672"/>
        <v>419.1</v>
      </c>
      <c r="AE370" s="687">
        <f t="shared" si="672"/>
        <v>0</v>
      </c>
      <c r="AF370" s="687">
        <f>IFERROR(AE370-AD370,"-")</f>
        <v>-419.1</v>
      </c>
      <c r="AG370" s="688">
        <f>IFERROR(AE370/AD370,"-")</f>
        <v>0</v>
      </c>
      <c r="AH370" s="687">
        <f>'4. ГПП-УЗПКТ-СЗСК'!AU127</f>
        <v>148</v>
      </c>
      <c r="AI370" s="687">
        <f>'4. ГПП-УЗПКТ-СЗСК'!AW127</f>
        <v>0</v>
      </c>
      <c r="AJ370" s="687">
        <f>IFERROR(AI370-AH370,"-")</f>
        <v>-148</v>
      </c>
      <c r="AK370" s="688">
        <f>IFERROR(AI370/AH370,"-")</f>
        <v>0</v>
      </c>
      <c r="AL370" s="687">
        <f>'4. ГПП-УЗПКТ-СЗСК'!BA127</f>
        <v>145.1</v>
      </c>
      <c r="AM370" s="687">
        <f>'4. ГПП-УЗПКТ-СЗСК'!BC127</f>
        <v>0</v>
      </c>
      <c r="AN370" s="687">
        <f>IFERROR(AM370-AL370,"-")</f>
        <v>-145.1</v>
      </c>
      <c r="AO370" s="688">
        <f>IFERROR(AM370/AL370,"-")</f>
        <v>0</v>
      </c>
      <c r="AP370" s="687">
        <f>'4. ГПП-УЗПКТ-СЗСК'!BG127</f>
        <v>126</v>
      </c>
      <c r="AQ370" s="687">
        <f>'4. ГПП-УЗПКТ-СЗСК'!BI127</f>
        <v>0</v>
      </c>
      <c r="AR370" s="687">
        <f>IFERROR(AQ370-AP370,"-")</f>
        <v>-126</v>
      </c>
      <c r="AS370" s="688">
        <f>IFERROR(AQ370/AP370,"-")</f>
        <v>0</v>
      </c>
      <c r="AT370" s="687">
        <f t="shared" si="673"/>
        <v>281.60000000000002</v>
      </c>
      <c r="AU370" s="687">
        <f t="shared" si="673"/>
        <v>0</v>
      </c>
      <c r="AV370" s="687">
        <f>IFERROR(AU370-AT370,"-")</f>
        <v>-281.60000000000002</v>
      </c>
      <c r="AW370" s="688">
        <f>IFERROR(AU370/AT370,"-")</f>
        <v>0</v>
      </c>
      <c r="AX370" s="687">
        <f>'4. ГПП-УЗПКТ-СЗСК'!BS127</f>
        <v>69.099999999999994</v>
      </c>
      <c r="AY370" s="687">
        <f>'4. ГПП-УЗПКТ-СЗСК'!BU127</f>
        <v>0</v>
      </c>
      <c r="AZ370" s="687">
        <f>IFERROR(AY370-AX370,"-")</f>
        <v>-69.099999999999994</v>
      </c>
      <c r="BA370" s="688">
        <f>IFERROR(AY370/AX370,"-")</f>
        <v>0</v>
      </c>
      <c r="BB370" s="687">
        <f>'4. ГПП-УЗПКТ-СЗСК'!BY127</f>
        <v>103.6</v>
      </c>
      <c r="BC370" s="687">
        <f>'4. ГПП-УЗПКТ-СЗСК'!CA127</f>
        <v>0</v>
      </c>
      <c r="BD370" s="687">
        <f>IFERROR(BC370-BB370,"-")</f>
        <v>-103.6</v>
      </c>
      <c r="BE370" s="688">
        <f>IFERROR(BC370/BB370,"-")</f>
        <v>0</v>
      </c>
      <c r="BF370" s="687">
        <f>'4. ГПП-УЗПКТ-СЗСК'!CE127</f>
        <v>108.9</v>
      </c>
      <c r="BG370" s="687">
        <f>'4. ГПП-УЗПКТ-СЗСК'!CG127</f>
        <v>0</v>
      </c>
      <c r="BH370" s="687">
        <f>IFERROR(BG370-BF370,"-")</f>
        <v>-108.9</v>
      </c>
      <c r="BI370" s="688">
        <f>IFERROR(BG370/BF370,"-")</f>
        <v>0</v>
      </c>
      <c r="BJ370" s="687">
        <f t="shared" si="674"/>
        <v>404.5</v>
      </c>
      <c r="BK370" s="687">
        <f t="shared" si="674"/>
        <v>0</v>
      </c>
      <c r="BL370" s="687">
        <f>IFERROR(BK370-BJ370,"-")</f>
        <v>-404.5</v>
      </c>
      <c r="BM370" s="688">
        <f>IFERROR(BK370/BJ370,"-")</f>
        <v>0</v>
      </c>
      <c r="BN370" s="687">
        <f>'4. ГПП-УЗПКТ-СЗСК'!CQ127</f>
        <v>136.30000000000001</v>
      </c>
      <c r="BO370" s="687">
        <f>'4. ГПП-УЗПКТ-СЗСК'!CS127</f>
        <v>0</v>
      </c>
      <c r="BP370" s="687">
        <f>IFERROR(BO370-BN370,"-")</f>
        <v>-136.30000000000001</v>
      </c>
      <c r="BQ370" s="688">
        <f>IFERROR(BO370/BN370,"-")</f>
        <v>0</v>
      </c>
      <c r="BR370" s="687">
        <f>'4. ГПП-УЗПКТ-СЗСК'!CW127</f>
        <v>131.5</v>
      </c>
      <c r="BS370" s="687">
        <f>'4. ГПП-УЗПКТ-СЗСК'!CY127</f>
        <v>0</v>
      </c>
      <c r="BT370" s="687">
        <f>IFERROR(BS370-BR370,"-")</f>
        <v>-131.5</v>
      </c>
      <c r="BU370" s="688">
        <f>IFERROR(BS370/BR370,"-")</f>
        <v>0</v>
      </c>
      <c r="BV370" s="687">
        <f>'4. ГПП-УЗПКТ-СЗСК'!DC127</f>
        <v>136.69999999999999</v>
      </c>
      <c r="BW370" s="687">
        <f>'4. ГПП-УЗПКТ-СЗСК'!DE127</f>
        <v>0</v>
      </c>
      <c r="BX370" s="687">
        <f>IFERROR(BW370-BV370,"-")</f>
        <v>-136.69999999999999</v>
      </c>
      <c r="BY370" s="688">
        <f>IFERROR(BW370/BV370,"-")</f>
        <v>0</v>
      </c>
    </row>
    <row r="371" spans="2:77" ht="20.100000000000001" customHeight="1">
      <c r="B371" s="413" t="s">
        <v>266</v>
      </c>
      <c r="C371" s="428" t="s">
        <v>113</v>
      </c>
      <c r="D371" s="528"/>
      <c r="E371" s="528"/>
      <c r="F371" s="529"/>
      <c r="G371" s="530"/>
      <c r="H371" s="530"/>
      <c r="I371" s="446"/>
      <c r="J371" s="681"/>
      <c r="K371" s="681"/>
      <c r="L371" s="681"/>
      <c r="M371" s="681"/>
      <c r="N371" s="681"/>
      <c r="O371" s="681"/>
      <c r="P371" s="681"/>
      <c r="Q371" s="681"/>
      <c r="R371" s="681"/>
      <c r="S371" s="681"/>
      <c r="T371" s="681"/>
      <c r="U371" s="681"/>
      <c r="V371" s="681"/>
      <c r="W371" s="681"/>
      <c r="X371" s="681"/>
      <c r="Y371" s="681"/>
      <c r="Z371" s="681"/>
      <c r="AA371" s="681"/>
      <c r="AB371" s="681"/>
      <c r="AC371" s="681"/>
      <c r="AD371" s="681"/>
      <c r="AE371" s="681"/>
      <c r="AF371" s="681"/>
      <c r="AG371" s="681"/>
      <c r="AH371" s="681"/>
      <c r="AI371" s="681"/>
      <c r="AJ371" s="681"/>
      <c r="AK371" s="681"/>
      <c r="AL371" s="681"/>
      <c r="AM371" s="681"/>
      <c r="AN371" s="681"/>
      <c r="AO371" s="681"/>
      <c r="AP371" s="681"/>
      <c r="AQ371" s="681"/>
      <c r="AR371" s="681"/>
      <c r="AS371" s="681"/>
      <c r="AT371" s="681"/>
      <c r="AU371" s="681"/>
      <c r="AV371" s="681"/>
      <c r="AW371" s="681"/>
      <c r="AX371" s="681"/>
      <c r="AY371" s="681"/>
      <c r="AZ371" s="681"/>
      <c r="BA371" s="681"/>
      <c r="BB371" s="681"/>
      <c r="BC371" s="681"/>
      <c r="BD371" s="681"/>
      <c r="BE371" s="681"/>
      <c r="BF371" s="681"/>
      <c r="BG371" s="681"/>
      <c r="BH371" s="681"/>
      <c r="BI371" s="681"/>
      <c r="BJ371" s="681"/>
      <c r="BK371" s="681"/>
      <c r="BL371" s="681"/>
      <c r="BM371" s="681"/>
      <c r="BN371" s="681"/>
      <c r="BO371" s="681"/>
      <c r="BP371" s="681"/>
      <c r="BQ371" s="681"/>
      <c r="BR371" s="681"/>
      <c r="BS371" s="681"/>
      <c r="BT371" s="681"/>
      <c r="BU371" s="681"/>
      <c r="BV371" s="681"/>
      <c r="BW371" s="681"/>
      <c r="BX371" s="681"/>
      <c r="BY371" s="681"/>
    </row>
    <row r="372" spans="2:77" ht="20.100000000000001" customHeight="1">
      <c r="C372" s="424" t="s">
        <v>173</v>
      </c>
      <c r="D372" s="528"/>
      <c r="E372" s="528"/>
      <c r="F372" s="529"/>
      <c r="G372" s="530" t="s">
        <v>473</v>
      </c>
      <c r="H372" s="530"/>
      <c r="I372" s="446" t="s">
        <v>169</v>
      </c>
      <c r="J372" s="687">
        <f t="shared" ref="J372:J380" si="675">N372+AD372+AT372+BJ372</f>
        <v>1625.3</v>
      </c>
      <c r="K372" s="687">
        <f t="shared" ref="K372:K380" si="676">O372+AE372+AU372+BK372</f>
        <v>0</v>
      </c>
      <c r="L372" s="687">
        <f t="shared" ref="L372:L380" si="677">IFERROR(K372-J372,"-")</f>
        <v>-1625.3</v>
      </c>
      <c r="M372" s="688">
        <f t="shared" ref="M372:M380" si="678">IFERROR(K372/J372,"-")</f>
        <v>0</v>
      </c>
      <c r="N372" s="687">
        <f t="shared" ref="N372:N380" si="679">R372+V372+Z372</f>
        <v>421</v>
      </c>
      <c r="O372" s="687">
        <f t="shared" ref="O372:O380" si="680">S372+W372+AA372</f>
        <v>0</v>
      </c>
      <c r="P372" s="687">
        <f t="shared" ref="P372:P380" si="681">IFERROR(O372-N372,"-")</f>
        <v>-421</v>
      </c>
      <c r="Q372" s="688">
        <f t="shared" ref="Q372:Q380" si="682">IFERROR(O372/N372,"-")</f>
        <v>0</v>
      </c>
      <c r="R372" s="687">
        <f>'1. ГПП-АГПЗ+'!W57+'4. ГПП-УЗПКТ-СЗСК'!W126+'4. ГПП-УЗПКТ-СЗСК'!W127+'2. ГПП-ОГХК'!W225-'2. ГПП-ОГХК'!W230+'2. ГПП-ОГХК'!W226-'2. ГПП-ОГХК'!W231+'2. ГПП-ОГХК'!W220</f>
        <v>146.1</v>
      </c>
      <c r="S372" s="687">
        <f>'1. ГПП-АГПЗ+'!Y57+'4. ГПП-УЗПКТ-СЗСК'!Y126+'4. ГПП-УЗПКТ-СЗСК'!Y127+'2. ГПП-ОГХК'!Y225-'2. ГПП-ОГХК'!Y230+'2. ГПП-ОГХК'!Y226-'2. ГПП-ОГХК'!Y231+'2. ГПП-ОГХК'!Y220</f>
        <v>0</v>
      </c>
      <c r="T372" s="687">
        <f t="shared" ref="T372:T380" si="683">IFERROR(S372-R372,"-")</f>
        <v>-146.1</v>
      </c>
      <c r="U372" s="688">
        <f t="shared" ref="U372:U380" si="684">IFERROR(S372/R372,"-")</f>
        <v>0</v>
      </c>
      <c r="V372" s="687">
        <f>'1. ГПП-АГПЗ+'!AC57+'4. ГПП-УЗПКТ-СЗСК'!AC126+'4. ГПП-УЗПКТ-СЗСК'!AC127+'2. ГПП-ОГХК'!AC225-'2. ГПП-ОГХК'!AC230+'2. ГПП-ОГХК'!AC226-'2. ГПП-ОГХК'!AC231+'2. ГПП-ОГХК'!AC220</f>
        <v>130.5</v>
      </c>
      <c r="W372" s="687">
        <f>'1. ГПП-АГПЗ+'!AE57+'4. ГПП-УЗПКТ-СЗСК'!AE126+'4. ГПП-УЗПКТ-СЗСК'!AE127+'2. ГПП-ОГХК'!AE225-'2. ГПП-ОГХК'!AE230+'2. ГПП-ОГХК'!AE226-'2. ГПП-ОГХК'!AE231+'2. ГПП-ОГХК'!AE220</f>
        <v>0</v>
      </c>
      <c r="X372" s="687">
        <f t="shared" ref="X372:X380" si="685">IFERROR(W372-V372,"-")</f>
        <v>-130.5</v>
      </c>
      <c r="Y372" s="688">
        <f t="shared" ref="Y372:Y380" si="686">IFERROR(W372/V372,"-")</f>
        <v>0</v>
      </c>
      <c r="Z372" s="687">
        <f>'1. ГПП-АГПЗ+'!AI57+'4. ГПП-УЗПКТ-СЗСК'!AI126+'4. ГПП-УЗПКТ-СЗСК'!AI127+'2. ГПП-ОГХК'!AI225-'2. ГПП-ОГХК'!AI230+'2. ГПП-ОГХК'!AI226-'2. ГПП-ОГХК'!AI231+'2. ГПП-ОГХК'!AI220</f>
        <v>144.4</v>
      </c>
      <c r="AA372" s="687">
        <f>'1. ГПП-АГПЗ+'!AK57+'4. ГПП-УЗПКТ-СЗСК'!AK126+'4. ГПП-УЗПКТ-СЗСК'!AK127+'2. ГПП-ОГХК'!AK225-'2. ГПП-ОГХК'!AK230+'2. ГПП-ОГХК'!AK226-'2. ГПП-ОГХК'!AK231+'2. ГПП-ОГХК'!AK220</f>
        <v>0</v>
      </c>
      <c r="AB372" s="687">
        <f t="shared" ref="AB372:AB380" si="687">IFERROR(AA372-Z372,"-")</f>
        <v>-144.4</v>
      </c>
      <c r="AC372" s="688">
        <f t="shared" ref="AC372:AC380" si="688">IFERROR(AA372/Z372,"-")</f>
        <v>0</v>
      </c>
      <c r="AD372" s="687">
        <f t="shared" ref="AD372:AD380" si="689">AH372+AL372+AP372</f>
        <v>464.2</v>
      </c>
      <c r="AE372" s="687">
        <f t="shared" ref="AE372:AE380" si="690">AI372+AM372+AQ372</f>
        <v>0</v>
      </c>
      <c r="AF372" s="687">
        <f t="shared" ref="AF372:AF380" si="691">IFERROR(AE372-AD372,"-")</f>
        <v>-464.2</v>
      </c>
      <c r="AG372" s="688">
        <f t="shared" ref="AG372:AG380" si="692">IFERROR(AE372/AD372,"-")</f>
        <v>0</v>
      </c>
      <c r="AH372" s="687">
        <f>'1. ГПП-АГПЗ+'!AU57+'4. ГПП-УЗПКТ-СЗСК'!AU126+'4. ГПП-УЗПКТ-СЗСК'!AU127+'2. ГПП-ОГХК'!AU225-'2. ГПП-ОГХК'!AU230+'2. ГПП-ОГХК'!AU226-'2. ГПП-ОГХК'!AU231+'2. ГПП-ОГХК'!AU220</f>
        <v>151.4</v>
      </c>
      <c r="AI372" s="687">
        <f>'1. ГПП-АГПЗ+'!AW57+'4. ГПП-УЗПКТ-СЗСК'!AW126+'4. ГПП-УЗПКТ-СЗСК'!AW127+'2. ГПП-ОГХК'!AW225-'2. ГПП-ОГХК'!AW230+'2. ГПП-ОГХК'!AW226-'2. ГПП-ОГХК'!AW231+'2. ГПП-ОГХК'!AW220</f>
        <v>0</v>
      </c>
      <c r="AJ372" s="687">
        <f t="shared" ref="AJ372:AJ380" si="693">IFERROR(AI372-AH372,"-")</f>
        <v>-151.4</v>
      </c>
      <c r="AK372" s="688">
        <f t="shared" ref="AK372:AK380" si="694">IFERROR(AI372/AH372,"-")</f>
        <v>0</v>
      </c>
      <c r="AL372" s="687">
        <f>'1. ГПП-АГПЗ+'!BA57+'4. ГПП-УЗПКТ-СЗСК'!BA126+'4. ГПП-УЗПКТ-СЗСК'!BA127+'2. ГПП-ОГХК'!BA225-'2. ГПП-ОГХК'!BA230+'2. ГПП-ОГХК'!BA226-'2. ГПП-ОГХК'!BA231+'2. ГПП-ОГХК'!BA220</f>
        <v>163.5</v>
      </c>
      <c r="AM372" s="687">
        <f>'1. ГПП-АГПЗ+'!BC57+'4. ГПП-УЗПКТ-СЗСК'!BC126+'4. ГПП-УЗПКТ-СЗСК'!BC127+'2. ГПП-ОГХК'!BC225-'2. ГПП-ОГХК'!BC230+'2. ГПП-ОГХК'!BC226-'2. ГПП-ОГХК'!BC231+'2. ГПП-ОГХК'!BC220</f>
        <v>0</v>
      </c>
      <c r="AN372" s="687">
        <f t="shared" ref="AN372:AN380" si="695">IFERROR(AM372-AL372,"-")</f>
        <v>-163.5</v>
      </c>
      <c r="AO372" s="688">
        <f t="shared" ref="AO372:AO380" si="696">IFERROR(AM372/AL372,"-")</f>
        <v>0</v>
      </c>
      <c r="AP372" s="687">
        <f>'1. ГПП-АГПЗ+'!BG57+'4. ГПП-УЗПКТ-СЗСК'!BG126+'4. ГПП-УЗПКТ-СЗСК'!BG127+'2. ГПП-ОГХК'!BG225-'2. ГПП-ОГХК'!BG230+'2. ГПП-ОГХК'!BG226-'2. ГПП-ОГХК'!BG231+'2. ГПП-ОГХК'!BG220</f>
        <v>149.30000000000001</v>
      </c>
      <c r="AQ372" s="687">
        <f>'1. ГПП-АГПЗ+'!BI57+'4. ГПП-УЗПКТ-СЗСК'!BI126+'4. ГПП-УЗПКТ-СЗСК'!BI127+'2. ГПП-ОГХК'!BI225-'2. ГПП-ОГХК'!BI230+'2. ГПП-ОГХК'!BI226-'2. ГПП-ОГХК'!BI231+'2. ГПП-ОГХК'!BI220</f>
        <v>0</v>
      </c>
      <c r="AR372" s="687">
        <f t="shared" ref="AR372:AR380" si="697">IFERROR(AQ372-AP372,"-")</f>
        <v>-149.30000000000001</v>
      </c>
      <c r="AS372" s="688">
        <f t="shared" ref="AS372:AS380" si="698">IFERROR(AQ372/AP372,"-")</f>
        <v>0</v>
      </c>
      <c r="AT372" s="687">
        <f t="shared" ref="AT372:AT380" si="699">AX372+BB372+BF372</f>
        <v>327.39999999999998</v>
      </c>
      <c r="AU372" s="687">
        <f t="shared" ref="AU372:AU380" si="700">AY372+BC372+BG372</f>
        <v>0</v>
      </c>
      <c r="AV372" s="687">
        <f t="shared" ref="AV372:AV380" si="701">IFERROR(AU372-AT372,"-")</f>
        <v>-327.39999999999998</v>
      </c>
      <c r="AW372" s="688">
        <f t="shared" ref="AW372:AW380" si="702">IFERROR(AU372/AT372,"-")</f>
        <v>0</v>
      </c>
      <c r="AX372" s="687">
        <f>'1. ГПП-АГПЗ+'!BS57+'4. ГПП-УЗПКТ-СЗСК'!BS126+'4. ГПП-УЗПКТ-СЗСК'!BS127+'2. ГПП-ОГХК'!BS225-'2. ГПП-ОГХК'!BS230+'2. ГПП-ОГХК'!BS226-'2. ГПП-ОГХК'!BS231+'2. ГПП-ОГХК'!BS220</f>
        <v>83.399999999999991</v>
      </c>
      <c r="AY372" s="687">
        <f>'1. ГПП-АГПЗ+'!BU57+'4. ГПП-УЗПКТ-СЗСК'!BU126+'4. ГПП-УЗПКТ-СЗСК'!BU127+'2. ГПП-ОГХК'!BU225-'2. ГПП-ОГХК'!BU230+'2. ГПП-ОГХК'!BU226-'2. ГПП-ОГХК'!BU231+'2. ГПП-ОГХК'!BU220</f>
        <v>0</v>
      </c>
      <c r="AZ372" s="687">
        <f t="shared" ref="AZ372:AZ380" si="703">IFERROR(AY372-AX372,"-")</f>
        <v>-83.399999999999991</v>
      </c>
      <c r="BA372" s="688">
        <f t="shared" ref="BA372:BA380" si="704">IFERROR(AY372/AX372,"-")</f>
        <v>0</v>
      </c>
      <c r="BB372" s="687">
        <f>'1. ГПП-АГПЗ+'!BY57+'4. ГПП-УЗПКТ-СЗСК'!BY126+'4. ГПП-УЗПКТ-СЗСК'!BY127+'2. ГПП-ОГХК'!BY225-'2. ГПП-ОГХК'!BY230+'2. ГПП-ОГХК'!BY226-'2. ГПП-ОГХК'!BY231+'2. ГПП-ОГХК'!BY220</f>
        <v>112.19999999999997</v>
      </c>
      <c r="BC372" s="687">
        <f>'1. ГПП-АГПЗ+'!CA57+'4. ГПП-УЗПКТ-СЗСК'!CA126+'4. ГПП-УЗПКТ-СЗСК'!CA127+'2. ГПП-ОГХК'!CA225-'2. ГПП-ОГХК'!CA230+'2. ГПП-ОГХК'!CA226-'2. ГПП-ОГХК'!CA231+'2. ГПП-ОГХК'!CA220</f>
        <v>0</v>
      </c>
      <c r="BD372" s="687">
        <f t="shared" ref="BD372:BD380" si="705">IFERROR(BC372-BB372,"-")</f>
        <v>-112.19999999999997</v>
      </c>
      <c r="BE372" s="688">
        <f t="shared" ref="BE372:BE380" si="706">IFERROR(BC372/BB372,"-")</f>
        <v>0</v>
      </c>
      <c r="BF372" s="687">
        <f>'1. ГПП-АГПЗ+'!CE57+'4. ГПП-УЗПКТ-СЗСК'!CE126+'4. ГПП-УЗПКТ-СЗСК'!CE127+'2. ГПП-ОГХК'!CE225-'2. ГПП-ОГХК'!CE230+'2. ГПП-ОГХК'!CE226-'2. ГПП-ОГХК'!CE231+'2. ГПП-ОГХК'!CE220</f>
        <v>131.80000000000001</v>
      </c>
      <c r="BG372" s="687">
        <f>'1. ГПП-АГПЗ+'!CG57+'4. ГПП-УЗПКТ-СЗСК'!CG126+'4. ГПП-УЗПКТ-СЗСК'!CG127+'2. ГПП-ОГХК'!CG225-'2. ГПП-ОГХК'!CG230+'2. ГПП-ОГХК'!CG226-'2. ГПП-ОГХК'!CG231+'2. ГПП-ОГХК'!CG220</f>
        <v>0</v>
      </c>
      <c r="BH372" s="687">
        <f t="shared" ref="BH372:BH380" si="707">IFERROR(BG372-BF372,"-")</f>
        <v>-131.80000000000001</v>
      </c>
      <c r="BI372" s="688">
        <f t="shared" ref="BI372:BI380" si="708">IFERROR(BG372/BF372,"-")</f>
        <v>0</v>
      </c>
      <c r="BJ372" s="687">
        <f t="shared" ref="BJ372:BJ380" si="709">BN372+BR372+BV372</f>
        <v>412.70000000000005</v>
      </c>
      <c r="BK372" s="687">
        <f t="shared" ref="BK372:BK380" si="710">BO372+BS372+BW372</f>
        <v>0</v>
      </c>
      <c r="BL372" s="687">
        <f t="shared" ref="BL372:BL380" si="711">IFERROR(BK372-BJ372,"-")</f>
        <v>-412.70000000000005</v>
      </c>
      <c r="BM372" s="688">
        <f t="shared" ref="BM372:BM380" si="712">IFERROR(BK372/BJ372,"-")</f>
        <v>0</v>
      </c>
      <c r="BN372" s="687">
        <f>'1. ГПП-АГПЗ+'!CQ57+'4. ГПП-УЗПКТ-СЗСК'!CQ126+'4. ГПП-УЗПКТ-СЗСК'!CQ127+'2. ГПП-ОГХК'!CQ225-'2. ГПП-ОГХК'!CQ230+'2. ГПП-ОГХК'!CQ226-'2. ГПП-ОГХК'!CQ231+'2. ГПП-ОГХК'!CQ220</f>
        <v>139.10000000000002</v>
      </c>
      <c r="BO372" s="687">
        <f>'1. ГПП-АГПЗ+'!CS57+'4. ГПП-УЗПКТ-СЗСК'!CS126+'4. ГПП-УЗПКТ-СЗСК'!CS127+'2. ГПП-ОГХК'!CS225-'2. ГПП-ОГХК'!CS230+'2. ГПП-ОГХК'!CS226-'2. ГПП-ОГХК'!CS231+'2. ГПП-ОГХК'!CS220</f>
        <v>0</v>
      </c>
      <c r="BP372" s="687">
        <f t="shared" ref="BP372:BP380" si="713">IFERROR(BO372-BN372,"-")</f>
        <v>-139.10000000000002</v>
      </c>
      <c r="BQ372" s="688">
        <f t="shared" ref="BQ372:BQ380" si="714">IFERROR(BO372/BN372,"-")</f>
        <v>0</v>
      </c>
      <c r="BR372" s="687">
        <f>'1. ГПП-АГПЗ+'!CW57+'4. ГПП-УЗПКТ-СЗСК'!CW126+'4. ГПП-УЗПКТ-СЗСК'!CW127+'2. ГПП-ОГХК'!CW225-'2. ГПП-ОГХК'!CW230+'2. ГПП-ОГХК'!CW226-'2. ГПП-ОГХК'!CW231+'2. ГПП-ОГХК'!CW220</f>
        <v>134.10000000000002</v>
      </c>
      <c r="BS372" s="687">
        <f>'1. ГПП-АГПЗ+'!CY57+'4. ГПП-УЗПКТ-СЗСК'!CY126+'4. ГПП-УЗПКТ-СЗСК'!CY127+'2. ГПП-ОГХК'!CY225-'2. ГПП-ОГХК'!CY230+'2. ГПП-ОГХК'!CY226-'2. ГПП-ОГХК'!CY231+'2. ГПП-ОГХК'!CY220</f>
        <v>0</v>
      </c>
      <c r="BT372" s="687">
        <f t="shared" ref="BT372:BT380" si="715">IFERROR(BS372-BR372,"-")</f>
        <v>-134.10000000000002</v>
      </c>
      <c r="BU372" s="688">
        <f t="shared" ref="BU372:BU380" si="716">IFERROR(BS372/BR372,"-")</f>
        <v>0</v>
      </c>
      <c r="BV372" s="687">
        <f>'1. ГПП-АГПЗ+'!DC57+'4. ГПП-УЗПКТ-СЗСК'!DC126+'4. ГПП-УЗПКТ-СЗСК'!DC127+'2. ГПП-ОГХК'!DC225-'2. ГПП-ОГХК'!DC230+'2. ГПП-ОГХК'!DC226-'2. ГПП-ОГХК'!DC231+'2. ГПП-ОГХК'!DC220</f>
        <v>139.5</v>
      </c>
      <c r="BW372" s="687">
        <f>'1. ГПП-АГПЗ+'!DE57+'4. ГПП-УЗПКТ-СЗСК'!DE126+'4. ГПП-УЗПКТ-СЗСК'!DE127+'2. ГПП-ОГХК'!DE225-'2. ГПП-ОГХК'!DE230+'2. ГПП-ОГХК'!DE226-'2. ГПП-ОГХК'!DE231+'2. ГПП-ОГХК'!DE220</f>
        <v>0</v>
      </c>
      <c r="BX372" s="687">
        <f t="shared" ref="BX372:BX380" si="717">IFERROR(BW372-BV372,"-")</f>
        <v>-139.5</v>
      </c>
      <c r="BY372" s="688">
        <f t="shared" ref="BY372:BY380" si="718">IFERROR(BW372/BV372,"-")</f>
        <v>0</v>
      </c>
    </row>
    <row r="373" spans="2:77" ht="20.100000000000001" customHeight="1">
      <c r="C373" s="436" t="s">
        <v>101</v>
      </c>
      <c r="D373" s="528"/>
      <c r="E373" s="528"/>
      <c r="F373" s="529"/>
      <c r="G373" s="530" t="s">
        <v>474</v>
      </c>
      <c r="H373" s="530"/>
      <c r="I373" s="691" t="s">
        <v>169</v>
      </c>
      <c r="J373" s="687">
        <f t="shared" si="675"/>
        <v>81.400000000000006</v>
      </c>
      <c r="K373" s="687">
        <f t="shared" si="676"/>
        <v>0</v>
      </c>
      <c r="L373" s="687">
        <f t="shared" si="677"/>
        <v>-81.400000000000006</v>
      </c>
      <c r="M373" s="688">
        <f t="shared" si="678"/>
        <v>0</v>
      </c>
      <c r="N373" s="687">
        <f t="shared" si="679"/>
        <v>0</v>
      </c>
      <c r="O373" s="687">
        <f t="shared" si="680"/>
        <v>0</v>
      </c>
      <c r="P373" s="687">
        <f t="shared" si="681"/>
        <v>0</v>
      </c>
      <c r="Q373" s="688" t="str">
        <f t="shared" si="682"/>
        <v>-</v>
      </c>
      <c r="R373" s="687">
        <f>'1. ГПП-АГПЗ+'!W57</f>
        <v>0</v>
      </c>
      <c r="S373" s="687">
        <f>'1. ГПП-АГПЗ+'!Y57</f>
        <v>0</v>
      </c>
      <c r="T373" s="687">
        <f t="shared" si="683"/>
        <v>0</v>
      </c>
      <c r="U373" s="688" t="str">
        <f t="shared" si="684"/>
        <v>-</v>
      </c>
      <c r="V373" s="687">
        <f>'1. ГПП-АГПЗ+'!AC57</f>
        <v>0</v>
      </c>
      <c r="W373" s="687">
        <f>'1. ГПП-АГПЗ+'!AE57</f>
        <v>0</v>
      </c>
      <c r="X373" s="687">
        <f t="shared" si="685"/>
        <v>0</v>
      </c>
      <c r="Y373" s="688" t="str">
        <f t="shared" si="686"/>
        <v>-</v>
      </c>
      <c r="Z373" s="687">
        <f>'1. ГПП-АГПЗ+'!AI57</f>
        <v>0</v>
      </c>
      <c r="AA373" s="687">
        <f>'1. ГПП-АГПЗ+'!AK57</f>
        <v>0</v>
      </c>
      <c r="AB373" s="687">
        <f t="shared" si="687"/>
        <v>0</v>
      </c>
      <c r="AC373" s="688" t="str">
        <f t="shared" si="688"/>
        <v>-</v>
      </c>
      <c r="AD373" s="687">
        <f t="shared" si="689"/>
        <v>41.7</v>
      </c>
      <c r="AE373" s="687">
        <f t="shared" si="690"/>
        <v>0</v>
      </c>
      <c r="AF373" s="687">
        <f t="shared" si="691"/>
        <v>-41.7</v>
      </c>
      <c r="AG373" s="688">
        <f t="shared" si="692"/>
        <v>0</v>
      </c>
      <c r="AH373" s="687">
        <f>'1. ГПП-АГПЗ+'!AU57</f>
        <v>0</v>
      </c>
      <c r="AI373" s="687">
        <f>'1. ГПП-АГПЗ+'!AW57</f>
        <v>0</v>
      </c>
      <c r="AJ373" s="687">
        <f t="shared" si="693"/>
        <v>0</v>
      </c>
      <c r="AK373" s="688" t="str">
        <f t="shared" si="694"/>
        <v>-</v>
      </c>
      <c r="AL373" s="687">
        <f>'1. ГПП-АГПЗ+'!BA57</f>
        <v>18.399999999999999</v>
      </c>
      <c r="AM373" s="687">
        <f>'1. ГПП-АГПЗ+'!BC57</f>
        <v>0</v>
      </c>
      <c r="AN373" s="687">
        <f t="shared" si="695"/>
        <v>-18.399999999999999</v>
      </c>
      <c r="AO373" s="688">
        <f t="shared" si="696"/>
        <v>0</v>
      </c>
      <c r="AP373" s="687">
        <f>'1. ГПП-АГПЗ+'!BG57</f>
        <v>23.3</v>
      </c>
      <c r="AQ373" s="687">
        <f>'1. ГПП-АГПЗ+'!BI57</f>
        <v>0</v>
      </c>
      <c r="AR373" s="687">
        <f t="shared" si="697"/>
        <v>-23.3</v>
      </c>
      <c r="AS373" s="688">
        <f t="shared" si="698"/>
        <v>0</v>
      </c>
      <c r="AT373" s="687">
        <f t="shared" si="699"/>
        <v>31.5</v>
      </c>
      <c r="AU373" s="687">
        <f t="shared" si="700"/>
        <v>0</v>
      </c>
      <c r="AV373" s="687">
        <f t="shared" si="701"/>
        <v>-31.5</v>
      </c>
      <c r="AW373" s="688">
        <f t="shared" si="702"/>
        <v>0</v>
      </c>
      <c r="AX373" s="687">
        <f>'1. ГПП-АГПЗ+'!BS57</f>
        <v>14.3</v>
      </c>
      <c r="AY373" s="687">
        <f>'1. ГПП-АГПЗ+'!BU57</f>
        <v>0</v>
      </c>
      <c r="AZ373" s="687">
        <f t="shared" si="703"/>
        <v>-14.3</v>
      </c>
      <c r="BA373" s="688">
        <f t="shared" si="704"/>
        <v>0</v>
      </c>
      <c r="BB373" s="687">
        <f>'1. ГПП-АГПЗ+'!BY57</f>
        <v>8.6</v>
      </c>
      <c r="BC373" s="687">
        <f>'1. ГПП-АГПЗ+'!CA57</f>
        <v>0</v>
      </c>
      <c r="BD373" s="687">
        <f t="shared" si="705"/>
        <v>-8.6</v>
      </c>
      <c r="BE373" s="688">
        <f t="shared" si="706"/>
        <v>0</v>
      </c>
      <c r="BF373" s="687">
        <f>'1. ГПП-АГПЗ+'!CE57</f>
        <v>8.6</v>
      </c>
      <c r="BG373" s="687">
        <f>'1. ГПП-АГПЗ+'!CG57</f>
        <v>0</v>
      </c>
      <c r="BH373" s="687">
        <f t="shared" si="707"/>
        <v>-8.6</v>
      </c>
      <c r="BI373" s="688">
        <f t="shared" si="708"/>
        <v>0</v>
      </c>
      <c r="BJ373" s="687">
        <f t="shared" si="709"/>
        <v>8.1999999999999993</v>
      </c>
      <c r="BK373" s="687">
        <f t="shared" si="710"/>
        <v>0</v>
      </c>
      <c r="BL373" s="687">
        <f t="shared" si="711"/>
        <v>-8.1999999999999993</v>
      </c>
      <c r="BM373" s="688">
        <f t="shared" si="712"/>
        <v>0</v>
      </c>
      <c r="BN373" s="687">
        <f>'1. ГПП-АГПЗ+'!CQ57</f>
        <v>2.8</v>
      </c>
      <c r="BO373" s="687">
        <f>'1. ГПП-АГПЗ+'!CS57</f>
        <v>0</v>
      </c>
      <c r="BP373" s="687">
        <f t="shared" si="713"/>
        <v>-2.8</v>
      </c>
      <c r="BQ373" s="688">
        <f t="shared" si="714"/>
        <v>0</v>
      </c>
      <c r="BR373" s="687">
        <f>'1. ГПП-АГПЗ+'!CW57</f>
        <v>2.6</v>
      </c>
      <c r="BS373" s="687">
        <f>'1. ГПП-АГПЗ+'!CY57</f>
        <v>0</v>
      </c>
      <c r="BT373" s="687">
        <f t="shared" si="715"/>
        <v>-2.6</v>
      </c>
      <c r="BU373" s="688">
        <f t="shared" si="716"/>
        <v>0</v>
      </c>
      <c r="BV373" s="687">
        <f>'1. ГПП-АГПЗ+'!DC57</f>
        <v>2.8</v>
      </c>
      <c r="BW373" s="687">
        <f>'1. ГПП-АГПЗ+'!DE57</f>
        <v>0</v>
      </c>
      <c r="BX373" s="687">
        <f t="shared" si="717"/>
        <v>-2.8</v>
      </c>
      <c r="BY373" s="688">
        <f t="shared" si="718"/>
        <v>0</v>
      </c>
    </row>
    <row r="374" spans="2:77" ht="20.100000000000001" customHeight="1">
      <c r="C374" s="430" t="s">
        <v>354</v>
      </c>
      <c r="D374" s="528"/>
      <c r="E374" s="528"/>
      <c r="F374" s="529"/>
      <c r="G374" s="530" t="s">
        <v>355</v>
      </c>
      <c r="H374" s="530"/>
      <c r="I374" s="694" t="s">
        <v>169</v>
      </c>
      <c r="J374" s="687">
        <f t="shared" si="675"/>
        <v>69.199999999999989</v>
      </c>
      <c r="K374" s="687">
        <f t="shared" si="676"/>
        <v>0</v>
      </c>
      <c r="L374" s="687">
        <f t="shared" si="677"/>
        <v>-69.199999999999989</v>
      </c>
      <c r="M374" s="688">
        <f t="shared" si="678"/>
        <v>0</v>
      </c>
      <c r="N374" s="687">
        <f t="shared" si="679"/>
        <v>20.299999999999997</v>
      </c>
      <c r="O374" s="687">
        <f t="shared" si="680"/>
        <v>0</v>
      </c>
      <c r="P374" s="687">
        <f t="shared" si="681"/>
        <v>-20.299999999999997</v>
      </c>
      <c r="Q374" s="688">
        <f t="shared" si="682"/>
        <v>0</v>
      </c>
      <c r="R374" s="687">
        <f>'1. ГПП-АГПЗ+'!W61</f>
        <v>7.1</v>
      </c>
      <c r="S374" s="687">
        <f>'1. ГПП-АГПЗ+'!Y61</f>
        <v>0</v>
      </c>
      <c r="T374" s="687">
        <f t="shared" si="683"/>
        <v>-7.1</v>
      </c>
      <c r="U374" s="688">
        <f t="shared" si="684"/>
        <v>0</v>
      </c>
      <c r="V374" s="687">
        <f>'1. ГПП-АГПЗ+'!AC61</f>
        <v>6.3</v>
      </c>
      <c r="W374" s="687">
        <f>'1. ГПП-АГПЗ+'!AE61</f>
        <v>0</v>
      </c>
      <c r="X374" s="687">
        <f t="shared" si="685"/>
        <v>-6.3</v>
      </c>
      <c r="Y374" s="688">
        <f t="shared" si="686"/>
        <v>0</v>
      </c>
      <c r="Z374" s="687">
        <f>'1. ГПП-АГПЗ+'!AI61</f>
        <v>6.9</v>
      </c>
      <c r="AA374" s="687">
        <f>'1. ГПП-АГПЗ+'!AK61</f>
        <v>0</v>
      </c>
      <c r="AB374" s="687">
        <f t="shared" si="687"/>
        <v>-6.9</v>
      </c>
      <c r="AC374" s="688">
        <f t="shared" si="688"/>
        <v>0</v>
      </c>
      <c r="AD374" s="687">
        <f t="shared" si="689"/>
        <v>8.9</v>
      </c>
      <c r="AE374" s="687">
        <f t="shared" si="690"/>
        <v>0</v>
      </c>
      <c r="AF374" s="687">
        <f t="shared" si="691"/>
        <v>-8.9</v>
      </c>
      <c r="AG374" s="688">
        <f t="shared" si="692"/>
        <v>0</v>
      </c>
      <c r="AH374" s="687">
        <f>'1. ГПП-АГПЗ+'!AU61</f>
        <v>7.1</v>
      </c>
      <c r="AI374" s="687">
        <f>'1. ГПП-АГПЗ+'!AW61</f>
        <v>0</v>
      </c>
      <c r="AJ374" s="687">
        <f t="shared" si="693"/>
        <v>-7.1</v>
      </c>
      <c r="AK374" s="688">
        <f t="shared" si="694"/>
        <v>0</v>
      </c>
      <c r="AL374" s="687">
        <f>'1. ГПП-АГПЗ+'!BA61</f>
        <v>1.8</v>
      </c>
      <c r="AM374" s="687">
        <f>'1. ГПП-АГПЗ+'!BC61</f>
        <v>0</v>
      </c>
      <c r="AN374" s="687">
        <f t="shared" si="695"/>
        <v>-1.8</v>
      </c>
      <c r="AO374" s="688">
        <f t="shared" si="696"/>
        <v>0</v>
      </c>
      <c r="AP374" s="687">
        <f>'1. ГПП-АГПЗ+'!BG61</f>
        <v>0</v>
      </c>
      <c r="AQ374" s="687">
        <f>'1. ГПП-АГПЗ+'!BI61</f>
        <v>0</v>
      </c>
      <c r="AR374" s="687">
        <f t="shared" si="697"/>
        <v>0</v>
      </c>
      <c r="AS374" s="688" t="str">
        <f t="shared" si="698"/>
        <v>-</v>
      </c>
      <c r="AT374" s="687">
        <f t="shared" si="699"/>
        <v>16.400000000000002</v>
      </c>
      <c r="AU374" s="687">
        <f t="shared" si="700"/>
        <v>0</v>
      </c>
      <c r="AV374" s="687">
        <f t="shared" si="701"/>
        <v>-16.400000000000002</v>
      </c>
      <c r="AW374" s="688">
        <f t="shared" si="702"/>
        <v>0</v>
      </c>
      <c r="AX374" s="687">
        <f>'1. ГПП-АГПЗ+'!BS61</f>
        <v>4.9000000000000004</v>
      </c>
      <c r="AY374" s="687">
        <f>'1. ГПП-АГПЗ+'!BU61</f>
        <v>0</v>
      </c>
      <c r="AZ374" s="687">
        <f t="shared" si="703"/>
        <v>-4.9000000000000004</v>
      </c>
      <c r="BA374" s="688">
        <f t="shared" si="704"/>
        <v>0</v>
      </c>
      <c r="BB374" s="687">
        <f>'1. ГПП-АГПЗ+'!BY61</f>
        <v>5.7</v>
      </c>
      <c r="BC374" s="687">
        <f>'1. ГПП-АГПЗ+'!CA61</f>
        <v>0</v>
      </c>
      <c r="BD374" s="687">
        <f t="shared" si="705"/>
        <v>-5.7</v>
      </c>
      <c r="BE374" s="688">
        <f t="shared" si="706"/>
        <v>0</v>
      </c>
      <c r="BF374" s="687">
        <f>'1. ГПП-АГПЗ+'!CE61</f>
        <v>5.8</v>
      </c>
      <c r="BG374" s="687">
        <f>'1. ГПП-АГПЗ+'!CG61</f>
        <v>0</v>
      </c>
      <c r="BH374" s="687">
        <f t="shared" si="707"/>
        <v>-5.8</v>
      </c>
      <c r="BI374" s="688">
        <f t="shared" si="708"/>
        <v>0</v>
      </c>
      <c r="BJ374" s="687">
        <f t="shared" si="709"/>
        <v>23.6</v>
      </c>
      <c r="BK374" s="687">
        <f t="shared" si="710"/>
        <v>0</v>
      </c>
      <c r="BL374" s="687">
        <f t="shared" si="711"/>
        <v>-23.6</v>
      </c>
      <c r="BM374" s="688">
        <f t="shared" si="712"/>
        <v>0</v>
      </c>
      <c r="BN374" s="687">
        <f>'1. ГПП-АГПЗ+'!CQ61</f>
        <v>8</v>
      </c>
      <c r="BO374" s="687">
        <f>'1. ГПП-АГПЗ+'!CS61</f>
        <v>0</v>
      </c>
      <c r="BP374" s="687">
        <f t="shared" si="713"/>
        <v>-8</v>
      </c>
      <c r="BQ374" s="688">
        <f t="shared" si="714"/>
        <v>0</v>
      </c>
      <c r="BR374" s="687">
        <f>'1. ГПП-АГПЗ+'!CW61</f>
        <v>7.7</v>
      </c>
      <c r="BS374" s="687">
        <f>'1. ГПП-АГПЗ+'!CY61</f>
        <v>0</v>
      </c>
      <c r="BT374" s="687">
        <f t="shared" si="715"/>
        <v>-7.7</v>
      </c>
      <c r="BU374" s="688">
        <f t="shared" si="716"/>
        <v>0</v>
      </c>
      <c r="BV374" s="687">
        <f>'1. ГПП-АГПЗ+'!DC61</f>
        <v>7.9</v>
      </c>
      <c r="BW374" s="687">
        <f>'1. ГПП-АГПЗ+'!DE61</f>
        <v>0</v>
      </c>
      <c r="BX374" s="687">
        <f t="shared" si="717"/>
        <v>-7.9</v>
      </c>
      <c r="BY374" s="688">
        <f t="shared" si="718"/>
        <v>0</v>
      </c>
    </row>
    <row r="375" spans="2:77" ht="20.100000000000001" customHeight="1">
      <c r="C375" s="436" t="s">
        <v>259</v>
      </c>
      <c r="D375" s="528"/>
      <c r="E375" s="528"/>
      <c r="F375" s="529"/>
      <c r="G375" s="530" t="s">
        <v>475</v>
      </c>
      <c r="H375" s="530"/>
      <c r="I375" s="691" t="s">
        <v>169</v>
      </c>
      <c r="J375" s="687">
        <f t="shared" si="675"/>
        <v>17.699999999999996</v>
      </c>
      <c r="K375" s="687">
        <f t="shared" si="676"/>
        <v>0</v>
      </c>
      <c r="L375" s="687">
        <f t="shared" si="677"/>
        <v>-17.699999999999996</v>
      </c>
      <c r="M375" s="688">
        <f t="shared" si="678"/>
        <v>0</v>
      </c>
      <c r="N375" s="687">
        <f t="shared" si="679"/>
        <v>0</v>
      </c>
      <c r="O375" s="687">
        <f t="shared" si="680"/>
        <v>0</v>
      </c>
      <c r="P375" s="687">
        <f t="shared" si="681"/>
        <v>0</v>
      </c>
      <c r="Q375" s="688" t="str">
        <f t="shared" si="682"/>
        <v>-</v>
      </c>
      <c r="R375" s="687">
        <f>'2. ГПП-ОГХК'!W225-'2. ГПП-ОГХК'!W230+'2. ГПП-ОГХК'!W226-'2. ГПП-ОГХК'!W231+'2. ГПП-ОГХК'!W220</f>
        <v>0</v>
      </c>
      <c r="S375" s="687">
        <f>'2. ГПП-ОГХК'!Y225-'2. ГПП-ОГХК'!Y230+'2. ГПП-ОГХК'!Y226-'2. ГПП-ОГХК'!Y231+'2. ГПП-ОГХК'!Y220</f>
        <v>0</v>
      </c>
      <c r="T375" s="687">
        <f t="shared" si="683"/>
        <v>0</v>
      </c>
      <c r="U375" s="688" t="str">
        <f t="shared" si="684"/>
        <v>-</v>
      </c>
      <c r="V375" s="687">
        <f>'2. ГПП-ОГХК'!AC225-'2. ГПП-ОГХК'!AC230+'2. ГПП-ОГХК'!AC226-'2. ГПП-ОГХК'!AC231+'2. ГПП-ОГХК'!AC220</f>
        <v>0</v>
      </c>
      <c r="W375" s="687">
        <f>'2. ГПП-ОГХК'!AE225-'2. ГПП-ОГХК'!AE230+'2. ГПП-ОГХК'!AE226-'2. ГПП-ОГХК'!AE231+'2. ГПП-ОГХК'!AE220</f>
        <v>0</v>
      </c>
      <c r="X375" s="687">
        <f t="shared" si="685"/>
        <v>0</v>
      </c>
      <c r="Y375" s="688" t="str">
        <f t="shared" si="686"/>
        <v>-</v>
      </c>
      <c r="Z375" s="687">
        <f>'2. ГПП-ОГХК'!AI225-'2. ГПП-ОГХК'!AI230+'2. ГПП-ОГХК'!AI226-'2. ГПП-ОГХК'!AI231+'2. ГПП-ОГХК'!AI220</f>
        <v>0</v>
      </c>
      <c r="AA375" s="687">
        <f>'2. ГПП-ОГХК'!AK225-'2. ГПП-ОГХК'!AK230+'2. ГПП-ОГХК'!AK226-'2. ГПП-ОГХК'!AK231+'2. ГПП-ОГХК'!AK220</f>
        <v>0</v>
      </c>
      <c r="AB375" s="687">
        <f t="shared" si="687"/>
        <v>0</v>
      </c>
      <c r="AC375" s="688" t="str">
        <f t="shared" si="688"/>
        <v>-</v>
      </c>
      <c r="AD375" s="687">
        <f t="shared" si="689"/>
        <v>3.3999999999999986</v>
      </c>
      <c r="AE375" s="687">
        <f t="shared" si="690"/>
        <v>0</v>
      </c>
      <c r="AF375" s="687">
        <f t="shared" si="691"/>
        <v>-3.3999999999999986</v>
      </c>
      <c r="AG375" s="688">
        <f t="shared" si="692"/>
        <v>0</v>
      </c>
      <c r="AH375" s="687">
        <f>'2. ГПП-ОГХК'!AU225-'2. ГПП-ОГХК'!AU230+'2. ГПП-ОГХК'!AU226-'2. ГПП-ОГХК'!AU231+'2. ГПП-ОГХК'!AU220</f>
        <v>3.3999999999999986</v>
      </c>
      <c r="AI375" s="687">
        <f>'2. ГПП-ОГХК'!AW225-'2. ГПП-ОГХК'!AW230+'2. ГПП-ОГХК'!AW226-'2. ГПП-ОГХК'!AW231+'2. ГПП-ОГХК'!AW220</f>
        <v>0</v>
      </c>
      <c r="AJ375" s="687">
        <f t="shared" si="693"/>
        <v>-3.3999999999999986</v>
      </c>
      <c r="AK375" s="688">
        <f t="shared" si="694"/>
        <v>0</v>
      </c>
      <c r="AL375" s="687">
        <f>'2. ГПП-ОГХК'!BA225-'2. ГПП-ОГХК'!BA230+'2. ГПП-ОГХК'!BA226-'2. ГПП-ОГХК'!BA231+'2. ГПП-ОГХК'!BA220</f>
        <v>0</v>
      </c>
      <c r="AM375" s="687">
        <f>'2. ГПП-ОГХК'!BC225-'2. ГПП-ОГХК'!BC230+'2. ГПП-ОГХК'!BC226-'2. ГПП-ОГХК'!BC231+'2. ГПП-ОГХК'!BC220</f>
        <v>0</v>
      </c>
      <c r="AN375" s="687">
        <f t="shared" si="695"/>
        <v>0</v>
      </c>
      <c r="AO375" s="688" t="str">
        <f t="shared" si="696"/>
        <v>-</v>
      </c>
      <c r="AP375" s="687">
        <f>'2. ГПП-ОГХК'!BG225-'2. ГПП-ОГХК'!BG230+'2. ГПП-ОГХК'!BG226-'2. ГПП-ОГХК'!BG231+'2. ГПП-ОГХК'!BG220</f>
        <v>0</v>
      </c>
      <c r="AQ375" s="687">
        <f>'2. ГПП-ОГХК'!BI225-'2. ГПП-ОГХК'!BI230+'2. ГПП-ОГХК'!BI226-'2. ГПП-ОГХК'!BI231+'2. ГПП-ОГХК'!BI220</f>
        <v>0</v>
      </c>
      <c r="AR375" s="687">
        <f t="shared" si="697"/>
        <v>0</v>
      </c>
      <c r="AS375" s="688" t="str">
        <f t="shared" si="698"/>
        <v>-</v>
      </c>
      <c r="AT375" s="687">
        <f t="shared" si="699"/>
        <v>14.299999999999999</v>
      </c>
      <c r="AU375" s="687">
        <f t="shared" si="700"/>
        <v>0</v>
      </c>
      <c r="AV375" s="687">
        <f t="shared" si="701"/>
        <v>-14.299999999999999</v>
      </c>
      <c r="AW375" s="688">
        <f t="shared" si="702"/>
        <v>0</v>
      </c>
      <c r="AX375" s="687">
        <f>'2. ГПП-ОГХК'!BS225-'2. ГПП-ОГХК'!BS230+'2. ГПП-ОГХК'!BS226-'2. ГПП-ОГХК'!BS231+'2. ГПП-ОГХК'!BS220</f>
        <v>0</v>
      </c>
      <c r="AY375" s="687">
        <f>'2. ГПП-ОГХК'!BU225-'2. ГПП-ОГХК'!BU230+'2. ГПП-ОГХК'!BU226-'2. ГПП-ОГХК'!BU231+'2. ГПП-ОГХК'!BU220</f>
        <v>0</v>
      </c>
      <c r="AZ375" s="687">
        <f t="shared" si="703"/>
        <v>0</v>
      </c>
      <c r="BA375" s="688" t="str">
        <f t="shared" si="704"/>
        <v>-</v>
      </c>
      <c r="BB375" s="687">
        <f>'2. ГПП-ОГХК'!BY225-'2. ГПП-ОГХК'!BY230+'2. ГПП-ОГХК'!BY226-'2. ГПП-ОГХК'!BY231+'2. ГПП-ОГХК'!BY220</f>
        <v>0</v>
      </c>
      <c r="BC375" s="687">
        <f>'2. ГПП-ОГХК'!CA225-'2. ГПП-ОГХК'!CA230+'2. ГПП-ОГХК'!CA226-'2. ГПП-ОГХК'!CA231+'2. ГПП-ОГХК'!CA220</f>
        <v>0</v>
      </c>
      <c r="BD375" s="687">
        <f t="shared" si="705"/>
        <v>0</v>
      </c>
      <c r="BE375" s="688" t="str">
        <f t="shared" si="706"/>
        <v>-</v>
      </c>
      <c r="BF375" s="687">
        <f>'2. ГПП-ОГХК'!CE225-'2. ГПП-ОГХК'!CE230+'2. ГПП-ОГХК'!CE226-'2. ГПП-ОГХК'!CE231+'2. ГПП-ОГХК'!CE220</f>
        <v>14.299999999999999</v>
      </c>
      <c r="BG375" s="687">
        <f>'2. ГПП-ОГХК'!CG225-'2. ГПП-ОГХК'!CG230+'2. ГПП-ОГХК'!CG226-'2. ГПП-ОГХК'!CG231+'2. ГПП-ОГХК'!CG220</f>
        <v>0</v>
      </c>
      <c r="BH375" s="687">
        <f t="shared" si="707"/>
        <v>-14.299999999999999</v>
      </c>
      <c r="BI375" s="688">
        <f t="shared" si="708"/>
        <v>0</v>
      </c>
      <c r="BJ375" s="687">
        <f t="shared" si="709"/>
        <v>0</v>
      </c>
      <c r="BK375" s="687">
        <f t="shared" si="710"/>
        <v>0</v>
      </c>
      <c r="BL375" s="687">
        <f t="shared" si="711"/>
        <v>0</v>
      </c>
      <c r="BM375" s="688" t="str">
        <f t="shared" si="712"/>
        <v>-</v>
      </c>
      <c r="BN375" s="687">
        <f>'2. ГПП-ОГХК'!CQ225-'2. ГПП-ОГХК'!CQ230+'2. ГПП-ОГХК'!CQ226-'2. ГПП-ОГХК'!CQ231+'2. ГПП-ОГХК'!CQ220</f>
        <v>0</v>
      </c>
      <c r="BO375" s="687">
        <f>'2. ГПП-ОГХК'!CS225-'2. ГПП-ОГХК'!CS230+'2. ГПП-ОГХК'!CS226-'2. ГПП-ОГХК'!CS231+'2. ГПП-ОГХК'!CS220</f>
        <v>0</v>
      </c>
      <c r="BP375" s="687">
        <f t="shared" si="713"/>
        <v>0</v>
      </c>
      <c r="BQ375" s="688" t="str">
        <f t="shared" si="714"/>
        <v>-</v>
      </c>
      <c r="BR375" s="687">
        <f>'2. ГПП-ОГХК'!CW225-'2. ГПП-ОГХК'!CW230+'2. ГПП-ОГХК'!CW226-'2. ГПП-ОГХК'!CW231+'2. ГПП-ОГХК'!CW220</f>
        <v>0</v>
      </c>
      <c r="BS375" s="687">
        <f>'2. ГПП-ОГХК'!CY225-'2. ГПП-ОГХК'!CY230+'2. ГПП-ОГХК'!CY226-'2. ГПП-ОГХК'!CY231+'2. ГПП-ОГХК'!CY220</f>
        <v>0</v>
      </c>
      <c r="BT375" s="687">
        <f t="shared" si="715"/>
        <v>0</v>
      </c>
      <c r="BU375" s="688" t="str">
        <f t="shared" si="716"/>
        <v>-</v>
      </c>
      <c r="BV375" s="687">
        <f>'2. ГПП-ОГХК'!DC225-'2. ГПП-ОГХК'!DC230+'2. ГПП-ОГХК'!DC226-'2. ГПП-ОГХК'!DC231+'2. ГПП-ОГХК'!DC220</f>
        <v>0</v>
      </c>
      <c r="BW375" s="687">
        <f>'2. ГПП-ОГХК'!DE225-'2. ГПП-ОГХК'!DE230+'2. ГПП-ОГХК'!DE226-'2. ГПП-ОГХК'!DE231+'2. ГПП-ОГХК'!DE220</f>
        <v>0</v>
      </c>
      <c r="BX375" s="687">
        <f t="shared" si="717"/>
        <v>0</v>
      </c>
      <c r="BY375" s="688" t="str">
        <f t="shared" si="718"/>
        <v>-</v>
      </c>
    </row>
    <row r="376" spans="2:77" ht="20.100000000000001" customHeight="1">
      <c r="C376" s="430" t="s">
        <v>161</v>
      </c>
      <c r="D376" s="528"/>
      <c r="E376" s="528"/>
      <c r="F376" s="529"/>
      <c r="G376" s="530" t="s">
        <v>479</v>
      </c>
      <c r="H376" s="530"/>
      <c r="I376" s="694" t="s">
        <v>169</v>
      </c>
      <c r="J376" s="687">
        <f t="shared" si="675"/>
        <v>13.599999999999998</v>
      </c>
      <c r="K376" s="687">
        <f t="shared" si="676"/>
        <v>0</v>
      </c>
      <c r="L376" s="687">
        <f t="shared" si="677"/>
        <v>-13.599999999999998</v>
      </c>
      <c r="M376" s="688">
        <f t="shared" si="678"/>
        <v>0</v>
      </c>
      <c r="N376" s="687">
        <f t="shared" si="679"/>
        <v>0</v>
      </c>
      <c r="O376" s="687">
        <f t="shared" si="680"/>
        <v>0</v>
      </c>
      <c r="P376" s="687">
        <f t="shared" si="681"/>
        <v>0</v>
      </c>
      <c r="Q376" s="688" t="str">
        <f t="shared" si="682"/>
        <v>-</v>
      </c>
      <c r="R376" s="687">
        <f>'2. ГПП-ОГХК'!W225-'2. ГПП-ОГХК'!W230</f>
        <v>0</v>
      </c>
      <c r="S376" s="687">
        <f>'2. ГПП-ОГХК'!Y225-'2. ГПП-ОГХК'!Y230</f>
        <v>0</v>
      </c>
      <c r="T376" s="687">
        <f t="shared" si="683"/>
        <v>0</v>
      </c>
      <c r="U376" s="688" t="str">
        <f t="shared" si="684"/>
        <v>-</v>
      </c>
      <c r="V376" s="687">
        <f>'2. ГПП-ОГХК'!AC225-'2. ГПП-ОГХК'!AC230</f>
        <v>0</v>
      </c>
      <c r="W376" s="687">
        <f>'2. ГПП-ОГХК'!AE225-'2. ГПП-ОГХК'!AE230</f>
        <v>0</v>
      </c>
      <c r="X376" s="687">
        <f t="shared" si="685"/>
        <v>0</v>
      </c>
      <c r="Y376" s="688" t="str">
        <f t="shared" si="686"/>
        <v>-</v>
      </c>
      <c r="Z376" s="687">
        <f>'2. ГПП-ОГХК'!AI225-'2. ГПП-ОГХК'!AI230</f>
        <v>0</v>
      </c>
      <c r="AA376" s="687">
        <f>'2. ГПП-ОГХК'!AK225-'2. ГПП-ОГХК'!AK230</f>
        <v>0</v>
      </c>
      <c r="AB376" s="687">
        <f t="shared" si="687"/>
        <v>0</v>
      </c>
      <c r="AC376" s="688" t="str">
        <f t="shared" si="688"/>
        <v>-</v>
      </c>
      <c r="AD376" s="687">
        <f t="shared" si="689"/>
        <v>3.3999999999999986</v>
      </c>
      <c r="AE376" s="687">
        <f t="shared" si="690"/>
        <v>0</v>
      </c>
      <c r="AF376" s="687">
        <f t="shared" si="691"/>
        <v>-3.3999999999999986</v>
      </c>
      <c r="AG376" s="688">
        <f t="shared" si="692"/>
        <v>0</v>
      </c>
      <c r="AH376" s="687">
        <f>'2. ГПП-ОГХК'!AU225-'2. ГПП-ОГХК'!AU230</f>
        <v>3.3999999999999986</v>
      </c>
      <c r="AI376" s="687">
        <f>'2. ГПП-ОГХК'!AW225-'2. ГПП-ОГХК'!AW230</f>
        <v>0</v>
      </c>
      <c r="AJ376" s="687">
        <f t="shared" si="693"/>
        <v>-3.3999999999999986</v>
      </c>
      <c r="AK376" s="688">
        <f t="shared" si="694"/>
        <v>0</v>
      </c>
      <c r="AL376" s="687">
        <f>'2. ГПП-ОГХК'!BA225-'2. ГПП-ОГХК'!BA230</f>
        <v>0</v>
      </c>
      <c r="AM376" s="687">
        <f>'2. ГПП-ОГХК'!BC225-'2. ГПП-ОГХК'!BC230</f>
        <v>0</v>
      </c>
      <c r="AN376" s="687">
        <f t="shared" si="695"/>
        <v>0</v>
      </c>
      <c r="AO376" s="688" t="str">
        <f t="shared" si="696"/>
        <v>-</v>
      </c>
      <c r="AP376" s="687">
        <f>'2. ГПП-ОГХК'!BG225-'2. ГПП-ОГХК'!BG230</f>
        <v>0</v>
      </c>
      <c r="AQ376" s="687">
        <f>'2. ГПП-ОГХК'!BI225-'2. ГПП-ОГХК'!BI230</f>
        <v>0</v>
      </c>
      <c r="AR376" s="687">
        <f t="shared" si="697"/>
        <v>0</v>
      </c>
      <c r="AS376" s="688" t="str">
        <f t="shared" si="698"/>
        <v>-</v>
      </c>
      <c r="AT376" s="687">
        <f t="shared" si="699"/>
        <v>10.199999999999999</v>
      </c>
      <c r="AU376" s="687">
        <f t="shared" si="700"/>
        <v>0</v>
      </c>
      <c r="AV376" s="687">
        <f t="shared" si="701"/>
        <v>-10.199999999999999</v>
      </c>
      <c r="AW376" s="688">
        <f t="shared" si="702"/>
        <v>0</v>
      </c>
      <c r="AX376" s="687">
        <f>'2. ГПП-ОГХК'!BS225-'2. ГПП-ОГХК'!BS230</f>
        <v>0</v>
      </c>
      <c r="AY376" s="687">
        <f>'2. ГПП-ОГХК'!BU225-'2. ГПП-ОГХК'!BU230</f>
        <v>0</v>
      </c>
      <c r="AZ376" s="687">
        <f t="shared" si="703"/>
        <v>0</v>
      </c>
      <c r="BA376" s="688" t="str">
        <f t="shared" si="704"/>
        <v>-</v>
      </c>
      <c r="BB376" s="687">
        <f>'2. ГПП-ОГХК'!BY225-'2. ГПП-ОГХК'!BY230</f>
        <v>0</v>
      </c>
      <c r="BC376" s="687">
        <f>'2. ГПП-ОГХК'!CA225-'2. ГПП-ОГХК'!CA230</f>
        <v>0</v>
      </c>
      <c r="BD376" s="687">
        <f t="shared" si="705"/>
        <v>0</v>
      </c>
      <c r="BE376" s="688" t="str">
        <f t="shared" si="706"/>
        <v>-</v>
      </c>
      <c r="BF376" s="687">
        <f>'2. ГПП-ОГХК'!CE225-'2. ГПП-ОГХК'!CE230</f>
        <v>10.199999999999999</v>
      </c>
      <c r="BG376" s="687">
        <f>'2. ГПП-ОГХК'!CG225-'2. ГПП-ОГХК'!CG230</f>
        <v>0</v>
      </c>
      <c r="BH376" s="687">
        <f t="shared" si="707"/>
        <v>-10.199999999999999</v>
      </c>
      <c r="BI376" s="688">
        <f t="shared" si="708"/>
        <v>0</v>
      </c>
      <c r="BJ376" s="687">
        <f t="shared" si="709"/>
        <v>0</v>
      </c>
      <c r="BK376" s="687">
        <f t="shared" si="710"/>
        <v>0</v>
      </c>
      <c r="BL376" s="687">
        <f t="shared" si="711"/>
        <v>0</v>
      </c>
      <c r="BM376" s="688" t="str">
        <f t="shared" si="712"/>
        <v>-</v>
      </c>
      <c r="BN376" s="687">
        <f>'2. ГПП-ОГХК'!CQ225-'2. ГПП-ОГХК'!CQ230</f>
        <v>0</v>
      </c>
      <c r="BO376" s="687">
        <f>'2. ГПП-ОГХК'!CS225-'2. ГПП-ОГХК'!CS230</f>
        <v>0</v>
      </c>
      <c r="BP376" s="687">
        <f t="shared" si="713"/>
        <v>0</v>
      </c>
      <c r="BQ376" s="688" t="str">
        <f t="shared" si="714"/>
        <v>-</v>
      </c>
      <c r="BR376" s="687">
        <f>'2. ГПП-ОГХК'!CW225-'2. ГПП-ОГХК'!CW230</f>
        <v>0</v>
      </c>
      <c r="BS376" s="687">
        <f>'2. ГПП-ОГХК'!CY225-'2. ГПП-ОГХК'!CY230</f>
        <v>0</v>
      </c>
      <c r="BT376" s="687">
        <f t="shared" si="715"/>
        <v>0</v>
      </c>
      <c r="BU376" s="688" t="str">
        <f t="shared" si="716"/>
        <v>-</v>
      </c>
      <c r="BV376" s="687">
        <f>'2. ГПП-ОГХК'!DC225-'2. ГПП-ОГХК'!DC230</f>
        <v>0</v>
      </c>
      <c r="BW376" s="687">
        <f>'2. ГПП-ОГХК'!DE225-'2. ГПП-ОГХК'!DE230</f>
        <v>0</v>
      </c>
      <c r="BX376" s="687">
        <f t="shared" si="717"/>
        <v>0</v>
      </c>
      <c r="BY376" s="688" t="str">
        <f t="shared" si="718"/>
        <v>-</v>
      </c>
    </row>
    <row r="377" spans="2:77" ht="20.100000000000001" customHeight="1">
      <c r="C377" s="430" t="s">
        <v>129</v>
      </c>
      <c r="D377" s="528"/>
      <c r="E377" s="528"/>
      <c r="F377" s="529"/>
      <c r="G377" s="530" t="s">
        <v>480</v>
      </c>
      <c r="H377" s="530"/>
      <c r="I377" s="694" t="s">
        <v>169</v>
      </c>
      <c r="J377" s="687">
        <f t="shared" si="675"/>
        <v>4.0999999999999996</v>
      </c>
      <c r="K377" s="687">
        <f t="shared" si="676"/>
        <v>0</v>
      </c>
      <c r="L377" s="687">
        <f t="shared" si="677"/>
        <v>-4.0999999999999996</v>
      </c>
      <c r="M377" s="688">
        <f t="shared" si="678"/>
        <v>0</v>
      </c>
      <c r="N377" s="687">
        <f t="shared" si="679"/>
        <v>0</v>
      </c>
      <c r="O377" s="687">
        <f t="shared" si="680"/>
        <v>0</v>
      </c>
      <c r="P377" s="687">
        <f t="shared" si="681"/>
        <v>0</v>
      </c>
      <c r="Q377" s="688" t="str">
        <f t="shared" si="682"/>
        <v>-</v>
      </c>
      <c r="R377" s="687">
        <f>'2. ГПП-ОГХК'!W226-'2. ГПП-ОГХК'!W231</f>
        <v>0</v>
      </c>
      <c r="S377" s="687">
        <f>'2. ГПП-ОГХК'!Y226-'2. ГПП-ОГХК'!Y231</f>
        <v>0</v>
      </c>
      <c r="T377" s="687">
        <f t="shared" si="683"/>
        <v>0</v>
      </c>
      <c r="U377" s="688" t="str">
        <f t="shared" si="684"/>
        <v>-</v>
      </c>
      <c r="V377" s="687">
        <f>'2. ГПП-ОГХК'!AC226-'2. ГПП-ОГХК'!AC231</f>
        <v>0</v>
      </c>
      <c r="W377" s="687">
        <f>'2. ГПП-ОГХК'!AE226-'2. ГПП-ОГХК'!AE231</f>
        <v>0</v>
      </c>
      <c r="X377" s="687">
        <f t="shared" si="685"/>
        <v>0</v>
      </c>
      <c r="Y377" s="688" t="str">
        <f t="shared" si="686"/>
        <v>-</v>
      </c>
      <c r="Z377" s="687">
        <f>'2. ГПП-ОГХК'!AI226-'2. ГПП-ОГХК'!AI231</f>
        <v>0</v>
      </c>
      <c r="AA377" s="687">
        <f>'2. ГПП-ОГХК'!AK226-'2. ГПП-ОГХК'!AK231</f>
        <v>0</v>
      </c>
      <c r="AB377" s="687">
        <f t="shared" si="687"/>
        <v>0</v>
      </c>
      <c r="AC377" s="688" t="str">
        <f t="shared" si="688"/>
        <v>-</v>
      </c>
      <c r="AD377" s="687">
        <f t="shared" si="689"/>
        <v>0</v>
      </c>
      <c r="AE377" s="687">
        <f t="shared" si="690"/>
        <v>0</v>
      </c>
      <c r="AF377" s="687">
        <f t="shared" si="691"/>
        <v>0</v>
      </c>
      <c r="AG377" s="688" t="str">
        <f t="shared" si="692"/>
        <v>-</v>
      </c>
      <c r="AH377" s="687">
        <f>'2. ГПП-ОГХК'!AU226-'2. ГПП-ОГХК'!AU231</f>
        <v>0</v>
      </c>
      <c r="AI377" s="687">
        <f>'2. ГПП-ОГХК'!AW226-'2. ГПП-ОГХК'!AW231</f>
        <v>0</v>
      </c>
      <c r="AJ377" s="687">
        <f t="shared" si="693"/>
        <v>0</v>
      </c>
      <c r="AK377" s="688" t="str">
        <f t="shared" si="694"/>
        <v>-</v>
      </c>
      <c r="AL377" s="687">
        <f>'2. ГПП-ОГХК'!BA226-'2. ГПП-ОГХК'!BA231</f>
        <v>0</v>
      </c>
      <c r="AM377" s="687">
        <f>'2. ГПП-ОГХК'!BC226-'2. ГПП-ОГХК'!BC231</f>
        <v>0</v>
      </c>
      <c r="AN377" s="687">
        <f t="shared" si="695"/>
        <v>0</v>
      </c>
      <c r="AO377" s="688" t="str">
        <f t="shared" si="696"/>
        <v>-</v>
      </c>
      <c r="AP377" s="687">
        <f>'2. ГПП-ОГХК'!BG226-'2. ГПП-ОГХК'!BG231</f>
        <v>0</v>
      </c>
      <c r="AQ377" s="687">
        <f>'2. ГПП-ОГХК'!BI226-'2. ГПП-ОГХК'!BI231</f>
        <v>0</v>
      </c>
      <c r="AR377" s="687">
        <f t="shared" si="697"/>
        <v>0</v>
      </c>
      <c r="AS377" s="688" t="str">
        <f t="shared" si="698"/>
        <v>-</v>
      </c>
      <c r="AT377" s="687">
        <f t="shared" si="699"/>
        <v>4.0999999999999996</v>
      </c>
      <c r="AU377" s="687">
        <f t="shared" si="700"/>
        <v>0</v>
      </c>
      <c r="AV377" s="687">
        <f t="shared" si="701"/>
        <v>-4.0999999999999996</v>
      </c>
      <c r="AW377" s="688">
        <f t="shared" si="702"/>
        <v>0</v>
      </c>
      <c r="AX377" s="687">
        <f>'2. ГПП-ОГХК'!BS226-'2. ГПП-ОГХК'!BS231</f>
        <v>0</v>
      </c>
      <c r="AY377" s="687">
        <f>'2. ГПП-ОГХК'!BU226-'2. ГПП-ОГХК'!BU231</f>
        <v>0</v>
      </c>
      <c r="AZ377" s="687">
        <f t="shared" si="703"/>
        <v>0</v>
      </c>
      <c r="BA377" s="688" t="str">
        <f t="shared" si="704"/>
        <v>-</v>
      </c>
      <c r="BB377" s="687">
        <f>'2. ГПП-ОГХК'!BY226-'2. ГПП-ОГХК'!BY231</f>
        <v>0</v>
      </c>
      <c r="BC377" s="687">
        <f>'2. ГПП-ОГХК'!CA226-'2. ГПП-ОГХК'!CA231</f>
        <v>0</v>
      </c>
      <c r="BD377" s="687">
        <f t="shared" si="705"/>
        <v>0</v>
      </c>
      <c r="BE377" s="688" t="str">
        <f t="shared" si="706"/>
        <v>-</v>
      </c>
      <c r="BF377" s="687">
        <f>'2. ГПП-ОГХК'!CE226-'2. ГПП-ОГХК'!CE231</f>
        <v>4.0999999999999996</v>
      </c>
      <c r="BG377" s="687">
        <f>'2. ГПП-ОГХК'!CG226-'2. ГПП-ОГХК'!CG231</f>
        <v>0</v>
      </c>
      <c r="BH377" s="687">
        <f t="shared" si="707"/>
        <v>-4.0999999999999996</v>
      </c>
      <c r="BI377" s="688">
        <f t="shared" si="708"/>
        <v>0</v>
      </c>
      <c r="BJ377" s="687">
        <f t="shared" si="709"/>
        <v>0</v>
      </c>
      <c r="BK377" s="687">
        <f t="shared" si="710"/>
        <v>0</v>
      </c>
      <c r="BL377" s="687">
        <f t="shared" si="711"/>
        <v>0</v>
      </c>
      <c r="BM377" s="688" t="str">
        <f t="shared" si="712"/>
        <v>-</v>
      </c>
      <c r="BN377" s="687">
        <f>'2. ГПП-ОГХК'!CQ226-'2. ГПП-ОГХК'!CQ231</f>
        <v>0</v>
      </c>
      <c r="BO377" s="687">
        <f>'2. ГПП-ОГХК'!CS226-'2. ГПП-ОГХК'!CS231</f>
        <v>0</v>
      </c>
      <c r="BP377" s="687">
        <f t="shared" si="713"/>
        <v>0</v>
      </c>
      <c r="BQ377" s="688" t="str">
        <f t="shared" si="714"/>
        <v>-</v>
      </c>
      <c r="BR377" s="687">
        <f>'2. ГПП-ОГХК'!CW226-'2. ГПП-ОГХК'!CW231</f>
        <v>0</v>
      </c>
      <c r="BS377" s="687">
        <f>'2. ГПП-ОГХК'!CY226-'2. ГПП-ОГХК'!CY231</f>
        <v>0</v>
      </c>
      <c r="BT377" s="687">
        <f t="shared" si="715"/>
        <v>0</v>
      </c>
      <c r="BU377" s="688" t="str">
        <f t="shared" si="716"/>
        <v>-</v>
      </c>
      <c r="BV377" s="687">
        <f>'2. ГПП-ОГХК'!DC226-'2. ГПП-ОГХК'!DC231</f>
        <v>0</v>
      </c>
      <c r="BW377" s="687">
        <f>'2. ГПП-ОГХК'!DE226-'2. ГПП-ОГХК'!DE231</f>
        <v>0</v>
      </c>
      <c r="BX377" s="687">
        <f t="shared" si="717"/>
        <v>0</v>
      </c>
      <c r="BY377" s="688" t="str">
        <f t="shared" si="718"/>
        <v>-</v>
      </c>
    </row>
    <row r="378" spans="2:77" ht="20.100000000000001" customHeight="1">
      <c r="C378" s="693" t="s">
        <v>164</v>
      </c>
      <c r="D378" s="528"/>
      <c r="E378" s="528"/>
      <c r="F378" s="529"/>
      <c r="G378" s="530" t="s">
        <v>481</v>
      </c>
      <c r="H378" s="530"/>
      <c r="I378" s="694" t="s">
        <v>169</v>
      </c>
      <c r="J378" s="687">
        <f t="shared" si="675"/>
        <v>0</v>
      </c>
      <c r="K378" s="687">
        <f t="shared" si="676"/>
        <v>0</v>
      </c>
      <c r="L378" s="687">
        <f t="shared" si="677"/>
        <v>0</v>
      </c>
      <c r="M378" s="688" t="str">
        <f t="shared" si="678"/>
        <v>-</v>
      </c>
      <c r="N378" s="687">
        <f t="shared" si="679"/>
        <v>0</v>
      </c>
      <c r="O378" s="687">
        <f t="shared" si="680"/>
        <v>0</v>
      </c>
      <c r="P378" s="687">
        <f t="shared" si="681"/>
        <v>0</v>
      </c>
      <c r="Q378" s="688" t="str">
        <f t="shared" si="682"/>
        <v>-</v>
      </c>
      <c r="R378" s="687">
        <f>'2. ГПП-ОГХК'!W220</f>
        <v>0</v>
      </c>
      <c r="S378" s="687">
        <f>'2. ГПП-ОГХК'!Y220</f>
        <v>0</v>
      </c>
      <c r="T378" s="687">
        <f t="shared" si="683"/>
        <v>0</v>
      </c>
      <c r="U378" s="688" t="str">
        <f t="shared" si="684"/>
        <v>-</v>
      </c>
      <c r="V378" s="687">
        <f>'2. ГПП-ОГХК'!AC220</f>
        <v>0</v>
      </c>
      <c r="W378" s="687">
        <f>'2. ГПП-ОГХК'!AE220</f>
        <v>0</v>
      </c>
      <c r="X378" s="687">
        <f t="shared" si="685"/>
        <v>0</v>
      </c>
      <c r="Y378" s="688" t="str">
        <f t="shared" si="686"/>
        <v>-</v>
      </c>
      <c r="Z378" s="687">
        <f>'2. ГПП-ОГХК'!AI220</f>
        <v>0</v>
      </c>
      <c r="AA378" s="687">
        <f>'2. ГПП-ОГХК'!AK220</f>
        <v>0</v>
      </c>
      <c r="AB378" s="687">
        <f t="shared" si="687"/>
        <v>0</v>
      </c>
      <c r="AC378" s="688" t="str">
        <f t="shared" si="688"/>
        <v>-</v>
      </c>
      <c r="AD378" s="687">
        <f t="shared" si="689"/>
        <v>0</v>
      </c>
      <c r="AE378" s="687">
        <f t="shared" si="690"/>
        <v>0</v>
      </c>
      <c r="AF378" s="687">
        <f t="shared" si="691"/>
        <v>0</v>
      </c>
      <c r="AG378" s="688" t="str">
        <f t="shared" si="692"/>
        <v>-</v>
      </c>
      <c r="AH378" s="687">
        <f>'2. ГПП-ОГХК'!AU220</f>
        <v>0</v>
      </c>
      <c r="AI378" s="687">
        <f>'2. ГПП-ОГХК'!AW220</f>
        <v>0</v>
      </c>
      <c r="AJ378" s="687">
        <f t="shared" si="693"/>
        <v>0</v>
      </c>
      <c r="AK378" s="688" t="str">
        <f t="shared" si="694"/>
        <v>-</v>
      </c>
      <c r="AL378" s="687">
        <f>'2. ГПП-ОГХК'!BA220</f>
        <v>0</v>
      </c>
      <c r="AM378" s="687">
        <f>'2. ГПП-ОГХК'!BC220</f>
        <v>0</v>
      </c>
      <c r="AN378" s="687">
        <f t="shared" si="695"/>
        <v>0</v>
      </c>
      <c r="AO378" s="688" t="str">
        <f t="shared" si="696"/>
        <v>-</v>
      </c>
      <c r="AP378" s="687">
        <f>'2. ГПП-ОГХК'!BG220</f>
        <v>0</v>
      </c>
      <c r="AQ378" s="687">
        <f>'2. ГПП-ОГХК'!BI220</f>
        <v>0</v>
      </c>
      <c r="AR378" s="687">
        <f t="shared" si="697"/>
        <v>0</v>
      </c>
      <c r="AS378" s="688" t="str">
        <f t="shared" si="698"/>
        <v>-</v>
      </c>
      <c r="AT378" s="687">
        <f t="shared" si="699"/>
        <v>0</v>
      </c>
      <c r="AU378" s="687">
        <f t="shared" si="700"/>
        <v>0</v>
      </c>
      <c r="AV378" s="687">
        <f t="shared" si="701"/>
        <v>0</v>
      </c>
      <c r="AW378" s="688" t="str">
        <f t="shared" si="702"/>
        <v>-</v>
      </c>
      <c r="AX378" s="687">
        <f>'2. ГПП-ОГХК'!BS220</f>
        <v>0</v>
      </c>
      <c r="AY378" s="687">
        <f>'2. ГПП-ОГХК'!BU220</f>
        <v>0</v>
      </c>
      <c r="AZ378" s="687">
        <f t="shared" si="703"/>
        <v>0</v>
      </c>
      <c r="BA378" s="688" t="str">
        <f t="shared" si="704"/>
        <v>-</v>
      </c>
      <c r="BB378" s="687">
        <f>'2. ГПП-ОГХК'!BY220</f>
        <v>0</v>
      </c>
      <c r="BC378" s="687">
        <f>'2. ГПП-ОГХК'!CA220</f>
        <v>0</v>
      </c>
      <c r="BD378" s="687">
        <f t="shared" si="705"/>
        <v>0</v>
      </c>
      <c r="BE378" s="688" t="str">
        <f t="shared" si="706"/>
        <v>-</v>
      </c>
      <c r="BF378" s="687">
        <f>'2. ГПП-ОГХК'!CE220</f>
        <v>0</v>
      </c>
      <c r="BG378" s="687">
        <f>'2. ГПП-ОГХК'!CG220</f>
        <v>0</v>
      </c>
      <c r="BH378" s="687">
        <f t="shared" si="707"/>
        <v>0</v>
      </c>
      <c r="BI378" s="688" t="str">
        <f t="shared" si="708"/>
        <v>-</v>
      </c>
      <c r="BJ378" s="687">
        <f t="shared" si="709"/>
        <v>0</v>
      </c>
      <c r="BK378" s="687">
        <f t="shared" si="710"/>
        <v>0</v>
      </c>
      <c r="BL378" s="687">
        <f t="shared" si="711"/>
        <v>0</v>
      </c>
      <c r="BM378" s="688" t="str">
        <f t="shared" si="712"/>
        <v>-</v>
      </c>
      <c r="BN378" s="687">
        <f>'2. ГПП-ОГХК'!CQ220</f>
        <v>0</v>
      </c>
      <c r="BO378" s="687">
        <f>'2. ГПП-ОГХК'!CS220</f>
        <v>0</v>
      </c>
      <c r="BP378" s="687">
        <f t="shared" si="713"/>
        <v>0</v>
      </c>
      <c r="BQ378" s="688" t="str">
        <f t="shared" si="714"/>
        <v>-</v>
      </c>
      <c r="BR378" s="687">
        <f>'2. ГПП-ОГХК'!CW220</f>
        <v>0</v>
      </c>
      <c r="BS378" s="687">
        <f>'2. ГПП-ОГХК'!CY220</f>
        <v>0</v>
      </c>
      <c r="BT378" s="687">
        <f t="shared" si="715"/>
        <v>0</v>
      </c>
      <c r="BU378" s="688" t="str">
        <f t="shared" si="716"/>
        <v>-</v>
      </c>
      <c r="BV378" s="687">
        <f>'2. ГПП-ОГХК'!DC220</f>
        <v>0</v>
      </c>
      <c r="BW378" s="687">
        <f>'2. ГПП-ОГХК'!DE220</f>
        <v>0</v>
      </c>
      <c r="BX378" s="687">
        <f t="shared" si="717"/>
        <v>0</v>
      </c>
      <c r="BY378" s="688" t="str">
        <f t="shared" si="718"/>
        <v>-</v>
      </c>
    </row>
    <row r="379" spans="2:77" ht="20.100000000000001" customHeight="1">
      <c r="C379" s="436" t="s">
        <v>225</v>
      </c>
      <c r="D379" s="528"/>
      <c r="E379" s="528"/>
      <c r="F379" s="529"/>
      <c r="G379" s="530" t="s">
        <v>476</v>
      </c>
      <c r="H379" s="530"/>
      <c r="I379" s="691" t="s">
        <v>169</v>
      </c>
      <c r="J379" s="687">
        <f t="shared" si="675"/>
        <v>0</v>
      </c>
      <c r="K379" s="687">
        <f t="shared" si="676"/>
        <v>0</v>
      </c>
      <c r="L379" s="687">
        <f t="shared" si="677"/>
        <v>0</v>
      </c>
      <c r="M379" s="688" t="str">
        <f t="shared" si="678"/>
        <v>-</v>
      </c>
      <c r="N379" s="687">
        <f t="shared" si="679"/>
        <v>0</v>
      </c>
      <c r="O379" s="687">
        <f t="shared" si="680"/>
        <v>0</v>
      </c>
      <c r="P379" s="687">
        <f t="shared" si="681"/>
        <v>0</v>
      </c>
      <c r="Q379" s="688" t="str">
        <f t="shared" si="682"/>
        <v>-</v>
      </c>
      <c r="R379" s="687">
        <f>'4. ГПП-УЗПКТ-СЗСК'!W126</f>
        <v>0</v>
      </c>
      <c r="S379" s="687">
        <f>'4. ГПП-УЗПКТ-СЗСК'!Y126</f>
        <v>0</v>
      </c>
      <c r="T379" s="687">
        <f t="shared" si="683"/>
        <v>0</v>
      </c>
      <c r="U379" s="688" t="str">
        <f t="shared" si="684"/>
        <v>-</v>
      </c>
      <c r="V379" s="687">
        <f>'4. ГПП-УЗПКТ-СЗСК'!AC126</f>
        <v>0</v>
      </c>
      <c r="W379" s="687">
        <f>'4. ГПП-УЗПКТ-СЗСК'!AE126</f>
        <v>0</v>
      </c>
      <c r="X379" s="687">
        <f t="shared" si="685"/>
        <v>0</v>
      </c>
      <c r="Y379" s="688" t="str">
        <f t="shared" si="686"/>
        <v>-</v>
      </c>
      <c r="Z379" s="687">
        <f>'4. ГПП-УЗПКТ-СЗСК'!AI126</f>
        <v>0</v>
      </c>
      <c r="AA379" s="687">
        <f>'4. ГПП-УЗПКТ-СЗСК'!AK126</f>
        <v>0</v>
      </c>
      <c r="AB379" s="687">
        <f t="shared" si="687"/>
        <v>0</v>
      </c>
      <c r="AC379" s="688" t="str">
        <f t="shared" si="688"/>
        <v>-</v>
      </c>
      <c r="AD379" s="687">
        <f t="shared" si="689"/>
        <v>0</v>
      </c>
      <c r="AE379" s="687">
        <f t="shared" si="690"/>
        <v>0</v>
      </c>
      <c r="AF379" s="687">
        <f t="shared" si="691"/>
        <v>0</v>
      </c>
      <c r="AG379" s="688" t="str">
        <f t="shared" si="692"/>
        <v>-</v>
      </c>
      <c r="AH379" s="687">
        <f>'4. ГПП-УЗПКТ-СЗСК'!AU126</f>
        <v>0</v>
      </c>
      <c r="AI379" s="687">
        <f>'4. ГПП-УЗПКТ-СЗСК'!AW126</f>
        <v>0</v>
      </c>
      <c r="AJ379" s="687">
        <f t="shared" si="693"/>
        <v>0</v>
      </c>
      <c r="AK379" s="688" t="str">
        <f t="shared" si="694"/>
        <v>-</v>
      </c>
      <c r="AL379" s="687">
        <f>'4. ГПП-УЗПКТ-СЗСК'!BA126</f>
        <v>0</v>
      </c>
      <c r="AM379" s="687">
        <f>'4. ГПП-УЗПКТ-СЗСК'!BC126</f>
        <v>0</v>
      </c>
      <c r="AN379" s="687">
        <f t="shared" si="695"/>
        <v>0</v>
      </c>
      <c r="AO379" s="688" t="str">
        <f t="shared" si="696"/>
        <v>-</v>
      </c>
      <c r="AP379" s="687">
        <f>'4. ГПП-УЗПКТ-СЗСК'!BG126</f>
        <v>0</v>
      </c>
      <c r="AQ379" s="687">
        <f>'4. ГПП-УЗПКТ-СЗСК'!BI126</f>
        <v>0</v>
      </c>
      <c r="AR379" s="687">
        <f t="shared" si="697"/>
        <v>0</v>
      </c>
      <c r="AS379" s="688" t="str">
        <f t="shared" si="698"/>
        <v>-</v>
      </c>
      <c r="AT379" s="687">
        <f t="shared" si="699"/>
        <v>0</v>
      </c>
      <c r="AU379" s="687">
        <f t="shared" si="700"/>
        <v>0</v>
      </c>
      <c r="AV379" s="687">
        <f t="shared" si="701"/>
        <v>0</v>
      </c>
      <c r="AW379" s="688" t="str">
        <f t="shared" si="702"/>
        <v>-</v>
      </c>
      <c r="AX379" s="687">
        <f>'4. ГПП-УЗПКТ-СЗСК'!BS126</f>
        <v>0</v>
      </c>
      <c r="AY379" s="687">
        <f>'4. ГПП-УЗПКТ-СЗСК'!BU126</f>
        <v>0</v>
      </c>
      <c r="AZ379" s="687">
        <f t="shared" si="703"/>
        <v>0</v>
      </c>
      <c r="BA379" s="688" t="str">
        <f t="shared" si="704"/>
        <v>-</v>
      </c>
      <c r="BB379" s="687">
        <f>'4. ГПП-УЗПКТ-СЗСК'!BY126</f>
        <v>0</v>
      </c>
      <c r="BC379" s="687">
        <f>'4. ГПП-УЗПКТ-СЗСК'!CA126</f>
        <v>0</v>
      </c>
      <c r="BD379" s="687">
        <f t="shared" si="705"/>
        <v>0</v>
      </c>
      <c r="BE379" s="688" t="str">
        <f t="shared" si="706"/>
        <v>-</v>
      </c>
      <c r="BF379" s="687">
        <f>'4. ГПП-УЗПКТ-СЗСК'!CE126</f>
        <v>0</v>
      </c>
      <c r="BG379" s="687">
        <f>'4. ГПП-УЗПКТ-СЗСК'!CG126</f>
        <v>0</v>
      </c>
      <c r="BH379" s="687">
        <f t="shared" si="707"/>
        <v>0</v>
      </c>
      <c r="BI379" s="688" t="str">
        <f t="shared" si="708"/>
        <v>-</v>
      </c>
      <c r="BJ379" s="687">
        <f t="shared" si="709"/>
        <v>0</v>
      </c>
      <c r="BK379" s="687">
        <f t="shared" si="710"/>
        <v>0</v>
      </c>
      <c r="BL379" s="687">
        <f t="shared" si="711"/>
        <v>0</v>
      </c>
      <c r="BM379" s="688" t="str">
        <f t="shared" si="712"/>
        <v>-</v>
      </c>
      <c r="BN379" s="687">
        <f>'4. ГПП-УЗПКТ-СЗСК'!CQ126</f>
        <v>0</v>
      </c>
      <c r="BO379" s="687">
        <f>'4. ГПП-УЗПКТ-СЗСК'!CS126</f>
        <v>0</v>
      </c>
      <c r="BP379" s="687">
        <f t="shared" si="713"/>
        <v>0</v>
      </c>
      <c r="BQ379" s="688" t="str">
        <f t="shared" si="714"/>
        <v>-</v>
      </c>
      <c r="BR379" s="687">
        <f>'4. ГПП-УЗПКТ-СЗСК'!CW126</f>
        <v>0</v>
      </c>
      <c r="BS379" s="687">
        <f>'4. ГПП-УЗПКТ-СЗСК'!CY126</f>
        <v>0</v>
      </c>
      <c r="BT379" s="687">
        <f t="shared" si="715"/>
        <v>0</v>
      </c>
      <c r="BU379" s="688" t="str">
        <f t="shared" si="716"/>
        <v>-</v>
      </c>
      <c r="BV379" s="687">
        <f>'4. ГПП-УЗПКТ-СЗСК'!DC126</f>
        <v>0</v>
      </c>
      <c r="BW379" s="687">
        <f>'4. ГПП-УЗПКТ-СЗСК'!DE126</f>
        <v>0</v>
      </c>
      <c r="BX379" s="687">
        <f t="shared" si="717"/>
        <v>0</v>
      </c>
      <c r="BY379" s="688" t="str">
        <f t="shared" si="718"/>
        <v>-</v>
      </c>
    </row>
    <row r="380" spans="2:77" ht="20.100000000000001" customHeight="1">
      <c r="C380" s="436" t="s">
        <v>477</v>
      </c>
      <c r="D380" s="528"/>
      <c r="E380" s="528"/>
      <c r="F380" s="529"/>
      <c r="G380" s="530" t="s">
        <v>478</v>
      </c>
      <c r="H380" s="530"/>
      <c r="I380" s="691" t="s">
        <v>169</v>
      </c>
      <c r="J380" s="687">
        <f t="shared" si="675"/>
        <v>1526.2</v>
      </c>
      <c r="K380" s="687">
        <f t="shared" si="676"/>
        <v>0</v>
      </c>
      <c r="L380" s="687">
        <f t="shared" si="677"/>
        <v>-1526.2</v>
      </c>
      <c r="M380" s="688">
        <f t="shared" si="678"/>
        <v>0</v>
      </c>
      <c r="N380" s="687">
        <f t="shared" si="679"/>
        <v>421</v>
      </c>
      <c r="O380" s="687">
        <f t="shared" si="680"/>
        <v>0</v>
      </c>
      <c r="P380" s="687">
        <f t="shared" si="681"/>
        <v>-421</v>
      </c>
      <c r="Q380" s="688">
        <f t="shared" si="682"/>
        <v>0</v>
      </c>
      <c r="R380" s="687">
        <f>'4. ГПП-УЗПКТ-СЗСК'!W127</f>
        <v>146.1</v>
      </c>
      <c r="S380" s="687">
        <f>'4. ГПП-УЗПКТ-СЗСК'!Y127</f>
        <v>0</v>
      </c>
      <c r="T380" s="687">
        <f t="shared" si="683"/>
        <v>-146.1</v>
      </c>
      <c r="U380" s="688">
        <f t="shared" si="684"/>
        <v>0</v>
      </c>
      <c r="V380" s="687">
        <f>'4. ГПП-УЗПКТ-СЗСК'!AC127</f>
        <v>130.5</v>
      </c>
      <c r="W380" s="687">
        <f>'4. ГПП-УЗПКТ-СЗСК'!AE127</f>
        <v>0</v>
      </c>
      <c r="X380" s="687">
        <f t="shared" si="685"/>
        <v>-130.5</v>
      </c>
      <c r="Y380" s="688">
        <f t="shared" si="686"/>
        <v>0</v>
      </c>
      <c r="Z380" s="687">
        <f>'4. ГПП-УЗПКТ-СЗСК'!AI127</f>
        <v>144.4</v>
      </c>
      <c r="AA380" s="687">
        <f>'4. ГПП-УЗПКТ-СЗСК'!AK127</f>
        <v>0</v>
      </c>
      <c r="AB380" s="687">
        <f t="shared" si="687"/>
        <v>-144.4</v>
      </c>
      <c r="AC380" s="688">
        <f t="shared" si="688"/>
        <v>0</v>
      </c>
      <c r="AD380" s="687">
        <f t="shared" si="689"/>
        <v>419.1</v>
      </c>
      <c r="AE380" s="687">
        <f t="shared" si="690"/>
        <v>0</v>
      </c>
      <c r="AF380" s="687">
        <f t="shared" si="691"/>
        <v>-419.1</v>
      </c>
      <c r="AG380" s="688">
        <f t="shared" si="692"/>
        <v>0</v>
      </c>
      <c r="AH380" s="687">
        <f>'4. ГПП-УЗПКТ-СЗСК'!AU127</f>
        <v>148</v>
      </c>
      <c r="AI380" s="687">
        <f>'4. ГПП-УЗПКТ-СЗСК'!AW127</f>
        <v>0</v>
      </c>
      <c r="AJ380" s="687">
        <f t="shared" si="693"/>
        <v>-148</v>
      </c>
      <c r="AK380" s="688">
        <f t="shared" si="694"/>
        <v>0</v>
      </c>
      <c r="AL380" s="687">
        <f>'4. ГПП-УЗПКТ-СЗСК'!BA127</f>
        <v>145.1</v>
      </c>
      <c r="AM380" s="687">
        <f>'4. ГПП-УЗПКТ-СЗСК'!BC127</f>
        <v>0</v>
      </c>
      <c r="AN380" s="687">
        <f t="shared" si="695"/>
        <v>-145.1</v>
      </c>
      <c r="AO380" s="688">
        <f t="shared" si="696"/>
        <v>0</v>
      </c>
      <c r="AP380" s="687">
        <f>'4. ГПП-УЗПКТ-СЗСК'!BG127</f>
        <v>126</v>
      </c>
      <c r="AQ380" s="687">
        <f>'4. ГПП-УЗПКТ-СЗСК'!BI127</f>
        <v>0</v>
      </c>
      <c r="AR380" s="687">
        <f t="shared" si="697"/>
        <v>-126</v>
      </c>
      <c r="AS380" s="688">
        <f t="shared" si="698"/>
        <v>0</v>
      </c>
      <c r="AT380" s="687">
        <f t="shared" si="699"/>
        <v>281.60000000000002</v>
      </c>
      <c r="AU380" s="687">
        <f t="shared" si="700"/>
        <v>0</v>
      </c>
      <c r="AV380" s="687">
        <f t="shared" si="701"/>
        <v>-281.60000000000002</v>
      </c>
      <c r="AW380" s="688">
        <f t="shared" si="702"/>
        <v>0</v>
      </c>
      <c r="AX380" s="687">
        <f>'4. ГПП-УЗПКТ-СЗСК'!BS127</f>
        <v>69.099999999999994</v>
      </c>
      <c r="AY380" s="687">
        <f>'4. ГПП-УЗПКТ-СЗСК'!BU127</f>
        <v>0</v>
      </c>
      <c r="AZ380" s="687">
        <f t="shared" si="703"/>
        <v>-69.099999999999994</v>
      </c>
      <c r="BA380" s="688">
        <f t="shared" si="704"/>
        <v>0</v>
      </c>
      <c r="BB380" s="687">
        <f>'4. ГПП-УЗПКТ-СЗСК'!BY127</f>
        <v>103.6</v>
      </c>
      <c r="BC380" s="687">
        <f>'4. ГПП-УЗПКТ-СЗСК'!CA127</f>
        <v>0</v>
      </c>
      <c r="BD380" s="687">
        <f t="shared" si="705"/>
        <v>-103.6</v>
      </c>
      <c r="BE380" s="688">
        <f t="shared" si="706"/>
        <v>0</v>
      </c>
      <c r="BF380" s="687">
        <f>'4. ГПП-УЗПКТ-СЗСК'!CE127</f>
        <v>108.9</v>
      </c>
      <c r="BG380" s="687">
        <f>'4. ГПП-УЗПКТ-СЗСК'!CG127</f>
        <v>0</v>
      </c>
      <c r="BH380" s="687">
        <f t="shared" si="707"/>
        <v>-108.9</v>
      </c>
      <c r="BI380" s="688">
        <f t="shared" si="708"/>
        <v>0</v>
      </c>
      <c r="BJ380" s="687">
        <f t="shared" si="709"/>
        <v>404.5</v>
      </c>
      <c r="BK380" s="687">
        <f t="shared" si="710"/>
        <v>0</v>
      </c>
      <c r="BL380" s="687">
        <f t="shared" si="711"/>
        <v>-404.5</v>
      </c>
      <c r="BM380" s="688">
        <f t="shared" si="712"/>
        <v>0</v>
      </c>
      <c r="BN380" s="687">
        <f>'4. ГПП-УЗПКТ-СЗСК'!CQ127</f>
        <v>136.30000000000001</v>
      </c>
      <c r="BO380" s="687">
        <f>'4. ГПП-УЗПКТ-СЗСК'!CS127</f>
        <v>0</v>
      </c>
      <c r="BP380" s="687">
        <f t="shared" si="713"/>
        <v>-136.30000000000001</v>
      </c>
      <c r="BQ380" s="688">
        <f t="shared" si="714"/>
        <v>0</v>
      </c>
      <c r="BR380" s="687">
        <f>'4. ГПП-УЗПКТ-СЗСК'!CW127</f>
        <v>131.5</v>
      </c>
      <c r="BS380" s="687">
        <f>'4. ГПП-УЗПКТ-СЗСК'!CY127</f>
        <v>0</v>
      </c>
      <c r="BT380" s="687">
        <f t="shared" si="715"/>
        <v>-131.5</v>
      </c>
      <c r="BU380" s="688">
        <f t="shared" si="716"/>
        <v>0</v>
      </c>
      <c r="BV380" s="687">
        <f>'4. ГПП-УЗПКТ-СЗСК'!DC127</f>
        <v>136.69999999999999</v>
      </c>
      <c r="BW380" s="687">
        <f>'4. ГПП-УЗПКТ-СЗСК'!DE127</f>
        <v>0</v>
      </c>
      <c r="BX380" s="687">
        <f t="shared" si="717"/>
        <v>-136.69999999999999</v>
      </c>
      <c r="BY380" s="688">
        <f t="shared" si="718"/>
        <v>0</v>
      </c>
    </row>
    <row r="381" spans="2:77" ht="20.100000000000001" customHeight="1">
      <c r="B381" s="413" t="s">
        <v>272</v>
      </c>
      <c r="C381" s="428" t="s">
        <v>123</v>
      </c>
      <c r="D381" s="528"/>
      <c r="E381" s="528"/>
      <c r="F381" s="529"/>
      <c r="G381" s="530">
        <v>0</v>
      </c>
      <c r="H381" s="530"/>
      <c r="I381" s="446" t="s">
        <v>169</v>
      </c>
      <c r="J381" s="681"/>
      <c r="K381" s="681"/>
      <c r="L381" s="681"/>
      <c r="M381" s="681"/>
      <c r="N381" s="681"/>
      <c r="O381" s="681"/>
      <c r="P381" s="681"/>
      <c r="Q381" s="681"/>
      <c r="R381" s="681"/>
      <c r="S381" s="681"/>
      <c r="T381" s="681"/>
      <c r="U381" s="681"/>
      <c r="V381" s="681"/>
      <c r="W381" s="681"/>
      <c r="X381" s="681"/>
      <c r="Y381" s="681"/>
      <c r="Z381" s="681"/>
      <c r="AA381" s="681"/>
      <c r="AB381" s="681"/>
      <c r="AC381" s="681"/>
      <c r="AD381" s="681"/>
      <c r="AE381" s="681"/>
      <c r="AF381" s="681"/>
      <c r="AG381" s="681"/>
      <c r="AH381" s="681"/>
      <c r="AI381" s="681"/>
      <c r="AJ381" s="681"/>
      <c r="AK381" s="681"/>
      <c r="AL381" s="681"/>
      <c r="AM381" s="681"/>
      <c r="AN381" s="681"/>
      <c r="AO381" s="681"/>
      <c r="AP381" s="681"/>
      <c r="AQ381" s="681"/>
      <c r="AR381" s="681"/>
      <c r="AS381" s="681"/>
      <c r="AT381" s="681"/>
      <c r="AU381" s="681"/>
      <c r="AV381" s="681"/>
      <c r="AW381" s="681"/>
      <c r="AX381" s="681"/>
      <c r="AY381" s="681"/>
      <c r="AZ381" s="681"/>
      <c r="BA381" s="681"/>
      <c r="BB381" s="681"/>
      <c r="BC381" s="681"/>
      <c r="BD381" s="681"/>
      <c r="BE381" s="681"/>
      <c r="BF381" s="681"/>
      <c r="BG381" s="681"/>
      <c r="BH381" s="681"/>
      <c r="BI381" s="681"/>
      <c r="BJ381" s="681"/>
      <c r="BK381" s="681"/>
      <c r="BL381" s="681"/>
      <c r="BM381" s="681"/>
      <c r="BN381" s="681"/>
      <c r="BO381" s="681"/>
      <c r="BP381" s="681"/>
      <c r="BQ381" s="681"/>
      <c r="BR381" s="681"/>
      <c r="BS381" s="681"/>
      <c r="BT381" s="681"/>
      <c r="BU381" s="681"/>
      <c r="BV381" s="681"/>
      <c r="BW381" s="681"/>
      <c r="BX381" s="681"/>
      <c r="BY381" s="681"/>
    </row>
    <row r="382" spans="2:77" ht="20.100000000000001" customHeight="1">
      <c r="B382" s="591" t="s">
        <v>289</v>
      </c>
      <c r="C382" s="416" t="s">
        <v>482</v>
      </c>
      <c r="D382" s="528"/>
      <c r="E382" s="528"/>
      <c r="F382" s="529"/>
      <c r="G382" s="530" t="s">
        <v>483</v>
      </c>
      <c r="H382" s="530"/>
      <c r="I382" s="446" t="s">
        <v>169</v>
      </c>
      <c r="J382" s="687">
        <f t="shared" ref="J382:J400" si="719">N382+AD382+AT382+BJ382</f>
        <v>2900.13</v>
      </c>
      <c r="K382" s="687">
        <f t="shared" ref="K382:K400" si="720">O382+AE382+AU382+BK382</f>
        <v>0</v>
      </c>
      <c r="L382" s="687">
        <f t="shared" ref="L382:L400" si="721">IFERROR(K382-J382,"-")</f>
        <v>-2900.13</v>
      </c>
      <c r="M382" s="688">
        <f t="shared" ref="M382:M400" si="722">IFERROR(K382/J382,"-")</f>
        <v>0</v>
      </c>
      <c r="N382" s="687">
        <f t="shared" ref="N382:N400" si="723">R382+V382+Z382</f>
        <v>737.03</v>
      </c>
      <c r="O382" s="687">
        <f t="shared" ref="O382:O400" si="724">S382+W382+AA382</f>
        <v>0</v>
      </c>
      <c r="P382" s="687">
        <f t="shared" ref="P382:P400" si="725">IFERROR(O382-N382,"-")</f>
        <v>-737.03</v>
      </c>
      <c r="Q382" s="688">
        <f t="shared" ref="Q382:Q400" si="726">IFERROR(O382/N382,"-")</f>
        <v>0</v>
      </c>
      <c r="R382" s="687">
        <f>'2. ГПП-ОГХК'!W236+0+'2. ГПП-ОГХК'!W239+0+'2. ГПП-ОГХК'!W242+'2. ГПП-ОГХК'!W247+'2. ГПП-ОГХК'!W249+'2. ГПП-ОГХК'!W250+'2. ГПП-ОГХК'!W252+'3. ГПП-СГПЗ'!W48+'3. ГПП-СГПЗ'!W49+'4. ГПП-УЗПКТ-СЗСК'!W138+'4. ГПП-УЗПКТ-СЗСК'!W141+'1. ГПП-АГПЗ+'!W62+'14. ГП Благовещенск (Ам ГПЗ)'!W45+'14. ГП Благовещенск (Ам ГПЗ)'!W46+'14. ГП Благовещенск (Ам ГПЗ)'!W47+'7. ГД Ямбург'!W37+'12. ГД Иркутск'!W16</f>
        <v>256.64999999999998</v>
      </c>
      <c r="S382" s="687">
        <f>'2. ГПП-ОГХК'!Y236+0+'2. ГПП-ОГХК'!Y239+0+'2. ГПП-ОГХК'!Y242+'2. ГПП-ОГХК'!Y247+'2. ГПП-ОГХК'!Y249+'2. ГПП-ОГХК'!Y250+'2. ГПП-ОГХК'!Y252+'3. ГПП-СГПЗ'!Y48+'3. ГПП-СГПЗ'!Y49+'4. ГПП-УЗПКТ-СЗСК'!Y138+'4. ГПП-УЗПКТ-СЗСК'!Y141+'1. ГПП-АГПЗ+'!Y62+'14. ГП Благовещенск (Ам ГПЗ)'!Y45+'14. ГП Благовещенск (Ам ГПЗ)'!Y46+'14. ГП Благовещенск (Ам ГПЗ)'!Y47+'7. ГД Ямбург'!Y37+'12. ГД Иркутск'!Y16</f>
        <v>0</v>
      </c>
      <c r="T382" s="687">
        <f t="shared" ref="T382:T400" si="727">IFERROR(S382-R382,"-")</f>
        <v>-256.64999999999998</v>
      </c>
      <c r="U382" s="688">
        <f t="shared" ref="U382:U400" si="728">IFERROR(S382/R382,"-")</f>
        <v>0</v>
      </c>
      <c r="V382" s="687">
        <f>'2. ГПП-ОГХК'!AC236+0+'2. ГПП-ОГХК'!AC239+0+'2. ГПП-ОГХК'!AC242+'2. ГПП-ОГХК'!AC247+'2. ГПП-ОГХК'!AC249+'2. ГПП-ОГХК'!AC250+'2. ГПП-ОГХК'!AC252+'3. ГПП-СГПЗ'!AC48+'3. ГПП-СГПЗ'!AC49+'4. ГПП-УЗПКТ-СЗСК'!AC138+'4. ГПП-УЗПКТ-СЗСК'!AC141+'1. ГПП-АГПЗ+'!AC62+'14. ГП Благовещенск (Ам ГПЗ)'!AC45+'14. ГП Благовещенск (Ам ГПЗ)'!AC46+'14. ГП Благовещенск (Ам ГПЗ)'!AC47+'7. ГД Ямбург'!AC37+'12. ГД Иркутск'!AC16</f>
        <v>231.43</v>
      </c>
      <c r="W382" s="687">
        <f>'2. ГПП-ОГХК'!AE236+0+'2. ГПП-ОГХК'!AE239+0+'2. ГПП-ОГХК'!AE242+'2. ГПП-ОГХК'!AE247+'2. ГПП-ОГХК'!AE249+'2. ГПП-ОГХК'!AE250+'2. ГПП-ОГХК'!AE252+'3. ГПП-СГПЗ'!AE48+'3. ГПП-СГПЗ'!AE49+'4. ГПП-УЗПКТ-СЗСК'!AE138+'4. ГПП-УЗПКТ-СЗСК'!AE141+'1. ГПП-АГПЗ+'!AE62+'14. ГП Благовещенск (Ам ГПЗ)'!AE45+'14. ГП Благовещенск (Ам ГПЗ)'!AE46+'14. ГП Благовещенск (Ам ГПЗ)'!AE47+'7. ГД Ямбург'!AE37+'12. ГД Иркутск'!AE16</f>
        <v>0</v>
      </c>
      <c r="X382" s="687">
        <f t="shared" ref="X382:X400" si="729">IFERROR(W382-V382,"-")</f>
        <v>-231.43</v>
      </c>
      <c r="Y382" s="688">
        <f t="shared" ref="Y382:Y400" si="730">IFERROR(W382/V382,"-")</f>
        <v>0</v>
      </c>
      <c r="Z382" s="687">
        <f>'2. ГПП-ОГХК'!AI236+0+'2. ГПП-ОГХК'!AI239+0+'2. ГПП-ОГХК'!AI242+'2. ГПП-ОГХК'!AI247+'2. ГПП-ОГХК'!AI249+'2. ГПП-ОГХК'!AI250+'2. ГПП-ОГХК'!AI252+'3. ГПП-СГПЗ'!AI48+'3. ГПП-СГПЗ'!AI49+'4. ГПП-УЗПКТ-СЗСК'!AI138+'4. ГПП-УЗПКТ-СЗСК'!AI141+'1. ГПП-АГПЗ+'!AI62+'14. ГП Благовещенск (Ам ГПЗ)'!AI45+'14. ГП Благовещенск (Ам ГПЗ)'!AI46+'14. ГП Благовещенск (Ам ГПЗ)'!AI47+'7. ГД Ямбург'!AI37+'12. ГД Иркутск'!AI16</f>
        <v>248.95000000000002</v>
      </c>
      <c r="AA382" s="687">
        <f>'2. ГПП-ОГХК'!AK236+0+'2. ГПП-ОГХК'!AK239+0+'2. ГПП-ОГХК'!AK242+'2. ГПП-ОГХК'!AK247+'2. ГПП-ОГХК'!AK249+'2. ГПП-ОГХК'!AK250+'2. ГПП-ОГХК'!AK252+'3. ГПП-СГПЗ'!AK48+'3. ГПП-СГПЗ'!AK49+'4. ГПП-УЗПКТ-СЗСК'!AK138+'4. ГПП-УЗПКТ-СЗСК'!AK141+'1. ГПП-АГПЗ+'!AK62+'14. ГП Благовещенск (Ам ГПЗ)'!AK45+'14. ГП Благовещенск (Ам ГПЗ)'!AK46+'14. ГП Благовещенск (Ам ГПЗ)'!AK47+'7. ГД Ямбург'!AK37+'12. ГД Иркутск'!AK16</f>
        <v>0</v>
      </c>
      <c r="AB382" s="687">
        <f t="shared" ref="AB382:AB400" si="731">IFERROR(AA382-Z382,"-")</f>
        <v>-248.95000000000002</v>
      </c>
      <c r="AC382" s="688">
        <f t="shared" ref="AC382:AC400" si="732">IFERROR(AA382/Z382,"-")</f>
        <v>0</v>
      </c>
      <c r="AD382" s="687">
        <f t="shared" ref="AD382:AD400" si="733">AH382+AL382+AP382</f>
        <v>658.5</v>
      </c>
      <c r="AE382" s="687">
        <f t="shared" ref="AE382:AE400" si="734">AI382+AM382+AQ382</f>
        <v>0</v>
      </c>
      <c r="AF382" s="687">
        <f t="shared" ref="AF382:AF400" si="735">IFERROR(AE382-AD382,"-")</f>
        <v>-658.5</v>
      </c>
      <c r="AG382" s="688">
        <f t="shared" ref="AG382:AG400" si="736">IFERROR(AE382/AD382,"-")</f>
        <v>0</v>
      </c>
      <c r="AH382" s="687">
        <f>'2. ГПП-ОГХК'!AU236+0+'2. ГПП-ОГХК'!AU239+0+'2. ГПП-ОГХК'!AU242+'2. ГПП-ОГХК'!AU247+'2. ГПП-ОГХК'!AU249+'2. ГПП-ОГХК'!AU250+'2. ГПП-ОГХК'!AU252+'3. ГПП-СГПЗ'!AU48+'3. ГПП-СГПЗ'!AU49+'4. ГПП-УЗПКТ-СЗСК'!AU138+'4. ГПП-УЗПКТ-СЗСК'!AU141+'1. ГПП-АГПЗ+'!AU62+'14. ГП Благовещенск (Ам ГПЗ)'!AU45+'14. ГП Благовещенск (Ам ГПЗ)'!AU46+'14. ГП Благовещенск (Ам ГПЗ)'!AU47+'7. ГД Ямбург'!AU37+'12. ГД Иркутск'!AU16</f>
        <v>221.85000000000002</v>
      </c>
      <c r="AI382" s="687">
        <f>'2. ГПП-ОГХК'!AW236+0+'2. ГПП-ОГХК'!AW239+0+'2. ГПП-ОГХК'!AW242+'2. ГПП-ОГХК'!AW247+'2. ГПП-ОГХК'!AW249+'2. ГПП-ОГХК'!AW250+'2. ГПП-ОГХК'!AW252+'3. ГПП-СГПЗ'!AW48+'3. ГПП-СГПЗ'!AW49+'4. ГПП-УЗПКТ-СЗСК'!AW138+'4. ГПП-УЗПКТ-СЗСК'!AW141+'1. ГПП-АГПЗ+'!AW62+'14. ГП Благовещенск (Ам ГПЗ)'!AW45+'14. ГП Благовещенск (Ам ГПЗ)'!AW46+'14. ГП Благовещенск (Ам ГПЗ)'!AW47+'7. ГД Ямбург'!AW37+'12. ГД Иркутск'!AW16</f>
        <v>0</v>
      </c>
      <c r="AJ382" s="687">
        <f t="shared" ref="AJ382:AJ400" si="737">IFERROR(AI382-AH382,"-")</f>
        <v>-221.85000000000002</v>
      </c>
      <c r="AK382" s="688">
        <f t="shared" ref="AK382:AK400" si="738">IFERROR(AI382/AH382,"-")</f>
        <v>0</v>
      </c>
      <c r="AL382" s="687">
        <f>'2. ГПП-ОГХК'!BA236+0+'2. ГПП-ОГХК'!BA239+0+'2. ГПП-ОГХК'!BA242+'2. ГПП-ОГХК'!BA247+'2. ГПП-ОГХК'!BA249+'2. ГПП-ОГХК'!BA250+'2. ГПП-ОГХК'!BA252+'3. ГПП-СГПЗ'!BA48+'3. ГПП-СГПЗ'!BA49+'4. ГПП-УЗПКТ-СЗСК'!BA138+'4. ГПП-УЗПКТ-СЗСК'!BA141+'1. ГПП-АГПЗ+'!BA62+'14. ГП Благовещенск (Ам ГПЗ)'!BA45+'14. ГП Благовещенск (Ам ГПЗ)'!BA46+'14. ГП Благовещенск (Ам ГПЗ)'!BA47+'7. ГД Ямбург'!BA37+'12. ГД Иркутск'!BA16</f>
        <v>226.14999999999998</v>
      </c>
      <c r="AM382" s="687">
        <f>'2. ГПП-ОГХК'!BC236+0+'2. ГПП-ОГХК'!BC239+0+'2. ГПП-ОГХК'!BC242+'2. ГПП-ОГХК'!BC247+'2. ГПП-ОГХК'!BC249+'2. ГПП-ОГХК'!BC250+'2. ГПП-ОГХК'!BC252+'3. ГПП-СГПЗ'!BC48+'3. ГПП-СГПЗ'!BC49+'4. ГПП-УЗПКТ-СЗСК'!BC138+'4. ГПП-УЗПКТ-СЗСК'!BC141+'1. ГПП-АГПЗ+'!BC62+'14. ГП Благовещенск (Ам ГПЗ)'!BC45+'14. ГП Благовещенск (Ам ГПЗ)'!BC46+'14. ГП Благовещенск (Ам ГПЗ)'!BC47+'7. ГД Ямбург'!BC37+'12. ГД Иркутск'!BC16</f>
        <v>0</v>
      </c>
      <c r="AN382" s="687">
        <f t="shared" ref="AN382:AN400" si="739">IFERROR(AM382-AL382,"-")</f>
        <v>-226.14999999999998</v>
      </c>
      <c r="AO382" s="688">
        <f t="shared" ref="AO382:AO400" si="740">IFERROR(AM382/AL382,"-")</f>
        <v>0</v>
      </c>
      <c r="AP382" s="687">
        <f>'2. ГПП-ОГХК'!BG236+0+'2. ГПП-ОГХК'!BG239+0+'2. ГПП-ОГХК'!BG242+'2. ГПП-ОГХК'!BG247+'2. ГПП-ОГХК'!BG249+'2. ГПП-ОГХК'!BG250+'2. ГПП-ОГХК'!BG252+'3. ГПП-СГПЗ'!BG48+'3. ГПП-СГПЗ'!BG49+'4. ГПП-УЗПКТ-СЗСК'!BG138+'4. ГПП-УЗПКТ-СЗСК'!BG141+'1. ГПП-АГПЗ+'!BG62+'14. ГП Благовещенск (Ам ГПЗ)'!BG45+'14. ГП Благовещенск (Ам ГПЗ)'!BG46+'14. ГП Благовещенск (Ам ГПЗ)'!BG47+'7. ГД Ямбург'!BG37+'12. ГД Иркутск'!BG16</f>
        <v>210.5</v>
      </c>
      <c r="AQ382" s="687">
        <f>'2. ГПП-ОГХК'!BI236+0+'2. ГПП-ОГХК'!BI239+0+'2. ГПП-ОГХК'!BI242+'2. ГПП-ОГХК'!BI247+'2. ГПП-ОГХК'!BI249+'2. ГПП-ОГХК'!BI250+'2. ГПП-ОГХК'!BI252+'3. ГПП-СГПЗ'!BI48+'3. ГПП-СГПЗ'!BI49+'4. ГПП-УЗПКТ-СЗСК'!BI138+'4. ГПП-УЗПКТ-СЗСК'!BI141+'1. ГПП-АГПЗ+'!BI62+'14. ГП Благовещенск (Ам ГПЗ)'!BI45+'14. ГП Благовещенск (Ам ГПЗ)'!BI46+'14. ГП Благовещенск (Ам ГПЗ)'!BI47+'7. ГД Ямбург'!BI37+'12. ГД Иркутск'!BI16</f>
        <v>0</v>
      </c>
      <c r="AR382" s="687">
        <f t="shared" ref="AR382:AR400" si="741">IFERROR(AQ382-AP382,"-")</f>
        <v>-210.5</v>
      </c>
      <c r="AS382" s="688">
        <f t="shared" ref="AS382:AS400" si="742">IFERROR(AQ382/AP382,"-")</f>
        <v>0</v>
      </c>
      <c r="AT382" s="687">
        <f t="shared" ref="AT382:AT400" si="743">AX382+BB382+BF382</f>
        <v>743.35</v>
      </c>
      <c r="AU382" s="687">
        <f t="shared" ref="AU382:AU400" si="744">AY382+BC382+BG382</f>
        <v>0</v>
      </c>
      <c r="AV382" s="687">
        <f t="shared" ref="AV382:AV400" si="745">IFERROR(AU382-AT382,"-")</f>
        <v>-743.35</v>
      </c>
      <c r="AW382" s="688">
        <f t="shared" ref="AW382:AW400" si="746">IFERROR(AU382/AT382,"-")</f>
        <v>0</v>
      </c>
      <c r="AX382" s="687">
        <f>'2. ГПП-ОГХК'!BS236+0+'2. ГПП-ОГХК'!BS239+0+'2. ГПП-ОГХК'!BS242+'2. ГПП-ОГХК'!BS247+'2. ГПП-ОГХК'!BS249+'2. ГПП-ОГХК'!BS250+'2. ГПП-ОГХК'!BS252+'3. ГПП-СГПЗ'!BS48+'3. ГПП-СГПЗ'!BS49+'4. ГПП-УЗПКТ-СЗСК'!BS138+'4. ГПП-УЗПКТ-СЗСК'!BS141+'1. ГПП-АГПЗ+'!BS62+'14. ГП Благовещенск (Ам ГПЗ)'!BS45+'14. ГП Благовещенск (Ам ГПЗ)'!BS46+'14. ГП Благовещенск (Ам ГПЗ)'!BS47+'7. ГД Ямбург'!BS37+'12. ГД Иркутск'!BS16</f>
        <v>252.79999999999998</v>
      </c>
      <c r="AY382" s="687">
        <f>'2. ГПП-ОГХК'!BU236+0+'2. ГПП-ОГХК'!BU239+0+'2. ГПП-ОГХК'!BU242+'2. ГПП-ОГХК'!BU247+'2. ГПП-ОГХК'!BU249+'2. ГПП-ОГХК'!BU250+'2. ГПП-ОГХК'!BU252+'3. ГПП-СГПЗ'!BU48+'3. ГПП-СГПЗ'!BU49+'4. ГПП-УЗПКТ-СЗСК'!BU138+'4. ГПП-УЗПКТ-СЗСК'!BU141+'1. ГПП-АГПЗ+'!BU62+'14. ГП Благовещенск (Ам ГПЗ)'!BU45+'14. ГП Благовещенск (Ам ГПЗ)'!BU46+'14. ГП Благовещенск (Ам ГПЗ)'!BU47+'7. ГД Ямбург'!BU37+'12. ГД Иркутск'!BU16</f>
        <v>0</v>
      </c>
      <c r="AZ382" s="687">
        <f t="shared" ref="AZ382:AZ400" si="747">IFERROR(AY382-AX382,"-")</f>
        <v>-252.79999999999998</v>
      </c>
      <c r="BA382" s="688">
        <f t="shared" ref="BA382:BA400" si="748">IFERROR(AY382/AX382,"-")</f>
        <v>0</v>
      </c>
      <c r="BB382" s="687">
        <f>'2. ГПП-ОГХК'!BY236+0+'2. ГПП-ОГХК'!BY239+0+'2. ГПП-ОГХК'!BY242+'2. ГПП-ОГХК'!BY247+'2. ГПП-ОГХК'!BY249+'2. ГПП-ОГХК'!BY250+'2. ГПП-ОГХК'!BY252+'3. ГПП-СГПЗ'!BY48+'3. ГПП-СГПЗ'!BY49+'4. ГПП-УЗПКТ-СЗСК'!BY138+'4. ГПП-УЗПКТ-СЗСК'!BY141+'1. ГПП-АГПЗ+'!BY62+'14. ГП Благовещенск (Ам ГПЗ)'!BY45+'14. ГП Благовещенск (Ам ГПЗ)'!BY46+'14. ГП Благовещенск (Ам ГПЗ)'!BY47+'7. ГД Ямбург'!BY37+'12. ГД Иркутск'!BY16</f>
        <v>288.3</v>
      </c>
      <c r="BC382" s="687">
        <f>'2. ГПП-ОГХК'!CA236+0+'2. ГПП-ОГХК'!CA239+0+'2. ГПП-ОГХК'!CA242+'2. ГПП-ОГХК'!CA247+'2. ГПП-ОГХК'!CA249+'2. ГПП-ОГХК'!CA250+'2. ГПП-ОГХК'!CA252+'3. ГПП-СГПЗ'!CA48+'3. ГПП-СГПЗ'!CA49+'4. ГПП-УЗПКТ-СЗСК'!CA138+'4. ГПП-УЗПКТ-СЗСК'!CA141+'1. ГПП-АГПЗ+'!CA62+'14. ГП Благовещенск (Ам ГПЗ)'!CA45+'14. ГП Благовещенск (Ам ГПЗ)'!CA46+'14. ГП Благовещенск (Ам ГПЗ)'!CA47+'7. ГД Ямбург'!CA37+'12. ГД Иркутск'!CA16</f>
        <v>0</v>
      </c>
      <c r="BD382" s="687">
        <f t="shared" ref="BD382:BD400" si="749">IFERROR(BC382-BB382,"-")</f>
        <v>-288.3</v>
      </c>
      <c r="BE382" s="688">
        <f t="shared" ref="BE382:BE400" si="750">IFERROR(BC382/BB382,"-")</f>
        <v>0</v>
      </c>
      <c r="BF382" s="687">
        <f>'2. ГПП-ОГХК'!CE236+0+'2. ГПП-ОГХК'!CE239+0+'2. ГПП-ОГХК'!CE242+'2. ГПП-ОГХК'!CE247+'2. ГПП-ОГХК'!CE249+'2. ГПП-ОГХК'!CE250+'2. ГПП-ОГХК'!CE252+'3. ГПП-СГПЗ'!CE48+'3. ГПП-СГПЗ'!CE49+'4. ГПП-УЗПКТ-СЗСК'!CE138+'4. ГПП-УЗПКТ-СЗСК'!CE141+'1. ГПП-АГПЗ+'!CE62+'14. ГП Благовещенск (Ам ГПЗ)'!CE45+'14. ГП Благовещенск (Ам ГПЗ)'!CE46+'14. ГП Благовещенск (Ам ГПЗ)'!CE47+'7. ГД Ямбург'!CE37+'12. ГД Иркутск'!CE16</f>
        <v>202.25</v>
      </c>
      <c r="BG382" s="687">
        <f>'2. ГПП-ОГХК'!CG236+0+'2. ГПП-ОГХК'!CG239+0+'2. ГПП-ОГХК'!CG242+'2. ГПП-ОГХК'!CG247+'2. ГПП-ОГХК'!CG249+'2. ГПП-ОГХК'!CG250+'2. ГПП-ОГХК'!CG252+'3. ГПП-СГПЗ'!CG48+'3. ГПП-СГПЗ'!CG49+'4. ГПП-УЗПКТ-СЗСК'!CG138+'4. ГПП-УЗПКТ-СЗСК'!CG141+'1. ГПП-АГПЗ+'!CG62+'14. ГП Благовещенск (Ам ГПЗ)'!CG45+'14. ГП Благовещенск (Ам ГПЗ)'!CG46+'14. ГП Благовещенск (Ам ГПЗ)'!CG47+'7. ГД Ямбург'!CG37+'12. ГД Иркутск'!CG16</f>
        <v>0</v>
      </c>
      <c r="BH382" s="687">
        <f t="shared" ref="BH382:BH400" si="751">IFERROR(BG382-BF382,"-")</f>
        <v>-202.25</v>
      </c>
      <c r="BI382" s="688">
        <f t="shared" ref="BI382:BI400" si="752">IFERROR(BG382/BF382,"-")</f>
        <v>0</v>
      </c>
      <c r="BJ382" s="687">
        <f t="shared" ref="BJ382:BJ400" si="753">BN382+BR382+BV382</f>
        <v>761.25</v>
      </c>
      <c r="BK382" s="687">
        <f t="shared" ref="BK382:BK400" si="754">BO382+BS382+BW382</f>
        <v>0</v>
      </c>
      <c r="BL382" s="687">
        <f t="shared" ref="BL382:BL400" si="755">IFERROR(BK382-BJ382,"-")</f>
        <v>-761.25</v>
      </c>
      <c r="BM382" s="688">
        <f t="shared" ref="BM382:BM400" si="756">IFERROR(BK382/BJ382,"-")</f>
        <v>0</v>
      </c>
      <c r="BN382" s="687">
        <f>'2. ГПП-ОГХК'!CQ236+0+'2. ГПП-ОГХК'!CQ239+0+'2. ГПП-ОГХК'!CQ242+'2. ГПП-ОГХК'!CQ247+'2. ГПП-ОГХК'!CQ249+'2. ГПП-ОГХК'!CQ250+'2. ГПП-ОГХК'!CQ252+'3. ГПП-СГПЗ'!CQ48+'3. ГПП-СГПЗ'!CQ49+'4. ГПП-УЗПКТ-СЗСК'!CQ138+'4. ГПП-УЗПКТ-СЗСК'!CQ141+'1. ГПП-АГПЗ+'!CQ62+'14. ГП Благовещенск (Ам ГПЗ)'!CQ45+'14. ГП Благовещенск (Ам ГПЗ)'!CQ46+'14. ГП Благовещенск (Ам ГПЗ)'!CQ47+'7. ГД Ямбург'!CQ37+'12. ГД Иркутск'!CQ16</f>
        <v>255.04999999999998</v>
      </c>
      <c r="BO382" s="687">
        <f>'2. ГПП-ОГХК'!CS236+0+'2. ГПП-ОГХК'!CS239+0+'2. ГПП-ОГХК'!CS242+'2. ГПП-ОГХК'!CS247+'2. ГПП-ОГХК'!CS249+'2. ГПП-ОГХК'!CS250+'2. ГПП-ОГХК'!CS252+'3. ГПП-СГПЗ'!CS48+'3. ГПП-СГПЗ'!CS49+'4. ГПП-УЗПКТ-СЗСК'!CS138+'4. ГПП-УЗПКТ-СЗСК'!CS141+'1. ГПП-АГПЗ+'!CS62+'14. ГП Благовещенск (Ам ГПЗ)'!CS45+'14. ГП Благовещенск (Ам ГПЗ)'!CS46+'14. ГП Благовещенск (Ам ГПЗ)'!CS47+'7. ГД Ямбург'!CS37+'12. ГД Иркутск'!CS16</f>
        <v>0</v>
      </c>
      <c r="BP382" s="687">
        <f t="shared" ref="BP382:BP400" si="757">IFERROR(BO382-BN382,"-")</f>
        <v>-255.04999999999998</v>
      </c>
      <c r="BQ382" s="688">
        <f t="shared" ref="BQ382:BQ400" si="758">IFERROR(BO382/BN382,"-")</f>
        <v>0</v>
      </c>
      <c r="BR382" s="687">
        <f>'2. ГПП-ОГХК'!CW236+0+'2. ГПП-ОГХК'!CW239+0+'2. ГПП-ОГХК'!CW242+'2. ГПП-ОГХК'!CW247+'2. ГПП-ОГХК'!CW249+'2. ГПП-ОГХК'!CW250+'2. ГПП-ОГХК'!CW252+'3. ГПП-СГПЗ'!CW48+'3. ГПП-СГПЗ'!CW49+'4. ГПП-УЗПКТ-СЗСК'!CW138+'4. ГПП-УЗПКТ-СЗСК'!CW141+'1. ГПП-АГПЗ+'!CW62+'14. ГП Благовещенск (Ам ГПЗ)'!CW45+'14. ГП Благовещенск (Ам ГПЗ)'!CW46+'14. ГП Благовещенск (Ам ГПЗ)'!CW47+'7. ГД Ямбург'!CW37+'12. ГД Иркутск'!CW16</f>
        <v>248.85000000000002</v>
      </c>
      <c r="BS382" s="687">
        <f>'2. ГПП-ОГХК'!CY236+0+'2. ГПП-ОГХК'!CY239+0+'2. ГПП-ОГХК'!CY242+'2. ГПП-ОГХК'!CY247+'2. ГПП-ОГХК'!CY249+'2. ГПП-ОГХК'!CY250+'2. ГПП-ОГХК'!CY252+'3. ГПП-СГПЗ'!CY48+'3. ГПП-СГПЗ'!CY49+'4. ГПП-УЗПКТ-СЗСК'!CY138+'4. ГПП-УЗПКТ-СЗСК'!CY141+'1. ГПП-АГПЗ+'!CY62+'14. ГП Благовещенск (Ам ГПЗ)'!CY45+'14. ГП Благовещенск (Ам ГПЗ)'!CY46+'14. ГП Благовещенск (Ам ГПЗ)'!CY47+'7. ГД Ямбург'!CY37+'12. ГД Иркутск'!CY16</f>
        <v>0</v>
      </c>
      <c r="BT382" s="687">
        <f t="shared" ref="BT382:BT400" si="759">IFERROR(BS382-BR382,"-")</f>
        <v>-248.85000000000002</v>
      </c>
      <c r="BU382" s="688">
        <f t="shared" ref="BU382:BU400" si="760">IFERROR(BS382/BR382,"-")</f>
        <v>0</v>
      </c>
      <c r="BV382" s="687">
        <f>'2. ГПП-ОГХК'!DC236+0+'2. ГПП-ОГХК'!DC239+0+'2. ГПП-ОГХК'!DC242+'2. ГПП-ОГХК'!DC247+'2. ГПП-ОГХК'!DC249+'2. ГПП-ОГХК'!DC250+'2. ГПП-ОГХК'!DC252+'3. ГПП-СГПЗ'!DC48+'3. ГПП-СГПЗ'!DC49+'4. ГПП-УЗПКТ-СЗСК'!DC138+'4. ГПП-УЗПКТ-СЗСК'!DC141+'1. ГПП-АГПЗ+'!DC62+'14. ГП Благовещенск (Ам ГПЗ)'!DC45+'14. ГП Благовещенск (Ам ГПЗ)'!DC46+'14. ГП Благовещенск (Ам ГПЗ)'!DC47+'7. ГД Ямбург'!DC37+'12. ГД Иркутск'!DC16</f>
        <v>257.34999999999997</v>
      </c>
      <c r="BW382" s="687">
        <f>'2. ГПП-ОГХК'!DE236+0+'2. ГПП-ОГХК'!DE239+0+'2. ГПП-ОГХК'!DE242+'2. ГПП-ОГХК'!DE247+'2. ГПП-ОГХК'!DE249+'2. ГПП-ОГХК'!DE250+'2. ГПП-ОГХК'!DE252+'3. ГПП-СГПЗ'!DE48+'3. ГПП-СГПЗ'!DE49+'4. ГПП-УЗПКТ-СЗСК'!DE138+'4. ГПП-УЗПКТ-СЗСК'!DE141+'1. ГПП-АГПЗ+'!DE62+'14. ГП Благовещенск (Ам ГПЗ)'!DE45+'14. ГП Благовещенск (Ам ГПЗ)'!DE46+'14. ГП Благовещенск (Ам ГПЗ)'!DE47+'7. ГД Ямбург'!DE37+'12. ГД Иркутск'!DE16</f>
        <v>0</v>
      </c>
      <c r="BX382" s="687">
        <f t="shared" ref="BX382:BX400" si="761">IFERROR(BW382-BV382,"-")</f>
        <v>-257.34999999999997</v>
      </c>
      <c r="BY382" s="688">
        <f t="shared" ref="BY382:BY400" si="762">IFERROR(BW382/BV382,"-")</f>
        <v>0</v>
      </c>
    </row>
    <row r="383" spans="2:77" ht="20.100000000000001" customHeight="1">
      <c r="C383" s="424" t="s">
        <v>173</v>
      </c>
      <c r="D383" s="528"/>
      <c r="E383" s="528"/>
      <c r="F383" s="529"/>
      <c r="G383" s="530" t="s">
        <v>484</v>
      </c>
      <c r="H383" s="530"/>
      <c r="I383" s="446" t="s">
        <v>169</v>
      </c>
      <c r="J383" s="687">
        <f t="shared" si="719"/>
        <v>2331.8999999999996</v>
      </c>
      <c r="K383" s="687">
        <f t="shared" si="720"/>
        <v>0</v>
      </c>
      <c r="L383" s="687">
        <f t="shared" si="721"/>
        <v>-2331.8999999999996</v>
      </c>
      <c r="M383" s="688">
        <f t="shared" si="722"/>
        <v>0</v>
      </c>
      <c r="N383" s="687">
        <f t="shared" si="723"/>
        <v>613.70000000000005</v>
      </c>
      <c r="O383" s="687">
        <f t="shared" si="724"/>
        <v>0</v>
      </c>
      <c r="P383" s="687">
        <f t="shared" si="725"/>
        <v>-613.70000000000005</v>
      </c>
      <c r="Q383" s="688">
        <f t="shared" si="726"/>
        <v>0</v>
      </c>
      <c r="R383" s="687">
        <f>'2. ГПП-ОГХК'!W236+0+'2. ГПП-ОГХК'!W239+0+'2. ГПП-ОГХК'!W242+'2. ГПП-ОГХК'!W247+'2. ГПП-ОГХК'!W249+'2. ГПП-ОГХК'!W250+'2. ГПП-ОГХК'!W252+'3. ГПП-СГПЗ'!W48+'3. ГПП-СГПЗ'!W49+'4. ГПП-УЗПКТ-СЗСК'!W138+'4. ГПП-УЗПКТ-СЗСК'!W141+'1. ГПП-АГПЗ+'!W62</f>
        <v>212.20000000000002</v>
      </c>
      <c r="S383" s="687">
        <f>'2. ГПП-ОГХК'!Y236+0+'2. ГПП-ОГХК'!Y239+0+'2. ГПП-ОГХК'!Y242+'2. ГПП-ОГХК'!Y247+'2. ГПП-ОГХК'!Y249+'2. ГПП-ОГХК'!Y250+'2. ГПП-ОГХК'!Y252+'3. ГПП-СГПЗ'!Y48+'3. ГПП-СГПЗ'!Y49+'4. ГПП-УЗПКТ-СЗСК'!Y138+'4. ГПП-УЗПКТ-СЗСК'!Y141+'1. ГПП-АГПЗ+'!Y62</f>
        <v>0</v>
      </c>
      <c r="T383" s="687">
        <f t="shared" si="727"/>
        <v>-212.20000000000002</v>
      </c>
      <c r="U383" s="688">
        <f t="shared" si="728"/>
        <v>0</v>
      </c>
      <c r="V383" s="687">
        <f>'2. ГПП-ОГХК'!AC236+0+'2. ГПП-ОГХК'!AC239+0+'2. ГПП-ОГХК'!AC242+'2. ГПП-ОГХК'!AC247+'2. ГПП-ОГХК'!AC249+'2. ГПП-ОГХК'!AC250+'2. ГПП-ОГХК'!AC252+'3. ГПП-СГПЗ'!AC48+'3. ГПП-СГПЗ'!AC49+'4. ГПП-УЗПКТ-СЗСК'!AC138+'4. ГПП-УЗПКТ-СЗСК'!AC141+'1. ГПП-АГПЗ+'!AC62</f>
        <v>191.3</v>
      </c>
      <c r="W383" s="687">
        <f>'2. ГПП-ОГХК'!AE236+0+'2. ГПП-ОГХК'!AE239+0+'2. ГПП-ОГХК'!AE242+'2. ГПП-ОГХК'!AE247+'2. ГПП-ОГХК'!AE249+'2. ГПП-ОГХК'!AE250+'2. ГПП-ОГХК'!AE252+'3. ГПП-СГПЗ'!AE48+'3. ГПП-СГПЗ'!AE49+'4. ГПП-УЗПКТ-СЗСК'!AE138+'4. ГПП-УЗПКТ-СЗСК'!AE141+'1. ГПП-АГПЗ+'!AE62</f>
        <v>0</v>
      </c>
      <c r="X383" s="687">
        <f t="shared" si="729"/>
        <v>-191.3</v>
      </c>
      <c r="Y383" s="688">
        <f t="shared" si="730"/>
        <v>0</v>
      </c>
      <c r="Z383" s="687">
        <f>'2. ГПП-ОГХК'!AI236+0+'2. ГПП-ОГХК'!AI239+0+'2. ГПП-ОГХК'!AI242+'2. ГПП-ОГХК'!AI247+'2. ГПП-ОГХК'!AI249+'2. ГПП-ОГХК'!AI250+'2. ГПП-ОГХК'!AI252+'3. ГПП-СГПЗ'!AI48+'3. ГПП-СГПЗ'!AI49+'4. ГПП-УЗПКТ-СЗСК'!AI138+'4. ГПП-УЗПКТ-СЗСК'!AI141+'1. ГПП-АГПЗ+'!AI62</f>
        <v>210.20000000000002</v>
      </c>
      <c r="AA383" s="687">
        <f>'2. ГПП-ОГХК'!AK236+0+'2. ГПП-ОГХК'!AK239+0+'2. ГПП-ОГХК'!AK242+'2. ГПП-ОГХК'!AK247+'2. ГПП-ОГХК'!AK249+'2. ГПП-ОГХК'!AK250+'2. ГПП-ОГХК'!AK252+'3. ГПП-СГПЗ'!AK48+'3. ГПП-СГПЗ'!AK49+'4. ГПП-УЗПКТ-СЗСК'!AK138+'4. ГПП-УЗПКТ-СЗСК'!AK141+'1. ГПП-АГПЗ+'!AK62</f>
        <v>0</v>
      </c>
      <c r="AB383" s="687">
        <f t="shared" si="731"/>
        <v>-210.20000000000002</v>
      </c>
      <c r="AC383" s="688">
        <f t="shared" si="732"/>
        <v>0</v>
      </c>
      <c r="AD383" s="687">
        <f t="shared" si="733"/>
        <v>532.70000000000005</v>
      </c>
      <c r="AE383" s="687">
        <f t="shared" si="734"/>
        <v>0</v>
      </c>
      <c r="AF383" s="687">
        <f t="shared" si="735"/>
        <v>-532.70000000000005</v>
      </c>
      <c r="AG383" s="688">
        <f t="shared" si="736"/>
        <v>0</v>
      </c>
      <c r="AH383" s="687">
        <f>'2. ГПП-ОГХК'!AU236+0+'2. ГПП-ОГХК'!AU239+0+'2. ГПП-ОГХК'!AU242+'2. ГПП-ОГХК'!AU247+'2. ГПП-ОГХК'!AU249+'2. ГПП-ОГХК'!AU250+'2. ГПП-ОГХК'!AU252+'3. ГПП-СГПЗ'!AU48+'3. ГПП-СГПЗ'!AU49+'4. ГПП-УЗПКТ-СЗСК'!AU138+'4. ГПП-УЗПКТ-СЗСК'!AU141+'1. ГПП-АГПЗ+'!AU62</f>
        <v>183.4</v>
      </c>
      <c r="AI383" s="687">
        <f>'2. ГПП-ОГХК'!AW236+0+'2. ГПП-ОГХК'!AW239+0+'2. ГПП-ОГХК'!AW242+'2. ГПП-ОГХК'!AW247+'2. ГПП-ОГХК'!AW249+'2. ГПП-ОГХК'!AW250+'2. ГПП-ОГХК'!AW252+'3. ГПП-СГПЗ'!AW48+'3. ГПП-СГПЗ'!AW49+'4. ГПП-УЗПКТ-СЗСК'!AW138+'4. ГПП-УЗПКТ-СЗСК'!AW141+'1. ГПП-АГПЗ+'!AW62</f>
        <v>0</v>
      </c>
      <c r="AJ383" s="687">
        <f t="shared" si="737"/>
        <v>-183.4</v>
      </c>
      <c r="AK383" s="688">
        <f t="shared" si="738"/>
        <v>0</v>
      </c>
      <c r="AL383" s="687">
        <f>'2. ГПП-ОГХК'!BA236+0+'2. ГПП-ОГХК'!BA239+0+'2. ГПП-ОГХК'!BA242+'2. ГПП-ОГХК'!BA247+'2. ГПП-ОГХК'!BA249+'2. ГПП-ОГХК'!BA250+'2. ГПП-ОГХК'!BA252+'3. ГПП-СГПЗ'!BA48+'3. ГПП-СГПЗ'!BA49+'4. ГПП-УЗПКТ-СЗСК'!BA138+'4. ГПП-УЗПКТ-СЗСК'!BA141+'1. ГПП-АГПЗ+'!BA62</f>
        <v>181.7</v>
      </c>
      <c r="AM383" s="687">
        <f>'2. ГПП-ОГХК'!BC236+0+'2. ГПП-ОГХК'!BC239+0+'2. ГПП-ОГХК'!BC242+'2. ГПП-ОГХК'!BC247+'2. ГПП-ОГХК'!BC249+'2. ГПП-ОГХК'!BC250+'2. ГПП-ОГХК'!BC252+'3. ГПП-СГПЗ'!BC48+'3. ГПП-СГПЗ'!BC49+'4. ГПП-УЗПКТ-СЗСК'!BC138+'4. ГПП-УЗПКТ-СЗСК'!BC141+'1. ГПП-АГПЗ+'!BC62</f>
        <v>0</v>
      </c>
      <c r="AN383" s="687">
        <f t="shared" si="739"/>
        <v>-181.7</v>
      </c>
      <c r="AO383" s="688">
        <f t="shared" si="740"/>
        <v>0</v>
      </c>
      <c r="AP383" s="687">
        <f>'2. ГПП-ОГХК'!BG236+0+'2. ГПП-ОГХК'!BG239+0+'2. ГПП-ОГХК'!BG242+'2. ГПП-ОГХК'!BG247+'2. ГПП-ОГХК'!BG249+'2. ГПП-ОГХК'!BG250+'2. ГПП-ОГХК'!BG252+'3. ГПП-СГПЗ'!BG48+'3. ГПП-СГПЗ'!BG49+'4. ГПП-УЗПКТ-СЗСК'!BG138+'4. ГПП-УЗПКТ-СЗСК'!BG141+'1. ГПП-АГПЗ+'!BG62</f>
        <v>167.6</v>
      </c>
      <c r="AQ383" s="687">
        <f>'2. ГПП-ОГХК'!BI236+0+'2. ГПП-ОГХК'!BI239+0+'2. ГПП-ОГХК'!BI242+'2. ГПП-ОГХК'!BI247+'2. ГПП-ОГХК'!BI249+'2. ГПП-ОГХК'!BI250+'2. ГПП-ОГХК'!BI252+'3. ГПП-СГПЗ'!BI48+'3. ГПП-СГПЗ'!BI49+'4. ГПП-УЗПКТ-СЗСК'!BI138+'4. ГПП-УЗПКТ-СЗСК'!BI141+'1. ГПП-АГПЗ+'!BI62</f>
        <v>0</v>
      </c>
      <c r="AR383" s="687">
        <f t="shared" si="741"/>
        <v>-167.6</v>
      </c>
      <c r="AS383" s="688">
        <f t="shared" si="742"/>
        <v>0</v>
      </c>
      <c r="AT383" s="687">
        <f t="shared" si="743"/>
        <v>556.19999999999993</v>
      </c>
      <c r="AU383" s="687">
        <f t="shared" si="744"/>
        <v>0</v>
      </c>
      <c r="AV383" s="687">
        <f t="shared" si="745"/>
        <v>-556.19999999999993</v>
      </c>
      <c r="AW383" s="688">
        <f t="shared" si="746"/>
        <v>0</v>
      </c>
      <c r="AX383" s="687">
        <f>'2. ГПП-ОГХК'!BS236+0+'2. ГПП-ОГХК'!BS239+0+'2. ГПП-ОГХК'!BS242+'2. ГПП-ОГХК'!BS247+'2. ГПП-ОГХК'!BS249+'2. ГПП-ОГХК'!BS250+'2. ГПП-ОГХК'!BS252+'3. ГПП-СГПЗ'!BS48+'3. ГПП-СГПЗ'!BS49+'4. ГПП-УЗПКТ-СЗСК'!BS138+'4. ГПП-УЗПКТ-СЗСК'!BS141+'1. ГПП-АГПЗ+'!BS62</f>
        <v>191.6</v>
      </c>
      <c r="AY383" s="687">
        <f>'2. ГПП-ОГХК'!BU236+0+'2. ГПП-ОГХК'!BU239+0+'2. ГПП-ОГХК'!BU242+'2. ГПП-ОГХК'!BU247+'2. ГПП-ОГХК'!BU249+'2. ГПП-ОГХК'!BU250+'2. ГПП-ОГХК'!BU252+'3. ГПП-СГПЗ'!BU48+'3. ГПП-СГПЗ'!BU49+'4. ГПП-УЗПКТ-СЗСК'!BU138+'4. ГПП-УЗПКТ-СЗСК'!BU141+'1. ГПП-АГПЗ+'!BU62</f>
        <v>0</v>
      </c>
      <c r="AZ383" s="687">
        <f t="shared" si="747"/>
        <v>-191.6</v>
      </c>
      <c r="BA383" s="688">
        <f t="shared" si="748"/>
        <v>0</v>
      </c>
      <c r="BB383" s="687">
        <f>'2. ГПП-ОГХК'!BY236+0+'2. ГПП-ОГХК'!BY239+0+'2. ГПП-ОГХК'!BY242+'2. ГПП-ОГХК'!BY247+'2. ГПП-ОГХК'!BY249+'2. ГПП-ОГХК'!BY250+'2. ГПП-ОГХК'!BY252+'3. ГПП-СГПЗ'!BY48+'3. ГПП-СГПЗ'!BY49+'4. ГПП-УЗПКТ-СЗСК'!BY138+'4. ГПП-УЗПКТ-СЗСК'!BY141+'1. ГПП-АГПЗ+'!BY62</f>
        <v>193.8</v>
      </c>
      <c r="BC383" s="687">
        <f>'2. ГПП-ОГХК'!CA236+0+'2. ГПП-ОГХК'!CA239+0+'2. ГПП-ОГХК'!CA242+'2. ГПП-ОГХК'!CA247+'2. ГПП-ОГХК'!CA249+'2. ГПП-ОГХК'!CA250+'2. ГПП-ОГХК'!CA252+'3. ГПП-СГПЗ'!CA48+'3. ГПП-СГПЗ'!CA49+'4. ГПП-УЗПКТ-СЗСК'!CA138+'4. ГПП-УЗПКТ-СЗСК'!CA141+'1. ГПП-АГПЗ+'!CA62</f>
        <v>0</v>
      </c>
      <c r="BD383" s="687">
        <f t="shared" si="749"/>
        <v>-193.8</v>
      </c>
      <c r="BE383" s="688">
        <f t="shared" si="750"/>
        <v>0</v>
      </c>
      <c r="BF383" s="687">
        <f>'2. ГПП-ОГХК'!CE236+0+'2. ГПП-ОГХК'!CE239+0+'2. ГПП-ОГХК'!CE242+'2. ГПП-ОГХК'!CE247+'2. ГПП-ОГХК'!CE249+'2. ГПП-ОГХК'!CE250+'2. ГПП-ОГХК'!CE252+'3. ГПП-СГПЗ'!CE48+'3. ГПП-СГПЗ'!CE49+'4. ГПП-УЗПКТ-СЗСК'!CE138+'4. ГПП-УЗПКТ-СЗСК'!CE141+'1. ГПП-АГПЗ+'!CE62</f>
        <v>170.79999999999998</v>
      </c>
      <c r="BG383" s="687">
        <f>'2. ГПП-ОГХК'!CG236+0+'2. ГПП-ОГХК'!CG239+0+'2. ГПП-ОГХК'!CG242+'2. ГПП-ОГХК'!CG247+'2. ГПП-ОГХК'!CG249+'2. ГПП-ОГХК'!CG250+'2. ГПП-ОГХК'!CG252+'3. ГПП-СГПЗ'!CG48+'3. ГПП-СГПЗ'!CG49+'4. ГПП-УЗПКТ-СЗСК'!CG138+'4. ГПП-УЗПКТ-СЗСК'!CG141+'1. ГПП-АГПЗ+'!CG62</f>
        <v>0</v>
      </c>
      <c r="BH383" s="687">
        <f t="shared" si="751"/>
        <v>-170.79999999999998</v>
      </c>
      <c r="BI383" s="688">
        <f t="shared" si="752"/>
        <v>0</v>
      </c>
      <c r="BJ383" s="687">
        <f t="shared" si="753"/>
        <v>629.29999999999995</v>
      </c>
      <c r="BK383" s="687">
        <f t="shared" si="754"/>
        <v>0</v>
      </c>
      <c r="BL383" s="687">
        <f t="shared" si="755"/>
        <v>-629.29999999999995</v>
      </c>
      <c r="BM383" s="688">
        <f t="shared" si="756"/>
        <v>0</v>
      </c>
      <c r="BN383" s="687">
        <f>'2. ГПП-ОГХК'!CQ236+0+'2. ГПП-ОГХК'!CQ239+0+'2. ГПП-ОГХК'!CQ242+'2. ГПП-ОГХК'!CQ247+'2. ГПП-ОГХК'!CQ249+'2. ГПП-ОГХК'!CQ250+'2. ГПП-ОГХК'!CQ252+'3. ГПП-СГПЗ'!CQ48+'3. ГПП-СГПЗ'!CQ49+'4. ГПП-УЗПКТ-СЗСК'!CQ138+'4. ГПП-УЗПКТ-СЗСК'!CQ141+'1. ГПП-АГПЗ+'!CQ62</f>
        <v>210.6</v>
      </c>
      <c r="BO383" s="687">
        <f>'2. ГПП-ОГХК'!CS236+0+'2. ГПП-ОГХК'!CS239+0+'2. ГПП-ОГХК'!CS242+'2. ГПП-ОГХК'!CS247+'2. ГПП-ОГХК'!CS249+'2. ГПП-ОГХК'!CS250+'2. ГПП-ОГХК'!CS252+'3. ГПП-СГПЗ'!CS48+'3. ГПП-СГПЗ'!CS49+'4. ГПП-УЗПКТ-СЗСК'!CS138+'4. ГПП-УЗПКТ-СЗСК'!CS141+'1. ГПП-АГПЗ+'!CS62</f>
        <v>0</v>
      </c>
      <c r="BP383" s="687">
        <f t="shared" si="757"/>
        <v>-210.6</v>
      </c>
      <c r="BQ383" s="688">
        <f t="shared" si="758"/>
        <v>0</v>
      </c>
      <c r="BR383" s="687">
        <f>'2. ГПП-ОГХК'!CW236+0+'2. ГПП-ОГХК'!CW239+0+'2. ГПП-ОГХК'!CW242+'2. ГПП-ОГХК'!CW247+'2. ГПП-ОГХК'!CW249+'2. ГПП-ОГХК'!CW250+'2. ГПП-ОГХК'!CW252+'3. ГПП-СГПЗ'!CW48+'3. ГПП-СГПЗ'!CW49+'4. ГПП-УЗПКТ-СЗСК'!CW138+'4. ГПП-УЗПКТ-СЗСК'!CW141+'1. ГПП-АГПЗ+'!CW62</f>
        <v>205.8</v>
      </c>
      <c r="BS383" s="687">
        <f>'2. ГПП-ОГХК'!CY236+0+'2. ГПП-ОГХК'!CY239+0+'2. ГПП-ОГХК'!CY242+'2. ГПП-ОГХК'!CY247+'2. ГПП-ОГХК'!CY249+'2. ГПП-ОГХК'!CY250+'2. ГПП-ОГХК'!CY252+'3. ГПП-СГПЗ'!CY48+'3. ГПП-СГПЗ'!CY49+'4. ГПП-УЗПКТ-СЗСК'!CY138+'4. ГПП-УЗПКТ-СЗСК'!CY141+'1. ГПП-АГПЗ+'!CY62</f>
        <v>0</v>
      </c>
      <c r="BT383" s="687">
        <f t="shared" si="759"/>
        <v>-205.8</v>
      </c>
      <c r="BU383" s="688">
        <f t="shared" si="760"/>
        <v>0</v>
      </c>
      <c r="BV383" s="687">
        <f>'2. ГПП-ОГХК'!DC236+0+'2. ГПП-ОГХК'!DC239+0+'2. ГПП-ОГХК'!DC242+'2. ГПП-ОГХК'!DC247+'2. ГПП-ОГХК'!DC249+'2. ГПП-ОГХК'!DC250+'2. ГПП-ОГХК'!DC252+'3. ГПП-СГПЗ'!DC48+'3. ГПП-СГПЗ'!DC49+'4. ГПП-УЗПКТ-СЗСК'!DC138+'4. ГПП-УЗПКТ-СЗСК'!DC141+'1. ГПП-АГПЗ+'!DC62</f>
        <v>212.9</v>
      </c>
      <c r="BW383" s="687">
        <f>'2. ГПП-ОГХК'!DE236+0+'2. ГПП-ОГХК'!DE239+0+'2. ГПП-ОГХК'!DE242+'2. ГПП-ОГХК'!DE247+'2. ГПП-ОГХК'!DE249+'2. ГПП-ОГХК'!DE250+'2. ГПП-ОГХК'!DE252+'3. ГПП-СГПЗ'!DE48+'3. ГПП-СГПЗ'!DE49+'4. ГПП-УЗПКТ-СЗСК'!DE138+'4. ГПП-УЗПКТ-СЗСК'!DE141+'1. ГПП-АГПЗ+'!DE62</f>
        <v>0</v>
      </c>
      <c r="BX383" s="687">
        <f t="shared" si="761"/>
        <v>-212.9</v>
      </c>
      <c r="BY383" s="688">
        <f t="shared" si="762"/>
        <v>0</v>
      </c>
    </row>
    <row r="384" spans="2:77" ht="20.100000000000001" customHeight="1">
      <c r="C384" s="436" t="s">
        <v>485</v>
      </c>
      <c r="D384" s="528"/>
      <c r="E384" s="528"/>
      <c r="F384" s="529"/>
      <c r="G384" s="530" t="s">
        <v>486</v>
      </c>
      <c r="H384" s="530"/>
      <c r="I384" s="691" t="s">
        <v>169</v>
      </c>
      <c r="J384" s="687">
        <f t="shared" si="719"/>
        <v>230.3</v>
      </c>
      <c r="K384" s="687">
        <f t="shared" si="720"/>
        <v>0</v>
      </c>
      <c r="L384" s="687">
        <f t="shared" si="721"/>
        <v>-230.3</v>
      </c>
      <c r="M384" s="688">
        <f t="shared" si="722"/>
        <v>0</v>
      </c>
      <c r="N384" s="687">
        <f t="shared" si="723"/>
        <v>71.599999999999994</v>
      </c>
      <c r="O384" s="687">
        <f t="shared" si="724"/>
        <v>0</v>
      </c>
      <c r="P384" s="687">
        <f t="shared" si="725"/>
        <v>-71.599999999999994</v>
      </c>
      <c r="Q384" s="688">
        <f t="shared" si="726"/>
        <v>0</v>
      </c>
      <c r="R384" s="687">
        <f>'1. ГПП-АГПЗ+'!W62</f>
        <v>24.9</v>
      </c>
      <c r="S384" s="687">
        <f>'1. ГПП-АГПЗ+'!Y62</f>
        <v>0</v>
      </c>
      <c r="T384" s="687">
        <f t="shared" si="727"/>
        <v>-24.9</v>
      </c>
      <c r="U384" s="688">
        <f t="shared" si="728"/>
        <v>0</v>
      </c>
      <c r="V384" s="687">
        <f>'1. ГПП-АГПЗ+'!AC62</f>
        <v>22.3</v>
      </c>
      <c r="W384" s="687">
        <f>'1. ГПП-АГПЗ+'!AE62</f>
        <v>0</v>
      </c>
      <c r="X384" s="687">
        <f t="shared" si="729"/>
        <v>-22.3</v>
      </c>
      <c r="Y384" s="688">
        <f t="shared" si="730"/>
        <v>0</v>
      </c>
      <c r="Z384" s="687">
        <f>'1. ГПП-АГПЗ+'!AI62</f>
        <v>24.4</v>
      </c>
      <c r="AA384" s="687">
        <f>'1. ГПП-АГПЗ+'!AK62</f>
        <v>0</v>
      </c>
      <c r="AB384" s="687">
        <f t="shared" si="731"/>
        <v>-24.4</v>
      </c>
      <c r="AC384" s="688">
        <f t="shared" si="732"/>
        <v>0</v>
      </c>
      <c r="AD384" s="687">
        <f t="shared" si="733"/>
        <v>31.3</v>
      </c>
      <c r="AE384" s="687">
        <f t="shared" si="734"/>
        <v>0</v>
      </c>
      <c r="AF384" s="687">
        <f t="shared" si="735"/>
        <v>-31.3</v>
      </c>
      <c r="AG384" s="688">
        <f t="shared" si="736"/>
        <v>0</v>
      </c>
      <c r="AH384" s="687">
        <f>'1. ГПП-АГПЗ+'!AU62</f>
        <v>25.1</v>
      </c>
      <c r="AI384" s="687">
        <f>'1. ГПП-АГПЗ+'!AW62</f>
        <v>0</v>
      </c>
      <c r="AJ384" s="687">
        <f t="shared" si="737"/>
        <v>-25.1</v>
      </c>
      <c r="AK384" s="688">
        <f t="shared" si="738"/>
        <v>0</v>
      </c>
      <c r="AL384" s="687">
        <f>'1. ГПП-АГПЗ+'!BA62</f>
        <v>6.2</v>
      </c>
      <c r="AM384" s="687">
        <f>'1. ГПП-АГПЗ+'!BC62</f>
        <v>0</v>
      </c>
      <c r="AN384" s="687">
        <f t="shared" si="739"/>
        <v>-6.2</v>
      </c>
      <c r="AO384" s="688">
        <f t="shared" si="740"/>
        <v>0</v>
      </c>
      <c r="AP384" s="687">
        <f>'1. ГПП-АГПЗ+'!BG62</f>
        <v>0</v>
      </c>
      <c r="AQ384" s="687">
        <f>'1. ГПП-АГПЗ+'!BI62</f>
        <v>0</v>
      </c>
      <c r="AR384" s="687">
        <f t="shared" si="741"/>
        <v>0</v>
      </c>
      <c r="AS384" s="688" t="str">
        <f t="shared" si="742"/>
        <v>-</v>
      </c>
      <c r="AT384" s="687">
        <f t="shared" si="743"/>
        <v>49.900000000000006</v>
      </c>
      <c r="AU384" s="687">
        <f t="shared" si="744"/>
        <v>0</v>
      </c>
      <c r="AV384" s="687">
        <f t="shared" si="745"/>
        <v>-49.900000000000006</v>
      </c>
      <c r="AW384" s="688">
        <f t="shared" si="746"/>
        <v>0</v>
      </c>
      <c r="AX384" s="687">
        <f>'1. ГПП-АГПЗ+'!BS62</f>
        <v>14.9</v>
      </c>
      <c r="AY384" s="687">
        <f>'1. ГПП-АГПЗ+'!BU62</f>
        <v>0</v>
      </c>
      <c r="AZ384" s="687">
        <f t="shared" si="747"/>
        <v>-14.9</v>
      </c>
      <c r="BA384" s="688">
        <f t="shared" si="748"/>
        <v>0</v>
      </c>
      <c r="BB384" s="687">
        <f>'1. ГПП-АГПЗ+'!BY62</f>
        <v>17.3</v>
      </c>
      <c r="BC384" s="687">
        <f>'1. ГПП-АГПЗ+'!CA62</f>
        <v>0</v>
      </c>
      <c r="BD384" s="687">
        <f t="shared" si="749"/>
        <v>-17.3</v>
      </c>
      <c r="BE384" s="688">
        <f t="shared" si="750"/>
        <v>0</v>
      </c>
      <c r="BF384" s="687">
        <f>'1. ГПП-АГПЗ+'!CE62</f>
        <v>17.7</v>
      </c>
      <c r="BG384" s="687">
        <f>'1. ГПП-АГПЗ+'!CG62</f>
        <v>0</v>
      </c>
      <c r="BH384" s="687">
        <f t="shared" si="751"/>
        <v>-17.7</v>
      </c>
      <c r="BI384" s="688">
        <f t="shared" si="752"/>
        <v>0</v>
      </c>
      <c r="BJ384" s="687">
        <f t="shared" si="753"/>
        <v>77.5</v>
      </c>
      <c r="BK384" s="687">
        <f t="shared" si="754"/>
        <v>0</v>
      </c>
      <c r="BL384" s="687">
        <f t="shared" si="755"/>
        <v>-77.5</v>
      </c>
      <c r="BM384" s="688">
        <f t="shared" si="756"/>
        <v>0</v>
      </c>
      <c r="BN384" s="687">
        <f>'1. ГПП-АГПЗ+'!CQ62</f>
        <v>26.1</v>
      </c>
      <c r="BO384" s="687">
        <f>'1. ГПП-АГПЗ+'!CS62</f>
        <v>0</v>
      </c>
      <c r="BP384" s="687">
        <f t="shared" si="757"/>
        <v>-26.1</v>
      </c>
      <c r="BQ384" s="688">
        <f t="shared" si="758"/>
        <v>0</v>
      </c>
      <c r="BR384" s="687">
        <f>'1. ГПП-АГПЗ+'!CW62</f>
        <v>25.5</v>
      </c>
      <c r="BS384" s="687">
        <f>'1. ГПП-АГПЗ+'!CY62</f>
        <v>0</v>
      </c>
      <c r="BT384" s="687">
        <f t="shared" si="759"/>
        <v>-25.5</v>
      </c>
      <c r="BU384" s="688">
        <f t="shared" si="760"/>
        <v>0</v>
      </c>
      <c r="BV384" s="687">
        <f>'1. ГПП-АГПЗ+'!DC62</f>
        <v>25.9</v>
      </c>
      <c r="BW384" s="687">
        <f>'1. ГПП-АГПЗ+'!DE62</f>
        <v>0</v>
      </c>
      <c r="BX384" s="687">
        <f t="shared" si="761"/>
        <v>-25.9</v>
      </c>
      <c r="BY384" s="688">
        <f t="shared" si="762"/>
        <v>0</v>
      </c>
    </row>
    <row r="385" spans="2:77" ht="20.100000000000001" customHeight="1">
      <c r="C385" s="436" t="s">
        <v>103</v>
      </c>
      <c r="D385" s="528"/>
      <c r="E385" s="528"/>
      <c r="F385" s="529"/>
      <c r="G385" s="530" t="s">
        <v>487</v>
      </c>
      <c r="H385" s="530"/>
      <c r="I385" s="691" t="s">
        <v>169</v>
      </c>
      <c r="J385" s="687">
        <f t="shared" si="719"/>
        <v>510.80000000000007</v>
      </c>
      <c r="K385" s="687">
        <f t="shared" si="720"/>
        <v>0</v>
      </c>
      <c r="L385" s="687">
        <f t="shared" si="721"/>
        <v>-510.80000000000007</v>
      </c>
      <c r="M385" s="688">
        <f t="shared" si="722"/>
        <v>0</v>
      </c>
      <c r="N385" s="687">
        <f t="shared" si="723"/>
        <v>148.90000000000003</v>
      </c>
      <c r="O385" s="687">
        <f t="shared" si="724"/>
        <v>0</v>
      </c>
      <c r="P385" s="687">
        <f t="shared" si="725"/>
        <v>-148.90000000000003</v>
      </c>
      <c r="Q385" s="688">
        <f t="shared" si="726"/>
        <v>0</v>
      </c>
      <c r="R385" s="687">
        <f>'2. ГПП-ОГХК'!W236+0+'2. ГПП-ОГХК'!W239+0+'2. ГПП-ОГХК'!W242+'2. ГПП-ОГХК'!W247+'2. ГПП-ОГХК'!W249+'2. ГПП-ОГХК'!W250+'2. ГПП-ОГХК'!W252</f>
        <v>51.800000000000011</v>
      </c>
      <c r="S385" s="687">
        <f>'2. ГПП-ОГХК'!Y236+0+'2. ГПП-ОГХК'!Y239+0+'2. ГПП-ОГХК'!Y242+'2. ГПП-ОГХК'!Y247+'2. ГПП-ОГХК'!Y249+'2. ГПП-ОГХК'!Y250+'2. ГПП-ОГХК'!Y252</f>
        <v>0</v>
      </c>
      <c r="T385" s="687">
        <f t="shared" si="727"/>
        <v>-51.800000000000011</v>
      </c>
      <c r="U385" s="688">
        <f t="shared" si="728"/>
        <v>0</v>
      </c>
      <c r="V385" s="687">
        <f>'2. ГПП-ОГХК'!AC236+0+'2. ГПП-ОГХК'!AC239+0+'2. ГПП-ОГХК'!AC242+'2. ГПП-ОГХК'!AC247+'2. ГПП-ОГХК'!AC249+'2. ГПП-ОГХК'!AC250+'2. ГПП-ОГХК'!AC252</f>
        <v>46.70000000000001</v>
      </c>
      <c r="W385" s="687">
        <f>'2. ГПП-ОГХК'!AE236+0+'2. ГПП-ОГХК'!AE239+0+'2. ГПП-ОГХК'!AE242+'2. ГПП-ОГХК'!AE247+'2. ГПП-ОГХК'!AE249+'2. ГПП-ОГХК'!AE250+'2. ГПП-ОГХК'!AE252</f>
        <v>0</v>
      </c>
      <c r="X385" s="687">
        <f t="shared" si="729"/>
        <v>-46.70000000000001</v>
      </c>
      <c r="Y385" s="688">
        <f t="shared" si="730"/>
        <v>0</v>
      </c>
      <c r="Z385" s="687">
        <f>'2. ГПП-ОГХК'!AI236+0+'2. ГПП-ОГХК'!AI239+0+'2. ГПП-ОГХК'!AI242+'2. ГПП-ОГХК'!AI247+'2. ГПП-ОГХК'!AI249+'2. ГПП-ОГХК'!AI250+'2. ГПП-ОГХК'!AI252</f>
        <v>50.400000000000006</v>
      </c>
      <c r="AA385" s="687">
        <f>'2. ГПП-ОГХК'!AK236+0+'2. ГПП-ОГХК'!AK239+0+'2. ГПП-ОГХК'!AK242+'2. ГПП-ОГХК'!AK247+'2. ГПП-ОГХК'!AK249+'2. ГПП-ОГХК'!AK250+'2. ГПП-ОГХК'!AK252</f>
        <v>0</v>
      </c>
      <c r="AB385" s="687">
        <f t="shared" si="731"/>
        <v>-50.400000000000006</v>
      </c>
      <c r="AC385" s="688">
        <f t="shared" si="732"/>
        <v>0</v>
      </c>
      <c r="AD385" s="687">
        <f t="shared" si="733"/>
        <v>106.8</v>
      </c>
      <c r="AE385" s="687">
        <f t="shared" si="734"/>
        <v>0</v>
      </c>
      <c r="AF385" s="687">
        <f t="shared" si="735"/>
        <v>-106.8</v>
      </c>
      <c r="AG385" s="688">
        <f t="shared" si="736"/>
        <v>0</v>
      </c>
      <c r="AH385" s="687">
        <f>'2. ГПП-ОГХК'!AU236+0+'2. ГПП-ОГХК'!AU239+0+'2. ГПП-ОГХК'!AU242+'2. ГПП-ОГХК'!AU247+'2. ГПП-ОГХК'!AU249+'2. ГПП-ОГХК'!AU250+'2. ГПП-ОГХК'!AU252</f>
        <v>30.799999999999997</v>
      </c>
      <c r="AI385" s="687">
        <f>'2. ГПП-ОГХК'!AW236+0+'2. ГПП-ОГХК'!AW239+0+'2. ГПП-ОГХК'!AW242+'2. ГПП-ОГХК'!AW247+'2. ГПП-ОГХК'!AW249+'2. ГПП-ОГХК'!AW250+'2. ГПП-ОГХК'!AW252</f>
        <v>0</v>
      </c>
      <c r="AJ385" s="687">
        <f t="shared" si="737"/>
        <v>-30.799999999999997</v>
      </c>
      <c r="AK385" s="688">
        <f t="shared" si="738"/>
        <v>0</v>
      </c>
      <c r="AL385" s="687">
        <f>'2. ГПП-ОГХК'!BA236+0+'2. ГПП-ОГХК'!BA239+0+'2. ГПП-ОГХК'!BA242+'2. ГПП-ОГХК'!BA247+'2. ГПП-ОГХК'!BA249+'2. ГПП-ОГХК'!BA250+'2. ГПП-ОГХК'!BA252</f>
        <v>39.700000000000003</v>
      </c>
      <c r="AM385" s="687">
        <f>'2. ГПП-ОГХК'!BC236+0+'2. ГПП-ОГХК'!BC239+0+'2. ГПП-ОГХК'!BC242+'2. ГПП-ОГХК'!BC247+'2. ГПП-ОГХК'!BC249+'2. ГПП-ОГХК'!BC250+'2. ГПП-ОГХК'!BC252</f>
        <v>0</v>
      </c>
      <c r="AN385" s="687">
        <f t="shared" si="739"/>
        <v>-39.700000000000003</v>
      </c>
      <c r="AO385" s="688">
        <f t="shared" si="740"/>
        <v>0</v>
      </c>
      <c r="AP385" s="687">
        <f>'2. ГПП-ОГХК'!BG236+0+'2. ГПП-ОГХК'!BG239+0+'2. ГПП-ОГХК'!BG242+'2. ГПП-ОГХК'!BG247+'2. ГПП-ОГХК'!BG249+'2. ГПП-ОГХК'!BG250+'2. ГПП-ОГХК'!BG252</f>
        <v>36.299999999999997</v>
      </c>
      <c r="AQ385" s="687">
        <f>'2. ГПП-ОГХК'!BI236+0+'2. ГПП-ОГХК'!BI239+0+'2. ГПП-ОГХК'!BI242+'2. ГПП-ОГХК'!BI247+'2. ГПП-ОГХК'!BI249+'2. ГПП-ОГХК'!BI250+'2. ГПП-ОГХК'!BI252</f>
        <v>0</v>
      </c>
      <c r="AR385" s="687">
        <f t="shared" si="741"/>
        <v>-36.299999999999997</v>
      </c>
      <c r="AS385" s="688">
        <f t="shared" si="742"/>
        <v>0</v>
      </c>
      <c r="AT385" s="687">
        <f t="shared" si="743"/>
        <v>102.3</v>
      </c>
      <c r="AU385" s="687">
        <f t="shared" si="744"/>
        <v>0</v>
      </c>
      <c r="AV385" s="687">
        <f t="shared" si="745"/>
        <v>-102.3</v>
      </c>
      <c r="AW385" s="688">
        <f t="shared" si="746"/>
        <v>0</v>
      </c>
      <c r="AX385" s="687">
        <f>'2. ГПП-ОГХК'!BS236+0+'2. ГПП-ОГХК'!BS239+0+'2. ГПП-ОГХК'!BS242+'2. ГПП-ОГХК'!BS247+'2. ГПП-ОГХК'!BS249+'2. ГПП-ОГХК'!BS250+'2. ГПП-ОГХК'!BS252</f>
        <v>40.4</v>
      </c>
      <c r="AY385" s="687">
        <f>'2. ГПП-ОГХК'!BU236+0+'2. ГПП-ОГХК'!BU239+0+'2. ГПП-ОГХК'!BU242+'2. ГПП-ОГХК'!BU247+'2. ГПП-ОГХК'!BU249+'2. ГПП-ОГХК'!BU250+'2. ГПП-ОГХК'!BU252</f>
        <v>0</v>
      </c>
      <c r="AZ385" s="687">
        <f t="shared" si="747"/>
        <v>-40.4</v>
      </c>
      <c r="BA385" s="688">
        <f t="shared" si="748"/>
        <v>0</v>
      </c>
      <c r="BB385" s="687">
        <f>'2. ГПП-ОГХК'!BY236+0+'2. ГПП-ОГХК'!BY239+0+'2. ГПП-ОГХК'!BY242+'2. ГПП-ОГХК'!BY247+'2. ГПП-ОГХК'!BY249+'2. ГПП-ОГХК'!BY250+'2. ГПП-ОГХК'!BY252</f>
        <v>40.4</v>
      </c>
      <c r="BC385" s="687">
        <f>'2. ГПП-ОГХК'!CA236+0+'2. ГПП-ОГХК'!CA239+0+'2. ГПП-ОГХК'!CA242+'2. ГПП-ОГХК'!CA247+'2. ГПП-ОГХК'!CA249+'2. ГПП-ОГХК'!CA250+'2. ГПП-ОГХК'!CA252</f>
        <v>0</v>
      </c>
      <c r="BD385" s="687">
        <f t="shared" si="749"/>
        <v>-40.4</v>
      </c>
      <c r="BE385" s="688">
        <f t="shared" si="750"/>
        <v>0</v>
      </c>
      <c r="BF385" s="687">
        <f>'2. ГПП-ОГХК'!CE236+0+'2. ГПП-ОГХК'!CE239+0+'2. ГПП-ОГХК'!CE242+'2. ГПП-ОГХК'!CE247+'2. ГПП-ОГХК'!CE249+'2. ГПП-ОГХК'!CE250+'2. ГПП-ОГХК'!CE252</f>
        <v>21.500000000000004</v>
      </c>
      <c r="BG385" s="687">
        <f>'2. ГПП-ОГХК'!CG236+0+'2. ГПП-ОГХК'!CG239+0+'2. ГПП-ОГХК'!CG242+'2. ГПП-ОГХК'!CG247+'2. ГПП-ОГХК'!CG249+'2. ГПП-ОГХК'!CG250+'2. ГПП-ОГХК'!CG252</f>
        <v>0</v>
      </c>
      <c r="BH385" s="687">
        <f t="shared" si="751"/>
        <v>-21.500000000000004</v>
      </c>
      <c r="BI385" s="688">
        <f t="shared" si="752"/>
        <v>0</v>
      </c>
      <c r="BJ385" s="687">
        <f t="shared" si="753"/>
        <v>152.80000000000001</v>
      </c>
      <c r="BK385" s="687">
        <f t="shared" si="754"/>
        <v>0</v>
      </c>
      <c r="BL385" s="687">
        <f t="shared" si="755"/>
        <v>-152.80000000000001</v>
      </c>
      <c r="BM385" s="688">
        <f t="shared" si="756"/>
        <v>0</v>
      </c>
      <c r="BN385" s="687">
        <f>'2. ГПП-ОГХК'!CQ236+0+'2. ГПП-ОГХК'!CQ239+0+'2. ГПП-ОГХК'!CQ242+'2. ГПП-ОГХК'!CQ247+'2. ГПП-ОГХК'!CQ249+'2. ГПП-ОГХК'!CQ250+'2. ГПП-ОГХК'!CQ252</f>
        <v>52.000000000000007</v>
      </c>
      <c r="BO385" s="687">
        <f>'2. ГПП-ОГХК'!CS236+0+'2. ГПП-ОГХК'!CS239+0+'2. ГПП-ОГХК'!CS242+'2. ГПП-ОГХК'!CS247+'2. ГПП-ОГХК'!CS249+'2. ГПП-ОГХК'!CS250+'2. ГПП-ОГХК'!CS252</f>
        <v>0</v>
      </c>
      <c r="BP385" s="687">
        <f t="shared" si="757"/>
        <v>-52.000000000000007</v>
      </c>
      <c r="BQ385" s="688">
        <f t="shared" si="758"/>
        <v>0</v>
      </c>
      <c r="BR385" s="687">
        <f>'2. ГПП-ОГХК'!CW236+0+'2. ГПП-ОГХК'!CW239+0+'2. ГПП-ОГХК'!CW242+'2. ГПП-ОГХК'!CW247+'2. ГПП-ОГХК'!CW249+'2. ГПП-ОГХК'!CW250+'2. ГПП-ОГХК'!CW252</f>
        <v>49.2</v>
      </c>
      <c r="BS385" s="687">
        <f>'2. ГПП-ОГХК'!CY236+0+'2. ГПП-ОГХК'!CY239+0+'2. ГПП-ОГХК'!CY242+'2. ГПП-ОГХК'!CY247+'2. ГПП-ОГХК'!CY249+'2. ГПП-ОГХК'!CY250+'2. ГПП-ОГХК'!CY252</f>
        <v>0</v>
      </c>
      <c r="BT385" s="687">
        <f t="shared" si="759"/>
        <v>-49.2</v>
      </c>
      <c r="BU385" s="688">
        <f t="shared" si="760"/>
        <v>0</v>
      </c>
      <c r="BV385" s="687">
        <f>'2. ГПП-ОГХК'!DC236+0+'2. ГПП-ОГХК'!DC239+0+'2. ГПП-ОГХК'!DC242+'2. ГПП-ОГХК'!DC247+'2. ГПП-ОГХК'!DC249+'2. ГПП-ОГХК'!DC250+'2. ГПП-ОГХК'!DC252</f>
        <v>51.6</v>
      </c>
      <c r="BW385" s="687">
        <f>'2. ГПП-ОГХК'!DE236+0+'2. ГПП-ОГХК'!DE239+0+'2. ГПП-ОГХК'!DE242+'2. ГПП-ОГХК'!DE247+'2. ГПП-ОГХК'!DE249+'2. ГПП-ОГХК'!DE250+'2. ГПП-ОГХК'!DE252</f>
        <v>0</v>
      </c>
      <c r="BX385" s="687">
        <f t="shared" si="761"/>
        <v>-51.6</v>
      </c>
      <c r="BY385" s="688">
        <f t="shared" si="762"/>
        <v>0</v>
      </c>
    </row>
    <row r="386" spans="2:77" ht="20.100000000000001" customHeight="1">
      <c r="C386" s="429" t="s">
        <v>488</v>
      </c>
      <c r="D386" s="528"/>
      <c r="E386" s="528"/>
      <c r="F386" s="529"/>
      <c r="G386" s="530" t="s">
        <v>489</v>
      </c>
      <c r="H386" s="530"/>
      <c r="I386" s="694" t="s">
        <v>169</v>
      </c>
      <c r="J386" s="687">
        <f t="shared" si="719"/>
        <v>36.9</v>
      </c>
      <c r="K386" s="687">
        <f t="shared" si="720"/>
        <v>0</v>
      </c>
      <c r="L386" s="687">
        <f t="shared" si="721"/>
        <v>-36.9</v>
      </c>
      <c r="M386" s="688">
        <f t="shared" si="722"/>
        <v>0</v>
      </c>
      <c r="N386" s="687">
        <f t="shared" si="723"/>
        <v>9.8999999999999986</v>
      </c>
      <c r="O386" s="687">
        <f t="shared" si="724"/>
        <v>0</v>
      </c>
      <c r="P386" s="687">
        <f t="shared" si="725"/>
        <v>-9.8999999999999986</v>
      </c>
      <c r="Q386" s="688">
        <f t="shared" si="726"/>
        <v>0</v>
      </c>
      <c r="R386" s="687">
        <f>'2. ГПП-ОГХК'!W237+'2. ГПП-ОГХК'!W240+'2. ГПП-ОГХК'!W243+'2. ГПП-ОГХК'!W246+'2. ГПП-ОГХК'!W252</f>
        <v>3.3999999999999995</v>
      </c>
      <c r="S386" s="687">
        <f>'2. ГПП-ОГХК'!Y237+'2. ГПП-ОГХК'!Y240+'2. ГПП-ОГХК'!Y243+'2. ГПП-ОГХК'!Y246+'2. ГПП-ОГХК'!Y252</f>
        <v>0</v>
      </c>
      <c r="T386" s="687">
        <f t="shared" si="727"/>
        <v>-3.3999999999999995</v>
      </c>
      <c r="U386" s="688">
        <f t="shared" si="728"/>
        <v>0</v>
      </c>
      <c r="V386" s="687">
        <f>'2. ГПП-ОГХК'!AC237+'2. ГПП-ОГХК'!AC240+'2. ГПП-ОГХК'!AC243+'2. ГПП-ОГХК'!AC246+'2. ГПП-ОГХК'!AC252</f>
        <v>3.2</v>
      </c>
      <c r="W386" s="687">
        <f>'2. ГПП-ОГХК'!AE237+'2. ГПП-ОГХК'!AE240+'2. ГПП-ОГХК'!AE243+'2. ГПП-ОГХК'!AE246+'2. ГПП-ОГХК'!AE252</f>
        <v>0</v>
      </c>
      <c r="X386" s="687">
        <f t="shared" si="729"/>
        <v>-3.2</v>
      </c>
      <c r="Y386" s="688">
        <f t="shared" si="730"/>
        <v>0</v>
      </c>
      <c r="Z386" s="687">
        <f>'2. ГПП-ОГХК'!AI237+'2. ГПП-ОГХК'!AI240+'2. ГПП-ОГХК'!AI243+'2. ГПП-ОГХК'!AI246+'2. ГПП-ОГХК'!AI252</f>
        <v>3.3</v>
      </c>
      <c r="AA386" s="687">
        <f>'2. ГПП-ОГХК'!AK237+'2. ГПП-ОГХК'!AK240+'2. ГПП-ОГХК'!AK243+'2. ГПП-ОГХК'!AK246+'2. ГПП-ОГХК'!AK252</f>
        <v>0</v>
      </c>
      <c r="AB386" s="687">
        <f t="shared" si="731"/>
        <v>-3.3</v>
      </c>
      <c r="AC386" s="688">
        <f t="shared" si="732"/>
        <v>0</v>
      </c>
      <c r="AD386" s="687">
        <f t="shared" si="733"/>
        <v>11</v>
      </c>
      <c r="AE386" s="687">
        <f t="shared" si="734"/>
        <v>0</v>
      </c>
      <c r="AF386" s="687">
        <f t="shared" si="735"/>
        <v>-11</v>
      </c>
      <c r="AG386" s="688">
        <f t="shared" si="736"/>
        <v>0</v>
      </c>
      <c r="AH386" s="687">
        <f>'2. ГПП-ОГХК'!AU237+'2. ГПП-ОГХК'!AU240+'2. ГПП-ОГХК'!AU243+'2. ГПП-ОГХК'!AU246+'2. ГПП-ОГХК'!AU252</f>
        <v>8.1</v>
      </c>
      <c r="AI386" s="687">
        <f>'2. ГПП-ОГХК'!AW237+'2. ГПП-ОГХК'!AW240+'2. ГПП-ОГХК'!AW243+'2. ГПП-ОГХК'!AW246+'2. ГПП-ОГХК'!AW252</f>
        <v>0</v>
      </c>
      <c r="AJ386" s="687">
        <f t="shared" si="737"/>
        <v>-8.1</v>
      </c>
      <c r="AK386" s="688">
        <f t="shared" si="738"/>
        <v>0</v>
      </c>
      <c r="AL386" s="687">
        <f>'2. ГПП-ОГХК'!BA237+'2. ГПП-ОГХК'!BA240+'2. ГПП-ОГХК'!BA243+'2. ГПП-ОГХК'!BA246+'2. ГПП-ОГХК'!BA252</f>
        <v>1.5</v>
      </c>
      <c r="AM386" s="687">
        <f>'2. ГПП-ОГХК'!BC237+'2. ГПП-ОГХК'!BC240+'2. ГПП-ОГХК'!BC243+'2. ГПП-ОГХК'!BC246+'2. ГПП-ОГХК'!BC252</f>
        <v>0</v>
      </c>
      <c r="AN386" s="687">
        <f t="shared" si="739"/>
        <v>-1.5</v>
      </c>
      <c r="AO386" s="688">
        <f t="shared" si="740"/>
        <v>0</v>
      </c>
      <c r="AP386" s="687">
        <f>'2. ГПП-ОГХК'!BG237+'2. ГПП-ОГХК'!BG240+'2. ГПП-ОГХК'!BG243+'2. ГПП-ОГХК'!BG246+'2. ГПП-ОГХК'!BG252</f>
        <v>1.4000000000000001</v>
      </c>
      <c r="AQ386" s="687">
        <f>'2. ГПП-ОГХК'!BI237+'2. ГПП-ОГХК'!BI240+'2. ГПП-ОГХК'!BI243+'2. ГПП-ОГХК'!BI246+'2. ГПП-ОГХК'!BI252</f>
        <v>0</v>
      </c>
      <c r="AR386" s="687">
        <f t="shared" si="741"/>
        <v>-1.4000000000000001</v>
      </c>
      <c r="AS386" s="688">
        <f t="shared" si="742"/>
        <v>0</v>
      </c>
      <c r="AT386" s="687">
        <f t="shared" si="743"/>
        <v>5</v>
      </c>
      <c r="AU386" s="687">
        <f t="shared" si="744"/>
        <v>0</v>
      </c>
      <c r="AV386" s="687">
        <f t="shared" si="745"/>
        <v>-5</v>
      </c>
      <c r="AW386" s="688">
        <f t="shared" si="746"/>
        <v>0</v>
      </c>
      <c r="AX386" s="687">
        <f>'2. ГПП-ОГХК'!BS237+'2. ГПП-ОГХК'!BS240+'2. ГПП-ОГХК'!BS243+'2. ГПП-ОГХК'!BS246+'2. ГПП-ОГХК'!BS252</f>
        <v>1.7000000000000002</v>
      </c>
      <c r="AY386" s="687">
        <f>'2. ГПП-ОГХК'!BU237+'2. ГПП-ОГХК'!BU240+'2. ГПП-ОГХК'!BU243+'2. ГПП-ОГХК'!BU246+'2. ГПП-ОГХК'!BU252</f>
        <v>0</v>
      </c>
      <c r="AZ386" s="687">
        <f t="shared" si="747"/>
        <v>-1.7000000000000002</v>
      </c>
      <c r="BA386" s="688">
        <f t="shared" si="748"/>
        <v>0</v>
      </c>
      <c r="BB386" s="687">
        <f>'2. ГПП-ОГХК'!BY237+'2. ГПП-ОГХК'!BY240+'2. ГПП-ОГХК'!BY243+'2. ГПП-ОГХК'!BY246+'2. ГПП-ОГХК'!BY252</f>
        <v>1.7000000000000002</v>
      </c>
      <c r="BC386" s="687">
        <f>'2. ГПП-ОГХК'!CA237+'2. ГПП-ОГХК'!CA240+'2. ГПП-ОГХК'!CA243+'2. ГПП-ОГХК'!CA246+'2. ГПП-ОГХК'!CA252</f>
        <v>0</v>
      </c>
      <c r="BD386" s="687">
        <f t="shared" si="749"/>
        <v>-1.7000000000000002</v>
      </c>
      <c r="BE386" s="688">
        <f t="shared" si="750"/>
        <v>0</v>
      </c>
      <c r="BF386" s="687">
        <f>'2. ГПП-ОГХК'!CE237+'2. ГПП-ОГХК'!CE240+'2. ГПП-ОГХК'!CE243+'2. ГПП-ОГХК'!CE246+'2. ГПП-ОГХК'!CE252</f>
        <v>1.6</v>
      </c>
      <c r="BG386" s="687">
        <f>'2. ГПП-ОГХК'!CG237+'2. ГПП-ОГХК'!CG240+'2. ГПП-ОГХК'!CG243+'2. ГПП-ОГХК'!CG246+'2. ГПП-ОГХК'!CG252</f>
        <v>0</v>
      </c>
      <c r="BH386" s="687">
        <f t="shared" si="751"/>
        <v>-1.6</v>
      </c>
      <c r="BI386" s="688">
        <f t="shared" si="752"/>
        <v>0</v>
      </c>
      <c r="BJ386" s="687">
        <f t="shared" si="753"/>
        <v>11</v>
      </c>
      <c r="BK386" s="687">
        <f t="shared" si="754"/>
        <v>0</v>
      </c>
      <c r="BL386" s="687">
        <f t="shared" si="755"/>
        <v>-11</v>
      </c>
      <c r="BM386" s="688">
        <f t="shared" si="756"/>
        <v>0</v>
      </c>
      <c r="BN386" s="687">
        <f>'2. ГПП-ОГХК'!CQ237+'2. ГПП-ОГХК'!CQ240+'2. ГПП-ОГХК'!CQ243+'2. ГПП-ОГХК'!CQ246+'2. ГПП-ОГХК'!CQ252</f>
        <v>3.6000000000000005</v>
      </c>
      <c r="BO386" s="687">
        <f>'2. ГПП-ОГХК'!CS237+'2. ГПП-ОГХК'!CS240+'2. ГПП-ОГХК'!CS243+'2. ГПП-ОГХК'!CS246+'2. ГПП-ОГХК'!CS252</f>
        <v>0</v>
      </c>
      <c r="BP386" s="687">
        <f t="shared" si="757"/>
        <v>-3.6000000000000005</v>
      </c>
      <c r="BQ386" s="688">
        <f t="shared" si="758"/>
        <v>0</v>
      </c>
      <c r="BR386" s="687">
        <f>'2. ГПП-ОГХК'!CW237+'2. ГПП-ОГХК'!CW240+'2. ГПП-ОГХК'!CW243+'2. ГПП-ОГХК'!CW246+'2. ГПП-ОГХК'!CW252</f>
        <v>3.7</v>
      </c>
      <c r="BS386" s="687">
        <f>'2. ГПП-ОГХК'!CY237+'2. ГПП-ОГХК'!CY240+'2. ГПП-ОГХК'!CY243+'2. ГПП-ОГХК'!CY246+'2. ГПП-ОГХК'!CY252</f>
        <v>0</v>
      </c>
      <c r="BT386" s="687">
        <f t="shared" si="759"/>
        <v>-3.7</v>
      </c>
      <c r="BU386" s="688">
        <f t="shared" si="760"/>
        <v>0</v>
      </c>
      <c r="BV386" s="687">
        <f>'2. ГПП-ОГХК'!DC237+'2. ГПП-ОГХК'!DC240+'2. ГПП-ОГХК'!DC243+'2. ГПП-ОГХК'!DC246+'2. ГПП-ОГХК'!DC252</f>
        <v>3.7</v>
      </c>
      <c r="BW386" s="687">
        <f>'2. ГПП-ОГХК'!DE237+'2. ГПП-ОГХК'!DE240+'2. ГПП-ОГХК'!DE243+'2. ГПП-ОГХК'!DE246+'2. ГПП-ОГХК'!DE252</f>
        <v>0</v>
      </c>
      <c r="BX386" s="687">
        <f t="shared" si="761"/>
        <v>-3.7</v>
      </c>
      <c r="BY386" s="688">
        <f t="shared" si="762"/>
        <v>0</v>
      </c>
    </row>
    <row r="387" spans="2:77" ht="20.100000000000001" customHeight="1">
      <c r="C387" s="429" t="s">
        <v>490</v>
      </c>
      <c r="D387" s="528"/>
      <c r="E387" s="528"/>
      <c r="F387" s="529"/>
      <c r="G387" s="530" t="s">
        <v>491</v>
      </c>
      <c r="H387" s="530"/>
      <c r="I387" s="694" t="s">
        <v>169</v>
      </c>
      <c r="J387" s="687">
        <f t="shared" si="719"/>
        <v>473.90000000000003</v>
      </c>
      <c r="K387" s="687">
        <f t="shared" si="720"/>
        <v>0</v>
      </c>
      <c r="L387" s="687">
        <f t="shared" si="721"/>
        <v>-473.90000000000003</v>
      </c>
      <c r="M387" s="688">
        <f t="shared" si="722"/>
        <v>0</v>
      </c>
      <c r="N387" s="687">
        <f t="shared" si="723"/>
        <v>139</v>
      </c>
      <c r="O387" s="687">
        <f t="shared" si="724"/>
        <v>0</v>
      </c>
      <c r="P387" s="687">
        <f t="shared" si="725"/>
        <v>-139</v>
      </c>
      <c r="Q387" s="688">
        <f t="shared" si="726"/>
        <v>0</v>
      </c>
      <c r="R387" s="687">
        <f>'2. ГПП-ОГХК'!W238+'2. ГПП-ОГХК'!W241+'2. ГПП-ОГХК'!W244</f>
        <v>48.4</v>
      </c>
      <c r="S387" s="687">
        <f>'2. ГПП-ОГХК'!Y238+'2. ГПП-ОГХК'!Y241+'2. ГПП-ОГХК'!Y244</f>
        <v>0</v>
      </c>
      <c r="T387" s="687">
        <f t="shared" si="727"/>
        <v>-48.4</v>
      </c>
      <c r="U387" s="688">
        <f t="shared" si="728"/>
        <v>0</v>
      </c>
      <c r="V387" s="687">
        <f>'2. ГПП-ОГХК'!AC238+'2. ГПП-ОГХК'!AC241+'2. ГПП-ОГХК'!AC244</f>
        <v>43.5</v>
      </c>
      <c r="W387" s="687">
        <f>'2. ГПП-ОГХК'!AE238+'2. ГПП-ОГХК'!AE241+'2. ГПП-ОГХК'!AE244</f>
        <v>0</v>
      </c>
      <c r="X387" s="687">
        <f t="shared" si="729"/>
        <v>-43.5</v>
      </c>
      <c r="Y387" s="688">
        <f t="shared" si="730"/>
        <v>0</v>
      </c>
      <c r="Z387" s="687">
        <f>'2. ГПП-ОГХК'!AI238+'2. ГПП-ОГХК'!AI241+'2. ГПП-ОГХК'!AI244</f>
        <v>47.1</v>
      </c>
      <c r="AA387" s="687">
        <f>'2. ГПП-ОГХК'!AK238+'2. ГПП-ОГХК'!AK241+'2. ГПП-ОГХК'!AK244</f>
        <v>0</v>
      </c>
      <c r="AB387" s="687">
        <f t="shared" si="731"/>
        <v>-47.1</v>
      </c>
      <c r="AC387" s="688">
        <f t="shared" si="732"/>
        <v>0</v>
      </c>
      <c r="AD387" s="687">
        <f t="shared" si="733"/>
        <v>95.800000000000011</v>
      </c>
      <c r="AE387" s="687">
        <f t="shared" si="734"/>
        <v>0</v>
      </c>
      <c r="AF387" s="687">
        <f t="shared" si="735"/>
        <v>-95.800000000000011</v>
      </c>
      <c r="AG387" s="688">
        <f t="shared" si="736"/>
        <v>0</v>
      </c>
      <c r="AH387" s="687">
        <f>'2. ГПП-ОГХК'!AU238+'2. ГПП-ОГХК'!AU241+'2. ГПП-ОГХК'!AU244</f>
        <v>22.7</v>
      </c>
      <c r="AI387" s="687">
        <f>'2. ГПП-ОГХК'!AW238+'2. ГПП-ОГХК'!AW241+'2. ГПП-ОГХК'!AW244</f>
        <v>0</v>
      </c>
      <c r="AJ387" s="687">
        <f t="shared" si="737"/>
        <v>-22.7</v>
      </c>
      <c r="AK387" s="688">
        <f t="shared" si="738"/>
        <v>0</v>
      </c>
      <c r="AL387" s="687">
        <f>'2. ГПП-ОГХК'!BA238+'2. ГПП-ОГХК'!BA241+'2. ГПП-ОГХК'!BA244</f>
        <v>38.200000000000003</v>
      </c>
      <c r="AM387" s="687">
        <f>'2. ГПП-ОГХК'!BC238+'2. ГПП-ОГХК'!BC241+'2. ГПП-ОГХК'!BC244</f>
        <v>0</v>
      </c>
      <c r="AN387" s="687">
        <f t="shared" si="739"/>
        <v>-38.200000000000003</v>
      </c>
      <c r="AO387" s="688">
        <f t="shared" si="740"/>
        <v>0</v>
      </c>
      <c r="AP387" s="687">
        <f>'2. ГПП-ОГХК'!BG238+'2. ГПП-ОГХК'!BG241+'2. ГПП-ОГХК'!BG244</f>
        <v>34.9</v>
      </c>
      <c r="AQ387" s="687">
        <f>'2. ГПП-ОГХК'!BI238+'2. ГПП-ОГХК'!BI241+'2. ГПП-ОГХК'!BI244</f>
        <v>0</v>
      </c>
      <c r="AR387" s="687">
        <f t="shared" si="741"/>
        <v>-34.9</v>
      </c>
      <c r="AS387" s="688">
        <f t="shared" si="742"/>
        <v>0</v>
      </c>
      <c r="AT387" s="687">
        <f t="shared" si="743"/>
        <v>97.300000000000011</v>
      </c>
      <c r="AU387" s="687">
        <f t="shared" si="744"/>
        <v>0</v>
      </c>
      <c r="AV387" s="687">
        <f t="shared" si="745"/>
        <v>-97.300000000000011</v>
      </c>
      <c r="AW387" s="688">
        <f t="shared" si="746"/>
        <v>0</v>
      </c>
      <c r="AX387" s="687">
        <f>'2. ГПП-ОГХК'!BS238+'2. ГПП-ОГХК'!BS241+'2. ГПП-ОГХК'!BS244</f>
        <v>38.700000000000003</v>
      </c>
      <c r="AY387" s="687">
        <f>'2. ГПП-ОГХК'!BU238+'2. ГПП-ОГХК'!BU241+'2. ГПП-ОГХК'!BU244</f>
        <v>0</v>
      </c>
      <c r="AZ387" s="687">
        <f t="shared" si="747"/>
        <v>-38.700000000000003</v>
      </c>
      <c r="BA387" s="688">
        <f t="shared" si="748"/>
        <v>0</v>
      </c>
      <c r="BB387" s="687">
        <f>'2. ГПП-ОГХК'!BY238+'2. ГПП-ОГХК'!BY241+'2. ГПП-ОГХК'!BY244</f>
        <v>38.700000000000003</v>
      </c>
      <c r="BC387" s="687">
        <f>'2. ГПП-ОГХК'!CA238+'2. ГПП-ОГХК'!CA241+'2. ГПП-ОГХК'!CA244</f>
        <v>0</v>
      </c>
      <c r="BD387" s="687">
        <f t="shared" si="749"/>
        <v>-38.700000000000003</v>
      </c>
      <c r="BE387" s="688">
        <f t="shared" si="750"/>
        <v>0</v>
      </c>
      <c r="BF387" s="687">
        <f>'2. ГПП-ОГХК'!CE238+'2. ГПП-ОГХК'!CE241+'2. ГПП-ОГХК'!CE244</f>
        <v>19.899999999999999</v>
      </c>
      <c r="BG387" s="687">
        <f>'2. ГПП-ОГХК'!CG238+'2. ГПП-ОГХК'!CG241+'2. ГПП-ОГХК'!CG244</f>
        <v>0</v>
      </c>
      <c r="BH387" s="687">
        <f t="shared" si="751"/>
        <v>-19.899999999999999</v>
      </c>
      <c r="BI387" s="688">
        <f t="shared" si="752"/>
        <v>0</v>
      </c>
      <c r="BJ387" s="687">
        <f t="shared" si="753"/>
        <v>141.80000000000001</v>
      </c>
      <c r="BK387" s="687">
        <f t="shared" si="754"/>
        <v>0</v>
      </c>
      <c r="BL387" s="687">
        <f t="shared" si="755"/>
        <v>-141.80000000000001</v>
      </c>
      <c r="BM387" s="688">
        <f t="shared" si="756"/>
        <v>0</v>
      </c>
      <c r="BN387" s="687">
        <f>'2. ГПП-ОГХК'!CQ238+'2. ГПП-ОГХК'!CQ241+'2. ГПП-ОГХК'!CQ244</f>
        <v>48.4</v>
      </c>
      <c r="BO387" s="687">
        <f>'2. ГПП-ОГХК'!CS238+'2. ГПП-ОГХК'!CS241+'2. ГПП-ОГХК'!CS244</f>
        <v>0</v>
      </c>
      <c r="BP387" s="687">
        <f t="shared" si="757"/>
        <v>-48.4</v>
      </c>
      <c r="BQ387" s="688">
        <f t="shared" si="758"/>
        <v>0</v>
      </c>
      <c r="BR387" s="687">
        <f>'2. ГПП-ОГХК'!CW238+'2. ГПП-ОГХК'!CW241+'2. ГПП-ОГХК'!CW244</f>
        <v>45.5</v>
      </c>
      <c r="BS387" s="687">
        <f>'2. ГПП-ОГХК'!CY238+'2. ГПП-ОГХК'!CY241+'2. ГПП-ОГХК'!CY244</f>
        <v>0</v>
      </c>
      <c r="BT387" s="687">
        <f t="shared" si="759"/>
        <v>-45.5</v>
      </c>
      <c r="BU387" s="688">
        <f t="shared" si="760"/>
        <v>0</v>
      </c>
      <c r="BV387" s="687">
        <f>'2. ГПП-ОГХК'!DC238+'2. ГПП-ОГХК'!DC241+'2. ГПП-ОГХК'!DC244</f>
        <v>47.9</v>
      </c>
      <c r="BW387" s="687">
        <f>'2. ГПП-ОГХК'!DE238+'2. ГПП-ОГХК'!DE241+'2. ГПП-ОГХК'!DE244</f>
        <v>0</v>
      </c>
      <c r="BX387" s="687">
        <f t="shared" si="761"/>
        <v>-47.9</v>
      </c>
      <c r="BY387" s="688">
        <f t="shared" si="762"/>
        <v>0</v>
      </c>
    </row>
    <row r="388" spans="2:77" ht="20.100000000000001" customHeight="1">
      <c r="C388" s="436" t="s">
        <v>492</v>
      </c>
      <c r="D388" s="528"/>
      <c r="E388" s="528"/>
      <c r="F388" s="529"/>
      <c r="G388" s="530" t="s">
        <v>493</v>
      </c>
      <c r="H388" s="530"/>
      <c r="I388" s="691" t="s">
        <v>169</v>
      </c>
      <c r="J388" s="687">
        <f t="shared" si="719"/>
        <v>103.2</v>
      </c>
      <c r="K388" s="687">
        <f t="shared" si="720"/>
        <v>0</v>
      </c>
      <c r="L388" s="687">
        <f t="shared" si="721"/>
        <v>-103.2</v>
      </c>
      <c r="M388" s="688">
        <f t="shared" si="722"/>
        <v>0</v>
      </c>
      <c r="N388" s="687">
        <f t="shared" si="723"/>
        <v>26.2</v>
      </c>
      <c r="O388" s="687">
        <f t="shared" si="724"/>
        <v>0</v>
      </c>
      <c r="P388" s="687">
        <f t="shared" si="725"/>
        <v>-26.2</v>
      </c>
      <c r="Q388" s="688">
        <f t="shared" si="726"/>
        <v>0</v>
      </c>
      <c r="R388" s="687">
        <f>'3. ГПП-СГПЗ'!W48+'3. ГПП-СГПЗ'!W49</f>
        <v>9.1</v>
      </c>
      <c r="S388" s="687">
        <f>'3. ГПП-СГПЗ'!Y48+'3. ГПП-СГПЗ'!Y49</f>
        <v>0</v>
      </c>
      <c r="T388" s="687">
        <f t="shared" si="727"/>
        <v>-9.1</v>
      </c>
      <c r="U388" s="688">
        <f t="shared" si="728"/>
        <v>0</v>
      </c>
      <c r="V388" s="687">
        <f>'3. ГПП-СГПЗ'!AC48+'3. ГПП-СГПЗ'!AC49</f>
        <v>8.1</v>
      </c>
      <c r="W388" s="687">
        <f>'3. ГПП-СГПЗ'!AE48+'3. ГПП-СГПЗ'!AE49</f>
        <v>0</v>
      </c>
      <c r="X388" s="687">
        <f t="shared" si="729"/>
        <v>-8.1</v>
      </c>
      <c r="Y388" s="688">
        <f t="shared" si="730"/>
        <v>0</v>
      </c>
      <c r="Z388" s="687">
        <f>'3. ГПП-СГПЗ'!AI48+'3. ГПП-СГПЗ'!AI49</f>
        <v>9</v>
      </c>
      <c r="AA388" s="687">
        <f>'3. ГПП-СГПЗ'!AK48+'3. ГПП-СГПЗ'!AK49</f>
        <v>0</v>
      </c>
      <c r="AB388" s="687">
        <f t="shared" si="731"/>
        <v>-9</v>
      </c>
      <c r="AC388" s="688">
        <f t="shared" si="732"/>
        <v>0</v>
      </c>
      <c r="AD388" s="687">
        <f t="shared" si="733"/>
        <v>24</v>
      </c>
      <c r="AE388" s="687">
        <f t="shared" si="734"/>
        <v>0</v>
      </c>
      <c r="AF388" s="687">
        <f t="shared" si="735"/>
        <v>-24</v>
      </c>
      <c r="AG388" s="688">
        <f t="shared" si="736"/>
        <v>0</v>
      </c>
      <c r="AH388" s="687">
        <f>'3. ГПП-СГПЗ'!AU48+'3. ГПП-СГПЗ'!AU49</f>
        <v>5.1999999999999993</v>
      </c>
      <c r="AI388" s="687">
        <f>'3. ГПП-СГПЗ'!AW48+'3. ГПП-СГПЗ'!AW49</f>
        <v>0</v>
      </c>
      <c r="AJ388" s="687">
        <f t="shared" si="737"/>
        <v>-5.1999999999999993</v>
      </c>
      <c r="AK388" s="688">
        <f t="shared" si="738"/>
        <v>0</v>
      </c>
      <c r="AL388" s="687">
        <f>'3. ГПП-СГПЗ'!BA48+'3. ГПП-СГПЗ'!BA49</f>
        <v>9.7999999999999989</v>
      </c>
      <c r="AM388" s="687">
        <f>'3. ГПП-СГПЗ'!BC48+'3. ГПП-СГПЗ'!BC49</f>
        <v>0</v>
      </c>
      <c r="AN388" s="687">
        <f t="shared" si="739"/>
        <v>-9.7999999999999989</v>
      </c>
      <c r="AO388" s="688">
        <f t="shared" si="740"/>
        <v>0</v>
      </c>
      <c r="AP388" s="687">
        <f>'3. ГПП-СГПЗ'!BG48+'3. ГПП-СГПЗ'!BG49</f>
        <v>9</v>
      </c>
      <c r="AQ388" s="687">
        <f>'3. ГПП-СГПЗ'!BI48+'3. ГПП-СГПЗ'!BI49</f>
        <v>0</v>
      </c>
      <c r="AR388" s="687">
        <f t="shared" si="741"/>
        <v>-9</v>
      </c>
      <c r="AS388" s="688">
        <f t="shared" si="742"/>
        <v>0</v>
      </c>
      <c r="AT388" s="687">
        <f t="shared" si="743"/>
        <v>29</v>
      </c>
      <c r="AU388" s="687">
        <f t="shared" si="744"/>
        <v>0</v>
      </c>
      <c r="AV388" s="687">
        <f t="shared" si="745"/>
        <v>-29</v>
      </c>
      <c r="AW388" s="688">
        <f t="shared" si="746"/>
        <v>0</v>
      </c>
      <c r="AX388" s="687">
        <f>'3. ГПП-СГПЗ'!BS48+'3. ГПП-СГПЗ'!BS49</f>
        <v>10</v>
      </c>
      <c r="AY388" s="687">
        <f>'3. ГПП-СГПЗ'!BU48+'3. ГПП-СГПЗ'!BU49</f>
        <v>0</v>
      </c>
      <c r="AZ388" s="687">
        <f t="shared" si="747"/>
        <v>-10</v>
      </c>
      <c r="BA388" s="688">
        <f t="shared" si="748"/>
        <v>0</v>
      </c>
      <c r="BB388" s="687">
        <f>'3. ГПП-СГПЗ'!BY48+'3. ГПП-СГПЗ'!BY49</f>
        <v>9.6999999999999993</v>
      </c>
      <c r="BC388" s="687">
        <f>'3. ГПП-СГПЗ'!CA48+'3. ГПП-СГПЗ'!CA49</f>
        <v>0</v>
      </c>
      <c r="BD388" s="687">
        <f t="shared" si="749"/>
        <v>-9.6999999999999993</v>
      </c>
      <c r="BE388" s="688">
        <f t="shared" si="750"/>
        <v>0</v>
      </c>
      <c r="BF388" s="687">
        <f>'3. ГПП-СГПЗ'!CE48+'3. ГПП-СГПЗ'!CE49</f>
        <v>9.2999999999999989</v>
      </c>
      <c r="BG388" s="687">
        <f>'3. ГПП-СГПЗ'!CG48+'3. ГПП-СГПЗ'!CG49</f>
        <v>0</v>
      </c>
      <c r="BH388" s="687">
        <f t="shared" si="751"/>
        <v>-9.2999999999999989</v>
      </c>
      <c r="BI388" s="688">
        <f t="shared" si="752"/>
        <v>0</v>
      </c>
      <c r="BJ388" s="687">
        <f t="shared" si="753"/>
        <v>24</v>
      </c>
      <c r="BK388" s="687">
        <f t="shared" si="754"/>
        <v>0</v>
      </c>
      <c r="BL388" s="687">
        <f t="shared" si="755"/>
        <v>-24</v>
      </c>
      <c r="BM388" s="688">
        <f t="shared" si="756"/>
        <v>0</v>
      </c>
      <c r="BN388" s="687">
        <f>'3. ГПП-СГПЗ'!CQ48+'3. ГПП-СГПЗ'!CQ49</f>
        <v>6.2</v>
      </c>
      <c r="BO388" s="687">
        <f>'3. ГПП-СГПЗ'!CS48+'3. ГПП-СГПЗ'!CS49</f>
        <v>0</v>
      </c>
      <c r="BP388" s="687">
        <f t="shared" si="757"/>
        <v>-6.2</v>
      </c>
      <c r="BQ388" s="688">
        <f t="shared" si="758"/>
        <v>0</v>
      </c>
      <c r="BR388" s="687">
        <f>'3. ГПП-СГПЗ'!CW48+'3. ГПП-СГПЗ'!CW49</f>
        <v>8.6999999999999993</v>
      </c>
      <c r="BS388" s="687">
        <f>'3. ГПП-СГПЗ'!CY48+'3. ГПП-СГПЗ'!CY49</f>
        <v>0</v>
      </c>
      <c r="BT388" s="687">
        <f t="shared" si="759"/>
        <v>-8.6999999999999993</v>
      </c>
      <c r="BU388" s="688">
        <f t="shared" si="760"/>
        <v>0</v>
      </c>
      <c r="BV388" s="687">
        <f>'3. ГПП-СГПЗ'!DC48+'3. ГПП-СГПЗ'!DC49</f>
        <v>9.1</v>
      </c>
      <c r="BW388" s="687">
        <f>'3. ГПП-СГПЗ'!DE48+'3. ГПП-СГПЗ'!DE49</f>
        <v>0</v>
      </c>
      <c r="BX388" s="687">
        <f t="shared" si="761"/>
        <v>-9.1</v>
      </c>
      <c r="BY388" s="688">
        <f t="shared" si="762"/>
        <v>0</v>
      </c>
    </row>
    <row r="389" spans="2:77" ht="20.100000000000001" customHeight="1">
      <c r="C389" s="436" t="s">
        <v>225</v>
      </c>
      <c r="D389" s="528"/>
      <c r="E389" s="528"/>
      <c r="F389" s="529"/>
      <c r="G389" s="530" t="s">
        <v>494</v>
      </c>
      <c r="H389" s="530"/>
      <c r="I389" s="691" t="s">
        <v>169</v>
      </c>
      <c r="J389" s="687">
        <f t="shared" si="719"/>
        <v>9.2000000000000011</v>
      </c>
      <c r="K389" s="687">
        <f t="shared" si="720"/>
        <v>0</v>
      </c>
      <c r="L389" s="687">
        <f t="shared" si="721"/>
        <v>-9.2000000000000011</v>
      </c>
      <c r="M389" s="688">
        <f t="shared" si="722"/>
        <v>0</v>
      </c>
      <c r="N389" s="687">
        <f t="shared" si="723"/>
        <v>2.4000000000000004</v>
      </c>
      <c r="O389" s="687">
        <f t="shared" si="724"/>
        <v>0</v>
      </c>
      <c r="P389" s="687">
        <f t="shared" si="725"/>
        <v>-2.4000000000000004</v>
      </c>
      <c r="Q389" s="688">
        <f t="shared" si="726"/>
        <v>0</v>
      </c>
      <c r="R389" s="687">
        <f>'4. ГПП-УЗПКТ-СЗСК'!W138</f>
        <v>0.8</v>
      </c>
      <c r="S389" s="687">
        <f>'4. ГПП-УЗПКТ-СЗСК'!Y138</f>
        <v>0</v>
      </c>
      <c r="T389" s="687">
        <f t="shared" si="727"/>
        <v>-0.8</v>
      </c>
      <c r="U389" s="688">
        <f t="shared" si="728"/>
        <v>0</v>
      </c>
      <c r="V389" s="687">
        <f>'4. ГПП-УЗПКТ-СЗСК'!AC138</f>
        <v>0.8</v>
      </c>
      <c r="W389" s="687">
        <f>'4. ГПП-УЗПКТ-СЗСК'!AE138</f>
        <v>0</v>
      </c>
      <c r="X389" s="687">
        <f t="shared" si="729"/>
        <v>-0.8</v>
      </c>
      <c r="Y389" s="688">
        <f t="shared" si="730"/>
        <v>0</v>
      </c>
      <c r="Z389" s="687">
        <f>'4. ГПП-УЗПКТ-СЗСК'!AI138</f>
        <v>0.8</v>
      </c>
      <c r="AA389" s="687">
        <f>'4. ГПП-УЗПКТ-СЗСК'!AK138</f>
        <v>0</v>
      </c>
      <c r="AB389" s="687">
        <f t="shared" si="731"/>
        <v>-0.8</v>
      </c>
      <c r="AC389" s="688">
        <f t="shared" si="732"/>
        <v>0</v>
      </c>
      <c r="AD389" s="687">
        <f t="shared" si="733"/>
        <v>2</v>
      </c>
      <c r="AE389" s="687">
        <f t="shared" si="734"/>
        <v>0</v>
      </c>
      <c r="AF389" s="687">
        <f t="shared" si="735"/>
        <v>-2</v>
      </c>
      <c r="AG389" s="688">
        <f t="shared" si="736"/>
        <v>0</v>
      </c>
      <c r="AH389" s="687">
        <f>'4. ГПП-УЗПКТ-СЗСК'!AU138</f>
        <v>0.8</v>
      </c>
      <c r="AI389" s="687">
        <f>'4. ГПП-УЗПКТ-СЗСК'!AW138</f>
        <v>0</v>
      </c>
      <c r="AJ389" s="687">
        <f t="shared" si="737"/>
        <v>-0.8</v>
      </c>
      <c r="AK389" s="688">
        <f t="shared" si="738"/>
        <v>0</v>
      </c>
      <c r="AL389" s="687">
        <f>'4. ГПП-УЗПКТ-СЗСК'!BA138</f>
        <v>0.4</v>
      </c>
      <c r="AM389" s="687">
        <f>'4. ГПП-УЗПКТ-СЗСК'!BC138</f>
        <v>0</v>
      </c>
      <c r="AN389" s="687">
        <f t="shared" si="739"/>
        <v>-0.4</v>
      </c>
      <c r="AO389" s="688">
        <f t="shared" si="740"/>
        <v>0</v>
      </c>
      <c r="AP389" s="687">
        <f>'4. ГПП-УЗПКТ-СЗСК'!BG138</f>
        <v>0.8</v>
      </c>
      <c r="AQ389" s="687">
        <f>'4. ГПП-УЗПКТ-СЗСК'!BI138</f>
        <v>0</v>
      </c>
      <c r="AR389" s="687">
        <f t="shared" si="741"/>
        <v>-0.8</v>
      </c>
      <c r="AS389" s="688">
        <f t="shared" si="742"/>
        <v>0</v>
      </c>
      <c r="AT389" s="687">
        <f t="shared" si="743"/>
        <v>2.4000000000000004</v>
      </c>
      <c r="AU389" s="687">
        <f t="shared" si="744"/>
        <v>0</v>
      </c>
      <c r="AV389" s="687">
        <f t="shared" si="745"/>
        <v>-2.4000000000000004</v>
      </c>
      <c r="AW389" s="688">
        <f t="shared" si="746"/>
        <v>0</v>
      </c>
      <c r="AX389" s="687">
        <f>'4. ГПП-УЗПКТ-СЗСК'!BS138</f>
        <v>0.8</v>
      </c>
      <c r="AY389" s="687">
        <f>'4. ГПП-УЗПКТ-СЗСК'!BU138</f>
        <v>0</v>
      </c>
      <c r="AZ389" s="687">
        <f t="shared" si="747"/>
        <v>-0.8</v>
      </c>
      <c r="BA389" s="688">
        <f t="shared" si="748"/>
        <v>0</v>
      </c>
      <c r="BB389" s="687">
        <f>'4. ГПП-УЗПКТ-СЗСК'!BY138</f>
        <v>0.8</v>
      </c>
      <c r="BC389" s="687">
        <f>'4. ГПП-УЗПКТ-СЗСК'!CA138</f>
        <v>0</v>
      </c>
      <c r="BD389" s="687">
        <f t="shared" si="749"/>
        <v>-0.8</v>
      </c>
      <c r="BE389" s="688">
        <f t="shared" si="750"/>
        <v>0</v>
      </c>
      <c r="BF389" s="687">
        <f>'4. ГПП-УЗПКТ-СЗСК'!CE138</f>
        <v>0.8</v>
      </c>
      <c r="BG389" s="687">
        <f>'4. ГПП-УЗПКТ-СЗСК'!CG138</f>
        <v>0</v>
      </c>
      <c r="BH389" s="687">
        <f t="shared" si="751"/>
        <v>-0.8</v>
      </c>
      <c r="BI389" s="688">
        <f t="shared" si="752"/>
        <v>0</v>
      </c>
      <c r="BJ389" s="687">
        <f t="shared" si="753"/>
        <v>2.4000000000000004</v>
      </c>
      <c r="BK389" s="687">
        <f t="shared" si="754"/>
        <v>0</v>
      </c>
      <c r="BL389" s="687">
        <f t="shared" si="755"/>
        <v>-2.4000000000000004</v>
      </c>
      <c r="BM389" s="688">
        <f t="shared" si="756"/>
        <v>0</v>
      </c>
      <c r="BN389" s="687">
        <f>'4. ГПП-УЗПКТ-СЗСК'!CQ138</f>
        <v>0.8</v>
      </c>
      <c r="BO389" s="687">
        <f>'4. ГПП-УЗПКТ-СЗСК'!CS138</f>
        <v>0</v>
      </c>
      <c r="BP389" s="687">
        <f t="shared" si="757"/>
        <v>-0.8</v>
      </c>
      <c r="BQ389" s="688">
        <f t="shared" si="758"/>
        <v>0</v>
      </c>
      <c r="BR389" s="687">
        <f>'4. ГПП-УЗПКТ-СЗСК'!CW138</f>
        <v>0.8</v>
      </c>
      <c r="BS389" s="687">
        <f>'4. ГПП-УЗПКТ-СЗСК'!CY138</f>
        <v>0</v>
      </c>
      <c r="BT389" s="687">
        <f t="shared" si="759"/>
        <v>-0.8</v>
      </c>
      <c r="BU389" s="688">
        <f t="shared" si="760"/>
        <v>0</v>
      </c>
      <c r="BV389" s="687">
        <f>'4. ГПП-УЗПКТ-СЗСК'!DC138</f>
        <v>0.8</v>
      </c>
      <c r="BW389" s="687">
        <f>'4. ГПП-УЗПКТ-СЗСК'!DE138</f>
        <v>0</v>
      </c>
      <c r="BX389" s="687">
        <f t="shared" si="761"/>
        <v>-0.8</v>
      </c>
      <c r="BY389" s="688">
        <f t="shared" si="762"/>
        <v>0</v>
      </c>
    </row>
    <row r="390" spans="2:77" ht="20.100000000000001" customHeight="1">
      <c r="C390" s="436" t="s">
        <v>315</v>
      </c>
      <c r="D390" s="528"/>
      <c r="E390" s="528"/>
      <c r="F390" s="529"/>
      <c r="G390" s="530" t="s">
        <v>495</v>
      </c>
      <c r="H390" s="530"/>
      <c r="I390" s="691" t="s">
        <v>169</v>
      </c>
      <c r="J390" s="687">
        <f t="shared" si="719"/>
        <v>1478.4</v>
      </c>
      <c r="K390" s="687">
        <f t="shared" si="720"/>
        <v>0</v>
      </c>
      <c r="L390" s="687">
        <f t="shared" si="721"/>
        <v>-1478.4</v>
      </c>
      <c r="M390" s="688">
        <f t="shared" si="722"/>
        <v>0</v>
      </c>
      <c r="N390" s="687">
        <f t="shared" si="723"/>
        <v>364.6</v>
      </c>
      <c r="O390" s="687">
        <f t="shared" si="724"/>
        <v>0</v>
      </c>
      <c r="P390" s="687">
        <f t="shared" si="725"/>
        <v>-364.6</v>
      </c>
      <c r="Q390" s="688">
        <f t="shared" si="726"/>
        <v>0</v>
      </c>
      <c r="R390" s="687">
        <f>'4. ГПП-УЗПКТ-СЗСК'!W141</f>
        <v>125.6</v>
      </c>
      <c r="S390" s="687">
        <f>'4. ГПП-УЗПКТ-СЗСК'!Y141</f>
        <v>0</v>
      </c>
      <c r="T390" s="687">
        <f t="shared" si="727"/>
        <v>-125.6</v>
      </c>
      <c r="U390" s="688">
        <f t="shared" si="728"/>
        <v>0</v>
      </c>
      <c r="V390" s="687">
        <f>'4. ГПП-УЗПКТ-СЗСК'!AC141</f>
        <v>113.39999999999999</v>
      </c>
      <c r="W390" s="687">
        <f>'4. ГПП-УЗПКТ-СЗСК'!AE141</f>
        <v>0</v>
      </c>
      <c r="X390" s="687">
        <f t="shared" si="729"/>
        <v>-113.39999999999999</v>
      </c>
      <c r="Y390" s="688">
        <f t="shared" si="730"/>
        <v>0</v>
      </c>
      <c r="Z390" s="687">
        <f>'4. ГПП-УЗПКТ-СЗСК'!AI141</f>
        <v>125.6</v>
      </c>
      <c r="AA390" s="687">
        <f>'4. ГПП-УЗПКТ-СЗСК'!AK141</f>
        <v>0</v>
      </c>
      <c r="AB390" s="687">
        <f t="shared" si="731"/>
        <v>-125.6</v>
      </c>
      <c r="AC390" s="688">
        <f t="shared" si="732"/>
        <v>0</v>
      </c>
      <c r="AD390" s="687">
        <f t="shared" si="733"/>
        <v>368.6</v>
      </c>
      <c r="AE390" s="687">
        <f t="shared" si="734"/>
        <v>0</v>
      </c>
      <c r="AF390" s="687">
        <f t="shared" si="735"/>
        <v>-368.6</v>
      </c>
      <c r="AG390" s="688">
        <f t="shared" si="736"/>
        <v>0</v>
      </c>
      <c r="AH390" s="687">
        <f>'4. ГПП-УЗПКТ-СЗСК'!AU141</f>
        <v>121.5</v>
      </c>
      <c r="AI390" s="687">
        <f>'4. ГПП-УЗПКТ-СЗСК'!AW141</f>
        <v>0</v>
      </c>
      <c r="AJ390" s="687">
        <f t="shared" si="737"/>
        <v>-121.5</v>
      </c>
      <c r="AK390" s="688">
        <f t="shared" si="738"/>
        <v>0</v>
      </c>
      <c r="AL390" s="687">
        <f>'4. ГПП-УЗПКТ-СЗСК'!BA141</f>
        <v>125.6</v>
      </c>
      <c r="AM390" s="687">
        <f>'4. ГПП-УЗПКТ-СЗСК'!BC141</f>
        <v>0</v>
      </c>
      <c r="AN390" s="687">
        <f t="shared" si="739"/>
        <v>-125.6</v>
      </c>
      <c r="AO390" s="688">
        <f t="shared" si="740"/>
        <v>0</v>
      </c>
      <c r="AP390" s="687">
        <f>'4. ГПП-УЗПКТ-СЗСК'!BG141</f>
        <v>121.5</v>
      </c>
      <c r="AQ390" s="687">
        <f>'4. ГПП-УЗПКТ-СЗСК'!BI141</f>
        <v>0</v>
      </c>
      <c r="AR390" s="687">
        <f t="shared" si="741"/>
        <v>-121.5</v>
      </c>
      <c r="AS390" s="688">
        <f t="shared" si="742"/>
        <v>0</v>
      </c>
      <c r="AT390" s="687">
        <f t="shared" si="743"/>
        <v>372.6</v>
      </c>
      <c r="AU390" s="687">
        <f t="shared" si="744"/>
        <v>0</v>
      </c>
      <c r="AV390" s="687">
        <f t="shared" si="745"/>
        <v>-372.6</v>
      </c>
      <c r="AW390" s="688">
        <f t="shared" si="746"/>
        <v>0</v>
      </c>
      <c r="AX390" s="687">
        <f>'4. ГПП-УЗПКТ-СЗСК'!BS141</f>
        <v>125.5</v>
      </c>
      <c r="AY390" s="687">
        <f>'4. ГПП-УЗПКТ-СЗСК'!BU141</f>
        <v>0</v>
      </c>
      <c r="AZ390" s="687">
        <f t="shared" si="747"/>
        <v>-125.5</v>
      </c>
      <c r="BA390" s="688">
        <f t="shared" si="748"/>
        <v>0</v>
      </c>
      <c r="BB390" s="687">
        <f>'4. ГПП-УЗПКТ-СЗСК'!BY141</f>
        <v>125.6</v>
      </c>
      <c r="BC390" s="687">
        <f>'4. ГПП-УЗПКТ-СЗСК'!CA141</f>
        <v>0</v>
      </c>
      <c r="BD390" s="687">
        <f t="shared" si="749"/>
        <v>-125.6</v>
      </c>
      <c r="BE390" s="688">
        <f t="shared" si="750"/>
        <v>0</v>
      </c>
      <c r="BF390" s="687">
        <f>'4. ГПП-УЗПКТ-СЗСК'!CE141</f>
        <v>121.5</v>
      </c>
      <c r="BG390" s="687">
        <f>'4. ГПП-УЗПКТ-СЗСК'!CG141</f>
        <v>0</v>
      </c>
      <c r="BH390" s="687">
        <f t="shared" si="751"/>
        <v>-121.5</v>
      </c>
      <c r="BI390" s="688">
        <f t="shared" si="752"/>
        <v>0</v>
      </c>
      <c r="BJ390" s="687">
        <f t="shared" si="753"/>
        <v>372.6</v>
      </c>
      <c r="BK390" s="687">
        <f t="shared" si="754"/>
        <v>0</v>
      </c>
      <c r="BL390" s="687">
        <f t="shared" si="755"/>
        <v>-372.6</v>
      </c>
      <c r="BM390" s="688">
        <f t="shared" si="756"/>
        <v>0</v>
      </c>
      <c r="BN390" s="687">
        <f>'4. ГПП-УЗПКТ-СЗСК'!CQ141</f>
        <v>125.5</v>
      </c>
      <c r="BO390" s="687">
        <f>'4. ГПП-УЗПКТ-СЗСК'!CS141</f>
        <v>0</v>
      </c>
      <c r="BP390" s="687">
        <f t="shared" si="757"/>
        <v>-125.5</v>
      </c>
      <c r="BQ390" s="688">
        <f t="shared" si="758"/>
        <v>0</v>
      </c>
      <c r="BR390" s="687">
        <f>'4. ГПП-УЗПКТ-СЗСК'!CW141</f>
        <v>121.6</v>
      </c>
      <c r="BS390" s="687">
        <f>'4. ГПП-УЗПКТ-СЗСК'!CY141</f>
        <v>0</v>
      </c>
      <c r="BT390" s="687">
        <f t="shared" si="759"/>
        <v>-121.6</v>
      </c>
      <c r="BU390" s="688">
        <f t="shared" si="760"/>
        <v>0</v>
      </c>
      <c r="BV390" s="687">
        <f>'4. ГПП-УЗПКТ-СЗСК'!DC141</f>
        <v>125.5</v>
      </c>
      <c r="BW390" s="687">
        <f>'4. ГПП-УЗПКТ-СЗСК'!DE141</f>
        <v>0</v>
      </c>
      <c r="BX390" s="687">
        <f t="shared" si="761"/>
        <v>-125.5</v>
      </c>
      <c r="BY390" s="688">
        <f t="shared" si="762"/>
        <v>0</v>
      </c>
    </row>
    <row r="391" spans="2:77" ht="20.100000000000001" customHeight="1">
      <c r="C391" s="424" t="s">
        <v>374</v>
      </c>
      <c r="D391" s="528"/>
      <c r="E391" s="528"/>
      <c r="F391" s="529"/>
      <c r="G391" s="530" t="s">
        <v>496</v>
      </c>
      <c r="H391" s="530"/>
      <c r="I391" s="446" t="s">
        <v>169</v>
      </c>
      <c r="J391" s="687">
        <f t="shared" si="719"/>
        <v>566.70000000000005</v>
      </c>
      <c r="K391" s="687">
        <f t="shared" si="720"/>
        <v>0</v>
      </c>
      <c r="L391" s="687">
        <f t="shared" si="721"/>
        <v>-566.70000000000005</v>
      </c>
      <c r="M391" s="688">
        <f t="shared" si="722"/>
        <v>0</v>
      </c>
      <c r="N391" s="687">
        <f t="shared" si="723"/>
        <v>122.9</v>
      </c>
      <c r="O391" s="687">
        <f t="shared" si="724"/>
        <v>0</v>
      </c>
      <c r="P391" s="687">
        <f t="shared" si="725"/>
        <v>-122.9</v>
      </c>
      <c r="Q391" s="688">
        <f t="shared" si="726"/>
        <v>0</v>
      </c>
      <c r="R391" s="687">
        <f>'14. ГП Благовещенск (Ам ГПЗ)'!W45+'14. ГП Благовещенск (Ам ГПЗ)'!W46+'14. ГП Благовещенск (Ам ГПЗ)'!W47</f>
        <v>44.3</v>
      </c>
      <c r="S391" s="687">
        <f>'14. ГП Благовещенск (Ам ГПЗ)'!Y45+'14. ГП Благовещенск (Ам ГПЗ)'!Y46+'14. ГП Благовещенск (Ам ГПЗ)'!Y47</f>
        <v>0</v>
      </c>
      <c r="T391" s="687">
        <f t="shared" si="727"/>
        <v>-44.3</v>
      </c>
      <c r="U391" s="688">
        <f t="shared" si="728"/>
        <v>0</v>
      </c>
      <c r="V391" s="687">
        <f>'14. ГП Благовещенск (Ам ГПЗ)'!AC45+'14. ГП Благовещенск (Ам ГПЗ)'!AC46+'14. ГП Благовещенск (Ам ГПЗ)'!AC47</f>
        <v>40</v>
      </c>
      <c r="W391" s="687">
        <f>'14. ГП Благовещенск (Ам ГПЗ)'!AE45+'14. ГП Благовещенск (Ам ГПЗ)'!AE46+'14. ГП Благовещенск (Ам ГПЗ)'!AE47</f>
        <v>0</v>
      </c>
      <c r="X391" s="687">
        <f t="shared" si="729"/>
        <v>-40</v>
      </c>
      <c r="Y391" s="688">
        <f t="shared" si="730"/>
        <v>0</v>
      </c>
      <c r="Z391" s="687">
        <f>'14. ГП Благовещенск (Ам ГПЗ)'!AI45+'14. ГП Благовещенск (Ам ГПЗ)'!AI46+'14. ГП Благовещенск (Ам ГПЗ)'!AI47</f>
        <v>38.6</v>
      </c>
      <c r="AA391" s="687">
        <f>'14. ГП Благовещенск (Ам ГПЗ)'!AK45+'14. ГП Благовещенск (Ам ГПЗ)'!AK46+'14. ГП Благовещенск (Ам ГПЗ)'!AK47</f>
        <v>0</v>
      </c>
      <c r="AB391" s="687">
        <f t="shared" si="731"/>
        <v>-38.6</v>
      </c>
      <c r="AC391" s="688">
        <f t="shared" si="732"/>
        <v>0</v>
      </c>
      <c r="AD391" s="687">
        <f t="shared" si="733"/>
        <v>125.5</v>
      </c>
      <c r="AE391" s="687">
        <f t="shared" si="734"/>
        <v>0</v>
      </c>
      <c r="AF391" s="687">
        <f t="shared" si="735"/>
        <v>-125.5</v>
      </c>
      <c r="AG391" s="688">
        <f t="shared" si="736"/>
        <v>0</v>
      </c>
      <c r="AH391" s="687">
        <f>'14. ГП Благовещенск (Ам ГПЗ)'!AU45+'14. ГП Благовещенск (Ам ГПЗ)'!AU46+'14. ГП Благовещенск (Ам ГПЗ)'!AU47</f>
        <v>38.299999999999997</v>
      </c>
      <c r="AI391" s="687">
        <f>'14. ГП Благовещенск (Ам ГПЗ)'!AW45+'14. ГП Благовещенск (Ам ГПЗ)'!AW46+'14. ГП Благовещенск (Ам ГПЗ)'!AW47</f>
        <v>0</v>
      </c>
      <c r="AJ391" s="687">
        <f t="shared" si="737"/>
        <v>-38.299999999999997</v>
      </c>
      <c r="AK391" s="688">
        <f t="shared" si="738"/>
        <v>0</v>
      </c>
      <c r="AL391" s="687">
        <f>'14. ГП Благовещенск (Ам ГПЗ)'!BA45+'14. ГП Благовещенск (Ам ГПЗ)'!BA46+'14. ГП Благовещенск (Ам ГПЗ)'!BA47</f>
        <v>44.3</v>
      </c>
      <c r="AM391" s="687">
        <f>'14. ГП Благовещенск (Ам ГПЗ)'!BC45+'14. ГП Благовещенск (Ам ГПЗ)'!BC46+'14. ГП Благовещенск (Ам ГПЗ)'!BC47</f>
        <v>0</v>
      </c>
      <c r="AN391" s="687">
        <f t="shared" si="739"/>
        <v>-44.3</v>
      </c>
      <c r="AO391" s="688">
        <f t="shared" si="740"/>
        <v>0</v>
      </c>
      <c r="AP391" s="687">
        <f>'14. ГП Благовещенск (Ам ГПЗ)'!BG45+'14. ГП Благовещенск (Ам ГПЗ)'!BG46+'14. ГП Благовещенск (Ам ГПЗ)'!BG47</f>
        <v>42.9</v>
      </c>
      <c r="AQ391" s="687">
        <f>'14. ГП Благовещенск (Ам ГПЗ)'!BI45+'14. ГП Благовещенск (Ам ГПЗ)'!BI46+'14. ГП Благовещенск (Ам ГПЗ)'!BI47</f>
        <v>0</v>
      </c>
      <c r="AR391" s="687">
        <f t="shared" si="741"/>
        <v>-42.9</v>
      </c>
      <c r="AS391" s="688">
        <f t="shared" si="742"/>
        <v>0</v>
      </c>
      <c r="AT391" s="687">
        <f t="shared" si="743"/>
        <v>186.8</v>
      </c>
      <c r="AU391" s="687">
        <f t="shared" si="744"/>
        <v>0</v>
      </c>
      <c r="AV391" s="687">
        <f t="shared" si="745"/>
        <v>-186.8</v>
      </c>
      <c r="AW391" s="688">
        <f t="shared" si="746"/>
        <v>0</v>
      </c>
      <c r="AX391" s="687">
        <f>'14. ГП Благовещенск (Ам ГПЗ)'!BS45+'14. ГП Благовещенск (Ам ГПЗ)'!BS46+'14. ГП Благовещенск (Ам ГПЗ)'!BS47</f>
        <v>61.1</v>
      </c>
      <c r="AY391" s="687">
        <f>'14. ГП Благовещенск (Ам ГПЗ)'!BU45+'14. ГП Благовещенск (Ам ГПЗ)'!BU46+'14. ГП Благовещенск (Ам ГПЗ)'!BU47</f>
        <v>0</v>
      </c>
      <c r="AZ391" s="687">
        <f t="shared" si="747"/>
        <v>-61.1</v>
      </c>
      <c r="BA391" s="688">
        <f t="shared" si="748"/>
        <v>0</v>
      </c>
      <c r="BB391" s="687">
        <f>'14. ГП Благовещенск (Ам ГПЗ)'!BY45+'14. ГП Благовещенск (Ам ГПЗ)'!BY46+'14. ГП Благовещенск (Ам ГПЗ)'!BY47</f>
        <v>94.4</v>
      </c>
      <c r="BC391" s="687">
        <f>'14. ГП Благовещенск (Ам ГПЗ)'!CA45+'14. ГП Благовещенск (Ам ГПЗ)'!CA46+'14. ГП Благовещенск (Ам ГПЗ)'!CA47</f>
        <v>0</v>
      </c>
      <c r="BD391" s="687">
        <f t="shared" si="749"/>
        <v>-94.4</v>
      </c>
      <c r="BE391" s="688">
        <f t="shared" si="750"/>
        <v>0</v>
      </c>
      <c r="BF391" s="687">
        <f>'14. ГП Благовещенск (Ам ГПЗ)'!CE45+'14. ГП Благовещенск (Ам ГПЗ)'!CE46+'14. ГП Благовещенск (Ам ГПЗ)'!CE47</f>
        <v>31.3</v>
      </c>
      <c r="BG391" s="687">
        <f>'14. ГП Благовещенск (Ам ГПЗ)'!CG45+'14. ГП Благовещенск (Ам ГПЗ)'!CG46+'14. ГП Благовещенск (Ам ГПЗ)'!CG47</f>
        <v>0</v>
      </c>
      <c r="BH391" s="687">
        <f t="shared" si="751"/>
        <v>-31.3</v>
      </c>
      <c r="BI391" s="688">
        <f t="shared" si="752"/>
        <v>0</v>
      </c>
      <c r="BJ391" s="687">
        <f t="shared" si="753"/>
        <v>131.5</v>
      </c>
      <c r="BK391" s="687">
        <f t="shared" si="754"/>
        <v>0</v>
      </c>
      <c r="BL391" s="687">
        <f t="shared" si="755"/>
        <v>-131.5</v>
      </c>
      <c r="BM391" s="688">
        <f t="shared" si="756"/>
        <v>0</v>
      </c>
      <c r="BN391" s="687">
        <f>'14. ГП Благовещенск (Ам ГПЗ)'!CQ45+'14. ГП Благовещенск (Ам ГПЗ)'!CQ46+'14. ГП Благовещенск (Ам ГПЗ)'!CQ47</f>
        <v>44.3</v>
      </c>
      <c r="BO391" s="687">
        <f>'14. ГП Благовещенск (Ам ГПЗ)'!CS45+'14. ГП Благовещенск (Ам ГПЗ)'!CS46+'14. ГП Благовещенск (Ам ГПЗ)'!CS47</f>
        <v>0</v>
      </c>
      <c r="BP391" s="687">
        <f t="shared" si="757"/>
        <v>-44.3</v>
      </c>
      <c r="BQ391" s="688">
        <f t="shared" si="758"/>
        <v>0</v>
      </c>
      <c r="BR391" s="687">
        <f>'14. ГП Благовещенск (Ам ГПЗ)'!CW45+'14. ГП Благовещенск (Ам ГПЗ)'!CW46+'14. ГП Благовещенск (Ам ГПЗ)'!CW47</f>
        <v>42.9</v>
      </c>
      <c r="BS391" s="687">
        <f>'14. ГП Благовещенск (Ам ГПЗ)'!CY45+'14. ГП Благовещенск (Ам ГПЗ)'!CY46+'14. ГП Благовещенск (Ам ГПЗ)'!CY47</f>
        <v>0</v>
      </c>
      <c r="BT391" s="687">
        <f t="shared" si="759"/>
        <v>-42.9</v>
      </c>
      <c r="BU391" s="688">
        <f t="shared" si="760"/>
        <v>0</v>
      </c>
      <c r="BV391" s="687">
        <f>'14. ГП Благовещенск (Ам ГПЗ)'!DC45+'14. ГП Благовещенск (Ам ГПЗ)'!DC46+'14. ГП Благовещенск (Ам ГПЗ)'!DC47</f>
        <v>44.3</v>
      </c>
      <c r="BW391" s="687">
        <f>'14. ГП Благовещенск (Ам ГПЗ)'!DE45+'14. ГП Благовещенск (Ам ГПЗ)'!DE46+'14. ГП Благовещенск (Ам ГПЗ)'!DE47</f>
        <v>0</v>
      </c>
      <c r="BX391" s="687">
        <f t="shared" si="761"/>
        <v>-44.3</v>
      </c>
      <c r="BY391" s="688">
        <f t="shared" si="762"/>
        <v>0</v>
      </c>
    </row>
    <row r="392" spans="2:77" ht="20.100000000000001" customHeight="1">
      <c r="C392" s="436" t="s">
        <v>376</v>
      </c>
      <c r="D392" s="528"/>
      <c r="E392" s="528"/>
      <c r="F392" s="529"/>
      <c r="G392" s="530" t="s">
        <v>496</v>
      </c>
      <c r="H392" s="530"/>
      <c r="I392" s="691" t="s">
        <v>169</v>
      </c>
      <c r="J392" s="687">
        <f t="shared" si="719"/>
        <v>566.70000000000005</v>
      </c>
      <c r="K392" s="687">
        <f t="shared" si="720"/>
        <v>0</v>
      </c>
      <c r="L392" s="687">
        <f t="shared" si="721"/>
        <v>-566.70000000000005</v>
      </c>
      <c r="M392" s="688">
        <f t="shared" si="722"/>
        <v>0</v>
      </c>
      <c r="N392" s="687">
        <f t="shared" si="723"/>
        <v>122.9</v>
      </c>
      <c r="O392" s="687">
        <f t="shared" si="724"/>
        <v>0</v>
      </c>
      <c r="P392" s="687">
        <f t="shared" si="725"/>
        <v>-122.9</v>
      </c>
      <c r="Q392" s="688">
        <f t="shared" si="726"/>
        <v>0</v>
      </c>
      <c r="R392" s="687">
        <f>'14. ГП Благовещенск (Ам ГПЗ)'!W45+'14. ГП Благовещенск (Ам ГПЗ)'!W46+'14. ГП Благовещенск (Ам ГПЗ)'!W47</f>
        <v>44.3</v>
      </c>
      <c r="S392" s="687">
        <f>'14. ГП Благовещенск (Ам ГПЗ)'!Y45+'14. ГП Благовещенск (Ам ГПЗ)'!Y46+'14. ГП Благовещенск (Ам ГПЗ)'!Y47</f>
        <v>0</v>
      </c>
      <c r="T392" s="687">
        <f t="shared" si="727"/>
        <v>-44.3</v>
      </c>
      <c r="U392" s="688">
        <f t="shared" si="728"/>
        <v>0</v>
      </c>
      <c r="V392" s="687">
        <f>'14. ГП Благовещенск (Ам ГПЗ)'!AC45+'14. ГП Благовещенск (Ам ГПЗ)'!AC46+'14. ГП Благовещенск (Ам ГПЗ)'!AC47</f>
        <v>40</v>
      </c>
      <c r="W392" s="687">
        <f>'14. ГП Благовещенск (Ам ГПЗ)'!AE45+'14. ГП Благовещенск (Ам ГПЗ)'!AE46+'14. ГП Благовещенск (Ам ГПЗ)'!AE47</f>
        <v>0</v>
      </c>
      <c r="X392" s="687">
        <f t="shared" si="729"/>
        <v>-40</v>
      </c>
      <c r="Y392" s="688">
        <f t="shared" si="730"/>
        <v>0</v>
      </c>
      <c r="Z392" s="687">
        <f>'14. ГП Благовещенск (Ам ГПЗ)'!AI45+'14. ГП Благовещенск (Ам ГПЗ)'!AI46+'14. ГП Благовещенск (Ам ГПЗ)'!AI47</f>
        <v>38.6</v>
      </c>
      <c r="AA392" s="687">
        <f>'14. ГП Благовещенск (Ам ГПЗ)'!AK45+'14. ГП Благовещенск (Ам ГПЗ)'!AK46+'14. ГП Благовещенск (Ам ГПЗ)'!AK47</f>
        <v>0</v>
      </c>
      <c r="AB392" s="687">
        <f t="shared" si="731"/>
        <v>-38.6</v>
      </c>
      <c r="AC392" s="688">
        <f t="shared" si="732"/>
        <v>0</v>
      </c>
      <c r="AD392" s="687">
        <f t="shared" si="733"/>
        <v>125.5</v>
      </c>
      <c r="AE392" s="687">
        <f t="shared" si="734"/>
        <v>0</v>
      </c>
      <c r="AF392" s="687">
        <f t="shared" si="735"/>
        <v>-125.5</v>
      </c>
      <c r="AG392" s="688">
        <f t="shared" si="736"/>
        <v>0</v>
      </c>
      <c r="AH392" s="687">
        <f>'14. ГП Благовещенск (Ам ГПЗ)'!AU45+'14. ГП Благовещенск (Ам ГПЗ)'!AU46+'14. ГП Благовещенск (Ам ГПЗ)'!AU47</f>
        <v>38.299999999999997</v>
      </c>
      <c r="AI392" s="687">
        <f>'14. ГП Благовещенск (Ам ГПЗ)'!AW45+'14. ГП Благовещенск (Ам ГПЗ)'!AW46+'14. ГП Благовещенск (Ам ГПЗ)'!AW47</f>
        <v>0</v>
      </c>
      <c r="AJ392" s="687">
        <f t="shared" si="737"/>
        <v>-38.299999999999997</v>
      </c>
      <c r="AK392" s="688">
        <f t="shared" si="738"/>
        <v>0</v>
      </c>
      <c r="AL392" s="687">
        <f>'14. ГП Благовещенск (Ам ГПЗ)'!BA45+'14. ГП Благовещенск (Ам ГПЗ)'!BA46+'14. ГП Благовещенск (Ам ГПЗ)'!BA47</f>
        <v>44.3</v>
      </c>
      <c r="AM392" s="687">
        <f>'14. ГП Благовещенск (Ам ГПЗ)'!BC45+'14. ГП Благовещенск (Ам ГПЗ)'!BC46+'14. ГП Благовещенск (Ам ГПЗ)'!BC47</f>
        <v>0</v>
      </c>
      <c r="AN392" s="687">
        <f t="shared" si="739"/>
        <v>-44.3</v>
      </c>
      <c r="AO392" s="688">
        <f t="shared" si="740"/>
        <v>0</v>
      </c>
      <c r="AP392" s="687">
        <f>'14. ГП Благовещенск (Ам ГПЗ)'!BG45+'14. ГП Благовещенск (Ам ГПЗ)'!BG46+'14. ГП Благовещенск (Ам ГПЗ)'!BG47</f>
        <v>42.9</v>
      </c>
      <c r="AQ392" s="687">
        <f>'14. ГП Благовещенск (Ам ГПЗ)'!BI45+'14. ГП Благовещенск (Ам ГПЗ)'!BI46+'14. ГП Благовещенск (Ам ГПЗ)'!BI47</f>
        <v>0</v>
      </c>
      <c r="AR392" s="687">
        <f t="shared" si="741"/>
        <v>-42.9</v>
      </c>
      <c r="AS392" s="688">
        <f t="shared" si="742"/>
        <v>0</v>
      </c>
      <c r="AT392" s="687">
        <f t="shared" si="743"/>
        <v>186.8</v>
      </c>
      <c r="AU392" s="687">
        <f t="shared" si="744"/>
        <v>0</v>
      </c>
      <c r="AV392" s="687">
        <f t="shared" si="745"/>
        <v>-186.8</v>
      </c>
      <c r="AW392" s="688">
        <f t="shared" si="746"/>
        <v>0</v>
      </c>
      <c r="AX392" s="687">
        <f>'14. ГП Благовещенск (Ам ГПЗ)'!BS45+'14. ГП Благовещенск (Ам ГПЗ)'!BS46+'14. ГП Благовещенск (Ам ГПЗ)'!BS47</f>
        <v>61.1</v>
      </c>
      <c r="AY392" s="687">
        <f>'14. ГП Благовещенск (Ам ГПЗ)'!BU45+'14. ГП Благовещенск (Ам ГПЗ)'!BU46+'14. ГП Благовещенск (Ам ГПЗ)'!BU47</f>
        <v>0</v>
      </c>
      <c r="AZ392" s="687">
        <f t="shared" si="747"/>
        <v>-61.1</v>
      </c>
      <c r="BA392" s="688">
        <f t="shared" si="748"/>
        <v>0</v>
      </c>
      <c r="BB392" s="687">
        <f>'14. ГП Благовещенск (Ам ГПЗ)'!BY45+'14. ГП Благовещенск (Ам ГПЗ)'!BY46+'14. ГП Благовещенск (Ам ГПЗ)'!BY47</f>
        <v>94.4</v>
      </c>
      <c r="BC392" s="687">
        <f>'14. ГП Благовещенск (Ам ГПЗ)'!CA45+'14. ГП Благовещенск (Ам ГПЗ)'!CA46+'14. ГП Благовещенск (Ам ГПЗ)'!CA47</f>
        <v>0</v>
      </c>
      <c r="BD392" s="687">
        <f t="shared" si="749"/>
        <v>-94.4</v>
      </c>
      <c r="BE392" s="688">
        <f t="shared" si="750"/>
        <v>0</v>
      </c>
      <c r="BF392" s="687">
        <f>'14. ГП Благовещенск (Ам ГПЗ)'!CE45+'14. ГП Благовещенск (Ам ГПЗ)'!CE46+'14. ГП Благовещенск (Ам ГПЗ)'!CE47</f>
        <v>31.3</v>
      </c>
      <c r="BG392" s="687">
        <f>'14. ГП Благовещенск (Ам ГПЗ)'!CG45+'14. ГП Благовещенск (Ам ГПЗ)'!CG46+'14. ГП Благовещенск (Ам ГПЗ)'!CG47</f>
        <v>0</v>
      </c>
      <c r="BH392" s="687">
        <f t="shared" si="751"/>
        <v>-31.3</v>
      </c>
      <c r="BI392" s="688">
        <f t="shared" si="752"/>
        <v>0</v>
      </c>
      <c r="BJ392" s="687">
        <f t="shared" si="753"/>
        <v>131.5</v>
      </c>
      <c r="BK392" s="687">
        <f t="shared" si="754"/>
        <v>0</v>
      </c>
      <c r="BL392" s="687">
        <f t="shared" si="755"/>
        <v>-131.5</v>
      </c>
      <c r="BM392" s="688">
        <f t="shared" si="756"/>
        <v>0</v>
      </c>
      <c r="BN392" s="687">
        <f>'14. ГП Благовещенск (Ам ГПЗ)'!CQ45+'14. ГП Благовещенск (Ам ГПЗ)'!CQ46+'14. ГП Благовещенск (Ам ГПЗ)'!CQ47</f>
        <v>44.3</v>
      </c>
      <c r="BO392" s="687">
        <f>'14. ГП Благовещенск (Ам ГПЗ)'!CS45+'14. ГП Благовещенск (Ам ГПЗ)'!CS46+'14. ГП Благовещенск (Ам ГПЗ)'!CS47</f>
        <v>0</v>
      </c>
      <c r="BP392" s="687">
        <f t="shared" si="757"/>
        <v>-44.3</v>
      </c>
      <c r="BQ392" s="688">
        <f t="shared" si="758"/>
        <v>0</v>
      </c>
      <c r="BR392" s="687">
        <f>'14. ГП Благовещенск (Ам ГПЗ)'!CW45+'14. ГП Благовещенск (Ам ГПЗ)'!CW46+'14. ГП Благовещенск (Ам ГПЗ)'!CW47</f>
        <v>42.9</v>
      </c>
      <c r="BS392" s="687">
        <f>'14. ГП Благовещенск (Ам ГПЗ)'!CY45+'14. ГП Благовещенск (Ам ГПЗ)'!CY46+'14. ГП Благовещенск (Ам ГПЗ)'!CY47</f>
        <v>0</v>
      </c>
      <c r="BT392" s="687">
        <f t="shared" si="759"/>
        <v>-42.9</v>
      </c>
      <c r="BU392" s="688">
        <f t="shared" si="760"/>
        <v>0</v>
      </c>
      <c r="BV392" s="687">
        <f>'14. ГП Благовещенск (Ам ГПЗ)'!DC45+'14. ГП Благовещенск (Ам ГПЗ)'!DC46+'14. ГП Благовещенск (Ам ГПЗ)'!DC47</f>
        <v>44.3</v>
      </c>
      <c r="BW392" s="687">
        <f>'14. ГП Благовещенск (Ам ГПЗ)'!DE45+'14. ГП Благовещенск (Ам ГПЗ)'!DE46+'14. ГП Благовещенск (Ам ГПЗ)'!DE47</f>
        <v>0</v>
      </c>
      <c r="BX392" s="687">
        <f t="shared" si="761"/>
        <v>-44.3</v>
      </c>
      <c r="BY392" s="688">
        <f t="shared" si="762"/>
        <v>0</v>
      </c>
    </row>
    <row r="393" spans="2:77" ht="20.100000000000001" customHeight="1">
      <c r="C393" s="424" t="s">
        <v>180</v>
      </c>
      <c r="D393" s="528"/>
      <c r="E393" s="528"/>
      <c r="F393" s="529"/>
      <c r="G393" s="530" t="s">
        <v>497</v>
      </c>
      <c r="H393" s="530"/>
      <c r="I393" s="446" t="s">
        <v>169</v>
      </c>
      <c r="J393" s="687">
        <f t="shared" si="719"/>
        <v>1.2599999999999998</v>
      </c>
      <c r="K393" s="687">
        <f t="shared" si="720"/>
        <v>0</v>
      </c>
      <c r="L393" s="687">
        <f t="shared" si="721"/>
        <v>-1.2599999999999998</v>
      </c>
      <c r="M393" s="688">
        <f t="shared" si="722"/>
        <v>0</v>
      </c>
      <c r="N393" s="687">
        <f t="shared" si="723"/>
        <v>0.33999999999999997</v>
      </c>
      <c r="O393" s="687">
        <f t="shared" si="724"/>
        <v>0</v>
      </c>
      <c r="P393" s="687">
        <f t="shared" si="725"/>
        <v>-0.33999999999999997</v>
      </c>
      <c r="Q393" s="688">
        <f t="shared" si="726"/>
        <v>0</v>
      </c>
      <c r="R393" s="687">
        <f>'7. ГД Ямбург'!W37</f>
        <v>0.12</v>
      </c>
      <c r="S393" s="687">
        <f>'7. ГД Ямбург'!Y37</f>
        <v>0</v>
      </c>
      <c r="T393" s="687">
        <f t="shared" si="727"/>
        <v>-0.12</v>
      </c>
      <c r="U393" s="688">
        <f t="shared" si="728"/>
        <v>0</v>
      </c>
      <c r="V393" s="687">
        <f>'7. ГД Ямбург'!AC37</f>
        <v>0.1</v>
      </c>
      <c r="W393" s="687">
        <f>'7. ГД Ямбург'!AE37</f>
        <v>0</v>
      </c>
      <c r="X393" s="687">
        <f t="shared" si="729"/>
        <v>-0.1</v>
      </c>
      <c r="Y393" s="688">
        <f t="shared" si="730"/>
        <v>0</v>
      </c>
      <c r="Z393" s="687">
        <f>'7. ГД Ямбург'!AI37</f>
        <v>0.12</v>
      </c>
      <c r="AA393" s="687">
        <f>'7. ГД Ямбург'!AK37</f>
        <v>0</v>
      </c>
      <c r="AB393" s="687">
        <f t="shared" si="731"/>
        <v>-0.12</v>
      </c>
      <c r="AC393" s="688">
        <f t="shared" si="732"/>
        <v>0</v>
      </c>
      <c r="AD393" s="687">
        <f t="shared" si="733"/>
        <v>0.24</v>
      </c>
      <c r="AE393" s="687">
        <f t="shared" si="734"/>
        <v>0</v>
      </c>
      <c r="AF393" s="687">
        <f t="shared" si="735"/>
        <v>-0.24</v>
      </c>
      <c r="AG393" s="688">
        <f t="shared" si="736"/>
        <v>0</v>
      </c>
      <c r="AH393" s="687">
        <f>'7. ГД Ямбург'!AU37</f>
        <v>0.12</v>
      </c>
      <c r="AI393" s="687">
        <f>'7. ГД Ямбург'!AW37</f>
        <v>0</v>
      </c>
      <c r="AJ393" s="687">
        <f t="shared" si="737"/>
        <v>-0.12</v>
      </c>
      <c r="AK393" s="688">
        <f t="shared" si="738"/>
        <v>0</v>
      </c>
      <c r="AL393" s="687">
        <f>'7. ГД Ямбург'!BA37</f>
        <v>0.12</v>
      </c>
      <c r="AM393" s="687">
        <f>'7. ГД Ямбург'!BC37</f>
        <v>0</v>
      </c>
      <c r="AN393" s="687">
        <f t="shared" si="739"/>
        <v>-0.12</v>
      </c>
      <c r="AO393" s="688">
        <f t="shared" si="740"/>
        <v>0</v>
      </c>
      <c r="AP393" s="687">
        <f>'7. ГД Ямбург'!BG37</f>
        <v>0</v>
      </c>
      <c r="AQ393" s="687">
        <f>'7. ГД Ямбург'!BI37</f>
        <v>0</v>
      </c>
      <c r="AR393" s="687">
        <f t="shared" si="741"/>
        <v>0</v>
      </c>
      <c r="AS393" s="688" t="str">
        <f t="shared" si="742"/>
        <v>-</v>
      </c>
      <c r="AT393" s="687">
        <f t="shared" si="743"/>
        <v>0.32</v>
      </c>
      <c r="AU393" s="687">
        <f t="shared" si="744"/>
        <v>0</v>
      </c>
      <c r="AV393" s="687">
        <f t="shared" si="745"/>
        <v>-0.32</v>
      </c>
      <c r="AW393" s="688">
        <f t="shared" si="746"/>
        <v>0</v>
      </c>
      <c r="AX393" s="687">
        <f>'7. ГД Ямбург'!BS37</f>
        <v>0.1</v>
      </c>
      <c r="AY393" s="687">
        <f>'7. ГД Ямбург'!BU37</f>
        <v>0</v>
      </c>
      <c r="AZ393" s="687">
        <f t="shared" si="747"/>
        <v>-0.1</v>
      </c>
      <c r="BA393" s="688">
        <f t="shared" si="748"/>
        <v>0</v>
      </c>
      <c r="BB393" s="687">
        <f>'7. ГД Ямбург'!BY37</f>
        <v>0.1</v>
      </c>
      <c r="BC393" s="687">
        <f>'7. ГД Ямбург'!CA37</f>
        <v>0</v>
      </c>
      <c r="BD393" s="687">
        <f t="shared" si="749"/>
        <v>-0.1</v>
      </c>
      <c r="BE393" s="688">
        <f t="shared" si="750"/>
        <v>0</v>
      </c>
      <c r="BF393" s="687">
        <f>'7. ГД Ямбург'!CE37</f>
        <v>0.12</v>
      </c>
      <c r="BG393" s="687">
        <f>'7. ГД Ямбург'!CG37</f>
        <v>0</v>
      </c>
      <c r="BH393" s="687">
        <f t="shared" si="751"/>
        <v>-0.12</v>
      </c>
      <c r="BI393" s="688">
        <f t="shared" si="752"/>
        <v>0</v>
      </c>
      <c r="BJ393" s="687">
        <f t="shared" si="753"/>
        <v>0.36</v>
      </c>
      <c r="BK393" s="687">
        <f t="shared" si="754"/>
        <v>0</v>
      </c>
      <c r="BL393" s="687">
        <f t="shared" si="755"/>
        <v>-0.36</v>
      </c>
      <c r="BM393" s="688">
        <f t="shared" si="756"/>
        <v>0</v>
      </c>
      <c r="BN393" s="687">
        <f>'7. ГД Ямбург'!CQ37</f>
        <v>0.12</v>
      </c>
      <c r="BO393" s="687">
        <f>'7. ГД Ямбург'!CS37</f>
        <v>0</v>
      </c>
      <c r="BP393" s="687">
        <f t="shared" si="757"/>
        <v>-0.12</v>
      </c>
      <c r="BQ393" s="688">
        <f t="shared" si="758"/>
        <v>0</v>
      </c>
      <c r="BR393" s="687">
        <f>'7. ГД Ямбург'!CW37</f>
        <v>0.12</v>
      </c>
      <c r="BS393" s="687">
        <f>'7. ГД Ямбург'!CY37</f>
        <v>0</v>
      </c>
      <c r="BT393" s="687">
        <f t="shared" si="759"/>
        <v>-0.12</v>
      </c>
      <c r="BU393" s="688">
        <f t="shared" si="760"/>
        <v>0</v>
      </c>
      <c r="BV393" s="687">
        <f>'7. ГД Ямбург'!DC37</f>
        <v>0.12</v>
      </c>
      <c r="BW393" s="687">
        <f>'7. ГД Ямбург'!DE37</f>
        <v>0</v>
      </c>
      <c r="BX393" s="687">
        <f t="shared" si="761"/>
        <v>-0.12</v>
      </c>
      <c r="BY393" s="688">
        <f t="shared" si="762"/>
        <v>0</v>
      </c>
    </row>
    <row r="394" spans="2:77" ht="20.100000000000001" customHeight="1">
      <c r="C394" s="424" t="s">
        <v>498</v>
      </c>
      <c r="D394" s="528"/>
      <c r="E394" s="528"/>
      <c r="F394" s="529"/>
      <c r="G394" s="530" t="s">
        <v>499</v>
      </c>
      <c r="H394" s="530"/>
      <c r="I394" s="446" t="s">
        <v>169</v>
      </c>
      <c r="J394" s="687">
        <f t="shared" si="719"/>
        <v>0.27</v>
      </c>
      <c r="K394" s="687">
        <f t="shared" si="720"/>
        <v>0</v>
      </c>
      <c r="L394" s="687">
        <f t="shared" si="721"/>
        <v>-0.27</v>
      </c>
      <c r="M394" s="688">
        <f t="shared" si="722"/>
        <v>0</v>
      </c>
      <c r="N394" s="687">
        <f t="shared" si="723"/>
        <v>0.09</v>
      </c>
      <c r="O394" s="687">
        <f t="shared" si="724"/>
        <v>0</v>
      </c>
      <c r="P394" s="687">
        <f t="shared" si="725"/>
        <v>-0.09</v>
      </c>
      <c r="Q394" s="688">
        <f t="shared" si="726"/>
        <v>0</v>
      </c>
      <c r="R394" s="687">
        <f>'12. ГД Иркутск'!W16</f>
        <v>0.03</v>
      </c>
      <c r="S394" s="687">
        <f>'12. ГД Иркутск'!Y16</f>
        <v>0</v>
      </c>
      <c r="T394" s="687">
        <f t="shared" si="727"/>
        <v>-0.03</v>
      </c>
      <c r="U394" s="688">
        <f t="shared" si="728"/>
        <v>0</v>
      </c>
      <c r="V394" s="687">
        <f>'12. ГД Иркутск'!AC16</f>
        <v>0.03</v>
      </c>
      <c r="W394" s="687">
        <f>'12. ГД Иркутск'!AE16</f>
        <v>0</v>
      </c>
      <c r="X394" s="687">
        <f t="shared" si="729"/>
        <v>-0.03</v>
      </c>
      <c r="Y394" s="688">
        <f t="shared" si="730"/>
        <v>0</v>
      </c>
      <c r="Z394" s="687">
        <f>'12. ГД Иркутск'!AI16</f>
        <v>0.03</v>
      </c>
      <c r="AA394" s="687">
        <f>'12. ГД Иркутск'!AK16</f>
        <v>0</v>
      </c>
      <c r="AB394" s="687">
        <f t="shared" si="731"/>
        <v>-0.03</v>
      </c>
      <c r="AC394" s="688">
        <f t="shared" si="732"/>
        <v>0</v>
      </c>
      <c r="AD394" s="687">
        <f t="shared" si="733"/>
        <v>0.06</v>
      </c>
      <c r="AE394" s="687">
        <f t="shared" si="734"/>
        <v>0</v>
      </c>
      <c r="AF394" s="687">
        <f t="shared" si="735"/>
        <v>-0.06</v>
      </c>
      <c r="AG394" s="688">
        <f t="shared" si="736"/>
        <v>0</v>
      </c>
      <c r="AH394" s="687">
        <f>'12. ГД Иркутск'!AU16</f>
        <v>0.03</v>
      </c>
      <c r="AI394" s="687">
        <f>'12. ГД Иркутск'!AW16</f>
        <v>0</v>
      </c>
      <c r="AJ394" s="687">
        <f t="shared" si="737"/>
        <v>-0.03</v>
      </c>
      <c r="AK394" s="688">
        <f t="shared" si="738"/>
        <v>0</v>
      </c>
      <c r="AL394" s="687">
        <f>'12. ГД Иркутск'!BA16</f>
        <v>0.03</v>
      </c>
      <c r="AM394" s="687">
        <f>'12. ГД Иркутск'!BC16</f>
        <v>0</v>
      </c>
      <c r="AN394" s="687">
        <f t="shared" si="739"/>
        <v>-0.03</v>
      </c>
      <c r="AO394" s="688">
        <f t="shared" si="740"/>
        <v>0</v>
      </c>
      <c r="AP394" s="687">
        <f>'12. ГД Иркутск'!BG16</f>
        <v>0</v>
      </c>
      <c r="AQ394" s="687">
        <f>'12. ГД Иркутск'!BI16</f>
        <v>0</v>
      </c>
      <c r="AR394" s="687">
        <f t="shared" si="741"/>
        <v>0</v>
      </c>
      <c r="AS394" s="688" t="str">
        <f t="shared" si="742"/>
        <v>-</v>
      </c>
      <c r="AT394" s="687">
        <f t="shared" si="743"/>
        <v>0.03</v>
      </c>
      <c r="AU394" s="687">
        <f t="shared" si="744"/>
        <v>0</v>
      </c>
      <c r="AV394" s="687">
        <f t="shared" si="745"/>
        <v>-0.03</v>
      </c>
      <c r="AW394" s="688">
        <f t="shared" si="746"/>
        <v>0</v>
      </c>
      <c r="AX394" s="687">
        <f>'12. ГД Иркутск'!BS16</f>
        <v>0</v>
      </c>
      <c r="AY394" s="687">
        <f>'12. ГД Иркутск'!BU16</f>
        <v>0</v>
      </c>
      <c r="AZ394" s="687">
        <f t="shared" si="747"/>
        <v>0</v>
      </c>
      <c r="BA394" s="688" t="str">
        <f t="shared" si="748"/>
        <v>-</v>
      </c>
      <c r="BB394" s="687">
        <f>'12. ГД Иркутск'!BY16</f>
        <v>0</v>
      </c>
      <c r="BC394" s="687">
        <f>'12. ГД Иркутск'!CA16</f>
        <v>0</v>
      </c>
      <c r="BD394" s="687">
        <f t="shared" si="749"/>
        <v>0</v>
      </c>
      <c r="BE394" s="688" t="str">
        <f t="shared" si="750"/>
        <v>-</v>
      </c>
      <c r="BF394" s="687">
        <f>'12. ГД Иркутск'!CE16</f>
        <v>0.03</v>
      </c>
      <c r="BG394" s="687">
        <f>'12. ГД Иркутск'!CG16</f>
        <v>0</v>
      </c>
      <c r="BH394" s="687">
        <f t="shared" si="751"/>
        <v>-0.03</v>
      </c>
      <c r="BI394" s="688">
        <f t="shared" si="752"/>
        <v>0</v>
      </c>
      <c r="BJ394" s="687">
        <f t="shared" si="753"/>
        <v>0.09</v>
      </c>
      <c r="BK394" s="687">
        <f t="shared" si="754"/>
        <v>0</v>
      </c>
      <c r="BL394" s="687">
        <f t="shared" si="755"/>
        <v>-0.09</v>
      </c>
      <c r="BM394" s="688">
        <f t="shared" si="756"/>
        <v>0</v>
      </c>
      <c r="BN394" s="687">
        <f>'12. ГД Иркутск'!CQ16</f>
        <v>0.03</v>
      </c>
      <c r="BO394" s="687">
        <f>'12. ГД Иркутск'!CS16</f>
        <v>0</v>
      </c>
      <c r="BP394" s="687">
        <f t="shared" si="757"/>
        <v>-0.03</v>
      </c>
      <c r="BQ394" s="688">
        <f t="shared" si="758"/>
        <v>0</v>
      </c>
      <c r="BR394" s="687">
        <f>'12. ГД Иркутск'!CW16</f>
        <v>0.03</v>
      </c>
      <c r="BS394" s="687">
        <f>'12. ГД Иркутск'!CY16</f>
        <v>0</v>
      </c>
      <c r="BT394" s="687">
        <f t="shared" si="759"/>
        <v>-0.03</v>
      </c>
      <c r="BU394" s="688">
        <f t="shared" si="760"/>
        <v>0</v>
      </c>
      <c r="BV394" s="687">
        <f>'12. ГД Иркутск'!DC16</f>
        <v>0.03</v>
      </c>
      <c r="BW394" s="687">
        <f>'12. ГД Иркутск'!DE16</f>
        <v>0</v>
      </c>
      <c r="BX394" s="687">
        <f t="shared" si="761"/>
        <v>-0.03</v>
      </c>
      <c r="BY394" s="688">
        <f t="shared" si="762"/>
        <v>0</v>
      </c>
    </row>
    <row r="395" spans="2:77" ht="20.100000000000001" customHeight="1">
      <c r="B395" s="413" t="s">
        <v>297</v>
      </c>
      <c r="C395" s="428" t="s">
        <v>113</v>
      </c>
      <c r="D395" s="528"/>
      <c r="E395" s="528"/>
      <c r="F395" s="529"/>
      <c r="G395" s="530" t="s">
        <v>500</v>
      </c>
      <c r="H395" s="530"/>
      <c r="I395" s="446" t="s">
        <v>169</v>
      </c>
      <c r="J395" s="687">
        <f t="shared" si="719"/>
        <v>2878.5699999999997</v>
      </c>
      <c r="K395" s="687">
        <f t="shared" si="720"/>
        <v>0</v>
      </c>
      <c r="L395" s="687">
        <f t="shared" si="721"/>
        <v>-2878.5699999999997</v>
      </c>
      <c r="M395" s="688">
        <f t="shared" si="722"/>
        <v>0</v>
      </c>
      <c r="N395" s="687">
        <f t="shared" si="723"/>
        <v>732.58999999999992</v>
      </c>
      <c r="O395" s="687">
        <f t="shared" si="724"/>
        <v>0</v>
      </c>
      <c r="P395" s="687">
        <f t="shared" si="725"/>
        <v>-732.58999999999992</v>
      </c>
      <c r="Q395" s="688">
        <f t="shared" si="726"/>
        <v>0</v>
      </c>
      <c r="R395" s="687">
        <f>'1. ГПП-АГПЗ+'!W62+'2. ГПП-ОГХК'!W236+0+'2. ГПП-ОГХК'!W239+0+'2. ГПП-ОГХК'!W242+'3. ГПП-СГПЗ'!W48+'4. ГПП-УЗПКТ-СЗСК'!W138+'4. ГПП-УЗПКТ-СЗСК'!W141+'12. ГД Иркутск'!W16+'14. ГП Благовещенск (Ам ГПЗ)'!W45+'14. ГП Благовещенск (Ам ГПЗ)'!W46+'14. ГП Благовещенск (Ам ГПЗ)'!W47</f>
        <v>255.02999999999997</v>
      </c>
      <c r="S395" s="687">
        <f>'1. ГПП-АГПЗ+'!Y62+'2. ГПП-ОГХК'!Y236+0+'2. ГПП-ОГХК'!Y239+0+'2. ГПП-ОГХК'!Y242+'3. ГПП-СГПЗ'!Y48+'4. ГПП-УЗПКТ-СЗСК'!Y138+'4. ГПП-УЗПКТ-СЗСК'!Y141+'12. ГД Иркутск'!Y16+'14. ГП Благовещенск (Ам ГПЗ)'!Y45+'14. ГП Благовещенск (Ам ГПЗ)'!Y46+'14. ГП Благовещенск (Ам ГПЗ)'!Y47</f>
        <v>0</v>
      </c>
      <c r="T395" s="687">
        <f t="shared" si="727"/>
        <v>-255.02999999999997</v>
      </c>
      <c r="U395" s="688">
        <f t="shared" si="728"/>
        <v>0</v>
      </c>
      <c r="V395" s="687">
        <f>'1. ГПП-АГПЗ+'!AC62+'2. ГПП-ОГХК'!AC236+0+'2. ГПП-ОГХК'!AC239+0+'2. ГПП-ОГХК'!AC242+'3. ГПП-СГПЗ'!AC48+'4. ГПП-УЗПКТ-СЗСК'!AC138+'4. ГПП-УЗПКТ-СЗСК'!AC141+'12. ГД Иркутск'!AC16+'14. ГП Благовещенск (Ам ГПЗ)'!AC45+'14. ГП Благовещенск (Ам ГПЗ)'!AC46+'14. ГП Благовещенск (Ам ГПЗ)'!AC47</f>
        <v>230.03</v>
      </c>
      <c r="W395" s="687">
        <f>'1. ГПП-АГПЗ+'!AE62+'2. ГПП-ОГХК'!AE236+0+'2. ГПП-ОГХК'!AE239+0+'2. ГПП-ОГХК'!AE242+'3. ГПП-СГПЗ'!AE48+'4. ГПП-УЗПКТ-СЗСК'!AE138+'4. ГПП-УЗПКТ-СЗСК'!AE141+'12. ГД Иркутск'!AE16+'14. ГП Благовещенск (Ам ГПЗ)'!AE45+'14. ГП Благовещенск (Ам ГПЗ)'!AE46+'14. ГП Благовещенск (Ам ГПЗ)'!AE47</f>
        <v>0</v>
      </c>
      <c r="X395" s="687">
        <f t="shared" si="729"/>
        <v>-230.03</v>
      </c>
      <c r="Y395" s="688">
        <f t="shared" si="730"/>
        <v>0</v>
      </c>
      <c r="Z395" s="687">
        <f>'1. ГПП-АГПЗ+'!AI62+'2. ГПП-ОГХК'!AI236+0+'2. ГПП-ОГХК'!AI239+0+'2. ГПП-ОГХК'!AI242+'3. ГПП-СГПЗ'!AI48+'4. ГПП-УЗПКТ-СЗСК'!AI138+'4. ГПП-УЗПКТ-СЗСК'!AI141+'12. ГД Иркутск'!AI16+'14. ГП Благовещенск (Ам ГПЗ)'!AI45+'14. ГП Благовещенск (Ам ГПЗ)'!AI46+'14. ГП Благовещенск (Ам ГПЗ)'!AI47</f>
        <v>247.52999999999997</v>
      </c>
      <c r="AA395" s="687">
        <f>'1. ГПП-АГПЗ+'!AK62+'2. ГПП-ОГХК'!AK236+0+'2. ГПП-ОГХК'!AK239+0+'2. ГПП-ОГХК'!AK242+'3. ГПП-СГПЗ'!AK48+'4. ГПП-УЗПКТ-СЗСК'!AK138+'4. ГПП-УЗПКТ-СЗСК'!AK141+'12. ГД Иркутск'!AK16+'14. ГП Благовещенск (Ам ГПЗ)'!AK45+'14. ГП Благовещенск (Ам ГПЗ)'!AK46+'14. ГП Благовещенск (Ам ГПЗ)'!AK47</f>
        <v>0</v>
      </c>
      <c r="AB395" s="687">
        <f t="shared" si="731"/>
        <v>-247.52999999999997</v>
      </c>
      <c r="AC395" s="688">
        <f t="shared" si="732"/>
        <v>0</v>
      </c>
      <c r="AD395" s="687">
        <f t="shared" si="733"/>
        <v>649.86</v>
      </c>
      <c r="AE395" s="687">
        <f t="shared" si="734"/>
        <v>0</v>
      </c>
      <c r="AF395" s="687">
        <f t="shared" si="735"/>
        <v>-649.86</v>
      </c>
      <c r="AG395" s="688">
        <f t="shared" si="736"/>
        <v>0</v>
      </c>
      <c r="AH395" s="687">
        <f>'1. ГПП-АГПЗ+'!AU62+'2. ГПП-ОГХК'!AU236+0+'2. ГПП-ОГХК'!AU239+0+'2. ГПП-ОГХК'!AU242+'3. ГПП-СГПЗ'!AU48+'4. ГПП-УЗПКТ-СЗСК'!AU138+'4. ГПП-УЗПКТ-СЗСК'!AU141+'12. ГД Иркутск'!AU16+'14. ГП Благовещенск (Ам ГПЗ)'!AU45+'14. ГП Благовещенск (Ам ГПЗ)'!AU46+'14. ГП Благовещенск (Ам ГПЗ)'!AU47</f>
        <v>215.13000000000002</v>
      </c>
      <c r="AI395" s="687">
        <f>'1. ГПП-АГПЗ+'!AW62+'2. ГПП-ОГХК'!AW236+0+'2. ГПП-ОГХК'!AW239+0+'2. ГПП-ОГХК'!AW242+'3. ГПП-СГПЗ'!AW48+'4. ГПП-УЗПКТ-СЗСК'!AW138+'4. ГПП-УЗПКТ-СЗСК'!AW141+'12. ГД Иркутск'!AW16+'14. ГП Благовещенск (Ам ГПЗ)'!AW45+'14. ГП Благовещенск (Ам ГПЗ)'!AW46+'14. ГП Благовещенск (Ам ГПЗ)'!AW47</f>
        <v>0</v>
      </c>
      <c r="AJ395" s="687">
        <f t="shared" si="737"/>
        <v>-215.13000000000002</v>
      </c>
      <c r="AK395" s="688">
        <f t="shared" si="738"/>
        <v>0</v>
      </c>
      <c r="AL395" s="687">
        <f>'1. ГПП-АГПЗ+'!BA62+'2. ГПП-ОГХК'!BA236+0+'2. ГПП-ОГХК'!BA239+0+'2. ГПП-ОГХК'!BA242+'3. ГПП-СГПЗ'!BA48+'4. ГПП-УЗПКТ-СЗСК'!BA138+'4. ГПП-УЗПКТ-СЗСК'!BA141+'12. ГД Иркутск'!BA16+'14. ГП Благовещенск (Ам ГПЗ)'!BA45+'14. ГП Благовещенск (Ам ГПЗ)'!BA46+'14. ГП Благовещенск (Ам ГПЗ)'!BA47</f>
        <v>225.13</v>
      </c>
      <c r="AM395" s="687">
        <f>'1. ГПП-АГПЗ+'!BC62+'2. ГПП-ОГХК'!BC236+0+'2. ГПП-ОГХК'!BC239+0+'2. ГПП-ОГХК'!BC242+'3. ГПП-СГПЗ'!BC48+'4. ГПП-УЗПКТ-СЗСК'!BC138+'4. ГПП-УЗПКТ-СЗСК'!BC141+'12. ГД Иркутск'!BC16+'14. ГП Благовещенск (Ам ГПЗ)'!BC45+'14. ГП Благовещенск (Ам ГПЗ)'!BC46+'14. ГП Благовещенск (Ам ГПЗ)'!BC47</f>
        <v>0</v>
      </c>
      <c r="AN395" s="687">
        <f t="shared" si="739"/>
        <v>-225.13</v>
      </c>
      <c r="AO395" s="688">
        <f t="shared" si="740"/>
        <v>0</v>
      </c>
      <c r="AP395" s="687">
        <f>'1. ГПП-АГПЗ+'!BG62+'2. ГПП-ОГХК'!BG236+0+'2. ГПП-ОГХК'!BG239+0+'2. ГПП-ОГХК'!BG242+'3. ГПП-СГПЗ'!BG48+'4. ГПП-УЗПКТ-СЗСК'!BG138+'4. ГПП-УЗПКТ-СЗСК'!BG141+'12. ГД Иркутск'!BG16+'14. ГП Благовещенск (Ам ГПЗ)'!BG45+'14. ГП Благовещенск (Ам ГПЗ)'!BG46+'14. ГП Благовещенск (Ам ГПЗ)'!BG47</f>
        <v>209.6</v>
      </c>
      <c r="AQ395" s="687">
        <f>'1. ГПП-АГПЗ+'!BI62+'2. ГПП-ОГХК'!BI236+0+'2. ГПП-ОГХК'!BI239+0+'2. ГПП-ОГХК'!BI242+'3. ГПП-СГПЗ'!BI48+'4. ГПП-УЗПКТ-СЗСК'!BI138+'4. ГПП-УЗПКТ-СЗСК'!BI141+'12. ГД Иркутск'!BI16+'14. ГП Благовещенск (Ам ГПЗ)'!BI45+'14. ГП Благовещенск (Ам ГПЗ)'!BI46+'14. ГП Благовещенск (Ам ГПЗ)'!BI47</f>
        <v>0</v>
      </c>
      <c r="AR395" s="687">
        <f t="shared" si="741"/>
        <v>-209.6</v>
      </c>
      <c r="AS395" s="688">
        <f t="shared" si="742"/>
        <v>0</v>
      </c>
      <c r="AT395" s="687">
        <f t="shared" si="743"/>
        <v>739.93</v>
      </c>
      <c r="AU395" s="687">
        <f t="shared" si="744"/>
        <v>0</v>
      </c>
      <c r="AV395" s="687">
        <f t="shared" si="745"/>
        <v>-739.93</v>
      </c>
      <c r="AW395" s="688">
        <f t="shared" si="746"/>
        <v>0</v>
      </c>
      <c r="AX395" s="687">
        <f>'1. ГПП-АГПЗ+'!BS62+'2. ГПП-ОГХК'!BS236+0+'2. ГПП-ОГХК'!BS239+0+'2. ГПП-ОГХК'!BS242+'3. ГПП-СГПЗ'!BS48+'4. ГПП-УЗПКТ-СЗСК'!BS138+'4. ГПП-УЗПКТ-СЗСК'!BS141+'12. ГД Иркутск'!BS16+'14. ГП Благовещенск (Ам ГПЗ)'!BS45+'14. ГП Благовещенск (Ам ГПЗ)'!BS46+'14. ГП Благовещенск (Ам ГПЗ)'!BS47</f>
        <v>251.7</v>
      </c>
      <c r="AY395" s="687">
        <f>'1. ГПП-АГПЗ+'!BU62+'2. ГПП-ОГХК'!BU236+0+'2. ГПП-ОГХК'!BU239+0+'2. ГПП-ОГХК'!BU242+'3. ГПП-СГПЗ'!BU48+'4. ГПП-УЗПКТ-СЗСК'!BU138+'4. ГПП-УЗПКТ-СЗСК'!BU141+'12. ГД Иркутск'!BU16+'14. ГП Благовещенск (Ам ГПЗ)'!BU45+'14. ГП Благовещенск (Ам ГПЗ)'!BU46+'14. ГП Благовещенск (Ам ГПЗ)'!BU47</f>
        <v>0</v>
      </c>
      <c r="AZ395" s="687">
        <f t="shared" si="747"/>
        <v>-251.7</v>
      </c>
      <c r="BA395" s="688">
        <f t="shared" si="748"/>
        <v>0</v>
      </c>
      <c r="BB395" s="687">
        <f>'1. ГПП-АГПЗ+'!BY62+'2. ГПП-ОГХК'!BY236+0+'2. ГПП-ОГХК'!BY239+0+'2. ГПП-ОГХК'!BY242+'3. ГПП-СГПЗ'!BY48+'4. ГПП-УЗПКТ-СЗСК'!BY138+'4. ГПП-УЗПКТ-СЗСК'!BY141+'12. ГД Иркутск'!BY16+'14. ГП Благовещенск (Ам ГПЗ)'!BY45+'14. ГП Благовещенск (Ам ГПЗ)'!BY46+'14. ГП Благовещенск (Ам ГПЗ)'!BY47</f>
        <v>287.2</v>
      </c>
      <c r="BC395" s="687">
        <f>'1. ГПП-АГПЗ+'!CA62+'2. ГПП-ОГХК'!CA236+0+'2. ГПП-ОГХК'!CA239+0+'2. ГПП-ОГХК'!CA242+'3. ГПП-СГПЗ'!CA48+'4. ГПП-УЗПКТ-СЗСК'!CA138+'4. ГПП-УЗПКТ-СЗСК'!CA141+'12. ГД Иркутск'!CA16+'14. ГП Благовещенск (Ам ГПЗ)'!CA45+'14. ГП Благовещенск (Ам ГПЗ)'!CA46+'14. ГП Благовещенск (Ам ГПЗ)'!CA47</f>
        <v>0</v>
      </c>
      <c r="BD395" s="687">
        <f t="shared" si="749"/>
        <v>-287.2</v>
      </c>
      <c r="BE395" s="688">
        <f t="shared" si="750"/>
        <v>0</v>
      </c>
      <c r="BF395" s="687">
        <f>'1. ГПП-АГПЗ+'!CE62+'2. ГПП-ОГХК'!CE236+0+'2. ГПП-ОГХК'!CE239+0+'2. ГПП-ОГХК'!CE242+'3. ГПП-СГПЗ'!CE48+'4. ГПП-УЗПКТ-СЗСК'!CE138+'4. ГПП-УЗПКТ-СЗСК'!CE141+'12. ГД Иркутск'!CE16+'14. ГП Благовещенск (Ам ГПЗ)'!CE45+'14. ГП Благовещенск (Ам ГПЗ)'!CE46+'14. ГП Благовещенск (Ам ГПЗ)'!CE47</f>
        <v>201.03</v>
      </c>
      <c r="BG395" s="687">
        <f>'1. ГПП-АГПЗ+'!CG62+'2. ГПП-ОГХК'!CG236+0+'2. ГПП-ОГХК'!CG239+0+'2. ГПП-ОГХК'!CG242+'3. ГПП-СГПЗ'!CG48+'4. ГПП-УЗПКТ-СЗСК'!CG138+'4. ГПП-УЗПКТ-СЗСК'!CG141+'12. ГД Иркутск'!CG16+'14. ГП Благовещенск (Ам ГПЗ)'!CG45+'14. ГП Благовещенск (Ам ГПЗ)'!CG46+'14. ГП Благовещенск (Ам ГПЗ)'!CG47</f>
        <v>0</v>
      </c>
      <c r="BH395" s="687">
        <f t="shared" si="751"/>
        <v>-201.03</v>
      </c>
      <c r="BI395" s="688">
        <f t="shared" si="752"/>
        <v>0</v>
      </c>
      <c r="BJ395" s="687">
        <f t="shared" si="753"/>
        <v>756.18999999999994</v>
      </c>
      <c r="BK395" s="687">
        <f t="shared" si="754"/>
        <v>0</v>
      </c>
      <c r="BL395" s="687">
        <f t="shared" si="755"/>
        <v>-756.18999999999994</v>
      </c>
      <c r="BM395" s="688">
        <f t="shared" si="756"/>
        <v>0</v>
      </c>
      <c r="BN395" s="687">
        <f>'1. ГПП-АГПЗ+'!CQ62+'2. ГПП-ОГХК'!CQ236+0+'2. ГПП-ОГХК'!CQ239+0+'2. ГПП-ОГХК'!CQ242+'3. ГПП-СГПЗ'!CQ48+'4. ГПП-УЗПКТ-СЗСК'!CQ138+'4. ГПП-УЗПКТ-СЗСК'!CQ141+'12. ГД Иркутск'!CQ16+'14. ГП Благовещенск (Ам ГПЗ)'!CQ45+'14. ГП Благовещенск (Ам ГПЗ)'!CQ46+'14. ГП Благовещенск (Ам ГПЗ)'!CQ47</f>
        <v>253.32999999999998</v>
      </c>
      <c r="BO395" s="687">
        <f>'1. ГПП-АГПЗ+'!CS62+'2. ГПП-ОГХК'!CS236+0+'2. ГПП-ОГХК'!CS239+0+'2. ГПП-ОГХК'!CS242+'3. ГПП-СГПЗ'!CS48+'4. ГПП-УЗПКТ-СЗСК'!CS138+'4. ГПП-УЗПКТ-СЗСК'!CS141+'12. ГД Иркутск'!CS16+'14. ГП Благовещенск (Ам ГПЗ)'!CS45+'14. ГП Благовещенск (Ам ГПЗ)'!CS46+'14. ГП Благовещенск (Ам ГПЗ)'!CS47</f>
        <v>0</v>
      </c>
      <c r="BP395" s="687">
        <f t="shared" si="757"/>
        <v>-253.32999999999998</v>
      </c>
      <c r="BQ395" s="688">
        <f t="shared" si="758"/>
        <v>0</v>
      </c>
      <c r="BR395" s="687">
        <f>'1. ГПП-АГПЗ+'!CW62+'2. ГПП-ОГХК'!CW236+0+'2. ГПП-ОГХК'!CW239+0+'2. ГПП-ОГХК'!CW242+'3. ГПП-СГПЗ'!CW48+'4. ГПП-УЗПКТ-СЗСК'!CW138+'4. ГПП-УЗПКТ-СЗСК'!CW141+'12. ГД Иркутск'!CW16+'14. ГП Благовещенск (Ам ГПЗ)'!CW45+'14. ГП Благовещенск (Ам ГПЗ)'!CW46+'14. ГП Благовещенск (Ам ГПЗ)'!CW47</f>
        <v>247.22999999999996</v>
      </c>
      <c r="BS395" s="687">
        <f>'1. ГПП-АГПЗ+'!CY62+'2. ГПП-ОГХК'!CY236+0+'2. ГПП-ОГХК'!CY239+0+'2. ГПП-ОГХК'!CY242+'3. ГПП-СГПЗ'!CY48+'4. ГПП-УЗПКТ-СЗСК'!CY138+'4. ГПП-УЗПКТ-СЗСК'!CY141+'12. ГД Иркутск'!CY16+'14. ГП Благовещенск (Ам ГПЗ)'!CY45+'14. ГП Благовещенск (Ам ГПЗ)'!CY46+'14. ГП Благовещенск (Ам ГПЗ)'!CY47</f>
        <v>0</v>
      </c>
      <c r="BT395" s="687">
        <f t="shared" si="759"/>
        <v>-247.22999999999996</v>
      </c>
      <c r="BU395" s="688">
        <f t="shared" si="760"/>
        <v>0</v>
      </c>
      <c r="BV395" s="687">
        <f>'1. ГПП-АГПЗ+'!DC62+'2. ГПП-ОГХК'!DC236+0+'2. ГПП-ОГХК'!DC239+0+'2. ГПП-ОГХК'!DC242+'3. ГПП-СГПЗ'!DC48+'4. ГПП-УЗПКТ-СЗСК'!DC138+'4. ГПП-УЗПКТ-СЗСК'!DC141+'12. ГД Иркутск'!DC16+'14. ГП Благовещенск (Ам ГПЗ)'!DC45+'14. ГП Благовещенск (Ам ГПЗ)'!DC46+'14. ГП Благовещенск (Ам ГПЗ)'!DC47</f>
        <v>255.63</v>
      </c>
      <c r="BW395" s="687">
        <f>'1. ГПП-АГПЗ+'!DE62+'2. ГПП-ОГХК'!DE236+0+'2. ГПП-ОГХК'!DE239+0+'2. ГПП-ОГХК'!DE242+'3. ГПП-СГПЗ'!DE48+'4. ГПП-УЗПКТ-СЗСК'!DE138+'4. ГПП-УЗПКТ-СЗСК'!DE141+'12. ГД Иркутск'!DE16+'14. ГП Благовещенск (Ам ГПЗ)'!DE45+'14. ГП Благовещенск (Ам ГПЗ)'!DE46+'14. ГП Благовещенск (Ам ГПЗ)'!DE47</f>
        <v>0</v>
      </c>
      <c r="BX395" s="687">
        <f t="shared" si="761"/>
        <v>-255.63</v>
      </c>
      <c r="BY395" s="688">
        <f t="shared" si="762"/>
        <v>0</v>
      </c>
    </row>
    <row r="396" spans="2:77" ht="20.100000000000001" customHeight="1">
      <c r="C396" s="424" t="s">
        <v>173</v>
      </c>
      <c r="D396" s="528"/>
      <c r="E396" s="528"/>
      <c r="F396" s="529"/>
      <c r="G396" s="530" t="s">
        <v>501</v>
      </c>
      <c r="H396" s="530"/>
      <c r="I396" s="446" t="s">
        <v>169</v>
      </c>
      <c r="J396" s="687">
        <f t="shared" si="719"/>
        <v>2311.5999999999995</v>
      </c>
      <c r="K396" s="687">
        <f t="shared" si="720"/>
        <v>0</v>
      </c>
      <c r="L396" s="687">
        <f t="shared" si="721"/>
        <v>-2311.5999999999995</v>
      </c>
      <c r="M396" s="688">
        <f t="shared" si="722"/>
        <v>0</v>
      </c>
      <c r="N396" s="687">
        <f t="shared" si="723"/>
        <v>609.59999999999991</v>
      </c>
      <c r="O396" s="687">
        <f t="shared" si="724"/>
        <v>0</v>
      </c>
      <c r="P396" s="687">
        <f t="shared" si="725"/>
        <v>-609.59999999999991</v>
      </c>
      <c r="Q396" s="688">
        <f t="shared" si="726"/>
        <v>0</v>
      </c>
      <c r="R396" s="687">
        <f>'1. ГПП-АГПЗ+'!W62+'2. ГПП-ОГХК'!W236+0+'2. ГПП-ОГХК'!W239+0+'2. ГПП-ОГХК'!W242+'3. ГПП-СГПЗ'!W48+'4. ГПП-УЗПКТ-СЗСК'!W138+'4. ГПП-УЗПКТ-СЗСК'!W141</f>
        <v>210.7</v>
      </c>
      <c r="S396" s="687">
        <f>'1. ГПП-АГПЗ+'!Y62+'2. ГПП-ОГХК'!Y236+0+'2. ГПП-ОГХК'!Y239+0+'2. ГПП-ОГХК'!Y242+'3. ГПП-СГПЗ'!Y48+'4. ГПП-УЗПКТ-СЗСК'!Y138+'4. ГПП-УЗПКТ-СЗСК'!Y141</f>
        <v>0</v>
      </c>
      <c r="T396" s="687">
        <f t="shared" si="727"/>
        <v>-210.7</v>
      </c>
      <c r="U396" s="688">
        <f t="shared" si="728"/>
        <v>0</v>
      </c>
      <c r="V396" s="687">
        <f>'1. ГПП-АГПЗ+'!AC62+'2. ГПП-ОГХК'!AC236+0+'2. ГПП-ОГХК'!AC239+0+'2. ГПП-ОГХК'!AC242+'3. ГПП-СГПЗ'!AC48+'4. ГПП-УЗПКТ-СЗСК'!AC138+'4. ГПП-УЗПКТ-СЗСК'!AC141</f>
        <v>190</v>
      </c>
      <c r="W396" s="687">
        <f>'1. ГПП-АГПЗ+'!AE62+'2. ГПП-ОГХК'!AE236+0+'2. ГПП-ОГХК'!AE239+0+'2. ГПП-ОГХК'!AE242+'3. ГПП-СГПЗ'!AE48+'4. ГПП-УЗПКТ-СЗСК'!AE138+'4. ГПП-УЗПКТ-СЗСК'!AE141</f>
        <v>0</v>
      </c>
      <c r="X396" s="687">
        <f t="shared" si="729"/>
        <v>-190</v>
      </c>
      <c r="Y396" s="688">
        <f t="shared" si="730"/>
        <v>0</v>
      </c>
      <c r="Z396" s="687">
        <f>'1. ГПП-АГПЗ+'!AI62+'2. ГПП-ОГХК'!AI236+0+'2. ГПП-ОГХК'!AI239+0+'2. ГПП-ОГХК'!AI242+'3. ГПП-СГПЗ'!AI48+'4. ГПП-УЗПКТ-СЗСК'!AI138+'4. ГПП-УЗПКТ-СЗСК'!AI141</f>
        <v>208.89999999999998</v>
      </c>
      <c r="AA396" s="687">
        <f>'1. ГПП-АГПЗ+'!AK62+'2. ГПП-ОГХК'!AK236+0+'2. ГПП-ОГХК'!AK239+0+'2. ГПП-ОГХК'!AK242+'3. ГПП-СГПЗ'!AK48+'4. ГПП-УЗПКТ-СЗСК'!AK138+'4. ГПП-УЗПКТ-СЗСК'!AK141</f>
        <v>0</v>
      </c>
      <c r="AB396" s="687">
        <f t="shared" si="731"/>
        <v>-208.89999999999998</v>
      </c>
      <c r="AC396" s="688">
        <f t="shared" si="732"/>
        <v>0</v>
      </c>
      <c r="AD396" s="687">
        <f t="shared" si="733"/>
        <v>524.29999999999995</v>
      </c>
      <c r="AE396" s="687">
        <f t="shared" si="734"/>
        <v>0</v>
      </c>
      <c r="AF396" s="687">
        <f t="shared" si="735"/>
        <v>-524.29999999999995</v>
      </c>
      <c r="AG396" s="688">
        <f t="shared" si="736"/>
        <v>0</v>
      </c>
      <c r="AH396" s="687">
        <f>'1. ГПП-АГПЗ+'!AU62+'2. ГПП-ОГХК'!AU236+0+'2. ГПП-ОГХК'!AU239+0+'2. ГПП-ОГХК'!AU242+'3. ГПП-СГПЗ'!AU48+'4. ГПП-УЗПКТ-СЗСК'!AU138+'4. ГПП-УЗПКТ-СЗСК'!AU141</f>
        <v>176.8</v>
      </c>
      <c r="AI396" s="687">
        <f>'1. ГПП-АГПЗ+'!AW62+'2. ГПП-ОГХК'!AW236+0+'2. ГПП-ОГХК'!AW239+0+'2. ГПП-ОГХК'!AW242+'3. ГПП-СГПЗ'!AW48+'4. ГПП-УЗПКТ-СЗСК'!AW138+'4. ГПП-УЗПКТ-СЗСК'!AW141</f>
        <v>0</v>
      </c>
      <c r="AJ396" s="687">
        <f t="shared" si="737"/>
        <v>-176.8</v>
      </c>
      <c r="AK396" s="688">
        <f t="shared" si="738"/>
        <v>0</v>
      </c>
      <c r="AL396" s="687">
        <f>'1. ГПП-АГПЗ+'!BA62+'2. ГПП-ОГХК'!BA236+0+'2. ГПП-ОГХК'!BA239+0+'2. ГПП-ОГХК'!BA242+'3. ГПП-СГПЗ'!BA48+'4. ГПП-УЗПКТ-СЗСК'!BA138+'4. ГПП-УЗПКТ-СЗСК'!BA141</f>
        <v>180.8</v>
      </c>
      <c r="AM396" s="687">
        <f>'1. ГПП-АГПЗ+'!BC62+'2. ГПП-ОГХК'!BC236+0+'2. ГПП-ОГХК'!BC239+0+'2. ГПП-ОГХК'!BC242+'3. ГПП-СГПЗ'!BC48+'4. ГПП-УЗПКТ-СЗСК'!BC138+'4. ГПП-УЗПКТ-СЗСК'!BC141</f>
        <v>0</v>
      </c>
      <c r="AN396" s="687">
        <f t="shared" si="739"/>
        <v>-180.8</v>
      </c>
      <c r="AO396" s="688">
        <f t="shared" si="740"/>
        <v>0</v>
      </c>
      <c r="AP396" s="687">
        <f>'1. ГПП-АГПЗ+'!BG62+'2. ГПП-ОГХК'!BG236+0+'2. ГПП-ОГХК'!BG239+0+'2. ГПП-ОГХК'!BG242+'3. ГПП-СГПЗ'!BG48+'4. ГПП-УЗПКТ-СЗСК'!BG138+'4. ГПП-УЗПКТ-СЗСК'!BG141</f>
        <v>166.7</v>
      </c>
      <c r="AQ396" s="687">
        <f>'1. ГПП-АГПЗ+'!BI62+'2. ГПП-ОГХК'!BI236+0+'2. ГПП-ОГХК'!BI239+0+'2. ГПП-ОГХК'!BI242+'3. ГПП-СГПЗ'!BI48+'4. ГПП-УЗПКТ-СЗСК'!BI138+'4. ГПП-УЗПКТ-СЗСК'!BI141</f>
        <v>0</v>
      </c>
      <c r="AR396" s="687">
        <f t="shared" si="741"/>
        <v>-166.7</v>
      </c>
      <c r="AS396" s="688">
        <f t="shared" si="742"/>
        <v>0</v>
      </c>
      <c r="AT396" s="687">
        <f t="shared" si="743"/>
        <v>553.09999999999991</v>
      </c>
      <c r="AU396" s="687">
        <f t="shared" si="744"/>
        <v>0</v>
      </c>
      <c r="AV396" s="687">
        <f t="shared" si="745"/>
        <v>-553.09999999999991</v>
      </c>
      <c r="AW396" s="688">
        <f t="shared" si="746"/>
        <v>0</v>
      </c>
      <c r="AX396" s="687">
        <f>'1. ГПП-АГПЗ+'!BS62+'2. ГПП-ОГХК'!BS236+0+'2. ГПП-ОГХК'!BS239+0+'2. ГПП-ОГХК'!BS242+'3. ГПП-СГПЗ'!BS48+'4. ГПП-УЗПКТ-СЗСК'!BS138+'4. ГПП-УЗПКТ-СЗСК'!BS141</f>
        <v>190.6</v>
      </c>
      <c r="AY396" s="687">
        <f>'1. ГПП-АГПЗ+'!BU62+'2. ГПП-ОГХК'!BU236+0+'2. ГПП-ОГХК'!BU239+0+'2. ГПП-ОГХК'!BU242+'3. ГПП-СГПЗ'!BU48+'4. ГПП-УЗПКТ-СЗСК'!BU138+'4. ГПП-УЗПКТ-СЗСК'!BU141</f>
        <v>0</v>
      </c>
      <c r="AZ396" s="687">
        <f t="shared" si="747"/>
        <v>-190.6</v>
      </c>
      <c r="BA396" s="688">
        <f t="shared" si="748"/>
        <v>0</v>
      </c>
      <c r="BB396" s="687">
        <f>'1. ГПП-АГПЗ+'!BY62+'2. ГПП-ОГХК'!BY236+0+'2. ГПП-ОГХК'!BY239+0+'2. ГПП-ОГХК'!BY242+'3. ГПП-СГПЗ'!BY48+'4. ГПП-УЗПКТ-СЗСК'!BY138+'4. ГПП-УЗПКТ-СЗСК'!BY141</f>
        <v>192.79999999999998</v>
      </c>
      <c r="BC396" s="687">
        <f>'1. ГПП-АГПЗ+'!CA62+'2. ГПП-ОГХК'!CA236+0+'2. ГПП-ОГХК'!CA239+0+'2. ГПП-ОГХК'!CA242+'3. ГПП-СГПЗ'!CA48+'4. ГПП-УЗПКТ-СЗСК'!CA138+'4. ГПП-УЗПКТ-СЗСК'!CA141</f>
        <v>0</v>
      </c>
      <c r="BD396" s="687">
        <f t="shared" si="749"/>
        <v>-192.79999999999998</v>
      </c>
      <c r="BE396" s="688">
        <f t="shared" si="750"/>
        <v>0</v>
      </c>
      <c r="BF396" s="687">
        <f>'1. ГПП-АГПЗ+'!CE62+'2. ГПП-ОГХК'!CE236+0+'2. ГПП-ОГХК'!CE239+0+'2. ГПП-ОГХК'!CE242+'3. ГПП-СГПЗ'!CE48+'4. ГПП-УЗПКТ-СЗСК'!CE138+'4. ГПП-УЗПКТ-СЗСК'!CE141</f>
        <v>169.7</v>
      </c>
      <c r="BG396" s="687">
        <f>'1. ГПП-АГПЗ+'!CG62+'2. ГПП-ОГХК'!CG236+0+'2. ГПП-ОГХК'!CG239+0+'2. ГПП-ОГХК'!CG242+'3. ГПП-СГПЗ'!CG48+'4. ГПП-УЗПКТ-СЗСК'!CG138+'4. ГПП-УЗПКТ-СЗСК'!CG141</f>
        <v>0</v>
      </c>
      <c r="BH396" s="687">
        <f t="shared" si="751"/>
        <v>-169.7</v>
      </c>
      <c r="BI396" s="688">
        <f t="shared" si="752"/>
        <v>0</v>
      </c>
      <c r="BJ396" s="687">
        <f t="shared" si="753"/>
        <v>624.59999999999991</v>
      </c>
      <c r="BK396" s="687">
        <f t="shared" si="754"/>
        <v>0</v>
      </c>
      <c r="BL396" s="687">
        <f t="shared" si="755"/>
        <v>-624.59999999999991</v>
      </c>
      <c r="BM396" s="688">
        <f t="shared" si="756"/>
        <v>0</v>
      </c>
      <c r="BN396" s="687">
        <f>'1. ГПП-АГПЗ+'!CQ62+'2. ГПП-ОГХК'!CQ236+0+'2. ГПП-ОГХК'!CQ239+0+'2. ГПП-ОГХК'!CQ242+'3. ГПП-СГПЗ'!CQ48+'4. ГПП-УЗПКТ-СЗСК'!CQ138+'4. ГПП-УЗПКТ-СЗСК'!CQ141</f>
        <v>209</v>
      </c>
      <c r="BO396" s="687">
        <f>'1. ГПП-АГПЗ+'!CS62+'2. ГПП-ОГХК'!CS236+0+'2. ГПП-ОГХК'!CS239+0+'2. ГПП-ОГХК'!CS242+'3. ГПП-СГПЗ'!CS48+'4. ГПП-УЗПКТ-СЗСК'!CS138+'4. ГПП-УЗПКТ-СЗСК'!CS141</f>
        <v>0</v>
      </c>
      <c r="BP396" s="687">
        <f t="shared" si="757"/>
        <v>-209</v>
      </c>
      <c r="BQ396" s="688">
        <f t="shared" si="758"/>
        <v>0</v>
      </c>
      <c r="BR396" s="687">
        <f>'1. ГПП-АГПЗ+'!CW62+'2. ГПП-ОГХК'!CW236+0+'2. ГПП-ОГХК'!CW239+0+'2. ГПП-ОГХК'!CW242+'3. ГПП-СГПЗ'!CW48+'4. ГПП-УЗПКТ-СЗСК'!CW138+'4. ГПП-УЗПКТ-СЗСК'!CW141</f>
        <v>204.29999999999995</v>
      </c>
      <c r="BS396" s="687">
        <f>'1. ГПП-АГПЗ+'!CY62+'2. ГПП-ОГХК'!CY236+0+'2. ГПП-ОГХК'!CY239+0+'2. ГПП-ОГХК'!CY242+'3. ГПП-СГПЗ'!CY48+'4. ГПП-УЗПКТ-СЗСК'!CY138+'4. ГПП-УЗПКТ-СЗСК'!CY141</f>
        <v>0</v>
      </c>
      <c r="BT396" s="687">
        <f t="shared" si="759"/>
        <v>-204.29999999999995</v>
      </c>
      <c r="BU396" s="688">
        <f t="shared" si="760"/>
        <v>0</v>
      </c>
      <c r="BV396" s="687">
        <f>'1. ГПП-АГПЗ+'!DC62+'2. ГПП-ОГХК'!DC236+0+'2. ГПП-ОГХК'!DC239+0+'2. ГПП-ОГХК'!DC242+'3. ГПП-СГПЗ'!DC48+'4. ГПП-УЗПКТ-СЗСК'!DC138+'4. ГПП-УЗПКТ-СЗСК'!DC141</f>
        <v>211.3</v>
      </c>
      <c r="BW396" s="687">
        <f>'1. ГПП-АГПЗ+'!DE62+'2. ГПП-ОГХК'!DE236+0+'2. ГПП-ОГХК'!DE239+0+'2. ГПП-ОГХК'!DE242+'3. ГПП-СГПЗ'!DE48+'4. ГПП-УЗПКТ-СЗСК'!DE138+'4. ГПП-УЗПКТ-СЗСК'!DE141</f>
        <v>0</v>
      </c>
      <c r="BX396" s="687">
        <f t="shared" si="761"/>
        <v>-211.3</v>
      </c>
      <c r="BY396" s="688">
        <f t="shared" si="762"/>
        <v>0</v>
      </c>
    </row>
    <row r="397" spans="2:77" ht="20.100000000000001" customHeight="1">
      <c r="C397" s="436" t="s">
        <v>502</v>
      </c>
      <c r="D397" s="528"/>
      <c r="E397" s="528"/>
      <c r="F397" s="529"/>
      <c r="G397" s="530" t="s">
        <v>486</v>
      </c>
      <c r="H397" s="530"/>
      <c r="I397" s="691" t="s">
        <v>169</v>
      </c>
      <c r="J397" s="687">
        <f t="shared" si="719"/>
        <v>230.3</v>
      </c>
      <c r="K397" s="687">
        <f t="shared" si="720"/>
        <v>0</v>
      </c>
      <c r="L397" s="687">
        <f t="shared" si="721"/>
        <v>-230.3</v>
      </c>
      <c r="M397" s="688">
        <f t="shared" si="722"/>
        <v>0</v>
      </c>
      <c r="N397" s="687">
        <f t="shared" si="723"/>
        <v>71.599999999999994</v>
      </c>
      <c r="O397" s="687">
        <f t="shared" si="724"/>
        <v>0</v>
      </c>
      <c r="P397" s="687">
        <f t="shared" si="725"/>
        <v>-71.599999999999994</v>
      </c>
      <c r="Q397" s="688">
        <f t="shared" si="726"/>
        <v>0</v>
      </c>
      <c r="R397" s="687">
        <f>'1. ГПП-АГПЗ+'!W62</f>
        <v>24.9</v>
      </c>
      <c r="S397" s="687">
        <f>'1. ГПП-АГПЗ+'!Y62</f>
        <v>0</v>
      </c>
      <c r="T397" s="687">
        <f t="shared" si="727"/>
        <v>-24.9</v>
      </c>
      <c r="U397" s="688">
        <f t="shared" si="728"/>
        <v>0</v>
      </c>
      <c r="V397" s="687">
        <f>'1. ГПП-АГПЗ+'!AC62</f>
        <v>22.3</v>
      </c>
      <c r="W397" s="687">
        <f>'1. ГПП-АГПЗ+'!AE62</f>
        <v>0</v>
      </c>
      <c r="X397" s="687">
        <f t="shared" si="729"/>
        <v>-22.3</v>
      </c>
      <c r="Y397" s="688">
        <f t="shared" si="730"/>
        <v>0</v>
      </c>
      <c r="Z397" s="687">
        <f>'1. ГПП-АГПЗ+'!AI62</f>
        <v>24.4</v>
      </c>
      <c r="AA397" s="687">
        <f>'1. ГПП-АГПЗ+'!AK62</f>
        <v>0</v>
      </c>
      <c r="AB397" s="687">
        <f t="shared" si="731"/>
        <v>-24.4</v>
      </c>
      <c r="AC397" s="688">
        <f t="shared" si="732"/>
        <v>0</v>
      </c>
      <c r="AD397" s="687">
        <f t="shared" si="733"/>
        <v>31.3</v>
      </c>
      <c r="AE397" s="687">
        <f t="shared" si="734"/>
        <v>0</v>
      </c>
      <c r="AF397" s="687">
        <f t="shared" si="735"/>
        <v>-31.3</v>
      </c>
      <c r="AG397" s="688">
        <f t="shared" si="736"/>
        <v>0</v>
      </c>
      <c r="AH397" s="687">
        <f>'1. ГПП-АГПЗ+'!AU62</f>
        <v>25.1</v>
      </c>
      <c r="AI397" s="687">
        <f>'1. ГПП-АГПЗ+'!AW62</f>
        <v>0</v>
      </c>
      <c r="AJ397" s="687">
        <f t="shared" si="737"/>
        <v>-25.1</v>
      </c>
      <c r="AK397" s="688">
        <f t="shared" si="738"/>
        <v>0</v>
      </c>
      <c r="AL397" s="687">
        <f>'1. ГПП-АГПЗ+'!BA62</f>
        <v>6.2</v>
      </c>
      <c r="AM397" s="687">
        <f>'1. ГПП-АГПЗ+'!BC62</f>
        <v>0</v>
      </c>
      <c r="AN397" s="687">
        <f t="shared" si="739"/>
        <v>-6.2</v>
      </c>
      <c r="AO397" s="688">
        <f t="shared" si="740"/>
        <v>0</v>
      </c>
      <c r="AP397" s="687">
        <f>'1. ГПП-АГПЗ+'!BG62</f>
        <v>0</v>
      </c>
      <c r="AQ397" s="687">
        <f>'1. ГПП-АГПЗ+'!BI62</f>
        <v>0</v>
      </c>
      <c r="AR397" s="687">
        <f t="shared" si="741"/>
        <v>0</v>
      </c>
      <c r="AS397" s="688" t="str">
        <f t="shared" si="742"/>
        <v>-</v>
      </c>
      <c r="AT397" s="687">
        <f t="shared" si="743"/>
        <v>49.900000000000006</v>
      </c>
      <c r="AU397" s="687">
        <f t="shared" si="744"/>
        <v>0</v>
      </c>
      <c r="AV397" s="687">
        <f t="shared" si="745"/>
        <v>-49.900000000000006</v>
      </c>
      <c r="AW397" s="688">
        <f t="shared" si="746"/>
        <v>0</v>
      </c>
      <c r="AX397" s="687">
        <f>'1. ГПП-АГПЗ+'!BS62</f>
        <v>14.9</v>
      </c>
      <c r="AY397" s="687">
        <f>'1. ГПП-АГПЗ+'!BU62</f>
        <v>0</v>
      </c>
      <c r="AZ397" s="687">
        <f t="shared" si="747"/>
        <v>-14.9</v>
      </c>
      <c r="BA397" s="688">
        <f t="shared" si="748"/>
        <v>0</v>
      </c>
      <c r="BB397" s="687">
        <f>'1. ГПП-АГПЗ+'!BY62</f>
        <v>17.3</v>
      </c>
      <c r="BC397" s="687">
        <f>'1. ГПП-АГПЗ+'!CA62</f>
        <v>0</v>
      </c>
      <c r="BD397" s="687">
        <f t="shared" si="749"/>
        <v>-17.3</v>
      </c>
      <c r="BE397" s="688">
        <f t="shared" si="750"/>
        <v>0</v>
      </c>
      <c r="BF397" s="687">
        <f>'1. ГПП-АГПЗ+'!CE62</f>
        <v>17.7</v>
      </c>
      <c r="BG397" s="687">
        <f>'1. ГПП-АГПЗ+'!CG62</f>
        <v>0</v>
      </c>
      <c r="BH397" s="687">
        <f t="shared" si="751"/>
        <v>-17.7</v>
      </c>
      <c r="BI397" s="688">
        <f t="shared" si="752"/>
        <v>0</v>
      </c>
      <c r="BJ397" s="687">
        <f t="shared" si="753"/>
        <v>77.5</v>
      </c>
      <c r="BK397" s="687">
        <f t="shared" si="754"/>
        <v>0</v>
      </c>
      <c r="BL397" s="687">
        <f t="shared" si="755"/>
        <v>-77.5</v>
      </c>
      <c r="BM397" s="688">
        <f t="shared" si="756"/>
        <v>0</v>
      </c>
      <c r="BN397" s="687">
        <f>'1. ГПП-АГПЗ+'!CQ62</f>
        <v>26.1</v>
      </c>
      <c r="BO397" s="687">
        <f>'1. ГПП-АГПЗ+'!CS62</f>
        <v>0</v>
      </c>
      <c r="BP397" s="687">
        <f t="shared" si="757"/>
        <v>-26.1</v>
      </c>
      <c r="BQ397" s="688">
        <f t="shared" si="758"/>
        <v>0</v>
      </c>
      <c r="BR397" s="687">
        <f>'1. ГПП-АГПЗ+'!CW62</f>
        <v>25.5</v>
      </c>
      <c r="BS397" s="687">
        <f>'1. ГПП-АГПЗ+'!CY62</f>
        <v>0</v>
      </c>
      <c r="BT397" s="687">
        <f t="shared" si="759"/>
        <v>-25.5</v>
      </c>
      <c r="BU397" s="688">
        <f t="shared" si="760"/>
        <v>0</v>
      </c>
      <c r="BV397" s="687">
        <f>'1. ГПП-АГПЗ+'!DC62</f>
        <v>25.9</v>
      </c>
      <c r="BW397" s="687">
        <f>'1. ГПП-АГПЗ+'!DE62</f>
        <v>0</v>
      </c>
      <c r="BX397" s="687">
        <f t="shared" si="761"/>
        <v>-25.9</v>
      </c>
      <c r="BY397" s="688">
        <f t="shared" si="762"/>
        <v>0</v>
      </c>
    </row>
    <row r="398" spans="2:77" ht="20.100000000000001" customHeight="1">
      <c r="C398" s="436" t="s">
        <v>503</v>
      </c>
      <c r="D398" s="528"/>
      <c r="E398" s="528"/>
      <c r="F398" s="529"/>
      <c r="G398" s="530" t="s">
        <v>504</v>
      </c>
      <c r="H398" s="530"/>
      <c r="I398" s="691" t="s">
        <v>169</v>
      </c>
      <c r="J398" s="687">
        <f t="shared" si="719"/>
        <v>492.1</v>
      </c>
      <c r="K398" s="687">
        <f t="shared" si="720"/>
        <v>0</v>
      </c>
      <c r="L398" s="687">
        <f t="shared" si="721"/>
        <v>-492.1</v>
      </c>
      <c r="M398" s="688">
        <f t="shared" si="722"/>
        <v>0</v>
      </c>
      <c r="N398" s="687">
        <f t="shared" si="723"/>
        <v>145.20000000000002</v>
      </c>
      <c r="O398" s="687">
        <f t="shared" si="724"/>
        <v>0</v>
      </c>
      <c r="P398" s="687">
        <f t="shared" si="725"/>
        <v>-145.20000000000002</v>
      </c>
      <c r="Q398" s="688">
        <f t="shared" si="726"/>
        <v>0</v>
      </c>
      <c r="R398" s="687">
        <f>'2. ГПП-ОГХК'!W236+0+'2. ГПП-ОГХК'!W239+0+'2. ГПП-ОГХК'!W242</f>
        <v>50.500000000000007</v>
      </c>
      <c r="S398" s="687">
        <f>'2. ГПП-ОГХК'!Y236+0+'2. ГПП-ОГХК'!Y239+0+'2. ГПП-ОГХК'!Y242</f>
        <v>0</v>
      </c>
      <c r="T398" s="687">
        <f t="shared" si="727"/>
        <v>-50.500000000000007</v>
      </c>
      <c r="U398" s="688">
        <f t="shared" si="728"/>
        <v>0</v>
      </c>
      <c r="V398" s="687">
        <f>'2. ГПП-ОГХК'!AC236+0+'2. ГПП-ОГХК'!AC239+0+'2. ГПП-ОГХК'!AC242</f>
        <v>45.500000000000007</v>
      </c>
      <c r="W398" s="687">
        <f>'2. ГПП-ОГХК'!AE236+0+'2. ГПП-ОГХК'!AE239+0+'2. ГПП-ОГХК'!AE242</f>
        <v>0</v>
      </c>
      <c r="X398" s="687">
        <f t="shared" si="729"/>
        <v>-45.500000000000007</v>
      </c>
      <c r="Y398" s="688">
        <f t="shared" si="730"/>
        <v>0</v>
      </c>
      <c r="Z398" s="687">
        <f>'2. ГПП-ОГХК'!AI236+0+'2. ГПП-ОГХК'!AI239+0+'2. ГПП-ОГХК'!AI242</f>
        <v>49.2</v>
      </c>
      <c r="AA398" s="687">
        <f>'2. ГПП-ОГХК'!AK236+0+'2. ГПП-ОГХК'!AK239+0+'2. ГПП-ОГХК'!AK242</f>
        <v>0</v>
      </c>
      <c r="AB398" s="687">
        <f t="shared" si="731"/>
        <v>-49.2</v>
      </c>
      <c r="AC398" s="688">
        <f t="shared" si="732"/>
        <v>0</v>
      </c>
      <c r="AD398" s="687">
        <f t="shared" si="733"/>
        <v>98.7</v>
      </c>
      <c r="AE398" s="687">
        <f t="shared" si="734"/>
        <v>0</v>
      </c>
      <c r="AF398" s="687">
        <f t="shared" si="735"/>
        <v>-98.7</v>
      </c>
      <c r="AG398" s="688">
        <f t="shared" si="736"/>
        <v>0</v>
      </c>
      <c r="AH398" s="687">
        <f>'2. ГПП-ОГХК'!AU236+0+'2. ГПП-ОГХК'!AU239+0+'2. ГПП-ОГХК'!AU242</f>
        <v>24.299999999999997</v>
      </c>
      <c r="AI398" s="687">
        <f>'2. ГПП-ОГХК'!AW236+0+'2. ГПП-ОГХК'!AW239+0+'2. ГПП-ОГХК'!AW242</f>
        <v>0</v>
      </c>
      <c r="AJ398" s="687">
        <f t="shared" si="737"/>
        <v>-24.299999999999997</v>
      </c>
      <c r="AK398" s="688">
        <f t="shared" si="738"/>
        <v>0</v>
      </c>
      <c r="AL398" s="687">
        <f>'2. ГПП-ОГХК'!BA236+0+'2. ГПП-ОГХК'!BA239+0+'2. ГПП-ОГХК'!BA242</f>
        <v>38.900000000000006</v>
      </c>
      <c r="AM398" s="687">
        <f>'2. ГПП-ОГХК'!BC236+0+'2. ГПП-ОГХК'!BC239+0+'2. ГПП-ОГХК'!BC242</f>
        <v>0</v>
      </c>
      <c r="AN398" s="687">
        <f t="shared" si="739"/>
        <v>-38.900000000000006</v>
      </c>
      <c r="AO398" s="688">
        <f t="shared" si="740"/>
        <v>0</v>
      </c>
      <c r="AP398" s="687">
        <f>'2. ГПП-ОГХК'!BG236+0+'2. ГПП-ОГХК'!BG239+0+'2. ГПП-ОГХК'!BG242</f>
        <v>35.5</v>
      </c>
      <c r="AQ398" s="687">
        <f>'2. ГПП-ОГХК'!BI236+0+'2. ГПП-ОГХК'!BI239+0+'2. ГПП-ОГХК'!BI242</f>
        <v>0</v>
      </c>
      <c r="AR398" s="687">
        <f t="shared" si="741"/>
        <v>-35.5</v>
      </c>
      <c r="AS398" s="688">
        <f t="shared" si="742"/>
        <v>0</v>
      </c>
      <c r="AT398" s="687">
        <f t="shared" si="743"/>
        <v>99.6</v>
      </c>
      <c r="AU398" s="687">
        <f t="shared" si="744"/>
        <v>0</v>
      </c>
      <c r="AV398" s="687">
        <f t="shared" si="745"/>
        <v>-99.6</v>
      </c>
      <c r="AW398" s="688">
        <f t="shared" si="746"/>
        <v>0</v>
      </c>
      <c r="AX398" s="687">
        <f>'2. ГПП-ОГХК'!BS236+0+'2. ГПП-ОГХК'!BS239+0+'2. ГПП-ОГХК'!BS242</f>
        <v>39.5</v>
      </c>
      <c r="AY398" s="687">
        <f>'2. ГПП-ОГХК'!BU236+0+'2. ГПП-ОГХК'!BU239+0+'2. ГПП-ОГХК'!BU242</f>
        <v>0</v>
      </c>
      <c r="AZ398" s="687">
        <f t="shared" si="747"/>
        <v>-39.5</v>
      </c>
      <c r="BA398" s="688">
        <f t="shared" si="748"/>
        <v>0</v>
      </c>
      <c r="BB398" s="687">
        <f>'2. ГПП-ОГХК'!BY236+0+'2. ГПП-ОГХК'!BY239+0+'2. ГПП-ОГХК'!BY242</f>
        <v>39.5</v>
      </c>
      <c r="BC398" s="687">
        <f>'2. ГПП-ОГХК'!CA236+0+'2. ГПП-ОГХК'!CA239+0+'2. ГПП-ОГХК'!CA242</f>
        <v>0</v>
      </c>
      <c r="BD398" s="687">
        <f t="shared" si="749"/>
        <v>-39.5</v>
      </c>
      <c r="BE398" s="688">
        <f t="shared" si="750"/>
        <v>0</v>
      </c>
      <c r="BF398" s="687">
        <f>'2. ГПП-ОГХК'!CE236+0+'2. ГПП-ОГХК'!CE239+0+'2. ГПП-ОГХК'!CE242</f>
        <v>20.6</v>
      </c>
      <c r="BG398" s="687">
        <f>'2. ГПП-ОГХК'!CG236+0+'2. ГПП-ОГХК'!CG239+0+'2. ГПП-ОГХК'!CG242</f>
        <v>0</v>
      </c>
      <c r="BH398" s="687">
        <f t="shared" si="751"/>
        <v>-20.6</v>
      </c>
      <c r="BI398" s="688">
        <f t="shared" si="752"/>
        <v>0</v>
      </c>
      <c r="BJ398" s="687">
        <f t="shared" si="753"/>
        <v>148.6</v>
      </c>
      <c r="BK398" s="687">
        <f t="shared" si="754"/>
        <v>0</v>
      </c>
      <c r="BL398" s="687">
        <f t="shared" si="755"/>
        <v>-148.6</v>
      </c>
      <c r="BM398" s="688">
        <f t="shared" si="756"/>
        <v>0</v>
      </c>
      <c r="BN398" s="687">
        <f>'2. ГПП-ОГХК'!CQ236+0+'2. ГПП-ОГХК'!CQ239+0+'2. ГПП-ОГХК'!CQ242</f>
        <v>50.6</v>
      </c>
      <c r="BO398" s="687">
        <f>'2. ГПП-ОГХК'!CS236+0+'2. ГПП-ОГХК'!CS239+0+'2. ГПП-ОГХК'!CS242</f>
        <v>0</v>
      </c>
      <c r="BP398" s="687">
        <f t="shared" si="757"/>
        <v>-50.6</v>
      </c>
      <c r="BQ398" s="688">
        <f t="shared" si="758"/>
        <v>0</v>
      </c>
      <c r="BR398" s="687">
        <f>'2. ГПП-ОГХК'!CW236+0+'2. ГПП-ОГХК'!CW239+0+'2. ГПП-ОГХК'!CW242</f>
        <v>47.8</v>
      </c>
      <c r="BS398" s="687">
        <f>'2. ГПП-ОГХК'!CY236+0+'2. ГПП-ОГХК'!CY239+0+'2. ГПП-ОГХК'!CY242</f>
        <v>0</v>
      </c>
      <c r="BT398" s="687">
        <f t="shared" si="759"/>
        <v>-47.8</v>
      </c>
      <c r="BU398" s="688">
        <f t="shared" si="760"/>
        <v>0</v>
      </c>
      <c r="BV398" s="687">
        <f>'2. ГПП-ОГХК'!DC236+0+'2. ГПП-ОГХК'!DC239+0+'2. ГПП-ОГХК'!DC242</f>
        <v>50.199999999999996</v>
      </c>
      <c r="BW398" s="687">
        <f>'2. ГПП-ОГХК'!DE236+0+'2. ГПП-ОГХК'!DE239+0+'2. ГПП-ОГХК'!DE242</f>
        <v>0</v>
      </c>
      <c r="BX398" s="687">
        <f t="shared" si="761"/>
        <v>-50.199999999999996</v>
      </c>
      <c r="BY398" s="688">
        <f t="shared" si="762"/>
        <v>0</v>
      </c>
    </row>
    <row r="399" spans="2:77" ht="20.100000000000001" customHeight="1">
      <c r="C399" s="430" t="s">
        <v>161</v>
      </c>
      <c r="D399" s="528"/>
      <c r="E399" s="528"/>
      <c r="F399" s="529"/>
      <c r="G399" s="530" t="s">
        <v>505</v>
      </c>
      <c r="H399" s="530"/>
      <c r="I399" s="694" t="s">
        <v>169</v>
      </c>
      <c r="J399" s="687">
        <f t="shared" si="719"/>
        <v>379.3</v>
      </c>
      <c r="K399" s="687">
        <f t="shared" si="720"/>
        <v>0</v>
      </c>
      <c r="L399" s="687">
        <f t="shared" si="721"/>
        <v>-379.3</v>
      </c>
      <c r="M399" s="688">
        <f t="shared" si="722"/>
        <v>0</v>
      </c>
      <c r="N399" s="687">
        <f t="shared" si="723"/>
        <v>110.30000000000001</v>
      </c>
      <c r="O399" s="687">
        <f t="shared" si="724"/>
        <v>0</v>
      </c>
      <c r="P399" s="687">
        <f t="shared" si="725"/>
        <v>-110.30000000000001</v>
      </c>
      <c r="Q399" s="688">
        <f t="shared" si="726"/>
        <v>0</v>
      </c>
      <c r="R399" s="687">
        <f>'2. ГПП-ОГХК'!W236+0</f>
        <v>38.200000000000003</v>
      </c>
      <c r="S399" s="687">
        <f>'2. ГПП-ОГХК'!Y236+0</f>
        <v>0</v>
      </c>
      <c r="T399" s="687">
        <f t="shared" si="727"/>
        <v>-38.200000000000003</v>
      </c>
      <c r="U399" s="688">
        <f t="shared" si="728"/>
        <v>0</v>
      </c>
      <c r="V399" s="687">
        <f>'2. ГПП-ОГХК'!AC236+0</f>
        <v>34.400000000000006</v>
      </c>
      <c r="W399" s="687">
        <f>'2. ГПП-ОГХК'!AE236+0</f>
        <v>0</v>
      </c>
      <c r="X399" s="687">
        <f t="shared" si="729"/>
        <v>-34.400000000000006</v>
      </c>
      <c r="Y399" s="688">
        <f t="shared" si="730"/>
        <v>0</v>
      </c>
      <c r="Z399" s="687">
        <f>'2. ГПП-ОГХК'!AI236+0</f>
        <v>37.700000000000003</v>
      </c>
      <c r="AA399" s="687">
        <f>'2. ГПП-ОГХК'!AK236+0</f>
        <v>0</v>
      </c>
      <c r="AB399" s="687">
        <f t="shared" si="731"/>
        <v>-37.700000000000003</v>
      </c>
      <c r="AC399" s="688">
        <f t="shared" si="732"/>
        <v>0</v>
      </c>
      <c r="AD399" s="687">
        <f t="shared" si="733"/>
        <v>77.5</v>
      </c>
      <c r="AE399" s="687">
        <f t="shared" si="734"/>
        <v>0</v>
      </c>
      <c r="AF399" s="687">
        <f t="shared" si="735"/>
        <v>-77.5</v>
      </c>
      <c r="AG399" s="688">
        <f t="shared" si="736"/>
        <v>0</v>
      </c>
      <c r="AH399" s="687">
        <f>'2. ГПП-ОГХК'!AU236+0</f>
        <v>16.2</v>
      </c>
      <c r="AI399" s="687">
        <f>'2. ГПП-ОГХК'!AW236+0</f>
        <v>0</v>
      </c>
      <c r="AJ399" s="687">
        <f t="shared" si="737"/>
        <v>-16.2</v>
      </c>
      <c r="AK399" s="688">
        <f t="shared" si="738"/>
        <v>0</v>
      </c>
      <c r="AL399" s="687">
        <f>'2. ГПП-ОГХК'!BA236+0</f>
        <v>32.200000000000003</v>
      </c>
      <c r="AM399" s="687">
        <f>'2. ГПП-ОГХК'!BC236+0</f>
        <v>0</v>
      </c>
      <c r="AN399" s="687">
        <f t="shared" si="739"/>
        <v>-32.200000000000003</v>
      </c>
      <c r="AO399" s="688">
        <f t="shared" si="740"/>
        <v>0</v>
      </c>
      <c r="AP399" s="687">
        <f>'2. ГПП-ОГХК'!BG236+0</f>
        <v>29.099999999999998</v>
      </c>
      <c r="AQ399" s="687">
        <f>'2. ГПП-ОГХК'!BI236+0</f>
        <v>0</v>
      </c>
      <c r="AR399" s="687">
        <f t="shared" si="741"/>
        <v>-29.099999999999998</v>
      </c>
      <c r="AS399" s="688">
        <f t="shared" si="742"/>
        <v>0</v>
      </c>
      <c r="AT399" s="687">
        <f t="shared" si="743"/>
        <v>79.8</v>
      </c>
      <c r="AU399" s="687">
        <f t="shared" si="744"/>
        <v>0</v>
      </c>
      <c r="AV399" s="687">
        <f t="shared" si="745"/>
        <v>-79.8</v>
      </c>
      <c r="AW399" s="688">
        <f t="shared" si="746"/>
        <v>0</v>
      </c>
      <c r="AX399" s="687">
        <f>'2. ГПП-ОГХК'!BS236+0</f>
        <v>32.799999999999997</v>
      </c>
      <c r="AY399" s="687">
        <f>'2. ГПП-ОГХК'!BU236+0</f>
        <v>0</v>
      </c>
      <c r="AZ399" s="687">
        <f t="shared" si="747"/>
        <v>-32.799999999999997</v>
      </c>
      <c r="BA399" s="688">
        <f t="shared" si="748"/>
        <v>0</v>
      </c>
      <c r="BB399" s="687">
        <f>'2. ГПП-ОГХК'!BY236+0</f>
        <v>32.799999999999997</v>
      </c>
      <c r="BC399" s="687">
        <f>'2. ГПП-ОГХК'!CA236+0</f>
        <v>0</v>
      </c>
      <c r="BD399" s="687">
        <f t="shared" si="749"/>
        <v>-32.799999999999997</v>
      </c>
      <c r="BE399" s="688">
        <f t="shared" si="750"/>
        <v>0</v>
      </c>
      <c r="BF399" s="687">
        <f>'2. ГПП-ОГХК'!CE236+0</f>
        <v>14.2</v>
      </c>
      <c r="BG399" s="687">
        <f>'2. ГПП-ОГХК'!CG236+0</f>
        <v>0</v>
      </c>
      <c r="BH399" s="687">
        <f t="shared" si="751"/>
        <v>-14.2</v>
      </c>
      <c r="BI399" s="688">
        <f t="shared" si="752"/>
        <v>0</v>
      </c>
      <c r="BJ399" s="687">
        <f t="shared" si="753"/>
        <v>111.7</v>
      </c>
      <c r="BK399" s="687">
        <f t="shared" si="754"/>
        <v>0</v>
      </c>
      <c r="BL399" s="687">
        <f t="shared" si="755"/>
        <v>-111.7</v>
      </c>
      <c r="BM399" s="688">
        <f t="shared" si="756"/>
        <v>0</v>
      </c>
      <c r="BN399" s="687">
        <f>'2. ГПП-ОГХК'!CQ236+0</f>
        <v>38.200000000000003</v>
      </c>
      <c r="BO399" s="687">
        <f>'2. ГПП-ОГХК'!CS236+0</f>
        <v>0</v>
      </c>
      <c r="BP399" s="687">
        <f t="shared" si="757"/>
        <v>-38.200000000000003</v>
      </c>
      <c r="BQ399" s="688">
        <f t="shared" si="758"/>
        <v>0</v>
      </c>
      <c r="BR399" s="687">
        <f>'2. ГПП-ОГХК'!CW236+0</f>
        <v>35.699999999999996</v>
      </c>
      <c r="BS399" s="687">
        <f>'2. ГПП-ОГХК'!CY236+0</f>
        <v>0</v>
      </c>
      <c r="BT399" s="687">
        <f t="shared" si="759"/>
        <v>-35.699999999999996</v>
      </c>
      <c r="BU399" s="688">
        <f t="shared" si="760"/>
        <v>0</v>
      </c>
      <c r="BV399" s="687">
        <f>'2. ГПП-ОГХК'!DC236+0</f>
        <v>37.799999999999997</v>
      </c>
      <c r="BW399" s="687">
        <f>'2. ГПП-ОГХК'!DE236+0</f>
        <v>0</v>
      </c>
      <c r="BX399" s="687">
        <f t="shared" si="761"/>
        <v>-37.799999999999997</v>
      </c>
      <c r="BY399" s="688">
        <f t="shared" si="762"/>
        <v>0</v>
      </c>
    </row>
    <row r="400" spans="2:77" ht="20.100000000000001" customHeight="1">
      <c r="C400" s="430" t="s">
        <v>506</v>
      </c>
      <c r="D400" s="528"/>
      <c r="E400" s="528"/>
      <c r="F400" s="529"/>
      <c r="G400" s="530" t="s">
        <v>507</v>
      </c>
      <c r="H400" s="530"/>
      <c r="I400" s="694" t="s">
        <v>169</v>
      </c>
      <c r="J400" s="687">
        <f t="shared" si="719"/>
        <v>379.3</v>
      </c>
      <c r="K400" s="687">
        <f t="shared" si="720"/>
        <v>0</v>
      </c>
      <c r="L400" s="687">
        <f t="shared" si="721"/>
        <v>-379.3</v>
      </c>
      <c r="M400" s="688">
        <f t="shared" si="722"/>
        <v>0</v>
      </c>
      <c r="N400" s="687">
        <f t="shared" si="723"/>
        <v>110.30000000000001</v>
      </c>
      <c r="O400" s="687">
        <f t="shared" si="724"/>
        <v>0</v>
      </c>
      <c r="P400" s="687">
        <f t="shared" si="725"/>
        <v>-110.30000000000001</v>
      </c>
      <c r="Q400" s="688">
        <f t="shared" si="726"/>
        <v>0</v>
      </c>
      <c r="R400" s="687">
        <f>'2. ГПП-ОГХК'!W236</f>
        <v>38.200000000000003</v>
      </c>
      <c r="S400" s="687">
        <f>'2. ГПП-ОГХК'!Y236</f>
        <v>0</v>
      </c>
      <c r="T400" s="687">
        <f t="shared" si="727"/>
        <v>-38.200000000000003</v>
      </c>
      <c r="U400" s="688">
        <f t="shared" si="728"/>
        <v>0</v>
      </c>
      <c r="V400" s="687">
        <f>'2. ГПП-ОГХК'!AC236</f>
        <v>34.400000000000006</v>
      </c>
      <c r="W400" s="687">
        <f>'2. ГПП-ОГХК'!AE236</f>
        <v>0</v>
      </c>
      <c r="X400" s="687">
        <f t="shared" si="729"/>
        <v>-34.400000000000006</v>
      </c>
      <c r="Y400" s="688">
        <f t="shared" si="730"/>
        <v>0</v>
      </c>
      <c r="Z400" s="687">
        <f>'2. ГПП-ОГХК'!AI236</f>
        <v>37.700000000000003</v>
      </c>
      <c r="AA400" s="687">
        <f>'2. ГПП-ОГХК'!AK236</f>
        <v>0</v>
      </c>
      <c r="AB400" s="687">
        <f t="shared" si="731"/>
        <v>-37.700000000000003</v>
      </c>
      <c r="AC400" s="688">
        <f t="shared" si="732"/>
        <v>0</v>
      </c>
      <c r="AD400" s="687">
        <f t="shared" si="733"/>
        <v>77.5</v>
      </c>
      <c r="AE400" s="687">
        <f t="shared" si="734"/>
        <v>0</v>
      </c>
      <c r="AF400" s="687">
        <f t="shared" si="735"/>
        <v>-77.5</v>
      </c>
      <c r="AG400" s="688">
        <f t="shared" si="736"/>
        <v>0</v>
      </c>
      <c r="AH400" s="687">
        <f>'2. ГПП-ОГХК'!AU236</f>
        <v>16.2</v>
      </c>
      <c r="AI400" s="687">
        <f>'2. ГПП-ОГХК'!AW236</f>
        <v>0</v>
      </c>
      <c r="AJ400" s="687">
        <f t="shared" si="737"/>
        <v>-16.2</v>
      </c>
      <c r="AK400" s="688">
        <f t="shared" si="738"/>
        <v>0</v>
      </c>
      <c r="AL400" s="687">
        <f>'2. ГПП-ОГХК'!BA236</f>
        <v>32.200000000000003</v>
      </c>
      <c r="AM400" s="687">
        <f>'2. ГПП-ОГХК'!BC236</f>
        <v>0</v>
      </c>
      <c r="AN400" s="687">
        <f t="shared" si="739"/>
        <v>-32.200000000000003</v>
      </c>
      <c r="AO400" s="688">
        <f t="shared" si="740"/>
        <v>0</v>
      </c>
      <c r="AP400" s="687">
        <f>'2. ГПП-ОГХК'!BG236</f>
        <v>29.099999999999998</v>
      </c>
      <c r="AQ400" s="687">
        <f>'2. ГПП-ОГХК'!BI236</f>
        <v>0</v>
      </c>
      <c r="AR400" s="687">
        <f t="shared" si="741"/>
        <v>-29.099999999999998</v>
      </c>
      <c r="AS400" s="688">
        <f t="shared" si="742"/>
        <v>0</v>
      </c>
      <c r="AT400" s="687">
        <f t="shared" si="743"/>
        <v>79.8</v>
      </c>
      <c r="AU400" s="687">
        <f t="shared" si="744"/>
        <v>0</v>
      </c>
      <c r="AV400" s="687">
        <f t="shared" si="745"/>
        <v>-79.8</v>
      </c>
      <c r="AW400" s="688">
        <f t="shared" si="746"/>
        <v>0</v>
      </c>
      <c r="AX400" s="687">
        <f>'2. ГПП-ОГХК'!BS236</f>
        <v>32.799999999999997</v>
      </c>
      <c r="AY400" s="687">
        <f>'2. ГПП-ОГХК'!BU236</f>
        <v>0</v>
      </c>
      <c r="AZ400" s="687">
        <f t="shared" si="747"/>
        <v>-32.799999999999997</v>
      </c>
      <c r="BA400" s="688">
        <f t="shared" si="748"/>
        <v>0</v>
      </c>
      <c r="BB400" s="687">
        <f>'2. ГПП-ОГХК'!BY236</f>
        <v>32.799999999999997</v>
      </c>
      <c r="BC400" s="687">
        <f>'2. ГПП-ОГХК'!CA236</f>
        <v>0</v>
      </c>
      <c r="BD400" s="687">
        <f t="shared" si="749"/>
        <v>-32.799999999999997</v>
      </c>
      <c r="BE400" s="688">
        <f t="shared" si="750"/>
        <v>0</v>
      </c>
      <c r="BF400" s="687">
        <f>'2. ГПП-ОГХК'!CE236</f>
        <v>14.2</v>
      </c>
      <c r="BG400" s="687">
        <f>'2. ГПП-ОГХК'!CG236</f>
        <v>0</v>
      </c>
      <c r="BH400" s="687">
        <f t="shared" si="751"/>
        <v>-14.2</v>
      </c>
      <c r="BI400" s="688">
        <f t="shared" si="752"/>
        <v>0</v>
      </c>
      <c r="BJ400" s="687">
        <f t="shared" si="753"/>
        <v>111.7</v>
      </c>
      <c r="BK400" s="687">
        <f t="shared" si="754"/>
        <v>0</v>
      </c>
      <c r="BL400" s="687">
        <f t="shared" si="755"/>
        <v>-111.7</v>
      </c>
      <c r="BM400" s="688">
        <f t="shared" si="756"/>
        <v>0</v>
      </c>
      <c r="BN400" s="687">
        <f>'2. ГПП-ОГХК'!CQ236</f>
        <v>38.200000000000003</v>
      </c>
      <c r="BO400" s="687">
        <f>'2. ГПП-ОГХК'!CS236</f>
        <v>0</v>
      </c>
      <c r="BP400" s="687">
        <f t="shared" si="757"/>
        <v>-38.200000000000003</v>
      </c>
      <c r="BQ400" s="688">
        <f t="shared" si="758"/>
        <v>0</v>
      </c>
      <c r="BR400" s="687">
        <f>'2. ГПП-ОГХК'!CW236</f>
        <v>35.699999999999996</v>
      </c>
      <c r="BS400" s="687">
        <f>'2. ГПП-ОГХК'!CY236</f>
        <v>0</v>
      </c>
      <c r="BT400" s="687">
        <f t="shared" si="759"/>
        <v>-35.699999999999996</v>
      </c>
      <c r="BU400" s="688">
        <f t="shared" si="760"/>
        <v>0</v>
      </c>
      <c r="BV400" s="687">
        <f>'2. ГПП-ОГХК'!DC236</f>
        <v>37.799999999999997</v>
      </c>
      <c r="BW400" s="687">
        <f>'2. ГПП-ОГХК'!DE236</f>
        <v>0</v>
      </c>
      <c r="BX400" s="687">
        <f t="shared" si="761"/>
        <v>-37.799999999999997</v>
      </c>
      <c r="BY400" s="688">
        <f t="shared" si="762"/>
        <v>0</v>
      </c>
    </row>
    <row r="401" spans="3:77" ht="20.100000000000001" customHeight="1">
      <c r="C401" s="430" t="s">
        <v>508</v>
      </c>
      <c r="D401" s="528"/>
      <c r="E401" s="528"/>
      <c r="F401" s="529"/>
      <c r="G401" s="530"/>
      <c r="H401" s="530"/>
      <c r="I401" s="694" t="s">
        <v>169</v>
      </c>
      <c r="J401" s="681"/>
      <c r="K401" s="681"/>
      <c r="L401" s="681"/>
      <c r="M401" s="681"/>
      <c r="N401" s="681"/>
      <c r="O401" s="681"/>
      <c r="P401" s="681"/>
      <c r="Q401" s="681"/>
      <c r="R401" s="681"/>
      <c r="S401" s="681"/>
      <c r="T401" s="681"/>
      <c r="U401" s="681"/>
      <c r="V401" s="681"/>
      <c r="W401" s="681"/>
      <c r="X401" s="681"/>
      <c r="Y401" s="681"/>
      <c r="Z401" s="681"/>
      <c r="AA401" s="681"/>
      <c r="AB401" s="681"/>
      <c r="AC401" s="681"/>
      <c r="AD401" s="681"/>
      <c r="AE401" s="681"/>
      <c r="AF401" s="681"/>
      <c r="AG401" s="681"/>
      <c r="AH401" s="681"/>
      <c r="AI401" s="681"/>
      <c r="AJ401" s="681"/>
      <c r="AK401" s="681"/>
      <c r="AL401" s="681"/>
      <c r="AM401" s="681"/>
      <c r="AN401" s="681"/>
      <c r="AO401" s="681"/>
      <c r="AP401" s="681"/>
      <c r="AQ401" s="681"/>
      <c r="AR401" s="681"/>
      <c r="AS401" s="681"/>
      <c r="AT401" s="681"/>
      <c r="AU401" s="681"/>
      <c r="AV401" s="681"/>
      <c r="AW401" s="681"/>
      <c r="AX401" s="681"/>
      <c r="AY401" s="681"/>
      <c r="AZ401" s="681"/>
      <c r="BA401" s="681"/>
      <c r="BB401" s="681"/>
      <c r="BC401" s="681"/>
      <c r="BD401" s="681"/>
      <c r="BE401" s="681"/>
      <c r="BF401" s="681"/>
      <c r="BG401" s="681"/>
      <c r="BH401" s="681"/>
      <c r="BI401" s="681"/>
      <c r="BJ401" s="681"/>
      <c r="BK401" s="681"/>
      <c r="BL401" s="681"/>
      <c r="BM401" s="681"/>
      <c r="BN401" s="681"/>
      <c r="BO401" s="681"/>
      <c r="BP401" s="681"/>
      <c r="BQ401" s="681"/>
      <c r="BR401" s="681"/>
      <c r="BS401" s="681"/>
      <c r="BT401" s="681"/>
      <c r="BU401" s="681"/>
      <c r="BV401" s="681"/>
      <c r="BW401" s="681"/>
      <c r="BX401" s="681"/>
      <c r="BY401" s="681"/>
    </row>
    <row r="402" spans="3:77" ht="20.100000000000001" customHeight="1">
      <c r="C402" s="430" t="s">
        <v>129</v>
      </c>
      <c r="D402" s="528"/>
      <c r="E402" s="528"/>
      <c r="F402" s="529"/>
      <c r="G402" s="530" t="s">
        <v>509</v>
      </c>
      <c r="H402" s="530"/>
      <c r="I402" s="694" t="s">
        <v>169</v>
      </c>
      <c r="J402" s="687">
        <f>N402+AD402+AT402+BJ402</f>
        <v>106</v>
      </c>
      <c r="K402" s="687">
        <f>O402+AE402+AU402+BK402</f>
        <v>0</v>
      </c>
      <c r="L402" s="687">
        <f>IFERROR(K402-J402,"-")</f>
        <v>-106</v>
      </c>
      <c r="M402" s="688">
        <f>IFERROR(K402/J402,"-")</f>
        <v>0</v>
      </c>
      <c r="N402" s="687">
        <f>R402+V402+Z402</f>
        <v>33.200000000000003</v>
      </c>
      <c r="O402" s="687">
        <f>S402+W402+AA402</f>
        <v>0</v>
      </c>
      <c r="P402" s="687">
        <f>IFERROR(O402-N402,"-")</f>
        <v>-33.200000000000003</v>
      </c>
      <c r="Q402" s="688">
        <f>IFERROR(O402/N402,"-")</f>
        <v>0</v>
      </c>
      <c r="R402" s="687">
        <f>'2. ГПП-ОГХК'!W239+0</f>
        <v>11.700000000000001</v>
      </c>
      <c r="S402" s="687">
        <f>'2. ГПП-ОГХК'!Y239+0</f>
        <v>0</v>
      </c>
      <c r="T402" s="687">
        <f>IFERROR(S402-R402,"-")</f>
        <v>-11.700000000000001</v>
      </c>
      <c r="U402" s="688">
        <f>IFERROR(S402/R402,"-")</f>
        <v>0</v>
      </c>
      <c r="V402" s="687">
        <f>'2. ГПП-ОГХК'!AC239+0</f>
        <v>10.600000000000001</v>
      </c>
      <c r="W402" s="687">
        <f>'2. ГПП-ОГХК'!AE239+0</f>
        <v>0</v>
      </c>
      <c r="X402" s="687">
        <f>IFERROR(W402-V402,"-")</f>
        <v>-10.600000000000001</v>
      </c>
      <c r="Y402" s="688">
        <f>IFERROR(W402/V402,"-")</f>
        <v>0</v>
      </c>
      <c r="Z402" s="687">
        <f>'2. ГПП-ОГХК'!AI239+0</f>
        <v>10.9</v>
      </c>
      <c r="AA402" s="687">
        <f>'2. ГПП-ОГХК'!AK239+0</f>
        <v>0</v>
      </c>
      <c r="AB402" s="687">
        <f>IFERROR(AA402-Z402,"-")</f>
        <v>-10.9</v>
      </c>
      <c r="AC402" s="688">
        <f>IFERROR(AA402/Z402,"-")</f>
        <v>0</v>
      </c>
      <c r="AD402" s="687">
        <f>AH402+AL402+AP402</f>
        <v>19.600000000000001</v>
      </c>
      <c r="AE402" s="687">
        <f>AI402+AM402+AQ402</f>
        <v>0</v>
      </c>
      <c r="AF402" s="687">
        <f>IFERROR(AE402-AD402,"-")</f>
        <v>-19.600000000000001</v>
      </c>
      <c r="AG402" s="688">
        <f>IFERROR(AE402/AD402,"-")</f>
        <v>0</v>
      </c>
      <c r="AH402" s="687">
        <f>'2. ГПП-ОГХК'!AU239+0</f>
        <v>7.6</v>
      </c>
      <c r="AI402" s="687">
        <f>'2. ГПП-ОГХК'!AW239+0</f>
        <v>0</v>
      </c>
      <c r="AJ402" s="687">
        <f>IFERROR(AI402-AH402,"-")</f>
        <v>-7.6</v>
      </c>
      <c r="AK402" s="688">
        <f>IFERROR(AI402/AH402,"-")</f>
        <v>0</v>
      </c>
      <c r="AL402" s="687">
        <f>'2. ГПП-ОГХК'!BA239+0</f>
        <v>6.1</v>
      </c>
      <c r="AM402" s="687">
        <f>'2. ГПП-ОГХК'!BC239+0</f>
        <v>0</v>
      </c>
      <c r="AN402" s="687">
        <f>IFERROR(AM402-AL402,"-")</f>
        <v>-6.1</v>
      </c>
      <c r="AO402" s="688">
        <f>IFERROR(AM402/AL402,"-")</f>
        <v>0</v>
      </c>
      <c r="AP402" s="687">
        <f>'2. ГПП-ОГХК'!BG239+0</f>
        <v>5.9</v>
      </c>
      <c r="AQ402" s="687">
        <f>'2. ГПП-ОГХК'!BI239+0</f>
        <v>0</v>
      </c>
      <c r="AR402" s="687">
        <f>IFERROR(AQ402-AP402,"-")</f>
        <v>-5.9</v>
      </c>
      <c r="AS402" s="688">
        <f>IFERROR(AQ402/AP402,"-")</f>
        <v>0</v>
      </c>
      <c r="AT402" s="687">
        <f>AX402+BB402+BF402</f>
        <v>18.100000000000001</v>
      </c>
      <c r="AU402" s="687">
        <f>AY402+BC402+BG402</f>
        <v>0</v>
      </c>
      <c r="AV402" s="687">
        <f>IFERROR(AU402-AT402,"-")</f>
        <v>-18.100000000000001</v>
      </c>
      <c r="AW402" s="688">
        <f>IFERROR(AU402/AT402,"-")</f>
        <v>0</v>
      </c>
      <c r="AX402" s="687">
        <f>'2. ГПП-ОГХК'!BS239+0</f>
        <v>6.1</v>
      </c>
      <c r="AY402" s="687">
        <f>'2. ГПП-ОГХК'!BU239+0</f>
        <v>0</v>
      </c>
      <c r="AZ402" s="687">
        <f>IFERROR(AY402-AX402,"-")</f>
        <v>-6.1</v>
      </c>
      <c r="BA402" s="688">
        <f>IFERROR(AY402/AX402,"-")</f>
        <v>0</v>
      </c>
      <c r="BB402" s="687">
        <f>'2. ГПП-ОГХК'!BY239+0</f>
        <v>6.1</v>
      </c>
      <c r="BC402" s="687">
        <f>'2. ГПП-ОГХК'!CA239+0</f>
        <v>0</v>
      </c>
      <c r="BD402" s="687">
        <f>IFERROR(BC402-BB402,"-")</f>
        <v>-6.1</v>
      </c>
      <c r="BE402" s="688">
        <f>IFERROR(BC402/BB402,"-")</f>
        <v>0</v>
      </c>
      <c r="BF402" s="687">
        <f>'2. ГПП-ОГХК'!CE239+0</f>
        <v>5.9</v>
      </c>
      <c r="BG402" s="687">
        <f>'2. ГПП-ОГХК'!CG239+0</f>
        <v>0</v>
      </c>
      <c r="BH402" s="687">
        <f>IFERROR(BG402-BF402,"-")</f>
        <v>-5.9</v>
      </c>
      <c r="BI402" s="688">
        <f>IFERROR(BG402/BF402,"-")</f>
        <v>0</v>
      </c>
      <c r="BJ402" s="687">
        <f>BN402+BR402+BV402</f>
        <v>35.1</v>
      </c>
      <c r="BK402" s="687">
        <f>BO402+BS402+BW402</f>
        <v>0</v>
      </c>
      <c r="BL402" s="687">
        <f>IFERROR(BK402-BJ402,"-")</f>
        <v>-35.1</v>
      </c>
      <c r="BM402" s="688">
        <f>IFERROR(BK402/BJ402,"-")</f>
        <v>0</v>
      </c>
      <c r="BN402" s="687">
        <f>'2. ГПП-ОГХК'!CQ239+0</f>
        <v>11.8</v>
      </c>
      <c r="BO402" s="687">
        <f>'2. ГПП-ОГХК'!CS239+0</f>
        <v>0</v>
      </c>
      <c r="BP402" s="687">
        <f>IFERROR(BO402-BN402,"-")</f>
        <v>-11.8</v>
      </c>
      <c r="BQ402" s="688">
        <f>IFERROR(BO402/BN402,"-")</f>
        <v>0</v>
      </c>
      <c r="BR402" s="687">
        <f>'2. ГПП-ОГХК'!CW239+0</f>
        <v>11.5</v>
      </c>
      <c r="BS402" s="687">
        <f>'2. ГПП-ОГХК'!CY239+0</f>
        <v>0</v>
      </c>
      <c r="BT402" s="687">
        <f>IFERROR(BS402-BR402,"-")</f>
        <v>-11.5</v>
      </c>
      <c r="BU402" s="688">
        <f>IFERROR(BS402/BR402,"-")</f>
        <v>0</v>
      </c>
      <c r="BV402" s="687">
        <f>'2. ГПП-ОГХК'!DC239+0</f>
        <v>11.8</v>
      </c>
      <c r="BW402" s="687">
        <f>'2. ГПП-ОГХК'!DE239+0</f>
        <v>0</v>
      </c>
      <c r="BX402" s="687">
        <f>IFERROR(BW402-BV402,"-")</f>
        <v>-11.8</v>
      </c>
      <c r="BY402" s="688">
        <f>IFERROR(BW402/BV402,"-")</f>
        <v>0</v>
      </c>
    </row>
    <row r="403" spans="3:77" ht="20.100000000000001" customHeight="1">
      <c r="C403" s="430" t="s">
        <v>506</v>
      </c>
      <c r="D403" s="528"/>
      <c r="E403" s="528"/>
      <c r="F403" s="529"/>
      <c r="G403" s="530" t="s">
        <v>510</v>
      </c>
      <c r="H403" s="530"/>
      <c r="I403" s="694" t="s">
        <v>169</v>
      </c>
      <c r="J403" s="687">
        <f>N403+AD403+AT403+BJ403</f>
        <v>106</v>
      </c>
      <c r="K403" s="687">
        <f>O403+AE403+AU403+BK403</f>
        <v>0</v>
      </c>
      <c r="L403" s="687">
        <f>IFERROR(K403-J403,"-")</f>
        <v>-106</v>
      </c>
      <c r="M403" s="688">
        <f>IFERROR(K403/J403,"-")</f>
        <v>0</v>
      </c>
      <c r="N403" s="687">
        <f>R403+V403+Z403</f>
        <v>33.200000000000003</v>
      </c>
      <c r="O403" s="687">
        <f>S403+W403+AA403</f>
        <v>0</v>
      </c>
      <c r="P403" s="687">
        <f>IFERROR(O403-N403,"-")</f>
        <v>-33.200000000000003</v>
      </c>
      <c r="Q403" s="688">
        <f>IFERROR(O403/N403,"-")</f>
        <v>0</v>
      </c>
      <c r="R403" s="687">
        <f>'2. ГПП-ОГХК'!W239</f>
        <v>11.700000000000001</v>
      </c>
      <c r="S403" s="687">
        <f>'2. ГПП-ОГХК'!Y239</f>
        <v>0</v>
      </c>
      <c r="T403" s="687">
        <f>IFERROR(S403-R403,"-")</f>
        <v>-11.700000000000001</v>
      </c>
      <c r="U403" s="688">
        <f>IFERROR(S403/R403,"-")</f>
        <v>0</v>
      </c>
      <c r="V403" s="687">
        <f>'2. ГПП-ОГХК'!AC239</f>
        <v>10.600000000000001</v>
      </c>
      <c r="W403" s="687">
        <f>'2. ГПП-ОГХК'!AE239</f>
        <v>0</v>
      </c>
      <c r="X403" s="687">
        <f>IFERROR(W403-V403,"-")</f>
        <v>-10.600000000000001</v>
      </c>
      <c r="Y403" s="688">
        <f>IFERROR(W403/V403,"-")</f>
        <v>0</v>
      </c>
      <c r="Z403" s="687">
        <f>'2. ГПП-ОГХК'!AI239</f>
        <v>10.9</v>
      </c>
      <c r="AA403" s="687">
        <f>'2. ГПП-ОГХК'!AK239</f>
        <v>0</v>
      </c>
      <c r="AB403" s="687">
        <f>IFERROR(AA403-Z403,"-")</f>
        <v>-10.9</v>
      </c>
      <c r="AC403" s="688">
        <f>IFERROR(AA403/Z403,"-")</f>
        <v>0</v>
      </c>
      <c r="AD403" s="687">
        <f>AH403+AL403+AP403</f>
        <v>19.600000000000001</v>
      </c>
      <c r="AE403" s="687">
        <f>AI403+AM403+AQ403</f>
        <v>0</v>
      </c>
      <c r="AF403" s="687">
        <f>IFERROR(AE403-AD403,"-")</f>
        <v>-19.600000000000001</v>
      </c>
      <c r="AG403" s="688">
        <f>IFERROR(AE403/AD403,"-")</f>
        <v>0</v>
      </c>
      <c r="AH403" s="687">
        <f>'2. ГПП-ОГХК'!AU239</f>
        <v>7.6</v>
      </c>
      <c r="AI403" s="687">
        <f>'2. ГПП-ОГХК'!AW239</f>
        <v>0</v>
      </c>
      <c r="AJ403" s="687">
        <f>IFERROR(AI403-AH403,"-")</f>
        <v>-7.6</v>
      </c>
      <c r="AK403" s="688">
        <f>IFERROR(AI403/AH403,"-")</f>
        <v>0</v>
      </c>
      <c r="AL403" s="687">
        <f>'2. ГПП-ОГХК'!BA239</f>
        <v>6.1</v>
      </c>
      <c r="AM403" s="687">
        <f>'2. ГПП-ОГХК'!BC239</f>
        <v>0</v>
      </c>
      <c r="AN403" s="687">
        <f>IFERROR(AM403-AL403,"-")</f>
        <v>-6.1</v>
      </c>
      <c r="AO403" s="688">
        <f>IFERROR(AM403/AL403,"-")</f>
        <v>0</v>
      </c>
      <c r="AP403" s="687">
        <f>'2. ГПП-ОГХК'!BG239</f>
        <v>5.9</v>
      </c>
      <c r="AQ403" s="687">
        <f>'2. ГПП-ОГХК'!BI239</f>
        <v>0</v>
      </c>
      <c r="AR403" s="687">
        <f>IFERROR(AQ403-AP403,"-")</f>
        <v>-5.9</v>
      </c>
      <c r="AS403" s="688">
        <f>IFERROR(AQ403/AP403,"-")</f>
        <v>0</v>
      </c>
      <c r="AT403" s="687">
        <f>AX403+BB403+BF403</f>
        <v>18.100000000000001</v>
      </c>
      <c r="AU403" s="687">
        <f>AY403+BC403+BG403</f>
        <v>0</v>
      </c>
      <c r="AV403" s="687">
        <f>IFERROR(AU403-AT403,"-")</f>
        <v>-18.100000000000001</v>
      </c>
      <c r="AW403" s="688">
        <f>IFERROR(AU403/AT403,"-")</f>
        <v>0</v>
      </c>
      <c r="AX403" s="687">
        <f>'2. ГПП-ОГХК'!BS239</f>
        <v>6.1</v>
      </c>
      <c r="AY403" s="687">
        <f>'2. ГПП-ОГХК'!BU239</f>
        <v>0</v>
      </c>
      <c r="AZ403" s="687">
        <f>IFERROR(AY403-AX403,"-")</f>
        <v>-6.1</v>
      </c>
      <c r="BA403" s="688">
        <f>IFERROR(AY403/AX403,"-")</f>
        <v>0</v>
      </c>
      <c r="BB403" s="687">
        <f>'2. ГПП-ОГХК'!BY239</f>
        <v>6.1</v>
      </c>
      <c r="BC403" s="687">
        <f>'2. ГПП-ОГХК'!CA239</f>
        <v>0</v>
      </c>
      <c r="BD403" s="687">
        <f>IFERROR(BC403-BB403,"-")</f>
        <v>-6.1</v>
      </c>
      <c r="BE403" s="688">
        <f>IFERROR(BC403/BB403,"-")</f>
        <v>0</v>
      </c>
      <c r="BF403" s="687">
        <f>'2. ГПП-ОГХК'!CE239</f>
        <v>5.9</v>
      </c>
      <c r="BG403" s="687">
        <f>'2. ГПП-ОГХК'!CG239</f>
        <v>0</v>
      </c>
      <c r="BH403" s="687">
        <f>IFERROR(BG403-BF403,"-")</f>
        <v>-5.9</v>
      </c>
      <c r="BI403" s="688">
        <f>IFERROR(BG403/BF403,"-")</f>
        <v>0</v>
      </c>
      <c r="BJ403" s="687">
        <f>BN403+BR403+BV403</f>
        <v>35.1</v>
      </c>
      <c r="BK403" s="687">
        <f>BO403+BS403+BW403</f>
        <v>0</v>
      </c>
      <c r="BL403" s="687">
        <f>IFERROR(BK403-BJ403,"-")</f>
        <v>-35.1</v>
      </c>
      <c r="BM403" s="688">
        <f>IFERROR(BK403/BJ403,"-")</f>
        <v>0</v>
      </c>
      <c r="BN403" s="687">
        <f>'2. ГПП-ОГХК'!CQ239</f>
        <v>11.8</v>
      </c>
      <c r="BO403" s="687">
        <f>'2. ГПП-ОГХК'!CS239</f>
        <v>0</v>
      </c>
      <c r="BP403" s="687">
        <f>IFERROR(BO403-BN403,"-")</f>
        <v>-11.8</v>
      </c>
      <c r="BQ403" s="688">
        <f>IFERROR(BO403/BN403,"-")</f>
        <v>0</v>
      </c>
      <c r="BR403" s="687">
        <f>'2. ГПП-ОГХК'!CW239</f>
        <v>11.5</v>
      </c>
      <c r="BS403" s="687">
        <f>'2. ГПП-ОГХК'!CY239</f>
        <v>0</v>
      </c>
      <c r="BT403" s="687">
        <f>IFERROR(BS403-BR403,"-")</f>
        <v>-11.5</v>
      </c>
      <c r="BU403" s="688">
        <f>IFERROR(BS403/BR403,"-")</f>
        <v>0</v>
      </c>
      <c r="BV403" s="687">
        <f>'2. ГПП-ОГХК'!DC239</f>
        <v>11.8</v>
      </c>
      <c r="BW403" s="687">
        <f>'2. ГПП-ОГХК'!DE239</f>
        <v>0</v>
      </c>
      <c r="BX403" s="687">
        <f>IFERROR(BW403-BV403,"-")</f>
        <v>-11.8</v>
      </c>
      <c r="BY403" s="688">
        <f>IFERROR(BW403/BV403,"-")</f>
        <v>0</v>
      </c>
    </row>
    <row r="404" spans="3:77" ht="20.100000000000001" customHeight="1">
      <c r="C404" s="430" t="s">
        <v>508</v>
      </c>
      <c r="D404" s="528"/>
      <c r="E404" s="528"/>
      <c r="F404" s="529"/>
      <c r="G404" s="530"/>
      <c r="H404" s="530"/>
      <c r="I404" s="694" t="s">
        <v>169</v>
      </c>
      <c r="J404" s="681"/>
      <c r="K404" s="681"/>
      <c r="L404" s="681"/>
      <c r="M404" s="681"/>
      <c r="N404" s="681"/>
      <c r="O404" s="681"/>
      <c r="P404" s="681"/>
      <c r="Q404" s="681"/>
      <c r="R404" s="681"/>
      <c r="S404" s="681"/>
      <c r="T404" s="681"/>
      <c r="U404" s="681"/>
      <c r="V404" s="681"/>
      <c r="W404" s="681"/>
      <c r="X404" s="681"/>
      <c r="Y404" s="681"/>
      <c r="Z404" s="681"/>
      <c r="AA404" s="681"/>
      <c r="AB404" s="681"/>
      <c r="AC404" s="681"/>
      <c r="AD404" s="681"/>
      <c r="AE404" s="681"/>
      <c r="AF404" s="681"/>
      <c r="AG404" s="681"/>
      <c r="AH404" s="681"/>
      <c r="AI404" s="681"/>
      <c r="AJ404" s="681"/>
      <c r="AK404" s="681"/>
      <c r="AL404" s="681"/>
      <c r="AM404" s="681"/>
      <c r="AN404" s="681"/>
      <c r="AO404" s="681"/>
      <c r="AP404" s="681"/>
      <c r="AQ404" s="681"/>
      <c r="AR404" s="681"/>
      <c r="AS404" s="681"/>
      <c r="AT404" s="681"/>
      <c r="AU404" s="681"/>
      <c r="AV404" s="681"/>
      <c r="AW404" s="681"/>
      <c r="AX404" s="681"/>
      <c r="AY404" s="681"/>
      <c r="AZ404" s="681"/>
      <c r="BA404" s="681"/>
      <c r="BB404" s="681"/>
      <c r="BC404" s="681"/>
      <c r="BD404" s="681"/>
      <c r="BE404" s="681"/>
      <c r="BF404" s="681"/>
      <c r="BG404" s="681"/>
      <c r="BH404" s="681"/>
      <c r="BI404" s="681"/>
      <c r="BJ404" s="681"/>
      <c r="BK404" s="681"/>
      <c r="BL404" s="681"/>
      <c r="BM404" s="681"/>
      <c r="BN404" s="681"/>
      <c r="BO404" s="681"/>
      <c r="BP404" s="681"/>
      <c r="BQ404" s="681"/>
      <c r="BR404" s="681"/>
      <c r="BS404" s="681"/>
      <c r="BT404" s="681"/>
      <c r="BU404" s="681"/>
      <c r="BV404" s="681"/>
      <c r="BW404" s="681"/>
      <c r="BX404" s="681"/>
      <c r="BY404" s="681"/>
    </row>
    <row r="405" spans="3:77" ht="20.100000000000001" customHeight="1">
      <c r="C405" s="693" t="s">
        <v>164</v>
      </c>
      <c r="D405" s="528"/>
      <c r="E405" s="528"/>
      <c r="F405" s="529"/>
      <c r="G405" s="530" t="s">
        <v>511</v>
      </c>
      <c r="H405" s="530"/>
      <c r="I405" s="694" t="s">
        <v>169</v>
      </c>
      <c r="J405" s="687">
        <f t="shared" ref="J405:J426" si="763">N405+AD405+AT405+BJ405</f>
        <v>6.8</v>
      </c>
      <c r="K405" s="687">
        <f t="shared" ref="K405:K426" si="764">O405+AE405+AU405+BK405</f>
        <v>0</v>
      </c>
      <c r="L405" s="687">
        <f t="shared" ref="L405:L426" si="765">IFERROR(K405-J405,"-")</f>
        <v>-6.8</v>
      </c>
      <c r="M405" s="688">
        <f t="shared" ref="M405:M426" si="766">IFERROR(K405/J405,"-")</f>
        <v>0</v>
      </c>
      <c r="N405" s="687">
        <f t="shared" ref="N405:N426" si="767">R405+V405+Z405</f>
        <v>1.7000000000000002</v>
      </c>
      <c r="O405" s="687">
        <f t="shared" ref="O405:O426" si="768">S405+W405+AA405</f>
        <v>0</v>
      </c>
      <c r="P405" s="687">
        <f t="shared" ref="P405:P426" si="769">IFERROR(O405-N405,"-")</f>
        <v>-1.7000000000000002</v>
      </c>
      <c r="Q405" s="688">
        <f t="shared" ref="Q405:Q426" si="770">IFERROR(O405/N405,"-")</f>
        <v>0</v>
      </c>
      <c r="R405" s="687">
        <f>'2. ГПП-ОГХК'!W242</f>
        <v>0.6</v>
      </c>
      <c r="S405" s="687">
        <f>'2. ГПП-ОГХК'!Y242</f>
        <v>0</v>
      </c>
      <c r="T405" s="687">
        <f t="shared" ref="T405:T426" si="771">IFERROR(S405-R405,"-")</f>
        <v>-0.6</v>
      </c>
      <c r="U405" s="688">
        <f t="shared" ref="U405:U426" si="772">IFERROR(S405/R405,"-")</f>
        <v>0</v>
      </c>
      <c r="V405" s="687">
        <f>'2. ГПП-ОГХК'!AC242</f>
        <v>0.5</v>
      </c>
      <c r="W405" s="687">
        <f>'2. ГПП-ОГХК'!AE242</f>
        <v>0</v>
      </c>
      <c r="X405" s="687">
        <f t="shared" ref="X405:X426" si="773">IFERROR(W405-V405,"-")</f>
        <v>-0.5</v>
      </c>
      <c r="Y405" s="688">
        <f t="shared" ref="Y405:Y426" si="774">IFERROR(W405/V405,"-")</f>
        <v>0</v>
      </c>
      <c r="Z405" s="687">
        <f>'2. ГПП-ОГХК'!AI242</f>
        <v>0.6</v>
      </c>
      <c r="AA405" s="687">
        <f>'2. ГПП-ОГХК'!AK242</f>
        <v>0</v>
      </c>
      <c r="AB405" s="687">
        <f t="shared" ref="AB405:AB426" si="775">IFERROR(AA405-Z405,"-")</f>
        <v>-0.6</v>
      </c>
      <c r="AC405" s="688">
        <f t="shared" ref="AC405:AC426" si="776">IFERROR(AA405/Z405,"-")</f>
        <v>0</v>
      </c>
      <c r="AD405" s="687">
        <f t="shared" ref="AD405:AD426" si="777">AH405+AL405+AP405</f>
        <v>1.6</v>
      </c>
      <c r="AE405" s="687">
        <f t="shared" ref="AE405:AE426" si="778">AI405+AM405+AQ405</f>
        <v>0</v>
      </c>
      <c r="AF405" s="687">
        <f t="shared" ref="AF405:AF426" si="779">IFERROR(AE405-AD405,"-")</f>
        <v>-1.6</v>
      </c>
      <c r="AG405" s="688">
        <f t="shared" ref="AG405:AG426" si="780">IFERROR(AE405/AD405,"-")</f>
        <v>0</v>
      </c>
      <c r="AH405" s="687">
        <f>'2. ГПП-ОГХК'!AU242</f>
        <v>0.5</v>
      </c>
      <c r="AI405" s="687">
        <f>'2. ГПП-ОГХК'!AW242</f>
        <v>0</v>
      </c>
      <c r="AJ405" s="687">
        <f t="shared" ref="AJ405:AJ426" si="781">IFERROR(AI405-AH405,"-")</f>
        <v>-0.5</v>
      </c>
      <c r="AK405" s="688">
        <f t="shared" ref="AK405:AK426" si="782">IFERROR(AI405/AH405,"-")</f>
        <v>0</v>
      </c>
      <c r="AL405" s="687">
        <f>'2. ГПП-ОГХК'!BA242</f>
        <v>0.6</v>
      </c>
      <c r="AM405" s="687">
        <f>'2. ГПП-ОГХК'!BC242</f>
        <v>0</v>
      </c>
      <c r="AN405" s="687">
        <f t="shared" ref="AN405:AN426" si="783">IFERROR(AM405-AL405,"-")</f>
        <v>-0.6</v>
      </c>
      <c r="AO405" s="688">
        <f t="shared" ref="AO405:AO426" si="784">IFERROR(AM405/AL405,"-")</f>
        <v>0</v>
      </c>
      <c r="AP405" s="687">
        <f>'2. ГПП-ОГХК'!BG242</f>
        <v>0.5</v>
      </c>
      <c r="AQ405" s="687">
        <f>'2. ГПП-ОГХК'!BI242</f>
        <v>0</v>
      </c>
      <c r="AR405" s="687">
        <f t="shared" ref="AR405:AR426" si="785">IFERROR(AQ405-AP405,"-")</f>
        <v>-0.5</v>
      </c>
      <c r="AS405" s="688">
        <f t="shared" ref="AS405:AS426" si="786">IFERROR(AQ405/AP405,"-")</f>
        <v>0</v>
      </c>
      <c r="AT405" s="687">
        <f t="shared" ref="AT405:AT426" si="787">AX405+BB405+BF405</f>
        <v>1.7</v>
      </c>
      <c r="AU405" s="687">
        <f t="shared" ref="AU405:AU426" si="788">AY405+BC405+BG405</f>
        <v>0</v>
      </c>
      <c r="AV405" s="687">
        <f t="shared" ref="AV405:AV426" si="789">IFERROR(AU405-AT405,"-")</f>
        <v>-1.7</v>
      </c>
      <c r="AW405" s="688">
        <f t="shared" ref="AW405:AW426" si="790">IFERROR(AU405/AT405,"-")</f>
        <v>0</v>
      </c>
      <c r="AX405" s="687">
        <f>'2. ГПП-ОГХК'!BS242</f>
        <v>0.6</v>
      </c>
      <c r="AY405" s="687">
        <f>'2. ГПП-ОГХК'!BU242</f>
        <v>0</v>
      </c>
      <c r="AZ405" s="687">
        <f t="shared" ref="AZ405:AZ426" si="791">IFERROR(AY405-AX405,"-")</f>
        <v>-0.6</v>
      </c>
      <c r="BA405" s="688">
        <f t="shared" ref="BA405:BA426" si="792">IFERROR(AY405/AX405,"-")</f>
        <v>0</v>
      </c>
      <c r="BB405" s="687">
        <f>'2. ГПП-ОГХК'!BY242</f>
        <v>0.6</v>
      </c>
      <c r="BC405" s="687">
        <f>'2. ГПП-ОГХК'!CA242</f>
        <v>0</v>
      </c>
      <c r="BD405" s="687">
        <f t="shared" ref="BD405:BD426" si="793">IFERROR(BC405-BB405,"-")</f>
        <v>-0.6</v>
      </c>
      <c r="BE405" s="688">
        <f t="shared" ref="BE405:BE426" si="794">IFERROR(BC405/BB405,"-")</f>
        <v>0</v>
      </c>
      <c r="BF405" s="687">
        <f>'2. ГПП-ОГХК'!CE242</f>
        <v>0.5</v>
      </c>
      <c r="BG405" s="687">
        <f>'2. ГПП-ОГХК'!CG242</f>
        <v>0</v>
      </c>
      <c r="BH405" s="687">
        <f t="shared" ref="BH405:BH426" si="795">IFERROR(BG405-BF405,"-")</f>
        <v>-0.5</v>
      </c>
      <c r="BI405" s="688">
        <f t="shared" ref="BI405:BI426" si="796">IFERROR(BG405/BF405,"-")</f>
        <v>0</v>
      </c>
      <c r="BJ405" s="687">
        <f t="shared" ref="BJ405:BJ426" si="797">BN405+BR405+BV405</f>
        <v>1.7999999999999998</v>
      </c>
      <c r="BK405" s="687">
        <f t="shared" ref="BK405:BK426" si="798">BO405+BS405+BW405</f>
        <v>0</v>
      </c>
      <c r="BL405" s="687">
        <f t="shared" ref="BL405:BL426" si="799">IFERROR(BK405-BJ405,"-")</f>
        <v>-1.7999999999999998</v>
      </c>
      <c r="BM405" s="688">
        <f t="shared" ref="BM405:BM426" si="800">IFERROR(BK405/BJ405,"-")</f>
        <v>0</v>
      </c>
      <c r="BN405" s="687">
        <f>'2. ГПП-ОГХК'!CQ242</f>
        <v>0.6</v>
      </c>
      <c r="BO405" s="687">
        <f>'2. ГПП-ОГХК'!CS242</f>
        <v>0</v>
      </c>
      <c r="BP405" s="687">
        <f t="shared" ref="BP405:BP426" si="801">IFERROR(BO405-BN405,"-")</f>
        <v>-0.6</v>
      </c>
      <c r="BQ405" s="688">
        <f t="shared" ref="BQ405:BQ426" si="802">IFERROR(BO405/BN405,"-")</f>
        <v>0</v>
      </c>
      <c r="BR405" s="687">
        <f>'2. ГПП-ОГХК'!CW242</f>
        <v>0.6</v>
      </c>
      <c r="BS405" s="687">
        <f>'2. ГПП-ОГХК'!CY242</f>
        <v>0</v>
      </c>
      <c r="BT405" s="687">
        <f t="shared" ref="BT405:BT426" si="803">IFERROR(BS405-BR405,"-")</f>
        <v>-0.6</v>
      </c>
      <c r="BU405" s="688">
        <f t="shared" ref="BU405:BU426" si="804">IFERROR(BS405/BR405,"-")</f>
        <v>0</v>
      </c>
      <c r="BV405" s="687">
        <f>'2. ГПП-ОГХК'!DC242</f>
        <v>0.6</v>
      </c>
      <c r="BW405" s="687">
        <f>'2. ГПП-ОГХК'!DE242</f>
        <v>0</v>
      </c>
      <c r="BX405" s="687">
        <f t="shared" ref="BX405:BX426" si="805">IFERROR(BW405-BV405,"-")</f>
        <v>-0.6</v>
      </c>
      <c r="BY405" s="688">
        <f t="shared" ref="BY405:BY426" si="806">IFERROR(BW405/BV405,"-")</f>
        <v>0</v>
      </c>
    </row>
    <row r="406" spans="3:77" ht="20.100000000000001" customHeight="1">
      <c r="C406" s="430" t="s">
        <v>506</v>
      </c>
      <c r="D406" s="528"/>
      <c r="E406" s="528"/>
      <c r="F406" s="529"/>
      <c r="G406" s="530" t="s">
        <v>511</v>
      </c>
      <c r="H406" s="530"/>
      <c r="I406" s="694" t="s">
        <v>169</v>
      </c>
      <c r="J406" s="687">
        <f t="shared" si="763"/>
        <v>6.8</v>
      </c>
      <c r="K406" s="687">
        <f t="shared" si="764"/>
        <v>0</v>
      </c>
      <c r="L406" s="687">
        <f t="shared" si="765"/>
        <v>-6.8</v>
      </c>
      <c r="M406" s="688">
        <f t="shared" si="766"/>
        <v>0</v>
      </c>
      <c r="N406" s="687">
        <f t="shared" si="767"/>
        <v>1.7000000000000002</v>
      </c>
      <c r="O406" s="687">
        <f t="shared" si="768"/>
        <v>0</v>
      </c>
      <c r="P406" s="687">
        <f t="shared" si="769"/>
        <v>-1.7000000000000002</v>
      </c>
      <c r="Q406" s="688">
        <f t="shared" si="770"/>
        <v>0</v>
      </c>
      <c r="R406" s="687">
        <f>'2. ГПП-ОГХК'!W242</f>
        <v>0.6</v>
      </c>
      <c r="S406" s="687">
        <f>'2. ГПП-ОГХК'!Y242</f>
        <v>0</v>
      </c>
      <c r="T406" s="687">
        <f t="shared" si="771"/>
        <v>-0.6</v>
      </c>
      <c r="U406" s="688">
        <f t="shared" si="772"/>
        <v>0</v>
      </c>
      <c r="V406" s="687">
        <f>'2. ГПП-ОГХК'!AC242</f>
        <v>0.5</v>
      </c>
      <c r="W406" s="687">
        <f>'2. ГПП-ОГХК'!AE242</f>
        <v>0</v>
      </c>
      <c r="X406" s="687">
        <f t="shared" si="773"/>
        <v>-0.5</v>
      </c>
      <c r="Y406" s="688">
        <f t="shared" si="774"/>
        <v>0</v>
      </c>
      <c r="Z406" s="687">
        <f>'2. ГПП-ОГХК'!AI242</f>
        <v>0.6</v>
      </c>
      <c r="AA406" s="687">
        <f>'2. ГПП-ОГХК'!AK242</f>
        <v>0</v>
      </c>
      <c r="AB406" s="687">
        <f t="shared" si="775"/>
        <v>-0.6</v>
      </c>
      <c r="AC406" s="688">
        <f t="shared" si="776"/>
        <v>0</v>
      </c>
      <c r="AD406" s="687">
        <f t="shared" si="777"/>
        <v>1.6</v>
      </c>
      <c r="AE406" s="687">
        <f t="shared" si="778"/>
        <v>0</v>
      </c>
      <c r="AF406" s="687">
        <f t="shared" si="779"/>
        <v>-1.6</v>
      </c>
      <c r="AG406" s="688">
        <f t="shared" si="780"/>
        <v>0</v>
      </c>
      <c r="AH406" s="687">
        <f>'2. ГПП-ОГХК'!AU242</f>
        <v>0.5</v>
      </c>
      <c r="AI406" s="687">
        <f>'2. ГПП-ОГХК'!AW242</f>
        <v>0</v>
      </c>
      <c r="AJ406" s="687">
        <f t="shared" si="781"/>
        <v>-0.5</v>
      </c>
      <c r="AK406" s="688">
        <f t="shared" si="782"/>
        <v>0</v>
      </c>
      <c r="AL406" s="687">
        <f>'2. ГПП-ОГХК'!BA242</f>
        <v>0.6</v>
      </c>
      <c r="AM406" s="687">
        <f>'2. ГПП-ОГХК'!BC242</f>
        <v>0</v>
      </c>
      <c r="AN406" s="687">
        <f t="shared" si="783"/>
        <v>-0.6</v>
      </c>
      <c r="AO406" s="688">
        <f t="shared" si="784"/>
        <v>0</v>
      </c>
      <c r="AP406" s="687">
        <f>'2. ГПП-ОГХК'!BG242</f>
        <v>0.5</v>
      </c>
      <c r="AQ406" s="687">
        <f>'2. ГПП-ОГХК'!BI242</f>
        <v>0</v>
      </c>
      <c r="AR406" s="687">
        <f t="shared" si="785"/>
        <v>-0.5</v>
      </c>
      <c r="AS406" s="688">
        <f t="shared" si="786"/>
        <v>0</v>
      </c>
      <c r="AT406" s="687">
        <f t="shared" si="787"/>
        <v>1.7</v>
      </c>
      <c r="AU406" s="687">
        <f t="shared" si="788"/>
        <v>0</v>
      </c>
      <c r="AV406" s="687">
        <f t="shared" si="789"/>
        <v>-1.7</v>
      </c>
      <c r="AW406" s="688">
        <f t="shared" si="790"/>
        <v>0</v>
      </c>
      <c r="AX406" s="687">
        <f>'2. ГПП-ОГХК'!BS242</f>
        <v>0.6</v>
      </c>
      <c r="AY406" s="687">
        <f>'2. ГПП-ОГХК'!BU242</f>
        <v>0</v>
      </c>
      <c r="AZ406" s="687">
        <f t="shared" si="791"/>
        <v>-0.6</v>
      </c>
      <c r="BA406" s="688">
        <f t="shared" si="792"/>
        <v>0</v>
      </c>
      <c r="BB406" s="687">
        <f>'2. ГПП-ОГХК'!BY242</f>
        <v>0.6</v>
      </c>
      <c r="BC406" s="687">
        <f>'2. ГПП-ОГХК'!CA242</f>
        <v>0</v>
      </c>
      <c r="BD406" s="687">
        <f t="shared" si="793"/>
        <v>-0.6</v>
      </c>
      <c r="BE406" s="688">
        <f t="shared" si="794"/>
        <v>0</v>
      </c>
      <c r="BF406" s="687">
        <f>'2. ГПП-ОГХК'!CE242</f>
        <v>0.5</v>
      </c>
      <c r="BG406" s="687">
        <f>'2. ГПП-ОГХК'!CG242</f>
        <v>0</v>
      </c>
      <c r="BH406" s="687">
        <f t="shared" si="795"/>
        <v>-0.5</v>
      </c>
      <c r="BI406" s="688">
        <f t="shared" si="796"/>
        <v>0</v>
      </c>
      <c r="BJ406" s="687">
        <f t="shared" si="797"/>
        <v>1.7999999999999998</v>
      </c>
      <c r="BK406" s="687">
        <f t="shared" si="798"/>
        <v>0</v>
      </c>
      <c r="BL406" s="687">
        <f t="shared" si="799"/>
        <v>-1.7999999999999998</v>
      </c>
      <c r="BM406" s="688">
        <f t="shared" si="800"/>
        <v>0</v>
      </c>
      <c r="BN406" s="687">
        <f>'2. ГПП-ОГХК'!CQ242</f>
        <v>0.6</v>
      </c>
      <c r="BO406" s="687">
        <f>'2. ГПП-ОГХК'!CS242</f>
        <v>0</v>
      </c>
      <c r="BP406" s="687">
        <f t="shared" si="801"/>
        <v>-0.6</v>
      </c>
      <c r="BQ406" s="688">
        <f t="shared" si="802"/>
        <v>0</v>
      </c>
      <c r="BR406" s="687">
        <f>'2. ГПП-ОГХК'!CW242</f>
        <v>0.6</v>
      </c>
      <c r="BS406" s="687">
        <f>'2. ГПП-ОГХК'!CY242</f>
        <v>0</v>
      </c>
      <c r="BT406" s="687">
        <f t="shared" si="803"/>
        <v>-0.6</v>
      </c>
      <c r="BU406" s="688">
        <f t="shared" si="804"/>
        <v>0</v>
      </c>
      <c r="BV406" s="687">
        <f>'2. ГПП-ОГХК'!DC242</f>
        <v>0.6</v>
      </c>
      <c r="BW406" s="687">
        <f>'2. ГПП-ОГХК'!DE242</f>
        <v>0</v>
      </c>
      <c r="BX406" s="687">
        <f t="shared" si="805"/>
        <v>-0.6</v>
      </c>
      <c r="BY406" s="688">
        <f t="shared" si="806"/>
        <v>0</v>
      </c>
    </row>
    <row r="407" spans="3:77" ht="20.100000000000001" customHeight="1">
      <c r="C407" s="436" t="s">
        <v>512</v>
      </c>
      <c r="D407" s="528"/>
      <c r="E407" s="528"/>
      <c r="F407" s="529"/>
      <c r="G407" s="530" t="s">
        <v>513</v>
      </c>
      <c r="H407" s="530"/>
      <c r="I407" s="691" t="s">
        <v>169</v>
      </c>
      <c r="J407" s="687">
        <f t="shared" si="763"/>
        <v>101.6</v>
      </c>
      <c r="K407" s="687">
        <f t="shared" si="764"/>
        <v>0</v>
      </c>
      <c r="L407" s="687">
        <f t="shared" si="765"/>
        <v>-101.6</v>
      </c>
      <c r="M407" s="688">
        <f t="shared" si="766"/>
        <v>0</v>
      </c>
      <c r="N407" s="687">
        <f t="shared" si="767"/>
        <v>25.799999999999997</v>
      </c>
      <c r="O407" s="687">
        <f t="shared" si="768"/>
        <v>0</v>
      </c>
      <c r="P407" s="687">
        <f t="shared" si="769"/>
        <v>-25.799999999999997</v>
      </c>
      <c r="Q407" s="688">
        <f t="shared" si="770"/>
        <v>0</v>
      </c>
      <c r="R407" s="687">
        <f>'3. ГПП-СГПЗ'!W48</f>
        <v>8.9</v>
      </c>
      <c r="S407" s="687">
        <f>'3. ГПП-СГПЗ'!Y48</f>
        <v>0</v>
      </c>
      <c r="T407" s="687">
        <f t="shared" si="771"/>
        <v>-8.9</v>
      </c>
      <c r="U407" s="688">
        <f t="shared" si="772"/>
        <v>0</v>
      </c>
      <c r="V407" s="687">
        <f>'3. ГПП-СГПЗ'!AC48</f>
        <v>8</v>
      </c>
      <c r="W407" s="687">
        <f>'3. ГПП-СГПЗ'!AE48</f>
        <v>0</v>
      </c>
      <c r="X407" s="687">
        <f t="shared" si="773"/>
        <v>-8</v>
      </c>
      <c r="Y407" s="688">
        <f t="shared" si="774"/>
        <v>0</v>
      </c>
      <c r="Z407" s="687">
        <f>'3. ГПП-СГПЗ'!AI48</f>
        <v>8.9</v>
      </c>
      <c r="AA407" s="687">
        <f>'3. ГПП-СГПЗ'!AK48</f>
        <v>0</v>
      </c>
      <c r="AB407" s="687">
        <f t="shared" si="775"/>
        <v>-8.9</v>
      </c>
      <c r="AC407" s="688">
        <f t="shared" si="776"/>
        <v>0</v>
      </c>
      <c r="AD407" s="687">
        <f t="shared" si="777"/>
        <v>23.7</v>
      </c>
      <c r="AE407" s="687">
        <f t="shared" si="778"/>
        <v>0</v>
      </c>
      <c r="AF407" s="687">
        <f t="shared" si="779"/>
        <v>-23.7</v>
      </c>
      <c r="AG407" s="688">
        <f t="shared" si="780"/>
        <v>0</v>
      </c>
      <c r="AH407" s="687">
        <f>'3. ГПП-СГПЗ'!AU48</f>
        <v>5.0999999999999996</v>
      </c>
      <c r="AI407" s="687">
        <f>'3. ГПП-СГПЗ'!AW48</f>
        <v>0</v>
      </c>
      <c r="AJ407" s="687">
        <f t="shared" si="781"/>
        <v>-5.0999999999999996</v>
      </c>
      <c r="AK407" s="688">
        <f t="shared" si="782"/>
        <v>0</v>
      </c>
      <c r="AL407" s="687">
        <f>'3. ГПП-СГПЗ'!BA48</f>
        <v>9.6999999999999993</v>
      </c>
      <c r="AM407" s="687">
        <f>'3. ГПП-СГПЗ'!BC48</f>
        <v>0</v>
      </c>
      <c r="AN407" s="687">
        <f t="shared" si="783"/>
        <v>-9.6999999999999993</v>
      </c>
      <c r="AO407" s="688">
        <f t="shared" si="784"/>
        <v>0</v>
      </c>
      <c r="AP407" s="687">
        <f>'3. ГПП-СГПЗ'!BG48</f>
        <v>8.9</v>
      </c>
      <c r="AQ407" s="687">
        <f>'3. ГПП-СГПЗ'!BI48</f>
        <v>0</v>
      </c>
      <c r="AR407" s="687">
        <f t="shared" si="785"/>
        <v>-8.9</v>
      </c>
      <c r="AS407" s="688">
        <f t="shared" si="786"/>
        <v>0</v>
      </c>
      <c r="AT407" s="687">
        <f t="shared" si="787"/>
        <v>28.6</v>
      </c>
      <c r="AU407" s="687">
        <f t="shared" si="788"/>
        <v>0</v>
      </c>
      <c r="AV407" s="687">
        <f t="shared" si="789"/>
        <v>-28.6</v>
      </c>
      <c r="AW407" s="688">
        <f t="shared" si="790"/>
        <v>0</v>
      </c>
      <c r="AX407" s="687">
        <f>'3. ГПП-СГПЗ'!BS48</f>
        <v>9.9</v>
      </c>
      <c r="AY407" s="687">
        <f>'3. ГПП-СГПЗ'!BU48</f>
        <v>0</v>
      </c>
      <c r="AZ407" s="687">
        <f t="shared" si="791"/>
        <v>-9.9</v>
      </c>
      <c r="BA407" s="688">
        <f t="shared" si="792"/>
        <v>0</v>
      </c>
      <c r="BB407" s="687">
        <f>'3. ГПП-СГПЗ'!BY48</f>
        <v>9.6</v>
      </c>
      <c r="BC407" s="687">
        <f>'3. ГПП-СГПЗ'!CA48</f>
        <v>0</v>
      </c>
      <c r="BD407" s="687">
        <f t="shared" si="793"/>
        <v>-9.6</v>
      </c>
      <c r="BE407" s="688">
        <f t="shared" si="794"/>
        <v>0</v>
      </c>
      <c r="BF407" s="687">
        <f>'3. ГПП-СГПЗ'!CE48</f>
        <v>9.1</v>
      </c>
      <c r="BG407" s="687">
        <f>'3. ГПП-СГПЗ'!CG48</f>
        <v>0</v>
      </c>
      <c r="BH407" s="687">
        <f t="shared" si="795"/>
        <v>-9.1</v>
      </c>
      <c r="BI407" s="688">
        <f t="shared" si="796"/>
        <v>0</v>
      </c>
      <c r="BJ407" s="687">
        <f t="shared" si="797"/>
        <v>23.5</v>
      </c>
      <c r="BK407" s="687">
        <f t="shared" si="798"/>
        <v>0</v>
      </c>
      <c r="BL407" s="687">
        <f t="shared" si="799"/>
        <v>-23.5</v>
      </c>
      <c r="BM407" s="688">
        <f t="shared" si="800"/>
        <v>0</v>
      </c>
      <c r="BN407" s="687">
        <f>'3. ГПП-СГПЗ'!CQ48</f>
        <v>6</v>
      </c>
      <c r="BO407" s="687">
        <f>'3. ГПП-СГПЗ'!CS48</f>
        <v>0</v>
      </c>
      <c r="BP407" s="687">
        <f t="shared" si="801"/>
        <v>-6</v>
      </c>
      <c r="BQ407" s="688">
        <f t="shared" si="802"/>
        <v>0</v>
      </c>
      <c r="BR407" s="687">
        <f>'3. ГПП-СГПЗ'!CW48</f>
        <v>8.6</v>
      </c>
      <c r="BS407" s="687">
        <f>'3. ГПП-СГПЗ'!CY48</f>
        <v>0</v>
      </c>
      <c r="BT407" s="687">
        <f t="shared" si="803"/>
        <v>-8.6</v>
      </c>
      <c r="BU407" s="688">
        <f t="shared" si="804"/>
        <v>0</v>
      </c>
      <c r="BV407" s="687">
        <f>'3. ГПП-СГПЗ'!DC48</f>
        <v>8.9</v>
      </c>
      <c r="BW407" s="687">
        <f>'3. ГПП-СГПЗ'!DE48</f>
        <v>0</v>
      </c>
      <c r="BX407" s="687">
        <f t="shared" si="805"/>
        <v>-8.9</v>
      </c>
      <c r="BY407" s="688">
        <f t="shared" si="806"/>
        <v>0</v>
      </c>
    </row>
    <row r="408" spans="3:77" ht="20.100000000000001" customHeight="1">
      <c r="C408" s="436" t="s">
        <v>225</v>
      </c>
      <c r="D408" s="528"/>
      <c r="E408" s="528"/>
      <c r="F408" s="529"/>
      <c r="G408" s="530" t="s">
        <v>494</v>
      </c>
      <c r="H408" s="530"/>
      <c r="I408" s="691" t="s">
        <v>169</v>
      </c>
      <c r="J408" s="687">
        <f t="shared" si="763"/>
        <v>9.2000000000000011</v>
      </c>
      <c r="K408" s="687">
        <f t="shared" si="764"/>
        <v>0</v>
      </c>
      <c r="L408" s="687">
        <f t="shared" si="765"/>
        <v>-9.2000000000000011</v>
      </c>
      <c r="M408" s="688">
        <f t="shared" si="766"/>
        <v>0</v>
      </c>
      <c r="N408" s="687">
        <f t="shared" si="767"/>
        <v>2.4000000000000004</v>
      </c>
      <c r="O408" s="687">
        <f t="shared" si="768"/>
        <v>0</v>
      </c>
      <c r="P408" s="687">
        <f t="shared" si="769"/>
        <v>-2.4000000000000004</v>
      </c>
      <c r="Q408" s="688">
        <f t="shared" si="770"/>
        <v>0</v>
      </c>
      <c r="R408" s="687">
        <f>'4. ГПП-УЗПКТ-СЗСК'!W138</f>
        <v>0.8</v>
      </c>
      <c r="S408" s="687">
        <f>'4. ГПП-УЗПКТ-СЗСК'!Y138</f>
        <v>0</v>
      </c>
      <c r="T408" s="687">
        <f t="shared" si="771"/>
        <v>-0.8</v>
      </c>
      <c r="U408" s="688">
        <f t="shared" si="772"/>
        <v>0</v>
      </c>
      <c r="V408" s="687">
        <f>'4. ГПП-УЗПКТ-СЗСК'!AC138</f>
        <v>0.8</v>
      </c>
      <c r="W408" s="687">
        <f>'4. ГПП-УЗПКТ-СЗСК'!AE138</f>
        <v>0</v>
      </c>
      <c r="X408" s="687">
        <f t="shared" si="773"/>
        <v>-0.8</v>
      </c>
      <c r="Y408" s="688">
        <f t="shared" si="774"/>
        <v>0</v>
      </c>
      <c r="Z408" s="687">
        <f>'4. ГПП-УЗПКТ-СЗСК'!AI138</f>
        <v>0.8</v>
      </c>
      <c r="AA408" s="687">
        <f>'4. ГПП-УЗПКТ-СЗСК'!AK138</f>
        <v>0</v>
      </c>
      <c r="AB408" s="687">
        <f t="shared" si="775"/>
        <v>-0.8</v>
      </c>
      <c r="AC408" s="688">
        <f t="shared" si="776"/>
        <v>0</v>
      </c>
      <c r="AD408" s="687">
        <f t="shared" si="777"/>
        <v>2</v>
      </c>
      <c r="AE408" s="687">
        <f t="shared" si="778"/>
        <v>0</v>
      </c>
      <c r="AF408" s="687">
        <f t="shared" si="779"/>
        <v>-2</v>
      </c>
      <c r="AG408" s="688">
        <f t="shared" si="780"/>
        <v>0</v>
      </c>
      <c r="AH408" s="687">
        <f>'4. ГПП-УЗПКТ-СЗСК'!AU138</f>
        <v>0.8</v>
      </c>
      <c r="AI408" s="687">
        <f>'4. ГПП-УЗПКТ-СЗСК'!AW138</f>
        <v>0</v>
      </c>
      <c r="AJ408" s="687">
        <f t="shared" si="781"/>
        <v>-0.8</v>
      </c>
      <c r="AK408" s="688">
        <f t="shared" si="782"/>
        <v>0</v>
      </c>
      <c r="AL408" s="687">
        <f>'4. ГПП-УЗПКТ-СЗСК'!BA138</f>
        <v>0.4</v>
      </c>
      <c r="AM408" s="687">
        <f>'4. ГПП-УЗПКТ-СЗСК'!BC138</f>
        <v>0</v>
      </c>
      <c r="AN408" s="687">
        <f t="shared" si="783"/>
        <v>-0.4</v>
      </c>
      <c r="AO408" s="688">
        <f t="shared" si="784"/>
        <v>0</v>
      </c>
      <c r="AP408" s="687">
        <f>'4. ГПП-УЗПКТ-СЗСК'!BG138</f>
        <v>0.8</v>
      </c>
      <c r="AQ408" s="687">
        <f>'4. ГПП-УЗПКТ-СЗСК'!BI138</f>
        <v>0</v>
      </c>
      <c r="AR408" s="687">
        <f t="shared" si="785"/>
        <v>-0.8</v>
      </c>
      <c r="AS408" s="688">
        <f t="shared" si="786"/>
        <v>0</v>
      </c>
      <c r="AT408" s="687">
        <f t="shared" si="787"/>
        <v>2.4000000000000004</v>
      </c>
      <c r="AU408" s="687">
        <f t="shared" si="788"/>
        <v>0</v>
      </c>
      <c r="AV408" s="687">
        <f t="shared" si="789"/>
        <v>-2.4000000000000004</v>
      </c>
      <c r="AW408" s="688">
        <f t="shared" si="790"/>
        <v>0</v>
      </c>
      <c r="AX408" s="687">
        <f>'4. ГПП-УЗПКТ-СЗСК'!BS138</f>
        <v>0.8</v>
      </c>
      <c r="AY408" s="687">
        <f>'4. ГПП-УЗПКТ-СЗСК'!BU138</f>
        <v>0</v>
      </c>
      <c r="AZ408" s="687">
        <f t="shared" si="791"/>
        <v>-0.8</v>
      </c>
      <c r="BA408" s="688">
        <f t="shared" si="792"/>
        <v>0</v>
      </c>
      <c r="BB408" s="687">
        <f>'4. ГПП-УЗПКТ-СЗСК'!BY138</f>
        <v>0.8</v>
      </c>
      <c r="BC408" s="687">
        <f>'4. ГПП-УЗПКТ-СЗСК'!CA138</f>
        <v>0</v>
      </c>
      <c r="BD408" s="687">
        <f t="shared" si="793"/>
        <v>-0.8</v>
      </c>
      <c r="BE408" s="688">
        <f t="shared" si="794"/>
        <v>0</v>
      </c>
      <c r="BF408" s="687">
        <f>'4. ГПП-УЗПКТ-СЗСК'!CE138</f>
        <v>0.8</v>
      </c>
      <c r="BG408" s="687">
        <f>'4. ГПП-УЗПКТ-СЗСК'!CG138</f>
        <v>0</v>
      </c>
      <c r="BH408" s="687">
        <f t="shared" si="795"/>
        <v>-0.8</v>
      </c>
      <c r="BI408" s="688">
        <f t="shared" si="796"/>
        <v>0</v>
      </c>
      <c r="BJ408" s="687">
        <f t="shared" si="797"/>
        <v>2.4000000000000004</v>
      </c>
      <c r="BK408" s="687">
        <f t="shared" si="798"/>
        <v>0</v>
      </c>
      <c r="BL408" s="687">
        <f t="shared" si="799"/>
        <v>-2.4000000000000004</v>
      </c>
      <c r="BM408" s="688">
        <f t="shared" si="800"/>
        <v>0</v>
      </c>
      <c r="BN408" s="687">
        <f>'4. ГПП-УЗПКТ-СЗСК'!CQ138</f>
        <v>0.8</v>
      </c>
      <c r="BO408" s="687">
        <f>'4. ГПП-УЗПКТ-СЗСК'!CS138</f>
        <v>0</v>
      </c>
      <c r="BP408" s="687">
        <f t="shared" si="801"/>
        <v>-0.8</v>
      </c>
      <c r="BQ408" s="688">
        <f t="shared" si="802"/>
        <v>0</v>
      </c>
      <c r="BR408" s="687">
        <f>'4. ГПП-УЗПКТ-СЗСК'!CW138</f>
        <v>0.8</v>
      </c>
      <c r="BS408" s="687">
        <f>'4. ГПП-УЗПКТ-СЗСК'!CY138</f>
        <v>0</v>
      </c>
      <c r="BT408" s="687">
        <f t="shared" si="803"/>
        <v>-0.8</v>
      </c>
      <c r="BU408" s="688">
        <f t="shared" si="804"/>
        <v>0</v>
      </c>
      <c r="BV408" s="687">
        <f>'4. ГПП-УЗПКТ-СЗСК'!DC138</f>
        <v>0.8</v>
      </c>
      <c r="BW408" s="687">
        <f>'4. ГПП-УЗПКТ-СЗСК'!DE138</f>
        <v>0</v>
      </c>
      <c r="BX408" s="687">
        <f t="shared" si="805"/>
        <v>-0.8</v>
      </c>
      <c r="BY408" s="688">
        <f t="shared" si="806"/>
        <v>0</v>
      </c>
    </row>
    <row r="409" spans="3:77" ht="20.100000000000001" customHeight="1">
      <c r="C409" s="430" t="s">
        <v>514</v>
      </c>
      <c r="D409" s="528"/>
      <c r="E409" s="528"/>
      <c r="F409" s="529"/>
      <c r="G409" s="530" t="s">
        <v>515</v>
      </c>
      <c r="H409" s="530"/>
      <c r="I409" s="694" t="s">
        <v>169</v>
      </c>
      <c r="J409" s="687">
        <f t="shared" si="763"/>
        <v>9.2000000000000011</v>
      </c>
      <c r="K409" s="687">
        <f t="shared" si="764"/>
        <v>0</v>
      </c>
      <c r="L409" s="687">
        <f t="shared" si="765"/>
        <v>-9.2000000000000011</v>
      </c>
      <c r="M409" s="688">
        <f t="shared" si="766"/>
        <v>0</v>
      </c>
      <c r="N409" s="687">
        <f t="shared" si="767"/>
        <v>2.4000000000000004</v>
      </c>
      <c r="O409" s="687">
        <f t="shared" si="768"/>
        <v>0</v>
      </c>
      <c r="P409" s="687">
        <f t="shared" si="769"/>
        <v>-2.4000000000000004</v>
      </c>
      <c r="Q409" s="688">
        <f t="shared" si="770"/>
        <v>0</v>
      </c>
      <c r="R409" s="687">
        <f>'4. ГПП-УЗПКТ-СЗСК'!W139</f>
        <v>0.8</v>
      </c>
      <c r="S409" s="687">
        <f>'4. ГПП-УЗПКТ-СЗСК'!Y139</f>
        <v>0</v>
      </c>
      <c r="T409" s="687">
        <f t="shared" si="771"/>
        <v>-0.8</v>
      </c>
      <c r="U409" s="688">
        <f t="shared" si="772"/>
        <v>0</v>
      </c>
      <c r="V409" s="687">
        <f>'4. ГПП-УЗПКТ-СЗСК'!AC139</f>
        <v>0.8</v>
      </c>
      <c r="W409" s="687">
        <f>'4. ГПП-УЗПКТ-СЗСК'!AE139</f>
        <v>0</v>
      </c>
      <c r="X409" s="687">
        <f t="shared" si="773"/>
        <v>-0.8</v>
      </c>
      <c r="Y409" s="688">
        <f t="shared" si="774"/>
        <v>0</v>
      </c>
      <c r="Z409" s="687">
        <f>'4. ГПП-УЗПКТ-СЗСК'!AI139</f>
        <v>0.8</v>
      </c>
      <c r="AA409" s="687">
        <f>'4. ГПП-УЗПКТ-СЗСК'!AK139</f>
        <v>0</v>
      </c>
      <c r="AB409" s="687">
        <f t="shared" si="775"/>
        <v>-0.8</v>
      </c>
      <c r="AC409" s="688">
        <f t="shared" si="776"/>
        <v>0</v>
      </c>
      <c r="AD409" s="687">
        <f t="shared" si="777"/>
        <v>2</v>
      </c>
      <c r="AE409" s="687">
        <f t="shared" si="778"/>
        <v>0</v>
      </c>
      <c r="AF409" s="687">
        <f t="shared" si="779"/>
        <v>-2</v>
      </c>
      <c r="AG409" s="688">
        <f t="shared" si="780"/>
        <v>0</v>
      </c>
      <c r="AH409" s="687">
        <f>'4. ГПП-УЗПКТ-СЗСК'!AU139</f>
        <v>0.8</v>
      </c>
      <c r="AI409" s="687">
        <f>'4. ГПП-УЗПКТ-СЗСК'!AW139</f>
        <v>0</v>
      </c>
      <c r="AJ409" s="687">
        <f t="shared" si="781"/>
        <v>-0.8</v>
      </c>
      <c r="AK409" s="688">
        <f t="shared" si="782"/>
        <v>0</v>
      </c>
      <c r="AL409" s="687">
        <f>'4. ГПП-УЗПКТ-СЗСК'!BA139</f>
        <v>0.4</v>
      </c>
      <c r="AM409" s="687">
        <f>'4. ГПП-УЗПКТ-СЗСК'!BC139</f>
        <v>0</v>
      </c>
      <c r="AN409" s="687">
        <f t="shared" si="783"/>
        <v>-0.4</v>
      </c>
      <c r="AO409" s="688">
        <f t="shared" si="784"/>
        <v>0</v>
      </c>
      <c r="AP409" s="687">
        <f>'4. ГПП-УЗПКТ-СЗСК'!BG139</f>
        <v>0.8</v>
      </c>
      <c r="AQ409" s="687">
        <f>'4. ГПП-УЗПКТ-СЗСК'!BI139</f>
        <v>0</v>
      </c>
      <c r="AR409" s="687">
        <f t="shared" si="785"/>
        <v>-0.8</v>
      </c>
      <c r="AS409" s="688">
        <f t="shared" si="786"/>
        <v>0</v>
      </c>
      <c r="AT409" s="687">
        <f t="shared" si="787"/>
        <v>2.4000000000000004</v>
      </c>
      <c r="AU409" s="687">
        <f t="shared" si="788"/>
        <v>0</v>
      </c>
      <c r="AV409" s="687">
        <f t="shared" si="789"/>
        <v>-2.4000000000000004</v>
      </c>
      <c r="AW409" s="688">
        <f t="shared" si="790"/>
        <v>0</v>
      </c>
      <c r="AX409" s="687">
        <f>'4. ГПП-УЗПКТ-СЗСК'!BS139</f>
        <v>0.8</v>
      </c>
      <c r="AY409" s="687">
        <f>'4. ГПП-УЗПКТ-СЗСК'!BU139</f>
        <v>0</v>
      </c>
      <c r="AZ409" s="687">
        <f t="shared" si="791"/>
        <v>-0.8</v>
      </c>
      <c r="BA409" s="688">
        <f t="shared" si="792"/>
        <v>0</v>
      </c>
      <c r="BB409" s="687">
        <f>'4. ГПП-УЗПКТ-СЗСК'!BY139</f>
        <v>0.8</v>
      </c>
      <c r="BC409" s="687">
        <f>'4. ГПП-УЗПКТ-СЗСК'!CA139</f>
        <v>0</v>
      </c>
      <c r="BD409" s="687">
        <f t="shared" si="793"/>
        <v>-0.8</v>
      </c>
      <c r="BE409" s="688">
        <f t="shared" si="794"/>
        <v>0</v>
      </c>
      <c r="BF409" s="687">
        <f>'4. ГПП-УЗПКТ-СЗСК'!CE139</f>
        <v>0.8</v>
      </c>
      <c r="BG409" s="687">
        <f>'4. ГПП-УЗПКТ-СЗСК'!CG139</f>
        <v>0</v>
      </c>
      <c r="BH409" s="687">
        <f t="shared" si="795"/>
        <v>-0.8</v>
      </c>
      <c r="BI409" s="688">
        <f t="shared" si="796"/>
        <v>0</v>
      </c>
      <c r="BJ409" s="687">
        <f t="shared" si="797"/>
        <v>2.4000000000000004</v>
      </c>
      <c r="BK409" s="687">
        <f t="shared" si="798"/>
        <v>0</v>
      </c>
      <c r="BL409" s="687">
        <f t="shared" si="799"/>
        <v>-2.4000000000000004</v>
      </c>
      <c r="BM409" s="688">
        <f t="shared" si="800"/>
        <v>0</v>
      </c>
      <c r="BN409" s="687">
        <f>'4. ГПП-УЗПКТ-СЗСК'!CQ139</f>
        <v>0.8</v>
      </c>
      <c r="BO409" s="687">
        <f>'4. ГПП-УЗПКТ-СЗСК'!CS139</f>
        <v>0</v>
      </c>
      <c r="BP409" s="687">
        <f t="shared" si="801"/>
        <v>-0.8</v>
      </c>
      <c r="BQ409" s="688">
        <f t="shared" si="802"/>
        <v>0</v>
      </c>
      <c r="BR409" s="687">
        <f>'4. ГПП-УЗПКТ-СЗСК'!CW139</f>
        <v>0.8</v>
      </c>
      <c r="BS409" s="687">
        <f>'4. ГПП-УЗПКТ-СЗСК'!CY139</f>
        <v>0</v>
      </c>
      <c r="BT409" s="687">
        <f t="shared" si="803"/>
        <v>-0.8</v>
      </c>
      <c r="BU409" s="688">
        <f t="shared" si="804"/>
        <v>0</v>
      </c>
      <c r="BV409" s="687">
        <f>'4. ГПП-УЗПКТ-СЗСК'!DC139</f>
        <v>0.8</v>
      </c>
      <c r="BW409" s="687">
        <f>'4. ГПП-УЗПКТ-СЗСК'!DE139</f>
        <v>0</v>
      </c>
      <c r="BX409" s="687">
        <f t="shared" si="805"/>
        <v>-0.8</v>
      </c>
      <c r="BY409" s="688">
        <f t="shared" si="806"/>
        <v>0</v>
      </c>
    </row>
    <row r="410" spans="3:77" ht="20.100000000000001" customHeight="1">
      <c r="C410" s="430" t="s">
        <v>516</v>
      </c>
      <c r="D410" s="528"/>
      <c r="E410" s="528"/>
      <c r="F410" s="529"/>
      <c r="G410" s="530" t="s">
        <v>517</v>
      </c>
      <c r="H410" s="530"/>
      <c r="I410" s="694" t="s">
        <v>169</v>
      </c>
      <c r="J410" s="687">
        <f t="shared" si="763"/>
        <v>0</v>
      </c>
      <c r="K410" s="687">
        <f t="shared" si="764"/>
        <v>0</v>
      </c>
      <c r="L410" s="687">
        <f t="shared" si="765"/>
        <v>0</v>
      </c>
      <c r="M410" s="688" t="str">
        <f t="shared" si="766"/>
        <v>-</v>
      </c>
      <c r="N410" s="687">
        <f t="shared" si="767"/>
        <v>0</v>
      </c>
      <c r="O410" s="687">
        <f t="shared" si="768"/>
        <v>0</v>
      </c>
      <c r="P410" s="687">
        <f t="shared" si="769"/>
        <v>0</v>
      </c>
      <c r="Q410" s="688" t="str">
        <f t="shared" si="770"/>
        <v>-</v>
      </c>
      <c r="R410" s="687">
        <f>'4. ГПП-УЗПКТ-СЗСК'!W140</f>
        <v>0</v>
      </c>
      <c r="S410" s="687">
        <f>'4. ГПП-УЗПКТ-СЗСК'!Y140</f>
        <v>0</v>
      </c>
      <c r="T410" s="687">
        <f t="shared" si="771"/>
        <v>0</v>
      </c>
      <c r="U410" s="688" t="str">
        <f t="shared" si="772"/>
        <v>-</v>
      </c>
      <c r="V410" s="687">
        <f>'4. ГПП-УЗПКТ-СЗСК'!AC140</f>
        <v>0</v>
      </c>
      <c r="W410" s="687">
        <f>'4. ГПП-УЗПКТ-СЗСК'!AE140</f>
        <v>0</v>
      </c>
      <c r="X410" s="687">
        <f t="shared" si="773"/>
        <v>0</v>
      </c>
      <c r="Y410" s="688" t="str">
        <f t="shared" si="774"/>
        <v>-</v>
      </c>
      <c r="Z410" s="687">
        <f>'4. ГПП-УЗПКТ-СЗСК'!AI140</f>
        <v>0</v>
      </c>
      <c r="AA410" s="687">
        <f>'4. ГПП-УЗПКТ-СЗСК'!AK140</f>
        <v>0</v>
      </c>
      <c r="AB410" s="687">
        <f t="shared" si="775"/>
        <v>0</v>
      </c>
      <c r="AC410" s="688" t="str">
        <f t="shared" si="776"/>
        <v>-</v>
      </c>
      <c r="AD410" s="687">
        <f t="shared" si="777"/>
        <v>0</v>
      </c>
      <c r="AE410" s="687">
        <f t="shared" si="778"/>
        <v>0</v>
      </c>
      <c r="AF410" s="687">
        <f t="shared" si="779"/>
        <v>0</v>
      </c>
      <c r="AG410" s="688" t="str">
        <f t="shared" si="780"/>
        <v>-</v>
      </c>
      <c r="AH410" s="687">
        <f>'4. ГПП-УЗПКТ-СЗСК'!AU140</f>
        <v>0</v>
      </c>
      <c r="AI410" s="687">
        <f>'4. ГПП-УЗПКТ-СЗСК'!AW140</f>
        <v>0</v>
      </c>
      <c r="AJ410" s="687">
        <f t="shared" si="781"/>
        <v>0</v>
      </c>
      <c r="AK410" s="688" t="str">
        <f t="shared" si="782"/>
        <v>-</v>
      </c>
      <c r="AL410" s="687">
        <f>'4. ГПП-УЗПКТ-СЗСК'!BA140</f>
        <v>0</v>
      </c>
      <c r="AM410" s="687">
        <f>'4. ГПП-УЗПКТ-СЗСК'!BC140</f>
        <v>0</v>
      </c>
      <c r="AN410" s="687">
        <f t="shared" si="783"/>
        <v>0</v>
      </c>
      <c r="AO410" s="688" t="str">
        <f t="shared" si="784"/>
        <v>-</v>
      </c>
      <c r="AP410" s="687">
        <f>'4. ГПП-УЗПКТ-СЗСК'!BG140</f>
        <v>0</v>
      </c>
      <c r="AQ410" s="687">
        <f>'4. ГПП-УЗПКТ-СЗСК'!BI140</f>
        <v>0</v>
      </c>
      <c r="AR410" s="687">
        <f t="shared" si="785"/>
        <v>0</v>
      </c>
      <c r="AS410" s="688" t="str">
        <f t="shared" si="786"/>
        <v>-</v>
      </c>
      <c r="AT410" s="687">
        <f t="shared" si="787"/>
        <v>0</v>
      </c>
      <c r="AU410" s="687">
        <f t="shared" si="788"/>
        <v>0</v>
      </c>
      <c r="AV410" s="687">
        <f t="shared" si="789"/>
        <v>0</v>
      </c>
      <c r="AW410" s="688" t="str">
        <f t="shared" si="790"/>
        <v>-</v>
      </c>
      <c r="AX410" s="687">
        <f>'4. ГПП-УЗПКТ-СЗСК'!BS140</f>
        <v>0</v>
      </c>
      <c r="AY410" s="687">
        <f>'4. ГПП-УЗПКТ-СЗСК'!BU140</f>
        <v>0</v>
      </c>
      <c r="AZ410" s="687">
        <f t="shared" si="791"/>
        <v>0</v>
      </c>
      <c r="BA410" s="688" t="str">
        <f t="shared" si="792"/>
        <v>-</v>
      </c>
      <c r="BB410" s="687">
        <f>'4. ГПП-УЗПКТ-СЗСК'!BY140</f>
        <v>0</v>
      </c>
      <c r="BC410" s="687">
        <f>'4. ГПП-УЗПКТ-СЗСК'!CA140</f>
        <v>0</v>
      </c>
      <c r="BD410" s="687">
        <f t="shared" si="793"/>
        <v>0</v>
      </c>
      <c r="BE410" s="688" t="str">
        <f t="shared" si="794"/>
        <v>-</v>
      </c>
      <c r="BF410" s="687">
        <f>'4. ГПП-УЗПКТ-СЗСК'!CE140</f>
        <v>0</v>
      </c>
      <c r="BG410" s="687">
        <f>'4. ГПП-УЗПКТ-СЗСК'!CG140</f>
        <v>0</v>
      </c>
      <c r="BH410" s="687">
        <f t="shared" si="795"/>
        <v>0</v>
      </c>
      <c r="BI410" s="688" t="str">
        <f t="shared" si="796"/>
        <v>-</v>
      </c>
      <c r="BJ410" s="687">
        <f t="shared" si="797"/>
        <v>0</v>
      </c>
      <c r="BK410" s="687">
        <f t="shared" si="798"/>
        <v>0</v>
      </c>
      <c r="BL410" s="687">
        <f t="shared" si="799"/>
        <v>0</v>
      </c>
      <c r="BM410" s="688" t="str">
        <f t="shared" si="800"/>
        <v>-</v>
      </c>
      <c r="BN410" s="687">
        <f>'4. ГПП-УЗПКТ-СЗСК'!CQ140</f>
        <v>0</v>
      </c>
      <c r="BO410" s="687">
        <f>'4. ГПП-УЗПКТ-СЗСК'!CS140</f>
        <v>0</v>
      </c>
      <c r="BP410" s="687">
        <f t="shared" si="801"/>
        <v>0</v>
      </c>
      <c r="BQ410" s="688" t="str">
        <f t="shared" si="802"/>
        <v>-</v>
      </c>
      <c r="BR410" s="687">
        <f>'4. ГПП-УЗПКТ-СЗСК'!CW140</f>
        <v>0</v>
      </c>
      <c r="BS410" s="687">
        <f>'4. ГПП-УЗПКТ-СЗСК'!CY140</f>
        <v>0</v>
      </c>
      <c r="BT410" s="687">
        <f t="shared" si="803"/>
        <v>0</v>
      </c>
      <c r="BU410" s="688" t="str">
        <f t="shared" si="804"/>
        <v>-</v>
      </c>
      <c r="BV410" s="687">
        <f>'4. ГПП-УЗПКТ-СЗСК'!DC140</f>
        <v>0</v>
      </c>
      <c r="BW410" s="687">
        <f>'4. ГПП-УЗПКТ-СЗСК'!DE140</f>
        <v>0</v>
      </c>
      <c r="BX410" s="687">
        <f t="shared" si="805"/>
        <v>0</v>
      </c>
      <c r="BY410" s="688" t="str">
        <f t="shared" si="806"/>
        <v>-</v>
      </c>
    </row>
    <row r="411" spans="3:77" ht="20.100000000000001" customHeight="1">
      <c r="C411" s="436" t="s">
        <v>315</v>
      </c>
      <c r="D411" s="528"/>
      <c r="E411" s="528"/>
      <c r="F411" s="529"/>
      <c r="G411" s="530" t="s">
        <v>495</v>
      </c>
      <c r="H411" s="530"/>
      <c r="I411" s="691" t="s">
        <v>169</v>
      </c>
      <c r="J411" s="687">
        <f t="shared" si="763"/>
        <v>1478.4</v>
      </c>
      <c r="K411" s="687">
        <f t="shared" si="764"/>
        <v>0</v>
      </c>
      <c r="L411" s="687">
        <f t="shared" si="765"/>
        <v>-1478.4</v>
      </c>
      <c r="M411" s="688">
        <f t="shared" si="766"/>
        <v>0</v>
      </c>
      <c r="N411" s="687">
        <f t="shared" si="767"/>
        <v>364.6</v>
      </c>
      <c r="O411" s="687">
        <f t="shared" si="768"/>
        <v>0</v>
      </c>
      <c r="P411" s="687">
        <f t="shared" si="769"/>
        <v>-364.6</v>
      </c>
      <c r="Q411" s="688">
        <f t="shared" si="770"/>
        <v>0</v>
      </c>
      <c r="R411" s="687">
        <f>'4. ГПП-УЗПКТ-СЗСК'!W141</f>
        <v>125.6</v>
      </c>
      <c r="S411" s="687">
        <f>'4. ГПП-УЗПКТ-СЗСК'!Y141</f>
        <v>0</v>
      </c>
      <c r="T411" s="687">
        <f t="shared" si="771"/>
        <v>-125.6</v>
      </c>
      <c r="U411" s="688">
        <f t="shared" si="772"/>
        <v>0</v>
      </c>
      <c r="V411" s="687">
        <f>'4. ГПП-УЗПКТ-СЗСК'!AC141</f>
        <v>113.39999999999999</v>
      </c>
      <c r="W411" s="687">
        <f>'4. ГПП-УЗПКТ-СЗСК'!AE141</f>
        <v>0</v>
      </c>
      <c r="X411" s="687">
        <f t="shared" si="773"/>
        <v>-113.39999999999999</v>
      </c>
      <c r="Y411" s="688">
        <f t="shared" si="774"/>
        <v>0</v>
      </c>
      <c r="Z411" s="687">
        <f>'4. ГПП-УЗПКТ-СЗСК'!AI141</f>
        <v>125.6</v>
      </c>
      <c r="AA411" s="687">
        <f>'4. ГПП-УЗПКТ-СЗСК'!AK141</f>
        <v>0</v>
      </c>
      <c r="AB411" s="687">
        <f t="shared" si="775"/>
        <v>-125.6</v>
      </c>
      <c r="AC411" s="688">
        <f t="shared" si="776"/>
        <v>0</v>
      </c>
      <c r="AD411" s="687">
        <f t="shared" si="777"/>
        <v>368.6</v>
      </c>
      <c r="AE411" s="687">
        <f t="shared" si="778"/>
        <v>0</v>
      </c>
      <c r="AF411" s="687">
        <f t="shared" si="779"/>
        <v>-368.6</v>
      </c>
      <c r="AG411" s="688">
        <f t="shared" si="780"/>
        <v>0</v>
      </c>
      <c r="AH411" s="687">
        <f>'4. ГПП-УЗПКТ-СЗСК'!AU141</f>
        <v>121.5</v>
      </c>
      <c r="AI411" s="687">
        <f>'4. ГПП-УЗПКТ-СЗСК'!AW141</f>
        <v>0</v>
      </c>
      <c r="AJ411" s="687">
        <f t="shared" si="781"/>
        <v>-121.5</v>
      </c>
      <c r="AK411" s="688">
        <f t="shared" si="782"/>
        <v>0</v>
      </c>
      <c r="AL411" s="687">
        <f>'4. ГПП-УЗПКТ-СЗСК'!BA141</f>
        <v>125.6</v>
      </c>
      <c r="AM411" s="687">
        <f>'4. ГПП-УЗПКТ-СЗСК'!BC141</f>
        <v>0</v>
      </c>
      <c r="AN411" s="687">
        <f t="shared" si="783"/>
        <v>-125.6</v>
      </c>
      <c r="AO411" s="688">
        <f t="shared" si="784"/>
        <v>0</v>
      </c>
      <c r="AP411" s="687">
        <f>'4. ГПП-УЗПКТ-СЗСК'!BG141</f>
        <v>121.5</v>
      </c>
      <c r="AQ411" s="687">
        <f>'4. ГПП-УЗПКТ-СЗСК'!BI141</f>
        <v>0</v>
      </c>
      <c r="AR411" s="687">
        <f t="shared" si="785"/>
        <v>-121.5</v>
      </c>
      <c r="AS411" s="688">
        <f t="shared" si="786"/>
        <v>0</v>
      </c>
      <c r="AT411" s="687">
        <f t="shared" si="787"/>
        <v>372.6</v>
      </c>
      <c r="AU411" s="687">
        <f t="shared" si="788"/>
        <v>0</v>
      </c>
      <c r="AV411" s="687">
        <f t="shared" si="789"/>
        <v>-372.6</v>
      </c>
      <c r="AW411" s="688">
        <f t="shared" si="790"/>
        <v>0</v>
      </c>
      <c r="AX411" s="687">
        <f>'4. ГПП-УЗПКТ-СЗСК'!BS141</f>
        <v>125.5</v>
      </c>
      <c r="AY411" s="687">
        <f>'4. ГПП-УЗПКТ-СЗСК'!BU141</f>
        <v>0</v>
      </c>
      <c r="AZ411" s="687">
        <f t="shared" si="791"/>
        <v>-125.5</v>
      </c>
      <c r="BA411" s="688">
        <f t="shared" si="792"/>
        <v>0</v>
      </c>
      <c r="BB411" s="687">
        <f>'4. ГПП-УЗПКТ-СЗСК'!BY141</f>
        <v>125.6</v>
      </c>
      <c r="BC411" s="687">
        <f>'4. ГПП-УЗПКТ-СЗСК'!CA141</f>
        <v>0</v>
      </c>
      <c r="BD411" s="687">
        <f t="shared" si="793"/>
        <v>-125.6</v>
      </c>
      <c r="BE411" s="688">
        <f t="shared" si="794"/>
        <v>0</v>
      </c>
      <c r="BF411" s="687">
        <f>'4. ГПП-УЗПКТ-СЗСК'!CE141</f>
        <v>121.5</v>
      </c>
      <c r="BG411" s="687">
        <f>'4. ГПП-УЗПКТ-СЗСК'!CG141</f>
        <v>0</v>
      </c>
      <c r="BH411" s="687">
        <f t="shared" si="795"/>
        <v>-121.5</v>
      </c>
      <c r="BI411" s="688">
        <f t="shared" si="796"/>
        <v>0</v>
      </c>
      <c r="BJ411" s="687">
        <f t="shared" si="797"/>
        <v>372.6</v>
      </c>
      <c r="BK411" s="687">
        <f t="shared" si="798"/>
        <v>0</v>
      </c>
      <c r="BL411" s="687">
        <f t="shared" si="799"/>
        <v>-372.6</v>
      </c>
      <c r="BM411" s="688">
        <f t="shared" si="800"/>
        <v>0</v>
      </c>
      <c r="BN411" s="687">
        <f>'4. ГПП-УЗПКТ-СЗСК'!CQ141</f>
        <v>125.5</v>
      </c>
      <c r="BO411" s="687">
        <f>'4. ГПП-УЗПКТ-СЗСК'!CS141</f>
        <v>0</v>
      </c>
      <c r="BP411" s="687">
        <f t="shared" si="801"/>
        <v>-125.5</v>
      </c>
      <c r="BQ411" s="688">
        <f t="shared" si="802"/>
        <v>0</v>
      </c>
      <c r="BR411" s="687">
        <f>'4. ГПП-УЗПКТ-СЗСК'!CW141</f>
        <v>121.6</v>
      </c>
      <c r="BS411" s="687">
        <f>'4. ГПП-УЗПКТ-СЗСК'!CY141</f>
        <v>0</v>
      </c>
      <c r="BT411" s="687">
        <f t="shared" si="803"/>
        <v>-121.6</v>
      </c>
      <c r="BU411" s="688">
        <f t="shared" si="804"/>
        <v>0</v>
      </c>
      <c r="BV411" s="687">
        <f>'4. ГПП-УЗПКТ-СЗСК'!DC141</f>
        <v>125.5</v>
      </c>
      <c r="BW411" s="687">
        <f>'4. ГПП-УЗПКТ-СЗСК'!DE141</f>
        <v>0</v>
      </c>
      <c r="BX411" s="687">
        <f t="shared" si="805"/>
        <v>-125.5</v>
      </c>
      <c r="BY411" s="688">
        <f t="shared" si="806"/>
        <v>0</v>
      </c>
    </row>
    <row r="412" spans="3:77" ht="20.100000000000001" customHeight="1">
      <c r="C412" s="430" t="s">
        <v>518</v>
      </c>
      <c r="D412" s="528"/>
      <c r="E412" s="528"/>
      <c r="F412" s="529"/>
      <c r="G412" s="530" t="s">
        <v>519</v>
      </c>
      <c r="H412" s="530"/>
      <c r="I412" s="694" t="s">
        <v>169</v>
      </c>
      <c r="J412" s="687">
        <f t="shared" si="763"/>
        <v>457.7</v>
      </c>
      <c r="K412" s="687">
        <f t="shared" si="764"/>
        <v>0</v>
      </c>
      <c r="L412" s="687">
        <f t="shared" si="765"/>
        <v>-457.7</v>
      </c>
      <c r="M412" s="688">
        <f t="shared" si="766"/>
        <v>0</v>
      </c>
      <c r="N412" s="687">
        <f t="shared" si="767"/>
        <v>92.9</v>
      </c>
      <c r="O412" s="687">
        <f t="shared" si="768"/>
        <v>0</v>
      </c>
      <c r="P412" s="687">
        <f t="shared" si="769"/>
        <v>-92.9</v>
      </c>
      <c r="Q412" s="688">
        <f t="shared" si="770"/>
        <v>0</v>
      </c>
      <c r="R412" s="687">
        <f>'4. ГПП-УЗПКТ-СЗСК'!W142</f>
        <v>32</v>
      </c>
      <c r="S412" s="687">
        <f>'4. ГПП-УЗПКТ-СЗСК'!Y142</f>
        <v>0</v>
      </c>
      <c r="T412" s="687">
        <f t="shared" si="771"/>
        <v>-32</v>
      </c>
      <c r="U412" s="688">
        <f t="shared" si="772"/>
        <v>0</v>
      </c>
      <c r="V412" s="687">
        <f>'4. ГПП-УЗПКТ-СЗСК'!AC142</f>
        <v>28.9</v>
      </c>
      <c r="W412" s="687">
        <f>'4. ГПП-УЗПКТ-СЗСК'!AE142</f>
        <v>0</v>
      </c>
      <c r="X412" s="687">
        <f t="shared" si="773"/>
        <v>-28.9</v>
      </c>
      <c r="Y412" s="688">
        <f t="shared" si="774"/>
        <v>0</v>
      </c>
      <c r="Z412" s="687">
        <f>'4. ГПП-УЗПКТ-СЗСК'!AI142</f>
        <v>32</v>
      </c>
      <c r="AA412" s="687">
        <f>'4. ГПП-УЗПКТ-СЗСК'!AK142</f>
        <v>0</v>
      </c>
      <c r="AB412" s="687">
        <f t="shared" si="775"/>
        <v>-32</v>
      </c>
      <c r="AC412" s="688">
        <f t="shared" si="776"/>
        <v>0</v>
      </c>
      <c r="AD412" s="687">
        <f t="shared" si="777"/>
        <v>117.3</v>
      </c>
      <c r="AE412" s="687">
        <f t="shared" si="778"/>
        <v>0</v>
      </c>
      <c r="AF412" s="687">
        <f t="shared" si="779"/>
        <v>-117.3</v>
      </c>
      <c r="AG412" s="688">
        <f t="shared" si="780"/>
        <v>0</v>
      </c>
      <c r="AH412" s="687">
        <f>'4. ГПП-УЗПКТ-СЗСК'!AU142</f>
        <v>32.5</v>
      </c>
      <c r="AI412" s="687">
        <f>'4. ГПП-УЗПКТ-СЗСК'!AW142</f>
        <v>0</v>
      </c>
      <c r="AJ412" s="687">
        <f t="shared" si="781"/>
        <v>-32.5</v>
      </c>
      <c r="AK412" s="688">
        <f t="shared" si="782"/>
        <v>0</v>
      </c>
      <c r="AL412" s="687">
        <f>'4. ГПП-УЗПКТ-СЗСК'!BA142</f>
        <v>37.299999999999997</v>
      </c>
      <c r="AM412" s="687">
        <f>'4. ГПП-УЗПКТ-СЗСК'!BC142</f>
        <v>0</v>
      </c>
      <c r="AN412" s="687">
        <f t="shared" si="783"/>
        <v>-37.299999999999997</v>
      </c>
      <c r="AO412" s="688">
        <f t="shared" si="784"/>
        <v>0</v>
      </c>
      <c r="AP412" s="687">
        <f>'4. ГПП-УЗПКТ-СЗСК'!BG142</f>
        <v>47.5</v>
      </c>
      <c r="AQ412" s="687">
        <f>'4. ГПП-УЗПКТ-СЗСК'!BI142</f>
        <v>0</v>
      </c>
      <c r="AR412" s="687">
        <f t="shared" si="785"/>
        <v>-47.5</v>
      </c>
      <c r="AS412" s="688">
        <f t="shared" si="786"/>
        <v>0</v>
      </c>
      <c r="AT412" s="687">
        <f t="shared" si="787"/>
        <v>152.5</v>
      </c>
      <c r="AU412" s="687">
        <f t="shared" si="788"/>
        <v>0</v>
      </c>
      <c r="AV412" s="687">
        <f t="shared" si="789"/>
        <v>-152.5</v>
      </c>
      <c r="AW412" s="688">
        <f t="shared" si="790"/>
        <v>0</v>
      </c>
      <c r="AX412" s="687">
        <f>'4. ГПП-УЗПКТ-СЗСК'!BS142</f>
        <v>68.8</v>
      </c>
      <c r="AY412" s="687">
        <f>'4. ГПП-УЗПКТ-СЗСК'!BU142</f>
        <v>0</v>
      </c>
      <c r="AZ412" s="687">
        <f t="shared" si="791"/>
        <v>-68.8</v>
      </c>
      <c r="BA412" s="688">
        <f t="shared" si="792"/>
        <v>0</v>
      </c>
      <c r="BB412" s="687">
        <f>'4. ГПП-УЗПКТ-СЗСК'!BY142</f>
        <v>49.1</v>
      </c>
      <c r="BC412" s="687">
        <f>'4. ГПП-УЗПКТ-СЗСК'!CA142</f>
        <v>0</v>
      </c>
      <c r="BD412" s="687">
        <f t="shared" si="793"/>
        <v>-49.1</v>
      </c>
      <c r="BE412" s="688">
        <f t="shared" si="794"/>
        <v>0</v>
      </c>
      <c r="BF412" s="687">
        <f>'4. ГПП-УЗПКТ-СЗСК'!CE142</f>
        <v>34.6</v>
      </c>
      <c r="BG412" s="687">
        <f>'4. ГПП-УЗПКТ-СЗСК'!CG142</f>
        <v>0</v>
      </c>
      <c r="BH412" s="687">
        <f t="shared" si="795"/>
        <v>-34.6</v>
      </c>
      <c r="BI412" s="688">
        <f t="shared" si="796"/>
        <v>0</v>
      </c>
      <c r="BJ412" s="687">
        <f t="shared" si="797"/>
        <v>95</v>
      </c>
      <c r="BK412" s="687">
        <f t="shared" si="798"/>
        <v>0</v>
      </c>
      <c r="BL412" s="687">
        <f t="shared" si="799"/>
        <v>-95</v>
      </c>
      <c r="BM412" s="688">
        <f t="shared" si="800"/>
        <v>0</v>
      </c>
      <c r="BN412" s="687">
        <f>'4. ГПП-УЗПКТ-СЗСК'!CQ142</f>
        <v>32</v>
      </c>
      <c r="BO412" s="687">
        <f>'4. ГПП-УЗПКТ-СЗСК'!CS142</f>
        <v>0</v>
      </c>
      <c r="BP412" s="687">
        <f t="shared" si="801"/>
        <v>-32</v>
      </c>
      <c r="BQ412" s="688">
        <f t="shared" si="802"/>
        <v>0</v>
      </c>
      <c r="BR412" s="687">
        <f>'4. ГПП-УЗПКТ-СЗСК'!CW142</f>
        <v>31</v>
      </c>
      <c r="BS412" s="687">
        <f>'4. ГПП-УЗПКТ-СЗСК'!CY142</f>
        <v>0</v>
      </c>
      <c r="BT412" s="687">
        <f t="shared" si="803"/>
        <v>-31</v>
      </c>
      <c r="BU412" s="688">
        <f t="shared" si="804"/>
        <v>0</v>
      </c>
      <c r="BV412" s="687">
        <f>'4. ГПП-УЗПКТ-СЗСК'!DC142</f>
        <v>32</v>
      </c>
      <c r="BW412" s="687">
        <f>'4. ГПП-УЗПКТ-СЗСК'!DE142</f>
        <v>0</v>
      </c>
      <c r="BX412" s="687">
        <f t="shared" si="805"/>
        <v>-32</v>
      </c>
      <c r="BY412" s="688">
        <f t="shared" si="806"/>
        <v>0</v>
      </c>
    </row>
    <row r="413" spans="3:77" ht="20.100000000000001" customHeight="1">
      <c r="C413" s="430" t="s">
        <v>520</v>
      </c>
      <c r="D413" s="528"/>
      <c r="E413" s="528"/>
      <c r="F413" s="529"/>
      <c r="G413" s="530" t="s">
        <v>521</v>
      </c>
      <c r="H413" s="530"/>
      <c r="I413" s="694" t="s">
        <v>169</v>
      </c>
      <c r="J413" s="687">
        <f t="shared" si="763"/>
        <v>447.6</v>
      </c>
      <c r="K413" s="687">
        <f t="shared" si="764"/>
        <v>0</v>
      </c>
      <c r="L413" s="687">
        <f t="shared" si="765"/>
        <v>-447.6</v>
      </c>
      <c r="M413" s="688">
        <f t="shared" si="766"/>
        <v>0</v>
      </c>
      <c r="N413" s="687">
        <f t="shared" si="767"/>
        <v>119.60000000000001</v>
      </c>
      <c r="O413" s="687">
        <f t="shared" si="768"/>
        <v>0</v>
      </c>
      <c r="P413" s="687">
        <f t="shared" si="769"/>
        <v>-119.60000000000001</v>
      </c>
      <c r="Q413" s="688">
        <f t="shared" si="770"/>
        <v>0</v>
      </c>
      <c r="R413" s="687">
        <f>'4. ГПП-УЗПКТ-СЗСК'!W143</f>
        <v>41.2</v>
      </c>
      <c r="S413" s="687">
        <f>'4. ГПП-УЗПКТ-СЗСК'!Y143</f>
        <v>0</v>
      </c>
      <c r="T413" s="687">
        <f t="shared" si="771"/>
        <v>-41.2</v>
      </c>
      <c r="U413" s="688">
        <f t="shared" si="772"/>
        <v>0</v>
      </c>
      <c r="V413" s="687">
        <f>'4. ГПП-УЗПКТ-СЗСК'!AC143</f>
        <v>37.200000000000003</v>
      </c>
      <c r="W413" s="687">
        <f>'4. ГПП-УЗПКТ-СЗСК'!AE143</f>
        <v>0</v>
      </c>
      <c r="X413" s="687">
        <f t="shared" si="773"/>
        <v>-37.200000000000003</v>
      </c>
      <c r="Y413" s="688">
        <f t="shared" si="774"/>
        <v>0</v>
      </c>
      <c r="Z413" s="687">
        <f>'4. ГПП-УЗПКТ-СЗСК'!AI143</f>
        <v>41.2</v>
      </c>
      <c r="AA413" s="687">
        <f>'4. ГПП-УЗПКТ-СЗСК'!AK143</f>
        <v>0</v>
      </c>
      <c r="AB413" s="687">
        <f t="shared" si="775"/>
        <v>-41.2</v>
      </c>
      <c r="AC413" s="688">
        <f t="shared" si="776"/>
        <v>0</v>
      </c>
      <c r="AD413" s="687">
        <f t="shared" si="777"/>
        <v>109.5</v>
      </c>
      <c r="AE413" s="687">
        <f t="shared" si="778"/>
        <v>0</v>
      </c>
      <c r="AF413" s="687">
        <f t="shared" si="779"/>
        <v>-109.5</v>
      </c>
      <c r="AG413" s="688">
        <f t="shared" si="780"/>
        <v>0</v>
      </c>
      <c r="AH413" s="687">
        <f>'4. ГПП-УЗПКТ-СЗСК'!AU143</f>
        <v>38.6</v>
      </c>
      <c r="AI413" s="687">
        <f>'4. ГПП-УЗПКТ-СЗСК'!AW143</f>
        <v>0</v>
      </c>
      <c r="AJ413" s="687">
        <f t="shared" si="781"/>
        <v>-38.6</v>
      </c>
      <c r="AK413" s="688">
        <f t="shared" si="782"/>
        <v>0</v>
      </c>
      <c r="AL413" s="687">
        <f>'4. ГПП-УЗПКТ-СЗСК'!BA143</f>
        <v>37.9</v>
      </c>
      <c r="AM413" s="687">
        <f>'4. ГПП-УЗПКТ-СЗСК'!BC143</f>
        <v>0</v>
      </c>
      <c r="AN413" s="687">
        <f t="shared" si="783"/>
        <v>-37.9</v>
      </c>
      <c r="AO413" s="688">
        <f t="shared" si="784"/>
        <v>0</v>
      </c>
      <c r="AP413" s="687">
        <f>'4. ГПП-УЗПКТ-СЗСК'!BG143</f>
        <v>33</v>
      </c>
      <c r="AQ413" s="687">
        <f>'4. ГПП-УЗПКТ-СЗСК'!BI143</f>
        <v>0</v>
      </c>
      <c r="AR413" s="687">
        <f t="shared" si="785"/>
        <v>-33</v>
      </c>
      <c r="AS413" s="688">
        <f t="shared" si="786"/>
        <v>0</v>
      </c>
      <c r="AT413" s="687">
        <f t="shared" si="787"/>
        <v>96.5</v>
      </c>
      <c r="AU413" s="687">
        <f t="shared" si="788"/>
        <v>0</v>
      </c>
      <c r="AV413" s="687">
        <f t="shared" si="789"/>
        <v>-96.5</v>
      </c>
      <c r="AW413" s="688">
        <f t="shared" si="790"/>
        <v>0</v>
      </c>
      <c r="AX413" s="687">
        <f>'4. ГПП-УЗПКТ-СЗСК'!BS143</f>
        <v>25.3</v>
      </c>
      <c r="AY413" s="687">
        <f>'4. ГПП-УЗПКТ-СЗСК'!BU143</f>
        <v>0</v>
      </c>
      <c r="AZ413" s="687">
        <f t="shared" si="791"/>
        <v>-25.3</v>
      </c>
      <c r="BA413" s="688">
        <f t="shared" si="792"/>
        <v>0</v>
      </c>
      <c r="BB413" s="687">
        <f>'4. ГПП-УЗПКТ-СЗСК'!BY143</f>
        <v>34.1</v>
      </c>
      <c r="BC413" s="687">
        <f>'4. ГПП-УЗПКТ-СЗСК'!CA143</f>
        <v>0</v>
      </c>
      <c r="BD413" s="687">
        <f t="shared" si="793"/>
        <v>-34.1</v>
      </c>
      <c r="BE413" s="688">
        <f t="shared" si="794"/>
        <v>0</v>
      </c>
      <c r="BF413" s="687">
        <f>'4. ГПП-УЗПКТ-СЗСК'!CE143</f>
        <v>37.1</v>
      </c>
      <c r="BG413" s="687">
        <f>'4. ГПП-УЗПКТ-СЗСК'!CG143</f>
        <v>0</v>
      </c>
      <c r="BH413" s="687">
        <f t="shared" si="795"/>
        <v>-37.1</v>
      </c>
      <c r="BI413" s="688">
        <f t="shared" si="796"/>
        <v>0</v>
      </c>
      <c r="BJ413" s="687">
        <f t="shared" si="797"/>
        <v>122</v>
      </c>
      <c r="BK413" s="687">
        <f t="shared" si="798"/>
        <v>0</v>
      </c>
      <c r="BL413" s="687">
        <f t="shared" si="799"/>
        <v>-122</v>
      </c>
      <c r="BM413" s="688">
        <f t="shared" si="800"/>
        <v>0</v>
      </c>
      <c r="BN413" s="687">
        <f>'4. ГПП-УЗПКТ-СЗСК'!CQ143</f>
        <v>41.1</v>
      </c>
      <c r="BO413" s="687">
        <f>'4. ГПП-УЗПКТ-СЗСК'!CS143</f>
        <v>0</v>
      </c>
      <c r="BP413" s="687">
        <f t="shared" si="801"/>
        <v>-41.1</v>
      </c>
      <c r="BQ413" s="688">
        <f t="shared" si="802"/>
        <v>0</v>
      </c>
      <c r="BR413" s="687">
        <f>'4. ГПП-УЗПКТ-СЗСК'!CW143</f>
        <v>39.799999999999997</v>
      </c>
      <c r="BS413" s="687">
        <f>'4. ГПП-УЗПКТ-СЗСК'!CY143</f>
        <v>0</v>
      </c>
      <c r="BT413" s="687">
        <f t="shared" si="803"/>
        <v>-39.799999999999997</v>
      </c>
      <c r="BU413" s="688">
        <f t="shared" si="804"/>
        <v>0</v>
      </c>
      <c r="BV413" s="687">
        <f>'4. ГПП-УЗПКТ-СЗСК'!DC143</f>
        <v>41.1</v>
      </c>
      <c r="BW413" s="687">
        <f>'4. ГПП-УЗПКТ-СЗСК'!DE143</f>
        <v>0</v>
      </c>
      <c r="BX413" s="687">
        <f t="shared" si="805"/>
        <v>-41.1</v>
      </c>
      <c r="BY413" s="688">
        <f t="shared" si="806"/>
        <v>0</v>
      </c>
    </row>
    <row r="414" spans="3:77" ht="20.100000000000001" customHeight="1">
      <c r="C414" s="430" t="s">
        <v>522</v>
      </c>
      <c r="D414" s="528"/>
      <c r="E414" s="528"/>
      <c r="F414" s="529"/>
      <c r="G414" s="530" t="s">
        <v>523</v>
      </c>
      <c r="H414" s="530"/>
      <c r="I414" s="694" t="s">
        <v>169</v>
      </c>
      <c r="J414" s="687">
        <f t="shared" si="763"/>
        <v>573.1</v>
      </c>
      <c r="K414" s="687">
        <f t="shared" si="764"/>
        <v>0</v>
      </c>
      <c r="L414" s="687">
        <f t="shared" si="765"/>
        <v>-573.1</v>
      </c>
      <c r="M414" s="688">
        <f t="shared" si="766"/>
        <v>0</v>
      </c>
      <c r="N414" s="687">
        <f t="shared" si="767"/>
        <v>152.1</v>
      </c>
      <c r="O414" s="687">
        <f t="shared" si="768"/>
        <v>0</v>
      </c>
      <c r="P414" s="687">
        <f t="shared" si="769"/>
        <v>-152.1</v>
      </c>
      <c r="Q414" s="688">
        <f t="shared" si="770"/>
        <v>0</v>
      </c>
      <c r="R414" s="687">
        <f>'4. ГПП-УЗПКТ-СЗСК'!W144</f>
        <v>52.4</v>
      </c>
      <c r="S414" s="687">
        <f>'4. ГПП-УЗПКТ-СЗСК'!Y144</f>
        <v>0</v>
      </c>
      <c r="T414" s="687">
        <f t="shared" si="771"/>
        <v>-52.4</v>
      </c>
      <c r="U414" s="688">
        <f t="shared" si="772"/>
        <v>0</v>
      </c>
      <c r="V414" s="687">
        <f>'4. ГПП-УЗПКТ-СЗСК'!AC144</f>
        <v>47.3</v>
      </c>
      <c r="W414" s="687">
        <f>'4. ГПП-УЗПКТ-СЗСК'!AE144</f>
        <v>0</v>
      </c>
      <c r="X414" s="687">
        <f t="shared" si="773"/>
        <v>-47.3</v>
      </c>
      <c r="Y414" s="688">
        <f t="shared" si="774"/>
        <v>0</v>
      </c>
      <c r="Z414" s="687">
        <f>'4. ГПП-УЗПКТ-СЗСК'!AI144</f>
        <v>52.4</v>
      </c>
      <c r="AA414" s="687">
        <f>'4. ГПП-УЗПКТ-СЗСК'!AK144</f>
        <v>0</v>
      </c>
      <c r="AB414" s="687">
        <f t="shared" si="775"/>
        <v>-52.4</v>
      </c>
      <c r="AC414" s="688">
        <f t="shared" si="776"/>
        <v>0</v>
      </c>
      <c r="AD414" s="687">
        <f t="shared" si="777"/>
        <v>141.80000000000001</v>
      </c>
      <c r="AE414" s="687">
        <f t="shared" si="778"/>
        <v>0</v>
      </c>
      <c r="AF414" s="687">
        <f t="shared" si="779"/>
        <v>-141.80000000000001</v>
      </c>
      <c r="AG414" s="688">
        <f t="shared" si="780"/>
        <v>0</v>
      </c>
      <c r="AH414" s="687">
        <f>'4. ГПП-УЗПКТ-СЗСК'!AU144</f>
        <v>50.4</v>
      </c>
      <c r="AI414" s="687">
        <f>'4. ГПП-УЗПКТ-СЗСК'!AW144</f>
        <v>0</v>
      </c>
      <c r="AJ414" s="687">
        <f t="shared" si="781"/>
        <v>-50.4</v>
      </c>
      <c r="AK414" s="688">
        <f t="shared" si="782"/>
        <v>0</v>
      </c>
      <c r="AL414" s="687">
        <f>'4. ГПП-УЗПКТ-СЗСК'!BA144</f>
        <v>50.4</v>
      </c>
      <c r="AM414" s="687">
        <f>'4. ГПП-УЗПКТ-СЗСК'!BC144</f>
        <v>0</v>
      </c>
      <c r="AN414" s="687">
        <f t="shared" si="783"/>
        <v>-50.4</v>
      </c>
      <c r="AO414" s="688">
        <f t="shared" si="784"/>
        <v>0</v>
      </c>
      <c r="AP414" s="687">
        <f>'4. ГПП-УЗПКТ-СЗСК'!BG144</f>
        <v>41</v>
      </c>
      <c r="AQ414" s="687">
        <f>'4. ГПП-УЗПКТ-СЗСК'!BI144</f>
        <v>0</v>
      </c>
      <c r="AR414" s="687">
        <f t="shared" si="785"/>
        <v>-41</v>
      </c>
      <c r="AS414" s="688">
        <f t="shared" si="786"/>
        <v>0</v>
      </c>
      <c r="AT414" s="687">
        <f t="shared" si="787"/>
        <v>123.6</v>
      </c>
      <c r="AU414" s="687">
        <f t="shared" si="788"/>
        <v>0</v>
      </c>
      <c r="AV414" s="687">
        <f t="shared" si="789"/>
        <v>-123.6</v>
      </c>
      <c r="AW414" s="688">
        <f t="shared" si="790"/>
        <v>0</v>
      </c>
      <c r="AX414" s="687">
        <f>'4. ГПП-УЗПКТ-СЗСК'!BS144</f>
        <v>31.4</v>
      </c>
      <c r="AY414" s="687">
        <f>'4. ГПП-УЗПКТ-СЗСК'!BU144</f>
        <v>0</v>
      </c>
      <c r="AZ414" s="687">
        <f t="shared" si="791"/>
        <v>-31.4</v>
      </c>
      <c r="BA414" s="688">
        <f t="shared" si="792"/>
        <v>0</v>
      </c>
      <c r="BB414" s="687">
        <f>'4. ГПП-УЗПКТ-СЗСК'!BY144</f>
        <v>42.4</v>
      </c>
      <c r="BC414" s="687">
        <f>'4. ГПП-УЗПКТ-СЗСК'!CA144</f>
        <v>0</v>
      </c>
      <c r="BD414" s="687">
        <f t="shared" si="793"/>
        <v>-42.4</v>
      </c>
      <c r="BE414" s="688">
        <f t="shared" si="794"/>
        <v>0</v>
      </c>
      <c r="BF414" s="687">
        <f>'4. ГПП-УЗПКТ-СЗСК'!CE144</f>
        <v>49.8</v>
      </c>
      <c r="BG414" s="687">
        <f>'4. ГПП-УЗПКТ-СЗСК'!CG144</f>
        <v>0</v>
      </c>
      <c r="BH414" s="687">
        <f t="shared" si="795"/>
        <v>-49.8</v>
      </c>
      <c r="BI414" s="688">
        <f t="shared" si="796"/>
        <v>0</v>
      </c>
      <c r="BJ414" s="687">
        <f t="shared" si="797"/>
        <v>155.6</v>
      </c>
      <c r="BK414" s="687">
        <f t="shared" si="798"/>
        <v>0</v>
      </c>
      <c r="BL414" s="687">
        <f t="shared" si="799"/>
        <v>-155.6</v>
      </c>
      <c r="BM414" s="688">
        <f t="shared" si="800"/>
        <v>0</v>
      </c>
      <c r="BN414" s="687">
        <f>'4. ГПП-УЗПКТ-СЗСК'!CQ144</f>
        <v>52.4</v>
      </c>
      <c r="BO414" s="687">
        <f>'4. ГПП-УЗПКТ-СЗСК'!CS144</f>
        <v>0</v>
      </c>
      <c r="BP414" s="687">
        <f t="shared" si="801"/>
        <v>-52.4</v>
      </c>
      <c r="BQ414" s="688">
        <f t="shared" si="802"/>
        <v>0</v>
      </c>
      <c r="BR414" s="687">
        <f>'4. ГПП-УЗПКТ-СЗСК'!CW144</f>
        <v>50.8</v>
      </c>
      <c r="BS414" s="687">
        <f>'4. ГПП-УЗПКТ-СЗСК'!CY144</f>
        <v>0</v>
      </c>
      <c r="BT414" s="687">
        <f t="shared" si="803"/>
        <v>-50.8</v>
      </c>
      <c r="BU414" s="688">
        <f t="shared" si="804"/>
        <v>0</v>
      </c>
      <c r="BV414" s="687">
        <f>'4. ГПП-УЗПКТ-СЗСК'!DC144</f>
        <v>52.4</v>
      </c>
      <c r="BW414" s="687">
        <f>'4. ГПП-УЗПКТ-СЗСК'!DE144</f>
        <v>0</v>
      </c>
      <c r="BX414" s="687">
        <f t="shared" si="805"/>
        <v>-52.4</v>
      </c>
      <c r="BY414" s="688">
        <f t="shared" si="806"/>
        <v>0</v>
      </c>
    </row>
    <row r="415" spans="3:77" ht="20.100000000000001" customHeight="1">
      <c r="C415" s="424" t="s">
        <v>374</v>
      </c>
      <c r="D415" s="528"/>
      <c r="E415" s="528"/>
      <c r="F415" s="529"/>
      <c r="G415" s="530" t="s">
        <v>496</v>
      </c>
      <c r="H415" s="530"/>
      <c r="I415" s="446" t="s">
        <v>169</v>
      </c>
      <c r="J415" s="687">
        <f t="shared" si="763"/>
        <v>566.70000000000005</v>
      </c>
      <c r="K415" s="687">
        <f t="shared" si="764"/>
        <v>0</v>
      </c>
      <c r="L415" s="687">
        <f t="shared" si="765"/>
        <v>-566.70000000000005</v>
      </c>
      <c r="M415" s="688">
        <f t="shared" si="766"/>
        <v>0</v>
      </c>
      <c r="N415" s="687">
        <f t="shared" si="767"/>
        <v>122.9</v>
      </c>
      <c r="O415" s="687">
        <f t="shared" si="768"/>
        <v>0</v>
      </c>
      <c r="P415" s="687">
        <f t="shared" si="769"/>
        <v>-122.9</v>
      </c>
      <c r="Q415" s="688">
        <f t="shared" si="770"/>
        <v>0</v>
      </c>
      <c r="R415" s="687">
        <f>'14. ГП Благовещенск (Ам ГПЗ)'!W45+'14. ГП Благовещенск (Ам ГПЗ)'!W46+'14. ГП Благовещенск (Ам ГПЗ)'!W47</f>
        <v>44.3</v>
      </c>
      <c r="S415" s="687">
        <f>'14. ГП Благовещенск (Ам ГПЗ)'!Y45+'14. ГП Благовещенск (Ам ГПЗ)'!Y46+'14. ГП Благовещенск (Ам ГПЗ)'!Y47</f>
        <v>0</v>
      </c>
      <c r="T415" s="687">
        <f t="shared" si="771"/>
        <v>-44.3</v>
      </c>
      <c r="U415" s="688">
        <f t="shared" si="772"/>
        <v>0</v>
      </c>
      <c r="V415" s="687">
        <f>'14. ГП Благовещенск (Ам ГПЗ)'!AC45+'14. ГП Благовещенск (Ам ГПЗ)'!AC46+'14. ГП Благовещенск (Ам ГПЗ)'!AC47</f>
        <v>40</v>
      </c>
      <c r="W415" s="687">
        <f>'14. ГП Благовещенск (Ам ГПЗ)'!AE45+'14. ГП Благовещенск (Ам ГПЗ)'!AE46+'14. ГП Благовещенск (Ам ГПЗ)'!AE47</f>
        <v>0</v>
      </c>
      <c r="X415" s="687">
        <f t="shared" si="773"/>
        <v>-40</v>
      </c>
      <c r="Y415" s="688">
        <f t="shared" si="774"/>
        <v>0</v>
      </c>
      <c r="Z415" s="687">
        <f>'14. ГП Благовещенск (Ам ГПЗ)'!AI45+'14. ГП Благовещенск (Ам ГПЗ)'!AI46+'14. ГП Благовещенск (Ам ГПЗ)'!AI47</f>
        <v>38.6</v>
      </c>
      <c r="AA415" s="687">
        <f>'14. ГП Благовещенск (Ам ГПЗ)'!AK45+'14. ГП Благовещенск (Ам ГПЗ)'!AK46+'14. ГП Благовещенск (Ам ГПЗ)'!AK47</f>
        <v>0</v>
      </c>
      <c r="AB415" s="687">
        <f t="shared" si="775"/>
        <v>-38.6</v>
      </c>
      <c r="AC415" s="688">
        <f t="shared" si="776"/>
        <v>0</v>
      </c>
      <c r="AD415" s="687">
        <f t="shared" si="777"/>
        <v>125.5</v>
      </c>
      <c r="AE415" s="687">
        <f t="shared" si="778"/>
        <v>0</v>
      </c>
      <c r="AF415" s="687">
        <f t="shared" si="779"/>
        <v>-125.5</v>
      </c>
      <c r="AG415" s="688">
        <f t="shared" si="780"/>
        <v>0</v>
      </c>
      <c r="AH415" s="687">
        <f>'14. ГП Благовещенск (Ам ГПЗ)'!AU45+'14. ГП Благовещенск (Ам ГПЗ)'!AU46+'14. ГП Благовещенск (Ам ГПЗ)'!AU47</f>
        <v>38.299999999999997</v>
      </c>
      <c r="AI415" s="687">
        <f>'14. ГП Благовещенск (Ам ГПЗ)'!AW45+'14. ГП Благовещенск (Ам ГПЗ)'!AW46+'14. ГП Благовещенск (Ам ГПЗ)'!AW47</f>
        <v>0</v>
      </c>
      <c r="AJ415" s="687">
        <f t="shared" si="781"/>
        <v>-38.299999999999997</v>
      </c>
      <c r="AK415" s="688">
        <f t="shared" si="782"/>
        <v>0</v>
      </c>
      <c r="AL415" s="687">
        <f>'14. ГП Благовещенск (Ам ГПЗ)'!BA45+'14. ГП Благовещенск (Ам ГПЗ)'!BA46+'14. ГП Благовещенск (Ам ГПЗ)'!BA47</f>
        <v>44.3</v>
      </c>
      <c r="AM415" s="687">
        <f>'14. ГП Благовещенск (Ам ГПЗ)'!BC45+'14. ГП Благовещенск (Ам ГПЗ)'!BC46+'14. ГП Благовещенск (Ам ГПЗ)'!BC47</f>
        <v>0</v>
      </c>
      <c r="AN415" s="687">
        <f t="shared" si="783"/>
        <v>-44.3</v>
      </c>
      <c r="AO415" s="688">
        <f t="shared" si="784"/>
        <v>0</v>
      </c>
      <c r="AP415" s="687">
        <f>'14. ГП Благовещенск (Ам ГПЗ)'!BG45+'14. ГП Благовещенск (Ам ГПЗ)'!BG46+'14. ГП Благовещенск (Ам ГПЗ)'!BG47</f>
        <v>42.9</v>
      </c>
      <c r="AQ415" s="687">
        <f>'14. ГП Благовещенск (Ам ГПЗ)'!BI45+'14. ГП Благовещенск (Ам ГПЗ)'!BI46+'14. ГП Благовещенск (Ам ГПЗ)'!BI47</f>
        <v>0</v>
      </c>
      <c r="AR415" s="687">
        <f t="shared" si="785"/>
        <v>-42.9</v>
      </c>
      <c r="AS415" s="688">
        <f t="shared" si="786"/>
        <v>0</v>
      </c>
      <c r="AT415" s="687">
        <f t="shared" si="787"/>
        <v>186.8</v>
      </c>
      <c r="AU415" s="687">
        <f t="shared" si="788"/>
        <v>0</v>
      </c>
      <c r="AV415" s="687">
        <f t="shared" si="789"/>
        <v>-186.8</v>
      </c>
      <c r="AW415" s="688">
        <f t="shared" si="790"/>
        <v>0</v>
      </c>
      <c r="AX415" s="687">
        <f>'14. ГП Благовещенск (Ам ГПЗ)'!BS45+'14. ГП Благовещенск (Ам ГПЗ)'!BS46+'14. ГП Благовещенск (Ам ГПЗ)'!BS47</f>
        <v>61.1</v>
      </c>
      <c r="AY415" s="687">
        <f>'14. ГП Благовещенск (Ам ГПЗ)'!BU45+'14. ГП Благовещенск (Ам ГПЗ)'!BU46+'14. ГП Благовещенск (Ам ГПЗ)'!BU47</f>
        <v>0</v>
      </c>
      <c r="AZ415" s="687">
        <f t="shared" si="791"/>
        <v>-61.1</v>
      </c>
      <c r="BA415" s="688">
        <f t="shared" si="792"/>
        <v>0</v>
      </c>
      <c r="BB415" s="687">
        <f>'14. ГП Благовещенск (Ам ГПЗ)'!BY45+'14. ГП Благовещенск (Ам ГПЗ)'!BY46+'14. ГП Благовещенск (Ам ГПЗ)'!BY47</f>
        <v>94.4</v>
      </c>
      <c r="BC415" s="687">
        <f>'14. ГП Благовещенск (Ам ГПЗ)'!CA45+'14. ГП Благовещенск (Ам ГПЗ)'!CA46+'14. ГП Благовещенск (Ам ГПЗ)'!CA47</f>
        <v>0</v>
      </c>
      <c r="BD415" s="687">
        <f t="shared" si="793"/>
        <v>-94.4</v>
      </c>
      <c r="BE415" s="688">
        <f t="shared" si="794"/>
        <v>0</v>
      </c>
      <c r="BF415" s="687">
        <f>'14. ГП Благовещенск (Ам ГПЗ)'!CE45+'14. ГП Благовещенск (Ам ГПЗ)'!CE46+'14. ГП Благовещенск (Ам ГПЗ)'!CE47</f>
        <v>31.3</v>
      </c>
      <c r="BG415" s="687">
        <f>'14. ГП Благовещенск (Ам ГПЗ)'!CG45+'14. ГП Благовещенск (Ам ГПЗ)'!CG46+'14. ГП Благовещенск (Ам ГПЗ)'!CG47</f>
        <v>0</v>
      </c>
      <c r="BH415" s="687">
        <f t="shared" si="795"/>
        <v>-31.3</v>
      </c>
      <c r="BI415" s="688">
        <f t="shared" si="796"/>
        <v>0</v>
      </c>
      <c r="BJ415" s="687">
        <f t="shared" si="797"/>
        <v>131.5</v>
      </c>
      <c r="BK415" s="687">
        <f t="shared" si="798"/>
        <v>0</v>
      </c>
      <c r="BL415" s="687">
        <f t="shared" si="799"/>
        <v>-131.5</v>
      </c>
      <c r="BM415" s="688">
        <f t="shared" si="800"/>
        <v>0</v>
      </c>
      <c r="BN415" s="687">
        <f>'14. ГП Благовещенск (Ам ГПЗ)'!CQ45+'14. ГП Благовещенск (Ам ГПЗ)'!CQ46+'14. ГП Благовещенск (Ам ГПЗ)'!CQ47</f>
        <v>44.3</v>
      </c>
      <c r="BO415" s="687">
        <f>'14. ГП Благовещенск (Ам ГПЗ)'!CS45+'14. ГП Благовещенск (Ам ГПЗ)'!CS46+'14. ГП Благовещенск (Ам ГПЗ)'!CS47</f>
        <v>0</v>
      </c>
      <c r="BP415" s="687">
        <f t="shared" si="801"/>
        <v>-44.3</v>
      </c>
      <c r="BQ415" s="688">
        <f t="shared" si="802"/>
        <v>0</v>
      </c>
      <c r="BR415" s="687">
        <f>'14. ГП Благовещенск (Ам ГПЗ)'!CW45+'14. ГП Благовещенск (Ам ГПЗ)'!CW46+'14. ГП Благовещенск (Ам ГПЗ)'!CW47</f>
        <v>42.9</v>
      </c>
      <c r="BS415" s="687">
        <f>'14. ГП Благовещенск (Ам ГПЗ)'!CY45+'14. ГП Благовещенск (Ам ГПЗ)'!CY46+'14. ГП Благовещенск (Ам ГПЗ)'!CY47</f>
        <v>0</v>
      </c>
      <c r="BT415" s="687">
        <f t="shared" si="803"/>
        <v>-42.9</v>
      </c>
      <c r="BU415" s="688">
        <f t="shared" si="804"/>
        <v>0</v>
      </c>
      <c r="BV415" s="687">
        <f>'14. ГП Благовещенск (Ам ГПЗ)'!DC45+'14. ГП Благовещенск (Ам ГПЗ)'!DC46+'14. ГП Благовещенск (Ам ГПЗ)'!DC47</f>
        <v>44.3</v>
      </c>
      <c r="BW415" s="687">
        <f>'14. ГП Благовещенск (Ам ГПЗ)'!DE45+'14. ГП Благовещенск (Ам ГПЗ)'!DE46+'14. ГП Благовещенск (Ам ГПЗ)'!DE47</f>
        <v>0</v>
      </c>
      <c r="BX415" s="687">
        <f t="shared" si="805"/>
        <v>-44.3</v>
      </c>
      <c r="BY415" s="688">
        <f t="shared" si="806"/>
        <v>0</v>
      </c>
    </row>
    <row r="416" spans="3:77" ht="20.100000000000001" customHeight="1">
      <c r="C416" s="436" t="s">
        <v>376</v>
      </c>
      <c r="D416" s="528"/>
      <c r="E416" s="528"/>
      <c r="F416" s="529"/>
      <c r="G416" s="530" t="s">
        <v>496</v>
      </c>
      <c r="H416" s="530"/>
      <c r="I416" s="691" t="s">
        <v>169</v>
      </c>
      <c r="J416" s="687">
        <f t="shared" si="763"/>
        <v>566.70000000000005</v>
      </c>
      <c r="K416" s="687">
        <f t="shared" si="764"/>
        <v>0</v>
      </c>
      <c r="L416" s="687">
        <f t="shared" si="765"/>
        <v>-566.70000000000005</v>
      </c>
      <c r="M416" s="688">
        <f t="shared" si="766"/>
        <v>0</v>
      </c>
      <c r="N416" s="687">
        <f t="shared" si="767"/>
        <v>122.9</v>
      </c>
      <c r="O416" s="687">
        <f t="shared" si="768"/>
        <v>0</v>
      </c>
      <c r="P416" s="687">
        <f t="shared" si="769"/>
        <v>-122.9</v>
      </c>
      <c r="Q416" s="688">
        <f t="shared" si="770"/>
        <v>0</v>
      </c>
      <c r="R416" s="687">
        <f>'14. ГП Благовещенск (Ам ГПЗ)'!W45+'14. ГП Благовещенск (Ам ГПЗ)'!W46+'14. ГП Благовещенск (Ам ГПЗ)'!W47</f>
        <v>44.3</v>
      </c>
      <c r="S416" s="687">
        <f>'14. ГП Благовещенск (Ам ГПЗ)'!Y45+'14. ГП Благовещенск (Ам ГПЗ)'!Y46+'14. ГП Благовещенск (Ам ГПЗ)'!Y47</f>
        <v>0</v>
      </c>
      <c r="T416" s="687">
        <f t="shared" si="771"/>
        <v>-44.3</v>
      </c>
      <c r="U416" s="688">
        <f t="shared" si="772"/>
        <v>0</v>
      </c>
      <c r="V416" s="687">
        <f>'14. ГП Благовещенск (Ам ГПЗ)'!AC45+'14. ГП Благовещенск (Ам ГПЗ)'!AC46+'14. ГП Благовещенск (Ам ГПЗ)'!AC47</f>
        <v>40</v>
      </c>
      <c r="W416" s="687">
        <f>'14. ГП Благовещенск (Ам ГПЗ)'!AE45+'14. ГП Благовещенск (Ам ГПЗ)'!AE46+'14. ГП Благовещенск (Ам ГПЗ)'!AE47</f>
        <v>0</v>
      </c>
      <c r="X416" s="687">
        <f t="shared" si="773"/>
        <v>-40</v>
      </c>
      <c r="Y416" s="688">
        <f t="shared" si="774"/>
        <v>0</v>
      </c>
      <c r="Z416" s="687">
        <f>'14. ГП Благовещенск (Ам ГПЗ)'!AI45+'14. ГП Благовещенск (Ам ГПЗ)'!AI46+'14. ГП Благовещенск (Ам ГПЗ)'!AI47</f>
        <v>38.6</v>
      </c>
      <c r="AA416" s="687">
        <f>'14. ГП Благовещенск (Ам ГПЗ)'!AK45+'14. ГП Благовещенск (Ам ГПЗ)'!AK46+'14. ГП Благовещенск (Ам ГПЗ)'!AK47</f>
        <v>0</v>
      </c>
      <c r="AB416" s="687">
        <f t="shared" si="775"/>
        <v>-38.6</v>
      </c>
      <c r="AC416" s="688">
        <f t="shared" si="776"/>
        <v>0</v>
      </c>
      <c r="AD416" s="687">
        <f t="shared" si="777"/>
        <v>125.5</v>
      </c>
      <c r="AE416" s="687">
        <f t="shared" si="778"/>
        <v>0</v>
      </c>
      <c r="AF416" s="687">
        <f t="shared" si="779"/>
        <v>-125.5</v>
      </c>
      <c r="AG416" s="688">
        <f t="shared" si="780"/>
        <v>0</v>
      </c>
      <c r="AH416" s="687">
        <f>'14. ГП Благовещенск (Ам ГПЗ)'!AU45+'14. ГП Благовещенск (Ам ГПЗ)'!AU46+'14. ГП Благовещенск (Ам ГПЗ)'!AU47</f>
        <v>38.299999999999997</v>
      </c>
      <c r="AI416" s="687">
        <f>'14. ГП Благовещенск (Ам ГПЗ)'!AW45+'14. ГП Благовещенск (Ам ГПЗ)'!AW46+'14. ГП Благовещенск (Ам ГПЗ)'!AW47</f>
        <v>0</v>
      </c>
      <c r="AJ416" s="687">
        <f t="shared" si="781"/>
        <v>-38.299999999999997</v>
      </c>
      <c r="AK416" s="688">
        <f t="shared" si="782"/>
        <v>0</v>
      </c>
      <c r="AL416" s="687">
        <f>'14. ГП Благовещенск (Ам ГПЗ)'!BA45+'14. ГП Благовещенск (Ам ГПЗ)'!BA46+'14. ГП Благовещенск (Ам ГПЗ)'!BA47</f>
        <v>44.3</v>
      </c>
      <c r="AM416" s="687">
        <f>'14. ГП Благовещенск (Ам ГПЗ)'!BC45+'14. ГП Благовещенск (Ам ГПЗ)'!BC46+'14. ГП Благовещенск (Ам ГПЗ)'!BC47</f>
        <v>0</v>
      </c>
      <c r="AN416" s="687">
        <f t="shared" si="783"/>
        <v>-44.3</v>
      </c>
      <c r="AO416" s="688">
        <f t="shared" si="784"/>
        <v>0</v>
      </c>
      <c r="AP416" s="687">
        <f>'14. ГП Благовещенск (Ам ГПЗ)'!BG45+'14. ГП Благовещенск (Ам ГПЗ)'!BG46+'14. ГП Благовещенск (Ам ГПЗ)'!BG47</f>
        <v>42.9</v>
      </c>
      <c r="AQ416" s="687">
        <f>'14. ГП Благовещенск (Ам ГПЗ)'!BI45+'14. ГП Благовещенск (Ам ГПЗ)'!BI46+'14. ГП Благовещенск (Ам ГПЗ)'!BI47</f>
        <v>0</v>
      </c>
      <c r="AR416" s="687">
        <f t="shared" si="785"/>
        <v>-42.9</v>
      </c>
      <c r="AS416" s="688">
        <f t="shared" si="786"/>
        <v>0</v>
      </c>
      <c r="AT416" s="687">
        <f t="shared" si="787"/>
        <v>186.8</v>
      </c>
      <c r="AU416" s="687">
        <f t="shared" si="788"/>
        <v>0</v>
      </c>
      <c r="AV416" s="687">
        <f t="shared" si="789"/>
        <v>-186.8</v>
      </c>
      <c r="AW416" s="688">
        <f t="shared" si="790"/>
        <v>0</v>
      </c>
      <c r="AX416" s="687">
        <f>'14. ГП Благовещенск (Ам ГПЗ)'!BS45+'14. ГП Благовещенск (Ам ГПЗ)'!BS46+'14. ГП Благовещенск (Ам ГПЗ)'!BS47</f>
        <v>61.1</v>
      </c>
      <c r="AY416" s="687">
        <f>'14. ГП Благовещенск (Ам ГПЗ)'!BU45+'14. ГП Благовещенск (Ам ГПЗ)'!BU46+'14. ГП Благовещенск (Ам ГПЗ)'!BU47</f>
        <v>0</v>
      </c>
      <c r="AZ416" s="687">
        <f t="shared" si="791"/>
        <v>-61.1</v>
      </c>
      <c r="BA416" s="688">
        <f t="shared" si="792"/>
        <v>0</v>
      </c>
      <c r="BB416" s="687">
        <f>'14. ГП Благовещенск (Ам ГПЗ)'!BY45+'14. ГП Благовещенск (Ам ГПЗ)'!BY46+'14. ГП Благовещенск (Ам ГПЗ)'!BY47</f>
        <v>94.4</v>
      </c>
      <c r="BC416" s="687">
        <f>'14. ГП Благовещенск (Ам ГПЗ)'!CA45+'14. ГП Благовещенск (Ам ГПЗ)'!CA46+'14. ГП Благовещенск (Ам ГПЗ)'!CA47</f>
        <v>0</v>
      </c>
      <c r="BD416" s="687">
        <f t="shared" si="793"/>
        <v>-94.4</v>
      </c>
      <c r="BE416" s="688">
        <f t="shared" si="794"/>
        <v>0</v>
      </c>
      <c r="BF416" s="687">
        <f>'14. ГП Благовещенск (Ам ГПЗ)'!CE45+'14. ГП Благовещенск (Ам ГПЗ)'!CE46+'14. ГП Благовещенск (Ам ГПЗ)'!CE47</f>
        <v>31.3</v>
      </c>
      <c r="BG416" s="687">
        <f>'14. ГП Благовещенск (Ам ГПЗ)'!CG45+'14. ГП Благовещенск (Ам ГПЗ)'!CG46+'14. ГП Благовещенск (Ам ГПЗ)'!CG47</f>
        <v>0</v>
      </c>
      <c r="BH416" s="687">
        <f t="shared" si="795"/>
        <v>-31.3</v>
      </c>
      <c r="BI416" s="688">
        <f t="shared" si="796"/>
        <v>0</v>
      </c>
      <c r="BJ416" s="687">
        <f t="shared" si="797"/>
        <v>131.5</v>
      </c>
      <c r="BK416" s="687">
        <f t="shared" si="798"/>
        <v>0</v>
      </c>
      <c r="BL416" s="687">
        <f t="shared" si="799"/>
        <v>-131.5</v>
      </c>
      <c r="BM416" s="688">
        <f t="shared" si="800"/>
        <v>0</v>
      </c>
      <c r="BN416" s="687">
        <f>'14. ГП Благовещенск (Ам ГПЗ)'!CQ45+'14. ГП Благовещенск (Ам ГПЗ)'!CQ46+'14. ГП Благовещенск (Ам ГПЗ)'!CQ47</f>
        <v>44.3</v>
      </c>
      <c r="BO416" s="687">
        <f>'14. ГП Благовещенск (Ам ГПЗ)'!CS45+'14. ГП Благовещенск (Ам ГПЗ)'!CS46+'14. ГП Благовещенск (Ам ГПЗ)'!CS47</f>
        <v>0</v>
      </c>
      <c r="BP416" s="687">
        <f t="shared" si="801"/>
        <v>-44.3</v>
      </c>
      <c r="BQ416" s="688">
        <f t="shared" si="802"/>
        <v>0</v>
      </c>
      <c r="BR416" s="687">
        <f>'14. ГП Благовещенск (Ам ГПЗ)'!CW45+'14. ГП Благовещенск (Ам ГПЗ)'!CW46+'14. ГП Благовещенск (Ам ГПЗ)'!CW47</f>
        <v>42.9</v>
      </c>
      <c r="BS416" s="687">
        <f>'14. ГП Благовещенск (Ам ГПЗ)'!CY45+'14. ГП Благовещенск (Ам ГПЗ)'!CY46+'14. ГП Благовещенск (Ам ГПЗ)'!CY47</f>
        <v>0</v>
      </c>
      <c r="BT416" s="687">
        <f t="shared" si="803"/>
        <v>-42.9</v>
      </c>
      <c r="BU416" s="688">
        <f t="shared" si="804"/>
        <v>0</v>
      </c>
      <c r="BV416" s="687">
        <f>'14. ГП Благовещенск (Ам ГПЗ)'!DC45+'14. ГП Благовещенск (Ам ГПЗ)'!DC46+'14. ГП Благовещенск (Ам ГПЗ)'!DC47</f>
        <v>44.3</v>
      </c>
      <c r="BW416" s="687">
        <f>'14. ГП Благовещенск (Ам ГПЗ)'!DE45+'14. ГП Благовещенск (Ам ГПЗ)'!DE46+'14. ГП Благовещенск (Ам ГПЗ)'!DE47</f>
        <v>0</v>
      </c>
      <c r="BX416" s="687">
        <f t="shared" si="805"/>
        <v>-44.3</v>
      </c>
      <c r="BY416" s="688">
        <f t="shared" si="806"/>
        <v>0</v>
      </c>
    </row>
    <row r="417" spans="2:77" ht="20.100000000000001" customHeight="1">
      <c r="C417" s="430" t="s">
        <v>524</v>
      </c>
      <c r="D417" s="528"/>
      <c r="E417" s="528"/>
      <c r="F417" s="529"/>
      <c r="G417" s="530" t="s">
        <v>525</v>
      </c>
      <c r="H417" s="530"/>
      <c r="I417" s="694" t="s">
        <v>169</v>
      </c>
      <c r="J417" s="687">
        <f t="shared" si="763"/>
        <v>367.2</v>
      </c>
      <c r="K417" s="687">
        <f t="shared" si="764"/>
        <v>0</v>
      </c>
      <c r="L417" s="687">
        <f t="shared" si="765"/>
        <v>-367.2</v>
      </c>
      <c r="M417" s="688">
        <f t="shared" si="766"/>
        <v>0</v>
      </c>
      <c r="N417" s="687">
        <f t="shared" si="767"/>
        <v>79.599999999999994</v>
      </c>
      <c r="O417" s="687">
        <f t="shared" si="768"/>
        <v>0</v>
      </c>
      <c r="P417" s="687">
        <f t="shared" si="769"/>
        <v>-79.599999999999994</v>
      </c>
      <c r="Q417" s="688">
        <f t="shared" si="770"/>
        <v>0</v>
      </c>
      <c r="R417" s="687">
        <f>'14. ГП Благовещенск (Ам ГПЗ)'!W45</f>
        <v>28.7</v>
      </c>
      <c r="S417" s="687">
        <f>'14. ГП Благовещенск (Ам ГПЗ)'!Y45</f>
        <v>0</v>
      </c>
      <c r="T417" s="687">
        <f t="shared" si="771"/>
        <v>-28.7</v>
      </c>
      <c r="U417" s="688">
        <f t="shared" si="772"/>
        <v>0</v>
      </c>
      <c r="V417" s="687">
        <f>'14. ГП Благовещенск (Ам ГПЗ)'!AC45</f>
        <v>25.9</v>
      </c>
      <c r="W417" s="687">
        <f>'14. ГП Благовещенск (Ам ГПЗ)'!AE45</f>
        <v>0</v>
      </c>
      <c r="X417" s="687">
        <f t="shared" si="773"/>
        <v>-25.9</v>
      </c>
      <c r="Y417" s="688">
        <f t="shared" si="774"/>
        <v>0</v>
      </c>
      <c r="Z417" s="687">
        <f>'14. ГП Благовещенск (Ам ГПЗ)'!AI45</f>
        <v>25</v>
      </c>
      <c r="AA417" s="687">
        <f>'14. ГП Благовещенск (Ам ГПЗ)'!AK45</f>
        <v>0</v>
      </c>
      <c r="AB417" s="687">
        <f t="shared" si="775"/>
        <v>-25</v>
      </c>
      <c r="AC417" s="688">
        <f t="shared" si="776"/>
        <v>0</v>
      </c>
      <c r="AD417" s="687">
        <f t="shared" si="777"/>
        <v>81.3</v>
      </c>
      <c r="AE417" s="687">
        <f t="shared" si="778"/>
        <v>0</v>
      </c>
      <c r="AF417" s="687">
        <f t="shared" si="779"/>
        <v>-81.3</v>
      </c>
      <c r="AG417" s="688">
        <f t="shared" si="780"/>
        <v>0</v>
      </c>
      <c r="AH417" s="687">
        <f>'14. ГП Благовещенск (Ам ГПЗ)'!AU45</f>
        <v>24.8</v>
      </c>
      <c r="AI417" s="687">
        <f>'14. ГП Благовещенск (Ам ГПЗ)'!AW45</f>
        <v>0</v>
      </c>
      <c r="AJ417" s="687">
        <f t="shared" si="781"/>
        <v>-24.8</v>
      </c>
      <c r="AK417" s="688">
        <f t="shared" si="782"/>
        <v>0</v>
      </c>
      <c r="AL417" s="687">
        <f>'14. ГП Благовещенск (Ам ГПЗ)'!BA45</f>
        <v>28.7</v>
      </c>
      <c r="AM417" s="687">
        <f>'14. ГП Благовещенск (Ам ГПЗ)'!BC45</f>
        <v>0</v>
      </c>
      <c r="AN417" s="687">
        <f t="shared" si="783"/>
        <v>-28.7</v>
      </c>
      <c r="AO417" s="688">
        <f t="shared" si="784"/>
        <v>0</v>
      </c>
      <c r="AP417" s="687">
        <f>'14. ГП Благовещенск (Ам ГПЗ)'!BG45</f>
        <v>27.8</v>
      </c>
      <c r="AQ417" s="687">
        <f>'14. ГП Благовещенск (Ам ГПЗ)'!BI45</f>
        <v>0</v>
      </c>
      <c r="AR417" s="687">
        <f t="shared" si="785"/>
        <v>-27.8</v>
      </c>
      <c r="AS417" s="688">
        <f t="shared" si="786"/>
        <v>0</v>
      </c>
      <c r="AT417" s="687">
        <f t="shared" si="787"/>
        <v>121.10000000000001</v>
      </c>
      <c r="AU417" s="687">
        <f t="shared" si="788"/>
        <v>0</v>
      </c>
      <c r="AV417" s="687">
        <f t="shared" si="789"/>
        <v>-121.10000000000001</v>
      </c>
      <c r="AW417" s="688">
        <f t="shared" si="790"/>
        <v>0</v>
      </c>
      <c r="AX417" s="687">
        <f>'14. ГП Благовещенск (Ам ГПЗ)'!BS45</f>
        <v>39.6</v>
      </c>
      <c r="AY417" s="687">
        <f>'14. ГП Благовещенск (Ам ГПЗ)'!BU45</f>
        <v>0</v>
      </c>
      <c r="AZ417" s="687">
        <f t="shared" si="791"/>
        <v>-39.6</v>
      </c>
      <c r="BA417" s="688">
        <f t="shared" si="792"/>
        <v>0</v>
      </c>
      <c r="BB417" s="687">
        <f>'14. ГП Благовещенск (Ам ГПЗ)'!BY45</f>
        <v>61.2</v>
      </c>
      <c r="BC417" s="687">
        <f>'14. ГП Благовещенск (Ам ГПЗ)'!CA45</f>
        <v>0</v>
      </c>
      <c r="BD417" s="687">
        <f t="shared" si="793"/>
        <v>-61.2</v>
      </c>
      <c r="BE417" s="688">
        <f t="shared" si="794"/>
        <v>0</v>
      </c>
      <c r="BF417" s="687">
        <f>'14. ГП Благовещенск (Ам ГПЗ)'!CE45</f>
        <v>20.3</v>
      </c>
      <c r="BG417" s="687">
        <f>'14. ГП Благовещенск (Ам ГПЗ)'!CG45</f>
        <v>0</v>
      </c>
      <c r="BH417" s="687">
        <f t="shared" si="795"/>
        <v>-20.3</v>
      </c>
      <c r="BI417" s="688">
        <f t="shared" si="796"/>
        <v>0</v>
      </c>
      <c r="BJ417" s="687">
        <f t="shared" si="797"/>
        <v>85.2</v>
      </c>
      <c r="BK417" s="687">
        <f t="shared" si="798"/>
        <v>0</v>
      </c>
      <c r="BL417" s="687">
        <f t="shared" si="799"/>
        <v>-85.2</v>
      </c>
      <c r="BM417" s="688">
        <f t="shared" si="800"/>
        <v>0</v>
      </c>
      <c r="BN417" s="687">
        <f>'14. ГП Благовещенск (Ам ГПЗ)'!CQ45</f>
        <v>28.7</v>
      </c>
      <c r="BO417" s="687">
        <f>'14. ГП Благовещенск (Ам ГПЗ)'!CS45</f>
        <v>0</v>
      </c>
      <c r="BP417" s="687">
        <f t="shared" si="801"/>
        <v>-28.7</v>
      </c>
      <c r="BQ417" s="688">
        <f t="shared" si="802"/>
        <v>0</v>
      </c>
      <c r="BR417" s="687">
        <f>'14. ГП Благовещенск (Ам ГПЗ)'!CW45</f>
        <v>27.8</v>
      </c>
      <c r="BS417" s="687">
        <f>'14. ГП Благовещенск (Ам ГПЗ)'!CY45</f>
        <v>0</v>
      </c>
      <c r="BT417" s="687">
        <f t="shared" si="803"/>
        <v>-27.8</v>
      </c>
      <c r="BU417" s="688">
        <f t="shared" si="804"/>
        <v>0</v>
      </c>
      <c r="BV417" s="687">
        <f>'14. ГП Благовещенск (Ам ГПЗ)'!DC45</f>
        <v>28.7</v>
      </c>
      <c r="BW417" s="687">
        <f>'14. ГП Благовещенск (Ам ГПЗ)'!DE45</f>
        <v>0</v>
      </c>
      <c r="BX417" s="687">
        <f t="shared" si="805"/>
        <v>-28.7</v>
      </c>
      <c r="BY417" s="688">
        <f t="shared" si="806"/>
        <v>0</v>
      </c>
    </row>
    <row r="418" spans="2:77" ht="20.100000000000001" customHeight="1">
      <c r="C418" s="430" t="s">
        <v>522</v>
      </c>
      <c r="D418" s="528"/>
      <c r="E418" s="528"/>
      <c r="F418" s="529"/>
      <c r="G418" s="530" t="s">
        <v>526</v>
      </c>
      <c r="H418" s="530"/>
      <c r="I418" s="694" t="s">
        <v>169</v>
      </c>
      <c r="J418" s="687">
        <f t="shared" si="763"/>
        <v>199.5</v>
      </c>
      <c r="K418" s="687">
        <f t="shared" si="764"/>
        <v>0</v>
      </c>
      <c r="L418" s="687">
        <f t="shared" si="765"/>
        <v>-199.5</v>
      </c>
      <c r="M418" s="688">
        <f t="shared" si="766"/>
        <v>0</v>
      </c>
      <c r="N418" s="687">
        <f t="shared" si="767"/>
        <v>43.3</v>
      </c>
      <c r="O418" s="687">
        <f t="shared" si="768"/>
        <v>0</v>
      </c>
      <c r="P418" s="687">
        <f t="shared" si="769"/>
        <v>-43.3</v>
      </c>
      <c r="Q418" s="688">
        <f t="shared" si="770"/>
        <v>0</v>
      </c>
      <c r="R418" s="687">
        <f>'14. ГП Благовещенск (Ам ГПЗ)'!W46</f>
        <v>15.6</v>
      </c>
      <c r="S418" s="687">
        <f>'14. ГП Благовещенск (Ам ГПЗ)'!Y46</f>
        <v>0</v>
      </c>
      <c r="T418" s="687">
        <f t="shared" si="771"/>
        <v>-15.6</v>
      </c>
      <c r="U418" s="688">
        <f t="shared" si="772"/>
        <v>0</v>
      </c>
      <c r="V418" s="687">
        <f>'14. ГП Благовещенск (Ам ГПЗ)'!AC46</f>
        <v>14.1</v>
      </c>
      <c r="W418" s="687">
        <f>'14. ГП Благовещенск (Ам ГПЗ)'!AE46</f>
        <v>0</v>
      </c>
      <c r="X418" s="687">
        <f t="shared" si="773"/>
        <v>-14.1</v>
      </c>
      <c r="Y418" s="688">
        <f t="shared" si="774"/>
        <v>0</v>
      </c>
      <c r="Z418" s="687">
        <f>'14. ГП Благовещенск (Ам ГПЗ)'!AI46</f>
        <v>13.6</v>
      </c>
      <c r="AA418" s="687">
        <f>'14. ГП Благовещенск (Ам ГПЗ)'!AK46</f>
        <v>0</v>
      </c>
      <c r="AB418" s="687">
        <f t="shared" si="775"/>
        <v>-13.6</v>
      </c>
      <c r="AC418" s="688">
        <f t="shared" si="776"/>
        <v>0</v>
      </c>
      <c r="AD418" s="687">
        <f t="shared" si="777"/>
        <v>44.2</v>
      </c>
      <c r="AE418" s="687">
        <f t="shared" si="778"/>
        <v>0</v>
      </c>
      <c r="AF418" s="687">
        <f t="shared" si="779"/>
        <v>-44.2</v>
      </c>
      <c r="AG418" s="688">
        <f t="shared" si="780"/>
        <v>0</v>
      </c>
      <c r="AH418" s="687">
        <f>'14. ГП Благовещенск (Ам ГПЗ)'!AU46</f>
        <v>13.5</v>
      </c>
      <c r="AI418" s="687">
        <f>'14. ГП Благовещенск (Ам ГПЗ)'!AW46</f>
        <v>0</v>
      </c>
      <c r="AJ418" s="687">
        <f t="shared" si="781"/>
        <v>-13.5</v>
      </c>
      <c r="AK418" s="688">
        <f t="shared" si="782"/>
        <v>0</v>
      </c>
      <c r="AL418" s="687">
        <f>'14. ГП Благовещенск (Ам ГПЗ)'!BA46</f>
        <v>15.6</v>
      </c>
      <c r="AM418" s="687">
        <f>'14. ГП Благовещенск (Ам ГПЗ)'!BC46</f>
        <v>0</v>
      </c>
      <c r="AN418" s="687">
        <f t="shared" si="783"/>
        <v>-15.6</v>
      </c>
      <c r="AO418" s="688">
        <f t="shared" si="784"/>
        <v>0</v>
      </c>
      <c r="AP418" s="687">
        <f>'14. ГП Благовещенск (Ам ГПЗ)'!BG46</f>
        <v>15.1</v>
      </c>
      <c r="AQ418" s="687">
        <f>'14. ГП Благовещенск (Ам ГПЗ)'!BI46</f>
        <v>0</v>
      </c>
      <c r="AR418" s="687">
        <f t="shared" si="785"/>
        <v>-15.1</v>
      </c>
      <c r="AS418" s="688">
        <f t="shared" si="786"/>
        <v>0</v>
      </c>
      <c r="AT418" s="687">
        <f t="shared" si="787"/>
        <v>65.7</v>
      </c>
      <c r="AU418" s="687">
        <f t="shared" si="788"/>
        <v>0</v>
      </c>
      <c r="AV418" s="687">
        <f t="shared" si="789"/>
        <v>-65.7</v>
      </c>
      <c r="AW418" s="688">
        <f t="shared" si="790"/>
        <v>0</v>
      </c>
      <c r="AX418" s="687">
        <f>'14. ГП Благовещенск (Ам ГПЗ)'!BS46</f>
        <v>21.5</v>
      </c>
      <c r="AY418" s="687">
        <f>'14. ГП Благовещенск (Ам ГПЗ)'!BU46</f>
        <v>0</v>
      </c>
      <c r="AZ418" s="687">
        <f t="shared" si="791"/>
        <v>-21.5</v>
      </c>
      <c r="BA418" s="688">
        <f t="shared" si="792"/>
        <v>0</v>
      </c>
      <c r="BB418" s="687">
        <f>'14. ГП Благовещенск (Ам ГПЗ)'!BY46</f>
        <v>33.200000000000003</v>
      </c>
      <c r="BC418" s="687">
        <f>'14. ГП Благовещенск (Ам ГПЗ)'!CA46</f>
        <v>0</v>
      </c>
      <c r="BD418" s="687">
        <f t="shared" si="793"/>
        <v>-33.200000000000003</v>
      </c>
      <c r="BE418" s="688">
        <f t="shared" si="794"/>
        <v>0</v>
      </c>
      <c r="BF418" s="687">
        <f>'14. ГП Благовещенск (Ам ГПЗ)'!CE46</f>
        <v>11</v>
      </c>
      <c r="BG418" s="687">
        <f>'14. ГП Благовещенск (Ам ГПЗ)'!CG46</f>
        <v>0</v>
      </c>
      <c r="BH418" s="687">
        <f t="shared" si="795"/>
        <v>-11</v>
      </c>
      <c r="BI418" s="688">
        <f t="shared" si="796"/>
        <v>0</v>
      </c>
      <c r="BJ418" s="687">
        <f t="shared" si="797"/>
        <v>46.3</v>
      </c>
      <c r="BK418" s="687">
        <f t="shared" si="798"/>
        <v>0</v>
      </c>
      <c r="BL418" s="687">
        <f t="shared" si="799"/>
        <v>-46.3</v>
      </c>
      <c r="BM418" s="688">
        <f t="shared" si="800"/>
        <v>0</v>
      </c>
      <c r="BN418" s="687">
        <f>'14. ГП Благовещенск (Ам ГПЗ)'!CQ46</f>
        <v>15.6</v>
      </c>
      <c r="BO418" s="687">
        <f>'14. ГП Благовещенск (Ам ГПЗ)'!CS46</f>
        <v>0</v>
      </c>
      <c r="BP418" s="687">
        <f t="shared" si="801"/>
        <v>-15.6</v>
      </c>
      <c r="BQ418" s="688">
        <f t="shared" si="802"/>
        <v>0</v>
      </c>
      <c r="BR418" s="687">
        <f>'14. ГП Благовещенск (Ам ГПЗ)'!CW46</f>
        <v>15.1</v>
      </c>
      <c r="BS418" s="687">
        <f>'14. ГП Благовещенск (Ам ГПЗ)'!CY46</f>
        <v>0</v>
      </c>
      <c r="BT418" s="687">
        <f t="shared" si="803"/>
        <v>-15.1</v>
      </c>
      <c r="BU418" s="688">
        <f t="shared" si="804"/>
        <v>0</v>
      </c>
      <c r="BV418" s="687">
        <f>'14. ГП Благовещенск (Ам ГПЗ)'!DC46</f>
        <v>15.6</v>
      </c>
      <c r="BW418" s="687">
        <f>'14. ГП Благовещенск (Ам ГПЗ)'!DE46</f>
        <v>0</v>
      </c>
      <c r="BX418" s="687">
        <f t="shared" si="805"/>
        <v>-15.6</v>
      </c>
      <c r="BY418" s="688">
        <f t="shared" si="806"/>
        <v>0</v>
      </c>
    </row>
    <row r="419" spans="2:77" ht="20.100000000000001" customHeight="1">
      <c r="C419" s="430" t="s">
        <v>527</v>
      </c>
      <c r="D419" s="528"/>
      <c r="E419" s="528"/>
      <c r="F419" s="529"/>
      <c r="G419" s="530" t="s">
        <v>528</v>
      </c>
      <c r="H419" s="530"/>
      <c r="I419" s="694" t="s">
        <v>169</v>
      </c>
      <c r="J419" s="687">
        <f t="shared" si="763"/>
        <v>0</v>
      </c>
      <c r="K419" s="687">
        <f t="shared" si="764"/>
        <v>0</v>
      </c>
      <c r="L419" s="687">
        <f t="shared" si="765"/>
        <v>0</v>
      </c>
      <c r="M419" s="688" t="str">
        <f t="shared" si="766"/>
        <v>-</v>
      </c>
      <c r="N419" s="687">
        <f t="shared" si="767"/>
        <v>0</v>
      </c>
      <c r="O419" s="687">
        <f t="shared" si="768"/>
        <v>0</v>
      </c>
      <c r="P419" s="687">
        <f t="shared" si="769"/>
        <v>0</v>
      </c>
      <c r="Q419" s="688" t="str">
        <f t="shared" si="770"/>
        <v>-</v>
      </c>
      <c r="R419" s="687">
        <f>'14. ГП Благовещенск (Ам ГПЗ)'!W47</f>
        <v>0</v>
      </c>
      <c r="S419" s="687">
        <f>'14. ГП Благовещенск (Ам ГПЗ)'!Y47</f>
        <v>0</v>
      </c>
      <c r="T419" s="687">
        <f t="shared" si="771"/>
        <v>0</v>
      </c>
      <c r="U419" s="688" t="str">
        <f t="shared" si="772"/>
        <v>-</v>
      </c>
      <c r="V419" s="687">
        <f>'14. ГП Благовещенск (Ам ГПЗ)'!AC47</f>
        <v>0</v>
      </c>
      <c r="W419" s="687">
        <f>'14. ГП Благовещенск (Ам ГПЗ)'!AE47</f>
        <v>0</v>
      </c>
      <c r="X419" s="687">
        <f t="shared" si="773"/>
        <v>0</v>
      </c>
      <c r="Y419" s="688" t="str">
        <f t="shared" si="774"/>
        <v>-</v>
      </c>
      <c r="Z419" s="687">
        <f>'14. ГП Благовещенск (Ам ГПЗ)'!AI47</f>
        <v>0</v>
      </c>
      <c r="AA419" s="687">
        <f>'14. ГП Благовещенск (Ам ГПЗ)'!AK47</f>
        <v>0</v>
      </c>
      <c r="AB419" s="687">
        <f t="shared" si="775"/>
        <v>0</v>
      </c>
      <c r="AC419" s="688" t="str">
        <f t="shared" si="776"/>
        <v>-</v>
      </c>
      <c r="AD419" s="687">
        <f t="shared" si="777"/>
        <v>0</v>
      </c>
      <c r="AE419" s="687">
        <f t="shared" si="778"/>
        <v>0</v>
      </c>
      <c r="AF419" s="687">
        <f t="shared" si="779"/>
        <v>0</v>
      </c>
      <c r="AG419" s="688" t="str">
        <f t="shared" si="780"/>
        <v>-</v>
      </c>
      <c r="AH419" s="687">
        <f>'14. ГП Благовещенск (Ам ГПЗ)'!AU47</f>
        <v>0</v>
      </c>
      <c r="AI419" s="687">
        <f>'14. ГП Благовещенск (Ам ГПЗ)'!AW47</f>
        <v>0</v>
      </c>
      <c r="AJ419" s="687">
        <f t="shared" si="781"/>
        <v>0</v>
      </c>
      <c r="AK419" s="688" t="str">
        <f t="shared" si="782"/>
        <v>-</v>
      </c>
      <c r="AL419" s="687">
        <f>'14. ГП Благовещенск (Ам ГПЗ)'!BA47</f>
        <v>0</v>
      </c>
      <c r="AM419" s="687">
        <f>'14. ГП Благовещенск (Ам ГПЗ)'!BC47</f>
        <v>0</v>
      </c>
      <c r="AN419" s="687">
        <f t="shared" si="783"/>
        <v>0</v>
      </c>
      <c r="AO419" s="688" t="str">
        <f t="shared" si="784"/>
        <v>-</v>
      </c>
      <c r="AP419" s="687">
        <f>'14. ГП Благовещенск (Ам ГПЗ)'!BG47</f>
        <v>0</v>
      </c>
      <c r="AQ419" s="687">
        <f>'14. ГП Благовещенск (Ам ГПЗ)'!BI47</f>
        <v>0</v>
      </c>
      <c r="AR419" s="687">
        <f t="shared" si="785"/>
        <v>0</v>
      </c>
      <c r="AS419" s="688" t="str">
        <f t="shared" si="786"/>
        <v>-</v>
      </c>
      <c r="AT419" s="687">
        <f t="shared" si="787"/>
        <v>0</v>
      </c>
      <c r="AU419" s="687">
        <f t="shared" si="788"/>
        <v>0</v>
      </c>
      <c r="AV419" s="687">
        <f t="shared" si="789"/>
        <v>0</v>
      </c>
      <c r="AW419" s="688" t="str">
        <f t="shared" si="790"/>
        <v>-</v>
      </c>
      <c r="AX419" s="687">
        <f>'14. ГП Благовещенск (Ам ГПЗ)'!BS47</f>
        <v>0</v>
      </c>
      <c r="AY419" s="687">
        <f>'14. ГП Благовещенск (Ам ГПЗ)'!BU47</f>
        <v>0</v>
      </c>
      <c r="AZ419" s="687">
        <f t="shared" si="791"/>
        <v>0</v>
      </c>
      <c r="BA419" s="688" t="str">
        <f t="shared" si="792"/>
        <v>-</v>
      </c>
      <c r="BB419" s="687">
        <f>'14. ГП Благовещенск (Ам ГПЗ)'!BY47</f>
        <v>0</v>
      </c>
      <c r="BC419" s="687">
        <f>'14. ГП Благовещенск (Ам ГПЗ)'!CA47</f>
        <v>0</v>
      </c>
      <c r="BD419" s="687">
        <f t="shared" si="793"/>
        <v>0</v>
      </c>
      <c r="BE419" s="688" t="str">
        <f t="shared" si="794"/>
        <v>-</v>
      </c>
      <c r="BF419" s="687">
        <f>'14. ГП Благовещенск (Ам ГПЗ)'!CE47</f>
        <v>0</v>
      </c>
      <c r="BG419" s="687">
        <f>'14. ГП Благовещенск (Ам ГПЗ)'!CG47</f>
        <v>0</v>
      </c>
      <c r="BH419" s="687">
        <f t="shared" si="795"/>
        <v>0</v>
      </c>
      <c r="BI419" s="688" t="str">
        <f t="shared" si="796"/>
        <v>-</v>
      </c>
      <c r="BJ419" s="687">
        <f t="shared" si="797"/>
        <v>0</v>
      </c>
      <c r="BK419" s="687">
        <f t="shared" si="798"/>
        <v>0</v>
      </c>
      <c r="BL419" s="687">
        <f t="shared" si="799"/>
        <v>0</v>
      </c>
      <c r="BM419" s="688" t="str">
        <f t="shared" si="800"/>
        <v>-</v>
      </c>
      <c r="BN419" s="687">
        <f>'14. ГП Благовещенск (Ам ГПЗ)'!CQ47</f>
        <v>0</v>
      </c>
      <c r="BO419" s="687">
        <f>'14. ГП Благовещенск (Ам ГПЗ)'!CS47</f>
        <v>0</v>
      </c>
      <c r="BP419" s="687">
        <f t="shared" si="801"/>
        <v>0</v>
      </c>
      <c r="BQ419" s="688" t="str">
        <f t="shared" si="802"/>
        <v>-</v>
      </c>
      <c r="BR419" s="687">
        <f>'14. ГП Благовещенск (Ам ГПЗ)'!CW47</f>
        <v>0</v>
      </c>
      <c r="BS419" s="687">
        <f>'14. ГП Благовещенск (Ам ГПЗ)'!CY47</f>
        <v>0</v>
      </c>
      <c r="BT419" s="687">
        <f t="shared" si="803"/>
        <v>0</v>
      </c>
      <c r="BU419" s="688" t="str">
        <f t="shared" si="804"/>
        <v>-</v>
      </c>
      <c r="BV419" s="687">
        <f>'14. ГП Благовещенск (Ам ГПЗ)'!DC47</f>
        <v>0</v>
      </c>
      <c r="BW419" s="687">
        <f>'14. ГП Благовещенск (Ам ГПЗ)'!DE47</f>
        <v>0</v>
      </c>
      <c r="BX419" s="687">
        <f t="shared" si="805"/>
        <v>0</v>
      </c>
      <c r="BY419" s="688" t="str">
        <f t="shared" si="806"/>
        <v>-</v>
      </c>
    </row>
    <row r="420" spans="2:77" ht="20.100000000000001" customHeight="1">
      <c r="C420" s="424" t="s">
        <v>529</v>
      </c>
      <c r="D420" s="528"/>
      <c r="E420" s="528"/>
      <c r="F420" s="529"/>
      <c r="G420" s="530" t="s">
        <v>499</v>
      </c>
      <c r="H420" s="530"/>
      <c r="I420" s="446" t="s">
        <v>169</v>
      </c>
      <c r="J420" s="687">
        <f t="shared" si="763"/>
        <v>0.27</v>
      </c>
      <c r="K420" s="687">
        <f t="shared" si="764"/>
        <v>0</v>
      </c>
      <c r="L420" s="687">
        <f t="shared" si="765"/>
        <v>-0.27</v>
      </c>
      <c r="M420" s="688">
        <f t="shared" si="766"/>
        <v>0</v>
      </c>
      <c r="N420" s="687">
        <f t="shared" si="767"/>
        <v>0.09</v>
      </c>
      <c r="O420" s="687">
        <f t="shared" si="768"/>
        <v>0</v>
      </c>
      <c r="P420" s="687">
        <f t="shared" si="769"/>
        <v>-0.09</v>
      </c>
      <c r="Q420" s="688">
        <f t="shared" si="770"/>
        <v>0</v>
      </c>
      <c r="R420" s="687">
        <f>'12. ГД Иркутск'!W16</f>
        <v>0.03</v>
      </c>
      <c r="S420" s="687">
        <f>'12. ГД Иркутск'!Y16</f>
        <v>0</v>
      </c>
      <c r="T420" s="687">
        <f t="shared" si="771"/>
        <v>-0.03</v>
      </c>
      <c r="U420" s="688">
        <f t="shared" si="772"/>
        <v>0</v>
      </c>
      <c r="V420" s="687">
        <f>'12. ГД Иркутск'!AC16</f>
        <v>0.03</v>
      </c>
      <c r="W420" s="687">
        <f>'12. ГД Иркутск'!AE16</f>
        <v>0</v>
      </c>
      <c r="X420" s="687">
        <f t="shared" si="773"/>
        <v>-0.03</v>
      </c>
      <c r="Y420" s="688">
        <f t="shared" si="774"/>
        <v>0</v>
      </c>
      <c r="Z420" s="687">
        <f>'12. ГД Иркутск'!AI16</f>
        <v>0.03</v>
      </c>
      <c r="AA420" s="687">
        <f>'12. ГД Иркутск'!AK16</f>
        <v>0</v>
      </c>
      <c r="AB420" s="687">
        <f t="shared" si="775"/>
        <v>-0.03</v>
      </c>
      <c r="AC420" s="688">
        <f t="shared" si="776"/>
        <v>0</v>
      </c>
      <c r="AD420" s="687">
        <f t="shared" si="777"/>
        <v>0.06</v>
      </c>
      <c r="AE420" s="687">
        <f t="shared" si="778"/>
        <v>0</v>
      </c>
      <c r="AF420" s="687">
        <f t="shared" si="779"/>
        <v>-0.06</v>
      </c>
      <c r="AG420" s="688">
        <f t="shared" si="780"/>
        <v>0</v>
      </c>
      <c r="AH420" s="687">
        <f>'12. ГД Иркутск'!AU16</f>
        <v>0.03</v>
      </c>
      <c r="AI420" s="687">
        <f>'12. ГД Иркутск'!AW16</f>
        <v>0</v>
      </c>
      <c r="AJ420" s="687">
        <f t="shared" si="781"/>
        <v>-0.03</v>
      </c>
      <c r="AK420" s="688">
        <f t="shared" si="782"/>
        <v>0</v>
      </c>
      <c r="AL420" s="687">
        <f>'12. ГД Иркутск'!BA16</f>
        <v>0.03</v>
      </c>
      <c r="AM420" s="687">
        <f>'12. ГД Иркутск'!BC16</f>
        <v>0</v>
      </c>
      <c r="AN420" s="687">
        <f t="shared" si="783"/>
        <v>-0.03</v>
      </c>
      <c r="AO420" s="688">
        <f t="shared" si="784"/>
        <v>0</v>
      </c>
      <c r="AP420" s="687">
        <f>'12. ГД Иркутск'!BG16</f>
        <v>0</v>
      </c>
      <c r="AQ420" s="687">
        <f>'12. ГД Иркутск'!BI16</f>
        <v>0</v>
      </c>
      <c r="AR420" s="687">
        <f t="shared" si="785"/>
        <v>0</v>
      </c>
      <c r="AS420" s="688" t="str">
        <f t="shared" si="786"/>
        <v>-</v>
      </c>
      <c r="AT420" s="687">
        <f t="shared" si="787"/>
        <v>0.03</v>
      </c>
      <c r="AU420" s="687">
        <f t="shared" si="788"/>
        <v>0</v>
      </c>
      <c r="AV420" s="687">
        <f t="shared" si="789"/>
        <v>-0.03</v>
      </c>
      <c r="AW420" s="688">
        <f t="shared" si="790"/>
        <v>0</v>
      </c>
      <c r="AX420" s="687">
        <f>'12. ГД Иркутск'!BS16</f>
        <v>0</v>
      </c>
      <c r="AY420" s="687">
        <f>'12. ГД Иркутск'!BU16</f>
        <v>0</v>
      </c>
      <c r="AZ420" s="687">
        <f t="shared" si="791"/>
        <v>0</v>
      </c>
      <c r="BA420" s="688" t="str">
        <f t="shared" si="792"/>
        <v>-</v>
      </c>
      <c r="BB420" s="687">
        <f>'12. ГД Иркутск'!BY16</f>
        <v>0</v>
      </c>
      <c r="BC420" s="687">
        <f>'12. ГД Иркутск'!CA16</f>
        <v>0</v>
      </c>
      <c r="BD420" s="687">
        <f t="shared" si="793"/>
        <v>0</v>
      </c>
      <c r="BE420" s="688" t="str">
        <f t="shared" si="794"/>
        <v>-</v>
      </c>
      <c r="BF420" s="687">
        <f>'12. ГД Иркутск'!CE16</f>
        <v>0.03</v>
      </c>
      <c r="BG420" s="687">
        <f>'12. ГД Иркутск'!CG16</f>
        <v>0</v>
      </c>
      <c r="BH420" s="687">
        <f t="shared" si="795"/>
        <v>-0.03</v>
      </c>
      <c r="BI420" s="688">
        <f t="shared" si="796"/>
        <v>0</v>
      </c>
      <c r="BJ420" s="687">
        <f t="shared" si="797"/>
        <v>0.09</v>
      </c>
      <c r="BK420" s="687">
        <f t="shared" si="798"/>
        <v>0</v>
      </c>
      <c r="BL420" s="687">
        <f t="shared" si="799"/>
        <v>-0.09</v>
      </c>
      <c r="BM420" s="688">
        <f t="shared" si="800"/>
        <v>0</v>
      </c>
      <c r="BN420" s="687">
        <f>'12. ГД Иркутск'!CQ16</f>
        <v>0.03</v>
      </c>
      <c r="BO420" s="687">
        <f>'12. ГД Иркутск'!CS16</f>
        <v>0</v>
      </c>
      <c r="BP420" s="687">
        <f t="shared" si="801"/>
        <v>-0.03</v>
      </c>
      <c r="BQ420" s="688">
        <f t="shared" si="802"/>
        <v>0</v>
      </c>
      <c r="BR420" s="687">
        <f>'12. ГД Иркутск'!CW16</f>
        <v>0.03</v>
      </c>
      <c r="BS420" s="687">
        <f>'12. ГД Иркутск'!CY16</f>
        <v>0</v>
      </c>
      <c r="BT420" s="687">
        <f t="shared" si="803"/>
        <v>-0.03</v>
      </c>
      <c r="BU420" s="688">
        <f t="shared" si="804"/>
        <v>0</v>
      </c>
      <c r="BV420" s="687">
        <f>'12. ГД Иркутск'!DC16</f>
        <v>0.03</v>
      </c>
      <c r="BW420" s="687">
        <f>'12. ГД Иркутск'!DE16</f>
        <v>0</v>
      </c>
      <c r="BX420" s="687">
        <f t="shared" si="805"/>
        <v>-0.03</v>
      </c>
      <c r="BY420" s="688">
        <f t="shared" si="806"/>
        <v>0</v>
      </c>
    </row>
    <row r="421" spans="2:77" ht="20.100000000000001" customHeight="1">
      <c r="C421" s="430" t="s">
        <v>530</v>
      </c>
      <c r="D421" s="528"/>
      <c r="E421" s="528"/>
      <c r="F421" s="529"/>
      <c r="G421" s="530" t="s">
        <v>499</v>
      </c>
      <c r="H421" s="530"/>
      <c r="I421" s="694" t="s">
        <v>169</v>
      </c>
      <c r="J421" s="687">
        <f t="shared" si="763"/>
        <v>0.27</v>
      </c>
      <c r="K421" s="687">
        <f t="shared" si="764"/>
        <v>0</v>
      </c>
      <c r="L421" s="687">
        <f t="shared" si="765"/>
        <v>-0.27</v>
      </c>
      <c r="M421" s="688">
        <f t="shared" si="766"/>
        <v>0</v>
      </c>
      <c r="N421" s="687">
        <f t="shared" si="767"/>
        <v>0.09</v>
      </c>
      <c r="O421" s="687">
        <f t="shared" si="768"/>
        <v>0</v>
      </c>
      <c r="P421" s="687">
        <f t="shared" si="769"/>
        <v>-0.09</v>
      </c>
      <c r="Q421" s="688">
        <f t="shared" si="770"/>
        <v>0</v>
      </c>
      <c r="R421" s="687">
        <f>'12. ГД Иркутск'!W16</f>
        <v>0.03</v>
      </c>
      <c r="S421" s="687">
        <f>'12. ГД Иркутск'!Y16</f>
        <v>0</v>
      </c>
      <c r="T421" s="687">
        <f t="shared" si="771"/>
        <v>-0.03</v>
      </c>
      <c r="U421" s="688">
        <f t="shared" si="772"/>
        <v>0</v>
      </c>
      <c r="V421" s="687">
        <f>'12. ГД Иркутск'!AC16</f>
        <v>0.03</v>
      </c>
      <c r="W421" s="687">
        <f>'12. ГД Иркутск'!AE16</f>
        <v>0</v>
      </c>
      <c r="X421" s="687">
        <f t="shared" si="773"/>
        <v>-0.03</v>
      </c>
      <c r="Y421" s="688">
        <f t="shared" si="774"/>
        <v>0</v>
      </c>
      <c r="Z421" s="687">
        <f>'12. ГД Иркутск'!AI16</f>
        <v>0.03</v>
      </c>
      <c r="AA421" s="687">
        <f>'12. ГД Иркутск'!AK16</f>
        <v>0</v>
      </c>
      <c r="AB421" s="687">
        <f t="shared" si="775"/>
        <v>-0.03</v>
      </c>
      <c r="AC421" s="688">
        <f t="shared" si="776"/>
        <v>0</v>
      </c>
      <c r="AD421" s="687">
        <f t="shared" si="777"/>
        <v>0.06</v>
      </c>
      <c r="AE421" s="687">
        <f t="shared" si="778"/>
        <v>0</v>
      </c>
      <c r="AF421" s="687">
        <f t="shared" si="779"/>
        <v>-0.06</v>
      </c>
      <c r="AG421" s="688">
        <f t="shared" si="780"/>
        <v>0</v>
      </c>
      <c r="AH421" s="687">
        <f>'12. ГД Иркутск'!AU16</f>
        <v>0.03</v>
      </c>
      <c r="AI421" s="687">
        <f>'12. ГД Иркутск'!AW16</f>
        <v>0</v>
      </c>
      <c r="AJ421" s="687">
        <f t="shared" si="781"/>
        <v>-0.03</v>
      </c>
      <c r="AK421" s="688">
        <f t="shared" si="782"/>
        <v>0</v>
      </c>
      <c r="AL421" s="687">
        <f>'12. ГД Иркутск'!BA16</f>
        <v>0.03</v>
      </c>
      <c r="AM421" s="687">
        <f>'12. ГД Иркутск'!BC16</f>
        <v>0</v>
      </c>
      <c r="AN421" s="687">
        <f t="shared" si="783"/>
        <v>-0.03</v>
      </c>
      <c r="AO421" s="688">
        <f t="shared" si="784"/>
        <v>0</v>
      </c>
      <c r="AP421" s="687">
        <f>'12. ГД Иркутск'!BG16</f>
        <v>0</v>
      </c>
      <c r="AQ421" s="687">
        <f>'12. ГД Иркутск'!BI16</f>
        <v>0</v>
      </c>
      <c r="AR421" s="687">
        <f t="shared" si="785"/>
        <v>0</v>
      </c>
      <c r="AS421" s="688" t="str">
        <f t="shared" si="786"/>
        <v>-</v>
      </c>
      <c r="AT421" s="687">
        <f t="shared" si="787"/>
        <v>0.03</v>
      </c>
      <c r="AU421" s="687">
        <f t="shared" si="788"/>
        <v>0</v>
      </c>
      <c r="AV421" s="687">
        <f t="shared" si="789"/>
        <v>-0.03</v>
      </c>
      <c r="AW421" s="688">
        <f t="shared" si="790"/>
        <v>0</v>
      </c>
      <c r="AX421" s="687">
        <f>'12. ГД Иркутск'!BS16</f>
        <v>0</v>
      </c>
      <c r="AY421" s="687">
        <f>'12. ГД Иркутск'!BU16</f>
        <v>0</v>
      </c>
      <c r="AZ421" s="687">
        <f t="shared" si="791"/>
        <v>0</v>
      </c>
      <c r="BA421" s="688" t="str">
        <f t="shared" si="792"/>
        <v>-</v>
      </c>
      <c r="BB421" s="687">
        <f>'12. ГД Иркутск'!BY16</f>
        <v>0</v>
      </c>
      <c r="BC421" s="687">
        <f>'12. ГД Иркутск'!CA16</f>
        <v>0</v>
      </c>
      <c r="BD421" s="687">
        <f t="shared" si="793"/>
        <v>0</v>
      </c>
      <c r="BE421" s="688" t="str">
        <f t="shared" si="794"/>
        <v>-</v>
      </c>
      <c r="BF421" s="687">
        <f>'12. ГД Иркутск'!CE16</f>
        <v>0.03</v>
      </c>
      <c r="BG421" s="687">
        <f>'12. ГД Иркутск'!CG16</f>
        <v>0</v>
      </c>
      <c r="BH421" s="687">
        <f t="shared" si="795"/>
        <v>-0.03</v>
      </c>
      <c r="BI421" s="688">
        <f t="shared" si="796"/>
        <v>0</v>
      </c>
      <c r="BJ421" s="687">
        <f t="shared" si="797"/>
        <v>0.09</v>
      </c>
      <c r="BK421" s="687">
        <f t="shared" si="798"/>
        <v>0</v>
      </c>
      <c r="BL421" s="687">
        <f t="shared" si="799"/>
        <v>-0.09</v>
      </c>
      <c r="BM421" s="688">
        <f t="shared" si="800"/>
        <v>0</v>
      </c>
      <c r="BN421" s="687">
        <f>'12. ГД Иркутск'!CQ16</f>
        <v>0.03</v>
      </c>
      <c r="BO421" s="687">
        <f>'12. ГД Иркутск'!CS16</f>
        <v>0</v>
      </c>
      <c r="BP421" s="687">
        <f t="shared" si="801"/>
        <v>-0.03</v>
      </c>
      <c r="BQ421" s="688">
        <f t="shared" si="802"/>
        <v>0</v>
      </c>
      <c r="BR421" s="687">
        <f>'12. ГД Иркутск'!CW16</f>
        <v>0.03</v>
      </c>
      <c r="BS421" s="687">
        <f>'12. ГД Иркутск'!CY16</f>
        <v>0</v>
      </c>
      <c r="BT421" s="687">
        <f t="shared" si="803"/>
        <v>-0.03</v>
      </c>
      <c r="BU421" s="688">
        <f t="shared" si="804"/>
        <v>0</v>
      </c>
      <c r="BV421" s="687">
        <f>'12. ГД Иркутск'!DC16</f>
        <v>0.03</v>
      </c>
      <c r="BW421" s="687">
        <f>'12. ГД Иркутск'!DE16</f>
        <v>0</v>
      </c>
      <c r="BX421" s="687">
        <f t="shared" si="805"/>
        <v>-0.03</v>
      </c>
      <c r="BY421" s="688">
        <f t="shared" si="806"/>
        <v>0</v>
      </c>
    </row>
    <row r="422" spans="2:77" ht="20.100000000000001" customHeight="1">
      <c r="B422" s="413" t="s">
        <v>298</v>
      </c>
      <c r="C422" s="428" t="s">
        <v>123</v>
      </c>
      <c r="D422" s="528"/>
      <c r="E422" s="528"/>
      <c r="F422" s="529"/>
      <c r="G422" s="530" t="s">
        <v>531</v>
      </c>
      <c r="H422" s="530"/>
      <c r="I422" s="446" t="s">
        <v>169</v>
      </c>
      <c r="J422" s="687">
        <f t="shared" si="763"/>
        <v>21.56</v>
      </c>
      <c r="K422" s="687">
        <f t="shared" si="764"/>
        <v>0</v>
      </c>
      <c r="L422" s="687">
        <f t="shared" si="765"/>
        <v>-21.56</v>
      </c>
      <c r="M422" s="688">
        <f t="shared" si="766"/>
        <v>0</v>
      </c>
      <c r="N422" s="687">
        <f t="shared" si="767"/>
        <v>4.4400000000000013</v>
      </c>
      <c r="O422" s="687">
        <f t="shared" si="768"/>
        <v>0</v>
      </c>
      <c r="P422" s="687">
        <f t="shared" si="769"/>
        <v>-4.4400000000000013</v>
      </c>
      <c r="Q422" s="688">
        <f t="shared" si="770"/>
        <v>0</v>
      </c>
      <c r="R422" s="687">
        <f>'2. ГПП-ОГХК'!W247+'2. ГПП-ОГХК'!W249+'2. ГПП-ОГХК'!W250+'7. ГД Ямбург'!W37+'2. ГПП-ОГХК'!W252+'3. ГПП-СГПЗ'!W49</f>
        <v>1.6199999999999999</v>
      </c>
      <c r="S422" s="687">
        <f>'2. ГПП-ОГХК'!Y247+'2. ГПП-ОГХК'!Y249+'2. ГПП-ОГХК'!Y250+'7. ГД Ямбург'!Y37+'2. ГПП-ОГХК'!Y252+'3. ГПП-СГПЗ'!Y49</f>
        <v>0</v>
      </c>
      <c r="T422" s="687">
        <f t="shared" si="771"/>
        <v>-1.6199999999999999</v>
      </c>
      <c r="U422" s="688">
        <f t="shared" si="772"/>
        <v>0</v>
      </c>
      <c r="V422" s="687">
        <f>'2. ГПП-ОГХК'!AC247+'2. ГПП-ОГХК'!AC249+'2. ГПП-ОГХК'!AC250+'7. ГД Ямбург'!AC37+'2. ГПП-ОГХК'!AC252+'3. ГПП-СГПЗ'!AC49</f>
        <v>1.4000000000000004</v>
      </c>
      <c r="W422" s="687">
        <f>'2. ГПП-ОГХК'!AE247+'2. ГПП-ОГХК'!AE249+'2. ГПП-ОГХК'!AE250+'7. ГД Ямбург'!AE37+'2. ГПП-ОГХК'!AE252+'3. ГПП-СГПЗ'!AE49</f>
        <v>0</v>
      </c>
      <c r="X422" s="687">
        <f t="shared" si="773"/>
        <v>-1.4000000000000004</v>
      </c>
      <c r="Y422" s="688">
        <f t="shared" si="774"/>
        <v>0</v>
      </c>
      <c r="Z422" s="687">
        <f>'2. ГПП-ОГХК'!AI247+'2. ГПП-ОГХК'!AI249+'2. ГПП-ОГХК'!AI250+'7. ГД Ямбург'!AI37+'2. ГПП-ОГХК'!AI252+'3. ГПП-СГПЗ'!AI49</f>
        <v>1.4200000000000004</v>
      </c>
      <c r="AA422" s="687">
        <f>'2. ГПП-ОГХК'!AK247+'2. ГПП-ОГХК'!AK249+'2. ГПП-ОГХК'!AK250+'7. ГД Ямбург'!AK37+'2. ГПП-ОГХК'!AK252+'3. ГПП-СГПЗ'!AK49</f>
        <v>0</v>
      </c>
      <c r="AB422" s="687">
        <f t="shared" si="775"/>
        <v>-1.4200000000000004</v>
      </c>
      <c r="AC422" s="688">
        <f t="shared" si="776"/>
        <v>0</v>
      </c>
      <c r="AD422" s="687">
        <f t="shared" si="777"/>
        <v>8.64</v>
      </c>
      <c r="AE422" s="687">
        <f t="shared" si="778"/>
        <v>0</v>
      </c>
      <c r="AF422" s="687">
        <f t="shared" si="779"/>
        <v>-8.64</v>
      </c>
      <c r="AG422" s="688">
        <f t="shared" si="780"/>
        <v>0</v>
      </c>
      <c r="AH422" s="687">
        <f>'2. ГПП-ОГХК'!AU247+'2. ГПП-ОГХК'!AU249+'2. ГПП-ОГХК'!AU250+'7. ГД Ямбург'!AU37+'2. ГПП-ОГХК'!AU252+'3. ГПП-СГПЗ'!AU49</f>
        <v>6.72</v>
      </c>
      <c r="AI422" s="687">
        <f>'2. ГПП-ОГХК'!AW247+'2. ГПП-ОГХК'!AW249+'2. ГПП-ОГХК'!AW250+'7. ГД Ямбург'!AW37+'2. ГПП-ОГХК'!AW252+'3. ГПП-СГПЗ'!AW49</f>
        <v>0</v>
      </c>
      <c r="AJ422" s="687">
        <f t="shared" si="781"/>
        <v>-6.72</v>
      </c>
      <c r="AK422" s="688">
        <f t="shared" si="782"/>
        <v>0</v>
      </c>
      <c r="AL422" s="687">
        <f>'2. ГПП-ОГХК'!BA247+'2. ГПП-ОГХК'!BA249+'2. ГПП-ОГХК'!BA250+'7. ГД Ямбург'!BA37+'2. ГПП-ОГХК'!BA252+'3. ГПП-СГПЗ'!BA49</f>
        <v>1.02</v>
      </c>
      <c r="AM422" s="687">
        <f>'2. ГПП-ОГХК'!BC247+'2. ГПП-ОГХК'!BC249+'2. ГПП-ОГХК'!BC250+'7. ГД Ямбург'!BC37+'2. ГПП-ОГХК'!BC252+'3. ГПП-СГПЗ'!BC49</f>
        <v>0</v>
      </c>
      <c r="AN422" s="687">
        <f t="shared" si="783"/>
        <v>-1.02</v>
      </c>
      <c r="AO422" s="688">
        <f t="shared" si="784"/>
        <v>0</v>
      </c>
      <c r="AP422" s="687">
        <f>'2. ГПП-ОГХК'!BG247+'2. ГПП-ОГХК'!BG249+'2. ГПП-ОГХК'!BG250+'7. ГД Ямбург'!BG37+'2. ГПП-ОГХК'!BG252+'3. ГПП-СГПЗ'!BG49</f>
        <v>0.9</v>
      </c>
      <c r="AQ422" s="687">
        <f>'2. ГПП-ОГХК'!BI247+'2. ГПП-ОГХК'!BI249+'2. ГПП-ОГХК'!BI250+'7. ГД Ямбург'!BI37+'2. ГПП-ОГХК'!BI252+'3. ГПП-СГПЗ'!BI49</f>
        <v>0</v>
      </c>
      <c r="AR422" s="687">
        <f t="shared" si="785"/>
        <v>-0.9</v>
      </c>
      <c r="AS422" s="688">
        <f t="shared" si="786"/>
        <v>0</v>
      </c>
      <c r="AT422" s="687">
        <f t="shared" si="787"/>
        <v>3.42</v>
      </c>
      <c r="AU422" s="687">
        <f t="shared" si="788"/>
        <v>0</v>
      </c>
      <c r="AV422" s="687">
        <f t="shared" si="789"/>
        <v>-3.42</v>
      </c>
      <c r="AW422" s="688">
        <f t="shared" si="790"/>
        <v>0</v>
      </c>
      <c r="AX422" s="687">
        <f>'2. ГПП-ОГХК'!BS247+'2. ГПП-ОГХК'!BS249+'2. ГПП-ОГХК'!BS250+'7. ГД Ямбург'!BS37+'2. ГПП-ОГХК'!BS252+'3. ГПП-СГПЗ'!BS49</f>
        <v>1.1000000000000001</v>
      </c>
      <c r="AY422" s="687">
        <f>'2. ГПП-ОГХК'!BU247+'2. ГПП-ОГХК'!BU249+'2. ГПП-ОГХК'!BU250+'7. ГД Ямбург'!BU37+'2. ГПП-ОГХК'!BU252+'3. ГПП-СГПЗ'!BU49</f>
        <v>0</v>
      </c>
      <c r="AZ422" s="687">
        <f t="shared" si="791"/>
        <v>-1.1000000000000001</v>
      </c>
      <c r="BA422" s="688">
        <f t="shared" si="792"/>
        <v>0</v>
      </c>
      <c r="BB422" s="687">
        <f>'2. ГПП-ОГХК'!BY247+'2. ГПП-ОГХК'!BY249+'2. ГПП-ОГХК'!BY250+'7. ГД Ямбург'!BY37+'2. ГПП-ОГХК'!BY252+'3. ГПП-СГПЗ'!BY49</f>
        <v>1.1000000000000001</v>
      </c>
      <c r="BC422" s="687">
        <f>'2. ГПП-ОГХК'!CA247+'2. ГПП-ОГХК'!CA249+'2. ГПП-ОГХК'!CA250+'7. ГД Ямбург'!CA37+'2. ГПП-ОГХК'!CA252+'3. ГПП-СГПЗ'!CA49</f>
        <v>0</v>
      </c>
      <c r="BD422" s="687">
        <f t="shared" si="793"/>
        <v>-1.1000000000000001</v>
      </c>
      <c r="BE422" s="688">
        <f t="shared" si="794"/>
        <v>0</v>
      </c>
      <c r="BF422" s="687">
        <f>'2. ГПП-ОГХК'!CE247+'2. ГПП-ОГХК'!CE249+'2. ГПП-ОГХК'!CE250+'7. ГД Ямбург'!CE37+'2. ГПП-ОГХК'!CE252+'3. ГПП-СГПЗ'!CE49</f>
        <v>1.22</v>
      </c>
      <c r="BG422" s="687">
        <f>'2. ГПП-ОГХК'!CG247+'2. ГПП-ОГХК'!CG249+'2. ГПП-ОГХК'!CG250+'7. ГД Ямбург'!CG37+'2. ГПП-ОГХК'!CG252+'3. ГПП-СГПЗ'!CG49</f>
        <v>0</v>
      </c>
      <c r="BH422" s="687">
        <f t="shared" si="795"/>
        <v>-1.22</v>
      </c>
      <c r="BI422" s="688">
        <f t="shared" si="796"/>
        <v>0</v>
      </c>
      <c r="BJ422" s="687">
        <f t="shared" si="797"/>
        <v>5.0599999999999996</v>
      </c>
      <c r="BK422" s="687">
        <f t="shared" si="798"/>
        <v>0</v>
      </c>
      <c r="BL422" s="687">
        <f t="shared" si="799"/>
        <v>-5.0599999999999996</v>
      </c>
      <c r="BM422" s="688">
        <f t="shared" si="800"/>
        <v>0</v>
      </c>
      <c r="BN422" s="687">
        <f>'2. ГПП-ОГХК'!CQ247+'2. ГПП-ОГХК'!CQ249+'2. ГПП-ОГХК'!CQ250+'7. ГД Ямбург'!CQ37+'2. ГПП-ОГХК'!CQ252+'3. ГПП-СГПЗ'!CQ49</f>
        <v>1.72</v>
      </c>
      <c r="BO422" s="687">
        <f>'2. ГПП-ОГХК'!CS247+'2. ГПП-ОГХК'!CS249+'2. ГПП-ОГХК'!CS250+'7. ГД Ямбург'!CS37+'2. ГПП-ОГХК'!CS252+'3. ГПП-СГПЗ'!CS49</f>
        <v>0</v>
      </c>
      <c r="BP422" s="687">
        <f t="shared" si="801"/>
        <v>-1.72</v>
      </c>
      <c r="BQ422" s="688">
        <f t="shared" si="802"/>
        <v>0</v>
      </c>
      <c r="BR422" s="687">
        <f>'2. ГПП-ОГХК'!CW247+'2. ГПП-ОГХК'!CW249+'2. ГПП-ОГХК'!CW250+'7. ГД Ямбург'!CW37+'2. ГПП-ОГХК'!CW252+'3. ГПП-СГПЗ'!CW49</f>
        <v>1.62</v>
      </c>
      <c r="BS422" s="687">
        <f>'2. ГПП-ОГХК'!CY247+'2. ГПП-ОГХК'!CY249+'2. ГПП-ОГХК'!CY250+'7. ГД Ямбург'!CY37+'2. ГПП-ОГХК'!CY252+'3. ГПП-СГПЗ'!CY49</f>
        <v>0</v>
      </c>
      <c r="BT422" s="687">
        <f t="shared" si="803"/>
        <v>-1.62</v>
      </c>
      <c r="BU422" s="688">
        <f t="shared" si="804"/>
        <v>0</v>
      </c>
      <c r="BV422" s="687">
        <f>'2. ГПП-ОГХК'!DC247+'2. ГПП-ОГХК'!DC249+'2. ГПП-ОГХК'!DC250+'7. ГД Ямбург'!DC37+'2. ГПП-ОГХК'!DC252+'3. ГПП-СГПЗ'!DC49</f>
        <v>1.72</v>
      </c>
      <c r="BW422" s="687">
        <f>'2. ГПП-ОГХК'!DE247+'2. ГПП-ОГХК'!DE249+'2. ГПП-ОГХК'!DE250+'7. ГД Ямбург'!DE37+'2. ГПП-ОГХК'!DE252+'3. ГПП-СГПЗ'!DE49</f>
        <v>0</v>
      </c>
      <c r="BX422" s="687">
        <f t="shared" si="805"/>
        <v>-1.72</v>
      </c>
      <c r="BY422" s="688">
        <f t="shared" si="806"/>
        <v>0</v>
      </c>
    </row>
    <row r="423" spans="2:77" ht="20.100000000000001" customHeight="1">
      <c r="C423" s="424" t="s">
        <v>173</v>
      </c>
      <c r="D423" s="528"/>
      <c r="E423" s="528"/>
      <c r="F423" s="529"/>
      <c r="G423" s="530" t="s">
        <v>532</v>
      </c>
      <c r="H423" s="530"/>
      <c r="I423" s="446" t="s">
        <v>169</v>
      </c>
      <c r="J423" s="687">
        <f t="shared" si="763"/>
        <v>18.7</v>
      </c>
      <c r="K423" s="687">
        <f t="shared" si="764"/>
        <v>0</v>
      </c>
      <c r="L423" s="687">
        <f t="shared" si="765"/>
        <v>-18.7</v>
      </c>
      <c r="M423" s="688">
        <f t="shared" si="766"/>
        <v>0</v>
      </c>
      <c r="N423" s="687">
        <f t="shared" si="767"/>
        <v>3.7</v>
      </c>
      <c r="O423" s="687">
        <f t="shared" si="768"/>
        <v>0</v>
      </c>
      <c r="P423" s="687">
        <f t="shared" si="769"/>
        <v>-3.7</v>
      </c>
      <c r="Q423" s="688">
        <f t="shared" si="770"/>
        <v>0</v>
      </c>
      <c r="R423" s="687">
        <f>'2. ГПП-ОГХК'!W247+'2. ГПП-ОГХК'!W249+'2. ГПП-ОГХК'!W250</f>
        <v>1.3</v>
      </c>
      <c r="S423" s="687">
        <f>'2. ГПП-ОГХК'!Y247+'2. ГПП-ОГХК'!Y249+'2. ГПП-ОГХК'!Y250</f>
        <v>0</v>
      </c>
      <c r="T423" s="687">
        <f t="shared" si="771"/>
        <v>-1.3</v>
      </c>
      <c r="U423" s="688">
        <f t="shared" si="772"/>
        <v>0</v>
      </c>
      <c r="V423" s="687">
        <f>'2. ГПП-ОГХК'!AC247+'2. ГПП-ОГХК'!AC249+'2. ГПП-ОГХК'!AC250</f>
        <v>1.2000000000000002</v>
      </c>
      <c r="W423" s="687">
        <f>'2. ГПП-ОГХК'!AE247+'2. ГПП-ОГХК'!AE249+'2. ГПП-ОГХК'!AE250</f>
        <v>0</v>
      </c>
      <c r="X423" s="687">
        <f t="shared" si="773"/>
        <v>-1.2000000000000002</v>
      </c>
      <c r="Y423" s="688">
        <f t="shared" si="774"/>
        <v>0</v>
      </c>
      <c r="Z423" s="687">
        <f>'2. ГПП-ОГХК'!AI247+'2. ГПП-ОГХК'!AI249+'2. ГПП-ОГХК'!AI250</f>
        <v>1.2000000000000002</v>
      </c>
      <c r="AA423" s="687">
        <f>'2. ГПП-ОГХК'!AK247+'2. ГПП-ОГХК'!AK249+'2. ГПП-ОГХК'!AK250</f>
        <v>0</v>
      </c>
      <c r="AB423" s="687">
        <f t="shared" si="775"/>
        <v>-1.2000000000000002</v>
      </c>
      <c r="AC423" s="688">
        <f t="shared" si="776"/>
        <v>0</v>
      </c>
      <c r="AD423" s="687">
        <f t="shared" si="777"/>
        <v>8.1</v>
      </c>
      <c r="AE423" s="687">
        <f t="shared" si="778"/>
        <v>0</v>
      </c>
      <c r="AF423" s="687">
        <f t="shared" si="779"/>
        <v>-8.1</v>
      </c>
      <c r="AG423" s="688">
        <f t="shared" si="780"/>
        <v>0</v>
      </c>
      <c r="AH423" s="687">
        <f>'2. ГПП-ОГХК'!AU247+'2. ГПП-ОГХК'!AU249+'2. ГПП-ОГХК'!AU250</f>
        <v>6.5</v>
      </c>
      <c r="AI423" s="687">
        <f>'2. ГПП-ОГХК'!AW247+'2. ГПП-ОГХК'!AW249+'2. ГПП-ОГХК'!AW250</f>
        <v>0</v>
      </c>
      <c r="AJ423" s="687">
        <f t="shared" si="781"/>
        <v>-6.5</v>
      </c>
      <c r="AK423" s="688">
        <f t="shared" si="782"/>
        <v>0</v>
      </c>
      <c r="AL423" s="687">
        <f>'2. ГПП-ОГХК'!BA247+'2. ГПП-ОГХК'!BA249+'2. ГПП-ОГХК'!BA250</f>
        <v>0.8</v>
      </c>
      <c r="AM423" s="687">
        <f>'2. ГПП-ОГХК'!BC247+'2. ГПП-ОГХК'!BC249+'2. ГПП-ОГХК'!BC250</f>
        <v>0</v>
      </c>
      <c r="AN423" s="687">
        <f t="shared" si="783"/>
        <v>-0.8</v>
      </c>
      <c r="AO423" s="688">
        <f t="shared" si="784"/>
        <v>0</v>
      </c>
      <c r="AP423" s="687">
        <f>'2. ГПП-ОГХК'!BG247+'2. ГПП-ОГХК'!BG249+'2. ГПП-ОГХК'!BG250</f>
        <v>0.8</v>
      </c>
      <c r="AQ423" s="687">
        <f>'2. ГПП-ОГХК'!BI247+'2. ГПП-ОГХК'!BI249+'2. ГПП-ОГХК'!BI250</f>
        <v>0</v>
      </c>
      <c r="AR423" s="687">
        <f t="shared" si="785"/>
        <v>-0.8</v>
      </c>
      <c r="AS423" s="688">
        <f t="shared" si="786"/>
        <v>0</v>
      </c>
      <c r="AT423" s="687">
        <f t="shared" si="787"/>
        <v>2.7</v>
      </c>
      <c r="AU423" s="687">
        <f t="shared" si="788"/>
        <v>0</v>
      </c>
      <c r="AV423" s="687">
        <f t="shared" si="789"/>
        <v>-2.7</v>
      </c>
      <c r="AW423" s="688">
        <f t="shared" si="790"/>
        <v>0</v>
      </c>
      <c r="AX423" s="687">
        <f>'2. ГПП-ОГХК'!BS247+'2. ГПП-ОГХК'!BS249+'2. ГПП-ОГХК'!BS250</f>
        <v>0.9</v>
      </c>
      <c r="AY423" s="687">
        <f>'2. ГПП-ОГХК'!BU247+'2. ГПП-ОГХК'!BU249+'2. ГПП-ОГХК'!BU250</f>
        <v>0</v>
      </c>
      <c r="AZ423" s="687">
        <f t="shared" si="791"/>
        <v>-0.9</v>
      </c>
      <c r="BA423" s="688">
        <f t="shared" si="792"/>
        <v>0</v>
      </c>
      <c r="BB423" s="687">
        <f>'2. ГПП-ОГХК'!BY247+'2. ГПП-ОГХК'!BY249+'2. ГПП-ОГХК'!BY250</f>
        <v>0.9</v>
      </c>
      <c r="BC423" s="687">
        <f>'2. ГПП-ОГХК'!CA247+'2. ГПП-ОГХК'!CA249+'2. ГПП-ОГХК'!CA250</f>
        <v>0</v>
      </c>
      <c r="BD423" s="687">
        <f t="shared" si="793"/>
        <v>-0.9</v>
      </c>
      <c r="BE423" s="688">
        <f t="shared" si="794"/>
        <v>0</v>
      </c>
      <c r="BF423" s="687">
        <f>'2. ГПП-ОГХК'!CE247+'2. ГПП-ОГХК'!CE249+'2. ГПП-ОГХК'!CE250</f>
        <v>0.9</v>
      </c>
      <c r="BG423" s="687">
        <f>'2. ГПП-ОГХК'!CG247+'2. ГПП-ОГХК'!CG249+'2. ГПП-ОГХК'!CG250</f>
        <v>0</v>
      </c>
      <c r="BH423" s="687">
        <f t="shared" si="795"/>
        <v>-0.9</v>
      </c>
      <c r="BI423" s="688">
        <f t="shared" si="796"/>
        <v>0</v>
      </c>
      <c r="BJ423" s="687">
        <f t="shared" si="797"/>
        <v>4.2</v>
      </c>
      <c r="BK423" s="687">
        <f t="shared" si="798"/>
        <v>0</v>
      </c>
      <c r="BL423" s="687">
        <f t="shared" si="799"/>
        <v>-4.2</v>
      </c>
      <c r="BM423" s="688">
        <f t="shared" si="800"/>
        <v>0</v>
      </c>
      <c r="BN423" s="687">
        <f>'2. ГПП-ОГХК'!CQ247+'2. ГПП-ОГХК'!CQ249+'2. ГПП-ОГХК'!CQ250</f>
        <v>1.4000000000000001</v>
      </c>
      <c r="BO423" s="687">
        <f>'2. ГПП-ОГХК'!CS247+'2. ГПП-ОГХК'!CS249+'2. ГПП-ОГХК'!CS250</f>
        <v>0</v>
      </c>
      <c r="BP423" s="687">
        <f t="shared" si="801"/>
        <v>-1.4000000000000001</v>
      </c>
      <c r="BQ423" s="688">
        <f t="shared" si="802"/>
        <v>0</v>
      </c>
      <c r="BR423" s="687">
        <f>'2. ГПП-ОГХК'!CW247+'2. ГПП-ОГХК'!CW249+'2. ГПП-ОГХК'!CW250</f>
        <v>1.4000000000000001</v>
      </c>
      <c r="BS423" s="687">
        <f>'2. ГПП-ОГХК'!CY247+'2. ГПП-ОГХК'!CY249+'2. ГПП-ОГХК'!CY250</f>
        <v>0</v>
      </c>
      <c r="BT423" s="687">
        <f t="shared" si="803"/>
        <v>-1.4000000000000001</v>
      </c>
      <c r="BU423" s="688">
        <f t="shared" si="804"/>
        <v>0</v>
      </c>
      <c r="BV423" s="687">
        <f>'2. ГПП-ОГХК'!DC247+'2. ГПП-ОГХК'!DC249+'2. ГПП-ОГХК'!DC250</f>
        <v>1.4000000000000001</v>
      </c>
      <c r="BW423" s="687">
        <f>'2. ГПП-ОГХК'!DE247+'2. ГПП-ОГХК'!DE249+'2. ГПП-ОГХК'!DE250</f>
        <v>0</v>
      </c>
      <c r="BX423" s="687">
        <f t="shared" si="805"/>
        <v>-1.4000000000000001</v>
      </c>
      <c r="BY423" s="688">
        <f t="shared" si="806"/>
        <v>0</v>
      </c>
    </row>
    <row r="424" spans="2:77" ht="20.100000000000001" customHeight="1">
      <c r="C424" s="436" t="s">
        <v>503</v>
      </c>
      <c r="D424" s="528"/>
      <c r="E424" s="528"/>
      <c r="F424" s="529"/>
      <c r="G424" s="530" t="s">
        <v>532</v>
      </c>
      <c r="H424" s="530"/>
      <c r="I424" s="691" t="s">
        <v>169</v>
      </c>
      <c r="J424" s="687">
        <f t="shared" si="763"/>
        <v>18.7</v>
      </c>
      <c r="K424" s="687">
        <f t="shared" si="764"/>
        <v>0</v>
      </c>
      <c r="L424" s="687">
        <f t="shared" si="765"/>
        <v>-18.7</v>
      </c>
      <c r="M424" s="688">
        <f t="shared" si="766"/>
        <v>0</v>
      </c>
      <c r="N424" s="687">
        <f t="shared" si="767"/>
        <v>3.7</v>
      </c>
      <c r="O424" s="687">
        <f t="shared" si="768"/>
        <v>0</v>
      </c>
      <c r="P424" s="687">
        <f t="shared" si="769"/>
        <v>-3.7</v>
      </c>
      <c r="Q424" s="688">
        <f t="shared" si="770"/>
        <v>0</v>
      </c>
      <c r="R424" s="687">
        <f>'2. ГПП-ОГХК'!W247+'2. ГПП-ОГХК'!W249+'2. ГПП-ОГХК'!W250</f>
        <v>1.3</v>
      </c>
      <c r="S424" s="687">
        <f>'2. ГПП-ОГХК'!Y247+'2. ГПП-ОГХК'!Y249+'2. ГПП-ОГХК'!Y250</f>
        <v>0</v>
      </c>
      <c r="T424" s="687">
        <f t="shared" si="771"/>
        <v>-1.3</v>
      </c>
      <c r="U424" s="688">
        <f t="shared" si="772"/>
        <v>0</v>
      </c>
      <c r="V424" s="687">
        <f>'2. ГПП-ОГХК'!AC247+'2. ГПП-ОГХК'!AC249+'2. ГПП-ОГХК'!AC250</f>
        <v>1.2000000000000002</v>
      </c>
      <c r="W424" s="687">
        <f>'2. ГПП-ОГХК'!AE247+'2. ГПП-ОГХК'!AE249+'2. ГПП-ОГХК'!AE250</f>
        <v>0</v>
      </c>
      <c r="X424" s="687">
        <f t="shared" si="773"/>
        <v>-1.2000000000000002</v>
      </c>
      <c r="Y424" s="688">
        <f t="shared" si="774"/>
        <v>0</v>
      </c>
      <c r="Z424" s="687">
        <f>'2. ГПП-ОГХК'!AI247+'2. ГПП-ОГХК'!AI249+'2. ГПП-ОГХК'!AI250</f>
        <v>1.2000000000000002</v>
      </c>
      <c r="AA424" s="687">
        <f>'2. ГПП-ОГХК'!AK247+'2. ГПП-ОГХК'!AK249+'2. ГПП-ОГХК'!AK250</f>
        <v>0</v>
      </c>
      <c r="AB424" s="687">
        <f t="shared" si="775"/>
        <v>-1.2000000000000002</v>
      </c>
      <c r="AC424" s="688">
        <f t="shared" si="776"/>
        <v>0</v>
      </c>
      <c r="AD424" s="687">
        <f t="shared" si="777"/>
        <v>8.1</v>
      </c>
      <c r="AE424" s="687">
        <f t="shared" si="778"/>
        <v>0</v>
      </c>
      <c r="AF424" s="687">
        <f t="shared" si="779"/>
        <v>-8.1</v>
      </c>
      <c r="AG424" s="688">
        <f t="shared" si="780"/>
        <v>0</v>
      </c>
      <c r="AH424" s="687">
        <f>'2. ГПП-ОГХК'!AU247+'2. ГПП-ОГХК'!AU249+'2. ГПП-ОГХК'!AU250</f>
        <v>6.5</v>
      </c>
      <c r="AI424" s="687">
        <f>'2. ГПП-ОГХК'!AW247+'2. ГПП-ОГХК'!AW249+'2. ГПП-ОГХК'!AW250</f>
        <v>0</v>
      </c>
      <c r="AJ424" s="687">
        <f t="shared" si="781"/>
        <v>-6.5</v>
      </c>
      <c r="AK424" s="688">
        <f t="shared" si="782"/>
        <v>0</v>
      </c>
      <c r="AL424" s="687">
        <f>'2. ГПП-ОГХК'!BA247+'2. ГПП-ОГХК'!BA249+'2. ГПП-ОГХК'!BA250</f>
        <v>0.8</v>
      </c>
      <c r="AM424" s="687">
        <f>'2. ГПП-ОГХК'!BC247+'2. ГПП-ОГХК'!BC249+'2. ГПП-ОГХК'!BC250</f>
        <v>0</v>
      </c>
      <c r="AN424" s="687">
        <f t="shared" si="783"/>
        <v>-0.8</v>
      </c>
      <c r="AO424" s="688">
        <f t="shared" si="784"/>
        <v>0</v>
      </c>
      <c r="AP424" s="687">
        <f>'2. ГПП-ОГХК'!BG247+'2. ГПП-ОГХК'!BG249+'2. ГПП-ОГХК'!BG250</f>
        <v>0.8</v>
      </c>
      <c r="AQ424" s="687">
        <f>'2. ГПП-ОГХК'!BI247+'2. ГПП-ОГХК'!BI249+'2. ГПП-ОГХК'!BI250</f>
        <v>0</v>
      </c>
      <c r="AR424" s="687">
        <f t="shared" si="785"/>
        <v>-0.8</v>
      </c>
      <c r="AS424" s="688">
        <f t="shared" si="786"/>
        <v>0</v>
      </c>
      <c r="AT424" s="687">
        <f t="shared" si="787"/>
        <v>2.7</v>
      </c>
      <c r="AU424" s="687">
        <f t="shared" si="788"/>
        <v>0</v>
      </c>
      <c r="AV424" s="687">
        <f t="shared" si="789"/>
        <v>-2.7</v>
      </c>
      <c r="AW424" s="688">
        <f t="shared" si="790"/>
        <v>0</v>
      </c>
      <c r="AX424" s="687">
        <f>'2. ГПП-ОГХК'!BS247+'2. ГПП-ОГХК'!BS249+'2. ГПП-ОГХК'!BS250</f>
        <v>0.9</v>
      </c>
      <c r="AY424" s="687">
        <f>'2. ГПП-ОГХК'!BU247+'2. ГПП-ОГХК'!BU249+'2. ГПП-ОГХК'!BU250</f>
        <v>0</v>
      </c>
      <c r="AZ424" s="687">
        <f t="shared" si="791"/>
        <v>-0.9</v>
      </c>
      <c r="BA424" s="688">
        <f t="shared" si="792"/>
        <v>0</v>
      </c>
      <c r="BB424" s="687">
        <f>'2. ГПП-ОГХК'!BY247+'2. ГПП-ОГХК'!BY249+'2. ГПП-ОГХК'!BY250</f>
        <v>0.9</v>
      </c>
      <c r="BC424" s="687">
        <f>'2. ГПП-ОГХК'!CA247+'2. ГПП-ОГХК'!CA249+'2. ГПП-ОГХК'!CA250</f>
        <v>0</v>
      </c>
      <c r="BD424" s="687">
        <f t="shared" si="793"/>
        <v>-0.9</v>
      </c>
      <c r="BE424" s="688">
        <f t="shared" si="794"/>
        <v>0</v>
      </c>
      <c r="BF424" s="687">
        <f>'2. ГПП-ОГХК'!CE247+'2. ГПП-ОГХК'!CE249+'2. ГПП-ОГХК'!CE250</f>
        <v>0.9</v>
      </c>
      <c r="BG424" s="687">
        <f>'2. ГПП-ОГХК'!CG247+'2. ГПП-ОГХК'!CG249+'2. ГПП-ОГХК'!CG250</f>
        <v>0</v>
      </c>
      <c r="BH424" s="687">
        <f t="shared" si="795"/>
        <v>-0.9</v>
      </c>
      <c r="BI424" s="688">
        <f t="shared" si="796"/>
        <v>0</v>
      </c>
      <c r="BJ424" s="687">
        <f t="shared" si="797"/>
        <v>4.2</v>
      </c>
      <c r="BK424" s="687">
        <f t="shared" si="798"/>
        <v>0</v>
      </c>
      <c r="BL424" s="687">
        <f t="shared" si="799"/>
        <v>-4.2</v>
      </c>
      <c r="BM424" s="688">
        <f t="shared" si="800"/>
        <v>0</v>
      </c>
      <c r="BN424" s="687">
        <f>'2. ГПП-ОГХК'!CQ247+'2. ГПП-ОГХК'!CQ249+'2. ГПП-ОГХК'!CQ250</f>
        <v>1.4000000000000001</v>
      </c>
      <c r="BO424" s="687">
        <f>'2. ГПП-ОГХК'!CS247+'2. ГПП-ОГХК'!CS249+'2. ГПП-ОГХК'!CS250</f>
        <v>0</v>
      </c>
      <c r="BP424" s="687">
        <f t="shared" si="801"/>
        <v>-1.4000000000000001</v>
      </c>
      <c r="BQ424" s="688">
        <f t="shared" si="802"/>
        <v>0</v>
      </c>
      <c r="BR424" s="687">
        <f>'2. ГПП-ОГХК'!CW247+'2. ГПП-ОГХК'!CW249+'2. ГПП-ОГХК'!CW250</f>
        <v>1.4000000000000001</v>
      </c>
      <c r="BS424" s="687">
        <f>'2. ГПП-ОГХК'!CY247+'2. ГПП-ОГХК'!CY249+'2. ГПП-ОГХК'!CY250</f>
        <v>0</v>
      </c>
      <c r="BT424" s="687">
        <f t="shared" si="803"/>
        <v>-1.4000000000000001</v>
      </c>
      <c r="BU424" s="688">
        <f t="shared" si="804"/>
        <v>0</v>
      </c>
      <c r="BV424" s="687">
        <f>'2. ГПП-ОГХК'!DC247+'2. ГПП-ОГХК'!DC249+'2. ГПП-ОГХК'!DC250</f>
        <v>1.4000000000000001</v>
      </c>
      <c r="BW424" s="687">
        <f>'2. ГПП-ОГХК'!DE247+'2. ГПП-ОГХК'!DE249+'2. ГПП-ОГХК'!DE250</f>
        <v>0</v>
      </c>
      <c r="BX424" s="687">
        <f t="shared" si="805"/>
        <v>-1.4000000000000001</v>
      </c>
      <c r="BY424" s="688">
        <f t="shared" si="806"/>
        <v>0</v>
      </c>
    </row>
    <row r="425" spans="2:77" ht="20.100000000000001" customHeight="1">
      <c r="C425" s="430" t="s">
        <v>468</v>
      </c>
      <c r="D425" s="528"/>
      <c r="E425" s="528"/>
      <c r="F425" s="529"/>
      <c r="G425" s="530" t="s">
        <v>533</v>
      </c>
      <c r="H425" s="530"/>
      <c r="I425" s="694" t="s">
        <v>169</v>
      </c>
      <c r="J425" s="687">
        <f t="shared" si="763"/>
        <v>17.399999999999999</v>
      </c>
      <c r="K425" s="687">
        <f t="shared" si="764"/>
        <v>0</v>
      </c>
      <c r="L425" s="687">
        <f t="shared" si="765"/>
        <v>-17.399999999999999</v>
      </c>
      <c r="M425" s="688">
        <f t="shared" si="766"/>
        <v>0</v>
      </c>
      <c r="N425" s="687">
        <f t="shared" si="767"/>
        <v>3.4</v>
      </c>
      <c r="O425" s="687">
        <f t="shared" si="768"/>
        <v>0</v>
      </c>
      <c r="P425" s="687">
        <f t="shared" si="769"/>
        <v>-3.4</v>
      </c>
      <c r="Q425" s="688">
        <f t="shared" si="770"/>
        <v>0</v>
      </c>
      <c r="R425" s="687">
        <f>'2. ГПП-ОГХК'!W247</f>
        <v>1.2</v>
      </c>
      <c r="S425" s="687">
        <f>'2. ГПП-ОГХК'!Y247</f>
        <v>0</v>
      </c>
      <c r="T425" s="687">
        <f t="shared" si="771"/>
        <v>-1.2</v>
      </c>
      <c r="U425" s="688">
        <f t="shared" si="772"/>
        <v>0</v>
      </c>
      <c r="V425" s="687">
        <f>'2. ГПП-ОГХК'!AC247</f>
        <v>1.1000000000000001</v>
      </c>
      <c r="W425" s="687">
        <f>'2. ГПП-ОГХК'!AE247</f>
        <v>0</v>
      </c>
      <c r="X425" s="687">
        <f t="shared" si="773"/>
        <v>-1.1000000000000001</v>
      </c>
      <c r="Y425" s="688">
        <f t="shared" si="774"/>
        <v>0</v>
      </c>
      <c r="Z425" s="687">
        <f>'2. ГПП-ОГХК'!AI247</f>
        <v>1.1000000000000001</v>
      </c>
      <c r="AA425" s="687">
        <f>'2. ГПП-ОГХК'!AK247</f>
        <v>0</v>
      </c>
      <c r="AB425" s="687">
        <f t="shared" si="775"/>
        <v>-1.1000000000000001</v>
      </c>
      <c r="AC425" s="688">
        <f t="shared" si="776"/>
        <v>0</v>
      </c>
      <c r="AD425" s="687">
        <f t="shared" si="777"/>
        <v>8</v>
      </c>
      <c r="AE425" s="687">
        <f t="shared" si="778"/>
        <v>0</v>
      </c>
      <c r="AF425" s="687">
        <f t="shared" si="779"/>
        <v>-8</v>
      </c>
      <c r="AG425" s="688">
        <f t="shared" si="780"/>
        <v>0</v>
      </c>
      <c r="AH425" s="687">
        <f>'2. ГПП-ОГХК'!AU247</f>
        <v>6.4</v>
      </c>
      <c r="AI425" s="687">
        <f>'2. ГПП-ОГХК'!AW247</f>
        <v>0</v>
      </c>
      <c r="AJ425" s="687">
        <f t="shared" si="781"/>
        <v>-6.4</v>
      </c>
      <c r="AK425" s="688">
        <f t="shared" si="782"/>
        <v>0</v>
      </c>
      <c r="AL425" s="687">
        <f>'2. ГПП-ОГХК'!BA247</f>
        <v>0.8</v>
      </c>
      <c r="AM425" s="687">
        <f>'2. ГПП-ОГХК'!BC247</f>
        <v>0</v>
      </c>
      <c r="AN425" s="687">
        <f t="shared" si="783"/>
        <v>-0.8</v>
      </c>
      <c r="AO425" s="688">
        <f t="shared" si="784"/>
        <v>0</v>
      </c>
      <c r="AP425" s="687">
        <f>'2. ГПП-ОГХК'!BG247</f>
        <v>0.8</v>
      </c>
      <c r="AQ425" s="687">
        <f>'2. ГПП-ОГХК'!BI247</f>
        <v>0</v>
      </c>
      <c r="AR425" s="687">
        <f t="shared" si="785"/>
        <v>-0.8</v>
      </c>
      <c r="AS425" s="688">
        <f t="shared" si="786"/>
        <v>0</v>
      </c>
      <c r="AT425" s="687">
        <f t="shared" si="787"/>
        <v>2.4000000000000004</v>
      </c>
      <c r="AU425" s="687">
        <f t="shared" si="788"/>
        <v>0</v>
      </c>
      <c r="AV425" s="687">
        <f t="shared" si="789"/>
        <v>-2.4000000000000004</v>
      </c>
      <c r="AW425" s="688">
        <f t="shared" si="790"/>
        <v>0</v>
      </c>
      <c r="AX425" s="687">
        <f>'2. ГПП-ОГХК'!BS247</f>
        <v>0.8</v>
      </c>
      <c r="AY425" s="687">
        <f>'2. ГПП-ОГХК'!BU247</f>
        <v>0</v>
      </c>
      <c r="AZ425" s="687">
        <f t="shared" si="791"/>
        <v>-0.8</v>
      </c>
      <c r="BA425" s="688">
        <f t="shared" si="792"/>
        <v>0</v>
      </c>
      <c r="BB425" s="687">
        <f>'2. ГПП-ОГХК'!BY247</f>
        <v>0.8</v>
      </c>
      <c r="BC425" s="687">
        <f>'2. ГПП-ОГХК'!CA247</f>
        <v>0</v>
      </c>
      <c r="BD425" s="687">
        <f t="shared" si="793"/>
        <v>-0.8</v>
      </c>
      <c r="BE425" s="688">
        <f t="shared" si="794"/>
        <v>0</v>
      </c>
      <c r="BF425" s="687">
        <f>'2. ГПП-ОГХК'!CE247</f>
        <v>0.8</v>
      </c>
      <c r="BG425" s="687">
        <f>'2. ГПП-ОГХК'!CG247</f>
        <v>0</v>
      </c>
      <c r="BH425" s="687">
        <f t="shared" si="795"/>
        <v>-0.8</v>
      </c>
      <c r="BI425" s="688">
        <f t="shared" si="796"/>
        <v>0</v>
      </c>
      <c r="BJ425" s="687">
        <f t="shared" si="797"/>
        <v>3.5999999999999996</v>
      </c>
      <c r="BK425" s="687">
        <f t="shared" si="798"/>
        <v>0</v>
      </c>
      <c r="BL425" s="687">
        <f t="shared" si="799"/>
        <v>-3.5999999999999996</v>
      </c>
      <c r="BM425" s="688">
        <f t="shared" si="800"/>
        <v>0</v>
      </c>
      <c r="BN425" s="687">
        <f>'2. ГПП-ОГХК'!CQ247</f>
        <v>1.2</v>
      </c>
      <c r="BO425" s="687">
        <f>'2. ГПП-ОГХК'!CS247</f>
        <v>0</v>
      </c>
      <c r="BP425" s="687">
        <f t="shared" si="801"/>
        <v>-1.2</v>
      </c>
      <c r="BQ425" s="688">
        <f t="shared" si="802"/>
        <v>0</v>
      </c>
      <c r="BR425" s="687">
        <f>'2. ГПП-ОГХК'!CW247</f>
        <v>1.2</v>
      </c>
      <c r="BS425" s="687">
        <f>'2. ГПП-ОГХК'!CY247</f>
        <v>0</v>
      </c>
      <c r="BT425" s="687">
        <f t="shared" si="803"/>
        <v>-1.2</v>
      </c>
      <c r="BU425" s="688">
        <f t="shared" si="804"/>
        <v>0</v>
      </c>
      <c r="BV425" s="687">
        <f>'2. ГПП-ОГХК'!DC247</f>
        <v>1.2</v>
      </c>
      <c r="BW425" s="687">
        <f>'2. ГПП-ОГХК'!DE247</f>
        <v>0</v>
      </c>
      <c r="BX425" s="687">
        <f t="shared" si="805"/>
        <v>-1.2</v>
      </c>
      <c r="BY425" s="688">
        <f t="shared" si="806"/>
        <v>0</v>
      </c>
    </row>
    <row r="426" spans="2:77" ht="20.100000000000001" customHeight="1">
      <c r="C426" s="430" t="s">
        <v>534</v>
      </c>
      <c r="D426" s="528"/>
      <c r="E426" s="528"/>
      <c r="F426" s="529"/>
      <c r="G426" s="530" t="s">
        <v>535</v>
      </c>
      <c r="H426" s="530"/>
      <c r="I426" s="694" t="s">
        <v>169</v>
      </c>
      <c r="J426" s="687">
        <f t="shared" si="763"/>
        <v>0</v>
      </c>
      <c r="K426" s="687">
        <f t="shared" si="764"/>
        <v>0</v>
      </c>
      <c r="L426" s="687">
        <f t="shared" si="765"/>
        <v>0</v>
      </c>
      <c r="M426" s="688" t="str">
        <f t="shared" si="766"/>
        <v>-</v>
      </c>
      <c r="N426" s="687">
        <f t="shared" si="767"/>
        <v>0</v>
      </c>
      <c r="O426" s="687">
        <f t="shared" si="768"/>
        <v>0</v>
      </c>
      <c r="P426" s="687">
        <f t="shared" si="769"/>
        <v>0</v>
      </c>
      <c r="Q426" s="688" t="str">
        <f t="shared" si="770"/>
        <v>-</v>
      </c>
      <c r="R426" s="687">
        <f>'2. ГПП-ОГХК'!W248</f>
        <v>0</v>
      </c>
      <c r="S426" s="687">
        <f>'2. ГПП-ОГХК'!Y248</f>
        <v>0</v>
      </c>
      <c r="T426" s="687">
        <f t="shared" si="771"/>
        <v>0</v>
      </c>
      <c r="U426" s="688" t="str">
        <f t="shared" si="772"/>
        <v>-</v>
      </c>
      <c r="V426" s="687">
        <f>'2. ГПП-ОГХК'!AC248</f>
        <v>0</v>
      </c>
      <c r="W426" s="687">
        <f>'2. ГПП-ОГХК'!AE248</f>
        <v>0</v>
      </c>
      <c r="X426" s="687">
        <f t="shared" si="773"/>
        <v>0</v>
      </c>
      <c r="Y426" s="688" t="str">
        <f t="shared" si="774"/>
        <v>-</v>
      </c>
      <c r="Z426" s="687">
        <f>'2. ГПП-ОГХК'!AI248</f>
        <v>0</v>
      </c>
      <c r="AA426" s="687">
        <f>'2. ГПП-ОГХК'!AK248</f>
        <v>0</v>
      </c>
      <c r="AB426" s="687">
        <f t="shared" si="775"/>
        <v>0</v>
      </c>
      <c r="AC426" s="688" t="str">
        <f t="shared" si="776"/>
        <v>-</v>
      </c>
      <c r="AD426" s="687">
        <f t="shared" si="777"/>
        <v>0</v>
      </c>
      <c r="AE426" s="687">
        <f t="shared" si="778"/>
        <v>0</v>
      </c>
      <c r="AF426" s="687">
        <f t="shared" si="779"/>
        <v>0</v>
      </c>
      <c r="AG426" s="688" t="str">
        <f t="shared" si="780"/>
        <v>-</v>
      </c>
      <c r="AH426" s="687">
        <f>'2. ГПП-ОГХК'!AU248</f>
        <v>0</v>
      </c>
      <c r="AI426" s="687">
        <f>'2. ГПП-ОГХК'!AW248</f>
        <v>0</v>
      </c>
      <c r="AJ426" s="687">
        <f t="shared" si="781"/>
        <v>0</v>
      </c>
      <c r="AK426" s="688" t="str">
        <f t="shared" si="782"/>
        <v>-</v>
      </c>
      <c r="AL426" s="687">
        <f>'2. ГПП-ОГХК'!BA248</f>
        <v>0</v>
      </c>
      <c r="AM426" s="687">
        <f>'2. ГПП-ОГХК'!BC248</f>
        <v>0</v>
      </c>
      <c r="AN426" s="687">
        <f t="shared" si="783"/>
        <v>0</v>
      </c>
      <c r="AO426" s="688" t="str">
        <f t="shared" si="784"/>
        <v>-</v>
      </c>
      <c r="AP426" s="687">
        <f>'2. ГПП-ОГХК'!BG248</f>
        <v>0</v>
      </c>
      <c r="AQ426" s="687">
        <f>'2. ГПП-ОГХК'!BI248</f>
        <v>0</v>
      </c>
      <c r="AR426" s="687">
        <f t="shared" si="785"/>
        <v>0</v>
      </c>
      <c r="AS426" s="688" t="str">
        <f t="shared" si="786"/>
        <v>-</v>
      </c>
      <c r="AT426" s="687">
        <f t="shared" si="787"/>
        <v>0</v>
      </c>
      <c r="AU426" s="687">
        <f t="shared" si="788"/>
        <v>0</v>
      </c>
      <c r="AV426" s="687">
        <f t="shared" si="789"/>
        <v>0</v>
      </c>
      <c r="AW426" s="688" t="str">
        <f t="shared" si="790"/>
        <v>-</v>
      </c>
      <c r="AX426" s="687">
        <f>'2. ГПП-ОГХК'!BS248</f>
        <v>0</v>
      </c>
      <c r="AY426" s="687">
        <f>'2. ГПП-ОГХК'!BU248</f>
        <v>0</v>
      </c>
      <c r="AZ426" s="687">
        <f t="shared" si="791"/>
        <v>0</v>
      </c>
      <c r="BA426" s="688" t="str">
        <f t="shared" si="792"/>
        <v>-</v>
      </c>
      <c r="BB426" s="687">
        <f>'2. ГПП-ОГХК'!BY248</f>
        <v>0</v>
      </c>
      <c r="BC426" s="687">
        <f>'2. ГПП-ОГХК'!CA248</f>
        <v>0</v>
      </c>
      <c r="BD426" s="687">
        <f t="shared" si="793"/>
        <v>0</v>
      </c>
      <c r="BE426" s="688" t="str">
        <f t="shared" si="794"/>
        <v>-</v>
      </c>
      <c r="BF426" s="687">
        <f>'2. ГПП-ОГХК'!CE248</f>
        <v>0</v>
      </c>
      <c r="BG426" s="687">
        <f>'2. ГПП-ОГХК'!CG248</f>
        <v>0</v>
      </c>
      <c r="BH426" s="687">
        <f t="shared" si="795"/>
        <v>0</v>
      </c>
      <c r="BI426" s="688" t="str">
        <f t="shared" si="796"/>
        <v>-</v>
      </c>
      <c r="BJ426" s="687">
        <f t="shared" si="797"/>
        <v>0</v>
      </c>
      <c r="BK426" s="687">
        <f t="shared" si="798"/>
        <v>0</v>
      </c>
      <c r="BL426" s="687">
        <f t="shared" si="799"/>
        <v>0</v>
      </c>
      <c r="BM426" s="688" t="str">
        <f t="shared" si="800"/>
        <v>-</v>
      </c>
      <c r="BN426" s="687">
        <f>'2. ГПП-ОГХК'!CQ248</f>
        <v>0</v>
      </c>
      <c r="BO426" s="687">
        <f>'2. ГПП-ОГХК'!CS248</f>
        <v>0</v>
      </c>
      <c r="BP426" s="687">
        <f t="shared" si="801"/>
        <v>0</v>
      </c>
      <c r="BQ426" s="688" t="str">
        <f t="shared" si="802"/>
        <v>-</v>
      </c>
      <c r="BR426" s="687">
        <f>'2. ГПП-ОГХК'!CW248</f>
        <v>0</v>
      </c>
      <c r="BS426" s="687">
        <f>'2. ГПП-ОГХК'!CY248</f>
        <v>0</v>
      </c>
      <c r="BT426" s="687">
        <f t="shared" si="803"/>
        <v>0</v>
      </c>
      <c r="BU426" s="688" t="str">
        <f t="shared" si="804"/>
        <v>-</v>
      </c>
      <c r="BV426" s="687">
        <f>'2. ГПП-ОГХК'!DC248</f>
        <v>0</v>
      </c>
      <c r="BW426" s="687">
        <f>'2. ГПП-ОГХК'!DE248</f>
        <v>0</v>
      </c>
      <c r="BX426" s="687">
        <f t="shared" si="805"/>
        <v>0</v>
      </c>
      <c r="BY426" s="688" t="str">
        <f t="shared" si="806"/>
        <v>-</v>
      </c>
    </row>
    <row r="427" spans="2:77" ht="20.100000000000001" customHeight="1">
      <c r="C427" s="430" t="s">
        <v>536</v>
      </c>
      <c r="D427" s="528"/>
      <c r="E427" s="528"/>
      <c r="F427" s="529"/>
      <c r="G427" s="530">
        <v>0</v>
      </c>
      <c r="H427" s="530"/>
      <c r="I427" s="694" t="s">
        <v>169</v>
      </c>
      <c r="J427" s="681"/>
      <c r="K427" s="681"/>
      <c r="L427" s="681"/>
      <c r="M427" s="681"/>
      <c r="N427" s="681"/>
      <c r="O427" s="681"/>
      <c r="P427" s="681"/>
      <c r="Q427" s="681"/>
      <c r="R427" s="681"/>
      <c r="S427" s="681"/>
      <c r="T427" s="681"/>
      <c r="U427" s="681"/>
      <c r="V427" s="681"/>
      <c r="W427" s="681"/>
      <c r="X427" s="681"/>
      <c r="Y427" s="681"/>
      <c r="Z427" s="681"/>
      <c r="AA427" s="681"/>
      <c r="AB427" s="681"/>
      <c r="AC427" s="681"/>
      <c r="AD427" s="681"/>
      <c r="AE427" s="681"/>
      <c r="AF427" s="681"/>
      <c r="AG427" s="681"/>
      <c r="AH427" s="681"/>
      <c r="AI427" s="681"/>
      <c r="AJ427" s="681"/>
      <c r="AK427" s="681"/>
      <c r="AL427" s="681"/>
      <c r="AM427" s="681"/>
      <c r="AN427" s="681"/>
      <c r="AO427" s="681"/>
      <c r="AP427" s="681"/>
      <c r="AQ427" s="681"/>
      <c r="AR427" s="681"/>
      <c r="AS427" s="681"/>
      <c r="AT427" s="681"/>
      <c r="AU427" s="681"/>
      <c r="AV427" s="681"/>
      <c r="AW427" s="681"/>
      <c r="AX427" s="681"/>
      <c r="AY427" s="681"/>
      <c r="AZ427" s="681"/>
      <c r="BA427" s="681"/>
      <c r="BB427" s="681"/>
      <c r="BC427" s="681"/>
      <c r="BD427" s="681"/>
      <c r="BE427" s="681"/>
      <c r="BF427" s="681"/>
      <c r="BG427" s="681"/>
      <c r="BH427" s="681"/>
      <c r="BI427" s="681"/>
      <c r="BJ427" s="681"/>
      <c r="BK427" s="681"/>
      <c r="BL427" s="681"/>
      <c r="BM427" s="681"/>
      <c r="BN427" s="681"/>
      <c r="BO427" s="681"/>
      <c r="BP427" s="681"/>
      <c r="BQ427" s="681"/>
      <c r="BR427" s="681"/>
      <c r="BS427" s="681"/>
      <c r="BT427" s="681"/>
      <c r="BU427" s="681"/>
      <c r="BV427" s="681"/>
      <c r="BW427" s="681"/>
      <c r="BX427" s="681"/>
      <c r="BY427" s="681"/>
    </row>
    <row r="428" spans="2:77" ht="20.100000000000001" customHeight="1">
      <c r="C428" s="430" t="s">
        <v>129</v>
      </c>
      <c r="D428" s="528"/>
      <c r="E428" s="528"/>
      <c r="F428" s="529"/>
      <c r="G428" s="530" t="s">
        <v>537</v>
      </c>
      <c r="H428" s="530"/>
      <c r="I428" s="694" t="s">
        <v>169</v>
      </c>
      <c r="J428" s="687">
        <f t="shared" ref="J428:J451" si="807">N428+AD428+AT428+BJ428</f>
        <v>0.8</v>
      </c>
      <c r="K428" s="687">
        <f t="shared" ref="K428:K451" si="808">O428+AE428+AU428+BK428</f>
        <v>0</v>
      </c>
      <c r="L428" s="687">
        <f t="shared" ref="L428:L451" si="809">IFERROR(K428-J428,"-")</f>
        <v>-0.8</v>
      </c>
      <c r="M428" s="688">
        <f t="shared" ref="M428:M451" si="810">IFERROR(K428/J428,"-")</f>
        <v>0</v>
      </c>
      <c r="N428" s="687">
        <f t="shared" ref="N428:N451" si="811">R428+V428+Z428</f>
        <v>0.30000000000000004</v>
      </c>
      <c r="O428" s="687">
        <f t="shared" ref="O428:O451" si="812">S428+W428+AA428</f>
        <v>0</v>
      </c>
      <c r="P428" s="687">
        <f t="shared" ref="P428:P451" si="813">IFERROR(O428-N428,"-")</f>
        <v>-0.30000000000000004</v>
      </c>
      <c r="Q428" s="688">
        <f t="shared" ref="Q428:Q451" si="814">IFERROR(O428/N428,"-")</f>
        <v>0</v>
      </c>
      <c r="R428" s="687">
        <f>'2. ГПП-ОГХК'!W249</f>
        <v>0.1</v>
      </c>
      <c r="S428" s="687">
        <f>'2. ГПП-ОГХК'!Y249</f>
        <v>0</v>
      </c>
      <c r="T428" s="687">
        <f t="shared" ref="T428:T451" si="815">IFERROR(S428-R428,"-")</f>
        <v>-0.1</v>
      </c>
      <c r="U428" s="688">
        <f t="shared" ref="U428:U451" si="816">IFERROR(S428/R428,"-")</f>
        <v>0</v>
      </c>
      <c r="V428" s="687">
        <f>'2. ГПП-ОГХК'!AC249</f>
        <v>0.1</v>
      </c>
      <c r="W428" s="687">
        <f>'2. ГПП-ОГХК'!AE249</f>
        <v>0</v>
      </c>
      <c r="X428" s="687">
        <f t="shared" ref="X428:X451" si="817">IFERROR(W428-V428,"-")</f>
        <v>-0.1</v>
      </c>
      <c r="Y428" s="688">
        <f t="shared" ref="Y428:Y451" si="818">IFERROR(W428/V428,"-")</f>
        <v>0</v>
      </c>
      <c r="Z428" s="687">
        <f>'2. ГПП-ОГХК'!AI249</f>
        <v>0.1</v>
      </c>
      <c r="AA428" s="687">
        <f>'2. ГПП-ОГХК'!AK249</f>
        <v>0</v>
      </c>
      <c r="AB428" s="687">
        <f t="shared" ref="AB428:AB451" si="819">IFERROR(AA428-Z428,"-")</f>
        <v>-0.1</v>
      </c>
      <c r="AC428" s="688">
        <f t="shared" ref="AC428:AC451" si="820">IFERROR(AA428/Z428,"-")</f>
        <v>0</v>
      </c>
      <c r="AD428" s="687">
        <f t="shared" ref="AD428:AD451" si="821">AH428+AL428+AP428</f>
        <v>0.1</v>
      </c>
      <c r="AE428" s="687">
        <f t="shared" ref="AE428:AE451" si="822">AI428+AM428+AQ428</f>
        <v>0</v>
      </c>
      <c r="AF428" s="687">
        <f t="shared" ref="AF428:AF451" si="823">IFERROR(AE428-AD428,"-")</f>
        <v>-0.1</v>
      </c>
      <c r="AG428" s="688">
        <f t="shared" ref="AG428:AG451" si="824">IFERROR(AE428/AD428,"-")</f>
        <v>0</v>
      </c>
      <c r="AH428" s="687">
        <f>'2. ГПП-ОГХК'!AU249</f>
        <v>0.1</v>
      </c>
      <c r="AI428" s="687">
        <f>'2. ГПП-ОГХК'!AW249</f>
        <v>0</v>
      </c>
      <c r="AJ428" s="687">
        <f t="shared" ref="AJ428:AJ451" si="825">IFERROR(AI428-AH428,"-")</f>
        <v>-0.1</v>
      </c>
      <c r="AK428" s="688">
        <f t="shared" ref="AK428:AK451" si="826">IFERROR(AI428/AH428,"-")</f>
        <v>0</v>
      </c>
      <c r="AL428" s="687">
        <f>'2. ГПП-ОГХК'!BA249</f>
        <v>0</v>
      </c>
      <c r="AM428" s="687">
        <f>'2. ГПП-ОГХК'!BC249</f>
        <v>0</v>
      </c>
      <c r="AN428" s="687">
        <f t="shared" ref="AN428:AN451" si="827">IFERROR(AM428-AL428,"-")</f>
        <v>0</v>
      </c>
      <c r="AO428" s="688" t="str">
        <f t="shared" ref="AO428:AO451" si="828">IFERROR(AM428/AL428,"-")</f>
        <v>-</v>
      </c>
      <c r="AP428" s="687">
        <f>'2. ГПП-ОГХК'!BG249</f>
        <v>0</v>
      </c>
      <c r="AQ428" s="687">
        <f>'2. ГПП-ОГХК'!BI249</f>
        <v>0</v>
      </c>
      <c r="AR428" s="687">
        <f t="shared" ref="AR428:AR451" si="829">IFERROR(AQ428-AP428,"-")</f>
        <v>0</v>
      </c>
      <c r="AS428" s="688" t="str">
        <f t="shared" ref="AS428:AS451" si="830">IFERROR(AQ428/AP428,"-")</f>
        <v>-</v>
      </c>
      <c r="AT428" s="687">
        <f t="shared" ref="AT428:AT451" si="831">AX428+BB428+BF428</f>
        <v>0.1</v>
      </c>
      <c r="AU428" s="687">
        <f t="shared" ref="AU428:AU451" si="832">AY428+BC428+BG428</f>
        <v>0</v>
      </c>
      <c r="AV428" s="687">
        <f t="shared" ref="AV428:AV451" si="833">IFERROR(AU428-AT428,"-")</f>
        <v>-0.1</v>
      </c>
      <c r="AW428" s="688">
        <f t="shared" ref="AW428:AW451" si="834">IFERROR(AU428/AT428,"-")</f>
        <v>0</v>
      </c>
      <c r="AX428" s="687">
        <f>'2. ГПП-ОГХК'!BS249</f>
        <v>0</v>
      </c>
      <c r="AY428" s="687">
        <f>'2. ГПП-ОГХК'!BU249</f>
        <v>0</v>
      </c>
      <c r="AZ428" s="687">
        <f t="shared" ref="AZ428:AZ451" si="835">IFERROR(AY428-AX428,"-")</f>
        <v>0</v>
      </c>
      <c r="BA428" s="688" t="str">
        <f t="shared" ref="BA428:BA451" si="836">IFERROR(AY428/AX428,"-")</f>
        <v>-</v>
      </c>
      <c r="BB428" s="687">
        <f>'2. ГПП-ОГХК'!BY249</f>
        <v>0</v>
      </c>
      <c r="BC428" s="687">
        <f>'2. ГПП-ОГХК'!CA249</f>
        <v>0</v>
      </c>
      <c r="BD428" s="687">
        <f t="shared" ref="BD428:BD451" si="837">IFERROR(BC428-BB428,"-")</f>
        <v>0</v>
      </c>
      <c r="BE428" s="688" t="str">
        <f t="shared" ref="BE428:BE451" si="838">IFERROR(BC428/BB428,"-")</f>
        <v>-</v>
      </c>
      <c r="BF428" s="687">
        <f>'2. ГПП-ОГХК'!CE249</f>
        <v>0.1</v>
      </c>
      <c r="BG428" s="687">
        <f>'2. ГПП-ОГХК'!CG249</f>
        <v>0</v>
      </c>
      <c r="BH428" s="687">
        <f t="shared" ref="BH428:BH451" si="839">IFERROR(BG428-BF428,"-")</f>
        <v>-0.1</v>
      </c>
      <c r="BI428" s="688">
        <f t="shared" ref="BI428:BI451" si="840">IFERROR(BG428/BF428,"-")</f>
        <v>0</v>
      </c>
      <c r="BJ428" s="687">
        <f t="shared" ref="BJ428:BJ451" si="841">BN428+BR428+BV428</f>
        <v>0.30000000000000004</v>
      </c>
      <c r="BK428" s="687">
        <f t="shared" ref="BK428:BK451" si="842">BO428+BS428+BW428</f>
        <v>0</v>
      </c>
      <c r="BL428" s="687">
        <f t="shared" ref="BL428:BL451" si="843">IFERROR(BK428-BJ428,"-")</f>
        <v>-0.30000000000000004</v>
      </c>
      <c r="BM428" s="688">
        <f t="shared" ref="BM428:BM451" si="844">IFERROR(BK428/BJ428,"-")</f>
        <v>0</v>
      </c>
      <c r="BN428" s="687">
        <f>'2. ГПП-ОГХК'!CQ249</f>
        <v>0.1</v>
      </c>
      <c r="BO428" s="687">
        <f>'2. ГПП-ОГХК'!CS249</f>
        <v>0</v>
      </c>
      <c r="BP428" s="687">
        <f t="shared" ref="BP428:BP451" si="845">IFERROR(BO428-BN428,"-")</f>
        <v>-0.1</v>
      </c>
      <c r="BQ428" s="688">
        <f t="shared" ref="BQ428:BQ451" si="846">IFERROR(BO428/BN428,"-")</f>
        <v>0</v>
      </c>
      <c r="BR428" s="687">
        <f>'2. ГПП-ОГХК'!CW249</f>
        <v>0.1</v>
      </c>
      <c r="BS428" s="687">
        <f>'2. ГПП-ОГХК'!CY249</f>
        <v>0</v>
      </c>
      <c r="BT428" s="687">
        <f t="shared" ref="BT428:BT451" si="847">IFERROR(BS428-BR428,"-")</f>
        <v>-0.1</v>
      </c>
      <c r="BU428" s="688">
        <f t="shared" ref="BU428:BU451" si="848">IFERROR(BS428/BR428,"-")</f>
        <v>0</v>
      </c>
      <c r="BV428" s="687">
        <f>'2. ГПП-ОГХК'!DC249</f>
        <v>0.1</v>
      </c>
      <c r="BW428" s="687">
        <f>'2. ГПП-ОГХК'!DE249</f>
        <v>0</v>
      </c>
      <c r="BX428" s="687">
        <f t="shared" ref="BX428:BX451" si="849">IFERROR(BW428-BV428,"-")</f>
        <v>-0.1</v>
      </c>
      <c r="BY428" s="688">
        <f t="shared" ref="BY428:BY451" si="850">IFERROR(BW428/BV428,"-")</f>
        <v>0</v>
      </c>
    </row>
    <row r="429" spans="2:77" ht="20.100000000000001" customHeight="1">
      <c r="C429" s="693" t="s">
        <v>164</v>
      </c>
      <c r="D429" s="528"/>
      <c r="E429" s="528"/>
      <c r="F429" s="529"/>
      <c r="G429" s="530" t="s">
        <v>538</v>
      </c>
      <c r="H429" s="530"/>
      <c r="I429" s="694" t="s">
        <v>169</v>
      </c>
      <c r="J429" s="687">
        <f t="shared" si="807"/>
        <v>0.5</v>
      </c>
      <c r="K429" s="687">
        <f t="shared" si="808"/>
        <v>0</v>
      </c>
      <c r="L429" s="687">
        <f t="shared" si="809"/>
        <v>-0.5</v>
      </c>
      <c r="M429" s="688">
        <f t="shared" si="810"/>
        <v>0</v>
      </c>
      <c r="N429" s="687">
        <f t="shared" si="811"/>
        <v>0</v>
      </c>
      <c r="O429" s="687">
        <f t="shared" si="812"/>
        <v>0</v>
      </c>
      <c r="P429" s="687">
        <f t="shared" si="813"/>
        <v>0</v>
      </c>
      <c r="Q429" s="688" t="str">
        <f t="shared" si="814"/>
        <v>-</v>
      </c>
      <c r="R429" s="687">
        <f>'2. ГПП-ОГХК'!W250</f>
        <v>0</v>
      </c>
      <c r="S429" s="687">
        <f>'2. ГПП-ОГХК'!Y250</f>
        <v>0</v>
      </c>
      <c r="T429" s="687">
        <f t="shared" si="815"/>
        <v>0</v>
      </c>
      <c r="U429" s="688" t="str">
        <f t="shared" si="816"/>
        <v>-</v>
      </c>
      <c r="V429" s="687">
        <f>'2. ГПП-ОГХК'!AC250</f>
        <v>0</v>
      </c>
      <c r="W429" s="687">
        <f>'2. ГПП-ОГХК'!AE250</f>
        <v>0</v>
      </c>
      <c r="X429" s="687">
        <f t="shared" si="817"/>
        <v>0</v>
      </c>
      <c r="Y429" s="688" t="str">
        <f t="shared" si="818"/>
        <v>-</v>
      </c>
      <c r="Z429" s="687">
        <f>'2. ГПП-ОГХК'!AI250</f>
        <v>0</v>
      </c>
      <c r="AA429" s="687">
        <f>'2. ГПП-ОГХК'!AK250</f>
        <v>0</v>
      </c>
      <c r="AB429" s="687">
        <f t="shared" si="819"/>
        <v>0</v>
      </c>
      <c r="AC429" s="688" t="str">
        <f t="shared" si="820"/>
        <v>-</v>
      </c>
      <c r="AD429" s="687">
        <f t="shared" si="821"/>
        <v>0</v>
      </c>
      <c r="AE429" s="687">
        <f t="shared" si="822"/>
        <v>0</v>
      </c>
      <c r="AF429" s="687">
        <f t="shared" si="823"/>
        <v>0</v>
      </c>
      <c r="AG429" s="688" t="str">
        <f t="shared" si="824"/>
        <v>-</v>
      </c>
      <c r="AH429" s="687">
        <f>'2. ГПП-ОГХК'!AU250</f>
        <v>0</v>
      </c>
      <c r="AI429" s="687">
        <f>'2. ГПП-ОГХК'!AW250</f>
        <v>0</v>
      </c>
      <c r="AJ429" s="687">
        <f t="shared" si="825"/>
        <v>0</v>
      </c>
      <c r="AK429" s="688" t="str">
        <f t="shared" si="826"/>
        <v>-</v>
      </c>
      <c r="AL429" s="687">
        <f>'2. ГПП-ОГХК'!BA250</f>
        <v>0</v>
      </c>
      <c r="AM429" s="687">
        <f>'2. ГПП-ОГХК'!BC250</f>
        <v>0</v>
      </c>
      <c r="AN429" s="687">
        <f t="shared" si="827"/>
        <v>0</v>
      </c>
      <c r="AO429" s="688" t="str">
        <f t="shared" si="828"/>
        <v>-</v>
      </c>
      <c r="AP429" s="687">
        <f>'2. ГПП-ОГХК'!BG250</f>
        <v>0</v>
      </c>
      <c r="AQ429" s="687">
        <f>'2. ГПП-ОГХК'!BI250</f>
        <v>0</v>
      </c>
      <c r="AR429" s="687">
        <f t="shared" si="829"/>
        <v>0</v>
      </c>
      <c r="AS429" s="688" t="str">
        <f t="shared" si="830"/>
        <v>-</v>
      </c>
      <c r="AT429" s="687">
        <f t="shared" si="831"/>
        <v>0.2</v>
      </c>
      <c r="AU429" s="687">
        <f t="shared" si="832"/>
        <v>0</v>
      </c>
      <c r="AV429" s="687">
        <f t="shared" si="833"/>
        <v>-0.2</v>
      </c>
      <c r="AW429" s="688">
        <f t="shared" si="834"/>
        <v>0</v>
      </c>
      <c r="AX429" s="687">
        <f>'2. ГПП-ОГХК'!BS250</f>
        <v>0.1</v>
      </c>
      <c r="AY429" s="687">
        <f>'2. ГПП-ОГХК'!BU250</f>
        <v>0</v>
      </c>
      <c r="AZ429" s="687">
        <f t="shared" si="835"/>
        <v>-0.1</v>
      </c>
      <c r="BA429" s="688">
        <f t="shared" si="836"/>
        <v>0</v>
      </c>
      <c r="BB429" s="687">
        <f>'2. ГПП-ОГХК'!BY250</f>
        <v>0.1</v>
      </c>
      <c r="BC429" s="687">
        <f>'2. ГПП-ОГХК'!CA250</f>
        <v>0</v>
      </c>
      <c r="BD429" s="687">
        <f t="shared" si="837"/>
        <v>-0.1</v>
      </c>
      <c r="BE429" s="688">
        <f t="shared" si="838"/>
        <v>0</v>
      </c>
      <c r="BF429" s="687">
        <f>'2. ГПП-ОГХК'!CE250</f>
        <v>0</v>
      </c>
      <c r="BG429" s="687">
        <f>'2. ГПП-ОГХК'!CG250</f>
        <v>0</v>
      </c>
      <c r="BH429" s="687">
        <f t="shared" si="839"/>
        <v>0</v>
      </c>
      <c r="BI429" s="688" t="str">
        <f t="shared" si="840"/>
        <v>-</v>
      </c>
      <c r="BJ429" s="687">
        <f t="shared" si="841"/>
        <v>0.30000000000000004</v>
      </c>
      <c r="BK429" s="687">
        <f t="shared" si="842"/>
        <v>0</v>
      </c>
      <c r="BL429" s="687">
        <f t="shared" si="843"/>
        <v>-0.30000000000000004</v>
      </c>
      <c r="BM429" s="688">
        <f t="shared" si="844"/>
        <v>0</v>
      </c>
      <c r="BN429" s="687">
        <f>'2. ГПП-ОГХК'!CQ250</f>
        <v>0.1</v>
      </c>
      <c r="BO429" s="687">
        <f>'2. ГПП-ОГХК'!CS250</f>
        <v>0</v>
      </c>
      <c r="BP429" s="687">
        <f t="shared" si="845"/>
        <v>-0.1</v>
      </c>
      <c r="BQ429" s="688">
        <f t="shared" si="846"/>
        <v>0</v>
      </c>
      <c r="BR429" s="687">
        <f>'2. ГПП-ОГХК'!CW250</f>
        <v>0.1</v>
      </c>
      <c r="BS429" s="687">
        <f>'2. ГПП-ОГХК'!CY250</f>
        <v>0</v>
      </c>
      <c r="BT429" s="687">
        <f t="shared" si="847"/>
        <v>-0.1</v>
      </c>
      <c r="BU429" s="688">
        <f t="shared" si="848"/>
        <v>0</v>
      </c>
      <c r="BV429" s="687">
        <f>'2. ГПП-ОГХК'!DC250</f>
        <v>0.1</v>
      </c>
      <c r="BW429" s="687">
        <f>'2. ГПП-ОГХК'!DE250</f>
        <v>0</v>
      </c>
      <c r="BX429" s="687">
        <f t="shared" si="849"/>
        <v>-0.1</v>
      </c>
      <c r="BY429" s="688">
        <f t="shared" si="850"/>
        <v>0</v>
      </c>
    </row>
    <row r="430" spans="2:77" ht="20.100000000000001" customHeight="1">
      <c r="C430" s="424" t="s">
        <v>180</v>
      </c>
      <c r="D430" s="528"/>
      <c r="E430" s="528"/>
      <c r="F430" s="529"/>
      <c r="G430" s="530" t="s">
        <v>497</v>
      </c>
      <c r="H430" s="530"/>
      <c r="I430" s="446" t="s">
        <v>169</v>
      </c>
      <c r="J430" s="687">
        <f t="shared" si="807"/>
        <v>1.2599999999999998</v>
      </c>
      <c r="K430" s="687">
        <f t="shared" si="808"/>
        <v>0</v>
      </c>
      <c r="L430" s="687">
        <f t="shared" si="809"/>
        <v>-1.2599999999999998</v>
      </c>
      <c r="M430" s="688">
        <f t="shared" si="810"/>
        <v>0</v>
      </c>
      <c r="N430" s="687">
        <f t="shared" si="811"/>
        <v>0.33999999999999997</v>
      </c>
      <c r="O430" s="687">
        <f t="shared" si="812"/>
        <v>0</v>
      </c>
      <c r="P430" s="687">
        <f t="shared" si="813"/>
        <v>-0.33999999999999997</v>
      </c>
      <c r="Q430" s="688">
        <f t="shared" si="814"/>
        <v>0</v>
      </c>
      <c r="R430" s="687">
        <f>'7. ГД Ямбург'!W37</f>
        <v>0.12</v>
      </c>
      <c r="S430" s="687">
        <f>'7. ГД Ямбург'!Y37</f>
        <v>0</v>
      </c>
      <c r="T430" s="687">
        <f t="shared" si="815"/>
        <v>-0.12</v>
      </c>
      <c r="U430" s="688">
        <f t="shared" si="816"/>
        <v>0</v>
      </c>
      <c r="V430" s="687">
        <f>'7. ГД Ямбург'!AC37</f>
        <v>0.1</v>
      </c>
      <c r="W430" s="687">
        <f>'7. ГД Ямбург'!AE37</f>
        <v>0</v>
      </c>
      <c r="X430" s="687">
        <f t="shared" si="817"/>
        <v>-0.1</v>
      </c>
      <c r="Y430" s="688">
        <f t="shared" si="818"/>
        <v>0</v>
      </c>
      <c r="Z430" s="687">
        <f>'7. ГД Ямбург'!AI37</f>
        <v>0.12</v>
      </c>
      <c r="AA430" s="687">
        <f>'7. ГД Ямбург'!AK37</f>
        <v>0</v>
      </c>
      <c r="AB430" s="687">
        <f t="shared" si="819"/>
        <v>-0.12</v>
      </c>
      <c r="AC430" s="688">
        <f t="shared" si="820"/>
        <v>0</v>
      </c>
      <c r="AD430" s="687">
        <f t="shared" si="821"/>
        <v>0.24</v>
      </c>
      <c r="AE430" s="687">
        <f t="shared" si="822"/>
        <v>0</v>
      </c>
      <c r="AF430" s="687">
        <f t="shared" si="823"/>
        <v>-0.24</v>
      </c>
      <c r="AG430" s="688">
        <f t="shared" si="824"/>
        <v>0</v>
      </c>
      <c r="AH430" s="687">
        <f>'7. ГД Ямбург'!AU37</f>
        <v>0.12</v>
      </c>
      <c r="AI430" s="687">
        <f>'7. ГД Ямбург'!AW37</f>
        <v>0</v>
      </c>
      <c r="AJ430" s="687">
        <f t="shared" si="825"/>
        <v>-0.12</v>
      </c>
      <c r="AK430" s="688">
        <f t="shared" si="826"/>
        <v>0</v>
      </c>
      <c r="AL430" s="687">
        <f>'7. ГД Ямбург'!BA37</f>
        <v>0.12</v>
      </c>
      <c r="AM430" s="687">
        <f>'7. ГД Ямбург'!BC37</f>
        <v>0</v>
      </c>
      <c r="AN430" s="687">
        <f t="shared" si="827"/>
        <v>-0.12</v>
      </c>
      <c r="AO430" s="688">
        <f t="shared" si="828"/>
        <v>0</v>
      </c>
      <c r="AP430" s="687">
        <f>'7. ГД Ямбург'!BG37</f>
        <v>0</v>
      </c>
      <c r="AQ430" s="687">
        <f>'7. ГД Ямбург'!BI37</f>
        <v>0</v>
      </c>
      <c r="AR430" s="687">
        <f t="shared" si="829"/>
        <v>0</v>
      </c>
      <c r="AS430" s="688" t="str">
        <f t="shared" si="830"/>
        <v>-</v>
      </c>
      <c r="AT430" s="687">
        <f t="shared" si="831"/>
        <v>0.32</v>
      </c>
      <c r="AU430" s="687">
        <f t="shared" si="832"/>
        <v>0</v>
      </c>
      <c r="AV430" s="687">
        <f t="shared" si="833"/>
        <v>-0.32</v>
      </c>
      <c r="AW430" s="688">
        <f t="shared" si="834"/>
        <v>0</v>
      </c>
      <c r="AX430" s="687">
        <f>'7. ГД Ямбург'!BS37</f>
        <v>0.1</v>
      </c>
      <c r="AY430" s="687">
        <f>'7. ГД Ямбург'!BU37</f>
        <v>0</v>
      </c>
      <c r="AZ430" s="687">
        <f t="shared" si="835"/>
        <v>-0.1</v>
      </c>
      <c r="BA430" s="688">
        <f t="shared" si="836"/>
        <v>0</v>
      </c>
      <c r="BB430" s="687">
        <f>'7. ГД Ямбург'!BY37</f>
        <v>0.1</v>
      </c>
      <c r="BC430" s="687">
        <f>'7. ГД Ямбург'!CA37</f>
        <v>0</v>
      </c>
      <c r="BD430" s="687">
        <f t="shared" si="837"/>
        <v>-0.1</v>
      </c>
      <c r="BE430" s="688">
        <f t="shared" si="838"/>
        <v>0</v>
      </c>
      <c r="BF430" s="687">
        <f>'7. ГД Ямбург'!CE37</f>
        <v>0.12</v>
      </c>
      <c r="BG430" s="687">
        <f>'7. ГД Ямбург'!CG37</f>
        <v>0</v>
      </c>
      <c r="BH430" s="687">
        <f t="shared" si="839"/>
        <v>-0.12</v>
      </c>
      <c r="BI430" s="688">
        <f t="shared" si="840"/>
        <v>0</v>
      </c>
      <c r="BJ430" s="687">
        <f t="shared" si="841"/>
        <v>0.36</v>
      </c>
      <c r="BK430" s="687">
        <f t="shared" si="842"/>
        <v>0</v>
      </c>
      <c r="BL430" s="687">
        <f t="shared" si="843"/>
        <v>-0.36</v>
      </c>
      <c r="BM430" s="688">
        <f t="shared" si="844"/>
        <v>0</v>
      </c>
      <c r="BN430" s="687">
        <f>'7. ГД Ямбург'!CQ37</f>
        <v>0.12</v>
      </c>
      <c r="BO430" s="687">
        <f>'7. ГД Ямбург'!CS37</f>
        <v>0</v>
      </c>
      <c r="BP430" s="687">
        <f t="shared" si="845"/>
        <v>-0.12</v>
      </c>
      <c r="BQ430" s="688">
        <f t="shared" si="846"/>
        <v>0</v>
      </c>
      <c r="BR430" s="687">
        <f>'7. ГД Ямбург'!CW37</f>
        <v>0.12</v>
      </c>
      <c r="BS430" s="687">
        <f>'7. ГД Ямбург'!CY37</f>
        <v>0</v>
      </c>
      <c r="BT430" s="687">
        <f t="shared" si="847"/>
        <v>-0.12</v>
      </c>
      <c r="BU430" s="688">
        <f t="shared" si="848"/>
        <v>0</v>
      </c>
      <c r="BV430" s="687">
        <f>'7. ГД Ямбург'!DC37</f>
        <v>0.12</v>
      </c>
      <c r="BW430" s="687">
        <f>'7. ГД Ямбург'!DE37</f>
        <v>0</v>
      </c>
      <c r="BX430" s="687">
        <f t="shared" si="849"/>
        <v>-0.12</v>
      </c>
      <c r="BY430" s="688">
        <f t="shared" si="850"/>
        <v>0</v>
      </c>
    </row>
    <row r="431" spans="2:77" ht="20.100000000000001" customHeight="1">
      <c r="C431" s="430" t="s">
        <v>539</v>
      </c>
      <c r="D431" s="528"/>
      <c r="E431" s="528"/>
      <c r="F431" s="529"/>
      <c r="G431" s="530" t="s">
        <v>497</v>
      </c>
      <c r="H431" s="530"/>
      <c r="I431" s="694" t="s">
        <v>169</v>
      </c>
      <c r="J431" s="687">
        <f t="shared" si="807"/>
        <v>1.2599999999999998</v>
      </c>
      <c r="K431" s="687">
        <f t="shared" si="808"/>
        <v>0</v>
      </c>
      <c r="L431" s="687">
        <f t="shared" si="809"/>
        <v>-1.2599999999999998</v>
      </c>
      <c r="M431" s="688">
        <f t="shared" si="810"/>
        <v>0</v>
      </c>
      <c r="N431" s="687">
        <f t="shared" si="811"/>
        <v>0.33999999999999997</v>
      </c>
      <c r="O431" s="687">
        <f t="shared" si="812"/>
        <v>0</v>
      </c>
      <c r="P431" s="687">
        <f t="shared" si="813"/>
        <v>-0.33999999999999997</v>
      </c>
      <c r="Q431" s="688">
        <f t="shared" si="814"/>
        <v>0</v>
      </c>
      <c r="R431" s="687">
        <f>'7. ГД Ямбург'!W37</f>
        <v>0.12</v>
      </c>
      <c r="S431" s="687">
        <f>'7. ГД Ямбург'!Y37</f>
        <v>0</v>
      </c>
      <c r="T431" s="687">
        <f t="shared" si="815"/>
        <v>-0.12</v>
      </c>
      <c r="U431" s="688">
        <f t="shared" si="816"/>
        <v>0</v>
      </c>
      <c r="V431" s="687">
        <f>'7. ГД Ямбург'!AC37</f>
        <v>0.1</v>
      </c>
      <c r="W431" s="687">
        <f>'7. ГД Ямбург'!AE37</f>
        <v>0</v>
      </c>
      <c r="X431" s="687">
        <f t="shared" si="817"/>
        <v>-0.1</v>
      </c>
      <c r="Y431" s="688">
        <f t="shared" si="818"/>
        <v>0</v>
      </c>
      <c r="Z431" s="687">
        <f>'7. ГД Ямбург'!AI37</f>
        <v>0.12</v>
      </c>
      <c r="AA431" s="687">
        <f>'7. ГД Ямбург'!AK37</f>
        <v>0</v>
      </c>
      <c r="AB431" s="687">
        <f t="shared" si="819"/>
        <v>-0.12</v>
      </c>
      <c r="AC431" s="688">
        <f t="shared" si="820"/>
        <v>0</v>
      </c>
      <c r="AD431" s="687">
        <f t="shared" si="821"/>
        <v>0.24</v>
      </c>
      <c r="AE431" s="687">
        <f t="shared" si="822"/>
        <v>0</v>
      </c>
      <c r="AF431" s="687">
        <f t="shared" si="823"/>
        <v>-0.24</v>
      </c>
      <c r="AG431" s="688">
        <f t="shared" si="824"/>
        <v>0</v>
      </c>
      <c r="AH431" s="687">
        <f>'7. ГД Ямбург'!AU37</f>
        <v>0.12</v>
      </c>
      <c r="AI431" s="687">
        <f>'7. ГД Ямбург'!AW37</f>
        <v>0</v>
      </c>
      <c r="AJ431" s="687">
        <f t="shared" si="825"/>
        <v>-0.12</v>
      </c>
      <c r="AK431" s="688">
        <f t="shared" si="826"/>
        <v>0</v>
      </c>
      <c r="AL431" s="687">
        <f>'7. ГД Ямбург'!BA37</f>
        <v>0.12</v>
      </c>
      <c r="AM431" s="687">
        <f>'7. ГД Ямбург'!BC37</f>
        <v>0</v>
      </c>
      <c r="AN431" s="687">
        <f t="shared" si="827"/>
        <v>-0.12</v>
      </c>
      <c r="AO431" s="688">
        <f t="shared" si="828"/>
        <v>0</v>
      </c>
      <c r="AP431" s="687">
        <f>'7. ГД Ямбург'!BG37</f>
        <v>0</v>
      </c>
      <c r="AQ431" s="687">
        <f>'7. ГД Ямбург'!BI37</f>
        <v>0</v>
      </c>
      <c r="AR431" s="687">
        <f t="shared" si="829"/>
        <v>0</v>
      </c>
      <c r="AS431" s="688" t="str">
        <f t="shared" si="830"/>
        <v>-</v>
      </c>
      <c r="AT431" s="687">
        <f t="shared" si="831"/>
        <v>0.32</v>
      </c>
      <c r="AU431" s="687">
        <f t="shared" si="832"/>
        <v>0</v>
      </c>
      <c r="AV431" s="687">
        <f t="shared" si="833"/>
        <v>-0.32</v>
      </c>
      <c r="AW431" s="688">
        <f t="shared" si="834"/>
        <v>0</v>
      </c>
      <c r="AX431" s="687">
        <f>'7. ГД Ямбург'!BS37</f>
        <v>0.1</v>
      </c>
      <c r="AY431" s="687">
        <f>'7. ГД Ямбург'!BU37</f>
        <v>0</v>
      </c>
      <c r="AZ431" s="687">
        <f t="shared" si="835"/>
        <v>-0.1</v>
      </c>
      <c r="BA431" s="688">
        <f t="shared" si="836"/>
        <v>0</v>
      </c>
      <c r="BB431" s="687">
        <f>'7. ГД Ямбург'!BY37</f>
        <v>0.1</v>
      </c>
      <c r="BC431" s="687">
        <f>'7. ГД Ямбург'!CA37</f>
        <v>0</v>
      </c>
      <c r="BD431" s="687">
        <f t="shared" si="837"/>
        <v>-0.1</v>
      </c>
      <c r="BE431" s="688">
        <f t="shared" si="838"/>
        <v>0</v>
      </c>
      <c r="BF431" s="687">
        <f>'7. ГД Ямбург'!CE37</f>
        <v>0.12</v>
      </c>
      <c r="BG431" s="687">
        <f>'7. ГД Ямбург'!CG37</f>
        <v>0</v>
      </c>
      <c r="BH431" s="687">
        <f t="shared" si="839"/>
        <v>-0.12</v>
      </c>
      <c r="BI431" s="688">
        <f t="shared" si="840"/>
        <v>0</v>
      </c>
      <c r="BJ431" s="687">
        <f t="shared" si="841"/>
        <v>0.36</v>
      </c>
      <c r="BK431" s="687">
        <f t="shared" si="842"/>
        <v>0</v>
      </c>
      <c r="BL431" s="687">
        <f t="shared" si="843"/>
        <v>-0.36</v>
      </c>
      <c r="BM431" s="688">
        <f t="shared" si="844"/>
        <v>0</v>
      </c>
      <c r="BN431" s="687">
        <f>'7. ГД Ямбург'!CQ37</f>
        <v>0.12</v>
      </c>
      <c r="BO431" s="687">
        <f>'7. ГД Ямбург'!CS37</f>
        <v>0</v>
      </c>
      <c r="BP431" s="687">
        <f t="shared" si="845"/>
        <v>-0.12</v>
      </c>
      <c r="BQ431" s="688">
        <f t="shared" si="846"/>
        <v>0</v>
      </c>
      <c r="BR431" s="687">
        <f>'7. ГД Ямбург'!CW37</f>
        <v>0.12</v>
      </c>
      <c r="BS431" s="687">
        <f>'7. ГД Ямбург'!CY37</f>
        <v>0</v>
      </c>
      <c r="BT431" s="687">
        <f t="shared" si="847"/>
        <v>-0.12</v>
      </c>
      <c r="BU431" s="688">
        <f t="shared" si="848"/>
        <v>0</v>
      </c>
      <c r="BV431" s="687">
        <f>'7. ГД Ямбург'!DC37</f>
        <v>0.12</v>
      </c>
      <c r="BW431" s="687">
        <f>'7. ГД Ямбург'!DE37</f>
        <v>0</v>
      </c>
      <c r="BX431" s="687">
        <f t="shared" si="849"/>
        <v>-0.12</v>
      </c>
      <c r="BY431" s="688">
        <f t="shared" si="850"/>
        <v>0</v>
      </c>
    </row>
    <row r="432" spans="2:77" ht="20.100000000000001" customHeight="1">
      <c r="C432" s="424" t="s">
        <v>133</v>
      </c>
      <c r="D432" s="528"/>
      <c r="E432" s="528"/>
      <c r="F432" s="529"/>
      <c r="G432" s="530" t="s">
        <v>540</v>
      </c>
      <c r="H432" s="530"/>
      <c r="I432" s="446" t="s">
        <v>169</v>
      </c>
      <c r="J432" s="687">
        <f t="shared" si="807"/>
        <v>0</v>
      </c>
      <c r="K432" s="687">
        <f t="shared" si="808"/>
        <v>0</v>
      </c>
      <c r="L432" s="687">
        <f t="shared" si="809"/>
        <v>0</v>
      </c>
      <c r="M432" s="688" t="str">
        <f t="shared" si="810"/>
        <v>-</v>
      </c>
      <c r="N432" s="687">
        <f t="shared" si="811"/>
        <v>0</v>
      </c>
      <c r="O432" s="687">
        <f t="shared" si="812"/>
        <v>0</v>
      </c>
      <c r="P432" s="687">
        <f t="shared" si="813"/>
        <v>0</v>
      </c>
      <c r="Q432" s="688" t="str">
        <f t="shared" si="814"/>
        <v>-</v>
      </c>
      <c r="R432" s="687">
        <f>'2. ГПП-ОГХК'!W252</f>
        <v>0</v>
      </c>
      <c r="S432" s="687">
        <f>'2. ГПП-ОГХК'!Y252</f>
        <v>0</v>
      </c>
      <c r="T432" s="687">
        <f t="shared" si="815"/>
        <v>0</v>
      </c>
      <c r="U432" s="688" t="str">
        <f t="shared" si="816"/>
        <v>-</v>
      </c>
      <c r="V432" s="687">
        <f>'2. ГПП-ОГХК'!AC252</f>
        <v>0</v>
      </c>
      <c r="W432" s="687">
        <f>'2. ГПП-ОГХК'!AE252</f>
        <v>0</v>
      </c>
      <c r="X432" s="687">
        <f t="shared" si="817"/>
        <v>0</v>
      </c>
      <c r="Y432" s="688" t="str">
        <f t="shared" si="818"/>
        <v>-</v>
      </c>
      <c r="Z432" s="687">
        <f>'2. ГПП-ОГХК'!AI252</f>
        <v>0</v>
      </c>
      <c r="AA432" s="687">
        <f>'2. ГПП-ОГХК'!AK252</f>
        <v>0</v>
      </c>
      <c r="AB432" s="687">
        <f t="shared" si="819"/>
        <v>0</v>
      </c>
      <c r="AC432" s="688" t="str">
        <f t="shared" si="820"/>
        <v>-</v>
      </c>
      <c r="AD432" s="687">
        <f t="shared" si="821"/>
        <v>0</v>
      </c>
      <c r="AE432" s="687">
        <f t="shared" si="822"/>
        <v>0</v>
      </c>
      <c r="AF432" s="687">
        <f t="shared" si="823"/>
        <v>0</v>
      </c>
      <c r="AG432" s="688" t="str">
        <f t="shared" si="824"/>
        <v>-</v>
      </c>
      <c r="AH432" s="687">
        <f>'2. ГПП-ОГХК'!AU252</f>
        <v>0</v>
      </c>
      <c r="AI432" s="687">
        <f>'2. ГПП-ОГХК'!AW252</f>
        <v>0</v>
      </c>
      <c r="AJ432" s="687">
        <f t="shared" si="825"/>
        <v>0</v>
      </c>
      <c r="AK432" s="688" t="str">
        <f t="shared" si="826"/>
        <v>-</v>
      </c>
      <c r="AL432" s="687">
        <f>'2. ГПП-ОГХК'!BA252</f>
        <v>0</v>
      </c>
      <c r="AM432" s="687">
        <f>'2. ГПП-ОГХК'!BC252</f>
        <v>0</v>
      </c>
      <c r="AN432" s="687">
        <f t="shared" si="827"/>
        <v>0</v>
      </c>
      <c r="AO432" s="688" t="str">
        <f t="shared" si="828"/>
        <v>-</v>
      </c>
      <c r="AP432" s="687">
        <f>'2. ГПП-ОГХК'!BG252</f>
        <v>0</v>
      </c>
      <c r="AQ432" s="687">
        <f>'2. ГПП-ОГХК'!BI252</f>
        <v>0</v>
      </c>
      <c r="AR432" s="687">
        <f t="shared" si="829"/>
        <v>0</v>
      </c>
      <c r="AS432" s="688" t="str">
        <f t="shared" si="830"/>
        <v>-</v>
      </c>
      <c r="AT432" s="687">
        <f t="shared" si="831"/>
        <v>0</v>
      </c>
      <c r="AU432" s="687">
        <f t="shared" si="832"/>
        <v>0</v>
      </c>
      <c r="AV432" s="687">
        <f t="shared" si="833"/>
        <v>0</v>
      </c>
      <c r="AW432" s="688" t="str">
        <f t="shared" si="834"/>
        <v>-</v>
      </c>
      <c r="AX432" s="687">
        <f>'2. ГПП-ОГХК'!BS252</f>
        <v>0</v>
      </c>
      <c r="AY432" s="687">
        <f>'2. ГПП-ОГХК'!BU252</f>
        <v>0</v>
      </c>
      <c r="AZ432" s="687">
        <f t="shared" si="835"/>
        <v>0</v>
      </c>
      <c r="BA432" s="688" t="str">
        <f t="shared" si="836"/>
        <v>-</v>
      </c>
      <c r="BB432" s="687">
        <f>'2. ГПП-ОГХК'!BY252</f>
        <v>0</v>
      </c>
      <c r="BC432" s="687">
        <f>'2. ГПП-ОГХК'!CA252</f>
        <v>0</v>
      </c>
      <c r="BD432" s="687">
        <f t="shared" si="837"/>
        <v>0</v>
      </c>
      <c r="BE432" s="688" t="str">
        <f t="shared" si="838"/>
        <v>-</v>
      </c>
      <c r="BF432" s="687">
        <f>'2. ГПП-ОГХК'!CE252</f>
        <v>0</v>
      </c>
      <c r="BG432" s="687">
        <f>'2. ГПП-ОГХК'!CG252</f>
        <v>0</v>
      </c>
      <c r="BH432" s="687">
        <f t="shared" si="839"/>
        <v>0</v>
      </c>
      <c r="BI432" s="688" t="str">
        <f t="shared" si="840"/>
        <v>-</v>
      </c>
      <c r="BJ432" s="687">
        <f t="shared" si="841"/>
        <v>0</v>
      </c>
      <c r="BK432" s="687">
        <f t="shared" si="842"/>
        <v>0</v>
      </c>
      <c r="BL432" s="687">
        <f t="shared" si="843"/>
        <v>0</v>
      </c>
      <c r="BM432" s="688" t="str">
        <f t="shared" si="844"/>
        <v>-</v>
      </c>
      <c r="BN432" s="687">
        <f>'2. ГПП-ОГХК'!CQ252</f>
        <v>0</v>
      </c>
      <c r="BO432" s="687">
        <f>'2. ГПП-ОГХК'!CS252</f>
        <v>0</v>
      </c>
      <c r="BP432" s="687">
        <f t="shared" si="845"/>
        <v>0</v>
      </c>
      <c r="BQ432" s="688" t="str">
        <f t="shared" si="846"/>
        <v>-</v>
      </c>
      <c r="BR432" s="687">
        <f>'2. ГПП-ОГХК'!CW252</f>
        <v>0</v>
      </c>
      <c r="BS432" s="687">
        <f>'2. ГПП-ОГХК'!CY252</f>
        <v>0</v>
      </c>
      <c r="BT432" s="687">
        <f t="shared" si="847"/>
        <v>0</v>
      </c>
      <c r="BU432" s="688" t="str">
        <f t="shared" si="848"/>
        <v>-</v>
      </c>
      <c r="BV432" s="687">
        <f>'2. ГПП-ОГХК'!DC252</f>
        <v>0</v>
      </c>
      <c r="BW432" s="687">
        <f>'2. ГПП-ОГХК'!DE252</f>
        <v>0</v>
      </c>
      <c r="BX432" s="687">
        <f t="shared" si="849"/>
        <v>0</v>
      </c>
      <c r="BY432" s="688" t="str">
        <f t="shared" si="850"/>
        <v>-</v>
      </c>
    </row>
    <row r="433" spans="2:77" ht="20.100000000000001" customHeight="1">
      <c r="C433" s="436" t="s">
        <v>103</v>
      </c>
      <c r="D433" s="528"/>
      <c r="E433" s="528"/>
      <c r="F433" s="529"/>
      <c r="G433" s="530" t="s">
        <v>540</v>
      </c>
      <c r="H433" s="530"/>
      <c r="I433" s="691" t="s">
        <v>169</v>
      </c>
      <c r="J433" s="687">
        <f t="shared" si="807"/>
        <v>0</v>
      </c>
      <c r="K433" s="687">
        <f t="shared" si="808"/>
        <v>0</v>
      </c>
      <c r="L433" s="687">
        <f t="shared" si="809"/>
        <v>0</v>
      </c>
      <c r="M433" s="688" t="str">
        <f t="shared" si="810"/>
        <v>-</v>
      </c>
      <c r="N433" s="687">
        <f t="shared" si="811"/>
        <v>0</v>
      </c>
      <c r="O433" s="687">
        <f t="shared" si="812"/>
        <v>0</v>
      </c>
      <c r="P433" s="687">
        <f t="shared" si="813"/>
        <v>0</v>
      </c>
      <c r="Q433" s="688" t="str">
        <f t="shared" si="814"/>
        <v>-</v>
      </c>
      <c r="R433" s="687">
        <f>'2. ГПП-ОГХК'!W252</f>
        <v>0</v>
      </c>
      <c r="S433" s="687">
        <f>'2. ГПП-ОГХК'!Y252</f>
        <v>0</v>
      </c>
      <c r="T433" s="687">
        <f t="shared" si="815"/>
        <v>0</v>
      </c>
      <c r="U433" s="688" t="str">
        <f t="shared" si="816"/>
        <v>-</v>
      </c>
      <c r="V433" s="687">
        <f>'2. ГПП-ОГХК'!AC252</f>
        <v>0</v>
      </c>
      <c r="W433" s="687">
        <f>'2. ГПП-ОГХК'!AE252</f>
        <v>0</v>
      </c>
      <c r="X433" s="687">
        <f t="shared" si="817"/>
        <v>0</v>
      </c>
      <c r="Y433" s="688" t="str">
        <f t="shared" si="818"/>
        <v>-</v>
      </c>
      <c r="Z433" s="687">
        <f>'2. ГПП-ОГХК'!AI252</f>
        <v>0</v>
      </c>
      <c r="AA433" s="687">
        <f>'2. ГПП-ОГХК'!AK252</f>
        <v>0</v>
      </c>
      <c r="AB433" s="687">
        <f t="shared" si="819"/>
        <v>0</v>
      </c>
      <c r="AC433" s="688" t="str">
        <f t="shared" si="820"/>
        <v>-</v>
      </c>
      <c r="AD433" s="687">
        <f t="shared" si="821"/>
        <v>0</v>
      </c>
      <c r="AE433" s="687">
        <f t="shared" si="822"/>
        <v>0</v>
      </c>
      <c r="AF433" s="687">
        <f t="shared" si="823"/>
        <v>0</v>
      </c>
      <c r="AG433" s="688" t="str">
        <f t="shared" si="824"/>
        <v>-</v>
      </c>
      <c r="AH433" s="687">
        <f>'2. ГПП-ОГХК'!AU252</f>
        <v>0</v>
      </c>
      <c r="AI433" s="687">
        <f>'2. ГПП-ОГХК'!AW252</f>
        <v>0</v>
      </c>
      <c r="AJ433" s="687">
        <f t="shared" si="825"/>
        <v>0</v>
      </c>
      <c r="AK433" s="688" t="str">
        <f t="shared" si="826"/>
        <v>-</v>
      </c>
      <c r="AL433" s="687">
        <f>'2. ГПП-ОГХК'!BA252</f>
        <v>0</v>
      </c>
      <c r="AM433" s="687">
        <f>'2. ГПП-ОГХК'!BC252</f>
        <v>0</v>
      </c>
      <c r="AN433" s="687">
        <f t="shared" si="827"/>
        <v>0</v>
      </c>
      <c r="AO433" s="688" t="str">
        <f t="shared" si="828"/>
        <v>-</v>
      </c>
      <c r="AP433" s="687">
        <f>'2. ГПП-ОГХК'!BG252</f>
        <v>0</v>
      </c>
      <c r="AQ433" s="687">
        <f>'2. ГПП-ОГХК'!BI252</f>
        <v>0</v>
      </c>
      <c r="AR433" s="687">
        <f t="shared" si="829"/>
        <v>0</v>
      </c>
      <c r="AS433" s="688" t="str">
        <f t="shared" si="830"/>
        <v>-</v>
      </c>
      <c r="AT433" s="687">
        <f t="shared" si="831"/>
        <v>0</v>
      </c>
      <c r="AU433" s="687">
        <f t="shared" si="832"/>
        <v>0</v>
      </c>
      <c r="AV433" s="687">
        <f t="shared" si="833"/>
        <v>0</v>
      </c>
      <c r="AW433" s="688" t="str">
        <f t="shared" si="834"/>
        <v>-</v>
      </c>
      <c r="AX433" s="687">
        <f>'2. ГПП-ОГХК'!BS252</f>
        <v>0</v>
      </c>
      <c r="AY433" s="687">
        <f>'2. ГПП-ОГХК'!BU252</f>
        <v>0</v>
      </c>
      <c r="AZ433" s="687">
        <f t="shared" si="835"/>
        <v>0</v>
      </c>
      <c r="BA433" s="688" t="str">
        <f t="shared" si="836"/>
        <v>-</v>
      </c>
      <c r="BB433" s="687">
        <f>'2. ГПП-ОГХК'!BY252</f>
        <v>0</v>
      </c>
      <c r="BC433" s="687">
        <f>'2. ГПП-ОГХК'!CA252</f>
        <v>0</v>
      </c>
      <c r="BD433" s="687">
        <f t="shared" si="837"/>
        <v>0</v>
      </c>
      <c r="BE433" s="688" t="str">
        <f t="shared" si="838"/>
        <v>-</v>
      </c>
      <c r="BF433" s="687">
        <f>'2. ГПП-ОГХК'!CE252</f>
        <v>0</v>
      </c>
      <c r="BG433" s="687">
        <f>'2. ГПП-ОГХК'!CG252</f>
        <v>0</v>
      </c>
      <c r="BH433" s="687">
        <f t="shared" si="839"/>
        <v>0</v>
      </c>
      <c r="BI433" s="688" t="str">
        <f t="shared" si="840"/>
        <v>-</v>
      </c>
      <c r="BJ433" s="687">
        <f t="shared" si="841"/>
        <v>0</v>
      </c>
      <c r="BK433" s="687">
        <f t="shared" si="842"/>
        <v>0</v>
      </c>
      <c r="BL433" s="687">
        <f t="shared" si="843"/>
        <v>0</v>
      </c>
      <c r="BM433" s="688" t="str">
        <f t="shared" si="844"/>
        <v>-</v>
      </c>
      <c r="BN433" s="687">
        <f>'2. ГПП-ОГХК'!CQ252</f>
        <v>0</v>
      </c>
      <c r="BO433" s="687">
        <f>'2. ГПП-ОГХК'!CS252</f>
        <v>0</v>
      </c>
      <c r="BP433" s="687">
        <f t="shared" si="845"/>
        <v>0</v>
      </c>
      <c r="BQ433" s="688" t="str">
        <f t="shared" si="846"/>
        <v>-</v>
      </c>
      <c r="BR433" s="687">
        <f>'2. ГПП-ОГХК'!CW252</f>
        <v>0</v>
      </c>
      <c r="BS433" s="687">
        <f>'2. ГПП-ОГХК'!CY252</f>
        <v>0</v>
      </c>
      <c r="BT433" s="687">
        <f t="shared" si="847"/>
        <v>0</v>
      </c>
      <c r="BU433" s="688" t="str">
        <f t="shared" si="848"/>
        <v>-</v>
      </c>
      <c r="BV433" s="687">
        <f>'2. ГПП-ОГХК'!DC252</f>
        <v>0</v>
      </c>
      <c r="BW433" s="687">
        <f>'2. ГПП-ОГХК'!DE252</f>
        <v>0</v>
      </c>
      <c r="BX433" s="687">
        <f t="shared" si="849"/>
        <v>0</v>
      </c>
      <c r="BY433" s="688" t="str">
        <f t="shared" si="850"/>
        <v>-</v>
      </c>
    </row>
    <row r="434" spans="2:77" ht="20.100000000000001" customHeight="1">
      <c r="C434" s="424" t="s">
        <v>141</v>
      </c>
      <c r="D434" s="528"/>
      <c r="E434" s="528"/>
      <c r="F434" s="529"/>
      <c r="G434" s="530" t="s">
        <v>541</v>
      </c>
      <c r="H434" s="530"/>
      <c r="I434" s="8" t="s">
        <v>169</v>
      </c>
      <c r="J434" s="687">
        <f t="shared" si="807"/>
        <v>1.6</v>
      </c>
      <c r="K434" s="687">
        <f t="shared" si="808"/>
        <v>0</v>
      </c>
      <c r="L434" s="687">
        <f t="shared" si="809"/>
        <v>-1.6</v>
      </c>
      <c r="M434" s="688">
        <f t="shared" si="810"/>
        <v>0</v>
      </c>
      <c r="N434" s="687">
        <f t="shared" si="811"/>
        <v>0.4</v>
      </c>
      <c r="O434" s="687">
        <f t="shared" si="812"/>
        <v>0</v>
      </c>
      <c r="P434" s="687">
        <f t="shared" si="813"/>
        <v>-0.4</v>
      </c>
      <c r="Q434" s="688">
        <f t="shared" si="814"/>
        <v>0</v>
      </c>
      <c r="R434" s="687">
        <f>'3. ГПП-СГПЗ'!W49</f>
        <v>0.2</v>
      </c>
      <c r="S434" s="687">
        <f>'3. ГПП-СГПЗ'!Y49</f>
        <v>0</v>
      </c>
      <c r="T434" s="687">
        <f t="shared" si="815"/>
        <v>-0.2</v>
      </c>
      <c r="U434" s="688">
        <f t="shared" si="816"/>
        <v>0</v>
      </c>
      <c r="V434" s="687">
        <f>'3. ГПП-СГПЗ'!AC49</f>
        <v>0.1</v>
      </c>
      <c r="W434" s="687">
        <f>'3. ГПП-СГПЗ'!AE49</f>
        <v>0</v>
      </c>
      <c r="X434" s="687">
        <f t="shared" si="817"/>
        <v>-0.1</v>
      </c>
      <c r="Y434" s="688">
        <f t="shared" si="818"/>
        <v>0</v>
      </c>
      <c r="Z434" s="687">
        <f>'3. ГПП-СГПЗ'!AI49</f>
        <v>0.1</v>
      </c>
      <c r="AA434" s="687">
        <f>'3. ГПП-СГПЗ'!AK49</f>
        <v>0</v>
      </c>
      <c r="AB434" s="687">
        <f t="shared" si="819"/>
        <v>-0.1</v>
      </c>
      <c r="AC434" s="688">
        <f t="shared" si="820"/>
        <v>0</v>
      </c>
      <c r="AD434" s="687">
        <f t="shared" si="821"/>
        <v>0.30000000000000004</v>
      </c>
      <c r="AE434" s="687">
        <f t="shared" si="822"/>
        <v>0</v>
      </c>
      <c r="AF434" s="687">
        <f t="shared" si="823"/>
        <v>-0.30000000000000004</v>
      </c>
      <c r="AG434" s="688">
        <f t="shared" si="824"/>
        <v>0</v>
      </c>
      <c r="AH434" s="687">
        <f>'3. ГПП-СГПЗ'!AU49</f>
        <v>0.1</v>
      </c>
      <c r="AI434" s="687">
        <f>'3. ГПП-СГПЗ'!AW49</f>
        <v>0</v>
      </c>
      <c r="AJ434" s="687">
        <f t="shared" si="825"/>
        <v>-0.1</v>
      </c>
      <c r="AK434" s="688">
        <f t="shared" si="826"/>
        <v>0</v>
      </c>
      <c r="AL434" s="687">
        <f>'3. ГПП-СГПЗ'!BA49</f>
        <v>0.1</v>
      </c>
      <c r="AM434" s="687">
        <f>'3. ГПП-СГПЗ'!BC49</f>
        <v>0</v>
      </c>
      <c r="AN434" s="687">
        <f t="shared" si="827"/>
        <v>-0.1</v>
      </c>
      <c r="AO434" s="688">
        <f t="shared" si="828"/>
        <v>0</v>
      </c>
      <c r="AP434" s="687">
        <f>'3. ГПП-СГПЗ'!BG49</f>
        <v>0.1</v>
      </c>
      <c r="AQ434" s="687">
        <f>'3. ГПП-СГПЗ'!BI49</f>
        <v>0</v>
      </c>
      <c r="AR434" s="687">
        <f t="shared" si="829"/>
        <v>-0.1</v>
      </c>
      <c r="AS434" s="688">
        <f t="shared" si="830"/>
        <v>0</v>
      </c>
      <c r="AT434" s="687">
        <f t="shared" si="831"/>
        <v>0.4</v>
      </c>
      <c r="AU434" s="687">
        <f t="shared" si="832"/>
        <v>0</v>
      </c>
      <c r="AV434" s="687">
        <f t="shared" si="833"/>
        <v>-0.4</v>
      </c>
      <c r="AW434" s="688">
        <f t="shared" si="834"/>
        <v>0</v>
      </c>
      <c r="AX434" s="687">
        <f>'3. ГПП-СГПЗ'!BS49</f>
        <v>0.1</v>
      </c>
      <c r="AY434" s="687">
        <f>'3. ГПП-СГПЗ'!BU49</f>
        <v>0</v>
      </c>
      <c r="AZ434" s="687">
        <f t="shared" si="835"/>
        <v>-0.1</v>
      </c>
      <c r="BA434" s="688">
        <f t="shared" si="836"/>
        <v>0</v>
      </c>
      <c r="BB434" s="687">
        <f>'3. ГПП-СГПЗ'!BY49</f>
        <v>0.1</v>
      </c>
      <c r="BC434" s="687">
        <f>'3. ГПП-СГПЗ'!CA49</f>
        <v>0</v>
      </c>
      <c r="BD434" s="687">
        <f t="shared" si="837"/>
        <v>-0.1</v>
      </c>
      <c r="BE434" s="688">
        <f t="shared" si="838"/>
        <v>0</v>
      </c>
      <c r="BF434" s="687">
        <f>'3. ГПП-СГПЗ'!CE49</f>
        <v>0.2</v>
      </c>
      <c r="BG434" s="687">
        <f>'3. ГПП-СГПЗ'!CG49</f>
        <v>0</v>
      </c>
      <c r="BH434" s="687">
        <f t="shared" si="839"/>
        <v>-0.2</v>
      </c>
      <c r="BI434" s="688">
        <f t="shared" si="840"/>
        <v>0</v>
      </c>
      <c r="BJ434" s="687">
        <f t="shared" si="841"/>
        <v>0.5</v>
      </c>
      <c r="BK434" s="687">
        <f t="shared" si="842"/>
        <v>0</v>
      </c>
      <c r="BL434" s="687">
        <f t="shared" si="843"/>
        <v>-0.5</v>
      </c>
      <c r="BM434" s="688">
        <f t="shared" si="844"/>
        <v>0</v>
      </c>
      <c r="BN434" s="687">
        <f>'3. ГПП-СГПЗ'!CQ49</f>
        <v>0.2</v>
      </c>
      <c r="BO434" s="687">
        <f>'3. ГПП-СГПЗ'!CS49</f>
        <v>0</v>
      </c>
      <c r="BP434" s="687">
        <f t="shared" si="845"/>
        <v>-0.2</v>
      </c>
      <c r="BQ434" s="688">
        <f t="shared" si="846"/>
        <v>0</v>
      </c>
      <c r="BR434" s="687">
        <f>'3. ГПП-СГПЗ'!CW49</f>
        <v>0.1</v>
      </c>
      <c r="BS434" s="687">
        <f>'3. ГПП-СГПЗ'!CY49</f>
        <v>0</v>
      </c>
      <c r="BT434" s="687">
        <f t="shared" si="847"/>
        <v>-0.1</v>
      </c>
      <c r="BU434" s="688">
        <f t="shared" si="848"/>
        <v>0</v>
      </c>
      <c r="BV434" s="687">
        <f>'3. ГПП-СГПЗ'!DC49</f>
        <v>0.2</v>
      </c>
      <c r="BW434" s="687">
        <f>'3. ГПП-СГПЗ'!DE49</f>
        <v>0</v>
      </c>
      <c r="BX434" s="687">
        <f t="shared" si="849"/>
        <v>-0.2</v>
      </c>
      <c r="BY434" s="688">
        <f t="shared" si="850"/>
        <v>0</v>
      </c>
    </row>
    <row r="435" spans="2:77" ht="20.100000000000001" customHeight="1">
      <c r="C435" s="436" t="s">
        <v>105</v>
      </c>
      <c r="D435" s="528"/>
      <c r="E435" s="528"/>
      <c r="F435" s="529"/>
      <c r="G435" s="530" t="s">
        <v>541</v>
      </c>
      <c r="H435" s="530"/>
      <c r="I435" s="691" t="s">
        <v>169</v>
      </c>
      <c r="J435" s="687">
        <f t="shared" si="807"/>
        <v>1.6</v>
      </c>
      <c r="K435" s="687">
        <f t="shared" si="808"/>
        <v>0</v>
      </c>
      <c r="L435" s="687">
        <f t="shared" si="809"/>
        <v>-1.6</v>
      </c>
      <c r="M435" s="688">
        <f t="shared" si="810"/>
        <v>0</v>
      </c>
      <c r="N435" s="687">
        <f t="shared" si="811"/>
        <v>0.4</v>
      </c>
      <c r="O435" s="687">
        <f t="shared" si="812"/>
        <v>0</v>
      </c>
      <c r="P435" s="687">
        <f t="shared" si="813"/>
        <v>-0.4</v>
      </c>
      <c r="Q435" s="688">
        <f t="shared" si="814"/>
        <v>0</v>
      </c>
      <c r="R435" s="687">
        <f>'3. ГПП-СГПЗ'!W49</f>
        <v>0.2</v>
      </c>
      <c r="S435" s="687">
        <f>'3. ГПП-СГПЗ'!Y49</f>
        <v>0</v>
      </c>
      <c r="T435" s="687">
        <f t="shared" si="815"/>
        <v>-0.2</v>
      </c>
      <c r="U435" s="688">
        <f t="shared" si="816"/>
        <v>0</v>
      </c>
      <c r="V435" s="687">
        <f>'3. ГПП-СГПЗ'!AC49</f>
        <v>0.1</v>
      </c>
      <c r="W435" s="687">
        <f>'3. ГПП-СГПЗ'!AE49</f>
        <v>0</v>
      </c>
      <c r="X435" s="687">
        <f t="shared" si="817"/>
        <v>-0.1</v>
      </c>
      <c r="Y435" s="688">
        <f t="shared" si="818"/>
        <v>0</v>
      </c>
      <c r="Z435" s="687">
        <f>'3. ГПП-СГПЗ'!AI49</f>
        <v>0.1</v>
      </c>
      <c r="AA435" s="687">
        <f>'3. ГПП-СГПЗ'!AK49</f>
        <v>0</v>
      </c>
      <c r="AB435" s="687">
        <f t="shared" si="819"/>
        <v>-0.1</v>
      </c>
      <c r="AC435" s="688">
        <f t="shared" si="820"/>
        <v>0</v>
      </c>
      <c r="AD435" s="687">
        <f t="shared" si="821"/>
        <v>0.30000000000000004</v>
      </c>
      <c r="AE435" s="687">
        <f t="shared" si="822"/>
        <v>0</v>
      </c>
      <c r="AF435" s="687">
        <f t="shared" si="823"/>
        <v>-0.30000000000000004</v>
      </c>
      <c r="AG435" s="688">
        <f t="shared" si="824"/>
        <v>0</v>
      </c>
      <c r="AH435" s="687">
        <f>'3. ГПП-СГПЗ'!AU49</f>
        <v>0.1</v>
      </c>
      <c r="AI435" s="687">
        <f>'3. ГПП-СГПЗ'!AW49</f>
        <v>0</v>
      </c>
      <c r="AJ435" s="687">
        <f t="shared" si="825"/>
        <v>-0.1</v>
      </c>
      <c r="AK435" s="688">
        <f t="shared" si="826"/>
        <v>0</v>
      </c>
      <c r="AL435" s="687">
        <f>'3. ГПП-СГПЗ'!BA49</f>
        <v>0.1</v>
      </c>
      <c r="AM435" s="687">
        <f>'3. ГПП-СГПЗ'!BC49</f>
        <v>0</v>
      </c>
      <c r="AN435" s="687">
        <f t="shared" si="827"/>
        <v>-0.1</v>
      </c>
      <c r="AO435" s="688">
        <f t="shared" si="828"/>
        <v>0</v>
      </c>
      <c r="AP435" s="687">
        <f>'3. ГПП-СГПЗ'!BG49</f>
        <v>0.1</v>
      </c>
      <c r="AQ435" s="687">
        <f>'3. ГПП-СГПЗ'!BI49</f>
        <v>0</v>
      </c>
      <c r="AR435" s="687">
        <f t="shared" si="829"/>
        <v>-0.1</v>
      </c>
      <c r="AS435" s="688">
        <f t="shared" si="830"/>
        <v>0</v>
      </c>
      <c r="AT435" s="687">
        <f t="shared" si="831"/>
        <v>0.4</v>
      </c>
      <c r="AU435" s="687">
        <f t="shared" si="832"/>
        <v>0</v>
      </c>
      <c r="AV435" s="687">
        <f t="shared" si="833"/>
        <v>-0.4</v>
      </c>
      <c r="AW435" s="688">
        <f t="shared" si="834"/>
        <v>0</v>
      </c>
      <c r="AX435" s="687">
        <f>'3. ГПП-СГПЗ'!BS49</f>
        <v>0.1</v>
      </c>
      <c r="AY435" s="687">
        <f>'3. ГПП-СГПЗ'!BU49</f>
        <v>0</v>
      </c>
      <c r="AZ435" s="687">
        <f t="shared" si="835"/>
        <v>-0.1</v>
      </c>
      <c r="BA435" s="688">
        <f t="shared" si="836"/>
        <v>0</v>
      </c>
      <c r="BB435" s="687">
        <f>'3. ГПП-СГПЗ'!BY49</f>
        <v>0.1</v>
      </c>
      <c r="BC435" s="687">
        <f>'3. ГПП-СГПЗ'!CA49</f>
        <v>0</v>
      </c>
      <c r="BD435" s="687">
        <f t="shared" si="837"/>
        <v>-0.1</v>
      </c>
      <c r="BE435" s="688">
        <f t="shared" si="838"/>
        <v>0</v>
      </c>
      <c r="BF435" s="687">
        <f>'3. ГПП-СГПЗ'!CE49</f>
        <v>0.2</v>
      </c>
      <c r="BG435" s="687">
        <f>'3. ГПП-СГПЗ'!CG49</f>
        <v>0</v>
      </c>
      <c r="BH435" s="687">
        <f t="shared" si="839"/>
        <v>-0.2</v>
      </c>
      <c r="BI435" s="688">
        <f t="shared" si="840"/>
        <v>0</v>
      </c>
      <c r="BJ435" s="687">
        <f t="shared" si="841"/>
        <v>0.5</v>
      </c>
      <c r="BK435" s="687">
        <f t="shared" si="842"/>
        <v>0</v>
      </c>
      <c r="BL435" s="687">
        <f t="shared" si="843"/>
        <v>-0.5</v>
      </c>
      <c r="BM435" s="688">
        <f t="shared" si="844"/>
        <v>0</v>
      </c>
      <c r="BN435" s="687">
        <f>'3. ГПП-СГПЗ'!CQ49</f>
        <v>0.2</v>
      </c>
      <c r="BO435" s="687">
        <f>'3. ГПП-СГПЗ'!CS49</f>
        <v>0</v>
      </c>
      <c r="BP435" s="687">
        <f t="shared" si="845"/>
        <v>-0.2</v>
      </c>
      <c r="BQ435" s="688">
        <f t="shared" si="846"/>
        <v>0</v>
      </c>
      <c r="BR435" s="687">
        <f>'3. ГПП-СГПЗ'!CW49</f>
        <v>0.1</v>
      </c>
      <c r="BS435" s="687">
        <f>'3. ГПП-СГПЗ'!CY49</f>
        <v>0</v>
      </c>
      <c r="BT435" s="687">
        <f t="shared" si="847"/>
        <v>-0.1</v>
      </c>
      <c r="BU435" s="688">
        <f t="shared" si="848"/>
        <v>0</v>
      </c>
      <c r="BV435" s="687">
        <f>'3. ГПП-СГПЗ'!DC49</f>
        <v>0.2</v>
      </c>
      <c r="BW435" s="687">
        <f>'3. ГПП-СГПЗ'!DE49</f>
        <v>0</v>
      </c>
      <c r="BX435" s="687">
        <f t="shared" si="849"/>
        <v>-0.2</v>
      </c>
      <c r="BY435" s="688">
        <f t="shared" si="850"/>
        <v>0</v>
      </c>
    </row>
    <row r="436" spans="2:77" ht="20.100000000000001" customHeight="1">
      <c r="C436" s="430" t="s">
        <v>431</v>
      </c>
      <c r="D436" s="528"/>
      <c r="E436" s="528"/>
      <c r="F436" s="529"/>
      <c r="G436" s="530" t="s">
        <v>541</v>
      </c>
      <c r="H436" s="530"/>
      <c r="I436" s="694" t="s">
        <v>169</v>
      </c>
      <c r="J436" s="687">
        <f t="shared" si="807"/>
        <v>1.6</v>
      </c>
      <c r="K436" s="687">
        <f t="shared" si="808"/>
        <v>0</v>
      </c>
      <c r="L436" s="687">
        <f t="shared" si="809"/>
        <v>-1.6</v>
      </c>
      <c r="M436" s="688">
        <f t="shared" si="810"/>
        <v>0</v>
      </c>
      <c r="N436" s="687">
        <f t="shared" si="811"/>
        <v>0.4</v>
      </c>
      <c r="O436" s="687">
        <f t="shared" si="812"/>
        <v>0</v>
      </c>
      <c r="P436" s="687">
        <f t="shared" si="813"/>
        <v>-0.4</v>
      </c>
      <c r="Q436" s="688">
        <f t="shared" si="814"/>
        <v>0</v>
      </c>
      <c r="R436" s="687">
        <f>'3. ГПП-СГПЗ'!W49</f>
        <v>0.2</v>
      </c>
      <c r="S436" s="687">
        <f>'3. ГПП-СГПЗ'!Y49</f>
        <v>0</v>
      </c>
      <c r="T436" s="687">
        <f t="shared" si="815"/>
        <v>-0.2</v>
      </c>
      <c r="U436" s="688">
        <f t="shared" si="816"/>
        <v>0</v>
      </c>
      <c r="V436" s="687">
        <f>'3. ГПП-СГПЗ'!AC49</f>
        <v>0.1</v>
      </c>
      <c r="W436" s="687">
        <f>'3. ГПП-СГПЗ'!AE49</f>
        <v>0</v>
      </c>
      <c r="X436" s="687">
        <f t="shared" si="817"/>
        <v>-0.1</v>
      </c>
      <c r="Y436" s="688">
        <f t="shared" si="818"/>
        <v>0</v>
      </c>
      <c r="Z436" s="687">
        <f>'3. ГПП-СГПЗ'!AI49</f>
        <v>0.1</v>
      </c>
      <c r="AA436" s="687">
        <f>'3. ГПП-СГПЗ'!AK49</f>
        <v>0</v>
      </c>
      <c r="AB436" s="687">
        <f t="shared" si="819"/>
        <v>-0.1</v>
      </c>
      <c r="AC436" s="688">
        <f t="shared" si="820"/>
        <v>0</v>
      </c>
      <c r="AD436" s="687">
        <f t="shared" si="821"/>
        <v>0.30000000000000004</v>
      </c>
      <c r="AE436" s="687">
        <f t="shared" si="822"/>
        <v>0</v>
      </c>
      <c r="AF436" s="687">
        <f t="shared" si="823"/>
        <v>-0.30000000000000004</v>
      </c>
      <c r="AG436" s="688">
        <f t="shared" si="824"/>
        <v>0</v>
      </c>
      <c r="AH436" s="687">
        <f>'3. ГПП-СГПЗ'!AU49</f>
        <v>0.1</v>
      </c>
      <c r="AI436" s="687">
        <f>'3. ГПП-СГПЗ'!AW49</f>
        <v>0</v>
      </c>
      <c r="AJ436" s="687">
        <f t="shared" si="825"/>
        <v>-0.1</v>
      </c>
      <c r="AK436" s="688">
        <f t="shared" si="826"/>
        <v>0</v>
      </c>
      <c r="AL436" s="687">
        <f>'3. ГПП-СГПЗ'!BA49</f>
        <v>0.1</v>
      </c>
      <c r="AM436" s="687">
        <f>'3. ГПП-СГПЗ'!BC49</f>
        <v>0</v>
      </c>
      <c r="AN436" s="687">
        <f t="shared" si="827"/>
        <v>-0.1</v>
      </c>
      <c r="AO436" s="688">
        <f t="shared" si="828"/>
        <v>0</v>
      </c>
      <c r="AP436" s="687">
        <f>'3. ГПП-СГПЗ'!BG49</f>
        <v>0.1</v>
      </c>
      <c r="AQ436" s="687">
        <f>'3. ГПП-СГПЗ'!BI49</f>
        <v>0</v>
      </c>
      <c r="AR436" s="687">
        <f t="shared" si="829"/>
        <v>-0.1</v>
      </c>
      <c r="AS436" s="688">
        <f t="shared" si="830"/>
        <v>0</v>
      </c>
      <c r="AT436" s="687">
        <f t="shared" si="831"/>
        <v>0.4</v>
      </c>
      <c r="AU436" s="687">
        <f t="shared" si="832"/>
        <v>0</v>
      </c>
      <c r="AV436" s="687">
        <f t="shared" si="833"/>
        <v>-0.4</v>
      </c>
      <c r="AW436" s="688">
        <f t="shared" si="834"/>
        <v>0</v>
      </c>
      <c r="AX436" s="687">
        <f>'3. ГПП-СГПЗ'!BS49</f>
        <v>0.1</v>
      </c>
      <c r="AY436" s="687">
        <f>'3. ГПП-СГПЗ'!BU49</f>
        <v>0</v>
      </c>
      <c r="AZ436" s="687">
        <f t="shared" si="835"/>
        <v>-0.1</v>
      </c>
      <c r="BA436" s="688">
        <f t="shared" si="836"/>
        <v>0</v>
      </c>
      <c r="BB436" s="687">
        <f>'3. ГПП-СГПЗ'!BY49</f>
        <v>0.1</v>
      </c>
      <c r="BC436" s="687">
        <f>'3. ГПП-СГПЗ'!CA49</f>
        <v>0</v>
      </c>
      <c r="BD436" s="687">
        <f t="shared" si="837"/>
        <v>-0.1</v>
      </c>
      <c r="BE436" s="688">
        <f t="shared" si="838"/>
        <v>0</v>
      </c>
      <c r="BF436" s="687">
        <f>'3. ГПП-СГПЗ'!CE49</f>
        <v>0.2</v>
      </c>
      <c r="BG436" s="687">
        <f>'3. ГПП-СГПЗ'!CG49</f>
        <v>0</v>
      </c>
      <c r="BH436" s="687">
        <f t="shared" si="839"/>
        <v>-0.2</v>
      </c>
      <c r="BI436" s="688">
        <f t="shared" si="840"/>
        <v>0</v>
      </c>
      <c r="BJ436" s="687">
        <f t="shared" si="841"/>
        <v>0.5</v>
      </c>
      <c r="BK436" s="687">
        <f t="shared" si="842"/>
        <v>0</v>
      </c>
      <c r="BL436" s="687">
        <f t="shared" si="843"/>
        <v>-0.5</v>
      </c>
      <c r="BM436" s="688">
        <f t="shared" si="844"/>
        <v>0</v>
      </c>
      <c r="BN436" s="687">
        <f>'3. ГПП-СГПЗ'!CQ49</f>
        <v>0.2</v>
      </c>
      <c r="BO436" s="687">
        <f>'3. ГПП-СГПЗ'!CS49</f>
        <v>0</v>
      </c>
      <c r="BP436" s="687">
        <f t="shared" si="845"/>
        <v>-0.2</v>
      </c>
      <c r="BQ436" s="688">
        <f t="shared" si="846"/>
        <v>0</v>
      </c>
      <c r="BR436" s="687">
        <f>'3. ГПП-СГПЗ'!CW49</f>
        <v>0.1</v>
      </c>
      <c r="BS436" s="687">
        <f>'3. ГПП-СГПЗ'!CY49</f>
        <v>0</v>
      </c>
      <c r="BT436" s="687">
        <f t="shared" si="847"/>
        <v>-0.1</v>
      </c>
      <c r="BU436" s="688">
        <f t="shared" si="848"/>
        <v>0</v>
      </c>
      <c r="BV436" s="687">
        <f>'3. ГПП-СГПЗ'!DC49</f>
        <v>0.2</v>
      </c>
      <c r="BW436" s="687">
        <f>'3. ГПП-СГПЗ'!DE49</f>
        <v>0</v>
      </c>
      <c r="BX436" s="687">
        <f t="shared" si="849"/>
        <v>-0.2</v>
      </c>
      <c r="BY436" s="688">
        <f t="shared" si="850"/>
        <v>0</v>
      </c>
    </row>
    <row r="437" spans="2:77" ht="20.100000000000001" customHeight="1">
      <c r="B437" s="591" t="s">
        <v>309</v>
      </c>
      <c r="C437" s="416" t="s">
        <v>542</v>
      </c>
      <c r="D437" s="528"/>
      <c r="E437" s="528"/>
      <c r="F437" s="529"/>
      <c r="G437" s="530" t="s">
        <v>543</v>
      </c>
      <c r="H437" s="530"/>
      <c r="I437" s="446" t="s">
        <v>169</v>
      </c>
      <c r="J437" s="687">
        <f t="shared" si="807"/>
        <v>0</v>
      </c>
      <c r="K437" s="687">
        <f t="shared" si="808"/>
        <v>0</v>
      </c>
      <c r="L437" s="687">
        <f t="shared" si="809"/>
        <v>0</v>
      </c>
      <c r="M437" s="688" t="str">
        <f t="shared" si="810"/>
        <v>-</v>
      </c>
      <c r="N437" s="687">
        <f t="shared" si="811"/>
        <v>0</v>
      </c>
      <c r="O437" s="687">
        <f t="shared" si="812"/>
        <v>0</v>
      </c>
      <c r="P437" s="687">
        <f t="shared" si="813"/>
        <v>0</v>
      </c>
      <c r="Q437" s="688" t="str">
        <f t="shared" si="814"/>
        <v>-</v>
      </c>
      <c r="R437" s="687">
        <f>'2. ГПП-ОГХК'!W258+'2. ГПП-ОГХК'!W259+'2. ГПП-ОГХК'!W260+'4. ГПП-УЗПКТ-СЗСК'!W145+'14. ГП Благовещенск (Ам ГПЗ)'!W48+'14. ГП Благовещенск (Ам ГПЗ)'!W60</f>
        <v>0</v>
      </c>
      <c r="S437" s="687">
        <f>'2. ГПП-ОГХК'!Y258+'2. ГПП-ОГХК'!Y259+'2. ГПП-ОГХК'!Y260+'4. ГПП-УЗПКТ-СЗСК'!Y145+'14. ГП Благовещенск (Ам ГПЗ)'!Y48+'14. ГП Благовещенск (Ам ГПЗ)'!Y60</f>
        <v>0</v>
      </c>
      <c r="T437" s="687">
        <f t="shared" si="815"/>
        <v>0</v>
      </c>
      <c r="U437" s="688" t="str">
        <f t="shared" si="816"/>
        <v>-</v>
      </c>
      <c r="V437" s="687">
        <f>'2. ГПП-ОГХК'!AC258+'2. ГПП-ОГХК'!AC259+'2. ГПП-ОГХК'!AC260+'4. ГПП-УЗПКТ-СЗСК'!AC145+'14. ГП Благовещенск (Ам ГПЗ)'!AC48+'14. ГП Благовещенск (Ам ГПЗ)'!AC60</f>
        <v>0</v>
      </c>
      <c r="W437" s="687">
        <f>'2. ГПП-ОГХК'!AE258+'2. ГПП-ОГХК'!AE259+'2. ГПП-ОГХК'!AE260+'4. ГПП-УЗПКТ-СЗСК'!AE145+'14. ГП Благовещенск (Ам ГПЗ)'!AE48+'14. ГП Благовещенск (Ам ГПЗ)'!AE60</f>
        <v>0</v>
      </c>
      <c r="X437" s="687">
        <f t="shared" si="817"/>
        <v>0</v>
      </c>
      <c r="Y437" s="688" t="str">
        <f t="shared" si="818"/>
        <v>-</v>
      </c>
      <c r="Z437" s="687">
        <f>'2. ГПП-ОГХК'!AI258+'2. ГПП-ОГХК'!AI259+'2. ГПП-ОГХК'!AI260+'4. ГПП-УЗПКТ-СЗСК'!AI145+'14. ГП Благовещенск (Ам ГПЗ)'!AI48+'14. ГП Благовещенск (Ам ГПЗ)'!AI60</f>
        <v>0</v>
      </c>
      <c r="AA437" s="687">
        <f>'2. ГПП-ОГХК'!AK258+'2. ГПП-ОГХК'!AK259+'2. ГПП-ОГХК'!AK260+'4. ГПП-УЗПКТ-СЗСК'!AK145+'14. ГП Благовещенск (Ам ГПЗ)'!AK48+'14. ГП Благовещенск (Ам ГПЗ)'!AK60</f>
        <v>0</v>
      </c>
      <c r="AB437" s="687">
        <f t="shared" si="819"/>
        <v>0</v>
      </c>
      <c r="AC437" s="688" t="str">
        <f t="shared" si="820"/>
        <v>-</v>
      </c>
      <c r="AD437" s="687">
        <f t="shared" si="821"/>
        <v>0</v>
      </c>
      <c r="AE437" s="687">
        <f t="shared" si="822"/>
        <v>0</v>
      </c>
      <c r="AF437" s="687">
        <f t="shared" si="823"/>
        <v>0</v>
      </c>
      <c r="AG437" s="688" t="str">
        <f t="shared" si="824"/>
        <v>-</v>
      </c>
      <c r="AH437" s="687">
        <f>'2. ГПП-ОГХК'!AU258+'2. ГПП-ОГХК'!AU259+'2. ГПП-ОГХК'!AU260+'4. ГПП-УЗПКТ-СЗСК'!AU145+'14. ГП Благовещенск (Ам ГПЗ)'!AU48+'14. ГП Благовещенск (Ам ГПЗ)'!AU60</f>
        <v>0</v>
      </c>
      <c r="AI437" s="687">
        <f>'2. ГПП-ОГХК'!AW258+'2. ГПП-ОГХК'!AW259+'2. ГПП-ОГХК'!AW260+'4. ГПП-УЗПКТ-СЗСК'!AW145+'14. ГП Благовещенск (Ам ГПЗ)'!AW48+'14. ГП Благовещенск (Ам ГПЗ)'!AW60</f>
        <v>0</v>
      </c>
      <c r="AJ437" s="687">
        <f t="shared" si="825"/>
        <v>0</v>
      </c>
      <c r="AK437" s="688" t="str">
        <f t="shared" si="826"/>
        <v>-</v>
      </c>
      <c r="AL437" s="687">
        <f>'2. ГПП-ОГХК'!BA258+'2. ГПП-ОГХК'!BA259+'2. ГПП-ОГХК'!BA260+'4. ГПП-УЗПКТ-СЗСК'!BA145+'14. ГП Благовещенск (Ам ГПЗ)'!BA48+'14. ГП Благовещенск (Ам ГПЗ)'!BA60</f>
        <v>0</v>
      </c>
      <c r="AM437" s="687">
        <f>'2. ГПП-ОГХК'!BC258+'2. ГПП-ОГХК'!BC259+'2. ГПП-ОГХК'!BC260+'4. ГПП-УЗПКТ-СЗСК'!BC145+'14. ГП Благовещенск (Ам ГПЗ)'!BC48+'14. ГП Благовещенск (Ам ГПЗ)'!BC60</f>
        <v>0</v>
      </c>
      <c r="AN437" s="687">
        <f t="shared" si="827"/>
        <v>0</v>
      </c>
      <c r="AO437" s="688" t="str">
        <f t="shared" si="828"/>
        <v>-</v>
      </c>
      <c r="AP437" s="687">
        <f>'2. ГПП-ОГХК'!BG258+'2. ГПП-ОГХК'!BG259+'2. ГПП-ОГХК'!BG260+'4. ГПП-УЗПКТ-СЗСК'!BG145+'14. ГП Благовещенск (Ам ГПЗ)'!BG48+'14. ГП Благовещенск (Ам ГПЗ)'!BG60</f>
        <v>0</v>
      </c>
      <c r="AQ437" s="687">
        <f>'2. ГПП-ОГХК'!BI258+'2. ГПП-ОГХК'!BI259+'2. ГПП-ОГХК'!BI260+'4. ГПП-УЗПКТ-СЗСК'!BI145+'14. ГП Благовещенск (Ам ГПЗ)'!BI48+'14. ГП Благовещенск (Ам ГПЗ)'!BI60</f>
        <v>0</v>
      </c>
      <c r="AR437" s="687">
        <f t="shared" si="829"/>
        <v>0</v>
      </c>
      <c r="AS437" s="688" t="str">
        <f t="shared" si="830"/>
        <v>-</v>
      </c>
      <c r="AT437" s="687">
        <f t="shared" si="831"/>
        <v>0</v>
      </c>
      <c r="AU437" s="687">
        <f t="shared" si="832"/>
        <v>0</v>
      </c>
      <c r="AV437" s="687">
        <f t="shared" si="833"/>
        <v>0</v>
      </c>
      <c r="AW437" s="688" t="str">
        <f t="shared" si="834"/>
        <v>-</v>
      </c>
      <c r="AX437" s="687">
        <f>'2. ГПП-ОГХК'!BS258+'2. ГПП-ОГХК'!BS259+'2. ГПП-ОГХК'!BS260+'4. ГПП-УЗПКТ-СЗСК'!BS145+'14. ГП Благовещенск (Ам ГПЗ)'!BS48+'14. ГП Благовещенск (Ам ГПЗ)'!BS60</f>
        <v>0</v>
      </c>
      <c r="AY437" s="687">
        <f>'2. ГПП-ОГХК'!BU258+'2. ГПП-ОГХК'!BU259+'2. ГПП-ОГХК'!BU260+'4. ГПП-УЗПКТ-СЗСК'!BU145+'14. ГП Благовещенск (Ам ГПЗ)'!BU48+'14. ГП Благовещенск (Ам ГПЗ)'!BU60</f>
        <v>0</v>
      </c>
      <c r="AZ437" s="687">
        <f t="shared" si="835"/>
        <v>0</v>
      </c>
      <c r="BA437" s="688" t="str">
        <f t="shared" si="836"/>
        <v>-</v>
      </c>
      <c r="BB437" s="687">
        <f>'2. ГПП-ОГХК'!BY258+'2. ГПП-ОГХК'!BY259+'2. ГПП-ОГХК'!BY260+'4. ГПП-УЗПКТ-СЗСК'!BY145+'14. ГП Благовещенск (Ам ГПЗ)'!BY48+'14. ГП Благовещенск (Ам ГПЗ)'!BY60</f>
        <v>0</v>
      </c>
      <c r="BC437" s="687">
        <f>'2. ГПП-ОГХК'!CA258+'2. ГПП-ОГХК'!CA259+'2. ГПП-ОГХК'!CA260+'4. ГПП-УЗПКТ-СЗСК'!CA145+'14. ГП Благовещенск (Ам ГПЗ)'!CA48+'14. ГП Благовещенск (Ам ГПЗ)'!CA60</f>
        <v>0</v>
      </c>
      <c r="BD437" s="687">
        <f t="shared" si="837"/>
        <v>0</v>
      </c>
      <c r="BE437" s="688" t="str">
        <f t="shared" si="838"/>
        <v>-</v>
      </c>
      <c r="BF437" s="687">
        <f>'2. ГПП-ОГХК'!CE258+'2. ГПП-ОГХК'!CE259+'2. ГПП-ОГХК'!CE260+'4. ГПП-УЗПКТ-СЗСК'!CE145+'14. ГП Благовещенск (Ам ГПЗ)'!CE48+'14. ГП Благовещенск (Ам ГПЗ)'!CE60</f>
        <v>0</v>
      </c>
      <c r="BG437" s="687">
        <f>'2. ГПП-ОГХК'!CG258+'2. ГПП-ОГХК'!CG259+'2. ГПП-ОГХК'!CG260+'4. ГПП-УЗПКТ-СЗСК'!CG145+'14. ГП Благовещенск (Ам ГПЗ)'!CG48+'14. ГП Благовещенск (Ам ГПЗ)'!CG60</f>
        <v>0</v>
      </c>
      <c r="BH437" s="687">
        <f t="shared" si="839"/>
        <v>0</v>
      </c>
      <c r="BI437" s="688" t="str">
        <f t="shared" si="840"/>
        <v>-</v>
      </c>
      <c r="BJ437" s="687">
        <f t="shared" si="841"/>
        <v>0</v>
      </c>
      <c r="BK437" s="687">
        <f t="shared" si="842"/>
        <v>0</v>
      </c>
      <c r="BL437" s="687">
        <f t="shared" si="843"/>
        <v>0</v>
      </c>
      <c r="BM437" s="688" t="str">
        <f t="shared" si="844"/>
        <v>-</v>
      </c>
      <c r="BN437" s="687">
        <f>'2. ГПП-ОГХК'!CQ258+'2. ГПП-ОГХК'!CQ259+'2. ГПП-ОГХК'!CQ260+'4. ГПП-УЗПКТ-СЗСК'!CQ145+'14. ГП Благовещенск (Ам ГПЗ)'!CQ48+'14. ГП Благовещенск (Ам ГПЗ)'!CQ60</f>
        <v>0</v>
      </c>
      <c r="BO437" s="687">
        <f>'2. ГПП-ОГХК'!CS258+'2. ГПП-ОГХК'!CS259+'2. ГПП-ОГХК'!CS260+'4. ГПП-УЗПКТ-СЗСК'!CS145+'14. ГП Благовещенск (Ам ГПЗ)'!CS48+'14. ГП Благовещенск (Ам ГПЗ)'!CS60</f>
        <v>0</v>
      </c>
      <c r="BP437" s="687">
        <f t="shared" si="845"/>
        <v>0</v>
      </c>
      <c r="BQ437" s="688" t="str">
        <f t="shared" si="846"/>
        <v>-</v>
      </c>
      <c r="BR437" s="687">
        <f>'2. ГПП-ОГХК'!CW258+'2. ГПП-ОГХК'!CW259+'2. ГПП-ОГХК'!CW260+'4. ГПП-УЗПКТ-СЗСК'!CW145+'14. ГП Благовещенск (Ам ГПЗ)'!CW48+'14. ГП Благовещенск (Ам ГПЗ)'!CW60</f>
        <v>0</v>
      </c>
      <c r="BS437" s="687">
        <f>'2. ГПП-ОГХК'!CY258+'2. ГПП-ОГХК'!CY259+'2. ГПП-ОГХК'!CY260+'4. ГПП-УЗПКТ-СЗСК'!CY145+'14. ГП Благовещенск (Ам ГПЗ)'!CY48+'14. ГП Благовещенск (Ам ГПЗ)'!CY60</f>
        <v>0</v>
      </c>
      <c r="BT437" s="687">
        <f t="shared" si="847"/>
        <v>0</v>
      </c>
      <c r="BU437" s="688" t="str">
        <f t="shared" si="848"/>
        <v>-</v>
      </c>
      <c r="BV437" s="687">
        <f>'2. ГПП-ОГХК'!DC258+'2. ГПП-ОГХК'!DC259+'2. ГПП-ОГХК'!DC260+'4. ГПП-УЗПКТ-СЗСК'!DC145+'14. ГП Благовещенск (Ам ГПЗ)'!DC48+'14. ГП Благовещенск (Ам ГПЗ)'!DC60</f>
        <v>0</v>
      </c>
      <c r="BW437" s="687">
        <f>'2. ГПП-ОГХК'!DE258+'2. ГПП-ОГХК'!DE259+'2. ГПП-ОГХК'!DE260+'4. ГПП-УЗПКТ-СЗСК'!DE145+'14. ГП Благовещенск (Ам ГПЗ)'!DE48+'14. ГП Благовещенск (Ам ГПЗ)'!DE60</f>
        <v>0</v>
      </c>
      <c r="BX437" s="687">
        <f t="shared" si="849"/>
        <v>0</v>
      </c>
      <c r="BY437" s="688" t="str">
        <f t="shared" si="850"/>
        <v>-</v>
      </c>
    </row>
    <row r="438" spans="2:77" ht="20.100000000000001" customHeight="1">
      <c r="C438" s="424" t="s">
        <v>173</v>
      </c>
      <c r="D438" s="528"/>
      <c r="E438" s="528"/>
      <c r="F438" s="529"/>
      <c r="G438" s="530" t="s">
        <v>544</v>
      </c>
      <c r="H438" s="530"/>
      <c r="I438" s="446" t="s">
        <v>169</v>
      </c>
      <c r="J438" s="687">
        <f t="shared" si="807"/>
        <v>0</v>
      </c>
      <c r="K438" s="687">
        <f t="shared" si="808"/>
        <v>0</v>
      </c>
      <c r="L438" s="687">
        <f t="shared" si="809"/>
        <v>0</v>
      </c>
      <c r="M438" s="688" t="str">
        <f t="shared" si="810"/>
        <v>-</v>
      </c>
      <c r="N438" s="687">
        <f t="shared" si="811"/>
        <v>0</v>
      </c>
      <c r="O438" s="687">
        <f t="shared" si="812"/>
        <v>0</v>
      </c>
      <c r="P438" s="687">
        <f t="shared" si="813"/>
        <v>0</v>
      </c>
      <c r="Q438" s="688" t="str">
        <f t="shared" si="814"/>
        <v>-</v>
      </c>
      <c r="R438" s="687">
        <f>'2. ГПП-ОГХК'!W258+'2. ГПП-ОГХК'!W259+'2. ГПП-ОГХК'!W260+'4. ГПП-УЗПКТ-СЗСК'!W145</f>
        <v>0</v>
      </c>
      <c r="S438" s="687">
        <f>'2. ГПП-ОГХК'!Y258+'2. ГПП-ОГХК'!Y259+'2. ГПП-ОГХК'!Y260+'4. ГПП-УЗПКТ-СЗСК'!Y145</f>
        <v>0</v>
      </c>
      <c r="T438" s="687">
        <f t="shared" si="815"/>
        <v>0</v>
      </c>
      <c r="U438" s="688" t="str">
        <f t="shared" si="816"/>
        <v>-</v>
      </c>
      <c r="V438" s="687">
        <f>'2. ГПП-ОГХК'!AC258+'2. ГПП-ОГХК'!AC259+'2. ГПП-ОГХК'!AC260+'4. ГПП-УЗПКТ-СЗСК'!AC145</f>
        <v>0</v>
      </c>
      <c r="W438" s="687">
        <f>'2. ГПП-ОГХК'!AE258+'2. ГПП-ОГХК'!AE259+'2. ГПП-ОГХК'!AE260+'4. ГПП-УЗПКТ-СЗСК'!AE145</f>
        <v>0</v>
      </c>
      <c r="X438" s="687">
        <f t="shared" si="817"/>
        <v>0</v>
      </c>
      <c r="Y438" s="688" t="str">
        <f t="shared" si="818"/>
        <v>-</v>
      </c>
      <c r="Z438" s="687">
        <f>'2. ГПП-ОГХК'!AI258+'2. ГПП-ОГХК'!AI259+'2. ГПП-ОГХК'!AI260+'4. ГПП-УЗПКТ-СЗСК'!AI145</f>
        <v>0</v>
      </c>
      <c r="AA438" s="687">
        <f>'2. ГПП-ОГХК'!AK258+'2. ГПП-ОГХК'!AK259+'2. ГПП-ОГХК'!AK260+'4. ГПП-УЗПКТ-СЗСК'!AK145</f>
        <v>0</v>
      </c>
      <c r="AB438" s="687">
        <f t="shared" si="819"/>
        <v>0</v>
      </c>
      <c r="AC438" s="688" t="str">
        <f t="shared" si="820"/>
        <v>-</v>
      </c>
      <c r="AD438" s="687">
        <f t="shared" si="821"/>
        <v>0</v>
      </c>
      <c r="AE438" s="687">
        <f t="shared" si="822"/>
        <v>0</v>
      </c>
      <c r="AF438" s="687">
        <f t="shared" si="823"/>
        <v>0</v>
      </c>
      <c r="AG438" s="688" t="str">
        <f t="shared" si="824"/>
        <v>-</v>
      </c>
      <c r="AH438" s="687">
        <f>'2. ГПП-ОГХК'!AU258+'2. ГПП-ОГХК'!AU259+'2. ГПП-ОГХК'!AU260+'4. ГПП-УЗПКТ-СЗСК'!AU145</f>
        <v>0</v>
      </c>
      <c r="AI438" s="687">
        <f>'2. ГПП-ОГХК'!AW258+'2. ГПП-ОГХК'!AW259+'2. ГПП-ОГХК'!AW260+'4. ГПП-УЗПКТ-СЗСК'!AW145</f>
        <v>0</v>
      </c>
      <c r="AJ438" s="687">
        <f t="shared" si="825"/>
        <v>0</v>
      </c>
      <c r="AK438" s="688" t="str">
        <f t="shared" si="826"/>
        <v>-</v>
      </c>
      <c r="AL438" s="687">
        <f>'2. ГПП-ОГХК'!BA258+'2. ГПП-ОГХК'!BA259+'2. ГПП-ОГХК'!BA260+'4. ГПП-УЗПКТ-СЗСК'!BA145</f>
        <v>0</v>
      </c>
      <c r="AM438" s="687">
        <f>'2. ГПП-ОГХК'!BC258+'2. ГПП-ОГХК'!BC259+'2. ГПП-ОГХК'!BC260+'4. ГПП-УЗПКТ-СЗСК'!BC145</f>
        <v>0</v>
      </c>
      <c r="AN438" s="687">
        <f t="shared" si="827"/>
        <v>0</v>
      </c>
      <c r="AO438" s="688" t="str">
        <f t="shared" si="828"/>
        <v>-</v>
      </c>
      <c r="AP438" s="687">
        <f>'2. ГПП-ОГХК'!BG258+'2. ГПП-ОГХК'!BG259+'2. ГПП-ОГХК'!BG260+'4. ГПП-УЗПКТ-СЗСК'!BG145</f>
        <v>0</v>
      </c>
      <c r="AQ438" s="687">
        <f>'2. ГПП-ОГХК'!BI258+'2. ГПП-ОГХК'!BI259+'2. ГПП-ОГХК'!BI260+'4. ГПП-УЗПКТ-СЗСК'!BI145</f>
        <v>0</v>
      </c>
      <c r="AR438" s="687">
        <f t="shared" si="829"/>
        <v>0</v>
      </c>
      <c r="AS438" s="688" t="str">
        <f t="shared" si="830"/>
        <v>-</v>
      </c>
      <c r="AT438" s="687">
        <f t="shared" si="831"/>
        <v>0</v>
      </c>
      <c r="AU438" s="687">
        <f t="shared" si="832"/>
        <v>0</v>
      </c>
      <c r="AV438" s="687">
        <f t="shared" si="833"/>
        <v>0</v>
      </c>
      <c r="AW438" s="688" t="str">
        <f t="shared" si="834"/>
        <v>-</v>
      </c>
      <c r="AX438" s="687">
        <f>'2. ГПП-ОГХК'!BS258+'2. ГПП-ОГХК'!BS259+'2. ГПП-ОГХК'!BS260+'4. ГПП-УЗПКТ-СЗСК'!BS145</f>
        <v>0</v>
      </c>
      <c r="AY438" s="687">
        <f>'2. ГПП-ОГХК'!BU258+'2. ГПП-ОГХК'!BU259+'2. ГПП-ОГХК'!BU260+'4. ГПП-УЗПКТ-СЗСК'!BU145</f>
        <v>0</v>
      </c>
      <c r="AZ438" s="687">
        <f t="shared" si="835"/>
        <v>0</v>
      </c>
      <c r="BA438" s="688" t="str">
        <f t="shared" si="836"/>
        <v>-</v>
      </c>
      <c r="BB438" s="687">
        <f>'2. ГПП-ОГХК'!BY258+'2. ГПП-ОГХК'!BY259+'2. ГПП-ОГХК'!BY260+'4. ГПП-УЗПКТ-СЗСК'!BY145</f>
        <v>0</v>
      </c>
      <c r="BC438" s="687">
        <f>'2. ГПП-ОГХК'!CA258+'2. ГПП-ОГХК'!CA259+'2. ГПП-ОГХК'!CA260+'4. ГПП-УЗПКТ-СЗСК'!CA145</f>
        <v>0</v>
      </c>
      <c r="BD438" s="687">
        <f t="shared" si="837"/>
        <v>0</v>
      </c>
      <c r="BE438" s="688" t="str">
        <f t="shared" si="838"/>
        <v>-</v>
      </c>
      <c r="BF438" s="687">
        <f>'2. ГПП-ОГХК'!CE258+'2. ГПП-ОГХК'!CE259+'2. ГПП-ОГХК'!CE260+'4. ГПП-УЗПКТ-СЗСК'!CE145</f>
        <v>0</v>
      </c>
      <c r="BG438" s="687">
        <f>'2. ГПП-ОГХК'!CG258+'2. ГПП-ОГХК'!CG259+'2. ГПП-ОГХК'!CG260+'4. ГПП-УЗПКТ-СЗСК'!CG145</f>
        <v>0</v>
      </c>
      <c r="BH438" s="687">
        <f t="shared" si="839"/>
        <v>0</v>
      </c>
      <c r="BI438" s="688" t="str">
        <f t="shared" si="840"/>
        <v>-</v>
      </c>
      <c r="BJ438" s="687">
        <f t="shared" si="841"/>
        <v>0</v>
      </c>
      <c r="BK438" s="687">
        <f t="shared" si="842"/>
        <v>0</v>
      </c>
      <c r="BL438" s="687">
        <f t="shared" si="843"/>
        <v>0</v>
      </c>
      <c r="BM438" s="688" t="str">
        <f t="shared" si="844"/>
        <v>-</v>
      </c>
      <c r="BN438" s="687">
        <f>'2. ГПП-ОГХК'!CQ258+'2. ГПП-ОГХК'!CQ259+'2. ГПП-ОГХК'!CQ260+'4. ГПП-УЗПКТ-СЗСК'!CQ145</f>
        <v>0</v>
      </c>
      <c r="BO438" s="687">
        <f>'2. ГПП-ОГХК'!CS258+'2. ГПП-ОГХК'!CS259+'2. ГПП-ОГХК'!CS260+'4. ГПП-УЗПКТ-СЗСК'!CS145</f>
        <v>0</v>
      </c>
      <c r="BP438" s="687">
        <f t="shared" si="845"/>
        <v>0</v>
      </c>
      <c r="BQ438" s="688" t="str">
        <f t="shared" si="846"/>
        <v>-</v>
      </c>
      <c r="BR438" s="687">
        <f>'2. ГПП-ОГХК'!CW258+'2. ГПП-ОГХК'!CW259+'2. ГПП-ОГХК'!CW260+'4. ГПП-УЗПКТ-СЗСК'!CW145</f>
        <v>0</v>
      </c>
      <c r="BS438" s="687">
        <f>'2. ГПП-ОГХК'!CY258+'2. ГПП-ОГХК'!CY259+'2. ГПП-ОГХК'!CY260+'4. ГПП-УЗПКТ-СЗСК'!CY145</f>
        <v>0</v>
      </c>
      <c r="BT438" s="687">
        <f t="shared" si="847"/>
        <v>0</v>
      </c>
      <c r="BU438" s="688" t="str">
        <f t="shared" si="848"/>
        <v>-</v>
      </c>
      <c r="BV438" s="687">
        <f>'2. ГПП-ОГХК'!DC258+'2. ГПП-ОГХК'!DC259+'2. ГПП-ОГХК'!DC260+'4. ГПП-УЗПКТ-СЗСК'!DC145</f>
        <v>0</v>
      </c>
      <c r="BW438" s="687">
        <f>'2. ГПП-ОГХК'!DE258+'2. ГПП-ОГХК'!DE259+'2. ГПП-ОГХК'!DE260+'4. ГПП-УЗПКТ-СЗСК'!DE145</f>
        <v>0</v>
      </c>
      <c r="BX438" s="687">
        <f t="shared" si="849"/>
        <v>0</v>
      </c>
      <c r="BY438" s="688" t="str">
        <f t="shared" si="850"/>
        <v>-</v>
      </c>
    </row>
    <row r="439" spans="2:77" ht="20.100000000000001" customHeight="1">
      <c r="C439" s="436" t="s">
        <v>259</v>
      </c>
      <c r="D439" s="528"/>
      <c r="E439" s="528"/>
      <c r="F439" s="529"/>
      <c r="G439" s="530" t="s">
        <v>545</v>
      </c>
      <c r="H439" s="530"/>
      <c r="I439" s="691" t="s">
        <v>169</v>
      </c>
      <c r="J439" s="687">
        <f t="shared" si="807"/>
        <v>0</v>
      </c>
      <c r="K439" s="687">
        <f t="shared" si="808"/>
        <v>0</v>
      </c>
      <c r="L439" s="687">
        <f t="shared" si="809"/>
        <v>0</v>
      </c>
      <c r="M439" s="688" t="str">
        <f t="shared" si="810"/>
        <v>-</v>
      </c>
      <c r="N439" s="687">
        <f t="shared" si="811"/>
        <v>0</v>
      </c>
      <c r="O439" s="687">
        <f t="shared" si="812"/>
        <v>0</v>
      </c>
      <c r="P439" s="687">
        <f t="shared" si="813"/>
        <v>0</v>
      </c>
      <c r="Q439" s="688" t="str">
        <f t="shared" si="814"/>
        <v>-</v>
      </c>
      <c r="R439" s="687">
        <f>'2. ГПП-ОГХК'!W258+'2. ГПП-ОГХК'!W259+'2. ГПП-ОГХК'!W260</f>
        <v>0</v>
      </c>
      <c r="S439" s="687">
        <f>'2. ГПП-ОГХК'!Y258+'2. ГПП-ОГХК'!Y259+'2. ГПП-ОГХК'!Y260</f>
        <v>0</v>
      </c>
      <c r="T439" s="687">
        <f t="shared" si="815"/>
        <v>0</v>
      </c>
      <c r="U439" s="688" t="str">
        <f t="shared" si="816"/>
        <v>-</v>
      </c>
      <c r="V439" s="687">
        <f>'2. ГПП-ОГХК'!AC258+'2. ГПП-ОГХК'!AC259+'2. ГПП-ОГХК'!AC260</f>
        <v>0</v>
      </c>
      <c r="W439" s="687">
        <f>'2. ГПП-ОГХК'!AE258+'2. ГПП-ОГХК'!AE259+'2. ГПП-ОГХК'!AE260</f>
        <v>0</v>
      </c>
      <c r="X439" s="687">
        <f t="shared" si="817"/>
        <v>0</v>
      </c>
      <c r="Y439" s="688" t="str">
        <f t="shared" si="818"/>
        <v>-</v>
      </c>
      <c r="Z439" s="687">
        <f>'2. ГПП-ОГХК'!AI258+'2. ГПП-ОГХК'!AI259+'2. ГПП-ОГХК'!AI260</f>
        <v>0</v>
      </c>
      <c r="AA439" s="687">
        <f>'2. ГПП-ОГХК'!AK258+'2. ГПП-ОГХК'!AK259+'2. ГПП-ОГХК'!AK260</f>
        <v>0</v>
      </c>
      <c r="AB439" s="687">
        <f t="shared" si="819"/>
        <v>0</v>
      </c>
      <c r="AC439" s="688" t="str">
        <f t="shared" si="820"/>
        <v>-</v>
      </c>
      <c r="AD439" s="687">
        <f t="shared" si="821"/>
        <v>0</v>
      </c>
      <c r="AE439" s="687">
        <f t="shared" si="822"/>
        <v>0</v>
      </c>
      <c r="AF439" s="687">
        <f t="shared" si="823"/>
        <v>0</v>
      </c>
      <c r="AG439" s="688" t="str">
        <f t="shared" si="824"/>
        <v>-</v>
      </c>
      <c r="AH439" s="687">
        <f>'2. ГПП-ОГХК'!AU258+'2. ГПП-ОГХК'!AU259+'2. ГПП-ОГХК'!AU260</f>
        <v>0</v>
      </c>
      <c r="AI439" s="687">
        <f>'2. ГПП-ОГХК'!AW258+'2. ГПП-ОГХК'!AW259+'2. ГПП-ОГХК'!AW260</f>
        <v>0</v>
      </c>
      <c r="AJ439" s="687">
        <f t="shared" si="825"/>
        <v>0</v>
      </c>
      <c r="AK439" s="688" t="str">
        <f t="shared" si="826"/>
        <v>-</v>
      </c>
      <c r="AL439" s="687">
        <f>'2. ГПП-ОГХК'!BA258+'2. ГПП-ОГХК'!BA259+'2. ГПП-ОГХК'!BA260</f>
        <v>0</v>
      </c>
      <c r="AM439" s="687">
        <f>'2. ГПП-ОГХК'!BC258+'2. ГПП-ОГХК'!BC259+'2. ГПП-ОГХК'!BC260</f>
        <v>0</v>
      </c>
      <c r="AN439" s="687">
        <f t="shared" si="827"/>
        <v>0</v>
      </c>
      <c r="AO439" s="688" t="str">
        <f t="shared" si="828"/>
        <v>-</v>
      </c>
      <c r="AP439" s="687">
        <f>'2. ГПП-ОГХК'!BG258+'2. ГПП-ОГХК'!BG259+'2. ГПП-ОГХК'!BG260</f>
        <v>0</v>
      </c>
      <c r="AQ439" s="687">
        <f>'2. ГПП-ОГХК'!BI258+'2. ГПП-ОГХК'!BI259+'2. ГПП-ОГХК'!BI260</f>
        <v>0</v>
      </c>
      <c r="AR439" s="687">
        <f t="shared" si="829"/>
        <v>0</v>
      </c>
      <c r="AS439" s="688" t="str">
        <f t="shared" si="830"/>
        <v>-</v>
      </c>
      <c r="AT439" s="687">
        <f t="shared" si="831"/>
        <v>0</v>
      </c>
      <c r="AU439" s="687">
        <f t="shared" si="832"/>
        <v>0</v>
      </c>
      <c r="AV439" s="687">
        <f t="shared" si="833"/>
        <v>0</v>
      </c>
      <c r="AW439" s="688" t="str">
        <f t="shared" si="834"/>
        <v>-</v>
      </c>
      <c r="AX439" s="687">
        <f>'2. ГПП-ОГХК'!BS258+'2. ГПП-ОГХК'!BS259+'2. ГПП-ОГХК'!BS260</f>
        <v>0</v>
      </c>
      <c r="AY439" s="687">
        <f>'2. ГПП-ОГХК'!BU258+'2. ГПП-ОГХК'!BU259+'2. ГПП-ОГХК'!BU260</f>
        <v>0</v>
      </c>
      <c r="AZ439" s="687">
        <f t="shared" si="835"/>
        <v>0</v>
      </c>
      <c r="BA439" s="688" t="str">
        <f t="shared" si="836"/>
        <v>-</v>
      </c>
      <c r="BB439" s="687">
        <f>'2. ГПП-ОГХК'!BY258+'2. ГПП-ОГХК'!BY259+'2. ГПП-ОГХК'!BY260</f>
        <v>0</v>
      </c>
      <c r="BC439" s="687">
        <f>'2. ГПП-ОГХК'!CA258+'2. ГПП-ОГХК'!CA259+'2. ГПП-ОГХК'!CA260</f>
        <v>0</v>
      </c>
      <c r="BD439" s="687">
        <f t="shared" si="837"/>
        <v>0</v>
      </c>
      <c r="BE439" s="688" t="str">
        <f t="shared" si="838"/>
        <v>-</v>
      </c>
      <c r="BF439" s="687">
        <f>'2. ГПП-ОГХК'!CE258+'2. ГПП-ОГХК'!CE259+'2. ГПП-ОГХК'!CE260</f>
        <v>0</v>
      </c>
      <c r="BG439" s="687">
        <f>'2. ГПП-ОГХК'!CG258+'2. ГПП-ОГХК'!CG259+'2. ГПП-ОГХК'!CG260</f>
        <v>0</v>
      </c>
      <c r="BH439" s="687">
        <f t="shared" si="839"/>
        <v>0</v>
      </c>
      <c r="BI439" s="688" t="str">
        <f t="shared" si="840"/>
        <v>-</v>
      </c>
      <c r="BJ439" s="687">
        <f t="shared" si="841"/>
        <v>0</v>
      </c>
      <c r="BK439" s="687">
        <f t="shared" si="842"/>
        <v>0</v>
      </c>
      <c r="BL439" s="687">
        <f t="shared" si="843"/>
        <v>0</v>
      </c>
      <c r="BM439" s="688" t="str">
        <f t="shared" si="844"/>
        <v>-</v>
      </c>
      <c r="BN439" s="687">
        <f>'2. ГПП-ОГХК'!CQ258+'2. ГПП-ОГХК'!CQ259+'2. ГПП-ОГХК'!CQ260</f>
        <v>0</v>
      </c>
      <c r="BO439" s="687">
        <f>'2. ГПП-ОГХК'!CS258+'2. ГПП-ОГХК'!CS259+'2. ГПП-ОГХК'!CS260</f>
        <v>0</v>
      </c>
      <c r="BP439" s="687">
        <f t="shared" si="845"/>
        <v>0</v>
      </c>
      <c r="BQ439" s="688" t="str">
        <f t="shared" si="846"/>
        <v>-</v>
      </c>
      <c r="BR439" s="687">
        <f>'2. ГПП-ОГХК'!CW258+'2. ГПП-ОГХК'!CW259+'2. ГПП-ОГХК'!CW260</f>
        <v>0</v>
      </c>
      <c r="BS439" s="687">
        <f>'2. ГПП-ОГХК'!CY258+'2. ГПП-ОГХК'!CY259+'2. ГПП-ОГХК'!CY260</f>
        <v>0</v>
      </c>
      <c r="BT439" s="687">
        <f t="shared" si="847"/>
        <v>0</v>
      </c>
      <c r="BU439" s="688" t="str">
        <f t="shared" si="848"/>
        <v>-</v>
      </c>
      <c r="BV439" s="687">
        <f>'2. ГПП-ОГХК'!DC258+'2. ГПП-ОГХК'!DC259+'2. ГПП-ОГХК'!DC260</f>
        <v>0</v>
      </c>
      <c r="BW439" s="687">
        <f>'2. ГПП-ОГХК'!DE258+'2. ГПП-ОГХК'!DE259+'2. ГПП-ОГХК'!DE260</f>
        <v>0</v>
      </c>
      <c r="BX439" s="687">
        <f t="shared" si="849"/>
        <v>0</v>
      </c>
      <c r="BY439" s="688" t="str">
        <f t="shared" si="850"/>
        <v>-</v>
      </c>
    </row>
    <row r="440" spans="2:77" ht="20.100000000000001" customHeight="1">
      <c r="C440" s="436" t="s">
        <v>546</v>
      </c>
      <c r="D440" s="528"/>
      <c r="E440" s="528"/>
      <c r="F440" s="529"/>
      <c r="G440" s="530" t="s">
        <v>547</v>
      </c>
      <c r="H440" s="530"/>
      <c r="I440" s="691" t="s">
        <v>169</v>
      </c>
      <c r="J440" s="687">
        <f t="shared" si="807"/>
        <v>0</v>
      </c>
      <c r="K440" s="687">
        <f t="shared" si="808"/>
        <v>0</v>
      </c>
      <c r="L440" s="687">
        <f t="shared" si="809"/>
        <v>0</v>
      </c>
      <c r="M440" s="688" t="str">
        <f t="shared" si="810"/>
        <v>-</v>
      </c>
      <c r="N440" s="687">
        <f t="shared" si="811"/>
        <v>0</v>
      </c>
      <c r="O440" s="687">
        <f t="shared" si="812"/>
        <v>0</v>
      </c>
      <c r="P440" s="687">
        <f t="shared" si="813"/>
        <v>0</v>
      </c>
      <c r="Q440" s="688" t="str">
        <f t="shared" si="814"/>
        <v>-</v>
      </c>
      <c r="R440" s="687">
        <f>'4. ГПП-УЗПКТ-СЗСК'!W145</f>
        <v>0</v>
      </c>
      <c r="S440" s="687">
        <f>'4. ГПП-УЗПКТ-СЗСК'!Y145</f>
        <v>0</v>
      </c>
      <c r="T440" s="687">
        <f t="shared" si="815"/>
        <v>0</v>
      </c>
      <c r="U440" s="688" t="str">
        <f t="shared" si="816"/>
        <v>-</v>
      </c>
      <c r="V440" s="687">
        <f>'4. ГПП-УЗПКТ-СЗСК'!AC145</f>
        <v>0</v>
      </c>
      <c r="W440" s="687">
        <f>'4. ГПП-УЗПКТ-СЗСК'!AE145</f>
        <v>0</v>
      </c>
      <c r="X440" s="687">
        <f t="shared" si="817"/>
        <v>0</v>
      </c>
      <c r="Y440" s="688" t="str">
        <f t="shared" si="818"/>
        <v>-</v>
      </c>
      <c r="Z440" s="687">
        <f>'4. ГПП-УЗПКТ-СЗСК'!AI145</f>
        <v>0</v>
      </c>
      <c r="AA440" s="687">
        <f>'4. ГПП-УЗПКТ-СЗСК'!AK145</f>
        <v>0</v>
      </c>
      <c r="AB440" s="687">
        <f t="shared" si="819"/>
        <v>0</v>
      </c>
      <c r="AC440" s="688" t="str">
        <f t="shared" si="820"/>
        <v>-</v>
      </c>
      <c r="AD440" s="687">
        <f t="shared" si="821"/>
        <v>0</v>
      </c>
      <c r="AE440" s="687">
        <f t="shared" si="822"/>
        <v>0</v>
      </c>
      <c r="AF440" s="687">
        <f t="shared" si="823"/>
        <v>0</v>
      </c>
      <c r="AG440" s="688" t="str">
        <f t="shared" si="824"/>
        <v>-</v>
      </c>
      <c r="AH440" s="687">
        <f>'4. ГПП-УЗПКТ-СЗСК'!AU145</f>
        <v>0</v>
      </c>
      <c r="AI440" s="687">
        <f>'4. ГПП-УЗПКТ-СЗСК'!AW145</f>
        <v>0</v>
      </c>
      <c r="AJ440" s="687">
        <f t="shared" si="825"/>
        <v>0</v>
      </c>
      <c r="AK440" s="688" t="str">
        <f t="shared" si="826"/>
        <v>-</v>
      </c>
      <c r="AL440" s="687">
        <f>'4. ГПП-УЗПКТ-СЗСК'!BA145</f>
        <v>0</v>
      </c>
      <c r="AM440" s="687">
        <f>'4. ГПП-УЗПКТ-СЗСК'!BC145</f>
        <v>0</v>
      </c>
      <c r="AN440" s="687">
        <f t="shared" si="827"/>
        <v>0</v>
      </c>
      <c r="AO440" s="688" t="str">
        <f t="shared" si="828"/>
        <v>-</v>
      </c>
      <c r="AP440" s="687">
        <f>'4. ГПП-УЗПКТ-СЗСК'!BG145</f>
        <v>0</v>
      </c>
      <c r="AQ440" s="687">
        <f>'4. ГПП-УЗПКТ-СЗСК'!BI145</f>
        <v>0</v>
      </c>
      <c r="AR440" s="687">
        <f t="shared" si="829"/>
        <v>0</v>
      </c>
      <c r="AS440" s="688" t="str">
        <f t="shared" si="830"/>
        <v>-</v>
      </c>
      <c r="AT440" s="687">
        <f t="shared" si="831"/>
        <v>0</v>
      </c>
      <c r="AU440" s="687">
        <f t="shared" si="832"/>
        <v>0</v>
      </c>
      <c r="AV440" s="687">
        <f t="shared" si="833"/>
        <v>0</v>
      </c>
      <c r="AW440" s="688" t="str">
        <f t="shared" si="834"/>
        <v>-</v>
      </c>
      <c r="AX440" s="687">
        <f>'4. ГПП-УЗПКТ-СЗСК'!BS145</f>
        <v>0</v>
      </c>
      <c r="AY440" s="687">
        <f>'4. ГПП-УЗПКТ-СЗСК'!BU145</f>
        <v>0</v>
      </c>
      <c r="AZ440" s="687">
        <f t="shared" si="835"/>
        <v>0</v>
      </c>
      <c r="BA440" s="688" t="str">
        <f t="shared" si="836"/>
        <v>-</v>
      </c>
      <c r="BB440" s="687">
        <f>'4. ГПП-УЗПКТ-СЗСК'!BY145</f>
        <v>0</v>
      </c>
      <c r="BC440" s="687">
        <f>'4. ГПП-УЗПКТ-СЗСК'!CA145</f>
        <v>0</v>
      </c>
      <c r="BD440" s="687">
        <f t="shared" si="837"/>
        <v>0</v>
      </c>
      <c r="BE440" s="688" t="str">
        <f t="shared" si="838"/>
        <v>-</v>
      </c>
      <c r="BF440" s="687">
        <f>'4. ГПП-УЗПКТ-СЗСК'!CE145</f>
        <v>0</v>
      </c>
      <c r="BG440" s="687">
        <f>'4. ГПП-УЗПКТ-СЗСК'!CG145</f>
        <v>0</v>
      </c>
      <c r="BH440" s="687">
        <f t="shared" si="839"/>
        <v>0</v>
      </c>
      <c r="BI440" s="688" t="str">
        <f t="shared" si="840"/>
        <v>-</v>
      </c>
      <c r="BJ440" s="687">
        <f t="shared" si="841"/>
        <v>0</v>
      </c>
      <c r="BK440" s="687">
        <f t="shared" si="842"/>
        <v>0</v>
      </c>
      <c r="BL440" s="687">
        <f t="shared" si="843"/>
        <v>0</v>
      </c>
      <c r="BM440" s="688" t="str">
        <f t="shared" si="844"/>
        <v>-</v>
      </c>
      <c r="BN440" s="687">
        <f>'4. ГПП-УЗПКТ-СЗСК'!CQ145</f>
        <v>0</v>
      </c>
      <c r="BO440" s="687">
        <f>'4. ГПП-УЗПКТ-СЗСК'!CS145</f>
        <v>0</v>
      </c>
      <c r="BP440" s="687">
        <f t="shared" si="845"/>
        <v>0</v>
      </c>
      <c r="BQ440" s="688" t="str">
        <f t="shared" si="846"/>
        <v>-</v>
      </c>
      <c r="BR440" s="687">
        <f>'4. ГПП-УЗПКТ-СЗСК'!CW145</f>
        <v>0</v>
      </c>
      <c r="BS440" s="687">
        <f>'4. ГПП-УЗПКТ-СЗСК'!CY145</f>
        <v>0</v>
      </c>
      <c r="BT440" s="687">
        <f t="shared" si="847"/>
        <v>0</v>
      </c>
      <c r="BU440" s="688" t="str">
        <f t="shared" si="848"/>
        <v>-</v>
      </c>
      <c r="BV440" s="687">
        <f>'4. ГПП-УЗПКТ-СЗСК'!DC145</f>
        <v>0</v>
      </c>
      <c r="BW440" s="687">
        <f>'4. ГПП-УЗПКТ-СЗСК'!DE145</f>
        <v>0</v>
      </c>
      <c r="BX440" s="687">
        <f t="shared" si="849"/>
        <v>0</v>
      </c>
      <c r="BY440" s="688" t="str">
        <f t="shared" si="850"/>
        <v>-</v>
      </c>
    </row>
    <row r="441" spans="2:77" ht="20.100000000000001" customHeight="1">
      <c r="C441" s="424" t="s">
        <v>374</v>
      </c>
      <c r="D441" s="528"/>
      <c r="E441" s="528"/>
      <c r="F441" s="529"/>
      <c r="G441" s="530" t="s">
        <v>548</v>
      </c>
      <c r="H441" s="530"/>
      <c r="I441" s="446" t="s">
        <v>169</v>
      </c>
      <c r="J441" s="687">
        <f t="shared" si="807"/>
        <v>0</v>
      </c>
      <c r="K441" s="687">
        <f t="shared" si="808"/>
        <v>0</v>
      </c>
      <c r="L441" s="687">
        <f t="shared" si="809"/>
        <v>0</v>
      </c>
      <c r="M441" s="688" t="str">
        <f t="shared" si="810"/>
        <v>-</v>
      </c>
      <c r="N441" s="687">
        <f t="shared" si="811"/>
        <v>0</v>
      </c>
      <c r="O441" s="687">
        <f t="shared" si="812"/>
        <v>0</v>
      </c>
      <c r="P441" s="687">
        <f t="shared" si="813"/>
        <v>0</v>
      </c>
      <c r="Q441" s="688" t="str">
        <f t="shared" si="814"/>
        <v>-</v>
      </c>
      <c r="R441" s="687">
        <f>'14. ГП Благовещенск (Ам ГПЗ)'!W48+'14. ГП Благовещенск (Ам ГПЗ)'!W60</f>
        <v>0</v>
      </c>
      <c r="S441" s="687">
        <f>'14. ГП Благовещенск (Ам ГПЗ)'!Y48+'14. ГП Благовещенск (Ам ГПЗ)'!Y60</f>
        <v>0</v>
      </c>
      <c r="T441" s="687">
        <f t="shared" si="815"/>
        <v>0</v>
      </c>
      <c r="U441" s="688" t="str">
        <f t="shared" si="816"/>
        <v>-</v>
      </c>
      <c r="V441" s="687">
        <f>'14. ГП Благовещенск (Ам ГПЗ)'!AC48+'14. ГП Благовещенск (Ам ГПЗ)'!AC60</f>
        <v>0</v>
      </c>
      <c r="W441" s="687">
        <f>'14. ГП Благовещенск (Ам ГПЗ)'!AE48+'14. ГП Благовещенск (Ам ГПЗ)'!AE60</f>
        <v>0</v>
      </c>
      <c r="X441" s="687">
        <f t="shared" si="817"/>
        <v>0</v>
      </c>
      <c r="Y441" s="688" t="str">
        <f t="shared" si="818"/>
        <v>-</v>
      </c>
      <c r="Z441" s="687">
        <f>'14. ГП Благовещенск (Ам ГПЗ)'!AI48+'14. ГП Благовещенск (Ам ГПЗ)'!AI60</f>
        <v>0</v>
      </c>
      <c r="AA441" s="687">
        <f>'14. ГП Благовещенск (Ам ГПЗ)'!AK48+'14. ГП Благовещенск (Ам ГПЗ)'!AK60</f>
        <v>0</v>
      </c>
      <c r="AB441" s="687">
        <f t="shared" si="819"/>
        <v>0</v>
      </c>
      <c r="AC441" s="688" t="str">
        <f t="shared" si="820"/>
        <v>-</v>
      </c>
      <c r="AD441" s="687">
        <f t="shared" si="821"/>
        <v>0</v>
      </c>
      <c r="AE441" s="687">
        <f t="shared" si="822"/>
        <v>0</v>
      </c>
      <c r="AF441" s="687">
        <f t="shared" si="823"/>
        <v>0</v>
      </c>
      <c r="AG441" s="688" t="str">
        <f t="shared" si="824"/>
        <v>-</v>
      </c>
      <c r="AH441" s="687">
        <f>'14. ГП Благовещенск (Ам ГПЗ)'!AU48+'14. ГП Благовещенск (Ам ГПЗ)'!AU60</f>
        <v>0</v>
      </c>
      <c r="AI441" s="687">
        <f>'14. ГП Благовещенск (Ам ГПЗ)'!AW48+'14. ГП Благовещенск (Ам ГПЗ)'!AW60</f>
        <v>0</v>
      </c>
      <c r="AJ441" s="687">
        <f t="shared" si="825"/>
        <v>0</v>
      </c>
      <c r="AK441" s="688" t="str">
        <f t="shared" si="826"/>
        <v>-</v>
      </c>
      <c r="AL441" s="687">
        <f>'14. ГП Благовещенск (Ам ГПЗ)'!BA48+'14. ГП Благовещенск (Ам ГПЗ)'!BA60</f>
        <v>0</v>
      </c>
      <c r="AM441" s="687">
        <f>'14. ГП Благовещенск (Ам ГПЗ)'!BC48+'14. ГП Благовещенск (Ам ГПЗ)'!BC60</f>
        <v>0</v>
      </c>
      <c r="AN441" s="687">
        <f t="shared" si="827"/>
        <v>0</v>
      </c>
      <c r="AO441" s="688" t="str">
        <f t="shared" si="828"/>
        <v>-</v>
      </c>
      <c r="AP441" s="687">
        <f>'14. ГП Благовещенск (Ам ГПЗ)'!BG48+'14. ГП Благовещенск (Ам ГПЗ)'!BG60</f>
        <v>0</v>
      </c>
      <c r="AQ441" s="687">
        <f>'14. ГП Благовещенск (Ам ГПЗ)'!BI48+'14. ГП Благовещенск (Ам ГПЗ)'!BI60</f>
        <v>0</v>
      </c>
      <c r="AR441" s="687">
        <f t="shared" si="829"/>
        <v>0</v>
      </c>
      <c r="AS441" s="688" t="str">
        <f t="shared" si="830"/>
        <v>-</v>
      </c>
      <c r="AT441" s="687">
        <f t="shared" si="831"/>
        <v>0</v>
      </c>
      <c r="AU441" s="687">
        <f t="shared" si="832"/>
        <v>0</v>
      </c>
      <c r="AV441" s="687">
        <f t="shared" si="833"/>
        <v>0</v>
      </c>
      <c r="AW441" s="688" t="str">
        <f t="shared" si="834"/>
        <v>-</v>
      </c>
      <c r="AX441" s="687">
        <f>'14. ГП Благовещенск (Ам ГПЗ)'!BS48+'14. ГП Благовещенск (Ам ГПЗ)'!BS60</f>
        <v>0</v>
      </c>
      <c r="AY441" s="687">
        <f>'14. ГП Благовещенск (Ам ГПЗ)'!BU48+'14. ГП Благовещенск (Ам ГПЗ)'!BU60</f>
        <v>0</v>
      </c>
      <c r="AZ441" s="687">
        <f t="shared" si="835"/>
        <v>0</v>
      </c>
      <c r="BA441" s="688" t="str">
        <f t="shared" si="836"/>
        <v>-</v>
      </c>
      <c r="BB441" s="687">
        <f>'14. ГП Благовещенск (Ам ГПЗ)'!BY48+'14. ГП Благовещенск (Ам ГПЗ)'!BY60</f>
        <v>0</v>
      </c>
      <c r="BC441" s="687">
        <f>'14. ГП Благовещенск (Ам ГПЗ)'!CA48+'14. ГП Благовещенск (Ам ГПЗ)'!CA60</f>
        <v>0</v>
      </c>
      <c r="BD441" s="687">
        <f t="shared" si="837"/>
        <v>0</v>
      </c>
      <c r="BE441" s="688" t="str">
        <f t="shared" si="838"/>
        <v>-</v>
      </c>
      <c r="BF441" s="687">
        <f>'14. ГП Благовещенск (Ам ГПЗ)'!CE48+'14. ГП Благовещенск (Ам ГПЗ)'!CE60</f>
        <v>0</v>
      </c>
      <c r="BG441" s="687">
        <f>'14. ГП Благовещенск (Ам ГПЗ)'!CG48+'14. ГП Благовещенск (Ам ГПЗ)'!CG60</f>
        <v>0</v>
      </c>
      <c r="BH441" s="687">
        <f t="shared" si="839"/>
        <v>0</v>
      </c>
      <c r="BI441" s="688" t="str">
        <f t="shared" si="840"/>
        <v>-</v>
      </c>
      <c r="BJ441" s="687">
        <f t="shared" si="841"/>
        <v>0</v>
      </c>
      <c r="BK441" s="687">
        <f t="shared" si="842"/>
        <v>0</v>
      </c>
      <c r="BL441" s="687">
        <f t="shared" si="843"/>
        <v>0</v>
      </c>
      <c r="BM441" s="688" t="str">
        <f t="shared" si="844"/>
        <v>-</v>
      </c>
      <c r="BN441" s="687">
        <f>'14. ГП Благовещенск (Ам ГПЗ)'!CQ48+'14. ГП Благовещенск (Ам ГПЗ)'!CQ60</f>
        <v>0</v>
      </c>
      <c r="BO441" s="687">
        <f>'14. ГП Благовещенск (Ам ГПЗ)'!CS48+'14. ГП Благовещенск (Ам ГПЗ)'!CS60</f>
        <v>0</v>
      </c>
      <c r="BP441" s="687">
        <f t="shared" si="845"/>
        <v>0</v>
      </c>
      <c r="BQ441" s="688" t="str">
        <f t="shared" si="846"/>
        <v>-</v>
      </c>
      <c r="BR441" s="687">
        <f>'14. ГП Благовещенск (Ам ГПЗ)'!CW48+'14. ГП Благовещенск (Ам ГПЗ)'!CW60</f>
        <v>0</v>
      </c>
      <c r="BS441" s="687">
        <f>'14. ГП Благовещенск (Ам ГПЗ)'!CY48+'14. ГП Благовещенск (Ам ГПЗ)'!CY60</f>
        <v>0</v>
      </c>
      <c r="BT441" s="687">
        <f t="shared" si="847"/>
        <v>0</v>
      </c>
      <c r="BU441" s="688" t="str">
        <f t="shared" si="848"/>
        <v>-</v>
      </c>
      <c r="BV441" s="687">
        <f>'14. ГП Благовещенск (Ам ГПЗ)'!DC48+'14. ГП Благовещенск (Ам ГПЗ)'!DC60</f>
        <v>0</v>
      </c>
      <c r="BW441" s="687">
        <f>'14. ГП Благовещенск (Ам ГПЗ)'!DE48+'14. ГП Благовещенск (Ам ГПЗ)'!DE60</f>
        <v>0</v>
      </c>
      <c r="BX441" s="687">
        <f t="shared" si="849"/>
        <v>0</v>
      </c>
      <c r="BY441" s="688" t="str">
        <f t="shared" si="850"/>
        <v>-</v>
      </c>
    </row>
    <row r="442" spans="2:77" ht="20.100000000000001" customHeight="1">
      <c r="C442" s="436" t="s">
        <v>376</v>
      </c>
      <c r="D442" s="528"/>
      <c r="E442" s="528"/>
      <c r="F442" s="529"/>
      <c r="G442" s="530" t="s">
        <v>548</v>
      </c>
      <c r="H442" s="530"/>
      <c r="I442" s="691" t="s">
        <v>169</v>
      </c>
      <c r="J442" s="687">
        <f t="shared" si="807"/>
        <v>0</v>
      </c>
      <c r="K442" s="687">
        <f t="shared" si="808"/>
        <v>0</v>
      </c>
      <c r="L442" s="687">
        <f t="shared" si="809"/>
        <v>0</v>
      </c>
      <c r="M442" s="688" t="str">
        <f t="shared" si="810"/>
        <v>-</v>
      </c>
      <c r="N442" s="687">
        <f t="shared" si="811"/>
        <v>0</v>
      </c>
      <c r="O442" s="687">
        <f t="shared" si="812"/>
        <v>0</v>
      </c>
      <c r="P442" s="687">
        <f t="shared" si="813"/>
        <v>0</v>
      </c>
      <c r="Q442" s="688" t="str">
        <f t="shared" si="814"/>
        <v>-</v>
      </c>
      <c r="R442" s="687">
        <f>'14. ГП Благовещенск (Ам ГПЗ)'!W48+'14. ГП Благовещенск (Ам ГПЗ)'!W60</f>
        <v>0</v>
      </c>
      <c r="S442" s="687">
        <f>'14. ГП Благовещенск (Ам ГПЗ)'!Y48+'14. ГП Благовещенск (Ам ГПЗ)'!Y60</f>
        <v>0</v>
      </c>
      <c r="T442" s="687">
        <f t="shared" si="815"/>
        <v>0</v>
      </c>
      <c r="U442" s="688" t="str">
        <f t="shared" si="816"/>
        <v>-</v>
      </c>
      <c r="V442" s="687">
        <f>'14. ГП Благовещенск (Ам ГПЗ)'!AC48+'14. ГП Благовещенск (Ам ГПЗ)'!AC60</f>
        <v>0</v>
      </c>
      <c r="W442" s="687">
        <f>'14. ГП Благовещенск (Ам ГПЗ)'!AE48+'14. ГП Благовещенск (Ам ГПЗ)'!AE60</f>
        <v>0</v>
      </c>
      <c r="X442" s="687">
        <f t="shared" si="817"/>
        <v>0</v>
      </c>
      <c r="Y442" s="688" t="str">
        <f t="shared" si="818"/>
        <v>-</v>
      </c>
      <c r="Z442" s="687">
        <f>'14. ГП Благовещенск (Ам ГПЗ)'!AI48+'14. ГП Благовещенск (Ам ГПЗ)'!AI60</f>
        <v>0</v>
      </c>
      <c r="AA442" s="687">
        <f>'14. ГП Благовещенск (Ам ГПЗ)'!AK48+'14. ГП Благовещенск (Ам ГПЗ)'!AK60</f>
        <v>0</v>
      </c>
      <c r="AB442" s="687">
        <f t="shared" si="819"/>
        <v>0</v>
      </c>
      <c r="AC442" s="688" t="str">
        <f t="shared" si="820"/>
        <v>-</v>
      </c>
      <c r="AD442" s="687">
        <f t="shared" si="821"/>
        <v>0</v>
      </c>
      <c r="AE442" s="687">
        <f t="shared" si="822"/>
        <v>0</v>
      </c>
      <c r="AF442" s="687">
        <f t="shared" si="823"/>
        <v>0</v>
      </c>
      <c r="AG442" s="688" t="str">
        <f t="shared" si="824"/>
        <v>-</v>
      </c>
      <c r="AH442" s="687">
        <f>'14. ГП Благовещенск (Ам ГПЗ)'!AU48+'14. ГП Благовещенск (Ам ГПЗ)'!AU60</f>
        <v>0</v>
      </c>
      <c r="AI442" s="687">
        <f>'14. ГП Благовещенск (Ам ГПЗ)'!AW48+'14. ГП Благовещенск (Ам ГПЗ)'!AW60</f>
        <v>0</v>
      </c>
      <c r="AJ442" s="687">
        <f t="shared" si="825"/>
        <v>0</v>
      </c>
      <c r="AK442" s="688" t="str">
        <f t="shared" si="826"/>
        <v>-</v>
      </c>
      <c r="AL442" s="687">
        <f>'14. ГП Благовещенск (Ам ГПЗ)'!BA48+'14. ГП Благовещенск (Ам ГПЗ)'!BA60</f>
        <v>0</v>
      </c>
      <c r="AM442" s="687">
        <f>'14. ГП Благовещенск (Ам ГПЗ)'!BC48+'14. ГП Благовещенск (Ам ГПЗ)'!BC60</f>
        <v>0</v>
      </c>
      <c r="AN442" s="687">
        <f t="shared" si="827"/>
        <v>0</v>
      </c>
      <c r="AO442" s="688" t="str">
        <f t="shared" si="828"/>
        <v>-</v>
      </c>
      <c r="AP442" s="687">
        <f>'14. ГП Благовещенск (Ам ГПЗ)'!BG48+'14. ГП Благовещенск (Ам ГПЗ)'!BG60</f>
        <v>0</v>
      </c>
      <c r="AQ442" s="687">
        <f>'14. ГП Благовещенск (Ам ГПЗ)'!BI48+'14. ГП Благовещенск (Ам ГПЗ)'!BI60</f>
        <v>0</v>
      </c>
      <c r="AR442" s="687">
        <f t="shared" si="829"/>
        <v>0</v>
      </c>
      <c r="AS442" s="688" t="str">
        <f t="shared" si="830"/>
        <v>-</v>
      </c>
      <c r="AT442" s="687">
        <f t="shared" si="831"/>
        <v>0</v>
      </c>
      <c r="AU442" s="687">
        <f t="shared" si="832"/>
        <v>0</v>
      </c>
      <c r="AV442" s="687">
        <f t="shared" si="833"/>
        <v>0</v>
      </c>
      <c r="AW442" s="688" t="str">
        <f t="shared" si="834"/>
        <v>-</v>
      </c>
      <c r="AX442" s="687">
        <f>'14. ГП Благовещенск (Ам ГПЗ)'!BS48+'14. ГП Благовещенск (Ам ГПЗ)'!BS60</f>
        <v>0</v>
      </c>
      <c r="AY442" s="687">
        <f>'14. ГП Благовещенск (Ам ГПЗ)'!BU48+'14. ГП Благовещенск (Ам ГПЗ)'!BU60</f>
        <v>0</v>
      </c>
      <c r="AZ442" s="687">
        <f t="shared" si="835"/>
        <v>0</v>
      </c>
      <c r="BA442" s="688" t="str">
        <f t="shared" si="836"/>
        <v>-</v>
      </c>
      <c r="BB442" s="687">
        <f>'14. ГП Благовещенск (Ам ГПЗ)'!BY48+'14. ГП Благовещенск (Ам ГПЗ)'!BY60</f>
        <v>0</v>
      </c>
      <c r="BC442" s="687">
        <f>'14. ГП Благовещенск (Ам ГПЗ)'!CA48+'14. ГП Благовещенск (Ам ГПЗ)'!CA60</f>
        <v>0</v>
      </c>
      <c r="BD442" s="687">
        <f t="shared" si="837"/>
        <v>0</v>
      </c>
      <c r="BE442" s="688" t="str">
        <f t="shared" si="838"/>
        <v>-</v>
      </c>
      <c r="BF442" s="687">
        <f>'14. ГП Благовещенск (Ам ГПЗ)'!CE48+'14. ГП Благовещенск (Ам ГПЗ)'!CE60</f>
        <v>0</v>
      </c>
      <c r="BG442" s="687">
        <f>'14. ГП Благовещенск (Ам ГПЗ)'!CG48+'14. ГП Благовещенск (Ам ГПЗ)'!CG60</f>
        <v>0</v>
      </c>
      <c r="BH442" s="687">
        <f t="shared" si="839"/>
        <v>0</v>
      </c>
      <c r="BI442" s="688" t="str">
        <f t="shared" si="840"/>
        <v>-</v>
      </c>
      <c r="BJ442" s="687">
        <f t="shared" si="841"/>
        <v>0</v>
      </c>
      <c r="BK442" s="687">
        <f t="shared" si="842"/>
        <v>0</v>
      </c>
      <c r="BL442" s="687">
        <f t="shared" si="843"/>
        <v>0</v>
      </c>
      <c r="BM442" s="688" t="str">
        <f t="shared" si="844"/>
        <v>-</v>
      </c>
      <c r="BN442" s="687">
        <f>'14. ГП Благовещенск (Ам ГПЗ)'!CQ48+'14. ГП Благовещенск (Ам ГПЗ)'!CQ60</f>
        <v>0</v>
      </c>
      <c r="BO442" s="687">
        <f>'14. ГП Благовещенск (Ам ГПЗ)'!CS48+'14. ГП Благовещенск (Ам ГПЗ)'!CS60</f>
        <v>0</v>
      </c>
      <c r="BP442" s="687">
        <f t="shared" si="845"/>
        <v>0</v>
      </c>
      <c r="BQ442" s="688" t="str">
        <f t="shared" si="846"/>
        <v>-</v>
      </c>
      <c r="BR442" s="687">
        <f>'14. ГП Благовещенск (Ам ГПЗ)'!CW48+'14. ГП Благовещенск (Ам ГПЗ)'!CW60</f>
        <v>0</v>
      </c>
      <c r="BS442" s="687">
        <f>'14. ГП Благовещенск (Ам ГПЗ)'!CY48+'14. ГП Благовещенск (Ам ГПЗ)'!CY60</f>
        <v>0</v>
      </c>
      <c r="BT442" s="687">
        <f t="shared" si="847"/>
        <v>0</v>
      </c>
      <c r="BU442" s="688" t="str">
        <f t="shared" si="848"/>
        <v>-</v>
      </c>
      <c r="BV442" s="687">
        <f>'14. ГП Благовещенск (Ам ГПЗ)'!DC48+'14. ГП Благовещенск (Ам ГПЗ)'!DC60</f>
        <v>0</v>
      </c>
      <c r="BW442" s="687">
        <f>'14. ГП Благовещенск (Ам ГПЗ)'!DE48+'14. ГП Благовещенск (Ам ГПЗ)'!DE60</f>
        <v>0</v>
      </c>
      <c r="BX442" s="687">
        <f t="shared" si="849"/>
        <v>0</v>
      </c>
      <c r="BY442" s="688" t="str">
        <f t="shared" si="850"/>
        <v>-</v>
      </c>
    </row>
    <row r="443" spans="2:77" ht="20.100000000000001" customHeight="1">
      <c r="B443" s="413" t="s">
        <v>318</v>
      </c>
      <c r="C443" s="428" t="s">
        <v>113</v>
      </c>
      <c r="D443" s="528"/>
      <c r="E443" s="528"/>
      <c r="F443" s="529"/>
      <c r="G443" s="530" t="s">
        <v>549</v>
      </c>
      <c r="H443" s="530"/>
      <c r="I443" s="446" t="s">
        <v>169</v>
      </c>
      <c r="J443" s="687">
        <f t="shared" si="807"/>
        <v>0</v>
      </c>
      <c r="K443" s="687">
        <f t="shared" si="808"/>
        <v>0</v>
      </c>
      <c r="L443" s="687">
        <f t="shared" si="809"/>
        <v>0</v>
      </c>
      <c r="M443" s="688" t="str">
        <f t="shared" si="810"/>
        <v>-</v>
      </c>
      <c r="N443" s="687">
        <f t="shared" si="811"/>
        <v>0</v>
      </c>
      <c r="O443" s="687">
        <f t="shared" si="812"/>
        <v>0</v>
      </c>
      <c r="P443" s="687">
        <f t="shared" si="813"/>
        <v>0</v>
      </c>
      <c r="Q443" s="688" t="str">
        <f t="shared" si="814"/>
        <v>-</v>
      </c>
      <c r="R443" s="687">
        <f>'2. ГПП-ОГХК'!W258+'2. ГПП-ОГХК'!W259+'2. ГПП-ОГХК'!W260+'4. ГПП-УЗПКТ-СЗСК'!W145+'14. ГП Благовещенск (Ам ГПЗ)'!W48</f>
        <v>0</v>
      </c>
      <c r="S443" s="687">
        <f>'2. ГПП-ОГХК'!Y258+'2. ГПП-ОГХК'!Y259+'2. ГПП-ОГХК'!Y260+'4. ГПП-УЗПКТ-СЗСК'!Y145+'14. ГП Благовещенск (Ам ГПЗ)'!Y48</f>
        <v>0</v>
      </c>
      <c r="T443" s="687">
        <f t="shared" si="815"/>
        <v>0</v>
      </c>
      <c r="U443" s="688" t="str">
        <f t="shared" si="816"/>
        <v>-</v>
      </c>
      <c r="V443" s="687">
        <f>'2. ГПП-ОГХК'!AC258+'2. ГПП-ОГХК'!AC259+'2. ГПП-ОГХК'!AC260+'4. ГПП-УЗПКТ-СЗСК'!AC145+'14. ГП Благовещенск (Ам ГПЗ)'!AC48</f>
        <v>0</v>
      </c>
      <c r="W443" s="687">
        <f>'2. ГПП-ОГХК'!AE258+'2. ГПП-ОГХК'!AE259+'2. ГПП-ОГХК'!AE260+'4. ГПП-УЗПКТ-СЗСК'!AE145+'14. ГП Благовещенск (Ам ГПЗ)'!AE48</f>
        <v>0</v>
      </c>
      <c r="X443" s="687">
        <f t="shared" si="817"/>
        <v>0</v>
      </c>
      <c r="Y443" s="688" t="str">
        <f t="shared" si="818"/>
        <v>-</v>
      </c>
      <c r="Z443" s="687">
        <f>'2. ГПП-ОГХК'!AI258+'2. ГПП-ОГХК'!AI259+'2. ГПП-ОГХК'!AI260+'4. ГПП-УЗПКТ-СЗСК'!AI145+'14. ГП Благовещенск (Ам ГПЗ)'!AI48</f>
        <v>0</v>
      </c>
      <c r="AA443" s="687">
        <f>'2. ГПП-ОГХК'!AK258+'2. ГПП-ОГХК'!AK259+'2. ГПП-ОГХК'!AK260+'4. ГПП-УЗПКТ-СЗСК'!AK145+'14. ГП Благовещенск (Ам ГПЗ)'!AK48</f>
        <v>0</v>
      </c>
      <c r="AB443" s="687">
        <f t="shared" si="819"/>
        <v>0</v>
      </c>
      <c r="AC443" s="688" t="str">
        <f t="shared" si="820"/>
        <v>-</v>
      </c>
      <c r="AD443" s="687">
        <f t="shared" si="821"/>
        <v>0</v>
      </c>
      <c r="AE443" s="687">
        <f t="shared" si="822"/>
        <v>0</v>
      </c>
      <c r="AF443" s="687">
        <f t="shared" si="823"/>
        <v>0</v>
      </c>
      <c r="AG443" s="688" t="str">
        <f t="shared" si="824"/>
        <v>-</v>
      </c>
      <c r="AH443" s="687">
        <f>'2. ГПП-ОГХК'!AU258+'2. ГПП-ОГХК'!AU259+'2. ГПП-ОГХК'!AU260+'4. ГПП-УЗПКТ-СЗСК'!AU145+'14. ГП Благовещенск (Ам ГПЗ)'!AU48</f>
        <v>0</v>
      </c>
      <c r="AI443" s="687">
        <f>'2. ГПП-ОГХК'!AW258+'2. ГПП-ОГХК'!AW259+'2. ГПП-ОГХК'!AW260+'4. ГПП-УЗПКТ-СЗСК'!AW145+'14. ГП Благовещенск (Ам ГПЗ)'!AW48</f>
        <v>0</v>
      </c>
      <c r="AJ443" s="687">
        <f t="shared" si="825"/>
        <v>0</v>
      </c>
      <c r="AK443" s="688" t="str">
        <f t="shared" si="826"/>
        <v>-</v>
      </c>
      <c r="AL443" s="687">
        <f>'2. ГПП-ОГХК'!BA258+'2. ГПП-ОГХК'!BA259+'2. ГПП-ОГХК'!BA260+'4. ГПП-УЗПКТ-СЗСК'!BA145+'14. ГП Благовещенск (Ам ГПЗ)'!BA48</f>
        <v>0</v>
      </c>
      <c r="AM443" s="687">
        <f>'2. ГПП-ОГХК'!BC258+'2. ГПП-ОГХК'!BC259+'2. ГПП-ОГХК'!BC260+'4. ГПП-УЗПКТ-СЗСК'!BC145+'14. ГП Благовещенск (Ам ГПЗ)'!BC48</f>
        <v>0</v>
      </c>
      <c r="AN443" s="687">
        <f t="shared" si="827"/>
        <v>0</v>
      </c>
      <c r="AO443" s="688" t="str">
        <f t="shared" si="828"/>
        <v>-</v>
      </c>
      <c r="AP443" s="687">
        <f>'2. ГПП-ОГХК'!BG258+'2. ГПП-ОГХК'!BG259+'2. ГПП-ОГХК'!BG260+'4. ГПП-УЗПКТ-СЗСК'!BG145+'14. ГП Благовещенск (Ам ГПЗ)'!BG48</f>
        <v>0</v>
      </c>
      <c r="AQ443" s="687">
        <f>'2. ГПП-ОГХК'!BI258+'2. ГПП-ОГХК'!BI259+'2. ГПП-ОГХК'!BI260+'4. ГПП-УЗПКТ-СЗСК'!BI145+'14. ГП Благовещенск (Ам ГПЗ)'!BI48</f>
        <v>0</v>
      </c>
      <c r="AR443" s="687">
        <f t="shared" si="829"/>
        <v>0</v>
      </c>
      <c r="AS443" s="688" t="str">
        <f t="shared" si="830"/>
        <v>-</v>
      </c>
      <c r="AT443" s="687">
        <f t="shared" si="831"/>
        <v>0</v>
      </c>
      <c r="AU443" s="687">
        <f t="shared" si="832"/>
        <v>0</v>
      </c>
      <c r="AV443" s="687">
        <f t="shared" si="833"/>
        <v>0</v>
      </c>
      <c r="AW443" s="688" t="str">
        <f t="shared" si="834"/>
        <v>-</v>
      </c>
      <c r="AX443" s="687">
        <f>'2. ГПП-ОГХК'!BS258+'2. ГПП-ОГХК'!BS259+'2. ГПП-ОГХК'!BS260+'4. ГПП-УЗПКТ-СЗСК'!BS145+'14. ГП Благовещенск (Ам ГПЗ)'!BS48</f>
        <v>0</v>
      </c>
      <c r="AY443" s="687">
        <f>'2. ГПП-ОГХК'!BU258+'2. ГПП-ОГХК'!BU259+'2. ГПП-ОГХК'!BU260+'4. ГПП-УЗПКТ-СЗСК'!BU145+'14. ГП Благовещенск (Ам ГПЗ)'!BU48</f>
        <v>0</v>
      </c>
      <c r="AZ443" s="687">
        <f t="shared" si="835"/>
        <v>0</v>
      </c>
      <c r="BA443" s="688" t="str">
        <f t="shared" si="836"/>
        <v>-</v>
      </c>
      <c r="BB443" s="687">
        <f>'2. ГПП-ОГХК'!BY258+'2. ГПП-ОГХК'!BY259+'2. ГПП-ОГХК'!BY260+'4. ГПП-УЗПКТ-СЗСК'!BY145+'14. ГП Благовещенск (Ам ГПЗ)'!BY48</f>
        <v>0</v>
      </c>
      <c r="BC443" s="687">
        <f>'2. ГПП-ОГХК'!CA258+'2. ГПП-ОГХК'!CA259+'2. ГПП-ОГХК'!CA260+'4. ГПП-УЗПКТ-СЗСК'!CA145+'14. ГП Благовещенск (Ам ГПЗ)'!CA48</f>
        <v>0</v>
      </c>
      <c r="BD443" s="687">
        <f t="shared" si="837"/>
        <v>0</v>
      </c>
      <c r="BE443" s="688" t="str">
        <f t="shared" si="838"/>
        <v>-</v>
      </c>
      <c r="BF443" s="687">
        <f>'2. ГПП-ОГХК'!CE258+'2. ГПП-ОГХК'!CE259+'2. ГПП-ОГХК'!CE260+'4. ГПП-УЗПКТ-СЗСК'!CE145+'14. ГП Благовещенск (Ам ГПЗ)'!CE48</f>
        <v>0</v>
      </c>
      <c r="BG443" s="687">
        <f>'2. ГПП-ОГХК'!CG258+'2. ГПП-ОГХК'!CG259+'2. ГПП-ОГХК'!CG260+'4. ГПП-УЗПКТ-СЗСК'!CG145+'14. ГП Благовещенск (Ам ГПЗ)'!CG48</f>
        <v>0</v>
      </c>
      <c r="BH443" s="687">
        <f t="shared" si="839"/>
        <v>0</v>
      </c>
      <c r="BI443" s="688" t="str">
        <f t="shared" si="840"/>
        <v>-</v>
      </c>
      <c r="BJ443" s="687">
        <f t="shared" si="841"/>
        <v>0</v>
      </c>
      <c r="BK443" s="687">
        <f t="shared" si="842"/>
        <v>0</v>
      </c>
      <c r="BL443" s="687">
        <f t="shared" si="843"/>
        <v>0</v>
      </c>
      <c r="BM443" s="688" t="str">
        <f t="shared" si="844"/>
        <v>-</v>
      </c>
      <c r="BN443" s="687">
        <f>'2. ГПП-ОГХК'!CQ258+'2. ГПП-ОГХК'!CQ259+'2. ГПП-ОГХК'!CQ260+'4. ГПП-УЗПКТ-СЗСК'!CQ145+'14. ГП Благовещенск (Ам ГПЗ)'!CQ48</f>
        <v>0</v>
      </c>
      <c r="BO443" s="687">
        <f>'2. ГПП-ОГХК'!CS258+'2. ГПП-ОГХК'!CS259+'2. ГПП-ОГХК'!CS260+'4. ГПП-УЗПКТ-СЗСК'!CS145+'14. ГП Благовещенск (Ам ГПЗ)'!CS48</f>
        <v>0</v>
      </c>
      <c r="BP443" s="687">
        <f t="shared" si="845"/>
        <v>0</v>
      </c>
      <c r="BQ443" s="688" t="str">
        <f t="shared" si="846"/>
        <v>-</v>
      </c>
      <c r="BR443" s="687">
        <f>'2. ГПП-ОГХК'!CW258+'2. ГПП-ОГХК'!CW259+'2. ГПП-ОГХК'!CW260+'4. ГПП-УЗПКТ-СЗСК'!CW145+'14. ГП Благовещенск (Ам ГПЗ)'!CW48</f>
        <v>0</v>
      </c>
      <c r="BS443" s="687">
        <f>'2. ГПП-ОГХК'!CY258+'2. ГПП-ОГХК'!CY259+'2. ГПП-ОГХК'!CY260+'4. ГПП-УЗПКТ-СЗСК'!CY145+'14. ГП Благовещенск (Ам ГПЗ)'!CY48</f>
        <v>0</v>
      </c>
      <c r="BT443" s="687">
        <f t="shared" si="847"/>
        <v>0</v>
      </c>
      <c r="BU443" s="688" t="str">
        <f t="shared" si="848"/>
        <v>-</v>
      </c>
      <c r="BV443" s="687">
        <f>'2. ГПП-ОГХК'!DC258+'2. ГПП-ОГХК'!DC259+'2. ГПП-ОГХК'!DC260+'4. ГПП-УЗПКТ-СЗСК'!DC145+'14. ГП Благовещенск (Ам ГПЗ)'!DC48</f>
        <v>0</v>
      </c>
      <c r="BW443" s="687">
        <f>'2. ГПП-ОГХК'!DE258+'2. ГПП-ОГХК'!DE259+'2. ГПП-ОГХК'!DE260+'4. ГПП-УЗПКТ-СЗСК'!DE145+'14. ГП Благовещенск (Ам ГПЗ)'!DE48</f>
        <v>0</v>
      </c>
      <c r="BX443" s="687">
        <f t="shared" si="849"/>
        <v>0</v>
      </c>
      <c r="BY443" s="688" t="str">
        <f t="shared" si="850"/>
        <v>-</v>
      </c>
    </row>
    <row r="444" spans="2:77" ht="20.100000000000001" customHeight="1">
      <c r="C444" s="424" t="s">
        <v>173</v>
      </c>
      <c r="D444" s="528"/>
      <c r="E444" s="528"/>
      <c r="F444" s="529"/>
      <c r="G444" s="530" t="s">
        <v>544</v>
      </c>
      <c r="H444" s="530"/>
      <c r="I444" s="446" t="s">
        <v>169</v>
      </c>
      <c r="J444" s="687">
        <f t="shared" si="807"/>
        <v>0</v>
      </c>
      <c r="K444" s="687">
        <f t="shared" si="808"/>
        <v>0</v>
      </c>
      <c r="L444" s="687">
        <f t="shared" si="809"/>
        <v>0</v>
      </c>
      <c r="M444" s="688" t="str">
        <f t="shared" si="810"/>
        <v>-</v>
      </c>
      <c r="N444" s="687">
        <f t="shared" si="811"/>
        <v>0</v>
      </c>
      <c r="O444" s="687">
        <f t="shared" si="812"/>
        <v>0</v>
      </c>
      <c r="P444" s="687">
        <f t="shared" si="813"/>
        <v>0</v>
      </c>
      <c r="Q444" s="688" t="str">
        <f t="shared" si="814"/>
        <v>-</v>
      </c>
      <c r="R444" s="687">
        <f>'2. ГПП-ОГХК'!W258+'2. ГПП-ОГХК'!W259+'2. ГПП-ОГХК'!W260+'4. ГПП-УЗПКТ-СЗСК'!W145</f>
        <v>0</v>
      </c>
      <c r="S444" s="687">
        <f>'2. ГПП-ОГХК'!Y258+'2. ГПП-ОГХК'!Y259+'2. ГПП-ОГХК'!Y260+'4. ГПП-УЗПКТ-СЗСК'!Y145</f>
        <v>0</v>
      </c>
      <c r="T444" s="687">
        <f t="shared" si="815"/>
        <v>0</v>
      </c>
      <c r="U444" s="688" t="str">
        <f t="shared" si="816"/>
        <v>-</v>
      </c>
      <c r="V444" s="687">
        <f>'2. ГПП-ОГХК'!AC258+'2. ГПП-ОГХК'!AC259+'2. ГПП-ОГХК'!AC260+'4. ГПП-УЗПКТ-СЗСК'!AC145</f>
        <v>0</v>
      </c>
      <c r="W444" s="687">
        <f>'2. ГПП-ОГХК'!AE258+'2. ГПП-ОГХК'!AE259+'2. ГПП-ОГХК'!AE260+'4. ГПП-УЗПКТ-СЗСК'!AE145</f>
        <v>0</v>
      </c>
      <c r="X444" s="687">
        <f t="shared" si="817"/>
        <v>0</v>
      </c>
      <c r="Y444" s="688" t="str">
        <f t="shared" si="818"/>
        <v>-</v>
      </c>
      <c r="Z444" s="687">
        <f>'2. ГПП-ОГХК'!AI258+'2. ГПП-ОГХК'!AI259+'2. ГПП-ОГХК'!AI260+'4. ГПП-УЗПКТ-СЗСК'!AI145</f>
        <v>0</v>
      </c>
      <c r="AA444" s="687">
        <f>'2. ГПП-ОГХК'!AK258+'2. ГПП-ОГХК'!AK259+'2. ГПП-ОГХК'!AK260+'4. ГПП-УЗПКТ-СЗСК'!AK145</f>
        <v>0</v>
      </c>
      <c r="AB444" s="687">
        <f t="shared" si="819"/>
        <v>0</v>
      </c>
      <c r="AC444" s="688" t="str">
        <f t="shared" si="820"/>
        <v>-</v>
      </c>
      <c r="AD444" s="687">
        <f t="shared" si="821"/>
        <v>0</v>
      </c>
      <c r="AE444" s="687">
        <f t="shared" si="822"/>
        <v>0</v>
      </c>
      <c r="AF444" s="687">
        <f t="shared" si="823"/>
        <v>0</v>
      </c>
      <c r="AG444" s="688" t="str">
        <f t="shared" si="824"/>
        <v>-</v>
      </c>
      <c r="AH444" s="687">
        <f>'2. ГПП-ОГХК'!AU258+'2. ГПП-ОГХК'!AU259+'2. ГПП-ОГХК'!AU260+'4. ГПП-УЗПКТ-СЗСК'!AU145</f>
        <v>0</v>
      </c>
      <c r="AI444" s="687">
        <f>'2. ГПП-ОГХК'!AW258+'2. ГПП-ОГХК'!AW259+'2. ГПП-ОГХК'!AW260+'4. ГПП-УЗПКТ-СЗСК'!AW145</f>
        <v>0</v>
      </c>
      <c r="AJ444" s="687">
        <f t="shared" si="825"/>
        <v>0</v>
      </c>
      <c r="AK444" s="688" t="str">
        <f t="shared" si="826"/>
        <v>-</v>
      </c>
      <c r="AL444" s="687">
        <f>'2. ГПП-ОГХК'!BA258+'2. ГПП-ОГХК'!BA259+'2. ГПП-ОГХК'!BA260+'4. ГПП-УЗПКТ-СЗСК'!BA145</f>
        <v>0</v>
      </c>
      <c r="AM444" s="687">
        <f>'2. ГПП-ОГХК'!BC258+'2. ГПП-ОГХК'!BC259+'2. ГПП-ОГХК'!BC260+'4. ГПП-УЗПКТ-СЗСК'!BC145</f>
        <v>0</v>
      </c>
      <c r="AN444" s="687">
        <f t="shared" si="827"/>
        <v>0</v>
      </c>
      <c r="AO444" s="688" t="str">
        <f t="shared" si="828"/>
        <v>-</v>
      </c>
      <c r="AP444" s="687">
        <f>'2. ГПП-ОГХК'!BG258+'2. ГПП-ОГХК'!BG259+'2. ГПП-ОГХК'!BG260+'4. ГПП-УЗПКТ-СЗСК'!BG145</f>
        <v>0</v>
      </c>
      <c r="AQ444" s="687">
        <f>'2. ГПП-ОГХК'!BI258+'2. ГПП-ОГХК'!BI259+'2. ГПП-ОГХК'!BI260+'4. ГПП-УЗПКТ-СЗСК'!BI145</f>
        <v>0</v>
      </c>
      <c r="AR444" s="687">
        <f t="shared" si="829"/>
        <v>0</v>
      </c>
      <c r="AS444" s="688" t="str">
        <f t="shared" si="830"/>
        <v>-</v>
      </c>
      <c r="AT444" s="687">
        <f t="shared" si="831"/>
        <v>0</v>
      </c>
      <c r="AU444" s="687">
        <f t="shared" si="832"/>
        <v>0</v>
      </c>
      <c r="AV444" s="687">
        <f t="shared" si="833"/>
        <v>0</v>
      </c>
      <c r="AW444" s="688" t="str">
        <f t="shared" si="834"/>
        <v>-</v>
      </c>
      <c r="AX444" s="687">
        <f>'2. ГПП-ОГХК'!BS258+'2. ГПП-ОГХК'!BS259+'2. ГПП-ОГХК'!BS260+'4. ГПП-УЗПКТ-СЗСК'!BS145</f>
        <v>0</v>
      </c>
      <c r="AY444" s="687">
        <f>'2. ГПП-ОГХК'!BU258+'2. ГПП-ОГХК'!BU259+'2. ГПП-ОГХК'!BU260+'4. ГПП-УЗПКТ-СЗСК'!BU145</f>
        <v>0</v>
      </c>
      <c r="AZ444" s="687">
        <f t="shared" si="835"/>
        <v>0</v>
      </c>
      <c r="BA444" s="688" t="str">
        <f t="shared" si="836"/>
        <v>-</v>
      </c>
      <c r="BB444" s="687">
        <f>'2. ГПП-ОГХК'!BY258+'2. ГПП-ОГХК'!BY259+'2. ГПП-ОГХК'!BY260+'4. ГПП-УЗПКТ-СЗСК'!BY145</f>
        <v>0</v>
      </c>
      <c r="BC444" s="687">
        <f>'2. ГПП-ОГХК'!CA258+'2. ГПП-ОГХК'!CA259+'2. ГПП-ОГХК'!CA260+'4. ГПП-УЗПКТ-СЗСК'!CA145</f>
        <v>0</v>
      </c>
      <c r="BD444" s="687">
        <f t="shared" si="837"/>
        <v>0</v>
      </c>
      <c r="BE444" s="688" t="str">
        <f t="shared" si="838"/>
        <v>-</v>
      </c>
      <c r="BF444" s="687">
        <f>'2. ГПП-ОГХК'!CE258+'2. ГПП-ОГХК'!CE259+'2. ГПП-ОГХК'!CE260+'4. ГПП-УЗПКТ-СЗСК'!CE145</f>
        <v>0</v>
      </c>
      <c r="BG444" s="687">
        <f>'2. ГПП-ОГХК'!CG258+'2. ГПП-ОГХК'!CG259+'2. ГПП-ОГХК'!CG260+'4. ГПП-УЗПКТ-СЗСК'!CG145</f>
        <v>0</v>
      </c>
      <c r="BH444" s="687">
        <f t="shared" si="839"/>
        <v>0</v>
      </c>
      <c r="BI444" s="688" t="str">
        <f t="shared" si="840"/>
        <v>-</v>
      </c>
      <c r="BJ444" s="687">
        <f t="shared" si="841"/>
        <v>0</v>
      </c>
      <c r="BK444" s="687">
        <f t="shared" si="842"/>
        <v>0</v>
      </c>
      <c r="BL444" s="687">
        <f t="shared" si="843"/>
        <v>0</v>
      </c>
      <c r="BM444" s="688" t="str">
        <f t="shared" si="844"/>
        <v>-</v>
      </c>
      <c r="BN444" s="687">
        <f>'2. ГПП-ОГХК'!CQ258+'2. ГПП-ОГХК'!CQ259+'2. ГПП-ОГХК'!CQ260+'4. ГПП-УЗПКТ-СЗСК'!CQ145</f>
        <v>0</v>
      </c>
      <c r="BO444" s="687">
        <f>'2. ГПП-ОГХК'!CS258+'2. ГПП-ОГХК'!CS259+'2. ГПП-ОГХК'!CS260+'4. ГПП-УЗПКТ-СЗСК'!CS145</f>
        <v>0</v>
      </c>
      <c r="BP444" s="687">
        <f t="shared" si="845"/>
        <v>0</v>
      </c>
      <c r="BQ444" s="688" t="str">
        <f t="shared" si="846"/>
        <v>-</v>
      </c>
      <c r="BR444" s="687">
        <f>'2. ГПП-ОГХК'!CW258+'2. ГПП-ОГХК'!CW259+'2. ГПП-ОГХК'!CW260+'4. ГПП-УЗПКТ-СЗСК'!CW145</f>
        <v>0</v>
      </c>
      <c r="BS444" s="687">
        <f>'2. ГПП-ОГХК'!CY258+'2. ГПП-ОГХК'!CY259+'2. ГПП-ОГХК'!CY260+'4. ГПП-УЗПКТ-СЗСК'!CY145</f>
        <v>0</v>
      </c>
      <c r="BT444" s="687">
        <f t="shared" si="847"/>
        <v>0</v>
      </c>
      <c r="BU444" s="688" t="str">
        <f t="shared" si="848"/>
        <v>-</v>
      </c>
      <c r="BV444" s="687">
        <f>'2. ГПП-ОГХК'!DC258+'2. ГПП-ОГХК'!DC259+'2. ГПП-ОГХК'!DC260+'4. ГПП-УЗПКТ-СЗСК'!DC145</f>
        <v>0</v>
      </c>
      <c r="BW444" s="687">
        <f>'2. ГПП-ОГХК'!DE258+'2. ГПП-ОГХК'!DE259+'2. ГПП-ОГХК'!DE260+'4. ГПП-УЗПКТ-СЗСК'!DE145</f>
        <v>0</v>
      </c>
      <c r="BX444" s="687">
        <f t="shared" si="849"/>
        <v>0</v>
      </c>
      <c r="BY444" s="688" t="str">
        <f t="shared" si="850"/>
        <v>-</v>
      </c>
    </row>
    <row r="445" spans="2:77" ht="20.100000000000001" customHeight="1">
      <c r="C445" s="436" t="s">
        <v>259</v>
      </c>
      <c r="D445" s="528"/>
      <c r="E445" s="528"/>
      <c r="F445" s="529"/>
      <c r="G445" s="530" t="s">
        <v>545</v>
      </c>
      <c r="H445" s="530"/>
      <c r="I445" s="691" t="s">
        <v>169</v>
      </c>
      <c r="J445" s="687">
        <f t="shared" si="807"/>
        <v>0</v>
      </c>
      <c r="K445" s="687">
        <f t="shared" si="808"/>
        <v>0</v>
      </c>
      <c r="L445" s="687">
        <f t="shared" si="809"/>
        <v>0</v>
      </c>
      <c r="M445" s="688" t="str">
        <f t="shared" si="810"/>
        <v>-</v>
      </c>
      <c r="N445" s="687">
        <f t="shared" si="811"/>
        <v>0</v>
      </c>
      <c r="O445" s="687">
        <f t="shared" si="812"/>
        <v>0</v>
      </c>
      <c r="P445" s="687">
        <f t="shared" si="813"/>
        <v>0</v>
      </c>
      <c r="Q445" s="688" t="str">
        <f t="shared" si="814"/>
        <v>-</v>
      </c>
      <c r="R445" s="687">
        <f>'2. ГПП-ОГХК'!W258+'2. ГПП-ОГХК'!W259+'2. ГПП-ОГХК'!W260</f>
        <v>0</v>
      </c>
      <c r="S445" s="687">
        <f>'2. ГПП-ОГХК'!Y258+'2. ГПП-ОГХК'!Y259+'2. ГПП-ОГХК'!Y260</f>
        <v>0</v>
      </c>
      <c r="T445" s="687">
        <f t="shared" si="815"/>
        <v>0</v>
      </c>
      <c r="U445" s="688" t="str">
        <f t="shared" si="816"/>
        <v>-</v>
      </c>
      <c r="V445" s="687">
        <f>'2. ГПП-ОГХК'!AC258+'2. ГПП-ОГХК'!AC259+'2. ГПП-ОГХК'!AC260</f>
        <v>0</v>
      </c>
      <c r="W445" s="687">
        <f>'2. ГПП-ОГХК'!AE258+'2. ГПП-ОГХК'!AE259+'2. ГПП-ОГХК'!AE260</f>
        <v>0</v>
      </c>
      <c r="X445" s="687">
        <f t="shared" si="817"/>
        <v>0</v>
      </c>
      <c r="Y445" s="688" t="str">
        <f t="shared" si="818"/>
        <v>-</v>
      </c>
      <c r="Z445" s="687">
        <f>'2. ГПП-ОГХК'!AI258+'2. ГПП-ОГХК'!AI259+'2. ГПП-ОГХК'!AI260</f>
        <v>0</v>
      </c>
      <c r="AA445" s="687">
        <f>'2. ГПП-ОГХК'!AK258+'2. ГПП-ОГХК'!AK259+'2. ГПП-ОГХК'!AK260</f>
        <v>0</v>
      </c>
      <c r="AB445" s="687">
        <f t="shared" si="819"/>
        <v>0</v>
      </c>
      <c r="AC445" s="688" t="str">
        <f t="shared" si="820"/>
        <v>-</v>
      </c>
      <c r="AD445" s="687">
        <f t="shared" si="821"/>
        <v>0</v>
      </c>
      <c r="AE445" s="687">
        <f t="shared" si="822"/>
        <v>0</v>
      </c>
      <c r="AF445" s="687">
        <f t="shared" si="823"/>
        <v>0</v>
      </c>
      <c r="AG445" s="688" t="str">
        <f t="shared" si="824"/>
        <v>-</v>
      </c>
      <c r="AH445" s="687">
        <f>'2. ГПП-ОГХК'!AU258+'2. ГПП-ОГХК'!AU259+'2. ГПП-ОГХК'!AU260</f>
        <v>0</v>
      </c>
      <c r="AI445" s="687">
        <f>'2. ГПП-ОГХК'!AW258+'2. ГПП-ОГХК'!AW259+'2. ГПП-ОГХК'!AW260</f>
        <v>0</v>
      </c>
      <c r="AJ445" s="687">
        <f t="shared" si="825"/>
        <v>0</v>
      </c>
      <c r="AK445" s="688" t="str">
        <f t="shared" si="826"/>
        <v>-</v>
      </c>
      <c r="AL445" s="687">
        <f>'2. ГПП-ОГХК'!BA258+'2. ГПП-ОГХК'!BA259+'2. ГПП-ОГХК'!BA260</f>
        <v>0</v>
      </c>
      <c r="AM445" s="687">
        <f>'2. ГПП-ОГХК'!BC258+'2. ГПП-ОГХК'!BC259+'2. ГПП-ОГХК'!BC260</f>
        <v>0</v>
      </c>
      <c r="AN445" s="687">
        <f t="shared" si="827"/>
        <v>0</v>
      </c>
      <c r="AO445" s="688" t="str">
        <f t="shared" si="828"/>
        <v>-</v>
      </c>
      <c r="AP445" s="687">
        <f>'2. ГПП-ОГХК'!BG258+'2. ГПП-ОГХК'!BG259+'2. ГПП-ОГХК'!BG260</f>
        <v>0</v>
      </c>
      <c r="AQ445" s="687">
        <f>'2. ГПП-ОГХК'!BI258+'2. ГПП-ОГХК'!BI259+'2. ГПП-ОГХК'!BI260</f>
        <v>0</v>
      </c>
      <c r="AR445" s="687">
        <f t="shared" si="829"/>
        <v>0</v>
      </c>
      <c r="AS445" s="688" t="str">
        <f t="shared" si="830"/>
        <v>-</v>
      </c>
      <c r="AT445" s="687">
        <f t="shared" si="831"/>
        <v>0</v>
      </c>
      <c r="AU445" s="687">
        <f t="shared" si="832"/>
        <v>0</v>
      </c>
      <c r="AV445" s="687">
        <f t="shared" si="833"/>
        <v>0</v>
      </c>
      <c r="AW445" s="688" t="str">
        <f t="shared" si="834"/>
        <v>-</v>
      </c>
      <c r="AX445" s="687">
        <f>'2. ГПП-ОГХК'!BS258+'2. ГПП-ОГХК'!BS259+'2. ГПП-ОГХК'!BS260</f>
        <v>0</v>
      </c>
      <c r="AY445" s="687">
        <f>'2. ГПП-ОГХК'!BU258+'2. ГПП-ОГХК'!BU259+'2. ГПП-ОГХК'!BU260</f>
        <v>0</v>
      </c>
      <c r="AZ445" s="687">
        <f t="shared" si="835"/>
        <v>0</v>
      </c>
      <c r="BA445" s="688" t="str">
        <f t="shared" si="836"/>
        <v>-</v>
      </c>
      <c r="BB445" s="687">
        <f>'2. ГПП-ОГХК'!BY258+'2. ГПП-ОГХК'!BY259+'2. ГПП-ОГХК'!BY260</f>
        <v>0</v>
      </c>
      <c r="BC445" s="687">
        <f>'2. ГПП-ОГХК'!CA258+'2. ГПП-ОГХК'!CA259+'2. ГПП-ОГХК'!CA260</f>
        <v>0</v>
      </c>
      <c r="BD445" s="687">
        <f t="shared" si="837"/>
        <v>0</v>
      </c>
      <c r="BE445" s="688" t="str">
        <f t="shared" si="838"/>
        <v>-</v>
      </c>
      <c r="BF445" s="687">
        <f>'2. ГПП-ОГХК'!CE258+'2. ГПП-ОГХК'!CE259+'2. ГПП-ОГХК'!CE260</f>
        <v>0</v>
      </c>
      <c r="BG445" s="687">
        <f>'2. ГПП-ОГХК'!CG258+'2. ГПП-ОГХК'!CG259+'2. ГПП-ОГХК'!CG260</f>
        <v>0</v>
      </c>
      <c r="BH445" s="687">
        <f t="shared" si="839"/>
        <v>0</v>
      </c>
      <c r="BI445" s="688" t="str">
        <f t="shared" si="840"/>
        <v>-</v>
      </c>
      <c r="BJ445" s="687">
        <f t="shared" si="841"/>
        <v>0</v>
      </c>
      <c r="BK445" s="687">
        <f t="shared" si="842"/>
        <v>0</v>
      </c>
      <c r="BL445" s="687">
        <f t="shared" si="843"/>
        <v>0</v>
      </c>
      <c r="BM445" s="688" t="str">
        <f t="shared" si="844"/>
        <v>-</v>
      </c>
      <c r="BN445" s="687">
        <f>'2. ГПП-ОГХК'!CQ258+'2. ГПП-ОГХК'!CQ259+'2. ГПП-ОГХК'!CQ260</f>
        <v>0</v>
      </c>
      <c r="BO445" s="687">
        <f>'2. ГПП-ОГХК'!CS258+'2. ГПП-ОГХК'!CS259+'2. ГПП-ОГХК'!CS260</f>
        <v>0</v>
      </c>
      <c r="BP445" s="687">
        <f t="shared" si="845"/>
        <v>0</v>
      </c>
      <c r="BQ445" s="688" t="str">
        <f t="shared" si="846"/>
        <v>-</v>
      </c>
      <c r="BR445" s="687">
        <f>'2. ГПП-ОГХК'!CW258+'2. ГПП-ОГХК'!CW259+'2. ГПП-ОГХК'!CW260</f>
        <v>0</v>
      </c>
      <c r="BS445" s="687">
        <f>'2. ГПП-ОГХК'!CY258+'2. ГПП-ОГХК'!CY259+'2. ГПП-ОГХК'!CY260</f>
        <v>0</v>
      </c>
      <c r="BT445" s="687">
        <f t="shared" si="847"/>
        <v>0</v>
      </c>
      <c r="BU445" s="688" t="str">
        <f t="shared" si="848"/>
        <v>-</v>
      </c>
      <c r="BV445" s="687">
        <f>'2. ГПП-ОГХК'!DC258+'2. ГПП-ОГХК'!DC259+'2. ГПП-ОГХК'!DC260</f>
        <v>0</v>
      </c>
      <c r="BW445" s="687">
        <f>'2. ГПП-ОГХК'!DE258+'2. ГПП-ОГХК'!DE259+'2. ГПП-ОГХК'!DE260</f>
        <v>0</v>
      </c>
      <c r="BX445" s="687">
        <f t="shared" si="849"/>
        <v>0</v>
      </c>
      <c r="BY445" s="688" t="str">
        <f t="shared" si="850"/>
        <v>-</v>
      </c>
    </row>
    <row r="446" spans="2:77" ht="20.100000000000001" customHeight="1">
      <c r="C446" s="430" t="s">
        <v>161</v>
      </c>
      <c r="D446" s="528"/>
      <c r="E446" s="528"/>
      <c r="F446" s="529"/>
      <c r="G446" s="530" t="s">
        <v>550</v>
      </c>
      <c r="H446" s="530"/>
      <c r="I446" s="694" t="s">
        <v>169</v>
      </c>
      <c r="J446" s="687">
        <f t="shared" si="807"/>
        <v>0</v>
      </c>
      <c r="K446" s="687">
        <f t="shared" si="808"/>
        <v>0</v>
      </c>
      <c r="L446" s="687">
        <f t="shared" si="809"/>
        <v>0</v>
      </c>
      <c r="M446" s="688" t="str">
        <f t="shared" si="810"/>
        <v>-</v>
      </c>
      <c r="N446" s="687">
        <f t="shared" si="811"/>
        <v>0</v>
      </c>
      <c r="O446" s="687">
        <f t="shared" si="812"/>
        <v>0</v>
      </c>
      <c r="P446" s="687">
        <f t="shared" si="813"/>
        <v>0</v>
      </c>
      <c r="Q446" s="688" t="str">
        <f t="shared" si="814"/>
        <v>-</v>
      </c>
      <c r="R446" s="687">
        <f>'2. ГПП-ОГХК'!W258</f>
        <v>0</v>
      </c>
      <c r="S446" s="687">
        <f>'2. ГПП-ОГХК'!Y258</f>
        <v>0</v>
      </c>
      <c r="T446" s="687">
        <f t="shared" si="815"/>
        <v>0</v>
      </c>
      <c r="U446" s="688" t="str">
        <f t="shared" si="816"/>
        <v>-</v>
      </c>
      <c r="V446" s="687">
        <f>'2. ГПП-ОГХК'!AC258</f>
        <v>0</v>
      </c>
      <c r="W446" s="687">
        <f>'2. ГПП-ОГХК'!AE258</f>
        <v>0</v>
      </c>
      <c r="X446" s="687">
        <f t="shared" si="817"/>
        <v>0</v>
      </c>
      <c r="Y446" s="688" t="str">
        <f t="shared" si="818"/>
        <v>-</v>
      </c>
      <c r="Z446" s="687">
        <f>'2. ГПП-ОГХК'!AI258</f>
        <v>0</v>
      </c>
      <c r="AA446" s="687">
        <f>'2. ГПП-ОГХК'!AK258</f>
        <v>0</v>
      </c>
      <c r="AB446" s="687">
        <f t="shared" si="819"/>
        <v>0</v>
      </c>
      <c r="AC446" s="688" t="str">
        <f t="shared" si="820"/>
        <v>-</v>
      </c>
      <c r="AD446" s="687">
        <f t="shared" si="821"/>
        <v>0</v>
      </c>
      <c r="AE446" s="687">
        <f t="shared" si="822"/>
        <v>0</v>
      </c>
      <c r="AF446" s="687">
        <f t="shared" si="823"/>
        <v>0</v>
      </c>
      <c r="AG446" s="688" t="str">
        <f t="shared" si="824"/>
        <v>-</v>
      </c>
      <c r="AH446" s="687">
        <f>'2. ГПП-ОГХК'!AU258</f>
        <v>0</v>
      </c>
      <c r="AI446" s="687">
        <f>'2. ГПП-ОГХК'!AW258</f>
        <v>0</v>
      </c>
      <c r="AJ446" s="687">
        <f t="shared" si="825"/>
        <v>0</v>
      </c>
      <c r="AK446" s="688" t="str">
        <f t="shared" si="826"/>
        <v>-</v>
      </c>
      <c r="AL446" s="687">
        <f>'2. ГПП-ОГХК'!BA258</f>
        <v>0</v>
      </c>
      <c r="AM446" s="687">
        <f>'2. ГПП-ОГХК'!BC258</f>
        <v>0</v>
      </c>
      <c r="AN446" s="687">
        <f t="shared" si="827"/>
        <v>0</v>
      </c>
      <c r="AO446" s="688" t="str">
        <f t="shared" si="828"/>
        <v>-</v>
      </c>
      <c r="AP446" s="687">
        <f>'2. ГПП-ОГХК'!BG258</f>
        <v>0</v>
      </c>
      <c r="AQ446" s="687">
        <f>'2. ГПП-ОГХК'!BI258</f>
        <v>0</v>
      </c>
      <c r="AR446" s="687">
        <f t="shared" si="829"/>
        <v>0</v>
      </c>
      <c r="AS446" s="688" t="str">
        <f t="shared" si="830"/>
        <v>-</v>
      </c>
      <c r="AT446" s="687">
        <f t="shared" si="831"/>
        <v>0</v>
      </c>
      <c r="AU446" s="687">
        <f t="shared" si="832"/>
        <v>0</v>
      </c>
      <c r="AV446" s="687">
        <f t="shared" si="833"/>
        <v>0</v>
      </c>
      <c r="AW446" s="688" t="str">
        <f t="shared" si="834"/>
        <v>-</v>
      </c>
      <c r="AX446" s="687">
        <f>'2. ГПП-ОГХК'!BS258</f>
        <v>0</v>
      </c>
      <c r="AY446" s="687">
        <f>'2. ГПП-ОГХК'!BU258</f>
        <v>0</v>
      </c>
      <c r="AZ446" s="687">
        <f t="shared" si="835"/>
        <v>0</v>
      </c>
      <c r="BA446" s="688" t="str">
        <f t="shared" si="836"/>
        <v>-</v>
      </c>
      <c r="BB446" s="687">
        <f>'2. ГПП-ОГХК'!BY258</f>
        <v>0</v>
      </c>
      <c r="BC446" s="687">
        <f>'2. ГПП-ОГХК'!CA258</f>
        <v>0</v>
      </c>
      <c r="BD446" s="687">
        <f t="shared" si="837"/>
        <v>0</v>
      </c>
      <c r="BE446" s="688" t="str">
        <f t="shared" si="838"/>
        <v>-</v>
      </c>
      <c r="BF446" s="687">
        <f>'2. ГПП-ОГХК'!CE258</f>
        <v>0</v>
      </c>
      <c r="BG446" s="687">
        <f>'2. ГПП-ОГХК'!CG258</f>
        <v>0</v>
      </c>
      <c r="BH446" s="687">
        <f t="shared" si="839"/>
        <v>0</v>
      </c>
      <c r="BI446" s="688" t="str">
        <f t="shared" si="840"/>
        <v>-</v>
      </c>
      <c r="BJ446" s="687">
        <f t="shared" si="841"/>
        <v>0</v>
      </c>
      <c r="BK446" s="687">
        <f t="shared" si="842"/>
        <v>0</v>
      </c>
      <c r="BL446" s="687">
        <f t="shared" si="843"/>
        <v>0</v>
      </c>
      <c r="BM446" s="688" t="str">
        <f t="shared" si="844"/>
        <v>-</v>
      </c>
      <c r="BN446" s="687">
        <f>'2. ГПП-ОГХК'!CQ258</f>
        <v>0</v>
      </c>
      <c r="BO446" s="687">
        <f>'2. ГПП-ОГХК'!CS258</f>
        <v>0</v>
      </c>
      <c r="BP446" s="687">
        <f t="shared" si="845"/>
        <v>0</v>
      </c>
      <c r="BQ446" s="688" t="str">
        <f t="shared" si="846"/>
        <v>-</v>
      </c>
      <c r="BR446" s="687">
        <f>'2. ГПП-ОГХК'!CW258</f>
        <v>0</v>
      </c>
      <c r="BS446" s="687">
        <f>'2. ГПП-ОГХК'!CY258</f>
        <v>0</v>
      </c>
      <c r="BT446" s="687">
        <f t="shared" si="847"/>
        <v>0</v>
      </c>
      <c r="BU446" s="688" t="str">
        <f t="shared" si="848"/>
        <v>-</v>
      </c>
      <c r="BV446" s="687">
        <f>'2. ГПП-ОГХК'!DC258</f>
        <v>0</v>
      </c>
      <c r="BW446" s="687">
        <f>'2. ГПП-ОГХК'!DE258</f>
        <v>0</v>
      </c>
      <c r="BX446" s="687">
        <f t="shared" si="849"/>
        <v>0</v>
      </c>
      <c r="BY446" s="688" t="str">
        <f t="shared" si="850"/>
        <v>-</v>
      </c>
    </row>
    <row r="447" spans="2:77" ht="20.100000000000001" customHeight="1">
      <c r="C447" s="430" t="s">
        <v>129</v>
      </c>
      <c r="D447" s="528"/>
      <c r="E447" s="528"/>
      <c r="F447" s="529"/>
      <c r="G447" s="530" t="s">
        <v>551</v>
      </c>
      <c r="H447" s="530"/>
      <c r="I447" s="694" t="s">
        <v>169</v>
      </c>
      <c r="J447" s="687">
        <f t="shared" si="807"/>
        <v>0</v>
      </c>
      <c r="K447" s="687">
        <f t="shared" si="808"/>
        <v>0</v>
      </c>
      <c r="L447" s="687">
        <f t="shared" si="809"/>
        <v>0</v>
      </c>
      <c r="M447" s="688" t="str">
        <f t="shared" si="810"/>
        <v>-</v>
      </c>
      <c r="N447" s="687">
        <f t="shared" si="811"/>
        <v>0</v>
      </c>
      <c r="O447" s="687">
        <f t="shared" si="812"/>
        <v>0</v>
      </c>
      <c r="P447" s="687">
        <f t="shared" si="813"/>
        <v>0</v>
      </c>
      <c r="Q447" s="688" t="str">
        <f t="shared" si="814"/>
        <v>-</v>
      </c>
      <c r="R447" s="687">
        <f>'2. ГПП-ОГХК'!W259</f>
        <v>0</v>
      </c>
      <c r="S447" s="687">
        <f>'2. ГПП-ОГХК'!Y259</f>
        <v>0</v>
      </c>
      <c r="T447" s="687">
        <f t="shared" si="815"/>
        <v>0</v>
      </c>
      <c r="U447" s="688" t="str">
        <f t="shared" si="816"/>
        <v>-</v>
      </c>
      <c r="V447" s="687">
        <f>'2. ГПП-ОГХК'!AC259</f>
        <v>0</v>
      </c>
      <c r="W447" s="687">
        <f>'2. ГПП-ОГХК'!AE259</f>
        <v>0</v>
      </c>
      <c r="X447" s="687">
        <f t="shared" si="817"/>
        <v>0</v>
      </c>
      <c r="Y447" s="688" t="str">
        <f t="shared" si="818"/>
        <v>-</v>
      </c>
      <c r="Z447" s="687">
        <f>'2. ГПП-ОГХК'!AI259</f>
        <v>0</v>
      </c>
      <c r="AA447" s="687">
        <f>'2. ГПП-ОГХК'!AK259</f>
        <v>0</v>
      </c>
      <c r="AB447" s="687">
        <f t="shared" si="819"/>
        <v>0</v>
      </c>
      <c r="AC447" s="688" t="str">
        <f t="shared" si="820"/>
        <v>-</v>
      </c>
      <c r="AD447" s="687">
        <f t="shared" si="821"/>
        <v>0</v>
      </c>
      <c r="AE447" s="687">
        <f t="shared" si="822"/>
        <v>0</v>
      </c>
      <c r="AF447" s="687">
        <f t="shared" si="823"/>
        <v>0</v>
      </c>
      <c r="AG447" s="688" t="str">
        <f t="shared" si="824"/>
        <v>-</v>
      </c>
      <c r="AH447" s="687">
        <f>'2. ГПП-ОГХК'!AU259</f>
        <v>0</v>
      </c>
      <c r="AI447" s="687">
        <f>'2. ГПП-ОГХК'!AW259</f>
        <v>0</v>
      </c>
      <c r="AJ447" s="687">
        <f t="shared" si="825"/>
        <v>0</v>
      </c>
      <c r="AK447" s="688" t="str">
        <f t="shared" si="826"/>
        <v>-</v>
      </c>
      <c r="AL447" s="687">
        <f>'2. ГПП-ОГХК'!BA259</f>
        <v>0</v>
      </c>
      <c r="AM447" s="687">
        <f>'2. ГПП-ОГХК'!BC259</f>
        <v>0</v>
      </c>
      <c r="AN447" s="687">
        <f t="shared" si="827"/>
        <v>0</v>
      </c>
      <c r="AO447" s="688" t="str">
        <f t="shared" si="828"/>
        <v>-</v>
      </c>
      <c r="AP447" s="687">
        <f>'2. ГПП-ОГХК'!BG259</f>
        <v>0</v>
      </c>
      <c r="AQ447" s="687">
        <f>'2. ГПП-ОГХК'!BI259</f>
        <v>0</v>
      </c>
      <c r="AR447" s="687">
        <f t="shared" si="829"/>
        <v>0</v>
      </c>
      <c r="AS447" s="688" t="str">
        <f t="shared" si="830"/>
        <v>-</v>
      </c>
      <c r="AT447" s="687">
        <f t="shared" si="831"/>
        <v>0</v>
      </c>
      <c r="AU447" s="687">
        <f t="shared" si="832"/>
        <v>0</v>
      </c>
      <c r="AV447" s="687">
        <f t="shared" si="833"/>
        <v>0</v>
      </c>
      <c r="AW447" s="688" t="str">
        <f t="shared" si="834"/>
        <v>-</v>
      </c>
      <c r="AX447" s="687">
        <f>'2. ГПП-ОГХК'!BS259</f>
        <v>0</v>
      </c>
      <c r="AY447" s="687">
        <f>'2. ГПП-ОГХК'!BU259</f>
        <v>0</v>
      </c>
      <c r="AZ447" s="687">
        <f t="shared" si="835"/>
        <v>0</v>
      </c>
      <c r="BA447" s="688" t="str">
        <f t="shared" si="836"/>
        <v>-</v>
      </c>
      <c r="BB447" s="687">
        <f>'2. ГПП-ОГХК'!BY259</f>
        <v>0</v>
      </c>
      <c r="BC447" s="687">
        <f>'2. ГПП-ОГХК'!CA259</f>
        <v>0</v>
      </c>
      <c r="BD447" s="687">
        <f t="shared" si="837"/>
        <v>0</v>
      </c>
      <c r="BE447" s="688" t="str">
        <f t="shared" si="838"/>
        <v>-</v>
      </c>
      <c r="BF447" s="687">
        <f>'2. ГПП-ОГХК'!CE259</f>
        <v>0</v>
      </c>
      <c r="BG447" s="687">
        <f>'2. ГПП-ОГХК'!CG259</f>
        <v>0</v>
      </c>
      <c r="BH447" s="687">
        <f t="shared" si="839"/>
        <v>0</v>
      </c>
      <c r="BI447" s="688" t="str">
        <f t="shared" si="840"/>
        <v>-</v>
      </c>
      <c r="BJ447" s="687">
        <f t="shared" si="841"/>
        <v>0</v>
      </c>
      <c r="BK447" s="687">
        <f t="shared" si="842"/>
        <v>0</v>
      </c>
      <c r="BL447" s="687">
        <f t="shared" si="843"/>
        <v>0</v>
      </c>
      <c r="BM447" s="688" t="str">
        <f t="shared" si="844"/>
        <v>-</v>
      </c>
      <c r="BN447" s="687">
        <f>'2. ГПП-ОГХК'!CQ259</f>
        <v>0</v>
      </c>
      <c r="BO447" s="687">
        <f>'2. ГПП-ОГХК'!CS259</f>
        <v>0</v>
      </c>
      <c r="BP447" s="687">
        <f t="shared" si="845"/>
        <v>0</v>
      </c>
      <c r="BQ447" s="688" t="str">
        <f t="shared" si="846"/>
        <v>-</v>
      </c>
      <c r="BR447" s="687">
        <f>'2. ГПП-ОГХК'!CW259</f>
        <v>0</v>
      </c>
      <c r="BS447" s="687">
        <f>'2. ГПП-ОГХК'!CY259</f>
        <v>0</v>
      </c>
      <c r="BT447" s="687">
        <f t="shared" si="847"/>
        <v>0</v>
      </c>
      <c r="BU447" s="688" t="str">
        <f t="shared" si="848"/>
        <v>-</v>
      </c>
      <c r="BV447" s="687">
        <f>'2. ГПП-ОГХК'!DC259</f>
        <v>0</v>
      </c>
      <c r="BW447" s="687">
        <f>'2. ГПП-ОГХК'!DE259</f>
        <v>0</v>
      </c>
      <c r="BX447" s="687">
        <f t="shared" si="849"/>
        <v>0</v>
      </c>
      <c r="BY447" s="688" t="str">
        <f t="shared" si="850"/>
        <v>-</v>
      </c>
    </row>
    <row r="448" spans="2:77" ht="20.100000000000001" customHeight="1">
      <c r="C448" s="693" t="s">
        <v>164</v>
      </c>
      <c r="D448" s="528"/>
      <c r="E448" s="528"/>
      <c r="F448" s="529"/>
      <c r="G448" s="530" t="s">
        <v>552</v>
      </c>
      <c r="H448" s="530"/>
      <c r="I448" s="694" t="s">
        <v>169</v>
      </c>
      <c r="J448" s="687">
        <f t="shared" si="807"/>
        <v>0</v>
      </c>
      <c r="K448" s="687">
        <f t="shared" si="808"/>
        <v>0</v>
      </c>
      <c r="L448" s="687">
        <f t="shared" si="809"/>
        <v>0</v>
      </c>
      <c r="M448" s="688" t="str">
        <f t="shared" si="810"/>
        <v>-</v>
      </c>
      <c r="N448" s="687">
        <f t="shared" si="811"/>
        <v>0</v>
      </c>
      <c r="O448" s="687">
        <f t="shared" si="812"/>
        <v>0</v>
      </c>
      <c r="P448" s="687">
        <f t="shared" si="813"/>
        <v>0</v>
      </c>
      <c r="Q448" s="688" t="str">
        <f t="shared" si="814"/>
        <v>-</v>
      </c>
      <c r="R448" s="687">
        <f>'2. ГПП-ОГХК'!W260</f>
        <v>0</v>
      </c>
      <c r="S448" s="687">
        <f>'2. ГПП-ОГХК'!Y260</f>
        <v>0</v>
      </c>
      <c r="T448" s="687">
        <f t="shared" si="815"/>
        <v>0</v>
      </c>
      <c r="U448" s="688" t="str">
        <f t="shared" si="816"/>
        <v>-</v>
      </c>
      <c r="V448" s="687">
        <f>'2. ГПП-ОГХК'!AC260</f>
        <v>0</v>
      </c>
      <c r="W448" s="687">
        <f>'2. ГПП-ОГХК'!AE260</f>
        <v>0</v>
      </c>
      <c r="X448" s="687">
        <f t="shared" si="817"/>
        <v>0</v>
      </c>
      <c r="Y448" s="688" t="str">
        <f t="shared" si="818"/>
        <v>-</v>
      </c>
      <c r="Z448" s="687">
        <f>'2. ГПП-ОГХК'!AI260</f>
        <v>0</v>
      </c>
      <c r="AA448" s="687">
        <f>'2. ГПП-ОГХК'!AK260</f>
        <v>0</v>
      </c>
      <c r="AB448" s="687">
        <f t="shared" si="819"/>
        <v>0</v>
      </c>
      <c r="AC448" s="688" t="str">
        <f t="shared" si="820"/>
        <v>-</v>
      </c>
      <c r="AD448" s="687">
        <f t="shared" si="821"/>
        <v>0</v>
      </c>
      <c r="AE448" s="687">
        <f t="shared" si="822"/>
        <v>0</v>
      </c>
      <c r="AF448" s="687">
        <f t="shared" si="823"/>
        <v>0</v>
      </c>
      <c r="AG448" s="688" t="str">
        <f t="shared" si="824"/>
        <v>-</v>
      </c>
      <c r="AH448" s="687">
        <f>'2. ГПП-ОГХК'!AU260</f>
        <v>0</v>
      </c>
      <c r="AI448" s="687">
        <f>'2. ГПП-ОГХК'!AW260</f>
        <v>0</v>
      </c>
      <c r="AJ448" s="687">
        <f t="shared" si="825"/>
        <v>0</v>
      </c>
      <c r="AK448" s="688" t="str">
        <f t="shared" si="826"/>
        <v>-</v>
      </c>
      <c r="AL448" s="687">
        <f>'2. ГПП-ОГХК'!BA260</f>
        <v>0</v>
      </c>
      <c r="AM448" s="687">
        <f>'2. ГПП-ОГХК'!BC260</f>
        <v>0</v>
      </c>
      <c r="AN448" s="687">
        <f t="shared" si="827"/>
        <v>0</v>
      </c>
      <c r="AO448" s="688" t="str">
        <f t="shared" si="828"/>
        <v>-</v>
      </c>
      <c r="AP448" s="687">
        <f>'2. ГПП-ОГХК'!BG260</f>
        <v>0</v>
      </c>
      <c r="AQ448" s="687">
        <f>'2. ГПП-ОГХК'!BI260</f>
        <v>0</v>
      </c>
      <c r="AR448" s="687">
        <f t="shared" si="829"/>
        <v>0</v>
      </c>
      <c r="AS448" s="688" t="str">
        <f t="shared" si="830"/>
        <v>-</v>
      </c>
      <c r="AT448" s="687">
        <f t="shared" si="831"/>
        <v>0</v>
      </c>
      <c r="AU448" s="687">
        <f t="shared" si="832"/>
        <v>0</v>
      </c>
      <c r="AV448" s="687">
        <f t="shared" si="833"/>
        <v>0</v>
      </c>
      <c r="AW448" s="688" t="str">
        <f t="shared" si="834"/>
        <v>-</v>
      </c>
      <c r="AX448" s="687">
        <f>'2. ГПП-ОГХК'!BS260</f>
        <v>0</v>
      </c>
      <c r="AY448" s="687">
        <f>'2. ГПП-ОГХК'!BU260</f>
        <v>0</v>
      </c>
      <c r="AZ448" s="687">
        <f t="shared" si="835"/>
        <v>0</v>
      </c>
      <c r="BA448" s="688" t="str">
        <f t="shared" si="836"/>
        <v>-</v>
      </c>
      <c r="BB448" s="687">
        <f>'2. ГПП-ОГХК'!BY260</f>
        <v>0</v>
      </c>
      <c r="BC448" s="687">
        <f>'2. ГПП-ОГХК'!CA260</f>
        <v>0</v>
      </c>
      <c r="BD448" s="687">
        <f t="shared" si="837"/>
        <v>0</v>
      </c>
      <c r="BE448" s="688" t="str">
        <f t="shared" si="838"/>
        <v>-</v>
      </c>
      <c r="BF448" s="687">
        <f>'2. ГПП-ОГХК'!CE260</f>
        <v>0</v>
      </c>
      <c r="BG448" s="687">
        <f>'2. ГПП-ОГХК'!CG260</f>
        <v>0</v>
      </c>
      <c r="BH448" s="687">
        <f t="shared" si="839"/>
        <v>0</v>
      </c>
      <c r="BI448" s="688" t="str">
        <f t="shared" si="840"/>
        <v>-</v>
      </c>
      <c r="BJ448" s="687">
        <f t="shared" si="841"/>
        <v>0</v>
      </c>
      <c r="BK448" s="687">
        <f t="shared" si="842"/>
        <v>0</v>
      </c>
      <c r="BL448" s="687">
        <f t="shared" si="843"/>
        <v>0</v>
      </c>
      <c r="BM448" s="688" t="str">
        <f t="shared" si="844"/>
        <v>-</v>
      </c>
      <c r="BN448" s="687">
        <f>'2. ГПП-ОГХК'!CQ260</f>
        <v>0</v>
      </c>
      <c r="BO448" s="687">
        <f>'2. ГПП-ОГХК'!CS260</f>
        <v>0</v>
      </c>
      <c r="BP448" s="687">
        <f t="shared" si="845"/>
        <v>0</v>
      </c>
      <c r="BQ448" s="688" t="str">
        <f t="shared" si="846"/>
        <v>-</v>
      </c>
      <c r="BR448" s="687">
        <f>'2. ГПП-ОГХК'!CW260</f>
        <v>0</v>
      </c>
      <c r="BS448" s="687">
        <f>'2. ГПП-ОГХК'!CY260</f>
        <v>0</v>
      </c>
      <c r="BT448" s="687">
        <f t="shared" si="847"/>
        <v>0</v>
      </c>
      <c r="BU448" s="688" t="str">
        <f t="shared" si="848"/>
        <v>-</v>
      </c>
      <c r="BV448" s="687">
        <f>'2. ГПП-ОГХК'!DC260</f>
        <v>0</v>
      </c>
      <c r="BW448" s="687">
        <f>'2. ГПП-ОГХК'!DE260</f>
        <v>0</v>
      </c>
      <c r="BX448" s="687">
        <f t="shared" si="849"/>
        <v>0</v>
      </c>
      <c r="BY448" s="688" t="str">
        <f t="shared" si="850"/>
        <v>-</v>
      </c>
    </row>
    <row r="449" spans="2:77" ht="20.100000000000001" customHeight="1">
      <c r="C449" s="436" t="s">
        <v>553</v>
      </c>
      <c r="D449" s="528"/>
      <c r="E449" s="528"/>
      <c r="F449" s="529"/>
      <c r="G449" s="530" t="s">
        <v>547</v>
      </c>
      <c r="H449" s="530"/>
      <c r="I449" s="691" t="s">
        <v>169</v>
      </c>
      <c r="J449" s="687">
        <f t="shared" si="807"/>
        <v>0</v>
      </c>
      <c r="K449" s="687">
        <f t="shared" si="808"/>
        <v>0</v>
      </c>
      <c r="L449" s="687">
        <f t="shared" si="809"/>
        <v>0</v>
      </c>
      <c r="M449" s="688" t="str">
        <f t="shared" si="810"/>
        <v>-</v>
      </c>
      <c r="N449" s="687">
        <f t="shared" si="811"/>
        <v>0</v>
      </c>
      <c r="O449" s="687">
        <f t="shared" si="812"/>
        <v>0</v>
      </c>
      <c r="P449" s="687">
        <f t="shared" si="813"/>
        <v>0</v>
      </c>
      <c r="Q449" s="688" t="str">
        <f t="shared" si="814"/>
        <v>-</v>
      </c>
      <c r="R449" s="687">
        <f>'4. ГПП-УЗПКТ-СЗСК'!W145</f>
        <v>0</v>
      </c>
      <c r="S449" s="687">
        <f>'4. ГПП-УЗПКТ-СЗСК'!Y145</f>
        <v>0</v>
      </c>
      <c r="T449" s="687">
        <f t="shared" si="815"/>
        <v>0</v>
      </c>
      <c r="U449" s="688" t="str">
        <f t="shared" si="816"/>
        <v>-</v>
      </c>
      <c r="V449" s="687">
        <f>'4. ГПП-УЗПКТ-СЗСК'!AC145</f>
        <v>0</v>
      </c>
      <c r="W449" s="687">
        <f>'4. ГПП-УЗПКТ-СЗСК'!AE145</f>
        <v>0</v>
      </c>
      <c r="X449" s="687">
        <f t="shared" si="817"/>
        <v>0</v>
      </c>
      <c r="Y449" s="688" t="str">
        <f t="shared" si="818"/>
        <v>-</v>
      </c>
      <c r="Z449" s="687">
        <f>'4. ГПП-УЗПКТ-СЗСК'!AI145</f>
        <v>0</v>
      </c>
      <c r="AA449" s="687">
        <f>'4. ГПП-УЗПКТ-СЗСК'!AK145</f>
        <v>0</v>
      </c>
      <c r="AB449" s="687">
        <f t="shared" si="819"/>
        <v>0</v>
      </c>
      <c r="AC449" s="688" t="str">
        <f t="shared" si="820"/>
        <v>-</v>
      </c>
      <c r="AD449" s="687">
        <f t="shared" si="821"/>
        <v>0</v>
      </c>
      <c r="AE449" s="687">
        <f t="shared" si="822"/>
        <v>0</v>
      </c>
      <c r="AF449" s="687">
        <f t="shared" si="823"/>
        <v>0</v>
      </c>
      <c r="AG449" s="688" t="str">
        <f t="shared" si="824"/>
        <v>-</v>
      </c>
      <c r="AH449" s="687">
        <f>'4. ГПП-УЗПКТ-СЗСК'!AU145</f>
        <v>0</v>
      </c>
      <c r="AI449" s="687">
        <f>'4. ГПП-УЗПКТ-СЗСК'!AW145</f>
        <v>0</v>
      </c>
      <c r="AJ449" s="687">
        <f t="shared" si="825"/>
        <v>0</v>
      </c>
      <c r="AK449" s="688" t="str">
        <f t="shared" si="826"/>
        <v>-</v>
      </c>
      <c r="AL449" s="687">
        <f>'4. ГПП-УЗПКТ-СЗСК'!BA145</f>
        <v>0</v>
      </c>
      <c r="AM449" s="687">
        <f>'4. ГПП-УЗПКТ-СЗСК'!BC145</f>
        <v>0</v>
      </c>
      <c r="AN449" s="687">
        <f t="shared" si="827"/>
        <v>0</v>
      </c>
      <c r="AO449" s="688" t="str">
        <f t="shared" si="828"/>
        <v>-</v>
      </c>
      <c r="AP449" s="687">
        <f>'4. ГПП-УЗПКТ-СЗСК'!BG145</f>
        <v>0</v>
      </c>
      <c r="AQ449" s="687">
        <f>'4. ГПП-УЗПКТ-СЗСК'!BI145</f>
        <v>0</v>
      </c>
      <c r="AR449" s="687">
        <f t="shared" si="829"/>
        <v>0</v>
      </c>
      <c r="AS449" s="688" t="str">
        <f t="shared" si="830"/>
        <v>-</v>
      </c>
      <c r="AT449" s="687">
        <f t="shared" si="831"/>
        <v>0</v>
      </c>
      <c r="AU449" s="687">
        <f t="shared" si="832"/>
        <v>0</v>
      </c>
      <c r="AV449" s="687">
        <f t="shared" si="833"/>
        <v>0</v>
      </c>
      <c r="AW449" s="688" t="str">
        <f t="shared" si="834"/>
        <v>-</v>
      </c>
      <c r="AX449" s="687">
        <f>'4. ГПП-УЗПКТ-СЗСК'!BS145</f>
        <v>0</v>
      </c>
      <c r="AY449" s="687">
        <f>'4. ГПП-УЗПКТ-СЗСК'!BU145</f>
        <v>0</v>
      </c>
      <c r="AZ449" s="687">
        <f t="shared" si="835"/>
        <v>0</v>
      </c>
      <c r="BA449" s="688" t="str">
        <f t="shared" si="836"/>
        <v>-</v>
      </c>
      <c r="BB449" s="687">
        <f>'4. ГПП-УЗПКТ-СЗСК'!BY145</f>
        <v>0</v>
      </c>
      <c r="BC449" s="687">
        <f>'4. ГПП-УЗПКТ-СЗСК'!CA145</f>
        <v>0</v>
      </c>
      <c r="BD449" s="687">
        <f t="shared" si="837"/>
        <v>0</v>
      </c>
      <c r="BE449" s="688" t="str">
        <f t="shared" si="838"/>
        <v>-</v>
      </c>
      <c r="BF449" s="687">
        <f>'4. ГПП-УЗПКТ-СЗСК'!CE145</f>
        <v>0</v>
      </c>
      <c r="BG449" s="687">
        <f>'4. ГПП-УЗПКТ-СЗСК'!CG145</f>
        <v>0</v>
      </c>
      <c r="BH449" s="687">
        <f t="shared" si="839"/>
        <v>0</v>
      </c>
      <c r="BI449" s="688" t="str">
        <f t="shared" si="840"/>
        <v>-</v>
      </c>
      <c r="BJ449" s="687">
        <f t="shared" si="841"/>
        <v>0</v>
      </c>
      <c r="BK449" s="687">
        <f t="shared" si="842"/>
        <v>0</v>
      </c>
      <c r="BL449" s="687">
        <f t="shared" si="843"/>
        <v>0</v>
      </c>
      <c r="BM449" s="688" t="str">
        <f t="shared" si="844"/>
        <v>-</v>
      </c>
      <c r="BN449" s="687">
        <f>'4. ГПП-УЗПКТ-СЗСК'!CQ145</f>
        <v>0</v>
      </c>
      <c r="BO449" s="687">
        <f>'4. ГПП-УЗПКТ-СЗСК'!CS145</f>
        <v>0</v>
      </c>
      <c r="BP449" s="687">
        <f t="shared" si="845"/>
        <v>0</v>
      </c>
      <c r="BQ449" s="688" t="str">
        <f t="shared" si="846"/>
        <v>-</v>
      </c>
      <c r="BR449" s="687">
        <f>'4. ГПП-УЗПКТ-СЗСК'!CW145</f>
        <v>0</v>
      </c>
      <c r="BS449" s="687">
        <f>'4. ГПП-УЗПКТ-СЗСК'!CY145</f>
        <v>0</v>
      </c>
      <c r="BT449" s="687">
        <f t="shared" si="847"/>
        <v>0</v>
      </c>
      <c r="BU449" s="688" t="str">
        <f t="shared" si="848"/>
        <v>-</v>
      </c>
      <c r="BV449" s="687">
        <f>'4. ГПП-УЗПКТ-СЗСК'!DC145</f>
        <v>0</v>
      </c>
      <c r="BW449" s="687">
        <f>'4. ГПП-УЗПКТ-СЗСК'!DE145</f>
        <v>0</v>
      </c>
      <c r="BX449" s="687">
        <f t="shared" si="849"/>
        <v>0</v>
      </c>
      <c r="BY449" s="688" t="str">
        <f t="shared" si="850"/>
        <v>-</v>
      </c>
    </row>
    <row r="450" spans="2:77" ht="20.100000000000001" customHeight="1">
      <c r="C450" s="424" t="s">
        <v>374</v>
      </c>
      <c r="D450" s="528"/>
      <c r="E450" s="528"/>
      <c r="F450" s="529"/>
      <c r="G450" s="530" t="s">
        <v>554</v>
      </c>
      <c r="H450" s="530"/>
      <c r="I450" s="446" t="s">
        <v>169</v>
      </c>
      <c r="J450" s="687">
        <f t="shared" si="807"/>
        <v>0</v>
      </c>
      <c r="K450" s="687">
        <f t="shared" si="808"/>
        <v>0</v>
      </c>
      <c r="L450" s="687">
        <f t="shared" si="809"/>
        <v>0</v>
      </c>
      <c r="M450" s="688" t="str">
        <f t="shared" si="810"/>
        <v>-</v>
      </c>
      <c r="N450" s="687">
        <f t="shared" si="811"/>
        <v>0</v>
      </c>
      <c r="O450" s="687">
        <f t="shared" si="812"/>
        <v>0</v>
      </c>
      <c r="P450" s="687">
        <f t="shared" si="813"/>
        <v>0</v>
      </c>
      <c r="Q450" s="688" t="str">
        <f t="shared" si="814"/>
        <v>-</v>
      </c>
      <c r="R450" s="687">
        <f>'14. ГП Благовещенск (Ам ГПЗ)'!W48</f>
        <v>0</v>
      </c>
      <c r="S450" s="687">
        <f>'14. ГП Благовещенск (Ам ГПЗ)'!Y48</f>
        <v>0</v>
      </c>
      <c r="T450" s="687">
        <f t="shared" si="815"/>
        <v>0</v>
      </c>
      <c r="U450" s="688" t="str">
        <f t="shared" si="816"/>
        <v>-</v>
      </c>
      <c r="V450" s="687">
        <f>'14. ГП Благовещенск (Ам ГПЗ)'!AC48</f>
        <v>0</v>
      </c>
      <c r="W450" s="687">
        <f>'14. ГП Благовещенск (Ам ГПЗ)'!AE48</f>
        <v>0</v>
      </c>
      <c r="X450" s="687">
        <f t="shared" si="817"/>
        <v>0</v>
      </c>
      <c r="Y450" s="688" t="str">
        <f t="shared" si="818"/>
        <v>-</v>
      </c>
      <c r="Z450" s="687">
        <f>'14. ГП Благовещенск (Ам ГПЗ)'!AI48</f>
        <v>0</v>
      </c>
      <c r="AA450" s="687">
        <f>'14. ГП Благовещенск (Ам ГПЗ)'!AK48</f>
        <v>0</v>
      </c>
      <c r="AB450" s="687">
        <f t="shared" si="819"/>
        <v>0</v>
      </c>
      <c r="AC450" s="688" t="str">
        <f t="shared" si="820"/>
        <v>-</v>
      </c>
      <c r="AD450" s="687">
        <f t="shared" si="821"/>
        <v>0</v>
      </c>
      <c r="AE450" s="687">
        <f t="shared" si="822"/>
        <v>0</v>
      </c>
      <c r="AF450" s="687">
        <f t="shared" si="823"/>
        <v>0</v>
      </c>
      <c r="AG450" s="688" t="str">
        <f t="shared" si="824"/>
        <v>-</v>
      </c>
      <c r="AH450" s="687">
        <f>'14. ГП Благовещенск (Ам ГПЗ)'!AU48</f>
        <v>0</v>
      </c>
      <c r="AI450" s="687">
        <f>'14. ГП Благовещенск (Ам ГПЗ)'!AW48</f>
        <v>0</v>
      </c>
      <c r="AJ450" s="687">
        <f t="shared" si="825"/>
        <v>0</v>
      </c>
      <c r="AK450" s="688" t="str">
        <f t="shared" si="826"/>
        <v>-</v>
      </c>
      <c r="AL450" s="687">
        <f>'14. ГП Благовещенск (Ам ГПЗ)'!BA48</f>
        <v>0</v>
      </c>
      <c r="AM450" s="687">
        <f>'14. ГП Благовещенск (Ам ГПЗ)'!BC48</f>
        <v>0</v>
      </c>
      <c r="AN450" s="687">
        <f t="shared" si="827"/>
        <v>0</v>
      </c>
      <c r="AO450" s="688" t="str">
        <f t="shared" si="828"/>
        <v>-</v>
      </c>
      <c r="AP450" s="687">
        <f>'14. ГП Благовещенск (Ам ГПЗ)'!BG48</f>
        <v>0</v>
      </c>
      <c r="AQ450" s="687">
        <f>'14. ГП Благовещенск (Ам ГПЗ)'!BI48</f>
        <v>0</v>
      </c>
      <c r="AR450" s="687">
        <f t="shared" si="829"/>
        <v>0</v>
      </c>
      <c r="AS450" s="688" t="str">
        <f t="shared" si="830"/>
        <v>-</v>
      </c>
      <c r="AT450" s="687">
        <f t="shared" si="831"/>
        <v>0</v>
      </c>
      <c r="AU450" s="687">
        <f t="shared" si="832"/>
        <v>0</v>
      </c>
      <c r="AV450" s="687">
        <f t="shared" si="833"/>
        <v>0</v>
      </c>
      <c r="AW450" s="688" t="str">
        <f t="shared" si="834"/>
        <v>-</v>
      </c>
      <c r="AX450" s="687">
        <f>'14. ГП Благовещенск (Ам ГПЗ)'!BS48</f>
        <v>0</v>
      </c>
      <c r="AY450" s="687">
        <f>'14. ГП Благовещенск (Ам ГПЗ)'!BU48</f>
        <v>0</v>
      </c>
      <c r="AZ450" s="687">
        <f t="shared" si="835"/>
        <v>0</v>
      </c>
      <c r="BA450" s="688" t="str">
        <f t="shared" si="836"/>
        <v>-</v>
      </c>
      <c r="BB450" s="687">
        <f>'14. ГП Благовещенск (Ам ГПЗ)'!BY48</f>
        <v>0</v>
      </c>
      <c r="BC450" s="687">
        <f>'14. ГП Благовещенск (Ам ГПЗ)'!CA48</f>
        <v>0</v>
      </c>
      <c r="BD450" s="687">
        <f t="shared" si="837"/>
        <v>0</v>
      </c>
      <c r="BE450" s="688" t="str">
        <f t="shared" si="838"/>
        <v>-</v>
      </c>
      <c r="BF450" s="687">
        <f>'14. ГП Благовещенск (Ам ГПЗ)'!CE48</f>
        <v>0</v>
      </c>
      <c r="BG450" s="687">
        <f>'14. ГП Благовещенск (Ам ГПЗ)'!CG48</f>
        <v>0</v>
      </c>
      <c r="BH450" s="687">
        <f t="shared" si="839"/>
        <v>0</v>
      </c>
      <c r="BI450" s="688" t="str">
        <f t="shared" si="840"/>
        <v>-</v>
      </c>
      <c r="BJ450" s="687">
        <f t="shared" si="841"/>
        <v>0</v>
      </c>
      <c r="BK450" s="687">
        <f t="shared" si="842"/>
        <v>0</v>
      </c>
      <c r="BL450" s="687">
        <f t="shared" si="843"/>
        <v>0</v>
      </c>
      <c r="BM450" s="688" t="str">
        <f t="shared" si="844"/>
        <v>-</v>
      </c>
      <c r="BN450" s="687">
        <f>'14. ГП Благовещенск (Ам ГПЗ)'!CQ48</f>
        <v>0</v>
      </c>
      <c r="BO450" s="687">
        <f>'14. ГП Благовещенск (Ам ГПЗ)'!CS48</f>
        <v>0</v>
      </c>
      <c r="BP450" s="687">
        <f t="shared" si="845"/>
        <v>0</v>
      </c>
      <c r="BQ450" s="688" t="str">
        <f t="shared" si="846"/>
        <v>-</v>
      </c>
      <c r="BR450" s="687">
        <f>'14. ГП Благовещенск (Ам ГПЗ)'!CW48</f>
        <v>0</v>
      </c>
      <c r="BS450" s="687">
        <f>'14. ГП Благовещенск (Ам ГПЗ)'!CY48</f>
        <v>0</v>
      </c>
      <c r="BT450" s="687">
        <f t="shared" si="847"/>
        <v>0</v>
      </c>
      <c r="BU450" s="688" t="str">
        <f t="shared" si="848"/>
        <v>-</v>
      </c>
      <c r="BV450" s="687">
        <f>'14. ГП Благовещенск (Ам ГПЗ)'!DC48</f>
        <v>0</v>
      </c>
      <c r="BW450" s="687">
        <f>'14. ГП Благовещенск (Ам ГПЗ)'!DE48</f>
        <v>0</v>
      </c>
      <c r="BX450" s="687">
        <f t="shared" si="849"/>
        <v>0</v>
      </c>
      <c r="BY450" s="688" t="str">
        <f t="shared" si="850"/>
        <v>-</v>
      </c>
    </row>
    <row r="451" spans="2:77" ht="20.100000000000001" customHeight="1">
      <c r="C451" s="436" t="s">
        <v>376</v>
      </c>
      <c r="D451" s="528"/>
      <c r="E451" s="528"/>
      <c r="F451" s="529"/>
      <c r="G451" s="530" t="s">
        <v>554</v>
      </c>
      <c r="H451" s="530"/>
      <c r="I451" s="691" t="s">
        <v>169</v>
      </c>
      <c r="J451" s="687">
        <f t="shared" si="807"/>
        <v>0</v>
      </c>
      <c r="K451" s="687">
        <f t="shared" si="808"/>
        <v>0</v>
      </c>
      <c r="L451" s="687">
        <f t="shared" si="809"/>
        <v>0</v>
      </c>
      <c r="M451" s="688" t="str">
        <f t="shared" si="810"/>
        <v>-</v>
      </c>
      <c r="N451" s="687">
        <f t="shared" si="811"/>
        <v>0</v>
      </c>
      <c r="O451" s="687">
        <f t="shared" si="812"/>
        <v>0</v>
      </c>
      <c r="P451" s="687">
        <f t="shared" si="813"/>
        <v>0</v>
      </c>
      <c r="Q451" s="688" t="str">
        <f t="shared" si="814"/>
        <v>-</v>
      </c>
      <c r="R451" s="687">
        <f>'14. ГП Благовещенск (Ам ГПЗ)'!W48</f>
        <v>0</v>
      </c>
      <c r="S451" s="687">
        <f>'14. ГП Благовещенск (Ам ГПЗ)'!Y48</f>
        <v>0</v>
      </c>
      <c r="T451" s="687">
        <f t="shared" si="815"/>
        <v>0</v>
      </c>
      <c r="U451" s="688" t="str">
        <f t="shared" si="816"/>
        <v>-</v>
      </c>
      <c r="V451" s="687">
        <f>'14. ГП Благовещенск (Ам ГПЗ)'!AC48</f>
        <v>0</v>
      </c>
      <c r="W451" s="687">
        <f>'14. ГП Благовещенск (Ам ГПЗ)'!AE48</f>
        <v>0</v>
      </c>
      <c r="X451" s="687">
        <f t="shared" si="817"/>
        <v>0</v>
      </c>
      <c r="Y451" s="688" t="str">
        <f t="shared" si="818"/>
        <v>-</v>
      </c>
      <c r="Z451" s="687">
        <f>'14. ГП Благовещенск (Ам ГПЗ)'!AI48</f>
        <v>0</v>
      </c>
      <c r="AA451" s="687">
        <f>'14. ГП Благовещенск (Ам ГПЗ)'!AK48</f>
        <v>0</v>
      </c>
      <c r="AB451" s="687">
        <f t="shared" si="819"/>
        <v>0</v>
      </c>
      <c r="AC451" s="688" t="str">
        <f t="shared" si="820"/>
        <v>-</v>
      </c>
      <c r="AD451" s="687">
        <f t="shared" si="821"/>
        <v>0</v>
      </c>
      <c r="AE451" s="687">
        <f t="shared" si="822"/>
        <v>0</v>
      </c>
      <c r="AF451" s="687">
        <f t="shared" si="823"/>
        <v>0</v>
      </c>
      <c r="AG451" s="688" t="str">
        <f t="shared" si="824"/>
        <v>-</v>
      </c>
      <c r="AH451" s="687">
        <f>'14. ГП Благовещенск (Ам ГПЗ)'!AU48</f>
        <v>0</v>
      </c>
      <c r="AI451" s="687">
        <f>'14. ГП Благовещенск (Ам ГПЗ)'!AW48</f>
        <v>0</v>
      </c>
      <c r="AJ451" s="687">
        <f t="shared" si="825"/>
        <v>0</v>
      </c>
      <c r="AK451" s="688" t="str">
        <f t="shared" si="826"/>
        <v>-</v>
      </c>
      <c r="AL451" s="687">
        <f>'14. ГП Благовещенск (Ам ГПЗ)'!BA48</f>
        <v>0</v>
      </c>
      <c r="AM451" s="687">
        <f>'14. ГП Благовещенск (Ам ГПЗ)'!BC48</f>
        <v>0</v>
      </c>
      <c r="AN451" s="687">
        <f t="shared" si="827"/>
        <v>0</v>
      </c>
      <c r="AO451" s="688" t="str">
        <f t="shared" si="828"/>
        <v>-</v>
      </c>
      <c r="AP451" s="687">
        <f>'14. ГП Благовещенск (Ам ГПЗ)'!BG48</f>
        <v>0</v>
      </c>
      <c r="AQ451" s="687">
        <f>'14. ГП Благовещенск (Ам ГПЗ)'!BI48</f>
        <v>0</v>
      </c>
      <c r="AR451" s="687">
        <f t="shared" si="829"/>
        <v>0</v>
      </c>
      <c r="AS451" s="688" t="str">
        <f t="shared" si="830"/>
        <v>-</v>
      </c>
      <c r="AT451" s="687">
        <f t="shared" si="831"/>
        <v>0</v>
      </c>
      <c r="AU451" s="687">
        <f t="shared" si="832"/>
        <v>0</v>
      </c>
      <c r="AV451" s="687">
        <f t="shared" si="833"/>
        <v>0</v>
      </c>
      <c r="AW451" s="688" t="str">
        <f t="shared" si="834"/>
        <v>-</v>
      </c>
      <c r="AX451" s="687">
        <f>'14. ГП Благовещенск (Ам ГПЗ)'!BS48</f>
        <v>0</v>
      </c>
      <c r="AY451" s="687">
        <f>'14. ГП Благовещенск (Ам ГПЗ)'!BU48</f>
        <v>0</v>
      </c>
      <c r="AZ451" s="687">
        <f t="shared" si="835"/>
        <v>0</v>
      </c>
      <c r="BA451" s="688" t="str">
        <f t="shared" si="836"/>
        <v>-</v>
      </c>
      <c r="BB451" s="687">
        <f>'14. ГП Благовещенск (Ам ГПЗ)'!BY48</f>
        <v>0</v>
      </c>
      <c r="BC451" s="687">
        <f>'14. ГП Благовещенск (Ам ГПЗ)'!CA48</f>
        <v>0</v>
      </c>
      <c r="BD451" s="687">
        <f t="shared" si="837"/>
        <v>0</v>
      </c>
      <c r="BE451" s="688" t="str">
        <f t="shared" si="838"/>
        <v>-</v>
      </c>
      <c r="BF451" s="687">
        <f>'14. ГП Благовещенск (Ам ГПЗ)'!CE48</f>
        <v>0</v>
      </c>
      <c r="BG451" s="687">
        <f>'14. ГП Благовещенск (Ам ГПЗ)'!CG48</f>
        <v>0</v>
      </c>
      <c r="BH451" s="687">
        <f t="shared" si="839"/>
        <v>0</v>
      </c>
      <c r="BI451" s="688" t="str">
        <f t="shared" si="840"/>
        <v>-</v>
      </c>
      <c r="BJ451" s="687">
        <f t="shared" si="841"/>
        <v>0</v>
      </c>
      <c r="BK451" s="687">
        <f t="shared" si="842"/>
        <v>0</v>
      </c>
      <c r="BL451" s="687">
        <f t="shared" si="843"/>
        <v>0</v>
      </c>
      <c r="BM451" s="688" t="str">
        <f t="shared" si="844"/>
        <v>-</v>
      </c>
      <c r="BN451" s="687">
        <f>'14. ГП Благовещенск (Ам ГПЗ)'!CQ48</f>
        <v>0</v>
      </c>
      <c r="BO451" s="687">
        <f>'14. ГП Благовещенск (Ам ГПЗ)'!CS48</f>
        <v>0</v>
      </c>
      <c r="BP451" s="687">
        <f t="shared" si="845"/>
        <v>0</v>
      </c>
      <c r="BQ451" s="688" t="str">
        <f t="shared" si="846"/>
        <v>-</v>
      </c>
      <c r="BR451" s="687">
        <f>'14. ГП Благовещенск (Ам ГПЗ)'!CW48</f>
        <v>0</v>
      </c>
      <c r="BS451" s="687">
        <f>'14. ГП Благовещенск (Ам ГПЗ)'!CY48</f>
        <v>0</v>
      </c>
      <c r="BT451" s="687">
        <f t="shared" si="847"/>
        <v>0</v>
      </c>
      <c r="BU451" s="688" t="str">
        <f t="shared" si="848"/>
        <v>-</v>
      </c>
      <c r="BV451" s="687">
        <f>'14. ГП Благовещенск (Ам ГПЗ)'!DC48</f>
        <v>0</v>
      </c>
      <c r="BW451" s="687">
        <f>'14. ГП Благовещенск (Ам ГПЗ)'!DE48</f>
        <v>0</v>
      </c>
      <c r="BX451" s="687">
        <f t="shared" si="849"/>
        <v>0</v>
      </c>
      <c r="BY451" s="688" t="str">
        <f t="shared" si="850"/>
        <v>-</v>
      </c>
    </row>
    <row r="452" spans="2:77" ht="20.100000000000001" customHeight="1">
      <c r="B452" s="413" t="s">
        <v>321</v>
      </c>
      <c r="C452" s="428" t="s">
        <v>123</v>
      </c>
      <c r="D452" s="528"/>
      <c r="E452" s="528"/>
      <c r="F452" s="529"/>
      <c r="G452" s="530">
        <v>0</v>
      </c>
      <c r="H452" s="530"/>
      <c r="I452" s="446" t="s">
        <v>169</v>
      </c>
      <c r="J452" s="681"/>
      <c r="K452" s="681"/>
      <c r="L452" s="681"/>
      <c r="M452" s="681"/>
      <c r="N452" s="681"/>
      <c r="O452" s="681"/>
      <c r="P452" s="681"/>
      <c r="Q452" s="681"/>
      <c r="R452" s="681"/>
      <c r="S452" s="681"/>
      <c r="T452" s="681"/>
      <c r="U452" s="681"/>
      <c r="V452" s="681"/>
      <c r="W452" s="681"/>
      <c r="X452" s="681"/>
      <c r="Y452" s="681"/>
      <c r="Z452" s="681"/>
      <c r="AA452" s="681"/>
      <c r="AB452" s="681"/>
      <c r="AC452" s="681"/>
      <c r="AD452" s="681"/>
      <c r="AE452" s="681"/>
      <c r="AF452" s="681"/>
      <c r="AG452" s="681"/>
      <c r="AH452" s="681"/>
      <c r="AI452" s="681"/>
      <c r="AJ452" s="681"/>
      <c r="AK452" s="681"/>
      <c r="AL452" s="681"/>
      <c r="AM452" s="681"/>
      <c r="AN452" s="681"/>
      <c r="AO452" s="681"/>
      <c r="AP452" s="681"/>
      <c r="AQ452" s="681"/>
      <c r="AR452" s="681"/>
      <c r="AS452" s="681"/>
      <c r="AT452" s="681"/>
      <c r="AU452" s="681"/>
      <c r="AV452" s="681"/>
      <c r="AW452" s="681"/>
      <c r="AX452" s="681"/>
      <c r="AY452" s="681"/>
      <c r="AZ452" s="681"/>
      <c r="BA452" s="681"/>
      <c r="BB452" s="681"/>
      <c r="BC452" s="681"/>
      <c r="BD452" s="681"/>
      <c r="BE452" s="681"/>
      <c r="BF452" s="681"/>
      <c r="BG452" s="681"/>
      <c r="BH452" s="681"/>
      <c r="BI452" s="681"/>
      <c r="BJ452" s="681"/>
      <c r="BK452" s="681"/>
      <c r="BL452" s="681"/>
      <c r="BM452" s="681"/>
      <c r="BN452" s="681"/>
      <c r="BO452" s="681"/>
      <c r="BP452" s="681"/>
      <c r="BQ452" s="681"/>
      <c r="BR452" s="681"/>
      <c r="BS452" s="681"/>
      <c r="BT452" s="681"/>
      <c r="BU452" s="681"/>
      <c r="BV452" s="681"/>
      <c r="BW452" s="681"/>
      <c r="BX452" s="681"/>
      <c r="BY452" s="681"/>
    </row>
    <row r="453" spans="2:77" ht="20.100000000000001" customHeight="1">
      <c r="C453" s="424" t="s">
        <v>374</v>
      </c>
      <c r="D453" s="528"/>
      <c r="E453" s="528"/>
      <c r="F453" s="529"/>
      <c r="G453" s="530" t="s">
        <v>555</v>
      </c>
      <c r="H453" s="530"/>
      <c r="I453" s="446" t="s">
        <v>169</v>
      </c>
      <c r="J453" s="687">
        <f>N453+AD453+AT453+BJ453</f>
        <v>0</v>
      </c>
      <c r="K453" s="687">
        <f>O453+AE453+AU453+BK453</f>
        <v>0</v>
      </c>
      <c r="L453" s="687">
        <f>IFERROR(K453-J453,"-")</f>
        <v>0</v>
      </c>
      <c r="M453" s="688" t="str">
        <f>IFERROR(K453/J453,"-")</f>
        <v>-</v>
      </c>
      <c r="N453" s="687">
        <f>R453+V453+Z453</f>
        <v>0</v>
      </c>
      <c r="O453" s="687">
        <f>S453+W453+AA453</f>
        <v>0</v>
      </c>
      <c r="P453" s="687">
        <f>IFERROR(O453-N453,"-")</f>
        <v>0</v>
      </c>
      <c r="Q453" s="688" t="str">
        <f>IFERROR(O453/N453,"-")</f>
        <v>-</v>
      </c>
      <c r="R453" s="687">
        <f>'14. ГП Благовещенск (Ам ГПЗ)'!W60</f>
        <v>0</v>
      </c>
      <c r="S453" s="687">
        <f>'14. ГП Благовещенск (Ам ГПЗ)'!Y60</f>
        <v>0</v>
      </c>
      <c r="T453" s="687">
        <f>IFERROR(S453-R453,"-")</f>
        <v>0</v>
      </c>
      <c r="U453" s="688" t="str">
        <f>IFERROR(S453/R453,"-")</f>
        <v>-</v>
      </c>
      <c r="V453" s="687">
        <f>'14. ГП Благовещенск (Ам ГПЗ)'!AC60</f>
        <v>0</v>
      </c>
      <c r="W453" s="687">
        <f>'14. ГП Благовещенск (Ам ГПЗ)'!AE60</f>
        <v>0</v>
      </c>
      <c r="X453" s="687">
        <f>IFERROR(W453-V453,"-")</f>
        <v>0</v>
      </c>
      <c r="Y453" s="688" t="str">
        <f>IFERROR(W453/V453,"-")</f>
        <v>-</v>
      </c>
      <c r="Z453" s="687">
        <f>'14. ГП Благовещенск (Ам ГПЗ)'!AI60</f>
        <v>0</v>
      </c>
      <c r="AA453" s="687">
        <f>'14. ГП Благовещенск (Ам ГПЗ)'!AK60</f>
        <v>0</v>
      </c>
      <c r="AB453" s="687">
        <f>IFERROR(AA453-Z453,"-")</f>
        <v>0</v>
      </c>
      <c r="AC453" s="688" t="str">
        <f>IFERROR(AA453/Z453,"-")</f>
        <v>-</v>
      </c>
      <c r="AD453" s="687">
        <f>AH453+AL453+AP453</f>
        <v>0</v>
      </c>
      <c r="AE453" s="687">
        <f>AI453+AM453+AQ453</f>
        <v>0</v>
      </c>
      <c r="AF453" s="687">
        <f>IFERROR(AE453-AD453,"-")</f>
        <v>0</v>
      </c>
      <c r="AG453" s="688" t="str">
        <f>IFERROR(AE453/AD453,"-")</f>
        <v>-</v>
      </c>
      <c r="AH453" s="687">
        <f>'14. ГП Благовещенск (Ам ГПЗ)'!AU60</f>
        <v>0</v>
      </c>
      <c r="AI453" s="687">
        <f>'14. ГП Благовещенск (Ам ГПЗ)'!AW60</f>
        <v>0</v>
      </c>
      <c r="AJ453" s="687">
        <f>IFERROR(AI453-AH453,"-")</f>
        <v>0</v>
      </c>
      <c r="AK453" s="688" t="str">
        <f>IFERROR(AI453/AH453,"-")</f>
        <v>-</v>
      </c>
      <c r="AL453" s="687">
        <f>'14. ГП Благовещенск (Ам ГПЗ)'!BA60</f>
        <v>0</v>
      </c>
      <c r="AM453" s="687">
        <f>'14. ГП Благовещенск (Ам ГПЗ)'!BC60</f>
        <v>0</v>
      </c>
      <c r="AN453" s="687">
        <f>IFERROR(AM453-AL453,"-")</f>
        <v>0</v>
      </c>
      <c r="AO453" s="688" t="str">
        <f>IFERROR(AM453/AL453,"-")</f>
        <v>-</v>
      </c>
      <c r="AP453" s="687">
        <f>'14. ГП Благовещенск (Ам ГПЗ)'!BG60</f>
        <v>0</v>
      </c>
      <c r="AQ453" s="687">
        <f>'14. ГП Благовещенск (Ам ГПЗ)'!BI60</f>
        <v>0</v>
      </c>
      <c r="AR453" s="687">
        <f>IFERROR(AQ453-AP453,"-")</f>
        <v>0</v>
      </c>
      <c r="AS453" s="688" t="str">
        <f>IFERROR(AQ453/AP453,"-")</f>
        <v>-</v>
      </c>
      <c r="AT453" s="687">
        <f>AX453+BB453+BF453</f>
        <v>0</v>
      </c>
      <c r="AU453" s="687">
        <f>AY453+BC453+BG453</f>
        <v>0</v>
      </c>
      <c r="AV453" s="687">
        <f>IFERROR(AU453-AT453,"-")</f>
        <v>0</v>
      </c>
      <c r="AW453" s="688" t="str">
        <f>IFERROR(AU453/AT453,"-")</f>
        <v>-</v>
      </c>
      <c r="AX453" s="687">
        <f>'14. ГП Благовещенск (Ам ГПЗ)'!BS60</f>
        <v>0</v>
      </c>
      <c r="AY453" s="687">
        <f>'14. ГП Благовещенск (Ам ГПЗ)'!BU60</f>
        <v>0</v>
      </c>
      <c r="AZ453" s="687">
        <f>IFERROR(AY453-AX453,"-")</f>
        <v>0</v>
      </c>
      <c r="BA453" s="688" t="str">
        <f>IFERROR(AY453/AX453,"-")</f>
        <v>-</v>
      </c>
      <c r="BB453" s="687">
        <f>'14. ГП Благовещенск (Ам ГПЗ)'!BY60</f>
        <v>0</v>
      </c>
      <c r="BC453" s="687">
        <f>'14. ГП Благовещенск (Ам ГПЗ)'!CA60</f>
        <v>0</v>
      </c>
      <c r="BD453" s="687">
        <f>IFERROR(BC453-BB453,"-")</f>
        <v>0</v>
      </c>
      <c r="BE453" s="688" t="str">
        <f>IFERROR(BC453/BB453,"-")</f>
        <v>-</v>
      </c>
      <c r="BF453" s="687">
        <f>'14. ГП Благовещенск (Ам ГПЗ)'!CE60</f>
        <v>0</v>
      </c>
      <c r="BG453" s="687">
        <f>'14. ГП Благовещенск (Ам ГПЗ)'!CG60</f>
        <v>0</v>
      </c>
      <c r="BH453" s="687">
        <f>IFERROR(BG453-BF453,"-")</f>
        <v>0</v>
      </c>
      <c r="BI453" s="688" t="str">
        <f>IFERROR(BG453/BF453,"-")</f>
        <v>-</v>
      </c>
      <c r="BJ453" s="687">
        <f>BN453+BR453+BV453</f>
        <v>0</v>
      </c>
      <c r="BK453" s="687">
        <f>BO453+BS453+BW453</f>
        <v>0</v>
      </c>
      <c r="BL453" s="687">
        <f>IFERROR(BK453-BJ453,"-")</f>
        <v>0</v>
      </c>
      <c r="BM453" s="688" t="str">
        <f>IFERROR(BK453/BJ453,"-")</f>
        <v>-</v>
      </c>
      <c r="BN453" s="687">
        <f>'14. ГП Благовещенск (Ам ГПЗ)'!CQ60</f>
        <v>0</v>
      </c>
      <c r="BO453" s="687">
        <f>'14. ГП Благовещенск (Ам ГПЗ)'!CS60</f>
        <v>0</v>
      </c>
      <c r="BP453" s="687">
        <f>IFERROR(BO453-BN453,"-")</f>
        <v>0</v>
      </c>
      <c r="BQ453" s="688" t="str">
        <f>IFERROR(BO453/BN453,"-")</f>
        <v>-</v>
      </c>
      <c r="BR453" s="687">
        <f>'14. ГП Благовещенск (Ам ГПЗ)'!CW60</f>
        <v>0</v>
      </c>
      <c r="BS453" s="687">
        <f>'14. ГП Благовещенск (Ам ГПЗ)'!CY60</f>
        <v>0</v>
      </c>
      <c r="BT453" s="687">
        <f>IFERROR(BS453-BR453,"-")</f>
        <v>0</v>
      </c>
      <c r="BU453" s="688" t="str">
        <f>IFERROR(BS453/BR453,"-")</f>
        <v>-</v>
      </c>
      <c r="BV453" s="687">
        <f>'14. ГП Благовещенск (Ам ГПЗ)'!DC60</f>
        <v>0</v>
      </c>
      <c r="BW453" s="687">
        <f>'14. ГП Благовещенск (Ам ГПЗ)'!DE60</f>
        <v>0</v>
      </c>
      <c r="BX453" s="687">
        <f>IFERROR(BW453-BV453,"-")</f>
        <v>0</v>
      </c>
      <c r="BY453" s="688" t="str">
        <f>IFERROR(BW453/BV453,"-")</f>
        <v>-</v>
      </c>
    </row>
    <row r="454" spans="2:77" ht="20.100000000000001" customHeight="1">
      <c r="C454" s="436" t="s">
        <v>376</v>
      </c>
      <c r="D454" s="528"/>
      <c r="E454" s="528"/>
      <c r="F454" s="529"/>
      <c r="G454" s="530" t="s">
        <v>555</v>
      </c>
      <c r="H454" s="530"/>
      <c r="I454" s="691" t="s">
        <v>169</v>
      </c>
      <c r="J454" s="687">
        <f>N454+AD454+AT454+BJ454</f>
        <v>0</v>
      </c>
      <c r="K454" s="687">
        <f>O454+AE454+AU454+BK454</f>
        <v>0</v>
      </c>
      <c r="L454" s="687">
        <f>IFERROR(K454-J454,"-")</f>
        <v>0</v>
      </c>
      <c r="M454" s="688" t="str">
        <f>IFERROR(K454/J454,"-")</f>
        <v>-</v>
      </c>
      <c r="N454" s="687">
        <f>R454+V454+Z454</f>
        <v>0</v>
      </c>
      <c r="O454" s="687">
        <f>S454+W454+AA454</f>
        <v>0</v>
      </c>
      <c r="P454" s="687">
        <f>IFERROR(O454-N454,"-")</f>
        <v>0</v>
      </c>
      <c r="Q454" s="688" t="str">
        <f>IFERROR(O454/N454,"-")</f>
        <v>-</v>
      </c>
      <c r="R454" s="687">
        <f>'14. ГП Благовещенск (Ам ГПЗ)'!W60</f>
        <v>0</v>
      </c>
      <c r="S454" s="687">
        <f>'14. ГП Благовещенск (Ам ГПЗ)'!Y60</f>
        <v>0</v>
      </c>
      <c r="T454" s="687">
        <f>IFERROR(S454-R454,"-")</f>
        <v>0</v>
      </c>
      <c r="U454" s="688" t="str">
        <f>IFERROR(S454/R454,"-")</f>
        <v>-</v>
      </c>
      <c r="V454" s="687">
        <f>'14. ГП Благовещенск (Ам ГПЗ)'!AC60</f>
        <v>0</v>
      </c>
      <c r="W454" s="687">
        <f>'14. ГП Благовещенск (Ам ГПЗ)'!AE60</f>
        <v>0</v>
      </c>
      <c r="X454" s="687">
        <f>IFERROR(W454-V454,"-")</f>
        <v>0</v>
      </c>
      <c r="Y454" s="688" t="str">
        <f>IFERROR(W454/V454,"-")</f>
        <v>-</v>
      </c>
      <c r="Z454" s="687">
        <f>'14. ГП Благовещенск (Ам ГПЗ)'!AI60</f>
        <v>0</v>
      </c>
      <c r="AA454" s="687">
        <f>'14. ГП Благовещенск (Ам ГПЗ)'!AK60</f>
        <v>0</v>
      </c>
      <c r="AB454" s="687">
        <f>IFERROR(AA454-Z454,"-")</f>
        <v>0</v>
      </c>
      <c r="AC454" s="688" t="str">
        <f>IFERROR(AA454/Z454,"-")</f>
        <v>-</v>
      </c>
      <c r="AD454" s="687">
        <f>AH454+AL454+AP454</f>
        <v>0</v>
      </c>
      <c r="AE454" s="687">
        <f>AI454+AM454+AQ454</f>
        <v>0</v>
      </c>
      <c r="AF454" s="687">
        <f>IFERROR(AE454-AD454,"-")</f>
        <v>0</v>
      </c>
      <c r="AG454" s="688" t="str">
        <f>IFERROR(AE454/AD454,"-")</f>
        <v>-</v>
      </c>
      <c r="AH454" s="687">
        <f>'14. ГП Благовещенск (Ам ГПЗ)'!AU60</f>
        <v>0</v>
      </c>
      <c r="AI454" s="687">
        <f>'14. ГП Благовещенск (Ам ГПЗ)'!AW60</f>
        <v>0</v>
      </c>
      <c r="AJ454" s="687">
        <f>IFERROR(AI454-AH454,"-")</f>
        <v>0</v>
      </c>
      <c r="AK454" s="688" t="str">
        <f>IFERROR(AI454/AH454,"-")</f>
        <v>-</v>
      </c>
      <c r="AL454" s="687">
        <f>'14. ГП Благовещенск (Ам ГПЗ)'!BA60</f>
        <v>0</v>
      </c>
      <c r="AM454" s="687">
        <f>'14. ГП Благовещенск (Ам ГПЗ)'!BC60</f>
        <v>0</v>
      </c>
      <c r="AN454" s="687">
        <f>IFERROR(AM454-AL454,"-")</f>
        <v>0</v>
      </c>
      <c r="AO454" s="688" t="str">
        <f>IFERROR(AM454/AL454,"-")</f>
        <v>-</v>
      </c>
      <c r="AP454" s="687">
        <f>'14. ГП Благовещенск (Ам ГПЗ)'!BG60</f>
        <v>0</v>
      </c>
      <c r="AQ454" s="687">
        <f>'14. ГП Благовещенск (Ам ГПЗ)'!BI60</f>
        <v>0</v>
      </c>
      <c r="AR454" s="687">
        <f>IFERROR(AQ454-AP454,"-")</f>
        <v>0</v>
      </c>
      <c r="AS454" s="688" t="str">
        <f>IFERROR(AQ454/AP454,"-")</f>
        <v>-</v>
      </c>
      <c r="AT454" s="687">
        <f>AX454+BB454+BF454</f>
        <v>0</v>
      </c>
      <c r="AU454" s="687">
        <f>AY454+BC454+BG454</f>
        <v>0</v>
      </c>
      <c r="AV454" s="687">
        <f>IFERROR(AU454-AT454,"-")</f>
        <v>0</v>
      </c>
      <c r="AW454" s="688" t="str">
        <f>IFERROR(AU454/AT454,"-")</f>
        <v>-</v>
      </c>
      <c r="AX454" s="687">
        <f>'14. ГП Благовещенск (Ам ГПЗ)'!BS60</f>
        <v>0</v>
      </c>
      <c r="AY454" s="687">
        <f>'14. ГП Благовещенск (Ам ГПЗ)'!BU60</f>
        <v>0</v>
      </c>
      <c r="AZ454" s="687">
        <f>IFERROR(AY454-AX454,"-")</f>
        <v>0</v>
      </c>
      <c r="BA454" s="688" t="str">
        <f>IFERROR(AY454/AX454,"-")</f>
        <v>-</v>
      </c>
      <c r="BB454" s="687">
        <f>'14. ГП Благовещенск (Ам ГПЗ)'!BY60</f>
        <v>0</v>
      </c>
      <c r="BC454" s="687">
        <f>'14. ГП Благовещенск (Ам ГПЗ)'!CA60</f>
        <v>0</v>
      </c>
      <c r="BD454" s="687">
        <f>IFERROR(BC454-BB454,"-")</f>
        <v>0</v>
      </c>
      <c r="BE454" s="688" t="str">
        <f>IFERROR(BC454/BB454,"-")</f>
        <v>-</v>
      </c>
      <c r="BF454" s="687">
        <f>'14. ГП Благовещенск (Ам ГПЗ)'!CE60</f>
        <v>0</v>
      </c>
      <c r="BG454" s="687">
        <f>'14. ГП Благовещенск (Ам ГПЗ)'!CG60</f>
        <v>0</v>
      </c>
      <c r="BH454" s="687">
        <f>IFERROR(BG454-BF454,"-")</f>
        <v>0</v>
      </c>
      <c r="BI454" s="688" t="str">
        <f>IFERROR(BG454/BF454,"-")</f>
        <v>-</v>
      </c>
      <c r="BJ454" s="687">
        <f>BN454+BR454+BV454</f>
        <v>0</v>
      </c>
      <c r="BK454" s="687">
        <f>BO454+BS454+BW454</f>
        <v>0</v>
      </c>
      <c r="BL454" s="687">
        <f>IFERROR(BK454-BJ454,"-")</f>
        <v>0</v>
      </c>
      <c r="BM454" s="688" t="str">
        <f>IFERROR(BK454/BJ454,"-")</f>
        <v>-</v>
      </c>
      <c r="BN454" s="687">
        <f>'14. ГП Благовещенск (Ам ГПЗ)'!CQ60</f>
        <v>0</v>
      </c>
      <c r="BO454" s="687">
        <f>'14. ГП Благовещенск (Ам ГПЗ)'!CS60</f>
        <v>0</v>
      </c>
      <c r="BP454" s="687">
        <f>IFERROR(BO454-BN454,"-")</f>
        <v>0</v>
      </c>
      <c r="BQ454" s="688" t="str">
        <f>IFERROR(BO454/BN454,"-")</f>
        <v>-</v>
      </c>
      <c r="BR454" s="687">
        <f>'14. ГП Благовещенск (Ам ГПЗ)'!CW60</f>
        <v>0</v>
      </c>
      <c r="BS454" s="687">
        <f>'14. ГП Благовещенск (Ам ГПЗ)'!CY60</f>
        <v>0</v>
      </c>
      <c r="BT454" s="687">
        <f>IFERROR(BS454-BR454,"-")</f>
        <v>0</v>
      </c>
      <c r="BU454" s="688" t="str">
        <f>IFERROR(BS454/BR454,"-")</f>
        <v>-</v>
      </c>
      <c r="BV454" s="687">
        <f>'14. ГП Благовещенск (Ам ГПЗ)'!DC60</f>
        <v>0</v>
      </c>
      <c r="BW454" s="687">
        <f>'14. ГП Благовещенск (Ам ГПЗ)'!DE60</f>
        <v>0</v>
      </c>
      <c r="BX454" s="687">
        <f>IFERROR(BW454-BV454,"-")</f>
        <v>0</v>
      </c>
      <c r="BY454" s="688" t="str">
        <f>IFERROR(BW454/BV454,"-")</f>
        <v>-</v>
      </c>
    </row>
    <row r="455" spans="2:77" ht="20.100000000000001" customHeight="1">
      <c r="B455" s="591" t="s">
        <v>556</v>
      </c>
      <c r="C455" s="416" t="s">
        <v>557</v>
      </c>
      <c r="D455" s="528"/>
      <c r="E455" s="528"/>
      <c r="F455" s="529"/>
      <c r="G455" s="530"/>
      <c r="H455" s="530"/>
      <c r="I455" s="446"/>
      <c r="J455" s="681"/>
      <c r="K455" s="681"/>
      <c r="L455" s="681"/>
      <c r="M455" s="681"/>
      <c r="N455" s="681"/>
      <c r="O455" s="681"/>
      <c r="P455" s="681"/>
      <c r="Q455" s="681"/>
      <c r="R455" s="681"/>
      <c r="S455" s="681"/>
      <c r="T455" s="681"/>
      <c r="U455" s="681"/>
      <c r="V455" s="681"/>
      <c r="W455" s="681"/>
      <c r="X455" s="681"/>
      <c r="Y455" s="681"/>
      <c r="Z455" s="681"/>
      <c r="AA455" s="681"/>
      <c r="AB455" s="681"/>
      <c r="AC455" s="681"/>
      <c r="AD455" s="681"/>
      <c r="AE455" s="681"/>
      <c r="AF455" s="681"/>
      <c r="AG455" s="681"/>
      <c r="AH455" s="681"/>
      <c r="AI455" s="681"/>
      <c r="AJ455" s="681"/>
      <c r="AK455" s="681"/>
      <c r="AL455" s="681"/>
      <c r="AM455" s="681"/>
      <c r="AN455" s="681"/>
      <c r="AO455" s="681"/>
      <c r="AP455" s="681"/>
      <c r="AQ455" s="681"/>
      <c r="AR455" s="681"/>
      <c r="AS455" s="681"/>
      <c r="AT455" s="681"/>
      <c r="AU455" s="681"/>
      <c r="AV455" s="681"/>
      <c r="AW455" s="681"/>
      <c r="AX455" s="681"/>
      <c r="AY455" s="681"/>
      <c r="AZ455" s="681"/>
      <c r="BA455" s="681"/>
      <c r="BB455" s="681"/>
      <c r="BC455" s="681"/>
      <c r="BD455" s="681"/>
      <c r="BE455" s="681"/>
      <c r="BF455" s="681"/>
      <c r="BG455" s="681"/>
      <c r="BH455" s="681"/>
      <c r="BI455" s="681"/>
      <c r="BJ455" s="681"/>
      <c r="BK455" s="681"/>
      <c r="BL455" s="681"/>
      <c r="BM455" s="681"/>
      <c r="BN455" s="681"/>
      <c r="BO455" s="681"/>
      <c r="BP455" s="681"/>
      <c r="BQ455" s="681"/>
      <c r="BR455" s="681"/>
      <c r="BS455" s="681"/>
      <c r="BT455" s="681"/>
      <c r="BU455" s="681"/>
      <c r="BV455" s="681"/>
      <c r="BW455" s="681"/>
      <c r="BX455" s="681"/>
      <c r="BY455" s="681"/>
    </row>
    <row r="456" spans="2:77" ht="20.100000000000001" customHeight="1">
      <c r="C456" s="424" t="s">
        <v>173</v>
      </c>
      <c r="D456" s="528"/>
      <c r="E456" s="528"/>
      <c r="F456" s="529"/>
      <c r="G456" s="530" t="s">
        <v>558</v>
      </c>
      <c r="H456" s="530"/>
      <c r="I456" s="446" t="s">
        <v>169</v>
      </c>
      <c r="J456" s="687">
        <f t="shared" ref="J456:J471" si="851">N456+AD456+AT456+BJ456</f>
        <v>12312.6</v>
      </c>
      <c r="K456" s="687">
        <f t="shared" ref="K456:K471" si="852">O456+AE456+AU456+BK456</f>
        <v>0</v>
      </c>
      <c r="L456" s="687">
        <f t="shared" ref="L456:L471" si="853">IFERROR(K456-J456,"-")</f>
        <v>-12312.6</v>
      </c>
      <c r="M456" s="688">
        <f t="shared" ref="M456:M471" si="854">IFERROR(K456/J456,"-")</f>
        <v>0</v>
      </c>
      <c r="N456" s="687">
        <f t="shared" ref="N456:N471" si="855">R456+V456+Z456</f>
        <v>3216</v>
      </c>
      <c r="O456" s="687">
        <f t="shared" ref="O456:O471" si="856">S456+W456+AA456</f>
        <v>0</v>
      </c>
      <c r="P456" s="687">
        <f t="shared" ref="P456:P471" si="857">IFERROR(O456-N456,"-")</f>
        <v>-3216</v>
      </c>
      <c r="Q456" s="688">
        <f t="shared" ref="Q456:Q471" si="858">IFERROR(O456/N456,"-")</f>
        <v>0</v>
      </c>
      <c r="R456" s="687">
        <f>'1. ГПП-АГПЗ+'!W67+'2. ГПП-ОГХК'!W293+'2. ГПП-ОГХК'!W294+'2. ГПП-ОГХК'!W295+'2. ГПП-ОГХК'!W297+'2. ГПП-ОГХК'!W300+'2. ГПП-ОГХК'!W301+'2. ГПП-ОГХК'!W303+'3. ГПП-СГПЗ'!W54+'3. ГПП-СГПЗ'!W55+'4. ГПП-УЗПКТ-СЗСК'!W170+'4. ГПП-УЗПКТ-СЗСК'!W171+'4. ГПП-УЗПКТ-СЗСК'!W172+'4. ГПП-УЗПКТ-СЗСК'!W173</f>
        <v>1110.9000000000001</v>
      </c>
      <c r="S456" s="687">
        <f>'1. ГПП-АГПЗ+'!Y67+'2. ГПП-ОГХК'!Y293+'2. ГПП-ОГХК'!Y294+'2. ГПП-ОГХК'!Y295+'2. ГПП-ОГХК'!Y297+'2. ГПП-ОГХК'!Y300+'2. ГПП-ОГХК'!Y301+'2. ГПП-ОГХК'!Y303+'3. ГПП-СГПЗ'!Y54+'3. ГПП-СГПЗ'!Y55+'4. ГПП-УЗПКТ-СЗСК'!Y170+'4. ГПП-УЗПКТ-СЗСК'!Y171+'4. ГПП-УЗПКТ-СЗСК'!Y172+'4. ГПП-УЗПКТ-СЗСК'!Y173</f>
        <v>0</v>
      </c>
      <c r="T456" s="687">
        <f t="shared" ref="T456:T471" si="859">IFERROR(S456-R456,"-")</f>
        <v>-1110.9000000000001</v>
      </c>
      <c r="U456" s="688">
        <f t="shared" ref="U456:U471" si="860">IFERROR(S456/R456,"-")</f>
        <v>0</v>
      </c>
      <c r="V456" s="687">
        <f>'1. ГПП-АГПЗ+'!AC67+'2. ГПП-ОГХК'!AC293+'2. ГПП-ОГХК'!AC294+'2. ГПП-ОГХК'!AC295+'2. ГПП-ОГХК'!AC297+'2. ГПП-ОГХК'!AC300+'2. ГПП-ОГХК'!AC301+'2. ГПП-ОГХК'!AC303+'3. ГПП-СГПЗ'!AC54+'3. ГПП-СГПЗ'!AC55+'4. ГПП-УЗПКТ-СЗСК'!AC170+'4. ГПП-УЗПКТ-СЗСК'!AC171+'4. ГПП-УЗПКТ-СЗСК'!AC172+'4. ГПП-УЗПКТ-СЗСК'!AC173</f>
        <v>1001</v>
      </c>
      <c r="W456" s="687">
        <f>'1. ГПП-АГПЗ+'!AE67+'2. ГПП-ОГХК'!AE293+'2. ГПП-ОГХК'!AE294+'2. ГПП-ОГХК'!AE295+'2. ГПП-ОГХК'!AE297+'2. ГПП-ОГХК'!AE300+'2. ГПП-ОГХК'!AE301+'2. ГПП-ОГХК'!AE303+'3. ГПП-СГПЗ'!AE54+'3. ГПП-СГПЗ'!AE55+'4. ГПП-УЗПКТ-СЗСК'!AE170+'4. ГПП-УЗПКТ-СЗСК'!AE171+'4. ГПП-УЗПКТ-СЗСК'!AE172+'4. ГПП-УЗПКТ-СЗСК'!AE173</f>
        <v>0</v>
      </c>
      <c r="X456" s="687">
        <f t="shared" ref="X456:X471" si="861">IFERROR(W456-V456,"-")</f>
        <v>-1001</v>
      </c>
      <c r="Y456" s="688">
        <f t="shared" ref="Y456:Y471" si="862">IFERROR(W456/V456,"-")</f>
        <v>0</v>
      </c>
      <c r="Z456" s="687">
        <f>'1. ГПП-АГПЗ+'!AI67+'2. ГПП-ОГХК'!AI293+'2. ГПП-ОГХК'!AI294+'2. ГПП-ОГХК'!AI295+'2. ГПП-ОГХК'!AI297+'2. ГПП-ОГХК'!AI300+'2. ГПП-ОГХК'!AI301+'2. ГПП-ОГХК'!AI303+'3. ГПП-СГПЗ'!AI54+'3. ГПП-СГПЗ'!AI55+'4. ГПП-УЗПКТ-СЗСК'!AI170+'4. ГПП-УЗПКТ-СЗСК'!AI171+'4. ГПП-УЗПКТ-СЗСК'!AI172+'4. ГПП-УЗПКТ-СЗСК'!AI173</f>
        <v>1104.1000000000001</v>
      </c>
      <c r="AA456" s="687">
        <f>'1. ГПП-АГПЗ+'!AK67+'2. ГПП-ОГХК'!AK293+'2. ГПП-ОГХК'!AK294+'2. ГПП-ОГХК'!AK295+'2. ГПП-ОГХК'!AK297+'2. ГПП-ОГХК'!AK300+'2. ГПП-ОГХК'!AK301+'2. ГПП-ОГХК'!AK303+'3. ГПП-СГПЗ'!AK54+'3. ГПП-СГПЗ'!AK55+'4. ГПП-УЗПКТ-СЗСК'!AK170+'4. ГПП-УЗПКТ-СЗСК'!AK171+'4. ГПП-УЗПКТ-СЗСК'!AK172+'4. ГПП-УЗПКТ-СЗСК'!AK173</f>
        <v>0</v>
      </c>
      <c r="AB456" s="687">
        <f t="shared" ref="AB456:AB471" si="863">IFERROR(AA456-Z456,"-")</f>
        <v>-1104.1000000000001</v>
      </c>
      <c r="AC456" s="688">
        <f t="shared" ref="AC456:AC471" si="864">IFERROR(AA456/Z456,"-")</f>
        <v>0</v>
      </c>
      <c r="AD456" s="687">
        <f t="shared" ref="AD456:AD471" si="865">AH456+AL456+AP456</f>
        <v>2942</v>
      </c>
      <c r="AE456" s="687">
        <f t="shared" ref="AE456:AE471" si="866">AI456+AM456+AQ456</f>
        <v>0</v>
      </c>
      <c r="AF456" s="687">
        <f t="shared" ref="AF456:AF471" si="867">IFERROR(AE456-AD456,"-")</f>
        <v>-2942</v>
      </c>
      <c r="AG456" s="688">
        <f t="shared" ref="AG456:AG471" si="868">IFERROR(AE456/AD456,"-")</f>
        <v>0</v>
      </c>
      <c r="AH456" s="687">
        <f>'1. ГПП-АГПЗ+'!AU67+'2. ГПП-ОГХК'!AU293+'2. ГПП-ОГХК'!AU294+'2. ГПП-ОГХК'!AU295+'2. ГПП-ОГХК'!AU297+'2. ГПП-ОГХК'!AU300+'2. ГПП-ОГХК'!AU301+'2. ГПП-ОГХК'!AU303+'3. ГПП-СГПЗ'!AU54+'3. ГПП-СГПЗ'!AU55+'4. ГПП-УЗПКТ-СЗСК'!AU170+'4. ГПП-УЗПКТ-СЗСК'!AU171+'4. ГПП-УЗПКТ-СЗСК'!AU172+'4. ГПП-УЗПКТ-СЗСК'!AU173</f>
        <v>1022.7</v>
      </c>
      <c r="AI456" s="687">
        <f>'1. ГПП-АГПЗ+'!AW67+'2. ГПП-ОГХК'!AW293+'2. ГПП-ОГХК'!AW294+'2. ГПП-ОГХК'!AW295+'2. ГПП-ОГХК'!AW297+'2. ГПП-ОГХК'!AW300+'2. ГПП-ОГХК'!AW301+'2. ГПП-ОГХК'!AW303+'3. ГПП-СГПЗ'!AW54+'3. ГПП-СГПЗ'!AW55+'4. ГПП-УЗПКТ-СЗСК'!AW170+'4. ГПП-УЗПКТ-СЗСК'!AW171+'4. ГПП-УЗПКТ-СЗСК'!AW172+'4. ГПП-УЗПКТ-СЗСК'!AW173</f>
        <v>0</v>
      </c>
      <c r="AJ456" s="687">
        <f t="shared" ref="AJ456:AJ471" si="869">IFERROR(AI456-AH456,"-")</f>
        <v>-1022.7</v>
      </c>
      <c r="AK456" s="688">
        <f t="shared" ref="AK456:AK471" si="870">IFERROR(AI456/AH456,"-")</f>
        <v>0</v>
      </c>
      <c r="AL456" s="687">
        <f>'1. ГПП-АГПЗ+'!BA67+'2. ГПП-ОГХК'!BA293+'2. ГПП-ОГХК'!BA294+'2. ГПП-ОГХК'!BA295+'2. ГПП-ОГХК'!BA297+'2. ГПП-ОГХК'!BA300+'2. ГПП-ОГХК'!BA301+'2. ГПП-ОГХК'!BA303+'3. ГПП-СГПЗ'!BA54+'3. ГПП-СГПЗ'!BA55+'4. ГПП-УЗПКТ-СЗСК'!BA170+'4. ГПП-УЗПКТ-СЗСК'!BA171+'4. ГПП-УЗПКТ-СЗСК'!BA172+'4. ГПП-УЗПКТ-СЗСК'!BA173</f>
        <v>1008.9000000000001</v>
      </c>
      <c r="AM456" s="687">
        <f>'1. ГПП-АГПЗ+'!BC67+'2. ГПП-ОГХК'!BC293+'2. ГПП-ОГХК'!BC294+'2. ГПП-ОГХК'!BC295+'2. ГПП-ОГХК'!BC297+'2. ГПП-ОГХК'!BC300+'2. ГПП-ОГХК'!BC301+'2. ГПП-ОГХК'!BC303+'3. ГПП-СГПЗ'!BC54+'3. ГПП-СГПЗ'!BC55+'4. ГПП-УЗПКТ-СЗСК'!BC170+'4. ГПП-УЗПКТ-СЗСК'!BC171+'4. ГПП-УЗПКТ-СЗСК'!BC172+'4. ГПП-УЗПКТ-СЗСК'!BC173</f>
        <v>0</v>
      </c>
      <c r="AN456" s="687">
        <f t="shared" ref="AN456:AN471" si="871">IFERROR(AM456-AL456,"-")</f>
        <v>-1008.9000000000001</v>
      </c>
      <c r="AO456" s="688">
        <f t="shared" ref="AO456:AO471" si="872">IFERROR(AM456/AL456,"-")</f>
        <v>0</v>
      </c>
      <c r="AP456" s="687">
        <f>'1. ГПП-АГПЗ+'!BG67+'2. ГПП-ОГХК'!BG293+'2. ГПП-ОГХК'!BG294+'2. ГПП-ОГХК'!BG295+'2. ГПП-ОГХК'!BG297+'2. ГПП-ОГХК'!BG300+'2. ГПП-ОГХК'!BG301+'2. ГПП-ОГХК'!BG303+'3. ГПП-СГПЗ'!BG54+'3. ГПП-СГПЗ'!BG55+'4. ГПП-УЗПКТ-СЗСК'!BG170+'4. ГПП-УЗПКТ-СЗСК'!BG171+'4. ГПП-УЗПКТ-СЗСК'!BG172+'4. ГПП-УЗПКТ-СЗСК'!BG173</f>
        <v>910.40000000000009</v>
      </c>
      <c r="AQ456" s="687">
        <f>'1. ГПП-АГПЗ+'!BI67+'2. ГПП-ОГХК'!BI293+'2. ГПП-ОГХК'!BI294+'2. ГПП-ОГХК'!BI295+'2. ГПП-ОГХК'!BI297+'2. ГПП-ОГХК'!BI300+'2. ГПП-ОГХК'!BI301+'2. ГПП-ОГХК'!BI303+'3. ГПП-СГПЗ'!BI54+'3. ГПП-СГПЗ'!BI55+'4. ГПП-УЗПКТ-СЗСК'!BI170+'4. ГПП-УЗПКТ-СЗСК'!BI171+'4. ГПП-УЗПКТ-СЗСК'!BI172+'4. ГПП-УЗПКТ-СЗСК'!BI173</f>
        <v>0</v>
      </c>
      <c r="AR456" s="687">
        <f t="shared" ref="AR456:AR471" si="873">IFERROR(AQ456-AP456,"-")</f>
        <v>-910.40000000000009</v>
      </c>
      <c r="AS456" s="688">
        <f t="shared" ref="AS456:AS471" si="874">IFERROR(AQ456/AP456,"-")</f>
        <v>0</v>
      </c>
      <c r="AT456" s="687">
        <f t="shared" ref="AT456:AT471" si="875">AX456+BB456+BF456</f>
        <v>2881.6000000000004</v>
      </c>
      <c r="AU456" s="687">
        <f t="shared" ref="AU456:AU471" si="876">AY456+BC456+BG456</f>
        <v>0</v>
      </c>
      <c r="AV456" s="687">
        <f t="shared" ref="AV456:AV471" si="877">IFERROR(AU456-AT456,"-")</f>
        <v>-2881.6000000000004</v>
      </c>
      <c r="AW456" s="688">
        <f t="shared" ref="AW456:AW471" si="878">IFERROR(AU456/AT456,"-")</f>
        <v>0</v>
      </c>
      <c r="AX456" s="687">
        <f>'1. ГПП-АГПЗ+'!BS67+'2. ГПП-ОГХК'!BS293+'2. ГПП-ОГХК'!BS294+'2. ГПП-ОГХК'!BS295+'2. ГПП-ОГХК'!BS297+'2. ГПП-ОГХК'!BS300+'2. ГПП-ОГХК'!BS301+'2. ГПП-ОГХК'!BS303+'3. ГПП-СГПЗ'!BS54+'3. ГПП-СГПЗ'!BS55+'4. ГПП-УЗПКТ-СЗСК'!BS170+'4. ГПП-УЗПКТ-СЗСК'!BS171+'4. ГПП-УЗПКТ-СЗСК'!BS172+'4. ГПП-УЗПКТ-СЗСК'!BS173</f>
        <v>893.6</v>
      </c>
      <c r="AY456" s="687">
        <f>'1. ГПП-АГПЗ+'!BU67+'2. ГПП-ОГХК'!BU293+'2. ГПП-ОГХК'!BU294+'2. ГПП-ОГХК'!BU295+'2. ГПП-ОГХК'!BU297+'2. ГПП-ОГХК'!BU300+'2. ГПП-ОГХК'!BU301+'2. ГПП-ОГХК'!BU303+'3. ГПП-СГПЗ'!BU54+'3. ГПП-СГПЗ'!BU55+'4. ГПП-УЗПКТ-СЗСК'!BU170+'4. ГПП-УЗПКТ-СЗСК'!BU171+'4. ГПП-УЗПКТ-СЗСК'!BU172+'4. ГПП-УЗПКТ-СЗСК'!BU173</f>
        <v>0</v>
      </c>
      <c r="AZ456" s="687">
        <f t="shared" ref="AZ456:AZ471" si="879">IFERROR(AY456-AX456,"-")</f>
        <v>-893.6</v>
      </c>
      <c r="BA456" s="688">
        <f t="shared" ref="BA456:BA471" si="880">IFERROR(AY456/AX456,"-")</f>
        <v>0</v>
      </c>
      <c r="BB456" s="687">
        <f>'1. ГПП-АГПЗ+'!BY67+'2. ГПП-ОГХК'!BY293+'2. ГПП-ОГХК'!BY294+'2. ГПП-ОГХК'!BY295+'2. ГПП-ОГХК'!BY297+'2. ГПП-ОГХК'!BY300+'2. ГПП-ОГХК'!BY301+'2. ГПП-ОГХК'!BY303+'3. ГПП-СГПЗ'!BY54+'3. ГПП-СГПЗ'!BY55+'4. ГПП-УЗПКТ-СЗСК'!BY170+'4. ГПП-УЗПКТ-СЗСК'!BY171+'4. ГПП-УЗПКТ-СЗСК'!BY172+'4. ГПП-УЗПКТ-СЗСК'!BY173</f>
        <v>988.4</v>
      </c>
      <c r="BC456" s="687">
        <f>'1. ГПП-АГПЗ+'!CA67+'2. ГПП-ОГХК'!CA293+'2. ГПП-ОГХК'!CA294+'2. ГПП-ОГХК'!CA295+'2. ГПП-ОГХК'!CA297+'2. ГПП-ОГХК'!CA300+'2. ГПП-ОГХК'!CA301+'2. ГПП-ОГХК'!CA303+'3. ГПП-СГПЗ'!CA54+'3. ГПП-СГПЗ'!CA55+'4. ГПП-УЗПКТ-СЗСК'!CA170+'4. ГПП-УЗПКТ-СЗСК'!CA171+'4. ГПП-УЗПКТ-СЗСК'!CA172+'4. ГПП-УЗПКТ-СЗСК'!CA173</f>
        <v>0</v>
      </c>
      <c r="BD456" s="687">
        <f t="shared" ref="BD456:BD471" si="881">IFERROR(BC456-BB456,"-")</f>
        <v>-988.4</v>
      </c>
      <c r="BE456" s="688">
        <f t="shared" ref="BE456:BE471" si="882">IFERROR(BC456/BB456,"-")</f>
        <v>0</v>
      </c>
      <c r="BF456" s="687">
        <f>'1. ГПП-АГПЗ+'!CE67+'2. ГПП-ОГХК'!CE293+'2. ГПП-ОГХК'!CE294+'2. ГПП-ОГХК'!CE295+'2. ГПП-ОГХК'!CE297+'2. ГПП-ОГХК'!CE300+'2. ГПП-ОГХК'!CE301+'2. ГПП-ОГХК'!CE303+'3. ГПП-СГПЗ'!CE54+'3. ГПП-СГПЗ'!CE55+'4. ГПП-УЗПКТ-СЗСК'!CE170+'4. ГПП-УЗПКТ-СЗСК'!CE171+'4. ГПП-УЗПКТ-СЗСК'!CE172+'4. ГПП-УЗПКТ-СЗСК'!CE173</f>
        <v>999.60000000000014</v>
      </c>
      <c r="BG456" s="687">
        <f>'1. ГПП-АГПЗ+'!CG67+'2. ГПП-ОГХК'!CG293+'2. ГПП-ОГХК'!CG294+'2. ГПП-ОГХК'!CG295+'2. ГПП-ОГХК'!CG297+'2. ГПП-ОГХК'!CG300+'2. ГПП-ОГХК'!CG301+'2. ГПП-ОГХК'!CG303+'3. ГПП-СГПЗ'!CG54+'3. ГПП-СГПЗ'!CG55+'4. ГПП-УЗПКТ-СЗСК'!CG170+'4. ГПП-УЗПКТ-СЗСК'!CG171+'4. ГПП-УЗПКТ-СЗСК'!CG172+'4. ГПП-УЗПКТ-СЗСК'!CG173</f>
        <v>0</v>
      </c>
      <c r="BH456" s="687">
        <f t="shared" ref="BH456:BH471" si="883">IFERROR(BG456-BF456,"-")</f>
        <v>-999.60000000000014</v>
      </c>
      <c r="BI456" s="688">
        <f t="shared" ref="BI456:BI471" si="884">IFERROR(BG456/BF456,"-")</f>
        <v>0</v>
      </c>
      <c r="BJ456" s="687">
        <f t="shared" ref="BJ456:BJ471" si="885">BN456+BR456+BV456</f>
        <v>3273</v>
      </c>
      <c r="BK456" s="687">
        <f t="shared" ref="BK456:BK471" si="886">BO456+BS456+BW456</f>
        <v>0</v>
      </c>
      <c r="BL456" s="687">
        <f t="shared" ref="BL456:BL471" si="887">IFERROR(BK456-BJ456,"-")</f>
        <v>-3273</v>
      </c>
      <c r="BM456" s="688">
        <f t="shared" ref="BM456:BM471" si="888">IFERROR(BK456/BJ456,"-")</f>
        <v>0</v>
      </c>
      <c r="BN456" s="687">
        <f>'1. ГПП-АГПЗ+'!CQ67+'2. ГПП-ОГХК'!CQ293+'2. ГПП-ОГХК'!CQ294+'2. ГПП-ОГХК'!CQ295+'2. ГПП-ОГХК'!CQ297+'2. ГПП-ОГХК'!CQ300+'2. ГПП-ОГХК'!CQ301+'2. ГПП-ОГХК'!CQ303+'3. ГПП-СГПЗ'!CQ54+'3. ГПП-СГПЗ'!CQ55+'4. ГПП-УЗПКТ-СЗСК'!CQ170+'4. ГПП-УЗПКТ-СЗСК'!CQ171+'4. ГПП-УЗПКТ-СЗСК'!CQ172+'4. ГПП-УЗПКТ-СЗСК'!CQ173</f>
        <v>1100</v>
      </c>
      <c r="BO456" s="687">
        <f>'1. ГПП-АГПЗ+'!CS67+'2. ГПП-ОГХК'!CS293+'2. ГПП-ОГХК'!CS294+'2. ГПП-ОГХК'!CS295+'2. ГПП-ОГХК'!CS297+'2. ГПП-ОГХК'!CS300+'2. ГПП-ОГХК'!CS301+'2. ГПП-ОГХК'!CS303+'3. ГПП-СГПЗ'!CS54+'3. ГПП-СГПЗ'!CS55+'4. ГПП-УЗПКТ-СЗСК'!CS170+'4. ГПП-УЗПКТ-СЗСК'!CS171+'4. ГПП-УЗПКТ-СЗСК'!CS172+'4. ГПП-УЗПКТ-СЗСК'!CS173</f>
        <v>0</v>
      </c>
      <c r="BP456" s="687">
        <f t="shared" ref="BP456:BP471" si="889">IFERROR(BO456-BN456,"-")</f>
        <v>-1100</v>
      </c>
      <c r="BQ456" s="688">
        <f t="shared" ref="BQ456:BQ471" si="890">IFERROR(BO456/BN456,"-")</f>
        <v>0</v>
      </c>
      <c r="BR456" s="687">
        <f>'1. ГПП-АГПЗ+'!CW67+'2. ГПП-ОГХК'!CW293+'2. ГПП-ОГХК'!CW294+'2. ГПП-ОГХК'!CW295+'2. ГПП-ОГХК'!CW297+'2. ГПП-ОГХК'!CW300+'2. ГПП-ОГХК'!CW301+'2. ГПП-ОГХК'!CW303+'3. ГПП-СГПЗ'!CW54+'3. ГПП-СГПЗ'!CW55+'4. ГПП-УЗПКТ-СЗСК'!CW170+'4. ГПП-УЗПКТ-СЗСК'!CW171+'4. ГПП-УЗПКТ-СЗСК'!CW172+'4. ГПП-УЗПКТ-СЗСК'!CW173</f>
        <v>1066.5</v>
      </c>
      <c r="BS456" s="687">
        <f>'1. ГПП-АГПЗ+'!CY67+'2. ГПП-ОГХК'!CY293+'2. ГПП-ОГХК'!CY294+'2. ГПП-ОГХК'!CY295+'2. ГПП-ОГХК'!CY297+'2. ГПП-ОГХК'!CY300+'2. ГПП-ОГХК'!CY301+'2. ГПП-ОГХК'!CY303+'3. ГПП-СГПЗ'!CY54+'3. ГПП-СГПЗ'!CY55+'4. ГПП-УЗПКТ-СЗСК'!CY170+'4. ГПП-УЗПКТ-СЗСК'!CY171+'4. ГПП-УЗПКТ-СЗСК'!CY172+'4. ГПП-УЗПКТ-СЗСК'!CY173</f>
        <v>0</v>
      </c>
      <c r="BT456" s="687">
        <f t="shared" ref="BT456:BT471" si="891">IFERROR(BS456-BR456,"-")</f>
        <v>-1066.5</v>
      </c>
      <c r="BU456" s="688">
        <f t="shared" ref="BU456:BU471" si="892">IFERROR(BS456/BR456,"-")</f>
        <v>0</v>
      </c>
      <c r="BV456" s="687">
        <f>'1. ГПП-АГПЗ+'!DC67+'2. ГПП-ОГХК'!DC293+'2. ГПП-ОГХК'!DC294+'2. ГПП-ОГХК'!DC295+'2. ГПП-ОГХК'!DC297+'2. ГПП-ОГХК'!DC300+'2. ГПП-ОГХК'!DC301+'2. ГПП-ОГХК'!DC303+'3. ГПП-СГПЗ'!DC54+'3. ГПП-СГПЗ'!DC55+'4. ГПП-УЗПКТ-СЗСК'!DC170+'4. ГПП-УЗПКТ-СЗСК'!DC171+'4. ГПП-УЗПКТ-СЗСК'!DC172+'4. ГПП-УЗПКТ-СЗСК'!DC173</f>
        <v>1106.5</v>
      </c>
      <c r="BW456" s="687">
        <f>'1. ГПП-АГПЗ+'!DE67+'2. ГПП-ОГХК'!DE293+'2. ГПП-ОГХК'!DE294+'2. ГПП-ОГХК'!DE295+'2. ГПП-ОГХК'!DE297+'2. ГПП-ОГХК'!DE300+'2. ГПП-ОГХК'!DE301+'2. ГПП-ОГХК'!DE303+'3. ГПП-СГПЗ'!DE54+'3. ГПП-СГПЗ'!DE55+'4. ГПП-УЗПКТ-СЗСК'!DE170+'4. ГПП-УЗПКТ-СЗСК'!DE171+'4. ГПП-УЗПКТ-СЗСК'!DE172+'4. ГПП-УЗПКТ-СЗСК'!DE173</f>
        <v>0</v>
      </c>
      <c r="BX456" s="687">
        <f t="shared" ref="BX456:BX471" si="893">IFERROR(BW456-BV456,"-")</f>
        <v>-1106.5</v>
      </c>
      <c r="BY456" s="688">
        <f t="shared" ref="BY456:BY471" si="894">IFERROR(BW456/BV456,"-")</f>
        <v>0</v>
      </c>
    </row>
    <row r="457" spans="2:77" ht="20.100000000000001" customHeight="1">
      <c r="C457" s="436" t="s">
        <v>101</v>
      </c>
      <c r="D457" s="528"/>
      <c r="E457" s="528"/>
      <c r="F457" s="529"/>
      <c r="G457" s="530" t="s">
        <v>559</v>
      </c>
      <c r="H457" s="530"/>
      <c r="I457" s="691" t="s">
        <v>169</v>
      </c>
      <c r="J457" s="687">
        <f t="shared" si="851"/>
        <v>2381.6999999999998</v>
      </c>
      <c r="K457" s="687">
        <f t="shared" si="852"/>
        <v>0</v>
      </c>
      <c r="L457" s="687">
        <f t="shared" si="853"/>
        <v>-2381.6999999999998</v>
      </c>
      <c r="M457" s="688">
        <f t="shared" si="854"/>
        <v>0</v>
      </c>
      <c r="N457" s="687">
        <f t="shared" si="855"/>
        <v>597.79999999999995</v>
      </c>
      <c r="O457" s="687">
        <f t="shared" si="856"/>
        <v>0</v>
      </c>
      <c r="P457" s="687">
        <f t="shared" si="857"/>
        <v>-597.79999999999995</v>
      </c>
      <c r="Q457" s="688">
        <f t="shared" si="858"/>
        <v>0</v>
      </c>
      <c r="R457" s="687">
        <f>'1. ГПП-АГПЗ+'!W67</f>
        <v>205.8</v>
      </c>
      <c r="S457" s="687">
        <f>'1. ГПП-АГПЗ+'!Y67</f>
        <v>0</v>
      </c>
      <c r="T457" s="687">
        <f t="shared" si="859"/>
        <v>-205.8</v>
      </c>
      <c r="U457" s="688">
        <f t="shared" si="860"/>
        <v>0</v>
      </c>
      <c r="V457" s="687">
        <f>'1. ГПП-АГПЗ+'!AC67</f>
        <v>186</v>
      </c>
      <c r="W457" s="687">
        <f>'1. ГПП-АГПЗ+'!AE67</f>
        <v>0</v>
      </c>
      <c r="X457" s="687">
        <f t="shared" si="861"/>
        <v>-186</v>
      </c>
      <c r="Y457" s="688">
        <f t="shared" si="862"/>
        <v>0</v>
      </c>
      <c r="Z457" s="687">
        <f>'1. ГПП-АГПЗ+'!AI67</f>
        <v>206</v>
      </c>
      <c r="AA457" s="687">
        <f>'1. ГПП-АГПЗ+'!AK67</f>
        <v>0</v>
      </c>
      <c r="AB457" s="687">
        <f t="shared" si="863"/>
        <v>-206</v>
      </c>
      <c r="AC457" s="688">
        <f t="shared" si="864"/>
        <v>0</v>
      </c>
      <c r="AD457" s="687">
        <f t="shared" si="865"/>
        <v>455.20000000000005</v>
      </c>
      <c r="AE457" s="687">
        <f t="shared" si="866"/>
        <v>0</v>
      </c>
      <c r="AF457" s="687">
        <f t="shared" si="867"/>
        <v>-455.20000000000005</v>
      </c>
      <c r="AG457" s="688">
        <f t="shared" si="868"/>
        <v>0</v>
      </c>
      <c r="AH457" s="687">
        <f>'1. ГПП-АГПЗ+'!AU67</f>
        <v>199</v>
      </c>
      <c r="AI457" s="687">
        <f>'1. ГПП-АГПЗ+'!AW67</f>
        <v>0</v>
      </c>
      <c r="AJ457" s="687">
        <f t="shared" si="869"/>
        <v>-199</v>
      </c>
      <c r="AK457" s="688">
        <f t="shared" si="870"/>
        <v>0</v>
      </c>
      <c r="AL457" s="687">
        <f>'1. ГПП-АГПЗ+'!BA67</f>
        <v>141.30000000000001</v>
      </c>
      <c r="AM457" s="687">
        <f>'1. ГПП-АГПЗ+'!BC67</f>
        <v>0</v>
      </c>
      <c r="AN457" s="687">
        <f t="shared" si="871"/>
        <v>-141.30000000000001</v>
      </c>
      <c r="AO457" s="688">
        <f t="shared" si="872"/>
        <v>0</v>
      </c>
      <c r="AP457" s="687">
        <f>'1. ГПП-АГПЗ+'!BG67</f>
        <v>114.9</v>
      </c>
      <c r="AQ457" s="687">
        <f>'1. ГПП-АГПЗ+'!BI67</f>
        <v>0</v>
      </c>
      <c r="AR457" s="687">
        <f t="shared" si="873"/>
        <v>-114.9</v>
      </c>
      <c r="AS457" s="688">
        <f t="shared" si="874"/>
        <v>0</v>
      </c>
      <c r="AT457" s="687">
        <f t="shared" si="875"/>
        <v>650.6</v>
      </c>
      <c r="AU457" s="687">
        <f t="shared" si="876"/>
        <v>0</v>
      </c>
      <c r="AV457" s="687">
        <f t="shared" si="877"/>
        <v>-650.6</v>
      </c>
      <c r="AW457" s="688">
        <f t="shared" si="878"/>
        <v>0</v>
      </c>
      <c r="AX457" s="687">
        <f>'1. ГПП-АГПЗ+'!BS67</f>
        <v>213.9</v>
      </c>
      <c r="AY457" s="687">
        <f>'1. ГПП-АГПЗ+'!BU67</f>
        <v>0</v>
      </c>
      <c r="AZ457" s="687">
        <f t="shared" si="879"/>
        <v>-213.9</v>
      </c>
      <c r="BA457" s="688">
        <f t="shared" si="880"/>
        <v>0</v>
      </c>
      <c r="BB457" s="687">
        <f>'1. ГПП-АГПЗ+'!BY67</f>
        <v>215.1</v>
      </c>
      <c r="BC457" s="687">
        <f>'1. ГПП-АГПЗ+'!CA67</f>
        <v>0</v>
      </c>
      <c r="BD457" s="687">
        <f t="shared" si="881"/>
        <v>-215.1</v>
      </c>
      <c r="BE457" s="688">
        <f t="shared" si="882"/>
        <v>0</v>
      </c>
      <c r="BF457" s="687">
        <f>'1. ГПП-АГПЗ+'!CE67</f>
        <v>221.6</v>
      </c>
      <c r="BG457" s="687">
        <f>'1. ГПП-АГПЗ+'!CG67</f>
        <v>0</v>
      </c>
      <c r="BH457" s="687">
        <f t="shared" si="883"/>
        <v>-221.6</v>
      </c>
      <c r="BI457" s="688">
        <f t="shared" si="884"/>
        <v>0</v>
      </c>
      <c r="BJ457" s="687">
        <f t="shared" si="885"/>
        <v>678.09999999999991</v>
      </c>
      <c r="BK457" s="687">
        <f t="shared" si="886"/>
        <v>0</v>
      </c>
      <c r="BL457" s="687">
        <f t="shared" si="887"/>
        <v>-678.09999999999991</v>
      </c>
      <c r="BM457" s="688">
        <f t="shared" si="888"/>
        <v>0</v>
      </c>
      <c r="BN457" s="687">
        <f>'1. ГПП-АГПЗ+'!CQ67</f>
        <v>228.6</v>
      </c>
      <c r="BO457" s="687">
        <f>'1. ГПП-АГПЗ+'!CS67</f>
        <v>0</v>
      </c>
      <c r="BP457" s="687">
        <f t="shared" si="889"/>
        <v>-228.6</v>
      </c>
      <c r="BQ457" s="688">
        <f t="shared" si="890"/>
        <v>0</v>
      </c>
      <c r="BR457" s="687">
        <f>'1. ГПП-АГПЗ+'!CW67</f>
        <v>221.3</v>
      </c>
      <c r="BS457" s="687">
        <f>'1. ГПП-АГПЗ+'!CY67</f>
        <v>0</v>
      </c>
      <c r="BT457" s="687">
        <f t="shared" si="891"/>
        <v>-221.3</v>
      </c>
      <c r="BU457" s="688">
        <f t="shared" si="892"/>
        <v>0</v>
      </c>
      <c r="BV457" s="687">
        <f>'1. ГПП-АГПЗ+'!DC67</f>
        <v>228.2</v>
      </c>
      <c r="BW457" s="687">
        <f>'1. ГПП-АГПЗ+'!DE67</f>
        <v>0</v>
      </c>
      <c r="BX457" s="687">
        <f t="shared" si="893"/>
        <v>-228.2</v>
      </c>
      <c r="BY457" s="688">
        <f t="shared" si="894"/>
        <v>0</v>
      </c>
    </row>
    <row r="458" spans="2:77" ht="20.100000000000001" customHeight="1">
      <c r="C458" s="436" t="s">
        <v>103</v>
      </c>
      <c r="D458" s="528"/>
      <c r="E458" s="528"/>
      <c r="F458" s="529"/>
      <c r="G458" s="530" t="s">
        <v>560</v>
      </c>
      <c r="H458" s="530"/>
      <c r="I458" s="691" t="s">
        <v>169</v>
      </c>
      <c r="J458" s="687">
        <f t="shared" si="851"/>
        <v>1876.1</v>
      </c>
      <c r="K458" s="687">
        <f t="shared" si="852"/>
        <v>0</v>
      </c>
      <c r="L458" s="687">
        <f t="shared" si="853"/>
        <v>-1876.1</v>
      </c>
      <c r="M458" s="688">
        <f t="shared" si="854"/>
        <v>0</v>
      </c>
      <c r="N458" s="687">
        <f t="shared" si="855"/>
        <v>477.8</v>
      </c>
      <c r="O458" s="687">
        <f t="shared" si="856"/>
        <v>0</v>
      </c>
      <c r="P458" s="687">
        <f t="shared" si="857"/>
        <v>-477.8</v>
      </c>
      <c r="Q458" s="688">
        <f t="shared" si="858"/>
        <v>0</v>
      </c>
      <c r="R458" s="687">
        <f>'2. ГПП-ОГХК'!W293+'2. ГПП-ОГХК'!W294+'2. ГПП-ОГХК'!W295+'2. ГПП-ОГХК'!W297+'2. ГПП-ОГХК'!W300+'2. ГПП-ОГХК'!W301+'2. ГПП-ОГХК'!W303</f>
        <v>163.70000000000002</v>
      </c>
      <c r="S458" s="687">
        <f>'2. ГПП-ОГХК'!Y293+'2. ГПП-ОГХК'!Y294+'2. ГПП-ОГХК'!Y295+'2. ГПП-ОГХК'!Y297+'2. ГПП-ОГХК'!Y300+'2. ГПП-ОГХК'!Y301+'2. ГПП-ОГХК'!Y303</f>
        <v>0</v>
      </c>
      <c r="T458" s="687">
        <f t="shared" si="859"/>
        <v>-163.70000000000002</v>
      </c>
      <c r="U458" s="688">
        <f t="shared" si="860"/>
        <v>0</v>
      </c>
      <c r="V458" s="687">
        <f>'2. ГПП-ОГХК'!AC293+'2. ГПП-ОГХК'!AC294+'2. ГПП-ОГХК'!AC295+'2. ГПП-ОГХК'!AC297+'2. ГПП-ОГХК'!AC300+'2. ГПП-ОГХК'!AC301+'2. ГПП-ОГХК'!AC303</f>
        <v>150.1</v>
      </c>
      <c r="W458" s="687">
        <f>'2. ГПП-ОГХК'!AE293+'2. ГПП-ОГХК'!AE294+'2. ГПП-ОГХК'!AE295+'2. ГПП-ОГХК'!AE297+'2. ГПП-ОГХК'!AE300+'2. ГПП-ОГХК'!AE301+'2. ГПП-ОГХК'!AE303</f>
        <v>0</v>
      </c>
      <c r="X458" s="687">
        <f t="shared" si="861"/>
        <v>-150.1</v>
      </c>
      <c r="Y458" s="688">
        <f t="shared" si="862"/>
        <v>0</v>
      </c>
      <c r="Z458" s="687">
        <f>'2. ГПП-ОГХК'!AI293+'2. ГПП-ОГХК'!AI294+'2. ГПП-ОГХК'!AI295+'2. ГПП-ОГХК'!AI297+'2. ГПП-ОГХК'!AI300+'2. ГПП-ОГХК'!AI301+'2. ГПП-ОГХК'!AI303</f>
        <v>164</v>
      </c>
      <c r="AA458" s="687">
        <f>'2. ГПП-ОГХК'!AK293+'2. ГПП-ОГХК'!AK294+'2. ГПП-ОГХК'!AK295+'2. ГПП-ОГХК'!AK297+'2. ГПП-ОГХК'!AK300+'2. ГПП-ОГХК'!AK301+'2. ГПП-ОГХК'!AK303</f>
        <v>0</v>
      </c>
      <c r="AB458" s="687">
        <f t="shared" si="863"/>
        <v>-164</v>
      </c>
      <c r="AC458" s="688">
        <f t="shared" si="864"/>
        <v>0</v>
      </c>
      <c r="AD458" s="687">
        <f t="shared" si="865"/>
        <v>412.59999999999991</v>
      </c>
      <c r="AE458" s="687">
        <f t="shared" si="866"/>
        <v>0</v>
      </c>
      <c r="AF458" s="687">
        <f t="shared" si="867"/>
        <v>-412.59999999999991</v>
      </c>
      <c r="AG458" s="688">
        <f t="shared" si="868"/>
        <v>0</v>
      </c>
      <c r="AH458" s="687">
        <f>'2. ГПП-ОГХК'!AU293+'2. ГПП-ОГХК'!AU294+'2. ГПП-ОГХК'!AU295+'2. ГПП-ОГХК'!AU297+'2. ГПП-ОГХК'!AU300+'2. ГПП-ОГХК'!AU301+'2. ГПП-ОГХК'!AU303</f>
        <v>120.29999999999998</v>
      </c>
      <c r="AI458" s="687">
        <f>'2. ГПП-ОГХК'!AW293+'2. ГПП-ОГХК'!AW294+'2. ГПП-ОГХК'!AW295+'2. ГПП-ОГХК'!AW297+'2. ГПП-ОГХК'!AW300+'2. ГПП-ОГХК'!AW301+'2. ГПП-ОГХК'!AW303</f>
        <v>0</v>
      </c>
      <c r="AJ458" s="687">
        <f t="shared" si="869"/>
        <v>-120.29999999999998</v>
      </c>
      <c r="AK458" s="688">
        <f t="shared" si="870"/>
        <v>0</v>
      </c>
      <c r="AL458" s="687">
        <f>'2. ГПП-ОГХК'!BA293+'2. ГПП-ОГХК'!BA294+'2. ГПП-ОГХК'!BA295+'2. ГПП-ОГХК'!BA297+'2. ГПП-ОГХК'!BA300+'2. ГПП-ОГХК'!BA301+'2. ГПП-ОГХК'!BA303</f>
        <v>148.39999999999998</v>
      </c>
      <c r="AM458" s="687">
        <f>'2. ГПП-ОГХК'!BC293+'2. ГПП-ОГХК'!BC294+'2. ГПП-ОГХК'!BC295+'2. ГПП-ОГХК'!BC297+'2. ГПП-ОГХК'!BC300+'2. ГПП-ОГХК'!BC301+'2. ГПП-ОГХК'!BC303</f>
        <v>0</v>
      </c>
      <c r="AN458" s="687">
        <f t="shared" si="871"/>
        <v>-148.39999999999998</v>
      </c>
      <c r="AO458" s="688">
        <f t="shared" si="872"/>
        <v>0</v>
      </c>
      <c r="AP458" s="687">
        <f>'2. ГПП-ОГХК'!BG293+'2. ГПП-ОГХК'!BG294+'2. ГПП-ОГХК'!BG295+'2. ГПП-ОГХК'!BG297+'2. ГПП-ОГХК'!BG300+'2. ГПП-ОГХК'!BG301+'2. ГПП-ОГХК'!BG303</f>
        <v>143.89999999999998</v>
      </c>
      <c r="AQ458" s="687">
        <f>'2. ГПП-ОГХК'!BI293+'2. ГПП-ОГХК'!BI294+'2. ГПП-ОГХК'!BI295+'2. ГПП-ОГХК'!BI297+'2. ГПП-ОГХК'!BI300+'2. ГПП-ОГХК'!BI301+'2. ГПП-ОГХК'!BI303</f>
        <v>0</v>
      </c>
      <c r="AR458" s="687">
        <f t="shared" si="873"/>
        <v>-143.89999999999998</v>
      </c>
      <c r="AS458" s="688">
        <f t="shared" si="874"/>
        <v>0</v>
      </c>
      <c r="AT458" s="687">
        <f t="shared" si="875"/>
        <v>464.8</v>
      </c>
      <c r="AU458" s="687">
        <f t="shared" si="876"/>
        <v>0</v>
      </c>
      <c r="AV458" s="687">
        <f t="shared" si="877"/>
        <v>-464.8</v>
      </c>
      <c r="AW458" s="688">
        <f t="shared" si="878"/>
        <v>0</v>
      </c>
      <c r="AX458" s="687">
        <f>'2. ГПП-ОГХК'!BS293+'2. ГПП-ОГХК'!BS294+'2. ГПП-ОГХК'!BS295+'2. ГПП-ОГХК'!BS297+'2. ГПП-ОГХК'!BS300+'2. ГПП-ОГХК'!BS301+'2. ГПП-ОГХК'!BS303</f>
        <v>157.29999999999998</v>
      </c>
      <c r="AY458" s="687">
        <f>'2. ГПП-ОГХК'!BU293+'2. ГПП-ОГХК'!BU294+'2. ГПП-ОГХК'!BU295+'2. ГПП-ОГХК'!BU297+'2. ГПП-ОГХК'!BU300+'2. ГПП-ОГХК'!BU301+'2. ГПП-ОГХК'!BU303</f>
        <v>0</v>
      </c>
      <c r="AZ458" s="687">
        <f t="shared" si="879"/>
        <v>-157.29999999999998</v>
      </c>
      <c r="BA458" s="688">
        <f t="shared" si="880"/>
        <v>0</v>
      </c>
      <c r="BB458" s="687">
        <f>'2. ГПП-ОГХК'!BY293+'2. ГПП-ОГХК'!BY294+'2. ГПП-ОГХК'!BY295+'2. ГПП-ОГХК'!BY297+'2. ГПП-ОГХК'!BY300+'2. ГПП-ОГХК'!BY301+'2. ГПП-ОГХК'!BY303</f>
        <v>157.19999999999999</v>
      </c>
      <c r="BC458" s="687">
        <f>'2. ГПП-ОГХК'!CA293+'2. ГПП-ОГХК'!CA294+'2. ГПП-ОГХК'!CA295+'2. ГПП-ОГХК'!CA297+'2. ГПП-ОГХК'!CA300+'2. ГПП-ОГХК'!CA301+'2. ГПП-ОГХК'!CA303</f>
        <v>0</v>
      </c>
      <c r="BD458" s="687">
        <f t="shared" si="881"/>
        <v>-157.19999999999999</v>
      </c>
      <c r="BE458" s="688">
        <f t="shared" si="882"/>
        <v>0</v>
      </c>
      <c r="BF458" s="687">
        <f>'2. ГПП-ОГХК'!CE293+'2. ГПП-ОГХК'!CE294+'2. ГПП-ОГХК'!CE295+'2. ГПП-ОГХК'!CE297+'2. ГПП-ОГХК'!CE300+'2. ГПП-ОГХК'!CE301+'2. ГПП-ОГХК'!CE303</f>
        <v>150.30000000000001</v>
      </c>
      <c r="BG458" s="687">
        <f>'2. ГПП-ОГХК'!CG293+'2. ГПП-ОГХК'!CG294+'2. ГПП-ОГХК'!CG295+'2. ГПП-ОГХК'!CG297+'2. ГПП-ОГХК'!CG300+'2. ГПП-ОГХК'!CG301+'2. ГПП-ОГХК'!CG303</f>
        <v>0</v>
      </c>
      <c r="BH458" s="687">
        <f t="shared" si="883"/>
        <v>-150.30000000000001</v>
      </c>
      <c r="BI458" s="688">
        <f t="shared" si="884"/>
        <v>0</v>
      </c>
      <c r="BJ458" s="687">
        <f t="shared" si="885"/>
        <v>520.90000000000009</v>
      </c>
      <c r="BK458" s="687">
        <f t="shared" si="886"/>
        <v>0</v>
      </c>
      <c r="BL458" s="687">
        <f t="shared" si="887"/>
        <v>-520.90000000000009</v>
      </c>
      <c r="BM458" s="688">
        <f t="shared" si="888"/>
        <v>0</v>
      </c>
      <c r="BN458" s="687">
        <f>'2. ГПП-ОГХК'!CQ293+'2. ГПП-ОГХК'!CQ294+'2. ГПП-ОГХК'!CQ295+'2. ГПП-ОГХК'!CQ297+'2. ГПП-ОГХК'!CQ300+'2. ГПП-ОГХК'!CQ301+'2. ГПП-ОГХК'!CQ303</f>
        <v>174</v>
      </c>
      <c r="BO458" s="687">
        <f>'2. ГПП-ОГХК'!CS293+'2. ГПП-ОГХК'!CS294+'2. ГПП-ОГХК'!CS295+'2. ГПП-ОГХК'!CS297+'2. ГПП-ОГХК'!CS300+'2. ГПП-ОГХК'!CS301+'2. ГПП-ОГХК'!CS303</f>
        <v>0</v>
      </c>
      <c r="BP458" s="687">
        <f t="shared" si="889"/>
        <v>-174</v>
      </c>
      <c r="BQ458" s="688">
        <f t="shared" si="890"/>
        <v>0</v>
      </c>
      <c r="BR458" s="687">
        <f>'2. ГПП-ОГХК'!CW293+'2. ГПП-ОГХК'!CW294+'2. ГПП-ОГХК'!CW295+'2. ГПП-ОГХК'!CW297+'2. ГПП-ОГХК'!CW300+'2. ГПП-ОГХК'!CW301+'2. ГПП-ОГХК'!CW303</f>
        <v>169.8</v>
      </c>
      <c r="BS458" s="687">
        <f>'2. ГПП-ОГХК'!CY293+'2. ГПП-ОГХК'!CY294+'2. ГПП-ОГХК'!CY295+'2. ГПП-ОГХК'!CY297+'2. ГПП-ОГХК'!CY300+'2. ГПП-ОГХК'!CY301+'2. ГПП-ОГХК'!CY303</f>
        <v>0</v>
      </c>
      <c r="BT458" s="687">
        <f t="shared" si="891"/>
        <v>-169.8</v>
      </c>
      <c r="BU458" s="688">
        <f t="shared" si="892"/>
        <v>0</v>
      </c>
      <c r="BV458" s="687">
        <f>'2. ГПП-ОГХК'!DC293+'2. ГПП-ОГХК'!DC294+'2. ГПП-ОГХК'!DC295+'2. ГПП-ОГХК'!DC297+'2. ГПП-ОГХК'!DC300+'2. ГПП-ОГХК'!DC301+'2. ГПП-ОГХК'!DC303</f>
        <v>177.10000000000002</v>
      </c>
      <c r="BW458" s="687">
        <f>'2. ГПП-ОГХК'!DE293+'2. ГПП-ОГХК'!DE294+'2. ГПП-ОГХК'!DE295+'2. ГПП-ОГХК'!DE297+'2. ГПП-ОГХК'!DE300+'2. ГПП-ОГХК'!DE301+'2. ГПП-ОГХК'!DE303</f>
        <v>0</v>
      </c>
      <c r="BX458" s="687">
        <f t="shared" si="893"/>
        <v>-177.10000000000002</v>
      </c>
      <c r="BY458" s="688">
        <f t="shared" si="894"/>
        <v>0</v>
      </c>
    </row>
    <row r="459" spans="2:77" ht="20.100000000000001" customHeight="1">
      <c r="C459" s="436" t="s">
        <v>492</v>
      </c>
      <c r="D459" s="528"/>
      <c r="E459" s="528"/>
      <c r="F459" s="529"/>
      <c r="G459" s="530" t="s">
        <v>561</v>
      </c>
      <c r="H459" s="530"/>
      <c r="I459" s="691" t="s">
        <v>169</v>
      </c>
      <c r="J459" s="687">
        <f t="shared" si="851"/>
        <v>113.80000000000001</v>
      </c>
      <c r="K459" s="687">
        <f t="shared" si="852"/>
        <v>0</v>
      </c>
      <c r="L459" s="687">
        <f t="shared" si="853"/>
        <v>-113.80000000000001</v>
      </c>
      <c r="M459" s="688">
        <f t="shared" si="854"/>
        <v>0</v>
      </c>
      <c r="N459" s="687">
        <f t="shared" si="855"/>
        <v>28.900000000000002</v>
      </c>
      <c r="O459" s="687">
        <f t="shared" si="856"/>
        <v>0</v>
      </c>
      <c r="P459" s="687">
        <f t="shared" si="857"/>
        <v>-28.900000000000002</v>
      </c>
      <c r="Q459" s="688">
        <f t="shared" si="858"/>
        <v>0</v>
      </c>
      <c r="R459" s="687">
        <f>'3. ГПП-СГПЗ'!W54+'3. ГПП-СГПЗ'!W55</f>
        <v>9.8000000000000007</v>
      </c>
      <c r="S459" s="687">
        <f>'3. ГПП-СГПЗ'!Y54+'3. ГПП-СГПЗ'!Y55</f>
        <v>0</v>
      </c>
      <c r="T459" s="687">
        <f t="shared" si="859"/>
        <v>-9.8000000000000007</v>
      </c>
      <c r="U459" s="688">
        <f t="shared" si="860"/>
        <v>0</v>
      </c>
      <c r="V459" s="687">
        <f>'3. ГПП-СГПЗ'!AC54+'3. ГПП-СГПЗ'!AC55</f>
        <v>8.8000000000000007</v>
      </c>
      <c r="W459" s="687">
        <f>'3. ГПП-СГПЗ'!AE54+'3. ГПП-СГПЗ'!AE55</f>
        <v>0</v>
      </c>
      <c r="X459" s="687">
        <f t="shared" si="861"/>
        <v>-8.8000000000000007</v>
      </c>
      <c r="Y459" s="688">
        <f t="shared" si="862"/>
        <v>0</v>
      </c>
      <c r="Z459" s="687">
        <f>'3. ГПП-СГПЗ'!AI54+'3. ГПП-СГПЗ'!AI55</f>
        <v>10.3</v>
      </c>
      <c r="AA459" s="687">
        <f>'3. ГПП-СГПЗ'!AK54+'3. ГПП-СГПЗ'!AK55</f>
        <v>0</v>
      </c>
      <c r="AB459" s="687">
        <f t="shared" si="863"/>
        <v>-10.3</v>
      </c>
      <c r="AC459" s="688">
        <f t="shared" si="864"/>
        <v>0</v>
      </c>
      <c r="AD459" s="687">
        <f t="shared" si="865"/>
        <v>27.7</v>
      </c>
      <c r="AE459" s="687">
        <f t="shared" si="866"/>
        <v>0</v>
      </c>
      <c r="AF459" s="687">
        <f t="shared" si="867"/>
        <v>-27.7</v>
      </c>
      <c r="AG459" s="688">
        <f t="shared" si="868"/>
        <v>0</v>
      </c>
      <c r="AH459" s="687">
        <f>'3. ГПП-СГПЗ'!AU54+'3. ГПП-СГПЗ'!AU55</f>
        <v>8.6</v>
      </c>
      <c r="AI459" s="687">
        <f>'3. ГПП-СГПЗ'!AW54+'3. ГПП-СГПЗ'!AW55</f>
        <v>0</v>
      </c>
      <c r="AJ459" s="687">
        <f t="shared" si="869"/>
        <v>-8.6</v>
      </c>
      <c r="AK459" s="688">
        <f t="shared" si="870"/>
        <v>0</v>
      </c>
      <c r="AL459" s="687">
        <f>'3. ГПП-СГПЗ'!BA54+'3. ГПП-СГПЗ'!BA55</f>
        <v>9.9</v>
      </c>
      <c r="AM459" s="687">
        <f>'3. ГПП-СГПЗ'!BC54+'3. ГПП-СГПЗ'!BC55</f>
        <v>0</v>
      </c>
      <c r="AN459" s="687">
        <f t="shared" si="871"/>
        <v>-9.9</v>
      </c>
      <c r="AO459" s="688">
        <f t="shared" si="872"/>
        <v>0</v>
      </c>
      <c r="AP459" s="687">
        <f>'3. ГПП-СГПЗ'!BG54+'3. ГПП-СГПЗ'!BG55</f>
        <v>9.1999999999999993</v>
      </c>
      <c r="AQ459" s="687">
        <f>'3. ГПП-СГПЗ'!BI54+'3. ГПП-СГПЗ'!BI55</f>
        <v>0</v>
      </c>
      <c r="AR459" s="687">
        <f t="shared" si="873"/>
        <v>-9.1999999999999993</v>
      </c>
      <c r="AS459" s="688">
        <f t="shared" si="874"/>
        <v>0</v>
      </c>
      <c r="AT459" s="687">
        <f t="shared" si="875"/>
        <v>29.3</v>
      </c>
      <c r="AU459" s="687">
        <f t="shared" si="876"/>
        <v>0</v>
      </c>
      <c r="AV459" s="687">
        <f t="shared" si="877"/>
        <v>-29.3</v>
      </c>
      <c r="AW459" s="688">
        <f t="shared" si="878"/>
        <v>0</v>
      </c>
      <c r="AX459" s="687">
        <f>'3. ГПП-СГПЗ'!BS54+'3. ГПП-СГПЗ'!BS55</f>
        <v>10.199999999999999</v>
      </c>
      <c r="AY459" s="687">
        <f>'3. ГПП-СГПЗ'!BU54+'3. ГПП-СГПЗ'!BU55</f>
        <v>0</v>
      </c>
      <c r="AZ459" s="687">
        <f t="shared" si="879"/>
        <v>-10.199999999999999</v>
      </c>
      <c r="BA459" s="688">
        <f t="shared" si="880"/>
        <v>0</v>
      </c>
      <c r="BB459" s="687">
        <f>'3. ГПП-СГПЗ'!BY54+'3. ГПП-СГПЗ'!BY55</f>
        <v>9.8000000000000007</v>
      </c>
      <c r="BC459" s="687">
        <f>'3. ГПП-СГПЗ'!CA54+'3. ГПП-СГПЗ'!CA55</f>
        <v>0</v>
      </c>
      <c r="BD459" s="687">
        <f t="shared" si="881"/>
        <v>-9.8000000000000007</v>
      </c>
      <c r="BE459" s="688">
        <f t="shared" si="882"/>
        <v>0</v>
      </c>
      <c r="BF459" s="687">
        <f>'3. ГПП-СГПЗ'!CE54+'3. ГПП-СГПЗ'!CE55</f>
        <v>9.3000000000000007</v>
      </c>
      <c r="BG459" s="687">
        <f>'3. ГПП-СГПЗ'!CG54+'3. ГПП-СГПЗ'!CG55</f>
        <v>0</v>
      </c>
      <c r="BH459" s="687">
        <f t="shared" si="883"/>
        <v>-9.3000000000000007</v>
      </c>
      <c r="BI459" s="688">
        <f t="shared" si="884"/>
        <v>0</v>
      </c>
      <c r="BJ459" s="687">
        <f t="shared" si="885"/>
        <v>27.9</v>
      </c>
      <c r="BK459" s="687">
        <f t="shared" si="886"/>
        <v>0</v>
      </c>
      <c r="BL459" s="687">
        <f t="shared" si="887"/>
        <v>-27.9</v>
      </c>
      <c r="BM459" s="688">
        <f t="shared" si="888"/>
        <v>0</v>
      </c>
      <c r="BN459" s="687">
        <f>'3. ГПП-СГПЗ'!CQ54+'3. ГПП-СГПЗ'!CQ55</f>
        <v>9.1</v>
      </c>
      <c r="BO459" s="687">
        <f>'3. ГПП-СГПЗ'!CS54+'3. ГПП-СГПЗ'!CS55</f>
        <v>0</v>
      </c>
      <c r="BP459" s="687">
        <f t="shared" si="889"/>
        <v>-9.1</v>
      </c>
      <c r="BQ459" s="688">
        <f t="shared" si="890"/>
        <v>0</v>
      </c>
      <c r="BR459" s="687">
        <f>'3. ГПП-СГПЗ'!CW54+'3. ГПП-СГПЗ'!CW55</f>
        <v>9.3000000000000007</v>
      </c>
      <c r="BS459" s="687">
        <f>'3. ГПП-СГПЗ'!CY54+'3. ГПП-СГПЗ'!CY55</f>
        <v>0</v>
      </c>
      <c r="BT459" s="687">
        <f t="shared" si="891"/>
        <v>-9.3000000000000007</v>
      </c>
      <c r="BU459" s="688">
        <f t="shared" si="892"/>
        <v>0</v>
      </c>
      <c r="BV459" s="687">
        <f>'3. ГПП-СГПЗ'!DC54+'3. ГПП-СГПЗ'!DC55</f>
        <v>9.5</v>
      </c>
      <c r="BW459" s="687">
        <f>'3. ГПП-СГПЗ'!DE54+'3. ГПП-СГПЗ'!DE55</f>
        <v>0</v>
      </c>
      <c r="BX459" s="687">
        <f t="shared" si="893"/>
        <v>-9.5</v>
      </c>
      <c r="BY459" s="688">
        <f t="shared" si="894"/>
        <v>0</v>
      </c>
    </row>
    <row r="460" spans="2:77" ht="20.100000000000001" customHeight="1">
      <c r="C460" s="436" t="s">
        <v>313</v>
      </c>
      <c r="D460" s="528"/>
      <c r="E460" s="528"/>
      <c r="F460" s="529"/>
      <c r="G460" s="530" t="s">
        <v>562</v>
      </c>
      <c r="H460" s="530"/>
      <c r="I460" s="691" t="s">
        <v>169</v>
      </c>
      <c r="J460" s="687">
        <f t="shared" si="851"/>
        <v>1295.0999999999999</v>
      </c>
      <c r="K460" s="687">
        <f t="shared" si="852"/>
        <v>0</v>
      </c>
      <c r="L460" s="687">
        <f t="shared" si="853"/>
        <v>-1295.0999999999999</v>
      </c>
      <c r="M460" s="688">
        <f t="shared" si="854"/>
        <v>0</v>
      </c>
      <c r="N460" s="687">
        <f t="shared" si="855"/>
        <v>334.5</v>
      </c>
      <c r="O460" s="687">
        <f t="shared" si="856"/>
        <v>0</v>
      </c>
      <c r="P460" s="687">
        <f t="shared" si="857"/>
        <v>-334.5</v>
      </c>
      <c r="Q460" s="688">
        <f t="shared" si="858"/>
        <v>0</v>
      </c>
      <c r="R460" s="687">
        <f>'4. ГПП-УЗПКТ-СЗСК'!W170+'4. ГПП-УЗПКТ-СЗСК'!W171+'4. ГПП-УЗПКТ-СЗСК'!W172</f>
        <v>115</v>
      </c>
      <c r="S460" s="687">
        <f>'4. ГПП-УЗПКТ-СЗСК'!Y170+'4. ГПП-УЗПКТ-СЗСК'!Y171+'4. ГПП-УЗПКТ-СЗСК'!Y172</f>
        <v>0</v>
      </c>
      <c r="T460" s="687">
        <f t="shared" si="859"/>
        <v>-115</v>
      </c>
      <c r="U460" s="688">
        <f t="shared" si="860"/>
        <v>0</v>
      </c>
      <c r="V460" s="687">
        <f>'4. ГПП-УЗПКТ-СЗСК'!AC170+'4. ГПП-УЗПКТ-СЗСК'!AC171+'4. ГПП-УЗПКТ-СЗСК'!AC172</f>
        <v>103.69999999999999</v>
      </c>
      <c r="W460" s="687">
        <f>'4. ГПП-УЗПКТ-СЗСК'!AE170+'4. ГПП-УЗПКТ-СЗСК'!AE171+'4. ГПП-УЗПКТ-СЗСК'!AE172</f>
        <v>0</v>
      </c>
      <c r="X460" s="687">
        <f t="shared" si="861"/>
        <v>-103.69999999999999</v>
      </c>
      <c r="Y460" s="688">
        <f t="shared" si="862"/>
        <v>0</v>
      </c>
      <c r="Z460" s="687">
        <f>'4. ГПП-УЗПКТ-СЗСК'!AI170+'4. ГПП-УЗПКТ-СЗСК'!AI171+'4. ГПП-УЗПКТ-СЗСК'!AI172</f>
        <v>115.80000000000001</v>
      </c>
      <c r="AA460" s="687">
        <f>'4. ГПП-УЗПКТ-СЗСК'!AK170+'4. ГПП-УЗПКТ-СЗСК'!AK171+'4. ГПП-УЗПКТ-СЗСК'!AK172</f>
        <v>0</v>
      </c>
      <c r="AB460" s="687">
        <f t="shared" si="863"/>
        <v>-115.80000000000001</v>
      </c>
      <c r="AC460" s="688">
        <f t="shared" si="864"/>
        <v>0</v>
      </c>
      <c r="AD460" s="687">
        <f t="shared" si="865"/>
        <v>312.5</v>
      </c>
      <c r="AE460" s="687">
        <f t="shared" si="866"/>
        <v>0</v>
      </c>
      <c r="AF460" s="687">
        <f t="shared" si="867"/>
        <v>-312.5</v>
      </c>
      <c r="AG460" s="688">
        <f t="shared" si="868"/>
        <v>0</v>
      </c>
      <c r="AH460" s="687">
        <f>'4. ГПП-УЗПКТ-СЗСК'!AU170+'4. ГПП-УЗПКТ-СЗСК'!AU171+'4. ГПП-УЗПКТ-СЗСК'!AU172</f>
        <v>101.10000000000001</v>
      </c>
      <c r="AI460" s="687">
        <f>'4. ГПП-УЗПКТ-СЗСК'!AW170+'4. ГПП-УЗПКТ-СЗСК'!AW171+'4. ГПП-УЗПКТ-СЗСК'!AW172</f>
        <v>0</v>
      </c>
      <c r="AJ460" s="687">
        <f t="shared" si="869"/>
        <v>-101.10000000000001</v>
      </c>
      <c r="AK460" s="688">
        <f t="shared" si="870"/>
        <v>0</v>
      </c>
      <c r="AL460" s="687">
        <f>'4. ГПП-УЗПКТ-СЗСК'!BA170+'4. ГПП-УЗПКТ-СЗСК'!BA171+'4. ГПП-УЗПКТ-СЗСК'!BA172</f>
        <v>106.2</v>
      </c>
      <c r="AM460" s="687">
        <f>'4. ГПП-УЗПКТ-СЗСК'!BC170+'4. ГПП-УЗПКТ-СЗСК'!BC171+'4. ГПП-УЗПКТ-СЗСК'!BC172</f>
        <v>0</v>
      </c>
      <c r="AN460" s="687">
        <f t="shared" si="871"/>
        <v>-106.2</v>
      </c>
      <c r="AO460" s="688">
        <f t="shared" si="872"/>
        <v>0</v>
      </c>
      <c r="AP460" s="687">
        <f>'4. ГПП-УЗПКТ-СЗСК'!BG170+'4. ГПП-УЗПКТ-СЗСК'!BG171+'4. ГПП-УЗПКТ-СЗСК'!BG172</f>
        <v>105.2</v>
      </c>
      <c r="AQ460" s="687">
        <f>'4. ГПП-УЗПКТ-СЗСК'!BI170+'4. ГПП-УЗПКТ-СЗСК'!BI171+'4. ГПП-УЗПКТ-СЗСК'!BI172</f>
        <v>0</v>
      </c>
      <c r="AR460" s="687">
        <f t="shared" si="873"/>
        <v>-105.2</v>
      </c>
      <c r="AS460" s="688">
        <f t="shared" si="874"/>
        <v>0</v>
      </c>
      <c r="AT460" s="687">
        <f t="shared" si="875"/>
        <v>305.39999999999998</v>
      </c>
      <c r="AU460" s="687">
        <f t="shared" si="876"/>
        <v>0</v>
      </c>
      <c r="AV460" s="687">
        <f t="shared" si="877"/>
        <v>-305.39999999999998</v>
      </c>
      <c r="AW460" s="688">
        <f t="shared" si="878"/>
        <v>0</v>
      </c>
      <c r="AX460" s="687">
        <f>'4. ГПП-УЗПКТ-СЗСК'!BS170+'4. ГПП-УЗПКТ-СЗСК'!BS171+'4. ГПП-УЗПКТ-СЗСК'!BS172</f>
        <v>78.5</v>
      </c>
      <c r="AY460" s="687">
        <f>'4. ГПП-УЗПКТ-СЗСК'!BU170+'4. ГПП-УЗПКТ-СЗСК'!BU171+'4. ГПП-УЗПКТ-СЗСК'!BU172</f>
        <v>0</v>
      </c>
      <c r="AZ460" s="687">
        <f t="shared" si="879"/>
        <v>-78.5</v>
      </c>
      <c r="BA460" s="688">
        <f t="shared" si="880"/>
        <v>0</v>
      </c>
      <c r="BB460" s="687">
        <f>'4. ГПП-УЗПКТ-СЗСК'!BY170+'4. ГПП-УЗПКТ-СЗСК'!BY171+'4. ГПП-УЗПКТ-СЗСК'!BY172</f>
        <v>115.80000000000001</v>
      </c>
      <c r="BC460" s="687">
        <f>'4. ГПП-УЗПКТ-СЗСК'!CA170+'4. ГПП-УЗПКТ-СЗСК'!CA171+'4. ГПП-УЗПКТ-СЗСК'!CA172</f>
        <v>0</v>
      </c>
      <c r="BD460" s="687">
        <f t="shared" si="881"/>
        <v>-115.80000000000001</v>
      </c>
      <c r="BE460" s="688">
        <f t="shared" si="882"/>
        <v>0</v>
      </c>
      <c r="BF460" s="687">
        <f>'4. ГПП-УЗПКТ-СЗСК'!CE170+'4. ГПП-УЗПКТ-СЗСК'!CE171+'4. ГПП-УЗПКТ-СЗСК'!CE172</f>
        <v>111.1</v>
      </c>
      <c r="BG460" s="687">
        <f>'4. ГПП-УЗПКТ-СЗСК'!CG170+'4. ГПП-УЗПКТ-СЗСК'!CG171+'4. ГПП-УЗПКТ-СЗСК'!CG172</f>
        <v>0</v>
      </c>
      <c r="BH460" s="687">
        <f t="shared" si="883"/>
        <v>-111.1</v>
      </c>
      <c r="BI460" s="688">
        <f t="shared" si="884"/>
        <v>0</v>
      </c>
      <c r="BJ460" s="687">
        <f t="shared" si="885"/>
        <v>342.7</v>
      </c>
      <c r="BK460" s="687">
        <f t="shared" si="886"/>
        <v>0</v>
      </c>
      <c r="BL460" s="687">
        <f t="shared" si="887"/>
        <v>-342.7</v>
      </c>
      <c r="BM460" s="688">
        <f t="shared" si="888"/>
        <v>0</v>
      </c>
      <c r="BN460" s="687">
        <f>'4. ГПП-УЗПКТ-СЗСК'!CQ170+'4. ГПП-УЗПКТ-СЗСК'!CQ171+'4. ГПП-УЗПКТ-СЗСК'!CQ172</f>
        <v>115.2</v>
      </c>
      <c r="BO460" s="687">
        <f>'4. ГПП-УЗПКТ-СЗСК'!CS170+'4. ГПП-УЗПКТ-СЗСК'!CS171+'4. ГПП-УЗПКТ-СЗСК'!CS172</f>
        <v>0</v>
      </c>
      <c r="BP460" s="687">
        <f t="shared" si="889"/>
        <v>-115.2</v>
      </c>
      <c r="BQ460" s="688">
        <f t="shared" si="890"/>
        <v>0</v>
      </c>
      <c r="BR460" s="687">
        <f>'4. ГПП-УЗПКТ-СЗСК'!CW170+'4. ГПП-УЗПКТ-СЗСК'!CW171+'4. ГПП-УЗПКТ-СЗСК'!CW172</f>
        <v>111.3</v>
      </c>
      <c r="BS460" s="687">
        <f>'4. ГПП-УЗПКТ-СЗСК'!CY170+'4. ГПП-УЗПКТ-СЗСК'!CY171+'4. ГПП-УЗПКТ-СЗСК'!CY172</f>
        <v>0</v>
      </c>
      <c r="BT460" s="687">
        <f t="shared" si="891"/>
        <v>-111.3</v>
      </c>
      <c r="BU460" s="688">
        <f t="shared" si="892"/>
        <v>0</v>
      </c>
      <c r="BV460" s="687">
        <f>'4. ГПП-УЗПКТ-СЗСК'!DC170+'4. ГПП-УЗПКТ-СЗСК'!DC171+'4. ГПП-УЗПКТ-СЗСК'!DC172</f>
        <v>116.19999999999999</v>
      </c>
      <c r="BW460" s="687">
        <f>'4. ГПП-УЗПКТ-СЗСК'!DE170+'4. ГПП-УЗПКТ-СЗСК'!DE171+'4. ГПП-УЗПКТ-СЗСК'!DE172</f>
        <v>0</v>
      </c>
      <c r="BX460" s="687">
        <f t="shared" si="893"/>
        <v>-116.19999999999999</v>
      </c>
      <c r="BY460" s="688">
        <f t="shared" si="894"/>
        <v>0</v>
      </c>
    </row>
    <row r="461" spans="2:77" ht="20.100000000000001" customHeight="1">
      <c r="C461" s="436" t="s">
        <v>315</v>
      </c>
      <c r="D461" s="528"/>
      <c r="E461" s="528"/>
      <c r="F461" s="529"/>
      <c r="G461" s="530" t="s">
        <v>563</v>
      </c>
      <c r="H461" s="530"/>
      <c r="I461" s="691" t="s">
        <v>169</v>
      </c>
      <c r="J461" s="687">
        <f t="shared" si="851"/>
        <v>6645.9</v>
      </c>
      <c r="K461" s="687">
        <f t="shared" si="852"/>
        <v>0</v>
      </c>
      <c r="L461" s="687">
        <f t="shared" si="853"/>
        <v>-6645.9</v>
      </c>
      <c r="M461" s="688">
        <f t="shared" si="854"/>
        <v>0</v>
      </c>
      <c r="N461" s="687">
        <f t="shared" si="855"/>
        <v>1777</v>
      </c>
      <c r="O461" s="687">
        <f t="shared" si="856"/>
        <v>0</v>
      </c>
      <c r="P461" s="687">
        <f t="shared" si="857"/>
        <v>-1777</v>
      </c>
      <c r="Q461" s="688">
        <f t="shared" si="858"/>
        <v>0</v>
      </c>
      <c r="R461" s="687">
        <f>'4. ГПП-УЗПКТ-СЗСК'!W173</f>
        <v>616.6</v>
      </c>
      <c r="S461" s="687">
        <f>'4. ГПП-УЗПКТ-СЗСК'!Y173</f>
        <v>0</v>
      </c>
      <c r="T461" s="687">
        <f t="shared" si="859"/>
        <v>-616.6</v>
      </c>
      <c r="U461" s="688">
        <f t="shared" si="860"/>
        <v>0</v>
      </c>
      <c r="V461" s="687">
        <f>'4. ГПП-УЗПКТ-СЗСК'!AC173</f>
        <v>552.4</v>
      </c>
      <c r="W461" s="687">
        <f>'4. ГПП-УЗПКТ-СЗСК'!AE173</f>
        <v>0</v>
      </c>
      <c r="X461" s="687">
        <f t="shared" si="861"/>
        <v>-552.4</v>
      </c>
      <c r="Y461" s="688">
        <f t="shared" si="862"/>
        <v>0</v>
      </c>
      <c r="Z461" s="687">
        <f>'4. ГПП-УЗПКТ-СЗСК'!AI173</f>
        <v>608</v>
      </c>
      <c r="AA461" s="687">
        <f>'4. ГПП-УЗПКТ-СЗСК'!AK173</f>
        <v>0</v>
      </c>
      <c r="AB461" s="687">
        <f t="shared" si="863"/>
        <v>-608</v>
      </c>
      <c r="AC461" s="688">
        <f t="shared" si="864"/>
        <v>0</v>
      </c>
      <c r="AD461" s="687">
        <f t="shared" si="865"/>
        <v>1734.0000000000002</v>
      </c>
      <c r="AE461" s="687">
        <f t="shared" si="866"/>
        <v>0</v>
      </c>
      <c r="AF461" s="687">
        <f t="shared" si="867"/>
        <v>-1734.0000000000002</v>
      </c>
      <c r="AG461" s="688">
        <f t="shared" si="868"/>
        <v>0</v>
      </c>
      <c r="AH461" s="687">
        <f>'4. ГПП-УЗПКТ-СЗСК'!AU173</f>
        <v>593.70000000000005</v>
      </c>
      <c r="AI461" s="687">
        <f>'4. ГПП-УЗПКТ-СЗСК'!AW173</f>
        <v>0</v>
      </c>
      <c r="AJ461" s="687">
        <f t="shared" si="869"/>
        <v>-593.70000000000005</v>
      </c>
      <c r="AK461" s="688">
        <f t="shared" si="870"/>
        <v>0</v>
      </c>
      <c r="AL461" s="687">
        <f>'4. ГПП-УЗПКТ-СЗСК'!BA173</f>
        <v>603.1</v>
      </c>
      <c r="AM461" s="687">
        <f>'4. ГПП-УЗПКТ-СЗСК'!BC173</f>
        <v>0</v>
      </c>
      <c r="AN461" s="687">
        <f t="shared" si="871"/>
        <v>-603.1</v>
      </c>
      <c r="AO461" s="688">
        <f t="shared" si="872"/>
        <v>0</v>
      </c>
      <c r="AP461" s="687">
        <f>'4. ГПП-УЗПКТ-СЗСК'!BG173</f>
        <v>537.20000000000005</v>
      </c>
      <c r="AQ461" s="687">
        <f>'4. ГПП-УЗПКТ-СЗСК'!BI173</f>
        <v>0</v>
      </c>
      <c r="AR461" s="687">
        <f t="shared" si="873"/>
        <v>-537.20000000000005</v>
      </c>
      <c r="AS461" s="688">
        <f t="shared" si="874"/>
        <v>0</v>
      </c>
      <c r="AT461" s="687">
        <f t="shared" si="875"/>
        <v>1431.5</v>
      </c>
      <c r="AU461" s="687">
        <f t="shared" si="876"/>
        <v>0</v>
      </c>
      <c r="AV461" s="687">
        <f t="shared" si="877"/>
        <v>-1431.5</v>
      </c>
      <c r="AW461" s="688">
        <f t="shared" si="878"/>
        <v>0</v>
      </c>
      <c r="AX461" s="687">
        <f>'4. ГПП-УЗПКТ-СЗСК'!BS173</f>
        <v>433.7</v>
      </c>
      <c r="AY461" s="687">
        <f>'4. ГПП-УЗПКТ-СЗСК'!BU173</f>
        <v>0</v>
      </c>
      <c r="AZ461" s="687">
        <f t="shared" si="879"/>
        <v>-433.7</v>
      </c>
      <c r="BA461" s="688">
        <f t="shared" si="880"/>
        <v>0</v>
      </c>
      <c r="BB461" s="687">
        <f>'4. ГПП-УЗПКТ-СЗСК'!BY173</f>
        <v>490.5</v>
      </c>
      <c r="BC461" s="687">
        <f>'4. ГПП-УЗПКТ-СЗСК'!CA173</f>
        <v>0</v>
      </c>
      <c r="BD461" s="687">
        <f t="shared" si="881"/>
        <v>-490.5</v>
      </c>
      <c r="BE461" s="688">
        <f t="shared" si="882"/>
        <v>0</v>
      </c>
      <c r="BF461" s="687">
        <f>'4. ГПП-УЗПКТ-СЗСК'!CE173</f>
        <v>507.3</v>
      </c>
      <c r="BG461" s="687">
        <f>'4. ГПП-УЗПКТ-СЗСК'!CG173</f>
        <v>0</v>
      </c>
      <c r="BH461" s="687">
        <f t="shared" si="883"/>
        <v>-507.3</v>
      </c>
      <c r="BI461" s="688">
        <f t="shared" si="884"/>
        <v>0</v>
      </c>
      <c r="BJ461" s="687">
        <f t="shared" si="885"/>
        <v>1703.4</v>
      </c>
      <c r="BK461" s="687">
        <f t="shared" si="886"/>
        <v>0</v>
      </c>
      <c r="BL461" s="687">
        <f t="shared" si="887"/>
        <v>-1703.4</v>
      </c>
      <c r="BM461" s="688">
        <f t="shared" si="888"/>
        <v>0</v>
      </c>
      <c r="BN461" s="687">
        <f>'4. ГПП-УЗПКТ-СЗСК'!CQ173</f>
        <v>573.1</v>
      </c>
      <c r="BO461" s="687">
        <f>'4. ГПП-УЗПКТ-СЗСК'!CS173</f>
        <v>0</v>
      </c>
      <c r="BP461" s="687">
        <f t="shared" si="889"/>
        <v>-573.1</v>
      </c>
      <c r="BQ461" s="688">
        <f t="shared" si="890"/>
        <v>0</v>
      </c>
      <c r="BR461" s="687">
        <f>'4. ГПП-УЗПКТ-СЗСК'!CW173</f>
        <v>554.79999999999995</v>
      </c>
      <c r="BS461" s="687">
        <f>'4. ГПП-УЗПКТ-СЗСК'!CY173</f>
        <v>0</v>
      </c>
      <c r="BT461" s="687">
        <f t="shared" si="891"/>
        <v>-554.79999999999995</v>
      </c>
      <c r="BU461" s="688">
        <f t="shared" si="892"/>
        <v>0</v>
      </c>
      <c r="BV461" s="687">
        <f>'4. ГПП-УЗПКТ-СЗСК'!DC173</f>
        <v>575.5</v>
      </c>
      <c r="BW461" s="687">
        <f>'4. ГПП-УЗПКТ-СЗСК'!DE173</f>
        <v>0</v>
      </c>
      <c r="BX461" s="687">
        <f t="shared" si="893"/>
        <v>-575.5</v>
      </c>
      <c r="BY461" s="688">
        <f t="shared" si="894"/>
        <v>0</v>
      </c>
    </row>
    <row r="462" spans="2:77" ht="20.100000000000001" customHeight="1">
      <c r="C462" s="424" t="s">
        <v>205</v>
      </c>
      <c r="D462" s="528"/>
      <c r="E462" s="528"/>
      <c r="F462" s="529"/>
      <c r="G462" s="530" t="s">
        <v>564</v>
      </c>
      <c r="H462" s="530"/>
      <c r="I462" s="446" t="s">
        <v>186</v>
      </c>
      <c r="J462" s="687">
        <f t="shared" si="851"/>
        <v>2991.4</v>
      </c>
      <c r="K462" s="687">
        <f t="shared" si="852"/>
        <v>0</v>
      </c>
      <c r="L462" s="687">
        <f t="shared" si="853"/>
        <v>-2991.4</v>
      </c>
      <c r="M462" s="688">
        <f t="shared" si="854"/>
        <v>0</v>
      </c>
      <c r="N462" s="687">
        <f t="shared" si="855"/>
        <v>781.5</v>
      </c>
      <c r="O462" s="687">
        <f t="shared" si="856"/>
        <v>0</v>
      </c>
      <c r="P462" s="687">
        <f t="shared" si="857"/>
        <v>-781.5</v>
      </c>
      <c r="Q462" s="688">
        <f t="shared" si="858"/>
        <v>0</v>
      </c>
      <c r="R462" s="687">
        <f>0+'8. ГД Уренгой'!W54+'8. ГД Уренгой'!W55+'8. ГД Уренгой'!W66+'8. ГД Уренгой'!W56+'8. ГД Уренгой'!W33</f>
        <v>270.39999999999998</v>
      </c>
      <c r="S462" s="687">
        <f>0+'8. ГД Уренгой'!Y54+'8. ГД Уренгой'!Y55+'8. ГД Уренгой'!Y66+'8. ГД Уренгой'!Y56+'8. ГД Уренгой'!Y33</f>
        <v>0</v>
      </c>
      <c r="T462" s="687">
        <f t="shared" si="859"/>
        <v>-270.39999999999998</v>
      </c>
      <c r="U462" s="688">
        <f t="shared" si="860"/>
        <v>0</v>
      </c>
      <c r="V462" s="687">
        <f>0+'8. ГД Уренгой'!AC54+'8. ГД Уренгой'!AC55+'8. ГД Уренгой'!AC66+'8. ГД Уренгой'!AC56+'8. ГД Уренгой'!AC33</f>
        <v>243</v>
      </c>
      <c r="W462" s="687">
        <f>0+'8. ГД Уренгой'!AE54+'8. ГД Уренгой'!AE55+'8. ГД Уренгой'!AE66+'8. ГД Уренгой'!AE56+'8. ГД Уренгой'!AE33</f>
        <v>0</v>
      </c>
      <c r="X462" s="687">
        <f t="shared" si="861"/>
        <v>-243</v>
      </c>
      <c r="Y462" s="688">
        <f t="shared" si="862"/>
        <v>0</v>
      </c>
      <c r="Z462" s="687">
        <f>0+'8. ГД Уренгой'!AI54+'8. ГД Уренгой'!AI55+'8. ГД Уренгой'!AI66+'8. ГД Уренгой'!AI56+'8. ГД Уренгой'!AI33</f>
        <v>268.10000000000002</v>
      </c>
      <c r="AA462" s="687">
        <f>0+'8. ГД Уренгой'!AK54+'8. ГД Уренгой'!AK55+'8. ГД Уренгой'!AK66+'8. ГД Уренгой'!AK56+'8. ГД Уренгой'!AK33</f>
        <v>0</v>
      </c>
      <c r="AB462" s="687">
        <f t="shared" si="863"/>
        <v>-268.10000000000002</v>
      </c>
      <c r="AC462" s="688">
        <f t="shared" si="864"/>
        <v>0</v>
      </c>
      <c r="AD462" s="687">
        <f t="shared" si="865"/>
        <v>748.6</v>
      </c>
      <c r="AE462" s="687">
        <f t="shared" si="866"/>
        <v>0</v>
      </c>
      <c r="AF462" s="687">
        <f t="shared" si="867"/>
        <v>-748.6</v>
      </c>
      <c r="AG462" s="688">
        <f t="shared" si="868"/>
        <v>0</v>
      </c>
      <c r="AH462" s="687">
        <f>0+'8. ГД Уренгой'!AU54+'8. ГД Уренгой'!AU55+'8. ГД Уренгой'!AU66+'8. ГД Уренгой'!AU56+'8. ГД Уренгой'!AU33</f>
        <v>252.3</v>
      </c>
      <c r="AI462" s="687">
        <f>0+'8. ГД Уренгой'!AW54+'8. ГД Уренгой'!AW55+'8. ГД Уренгой'!AW66+'8. ГД Уренгой'!AW56+'8. ГД Уренгой'!AW33</f>
        <v>0</v>
      </c>
      <c r="AJ462" s="687">
        <f t="shared" si="869"/>
        <v>-252.3</v>
      </c>
      <c r="AK462" s="688">
        <f t="shared" si="870"/>
        <v>0</v>
      </c>
      <c r="AL462" s="687">
        <f>0+'8. ГД Уренгой'!BA54+'8. ГД Уренгой'!BA55+'8. ГД Уренгой'!BA66+'8. ГД Уренгой'!BA56+'8. ГД Уренгой'!BA33</f>
        <v>251.7</v>
      </c>
      <c r="AM462" s="687">
        <f>0+'8. ГД Уренгой'!BC54+'8. ГД Уренгой'!BC55+'8. ГД Уренгой'!BC66+'8. ГД Уренгой'!BC56+'8. ГД Уренгой'!BC33</f>
        <v>0</v>
      </c>
      <c r="AN462" s="687">
        <f t="shared" si="871"/>
        <v>-251.7</v>
      </c>
      <c r="AO462" s="688">
        <f t="shared" si="872"/>
        <v>0</v>
      </c>
      <c r="AP462" s="687">
        <f>0+'8. ГД Уренгой'!BG54+'8. ГД Уренгой'!BG55+'8. ГД Уренгой'!BG66+'8. ГД Уренгой'!BG56+'8. ГД Уренгой'!BG33</f>
        <v>244.60000000000002</v>
      </c>
      <c r="AQ462" s="687">
        <f>0+'8. ГД Уренгой'!BI54+'8. ГД Уренгой'!BI55+'8. ГД Уренгой'!BI66+'8. ГД Уренгой'!BI56+'8. ГД Уренгой'!BI33</f>
        <v>0</v>
      </c>
      <c r="AR462" s="687">
        <f t="shared" si="873"/>
        <v>-244.60000000000002</v>
      </c>
      <c r="AS462" s="688">
        <f t="shared" si="874"/>
        <v>0</v>
      </c>
      <c r="AT462" s="687">
        <f t="shared" si="875"/>
        <v>716.30000000000007</v>
      </c>
      <c r="AU462" s="687">
        <f t="shared" si="876"/>
        <v>0</v>
      </c>
      <c r="AV462" s="687">
        <f t="shared" si="877"/>
        <v>-716.30000000000007</v>
      </c>
      <c r="AW462" s="688">
        <f t="shared" si="878"/>
        <v>0</v>
      </c>
      <c r="AX462" s="687">
        <f>0+'8. ГД Уренгой'!BS54+'8. ГД Уренгой'!BS55+'8. ГД Уренгой'!BS66+'8. ГД Уренгой'!BS56+'8. ГД Уренгой'!BS33</f>
        <v>225.00000000000003</v>
      </c>
      <c r="AY462" s="687">
        <f>0+'8. ГД Уренгой'!BU54+'8. ГД Уренгой'!BU55+'8. ГД Уренгой'!BU66+'8. ГД Уренгой'!BU56+'8. ГД Уренгой'!BU33</f>
        <v>0</v>
      </c>
      <c r="AZ462" s="687">
        <f t="shared" si="879"/>
        <v>-225.00000000000003</v>
      </c>
      <c r="BA462" s="688">
        <f t="shared" si="880"/>
        <v>0</v>
      </c>
      <c r="BB462" s="687">
        <f>0+'8. ГД Уренгой'!BY54+'8. ГД Уренгой'!BY55+'8. ГД Уренгой'!BY66+'8. ГД Уренгой'!BY56+'8. ГД Уренгой'!BY33</f>
        <v>248.2</v>
      </c>
      <c r="BC462" s="687">
        <f>0+'8. ГД Уренгой'!CA54+'8. ГД Уренгой'!CA55+'8. ГД Уренгой'!CA66+'8. ГД Уренгой'!CA56+'8. ГД Уренгой'!CA33</f>
        <v>0</v>
      </c>
      <c r="BD462" s="687">
        <f t="shared" si="881"/>
        <v>-248.2</v>
      </c>
      <c r="BE462" s="688">
        <f t="shared" si="882"/>
        <v>0</v>
      </c>
      <c r="BF462" s="687">
        <f>0+'8. ГД Уренгой'!CE54+'8. ГД Уренгой'!CE55+'8. ГД Уренгой'!CE66+'8. ГД Уренгой'!CE56+'8. ГД Уренгой'!CE33</f>
        <v>243.10000000000002</v>
      </c>
      <c r="BG462" s="687">
        <f>0+'8. ГД Уренгой'!CG54+'8. ГД Уренгой'!CG55+'8. ГД Уренгой'!CG66+'8. ГД Уренгой'!CG56+'8. ГД Уренгой'!CG33</f>
        <v>0</v>
      </c>
      <c r="BH462" s="687">
        <f t="shared" si="883"/>
        <v>-243.10000000000002</v>
      </c>
      <c r="BI462" s="688">
        <f t="shared" si="884"/>
        <v>0</v>
      </c>
      <c r="BJ462" s="687">
        <f t="shared" si="885"/>
        <v>745</v>
      </c>
      <c r="BK462" s="687">
        <f t="shared" si="886"/>
        <v>0</v>
      </c>
      <c r="BL462" s="687">
        <f t="shared" si="887"/>
        <v>-745</v>
      </c>
      <c r="BM462" s="688">
        <f t="shared" si="888"/>
        <v>0</v>
      </c>
      <c r="BN462" s="687">
        <f>0+'8. ГД Уренгой'!CQ54+'8. ГД Уренгой'!CQ55+'8. ГД Уренгой'!CQ66+'8. ГД Уренгой'!CQ56+'8. ГД Уренгой'!CQ33</f>
        <v>253.7</v>
      </c>
      <c r="BO462" s="687">
        <f>0+'8. ГД Уренгой'!CS54+'8. ГД Уренгой'!CS55+'8. ГД Уренгой'!CS66+'8. ГД Уренгой'!CS56+'8. ГД Уренгой'!CS33</f>
        <v>0</v>
      </c>
      <c r="BP462" s="687">
        <f t="shared" si="889"/>
        <v>-253.7</v>
      </c>
      <c r="BQ462" s="688">
        <f t="shared" si="890"/>
        <v>0</v>
      </c>
      <c r="BR462" s="687">
        <f>0+'8. ГД Уренгой'!CW54+'8. ГД Уренгой'!CW55+'8. ГД Уренгой'!CW66+'8. ГД Уренгой'!CW56+'8. ГД Уренгой'!CW33</f>
        <v>243</v>
      </c>
      <c r="BS462" s="687">
        <f>0+'8. ГД Уренгой'!CY54+'8. ГД Уренгой'!CY55+'8. ГД Уренгой'!CY66+'8. ГД Уренгой'!CY56+'8. ГД Уренгой'!CY33</f>
        <v>0</v>
      </c>
      <c r="BT462" s="687">
        <f t="shared" si="891"/>
        <v>-243</v>
      </c>
      <c r="BU462" s="688">
        <f t="shared" si="892"/>
        <v>0</v>
      </c>
      <c r="BV462" s="687">
        <f>0+'8. ГД Уренгой'!DC54+'8. ГД Уренгой'!DC55+'8. ГД Уренгой'!DC66+'8. ГД Уренгой'!DC56+'8. ГД Уренгой'!DC33</f>
        <v>248.29999999999998</v>
      </c>
      <c r="BW462" s="687">
        <f>0+'8. ГД Уренгой'!DE54+'8. ГД Уренгой'!DE55+'8. ГД Уренгой'!DE66+'8. ГД Уренгой'!DE56+'8. ГД Уренгой'!DE33</f>
        <v>0</v>
      </c>
      <c r="BX462" s="687">
        <f t="shared" si="893"/>
        <v>-248.29999999999998</v>
      </c>
      <c r="BY462" s="688">
        <f t="shared" si="894"/>
        <v>0</v>
      </c>
    </row>
    <row r="463" spans="2:77" ht="20.100000000000001" customHeight="1">
      <c r="C463" s="424" t="s">
        <v>117</v>
      </c>
      <c r="D463" s="528"/>
      <c r="E463" s="528"/>
      <c r="F463" s="529"/>
      <c r="G463" s="530" t="s">
        <v>565</v>
      </c>
      <c r="H463" s="530"/>
      <c r="I463" s="446" t="s">
        <v>169</v>
      </c>
      <c r="J463" s="687">
        <f t="shared" si="851"/>
        <v>44.999999999999993</v>
      </c>
      <c r="K463" s="687">
        <f t="shared" si="852"/>
        <v>0</v>
      </c>
      <c r="L463" s="687">
        <f t="shared" si="853"/>
        <v>-44.999999999999993</v>
      </c>
      <c r="M463" s="688">
        <f t="shared" si="854"/>
        <v>0</v>
      </c>
      <c r="N463" s="687">
        <f t="shared" si="855"/>
        <v>11.799999999999999</v>
      </c>
      <c r="O463" s="687">
        <f t="shared" si="856"/>
        <v>0</v>
      </c>
      <c r="P463" s="687">
        <f t="shared" si="857"/>
        <v>-11.799999999999999</v>
      </c>
      <c r="Q463" s="688">
        <f t="shared" si="858"/>
        <v>0</v>
      </c>
      <c r="R463" s="687">
        <f>'9. ГД Краснодар'!W48+'9. ГД Краснодар'!W45</f>
        <v>4</v>
      </c>
      <c r="S463" s="687">
        <f>'9. ГД Краснодар'!Y48+'9. ГД Краснодар'!Y45</f>
        <v>0</v>
      </c>
      <c r="T463" s="687">
        <f t="shared" si="859"/>
        <v>-4</v>
      </c>
      <c r="U463" s="688">
        <f t="shared" si="860"/>
        <v>0</v>
      </c>
      <c r="V463" s="687">
        <f>'9. ГД Краснодар'!AC48+'9. ГД Краснодар'!AC45</f>
        <v>3.6</v>
      </c>
      <c r="W463" s="687">
        <f>'9. ГД Краснодар'!AE48+'9. ГД Краснодар'!AE45</f>
        <v>0</v>
      </c>
      <c r="X463" s="687">
        <f t="shared" si="861"/>
        <v>-3.6</v>
      </c>
      <c r="Y463" s="688">
        <f t="shared" si="862"/>
        <v>0</v>
      </c>
      <c r="Z463" s="687">
        <f>'9. ГД Краснодар'!AI48+'9. ГД Краснодар'!AI45</f>
        <v>4.1999999999999993</v>
      </c>
      <c r="AA463" s="687">
        <f>'9. ГД Краснодар'!AK48+'9. ГД Краснодар'!AK45</f>
        <v>0</v>
      </c>
      <c r="AB463" s="687">
        <f t="shared" si="863"/>
        <v>-4.1999999999999993</v>
      </c>
      <c r="AC463" s="688">
        <f t="shared" si="864"/>
        <v>0</v>
      </c>
      <c r="AD463" s="687">
        <f t="shared" si="865"/>
        <v>11.6</v>
      </c>
      <c r="AE463" s="687">
        <f t="shared" si="866"/>
        <v>0</v>
      </c>
      <c r="AF463" s="687">
        <f t="shared" si="867"/>
        <v>-11.6</v>
      </c>
      <c r="AG463" s="688">
        <f t="shared" si="868"/>
        <v>0</v>
      </c>
      <c r="AH463" s="687">
        <f>'9. ГД Краснодар'!AU48+'9. ГД Краснодар'!AU45</f>
        <v>3.8</v>
      </c>
      <c r="AI463" s="687">
        <f>'9. ГД Краснодар'!AW48+'9. ГД Краснодар'!AW45</f>
        <v>0</v>
      </c>
      <c r="AJ463" s="687">
        <f t="shared" si="869"/>
        <v>-3.8</v>
      </c>
      <c r="AK463" s="688">
        <f t="shared" si="870"/>
        <v>0</v>
      </c>
      <c r="AL463" s="687">
        <f>'9. ГД Краснодар'!BA48+'9. ГД Краснодар'!BA45</f>
        <v>3.9</v>
      </c>
      <c r="AM463" s="687">
        <f>'9. ГД Краснодар'!BC48+'9. ГД Краснодар'!BC45</f>
        <v>0</v>
      </c>
      <c r="AN463" s="687">
        <f t="shared" si="871"/>
        <v>-3.9</v>
      </c>
      <c r="AO463" s="688">
        <f t="shared" si="872"/>
        <v>0</v>
      </c>
      <c r="AP463" s="687">
        <f>'9. ГД Краснодар'!BG48+'9. ГД Краснодар'!BG45</f>
        <v>3.9</v>
      </c>
      <c r="AQ463" s="687">
        <f>'9. ГД Краснодар'!BI48+'9. ГД Краснодар'!BI45</f>
        <v>0</v>
      </c>
      <c r="AR463" s="687">
        <f t="shared" si="873"/>
        <v>-3.9</v>
      </c>
      <c r="AS463" s="688">
        <f t="shared" si="874"/>
        <v>0</v>
      </c>
      <c r="AT463" s="687">
        <f t="shared" si="875"/>
        <v>10.7</v>
      </c>
      <c r="AU463" s="687">
        <f t="shared" si="876"/>
        <v>0</v>
      </c>
      <c r="AV463" s="687">
        <f t="shared" si="877"/>
        <v>-10.7</v>
      </c>
      <c r="AW463" s="688">
        <f t="shared" si="878"/>
        <v>0</v>
      </c>
      <c r="AX463" s="687">
        <f>'9. ГД Краснодар'!BS48+'9. ГД Краснодар'!BS45</f>
        <v>3.8</v>
      </c>
      <c r="AY463" s="687">
        <f>'9. ГД Краснодар'!BU48+'9. ГД Краснодар'!BU45</f>
        <v>0</v>
      </c>
      <c r="AZ463" s="687">
        <f t="shared" si="879"/>
        <v>-3.8</v>
      </c>
      <c r="BA463" s="688">
        <f t="shared" si="880"/>
        <v>0</v>
      </c>
      <c r="BB463" s="687">
        <f>'9. ГД Краснодар'!BY48+'9. ГД Краснодар'!BY45</f>
        <v>3.2</v>
      </c>
      <c r="BC463" s="687">
        <f>'9. ГД Краснодар'!CA48+'9. ГД Краснодар'!CA45</f>
        <v>0</v>
      </c>
      <c r="BD463" s="687">
        <f t="shared" si="881"/>
        <v>-3.2</v>
      </c>
      <c r="BE463" s="688">
        <f t="shared" si="882"/>
        <v>0</v>
      </c>
      <c r="BF463" s="687">
        <f>'9. ГД Краснодар'!CE48+'9. ГД Краснодар'!CE45</f>
        <v>3.7</v>
      </c>
      <c r="BG463" s="687">
        <f>'9. ГД Краснодар'!CG48+'9. ГД Краснодар'!CG45</f>
        <v>0</v>
      </c>
      <c r="BH463" s="687">
        <f t="shared" si="883"/>
        <v>-3.7</v>
      </c>
      <c r="BI463" s="688">
        <f t="shared" si="884"/>
        <v>0</v>
      </c>
      <c r="BJ463" s="687">
        <f t="shared" si="885"/>
        <v>10.9</v>
      </c>
      <c r="BK463" s="687">
        <f t="shared" si="886"/>
        <v>0</v>
      </c>
      <c r="BL463" s="687">
        <f t="shared" si="887"/>
        <v>-10.9</v>
      </c>
      <c r="BM463" s="688">
        <f t="shared" si="888"/>
        <v>0</v>
      </c>
      <c r="BN463" s="687">
        <f>'9. ГД Краснодар'!CQ48+'9. ГД Краснодар'!CQ45</f>
        <v>3.7</v>
      </c>
      <c r="BO463" s="687">
        <f>'9. ГД Краснодар'!CS48+'9. ГД Краснодар'!CS45</f>
        <v>0</v>
      </c>
      <c r="BP463" s="687">
        <f t="shared" si="889"/>
        <v>-3.7</v>
      </c>
      <c r="BQ463" s="688">
        <f t="shared" si="890"/>
        <v>0</v>
      </c>
      <c r="BR463" s="687">
        <f>'9. ГД Краснодар'!CW48+'9. ГД Краснодар'!CW45</f>
        <v>3.5</v>
      </c>
      <c r="BS463" s="687">
        <f>'9. ГД Краснодар'!CY48+'9. ГД Краснодар'!CY45</f>
        <v>0</v>
      </c>
      <c r="BT463" s="687">
        <f t="shared" si="891"/>
        <v>-3.5</v>
      </c>
      <c r="BU463" s="688">
        <f t="shared" si="892"/>
        <v>0</v>
      </c>
      <c r="BV463" s="687">
        <f>'9. ГД Краснодар'!DC48+'9. ГД Краснодар'!DC45</f>
        <v>3.7</v>
      </c>
      <c r="BW463" s="687">
        <f>'9. ГД Краснодар'!DE48+'9. ГД Краснодар'!DE45</f>
        <v>0</v>
      </c>
      <c r="BX463" s="687">
        <f t="shared" si="893"/>
        <v>-3.7</v>
      </c>
      <c r="BY463" s="688">
        <f t="shared" si="894"/>
        <v>0</v>
      </c>
    </row>
    <row r="464" spans="2:77" ht="20.100000000000001" customHeight="1">
      <c r="C464" s="436" t="s">
        <v>566</v>
      </c>
      <c r="D464" s="528"/>
      <c r="E464" s="528"/>
      <c r="F464" s="529"/>
      <c r="G464" s="530" t="s">
        <v>567</v>
      </c>
      <c r="H464" s="530"/>
      <c r="I464" s="691" t="s">
        <v>169</v>
      </c>
      <c r="J464" s="687">
        <f t="shared" si="851"/>
        <v>44.599999999999994</v>
      </c>
      <c r="K464" s="687">
        <f t="shared" si="852"/>
        <v>0</v>
      </c>
      <c r="L464" s="687">
        <f t="shared" si="853"/>
        <v>-44.599999999999994</v>
      </c>
      <c r="M464" s="688">
        <f t="shared" si="854"/>
        <v>0</v>
      </c>
      <c r="N464" s="687">
        <f t="shared" si="855"/>
        <v>11.7</v>
      </c>
      <c r="O464" s="687">
        <f t="shared" si="856"/>
        <v>0</v>
      </c>
      <c r="P464" s="687">
        <f t="shared" si="857"/>
        <v>-11.7</v>
      </c>
      <c r="Q464" s="688">
        <f t="shared" si="858"/>
        <v>0</v>
      </c>
      <c r="R464" s="687">
        <f>'9. ГД Краснодар'!W48</f>
        <v>4</v>
      </c>
      <c r="S464" s="687">
        <f>'9. ГД Краснодар'!Y48</f>
        <v>0</v>
      </c>
      <c r="T464" s="687">
        <f t="shared" si="859"/>
        <v>-4</v>
      </c>
      <c r="U464" s="688">
        <f t="shared" si="860"/>
        <v>0</v>
      </c>
      <c r="V464" s="687">
        <f>'9. ГД Краснодар'!AC48</f>
        <v>3.6</v>
      </c>
      <c r="W464" s="687">
        <f>'9. ГД Краснодар'!AE48</f>
        <v>0</v>
      </c>
      <c r="X464" s="687">
        <f t="shared" si="861"/>
        <v>-3.6</v>
      </c>
      <c r="Y464" s="688">
        <f t="shared" si="862"/>
        <v>0</v>
      </c>
      <c r="Z464" s="687">
        <f>'9. ГД Краснодар'!AI48</f>
        <v>4.0999999999999996</v>
      </c>
      <c r="AA464" s="687">
        <f>'9. ГД Краснодар'!AK48</f>
        <v>0</v>
      </c>
      <c r="AB464" s="687">
        <f t="shared" si="863"/>
        <v>-4.0999999999999996</v>
      </c>
      <c r="AC464" s="688">
        <f t="shared" si="864"/>
        <v>0</v>
      </c>
      <c r="AD464" s="687">
        <f t="shared" si="865"/>
        <v>11.5</v>
      </c>
      <c r="AE464" s="687">
        <f t="shared" si="866"/>
        <v>0</v>
      </c>
      <c r="AF464" s="687">
        <f t="shared" si="867"/>
        <v>-11.5</v>
      </c>
      <c r="AG464" s="688">
        <f t="shared" si="868"/>
        <v>0</v>
      </c>
      <c r="AH464" s="687">
        <f>'9. ГД Краснодар'!AU48</f>
        <v>3.8</v>
      </c>
      <c r="AI464" s="687">
        <f>'9. ГД Краснодар'!AW48</f>
        <v>0</v>
      </c>
      <c r="AJ464" s="687">
        <f t="shared" si="869"/>
        <v>-3.8</v>
      </c>
      <c r="AK464" s="688">
        <f t="shared" si="870"/>
        <v>0</v>
      </c>
      <c r="AL464" s="687">
        <f>'9. ГД Краснодар'!BA48</f>
        <v>3.9</v>
      </c>
      <c r="AM464" s="687">
        <f>'9. ГД Краснодар'!BC48</f>
        <v>0</v>
      </c>
      <c r="AN464" s="687">
        <f t="shared" si="871"/>
        <v>-3.9</v>
      </c>
      <c r="AO464" s="688">
        <f t="shared" si="872"/>
        <v>0</v>
      </c>
      <c r="AP464" s="687">
        <f>'9. ГД Краснодар'!BG48</f>
        <v>3.8</v>
      </c>
      <c r="AQ464" s="687">
        <f>'9. ГД Краснодар'!BI48</f>
        <v>0</v>
      </c>
      <c r="AR464" s="687">
        <f t="shared" si="873"/>
        <v>-3.8</v>
      </c>
      <c r="AS464" s="688">
        <f t="shared" si="874"/>
        <v>0</v>
      </c>
      <c r="AT464" s="687">
        <f t="shared" si="875"/>
        <v>10.6</v>
      </c>
      <c r="AU464" s="687">
        <f t="shared" si="876"/>
        <v>0</v>
      </c>
      <c r="AV464" s="687">
        <f t="shared" si="877"/>
        <v>-10.6</v>
      </c>
      <c r="AW464" s="688">
        <f t="shared" si="878"/>
        <v>0</v>
      </c>
      <c r="AX464" s="687">
        <f>'9. ГД Краснодар'!BS48</f>
        <v>3.8</v>
      </c>
      <c r="AY464" s="687">
        <f>'9. ГД Краснодар'!BU48</f>
        <v>0</v>
      </c>
      <c r="AZ464" s="687">
        <f t="shared" si="879"/>
        <v>-3.8</v>
      </c>
      <c r="BA464" s="688">
        <f t="shared" si="880"/>
        <v>0</v>
      </c>
      <c r="BB464" s="687">
        <f>'9. ГД Краснодар'!BY48</f>
        <v>3.2</v>
      </c>
      <c r="BC464" s="687">
        <f>'9. ГД Краснодар'!CA48</f>
        <v>0</v>
      </c>
      <c r="BD464" s="687">
        <f t="shared" si="881"/>
        <v>-3.2</v>
      </c>
      <c r="BE464" s="688">
        <f t="shared" si="882"/>
        <v>0</v>
      </c>
      <c r="BF464" s="687">
        <f>'9. ГД Краснодар'!CE48</f>
        <v>3.6</v>
      </c>
      <c r="BG464" s="687">
        <f>'9. ГД Краснодар'!CG48</f>
        <v>0</v>
      </c>
      <c r="BH464" s="687">
        <f t="shared" si="883"/>
        <v>-3.6</v>
      </c>
      <c r="BI464" s="688">
        <f t="shared" si="884"/>
        <v>0</v>
      </c>
      <c r="BJ464" s="687">
        <f t="shared" si="885"/>
        <v>10.8</v>
      </c>
      <c r="BK464" s="687">
        <f t="shared" si="886"/>
        <v>0</v>
      </c>
      <c r="BL464" s="687">
        <f t="shared" si="887"/>
        <v>-10.8</v>
      </c>
      <c r="BM464" s="688">
        <f t="shared" si="888"/>
        <v>0</v>
      </c>
      <c r="BN464" s="687">
        <f>'9. ГД Краснодар'!CQ48</f>
        <v>3.7</v>
      </c>
      <c r="BO464" s="687">
        <f>'9. ГД Краснодар'!CS48</f>
        <v>0</v>
      </c>
      <c r="BP464" s="687">
        <f t="shared" si="889"/>
        <v>-3.7</v>
      </c>
      <c r="BQ464" s="688">
        <f t="shared" si="890"/>
        <v>0</v>
      </c>
      <c r="BR464" s="687">
        <f>'9. ГД Краснодар'!CW48</f>
        <v>3.5</v>
      </c>
      <c r="BS464" s="687">
        <f>'9. ГД Краснодар'!CY48</f>
        <v>0</v>
      </c>
      <c r="BT464" s="687">
        <f t="shared" si="891"/>
        <v>-3.5</v>
      </c>
      <c r="BU464" s="688">
        <f t="shared" si="892"/>
        <v>0</v>
      </c>
      <c r="BV464" s="687">
        <f>'9. ГД Краснодар'!DC48</f>
        <v>3.6</v>
      </c>
      <c r="BW464" s="687">
        <f>'9. ГД Краснодар'!DE48</f>
        <v>0</v>
      </c>
      <c r="BX464" s="687">
        <f t="shared" si="893"/>
        <v>-3.6</v>
      </c>
      <c r="BY464" s="688">
        <f t="shared" si="894"/>
        <v>0</v>
      </c>
    </row>
    <row r="465" spans="2:77" ht="20.100000000000001" customHeight="1">
      <c r="C465" s="424" t="s">
        <v>180</v>
      </c>
      <c r="D465" s="528"/>
      <c r="E465" s="528"/>
      <c r="F465" s="529"/>
      <c r="G465" s="530" t="s">
        <v>568</v>
      </c>
      <c r="H465" s="530"/>
      <c r="I465" s="446" t="s">
        <v>169</v>
      </c>
      <c r="J465" s="687">
        <f t="shared" si="851"/>
        <v>45.31</v>
      </c>
      <c r="K465" s="687">
        <f t="shared" si="852"/>
        <v>0</v>
      </c>
      <c r="L465" s="687">
        <f t="shared" si="853"/>
        <v>-45.31</v>
      </c>
      <c r="M465" s="688">
        <f t="shared" si="854"/>
        <v>0</v>
      </c>
      <c r="N465" s="687">
        <f t="shared" si="855"/>
        <v>14.64</v>
      </c>
      <c r="O465" s="687">
        <f t="shared" si="856"/>
        <v>0</v>
      </c>
      <c r="P465" s="687">
        <f t="shared" si="857"/>
        <v>-14.64</v>
      </c>
      <c r="Q465" s="688">
        <f t="shared" si="858"/>
        <v>0</v>
      </c>
      <c r="R465" s="687">
        <f>'7. ГД Ямбург'!W44+'7. ГД Ямбург'!W26+'7. ГД Ямбург'!W24</f>
        <v>5.05</v>
      </c>
      <c r="S465" s="687">
        <f>'7. ГД Ямбург'!Y44+'7. ГД Ямбург'!Y26+'7. ГД Ямбург'!Y24</f>
        <v>0</v>
      </c>
      <c r="T465" s="687">
        <f t="shared" si="859"/>
        <v>-5.05</v>
      </c>
      <c r="U465" s="688">
        <f t="shared" si="860"/>
        <v>0</v>
      </c>
      <c r="V465" s="687">
        <f>'7. ГД Ямбург'!AC44+'7. ГД Ямбург'!AC26+'7. ГД Ямбург'!AC24</f>
        <v>4.54</v>
      </c>
      <c r="W465" s="687">
        <f>'7. ГД Ямбург'!AE44+'7. ГД Ямбург'!AE26+'7. ГД Ямбург'!AE24</f>
        <v>0</v>
      </c>
      <c r="X465" s="687">
        <f t="shared" si="861"/>
        <v>-4.54</v>
      </c>
      <c r="Y465" s="688">
        <f t="shared" si="862"/>
        <v>0</v>
      </c>
      <c r="Z465" s="687">
        <f>'7. ГД Ямбург'!AI44+'7. ГД Ямбург'!AI26+'7. ГД Ямбург'!AI24</f>
        <v>5.05</v>
      </c>
      <c r="AA465" s="687">
        <f>'7. ГД Ямбург'!AK44+'7. ГД Ямбург'!AK26+'7. ГД Ямбург'!AK24</f>
        <v>0</v>
      </c>
      <c r="AB465" s="687">
        <f t="shared" si="863"/>
        <v>-5.05</v>
      </c>
      <c r="AC465" s="688">
        <f t="shared" si="864"/>
        <v>0</v>
      </c>
      <c r="AD465" s="687">
        <f t="shared" si="865"/>
        <v>13.940000000000001</v>
      </c>
      <c r="AE465" s="687">
        <f t="shared" si="866"/>
        <v>0</v>
      </c>
      <c r="AF465" s="687">
        <f t="shared" si="867"/>
        <v>-13.940000000000001</v>
      </c>
      <c r="AG465" s="688">
        <f t="shared" si="868"/>
        <v>0</v>
      </c>
      <c r="AH465" s="687">
        <f>'7. ГД Ямбург'!AU44+'7. ГД Ямбург'!AU26+'7. ГД Ямбург'!AU24</f>
        <v>4.78</v>
      </c>
      <c r="AI465" s="687">
        <f>'7. ГД Ямбург'!AW44+'7. ГД Ямбург'!AW26+'7. ГД Ямбург'!AW24</f>
        <v>0</v>
      </c>
      <c r="AJ465" s="687">
        <f t="shared" si="869"/>
        <v>-4.78</v>
      </c>
      <c r="AK465" s="688">
        <f t="shared" si="870"/>
        <v>0</v>
      </c>
      <c r="AL465" s="687">
        <f>'7. ГД Ямбург'!BA44+'7. ГД Ямбург'!BA26+'7. ГД Ямбург'!BA24</f>
        <v>4.87</v>
      </c>
      <c r="AM465" s="687">
        <f>'7. ГД Ямбург'!BC44+'7. ГД Ямбург'!BC26+'7. ГД Ямбург'!BC24</f>
        <v>0</v>
      </c>
      <c r="AN465" s="687">
        <f t="shared" si="871"/>
        <v>-4.87</v>
      </c>
      <c r="AO465" s="688">
        <f t="shared" si="872"/>
        <v>0</v>
      </c>
      <c r="AP465" s="687">
        <f>'7. ГД Ямбург'!BG44+'7. ГД Ямбург'!BG26+'7. ГД Ямбург'!BG24</f>
        <v>4.29</v>
      </c>
      <c r="AQ465" s="687">
        <f>'7. ГД Ямбург'!BI44+'7. ГД Ямбург'!BI26+'7. ГД Ямбург'!BI24</f>
        <v>0</v>
      </c>
      <c r="AR465" s="687">
        <f t="shared" si="873"/>
        <v>-4.29</v>
      </c>
      <c r="AS465" s="688">
        <f t="shared" si="874"/>
        <v>0</v>
      </c>
      <c r="AT465" s="687">
        <f t="shared" si="875"/>
        <v>2.5599999999999996</v>
      </c>
      <c r="AU465" s="687">
        <f t="shared" si="876"/>
        <v>0</v>
      </c>
      <c r="AV465" s="687">
        <f t="shared" si="877"/>
        <v>-2.5599999999999996</v>
      </c>
      <c r="AW465" s="688">
        <f t="shared" si="878"/>
        <v>0</v>
      </c>
      <c r="AX465" s="687">
        <f>'7. ГД Ямбург'!BS44+'7. ГД Ямбург'!BS26+'7. ГД Ямбург'!BS24</f>
        <v>1.65</v>
      </c>
      <c r="AY465" s="687">
        <f>'7. ГД Ямбург'!BU44+'7. ГД Ямбург'!BU26+'7. ГД Ямбург'!BU24</f>
        <v>0</v>
      </c>
      <c r="AZ465" s="687">
        <f t="shared" si="879"/>
        <v>-1.65</v>
      </c>
      <c r="BA465" s="688">
        <f t="shared" si="880"/>
        <v>0</v>
      </c>
      <c r="BB465" s="687">
        <f>'7. ГД Ямбург'!BY44+'7. ГД Ямбург'!BY26+'7. ГД Ямбург'!BY24</f>
        <v>0.42</v>
      </c>
      <c r="BC465" s="687">
        <f>'7. ГД Ямбург'!CA44+'7. ГД Ямбург'!CA26+'7. ГД Ямбург'!CA24</f>
        <v>0</v>
      </c>
      <c r="BD465" s="687">
        <f t="shared" si="881"/>
        <v>-0.42</v>
      </c>
      <c r="BE465" s="688">
        <f t="shared" si="882"/>
        <v>0</v>
      </c>
      <c r="BF465" s="687">
        <f>'7. ГД Ямбург'!CE44+'7. ГД Ямбург'!CE26+'7. ГД Ямбург'!CE24</f>
        <v>0.49</v>
      </c>
      <c r="BG465" s="687">
        <f>'7. ГД Ямбург'!CG44+'7. ГД Ямбург'!CG26+'7. ГД Ямбург'!CG24</f>
        <v>0</v>
      </c>
      <c r="BH465" s="687">
        <f t="shared" si="883"/>
        <v>-0.49</v>
      </c>
      <c r="BI465" s="688">
        <f t="shared" si="884"/>
        <v>0</v>
      </c>
      <c r="BJ465" s="687">
        <f t="shared" si="885"/>
        <v>14.170000000000002</v>
      </c>
      <c r="BK465" s="687">
        <f t="shared" si="886"/>
        <v>0</v>
      </c>
      <c r="BL465" s="687">
        <f t="shared" si="887"/>
        <v>-14.170000000000002</v>
      </c>
      <c r="BM465" s="688">
        <f t="shared" si="888"/>
        <v>0</v>
      </c>
      <c r="BN465" s="687">
        <f>'7. ГД Ямбург'!CQ44+'7. ГД Ямбург'!CQ26+'7. ГД Ямбург'!CQ24</f>
        <v>4.78</v>
      </c>
      <c r="BO465" s="687">
        <f>'7. ГД Ямбург'!CS44+'7. ГД Ямбург'!CS26+'7. ГД Ямбург'!CS24</f>
        <v>0</v>
      </c>
      <c r="BP465" s="687">
        <f t="shared" si="889"/>
        <v>-4.78</v>
      </c>
      <c r="BQ465" s="688">
        <f t="shared" si="890"/>
        <v>0</v>
      </c>
      <c r="BR465" s="687">
        <f>'7. ГД Ямбург'!CW44+'7. ГД Ямбург'!CW26+'7. ГД Ямбург'!CW24</f>
        <v>4.6100000000000003</v>
      </c>
      <c r="BS465" s="687">
        <f>'7. ГД Ямбург'!CY44+'7. ГД Ямбург'!CY26+'7. ГД Ямбург'!CY24</f>
        <v>0</v>
      </c>
      <c r="BT465" s="687">
        <f t="shared" si="891"/>
        <v>-4.6100000000000003</v>
      </c>
      <c r="BU465" s="688">
        <f t="shared" si="892"/>
        <v>0</v>
      </c>
      <c r="BV465" s="687">
        <f>'7. ГД Ямбург'!DC44+'7. ГД Ямбург'!DC26+'7. ГД Ямбург'!DC24</f>
        <v>4.78</v>
      </c>
      <c r="BW465" s="687">
        <f>'7. ГД Ямбург'!DE44+'7. ГД Ямбург'!DE26+'7. ГД Ямбург'!DE24</f>
        <v>0</v>
      </c>
      <c r="BX465" s="687">
        <f t="shared" si="893"/>
        <v>-4.78</v>
      </c>
      <c r="BY465" s="688">
        <f t="shared" si="894"/>
        <v>0</v>
      </c>
    </row>
    <row r="466" spans="2:77" ht="20.100000000000001" customHeight="1">
      <c r="C466" s="424" t="s">
        <v>182</v>
      </c>
      <c r="D466" s="528"/>
      <c r="E466" s="528"/>
      <c r="F466" s="529"/>
      <c r="G466" s="530" t="s">
        <v>569</v>
      </c>
      <c r="H466" s="530"/>
      <c r="I466" s="446" t="s">
        <v>186</v>
      </c>
      <c r="J466" s="687">
        <f t="shared" si="851"/>
        <v>894.59999999999991</v>
      </c>
      <c r="K466" s="687">
        <f t="shared" si="852"/>
        <v>0</v>
      </c>
      <c r="L466" s="687">
        <f t="shared" si="853"/>
        <v>-894.59999999999991</v>
      </c>
      <c r="M466" s="688">
        <f t="shared" si="854"/>
        <v>0</v>
      </c>
      <c r="N466" s="687">
        <f t="shared" si="855"/>
        <v>220.09999999999997</v>
      </c>
      <c r="O466" s="687">
        <f t="shared" si="856"/>
        <v>0</v>
      </c>
      <c r="P466" s="687">
        <f t="shared" si="857"/>
        <v>-220.09999999999997</v>
      </c>
      <c r="Q466" s="688">
        <f t="shared" si="858"/>
        <v>0</v>
      </c>
      <c r="R466" s="687">
        <f>'12. ГД Иркутск'!W17+0</f>
        <v>81.599999999999994</v>
      </c>
      <c r="S466" s="687">
        <f>'12. ГД Иркутск'!Y17+0</f>
        <v>0</v>
      </c>
      <c r="T466" s="687">
        <f t="shared" si="859"/>
        <v>-81.599999999999994</v>
      </c>
      <c r="U466" s="688">
        <f t="shared" si="860"/>
        <v>0</v>
      </c>
      <c r="V466" s="687">
        <f>'12. ГД Иркутск'!AC17+0</f>
        <v>73.3</v>
      </c>
      <c r="W466" s="687">
        <f>'12. ГД Иркутск'!AE17+0</f>
        <v>0</v>
      </c>
      <c r="X466" s="687">
        <f t="shared" si="861"/>
        <v>-73.3</v>
      </c>
      <c r="Y466" s="688">
        <f t="shared" si="862"/>
        <v>0</v>
      </c>
      <c r="Z466" s="687">
        <f>'12. ГД Иркутск'!AI17+0</f>
        <v>65.2</v>
      </c>
      <c r="AA466" s="687">
        <f>'12. ГД Иркутск'!AK17+0</f>
        <v>0</v>
      </c>
      <c r="AB466" s="687">
        <f t="shared" si="863"/>
        <v>-65.2</v>
      </c>
      <c r="AC466" s="688">
        <f t="shared" si="864"/>
        <v>0</v>
      </c>
      <c r="AD466" s="687">
        <f t="shared" si="865"/>
        <v>227.70000000000002</v>
      </c>
      <c r="AE466" s="687">
        <f t="shared" si="866"/>
        <v>0</v>
      </c>
      <c r="AF466" s="687">
        <f t="shared" si="867"/>
        <v>-227.70000000000002</v>
      </c>
      <c r="AG466" s="688">
        <f t="shared" si="868"/>
        <v>0</v>
      </c>
      <c r="AH466" s="687">
        <f>'12. ГД Иркутск'!AU17+0</f>
        <v>70.099999999999994</v>
      </c>
      <c r="AI466" s="687">
        <f>'12. ГД Иркутск'!AW17+0</f>
        <v>0</v>
      </c>
      <c r="AJ466" s="687">
        <f t="shared" si="869"/>
        <v>-70.099999999999994</v>
      </c>
      <c r="AK466" s="688">
        <f t="shared" si="870"/>
        <v>0</v>
      </c>
      <c r="AL466" s="687">
        <f>'12. ГД Иркутск'!BA17+0</f>
        <v>80.2</v>
      </c>
      <c r="AM466" s="687">
        <f>'12. ГД Иркутск'!BC17+0</f>
        <v>0</v>
      </c>
      <c r="AN466" s="687">
        <f t="shared" si="871"/>
        <v>-80.2</v>
      </c>
      <c r="AO466" s="688">
        <f t="shared" si="872"/>
        <v>0</v>
      </c>
      <c r="AP466" s="687">
        <f>'12. ГД Иркутск'!BG17+0</f>
        <v>77.400000000000006</v>
      </c>
      <c r="AQ466" s="687">
        <f>'12. ГД Иркутск'!BI17+0</f>
        <v>0</v>
      </c>
      <c r="AR466" s="687">
        <f t="shared" si="873"/>
        <v>-77.400000000000006</v>
      </c>
      <c r="AS466" s="688">
        <f t="shared" si="874"/>
        <v>0</v>
      </c>
      <c r="AT466" s="687">
        <f t="shared" si="875"/>
        <v>215.39999999999998</v>
      </c>
      <c r="AU466" s="687">
        <f t="shared" si="876"/>
        <v>0</v>
      </c>
      <c r="AV466" s="687">
        <f t="shared" si="877"/>
        <v>-215.39999999999998</v>
      </c>
      <c r="AW466" s="688">
        <f t="shared" si="878"/>
        <v>0</v>
      </c>
      <c r="AX466" s="687">
        <f>'12. ГД Иркутск'!BS17+0</f>
        <v>79.7</v>
      </c>
      <c r="AY466" s="687">
        <f>'12. ГД Иркутск'!BU17+0</f>
        <v>0</v>
      </c>
      <c r="AZ466" s="687">
        <f t="shared" si="879"/>
        <v>-79.7</v>
      </c>
      <c r="BA466" s="688">
        <f t="shared" si="880"/>
        <v>0</v>
      </c>
      <c r="BB466" s="687">
        <f>'12. ГД Иркутск'!BY17+0</f>
        <v>79.5</v>
      </c>
      <c r="BC466" s="687">
        <f>'12. ГД Иркутск'!CA17+0</f>
        <v>0</v>
      </c>
      <c r="BD466" s="687">
        <f t="shared" si="881"/>
        <v>-79.5</v>
      </c>
      <c r="BE466" s="688">
        <f t="shared" si="882"/>
        <v>0</v>
      </c>
      <c r="BF466" s="687">
        <f>'12. ГД Иркутск'!CE17+0</f>
        <v>56.2</v>
      </c>
      <c r="BG466" s="687">
        <f>'12. ГД Иркутск'!CG17+0</f>
        <v>0</v>
      </c>
      <c r="BH466" s="687">
        <f t="shared" si="883"/>
        <v>-56.2</v>
      </c>
      <c r="BI466" s="688">
        <f t="shared" si="884"/>
        <v>0</v>
      </c>
      <c r="BJ466" s="687">
        <f t="shared" si="885"/>
        <v>231.4</v>
      </c>
      <c r="BK466" s="687">
        <f t="shared" si="886"/>
        <v>0</v>
      </c>
      <c r="BL466" s="687">
        <f t="shared" si="887"/>
        <v>-231.4</v>
      </c>
      <c r="BM466" s="688">
        <f t="shared" si="888"/>
        <v>0</v>
      </c>
      <c r="BN466" s="687">
        <f>'12. ГД Иркутск'!CQ17+0</f>
        <v>78.8</v>
      </c>
      <c r="BO466" s="687">
        <f>'12. ГД Иркутск'!CS17+0</f>
        <v>0</v>
      </c>
      <c r="BP466" s="687">
        <f t="shared" si="889"/>
        <v>-78.8</v>
      </c>
      <c r="BQ466" s="688">
        <f t="shared" si="890"/>
        <v>0</v>
      </c>
      <c r="BR466" s="687">
        <f>'12. ГД Иркутск'!CW17+0</f>
        <v>76.2</v>
      </c>
      <c r="BS466" s="687">
        <f>'12. ГД Иркутск'!CY17+0</f>
        <v>0</v>
      </c>
      <c r="BT466" s="687">
        <f t="shared" si="891"/>
        <v>-76.2</v>
      </c>
      <c r="BU466" s="688">
        <f t="shared" si="892"/>
        <v>0</v>
      </c>
      <c r="BV466" s="687">
        <f>'12. ГД Иркутск'!DC17+0</f>
        <v>76.400000000000006</v>
      </c>
      <c r="BW466" s="687">
        <f>'12. ГД Иркутск'!DE17+0</f>
        <v>0</v>
      </c>
      <c r="BX466" s="687">
        <f t="shared" si="893"/>
        <v>-76.400000000000006</v>
      </c>
      <c r="BY466" s="688">
        <f t="shared" si="894"/>
        <v>0</v>
      </c>
    </row>
    <row r="467" spans="2:77" ht="20.100000000000001" customHeight="1">
      <c r="C467" s="424" t="s">
        <v>184</v>
      </c>
      <c r="D467" s="528"/>
      <c r="E467" s="528"/>
      <c r="F467" s="529"/>
      <c r="G467" s="530" t="s">
        <v>570</v>
      </c>
      <c r="H467" s="530"/>
      <c r="I467" s="446" t="s">
        <v>186</v>
      </c>
      <c r="J467" s="687">
        <f t="shared" si="851"/>
        <v>464.80000000000007</v>
      </c>
      <c r="K467" s="687">
        <f t="shared" si="852"/>
        <v>0</v>
      </c>
      <c r="L467" s="687">
        <f t="shared" si="853"/>
        <v>-464.80000000000007</v>
      </c>
      <c r="M467" s="688">
        <f t="shared" si="854"/>
        <v>0</v>
      </c>
      <c r="N467" s="687">
        <f t="shared" si="855"/>
        <v>147.30000000000001</v>
      </c>
      <c r="O467" s="687">
        <f t="shared" si="856"/>
        <v>0</v>
      </c>
      <c r="P467" s="687">
        <f t="shared" si="857"/>
        <v>-147.30000000000001</v>
      </c>
      <c r="Q467" s="688">
        <f t="shared" si="858"/>
        <v>0</v>
      </c>
      <c r="R467" s="687">
        <f>'13. ГД Шельф'!W15</f>
        <v>52.4</v>
      </c>
      <c r="S467" s="687">
        <f>'13. ГД Шельф'!Y15</f>
        <v>0</v>
      </c>
      <c r="T467" s="687">
        <f t="shared" si="859"/>
        <v>-52.4</v>
      </c>
      <c r="U467" s="688">
        <f t="shared" si="860"/>
        <v>0</v>
      </c>
      <c r="V467" s="687">
        <f>'13. ГД Шельф'!AC15</f>
        <v>45.6</v>
      </c>
      <c r="W467" s="687">
        <f>'13. ГД Шельф'!AE15</f>
        <v>0</v>
      </c>
      <c r="X467" s="687">
        <f t="shared" si="861"/>
        <v>-45.6</v>
      </c>
      <c r="Y467" s="688">
        <f t="shared" si="862"/>
        <v>0</v>
      </c>
      <c r="Z467" s="687">
        <f>'13. ГД Шельф'!AI15</f>
        <v>49.3</v>
      </c>
      <c r="AA467" s="687">
        <f>'13. ГД Шельф'!AK15</f>
        <v>0</v>
      </c>
      <c r="AB467" s="687">
        <f t="shared" si="863"/>
        <v>-49.3</v>
      </c>
      <c r="AC467" s="688">
        <f t="shared" si="864"/>
        <v>0</v>
      </c>
      <c r="AD467" s="687">
        <f t="shared" si="865"/>
        <v>112.4</v>
      </c>
      <c r="AE467" s="687">
        <f t="shared" si="866"/>
        <v>0</v>
      </c>
      <c r="AF467" s="687">
        <f t="shared" si="867"/>
        <v>-112.4</v>
      </c>
      <c r="AG467" s="688">
        <f t="shared" si="868"/>
        <v>0</v>
      </c>
      <c r="AH467" s="687">
        <f>'13. ГД Шельф'!AU15</f>
        <v>37.700000000000003</v>
      </c>
      <c r="AI467" s="687">
        <f>'13. ГД Шельф'!AW15</f>
        <v>0</v>
      </c>
      <c r="AJ467" s="687">
        <f t="shared" si="869"/>
        <v>-37.700000000000003</v>
      </c>
      <c r="AK467" s="688">
        <f t="shared" si="870"/>
        <v>0</v>
      </c>
      <c r="AL467" s="687">
        <f>'13. ГД Шельф'!BA15</f>
        <v>37.200000000000003</v>
      </c>
      <c r="AM467" s="687">
        <f>'13. ГД Шельф'!BC15</f>
        <v>0</v>
      </c>
      <c r="AN467" s="687">
        <f t="shared" si="871"/>
        <v>-37.200000000000003</v>
      </c>
      <c r="AO467" s="688">
        <f t="shared" si="872"/>
        <v>0</v>
      </c>
      <c r="AP467" s="687">
        <f>'13. ГД Шельф'!BG15</f>
        <v>37.5</v>
      </c>
      <c r="AQ467" s="687">
        <f>'13. ГД Шельф'!BI15</f>
        <v>0</v>
      </c>
      <c r="AR467" s="687">
        <f t="shared" si="873"/>
        <v>-37.5</v>
      </c>
      <c r="AS467" s="688">
        <f t="shared" si="874"/>
        <v>0</v>
      </c>
      <c r="AT467" s="687">
        <f t="shared" si="875"/>
        <v>91.8</v>
      </c>
      <c r="AU467" s="687">
        <f t="shared" si="876"/>
        <v>0</v>
      </c>
      <c r="AV467" s="687">
        <f t="shared" si="877"/>
        <v>-91.8</v>
      </c>
      <c r="AW467" s="688">
        <f t="shared" si="878"/>
        <v>0</v>
      </c>
      <c r="AX467" s="687">
        <f>'13. ГД Шельф'!BS15</f>
        <v>30.7</v>
      </c>
      <c r="AY467" s="687">
        <f>'13. ГД Шельф'!BU15</f>
        <v>0</v>
      </c>
      <c r="AZ467" s="687">
        <f t="shared" si="879"/>
        <v>-30.7</v>
      </c>
      <c r="BA467" s="688">
        <f t="shared" si="880"/>
        <v>0</v>
      </c>
      <c r="BB467" s="687">
        <f>'13. ГД Шельф'!BY15</f>
        <v>30.6</v>
      </c>
      <c r="BC467" s="687">
        <f>'13. ГД Шельф'!CA15</f>
        <v>0</v>
      </c>
      <c r="BD467" s="687">
        <f t="shared" si="881"/>
        <v>-30.6</v>
      </c>
      <c r="BE467" s="688">
        <f t="shared" si="882"/>
        <v>0</v>
      </c>
      <c r="BF467" s="687">
        <f>'13. ГД Шельф'!CE15</f>
        <v>30.5</v>
      </c>
      <c r="BG467" s="687">
        <f>'13. ГД Шельф'!CG15</f>
        <v>0</v>
      </c>
      <c r="BH467" s="687">
        <f t="shared" si="883"/>
        <v>-30.5</v>
      </c>
      <c r="BI467" s="688">
        <f t="shared" si="884"/>
        <v>0</v>
      </c>
      <c r="BJ467" s="687">
        <f t="shared" si="885"/>
        <v>113.30000000000001</v>
      </c>
      <c r="BK467" s="687">
        <f t="shared" si="886"/>
        <v>0</v>
      </c>
      <c r="BL467" s="687">
        <f t="shared" si="887"/>
        <v>-113.30000000000001</v>
      </c>
      <c r="BM467" s="688">
        <f t="shared" si="888"/>
        <v>0</v>
      </c>
      <c r="BN467" s="687">
        <f>'13. ГД Шельф'!CQ15</f>
        <v>38.799999999999997</v>
      </c>
      <c r="BO467" s="687">
        <f>'13. ГД Шельф'!CS15</f>
        <v>0</v>
      </c>
      <c r="BP467" s="687">
        <f t="shared" si="889"/>
        <v>-38.799999999999997</v>
      </c>
      <c r="BQ467" s="688">
        <f t="shared" si="890"/>
        <v>0</v>
      </c>
      <c r="BR467" s="687">
        <f>'13. ГД Шельф'!CW15</f>
        <v>36.6</v>
      </c>
      <c r="BS467" s="687">
        <f>'13. ГД Шельф'!CY15</f>
        <v>0</v>
      </c>
      <c r="BT467" s="687">
        <f t="shared" si="891"/>
        <v>-36.6</v>
      </c>
      <c r="BU467" s="688">
        <f t="shared" si="892"/>
        <v>0</v>
      </c>
      <c r="BV467" s="687">
        <f>'13. ГД Шельф'!DC15</f>
        <v>37.9</v>
      </c>
      <c r="BW467" s="687">
        <f>'13. ГД Шельф'!DE15</f>
        <v>0</v>
      </c>
      <c r="BX467" s="687">
        <f t="shared" si="893"/>
        <v>-37.9</v>
      </c>
      <c r="BY467" s="688">
        <f t="shared" si="894"/>
        <v>0</v>
      </c>
    </row>
    <row r="468" spans="2:77" ht="20.100000000000001" customHeight="1">
      <c r="C468" s="424" t="s">
        <v>187</v>
      </c>
      <c r="D468" s="528"/>
      <c r="E468" s="528"/>
      <c r="F468" s="529"/>
      <c r="G468" s="530" t="s">
        <v>571</v>
      </c>
      <c r="H468" s="530"/>
      <c r="I468" s="446" t="s">
        <v>186</v>
      </c>
      <c r="J468" s="687">
        <f t="shared" si="851"/>
        <v>2941</v>
      </c>
      <c r="K468" s="687">
        <f t="shared" si="852"/>
        <v>0</v>
      </c>
      <c r="L468" s="687">
        <f t="shared" si="853"/>
        <v>-2941</v>
      </c>
      <c r="M468" s="688">
        <f t="shared" si="854"/>
        <v>0</v>
      </c>
      <c r="N468" s="687">
        <f t="shared" si="855"/>
        <v>729.8</v>
      </c>
      <c r="O468" s="687">
        <f t="shared" si="856"/>
        <v>0</v>
      </c>
      <c r="P468" s="687">
        <f t="shared" si="857"/>
        <v>-729.8</v>
      </c>
      <c r="Q468" s="688">
        <f t="shared" si="858"/>
        <v>0</v>
      </c>
      <c r="R468" s="687">
        <f>'10. ГД Ноябрьск'!W38+'10. ГД Ноябрьск'!W36+'10. ГД Ноябрьск'!W41+'10. ГД Ноябрьск'!W53+'10. ГД Ноябрьск'!W54</f>
        <v>266.8</v>
      </c>
      <c r="S468" s="687">
        <f>'10. ГД Ноябрьск'!Y38+'10. ГД Ноябрьск'!Y36+'10. ГД Ноябрьск'!Y41+'10. ГД Ноябрьск'!Y53+'10. ГД Ноябрьск'!Y54</f>
        <v>0</v>
      </c>
      <c r="T468" s="687">
        <f t="shared" si="859"/>
        <v>-266.8</v>
      </c>
      <c r="U468" s="688">
        <f t="shared" si="860"/>
        <v>0</v>
      </c>
      <c r="V468" s="687">
        <f>'10. ГД Ноябрьск'!AC38+'10. ГД Ноябрьск'!AC36+'10. ГД Ноябрьск'!AC41+'10. ГД Ноябрьск'!AC53+'10. ГД Ноябрьск'!AC54</f>
        <v>241.70000000000002</v>
      </c>
      <c r="W468" s="687">
        <f>'10. ГД Ноябрьск'!AE38+'10. ГД Ноябрьск'!AE36+'10. ГД Ноябрьск'!AE41+'10. ГД Ноябрьск'!AE53+'10. ГД Ноябрьск'!AE54</f>
        <v>0</v>
      </c>
      <c r="X468" s="687">
        <f t="shared" si="861"/>
        <v>-241.70000000000002</v>
      </c>
      <c r="Y468" s="688">
        <f t="shared" si="862"/>
        <v>0</v>
      </c>
      <c r="Z468" s="687">
        <f>'10. ГД Ноябрьск'!AI38+'10. ГД Ноябрьск'!AI36+'10. ГД Ноябрьск'!AI41+'10. ГД Ноябрьск'!AI53+'10. ГД Ноябрьск'!AI54</f>
        <v>221.3</v>
      </c>
      <c r="AA468" s="687">
        <f>'10. ГД Ноябрьск'!AK38+'10. ГД Ноябрьск'!AK36+'10. ГД Ноябрьск'!AK41+'10. ГД Ноябрьск'!AK53+'10. ГД Ноябрьск'!AK54</f>
        <v>0</v>
      </c>
      <c r="AB468" s="687">
        <f t="shared" si="863"/>
        <v>-221.3</v>
      </c>
      <c r="AC468" s="688">
        <f t="shared" si="864"/>
        <v>0</v>
      </c>
      <c r="AD468" s="687">
        <f t="shared" si="865"/>
        <v>728.6</v>
      </c>
      <c r="AE468" s="687">
        <f t="shared" si="866"/>
        <v>0</v>
      </c>
      <c r="AF468" s="687">
        <f t="shared" si="867"/>
        <v>-728.6</v>
      </c>
      <c r="AG468" s="688">
        <f t="shared" si="868"/>
        <v>0</v>
      </c>
      <c r="AH468" s="687">
        <f>'10. ГД Ноябрьск'!AU38+'10. ГД Ноябрьск'!AU36+'10. ГД Ноябрьск'!AU41+'10. ГД Ноябрьск'!AU53+'10. ГД Ноябрьск'!AU54</f>
        <v>245.20000000000002</v>
      </c>
      <c r="AI468" s="687">
        <f>'10. ГД Ноябрьск'!AW38+'10. ГД Ноябрьск'!AW36+'10. ГД Ноябрьск'!AW41+'10. ГД Ноябрьск'!AW53+'10. ГД Ноябрьск'!AW54</f>
        <v>0</v>
      </c>
      <c r="AJ468" s="687">
        <f t="shared" si="869"/>
        <v>-245.20000000000002</v>
      </c>
      <c r="AK468" s="688">
        <f t="shared" si="870"/>
        <v>0</v>
      </c>
      <c r="AL468" s="687">
        <f>'10. ГД Ноябрьск'!BA38+'10. ГД Ноябрьск'!BA36+'10. ГД Ноябрьск'!BA41+'10. ГД Ноябрьск'!BA53+'10. ГД Ноябрьск'!BA54</f>
        <v>255.29999999999998</v>
      </c>
      <c r="AM468" s="687">
        <f>'10. ГД Ноябрьск'!BC38+'10. ГД Ноябрьск'!BC36+'10. ГД Ноябрьск'!BC41+'10. ГД Ноябрьск'!BC53+'10. ГД Ноябрьск'!BC54</f>
        <v>0</v>
      </c>
      <c r="AN468" s="687">
        <f t="shared" si="871"/>
        <v>-255.29999999999998</v>
      </c>
      <c r="AO468" s="688">
        <f t="shared" si="872"/>
        <v>0</v>
      </c>
      <c r="AP468" s="687">
        <f>'10. ГД Ноябрьск'!BG38+'10. ГД Ноябрьск'!BG36+'10. ГД Ноябрьск'!BG41+'10. ГД Ноябрьск'!BG53+'10. ГД Ноябрьск'!BG54</f>
        <v>228.1</v>
      </c>
      <c r="AQ468" s="687">
        <f>'10. ГД Ноябрьск'!BI38+'10. ГД Ноябрьск'!BI36+'10. ГД Ноябрьск'!BI41+'10. ГД Ноябрьск'!BI53+'10. ГД Ноябрьск'!BI54</f>
        <v>0</v>
      </c>
      <c r="AR468" s="687">
        <f t="shared" si="873"/>
        <v>-228.1</v>
      </c>
      <c r="AS468" s="688">
        <f t="shared" si="874"/>
        <v>0</v>
      </c>
      <c r="AT468" s="687">
        <f t="shared" si="875"/>
        <v>723.5</v>
      </c>
      <c r="AU468" s="687">
        <f t="shared" si="876"/>
        <v>0</v>
      </c>
      <c r="AV468" s="687">
        <f t="shared" si="877"/>
        <v>-723.5</v>
      </c>
      <c r="AW468" s="688">
        <f t="shared" si="878"/>
        <v>0</v>
      </c>
      <c r="AX468" s="687">
        <f>'10. ГД Ноябрьск'!BS38+'10. ГД Ноябрьск'!BS36+'10. ГД Ноябрьск'!BS41+'10. ГД Ноябрьск'!BS53+'10. ГД Ноябрьск'!BS54</f>
        <v>255.7</v>
      </c>
      <c r="AY468" s="687">
        <f>'10. ГД Ноябрьск'!BU38+'10. ГД Ноябрьск'!BU36+'10. ГД Ноябрьск'!BU41+'10. ГД Ноябрьск'!BU53+'10. ГД Ноябрьск'!BU54</f>
        <v>0</v>
      </c>
      <c r="AZ468" s="687">
        <f t="shared" si="879"/>
        <v>-255.7</v>
      </c>
      <c r="BA468" s="688">
        <f t="shared" si="880"/>
        <v>0</v>
      </c>
      <c r="BB468" s="687">
        <f>'10. ГД Ноябрьск'!BY38+'10. ГД Ноябрьск'!BY36+'10. ГД Ноябрьск'!BY41+'10. ГД Ноябрьск'!BY53+'10. ГД Ноябрьск'!BY54</f>
        <v>255.9</v>
      </c>
      <c r="BC468" s="687">
        <f>'10. ГД Ноябрьск'!CA38+'10. ГД Ноябрьск'!CA36+'10. ГД Ноябрьск'!CA41+'10. ГД Ноябрьск'!CA53+'10. ГД Ноябрьск'!CA54</f>
        <v>0</v>
      </c>
      <c r="BD468" s="687">
        <f t="shared" si="881"/>
        <v>-255.9</v>
      </c>
      <c r="BE468" s="688">
        <f t="shared" si="882"/>
        <v>0</v>
      </c>
      <c r="BF468" s="687">
        <f>'10. ГД Ноябрьск'!CE38+'10. ГД Ноябрьск'!CE36+'10. ГД Ноябрьск'!CE41+'10. ГД Ноябрьск'!CE53+'10. ГД Ноябрьск'!CE54</f>
        <v>211.9</v>
      </c>
      <c r="BG468" s="687">
        <f>'10. ГД Ноябрьск'!CG38+'10. ГД Ноябрьск'!CG36+'10. ГД Ноябрьск'!CG41+'10. ГД Ноябрьск'!CG53+'10. ГД Ноябрьск'!CG54</f>
        <v>0</v>
      </c>
      <c r="BH468" s="687">
        <f t="shared" si="883"/>
        <v>-211.9</v>
      </c>
      <c r="BI468" s="688">
        <f t="shared" si="884"/>
        <v>0</v>
      </c>
      <c r="BJ468" s="687">
        <f t="shared" si="885"/>
        <v>759.1</v>
      </c>
      <c r="BK468" s="687">
        <f t="shared" si="886"/>
        <v>0</v>
      </c>
      <c r="BL468" s="687">
        <f t="shared" si="887"/>
        <v>-759.1</v>
      </c>
      <c r="BM468" s="688">
        <f t="shared" si="888"/>
        <v>0</v>
      </c>
      <c r="BN468" s="687">
        <f>'10. ГД Ноябрьск'!CQ38+'10. ГД Ноябрьск'!CQ36+'10. ГД Ноябрьск'!CQ41+'10. ГД Ноябрьск'!CQ53+'10. ГД Ноябрьск'!CQ54</f>
        <v>254.79999999999998</v>
      </c>
      <c r="BO468" s="687">
        <f>'10. ГД Ноябрьск'!CS38+'10. ГД Ноябрьск'!CS36+'10. ГД Ноябрьск'!CS41+'10. ГД Ноябрьск'!CS53+'10. ГД Ноябрьск'!CS54</f>
        <v>0</v>
      </c>
      <c r="BP468" s="687">
        <f t="shared" si="889"/>
        <v>-254.79999999999998</v>
      </c>
      <c r="BQ468" s="688">
        <f t="shared" si="890"/>
        <v>0</v>
      </c>
      <c r="BR468" s="687">
        <f>'10. ГД Ноябрьск'!CW38+'10. ГД Ноябрьск'!CW36+'10. ГД Ноябрьск'!CW41+'10. ГД Ноябрьск'!CW53+'10. ГД Ноябрьск'!CW54</f>
        <v>244.20000000000002</v>
      </c>
      <c r="BS468" s="687">
        <f>'10. ГД Ноябрьск'!CY38+'10. ГД Ноябрьск'!CY36+'10. ГД Ноябрьск'!CY41+'10. ГД Ноябрьск'!CY53+'10. ГД Ноябрьск'!CY54</f>
        <v>0</v>
      </c>
      <c r="BT468" s="687">
        <f t="shared" si="891"/>
        <v>-244.20000000000002</v>
      </c>
      <c r="BU468" s="688">
        <f t="shared" si="892"/>
        <v>0</v>
      </c>
      <c r="BV468" s="687">
        <f>'10. ГД Ноябрьск'!DC38+'10. ГД Ноябрьск'!DC36+'10. ГД Ноябрьск'!DC41+'10. ГД Ноябрьск'!DC53+'10. ГД Ноябрьск'!DC54</f>
        <v>260.10000000000002</v>
      </c>
      <c r="BW468" s="687">
        <f>'10. ГД Ноябрьск'!DE38+'10. ГД Ноябрьск'!DE36+'10. ГД Ноябрьск'!DE41+'10. ГД Ноябрьск'!DE53+'10. ГД Ноябрьск'!DE54</f>
        <v>0</v>
      </c>
      <c r="BX468" s="687">
        <f t="shared" si="893"/>
        <v>-260.10000000000002</v>
      </c>
      <c r="BY468" s="688">
        <f t="shared" si="894"/>
        <v>0</v>
      </c>
    </row>
    <row r="469" spans="2:77" ht="20.100000000000001" customHeight="1">
      <c r="C469" s="424" t="s">
        <v>189</v>
      </c>
      <c r="D469" s="528"/>
      <c r="E469" s="528"/>
      <c r="F469" s="529"/>
      <c r="G469" s="530" t="s">
        <v>572</v>
      </c>
      <c r="H469" s="530"/>
      <c r="I469" s="446" t="s">
        <v>186</v>
      </c>
      <c r="J469" s="687">
        <f t="shared" si="851"/>
        <v>59</v>
      </c>
      <c r="K469" s="687">
        <f t="shared" si="852"/>
        <v>0</v>
      </c>
      <c r="L469" s="687">
        <f t="shared" si="853"/>
        <v>-59</v>
      </c>
      <c r="M469" s="688">
        <f t="shared" si="854"/>
        <v>0</v>
      </c>
      <c r="N469" s="687">
        <f t="shared" si="855"/>
        <v>19</v>
      </c>
      <c r="O469" s="687">
        <f t="shared" si="856"/>
        <v>0</v>
      </c>
      <c r="P469" s="687">
        <f t="shared" si="857"/>
        <v>-19</v>
      </c>
      <c r="Q469" s="688">
        <f t="shared" si="858"/>
        <v>0</v>
      </c>
      <c r="R469" s="687">
        <f>'11. ГД Надым'!W42</f>
        <v>6.6000000000000005</v>
      </c>
      <c r="S469" s="687">
        <f>'11. ГД Надым'!Y42</f>
        <v>0</v>
      </c>
      <c r="T469" s="687">
        <f t="shared" si="859"/>
        <v>-6.6000000000000005</v>
      </c>
      <c r="U469" s="688">
        <f t="shared" si="860"/>
        <v>0</v>
      </c>
      <c r="V469" s="687">
        <f>'11. ГД Надым'!AC42</f>
        <v>5.8</v>
      </c>
      <c r="W469" s="687">
        <f>'11. ГД Надым'!AE42</f>
        <v>0</v>
      </c>
      <c r="X469" s="687">
        <f t="shared" si="861"/>
        <v>-5.8</v>
      </c>
      <c r="Y469" s="688">
        <f t="shared" si="862"/>
        <v>0</v>
      </c>
      <c r="Z469" s="687">
        <f>'11. ГД Надым'!AI42</f>
        <v>6.6000000000000005</v>
      </c>
      <c r="AA469" s="687">
        <f>'11. ГД Надым'!AK42</f>
        <v>0</v>
      </c>
      <c r="AB469" s="687">
        <f t="shared" si="863"/>
        <v>-6.6000000000000005</v>
      </c>
      <c r="AC469" s="688">
        <f t="shared" si="864"/>
        <v>0</v>
      </c>
      <c r="AD469" s="687">
        <f t="shared" si="865"/>
        <v>11.1</v>
      </c>
      <c r="AE469" s="687">
        <f t="shared" si="866"/>
        <v>0</v>
      </c>
      <c r="AF469" s="687">
        <f t="shared" si="867"/>
        <v>-11.1</v>
      </c>
      <c r="AG469" s="688">
        <f t="shared" si="868"/>
        <v>0</v>
      </c>
      <c r="AH469" s="687">
        <f>'11. ГД Надым'!AU42</f>
        <v>4.3</v>
      </c>
      <c r="AI469" s="687">
        <f>'11. ГД Надым'!AW42</f>
        <v>0</v>
      </c>
      <c r="AJ469" s="687">
        <f t="shared" si="869"/>
        <v>-4.3</v>
      </c>
      <c r="AK469" s="688">
        <f t="shared" si="870"/>
        <v>0</v>
      </c>
      <c r="AL469" s="687">
        <f>'11. ГД Надым'!BA42</f>
        <v>3.5999999999999996</v>
      </c>
      <c r="AM469" s="687">
        <f>'11. ГД Надым'!BC42</f>
        <v>0</v>
      </c>
      <c r="AN469" s="687">
        <f t="shared" si="871"/>
        <v>-3.5999999999999996</v>
      </c>
      <c r="AO469" s="688">
        <f t="shared" si="872"/>
        <v>0</v>
      </c>
      <c r="AP469" s="687">
        <f>'11. ГД Надым'!BG42</f>
        <v>3.1999999999999997</v>
      </c>
      <c r="AQ469" s="687">
        <f>'11. ГД Надым'!BI42</f>
        <v>0</v>
      </c>
      <c r="AR469" s="687">
        <f t="shared" si="873"/>
        <v>-3.1999999999999997</v>
      </c>
      <c r="AS469" s="688">
        <f t="shared" si="874"/>
        <v>0</v>
      </c>
      <c r="AT469" s="687">
        <f t="shared" si="875"/>
        <v>12.299999999999999</v>
      </c>
      <c r="AU469" s="687">
        <f t="shared" si="876"/>
        <v>0</v>
      </c>
      <c r="AV469" s="687">
        <f t="shared" si="877"/>
        <v>-12.299999999999999</v>
      </c>
      <c r="AW469" s="688">
        <f t="shared" si="878"/>
        <v>0</v>
      </c>
      <c r="AX469" s="687">
        <f>'11. ГД Надым'!BS42</f>
        <v>3.2</v>
      </c>
      <c r="AY469" s="687">
        <f>'11. ГД Надым'!BU42</f>
        <v>0</v>
      </c>
      <c r="AZ469" s="687">
        <f t="shared" si="879"/>
        <v>-3.2</v>
      </c>
      <c r="BA469" s="688">
        <f t="shared" si="880"/>
        <v>0</v>
      </c>
      <c r="BB469" s="687">
        <f>'11. ГД Надым'!BY42</f>
        <v>4.3999999999999995</v>
      </c>
      <c r="BC469" s="687">
        <f>'11. ГД Надым'!CA42</f>
        <v>0</v>
      </c>
      <c r="BD469" s="687">
        <f t="shared" si="881"/>
        <v>-4.3999999999999995</v>
      </c>
      <c r="BE469" s="688">
        <f t="shared" si="882"/>
        <v>0</v>
      </c>
      <c r="BF469" s="687">
        <f>'11. ГД Надым'!CE42</f>
        <v>4.6999999999999993</v>
      </c>
      <c r="BG469" s="687">
        <f>'11. ГД Надым'!CG42</f>
        <v>0</v>
      </c>
      <c r="BH469" s="687">
        <f t="shared" si="883"/>
        <v>-4.6999999999999993</v>
      </c>
      <c r="BI469" s="688">
        <f t="shared" si="884"/>
        <v>0</v>
      </c>
      <c r="BJ469" s="687">
        <f t="shared" si="885"/>
        <v>16.600000000000001</v>
      </c>
      <c r="BK469" s="687">
        <f t="shared" si="886"/>
        <v>0</v>
      </c>
      <c r="BL469" s="687">
        <f t="shared" si="887"/>
        <v>-16.600000000000001</v>
      </c>
      <c r="BM469" s="688">
        <f t="shared" si="888"/>
        <v>0</v>
      </c>
      <c r="BN469" s="687">
        <f>'11. ГД Надым'!CQ42</f>
        <v>4.8999999999999995</v>
      </c>
      <c r="BO469" s="687">
        <f>'11. ГД Надым'!CS42</f>
        <v>0</v>
      </c>
      <c r="BP469" s="687">
        <f t="shared" si="889"/>
        <v>-4.8999999999999995</v>
      </c>
      <c r="BQ469" s="688">
        <f t="shared" si="890"/>
        <v>0</v>
      </c>
      <c r="BR469" s="687">
        <f>'11. ГД Надым'!CW42</f>
        <v>4.8</v>
      </c>
      <c r="BS469" s="687">
        <f>'11. ГД Надым'!CY42</f>
        <v>0</v>
      </c>
      <c r="BT469" s="687">
        <f t="shared" si="891"/>
        <v>-4.8</v>
      </c>
      <c r="BU469" s="688">
        <f t="shared" si="892"/>
        <v>0</v>
      </c>
      <c r="BV469" s="687">
        <f>'11. ГД Надым'!DC42</f>
        <v>6.9</v>
      </c>
      <c r="BW469" s="687">
        <f>'11. ГД Надым'!DE42</f>
        <v>0</v>
      </c>
      <c r="BX469" s="687">
        <f t="shared" si="893"/>
        <v>-6.9</v>
      </c>
      <c r="BY469" s="688">
        <f t="shared" si="894"/>
        <v>0</v>
      </c>
    </row>
    <row r="470" spans="2:77" ht="20.100000000000001" customHeight="1">
      <c r="C470" s="424" t="s">
        <v>110</v>
      </c>
      <c r="D470" s="528"/>
      <c r="E470" s="528"/>
      <c r="F470" s="529"/>
      <c r="G470" s="530" t="s">
        <v>573</v>
      </c>
      <c r="H470" s="530"/>
      <c r="I470" s="446" t="s">
        <v>186</v>
      </c>
      <c r="J470" s="687">
        <f t="shared" si="851"/>
        <v>1.3</v>
      </c>
      <c r="K470" s="687">
        <f t="shared" si="852"/>
        <v>0</v>
      </c>
      <c r="L470" s="687">
        <f t="shared" si="853"/>
        <v>-1.3</v>
      </c>
      <c r="M470" s="688">
        <f t="shared" si="854"/>
        <v>0</v>
      </c>
      <c r="N470" s="687">
        <f t="shared" si="855"/>
        <v>0.30000000000000004</v>
      </c>
      <c r="O470" s="687">
        <f t="shared" si="856"/>
        <v>0</v>
      </c>
      <c r="P470" s="687">
        <f t="shared" si="857"/>
        <v>-0.30000000000000004</v>
      </c>
      <c r="Q470" s="688">
        <f t="shared" si="858"/>
        <v>0</v>
      </c>
      <c r="R470" s="687">
        <f>'15. КСПГ Портовая'!W12+0</f>
        <v>0.1</v>
      </c>
      <c r="S470" s="687">
        <f>'15. КСПГ Портовая'!Y12+0</f>
        <v>0</v>
      </c>
      <c r="T470" s="687">
        <f t="shared" si="859"/>
        <v>-0.1</v>
      </c>
      <c r="U470" s="688">
        <f t="shared" si="860"/>
        <v>0</v>
      </c>
      <c r="V470" s="687">
        <f>'15. КСПГ Портовая'!AC12+0</f>
        <v>0.1</v>
      </c>
      <c r="W470" s="687">
        <f>'15. КСПГ Портовая'!AE12+0</f>
        <v>0</v>
      </c>
      <c r="X470" s="687">
        <f t="shared" si="861"/>
        <v>-0.1</v>
      </c>
      <c r="Y470" s="688">
        <f t="shared" si="862"/>
        <v>0</v>
      </c>
      <c r="Z470" s="687">
        <f>'15. КСПГ Портовая'!AI12+0</f>
        <v>0.1</v>
      </c>
      <c r="AA470" s="687">
        <f>'15. КСПГ Портовая'!AK12+0</f>
        <v>0</v>
      </c>
      <c r="AB470" s="687">
        <f t="shared" si="863"/>
        <v>-0.1</v>
      </c>
      <c r="AC470" s="688">
        <f t="shared" si="864"/>
        <v>0</v>
      </c>
      <c r="AD470" s="687">
        <f t="shared" si="865"/>
        <v>0.4</v>
      </c>
      <c r="AE470" s="687">
        <f t="shared" si="866"/>
        <v>0</v>
      </c>
      <c r="AF470" s="687">
        <f t="shared" si="867"/>
        <v>-0.4</v>
      </c>
      <c r="AG470" s="688">
        <f t="shared" si="868"/>
        <v>0</v>
      </c>
      <c r="AH470" s="687">
        <f>'15. КСПГ Портовая'!AU12+0</f>
        <v>0.1</v>
      </c>
      <c r="AI470" s="687">
        <f>'15. КСПГ Портовая'!AW12+0</f>
        <v>0</v>
      </c>
      <c r="AJ470" s="687">
        <f t="shared" si="869"/>
        <v>-0.1</v>
      </c>
      <c r="AK470" s="688">
        <f t="shared" si="870"/>
        <v>0</v>
      </c>
      <c r="AL470" s="687">
        <f>'15. КСПГ Портовая'!BA12+0</f>
        <v>0.1</v>
      </c>
      <c r="AM470" s="687">
        <f>'15. КСПГ Портовая'!BC12+0</f>
        <v>0</v>
      </c>
      <c r="AN470" s="687">
        <f t="shared" si="871"/>
        <v>-0.1</v>
      </c>
      <c r="AO470" s="688">
        <f t="shared" si="872"/>
        <v>0</v>
      </c>
      <c r="AP470" s="687">
        <f>'15. КСПГ Портовая'!BG12+0</f>
        <v>0.2</v>
      </c>
      <c r="AQ470" s="687">
        <f>'15. КСПГ Портовая'!BI12+0</f>
        <v>0</v>
      </c>
      <c r="AR470" s="687">
        <f t="shared" si="873"/>
        <v>-0.2</v>
      </c>
      <c r="AS470" s="688">
        <f t="shared" si="874"/>
        <v>0</v>
      </c>
      <c r="AT470" s="687">
        <f t="shared" si="875"/>
        <v>0.30000000000000004</v>
      </c>
      <c r="AU470" s="687">
        <f t="shared" si="876"/>
        <v>0</v>
      </c>
      <c r="AV470" s="687">
        <f t="shared" si="877"/>
        <v>-0.30000000000000004</v>
      </c>
      <c r="AW470" s="688">
        <f t="shared" si="878"/>
        <v>0</v>
      </c>
      <c r="AX470" s="687">
        <f>'15. КСПГ Портовая'!BS12+0</f>
        <v>0</v>
      </c>
      <c r="AY470" s="687">
        <f>'15. КСПГ Портовая'!BU12+0</f>
        <v>0</v>
      </c>
      <c r="AZ470" s="687">
        <f t="shared" si="879"/>
        <v>0</v>
      </c>
      <c r="BA470" s="688" t="str">
        <f t="shared" si="880"/>
        <v>-</v>
      </c>
      <c r="BB470" s="687">
        <f>'15. КСПГ Портовая'!BY12+0</f>
        <v>0.2</v>
      </c>
      <c r="BC470" s="687">
        <f>'15. КСПГ Портовая'!CA12+0</f>
        <v>0</v>
      </c>
      <c r="BD470" s="687">
        <f t="shared" si="881"/>
        <v>-0.2</v>
      </c>
      <c r="BE470" s="688">
        <f t="shared" si="882"/>
        <v>0</v>
      </c>
      <c r="BF470" s="687">
        <f>'15. КСПГ Портовая'!CE12+0</f>
        <v>0.1</v>
      </c>
      <c r="BG470" s="687">
        <f>'15. КСПГ Портовая'!CG12+0</f>
        <v>0</v>
      </c>
      <c r="BH470" s="687">
        <f t="shared" si="883"/>
        <v>-0.1</v>
      </c>
      <c r="BI470" s="688">
        <f t="shared" si="884"/>
        <v>0</v>
      </c>
      <c r="BJ470" s="687">
        <f t="shared" si="885"/>
        <v>0.30000000000000004</v>
      </c>
      <c r="BK470" s="687">
        <f t="shared" si="886"/>
        <v>0</v>
      </c>
      <c r="BL470" s="687">
        <f t="shared" si="887"/>
        <v>-0.30000000000000004</v>
      </c>
      <c r="BM470" s="688">
        <f t="shared" si="888"/>
        <v>0</v>
      </c>
      <c r="BN470" s="687">
        <f>'15. КСПГ Портовая'!CQ12+0</f>
        <v>0.1</v>
      </c>
      <c r="BO470" s="687">
        <f>'15. КСПГ Портовая'!CS12+0</f>
        <v>0</v>
      </c>
      <c r="BP470" s="687">
        <f t="shared" si="889"/>
        <v>-0.1</v>
      </c>
      <c r="BQ470" s="688">
        <f t="shared" si="890"/>
        <v>0</v>
      </c>
      <c r="BR470" s="687">
        <f>'15. КСПГ Портовая'!CW12+0</f>
        <v>0.1</v>
      </c>
      <c r="BS470" s="687">
        <f>'15. КСПГ Портовая'!CY12+0</f>
        <v>0</v>
      </c>
      <c r="BT470" s="687">
        <f t="shared" si="891"/>
        <v>-0.1</v>
      </c>
      <c r="BU470" s="688">
        <f t="shared" si="892"/>
        <v>0</v>
      </c>
      <c r="BV470" s="687">
        <f>'15. КСПГ Портовая'!DC12+0</f>
        <v>0.1</v>
      </c>
      <c r="BW470" s="687">
        <f>'15. КСПГ Портовая'!DE12+0</f>
        <v>0</v>
      </c>
      <c r="BX470" s="687">
        <f t="shared" si="893"/>
        <v>-0.1</v>
      </c>
      <c r="BY470" s="688">
        <f t="shared" si="894"/>
        <v>0</v>
      </c>
    </row>
    <row r="471" spans="2:77" ht="20.100000000000001" customHeight="1">
      <c r="C471" s="436" t="s">
        <v>111</v>
      </c>
      <c r="D471" s="528"/>
      <c r="E471" s="528"/>
      <c r="F471" s="529"/>
      <c r="G471" s="530" t="s">
        <v>573</v>
      </c>
      <c r="H471" s="530"/>
      <c r="I471" s="691" t="s">
        <v>186</v>
      </c>
      <c r="J471" s="687">
        <f t="shared" si="851"/>
        <v>1.3</v>
      </c>
      <c r="K471" s="687">
        <f t="shared" si="852"/>
        <v>0</v>
      </c>
      <c r="L471" s="687">
        <f t="shared" si="853"/>
        <v>-1.3</v>
      </c>
      <c r="M471" s="688">
        <f t="shared" si="854"/>
        <v>0</v>
      </c>
      <c r="N471" s="687">
        <f t="shared" si="855"/>
        <v>0.30000000000000004</v>
      </c>
      <c r="O471" s="687">
        <f t="shared" si="856"/>
        <v>0</v>
      </c>
      <c r="P471" s="687">
        <f t="shared" si="857"/>
        <v>-0.30000000000000004</v>
      </c>
      <c r="Q471" s="688">
        <f t="shared" si="858"/>
        <v>0</v>
      </c>
      <c r="R471" s="687">
        <f>'15. КСПГ Портовая'!W12+0</f>
        <v>0.1</v>
      </c>
      <c r="S471" s="687">
        <f>'15. КСПГ Портовая'!Y12+0</f>
        <v>0</v>
      </c>
      <c r="T471" s="687">
        <f t="shared" si="859"/>
        <v>-0.1</v>
      </c>
      <c r="U471" s="688">
        <f t="shared" si="860"/>
        <v>0</v>
      </c>
      <c r="V471" s="687">
        <f>'15. КСПГ Портовая'!AC12+0</f>
        <v>0.1</v>
      </c>
      <c r="W471" s="687">
        <f>'15. КСПГ Портовая'!AE12+0</f>
        <v>0</v>
      </c>
      <c r="X471" s="687">
        <f t="shared" si="861"/>
        <v>-0.1</v>
      </c>
      <c r="Y471" s="688">
        <f t="shared" si="862"/>
        <v>0</v>
      </c>
      <c r="Z471" s="687">
        <f>'15. КСПГ Портовая'!AI12+0</f>
        <v>0.1</v>
      </c>
      <c r="AA471" s="687">
        <f>'15. КСПГ Портовая'!AK12+0</f>
        <v>0</v>
      </c>
      <c r="AB471" s="687">
        <f t="shared" si="863"/>
        <v>-0.1</v>
      </c>
      <c r="AC471" s="688">
        <f t="shared" si="864"/>
        <v>0</v>
      </c>
      <c r="AD471" s="687">
        <f t="shared" si="865"/>
        <v>0.4</v>
      </c>
      <c r="AE471" s="687">
        <f t="shared" si="866"/>
        <v>0</v>
      </c>
      <c r="AF471" s="687">
        <f t="shared" si="867"/>
        <v>-0.4</v>
      </c>
      <c r="AG471" s="688">
        <f t="shared" si="868"/>
        <v>0</v>
      </c>
      <c r="AH471" s="687">
        <f>'15. КСПГ Портовая'!AU12+0</f>
        <v>0.1</v>
      </c>
      <c r="AI471" s="687">
        <f>'15. КСПГ Портовая'!AW12+0</f>
        <v>0</v>
      </c>
      <c r="AJ471" s="687">
        <f t="shared" si="869"/>
        <v>-0.1</v>
      </c>
      <c r="AK471" s="688">
        <f t="shared" si="870"/>
        <v>0</v>
      </c>
      <c r="AL471" s="687">
        <f>'15. КСПГ Портовая'!BA12+0</f>
        <v>0.1</v>
      </c>
      <c r="AM471" s="687">
        <f>'15. КСПГ Портовая'!BC12+0</f>
        <v>0</v>
      </c>
      <c r="AN471" s="687">
        <f t="shared" si="871"/>
        <v>-0.1</v>
      </c>
      <c r="AO471" s="688">
        <f t="shared" si="872"/>
        <v>0</v>
      </c>
      <c r="AP471" s="687">
        <f>'15. КСПГ Портовая'!BG12+0</f>
        <v>0.2</v>
      </c>
      <c r="AQ471" s="687">
        <f>'15. КСПГ Портовая'!BI12+0</f>
        <v>0</v>
      </c>
      <c r="AR471" s="687">
        <f t="shared" si="873"/>
        <v>-0.2</v>
      </c>
      <c r="AS471" s="688">
        <f t="shared" si="874"/>
        <v>0</v>
      </c>
      <c r="AT471" s="687">
        <f t="shared" si="875"/>
        <v>0.30000000000000004</v>
      </c>
      <c r="AU471" s="687">
        <f t="shared" si="876"/>
        <v>0</v>
      </c>
      <c r="AV471" s="687">
        <f t="shared" si="877"/>
        <v>-0.30000000000000004</v>
      </c>
      <c r="AW471" s="688">
        <f t="shared" si="878"/>
        <v>0</v>
      </c>
      <c r="AX471" s="687">
        <f>'15. КСПГ Портовая'!BS12+0</f>
        <v>0</v>
      </c>
      <c r="AY471" s="687">
        <f>'15. КСПГ Портовая'!BU12+0</f>
        <v>0</v>
      </c>
      <c r="AZ471" s="687">
        <f t="shared" si="879"/>
        <v>0</v>
      </c>
      <c r="BA471" s="688" t="str">
        <f t="shared" si="880"/>
        <v>-</v>
      </c>
      <c r="BB471" s="687">
        <f>'15. КСПГ Портовая'!BY12+0</f>
        <v>0.2</v>
      </c>
      <c r="BC471" s="687">
        <f>'15. КСПГ Портовая'!CA12+0</f>
        <v>0</v>
      </c>
      <c r="BD471" s="687">
        <f t="shared" si="881"/>
        <v>-0.2</v>
      </c>
      <c r="BE471" s="688">
        <f t="shared" si="882"/>
        <v>0</v>
      </c>
      <c r="BF471" s="687">
        <f>'15. КСПГ Портовая'!CE12+0</f>
        <v>0.1</v>
      </c>
      <c r="BG471" s="687">
        <f>'15. КСПГ Портовая'!CG12+0</f>
        <v>0</v>
      </c>
      <c r="BH471" s="687">
        <f t="shared" si="883"/>
        <v>-0.1</v>
      </c>
      <c r="BI471" s="688">
        <f t="shared" si="884"/>
        <v>0</v>
      </c>
      <c r="BJ471" s="687">
        <f t="shared" si="885"/>
        <v>0.30000000000000004</v>
      </c>
      <c r="BK471" s="687">
        <f t="shared" si="886"/>
        <v>0</v>
      </c>
      <c r="BL471" s="687">
        <f t="shared" si="887"/>
        <v>-0.30000000000000004</v>
      </c>
      <c r="BM471" s="688">
        <f t="shared" si="888"/>
        <v>0</v>
      </c>
      <c r="BN471" s="687">
        <f>'15. КСПГ Портовая'!CQ12+0</f>
        <v>0.1</v>
      </c>
      <c r="BO471" s="687">
        <f>'15. КСПГ Портовая'!CS12+0</f>
        <v>0</v>
      </c>
      <c r="BP471" s="687">
        <f t="shared" si="889"/>
        <v>-0.1</v>
      </c>
      <c r="BQ471" s="688">
        <f t="shared" si="890"/>
        <v>0</v>
      </c>
      <c r="BR471" s="687">
        <f>'15. КСПГ Портовая'!CW12+0</f>
        <v>0.1</v>
      </c>
      <c r="BS471" s="687">
        <f>'15. КСПГ Портовая'!CY12+0</f>
        <v>0</v>
      </c>
      <c r="BT471" s="687">
        <f t="shared" si="891"/>
        <v>-0.1</v>
      </c>
      <c r="BU471" s="688">
        <f t="shared" si="892"/>
        <v>0</v>
      </c>
      <c r="BV471" s="687">
        <f>'15. КСПГ Портовая'!DC12+0</f>
        <v>0.1</v>
      </c>
      <c r="BW471" s="687">
        <f>'15. КСПГ Портовая'!DE12+0</f>
        <v>0</v>
      </c>
      <c r="BX471" s="687">
        <f t="shared" si="893"/>
        <v>-0.1</v>
      </c>
      <c r="BY471" s="688">
        <f t="shared" si="894"/>
        <v>0</v>
      </c>
    </row>
    <row r="472" spans="2:77" ht="20.100000000000001" customHeight="1">
      <c r="C472" s="424" t="s">
        <v>574</v>
      </c>
      <c r="D472" s="528"/>
      <c r="E472" s="528"/>
      <c r="F472" s="529"/>
      <c r="G472" s="530">
        <v>0</v>
      </c>
      <c r="H472" s="530"/>
      <c r="I472" s="446" t="s">
        <v>186</v>
      </c>
      <c r="J472" s="681"/>
      <c r="K472" s="681"/>
      <c r="L472" s="681"/>
      <c r="M472" s="681"/>
      <c r="N472" s="681"/>
      <c r="O472" s="681"/>
      <c r="P472" s="681"/>
      <c r="Q472" s="681"/>
      <c r="R472" s="681"/>
      <c r="S472" s="681"/>
      <c r="T472" s="681"/>
      <c r="U472" s="681"/>
      <c r="V472" s="681"/>
      <c r="W472" s="681"/>
      <c r="X472" s="681"/>
      <c r="Y472" s="681"/>
      <c r="Z472" s="681"/>
      <c r="AA472" s="681"/>
      <c r="AB472" s="681"/>
      <c r="AC472" s="681"/>
      <c r="AD472" s="681"/>
      <c r="AE472" s="681"/>
      <c r="AF472" s="681"/>
      <c r="AG472" s="681"/>
      <c r="AH472" s="681"/>
      <c r="AI472" s="681"/>
      <c r="AJ472" s="681"/>
      <c r="AK472" s="681"/>
      <c r="AL472" s="681"/>
      <c r="AM472" s="681"/>
      <c r="AN472" s="681"/>
      <c r="AO472" s="681"/>
      <c r="AP472" s="681"/>
      <c r="AQ472" s="681"/>
      <c r="AR472" s="681"/>
      <c r="AS472" s="681"/>
      <c r="AT472" s="681"/>
      <c r="AU472" s="681"/>
      <c r="AV472" s="681"/>
      <c r="AW472" s="681"/>
      <c r="AX472" s="681"/>
      <c r="AY472" s="681"/>
      <c r="AZ472" s="681"/>
      <c r="BA472" s="681"/>
      <c r="BB472" s="681"/>
      <c r="BC472" s="681"/>
      <c r="BD472" s="681"/>
      <c r="BE472" s="681"/>
      <c r="BF472" s="681"/>
      <c r="BG472" s="681"/>
      <c r="BH472" s="681"/>
      <c r="BI472" s="681"/>
      <c r="BJ472" s="681"/>
      <c r="BK472" s="681"/>
      <c r="BL472" s="681"/>
      <c r="BM472" s="681"/>
      <c r="BN472" s="681"/>
      <c r="BO472" s="681"/>
      <c r="BP472" s="681"/>
      <c r="BQ472" s="681"/>
      <c r="BR472" s="681"/>
      <c r="BS472" s="681"/>
      <c r="BT472" s="681"/>
      <c r="BU472" s="681"/>
      <c r="BV472" s="681"/>
      <c r="BW472" s="681"/>
      <c r="BX472" s="681"/>
      <c r="BY472" s="681"/>
    </row>
    <row r="473" spans="2:77" ht="20.100000000000001" customHeight="1">
      <c r="C473" s="424" t="s">
        <v>575</v>
      </c>
      <c r="D473" s="528"/>
      <c r="E473" s="528"/>
      <c r="F473" s="529"/>
      <c r="G473" s="530">
        <v>0</v>
      </c>
      <c r="H473" s="530"/>
      <c r="I473" s="446" t="s">
        <v>186</v>
      </c>
      <c r="J473" s="681"/>
      <c r="K473" s="681"/>
      <c r="L473" s="681"/>
      <c r="M473" s="681"/>
      <c r="N473" s="681"/>
      <c r="O473" s="681"/>
      <c r="P473" s="681"/>
      <c r="Q473" s="681"/>
      <c r="R473" s="681"/>
      <c r="S473" s="681"/>
      <c r="T473" s="681"/>
      <c r="U473" s="681"/>
      <c r="V473" s="681"/>
      <c r="W473" s="681"/>
      <c r="X473" s="681"/>
      <c r="Y473" s="681"/>
      <c r="Z473" s="681"/>
      <c r="AA473" s="681"/>
      <c r="AB473" s="681"/>
      <c r="AC473" s="681"/>
      <c r="AD473" s="681"/>
      <c r="AE473" s="681"/>
      <c r="AF473" s="681"/>
      <c r="AG473" s="681"/>
      <c r="AH473" s="681"/>
      <c r="AI473" s="681"/>
      <c r="AJ473" s="681"/>
      <c r="AK473" s="681"/>
      <c r="AL473" s="681"/>
      <c r="AM473" s="681"/>
      <c r="AN473" s="681"/>
      <c r="AO473" s="681"/>
      <c r="AP473" s="681"/>
      <c r="AQ473" s="681"/>
      <c r="AR473" s="681"/>
      <c r="AS473" s="681"/>
      <c r="AT473" s="681"/>
      <c r="AU473" s="681"/>
      <c r="AV473" s="681"/>
      <c r="AW473" s="681"/>
      <c r="AX473" s="681"/>
      <c r="AY473" s="681"/>
      <c r="AZ473" s="681"/>
      <c r="BA473" s="681"/>
      <c r="BB473" s="681"/>
      <c r="BC473" s="681"/>
      <c r="BD473" s="681"/>
      <c r="BE473" s="681"/>
      <c r="BF473" s="681"/>
      <c r="BG473" s="681"/>
      <c r="BH473" s="681"/>
      <c r="BI473" s="681"/>
      <c r="BJ473" s="681"/>
      <c r="BK473" s="681"/>
      <c r="BL473" s="681"/>
      <c r="BM473" s="681"/>
      <c r="BN473" s="681"/>
      <c r="BO473" s="681"/>
      <c r="BP473" s="681"/>
      <c r="BQ473" s="681"/>
      <c r="BR473" s="681"/>
      <c r="BS473" s="681"/>
      <c r="BT473" s="681"/>
      <c r="BU473" s="681"/>
      <c r="BV473" s="681"/>
      <c r="BW473" s="681"/>
      <c r="BX473" s="681"/>
      <c r="BY473" s="681"/>
    </row>
    <row r="474" spans="2:77" ht="20.100000000000001" customHeight="1">
      <c r="B474" s="413" t="s">
        <v>576</v>
      </c>
      <c r="C474" s="428" t="s">
        <v>113</v>
      </c>
      <c r="D474" s="528"/>
      <c r="E474" s="528"/>
      <c r="F474" s="529"/>
      <c r="G474" s="530" t="s">
        <v>577</v>
      </c>
      <c r="H474" s="530"/>
      <c r="I474" s="446" t="s">
        <v>169</v>
      </c>
      <c r="J474" s="687">
        <f t="shared" ref="J474:J487" si="895">N474+AD474+AT474+BJ474</f>
        <v>16314</v>
      </c>
      <c r="K474" s="687">
        <f t="shared" ref="K474:K487" si="896">O474+AE474+AU474+BK474</f>
        <v>0</v>
      </c>
      <c r="L474" s="687">
        <f t="shared" ref="L474:L487" si="897">IFERROR(K474-J474,"-")</f>
        <v>-16314</v>
      </c>
      <c r="M474" s="688">
        <f t="shared" ref="M474:M487" si="898">IFERROR(K474/J474,"-")</f>
        <v>0</v>
      </c>
      <c r="N474" s="687">
        <f t="shared" ref="N474:N487" si="899">R474+V474+Z474</f>
        <v>4236.6000000000004</v>
      </c>
      <c r="O474" s="687">
        <f t="shared" ref="O474:O487" si="900">S474+W474+AA474</f>
        <v>0</v>
      </c>
      <c r="P474" s="687">
        <f t="shared" ref="P474:P487" si="901">IFERROR(O474-N474,"-")</f>
        <v>-4236.6000000000004</v>
      </c>
      <c r="Q474" s="688">
        <f t="shared" ref="Q474:Q487" si="902">IFERROR(O474/N474,"-")</f>
        <v>0</v>
      </c>
      <c r="R474" s="687">
        <f>'2. ГПП-ОГХК'!W293+'2. ГПП-ОГХК'!W294+'2. ГПП-ОГХК'!W295+'3. ГПП-СГПЗ'!W54+'4. ГПП-УЗПКТ-СЗСК'!W170+'4. ГПП-УЗПКТ-СЗСК'!W171+'4. ГПП-УЗПКТ-СЗСК'!W172+'4. ГПП-УЗПКТ-СЗСК'!W173+'1. ГПП-АГПЗ+'!W67+0+'12. ГД Иркутск'!W17+0+'13. ГД Шельф'!W15+'10. ГД Ноябрьск'!W38+'10. ГД Ноябрьск'!W36+'15. КСПГ Портовая'!W12+0+0+0</f>
        <v>1484.6</v>
      </c>
      <c r="S474" s="687">
        <f>'2. ГПП-ОГХК'!Y293+'2. ГПП-ОГХК'!Y294+'2. ГПП-ОГХК'!Y295+'3. ГПП-СГПЗ'!Y54+'4. ГПП-УЗПКТ-СЗСК'!Y170+'4. ГПП-УЗПКТ-СЗСК'!Y171+'4. ГПП-УЗПКТ-СЗСК'!Y172+'4. ГПП-УЗПКТ-СЗСК'!Y173+'1. ГПП-АГПЗ+'!Y67+0+'12. ГД Иркутск'!Y17+0+'13. ГД Шельф'!Y15+'10. ГД Ноябрьск'!Y38+'10. ГД Ноябрьск'!Y36+'15. КСПГ Портовая'!Y12+0+0+0</f>
        <v>0</v>
      </c>
      <c r="T474" s="687">
        <f t="shared" ref="T474:T487" si="903">IFERROR(S474-R474,"-")</f>
        <v>-1484.6</v>
      </c>
      <c r="U474" s="688">
        <f t="shared" ref="U474:U487" si="904">IFERROR(S474/R474,"-")</f>
        <v>0</v>
      </c>
      <c r="V474" s="687">
        <f>'2. ГПП-ОГХК'!AC293+'2. ГПП-ОГХК'!AC294+'2. ГПП-ОГХК'!AC295+'3. ГПП-СГПЗ'!AC54+'4. ГПП-УЗПКТ-СЗСК'!AC170+'4. ГПП-УЗПКТ-СЗСК'!AC171+'4. ГПП-УЗПКТ-СЗСК'!AC172+'4. ГПП-УЗПКТ-СЗСК'!AC173+'1. ГПП-АГПЗ+'!AC67+0+'12. ГД Иркутск'!AC17+0+'13. ГД Шельф'!AC15+'10. ГД Ноябрьск'!AC38+'10. ГД Ноябрьск'!AC36+'15. КСПГ Портовая'!AC12+0+0+0</f>
        <v>1337.3999999999999</v>
      </c>
      <c r="W474" s="687">
        <f>'2. ГПП-ОГХК'!AE293+'2. ГПП-ОГХК'!AE294+'2. ГПП-ОГХК'!AE295+'3. ГПП-СГПЗ'!AE54+'4. ГПП-УЗПКТ-СЗСК'!AE170+'4. ГПП-УЗПКТ-СЗСК'!AE171+'4. ГПП-УЗПКТ-СЗСК'!AE172+'4. ГПП-УЗПКТ-СЗСК'!AE173+'1. ГПП-АГПЗ+'!AE67+0+'12. ГД Иркутск'!AE17+0+'13. ГД Шельф'!AE15+'10. ГД Ноябрьск'!AE38+'10. ГД Ноябрьск'!AE36+'15. КСПГ Портовая'!AE12+0+0+0</f>
        <v>0</v>
      </c>
      <c r="X474" s="687">
        <f t="shared" ref="X474:X487" si="905">IFERROR(W474-V474,"-")</f>
        <v>-1337.3999999999999</v>
      </c>
      <c r="Y474" s="688">
        <f t="shared" ref="Y474:Y487" si="906">IFERROR(W474/V474,"-")</f>
        <v>0</v>
      </c>
      <c r="Z474" s="687">
        <f>'2. ГПП-ОГХК'!AI293+'2. ГПП-ОГХК'!AI294+'2. ГПП-ОГХК'!AI295+'3. ГПП-СГПЗ'!AI54+'4. ГПП-УЗПКТ-СЗСК'!AI170+'4. ГПП-УЗПКТ-СЗСК'!AI171+'4. ГПП-УЗПКТ-СЗСК'!AI172+'4. ГПП-УЗПКТ-СЗСК'!AI173+'1. ГПП-АГПЗ+'!AI67+0+'12. ГД Иркутск'!AI17+0+'13. ГД Шельф'!AI15+'10. ГД Ноябрьск'!AI38+'10. ГД Ноябрьск'!AI36+'15. КСПГ Портовая'!AI12+0+0+0</f>
        <v>1414.6</v>
      </c>
      <c r="AA474" s="687">
        <f>'2. ГПП-ОГХК'!AK293+'2. ГПП-ОГХК'!AK294+'2. ГПП-ОГХК'!AK295+'3. ГПП-СГПЗ'!AK54+'4. ГПП-УЗПКТ-СЗСК'!AK170+'4. ГПП-УЗПКТ-СЗСК'!AK171+'4. ГПП-УЗПКТ-СЗСК'!AK172+'4. ГПП-УЗПКТ-СЗСК'!AK173+'1. ГПП-АГПЗ+'!AK67+0+'12. ГД Иркутск'!AK17+0+'13. ГД Шельф'!AK15+'10. ГД Ноябрьск'!AK38+'10. ГД Ноябрьск'!AK36+'15. КСПГ Портовая'!AK12+0+0+0</f>
        <v>0</v>
      </c>
      <c r="AB474" s="687">
        <f t="shared" ref="AB474:AB487" si="907">IFERROR(AA474-Z474,"-")</f>
        <v>-1414.6</v>
      </c>
      <c r="AC474" s="688">
        <f t="shared" ref="AC474:AC487" si="908">IFERROR(AA474/Z474,"-")</f>
        <v>0</v>
      </c>
      <c r="AD474" s="687">
        <f t="shared" ref="AD474:AD487" si="909">AH474+AL474+AP474</f>
        <v>3933.1000000000004</v>
      </c>
      <c r="AE474" s="687">
        <f t="shared" ref="AE474:AE487" si="910">AI474+AM474+AQ474</f>
        <v>0</v>
      </c>
      <c r="AF474" s="687">
        <f t="shared" ref="AF474:AF487" si="911">IFERROR(AE474-AD474,"-")</f>
        <v>-3933.1000000000004</v>
      </c>
      <c r="AG474" s="688">
        <f t="shared" ref="AG474:AG487" si="912">IFERROR(AE474/AD474,"-")</f>
        <v>0</v>
      </c>
      <c r="AH474" s="687">
        <f>'2. ГПП-ОГХК'!AU293+'2. ГПП-ОГХК'!AU294+'2. ГПП-ОГХК'!AU295+'3. ГПП-СГПЗ'!AU54+'4. ГПП-УЗПКТ-СЗСК'!AU170+'4. ГПП-УЗПКТ-СЗСК'!AU171+'4. ГПП-УЗПКТ-СЗСК'!AU172+'4. ГПП-УЗПКТ-СЗСК'!AU173+'1. ГПП-АГПЗ+'!AU67+0+'12. ГД Иркутск'!AU17+0+'13. ГД Шельф'!AU15+'10. ГД Ноябрьск'!AU38+'10. ГД Ноябрьск'!AU36+'15. КСПГ Портовая'!AU12+0+0+0</f>
        <v>1348.5000000000002</v>
      </c>
      <c r="AI474" s="687">
        <f>'2. ГПП-ОГХК'!AW293+'2. ГПП-ОГХК'!AW294+'2. ГПП-ОГХК'!AW295+'3. ГПП-СГПЗ'!AW54+'4. ГПП-УЗПКТ-СЗСК'!AW170+'4. ГПП-УЗПКТ-СЗСК'!AW171+'4. ГПП-УЗПКТ-СЗСК'!AW172+'4. ГПП-УЗПКТ-СЗСК'!AW173+'1. ГПП-АГПЗ+'!AW67+0+'12. ГД Иркутск'!AW17+0+'13. ГД Шельф'!AW15+'10. ГД Ноябрьск'!AW38+'10. ГД Ноябрьск'!AW36+'15. КСПГ Портовая'!AW12+0+0+0</f>
        <v>0</v>
      </c>
      <c r="AJ474" s="687">
        <f t="shared" ref="AJ474:AJ487" si="913">IFERROR(AI474-AH474,"-")</f>
        <v>-1348.5000000000002</v>
      </c>
      <c r="AK474" s="688">
        <f t="shared" ref="AK474:AK487" si="914">IFERROR(AI474/AH474,"-")</f>
        <v>0</v>
      </c>
      <c r="AL474" s="687">
        <f>'2. ГПП-ОГХК'!BA293+'2. ГПП-ОГХК'!BA294+'2. ГПП-ОГХК'!BA295+'3. ГПП-СГПЗ'!BA54+'4. ГПП-УЗПКТ-СЗСК'!BA170+'4. ГПП-УЗПКТ-СЗСК'!BA171+'4. ГПП-УЗПКТ-СЗСК'!BA172+'4. ГПП-УЗПКТ-СЗСК'!BA173+'1. ГПП-АГПЗ+'!BA67+0+'12. ГД Иркутск'!BA17+0+'13. ГД Шельф'!BA15+'10. ГД Ноябрьск'!BA38+'10. ГД Ноябрьск'!BA36+'15. КСПГ Портовая'!BA12+0+0+0</f>
        <v>1355.7</v>
      </c>
      <c r="AM474" s="687">
        <f>'2. ГПП-ОГХК'!BC293+'2. ГПП-ОГХК'!BC294+'2. ГПП-ОГХК'!BC295+'3. ГПП-СГПЗ'!BC54+'4. ГПП-УЗПКТ-СЗСК'!BC170+'4. ГПП-УЗПКТ-СЗСК'!BC171+'4. ГПП-УЗПКТ-СЗСК'!BC172+'4. ГПП-УЗПКТ-СЗСК'!BC173+'1. ГПП-АГПЗ+'!BC67+0+'12. ГД Иркутск'!BC17+0+'13. ГД Шельф'!BC15+'10. ГД Ноябрьск'!BC38+'10. ГД Ноябрьск'!BC36+'15. КСПГ Портовая'!BC12+0+0+0</f>
        <v>0</v>
      </c>
      <c r="AN474" s="687">
        <f t="shared" ref="AN474:AN487" si="915">IFERROR(AM474-AL474,"-")</f>
        <v>-1355.7</v>
      </c>
      <c r="AO474" s="688">
        <f t="shared" ref="AO474:AO487" si="916">IFERROR(AM474/AL474,"-")</f>
        <v>0</v>
      </c>
      <c r="AP474" s="687">
        <f>'2. ГПП-ОГХК'!BG293+'2. ГПП-ОГХК'!BG294+'2. ГПП-ОГХК'!BG295+'3. ГПП-СГПЗ'!BG54+'4. ГПП-УЗПКТ-СЗСК'!BG170+'4. ГПП-УЗПКТ-СЗСК'!BG171+'4. ГПП-УЗПКТ-СЗСК'!BG172+'4. ГПП-УЗПКТ-СЗСК'!BG173+'1. ГПП-АГПЗ+'!BG67+0+'12. ГД Иркутск'!BG17+0+'13. ГД Шельф'!BG15+'10. ГД Ноябрьск'!BG38+'10. ГД Ноябрьск'!BG36+'15. КСПГ Портовая'!BG12+0+0+0</f>
        <v>1228.9000000000001</v>
      </c>
      <c r="AQ474" s="687">
        <f>'2. ГПП-ОГХК'!BI293+'2. ГПП-ОГХК'!BI294+'2. ГПП-ОГХК'!BI295+'3. ГПП-СГПЗ'!BI54+'4. ГПП-УЗПКТ-СЗСК'!BI170+'4. ГПП-УЗПКТ-СЗСК'!BI171+'4. ГПП-УЗПКТ-СЗСК'!BI172+'4. ГПП-УЗПКТ-СЗСК'!BI173+'1. ГПП-АГПЗ+'!BI67+0+'12. ГД Иркутск'!BI17+0+'13. ГД Шельф'!BI15+'10. ГД Ноябрьск'!BI38+'10. ГД Ноябрьск'!BI36+'15. КСПГ Портовая'!BI12+0+0+0</f>
        <v>0</v>
      </c>
      <c r="AR474" s="687">
        <f t="shared" ref="AR474:AR487" si="917">IFERROR(AQ474-AP474,"-")</f>
        <v>-1228.9000000000001</v>
      </c>
      <c r="AS474" s="688">
        <f t="shared" ref="AS474:AS487" si="918">IFERROR(AQ474/AP474,"-")</f>
        <v>0</v>
      </c>
      <c r="AT474" s="687">
        <f t="shared" ref="AT474:AT487" si="919">AX474+BB474+BF474</f>
        <v>3839.1000000000004</v>
      </c>
      <c r="AU474" s="687">
        <f t="shared" ref="AU474:AU487" si="920">AY474+BC474+BG474</f>
        <v>0</v>
      </c>
      <c r="AV474" s="687">
        <f t="shared" ref="AV474:AV487" si="921">IFERROR(AU474-AT474,"-")</f>
        <v>-3839.1000000000004</v>
      </c>
      <c r="AW474" s="688">
        <f t="shared" ref="AW474:AW487" si="922">IFERROR(AU474/AT474,"-")</f>
        <v>0</v>
      </c>
      <c r="AX474" s="687">
        <f>'2. ГПП-ОГХК'!BS293+'2. ГПП-ОГХК'!BS294+'2. ГПП-ОГХК'!BS295+'3. ГПП-СГПЗ'!BS54+'4. ГПП-УЗПКТ-СЗСК'!BS170+'4. ГПП-УЗПКТ-СЗСК'!BS171+'4. ГПП-УЗПКТ-СЗСК'!BS172+'4. ГПП-УЗПКТ-СЗСК'!BS173+'1. ГПП-АГПЗ+'!BS67+0+'12. ГД Иркутск'!BS17+0+'13. ГД Шельф'!BS15+'10. ГД Ноябрьск'!BS38+'10. ГД Ноябрьск'!BS36+'15. КСПГ Портовая'!BS12+0+0+0</f>
        <v>1233.8999999999999</v>
      </c>
      <c r="AY474" s="687">
        <f>'2. ГПП-ОГХК'!BU293+'2. ГПП-ОГХК'!BU294+'2. ГПП-ОГХК'!BU295+'3. ГПП-СГПЗ'!BU54+'4. ГПП-УЗПКТ-СЗСК'!BU170+'4. ГПП-УЗПКТ-СЗСК'!BU171+'4. ГПП-УЗПКТ-СЗСК'!BU172+'4. ГПП-УЗПКТ-СЗСК'!BU173+'1. ГПП-АГПЗ+'!BU67+0+'12. ГД Иркутск'!BU17+0+'13. ГД Шельф'!BU15+'10. ГД Ноябрьск'!BU38+'10. ГД Ноябрьск'!BU36+'15. КСПГ Портовая'!BU12+0+0+0</f>
        <v>0</v>
      </c>
      <c r="AZ474" s="687">
        <f t="shared" ref="AZ474:AZ487" si="923">IFERROR(AY474-AX474,"-")</f>
        <v>-1233.8999999999999</v>
      </c>
      <c r="BA474" s="688">
        <f t="shared" ref="BA474:BA487" si="924">IFERROR(AY474/AX474,"-")</f>
        <v>0</v>
      </c>
      <c r="BB474" s="687">
        <f>'2. ГПП-ОГХК'!BY293+'2. ГПП-ОГХК'!BY294+'2. ГПП-ОГХК'!BY295+'3. ГПП-СГПЗ'!BY54+'4. ГПП-УЗПКТ-СЗСК'!BY170+'4. ГПП-УЗПКТ-СЗСК'!BY171+'4. ГПП-УЗПКТ-СЗСК'!BY172+'4. ГПП-УЗПКТ-СЗСК'!BY173+'1. ГПП-АГПЗ+'!BY67+0+'12. ГД Иркутск'!BY17+0+'13. ГД Шельф'!BY15+'10. ГД Ноябрьск'!BY38+'10. ГД Ноябрьск'!BY36+'15. КСПГ Портовая'!BY12+0+0+0</f>
        <v>1332.2000000000003</v>
      </c>
      <c r="BC474" s="687">
        <f>'2. ГПП-ОГХК'!CA293+'2. ГПП-ОГХК'!CA294+'2. ГПП-ОГХК'!CA295+'3. ГПП-СГПЗ'!CA54+'4. ГПП-УЗПКТ-СЗСК'!CA170+'4. ГПП-УЗПКТ-СЗСК'!CA171+'4. ГПП-УЗПКТ-СЗСК'!CA172+'4. ГПП-УЗПКТ-СЗСК'!CA173+'1. ГПП-АГПЗ+'!CA67+0+'12. ГД Иркутск'!CA17+0+'13. ГД Шельф'!CA15+'10. ГД Ноябрьск'!CA38+'10. ГД Ноябрьск'!CA36+'15. КСПГ Портовая'!CA12+0+0+0</f>
        <v>0</v>
      </c>
      <c r="BD474" s="687">
        <f t="shared" ref="BD474:BD487" si="925">IFERROR(BC474-BB474,"-")</f>
        <v>-1332.2000000000003</v>
      </c>
      <c r="BE474" s="688">
        <f t="shared" ref="BE474:BE487" si="926">IFERROR(BC474/BB474,"-")</f>
        <v>0</v>
      </c>
      <c r="BF474" s="687">
        <f>'2. ГПП-ОГХК'!CE293+'2. ГПП-ОГХК'!CE294+'2. ГПП-ОГХК'!CE295+'3. ГПП-СГПЗ'!CE54+'4. ГПП-УЗПКТ-СЗСК'!CE170+'4. ГПП-УЗПКТ-СЗСК'!CE171+'4. ГПП-УЗПКТ-СЗСК'!CE172+'4. ГПП-УЗПКТ-СЗСК'!CE173+'1. ГПП-АГПЗ+'!CE67+0+'12. ГД Иркутск'!CE17+0+'13. ГД Шельф'!CE15+'10. ГД Ноябрьск'!CE38+'10. ГД Ноябрьск'!CE36+'15. КСПГ Портовая'!CE12+0+0+0</f>
        <v>1273</v>
      </c>
      <c r="BG474" s="687">
        <f>'2. ГПП-ОГХК'!CG293+'2. ГПП-ОГХК'!CG294+'2. ГПП-ОГХК'!CG295+'3. ГПП-СГПЗ'!CG54+'4. ГПП-УЗПКТ-СЗСК'!CG170+'4. ГПП-УЗПКТ-СЗСК'!CG171+'4. ГПП-УЗПКТ-СЗСК'!CG172+'4. ГПП-УЗПКТ-СЗСК'!CG173+'1. ГПП-АГПЗ+'!CG67+0+'12. ГД Иркутск'!CG17+0+'13. ГД Шельф'!CG15+'10. ГД Ноябрьск'!CG38+'10. ГД Ноябрьск'!CG36+'15. КСПГ Портовая'!CG12+0+0+0</f>
        <v>0</v>
      </c>
      <c r="BH474" s="687">
        <f t="shared" ref="BH474:BH487" si="927">IFERROR(BG474-BF474,"-")</f>
        <v>-1273</v>
      </c>
      <c r="BI474" s="688">
        <f t="shared" ref="BI474:BI487" si="928">IFERROR(BG474/BF474,"-")</f>
        <v>0</v>
      </c>
      <c r="BJ474" s="687">
        <f t="shared" ref="BJ474:BJ487" si="929">BN474+BR474+BV474</f>
        <v>4305.2</v>
      </c>
      <c r="BK474" s="687">
        <f t="shared" ref="BK474:BK487" si="930">BO474+BS474+BW474</f>
        <v>0</v>
      </c>
      <c r="BL474" s="687">
        <f t="shared" ref="BL474:BL487" si="931">IFERROR(BK474-BJ474,"-")</f>
        <v>-4305.2</v>
      </c>
      <c r="BM474" s="688">
        <f t="shared" ref="BM474:BM487" si="932">IFERROR(BK474/BJ474,"-")</f>
        <v>0</v>
      </c>
      <c r="BN474" s="687">
        <f>'2. ГПП-ОГХК'!CQ293+'2. ГПП-ОГХК'!CQ294+'2. ГПП-ОГХК'!CQ295+'3. ГПП-СГПЗ'!CQ54+'4. ГПП-УЗПКТ-СЗСК'!CQ170+'4. ГПП-УЗПКТ-СЗСК'!CQ171+'4. ГПП-УЗПКТ-СЗСК'!CQ172+'4. ГПП-УЗПКТ-СЗСК'!CQ173+'1. ГПП-АГПЗ+'!CQ67+0+'12. ГД Иркутск'!CQ17+0+'13. ГД Шельф'!CQ15+'10. ГД Ноябрьск'!CQ38+'10. ГД Ноябрьск'!CQ36+'15. КСПГ Портовая'!CQ12+0+0+0</f>
        <v>1448.0999999999997</v>
      </c>
      <c r="BO474" s="687">
        <f>'2. ГПП-ОГХК'!CS293+'2. ГПП-ОГХК'!CS294+'2. ГПП-ОГХК'!CS295+'3. ГПП-СГПЗ'!CS54+'4. ГПП-УЗПКТ-СЗСК'!CS170+'4. ГПП-УЗПКТ-СЗСК'!CS171+'4. ГПП-УЗПКТ-СЗСК'!CS172+'4. ГПП-УЗПКТ-СЗСК'!CS173+'1. ГПП-АГПЗ+'!CS67+0+'12. ГД Иркутск'!CS17+0+'13. ГД Шельф'!CS15+'10. ГД Ноябрьск'!CS38+'10. ГД Ноябрьск'!CS36+'15. КСПГ Портовая'!CS12+0+0+0</f>
        <v>0</v>
      </c>
      <c r="BP474" s="687">
        <f t="shared" ref="BP474:BP487" si="933">IFERROR(BO474-BN474,"-")</f>
        <v>-1448.0999999999997</v>
      </c>
      <c r="BQ474" s="688">
        <f t="shared" ref="BQ474:BQ487" si="934">IFERROR(BO474/BN474,"-")</f>
        <v>0</v>
      </c>
      <c r="BR474" s="687">
        <f>'2. ГПП-ОГХК'!CW293+'2. ГПП-ОГХК'!CW294+'2. ГПП-ОГХК'!CW295+'3. ГПП-СГПЗ'!CW54+'4. ГПП-УЗПКТ-СЗСК'!CW170+'4. ГПП-УЗПКТ-СЗСК'!CW171+'4. ГПП-УЗПКТ-СЗСК'!CW172+'4. ГПП-УЗПКТ-СЗСК'!CW173+'1. ГПП-АГПЗ+'!CW67+0+'12. ГД Иркутск'!CW17+0+'13. ГД Шельф'!CW15+'10. ГД Ноябрьск'!CW38+'10. ГД Ноябрьск'!CW36+'15. КСПГ Портовая'!CW12+0+0+0</f>
        <v>1400.1</v>
      </c>
      <c r="BS474" s="687">
        <f>'2. ГПП-ОГХК'!CY293+'2. ГПП-ОГХК'!CY294+'2. ГПП-ОГХК'!CY295+'3. ГПП-СГПЗ'!CY54+'4. ГПП-УЗПКТ-СЗСК'!CY170+'4. ГПП-УЗПКТ-СЗСК'!CY171+'4. ГПП-УЗПКТ-СЗСК'!CY172+'4. ГПП-УЗПКТ-СЗСК'!CY173+'1. ГПП-АГПЗ+'!CY67+0+'12. ГД Иркутск'!CY17+0+'13. ГД Шельф'!CY15+'10. ГД Ноябрьск'!CY38+'10. ГД Ноябрьск'!CY36+'15. КСПГ Портовая'!CY12+0+0+0</f>
        <v>0</v>
      </c>
      <c r="BT474" s="687">
        <f t="shared" ref="BT474:BT487" si="935">IFERROR(BS474-BR474,"-")</f>
        <v>-1400.1</v>
      </c>
      <c r="BU474" s="688">
        <f t="shared" ref="BU474:BU487" si="936">IFERROR(BS474/BR474,"-")</f>
        <v>0</v>
      </c>
      <c r="BV474" s="687">
        <f>'2. ГПП-ОГХК'!DC293+'2. ГПП-ОГХК'!DC294+'2. ГПП-ОГХК'!DC295+'3. ГПП-СГПЗ'!DC54+'4. ГПП-УЗПКТ-СЗСК'!DC170+'4. ГПП-УЗПКТ-СЗСК'!DC171+'4. ГПП-УЗПКТ-СЗСК'!DC172+'4. ГПП-УЗПКТ-СЗСК'!DC173+'1. ГПП-АГПЗ+'!DC67+0+'12. ГД Иркутск'!DC17+0+'13. ГД Шельф'!DC15+'10. ГД Ноябрьск'!DC38+'10. ГД Ноябрьск'!DC36+'15. КСПГ Портовая'!DC12+0+0+0</f>
        <v>1457</v>
      </c>
      <c r="BW474" s="687">
        <f>'2. ГПП-ОГХК'!DE293+'2. ГПП-ОГХК'!DE294+'2. ГПП-ОГХК'!DE295+'3. ГПП-СГПЗ'!DE54+'4. ГПП-УЗПКТ-СЗСК'!DE170+'4. ГПП-УЗПКТ-СЗСК'!DE171+'4. ГПП-УЗПКТ-СЗСК'!DE172+'4. ГПП-УЗПКТ-СЗСК'!DE173+'1. ГПП-АГПЗ+'!DE67+0+'12. ГД Иркутск'!DE17+0+'13. ГД Шельф'!DE15+'10. ГД Ноябрьск'!DE38+'10. ГД Ноябрьск'!DE36+'15. КСПГ Портовая'!DE12+0+0+0</f>
        <v>0</v>
      </c>
      <c r="BX474" s="687">
        <f t="shared" ref="BX474:BX487" si="937">IFERROR(BW474-BV474,"-")</f>
        <v>-1457</v>
      </c>
      <c r="BY474" s="688">
        <f t="shared" ref="BY474:BY487" si="938">IFERROR(BW474/BV474,"-")</f>
        <v>0</v>
      </c>
    </row>
    <row r="475" spans="2:77" ht="20.100000000000001" customHeight="1">
      <c r="C475" s="424" t="s">
        <v>173</v>
      </c>
      <c r="D475" s="528"/>
      <c r="E475" s="528"/>
      <c r="F475" s="529"/>
      <c r="G475" s="530" t="s">
        <v>578</v>
      </c>
      <c r="H475" s="530"/>
      <c r="I475" s="446" t="s">
        <v>169</v>
      </c>
      <c r="J475" s="687">
        <f t="shared" si="895"/>
        <v>12145.5</v>
      </c>
      <c r="K475" s="687">
        <f t="shared" si="896"/>
        <v>0</v>
      </c>
      <c r="L475" s="687">
        <f t="shared" si="897"/>
        <v>-12145.5</v>
      </c>
      <c r="M475" s="688">
        <f t="shared" si="898"/>
        <v>0</v>
      </c>
      <c r="N475" s="687">
        <f t="shared" si="899"/>
        <v>3175.3</v>
      </c>
      <c r="O475" s="687">
        <f t="shared" si="900"/>
        <v>0</v>
      </c>
      <c r="P475" s="687">
        <f t="shared" si="901"/>
        <v>-3175.3</v>
      </c>
      <c r="Q475" s="688">
        <f t="shared" si="902"/>
        <v>0</v>
      </c>
      <c r="R475" s="687">
        <f>'2. ГПП-ОГХК'!W293+'2. ГПП-ОГХК'!W294+'2. ГПП-ОГХК'!W295+'3. ГПП-СГПЗ'!W54+'4. ГПП-УЗПКТ-СЗСК'!W170+'4. ГПП-УЗПКТ-СЗСК'!W171+'4. ГПП-УЗПКТ-СЗСК'!W172+'4. ГПП-УЗПКТ-СЗСК'!W173+'1. ГПП-АГПЗ+'!W67</f>
        <v>1097.1000000000001</v>
      </c>
      <c r="S475" s="687">
        <f>'2. ГПП-ОГХК'!Y293+'2. ГПП-ОГХК'!Y294+'2. ГПП-ОГХК'!Y295+'3. ГПП-СГПЗ'!Y54+'4. ГПП-УЗПКТ-СЗСК'!Y170+'4. ГПП-УЗПКТ-СЗСК'!Y171+'4. ГПП-УЗПКТ-СЗСК'!Y172+'4. ГПП-УЗПКТ-СЗСК'!Y173+'1. ГПП-АГПЗ+'!Y67</f>
        <v>0</v>
      </c>
      <c r="T475" s="687">
        <f t="shared" si="903"/>
        <v>-1097.1000000000001</v>
      </c>
      <c r="U475" s="688">
        <f t="shared" si="904"/>
        <v>0</v>
      </c>
      <c r="V475" s="687">
        <f>'2. ГПП-ОГХК'!AC293+'2. ГПП-ОГХК'!AC294+'2. ГПП-ОГХК'!AC295+'3. ГПП-СГПЗ'!AC54+'4. ГПП-УЗПКТ-СЗСК'!AC170+'4. ГПП-УЗПКТ-СЗСК'!AC171+'4. ГПП-УЗПКТ-СЗСК'!AC172+'4. ГПП-УЗПКТ-СЗСК'!AC173+'1. ГПП-АГПЗ+'!AC67</f>
        <v>987.9</v>
      </c>
      <c r="W475" s="687">
        <f>'2. ГПП-ОГХК'!AE293+'2. ГПП-ОГХК'!AE294+'2. ГПП-ОГХК'!AE295+'3. ГПП-СГПЗ'!AE54+'4. ГПП-УЗПКТ-СЗСК'!AE170+'4. ГПП-УЗПКТ-СЗСК'!AE171+'4. ГПП-УЗПКТ-СЗСК'!AE172+'4. ГПП-УЗПКТ-СЗСК'!AE173+'1. ГПП-АГПЗ+'!AE67</f>
        <v>0</v>
      </c>
      <c r="X475" s="687">
        <f t="shared" si="905"/>
        <v>-987.9</v>
      </c>
      <c r="Y475" s="688">
        <f t="shared" si="906"/>
        <v>0</v>
      </c>
      <c r="Z475" s="687">
        <f>'2. ГПП-ОГХК'!AI293+'2. ГПП-ОГХК'!AI294+'2. ГПП-ОГХК'!AI295+'3. ГПП-СГПЗ'!AI54+'4. ГПП-УЗПКТ-СЗСК'!AI170+'4. ГПП-УЗПКТ-СЗСК'!AI171+'4. ГПП-УЗПКТ-СЗСК'!AI172+'4. ГПП-УЗПКТ-СЗСК'!AI173+'1. ГПП-АГПЗ+'!AI67</f>
        <v>1090.3</v>
      </c>
      <c r="AA475" s="687">
        <f>'2. ГПП-ОГХК'!AK293+'2. ГПП-ОГХК'!AK294+'2. ГПП-ОГХК'!AK295+'3. ГПП-СГПЗ'!AK54+'4. ГПП-УЗПКТ-СЗСК'!AK170+'4. ГПП-УЗПКТ-СЗСК'!AK171+'4. ГПП-УЗПКТ-СЗСК'!AK172+'4. ГПП-УЗПКТ-СЗСК'!AK173+'1. ГПП-АГПЗ+'!AK67</f>
        <v>0</v>
      </c>
      <c r="AB475" s="687">
        <f t="shared" si="907"/>
        <v>-1090.3</v>
      </c>
      <c r="AC475" s="688">
        <f t="shared" si="908"/>
        <v>0</v>
      </c>
      <c r="AD475" s="687">
        <f t="shared" si="909"/>
        <v>2897.8</v>
      </c>
      <c r="AE475" s="687">
        <f t="shared" si="910"/>
        <v>0</v>
      </c>
      <c r="AF475" s="687">
        <f t="shared" si="911"/>
        <v>-2897.8</v>
      </c>
      <c r="AG475" s="688">
        <f t="shared" si="912"/>
        <v>0</v>
      </c>
      <c r="AH475" s="687">
        <f>'2. ГПП-ОГХК'!AU293+'2. ГПП-ОГХК'!AU294+'2. ГПП-ОГХК'!AU295+'3. ГПП-СГПЗ'!AU54+'4. ГПП-УЗПКТ-СЗСК'!AU170+'4. ГПП-УЗПКТ-СЗСК'!AU171+'4. ГПП-УЗПКТ-СЗСК'!AU172+'4. ГПП-УЗПКТ-СЗСК'!AU173+'1. ГПП-АГПЗ+'!AU67</f>
        <v>1006.8000000000001</v>
      </c>
      <c r="AI475" s="687">
        <f>'2. ГПП-ОГХК'!AW293+'2. ГПП-ОГХК'!AW294+'2. ГПП-ОГХК'!AW295+'3. ГПП-СГПЗ'!AW54+'4. ГПП-УЗПКТ-СЗСК'!AW170+'4. ГПП-УЗПКТ-СЗСК'!AW171+'4. ГПП-УЗПКТ-СЗСК'!AW172+'4. ГПП-УЗПКТ-СЗСК'!AW173+'1. ГПП-АГПЗ+'!AW67</f>
        <v>0</v>
      </c>
      <c r="AJ475" s="687">
        <f t="shared" si="913"/>
        <v>-1006.8000000000001</v>
      </c>
      <c r="AK475" s="688">
        <f t="shared" si="914"/>
        <v>0</v>
      </c>
      <c r="AL475" s="687">
        <f>'2. ГПП-ОГХК'!BA293+'2. ГПП-ОГХК'!BA294+'2. ГПП-ОГХК'!BA295+'3. ГПП-СГПЗ'!BA54+'4. ГПП-УЗПКТ-СЗСК'!BA170+'4. ГПП-УЗПКТ-СЗСК'!BA171+'4. ГПП-УЗПКТ-СЗСК'!BA172+'4. ГПП-УЗПКТ-СЗСК'!BA173+'1. ГПП-АГПЗ+'!BA67</f>
        <v>994.7</v>
      </c>
      <c r="AM475" s="687">
        <f>'2. ГПП-ОГХК'!BC293+'2. ГПП-ОГХК'!BC294+'2. ГПП-ОГХК'!BC295+'3. ГПП-СГПЗ'!BC54+'4. ГПП-УЗПКТ-СЗСК'!BC170+'4. ГПП-УЗПКТ-СЗСК'!BC171+'4. ГПП-УЗПКТ-СЗСК'!BC172+'4. ГПП-УЗПКТ-СЗСК'!BC173+'1. ГПП-АГПЗ+'!BC67</f>
        <v>0</v>
      </c>
      <c r="AN475" s="687">
        <f t="shared" si="915"/>
        <v>-994.7</v>
      </c>
      <c r="AO475" s="688">
        <f t="shared" si="916"/>
        <v>0</v>
      </c>
      <c r="AP475" s="687">
        <f>'2. ГПП-ОГХК'!BG293+'2. ГПП-ОГХК'!BG294+'2. ГПП-ОГХК'!BG295+'3. ГПП-СГПЗ'!BG54+'4. ГПП-УЗПКТ-СЗСК'!BG170+'4. ГПП-УЗПКТ-СЗСК'!BG171+'4. ГПП-УЗПКТ-СЗСК'!BG172+'4. ГПП-УЗПКТ-СЗСК'!BG173+'1. ГПП-АГПЗ+'!BG67</f>
        <v>896.30000000000007</v>
      </c>
      <c r="AQ475" s="687">
        <f>'2. ГПП-ОГХК'!BI293+'2. ГПП-ОГХК'!BI294+'2. ГПП-ОГХК'!BI295+'3. ГПП-СГПЗ'!BI54+'4. ГПП-УЗПКТ-СЗСК'!BI170+'4. ГПП-УЗПКТ-СЗСК'!BI171+'4. ГПП-УЗПКТ-СЗСК'!BI172+'4. ГПП-УЗПКТ-СЗСК'!BI173+'1. ГПП-АГПЗ+'!BI67</f>
        <v>0</v>
      </c>
      <c r="AR475" s="687">
        <f t="shared" si="917"/>
        <v>-896.30000000000007</v>
      </c>
      <c r="AS475" s="688">
        <f t="shared" si="918"/>
        <v>0</v>
      </c>
      <c r="AT475" s="687">
        <f t="shared" si="919"/>
        <v>2840.5</v>
      </c>
      <c r="AU475" s="687">
        <f t="shared" si="920"/>
        <v>0</v>
      </c>
      <c r="AV475" s="687">
        <f t="shared" si="921"/>
        <v>-2840.5</v>
      </c>
      <c r="AW475" s="688">
        <f t="shared" si="922"/>
        <v>0</v>
      </c>
      <c r="AX475" s="687">
        <f>'2. ГПП-ОГХК'!BS293+'2. ГПП-ОГХК'!BS294+'2. ГПП-ОГХК'!BS295+'3. ГПП-СГПЗ'!BS54+'4. ГПП-УЗПКТ-СЗСК'!BS170+'4. ГПП-УЗПКТ-СЗСК'!BS171+'4. ГПП-УЗПКТ-СЗСК'!BS172+'4. ГПП-УЗПКТ-СЗСК'!BS173+'1. ГПП-АГПЗ+'!BS67</f>
        <v>878.99999999999989</v>
      </c>
      <c r="AY475" s="687">
        <f>'2. ГПП-ОГХК'!BU293+'2. ГПП-ОГХК'!BU294+'2. ГПП-ОГХК'!BU295+'3. ГПП-СГПЗ'!BU54+'4. ГПП-УЗПКТ-СЗСК'!BU170+'4. ГПП-УЗПКТ-СЗСК'!BU171+'4. ГПП-УЗПКТ-СЗСК'!BU172+'4. ГПП-УЗПКТ-СЗСК'!BU173+'1. ГПП-АГПЗ+'!BU67</f>
        <v>0</v>
      </c>
      <c r="AZ475" s="687">
        <f t="shared" si="923"/>
        <v>-878.99999999999989</v>
      </c>
      <c r="BA475" s="688">
        <f t="shared" si="924"/>
        <v>0</v>
      </c>
      <c r="BB475" s="687">
        <f>'2. ГПП-ОГХК'!BY293+'2. ГПП-ОГХК'!BY294+'2. ГПП-ОГХК'!BY295+'3. ГПП-СГПЗ'!BY54+'4. ГПП-УЗПКТ-СЗСК'!BY170+'4. ГПП-УЗПКТ-СЗСК'!BY171+'4. ГПП-УЗПКТ-СЗСК'!BY172+'4. ГПП-УЗПКТ-СЗСК'!BY173+'1. ГПП-АГПЗ+'!BY67</f>
        <v>976.80000000000007</v>
      </c>
      <c r="BC475" s="687">
        <f>'2. ГПП-ОГХК'!CA293+'2. ГПП-ОГХК'!CA294+'2. ГПП-ОГХК'!CA295+'3. ГПП-СГПЗ'!CA54+'4. ГПП-УЗПКТ-СЗСК'!CA170+'4. ГПП-УЗПКТ-СЗСК'!CA171+'4. ГПП-УЗПКТ-СЗСК'!CA172+'4. ГПП-УЗПКТ-СЗСК'!CA173+'1. ГПП-АГПЗ+'!CA67</f>
        <v>0</v>
      </c>
      <c r="BD475" s="687">
        <f t="shared" si="925"/>
        <v>-976.80000000000007</v>
      </c>
      <c r="BE475" s="688">
        <f t="shared" si="926"/>
        <v>0</v>
      </c>
      <c r="BF475" s="687">
        <f>'2. ГПП-ОГХК'!CE293+'2. ГПП-ОГХК'!CE294+'2. ГПП-ОГХК'!CE295+'3. ГПП-СГПЗ'!CE54+'4. ГПП-УЗПКТ-СЗСК'!CE170+'4. ГПП-УЗПКТ-СЗСК'!CE171+'4. ГПП-УЗПКТ-СЗСК'!CE172+'4. ГПП-УЗПКТ-СЗСК'!CE173+'1. ГПП-АГПЗ+'!CE67</f>
        <v>984.7</v>
      </c>
      <c r="BG475" s="687">
        <f>'2. ГПП-ОГХК'!CG293+'2. ГПП-ОГХК'!CG294+'2. ГПП-ОГХК'!CG295+'3. ГПП-СГПЗ'!CG54+'4. ГПП-УЗПКТ-СЗСК'!CG170+'4. ГПП-УЗПКТ-СЗСК'!CG171+'4. ГПП-УЗПКТ-СЗСК'!CG172+'4. ГПП-УЗПКТ-СЗСК'!CG173+'1. ГПП-АГПЗ+'!CG67</f>
        <v>0</v>
      </c>
      <c r="BH475" s="687">
        <f t="shared" si="927"/>
        <v>-984.7</v>
      </c>
      <c r="BI475" s="688">
        <f t="shared" si="928"/>
        <v>0</v>
      </c>
      <c r="BJ475" s="687">
        <f t="shared" si="929"/>
        <v>3231.8999999999996</v>
      </c>
      <c r="BK475" s="687">
        <f t="shared" si="930"/>
        <v>0</v>
      </c>
      <c r="BL475" s="687">
        <f t="shared" si="931"/>
        <v>-3231.8999999999996</v>
      </c>
      <c r="BM475" s="688">
        <f t="shared" si="932"/>
        <v>0</v>
      </c>
      <c r="BN475" s="687">
        <f>'2. ГПП-ОГХК'!CQ293+'2. ГПП-ОГХК'!CQ294+'2. ГПП-ОГХК'!CQ295+'3. ГПП-СГПЗ'!CQ54+'4. ГПП-УЗПКТ-СЗСК'!CQ170+'4. ГПП-УЗПКТ-СЗСК'!CQ171+'4. ГПП-УЗПКТ-СЗСК'!CQ172+'4. ГПП-УЗПКТ-СЗСК'!CQ173+'1. ГПП-АГПЗ+'!CQ67</f>
        <v>1086.2</v>
      </c>
      <c r="BO475" s="687">
        <f>'2. ГПП-ОГХК'!CS293+'2. ГПП-ОГХК'!CS294+'2. ГПП-ОГХК'!CS295+'3. ГПП-СГПЗ'!CS54+'4. ГПП-УЗПКТ-СЗСК'!CS170+'4. ГПП-УЗПКТ-СЗСК'!CS171+'4. ГПП-УЗПКТ-СЗСК'!CS172+'4. ГПП-УЗПКТ-СЗСК'!CS173+'1. ГПП-АГПЗ+'!CS67</f>
        <v>0</v>
      </c>
      <c r="BP475" s="687">
        <f t="shared" si="933"/>
        <v>-1086.2</v>
      </c>
      <c r="BQ475" s="688">
        <f t="shared" si="934"/>
        <v>0</v>
      </c>
      <c r="BR475" s="687">
        <f>'2. ГПП-ОГХК'!CW293+'2. ГПП-ОГХК'!CW294+'2. ГПП-ОГХК'!CW295+'3. ГПП-СГПЗ'!CW54+'4. ГПП-УЗПКТ-СЗСК'!CW170+'4. ГПП-УЗПКТ-СЗСК'!CW171+'4. ГПП-УЗПКТ-СЗСК'!CW172+'4. ГПП-УЗПКТ-СЗСК'!CW173+'1. ГПП-АГПЗ+'!CW67</f>
        <v>1052.8999999999999</v>
      </c>
      <c r="BS475" s="687">
        <f>'2. ГПП-ОГХК'!CY293+'2. ГПП-ОГХК'!CY294+'2. ГПП-ОГХК'!CY295+'3. ГПП-СГПЗ'!CY54+'4. ГПП-УЗПКТ-СЗСК'!CY170+'4. ГПП-УЗПКТ-СЗСК'!CY171+'4. ГПП-УЗПКТ-СЗСК'!CY172+'4. ГПП-УЗПКТ-СЗСК'!CY173+'1. ГПП-АГПЗ+'!CY67</f>
        <v>0</v>
      </c>
      <c r="BT475" s="687">
        <f t="shared" si="935"/>
        <v>-1052.8999999999999</v>
      </c>
      <c r="BU475" s="688">
        <f t="shared" si="936"/>
        <v>0</v>
      </c>
      <c r="BV475" s="687">
        <f>'2. ГПП-ОГХК'!DC293+'2. ГПП-ОГХК'!DC294+'2. ГПП-ОГХК'!DC295+'3. ГПП-СГПЗ'!DC54+'4. ГПП-УЗПКТ-СЗСК'!DC170+'4. ГПП-УЗПКТ-СЗСК'!DC171+'4. ГПП-УЗПКТ-СЗСК'!DC172+'4. ГПП-УЗПКТ-СЗСК'!DC173+'1. ГПП-АГПЗ+'!DC67</f>
        <v>1092.8</v>
      </c>
      <c r="BW475" s="687">
        <f>'2. ГПП-ОГХК'!DE293+'2. ГПП-ОГХК'!DE294+'2. ГПП-ОГХК'!DE295+'3. ГПП-СГПЗ'!DE54+'4. ГПП-УЗПКТ-СЗСК'!DE170+'4. ГПП-УЗПКТ-СЗСК'!DE171+'4. ГПП-УЗПКТ-СЗСК'!DE172+'4. ГПП-УЗПКТ-СЗСК'!DE173+'1. ГПП-АГПЗ+'!DE67</f>
        <v>0</v>
      </c>
      <c r="BX475" s="687">
        <f t="shared" si="937"/>
        <v>-1092.8</v>
      </c>
      <c r="BY475" s="688">
        <f t="shared" si="938"/>
        <v>0</v>
      </c>
    </row>
    <row r="476" spans="2:77" ht="20.100000000000001" customHeight="1">
      <c r="C476" s="436" t="s">
        <v>101</v>
      </c>
      <c r="D476" s="528"/>
      <c r="E476" s="528"/>
      <c r="F476" s="529"/>
      <c r="G476" s="530" t="s">
        <v>559</v>
      </c>
      <c r="H476" s="530"/>
      <c r="I476" s="691" t="s">
        <v>169</v>
      </c>
      <c r="J476" s="687">
        <f t="shared" si="895"/>
        <v>2381.6999999999998</v>
      </c>
      <c r="K476" s="687">
        <f t="shared" si="896"/>
        <v>0</v>
      </c>
      <c r="L476" s="687">
        <f t="shared" si="897"/>
        <v>-2381.6999999999998</v>
      </c>
      <c r="M476" s="688">
        <f t="shared" si="898"/>
        <v>0</v>
      </c>
      <c r="N476" s="687">
        <f t="shared" si="899"/>
        <v>597.79999999999995</v>
      </c>
      <c r="O476" s="687">
        <f t="shared" si="900"/>
        <v>0</v>
      </c>
      <c r="P476" s="687">
        <f t="shared" si="901"/>
        <v>-597.79999999999995</v>
      </c>
      <c r="Q476" s="688">
        <f t="shared" si="902"/>
        <v>0</v>
      </c>
      <c r="R476" s="687">
        <f>'1. ГПП-АГПЗ+'!W67</f>
        <v>205.8</v>
      </c>
      <c r="S476" s="687">
        <f>'1. ГПП-АГПЗ+'!Y67</f>
        <v>0</v>
      </c>
      <c r="T476" s="687">
        <f t="shared" si="903"/>
        <v>-205.8</v>
      </c>
      <c r="U476" s="688">
        <f t="shared" si="904"/>
        <v>0</v>
      </c>
      <c r="V476" s="687">
        <f>'1. ГПП-АГПЗ+'!AC67</f>
        <v>186</v>
      </c>
      <c r="W476" s="687">
        <f>'1. ГПП-АГПЗ+'!AE67</f>
        <v>0</v>
      </c>
      <c r="X476" s="687">
        <f t="shared" si="905"/>
        <v>-186</v>
      </c>
      <c r="Y476" s="688">
        <f t="shared" si="906"/>
        <v>0</v>
      </c>
      <c r="Z476" s="687">
        <f>'1. ГПП-АГПЗ+'!AI67</f>
        <v>206</v>
      </c>
      <c r="AA476" s="687">
        <f>'1. ГПП-АГПЗ+'!AK67</f>
        <v>0</v>
      </c>
      <c r="AB476" s="687">
        <f t="shared" si="907"/>
        <v>-206</v>
      </c>
      <c r="AC476" s="688">
        <f t="shared" si="908"/>
        <v>0</v>
      </c>
      <c r="AD476" s="687">
        <f t="shared" si="909"/>
        <v>455.20000000000005</v>
      </c>
      <c r="AE476" s="687">
        <f t="shared" si="910"/>
        <v>0</v>
      </c>
      <c r="AF476" s="687">
        <f t="shared" si="911"/>
        <v>-455.20000000000005</v>
      </c>
      <c r="AG476" s="688">
        <f t="shared" si="912"/>
        <v>0</v>
      </c>
      <c r="AH476" s="687">
        <f>'1. ГПП-АГПЗ+'!AU67</f>
        <v>199</v>
      </c>
      <c r="AI476" s="687">
        <f>'1. ГПП-АГПЗ+'!AW67</f>
        <v>0</v>
      </c>
      <c r="AJ476" s="687">
        <f t="shared" si="913"/>
        <v>-199</v>
      </c>
      <c r="AK476" s="688">
        <f t="shared" si="914"/>
        <v>0</v>
      </c>
      <c r="AL476" s="687">
        <f>'1. ГПП-АГПЗ+'!BA67</f>
        <v>141.30000000000001</v>
      </c>
      <c r="AM476" s="687">
        <f>'1. ГПП-АГПЗ+'!BC67</f>
        <v>0</v>
      </c>
      <c r="AN476" s="687">
        <f t="shared" si="915"/>
        <v>-141.30000000000001</v>
      </c>
      <c r="AO476" s="688">
        <f t="shared" si="916"/>
        <v>0</v>
      </c>
      <c r="AP476" s="687">
        <f>'1. ГПП-АГПЗ+'!BG67</f>
        <v>114.9</v>
      </c>
      <c r="AQ476" s="687">
        <f>'1. ГПП-АГПЗ+'!BI67</f>
        <v>0</v>
      </c>
      <c r="AR476" s="687">
        <f t="shared" si="917"/>
        <v>-114.9</v>
      </c>
      <c r="AS476" s="688">
        <f t="shared" si="918"/>
        <v>0</v>
      </c>
      <c r="AT476" s="687">
        <f t="shared" si="919"/>
        <v>650.6</v>
      </c>
      <c r="AU476" s="687">
        <f t="shared" si="920"/>
        <v>0</v>
      </c>
      <c r="AV476" s="687">
        <f t="shared" si="921"/>
        <v>-650.6</v>
      </c>
      <c r="AW476" s="688">
        <f t="shared" si="922"/>
        <v>0</v>
      </c>
      <c r="AX476" s="687">
        <f>'1. ГПП-АГПЗ+'!BS67</f>
        <v>213.9</v>
      </c>
      <c r="AY476" s="687">
        <f>'1. ГПП-АГПЗ+'!BU67</f>
        <v>0</v>
      </c>
      <c r="AZ476" s="687">
        <f t="shared" si="923"/>
        <v>-213.9</v>
      </c>
      <c r="BA476" s="688">
        <f t="shared" si="924"/>
        <v>0</v>
      </c>
      <c r="BB476" s="687">
        <f>'1. ГПП-АГПЗ+'!BY67</f>
        <v>215.1</v>
      </c>
      <c r="BC476" s="687">
        <f>'1. ГПП-АГПЗ+'!CA67</f>
        <v>0</v>
      </c>
      <c r="BD476" s="687">
        <f t="shared" si="925"/>
        <v>-215.1</v>
      </c>
      <c r="BE476" s="688">
        <f t="shared" si="926"/>
        <v>0</v>
      </c>
      <c r="BF476" s="687">
        <f>'1. ГПП-АГПЗ+'!CE67</f>
        <v>221.6</v>
      </c>
      <c r="BG476" s="687">
        <f>'1. ГПП-АГПЗ+'!CG67</f>
        <v>0</v>
      </c>
      <c r="BH476" s="687">
        <f t="shared" si="927"/>
        <v>-221.6</v>
      </c>
      <c r="BI476" s="688">
        <f t="shared" si="928"/>
        <v>0</v>
      </c>
      <c r="BJ476" s="687">
        <f t="shared" si="929"/>
        <v>678.09999999999991</v>
      </c>
      <c r="BK476" s="687">
        <f t="shared" si="930"/>
        <v>0</v>
      </c>
      <c r="BL476" s="687">
        <f t="shared" si="931"/>
        <v>-678.09999999999991</v>
      </c>
      <c r="BM476" s="688">
        <f t="shared" si="932"/>
        <v>0</v>
      </c>
      <c r="BN476" s="687">
        <f>'1. ГПП-АГПЗ+'!CQ67</f>
        <v>228.6</v>
      </c>
      <c r="BO476" s="687">
        <f>'1. ГПП-АГПЗ+'!CS67</f>
        <v>0</v>
      </c>
      <c r="BP476" s="687">
        <f t="shared" si="933"/>
        <v>-228.6</v>
      </c>
      <c r="BQ476" s="688">
        <f t="shared" si="934"/>
        <v>0</v>
      </c>
      <c r="BR476" s="687">
        <f>'1. ГПП-АГПЗ+'!CW67</f>
        <v>221.3</v>
      </c>
      <c r="BS476" s="687">
        <f>'1. ГПП-АГПЗ+'!CY67</f>
        <v>0</v>
      </c>
      <c r="BT476" s="687">
        <f t="shared" si="935"/>
        <v>-221.3</v>
      </c>
      <c r="BU476" s="688">
        <f t="shared" si="936"/>
        <v>0</v>
      </c>
      <c r="BV476" s="687">
        <f>'1. ГПП-АГПЗ+'!DC67</f>
        <v>228.2</v>
      </c>
      <c r="BW476" s="687">
        <f>'1. ГПП-АГПЗ+'!DE67</f>
        <v>0</v>
      </c>
      <c r="BX476" s="687">
        <f t="shared" si="937"/>
        <v>-228.2</v>
      </c>
      <c r="BY476" s="688">
        <f t="shared" si="938"/>
        <v>0</v>
      </c>
    </row>
    <row r="477" spans="2:77" ht="20.100000000000001" customHeight="1">
      <c r="C477" s="436" t="s">
        <v>103</v>
      </c>
      <c r="D477" s="528"/>
      <c r="E477" s="528"/>
      <c r="F477" s="529"/>
      <c r="G477" s="530" t="s">
        <v>579</v>
      </c>
      <c r="H477" s="530"/>
      <c r="I477" s="691" t="s">
        <v>169</v>
      </c>
      <c r="J477" s="687">
        <f t="shared" si="895"/>
        <v>1708.9999999999998</v>
      </c>
      <c r="K477" s="687">
        <f t="shared" si="896"/>
        <v>0</v>
      </c>
      <c r="L477" s="687">
        <f t="shared" si="897"/>
        <v>-1708.9999999999998</v>
      </c>
      <c r="M477" s="688">
        <f t="shared" si="898"/>
        <v>0</v>
      </c>
      <c r="N477" s="687">
        <f t="shared" si="899"/>
        <v>437.09999999999997</v>
      </c>
      <c r="O477" s="687">
        <f t="shared" si="900"/>
        <v>0</v>
      </c>
      <c r="P477" s="687">
        <f t="shared" si="901"/>
        <v>-437.09999999999997</v>
      </c>
      <c r="Q477" s="688">
        <f t="shared" si="902"/>
        <v>0</v>
      </c>
      <c r="R477" s="687">
        <f>'2. ГПП-ОГХК'!W293+'2. ГПП-ОГХК'!W294+'2. ГПП-ОГХК'!W295</f>
        <v>149.9</v>
      </c>
      <c r="S477" s="687">
        <f>'2. ГПП-ОГХК'!Y293+'2. ГПП-ОГХК'!Y294+'2. ГПП-ОГХК'!Y295</f>
        <v>0</v>
      </c>
      <c r="T477" s="687">
        <f t="shared" si="903"/>
        <v>-149.9</v>
      </c>
      <c r="U477" s="688">
        <f t="shared" si="904"/>
        <v>0</v>
      </c>
      <c r="V477" s="687">
        <f>'2. ГПП-ОГХК'!AC293+'2. ГПП-ОГХК'!AC294+'2. ГПП-ОГХК'!AC295</f>
        <v>137</v>
      </c>
      <c r="W477" s="687">
        <f>'2. ГПП-ОГХК'!AE293+'2. ГПП-ОГХК'!AE294+'2. ГПП-ОГХК'!AE295</f>
        <v>0</v>
      </c>
      <c r="X477" s="687">
        <f t="shared" si="905"/>
        <v>-137</v>
      </c>
      <c r="Y477" s="688">
        <f t="shared" si="906"/>
        <v>0</v>
      </c>
      <c r="Z477" s="687">
        <f>'2. ГПП-ОГХК'!AI293+'2. ГПП-ОГХК'!AI294+'2. ГПП-ОГХК'!AI295</f>
        <v>150.19999999999999</v>
      </c>
      <c r="AA477" s="687">
        <f>'2. ГПП-ОГХК'!AK293+'2. ГПП-ОГХК'!AK294+'2. ГПП-ОГХК'!AK295</f>
        <v>0</v>
      </c>
      <c r="AB477" s="687">
        <f t="shared" si="907"/>
        <v>-150.19999999999999</v>
      </c>
      <c r="AC477" s="688">
        <f t="shared" si="908"/>
        <v>0</v>
      </c>
      <c r="AD477" s="687">
        <f t="shared" si="909"/>
        <v>368.4</v>
      </c>
      <c r="AE477" s="687">
        <f t="shared" si="910"/>
        <v>0</v>
      </c>
      <c r="AF477" s="687">
        <f t="shared" si="911"/>
        <v>-368.4</v>
      </c>
      <c r="AG477" s="688">
        <f t="shared" si="912"/>
        <v>0</v>
      </c>
      <c r="AH477" s="687">
        <f>'2. ГПП-ОГХК'!AU293+'2. ГПП-ОГХК'!AU294+'2. ГПП-ОГХК'!AU295</f>
        <v>104.39999999999999</v>
      </c>
      <c r="AI477" s="687">
        <f>'2. ГПП-ОГХК'!AW293+'2. ГПП-ОГХК'!AW294+'2. ГПП-ОГХК'!AW295</f>
        <v>0</v>
      </c>
      <c r="AJ477" s="687">
        <f t="shared" si="913"/>
        <v>-104.39999999999999</v>
      </c>
      <c r="AK477" s="688">
        <f t="shared" si="914"/>
        <v>0</v>
      </c>
      <c r="AL477" s="687">
        <f>'2. ГПП-ОГХК'!BA293+'2. ГПП-ОГХК'!BA294+'2. ГПП-ОГХК'!BA295</f>
        <v>134.19999999999999</v>
      </c>
      <c r="AM477" s="687">
        <f>'2. ГПП-ОГХК'!BC293+'2. ГПП-ОГХК'!BC294+'2. ГПП-ОГХК'!BC295</f>
        <v>0</v>
      </c>
      <c r="AN477" s="687">
        <f t="shared" si="915"/>
        <v>-134.19999999999999</v>
      </c>
      <c r="AO477" s="688">
        <f t="shared" si="916"/>
        <v>0</v>
      </c>
      <c r="AP477" s="687">
        <f>'2. ГПП-ОГХК'!BG293+'2. ГПП-ОГХК'!BG294+'2. ГПП-ОГХК'!BG295</f>
        <v>129.79999999999998</v>
      </c>
      <c r="AQ477" s="687">
        <f>'2. ГПП-ОГХК'!BI293+'2. ГПП-ОГХК'!BI294+'2. ГПП-ОГХК'!BI295</f>
        <v>0</v>
      </c>
      <c r="AR477" s="687">
        <f t="shared" si="917"/>
        <v>-129.79999999999998</v>
      </c>
      <c r="AS477" s="688">
        <f t="shared" si="918"/>
        <v>0</v>
      </c>
      <c r="AT477" s="687">
        <f t="shared" si="919"/>
        <v>423.69999999999993</v>
      </c>
      <c r="AU477" s="687">
        <f t="shared" si="920"/>
        <v>0</v>
      </c>
      <c r="AV477" s="687">
        <f t="shared" si="921"/>
        <v>-423.69999999999993</v>
      </c>
      <c r="AW477" s="688">
        <f t="shared" si="922"/>
        <v>0</v>
      </c>
      <c r="AX477" s="687">
        <f>'2. ГПП-ОГХК'!BS293+'2. ГПП-ОГХК'!BS294+'2. ГПП-ОГХК'!BS295</f>
        <v>142.69999999999999</v>
      </c>
      <c r="AY477" s="687">
        <f>'2. ГПП-ОГХК'!BU293+'2. ГПП-ОГХК'!BU294+'2. ГПП-ОГХК'!BU295</f>
        <v>0</v>
      </c>
      <c r="AZ477" s="687">
        <f t="shared" si="923"/>
        <v>-142.69999999999999</v>
      </c>
      <c r="BA477" s="688">
        <f t="shared" si="924"/>
        <v>0</v>
      </c>
      <c r="BB477" s="687">
        <f>'2. ГПП-ОГХК'!BY293+'2. ГПП-ОГХК'!BY294+'2. ГПП-ОГХК'!BY295</f>
        <v>145.6</v>
      </c>
      <c r="BC477" s="687">
        <f>'2. ГПП-ОГХК'!CA293+'2. ГПП-ОГХК'!CA294+'2. ГПП-ОГХК'!CA295</f>
        <v>0</v>
      </c>
      <c r="BD477" s="687">
        <f t="shared" si="925"/>
        <v>-145.6</v>
      </c>
      <c r="BE477" s="688">
        <f t="shared" si="926"/>
        <v>0</v>
      </c>
      <c r="BF477" s="687">
        <f>'2. ГПП-ОГХК'!CE293+'2. ГПП-ОГХК'!CE294+'2. ГПП-ОГХК'!CE295</f>
        <v>135.4</v>
      </c>
      <c r="BG477" s="687">
        <f>'2. ГПП-ОГХК'!CG293+'2. ГПП-ОГХК'!CG294+'2. ГПП-ОГХК'!CG295</f>
        <v>0</v>
      </c>
      <c r="BH477" s="687">
        <f t="shared" si="927"/>
        <v>-135.4</v>
      </c>
      <c r="BI477" s="688">
        <f t="shared" si="928"/>
        <v>0</v>
      </c>
      <c r="BJ477" s="687">
        <f t="shared" si="929"/>
        <v>479.79999999999995</v>
      </c>
      <c r="BK477" s="687">
        <f t="shared" si="930"/>
        <v>0</v>
      </c>
      <c r="BL477" s="687">
        <f t="shared" si="931"/>
        <v>-479.79999999999995</v>
      </c>
      <c r="BM477" s="688">
        <f t="shared" si="932"/>
        <v>0</v>
      </c>
      <c r="BN477" s="687">
        <f>'2. ГПП-ОГХК'!CQ293+'2. ГПП-ОГХК'!CQ294+'2. ГПП-ОГХК'!CQ295</f>
        <v>160.19999999999999</v>
      </c>
      <c r="BO477" s="687">
        <f>'2. ГПП-ОГХК'!CS293+'2. ГПП-ОГХК'!CS294+'2. ГПП-ОГХК'!CS295</f>
        <v>0</v>
      </c>
      <c r="BP477" s="687">
        <f t="shared" si="933"/>
        <v>-160.19999999999999</v>
      </c>
      <c r="BQ477" s="688">
        <f t="shared" si="934"/>
        <v>0</v>
      </c>
      <c r="BR477" s="687">
        <f>'2. ГПП-ОГХК'!CW293+'2. ГПП-ОГХК'!CW294+'2. ГПП-ОГХК'!CW295</f>
        <v>156.19999999999999</v>
      </c>
      <c r="BS477" s="687">
        <f>'2. ГПП-ОГХК'!CY293+'2. ГПП-ОГХК'!CY294+'2. ГПП-ОГХК'!CY295</f>
        <v>0</v>
      </c>
      <c r="BT477" s="687">
        <f t="shared" si="935"/>
        <v>-156.19999999999999</v>
      </c>
      <c r="BU477" s="688">
        <f t="shared" si="936"/>
        <v>0</v>
      </c>
      <c r="BV477" s="687">
        <f>'2. ГПП-ОГХК'!DC293+'2. ГПП-ОГХК'!DC294+'2. ГПП-ОГХК'!DC295</f>
        <v>163.4</v>
      </c>
      <c r="BW477" s="687">
        <f>'2. ГПП-ОГХК'!DE293+'2. ГПП-ОГХК'!DE294+'2. ГПП-ОГХК'!DE295</f>
        <v>0</v>
      </c>
      <c r="BX477" s="687">
        <f t="shared" si="937"/>
        <v>-163.4</v>
      </c>
      <c r="BY477" s="688">
        <f t="shared" si="938"/>
        <v>0</v>
      </c>
    </row>
    <row r="478" spans="2:77" ht="20.100000000000001" customHeight="1">
      <c r="C478" s="430" t="s">
        <v>161</v>
      </c>
      <c r="D478" s="528"/>
      <c r="E478" s="528"/>
      <c r="F478" s="529"/>
      <c r="G478" s="530" t="s">
        <v>580</v>
      </c>
      <c r="H478" s="530"/>
      <c r="I478" s="694" t="s">
        <v>169</v>
      </c>
      <c r="J478" s="687">
        <f t="shared" si="895"/>
        <v>495.20000000000005</v>
      </c>
      <c r="K478" s="687">
        <f t="shared" si="896"/>
        <v>0</v>
      </c>
      <c r="L478" s="687">
        <f t="shared" si="897"/>
        <v>-495.20000000000005</v>
      </c>
      <c r="M478" s="688">
        <f t="shared" si="898"/>
        <v>0</v>
      </c>
      <c r="N478" s="687">
        <f t="shared" si="899"/>
        <v>124.8</v>
      </c>
      <c r="O478" s="687">
        <f t="shared" si="900"/>
        <v>0</v>
      </c>
      <c r="P478" s="687">
        <f t="shared" si="901"/>
        <v>-124.8</v>
      </c>
      <c r="Q478" s="688">
        <f t="shared" si="902"/>
        <v>0</v>
      </c>
      <c r="R478" s="687">
        <f>'2. ГПП-ОГХК'!W293</f>
        <v>41.8</v>
      </c>
      <c r="S478" s="687">
        <f>'2. ГПП-ОГХК'!Y293</f>
        <v>0</v>
      </c>
      <c r="T478" s="687">
        <f t="shared" si="903"/>
        <v>-41.8</v>
      </c>
      <c r="U478" s="688">
        <f t="shared" si="904"/>
        <v>0</v>
      </c>
      <c r="V478" s="687">
        <f>'2. ГПП-ОГХК'!AC293</f>
        <v>39.700000000000003</v>
      </c>
      <c r="W478" s="687">
        <f>'2. ГПП-ОГХК'!AE293</f>
        <v>0</v>
      </c>
      <c r="X478" s="687">
        <f t="shared" si="905"/>
        <v>-39.700000000000003</v>
      </c>
      <c r="Y478" s="688">
        <f t="shared" si="906"/>
        <v>0</v>
      </c>
      <c r="Z478" s="687">
        <f>'2. ГПП-ОГХК'!AI293</f>
        <v>43.3</v>
      </c>
      <c r="AA478" s="687">
        <f>'2. ГПП-ОГХК'!AK293</f>
        <v>0</v>
      </c>
      <c r="AB478" s="687">
        <f t="shared" si="907"/>
        <v>-43.3</v>
      </c>
      <c r="AC478" s="688">
        <f t="shared" si="908"/>
        <v>0</v>
      </c>
      <c r="AD478" s="687">
        <f t="shared" si="909"/>
        <v>98.5</v>
      </c>
      <c r="AE478" s="687">
        <f t="shared" si="910"/>
        <v>0</v>
      </c>
      <c r="AF478" s="687">
        <f t="shared" si="911"/>
        <v>-98.5</v>
      </c>
      <c r="AG478" s="688">
        <f t="shared" si="912"/>
        <v>0</v>
      </c>
      <c r="AH478" s="687">
        <f>'2. ГПП-ОГХК'!AU293</f>
        <v>22.2</v>
      </c>
      <c r="AI478" s="687">
        <f>'2. ГПП-ОГХК'!AW293</f>
        <v>0</v>
      </c>
      <c r="AJ478" s="687">
        <f t="shared" si="913"/>
        <v>-22.2</v>
      </c>
      <c r="AK478" s="688">
        <f t="shared" si="914"/>
        <v>0</v>
      </c>
      <c r="AL478" s="687">
        <f>'2. ГПП-ОГХК'!BA293</f>
        <v>37.799999999999997</v>
      </c>
      <c r="AM478" s="687">
        <f>'2. ГПП-ОГХК'!BC293</f>
        <v>0</v>
      </c>
      <c r="AN478" s="687">
        <f t="shared" si="915"/>
        <v>-37.799999999999997</v>
      </c>
      <c r="AO478" s="688">
        <f t="shared" si="916"/>
        <v>0</v>
      </c>
      <c r="AP478" s="687">
        <f>'2. ГПП-ОГХК'!BG293</f>
        <v>38.5</v>
      </c>
      <c r="AQ478" s="687">
        <f>'2. ГПП-ОГХК'!BI293</f>
        <v>0</v>
      </c>
      <c r="AR478" s="687">
        <f t="shared" si="917"/>
        <v>-38.5</v>
      </c>
      <c r="AS478" s="688">
        <f t="shared" si="918"/>
        <v>0</v>
      </c>
      <c r="AT478" s="687">
        <f t="shared" si="919"/>
        <v>125.9</v>
      </c>
      <c r="AU478" s="687">
        <f t="shared" si="920"/>
        <v>0</v>
      </c>
      <c r="AV478" s="687">
        <f t="shared" si="921"/>
        <v>-125.9</v>
      </c>
      <c r="AW478" s="688">
        <f t="shared" si="922"/>
        <v>0</v>
      </c>
      <c r="AX478" s="687">
        <f>'2. ГПП-ОГХК'!BS293</f>
        <v>43.1</v>
      </c>
      <c r="AY478" s="687">
        <f>'2. ГПП-ОГХК'!BU293</f>
        <v>0</v>
      </c>
      <c r="AZ478" s="687">
        <f t="shared" si="923"/>
        <v>-43.1</v>
      </c>
      <c r="BA478" s="688">
        <f t="shared" si="924"/>
        <v>0</v>
      </c>
      <c r="BB478" s="687">
        <f>'2. ГПП-ОГХК'!BY293</f>
        <v>45.8</v>
      </c>
      <c r="BC478" s="687">
        <f>'2. ГПП-ОГХК'!CA293</f>
        <v>0</v>
      </c>
      <c r="BD478" s="687">
        <f t="shared" si="925"/>
        <v>-45.8</v>
      </c>
      <c r="BE478" s="688">
        <f t="shared" si="926"/>
        <v>0</v>
      </c>
      <c r="BF478" s="687">
        <f>'2. ГПП-ОГХК'!CE293</f>
        <v>37</v>
      </c>
      <c r="BG478" s="687">
        <f>'2. ГПП-ОГХК'!CG293</f>
        <v>0</v>
      </c>
      <c r="BH478" s="687">
        <f t="shared" si="927"/>
        <v>-37</v>
      </c>
      <c r="BI478" s="688">
        <f t="shared" si="928"/>
        <v>0</v>
      </c>
      <c r="BJ478" s="687">
        <f t="shared" si="929"/>
        <v>146</v>
      </c>
      <c r="BK478" s="687">
        <f t="shared" si="930"/>
        <v>0</v>
      </c>
      <c r="BL478" s="687">
        <f t="shared" si="931"/>
        <v>-146</v>
      </c>
      <c r="BM478" s="688">
        <f t="shared" si="932"/>
        <v>0</v>
      </c>
      <c r="BN478" s="687">
        <f>'2. ГПП-ОГХК'!CQ293</f>
        <v>48.6</v>
      </c>
      <c r="BO478" s="687">
        <f>'2. ГПП-ОГХК'!CS293</f>
        <v>0</v>
      </c>
      <c r="BP478" s="687">
        <f t="shared" si="933"/>
        <v>-48.6</v>
      </c>
      <c r="BQ478" s="688">
        <f t="shared" si="934"/>
        <v>0</v>
      </c>
      <c r="BR478" s="687">
        <f>'2. ГПП-ОГХК'!CW293</f>
        <v>46.9</v>
      </c>
      <c r="BS478" s="687">
        <f>'2. ГПП-ОГХК'!CY293</f>
        <v>0</v>
      </c>
      <c r="BT478" s="687">
        <f t="shared" si="935"/>
        <v>-46.9</v>
      </c>
      <c r="BU478" s="688">
        <f t="shared" si="936"/>
        <v>0</v>
      </c>
      <c r="BV478" s="687">
        <f>'2. ГПП-ОГХК'!DC293</f>
        <v>50.5</v>
      </c>
      <c r="BW478" s="687">
        <f>'2. ГПП-ОГХК'!DE293</f>
        <v>0</v>
      </c>
      <c r="BX478" s="687">
        <f t="shared" si="937"/>
        <v>-50.5</v>
      </c>
      <c r="BY478" s="688">
        <f t="shared" si="938"/>
        <v>0</v>
      </c>
    </row>
    <row r="479" spans="2:77" ht="20.100000000000001" customHeight="1">
      <c r="C479" s="430" t="s">
        <v>129</v>
      </c>
      <c r="D479" s="528"/>
      <c r="E479" s="528"/>
      <c r="F479" s="529"/>
      <c r="G479" s="530" t="s">
        <v>581</v>
      </c>
      <c r="H479" s="530"/>
      <c r="I479" s="694" t="s">
        <v>169</v>
      </c>
      <c r="J479" s="687">
        <f t="shared" si="895"/>
        <v>1212.5999999999999</v>
      </c>
      <c r="K479" s="687">
        <f t="shared" si="896"/>
        <v>0</v>
      </c>
      <c r="L479" s="687">
        <f t="shared" si="897"/>
        <v>-1212.5999999999999</v>
      </c>
      <c r="M479" s="688">
        <f t="shared" si="898"/>
        <v>0</v>
      </c>
      <c r="N479" s="687">
        <f t="shared" si="899"/>
        <v>312</v>
      </c>
      <c r="O479" s="687">
        <f t="shared" si="900"/>
        <v>0</v>
      </c>
      <c r="P479" s="687">
        <f t="shared" si="901"/>
        <v>-312</v>
      </c>
      <c r="Q479" s="688">
        <f t="shared" si="902"/>
        <v>0</v>
      </c>
      <c r="R479" s="687">
        <f>'2. ГПП-ОГХК'!W294</f>
        <v>108</v>
      </c>
      <c r="S479" s="687">
        <f>'2. ГПП-ОГХК'!Y294</f>
        <v>0</v>
      </c>
      <c r="T479" s="687">
        <f t="shared" si="903"/>
        <v>-108</v>
      </c>
      <c r="U479" s="688">
        <f t="shared" si="904"/>
        <v>0</v>
      </c>
      <c r="V479" s="687">
        <f>'2. ГПП-ОГХК'!AC294</f>
        <v>97.2</v>
      </c>
      <c r="W479" s="687">
        <f>'2. ГПП-ОГХК'!AE294</f>
        <v>0</v>
      </c>
      <c r="X479" s="687">
        <f t="shared" si="905"/>
        <v>-97.2</v>
      </c>
      <c r="Y479" s="688">
        <f t="shared" si="906"/>
        <v>0</v>
      </c>
      <c r="Z479" s="687">
        <f>'2. ГПП-ОГХК'!AI294</f>
        <v>106.8</v>
      </c>
      <c r="AA479" s="687">
        <f>'2. ГПП-ОГХК'!AK294</f>
        <v>0</v>
      </c>
      <c r="AB479" s="687">
        <f t="shared" si="907"/>
        <v>-106.8</v>
      </c>
      <c r="AC479" s="688">
        <f t="shared" si="908"/>
        <v>0</v>
      </c>
      <c r="AD479" s="687">
        <f t="shared" si="909"/>
        <v>269.59999999999997</v>
      </c>
      <c r="AE479" s="687">
        <f t="shared" si="910"/>
        <v>0</v>
      </c>
      <c r="AF479" s="687">
        <f t="shared" si="911"/>
        <v>-269.59999999999997</v>
      </c>
      <c r="AG479" s="688">
        <f t="shared" si="912"/>
        <v>0</v>
      </c>
      <c r="AH479" s="687">
        <f>'2. ГПП-ОГХК'!AU294</f>
        <v>82.1</v>
      </c>
      <c r="AI479" s="687">
        <f>'2. ГПП-ОГХК'!AW294</f>
        <v>0</v>
      </c>
      <c r="AJ479" s="687">
        <f t="shared" si="913"/>
        <v>-82.1</v>
      </c>
      <c r="AK479" s="688">
        <f t="shared" si="914"/>
        <v>0</v>
      </c>
      <c r="AL479" s="687">
        <f>'2. ГПП-ОГХК'!BA294</f>
        <v>96.3</v>
      </c>
      <c r="AM479" s="687">
        <f>'2. ГПП-ОГХК'!BC294</f>
        <v>0</v>
      </c>
      <c r="AN479" s="687">
        <f t="shared" si="915"/>
        <v>-96.3</v>
      </c>
      <c r="AO479" s="688">
        <f t="shared" si="916"/>
        <v>0</v>
      </c>
      <c r="AP479" s="687">
        <f>'2. ГПП-ОГХК'!BG294</f>
        <v>91.2</v>
      </c>
      <c r="AQ479" s="687">
        <f>'2. ГПП-ОГХК'!BI294</f>
        <v>0</v>
      </c>
      <c r="AR479" s="687">
        <f t="shared" si="917"/>
        <v>-91.2</v>
      </c>
      <c r="AS479" s="688">
        <f t="shared" si="918"/>
        <v>0</v>
      </c>
      <c r="AT479" s="687">
        <f t="shared" si="919"/>
        <v>297.5</v>
      </c>
      <c r="AU479" s="687">
        <f t="shared" si="920"/>
        <v>0</v>
      </c>
      <c r="AV479" s="687">
        <f t="shared" si="921"/>
        <v>-297.5</v>
      </c>
      <c r="AW479" s="688">
        <f t="shared" si="922"/>
        <v>0</v>
      </c>
      <c r="AX479" s="687">
        <f>'2. ГПП-ОГХК'!BS294</f>
        <v>99.5</v>
      </c>
      <c r="AY479" s="687">
        <f>'2. ГПП-ОГХК'!BU294</f>
        <v>0</v>
      </c>
      <c r="AZ479" s="687">
        <f t="shared" si="923"/>
        <v>-99.5</v>
      </c>
      <c r="BA479" s="688">
        <f t="shared" si="924"/>
        <v>0</v>
      </c>
      <c r="BB479" s="687">
        <f>'2. ГПП-ОГХК'!BY294</f>
        <v>99.7</v>
      </c>
      <c r="BC479" s="687">
        <f>'2. ГПП-ОГХК'!CA294</f>
        <v>0</v>
      </c>
      <c r="BD479" s="687">
        <f t="shared" si="925"/>
        <v>-99.7</v>
      </c>
      <c r="BE479" s="688">
        <f t="shared" si="926"/>
        <v>0</v>
      </c>
      <c r="BF479" s="687">
        <f>'2. ГПП-ОГХК'!CE294</f>
        <v>98.3</v>
      </c>
      <c r="BG479" s="687">
        <f>'2. ГПП-ОГХК'!CG294</f>
        <v>0</v>
      </c>
      <c r="BH479" s="687">
        <f t="shared" si="927"/>
        <v>-98.3</v>
      </c>
      <c r="BI479" s="688">
        <f t="shared" si="928"/>
        <v>0</v>
      </c>
      <c r="BJ479" s="687">
        <f t="shared" si="929"/>
        <v>333.5</v>
      </c>
      <c r="BK479" s="687">
        <f t="shared" si="930"/>
        <v>0</v>
      </c>
      <c r="BL479" s="687">
        <f t="shared" si="931"/>
        <v>-333.5</v>
      </c>
      <c r="BM479" s="688">
        <f t="shared" si="932"/>
        <v>0</v>
      </c>
      <c r="BN479" s="687">
        <f>'2. ГПП-ОГХК'!CQ294</f>
        <v>111.5</v>
      </c>
      <c r="BO479" s="687">
        <f>'2. ГПП-ОГХК'!CS294</f>
        <v>0</v>
      </c>
      <c r="BP479" s="687">
        <f t="shared" si="933"/>
        <v>-111.5</v>
      </c>
      <c r="BQ479" s="688">
        <f t="shared" si="934"/>
        <v>0</v>
      </c>
      <c r="BR479" s="687">
        <f>'2. ГПП-ОГХК'!CW294</f>
        <v>109.2</v>
      </c>
      <c r="BS479" s="687">
        <f>'2. ГПП-ОГХК'!CY294</f>
        <v>0</v>
      </c>
      <c r="BT479" s="687">
        <f t="shared" si="935"/>
        <v>-109.2</v>
      </c>
      <c r="BU479" s="688">
        <f t="shared" si="936"/>
        <v>0</v>
      </c>
      <c r="BV479" s="687">
        <f>'2. ГПП-ОГХК'!DC294</f>
        <v>112.8</v>
      </c>
      <c r="BW479" s="687">
        <f>'2. ГПП-ОГХК'!DE294</f>
        <v>0</v>
      </c>
      <c r="BX479" s="687">
        <f t="shared" si="937"/>
        <v>-112.8</v>
      </c>
      <c r="BY479" s="688">
        <f t="shared" si="938"/>
        <v>0</v>
      </c>
    </row>
    <row r="480" spans="2:77" ht="20.100000000000001" customHeight="1">
      <c r="C480" s="430" t="s">
        <v>164</v>
      </c>
      <c r="D480" s="528"/>
      <c r="E480" s="528"/>
      <c r="F480" s="529"/>
      <c r="G480" s="530" t="s">
        <v>582</v>
      </c>
      <c r="H480" s="530"/>
      <c r="I480" s="694" t="s">
        <v>169</v>
      </c>
      <c r="J480" s="687">
        <f t="shared" si="895"/>
        <v>1.2000000000000002</v>
      </c>
      <c r="K480" s="687">
        <f t="shared" si="896"/>
        <v>0</v>
      </c>
      <c r="L480" s="687">
        <f t="shared" si="897"/>
        <v>-1.2000000000000002</v>
      </c>
      <c r="M480" s="688">
        <f t="shared" si="898"/>
        <v>0</v>
      </c>
      <c r="N480" s="687">
        <f t="shared" si="899"/>
        <v>0.30000000000000004</v>
      </c>
      <c r="O480" s="687">
        <f t="shared" si="900"/>
        <v>0</v>
      </c>
      <c r="P480" s="687">
        <f t="shared" si="901"/>
        <v>-0.30000000000000004</v>
      </c>
      <c r="Q480" s="688">
        <f t="shared" si="902"/>
        <v>0</v>
      </c>
      <c r="R480" s="687">
        <f>'2. ГПП-ОГХК'!W295</f>
        <v>0.1</v>
      </c>
      <c r="S480" s="687">
        <f>'2. ГПП-ОГХК'!Y295</f>
        <v>0</v>
      </c>
      <c r="T480" s="687">
        <f t="shared" si="903"/>
        <v>-0.1</v>
      </c>
      <c r="U480" s="688">
        <f t="shared" si="904"/>
        <v>0</v>
      </c>
      <c r="V480" s="687">
        <f>'2. ГПП-ОГХК'!AC295</f>
        <v>0.1</v>
      </c>
      <c r="W480" s="687">
        <f>'2. ГПП-ОГХК'!AE295</f>
        <v>0</v>
      </c>
      <c r="X480" s="687">
        <f t="shared" si="905"/>
        <v>-0.1</v>
      </c>
      <c r="Y480" s="688">
        <f t="shared" si="906"/>
        <v>0</v>
      </c>
      <c r="Z480" s="687">
        <f>'2. ГПП-ОГХК'!AI295</f>
        <v>0.1</v>
      </c>
      <c r="AA480" s="687">
        <f>'2. ГПП-ОГХК'!AK295</f>
        <v>0</v>
      </c>
      <c r="AB480" s="687">
        <f t="shared" si="907"/>
        <v>-0.1</v>
      </c>
      <c r="AC480" s="688">
        <f t="shared" si="908"/>
        <v>0</v>
      </c>
      <c r="AD480" s="687">
        <f t="shared" si="909"/>
        <v>0.30000000000000004</v>
      </c>
      <c r="AE480" s="687">
        <f t="shared" si="910"/>
        <v>0</v>
      </c>
      <c r="AF480" s="687">
        <f t="shared" si="911"/>
        <v>-0.30000000000000004</v>
      </c>
      <c r="AG480" s="688">
        <f t="shared" si="912"/>
        <v>0</v>
      </c>
      <c r="AH480" s="687">
        <f>'2. ГПП-ОГХК'!AU295</f>
        <v>0.1</v>
      </c>
      <c r="AI480" s="687">
        <f>'2. ГПП-ОГХК'!AW295</f>
        <v>0</v>
      </c>
      <c r="AJ480" s="687">
        <f t="shared" si="913"/>
        <v>-0.1</v>
      </c>
      <c r="AK480" s="688">
        <f t="shared" si="914"/>
        <v>0</v>
      </c>
      <c r="AL480" s="687">
        <f>'2. ГПП-ОГХК'!BA295</f>
        <v>0.1</v>
      </c>
      <c r="AM480" s="687">
        <f>'2. ГПП-ОГХК'!BC295</f>
        <v>0</v>
      </c>
      <c r="AN480" s="687">
        <f t="shared" si="915"/>
        <v>-0.1</v>
      </c>
      <c r="AO480" s="688">
        <f t="shared" si="916"/>
        <v>0</v>
      </c>
      <c r="AP480" s="687">
        <f>'2. ГПП-ОГХК'!BG295</f>
        <v>0.1</v>
      </c>
      <c r="AQ480" s="687">
        <f>'2. ГПП-ОГХК'!BI295</f>
        <v>0</v>
      </c>
      <c r="AR480" s="687">
        <f t="shared" si="917"/>
        <v>-0.1</v>
      </c>
      <c r="AS480" s="688">
        <f t="shared" si="918"/>
        <v>0</v>
      </c>
      <c r="AT480" s="687">
        <f t="shared" si="919"/>
        <v>0.30000000000000004</v>
      </c>
      <c r="AU480" s="687">
        <f t="shared" si="920"/>
        <v>0</v>
      </c>
      <c r="AV480" s="687">
        <f t="shared" si="921"/>
        <v>-0.30000000000000004</v>
      </c>
      <c r="AW480" s="688">
        <f t="shared" si="922"/>
        <v>0</v>
      </c>
      <c r="AX480" s="687">
        <f>'2. ГПП-ОГХК'!BS295</f>
        <v>0.1</v>
      </c>
      <c r="AY480" s="687">
        <f>'2. ГПП-ОГХК'!BU295</f>
        <v>0</v>
      </c>
      <c r="AZ480" s="687">
        <f t="shared" si="923"/>
        <v>-0.1</v>
      </c>
      <c r="BA480" s="688">
        <f t="shared" si="924"/>
        <v>0</v>
      </c>
      <c r="BB480" s="687">
        <f>'2. ГПП-ОГХК'!BY295</f>
        <v>0.1</v>
      </c>
      <c r="BC480" s="687">
        <f>'2. ГПП-ОГХК'!CA295</f>
        <v>0</v>
      </c>
      <c r="BD480" s="687">
        <f t="shared" si="925"/>
        <v>-0.1</v>
      </c>
      <c r="BE480" s="688">
        <f t="shared" si="926"/>
        <v>0</v>
      </c>
      <c r="BF480" s="687">
        <f>'2. ГПП-ОГХК'!CE295</f>
        <v>0.1</v>
      </c>
      <c r="BG480" s="687">
        <f>'2. ГПП-ОГХК'!CG295</f>
        <v>0</v>
      </c>
      <c r="BH480" s="687">
        <f t="shared" si="927"/>
        <v>-0.1</v>
      </c>
      <c r="BI480" s="688">
        <f t="shared" si="928"/>
        <v>0</v>
      </c>
      <c r="BJ480" s="687">
        <f t="shared" si="929"/>
        <v>0.30000000000000004</v>
      </c>
      <c r="BK480" s="687">
        <f t="shared" si="930"/>
        <v>0</v>
      </c>
      <c r="BL480" s="687">
        <f t="shared" si="931"/>
        <v>-0.30000000000000004</v>
      </c>
      <c r="BM480" s="688">
        <f t="shared" si="932"/>
        <v>0</v>
      </c>
      <c r="BN480" s="687">
        <f>'2. ГПП-ОГХК'!CQ295</f>
        <v>0.1</v>
      </c>
      <c r="BO480" s="687">
        <f>'2. ГПП-ОГХК'!CS295</f>
        <v>0</v>
      </c>
      <c r="BP480" s="687">
        <f t="shared" si="933"/>
        <v>-0.1</v>
      </c>
      <c r="BQ480" s="688">
        <f t="shared" si="934"/>
        <v>0</v>
      </c>
      <c r="BR480" s="687">
        <f>'2. ГПП-ОГХК'!CW295</f>
        <v>0.1</v>
      </c>
      <c r="BS480" s="687">
        <f>'2. ГПП-ОГХК'!CY295</f>
        <v>0</v>
      </c>
      <c r="BT480" s="687">
        <f t="shared" si="935"/>
        <v>-0.1</v>
      </c>
      <c r="BU480" s="688">
        <f t="shared" si="936"/>
        <v>0</v>
      </c>
      <c r="BV480" s="687">
        <f>'2. ГПП-ОГХК'!DC295</f>
        <v>0.1</v>
      </c>
      <c r="BW480" s="687">
        <f>'2. ГПП-ОГХК'!DE295</f>
        <v>0</v>
      </c>
      <c r="BX480" s="687">
        <f t="shared" si="937"/>
        <v>-0.1</v>
      </c>
      <c r="BY480" s="688">
        <f t="shared" si="938"/>
        <v>0</v>
      </c>
    </row>
    <row r="481" spans="3:77" ht="20.100000000000001" customHeight="1">
      <c r="C481" s="436" t="s">
        <v>105</v>
      </c>
      <c r="D481" s="528"/>
      <c r="E481" s="528"/>
      <c r="F481" s="529"/>
      <c r="G481" s="530" t="s">
        <v>583</v>
      </c>
      <c r="H481" s="530"/>
      <c r="I481" s="691" t="s">
        <v>169</v>
      </c>
      <c r="J481" s="687">
        <f t="shared" si="895"/>
        <v>113.80000000000001</v>
      </c>
      <c r="K481" s="687">
        <f t="shared" si="896"/>
        <v>0</v>
      </c>
      <c r="L481" s="687">
        <f t="shared" si="897"/>
        <v>-113.80000000000001</v>
      </c>
      <c r="M481" s="688">
        <f t="shared" si="898"/>
        <v>0</v>
      </c>
      <c r="N481" s="687">
        <f t="shared" si="899"/>
        <v>28.900000000000002</v>
      </c>
      <c r="O481" s="687">
        <f t="shared" si="900"/>
        <v>0</v>
      </c>
      <c r="P481" s="687">
        <f t="shared" si="901"/>
        <v>-28.900000000000002</v>
      </c>
      <c r="Q481" s="688">
        <f t="shared" si="902"/>
        <v>0</v>
      </c>
      <c r="R481" s="687">
        <f>'3. ГПП-СГПЗ'!W54</f>
        <v>9.8000000000000007</v>
      </c>
      <c r="S481" s="687">
        <f>'3. ГПП-СГПЗ'!Y54</f>
        <v>0</v>
      </c>
      <c r="T481" s="687">
        <f t="shared" si="903"/>
        <v>-9.8000000000000007</v>
      </c>
      <c r="U481" s="688">
        <f t="shared" si="904"/>
        <v>0</v>
      </c>
      <c r="V481" s="687">
        <f>'3. ГПП-СГПЗ'!AC54</f>
        <v>8.8000000000000007</v>
      </c>
      <c r="W481" s="687">
        <f>'3. ГПП-СГПЗ'!AE54</f>
        <v>0</v>
      </c>
      <c r="X481" s="687">
        <f t="shared" si="905"/>
        <v>-8.8000000000000007</v>
      </c>
      <c r="Y481" s="688">
        <f t="shared" si="906"/>
        <v>0</v>
      </c>
      <c r="Z481" s="687">
        <f>'3. ГПП-СГПЗ'!AI54</f>
        <v>10.3</v>
      </c>
      <c r="AA481" s="687">
        <f>'3. ГПП-СГПЗ'!AK54</f>
        <v>0</v>
      </c>
      <c r="AB481" s="687">
        <f t="shared" si="907"/>
        <v>-10.3</v>
      </c>
      <c r="AC481" s="688">
        <f t="shared" si="908"/>
        <v>0</v>
      </c>
      <c r="AD481" s="687">
        <f t="shared" si="909"/>
        <v>27.7</v>
      </c>
      <c r="AE481" s="687">
        <f t="shared" si="910"/>
        <v>0</v>
      </c>
      <c r="AF481" s="687">
        <f t="shared" si="911"/>
        <v>-27.7</v>
      </c>
      <c r="AG481" s="688">
        <f t="shared" si="912"/>
        <v>0</v>
      </c>
      <c r="AH481" s="687">
        <f>'3. ГПП-СГПЗ'!AU54</f>
        <v>8.6</v>
      </c>
      <c r="AI481" s="687">
        <f>'3. ГПП-СГПЗ'!AW54</f>
        <v>0</v>
      </c>
      <c r="AJ481" s="687">
        <f t="shared" si="913"/>
        <v>-8.6</v>
      </c>
      <c r="AK481" s="688">
        <f t="shared" si="914"/>
        <v>0</v>
      </c>
      <c r="AL481" s="687">
        <f>'3. ГПП-СГПЗ'!BA54</f>
        <v>9.9</v>
      </c>
      <c r="AM481" s="687">
        <f>'3. ГПП-СГПЗ'!BC54</f>
        <v>0</v>
      </c>
      <c r="AN481" s="687">
        <f t="shared" si="915"/>
        <v>-9.9</v>
      </c>
      <c r="AO481" s="688">
        <f t="shared" si="916"/>
        <v>0</v>
      </c>
      <c r="AP481" s="687">
        <f>'3. ГПП-СГПЗ'!BG54</f>
        <v>9.1999999999999993</v>
      </c>
      <c r="AQ481" s="687">
        <f>'3. ГПП-СГПЗ'!BI54</f>
        <v>0</v>
      </c>
      <c r="AR481" s="687">
        <f t="shared" si="917"/>
        <v>-9.1999999999999993</v>
      </c>
      <c r="AS481" s="688">
        <f t="shared" si="918"/>
        <v>0</v>
      </c>
      <c r="AT481" s="687">
        <f t="shared" si="919"/>
        <v>29.3</v>
      </c>
      <c r="AU481" s="687">
        <f t="shared" si="920"/>
        <v>0</v>
      </c>
      <c r="AV481" s="687">
        <f t="shared" si="921"/>
        <v>-29.3</v>
      </c>
      <c r="AW481" s="688">
        <f t="shared" si="922"/>
        <v>0</v>
      </c>
      <c r="AX481" s="687">
        <f>'3. ГПП-СГПЗ'!BS54</f>
        <v>10.199999999999999</v>
      </c>
      <c r="AY481" s="687">
        <f>'3. ГПП-СГПЗ'!BU54</f>
        <v>0</v>
      </c>
      <c r="AZ481" s="687">
        <f t="shared" si="923"/>
        <v>-10.199999999999999</v>
      </c>
      <c r="BA481" s="688">
        <f t="shared" si="924"/>
        <v>0</v>
      </c>
      <c r="BB481" s="687">
        <f>'3. ГПП-СГПЗ'!BY54</f>
        <v>9.8000000000000007</v>
      </c>
      <c r="BC481" s="687">
        <f>'3. ГПП-СГПЗ'!CA54</f>
        <v>0</v>
      </c>
      <c r="BD481" s="687">
        <f t="shared" si="925"/>
        <v>-9.8000000000000007</v>
      </c>
      <c r="BE481" s="688">
        <f t="shared" si="926"/>
        <v>0</v>
      </c>
      <c r="BF481" s="687">
        <f>'3. ГПП-СГПЗ'!CE54</f>
        <v>9.3000000000000007</v>
      </c>
      <c r="BG481" s="687">
        <f>'3. ГПП-СГПЗ'!CG54</f>
        <v>0</v>
      </c>
      <c r="BH481" s="687">
        <f t="shared" si="927"/>
        <v>-9.3000000000000007</v>
      </c>
      <c r="BI481" s="688">
        <f t="shared" si="928"/>
        <v>0</v>
      </c>
      <c r="BJ481" s="687">
        <f t="shared" si="929"/>
        <v>27.9</v>
      </c>
      <c r="BK481" s="687">
        <f t="shared" si="930"/>
        <v>0</v>
      </c>
      <c r="BL481" s="687">
        <f t="shared" si="931"/>
        <v>-27.9</v>
      </c>
      <c r="BM481" s="688">
        <f t="shared" si="932"/>
        <v>0</v>
      </c>
      <c r="BN481" s="687">
        <f>'3. ГПП-СГПЗ'!CQ54</f>
        <v>9.1</v>
      </c>
      <c r="BO481" s="687">
        <f>'3. ГПП-СГПЗ'!CS54</f>
        <v>0</v>
      </c>
      <c r="BP481" s="687">
        <f t="shared" si="933"/>
        <v>-9.1</v>
      </c>
      <c r="BQ481" s="688">
        <f t="shared" si="934"/>
        <v>0</v>
      </c>
      <c r="BR481" s="687">
        <f>'3. ГПП-СГПЗ'!CW54</f>
        <v>9.3000000000000007</v>
      </c>
      <c r="BS481" s="687">
        <f>'3. ГПП-СГПЗ'!CY54</f>
        <v>0</v>
      </c>
      <c r="BT481" s="687">
        <f t="shared" si="935"/>
        <v>-9.3000000000000007</v>
      </c>
      <c r="BU481" s="688">
        <f t="shared" si="936"/>
        <v>0</v>
      </c>
      <c r="BV481" s="687">
        <f>'3. ГПП-СГПЗ'!DC54</f>
        <v>9.5</v>
      </c>
      <c r="BW481" s="687">
        <f>'3. ГПП-СГПЗ'!DE54</f>
        <v>0</v>
      </c>
      <c r="BX481" s="687">
        <f t="shared" si="937"/>
        <v>-9.5</v>
      </c>
      <c r="BY481" s="688">
        <f t="shared" si="938"/>
        <v>0</v>
      </c>
    </row>
    <row r="482" spans="3:77" ht="20.100000000000001" customHeight="1">
      <c r="C482" s="430" t="s">
        <v>117</v>
      </c>
      <c r="D482" s="528"/>
      <c r="E482" s="528"/>
      <c r="F482" s="529"/>
      <c r="G482" s="530" t="s">
        <v>583</v>
      </c>
      <c r="H482" s="530"/>
      <c r="I482" s="694" t="s">
        <v>169</v>
      </c>
      <c r="J482" s="687">
        <f t="shared" si="895"/>
        <v>113.80000000000001</v>
      </c>
      <c r="K482" s="687">
        <f t="shared" si="896"/>
        <v>0</v>
      </c>
      <c r="L482" s="687">
        <f t="shared" si="897"/>
        <v>-113.80000000000001</v>
      </c>
      <c r="M482" s="688">
        <f t="shared" si="898"/>
        <v>0</v>
      </c>
      <c r="N482" s="687">
        <f t="shared" si="899"/>
        <v>28.900000000000002</v>
      </c>
      <c r="O482" s="687">
        <f t="shared" si="900"/>
        <v>0</v>
      </c>
      <c r="P482" s="687">
        <f t="shared" si="901"/>
        <v>-28.900000000000002</v>
      </c>
      <c r="Q482" s="688">
        <f t="shared" si="902"/>
        <v>0</v>
      </c>
      <c r="R482" s="687">
        <f>'3. ГПП-СГПЗ'!W54</f>
        <v>9.8000000000000007</v>
      </c>
      <c r="S482" s="687">
        <f>'3. ГПП-СГПЗ'!Y54</f>
        <v>0</v>
      </c>
      <c r="T482" s="687">
        <f t="shared" si="903"/>
        <v>-9.8000000000000007</v>
      </c>
      <c r="U482" s="688">
        <f t="shared" si="904"/>
        <v>0</v>
      </c>
      <c r="V482" s="687">
        <f>'3. ГПП-СГПЗ'!AC54</f>
        <v>8.8000000000000007</v>
      </c>
      <c r="W482" s="687">
        <f>'3. ГПП-СГПЗ'!AE54</f>
        <v>0</v>
      </c>
      <c r="X482" s="687">
        <f t="shared" si="905"/>
        <v>-8.8000000000000007</v>
      </c>
      <c r="Y482" s="688">
        <f t="shared" si="906"/>
        <v>0</v>
      </c>
      <c r="Z482" s="687">
        <f>'3. ГПП-СГПЗ'!AI54</f>
        <v>10.3</v>
      </c>
      <c r="AA482" s="687">
        <f>'3. ГПП-СГПЗ'!AK54</f>
        <v>0</v>
      </c>
      <c r="AB482" s="687">
        <f t="shared" si="907"/>
        <v>-10.3</v>
      </c>
      <c r="AC482" s="688">
        <f t="shared" si="908"/>
        <v>0</v>
      </c>
      <c r="AD482" s="687">
        <f t="shared" si="909"/>
        <v>27.7</v>
      </c>
      <c r="AE482" s="687">
        <f t="shared" si="910"/>
        <v>0</v>
      </c>
      <c r="AF482" s="687">
        <f t="shared" si="911"/>
        <v>-27.7</v>
      </c>
      <c r="AG482" s="688">
        <f t="shared" si="912"/>
        <v>0</v>
      </c>
      <c r="AH482" s="687">
        <f>'3. ГПП-СГПЗ'!AU54</f>
        <v>8.6</v>
      </c>
      <c r="AI482" s="687">
        <f>'3. ГПП-СГПЗ'!AW54</f>
        <v>0</v>
      </c>
      <c r="AJ482" s="687">
        <f t="shared" si="913"/>
        <v>-8.6</v>
      </c>
      <c r="AK482" s="688">
        <f t="shared" si="914"/>
        <v>0</v>
      </c>
      <c r="AL482" s="687">
        <f>'3. ГПП-СГПЗ'!BA54</f>
        <v>9.9</v>
      </c>
      <c r="AM482" s="687">
        <f>'3. ГПП-СГПЗ'!BC54</f>
        <v>0</v>
      </c>
      <c r="AN482" s="687">
        <f t="shared" si="915"/>
        <v>-9.9</v>
      </c>
      <c r="AO482" s="688">
        <f t="shared" si="916"/>
        <v>0</v>
      </c>
      <c r="AP482" s="687">
        <f>'3. ГПП-СГПЗ'!BG54</f>
        <v>9.1999999999999993</v>
      </c>
      <c r="AQ482" s="687">
        <f>'3. ГПП-СГПЗ'!BI54</f>
        <v>0</v>
      </c>
      <c r="AR482" s="687">
        <f t="shared" si="917"/>
        <v>-9.1999999999999993</v>
      </c>
      <c r="AS482" s="688">
        <f t="shared" si="918"/>
        <v>0</v>
      </c>
      <c r="AT482" s="687">
        <f t="shared" si="919"/>
        <v>29.3</v>
      </c>
      <c r="AU482" s="687">
        <f t="shared" si="920"/>
        <v>0</v>
      </c>
      <c r="AV482" s="687">
        <f t="shared" si="921"/>
        <v>-29.3</v>
      </c>
      <c r="AW482" s="688">
        <f t="shared" si="922"/>
        <v>0</v>
      </c>
      <c r="AX482" s="687">
        <f>'3. ГПП-СГПЗ'!BS54</f>
        <v>10.199999999999999</v>
      </c>
      <c r="AY482" s="687">
        <f>'3. ГПП-СГПЗ'!BU54</f>
        <v>0</v>
      </c>
      <c r="AZ482" s="687">
        <f t="shared" si="923"/>
        <v>-10.199999999999999</v>
      </c>
      <c r="BA482" s="688">
        <f t="shared" si="924"/>
        <v>0</v>
      </c>
      <c r="BB482" s="687">
        <f>'3. ГПП-СГПЗ'!BY54</f>
        <v>9.8000000000000007</v>
      </c>
      <c r="BC482" s="687">
        <f>'3. ГПП-СГПЗ'!CA54</f>
        <v>0</v>
      </c>
      <c r="BD482" s="687">
        <f t="shared" si="925"/>
        <v>-9.8000000000000007</v>
      </c>
      <c r="BE482" s="688">
        <f t="shared" si="926"/>
        <v>0</v>
      </c>
      <c r="BF482" s="687">
        <f>'3. ГПП-СГПЗ'!CE54</f>
        <v>9.3000000000000007</v>
      </c>
      <c r="BG482" s="687">
        <f>'3. ГПП-СГПЗ'!CG54</f>
        <v>0</v>
      </c>
      <c r="BH482" s="687">
        <f t="shared" si="927"/>
        <v>-9.3000000000000007</v>
      </c>
      <c r="BI482" s="688">
        <f t="shared" si="928"/>
        <v>0</v>
      </c>
      <c r="BJ482" s="687">
        <f t="shared" si="929"/>
        <v>27.9</v>
      </c>
      <c r="BK482" s="687">
        <f t="shared" si="930"/>
        <v>0</v>
      </c>
      <c r="BL482" s="687">
        <f t="shared" si="931"/>
        <v>-27.9</v>
      </c>
      <c r="BM482" s="688">
        <f t="shared" si="932"/>
        <v>0</v>
      </c>
      <c r="BN482" s="687">
        <f>'3. ГПП-СГПЗ'!CQ54</f>
        <v>9.1</v>
      </c>
      <c r="BO482" s="687">
        <f>'3. ГПП-СГПЗ'!CS54</f>
        <v>0</v>
      </c>
      <c r="BP482" s="687">
        <f t="shared" si="933"/>
        <v>-9.1</v>
      </c>
      <c r="BQ482" s="688">
        <f t="shared" si="934"/>
        <v>0</v>
      </c>
      <c r="BR482" s="687">
        <f>'3. ГПП-СГПЗ'!CW54</f>
        <v>9.3000000000000007</v>
      </c>
      <c r="BS482" s="687">
        <f>'3. ГПП-СГПЗ'!CY54</f>
        <v>0</v>
      </c>
      <c r="BT482" s="687">
        <f t="shared" si="935"/>
        <v>-9.3000000000000007</v>
      </c>
      <c r="BU482" s="688">
        <f t="shared" si="936"/>
        <v>0</v>
      </c>
      <c r="BV482" s="687">
        <f>'3. ГПП-СГПЗ'!DC54</f>
        <v>9.5</v>
      </c>
      <c r="BW482" s="687">
        <f>'3. ГПП-СГПЗ'!DE54</f>
        <v>0</v>
      </c>
      <c r="BX482" s="687">
        <f t="shared" si="937"/>
        <v>-9.5</v>
      </c>
      <c r="BY482" s="688">
        <f t="shared" si="938"/>
        <v>0</v>
      </c>
    </row>
    <row r="483" spans="3:77" ht="20.100000000000001" customHeight="1">
      <c r="C483" s="436" t="s">
        <v>313</v>
      </c>
      <c r="D483" s="528"/>
      <c r="E483" s="528"/>
      <c r="F483" s="529"/>
      <c r="G483" s="530" t="s">
        <v>562</v>
      </c>
      <c r="H483" s="530"/>
      <c r="I483" s="691" t="s">
        <v>169</v>
      </c>
      <c r="J483" s="687">
        <f t="shared" si="895"/>
        <v>1295.0999999999999</v>
      </c>
      <c r="K483" s="687">
        <f t="shared" si="896"/>
        <v>0</v>
      </c>
      <c r="L483" s="687">
        <f t="shared" si="897"/>
        <v>-1295.0999999999999</v>
      </c>
      <c r="M483" s="688">
        <f t="shared" si="898"/>
        <v>0</v>
      </c>
      <c r="N483" s="687">
        <f t="shared" si="899"/>
        <v>334.5</v>
      </c>
      <c r="O483" s="687">
        <f t="shared" si="900"/>
        <v>0</v>
      </c>
      <c r="P483" s="687">
        <f t="shared" si="901"/>
        <v>-334.5</v>
      </c>
      <c r="Q483" s="688">
        <f t="shared" si="902"/>
        <v>0</v>
      </c>
      <c r="R483" s="687">
        <f>'4. ГПП-УЗПКТ-СЗСК'!W170+'4. ГПП-УЗПКТ-СЗСК'!W171+'4. ГПП-УЗПКТ-СЗСК'!W172</f>
        <v>115</v>
      </c>
      <c r="S483" s="687">
        <f>'4. ГПП-УЗПКТ-СЗСК'!Y170+'4. ГПП-УЗПКТ-СЗСК'!Y171+'4. ГПП-УЗПКТ-СЗСК'!Y172</f>
        <v>0</v>
      </c>
      <c r="T483" s="687">
        <f t="shared" si="903"/>
        <v>-115</v>
      </c>
      <c r="U483" s="688">
        <f t="shared" si="904"/>
        <v>0</v>
      </c>
      <c r="V483" s="687">
        <f>'4. ГПП-УЗПКТ-СЗСК'!AC170+'4. ГПП-УЗПКТ-СЗСК'!AC171+'4. ГПП-УЗПКТ-СЗСК'!AC172</f>
        <v>103.69999999999999</v>
      </c>
      <c r="W483" s="687">
        <f>'4. ГПП-УЗПКТ-СЗСК'!AE170+'4. ГПП-УЗПКТ-СЗСК'!AE171+'4. ГПП-УЗПКТ-СЗСК'!AE172</f>
        <v>0</v>
      </c>
      <c r="X483" s="687">
        <f t="shared" si="905"/>
        <v>-103.69999999999999</v>
      </c>
      <c r="Y483" s="688">
        <f t="shared" si="906"/>
        <v>0</v>
      </c>
      <c r="Z483" s="687">
        <f>'4. ГПП-УЗПКТ-СЗСК'!AI170+'4. ГПП-УЗПКТ-СЗСК'!AI171+'4. ГПП-УЗПКТ-СЗСК'!AI172</f>
        <v>115.80000000000001</v>
      </c>
      <c r="AA483" s="687">
        <f>'4. ГПП-УЗПКТ-СЗСК'!AK170+'4. ГПП-УЗПКТ-СЗСК'!AK171+'4. ГПП-УЗПКТ-СЗСК'!AK172</f>
        <v>0</v>
      </c>
      <c r="AB483" s="687">
        <f t="shared" si="907"/>
        <v>-115.80000000000001</v>
      </c>
      <c r="AC483" s="688">
        <f t="shared" si="908"/>
        <v>0</v>
      </c>
      <c r="AD483" s="687">
        <f t="shared" si="909"/>
        <v>312.5</v>
      </c>
      <c r="AE483" s="687">
        <f t="shared" si="910"/>
        <v>0</v>
      </c>
      <c r="AF483" s="687">
        <f t="shared" si="911"/>
        <v>-312.5</v>
      </c>
      <c r="AG483" s="688">
        <f t="shared" si="912"/>
        <v>0</v>
      </c>
      <c r="AH483" s="687">
        <f>'4. ГПП-УЗПКТ-СЗСК'!AU170+'4. ГПП-УЗПКТ-СЗСК'!AU171+'4. ГПП-УЗПКТ-СЗСК'!AU172</f>
        <v>101.10000000000001</v>
      </c>
      <c r="AI483" s="687">
        <f>'4. ГПП-УЗПКТ-СЗСК'!AW170+'4. ГПП-УЗПКТ-СЗСК'!AW171+'4. ГПП-УЗПКТ-СЗСК'!AW172</f>
        <v>0</v>
      </c>
      <c r="AJ483" s="687">
        <f t="shared" si="913"/>
        <v>-101.10000000000001</v>
      </c>
      <c r="AK483" s="688">
        <f t="shared" si="914"/>
        <v>0</v>
      </c>
      <c r="AL483" s="687">
        <f>'4. ГПП-УЗПКТ-СЗСК'!BA170+'4. ГПП-УЗПКТ-СЗСК'!BA171+'4. ГПП-УЗПКТ-СЗСК'!BA172</f>
        <v>106.2</v>
      </c>
      <c r="AM483" s="687">
        <f>'4. ГПП-УЗПКТ-СЗСК'!BC170+'4. ГПП-УЗПКТ-СЗСК'!BC171+'4. ГПП-УЗПКТ-СЗСК'!BC172</f>
        <v>0</v>
      </c>
      <c r="AN483" s="687">
        <f t="shared" si="915"/>
        <v>-106.2</v>
      </c>
      <c r="AO483" s="688">
        <f t="shared" si="916"/>
        <v>0</v>
      </c>
      <c r="AP483" s="687">
        <f>'4. ГПП-УЗПКТ-СЗСК'!BG170+'4. ГПП-УЗПКТ-СЗСК'!BG171+'4. ГПП-УЗПКТ-СЗСК'!BG172</f>
        <v>105.2</v>
      </c>
      <c r="AQ483" s="687">
        <f>'4. ГПП-УЗПКТ-СЗСК'!BI170+'4. ГПП-УЗПКТ-СЗСК'!BI171+'4. ГПП-УЗПКТ-СЗСК'!BI172</f>
        <v>0</v>
      </c>
      <c r="AR483" s="687">
        <f t="shared" si="917"/>
        <v>-105.2</v>
      </c>
      <c r="AS483" s="688">
        <f t="shared" si="918"/>
        <v>0</v>
      </c>
      <c r="AT483" s="687">
        <f t="shared" si="919"/>
        <v>305.39999999999998</v>
      </c>
      <c r="AU483" s="687">
        <f t="shared" si="920"/>
        <v>0</v>
      </c>
      <c r="AV483" s="687">
        <f t="shared" si="921"/>
        <v>-305.39999999999998</v>
      </c>
      <c r="AW483" s="688">
        <f t="shared" si="922"/>
        <v>0</v>
      </c>
      <c r="AX483" s="687">
        <f>'4. ГПП-УЗПКТ-СЗСК'!BS170+'4. ГПП-УЗПКТ-СЗСК'!BS171+'4. ГПП-УЗПКТ-СЗСК'!BS172</f>
        <v>78.5</v>
      </c>
      <c r="AY483" s="687">
        <f>'4. ГПП-УЗПКТ-СЗСК'!BU170+'4. ГПП-УЗПКТ-СЗСК'!BU171+'4. ГПП-УЗПКТ-СЗСК'!BU172</f>
        <v>0</v>
      </c>
      <c r="AZ483" s="687">
        <f t="shared" si="923"/>
        <v>-78.5</v>
      </c>
      <c r="BA483" s="688">
        <f t="shared" si="924"/>
        <v>0</v>
      </c>
      <c r="BB483" s="687">
        <f>'4. ГПП-УЗПКТ-СЗСК'!BY170+'4. ГПП-УЗПКТ-СЗСК'!BY171+'4. ГПП-УЗПКТ-СЗСК'!BY172</f>
        <v>115.80000000000001</v>
      </c>
      <c r="BC483" s="687">
        <f>'4. ГПП-УЗПКТ-СЗСК'!CA170+'4. ГПП-УЗПКТ-СЗСК'!CA171+'4. ГПП-УЗПКТ-СЗСК'!CA172</f>
        <v>0</v>
      </c>
      <c r="BD483" s="687">
        <f t="shared" si="925"/>
        <v>-115.80000000000001</v>
      </c>
      <c r="BE483" s="688">
        <f t="shared" si="926"/>
        <v>0</v>
      </c>
      <c r="BF483" s="687">
        <f>'4. ГПП-УЗПКТ-СЗСК'!CE170+'4. ГПП-УЗПКТ-СЗСК'!CE171+'4. ГПП-УЗПКТ-СЗСК'!CE172</f>
        <v>111.1</v>
      </c>
      <c r="BG483" s="687">
        <f>'4. ГПП-УЗПКТ-СЗСК'!CG170+'4. ГПП-УЗПКТ-СЗСК'!CG171+'4. ГПП-УЗПКТ-СЗСК'!CG172</f>
        <v>0</v>
      </c>
      <c r="BH483" s="687">
        <f t="shared" si="927"/>
        <v>-111.1</v>
      </c>
      <c r="BI483" s="688">
        <f t="shared" si="928"/>
        <v>0</v>
      </c>
      <c r="BJ483" s="687">
        <f t="shared" si="929"/>
        <v>342.7</v>
      </c>
      <c r="BK483" s="687">
        <f t="shared" si="930"/>
        <v>0</v>
      </c>
      <c r="BL483" s="687">
        <f t="shared" si="931"/>
        <v>-342.7</v>
      </c>
      <c r="BM483" s="688">
        <f t="shared" si="932"/>
        <v>0</v>
      </c>
      <c r="BN483" s="687">
        <f>'4. ГПП-УЗПКТ-СЗСК'!CQ170+'4. ГПП-УЗПКТ-СЗСК'!CQ171+'4. ГПП-УЗПКТ-СЗСК'!CQ172</f>
        <v>115.2</v>
      </c>
      <c r="BO483" s="687">
        <f>'4. ГПП-УЗПКТ-СЗСК'!CS170+'4. ГПП-УЗПКТ-СЗСК'!CS171+'4. ГПП-УЗПКТ-СЗСК'!CS172</f>
        <v>0</v>
      </c>
      <c r="BP483" s="687">
        <f t="shared" si="933"/>
        <v>-115.2</v>
      </c>
      <c r="BQ483" s="688">
        <f t="shared" si="934"/>
        <v>0</v>
      </c>
      <c r="BR483" s="687">
        <f>'4. ГПП-УЗПКТ-СЗСК'!CW170+'4. ГПП-УЗПКТ-СЗСК'!CW171+'4. ГПП-УЗПКТ-СЗСК'!CW172</f>
        <v>111.3</v>
      </c>
      <c r="BS483" s="687">
        <f>'4. ГПП-УЗПКТ-СЗСК'!CY170+'4. ГПП-УЗПКТ-СЗСК'!CY171+'4. ГПП-УЗПКТ-СЗСК'!CY172</f>
        <v>0</v>
      </c>
      <c r="BT483" s="687">
        <f t="shared" si="935"/>
        <v>-111.3</v>
      </c>
      <c r="BU483" s="688">
        <f t="shared" si="936"/>
        <v>0</v>
      </c>
      <c r="BV483" s="687">
        <f>'4. ГПП-УЗПКТ-СЗСК'!DC170+'4. ГПП-УЗПКТ-СЗСК'!DC171+'4. ГПП-УЗПКТ-СЗСК'!DC172</f>
        <v>116.19999999999999</v>
      </c>
      <c r="BW483" s="687">
        <f>'4. ГПП-УЗПКТ-СЗСК'!DE170+'4. ГПП-УЗПКТ-СЗСК'!DE171+'4. ГПП-УЗПКТ-СЗСК'!DE172</f>
        <v>0</v>
      </c>
      <c r="BX483" s="687">
        <f t="shared" si="937"/>
        <v>-116.19999999999999</v>
      </c>
      <c r="BY483" s="688">
        <f t="shared" si="938"/>
        <v>0</v>
      </c>
    </row>
    <row r="484" spans="3:77" ht="20.100000000000001" customHeight="1">
      <c r="C484" s="430" t="s">
        <v>584</v>
      </c>
      <c r="D484" s="528"/>
      <c r="E484" s="528"/>
      <c r="F484" s="529"/>
      <c r="G484" s="530" t="s">
        <v>585</v>
      </c>
      <c r="H484" s="530"/>
      <c r="I484" s="694" t="s">
        <v>186</v>
      </c>
      <c r="J484" s="687">
        <f t="shared" si="895"/>
        <v>372.09999999999997</v>
      </c>
      <c r="K484" s="687">
        <f t="shared" si="896"/>
        <v>0</v>
      </c>
      <c r="L484" s="687">
        <f t="shared" si="897"/>
        <v>-372.09999999999997</v>
      </c>
      <c r="M484" s="688">
        <f t="shared" si="898"/>
        <v>0</v>
      </c>
      <c r="N484" s="687">
        <f t="shared" si="899"/>
        <v>97</v>
      </c>
      <c r="O484" s="687">
        <f t="shared" si="900"/>
        <v>0</v>
      </c>
      <c r="P484" s="687">
        <f t="shared" si="901"/>
        <v>-97</v>
      </c>
      <c r="Q484" s="688">
        <f t="shared" si="902"/>
        <v>0</v>
      </c>
      <c r="R484" s="687">
        <f>'4. ГПП-УЗПКТ-СЗСК'!W170</f>
        <v>33.200000000000003</v>
      </c>
      <c r="S484" s="687">
        <f>'4. ГПП-УЗПКТ-СЗСК'!Y170</f>
        <v>0</v>
      </c>
      <c r="T484" s="687">
        <f t="shared" si="903"/>
        <v>-33.200000000000003</v>
      </c>
      <c r="U484" s="688">
        <f t="shared" si="904"/>
        <v>0</v>
      </c>
      <c r="V484" s="687">
        <f>'4. ГПП-УЗПКТ-СЗСК'!AC170</f>
        <v>29.9</v>
      </c>
      <c r="W484" s="687">
        <f>'4. ГПП-УЗПКТ-СЗСК'!AE170</f>
        <v>0</v>
      </c>
      <c r="X484" s="687">
        <f t="shared" si="905"/>
        <v>-29.9</v>
      </c>
      <c r="Y484" s="688">
        <f t="shared" si="906"/>
        <v>0</v>
      </c>
      <c r="Z484" s="687">
        <f>'4. ГПП-УЗПКТ-СЗСК'!AI170</f>
        <v>33.9</v>
      </c>
      <c r="AA484" s="687">
        <f>'4. ГПП-УЗПКТ-СЗСК'!AK170</f>
        <v>0</v>
      </c>
      <c r="AB484" s="687">
        <f t="shared" si="907"/>
        <v>-33.9</v>
      </c>
      <c r="AC484" s="688">
        <f t="shared" si="908"/>
        <v>0</v>
      </c>
      <c r="AD484" s="687">
        <f t="shared" si="909"/>
        <v>77.099999999999994</v>
      </c>
      <c r="AE484" s="687">
        <f t="shared" si="910"/>
        <v>0</v>
      </c>
      <c r="AF484" s="687">
        <f t="shared" si="911"/>
        <v>-77.099999999999994</v>
      </c>
      <c r="AG484" s="688">
        <f t="shared" si="912"/>
        <v>0</v>
      </c>
      <c r="AH484" s="687">
        <f>'4. ГПП-УЗПКТ-СЗСК'!AU170</f>
        <v>21.2</v>
      </c>
      <c r="AI484" s="687">
        <f>'4. ГПП-УЗПКТ-СЗСК'!AW170</f>
        <v>0</v>
      </c>
      <c r="AJ484" s="687">
        <f t="shared" si="913"/>
        <v>-21.2</v>
      </c>
      <c r="AK484" s="688">
        <f t="shared" si="914"/>
        <v>0</v>
      </c>
      <c r="AL484" s="687">
        <f>'4. ГПП-УЗПКТ-СЗСК'!BA170</f>
        <v>23.7</v>
      </c>
      <c r="AM484" s="687">
        <f>'4. ГПП-УЗПКТ-СЗСК'!BC170</f>
        <v>0</v>
      </c>
      <c r="AN484" s="687">
        <f t="shared" si="915"/>
        <v>-23.7</v>
      </c>
      <c r="AO484" s="688">
        <f t="shared" si="916"/>
        <v>0</v>
      </c>
      <c r="AP484" s="687">
        <f>'4. ГПП-УЗПКТ-СЗСК'!BG170</f>
        <v>32.200000000000003</v>
      </c>
      <c r="AQ484" s="687">
        <f>'4. ГПП-УЗПКТ-СЗСК'!BI170</f>
        <v>0</v>
      </c>
      <c r="AR484" s="687">
        <f t="shared" si="917"/>
        <v>-32.200000000000003</v>
      </c>
      <c r="AS484" s="688">
        <f t="shared" si="918"/>
        <v>0</v>
      </c>
      <c r="AT484" s="687">
        <f t="shared" si="919"/>
        <v>98.699999999999989</v>
      </c>
      <c r="AU484" s="687">
        <f t="shared" si="920"/>
        <v>0</v>
      </c>
      <c r="AV484" s="687">
        <f t="shared" si="921"/>
        <v>-98.699999999999989</v>
      </c>
      <c r="AW484" s="688">
        <f t="shared" si="922"/>
        <v>0</v>
      </c>
      <c r="AX484" s="687">
        <f>'4. ГПП-УЗПКТ-СЗСК'!BS170</f>
        <v>33.200000000000003</v>
      </c>
      <c r="AY484" s="687">
        <f>'4. ГПП-УЗПКТ-СЗСК'!BU170</f>
        <v>0</v>
      </c>
      <c r="AZ484" s="687">
        <f t="shared" si="923"/>
        <v>-33.200000000000003</v>
      </c>
      <c r="BA484" s="688">
        <f t="shared" si="924"/>
        <v>0</v>
      </c>
      <c r="BB484" s="687">
        <f>'4. ГПП-УЗПКТ-СЗСК'!BY170</f>
        <v>33.4</v>
      </c>
      <c r="BC484" s="687">
        <f>'4. ГПП-УЗПКТ-СЗСК'!CA170</f>
        <v>0</v>
      </c>
      <c r="BD484" s="687">
        <f t="shared" si="925"/>
        <v>-33.4</v>
      </c>
      <c r="BE484" s="688">
        <f t="shared" si="926"/>
        <v>0</v>
      </c>
      <c r="BF484" s="687">
        <f>'4. ГПП-УЗПКТ-СЗСК'!CE170</f>
        <v>32.1</v>
      </c>
      <c r="BG484" s="687">
        <f>'4. ГПП-УЗПКТ-СЗСК'!CG170</f>
        <v>0</v>
      </c>
      <c r="BH484" s="687">
        <f t="shared" si="927"/>
        <v>-32.1</v>
      </c>
      <c r="BI484" s="688">
        <f t="shared" si="928"/>
        <v>0</v>
      </c>
      <c r="BJ484" s="687">
        <f t="shared" si="929"/>
        <v>99.300000000000011</v>
      </c>
      <c r="BK484" s="687">
        <f t="shared" si="930"/>
        <v>0</v>
      </c>
      <c r="BL484" s="687">
        <f t="shared" si="931"/>
        <v>-99.300000000000011</v>
      </c>
      <c r="BM484" s="688">
        <f t="shared" si="932"/>
        <v>0</v>
      </c>
      <c r="BN484" s="687">
        <f>'4. ГПП-УЗПКТ-СЗСК'!CQ170</f>
        <v>33.200000000000003</v>
      </c>
      <c r="BO484" s="687">
        <f>'4. ГПП-УЗПКТ-СЗСК'!CS170</f>
        <v>0</v>
      </c>
      <c r="BP484" s="687">
        <f t="shared" si="933"/>
        <v>-33.200000000000003</v>
      </c>
      <c r="BQ484" s="688">
        <f t="shared" si="934"/>
        <v>0</v>
      </c>
      <c r="BR484" s="687">
        <f>'4. ГПП-УЗПКТ-СЗСК'!CW170</f>
        <v>32</v>
      </c>
      <c r="BS484" s="687">
        <f>'4. ГПП-УЗПКТ-СЗСК'!CY170</f>
        <v>0</v>
      </c>
      <c r="BT484" s="687">
        <f t="shared" si="935"/>
        <v>-32</v>
      </c>
      <c r="BU484" s="688">
        <f t="shared" si="936"/>
        <v>0</v>
      </c>
      <c r="BV484" s="687">
        <f>'4. ГПП-УЗПКТ-СЗСК'!DC170</f>
        <v>34.1</v>
      </c>
      <c r="BW484" s="687">
        <f>'4. ГПП-УЗПКТ-СЗСК'!DE170</f>
        <v>0</v>
      </c>
      <c r="BX484" s="687">
        <f t="shared" si="937"/>
        <v>-34.1</v>
      </c>
      <c r="BY484" s="688">
        <f t="shared" si="938"/>
        <v>0</v>
      </c>
    </row>
    <row r="485" spans="3:77" ht="20.100000000000001" customHeight="1">
      <c r="C485" s="430" t="s">
        <v>586</v>
      </c>
      <c r="D485" s="528"/>
      <c r="E485" s="528"/>
      <c r="F485" s="529"/>
      <c r="G485" s="530" t="s">
        <v>587</v>
      </c>
      <c r="H485" s="530"/>
      <c r="I485" s="694" t="s">
        <v>186</v>
      </c>
      <c r="J485" s="687">
        <f t="shared" si="895"/>
        <v>922.99999999999989</v>
      </c>
      <c r="K485" s="687">
        <f t="shared" si="896"/>
        <v>0</v>
      </c>
      <c r="L485" s="687">
        <f t="shared" si="897"/>
        <v>-922.99999999999989</v>
      </c>
      <c r="M485" s="688">
        <f t="shared" si="898"/>
        <v>0</v>
      </c>
      <c r="N485" s="687">
        <f t="shared" si="899"/>
        <v>237.5</v>
      </c>
      <c r="O485" s="687">
        <f t="shared" si="900"/>
        <v>0</v>
      </c>
      <c r="P485" s="687">
        <f t="shared" si="901"/>
        <v>-237.5</v>
      </c>
      <c r="Q485" s="688">
        <f t="shared" si="902"/>
        <v>0</v>
      </c>
      <c r="R485" s="687">
        <f>'4. ГПП-УЗПКТ-СЗСК'!W171</f>
        <v>81.8</v>
      </c>
      <c r="S485" s="687">
        <f>'4. ГПП-УЗПКТ-СЗСК'!Y171</f>
        <v>0</v>
      </c>
      <c r="T485" s="687">
        <f t="shared" si="903"/>
        <v>-81.8</v>
      </c>
      <c r="U485" s="688">
        <f t="shared" si="904"/>
        <v>0</v>
      </c>
      <c r="V485" s="687">
        <f>'4. ГПП-УЗПКТ-СЗСК'!AC171</f>
        <v>73.8</v>
      </c>
      <c r="W485" s="687">
        <f>'4. ГПП-УЗПКТ-СЗСК'!AE171</f>
        <v>0</v>
      </c>
      <c r="X485" s="687">
        <f t="shared" si="905"/>
        <v>-73.8</v>
      </c>
      <c r="Y485" s="688">
        <f t="shared" si="906"/>
        <v>0</v>
      </c>
      <c r="Z485" s="687">
        <f>'4. ГПП-УЗПКТ-СЗСК'!AI171</f>
        <v>81.900000000000006</v>
      </c>
      <c r="AA485" s="687">
        <f>'4. ГПП-УЗПКТ-СЗСК'!AK171</f>
        <v>0</v>
      </c>
      <c r="AB485" s="687">
        <f t="shared" si="907"/>
        <v>-81.900000000000006</v>
      </c>
      <c r="AC485" s="688">
        <f t="shared" si="908"/>
        <v>0</v>
      </c>
      <c r="AD485" s="687">
        <f t="shared" si="909"/>
        <v>235.4</v>
      </c>
      <c r="AE485" s="687">
        <f t="shared" si="910"/>
        <v>0</v>
      </c>
      <c r="AF485" s="687">
        <f t="shared" si="911"/>
        <v>-235.4</v>
      </c>
      <c r="AG485" s="688">
        <f t="shared" si="912"/>
        <v>0</v>
      </c>
      <c r="AH485" s="687">
        <f>'4. ГПП-УЗПКТ-СЗСК'!AU171</f>
        <v>79.900000000000006</v>
      </c>
      <c r="AI485" s="687">
        <f>'4. ГПП-УЗПКТ-СЗСК'!AW171</f>
        <v>0</v>
      </c>
      <c r="AJ485" s="687">
        <f t="shared" si="913"/>
        <v>-79.900000000000006</v>
      </c>
      <c r="AK485" s="688">
        <f t="shared" si="914"/>
        <v>0</v>
      </c>
      <c r="AL485" s="687">
        <f>'4. ГПП-УЗПКТ-СЗСК'!BA171</f>
        <v>82.5</v>
      </c>
      <c r="AM485" s="687">
        <f>'4. ГПП-УЗПКТ-СЗСК'!BC171</f>
        <v>0</v>
      </c>
      <c r="AN485" s="687">
        <f t="shared" si="915"/>
        <v>-82.5</v>
      </c>
      <c r="AO485" s="688">
        <f t="shared" si="916"/>
        <v>0</v>
      </c>
      <c r="AP485" s="687">
        <f>'4. ГПП-УЗПКТ-СЗСК'!BG171</f>
        <v>73</v>
      </c>
      <c r="AQ485" s="687">
        <f>'4. ГПП-УЗПКТ-СЗСК'!BI171</f>
        <v>0</v>
      </c>
      <c r="AR485" s="687">
        <f t="shared" si="917"/>
        <v>-73</v>
      </c>
      <c r="AS485" s="688">
        <f t="shared" si="918"/>
        <v>0</v>
      </c>
      <c r="AT485" s="687">
        <f t="shared" si="919"/>
        <v>206.7</v>
      </c>
      <c r="AU485" s="687">
        <f t="shared" si="920"/>
        <v>0</v>
      </c>
      <c r="AV485" s="687">
        <f t="shared" si="921"/>
        <v>-206.7</v>
      </c>
      <c r="AW485" s="688">
        <f t="shared" si="922"/>
        <v>0</v>
      </c>
      <c r="AX485" s="687">
        <f>'4. ГПП-УЗПКТ-СЗСК'!BS171</f>
        <v>45.3</v>
      </c>
      <c r="AY485" s="687">
        <f>'4. ГПП-УЗПКТ-СЗСК'!BU171</f>
        <v>0</v>
      </c>
      <c r="AZ485" s="687">
        <f t="shared" si="923"/>
        <v>-45.3</v>
      </c>
      <c r="BA485" s="688">
        <f t="shared" si="924"/>
        <v>0</v>
      </c>
      <c r="BB485" s="687">
        <f>'4. ГПП-УЗПКТ-СЗСК'!BY171</f>
        <v>82.4</v>
      </c>
      <c r="BC485" s="687">
        <f>'4. ГПП-УЗПКТ-СЗСК'!CA171</f>
        <v>0</v>
      </c>
      <c r="BD485" s="687">
        <f t="shared" si="925"/>
        <v>-82.4</v>
      </c>
      <c r="BE485" s="688">
        <f t="shared" si="926"/>
        <v>0</v>
      </c>
      <c r="BF485" s="687">
        <f>'4. ГПП-УЗПКТ-СЗСК'!CE171</f>
        <v>79</v>
      </c>
      <c r="BG485" s="687">
        <f>'4. ГПП-УЗПКТ-СЗСК'!CG171</f>
        <v>0</v>
      </c>
      <c r="BH485" s="687">
        <f t="shared" si="927"/>
        <v>-79</v>
      </c>
      <c r="BI485" s="688">
        <f t="shared" si="928"/>
        <v>0</v>
      </c>
      <c r="BJ485" s="687">
        <f t="shared" si="929"/>
        <v>243.4</v>
      </c>
      <c r="BK485" s="687">
        <f t="shared" si="930"/>
        <v>0</v>
      </c>
      <c r="BL485" s="687">
        <f t="shared" si="931"/>
        <v>-243.4</v>
      </c>
      <c r="BM485" s="688">
        <f t="shared" si="932"/>
        <v>0</v>
      </c>
      <c r="BN485" s="687">
        <f>'4. ГПП-УЗПКТ-СЗСК'!CQ171</f>
        <v>82</v>
      </c>
      <c r="BO485" s="687">
        <f>'4. ГПП-УЗПКТ-СЗСК'!CS171</f>
        <v>0</v>
      </c>
      <c r="BP485" s="687">
        <f t="shared" si="933"/>
        <v>-82</v>
      </c>
      <c r="BQ485" s="688">
        <f t="shared" si="934"/>
        <v>0</v>
      </c>
      <c r="BR485" s="687">
        <f>'4. ГПП-УЗПКТ-СЗСК'!CW171</f>
        <v>79.3</v>
      </c>
      <c r="BS485" s="687">
        <f>'4. ГПП-УЗПКТ-СЗСК'!CY171</f>
        <v>0</v>
      </c>
      <c r="BT485" s="687">
        <f t="shared" si="935"/>
        <v>-79.3</v>
      </c>
      <c r="BU485" s="688">
        <f t="shared" si="936"/>
        <v>0</v>
      </c>
      <c r="BV485" s="687">
        <f>'4. ГПП-УЗПКТ-СЗСК'!DC171</f>
        <v>82.1</v>
      </c>
      <c r="BW485" s="687">
        <f>'4. ГПП-УЗПКТ-СЗСК'!DE171</f>
        <v>0</v>
      </c>
      <c r="BX485" s="687">
        <f t="shared" si="937"/>
        <v>-82.1</v>
      </c>
      <c r="BY485" s="688">
        <f t="shared" si="938"/>
        <v>0</v>
      </c>
    </row>
    <row r="486" spans="3:77" ht="20.100000000000001" customHeight="1">
      <c r="C486" s="430" t="s">
        <v>588</v>
      </c>
      <c r="D486" s="528"/>
      <c r="E486" s="528"/>
      <c r="F486" s="529"/>
      <c r="G486" s="530" t="s">
        <v>589</v>
      </c>
      <c r="H486" s="530"/>
      <c r="I486" s="694" t="s">
        <v>186</v>
      </c>
      <c r="J486" s="687">
        <f t="shared" si="895"/>
        <v>0</v>
      </c>
      <c r="K486" s="687">
        <f t="shared" si="896"/>
        <v>0</v>
      </c>
      <c r="L486" s="687">
        <f t="shared" si="897"/>
        <v>0</v>
      </c>
      <c r="M486" s="688" t="str">
        <f t="shared" si="898"/>
        <v>-</v>
      </c>
      <c r="N486" s="687">
        <f t="shared" si="899"/>
        <v>0</v>
      </c>
      <c r="O486" s="687">
        <f t="shared" si="900"/>
        <v>0</v>
      </c>
      <c r="P486" s="687">
        <f t="shared" si="901"/>
        <v>0</v>
      </c>
      <c r="Q486" s="688" t="str">
        <f t="shared" si="902"/>
        <v>-</v>
      </c>
      <c r="R486" s="687">
        <f>'4. ГПП-УЗПКТ-СЗСК'!W172</f>
        <v>0</v>
      </c>
      <c r="S486" s="687">
        <f>'4. ГПП-УЗПКТ-СЗСК'!Y172</f>
        <v>0</v>
      </c>
      <c r="T486" s="687">
        <f t="shared" si="903"/>
        <v>0</v>
      </c>
      <c r="U486" s="688" t="str">
        <f t="shared" si="904"/>
        <v>-</v>
      </c>
      <c r="V486" s="687">
        <f>'4. ГПП-УЗПКТ-СЗСК'!AC172</f>
        <v>0</v>
      </c>
      <c r="W486" s="687">
        <f>'4. ГПП-УЗПКТ-СЗСК'!AE172</f>
        <v>0</v>
      </c>
      <c r="X486" s="687">
        <f t="shared" si="905"/>
        <v>0</v>
      </c>
      <c r="Y486" s="688" t="str">
        <f t="shared" si="906"/>
        <v>-</v>
      </c>
      <c r="Z486" s="687">
        <f>'4. ГПП-УЗПКТ-СЗСК'!AI172</f>
        <v>0</v>
      </c>
      <c r="AA486" s="687">
        <f>'4. ГПП-УЗПКТ-СЗСК'!AK172</f>
        <v>0</v>
      </c>
      <c r="AB486" s="687">
        <f t="shared" si="907"/>
        <v>0</v>
      </c>
      <c r="AC486" s="688" t="str">
        <f t="shared" si="908"/>
        <v>-</v>
      </c>
      <c r="AD486" s="687">
        <f t="shared" si="909"/>
        <v>0</v>
      </c>
      <c r="AE486" s="687">
        <f t="shared" si="910"/>
        <v>0</v>
      </c>
      <c r="AF486" s="687">
        <f t="shared" si="911"/>
        <v>0</v>
      </c>
      <c r="AG486" s="688" t="str">
        <f t="shared" si="912"/>
        <v>-</v>
      </c>
      <c r="AH486" s="687">
        <f>'4. ГПП-УЗПКТ-СЗСК'!AU172</f>
        <v>0</v>
      </c>
      <c r="AI486" s="687">
        <f>'4. ГПП-УЗПКТ-СЗСК'!AW172</f>
        <v>0</v>
      </c>
      <c r="AJ486" s="687">
        <f t="shared" si="913"/>
        <v>0</v>
      </c>
      <c r="AK486" s="688" t="str">
        <f t="shared" si="914"/>
        <v>-</v>
      </c>
      <c r="AL486" s="687">
        <f>'4. ГПП-УЗПКТ-СЗСК'!BA172</f>
        <v>0</v>
      </c>
      <c r="AM486" s="687">
        <f>'4. ГПП-УЗПКТ-СЗСК'!BC172</f>
        <v>0</v>
      </c>
      <c r="AN486" s="687">
        <f t="shared" si="915"/>
        <v>0</v>
      </c>
      <c r="AO486" s="688" t="str">
        <f t="shared" si="916"/>
        <v>-</v>
      </c>
      <c r="AP486" s="687">
        <f>'4. ГПП-УЗПКТ-СЗСК'!BG172</f>
        <v>0</v>
      </c>
      <c r="AQ486" s="687">
        <f>'4. ГПП-УЗПКТ-СЗСК'!BI172</f>
        <v>0</v>
      </c>
      <c r="AR486" s="687">
        <f t="shared" si="917"/>
        <v>0</v>
      </c>
      <c r="AS486" s="688" t="str">
        <f t="shared" si="918"/>
        <v>-</v>
      </c>
      <c r="AT486" s="687">
        <f t="shared" si="919"/>
        <v>0</v>
      </c>
      <c r="AU486" s="687">
        <f t="shared" si="920"/>
        <v>0</v>
      </c>
      <c r="AV486" s="687">
        <f t="shared" si="921"/>
        <v>0</v>
      </c>
      <c r="AW486" s="688" t="str">
        <f t="shared" si="922"/>
        <v>-</v>
      </c>
      <c r="AX486" s="687">
        <f>'4. ГПП-УЗПКТ-СЗСК'!BS172</f>
        <v>0</v>
      </c>
      <c r="AY486" s="687">
        <f>'4. ГПП-УЗПКТ-СЗСК'!BU172</f>
        <v>0</v>
      </c>
      <c r="AZ486" s="687">
        <f t="shared" si="923"/>
        <v>0</v>
      </c>
      <c r="BA486" s="688" t="str">
        <f t="shared" si="924"/>
        <v>-</v>
      </c>
      <c r="BB486" s="687">
        <f>'4. ГПП-УЗПКТ-СЗСК'!BY172</f>
        <v>0</v>
      </c>
      <c r="BC486" s="687">
        <f>'4. ГПП-УЗПКТ-СЗСК'!CA172</f>
        <v>0</v>
      </c>
      <c r="BD486" s="687">
        <f t="shared" si="925"/>
        <v>0</v>
      </c>
      <c r="BE486" s="688" t="str">
        <f t="shared" si="926"/>
        <v>-</v>
      </c>
      <c r="BF486" s="687">
        <f>'4. ГПП-УЗПКТ-СЗСК'!CE172</f>
        <v>0</v>
      </c>
      <c r="BG486" s="687">
        <f>'4. ГПП-УЗПКТ-СЗСК'!CG172</f>
        <v>0</v>
      </c>
      <c r="BH486" s="687">
        <f t="shared" si="927"/>
        <v>0</v>
      </c>
      <c r="BI486" s="688" t="str">
        <f t="shared" si="928"/>
        <v>-</v>
      </c>
      <c r="BJ486" s="687">
        <f t="shared" si="929"/>
        <v>0</v>
      </c>
      <c r="BK486" s="687">
        <f t="shared" si="930"/>
        <v>0</v>
      </c>
      <c r="BL486" s="687">
        <f t="shared" si="931"/>
        <v>0</v>
      </c>
      <c r="BM486" s="688" t="str">
        <f t="shared" si="932"/>
        <v>-</v>
      </c>
      <c r="BN486" s="687">
        <f>'4. ГПП-УЗПКТ-СЗСК'!CQ172</f>
        <v>0</v>
      </c>
      <c r="BO486" s="687">
        <f>'4. ГПП-УЗПКТ-СЗСК'!CS172</f>
        <v>0</v>
      </c>
      <c r="BP486" s="687">
        <f t="shared" si="933"/>
        <v>0</v>
      </c>
      <c r="BQ486" s="688" t="str">
        <f t="shared" si="934"/>
        <v>-</v>
      </c>
      <c r="BR486" s="687">
        <f>'4. ГПП-УЗПКТ-СЗСК'!CW172</f>
        <v>0</v>
      </c>
      <c r="BS486" s="687">
        <f>'4. ГПП-УЗПКТ-СЗСК'!CY172</f>
        <v>0</v>
      </c>
      <c r="BT486" s="687">
        <f t="shared" si="935"/>
        <v>0</v>
      </c>
      <c r="BU486" s="688" t="str">
        <f t="shared" si="936"/>
        <v>-</v>
      </c>
      <c r="BV486" s="687">
        <f>'4. ГПП-УЗПКТ-СЗСК'!DC172</f>
        <v>0</v>
      </c>
      <c r="BW486" s="687">
        <f>'4. ГПП-УЗПКТ-СЗСК'!DE172</f>
        <v>0</v>
      </c>
      <c r="BX486" s="687">
        <f t="shared" si="937"/>
        <v>0</v>
      </c>
      <c r="BY486" s="688" t="str">
        <f t="shared" si="938"/>
        <v>-</v>
      </c>
    </row>
    <row r="487" spans="3:77" ht="20.100000000000001" customHeight="1">
      <c r="C487" s="436" t="s">
        <v>315</v>
      </c>
      <c r="D487" s="528"/>
      <c r="E487" s="528"/>
      <c r="F487" s="529"/>
      <c r="G487" s="530" t="s">
        <v>563</v>
      </c>
      <c r="H487" s="530"/>
      <c r="I487" s="691" t="s">
        <v>169</v>
      </c>
      <c r="J487" s="687">
        <f t="shared" si="895"/>
        <v>6645.9</v>
      </c>
      <c r="K487" s="687">
        <f t="shared" si="896"/>
        <v>0</v>
      </c>
      <c r="L487" s="687">
        <f t="shared" si="897"/>
        <v>-6645.9</v>
      </c>
      <c r="M487" s="688">
        <f t="shared" si="898"/>
        <v>0</v>
      </c>
      <c r="N487" s="687">
        <f t="shared" si="899"/>
        <v>1777</v>
      </c>
      <c r="O487" s="687">
        <f t="shared" si="900"/>
        <v>0</v>
      </c>
      <c r="P487" s="687">
        <f t="shared" si="901"/>
        <v>-1777</v>
      </c>
      <c r="Q487" s="688">
        <f t="shared" si="902"/>
        <v>0</v>
      </c>
      <c r="R487" s="687">
        <f>'4. ГПП-УЗПКТ-СЗСК'!W173</f>
        <v>616.6</v>
      </c>
      <c r="S487" s="687">
        <f>'4. ГПП-УЗПКТ-СЗСК'!Y173</f>
        <v>0</v>
      </c>
      <c r="T487" s="687">
        <f t="shared" si="903"/>
        <v>-616.6</v>
      </c>
      <c r="U487" s="688">
        <f t="shared" si="904"/>
        <v>0</v>
      </c>
      <c r="V487" s="687">
        <f>'4. ГПП-УЗПКТ-СЗСК'!AC173</f>
        <v>552.4</v>
      </c>
      <c r="W487" s="687">
        <f>'4. ГПП-УЗПКТ-СЗСК'!AE173</f>
        <v>0</v>
      </c>
      <c r="X487" s="687">
        <f t="shared" si="905"/>
        <v>-552.4</v>
      </c>
      <c r="Y487" s="688">
        <f t="shared" si="906"/>
        <v>0</v>
      </c>
      <c r="Z487" s="687">
        <f>'4. ГПП-УЗПКТ-СЗСК'!AI173</f>
        <v>608</v>
      </c>
      <c r="AA487" s="687">
        <f>'4. ГПП-УЗПКТ-СЗСК'!AK173</f>
        <v>0</v>
      </c>
      <c r="AB487" s="687">
        <f t="shared" si="907"/>
        <v>-608</v>
      </c>
      <c r="AC487" s="688">
        <f t="shared" si="908"/>
        <v>0</v>
      </c>
      <c r="AD487" s="687">
        <f t="shared" si="909"/>
        <v>1734.0000000000002</v>
      </c>
      <c r="AE487" s="687">
        <f t="shared" si="910"/>
        <v>0</v>
      </c>
      <c r="AF487" s="687">
        <f t="shared" si="911"/>
        <v>-1734.0000000000002</v>
      </c>
      <c r="AG487" s="688">
        <f t="shared" si="912"/>
        <v>0</v>
      </c>
      <c r="AH487" s="687">
        <f>'4. ГПП-УЗПКТ-СЗСК'!AU173</f>
        <v>593.70000000000005</v>
      </c>
      <c r="AI487" s="687">
        <f>'4. ГПП-УЗПКТ-СЗСК'!AW173</f>
        <v>0</v>
      </c>
      <c r="AJ487" s="687">
        <f t="shared" si="913"/>
        <v>-593.70000000000005</v>
      </c>
      <c r="AK487" s="688">
        <f t="shared" si="914"/>
        <v>0</v>
      </c>
      <c r="AL487" s="687">
        <f>'4. ГПП-УЗПКТ-СЗСК'!BA173</f>
        <v>603.1</v>
      </c>
      <c r="AM487" s="687">
        <f>'4. ГПП-УЗПКТ-СЗСК'!BC173</f>
        <v>0</v>
      </c>
      <c r="AN487" s="687">
        <f t="shared" si="915"/>
        <v>-603.1</v>
      </c>
      <c r="AO487" s="688">
        <f t="shared" si="916"/>
        <v>0</v>
      </c>
      <c r="AP487" s="687">
        <f>'4. ГПП-УЗПКТ-СЗСК'!BG173</f>
        <v>537.20000000000005</v>
      </c>
      <c r="AQ487" s="687">
        <f>'4. ГПП-УЗПКТ-СЗСК'!BI173</f>
        <v>0</v>
      </c>
      <c r="AR487" s="687">
        <f t="shared" si="917"/>
        <v>-537.20000000000005</v>
      </c>
      <c r="AS487" s="688">
        <f t="shared" si="918"/>
        <v>0</v>
      </c>
      <c r="AT487" s="687">
        <f t="shared" si="919"/>
        <v>1431.5</v>
      </c>
      <c r="AU487" s="687">
        <f t="shared" si="920"/>
        <v>0</v>
      </c>
      <c r="AV487" s="687">
        <f t="shared" si="921"/>
        <v>-1431.5</v>
      </c>
      <c r="AW487" s="688">
        <f t="shared" si="922"/>
        <v>0</v>
      </c>
      <c r="AX487" s="687">
        <f>'4. ГПП-УЗПКТ-СЗСК'!BS173</f>
        <v>433.7</v>
      </c>
      <c r="AY487" s="687">
        <f>'4. ГПП-УЗПКТ-СЗСК'!BU173</f>
        <v>0</v>
      </c>
      <c r="AZ487" s="687">
        <f t="shared" si="923"/>
        <v>-433.7</v>
      </c>
      <c r="BA487" s="688">
        <f t="shared" si="924"/>
        <v>0</v>
      </c>
      <c r="BB487" s="687">
        <f>'4. ГПП-УЗПКТ-СЗСК'!BY173</f>
        <v>490.5</v>
      </c>
      <c r="BC487" s="687">
        <f>'4. ГПП-УЗПКТ-СЗСК'!CA173</f>
        <v>0</v>
      </c>
      <c r="BD487" s="687">
        <f t="shared" si="925"/>
        <v>-490.5</v>
      </c>
      <c r="BE487" s="688">
        <f t="shared" si="926"/>
        <v>0</v>
      </c>
      <c r="BF487" s="687">
        <f>'4. ГПП-УЗПКТ-СЗСК'!CE173</f>
        <v>507.3</v>
      </c>
      <c r="BG487" s="687">
        <f>'4. ГПП-УЗПКТ-СЗСК'!CG173</f>
        <v>0</v>
      </c>
      <c r="BH487" s="687">
        <f t="shared" si="927"/>
        <v>-507.3</v>
      </c>
      <c r="BI487" s="688">
        <f t="shared" si="928"/>
        <v>0</v>
      </c>
      <c r="BJ487" s="687">
        <f t="shared" si="929"/>
        <v>1703.4</v>
      </c>
      <c r="BK487" s="687">
        <f t="shared" si="930"/>
        <v>0</v>
      </c>
      <c r="BL487" s="687">
        <f t="shared" si="931"/>
        <v>-1703.4</v>
      </c>
      <c r="BM487" s="688">
        <f t="shared" si="932"/>
        <v>0</v>
      </c>
      <c r="BN487" s="687">
        <f>'4. ГПП-УЗПКТ-СЗСК'!CQ173</f>
        <v>573.1</v>
      </c>
      <c r="BO487" s="687">
        <f>'4. ГПП-УЗПКТ-СЗСК'!CS173</f>
        <v>0</v>
      </c>
      <c r="BP487" s="687">
        <f t="shared" si="933"/>
        <v>-573.1</v>
      </c>
      <c r="BQ487" s="688">
        <f t="shared" si="934"/>
        <v>0</v>
      </c>
      <c r="BR487" s="687">
        <f>'4. ГПП-УЗПКТ-СЗСК'!CW173</f>
        <v>554.79999999999995</v>
      </c>
      <c r="BS487" s="687">
        <f>'4. ГПП-УЗПКТ-СЗСК'!CY173</f>
        <v>0</v>
      </c>
      <c r="BT487" s="687">
        <f t="shared" si="935"/>
        <v>-554.79999999999995</v>
      </c>
      <c r="BU487" s="688">
        <f t="shared" si="936"/>
        <v>0</v>
      </c>
      <c r="BV487" s="687">
        <f>'4. ГПП-УЗПКТ-СЗСК'!DC173</f>
        <v>575.5</v>
      </c>
      <c r="BW487" s="687">
        <f>'4. ГПП-УЗПКТ-СЗСК'!DE173</f>
        <v>0</v>
      </c>
      <c r="BX487" s="687">
        <f t="shared" si="937"/>
        <v>-575.5</v>
      </c>
      <c r="BY487" s="688">
        <f t="shared" si="938"/>
        <v>0</v>
      </c>
    </row>
    <row r="488" spans="3:77" ht="20.100000000000001" customHeight="1">
      <c r="C488" s="424" t="s">
        <v>205</v>
      </c>
      <c r="D488" s="528"/>
      <c r="E488" s="528"/>
      <c r="F488" s="529"/>
      <c r="G488" s="530">
        <v>0</v>
      </c>
      <c r="H488" s="530"/>
      <c r="I488" s="446" t="s">
        <v>186</v>
      </c>
      <c r="J488" s="681"/>
      <c r="K488" s="681"/>
      <c r="L488" s="681"/>
      <c r="M488" s="681"/>
      <c r="N488" s="681"/>
      <c r="O488" s="681"/>
      <c r="P488" s="681"/>
      <c r="Q488" s="681"/>
      <c r="R488" s="681"/>
      <c r="S488" s="681"/>
      <c r="T488" s="681"/>
      <c r="U488" s="681"/>
      <c r="V488" s="681"/>
      <c r="W488" s="681"/>
      <c r="X488" s="681"/>
      <c r="Y488" s="681"/>
      <c r="Z488" s="681"/>
      <c r="AA488" s="681"/>
      <c r="AB488" s="681"/>
      <c r="AC488" s="681"/>
      <c r="AD488" s="681"/>
      <c r="AE488" s="681"/>
      <c r="AF488" s="681"/>
      <c r="AG488" s="681"/>
      <c r="AH488" s="681"/>
      <c r="AI488" s="681"/>
      <c r="AJ488" s="681"/>
      <c r="AK488" s="681"/>
      <c r="AL488" s="681"/>
      <c r="AM488" s="681"/>
      <c r="AN488" s="681"/>
      <c r="AO488" s="681"/>
      <c r="AP488" s="681"/>
      <c r="AQ488" s="681"/>
      <c r="AR488" s="681"/>
      <c r="AS488" s="681"/>
      <c r="AT488" s="681"/>
      <c r="AU488" s="681"/>
      <c r="AV488" s="681"/>
      <c r="AW488" s="681"/>
      <c r="AX488" s="681"/>
      <c r="AY488" s="681"/>
      <c r="AZ488" s="681"/>
      <c r="BA488" s="681"/>
      <c r="BB488" s="681"/>
      <c r="BC488" s="681"/>
      <c r="BD488" s="681"/>
      <c r="BE488" s="681"/>
      <c r="BF488" s="681"/>
      <c r="BG488" s="681"/>
      <c r="BH488" s="681"/>
      <c r="BI488" s="681"/>
      <c r="BJ488" s="681"/>
      <c r="BK488" s="681"/>
      <c r="BL488" s="681"/>
      <c r="BM488" s="681"/>
      <c r="BN488" s="681"/>
      <c r="BO488" s="681"/>
      <c r="BP488" s="681"/>
      <c r="BQ488" s="681"/>
      <c r="BR488" s="681"/>
      <c r="BS488" s="681"/>
      <c r="BT488" s="681"/>
      <c r="BU488" s="681"/>
      <c r="BV488" s="681"/>
      <c r="BW488" s="681"/>
      <c r="BX488" s="681"/>
      <c r="BY488" s="681"/>
    </row>
    <row r="489" spans="3:77" ht="20.100000000000001" customHeight="1">
      <c r="C489" s="430" t="s">
        <v>590</v>
      </c>
      <c r="D489" s="528"/>
      <c r="E489" s="528"/>
      <c r="F489" s="529"/>
      <c r="G489" s="530">
        <v>0</v>
      </c>
      <c r="H489" s="530"/>
      <c r="I489" s="694" t="s">
        <v>169</v>
      </c>
      <c r="J489" s="681"/>
      <c r="K489" s="681"/>
      <c r="L489" s="681"/>
      <c r="M489" s="681"/>
      <c r="N489" s="681"/>
      <c r="O489" s="681"/>
      <c r="P489" s="681"/>
      <c r="Q489" s="681"/>
      <c r="R489" s="681"/>
      <c r="S489" s="681"/>
      <c r="T489" s="681"/>
      <c r="U489" s="681"/>
      <c r="V489" s="681"/>
      <c r="W489" s="681"/>
      <c r="X489" s="681"/>
      <c r="Y489" s="681"/>
      <c r="Z489" s="681"/>
      <c r="AA489" s="681"/>
      <c r="AB489" s="681"/>
      <c r="AC489" s="681"/>
      <c r="AD489" s="681"/>
      <c r="AE489" s="681"/>
      <c r="AF489" s="681"/>
      <c r="AG489" s="681"/>
      <c r="AH489" s="681"/>
      <c r="AI489" s="681"/>
      <c r="AJ489" s="681"/>
      <c r="AK489" s="681"/>
      <c r="AL489" s="681"/>
      <c r="AM489" s="681"/>
      <c r="AN489" s="681"/>
      <c r="AO489" s="681"/>
      <c r="AP489" s="681"/>
      <c r="AQ489" s="681"/>
      <c r="AR489" s="681"/>
      <c r="AS489" s="681"/>
      <c r="AT489" s="681"/>
      <c r="AU489" s="681"/>
      <c r="AV489" s="681"/>
      <c r="AW489" s="681"/>
      <c r="AX489" s="681"/>
      <c r="AY489" s="681"/>
      <c r="AZ489" s="681"/>
      <c r="BA489" s="681"/>
      <c r="BB489" s="681"/>
      <c r="BC489" s="681"/>
      <c r="BD489" s="681"/>
      <c r="BE489" s="681"/>
      <c r="BF489" s="681"/>
      <c r="BG489" s="681"/>
      <c r="BH489" s="681"/>
      <c r="BI489" s="681"/>
      <c r="BJ489" s="681"/>
      <c r="BK489" s="681"/>
      <c r="BL489" s="681"/>
      <c r="BM489" s="681"/>
      <c r="BN489" s="681"/>
      <c r="BO489" s="681"/>
      <c r="BP489" s="681"/>
      <c r="BQ489" s="681"/>
      <c r="BR489" s="681"/>
      <c r="BS489" s="681"/>
      <c r="BT489" s="681"/>
      <c r="BU489" s="681"/>
      <c r="BV489" s="681"/>
      <c r="BW489" s="681"/>
      <c r="BX489" s="681"/>
      <c r="BY489" s="681"/>
    </row>
    <row r="490" spans="3:77" ht="20.100000000000001" customHeight="1">
      <c r="C490" s="424" t="s">
        <v>182</v>
      </c>
      <c r="D490" s="528"/>
      <c r="E490" s="528"/>
      <c r="F490" s="529"/>
      <c r="G490" s="530" t="s">
        <v>569</v>
      </c>
      <c r="H490" s="530"/>
      <c r="I490" s="446" t="s">
        <v>186</v>
      </c>
      <c r="J490" s="687">
        <f>N490+AD490+AT490+BJ490</f>
        <v>894.59999999999991</v>
      </c>
      <c r="K490" s="687">
        <f>O490+AE490+AU490+BK490</f>
        <v>0</v>
      </c>
      <c r="L490" s="687">
        <f>IFERROR(K490-J490,"-")</f>
        <v>-894.59999999999991</v>
      </c>
      <c r="M490" s="688">
        <f>IFERROR(K490/J490,"-")</f>
        <v>0</v>
      </c>
      <c r="N490" s="687">
        <f>R490+V490+Z490</f>
        <v>220.09999999999997</v>
      </c>
      <c r="O490" s="687">
        <f>S490+W490+AA490</f>
        <v>0</v>
      </c>
      <c r="P490" s="687">
        <f>IFERROR(O490-N490,"-")</f>
        <v>-220.09999999999997</v>
      </c>
      <c r="Q490" s="688">
        <f>IFERROR(O490/N490,"-")</f>
        <v>0</v>
      </c>
      <c r="R490" s="687">
        <f>'12. ГД Иркутск'!W17+0</f>
        <v>81.599999999999994</v>
      </c>
      <c r="S490" s="687">
        <f>'12. ГД Иркутск'!Y17+0</f>
        <v>0</v>
      </c>
      <c r="T490" s="687">
        <f>IFERROR(S490-R490,"-")</f>
        <v>-81.599999999999994</v>
      </c>
      <c r="U490" s="688">
        <f>IFERROR(S490/R490,"-")</f>
        <v>0</v>
      </c>
      <c r="V490" s="687">
        <f>'12. ГД Иркутск'!AC17+0</f>
        <v>73.3</v>
      </c>
      <c r="W490" s="687">
        <f>'12. ГД Иркутск'!AE17+0</f>
        <v>0</v>
      </c>
      <c r="X490" s="687">
        <f>IFERROR(W490-V490,"-")</f>
        <v>-73.3</v>
      </c>
      <c r="Y490" s="688">
        <f>IFERROR(W490/V490,"-")</f>
        <v>0</v>
      </c>
      <c r="Z490" s="687">
        <f>'12. ГД Иркутск'!AI17+0</f>
        <v>65.2</v>
      </c>
      <c r="AA490" s="687">
        <f>'12. ГД Иркутск'!AK17+0</f>
        <v>0</v>
      </c>
      <c r="AB490" s="687">
        <f>IFERROR(AA490-Z490,"-")</f>
        <v>-65.2</v>
      </c>
      <c r="AC490" s="688">
        <f>IFERROR(AA490/Z490,"-")</f>
        <v>0</v>
      </c>
      <c r="AD490" s="687">
        <f>AH490+AL490+AP490</f>
        <v>227.70000000000002</v>
      </c>
      <c r="AE490" s="687">
        <f>AI490+AM490+AQ490</f>
        <v>0</v>
      </c>
      <c r="AF490" s="687">
        <f>IFERROR(AE490-AD490,"-")</f>
        <v>-227.70000000000002</v>
      </c>
      <c r="AG490" s="688">
        <f>IFERROR(AE490/AD490,"-")</f>
        <v>0</v>
      </c>
      <c r="AH490" s="687">
        <f>'12. ГД Иркутск'!AU17+0</f>
        <v>70.099999999999994</v>
      </c>
      <c r="AI490" s="687">
        <f>'12. ГД Иркутск'!AW17+0</f>
        <v>0</v>
      </c>
      <c r="AJ490" s="687">
        <f>IFERROR(AI490-AH490,"-")</f>
        <v>-70.099999999999994</v>
      </c>
      <c r="AK490" s="688">
        <f>IFERROR(AI490/AH490,"-")</f>
        <v>0</v>
      </c>
      <c r="AL490" s="687">
        <f>'12. ГД Иркутск'!BA17+0</f>
        <v>80.2</v>
      </c>
      <c r="AM490" s="687">
        <f>'12. ГД Иркутск'!BC17+0</f>
        <v>0</v>
      </c>
      <c r="AN490" s="687">
        <f>IFERROR(AM490-AL490,"-")</f>
        <v>-80.2</v>
      </c>
      <c r="AO490" s="688">
        <f>IFERROR(AM490/AL490,"-")</f>
        <v>0</v>
      </c>
      <c r="AP490" s="687">
        <f>'12. ГД Иркутск'!BG17+0</f>
        <v>77.400000000000006</v>
      </c>
      <c r="AQ490" s="687">
        <f>'12. ГД Иркутск'!BI17+0</f>
        <v>0</v>
      </c>
      <c r="AR490" s="687">
        <f>IFERROR(AQ490-AP490,"-")</f>
        <v>-77.400000000000006</v>
      </c>
      <c r="AS490" s="688">
        <f>IFERROR(AQ490/AP490,"-")</f>
        <v>0</v>
      </c>
      <c r="AT490" s="687">
        <f>AX490+BB490+BF490</f>
        <v>215.39999999999998</v>
      </c>
      <c r="AU490" s="687">
        <f>AY490+BC490+BG490</f>
        <v>0</v>
      </c>
      <c r="AV490" s="687">
        <f>IFERROR(AU490-AT490,"-")</f>
        <v>-215.39999999999998</v>
      </c>
      <c r="AW490" s="688">
        <f>IFERROR(AU490/AT490,"-")</f>
        <v>0</v>
      </c>
      <c r="AX490" s="687">
        <f>'12. ГД Иркутск'!BS17+0</f>
        <v>79.7</v>
      </c>
      <c r="AY490" s="687">
        <f>'12. ГД Иркутск'!BU17+0</f>
        <v>0</v>
      </c>
      <c r="AZ490" s="687">
        <f>IFERROR(AY490-AX490,"-")</f>
        <v>-79.7</v>
      </c>
      <c r="BA490" s="688">
        <f>IFERROR(AY490/AX490,"-")</f>
        <v>0</v>
      </c>
      <c r="BB490" s="687">
        <f>'12. ГД Иркутск'!BY17+0</f>
        <v>79.5</v>
      </c>
      <c r="BC490" s="687">
        <f>'12. ГД Иркутск'!CA17+0</f>
        <v>0</v>
      </c>
      <c r="BD490" s="687">
        <f>IFERROR(BC490-BB490,"-")</f>
        <v>-79.5</v>
      </c>
      <c r="BE490" s="688">
        <f>IFERROR(BC490/BB490,"-")</f>
        <v>0</v>
      </c>
      <c r="BF490" s="687">
        <f>'12. ГД Иркутск'!CE17+0</f>
        <v>56.2</v>
      </c>
      <c r="BG490" s="687">
        <f>'12. ГД Иркутск'!CG17+0</f>
        <v>0</v>
      </c>
      <c r="BH490" s="687">
        <f>IFERROR(BG490-BF490,"-")</f>
        <v>-56.2</v>
      </c>
      <c r="BI490" s="688">
        <f>IFERROR(BG490/BF490,"-")</f>
        <v>0</v>
      </c>
      <c r="BJ490" s="687">
        <f>BN490+BR490+BV490</f>
        <v>231.4</v>
      </c>
      <c r="BK490" s="687">
        <f>BO490+BS490+BW490</f>
        <v>0</v>
      </c>
      <c r="BL490" s="687">
        <f>IFERROR(BK490-BJ490,"-")</f>
        <v>-231.4</v>
      </c>
      <c r="BM490" s="688">
        <f>IFERROR(BK490/BJ490,"-")</f>
        <v>0</v>
      </c>
      <c r="BN490" s="687">
        <f>'12. ГД Иркутск'!CQ17+0</f>
        <v>78.8</v>
      </c>
      <c r="BO490" s="687">
        <f>'12. ГД Иркутск'!CS17+0</f>
        <v>0</v>
      </c>
      <c r="BP490" s="687">
        <f>IFERROR(BO490-BN490,"-")</f>
        <v>-78.8</v>
      </c>
      <c r="BQ490" s="688">
        <f>IFERROR(BO490/BN490,"-")</f>
        <v>0</v>
      </c>
      <c r="BR490" s="687">
        <f>'12. ГД Иркутск'!CW17+0</f>
        <v>76.2</v>
      </c>
      <c r="BS490" s="687">
        <f>'12. ГД Иркутск'!CY17+0</f>
        <v>0</v>
      </c>
      <c r="BT490" s="687">
        <f>IFERROR(BS490-BR490,"-")</f>
        <v>-76.2</v>
      </c>
      <c r="BU490" s="688">
        <f>IFERROR(BS490/BR490,"-")</f>
        <v>0</v>
      </c>
      <c r="BV490" s="687">
        <f>'12. ГД Иркутск'!DC17+0</f>
        <v>76.400000000000006</v>
      </c>
      <c r="BW490" s="687">
        <f>'12. ГД Иркутск'!DE17+0</f>
        <v>0</v>
      </c>
      <c r="BX490" s="687">
        <f>IFERROR(BW490-BV490,"-")</f>
        <v>-76.400000000000006</v>
      </c>
      <c r="BY490" s="688">
        <f>IFERROR(BW490/BV490,"-")</f>
        <v>0</v>
      </c>
    </row>
    <row r="491" spans="3:77" ht="20.100000000000001" customHeight="1">
      <c r="C491" s="430" t="s">
        <v>211</v>
      </c>
      <c r="D491" s="528"/>
      <c r="E491" s="528"/>
      <c r="F491" s="529"/>
      <c r="G491" s="530" t="s">
        <v>591</v>
      </c>
      <c r="H491" s="530"/>
      <c r="I491" s="694" t="s">
        <v>169</v>
      </c>
      <c r="J491" s="687">
        <f>N491+AD491+AT491+BJ491</f>
        <v>894.59999999999991</v>
      </c>
      <c r="K491" s="687">
        <f>O491+AE491+AU491+BK491</f>
        <v>0</v>
      </c>
      <c r="L491" s="687">
        <f>IFERROR(K491-J491,"-")</f>
        <v>-894.59999999999991</v>
      </c>
      <c r="M491" s="688">
        <f>IFERROR(K491/J491,"-")</f>
        <v>0</v>
      </c>
      <c r="N491" s="687">
        <f>R491+V491+Z491</f>
        <v>220.09999999999997</v>
      </c>
      <c r="O491" s="687">
        <f>S491+W491+AA491</f>
        <v>0</v>
      </c>
      <c r="P491" s="687">
        <f>IFERROR(O491-N491,"-")</f>
        <v>-220.09999999999997</v>
      </c>
      <c r="Q491" s="688">
        <f>IFERROR(O491/N491,"-")</f>
        <v>0</v>
      </c>
      <c r="R491" s="687">
        <f>'12. ГД Иркутск'!W17</f>
        <v>81.599999999999994</v>
      </c>
      <c r="S491" s="687">
        <f>'12. ГД Иркутск'!Y17</f>
        <v>0</v>
      </c>
      <c r="T491" s="687">
        <f>IFERROR(S491-R491,"-")</f>
        <v>-81.599999999999994</v>
      </c>
      <c r="U491" s="688">
        <f>IFERROR(S491/R491,"-")</f>
        <v>0</v>
      </c>
      <c r="V491" s="687">
        <f>'12. ГД Иркутск'!AC17</f>
        <v>73.3</v>
      </c>
      <c r="W491" s="687">
        <f>'12. ГД Иркутск'!AE17</f>
        <v>0</v>
      </c>
      <c r="X491" s="687">
        <f>IFERROR(W491-V491,"-")</f>
        <v>-73.3</v>
      </c>
      <c r="Y491" s="688">
        <f>IFERROR(W491/V491,"-")</f>
        <v>0</v>
      </c>
      <c r="Z491" s="687">
        <f>'12. ГД Иркутск'!AI17</f>
        <v>65.2</v>
      </c>
      <c r="AA491" s="687">
        <f>'12. ГД Иркутск'!AK17</f>
        <v>0</v>
      </c>
      <c r="AB491" s="687">
        <f>IFERROR(AA491-Z491,"-")</f>
        <v>-65.2</v>
      </c>
      <c r="AC491" s="688">
        <f>IFERROR(AA491/Z491,"-")</f>
        <v>0</v>
      </c>
      <c r="AD491" s="687">
        <f>AH491+AL491+AP491</f>
        <v>227.70000000000002</v>
      </c>
      <c r="AE491" s="687">
        <f>AI491+AM491+AQ491</f>
        <v>0</v>
      </c>
      <c r="AF491" s="687">
        <f>IFERROR(AE491-AD491,"-")</f>
        <v>-227.70000000000002</v>
      </c>
      <c r="AG491" s="688">
        <f>IFERROR(AE491/AD491,"-")</f>
        <v>0</v>
      </c>
      <c r="AH491" s="687">
        <f>'12. ГД Иркутск'!AU17</f>
        <v>70.099999999999994</v>
      </c>
      <c r="AI491" s="687">
        <f>'12. ГД Иркутск'!AW17</f>
        <v>0</v>
      </c>
      <c r="AJ491" s="687">
        <f>IFERROR(AI491-AH491,"-")</f>
        <v>-70.099999999999994</v>
      </c>
      <c r="AK491" s="688">
        <f>IFERROR(AI491/AH491,"-")</f>
        <v>0</v>
      </c>
      <c r="AL491" s="687">
        <f>'12. ГД Иркутск'!BA17</f>
        <v>80.2</v>
      </c>
      <c r="AM491" s="687">
        <f>'12. ГД Иркутск'!BC17</f>
        <v>0</v>
      </c>
      <c r="AN491" s="687">
        <f>IFERROR(AM491-AL491,"-")</f>
        <v>-80.2</v>
      </c>
      <c r="AO491" s="688">
        <f>IFERROR(AM491/AL491,"-")</f>
        <v>0</v>
      </c>
      <c r="AP491" s="687">
        <f>'12. ГД Иркутск'!BG17</f>
        <v>77.400000000000006</v>
      </c>
      <c r="AQ491" s="687">
        <f>'12. ГД Иркутск'!BI17</f>
        <v>0</v>
      </c>
      <c r="AR491" s="687">
        <f>IFERROR(AQ491-AP491,"-")</f>
        <v>-77.400000000000006</v>
      </c>
      <c r="AS491" s="688">
        <f>IFERROR(AQ491/AP491,"-")</f>
        <v>0</v>
      </c>
      <c r="AT491" s="687">
        <f>AX491+BB491+BF491</f>
        <v>215.39999999999998</v>
      </c>
      <c r="AU491" s="687">
        <f>AY491+BC491+BG491</f>
        <v>0</v>
      </c>
      <c r="AV491" s="687">
        <f>IFERROR(AU491-AT491,"-")</f>
        <v>-215.39999999999998</v>
      </c>
      <c r="AW491" s="688">
        <f>IFERROR(AU491/AT491,"-")</f>
        <v>0</v>
      </c>
      <c r="AX491" s="687">
        <f>'12. ГД Иркутск'!BS17</f>
        <v>79.7</v>
      </c>
      <c r="AY491" s="687">
        <f>'12. ГД Иркутск'!BU17</f>
        <v>0</v>
      </c>
      <c r="AZ491" s="687">
        <f>IFERROR(AY491-AX491,"-")</f>
        <v>-79.7</v>
      </c>
      <c r="BA491" s="688">
        <f>IFERROR(AY491/AX491,"-")</f>
        <v>0</v>
      </c>
      <c r="BB491" s="687">
        <f>'12. ГД Иркутск'!BY17</f>
        <v>79.5</v>
      </c>
      <c r="BC491" s="687">
        <f>'12. ГД Иркутск'!CA17</f>
        <v>0</v>
      </c>
      <c r="BD491" s="687">
        <f>IFERROR(BC491-BB491,"-")</f>
        <v>-79.5</v>
      </c>
      <c r="BE491" s="688">
        <f>IFERROR(BC491/BB491,"-")</f>
        <v>0</v>
      </c>
      <c r="BF491" s="687">
        <f>'12. ГД Иркутск'!CE17</f>
        <v>56.2</v>
      </c>
      <c r="BG491" s="687">
        <f>'12. ГД Иркутск'!CG17</f>
        <v>0</v>
      </c>
      <c r="BH491" s="687">
        <f>IFERROR(BG491-BF491,"-")</f>
        <v>-56.2</v>
      </c>
      <c r="BI491" s="688">
        <f>IFERROR(BG491/BF491,"-")</f>
        <v>0</v>
      </c>
      <c r="BJ491" s="687">
        <f>BN491+BR491+BV491</f>
        <v>231.4</v>
      </c>
      <c r="BK491" s="687">
        <f>BO491+BS491+BW491</f>
        <v>0</v>
      </c>
      <c r="BL491" s="687">
        <f>IFERROR(BK491-BJ491,"-")</f>
        <v>-231.4</v>
      </c>
      <c r="BM491" s="688">
        <f>IFERROR(BK491/BJ491,"-")</f>
        <v>0</v>
      </c>
      <c r="BN491" s="687">
        <f>'12. ГД Иркутск'!CQ17</f>
        <v>78.8</v>
      </c>
      <c r="BO491" s="687">
        <f>'12. ГД Иркутск'!CS17</f>
        <v>0</v>
      </c>
      <c r="BP491" s="687">
        <f>IFERROR(BO491-BN491,"-")</f>
        <v>-78.8</v>
      </c>
      <c r="BQ491" s="688">
        <f>IFERROR(BO491/BN491,"-")</f>
        <v>0</v>
      </c>
      <c r="BR491" s="687">
        <f>'12. ГД Иркутск'!CW17</f>
        <v>76.2</v>
      </c>
      <c r="BS491" s="687">
        <f>'12. ГД Иркутск'!CY17</f>
        <v>0</v>
      </c>
      <c r="BT491" s="687">
        <f>IFERROR(BS491-BR491,"-")</f>
        <v>-76.2</v>
      </c>
      <c r="BU491" s="688">
        <f>IFERROR(BS491/BR491,"-")</f>
        <v>0</v>
      </c>
      <c r="BV491" s="687">
        <f>'12. ГД Иркутск'!DC17</f>
        <v>76.400000000000006</v>
      </c>
      <c r="BW491" s="687">
        <f>'12. ГД Иркутск'!DE17</f>
        <v>0</v>
      </c>
      <c r="BX491" s="687">
        <f>IFERROR(BW491-BV491,"-")</f>
        <v>-76.400000000000006</v>
      </c>
      <c r="BY491" s="688">
        <f>IFERROR(BW491/BV491,"-")</f>
        <v>0</v>
      </c>
    </row>
    <row r="492" spans="3:77" ht="20.100000000000001" customHeight="1">
      <c r="C492" s="430" t="s">
        <v>213</v>
      </c>
      <c r="D492" s="528"/>
      <c r="E492" s="528"/>
      <c r="F492" s="529"/>
      <c r="G492" s="530">
        <v>0</v>
      </c>
      <c r="H492" s="530"/>
      <c r="I492" s="694" t="s">
        <v>169</v>
      </c>
      <c r="J492" s="681"/>
      <c r="K492" s="681"/>
      <c r="L492" s="681"/>
      <c r="M492" s="681"/>
      <c r="N492" s="681"/>
      <c r="O492" s="681"/>
      <c r="P492" s="681"/>
      <c r="Q492" s="681"/>
      <c r="R492" s="681"/>
      <c r="S492" s="681"/>
      <c r="T492" s="681"/>
      <c r="U492" s="681"/>
      <c r="V492" s="681"/>
      <c r="W492" s="681"/>
      <c r="X492" s="681"/>
      <c r="Y492" s="681"/>
      <c r="Z492" s="681"/>
      <c r="AA492" s="681"/>
      <c r="AB492" s="681"/>
      <c r="AC492" s="681"/>
      <c r="AD492" s="681"/>
      <c r="AE492" s="681"/>
      <c r="AF492" s="681"/>
      <c r="AG492" s="681"/>
      <c r="AH492" s="681"/>
      <c r="AI492" s="681"/>
      <c r="AJ492" s="681"/>
      <c r="AK492" s="681"/>
      <c r="AL492" s="681"/>
      <c r="AM492" s="681"/>
      <c r="AN492" s="681"/>
      <c r="AO492" s="681"/>
      <c r="AP492" s="681"/>
      <c r="AQ492" s="681"/>
      <c r="AR492" s="681"/>
      <c r="AS492" s="681"/>
      <c r="AT492" s="681"/>
      <c r="AU492" s="681"/>
      <c r="AV492" s="681"/>
      <c r="AW492" s="681"/>
      <c r="AX492" s="681"/>
      <c r="AY492" s="681"/>
      <c r="AZ492" s="681"/>
      <c r="BA492" s="681"/>
      <c r="BB492" s="681"/>
      <c r="BC492" s="681"/>
      <c r="BD492" s="681"/>
      <c r="BE492" s="681"/>
      <c r="BF492" s="681"/>
      <c r="BG492" s="681"/>
      <c r="BH492" s="681"/>
      <c r="BI492" s="681"/>
      <c r="BJ492" s="681"/>
      <c r="BK492" s="681"/>
      <c r="BL492" s="681"/>
      <c r="BM492" s="681"/>
      <c r="BN492" s="681"/>
      <c r="BO492" s="681"/>
      <c r="BP492" s="681"/>
      <c r="BQ492" s="681"/>
      <c r="BR492" s="681"/>
      <c r="BS492" s="681"/>
      <c r="BT492" s="681"/>
      <c r="BU492" s="681"/>
      <c r="BV492" s="681"/>
      <c r="BW492" s="681"/>
      <c r="BX492" s="681"/>
      <c r="BY492" s="681"/>
    </row>
    <row r="493" spans="3:77" ht="20.100000000000001" customHeight="1">
      <c r="C493" s="424" t="s">
        <v>184</v>
      </c>
      <c r="D493" s="528"/>
      <c r="E493" s="528"/>
      <c r="F493" s="529"/>
      <c r="G493" s="530" t="s">
        <v>570</v>
      </c>
      <c r="H493" s="530"/>
      <c r="I493" s="446" t="s">
        <v>186</v>
      </c>
      <c r="J493" s="687">
        <f t="shared" ref="J493:K500" si="939">N493+AD493+AT493+BJ493</f>
        <v>464.80000000000007</v>
      </c>
      <c r="K493" s="687">
        <f t="shared" si="939"/>
        <v>0</v>
      </c>
      <c r="L493" s="687">
        <f t="shared" ref="L493:L500" si="940">IFERROR(K493-J493,"-")</f>
        <v>-464.80000000000007</v>
      </c>
      <c r="M493" s="688">
        <f t="shared" ref="M493:M500" si="941">IFERROR(K493/J493,"-")</f>
        <v>0</v>
      </c>
      <c r="N493" s="687">
        <f t="shared" ref="N493:O500" si="942">R493+V493+Z493</f>
        <v>147.30000000000001</v>
      </c>
      <c r="O493" s="687">
        <f t="shared" si="942"/>
        <v>0</v>
      </c>
      <c r="P493" s="687">
        <f t="shared" ref="P493:P500" si="943">IFERROR(O493-N493,"-")</f>
        <v>-147.30000000000001</v>
      </c>
      <c r="Q493" s="688">
        <f t="shared" ref="Q493:Q500" si="944">IFERROR(O493/N493,"-")</f>
        <v>0</v>
      </c>
      <c r="R493" s="687">
        <f>'13. ГД Шельф'!W15</f>
        <v>52.4</v>
      </c>
      <c r="S493" s="687">
        <f>'13. ГД Шельф'!Y15</f>
        <v>0</v>
      </c>
      <c r="T493" s="687">
        <f t="shared" ref="T493:T500" si="945">IFERROR(S493-R493,"-")</f>
        <v>-52.4</v>
      </c>
      <c r="U493" s="688">
        <f t="shared" ref="U493:U500" si="946">IFERROR(S493/R493,"-")</f>
        <v>0</v>
      </c>
      <c r="V493" s="687">
        <f>'13. ГД Шельф'!AC15</f>
        <v>45.6</v>
      </c>
      <c r="W493" s="687">
        <f>'13. ГД Шельф'!AE15</f>
        <v>0</v>
      </c>
      <c r="X493" s="687">
        <f t="shared" ref="X493:X500" si="947">IFERROR(W493-V493,"-")</f>
        <v>-45.6</v>
      </c>
      <c r="Y493" s="688">
        <f t="shared" ref="Y493:Y500" si="948">IFERROR(W493/V493,"-")</f>
        <v>0</v>
      </c>
      <c r="Z493" s="687">
        <f>'13. ГД Шельф'!AI15</f>
        <v>49.3</v>
      </c>
      <c r="AA493" s="687">
        <f>'13. ГД Шельф'!AK15</f>
        <v>0</v>
      </c>
      <c r="AB493" s="687">
        <f t="shared" ref="AB493:AB500" si="949">IFERROR(AA493-Z493,"-")</f>
        <v>-49.3</v>
      </c>
      <c r="AC493" s="688">
        <f t="shared" ref="AC493:AC500" si="950">IFERROR(AA493/Z493,"-")</f>
        <v>0</v>
      </c>
      <c r="AD493" s="687">
        <f t="shared" ref="AD493:AE500" si="951">AH493+AL493+AP493</f>
        <v>112.4</v>
      </c>
      <c r="AE493" s="687">
        <f t="shared" si="951"/>
        <v>0</v>
      </c>
      <c r="AF493" s="687">
        <f t="shared" ref="AF493:AF500" si="952">IFERROR(AE493-AD493,"-")</f>
        <v>-112.4</v>
      </c>
      <c r="AG493" s="688">
        <f t="shared" ref="AG493:AG500" si="953">IFERROR(AE493/AD493,"-")</f>
        <v>0</v>
      </c>
      <c r="AH493" s="687">
        <f>'13. ГД Шельф'!AU15</f>
        <v>37.700000000000003</v>
      </c>
      <c r="AI493" s="687">
        <f>'13. ГД Шельф'!AW15</f>
        <v>0</v>
      </c>
      <c r="AJ493" s="687">
        <f t="shared" ref="AJ493:AJ500" si="954">IFERROR(AI493-AH493,"-")</f>
        <v>-37.700000000000003</v>
      </c>
      <c r="AK493" s="688">
        <f t="shared" ref="AK493:AK500" si="955">IFERROR(AI493/AH493,"-")</f>
        <v>0</v>
      </c>
      <c r="AL493" s="687">
        <f>'13. ГД Шельф'!BA15</f>
        <v>37.200000000000003</v>
      </c>
      <c r="AM493" s="687">
        <f>'13. ГД Шельф'!BC15</f>
        <v>0</v>
      </c>
      <c r="AN493" s="687">
        <f t="shared" ref="AN493:AN500" si="956">IFERROR(AM493-AL493,"-")</f>
        <v>-37.200000000000003</v>
      </c>
      <c r="AO493" s="688">
        <f t="shared" ref="AO493:AO500" si="957">IFERROR(AM493/AL493,"-")</f>
        <v>0</v>
      </c>
      <c r="AP493" s="687">
        <f>'13. ГД Шельф'!BG15</f>
        <v>37.5</v>
      </c>
      <c r="AQ493" s="687">
        <f>'13. ГД Шельф'!BI15</f>
        <v>0</v>
      </c>
      <c r="AR493" s="687">
        <f t="shared" ref="AR493:AR500" si="958">IFERROR(AQ493-AP493,"-")</f>
        <v>-37.5</v>
      </c>
      <c r="AS493" s="688">
        <f t="shared" ref="AS493:AS500" si="959">IFERROR(AQ493/AP493,"-")</f>
        <v>0</v>
      </c>
      <c r="AT493" s="687">
        <f t="shared" ref="AT493:AU500" si="960">AX493+BB493+BF493</f>
        <v>91.8</v>
      </c>
      <c r="AU493" s="687">
        <f t="shared" si="960"/>
        <v>0</v>
      </c>
      <c r="AV493" s="687">
        <f t="shared" ref="AV493:AV500" si="961">IFERROR(AU493-AT493,"-")</f>
        <v>-91.8</v>
      </c>
      <c r="AW493" s="688">
        <f t="shared" ref="AW493:AW500" si="962">IFERROR(AU493/AT493,"-")</f>
        <v>0</v>
      </c>
      <c r="AX493" s="687">
        <f>'13. ГД Шельф'!BS15</f>
        <v>30.7</v>
      </c>
      <c r="AY493" s="687">
        <f>'13. ГД Шельф'!BU15</f>
        <v>0</v>
      </c>
      <c r="AZ493" s="687">
        <f t="shared" ref="AZ493:AZ500" si="963">IFERROR(AY493-AX493,"-")</f>
        <v>-30.7</v>
      </c>
      <c r="BA493" s="688">
        <f t="shared" ref="BA493:BA500" si="964">IFERROR(AY493/AX493,"-")</f>
        <v>0</v>
      </c>
      <c r="BB493" s="687">
        <f>'13. ГД Шельф'!BY15</f>
        <v>30.6</v>
      </c>
      <c r="BC493" s="687">
        <f>'13. ГД Шельф'!CA15</f>
        <v>0</v>
      </c>
      <c r="BD493" s="687">
        <f t="shared" ref="BD493:BD500" si="965">IFERROR(BC493-BB493,"-")</f>
        <v>-30.6</v>
      </c>
      <c r="BE493" s="688">
        <f t="shared" ref="BE493:BE500" si="966">IFERROR(BC493/BB493,"-")</f>
        <v>0</v>
      </c>
      <c r="BF493" s="687">
        <f>'13. ГД Шельф'!CE15</f>
        <v>30.5</v>
      </c>
      <c r="BG493" s="687">
        <f>'13. ГД Шельф'!CG15</f>
        <v>0</v>
      </c>
      <c r="BH493" s="687">
        <f t="shared" ref="BH493:BH500" si="967">IFERROR(BG493-BF493,"-")</f>
        <v>-30.5</v>
      </c>
      <c r="BI493" s="688">
        <f t="shared" ref="BI493:BI500" si="968">IFERROR(BG493/BF493,"-")</f>
        <v>0</v>
      </c>
      <c r="BJ493" s="687">
        <f t="shared" ref="BJ493:BK500" si="969">BN493+BR493+BV493</f>
        <v>113.30000000000001</v>
      </c>
      <c r="BK493" s="687">
        <f t="shared" si="969"/>
        <v>0</v>
      </c>
      <c r="BL493" s="687">
        <f t="shared" ref="BL493:BL500" si="970">IFERROR(BK493-BJ493,"-")</f>
        <v>-113.30000000000001</v>
      </c>
      <c r="BM493" s="688">
        <f t="shared" ref="BM493:BM500" si="971">IFERROR(BK493/BJ493,"-")</f>
        <v>0</v>
      </c>
      <c r="BN493" s="687">
        <f>'13. ГД Шельф'!CQ15</f>
        <v>38.799999999999997</v>
      </c>
      <c r="BO493" s="687">
        <f>'13. ГД Шельф'!CS15</f>
        <v>0</v>
      </c>
      <c r="BP493" s="687">
        <f t="shared" ref="BP493:BP500" si="972">IFERROR(BO493-BN493,"-")</f>
        <v>-38.799999999999997</v>
      </c>
      <c r="BQ493" s="688">
        <f t="shared" ref="BQ493:BQ500" si="973">IFERROR(BO493/BN493,"-")</f>
        <v>0</v>
      </c>
      <c r="BR493" s="687">
        <f>'13. ГД Шельф'!CW15</f>
        <v>36.6</v>
      </c>
      <c r="BS493" s="687">
        <f>'13. ГД Шельф'!CY15</f>
        <v>0</v>
      </c>
      <c r="BT493" s="687">
        <f t="shared" ref="BT493:BT500" si="974">IFERROR(BS493-BR493,"-")</f>
        <v>-36.6</v>
      </c>
      <c r="BU493" s="688">
        <f t="shared" ref="BU493:BU500" si="975">IFERROR(BS493/BR493,"-")</f>
        <v>0</v>
      </c>
      <c r="BV493" s="687">
        <f>'13. ГД Шельф'!DC15</f>
        <v>37.9</v>
      </c>
      <c r="BW493" s="687">
        <f>'13. ГД Шельф'!DE15</f>
        <v>0</v>
      </c>
      <c r="BX493" s="687">
        <f t="shared" ref="BX493:BX500" si="976">IFERROR(BW493-BV493,"-")</f>
        <v>-37.9</v>
      </c>
      <c r="BY493" s="688">
        <f t="shared" ref="BY493:BY500" si="977">IFERROR(BW493/BV493,"-")</f>
        <v>0</v>
      </c>
    </row>
    <row r="494" spans="3:77" ht="20.100000000000001" customHeight="1">
      <c r="C494" s="430" t="s">
        <v>592</v>
      </c>
      <c r="D494" s="528"/>
      <c r="E494" s="528"/>
      <c r="F494" s="529"/>
      <c r="G494" s="530" t="s">
        <v>570</v>
      </c>
      <c r="H494" s="530"/>
      <c r="I494" s="694" t="s">
        <v>169</v>
      </c>
      <c r="J494" s="687">
        <f t="shared" si="939"/>
        <v>464.80000000000007</v>
      </c>
      <c r="K494" s="687">
        <f t="shared" si="939"/>
        <v>0</v>
      </c>
      <c r="L494" s="687">
        <f t="shared" si="940"/>
        <v>-464.80000000000007</v>
      </c>
      <c r="M494" s="688">
        <f t="shared" si="941"/>
        <v>0</v>
      </c>
      <c r="N494" s="687">
        <f t="shared" si="942"/>
        <v>147.30000000000001</v>
      </c>
      <c r="O494" s="687">
        <f t="shared" si="942"/>
        <v>0</v>
      </c>
      <c r="P494" s="687">
        <f t="shared" si="943"/>
        <v>-147.30000000000001</v>
      </c>
      <c r="Q494" s="688">
        <f t="shared" si="944"/>
        <v>0</v>
      </c>
      <c r="R494" s="687">
        <f>'13. ГД Шельф'!W15</f>
        <v>52.4</v>
      </c>
      <c r="S494" s="687">
        <f>'13. ГД Шельф'!Y15</f>
        <v>0</v>
      </c>
      <c r="T494" s="687">
        <f t="shared" si="945"/>
        <v>-52.4</v>
      </c>
      <c r="U494" s="688">
        <f t="shared" si="946"/>
        <v>0</v>
      </c>
      <c r="V494" s="687">
        <f>'13. ГД Шельф'!AC15</f>
        <v>45.6</v>
      </c>
      <c r="W494" s="687">
        <f>'13. ГД Шельф'!AE15</f>
        <v>0</v>
      </c>
      <c r="X494" s="687">
        <f t="shared" si="947"/>
        <v>-45.6</v>
      </c>
      <c r="Y494" s="688">
        <f t="shared" si="948"/>
        <v>0</v>
      </c>
      <c r="Z494" s="687">
        <f>'13. ГД Шельф'!AI15</f>
        <v>49.3</v>
      </c>
      <c r="AA494" s="687">
        <f>'13. ГД Шельф'!AK15</f>
        <v>0</v>
      </c>
      <c r="AB494" s="687">
        <f t="shared" si="949"/>
        <v>-49.3</v>
      </c>
      <c r="AC494" s="688">
        <f t="shared" si="950"/>
        <v>0</v>
      </c>
      <c r="AD494" s="687">
        <f t="shared" si="951"/>
        <v>112.4</v>
      </c>
      <c r="AE494" s="687">
        <f t="shared" si="951"/>
        <v>0</v>
      </c>
      <c r="AF494" s="687">
        <f t="shared" si="952"/>
        <v>-112.4</v>
      </c>
      <c r="AG494" s="688">
        <f t="shared" si="953"/>
        <v>0</v>
      </c>
      <c r="AH494" s="687">
        <f>'13. ГД Шельф'!AU15</f>
        <v>37.700000000000003</v>
      </c>
      <c r="AI494" s="687">
        <f>'13. ГД Шельф'!AW15</f>
        <v>0</v>
      </c>
      <c r="AJ494" s="687">
        <f t="shared" si="954"/>
        <v>-37.700000000000003</v>
      </c>
      <c r="AK494" s="688">
        <f t="shared" si="955"/>
        <v>0</v>
      </c>
      <c r="AL494" s="687">
        <f>'13. ГД Шельф'!BA15</f>
        <v>37.200000000000003</v>
      </c>
      <c r="AM494" s="687">
        <f>'13. ГД Шельф'!BC15</f>
        <v>0</v>
      </c>
      <c r="AN494" s="687">
        <f t="shared" si="956"/>
        <v>-37.200000000000003</v>
      </c>
      <c r="AO494" s="688">
        <f t="shared" si="957"/>
        <v>0</v>
      </c>
      <c r="AP494" s="687">
        <f>'13. ГД Шельф'!BG15</f>
        <v>37.5</v>
      </c>
      <c r="AQ494" s="687">
        <f>'13. ГД Шельф'!BI15</f>
        <v>0</v>
      </c>
      <c r="AR494" s="687">
        <f t="shared" si="958"/>
        <v>-37.5</v>
      </c>
      <c r="AS494" s="688">
        <f t="shared" si="959"/>
        <v>0</v>
      </c>
      <c r="AT494" s="687">
        <f t="shared" si="960"/>
        <v>91.8</v>
      </c>
      <c r="AU494" s="687">
        <f t="shared" si="960"/>
        <v>0</v>
      </c>
      <c r="AV494" s="687">
        <f t="shared" si="961"/>
        <v>-91.8</v>
      </c>
      <c r="AW494" s="688">
        <f t="shared" si="962"/>
        <v>0</v>
      </c>
      <c r="AX494" s="687">
        <f>'13. ГД Шельф'!BS15</f>
        <v>30.7</v>
      </c>
      <c r="AY494" s="687">
        <f>'13. ГД Шельф'!BU15</f>
        <v>0</v>
      </c>
      <c r="AZ494" s="687">
        <f t="shared" si="963"/>
        <v>-30.7</v>
      </c>
      <c r="BA494" s="688">
        <f t="shared" si="964"/>
        <v>0</v>
      </c>
      <c r="BB494" s="687">
        <f>'13. ГД Шельф'!BY15</f>
        <v>30.6</v>
      </c>
      <c r="BC494" s="687">
        <f>'13. ГД Шельф'!CA15</f>
        <v>0</v>
      </c>
      <c r="BD494" s="687">
        <f t="shared" si="965"/>
        <v>-30.6</v>
      </c>
      <c r="BE494" s="688">
        <f t="shared" si="966"/>
        <v>0</v>
      </c>
      <c r="BF494" s="687">
        <f>'13. ГД Шельф'!CE15</f>
        <v>30.5</v>
      </c>
      <c r="BG494" s="687">
        <f>'13. ГД Шельф'!CG15</f>
        <v>0</v>
      </c>
      <c r="BH494" s="687">
        <f t="shared" si="967"/>
        <v>-30.5</v>
      </c>
      <c r="BI494" s="688">
        <f t="shared" si="968"/>
        <v>0</v>
      </c>
      <c r="BJ494" s="687">
        <f t="shared" si="969"/>
        <v>113.30000000000001</v>
      </c>
      <c r="BK494" s="687">
        <f t="shared" si="969"/>
        <v>0</v>
      </c>
      <c r="BL494" s="687">
        <f t="shared" si="970"/>
        <v>-113.30000000000001</v>
      </c>
      <c r="BM494" s="688">
        <f t="shared" si="971"/>
        <v>0</v>
      </c>
      <c r="BN494" s="687">
        <f>'13. ГД Шельф'!CQ15</f>
        <v>38.799999999999997</v>
      </c>
      <c r="BO494" s="687">
        <f>'13. ГД Шельф'!CS15</f>
        <v>0</v>
      </c>
      <c r="BP494" s="687">
        <f t="shared" si="972"/>
        <v>-38.799999999999997</v>
      </c>
      <c r="BQ494" s="688">
        <f t="shared" si="973"/>
        <v>0</v>
      </c>
      <c r="BR494" s="687">
        <f>'13. ГД Шельф'!CW15</f>
        <v>36.6</v>
      </c>
      <c r="BS494" s="687">
        <f>'13. ГД Шельф'!CY15</f>
        <v>0</v>
      </c>
      <c r="BT494" s="687">
        <f t="shared" si="974"/>
        <v>-36.6</v>
      </c>
      <c r="BU494" s="688">
        <f t="shared" si="975"/>
        <v>0</v>
      </c>
      <c r="BV494" s="687">
        <f>'13. ГД Шельф'!DC15</f>
        <v>37.9</v>
      </c>
      <c r="BW494" s="687">
        <f>'13. ГД Шельф'!DE15</f>
        <v>0</v>
      </c>
      <c r="BX494" s="687">
        <f t="shared" si="976"/>
        <v>-37.9</v>
      </c>
      <c r="BY494" s="688">
        <f t="shared" si="977"/>
        <v>0</v>
      </c>
    </row>
    <row r="495" spans="3:77" ht="20.100000000000001" customHeight="1">
      <c r="C495" s="424" t="s">
        <v>187</v>
      </c>
      <c r="D495" s="528"/>
      <c r="E495" s="528"/>
      <c r="F495" s="529"/>
      <c r="G495" s="530" t="s">
        <v>593</v>
      </c>
      <c r="H495" s="530"/>
      <c r="I495" s="446" t="s">
        <v>186</v>
      </c>
      <c r="J495" s="687">
        <f t="shared" si="939"/>
        <v>2807.8</v>
      </c>
      <c r="K495" s="687">
        <f t="shared" si="939"/>
        <v>0</v>
      </c>
      <c r="L495" s="687">
        <f t="shared" si="940"/>
        <v>-2807.8</v>
      </c>
      <c r="M495" s="688">
        <f t="shared" si="941"/>
        <v>0</v>
      </c>
      <c r="N495" s="687">
        <f t="shared" si="942"/>
        <v>693.6</v>
      </c>
      <c r="O495" s="687">
        <f t="shared" si="942"/>
        <v>0</v>
      </c>
      <c r="P495" s="687">
        <f t="shared" si="943"/>
        <v>-693.6</v>
      </c>
      <c r="Q495" s="688">
        <f t="shared" si="944"/>
        <v>0</v>
      </c>
      <c r="R495" s="687">
        <f>'10. ГД Ноябрьск'!W38+'10. ГД Ноябрьск'!W36</f>
        <v>253.4</v>
      </c>
      <c r="S495" s="687">
        <f>'10. ГД Ноябрьск'!Y38+'10. ГД Ноябрьск'!Y36</f>
        <v>0</v>
      </c>
      <c r="T495" s="687">
        <f t="shared" si="945"/>
        <v>-253.4</v>
      </c>
      <c r="U495" s="688">
        <f t="shared" si="946"/>
        <v>0</v>
      </c>
      <c r="V495" s="687">
        <f>'10. ГД Ноябрьск'!AC38+'10. ГД Ноябрьск'!AC36</f>
        <v>230.5</v>
      </c>
      <c r="W495" s="687">
        <f>'10. ГД Ноябрьск'!AE38+'10. ГД Ноябрьск'!AE36</f>
        <v>0</v>
      </c>
      <c r="X495" s="687">
        <f t="shared" si="947"/>
        <v>-230.5</v>
      </c>
      <c r="Y495" s="688">
        <f t="shared" si="948"/>
        <v>0</v>
      </c>
      <c r="Z495" s="687">
        <f>'10. ГД Ноябрьск'!AI38+'10. ГД Ноябрьск'!AI36</f>
        <v>209.70000000000002</v>
      </c>
      <c r="AA495" s="687">
        <f>'10. ГД Ноябрьск'!AK38+'10. ГД Ноябрьск'!AK36</f>
        <v>0</v>
      </c>
      <c r="AB495" s="687">
        <f t="shared" si="949"/>
        <v>-209.70000000000002</v>
      </c>
      <c r="AC495" s="688">
        <f t="shared" si="950"/>
        <v>0</v>
      </c>
      <c r="AD495" s="687">
        <f t="shared" si="951"/>
        <v>694.8</v>
      </c>
      <c r="AE495" s="687">
        <f t="shared" si="951"/>
        <v>0</v>
      </c>
      <c r="AF495" s="687">
        <f t="shared" si="952"/>
        <v>-694.8</v>
      </c>
      <c r="AG495" s="688">
        <f t="shared" si="953"/>
        <v>0</v>
      </c>
      <c r="AH495" s="687">
        <f>'10. ГД Ноябрьск'!AU38+'10. ГД Ноябрьск'!AU36</f>
        <v>233.8</v>
      </c>
      <c r="AI495" s="687">
        <f>'10. ГД Ноябрьск'!AW38+'10. ГД Ноябрьск'!AW36</f>
        <v>0</v>
      </c>
      <c r="AJ495" s="687">
        <f t="shared" si="954"/>
        <v>-233.8</v>
      </c>
      <c r="AK495" s="688">
        <f t="shared" si="955"/>
        <v>0</v>
      </c>
      <c r="AL495" s="687">
        <f>'10. ГД Ноябрьск'!BA38+'10. ГД Ноябрьск'!BA36</f>
        <v>243.5</v>
      </c>
      <c r="AM495" s="687">
        <f>'10. ГД Ноябрьск'!BC38+'10. ГД Ноябрьск'!BC36</f>
        <v>0</v>
      </c>
      <c r="AN495" s="687">
        <f t="shared" si="956"/>
        <v>-243.5</v>
      </c>
      <c r="AO495" s="688">
        <f t="shared" si="957"/>
        <v>0</v>
      </c>
      <c r="AP495" s="687">
        <f>'10. ГД Ноябрьск'!BG38+'10. ГД Ноябрьск'!BG36</f>
        <v>217.5</v>
      </c>
      <c r="AQ495" s="687">
        <f>'10. ГД Ноябрьск'!BI38+'10. ГД Ноябрьск'!BI36</f>
        <v>0</v>
      </c>
      <c r="AR495" s="687">
        <f t="shared" si="958"/>
        <v>-217.5</v>
      </c>
      <c r="AS495" s="688">
        <f t="shared" si="959"/>
        <v>0</v>
      </c>
      <c r="AT495" s="687">
        <f t="shared" si="960"/>
        <v>691.1</v>
      </c>
      <c r="AU495" s="687">
        <f t="shared" si="960"/>
        <v>0</v>
      </c>
      <c r="AV495" s="687">
        <f t="shared" si="961"/>
        <v>-691.1</v>
      </c>
      <c r="AW495" s="688">
        <f t="shared" si="962"/>
        <v>0</v>
      </c>
      <c r="AX495" s="687">
        <f>'10. ГД Ноябрьск'!BS38+'10. ГД Ноябрьск'!BS36</f>
        <v>244.5</v>
      </c>
      <c r="AY495" s="687">
        <f>'10. ГД Ноябрьск'!BU38+'10. ГД Ноябрьск'!BU36</f>
        <v>0</v>
      </c>
      <c r="AZ495" s="687">
        <f t="shared" si="963"/>
        <v>-244.5</v>
      </c>
      <c r="BA495" s="688">
        <f t="shared" si="964"/>
        <v>0</v>
      </c>
      <c r="BB495" s="687">
        <f>'10. ГД Ноябрьск'!BY38+'10. ГД Ноябрьск'!BY36</f>
        <v>245.1</v>
      </c>
      <c r="BC495" s="687">
        <f>'10. ГД Ноябрьск'!CA38+'10. ГД Ноябрьск'!CA36</f>
        <v>0</v>
      </c>
      <c r="BD495" s="687">
        <f t="shared" si="965"/>
        <v>-245.1</v>
      </c>
      <c r="BE495" s="688">
        <f t="shared" si="966"/>
        <v>0</v>
      </c>
      <c r="BF495" s="687">
        <f>'10. ГД Ноябрьск'!CE38+'10. ГД Ноябрьск'!CE36</f>
        <v>201.5</v>
      </c>
      <c r="BG495" s="687">
        <f>'10. ГД Ноябрьск'!CG38+'10. ГД Ноябрьск'!CG36</f>
        <v>0</v>
      </c>
      <c r="BH495" s="687">
        <f t="shared" si="967"/>
        <v>-201.5</v>
      </c>
      <c r="BI495" s="688">
        <f t="shared" si="968"/>
        <v>0</v>
      </c>
      <c r="BJ495" s="687">
        <f t="shared" si="969"/>
        <v>728.3</v>
      </c>
      <c r="BK495" s="687">
        <f t="shared" si="969"/>
        <v>0</v>
      </c>
      <c r="BL495" s="687">
        <f t="shared" si="970"/>
        <v>-728.3</v>
      </c>
      <c r="BM495" s="688">
        <f t="shared" si="971"/>
        <v>0</v>
      </c>
      <c r="BN495" s="687">
        <f>'10. ГД Ноябрьск'!CQ38+'10. ГД Ноябрьск'!CQ36</f>
        <v>244.2</v>
      </c>
      <c r="BO495" s="687">
        <f>'10. ГД Ноябрьск'!CS38+'10. ГД Ноябрьск'!CS36</f>
        <v>0</v>
      </c>
      <c r="BP495" s="687">
        <f t="shared" si="972"/>
        <v>-244.2</v>
      </c>
      <c r="BQ495" s="688">
        <f t="shared" si="973"/>
        <v>0</v>
      </c>
      <c r="BR495" s="687">
        <f>'10. ГД Ноябрьск'!CW38+'10. ГД Ноябрьск'!CW36</f>
        <v>234.3</v>
      </c>
      <c r="BS495" s="687">
        <f>'10. ГД Ноябрьск'!CY38+'10. ГД Ноябрьск'!CY36</f>
        <v>0</v>
      </c>
      <c r="BT495" s="687">
        <f t="shared" si="974"/>
        <v>-234.3</v>
      </c>
      <c r="BU495" s="688">
        <f t="shared" si="975"/>
        <v>0</v>
      </c>
      <c r="BV495" s="687">
        <f>'10. ГД Ноябрьск'!DC38+'10. ГД Ноябрьск'!DC36</f>
        <v>249.8</v>
      </c>
      <c r="BW495" s="687">
        <f>'10. ГД Ноябрьск'!DE38+'10. ГД Ноябрьск'!DE36</f>
        <v>0</v>
      </c>
      <c r="BX495" s="687">
        <f t="shared" si="976"/>
        <v>-249.8</v>
      </c>
      <c r="BY495" s="688">
        <f t="shared" si="977"/>
        <v>0</v>
      </c>
    </row>
    <row r="496" spans="3:77" ht="20.100000000000001" customHeight="1">
      <c r="C496" s="430" t="s">
        <v>594</v>
      </c>
      <c r="D496" s="528"/>
      <c r="E496" s="528"/>
      <c r="F496" s="529"/>
      <c r="G496" s="530" t="s">
        <v>595</v>
      </c>
      <c r="H496" s="530"/>
      <c r="I496" s="694" t="s">
        <v>169</v>
      </c>
      <c r="J496" s="687">
        <f t="shared" si="939"/>
        <v>153</v>
      </c>
      <c r="K496" s="687">
        <f t="shared" si="939"/>
        <v>0</v>
      </c>
      <c r="L496" s="687">
        <f t="shared" si="940"/>
        <v>-153</v>
      </c>
      <c r="M496" s="688">
        <f t="shared" si="941"/>
        <v>0</v>
      </c>
      <c r="N496" s="687">
        <f t="shared" si="942"/>
        <v>40.200000000000003</v>
      </c>
      <c r="O496" s="687">
        <f t="shared" si="942"/>
        <v>0</v>
      </c>
      <c r="P496" s="687">
        <f t="shared" si="943"/>
        <v>-40.200000000000003</v>
      </c>
      <c r="Q496" s="688">
        <f t="shared" si="944"/>
        <v>0</v>
      </c>
      <c r="R496" s="687">
        <f>'10. ГД Ноябрьск'!W38</f>
        <v>14.8</v>
      </c>
      <c r="S496" s="687">
        <f>'10. ГД Ноябрьск'!Y38</f>
        <v>0</v>
      </c>
      <c r="T496" s="687">
        <f t="shared" si="945"/>
        <v>-14.8</v>
      </c>
      <c r="U496" s="688">
        <f t="shared" si="946"/>
        <v>0</v>
      </c>
      <c r="V496" s="687">
        <f>'10. ГД Ноябрьск'!AC38</f>
        <v>13.5</v>
      </c>
      <c r="W496" s="687">
        <f>'10. ГД Ноябрьск'!AE38</f>
        <v>0</v>
      </c>
      <c r="X496" s="687">
        <f t="shared" si="947"/>
        <v>-13.5</v>
      </c>
      <c r="Y496" s="688">
        <f t="shared" si="948"/>
        <v>0</v>
      </c>
      <c r="Z496" s="687">
        <f>'10. ГД Ноябрьск'!AI38</f>
        <v>11.9</v>
      </c>
      <c r="AA496" s="687">
        <f>'10. ГД Ноябрьск'!AK38</f>
        <v>0</v>
      </c>
      <c r="AB496" s="687">
        <f t="shared" si="949"/>
        <v>-11.9</v>
      </c>
      <c r="AC496" s="688">
        <f t="shared" si="950"/>
        <v>0</v>
      </c>
      <c r="AD496" s="687">
        <f t="shared" si="951"/>
        <v>36.799999999999997</v>
      </c>
      <c r="AE496" s="687">
        <f t="shared" si="951"/>
        <v>0</v>
      </c>
      <c r="AF496" s="687">
        <f t="shared" si="952"/>
        <v>-36.799999999999997</v>
      </c>
      <c r="AG496" s="688">
        <f t="shared" si="953"/>
        <v>0</v>
      </c>
      <c r="AH496" s="687">
        <f>'10. ГД Ноябрьск'!AU38</f>
        <v>11.9</v>
      </c>
      <c r="AI496" s="687">
        <f>'10. ГД Ноябрьск'!AW38</f>
        <v>0</v>
      </c>
      <c r="AJ496" s="687">
        <f t="shared" si="954"/>
        <v>-11.9</v>
      </c>
      <c r="AK496" s="688">
        <f t="shared" si="955"/>
        <v>0</v>
      </c>
      <c r="AL496" s="687">
        <f>'10. ГД Ноябрьск'!BA38</f>
        <v>12.6</v>
      </c>
      <c r="AM496" s="687">
        <f>'10. ГД Ноябрьск'!BC38</f>
        <v>0</v>
      </c>
      <c r="AN496" s="687">
        <f t="shared" si="956"/>
        <v>-12.6</v>
      </c>
      <c r="AO496" s="688">
        <f t="shared" si="957"/>
        <v>0</v>
      </c>
      <c r="AP496" s="687">
        <f>'10. ГД Ноябрьск'!BG38</f>
        <v>12.3</v>
      </c>
      <c r="AQ496" s="687">
        <f>'10. ГД Ноябрьск'!BI38</f>
        <v>0</v>
      </c>
      <c r="AR496" s="687">
        <f t="shared" si="958"/>
        <v>-12.3</v>
      </c>
      <c r="AS496" s="688">
        <f t="shared" si="959"/>
        <v>0</v>
      </c>
      <c r="AT496" s="687">
        <f t="shared" si="960"/>
        <v>35.700000000000003</v>
      </c>
      <c r="AU496" s="687">
        <f t="shared" si="960"/>
        <v>0</v>
      </c>
      <c r="AV496" s="687">
        <f t="shared" si="961"/>
        <v>-35.700000000000003</v>
      </c>
      <c r="AW496" s="688">
        <f t="shared" si="962"/>
        <v>0</v>
      </c>
      <c r="AX496" s="687">
        <f>'10. ГД Ноябрьск'!BS38</f>
        <v>12.8</v>
      </c>
      <c r="AY496" s="687">
        <f>'10. ГД Ноябрьск'!BU38</f>
        <v>0</v>
      </c>
      <c r="AZ496" s="687">
        <f t="shared" si="963"/>
        <v>-12.8</v>
      </c>
      <c r="BA496" s="688">
        <f t="shared" si="964"/>
        <v>0</v>
      </c>
      <c r="BB496" s="687">
        <f>'10. ГД Ноябрьск'!BY38</f>
        <v>12.9</v>
      </c>
      <c r="BC496" s="687">
        <f>'10. ГД Ноябрьск'!CA38</f>
        <v>0</v>
      </c>
      <c r="BD496" s="687">
        <f t="shared" si="965"/>
        <v>-12.9</v>
      </c>
      <c r="BE496" s="688">
        <f t="shared" si="966"/>
        <v>0</v>
      </c>
      <c r="BF496" s="687">
        <f>'10. ГД Ноябрьск'!CE38</f>
        <v>10</v>
      </c>
      <c r="BG496" s="687">
        <f>'10. ГД Ноябрьск'!CG38</f>
        <v>0</v>
      </c>
      <c r="BH496" s="687">
        <f t="shared" si="967"/>
        <v>-10</v>
      </c>
      <c r="BI496" s="688">
        <f t="shared" si="968"/>
        <v>0</v>
      </c>
      <c r="BJ496" s="687">
        <f t="shared" si="969"/>
        <v>40.299999999999997</v>
      </c>
      <c r="BK496" s="687">
        <f t="shared" si="969"/>
        <v>0</v>
      </c>
      <c r="BL496" s="687">
        <f t="shared" si="970"/>
        <v>-40.299999999999997</v>
      </c>
      <c r="BM496" s="688">
        <f t="shared" si="971"/>
        <v>0</v>
      </c>
      <c r="BN496" s="687">
        <f>'10. ГД Ноябрьск'!CQ38</f>
        <v>13.1</v>
      </c>
      <c r="BO496" s="687">
        <f>'10. ГД Ноябрьск'!CS38</f>
        <v>0</v>
      </c>
      <c r="BP496" s="687">
        <f t="shared" si="972"/>
        <v>-13.1</v>
      </c>
      <c r="BQ496" s="688">
        <f t="shared" si="973"/>
        <v>0</v>
      </c>
      <c r="BR496" s="687">
        <f>'10. ГД Ноябрьск'!CW38</f>
        <v>13.4</v>
      </c>
      <c r="BS496" s="687">
        <f>'10. ГД Ноябрьск'!CY38</f>
        <v>0</v>
      </c>
      <c r="BT496" s="687">
        <f t="shared" si="974"/>
        <v>-13.4</v>
      </c>
      <c r="BU496" s="688">
        <f t="shared" si="975"/>
        <v>0</v>
      </c>
      <c r="BV496" s="687">
        <f>'10. ГД Ноябрьск'!DC38</f>
        <v>13.8</v>
      </c>
      <c r="BW496" s="687">
        <f>'10. ГД Ноябрьск'!DE38</f>
        <v>0</v>
      </c>
      <c r="BX496" s="687">
        <f t="shared" si="976"/>
        <v>-13.8</v>
      </c>
      <c r="BY496" s="688">
        <f t="shared" si="977"/>
        <v>0</v>
      </c>
    </row>
    <row r="497" spans="2:77" ht="20.100000000000001" customHeight="1">
      <c r="C497" s="430" t="s">
        <v>596</v>
      </c>
      <c r="D497" s="528"/>
      <c r="E497" s="528"/>
      <c r="F497" s="529"/>
      <c r="G497" s="530" t="s">
        <v>597</v>
      </c>
      <c r="H497" s="530"/>
      <c r="I497" s="694" t="s">
        <v>169</v>
      </c>
      <c r="J497" s="687">
        <f t="shared" si="939"/>
        <v>2654.8</v>
      </c>
      <c r="K497" s="687">
        <f t="shared" si="939"/>
        <v>0</v>
      </c>
      <c r="L497" s="687">
        <f t="shared" si="940"/>
        <v>-2654.8</v>
      </c>
      <c r="M497" s="688">
        <f t="shared" si="941"/>
        <v>0</v>
      </c>
      <c r="N497" s="687">
        <f t="shared" si="942"/>
        <v>653.40000000000009</v>
      </c>
      <c r="O497" s="687">
        <f t="shared" si="942"/>
        <v>0</v>
      </c>
      <c r="P497" s="687">
        <f t="shared" si="943"/>
        <v>-653.40000000000009</v>
      </c>
      <c r="Q497" s="688">
        <f t="shared" si="944"/>
        <v>0</v>
      </c>
      <c r="R497" s="687">
        <f>'10. ГД Ноябрьск'!W36</f>
        <v>238.6</v>
      </c>
      <c r="S497" s="687">
        <f>'10. ГД Ноябрьск'!Y36</f>
        <v>0</v>
      </c>
      <c r="T497" s="687">
        <f t="shared" si="945"/>
        <v>-238.6</v>
      </c>
      <c r="U497" s="688">
        <f t="shared" si="946"/>
        <v>0</v>
      </c>
      <c r="V497" s="687">
        <f>'10. ГД Ноябрьск'!AC36</f>
        <v>217</v>
      </c>
      <c r="W497" s="687">
        <f>'10. ГД Ноябрьск'!AE36</f>
        <v>0</v>
      </c>
      <c r="X497" s="687">
        <f t="shared" si="947"/>
        <v>-217</v>
      </c>
      <c r="Y497" s="688">
        <f t="shared" si="948"/>
        <v>0</v>
      </c>
      <c r="Z497" s="687">
        <f>'10. ГД Ноябрьск'!AI36</f>
        <v>197.8</v>
      </c>
      <c r="AA497" s="687">
        <f>'10. ГД Ноябрьск'!AK36</f>
        <v>0</v>
      </c>
      <c r="AB497" s="687">
        <f t="shared" si="949"/>
        <v>-197.8</v>
      </c>
      <c r="AC497" s="688">
        <f t="shared" si="950"/>
        <v>0</v>
      </c>
      <c r="AD497" s="687">
        <f t="shared" si="951"/>
        <v>658</v>
      </c>
      <c r="AE497" s="687">
        <f t="shared" si="951"/>
        <v>0</v>
      </c>
      <c r="AF497" s="687">
        <f t="shared" si="952"/>
        <v>-658</v>
      </c>
      <c r="AG497" s="688">
        <f t="shared" si="953"/>
        <v>0</v>
      </c>
      <c r="AH497" s="687">
        <f>'10. ГД Ноябрьск'!AU36</f>
        <v>221.9</v>
      </c>
      <c r="AI497" s="687">
        <f>'10. ГД Ноябрьск'!AW36</f>
        <v>0</v>
      </c>
      <c r="AJ497" s="687">
        <f t="shared" si="954"/>
        <v>-221.9</v>
      </c>
      <c r="AK497" s="688">
        <f t="shared" si="955"/>
        <v>0</v>
      </c>
      <c r="AL497" s="687">
        <f>'10. ГД Ноябрьск'!BA36</f>
        <v>230.9</v>
      </c>
      <c r="AM497" s="687">
        <f>'10. ГД Ноябрьск'!BC36</f>
        <v>0</v>
      </c>
      <c r="AN497" s="687">
        <f t="shared" si="956"/>
        <v>-230.9</v>
      </c>
      <c r="AO497" s="688">
        <f t="shared" si="957"/>
        <v>0</v>
      </c>
      <c r="AP497" s="687">
        <f>'10. ГД Ноябрьск'!BG36</f>
        <v>205.2</v>
      </c>
      <c r="AQ497" s="687">
        <f>'10. ГД Ноябрьск'!BI36</f>
        <v>0</v>
      </c>
      <c r="AR497" s="687">
        <f t="shared" si="958"/>
        <v>-205.2</v>
      </c>
      <c r="AS497" s="688">
        <f t="shared" si="959"/>
        <v>0</v>
      </c>
      <c r="AT497" s="687">
        <f t="shared" si="960"/>
        <v>655.4</v>
      </c>
      <c r="AU497" s="687">
        <f t="shared" si="960"/>
        <v>0</v>
      </c>
      <c r="AV497" s="687">
        <f t="shared" si="961"/>
        <v>-655.4</v>
      </c>
      <c r="AW497" s="688">
        <f t="shared" si="962"/>
        <v>0</v>
      </c>
      <c r="AX497" s="687">
        <f>'10. ГД Ноябрьск'!BS36</f>
        <v>231.7</v>
      </c>
      <c r="AY497" s="687">
        <f>'10. ГД Ноябрьск'!BU36</f>
        <v>0</v>
      </c>
      <c r="AZ497" s="687">
        <f t="shared" si="963"/>
        <v>-231.7</v>
      </c>
      <c r="BA497" s="688">
        <f t="shared" si="964"/>
        <v>0</v>
      </c>
      <c r="BB497" s="687">
        <f>'10. ГД Ноябрьск'!BY36</f>
        <v>232.2</v>
      </c>
      <c r="BC497" s="687">
        <f>'10. ГД Ноябрьск'!CA36</f>
        <v>0</v>
      </c>
      <c r="BD497" s="687">
        <f t="shared" si="965"/>
        <v>-232.2</v>
      </c>
      <c r="BE497" s="688">
        <f t="shared" si="966"/>
        <v>0</v>
      </c>
      <c r="BF497" s="687">
        <f>'10. ГД Ноябрьск'!CE36</f>
        <v>191.5</v>
      </c>
      <c r="BG497" s="687">
        <f>'10. ГД Ноябрьск'!CG36</f>
        <v>0</v>
      </c>
      <c r="BH497" s="687">
        <f t="shared" si="967"/>
        <v>-191.5</v>
      </c>
      <c r="BI497" s="688">
        <f t="shared" si="968"/>
        <v>0</v>
      </c>
      <c r="BJ497" s="687">
        <f t="shared" si="969"/>
        <v>688</v>
      </c>
      <c r="BK497" s="687">
        <f t="shared" si="969"/>
        <v>0</v>
      </c>
      <c r="BL497" s="687">
        <f t="shared" si="970"/>
        <v>-688</v>
      </c>
      <c r="BM497" s="688">
        <f t="shared" si="971"/>
        <v>0</v>
      </c>
      <c r="BN497" s="687">
        <f>'10. ГД Ноябрьск'!CQ36</f>
        <v>231.1</v>
      </c>
      <c r="BO497" s="687">
        <f>'10. ГД Ноябрьск'!CS36</f>
        <v>0</v>
      </c>
      <c r="BP497" s="687">
        <f t="shared" si="972"/>
        <v>-231.1</v>
      </c>
      <c r="BQ497" s="688">
        <f t="shared" si="973"/>
        <v>0</v>
      </c>
      <c r="BR497" s="687">
        <f>'10. ГД Ноябрьск'!CW36</f>
        <v>220.9</v>
      </c>
      <c r="BS497" s="687">
        <f>'10. ГД Ноябрьск'!CY36</f>
        <v>0</v>
      </c>
      <c r="BT497" s="687">
        <f t="shared" si="974"/>
        <v>-220.9</v>
      </c>
      <c r="BU497" s="688">
        <f t="shared" si="975"/>
        <v>0</v>
      </c>
      <c r="BV497" s="687">
        <f>'10. ГД Ноябрьск'!DC36</f>
        <v>236</v>
      </c>
      <c r="BW497" s="687">
        <f>'10. ГД Ноябрьск'!DE36</f>
        <v>0</v>
      </c>
      <c r="BX497" s="687">
        <f t="shared" si="976"/>
        <v>-236</v>
      </c>
      <c r="BY497" s="688">
        <f t="shared" si="977"/>
        <v>0</v>
      </c>
    </row>
    <row r="498" spans="2:77" ht="20.100000000000001" customHeight="1">
      <c r="C498" s="430" t="s">
        <v>598</v>
      </c>
      <c r="D498" s="528"/>
      <c r="E498" s="528"/>
      <c r="F498" s="529"/>
      <c r="G498" s="530" t="s">
        <v>599</v>
      </c>
      <c r="H498" s="530"/>
      <c r="I498" s="694" t="s">
        <v>169</v>
      </c>
      <c r="J498" s="687">
        <f t="shared" si="939"/>
        <v>0</v>
      </c>
      <c r="K498" s="687">
        <f t="shared" si="939"/>
        <v>0</v>
      </c>
      <c r="L498" s="687">
        <f t="shared" si="940"/>
        <v>0</v>
      </c>
      <c r="M498" s="688" t="str">
        <f t="shared" si="941"/>
        <v>-</v>
      </c>
      <c r="N498" s="687">
        <f t="shared" si="942"/>
        <v>0</v>
      </c>
      <c r="O498" s="687">
        <f t="shared" si="942"/>
        <v>0</v>
      </c>
      <c r="P498" s="687">
        <f t="shared" si="943"/>
        <v>0</v>
      </c>
      <c r="Q498" s="688" t="str">
        <f t="shared" si="944"/>
        <v>-</v>
      </c>
      <c r="R498" s="687">
        <f>'10. ГД Ноябрьск'!W39</f>
        <v>0</v>
      </c>
      <c r="S498" s="687">
        <f>'10. ГД Ноябрьск'!Y39</f>
        <v>0</v>
      </c>
      <c r="T498" s="687">
        <f t="shared" si="945"/>
        <v>0</v>
      </c>
      <c r="U498" s="688" t="str">
        <f t="shared" si="946"/>
        <v>-</v>
      </c>
      <c r="V498" s="687">
        <f>'10. ГД Ноябрьск'!AC39</f>
        <v>0</v>
      </c>
      <c r="W498" s="687">
        <f>'10. ГД Ноябрьск'!AE39</f>
        <v>0</v>
      </c>
      <c r="X498" s="687">
        <f t="shared" si="947"/>
        <v>0</v>
      </c>
      <c r="Y498" s="688" t="str">
        <f t="shared" si="948"/>
        <v>-</v>
      </c>
      <c r="Z498" s="687">
        <f>'10. ГД Ноябрьск'!AI39</f>
        <v>0</v>
      </c>
      <c r="AA498" s="687">
        <f>'10. ГД Ноябрьск'!AK39</f>
        <v>0</v>
      </c>
      <c r="AB498" s="687">
        <f t="shared" si="949"/>
        <v>0</v>
      </c>
      <c r="AC498" s="688" t="str">
        <f t="shared" si="950"/>
        <v>-</v>
      </c>
      <c r="AD498" s="687">
        <f t="shared" si="951"/>
        <v>0</v>
      </c>
      <c r="AE498" s="687">
        <f t="shared" si="951"/>
        <v>0</v>
      </c>
      <c r="AF498" s="687">
        <f t="shared" si="952"/>
        <v>0</v>
      </c>
      <c r="AG498" s="688" t="str">
        <f t="shared" si="953"/>
        <v>-</v>
      </c>
      <c r="AH498" s="687">
        <f>'10. ГД Ноябрьск'!AU39</f>
        <v>0</v>
      </c>
      <c r="AI498" s="687">
        <f>'10. ГД Ноябрьск'!AW39</f>
        <v>0</v>
      </c>
      <c r="AJ498" s="687">
        <f t="shared" si="954"/>
        <v>0</v>
      </c>
      <c r="AK498" s="688" t="str">
        <f t="shared" si="955"/>
        <v>-</v>
      </c>
      <c r="AL498" s="687">
        <f>'10. ГД Ноябрьск'!BA39</f>
        <v>0</v>
      </c>
      <c r="AM498" s="687">
        <f>'10. ГД Ноябрьск'!BC39</f>
        <v>0</v>
      </c>
      <c r="AN498" s="687">
        <f t="shared" si="956"/>
        <v>0</v>
      </c>
      <c r="AO498" s="688" t="str">
        <f t="shared" si="957"/>
        <v>-</v>
      </c>
      <c r="AP498" s="687">
        <f>'10. ГД Ноябрьск'!BG39</f>
        <v>0</v>
      </c>
      <c r="AQ498" s="687">
        <f>'10. ГД Ноябрьск'!BI39</f>
        <v>0</v>
      </c>
      <c r="AR498" s="687">
        <f t="shared" si="958"/>
        <v>0</v>
      </c>
      <c r="AS498" s="688" t="str">
        <f t="shared" si="959"/>
        <v>-</v>
      </c>
      <c r="AT498" s="687">
        <f t="shared" si="960"/>
        <v>0</v>
      </c>
      <c r="AU498" s="687">
        <f t="shared" si="960"/>
        <v>0</v>
      </c>
      <c r="AV498" s="687">
        <f t="shared" si="961"/>
        <v>0</v>
      </c>
      <c r="AW498" s="688" t="str">
        <f t="shared" si="962"/>
        <v>-</v>
      </c>
      <c r="AX498" s="687">
        <f>'10. ГД Ноябрьск'!BS39</f>
        <v>0</v>
      </c>
      <c r="AY498" s="687">
        <f>'10. ГД Ноябрьск'!BU39</f>
        <v>0</v>
      </c>
      <c r="AZ498" s="687">
        <f t="shared" si="963"/>
        <v>0</v>
      </c>
      <c r="BA498" s="688" t="str">
        <f t="shared" si="964"/>
        <v>-</v>
      </c>
      <c r="BB498" s="687">
        <f>'10. ГД Ноябрьск'!BY39</f>
        <v>0</v>
      </c>
      <c r="BC498" s="687">
        <f>'10. ГД Ноябрьск'!CA39</f>
        <v>0</v>
      </c>
      <c r="BD498" s="687">
        <f t="shared" si="965"/>
        <v>0</v>
      </c>
      <c r="BE498" s="688" t="str">
        <f t="shared" si="966"/>
        <v>-</v>
      </c>
      <c r="BF498" s="687">
        <f>'10. ГД Ноябрьск'!CE39</f>
        <v>0</v>
      </c>
      <c r="BG498" s="687">
        <f>'10. ГД Ноябрьск'!CG39</f>
        <v>0</v>
      </c>
      <c r="BH498" s="687">
        <f t="shared" si="967"/>
        <v>0</v>
      </c>
      <c r="BI498" s="688" t="str">
        <f t="shared" si="968"/>
        <v>-</v>
      </c>
      <c r="BJ498" s="687">
        <f t="shared" si="969"/>
        <v>0</v>
      </c>
      <c r="BK498" s="687">
        <f t="shared" si="969"/>
        <v>0</v>
      </c>
      <c r="BL498" s="687">
        <f t="shared" si="970"/>
        <v>0</v>
      </c>
      <c r="BM498" s="688" t="str">
        <f t="shared" si="971"/>
        <v>-</v>
      </c>
      <c r="BN498" s="687">
        <f>'10. ГД Ноябрьск'!CQ39</f>
        <v>0</v>
      </c>
      <c r="BO498" s="687">
        <f>'10. ГД Ноябрьск'!CS39</f>
        <v>0</v>
      </c>
      <c r="BP498" s="687">
        <f t="shared" si="972"/>
        <v>0</v>
      </c>
      <c r="BQ498" s="688" t="str">
        <f t="shared" si="973"/>
        <v>-</v>
      </c>
      <c r="BR498" s="687">
        <f>'10. ГД Ноябрьск'!CW39</f>
        <v>0</v>
      </c>
      <c r="BS498" s="687">
        <f>'10. ГД Ноябрьск'!CY39</f>
        <v>0</v>
      </c>
      <c r="BT498" s="687">
        <f t="shared" si="974"/>
        <v>0</v>
      </c>
      <c r="BU498" s="688" t="str">
        <f t="shared" si="975"/>
        <v>-</v>
      </c>
      <c r="BV498" s="687">
        <f>'10. ГД Ноябрьск'!DC39</f>
        <v>0</v>
      </c>
      <c r="BW498" s="687">
        <f>'10. ГД Ноябрьск'!DE39</f>
        <v>0</v>
      </c>
      <c r="BX498" s="687">
        <f t="shared" si="976"/>
        <v>0</v>
      </c>
      <c r="BY498" s="688" t="str">
        <f t="shared" si="977"/>
        <v>-</v>
      </c>
    </row>
    <row r="499" spans="2:77" ht="20.100000000000001" customHeight="1">
      <c r="C499" s="424" t="s">
        <v>110</v>
      </c>
      <c r="D499" s="528"/>
      <c r="E499" s="528"/>
      <c r="F499" s="529"/>
      <c r="G499" s="530" t="s">
        <v>573</v>
      </c>
      <c r="H499" s="530"/>
      <c r="I499" s="446" t="s">
        <v>186</v>
      </c>
      <c r="J499" s="687">
        <f t="shared" si="939"/>
        <v>1.3</v>
      </c>
      <c r="K499" s="687">
        <f t="shared" si="939"/>
        <v>0</v>
      </c>
      <c r="L499" s="687">
        <f t="shared" si="940"/>
        <v>-1.3</v>
      </c>
      <c r="M499" s="688">
        <f t="shared" si="941"/>
        <v>0</v>
      </c>
      <c r="N499" s="687">
        <f t="shared" si="942"/>
        <v>0.30000000000000004</v>
      </c>
      <c r="O499" s="687">
        <f t="shared" si="942"/>
        <v>0</v>
      </c>
      <c r="P499" s="687">
        <f t="shared" si="943"/>
        <v>-0.30000000000000004</v>
      </c>
      <c r="Q499" s="688">
        <f t="shared" si="944"/>
        <v>0</v>
      </c>
      <c r="R499" s="687">
        <f>'15. КСПГ Портовая'!W12+0</f>
        <v>0.1</v>
      </c>
      <c r="S499" s="687">
        <f>'15. КСПГ Портовая'!Y12+0</f>
        <v>0</v>
      </c>
      <c r="T499" s="687">
        <f t="shared" si="945"/>
        <v>-0.1</v>
      </c>
      <c r="U499" s="688">
        <f t="shared" si="946"/>
        <v>0</v>
      </c>
      <c r="V499" s="687">
        <f>'15. КСПГ Портовая'!AC12+0</f>
        <v>0.1</v>
      </c>
      <c r="W499" s="687">
        <f>'15. КСПГ Портовая'!AE12+0</f>
        <v>0</v>
      </c>
      <c r="X499" s="687">
        <f t="shared" si="947"/>
        <v>-0.1</v>
      </c>
      <c r="Y499" s="688">
        <f t="shared" si="948"/>
        <v>0</v>
      </c>
      <c r="Z499" s="687">
        <f>'15. КСПГ Портовая'!AI12+0</f>
        <v>0.1</v>
      </c>
      <c r="AA499" s="687">
        <f>'15. КСПГ Портовая'!AK12+0</f>
        <v>0</v>
      </c>
      <c r="AB499" s="687">
        <f t="shared" si="949"/>
        <v>-0.1</v>
      </c>
      <c r="AC499" s="688">
        <f t="shared" si="950"/>
        <v>0</v>
      </c>
      <c r="AD499" s="687">
        <f t="shared" si="951"/>
        <v>0.4</v>
      </c>
      <c r="AE499" s="687">
        <f t="shared" si="951"/>
        <v>0</v>
      </c>
      <c r="AF499" s="687">
        <f t="shared" si="952"/>
        <v>-0.4</v>
      </c>
      <c r="AG499" s="688">
        <f t="shared" si="953"/>
        <v>0</v>
      </c>
      <c r="AH499" s="687">
        <f>'15. КСПГ Портовая'!AU12+0</f>
        <v>0.1</v>
      </c>
      <c r="AI499" s="687">
        <f>'15. КСПГ Портовая'!AW12+0</f>
        <v>0</v>
      </c>
      <c r="AJ499" s="687">
        <f t="shared" si="954"/>
        <v>-0.1</v>
      </c>
      <c r="AK499" s="688">
        <f t="shared" si="955"/>
        <v>0</v>
      </c>
      <c r="AL499" s="687">
        <f>'15. КСПГ Портовая'!BA12+0</f>
        <v>0.1</v>
      </c>
      <c r="AM499" s="687">
        <f>'15. КСПГ Портовая'!BC12+0</f>
        <v>0</v>
      </c>
      <c r="AN499" s="687">
        <f t="shared" si="956"/>
        <v>-0.1</v>
      </c>
      <c r="AO499" s="688">
        <f t="shared" si="957"/>
        <v>0</v>
      </c>
      <c r="AP499" s="687">
        <f>'15. КСПГ Портовая'!BG12+0</f>
        <v>0.2</v>
      </c>
      <c r="AQ499" s="687">
        <f>'15. КСПГ Портовая'!BI12+0</f>
        <v>0</v>
      </c>
      <c r="AR499" s="687">
        <f t="shared" si="958"/>
        <v>-0.2</v>
      </c>
      <c r="AS499" s="688">
        <f t="shared" si="959"/>
        <v>0</v>
      </c>
      <c r="AT499" s="687">
        <f t="shared" si="960"/>
        <v>0.30000000000000004</v>
      </c>
      <c r="AU499" s="687">
        <f t="shared" si="960"/>
        <v>0</v>
      </c>
      <c r="AV499" s="687">
        <f t="shared" si="961"/>
        <v>-0.30000000000000004</v>
      </c>
      <c r="AW499" s="688">
        <f t="shared" si="962"/>
        <v>0</v>
      </c>
      <c r="AX499" s="687">
        <f>'15. КСПГ Портовая'!BS12+0</f>
        <v>0</v>
      </c>
      <c r="AY499" s="687">
        <f>'15. КСПГ Портовая'!BU12+0</f>
        <v>0</v>
      </c>
      <c r="AZ499" s="687">
        <f t="shared" si="963"/>
        <v>0</v>
      </c>
      <c r="BA499" s="688" t="str">
        <f t="shared" si="964"/>
        <v>-</v>
      </c>
      <c r="BB499" s="687">
        <f>'15. КСПГ Портовая'!BY12+0</f>
        <v>0.2</v>
      </c>
      <c r="BC499" s="687">
        <f>'15. КСПГ Портовая'!CA12+0</f>
        <v>0</v>
      </c>
      <c r="BD499" s="687">
        <f t="shared" si="965"/>
        <v>-0.2</v>
      </c>
      <c r="BE499" s="688">
        <f t="shared" si="966"/>
        <v>0</v>
      </c>
      <c r="BF499" s="687">
        <f>'15. КСПГ Портовая'!CE12+0</f>
        <v>0.1</v>
      </c>
      <c r="BG499" s="687">
        <f>'15. КСПГ Портовая'!CG12+0</f>
        <v>0</v>
      </c>
      <c r="BH499" s="687">
        <f t="shared" si="967"/>
        <v>-0.1</v>
      </c>
      <c r="BI499" s="688">
        <f t="shared" si="968"/>
        <v>0</v>
      </c>
      <c r="BJ499" s="687">
        <f t="shared" si="969"/>
        <v>0.30000000000000004</v>
      </c>
      <c r="BK499" s="687">
        <f t="shared" si="969"/>
        <v>0</v>
      </c>
      <c r="BL499" s="687">
        <f t="shared" si="970"/>
        <v>-0.30000000000000004</v>
      </c>
      <c r="BM499" s="688">
        <f t="shared" si="971"/>
        <v>0</v>
      </c>
      <c r="BN499" s="687">
        <f>'15. КСПГ Портовая'!CQ12+0</f>
        <v>0.1</v>
      </c>
      <c r="BO499" s="687">
        <f>'15. КСПГ Портовая'!CS12+0</f>
        <v>0</v>
      </c>
      <c r="BP499" s="687">
        <f t="shared" si="972"/>
        <v>-0.1</v>
      </c>
      <c r="BQ499" s="688">
        <f t="shared" si="973"/>
        <v>0</v>
      </c>
      <c r="BR499" s="687">
        <f>'15. КСПГ Портовая'!CW12+0</f>
        <v>0.1</v>
      </c>
      <c r="BS499" s="687">
        <f>'15. КСПГ Портовая'!CY12+0</f>
        <v>0</v>
      </c>
      <c r="BT499" s="687">
        <f t="shared" si="974"/>
        <v>-0.1</v>
      </c>
      <c r="BU499" s="688">
        <f t="shared" si="975"/>
        <v>0</v>
      </c>
      <c r="BV499" s="687">
        <f>'15. КСПГ Портовая'!DC12+0</f>
        <v>0.1</v>
      </c>
      <c r="BW499" s="687">
        <f>'15. КСПГ Портовая'!DE12+0</f>
        <v>0</v>
      </c>
      <c r="BX499" s="687">
        <f t="shared" si="976"/>
        <v>-0.1</v>
      </c>
      <c r="BY499" s="688">
        <f t="shared" si="977"/>
        <v>0</v>
      </c>
    </row>
    <row r="500" spans="2:77" ht="20.100000000000001" customHeight="1">
      <c r="C500" s="436" t="s">
        <v>111</v>
      </c>
      <c r="D500" s="528"/>
      <c r="E500" s="528"/>
      <c r="F500" s="529"/>
      <c r="G500" s="530" t="s">
        <v>573</v>
      </c>
      <c r="H500" s="530"/>
      <c r="I500" s="691" t="s">
        <v>186</v>
      </c>
      <c r="J500" s="687">
        <f t="shared" si="939"/>
        <v>1.3</v>
      </c>
      <c r="K500" s="687">
        <f t="shared" si="939"/>
        <v>0</v>
      </c>
      <c r="L500" s="687">
        <f t="shared" si="940"/>
        <v>-1.3</v>
      </c>
      <c r="M500" s="688">
        <f t="shared" si="941"/>
        <v>0</v>
      </c>
      <c r="N500" s="687">
        <f t="shared" si="942"/>
        <v>0.30000000000000004</v>
      </c>
      <c r="O500" s="687">
        <f t="shared" si="942"/>
        <v>0</v>
      </c>
      <c r="P500" s="687">
        <f t="shared" si="943"/>
        <v>-0.30000000000000004</v>
      </c>
      <c r="Q500" s="688">
        <f t="shared" si="944"/>
        <v>0</v>
      </c>
      <c r="R500" s="687">
        <f>'15. КСПГ Портовая'!W12+0</f>
        <v>0.1</v>
      </c>
      <c r="S500" s="687">
        <f>'15. КСПГ Портовая'!Y12+0</f>
        <v>0</v>
      </c>
      <c r="T500" s="687">
        <f t="shared" si="945"/>
        <v>-0.1</v>
      </c>
      <c r="U500" s="688">
        <f t="shared" si="946"/>
        <v>0</v>
      </c>
      <c r="V500" s="687">
        <f>'15. КСПГ Портовая'!AC12+0</f>
        <v>0.1</v>
      </c>
      <c r="W500" s="687">
        <f>'15. КСПГ Портовая'!AE12+0</f>
        <v>0</v>
      </c>
      <c r="X500" s="687">
        <f t="shared" si="947"/>
        <v>-0.1</v>
      </c>
      <c r="Y500" s="688">
        <f t="shared" si="948"/>
        <v>0</v>
      </c>
      <c r="Z500" s="687">
        <f>'15. КСПГ Портовая'!AI12+0</f>
        <v>0.1</v>
      </c>
      <c r="AA500" s="687">
        <f>'15. КСПГ Портовая'!AK12+0</f>
        <v>0</v>
      </c>
      <c r="AB500" s="687">
        <f t="shared" si="949"/>
        <v>-0.1</v>
      </c>
      <c r="AC500" s="688">
        <f t="shared" si="950"/>
        <v>0</v>
      </c>
      <c r="AD500" s="687">
        <f t="shared" si="951"/>
        <v>0.4</v>
      </c>
      <c r="AE500" s="687">
        <f t="shared" si="951"/>
        <v>0</v>
      </c>
      <c r="AF500" s="687">
        <f t="shared" si="952"/>
        <v>-0.4</v>
      </c>
      <c r="AG500" s="688">
        <f t="shared" si="953"/>
        <v>0</v>
      </c>
      <c r="AH500" s="687">
        <f>'15. КСПГ Портовая'!AU12+0</f>
        <v>0.1</v>
      </c>
      <c r="AI500" s="687">
        <f>'15. КСПГ Портовая'!AW12+0</f>
        <v>0</v>
      </c>
      <c r="AJ500" s="687">
        <f t="shared" si="954"/>
        <v>-0.1</v>
      </c>
      <c r="AK500" s="688">
        <f t="shared" si="955"/>
        <v>0</v>
      </c>
      <c r="AL500" s="687">
        <f>'15. КСПГ Портовая'!BA12+0</f>
        <v>0.1</v>
      </c>
      <c r="AM500" s="687">
        <f>'15. КСПГ Портовая'!BC12+0</f>
        <v>0</v>
      </c>
      <c r="AN500" s="687">
        <f t="shared" si="956"/>
        <v>-0.1</v>
      </c>
      <c r="AO500" s="688">
        <f t="shared" si="957"/>
        <v>0</v>
      </c>
      <c r="AP500" s="687">
        <f>'15. КСПГ Портовая'!BG12+0</f>
        <v>0.2</v>
      </c>
      <c r="AQ500" s="687">
        <f>'15. КСПГ Портовая'!BI12+0</f>
        <v>0</v>
      </c>
      <c r="AR500" s="687">
        <f t="shared" si="958"/>
        <v>-0.2</v>
      </c>
      <c r="AS500" s="688">
        <f t="shared" si="959"/>
        <v>0</v>
      </c>
      <c r="AT500" s="687">
        <f t="shared" si="960"/>
        <v>0.30000000000000004</v>
      </c>
      <c r="AU500" s="687">
        <f t="shared" si="960"/>
        <v>0</v>
      </c>
      <c r="AV500" s="687">
        <f t="shared" si="961"/>
        <v>-0.30000000000000004</v>
      </c>
      <c r="AW500" s="688">
        <f t="shared" si="962"/>
        <v>0</v>
      </c>
      <c r="AX500" s="687">
        <f>'15. КСПГ Портовая'!BS12+0</f>
        <v>0</v>
      </c>
      <c r="AY500" s="687">
        <f>'15. КСПГ Портовая'!BU12+0</f>
        <v>0</v>
      </c>
      <c r="AZ500" s="687">
        <f t="shared" si="963"/>
        <v>0</v>
      </c>
      <c r="BA500" s="688" t="str">
        <f t="shared" si="964"/>
        <v>-</v>
      </c>
      <c r="BB500" s="687">
        <f>'15. КСПГ Портовая'!BY12+0</f>
        <v>0.2</v>
      </c>
      <c r="BC500" s="687">
        <f>'15. КСПГ Портовая'!CA12+0</f>
        <v>0</v>
      </c>
      <c r="BD500" s="687">
        <f t="shared" si="965"/>
        <v>-0.2</v>
      </c>
      <c r="BE500" s="688">
        <f t="shared" si="966"/>
        <v>0</v>
      </c>
      <c r="BF500" s="687">
        <f>'15. КСПГ Портовая'!CE12+0</f>
        <v>0.1</v>
      </c>
      <c r="BG500" s="687">
        <f>'15. КСПГ Портовая'!CG12+0</f>
        <v>0</v>
      </c>
      <c r="BH500" s="687">
        <f t="shared" si="967"/>
        <v>-0.1</v>
      </c>
      <c r="BI500" s="688">
        <f t="shared" si="968"/>
        <v>0</v>
      </c>
      <c r="BJ500" s="687">
        <f t="shared" si="969"/>
        <v>0.30000000000000004</v>
      </c>
      <c r="BK500" s="687">
        <f t="shared" si="969"/>
        <v>0</v>
      </c>
      <c r="BL500" s="687">
        <f t="shared" si="970"/>
        <v>-0.30000000000000004</v>
      </c>
      <c r="BM500" s="688">
        <f t="shared" si="971"/>
        <v>0</v>
      </c>
      <c r="BN500" s="687">
        <f>'15. КСПГ Портовая'!CQ12+0</f>
        <v>0.1</v>
      </c>
      <c r="BO500" s="687">
        <f>'15. КСПГ Портовая'!CS12+0</f>
        <v>0</v>
      </c>
      <c r="BP500" s="687">
        <f t="shared" si="972"/>
        <v>-0.1</v>
      </c>
      <c r="BQ500" s="688">
        <f t="shared" si="973"/>
        <v>0</v>
      </c>
      <c r="BR500" s="687">
        <f>'15. КСПГ Портовая'!CW12+0</f>
        <v>0.1</v>
      </c>
      <c r="BS500" s="687">
        <f>'15. КСПГ Портовая'!CY12+0</f>
        <v>0</v>
      </c>
      <c r="BT500" s="687">
        <f t="shared" si="974"/>
        <v>-0.1</v>
      </c>
      <c r="BU500" s="688">
        <f t="shared" si="975"/>
        <v>0</v>
      </c>
      <c r="BV500" s="687">
        <f>'15. КСПГ Портовая'!DC12+0</f>
        <v>0.1</v>
      </c>
      <c r="BW500" s="687">
        <f>'15. КСПГ Портовая'!DE12+0</f>
        <v>0</v>
      </c>
      <c r="BX500" s="687">
        <f t="shared" si="976"/>
        <v>-0.1</v>
      </c>
      <c r="BY500" s="688">
        <f t="shared" si="977"/>
        <v>0</v>
      </c>
    </row>
    <row r="501" spans="2:77" ht="20.100000000000001" customHeight="1">
      <c r="C501" s="424" t="s">
        <v>574</v>
      </c>
      <c r="D501" s="528"/>
      <c r="E501" s="528"/>
      <c r="F501" s="529"/>
      <c r="G501" s="530">
        <v>0</v>
      </c>
      <c r="H501" s="530"/>
      <c r="I501" s="446" t="s">
        <v>169</v>
      </c>
      <c r="J501" s="681"/>
      <c r="K501" s="681"/>
      <c r="L501" s="681"/>
      <c r="M501" s="681"/>
      <c r="N501" s="681"/>
      <c r="O501" s="681"/>
      <c r="P501" s="681"/>
      <c r="Q501" s="681"/>
      <c r="R501" s="681"/>
      <c r="S501" s="681"/>
      <c r="T501" s="681"/>
      <c r="U501" s="681"/>
      <c r="V501" s="681"/>
      <c r="W501" s="681"/>
      <c r="X501" s="681"/>
      <c r="Y501" s="681"/>
      <c r="Z501" s="681"/>
      <c r="AA501" s="681"/>
      <c r="AB501" s="681"/>
      <c r="AC501" s="681"/>
      <c r="AD501" s="681"/>
      <c r="AE501" s="681"/>
      <c r="AF501" s="681"/>
      <c r="AG501" s="681"/>
      <c r="AH501" s="681"/>
      <c r="AI501" s="681"/>
      <c r="AJ501" s="681"/>
      <c r="AK501" s="681"/>
      <c r="AL501" s="681"/>
      <c r="AM501" s="681"/>
      <c r="AN501" s="681"/>
      <c r="AO501" s="681"/>
      <c r="AP501" s="681"/>
      <c r="AQ501" s="681"/>
      <c r="AR501" s="681"/>
      <c r="AS501" s="681"/>
      <c r="AT501" s="681"/>
      <c r="AU501" s="681"/>
      <c r="AV501" s="681"/>
      <c r="AW501" s="681"/>
      <c r="AX501" s="681"/>
      <c r="AY501" s="681"/>
      <c r="AZ501" s="681"/>
      <c r="BA501" s="681"/>
      <c r="BB501" s="681"/>
      <c r="BC501" s="681"/>
      <c r="BD501" s="681"/>
      <c r="BE501" s="681"/>
      <c r="BF501" s="681"/>
      <c r="BG501" s="681"/>
      <c r="BH501" s="681"/>
      <c r="BI501" s="681"/>
      <c r="BJ501" s="681"/>
      <c r="BK501" s="681"/>
      <c r="BL501" s="681"/>
      <c r="BM501" s="681"/>
      <c r="BN501" s="681"/>
      <c r="BO501" s="681"/>
      <c r="BP501" s="681"/>
      <c r="BQ501" s="681"/>
      <c r="BR501" s="681"/>
      <c r="BS501" s="681"/>
      <c r="BT501" s="681"/>
      <c r="BU501" s="681"/>
      <c r="BV501" s="681"/>
      <c r="BW501" s="681"/>
      <c r="BX501" s="681"/>
      <c r="BY501" s="681"/>
    </row>
    <row r="502" spans="2:77" ht="20.100000000000001" customHeight="1">
      <c r="C502" s="424" t="s">
        <v>575</v>
      </c>
      <c r="D502" s="528"/>
      <c r="E502" s="528"/>
      <c r="F502" s="529"/>
      <c r="G502" s="530">
        <v>0</v>
      </c>
      <c r="H502" s="530"/>
      <c r="I502" s="446" t="s">
        <v>186</v>
      </c>
      <c r="J502" s="681"/>
      <c r="K502" s="681"/>
      <c r="L502" s="681"/>
      <c r="M502" s="681"/>
      <c r="N502" s="681"/>
      <c r="O502" s="681"/>
      <c r="P502" s="681"/>
      <c r="Q502" s="681"/>
      <c r="R502" s="681"/>
      <c r="S502" s="681"/>
      <c r="T502" s="681"/>
      <c r="U502" s="681"/>
      <c r="V502" s="681"/>
      <c r="W502" s="681"/>
      <c r="X502" s="681"/>
      <c r="Y502" s="681"/>
      <c r="Z502" s="681"/>
      <c r="AA502" s="681"/>
      <c r="AB502" s="681"/>
      <c r="AC502" s="681"/>
      <c r="AD502" s="681"/>
      <c r="AE502" s="681"/>
      <c r="AF502" s="681"/>
      <c r="AG502" s="681"/>
      <c r="AH502" s="681"/>
      <c r="AI502" s="681"/>
      <c r="AJ502" s="681"/>
      <c r="AK502" s="681"/>
      <c r="AL502" s="681"/>
      <c r="AM502" s="681"/>
      <c r="AN502" s="681"/>
      <c r="AO502" s="681"/>
      <c r="AP502" s="681"/>
      <c r="AQ502" s="681"/>
      <c r="AR502" s="681"/>
      <c r="AS502" s="681"/>
      <c r="AT502" s="681"/>
      <c r="AU502" s="681"/>
      <c r="AV502" s="681"/>
      <c r="AW502" s="681"/>
      <c r="AX502" s="681"/>
      <c r="AY502" s="681"/>
      <c r="AZ502" s="681"/>
      <c r="BA502" s="681"/>
      <c r="BB502" s="681"/>
      <c r="BC502" s="681"/>
      <c r="BD502" s="681"/>
      <c r="BE502" s="681"/>
      <c r="BF502" s="681"/>
      <c r="BG502" s="681"/>
      <c r="BH502" s="681"/>
      <c r="BI502" s="681"/>
      <c r="BJ502" s="681"/>
      <c r="BK502" s="681"/>
      <c r="BL502" s="681"/>
      <c r="BM502" s="681"/>
      <c r="BN502" s="681"/>
      <c r="BO502" s="681"/>
      <c r="BP502" s="681"/>
      <c r="BQ502" s="681"/>
      <c r="BR502" s="681"/>
      <c r="BS502" s="681"/>
      <c r="BT502" s="681"/>
      <c r="BU502" s="681"/>
      <c r="BV502" s="681"/>
      <c r="BW502" s="681"/>
      <c r="BX502" s="681"/>
      <c r="BY502" s="681"/>
    </row>
    <row r="503" spans="2:77" ht="20.100000000000001" customHeight="1">
      <c r="B503" s="413" t="s">
        <v>600</v>
      </c>
      <c r="C503" s="428" t="s">
        <v>123</v>
      </c>
      <c r="D503" s="528"/>
      <c r="E503" s="528"/>
      <c r="F503" s="529"/>
      <c r="G503" s="530" t="s">
        <v>601</v>
      </c>
      <c r="H503" s="530"/>
      <c r="I503" s="446" t="s">
        <v>169</v>
      </c>
      <c r="J503" s="687">
        <f>N503+AD503+AT503+BJ503</f>
        <v>3441.01</v>
      </c>
      <c r="K503" s="687">
        <f>O503+AE503+AU503+BK503</f>
        <v>0</v>
      </c>
      <c r="L503" s="687">
        <f>IFERROR(K503-J503,"-")</f>
        <v>-3441.01</v>
      </c>
      <c r="M503" s="688">
        <f>IFERROR(K503/J503,"-")</f>
        <v>0</v>
      </c>
      <c r="N503" s="687">
        <f>R503+V503+Z503</f>
        <v>903.84000000000015</v>
      </c>
      <c r="O503" s="687">
        <f>S503+W503+AA503</f>
        <v>0</v>
      </c>
      <c r="P503" s="687">
        <f>IFERROR(O503-N503,"-")</f>
        <v>-903.84000000000015</v>
      </c>
      <c r="Q503" s="688">
        <f>IFERROR(O503/N503,"-")</f>
        <v>0</v>
      </c>
      <c r="R503" s="687">
        <f>'2. ГПП-ОГХК'!W297+'2. ГПП-ОГХК'!W300+'2. ГПП-ОГХК'!W301+'9. ГД Краснодар'!W48+'9. ГД Краснодар'!W45+'7. ГД Ямбург'!W44+'7. ГД Ямбург'!W26+'7. ГД Ямбург'!W24+'2. ГПП-ОГХК'!W303+'8. ГД Уренгой'!W54+'8. ГД Уренгой'!W55+'8. ГД Уренгой'!W66+'8. ГД Уренгой'!W56+'8. ГД Уренгой'!W33+'10. ГД Ноябрьск'!W41+'10. ГД Ноябрьск'!W53+'10. ГД Ноябрьск'!W54+'11. ГД Надым'!W42+'3. ГПП-СГПЗ'!W55</f>
        <v>313.25000000000006</v>
      </c>
      <c r="S503" s="687">
        <f>'2. ГПП-ОГХК'!Y297+'2. ГПП-ОГХК'!Y300+'2. ГПП-ОГХК'!Y301+'9. ГД Краснодар'!Y48+'9. ГД Краснодар'!Y45+'7. ГД Ямбург'!Y44+'7. ГД Ямбург'!Y26+'7. ГД Ямбург'!Y24+'2. ГПП-ОГХК'!Y303+'8. ГД Уренгой'!Y54+'8. ГД Уренгой'!Y55+'8. ГД Уренгой'!Y66+'8. ГД Уренгой'!Y56+'8. ГД Уренгой'!Y33+'10. ГД Ноябрьск'!Y41+'10. ГД Ноябрьск'!Y53+'10. ГД Ноябрьск'!Y54+'11. ГД Надым'!Y42+'3. ГПП-СГПЗ'!Y55</f>
        <v>0</v>
      </c>
      <c r="T503" s="687">
        <f>IFERROR(S503-R503,"-")</f>
        <v>-313.25000000000006</v>
      </c>
      <c r="U503" s="688">
        <f>IFERROR(S503/R503,"-")</f>
        <v>0</v>
      </c>
      <c r="V503" s="687">
        <f>'2. ГПП-ОГХК'!AC297+'2. ГПП-ОГХК'!AC300+'2. ГПП-ОГХК'!AC301+'9. ГД Краснодар'!AC48+'9. ГД Краснодар'!AC45+'7. ГД Ямбург'!AC44+'7. ГД Ямбург'!AC26+'7. ГД Ямбург'!AC24+'2. ГПП-ОГХК'!AC303+'8. ГД Уренгой'!AC54+'8. ГД Уренгой'!AC55+'8. ГД Уренгой'!AC66+'8. ГД Уренгой'!AC56+'8. ГД Уренгой'!AC33+'10. ГД Ноябрьск'!AC41+'10. ГД Ноябрьск'!AC53+'10. ГД Ноябрьск'!AC54+'11. ГД Надым'!AC42+'3. ГПП-СГПЗ'!AC55</f>
        <v>281.24</v>
      </c>
      <c r="W503" s="687">
        <f>'2. ГПП-ОГХК'!AE297+'2. ГПП-ОГХК'!AE300+'2. ГПП-ОГХК'!AE301+'9. ГД Краснодар'!AE48+'9. ГД Краснодар'!AE45+'7. ГД Ямбург'!AE44+'7. ГД Ямбург'!AE26+'7. ГД Ямбург'!AE24+'2. ГПП-ОГХК'!AE303+'8. ГД Уренгой'!AE54+'8. ГД Уренгой'!AE55+'8. ГД Уренгой'!AE66+'8. ГД Уренгой'!AE56+'8. ГД Уренгой'!AE33+'10. ГД Ноябрьск'!AE41+'10. ГД Ноябрьск'!AE53+'10. ГД Ноябрьск'!AE54+'11. ГД Надым'!AE42+'3. ГПП-СГПЗ'!AE55</f>
        <v>0</v>
      </c>
      <c r="X503" s="687">
        <f>IFERROR(W503-V503,"-")</f>
        <v>-281.24</v>
      </c>
      <c r="Y503" s="688">
        <f>IFERROR(W503/V503,"-")</f>
        <v>0</v>
      </c>
      <c r="Z503" s="687">
        <f>'2. ГПП-ОГХК'!AI297+'2. ГПП-ОГХК'!AI300+'2. ГПП-ОГХК'!AI301+'9. ГД Краснодар'!AI48+'9. ГД Краснодар'!AI45+'7. ГД Ямбург'!AI44+'7. ГД Ямбург'!AI26+'7. ГД Ямбург'!AI24+'2. ГПП-ОГХК'!AI303+'8. ГД Уренгой'!AI54+'8. ГД Уренгой'!AI55+'8. ГД Уренгой'!AI66+'8. ГД Уренгой'!AI56+'8. ГД Уренгой'!AI33+'10. ГД Ноябрьск'!AI41+'10. ГД Ноябрьск'!AI53+'10. ГД Ноябрьск'!AI54+'11. ГД Надым'!AI42+'3. ГПП-СГПЗ'!AI55</f>
        <v>309.35000000000008</v>
      </c>
      <c r="AA503" s="687">
        <f>'2. ГПП-ОГХК'!AK297+'2. ГПП-ОГХК'!AK300+'2. ГПП-ОГХК'!AK301+'9. ГД Краснодар'!AK48+'9. ГД Краснодар'!AK45+'7. ГД Ямбург'!AK44+'7. ГД Ямбург'!AK26+'7. ГД Ямбург'!AK24+'2. ГПП-ОГХК'!AK303+'8. ГД Уренгой'!AK54+'8. ГД Уренгой'!AK55+'8. ГД Уренгой'!AK66+'8. ГД Уренгой'!AK56+'8. ГД Уренгой'!AK33+'10. ГД Ноябрьск'!AK41+'10. ГД Ноябрьск'!AK53+'10. ГД Ноябрьск'!AK54+'11. ГД Надым'!AK42+'3. ГПП-СГПЗ'!AK55</f>
        <v>0</v>
      </c>
      <c r="AB503" s="687">
        <f>IFERROR(AA503-Z503,"-")</f>
        <v>-309.35000000000008</v>
      </c>
      <c r="AC503" s="688">
        <f>IFERROR(AA503/Z503,"-")</f>
        <v>0</v>
      </c>
      <c r="AD503" s="687">
        <f>AH503+AL503+AP503</f>
        <v>863.24</v>
      </c>
      <c r="AE503" s="687">
        <f>AI503+AM503+AQ503</f>
        <v>0</v>
      </c>
      <c r="AF503" s="687">
        <f>IFERROR(AE503-AD503,"-")</f>
        <v>-863.24</v>
      </c>
      <c r="AG503" s="688">
        <f>IFERROR(AE503/AD503,"-")</f>
        <v>0</v>
      </c>
      <c r="AH503" s="687">
        <f>'2. ГПП-ОГХК'!AU297+'2. ГПП-ОГХК'!AU300+'2. ГПП-ОГХК'!AU301+'9. ГД Краснодар'!AU48+'9. ГД Краснодар'!AU45+'7. ГД Ямбург'!AU44+'7. ГД Ямбург'!AU26+'7. ГД Ямбург'!AU24+'2. ГПП-ОГХК'!AU303+'8. ГД Уренгой'!AU54+'8. ГД Уренгой'!AU55+'8. ГД Уренгой'!AU66+'8. ГД Уренгой'!AU56+'8. ГД Уренгой'!AU33+'10. ГД Ноябрьск'!AU41+'10. ГД Ноябрьск'!AU53+'10. ГД Ноябрьск'!AU54+'11. ГД Надым'!AU42+'3. ГПП-СГПЗ'!AU55</f>
        <v>292.48</v>
      </c>
      <c r="AI503" s="687">
        <f>'2. ГПП-ОГХК'!AW297+'2. ГПП-ОГХК'!AW300+'2. ГПП-ОГХК'!AW301+'9. ГД Краснодар'!AW48+'9. ГД Краснодар'!AW45+'7. ГД Ямбург'!AW44+'7. ГД Ямбург'!AW26+'7. ГД Ямбург'!AW24+'2. ГПП-ОГХК'!AW303+'8. ГД Уренгой'!AW54+'8. ГД Уренгой'!AW55+'8. ГД Уренгой'!AW66+'8. ГД Уренгой'!AW56+'8. ГД Уренгой'!AW33+'10. ГД Ноябрьск'!AW41+'10. ГД Ноябрьск'!AW53+'10. ГД Ноябрьск'!AW54+'11. ГД Надым'!AW42+'3. ГПП-СГПЗ'!AW55</f>
        <v>0</v>
      </c>
      <c r="AJ503" s="687">
        <f>IFERROR(AI503-AH503,"-")</f>
        <v>-292.48</v>
      </c>
      <c r="AK503" s="688">
        <f>IFERROR(AI503/AH503,"-")</f>
        <v>0</v>
      </c>
      <c r="AL503" s="687">
        <f>'2. ГПП-ОГХК'!BA297+'2. ГПП-ОГХК'!BA300+'2. ГПП-ОГХК'!BA301+'9. ГД Краснодар'!BA48+'9. ГД Краснодар'!BA45+'7. ГД Ямбург'!BA44+'7. ГД Ямбург'!BA26+'7. ГД Ямбург'!BA24+'2. ГПП-ОГХК'!BA303+'8. ГД Уренгой'!BA54+'8. ГД Уренгой'!BA55+'8. ГД Уренгой'!BA66+'8. ГД Уренгой'!BA56+'8. ГД Уренгой'!BA33+'10. ГД Ноябрьск'!BA41+'10. ГД Ноябрьск'!BA53+'10. ГД Ноябрьск'!BA54+'11. ГД Надым'!BA42+'3. ГПП-СГПЗ'!BA55</f>
        <v>290.07</v>
      </c>
      <c r="AM503" s="687">
        <f>'2. ГПП-ОГХК'!BC297+'2. ГПП-ОГХК'!BC300+'2. ГПП-ОГХК'!BC301+'9. ГД Краснодар'!BC48+'9. ГД Краснодар'!BC45+'7. ГД Ямбург'!BC44+'7. ГД Ямбург'!BC26+'7. ГД Ямбург'!BC24+'2. ГПП-ОГХК'!BC303+'8. ГД Уренгой'!BC54+'8. ГД Уренгой'!BC55+'8. ГД Уренгой'!BC66+'8. ГД Уренгой'!BC56+'8. ГД Уренгой'!BC33+'10. ГД Ноябрьск'!BC41+'10. ГД Ноябрьск'!BC53+'10. ГД Ноябрьск'!BC54+'11. ГД Надым'!BC42+'3. ГПП-СГПЗ'!BC55</f>
        <v>0</v>
      </c>
      <c r="AN503" s="687">
        <f>IFERROR(AM503-AL503,"-")</f>
        <v>-290.07</v>
      </c>
      <c r="AO503" s="688">
        <f>IFERROR(AM503/AL503,"-")</f>
        <v>0</v>
      </c>
      <c r="AP503" s="687">
        <f>'2. ГПП-ОГХК'!BG297+'2. ГПП-ОГХК'!BG300+'2. ГПП-ОГХК'!BG301+'9. ГД Краснодар'!BG48+'9. ГД Краснодар'!BG45+'7. ГД Ямбург'!BG44+'7. ГД Ямбург'!BG26+'7. ГД Ямбург'!BG24+'2. ГПП-ОГХК'!BG303+'8. ГД Уренгой'!BG54+'8. ГД Уренгой'!BG55+'8. ГД Уренгой'!BG66+'8. ГД Уренгой'!BG56+'8. ГД Уренгой'!BG33+'10. ГД Ноябрьск'!BG41+'10. ГД Ноябрьск'!BG53+'10. ГД Ноябрьск'!BG54+'11. ГД Надым'!BG42+'3. ГПП-СГПЗ'!BG55</f>
        <v>280.69000000000005</v>
      </c>
      <c r="AQ503" s="687">
        <f>'2. ГПП-ОГХК'!BI297+'2. ГПП-ОГХК'!BI300+'2. ГПП-ОГХК'!BI301+'9. ГД Краснодар'!BI48+'9. ГД Краснодар'!BI45+'7. ГД Ямбург'!BI44+'7. ГД Ямбург'!BI26+'7. ГД Ямбург'!BI24+'2. ГПП-ОГХК'!BI303+'8. ГД Уренгой'!BI54+'8. ГД Уренгой'!BI55+'8. ГД Уренгой'!BI66+'8. ГД Уренгой'!BI56+'8. ГД Уренгой'!BI33+'10. ГД Ноябрьск'!BI41+'10. ГД Ноябрьск'!BI53+'10. ГД Ноябрьск'!BI54+'11. ГД Надым'!BI42+'3. ГПП-СГПЗ'!BI55</f>
        <v>0</v>
      </c>
      <c r="AR503" s="687">
        <f>IFERROR(AQ503-AP503,"-")</f>
        <v>-280.69000000000005</v>
      </c>
      <c r="AS503" s="688">
        <f>IFERROR(AQ503/AP503,"-")</f>
        <v>0</v>
      </c>
      <c r="AT503" s="687">
        <f>AX503+BB503+BF503</f>
        <v>815.3599999999999</v>
      </c>
      <c r="AU503" s="687">
        <f>AY503+BC503+BG503</f>
        <v>0</v>
      </c>
      <c r="AV503" s="687">
        <f>IFERROR(AU503-AT503,"-")</f>
        <v>-815.3599999999999</v>
      </c>
      <c r="AW503" s="688">
        <f>IFERROR(AU503/AT503,"-")</f>
        <v>0</v>
      </c>
      <c r="AX503" s="687">
        <f>'2. ГПП-ОГХК'!BS297+'2. ГПП-ОГХК'!BS300+'2. ГПП-ОГХК'!BS301+'9. ГД Краснодар'!BS48+'9. ГД Краснодар'!BS45+'7. ГД Ямбург'!BS44+'7. ГД Ямбург'!BS26+'7. ГД Ямбург'!BS24+'2. ГПП-ОГХК'!BS303+'8. ГД Уренгой'!BS54+'8. ГД Уренгой'!BS55+'8. ГД Уренгой'!BS66+'8. ГД Уренгой'!BS56+'8. ГД Уренгой'!BS33+'10. ГД Ноябрьск'!BS41+'10. ГД Ноябрьск'!BS53+'10. ГД Ноябрьск'!BS54+'11. ГД Надым'!BS42+'3. ГПП-СГПЗ'!BS55</f>
        <v>259.45</v>
      </c>
      <c r="AY503" s="687">
        <f>'2. ГПП-ОГХК'!BU297+'2. ГПП-ОГХК'!BU300+'2. ГПП-ОГХК'!BU301+'9. ГД Краснодар'!BU48+'9. ГД Краснодар'!BU45+'7. ГД Ямбург'!BU44+'7. ГД Ямбург'!BU26+'7. ГД Ямбург'!BU24+'2. ГПП-ОГХК'!BU303+'8. ГД Уренгой'!BU54+'8. ГД Уренгой'!BU55+'8. ГД Уренгой'!BU66+'8. ГД Уренгой'!BU56+'8. ГД Уренгой'!BU33+'10. ГД Ноябрьск'!BU41+'10. ГД Ноябрьск'!BU53+'10. ГД Ноябрьск'!BU54+'11. ГД Надым'!BU42+'3. ГПП-СГПЗ'!BU55</f>
        <v>0</v>
      </c>
      <c r="AZ503" s="687">
        <f>IFERROR(AY503-AX503,"-")</f>
        <v>-259.45</v>
      </c>
      <c r="BA503" s="688">
        <f>IFERROR(AY503/AX503,"-")</f>
        <v>0</v>
      </c>
      <c r="BB503" s="687">
        <f>'2. ГПП-ОГХК'!BY297+'2. ГПП-ОГХК'!BY300+'2. ГПП-ОГХК'!BY301+'9. ГД Краснодар'!BY48+'9. ГД Краснодар'!BY45+'7. ГД Ямбург'!BY44+'7. ГД Ямбург'!BY26+'7. ГД Ямбург'!BY24+'2. ГПП-ОГХК'!BY303+'8. ГД Уренгой'!BY54+'8. ГД Уренгой'!BY55+'8. ГД Уренгой'!BY66+'8. ГД Уренгой'!BY56+'8. ГД Уренгой'!BY33+'10. ГД Ноябрьск'!BY41+'10. ГД Ноябрьск'!BY53+'10. ГД Ноябрьск'!BY54+'11. ГД Надым'!BY42+'3. ГПП-СГПЗ'!BY55</f>
        <v>278.62</v>
      </c>
      <c r="BC503" s="687">
        <f>'2. ГПП-ОГХК'!CA297+'2. ГПП-ОГХК'!CA300+'2. ГПП-ОГХК'!CA301+'9. ГД Краснодар'!CA48+'9. ГД Краснодар'!CA45+'7. ГД Ямбург'!CA44+'7. ГД Ямбург'!CA26+'7. ГД Ямбург'!CA24+'2. ГПП-ОГХК'!CA303+'8. ГД Уренгой'!CA54+'8. ГД Уренгой'!CA55+'8. ГД Уренгой'!CA66+'8. ГД Уренгой'!CA56+'8. ГД Уренгой'!CA33+'10. ГД Ноябрьск'!CA41+'10. ГД Ноябрьск'!CA53+'10. ГД Ноябрьск'!CA54+'11. ГД Надым'!CA42+'3. ГПП-СГПЗ'!CA55</f>
        <v>0</v>
      </c>
      <c r="BD503" s="687">
        <f>IFERROR(BC503-BB503,"-")</f>
        <v>-278.62</v>
      </c>
      <c r="BE503" s="688">
        <f>IFERROR(BC503/BB503,"-")</f>
        <v>0</v>
      </c>
      <c r="BF503" s="687">
        <f>'2. ГПП-ОГХК'!CE297+'2. ГПП-ОГХК'!CE300+'2. ГПП-ОГХК'!CE301+'9. ГД Краснодар'!CE48+'9. ГД Краснодар'!CE45+'7. ГД Ямбург'!CE44+'7. ГД Ямбург'!CE26+'7. ГД Ямбург'!CE24+'2. ГПП-ОГХК'!CE303+'8. ГД Уренгой'!CE54+'8. ГД Уренгой'!CE55+'8. ГД Уренгой'!CE66+'8. ГД Уренгой'!CE56+'8. ГД Уренгой'!CE33+'10. ГД Ноябрьск'!CE41+'10. ГД Ноябрьск'!CE53+'10. ГД Ноябрьск'!CE54+'11. ГД Надым'!CE42+'3. ГПП-СГПЗ'!CE55</f>
        <v>277.29000000000002</v>
      </c>
      <c r="BG503" s="687">
        <f>'2. ГПП-ОГХК'!CG297+'2. ГПП-ОГХК'!CG300+'2. ГПП-ОГХК'!CG301+'9. ГД Краснодар'!CG48+'9. ГД Краснодар'!CG45+'7. ГД Ямбург'!CG44+'7. ГД Ямбург'!CG26+'7. ГД Ямбург'!CG24+'2. ГПП-ОГХК'!CG303+'8. ГД Уренгой'!CG54+'8. ГД Уренгой'!CG55+'8. ГД Уренгой'!CG66+'8. ГД Уренгой'!CG56+'8. ГД Уренгой'!CG33+'10. ГД Ноябрьск'!CG41+'10. ГД Ноябрьск'!CG53+'10. ГД Ноябрьск'!CG54+'11. ГД Надым'!CG42+'3. ГПП-СГПЗ'!CG55</f>
        <v>0</v>
      </c>
      <c r="BH503" s="687">
        <f>IFERROR(BG503-BF503,"-")</f>
        <v>-277.29000000000002</v>
      </c>
      <c r="BI503" s="688">
        <f>IFERROR(BG503/BF503,"-")</f>
        <v>0</v>
      </c>
      <c r="BJ503" s="687">
        <f>BN503+BR503+BV503</f>
        <v>858.56999999999994</v>
      </c>
      <c r="BK503" s="687">
        <f>BO503+BS503+BW503</f>
        <v>0</v>
      </c>
      <c r="BL503" s="687">
        <f>IFERROR(BK503-BJ503,"-")</f>
        <v>-858.56999999999994</v>
      </c>
      <c r="BM503" s="688">
        <f>IFERROR(BK503/BJ503,"-")</f>
        <v>0</v>
      </c>
      <c r="BN503" s="687">
        <f>'2. ГПП-ОГХК'!CQ297+'2. ГПП-ОГХК'!CQ300+'2. ГПП-ОГХК'!CQ301+'9. ГД Краснодар'!CQ48+'9. ГД Краснодар'!CQ45+'7. ГД Ямбург'!CQ44+'7. ГД Ямбург'!CQ26+'7. ГД Ямбург'!CQ24+'2. ГПП-ОГХК'!CQ303+'8. ГД Уренгой'!CQ54+'8. ГД Уренгой'!CQ55+'8. ГД Уренгой'!CQ66+'8. ГД Уренгой'!CQ56+'8. ГД Уренгой'!CQ33+'10. ГД Ноябрьск'!CQ41+'10. ГД Ноябрьск'!CQ53+'10. ГД Ноябрьск'!CQ54+'11. ГД Надым'!CQ42+'3. ГПП-СГПЗ'!CQ55</f>
        <v>291.48</v>
      </c>
      <c r="BO503" s="687">
        <f>'2. ГПП-ОГХК'!CS297+'2. ГПП-ОГХК'!CS300+'2. ГПП-ОГХК'!CS301+'9. ГД Краснодар'!CS48+'9. ГД Краснодар'!CS45+'7. ГД Ямбург'!CS44+'7. ГД Ямбург'!CS26+'7. ГД Ямбург'!CS24+'2. ГПП-ОГХК'!CS303+'8. ГД Уренгой'!CS54+'8. ГД Уренгой'!CS55+'8. ГД Уренгой'!CS66+'8. ГД Уренгой'!CS56+'8. ГД Уренгой'!CS33+'10. ГД Ноябрьск'!CS41+'10. ГД Ноябрьск'!CS53+'10. ГД Ноябрьск'!CS54+'11. ГД Надым'!CS42+'3. ГПП-СГПЗ'!CS55</f>
        <v>0</v>
      </c>
      <c r="BP503" s="687">
        <f>IFERROR(BO503-BN503,"-")</f>
        <v>-291.48</v>
      </c>
      <c r="BQ503" s="688">
        <f>IFERROR(BO503/BN503,"-")</f>
        <v>0</v>
      </c>
      <c r="BR503" s="687">
        <f>'2. ГПП-ОГХК'!CW297+'2. ГПП-ОГХК'!CW300+'2. ГПП-ОГХК'!CW301+'9. ГД Краснодар'!CW48+'9. ГД Краснодар'!CW45+'7. ГД Ямбург'!CW44+'7. ГД Ямбург'!CW26+'7. ГД Ямбург'!CW24+'2. ГПП-ОГХК'!CW303+'8. ГД Уренгой'!CW54+'8. ГД Уренгой'!CW55+'8. ГД Уренгой'!CW66+'8. ГД Уренгой'!CW56+'8. ГД Уренгой'!CW33+'10. ГД Ноябрьск'!CW41+'10. ГД Ноябрьск'!CW53+'10. ГД Ноябрьск'!CW54+'11. ГД Надым'!CW42+'3. ГПП-СГПЗ'!CW55</f>
        <v>279.40999999999997</v>
      </c>
      <c r="BS503" s="687">
        <f>'2. ГПП-ОГХК'!CY297+'2. ГПП-ОГХК'!CY300+'2. ГПП-ОГХК'!CY301+'9. ГД Краснодар'!CY48+'9. ГД Краснодар'!CY45+'7. ГД Ямбург'!CY44+'7. ГД Ямбург'!CY26+'7. ГД Ямбург'!CY24+'2. ГПП-ОГХК'!CY303+'8. ГД Уренгой'!CY54+'8. ГД Уренгой'!CY55+'8. ГД Уренгой'!CY66+'8. ГД Уренгой'!CY56+'8. ГД Уренгой'!CY33+'10. ГД Ноябрьск'!CY41+'10. ГД Ноябрьск'!CY53+'10. ГД Ноябрьск'!CY54+'11. ГД Надым'!CY42+'3. ГПП-СГПЗ'!CY55</f>
        <v>0</v>
      </c>
      <c r="BT503" s="687">
        <f>IFERROR(BS503-BR503,"-")</f>
        <v>-279.40999999999997</v>
      </c>
      <c r="BU503" s="688">
        <f>IFERROR(BS503/BR503,"-")</f>
        <v>0</v>
      </c>
      <c r="BV503" s="687">
        <f>'2. ГПП-ОГХК'!DC297+'2. ГПП-ОГХК'!DC300+'2. ГПП-ОГХК'!DC301+'9. ГД Краснодар'!DC48+'9. ГД Краснодар'!DC45+'7. ГД Ямбург'!DC44+'7. ГД Ямбург'!DC26+'7. ГД Ямбург'!DC24+'2. ГПП-ОГХК'!DC303+'8. ГД Уренгой'!DC54+'8. ГД Уренгой'!DC55+'8. ГД Уренгой'!DC66+'8. ГД Уренгой'!DC56+'8. ГД Уренгой'!DC33+'10. ГД Ноябрьск'!DC41+'10. ГД Ноябрьск'!DC53+'10. ГД Ноябрьск'!DC54+'11. ГД Надым'!DC42+'3. ГПП-СГПЗ'!DC55</f>
        <v>287.67999999999995</v>
      </c>
      <c r="BW503" s="687">
        <f>'2. ГПП-ОГХК'!DE297+'2. ГПП-ОГХК'!DE300+'2. ГПП-ОГХК'!DE301+'9. ГД Краснодар'!DE48+'9. ГД Краснодар'!DE45+'7. ГД Ямбург'!DE44+'7. ГД Ямбург'!DE26+'7. ГД Ямбург'!DE24+'2. ГПП-ОГХК'!DE303+'8. ГД Уренгой'!DE54+'8. ГД Уренгой'!DE55+'8. ГД Уренгой'!DE66+'8. ГД Уренгой'!DE56+'8. ГД Уренгой'!DE33+'10. ГД Ноябрьск'!DE41+'10. ГД Ноябрьск'!DE53+'10. ГД Ноябрьск'!DE54+'11. ГД Надым'!DE42+'3. ГПП-СГПЗ'!DE55</f>
        <v>0</v>
      </c>
      <c r="BX503" s="687">
        <f>IFERROR(BW503-BV503,"-")</f>
        <v>-287.67999999999995</v>
      </c>
      <c r="BY503" s="688">
        <f>IFERROR(BW503/BV503,"-")</f>
        <v>0</v>
      </c>
    </row>
    <row r="504" spans="2:77" ht="20.100000000000001" customHeight="1" outlineLevel="1">
      <c r="C504" s="417" t="s">
        <v>125</v>
      </c>
      <c r="D504" s="528"/>
      <c r="E504" s="528"/>
      <c r="F504" s="529"/>
      <c r="G504" s="530"/>
      <c r="H504" s="530"/>
      <c r="I504" s="446" t="s">
        <v>169</v>
      </c>
      <c r="J504" s="681"/>
      <c r="K504" s="681"/>
      <c r="L504" s="681"/>
      <c r="M504" s="681"/>
      <c r="N504" s="681"/>
      <c r="O504" s="681"/>
      <c r="P504" s="681"/>
      <c r="Q504" s="681"/>
      <c r="R504" s="681"/>
      <c r="S504" s="681"/>
      <c r="T504" s="681"/>
      <c r="U504" s="681"/>
      <c r="V504" s="681"/>
      <c r="W504" s="681"/>
      <c r="X504" s="681"/>
      <c r="Y504" s="681"/>
      <c r="Z504" s="681"/>
      <c r="AA504" s="681"/>
      <c r="AB504" s="681"/>
      <c r="AC504" s="681"/>
      <c r="AD504" s="681"/>
      <c r="AE504" s="681"/>
      <c r="AF504" s="681"/>
      <c r="AG504" s="681"/>
      <c r="AH504" s="681"/>
      <c r="AI504" s="681"/>
      <c r="AJ504" s="681"/>
      <c r="AK504" s="681"/>
      <c r="AL504" s="681"/>
      <c r="AM504" s="681"/>
      <c r="AN504" s="681"/>
      <c r="AO504" s="681"/>
      <c r="AP504" s="681"/>
      <c r="AQ504" s="681"/>
      <c r="AR504" s="681"/>
      <c r="AS504" s="681"/>
      <c r="AT504" s="681"/>
      <c r="AU504" s="681"/>
      <c r="AV504" s="681"/>
      <c r="AW504" s="681"/>
      <c r="AX504" s="681"/>
      <c r="AY504" s="681"/>
      <c r="AZ504" s="681"/>
      <c r="BA504" s="681"/>
      <c r="BB504" s="681"/>
      <c r="BC504" s="681"/>
      <c r="BD504" s="681"/>
      <c r="BE504" s="681"/>
      <c r="BF504" s="681"/>
      <c r="BG504" s="681"/>
      <c r="BH504" s="681"/>
      <c r="BI504" s="681"/>
      <c r="BJ504" s="681"/>
      <c r="BK504" s="681"/>
      <c r="BL504" s="681"/>
      <c r="BM504" s="681"/>
      <c r="BN504" s="681"/>
      <c r="BO504" s="681"/>
      <c r="BP504" s="681"/>
      <c r="BQ504" s="681"/>
      <c r="BR504" s="681"/>
      <c r="BS504" s="681"/>
      <c r="BT504" s="681"/>
      <c r="BU504" s="681"/>
      <c r="BV504" s="681"/>
      <c r="BW504" s="681"/>
      <c r="BX504" s="681"/>
      <c r="BY504" s="681"/>
    </row>
    <row r="505" spans="2:77" ht="20.100000000000001" customHeight="1" outlineLevel="1">
      <c r="C505" s="419" t="s">
        <v>101</v>
      </c>
      <c r="D505" s="528"/>
      <c r="E505" s="528"/>
      <c r="F505" s="529"/>
      <c r="G505" s="530"/>
      <c r="H505" s="530"/>
      <c r="I505" s="691" t="s">
        <v>169</v>
      </c>
      <c r="J505" s="681"/>
      <c r="K505" s="681"/>
      <c r="L505" s="681"/>
      <c r="M505" s="681"/>
      <c r="N505" s="681"/>
      <c r="O505" s="681"/>
      <c r="P505" s="681"/>
      <c r="Q505" s="681"/>
      <c r="R505" s="681"/>
      <c r="S505" s="681"/>
      <c r="T505" s="681"/>
      <c r="U505" s="681"/>
      <c r="V505" s="681"/>
      <c r="W505" s="681"/>
      <c r="X505" s="681"/>
      <c r="Y505" s="681"/>
      <c r="Z505" s="681"/>
      <c r="AA505" s="681"/>
      <c r="AB505" s="681"/>
      <c r="AC505" s="681"/>
      <c r="AD505" s="681"/>
      <c r="AE505" s="681"/>
      <c r="AF505" s="681"/>
      <c r="AG505" s="681"/>
      <c r="AH505" s="681"/>
      <c r="AI505" s="681"/>
      <c r="AJ505" s="681"/>
      <c r="AK505" s="681"/>
      <c r="AL505" s="681"/>
      <c r="AM505" s="681"/>
      <c r="AN505" s="681"/>
      <c r="AO505" s="681"/>
      <c r="AP505" s="681"/>
      <c r="AQ505" s="681"/>
      <c r="AR505" s="681"/>
      <c r="AS505" s="681"/>
      <c r="AT505" s="681"/>
      <c r="AU505" s="681"/>
      <c r="AV505" s="681"/>
      <c r="AW505" s="681"/>
      <c r="AX505" s="681"/>
      <c r="AY505" s="681"/>
      <c r="AZ505" s="681"/>
      <c r="BA505" s="681"/>
      <c r="BB505" s="681"/>
      <c r="BC505" s="681"/>
      <c r="BD505" s="681"/>
      <c r="BE505" s="681"/>
      <c r="BF505" s="681"/>
      <c r="BG505" s="681"/>
      <c r="BH505" s="681"/>
      <c r="BI505" s="681"/>
      <c r="BJ505" s="681"/>
      <c r="BK505" s="681"/>
      <c r="BL505" s="681"/>
      <c r="BM505" s="681"/>
      <c r="BN505" s="681"/>
      <c r="BO505" s="681"/>
      <c r="BP505" s="681"/>
      <c r="BQ505" s="681"/>
      <c r="BR505" s="681"/>
      <c r="BS505" s="681"/>
      <c r="BT505" s="681"/>
      <c r="BU505" s="681"/>
      <c r="BV505" s="681"/>
      <c r="BW505" s="681"/>
      <c r="BX505" s="681"/>
      <c r="BY505" s="681"/>
    </row>
    <row r="506" spans="2:77" ht="20.100000000000001" customHeight="1">
      <c r="C506" s="424" t="s">
        <v>173</v>
      </c>
      <c r="D506" s="528"/>
      <c r="E506" s="528"/>
      <c r="F506" s="529"/>
      <c r="G506" s="530" t="s">
        <v>602</v>
      </c>
      <c r="H506" s="530"/>
      <c r="I506" s="446" t="s">
        <v>169</v>
      </c>
      <c r="J506" s="687">
        <f t="shared" ref="J506:K508" si="978">N506+AD506+AT506+BJ506</f>
        <v>67.900000000000006</v>
      </c>
      <c r="K506" s="687">
        <f t="shared" si="978"/>
        <v>0</v>
      </c>
      <c r="L506" s="687">
        <f>IFERROR(K506-J506,"-")</f>
        <v>-67.900000000000006</v>
      </c>
      <c r="M506" s="688">
        <f>IFERROR(K506/J506,"-")</f>
        <v>0</v>
      </c>
      <c r="N506" s="687">
        <f t="shared" ref="N506:O508" si="979">R506+V506+Z506</f>
        <v>18</v>
      </c>
      <c r="O506" s="687">
        <f t="shared" si="979"/>
        <v>0</v>
      </c>
      <c r="P506" s="687">
        <f>IFERROR(O506-N506,"-")</f>
        <v>-18</v>
      </c>
      <c r="Q506" s="688">
        <f>IFERROR(O506/N506,"-")</f>
        <v>0</v>
      </c>
      <c r="R506" s="687">
        <f>'2. ГПП-ОГХК'!W297+'2. ГПП-ОГХК'!W300+'2. ГПП-ОГХК'!W301</f>
        <v>6.2</v>
      </c>
      <c r="S506" s="687">
        <f>'2. ГПП-ОГХК'!Y297+'2. ГПП-ОГХК'!Y300+'2. ГПП-ОГХК'!Y301</f>
        <v>0</v>
      </c>
      <c r="T506" s="687">
        <f>IFERROR(S506-R506,"-")</f>
        <v>-6.2</v>
      </c>
      <c r="U506" s="688">
        <f>IFERROR(S506/R506,"-")</f>
        <v>0</v>
      </c>
      <c r="V506" s="687">
        <f>'2. ГПП-ОГХК'!AC297+'2. ГПП-ОГХК'!AC300+'2. ГПП-ОГХК'!AC301</f>
        <v>5.6</v>
      </c>
      <c r="W506" s="687">
        <f>'2. ГПП-ОГХК'!AE297+'2. ГПП-ОГХК'!AE300+'2. ГПП-ОГХК'!AE301</f>
        <v>0</v>
      </c>
      <c r="X506" s="687">
        <f>IFERROR(W506-V506,"-")</f>
        <v>-5.6</v>
      </c>
      <c r="Y506" s="688">
        <f>IFERROR(W506/V506,"-")</f>
        <v>0</v>
      </c>
      <c r="Z506" s="687">
        <f>'2. ГПП-ОГХК'!AI297+'2. ГПП-ОГХК'!AI300+'2. ГПП-ОГХК'!AI301</f>
        <v>6.2</v>
      </c>
      <c r="AA506" s="687">
        <f>'2. ГПП-ОГХК'!AK297+'2. ГПП-ОГХК'!AK300+'2. ГПП-ОГХК'!AK301</f>
        <v>0</v>
      </c>
      <c r="AB506" s="687">
        <f>IFERROR(AA506-Z506,"-")</f>
        <v>-6.2</v>
      </c>
      <c r="AC506" s="688">
        <f>IFERROR(AA506/Z506,"-")</f>
        <v>0</v>
      </c>
      <c r="AD506" s="687">
        <f t="shared" ref="AD506:AE508" si="980">AH506+AL506+AP506</f>
        <v>15.700000000000001</v>
      </c>
      <c r="AE506" s="687">
        <f t="shared" si="980"/>
        <v>0</v>
      </c>
      <c r="AF506" s="687">
        <f>IFERROR(AE506-AD506,"-")</f>
        <v>-15.700000000000001</v>
      </c>
      <c r="AG506" s="688">
        <f>IFERROR(AE506/AD506,"-")</f>
        <v>0</v>
      </c>
      <c r="AH506" s="687">
        <f>'2. ГПП-ОГХК'!AU297+'2. ГПП-ОГХК'!AU300+'2. ГПП-ОГХК'!AU301</f>
        <v>6.4</v>
      </c>
      <c r="AI506" s="687">
        <f>'2. ГПП-ОГХК'!AW297+'2. ГПП-ОГХК'!AW300+'2. ГПП-ОГХК'!AW301</f>
        <v>0</v>
      </c>
      <c r="AJ506" s="687">
        <f>IFERROR(AI506-AH506,"-")</f>
        <v>-6.4</v>
      </c>
      <c r="AK506" s="688">
        <f>IFERROR(AI506/AH506,"-")</f>
        <v>0</v>
      </c>
      <c r="AL506" s="687">
        <f>'2. ГПП-ОГХК'!BA297+'2. ГПП-ОГХК'!BA300+'2. ГПП-ОГХК'!BA301</f>
        <v>4.7</v>
      </c>
      <c r="AM506" s="687">
        <f>'2. ГПП-ОГХК'!BC297+'2. ГПП-ОГХК'!BC300+'2. ГПП-ОГХК'!BC301</f>
        <v>0</v>
      </c>
      <c r="AN506" s="687">
        <f>IFERROR(AM506-AL506,"-")</f>
        <v>-4.7</v>
      </c>
      <c r="AO506" s="688">
        <f>IFERROR(AM506/AL506,"-")</f>
        <v>0</v>
      </c>
      <c r="AP506" s="687">
        <f>'2. ГПП-ОГХК'!BG297+'2. ГПП-ОГХК'!BG300+'2. ГПП-ОГХК'!BG301</f>
        <v>4.5999999999999996</v>
      </c>
      <c r="AQ506" s="687">
        <f>'2. ГПП-ОГХК'!BI297+'2. ГПП-ОГХК'!BI300+'2. ГПП-ОГХК'!BI301</f>
        <v>0</v>
      </c>
      <c r="AR506" s="687">
        <f>IFERROR(AQ506-AP506,"-")</f>
        <v>-4.5999999999999996</v>
      </c>
      <c r="AS506" s="688">
        <f>IFERROR(AQ506/AP506,"-")</f>
        <v>0</v>
      </c>
      <c r="AT506" s="687">
        <f t="shared" ref="AT506:AU508" si="981">AX506+BB506+BF506</f>
        <v>15.6</v>
      </c>
      <c r="AU506" s="687">
        <f t="shared" si="981"/>
        <v>0</v>
      </c>
      <c r="AV506" s="687">
        <f>IFERROR(AU506-AT506,"-")</f>
        <v>-15.6</v>
      </c>
      <c r="AW506" s="688">
        <f>IFERROR(AU506/AT506,"-")</f>
        <v>0</v>
      </c>
      <c r="AX506" s="687">
        <f>'2. ГПП-ОГХК'!BS297+'2. ГПП-ОГХК'!BS300+'2. ГПП-ОГХК'!BS301</f>
        <v>5.0999999999999996</v>
      </c>
      <c r="AY506" s="687">
        <f>'2. ГПП-ОГХК'!BU297+'2. ГПП-ОГХК'!BU300+'2. ГПП-ОГХК'!BU301</f>
        <v>0</v>
      </c>
      <c r="AZ506" s="687">
        <f>IFERROR(AY506-AX506,"-")</f>
        <v>-5.0999999999999996</v>
      </c>
      <c r="BA506" s="688">
        <f>IFERROR(AY506/AX506,"-")</f>
        <v>0</v>
      </c>
      <c r="BB506" s="687">
        <f>'2. ГПП-ОГХК'!BY297+'2. ГПП-ОГХК'!BY300+'2. ГПП-ОГХК'!BY301</f>
        <v>5.0999999999999996</v>
      </c>
      <c r="BC506" s="687">
        <f>'2. ГПП-ОГХК'!CA297+'2. ГПП-ОГХК'!CA300+'2. ГПП-ОГХК'!CA301</f>
        <v>0</v>
      </c>
      <c r="BD506" s="687">
        <f>IFERROR(BC506-BB506,"-")</f>
        <v>-5.0999999999999996</v>
      </c>
      <c r="BE506" s="688">
        <f>IFERROR(BC506/BB506,"-")</f>
        <v>0</v>
      </c>
      <c r="BF506" s="687">
        <f>'2. ГПП-ОГХК'!CE297+'2. ГПП-ОГХК'!CE300+'2. ГПП-ОГХК'!CE301</f>
        <v>5.4</v>
      </c>
      <c r="BG506" s="687">
        <f>'2. ГПП-ОГХК'!CG297+'2. ГПП-ОГХК'!CG300+'2. ГПП-ОГХК'!CG301</f>
        <v>0</v>
      </c>
      <c r="BH506" s="687">
        <f>IFERROR(BG506-BF506,"-")</f>
        <v>-5.4</v>
      </c>
      <c r="BI506" s="688">
        <f>IFERROR(BG506/BF506,"-")</f>
        <v>0</v>
      </c>
      <c r="BJ506" s="687">
        <f t="shared" ref="BJ506:BK508" si="982">BN506+BR506+BV506</f>
        <v>18.600000000000001</v>
      </c>
      <c r="BK506" s="687">
        <f t="shared" si="982"/>
        <v>0</v>
      </c>
      <c r="BL506" s="687">
        <f>IFERROR(BK506-BJ506,"-")</f>
        <v>-18.600000000000001</v>
      </c>
      <c r="BM506" s="688">
        <f>IFERROR(BK506/BJ506,"-")</f>
        <v>0</v>
      </c>
      <c r="BN506" s="687">
        <f>'2. ГПП-ОГХК'!CQ297+'2. ГПП-ОГХК'!CQ300+'2. ГПП-ОГХК'!CQ301</f>
        <v>6.3000000000000007</v>
      </c>
      <c r="BO506" s="687">
        <f>'2. ГПП-ОГХК'!CS297+'2. ГПП-ОГХК'!CS300+'2. ГПП-ОГХК'!CS301</f>
        <v>0</v>
      </c>
      <c r="BP506" s="687">
        <f>IFERROR(BO506-BN506,"-")</f>
        <v>-6.3000000000000007</v>
      </c>
      <c r="BQ506" s="688">
        <f>IFERROR(BO506/BN506,"-")</f>
        <v>0</v>
      </c>
      <c r="BR506" s="687">
        <f>'2. ГПП-ОГХК'!CW297+'2. ГПП-ОГХК'!CW300+'2. ГПП-ОГХК'!CW301</f>
        <v>6.1</v>
      </c>
      <c r="BS506" s="687">
        <f>'2. ГПП-ОГХК'!CY297+'2. ГПП-ОГХК'!CY300+'2. ГПП-ОГХК'!CY301</f>
        <v>0</v>
      </c>
      <c r="BT506" s="687">
        <f>IFERROR(BS506-BR506,"-")</f>
        <v>-6.1</v>
      </c>
      <c r="BU506" s="688">
        <f>IFERROR(BS506/BR506,"-")</f>
        <v>0</v>
      </c>
      <c r="BV506" s="687">
        <f>'2. ГПП-ОГХК'!DC297+'2. ГПП-ОГХК'!DC300+'2. ГПП-ОГХК'!DC301</f>
        <v>6.1999999999999993</v>
      </c>
      <c r="BW506" s="687">
        <f>'2. ГПП-ОГХК'!DE297+'2. ГПП-ОГХК'!DE300+'2. ГПП-ОГХК'!DE301</f>
        <v>0</v>
      </c>
      <c r="BX506" s="687">
        <f>IFERROR(BW506-BV506,"-")</f>
        <v>-6.1999999999999993</v>
      </c>
      <c r="BY506" s="688">
        <f>IFERROR(BW506/BV506,"-")</f>
        <v>0</v>
      </c>
    </row>
    <row r="507" spans="2:77" ht="20.100000000000001" customHeight="1">
      <c r="C507" s="436" t="s">
        <v>259</v>
      </c>
      <c r="D507" s="528"/>
      <c r="E507" s="528"/>
      <c r="F507" s="529"/>
      <c r="G507" s="530" t="s">
        <v>602</v>
      </c>
      <c r="H507" s="530"/>
      <c r="I507" s="691" t="s">
        <v>169</v>
      </c>
      <c r="J507" s="687">
        <f t="shared" si="978"/>
        <v>67.900000000000006</v>
      </c>
      <c r="K507" s="687">
        <f t="shared" si="978"/>
        <v>0</v>
      </c>
      <c r="L507" s="687">
        <f>IFERROR(K507-J507,"-")</f>
        <v>-67.900000000000006</v>
      </c>
      <c r="M507" s="688">
        <f>IFERROR(K507/J507,"-")</f>
        <v>0</v>
      </c>
      <c r="N507" s="687">
        <f t="shared" si="979"/>
        <v>18</v>
      </c>
      <c r="O507" s="687">
        <f t="shared" si="979"/>
        <v>0</v>
      </c>
      <c r="P507" s="687">
        <f>IFERROR(O507-N507,"-")</f>
        <v>-18</v>
      </c>
      <c r="Q507" s="688">
        <f>IFERROR(O507/N507,"-")</f>
        <v>0</v>
      </c>
      <c r="R507" s="687">
        <f>'2. ГПП-ОГХК'!W297+'2. ГПП-ОГХК'!W300+'2. ГПП-ОГХК'!W301</f>
        <v>6.2</v>
      </c>
      <c r="S507" s="687">
        <f>'2. ГПП-ОГХК'!Y297+'2. ГПП-ОГХК'!Y300+'2. ГПП-ОГХК'!Y301</f>
        <v>0</v>
      </c>
      <c r="T507" s="687">
        <f>IFERROR(S507-R507,"-")</f>
        <v>-6.2</v>
      </c>
      <c r="U507" s="688">
        <f>IFERROR(S507/R507,"-")</f>
        <v>0</v>
      </c>
      <c r="V507" s="687">
        <f>'2. ГПП-ОГХК'!AC297+'2. ГПП-ОГХК'!AC300+'2. ГПП-ОГХК'!AC301</f>
        <v>5.6</v>
      </c>
      <c r="W507" s="687">
        <f>'2. ГПП-ОГХК'!AE297+'2. ГПП-ОГХК'!AE300+'2. ГПП-ОГХК'!AE301</f>
        <v>0</v>
      </c>
      <c r="X507" s="687">
        <f>IFERROR(W507-V507,"-")</f>
        <v>-5.6</v>
      </c>
      <c r="Y507" s="688">
        <f>IFERROR(W507/V507,"-")</f>
        <v>0</v>
      </c>
      <c r="Z507" s="687">
        <f>'2. ГПП-ОГХК'!AI297+'2. ГПП-ОГХК'!AI300+'2. ГПП-ОГХК'!AI301</f>
        <v>6.2</v>
      </c>
      <c r="AA507" s="687">
        <f>'2. ГПП-ОГХК'!AK297+'2. ГПП-ОГХК'!AK300+'2. ГПП-ОГХК'!AK301</f>
        <v>0</v>
      </c>
      <c r="AB507" s="687">
        <f>IFERROR(AA507-Z507,"-")</f>
        <v>-6.2</v>
      </c>
      <c r="AC507" s="688">
        <f>IFERROR(AA507/Z507,"-")</f>
        <v>0</v>
      </c>
      <c r="AD507" s="687">
        <f t="shared" si="980"/>
        <v>15.700000000000001</v>
      </c>
      <c r="AE507" s="687">
        <f t="shared" si="980"/>
        <v>0</v>
      </c>
      <c r="AF507" s="687">
        <f>IFERROR(AE507-AD507,"-")</f>
        <v>-15.700000000000001</v>
      </c>
      <c r="AG507" s="688">
        <f>IFERROR(AE507/AD507,"-")</f>
        <v>0</v>
      </c>
      <c r="AH507" s="687">
        <f>'2. ГПП-ОГХК'!AU297+'2. ГПП-ОГХК'!AU300+'2. ГПП-ОГХК'!AU301</f>
        <v>6.4</v>
      </c>
      <c r="AI507" s="687">
        <f>'2. ГПП-ОГХК'!AW297+'2. ГПП-ОГХК'!AW300+'2. ГПП-ОГХК'!AW301</f>
        <v>0</v>
      </c>
      <c r="AJ507" s="687">
        <f>IFERROR(AI507-AH507,"-")</f>
        <v>-6.4</v>
      </c>
      <c r="AK507" s="688">
        <f>IFERROR(AI507/AH507,"-")</f>
        <v>0</v>
      </c>
      <c r="AL507" s="687">
        <f>'2. ГПП-ОГХК'!BA297+'2. ГПП-ОГХК'!BA300+'2. ГПП-ОГХК'!BA301</f>
        <v>4.7</v>
      </c>
      <c r="AM507" s="687">
        <f>'2. ГПП-ОГХК'!BC297+'2. ГПП-ОГХК'!BC300+'2. ГПП-ОГХК'!BC301</f>
        <v>0</v>
      </c>
      <c r="AN507" s="687">
        <f>IFERROR(AM507-AL507,"-")</f>
        <v>-4.7</v>
      </c>
      <c r="AO507" s="688">
        <f>IFERROR(AM507/AL507,"-")</f>
        <v>0</v>
      </c>
      <c r="AP507" s="687">
        <f>'2. ГПП-ОГХК'!BG297+'2. ГПП-ОГХК'!BG300+'2. ГПП-ОГХК'!BG301</f>
        <v>4.5999999999999996</v>
      </c>
      <c r="AQ507" s="687">
        <f>'2. ГПП-ОГХК'!BI297+'2. ГПП-ОГХК'!BI300+'2. ГПП-ОГХК'!BI301</f>
        <v>0</v>
      </c>
      <c r="AR507" s="687">
        <f>IFERROR(AQ507-AP507,"-")</f>
        <v>-4.5999999999999996</v>
      </c>
      <c r="AS507" s="688">
        <f>IFERROR(AQ507/AP507,"-")</f>
        <v>0</v>
      </c>
      <c r="AT507" s="687">
        <f t="shared" si="981"/>
        <v>15.6</v>
      </c>
      <c r="AU507" s="687">
        <f t="shared" si="981"/>
        <v>0</v>
      </c>
      <c r="AV507" s="687">
        <f>IFERROR(AU507-AT507,"-")</f>
        <v>-15.6</v>
      </c>
      <c r="AW507" s="688">
        <f>IFERROR(AU507/AT507,"-")</f>
        <v>0</v>
      </c>
      <c r="AX507" s="687">
        <f>'2. ГПП-ОГХК'!BS297+'2. ГПП-ОГХК'!BS300+'2. ГПП-ОГХК'!BS301</f>
        <v>5.0999999999999996</v>
      </c>
      <c r="AY507" s="687">
        <f>'2. ГПП-ОГХК'!BU297+'2. ГПП-ОГХК'!BU300+'2. ГПП-ОГХК'!BU301</f>
        <v>0</v>
      </c>
      <c r="AZ507" s="687">
        <f>IFERROR(AY507-AX507,"-")</f>
        <v>-5.0999999999999996</v>
      </c>
      <c r="BA507" s="688">
        <f>IFERROR(AY507/AX507,"-")</f>
        <v>0</v>
      </c>
      <c r="BB507" s="687">
        <f>'2. ГПП-ОГХК'!BY297+'2. ГПП-ОГХК'!BY300+'2. ГПП-ОГХК'!BY301</f>
        <v>5.0999999999999996</v>
      </c>
      <c r="BC507" s="687">
        <f>'2. ГПП-ОГХК'!CA297+'2. ГПП-ОГХК'!CA300+'2. ГПП-ОГХК'!CA301</f>
        <v>0</v>
      </c>
      <c r="BD507" s="687">
        <f>IFERROR(BC507-BB507,"-")</f>
        <v>-5.0999999999999996</v>
      </c>
      <c r="BE507" s="688">
        <f>IFERROR(BC507/BB507,"-")</f>
        <v>0</v>
      </c>
      <c r="BF507" s="687">
        <f>'2. ГПП-ОГХК'!CE297+'2. ГПП-ОГХК'!CE300+'2. ГПП-ОГХК'!CE301</f>
        <v>5.4</v>
      </c>
      <c r="BG507" s="687">
        <f>'2. ГПП-ОГХК'!CG297+'2. ГПП-ОГХК'!CG300+'2. ГПП-ОГХК'!CG301</f>
        <v>0</v>
      </c>
      <c r="BH507" s="687">
        <f>IFERROR(BG507-BF507,"-")</f>
        <v>-5.4</v>
      </c>
      <c r="BI507" s="688">
        <f>IFERROR(BG507/BF507,"-")</f>
        <v>0</v>
      </c>
      <c r="BJ507" s="687">
        <f t="shared" si="982"/>
        <v>18.600000000000001</v>
      </c>
      <c r="BK507" s="687">
        <f t="shared" si="982"/>
        <v>0</v>
      </c>
      <c r="BL507" s="687">
        <f>IFERROR(BK507-BJ507,"-")</f>
        <v>-18.600000000000001</v>
      </c>
      <c r="BM507" s="688">
        <f>IFERROR(BK507/BJ507,"-")</f>
        <v>0</v>
      </c>
      <c r="BN507" s="687">
        <f>'2. ГПП-ОГХК'!CQ297+'2. ГПП-ОГХК'!CQ300+'2. ГПП-ОГХК'!CQ301</f>
        <v>6.3000000000000007</v>
      </c>
      <c r="BO507" s="687">
        <f>'2. ГПП-ОГХК'!CS297+'2. ГПП-ОГХК'!CS300+'2. ГПП-ОГХК'!CS301</f>
        <v>0</v>
      </c>
      <c r="BP507" s="687">
        <f>IFERROR(BO507-BN507,"-")</f>
        <v>-6.3000000000000007</v>
      </c>
      <c r="BQ507" s="688">
        <f>IFERROR(BO507/BN507,"-")</f>
        <v>0</v>
      </c>
      <c r="BR507" s="687">
        <f>'2. ГПП-ОГХК'!CW297+'2. ГПП-ОГХК'!CW300+'2. ГПП-ОГХК'!CW301</f>
        <v>6.1</v>
      </c>
      <c r="BS507" s="687">
        <f>'2. ГПП-ОГХК'!CY297+'2. ГПП-ОГХК'!CY300+'2. ГПП-ОГХК'!CY301</f>
        <v>0</v>
      </c>
      <c r="BT507" s="687">
        <f>IFERROR(BS507-BR507,"-")</f>
        <v>-6.1</v>
      </c>
      <c r="BU507" s="688">
        <f>IFERROR(BS507/BR507,"-")</f>
        <v>0</v>
      </c>
      <c r="BV507" s="687">
        <f>'2. ГПП-ОГХК'!DC297+'2. ГПП-ОГХК'!DC300+'2. ГПП-ОГХК'!DC301</f>
        <v>6.1999999999999993</v>
      </c>
      <c r="BW507" s="687">
        <f>'2. ГПП-ОГХК'!DE297+'2. ГПП-ОГХК'!DE300+'2. ГПП-ОГХК'!DE301</f>
        <v>0</v>
      </c>
      <c r="BX507" s="687">
        <f>IFERROR(BW507-BV507,"-")</f>
        <v>-6.1999999999999993</v>
      </c>
      <c r="BY507" s="688">
        <f>IFERROR(BW507/BV507,"-")</f>
        <v>0</v>
      </c>
    </row>
    <row r="508" spans="2:77" ht="20.100000000000001" customHeight="1">
      <c r="C508" s="430" t="s">
        <v>161</v>
      </c>
      <c r="D508" s="528"/>
      <c r="E508" s="528"/>
      <c r="F508" s="529"/>
      <c r="G508" s="530" t="s">
        <v>603</v>
      </c>
      <c r="H508" s="530"/>
      <c r="I508" s="694" t="s">
        <v>169</v>
      </c>
      <c r="J508" s="687">
        <f t="shared" si="978"/>
        <v>39.1</v>
      </c>
      <c r="K508" s="687">
        <f t="shared" si="978"/>
        <v>0</v>
      </c>
      <c r="L508" s="687">
        <f>IFERROR(K508-J508,"-")</f>
        <v>-39.1</v>
      </c>
      <c r="M508" s="688">
        <f>IFERROR(K508/J508,"-")</f>
        <v>0</v>
      </c>
      <c r="N508" s="687">
        <f t="shared" si="979"/>
        <v>10.5</v>
      </c>
      <c r="O508" s="687">
        <f t="shared" si="979"/>
        <v>0</v>
      </c>
      <c r="P508" s="687">
        <f>IFERROR(O508-N508,"-")</f>
        <v>-10.5</v>
      </c>
      <c r="Q508" s="688">
        <f>IFERROR(O508/N508,"-")</f>
        <v>0</v>
      </c>
      <c r="R508" s="687">
        <f>'2. ГПП-ОГХК'!W297</f>
        <v>3.6</v>
      </c>
      <c r="S508" s="687">
        <f>'2. ГПП-ОГХК'!Y297</f>
        <v>0</v>
      </c>
      <c r="T508" s="687">
        <f>IFERROR(S508-R508,"-")</f>
        <v>-3.6</v>
      </c>
      <c r="U508" s="688">
        <f>IFERROR(S508/R508,"-")</f>
        <v>0</v>
      </c>
      <c r="V508" s="687">
        <f>'2. ГПП-ОГХК'!AC297</f>
        <v>3.3</v>
      </c>
      <c r="W508" s="687">
        <f>'2. ГПП-ОГХК'!AE297</f>
        <v>0</v>
      </c>
      <c r="X508" s="687">
        <f>IFERROR(W508-V508,"-")</f>
        <v>-3.3</v>
      </c>
      <c r="Y508" s="688">
        <f>IFERROR(W508/V508,"-")</f>
        <v>0</v>
      </c>
      <c r="Z508" s="687">
        <f>'2. ГПП-ОГХК'!AI297</f>
        <v>3.6</v>
      </c>
      <c r="AA508" s="687">
        <f>'2. ГПП-ОГХК'!AK297</f>
        <v>0</v>
      </c>
      <c r="AB508" s="687">
        <f>IFERROR(AA508-Z508,"-")</f>
        <v>-3.6</v>
      </c>
      <c r="AC508" s="688">
        <f>IFERROR(AA508/Z508,"-")</f>
        <v>0</v>
      </c>
      <c r="AD508" s="687">
        <f t="shared" si="980"/>
        <v>9.9</v>
      </c>
      <c r="AE508" s="687">
        <f t="shared" si="980"/>
        <v>0</v>
      </c>
      <c r="AF508" s="687">
        <f>IFERROR(AE508-AD508,"-")</f>
        <v>-9.9</v>
      </c>
      <c r="AG508" s="688">
        <f>IFERROR(AE508/AD508,"-")</f>
        <v>0</v>
      </c>
      <c r="AH508" s="687">
        <f>'2. ГПП-ОГХК'!AU297</f>
        <v>4.8</v>
      </c>
      <c r="AI508" s="687">
        <f>'2. ГПП-ОГХК'!AW297</f>
        <v>0</v>
      </c>
      <c r="AJ508" s="687">
        <f>IFERROR(AI508-AH508,"-")</f>
        <v>-4.8</v>
      </c>
      <c r="AK508" s="688">
        <f>IFERROR(AI508/AH508,"-")</f>
        <v>0</v>
      </c>
      <c r="AL508" s="687">
        <f>'2. ГПП-ОГХК'!BA297</f>
        <v>2.6</v>
      </c>
      <c r="AM508" s="687">
        <f>'2. ГПП-ОГХК'!BC297</f>
        <v>0</v>
      </c>
      <c r="AN508" s="687">
        <f>IFERROR(AM508-AL508,"-")</f>
        <v>-2.6</v>
      </c>
      <c r="AO508" s="688">
        <f>IFERROR(AM508/AL508,"-")</f>
        <v>0</v>
      </c>
      <c r="AP508" s="687">
        <f>'2. ГПП-ОГХК'!BG297</f>
        <v>2.5</v>
      </c>
      <c r="AQ508" s="687">
        <f>'2. ГПП-ОГХК'!BI297</f>
        <v>0</v>
      </c>
      <c r="AR508" s="687">
        <f>IFERROR(AQ508-AP508,"-")</f>
        <v>-2.5</v>
      </c>
      <c r="AS508" s="688">
        <f>IFERROR(AQ508/AP508,"-")</f>
        <v>0</v>
      </c>
      <c r="AT508" s="687">
        <f t="shared" si="981"/>
        <v>8.2000000000000011</v>
      </c>
      <c r="AU508" s="687">
        <f t="shared" si="981"/>
        <v>0</v>
      </c>
      <c r="AV508" s="687">
        <f>IFERROR(AU508-AT508,"-")</f>
        <v>-8.2000000000000011</v>
      </c>
      <c r="AW508" s="688">
        <f>IFERROR(AU508/AT508,"-")</f>
        <v>0</v>
      </c>
      <c r="AX508" s="687">
        <f>'2. ГПП-ОГХК'!BS297</f>
        <v>2.6</v>
      </c>
      <c r="AY508" s="687">
        <f>'2. ГПП-ОГХК'!BU297</f>
        <v>0</v>
      </c>
      <c r="AZ508" s="687">
        <f>IFERROR(AY508-AX508,"-")</f>
        <v>-2.6</v>
      </c>
      <c r="BA508" s="688">
        <f>IFERROR(AY508/AX508,"-")</f>
        <v>0</v>
      </c>
      <c r="BB508" s="687">
        <f>'2. ГПП-ОГХК'!BY297</f>
        <v>2.7</v>
      </c>
      <c r="BC508" s="687">
        <f>'2. ГПП-ОГХК'!CA297</f>
        <v>0</v>
      </c>
      <c r="BD508" s="687">
        <f>IFERROR(BC508-BB508,"-")</f>
        <v>-2.7</v>
      </c>
      <c r="BE508" s="688">
        <f>IFERROR(BC508/BB508,"-")</f>
        <v>0</v>
      </c>
      <c r="BF508" s="687">
        <f>'2. ГПП-ОГХК'!CE297</f>
        <v>2.9</v>
      </c>
      <c r="BG508" s="687">
        <f>'2. ГПП-ОГХК'!CG297</f>
        <v>0</v>
      </c>
      <c r="BH508" s="687">
        <f>IFERROR(BG508-BF508,"-")</f>
        <v>-2.9</v>
      </c>
      <c r="BI508" s="688">
        <f>IFERROR(BG508/BF508,"-")</f>
        <v>0</v>
      </c>
      <c r="BJ508" s="687">
        <f t="shared" si="982"/>
        <v>10.5</v>
      </c>
      <c r="BK508" s="687">
        <f t="shared" si="982"/>
        <v>0</v>
      </c>
      <c r="BL508" s="687">
        <f>IFERROR(BK508-BJ508,"-")</f>
        <v>-10.5</v>
      </c>
      <c r="BM508" s="688">
        <f>IFERROR(BK508/BJ508,"-")</f>
        <v>0</v>
      </c>
      <c r="BN508" s="687">
        <f>'2. ГПП-ОГХК'!CQ297</f>
        <v>3.6</v>
      </c>
      <c r="BO508" s="687">
        <f>'2. ГПП-ОГХК'!CS297</f>
        <v>0</v>
      </c>
      <c r="BP508" s="687">
        <f>IFERROR(BO508-BN508,"-")</f>
        <v>-3.6</v>
      </c>
      <c r="BQ508" s="688">
        <f>IFERROR(BO508/BN508,"-")</f>
        <v>0</v>
      </c>
      <c r="BR508" s="687">
        <f>'2. ГПП-ОГХК'!CW297</f>
        <v>3.4</v>
      </c>
      <c r="BS508" s="687">
        <f>'2. ГПП-ОГХК'!CY297</f>
        <v>0</v>
      </c>
      <c r="BT508" s="687">
        <f>IFERROR(BS508-BR508,"-")</f>
        <v>-3.4</v>
      </c>
      <c r="BU508" s="688">
        <f>IFERROR(BS508/BR508,"-")</f>
        <v>0</v>
      </c>
      <c r="BV508" s="687">
        <f>'2. ГПП-ОГХК'!DC297</f>
        <v>3.5</v>
      </c>
      <c r="BW508" s="687">
        <f>'2. ГПП-ОГХК'!DE297</f>
        <v>0</v>
      </c>
      <c r="BX508" s="687">
        <f>IFERROR(BW508-BV508,"-")</f>
        <v>-3.5</v>
      </c>
      <c r="BY508" s="688">
        <f>IFERROR(BW508/BV508,"-")</f>
        <v>0</v>
      </c>
    </row>
    <row r="509" spans="2:77" ht="20.100000000000001" customHeight="1">
      <c r="C509" s="430" t="s">
        <v>534</v>
      </c>
      <c r="D509" s="528"/>
      <c r="E509" s="528"/>
      <c r="F509" s="529"/>
      <c r="G509" s="530">
        <v>0</v>
      </c>
      <c r="H509" s="530"/>
      <c r="I509" s="694" t="s">
        <v>169</v>
      </c>
      <c r="J509" s="681"/>
      <c r="K509" s="681"/>
      <c r="L509" s="681"/>
      <c r="M509" s="681"/>
      <c r="N509" s="681"/>
      <c r="O509" s="681"/>
      <c r="P509" s="681"/>
      <c r="Q509" s="681"/>
      <c r="R509" s="681"/>
      <c r="S509" s="681"/>
      <c r="T509" s="681"/>
      <c r="U509" s="681"/>
      <c r="V509" s="681"/>
      <c r="W509" s="681"/>
      <c r="X509" s="681"/>
      <c r="Y509" s="681"/>
      <c r="Z509" s="681"/>
      <c r="AA509" s="681"/>
      <c r="AB509" s="681"/>
      <c r="AC509" s="681"/>
      <c r="AD509" s="681"/>
      <c r="AE509" s="681"/>
      <c r="AF509" s="681"/>
      <c r="AG509" s="681"/>
      <c r="AH509" s="681"/>
      <c r="AI509" s="681"/>
      <c r="AJ509" s="681"/>
      <c r="AK509" s="681"/>
      <c r="AL509" s="681"/>
      <c r="AM509" s="681"/>
      <c r="AN509" s="681"/>
      <c r="AO509" s="681"/>
      <c r="AP509" s="681"/>
      <c r="AQ509" s="681"/>
      <c r="AR509" s="681"/>
      <c r="AS509" s="681"/>
      <c r="AT509" s="681"/>
      <c r="AU509" s="681"/>
      <c r="AV509" s="681"/>
      <c r="AW509" s="681"/>
      <c r="AX509" s="681"/>
      <c r="AY509" s="681"/>
      <c r="AZ509" s="681"/>
      <c r="BA509" s="681"/>
      <c r="BB509" s="681"/>
      <c r="BC509" s="681"/>
      <c r="BD509" s="681"/>
      <c r="BE509" s="681"/>
      <c r="BF509" s="681"/>
      <c r="BG509" s="681"/>
      <c r="BH509" s="681"/>
      <c r="BI509" s="681"/>
      <c r="BJ509" s="681"/>
      <c r="BK509" s="681"/>
      <c r="BL509" s="681"/>
      <c r="BM509" s="681"/>
      <c r="BN509" s="681"/>
      <c r="BO509" s="681"/>
      <c r="BP509" s="681"/>
      <c r="BQ509" s="681"/>
      <c r="BR509" s="681"/>
      <c r="BS509" s="681"/>
      <c r="BT509" s="681"/>
      <c r="BU509" s="681"/>
      <c r="BV509" s="681"/>
      <c r="BW509" s="681"/>
      <c r="BX509" s="681"/>
      <c r="BY509" s="681"/>
    </row>
    <row r="510" spans="2:77" ht="20.100000000000001" customHeight="1">
      <c r="C510" s="430" t="s">
        <v>536</v>
      </c>
      <c r="D510" s="528"/>
      <c r="E510" s="528"/>
      <c r="F510" s="529"/>
      <c r="G510" s="530" t="s">
        <v>604</v>
      </c>
      <c r="H510" s="530"/>
      <c r="I510" s="694" t="s">
        <v>169</v>
      </c>
      <c r="J510" s="687">
        <f t="shared" ref="J510:J535" si="983">N510+AD510+AT510+BJ510</f>
        <v>0</v>
      </c>
      <c r="K510" s="687">
        <f t="shared" ref="K510:K535" si="984">O510+AE510+AU510+BK510</f>
        <v>0</v>
      </c>
      <c r="L510" s="687">
        <f t="shared" ref="L510:L535" si="985">IFERROR(K510-J510,"-")</f>
        <v>0</v>
      </c>
      <c r="M510" s="688" t="str">
        <f t="shared" ref="M510:M535" si="986">IFERROR(K510/J510,"-")</f>
        <v>-</v>
      </c>
      <c r="N510" s="687">
        <f t="shared" ref="N510:N535" si="987">R510+V510+Z510</f>
        <v>0</v>
      </c>
      <c r="O510" s="687">
        <f t="shared" ref="O510:O535" si="988">S510+W510+AA510</f>
        <v>0</v>
      </c>
      <c r="P510" s="687">
        <f t="shared" ref="P510:P535" si="989">IFERROR(O510-N510,"-")</f>
        <v>0</v>
      </c>
      <c r="Q510" s="688" t="str">
        <f t="shared" ref="Q510:Q535" si="990">IFERROR(O510/N510,"-")</f>
        <v>-</v>
      </c>
      <c r="R510" s="687">
        <f>'2. ГПП-ОГХК'!W299</f>
        <v>0</v>
      </c>
      <c r="S510" s="687">
        <f>'2. ГПП-ОГХК'!Y299</f>
        <v>0</v>
      </c>
      <c r="T510" s="687">
        <f t="shared" ref="T510:T535" si="991">IFERROR(S510-R510,"-")</f>
        <v>0</v>
      </c>
      <c r="U510" s="688" t="str">
        <f t="shared" ref="U510:U535" si="992">IFERROR(S510/R510,"-")</f>
        <v>-</v>
      </c>
      <c r="V510" s="687">
        <f>'2. ГПП-ОГХК'!AC299</f>
        <v>0</v>
      </c>
      <c r="W510" s="687">
        <f>'2. ГПП-ОГХК'!AE299</f>
        <v>0</v>
      </c>
      <c r="X510" s="687">
        <f t="shared" ref="X510:X535" si="993">IFERROR(W510-V510,"-")</f>
        <v>0</v>
      </c>
      <c r="Y510" s="688" t="str">
        <f t="shared" ref="Y510:Y535" si="994">IFERROR(W510/V510,"-")</f>
        <v>-</v>
      </c>
      <c r="Z510" s="687">
        <f>'2. ГПП-ОГХК'!AI299</f>
        <v>0</v>
      </c>
      <c r="AA510" s="687">
        <f>'2. ГПП-ОГХК'!AK299</f>
        <v>0</v>
      </c>
      <c r="AB510" s="687">
        <f t="shared" ref="AB510:AB535" si="995">IFERROR(AA510-Z510,"-")</f>
        <v>0</v>
      </c>
      <c r="AC510" s="688" t="str">
        <f t="shared" ref="AC510:AC535" si="996">IFERROR(AA510/Z510,"-")</f>
        <v>-</v>
      </c>
      <c r="AD510" s="687">
        <f t="shared" ref="AD510:AD535" si="997">AH510+AL510+AP510</f>
        <v>0</v>
      </c>
      <c r="AE510" s="687">
        <f t="shared" ref="AE510:AE535" si="998">AI510+AM510+AQ510</f>
        <v>0</v>
      </c>
      <c r="AF510" s="687">
        <f t="shared" ref="AF510:AF535" si="999">IFERROR(AE510-AD510,"-")</f>
        <v>0</v>
      </c>
      <c r="AG510" s="688" t="str">
        <f t="shared" ref="AG510:AG535" si="1000">IFERROR(AE510/AD510,"-")</f>
        <v>-</v>
      </c>
      <c r="AH510" s="687">
        <f>'2. ГПП-ОГХК'!AU299</f>
        <v>0</v>
      </c>
      <c r="AI510" s="687">
        <f>'2. ГПП-ОГХК'!AW299</f>
        <v>0</v>
      </c>
      <c r="AJ510" s="687">
        <f t="shared" ref="AJ510:AJ535" si="1001">IFERROR(AI510-AH510,"-")</f>
        <v>0</v>
      </c>
      <c r="AK510" s="688" t="str">
        <f t="shared" ref="AK510:AK535" si="1002">IFERROR(AI510/AH510,"-")</f>
        <v>-</v>
      </c>
      <c r="AL510" s="687">
        <f>'2. ГПП-ОГХК'!BA299</f>
        <v>0</v>
      </c>
      <c r="AM510" s="687">
        <f>'2. ГПП-ОГХК'!BC299</f>
        <v>0</v>
      </c>
      <c r="AN510" s="687">
        <f t="shared" ref="AN510:AN535" si="1003">IFERROR(AM510-AL510,"-")</f>
        <v>0</v>
      </c>
      <c r="AO510" s="688" t="str">
        <f t="shared" ref="AO510:AO535" si="1004">IFERROR(AM510/AL510,"-")</f>
        <v>-</v>
      </c>
      <c r="AP510" s="687">
        <f>'2. ГПП-ОГХК'!BG299</f>
        <v>0</v>
      </c>
      <c r="AQ510" s="687">
        <f>'2. ГПП-ОГХК'!BI299</f>
        <v>0</v>
      </c>
      <c r="AR510" s="687">
        <f t="shared" ref="AR510:AR535" si="1005">IFERROR(AQ510-AP510,"-")</f>
        <v>0</v>
      </c>
      <c r="AS510" s="688" t="str">
        <f t="shared" ref="AS510:AS535" si="1006">IFERROR(AQ510/AP510,"-")</f>
        <v>-</v>
      </c>
      <c r="AT510" s="687">
        <f t="shared" ref="AT510:AT535" si="1007">AX510+BB510+BF510</f>
        <v>0</v>
      </c>
      <c r="AU510" s="687">
        <f t="shared" ref="AU510:AU535" si="1008">AY510+BC510+BG510</f>
        <v>0</v>
      </c>
      <c r="AV510" s="687">
        <f t="shared" ref="AV510:AV535" si="1009">IFERROR(AU510-AT510,"-")</f>
        <v>0</v>
      </c>
      <c r="AW510" s="688" t="str">
        <f t="shared" ref="AW510:AW535" si="1010">IFERROR(AU510/AT510,"-")</f>
        <v>-</v>
      </c>
      <c r="AX510" s="687">
        <f>'2. ГПП-ОГХК'!BS299</f>
        <v>0</v>
      </c>
      <c r="AY510" s="687">
        <f>'2. ГПП-ОГХК'!BU299</f>
        <v>0</v>
      </c>
      <c r="AZ510" s="687">
        <f t="shared" ref="AZ510:AZ535" si="1011">IFERROR(AY510-AX510,"-")</f>
        <v>0</v>
      </c>
      <c r="BA510" s="688" t="str">
        <f t="shared" ref="BA510:BA535" si="1012">IFERROR(AY510/AX510,"-")</f>
        <v>-</v>
      </c>
      <c r="BB510" s="687">
        <f>'2. ГПП-ОГХК'!BY299</f>
        <v>0</v>
      </c>
      <c r="BC510" s="687">
        <f>'2. ГПП-ОГХК'!CA299</f>
        <v>0</v>
      </c>
      <c r="BD510" s="687">
        <f t="shared" ref="BD510:BD535" si="1013">IFERROR(BC510-BB510,"-")</f>
        <v>0</v>
      </c>
      <c r="BE510" s="688" t="str">
        <f t="shared" ref="BE510:BE535" si="1014">IFERROR(BC510/BB510,"-")</f>
        <v>-</v>
      </c>
      <c r="BF510" s="687">
        <f>'2. ГПП-ОГХК'!CE299</f>
        <v>0</v>
      </c>
      <c r="BG510" s="687">
        <f>'2. ГПП-ОГХК'!CG299</f>
        <v>0</v>
      </c>
      <c r="BH510" s="687">
        <f t="shared" ref="BH510:BH535" si="1015">IFERROR(BG510-BF510,"-")</f>
        <v>0</v>
      </c>
      <c r="BI510" s="688" t="str">
        <f t="shared" ref="BI510:BI535" si="1016">IFERROR(BG510/BF510,"-")</f>
        <v>-</v>
      </c>
      <c r="BJ510" s="687">
        <f t="shared" ref="BJ510:BJ535" si="1017">BN510+BR510+BV510</f>
        <v>0</v>
      </c>
      <c r="BK510" s="687">
        <f t="shared" ref="BK510:BK535" si="1018">BO510+BS510+BW510</f>
        <v>0</v>
      </c>
      <c r="BL510" s="687">
        <f t="shared" ref="BL510:BL535" si="1019">IFERROR(BK510-BJ510,"-")</f>
        <v>0</v>
      </c>
      <c r="BM510" s="688" t="str">
        <f t="shared" ref="BM510:BM535" si="1020">IFERROR(BK510/BJ510,"-")</f>
        <v>-</v>
      </c>
      <c r="BN510" s="687">
        <f>'2. ГПП-ОГХК'!CQ299</f>
        <v>0</v>
      </c>
      <c r="BO510" s="687">
        <f>'2. ГПП-ОГХК'!CS299</f>
        <v>0</v>
      </c>
      <c r="BP510" s="687">
        <f t="shared" ref="BP510:BP535" si="1021">IFERROR(BO510-BN510,"-")</f>
        <v>0</v>
      </c>
      <c r="BQ510" s="688" t="str">
        <f t="shared" ref="BQ510:BQ535" si="1022">IFERROR(BO510/BN510,"-")</f>
        <v>-</v>
      </c>
      <c r="BR510" s="687">
        <f>'2. ГПП-ОГХК'!CW299</f>
        <v>0</v>
      </c>
      <c r="BS510" s="687">
        <f>'2. ГПП-ОГХК'!CY299</f>
        <v>0</v>
      </c>
      <c r="BT510" s="687">
        <f t="shared" ref="BT510:BT535" si="1023">IFERROR(BS510-BR510,"-")</f>
        <v>0</v>
      </c>
      <c r="BU510" s="688" t="str">
        <f t="shared" ref="BU510:BU535" si="1024">IFERROR(BS510/BR510,"-")</f>
        <v>-</v>
      </c>
      <c r="BV510" s="687">
        <f>'2. ГПП-ОГХК'!DC299</f>
        <v>0</v>
      </c>
      <c r="BW510" s="687">
        <f>'2. ГПП-ОГХК'!DE299</f>
        <v>0</v>
      </c>
      <c r="BX510" s="687">
        <f t="shared" ref="BX510:BX535" si="1025">IFERROR(BW510-BV510,"-")</f>
        <v>0</v>
      </c>
      <c r="BY510" s="688" t="str">
        <f t="shared" ref="BY510:BY535" si="1026">IFERROR(BW510/BV510,"-")</f>
        <v>-</v>
      </c>
    </row>
    <row r="511" spans="2:77" ht="20.100000000000001" customHeight="1">
      <c r="C511" s="430" t="s">
        <v>129</v>
      </c>
      <c r="D511" s="528"/>
      <c r="E511" s="528"/>
      <c r="F511" s="529"/>
      <c r="G511" s="530" t="s">
        <v>605</v>
      </c>
      <c r="H511" s="530"/>
      <c r="I511" s="694" t="s">
        <v>169</v>
      </c>
      <c r="J511" s="687">
        <f t="shared" si="983"/>
        <v>7.4</v>
      </c>
      <c r="K511" s="687">
        <f t="shared" si="984"/>
        <v>0</v>
      </c>
      <c r="L511" s="687">
        <f t="shared" si="985"/>
        <v>-7.4</v>
      </c>
      <c r="M511" s="688">
        <f t="shared" si="986"/>
        <v>0</v>
      </c>
      <c r="N511" s="687">
        <f t="shared" si="987"/>
        <v>2.2999999999999998</v>
      </c>
      <c r="O511" s="687">
        <f t="shared" si="988"/>
        <v>0</v>
      </c>
      <c r="P511" s="687">
        <f t="shared" si="989"/>
        <v>-2.2999999999999998</v>
      </c>
      <c r="Q511" s="688">
        <f t="shared" si="990"/>
        <v>0</v>
      </c>
      <c r="R511" s="687">
        <f>'2. ГПП-ОГХК'!W300</f>
        <v>0.8</v>
      </c>
      <c r="S511" s="687">
        <f>'2. ГПП-ОГХК'!Y300</f>
        <v>0</v>
      </c>
      <c r="T511" s="687">
        <f t="shared" si="991"/>
        <v>-0.8</v>
      </c>
      <c r="U511" s="688">
        <f t="shared" si="992"/>
        <v>0</v>
      </c>
      <c r="V511" s="687">
        <f>'2. ГПП-ОГХК'!AC300</f>
        <v>0.7</v>
      </c>
      <c r="W511" s="687">
        <f>'2. ГПП-ОГХК'!AE300</f>
        <v>0</v>
      </c>
      <c r="X511" s="687">
        <f t="shared" si="993"/>
        <v>-0.7</v>
      </c>
      <c r="Y511" s="688">
        <f t="shared" si="994"/>
        <v>0</v>
      </c>
      <c r="Z511" s="687">
        <f>'2. ГПП-ОГХК'!AI300</f>
        <v>0.8</v>
      </c>
      <c r="AA511" s="687">
        <f>'2. ГПП-ОГХК'!AK300</f>
        <v>0</v>
      </c>
      <c r="AB511" s="687">
        <f t="shared" si="995"/>
        <v>-0.8</v>
      </c>
      <c r="AC511" s="688">
        <f t="shared" si="996"/>
        <v>0</v>
      </c>
      <c r="AD511" s="687">
        <f t="shared" si="997"/>
        <v>1.3</v>
      </c>
      <c r="AE511" s="687">
        <f t="shared" si="998"/>
        <v>0</v>
      </c>
      <c r="AF511" s="687">
        <f t="shared" si="999"/>
        <v>-1.3</v>
      </c>
      <c r="AG511" s="688">
        <f t="shared" si="1000"/>
        <v>0</v>
      </c>
      <c r="AH511" s="687">
        <f>'2. ГПП-ОГХК'!AU300</f>
        <v>0.5</v>
      </c>
      <c r="AI511" s="687">
        <f>'2. ГПП-ОГХК'!AW300</f>
        <v>0</v>
      </c>
      <c r="AJ511" s="687">
        <f t="shared" si="1001"/>
        <v>-0.5</v>
      </c>
      <c r="AK511" s="688">
        <f t="shared" si="1002"/>
        <v>0</v>
      </c>
      <c r="AL511" s="687">
        <f>'2. ГПП-ОГХК'!BA300</f>
        <v>0.4</v>
      </c>
      <c r="AM511" s="687">
        <f>'2. ГПП-ОГХК'!BC300</f>
        <v>0</v>
      </c>
      <c r="AN511" s="687">
        <f t="shared" si="1003"/>
        <v>-0.4</v>
      </c>
      <c r="AO511" s="688">
        <f t="shared" si="1004"/>
        <v>0</v>
      </c>
      <c r="AP511" s="687">
        <f>'2. ГПП-ОГХК'!BG300</f>
        <v>0.4</v>
      </c>
      <c r="AQ511" s="687">
        <f>'2. ГПП-ОГХК'!BI300</f>
        <v>0</v>
      </c>
      <c r="AR511" s="687">
        <f t="shared" si="1005"/>
        <v>-0.4</v>
      </c>
      <c r="AS511" s="688">
        <f t="shared" si="1006"/>
        <v>0</v>
      </c>
      <c r="AT511" s="687">
        <f t="shared" si="1007"/>
        <v>1.4</v>
      </c>
      <c r="AU511" s="687">
        <f t="shared" si="1008"/>
        <v>0</v>
      </c>
      <c r="AV511" s="687">
        <f t="shared" si="1009"/>
        <v>-1.4</v>
      </c>
      <c r="AW511" s="688">
        <f t="shared" si="1010"/>
        <v>0</v>
      </c>
      <c r="AX511" s="687">
        <f>'2. ГПП-ОГХК'!BS300</f>
        <v>0.4</v>
      </c>
      <c r="AY511" s="687">
        <f>'2. ГПП-ОГХК'!BU300</f>
        <v>0</v>
      </c>
      <c r="AZ511" s="687">
        <f t="shared" si="1011"/>
        <v>-0.4</v>
      </c>
      <c r="BA511" s="688">
        <f t="shared" si="1012"/>
        <v>0</v>
      </c>
      <c r="BB511" s="687">
        <f>'2. ГПП-ОГХК'!BY300</f>
        <v>0.4</v>
      </c>
      <c r="BC511" s="687">
        <f>'2. ГПП-ОГХК'!CA300</f>
        <v>0</v>
      </c>
      <c r="BD511" s="687">
        <f t="shared" si="1013"/>
        <v>-0.4</v>
      </c>
      <c r="BE511" s="688">
        <f t="shared" si="1014"/>
        <v>0</v>
      </c>
      <c r="BF511" s="687">
        <f>'2. ГПП-ОГХК'!CE300</f>
        <v>0.6</v>
      </c>
      <c r="BG511" s="687">
        <f>'2. ГПП-ОГХК'!CG300</f>
        <v>0</v>
      </c>
      <c r="BH511" s="687">
        <f t="shared" si="1015"/>
        <v>-0.6</v>
      </c>
      <c r="BI511" s="688">
        <f t="shared" si="1016"/>
        <v>0</v>
      </c>
      <c r="BJ511" s="687">
        <f t="shared" si="1017"/>
        <v>2.4000000000000004</v>
      </c>
      <c r="BK511" s="687">
        <f t="shared" si="1018"/>
        <v>0</v>
      </c>
      <c r="BL511" s="687">
        <f t="shared" si="1019"/>
        <v>-2.4000000000000004</v>
      </c>
      <c r="BM511" s="688">
        <f t="shared" si="1020"/>
        <v>0</v>
      </c>
      <c r="BN511" s="687">
        <f>'2. ГПП-ОГХК'!CQ300</f>
        <v>0.8</v>
      </c>
      <c r="BO511" s="687">
        <f>'2. ГПП-ОГХК'!CS300</f>
        <v>0</v>
      </c>
      <c r="BP511" s="687">
        <f t="shared" si="1021"/>
        <v>-0.8</v>
      </c>
      <c r="BQ511" s="688">
        <f t="shared" si="1022"/>
        <v>0</v>
      </c>
      <c r="BR511" s="687">
        <f>'2. ГПП-ОГХК'!CW300</f>
        <v>0.8</v>
      </c>
      <c r="BS511" s="687">
        <f>'2. ГПП-ОГХК'!CY300</f>
        <v>0</v>
      </c>
      <c r="BT511" s="687">
        <f t="shared" si="1023"/>
        <v>-0.8</v>
      </c>
      <c r="BU511" s="688">
        <f t="shared" si="1024"/>
        <v>0</v>
      </c>
      <c r="BV511" s="687">
        <f>'2. ГПП-ОГХК'!DC300</f>
        <v>0.8</v>
      </c>
      <c r="BW511" s="687">
        <f>'2. ГПП-ОГХК'!DE300</f>
        <v>0</v>
      </c>
      <c r="BX511" s="687">
        <f t="shared" si="1025"/>
        <v>-0.8</v>
      </c>
      <c r="BY511" s="688">
        <f t="shared" si="1026"/>
        <v>0</v>
      </c>
    </row>
    <row r="512" spans="2:77" ht="20.100000000000001" customHeight="1">
      <c r="C512" s="430" t="s">
        <v>164</v>
      </c>
      <c r="D512" s="528"/>
      <c r="E512" s="528"/>
      <c r="F512" s="529"/>
      <c r="G512" s="530" t="s">
        <v>606</v>
      </c>
      <c r="H512" s="530"/>
      <c r="I512" s="694" t="s">
        <v>169</v>
      </c>
      <c r="J512" s="687">
        <f t="shared" si="983"/>
        <v>21.4</v>
      </c>
      <c r="K512" s="687">
        <f t="shared" si="984"/>
        <v>0</v>
      </c>
      <c r="L512" s="687">
        <f t="shared" si="985"/>
        <v>-21.4</v>
      </c>
      <c r="M512" s="688">
        <f t="shared" si="986"/>
        <v>0</v>
      </c>
      <c r="N512" s="687">
        <f t="shared" si="987"/>
        <v>5.2</v>
      </c>
      <c r="O512" s="687">
        <f t="shared" si="988"/>
        <v>0</v>
      </c>
      <c r="P512" s="687">
        <f t="shared" si="989"/>
        <v>-5.2</v>
      </c>
      <c r="Q512" s="688">
        <f t="shared" si="990"/>
        <v>0</v>
      </c>
      <c r="R512" s="687">
        <f>'2. ГПП-ОГХК'!W301</f>
        <v>1.8</v>
      </c>
      <c r="S512" s="687">
        <f>'2. ГПП-ОГХК'!Y301</f>
        <v>0</v>
      </c>
      <c r="T512" s="687">
        <f t="shared" si="991"/>
        <v>-1.8</v>
      </c>
      <c r="U512" s="688">
        <f t="shared" si="992"/>
        <v>0</v>
      </c>
      <c r="V512" s="687">
        <f>'2. ГПП-ОГХК'!AC301</f>
        <v>1.6</v>
      </c>
      <c r="W512" s="687">
        <f>'2. ГПП-ОГХК'!AE301</f>
        <v>0</v>
      </c>
      <c r="X512" s="687">
        <f t="shared" si="993"/>
        <v>-1.6</v>
      </c>
      <c r="Y512" s="688">
        <f t="shared" si="994"/>
        <v>0</v>
      </c>
      <c r="Z512" s="687">
        <f>'2. ГПП-ОГХК'!AI301</f>
        <v>1.8</v>
      </c>
      <c r="AA512" s="687">
        <f>'2. ГПП-ОГХК'!AK301</f>
        <v>0</v>
      </c>
      <c r="AB512" s="687">
        <f t="shared" si="995"/>
        <v>-1.8</v>
      </c>
      <c r="AC512" s="688">
        <f t="shared" si="996"/>
        <v>0</v>
      </c>
      <c r="AD512" s="687">
        <f t="shared" si="997"/>
        <v>4.5</v>
      </c>
      <c r="AE512" s="687">
        <f t="shared" si="998"/>
        <v>0</v>
      </c>
      <c r="AF512" s="687">
        <f t="shared" si="999"/>
        <v>-4.5</v>
      </c>
      <c r="AG512" s="688">
        <f t="shared" si="1000"/>
        <v>0</v>
      </c>
      <c r="AH512" s="687">
        <f>'2. ГПП-ОГХК'!AU301</f>
        <v>1.1000000000000001</v>
      </c>
      <c r="AI512" s="687">
        <f>'2. ГПП-ОГХК'!AW301</f>
        <v>0</v>
      </c>
      <c r="AJ512" s="687">
        <f t="shared" si="1001"/>
        <v>-1.1000000000000001</v>
      </c>
      <c r="AK512" s="688">
        <f t="shared" si="1002"/>
        <v>0</v>
      </c>
      <c r="AL512" s="687">
        <f>'2. ГПП-ОГХК'!BA301</f>
        <v>1.7</v>
      </c>
      <c r="AM512" s="687">
        <f>'2. ГПП-ОГХК'!BC301</f>
        <v>0</v>
      </c>
      <c r="AN512" s="687">
        <f t="shared" si="1003"/>
        <v>-1.7</v>
      </c>
      <c r="AO512" s="688">
        <f t="shared" si="1004"/>
        <v>0</v>
      </c>
      <c r="AP512" s="687">
        <f>'2. ГПП-ОГХК'!BG301</f>
        <v>1.7</v>
      </c>
      <c r="AQ512" s="687">
        <f>'2. ГПП-ОГХК'!BI301</f>
        <v>0</v>
      </c>
      <c r="AR512" s="687">
        <f t="shared" si="1005"/>
        <v>-1.7</v>
      </c>
      <c r="AS512" s="688">
        <f t="shared" si="1006"/>
        <v>0</v>
      </c>
      <c r="AT512" s="687">
        <f t="shared" si="1007"/>
        <v>6</v>
      </c>
      <c r="AU512" s="687">
        <f t="shared" si="1008"/>
        <v>0</v>
      </c>
      <c r="AV512" s="687">
        <f t="shared" si="1009"/>
        <v>-6</v>
      </c>
      <c r="AW512" s="688">
        <f t="shared" si="1010"/>
        <v>0</v>
      </c>
      <c r="AX512" s="687">
        <f>'2. ГПП-ОГХК'!BS301</f>
        <v>2.1</v>
      </c>
      <c r="AY512" s="687">
        <f>'2. ГПП-ОГХК'!BU301</f>
        <v>0</v>
      </c>
      <c r="AZ512" s="687">
        <f t="shared" si="1011"/>
        <v>-2.1</v>
      </c>
      <c r="BA512" s="688">
        <f t="shared" si="1012"/>
        <v>0</v>
      </c>
      <c r="BB512" s="687">
        <f>'2. ГПП-ОГХК'!BY301</f>
        <v>2</v>
      </c>
      <c r="BC512" s="687">
        <f>'2. ГПП-ОГХК'!CA301</f>
        <v>0</v>
      </c>
      <c r="BD512" s="687">
        <f t="shared" si="1013"/>
        <v>-2</v>
      </c>
      <c r="BE512" s="688">
        <f t="shared" si="1014"/>
        <v>0</v>
      </c>
      <c r="BF512" s="687">
        <f>'2. ГПП-ОГХК'!CE301</f>
        <v>1.9</v>
      </c>
      <c r="BG512" s="687">
        <f>'2. ГПП-ОГХК'!CG301</f>
        <v>0</v>
      </c>
      <c r="BH512" s="687">
        <f t="shared" si="1015"/>
        <v>-1.9</v>
      </c>
      <c r="BI512" s="688">
        <f t="shared" si="1016"/>
        <v>0</v>
      </c>
      <c r="BJ512" s="687">
        <f t="shared" si="1017"/>
        <v>5.6999999999999993</v>
      </c>
      <c r="BK512" s="687">
        <f t="shared" si="1018"/>
        <v>0</v>
      </c>
      <c r="BL512" s="687">
        <f t="shared" si="1019"/>
        <v>-5.6999999999999993</v>
      </c>
      <c r="BM512" s="688">
        <f t="shared" si="1020"/>
        <v>0</v>
      </c>
      <c r="BN512" s="687">
        <f>'2. ГПП-ОГХК'!CQ301</f>
        <v>1.9</v>
      </c>
      <c r="BO512" s="687">
        <f>'2. ГПП-ОГХК'!CS301</f>
        <v>0</v>
      </c>
      <c r="BP512" s="687">
        <f t="shared" si="1021"/>
        <v>-1.9</v>
      </c>
      <c r="BQ512" s="688">
        <f t="shared" si="1022"/>
        <v>0</v>
      </c>
      <c r="BR512" s="687">
        <f>'2. ГПП-ОГХК'!CW301</f>
        <v>1.9</v>
      </c>
      <c r="BS512" s="687">
        <f>'2. ГПП-ОГХК'!CY301</f>
        <v>0</v>
      </c>
      <c r="BT512" s="687">
        <f t="shared" si="1023"/>
        <v>-1.9</v>
      </c>
      <c r="BU512" s="688">
        <f t="shared" si="1024"/>
        <v>0</v>
      </c>
      <c r="BV512" s="687">
        <f>'2. ГПП-ОГХК'!DC301</f>
        <v>1.9</v>
      </c>
      <c r="BW512" s="687">
        <f>'2. ГПП-ОГХК'!DE301</f>
        <v>0</v>
      </c>
      <c r="BX512" s="687">
        <f t="shared" si="1025"/>
        <v>-1.9</v>
      </c>
      <c r="BY512" s="688">
        <f t="shared" si="1026"/>
        <v>0</v>
      </c>
    </row>
    <row r="513" spans="3:77" ht="20.100000000000001" customHeight="1">
      <c r="C513" s="424" t="s">
        <v>205</v>
      </c>
      <c r="D513" s="528"/>
      <c r="E513" s="528"/>
      <c r="F513" s="529"/>
      <c r="G513" s="530" t="s">
        <v>607</v>
      </c>
      <c r="H513" s="530"/>
      <c r="I513" s="446" t="s">
        <v>186</v>
      </c>
      <c r="J513" s="687">
        <f t="shared" si="983"/>
        <v>2991.4</v>
      </c>
      <c r="K513" s="687">
        <f t="shared" si="984"/>
        <v>0</v>
      </c>
      <c r="L513" s="687">
        <f t="shared" si="985"/>
        <v>-2991.4</v>
      </c>
      <c r="M513" s="688">
        <f t="shared" si="986"/>
        <v>0</v>
      </c>
      <c r="N513" s="687">
        <f t="shared" si="987"/>
        <v>781.5</v>
      </c>
      <c r="O513" s="687">
        <f t="shared" si="988"/>
        <v>0</v>
      </c>
      <c r="P513" s="687">
        <f t="shared" si="989"/>
        <v>-781.5</v>
      </c>
      <c r="Q513" s="688">
        <f t="shared" si="990"/>
        <v>0</v>
      </c>
      <c r="R513" s="687">
        <f>'8. ГД Уренгой'!W54+'8. ГД Уренгой'!W55+'8. ГД Уренгой'!W66+'8. ГД Уренгой'!W56+'8. ГД Уренгой'!W33</f>
        <v>270.39999999999998</v>
      </c>
      <c r="S513" s="687">
        <f>'8. ГД Уренгой'!Y54+'8. ГД Уренгой'!Y55+'8. ГД Уренгой'!Y66+'8. ГД Уренгой'!Y56+'8. ГД Уренгой'!Y33</f>
        <v>0</v>
      </c>
      <c r="T513" s="687">
        <f t="shared" si="991"/>
        <v>-270.39999999999998</v>
      </c>
      <c r="U513" s="688">
        <f t="shared" si="992"/>
        <v>0</v>
      </c>
      <c r="V513" s="687">
        <f>'8. ГД Уренгой'!AC54+'8. ГД Уренгой'!AC55+'8. ГД Уренгой'!AC66+'8. ГД Уренгой'!AC56+'8. ГД Уренгой'!AC33</f>
        <v>243</v>
      </c>
      <c r="W513" s="687">
        <f>'8. ГД Уренгой'!AE54+'8. ГД Уренгой'!AE55+'8. ГД Уренгой'!AE66+'8. ГД Уренгой'!AE56+'8. ГД Уренгой'!AE33</f>
        <v>0</v>
      </c>
      <c r="X513" s="687">
        <f t="shared" si="993"/>
        <v>-243</v>
      </c>
      <c r="Y513" s="688">
        <f t="shared" si="994"/>
        <v>0</v>
      </c>
      <c r="Z513" s="687">
        <f>'8. ГД Уренгой'!AI54+'8. ГД Уренгой'!AI55+'8. ГД Уренгой'!AI66+'8. ГД Уренгой'!AI56+'8. ГД Уренгой'!AI33</f>
        <v>268.10000000000002</v>
      </c>
      <c r="AA513" s="687">
        <f>'8. ГД Уренгой'!AK54+'8. ГД Уренгой'!AK55+'8. ГД Уренгой'!AK66+'8. ГД Уренгой'!AK56+'8. ГД Уренгой'!AK33</f>
        <v>0</v>
      </c>
      <c r="AB513" s="687">
        <f t="shared" si="995"/>
        <v>-268.10000000000002</v>
      </c>
      <c r="AC513" s="688">
        <f t="shared" si="996"/>
        <v>0</v>
      </c>
      <c r="AD513" s="687">
        <f t="shared" si="997"/>
        <v>748.6</v>
      </c>
      <c r="AE513" s="687">
        <f t="shared" si="998"/>
        <v>0</v>
      </c>
      <c r="AF513" s="687">
        <f t="shared" si="999"/>
        <v>-748.6</v>
      </c>
      <c r="AG513" s="688">
        <f t="shared" si="1000"/>
        <v>0</v>
      </c>
      <c r="AH513" s="687">
        <f>'8. ГД Уренгой'!AU54+'8. ГД Уренгой'!AU55+'8. ГД Уренгой'!AU66+'8. ГД Уренгой'!AU56+'8. ГД Уренгой'!AU33</f>
        <v>252.3</v>
      </c>
      <c r="AI513" s="687">
        <f>'8. ГД Уренгой'!AW54+'8. ГД Уренгой'!AW55+'8. ГД Уренгой'!AW66+'8. ГД Уренгой'!AW56+'8. ГД Уренгой'!AW33</f>
        <v>0</v>
      </c>
      <c r="AJ513" s="687">
        <f t="shared" si="1001"/>
        <v>-252.3</v>
      </c>
      <c r="AK513" s="688">
        <f t="shared" si="1002"/>
        <v>0</v>
      </c>
      <c r="AL513" s="687">
        <f>'8. ГД Уренгой'!BA54+'8. ГД Уренгой'!BA55+'8. ГД Уренгой'!BA66+'8. ГД Уренгой'!BA56+'8. ГД Уренгой'!BA33</f>
        <v>251.7</v>
      </c>
      <c r="AM513" s="687">
        <f>'8. ГД Уренгой'!BC54+'8. ГД Уренгой'!BC55+'8. ГД Уренгой'!BC66+'8. ГД Уренгой'!BC56+'8. ГД Уренгой'!BC33</f>
        <v>0</v>
      </c>
      <c r="AN513" s="687">
        <f t="shared" si="1003"/>
        <v>-251.7</v>
      </c>
      <c r="AO513" s="688">
        <f t="shared" si="1004"/>
        <v>0</v>
      </c>
      <c r="AP513" s="687">
        <f>'8. ГД Уренгой'!BG54+'8. ГД Уренгой'!BG55+'8. ГД Уренгой'!BG66+'8. ГД Уренгой'!BG56+'8. ГД Уренгой'!BG33</f>
        <v>244.60000000000002</v>
      </c>
      <c r="AQ513" s="687">
        <f>'8. ГД Уренгой'!BI54+'8. ГД Уренгой'!BI55+'8. ГД Уренгой'!BI66+'8. ГД Уренгой'!BI56+'8. ГД Уренгой'!BI33</f>
        <v>0</v>
      </c>
      <c r="AR513" s="687">
        <f t="shared" si="1005"/>
        <v>-244.60000000000002</v>
      </c>
      <c r="AS513" s="688">
        <f t="shared" si="1006"/>
        <v>0</v>
      </c>
      <c r="AT513" s="687">
        <f t="shared" si="1007"/>
        <v>716.30000000000007</v>
      </c>
      <c r="AU513" s="687">
        <f t="shared" si="1008"/>
        <v>0</v>
      </c>
      <c r="AV513" s="687">
        <f t="shared" si="1009"/>
        <v>-716.30000000000007</v>
      </c>
      <c r="AW513" s="688">
        <f t="shared" si="1010"/>
        <v>0</v>
      </c>
      <c r="AX513" s="687">
        <f>'8. ГД Уренгой'!BS54+'8. ГД Уренгой'!BS55+'8. ГД Уренгой'!BS66+'8. ГД Уренгой'!BS56+'8. ГД Уренгой'!BS33</f>
        <v>225.00000000000003</v>
      </c>
      <c r="AY513" s="687">
        <f>'8. ГД Уренгой'!BU54+'8. ГД Уренгой'!BU55+'8. ГД Уренгой'!BU66+'8. ГД Уренгой'!BU56+'8. ГД Уренгой'!BU33</f>
        <v>0</v>
      </c>
      <c r="AZ513" s="687">
        <f t="shared" si="1011"/>
        <v>-225.00000000000003</v>
      </c>
      <c r="BA513" s="688">
        <f t="shared" si="1012"/>
        <v>0</v>
      </c>
      <c r="BB513" s="687">
        <f>'8. ГД Уренгой'!BY54+'8. ГД Уренгой'!BY55+'8. ГД Уренгой'!BY66+'8. ГД Уренгой'!BY56+'8. ГД Уренгой'!BY33</f>
        <v>248.2</v>
      </c>
      <c r="BC513" s="687">
        <f>'8. ГД Уренгой'!CA54+'8. ГД Уренгой'!CA55+'8. ГД Уренгой'!CA66+'8. ГД Уренгой'!CA56+'8. ГД Уренгой'!CA33</f>
        <v>0</v>
      </c>
      <c r="BD513" s="687">
        <f t="shared" si="1013"/>
        <v>-248.2</v>
      </c>
      <c r="BE513" s="688">
        <f t="shared" si="1014"/>
        <v>0</v>
      </c>
      <c r="BF513" s="687">
        <f>'8. ГД Уренгой'!CE54+'8. ГД Уренгой'!CE55+'8. ГД Уренгой'!CE66+'8. ГД Уренгой'!CE56+'8. ГД Уренгой'!CE33</f>
        <v>243.10000000000002</v>
      </c>
      <c r="BG513" s="687">
        <f>'8. ГД Уренгой'!CG54+'8. ГД Уренгой'!CG55+'8. ГД Уренгой'!CG66+'8. ГД Уренгой'!CG56+'8. ГД Уренгой'!CG33</f>
        <v>0</v>
      </c>
      <c r="BH513" s="687">
        <f t="shared" si="1015"/>
        <v>-243.10000000000002</v>
      </c>
      <c r="BI513" s="688">
        <f t="shared" si="1016"/>
        <v>0</v>
      </c>
      <c r="BJ513" s="687">
        <f t="shared" si="1017"/>
        <v>745</v>
      </c>
      <c r="BK513" s="687">
        <f t="shared" si="1018"/>
        <v>0</v>
      </c>
      <c r="BL513" s="687">
        <f t="shared" si="1019"/>
        <v>-745</v>
      </c>
      <c r="BM513" s="688">
        <f t="shared" si="1020"/>
        <v>0</v>
      </c>
      <c r="BN513" s="687">
        <f>'8. ГД Уренгой'!CQ54+'8. ГД Уренгой'!CQ55+'8. ГД Уренгой'!CQ66+'8. ГД Уренгой'!CQ56+'8. ГД Уренгой'!CQ33</f>
        <v>253.7</v>
      </c>
      <c r="BO513" s="687">
        <f>'8. ГД Уренгой'!CS54+'8. ГД Уренгой'!CS55+'8. ГД Уренгой'!CS66+'8. ГД Уренгой'!CS56+'8. ГД Уренгой'!CS33</f>
        <v>0</v>
      </c>
      <c r="BP513" s="687">
        <f t="shared" si="1021"/>
        <v>-253.7</v>
      </c>
      <c r="BQ513" s="688">
        <f t="shared" si="1022"/>
        <v>0</v>
      </c>
      <c r="BR513" s="687">
        <f>'8. ГД Уренгой'!CW54+'8. ГД Уренгой'!CW55+'8. ГД Уренгой'!CW66+'8. ГД Уренгой'!CW56+'8. ГД Уренгой'!CW33</f>
        <v>243</v>
      </c>
      <c r="BS513" s="687">
        <f>'8. ГД Уренгой'!CY54+'8. ГД Уренгой'!CY55+'8. ГД Уренгой'!CY66+'8. ГД Уренгой'!CY56+'8. ГД Уренгой'!CY33</f>
        <v>0</v>
      </c>
      <c r="BT513" s="687">
        <f t="shared" si="1023"/>
        <v>-243</v>
      </c>
      <c r="BU513" s="688">
        <f t="shared" si="1024"/>
        <v>0</v>
      </c>
      <c r="BV513" s="687">
        <f>'8. ГД Уренгой'!DC54+'8. ГД Уренгой'!DC55+'8. ГД Уренгой'!DC66+'8. ГД Уренгой'!DC56+'8. ГД Уренгой'!DC33</f>
        <v>248.29999999999998</v>
      </c>
      <c r="BW513" s="687">
        <f>'8. ГД Уренгой'!DE54+'8. ГД Уренгой'!DE55+'8. ГД Уренгой'!DE66+'8. ГД Уренгой'!DE56+'8. ГД Уренгой'!DE33</f>
        <v>0</v>
      </c>
      <c r="BX513" s="687">
        <f t="shared" si="1025"/>
        <v>-248.29999999999998</v>
      </c>
      <c r="BY513" s="688">
        <f t="shared" si="1026"/>
        <v>0</v>
      </c>
    </row>
    <row r="514" spans="3:77" ht="20.100000000000001" customHeight="1">
      <c r="C514" s="690" t="s">
        <v>608</v>
      </c>
      <c r="D514" s="528"/>
      <c r="E514" s="528"/>
      <c r="F514" s="529"/>
      <c r="G514" s="530" t="s">
        <v>609</v>
      </c>
      <c r="H514" s="530"/>
      <c r="I514" s="691" t="s">
        <v>169</v>
      </c>
      <c r="J514" s="687">
        <f t="shared" si="983"/>
        <v>0</v>
      </c>
      <c r="K514" s="687">
        <f t="shared" si="984"/>
        <v>0</v>
      </c>
      <c r="L514" s="687">
        <f t="shared" si="985"/>
        <v>0</v>
      </c>
      <c r="M514" s="688" t="str">
        <f t="shared" si="986"/>
        <v>-</v>
      </c>
      <c r="N514" s="687">
        <f t="shared" si="987"/>
        <v>0</v>
      </c>
      <c r="O514" s="687">
        <f t="shared" si="988"/>
        <v>0</v>
      </c>
      <c r="P514" s="687">
        <f t="shared" si="989"/>
        <v>0</v>
      </c>
      <c r="Q514" s="688" t="str">
        <f t="shared" si="990"/>
        <v>-</v>
      </c>
      <c r="R514" s="687">
        <f>'8. ГД Уренгой'!W54+'8. ГД Уренгой'!W55</f>
        <v>0</v>
      </c>
      <c r="S514" s="687">
        <f>'8. ГД Уренгой'!Y54+'8. ГД Уренгой'!Y55</f>
        <v>0</v>
      </c>
      <c r="T514" s="687">
        <f t="shared" si="991"/>
        <v>0</v>
      </c>
      <c r="U514" s="688" t="str">
        <f t="shared" si="992"/>
        <v>-</v>
      </c>
      <c r="V514" s="687">
        <f>'8. ГД Уренгой'!AC54+'8. ГД Уренгой'!AC55</f>
        <v>0</v>
      </c>
      <c r="W514" s="687">
        <f>'8. ГД Уренгой'!AE54+'8. ГД Уренгой'!AE55</f>
        <v>0</v>
      </c>
      <c r="X514" s="687">
        <f t="shared" si="993"/>
        <v>0</v>
      </c>
      <c r="Y514" s="688" t="str">
        <f t="shared" si="994"/>
        <v>-</v>
      </c>
      <c r="Z514" s="687">
        <f>'8. ГД Уренгой'!AI54+'8. ГД Уренгой'!AI55</f>
        <v>0</v>
      </c>
      <c r="AA514" s="687">
        <f>'8. ГД Уренгой'!AK54+'8. ГД Уренгой'!AK55</f>
        <v>0</v>
      </c>
      <c r="AB514" s="687">
        <f t="shared" si="995"/>
        <v>0</v>
      </c>
      <c r="AC514" s="688" t="str">
        <f t="shared" si="996"/>
        <v>-</v>
      </c>
      <c r="AD514" s="687">
        <f t="shared" si="997"/>
        <v>0</v>
      </c>
      <c r="AE514" s="687">
        <f t="shared" si="998"/>
        <v>0</v>
      </c>
      <c r="AF514" s="687">
        <f t="shared" si="999"/>
        <v>0</v>
      </c>
      <c r="AG514" s="688" t="str">
        <f t="shared" si="1000"/>
        <v>-</v>
      </c>
      <c r="AH514" s="687">
        <f>'8. ГД Уренгой'!AU54+'8. ГД Уренгой'!AU55</f>
        <v>0</v>
      </c>
      <c r="AI514" s="687">
        <f>'8. ГД Уренгой'!AW54+'8. ГД Уренгой'!AW55</f>
        <v>0</v>
      </c>
      <c r="AJ514" s="687">
        <f t="shared" si="1001"/>
        <v>0</v>
      </c>
      <c r="AK514" s="688" t="str">
        <f t="shared" si="1002"/>
        <v>-</v>
      </c>
      <c r="AL514" s="687">
        <f>'8. ГД Уренгой'!BA54+'8. ГД Уренгой'!BA55</f>
        <v>0</v>
      </c>
      <c r="AM514" s="687">
        <f>'8. ГД Уренгой'!BC54+'8. ГД Уренгой'!BC55</f>
        <v>0</v>
      </c>
      <c r="AN514" s="687">
        <f t="shared" si="1003"/>
        <v>0</v>
      </c>
      <c r="AO514" s="688" t="str">
        <f t="shared" si="1004"/>
        <v>-</v>
      </c>
      <c r="AP514" s="687">
        <f>'8. ГД Уренгой'!BG54+'8. ГД Уренгой'!BG55</f>
        <v>0</v>
      </c>
      <c r="AQ514" s="687">
        <f>'8. ГД Уренгой'!BI54+'8. ГД Уренгой'!BI55</f>
        <v>0</v>
      </c>
      <c r="AR514" s="687">
        <f t="shared" si="1005"/>
        <v>0</v>
      </c>
      <c r="AS514" s="688" t="str">
        <f t="shared" si="1006"/>
        <v>-</v>
      </c>
      <c r="AT514" s="687">
        <f t="shared" si="1007"/>
        <v>0</v>
      </c>
      <c r="AU514" s="687">
        <f t="shared" si="1008"/>
        <v>0</v>
      </c>
      <c r="AV514" s="687">
        <f t="shared" si="1009"/>
        <v>0</v>
      </c>
      <c r="AW514" s="688" t="str">
        <f t="shared" si="1010"/>
        <v>-</v>
      </c>
      <c r="AX514" s="687">
        <f>'8. ГД Уренгой'!BS54+'8. ГД Уренгой'!BS55</f>
        <v>0</v>
      </c>
      <c r="AY514" s="687">
        <f>'8. ГД Уренгой'!BU54+'8. ГД Уренгой'!BU55</f>
        <v>0</v>
      </c>
      <c r="AZ514" s="687">
        <f t="shared" si="1011"/>
        <v>0</v>
      </c>
      <c r="BA514" s="688" t="str">
        <f t="shared" si="1012"/>
        <v>-</v>
      </c>
      <c r="BB514" s="687">
        <f>'8. ГД Уренгой'!BY54+'8. ГД Уренгой'!BY55</f>
        <v>0</v>
      </c>
      <c r="BC514" s="687">
        <f>'8. ГД Уренгой'!CA54+'8. ГД Уренгой'!CA55</f>
        <v>0</v>
      </c>
      <c r="BD514" s="687">
        <f t="shared" si="1013"/>
        <v>0</v>
      </c>
      <c r="BE514" s="688" t="str">
        <f t="shared" si="1014"/>
        <v>-</v>
      </c>
      <c r="BF514" s="687">
        <f>'8. ГД Уренгой'!CE54+'8. ГД Уренгой'!CE55</f>
        <v>0</v>
      </c>
      <c r="BG514" s="687">
        <f>'8. ГД Уренгой'!CG54+'8. ГД Уренгой'!CG55</f>
        <v>0</v>
      </c>
      <c r="BH514" s="687">
        <f t="shared" si="1015"/>
        <v>0</v>
      </c>
      <c r="BI514" s="688" t="str">
        <f t="shared" si="1016"/>
        <v>-</v>
      </c>
      <c r="BJ514" s="687">
        <f t="shared" si="1017"/>
        <v>0</v>
      </c>
      <c r="BK514" s="687">
        <f t="shared" si="1018"/>
        <v>0</v>
      </c>
      <c r="BL514" s="687">
        <f t="shared" si="1019"/>
        <v>0</v>
      </c>
      <c r="BM514" s="688" t="str">
        <f t="shared" si="1020"/>
        <v>-</v>
      </c>
      <c r="BN514" s="687">
        <f>'8. ГД Уренгой'!CQ54+'8. ГД Уренгой'!CQ55</f>
        <v>0</v>
      </c>
      <c r="BO514" s="687">
        <f>'8. ГД Уренгой'!CS54+'8. ГД Уренгой'!CS55</f>
        <v>0</v>
      </c>
      <c r="BP514" s="687">
        <f t="shared" si="1021"/>
        <v>0</v>
      </c>
      <c r="BQ514" s="688" t="str">
        <f t="shared" si="1022"/>
        <v>-</v>
      </c>
      <c r="BR514" s="687">
        <f>'8. ГД Уренгой'!CW54+'8. ГД Уренгой'!CW55</f>
        <v>0</v>
      </c>
      <c r="BS514" s="687">
        <f>'8. ГД Уренгой'!CY54+'8. ГД Уренгой'!CY55</f>
        <v>0</v>
      </c>
      <c r="BT514" s="687">
        <f t="shared" si="1023"/>
        <v>0</v>
      </c>
      <c r="BU514" s="688" t="str">
        <f t="shared" si="1024"/>
        <v>-</v>
      </c>
      <c r="BV514" s="687">
        <f>'8. ГД Уренгой'!DC54+'8. ГД Уренгой'!DC55</f>
        <v>0</v>
      </c>
      <c r="BW514" s="687">
        <f>'8. ГД Уренгой'!DE54+'8. ГД Уренгой'!DE55</f>
        <v>0</v>
      </c>
      <c r="BX514" s="687">
        <f t="shared" si="1025"/>
        <v>0</v>
      </c>
      <c r="BY514" s="688" t="str">
        <f t="shared" si="1026"/>
        <v>-</v>
      </c>
    </row>
    <row r="515" spans="3:77" ht="20.100000000000001" customHeight="1">
      <c r="C515" s="463" t="s">
        <v>610</v>
      </c>
      <c r="D515" s="528"/>
      <c r="E515" s="528"/>
      <c r="F515" s="529"/>
      <c r="G515" s="530" t="s">
        <v>611</v>
      </c>
      <c r="H515" s="530"/>
      <c r="I515" s="694" t="s">
        <v>169</v>
      </c>
      <c r="J515" s="687">
        <f t="shared" si="983"/>
        <v>2991.4</v>
      </c>
      <c r="K515" s="687">
        <f t="shared" si="984"/>
        <v>0</v>
      </c>
      <c r="L515" s="687">
        <f t="shared" si="985"/>
        <v>-2991.4</v>
      </c>
      <c r="M515" s="688">
        <f t="shared" si="986"/>
        <v>0</v>
      </c>
      <c r="N515" s="687">
        <f t="shared" si="987"/>
        <v>781.5</v>
      </c>
      <c r="O515" s="687">
        <f t="shared" si="988"/>
        <v>0</v>
      </c>
      <c r="P515" s="687">
        <f t="shared" si="989"/>
        <v>-781.5</v>
      </c>
      <c r="Q515" s="688">
        <f t="shared" si="990"/>
        <v>0</v>
      </c>
      <c r="R515" s="687">
        <f>'8. ГД Уренгой'!W66+'8. ГД Уренгой'!W56+'8. ГД Уренгой'!W33</f>
        <v>270.39999999999998</v>
      </c>
      <c r="S515" s="687">
        <f>'8. ГД Уренгой'!Y66+'8. ГД Уренгой'!Y56+'8. ГД Уренгой'!Y33</f>
        <v>0</v>
      </c>
      <c r="T515" s="687">
        <f t="shared" si="991"/>
        <v>-270.39999999999998</v>
      </c>
      <c r="U515" s="688">
        <f t="shared" si="992"/>
        <v>0</v>
      </c>
      <c r="V515" s="687">
        <f>'8. ГД Уренгой'!AC66+'8. ГД Уренгой'!AC56+'8. ГД Уренгой'!AC33</f>
        <v>243</v>
      </c>
      <c r="W515" s="687">
        <f>'8. ГД Уренгой'!AE66+'8. ГД Уренгой'!AE56+'8. ГД Уренгой'!AE33</f>
        <v>0</v>
      </c>
      <c r="X515" s="687">
        <f t="shared" si="993"/>
        <v>-243</v>
      </c>
      <c r="Y515" s="688">
        <f t="shared" si="994"/>
        <v>0</v>
      </c>
      <c r="Z515" s="687">
        <f>'8. ГД Уренгой'!AI66+'8. ГД Уренгой'!AI56+'8. ГД Уренгой'!AI33</f>
        <v>268.10000000000002</v>
      </c>
      <c r="AA515" s="687">
        <f>'8. ГД Уренгой'!AK66+'8. ГД Уренгой'!AK56+'8. ГД Уренгой'!AK33</f>
        <v>0</v>
      </c>
      <c r="AB515" s="687">
        <f t="shared" si="995"/>
        <v>-268.10000000000002</v>
      </c>
      <c r="AC515" s="688">
        <f t="shared" si="996"/>
        <v>0</v>
      </c>
      <c r="AD515" s="687">
        <f t="shared" si="997"/>
        <v>748.6</v>
      </c>
      <c r="AE515" s="687">
        <f t="shared" si="998"/>
        <v>0</v>
      </c>
      <c r="AF515" s="687">
        <f t="shared" si="999"/>
        <v>-748.6</v>
      </c>
      <c r="AG515" s="688">
        <f t="shared" si="1000"/>
        <v>0</v>
      </c>
      <c r="AH515" s="687">
        <f>'8. ГД Уренгой'!AU66+'8. ГД Уренгой'!AU56+'8. ГД Уренгой'!AU33</f>
        <v>252.3</v>
      </c>
      <c r="AI515" s="687">
        <f>'8. ГД Уренгой'!AW66+'8. ГД Уренгой'!AW56+'8. ГД Уренгой'!AW33</f>
        <v>0</v>
      </c>
      <c r="AJ515" s="687">
        <f t="shared" si="1001"/>
        <v>-252.3</v>
      </c>
      <c r="AK515" s="688">
        <f t="shared" si="1002"/>
        <v>0</v>
      </c>
      <c r="AL515" s="687">
        <f>'8. ГД Уренгой'!BA66+'8. ГД Уренгой'!BA56+'8. ГД Уренгой'!BA33</f>
        <v>251.7</v>
      </c>
      <c r="AM515" s="687">
        <f>'8. ГД Уренгой'!BC66+'8. ГД Уренгой'!BC56+'8. ГД Уренгой'!BC33</f>
        <v>0</v>
      </c>
      <c r="AN515" s="687">
        <f t="shared" si="1003"/>
        <v>-251.7</v>
      </c>
      <c r="AO515" s="688">
        <f t="shared" si="1004"/>
        <v>0</v>
      </c>
      <c r="AP515" s="687">
        <f>'8. ГД Уренгой'!BG66+'8. ГД Уренгой'!BG56+'8. ГД Уренгой'!BG33</f>
        <v>244.60000000000002</v>
      </c>
      <c r="AQ515" s="687">
        <f>'8. ГД Уренгой'!BI66+'8. ГД Уренгой'!BI56+'8. ГД Уренгой'!BI33</f>
        <v>0</v>
      </c>
      <c r="AR515" s="687">
        <f t="shared" si="1005"/>
        <v>-244.60000000000002</v>
      </c>
      <c r="AS515" s="688">
        <f t="shared" si="1006"/>
        <v>0</v>
      </c>
      <c r="AT515" s="687">
        <f t="shared" si="1007"/>
        <v>716.30000000000007</v>
      </c>
      <c r="AU515" s="687">
        <f t="shared" si="1008"/>
        <v>0</v>
      </c>
      <c r="AV515" s="687">
        <f t="shared" si="1009"/>
        <v>-716.30000000000007</v>
      </c>
      <c r="AW515" s="688">
        <f t="shared" si="1010"/>
        <v>0</v>
      </c>
      <c r="AX515" s="687">
        <f>'8. ГД Уренгой'!BS66+'8. ГД Уренгой'!BS56+'8. ГД Уренгой'!BS33</f>
        <v>225.00000000000003</v>
      </c>
      <c r="AY515" s="687">
        <f>'8. ГД Уренгой'!BU66+'8. ГД Уренгой'!BU56+'8. ГД Уренгой'!BU33</f>
        <v>0</v>
      </c>
      <c r="AZ515" s="687">
        <f t="shared" si="1011"/>
        <v>-225.00000000000003</v>
      </c>
      <c r="BA515" s="688">
        <f t="shared" si="1012"/>
        <v>0</v>
      </c>
      <c r="BB515" s="687">
        <f>'8. ГД Уренгой'!BY66+'8. ГД Уренгой'!BY56+'8. ГД Уренгой'!BY33</f>
        <v>248.2</v>
      </c>
      <c r="BC515" s="687">
        <f>'8. ГД Уренгой'!CA66+'8. ГД Уренгой'!CA56+'8. ГД Уренгой'!CA33</f>
        <v>0</v>
      </c>
      <c r="BD515" s="687">
        <f t="shared" si="1013"/>
        <v>-248.2</v>
      </c>
      <c r="BE515" s="688">
        <f t="shared" si="1014"/>
        <v>0</v>
      </c>
      <c r="BF515" s="687">
        <f>'8. ГД Уренгой'!CE66+'8. ГД Уренгой'!CE56+'8. ГД Уренгой'!CE33</f>
        <v>243.10000000000002</v>
      </c>
      <c r="BG515" s="687">
        <f>'8. ГД Уренгой'!CG66+'8. ГД Уренгой'!CG56+'8. ГД Уренгой'!CG33</f>
        <v>0</v>
      </c>
      <c r="BH515" s="687">
        <f t="shared" si="1015"/>
        <v>-243.10000000000002</v>
      </c>
      <c r="BI515" s="688">
        <f t="shared" si="1016"/>
        <v>0</v>
      </c>
      <c r="BJ515" s="687">
        <f t="shared" si="1017"/>
        <v>745</v>
      </c>
      <c r="BK515" s="687">
        <f t="shared" si="1018"/>
        <v>0</v>
      </c>
      <c r="BL515" s="687">
        <f t="shared" si="1019"/>
        <v>-745</v>
      </c>
      <c r="BM515" s="688">
        <f t="shared" si="1020"/>
        <v>0</v>
      </c>
      <c r="BN515" s="687">
        <f>'8. ГД Уренгой'!CQ66+'8. ГД Уренгой'!CQ56+'8. ГД Уренгой'!CQ33</f>
        <v>253.7</v>
      </c>
      <c r="BO515" s="687">
        <f>'8. ГД Уренгой'!CS66+'8. ГД Уренгой'!CS56+'8. ГД Уренгой'!CS33</f>
        <v>0</v>
      </c>
      <c r="BP515" s="687">
        <f t="shared" si="1021"/>
        <v>-253.7</v>
      </c>
      <c r="BQ515" s="688">
        <f t="shared" si="1022"/>
        <v>0</v>
      </c>
      <c r="BR515" s="687">
        <f>'8. ГД Уренгой'!CW66+'8. ГД Уренгой'!CW56+'8. ГД Уренгой'!CW33</f>
        <v>243</v>
      </c>
      <c r="BS515" s="687">
        <f>'8. ГД Уренгой'!CY66+'8. ГД Уренгой'!CY56+'8. ГД Уренгой'!CY33</f>
        <v>0</v>
      </c>
      <c r="BT515" s="687">
        <f t="shared" si="1023"/>
        <v>-243</v>
      </c>
      <c r="BU515" s="688">
        <f t="shared" si="1024"/>
        <v>0</v>
      </c>
      <c r="BV515" s="687">
        <f>'8. ГД Уренгой'!DC66+'8. ГД Уренгой'!DC56+'8. ГД Уренгой'!DC33</f>
        <v>248.29999999999998</v>
      </c>
      <c r="BW515" s="687">
        <f>'8. ГД Уренгой'!DE66+'8. ГД Уренгой'!DE56+'8. ГД Уренгой'!DE33</f>
        <v>0</v>
      </c>
      <c r="BX515" s="687">
        <f t="shared" si="1025"/>
        <v>-248.29999999999998</v>
      </c>
      <c r="BY515" s="688">
        <f t="shared" si="1026"/>
        <v>0</v>
      </c>
    </row>
    <row r="516" spans="3:77" ht="20.100000000000001" customHeight="1">
      <c r="C516" s="424" t="s">
        <v>117</v>
      </c>
      <c r="D516" s="528"/>
      <c r="E516" s="528"/>
      <c r="F516" s="529"/>
      <c r="G516" s="530" t="s">
        <v>565</v>
      </c>
      <c r="H516" s="530"/>
      <c r="I516" s="446" t="s">
        <v>169</v>
      </c>
      <c r="J516" s="687">
        <f t="shared" si="983"/>
        <v>44.999999999999993</v>
      </c>
      <c r="K516" s="687">
        <f t="shared" si="984"/>
        <v>0</v>
      </c>
      <c r="L516" s="687">
        <f t="shared" si="985"/>
        <v>-44.999999999999993</v>
      </c>
      <c r="M516" s="688">
        <f t="shared" si="986"/>
        <v>0</v>
      </c>
      <c r="N516" s="687">
        <f t="shared" si="987"/>
        <v>11.799999999999999</v>
      </c>
      <c r="O516" s="687">
        <f t="shared" si="988"/>
        <v>0</v>
      </c>
      <c r="P516" s="687">
        <f t="shared" si="989"/>
        <v>-11.799999999999999</v>
      </c>
      <c r="Q516" s="688">
        <f t="shared" si="990"/>
        <v>0</v>
      </c>
      <c r="R516" s="687">
        <f>'9. ГД Краснодар'!W48+'9. ГД Краснодар'!W45</f>
        <v>4</v>
      </c>
      <c r="S516" s="687">
        <f>'9. ГД Краснодар'!Y48+'9. ГД Краснодар'!Y45</f>
        <v>0</v>
      </c>
      <c r="T516" s="687">
        <f t="shared" si="991"/>
        <v>-4</v>
      </c>
      <c r="U516" s="688">
        <f t="shared" si="992"/>
        <v>0</v>
      </c>
      <c r="V516" s="687">
        <f>'9. ГД Краснодар'!AC48+'9. ГД Краснодар'!AC45</f>
        <v>3.6</v>
      </c>
      <c r="W516" s="687">
        <f>'9. ГД Краснодар'!AE48+'9. ГД Краснодар'!AE45</f>
        <v>0</v>
      </c>
      <c r="X516" s="687">
        <f t="shared" si="993"/>
        <v>-3.6</v>
      </c>
      <c r="Y516" s="688">
        <f t="shared" si="994"/>
        <v>0</v>
      </c>
      <c r="Z516" s="687">
        <f>'9. ГД Краснодар'!AI48+'9. ГД Краснодар'!AI45</f>
        <v>4.1999999999999993</v>
      </c>
      <c r="AA516" s="687">
        <f>'9. ГД Краснодар'!AK48+'9. ГД Краснодар'!AK45</f>
        <v>0</v>
      </c>
      <c r="AB516" s="687">
        <f t="shared" si="995"/>
        <v>-4.1999999999999993</v>
      </c>
      <c r="AC516" s="688">
        <f t="shared" si="996"/>
        <v>0</v>
      </c>
      <c r="AD516" s="687">
        <f t="shared" si="997"/>
        <v>11.6</v>
      </c>
      <c r="AE516" s="687">
        <f t="shared" si="998"/>
        <v>0</v>
      </c>
      <c r="AF516" s="687">
        <f t="shared" si="999"/>
        <v>-11.6</v>
      </c>
      <c r="AG516" s="688">
        <f t="shared" si="1000"/>
        <v>0</v>
      </c>
      <c r="AH516" s="687">
        <f>'9. ГД Краснодар'!AU48+'9. ГД Краснодар'!AU45</f>
        <v>3.8</v>
      </c>
      <c r="AI516" s="687">
        <f>'9. ГД Краснодар'!AW48+'9. ГД Краснодар'!AW45</f>
        <v>0</v>
      </c>
      <c r="AJ516" s="687">
        <f t="shared" si="1001"/>
        <v>-3.8</v>
      </c>
      <c r="AK516" s="688">
        <f t="shared" si="1002"/>
        <v>0</v>
      </c>
      <c r="AL516" s="687">
        <f>'9. ГД Краснодар'!BA48+'9. ГД Краснодар'!BA45</f>
        <v>3.9</v>
      </c>
      <c r="AM516" s="687">
        <f>'9. ГД Краснодар'!BC48+'9. ГД Краснодар'!BC45</f>
        <v>0</v>
      </c>
      <c r="AN516" s="687">
        <f t="shared" si="1003"/>
        <v>-3.9</v>
      </c>
      <c r="AO516" s="688">
        <f t="shared" si="1004"/>
        <v>0</v>
      </c>
      <c r="AP516" s="687">
        <f>'9. ГД Краснодар'!BG48+'9. ГД Краснодар'!BG45</f>
        <v>3.9</v>
      </c>
      <c r="AQ516" s="687">
        <f>'9. ГД Краснодар'!BI48+'9. ГД Краснодар'!BI45</f>
        <v>0</v>
      </c>
      <c r="AR516" s="687">
        <f t="shared" si="1005"/>
        <v>-3.9</v>
      </c>
      <c r="AS516" s="688">
        <f t="shared" si="1006"/>
        <v>0</v>
      </c>
      <c r="AT516" s="687">
        <f t="shared" si="1007"/>
        <v>10.7</v>
      </c>
      <c r="AU516" s="687">
        <f t="shared" si="1008"/>
        <v>0</v>
      </c>
      <c r="AV516" s="687">
        <f t="shared" si="1009"/>
        <v>-10.7</v>
      </c>
      <c r="AW516" s="688">
        <f t="shared" si="1010"/>
        <v>0</v>
      </c>
      <c r="AX516" s="687">
        <f>'9. ГД Краснодар'!BS48+'9. ГД Краснодар'!BS45</f>
        <v>3.8</v>
      </c>
      <c r="AY516" s="687">
        <f>'9. ГД Краснодар'!BU48+'9. ГД Краснодар'!BU45</f>
        <v>0</v>
      </c>
      <c r="AZ516" s="687">
        <f t="shared" si="1011"/>
        <v>-3.8</v>
      </c>
      <c r="BA516" s="688">
        <f t="shared" si="1012"/>
        <v>0</v>
      </c>
      <c r="BB516" s="687">
        <f>'9. ГД Краснодар'!BY48+'9. ГД Краснодар'!BY45</f>
        <v>3.2</v>
      </c>
      <c r="BC516" s="687">
        <f>'9. ГД Краснодар'!CA48+'9. ГД Краснодар'!CA45</f>
        <v>0</v>
      </c>
      <c r="BD516" s="687">
        <f t="shared" si="1013"/>
        <v>-3.2</v>
      </c>
      <c r="BE516" s="688">
        <f t="shared" si="1014"/>
        <v>0</v>
      </c>
      <c r="BF516" s="687">
        <f>'9. ГД Краснодар'!CE48+'9. ГД Краснодар'!CE45</f>
        <v>3.7</v>
      </c>
      <c r="BG516" s="687">
        <f>'9. ГД Краснодар'!CG48+'9. ГД Краснодар'!CG45</f>
        <v>0</v>
      </c>
      <c r="BH516" s="687">
        <f t="shared" si="1015"/>
        <v>-3.7</v>
      </c>
      <c r="BI516" s="688">
        <f t="shared" si="1016"/>
        <v>0</v>
      </c>
      <c r="BJ516" s="687">
        <f t="shared" si="1017"/>
        <v>10.9</v>
      </c>
      <c r="BK516" s="687">
        <f t="shared" si="1018"/>
        <v>0</v>
      </c>
      <c r="BL516" s="687">
        <f t="shared" si="1019"/>
        <v>-10.9</v>
      </c>
      <c r="BM516" s="688">
        <f t="shared" si="1020"/>
        <v>0</v>
      </c>
      <c r="BN516" s="687">
        <f>'9. ГД Краснодар'!CQ48+'9. ГД Краснодар'!CQ45</f>
        <v>3.7</v>
      </c>
      <c r="BO516" s="687">
        <f>'9. ГД Краснодар'!CS48+'9. ГД Краснодар'!CS45</f>
        <v>0</v>
      </c>
      <c r="BP516" s="687">
        <f t="shared" si="1021"/>
        <v>-3.7</v>
      </c>
      <c r="BQ516" s="688">
        <f t="shared" si="1022"/>
        <v>0</v>
      </c>
      <c r="BR516" s="687">
        <f>'9. ГД Краснодар'!CW48+'9. ГД Краснодар'!CW45</f>
        <v>3.5</v>
      </c>
      <c r="BS516" s="687">
        <f>'9. ГД Краснодар'!CY48+'9. ГД Краснодар'!CY45</f>
        <v>0</v>
      </c>
      <c r="BT516" s="687">
        <f t="shared" si="1023"/>
        <v>-3.5</v>
      </c>
      <c r="BU516" s="688">
        <f t="shared" si="1024"/>
        <v>0</v>
      </c>
      <c r="BV516" s="687">
        <f>'9. ГД Краснодар'!DC48+'9. ГД Краснодар'!DC45</f>
        <v>3.7</v>
      </c>
      <c r="BW516" s="687">
        <f>'9. ГД Краснодар'!DE48+'9. ГД Краснодар'!DE45</f>
        <v>0</v>
      </c>
      <c r="BX516" s="687">
        <f t="shared" si="1025"/>
        <v>-3.7</v>
      </c>
      <c r="BY516" s="688">
        <f t="shared" si="1026"/>
        <v>0</v>
      </c>
    </row>
    <row r="517" spans="3:77" ht="20.100000000000001" customHeight="1">
      <c r="C517" s="430" t="s">
        <v>566</v>
      </c>
      <c r="D517" s="528"/>
      <c r="E517" s="528"/>
      <c r="F517" s="529"/>
      <c r="G517" s="530" t="s">
        <v>567</v>
      </c>
      <c r="H517" s="530"/>
      <c r="I517" s="694" t="s">
        <v>169</v>
      </c>
      <c r="J517" s="687">
        <f t="shared" si="983"/>
        <v>44.599999999999994</v>
      </c>
      <c r="K517" s="687">
        <f t="shared" si="984"/>
        <v>0</v>
      </c>
      <c r="L517" s="687">
        <f t="shared" si="985"/>
        <v>-44.599999999999994</v>
      </c>
      <c r="M517" s="688">
        <f t="shared" si="986"/>
        <v>0</v>
      </c>
      <c r="N517" s="687">
        <f t="shared" si="987"/>
        <v>11.7</v>
      </c>
      <c r="O517" s="687">
        <f t="shared" si="988"/>
        <v>0</v>
      </c>
      <c r="P517" s="687">
        <f t="shared" si="989"/>
        <v>-11.7</v>
      </c>
      <c r="Q517" s="688">
        <f t="shared" si="990"/>
        <v>0</v>
      </c>
      <c r="R517" s="687">
        <f>'9. ГД Краснодар'!W48</f>
        <v>4</v>
      </c>
      <c r="S517" s="687">
        <f>'9. ГД Краснодар'!Y48</f>
        <v>0</v>
      </c>
      <c r="T517" s="687">
        <f t="shared" si="991"/>
        <v>-4</v>
      </c>
      <c r="U517" s="688">
        <f t="shared" si="992"/>
        <v>0</v>
      </c>
      <c r="V517" s="687">
        <f>'9. ГД Краснодар'!AC48</f>
        <v>3.6</v>
      </c>
      <c r="W517" s="687">
        <f>'9. ГД Краснодар'!AE48</f>
        <v>0</v>
      </c>
      <c r="X517" s="687">
        <f t="shared" si="993"/>
        <v>-3.6</v>
      </c>
      <c r="Y517" s="688">
        <f t="shared" si="994"/>
        <v>0</v>
      </c>
      <c r="Z517" s="687">
        <f>'9. ГД Краснодар'!AI48</f>
        <v>4.0999999999999996</v>
      </c>
      <c r="AA517" s="687">
        <f>'9. ГД Краснодар'!AK48</f>
        <v>0</v>
      </c>
      <c r="AB517" s="687">
        <f t="shared" si="995"/>
        <v>-4.0999999999999996</v>
      </c>
      <c r="AC517" s="688">
        <f t="shared" si="996"/>
        <v>0</v>
      </c>
      <c r="AD517" s="687">
        <f t="shared" si="997"/>
        <v>11.5</v>
      </c>
      <c r="AE517" s="687">
        <f t="shared" si="998"/>
        <v>0</v>
      </c>
      <c r="AF517" s="687">
        <f t="shared" si="999"/>
        <v>-11.5</v>
      </c>
      <c r="AG517" s="688">
        <f t="shared" si="1000"/>
        <v>0</v>
      </c>
      <c r="AH517" s="687">
        <f>'9. ГД Краснодар'!AU48</f>
        <v>3.8</v>
      </c>
      <c r="AI517" s="687">
        <f>'9. ГД Краснодар'!AW48</f>
        <v>0</v>
      </c>
      <c r="AJ517" s="687">
        <f t="shared" si="1001"/>
        <v>-3.8</v>
      </c>
      <c r="AK517" s="688">
        <f t="shared" si="1002"/>
        <v>0</v>
      </c>
      <c r="AL517" s="687">
        <f>'9. ГД Краснодар'!BA48</f>
        <v>3.9</v>
      </c>
      <c r="AM517" s="687">
        <f>'9. ГД Краснодар'!BC48</f>
        <v>0</v>
      </c>
      <c r="AN517" s="687">
        <f t="shared" si="1003"/>
        <v>-3.9</v>
      </c>
      <c r="AO517" s="688">
        <f t="shared" si="1004"/>
        <v>0</v>
      </c>
      <c r="AP517" s="687">
        <f>'9. ГД Краснодар'!BG48</f>
        <v>3.8</v>
      </c>
      <c r="AQ517" s="687">
        <f>'9. ГД Краснодар'!BI48</f>
        <v>0</v>
      </c>
      <c r="AR517" s="687">
        <f t="shared" si="1005"/>
        <v>-3.8</v>
      </c>
      <c r="AS517" s="688">
        <f t="shared" si="1006"/>
        <v>0</v>
      </c>
      <c r="AT517" s="687">
        <f t="shared" si="1007"/>
        <v>10.6</v>
      </c>
      <c r="AU517" s="687">
        <f t="shared" si="1008"/>
        <v>0</v>
      </c>
      <c r="AV517" s="687">
        <f t="shared" si="1009"/>
        <v>-10.6</v>
      </c>
      <c r="AW517" s="688">
        <f t="shared" si="1010"/>
        <v>0</v>
      </c>
      <c r="AX517" s="687">
        <f>'9. ГД Краснодар'!BS48</f>
        <v>3.8</v>
      </c>
      <c r="AY517" s="687">
        <f>'9. ГД Краснодар'!BU48</f>
        <v>0</v>
      </c>
      <c r="AZ517" s="687">
        <f t="shared" si="1011"/>
        <v>-3.8</v>
      </c>
      <c r="BA517" s="688">
        <f t="shared" si="1012"/>
        <v>0</v>
      </c>
      <c r="BB517" s="687">
        <f>'9. ГД Краснодар'!BY48</f>
        <v>3.2</v>
      </c>
      <c r="BC517" s="687">
        <f>'9. ГД Краснодар'!CA48</f>
        <v>0</v>
      </c>
      <c r="BD517" s="687">
        <f t="shared" si="1013"/>
        <v>-3.2</v>
      </c>
      <c r="BE517" s="688">
        <f t="shared" si="1014"/>
        <v>0</v>
      </c>
      <c r="BF517" s="687">
        <f>'9. ГД Краснодар'!CE48</f>
        <v>3.6</v>
      </c>
      <c r="BG517" s="687">
        <f>'9. ГД Краснодар'!CG48</f>
        <v>0</v>
      </c>
      <c r="BH517" s="687">
        <f t="shared" si="1015"/>
        <v>-3.6</v>
      </c>
      <c r="BI517" s="688">
        <f t="shared" si="1016"/>
        <v>0</v>
      </c>
      <c r="BJ517" s="687">
        <f t="shared" si="1017"/>
        <v>10.8</v>
      </c>
      <c r="BK517" s="687">
        <f t="shared" si="1018"/>
        <v>0</v>
      </c>
      <c r="BL517" s="687">
        <f t="shared" si="1019"/>
        <v>-10.8</v>
      </c>
      <c r="BM517" s="688">
        <f t="shared" si="1020"/>
        <v>0</v>
      </c>
      <c r="BN517" s="687">
        <f>'9. ГД Краснодар'!CQ48</f>
        <v>3.7</v>
      </c>
      <c r="BO517" s="687">
        <f>'9. ГД Краснодар'!CS48</f>
        <v>0</v>
      </c>
      <c r="BP517" s="687">
        <f t="shared" si="1021"/>
        <v>-3.7</v>
      </c>
      <c r="BQ517" s="688">
        <f t="shared" si="1022"/>
        <v>0</v>
      </c>
      <c r="BR517" s="687">
        <f>'9. ГД Краснодар'!CW48</f>
        <v>3.5</v>
      </c>
      <c r="BS517" s="687">
        <f>'9. ГД Краснодар'!CY48</f>
        <v>0</v>
      </c>
      <c r="BT517" s="687">
        <f t="shared" si="1023"/>
        <v>-3.5</v>
      </c>
      <c r="BU517" s="688">
        <f t="shared" si="1024"/>
        <v>0</v>
      </c>
      <c r="BV517" s="687">
        <f>'9. ГД Краснодар'!DC48</f>
        <v>3.6</v>
      </c>
      <c r="BW517" s="687">
        <f>'9. ГД Краснодар'!DE48</f>
        <v>0</v>
      </c>
      <c r="BX517" s="687">
        <f t="shared" si="1025"/>
        <v>-3.6</v>
      </c>
      <c r="BY517" s="688">
        <f t="shared" si="1026"/>
        <v>0</v>
      </c>
    </row>
    <row r="518" spans="3:77" ht="20.100000000000001" customHeight="1">
      <c r="C518" s="430" t="s">
        <v>612</v>
      </c>
      <c r="D518" s="528"/>
      <c r="E518" s="528"/>
      <c r="F518" s="529"/>
      <c r="G518" s="530" t="s">
        <v>613</v>
      </c>
      <c r="H518" s="530"/>
      <c r="I518" s="694" t="s">
        <v>169</v>
      </c>
      <c r="J518" s="687">
        <f t="shared" si="983"/>
        <v>0.4</v>
      </c>
      <c r="K518" s="687">
        <f t="shared" si="984"/>
        <v>0</v>
      </c>
      <c r="L518" s="687">
        <f t="shared" si="985"/>
        <v>-0.4</v>
      </c>
      <c r="M518" s="688">
        <f t="shared" si="986"/>
        <v>0</v>
      </c>
      <c r="N518" s="687">
        <f t="shared" si="987"/>
        <v>0.1</v>
      </c>
      <c r="O518" s="687">
        <f t="shared" si="988"/>
        <v>0</v>
      </c>
      <c r="P518" s="687">
        <f t="shared" si="989"/>
        <v>-0.1</v>
      </c>
      <c r="Q518" s="688">
        <f t="shared" si="990"/>
        <v>0</v>
      </c>
      <c r="R518" s="687">
        <f>'9. ГД Краснодар'!W45</f>
        <v>0</v>
      </c>
      <c r="S518" s="687">
        <f>'9. ГД Краснодар'!Y45</f>
        <v>0</v>
      </c>
      <c r="T518" s="687">
        <f t="shared" si="991"/>
        <v>0</v>
      </c>
      <c r="U518" s="688" t="str">
        <f t="shared" si="992"/>
        <v>-</v>
      </c>
      <c r="V518" s="687">
        <f>'9. ГД Краснодар'!AC45</f>
        <v>0</v>
      </c>
      <c r="W518" s="687">
        <f>'9. ГД Краснодар'!AE45</f>
        <v>0</v>
      </c>
      <c r="X518" s="687">
        <f t="shared" si="993"/>
        <v>0</v>
      </c>
      <c r="Y518" s="688" t="str">
        <f t="shared" si="994"/>
        <v>-</v>
      </c>
      <c r="Z518" s="687">
        <f>'9. ГД Краснодар'!AI45</f>
        <v>0.1</v>
      </c>
      <c r="AA518" s="687">
        <f>'9. ГД Краснодар'!AK45</f>
        <v>0</v>
      </c>
      <c r="AB518" s="687">
        <f t="shared" si="995"/>
        <v>-0.1</v>
      </c>
      <c r="AC518" s="688">
        <f t="shared" si="996"/>
        <v>0</v>
      </c>
      <c r="AD518" s="687">
        <f t="shared" si="997"/>
        <v>0.1</v>
      </c>
      <c r="AE518" s="687">
        <f t="shared" si="998"/>
        <v>0</v>
      </c>
      <c r="AF518" s="687">
        <f t="shared" si="999"/>
        <v>-0.1</v>
      </c>
      <c r="AG518" s="688">
        <f t="shared" si="1000"/>
        <v>0</v>
      </c>
      <c r="AH518" s="687">
        <f>'9. ГД Краснодар'!AU45</f>
        <v>0</v>
      </c>
      <c r="AI518" s="687">
        <f>'9. ГД Краснодар'!AW45</f>
        <v>0</v>
      </c>
      <c r="AJ518" s="687">
        <f t="shared" si="1001"/>
        <v>0</v>
      </c>
      <c r="AK518" s="688" t="str">
        <f t="shared" si="1002"/>
        <v>-</v>
      </c>
      <c r="AL518" s="687">
        <f>'9. ГД Краснодар'!BA45</f>
        <v>0</v>
      </c>
      <c r="AM518" s="687">
        <f>'9. ГД Краснодар'!BC45</f>
        <v>0</v>
      </c>
      <c r="AN518" s="687">
        <f t="shared" si="1003"/>
        <v>0</v>
      </c>
      <c r="AO518" s="688" t="str">
        <f t="shared" si="1004"/>
        <v>-</v>
      </c>
      <c r="AP518" s="687">
        <f>'9. ГД Краснодар'!BG45</f>
        <v>0.1</v>
      </c>
      <c r="AQ518" s="687">
        <f>'9. ГД Краснодар'!BI45</f>
        <v>0</v>
      </c>
      <c r="AR518" s="687">
        <f t="shared" si="1005"/>
        <v>-0.1</v>
      </c>
      <c r="AS518" s="688">
        <f t="shared" si="1006"/>
        <v>0</v>
      </c>
      <c r="AT518" s="687">
        <f t="shared" si="1007"/>
        <v>0.1</v>
      </c>
      <c r="AU518" s="687">
        <f t="shared" si="1008"/>
        <v>0</v>
      </c>
      <c r="AV518" s="687">
        <f t="shared" si="1009"/>
        <v>-0.1</v>
      </c>
      <c r="AW518" s="688">
        <f t="shared" si="1010"/>
        <v>0</v>
      </c>
      <c r="AX518" s="687">
        <f>'9. ГД Краснодар'!BS45</f>
        <v>0</v>
      </c>
      <c r="AY518" s="687">
        <f>'9. ГД Краснодар'!BU45</f>
        <v>0</v>
      </c>
      <c r="AZ518" s="687">
        <f t="shared" si="1011"/>
        <v>0</v>
      </c>
      <c r="BA518" s="688" t="str">
        <f t="shared" si="1012"/>
        <v>-</v>
      </c>
      <c r="BB518" s="687">
        <f>'9. ГД Краснодар'!BY45</f>
        <v>0</v>
      </c>
      <c r="BC518" s="687">
        <f>'9. ГД Краснодар'!CA45</f>
        <v>0</v>
      </c>
      <c r="BD518" s="687">
        <f t="shared" si="1013"/>
        <v>0</v>
      </c>
      <c r="BE518" s="688" t="str">
        <f t="shared" si="1014"/>
        <v>-</v>
      </c>
      <c r="BF518" s="687">
        <f>'9. ГД Краснодар'!CE45</f>
        <v>0.1</v>
      </c>
      <c r="BG518" s="687">
        <f>'9. ГД Краснодар'!CG45</f>
        <v>0</v>
      </c>
      <c r="BH518" s="687">
        <f t="shared" si="1015"/>
        <v>-0.1</v>
      </c>
      <c r="BI518" s="688">
        <f t="shared" si="1016"/>
        <v>0</v>
      </c>
      <c r="BJ518" s="687">
        <f t="shared" si="1017"/>
        <v>0.1</v>
      </c>
      <c r="BK518" s="687">
        <f t="shared" si="1018"/>
        <v>0</v>
      </c>
      <c r="BL518" s="687">
        <f t="shared" si="1019"/>
        <v>-0.1</v>
      </c>
      <c r="BM518" s="688">
        <f t="shared" si="1020"/>
        <v>0</v>
      </c>
      <c r="BN518" s="687">
        <f>'9. ГД Краснодар'!CQ45</f>
        <v>0</v>
      </c>
      <c r="BO518" s="687">
        <f>'9. ГД Краснодар'!CS45</f>
        <v>0</v>
      </c>
      <c r="BP518" s="687">
        <f t="shared" si="1021"/>
        <v>0</v>
      </c>
      <c r="BQ518" s="688" t="str">
        <f t="shared" si="1022"/>
        <v>-</v>
      </c>
      <c r="BR518" s="687">
        <f>'9. ГД Краснодар'!CW45</f>
        <v>0</v>
      </c>
      <c r="BS518" s="687">
        <f>'9. ГД Краснодар'!CY45</f>
        <v>0</v>
      </c>
      <c r="BT518" s="687">
        <f t="shared" si="1023"/>
        <v>0</v>
      </c>
      <c r="BU518" s="688" t="str">
        <f t="shared" si="1024"/>
        <v>-</v>
      </c>
      <c r="BV518" s="687">
        <f>'9. ГД Краснодар'!DC45</f>
        <v>0.1</v>
      </c>
      <c r="BW518" s="687">
        <f>'9. ГД Краснодар'!DE45</f>
        <v>0</v>
      </c>
      <c r="BX518" s="687">
        <f t="shared" si="1025"/>
        <v>-0.1</v>
      </c>
      <c r="BY518" s="688">
        <f t="shared" si="1026"/>
        <v>0</v>
      </c>
    </row>
    <row r="519" spans="3:77" ht="20.100000000000001" customHeight="1">
      <c r="C519" s="424" t="s">
        <v>180</v>
      </c>
      <c r="D519" s="528"/>
      <c r="E519" s="528"/>
      <c r="F519" s="529"/>
      <c r="G519" s="530" t="s">
        <v>568</v>
      </c>
      <c r="H519" s="530"/>
      <c r="I519" s="446" t="s">
        <v>169</v>
      </c>
      <c r="J519" s="687">
        <f t="shared" si="983"/>
        <v>45.31</v>
      </c>
      <c r="K519" s="687">
        <f t="shared" si="984"/>
        <v>0</v>
      </c>
      <c r="L519" s="687">
        <f t="shared" si="985"/>
        <v>-45.31</v>
      </c>
      <c r="M519" s="688">
        <f t="shared" si="986"/>
        <v>0</v>
      </c>
      <c r="N519" s="687">
        <f t="shared" si="987"/>
        <v>14.64</v>
      </c>
      <c r="O519" s="687">
        <f t="shared" si="988"/>
        <v>0</v>
      </c>
      <c r="P519" s="687">
        <f t="shared" si="989"/>
        <v>-14.64</v>
      </c>
      <c r="Q519" s="688">
        <f t="shared" si="990"/>
        <v>0</v>
      </c>
      <c r="R519" s="687">
        <f>'7. ГД Ямбург'!W44+'7. ГД Ямбург'!W26+'7. ГД Ямбург'!W24</f>
        <v>5.05</v>
      </c>
      <c r="S519" s="687">
        <f>'7. ГД Ямбург'!Y44+'7. ГД Ямбург'!Y26+'7. ГД Ямбург'!Y24</f>
        <v>0</v>
      </c>
      <c r="T519" s="687">
        <f t="shared" si="991"/>
        <v>-5.05</v>
      </c>
      <c r="U519" s="688">
        <f t="shared" si="992"/>
        <v>0</v>
      </c>
      <c r="V519" s="687">
        <f>'7. ГД Ямбург'!AC44+'7. ГД Ямбург'!AC26+'7. ГД Ямбург'!AC24</f>
        <v>4.54</v>
      </c>
      <c r="W519" s="687">
        <f>'7. ГД Ямбург'!AE44+'7. ГД Ямбург'!AE26+'7. ГД Ямбург'!AE24</f>
        <v>0</v>
      </c>
      <c r="X519" s="687">
        <f t="shared" si="993"/>
        <v>-4.54</v>
      </c>
      <c r="Y519" s="688">
        <f t="shared" si="994"/>
        <v>0</v>
      </c>
      <c r="Z519" s="687">
        <f>'7. ГД Ямбург'!AI44+'7. ГД Ямбург'!AI26+'7. ГД Ямбург'!AI24</f>
        <v>5.05</v>
      </c>
      <c r="AA519" s="687">
        <f>'7. ГД Ямбург'!AK44+'7. ГД Ямбург'!AK26+'7. ГД Ямбург'!AK24</f>
        <v>0</v>
      </c>
      <c r="AB519" s="687">
        <f t="shared" si="995"/>
        <v>-5.05</v>
      </c>
      <c r="AC519" s="688">
        <f t="shared" si="996"/>
        <v>0</v>
      </c>
      <c r="AD519" s="687">
        <f t="shared" si="997"/>
        <v>13.940000000000001</v>
      </c>
      <c r="AE519" s="687">
        <f t="shared" si="998"/>
        <v>0</v>
      </c>
      <c r="AF519" s="687">
        <f t="shared" si="999"/>
        <v>-13.940000000000001</v>
      </c>
      <c r="AG519" s="688">
        <f t="shared" si="1000"/>
        <v>0</v>
      </c>
      <c r="AH519" s="687">
        <f>'7. ГД Ямбург'!AU44+'7. ГД Ямбург'!AU26+'7. ГД Ямбург'!AU24</f>
        <v>4.78</v>
      </c>
      <c r="AI519" s="687">
        <f>'7. ГД Ямбург'!AW44+'7. ГД Ямбург'!AW26+'7. ГД Ямбург'!AW24</f>
        <v>0</v>
      </c>
      <c r="AJ519" s="687">
        <f t="shared" si="1001"/>
        <v>-4.78</v>
      </c>
      <c r="AK519" s="688">
        <f t="shared" si="1002"/>
        <v>0</v>
      </c>
      <c r="AL519" s="687">
        <f>'7. ГД Ямбург'!BA44+'7. ГД Ямбург'!BA26+'7. ГД Ямбург'!BA24</f>
        <v>4.87</v>
      </c>
      <c r="AM519" s="687">
        <f>'7. ГД Ямбург'!BC44+'7. ГД Ямбург'!BC26+'7. ГД Ямбург'!BC24</f>
        <v>0</v>
      </c>
      <c r="AN519" s="687">
        <f t="shared" si="1003"/>
        <v>-4.87</v>
      </c>
      <c r="AO519" s="688">
        <f t="shared" si="1004"/>
        <v>0</v>
      </c>
      <c r="AP519" s="687">
        <f>'7. ГД Ямбург'!BG44+'7. ГД Ямбург'!BG26+'7. ГД Ямбург'!BG24</f>
        <v>4.29</v>
      </c>
      <c r="AQ519" s="687">
        <f>'7. ГД Ямбург'!BI44+'7. ГД Ямбург'!BI26+'7. ГД Ямбург'!BI24</f>
        <v>0</v>
      </c>
      <c r="AR519" s="687">
        <f t="shared" si="1005"/>
        <v>-4.29</v>
      </c>
      <c r="AS519" s="688">
        <f t="shared" si="1006"/>
        <v>0</v>
      </c>
      <c r="AT519" s="687">
        <f t="shared" si="1007"/>
        <v>2.5599999999999996</v>
      </c>
      <c r="AU519" s="687">
        <f t="shared" si="1008"/>
        <v>0</v>
      </c>
      <c r="AV519" s="687">
        <f t="shared" si="1009"/>
        <v>-2.5599999999999996</v>
      </c>
      <c r="AW519" s="688">
        <f t="shared" si="1010"/>
        <v>0</v>
      </c>
      <c r="AX519" s="687">
        <f>'7. ГД Ямбург'!BS44+'7. ГД Ямбург'!BS26+'7. ГД Ямбург'!BS24</f>
        <v>1.65</v>
      </c>
      <c r="AY519" s="687">
        <f>'7. ГД Ямбург'!BU44+'7. ГД Ямбург'!BU26+'7. ГД Ямбург'!BU24</f>
        <v>0</v>
      </c>
      <c r="AZ519" s="687">
        <f t="shared" si="1011"/>
        <v>-1.65</v>
      </c>
      <c r="BA519" s="688">
        <f t="shared" si="1012"/>
        <v>0</v>
      </c>
      <c r="BB519" s="687">
        <f>'7. ГД Ямбург'!BY44+'7. ГД Ямбург'!BY26+'7. ГД Ямбург'!BY24</f>
        <v>0.42</v>
      </c>
      <c r="BC519" s="687">
        <f>'7. ГД Ямбург'!CA44+'7. ГД Ямбург'!CA26+'7. ГД Ямбург'!CA24</f>
        <v>0</v>
      </c>
      <c r="BD519" s="687">
        <f t="shared" si="1013"/>
        <v>-0.42</v>
      </c>
      <c r="BE519" s="688">
        <f t="shared" si="1014"/>
        <v>0</v>
      </c>
      <c r="BF519" s="687">
        <f>'7. ГД Ямбург'!CE44+'7. ГД Ямбург'!CE26+'7. ГД Ямбург'!CE24</f>
        <v>0.49</v>
      </c>
      <c r="BG519" s="687">
        <f>'7. ГД Ямбург'!CG44+'7. ГД Ямбург'!CG26+'7. ГД Ямбург'!CG24</f>
        <v>0</v>
      </c>
      <c r="BH519" s="687">
        <f t="shared" si="1015"/>
        <v>-0.49</v>
      </c>
      <c r="BI519" s="688">
        <f t="shared" si="1016"/>
        <v>0</v>
      </c>
      <c r="BJ519" s="687">
        <f t="shared" si="1017"/>
        <v>14.170000000000002</v>
      </c>
      <c r="BK519" s="687">
        <f t="shared" si="1018"/>
        <v>0</v>
      </c>
      <c r="BL519" s="687">
        <f t="shared" si="1019"/>
        <v>-14.170000000000002</v>
      </c>
      <c r="BM519" s="688">
        <f t="shared" si="1020"/>
        <v>0</v>
      </c>
      <c r="BN519" s="687">
        <f>'7. ГД Ямбург'!CQ44+'7. ГД Ямбург'!CQ26+'7. ГД Ямбург'!CQ24</f>
        <v>4.78</v>
      </c>
      <c r="BO519" s="687">
        <f>'7. ГД Ямбург'!CS44+'7. ГД Ямбург'!CS26+'7. ГД Ямбург'!CS24</f>
        <v>0</v>
      </c>
      <c r="BP519" s="687">
        <f t="shared" si="1021"/>
        <v>-4.78</v>
      </c>
      <c r="BQ519" s="688">
        <f t="shared" si="1022"/>
        <v>0</v>
      </c>
      <c r="BR519" s="687">
        <f>'7. ГД Ямбург'!CW44+'7. ГД Ямбург'!CW26+'7. ГД Ямбург'!CW24</f>
        <v>4.6100000000000003</v>
      </c>
      <c r="BS519" s="687">
        <f>'7. ГД Ямбург'!CY44+'7. ГД Ямбург'!CY26+'7. ГД Ямбург'!CY24</f>
        <v>0</v>
      </c>
      <c r="BT519" s="687">
        <f t="shared" si="1023"/>
        <v>-4.6100000000000003</v>
      </c>
      <c r="BU519" s="688">
        <f t="shared" si="1024"/>
        <v>0</v>
      </c>
      <c r="BV519" s="687">
        <f>'7. ГД Ямбург'!DC44+'7. ГД Ямбург'!DC26+'7. ГД Ямбург'!DC24</f>
        <v>4.78</v>
      </c>
      <c r="BW519" s="687">
        <f>'7. ГД Ямбург'!DE44+'7. ГД Ямбург'!DE26+'7. ГД Ямбург'!DE24</f>
        <v>0</v>
      </c>
      <c r="BX519" s="687">
        <f t="shared" si="1025"/>
        <v>-4.78</v>
      </c>
      <c r="BY519" s="688">
        <f t="shared" si="1026"/>
        <v>0</v>
      </c>
    </row>
    <row r="520" spans="3:77" ht="20.100000000000001" customHeight="1">
      <c r="C520" s="431" t="s">
        <v>614</v>
      </c>
      <c r="D520" s="528"/>
      <c r="E520" s="528"/>
      <c r="F520" s="529"/>
      <c r="G520" s="530" t="s">
        <v>615</v>
      </c>
      <c r="H520" s="530"/>
      <c r="I520" s="694" t="s">
        <v>169</v>
      </c>
      <c r="J520" s="687">
        <f t="shared" si="983"/>
        <v>45.31</v>
      </c>
      <c r="K520" s="687">
        <f t="shared" si="984"/>
        <v>0</v>
      </c>
      <c r="L520" s="687">
        <f t="shared" si="985"/>
        <v>-45.31</v>
      </c>
      <c r="M520" s="688">
        <f t="shared" si="986"/>
        <v>0</v>
      </c>
      <c r="N520" s="687">
        <f t="shared" si="987"/>
        <v>14.64</v>
      </c>
      <c r="O520" s="687">
        <f t="shared" si="988"/>
        <v>0</v>
      </c>
      <c r="P520" s="687">
        <f t="shared" si="989"/>
        <v>-14.64</v>
      </c>
      <c r="Q520" s="688">
        <f t="shared" si="990"/>
        <v>0</v>
      </c>
      <c r="R520" s="687">
        <f>'7. ГД Ямбург'!W44</f>
        <v>5.05</v>
      </c>
      <c r="S520" s="687">
        <f>'7. ГД Ямбург'!Y44</f>
        <v>0</v>
      </c>
      <c r="T520" s="687">
        <f t="shared" si="991"/>
        <v>-5.05</v>
      </c>
      <c r="U520" s="688">
        <f t="shared" si="992"/>
        <v>0</v>
      </c>
      <c r="V520" s="687">
        <f>'7. ГД Ямбург'!AC44</f>
        <v>4.54</v>
      </c>
      <c r="W520" s="687">
        <f>'7. ГД Ямбург'!AE44</f>
        <v>0</v>
      </c>
      <c r="X520" s="687">
        <f t="shared" si="993"/>
        <v>-4.54</v>
      </c>
      <c r="Y520" s="688">
        <f t="shared" si="994"/>
        <v>0</v>
      </c>
      <c r="Z520" s="687">
        <f>'7. ГД Ямбург'!AI44</f>
        <v>5.05</v>
      </c>
      <c r="AA520" s="687">
        <f>'7. ГД Ямбург'!AK44</f>
        <v>0</v>
      </c>
      <c r="AB520" s="687">
        <f t="shared" si="995"/>
        <v>-5.05</v>
      </c>
      <c r="AC520" s="688">
        <f t="shared" si="996"/>
        <v>0</v>
      </c>
      <c r="AD520" s="687">
        <f t="shared" si="997"/>
        <v>13.940000000000001</v>
      </c>
      <c r="AE520" s="687">
        <f t="shared" si="998"/>
        <v>0</v>
      </c>
      <c r="AF520" s="687">
        <f t="shared" si="999"/>
        <v>-13.940000000000001</v>
      </c>
      <c r="AG520" s="688">
        <f t="shared" si="1000"/>
        <v>0</v>
      </c>
      <c r="AH520" s="687">
        <f>'7. ГД Ямбург'!AU44</f>
        <v>4.78</v>
      </c>
      <c r="AI520" s="687">
        <f>'7. ГД Ямбург'!AW44</f>
        <v>0</v>
      </c>
      <c r="AJ520" s="687">
        <f t="shared" si="1001"/>
        <v>-4.78</v>
      </c>
      <c r="AK520" s="688">
        <f t="shared" si="1002"/>
        <v>0</v>
      </c>
      <c r="AL520" s="687">
        <f>'7. ГД Ямбург'!BA44</f>
        <v>4.87</v>
      </c>
      <c r="AM520" s="687">
        <f>'7. ГД Ямбург'!BC44</f>
        <v>0</v>
      </c>
      <c r="AN520" s="687">
        <f t="shared" si="1003"/>
        <v>-4.87</v>
      </c>
      <c r="AO520" s="688">
        <f t="shared" si="1004"/>
        <v>0</v>
      </c>
      <c r="AP520" s="687">
        <f>'7. ГД Ямбург'!BG44</f>
        <v>4.29</v>
      </c>
      <c r="AQ520" s="687">
        <f>'7. ГД Ямбург'!BI44</f>
        <v>0</v>
      </c>
      <c r="AR520" s="687">
        <f t="shared" si="1005"/>
        <v>-4.29</v>
      </c>
      <c r="AS520" s="688">
        <f t="shared" si="1006"/>
        <v>0</v>
      </c>
      <c r="AT520" s="687">
        <f t="shared" si="1007"/>
        <v>2.5599999999999996</v>
      </c>
      <c r="AU520" s="687">
        <f t="shared" si="1008"/>
        <v>0</v>
      </c>
      <c r="AV520" s="687">
        <f t="shared" si="1009"/>
        <v>-2.5599999999999996</v>
      </c>
      <c r="AW520" s="688">
        <f t="shared" si="1010"/>
        <v>0</v>
      </c>
      <c r="AX520" s="687">
        <f>'7. ГД Ямбург'!BS44</f>
        <v>1.65</v>
      </c>
      <c r="AY520" s="687">
        <f>'7. ГД Ямбург'!BU44</f>
        <v>0</v>
      </c>
      <c r="AZ520" s="687">
        <f t="shared" si="1011"/>
        <v>-1.65</v>
      </c>
      <c r="BA520" s="688">
        <f t="shared" si="1012"/>
        <v>0</v>
      </c>
      <c r="BB520" s="687">
        <f>'7. ГД Ямбург'!BY44</f>
        <v>0.42</v>
      </c>
      <c r="BC520" s="687">
        <f>'7. ГД Ямбург'!CA44</f>
        <v>0</v>
      </c>
      <c r="BD520" s="687">
        <f t="shared" si="1013"/>
        <v>-0.42</v>
      </c>
      <c r="BE520" s="688">
        <f t="shared" si="1014"/>
        <v>0</v>
      </c>
      <c r="BF520" s="687">
        <f>'7. ГД Ямбург'!CE44</f>
        <v>0.49</v>
      </c>
      <c r="BG520" s="687">
        <f>'7. ГД Ямбург'!CG44</f>
        <v>0</v>
      </c>
      <c r="BH520" s="687">
        <f t="shared" si="1015"/>
        <v>-0.49</v>
      </c>
      <c r="BI520" s="688">
        <f t="shared" si="1016"/>
        <v>0</v>
      </c>
      <c r="BJ520" s="687">
        <f t="shared" si="1017"/>
        <v>14.170000000000002</v>
      </c>
      <c r="BK520" s="687">
        <f t="shared" si="1018"/>
        <v>0</v>
      </c>
      <c r="BL520" s="687">
        <f t="shared" si="1019"/>
        <v>-14.170000000000002</v>
      </c>
      <c r="BM520" s="688">
        <f t="shared" si="1020"/>
        <v>0</v>
      </c>
      <c r="BN520" s="687">
        <f>'7. ГД Ямбург'!CQ44</f>
        <v>4.78</v>
      </c>
      <c r="BO520" s="687">
        <f>'7. ГД Ямбург'!CS44</f>
        <v>0</v>
      </c>
      <c r="BP520" s="687">
        <f t="shared" si="1021"/>
        <v>-4.78</v>
      </c>
      <c r="BQ520" s="688">
        <f t="shared" si="1022"/>
        <v>0</v>
      </c>
      <c r="BR520" s="687">
        <f>'7. ГД Ямбург'!CW44</f>
        <v>4.6100000000000003</v>
      </c>
      <c r="BS520" s="687">
        <f>'7. ГД Ямбург'!CY44</f>
        <v>0</v>
      </c>
      <c r="BT520" s="687">
        <f t="shared" si="1023"/>
        <v>-4.6100000000000003</v>
      </c>
      <c r="BU520" s="688">
        <f t="shared" si="1024"/>
        <v>0</v>
      </c>
      <c r="BV520" s="687">
        <f>'7. ГД Ямбург'!DC44</f>
        <v>4.78</v>
      </c>
      <c r="BW520" s="687">
        <f>'7. ГД Ямбург'!DE44</f>
        <v>0</v>
      </c>
      <c r="BX520" s="687">
        <f t="shared" si="1025"/>
        <v>-4.78</v>
      </c>
      <c r="BY520" s="688">
        <f t="shared" si="1026"/>
        <v>0</v>
      </c>
    </row>
    <row r="521" spans="3:77" ht="20.100000000000001" customHeight="1">
      <c r="C521" s="430" t="s">
        <v>616</v>
      </c>
      <c r="D521" s="528"/>
      <c r="E521" s="528"/>
      <c r="F521" s="529"/>
      <c r="G521" s="530" t="s">
        <v>263</v>
      </c>
      <c r="H521" s="530"/>
      <c r="I521" s="694" t="s">
        <v>169</v>
      </c>
      <c r="J521" s="687">
        <f t="shared" si="983"/>
        <v>0</v>
      </c>
      <c r="K521" s="687">
        <f t="shared" si="984"/>
        <v>0</v>
      </c>
      <c r="L521" s="687">
        <f t="shared" si="985"/>
        <v>0</v>
      </c>
      <c r="M521" s="688" t="str">
        <f t="shared" si="986"/>
        <v>-</v>
      </c>
      <c r="N521" s="687">
        <f t="shared" si="987"/>
        <v>0</v>
      </c>
      <c r="O521" s="687">
        <f t="shared" si="988"/>
        <v>0</v>
      </c>
      <c r="P521" s="687">
        <f t="shared" si="989"/>
        <v>0</v>
      </c>
      <c r="Q521" s="688" t="str">
        <f t="shared" si="990"/>
        <v>-</v>
      </c>
      <c r="R521" s="687">
        <f>'7. ГД Ямбург'!W26+'7. ГД Ямбург'!W24</f>
        <v>0</v>
      </c>
      <c r="S521" s="687">
        <f>'7. ГД Ямбург'!Y26+'7. ГД Ямбург'!Y24</f>
        <v>0</v>
      </c>
      <c r="T521" s="687">
        <f t="shared" si="991"/>
        <v>0</v>
      </c>
      <c r="U521" s="688" t="str">
        <f t="shared" si="992"/>
        <v>-</v>
      </c>
      <c r="V521" s="687">
        <f>'7. ГД Ямбург'!AC26+'7. ГД Ямбург'!AC24</f>
        <v>0</v>
      </c>
      <c r="W521" s="687">
        <f>'7. ГД Ямбург'!AE26+'7. ГД Ямбург'!AE24</f>
        <v>0</v>
      </c>
      <c r="X521" s="687">
        <f t="shared" si="993"/>
        <v>0</v>
      </c>
      <c r="Y521" s="688" t="str">
        <f t="shared" si="994"/>
        <v>-</v>
      </c>
      <c r="Z521" s="687">
        <f>'7. ГД Ямбург'!AI26+'7. ГД Ямбург'!AI24</f>
        <v>0</v>
      </c>
      <c r="AA521" s="687">
        <f>'7. ГД Ямбург'!AK26+'7. ГД Ямбург'!AK24</f>
        <v>0</v>
      </c>
      <c r="AB521" s="687">
        <f t="shared" si="995"/>
        <v>0</v>
      </c>
      <c r="AC521" s="688" t="str">
        <f t="shared" si="996"/>
        <v>-</v>
      </c>
      <c r="AD521" s="687">
        <f t="shared" si="997"/>
        <v>0</v>
      </c>
      <c r="AE521" s="687">
        <f t="shared" si="998"/>
        <v>0</v>
      </c>
      <c r="AF521" s="687">
        <f t="shared" si="999"/>
        <v>0</v>
      </c>
      <c r="AG521" s="688" t="str">
        <f t="shared" si="1000"/>
        <v>-</v>
      </c>
      <c r="AH521" s="687">
        <f>'7. ГД Ямбург'!AU26+'7. ГД Ямбург'!AU24</f>
        <v>0</v>
      </c>
      <c r="AI521" s="687">
        <f>'7. ГД Ямбург'!AW26+'7. ГД Ямбург'!AW24</f>
        <v>0</v>
      </c>
      <c r="AJ521" s="687">
        <f t="shared" si="1001"/>
        <v>0</v>
      </c>
      <c r="AK521" s="688" t="str">
        <f t="shared" si="1002"/>
        <v>-</v>
      </c>
      <c r="AL521" s="687">
        <f>'7. ГД Ямбург'!BA26+'7. ГД Ямбург'!BA24</f>
        <v>0</v>
      </c>
      <c r="AM521" s="687">
        <f>'7. ГД Ямбург'!BC26+'7. ГД Ямбург'!BC24</f>
        <v>0</v>
      </c>
      <c r="AN521" s="687">
        <f t="shared" si="1003"/>
        <v>0</v>
      </c>
      <c r="AO521" s="688" t="str">
        <f t="shared" si="1004"/>
        <v>-</v>
      </c>
      <c r="AP521" s="687">
        <f>'7. ГД Ямбург'!BG26+'7. ГД Ямбург'!BG24</f>
        <v>0</v>
      </c>
      <c r="AQ521" s="687">
        <f>'7. ГД Ямбург'!BI26+'7. ГД Ямбург'!BI24</f>
        <v>0</v>
      </c>
      <c r="AR521" s="687">
        <f t="shared" si="1005"/>
        <v>0</v>
      </c>
      <c r="AS521" s="688" t="str">
        <f t="shared" si="1006"/>
        <v>-</v>
      </c>
      <c r="AT521" s="687">
        <f t="shared" si="1007"/>
        <v>0</v>
      </c>
      <c r="AU521" s="687">
        <f t="shared" si="1008"/>
        <v>0</v>
      </c>
      <c r="AV521" s="687">
        <f t="shared" si="1009"/>
        <v>0</v>
      </c>
      <c r="AW521" s="688" t="str">
        <f t="shared" si="1010"/>
        <v>-</v>
      </c>
      <c r="AX521" s="687">
        <f>'7. ГД Ямбург'!BS26+'7. ГД Ямбург'!BS24</f>
        <v>0</v>
      </c>
      <c r="AY521" s="687">
        <f>'7. ГД Ямбург'!BU26+'7. ГД Ямбург'!BU24</f>
        <v>0</v>
      </c>
      <c r="AZ521" s="687">
        <f t="shared" si="1011"/>
        <v>0</v>
      </c>
      <c r="BA521" s="688" t="str">
        <f t="shared" si="1012"/>
        <v>-</v>
      </c>
      <c r="BB521" s="687">
        <f>'7. ГД Ямбург'!BY26+'7. ГД Ямбург'!BY24</f>
        <v>0</v>
      </c>
      <c r="BC521" s="687">
        <f>'7. ГД Ямбург'!CA26+'7. ГД Ямбург'!CA24</f>
        <v>0</v>
      </c>
      <c r="BD521" s="687">
        <f t="shared" si="1013"/>
        <v>0</v>
      </c>
      <c r="BE521" s="688" t="str">
        <f t="shared" si="1014"/>
        <v>-</v>
      </c>
      <c r="BF521" s="687">
        <f>'7. ГД Ямбург'!CE26+'7. ГД Ямбург'!CE24</f>
        <v>0</v>
      </c>
      <c r="BG521" s="687">
        <f>'7. ГД Ямбург'!CG26+'7. ГД Ямбург'!CG24</f>
        <v>0</v>
      </c>
      <c r="BH521" s="687">
        <f t="shared" si="1015"/>
        <v>0</v>
      </c>
      <c r="BI521" s="688" t="str">
        <f t="shared" si="1016"/>
        <v>-</v>
      </c>
      <c r="BJ521" s="687">
        <f t="shared" si="1017"/>
        <v>0</v>
      </c>
      <c r="BK521" s="687">
        <f t="shared" si="1018"/>
        <v>0</v>
      </c>
      <c r="BL521" s="687">
        <f t="shared" si="1019"/>
        <v>0</v>
      </c>
      <c r="BM521" s="688" t="str">
        <f t="shared" si="1020"/>
        <v>-</v>
      </c>
      <c r="BN521" s="687">
        <f>'7. ГД Ямбург'!CQ26+'7. ГД Ямбург'!CQ24</f>
        <v>0</v>
      </c>
      <c r="BO521" s="687">
        <f>'7. ГД Ямбург'!CS26+'7. ГД Ямбург'!CS24</f>
        <v>0</v>
      </c>
      <c r="BP521" s="687">
        <f t="shared" si="1021"/>
        <v>0</v>
      </c>
      <c r="BQ521" s="688" t="str">
        <f t="shared" si="1022"/>
        <v>-</v>
      </c>
      <c r="BR521" s="687">
        <f>'7. ГД Ямбург'!CW26+'7. ГД Ямбург'!CW24</f>
        <v>0</v>
      </c>
      <c r="BS521" s="687">
        <f>'7. ГД Ямбург'!CY26+'7. ГД Ямбург'!CY24</f>
        <v>0</v>
      </c>
      <c r="BT521" s="687">
        <f t="shared" si="1023"/>
        <v>0</v>
      </c>
      <c r="BU521" s="688" t="str">
        <f t="shared" si="1024"/>
        <v>-</v>
      </c>
      <c r="BV521" s="687">
        <f>'7. ГД Ямбург'!DC26+'7. ГД Ямбург'!DC24</f>
        <v>0</v>
      </c>
      <c r="BW521" s="687">
        <f>'7. ГД Ямбург'!DE26+'7. ГД Ямбург'!DE24</f>
        <v>0</v>
      </c>
      <c r="BX521" s="687">
        <f t="shared" si="1025"/>
        <v>0</v>
      </c>
      <c r="BY521" s="688" t="str">
        <f t="shared" si="1026"/>
        <v>-</v>
      </c>
    </row>
    <row r="522" spans="3:77" ht="20.100000000000001" customHeight="1">
      <c r="C522" s="424" t="s">
        <v>133</v>
      </c>
      <c r="D522" s="528"/>
      <c r="E522" s="528"/>
      <c r="F522" s="529"/>
      <c r="G522" s="530" t="s">
        <v>617</v>
      </c>
      <c r="H522" s="530"/>
      <c r="I522" s="446" t="s">
        <v>169</v>
      </c>
      <c r="J522" s="687">
        <f t="shared" si="983"/>
        <v>99.2</v>
      </c>
      <c r="K522" s="687">
        <f t="shared" si="984"/>
        <v>0</v>
      </c>
      <c r="L522" s="687">
        <f t="shared" si="985"/>
        <v>-99.2</v>
      </c>
      <c r="M522" s="688">
        <f t="shared" si="986"/>
        <v>0</v>
      </c>
      <c r="N522" s="687">
        <f t="shared" si="987"/>
        <v>22.7</v>
      </c>
      <c r="O522" s="687">
        <f t="shared" si="988"/>
        <v>0</v>
      </c>
      <c r="P522" s="687">
        <f t="shared" si="989"/>
        <v>-22.7</v>
      </c>
      <c r="Q522" s="688">
        <f t="shared" si="990"/>
        <v>0</v>
      </c>
      <c r="R522" s="687">
        <f>'2. ГПП-ОГХК'!W303</f>
        <v>7.6</v>
      </c>
      <c r="S522" s="687">
        <f>'2. ГПП-ОГХК'!Y303</f>
        <v>0</v>
      </c>
      <c r="T522" s="687">
        <f t="shared" si="991"/>
        <v>-7.6</v>
      </c>
      <c r="U522" s="688">
        <f t="shared" si="992"/>
        <v>0</v>
      </c>
      <c r="V522" s="687">
        <f>'2. ГПП-ОГХК'!AC303</f>
        <v>7.5</v>
      </c>
      <c r="W522" s="687">
        <f>'2. ГПП-ОГХК'!AE303</f>
        <v>0</v>
      </c>
      <c r="X522" s="687">
        <f t="shared" si="993"/>
        <v>-7.5</v>
      </c>
      <c r="Y522" s="688">
        <f t="shared" si="994"/>
        <v>0</v>
      </c>
      <c r="Z522" s="687">
        <f>'2. ГПП-ОГХК'!AI303</f>
        <v>7.6</v>
      </c>
      <c r="AA522" s="687">
        <f>'2. ГПП-ОГХК'!AK303</f>
        <v>0</v>
      </c>
      <c r="AB522" s="687">
        <f t="shared" si="995"/>
        <v>-7.6</v>
      </c>
      <c r="AC522" s="688">
        <f t="shared" si="996"/>
        <v>0</v>
      </c>
      <c r="AD522" s="687">
        <f t="shared" si="997"/>
        <v>28.5</v>
      </c>
      <c r="AE522" s="687">
        <f t="shared" si="998"/>
        <v>0</v>
      </c>
      <c r="AF522" s="687">
        <f t="shared" si="999"/>
        <v>-28.5</v>
      </c>
      <c r="AG522" s="688">
        <f t="shared" si="1000"/>
        <v>0</v>
      </c>
      <c r="AH522" s="687">
        <f>'2. ГПП-ОГХК'!AU303</f>
        <v>9.5</v>
      </c>
      <c r="AI522" s="687">
        <f>'2. ГПП-ОГХК'!AW303</f>
        <v>0</v>
      </c>
      <c r="AJ522" s="687">
        <f t="shared" si="1001"/>
        <v>-9.5</v>
      </c>
      <c r="AK522" s="688">
        <f t="shared" si="1002"/>
        <v>0</v>
      </c>
      <c r="AL522" s="687">
        <f>'2. ГПП-ОГХК'!BA303</f>
        <v>9.5</v>
      </c>
      <c r="AM522" s="687">
        <f>'2. ГПП-ОГХК'!BC303</f>
        <v>0</v>
      </c>
      <c r="AN522" s="687">
        <f t="shared" si="1003"/>
        <v>-9.5</v>
      </c>
      <c r="AO522" s="688">
        <f t="shared" si="1004"/>
        <v>0</v>
      </c>
      <c r="AP522" s="687">
        <f>'2. ГПП-ОГХК'!BG303</f>
        <v>9.5</v>
      </c>
      <c r="AQ522" s="687">
        <f>'2. ГПП-ОГХК'!BI303</f>
        <v>0</v>
      </c>
      <c r="AR522" s="687">
        <f t="shared" si="1005"/>
        <v>-9.5</v>
      </c>
      <c r="AS522" s="688">
        <f t="shared" si="1006"/>
        <v>0</v>
      </c>
      <c r="AT522" s="687">
        <f t="shared" si="1007"/>
        <v>25.5</v>
      </c>
      <c r="AU522" s="687">
        <f t="shared" si="1008"/>
        <v>0</v>
      </c>
      <c r="AV522" s="687">
        <f t="shared" si="1009"/>
        <v>-25.5</v>
      </c>
      <c r="AW522" s="688">
        <f t="shared" si="1010"/>
        <v>0</v>
      </c>
      <c r="AX522" s="687">
        <f>'2. ГПП-ОГХК'!BS303</f>
        <v>9.5</v>
      </c>
      <c r="AY522" s="687">
        <f>'2. ГПП-ОГХК'!BU303</f>
        <v>0</v>
      </c>
      <c r="AZ522" s="687">
        <f t="shared" si="1011"/>
        <v>-9.5</v>
      </c>
      <c r="BA522" s="688">
        <f t="shared" si="1012"/>
        <v>0</v>
      </c>
      <c r="BB522" s="687">
        <f>'2. ГПП-ОГХК'!BY303</f>
        <v>6.5</v>
      </c>
      <c r="BC522" s="687">
        <f>'2. ГПП-ОГХК'!CA303</f>
        <v>0</v>
      </c>
      <c r="BD522" s="687">
        <f t="shared" si="1013"/>
        <v>-6.5</v>
      </c>
      <c r="BE522" s="688">
        <f t="shared" si="1014"/>
        <v>0</v>
      </c>
      <c r="BF522" s="687">
        <f>'2. ГПП-ОГХК'!CE303</f>
        <v>9.5</v>
      </c>
      <c r="BG522" s="687">
        <f>'2. ГПП-ОГХК'!CG303</f>
        <v>0</v>
      </c>
      <c r="BH522" s="687">
        <f t="shared" si="1015"/>
        <v>-9.5</v>
      </c>
      <c r="BI522" s="688">
        <f t="shared" si="1016"/>
        <v>0</v>
      </c>
      <c r="BJ522" s="687">
        <f t="shared" si="1017"/>
        <v>22.5</v>
      </c>
      <c r="BK522" s="687">
        <f t="shared" si="1018"/>
        <v>0</v>
      </c>
      <c r="BL522" s="687">
        <f t="shared" si="1019"/>
        <v>-22.5</v>
      </c>
      <c r="BM522" s="688">
        <f t="shared" si="1020"/>
        <v>0</v>
      </c>
      <c r="BN522" s="687">
        <f>'2. ГПП-ОГХК'!CQ303</f>
        <v>7.5</v>
      </c>
      <c r="BO522" s="687">
        <f>'2. ГПП-ОГХК'!CS303</f>
        <v>0</v>
      </c>
      <c r="BP522" s="687">
        <f t="shared" si="1021"/>
        <v>-7.5</v>
      </c>
      <c r="BQ522" s="688">
        <f t="shared" si="1022"/>
        <v>0</v>
      </c>
      <c r="BR522" s="687">
        <f>'2. ГПП-ОГХК'!CW303</f>
        <v>7.5</v>
      </c>
      <c r="BS522" s="687">
        <f>'2. ГПП-ОГХК'!CY303</f>
        <v>0</v>
      </c>
      <c r="BT522" s="687">
        <f t="shared" si="1023"/>
        <v>-7.5</v>
      </c>
      <c r="BU522" s="688">
        <f t="shared" si="1024"/>
        <v>0</v>
      </c>
      <c r="BV522" s="687">
        <f>'2. ГПП-ОГХК'!DC303</f>
        <v>7.5</v>
      </c>
      <c r="BW522" s="687">
        <f>'2. ГПП-ОГХК'!DE303</f>
        <v>0</v>
      </c>
      <c r="BX522" s="687">
        <f t="shared" si="1025"/>
        <v>-7.5</v>
      </c>
      <c r="BY522" s="688">
        <f t="shared" si="1026"/>
        <v>0</v>
      </c>
    </row>
    <row r="523" spans="3:77" ht="20.100000000000001" customHeight="1">
      <c r="C523" s="436" t="s">
        <v>103</v>
      </c>
      <c r="D523" s="528"/>
      <c r="E523" s="528"/>
      <c r="F523" s="529"/>
      <c r="G523" s="530" t="s">
        <v>617</v>
      </c>
      <c r="H523" s="530"/>
      <c r="I523" s="691" t="s">
        <v>169</v>
      </c>
      <c r="J523" s="687">
        <f t="shared" si="983"/>
        <v>99.2</v>
      </c>
      <c r="K523" s="687">
        <f t="shared" si="984"/>
        <v>0</v>
      </c>
      <c r="L523" s="687">
        <f t="shared" si="985"/>
        <v>-99.2</v>
      </c>
      <c r="M523" s="688">
        <f t="shared" si="986"/>
        <v>0</v>
      </c>
      <c r="N523" s="687">
        <f t="shared" si="987"/>
        <v>22.7</v>
      </c>
      <c r="O523" s="687">
        <f t="shared" si="988"/>
        <v>0</v>
      </c>
      <c r="P523" s="687">
        <f t="shared" si="989"/>
        <v>-22.7</v>
      </c>
      <c r="Q523" s="688">
        <f t="shared" si="990"/>
        <v>0</v>
      </c>
      <c r="R523" s="687">
        <f>'2. ГПП-ОГХК'!W303</f>
        <v>7.6</v>
      </c>
      <c r="S523" s="687">
        <f>'2. ГПП-ОГХК'!Y303</f>
        <v>0</v>
      </c>
      <c r="T523" s="687">
        <f t="shared" si="991"/>
        <v>-7.6</v>
      </c>
      <c r="U523" s="688">
        <f t="shared" si="992"/>
        <v>0</v>
      </c>
      <c r="V523" s="687">
        <f>'2. ГПП-ОГХК'!AC303</f>
        <v>7.5</v>
      </c>
      <c r="W523" s="687">
        <f>'2. ГПП-ОГХК'!AE303</f>
        <v>0</v>
      </c>
      <c r="X523" s="687">
        <f t="shared" si="993"/>
        <v>-7.5</v>
      </c>
      <c r="Y523" s="688">
        <f t="shared" si="994"/>
        <v>0</v>
      </c>
      <c r="Z523" s="687">
        <f>'2. ГПП-ОГХК'!AI303</f>
        <v>7.6</v>
      </c>
      <c r="AA523" s="687">
        <f>'2. ГПП-ОГХК'!AK303</f>
        <v>0</v>
      </c>
      <c r="AB523" s="687">
        <f t="shared" si="995"/>
        <v>-7.6</v>
      </c>
      <c r="AC523" s="688">
        <f t="shared" si="996"/>
        <v>0</v>
      </c>
      <c r="AD523" s="687">
        <f t="shared" si="997"/>
        <v>28.5</v>
      </c>
      <c r="AE523" s="687">
        <f t="shared" si="998"/>
        <v>0</v>
      </c>
      <c r="AF523" s="687">
        <f t="shared" si="999"/>
        <v>-28.5</v>
      </c>
      <c r="AG523" s="688">
        <f t="shared" si="1000"/>
        <v>0</v>
      </c>
      <c r="AH523" s="687">
        <f>'2. ГПП-ОГХК'!AU303</f>
        <v>9.5</v>
      </c>
      <c r="AI523" s="687">
        <f>'2. ГПП-ОГХК'!AW303</f>
        <v>0</v>
      </c>
      <c r="AJ523" s="687">
        <f t="shared" si="1001"/>
        <v>-9.5</v>
      </c>
      <c r="AK523" s="688">
        <f t="shared" si="1002"/>
        <v>0</v>
      </c>
      <c r="AL523" s="687">
        <f>'2. ГПП-ОГХК'!BA303</f>
        <v>9.5</v>
      </c>
      <c r="AM523" s="687">
        <f>'2. ГПП-ОГХК'!BC303</f>
        <v>0</v>
      </c>
      <c r="AN523" s="687">
        <f t="shared" si="1003"/>
        <v>-9.5</v>
      </c>
      <c r="AO523" s="688">
        <f t="shared" si="1004"/>
        <v>0</v>
      </c>
      <c r="AP523" s="687">
        <f>'2. ГПП-ОГХК'!BG303</f>
        <v>9.5</v>
      </c>
      <c r="AQ523" s="687">
        <f>'2. ГПП-ОГХК'!BI303</f>
        <v>0</v>
      </c>
      <c r="AR523" s="687">
        <f t="shared" si="1005"/>
        <v>-9.5</v>
      </c>
      <c r="AS523" s="688">
        <f t="shared" si="1006"/>
        <v>0</v>
      </c>
      <c r="AT523" s="687">
        <f t="shared" si="1007"/>
        <v>25.5</v>
      </c>
      <c r="AU523" s="687">
        <f t="shared" si="1008"/>
        <v>0</v>
      </c>
      <c r="AV523" s="687">
        <f t="shared" si="1009"/>
        <v>-25.5</v>
      </c>
      <c r="AW523" s="688">
        <f t="shared" si="1010"/>
        <v>0</v>
      </c>
      <c r="AX523" s="687">
        <f>'2. ГПП-ОГХК'!BS303</f>
        <v>9.5</v>
      </c>
      <c r="AY523" s="687">
        <f>'2. ГПП-ОГХК'!BU303</f>
        <v>0</v>
      </c>
      <c r="AZ523" s="687">
        <f t="shared" si="1011"/>
        <v>-9.5</v>
      </c>
      <c r="BA523" s="688">
        <f t="shared" si="1012"/>
        <v>0</v>
      </c>
      <c r="BB523" s="687">
        <f>'2. ГПП-ОГХК'!BY303</f>
        <v>6.5</v>
      </c>
      <c r="BC523" s="687">
        <f>'2. ГПП-ОГХК'!CA303</f>
        <v>0</v>
      </c>
      <c r="BD523" s="687">
        <f t="shared" si="1013"/>
        <v>-6.5</v>
      </c>
      <c r="BE523" s="688">
        <f t="shared" si="1014"/>
        <v>0</v>
      </c>
      <c r="BF523" s="687">
        <f>'2. ГПП-ОГХК'!CE303</f>
        <v>9.5</v>
      </c>
      <c r="BG523" s="687">
        <f>'2. ГПП-ОГХК'!CG303</f>
        <v>0</v>
      </c>
      <c r="BH523" s="687">
        <f t="shared" si="1015"/>
        <v>-9.5</v>
      </c>
      <c r="BI523" s="688">
        <f t="shared" si="1016"/>
        <v>0</v>
      </c>
      <c r="BJ523" s="687">
        <f t="shared" si="1017"/>
        <v>22.5</v>
      </c>
      <c r="BK523" s="687">
        <f t="shared" si="1018"/>
        <v>0</v>
      </c>
      <c r="BL523" s="687">
        <f t="shared" si="1019"/>
        <v>-22.5</v>
      </c>
      <c r="BM523" s="688">
        <f t="shared" si="1020"/>
        <v>0</v>
      </c>
      <c r="BN523" s="687">
        <f>'2. ГПП-ОГХК'!CQ303</f>
        <v>7.5</v>
      </c>
      <c r="BO523" s="687">
        <f>'2. ГПП-ОГХК'!CS303</f>
        <v>0</v>
      </c>
      <c r="BP523" s="687">
        <f t="shared" si="1021"/>
        <v>-7.5</v>
      </c>
      <c r="BQ523" s="688">
        <f t="shared" si="1022"/>
        <v>0</v>
      </c>
      <c r="BR523" s="687">
        <f>'2. ГПП-ОГХК'!CW303</f>
        <v>7.5</v>
      </c>
      <c r="BS523" s="687">
        <f>'2. ГПП-ОГХК'!CY303</f>
        <v>0</v>
      </c>
      <c r="BT523" s="687">
        <f t="shared" si="1023"/>
        <v>-7.5</v>
      </c>
      <c r="BU523" s="688">
        <f t="shared" si="1024"/>
        <v>0</v>
      </c>
      <c r="BV523" s="687">
        <f>'2. ГПП-ОГХК'!DC303</f>
        <v>7.5</v>
      </c>
      <c r="BW523" s="687">
        <f>'2. ГПП-ОГХК'!DE303</f>
        <v>0</v>
      </c>
      <c r="BX523" s="687">
        <f t="shared" si="1025"/>
        <v>-7.5</v>
      </c>
      <c r="BY523" s="688">
        <f t="shared" si="1026"/>
        <v>0</v>
      </c>
    </row>
    <row r="524" spans="3:77" ht="20.100000000000001" customHeight="1">
      <c r="C524" s="424" t="s">
        <v>187</v>
      </c>
      <c r="D524" s="528"/>
      <c r="E524" s="528"/>
      <c r="F524" s="529"/>
      <c r="G524" s="530" t="s">
        <v>618</v>
      </c>
      <c r="H524" s="530"/>
      <c r="I524" s="446" t="s">
        <v>186</v>
      </c>
      <c r="J524" s="687">
        <f t="shared" si="983"/>
        <v>133.19999999999999</v>
      </c>
      <c r="K524" s="687">
        <f t="shared" si="984"/>
        <v>0</v>
      </c>
      <c r="L524" s="687">
        <f t="shared" si="985"/>
        <v>-133.19999999999999</v>
      </c>
      <c r="M524" s="688">
        <f t="shared" si="986"/>
        <v>0</v>
      </c>
      <c r="N524" s="687">
        <f t="shared" si="987"/>
        <v>36.200000000000003</v>
      </c>
      <c r="O524" s="687">
        <f t="shared" si="988"/>
        <v>0</v>
      </c>
      <c r="P524" s="687">
        <f t="shared" si="989"/>
        <v>-36.200000000000003</v>
      </c>
      <c r="Q524" s="688">
        <f t="shared" si="990"/>
        <v>0</v>
      </c>
      <c r="R524" s="687">
        <f>'10. ГД Ноябрьск'!W41+'10. ГД Ноябрьск'!W53+'10. ГД Ноябрьск'!W54</f>
        <v>13.4</v>
      </c>
      <c r="S524" s="687">
        <f>'10. ГД Ноябрьск'!Y41+'10. ГД Ноябрьск'!Y53+'10. ГД Ноябрьск'!Y54</f>
        <v>0</v>
      </c>
      <c r="T524" s="687">
        <f t="shared" si="991"/>
        <v>-13.4</v>
      </c>
      <c r="U524" s="688">
        <f t="shared" si="992"/>
        <v>0</v>
      </c>
      <c r="V524" s="687">
        <f>'10. ГД Ноябрьск'!AC41+'10. ГД Ноябрьск'!AC53+'10. ГД Ноябрьск'!AC54</f>
        <v>11.200000000000001</v>
      </c>
      <c r="W524" s="687">
        <f>'10. ГД Ноябрьск'!AE41+'10. ГД Ноябрьск'!AE53+'10. ГД Ноябрьск'!AE54</f>
        <v>0</v>
      </c>
      <c r="X524" s="687">
        <f t="shared" si="993"/>
        <v>-11.200000000000001</v>
      </c>
      <c r="Y524" s="688">
        <f t="shared" si="994"/>
        <v>0</v>
      </c>
      <c r="Z524" s="687">
        <f>'10. ГД Ноябрьск'!AI41+'10. ГД Ноябрьск'!AI53+'10. ГД Ноябрьск'!AI54</f>
        <v>11.6</v>
      </c>
      <c r="AA524" s="687">
        <f>'10. ГД Ноябрьск'!AK41+'10. ГД Ноябрьск'!AK53+'10. ГД Ноябрьск'!AK54</f>
        <v>0</v>
      </c>
      <c r="AB524" s="687">
        <f t="shared" si="995"/>
        <v>-11.6</v>
      </c>
      <c r="AC524" s="688">
        <f t="shared" si="996"/>
        <v>0</v>
      </c>
      <c r="AD524" s="687">
        <f t="shared" si="997"/>
        <v>33.799999999999997</v>
      </c>
      <c r="AE524" s="687">
        <f t="shared" si="998"/>
        <v>0</v>
      </c>
      <c r="AF524" s="687">
        <f t="shared" si="999"/>
        <v>-33.799999999999997</v>
      </c>
      <c r="AG524" s="688">
        <f t="shared" si="1000"/>
        <v>0</v>
      </c>
      <c r="AH524" s="687">
        <f>'10. ГД Ноябрьск'!AU41+'10. ГД Ноябрьск'!AU53+'10. ГД Ноябрьск'!AU54</f>
        <v>11.4</v>
      </c>
      <c r="AI524" s="687">
        <f>'10. ГД Ноябрьск'!AW41+'10. ГД Ноябрьск'!AW53+'10. ГД Ноябрьск'!AW54</f>
        <v>0</v>
      </c>
      <c r="AJ524" s="687">
        <f t="shared" si="1001"/>
        <v>-11.4</v>
      </c>
      <c r="AK524" s="688">
        <f t="shared" si="1002"/>
        <v>0</v>
      </c>
      <c r="AL524" s="687">
        <f>'10. ГД Ноябрьск'!BA41+'10. ГД Ноябрьск'!BA53+'10. ГД Ноябрьск'!BA54</f>
        <v>11.799999999999999</v>
      </c>
      <c r="AM524" s="687">
        <f>'10. ГД Ноябрьск'!BC41+'10. ГД Ноябрьск'!BC53+'10. ГД Ноябрьск'!BC54</f>
        <v>0</v>
      </c>
      <c r="AN524" s="687">
        <f t="shared" si="1003"/>
        <v>-11.799999999999999</v>
      </c>
      <c r="AO524" s="688">
        <f t="shared" si="1004"/>
        <v>0</v>
      </c>
      <c r="AP524" s="687">
        <f>'10. ГД Ноябрьск'!BG41+'10. ГД Ноябрьск'!BG53+'10. ГД Ноябрьск'!BG54</f>
        <v>10.6</v>
      </c>
      <c r="AQ524" s="687">
        <f>'10. ГД Ноябрьск'!BI41+'10. ГД Ноябрьск'!BI53+'10. ГД Ноябрьск'!BI54</f>
        <v>0</v>
      </c>
      <c r="AR524" s="687">
        <f t="shared" si="1005"/>
        <v>-10.6</v>
      </c>
      <c r="AS524" s="688">
        <f t="shared" si="1006"/>
        <v>0</v>
      </c>
      <c r="AT524" s="687">
        <f t="shared" si="1007"/>
        <v>32.4</v>
      </c>
      <c r="AU524" s="687">
        <f t="shared" si="1008"/>
        <v>0</v>
      </c>
      <c r="AV524" s="687">
        <f t="shared" si="1009"/>
        <v>-32.4</v>
      </c>
      <c r="AW524" s="688">
        <f t="shared" si="1010"/>
        <v>0</v>
      </c>
      <c r="AX524" s="687">
        <f>'10. ГД Ноябрьск'!BS41+'10. ГД Ноябрьск'!BS53+'10. ГД Ноябрьск'!BS54</f>
        <v>11.2</v>
      </c>
      <c r="AY524" s="687">
        <f>'10. ГД Ноябрьск'!BU41+'10. ГД Ноябрьск'!BU53+'10. ГД Ноябрьск'!BU54</f>
        <v>0</v>
      </c>
      <c r="AZ524" s="687">
        <f t="shared" si="1011"/>
        <v>-11.2</v>
      </c>
      <c r="BA524" s="688">
        <f t="shared" si="1012"/>
        <v>0</v>
      </c>
      <c r="BB524" s="687">
        <f>'10. ГД Ноябрьск'!BY41+'10. ГД Ноябрьск'!BY53+'10. ГД Ноябрьск'!BY54</f>
        <v>10.8</v>
      </c>
      <c r="BC524" s="687">
        <f>'10. ГД Ноябрьск'!CA41+'10. ГД Ноябрьск'!CA53+'10. ГД Ноябрьск'!CA54</f>
        <v>0</v>
      </c>
      <c r="BD524" s="687">
        <f t="shared" si="1013"/>
        <v>-10.8</v>
      </c>
      <c r="BE524" s="688">
        <f t="shared" si="1014"/>
        <v>0</v>
      </c>
      <c r="BF524" s="687">
        <f>'10. ГД Ноябрьск'!CE41+'10. ГД Ноябрьск'!CE53+'10. ГД Ноябрьск'!CE54</f>
        <v>10.4</v>
      </c>
      <c r="BG524" s="687">
        <f>'10. ГД Ноябрьск'!CG41+'10. ГД Ноябрьск'!CG53+'10. ГД Ноябрьск'!CG54</f>
        <v>0</v>
      </c>
      <c r="BH524" s="687">
        <f t="shared" si="1015"/>
        <v>-10.4</v>
      </c>
      <c r="BI524" s="688">
        <f t="shared" si="1016"/>
        <v>0</v>
      </c>
      <c r="BJ524" s="687">
        <f t="shared" si="1017"/>
        <v>30.799999999999997</v>
      </c>
      <c r="BK524" s="687">
        <f t="shared" si="1018"/>
        <v>0</v>
      </c>
      <c r="BL524" s="687">
        <f t="shared" si="1019"/>
        <v>-30.799999999999997</v>
      </c>
      <c r="BM524" s="688">
        <f t="shared" si="1020"/>
        <v>0</v>
      </c>
      <c r="BN524" s="687">
        <f>'10. ГД Ноябрьск'!CQ41+'10. ГД Ноябрьск'!CQ53+'10. ГД Ноябрьск'!CQ54</f>
        <v>10.6</v>
      </c>
      <c r="BO524" s="687">
        <f>'10. ГД Ноябрьск'!CS41+'10. ГД Ноябрьск'!CS53+'10. ГД Ноябрьск'!CS54</f>
        <v>0</v>
      </c>
      <c r="BP524" s="687">
        <f t="shared" si="1021"/>
        <v>-10.6</v>
      </c>
      <c r="BQ524" s="688">
        <f t="shared" si="1022"/>
        <v>0</v>
      </c>
      <c r="BR524" s="687">
        <f>'10. ГД Ноябрьск'!CW41+'10. ГД Ноябрьск'!CW53+'10. ГД Ноябрьск'!CW54</f>
        <v>9.9</v>
      </c>
      <c r="BS524" s="687">
        <f>'10. ГД Ноябрьск'!CY41+'10. ГД Ноябрьск'!CY53+'10. ГД Ноябрьск'!CY54</f>
        <v>0</v>
      </c>
      <c r="BT524" s="687">
        <f t="shared" si="1023"/>
        <v>-9.9</v>
      </c>
      <c r="BU524" s="688">
        <f t="shared" si="1024"/>
        <v>0</v>
      </c>
      <c r="BV524" s="687">
        <f>'10. ГД Ноябрьск'!DC41+'10. ГД Ноябрьск'!DC53+'10. ГД Ноябрьск'!DC54</f>
        <v>10.299999999999999</v>
      </c>
      <c r="BW524" s="687">
        <f>'10. ГД Ноябрьск'!DE41+'10. ГД Ноябрьск'!DE53+'10. ГД Ноябрьск'!DE54</f>
        <v>0</v>
      </c>
      <c r="BX524" s="687">
        <f t="shared" si="1025"/>
        <v>-10.299999999999999</v>
      </c>
      <c r="BY524" s="688">
        <f t="shared" si="1026"/>
        <v>0</v>
      </c>
    </row>
    <row r="525" spans="3:77" ht="20.100000000000001" customHeight="1">
      <c r="C525" s="432" t="s">
        <v>229</v>
      </c>
      <c r="D525" s="528"/>
      <c r="E525" s="528"/>
      <c r="F525" s="529"/>
      <c r="G525" s="530" t="s">
        <v>619</v>
      </c>
      <c r="H525" s="530"/>
      <c r="I525" s="694" t="s">
        <v>169</v>
      </c>
      <c r="J525" s="687">
        <f t="shared" si="983"/>
        <v>5.9</v>
      </c>
      <c r="K525" s="687">
        <f t="shared" si="984"/>
        <v>0</v>
      </c>
      <c r="L525" s="687">
        <f t="shared" si="985"/>
        <v>-5.9</v>
      </c>
      <c r="M525" s="688">
        <f t="shared" si="986"/>
        <v>0</v>
      </c>
      <c r="N525" s="687">
        <f t="shared" si="987"/>
        <v>1.5</v>
      </c>
      <c r="O525" s="687">
        <f t="shared" si="988"/>
        <v>0</v>
      </c>
      <c r="P525" s="687">
        <f t="shared" si="989"/>
        <v>-1.5</v>
      </c>
      <c r="Q525" s="688">
        <f t="shared" si="990"/>
        <v>0</v>
      </c>
      <c r="R525" s="687">
        <f>'10. ГД Ноябрьск'!W41</f>
        <v>0.6</v>
      </c>
      <c r="S525" s="687">
        <f>'10. ГД Ноябрьск'!Y41</f>
        <v>0</v>
      </c>
      <c r="T525" s="687">
        <f t="shared" si="991"/>
        <v>-0.6</v>
      </c>
      <c r="U525" s="688">
        <f t="shared" si="992"/>
        <v>0</v>
      </c>
      <c r="V525" s="687">
        <f>'10. ГД Ноябрьск'!AC41</f>
        <v>0.4</v>
      </c>
      <c r="W525" s="687">
        <f>'10. ГД Ноябрьск'!AE41</f>
        <v>0</v>
      </c>
      <c r="X525" s="687">
        <f t="shared" si="993"/>
        <v>-0.4</v>
      </c>
      <c r="Y525" s="688">
        <f t="shared" si="994"/>
        <v>0</v>
      </c>
      <c r="Z525" s="687">
        <f>'10. ГД Ноябрьск'!AI41</f>
        <v>0.5</v>
      </c>
      <c r="AA525" s="687">
        <f>'10. ГД Ноябрьск'!AK41</f>
        <v>0</v>
      </c>
      <c r="AB525" s="687">
        <f t="shared" si="995"/>
        <v>-0.5</v>
      </c>
      <c r="AC525" s="688">
        <f t="shared" si="996"/>
        <v>0</v>
      </c>
      <c r="AD525" s="687">
        <f t="shared" si="997"/>
        <v>1.5</v>
      </c>
      <c r="AE525" s="687">
        <f t="shared" si="998"/>
        <v>0</v>
      </c>
      <c r="AF525" s="687">
        <f t="shared" si="999"/>
        <v>-1.5</v>
      </c>
      <c r="AG525" s="688">
        <f t="shared" si="1000"/>
        <v>0</v>
      </c>
      <c r="AH525" s="687">
        <f>'10. ГД Ноябрьск'!AU41</f>
        <v>0.4</v>
      </c>
      <c r="AI525" s="687">
        <f>'10. ГД Ноябрьск'!AW41</f>
        <v>0</v>
      </c>
      <c r="AJ525" s="687">
        <f t="shared" si="1001"/>
        <v>-0.4</v>
      </c>
      <c r="AK525" s="688">
        <f t="shared" si="1002"/>
        <v>0</v>
      </c>
      <c r="AL525" s="687">
        <f>'10. ГД Ноябрьск'!BA41</f>
        <v>0.6</v>
      </c>
      <c r="AM525" s="687">
        <f>'10. ГД Ноябрьск'!BC41</f>
        <v>0</v>
      </c>
      <c r="AN525" s="687">
        <f t="shared" si="1003"/>
        <v>-0.6</v>
      </c>
      <c r="AO525" s="688">
        <f t="shared" si="1004"/>
        <v>0</v>
      </c>
      <c r="AP525" s="687">
        <f>'10. ГД Ноябрьск'!BG41</f>
        <v>0.5</v>
      </c>
      <c r="AQ525" s="687">
        <f>'10. ГД Ноябрьск'!BI41</f>
        <v>0</v>
      </c>
      <c r="AR525" s="687">
        <f t="shared" si="1005"/>
        <v>-0.5</v>
      </c>
      <c r="AS525" s="688">
        <f t="shared" si="1006"/>
        <v>0</v>
      </c>
      <c r="AT525" s="687">
        <f t="shared" si="1007"/>
        <v>1.4</v>
      </c>
      <c r="AU525" s="687">
        <f t="shared" si="1008"/>
        <v>0</v>
      </c>
      <c r="AV525" s="687">
        <f t="shared" si="1009"/>
        <v>-1.4</v>
      </c>
      <c r="AW525" s="688">
        <f t="shared" si="1010"/>
        <v>0</v>
      </c>
      <c r="AX525" s="687">
        <f>'10. ГД Ноябрьск'!BS41</f>
        <v>0.5</v>
      </c>
      <c r="AY525" s="687">
        <f>'10. ГД Ноябрьск'!BU41</f>
        <v>0</v>
      </c>
      <c r="AZ525" s="687">
        <f t="shared" si="1011"/>
        <v>-0.5</v>
      </c>
      <c r="BA525" s="688">
        <f t="shared" si="1012"/>
        <v>0</v>
      </c>
      <c r="BB525" s="687">
        <f>'10. ГД Ноябрьск'!BY41</f>
        <v>0.3</v>
      </c>
      <c r="BC525" s="687">
        <f>'10. ГД Ноябрьск'!CA41</f>
        <v>0</v>
      </c>
      <c r="BD525" s="687">
        <f t="shared" si="1013"/>
        <v>-0.3</v>
      </c>
      <c r="BE525" s="688">
        <f t="shared" si="1014"/>
        <v>0</v>
      </c>
      <c r="BF525" s="687">
        <f>'10. ГД Ноябрьск'!CE41</f>
        <v>0.6</v>
      </c>
      <c r="BG525" s="687">
        <f>'10. ГД Ноябрьск'!CG41</f>
        <v>0</v>
      </c>
      <c r="BH525" s="687">
        <f t="shared" si="1015"/>
        <v>-0.6</v>
      </c>
      <c r="BI525" s="688">
        <f t="shared" si="1016"/>
        <v>0</v>
      </c>
      <c r="BJ525" s="687">
        <f t="shared" si="1017"/>
        <v>1.5</v>
      </c>
      <c r="BK525" s="687">
        <f t="shared" si="1018"/>
        <v>0</v>
      </c>
      <c r="BL525" s="687">
        <f t="shared" si="1019"/>
        <v>-1.5</v>
      </c>
      <c r="BM525" s="688">
        <f t="shared" si="1020"/>
        <v>0</v>
      </c>
      <c r="BN525" s="687">
        <f>'10. ГД Ноябрьск'!CQ41</f>
        <v>0.5</v>
      </c>
      <c r="BO525" s="687">
        <f>'10. ГД Ноябрьск'!CS41</f>
        <v>0</v>
      </c>
      <c r="BP525" s="687">
        <f t="shared" si="1021"/>
        <v>-0.5</v>
      </c>
      <c r="BQ525" s="688">
        <f t="shared" si="1022"/>
        <v>0</v>
      </c>
      <c r="BR525" s="687">
        <f>'10. ГД Ноябрьск'!CW41</f>
        <v>0.4</v>
      </c>
      <c r="BS525" s="687">
        <f>'10. ГД Ноябрьск'!CY41</f>
        <v>0</v>
      </c>
      <c r="BT525" s="687">
        <f t="shared" si="1023"/>
        <v>-0.4</v>
      </c>
      <c r="BU525" s="688">
        <f t="shared" si="1024"/>
        <v>0</v>
      </c>
      <c r="BV525" s="687">
        <f>'10. ГД Ноябрьск'!DC41</f>
        <v>0.6</v>
      </c>
      <c r="BW525" s="687">
        <f>'10. ГД Ноябрьск'!DE41</f>
        <v>0</v>
      </c>
      <c r="BX525" s="687">
        <f t="shared" si="1025"/>
        <v>-0.6</v>
      </c>
      <c r="BY525" s="688">
        <f t="shared" si="1026"/>
        <v>0</v>
      </c>
    </row>
    <row r="526" spans="3:77" ht="20.100000000000001" customHeight="1">
      <c r="C526" s="430" t="s">
        <v>620</v>
      </c>
      <c r="D526" s="528"/>
      <c r="E526" s="528"/>
      <c r="F526" s="529"/>
      <c r="G526" s="530" t="s">
        <v>286</v>
      </c>
      <c r="H526" s="530"/>
      <c r="I526" s="694" t="s">
        <v>169</v>
      </c>
      <c r="J526" s="687">
        <f t="shared" si="983"/>
        <v>127.3</v>
      </c>
      <c r="K526" s="687">
        <f t="shared" si="984"/>
        <v>0</v>
      </c>
      <c r="L526" s="687">
        <f t="shared" si="985"/>
        <v>-127.3</v>
      </c>
      <c r="M526" s="688">
        <f t="shared" si="986"/>
        <v>0</v>
      </c>
      <c r="N526" s="687">
        <f t="shared" si="987"/>
        <v>34.700000000000003</v>
      </c>
      <c r="O526" s="687">
        <f t="shared" si="988"/>
        <v>0</v>
      </c>
      <c r="P526" s="687">
        <f t="shared" si="989"/>
        <v>-34.700000000000003</v>
      </c>
      <c r="Q526" s="688">
        <f t="shared" si="990"/>
        <v>0</v>
      </c>
      <c r="R526" s="687">
        <f>'10. ГД Ноябрьск'!W53</f>
        <v>12.8</v>
      </c>
      <c r="S526" s="687">
        <f>'10. ГД Ноябрьск'!Y53</f>
        <v>0</v>
      </c>
      <c r="T526" s="687">
        <f t="shared" si="991"/>
        <v>-12.8</v>
      </c>
      <c r="U526" s="688">
        <f t="shared" si="992"/>
        <v>0</v>
      </c>
      <c r="V526" s="687">
        <f>'10. ГД Ноябрьск'!AC53</f>
        <v>10.8</v>
      </c>
      <c r="W526" s="687">
        <f>'10. ГД Ноябрьск'!AE53</f>
        <v>0</v>
      </c>
      <c r="X526" s="687">
        <f t="shared" si="993"/>
        <v>-10.8</v>
      </c>
      <c r="Y526" s="688">
        <f t="shared" si="994"/>
        <v>0</v>
      </c>
      <c r="Z526" s="687">
        <f>'10. ГД Ноябрьск'!AI53</f>
        <v>11.1</v>
      </c>
      <c r="AA526" s="687">
        <f>'10. ГД Ноябрьск'!AK53</f>
        <v>0</v>
      </c>
      <c r="AB526" s="687">
        <f t="shared" si="995"/>
        <v>-11.1</v>
      </c>
      <c r="AC526" s="688">
        <f t="shared" si="996"/>
        <v>0</v>
      </c>
      <c r="AD526" s="687">
        <f t="shared" si="997"/>
        <v>32.299999999999997</v>
      </c>
      <c r="AE526" s="687">
        <f t="shared" si="998"/>
        <v>0</v>
      </c>
      <c r="AF526" s="687">
        <f t="shared" si="999"/>
        <v>-32.299999999999997</v>
      </c>
      <c r="AG526" s="688">
        <f t="shared" si="1000"/>
        <v>0</v>
      </c>
      <c r="AH526" s="687">
        <f>'10. ГД Ноябрьск'!AU53</f>
        <v>11</v>
      </c>
      <c r="AI526" s="687">
        <f>'10. ГД Ноябрьск'!AW53</f>
        <v>0</v>
      </c>
      <c r="AJ526" s="687">
        <f t="shared" si="1001"/>
        <v>-11</v>
      </c>
      <c r="AK526" s="688">
        <f t="shared" si="1002"/>
        <v>0</v>
      </c>
      <c r="AL526" s="687">
        <f>'10. ГД Ноябрьск'!BA53</f>
        <v>11.2</v>
      </c>
      <c r="AM526" s="687">
        <f>'10. ГД Ноябрьск'!BC53</f>
        <v>0</v>
      </c>
      <c r="AN526" s="687">
        <f t="shared" si="1003"/>
        <v>-11.2</v>
      </c>
      <c r="AO526" s="688">
        <f t="shared" si="1004"/>
        <v>0</v>
      </c>
      <c r="AP526" s="687">
        <f>'10. ГД Ноябрьск'!BG53</f>
        <v>10.1</v>
      </c>
      <c r="AQ526" s="687">
        <f>'10. ГД Ноябрьск'!BI53</f>
        <v>0</v>
      </c>
      <c r="AR526" s="687">
        <f t="shared" si="1005"/>
        <v>-10.1</v>
      </c>
      <c r="AS526" s="688">
        <f t="shared" si="1006"/>
        <v>0</v>
      </c>
      <c r="AT526" s="687">
        <f t="shared" si="1007"/>
        <v>31</v>
      </c>
      <c r="AU526" s="687">
        <f t="shared" si="1008"/>
        <v>0</v>
      </c>
      <c r="AV526" s="687">
        <f t="shared" si="1009"/>
        <v>-31</v>
      </c>
      <c r="AW526" s="688">
        <f t="shared" si="1010"/>
        <v>0</v>
      </c>
      <c r="AX526" s="687">
        <f>'10. ГД Ноябрьск'!BS53</f>
        <v>10.7</v>
      </c>
      <c r="AY526" s="687">
        <f>'10. ГД Ноябрьск'!BU53</f>
        <v>0</v>
      </c>
      <c r="AZ526" s="687">
        <f t="shared" si="1011"/>
        <v>-10.7</v>
      </c>
      <c r="BA526" s="688">
        <f t="shared" si="1012"/>
        <v>0</v>
      </c>
      <c r="BB526" s="687">
        <f>'10. ГД Ноябрьск'!BY53</f>
        <v>10.5</v>
      </c>
      <c r="BC526" s="687">
        <f>'10. ГД Ноябрьск'!CA53</f>
        <v>0</v>
      </c>
      <c r="BD526" s="687">
        <f t="shared" si="1013"/>
        <v>-10.5</v>
      </c>
      <c r="BE526" s="688">
        <f t="shared" si="1014"/>
        <v>0</v>
      </c>
      <c r="BF526" s="687">
        <f>'10. ГД Ноябрьск'!CE53</f>
        <v>9.8000000000000007</v>
      </c>
      <c r="BG526" s="687">
        <f>'10. ГД Ноябрьск'!CG53</f>
        <v>0</v>
      </c>
      <c r="BH526" s="687">
        <f t="shared" si="1015"/>
        <v>-9.8000000000000007</v>
      </c>
      <c r="BI526" s="688">
        <f t="shared" si="1016"/>
        <v>0</v>
      </c>
      <c r="BJ526" s="687">
        <f t="shared" si="1017"/>
        <v>29.3</v>
      </c>
      <c r="BK526" s="687">
        <f t="shared" si="1018"/>
        <v>0</v>
      </c>
      <c r="BL526" s="687">
        <f t="shared" si="1019"/>
        <v>-29.3</v>
      </c>
      <c r="BM526" s="688">
        <f t="shared" si="1020"/>
        <v>0</v>
      </c>
      <c r="BN526" s="687">
        <f>'10. ГД Ноябрьск'!CQ53</f>
        <v>10.1</v>
      </c>
      <c r="BO526" s="687">
        <f>'10. ГД Ноябрьск'!CS53</f>
        <v>0</v>
      </c>
      <c r="BP526" s="687">
        <f t="shared" si="1021"/>
        <v>-10.1</v>
      </c>
      <c r="BQ526" s="688">
        <f t="shared" si="1022"/>
        <v>0</v>
      </c>
      <c r="BR526" s="687">
        <f>'10. ГД Ноябрьск'!CW53</f>
        <v>9.5</v>
      </c>
      <c r="BS526" s="687">
        <f>'10. ГД Ноябрьск'!CY53</f>
        <v>0</v>
      </c>
      <c r="BT526" s="687">
        <f t="shared" si="1023"/>
        <v>-9.5</v>
      </c>
      <c r="BU526" s="688">
        <f t="shared" si="1024"/>
        <v>0</v>
      </c>
      <c r="BV526" s="687">
        <f>'10. ГД Ноябрьск'!DC53</f>
        <v>9.6999999999999993</v>
      </c>
      <c r="BW526" s="687">
        <f>'10. ГД Ноябрьск'!DE53</f>
        <v>0</v>
      </c>
      <c r="BX526" s="687">
        <f t="shared" si="1025"/>
        <v>-9.6999999999999993</v>
      </c>
      <c r="BY526" s="688">
        <f t="shared" si="1026"/>
        <v>0</v>
      </c>
    </row>
    <row r="527" spans="3:77" ht="20.100000000000001" customHeight="1">
      <c r="C527" s="430" t="s">
        <v>621</v>
      </c>
      <c r="D527" s="528"/>
      <c r="E527" s="528"/>
      <c r="F527" s="529"/>
      <c r="G527" s="530" t="s">
        <v>622</v>
      </c>
      <c r="H527" s="530"/>
      <c r="I527" s="694" t="s">
        <v>169</v>
      </c>
      <c r="J527" s="687">
        <f t="shared" si="983"/>
        <v>0</v>
      </c>
      <c r="K527" s="687">
        <f t="shared" si="984"/>
        <v>0</v>
      </c>
      <c r="L527" s="687">
        <f t="shared" si="985"/>
        <v>0</v>
      </c>
      <c r="M527" s="688" t="str">
        <f t="shared" si="986"/>
        <v>-</v>
      </c>
      <c r="N527" s="687">
        <f t="shared" si="987"/>
        <v>0</v>
      </c>
      <c r="O527" s="687">
        <f t="shared" si="988"/>
        <v>0</v>
      </c>
      <c r="P527" s="687">
        <f t="shared" si="989"/>
        <v>0</v>
      </c>
      <c r="Q527" s="688" t="str">
        <f t="shared" si="990"/>
        <v>-</v>
      </c>
      <c r="R527" s="687">
        <f>'10. ГД Ноябрьск'!W54</f>
        <v>0</v>
      </c>
      <c r="S527" s="687">
        <f>'10. ГД Ноябрьск'!Y54</f>
        <v>0</v>
      </c>
      <c r="T527" s="687">
        <f t="shared" si="991"/>
        <v>0</v>
      </c>
      <c r="U527" s="688" t="str">
        <f t="shared" si="992"/>
        <v>-</v>
      </c>
      <c r="V527" s="687">
        <f>'10. ГД Ноябрьск'!AC54</f>
        <v>0</v>
      </c>
      <c r="W527" s="687">
        <f>'10. ГД Ноябрьск'!AE54</f>
        <v>0</v>
      </c>
      <c r="X527" s="687">
        <f t="shared" si="993"/>
        <v>0</v>
      </c>
      <c r="Y527" s="688" t="str">
        <f t="shared" si="994"/>
        <v>-</v>
      </c>
      <c r="Z527" s="687">
        <f>'10. ГД Ноябрьск'!AI54</f>
        <v>0</v>
      </c>
      <c r="AA527" s="687">
        <f>'10. ГД Ноябрьск'!AK54</f>
        <v>0</v>
      </c>
      <c r="AB527" s="687">
        <f t="shared" si="995"/>
        <v>0</v>
      </c>
      <c r="AC527" s="688" t="str">
        <f t="shared" si="996"/>
        <v>-</v>
      </c>
      <c r="AD527" s="687">
        <f t="shared" si="997"/>
        <v>0</v>
      </c>
      <c r="AE527" s="687">
        <f t="shared" si="998"/>
        <v>0</v>
      </c>
      <c r="AF527" s="687">
        <f t="shared" si="999"/>
        <v>0</v>
      </c>
      <c r="AG527" s="688" t="str">
        <f t="shared" si="1000"/>
        <v>-</v>
      </c>
      <c r="AH527" s="687">
        <f>'10. ГД Ноябрьск'!AU54</f>
        <v>0</v>
      </c>
      <c r="AI527" s="687">
        <f>'10. ГД Ноябрьск'!AW54</f>
        <v>0</v>
      </c>
      <c r="AJ527" s="687">
        <f t="shared" si="1001"/>
        <v>0</v>
      </c>
      <c r="AK527" s="688" t="str">
        <f t="shared" si="1002"/>
        <v>-</v>
      </c>
      <c r="AL527" s="687">
        <f>'10. ГД Ноябрьск'!BA54</f>
        <v>0</v>
      </c>
      <c r="AM527" s="687">
        <f>'10. ГД Ноябрьск'!BC54</f>
        <v>0</v>
      </c>
      <c r="AN527" s="687">
        <f t="shared" si="1003"/>
        <v>0</v>
      </c>
      <c r="AO527" s="688" t="str">
        <f t="shared" si="1004"/>
        <v>-</v>
      </c>
      <c r="AP527" s="687">
        <f>'10. ГД Ноябрьск'!BG54</f>
        <v>0</v>
      </c>
      <c r="AQ527" s="687">
        <f>'10. ГД Ноябрьск'!BI54</f>
        <v>0</v>
      </c>
      <c r="AR527" s="687">
        <f t="shared" si="1005"/>
        <v>0</v>
      </c>
      <c r="AS527" s="688" t="str">
        <f t="shared" si="1006"/>
        <v>-</v>
      </c>
      <c r="AT527" s="687">
        <f t="shared" si="1007"/>
        <v>0</v>
      </c>
      <c r="AU527" s="687">
        <f t="shared" si="1008"/>
        <v>0</v>
      </c>
      <c r="AV527" s="687">
        <f t="shared" si="1009"/>
        <v>0</v>
      </c>
      <c r="AW527" s="688" t="str">
        <f t="shared" si="1010"/>
        <v>-</v>
      </c>
      <c r="AX527" s="687">
        <f>'10. ГД Ноябрьск'!BS54</f>
        <v>0</v>
      </c>
      <c r="AY527" s="687">
        <f>'10. ГД Ноябрьск'!BU54</f>
        <v>0</v>
      </c>
      <c r="AZ527" s="687">
        <f t="shared" si="1011"/>
        <v>0</v>
      </c>
      <c r="BA527" s="688" t="str">
        <f t="shared" si="1012"/>
        <v>-</v>
      </c>
      <c r="BB527" s="687">
        <f>'10. ГД Ноябрьск'!BY54</f>
        <v>0</v>
      </c>
      <c r="BC527" s="687">
        <f>'10. ГД Ноябрьск'!CA54</f>
        <v>0</v>
      </c>
      <c r="BD527" s="687">
        <f t="shared" si="1013"/>
        <v>0</v>
      </c>
      <c r="BE527" s="688" t="str">
        <f t="shared" si="1014"/>
        <v>-</v>
      </c>
      <c r="BF527" s="687">
        <f>'10. ГД Ноябрьск'!CE54</f>
        <v>0</v>
      </c>
      <c r="BG527" s="687">
        <f>'10. ГД Ноябрьск'!CG54</f>
        <v>0</v>
      </c>
      <c r="BH527" s="687">
        <f t="shared" si="1015"/>
        <v>0</v>
      </c>
      <c r="BI527" s="688" t="str">
        <f t="shared" si="1016"/>
        <v>-</v>
      </c>
      <c r="BJ527" s="687">
        <f t="shared" si="1017"/>
        <v>0</v>
      </c>
      <c r="BK527" s="687">
        <f t="shared" si="1018"/>
        <v>0</v>
      </c>
      <c r="BL527" s="687">
        <f t="shared" si="1019"/>
        <v>0</v>
      </c>
      <c r="BM527" s="688" t="str">
        <f t="shared" si="1020"/>
        <v>-</v>
      </c>
      <c r="BN527" s="687">
        <f>'10. ГД Ноябрьск'!CQ54</f>
        <v>0</v>
      </c>
      <c r="BO527" s="687">
        <f>'10. ГД Ноябрьск'!CS54</f>
        <v>0</v>
      </c>
      <c r="BP527" s="687">
        <f t="shared" si="1021"/>
        <v>0</v>
      </c>
      <c r="BQ527" s="688" t="str">
        <f t="shared" si="1022"/>
        <v>-</v>
      </c>
      <c r="BR527" s="687">
        <f>'10. ГД Ноябрьск'!CW54</f>
        <v>0</v>
      </c>
      <c r="BS527" s="687">
        <f>'10. ГД Ноябрьск'!CY54</f>
        <v>0</v>
      </c>
      <c r="BT527" s="687">
        <f t="shared" si="1023"/>
        <v>0</v>
      </c>
      <c r="BU527" s="688" t="str">
        <f t="shared" si="1024"/>
        <v>-</v>
      </c>
      <c r="BV527" s="687">
        <f>'10. ГД Ноябрьск'!DC54</f>
        <v>0</v>
      </c>
      <c r="BW527" s="687">
        <f>'10. ГД Ноябрьск'!DE54</f>
        <v>0</v>
      </c>
      <c r="BX527" s="687">
        <f t="shared" si="1025"/>
        <v>0</v>
      </c>
      <c r="BY527" s="688" t="str">
        <f t="shared" si="1026"/>
        <v>-</v>
      </c>
    </row>
    <row r="528" spans="3:77" ht="20.100000000000001" customHeight="1">
      <c r="C528" s="424" t="s">
        <v>189</v>
      </c>
      <c r="D528" s="528"/>
      <c r="E528" s="528"/>
      <c r="F528" s="529"/>
      <c r="G528" s="530" t="s">
        <v>572</v>
      </c>
      <c r="H528" s="530"/>
      <c r="I528" s="446" t="s">
        <v>186</v>
      </c>
      <c r="J528" s="687">
        <f t="shared" si="983"/>
        <v>59</v>
      </c>
      <c r="K528" s="687">
        <f t="shared" si="984"/>
        <v>0</v>
      </c>
      <c r="L528" s="687">
        <f t="shared" si="985"/>
        <v>-59</v>
      </c>
      <c r="M528" s="688">
        <f t="shared" si="986"/>
        <v>0</v>
      </c>
      <c r="N528" s="687">
        <f t="shared" si="987"/>
        <v>19</v>
      </c>
      <c r="O528" s="687">
        <f t="shared" si="988"/>
        <v>0</v>
      </c>
      <c r="P528" s="687">
        <f t="shared" si="989"/>
        <v>-19</v>
      </c>
      <c r="Q528" s="688">
        <f t="shared" si="990"/>
        <v>0</v>
      </c>
      <c r="R528" s="687">
        <f>'11. ГД Надым'!W42</f>
        <v>6.6000000000000005</v>
      </c>
      <c r="S528" s="687">
        <f>'11. ГД Надым'!Y42</f>
        <v>0</v>
      </c>
      <c r="T528" s="687">
        <f t="shared" si="991"/>
        <v>-6.6000000000000005</v>
      </c>
      <c r="U528" s="688">
        <f t="shared" si="992"/>
        <v>0</v>
      </c>
      <c r="V528" s="687">
        <f>'11. ГД Надым'!AC42</f>
        <v>5.8</v>
      </c>
      <c r="W528" s="687">
        <f>'11. ГД Надым'!AE42</f>
        <v>0</v>
      </c>
      <c r="X528" s="687">
        <f t="shared" si="993"/>
        <v>-5.8</v>
      </c>
      <c r="Y528" s="688">
        <f t="shared" si="994"/>
        <v>0</v>
      </c>
      <c r="Z528" s="687">
        <f>'11. ГД Надым'!AI42</f>
        <v>6.6000000000000005</v>
      </c>
      <c r="AA528" s="687">
        <f>'11. ГД Надым'!AK42</f>
        <v>0</v>
      </c>
      <c r="AB528" s="687">
        <f t="shared" si="995"/>
        <v>-6.6000000000000005</v>
      </c>
      <c r="AC528" s="688">
        <f t="shared" si="996"/>
        <v>0</v>
      </c>
      <c r="AD528" s="687">
        <f t="shared" si="997"/>
        <v>11.1</v>
      </c>
      <c r="AE528" s="687">
        <f t="shared" si="998"/>
        <v>0</v>
      </c>
      <c r="AF528" s="687">
        <f t="shared" si="999"/>
        <v>-11.1</v>
      </c>
      <c r="AG528" s="688">
        <f t="shared" si="1000"/>
        <v>0</v>
      </c>
      <c r="AH528" s="687">
        <f>'11. ГД Надым'!AU42</f>
        <v>4.3</v>
      </c>
      <c r="AI528" s="687">
        <f>'11. ГД Надым'!AW42</f>
        <v>0</v>
      </c>
      <c r="AJ528" s="687">
        <f t="shared" si="1001"/>
        <v>-4.3</v>
      </c>
      <c r="AK528" s="688">
        <f t="shared" si="1002"/>
        <v>0</v>
      </c>
      <c r="AL528" s="687">
        <f>'11. ГД Надым'!BA42</f>
        <v>3.5999999999999996</v>
      </c>
      <c r="AM528" s="687">
        <f>'11. ГД Надым'!BC42</f>
        <v>0</v>
      </c>
      <c r="AN528" s="687">
        <f t="shared" si="1003"/>
        <v>-3.5999999999999996</v>
      </c>
      <c r="AO528" s="688">
        <f t="shared" si="1004"/>
        <v>0</v>
      </c>
      <c r="AP528" s="687">
        <f>'11. ГД Надым'!BG42</f>
        <v>3.1999999999999997</v>
      </c>
      <c r="AQ528" s="687">
        <f>'11. ГД Надым'!BI42</f>
        <v>0</v>
      </c>
      <c r="AR528" s="687">
        <f t="shared" si="1005"/>
        <v>-3.1999999999999997</v>
      </c>
      <c r="AS528" s="688">
        <f t="shared" si="1006"/>
        <v>0</v>
      </c>
      <c r="AT528" s="687">
        <f t="shared" si="1007"/>
        <v>12.299999999999999</v>
      </c>
      <c r="AU528" s="687">
        <f t="shared" si="1008"/>
        <v>0</v>
      </c>
      <c r="AV528" s="687">
        <f t="shared" si="1009"/>
        <v>-12.299999999999999</v>
      </c>
      <c r="AW528" s="688">
        <f t="shared" si="1010"/>
        <v>0</v>
      </c>
      <c r="AX528" s="687">
        <f>'11. ГД Надым'!BS42</f>
        <v>3.2</v>
      </c>
      <c r="AY528" s="687">
        <f>'11. ГД Надым'!BU42</f>
        <v>0</v>
      </c>
      <c r="AZ528" s="687">
        <f t="shared" si="1011"/>
        <v>-3.2</v>
      </c>
      <c r="BA528" s="688">
        <f t="shared" si="1012"/>
        <v>0</v>
      </c>
      <c r="BB528" s="687">
        <f>'11. ГД Надым'!BY42</f>
        <v>4.3999999999999995</v>
      </c>
      <c r="BC528" s="687">
        <f>'11. ГД Надым'!CA42</f>
        <v>0</v>
      </c>
      <c r="BD528" s="687">
        <f t="shared" si="1013"/>
        <v>-4.3999999999999995</v>
      </c>
      <c r="BE528" s="688">
        <f t="shared" si="1014"/>
        <v>0</v>
      </c>
      <c r="BF528" s="687">
        <f>'11. ГД Надым'!CE42</f>
        <v>4.6999999999999993</v>
      </c>
      <c r="BG528" s="687">
        <f>'11. ГД Надым'!CG42</f>
        <v>0</v>
      </c>
      <c r="BH528" s="687">
        <f t="shared" si="1015"/>
        <v>-4.6999999999999993</v>
      </c>
      <c r="BI528" s="688">
        <f t="shared" si="1016"/>
        <v>0</v>
      </c>
      <c r="BJ528" s="687">
        <f t="shared" si="1017"/>
        <v>16.600000000000001</v>
      </c>
      <c r="BK528" s="687">
        <f t="shared" si="1018"/>
        <v>0</v>
      </c>
      <c r="BL528" s="687">
        <f t="shared" si="1019"/>
        <v>-16.600000000000001</v>
      </c>
      <c r="BM528" s="688">
        <f t="shared" si="1020"/>
        <v>0</v>
      </c>
      <c r="BN528" s="687">
        <f>'11. ГД Надым'!CQ42</f>
        <v>4.8999999999999995</v>
      </c>
      <c r="BO528" s="687">
        <f>'11. ГД Надым'!CS42</f>
        <v>0</v>
      </c>
      <c r="BP528" s="687">
        <f t="shared" si="1021"/>
        <v>-4.8999999999999995</v>
      </c>
      <c r="BQ528" s="688">
        <f t="shared" si="1022"/>
        <v>0</v>
      </c>
      <c r="BR528" s="687">
        <f>'11. ГД Надым'!CW42</f>
        <v>4.8</v>
      </c>
      <c r="BS528" s="687">
        <f>'11. ГД Надым'!CY42</f>
        <v>0</v>
      </c>
      <c r="BT528" s="687">
        <f t="shared" si="1023"/>
        <v>-4.8</v>
      </c>
      <c r="BU528" s="688">
        <f t="shared" si="1024"/>
        <v>0</v>
      </c>
      <c r="BV528" s="687">
        <f>'11. ГД Надым'!DC42</f>
        <v>6.9</v>
      </c>
      <c r="BW528" s="687">
        <f>'11. ГД Надым'!DE42</f>
        <v>0</v>
      </c>
      <c r="BX528" s="687">
        <f t="shared" si="1025"/>
        <v>-6.9</v>
      </c>
      <c r="BY528" s="688">
        <f t="shared" si="1026"/>
        <v>0</v>
      </c>
    </row>
    <row r="529" spans="2:77" ht="20.100000000000001" customHeight="1">
      <c r="C529" s="429" t="s">
        <v>623</v>
      </c>
      <c r="D529" s="528"/>
      <c r="E529" s="528"/>
      <c r="F529" s="529"/>
      <c r="G529" s="530" t="s">
        <v>624</v>
      </c>
      <c r="H529" s="530"/>
      <c r="I529" s="694" t="s">
        <v>169</v>
      </c>
      <c r="J529" s="687">
        <f t="shared" si="983"/>
        <v>1</v>
      </c>
      <c r="K529" s="687">
        <f t="shared" si="984"/>
        <v>0</v>
      </c>
      <c r="L529" s="687">
        <f t="shared" si="985"/>
        <v>-1</v>
      </c>
      <c r="M529" s="688">
        <f t="shared" si="986"/>
        <v>0</v>
      </c>
      <c r="N529" s="687">
        <f t="shared" si="987"/>
        <v>0.30000000000000004</v>
      </c>
      <c r="O529" s="687">
        <f t="shared" si="988"/>
        <v>0</v>
      </c>
      <c r="P529" s="687">
        <f t="shared" si="989"/>
        <v>-0.30000000000000004</v>
      </c>
      <c r="Q529" s="688">
        <f t="shared" si="990"/>
        <v>0</v>
      </c>
      <c r="R529" s="687">
        <f>'11. ГД Надым'!W43</f>
        <v>0.1</v>
      </c>
      <c r="S529" s="687">
        <f>'11. ГД Надым'!Y43</f>
        <v>0</v>
      </c>
      <c r="T529" s="687">
        <f t="shared" si="991"/>
        <v>-0.1</v>
      </c>
      <c r="U529" s="688">
        <f t="shared" si="992"/>
        <v>0</v>
      </c>
      <c r="V529" s="687">
        <f>'11. ГД Надым'!AC43</f>
        <v>0.1</v>
      </c>
      <c r="W529" s="687">
        <f>'11. ГД Надым'!AE43</f>
        <v>0</v>
      </c>
      <c r="X529" s="687">
        <f t="shared" si="993"/>
        <v>-0.1</v>
      </c>
      <c r="Y529" s="688">
        <f t="shared" si="994"/>
        <v>0</v>
      </c>
      <c r="Z529" s="687">
        <f>'11. ГД Надым'!AI43</f>
        <v>0.1</v>
      </c>
      <c r="AA529" s="687">
        <f>'11. ГД Надым'!AK43</f>
        <v>0</v>
      </c>
      <c r="AB529" s="687">
        <f t="shared" si="995"/>
        <v>-0.1</v>
      </c>
      <c r="AC529" s="688">
        <f t="shared" si="996"/>
        <v>0</v>
      </c>
      <c r="AD529" s="687">
        <f t="shared" si="997"/>
        <v>0.30000000000000004</v>
      </c>
      <c r="AE529" s="687">
        <f t="shared" si="998"/>
        <v>0</v>
      </c>
      <c r="AF529" s="687">
        <f t="shared" si="999"/>
        <v>-0.30000000000000004</v>
      </c>
      <c r="AG529" s="688">
        <f t="shared" si="1000"/>
        <v>0</v>
      </c>
      <c r="AH529" s="687">
        <f>'11. ГД Надым'!AU43</f>
        <v>0.1</v>
      </c>
      <c r="AI529" s="687">
        <f>'11. ГД Надым'!AW43</f>
        <v>0</v>
      </c>
      <c r="AJ529" s="687">
        <f t="shared" si="1001"/>
        <v>-0.1</v>
      </c>
      <c r="AK529" s="688">
        <f t="shared" si="1002"/>
        <v>0</v>
      </c>
      <c r="AL529" s="687">
        <f>'11. ГД Надым'!BA43</f>
        <v>0.2</v>
      </c>
      <c r="AM529" s="687">
        <f>'11. ГД Надым'!BC43</f>
        <v>0</v>
      </c>
      <c r="AN529" s="687">
        <f t="shared" si="1003"/>
        <v>-0.2</v>
      </c>
      <c r="AO529" s="688">
        <f t="shared" si="1004"/>
        <v>0</v>
      </c>
      <c r="AP529" s="687">
        <f>'11. ГД Надым'!BG43</f>
        <v>0</v>
      </c>
      <c r="AQ529" s="687">
        <f>'11. ГД Надым'!BI43</f>
        <v>0</v>
      </c>
      <c r="AR529" s="687">
        <f t="shared" si="1005"/>
        <v>0</v>
      </c>
      <c r="AS529" s="688" t="str">
        <f t="shared" si="1006"/>
        <v>-</v>
      </c>
      <c r="AT529" s="687">
        <f t="shared" si="1007"/>
        <v>0.1</v>
      </c>
      <c r="AU529" s="687">
        <f t="shared" si="1008"/>
        <v>0</v>
      </c>
      <c r="AV529" s="687">
        <f t="shared" si="1009"/>
        <v>-0.1</v>
      </c>
      <c r="AW529" s="688">
        <f t="shared" si="1010"/>
        <v>0</v>
      </c>
      <c r="AX529" s="687">
        <f>'11. ГД Надым'!BS43</f>
        <v>0</v>
      </c>
      <c r="AY529" s="687">
        <f>'11. ГД Надым'!BU43</f>
        <v>0</v>
      </c>
      <c r="AZ529" s="687">
        <f t="shared" si="1011"/>
        <v>0</v>
      </c>
      <c r="BA529" s="688" t="str">
        <f t="shared" si="1012"/>
        <v>-</v>
      </c>
      <c r="BB529" s="687">
        <f>'11. ГД Надым'!BY43</f>
        <v>0</v>
      </c>
      <c r="BC529" s="687">
        <f>'11. ГД Надым'!CA43</f>
        <v>0</v>
      </c>
      <c r="BD529" s="687">
        <f t="shared" si="1013"/>
        <v>0</v>
      </c>
      <c r="BE529" s="688" t="str">
        <f t="shared" si="1014"/>
        <v>-</v>
      </c>
      <c r="BF529" s="687">
        <f>'11. ГД Надым'!CE43</f>
        <v>0.1</v>
      </c>
      <c r="BG529" s="687">
        <f>'11. ГД Надым'!CG43</f>
        <v>0</v>
      </c>
      <c r="BH529" s="687">
        <f t="shared" si="1015"/>
        <v>-0.1</v>
      </c>
      <c r="BI529" s="688">
        <f t="shared" si="1016"/>
        <v>0</v>
      </c>
      <c r="BJ529" s="687">
        <f t="shared" si="1017"/>
        <v>0.30000000000000004</v>
      </c>
      <c r="BK529" s="687">
        <f t="shared" si="1018"/>
        <v>0</v>
      </c>
      <c r="BL529" s="687">
        <f t="shared" si="1019"/>
        <v>-0.30000000000000004</v>
      </c>
      <c r="BM529" s="688">
        <f t="shared" si="1020"/>
        <v>0</v>
      </c>
      <c r="BN529" s="687">
        <f>'11. ГД Надым'!CQ43</f>
        <v>0.1</v>
      </c>
      <c r="BO529" s="687">
        <f>'11. ГД Надым'!CS43</f>
        <v>0</v>
      </c>
      <c r="BP529" s="687">
        <f t="shared" si="1021"/>
        <v>-0.1</v>
      </c>
      <c r="BQ529" s="688">
        <f t="shared" si="1022"/>
        <v>0</v>
      </c>
      <c r="BR529" s="687">
        <f>'11. ГД Надым'!CW43</f>
        <v>0.1</v>
      </c>
      <c r="BS529" s="687">
        <f>'11. ГД Надым'!CY43</f>
        <v>0</v>
      </c>
      <c r="BT529" s="687">
        <f t="shared" si="1023"/>
        <v>-0.1</v>
      </c>
      <c r="BU529" s="688">
        <f t="shared" si="1024"/>
        <v>0</v>
      </c>
      <c r="BV529" s="687">
        <f>'11. ГД Надым'!DC43</f>
        <v>0.1</v>
      </c>
      <c r="BW529" s="687">
        <f>'11. ГД Надым'!DE43</f>
        <v>0</v>
      </c>
      <c r="BX529" s="687">
        <f t="shared" si="1025"/>
        <v>-0.1</v>
      </c>
      <c r="BY529" s="688">
        <f t="shared" si="1026"/>
        <v>0</v>
      </c>
    </row>
    <row r="530" spans="2:77" ht="20.100000000000001" customHeight="1">
      <c r="C530" s="429" t="s">
        <v>625</v>
      </c>
      <c r="D530" s="528"/>
      <c r="E530" s="528"/>
      <c r="F530" s="529"/>
      <c r="G530" s="530" t="s">
        <v>626</v>
      </c>
      <c r="H530" s="530"/>
      <c r="I530" s="694" t="s">
        <v>169</v>
      </c>
      <c r="J530" s="687">
        <f t="shared" si="983"/>
        <v>5.9</v>
      </c>
      <c r="K530" s="687">
        <f t="shared" si="984"/>
        <v>0</v>
      </c>
      <c r="L530" s="687">
        <f t="shared" si="985"/>
        <v>-5.9</v>
      </c>
      <c r="M530" s="688">
        <f t="shared" si="986"/>
        <v>0</v>
      </c>
      <c r="N530" s="687">
        <f t="shared" si="987"/>
        <v>1.6</v>
      </c>
      <c r="O530" s="687">
        <f t="shared" si="988"/>
        <v>0</v>
      </c>
      <c r="P530" s="687">
        <f t="shared" si="989"/>
        <v>-1.6</v>
      </c>
      <c r="Q530" s="688">
        <f t="shared" si="990"/>
        <v>0</v>
      </c>
      <c r="R530" s="687">
        <f>'11. ГД Надым'!W44</f>
        <v>0.6</v>
      </c>
      <c r="S530" s="687">
        <f>'11. ГД Надым'!Y44</f>
        <v>0</v>
      </c>
      <c r="T530" s="687">
        <f t="shared" si="991"/>
        <v>-0.6</v>
      </c>
      <c r="U530" s="688">
        <f t="shared" si="992"/>
        <v>0</v>
      </c>
      <c r="V530" s="687">
        <f>'11. ГД Надым'!AC44</f>
        <v>0.4</v>
      </c>
      <c r="W530" s="687">
        <f>'11. ГД Надым'!AE44</f>
        <v>0</v>
      </c>
      <c r="X530" s="687">
        <f t="shared" si="993"/>
        <v>-0.4</v>
      </c>
      <c r="Y530" s="688">
        <f t="shared" si="994"/>
        <v>0</v>
      </c>
      <c r="Z530" s="687">
        <f>'11. ГД Надым'!AI44</f>
        <v>0.6</v>
      </c>
      <c r="AA530" s="687">
        <f>'11. ГД Надым'!AK44</f>
        <v>0</v>
      </c>
      <c r="AB530" s="687">
        <f t="shared" si="995"/>
        <v>-0.6</v>
      </c>
      <c r="AC530" s="688">
        <f t="shared" si="996"/>
        <v>0</v>
      </c>
      <c r="AD530" s="687">
        <f t="shared" si="997"/>
        <v>1.5</v>
      </c>
      <c r="AE530" s="687">
        <f t="shared" si="998"/>
        <v>0</v>
      </c>
      <c r="AF530" s="687">
        <f t="shared" si="999"/>
        <v>-1.5</v>
      </c>
      <c r="AG530" s="688">
        <f t="shared" si="1000"/>
        <v>0</v>
      </c>
      <c r="AH530" s="687">
        <f>'11. ГД Надым'!AU44</f>
        <v>0.5</v>
      </c>
      <c r="AI530" s="687">
        <f>'11. ГД Надым'!AW44</f>
        <v>0</v>
      </c>
      <c r="AJ530" s="687">
        <f t="shared" si="1001"/>
        <v>-0.5</v>
      </c>
      <c r="AK530" s="688">
        <f t="shared" si="1002"/>
        <v>0</v>
      </c>
      <c r="AL530" s="687">
        <f>'11. ГД Надым'!BA44</f>
        <v>0.6</v>
      </c>
      <c r="AM530" s="687">
        <f>'11. ГД Надым'!BC44</f>
        <v>0</v>
      </c>
      <c r="AN530" s="687">
        <f t="shared" si="1003"/>
        <v>-0.6</v>
      </c>
      <c r="AO530" s="688">
        <f t="shared" si="1004"/>
        <v>0</v>
      </c>
      <c r="AP530" s="687">
        <f>'11. ГД Надым'!BG44</f>
        <v>0.4</v>
      </c>
      <c r="AQ530" s="687">
        <f>'11. ГД Надым'!BI44</f>
        <v>0</v>
      </c>
      <c r="AR530" s="687">
        <f t="shared" si="1005"/>
        <v>-0.4</v>
      </c>
      <c r="AS530" s="688">
        <f t="shared" si="1006"/>
        <v>0</v>
      </c>
      <c r="AT530" s="687">
        <f t="shared" si="1007"/>
        <v>1.3</v>
      </c>
      <c r="AU530" s="687">
        <f t="shared" si="1008"/>
        <v>0</v>
      </c>
      <c r="AV530" s="687">
        <f t="shared" si="1009"/>
        <v>-1.3</v>
      </c>
      <c r="AW530" s="688">
        <f t="shared" si="1010"/>
        <v>0</v>
      </c>
      <c r="AX530" s="687">
        <f>'11. ГД Надым'!BS44</f>
        <v>0.5</v>
      </c>
      <c r="AY530" s="687">
        <f>'11. ГД Надым'!BU44</f>
        <v>0</v>
      </c>
      <c r="AZ530" s="687">
        <f t="shared" si="1011"/>
        <v>-0.5</v>
      </c>
      <c r="BA530" s="688">
        <f t="shared" si="1012"/>
        <v>0</v>
      </c>
      <c r="BB530" s="687">
        <f>'11. ГД Надым'!BY44</f>
        <v>0.3</v>
      </c>
      <c r="BC530" s="687">
        <f>'11. ГД Надым'!CA44</f>
        <v>0</v>
      </c>
      <c r="BD530" s="687">
        <f t="shared" si="1013"/>
        <v>-0.3</v>
      </c>
      <c r="BE530" s="688">
        <f t="shared" si="1014"/>
        <v>0</v>
      </c>
      <c r="BF530" s="687">
        <f>'11. ГД Надым'!CE44</f>
        <v>0.5</v>
      </c>
      <c r="BG530" s="687">
        <f>'11. ГД Надым'!CG44</f>
        <v>0</v>
      </c>
      <c r="BH530" s="687">
        <f t="shared" si="1015"/>
        <v>-0.5</v>
      </c>
      <c r="BI530" s="688">
        <f t="shared" si="1016"/>
        <v>0</v>
      </c>
      <c r="BJ530" s="687">
        <f t="shared" si="1017"/>
        <v>1.5</v>
      </c>
      <c r="BK530" s="687">
        <f t="shared" si="1018"/>
        <v>0</v>
      </c>
      <c r="BL530" s="687">
        <f t="shared" si="1019"/>
        <v>-1.5</v>
      </c>
      <c r="BM530" s="688">
        <f t="shared" si="1020"/>
        <v>0</v>
      </c>
      <c r="BN530" s="687">
        <f>'11. ГД Надым'!CQ44</f>
        <v>0.5</v>
      </c>
      <c r="BO530" s="687">
        <f>'11. ГД Надым'!CS44</f>
        <v>0</v>
      </c>
      <c r="BP530" s="687">
        <f t="shared" si="1021"/>
        <v>-0.5</v>
      </c>
      <c r="BQ530" s="688">
        <f t="shared" si="1022"/>
        <v>0</v>
      </c>
      <c r="BR530" s="687">
        <f>'11. ГД Надым'!CW44</f>
        <v>0.4</v>
      </c>
      <c r="BS530" s="687">
        <f>'11. ГД Надым'!CY44</f>
        <v>0</v>
      </c>
      <c r="BT530" s="687">
        <f t="shared" si="1023"/>
        <v>-0.4</v>
      </c>
      <c r="BU530" s="688">
        <f t="shared" si="1024"/>
        <v>0</v>
      </c>
      <c r="BV530" s="687">
        <f>'11. ГД Надым'!DC44</f>
        <v>0.6</v>
      </c>
      <c r="BW530" s="687">
        <f>'11. ГД Надым'!DE44</f>
        <v>0</v>
      </c>
      <c r="BX530" s="687">
        <f t="shared" si="1025"/>
        <v>-0.6</v>
      </c>
      <c r="BY530" s="688">
        <f t="shared" si="1026"/>
        <v>0</v>
      </c>
    </row>
    <row r="531" spans="2:77" ht="20.100000000000001" customHeight="1">
      <c r="C531" s="429" t="s">
        <v>230</v>
      </c>
      <c r="D531" s="528"/>
      <c r="E531" s="528"/>
      <c r="F531" s="529"/>
      <c r="G531" s="530" t="s">
        <v>627</v>
      </c>
      <c r="H531" s="530"/>
      <c r="I531" s="694" t="s">
        <v>169</v>
      </c>
      <c r="J531" s="687">
        <f t="shared" si="983"/>
        <v>50.199999999999996</v>
      </c>
      <c r="K531" s="687">
        <f t="shared" si="984"/>
        <v>0</v>
      </c>
      <c r="L531" s="687">
        <f t="shared" si="985"/>
        <v>-50.199999999999996</v>
      </c>
      <c r="M531" s="688">
        <f t="shared" si="986"/>
        <v>0</v>
      </c>
      <c r="N531" s="687">
        <f t="shared" si="987"/>
        <v>17.100000000000001</v>
      </c>
      <c r="O531" s="687">
        <f t="shared" si="988"/>
        <v>0</v>
      </c>
      <c r="P531" s="687">
        <f t="shared" si="989"/>
        <v>-17.100000000000001</v>
      </c>
      <c r="Q531" s="688">
        <f t="shared" si="990"/>
        <v>0</v>
      </c>
      <c r="R531" s="687">
        <f>'11. ГД Надым'!W45</f>
        <v>5.9</v>
      </c>
      <c r="S531" s="687">
        <f>'11. ГД Надым'!Y45</f>
        <v>0</v>
      </c>
      <c r="T531" s="687">
        <f t="shared" si="991"/>
        <v>-5.9</v>
      </c>
      <c r="U531" s="688">
        <f t="shared" si="992"/>
        <v>0</v>
      </c>
      <c r="V531" s="687">
        <f>'11. ГД Надым'!AC45</f>
        <v>5.3</v>
      </c>
      <c r="W531" s="687">
        <f>'11. ГД Надым'!AE45</f>
        <v>0</v>
      </c>
      <c r="X531" s="687">
        <f t="shared" si="993"/>
        <v>-5.3</v>
      </c>
      <c r="Y531" s="688">
        <f t="shared" si="994"/>
        <v>0</v>
      </c>
      <c r="Z531" s="687">
        <f>'11. ГД Надым'!AI45</f>
        <v>5.9</v>
      </c>
      <c r="AA531" s="687">
        <f>'11. ГД Надым'!AK45</f>
        <v>0</v>
      </c>
      <c r="AB531" s="687">
        <f t="shared" si="995"/>
        <v>-5.9</v>
      </c>
      <c r="AC531" s="688">
        <f t="shared" si="996"/>
        <v>0</v>
      </c>
      <c r="AD531" s="687">
        <f t="shared" si="997"/>
        <v>9.3000000000000007</v>
      </c>
      <c r="AE531" s="687">
        <f t="shared" si="998"/>
        <v>0</v>
      </c>
      <c r="AF531" s="687">
        <f t="shared" si="999"/>
        <v>-9.3000000000000007</v>
      </c>
      <c r="AG531" s="688">
        <f t="shared" si="1000"/>
        <v>0</v>
      </c>
      <c r="AH531" s="687">
        <f>'11. ГД Надым'!AU45</f>
        <v>3.7</v>
      </c>
      <c r="AI531" s="687">
        <f>'11. ГД Надым'!AW45</f>
        <v>0</v>
      </c>
      <c r="AJ531" s="687">
        <f t="shared" si="1001"/>
        <v>-3.7</v>
      </c>
      <c r="AK531" s="688">
        <f t="shared" si="1002"/>
        <v>0</v>
      </c>
      <c r="AL531" s="687">
        <f>'11. ГД Надым'!BA45</f>
        <v>2.8</v>
      </c>
      <c r="AM531" s="687">
        <f>'11. ГД Надым'!BC45</f>
        <v>0</v>
      </c>
      <c r="AN531" s="687">
        <f t="shared" si="1003"/>
        <v>-2.8</v>
      </c>
      <c r="AO531" s="688">
        <f t="shared" si="1004"/>
        <v>0</v>
      </c>
      <c r="AP531" s="687">
        <f>'11. ГД Надым'!BG45</f>
        <v>2.8</v>
      </c>
      <c r="AQ531" s="687">
        <f>'11. ГД Надым'!BI45</f>
        <v>0</v>
      </c>
      <c r="AR531" s="687">
        <f t="shared" si="1005"/>
        <v>-2.8</v>
      </c>
      <c r="AS531" s="688">
        <f t="shared" si="1006"/>
        <v>0</v>
      </c>
      <c r="AT531" s="687">
        <f t="shared" si="1007"/>
        <v>10.899999999999999</v>
      </c>
      <c r="AU531" s="687">
        <f t="shared" si="1008"/>
        <v>0</v>
      </c>
      <c r="AV531" s="687">
        <f t="shared" si="1009"/>
        <v>-10.899999999999999</v>
      </c>
      <c r="AW531" s="688">
        <f t="shared" si="1010"/>
        <v>0</v>
      </c>
      <c r="AX531" s="687">
        <f>'11. ГД Надым'!BS45</f>
        <v>2.7</v>
      </c>
      <c r="AY531" s="687">
        <f>'11. ГД Надым'!BU45</f>
        <v>0</v>
      </c>
      <c r="AZ531" s="687">
        <f t="shared" si="1011"/>
        <v>-2.7</v>
      </c>
      <c r="BA531" s="688">
        <f t="shared" si="1012"/>
        <v>0</v>
      </c>
      <c r="BB531" s="687">
        <f>'11. ГД Надым'!BY45</f>
        <v>4.0999999999999996</v>
      </c>
      <c r="BC531" s="687">
        <f>'11. ГД Надым'!CA45</f>
        <v>0</v>
      </c>
      <c r="BD531" s="687">
        <f t="shared" si="1013"/>
        <v>-4.0999999999999996</v>
      </c>
      <c r="BE531" s="688">
        <f t="shared" si="1014"/>
        <v>0</v>
      </c>
      <c r="BF531" s="687">
        <f>'11. ГД Надым'!CE45</f>
        <v>4.0999999999999996</v>
      </c>
      <c r="BG531" s="687">
        <f>'11. ГД Надым'!CG45</f>
        <v>0</v>
      </c>
      <c r="BH531" s="687">
        <f t="shared" si="1015"/>
        <v>-4.0999999999999996</v>
      </c>
      <c r="BI531" s="688">
        <f t="shared" si="1016"/>
        <v>0</v>
      </c>
      <c r="BJ531" s="687">
        <f t="shared" si="1017"/>
        <v>12.899999999999999</v>
      </c>
      <c r="BK531" s="687">
        <f t="shared" si="1018"/>
        <v>0</v>
      </c>
      <c r="BL531" s="687">
        <f t="shared" si="1019"/>
        <v>-12.899999999999999</v>
      </c>
      <c r="BM531" s="688">
        <f t="shared" si="1020"/>
        <v>0</v>
      </c>
      <c r="BN531" s="687">
        <f>'11. ГД Надым'!CQ45</f>
        <v>4.3</v>
      </c>
      <c r="BO531" s="687">
        <f>'11. ГД Надым'!CS45</f>
        <v>0</v>
      </c>
      <c r="BP531" s="687">
        <f t="shared" si="1021"/>
        <v>-4.3</v>
      </c>
      <c r="BQ531" s="688">
        <f t="shared" si="1022"/>
        <v>0</v>
      </c>
      <c r="BR531" s="687">
        <f>'11. ГД Надым'!CW45</f>
        <v>4.3</v>
      </c>
      <c r="BS531" s="687">
        <f>'11. ГД Надым'!CY45</f>
        <v>0</v>
      </c>
      <c r="BT531" s="687">
        <f t="shared" si="1023"/>
        <v>-4.3</v>
      </c>
      <c r="BU531" s="688">
        <f t="shared" si="1024"/>
        <v>0</v>
      </c>
      <c r="BV531" s="687">
        <f>'11. ГД Надым'!DC45</f>
        <v>4.3</v>
      </c>
      <c r="BW531" s="687">
        <f>'11. ГД Надым'!DE45</f>
        <v>0</v>
      </c>
      <c r="BX531" s="687">
        <f t="shared" si="1025"/>
        <v>-4.3</v>
      </c>
      <c r="BY531" s="688">
        <f t="shared" si="1026"/>
        <v>0</v>
      </c>
    </row>
    <row r="532" spans="2:77" ht="20.100000000000001" customHeight="1">
      <c r="C532" s="429" t="s">
        <v>628</v>
      </c>
      <c r="D532" s="528"/>
      <c r="E532" s="528"/>
      <c r="F532" s="529"/>
      <c r="G532" s="530" t="s">
        <v>629</v>
      </c>
      <c r="H532" s="530"/>
      <c r="I532" s="694" t="s">
        <v>169</v>
      </c>
      <c r="J532" s="687">
        <f t="shared" si="983"/>
        <v>1.9</v>
      </c>
      <c r="K532" s="687">
        <f t="shared" si="984"/>
        <v>0</v>
      </c>
      <c r="L532" s="687">
        <f t="shared" si="985"/>
        <v>-1.9</v>
      </c>
      <c r="M532" s="688">
        <f t="shared" si="986"/>
        <v>0</v>
      </c>
      <c r="N532" s="687">
        <f t="shared" si="987"/>
        <v>0</v>
      </c>
      <c r="O532" s="687">
        <f t="shared" si="988"/>
        <v>0</v>
      </c>
      <c r="P532" s="687">
        <f t="shared" si="989"/>
        <v>0</v>
      </c>
      <c r="Q532" s="688" t="str">
        <f t="shared" si="990"/>
        <v>-</v>
      </c>
      <c r="R532" s="687">
        <f>'11. ГД Надым'!W46</f>
        <v>0</v>
      </c>
      <c r="S532" s="687">
        <f>'11. ГД Надым'!Y46</f>
        <v>0</v>
      </c>
      <c r="T532" s="687">
        <f t="shared" si="991"/>
        <v>0</v>
      </c>
      <c r="U532" s="688" t="str">
        <f t="shared" si="992"/>
        <v>-</v>
      </c>
      <c r="V532" s="687">
        <f>'11. ГД Надым'!AC46</f>
        <v>0</v>
      </c>
      <c r="W532" s="687">
        <f>'11. ГД Надым'!AE46</f>
        <v>0</v>
      </c>
      <c r="X532" s="687">
        <f t="shared" si="993"/>
        <v>0</v>
      </c>
      <c r="Y532" s="688" t="str">
        <f t="shared" si="994"/>
        <v>-</v>
      </c>
      <c r="Z532" s="687">
        <f>'11. ГД Надым'!AI46</f>
        <v>0</v>
      </c>
      <c r="AA532" s="687">
        <f>'11. ГД Надым'!AK46</f>
        <v>0</v>
      </c>
      <c r="AB532" s="687">
        <f t="shared" si="995"/>
        <v>0</v>
      </c>
      <c r="AC532" s="688" t="str">
        <f t="shared" si="996"/>
        <v>-</v>
      </c>
      <c r="AD532" s="687">
        <f t="shared" si="997"/>
        <v>0</v>
      </c>
      <c r="AE532" s="687">
        <f t="shared" si="998"/>
        <v>0</v>
      </c>
      <c r="AF532" s="687">
        <f t="shared" si="999"/>
        <v>0</v>
      </c>
      <c r="AG532" s="688" t="str">
        <f t="shared" si="1000"/>
        <v>-</v>
      </c>
      <c r="AH532" s="687">
        <f>'11. ГД Надым'!AU46</f>
        <v>0</v>
      </c>
      <c r="AI532" s="687">
        <f>'11. ГД Надым'!AW46</f>
        <v>0</v>
      </c>
      <c r="AJ532" s="687">
        <f t="shared" si="1001"/>
        <v>0</v>
      </c>
      <c r="AK532" s="688" t="str">
        <f t="shared" si="1002"/>
        <v>-</v>
      </c>
      <c r="AL532" s="687">
        <f>'11. ГД Надым'!BA46</f>
        <v>0</v>
      </c>
      <c r="AM532" s="687">
        <f>'11. ГД Надым'!BC46</f>
        <v>0</v>
      </c>
      <c r="AN532" s="687">
        <f t="shared" si="1003"/>
        <v>0</v>
      </c>
      <c r="AO532" s="688" t="str">
        <f t="shared" si="1004"/>
        <v>-</v>
      </c>
      <c r="AP532" s="687">
        <f>'11. ГД Надым'!BG46</f>
        <v>0</v>
      </c>
      <c r="AQ532" s="687">
        <f>'11. ГД Надым'!BI46</f>
        <v>0</v>
      </c>
      <c r="AR532" s="687">
        <f t="shared" si="1005"/>
        <v>0</v>
      </c>
      <c r="AS532" s="688" t="str">
        <f t="shared" si="1006"/>
        <v>-</v>
      </c>
      <c r="AT532" s="687">
        <f t="shared" si="1007"/>
        <v>0</v>
      </c>
      <c r="AU532" s="687">
        <f t="shared" si="1008"/>
        <v>0</v>
      </c>
      <c r="AV532" s="687">
        <f t="shared" si="1009"/>
        <v>0</v>
      </c>
      <c r="AW532" s="688" t="str">
        <f t="shared" si="1010"/>
        <v>-</v>
      </c>
      <c r="AX532" s="687">
        <f>'11. ГД Надым'!BS46</f>
        <v>0</v>
      </c>
      <c r="AY532" s="687">
        <f>'11. ГД Надым'!BU46</f>
        <v>0</v>
      </c>
      <c r="AZ532" s="687">
        <f t="shared" si="1011"/>
        <v>0</v>
      </c>
      <c r="BA532" s="688" t="str">
        <f t="shared" si="1012"/>
        <v>-</v>
      </c>
      <c r="BB532" s="687">
        <f>'11. ГД Надым'!BY46</f>
        <v>0</v>
      </c>
      <c r="BC532" s="687">
        <f>'11. ГД Надым'!CA46</f>
        <v>0</v>
      </c>
      <c r="BD532" s="687">
        <f t="shared" si="1013"/>
        <v>0</v>
      </c>
      <c r="BE532" s="688" t="str">
        <f t="shared" si="1014"/>
        <v>-</v>
      </c>
      <c r="BF532" s="687">
        <f>'11. ГД Надым'!CE46</f>
        <v>0</v>
      </c>
      <c r="BG532" s="687">
        <f>'11. ГД Надым'!CG46</f>
        <v>0</v>
      </c>
      <c r="BH532" s="687">
        <f t="shared" si="1015"/>
        <v>0</v>
      </c>
      <c r="BI532" s="688" t="str">
        <f t="shared" si="1016"/>
        <v>-</v>
      </c>
      <c r="BJ532" s="687">
        <f t="shared" si="1017"/>
        <v>1.9</v>
      </c>
      <c r="BK532" s="687">
        <f t="shared" si="1018"/>
        <v>0</v>
      </c>
      <c r="BL532" s="687">
        <f t="shared" si="1019"/>
        <v>-1.9</v>
      </c>
      <c r="BM532" s="688">
        <f t="shared" si="1020"/>
        <v>0</v>
      </c>
      <c r="BN532" s="687">
        <f>'11. ГД Надым'!CQ46</f>
        <v>0</v>
      </c>
      <c r="BO532" s="687">
        <f>'11. ГД Надым'!CS46</f>
        <v>0</v>
      </c>
      <c r="BP532" s="687">
        <f t="shared" si="1021"/>
        <v>0</v>
      </c>
      <c r="BQ532" s="688" t="str">
        <f t="shared" si="1022"/>
        <v>-</v>
      </c>
      <c r="BR532" s="687">
        <f>'11. ГД Надым'!CW46</f>
        <v>0</v>
      </c>
      <c r="BS532" s="687">
        <f>'11. ГД Надым'!CY46</f>
        <v>0</v>
      </c>
      <c r="BT532" s="687">
        <f t="shared" si="1023"/>
        <v>0</v>
      </c>
      <c r="BU532" s="688" t="str">
        <f t="shared" si="1024"/>
        <v>-</v>
      </c>
      <c r="BV532" s="687">
        <f>'11. ГД Надым'!DC46</f>
        <v>1.9</v>
      </c>
      <c r="BW532" s="687">
        <f>'11. ГД Надым'!DE46</f>
        <v>0</v>
      </c>
      <c r="BX532" s="687">
        <f t="shared" si="1025"/>
        <v>-1.9</v>
      </c>
      <c r="BY532" s="688">
        <f t="shared" si="1026"/>
        <v>0</v>
      </c>
    </row>
    <row r="533" spans="2:77" ht="20.100000000000001" customHeight="1">
      <c r="C533" s="424" t="s">
        <v>141</v>
      </c>
      <c r="D533" s="528"/>
      <c r="E533" s="528"/>
      <c r="F533" s="529"/>
      <c r="G533" s="530" t="s">
        <v>630</v>
      </c>
      <c r="H533" s="530"/>
      <c r="I533" s="446" t="s">
        <v>169</v>
      </c>
      <c r="J533" s="687">
        <f t="shared" si="983"/>
        <v>0</v>
      </c>
      <c r="K533" s="687">
        <f t="shared" si="984"/>
        <v>0</v>
      </c>
      <c r="L533" s="687">
        <f t="shared" si="985"/>
        <v>0</v>
      </c>
      <c r="M533" s="688" t="str">
        <f t="shared" si="986"/>
        <v>-</v>
      </c>
      <c r="N533" s="687">
        <f t="shared" si="987"/>
        <v>0</v>
      </c>
      <c r="O533" s="687">
        <f t="shared" si="988"/>
        <v>0</v>
      </c>
      <c r="P533" s="687">
        <f t="shared" si="989"/>
        <v>0</v>
      </c>
      <c r="Q533" s="688" t="str">
        <f t="shared" si="990"/>
        <v>-</v>
      </c>
      <c r="R533" s="687">
        <f>'3. ГПП-СГПЗ'!W55</f>
        <v>0</v>
      </c>
      <c r="S533" s="687">
        <f>'3. ГПП-СГПЗ'!Y55</f>
        <v>0</v>
      </c>
      <c r="T533" s="687">
        <f t="shared" si="991"/>
        <v>0</v>
      </c>
      <c r="U533" s="688" t="str">
        <f t="shared" si="992"/>
        <v>-</v>
      </c>
      <c r="V533" s="687">
        <f>'3. ГПП-СГПЗ'!AC55</f>
        <v>0</v>
      </c>
      <c r="W533" s="687">
        <f>'3. ГПП-СГПЗ'!AE55</f>
        <v>0</v>
      </c>
      <c r="X533" s="687">
        <f t="shared" si="993"/>
        <v>0</v>
      </c>
      <c r="Y533" s="688" t="str">
        <f t="shared" si="994"/>
        <v>-</v>
      </c>
      <c r="Z533" s="687">
        <f>'3. ГПП-СГПЗ'!AI55</f>
        <v>0</v>
      </c>
      <c r="AA533" s="687">
        <f>'3. ГПП-СГПЗ'!AK55</f>
        <v>0</v>
      </c>
      <c r="AB533" s="687">
        <f t="shared" si="995"/>
        <v>0</v>
      </c>
      <c r="AC533" s="688" t="str">
        <f t="shared" si="996"/>
        <v>-</v>
      </c>
      <c r="AD533" s="687">
        <f t="shared" si="997"/>
        <v>0</v>
      </c>
      <c r="AE533" s="687">
        <f t="shared" si="998"/>
        <v>0</v>
      </c>
      <c r="AF533" s="687">
        <f t="shared" si="999"/>
        <v>0</v>
      </c>
      <c r="AG533" s="688" t="str">
        <f t="shared" si="1000"/>
        <v>-</v>
      </c>
      <c r="AH533" s="687">
        <f>'3. ГПП-СГПЗ'!AU55</f>
        <v>0</v>
      </c>
      <c r="AI533" s="687">
        <f>'3. ГПП-СГПЗ'!AW55</f>
        <v>0</v>
      </c>
      <c r="AJ533" s="687">
        <f t="shared" si="1001"/>
        <v>0</v>
      </c>
      <c r="AK533" s="688" t="str">
        <f t="shared" si="1002"/>
        <v>-</v>
      </c>
      <c r="AL533" s="687">
        <f>'3. ГПП-СГПЗ'!BA55</f>
        <v>0</v>
      </c>
      <c r="AM533" s="687">
        <f>'3. ГПП-СГПЗ'!BC55</f>
        <v>0</v>
      </c>
      <c r="AN533" s="687">
        <f t="shared" si="1003"/>
        <v>0</v>
      </c>
      <c r="AO533" s="688" t="str">
        <f t="shared" si="1004"/>
        <v>-</v>
      </c>
      <c r="AP533" s="687">
        <f>'3. ГПП-СГПЗ'!BG55</f>
        <v>0</v>
      </c>
      <c r="AQ533" s="687">
        <f>'3. ГПП-СГПЗ'!BI55</f>
        <v>0</v>
      </c>
      <c r="AR533" s="687">
        <f t="shared" si="1005"/>
        <v>0</v>
      </c>
      <c r="AS533" s="688" t="str">
        <f t="shared" si="1006"/>
        <v>-</v>
      </c>
      <c r="AT533" s="687">
        <f t="shared" si="1007"/>
        <v>0</v>
      </c>
      <c r="AU533" s="687">
        <f t="shared" si="1008"/>
        <v>0</v>
      </c>
      <c r="AV533" s="687">
        <f t="shared" si="1009"/>
        <v>0</v>
      </c>
      <c r="AW533" s="688" t="str">
        <f t="shared" si="1010"/>
        <v>-</v>
      </c>
      <c r="AX533" s="687">
        <f>'3. ГПП-СГПЗ'!BS55</f>
        <v>0</v>
      </c>
      <c r="AY533" s="687">
        <f>'3. ГПП-СГПЗ'!BU55</f>
        <v>0</v>
      </c>
      <c r="AZ533" s="687">
        <f t="shared" si="1011"/>
        <v>0</v>
      </c>
      <c r="BA533" s="688" t="str">
        <f t="shared" si="1012"/>
        <v>-</v>
      </c>
      <c r="BB533" s="687">
        <f>'3. ГПП-СГПЗ'!BY55</f>
        <v>0</v>
      </c>
      <c r="BC533" s="687">
        <f>'3. ГПП-СГПЗ'!CA55</f>
        <v>0</v>
      </c>
      <c r="BD533" s="687">
        <f t="shared" si="1013"/>
        <v>0</v>
      </c>
      <c r="BE533" s="688" t="str">
        <f t="shared" si="1014"/>
        <v>-</v>
      </c>
      <c r="BF533" s="687">
        <f>'3. ГПП-СГПЗ'!CE55</f>
        <v>0</v>
      </c>
      <c r="BG533" s="687">
        <f>'3. ГПП-СГПЗ'!CG55</f>
        <v>0</v>
      </c>
      <c r="BH533" s="687">
        <f t="shared" si="1015"/>
        <v>0</v>
      </c>
      <c r="BI533" s="688" t="str">
        <f t="shared" si="1016"/>
        <v>-</v>
      </c>
      <c r="BJ533" s="687">
        <f t="shared" si="1017"/>
        <v>0</v>
      </c>
      <c r="BK533" s="687">
        <f t="shared" si="1018"/>
        <v>0</v>
      </c>
      <c r="BL533" s="687">
        <f t="shared" si="1019"/>
        <v>0</v>
      </c>
      <c r="BM533" s="688" t="str">
        <f t="shared" si="1020"/>
        <v>-</v>
      </c>
      <c r="BN533" s="687">
        <f>'3. ГПП-СГПЗ'!CQ55</f>
        <v>0</v>
      </c>
      <c r="BO533" s="687">
        <f>'3. ГПП-СГПЗ'!CS55</f>
        <v>0</v>
      </c>
      <c r="BP533" s="687">
        <f t="shared" si="1021"/>
        <v>0</v>
      </c>
      <c r="BQ533" s="688" t="str">
        <f t="shared" si="1022"/>
        <v>-</v>
      </c>
      <c r="BR533" s="687">
        <f>'3. ГПП-СГПЗ'!CW55</f>
        <v>0</v>
      </c>
      <c r="BS533" s="687">
        <f>'3. ГПП-СГПЗ'!CY55</f>
        <v>0</v>
      </c>
      <c r="BT533" s="687">
        <f t="shared" si="1023"/>
        <v>0</v>
      </c>
      <c r="BU533" s="688" t="str">
        <f t="shared" si="1024"/>
        <v>-</v>
      </c>
      <c r="BV533" s="687">
        <f>'3. ГПП-СГПЗ'!DC55</f>
        <v>0</v>
      </c>
      <c r="BW533" s="687">
        <f>'3. ГПП-СГПЗ'!DE55</f>
        <v>0</v>
      </c>
      <c r="BX533" s="687">
        <f t="shared" si="1025"/>
        <v>0</v>
      </c>
      <c r="BY533" s="688" t="str">
        <f t="shared" si="1026"/>
        <v>-</v>
      </c>
    </row>
    <row r="534" spans="2:77" ht="20.100000000000001" customHeight="1">
      <c r="C534" s="436" t="s">
        <v>105</v>
      </c>
      <c r="D534" s="528"/>
      <c r="E534" s="528"/>
      <c r="F534" s="529"/>
      <c r="G534" s="530" t="s">
        <v>630</v>
      </c>
      <c r="H534" s="530"/>
      <c r="I534" s="691" t="s">
        <v>169</v>
      </c>
      <c r="J534" s="687">
        <f t="shared" si="983"/>
        <v>0</v>
      </c>
      <c r="K534" s="687">
        <f t="shared" si="984"/>
        <v>0</v>
      </c>
      <c r="L534" s="687">
        <f t="shared" si="985"/>
        <v>0</v>
      </c>
      <c r="M534" s="688" t="str">
        <f t="shared" si="986"/>
        <v>-</v>
      </c>
      <c r="N534" s="687">
        <f t="shared" si="987"/>
        <v>0</v>
      </c>
      <c r="O534" s="687">
        <f t="shared" si="988"/>
        <v>0</v>
      </c>
      <c r="P534" s="687">
        <f t="shared" si="989"/>
        <v>0</v>
      </c>
      <c r="Q534" s="688" t="str">
        <f t="shared" si="990"/>
        <v>-</v>
      </c>
      <c r="R534" s="687">
        <f>'3. ГПП-СГПЗ'!W55</f>
        <v>0</v>
      </c>
      <c r="S534" s="687">
        <f>'3. ГПП-СГПЗ'!Y55</f>
        <v>0</v>
      </c>
      <c r="T534" s="687">
        <f t="shared" si="991"/>
        <v>0</v>
      </c>
      <c r="U534" s="688" t="str">
        <f t="shared" si="992"/>
        <v>-</v>
      </c>
      <c r="V534" s="687">
        <f>'3. ГПП-СГПЗ'!AC55</f>
        <v>0</v>
      </c>
      <c r="W534" s="687">
        <f>'3. ГПП-СГПЗ'!AE55</f>
        <v>0</v>
      </c>
      <c r="X534" s="687">
        <f t="shared" si="993"/>
        <v>0</v>
      </c>
      <c r="Y534" s="688" t="str">
        <f t="shared" si="994"/>
        <v>-</v>
      </c>
      <c r="Z534" s="687">
        <f>'3. ГПП-СГПЗ'!AI55</f>
        <v>0</v>
      </c>
      <c r="AA534" s="687">
        <f>'3. ГПП-СГПЗ'!AK55</f>
        <v>0</v>
      </c>
      <c r="AB534" s="687">
        <f t="shared" si="995"/>
        <v>0</v>
      </c>
      <c r="AC534" s="688" t="str">
        <f t="shared" si="996"/>
        <v>-</v>
      </c>
      <c r="AD534" s="687">
        <f t="shared" si="997"/>
        <v>0</v>
      </c>
      <c r="AE534" s="687">
        <f t="shared" si="998"/>
        <v>0</v>
      </c>
      <c r="AF534" s="687">
        <f t="shared" si="999"/>
        <v>0</v>
      </c>
      <c r="AG534" s="688" t="str">
        <f t="shared" si="1000"/>
        <v>-</v>
      </c>
      <c r="AH534" s="687">
        <f>'3. ГПП-СГПЗ'!AU55</f>
        <v>0</v>
      </c>
      <c r="AI534" s="687">
        <f>'3. ГПП-СГПЗ'!AW55</f>
        <v>0</v>
      </c>
      <c r="AJ534" s="687">
        <f t="shared" si="1001"/>
        <v>0</v>
      </c>
      <c r="AK534" s="688" t="str">
        <f t="shared" si="1002"/>
        <v>-</v>
      </c>
      <c r="AL534" s="687">
        <f>'3. ГПП-СГПЗ'!BA55</f>
        <v>0</v>
      </c>
      <c r="AM534" s="687">
        <f>'3. ГПП-СГПЗ'!BC55</f>
        <v>0</v>
      </c>
      <c r="AN534" s="687">
        <f t="shared" si="1003"/>
        <v>0</v>
      </c>
      <c r="AO534" s="688" t="str">
        <f t="shared" si="1004"/>
        <v>-</v>
      </c>
      <c r="AP534" s="687">
        <f>'3. ГПП-СГПЗ'!BG55</f>
        <v>0</v>
      </c>
      <c r="AQ534" s="687">
        <f>'3. ГПП-СГПЗ'!BI55</f>
        <v>0</v>
      </c>
      <c r="AR534" s="687">
        <f t="shared" si="1005"/>
        <v>0</v>
      </c>
      <c r="AS534" s="688" t="str">
        <f t="shared" si="1006"/>
        <v>-</v>
      </c>
      <c r="AT534" s="687">
        <f t="shared" si="1007"/>
        <v>0</v>
      </c>
      <c r="AU534" s="687">
        <f t="shared" si="1008"/>
        <v>0</v>
      </c>
      <c r="AV534" s="687">
        <f t="shared" si="1009"/>
        <v>0</v>
      </c>
      <c r="AW534" s="688" t="str">
        <f t="shared" si="1010"/>
        <v>-</v>
      </c>
      <c r="AX534" s="687">
        <f>'3. ГПП-СГПЗ'!BS55</f>
        <v>0</v>
      </c>
      <c r="AY534" s="687">
        <f>'3. ГПП-СГПЗ'!BU55</f>
        <v>0</v>
      </c>
      <c r="AZ534" s="687">
        <f t="shared" si="1011"/>
        <v>0</v>
      </c>
      <c r="BA534" s="688" t="str">
        <f t="shared" si="1012"/>
        <v>-</v>
      </c>
      <c r="BB534" s="687">
        <f>'3. ГПП-СГПЗ'!BY55</f>
        <v>0</v>
      </c>
      <c r="BC534" s="687">
        <f>'3. ГПП-СГПЗ'!CA55</f>
        <v>0</v>
      </c>
      <c r="BD534" s="687">
        <f t="shared" si="1013"/>
        <v>0</v>
      </c>
      <c r="BE534" s="688" t="str">
        <f t="shared" si="1014"/>
        <v>-</v>
      </c>
      <c r="BF534" s="687">
        <f>'3. ГПП-СГПЗ'!CE55</f>
        <v>0</v>
      </c>
      <c r="BG534" s="687">
        <f>'3. ГПП-СГПЗ'!CG55</f>
        <v>0</v>
      </c>
      <c r="BH534" s="687">
        <f t="shared" si="1015"/>
        <v>0</v>
      </c>
      <c r="BI534" s="688" t="str">
        <f t="shared" si="1016"/>
        <v>-</v>
      </c>
      <c r="BJ534" s="687">
        <f t="shared" si="1017"/>
        <v>0</v>
      </c>
      <c r="BK534" s="687">
        <f t="shared" si="1018"/>
        <v>0</v>
      </c>
      <c r="BL534" s="687">
        <f t="shared" si="1019"/>
        <v>0</v>
      </c>
      <c r="BM534" s="688" t="str">
        <f t="shared" si="1020"/>
        <v>-</v>
      </c>
      <c r="BN534" s="687">
        <f>'3. ГПП-СГПЗ'!CQ55</f>
        <v>0</v>
      </c>
      <c r="BO534" s="687">
        <f>'3. ГПП-СГПЗ'!CS55</f>
        <v>0</v>
      </c>
      <c r="BP534" s="687">
        <f t="shared" si="1021"/>
        <v>0</v>
      </c>
      <c r="BQ534" s="688" t="str">
        <f t="shared" si="1022"/>
        <v>-</v>
      </c>
      <c r="BR534" s="687">
        <f>'3. ГПП-СГПЗ'!CW55</f>
        <v>0</v>
      </c>
      <c r="BS534" s="687">
        <f>'3. ГПП-СГПЗ'!CY55</f>
        <v>0</v>
      </c>
      <c r="BT534" s="687">
        <f t="shared" si="1023"/>
        <v>0</v>
      </c>
      <c r="BU534" s="688" t="str">
        <f t="shared" si="1024"/>
        <v>-</v>
      </c>
      <c r="BV534" s="687">
        <f>'3. ГПП-СГПЗ'!DC55</f>
        <v>0</v>
      </c>
      <c r="BW534" s="687">
        <f>'3. ГПП-СГПЗ'!DE55</f>
        <v>0</v>
      </c>
      <c r="BX534" s="687">
        <f t="shared" si="1025"/>
        <v>0</v>
      </c>
      <c r="BY534" s="688" t="str">
        <f t="shared" si="1026"/>
        <v>-</v>
      </c>
    </row>
    <row r="535" spans="2:77" ht="20.100000000000001" customHeight="1">
      <c r="C535" s="430" t="s">
        <v>431</v>
      </c>
      <c r="D535" s="528"/>
      <c r="E535" s="528"/>
      <c r="F535" s="529"/>
      <c r="G535" s="530" t="s">
        <v>630</v>
      </c>
      <c r="H535" s="530"/>
      <c r="I535" s="694" t="s">
        <v>169</v>
      </c>
      <c r="J535" s="687">
        <f t="shared" si="983"/>
        <v>0</v>
      </c>
      <c r="K535" s="687">
        <f t="shared" si="984"/>
        <v>0</v>
      </c>
      <c r="L535" s="687">
        <f t="shared" si="985"/>
        <v>0</v>
      </c>
      <c r="M535" s="688" t="str">
        <f t="shared" si="986"/>
        <v>-</v>
      </c>
      <c r="N535" s="687">
        <f t="shared" si="987"/>
        <v>0</v>
      </c>
      <c r="O535" s="687">
        <f t="shared" si="988"/>
        <v>0</v>
      </c>
      <c r="P535" s="687">
        <f t="shared" si="989"/>
        <v>0</v>
      </c>
      <c r="Q535" s="688" t="str">
        <f t="shared" si="990"/>
        <v>-</v>
      </c>
      <c r="R535" s="687">
        <f>'3. ГПП-СГПЗ'!W55</f>
        <v>0</v>
      </c>
      <c r="S535" s="687">
        <f>'3. ГПП-СГПЗ'!Y55</f>
        <v>0</v>
      </c>
      <c r="T535" s="687">
        <f t="shared" si="991"/>
        <v>0</v>
      </c>
      <c r="U535" s="688" t="str">
        <f t="shared" si="992"/>
        <v>-</v>
      </c>
      <c r="V535" s="687">
        <f>'3. ГПП-СГПЗ'!AC55</f>
        <v>0</v>
      </c>
      <c r="W535" s="687">
        <f>'3. ГПП-СГПЗ'!AE55</f>
        <v>0</v>
      </c>
      <c r="X535" s="687">
        <f t="shared" si="993"/>
        <v>0</v>
      </c>
      <c r="Y535" s="688" t="str">
        <f t="shared" si="994"/>
        <v>-</v>
      </c>
      <c r="Z535" s="687">
        <f>'3. ГПП-СГПЗ'!AI55</f>
        <v>0</v>
      </c>
      <c r="AA535" s="687">
        <f>'3. ГПП-СГПЗ'!AK55</f>
        <v>0</v>
      </c>
      <c r="AB535" s="687">
        <f t="shared" si="995"/>
        <v>0</v>
      </c>
      <c r="AC535" s="688" t="str">
        <f t="shared" si="996"/>
        <v>-</v>
      </c>
      <c r="AD535" s="687">
        <f t="shared" si="997"/>
        <v>0</v>
      </c>
      <c r="AE535" s="687">
        <f t="shared" si="998"/>
        <v>0</v>
      </c>
      <c r="AF535" s="687">
        <f t="shared" si="999"/>
        <v>0</v>
      </c>
      <c r="AG535" s="688" t="str">
        <f t="shared" si="1000"/>
        <v>-</v>
      </c>
      <c r="AH535" s="687">
        <f>'3. ГПП-СГПЗ'!AU55</f>
        <v>0</v>
      </c>
      <c r="AI535" s="687">
        <f>'3. ГПП-СГПЗ'!AW55</f>
        <v>0</v>
      </c>
      <c r="AJ535" s="687">
        <f t="shared" si="1001"/>
        <v>0</v>
      </c>
      <c r="AK535" s="688" t="str">
        <f t="shared" si="1002"/>
        <v>-</v>
      </c>
      <c r="AL535" s="687">
        <f>'3. ГПП-СГПЗ'!BA55</f>
        <v>0</v>
      </c>
      <c r="AM535" s="687">
        <f>'3. ГПП-СГПЗ'!BC55</f>
        <v>0</v>
      </c>
      <c r="AN535" s="687">
        <f t="shared" si="1003"/>
        <v>0</v>
      </c>
      <c r="AO535" s="688" t="str">
        <f t="shared" si="1004"/>
        <v>-</v>
      </c>
      <c r="AP535" s="687">
        <f>'3. ГПП-СГПЗ'!BG55</f>
        <v>0</v>
      </c>
      <c r="AQ535" s="687">
        <f>'3. ГПП-СГПЗ'!BI55</f>
        <v>0</v>
      </c>
      <c r="AR535" s="687">
        <f t="shared" si="1005"/>
        <v>0</v>
      </c>
      <c r="AS535" s="688" t="str">
        <f t="shared" si="1006"/>
        <v>-</v>
      </c>
      <c r="AT535" s="687">
        <f t="shared" si="1007"/>
        <v>0</v>
      </c>
      <c r="AU535" s="687">
        <f t="shared" si="1008"/>
        <v>0</v>
      </c>
      <c r="AV535" s="687">
        <f t="shared" si="1009"/>
        <v>0</v>
      </c>
      <c r="AW535" s="688" t="str">
        <f t="shared" si="1010"/>
        <v>-</v>
      </c>
      <c r="AX535" s="687">
        <f>'3. ГПП-СГПЗ'!BS55</f>
        <v>0</v>
      </c>
      <c r="AY535" s="687">
        <f>'3. ГПП-СГПЗ'!BU55</f>
        <v>0</v>
      </c>
      <c r="AZ535" s="687">
        <f t="shared" si="1011"/>
        <v>0</v>
      </c>
      <c r="BA535" s="688" t="str">
        <f t="shared" si="1012"/>
        <v>-</v>
      </c>
      <c r="BB535" s="687">
        <f>'3. ГПП-СГПЗ'!BY55</f>
        <v>0</v>
      </c>
      <c r="BC535" s="687">
        <f>'3. ГПП-СГПЗ'!CA55</f>
        <v>0</v>
      </c>
      <c r="BD535" s="687">
        <f t="shared" si="1013"/>
        <v>0</v>
      </c>
      <c r="BE535" s="688" t="str">
        <f t="shared" si="1014"/>
        <v>-</v>
      </c>
      <c r="BF535" s="687">
        <f>'3. ГПП-СГПЗ'!CE55</f>
        <v>0</v>
      </c>
      <c r="BG535" s="687">
        <f>'3. ГПП-СГПЗ'!CG55</f>
        <v>0</v>
      </c>
      <c r="BH535" s="687">
        <f t="shared" si="1015"/>
        <v>0</v>
      </c>
      <c r="BI535" s="688" t="str">
        <f t="shared" si="1016"/>
        <v>-</v>
      </c>
      <c r="BJ535" s="687">
        <f t="shared" si="1017"/>
        <v>0</v>
      </c>
      <c r="BK535" s="687">
        <f t="shared" si="1018"/>
        <v>0</v>
      </c>
      <c r="BL535" s="687">
        <f t="shared" si="1019"/>
        <v>0</v>
      </c>
      <c r="BM535" s="688" t="str">
        <f t="shared" si="1020"/>
        <v>-</v>
      </c>
      <c r="BN535" s="687">
        <f>'3. ГПП-СГПЗ'!CQ55</f>
        <v>0</v>
      </c>
      <c r="BO535" s="687">
        <f>'3. ГПП-СГПЗ'!CS55</f>
        <v>0</v>
      </c>
      <c r="BP535" s="687">
        <f t="shared" si="1021"/>
        <v>0</v>
      </c>
      <c r="BQ535" s="688" t="str">
        <f t="shared" si="1022"/>
        <v>-</v>
      </c>
      <c r="BR535" s="687">
        <f>'3. ГПП-СГПЗ'!CW55</f>
        <v>0</v>
      </c>
      <c r="BS535" s="687">
        <f>'3. ГПП-СГПЗ'!CY55</f>
        <v>0</v>
      </c>
      <c r="BT535" s="687">
        <f t="shared" si="1023"/>
        <v>0</v>
      </c>
      <c r="BU535" s="688" t="str">
        <f t="shared" si="1024"/>
        <v>-</v>
      </c>
      <c r="BV535" s="687">
        <f>'3. ГПП-СГПЗ'!DC55</f>
        <v>0</v>
      </c>
      <c r="BW535" s="687">
        <f>'3. ГПП-СГПЗ'!DE55</f>
        <v>0</v>
      </c>
      <c r="BX535" s="687">
        <f t="shared" si="1025"/>
        <v>0</v>
      </c>
      <c r="BY535" s="688" t="str">
        <f t="shared" si="1026"/>
        <v>-</v>
      </c>
    </row>
    <row r="536" spans="2:77" ht="20.100000000000001" customHeight="1">
      <c r="B536" s="591" t="s">
        <v>631</v>
      </c>
      <c r="C536" s="416" t="s">
        <v>632</v>
      </c>
      <c r="D536" s="528"/>
      <c r="E536" s="528"/>
      <c r="F536" s="529"/>
      <c r="G536" s="530"/>
      <c r="H536" s="530"/>
      <c r="I536" s="446"/>
      <c r="J536" s="681"/>
      <c r="K536" s="681"/>
      <c r="L536" s="681"/>
      <c r="M536" s="681"/>
      <c r="N536" s="681"/>
      <c r="O536" s="681"/>
      <c r="P536" s="681"/>
      <c r="Q536" s="681"/>
      <c r="R536" s="681"/>
      <c r="S536" s="681"/>
      <c r="T536" s="681"/>
      <c r="U536" s="681"/>
      <c r="V536" s="681"/>
      <c r="W536" s="681"/>
      <c r="X536" s="681"/>
      <c r="Y536" s="681"/>
      <c r="Z536" s="681"/>
      <c r="AA536" s="681"/>
      <c r="AB536" s="681"/>
      <c r="AC536" s="681"/>
      <c r="AD536" s="681"/>
      <c r="AE536" s="681"/>
      <c r="AF536" s="681"/>
      <c r="AG536" s="681"/>
      <c r="AH536" s="681"/>
      <c r="AI536" s="681"/>
      <c r="AJ536" s="681"/>
      <c r="AK536" s="681"/>
      <c r="AL536" s="681"/>
      <c r="AM536" s="681"/>
      <c r="AN536" s="681"/>
      <c r="AO536" s="681"/>
      <c r="AP536" s="681"/>
      <c r="AQ536" s="681"/>
      <c r="AR536" s="681"/>
      <c r="AS536" s="681"/>
      <c r="AT536" s="681"/>
      <c r="AU536" s="681"/>
      <c r="AV536" s="681"/>
      <c r="AW536" s="681"/>
      <c r="AX536" s="681"/>
      <c r="AY536" s="681"/>
      <c r="AZ536" s="681"/>
      <c r="BA536" s="681"/>
      <c r="BB536" s="681"/>
      <c r="BC536" s="681"/>
      <c r="BD536" s="681"/>
      <c r="BE536" s="681"/>
      <c r="BF536" s="681"/>
      <c r="BG536" s="681"/>
      <c r="BH536" s="681"/>
      <c r="BI536" s="681"/>
      <c r="BJ536" s="681"/>
      <c r="BK536" s="681"/>
      <c r="BL536" s="681"/>
      <c r="BM536" s="681"/>
      <c r="BN536" s="681"/>
      <c r="BO536" s="681"/>
      <c r="BP536" s="681"/>
      <c r="BQ536" s="681"/>
      <c r="BR536" s="681"/>
      <c r="BS536" s="681"/>
      <c r="BT536" s="681"/>
      <c r="BU536" s="681"/>
      <c r="BV536" s="681"/>
      <c r="BW536" s="681"/>
      <c r="BX536" s="681"/>
      <c r="BY536" s="681"/>
    </row>
    <row r="537" spans="2:77" ht="20.100000000000001" customHeight="1">
      <c r="C537" s="424" t="s">
        <v>173</v>
      </c>
      <c r="D537" s="528"/>
      <c r="E537" s="528"/>
      <c r="F537" s="529"/>
      <c r="G537" s="530" t="s">
        <v>633</v>
      </c>
      <c r="H537" s="530"/>
      <c r="I537" s="446" t="s">
        <v>169</v>
      </c>
      <c r="J537" s="687">
        <f t="shared" ref="J537:J553" si="1027">N537+AD537+AT537+BJ537</f>
        <v>7386.1</v>
      </c>
      <c r="K537" s="687">
        <f t="shared" ref="K537:K553" si="1028">O537+AE537+AU537+BK537</f>
        <v>0</v>
      </c>
      <c r="L537" s="687">
        <f t="shared" ref="L537:L553" si="1029">IFERROR(K537-J537,"-")</f>
        <v>-7386.1</v>
      </c>
      <c r="M537" s="688">
        <f t="shared" ref="M537:M553" si="1030">IFERROR(K537/J537,"-")</f>
        <v>0</v>
      </c>
      <c r="N537" s="687">
        <f t="shared" ref="N537:N553" si="1031">R537+V537+Z537</f>
        <v>1822.6999999999998</v>
      </c>
      <c r="O537" s="687">
        <f t="shared" ref="O537:O553" si="1032">S537+W537+AA537</f>
        <v>0</v>
      </c>
      <c r="P537" s="687">
        <f t="shared" ref="P537:P553" si="1033">IFERROR(O537-N537,"-")</f>
        <v>-1822.6999999999998</v>
      </c>
      <c r="Q537" s="688">
        <f t="shared" ref="Q537:Q553" si="1034">IFERROR(O537/N537,"-")</f>
        <v>0</v>
      </c>
      <c r="R537" s="687">
        <f>'1. ГПП-АГПЗ+'!W64+0+'2. ГПП-ОГХК'!W284+'2. ГПП-ОГХК'!W300+'2. ГПП-ОГХК'!W294+'2. ГПП-ОГХК'!W301+'2. ГПП-ОГХК'!W295+'2. ГПП-ОГХК'!W303+'3. ГПП-СГПЗ'!W54+'3. ГПП-СГПЗ'!W55+'4. ГПП-УЗПКТ-СЗСК'!W160+'4. ГПП-УЗПКТ-СЗСК'!W163+'4. ГПП-УЗПКТ-СЗСК'!W161+'4. ГПП-УЗПКТ-СЗСК'!W166</f>
        <v>627.9</v>
      </c>
      <c r="S537" s="687">
        <f>'1. ГПП-АГПЗ+'!Y64+0+'2. ГПП-ОГХК'!Y284+'2. ГПП-ОГХК'!Y300+'2. ГПП-ОГХК'!Y294+'2. ГПП-ОГХК'!Y301+'2. ГПП-ОГХК'!Y295+'2. ГПП-ОГХК'!Y303+'3. ГПП-СГПЗ'!Y54+'3. ГПП-СГПЗ'!Y55+'4. ГПП-УЗПКТ-СЗСК'!Y160+'4. ГПП-УЗПКТ-СЗСК'!Y163+'4. ГПП-УЗПКТ-СЗСК'!Y161+'4. ГПП-УЗПКТ-СЗСК'!Y166</f>
        <v>0</v>
      </c>
      <c r="T537" s="687">
        <f t="shared" ref="T537:T553" si="1035">IFERROR(S537-R537,"-")</f>
        <v>-627.9</v>
      </c>
      <c r="U537" s="688">
        <f t="shared" ref="U537:U553" si="1036">IFERROR(S537/R537,"-")</f>
        <v>0</v>
      </c>
      <c r="V537" s="687">
        <f>'1. ГПП-АГПЗ+'!AC64+0+'2. ГПП-ОГХК'!AC284+'2. ГПП-ОГХК'!AC300+'2. ГПП-ОГХК'!AC294+'2. ГПП-ОГХК'!AC301+'2. ГПП-ОГХК'!AC295+'2. ГПП-ОГХК'!AC303+'3. ГПП-СГПЗ'!AC54+'3. ГПП-СГПЗ'!AC55+'4. ГПП-УЗПКТ-СЗСК'!AC160+'4. ГПП-УЗПКТ-СЗСК'!AC163+'4. ГПП-УЗПКТ-СЗСК'!AC161+'4. ГПП-УЗПКТ-СЗСК'!AC166</f>
        <v>575.70000000000005</v>
      </c>
      <c r="W537" s="687">
        <f>'1. ГПП-АГПЗ+'!AE64+0+'2. ГПП-ОГХК'!AE284+'2. ГПП-ОГХК'!AE300+'2. ГПП-ОГХК'!AE294+'2. ГПП-ОГХК'!AE301+'2. ГПП-ОГХК'!AE295+'2. ГПП-ОГХК'!AE303+'3. ГПП-СГПЗ'!AE54+'3. ГПП-СГПЗ'!AE55+'4. ГПП-УЗПКТ-СЗСК'!AE160+'4. ГПП-УЗПКТ-СЗСК'!AE163+'4. ГПП-УЗПКТ-СЗСК'!AE161+'4. ГПП-УЗПКТ-СЗСК'!AE166</f>
        <v>0</v>
      </c>
      <c r="X537" s="687">
        <f t="shared" ref="X537:X553" si="1037">IFERROR(W537-V537,"-")</f>
        <v>-575.70000000000005</v>
      </c>
      <c r="Y537" s="688">
        <f t="shared" ref="Y537:Y553" si="1038">IFERROR(W537/V537,"-")</f>
        <v>0</v>
      </c>
      <c r="Z537" s="687">
        <f>'1. ГПП-АГПЗ+'!AI64+0+'2. ГПП-ОГХК'!AI284+'2. ГПП-ОГХК'!AI300+'2. ГПП-ОГХК'!AI294+'2. ГПП-ОГХК'!AI301+'2. ГПП-ОГХК'!AI295+'2. ГПП-ОГХК'!AI303+'3. ГПП-СГПЗ'!AI54+'3. ГПП-СГПЗ'!AI55+'4. ГПП-УЗПКТ-СЗСК'!AI160+'4. ГПП-УЗПКТ-СЗСК'!AI163+'4. ГПП-УЗПКТ-СЗСК'!AI161+'4. ГПП-УЗПКТ-СЗСК'!AI166</f>
        <v>619.09999999999991</v>
      </c>
      <c r="AA537" s="687">
        <f>'1. ГПП-АГПЗ+'!AK64+0+'2. ГПП-ОГХК'!AK284+'2. ГПП-ОГХК'!AK300+'2. ГПП-ОГХК'!AK294+'2. ГПП-ОГХК'!AK301+'2. ГПП-ОГХК'!AK295+'2. ГПП-ОГХК'!AK303+'3. ГПП-СГПЗ'!AK54+'3. ГПП-СГПЗ'!AK55+'4. ГПП-УЗПКТ-СЗСК'!AK160+'4. ГПП-УЗПКТ-СЗСК'!AK163+'4. ГПП-УЗПКТ-СЗСК'!AK161+'4. ГПП-УЗПКТ-СЗСК'!AK166</f>
        <v>0</v>
      </c>
      <c r="AB537" s="687">
        <f t="shared" ref="AB537:AB553" si="1039">IFERROR(AA537-Z537,"-")</f>
        <v>-619.09999999999991</v>
      </c>
      <c r="AC537" s="688">
        <f t="shared" ref="AC537:AC553" si="1040">IFERROR(AA537/Z537,"-")</f>
        <v>0</v>
      </c>
      <c r="AD537" s="687">
        <f t="shared" ref="AD537:AD553" si="1041">AH537+AL537+AP537</f>
        <v>1924.2999999999997</v>
      </c>
      <c r="AE537" s="687">
        <f t="shared" ref="AE537:AE553" si="1042">AI537+AM537+AQ537</f>
        <v>0</v>
      </c>
      <c r="AF537" s="687">
        <f t="shared" ref="AF537:AF553" si="1043">IFERROR(AE537-AD537,"-")</f>
        <v>-1924.2999999999997</v>
      </c>
      <c r="AG537" s="688">
        <f t="shared" ref="AG537:AG553" si="1044">IFERROR(AE537/AD537,"-")</f>
        <v>0</v>
      </c>
      <c r="AH537" s="687">
        <f>'1. ГПП-АГПЗ+'!AU64+0+'2. ГПП-ОГХК'!AU284+'2. ГПП-ОГХК'!AU300+'2. ГПП-ОГХК'!AU294+'2. ГПП-ОГХК'!AU301+'2. ГПП-ОГХК'!AU295+'2. ГПП-ОГХК'!AU303+'3. ГПП-СГПЗ'!AU54+'3. ГПП-СГПЗ'!AU55+'4. ГПП-УЗПКТ-СЗСК'!AU160+'4. ГПП-УЗПКТ-СЗСК'!AU163+'4. ГПП-УЗПКТ-СЗСК'!AU161+'4. ГПП-УЗПКТ-СЗСК'!AU166</f>
        <v>566.70000000000005</v>
      </c>
      <c r="AI537" s="687">
        <f>'1. ГПП-АГПЗ+'!AW64+0+'2. ГПП-ОГХК'!AW284+'2. ГПП-ОГХК'!AW300+'2. ГПП-ОГХК'!AW294+'2. ГПП-ОГХК'!AW301+'2. ГПП-ОГХК'!AW295+'2. ГПП-ОГХК'!AW303+'3. ГПП-СГПЗ'!AW54+'3. ГПП-СГПЗ'!AW55+'4. ГПП-УЗПКТ-СЗСК'!AW160+'4. ГПП-УЗПКТ-СЗСК'!AW163+'4. ГПП-УЗПКТ-СЗСК'!AW161+'4. ГПП-УЗПКТ-СЗСК'!AW166</f>
        <v>0</v>
      </c>
      <c r="AJ537" s="687">
        <f t="shared" ref="AJ537:AJ553" si="1045">IFERROR(AI537-AH537,"-")</f>
        <v>-566.70000000000005</v>
      </c>
      <c r="AK537" s="688">
        <f t="shared" ref="AK537:AK553" si="1046">IFERROR(AI537/AH537,"-")</f>
        <v>0</v>
      </c>
      <c r="AL537" s="687">
        <f>'1. ГПП-АГПЗ+'!BA64+0+'2. ГПП-ОГХК'!BA284+'2. ГПП-ОГХК'!BA300+'2. ГПП-ОГХК'!BA294+'2. ГПП-ОГХК'!BA301+'2. ГПП-ОГХК'!BA295+'2. ГПП-ОГХК'!BA303+'3. ГПП-СГПЗ'!BA54+'3. ГПП-СГПЗ'!BA55+'4. ГПП-УЗПКТ-СЗСК'!BA160+'4. ГПП-УЗПКТ-СЗСК'!BA163+'4. ГПП-УЗПКТ-СЗСК'!BA161+'4. ГПП-УЗПКТ-СЗСК'!BA166</f>
        <v>694.9</v>
      </c>
      <c r="AM537" s="687">
        <f>'1. ГПП-АГПЗ+'!BC64+0+'2. ГПП-ОГХК'!BC284+'2. ГПП-ОГХК'!BC300+'2. ГПП-ОГХК'!BC294+'2. ГПП-ОГХК'!BC301+'2. ГПП-ОГХК'!BC295+'2. ГПП-ОГХК'!BC303+'3. ГПП-СГПЗ'!BC54+'3. ГПП-СГПЗ'!BC55+'4. ГПП-УЗПКТ-СЗСК'!BC160+'4. ГПП-УЗПКТ-СЗСК'!BC163+'4. ГПП-УЗПКТ-СЗСК'!BC161+'4. ГПП-УЗПКТ-СЗСК'!BC166</f>
        <v>0</v>
      </c>
      <c r="AN537" s="687">
        <f t="shared" ref="AN537:AN553" si="1047">IFERROR(AM537-AL537,"-")</f>
        <v>-694.9</v>
      </c>
      <c r="AO537" s="688">
        <f t="shared" ref="AO537:AO553" si="1048">IFERROR(AM537/AL537,"-")</f>
        <v>0</v>
      </c>
      <c r="AP537" s="687">
        <f>'1. ГПП-АГПЗ+'!BG64+0+'2. ГПП-ОГХК'!BG284+'2. ГПП-ОГХК'!BG300+'2. ГПП-ОГХК'!BG294+'2. ГПП-ОГХК'!BG301+'2. ГПП-ОГХК'!BG295+'2. ГПП-ОГХК'!BG303+'3. ГПП-СГПЗ'!BG54+'3. ГПП-СГПЗ'!BG55+'4. ГПП-УЗПКТ-СЗСК'!BG160+'4. ГПП-УЗПКТ-СЗСК'!BG163+'4. ГПП-УЗПКТ-СЗСК'!BG161+'4. ГПП-УЗПКТ-СЗСК'!BG166</f>
        <v>662.69999999999993</v>
      </c>
      <c r="AQ537" s="687">
        <f>'1. ГПП-АГПЗ+'!BI64+0+'2. ГПП-ОГХК'!BI284+'2. ГПП-ОГХК'!BI300+'2. ГПП-ОГХК'!BI294+'2. ГПП-ОГХК'!BI301+'2. ГПП-ОГХК'!BI295+'2. ГПП-ОГХК'!BI303+'3. ГПП-СГПЗ'!BI54+'3. ГПП-СГПЗ'!BI55+'4. ГПП-УЗПКТ-СЗСК'!BI160+'4. ГПП-УЗПКТ-СЗСК'!BI163+'4. ГПП-УЗПКТ-СЗСК'!BI161+'4. ГПП-УЗПКТ-СЗСК'!BI166</f>
        <v>0</v>
      </c>
      <c r="AR537" s="687">
        <f t="shared" ref="AR537:AR553" si="1049">IFERROR(AQ537-AP537,"-")</f>
        <v>-662.69999999999993</v>
      </c>
      <c r="AS537" s="688">
        <f t="shared" ref="AS537:AS553" si="1050">IFERROR(AQ537/AP537,"-")</f>
        <v>0</v>
      </c>
      <c r="AT537" s="687">
        <f t="shared" ref="AT537:AT553" si="1051">AX537+BB537+BF537</f>
        <v>1807.5</v>
      </c>
      <c r="AU537" s="687">
        <f t="shared" ref="AU537:AU553" si="1052">AY537+BC537+BG537</f>
        <v>0</v>
      </c>
      <c r="AV537" s="687">
        <f t="shared" ref="AV537:AV553" si="1053">IFERROR(AU537-AT537,"-")</f>
        <v>-1807.5</v>
      </c>
      <c r="AW537" s="688">
        <f t="shared" ref="AW537:AW553" si="1054">IFERROR(AU537/AT537,"-")</f>
        <v>0</v>
      </c>
      <c r="AX537" s="687">
        <f>'1. ГПП-АГПЗ+'!BS64+0+'2. ГПП-ОГХК'!BS284+'2. ГПП-ОГХК'!BS300+'2. ГПП-ОГХК'!BS294+'2. ГПП-ОГХК'!BS301+'2. ГПП-ОГХК'!BS295+'2. ГПП-ОГХК'!BS303+'3. ГПП-СГПЗ'!BS54+'3. ГПП-СГПЗ'!BS55+'4. ГПП-УЗПКТ-СЗСК'!BS160+'4. ГПП-УЗПКТ-СЗСК'!BS163+'4. ГПП-УЗПКТ-СЗСК'!BS161+'4. ГПП-УЗПКТ-СЗСК'!BS166</f>
        <v>669.8</v>
      </c>
      <c r="AY537" s="687">
        <f>'1. ГПП-АГПЗ+'!BU64+0+'2. ГПП-ОГХК'!BU284+'2. ГПП-ОГХК'!BU300+'2. ГПП-ОГХК'!BU294+'2. ГПП-ОГХК'!BU301+'2. ГПП-ОГХК'!BU295+'2. ГПП-ОГХК'!BU303+'3. ГПП-СГПЗ'!BU54+'3. ГПП-СГПЗ'!BU55+'4. ГПП-УЗПКТ-СЗСК'!BU160+'4. ГПП-УЗПКТ-СЗСК'!BU163+'4. ГПП-УЗПКТ-СЗСК'!BU161+'4. ГПП-УЗПКТ-СЗСК'!BU166</f>
        <v>0</v>
      </c>
      <c r="AZ537" s="687">
        <f t="shared" ref="AZ537:AZ553" si="1055">IFERROR(AY537-AX537,"-")</f>
        <v>-669.8</v>
      </c>
      <c r="BA537" s="688">
        <f t="shared" ref="BA537:BA553" si="1056">IFERROR(AY537/AX537,"-")</f>
        <v>0</v>
      </c>
      <c r="BB537" s="687">
        <f>'1. ГПП-АГПЗ+'!BY64+0+'2. ГПП-ОГХК'!BY284+'2. ГПП-ОГХК'!BY300+'2. ГПП-ОГХК'!BY294+'2. ГПП-ОГХК'!BY301+'2. ГПП-ОГХК'!BY295+'2. ГПП-ОГХК'!BY303+'3. ГПП-СГПЗ'!BY54+'3. ГПП-СГПЗ'!BY55+'4. ГПП-УЗПКТ-СЗСК'!BY160+'4. ГПП-УЗПКТ-СЗСК'!BY163+'4. ГПП-УЗПКТ-СЗСК'!BY161+'4. ГПП-УЗПКТ-СЗСК'!BY166</f>
        <v>601.4</v>
      </c>
      <c r="BC537" s="687">
        <f>'1. ГПП-АГПЗ+'!CA64+0+'2. ГПП-ОГХК'!CA284+'2. ГПП-ОГХК'!CA300+'2. ГПП-ОГХК'!CA294+'2. ГПП-ОГХК'!CA301+'2. ГПП-ОГХК'!CA295+'2. ГПП-ОГХК'!CA303+'3. ГПП-СГПЗ'!CA54+'3. ГПП-СГПЗ'!CA55+'4. ГПП-УЗПКТ-СЗСК'!CA160+'4. ГПП-УЗПКТ-СЗСК'!CA163+'4. ГПП-УЗПКТ-СЗСК'!CA161+'4. ГПП-УЗПКТ-СЗСК'!CA166</f>
        <v>0</v>
      </c>
      <c r="BD537" s="687">
        <f t="shared" ref="BD537:BD553" si="1057">IFERROR(BC537-BB537,"-")</f>
        <v>-601.4</v>
      </c>
      <c r="BE537" s="688">
        <f t="shared" ref="BE537:BE553" si="1058">IFERROR(BC537/BB537,"-")</f>
        <v>0</v>
      </c>
      <c r="BF537" s="687">
        <f>'1. ГПП-АГПЗ+'!CE64+0+'2. ГПП-ОГХК'!CE284+'2. ГПП-ОГХК'!CE300+'2. ГПП-ОГХК'!CE294+'2. ГПП-ОГХК'!CE301+'2. ГПП-ОГХК'!CE295+'2. ГПП-ОГХК'!CE303+'3. ГПП-СГПЗ'!CE54+'3. ГПП-СГПЗ'!CE55+'4. ГПП-УЗПКТ-СЗСК'!CE160+'4. ГПП-УЗПКТ-СЗСК'!CE163+'4. ГПП-УЗПКТ-СЗСК'!CE161+'4. ГПП-УЗПКТ-СЗСК'!CE166</f>
        <v>536.30000000000007</v>
      </c>
      <c r="BG537" s="687">
        <f>'1. ГПП-АГПЗ+'!CG64+0+'2. ГПП-ОГХК'!CG284+'2. ГПП-ОГХК'!CG300+'2. ГПП-ОГХК'!CG294+'2. ГПП-ОГХК'!CG301+'2. ГПП-ОГХК'!CG295+'2. ГПП-ОГХК'!CG303+'3. ГПП-СГПЗ'!CG54+'3. ГПП-СГПЗ'!CG55+'4. ГПП-УЗПКТ-СЗСК'!CG160+'4. ГПП-УЗПКТ-СЗСК'!CG163+'4. ГПП-УЗПКТ-СЗСК'!CG161+'4. ГПП-УЗПКТ-СЗСК'!CG166</f>
        <v>0</v>
      </c>
      <c r="BH537" s="687">
        <f t="shared" ref="BH537:BH553" si="1059">IFERROR(BG537-BF537,"-")</f>
        <v>-536.30000000000007</v>
      </c>
      <c r="BI537" s="688">
        <f t="shared" ref="BI537:BI553" si="1060">IFERROR(BG537/BF537,"-")</f>
        <v>0</v>
      </c>
      <c r="BJ537" s="687">
        <f t="shared" ref="BJ537:BJ553" si="1061">BN537+BR537+BV537</f>
        <v>1831.6</v>
      </c>
      <c r="BK537" s="687">
        <f t="shared" ref="BK537:BK553" si="1062">BO537+BS537+BW537</f>
        <v>0</v>
      </c>
      <c r="BL537" s="687">
        <f t="shared" ref="BL537:BL553" si="1063">IFERROR(BK537-BJ537,"-")</f>
        <v>-1831.6</v>
      </c>
      <c r="BM537" s="688">
        <f t="shared" ref="BM537:BM553" si="1064">IFERROR(BK537/BJ537,"-")</f>
        <v>0</v>
      </c>
      <c r="BN537" s="687">
        <f>'1. ГПП-АГПЗ+'!CQ64+0+'2. ГПП-ОГХК'!CQ284+'2. ГПП-ОГХК'!CQ300+'2. ГПП-ОГХК'!CQ294+'2. ГПП-ОГХК'!CQ301+'2. ГПП-ОГХК'!CQ295+'2. ГПП-ОГХК'!CQ303+'3. ГПП-СГПЗ'!CQ54+'3. ГПП-СГПЗ'!CQ55+'4. ГПП-УЗПКТ-СЗСК'!CQ160+'4. ГПП-УЗПКТ-СЗСК'!CQ163+'4. ГПП-УЗПКТ-СЗСК'!CQ161+'4. ГПП-УЗПКТ-СЗСК'!CQ166</f>
        <v>615.4</v>
      </c>
      <c r="BO537" s="687">
        <f>'1. ГПП-АГПЗ+'!CS64+0+'2. ГПП-ОГХК'!CS284+'2. ГПП-ОГХК'!CS300+'2. ГПП-ОГХК'!CS294+'2. ГПП-ОГХК'!CS301+'2. ГПП-ОГХК'!CS295+'2. ГПП-ОГХК'!CS303+'3. ГПП-СГПЗ'!CS54+'3. ГПП-СГПЗ'!CS55+'4. ГПП-УЗПКТ-СЗСК'!CS160+'4. ГПП-УЗПКТ-СЗСК'!CS163+'4. ГПП-УЗПКТ-СЗСК'!CS161+'4. ГПП-УЗПКТ-СЗСК'!CS166</f>
        <v>0</v>
      </c>
      <c r="BP537" s="687">
        <f t="shared" ref="BP537:BP553" si="1065">IFERROR(BO537-BN537,"-")</f>
        <v>-615.4</v>
      </c>
      <c r="BQ537" s="688">
        <f t="shared" ref="BQ537:BQ553" si="1066">IFERROR(BO537/BN537,"-")</f>
        <v>0</v>
      </c>
      <c r="BR537" s="687">
        <f>'1. ГПП-АГПЗ+'!CW64+0+'2. ГПП-ОГХК'!CW284+'2. ГПП-ОГХК'!CW300+'2. ГПП-ОГХК'!CW294+'2. ГПП-ОГХК'!CW301+'2. ГПП-ОГХК'!CW295+'2. ГПП-ОГХК'!CW303+'3. ГПП-СГПЗ'!CW54+'3. ГПП-СГПЗ'!CW55+'4. ГПП-УЗПКТ-СЗСК'!CW160+'4. ГПП-УЗПКТ-СЗСК'!CW163+'4. ГПП-УЗПКТ-СЗСК'!CW161+'4. ГПП-УЗПКТ-СЗСК'!CW166</f>
        <v>599.79999999999995</v>
      </c>
      <c r="BS537" s="687">
        <f>'1. ГПП-АГПЗ+'!CY64+0+'2. ГПП-ОГХК'!CY284+'2. ГПП-ОГХК'!CY300+'2. ГПП-ОГХК'!CY294+'2. ГПП-ОГХК'!CY301+'2. ГПП-ОГХК'!CY295+'2. ГПП-ОГХК'!CY303+'3. ГПП-СГПЗ'!CY54+'3. ГПП-СГПЗ'!CY55+'4. ГПП-УЗПКТ-СЗСК'!CY160+'4. ГПП-УЗПКТ-СЗСК'!CY163+'4. ГПП-УЗПКТ-СЗСК'!CY161+'4. ГПП-УЗПКТ-СЗСК'!CY166</f>
        <v>0</v>
      </c>
      <c r="BT537" s="687">
        <f t="shared" ref="BT537:BT553" si="1067">IFERROR(BS537-BR537,"-")</f>
        <v>-599.79999999999995</v>
      </c>
      <c r="BU537" s="688">
        <f t="shared" ref="BU537:BU553" si="1068">IFERROR(BS537/BR537,"-")</f>
        <v>0</v>
      </c>
      <c r="BV537" s="687">
        <f>'1. ГПП-АГПЗ+'!DC64+0+'2. ГПП-ОГХК'!DC284+'2. ГПП-ОГХК'!DC300+'2. ГПП-ОГХК'!DC294+'2. ГПП-ОГХК'!DC301+'2. ГПП-ОГХК'!DC295+'2. ГПП-ОГХК'!DC303+'3. ГПП-СГПЗ'!DC54+'3. ГПП-СГПЗ'!DC55+'4. ГПП-УЗПКТ-СЗСК'!DC160+'4. ГПП-УЗПКТ-СЗСК'!DC163+'4. ГПП-УЗПКТ-СЗСК'!DC161+'4. ГПП-УЗПКТ-СЗСК'!DC166</f>
        <v>616.4</v>
      </c>
      <c r="BW537" s="687">
        <f>'1. ГПП-АГПЗ+'!DE64+0+'2. ГПП-ОГХК'!DE284+'2. ГПП-ОГХК'!DE300+'2. ГПП-ОГХК'!DE294+'2. ГПП-ОГХК'!DE301+'2. ГПП-ОГХК'!DE295+'2. ГПП-ОГХК'!DE303+'3. ГПП-СГПЗ'!DE54+'3. ГПП-СГПЗ'!DE55+'4. ГПП-УЗПКТ-СЗСК'!DE160+'4. ГПП-УЗПКТ-СЗСК'!DE163+'4. ГПП-УЗПКТ-СЗСК'!DE161+'4. ГПП-УЗПКТ-СЗСК'!DE166</f>
        <v>0</v>
      </c>
      <c r="BX537" s="687">
        <f t="shared" ref="BX537:BX553" si="1069">IFERROR(BW537-BV537,"-")</f>
        <v>-616.4</v>
      </c>
      <c r="BY537" s="688">
        <f t="shared" ref="BY537:BY553" si="1070">IFERROR(BW537/BV537,"-")</f>
        <v>0</v>
      </c>
    </row>
    <row r="538" spans="2:77" ht="20.100000000000001" customHeight="1">
      <c r="C538" s="436" t="s">
        <v>101</v>
      </c>
      <c r="D538" s="528"/>
      <c r="E538" s="528"/>
      <c r="F538" s="529"/>
      <c r="G538" s="530" t="s">
        <v>634</v>
      </c>
      <c r="H538" s="530"/>
      <c r="I538" s="691" t="s">
        <v>169</v>
      </c>
      <c r="J538" s="687">
        <f t="shared" si="1027"/>
        <v>442.5</v>
      </c>
      <c r="K538" s="687">
        <f t="shared" si="1028"/>
        <v>0</v>
      </c>
      <c r="L538" s="687">
        <f t="shared" si="1029"/>
        <v>-442.5</v>
      </c>
      <c r="M538" s="688">
        <f t="shared" si="1030"/>
        <v>0</v>
      </c>
      <c r="N538" s="687">
        <f t="shared" si="1031"/>
        <v>14.000000000000002</v>
      </c>
      <c r="O538" s="687">
        <f t="shared" si="1032"/>
        <v>0</v>
      </c>
      <c r="P538" s="687">
        <f t="shared" si="1033"/>
        <v>-14.000000000000002</v>
      </c>
      <c r="Q538" s="688">
        <f t="shared" si="1034"/>
        <v>0</v>
      </c>
      <c r="R538" s="687">
        <f>'1. ГПП-АГПЗ+'!W64+0</f>
        <v>4.7</v>
      </c>
      <c r="S538" s="687">
        <f>'1. ГПП-АГПЗ+'!Y64+0</f>
        <v>0</v>
      </c>
      <c r="T538" s="687">
        <f t="shared" si="1035"/>
        <v>-4.7</v>
      </c>
      <c r="U538" s="688">
        <f t="shared" si="1036"/>
        <v>0</v>
      </c>
      <c r="V538" s="687">
        <f>'1. ГПП-АГПЗ+'!AC64+0</f>
        <v>4.4000000000000004</v>
      </c>
      <c r="W538" s="687">
        <f>'1. ГПП-АГПЗ+'!AE64+0</f>
        <v>0</v>
      </c>
      <c r="X538" s="687">
        <f t="shared" si="1037"/>
        <v>-4.4000000000000004</v>
      </c>
      <c r="Y538" s="688">
        <f t="shared" si="1038"/>
        <v>0</v>
      </c>
      <c r="Z538" s="687">
        <f>'1. ГПП-АГПЗ+'!AI64+0</f>
        <v>4.9000000000000004</v>
      </c>
      <c r="AA538" s="687">
        <f>'1. ГПП-АГПЗ+'!AK64+0</f>
        <v>0</v>
      </c>
      <c r="AB538" s="687">
        <f t="shared" si="1039"/>
        <v>-4.9000000000000004</v>
      </c>
      <c r="AC538" s="688">
        <f t="shared" si="1040"/>
        <v>0</v>
      </c>
      <c r="AD538" s="687">
        <f t="shared" si="1041"/>
        <v>210.5</v>
      </c>
      <c r="AE538" s="687">
        <f t="shared" si="1042"/>
        <v>0</v>
      </c>
      <c r="AF538" s="687">
        <f t="shared" si="1043"/>
        <v>-210.5</v>
      </c>
      <c r="AG538" s="688">
        <f t="shared" si="1044"/>
        <v>0</v>
      </c>
      <c r="AH538" s="687">
        <f>'1. ГПП-АГПЗ+'!AU64+0</f>
        <v>10.1</v>
      </c>
      <c r="AI538" s="687">
        <f>'1. ГПП-АГПЗ+'!AW64+0</f>
        <v>0</v>
      </c>
      <c r="AJ538" s="687">
        <f t="shared" si="1045"/>
        <v>-10.1</v>
      </c>
      <c r="AK538" s="688">
        <f t="shared" si="1046"/>
        <v>0</v>
      </c>
      <c r="AL538" s="687">
        <f>'1. ГПП-АГПЗ+'!BA64+0</f>
        <v>85.5</v>
      </c>
      <c r="AM538" s="687">
        <f>'1. ГПП-АГПЗ+'!BC64+0</f>
        <v>0</v>
      </c>
      <c r="AN538" s="687">
        <f t="shared" si="1047"/>
        <v>-85.5</v>
      </c>
      <c r="AO538" s="688">
        <f t="shared" si="1048"/>
        <v>0</v>
      </c>
      <c r="AP538" s="687">
        <f>'1. ГПП-АГПЗ+'!BG64+0</f>
        <v>114.9</v>
      </c>
      <c r="AQ538" s="687">
        <f>'1. ГПП-АГПЗ+'!BI64+0</f>
        <v>0</v>
      </c>
      <c r="AR538" s="687">
        <f t="shared" si="1049"/>
        <v>-114.9</v>
      </c>
      <c r="AS538" s="688">
        <f t="shared" si="1050"/>
        <v>0</v>
      </c>
      <c r="AT538" s="687">
        <f t="shared" si="1051"/>
        <v>130.80000000000001</v>
      </c>
      <c r="AU538" s="687">
        <f t="shared" si="1052"/>
        <v>0</v>
      </c>
      <c r="AV538" s="687">
        <f t="shared" si="1053"/>
        <v>-130.80000000000001</v>
      </c>
      <c r="AW538" s="688">
        <f t="shared" si="1054"/>
        <v>0</v>
      </c>
      <c r="AX538" s="687">
        <f>'1. ГПП-АГПЗ+'!BS64+0</f>
        <v>78.2</v>
      </c>
      <c r="AY538" s="687">
        <f>'1. ГПП-АГПЗ+'!BU64+0</f>
        <v>0</v>
      </c>
      <c r="AZ538" s="687">
        <f t="shared" si="1055"/>
        <v>-78.2</v>
      </c>
      <c r="BA538" s="688">
        <f t="shared" si="1056"/>
        <v>0</v>
      </c>
      <c r="BB538" s="687">
        <f>'1. ГПП-АГПЗ+'!BY64+0</f>
        <v>19.899999999999999</v>
      </c>
      <c r="BC538" s="687">
        <f>'1. ГПП-АГПЗ+'!CA64+0</f>
        <v>0</v>
      </c>
      <c r="BD538" s="687">
        <f t="shared" si="1057"/>
        <v>-19.899999999999999</v>
      </c>
      <c r="BE538" s="688">
        <f t="shared" si="1058"/>
        <v>0</v>
      </c>
      <c r="BF538" s="687">
        <f>'1. ГПП-АГПЗ+'!CE64+0</f>
        <v>32.700000000000003</v>
      </c>
      <c r="BG538" s="687">
        <f>'1. ГПП-АГПЗ+'!CG64+0</f>
        <v>0</v>
      </c>
      <c r="BH538" s="687">
        <f t="shared" si="1059"/>
        <v>-32.700000000000003</v>
      </c>
      <c r="BI538" s="688">
        <f t="shared" si="1060"/>
        <v>0</v>
      </c>
      <c r="BJ538" s="687">
        <f t="shared" si="1061"/>
        <v>87.199999999999989</v>
      </c>
      <c r="BK538" s="687">
        <f t="shared" si="1062"/>
        <v>0</v>
      </c>
      <c r="BL538" s="687">
        <f t="shared" si="1063"/>
        <v>-87.199999999999989</v>
      </c>
      <c r="BM538" s="688">
        <f t="shared" si="1064"/>
        <v>0</v>
      </c>
      <c r="BN538" s="687">
        <f>'1. ГПП-АГПЗ+'!CQ64+0</f>
        <v>33.4</v>
      </c>
      <c r="BO538" s="687">
        <f>'1. ГПП-АГПЗ+'!CS64+0</f>
        <v>0</v>
      </c>
      <c r="BP538" s="687">
        <f t="shared" si="1065"/>
        <v>-33.4</v>
      </c>
      <c r="BQ538" s="688">
        <f t="shared" si="1066"/>
        <v>0</v>
      </c>
      <c r="BR538" s="687">
        <f>'1. ГПП-АГПЗ+'!CW64+0</f>
        <v>26.7</v>
      </c>
      <c r="BS538" s="687">
        <f>'1. ГПП-АГПЗ+'!CY64+0</f>
        <v>0</v>
      </c>
      <c r="BT538" s="687">
        <f t="shared" si="1067"/>
        <v>-26.7</v>
      </c>
      <c r="BU538" s="688">
        <f t="shared" si="1068"/>
        <v>0</v>
      </c>
      <c r="BV538" s="687">
        <f>'1. ГПП-АГПЗ+'!DC64+0</f>
        <v>27.1</v>
      </c>
      <c r="BW538" s="687">
        <f>'1. ГПП-АГПЗ+'!DE64+0</f>
        <v>0</v>
      </c>
      <c r="BX538" s="687">
        <f t="shared" si="1069"/>
        <v>-27.1</v>
      </c>
      <c r="BY538" s="688">
        <f t="shared" si="1070"/>
        <v>0</v>
      </c>
    </row>
    <row r="539" spans="2:77" ht="20.100000000000001" customHeight="1">
      <c r="C539" s="436" t="s">
        <v>103</v>
      </c>
      <c r="D539" s="528"/>
      <c r="E539" s="528"/>
      <c r="F539" s="529"/>
      <c r="G539" s="530" t="s">
        <v>635</v>
      </c>
      <c r="H539" s="530"/>
      <c r="I539" s="691" t="s">
        <v>169</v>
      </c>
      <c r="J539" s="687">
        <f t="shared" si="1027"/>
        <v>1876.1</v>
      </c>
      <c r="K539" s="687">
        <f t="shared" si="1028"/>
        <v>0</v>
      </c>
      <c r="L539" s="687">
        <f t="shared" si="1029"/>
        <v>-1876.1</v>
      </c>
      <c r="M539" s="688">
        <f t="shared" si="1030"/>
        <v>0</v>
      </c>
      <c r="N539" s="687">
        <f t="shared" si="1031"/>
        <v>477.79999999999995</v>
      </c>
      <c r="O539" s="687">
        <f t="shared" si="1032"/>
        <v>0</v>
      </c>
      <c r="P539" s="687">
        <f t="shared" si="1033"/>
        <v>-477.79999999999995</v>
      </c>
      <c r="Q539" s="688">
        <f t="shared" si="1034"/>
        <v>0</v>
      </c>
      <c r="R539" s="687">
        <f>'2. ГПП-ОГХК'!W284+'2. ГПП-ОГХК'!W300+'2. ГПП-ОГХК'!W294+'2. ГПП-ОГХК'!W301+'2. ГПП-ОГХК'!W295+'2. ГПП-ОГХК'!W303</f>
        <v>163.69999999999999</v>
      </c>
      <c r="S539" s="687">
        <f>'2. ГПП-ОГХК'!Y284+'2. ГПП-ОГХК'!Y300+'2. ГПП-ОГХК'!Y294+'2. ГПП-ОГХК'!Y301+'2. ГПП-ОГХК'!Y295+'2. ГПП-ОГХК'!Y303</f>
        <v>0</v>
      </c>
      <c r="T539" s="687">
        <f t="shared" si="1035"/>
        <v>-163.69999999999999</v>
      </c>
      <c r="U539" s="688">
        <f t="shared" si="1036"/>
        <v>0</v>
      </c>
      <c r="V539" s="687">
        <f>'2. ГПП-ОГХК'!AC284+'2. ГПП-ОГХК'!AC300+'2. ГПП-ОГХК'!AC294+'2. ГПП-ОГХК'!AC301+'2. ГПП-ОГХК'!AC295+'2. ГПП-ОГХК'!AC303</f>
        <v>150.1</v>
      </c>
      <c r="W539" s="687">
        <f>'2. ГПП-ОГХК'!AE284+'2. ГПП-ОГХК'!AE300+'2. ГПП-ОГХК'!AE294+'2. ГПП-ОГХК'!AE301+'2. ГПП-ОГХК'!AE295+'2. ГПП-ОГХК'!AE303</f>
        <v>0</v>
      </c>
      <c r="X539" s="687">
        <f t="shared" si="1037"/>
        <v>-150.1</v>
      </c>
      <c r="Y539" s="688">
        <f t="shared" si="1038"/>
        <v>0</v>
      </c>
      <c r="Z539" s="687">
        <f>'2. ГПП-ОГХК'!AI284+'2. ГПП-ОГХК'!AI300+'2. ГПП-ОГХК'!AI294+'2. ГПП-ОГХК'!AI301+'2. ГПП-ОГХК'!AI295+'2. ГПП-ОГХК'!AI303</f>
        <v>164</v>
      </c>
      <c r="AA539" s="687">
        <f>'2. ГПП-ОГХК'!AK284+'2. ГПП-ОГХК'!AK300+'2. ГПП-ОГХК'!AK294+'2. ГПП-ОГХК'!AK301+'2. ГПП-ОГХК'!AK295+'2. ГПП-ОГХК'!AK303</f>
        <v>0</v>
      </c>
      <c r="AB539" s="687">
        <f t="shared" si="1039"/>
        <v>-164</v>
      </c>
      <c r="AC539" s="688">
        <f t="shared" si="1040"/>
        <v>0</v>
      </c>
      <c r="AD539" s="687">
        <f t="shared" si="1041"/>
        <v>412.59999999999991</v>
      </c>
      <c r="AE539" s="687">
        <f t="shared" si="1042"/>
        <v>0</v>
      </c>
      <c r="AF539" s="687">
        <f t="shared" si="1043"/>
        <v>-412.59999999999991</v>
      </c>
      <c r="AG539" s="688">
        <f t="shared" si="1044"/>
        <v>0</v>
      </c>
      <c r="AH539" s="687">
        <f>'2. ГПП-ОГХК'!AU284+'2. ГПП-ОГХК'!AU300+'2. ГПП-ОГХК'!AU294+'2. ГПП-ОГХК'!AU301+'2. ГПП-ОГХК'!AU295+'2. ГПП-ОГХК'!AU303</f>
        <v>120.29999999999998</v>
      </c>
      <c r="AI539" s="687">
        <f>'2. ГПП-ОГХК'!AW284+'2. ГПП-ОГХК'!AW300+'2. ГПП-ОГХК'!AW294+'2. ГПП-ОГХК'!AW301+'2. ГПП-ОГХК'!AW295+'2. ГПП-ОГХК'!AW303</f>
        <v>0</v>
      </c>
      <c r="AJ539" s="687">
        <f t="shared" si="1045"/>
        <v>-120.29999999999998</v>
      </c>
      <c r="AK539" s="688">
        <f t="shared" si="1046"/>
        <v>0</v>
      </c>
      <c r="AL539" s="687">
        <f>'2. ГПП-ОГХК'!BA284+'2. ГПП-ОГХК'!BA300+'2. ГПП-ОГХК'!BA294+'2. ГПП-ОГХК'!BA301+'2. ГПП-ОГХК'!BA295+'2. ГПП-ОГХК'!BA303</f>
        <v>148.39999999999998</v>
      </c>
      <c r="AM539" s="687">
        <f>'2. ГПП-ОГХК'!BC284+'2. ГПП-ОГХК'!BC300+'2. ГПП-ОГХК'!BC294+'2. ГПП-ОГХК'!BC301+'2. ГПП-ОГХК'!BC295+'2. ГПП-ОГХК'!BC303</f>
        <v>0</v>
      </c>
      <c r="AN539" s="687">
        <f t="shared" si="1047"/>
        <v>-148.39999999999998</v>
      </c>
      <c r="AO539" s="688">
        <f t="shared" si="1048"/>
        <v>0</v>
      </c>
      <c r="AP539" s="687">
        <f>'2. ГПП-ОГХК'!BG284+'2. ГПП-ОГХК'!BG300+'2. ГПП-ОГХК'!BG294+'2. ГПП-ОГХК'!BG301+'2. ГПП-ОГХК'!BG295+'2. ГПП-ОГХК'!BG303</f>
        <v>143.89999999999998</v>
      </c>
      <c r="AQ539" s="687">
        <f>'2. ГПП-ОГХК'!BI284+'2. ГПП-ОГХК'!BI300+'2. ГПП-ОГХК'!BI294+'2. ГПП-ОГХК'!BI301+'2. ГПП-ОГХК'!BI295+'2. ГПП-ОГХК'!BI303</f>
        <v>0</v>
      </c>
      <c r="AR539" s="687">
        <f t="shared" si="1049"/>
        <v>-143.89999999999998</v>
      </c>
      <c r="AS539" s="688">
        <f t="shared" si="1050"/>
        <v>0</v>
      </c>
      <c r="AT539" s="687">
        <f t="shared" si="1051"/>
        <v>464.8</v>
      </c>
      <c r="AU539" s="687">
        <f t="shared" si="1052"/>
        <v>0</v>
      </c>
      <c r="AV539" s="687">
        <f t="shared" si="1053"/>
        <v>-464.8</v>
      </c>
      <c r="AW539" s="688">
        <f t="shared" si="1054"/>
        <v>0</v>
      </c>
      <c r="AX539" s="687">
        <f>'2. ГПП-ОГХК'!BS284+'2. ГПП-ОГХК'!BS300+'2. ГПП-ОГХК'!BS294+'2. ГПП-ОГХК'!BS301+'2. ГПП-ОГХК'!BS295+'2. ГПП-ОГХК'!BS303</f>
        <v>157.29999999999998</v>
      </c>
      <c r="AY539" s="687">
        <f>'2. ГПП-ОГХК'!BU284+'2. ГПП-ОГХК'!BU300+'2. ГПП-ОГХК'!BU294+'2. ГПП-ОГХК'!BU301+'2. ГПП-ОГХК'!BU295+'2. ГПП-ОГХК'!BU303</f>
        <v>0</v>
      </c>
      <c r="AZ539" s="687">
        <f t="shared" si="1055"/>
        <v>-157.29999999999998</v>
      </c>
      <c r="BA539" s="688">
        <f t="shared" si="1056"/>
        <v>0</v>
      </c>
      <c r="BB539" s="687">
        <f>'2. ГПП-ОГХК'!BY284+'2. ГПП-ОГХК'!BY300+'2. ГПП-ОГХК'!BY294+'2. ГПП-ОГХК'!BY301+'2. ГПП-ОГХК'!BY295+'2. ГПП-ОГХК'!BY303</f>
        <v>157.19999999999999</v>
      </c>
      <c r="BC539" s="687">
        <f>'2. ГПП-ОГХК'!CA284+'2. ГПП-ОГХК'!CA300+'2. ГПП-ОГХК'!CA294+'2. ГПП-ОГХК'!CA301+'2. ГПП-ОГХК'!CA295+'2. ГПП-ОГХК'!CA303</f>
        <v>0</v>
      </c>
      <c r="BD539" s="687">
        <f t="shared" si="1057"/>
        <v>-157.19999999999999</v>
      </c>
      <c r="BE539" s="688">
        <f t="shared" si="1058"/>
        <v>0</v>
      </c>
      <c r="BF539" s="687">
        <f>'2. ГПП-ОГХК'!CE284+'2. ГПП-ОГХК'!CE300+'2. ГПП-ОГХК'!CE294+'2. ГПП-ОГХК'!CE301+'2. ГПП-ОГХК'!CE295+'2. ГПП-ОГХК'!CE303</f>
        <v>150.30000000000001</v>
      </c>
      <c r="BG539" s="687">
        <f>'2. ГПП-ОГХК'!CG284+'2. ГПП-ОГХК'!CG300+'2. ГПП-ОГХК'!CG294+'2. ГПП-ОГХК'!CG301+'2. ГПП-ОГХК'!CG295+'2. ГПП-ОГХК'!CG303</f>
        <v>0</v>
      </c>
      <c r="BH539" s="687">
        <f t="shared" si="1059"/>
        <v>-150.30000000000001</v>
      </c>
      <c r="BI539" s="688">
        <f t="shared" si="1060"/>
        <v>0</v>
      </c>
      <c r="BJ539" s="687">
        <f t="shared" si="1061"/>
        <v>520.9</v>
      </c>
      <c r="BK539" s="687">
        <f t="shared" si="1062"/>
        <v>0</v>
      </c>
      <c r="BL539" s="687">
        <f t="shared" si="1063"/>
        <v>-520.9</v>
      </c>
      <c r="BM539" s="688">
        <f t="shared" si="1064"/>
        <v>0</v>
      </c>
      <c r="BN539" s="687">
        <f>'2. ГПП-ОГХК'!CQ284+'2. ГПП-ОГХК'!CQ300+'2. ГПП-ОГХК'!CQ294+'2. ГПП-ОГХК'!CQ301+'2. ГПП-ОГХК'!CQ295+'2. ГПП-ОГХК'!CQ303</f>
        <v>174</v>
      </c>
      <c r="BO539" s="687">
        <f>'2. ГПП-ОГХК'!CS284+'2. ГПП-ОГХК'!CS300+'2. ГПП-ОГХК'!CS294+'2. ГПП-ОГХК'!CS301+'2. ГПП-ОГХК'!CS295+'2. ГПП-ОГХК'!CS303</f>
        <v>0</v>
      </c>
      <c r="BP539" s="687">
        <f t="shared" si="1065"/>
        <v>-174</v>
      </c>
      <c r="BQ539" s="688">
        <f t="shared" si="1066"/>
        <v>0</v>
      </c>
      <c r="BR539" s="687">
        <f>'2. ГПП-ОГХК'!CW284+'2. ГПП-ОГХК'!CW300+'2. ГПП-ОГХК'!CW294+'2. ГПП-ОГХК'!CW301+'2. ГПП-ОГХК'!CW295+'2. ГПП-ОГХК'!CW303</f>
        <v>169.8</v>
      </c>
      <c r="BS539" s="687">
        <f>'2. ГПП-ОГХК'!CY284+'2. ГПП-ОГХК'!CY300+'2. ГПП-ОГХК'!CY294+'2. ГПП-ОГХК'!CY301+'2. ГПП-ОГХК'!CY295+'2. ГПП-ОГХК'!CY303</f>
        <v>0</v>
      </c>
      <c r="BT539" s="687">
        <f t="shared" si="1067"/>
        <v>-169.8</v>
      </c>
      <c r="BU539" s="688">
        <f t="shared" si="1068"/>
        <v>0</v>
      </c>
      <c r="BV539" s="687">
        <f>'2. ГПП-ОГХК'!DC284+'2. ГПП-ОГХК'!DC300+'2. ГПП-ОГХК'!DC294+'2. ГПП-ОГХК'!DC301+'2. ГПП-ОГХК'!DC295+'2. ГПП-ОГХК'!DC303</f>
        <v>177.1</v>
      </c>
      <c r="BW539" s="687">
        <f>'2. ГПП-ОГХК'!DE284+'2. ГПП-ОГХК'!DE300+'2. ГПП-ОГХК'!DE294+'2. ГПП-ОГХК'!DE301+'2. ГПП-ОГХК'!DE295+'2. ГПП-ОГХК'!DE303</f>
        <v>0</v>
      </c>
      <c r="BX539" s="687">
        <f t="shared" si="1069"/>
        <v>-177.1</v>
      </c>
      <c r="BY539" s="688">
        <f t="shared" si="1070"/>
        <v>0</v>
      </c>
    </row>
    <row r="540" spans="2:77" ht="20.100000000000001" customHeight="1">
      <c r="C540" s="436" t="s">
        <v>105</v>
      </c>
      <c r="D540" s="528"/>
      <c r="E540" s="528"/>
      <c r="F540" s="529"/>
      <c r="G540" s="530" t="s">
        <v>561</v>
      </c>
      <c r="H540" s="530"/>
      <c r="I540" s="691" t="s">
        <v>169</v>
      </c>
      <c r="J540" s="687">
        <f t="shared" si="1027"/>
        <v>113.80000000000001</v>
      </c>
      <c r="K540" s="687">
        <f t="shared" si="1028"/>
        <v>0</v>
      </c>
      <c r="L540" s="687">
        <f t="shared" si="1029"/>
        <v>-113.80000000000001</v>
      </c>
      <c r="M540" s="688">
        <f t="shared" si="1030"/>
        <v>0</v>
      </c>
      <c r="N540" s="687">
        <f t="shared" si="1031"/>
        <v>28.900000000000002</v>
      </c>
      <c r="O540" s="687">
        <f t="shared" si="1032"/>
        <v>0</v>
      </c>
      <c r="P540" s="687">
        <f t="shared" si="1033"/>
        <v>-28.900000000000002</v>
      </c>
      <c r="Q540" s="688">
        <f t="shared" si="1034"/>
        <v>0</v>
      </c>
      <c r="R540" s="687">
        <f>'3. ГПП-СГПЗ'!W54+'3. ГПП-СГПЗ'!W55</f>
        <v>9.8000000000000007</v>
      </c>
      <c r="S540" s="687">
        <f>'3. ГПП-СГПЗ'!Y54+'3. ГПП-СГПЗ'!Y55</f>
        <v>0</v>
      </c>
      <c r="T540" s="687">
        <f t="shared" si="1035"/>
        <v>-9.8000000000000007</v>
      </c>
      <c r="U540" s="688">
        <f t="shared" si="1036"/>
        <v>0</v>
      </c>
      <c r="V540" s="687">
        <f>'3. ГПП-СГПЗ'!AC54+'3. ГПП-СГПЗ'!AC55</f>
        <v>8.8000000000000007</v>
      </c>
      <c r="W540" s="687">
        <f>'3. ГПП-СГПЗ'!AE54+'3. ГПП-СГПЗ'!AE55</f>
        <v>0</v>
      </c>
      <c r="X540" s="687">
        <f t="shared" si="1037"/>
        <v>-8.8000000000000007</v>
      </c>
      <c r="Y540" s="688">
        <f t="shared" si="1038"/>
        <v>0</v>
      </c>
      <c r="Z540" s="687">
        <f>'3. ГПП-СГПЗ'!AI54+'3. ГПП-СГПЗ'!AI55</f>
        <v>10.3</v>
      </c>
      <c r="AA540" s="687">
        <f>'3. ГПП-СГПЗ'!AK54+'3. ГПП-СГПЗ'!AK55</f>
        <v>0</v>
      </c>
      <c r="AB540" s="687">
        <f t="shared" si="1039"/>
        <v>-10.3</v>
      </c>
      <c r="AC540" s="688">
        <f t="shared" si="1040"/>
        <v>0</v>
      </c>
      <c r="AD540" s="687">
        <f t="shared" si="1041"/>
        <v>27.7</v>
      </c>
      <c r="AE540" s="687">
        <f t="shared" si="1042"/>
        <v>0</v>
      </c>
      <c r="AF540" s="687">
        <f t="shared" si="1043"/>
        <v>-27.7</v>
      </c>
      <c r="AG540" s="688">
        <f t="shared" si="1044"/>
        <v>0</v>
      </c>
      <c r="AH540" s="687">
        <f>'3. ГПП-СГПЗ'!AU54+'3. ГПП-СГПЗ'!AU55</f>
        <v>8.6</v>
      </c>
      <c r="AI540" s="687">
        <f>'3. ГПП-СГПЗ'!AW54+'3. ГПП-СГПЗ'!AW55</f>
        <v>0</v>
      </c>
      <c r="AJ540" s="687">
        <f t="shared" si="1045"/>
        <v>-8.6</v>
      </c>
      <c r="AK540" s="688">
        <f t="shared" si="1046"/>
        <v>0</v>
      </c>
      <c r="AL540" s="687">
        <f>'3. ГПП-СГПЗ'!BA54+'3. ГПП-СГПЗ'!BA55</f>
        <v>9.9</v>
      </c>
      <c r="AM540" s="687">
        <f>'3. ГПП-СГПЗ'!BC54+'3. ГПП-СГПЗ'!BC55</f>
        <v>0</v>
      </c>
      <c r="AN540" s="687">
        <f t="shared" si="1047"/>
        <v>-9.9</v>
      </c>
      <c r="AO540" s="688">
        <f t="shared" si="1048"/>
        <v>0</v>
      </c>
      <c r="AP540" s="687">
        <f>'3. ГПП-СГПЗ'!BG54+'3. ГПП-СГПЗ'!BG55</f>
        <v>9.1999999999999993</v>
      </c>
      <c r="AQ540" s="687">
        <f>'3. ГПП-СГПЗ'!BI54+'3. ГПП-СГПЗ'!BI55</f>
        <v>0</v>
      </c>
      <c r="AR540" s="687">
        <f t="shared" si="1049"/>
        <v>-9.1999999999999993</v>
      </c>
      <c r="AS540" s="688">
        <f t="shared" si="1050"/>
        <v>0</v>
      </c>
      <c r="AT540" s="687">
        <f t="shared" si="1051"/>
        <v>29.3</v>
      </c>
      <c r="AU540" s="687">
        <f t="shared" si="1052"/>
        <v>0</v>
      </c>
      <c r="AV540" s="687">
        <f t="shared" si="1053"/>
        <v>-29.3</v>
      </c>
      <c r="AW540" s="688">
        <f t="shared" si="1054"/>
        <v>0</v>
      </c>
      <c r="AX540" s="687">
        <f>'3. ГПП-СГПЗ'!BS54+'3. ГПП-СГПЗ'!BS55</f>
        <v>10.199999999999999</v>
      </c>
      <c r="AY540" s="687">
        <f>'3. ГПП-СГПЗ'!BU54+'3. ГПП-СГПЗ'!BU55</f>
        <v>0</v>
      </c>
      <c r="AZ540" s="687">
        <f t="shared" si="1055"/>
        <v>-10.199999999999999</v>
      </c>
      <c r="BA540" s="688">
        <f t="shared" si="1056"/>
        <v>0</v>
      </c>
      <c r="BB540" s="687">
        <f>'3. ГПП-СГПЗ'!BY54+'3. ГПП-СГПЗ'!BY55</f>
        <v>9.8000000000000007</v>
      </c>
      <c r="BC540" s="687">
        <f>'3. ГПП-СГПЗ'!CA54+'3. ГПП-СГПЗ'!CA55</f>
        <v>0</v>
      </c>
      <c r="BD540" s="687">
        <f t="shared" si="1057"/>
        <v>-9.8000000000000007</v>
      </c>
      <c r="BE540" s="688">
        <f t="shared" si="1058"/>
        <v>0</v>
      </c>
      <c r="BF540" s="687">
        <f>'3. ГПП-СГПЗ'!CE54+'3. ГПП-СГПЗ'!CE55</f>
        <v>9.3000000000000007</v>
      </c>
      <c r="BG540" s="687">
        <f>'3. ГПП-СГПЗ'!CG54+'3. ГПП-СГПЗ'!CG55</f>
        <v>0</v>
      </c>
      <c r="BH540" s="687">
        <f t="shared" si="1059"/>
        <v>-9.3000000000000007</v>
      </c>
      <c r="BI540" s="688">
        <f t="shared" si="1060"/>
        <v>0</v>
      </c>
      <c r="BJ540" s="687">
        <f t="shared" si="1061"/>
        <v>27.9</v>
      </c>
      <c r="BK540" s="687">
        <f t="shared" si="1062"/>
        <v>0</v>
      </c>
      <c r="BL540" s="687">
        <f t="shared" si="1063"/>
        <v>-27.9</v>
      </c>
      <c r="BM540" s="688">
        <f t="shared" si="1064"/>
        <v>0</v>
      </c>
      <c r="BN540" s="687">
        <f>'3. ГПП-СГПЗ'!CQ54+'3. ГПП-СГПЗ'!CQ55</f>
        <v>9.1</v>
      </c>
      <c r="BO540" s="687">
        <f>'3. ГПП-СГПЗ'!CS54+'3. ГПП-СГПЗ'!CS55</f>
        <v>0</v>
      </c>
      <c r="BP540" s="687">
        <f t="shared" si="1065"/>
        <v>-9.1</v>
      </c>
      <c r="BQ540" s="688">
        <f t="shared" si="1066"/>
        <v>0</v>
      </c>
      <c r="BR540" s="687">
        <f>'3. ГПП-СГПЗ'!CW54+'3. ГПП-СГПЗ'!CW55</f>
        <v>9.3000000000000007</v>
      </c>
      <c r="BS540" s="687">
        <f>'3. ГПП-СГПЗ'!CY54+'3. ГПП-СГПЗ'!CY55</f>
        <v>0</v>
      </c>
      <c r="BT540" s="687">
        <f t="shared" si="1067"/>
        <v>-9.3000000000000007</v>
      </c>
      <c r="BU540" s="688">
        <f t="shared" si="1068"/>
        <v>0</v>
      </c>
      <c r="BV540" s="687">
        <f>'3. ГПП-СГПЗ'!DC54+'3. ГПП-СГПЗ'!DC55</f>
        <v>9.5</v>
      </c>
      <c r="BW540" s="687">
        <f>'3. ГПП-СГПЗ'!DE54+'3. ГПП-СГПЗ'!DE55</f>
        <v>0</v>
      </c>
      <c r="BX540" s="687">
        <f t="shared" si="1069"/>
        <v>-9.5</v>
      </c>
      <c r="BY540" s="688">
        <f t="shared" si="1070"/>
        <v>0</v>
      </c>
    </row>
    <row r="541" spans="2:77" ht="20.100000000000001" customHeight="1">
      <c r="C541" s="436" t="s">
        <v>313</v>
      </c>
      <c r="D541" s="528"/>
      <c r="E541" s="528"/>
      <c r="F541" s="529"/>
      <c r="G541" s="530" t="s">
        <v>636</v>
      </c>
      <c r="H541" s="530"/>
      <c r="I541" s="691" t="s">
        <v>169</v>
      </c>
      <c r="J541" s="687">
        <f t="shared" si="1027"/>
        <v>1009.2</v>
      </c>
      <c r="K541" s="687">
        <f t="shared" si="1028"/>
        <v>0</v>
      </c>
      <c r="L541" s="687">
        <f t="shared" si="1029"/>
        <v>-1009.2</v>
      </c>
      <c r="M541" s="688">
        <f t="shared" si="1030"/>
        <v>0</v>
      </c>
      <c r="N541" s="687">
        <f t="shared" si="1031"/>
        <v>262.10000000000002</v>
      </c>
      <c r="O541" s="687">
        <f t="shared" si="1032"/>
        <v>0</v>
      </c>
      <c r="P541" s="687">
        <f t="shared" si="1033"/>
        <v>-262.10000000000002</v>
      </c>
      <c r="Q541" s="688">
        <f t="shared" si="1034"/>
        <v>0</v>
      </c>
      <c r="R541" s="687">
        <f>'4. ГПП-УЗПКТ-СЗСК'!W160+'4. ГПП-УЗПКТ-СЗСК'!W163</f>
        <v>90.3</v>
      </c>
      <c r="S541" s="687">
        <f>'4. ГПП-УЗПКТ-СЗСК'!Y160+'4. ГПП-УЗПКТ-СЗСК'!Y163</f>
        <v>0</v>
      </c>
      <c r="T541" s="687">
        <f t="shared" si="1035"/>
        <v>-90.3</v>
      </c>
      <c r="U541" s="688">
        <f t="shared" si="1036"/>
        <v>0</v>
      </c>
      <c r="V541" s="687">
        <f>'4. ГПП-УЗПКТ-СЗСК'!AC160+'4. ГПП-УЗПКТ-СЗСК'!AC163</f>
        <v>81.400000000000006</v>
      </c>
      <c r="W541" s="687">
        <f>'4. ГПП-УЗПКТ-СЗСК'!AE160+'4. ГПП-УЗПКТ-СЗСК'!AE163</f>
        <v>0</v>
      </c>
      <c r="X541" s="687">
        <f t="shared" si="1037"/>
        <v>-81.400000000000006</v>
      </c>
      <c r="Y541" s="688">
        <f t="shared" si="1038"/>
        <v>0</v>
      </c>
      <c r="Z541" s="687">
        <f>'4. ГПП-УЗПКТ-СЗСК'!AI160+'4. ГПП-УЗПКТ-СЗСК'!AI163</f>
        <v>90.4</v>
      </c>
      <c r="AA541" s="687">
        <f>'4. ГПП-УЗПКТ-СЗСК'!AK160+'4. ГПП-УЗПКТ-СЗСК'!AK163</f>
        <v>0</v>
      </c>
      <c r="AB541" s="687">
        <f t="shared" si="1039"/>
        <v>-90.4</v>
      </c>
      <c r="AC541" s="688">
        <f t="shared" si="1040"/>
        <v>0</v>
      </c>
      <c r="AD541" s="687">
        <f t="shared" si="1041"/>
        <v>248.5</v>
      </c>
      <c r="AE541" s="687">
        <f t="shared" si="1042"/>
        <v>0</v>
      </c>
      <c r="AF541" s="687">
        <f t="shared" si="1043"/>
        <v>-248.5</v>
      </c>
      <c r="AG541" s="688">
        <f t="shared" si="1044"/>
        <v>0</v>
      </c>
      <c r="AH541" s="687">
        <f>'4. ГПП-УЗПКТ-СЗСК'!AU160+'4. ГПП-УЗПКТ-СЗСК'!AU163</f>
        <v>82.300000000000011</v>
      </c>
      <c r="AI541" s="687">
        <f>'4. ГПП-УЗПКТ-СЗСК'!AW160+'4. ГПП-УЗПКТ-СЗСК'!AW163</f>
        <v>0</v>
      </c>
      <c r="AJ541" s="687">
        <f t="shared" si="1045"/>
        <v>-82.300000000000011</v>
      </c>
      <c r="AK541" s="688">
        <f t="shared" si="1046"/>
        <v>0</v>
      </c>
      <c r="AL541" s="687">
        <f>'4. ГПП-УЗПКТ-СЗСК'!BA160+'4. ГПП-УЗПКТ-СЗСК'!BA163</f>
        <v>87.1</v>
      </c>
      <c r="AM541" s="687">
        <f>'4. ГПП-УЗПКТ-СЗСК'!BC160+'4. ГПП-УЗПКТ-СЗСК'!BC163</f>
        <v>0</v>
      </c>
      <c r="AN541" s="687">
        <f t="shared" si="1047"/>
        <v>-87.1</v>
      </c>
      <c r="AO541" s="688">
        <f t="shared" si="1048"/>
        <v>0</v>
      </c>
      <c r="AP541" s="687">
        <f>'4. ГПП-УЗПКТ-СЗСК'!BG160+'4. ГПП-УЗПКТ-СЗСК'!BG163</f>
        <v>79.100000000000009</v>
      </c>
      <c r="AQ541" s="687">
        <f>'4. ГПП-УЗПКТ-СЗСК'!BI160+'4. ГПП-УЗПКТ-СЗСК'!BI163</f>
        <v>0</v>
      </c>
      <c r="AR541" s="687">
        <f t="shared" si="1049"/>
        <v>-79.100000000000009</v>
      </c>
      <c r="AS541" s="688">
        <f t="shared" si="1050"/>
        <v>0</v>
      </c>
      <c r="AT541" s="687">
        <f t="shared" si="1051"/>
        <v>231.1</v>
      </c>
      <c r="AU541" s="687">
        <f t="shared" si="1052"/>
        <v>0</v>
      </c>
      <c r="AV541" s="687">
        <f t="shared" si="1053"/>
        <v>-231.1</v>
      </c>
      <c r="AW541" s="688">
        <f t="shared" si="1054"/>
        <v>0</v>
      </c>
      <c r="AX541" s="687">
        <f>'4. ГПП-УЗПКТ-СЗСК'!BS160+'4. ГПП-УЗПКТ-СЗСК'!BS163</f>
        <v>53.3</v>
      </c>
      <c r="AY541" s="687">
        <f>'4. ГПП-УЗПКТ-СЗСК'!BU160+'4. ГПП-УЗПКТ-СЗСК'!BU163</f>
        <v>0</v>
      </c>
      <c r="AZ541" s="687">
        <f t="shared" si="1055"/>
        <v>-53.3</v>
      </c>
      <c r="BA541" s="688">
        <f t="shared" si="1056"/>
        <v>0</v>
      </c>
      <c r="BB541" s="687">
        <f>'4. ГПП-УЗПКТ-СЗСК'!BY160+'4. ГПП-УЗПКТ-СЗСК'!BY163</f>
        <v>90.4</v>
      </c>
      <c r="BC541" s="687">
        <f>'4. ГПП-УЗПКТ-СЗСК'!CA160+'4. ГПП-УЗПКТ-СЗСК'!CA163</f>
        <v>0</v>
      </c>
      <c r="BD541" s="687">
        <f t="shared" si="1057"/>
        <v>-90.4</v>
      </c>
      <c r="BE541" s="688">
        <f t="shared" si="1058"/>
        <v>0</v>
      </c>
      <c r="BF541" s="687">
        <f>'4. ГПП-УЗПКТ-СЗСК'!CE160+'4. ГПП-УЗПКТ-СЗСК'!CE163</f>
        <v>87.4</v>
      </c>
      <c r="BG541" s="687">
        <f>'4. ГПП-УЗПКТ-СЗСК'!CG160+'4. ГПП-УЗПКТ-СЗСК'!CG163</f>
        <v>0</v>
      </c>
      <c r="BH541" s="687">
        <f t="shared" si="1059"/>
        <v>-87.4</v>
      </c>
      <c r="BI541" s="688">
        <f t="shared" si="1060"/>
        <v>0</v>
      </c>
      <c r="BJ541" s="687">
        <f t="shared" si="1061"/>
        <v>267.5</v>
      </c>
      <c r="BK541" s="687">
        <f t="shared" si="1062"/>
        <v>0</v>
      </c>
      <c r="BL541" s="687">
        <f t="shared" si="1063"/>
        <v>-267.5</v>
      </c>
      <c r="BM541" s="688">
        <f t="shared" si="1064"/>
        <v>0</v>
      </c>
      <c r="BN541" s="687">
        <f>'4. ГПП-УЗПКТ-СЗСК'!CQ160+'4. ГПП-УЗПКТ-СЗСК'!CQ163</f>
        <v>90.100000000000009</v>
      </c>
      <c r="BO541" s="687">
        <f>'4. ГПП-УЗПКТ-СЗСК'!CS160+'4. ГПП-УЗПКТ-СЗСК'!CS163</f>
        <v>0</v>
      </c>
      <c r="BP541" s="687">
        <f t="shared" si="1065"/>
        <v>-90.100000000000009</v>
      </c>
      <c r="BQ541" s="688">
        <f t="shared" si="1066"/>
        <v>0</v>
      </c>
      <c r="BR541" s="687">
        <f>'4. ГПП-УЗПКТ-СЗСК'!CW160+'4. ГПП-УЗПКТ-СЗСК'!CW163</f>
        <v>87.2</v>
      </c>
      <c r="BS541" s="687">
        <f>'4. ГПП-УЗПКТ-СЗСК'!CY160+'4. ГПП-УЗПКТ-СЗСК'!CY163</f>
        <v>0</v>
      </c>
      <c r="BT541" s="687">
        <f t="shared" si="1067"/>
        <v>-87.2</v>
      </c>
      <c r="BU541" s="688">
        <f t="shared" si="1068"/>
        <v>0</v>
      </c>
      <c r="BV541" s="687">
        <f>'4. ГПП-УЗПКТ-СЗСК'!DC160+'4. ГПП-УЗПКТ-СЗСК'!DC163</f>
        <v>90.2</v>
      </c>
      <c r="BW541" s="687">
        <f>'4. ГПП-УЗПКТ-СЗСК'!DE160+'4. ГПП-УЗПКТ-СЗСК'!DE163</f>
        <v>0</v>
      </c>
      <c r="BX541" s="687">
        <f t="shared" si="1069"/>
        <v>-90.2</v>
      </c>
      <c r="BY541" s="688">
        <f t="shared" si="1070"/>
        <v>0</v>
      </c>
    </row>
    <row r="542" spans="2:77" ht="20.100000000000001" customHeight="1">
      <c r="C542" s="436" t="s">
        <v>315</v>
      </c>
      <c r="D542" s="528"/>
      <c r="E542" s="528"/>
      <c r="F542" s="529"/>
      <c r="G542" s="530" t="s">
        <v>637</v>
      </c>
      <c r="H542" s="530"/>
      <c r="I542" s="691" t="s">
        <v>169</v>
      </c>
      <c r="J542" s="687">
        <f t="shared" si="1027"/>
        <v>3944.5</v>
      </c>
      <c r="K542" s="687">
        <f t="shared" si="1028"/>
        <v>0</v>
      </c>
      <c r="L542" s="687">
        <f t="shared" si="1029"/>
        <v>-3944.5</v>
      </c>
      <c r="M542" s="688">
        <f t="shared" si="1030"/>
        <v>0</v>
      </c>
      <c r="N542" s="687">
        <f t="shared" si="1031"/>
        <v>1039.9000000000001</v>
      </c>
      <c r="O542" s="687">
        <f t="shared" si="1032"/>
        <v>0</v>
      </c>
      <c r="P542" s="687">
        <f t="shared" si="1033"/>
        <v>-1039.9000000000001</v>
      </c>
      <c r="Q542" s="688">
        <f t="shared" si="1034"/>
        <v>0</v>
      </c>
      <c r="R542" s="687">
        <f>'4. ГПП-УЗПКТ-СЗСК'!W161+'4. ГПП-УЗПКТ-СЗСК'!W166</f>
        <v>359.4</v>
      </c>
      <c r="S542" s="687">
        <f>'4. ГПП-УЗПКТ-СЗСК'!Y161+'4. ГПП-УЗПКТ-СЗСК'!Y166</f>
        <v>0</v>
      </c>
      <c r="T542" s="687">
        <f t="shared" si="1035"/>
        <v>-359.4</v>
      </c>
      <c r="U542" s="688">
        <f t="shared" si="1036"/>
        <v>0</v>
      </c>
      <c r="V542" s="687">
        <f>'4. ГПП-УЗПКТ-СЗСК'!AC161+'4. ГПП-УЗПКТ-СЗСК'!AC166</f>
        <v>331</v>
      </c>
      <c r="W542" s="687">
        <f>'4. ГПП-УЗПКТ-СЗСК'!AE161+'4. ГПП-УЗПКТ-СЗСК'!AE166</f>
        <v>0</v>
      </c>
      <c r="X542" s="687">
        <f t="shared" si="1037"/>
        <v>-331</v>
      </c>
      <c r="Y542" s="688">
        <f t="shared" si="1038"/>
        <v>0</v>
      </c>
      <c r="Z542" s="687">
        <f>'4. ГПП-УЗПКТ-СЗСК'!AI161+'4. ГПП-УЗПКТ-СЗСК'!AI166</f>
        <v>349.5</v>
      </c>
      <c r="AA542" s="687">
        <f>'4. ГПП-УЗПКТ-СЗСК'!AK161+'4. ГПП-УЗПКТ-СЗСК'!AK166</f>
        <v>0</v>
      </c>
      <c r="AB542" s="687">
        <f t="shared" si="1039"/>
        <v>-349.5</v>
      </c>
      <c r="AC542" s="688">
        <f t="shared" si="1040"/>
        <v>0</v>
      </c>
      <c r="AD542" s="687">
        <f t="shared" si="1041"/>
        <v>1025</v>
      </c>
      <c r="AE542" s="687">
        <f t="shared" si="1042"/>
        <v>0</v>
      </c>
      <c r="AF542" s="687">
        <f t="shared" si="1043"/>
        <v>-1025</v>
      </c>
      <c r="AG542" s="688">
        <f t="shared" si="1044"/>
        <v>0</v>
      </c>
      <c r="AH542" s="687">
        <f>'4. ГПП-УЗПКТ-СЗСК'!AU161+'4. ГПП-УЗПКТ-СЗСК'!AU166</f>
        <v>345.4</v>
      </c>
      <c r="AI542" s="687">
        <f>'4. ГПП-УЗПКТ-СЗСК'!AW161+'4. ГПП-УЗПКТ-СЗСК'!AW166</f>
        <v>0</v>
      </c>
      <c r="AJ542" s="687">
        <f t="shared" si="1045"/>
        <v>-345.4</v>
      </c>
      <c r="AK542" s="688">
        <f t="shared" si="1046"/>
        <v>0</v>
      </c>
      <c r="AL542" s="687">
        <f>'4. ГПП-УЗПКТ-СЗСК'!BA161+'4. ГПП-УЗПКТ-СЗСК'!BA166</f>
        <v>364</v>
      </c>
      <c r="AM542" s="687">
        <f>'4. ГПП-УЗПКТ-СЗСК'!BC161+'4. ГПП-УЗПКТ-СЗСК'!BC166</f>
        <v>0</v>
      </c>
      <c r="AN542" s="687">
        <f t="shared" si="1047"/>
        <v>-364</v>
      </c>
      <c r="AO542" s="688">
        <f t="shared" si="1048"/>
        <v>0</v>
      </c>
      <c r="AP542" s="687">
        <f>'4. ГПП-УЗПКТ-СЗСК'!BG161+'4. ГПП-УЗПКТ-СЗСК'!BG166</f>
        <v>315.60000000000002</v>
      </c>
      <c r="AQ542" s="687">
        <f>'4. ГПП-УЗПКТ-СЗСК'!BI161+'4. ГПП-УЗПКТ-СЗСК'!BI166</f>
        <v>0</v>
      </c>
      <c r="AR542" s="687">
        <f t="shared" si="1049"/>
        <v>-315.60000000000002</v>
      </c>
      <c r="AS542" s="688">
        <f t="shared" si="1050"/>
        <v>0</v>
      </c>
      <c r="AT542" s="687">
        <f t="shared" si="1051"/>
        <v>951.50000000000011</v>
      </c>
      <c r="AU542" s="687">
        <f t="shared" si="1052"/>
        <v>0</v>
      </c>
      <c r="AV542" s="687">
        <f t="shared" si="1053"/>
        <v>-951.50000000000011</v>
      </c>
      <c r="AW542" s="688">
        <f t="shared" si="1054"/>
        <v>0</v>
      </c>
      <c r="AX542" s="687">
        <f>'4. ГПП-УЗПКТ-СЗСК'!BS161+'4. ГПП-УЗПКТ-СЗСК'!BS166</f>
        <v>370.8</v>
      </c>
      <c r="AY542" s="687">
        <f>'4. ГПП-УЗПКТ-СЗСК'!BU161+'4. ГПП-УЗПКТ-СЗСК'!BU166</f>
        <v>0</v>
      </c>
      <c r="AZ542" s="687">
        <f t="shared" si="1055"/>
        <v>-370.8</v>
      </c>
      <c r="BA542" s="688">
        <f t="shared" si="1056"/>
        <v>0</v>
      </c>
      <c r="BB542" s="687">
        <f>'4. ГПП-УЗПКТ-СЗСК'!BY161+'4. ГПП-УЗПКТ-СЗСК'!BY166</f>
        <v>324.10000000000002</v>
      </c>
      <c r="BC542" s="687">
        <f>'4. ГПП-УЗПКТ-СЗСК'!CA161+'4. ГПП-УЗПКТ-СЗСК'!CA166</f>
        <v>0</v>
      </c>
      <c r="BD542" s="687">
        <f t="shared" si="1057"/>
        <v>-324.10000000000002</v>
      </c>
      <c r="BE542" s="688">
        <f t="shared" si="1058"/>
        <v>0</v>
      </c>
      <c r="BF542" s="687">
        <f>'4. ГПП-УЗПКТ-СЗСК'!CE161+'4. ГПП-УЗПКТ-СЗСК'!CE166</f>
        <v>256.60000000000002</v>
      </c>
      <c r="BG542" s="687">
        <f>'4. ГПП-УЗПКТ-СЗСК'!CG161+'4. ГПП-УЗПКТ-СЗСК'!CG166</f>
        <v>0</v>
      </c>
      <c r="BH542" s="687">
        <f t="shared" si="1059"/>
        <v>-256.60000000000002</v>
      </c>
      <c r="BI542" s="688">
        <f t="shared" si="1060"/>
        <v>0</v>
      </c>
      <c r="BJ542" s="687">
        <f t="shared" si="1061"/>
        <v>928.1</v>
      </c>
      <c r="BK542" s="687">
        <f t="shared" si="1062"/>
        <v>0</v>
      </c>
      <c r="BL542" s="687">
        <f t="shared" si="1063"/>
        <v>-928.1</v>
      </c>
      <c r="BM542" s="688">
        <f t="shared" si="1064"/>
        <v>0</v>
      </c>
      <c r="BN542" s="687">
        <f>'4. ГПП-УЗПКТ-СЗСК'!CQ161+'4. ГПП-УЗПКТ-СЗСК'!CQ166</f>
        <v>308.8</v>
      </c>
      <c r="BO542" s="687">
        <f>'4. ГПП-УЗПКТ-СЗСК'!CS161+'4. ГПП-УЗПКТ-СЗСК'!CS166</f>
        <v>0</v>
      </c>
      <c r="BP542" s="687">
        <f t="shared" si="1065"/>
        <v>-308.8</v>
      </c>
      <c r="BQ542" s="688">
        <f t="shared" si="1066"/>
        <v>0</v>
      </c>
      <c r="BR542" s="687">
        <f>'4. ГПП-УЗПКТ-СЗСК'!CW161+'4. ГПП-УЗПКТ-СЗСК'!CW166</f>
        <v>306.8</v>
      </c>
      <c r="BS542" s="687">
        <f>'4. ГПП-УЗПКТ-СЗСК'!CY161+'4. ГПП-УЗПКТ-СЗСК'!CY166</f>
        <v>0</v>
      </c>
      <c r="BT542" s="687">
        <f t="shared" si="1067"/>
        <v>-306.8</v>
      </c>
      <c r="BU542" s="688">
        <f t="shared" si="1068"/>
        <v>0</v>
      </c>
      <c r="BV542" s="687">
        <f>'4. ГПП-УЗПКТ-СЗСК'!DC161+'4. ГПП-УЗПКТ-СЗСК'!DC166</f>
        <v>312.5</v>
      </c>
      <c r="BW542" s="687">
        <f>'4. ГПП-УЗПКТ-СЗСК'!DE161+'4. ГПП-УЗПКТ-СЗСК'!DE166</f>
        <v>0</v>
      </c>
      <c r="BX542" s="687">
        <f t="shared" si="1069"/>
        <v>-312.5</v>
      </c>
      <c r="BY542" s="688">
        <f t="shared" si="1070"/>
        <v>0</v>
      </c>
    </row>
    <row r="543" spans="2:77" ht="20.100000000000001" customHeight="1">
      <c r="C543" s="424" t="s">
        <v>205</v>
      </c>
      <c r="D543" s="528"/>
      <c r="E543" s="528"/>
      <c r="F543" s="529"/>
      <c r="G543" s="530" t="s">
        <v>638</v>
      </c>
      <c r="H543" s="530"/>
      <c r="I543" s="446" t="s">
        <v>186</v>
      </c>
      <c r="J543" s="687">
        <f t="shared" si="1027"/>
        <v>2991.4</v>
      </c>
      <c r="K543" s="687">
        <f t="shared" si="1028"/>
        <v>0</v>
      </c>
      <c r="L543" s="687">
        <f t="shared" si="1029"/>
        <v>-2991.4</v>
      </c>
      <c r="M543" s="688">
        <f t="shared" si="1030"/>
        <v>0</v>
      </c>
      <c r="N543" s="687">
        <f t="shared" si="1031"/>
        <v>781.5</v>
      </c>
      <c r="O543" s="687">
        <f t="shared" si="1032"/>
        <v>0</v>
      </c>
      <c r="P543" s="687">
        <f t="shared" si="1033"/>
        <v>-781.5</v>
      </c>
      <c r="Q543" s="688">
        <f t="shared" si="1034"/>
        <v>0</v>
      </c>
      <c r="R543" s="687">
        <f>0+'8. ГД Уренгой'!W66+'8. ГД Уренгой'!W56+'8. ГД Уренгой'!W33+'8. ГД Уренгой'!W54</f>
        <v>270.39999999999998</v>
      </c>
      <c r="S543" s="687">
        <f>0+'8. ГД Уренгой'!Y66+'8. ГД Уренгой'!Y56+'8. ГД Уренгой'!Y33+'8. ГД Уренгой'!Y54</f>
        <v>0</v>
      </c>
      <c r="T543" s="687">
        <f t="shared" si="1035"/>
        <v>-270.39999999999998</v>
      </c>
      <c r="U543" s="688">
        <f t="shared" si="1036"/>
        <v>0</v>
      </c>
      <c r="V543" s="687">
        <f>0+'8. ГД Уренгой'!AC66+'8. ГД Уренгой'!AC56+'8. ГД Уренгой'!AC33+'8. ГД Уренгой'!AC54</f>
        <v>243</v>
      </c>
      <c r="W543" s="687">
        <f>0+'8. ГД Уренгой'!AE66+'8. ГД Уренгой'!AE56+'8. ГД Уренгой'!AE33+'8. ГД Уренгой'!AE54</f>
        <v>0</v>
      </c>
      <c r="X543" s="687">
        <f t="shared" si="1037"/>
        <v>-243</v>
      </c>
      <c r="Y543" s="688">
        <f t="shared" si="1038"/>
        <v>0</v>
      </c>
      <c r="Z543" s="687">
        <f>0+'8. ГД Уренгой'!AI66+'8. ГД Уренгой'!AI56+'8. ГД Уренгой'!AI33+'8. ГД Уренгой'!AI54</f>
        <v>268.10000000000002</v>
      </c>
      <c r="AA543" s="687">
        <f>0+'8. ГД Уренгой'!AK66+'8. ГД Уренгой'!AK56+'8. ГД Уренгой'!AK33+'8. ГД Уренгой'!AK54</f>
        <v>0</v>
      </c>
      <c r="AB543" s="687">
        <f t="shared" si="1039"/>
        <v>-268.10000000000002</v>
      </c>
      <c r="AC543" s="688">
        <f t="shared" si="1040"/>
        <v>0</v>
      </c>
      <c r="AD543" s="687">
        <f t="shared" si="1041"/>
        <v>748.6</v>
      </c>
      <c r="AE543" s="687">
        <f t="shared" si="1042"/>
        <v>0</v>
      </c>
      <c r="AF543" s="687">
        <f t="shared" si="1043"/>
        <v>-748.6</v>
      </c>
      <c r="AG543" s="688">
        <f t="shared" si="1044"/>
        <v>0</v>
      </c>
      <c r="AH543" s="687">
        <f>0+'8. ГД Уренгой'!AU66+'8. ГД Уренгой'!AU56+'8. ГД Уренгой'!AU33+'8. ГД Уренгой'!AU54</f>
        <v>252.3</v>
      </c>
      <c r="AI543" s="687">
        <f>0+'8. ГД Уренгой'!AW66+'8. ГД Уренгой'!AW56+'8. ГД Уренгой'!AW33+'8. ГД Уренгой'!AW54</f>
        <v>0</v>
      </c>
      <c r="AJ543" s="687">
        <f t="shared" si="1045"/>
        <v>-252.3</v>
      </c>
      <c r="AK543" s="688">
        <f t="shared" si="1046"/>
        <v>0</v>
      </c>
      <c r="AL543" s="687">
        <f>0+'8. ГД Уренгой'!BA66+'8. ГД Уренгой'!BA56+'8. ГД Уренгой'!BA33+'8. ГД Уренгой'!BA54</f>
        <v>251.7</v>
      </c>
      <c r="AM543" s="687">
        <f>0+'8. ГД Уренгой'!BC66+'8. ГД Уренгой'!BC56+'8. ГД Уренгой'!BC33+'8. ГД Уренгой'!BC54</f>
        <v>0</v>
      </c>
      <c r="AN543" s="687">
        <f t="shared" si="1047"/>
        <v>-251.7</v>
      </c>
      <c r="AO543" s="688">
        <f t="shared" si="1048"/>
        <v>0</v>
      </c>
      <c r="AP543" s="687">
        <f>0+'8. ГД Уренгой'!BG66+'8. ГД Уренгой'!BG56+'8. ГД Уренгой'!BG33+'8. ГД Уренгой'!BG54</f>
        <v>244.60000000000002</v>
      </c>
      <c r="AQ543" s="687">
        <f>0+'8. ГД Уренгой'!BI66+'8. ГД Уренгой'!BI56+'8. ГД Уренгой'!BI33+'8. ГД Уренгой'!BI54</f>
        <v>0</v>
      </c>
      <c r="AR543" s="687">
        <f t="shared" si="1049"/>
        <v>-244.60000000000002</v>
      </c>
      <c r="AS543" s="688">
        <f t="shared" si="1050"/>
        <v>0</v>
      </c>
      <c r="AT543" s="687">
        <f t="shared" si="1051"/>
        <v>716.30000000000007</v>
      </c>
      <c r="AU543" s="687">
        <f t="shared" si="1052"/>
        <v>0</v>
      </c>
      <c r="AV543" s="687">
        <f t="shared" si="1053"/>
        <v>-716.30000000000007</v>
      </c>
      <c r="AW543" s="688">
        <f t="shared" si="1054"/>
        <v>0</v>
      </c>
      <c r="AX543" s="687">
        <f>0+'8. ГД Уренгой'!BS66+'8. ГД Уренгой'!BS56+'8. ГД Уренгой'!BS33+'8. ГД Уренгой'!BS54</f>
        <v>225.00000000000003</v>
      </c>
      <c r="AY543" s="687">
        <f>0+'8. ГД Уренгой'!BU66+'8. ГД Уренгой'!BU56+'8. ГД Уренгой'!BU33+'8. ГД Уренгой'!BU54</f>
        <v>0</v>
      </c>
      <c r="AZ543" s="687">
        <f t="shared" si="1055"/>
        <v>-225.00000000000003</v>
      </c>
      <c r="BA543" s="688">
        <f t="shared" si="1056"/>
        <v>0</v>
      </c>
      <c r="BB543" s="687">
        <f>0+'8. ГД Уренгой'!BY66+'8. ГД Уренгой'!BY56+'8. ГД Уренгой'!BY33+'8. ГД Уренгой'!BY54</f>
        <v>248.2</v>
      </c>
      <c r="BC543" s="687">
        <f>0+'8. ГД Уренгой'!CA66+'8. ГД Уренгой'!CA56+'8. ГД Уренгой'!CA33+'8. ГД Уренгой'!CA54</f>
        <v>0</v>
      </c>
      <c r="BD543" s="687">
        <f t="shared" si="1057"/>
        <v>-248.2</v>
      </c>
      <c r="BE543" s="688">
        <f t="shared" si="1058"/>
        <v>0</v>
      </c>
      <c r="BF543" s="687">
        <f>0+'8. ГД Уренгой'!CE66+'8. ГД Уренгой'!CE56+'8. ГД Уренгой'!CE33+'8. ГД Уренгой'!CE54</f>
        <v>243.10000000000002</v>
      </c>
      <c r="BG543" s="687">
        <f>0+'8. ГД Уренгой'!CG66+'8. ГД Уренгой'!CG56+'8. ГД Уренгой'!CG33+'8. ГД Уренгой'!CG54</f>
        <v>0</v>
      </c>
      <c r="BH543" s="687">
        <f t="shared" si="1059"/>
        <v>-243.10000000000002</v>
      </c>
      <c r="BI543" s="688">
        <f t="shared" si="1060"/>
        <v>0</v>
      </c>
      <c r="BJ543" s="687">
        <f t="shared" si="1061"/>
        <v>745</v>
      </c>
      <c r="BK543" s="687">
        <f t="shared" si="1062"/>
        <v>0</v>
      </c>
      <c r="BL543" s="687">
        <f t="shared" si="1063"/>
        <v>-745</v>
      </c>
      <c r="BM543" s="688">
        <f t="shared" si="1064"/>
        <v>0</v>
      </c>
      <c r="BN543" s="687">
        <f>0+'8. ГД Уренгой'!CQ66+'8. ГД Уренгой'!CQ56+'8. ГД Уренгой'!CQ33+'8. ГД Уренгой'!CQ54</f>
        <v>253.7</v>
      </c>
      <c r="BO543" s="687">
        <f>0+'8. ГД Уренгой'!CS66+'8. ГД Уренгой'!CS56+'8. ГД Уренгой'!CS33+'8. ГД Уренгой'!CS54</f>
        <v>0</v>
      </c>
      <c r="BP543" s="687">
        <f t="shared" si="1065"/>
        <v>-253.7</v>
      </c>
      <c r="BQ543" s="688">
        <f t="shared" si="1066"/>
        <v>0</v>
      </c>
      <c r="BR543" s="687">
        <f>0+'8. ГД Уренгой'!CW66+'8. ГД Уренгой'!CW56+'8. ГД Уренгой'!CW33+'8. ГД Уренгой'!CW54</f>
        <v>243</v>
      </c>
      <c r="BS543" s="687">
        <f>0+'8. ГД Уренгой'!CY66+'8. ГД Уренгой'!CY56+'8. ГД Уренгой'!CY33+'8. ГД Уренгой'!CY54</f>
        <v>0</v>
      </c>
      <c r="BT543" s="687">
        <f t="shared" si="1067"/>
        <v>-243</v>
      </c>
      <c r="BU543" s="688">
        <f t="shared" si="1068"/>
        <v>0</v>
      </c>
      <c r="BV543" s="687">
        <f>0+'8. ГД Уренгой'!DC66+'8. ГД Уренгой'!DC56+'8. ГД Уренгой'!DC33+'8. ГД Уренгой'!DC54</f>
        <v>248.29999999999998</v>
      </c>
      <c r="BW543" s="687">
        <f>0+'8. ГД Уренгой'!DE66+'8. ГД Уренгой'!DE56+'8. ГД Уренгой'!DE33+'8. ГД Уренгой'!DE54</f>
        <v>0</v>
      </c>
      <c r="BX543" s="687">
        <f t="shared" si="1069"/>
        <v>-248.29999999999998</v>
      </c>
      <c r="BY543" s="688">
        <f t="shared" si="1070"/>
        <v>0</v>
      </c>
    </row>
    <row r="544" spans="2:77" ht="20.100000000000001" customHeight="1">
      <c r="C544" s="424" t="s">
        <v>117</v>
      </c>
      <c r="D544" s="528"/>
      <c r="E544" s="528"/>
      <c r="F544" s="529"/>
      <c r="G544" s="530" t="s">
        <v>639</v>
      </c>
      <c r="H544" s="530"/>
      <c r="I544" s="446" t="s">
        <v>169</v>
      </c>
      <c r="J544" s="687">
        <f t="shared" si="1027"/>
        <v>44.7</v>
      </c>
      <c r="K544" s="687">
        <f t="shared" si="1028"/>
        <v>0</v>
      </c>
      <c r="L544" s="687">
        <f t="shared" si="1029"/>
        <v>-44.7</v>
      </c>
      <c r="M544" s="688">
        <f t="shared" si="1030"/>
        <v>0</v>
      </c>
      <c r="N544" s="687">
        <f t="shared" si="1031"/>
        <v>11.7</v>
      </c>
      <c r="O544" s="687">
        <f t="shared" si="1032"/>
        <v>0</v>
      </c>
      <c r="P544" s="687">
        <f t="shared" si="1033"/>
        <v>-11.7</v>
      </c>
      <c r="Q544" s="688">
        <f t="shared" si="1034"/>
        <v>0</v>
      </c>
      <c r="R544" s="687">
        <f>'9. ГД Краснодар'!W46+'9. ГД Краснодар'!W42</f>
        <v>4</v>
      </c>
      <c r="S544" s="687">
        <f>'9. ГД Краснодар'!Y46+'9. ГД Краснодар'!Y42</f>
        <v>0</v>
      </c>
      <c r="T544" s="687">
        <f t="shared" si="1035"/>
        <v>-4</v>
      </c>
      <c r="U544" s="688">
        <f t="shared" si="1036"/>
        <v>0</v>
      </c>
      <c r="V544" s="687">
        <f>'9. ГД Краснодар'!AC46+'9. ГД Краснодар'!AC42</f>
        <v>3.6</v>
      </c>
      <c r="W544" s="687">
        <f>'9. ГД Краснодар'!AE46+'9. ГД Краснодар'!AE42</f>
        <v>0</v>
      </c>
      <c r="X544" s="687">
        <f t="shared" si="1037"/>
        <v>-3.6</v>
      </c>
      <c r="Y544" s="688">
        <f t="shared" si="1038"/>
        <v>0</v>
      </c>
      <c r="Z544" s="687">
        <f>'9. ГД Краснодар'!AI46+'9. ГД Краснодар'!AI42</f>
        <v>4.0999999999999996</v>
      </c>
      <c r="AA544" s="687">
        <f>'9. ГД Краснодар'!AK46+'9. ГД Краснодар'!AK42</f>
        <v>0</v>
      </c>
      <c r="AB544" s="687">
        <f t="shared" si="1039"/>
        <v>-4.0999999999999996</v>
      </c>
      <c r="AC544" s="688">
        <f t="shared" si="1040"/>
        <v>0</v>
      </c>
      <c r="AD544" s="687">
        <f t="shared" si="1041"/>
        <v>11.5</v>
      </c>
      <c r="AE544" s="687">
        <f t="shared" si="1042"/>
        <v>0</v>
      </c>
      <c r="AF544" s="687">
        <f t="shared" si="1043"/>
        <v>-11.5</v>
      </c>
      <c r="AG544" s="688">
        <f t="shared" si="1044"/>
        <v>0</v>
      </c>
      <c r="AH544" s="687">
        <f>'9. ГД Краснодар'!AU46+'9. ГД Краснодар'!AU42</f>
        <v>3.8</v>
      </c>
      <c r="AI544" s="687">
        <f>'9. ГД Краснодар'!AW46+'9. ГД Краснодар'!AW42</f>
        <v>0</v>
      </c>
      <c r="AJ544" s="687">
        <f t="shared" si="1045"/>
        <v>-3.8</v>
      </c>
      <c r="AK544" s="688">
        <f t="shared" si="1046"/>
        <v>0</v>
      </c>
      <c r="AL544" s="687">
        <f>'9. ГД Краснодар'!BA46+'9. ГД Краснодар'!BA42</f>
        <v>3.9</v>
      </c>
      <c r="AM544" s="687">
        <f>'9. ГД Краснодар'!BC46+'9. ГД Краснодар'!BC42</f>
        <v>0</v>
      </c>
      <c r="AN544" s="687">
        <f t="shared" si="1047"/>
        <v>-3.9</v>
      </c>
      <c r="AO544" s="688">
        <f t="shared" si="1048"/>
        <v>0</v>
      </c>
      <c r="AP544" s="687">
        <f>'9. ГД Краснодар'!BG46+'9. ГД Краснодар'!BG42</f>
        <v>3.8</v>
      </c>
      <c r="AQ544" s="687">
        <f>'9. ГД Краснодар'!BI46+'9. ГД Краснодар'!BI42</f>
        <v>0</v>
      </c>
      <c r="AR544" s="687">
        <f t="shared" si="1049"/>
        <v>-3.8</v>
      </c>
      <c r="AS544" s="688">
        <f t="shared" si="1050"/>
        <v>0</v>
      </c>
      <c r="AT544" s="687">
        <f t="shared" si="1051"/>
        <v>10.7</v>
      </c>
      <c r="AU544" s="687">
        <f t="shared" si="1052"/>
        <v>0</v>
      </c>
      <c r="AV544" s="687">
        <f t="shared" si="1053"/>
        <v>-10.7</v>
      </c>
      <c r="AW544" s="688">
        <f t="shared" si="1054"/>
        <v>0</v>
      </c>
      <c r="AX544" s="687">
        <f>'9. ГД Краснодар'!BS46+'9. ГД Краснодар'!BS42</f>
        <v>3.8</v>
      </c>
      <c r="AY544" s="687">
        <f>'9. ГД Краснодар'!BU46+'9. ГД Краснодар'!BU42</f>
        <v>0</v>
      </c>
      <c r="AZ544" s="687">
        <f t="shared" si="1055"/>
        <v>-3.8</v>
      </c>
      <c r="BA544" s="688">
        <f t="shared" si="1056"/>
        <v>0</v>
      </c>
      <c r="BB544" s="687">
        <f>'9. ГД Краснодар'!BY46+'9. ГД Краснодар'!BY42</f>
        <v>3.2</v>
      </c>
      <c r="BC544" s="687">
        <f>'9. ГД Краснодар'!CA46+'9. ГД Краснодар'!CA42</f>
        <v>0</v>
      </c>
      <c r="BD544" s="687">
        <f t="shared" si="1057"/>
        <v>-3.2</v>
      </c>
      <c r="BE544" s="688">
        <f t="shared" si="1058"/>
        <v>0</v>
      </c>
      <c r="BF544" s="687">
        <f>'9. ГД Краснодар'!CE46+'9. ГД Краснодар'!CE42</f>
        <v>3.7</v>
      </c>
      <c r="BG544" s="687">
        <f>'9. ГД Краснодар'!CG46+'9. ГД Краснодар'!CG42</f>
        <v>0</v>
      </c>
      <c r="BH544" s="687">
        <f t="shared" si="1059"/>
        <v>-3.7</v>
      </c>
      <c r="BI544" s="688">
        <f t="shared" si="1060"/>
        <v>0</v>
      </c>
      <c r="BJ544" s="687">
        <f t="shared" si="1061"/>
        <v>10.8</v>
      </c>
      <c r="BK544" s="687">
        <f t="shared" si="1062"/>
        <v>0</v>
      </c>
      <c r="BL544" s="687">
        <f t="shared" si="1063"/>
        <v>-10.8</v>
      </c>
      <c r="BM544" s="688">
        <f t="shared" si="1064"/>
        <v>0</v>
      </c>
      <c r="BN544" s="687">
        <f>'9. ГД Краснодар'!CQ46+'9. ГД Краснодар'!CQ42</f>
        <v>3.7</v>
      </c>
      <c r="BO544" s="687">
        <f>'9. ГД Краснодар'!CS46+'9. ГД Краснодар'!CS42</f>
        <v>0</v>
      </c>
      <c r="BP544" s="687">
        <f t="shared" si="1065"/>
        <v>-3.7</v>
      </c>
      <c r="BQ544" s="688">
        <f t="shared" si="1066"/>
        <v>0</v>
      </c>
      <c r="BR544" s="687">
        <f>'9. ГД Краснодар'!CW46+'9. ГД Краснодар'!CW42</f>
        <v>3.5</v>
      </c>
      <c r="BS544" s="687">
        <f>'9. ГД Краснодар'!CY46+'9. ГД Краснодар'!CY42</f>
        <v>0</v>
      </c>
      <c r="BT544" s="687">
        <f t="shared" si="1067"/>
        <v>-3.5</v>
      </c>
      <c r="BU544" s="688">
        <f t="shared" si="1068"/>
        <v>0</v>
      </c>
      <c r="BV544" s="687">
        <f>'9. ГД Краснодар'!DC46+'9. ГД Краснодар'!DC42</f>
        <v>3.6</v>
      </c>
      <c r="BW544" s="687">
        <f>'9. ГД Краснодар'!DE46+'9. ГД Краснодар'!DE42</f>
        <v>0</v>
      </c>
      <c r="BX544" s="687">
        <f t="shared" si="1069"/>
        <v>-3.6</v>
      </c>
      <c r="BY544" s="688">
        <f t="shared" si="1070"/>
        <v>0</v>
      </c>
    </row>
    <row r="545" spans="2:77" ht="20.100000000000001" customHeight="1">
      <c r="C545" s="430" t="s">
        <v>566</v>
      </c>
      <c r="D545" s="528"/>
      <c r="E545" s="528"/>
      <c r="F545" s="529"/>
      <c r="G545" s="530" t="s">
        <v>640</v>
      </c>
      <c r="H545" s="530"/>
      <c r="I545" s="694" t="s">
        <v>169</v>
      </c>
      <c r="J545" s="687">
        <f t="shared" si="1027"/>
        <v>44.599999999999994</v>
      </c>
      <c r="K545" s="687">
        <f t="shared" si="1028"/>
        <v>0</v>
      </c>
      <c r="L545" s="687">
        <f t="shared" si="1029"/>
        <v>-44.599999999999994</v>
      </c>
      <c r="M545" s="688">
        <f t="shared" si="1030"/>
        <v>0</v>
      </c>
      <c r="N545" s="687">
        <f t="shared" si="1031"/>
        <v>11.7</v>
      </c>
      <c r="O545" s="687">
        <f t="shared" si="1032"/>
        <v>0</v>
      </c>
      <c r="P545" s="687">
        <f t="shared" si="1033"/>
        <v>-11.7</v>
      </c>
      <c r="Q545" s="688">
        <f t="shared" si="1034"/>
        <v>0</v>
      </c>
      <c r="R545" s="687">
        <f>'9. ГД Краснодар'!W46</f>
        <v>4</v>
      </c>
      <c r="S545" s="687">
        <f>'9. ГД Краснодар'!Y46</f>
        <v>0</v>
      </c>
      <c r="T545" s="687">
        <f t="shared" si="1035"/>
        <v>-4</v>
      </c>
      <c r="U545" s="688">
        <f t="shared" si="1036"/>
        <v>0</v>
      </c>
      <c r="V545" s="687">
        <f>'9. ГД Краснодар'!AC46</f>
        <v>3.6</v>
      </c>
      <c r="W545" s="687">
        <f>'9. ГД Краснодар'!AE46</f>
        <v>0</v>
      </c>
      <c r="X545" s="687">
        <f t="shared" si="1037"/>
        <v>-3.6</v>
      </c>
      <c r="Y545" s="688">
        <f t="shared" si="1038"/>
        <v>0</v>
      </c>
      <c r="Z545" s="687">
        <f>'9. ГД Краснодар'!AI46</f>
        <v>4.0999999999999996</v>
      </c>
      <c r="AA545" s="687">
        <f>'9. ГД Краснодар'!AK46</f>
        <v>0</v>
      </c>
      <c r="AB545" s="687">
        <f t="shared" si="1039"/>
        <v>-4.0999999999999996</v>
      </c>
      <c r="AC545" s="688">
        <f t="shared" si="1040"/>
        <v>0</v>
      </c>
      <c r="AD545" s="687">
        <f t="shared" si="1041"/>
        <v>11.5</v>
      </c>
      <c r="AE545" s="687">
        <f t="shared" si="1042"/>
        <v>0</v>
      </c>
      <c r="AF545" s="687">
        <f t="shared" si="1043"/>
        <v>-11.5</v>
      </c>
      <c r="AG545" s="688">
        <f t="shared" si="1044"/>
        <v>0</v>
      </c>
      <c r="AH545" s="687">
        <f>'9. ГД Краснодар'!AU46</f>
        <v>3.8</v>
      </c>
      <c r="AI545" s="687">
        <f>'9. ГД Краснодар'!AW46</f>
        <v>0</v>
      </c>
      <c r="AJ545" s="687">
        <f t="shared" si="1045"/>
        <v>-3.8</v>
      </c>
      <c r="AK545" s="688">
        <f t="shared" si="1046"/>
        <v>0</v>
      </c>
      <c r="AL545" s="687">
        <f>'9. ГД Краснодар'!BA46</f>
        <v>3.9</v>
      </c>
      <c r="AM545" s="687">
        <f>'9. ГД Краснодар'!BC46</f>
        <v>0</v>
      </c>
      <c r="AN545" s="687">
        <f t="shared" si="1047"/>
        <v>-3.9</v>
      </c>
      <c r="AO545" s="688">
        <f t="shared" si="1048"/>
        <v>0</v>
      </c>
      <c r="AP545" s="687">
        <f>'9. ГД Краснодар'!BG46</f>
        <v>3.8</v>
      </c>
      <c r="AQ545" s="687">
        <f>'9. ГД Краснодар'!BI46</f>
        <v>0</v>
      </c>
      <c r="AR545" s="687">
        <f t="shared" si="1049"/>
        <v>-3.8</v>
      </c>
      <c r="AS545" s="688">
        <f t="shared" si="1050"/>
        <v>0</v>
      </c>
      <c r="AT545" s="687">
        <f t="shared" si="1051"/>
        <v>10.6</v>
      </c>
      <c r="AU545" s="687">
        <f t="shared" si="1052"/>
        <v>0</v>
      </c>
      <c r="AV545" s="687">
        <f t="shared" si="1053"/>
        <v>-10.6</v>
      </c>
      <c r="AW545" s="688">
        <f t="shared" si="1054"/>
        <v>0</v>
      </c>
      <c r="AX545" s="687">
        <f>'9. ГД Краснодар'!BS46</f>
        <v>3.8</v>
      </c>
      <c r="AY545" s="687">
        <f>'9. ГД Краснодар'!BU46</f>
        <v>0</v>
      </c>
      <c r="AZ545" s="687">
        <f t="shared" si="1055"/>
        <v>-3.8</v>
      </c>
      <c r="BA545" s="688">
        <f t="shared" si="1056"/>
        <v>0</v>
      </c>
      <c r="BB545" s="687">
        <f>'9. ГД Краснодар'!BY46</f>
        <v>3.2</v>
      </c>
      <c r="BC545" s="687">
        <f>'9. ГД Краснодар'!CA46</f>
        <v>0</v>
      </c>
      <c r="BD545" s="687">
        <f t="shared" si="1057"/>
        <v>-3.2</v>
      </c>
      <c r="BE545" s="688">
        <f t="shared" si="1058"/>
        <v>0</v>
      </c>
      <c r="BF545" s="687">
        <f>'9. ГД Краснодар'!CE46</f>
        <v>3.6</v>
      </c>
      <c r="BG545" s="687">
        <f>'9. ГД Краснодар'!CG46</f>
        <v>0</v>
      </c>
      <c r="BH545" s="687">
        <f t="shared" si="1059"/>
        <v>-3.6</v>
      </c>
      <c r="BI545" s="688">
        <f t="shared" si="1060"/>
        <v>0</v>
      </c>
      <c r="BJ545" s="687">
        <f t="shared" si="1061"/>
        <v>10.8</v>
      </c>
      <c r="BK545" s="687">
        <f t="shared" si="1062"/>
        <v>0</v>
      </c>
      <c r="BL545" s="687">
        <f t="shared" si="1063"/>
        <v>-10.8</v>
      </c>
      <c r="BM545" s="688">
        <f t="shared" si="1064"/>
        <v>0</v>
      </c>
      <c r="BN545" s="687">
        <f>'9. ГД Краснодар'!CQ46</f>
        <v>3.7</v>
      </c>
      <c r="BO545" s="687">
        <f>'9. ГД Краснодар'!CS46</f>
        <v>0</v>
      </c>
      <c r="BP545" s="687">
        <f t="shared" si="1065"/>
        <v>-3.7</v>
      </c>
      <c r="BQ545" s="688">
        <f t="shared" si="1066"/>
        <v>0</v>
      </c>
      <c r="BR545" s="687">
        <f>'9. ГД Краснодар'!CW46</f>
        <v>3.5</v>
      </c>
      <c r="BS545" s="687">
        <f>'9. ГД Краснодар'!CY46</f>
        <v>0</v>
      </c>
      <c r="BT545" s="687">
        <f t="shared" si="1067"/>
        <v>-3.5</v>
      </c>
      <c r="BU545" s="688">
        <f t="shared" si="1068"/>
        <v>0</v>
      </c>
      <c r="BV545" s="687">
        <f>'9. ГД Краснодар'!DC46</f>
        <v>3.6</v>
      </c>
      <c r="BW545" s="687">
        <f>'9. ГД Краснодар'!DE46</f>
        <v>0</v>
      </c>
      <c r="BX545" s="687">
        <f t="shared" si="1069"/>
        <v>-3.6</v>
      </c>
      <c r="BY545" s="688">
        <f t="shared" si="1070"/>
        <v>0</v>
      </c>
    </row>
    <row r="546" spans="2:77" ht="20.100000000000001" customHeight="1">
      <c r="C546" s="430" t="s">
        <v>612</v>
      </c>
      <c r="D546" s="528"/>
      <c r="E546" s="528"/>
      <c r="F546" s="529"/>
      <c r="G546" s="530" t="s">
        <v>641</v>
      </c>
      <c r="H546" s="530"/>
      <c r="I546" s="694" t="s">
        <v>169</v>
      </c>
      <c r="J546" s="687">
        <f t="shared" si="1027"/>
        <v>0.1</v>
      </c>
      <c r="K546" s="687">
        <f t="shared" si="1028"/>
        <v>0</v>
      </c>
      <c r="L546" s="687">
        <f t="shared" si="1029"/>
        <v>-0.1</v>
      </c>
      <c r="M546" s="688">
        <f t="shared" si="1030"/>
        <v>0</v>
      </c>
      <c r="N546" s="687">
        <f t="shared" si="1031"/>
        <v>0</v>
      </c>
      <c r="O546" s="687">
        <f t="shared" si="1032"/>
        <v>0</v>
      </c>
      <c r="P546" s="687">
        <f t="shared" si="1033"/>
        <v>0</v>
      </c>
      <c r="Q546" s="688" t="str">
        <f t="shared" si="1034"/>
        <v>-</v>
      </c>
      <c r="R546" s="687">
        <f>'9. ГД Краснодар'!W42</f>
        <v>0</v>
      </c>
      <c r="S546" s="687">
        <f>'9. ГД Краснодар'!Y42</f>
        <v>0</v>
      </c>
      <c r="T546" s="687">
        <f t="shared" si="1035"/>
        <v>0</v>
      </c>
      <c r="U546" s="688" t="str">
        <f t="shared" si="1036"/>
        <v>-</v>
      </c>
      <c r="V546" s="687">
        <f>'9. ГД Краснодар'!AC42</f>
        <v>0</v>
      </c>
      <c r="W546" s="687">
        <f>'9. ГД Краснодар'!AE42</f>
        <v>0</v>
      </c>
      <c r="X546" s="687">
        <f t="shared" si="1037"/>
        <v>0</v>
      </c>
      <c r="Y546" s="688" t="str">
        <f t="shared" si="1038"/>
        <v>-</v>
      </c>
      <c r="Z546" s="687">
        <f>'9. ГД Краснодар'!AI42</f>
        <v>0</v>
      </c>
      <c r="AA546" s="687">
        <f>'9. ГД Краснодар'!AK42</f>
        <v>0</v>
      </c>
      <c r="AB546" s="687">
        <f t="shared" si="1039"/>
        <v>0</v>
      </c>
      <c r="AC546" s="688" t="str">
        <f t="shared" si="1040"/>
        <v>-</v>
      </c>
      <c r="AD546" s="687">
        <f t="shared" si="1041"/>
        <v>0</v>
      </c>
      <c r="AE546" s="687">
        <f t="shared" si="1042"/>
        <v>0</v>
      </c>
      <c r="AF546" s="687">
        <f t="shared" si="1043"/>
        <v>0</v>
      </c>
      <c r="AG546" s="688" t="str">
        <f t="shared" si="1044"/>
        <v>-</v>
      </c>
      <c r="AH546" s="687">
        <f>'9. ГД Краснодар'!AU42</f>
        <v>0</v>
      </c>
      <c r="AI546" s="687">
        <f>'9. ГД Краснодар'!AW42</f>
        <v>0</v>
      </c>
      <c r="AJ546" s="687">
        <f t="shared" si="1045"/>
        <v>0</v>
      </c>
      <c r="AK546" s="688" t="str">
        <f t="shared" si="1046"/>
        <v>-</v>
      </c>
      <c r="AL546" s="687">
        <f>'9. ГД Краснодар'!BA42</f>
        <v>0</v>
      </c>
      <c r="AM546" s="687">
        <f>'9. ГД Краснодар'!BC42</f>
        <v>0</v>
      </c>
      <c r="AN546" s="687">
        <f t="shared" si="1047"/>
        <v>0</v>
      </c>
      <c r="AO546" s="688" t="str">
        <f t="shared" si="1048"/>
        <v>-</v>
      </c>
      <c r="AP546" s="687">
        <f>'9. ГД Краснодар'!BG42</f>
        <v>0</v>
      </c>
      <c r="AQ546" s="687">
        <f>'9. ГД Краснодар'!BI42</f>
        <v>0</v>
      </c>
      <c r="AR546" s="687">
        <f t="shared" si="1049"/>
        <v>0</v>
      </c>
      <c r="AS546" s="688" t="str">
        <f t="shared" si="1050"/>
        <v>-</v>
      </c>
      <c r="AT546" s="687">
        <f t="shared" si="1051"/>
        <v>0.1</v>
      </c>
      <c r="AU546" s="687">
        <f t="shared" si="1052"/>
        <v>0</v>
      </c>
      <c r="AV546" s="687">
        <f t="shared" si="1053"/>
        <v>-0.1</v>
      </c>
      <c r="AW546" s="688">
        <f t="shared" si="1054"/>
        <v>0</v>
      </c>
      <c r="AX546" s="687">
        <f>'9. ГД Краснодар'!BS42</f>
        <v>0</v>
      </c>
      <c r="AY546" s="687">
        <f>'9. ГД Краснодар'!BU42</f>
        <v>0</v>
      </c>
      <c r="AZ546" s="687">
        <f t="shared" si="1055"/>
        <v>0</v>
      </c>
      <c r="BA546" s="688" t="str">
        <f t="shared" si="1056"/>
        <v>-</v>
      </c>
      <c r="BB546" s="687">
        <f>'9. ГД Краснодар'!BY42</f>
        <v>0</v>
      </c>
      <c r="BC546" s="687">
        <f>'9. ГД Краснодар'!CA42</f>
        <v>0</v>
      </c>
      <c r="BD546" s="687">
        <f t="shared" si="1057"/>
        <v>0</v>
      </c>
      <c r="BE546" s="688" t="str">
        <f t="shared" si="1058"/>
        <v>-</v>
      </c>
      <c r="BF546" s="687">
        <f>'9. ГД Краснодар'!CE42</f>
        <v>0.1</v>
      </c>
      <c r="BG546" s="687">
        <f>'9. ГД Краснодар'!CG42</f>
        <v>0</v>
      </c>
      <c r="BH546" s="687">
        <f t="shared" si="1059"/>
        <v>-0.1</v>
      </c>
      <c r="BI546" s="688">
        <f t="shared" si="1060"/>
        <v>0</v>
      </c>
      <c r="BJ546" s="687">
        <f t="shared" si="1061"/>
        <v>0</v>
      </c>
      <c r="BK546" s="687">
        <f t="shared" si="1062"/>
        <v>0</v>
      </c>
      <c r="BL546" s="687">
        <f t="shared" si="1063"/>
        <v>0</v>
      </c>
      <c r="BM546" s="688" t="str">
        <f t="shared" si="1064"/>
        <v>-</v>
      </c>
      <c r="BN546" s="687">
        <f>'9. ГД Краснодар'!CQ42</f>
        <v>0</v>
      </c>
      <c r="BO546" s="687">
        <f>'9. ГД Краснодар'!CS42</f>
        <v>0</v>
      </c>
      <c r="BP546" s="687">
        <f t="shared" si="1065"/>
        <v>0</v>
      </c>
      <c r="BQ546" s="688" t="str">
        <f t="shared" si="1066"/>
        <v>-</v>
      </c>
      <c r="BR546" s="687">
        <f>'9. ГД Краснодар'!CW42</f>
        <v>0</v>
      </c>
      <c r="BS546" s="687">
        <f>'9. ГД Краснодар'!CY42</f>
        <v>0</v>
      </c>
      <c r="BT546" s="687">
        <f t="shared" si="1067"/>
        <v>0</v>
      </c>
      <c r="BU546" s="688" t="str">
        <f t="shared" si="1068"/>
        <v>-</v>
      </c>
      <c r="BV546" s="687">
        <f>'9. ГД Краснодар'!DC42</f>
        <v>0</v>
      </c>
      <c r="BW546" s="687">
        <f>'9. ГД Краснодар'!DE42</f>
        <v>0</v>
      </c>
      <c r="BX546" s="687">
        <f t="shared" si="1069"/>
        <v>0</v>
      </c>
      <c r="BY546" s="688" t="str">
        <f t="shared" si="1070"/>
        <v>-</v>
      </c>
    </row>
    <row r="547" spans="2:77" ht="20.100000000000001" customHeight="1">
      <c r="C547" s="424" t="s">
        <v>180</v>
      </c>
      <c r="D547" s="528"/>
      <c r="E547" s="528"/>
      <c r="F547" s="529"/>
      <c r="G547" s="530" t="s">
        <v>642</v>
      </c>
      <c r="H547" s="530"/>
      <c r="I547" s="446" t="s">
        <v>169</v>
      </c>
      <c r="J547" s="687">
        <f t="shared" si="1027"/>
        <v>22.06</v>
      </c>
      <c r="K547" s="687">
        <f t="shared" si="1028"/>
        <v>0</v>
      </c>
      <c r="L547" s="687">
        <f t="shared" si="1029"/>
        <v>-22.06</v>
      </c>
      <c r="M547" s="688">
        <f t="shared" si="1030"/>
        <v>0</v>
      </c>
      <c r="N547" s="687">
        <f t="shared" si="1031"/>
        <v>7.32</v>
      </c>
      <c r="O547" s="687">
        <f t="shared" si="1032"/>
        <v>0</v>
      </c>
      <c r="P547" s="687">
        <f t="shared" si="1033"/>
        <v>-7.32</v>
      </c>
      <c r="Q547" s="688">
        <f t="shared" si="1034"/>
        <v>0</v>
      </c>
      <c r="R547" s="687">
        <f>'7. ГД Ямбург'!W23+'7. ГД Ямбург'!W25+'7. ГД Ямбург'!W33+'7. ГД Ямбург'!W26+'7. ГД Ямбург'!W24</f>
        <v>2.5</v>
      </c>
      <c r="S547" s="687">
        <f>'7. ГД Ямбург'!Y23+'7. ГД Ямбург'!Y25+'7. ГД Ямбург'!Y33+'7. ГД Ямбург'!Y26+'7. ГД Ямбург'!Y24</f>
        <v>0</v>
      </c>
      <c r="T547" s="687">
        <f t="shared" si="1035"/>
        <v>-2.5</v>
      </c>
      <c r="U547" s="688">
        <f t="shared" si="1036"/>
        <v>0</v>
      </c>
      <c r="V547" s="687">
        <f>'7. ГД Ямбург'!AC23+'7. ГД Ямбург'!AC25+'7. ГД Ямбург'!AC33+'7. ГД Ямбург'!AC26+'7. ГД Ямбург'!AC24</f>
        <v>2.31</v>
      </c>
      <c r="W547" s="687">
        <f>'7. ГД Ямбург'!AE23+'7. ГД Ямбург'!AE25+'7. ГД Ямбург'!AE33+'7. ГД Ямбург'!AE26+'7. ГД Ямбург'!AE24</f>
        <v>0</v>
      </c>
      <c r="X547" s="687">
        <f t="shared" si="1037"/>
        <v>-2.31</v>
      </c>
      <c r="Y547" s="688">
        <f t="shared" si="1038"/>
        <v>0</v>
      </c>
      <c r="Z547" s="687">
        <f>'7. ГД Ямбург'!AI23+'7. ГД Ямбург'!AI25+'7. ГД Ямбург'!AI33+'7. ГД Ямбург'!AI26+'7. ГД Ямбург'!AI24</f>
        <v>2.5099999999999998</v>
      </c>
      <c r="AA547" s="687">
        <f>'7. ГД Ямбург'!AK23+'7. ГД Ямбург'!AK25+'7. ГД Ямбург'!AK33+'7. ГД Ямбург'!AK26+'7. ГД Ямбург'!AK24</f>
        <v>0</v>
      </c>
      <c r="AB547" s="687">
        <f t="shared" si="1039"/>
        <v>-2.5099999999999998</v>
      </c>
      <c r="AC547" s="688">
        <f t="shared" si="1040"/>
        <v>0</v>
      </c>
      <c r="AD547" s="687">
        <f t="shared" si="1041"/>
        <v>7.01</v>
      </c>
      <c r="AE547" s="687">
        <f t="shared" si="1042"/>
        <v>0</v>
      </c>
      <c r="AF547" s="687">
        <f t="shared" si="1043"/>
        <v>-7.01</v>
      </c>
      <c r="AG547" s="688">
        <f t="shared" si="1044"/>
        <v>0</v>
      </c>
      <c r="AH547" s="687">
        <f>'7. ГД Ямбург'!AU23+'7. ГД Ямбург'!AU25+'7. ГД Ямбург'!AU33+'7. ГД Ямбург'!AU26+'7. ГД Ямбург'!AU24</f>
        <v>2.2999999999999998</v>
      </c>
      <c r="AI547" s="687">
        <f>'7. ГД Ямбург'!AW23+'7. ГД Ямбург'!AW25+'7. ГД Ямбург'!AW33+'7. ГД Ямбург'!AW26+'7. ГД Ямбург'!AW24</f>
        <v>0</v>
      </c>
      <c r="AJ547" s="687">
        <f t="shared" si="1045"/>
        <v>-2.2999999999999998</v>
      </c>
      <c r="AK547" s="688">
        <f t="shared" si="1046"/>
        <v>0</v>
      </c>
      <c r="AL547" s="687">
        <f>'7. ГД Ямбург'!BA23+'7. ГД Ямбург'!BA25+'7. ГД Ямбург'!BA33+'7. ГД Ямбург'!BA26+'7. ГД Ямбург'!BA24</f>
        <v>2.41</v>
      </c>
      <c r="AM547" s="687">
        <f>'7. ГД Ямбург'!BC23+'7. ГД Ямбург'!BC25+'7. ГД Ямбург'!BC33+'7. ГД Ямбург'!BC26+'7. ГД Ямбург'!BC24</f>
        <v>0</v>
      </c>
      <c r="AN547" s="687">
        <f t="shared" si="1047"/>
        <v>-2.41</v>
      </c>
      <c r="AO547" s="688">
        <f t="shared" si="1048"/>
        <v>0</v>
      </c>
      <c r="AP547" s="687">
        <f>'7. ГД Ямбург'!BG23+'7. ГД Ямбург'!BG25+'7. ГД Ямбург'!BG33+'7. ГД Ямбург'!BG26+'7. ГД Ямбург'!BG24</f>
        <v>2.2999999999999998</v>
      </c>
      <c r="AQ547" s="687">
        <f>'7. ГД Ямбург'!BI23+'7. ГД Ямбург'!BI25+'7. ГД Ямбург'!BI33+'7. ГД Ямбург'!BI26+'7. ГД Ямбург'!BI24</f>
        <v>0</v>
      </c>
      <c r="AR547" s="687">
        <f t="shared" si="1049"/>
        <v>-2.2999999999999998</v>
      </c>
      <c r="AS547" s="688">
        <f t="shared" si="1050"/>
        <v>0</v>
      </c>
      <c r="AT547" s="687">
        <f t="shared" si="1051"/>
        <v>1.21</v>
      </c>
      <c r="AU547" s="687">
        <f t="shared" si="1052"/>
        <v>0</v>
      </c>
      <c r="AV547" s="687">
        <f t="shared" si="1053"/>
        <v>-1.21</v>
      </c>
      <c r="AW547" s="688">
        <f t="shared" si="1054"/>
        <v>0</v>
      </c>
      <c r="AX547" s="687">
        <f>'7. ГД Ямбург'!BS23+'7. ГД Ямбург'!BS25+'7. ГД Ямбург'!BS33+'7. ГД Ямбург'!BS26+'7. ГД Ямбург'!BS24</f>
        <v>1.2</v>
      </c>
      <c r="AY547" s="687">
        <f>'7. ГД Ямбург'!BU23+'7. ГД Ямбург'!BU25+'7. ГД Ямбург'!BU33+'7. ГД Ямбург'!BU26+'7. ГД Ямбург'!BU24</f>
        <v>0</v>
      </c>
      <c r="AZ547" s="687">
        <f t="shared" si="1055"/>
        <v>-1.2</v>
      </c>
      <c r="BA547" s="688">
        <f t="shared" si="1056"/>
        <v>0</v>
      </c>
      <c r="BB547" s="687">
        <f>'7. ГД Ямбург'!BY23+'7. ГД Ямбург'!BY25+'7. ГД Ямбург'!BY33+'7. ГД Ямбург'!BY26+'7. ГД Ямбург'!BY24</f>
        <v>0</v>
      </c>
      <c r="BC547" s="687">
        <f>'7. ГД Ямбург'!CA23+'7. ГД Ямбург'!CA25+'7. ГД Ямбург'!CA33+'7. ГД Ямбург'!CA26+'7. ГД Ямбург'!CA24</f>
        <v>0</v>
      </c>
      <c r="BD547" s="687">
        <f t="shared" si="1057"/>
        <v>0</v>
      </c>
      <c r="BE547" s="688" t="str">
        <f t="shared" si="1058"/>
        <v>-</v>
      </c>
      <c r="BF547" s="687">
        <f>'7. ГД Ямбург'!CE23+'7. ГД Ямбург'!CE25+'7. ГД Ямбург'!CE33+'7. ГД Ямбург'!CE26+'7. ГД Ямбург'!CE24</f>
        <v>0.01</v>
      </c>
      <c r="BG547" s="687">
        <f>'7. ГД Ямбург'!CG23+'7. ГД Ямбург'!CG25+'7. ГД Ямбург'!CG33+'7. ГД Ямбург'!CG26+'7. ГД Ямбург'!CG24</f>
        <v>0</v>
      </c>
      <c r="BH547" s="687">
        <f t="shared" si="1059"/>
        <v>-0.01</v>
      </c>
      <c r="BI547" s="688">
        <f t="shared" si="1060"/>
        <v>0</v>
      </c>
      <c r="BJ547" s="687">
        <f t="shared" si="1061"/>
        <v>6.5200000000000005</v>
      </c>
      <c r="BK547" s="687">
        <f t="shared" si="1062"/>
        <v>0</v>
      </c>
      <c r="BL547" s="687">
        <f t="shared" si="1063"/>
        <v>-6.5200000000000005</v>
      </c>
      <c r="BM547" s="688">
        <f t="shared" si="1064"/>
        <v>0</v>
      </c>
      <c r="BN547" s="687">
        <f>'7. ГД Ямбург'!CQ23+'7. ГД Ямбург'!CQ25+'7. ГД Ямбург'!CQ33+'7. ГД Ямбург'!CQ26+'7. ГД Ямбург'!CQ24</f>
        <v>2.2000000000000002</v>
      </c>
      <c r="BO547" s="687">
        <f>'7. ГД Ямбург'!CS23+'7. ГД Ямбург'!CS25+'7. ГД Ямбург'!CS33+'7. ГД Ямбург'!CS26+'7. ГД Ямбург'!CS24</f>
        <v>0</v>
      </c>
      <c r="BP547" s="687">
        <f t="shared" si="1065"/>
        <v>-2.2000000000000002</v>
      </c>
      <c r="BQ547" s="688">
        <f t="shared" si="1066"/>
        <v>0</v>
      </c>
      <c r="BR547" s="687">
        <f>'7. ГД Ямбург'!CW23+'7. ГД Ямбург'!CW25+'7. ГД Ямбург'!CW33+'7. ГД Ямбург'!CW26+'7. ГД Ямбург'!CW24</f>
        <v>2.11</v>
      </c>
      <c r="BS547" s="687">
        <f>'7. ГД Ямбург'!CY23+'7. ГД Ямбург'!CY25+'7. ГД Ямбург'!CY33+'7. ГД Ямбург'!CY26+'7. ГД Ямбург'!CY24</f>
        <v>0</v>
      </c>
      <c r="BT547" s="687">
        <f t="shared" si="1067"/>
        <v>-2.11</v>
      </c>
      <c r="BU547" s="688">
        <f t="shared" si="1068"/>
        <v>0</v>
      </c>
      <c r="BV547" s="687">
        <f>'7. ГД Ямбург'!DC23+'7. ГД Ямбург'!DC25+'7. ГД Ямбург'!DC33+'7. ГД Ямбург'!DC26+'7. ГД Ямбург'!DC24</f>
        <v>2.21</v>
      </c>
      <c r="BW547" s="687">
        <f>'7. ГД Ямбург'!DE23+'7. ГД Ямбург'!DE25+'7. ГД Ямбург'!DE33+'7. ГД Ямбург'!DE26+'7. ГД Ямбург'!DE24</f>
        <v>0</v>
      </c>
      <c r="BX547" s="687">
        <f t="shared" si="1069"/>
        <v>-2.21</v>
      </c>
      <c r="BY547" s="688">
        <f t="shared" si="1070"/>
        <v>0</v>
      </c>
    </row>
    <row r="548" spans="2:77" ht="20.100000000000001" customHeight="1">
      <c r="C548" s="424" t="s">
        <v>182</v>
      </c>
      <c r="D548" s="528"/>
      <c r="E548" s="528"/>
      <c r="F548" s="529"/>
      <c r="G548" s="530" t="s">
        <v>643</v>
      </c>
      <c r="H548" s="530"/>
      <c r="I548" s="446" t="s">
        <v>186</v>
      </c>
      <c r="J548" s="687">
        <f t="shared" si="1027"/>
        <v>896.28</v>
      </c>
      <c r="K548" s="687">
        <f t="shared" si="1028"/>
        <v>0</v>
      </c>
      <c r="L548" s="687">
        <f t="shared" si="1029"/>
        <v>-896.28</v>
      </c>
      <c r="M548" s="688">
        <f t="shared" si="1030"/>
        <v>0</v>
      </c>
      <c r="N548" s="687">
        <f t="shared" si="1031"/>
        <v>220.52</v>
      </c>
      <c r="O548" s="687">
        <f t="shared" si="1032"/>
        <v>0</v>
      </c>
      <c r="P548" s="687">
        <f t="shared" si="1033"/>
        <v>-220.52</v>
      </c>
      <c r="Q548" s="688">
        <f t="shared" si="1034"/>
        <v>0</v>
      </c>
      <c r="R548" s="687">
        <f>'12. ГД Иркутск'!W19+'12. ГД Иркутск'!W30+'12. ГД Иркутск'!W18</f>
        <v>81.739999999999995</v>
      </c>
      <c r="S548" s="687">
        <f>'12. ГД Иркутск'!Y19+'12. ГД Иркутск'!Y30+'12. ГД Иркутск'!Y18</f>
        <v>0</v>
      </c>
      <c r="T548" s="687">
        <f t="shared" si="1035"/>
        <v>-81.739999999999995</v>
      </c>
      <c r="U548" s="688">
        <f t="shared" si="1036"/>
        <v>0</v>
      </c>
      <c r="V548" s="687">
        <f>'12. ГД Иркутск'!AC19+'12. ГД Иркутск'!AC30+'12. ГД Иркутск'!AC18</f>
        <v>73.44</v>
      </c>
      <c r="W548" s="687">
        <f>'12. ГД Иркутск'!AE19+'12. ГД Иркутск'!AE30+'12. ГД Иркутск'!AE18</f>
        <v>0</v>
      </c>
      <c r="X548" s="687">
        <f t="shared" si="1037"/>
        <v>-73.44</v>
      </c>
      <c r="Y548" s="688">
        <f t="shared" si="1038"/>
        <v>0</v>
      </c>
      <c r="Z548" s="687">
        <f>'12. ГД Иркутск'!AI19+'12. ГД Иркутск'!AI30+'12. ГД Иркутск'!AI18</f>
        <v>65.34</v>
      </c>
      <c r="AA548" s="687">
        <f>'12. ГД Иркутск'!AK19+'12. ГД Иркутск'!AK30+'12. ГД Иркутск'!AK18</f>
        <v>0</v>
      </c>
      <c r="AB548" s="687">
        <f t="shared" si="1039"/>
        <v>-65.34</v>
      </c>
      <c r="AC548" s="688">
        <f t="shared" si="1040"/>
        <v>0</v>
      </c>
      <c r="AD548" s="687">
        <f t="shared" si="1041"/>
        <v>228.12</v>
      </c>
      <c r="AE548" s="687">
        <f t="shared" si="1042"/>
        <v>0</v>
      </c>
      <c r="AF548" s="687">
        <f t="shared" si="1043"/>
        <v>-228.12</v>
      </c>
      <c r="AG548" s="688">
        <f t="shared" si="1044"/>
        <v>0</v>
      </c>
      <c r="AH548" s="687">
        <f>'12. ГД Иркутск'!AU19+'12. ГД Иркутск'!AU30+'12. ГД Иркутск'!AU18</f>
        <v>70.239999999999995</v>
      </c>
      <c r="AI548" s="687">
        <f>'12. ГД Иркутск'!AW19+'12. ГД Иркутск'!AW30+'12. ГД Иркутск'!AW18</f>
        <v>0</v>
      </c>
      <c r="AJ548" s="687">
        <f t="shared" si="1045"/>
        <v>-70.239999999999995</v>
      </c>
      <c r="AK548" s="688">
        <f t="shared" si="1046"/>
        <v>0</v>
      </c>
      <c r="AL548" s="687">
        <f>'12. ГД Иркутск'!BA19+'12. ГД Иркутск'!BA30+'12. ГД Иркутск'!BA18</f>
        <v>80.339999999999989</v>
      </c>
      <c r="AM548" s="687">
        <f>'12. ГД Иркутск'!BC19+'12. ГД Иркутск'!BC30+'12. ГД Иркутск'!BC18</f>
        <v>0</v>
      </c>
      <c r="AN548" s="687">
        <f t="shared" si="1047"/>
        <v>-80.339999999999989</v>
      </c>
      <c r="AO548" s="688">
        <f t="shared" si="1048"/>
        <v>0</v>
      </c>
      <c r="AP548" s="687">
        <f>'12. ГД Иркутск'!BG19+'12. ГД Иркутск'!BG30+'12. ГД Иркутск'!BG18</f>
        <v>77.540000000000006</v>
      </c>
      <c r="AQ548" s="687">
        <f>'12. ГД Иркутск'!BI19+'12. ГД Иркутск'!BI30+'12. ГД Иркутск'!BI18</f>
        <v>0</v>
      </c>
      <c r="AR548" s="687">
        <f t="shared" si="1049"/>
        <v>-77.540000000000006</v>
      </c>
      <c r="AS548" s="688">
        <f t="shared" si="1050"/>
        <v>0</v>
      </c>
      <c r="AT548" s="687">
        <f t="shared" si="1051"/>
        <v>215.82000000000002</v>
      </c>
      <c r="AU548" s="687">
        <f t="shared" si="1052"/>
        <v>0</v>
      </c>
      <c r="AV548" s="687">
        <f t="shared" si="1053"/>
        <v>-215.82000000000002</v>
      </c>
      <c r="AW548" s="688">
        <f t="shared" si="1054"/>
        <v>0</v>
      </c>
      <c r="AX548" s="687">
        <f>'12. ГД Иркутск'!BS19+'12. ГД Иркутск'!BS30+'12. ГД Иркутск'!BS18</f>
        <v>79.84</v>
      </c>
      <c r="AY548" s="687">
        <f>'12. ГД Иркутск'!BU19+'12. ГД Иркутск'!BU30+'12. ГД Иркутск'!BU18</f>
        <v>0</v>
      </c>
      <c r="AZ548" s="687">
        <f t="shared" si="1055"/>
        <v>-79.84</v>
      </c>
      <c r="BA548" s="688">
        <f t="shared" si="1056"/>
        <v>0</v>
      </c>
      <c r="BB548" s="687">
        <f>'12. ГД Иркутск'!BY19+'12. ГД Иркутск'!BY30+'12. ГД Иркутск'!BY18</f>
        <v>79.64</v>
      </c>
      <c r="BC548" s="687">
        <f>'12. ГД Иркутск'!CA19+'12. ГД Иркутск'!CA30+'12. ГД Иркутск'!CA18</f>
        <v>0</v>
      </c>
      <c r="BD548" s="687">
        <f t="shared" si="1057"/>
        <v>-79.64</v>
      </c>
      <c r="BE548" s="688">
        <f t="shared" si="1058"/>
        <v>0</v>
      </c>
      <c r="BF548" s="687">
        <f>'12. ГД Иркутск'!CE19+'12. ГД Иркутск'!CE30+'12. ГД Иркутск'!CE18</f>
        <v>56.339999999999996</v>
      </c>
      <c r="BG548" s="687">
        <f>'12. ГД Иркутск'!CG19+'12. ГД Иркутск'!CG30+'12. ГД Иркутск'!CG18</f>
        <v>0</v>
      </c>
      <c r="BH548" s="687">
        <f t="shared" si="1059"/>
        <v>-56.339999999999996</v>
      </c>
      <c r="BI548" s="688">
        <f t="shared" si="1060"/>
        <v>0</v>
      </c>
      <c r="BJ548" s="687">
        <f t="shared" si="1061"/>
        <v>231.82</v>
      </c>
      <c r="BK548" s="687">
        <f t="shared" si="1062"/>
        <v>0</v>
      </c>
      <c r="BL548" s="687">
        <f t="shared" si="1063"/>
        <v>-231.82</v>
      </c>
      <c r="BM548" s="688">
        <f t="shared" si="1064"/>
        <v>0</v>
      </c>
      <c r="BN548" s="687">
        <f>'12. ГД Иркутск'!CQ19+'12. ГД Иркутск'!CQ30+'12. ГД Иркутск'!CQ18</f>
        <v>78.94</v>
      </c>
      <c r="BO548" s="687">
        <f>'12. ГД Иркутск'!CS19+'12. ГД Иркутск'!CS30+'12. ГД Иркутск'!CS18</f>
        <v>0</v>
      </c>
      <c r="BP548" s="687">
        <f t="shared" si="1065"/>
        <v>-78.94</v>
      </c>
      <c r="BQ548" s="688">
        <f t="shared" si="1066"/>
        <v>0</v>
      </c>
      <c r="BR548" s="687">
        <f>'12. ГД Иркутск'!CW19+'12. ГД Иркутск'!CW30+'12. ГД Иркутск'!CW18</f>
        <v>76.34</v>
      </c>
      <c r="BS548" s="687">
        <f>'12. ГД Иркутск'!CY19+'12. ГД Иркутск'!CY30+'12. ГД Иркутск'!CY18</f>
        <v>0</v>
      </c>
      <c r="BT548" s="687">
        <f t="shared" si="1067"/>
        <v>-76.34</v>
      </c>
      <c r="BU548" s="688">
        <f t="shared" si="1068"/>
        <v>0</v>
      </c>
      <c r="BV548" s="687">
        <f>'12. ГД Иркутск'!DC19+'12. ГД Иркутск'!DC30+'12. ГД Иркутск'!DC18</f>
        <v>76.539999999999992</v>
      </c>
      <c r="BW548" s="687">
        <f>'12. ГД Иркутск'!DE19+'12. ГД Иркутск'!DE30+'12. ГД Иркутск'!DE18</f>
        <v>0</v>
      </c>
      <c r="BX548" s="687">
        <f t="shared" si="1069"/>
        <v>-76.539999999999992</v>
      </c>
      <c r="BY548" s="688">
        <f t="shared" si="1070"/>
        <v>0</v>
      </c>
    </row>
    <row r="549" spans="2:77" ht="20.100000000000001" customHeight="1">
      <c r="C549" s="424" t="s">
        <v>184</v>
      </c>
      <c r="D549" s="528"/>
      <c r="E549" s="528"/>
      <c r="F549" s="529"/>
      <c r="G549" s="530" t="s">
        <v>570</v>
      </c>
      <c r="H549" s="530"/>
      <c r="I549" s="446" t="s">
        <v>186</v>
      </c>
      <c r="J549" s="687">
        <f t="shared" si="1027"/>
        <v>464.80000000000007</v>
      </c>
      <c r="K549" s="687">
        <f t="shared" si="1028"/>
        <v>0</v>
      </c>
      <c r="L549" s="687">
        <f t="shared" si="1029"/>
        <v>-464.80000000000007</v>
      </c>
      <c r="M549" s="688">
        <f t="shared" si="1030"/>
        <v>0</v>
      </c>
      <c r="N549" s="687">
        <f t="shared" si="1031"/>
        <v>147.30000000000001</v>
      </c>
      <c r="O549" s="687">
        <f t="shared" si="1032"/>
        <v>0</v>
      </c>
      <c r="P549" s="687">
        <f t="shared" si="1033"/>
        <v>-147.30000000000001</v>
      </c>
      <c r="Q549" s="688">
        <f t="shared" si="1034"/>
        <v>0</v>
      </c>
      <c r="R549" s="687">
        <f>'13. ГД Шельф'!W15</f>
        <v>52.4</v>
      </c>
      <c r="S549" s="687">
        <f>'13. ГД Шельф'!Y15</f>
        <v>0</v>
      </c>
      <c r="T549" s="687">
        <f t="shared" si="1035"/>
        <v>-52.4</v>
      </c>
      <c r="U549" s="688">
        <f t="shared" si="1036"/>
        <v>0</v>
      </c>
      <c r="V549" s="687">
        <f>'13. ГД Шельф'!AC15</f>
        <v>45.6</v>
      </c>
      <c r="W549" s="687">
        <f>'13. ГД Шельф'!AE15</f>
        <v>0</v>
      </c>
      <c r="X549" s="687">
        <f t="shared" si="1037"/>
        <v>-45.6</v>
      </c>
      <c r="Y549" s="688">
        <f t="shared" si="1038"/>
        <v>0</v>
      </c>
      <c r="Z549" s="687">
        <f>'13. ГД Шельф'!AI15</f>
        <v>49.3</v>
      </c>
      <c r="AA549" s="687">
        <f>'13. ГД Шельф'!AK15</f>
        <v>0</v>
      </c>
      <c r="AB549" s="687">
        <f t="shared" si="1039"/>
        <v>-49.3</v>
      </c>
      <c r="AC549" s="688">
        <f t="shared" si="1040"/>
        <v>0</v>
      </c>
      <c r="AD549" s="687">
        <f t="shared" si="1041"/>
        <v>112.4</v>
      </c>
      <c r="AE549" s="687">
        <f t="shared" si="1042"/>
        <v>0</v>
      </c>
      <c r="AF549" s="687">
        <f t="shared" si="1043"/>
        <v>-112.4</v>
      </c>
      <c r="AG549" s="688">
        <f t="shared" si="1044"/>
        <v>0</v>
      </c>
      <c r="AH549" s="687">
        <f>'13. ГД Шельф'!AU15</f>
        <v>37.700000000000003</v>
      </c>
      <c r="AI549" s="687">
        <f>'13. ГД Шельф'!AW15</f>
        <v>0</v>
      </c>
      <c r="AJ549" s="687">
        <f t="shared" si="1045"/>
        <v>-37.700000000000003</v>
      </c>
      <c r="AK549" s="688">
        <f t="shared" si="1046"/>
        <v>0</v>
      </c>
      <c r="AL549" s="687">
        <f>'13. ГД Шельф'!BA15</f>
        <v>37.200000000000003</v>
      </c>
      <c r="AM549" s="687">
        <f>'13. ГД Шельф'!BC15</f>
        <v>0</v>
      </c>
      <c r="AN549" s="687">
        <f t="shared" si="1047"/>
        <v>-37.200000000000003</v>
      </c>
      <c r="AO549" s="688">
        <f t="shared" si="1048"/>
        <v>0</v>
      </c>
      <c r="AP549" s="687">
        <f>'13. ГД Шельф'!BG15</f>
        <v>37.5</v>
      </c>
      <c r="AQ549" s="687">
        <f>'13. ГД Шельф'!BI15</f>
        <v>0</v>
      </c>
      <c r="AR549" s="687">
        <f t="shared" si="1049"/>
        <v>-37.5</v>
      </c>
      <c r="AS549" s="688">
        <f t="shared" si="1050"/>
        <v>0</v>
      </c>
      <c r="AT549" s="687">
        <f t="shared" si="1051"/>
        <v>91.8</v>
      </c>
      <c r="AU549" s="687">
        <f t="shared" si="1052"/>
        <v>0</v>
      </c>
      <c r="AV549" s="687">
        <f t="shared" si="1053"/>
        <v>-91.8</v>
      </c>
      <c r="AW549" s="688">
        <f t="shared" si="1054"/>
        <v>0</v>
      </c>
      <c r="AX549" s="687">
        <f>'13. ГД Шельф'!BS15</f>
        <v>30.7</v>
      </c>
      <c r="AY549" s="687">
        <f>'13. ГД Шельф'!BU15</f>
        <v>0</v>
      </c>
      <c r="AZ549" s="687">
        <f t="shared" si="1055"/>
        <v>-30.7</v>
      </c>
      <c r="BA549" s="688">
        <f t="shared" si="1056"/>
        <v>0</v>
      </c>
      <c r="BB549" s="687">
        <f>'13. ГД Шельф'!BY15</f>
        <v>30.6</v>
      </c>
      <c r="BC549" s="687">
        <f>'13. ГД Шельф'!CA15</f>
        <v>0</v>
      </c>
      <c r="BD549" s="687">
        <f t="shared" si="1057"/>
        <v>-30.6</v>
      </c>
      <c r="BE549" s="688">
        <f t="shared" si="1058"/>
        <v>0</v>
      </c>
      <c r="BF549" s="687">
        <f>'13. ГД Шельф'!CE15</f>
        <v>30.5</v>
      </c>
      <c r="BG549" s="687">
        <f>'13. ГД Шельф'!CG15</f>
        <v>0</v>
      </c>
      <c r="BH549" s="687">
        <f t="shared" si="1059"/>
        <v>-30.5</v>
      </c>
      <c r="BI549" s="688">
        <f t="shared" si="1060"/>
        <v>0</v>
      </c>
      <c r="BJ549" s="687">
        <f t="shared" si="1061"/>
        <v>113.30000000000001</v>
      </c>
      <c r="BK549" s="687">
        <f t="shared" si="1062"/>
        <v>0</v>
      </c>
      <c r="BL549" s="687">
        <f t="shared" si="1063"/>
        <v>-113.30000000000001</v>
      </c>
      <c r="BM549" s="688">
        <f t="shared" si="1064"/>
        <v>0</v>
      </c>
      <c r="BN549" s="687">
        <f>'13. ГД Шельф'!CQ15</f>
        <v>38.799999999999997</v>
      </c>
      <c r="BO549" s="687">
        <f>'13. ГД Шельф'!CS15</f>
        <v>0</v>
      </c>
      <c r="BP549" s="687">
        <f t="shared" si="1065"/>
        <v>-38.799999999999997</v>
      </c>
      <c r="BQ549" s="688">
        <f t="shared" si="1066"/>
        <v>0</v>
      </c>
      <c r="BR549" s="687">
        <f>'13. ГД Шельф'!CW15</f>
        <v>36.6</v>
      </c>
      <c r="BS549" s="687">
        <f>'13. ГД Шельф'!CY15</f>
        <v>0</v>
      </c>
      <c r="BT549" s="687">
        <f t="shared" si="1067"/>
        <v>-36.6</v>
      </c>
      <c r="BU549" s="688">
        <f t="shared" si="1068"/>
        <v>0</v>
      </c>
      <c r="BV549" s="687">
        <f>'13. ГД Шельф'!DC15</f>
        <v>37.9</v>
      </c>
      <c r="BW549" s="687">
        <f>'13. ГД Шельф'!DE15</f>
        <v>0</v>
      </c>
      <c r="BX549" s="687">
        <f t="shared" si="1069"/>
        <v>-37.9</v>
      </c>
      <c r="BY549" s="688">
        <f t="shared" si="1070"/>
        <v>0</v>
      </c>
    </row>
    <row r="550" spans="2:77" ht="20.100000000000001" customHeight="1">
      <c r="C550" s="424" t="s">
        <v>187</v>
      </c>
      <c r="D550" s="528"/>
      <c r="E550" s="528"/>
      <c r="F550" s="529"/>
      <c r="G550" s="530" t="s">
        <v>644</v>
      </c>
      <c r="H550" s="530"/>
      <c r="I550" s="446" t="s">
        <v>186</v>
      </c>
      <c r="J550" s="687">
        <f t="shared" si="1027"/>
        <v>2941</v>
      </c>
      <c r="K550" s="687">
        <f t="shared" si="1028"/>
        <v>0</v>
      </c>
      <c r="L550" s="687">
        <f t="shared" si="1029"/>
        <v>-2941</v>
      </c>
      <c r="M550" s="688">
        <f t="shared" si="1030"/>
        <v>0</v>
      </c>
      <c r="N550" s="687">
        <f t="shared" si="1031"/>
        <v>729.8</v>
      </c>
      <c r="O550" s="687">
        <f t="shared" si="1032"/>
        <v>0</v>
      </c>
      <c r="P550" s="687">
        <f t="shared" si="1033"/>
        <v>-729.8</v>
      </c>
      <c r="Q550" s="688">
        <f t="shared" si="1034"/>
        <v>0</v>
      </c>
      <c r="R550" s="687">
        <f>'10. ГД Ноябрьск'!W34+'10. ГД Ноябрьск'!W41+'10. ГД Ноябрьск'!W53+'10. ГД Ноябрьск'!W54</f>
        <v>266.8</v>
      </c>
      <c r="S550" s="687">
        <f>'10. ГД Ноябрьск'!Y34+'10. ГД Ноябрьск'!Y41+'10. ГД Ноябрьск'!Y53+'10. ГД Ноябрьск'!Y54</f>
        <v>0</v>
      </c>
      <c r="T550" s="687">
        <f t="shared" si="1035"/>
        <v>-266.8</v>
      </c>
      <c r="U550" s="688">
        <f t="shared" si="1036"/>
        <v>0</v>
      </c>
      <c r="V550" s="687">
        <f>'10. ГД Ноябрьск'!AC34+'10. ГД Ноябрьск'!AC41+'10. ГД Ноябрьск'!AC53+'10. ГД Ноябрьск'!AC54</f>
        <v>241.70000000000002</v>
      </c>
      <c r="W550" s="687">
        <f>'10. ГД Ноябрьск'!AE34+'10. ГД Ноябрьск'!AE41+'10. ГД Ноябрьск'!AE53+'10. ГД Ноябрьск'!AE54</f>
        <v>0</v>
      </c>
      <c r="X550" s="687">
        <f t="shared" si="1037"/>
        <v>-241.70000000000002</v>
      </c>
      <c r="Y550" s="688">
        <f t="shared" si="1038"/>
        <v>0</v>
      </c>
      <c r="Z550" s="687">
        <f>'10. ГД Ноябрьск'!AI34+'10. ГД Ноябрьск'!AI41+'10. ГД Ноябрьск'!AI53+'10. ГД Ноябрьск'!AI54</f>
        <v>221.3</v>
      </c>
      <c r="AA550" s="687">
        <f>'10. ГД Ноябрьск'!AK34+'10. ГД Ноябрьск'!AK41+'10. ГД Ноябрьск'!AK53+'10. ГД Ноябрьск'!AK54</f>
        <v>0</v>
      </c>
      <c r="AB550" s="687">
        <f t="shared" si="1039"/>
        <v>-221.3</v>
      </c>
      <c r="AC550" s="688">
        <f t="shared" si="1040"/>
        <v>0</v>
      </c>
      <c r="AD550" s="687">
        <f t="shared" si="1041"/>
        <v>728.6</v>
      </c>
      <c r="AE550" s="687">
        <f t="shared" si="1042"/>
        <v>0</v>
      </c>
      <c r="AF550" s="687">
        <f t="shared" si="1043"/>
        <v>-728.6</v>
      </c>
      <c r="AG550" s="688">
        <f t="shared" si="1044"/>
        <v>0</v>
      </c>
      <c r="AH550" s="687">
        <f>'10. ГД Ноябрьск'!AU34+'10. ГД Ноябрьск'!AU41+'10. ГД Ноябрьск'!AU53+'10. ГД Ноябрьск'!AU54</f>
        <v>245.20000000000002</v>
      </c>
      <c r="AI550" s="687">
        <f>'10. ГД Ноябрьск'!AW34+'10. ГД Ноябрьск'!AW41+'10. ГД Ноябрьск'!AW53+'10. ГД Ноябрьск'!AW54</f>
        <v>0</v>
      </c>
      <c r="AJ550" s="687">
        <f t="shared" si="1045"/>
        <v>-245.20000000000002</v>
      </c>
      <c r="AK550" s="688">
        <f t="shared" si="1046"/>
        <v>0</v>
      </c>
      <c r="AL550" s="687">
        <f>'10. ГД Ноябрьск'!BA34+'10. ГД Ноябрьск'!BA41+'10. ГД Ноябрьск'!BA53+'10. ГД Ноябрьск'!BA54</f>
        <v>255.29999999999998</v>
      </c>
      <c r="AM550" s="687">
        <f>'10. ГД Ноябрьск'!BC34+'10. ГД Ноябрьск'!BC41+'10. ГД Ноябрьск'!BC53+'10. ГД Ноябрьск'!BC54</f>
        <v>0</v>
      </c>
      <c r="AN550" s="687">
        <f t="shared" si="1047"/>
        <v>-255.29999999999998</v>
      </c>
      <c r="AO550" s="688">
        <f t="shared" si="1048"/>
        <v>0</v>
      </c>
      <c r="AP550" s="687">
        <f>'10. ГД Ноябрьск'!BG34+'10. ГД Ноябрьск'!BG41+'10. ГД Ноябрьск'!BG53+'10. ГД Ноябрьск'!BG54</f>
        <v>228.1</v>
      </c>
      <c r="AQ550" s="687">
        <f>'10. ГД Ноябрьск'!BI34+'10. ГД Ноябрьск'!BI41+'10. ГД Ноябрьск'!BI53+'10. ГД Ноябрьск'!BI54</f>
        <v>0</v>
      </c>
      <c r="AR550" s="687">
        <f t="shared" si="1049"/>
        <v>-228.1</v>
      </c>
      <c r="AS550" s="688">
        <f t="shared" si="1050"/>
        <v>0</v>
      </c>
      <c r="AT550" s="687">
        <f t="shared" si="1051"/>
        <v>723.5</v>
      </c>
      <c r="AU550" s="687">
        <f t="shared" si="1052"/>
        <v>0</v>
      </c>
      <c r="AV550" s="687">
        <f t="shared" si="1053"/>
        <v>-723.5</v>
      </c>
      <c r="AW550" s="688">
        <f t="shared" si="1054"/>
        <v>0</v>
      </c>
      <c r="AX550" s="687">
        <f>'10. ГД Ноябрьск'!BS34+'10. ГД Ноябрьск'!BS41+'10. ГД Ноябрьск'!BS53+'10. ГД Ноябрьск'!BS54</f>
        <v>255.7</v>
      </c>
      <c r="AY550" s="687">
        <f>'10. ГД Ноябрьск'!BU34+'10. ГД Ноябрьск'!BU41+'10. ГД Ноябрьск'!BU53+'10. ГД Ноябрьск'!BU54</f>
        <v>0</v>
      </c>
      <c r="AZ550" s="687">
        <f t="shared" si="1055"/>
        <v>-255.7</v>
      </c>
      <c r="BA550" s="688">
        <f t="shared" si="1056"/>
        <v>0</v>
      </c>
      <c r="BB550" s="687">
        <f>'10. ГД Ноябрьск'!BY34+'10. ГД Ноябрьск'!BY41+'10. ГД Ноябрьск'!BY53+'10. ГД Ноябрьск'!BY54</f>
        <v>255.9</v>
      </c>
      <c r="BC550" s="687">
        <f>'10. ГД Ноябрьск'!CA34+'10. ГД Ноябрьск'!CA41+'10. ГД Ноябрьск'!CA53+'10. ГД Ноябрьск'!CA54</f>
        <v>0</v>
      </c>
      <c r="BD550" s="687">
        <f t="shared" si="1057"/>
        <v>-255.9</v>
      </c>
      <c r="BE550" s="688">
        <f t="shared" si="1058"/>
        <v>0</v>
      </c>
      <c r="BF550" s="687">
        <f>'10. ГД Ноябрьск'!CE34+'10. ГД Ноябрьск'!CE41+'10. ГД Ноябрьск'!CE53+'10. ГД Ноябрьск'!CE54</f>
        <v>211.9</v>
      </c>
      <c r="BG550" s="687">
        <f>'10. ГД Ноябрьск'!CG34+'10. ГД Ноябрьск'!CG41+'10. ГД Ноябрьск'!CG53+'10. ГД Ноябрьск'!CG54</f>
        <v>0</v>
      </c>
      <c r="BH550" s="687">
        <f t="shared" si="1059"/>
        <v>-211.9</v>
      </c>
      <c r="BI550" s="688">
        <f t="shared" si="1060"/>
        <v>0</v>
      </c>
      <c r="BJ550" s="687">
        <f t="shared" si="1061"/>
        <v>759.1</v>
      </c>
      <c r="BK550" s="687">
        <f t="shared" si="1062"/>
        <v>0</v>
      </c>
      <c r="BL550" s="687">
        <f t="shared" si="1063"/>
        <v>-759.1</v>
      </c>
      <c r="BM550" s="688">
        <f t="shared" si="1064"/>
        <v>0</v>
      </c>
      <c r="BN550" s="687">
        <f>'10. ГД Ноябрьск'!CQ34+'10. ГД Ноябрьск'!CQ41+'10. ГД Ноябрьск'!CQ53+'10. ГД Ноябрьск'!CQ54</f>
        <v>254.79999999999998</v>
      </c>
      <c r="BO550" s="687">
        <f>'10. ГД Ноябрьск'!CS34+'10. ГД Ноябрьск'!CS41+'10. ГД Ноябрьск'!CS53+'10. ГД Ноябрьск'!CS54</f>
        <v>0</v>
      </c>
      <c r="BP550" s="687">
        <f t="shared" si="1065"/>
        <v>-254.79999999999998</v>
      </c>
      <c r="BQ550" s="688">
        <f t="shared" si="1066"/>
        <v>0</v>
      </c>
      <c r="BR550" s="687">
        <f>'10. ГД Ноябрьск'!CW34+'10. ГД Ноябрьск'!CW41+'10. ГД Ноябрьск'!CW53+'10. ГД Ноябрьск'!CW54</f>
        <v>244.20000000000002</v>
      </c>
      <c r="BS550" s="687">
        <f>'10. ГД Ноябрьск'!CY34+'10. ГД Ноябрьск'!CY41+'10. ГД Ноябрьск'!CY53+'10. ГД Ноябрьск'!CY54</f>
        <v>0</v>
      </c>
      <c r="BT550" s="687">
        <f t="shared" si="1067"/>
        <v>-244.20000000000002</v>
      </c>
      <c r="BU550" s="688">
        <f t="shared" si="1068"/>
        <v>0</v>
      </c>
      <c r="BV550" s="687">
        <f>'10. ГД Ноябрьск'!DC34+'10. ГД Ноябрьск'!DC41+'10. ГД Ноябрьск'!DC53+'10. ГД Ноябрьск'!DC54</f>
        <v>260.10000000000002</v>
      </c>
      <c r="BW550" s="687">
        <f>'10. ГД Ноябрьск'!DE34+'10. ГД Ноябрьск'!DE41+'10. ГД Ноябрьск'!DE53+'10. ГД Ноябрьск'!DE54</f>
        <v>0</v>
      </c>
      <c r="BX550" s="687">
        <f t="shared" si="1069"/>
        <v>-260.10000000000002</v>
      </c>
      <c r="BY550" s="688">
        <f t="shared" si="1070"/>
        <v>0</v>
      </c>
    </row>
    <row r="551" spans="2:77" ht="20.100000000000001" customHeight="1">
      <c r="C551" s="424" t="s">
        <v>189</v>
      </c>
      <c r="D551" s="528"/>
      <c r="E551" s="528"/>
      <c r="F551" s="529"/>
      <c r="G551" s="530" t="s">
        <v>572</v>
      </c>
      <c r="H551" s="530"/>
      <c r="I551" s="446" t="s">
        <v>186</v>
      </c>
      <c r="J551" s="687">
        <f t="shared" si="1027"/>
        <v>59</v>
      </c>
      <c r="K551" s="687">
        <f t="shared" si="1028"/>
        <v>0</v>
      </c>
      <c r="L551" s="687">
        <f t="shared" si="1029"/>
        <v>-59</v>
      </c>
      <c r="M551" s="688">
        <f t="shared" si="1030"/>
        <v>0</v>
      </c>
      <c r="N551" s="687">
        <f t="shared" si="1031"/>
        <v>19</v>
      </c>
      <c r="O551" s="687">
        <f t="shared" si="1032"/>
        <v>0</v>
      </c>
      <c r="P551" s="687">
        <f t="shared" si="1033"/>
        <v>-19</v>
      </c>
      <c r="Q551" s="688">
        <f t="shared" si="1034"/>
        <v>0</v>
      </c>
      <c r="R551" s="687">
        <f>'11. ГД Надым'!W42</f>
        <v>6.6000000000000005</v>
      </c>
      <c r="S551" s="687">
        <f>'11. ГД Надым'!Y42</f>
        <v>0</v>
      </c>
      <c r="T551" s="687">
        <f t="shared" si="1035"/>
        <v>-6.6000000000000005</v>
      </c>
      <c r="U551" s="688">
        <f t="shared" si="1036"/>
        <v>0</v>
      </c>
      <c r="V551" s="687">
        <f>'11. ГД Надым'!AC42</f>
        <v>5.8</v>
      </c>
      <c r="W551" s="687">
        <f>'11. ГД Надым'!AE42</f>
        <v>0</v>
      </c>
      <c r="X551" s="687">
        <f t="shared" si="1037"/>
        <v>-5.8</v>
      </c>
      <c r="Y551" s="688">
        <f t="shared" si="1038"/>
        <v>0</v>
      </c>
      <c r="Z551" s="687">
        <f>'11. ГД Надым'!AI42</f>
        <v>6.6000000000000005</v>
      </c>
      <c r="AA551" s="687">
        <f>'11. ГД Надым'!AK42</f>
        <v>0</v>
      </c>
      <c r="AB551" s="687">
        <f t="shared" si="1039"/>
        <v>-6.6000000000000005</v>
      </c>
      <c r="AC551" s="688">
        <f t="shared" si="1040"/>
        <v>0</v>
      </c>
      <c r="AD551" s="687">
        <f t="shared" si="1041"/>
        <v>11.1</v>
      </c>
      <c r="AE551" s="687">
        <f t="shared" si="1042"/>
        <v>0</v>
      </c>
      <c r="AF551" s="687">
        <f t="shared" si="1043"/>
        <v>-11.1</v>
      </c>
      <c r="AG551" s="688">
        <f t="shared" si="1044"/>
        <v>0</v>
      </c>
      <c r="AH551" s="687">
        <f>'11. ГД Надым'!AU42</f>
        <v>4.3</v>
      </c>
      <c r="AI551" s="687">
        <f>'11. ГД Надым'!AW42</f>
        <v>0</v>
      </c>
      <c r="AJ551" s="687">
        <f t="shared" si="1045"/>
        <v>-4.3</v>
      </c>
      <c r="AK551" s="688">
        <f t="shared" si="1046"/>
        <v>0</v>
      </c>
      <c r="AL551" s="687">
        <f>'11. ГД Надым'!BA42</f>
        <v>3.5999999999999996</v>
      </c>
      <c r="AM551" s="687">
        <f>'11. ГД Надым'!BC42</f>
        <v>0</v>
      </c>
      <c r="AN551" s="687">
        <f t="shared" si="1047"/>
        <v>-3.5999999999999996</v>
      </c>
      <c r="AO551" s="688">
        <f t="shared" si="1048"/>
        <v>0</v>
      </c>
      <c r="AP551" s="687">
        <f>'11. ГД Надым'!BG42</f>
        <v>3.1999999999999997</v>
      </c>
      <c r="AQ551" s="687">
        <f>'11. ГД Надым'!BI42</f>
        <v>0</v>
      </c>
      <c r="AR551" s="687">
        <f t="shared" si="1049"/>
        <v>-3.1999999999999997</v>
      </c>
      <c r="AS551" s="688">
        <f t="shared" si="1050"/>
        <v>0</v>
      </c>
      <c r="AT551" s="687">
        <f t="shared" si="1051"/>
        <v>12.299999999999999</v>
      </c>
      <c r="AU551" s="687">
        <f t="shared" si="1052"/>
        <v>0</v>
      </c>
      <c r="AV551" s="687">
        <f t="shared" si="1053"/>
        <v>-12.299999999999999</v>
      </c>
      <c r="AW551" s="688">
        <f t="shared" si="1054"/>
        <v>0</v>
      </c>
      <c r="AX551" s="687">
        <f>'11. ГД Надым'!BS42</f>
        <v>3.2</v>
      </c>
      <c r="AY551" s="687">
        <f>'11. ГД Надым'!BU42</f>
        <v>0</v>
      </c>
      <c r="AZ551" s="687">
        <f t="shared" si="1055"/>
        <v>-3.2</v>
      </c>
      <c r="BA551" s="688">
        <f t="shared" si="1056"/>
        <v>0</v>
      </c>
      <c r="BB551" s="687">
        <f>'11. ГД Надым'!BY42</f>
        <v>4.3999999999999995</v>
      </c>
      <c r="BC551" s="687">
        <f>'11. ГД Надым'!CA42</f>
        <v>0</v>
      </c>
      <c r="BD551" s="687">
        <f t="shared" si="1057"/>
        <v>-4.3999999999999995</v>
      </c>
      <c r="BE551" s="688">
        <f t="shared" si="1058"/>
        <v>0</v>
      </c>
      <c r="BF551" s="687">
        <f>'11. ГД Надым'!CE42</f>
        <v>4.6999999999999993</v>
      </c>
      <c r="BG551" s="687">
        <f>'11. ГД Надым'!CG42</f>
        <v>0</v>
      </c>
      <c r="BH551" s="687">
        <f t="shared" si="1059"/>
        <v>-4.6999999999999993</v>
      </c>
      <c r="BI551" s="688">
        <f t="shared" si="1060"/>
        <v>0</v>
      </c>
      <c r="BJ551" s="687">
        <f t="shared" si="1061"/>
        <v>16.600000000000001</v>
      </c>
      <c r="BK551" s="687">
        <f t="shared" si="1062"/>
        <v>0</v>
      </c>
      <c r="BL551" s="687">
        <f t="shared" si="1063"/>
        <v>-16.600000000000001</v>
      </c>
      <c r="BM551" s="688">
        <f t="shared" si="1064"/>
        <v>0</v>
      </c>
      <c r="BN551" s="687">
        <f>'11. ГД Надым'!CQ42</f>
        <v>4.8999999999999995</v>
      </c>
      <c r="BO551" s="687">
        <f>'11. ГД Надым'!CS42</f>
        <v>0</v>
      </c>
      <c r="BP551" s="687">
        <f t="shared" si="1065"/>
        <v>-4.8999999999999995</v>
      </c>
      <c r="BQ551" s="688">
        <f t="shared" si="1066"/>
        <v>0</v>
      </c>
      <c r="BR551" s="687">
        <f>'11. ГД Надым'!CW42</f>
        <v>4.8</v>
      </c>
      <c r="BS551" s="687">
        <f>'11. ГД Надым'!CY42</f>
        <v>0</v>
      </c>
      <c r="BT551" s="687">
        <f t="shared" si="1067"/>
        <v>-4.8</v>
      </c>
      <c r="BU551" s="688">
        <f t="shared" si="1068"/>
        <v>0</v>
      </c>
      <c r="BV551" s="687">
        <f>'11. ГД Надым'!DC42</f>
        <v>6.9</v>
      </c>
      <c r="BW551" s="687">
        <f>'11. ГД Надым'!DE42</f>
        <v>0</v>
      </c>
      <c r="BX551" s="687">
        <f t="shared" si="1069"/>
        <v>-6.9</v>
      </c>
      <c r="BY551" s="688">
        <f t="shared" si="1070"/>
        <v>0</v>
      </c>
    </row>
    <row r="552" spans="2:77" ht="20.100000000000001" customHeight="1">
      <c r="C552" s="424" t="s">
        <v>110</v>
      </c>
      <c r="D552" s="528"/>
      <c r="E552" s="528"/>
      <c r="F552" s="529"/>
      <c r="G552" s="530" t="s">
        <v>573</v>
      </c>
      <c r="H552" s="530"/>
      <c r="I552" s="446" t="s">
        <v>186</v>
      </c>
      <c r="J552" s="687">
        <f t="shared" si="1027"/>
        <v>1.3</v>
      </c>
      <c r="K552" s="687">
        <f t="shared" si="1028"/>
        <v>0</v>
      </c>
      <c r="L552" s="687">
        <f t="shared" si="1029"/>
        <v>-1.3</v>
      </c>
      <c r="M552" s="688">
        <f t="shared" si="1030"/>
        <v>0</v>
      </c>
      <c r="N552" s="687">
        <f t="shared" si="1031"/>
        <v>0.30000000000000004</v>
      </c>
      <c r="O552" s="687">
        <f t="shared" si="1032"/>
        <v>0</v>
      </c>
      <c r="P552" s="687">
        <f t="shared" si="1033"/>
        <v>-0.30000000000000004</v>
      </c>
      <c r="Q552" s="688">
        <f t="shared" si="1034"/>
        <v>0</v>
      </c>
      <c r="R552" s="687">
        <f>'15. КСПГ Портовая'!W12+0</f>
        <v>0.1</v>
      </c>
      <c r="S552" s="687">
        <f>'15. КСПГ Портовая'!Y12+0</f>
        <v>0</v>
      </c>
      <c r="T552" s="687">
        <f t="shared" si="1035"/>
        <v>-0.1</v>
      </c>
      <c r="U552" s="688">
        <f t="shared" si="1036"/>
        <v>0</v>
      </c>
      <c r="V552" s="687">
        <f>'15. КСПГ Портовая'!AC12+0</f>
        <v>0.1</v>
      </c>
      <c r="W552" s="687">
        <f>'15. КСПГ Портовая'!AE12+0</f>
        <v>0</v>
      </c>
      <c r="X552" s="687">
        <f t="shared" si="1037"/>
        <v>-0.1</v>
      </c>
      <c r="Y552" s="688">
        <f t="shared" si="1038"/>
        <v>0</v>
      </c>
      <c r="Z552" s="687">
        <f>'15. КСПГ Портовая'!AI12+0</f>
        <v>0.1</v>
      </c>
      <c r="AA552" s="687">
        <f>'15. КСПГ Портовая'!AK12+0</f>
        <v>0</v>
      </c>
      <c r="AB552" s="687">
        <f t="shared" si="1039"/>
        <v>-0.1</v>
      </c>
      <c r="AC552" s="688">
        <f t="shared" si="1040"/>
        <v>0</v>
      </c>
      <c r="AD552" s="687">
        <f t="shared" si="1041"/>
        <v>0.4</v>
      </c>
      <c r="AE552" s="687">
        <f t="shared" si="1042"/>
        <v>0</v>
      </c>
      <c r="AF552" s="687">
        <f t="shared" si="1043"/>
        <v>-0.4</v>
      </c>
      <c r="AG552" s="688">
        <f t="shared" si="1044"/>
        <v>0</v>
      </c>
      <c r="AH552" s="687">
        <f>'15. КСПГ Портовая'!AU12+0</f>
        <v>0.1</v>
      </c>
      <c r="AI552" s="687">
        <f>'15. КСПГ Портовая'!AW12+0</f>
        <v>0</v>
      </c>
      <c r="AJ552" s="687">
        <f t="shared" si="1045"/>
        <v>-0.1</v>
      </c>
      <c r="AK552" s="688">
        <f t="shared" si="1046"/>
        <v>0</v>
      </c>
      <c r="AL552" s="687">
        <f>'15. КСПГ Портовая'!BA12+0</f>
        <v>0.1</v>
      </c>
      <c r="AM552" s="687">
        <f>'15. КСПГ Портовая'!BC12+0</f>
        <v>0</v>
      </c>
      <c r="AN552" s="687">
        <f t="shared" si="1047"/>
        <v>-0.1</v>
      </c>
      <c r="AO552" s="688">
        <f t="shared" si="1048"/>
        <v>0</v>
      </c>
      <c r="AP552" s="687">
        <f>'15. КСПГ Портовая'!BG12+0</f>
        <v>0.2</v>
      </c>
      <c r="AQ552" s="687">
        <f>'15. КСПГ Портовая'!BI12+0</f>
        <v>0</v>
      </c>
      <c r="AR552" s="687">
        <f t="shared" si="1049"/>
        <v>-0.2</v>
      </c>
      <c r="AS552" s="688">
        <f t="shared" si="1050"/>
        <v>0</v>
      </c>
      <c r="AT552" s="687">
        <f t="shared" si="1051"/>
        <v>0.30000000000000004</v>
      </c>
      <c r="AU552" s="687">
        <f t="shared" si="1052"/>
        <v>0</v>
      </c>
      <c r="AV552" s="687">
        <f t="shared" si="1053"/>
        <v>-0.30000000000000004</v>
      </c>
      <c r="AW552" s="688">
        <f t="shared" si="1054"/>
        <v>0</v>
      </c>
      <c r="AX552" s="687">
        <f>'15. КСПГ Портовая'!BS12+0</f>
        <v>0</v>
      </c>
      <c r="AY552" s="687">
        <f>'15. КСПГ Портовая'!BU12+0</f>
        <v>0</v>
      </c>
      <c r="AZ552" s="687">
        <f t="shared" si="1055"/>
        <v>0</v>
      </c>
      <c r="BA552" s="688" t="str">
        <f t="shared" si="1056"/>
        <v>-</v>
      </c>
      <c r="BB552" s="687">
        <f>'15. КСПГ Портовая'!BY12+0</f>
        <v>0.2</v>
      </c>
      <c r="BC552" s="687">
        <f>'15. КСПГ Портовая'!CA12+0</f>
        <v>0</v>
      </c>
      <c r="BD552" s="687">
        <f t="shared" si="1057"/>
        <v>-0.2</v>
      </c>
      <c r="BE552" s="688">
        <f t="shared" si="1058"/>
        <v>0</v>
      </c>
      <c r="BF552" s="687">
        <f>'15. КСПГ Портовая'!CE12+0</f>
        <v>0.1</v>
      </c>
      <c r="BG552" s="687">
        <f>'15. КСПГ Портовая'!CG12+0</f>
        <v>0</v>
      </c>
      <c r="BH552" s="687">
        <f t="shared" si="1059"/>
        <v>-0.1</v>
      </c>
      <c r="BI552" s="688">
        <f t="shared" si="1060"/>
        <v>0</v>
      </c>
      <c r="BJ552" s="687">
        <f t="shared" si="1061"/>
        <v>0.30000000000000004</v>
      </c>
      <c r="BK552" s="687">
        <f t="shared" si="1062"/>
        <v>0</v>
      </c>
      <c r="BL552" s="687">
        <f t="shared" si="1063"/>
        <v>-0.30000000000000004</v>
      </c>
      <c r="BM552" s="688">
        <f t="shared" si="1064"/>
        <v>0</v>
      </c>
      <c r="BN552" s="687">
        <f>'15. КСПГ Портовая'!CQ12+0</f>
        <v>0.1</v>
      </c>
      <c r="BO552" s="687">
        <f>'15. КСПГ Портовая'!CS12+0</f>
        <v>0</v>
      </c>
      <c r="BP552" s="687">
        <f t="shared" si="1065"/>
        <v>-0.1</v>
      </c>
      <c r="BQ552" s="688">
        <f t="shared" si="1066"/>
        <v>0</v>
      </c>
      <c r="BR552" s="687">
        <f>'15. КСПГ Портовая'!CW12+0</f>
        <v>0.1</v>
      </c>
      <c r="BS552" s="687">
        <f>'15. КСПГ Портовая'!CY12+0</f>
        <v>0</v>
      </c>
      <c r="BT552" s="687">
        <f t="shared" si="1067"/>
        <v>-0.1</v>
      </c>
      <c r="BU552" s="688">
        <f t="shared" si="1068"/>
        <v>0</v>
      </c>
      <c r="BV552" s="687">
        <f>'15. КСПГ Портовая'!DC12+0</f>
        <v>0.1</v>
      </c>
      <c r="BW552" s="687">
        <f>'15. КСПГ Портовая'!DE12+0</f>
        <v>0</v>
      </c>
      <c r="BX552" s="687">
        <f t="shared" si="1069"/>
        <v>-0.1</v>
      </c>
      <c r="BY552" s="688">
        <f t="shared" si="1070"/>
        <v>0</v>
      </c>
    </row>
    <row r="553" spans="2:77" ht="20.100000000000001" customHeight="1">
      <c r="C553" s="436" t="s">
        <v>111</v>
      </c>
      <c r="D553" s="528"/>
      <c r="E553" s="528"/>
      <c r="F553" s="529"/>
      <c r="G553" s="530" t="s">
        <v>573</v>
      </c>
      <c r="H553" s="530"/>
      <c r="I553" s="691" t="s">
        <v>186</v>
      </c>
      <c r="J553" s="687">
        <f t="shared" si="1027"/>
        <v>1.3</v>
      </c>
      <c r="K553" s="687">
        <f t="shared" si="1028"/>
        <v>0</v>
      </c>
      <c r="L553" s="687">
        <f t="shared" si="1029"/>
        <v>-1.3</v>
      </c>
      <c r="M553" s="688">
        <f t="shared" si="1030"/>
        <v>0</v>
      </c>
      <c r="N553" s="687">
        <f t="shared" si="1031"/>
        <v>0.30000000000000004</v>
      </c>
      <c r="O553" s="687">
        <f t="shared" si="1032"/>
        <v>0</v>
      </c>
      <c r="P553" s="687">
        <f t="shared" si="1033"/>
        <v>-0.30000000000000004</v>
      </c>
      <c r="Q553" s="688">
        <f t="shared" si="1034"/>
        <v>0</v>
      </c>
      <c r="R553" s="687">
        <f>'15. КСПГ Портовая'!W12+0</f>
        <v>0.1</v>
      </c>
      <c r="S553" s="687">
        <f>'15. КСПГ Портовая'!Y12+0</f>
        <v>0</v>
      </c>
      <c r="T553" s="687">
        <f t="shared" si="1035"/>
        <v>-0.1</v>
      </c>
      <c r="U553" s="688">
        <f t="shared" si="1036"/>
        <v>0</v>
      </c>
      <c r="V553" s="687">
        <f>'15. КСПГ Портовая'!AC12+0</f>
        <v>0.1</v>
      </c>
      <c r="W553" s="687">
        <f>'15. КСПГ Портовая'!AE12+0</f>
        <v>0</v>
      </c>
      <c r="X553" s="687">
        <f t="shared" si="1037"/>
        <v>-0.1</v>
      </c>
      <c r="Y553" s="688">
        <f t="shared" si="1038"/>
        <v>0</v>
      </c>
      <c r="Z553" s="687">
        <f>'15. КСПГ Портовая'!AI12+0</f>
        <v>0.1</v>
      </c>
      <c r="AA553" s="687">
        <f>'15. КСПГ Портовая'!AK12+0</f>
        <v>0</v>
      </c>
      <c r="AB553" s="687">
        <f t="shared" si="1039"/>
        <v>-0.1</v>
      </c>
      <c r="AC553" s="688">
        <f t="shared" si="1040"/>
        <v>0</v>
      </c>
      <c r="AD553" s="687">
        <f t="shared" si="1041"/>
        <v>0.4</v>
      </c>
      <c r="AE553" s="687">
        <f t="shared" si="1042"/>
        <v>0</v>
      </c>
      <c r="AF553" s="687">
        <f t="shared" si="1043"/>
        <v>-0.4</v>
      </c>
      <c r="AG553" s="688">
        <f t="shared" si="1044"/>
        <v>0</v>
      </c>
      <c r="AH553" s="687">
        <f>'15. КСПГ Портовая'!AU12+0</f>
        <v>0.1</v>
      </c>
      <c r="AI553" s="687">
        <f>'15. КСПГ Портовая'!AW12+0</f>
        <v>0</v>
      </c>
      <c r="AJ553" s="687">
        <f t="shared" si="1045"/>
        <v>-0.1</v>
      </c>
      <c r="AK553" s="688">
        <f t="shared" si="1046"/>
        <v>0</v>
      </c>
      <c r="AL553" s="687">
        <f>'15. КСПГ Портовая'!BA12+0</f>
        <v>0.1</v>
      </c>
      <c r="AM553" s="687">
        <f>'15. КСПГ Портовая'!BC12+0</f>
        <v>0</v>
      </c>
      <c r="AN553" s="687">
        <f t="shared" si="1047"/>
        <v>-0.1</v>
      </c>
      <c r="AO553" s="688">
        <f t="shared" si="1048"/>
        <v>0</v>
      </c>
      <c r="AP553" s="687">
        <f>'15. КСПГ Портовая'!BG12+0</f>
        <v>0.2</v>
      </c>
      <c r="AQ553" s="687">
        <f>'15. КСПГ Портовая'!BI12+0</f>
        <v>0</v>
      </c>
      <c r="AR553" s="687">
        <f t="shared" si="1049"/>
        <v>-0.2</v>
      </c>
      <c r="AS553" s="688">
        <f t="shared" si="1050"/>
        <v>0</v>
      </c>
      <c r="AT553" s="687">
        <f t="shared" si="1051"/>
        <v>0.30000000000000004</v>
      </c>
      <c r="AU553" s="687">
        <f t="shared" si="1052"/>
        <v>0</v>
      </c>
      <c r="AV553" s="687">
        <f t="shared" si="1053"/>
        <v>-0.30000000000000004</v>
      </c>
      <c r="AW553" s="688">
        <f t="shared" si="1054"/>
        <v>0</v>
      </c>
      <c r="AX553" s="687">
        <f>'15. КСПГ Портовая'!BS12+0</f>
        <v>0</v>
      </c>
      <c r="AY553" s="687">
        <f>'15. КСПГ Портовая'!BU12+0</f>
        <v>0</v>
      </c>
      <c r="AZ553" s="687">
        <f t="shared" si="1055"/>
        <v>0</v>
      </c>
      <c r="BA553" s="688" t="str">
        <f t="shared" si="1056"/>
        <v>-</v>
      </c>
      <c r="BB553" s="687">
        <f>'15. КСПГ Портовая'!BY12+0</f>
        <v>0.2</v>
      </c>
      <c r="BC553" s="687">
        <f>'15. КСПГ Портовая'!CA12+0</f>
        <v>0</v>
      </c>
      <c r="BD553" s="687">
        <f t="shared" si="1057"/>
        <v>-0.2</v>
      </c>
      <c r="BE553" s="688">
        <f t="shared" si="1058"/>
        <v>0</v>
      </c>
      <c r="BF553" s="687">
        <f>'15. КСПГ Портовая'!CE12+0</f>
        <v>0.1</v>
      </c>
      <c r="BG553" s="687">
        <f>'15. КСПГ Портовая'!CG12+0</f>
        <v>0</v>
      </c>
      <c r="BH553" s="687">
        <f t="shared" si="1059"/>
        <v>-0.1</v>
      </c>
      <c r="BI553" s="688">
        <f t="shared" si="1060"/>
        <v>0</v>
      </c>
      <c r="BJ553" s="687">
        <f t="shared" si="1061"/>
        <v>0.30000000000000004</v>
      </c>
      <c r="BK553" s="687">
        <f t="shared" si="1062"/>
        <v>0</v>
      </c>
      <c r="BL553" s="687">
        <f t="shared" si="1063"/>
        <v>-0.30000000000000004</v>
      </c>
      <c r="BM553" s="688">
        <f t="shared" si="1064"/>
        <v>0</v>
      </c>
      <c r="BN553" s="687">
        <f>'15. КСПГ Портовая'!CQ12+0</f>
        <v>0.1</v>
      </c>
      <c r="BO553" s="687">
        <f>'15. КСПГ Портовая'!CS12+0</f>
        <v>0</v>
      </c>
      <c r="BP553" s="687">
        <f t="shared" si="1065"/>
        <v>-0.1</v>
      </c>
      <c r="BQ553" s="688">
        <f t="shared" si="1066"/>
        <v>0</v>
      </c>
      <c r="BR553" s="687">
        <f>'15. КСПГ Портовая'!CW12+0</f>
        <v>0.1</v>
      </c>
      <c r="BS553" s="687">
        <f>'15. КСПГ Портовая'!CY12+0</f>
        <v>0</v>
      </c>
      <c r="BT553" s="687">
        <f t="shared" si="1067"/>
        <v>-0.1</v>
      </c>
      <c r="BU553" s="688">
        <f t="shared" si="1068"/>
        <v>0</v>
      </c>
      <c r="BV553" s="687">
        <f>'15. КСПГ Портовая'!DC12+0</f>
        <v>0.1</v>
      </c>
      <c r="BW553" s="687">
        <f>'15. КСПГ Портовая'!DE12+0</f>
        <v>0</v>
      </c>
      <c r="BX553" s="687">
        <f t="shared" si="1069"/>
        <v>-0.1</v>
      </c>
      <c r="BY553" s="688">
        <f t="shared" si="1070"/>
        <v>0</v>
      </c>
    </row>
    <row r="554" spans="2:77" ht="20.100000000000001" customHeight="1">
      <c r="C554" s="424" t="s">
        <v>574</v>
      </c>
      <c r="D554" s="528"/>
      <c r="E554" s="528"/>
      <c r="F554" s="529"/>
      <c r="G554" s="530">
        <v>0</v>
      </c>
      <c r="H554" s="530"/>
      <c r="I554" s="446" t="s">
        <v>186</v>
      </c>
      <c r="J554" s="681"/>
      <c r="K554" s="681"/>
      <c r="L554" s="681"/>
      <c r="M554" s="681"/>
      <c r="N554" s="681"/>
      <c r="O554" s="681"/>
      <c r="P554" s="681"/>
      <c r="Q554" s="681"/>
      <c r="R554" s="681"/>
      <c r="S554" s="681"/>
      <c r="T554" s="681"/>
      <c r="U554" s="681"/>
      <c r="V554" s="681"/>
      <c r="W554" s="681"/>
      <c r="X554" s="681"/>
      <c r="Y554" s="681"/>
      <c r="Z554" s="681"/>
      <c r="AA554" s="681"/>
      <c r="AB554" s="681"/>
      <c r="AC554" s="681"/>
      <c r="AD554" s="681"/>
      <c r="AE554" s="681"/>
      <c r="AF554" s="681"/>
      <c r="AG554" s="681"/>
      <c r="AH554" s="681"/>
      <c r="AI554" s="681"/>
      <c r="AJ554" s="681"/>
      <c r="AK554" s="681"/>
      <c r="AL554" s="681"/>
      <c r="AM554" s="681"/>
      <c r="AN554" s="681"/>
      <c r="AO554" s="681"/>
      <c r="AP554" s="681"/>
      <c r="AQ554" s="681"/>
      <c r="AR554" s="681"/>
      <c r="AS554" s="681"/>
      <c r="AT554" s="681"/>
      <c r="AU554" s="681"/>
      <c r="AV554" s="681"/>
      <c r="AW554" s="681"/>
      <c r="AX554" s="681"/>
      <c r="AY554" s="681"/>
      <c r="AZ554" s="681"/>
      <c r="BA554" s="681"/>
      <c r="BB554" s="681"/>
      <c r="BC554" s="681"/>
      <c r="BD554" s="681"/>
      <c r="BE554" s="681"/>
      <c r="BF554" s="681"/>
      <c r="BG554" s="681"/>
      <c r="BH554" s="681"/>
      <c r="BI554" s="681"/>
      <c r="BJ554" s="681"/>
      <c r="BK554" s="681"/>
      <c r="BL554" s="681"/>
      <c r="BM554" s="681"/>
      <c r="BN554" s="681"/>
      <c r="BO554" s="681"/>
      <c r="BP554" s="681"/>
      <c r="BQ554" s="681"/>
      <c r="BR554" s="681"/>
      <c r="BS554" s="681"/>
      <c r="BT554" s="681"/>
      <c r="BU554" s="681"/>
      <c r="BV554" s="681"/>
      <c r="BW554" s="681"/>
      <c r="BX554" s="681"/>
      <c r="BY554" s="681"/>
    </row>
    <row r="555" spans="2:77" ht="20.100000000000001" customHeight="1">
      <c r="C555" s="424" t="s">
        <v>575</v>
      </c>
      <c r="D555" s="528"/>
      <c r="E555" s="528"/>
      <c r="F555" s="529"/>
      <c r="G555" s="530">
        <v>0</v>
      </c>
      <c r="H555" s="530"/>
      <c r="I555" s="446" t="s">
        <v>186</v>
      </c>
      <c r="J555" s="681"/>
      <c r="K555" s="681"/>
      <c r="L555" s="681"/>
      <c r="M555" s="681"/>
      <c r="N555" s="681"/>
      <c r="O555" s="681"/>
      <c r="P555" s="681"/>
      <c r="Q555" s="681"/>
      <c r="R555" s="681"/>
      <c r="S555" s="681"/>
      <c r="T555" s="681"/>
      <c r="U555" s="681"/>
      <c r="V555" s="681"/>
      <c r="W555" s="681"/>
      <c r="X555" s="681"/>
      <c r="Y555" s="681"/>
      <c r="Z555" s="681"/>
      <c r="AA555" s="681"/>
      <c r="AB555" s="681"/>
      <c r="AC555" s="681"/>
      <c r="AD555" s="681"/>
      <c r="AE555" s="681"/>
      <c r="AF555" s="681"/>
      <c r="AG555" s="681"/>
      <c r="AH555" s="681"/>
      <c r="AI555" s="681"/>
      <c r="AJ555" s="681"/>
      <c r="AK555" s="681"/>
      <c r="AL555" s="681"/>
      <c r="AM555" s="681"/>
      <c r="AN555" s="681"/>
      <c r="AO555" s="681"/>
      <c r="AP555" s="681"/>
      <c r="AQ555" s="681"/>
      <c r="AR555" s="681"/>
      <c r="AS555" s="681"/>
      <c r="AT555" s="681"/>
      <c r="AU555" s="681"/>
      <c r="AV555" s="681"/>
      <c r="AW555" s="681"/>
      <c r="AX555" s="681"/>
      <c r="AY555" s="681"/>
      <c r="AZ555" s="681"/>
      <c r="BA555" s="681"/>
      <c r="BB555" s="681"/>
      <c r="BC555" s="681"/>
      <c r="BD555" s="681"/>
      <c r="BE555" s="681"/>
      <c r="BF555" s="681"/>
      <c r="BG555" s="681"/>
      <c r="BH555" s="681"/>
      <c r="BI555" s="681"/>
      <c r="BJ555" s="681"/>
      <c r="BK555" s="681"/>
      <c r="BL555" s="681"/>
      <c r="BM555" s="681"/>
      <c r="BN555" s="681"/>
      <c r="BO555" s="681"/>
      <c r="BP555" s="681"/>
      <c r="BQ555" s="681"/>
      <c r="BR555" s="681"/>
      <c r="BS555" s="681"/>
      <c r="BT555" s="681"/>
      <c r="BU555" s="681"/>
      <c r="BV555" s="681"/>
      <c r="BW555" s="681"/>
      <c r="BX555" s="681"/>
      <c r="BY555" s="681"/>
    </row>
    <row r="556" spans="2:77" ht="20.100000000000001" customHeight="1">
      <c r="B556" s="413" t="s">
        <v>645</v>
      </c>
      <c r="C556" s="428" t="s">
        <v>113</v>
      </c>
      <c r="D556" s="528"/>
      <c r="E556" s="528"/>
      <c r="F556" s="529"/>
      <c r="G556" s="530" t="s">
        <v>646</v>
      </c>
      <c r="H556" s="530"/>
      <c r="I556" s="446" t="s">
        <v>169</v>
      </c>
      <c r="J556" s="687">
        <f t="shared" ref="J556:J568" si="1071">N556+AD556+AT556+BJ556</f>
        <v>11457.08</v>
      </c>
      <c r="K556" s="687">
        <f t="shared" ref="K556:K568" si="1072">O556+AE556+AU556+BK556</f>
        <v>0</v>
      </c>
      <c r="L556" s="687">
        <f t="shared" ref="L556:L568" si="1073">IFERROR(K556-J556,"-")</f>
        <v>-11457.08</v>
      </c>
      <c r="M556" s="688">
        <f t="shared" ref="M556:M568" si="1074">IFERROR(K556/J556,"-")</f>
        <v>0</v>
      </c>
      <c r="N556" s="687">
        <f t="shared" ref="N556:N568" si="1075">R556+V556+Z556</f>
        <v>2861.72</v>
      </c>
      <c r="O556" s="687">
        <f t="shared" ref="O556:O568" si="1076">S556+W556+AA556</f>
        <v>0</v>
      </c>
      <c r="P556" s="687">
        <f t="shared" ref="P556:P568" si="1077">IFERROR(O556-N556,"-")</f>
        <v>-2861.72</v>
      </c>
      <c r="Q556" s="688">
        <f t="shared" ref="Q556:Q568" si="1078">IFERROR(O556/N556,"-")</f>
        <v>0</v>
      </c>
      <c r="R556" s="687">
        <f>'1. ГПП-АГПЗ+'!W64+'2. ГПП-ОГХК'!W284+'2. ГПП-ОГХК'!W300+'2. ГПП-ОГХК'!W294+'2. ГПП-ОГХК'!W301+'2. ГПП-ОГХК'!W295+'3. ГПП-СГПЗ'!W54+'4. ГПП-УЗПКТ-СЗСК'!W160+'4. ГПП-УЗПКТ-СЗСК'!W163+'4. ГПП-УЗПКТ-СЗСК'!W161+'4. ГПП-УЗПКТ-СЗСК'!W166+0+'12. ГД Иркутск'!W19+'12. ГД Иркутск'!W30+'12. ГД Иркутск'!W18+'13. ГД Шельф'!W15+'7. ГД Ямбург'!W23+'7. ГД Ямбург'!W25+'10. ГД Ноябрьск'!W34+'15. КСПГ Портовая'!W12+0+0+0</f>
        <v>1007.9399999999998</v>
      </c>
      <c r="S556" s="687">
        <f>'1. ГПП-АГПЗ+'!Y64+'2. ГПП-ОГХК'!Y284+'2. ГПП-ОГХК'!Y300+'2. ГПП-ОГХК'!Y294+'2. ГПП-ОГХК'!Y301+'2. ГПП-ОГХК'!Y295+'3. ГПП-СГПЗ'!Y54+'4. ГПП-УЗПКТ-СЗСК'!Y160+'4. ГПП-УЗПКТ-СЗСК'!Y163+'4. ГПП-УЗПКТ-СЗСК'!Y161+'4. ГПП-УЗПКТ-СЗСК'!Y166+0+'12. ГД Иркутск'!Y19+'12. ГД Иркутск'!Y30+'12. ГД Иркутск'!Y18+'13. ГД Шельф'!Y15+'7. ГД Ямбург'!Y23+'7. ГД Ямбург'!Y25+'10. ГД Ноябрьск'!Y34+'15. КСПГ Портовая'!Y12+0+0+0</f>
        <v>0</v>
      </c>
      <c r="T556" s="687">
        <f t="shared" ref="T556:T568" si="1079">IFERROR(S556-R556,"-")</f>
        <v>-1007.9399999999998</v>
      </c>
      <c r="U556" s="688">
        <f t="shared" ref="U556:U568" si="1080">IFERROR(S556/R556,"-")</f>
        <v>0</v>
      </c>
      <c r="V556" s="687">
        <f>'1. ГПП-АГПЗ+'!AC64+'2. ГПП-ОГХК'!AC284+'2. ГПП-ОГХК'!AC300+'2. ГПП-ОГХК'!AC294+'2. ГПП-ОГХК'!AC301+'2. ГПП-ОГХК'!AC295+'3. ГПП-СГПЗ'!AC54+'4. ГПП-УЗПКТ-СЗСК'!AC160+'4. ГПП-УЗПКТ-СЗСК'!AC163+'4. ГПП-УЗПКТ-СЗСК'!AC161+'4. ГПП-УЗПКТ-СЗСК'!AC166+0+'12. ГД Иркутск'!AC19+'12. ГД Иркутск'!AC30+'12. ГД Иркутск'!AC18+'13. ГД Шельф'!AC15+'7. ГД Ямбург'!AC23+'7. ГД Ямбург'!AC25+'10. ГД Ноябрьск'!AC34+'15. КСПГ Портовая'!AC12+0+0+0</f>
        <v>917.84</v>
      </c>
      <c r="W556" s="687">
        <f>'1. ГПП-АГПЗ+'!AE64+'2. ГПП-ОГХК'!AE284+'2. ГПП-ОГХК'!AE300+'2. ГПП-ОГХК'!AE294+'2. ГПП-ОГХК'!AE301+'2. ГПП-ОГХК'!AE295+'3. ГПП-СГПЗ'!AE54+'4. ГПП-УЗПКТ-СЗСК'!AE160+'4. ГПП-УЗПКТ-СЗСК'!AE163+'4. ГПП-УЗПКТ-СЗСК'!AE161+'4. ГПП-УЗПКТ-СЗСК'!AE166+0+'12. ГД Иркутск'!AE19+'12. ГД Иркутск'!AE30+'12. ГД Иркутск'!AE18+'13. ГД Шельф'!AE15+'7. ГД Ямбург'!AE23+'7. ГД Ямбург'!AE25+'10. ГД Ноябрьск'!AE34+'15. КСПГ Портовая'!AE12+0+0+0</f>
        <v>0</v>
      </c>
      <c r="X556" s="687">
        <f t="shared" ref="X556:X568" si="1081">IFERROR(W556-V556,"-")</f>
        <v>-917.84</v>
      </c>
      <c r="Y556" s="688">
        <f t="shared" ref="Y556:Y568" si="1082">IFERROR(W556/V556,"-")</f>
        <v>0</v>
      </c>
      <c r="Z556" s="687">
        <f>'1. ГПП-АГПЗ+'!AI64+'2. ГПП-ОГХК'!AI284+'2. ГПП-ОГХК'!AI300+'2. ГПП-ОГХК'!AI294+'2. ГПП-ОГХК'!AI301+'2. ГПП-ОГХК'!AI295+'3. ГПП-СГПЗ'!AI54+'4. ГПП-УЗПКТ-СЗСК'!AI160+'4. ГПП-УЗПКТ-СЗСК'!AI163+'4. ГПП-УЗПКТ-СЗСК'!AI161+'4. ГПП-УЗПКТ-СЗСК'!AI166+0+'12. ГД Иркутск'!AI19+'12. ГД Иркутск'!AI30+'12. ГД Иркутск'!AI18+'13. ГД Шельф'!AI15+'7. ГД Ямбург'!AI23+'7. ГД Ямбург'!AI25+'10. ГД Ноябрьск'!AI34+'15. КСПГ Портовая'!AI12+0+0+0</f>
        <v>935.93999999999994</v>
      </c>
      <c r="AA556" s="687">
        <f>'1. ГПП-АГПЗ+'!AK64+'2. ГПП-ОГХК'!AK284+'2. ГПП-ОГХК'!AK300+'2. ГПП-ОГХК'!AK294+'2. ГПП-ОГХК'!AK301+'2. ГПП-ОГХК'!AK295+'3. ГПП-СГПЗ'!AK54+'4. ГПП-УЗПКТ-СЗСК'!AK160+'4. ГПП-УЗПКТ-СЗСК'!AK163+'4. ГПП-УЗПКТ-СЗСК'!AK161+'4. ГПП-УЗПКТ-СЗСК'!AK166+0+'12. ГД Иркутск'!AK19+'12. ГД Иркутск'!AK30+'12. ГД Иркутск'!AK18+'13. ГД Шельф'!AK15+'7. ГД Ямбург'!AK23+'7. ГД Ямбург'!AK25+'10. ГД Ноябрьск'!AK34+'15. КСПГ Портовая'!AK12+0+0+0</f>
        <v>0</v>
      </c>
      <c r="AB556" s="687">
        <f t="shared" ref="AB556:AB568" si="1083">IFERROR(AA556-Z556,"-")</f>
        <v>-935.93999999999994</v>
      </c>
      <c r="AC556" s="688">
        <f t="shared" ref="AC556:AC568" si="1084">IFERROR(AA556/Z556,"-")</f>
        <v>0</v>
      </c>
      <c r="AD556" s="687">
        <f t="shared" ref="AD556:AD568" si="1085">AH556+AL556+AP556</f>
        <v>2931.52</v>
      </c>
      <c r="AE556" s="687">
        <f t="shared" ref="AE556:AE568" si="1086">AI556+AM556+AQ556</f>
        <v>0</v>
      </c>
      <c r="AF556" s="687">
        <f t="shared" ref="AF556:AF568" si="1087">IFERROR(AE556-AD556,"-")</f>
        <v>-2931.52</v>
      </c>
      <c r="AG556" s="688">
        <f t="shared" ref="AG556:AG568" si="1088">IFERROR(AE556/AD556,"-")</f>
        <v>0</v>
      </c>
      <c r="AH556" s="687">
        <f>'1. ГПП-АГПЗ+'!AU64+'2. ГПП-ОГХК'!AU284+'2. ГПП-ОГХК'!AU300+'2. ГПП-ОГХК'!AU294+'2. ГПП-ОГХК'!AU301+'2. ГПП-ОГХК'!AU295+'3. ГПП-СГПЗ'!AU54+'4. ГПП-УЗПКТ-СЗСК'!AU160+'4. ГПП-УЗПКТ-СЗСК'!AU163+'4. ГПП-УЗПКТ-СЗСК'!AU161+'4. ГПП-УЗПКТ-СЗСК'!AU166+0+'12. ГД Иркутск'!AU19+'12. ГД Иркутск'!AU30+'12. ГД Иркутск'!AU18+'13. ГД Шельф'!AU15+'7. ГД Ямбург'!AU23+'7. ГД Ямбург'!AU25+'10. ГД Ноябрьск'!AU34+'15. КСПГ Портовая'!AU12+0+0+0</f>
        <v>899.04000000000008</v>
      </c>
      <c r="AI556" s="687">
        <f>'1. ГПП-АГПЗ+'!AW64+'2. ГПП-ОГХК'!AW284+'2. ГПП-ОГХК'!AW300+'2. ГПП-ОГХК'!AW294+'2. ГПП-ОГХК'!AW301+'2. ГПП-ОГХК'!AW295+'3. ГПП-СГПЗ'!AW54+'4. ГПП-УЗПКТ-СЗСК'!AW160+'4. ГПП-УЗПКТ-СЗСК'!AW163+'4. ГПП-УЗПКТ-СЗСК'!AW161+'4. ГПП-УЗПКТ-СЗСК'!AW166+0+'12. ГД Иркутск'!AW19+'12. ГД Иркутск'!AW30+'12. ГД Иркутск'!AW18+'13. ГД Шельф'!AW15+'7. ГД Ямбург'!AW23+'7. ГД Ямбург'!AW25+'10. ГД Ноябрьск'!AW34+'15. КСПГ Портовая'!AW12+0+0+0</f>
        <v>0</v>
      </c>
      <c r="AJ556" s="687">
        <f t="shared" ref="AJ556:AJ568" si="1089">IFERROR(AI556-AH556,"-")</f>
        <v>-899.04000000000008</v>
      </c>
      <c r="AK556" s="688">
        <f t="shared" ref="AK556:AK568" si="1090">IFERROR(AI556/AH556,"-")</f>
        <v>0</v>
      </c>
      <c r="AL556" s="687">
        <f>'1. ГПП-АГПЗ+'!BA64+'2. ГПП-ОГХК'!BA284+'2. ГПП-ОГХК'!BA300+'2. ГПП-ОГХК'!BA294+'2. ГПП-ОГХК'!BA301+'2. ГПП-ОГХК'!BA295+'3. ГПП-СГПЗ'!BA54+'4. ГПП-УЗПКТ-СЗСК'!BA160+'4. ГПП-УЗПКТ-СЗСК'!BA163+'4. ГПП-УЗПКТ-СЗСК'!BA161+'4. ГПП-УЗПКТ-СЗСК'!BA166+0+'12. ГД Иркутск'!BA19+'12. ГД Иркутск'!BA30+'12. ГД Иркутск'!BA18+'13. ГД Шельф'!BA15+'7. ГД Ямбург'!BA23+'7. ГД Ямбург'!BA25+'10. ГД Ноябрьск'!BA34+'15. КСПГ Портовая'!BA12+0+0+0</f>
        <v>1046.54</v>
      </c>
      <c r="AM556" s="687">
        <f>'1. ГПП-АГПЗ+'!BC64+'2. ГПП-ОГХК'!BC284+'2. ГПП-ОГХК'!BC300+'2. ГПП-ОГХК'!BC294+'2. ГПП-ОГХК'!BC301+'2. ГПП-ОГХК'!BC295+'3. ГПП-СГПЗ'!BC54+'4. ГПП-УЗПКТ-СЗСК'!BC160+'4. ГПП-УЗПКТ-СЗСК'!BC163+'4. ГПП-УЗПКТ-СЗСК'!BC161+'4. ГПП-УЗПКТ-СЗСК'!BC166+0+'12. ГД Иркутск'!BC19+'12. ГД Иркутск'!BC30+'12. ГД Иркутск'!BC18+'13. ГД Шельф'!BC15+'7. ГД Ямбург'!BC23+'7. ГД Ямбург'!BC25+'10. ГД Ноябрьск'!BC34+'15. КСПГ Портовая'!BC12+0+0+0</f>
        <v>0</v>
      </c>
      <c r="AN556" s="687">
        <f t="shared" ref="AN556:AN568" si="1091">IFERROR(AM556-AL556,"-")</f>
        <v>-1046.54</v>
      </c>
      <c r="AO556" s="688">
        <f t="shared" ref="AO556:AO568" si="1092">IFERROR(AM556/AL556,"-")</f>
        <v>0</v>
      </c>
      <c r="AP556" s="687">
        <f>'1. ГПП-АГПЗ+'!BG64+'2. ГПП-ОГХК'!BG284+'2. ГПП-ОГХК'!BG300+'2. ГПП-ОГХК'!BG294+'2. ГПП-ОГХК'!BG301+'2. ГПП-ОГХК'!BG295+'3. ГПП-СГПЗ'!BG54+'4. ГПП-УЗПКТ-СЗСК'!BG160+'4. ГПП-УЗПКТ-СЗСК'!BG163+'4. ГПП-УЗПКТ-СЗСК'!BG161+'4. ГПП-УЗПКТ-СЗСК'!BG166+0+'12. ГД Иркутск'!BG19+'12. ГД Иркутск'!BG30+'12. ГД Иркутск'!BG18+'13. ГД Шельф'!BG15+'7. ГД Ямбург'!BG23+'7. ГД Ямбург'!BG25+'10. ГД Ноябрьск'!BG34+'15. КСПГ Портовая'!BG12+0+0+0</f>
        <v>985.94</v>
      </c>
      <c r="AQ556" s="687">
        <f>'1. ГПП-АГПЗ+'!BI64+'2. ГПП-ОГХК'!BI284+'2. ГПП-ОГХК'!BI300+'2. ГПП-ОГХК'!BI294+'2. ГПП-ОГХК'!BI301+'2. ГПП-ОГХК'!BI295+'3. ГПП-СГПЗ'!BI54+'4. ГПП-УЗПКТ-СЗСК'!BI160+'4. ГПП-УЗПКТ-СЗСК'!BI163+'4. ГПП-УЗПКТ-СЗСК'!BI161+'4. ГПП-УЗПКТ-СЗСК'!BI166+0+'12. ГД Иркутск'!BI19+'12. ГД Иркутск'!BI30+'12. ГД Иркутск'!BI18+'13. ГД Шельф'!BI15+'7. ГД Ямбург'!BI23+'7. ГД Ямбург'!BI25+'10. ГД Ноябрьск'!BI34+'15. КСПГ Портовая'!BI12+0+0+0</f>
        <v>0</v>
      </c>
      <c r="AR556" s="687">
        <f t="shared" ref="AR556:AR568" si="1093">IFERROR(AQ556-AP556,"-")</f>
        <v>-985.94</v>
      </c>
      <c r="AS556" s="688">
        <f t="shared" ref="AS556:AS568" si="1094">IFERROR(AQ556/AP556,"-")</f>
        <v>0</v>
      </c>
      <c r="AT556" s="687">
        <f t="shared" ref="AT556:AT568" si="1095">AX556+BB556+BF556</f>
        <v>2781.02</v>
      </c>
      <c r="AU556" s="687">
        <f t="shared" ref="AU556:AU568" si="1096">AY556+BC556+BG556</f>
        <v>0</v>
      </c>
      <c r="AV556" s="687">
        <f t="shared" ref="AV556:AV568" si="1097">IFERROR(AU556-AT556,"-")</f>
        <v>-2781.02</v>
      </c>
      <c r="AW556" s="688">
        <f t="shared" ref="AW556:AW568" si="1098">IFERROR(AU556/AT556,"-")</f>
        <v>0</v>
      </c>
      <c r="AX556" s="687">
        <f>'1. ГПП-АГПЗ+'!BS64+'2. ГПП-ОГХК'!BS284+'2. ГПП-ОГХК'!BS300+'2. ГПП-ОГХК'!BS294+'2. ГПП-ОГХК'!BS301+'2. ГПП-ОГХК'!BS295+'3. ГПП-СГПЗ'!BS54+'4. ГПП-УЗПКТ-СЗСК'!BS160+'4. ГПП-УЗПКТ-СЗСК'!BS163+'4. ГПП-УЗПКТ-СЗСК'!BS161+'4. ГПП-УЗПКТ-СЗСК'!BS166+0+'12. ГД Иркутск'!BS19+'12. ГД Иркутск'!BS30+'12. ГД Иркутск'!BS18+'13. ГД Шельф'!BS15+'7. ГД Ямбург'!BS23+'7. ГД Ямбург'!BS25+'10. ГД Ноябрьск'!BS34+'15. КСПГ Портовая'!BS12+0+0+0</f>
        <v>1015.3399999999999</v>
      </c>
      <c r="AY556" s="687">
        <f>'1. ГПП-АГПЗ+'!BU64+'2. ГПП-ОГХК'!BU284+'2. ГПП-ОГХК'!BU300+'2. ГПП-ОГХК'!BU294+'2. ГПП-ОГХК'!BU301+'2. ГПП-ОГХК'!BU295+'3. ГПП-СГПЗ'!BU54+'4. ГПП-УЗПКТ-СЗСК'!BU160+'4. ГПП-УЗПКТ-СЗСК'!BU163+'4. ГПП-УЗПКТ-СЗСК'!BU161+'4. ГПП-УЗПКТ-СЗСК'!BU166+0+'12. ГД Иркутск'!BU19+'12. ГД Иркутск'!BU30+'12. ГД Иркутск'!BU18+'13. ГД Шельф'!BU15+'7. ГД Ямбург'!BU23+'7. ГД Ямбург'!BU25+'10. ГД Ноябрьск'!BU34+'15. КСПГ Портовая'!BU12+0+0+0</f>
        <v>0</v>
      </c>
      <c r="AZ556" s="687">
        <f t="shared" ref="AZ556:AZ568" si="1099">IFERROR(AY556-AX556,"-")</f>
        <v>-1015.3399999999999</v>
      </c>
      <c r="BA556" s="688">
        <f t="shared" ref="BA556:BA568" si="1100">IFERROR(AY556/AX556,"-")</f>
        <v>0</v>
      </c>
      <c r="BB556" s="687">
        <f>'1. ГПП-АГПЗ+'!BY64+'2. ГПП-ОГХК'!BY284+'2. ГПП-ОГХК'!BY300+'2. ГПП-ОГХК'!BY294+'2. ГПП-ОГХК'!BY301+'2. ГПП-ОГХК'!BY295+'3. ГПП-СГПЗ'!BY54+'4. ГПП-УЗПКТ-СЗСК'!BY160+'4. ГПП-УЗПКТ-СЗСК'!BY163+'4. ГПП-УЗПКТ-СЗСК'!BY161+'4. ГПП-УЗПКТ-СЗСК'!BY166+0+'12. ГД Иркутск'!BY19+'12. ГД Иркутск'!BY30+'12. ГД Иркутск'!BY18+'13. ГД Шельф'!BY15+'7. ГД Ямбург'!BY23+'7. ГД Ямбург'!BY25+'10. ГД Ноябрьск'!BY34+'15. КСПГ Портовая'!BY12+0+0+0</f>
        <v>950.44</v>
      </c>
      <c r="BC556" s="687">
        <f>'1. ГПП-АГПЗ+'!CA64+'2. ГПП-ОГХК'!CA284+'2. ГПП-ОГХК'!CA300+'2. ГПП-ОГХК'!CA294+'2. ГПП-ОГХК'!CA301+'2. ГПП-ОГХК'!CA295+'3. ГПП-СГПЗ'!CA54+'4. ГПП-УЗПКТ-СЗСК'!CA160+'4. ГПП-УЗПКТ-СЗСК'!CA163+'4. ГПП-УЗПКТ-СЗСК'!CA161+'4. ГПП-УЗПКТ-СЗСК'!CA166+0+'12. ГД Иркутск'!CA19+'12. ГД Иркутск'!CA30+'12. ГД Иркутск'!CA18+'13. ГД Шельф'!CA15+'7. ГД Ямбург'!CA23+'7. ГД Ямбург'!CA25+'10. ГД Ноябрьск'!CA34+'15. КСПГ Портовая'!CA12+0+0+0</f>
        <v>0</v>
      </c>
      <c r="BD556" s="687">
        <f t="shared" ref="BD556:BD568" si="1101">IFERROR(BC556-BB556,"-")</f>
        <v>-950.44</v>
      </c>
      <c r="BE556" s="688">
        <f t="shared" ref="BE556:BE568" si="1102">IFERROR(BC556/BB556,"-")</f>
        <v>0</v>
      </c>
      <c r="BF556" s="687">
        <f>'1. ГПП-АГПЗ+'!CE64+'2. ГПП-ОГХК'!CE284+'2. ГПП-ОГХК'!CE300+'2. ГПП-ОГХК'!CE294+'2. ГПП-ОГХК'!CE301+'2. ГПП-ОГХК'!CE295+'3. ГПП-СГПЗ'!CE54+'4. ГПП-УЗПКТ-СЗСК'!CE160+'4. ГПП-УЗПКТ-СЗСК'!CE163+'4. ГПП-УЗПКТ-СЗСК'!CE161+'4. ГПП-УЗПКТ-СЗСК'!CE166+0+'12. ГД Иркутск'!CE19+'12. ГД Иркутск'!CE30+'12. ГД Иркутск'!CE18+'13. ГД Шельф'!CE15+'7. ГД Ямбург'!CE23+'7. ГД Ямбург'!CE25+'10. ГД Ноябрьск'!CE34+'15. КСПГ Портовая'!CE12+0+0+0</f>
        <v>815.24</v>
      </c>
      <c r="BG556" s="687">
        <f>'1. ГПП-АГПЗ+'!CG64+'2. ГПП-ОГХК'!CG284+'2. ГПП-ОГХК'!CG300+'2. ГПП-ОГХК'!CG294+'2. ГПП-ОГХК'!CG301+'2. ГПП-ОГХК'!CG295+'3. ГПП-СГПЗ'!CG54+'4. ГПП-УЗПКТ-СЗСК'!CG160+'4. ГПП-УЗПКТ-СЗСК'!CG163+'4. ГПП-УЗПКТ-СЗСК'!CG161+'4. ГПП-УЗПКТ-СЗСК'!CG166+0+'12. ГД Иркутск'!CG19+'12. ГД Иркутск'!CG30+'12. ГД Иркутск'!CG18+'13. ГД Шельф'!CG15+'7. ГД Ямбург'!CG23+'7. ГД Ямбург'!CG25+'10. ГД Ноябрьск'!CG34+'15. КСПГ Портовая'!CG12+0+0+0</f>
        <v>0</v>
      </c>
      <c r="BH556" s="687">
        <f t="shared" ref="BH556:BH568" si="1103">IFERROR(BG556-BF556,"-")</f>
        <v>-815.24</v>
      </c>
      <c r="BI556" s="688">
        <f t="shared" ref="BI556:BI568" si="1104">IFERROR(BG556/BF556,"-")</f>
        <v>0</v>
      </c>
      <c r="BJ556" s="687">
        <f t="shared" ref="BJ556:BJ568" si="1105">BN556+BR556+BV556</f>
        <v>2882.8199999999997</v>
      </c>
      <c r="BK556" s="687">
        <f t="shared" ref="BK556:BK568" si="1106">BO556+BS556+BW556</f>
        <v>0</v>
      </c>
      <c r="BL556" s="687">
        <f t="shared" ref="BL556:BL568" si="1107">IFERROR(BK556-BJ556,"-")</f>
        <v>-2882.8199999999997</v>
      </c>
      <c r="BM556" s="688">
        <f t="shared" ref="BM556:BM568" si="1108">IFERROR(BK556/BJ556,"-")</f>
        <v>0</v>
      </c>
      <c r="BN556" s="687">
        <f>'1. ГПП-АГПЗ+'!CQ64+'2. ГПП-ОГХК'!CQ284+'2. ГПП-ОГХК'!CQ300+'2. ГПП-ОГХК'!CQ294+'2. ГПП-ОГХК'!CQ301+'2. ГПП-ОГХК'!CQ295+'3. ГПП-СГПЗ'!CQ54+'4. ГПП-УЗПКТ-СЗСК'!CQ160+'4. ГПП-УЗПКТ-СЗСК'!CQ163+'4. ГПП-УЗПКТ-СЗСК'!CQ161+'4. ГПП-УЗПКТ-СЗСК'!CQ166+0+'12. ГД Иркутск'!CQ19+'12. ГД Иркутск'!CQ30+'12. ГД Иркутск'!CQ18+'13. ГД Шельф'!CQ15+'7. ГД Ямбург'!CQ23+'7. ГД Ямбург'!CQ25+'10. ГД Ноябрьск'!CQ34+'15. КСПГ Портовая'!CQ12+0+0+0</f>
        <v>969.93999999999994</v>
      </c>
      <c r="BO556" s="687">
        <f>'1. ГПП-АГПЗ+'!CS64+'2. ГПП-ОГХК'!CS284+'2. ГПП-ОГХК'!CS300+'2. ГПП-ОГХК'!CS294+'2. ГПП-ОГХК'!CS301+'2. ГПП-ОГХК'!CS295+'3. ГПП-СГПЗ'!CS54+'4. ГПП-УЗПКТ-СЗСК'!CS160+'4. ГПП-УЗПКТ-СЗСК'!CS163+'4. ГПП-УЗПКТ-СЗСК'!CS161+'4. ГПП-УЗПКТ-СЗСК'!CS166+0+'12. ГД Иркутск'!CS19+'12. ГД Иркутск'!CS30+'12. ГД Иркутск'!CS18+'13. ГД Шельф'!CS15+'7. ГД Ямбург'!CS23+'7. ГД Ямбург'!CS25+'10. ГД Ноябрьск'!CS34+'15. КСПГ Портовая'!CS12+0+0+0</f>
        <v>0</v>
      </c>
      <c r="BP556" s="687">
        <f t="shared" ref="BP556:BP568" si="1109">IFERROR(BO556-BN556,"-")</f>
        <v>-969.93999999999994</v>
      </c>
      <c r="BQ556" s="688">
        <f t="shared" ref="BQ556:BQ568" si="1110">IFERROR(BO556/BN556,"-")</f>
        <v>0</v>
      </c>
      <c r="BR556" s="687">
        <f>'1. ГПП-АГПЗ+'!CW64+'2. ГПП-ОГХК'!CW284+'2. ГПП-ОГХК'!CW300+'2. ГПП-ОГХК'!CW294+'2. ГПП-ОГХК'!CW301+'2. ГПП-ОГХК'!CW295+'3. ГПП-СГПЗ'!CW54+'4. ГПП-УЗПКТ-СЗСК'!CW160+'4. ГПП-УЗПКТ-СЗСК'!CW163+'4. ГПП-УЗПКТ-СЗСК'!CW161+'4. ГПП-УЗПКТ-СЗСК'!CW166+0+'12. ГД Иркутск'!CW19+'12. ГД Иркутск'!CW30+'12. ГД Иркутск'!CW18+'13. ГД Шельф'!CW15+'7. ГД Ямбург'!CW23+'7. ГД Ямбург'!CW25+'10. ГД Ноябрьск'!CW34+'15. КСПГ Портовая'!CW12+0+0+0</f>
        <v>939.64</v>
      </c>
      <c r="BS556" s="687">
        <f>'1. ГПП-АГПЗ+'!CY64+'2. ГПП-ОГХК'!CY284+'2. ГПП-ОГХК'!CY300+'2. ГПП-ОГХК'!CY294+'2. ГПП-ОГХК'!CY301+'2. ГПП-ОГХК'!CY295+'3. ГПП-СГПЗ'!CY54+'4. ГПП-УЗПКТ-СЗСК'!CY160+'4. ГПП-УЗПКТ-СЗСК'!CY163+'4. ГПП-УЗПКТ-СЗСК'!CY161+'4. ГПП-УЗПКТ-СЗСК'!CY166+0+'12. ГД Иркутск'!CY19+'12. ГД Иркутск'!CY30+'12. ГД Иркутск'!CY18+'13. ГД Шельф'!CY15+'7. ГД Ямбург'!CY23+'7. ГД Ямбург'!CY25+'10. ГД Ноябрьск'!CY34+'15. КСПГ Портовая'!CY12+0+0+0</f>
        <v>0</v>
      </c>
      <c r="BT556" s="687">
        <f t="shared" ref="BT556:BT568" si="1111">IFERROR(BS556-BR556,"-")</f>
        <v>-939.64</v>
      </c>
      <c r="BU556" s="688">
        <f t="shared" ref="BU556:BU568" si="1112">IFERROR(BS556/BR556,"-")</f>
        <v>0</v>
      </c>
      <c r="BV556" s="687">
        <f>'1. ГПП-АГПЗ+'!DC64+'2. ГПП-ОГХК'!DC284+'2. ГПП-ОГХК'!DC300+'2. ГПП-ОГХК'!DC294+'2. ГПП-ОГХК'!DC301+'2. ГПП-ОГХК'!DC295+'3. ГПП-СГПЗ'!DC54+'4. ГПП-УЗПКТ-СЗСК'!DC160+'4. ГПП-УЗПКТ-СЗСК'!DC163+'4. ГПП-УЗПКТ-СЗСК'!DC161+'4. ГПП-УЗПКТ-СЗСК'!DC166+0+'12. ГД Иркутск'!DC19+'12. ГД Иркутск'!DC30+'12. ГД Иркутск'!DC18+'13. ГД Шельф'!DC15+'7. ГД Ямбург'!DC23+'7. ГД Ямбург'!DC25+'10. ГД Ноябрьск'!DC34+'15. КСПГ Портовая'!DC12+0+0+0</f>
        <v>973.2399999999999</v>
      </c>
      <c r="BW556" s="687">
        <f>'1. ГПП-АГПЗ+'!DE64+'2. ГПП-ОГХК'!DE284+'2. ГПП-ОГХК'!DE300+'2. ГПП-ОГХК'!DE294+'2. ГПП-ОГХК'!DE301+'2. ГПП-ОГХК'!DE295+'3. ГПП-СГПЗ'!DE54+'4. ГПП-УЗПКТ-СЗСК'!DE160+'4. ГПП-УЗПКТ-СЗСК'!DE163+'4. ГПП-УЗПКТ-СЗСК'!DE161+'4. ГПП-УЗПКТ-СЗСК'!DE166+0+'12. ГД Иркутск'!DE19+'12. ГД Иркутск'!DE30+'12. ГД Иркутск'!DE18+'13. ГД Шельф'!DE15+'7. ГД Ямбург'!DE23+'7. ГД Ямбург'!DE25+'10. ГД Ноябрьск'!DE34+'15. КСПГ Портовая'!DE12+0+0+0</f>
        <v>0</v>
      </c>
      <c r="BX556" s="687">
        <f t="shared" ref="BX556:BX568" si="1113">IFERROR(BW556-BV556,"-")</f>
        <v>-973.2399999999999</v>
      </c>
      <c r="BY556" s="688">
        <f t="shared" ref="BY556:BY568" si="1114">IFERROR(BW556/BV556,"-")</f>
        <v>0</v>
      </c>
    </row>
    <row r="557" spans="2:77" ht="20.100000000000001" customHeight="1">
      <c r="C557" s="424" t="s">
        <v>173</v>
      </c>
      <c r="D557" s="528"/>
      <c r="E557" s="528"/>
      <c r="F557" s="529"/>
      <c r="G557" s="530" t="s">
        <v>647</v>
      </c>
      <c r="H557" s="530"/>
      <c r="I557" s="446" t="s">
        <v>169</v>
      </c>
      <c r="J557" s="687">
        <f t="shared" si="1071"/>
        <v>7286.9</v>
      </c>
      <c r="K557" s="687">
        <f t="shared" si="1072"/>
        <v>0</v>
      </c>
      <c r="L557" s="687">
        <f t="shared" si="1073"/>
        <v>-7286.9</v>
      </c>
      <c r="M557" s="688">
        <f t="shared" si="1074"/>
        <v>0</v>
      </c>
      <c r="N557" s="687">
        <f t="shared" si="1075"/>
        <v>1800</v>
      </c>
      <c r="O557" s="687">
        <f t="shared" si="1076"/>
        <v>0</v>
      </c>
      <c r="P557" s="687">
        <f t="shared" si="1077"/>
        <v>-1800</v>
      </c>
      <c r="Q557" s="688">
        <f t="shared" si="1078"/>
        <v>0</v>
      </c>
      <c r="R557" s="687">
        <f>'1. ГПП-АГПЗ+'!W64+'2. ГПП-ОГХК'!W284+'2. ГПП-ОГХК'!W300+'2. ГПП-ОГХК'!W294+'2. ГПП-ОГХК'!W301+'2. ГПП-ОГХК'!W295+'3. ГПП-СГПЗ'!W54+'4. ГПП-УЗПКТ-СЗСК'!W160+'4. ГПП-УЗПКТ-СЗСК'!W163+'4. ГПП-УЗПКТ-СЗСК'!W161+'4. ГПП-УЗПКТ-СЗСК'!W166</f>
        <v>620.29999999999995</v>
      </c>
      <c r="S557" s="687">
        <f>'1. ГПП-АГПЗ+'!Y64+'2. ГПП-ОГХК'!Y284+'2. ГПП-ОГХК'!Y300+'2. ГПП-ОГХК'!Y294+'2. ГПП-ОГХК'!Y301+'2. ГПП-ОГХК'!Y295+'3. ГПП-СГПЗ'!Y54+'4. ГПП-УЗПКТ-СЗСК'!Y160+'4. ГПП-УЗПКТ-СЗСК'!Y163+'4. ГПП-УЗПКТ-СЗСК'!Y161+'4. ГПП-УЗПКТ-СЗСК'!Y166</f>
        <v>0</v>
      </c>
      <c r="T557" s="687">
        <f t="shared" si="1079"/>
        <v>-620.29999999999995</v>
      </c>
      <c r="U557" s="688">
        <f t="shared" si="1080"/>
        <v>0</v>
      </c>
      <c r="V557" s="687">
        <f>'1. ГПП-АГПЗ+'!AC64+'2. ГПП-ОГХК'!AC284+'2. ГПП-ОГХК'!AC300+'2. ГПП-ОГХК'!AC294+'2. ГПП-ОГХК'!AC301+'2. ГПП-ОГХК'!AC295+'3. ГПП-СГПЗ'!AC54+'4. ГПП-УЗПКТ-СЗСК'!AC160+'4. ГПП-УЗПКТ-СЗСК'!AC163+'4. ГПП-УЗПКТ-СЗСК'!AC161+'4. ГПП-УЗПКТ-СЗСК'!AC166</f>
        <v>568.20000000000005</v>
      </c>
      <c r="W557" s="687">
        <f>'1. ГПП-АГПЗ+'!AE64+'2. ГПП-ОГХК'!AE284+'2. ГПП-ОГХК'!AE300+'2. ГПП-ОГХК'!AE294+'2. ГПП-ОГХК'!AE301+'2. ГПП-ОГХК'!AE295+'3. ГПП-СГПЗ'!AE54+'4. ГПП-УЗПКТ-СЗСК'!AE160+'4. ГПП-УЗПКТ-СЗСК'!AE163+'4. ГПП-УЗПКТ-СЗСК'!AE161+'4. ГПП-УЗПКТ-СЗСК'!AE166</f>
        <v>0</v>
      </c>
      <c r="X557" s="687">
        <f t="shared" si="1081"/>
        <v>-568.20000000000005</v>
      </c>
      <c r="Y557" s="688">
        <f t="shared" si="1082"/>
        <v>0</v>
      </c>
      <c r="Z557" s="687">
        <f>'1. ГПП-АГПЗ+'!AI64+'2. ГПП-ОГХК'!AI284+'2. ГПП-ОГХК'!AI300+'2. ГПП-ОГХК'!AI294+'2. ГПП-ОГХК'!AI301+'2. ГПП-ОГХК'!AI295+'3. ГПП-СГПЗ'!AI54+'4. ГПП-УЗПКТ-СЗСК'!AI160+'4. ГПП-УЗПКТ-СЗСК'!AI163+'4. ГПП-УЗПКТ-СЗСК'!AI161+'4. ГПП-УЗПКТ-СЗСК'!AI166</f>
        <v>611.5</v>
      </c>
      <c r="AA557" s="687">
        <f>'1. ГПП-АГПЗ+'!AK64+'2. ГПП-ОГХК'!AK284+'2. ГПП-ОГХК'!AK300+'2. ГПП-ОГХК'!AK294+'2. ГПП-ОГХК'!AK301+'2. ГПП-ОГХК'!AK295+'3. ГПП-СГПЗ'!AK54+'4. ГПП-УЗПКТ-СЗСК'!AK160+'4. ГПП-УЗПКТ-СЗСК'!AK163+'4. ГПП-УЗПКТ-СЗСК'!AK161+'4. ГПП-УЗПКТ-СЗСК'!AK166</f>
        <v>0</v>
      </c>
      <c r="AB557" s="687">
        <f t="shared" si="1083"/>
        <v>-611.5</v>
      </c>
      <c r="AC557" s="688">
        <f t="shared" si="1084"/>
        <v>0</v>
      </c>
      <c r="AD557" s="687">
        <f t="shared" si="1085"/>
        <v>1895.8</v>
      </c>
      <c r="AE557" s="687">
        <f t="shared" si="1086"/>
        <v>0</v>
      </c>
      <c r="AF557" s="687">
        <f t="shared" si="1087"/>
        <v>-1895.8</v>
      </c>
      <c r="AG557" s="688">
        <f t="shared" si="1088"/>
        <v>0</v>
      </c>
      <c r="AH557" s="687">
        <f>'1. ГПП-АГПЗ+'!AU64+'2. ГПП-ОГХК'!AU284+'2. ГПП-ОГХК'!AU300+'2. ГПП-ОГХК'!AU294+'2. ГПП-ОГХК'!AU301+'2. ГПП-ОГХК'!AU295+'3. ГПП-СГПЗ'!AU54+'4. ГПП-УЗПКТ-СЗСК'!AU160+'4. ГПП-УЗПКТ-СЗСК'!AU163+'4. ГПП-УЗПКТ-СЗСК'!AU161+'4. ГПП-УЗПКТ-СЗСК'!AU166</f>
        <v>557.20000000000005</v>
      </c>
      <c r="AI557" s="687">
        <f>'1. ГПП-АГПЗ+'!AW64+'2. ГПП-ОГХК'!AW284+'2. ГПП-ОГХК'!AW300+'2. ГПП-ОГХК'!AW294+'2. ГПП-ОГХК'!AW301+'2. ГПП-ОГХК'!AW295+'3. ГПП-СГПЗ'!AW54+'4. ГПП-УЗПКТ-СЗСК'!AW160+'4. ГПП-УЗПКТ-СЗСК'!AW163+'4. ГПП-УЗПКТ-СЗСК'!AW161+'4. ГПП-УЗПКТ-СЗСК'!AW166</f>
        <v>0</v>
      </c>
      <c r="AJ557" s="687">
        <f t="shared" si="1089"/>
        <v>-557.20000000000005</v>
      </c>
      <c r="AK557" s="688">
        <f t="shared" si="1090"/>
        <v>0</v>
      </c>
      <c r="AL557" s="687">
        <f>'1. ГПП-АГПЗ+'!BA64+'2. ГПП-ОГХК'!BA284+'2. ГПП-ОГХК'!BA300+'2. ГПП-ОГХК'!BA294+'2. ГПП-ОГХК'!BA301+'2. ГПП-ОГХК'!BA295+'3. ГПП-СГПЗ'!BA54+'4. ГПП-УЗПКТ-СЗСК'!BA160+'4. ГПП-УЗПКТ-СЗСК'!BA163+'4. ГПП-УЗПКТ-СЗСК'!BA161+'4. ГПП-УЗПКТ-СЗСК'!BA166</f>
        <v>685.4</v>
      </c>
      <c r="AM557" s="687">
        <f>'1. ГПП-АГПЗ+'!BC64+'2. ГПП-ОГХК'!BC284+'2. ГПП-ОГХК'!BC300+'2. ГПП-ОГХК'!BC294+'2. ГПП-ОГХК'!BC301+'2. ГПП-ОГХК'!BC295+'3. ГПП-СГПЗ'!BC54+'4. ГПП-УЗПКТ-СЗСК'!BC160+'4. ГПП-УЗПКТ-СЗСК'!BC163+'4. ГПП-УЗПКТ-СЗСК'!BC161+'4. ГПП-УЗПКТ-СЗСК'!BC166</f>
        <v>0</v>
      </c>
      <c r="AN557" s="687">
        <f t="shared" si="1091"/>
        <v>-685.4</v>
      </c>
      <c r="AO557" s="688">
        <f t="shared" si="1092"/>
        <v>0</v>
      </c>
      <c r="AP557" s="687">
        <f>'1. ГПП-АГПЗ+'!BG64+'2. ГПП-ОГХК'!BG284+'2. ГПП-ОГХК'!BG300+'2. ГПП-ОГХК'!BG294+'2. ГПП-ОГХК'!BG301+'2. ГПП-ОГХК'!BG295+'3. ГПП-СГПЗ'!BG54+'4. ГПП-УЗПКТ-СЗСК'!BG160+'4. ГПП-УЗПКТ-СЗСК'!BG163+'4. ГПП-УЗПКТ-СЗСК'!BG161+'4. ГПП-УЗПКТ-СЗСК'!BG166</f>
        <v>653.20000000000005</v>
      </c>
      <c r="AQ557" s="687">
        <f>'1. ГПП-АГПЗ+'!BI64+'2. ГПП-ОГХК'!BI284+'2. ГПП-ОГХК'!BI300+'2. ГПП-ОГХК'!BI294+'2. ГПП-ОГХК'!BI301+'2. ГПП-ОГХК'!BI295+'3. ГПП-СГПЗ'!BI54+'4. ГПП-УЗПКТ-СЗСК'!BI160+'4. ГПП-УЗПКТ-СЗСК'!BI163+'4. ГПП-УЗПКТ-СЗСК'!BI161+'4. ГПП-УЗПКТ-СЗСК'!BI166</f>
        <v>0</v>
      </c>
      <c r="AR557" s="687">
        <f t="shared" si="1093"/>
        <v>-653.20000000000005</v>
      </c>
      <c r="AS557" s="688">
        <f t="shared" si="1094"/>
        <v>0</v>
      </c>
      <c r="AT557" s="687">
        <f t="shared" si="1095"/>
        <v>1782</v>
      </c>
      <c r="AU557" s="687">
        <f t="shared" si="1096"/>
        <v>0</v>
      </c>
      <c r="AV557" s="687">
        <f t="shared" si="1097"/>
        <v>-1782</v>
      </c>
      <c r="AW557" s="688">
        <f t="shared" si="1098"/>
        <v>0</v>
      </c>
      <c r="AX557" s="687">
        <f>'1. ГПП-АГПЗ+'!BS64+'2. ГПП-ОГХК'!BS284+'2. ГПП-ОГХК'!BS300+'2. ГПП-ОГХК'!BS294+'2. ГПП-ОГХК'!BS301+'2. ГПП-ОГХК'!BS295+'3. ГПП-СГПЗ'!BS54+'4. ГПП-УЗПКТ-СЗСК'!BS160+'4. ГПП-УЗПКТ-СЗСК'!BS163+'4. ГПП-УЗПКТ-СЗСК'!BS161+'4. ГПП-УЗПКТ-СЗСК'!BS166</f>
        <v>660.3</v>
      </c>
      <c r="AY557" s="687">
        <f>'1. ГПП-АГПЗ+'!BU64+'2. ГПП-ОГХК'!BU284+'2. ГПП-ОГХК'!BU300+'2. ГПП-ОГХК'!BU294+'2. ГПП-ОГХК'!BU301+'2. ГПП-ОГХК'!BU295+'3. ГПП-СГПЗ'!BU54+'4. ГПП-УЗПКТ-СЗСК'!BU160+'4. ГПП-УЗПКТ-СЗСК'!BU163+'4. ГПП-УЗПКТ-СЗСК'!BU161+'4. ГПП-УЗПКТ-СЗСК'!BU166</f>
        <v>0</v>
      </c>
      <c r="AZ557" s="687">
        <f t="shared" si="1099"/>
        <v>-660.3</v>
      </c>
      <c r="BA557" s="688">
        <f t="shared" si="1100"/>
        <v>0</v>
      </c>
      <c r="BB557" s="687">
        <f>'1. ГПП-АГПЗ+'!BY64+'2. ГПП-ОГХК'!BY284+'2. ГПП-ОГХК'!BY300+'2. ГПП-ОГХК'!BY294+'2. ГПП-ОГХК'!BY301+'2. ГПП-ОГХК'!BY295+'3. ГПП-СГПЗ'!BY54+'4. ГПП-УЗПКТ-СЗСК'!BY160+'4. ГПП-УЗПКТ-СЗСК'!BY163+'4. ГПП-УЗПКТ-СЗСК'!BY161+'4. ГПП-УЗПКТ-СЗСК'!BY166</f>
        <v>594.9</v>
      </c>
      <c r="BC557" s="687">
        <f>'1. ГПП-АГПЗ+'!CA64+'2. ГПП-ОГХК'!CA284+'2. ГПП-ОГХК'!CA300+'2. ГПП-ОГХК'!CA294+'2. ГПП-ОГХК'!CA301+'2. ГПП-ОГХК'!CA295+'3. ГПП-СГПЗ'!CA54+'4. ГПП-УЗПКТ-СЗСК'!CA160+'4. ГПП-УЗПКТ-СЗСК'!CA163+'4. ГПП-УЗПКТ-СЗСК'!CA161+'4. ГПП-УЗПКТ-СЗСК'!CA166</f>
        <v>0</v>
      </c>
      <c r="BD557" s="687">
        <f t="shared" si="1101"/>
        <v>-594.9</v>
      </c>
      <c r="BE557" s="688">
        <f t="shared" si="1102"/>
        <v>0</v>
      </c>
      <c r="BF557" s="687">
        <f>'1. ГПП-АГПЗ+'!CE64+'2. ГПП-ОГХК'!CE284+'2. ГПП-ОГХК'!CE300+'2. ГПП-ОГХК'!CE294+'2. ГПП-ОГХК'!CE301+'2. ГПП-ОГХК'!CE295+'3. ГПП-СГПЗ'!CE54+'4. ГПП-УЗПКТ-СЗСК'!CE160+'4. ГПП-УЗПКТ-СЗСК'!CE163+'4. ГПП-УЗПКТ-СЗСК'!CE161+'4. ГПП-УЗПКТ-СЗСК'!CE166</f>
        <v>526.80000000000007</v>
      </c>
      <c r="BG557" s="687">
        <f>'1. ГПП-АГПЗ+'!CG64+'2. ГПП-ОГХК'!CG284+'2. ГПП-ОГХК'!CG300+'2. ГПП-ОГХК'!CG294+'2. ГПП-ОГХК'!CG301+'2. ГПП-ОГХК'!CG295+'3. ГПП-СГПЗ'!CG54+'4. ГПП-УЗПКТ-СЗСК'!CG160+'4. ГПП-УЗПКТ-СЗСК'!CG163+'4. ГПП-УЗПКТ-СЗСК'!CG161+'4. ГПП-УЗПКТ-СЗСК'!CG166</f>
        <v>0</v>
      </c>
      <c r="BH557" s="687">
        <f t="shared" si="1103"/>
        <v>-526.80000000000007</v>
      </c>
      <c r="BI557" s="688">
        <f t="shared" si="1104"/>
        <v>0</v>
      </c>
      <c r="BJ557" s="687">
        <f t="shared" si="1105"/>
        <v>1809.1</v>
      </c>
      <c r="BK557" s="687">
        <f t="shared" si="1106"/>
        <v>0</v>
      </c>
      <c r="BL557" s="687">
        <f t="shared" si="1107"/>
        <v>-1809.1</v>
      </c>
      <c r="BM557" s="688">
        <f t="shared" si="1108"/>
        <v>0</v>
      </c>
      <c r="BN557" s="687">
        <f>'1. ГПП-АГПЗ+'!CQ64+'2. ГПП-ОГХК'!CQ284+'2. ГПП-ОГХК'!CQ300+'2. ГПП-ОГХК'!CQ294+'2. ГПП-ОГХК'!CQ301+'2. ГПП-ОГХК'!CQ295+'3. ГПП-СГПЗ'!CQ54+'4. ГПП-УЗПКТ-СЗСК'!CQ160+'4. ГПП-УЗПКТ-СЗСК'!CQ163+'4. ГПП-УЗПКТ-СЗСК'!CQ161+'4. ГПП-УЗПКТ-СЗСК'!CQ166</f>
        <v>607.9</v>
      </c>
      <c r="BO557" s="687">
        <f>'1. ГПП-АГПЗ+'!CS64+'2. ГПП-ОГХК'!CS284+'2. ГПП-ОГХК'!CS300+'2. ГПП-ОГХК'!CS294+'2. ГПП-ОГХК'!CS301+'2. ГПП-ОГХК'!CS295+'3. ГПП-СГПЗ'!CS54+'4. ГПП-УЗПКТ-СЗСК'!CS160+'4. ГПП-УЗПКТ-СЗСК'!CS163+'4. ГПП-УЗПКТ-СЗСК'!CS161+'4. ГПП-УЗПКТ-СЗСК'!CS166</f>
        <v>0</v>
      </c>
      <c r="BP557" s="687">
        <f t="shared" si="1109"/>
        <v>-607.9</v>
      </c>
      <c r="BQ557" s="688">
        <f t="shared" si="1110"/>
        <v>0</v>
      </c>
      <c r="BR557" s="687">
        <f>'1. ГПП-АГПЗ+'!CW64+'2. ГПП-ОГХК'!CW284+'2. ГПП-ОГХК'!CW300+'2. ГПП-ОГХК'!CW294+'2. ГПП-ОГХК'!CW301+'2. ГПП-ОГХК'!CW295+'3. ГПП-СГПЗ'!CW54+'4. ГПП-УЗПКТ-СЗСК'!CW160+'4. ГПП-УЗПКТ-СЗСК'!CW163+'4. ГПП-УЗПКТ-СЗСК'!CW161+'4. ГПП-УЗПКТ-СЗСК'!CW166</f>
        <v>592.29999999999995</v>
      </c>
      <c r="BS557" s="687">
        <f>'1. ГПП-АГПЗ+'!CY64+'2. ГПП-ОГХК'!CY284+'2. ГПП-ОГХК'!CY300+'2. ГПП-ОГХК'!CY294+'2. ГПП-ОГХК'!CY301+'2. ГПП-ОГХК'!CY295+'3. ГПП-СГПЗ'!CY54+'4. ГПП-УЗПКТ-СЗСК'!CY160+'4. ГПП-УЗПКТ-СЗСК'!CY163+'4. ГПП-УЗПКТ-СЗСК'!CY161+'4. ГПП-УЗПКТ-СЗСК'!CY166</f>
        <v>0</v>
      </c>
      <c r="BT557" s="687">
        <f t="shared" si="1111"/>
        <v>-592.29999999999995</v>
      </c>
      <c r="BU557" s="688">
        <f t="shared" si="1112"/>
        <v>0</v>
      </c>
      <c r="BV557" s="687">
        <f>'1. ГПП-АГПЗ+'!DC64+'2. ГПП-ОГХК'!DC284+'2. ГПП-ОГХК'!DC300+'2. ГПП-ОГХК'!DC294+'2. ГПП-ОГХК'!DC301+'2. ГПП-ОГХК'!DC295+'3. ГПП-СГПЗ'!DC54+'4. ГПП-УЗПКТ-СЗСК'!DC160+'4. ГПП-УЗПКТ-СЗСК'!DC163+'4. ГПП-УЗПКТ-СЗСК'!DC161+'4. ГПП-УЗПКТ-СЗСК'!DC166</f>
        <v>608.9</v>
      </c>
      <c r="BW557" s="687">
        <f>'1. ГПП-АГПЗ+'!DE64+'2. ГПП-ОГХК'!DE284+'2. ГПП-ОГХК'!DE300+'2. ГПП-ОГХК'!DE294+'2. ГПП-ОГХК'!DE301+'2. ГПП-ОГХК'!DE295+'3. ГПП-СГПЗ'!DE54+'4. ГПП-УЗПКТ-СЗСК'!DE160+'4. ГПП-УЗПКТ-СЗСК'!DE163+'4. ГПП-УЗПКТ-СЗСК'!DE161+'4. ГПП-УЗПКТ-СЗСК'!DE166</f>
        <v>0</v>
      </c>
      <c r="BX557" s="687">
        <f t="shared" si="1113"/>
        <v>-608.9</v>
      </c>
      <c r="BY557" s="688">
        <f t="shared" si="1114"/>
        <v>0</v>
      </c>
    </row>
    <row r="558" spans="2:77" ht="20.100000000000001" customHeight="1">
      <c r="C558" s="436" t="s">
        <v>101</v>
      </c>
      <c r="D558" s="528"/>
      <c r="E558" s="528"/>
      <c r="F558" s="529"/>
      <c r="G558" s="530" t="s">
        <v>648</v>
      </c>
      <c r="H558" s="530"/>
      <c r="I558" s="691" t="s">
        <v>169</v>
      </c>
      <c r="J558" s="687">
        <f t="shared" si="1071"/>
        <v>442.5</v>
      </c>
      <c r="K558" s="687">
        <f t="shared" si="1072"/>
        <v>0</v>
      </c>
      <c r="L558" s="687">
        <f t="shared" si="1073"/>
        <v>-442.5</v>
      </c>
      <c r="M558" s="688">
        <f t="shared" si="1074"/>
        <v>0</v>
      </c>
      <c r="N558" s="687">
        <f t="shared" si="1075"/>
        <v>14.000000000000002</v>
      </c>
      <c r="O558" s="687">
        <f t="shared" si="1076"/>
        <v>0</v>
      </c>
      <c r="P558" s="687">
        <f t="shared" si="1077"/>
        <v>-14.000000000000002</v>
      </c>
      <c r="Q558" s="688">
        <f t="shared" si="1078"/>
        <v>0</v>
      </c>
      <c r="R558" s="687">
        <f>'1. ГПП-АГПЗ+'!W64</f>
        <v>4.7</v>
      </c>
      <c r="S558" s="687">
        <f>'1. ГПП-АГПЗ+'!Y64</f>
        <v>0</v>
      </c>
      <c r="T558" s="687">
        <f t="shared" si="1079"/>
        <v>-4.7</v>
      </c>
      <c r="U558" s="688">
        <f t="shared" si="1080"/>
        <v>0</v>
      </c>
      <c r="V558" s="687">
        <f>'1. ГПП-АГПЗ+'!AC64</f>
        <v>4.4000000000000004</v>
      </c>
      <c r="W558" s="687">
        <f>'1. ГПП-АГПЗ+'!AE64</f>
        <v>0</v>
      </c>
      <c r="X558" s="687">
        <f t="shared" si="1081"/>
        <v>-4.4000000000000004</v>
      </c>
      <c r="Y558" s="688">
        <f t="shared" si="1082"/>
        <v>0</v>
      </c>
      <c r="Z558" s="687">
        <f>'1. ГПП-АГПЗ+'!AI64</f>
        <v>4.9000000000000004</v>
      </c>
      <c r="AA558" s="687">
        <f>'1. ГПП-АГПЗ+'!AK64</f>
        <v>0</v>
      </c>
      <c r="AB558" s="687">
        <f t="shared" si="1083"/>
        <v>-4.9000000000000004</v>
      </c>
      <c r="AC558" s="688">
        <f t="shared" si="1084"/>
        <v>0</v>
      </c>
      <c r="AD558" s="687">
        <f t="shared" si="1085"/>
        <v>210.5</v>
      </c>
      <c r="AE558" s="687">
        <f t="shared" si="1086"/>
        <v>0</v>
      </c>
      <c r="AF558" s="687">
        <f t="shared" si="1087"/>
        <v>-210.5</v>
      </c>
      <c r="AG558" s="688">
        <f t="shared" si="1088"/>
        <v>0</v>
      </c>
      <c r="AH558" s="687">
        <f>'1. ГПП-АГПЗ+'!AU64</f>
        <v>10.1</v>
      </c>
      <c r="AI558" s="687">
        <f>'1. ГПП-АГПЗ+'!AW64</f>
        <v>0</v>
      </c>
      <c r="AJ558" s="687">
        <f t="shared" si="1089"/>
        <v>-10.1</v>
      </c>
      <c r="AK558" s="688">
        <f t="shared" si="1090"/>
        <v>0</v>
      </c>
      <c r="AL558" s="687">
        <f>'1. ГПП-АГПЗ+'!BA64</f>
        <v>85.5</v>
      </c>
      <c r="AM558" s="687">
        <f>'1. ГПП-АГПЗ+'!BC64</f>
        <v>0</v>
      </c>
      <c r="AN558" s="687">
        <f t="shared" si="1091"/>
        <v>-85.5</v>
      </c>
      <c r="AO558" s="688">
        <f t="shared" si="1092"/>
        <v>0</v>
      </c>
      <c r="AP558" s="687">
        <f>'1. ГПП-АГПЗ+'!BG64</f>
        <v>114.9</v>
      </c>
      <c r="AQ558" s="687">
        <f>'1. ГПП-АГПЗ+'!BI64</f>
        <v>0</v>
      </c>
      <c r="AR558" s="687">
        <f t="shared" si="1093"/>
        <v>-114.9</v>
      </c>
      <c r="AS558" s="688">
        <f t="shared" si="1094"/>
        <v>0</v>
      </c>
      <c r="AT558" s="687">
        <f t="shared" si="1095"/>
        <v>130.80000000000001</v>
      </c>
      <c r="AU558" s="687">
        <f t="shared" si="1096"/>
        <v>0</v>
      </c>
      <c r="AV558" s="687">
        <f t="shared" si="1097"/>
        <v>-130.80000000000001</v>
      </c>
      <c r="AW558" s="688">
        <f t="shared" si="1098"/>
        <v>0</v>
      </c>
      <c r="AX558" s="687">
        <f>'1. ГПП-АГПЗ+'!BS64</f>
        <v>78.2</v>
      </c>
      <c r="AY558" s="687">
        <f>'1. ГПП-АГПЗ+'!BU64</f>
        <v>0</v>
      </c>
      <c r="AZ558" s="687">
        <f t="shared" si="1099"/>
        <v>-78.2</v>
      </c>
      <c r="BA558" s="688">
        <f t="shared" si="1100"/>
        <v>0</v>
      </c>
      <c r="BB558" s="687">
        <f>'1. ГПП-АГПЗ+'!BY64</f>
        <v>19.899999999999999</v>
      </c>
      <c r="BC558" s="687">
        <f>'1. ГПП-АГПЗ+'!CA64</f>
        <v>0</v>
      </c>
      <c r="BD558" s="687">
        <f t="shared" si="1101"/>
        <v>-19.899999999999999</v>
      </c>
      <c r="BE558" s="688">
        <f t="shared" si="1102"/>
        <v>0</v>
      </c>
      <c r="BF558" s="687">
        <f>'1. ГПП-АГПЗ+'!CE64</f>
        <v>32.700000000000003</v>
      </c>
      <c r="BG558" s="687">
        <f>'1. ГПП-АГПЗ+'!CG64</f>
        <v>0</v>
      </c>
      <c r="BH558" s="687">
        <f t="shared" si="1103"/>
        <v>-32.700000000000003</v>
      </c>
      <c r="BI558" s="688">
        <f t="shared" si="1104"/>
        <v>0</v>
      </c>
      <c r="BJ558" s="687">
        <f t="shared" si="1105"/>
        <v>87.199999999999989</v>
      </c>
      <c r="BK558" s="687">
        <f t="shared" si="1106"/>
        <v>0</v>
      </c>
      <c r="BL558" s="687">
        <f t="shared" si="1107"/>
        <v>-87.199999999999989</v>
      </c>
      <c r="BM558" s="688">
        <f t="shared" si="1108"/>
        <v>0</v>
      </c>
      <c r="BN558" s="687">
        <f>'1. ГПП-АГПЗ+'!CQ64</f>
        <v>33.4</v>
      </c>
      <c r="BO558" s="687">
        <f>'1. ГПП-АГПЗ+'!CS64</f>
        <v>0</v>
      </c>
      <c r="BP558" s="687">
        <f t="shared" si="1109"/>
        <v>-33.4</v>
      </c>
      <c r="BQ558" s="688">
        <f t="shared" si="1110"/>
        <v>0</v>
      </c>
      <c r="BR558" s="687">
        <f>'1. ГПП-АГПЗ+'!CW64</f>
        <v>26.7</v>
      </c>
      <c r="BS558" s="687">
        <f>'1. ГПП-АГПЗ+'!CY64</f>
        <v>0</v>
      </c>
      <c r="BT558" s="687">
        <f t="shared" si="1111"/>
        <v>-26.7</v>
      </c>
      <c r="BU558" s="688">
        <f t="shared" si="1112"/>
        <v>0</v>
      </c>
      <c r="BV558" s="687">
        <f>'1. ГПП-АГПЗ+'!DC64</f>
        <v>27.1</v>
      </c>
      <c r="BW558" s="687">
        <f>'1. ГПП-АГПЗ+'!DE64</f>
        <v>0</v>
      </c>
      <c r="BX558" s="687">
        <f t="shared" si="1113"/>
        <v>-27.1</v>
      </c>
      <c r="BY558" s="688">
        <f t="shared" si="1114"/>
        <v>0</v>
      </c>
    </row>
    <row r="559" spans="2:77" ht="20.100000000000001" customHeight="1">
      <c r="C559" s="436" t="s">
        <v>649</v>
      </c>
      <c r="D559" s="528"/>
      <c r="E559" s="528"/>
      <c r="F559" s="529"/>
      <c r="G559" s="530" t="s">
        <v>650</v>
      </c>
      <c r="H559" s="530"/>
      <c r="I559" s="446" t="s">
        <v>169</v>
      </c>
      <c r="J559" s="687">
        <f t="shared" si="1071"/>
        <v>442.5</v>
      </c>
      <c r="K559" s="687">
        <f t="shared" si="1072"/>
        <v>0</v>
      </c>
      <c r="L559" s="687">
        <f t="shared" si="1073"/>
        <v>-442.5</v>
      </c>
      <c r="M559" s="688">
        <f t="shared" si="1074"/>
        <v>0</v>
      </c>
      <c r="N559" s="687">
        <f t="shared" si="1075"/>
        <v>14.000000000000002</v>
      </c>
      <c r="O559" s="687">
        <f t="shared" si="1076"/>
        <v>0</v>
      </c>
      <c r="P559" s="687">
        <f t="shared" si="1077"/>
        <v>-14.000000000000002</v>
      </c>
      <c r="Q559" s="688">
        <f t="shared" si="1078"/>
        <v>0</v>
      </c>
      <c r="R559" s="687">
        <f>'1. ГПП-АГПЗ+'!W66</f>
        <v>4.7</v>
      </c>
      <c r="S559" s="687">
        <f>'1. ГПП-АГПЗ+'!Y66</f>
        <v>0</v>
      </c>
      <c r="T559" s="687">
        <f t="shared" si="1079"/>
        <v>-4.7</v>
      </c>
      <c r="U559" s="688">
        <f t="shared" si="1080"/>
        <v>0</v>
      </c>
      <c r="V559" s="687">
        <f>'1. ГПП-АГПЗ+'!AC66</f>
        <v>4.4000000000000004</v>
      </c>
      <c r="W559" s="687">
        <f>'1. ГПП-АГПЗ+'!AE66</f>
        <v>0</v>
      </c>
      <c r="X559" s="687">
        <f t="shared" si="1081"/>
        <v>-4.4000000000000004</v>
      </c>
      <c r="Y559" s="688">
        <f t="shared" si="1082"/>
        <v>0</v>
      </c>
      <c r="Z559" s="687">
        <f>'1. ГПП-АГПЗ+'!AI66</f>
        <v>4.9000000000000004</v>
      </c>
      <c r="AA559" s="687">
        <f>'1. ГПП-АГПЗ+'!AK66</f>
        <v>0</v>
      </c>
      <c r="AB559" s="687">
        <f t="shared" si="1083"/>
        <v>-4.9000000000000004</v>
      </c>
      <c r="AC559" s="688">
        <f t="shared" si="1084"/>
        <v>0</v>
      </c>
      <c r="AD559" s="687">
        <f t="shared" si="1085"/>
        <v>210.5</v>
      </c>
      <c r="AE559" s="687">
        <f t="shared" si="1086"/>
        <v>0</v>
      </c>
      <c r="AF559" s="687">
        <f t="shared" si="1087"/>
        <v>-210.5</v>
      </c>
      <c r="AG559" s="688">
        <f t="shared" si="1088"/>
        <v>0</v>
      </c>
      <c r="AH559" s="687">
        <f>'1. ГПП-АГПЗ+'!AU66</f>
        <v>10.1</v>
      </c>
      <c r="AI559" s="687">
        <f>'1. ГПП-АГПЗ+'!AW66</f>
        <v>0</v>
      </c>
      <c r="AJ559" s="687">
        <f t="shared" si="1089"/>
        <v>-10.1</v>
      </c>
      <c r="AK559" s="688">
        <f t="shared" si="1090"/>
        <v>0</v>
      </c>
      <c r="AL559" s="687">
        <f>'1. ГПП-АГПЗ+'!BA66</f>
        <v>85.5</v>
      </c>
      <c r="AM559" s="687">
        <f>'1. ГПП-АГПЗ+'!BC66</f>
        <v>0</v>
      </c>
      <c r="AN559" s="687">
        <f t="shared" si="1091"/>
        <v>-85.5</v>
      </c>
      <c r="AO559" s="688">
        <f t="shared" si="1092"/>
        <v>0</v>
      </c>
      <c r="AP559" s="687">
        <f>'1. ГПП-АГПЗ+'!BG66</f>
        <v>114.9</v>
      </c>
      <c r="AQ559" s="687">
        <f>'1. ГПП-АГПЗ+'!BI66</f>
        <v>0</v>
      </c>
      <c r="AR559" s="687">
        <f t="shared" si="1093"/>
        <v>-114.9</v>
      </c>
      <c r="AS559" s="688">
        <f t="shared" si="1094"/>
        <v>0</v>
      </c>
      <c r="AT559" s="687">
        <f t="shared" si="1095"/>
        <v>130.80000000000001</v>
      </c>
      <c r="AU559" s="687">
        <f t="shared" si="1096"/>
        <v>0</v>
      </c>
      <c r="AV559" s="687">
        <f t="shared" si="1097"/>
        <v>-130.80000000000001</v>
      </c>
      <c r="AW559" s="688">
        <f t="shared" si="1098"/>
        <v>0</v>
      </c>
      <c r="AX559" s="687">
        <f>'1. ГПП-АГПЗ+'!BS66</f>
        <v>78.2</v>
      </c>
      <c r="AY559" s="687">
        <f>'1. ГПП-АГПЗ+'!BU66</f>
        <v>0</v>
      </c>
      <c r="AZ559" s="687">
        <f t="shared" si="1099"/>
        <v>-78.2</v>
      </c>
      <c r="BA559" s="688">
        <f t="shared" si="1100"/>
        <v>0</v>
      </c>
      <c r="BB559" s="687">
        <f>'1. ГПП-АГПЗ+'!BY66</f>
        <v>19.899999999999999</v>
      </c>
      <c r="BC559" s="687">
        <f>'1. ГПП-АГПЗ+'!CA66</f>
        <v>0</v>
      </c>
      <c r="BD559" s="687">
        <f t="shared" si="1101"/>
        <v>-19.899999999999999</v>
      </c>
      <c r="BE559" s="688">
        <f t="shared" si="1102"/>
        <v>0</v>
      </c>
      <c r="BF559" s="687">
        <f>'1. ГПП-АГПЗ+'!CE66</f>
        <v>32.700000000000003</v>
      </c>
      <c r="BG559" s="687">
        <f>'1. ГПП-АГПЗ+'!CG66</f>
        <v>0</v>
      </c>
      <c r="BH559" s="687">
        <f t="shared" si="1103"/>
        <v>-32.700000000000003</v>
      </c>
      <c r="BI559" s="688">
        <f t="shared" si="1104"/>
        <v>0</v>
      </c>
      <c r="BJ559" s="687">
        <f t="shared" si="1105"/>
        <v>87.199999999999989</v>
      </c>
      <c r="BK559" s="687">
        <f t="shared" si="1106"/>
        <v>0</v>
      </c>
      <c r="BL559" s="687">
        <f t="shared" si="1107"/>
        <v>-87.199999999999989</v>
      </c>
      <c r="BM559" s="688">
        <f t="shared" si="1108"/>
        <v>0</v>
      </c>
      <c r="BN559" s="687">
        <f>'1. ГПП-АГПЗ+'!CQ66</f>
        <v>33.4</v>
      </c>
      <c r="BO559" s="687">
        <f>'1. ГПП-АГПЗ+'!CS66</f>
        <v>0</v>
      </c>
      <c r="BP559" s="687">
        <f t="shared" si="1109"/>
        <v>-33.4</v>
      </c>
      <c r="BQ559" s="688">
        <f t="shared" si="1110"/>
        <v>0</v>
      </c>
      <c r="BR559" s="687">
        <f>'1. ГПП-АГПЗ+'!CW66</f>
        <v>26.7</v>
      </c>
      <c r="BS559" s="687">
        <f>'1. ГПП-АГПЗ+'!CY66</f>
        <v>0</v>
      </c>
      <c r="BT559" s="687">
        <f t="shared" si="1111"/>
        <v>-26.7</v>
      </c>
      <c r="BU559" s="688">
        <f t="shared" si="1112"/>
        <v>0</v>
      </c>
      <c r="BV559" s="687">
        <f>'1. ГПП-АГПЗ+'!DC66</f>
        <v>27.1</v>
      </c>
      <c r="BW559" s="687">
        <f>'1. ГПП-АГПЗ+'!DE66</f>
        <v>0</v>
      </c>
      <c r="BX559" s="687">
        <f t="shared" si="1113"/>
        <v>-27.1</v>
      </c>
      <c r="BY559" s="688">
        <f t="shared" si="1114"/>
        <v>0</v>
      </c>
    </row>
    <row r="560" spans="2:77" ht="20.100000000000001" customHeight="1">
      <c r="C560" s="436" t="s">
        <v>103</v>
      </c>
      <c r="D560" s="528"/>
      <c r="E560" s="528"/>
      <c r="F560" s="529"/>
      <c r="G560" s="530" t="s">
        <v>651</v>
      </c>
      <c r="H560" s="530"/>
      <c r="I560" s="691" t="s">
        <v>169</v>
      </c>
      <c r="J560" s="687">
        <f t="shared" si="1071"/>
        <v>1776.9</v>
      </c>
      <c r="K560" s="687">
        <f t="shared" si="1072"/>
        <v>0</v>
      </c>
      <c r="L560" s="687">
        <f t="shared" si="1073"/>
        <v>-1776.9</v>
      </c>
      <c r="M560" s="688">
        <f t="shared" si="1074"/>
        <v>0</v>
      </c>
      <c r="N560" s="687">
        <f t="shared" si="1075"/>
        <v>455.1</v>
      </c>
      <c r="O560" s="687">
        <f t="shared" si="1076"/>
        <v>0</v>
      </c>
      <c r="P560" s="687">
        <f t="shared" si="1077"/>
        <v>-455.1</v>
      </c>
      <c r="Q560" s="688">
        <f t="shared" si="1078"/>
        <v>0</v>
      </c>
      <c r="R560" s="687">
        <f>'2. ГПП-ОГХК'!W284+'2. ГПП-ОГХК'!W300+'2. ГПП-ОГХК'!W294+'2. ГПП-ОГХК'!W301+'2. ГПП-ОГХК'!W295</f>
        <v>156.1</v>
      </c>
      <c r="S560" s="687">
        <f>'2. ГПП-ОГХК'!Y284+'2. ГПП-ОГХК'!Y300+'2. ГПП-ОГХК'!Y294+'2. ГПП-ОГХК'!Y301+'2. ГПП-ОГХК'!Y295</f>
        <v>0</v>
      </c>
      <c r="T560" s="687">
        <f t="shared" si="1079"/>
        <v>-156.1</v>
      </c>
      <c r="U560" s="688">
        <f t="shared" si="1080"/>
        <v>0</v>
      </c>
      <c r="V560" s="687">
        <f>'2. ГПП-ОГХК'!AC284+'2. ГПП-ОГХК'!AC300+'2. ГПП-ОГХК'!AC294+'2. ГПП-ОГХК'!AC301+'2. ГПП-ОГХК'!AC295</f>
        <v>142.6</v>
      </c>
      <c r="W560" s="687">
        <f>'2. ГПП-ОГХК'!AE284+'2. ГПП-ОГХК'!AE300+'2. ГПП-ОГХК'!AE294+'2. ГПП-ОГХК'!AE301+'2. ГПП-ОГХК'!AE295</f>
        <v>0</v>
      </c>
      <c r="X560" s="687">
        <f t="shared" si="1081"/>
        <v>-142.6</v>
      </c>
      <c r="Y560" s="688">
        <f t="shared" si="1082"/>
        <v>0</v>
      </c>
      <c r="Z560" s="687">
        <f>'2. ГПП-ОГХК'!AI284+'2. ГПП-ОГХК'!AI300+'2. ГПП-ОГХК'!AI294+'2. ГПП-ОГХК'!AI301+'2. ГПП-ОГХК'!AI295</f>
        <v>156.4</v>
      </c>
      <c r="AA560" s="687">
        <f>'2. ГПП-ОГХК'!AK284+'2. ГПП-ОГХК'!AK300+'2. ГПП-ОГХК'!AK294+'2. ГПП-ОГХК'!AK301+'2. ГПП-ОГХК'!AK295</f>
        <v>0</v>
      </c>
      <c r="AB560" s="687">
        <f t="shared" si="1083"/>
        <v>-156.4</v>
      </c>
      <c r="AC560" s="688">
        <f t="shared" si="1084"/>
        <v>0</v>
      </c>
      <c r="AD560" s="687">
        <f t="shared" si="1085"/>
        <v>384.09999999999991</v>
      </c>
      <c r="AE560" s="687">
        <f t="shared" si="1086"/>
        <v>0</v>
      </c>
      <c r="AF560" s="687">
        <f t="shared" si="1087"/>
        <v>-384.09999999999991</v>
      </c>
      <c r="AG560" s="688">
        <f t="shared" si="1088"/>
        <v>0</v>
      </c>
      <c r="AH560" s="687">
        <f>'2. ГПП-ОГХК'!AU284+'2. ГПП-ОГХК'!AU300+'2. ГПП-ОГХК'!AU294+'2. ГПП-ОГХК'!AU301+'2. ГПП-ОГХК'!AU295</f>
        <v>110.79999999999998</v>
      </c>
      <c r="AI560" s="687">
        <f>'2. ГПП-ОГХК'!AW284+'2. ГПП-ОГХК'!AW300+'2. ГПП-ОГХК'!AW294+'2. ГПП-ОГХК'!AW301+'2. ГПП-ОГХК'!AW295</f>
        <v>0</v>
      </c>
      <c r="AJ560" s="687">
        <f t="shared" si="1089"/>
        <v>-110.79999999999998</v>
      </c>
      <c r="AK560" s="688">
        <f t="shared" si="1090"/>
        <v>0</v>
      </c>
      <c r="AL560" s="687">
        <f>'2. ГПП-ОГХК'!BA284+'2. ГПП-ОГХК'!BA300+'2. ГПП-ОГХК'!BA294+'2. ГПП-ОГХК'!BA301+'2. ГПП-ОГХК'!BA295</f>
        <v>138.89999999999998</v>
      </c>
      <c r="AM560" s="687">
        <f>'2. ГПП-ОГХК'!BC284+'2. ГПП-ОГХК'!BC300+'2. ГПП-ОГХК'!BC294+'2. ГПП-ОГХК'!BC301+'2. ГПП-ОГХК'!BC295</f>
        <v>0</v>
      </c>
      <c r="AN560" s="687">
        <f t="shared" si="1091"/>
        <v>-138.89999999999998</v>
      </c>
      <c r="AO560" s="688">
        <f t="shared" si="1092"/>
        <v>0</v>
      </c>
      <c r="AP560" s="687">
        <f>'2. ГПП-ОГХК'!BG284+'2. ГПП-ОГХК'!BG300+'2. ГПП-ОГХК'!BG294+'2. ГПП-ОГХК'!BG301+'2. ГПП-ОГХК'!BG295</f>
        <v>134.39999999999998</v>
      </c>
      <c r="AQ560" s="687">
        <f>'2. ГПП-ОГХК'!BI284+'2. ГПП-ОГХК'!BI300+'2. ГПП-ОГХК'!BI294+'2. ГПП-ОГХК'!BI301+'2. ГПП-ОГХК'!BI295</f>
        <v>0</v>
      </c>
      <c r="AR560" s="687">
        <f t="shared" si="1093"/>
        <v>-134.39999999999998</v>
      </c>
      <c r="AS560" s="688">
        <f t="shared" si="1094"/>
        <v>0</v>
      </c>
      <c r="AT560" s="687">
        <f t="shared" si="1095"/>
        <v>439.3</v>
      </c>
      <c r="AU560" s="687">
        <f t="shared" si="1096"/>
        <v>0</v>
      </c>
      <c r="AV560" s="687">
        <f t="shared" si="1097"/>
        <v>-439.3</v>
      </c>
      <c r="AW560" s="688">
        <f t="shared" si="1098"/>
        <v>0</v>
      </c>
      <c r="AX560" s="687">
        <f>'2. ГПП-ОГХК'!BS284+'2. ГПП-ОГХК'!BS300+'2. ГПП-ОГХК'!BS294+'2. ГПП-ОГХК'!BS301+'2. ГПП-ОГХК'!BS295</f>
        <v>147.79999999999998</v>
      </c>
      <c r="AY560" s="687">
        <f>'2. ГПП-ОГХК'!BU284+'2. ГПП-ОГХК'!BU300+'2. ГПП-ОГХК'!BU294+'2. ГПП-ОГХК'!BU301+'2. ГПП-ОГХК'!BU295</f>
        <v>0</v>
      </c>
      <c r="AZ560" s="687">
        <f t="shared" si="1099"/>
        <v>-147.79999999999998</v>
      </c>
      <c r="BA560" s="688">
        <f t="shared" si="1100"/>
        <v>0</v>
      </c>
      <c r="BB560" s="687">
        <f>'2. ГПП-ОГХК'!BY284+'2. ГПП-ОГХК'!BY300+'2. ГПП-ОГХК'!BY294+'2. ГПП-ОГХК'!BY301+'2. ГПП-ОГХК'!BY295</f>
        <v>150.69999999999999</v>
      </c>
      <c r="BC560" s="687">
        <f>'2. ГПП-ОГХК'!CA284+'2. ГПП-ОГХК'!CA300+'2. ГПП-ОГХК'!CA294+'2. ГПП-ОГХК'!CA301+'2. ГПП-ОГХК'!CA295</f>
        <v>0</v>
      </c>
      <c r="BD560" s="687">
        <f t="shared" si="1101"/>
        <v>-150.69999999999999</v>
      </c>
      <c r="BE560" s="688">
        <f t="shared" si="1102"/>
        <v>0</v>
      </c>
      <c r="BF560" s="687">
        <f>'2. ГПП-ОГХК'!CE284+'2. ГПП-ОГХК'!CE300+'2. ГПП-ОГХК'!CE294+'2. ГПП-ОГХК'!CE301+'2. ГПП-ОГХК'!CE295</f>
        <v>140.80000000000001</v>
      </c>
      <c r="BG560" s="687">
        <f>'2. ГПП-ОГХК'!CG284+'2. ГПП-ОГХК'!CG300+'2. ГПП-ОГХК'!CG294+'2. ГПП-ОГХК'!CG301+'2. ГПП-ОГХК'!CG295</f>
        <v>0</v>
      </c>
      <c r="BH560" s="687">
        <f t="shared" si="1103"/>
        <v>-140.80000000000001</v>
      </c>
      <c r="BI560" s="688">
        <f t="shared" si="1104"/>
        <v>0</v>
      </c>
      <c r="BJ560" s="687">
        <f t="shared" si="1105"/>
        <v>498.4</v>
      </c>
      <c r="BK560" s="687">
        <f t="shared" si="1106"/>
        <v>0</v>
      </c>
      <c r="BL560" s="687">
        <f t="shared" si="1107"/>
        <v>-498.4</v>
      </c>
      <c r="BM560" s="688">
        <f t="shared" si="1108"/>
        <v>0</v>
      </c>
      <c r="BN560" s="687">
        <f>'2. ГПП-ОГХК'!CQ284+'2. ГПП-ОГХК'!CQ300+'2. ГПП-ОГХК'!CQ294+'2. ГПП-ОГХК'!CQ301+'2. ГПП-ОГХК'!CQ295</f>
        <v>166.5</v>
      </c>
      <c r="BO560" s="687">
        <f>'2. ГПП-ОГХК'!CS284+'2. ГПП-ОГХК'!CS300+'2. ГПП-ОГХК'!CS294+'2. ГПП-ОГХК'!CS301+'2. ГПП-ОГХК'!CS295</f>
        <v>0</v>
      </c>
      <c r="BP560" s="687">
        <f t="shared" si="1109"/>
        <v>-166.5</v>
      </c>
      <c r="BQ560" s="688">
        <f t="shared" si="1110"/>
        <v>0</v>
      </c>
      <c r="BR560" s="687">
        <f>'2. ГПП-ОГХК'!CW284+'2. ГПП-ОГХК'!CW300+'2. ГПП-ОГХК'!CW294+'2. ГПП-ОГХК'!CW301+'2. ГПП-ОГХК'!CW295</f>
        <v>162.30000000000001</v>
      </c>
      <c r="BS560" s="687">
        <f>'2. ГПП-ОГХК'!CY284+'2. ГПП-ОГХК'!CY300+'2. ГПП-ОГХК'!CY294+'2. ГПП-ОГХК'!CY301+'2. ГПП-ОГХК'!CY295</f>
        <v>0</v>
      </c>
      <c r="BT560" s="687">
        <f t="shared" si="1111"/>
        <v>-162.30000000000001</v>
      </c>
      <c r="BU560" s="688">
        <f t="shared" si="1112"/>
        <v>0</v>
      </c>
      <c r="BV560" s="687">
        <f>'2. ГПП-ОГХК'!DC284+'2. ГПП-ОГХК'!DC300+'2. ГПП-ОГХК'!DC294+'2. ГПП-ОГХК'!DC301+'2. ГПП-ОГХК'!DC295</f>
        <v>169.6</v>
      </c>
      <c r="BW560" s="687">
        <f>'2. ГПП-ОГХК'!DE284+'2. ГПП-ОГХК'!DE300+'2. ГПП-ОГХК'!DE294+'2. ГПП-ОГХК'!DE301+'2. ГПП-ОГХК'!DE295</f>
        <v>0</v>
      </c>
      <c r="BX560" s="687">
        <f t="shared" si="1113"/>
        <v>-169.6</v>
      </c>
      <c r="BY560" s="688">
        <f t="shared" si="1114"/>
        <v>0</v>
      </c>
    </row>
    <row r="561" spans="3:77" ht="20.100000000000001" customHeight="1">
      <c r="C561" s="430" t="s">
        <v>161</v>
      </c>
      <c r="D561" s="528"/>
      <c r="E561" s="528"/>
      <c r="F561" s="529"/>
      <c r="G561" s="530" t="s">
        <v>652</v>
      </c>
      <c r="H561" s="530"/>
      <c r="I561" s="694" t="s">
        <v>169</v>
      </c>
      <c r="J561" s="687">
        <f t="shared" si="1071"/>
        <v>534.29999999999995</v>
      </c>
      <c r="K561" s="687">
        <f t="shared" si="1072"/>
        <v>0</v>
      </c>
      <c r="L561" s="687">
        <f t="shared" si="1073"/>
        <v>-534.29999999999995</v>
      </c>
      <c r="M561" s="688">
        <f t="shared" si="1074"/>
        <v>0</v>
      </c>
      <c r="N561" s="687">
        <f t="shared" si="1075"/>
        <v>135.30000000000001</v>
      </c>
      <c r="O561" s="687">
        <f t="shared" si="1076"/>
        <v>0</v>
      </c>
      <c r="P561" s="687">
        <f t="shared" si="1077"/>
        <v>-135.30000000000001</v>
      </c>
      <c r="Q561" s="688">
        <f t="shared" si="1078"/>
        <v>0</v>
      </c>
      <c r="R561" s="687">
        <f>'2. ГПП-ОГХК'!W284</f>
        <v>45.4</v>
      </c>
      <c r="S561" s="687">
        <f>'2. ГПП-ОГХК'!Y284</f>
        <v>0</v>
      </c>
      <c r="T561" s="687">
        <f t="shared" si="1079"/>
        <v>-45.4</v>
      </c>
      <c r="U561" s="688">
        <f t="shared" si="1080"/>
        <v>0</v>
      </c>
      <c r="V561" s="687">
        <f>'2. ГПП-ОГХК'!AC284</f>
        <v>43</v>
      </c>
      <c r="W561" s="687">
        <f>'2. ГПП-ОГХК'!AE284</f>
        <v>0</v>
      </c>
      <c r="X561" s="687">
        <f t="shared" si="1081"/>
        <v>-43</v>
      </c>
      <c r="Y561" s="688">
        <f t="shared" si="1082"/>
        <v>0</v>
      </c>
      <c r="Z561" s="687">
        <f>'2. ГПП-ОГХК'!AI284</f>
        <v>46.9</v>
      </c>
      <c r="AA561" s="687">
        <f>'2. ГПП-ОГХК'!AK284</f>
        <v>0</v>
      </c>
      <c r="AB561" s="687">
        <f t="shared" si="1083"/>
        <v>-46.9</v>
      </c>
      <c r="AC561" s="688">
        <f t="shared" si="1084"/>
        <v>0</v>
      </c>
      <c r="AD561" s="687">
        <f t="shared" si="1085"/>
        <v>108.4</v>
      </c>
      <c r="AE561" s="687">
        <f t="shared" si="1086"/>
        <v>0</v>
      </c>
      <c r="AF561" s="687">
        <f t="shared" si="1087"/>
        <v>-108.4</v>
      </c>
      <c r="AG561" s="688">
        <f t="shared" si="1088"/>
        <v>0</v>
      </c>
      <c r="AH561" s="687">
        <f>'2. ГПП-ОГХК'!AU284</f>
        <v>27</v>
      </c>
      <c r="AI561" s="687">
        <f>'2. ГПП-ОГХК'!AW284</f>
        <v>0</v>
      </c>
      <c r="AJ561" s="687">
        <f t="shared" si="1089"/>
        <v>-27</v>
      </c>
      <c r="AK561" s="688">
        <f t="shared" si="1090"/>
        <v>0</v>
      </c>
      <c r="AL561" s="687">
        <f>'2. ГПП-ОГХК'!BA284</f>
        <v>40.4</v>
      </c>
      <c r="AM561" s="687">
        <f>'2. ГПП-ОГХК'!BC284</f>
        <v>0</v>
      </c>
      <c r="AN561" s="687">
        <f t="shared" si="1091"/>
        <v>-40.4</v>
      </c>
      <c r="AO561" s="688">
        <f t="shared" si="1092"/>
        <v>0</v>
      </c>
      <c r="AP561" s="687">
        <f>'2. ГПП-ОГХК'!BG284</f>
        <v>41</v>
      </c>
      <c r="AQ561" s="687">
        <f>'2. ГПП-ОГХК'!BI284</f>
        <v>0</v>
      </c>
      <c r="AR561" s="687">
        <f t="shared" si="1093"/>
        <v>-41</v>
      </c>
      <c r="AS561" s="688">
        <f t="shared" si="1094"/>
        <v>0</v>
      </c>
      <c r="AT561" s="687">
        <f t="shared" si="1095"/>
        <v>134.1</v>
      </c>
      <c r="AU561" s="687">
        <f t="shared" si="1096"/>
        <v>0</v>
      </c>
      <c r="AV561" s="687">
        <f t="shared" si="1097"/>
        <v>-134.1</v>
      </c>
      <c r="AW561" s="688">
        <f t="shared" si="1098"/>
        <v>0</v>
      </c>
      <c r="AX561" s="687">
        <f>'2. ГПП-ОГХК'!BS284</f>
        <v>45.7</v>
      </c>
      <c r="AY561" s="687">
        <f>'2. ГПП-ОГХК'!BU284</f>
        <v>0</v>
      </c>
      <c r="AZ561" s="687">
        <f t="shared" si="1099"/>
        <v>-45.7</v>
      </c>
      <c r="BA561" s="688">
        <f t="shared" si="1100"/>
        <v>0</v>
      </c>
      <c r="BB561" s="687">
        <f>'2. ГПП-ОГХК'!BY284</f>
        <v>48.5</v>
      </c>
      <c r="BC561" s="687">
        <f>'2. ГПП-ОГХК'!CA284</f>
        <v>0</v>
      </c>
      <c r="BD561" s="687">
        <f t="shared" si="1101"/>
        <v>-48.5</v>
      </c>
      <c r="BE561" s="688">
        <f t="shared" si="1102"/>
        <v>0</v>
      </c>
      <c r="BF561" s="687">
        <f>'2. ГПП-ОГХК'!CE284</f>
        <v>39.9</v>
      </c>
      <c r="BG561" s="687">
        <f>'2. ГПП-ОГХК'!CG284</f>
        <v>0</v>
      </c>
      <c r="BH561" s="687">
        <f t="shared" si="1103"/>
        <v>-39.9</v>
      </c>
      <c r="BI561" s="688">
        <f t="shared" si="1104"/>
        <v>0</v>
      </c>
      <c r="BJ561" s="687">
        <f t="shared" si="1105"/>
        <v>156.5</v>
      </c>
      <c r="BK561" s="687">
        <f t="shared" si="1106"/>
        <v>0</v>
      </c>
      <c r="BL561" s="687">
        <f t="shared" si="1107"/>
        <v>-156.5</v>
      </c>
      <c r="BM561" s="688">
        <f t="shared" si="1108"/>
        <v>0</v>
      </c>
      <c r="BN561" s="687">
        <f>'2. ГПП-ОГХК'!CQ284</f>
        <v>52.2</v>
      </c>
      <c r="BO561" s="687">
        <f>'2. ГПП-ОГХК'!CS284</f>
        <v>0</v>
      </c>
      <c r="BP561" s="687">
        <f t="shared" si="1109"/>
        <v>-52.2</v>
      </c>
      <c r="BQ561" s="688">
        <f t="shared" si="1110"/>
        <v>0</v>
      </c>
      <c r="BR561" s="687">
        <f>'2. ГПП-ОГХК'!CW284</f>
        <v>50.3</v>
      </c>
      <c r="BS561" s="687">
        <f>'2. ГПП-ОГХК'!CY284</f>
        <v>0</v>
      </c>
      <c r="BT561" s="687">
        <f t="shared" si="1111"/>
        <v>-50.3</v>
      </c>
      <c r="BU561" s="688">
        <f t="shared" si="1112"/>
        <v>0</v>
      </c>
      <c r="BV561" s="687">
        <f>'2. ГПП-ОГХК'!DC284</f>
        <v>54</v>
      </c>
      <c r="BW561" s="687">
        <f>'2. ГПП-ОГХК'!DE284</f>
        <v>0</v>
      </c>
      <c r="BX561" s="687">
        <f t="shared" si="1113"/>
        <v>-54</v>
      </c>
      <c r="BY561" s="688">
        <f t="shared" si="1114"/>
        <v>0</v>
      </c>
    </row>
    <row r="562" spans="3:77" ht="20.100000000000001" customHeight="1">
      <c r="C562" s="430" t="s">
        <v>129</v>
      </c>
      <c r="D562" s="528"/>
      <c r="E562" s="528"/>
      <c r="F562" s="529"/>
      <c r="G562" s="530" t="s">
        <v>653</v>
      </c>
      <c r="H562" s="530"/>
      <c r="I562" s="694" t="s">
        <v>169</v>
      </c>
      <c r="J562" s="687">
        <f t="shared" si="1071"/>
        <v>1220</v>
      </c>
      <c r="K562" s="687">
        <f t="shared" si="1072"/>
        <v>0</v>
      </c>
      <c r="L562" s="687">
        <f t="shared" si="1073"/>
        <v>-1220</v>
      </c>
      <c r="M562" s="688">
        <f t="shared" si="1074"/>
        <v>0</v>
      </c>
      <c r="N562" s="687">
        <f t="shared" si="1075"/>
        <v>314.29999999999995</v>
      </c>
      <c r="O562" s="687">
        <f t="shared" si="1076"/>
        <v>0</v>
      </c>
      <c r="P562" s="687">
        <f t="shared" si="1077"/>
        <v>-314.29999999999995</v>
      </c>
      <c r="Q562" s="688">
        <f t="shared" si="1078"/>
        <v>0</v>
      </c>
      <c r="R562" s="687">
        <f>'2. ГПП-ОГХК'!W300+'2. ГПП-ОГХК'!W294</f>
        <v>108.8</v>
      </c>
      <c r="S562" s="687">
        <f>'2. ГПП-ОГХК'!Y300+'2. ГПП-ОГХК'!Y294</f>
        <v>0</v>
      </c>
      <c r="T562" s="687">
        <f t="shared" si="1079"/>
        <v>-108.8</v>
      </c>
      <c r="U562" s="688">
        <f t="shared" si="1080"/>
        <v>0</v>
      </c>
      <c r="V562" s="687">
        <f>'2. ГПП-ОГХК'!AC300+'2. ГПП-ОГХК'!AC294</f>
        <v>97.9</v>
      </c>
      <c r="W562" s="687">
        <f>'2. ГПП-ОГХК'!AE300+'2. ГПП-ОГХК'!AE294</f>
        <v>0</v>
      </c>
      <c r="X562" s="687">
        <f t="shared" si="1081"/>
        <v>-97.9</v>
      </c>
      <c r="Y562" s="688">
        <f t="shared" si="1082"/>
        <v>0</v>
      </c>
      <c r="Z562" s="687">
        <f>'2. ГПП-ОГХК'!AI300+'2. ГПП-ОГХК'!AI294</f>
        <v>107.6</v>
      </c>
      <c r="AA562" s="687">
        <f>'2. ГПП-ОГХК'!AK300+'2. ГПП-ОГХК'!AK294</f>
        <v>0</v>
      </c>
      <c r="AB562" s="687">
        <f t="shared" si="1083"/>
        <v>-107.6</v>
      </c>
      <c r="AC562" s="688">
        <f t="shared" si="1084"/>
        <v>0</v>
      </c>
      <c r="AD562" s="687">
        <f t="shared" si="1085"/>
        <v>270.90000000000003</v>
      </c>
      <c r="AE562" s="687">
        <f t="shared" si="1086"/>
        <v>0</v>
      </c>
      <c r="AF562" s="687">
        <f t="shared" si="1087"/>
        <v>-270.90000000000003</v>
      </c>
      <c r="AG562" s="688">
        <f t="shared" si="1088"/>
        <v>0</v>
      </c>
      <c r="AH562" s="687">
        <f>'2. ГПП-ОГХК'!AU300+'2. ГПП-ОГХК'!AU294</f>
        <v>82.6</v>
      </c>
      <c r="AI562" s="687">
        <f>'2. ГПП-ОГХК'!AW300+'2. ГПП-ОГХК'!AW294</f>
        <v>0</v>
      </c>
      <c r="AJ562" s="687">
        <f t="shared" si="1089"/>
        <v>-82.6</v>
      </c>
      <c r="AK562" s="688">
        <f t="shared" si="1090"/>
        <v>0</v>
      </c>
      <c r="AL562" s="687">
        <f>'2. ГПП-ОГХК'!BA300+'2. ГПП-ОГХК'!BA294</f>
        <v>96.7</v>
      </c>
      <c r="AM562" s="687">
        <f>'2. ГПП-ОГХК'!BC300+'2. ГПП-ОГХК'!BC294</f>
        <v>0</v>
      </c>
      <c r="AN562" s="687">
        <f t="shared" si="1091"/>
        <v>-96.7</v>
      </c>
      <c r="AO562" s="688">
        <f t="shared" si="1092"/>
        <v>0</v>
      </c>
      <c r="AP562" s="687">
        <f>'2. ГПП-ОГХК'!BG300+'2. ГПП-ОГХК'!BG294</f>
        <v>91.600000000000009</v>
      </c>
      <c r="AQ562" s="687">
        <f>'2. ГПП-ОГХК'!BI300+'2. ГПП-ОГХК'!BI294</f>
        <v>0</v>
      </c>
      <c r="AR562" s="687">
        <f t="shared" si="1093"/>
        <v>-91.600000000000009</v>
      </c>
      <c r="AS562" s="688">
        <f t="shared" si="1094"/>
        <v>0</v>
      </c>
      <c r="AT562" s="687">
        <f t="shared" si="1095"/>
        <v>298.89999999999998</v>
      </c>
      <c r="AU562" s="687">
        <f t="shared" si="1096"/>
        <v>0</v>
      </c>
      <c r="AV562" s="687">
        <f t="shared" si="1097"/>
        <v>-298.89999999999998</v>
      </c>
      <c r="AW562" s="688">
        <f t="shared" si="1098"/>
        <v>0</v>
      </c>
      <c r="AX562" s="687">
        <f>'2. ГПП-ОГХК'!BS300+'2. ГПП-ОГХК'!BS294</f>
        <v>99.9</v>
      </c>
      <c r="AY562" s="687">
        <f>'2. ГПП-ОГХК'!BU300+'2. ГПП-ОГХК'!BU294</f>
        <v>0</v>
      </c>
      <c r="AZ562" s="687">
        <f t="shared" si="1099"/>
        <v>-99.9</v>
      </c>
      <c r="BA562" s="688">
        <f t="shared" si="1100"/>
        <v>0</v>
      </c>
      <c r="BB562" s="687">
        <f>'2. ГПП-ОГХК'!BY300+'2. ГПП-ОГХК'!BY294</f>
        <v>100.10000000000001</v>
      </c>
      <c r="BC562" s="687">
        <f>'2. ГПП-ОГХК'!CA300+'2. ГПП-ОГХК'!CA294</f>
        <v>0</v>
      </c>
      <c r="BD562" s="687">
        <f t="shared" si="1101"/>
        <v>-100.10000000000001</v>
      </c>
      <c r="BE562" s="688">
        <f t="shared" si="1102"/>
        <v>0</v>
      </c>
      <c r="BF562" s="687">
        <f>'2. ГПП-ОГХК'!CE300+'2. ГПП-ОГХК'!CE294</f>
        <v>98.899999999999991</v>
      </c>
      <c r="BG562" s="687">
        <f>'2. ГПП-ОГХК'!CG300+'2. ГПП-ОГХК'!CG294</f>
        <v>0</v>
      </c>
      <c r="BH562" s="687">
        <f t="shared" si="1103"/>
        <v>-98.899999999999991</v>
      </c>
      <c r="BI562" s="688">
        <f t="shared" si="1104"/>
        <v>0</v>
      </c>
      <c r="BJ562" s="687">
        <f t="shared" si="1105"/>
        <v>335.9</v>
      </c>
      <c r="BK562" s="687">
        <f t="shared" si="1106"/>
        <v>0</v>
      </c>
      <c r="BL562" s="687">
        <f t="shared" si="1107"/>
        <v>-335.9</v>
      </c>
      <c r="BM562" s="688">
        <f t="shared" si="1108"/>
        <v>0</v>
      </c>
      <c r="BN562" s="687">
        <f>'2. ГПП-ОГХК'!CQ300+'2. ГПП-ОГХК'!CQ294</f>
        <v>112.3</v>
      </c>
      <c r="BO562" s="687">
        <f>'2. ГПП-ОГХК'!CS300+'2. ГПП-ОГХК'!CS294</f>
        <v>0</v>
      </c>
      <c r="BP562" s="687">
        <f t="shared" si="1109"/>
        <v>-112.3</v>
      </c>
      <c r="BQ562" s="688">
        <f t="shared" si="1110"/>
        <v>0</v>
      </c>
      <c r="BR562" s="687">
        <f>'2. ГПП-ОГХК'!CW300+'2. ГПП-ОГХК'!CW294</f>
        <v>110</v>
      </c>
      <c r="BS562" s="687">
        <f>'2. ГПП-ОГХК'!CY300+'2. ГПП-ОГХК'!CY294</f>
        <v>0</v>
      </c>
      <c r="BT562" s="687">
        <f t="shared" si="1111"/>
        <v>-110</v>
      </c>
      <c r="BU562" s="688">
        <f t="shared" si="1112"/>
        <v>0</v>
      </c>
      <c r="BV562" s="687">
        <f>'2. ГПП-ОГХК'!DC300+'2. ГПП-ОГХК'!DC294</f>
        <v>113.6</v>
      </c>
      <c r="BW562" s="687">
        <f>'2. ГПП-ОГХК'!DE300+'2. ГПП-ОГХК'!DE294</f>
        <v>0</v>
      </c>
      <c r="BX562" s="687">
        <f t="shared" si="1113"/>
        <v>-113.6</v>
      </c>
      <c r="BY562" s="688">
        <f t="shared" si="1114"/>
        <v>0</v>
      </c>
    </row>
    <row r="563" spans="3:77" ht="20.100000000000001" customHeight="1">
      <c r="C563" s="693" t="s">
        <v>164</v>
      </c>
      <c r="D563" s="528"/>
      <c r="E563" s="528"/>
      <c r="F563" s="529"/>
      <c r="G563" s="530" t="s">
        <v>654</v>
      </c>
      <c r="H563" s="530"/>
      <c r="I563" s="694" t="s">
        <v>169</v>
      </c>
      <c r="J563" s="687">
        <f t="shared" si="1071"/>
        <v>22.6</v>
      </c>
      <c r="K563" s="687">
        <f t="shared" si="1072"/>
        <v>0</v>
      </c>
      <c r="L563" s="687">
        <f t="shared" si="1073"/>
        <v>-22.6</v>
      </c>
      <c r="M563" s="688">
        <f t="shared" si="1074"/>
        <v>0</v>
      </c>
      <c r="N563" s="687">
        <f t="shared" si="1075"/>
        <v>5.5000000000000009</v>
      </c>
      <c r="O563" s="687">
        <f t="shared" si="1076"/>
        <v>0</v>
      </c>
      <c r="P563" s="687">
        <f t="shared" si="1077"/>
        <v>-5.5000000000000009</v>
      </c>
      <c r="Q563" s="688">
        <f t="shared" si="1078"/>
        <v>0</v>
      </c>
      <c r="R563" s="687">
        <f>'2. ГПП-ОГХК'!W301+'2. ГПП-ОГХК'!W295</f>
        <v>1.9000000000000001</v>
      </c>
      <c r="S563" s="687">
        <f>'2. ГПП-ОГХК'!Y301+'2. ГПП-ОГХК'!Y295</f>
        <v>0</v>
      </c>
      <c r="T563" s="687">
        <f t="shared" si="1079"/>
        <v>-1.9000000000000001</v>
      </c>
      <c r="U563" s="688">
        <f t="shared" si="1080"/>
        <v>0</v>
      </c>
      <c r="V563" s="687">
        <f>'2. ГПП-ОГХК'!AC301+'2. ГПП-ОГХК'!AC295</f>
        <v>1.7000000000000002</v>
      </c>
      <c r="W563" s="687">
        <f>'2. ГПП-ОГХК'!AE301+'2. ГПП-ОГХК'!AE295</f>
        <v>0</v>
      </c>
      <c r="X563" s="687">
        <f t="shared" si="1081"/>
        <v>-1.7000000000000002</v>
      </c>
      <c r="Y563" s="688">
        <f t="shared" si="1082"/>
        <v>0</v>
      </c>
      <c r="Z563" s="687">
        <f>'2. ГПП-ОГХК'!AI301+'2. ГПП-ОГХК'!AI295</f>
        <v>1.9000000000000001</v>
      </c>
      <c r="AA563" s="687">
        <f>'2. ГПП-ОГХК'!AK301+'2. ГПП-ОГХК'!AK295</f>
        <v>0</v>
      </c>
      <c r="AB563" s="687">
        <f t="shared" si="1083"/>
        <v>-1.9000000000000001</v>
      </c>
      <c r="AC563" s="688">
        <f t="shared" si="1084"/>
        <v>0</v>
      </c>
      <c r="AD563" s="687">
        <f t="shared" si="1085"/>
        <v>4.8</v>
      </c>
      <c r="AE563" s="687">
        <f t="shared" si="1086"/>
        <v>0</v>
      </c>
      <c r="AF563" s="687">
        <f t="shared" si="1087"/>
        <v>-4.8</v>
      </c>
      <c r="AG563" s="688">
        <f t="shared" si="1088"/>
        <v>0</v>
      </c>
      <c r="AH563" s="687">
        <f>'2. ГПП-ОГХК'!AU301+'2. ГПП-ОГХК'!AU295</f>
        <v>1.2000000000000002</v>
      </c>
      <c r="AI563" s="687">
        <f>'2. ГПП-ОГХК'!AW301+'2. ГПП-ОГХК'!AW295</f>
        <v>0</v>
      </c>
      <c r="AJ563" s="687">
        <f t="shared" si="1089"/>
        <v>-1.2000000000000002</v>
      </c>
      <c r="AK563" s="688">
        <f t="shared" si="1090"/>
        <v>0</v>
      </c>
      <c r="AL563" s="687">
        <f>'2. ГПП-ОГХК'!BA301+'2. ГПП-ОГХК'!BA295</f>
        <v>1.8</v>
      </c>
      <c r="AM563" s="687">
        <f>'2. ГПП-ОГХК'!BC301+'2. ГПП-ОГХК'!BC295</f>
        <v>0</v>
      </c>
      <c r="AN563" s="687">
        <f t="shared" si="1091"/>
        <v>-1.8</v>
      </c>
      <c r="AO563" s="688">
        <f t="shared" si="1092"/>
        <v>0</v>
      </c>
      <c r="AP563" s="687">
        <f>'2. ГПП-ОГХК'!BG301+'2. ГПП-ОГХК'!BG295</f>
        <v>1.8</v>
      </c>
      <c r="AQ563" s="687">
        <f>'2. ГПП-ОГХК'!BI301+'2. ГПП-ОГХК'!BI295</f>
        <v>0</v>
      </c>
      <c r="AR563" s="687">
        <f t="shared" si="1093"/>
        <v>-1.8</v>
      </c>
      <c r="AS563" s="688">
        <f t="shared" si="1094"/>
        <v>0</v>
      </c>
      <c r="AT563" s="687">
        <f t="shared" si="1095"/>
        <v>6.3000000000000007</v>
      </c>
      <c r="AU563" s="687">
        <f t="shared" si="1096"/>
        <v>0</v>
      </c>
      <c r="AV563" s="687">
        <f t="shared" si="1097"/>
        <v>-6.3000000000000007</v>
      </c>
      <c r="AW563" s="688">
        <f t="shared" si="1098"/>
        <v>0</v>
      </c>
      <c r="AX563" s="687">
        <f>'2. ГПП-ОГХК'!BS301+'2. ГПП-ОГХК'!BS295</f>
        <v>2.2000000000000002</v>
      </c>
      <c r="AY563" s="687">
        <f>'2. ГПП-ОГХК'!BU301+'2. ГПП-ОГХК'!BU295</f>
        <v>0</v>
      </c>
      <c r="AZ563" s="687">
        <f t="shared" si="1099"/>
        <v>-2.2000000000000002</v>
      </c>
      <c r="BA563" s="688">
        <f t="shared" si="1100"/>
        <v>0</v>
      </c>
      <c r="BB563" s="687">
        <f>'2. ГПП-ОГХК'!BY301+'2. ГПП-ОГХК'!BY295</f>
        <v>2.1</v>
      </c>
      <c r="BC563" s="687">
        <f>'2. ГПП-ОГХК'!CA301+'2. ГПП-ОГХК'!CA295</f>
        <v>0</v>
      </c>
      <c r="BD563" s="687">
        <f t="shared" si="1101"/>
        <v>-2.1</v>
      </c>
      <c r="BE563" s="688">
        <f t="shared" si="1102"/>
        <v>0</v>
      </c>
      <c r="BF563" s="687">
        <f>'2. ГПП-ОГХК'!CE301+'2. ГПП-ОГХК'!CE295</f>
        <v>2</v>
      </c>
      <c r="BG563" s="687">
        <f>'2. ГПП-ОГХК'!CG301+'2. ГПП-ОГХК'!CG295</f>
        <v>0</v>
      </c>
      <c r="BH563" s="687">
        <f t="shared" si="1103"/>
        <v>-2</v>
      </c>
      <c r="BI563" s="688">
        <f t="shared" si="1104"/>
        <v>0</v>
      </c>
      <c r="BJ563" s="687">
        <f t="shared" si="1105"/>
        <v>6</v>
      </c>
      <c r="BK563" s="687">
        <f t="shared" si="1106"/>
        <v>0</v>
      </c>
      <c r="BL563" s="687">
        <f t="shared" si="1107"/>
        <v>-6</v>
      </c>
      <c r="BM563" s="688">
        <f t="shared" si="1108"/>
        <v>0</v>
      </c>
      <c r="BN563" s="687">
        <f>'2. ГПП-ОГХК'!CQ301+'2. ГПП-ОГХК'!CQ295</f>
        <v>2</v>
      </c>
      <c r="BO563" s="687">
        <f>'2. ГПП-ОГХК'!CS301+'2. ГПП-ОГХК'!CS295</f>
        <v>0</v>
      </c>
      <c r="BP563" s="687">
        <f t="shared" si="1109"/>
        <v>-2</v>
      </c>
      <c r="BQ563" s="688">
        <f t="shared" si="1110"/>
        <v>0</v>
      </c>
      <c r="BR563" s="687">
        <f>'2. ГПП-ОГХК'!CW301+'2. ГПП-ОГХК'!CW295</f>
        <v>2</v>
      </c>
      <c r="BS563" s="687">
        <f>'2. ГПП-ОГХК'!CY301+'2. ГПП-ОГХК'!CY295</f>
        <v>0</v>
      </c>
      <c r="BT563" s="687">
        <f t="shared" si="1111"/>
        <v>-2</v>
      </c>
      <c r="BU563" s="688">
        <f t="shared" si="1112"/>
        <v>0</v>
      </c>
      <c r="BV563" s="687">
        <f>'2. ГПП-ОГХК'!DC301+'2. ГПП-ОГХК'!DC295</f>
        <v>2</v>
      </c>
      <c r="BW563" s="687">
        <f>'2. ГПП-ОГХК'!DE301+'2. ГПП-ОГХК'!DE295</f>
        <v>0</v>
      </c>
      <c r="BX563" s="687">
        <f t="shared" si="1113"/>
        <v>-2</v>
      </c>
      <c r="BY563" s="688">
        <f t="shared" si="1114"/>
        <v>0</v>
      </c>
    </row>
    <row r="564" spans="3:77" ht="20.100000000000001" customHeight="1">
      <c r="C564" s="436" t="s">
        <v>492</v>
      </c>
      <c r="D564" s="528"/>
      <c r="E564" s="528"/>
      <c r="F564" s="529"/>
      <c r="G564" s="530" t="s">
        <v>583</v>
      </c>
      <c r="H564" s="530"/>
      <c r="I564" s="691" t="s">
        <v>169</v>
      </c>
      <c r="J564" s="687">
        <f t="shared" si="1071"/>
        <v>113.80000000000001</v>
      </c>
      <c r="K564" s="687">
        <f t="shared" si="1072"/>
        <v>0</v>
      </c>
      <c r="L564" s="687">
        <f t="shared" si="1073"/>
        <v>-113.80000000000001</v>
      </c>
      <c r="M564" s="688">
        <f t="shared" si="1074"/>
        <v>0</v>
      </c>
      <c r="N564" s="687">
        <f t="shared" si="1075"/>
        <v>28.900000000000002</v>
      </c>
      <c r="O564" s="687">
        <f t="shared" si="1076"/>
        <v>0</v>
      </c>
      <c r="P564" s="687">
        <f t="shared" si="1077"/>
        <v>-28.900000000000002</v>
      </c>
      <c r="Q564" s="688">
        <f t="shared" si="1078"/>
        <v>0</v>
      </c>
      <c r="R564" s="687">
        <f>'3. ГПП-СГПЗ'!W54</f>
        <v>9.8000000000000007</v>
      </c>
      <c r="S564" s="687">
        <f>'3. ГПП-СГПЗ'!Y54</f>
        <v>0</v>
      </c>
      <c r="T564" s="687">
        <f t="shared" si="1079"/>
        <v>-9.8000000000000007</v>
      </c>
      <c r="U564" s="688">
        <f t="shared" si="1080"/>
        <v>0</v>
      </c>
      <c r="V564" s="687">
        <f>'3. ГПП-СГПЗ'!AC54</f>
        <v>8.8000000000000007</v>
      </c>
      <c r="W564" s="687">
        <f>'3. ГПП-СГПЗ'!AE54</f>
        <v>0</v>
      </c>
      <c r="X564" s="687">
        <f t="shared" si="1081"/>
        <v>-8.8000000000000007</v>
      </c>
      <c r="Y564" s="688">
        <f t="shared" si="1082"/>
        <v>0</v>
      </c>
      <c r="Z564" s="687">
        <f>'3. ГПП-СГПЗ'!AI54</f>
        <v>10.3</v>
      </c>
      <c r="AA564" s="687">
        <f>'3. ГПП-СГПЗ'!AK54</f>
        <v>0</v>
      </c>
      <c r="AB564" s="687">
        <f t="shared" si="1083"/>
        <v>-10.3</v>
      </c>
      <c r="AC564" s="688">
        <f t="shared" si="1084"/>
        <v>0</v>
      </c>
      <c r="AD564" s="687">
        <f t="shared" si="1085"/>
        <v>27.7</v>
      </c>
      <c r="AE564" s="687">
        <f t="shared" si="1086"/>
        <v>0</v>
      </c>
      <c r="AF564" s="687">
        <f t="shared" si="1087"/>
        <v>-27.7</v>
      </c>
      <c r="AG564" s="688">
        <f t="shared" si="1088"/>
        <v>0</v>
      </c>
      <c r="AH564" s="687">
        <f>'3. ГПП-СГПЗ'!AU54</f>
        <v>8.6</v>
      </c>
      <c r="AI564" s="687">
        <f>'3. ГПП-СГПЗ'!AW54</f>
        <v>0</v>
      </c>
      <c r="AJ564" s="687">
        <f t="shared" si="1089"/>
        <v>-8.6</v>
      </c>
      <c r="AK564" s="688">
        <f t="shared" si="1090"/>
        <v>0</v>
      </c>
      <c r="AL564" s="687">
        <f>'3. ГПП-СГПЗ'!BA54</f>
        <v>9.9</v>
      </c>
      <c r="AM564" s="687">
        <f>'3. ГПП-СГПЗ'!BC54</f>
        <v>0</v>
      </c>
      <c r="AN564" s="687">
        <f t="shared" si="1091"/>
        <v>-9.9</v>
      </c>
      <c r="AO564" s="688">
        <f t="shared" si="1092"/>
        <v>0</v>
      </c>
      <c r="AP564" s="687">
        <f>'3. ГПП-СГПЗ'!BG54</f>
        <v>9.1999999999999993</v>
      </c>
      <c r="AQ564" s="687">
        <f>'3. ГПП-СГПЗ'!BI54</f>
        <v>0</v>
      </c>
      <c r="AR564" s="687">
        <f t="shared" si="1093"/>
        <v>-9.1999999999999993</v>
      </c>
      <c r="AS564" s="688">
        <f t="shared" si="1094"/>
        <v>0</v>
      </c>
      <c r="AT564" s="687">
        <f t="shared" si="1095"/>
        <v>29.3</v>
      </c>
      <c r="AU564" s="687">
        <f t="shared" si="1096"/>
        <v>0</v>
      </c>
      <c r="AV564" s="687">
        <f t="shared" si="1097"/>
        <v>-29.3</v>
      </c>
      <c r="AW564" s="688">
        <f t="shared" si="1098"/>
        <v>0</v>
      </c>
      <c r="AX564" s="687">
        <f>'3. ГПП-СГПЗ'!BS54</f>
        <v>10.199999999999999</v>
      </c>
      <c r="AY564" s="687">
        <f>'3. ГПП-СГПЗ'!BU54</f>
        <v>0</v>
      </c>
      <c r="AZ564" s="687">
        <f t="shared" si="1099"/>
        <v>-10.199999999999999</v>
      </c>
      <c r="BA564" s="688">
        <f t="shared" si="1100"/>
        <v>0</v>
      </c>
      <c r="BB564" s="687">
        <f>'3. ГПП-СГПЗ'!BY54</f>
        <v>9.8000000000000007</v>
      </c>
      <c r="BC564" s="687">
        <f>'3. ГПП-СГПЗ'!CA54</f>
        <v>0</v>
      </c>
      <c r="BD564" s="687">
        <f t="shared" si="1101"/>
        <v>-9.8000000000000007</v>
      </c>
      <c r="BE564" s="688">
        <f t="shared" si="1102"/>
        <v>0</v>
      </c>
      <c r="BF564" s="687">
        <f>'3. ГПП-СГПЗ'!CE54</f>
        <v>9.3000000000000007</v>
      </c>
      <c r="BG564" s="687">
        <f>'3. ГПП-СГПЗ'!CG54</f>
        <v>0</v>
      </c>
      <c r="BH564" s="687">
        <f t="shared" si="1103"/>
        <v>-9.3000000000000007</v>
      </c>
      <c r="BI564" s="688">
        <f t="shared" si="1104"/>
        <v>0</v>
      </c>
      <c r="BJ564" s="687">
        <f t="shared" si="1105"/>
        <v>27.9</v>
      </c>
      <c r="BK564" s="687">
        <f t="shared" si="1106"/>
        <v>0</v>
      </c>
      <c r="BL564" s="687">
        <f t="shared" si="1107"/>
        <v>-27.9</v>
      </c>
      <c r="BM564" s="688">
        <f t="shared" si="1108"/>
        <v>0</v>
      </c>
      <c r="BN564" s="687">
        <f>'3. ГПП-СГПЗ'!CQ54</f>
        <v>9.1</v>
      </c>
      <c r="BO564" s="687">
        <f>'3. ГПП-СГПЗ'!CS54</f>
        <v>0</v>
      </c>
      <c r="BP564" s="687">
        <f t="shared" si="1109"/>
        <v>-9.1</v>
      </c>
      <c r="BQ564" s="688">
        <f t="shared" si="1110"/>
        <v>0</v>
      </c>
      <c r="BR564" s="687">
        <f>'3. ГПП-СГПЗ'!CW54</f>
        <v>9.3000000000000007</v>
      </c>
      <c r="BS564" s="687">
        <f>'3. ГПП-СГПЗ'!CY54</f>
        <v>0</v>
      </c>
      <c r="BT564" s="687">
        <f t="shared" si="1111"/>
        <v>-9.3000000000000007</v>
      </c>
      <c r="BU564" s="688">
        <f t="shared" si="1112"/>
        <v>0</v>
      </c>
      <c r="BV564" s="687">
        <f>'3. ГПП-СГПЗ'!DC54</f>
        <v>9.5</v>
      </c>
      <c r="BW564" s="687">
        <f>'3. ГПП-СГПЗ'!DE54</f>
        <v>0</v>
      </c>
      <c r="BX564" s="687">
        <f t="shared" si="1113"/>
        <v>-9.5</v>
      </c>
      <c r="BY564" s="688">
        <f t="shared" si="1114"/>
        <v>0</v>
      </c>
    </row>
    <row r="565" spans="3:77" ht="20.100000000000001" customHeight="1">
      <c r="C565" s="436" t="s">
        <v>313</v>
      </c>
      <c r="D565" s="528"/>
      <c r="E565" s="528"/>
      <c r="F565" s="529"/>
      <c r="G565" s="530" t="s">
        <v>636</v>
      </c>
      <c r="H565" s="530"/>
      <c r="I565" s="691" t="s">
        <v>169</v>
      </c>
      <c r="J565" s="687">
        <f t="shared" si="1071"/>
        <v>1009.2</v>
      </c>
      <c r="K565" s="687">
        <f t="shared" si="1072"/>
        <v>0</v>
      </c>
      <c r="L565" s="687">
        <f t="shared" si="1073"/>
        <v>-1009.2</v>
      </c>
      <c r="M565" s="688">
        <f t="shared" si="1074"/>
        <v>0</v>
      </c>
      <c r="N565" s="687">
        <f t="shared" si="1075"/>
        <v>262.10000000000002</v>
      </c>
      <c r="O565" s="687">
        <f t="shared" si="1076"/>
        <v>0</v>
      </c>
      <c r="P565" s="687">
        <f t="shared" si="1077"/>
        <v>-262.10000000000002</v>
      </c>
      <c r="Q565" s="688">
        <f t="shared" si="1078"/>
        <v>0</v>
      </c>
      <c r="R565" s="687">
        <f>'4. ГПП-УЗПКТ-СЗСК'!W160+'4. ГПП-УЗПКТ-СЗСК'!W163</f>
        <v>90.3</v>
      </c>
      <c r="S565" s="687">
        <f>'4. ГПП-УЗПКТ-СЗСК'!Y160+'4. ГПП-УЗПКТ-СЗСК'!Y163</f>
        <v>0</v>
      </c>
      <c r="T565" s="687">
        <f t="shared" si="1079"/>
        <v>-90.3</v>
      </c>
      <c r="U565" s="688">
        <f t="shared" si="1080"/>
        <v>0</v>
      </c>
      <c r="V565" s="687">
        <f>'4. ГПП-УЗПКТ-СЗСК'!AC160+'4. ГПП-УЗПКТ-СЗСК'!AC163</f>
        <v>81.400000000000006</v>
      </c>
      <c r="W565" s="687">
        <f>'4. ГПП-УЗПКТ-СЗСК'!AE160+'4. ГПП-УЗПКТ-СЗСК'!AE163</f>
        <v>0</v>
      </c>
      <c r="X565" s="687">
        <f t="shared" si="1081"/>
        <v>-81.400000000000006</v>
      </c>
      <c r="Y565" s="688">
        <f t="shared" si="1082"/>
        <v>0</v>
      </c>
      <c r="Z565" s="687">
        <f>'4. ГПП-УЗПКТ-СЗСК'!AI160+'4. ГПП-УЗПКТ-СЗСК'!AI163</f>
        <v>90.4</v>
      </c>
      <c r="AA565" s="687">
        <f>'4. ГПП-УЗПКТ-СЗСК'!AK160+'4. ГПП-УЗПКТ-СЗСК'!AK163</f>
        <v>0</v>
      </c>
      <c r="AB565" s="687">
        <f t="shared" si="1083"/>
        <v>-90.4</v>
      </c>
      <c r="AC565" s="688">
        <f t="shared" si="1084"/>
        <v>0</v>
      </c>
      <c r="AD565" s="687">
        <f t="shared" si="1085"/>
        <v>248.5</v>
      </c>
      <c r="AE565" s="687">
        <f t="shared" si="1086"/>
        <v>0</v>
      </c>
      <c r="AF565" s="687">
        <f t="shared" si="1087"/>
        <v>-248.5</v>
      </c>
      <c r="AG565" s="688">
        <f t="shared" si="1088"/>
        <v>0</v>
      </c>
      <c r="AH565" s="687">
        <f>'4. ГПП-УЗПКТ-СЗСК'!AU160+'4. ГПП-УЗПКТ-СЗСК'!AU163</f>
        <v>82.300000000000011</v>
      </c>
      <c r="AI565" s="687">
        <f>'4. ГПП-УЗПКТ-СЗСК'!AW160+'4. ГПП-УЗПКТ-СЗСК'!AW163</f>
        <v>0</v>
      </c>
      <c r="AJ565" s="687">
        <f t="shared" si="1089"/>
        <v>-82.300000000000011</v>
      </c>
      <c r="AK565" s="688">
        <f t="shared" si="1090"/>
        <v>0</v>
      </c>
      <c r="AL565" s="687">
        <f>'4. ГПП-УЗПКТ-СЗСК'!BA160+'4. ГПП-УЗПКТ-СЗСК'!BA163</f>
        <v>87.1</v>
      </c>
      <c r="AM565" s="687">
        <f>'4. ГПП-УЗПКТ-СЗСК'!BC160+'4. ГПП-УЗПКТ-СЗСК'!BC163</f>
        <v>0</v>
      </c>
      <c r="AN565" s="687">
        <f t="shared" si="1091"/>
        <v>-87.1</v>
      </c>
      <c r="AO565" s="688">
        <f t="shared" si="1092"/>
        <v>0</v>
      </c>
      <c r="AP565" s="687">
        <f>'4. ГПП-УЗПКТ-СЗСК'!BG160+'4. ГПП-УЗПКТ-СЗСК'!BG163</f>
        <v>79.100000000000009</v>
      </c>
      <c r="AQ565" s="687">
        <f>'4. ГПП-УЗПКТ-СЗСК'!BI160+'4. ГПП-УЗПКТ-СЗСК'!BI163</f>
        <v>0</v>
      </c>
      <c r="AR565" s="687">
        <f t="shared" si="1093"/>
        <v>-79.100000000000009</v>
      </c>
      <c r="AS565" s="688">
        <f t="shared" si="1094"/>
        <v>0</v>
      </c>
      <c r="AT565" s="687">
        <f t="shared" si="1095"/>
        <v>231.1</v>
      </c>
      <c r="AU565" s="687">
        <f t="shared" si="1096"/>
        <v>0</v>
      </c>
      <c r="AV565" s="687">
        <f t="shared" si="1097"/>
        <v>-231.1</v>
      </c>
      <c r="AW565" s="688">
        <f t="shared" si="1098"/>
        <v>0</v>
      </c>
      <c r="AX565" s="687">
        <f>'4. ГПП-УЗПКТ-СЗСК'!BS160+'4. ГПП-УЗПКТ-СЗСК'!BS163</f>
        <v>53.3</v>
      </c>
      <c r="AY565" s="687">
        <f>'4. ГПП-УЗПКТ-СЗСК'!BU160+'4. ГПП-УЗПКТ-СЗСК'!BU163</f>
        <v>0</v>
      </c>
      <c r="AZ565" s="687">
        <f t="shared" si="1099"/>
        <v>-53.3</v>
      </c>
      <c r="BA565" s="688">
        <f t="shared" si="1100"/>
        <v>0</v>
      </c>
      <c r="BB565" s="687">
        <f>'4. ГПП-УЗПКТ-СЗСК'!BY160+'4. ГПП-УЗПКТ-СЗСК'!BY163</f>
        <v>90.4</v>
      </c>
      <c r="BC565" s="687">
        <f>'4. ГПП-УЗПКТ-СЗСК'!CA160+'4. ГПП-УЗПКТ-СЗСК'!CA163</f>
        <v>0</v>
      </c>
      <c r="BD565" s="687">
        <f t="shared" si="1101"/>
        <v>-90.4</v>
      </c>
      <c r="BE565" s="688">
        <f t="shared" si="1102"/>
        <v>0</v>
      </c>
      <c r="BF565" s="687">
        <f>'4. ГПП-УЗПКТ-СЗСК'!CE160+'4. ГПП-УЗПКТ-СЗСК'!CE163</f>
        <v>87.4</v>
      </c>
      <c r="BG565" s="687">
        <f>'4. ГПП-УЗПКТ-СЗСК'!CG160+'4. ГПП-УЗПКТ-СЗСК'!CG163</f>
        <v>0</v>
      </c>
      <c r="BH565" s="687">
        <f t="shared" si="1103"/>
        <v>-87.4</v>
      </c>
      <c r="BI565" s="688">
        <f t="shared" si="1104"/>
        <v>0</v>
      </c>
      <c r="BJ565" s="687">
        <f t="shared" si="1105"/>
        <v>267.5</v>
      </c>
      <c r="BK565" s="687">
        <f t="shared" si="1106"/>
        <v>0</v>
      </c>
      <c r="BL565" s="687">
        <f t="shared" si="1107"/>
        <v>-267.5</v>
      </c>
      <c r="BM565" s="688">
        <f t="shared" si="1108"/>
        <v>0</v>
      </c>
      <c r="BN565" s="687">
        <f>'4. ГПП-УЗПКТ-СЗСК'!CQ160+'4. ГПП-УЗПКТ-СЗСК'!CQ163</f>
        <v>90.100000000000009</v>
      </c>
      <c r="BO565" s="687">
        <f>'4. ГПП-УЗПКТ-СЗСК'!CS160+'4. ГПП-УЗПКТ-СЗСК'!CS163</f>
        <v>0</v>
      </c>
      <c r="BP565" s="687">
        <f t="shared" si="1109"/>
        <v>-90.100000000000009</v>
      </c>
      <c r="BQ565" s="688">
        <f t="shared" si="1110"/>
        <v>0</v>
      </c>
      <c r="BR565" s="687">
        <f>'4. ГПП-УЗПКТ-СЗСК'!CW160+'4. ГПП-УЗПКТ-СЗСК'!CW163</f>
        <v>87.2</v>
      </c>
      <c r="BS565" s="687">
        <f>'4. ГПП-УЗПКТ-СЗСК'!CY160+'4. ГПП-УЗПКТ-СЗСК'!CY163</f>
        <v>0</v>
      </c>
      <c r="BT565" s="687">
        <f t="shared" si="1111"/>
        <v>-87.2</v>
      </c>
      <c r="BU565" s="688">
        <f t="shared" si="1112"/>
        <v>0</v>
      </c>
      <c r="BV565" s="687">
        <f>'4. ГПП-УЗПКТ-СЗСК'!DC160+'4. ГПП-УЗПКТ-СЗСК'!DC163</f>
        <v>90.2</v>
      </c>
      <c r="BW565" s="687">
        <f>'4. ГПП-УЗПКТ-СЗСК'!DE160+'4. ГПП-УЗПКТ-СЗСК'!DE163</f>
        <v>0</v>
      </c>
      <c r="BX565" s="687">
        <f t="shared" si="1113"/>
        <v>-90.2</v>
      </c>
      <c r="BY565" s="688">
        <f t="shared" si="1114"/>
        <v>0</v>
      </c>
    </row>
    <row r="566" spans="3:77" ht="20.100000000000001" customHeight="1">
      <c r="C566" s="430" t="s">
        <v>655</v>
      </c>
      <c r="D566" s="528"/>
      <c r="E566" s="528"/>
      <c r="F566" s="529"/>
      <c r="G566" s="530" t="s">
        <v>656</v>
      </c>
      <c r="H566" s="530"/>
      <c r="I566" s="694" t="s">
        <v>169</v>
      </c>
      <c r="J566" s="687">
        <f t="shared" si="1071"/>
        <v>47.2</v>
      </c>
      <c r="K566" s="687">
        <f t="shared" si="1072"/>
        <v>0</v>
      </c>
      <c r="L566" s="687">
        <f t="shared" si="1073"/>
        <v>-47.2</v>
      </c>
      <c r="M566" s="688">
        <f t="shared" si="1074"/>
        <v>0</v>
      </c>
      <c r="N566" s="687">
        <f t="shared" si="1075"/>
        <v>13.600000000000001</v>
      </c>
      <c r="O566" s="687">
        <f t="shared" si="1076"/>
        <v>0</v>
      </c>
      <c r="P566" s="687">
        <f t="shared" si="1077"/>
        <v>-13.600000000000001</v>
      </c>
      <c r="Q566" s="688">
        <f t="shared" si="1078"/>
        <v>0</v>
      </c>
      <c r="R566" s="687">
        <f>'4. ГПП-УЗПКТ-СЗСК'!W160</f>
        <v>4.7</v>
      </c>
      <c r="S566" s="687">
        <f>'4. ГПП-УЗПКТ-СЗСК'!Y160</f>
        <v>0</v>
      </c>
      <c r="T566" s="687">
        <f t="shared" si="1079"/>
        <v>-4.7</v>
      </c>
      <c r="U566" s="688">
        <f t="shared" si="1080"/>
        <v>0</v>
      </c>
      <c r="V566" s="687">
        <f>'4. ГПП-УЗПКТ-СЗСК'!AC160</f>
        <v>4.2</v>
      </c>
      <c r="W566" s="687">
        <f>'4. ГПП-УЗПКТ-СЗСК'!AE160</f>
        <v>0</v>
      </c>
      <c r="X566" s="687">
        <f t="shared" si="1081"/>
        <v>-4.2</v>
      </c>
      <c r="Y566" s="688">
        <f t="shared" si="1082"/>
        <v>0</v>
      </c>
      <c r="Z566" s="687">
        <f>'4. ГПП-УЗПКТ-СЗСК'!AI160</f>
        <v>4.7</v>
      </c>
      <c r="AA566" s="687">
        <f>'4. ГПП-УЗПКТ-СЗСК'!AK160</f>
        <v>0</v>
      </c>
      <c r="AB566" s="687">
        <f t="shared" si="1083"/>
        <v>-4.7</v>
      </c>
      <c r="AC566" s="688">
        <f t="shared" si="1084"/>
        <v>0</v>
      </c>
      <c r="AD566" s="687">
        <f t="shared" si="1085"/>
        <v>5.8000000000000007</v>
      </c>
      <c r="AE566" s="687">
        <f t="shared" si="1086"/>
        <v>0</v>
      </c>
      <c r="AF566" s="687">
        <f t="shared" si="1087"/>
        <v>-5.8000000000000007</v>
      </c>
      <c r="AG566" s="688">
        <f t="shared" si="1088"/>
        <v>0</v>
      </c>
      <c r="AH566" s="687">
        <f>'4. ГПП-УЗПКТ-СЗСК'!AU160</f>
        <v>0</v>
      </c>
      <c r="AI566" s="687">
        <f>'4. ГПП-УЗПКТ-СЗСК'!AW160</f>
        <v>0</v>
      </c>
      <c r="AJ566" s="687">
        <f t="shared" si="1089"/>
        <v>0</v>
      </c>
      <c r="AK566" s="688" t="str">
        <f t="shared" si="1090"/>
        <v>-</v>
      </c>
      <c r="AL566" s="687">
        <f>'4. ГПП-УЗПКТ-СЗСК'!BA160</f>
        <v>2.1</v>
      </c>
      <c r="AM566" s="687">
        <f>'4. ГПП-УЗПКТ-СЗСК'!BC160</f>
        <v>0</v>
      </c>
      <c r="AN566" s="687">
        <f t="shared" si="1091"/>
        <v>-2.1</v>
      </c>
      <c r="AO566" s="688">
        <f t="shared" si="1092"/>
        <v>0</v>
      </c>
      <c r="AP566" s="687">
        <f>'4. ГПП-УЗПКТ-СЗСК'!BG160</f>
        <v>3.7</v>
      </c>
      <c r="AQ566" s="687">
        <f>'4. ГПП-УЗПКТ-СЗСК'!BI160</f>
        <v>0</v>
      </c>
      <c r="AR566" s="687">
        <f t="shared" si="1093"/>
        <v>-3.7</v>
      </c>
      <c r="AS566" s="688">
        <f t="shared" si="1094"/>
        <v>0</v>
      </c>
      <c r="AT566" s="687">
        <f t="shared" si="1095"/>
        <v>13.9</v>
      </c>
      <c r="AU566" s="687">
        <f t="shared" si="1096"/>
        <v>0</v>
      </c>
      <c r="AV566" s="687">
        <f t="shared" si="1097"/>
        <v>-13.9</v>
      </c>
      <c r="AW566" s="688">
        <f t="shared" si="1098"/>
        <v>0</v>
      </c>
      <c r="AX566" s="687">
        <f>'4. ГПП-УЗПКТ-СЗСК'!BS160</f>
        <v>4.7</v>
      </c>
      <c r="AY566" s="687">
        <f>'4. ГПП-УЗПКТ-СЗСК'!BU160</f>
        <v>0</v>
      </c>
      <c r="AZ566" s="687">
        <f t="shared" si="1099"/>
        <v>-4.7</v>
      </c>
      <c r="BA566" s="688">
        <f t="shared" si="1100"/>
        <v>0</v>
      </c>
      <c r="BB566" s="687">
        <f>'4. ГПП-УЗПКТ-СЗСК'!BY160</f>
        <v>4.7</v>
      </c>
      <c r="BC566" s="687">
        <f>'4. ГПП-УЗПКТ-СЗСК'!CA160</f>
        <v>0</v>
      </c>
      <c r="BD566" s="687">
        <f t="shared" si="1101"/>
        <v>-4.7</v>
      </c>
      <c r="BE566" s="688">
        <f t="shared" si="1102"/>
        <v>0</v>
      </c>
      <c r="BF566" s="687">
        <f>'4. ГПП-УЗПКТ-СЗСК'!CE160</f>
        <v>4.5</v>
      </c>
      <c r="BG566" s="687">
        <f>'4. ГПП-УЗПКТ-СЗСК'!CG160</f>
        <v>0</v>
      </c>
      <c r="BH566" s="687">
        <f t="shared" si="1103"/>
        <v>-4.5</v>
      </c>
      <c r="BI566" s="688">
        <f t="shared" si="1104"/>
        <v>0</v>
      </c>
      <c r="BJ566" s="687">
        <f t="shared" si="1105"/>
        <v>13.899999999999999</v>
      </c>
      <c r="BK566" s="687">
        <f t="shared" si="1106"/>
        <v>0</v>
      </c>
      <c r="BL566" s="687">
        <f t="shared" si="1107"/>
        <v>-13.899999999999999</v>
      </c>
      <c r="BM566" s="688">
        <f t="shared" si="1108"/>
        <v>0</v>
      </c>
      <c r="BN566" s="687">
        <f>'4. ГПП-УЗПКТ-СЗСК'!CQ160</f>
        <v>4.7</v>
      </c>
      <c r="BO566" s="687">
        <f>'4. ГПП-УЗПКТ-СЗСК'!CS160</f>
        <v>0</v>
      </c>
      <c r="BP566" s="687">
        <f t="shared" si="1109"/>
        <v>-4.7</v>
      </c>
      <c r="BQ566" s="688">
        <f t="shared" si="1110"/>
        <v>0</v>
      </c>
      <c r="BR566" s="687">
        <f>'4. ГПП-УЗПКТ-СЗСК'!CW160</f>
        <v>4.5</v>
      </c>
      <c r="BS566" s="687">
        <f>'4. ГПП-УЗПКТ-СЗСК'!CY160</f>
        <v>0</v>
      </c>
      <c r="BT566" s="687">
        <f t="shared" si="1111"/>
        <v>-4.5</v>
      </c>
      <c r="BU566" s="688">
        <f t="shared" si="1112"/>
        <v>0</v>
      </c>
      <c r="BV566" s="687">
        <f>'4. ГПП-УЗПКТ-СЗСК'!DC160</f>
        <v>4.7</v>
      </c>
      <c r="BW566" s="687">
        <f>'4. ГПП-УЗПКТ-СЗСК'!DE160</f>
        <v>0</v>
      </c>
      <c r="BX566" s="687">
        <f t="shared" si="1113"/>
        <v>-4.7</v>
      </c>
      <c r="BY566" s="688">
        <f t="shared" si="1114"/>
        <v>0</v>
      </c>
    </row>
    <row r="567" spans="3:77" ht="20.100000000000001" customHeight="1">
      <c r="C567" s="430" t="s">
        <v>586</v>
      </c>
      <c r="D567" s="528"/>
      <c r="E567" s="528"/>
      <c r="F567" s="529"/>
      <c r="G567" s="530" t="s">
        <v>657</v>
      </c>
      <c r="H567" s="530"/>
      <c r="I567" s="694" t="s">
        <v>169</v>
      </c>
      <c r="J567" s="687">
        <f t="shared" si="1071"/>
        <v>962.00000000000011</v>
      </c>
      <c r="K567" s="687">
        <f t="shared" si="1072"/>
        <v>0</v>
      </c>
      <c r="L567" s="687">
        <f t="shared" si="1073"/>
        <v>-962.00000000000011</v>
      </c>
      <c r="M567" s="688">
        <f t="shared" si="1074"/>
        <v>0</v>
      </c>
      <c r="N567" s="687">
        <f t="shared" si="1075"/>
        <v>248.5</v>
      </c>
      <c r="O567" s="687">
        <f t="shared" si="1076"/>
        <v>0</v>
      </c>
      <c r="P567" s="687">
        <f t="shared" si="1077"/>
        <v>-248.5</v>
      </c>
      <c r="Q567" s="688">
        <f t="shared" si="1078"/>
        <v>0</v>
      </c>
      <c r="R567" s="687">
        <f>'4. ГПП-УЗПКТ-СЗСК'!W163</f>
        <v>85.6</v>
      </c>
      <c r="S567" s="687">
        <f>'4. ГПП-УЗПКТ-СЗСК'!Y163</f>
        <v>0</v>
      </c>
      <c r="T567" s="687">
        <f t="shared" si="1079"/>
        <v>-85.6</v>
      </c>
      <c r="U567" s="688">
        <f t="shared" si="1080"/>
        <v>0</v>
      </c>
      <c r="V567" s="687">
        <f>'4. ГПП-УЗПКТ-СЗСК'!AC163</f>
        <v>77.2</v>
      </c>
      <c r="W567" s="687">
        <f>'4. ГПП-УЗПКТ-СЗСК'!AE163</f>
        <v>0</v>
      </c>
      <c r="X567" s="687">
        <f t="shared" si="1081"/>
        <v>-77.2</v>
      </c>
      <c r="Y567" s="688">
        <f t="shared" si="1082"/>
        <v>0</v>
      </c>
      <c r="Z567" s="687">
        <f>'4. ГПП-УЗПКТ-СЗСК'!AI163</f>
        <v>85.7</v>
      </c>
      <c r="AA567" s="687">
        <f>'4. ГПП-УЗПКТ-СЗСК'!AK163</f>
        <v>0</v>
      </c>
      <c r="AB567" s="687">
        <f t="shared" si="1083"/>
        <v>-85.7</v>
      </c>
      <c r="AC567" s="688">
        <f t="shared" si="1084"/>
        <v>0</v>
      </c>
      <c r="AD567" s="687">
        <f t="shared" si="1085"/>
        <v>242.70000000000002</v>
      </c>
      <c r="AE567" s="687">
        <f t="shared" si="1086"/>
        <v>0</v>
      </c>
      <c r="AF567" s="687">
        <f t="shared" si="1087"/>
        <v>-242.70000000000002</v>
      </c>
      <c r="AG567" s="688">
        <f t="shared" si="1088"/>
        <v>0</v>
      </c>
      <c r="AH567" s="687">
        <f>'4. ГПП-УЗПКТ-СЗСК'!AU163</f>
        <v>82.300000000000011</v>
      </c>
      <c r="AI567" s="687">
        <f>'4. ГПП-УЗПКТ-СЗСК'!AW163</f>
        <v>0</v>
      </c>
      <c r="AJ567" s="687">
        <f t="shared" si="1089"/>
        <v>-82.300000000000011</v>
      </c>
      <c r="AK567" s="688">
        <f t="shared" si="1090"/>
        <v>0</v>
      </c>
      <c r="AL567" s="687">
        <f>'4. ГПП-УЗПКТ-СЗСК'!BA163</f>
        <v>85</v>
      </c>
      <c r="AM567" s="687">
        <f>'4. ГПП-УЗПКТ-СЗСК'!BC163</f>
        <v>0</v>
      </c>
      <c r="AN567" s="687">
        <f t="shared" si="1091"/>
        <v>-85</v>
      </c>
      <c r="AO567" s="688">
        <f t="shared" si="1092"/>
        <v>0</v>
      </c>
      <c r="AP567" s="687">
        <f>'4. ГПП-УЗПКТ-СЗСК'!BG163</f>
        <v>75.400000000000006</v>
      </c>
      <c r="AQ567" s="687">
        <f>'4. ГПП-УЗПКТ-СЗСК'!BI163</f>
        <v>0</v>
      </c>
      <c r="AR567" s="687">
        <f t="shared" si="1093"/>
        <v>-75.400000000000006</v>
      </c>
      <c r="AS567" s="688">
        <f t="shared" si="1094"/>
        <v>0</v>
      </c>
      <c r="AT567" s="687">
        <f t="shared" si="1095"/>
        <v>217.20000000000002</v>
      </c>
      <c r="AU567" s="687">
        <f t="shared" si="1096"/>
        <v>0</v>
      </c>
      <c r="AV567" s="687">
        <f t="shared" si="1097"/>
        <v>-217.20000000000002</v>
      </c>
      <c r="AW567" s="688">
        <f t="shared" si="1098"/>
        <v>0</v>
      </c>
      <c r="AX567" s="687">
        <f>'4. ГПП-УЗПКТ-СЗСК'!BS163</f>
        <v>48.599999999999994</v>
      </c>
      <c r="AY567" s="687">
        <f>'4. ГПП-УЗПКТ-СЗСК'!BU163</f>
        <v>0</v>
      </c>
      <c r="AZ567" s="687">
        <f t="shared" si="1099"/>
        <v>-48.599999999999994</v>
      </c>
      <c r="BA567" s="688">
        <f t="shared" si="1100"/>
        <v>0</v>
      </c>
      <c r="BB567" s="687">
        <f>'4. ГПП-УЗПКТ-СЗСК'!BY163</f>
        <v>85.7</v>
      </c>
      <c r="BC567" s="687">
        <f>'4. ГПП-УЗПКТ-СЗСК'!CA163</f>
        <v>0</v>
      </c>
      <c r="BD567" s="687">
        <f t="shared" si="1101"/>
        <v>-85.7</v>
      </c>
      <c r="BE567" s="688">
        <f t="shared" si="1102"/>
        <v>0</v>
      </c>
      <c r="BF567" s="687">
        <f>'4. ГПП-УЗПКТ-СЗСК'!CE163</f>
        <v>82.9</v>
      </c>
      <c r="BG567" s="687">
        <f>'4. ГПП-УЗПКТ-СЗСК'!CG163</f>
        <v>0</v>
      </c>
      <c r="BH567" s="687">
        <f t="shared" si="1103"/>
        <v>-82.9</v>
      </c>
      <c r="BI567" s="688">
        <f t="shared" si="1104"/>
        <v>0</v>
      </c>
      <c r="BJ567" s="687">
        <f t="shared" si="1105"/>
        <v>253.60000000000002</v>
      </c>
      <c r="BK567" s="687">
        <f t="shared" si="1106"/>
        <v>0</v>
      </c>
      <c r="BL567" s="687">
        <f t="shared" si="1107"/>
        <v>-253.60000000000002</v>
      </c>
      <c r="BM567" s="688">
        <f t="shared" si="1108"/>
        <v>0</v>
      </c>
      <c r="BN567" s="687">
        <f>'4. ГПП-УЗПКТ-СЗСК'!CQ163</f>
        <v>85.4</v>
      </c>
      <c r="BO567" s="687">
        <f>'4. ГПП-УЗПКТ-СЗСК'!CS163</f>
        <v>0</v>
      </c>
      <c r="BP567" s="687">
        <f t="shared" si="1109"/>
        <v>-85.4</v>
      </c>
      <c r="BQ567" s="688">
        <f t="shared" si="1110"/>
        <v>0</v>
      </c>
      <c r="BR567" s="687">
        <f>'4. ГПП-УЗПКТ-СЗСК'!CW163</f>
        <v>82.7</v>
      </c>
      <c r="BS567" s="687">
        <f>'4. ГПП-УЗПКТ-СЗСК'!CY163</f>
        <v>0</v>
      </c>
      <c r="BT567" s="687">
        <f t="shared" si="1111"/>
        <v>-82.7</v>
      </c>
      <c r="BU567" s="688">
        <f t="shared" si="1112"/>
        <v>0</v>
      </c>
      <c r="BV567" s="687">
        <f>'4. ГПП-УЗПКТ-СЗСК'!DC163</f>
        <v>85.5</v>
      </c>
      <c r="BW567" s="687">
        <f>'4. ГПП-УЗПКТ-СЗСК'!DE163</f>
        <v>0</v>
      </c>
      <c r="BX567" s="687">
        <f t="shared" si="1113"/>
        <v>-85.5</v>
      </c>
      <c r="BY567" s="688">
        <f t="shared" si="1114"/>
        <v>0</v>
      </c>
    </row>
    <row r="568" spans="3:77" ht="20.100000000000001" customHeight="1">
      <c r="C568" s="436" t="s">
        <v>315</v>
      </c>
      <c r="D568" s="528"/>
      <c r="E568" s="528"/>
      <c r="F568" s="529"/>
      <c r="G568" s="530" t="s">
        <v>637</v>
      </c>
      <c r="H568" s="530"/>
      <c r="I568" s="691" t="s">
        <v>169</v>
      </c>
      <c r="J568" s="687">
        <f t="shared" si="1071"/>
        <v>3944.5</v>
      </c>
      <c r="K568" s="687">
        <f t="shared" si="1072"/>
        <v>0</v>
      </c>
      <c r="L568" s="687">
        <f t="shared" si="1073"/>
        <v>-3944.5</v>
      </c>
      <c r="M568" s="688">
        <f t="shared" si="1074"/>
        <v>0</v>
      </c>
      <c r="N568" s="687">
        <f t="shared" si="1075"/>
        <v>1039.9000000000001</v>
      </c>
      <c r="O568" s="687">
        <f t="shared" si="1076"/>
        <v>0</v>
      </c>
      <c r="P568" s="687">
        <f t="shared" si="1077"/>
        <v>-1039.9000000000001</v>
      </c>
      <c r="Q568" s="688">
        <f t="shared" si="1078"/>
        <v>0</v>
      </c>
      <c r="R568" s="687">
        <f>'4. ГПП-УЗПКТ-СЗСК'!W161+'4. ГПП-УЗПКТ-СЗСК'!W166</f>
        <v>359.4</v>
      </c>
      <c r="S568" s="687">
        <f>'4. ГПП-УЗПКТ-СЗСК'!Y161+'4. ГПП-УЗПКТ-СЗСК'!Y166</f>
        <v>0</v>
      </c>
      <c r="T568" s="687">
        <f t="shared" si="1079"/>
        <v>-359.4</v>
      </c>
      <c r="U568" s="688">
        <f t="shared" si="1080"/>
        <v>0</v>
      </c>
      <c r="V568" s="687">
        <f>'4. ГПП-УЗПКТ-СЗСК'!AC161+'4. ГПП-УЗПКТ-СЗСК'!AC166</f>
        <v>331</v>
      </c>
      <c r="W568" s="687">
        <f>'4. ГПП-УЗПКТ-СЗСК'!AE161+'4. ГПП-УЗПКТ-СЗСК'!AE166</f>
        <v>0</v>
      </c>
      <c r="X568" s="687">
        <f t="shared" si="1081"/>
        <v>-331</v>
      </c>
      <c r="Y568" s="688">
        <f t="shared" si="1082"/>
        <v>0</v>
      </c>
      <c r="Z568" s="687">
        <f>'4. ГПП-УЗПКТ-СЗСК'!AI161+'4. ГПП-УЗПКТ-СЗСК'!AI166</f>
        <v>349.5</v>
      </c>
      <c r="AA568" s="687">
        <f>'4. ГПП-УЗПКТ-СЗСК'!AK161+'4. ГПП-УЗПКТ-СЗСК'!AK166</f>
        <v>0</v>
      </c>
      <c r="AB568" s="687">
        <f t="shared" si="1083"/>
        <v>-349.5</v>
      </c>
      <c r="AC568" s="688">
        <f t="shared" si="1084"/>
        <v>0</v>
      </c>
      <c r="AD568" s="687">
        <f t="shared" si="1085"/>
        <v>1025</v>
      </c>
      <c r="AE568" s="687">
        <f t="shared" si="1086"/>
        <v>0</v>
      </c>
      <c r="AF568" s="687">
        <f t="shared" si="1087"/>
        <v>-1025</v>
      </c>
      <c r="AG568" s="688">
        <f t="shared" si="1088"/>
        <v>0</v>
      </c>
      <c r="AH568" s="687">
        <f>'4. ГПП-УЗПКТ-СЗСК'!AU161+'4. ГПП-УЗПКТ-СЗСК'!AU166</f>
        <v>345.4</v>
      </c>
      <c r="AI568" s="687">
        <f>'4. ГПП-УЗПКТ-СЗСК'!AW161+'4. ГПП-УЗПКТ-СЗСК'!AW166</f>
        <v>0</v>
      </c>
      <c r="AJ568" s="687">
        <f t="shared" si="1089"/>
        <v>-345.4</v>
      </c>
      <c r="AK568" s="688">
        <f t="shared" si="1090"/>
        <v>0</v>
      </c>
      <c r="AL568" s="687">
        <f>'4. ГПП-УЗПКТ-СЗСК'!BA161+'4. ГПП-УЗПКТ-СЗСК'!BA166</f>
        <v>364</v>
      </c>
      <c r="AM568" s="687">
        <f>'4. ГПП-УЗПКТ-СЗСК'!BC161+'4. ГПП-УЗПКТ-СЗСК'!BC166</f>
        <v>0</v>
      </c>
      <c r="AN568" s="687">
        <f t="shared" si="1091"/>
        <v>-364</v>
      </c>
      <c r="AO568" s="688">
        <f t="shared" si="1092"/>
        <v>0</v>
      </c>
      <c r="AP568" s="687">
        <f>'4. ГПП-УЗПКТ-СЗСК'!BG161+'4. ГПП-УЗПКТ-СЗСК'!BG166</f>
        <v>315.60000000000002</v>
      </c>
      <c r="AQ568" s="687">
        <f>'4. ГПП-УЗПКТ-СЗСК'!BI161+'4. ГПП-УЗПКТ-СЗСК'!BI166</f>
        <v>0</v>
      </c>
      <c r="AR568" s="687">
        <f t="shared" si="1093"/>
        <v>-315.60000000000002</v>
      </c>
      <c r="AS568" s="688">
        <f t="shared" si="1094"/>
        <v>0</v>
      </c>
      <c r="AT568" s="687">
        <f t="shared" si="1095"/>
        <v>951.50000000000011</v>
      </c>
      <c r="AU568" s="687">
        <f t="shared" si="1096"/>
        <v>0</v>
      </c>
      <c r="AV568" s="687">
        <f t="shared" si="1097"/>
        <v>-951.50000000000011</v>
      </c>
      <c r="AW568" s="688">
        <f t="shared" si="1098"/>
        <v>0</v>
      </c>
      <c r="AX568" s="687">
        <f>'4. ГПП-УЗПКТ-СЗСК'!BS161+'4. ГПП-УЗПКТ-СЗСК'!BS166</f>
        <v>370.8</v>
      </c>
      <c r="AY568" s="687">
        <f>'4. ГПП-УЗПКТ-СЗСК'!BU161+'4. ГПП-УЗПКТ-СЗСК'!BU166</f>
        <v>0</v>
      </c>
      <c r="AZ568" s="687">
        <f t="shared" si="1099"/>
        <v>-370.8</v>
      </c>
      <c r="BA568" s="688">
        <f t="shared" si="1100"/>
        <v>0</v>
      </c>
      <c r="BB568" s="687">
        <f>'4. ГПП-УЗПКТ-СЗСК'!BY161+'4. ГПП-УЗПКТ-СЗСК'!BY166</f>
        <v>324.10000000000002</v>
      </c>
      <c r="BC568" s="687">
        <f>'4. ГПП-УЗПКТ-СЗСК'!CA161+'4. ГПП-УЗПКТ-СЗСК'!CA166</f>
        <v>0</v>
      </c>
      <c r="BD568" s="687">
        <f t="shared" si="1101"/>
        <v>-324.10000000000002</v>
      </c>
      <c r="BE568" s="688">
        <f t="shared" si="1102"/>
        <v>0</v>
      </c>
      <c r="BF568" s="687">
        <f>'4. ГПП-УЗПКТ-СЗСК'!CE161+'4. ГПП-УЗПКТ-СЗСК'!CE166</f>
        <v>256.60000000000002</v>
      </c>
      <c r="BG568" s="687">
        <f>'4. ГПП-УЗПКТ-СЗСК'!CG161+'4. ГПП-УЗПКТ-СЗСК'!CG166</f>
        <v>0</v>
      </c>
      <c r="BH568" s="687">
        <f t="shared" si="1103"/>
        <v>-256.60000000000002</v>
      </c>
      <c r="BI568" s="688">
        <f t="shared" si="1104"/>
        <v>0</v>
      </c>
      <c r="BJ568" s="687">
        <f t="shared" si="1105"/>
        <v>928.1</v>
      </c>
      <c r="BK568" s="687">
        <f t="shared" si="1106"/>
        <v>0</v>
      </c>
      <c r="BL568" s="687">
        <f t="shared" si="1107"/>
        <v>-928.1</v>
      </c>
      <c r="BM568" s="688">
        <f t="shared" si="1108"/>
        <v>0</v>
      </c>
      <c r="BN568" s="687">
        <f>'4. ГПП-УЗПКТ-СЗСК'!CQ161+'4. ГПП-УЗПКТ-СЗСК'!CQ166</f>
        <v>308.8</v>
      </c>
      <c r="BO568" s="687">
        <f>'4. ГПП-УЗПКТ-СЗСК'!CS161+'4. ГПП-УЗПКТ-СЗСК'!CS166</f>
        <v>0</v>
      </c>
      <c r="BP568" s="687">
        <f t="shared" si="1109"/>
        <v>-308.8</v>
      </c>
      <c r="BQ568" s="688">
        <f t="shared" si="1110"/>
        <v>0</v>
      </c>
      <c r="BR568" s="687">
        <f>'4. ГПП-УЗПКТ-СЗСК'!CW161+'4. ГПП-УЗПКТ-СЗСК'!CW166</f>
        <v>306.8</v>
      </c>
      <c r="BS568" s="687">
        <f>'4. ГПП-УЗПКТ-СЗСК'!CY161+'4. ГПП-УЗПКТ-СЗСК'!CY166</f>
        <v>0</v>
      </c>
      <c r="BT568" s="687">
        <f t="shared" si="1111"/>
        <v>-306.8</v>
      </c>
      <c r="BU568" s="688">
        <f t="shared" si="1112"/>
        <v>0</v>
      </c>
      <c r="BV568" s="687">
        <f>'4. ГПП-УЗПКТ-СЗСК'!DC161+'4. ГПП-УЗПКТ-СЗСК'!DC166</f>
        <v>312.5</v>
      </c>
      <c r="BW568" s="687">
        <f>'4. ГПП-УЗПКТ-СЗСК'!DE161+'4. ГПП-УЗПКТ-СЗСК'!DE166</f>
        <v>0</v>
      </c>
      <c r="BX568" s="687">
        <f t="shared" si="1113"/>
        <v>-312.5</v>
      </c>
      <c r="BY568" s="688">
        <f t="shared" si="1114"/>
        <v>0</v>
      </c>
    </row>
    <row r="569" spans="3:77" ht="20.100000000000001" customHeight="1">
      <c r="C569" s="424" t="s">
        <v>205</v>
      </c>
      <c r="D569" s="528"/>
      <c r="E569" s="528"/>
      <c r="F569" s="529"/>
      <c r="G569" s="530">
        <v>0</v>
      </c>
      <c r="H569" s="530"/>
      <c r="I569" s="446" t="s">
        <v>186</v>
      </c>
      <c r="J569" s="681"/>
      <c r="K569" s="681"/>
      <c r="L569" s="681"/>
      <c r="M569" s="681"/>
      <c r="N569" s="681"/>
      <c r="O569" s="681"/>
      <c r="P569" s="681"/>
      <c r="Q569" s="681"/>
      <c r="R569" s="681"/>
      <c r="S569" s="681"/>
      <c r="T569" s="681"/>
      <c r="U569" s="681"/>
      <c r="V569" s="681"/>
      <c r="W569" s="681"/>
      <c r="X569" s="681"/>
      <c r="Y569" s="681"/>
      <c r="Z569" s="681"/>
      <c r="AA569" s="681"/>
      <c r="AB569" s="681"/>
      <c r="AC569" s="681"/>
      <c r="AD569" s="681"/>
      <c r="AE569" s="681"/>
      <c r="AF569" s="681"/>
      <c r="AG569" s="681"/>
      <c r="AH569" s="681"/>
      <c r="AI569" s="681"/>
      <c r="AJ569" s="681"/>
      <c r="AK569" s="681"/>
      <c r="AL569" s="681"/>
      <c r="AM569" s="681"/>
      <c r="AN569" s="681"/>
      <c r="AO569" s="681"/>
      <c r="AP569" s="681"/>
      <c r="AQ569" s="681"/>
      <c r="AR569" s="681"/>
      <c r="AS569" s="681"/>
      <c r="AT569" s="681"/>
      <c r="AU569" s="681"/>
      <c r="AV569" s="681"/>
      <c r="AW569" s="681"/>
      <c r="AX569" s="681"/>
      <c r="AY569" s="681"/>
      <c r="AZ569" s="681"/>
      <c r="BA569" s="681"/>
      <c r="BB569" s="681"/>
      <c r="BC569" s="681"/>
      <c r="BD569" s="681"/>
      <c r="BE569" s="681"/>
      <c r="BF569" s="681"/>
      <c r="BG569" s="681"/>
      <c r="BH569" s="681"/>
      <c r="BI569" s="681"/>
      <c r="BJ569" s="681"/>
      <c r="BK569" s="681"/>
      <c r="BL569" s="681"/>
      <c r="BM569" s="681"/>
      <c r="BN569" s="681"/>
      <c r="BO569" s="681"/>
      <c r="BP569" s="681"/>
      <c r="BQ569" s="681"/>
      <c r="BR569" s="681"/>
      <c r="BS569" s="681"/>
      <c r="BT569" s="681"/>
      <c r="BU569" s="681"/>
      <c r="BV569" s="681"/>
      <c r="BW569" s="681"/>
      <c r="BX569" s="681"/>
      <c r="BY569" s="681"/>
    </row>
    <row r="570" spans="3:77" ht="20.100000000000001" customHeight="1">
      <c r="C570" s="436" t="s">
        <v>590</v>
      </c>
      <c r="D570" s="528"/>
      <c r="E570" s="528"/>
      <c r="F570" s="529"/>
      <c r="G570" s="530">
        <v>0</v>
      </c>
      <c r="H570" s="530"/>
      <c r="I570" s="691" t="s">
        <v>169</v>
      </c>
      <c r="J570" s="681"/>
      <c r="K570" s="681"/>
      <c r="L570" s="681"/>
      <c r="M570" s="681"/>
      <c r="N570" s="681"/>
      <c r="O570" s="681"/>
      <c r="P570" s="681"/>
      <c r="Q570" s="681"/>
      <c r="R570" s="681"/>
      <c r="S570" s="681"/>
      <c r="T570" s="681"/>
      <c r="U570" s="681"/>
      <c r="V570" s="681"/>
      <c r="W570" s="681"/>
      <c r="X570" s="681"/>
      <c r="Y570" s="681"/>
      <c r="Z570" s="681"/>
      <c r="AA570" s="681"/>
      <c r="AB570" s="681"/>
      <c r="AC570" s="681"/>
      <c r="AD570" s="681"/>
      <c r="AE570" s="681"/>
      <c r="AF570" s="681"/>
      <c r="AG570" s="681"/>
      <c r="AH570" s="681"/>
      <c r="AI570" s="681"/>
      <c r="AJ570" s="681"/>
      <c r="AK570" s="681"/>
      <c r="AL570" s="681"/>
      <c r="AM570" s="681"/>
      <c r="AN570" s="681"/>
      <c r="AO570" s="681"/>
      <c r="AP570" s="681"/>
      <c r="AQ570" s="681"/>
      <c r="AR570" s="681"/>
      <c r="AS570" s="681"/>
      <c r="AT570" s="681"/>
      <c r="AU570" s="681"/>
      <c r="AV570" s="681"/>
      <c r="AW570" s="681"/>
      <c r="AX570" s="681"/>
      <c r="AY570" s="681"/>
      <c r="AZ570" s="681"/>
      <c r="BA570" s="681"/>
      <c r="BB570" s="681"/>
      <c r="BC570" s="681"/>
      <c r="BD570" s="681"/>
      <c r="BE570" s="681"/>
      <c r="BF570" s="681"/>
      <c r="BG570" s="681"/>
      <c r="BH570" s="681"/>
      <c r="BI570" s="681"/>
      <c r="BJ570" s="681"/>
      <c r="BK570" s="681"/>
      <c r="BL570" s="681"/>
      <c r="BM570" s="681"/>
      <c r="BN570" s="681"/>
      <c r="BO570" s="681"/>
      <c r="BP570" s="681"/>
      <c r="BQ570" s="681"/>
      <c r="BR570" s="681"/>
      <c r="BS570" s="681"/>
      <c r="BT570" s="681"/>
      <c r="BU570" s="681"/>
      <c r="BV570" s="681"/>
      <c r="BW570" s="681"/>
      <c r="BX570" s="681"/>
      <c r="BY570" s="681"/>
    </row>
    <row r="571" spans="3:77" ht="20.100000000000001" customHeight="1">
      <c r="C571" s="424" t="s">
        <v>182</v>
      </c>
      <c r="D571" s="528"/>
      <c r="E571" s="528"/>
      <c r="F571" s="529"/>
      <c r="G571" s="530" t="s">
        <v>643</v>
      </c>
      <c r="H571" s="530"/>
      <c r="I571" s="446" t="s">
        <v>186</v>
      </c>
      <c r="J571" s="687">
        <f t="shared" ref="J571:J583" si="1115">N571+AD571+AT571+BJ571</f>
        <v>896.28</v>
      </c>
      <c r="K571" s="687">
        <f t="shared" ref="K571:K583" si="1116">O571+AE571+AU571+BK571</f>
        <v>0</v>
      </c>
      <c r="L571" s="687">
        <f t="shared" ref="L571:L583" si="1117">IFERROR(K571-J571,"-")</f>
        <v>-896.28</v>
      </c>
      <c r="M571" s="688">
        <f t="shared" ref="M571:M583" si="1118">IFERROR(K571/J571,"-")</f>
        <v>0</v>
      </c>
      <c r="N571" s="687">
        <f t="shared" ref="N571:N583" si="1119">R571+V571+Z571</f>
        <v>220.52</v>
      </c>
      <c r="O571" s="687">
        <f t="shared" ref="O571:O583" si="1120">S571+W571+AA571</f>
        <v>0</v>
      </c>
      <c r="P571" s="687">
        <f t="shared" ref="P571:P583" si="1121">IFERROR(O571-N571,"-")</f>
        <v>-220.52</v>
      </c>
      <c r="Q571" s="688">
        <f t="shared" ref="Q571:Q583" si="1122">IFERROR(O571/N571,"-")</f>
        <v>0</v>
      </c>
      <c r="R571" s="687">
        <f>'12. ГД Иркутск'!W19+'12. ГД Иркутск'!W30+'12. ГД Иркутск'!W18</f>
        <v>81.739999999999995</v>
      </c>
      <c r="S571" s="687">
        <f>'12. ГД Иркутск'!Y19+'12. ГД Иркутск'!Y30+'12. ГД Иркутск'!Y18</f>
        <v>0</v>
      </c>
      <c r="T571" s="687">
        <f t="shared" ref="T571:T583" si="1123">IFERROR(S571-R571,"-")</f>
        <v>-81.739999999999995</v>
      </c>
      <c r="U571" s="688">
        <f t="shared" ref="U571:U583" si="1124">IFERROR(S571/R571,"-")</f>
        <v>0</v>
      </c>
      <c r="V571" s="687">
        <f>'12. ГД Иркутск'!AC19+'12. ГД Иркутск'!AC30+'12. ГД Иркутск'!AC18</f>
        <v>73.44</v>
      </c>
      <c r="W571" s="687">
        <f>'12. ГД Иркутск'!AE19+'12. ГД Иркутск'!AE30+'12. ГД Иркутск'!AE18</f>
        <v>0</v>
      </c>
      <c r="X571" s="687">
        <f t="shared" ref="X571:X583" si="1125">IFERROR(W571-V571,"-")</f>
        <v>-73.44</v>
      </c>
      <c r="Y571" s="688">
        <f t="shared" ref="Y571:Y583" si="1126">IFERROR(W571/V571,"-")</f>
        <v>0</v>
      </c>
      <c r="Z571" s="687">
        <f>'12. ГД Иркутск'!AI19+'12. ГД Иркутск'!AI30+'12. ГД Иркутск'!AI18</f>
        <v>65.34</v>
      </c>
      <c r="AA571" s="687">
        <f>'12. ГД Иркутск'!AK19+'12. ГД Иркутск'!AK30+'12. ГД Иркутск'!AK18</f>
        <v>0</v>
      </c>
      <c r="AB571" s="687">
        <f t="shared" ref="AB571:AB583" si="1127">IFERROR(AA571-Z571,"-")</f>
        <v>-65.34</v>
      </c>
      <c r="AC571" s="688">
        <f t="shared" ref="AC571:AC583" si="1128">IFERROR(AA571/Z571,"-")</f>
        <v>0</v>
      </c>
      <c r="AD571" s="687">
        <f t="shared" ref="AD571:AD583" si="1129">AH571+AL571+AP571</f>
        <v>228.12</v>
      </c>
      <c r="AE571" s="687">
        <f t="shared" ref="AE571:AE583" si="1130">AI571+AM571+AQ571</f>
        <v>0</v>
      </c>
      <c r="AF571" s="687">
        <f t="shared" ref="AF571:AF583" si="1131">IFERROR(AE571-AD571,"-")</f>
        <v>-228.12</v>
      </c>
      <c r="AG571" s="688">
        <f t="shared" ref="AG571:AG583" si="1132">IFERROR(AE571/AD571,"-")</f>
        <v>0</v>
      </c>
      <c r="AH571" s="687">
        <f>'12. ГД Иркутск'!AU19+'12. ГД Иркутск'!AU30+'12. ГД Иркутск'!AU18</f>
        <v>70.239999999999995</v>
      </c>
      <c r="AI571" s="687">
        <f>'12. ГД Иркутск'!AW19+'12. ГД Иркутск'!AW30+'12. ГД Иркутск'!AW18</f>
        <v>0</v>
      </c>
      <c r="AJ571" s="687">
        <f t="shared" ref="AJ571:AJ583" si="1133">IFERROR(AI571-AH571,"-")</f>
        <v>-70.239999999999995</v>
      </c>
      <c r="AK571" s="688">
        <f t="shared" ref="AK571:AK583" si="1134">IFERROR(AI571/AH571,"-")</f>
        <v>0</v>
      </c>
      <c r="AL571" s="687">
        <f>'12. ГД Иркутск'!BA19+'12. ГД Иркутск'!BA30+'12. ГД Иркутск'!BA18</f>
        <v>80.339999999999989</v>
      </c>
      <c r="AM571" s="687">
        <f>'12. ГД Иркутск'!BC19+'12. ГД Иркутск'!BC30+'12. ГД Иркутск'!BC18</f>
        <v>0</v>
      </c>
      <c r="AN571" s="687">
        <f t="shared" ref="AN571:AN583" si="1135">IFERROR(AM571-AL571,"-")</f>
        <v>-80.339999999999989</v>
      </c>
      <c r="AO571" s="688">
        <f t="shared" ref="AO571:AO583" si="1136">IFERROR(AM571/AL571,"-")</f>
        <v>0</v>
      </c>
      <c r="AP571" s="687">
        <f>'12. ГД Иркутск'!BG19+'12. ГД Иркутск'!BG30+'12. ГД Иркутск'!BG18</f>
        <v>77.540000000000006</v>
      </c>
      <c r="AQ571" s="687">
        <f>'12. ГД Иркутск'!BI19+'12. ГД Иркутск'!BI30+'12. ГД Иркутск'!BI18</f>
        <v>0</v>
      </c>
      <c r="AR571" s="687">
        <f t="shared" ref="AR571:AR583" si="1137">IFERROR(AQ571-AP571,"-")</f>
        <v>-77.540000000000006</v>
      </c>
      <c r="AS571" s="688">
        <f t="shared" ref="AS571:AS583" si="1138">IFERROR(AQ571/AP571,"-")</f>
        <v>0</v>
      </c>
      <c r="AT571" s="687">
        <f t="shared" ref="AT571:AT583" si="1139">AX571+BB571+BF571</f>
        <v>215.82000000000002</v>
      </c>
      <c r="AU571" s="687">
        <f t="shared" ref="AU571:AU583" si="1140">AY571+BC571+BG571</f>
        <v>0</v>
      </c>
      <c r="AV571" s="687">
        <f t="shared" ref="AV571:AV583" si="1141">IFERROR(AU571-AT571,"-")</f>
        <v>-215.82000000000002</v>
      </c>
      <c r="AW571" s="688">
        <f t="shared" ref="AW571:AW583" si="1142">IFERROR(AU571/AT571,"-")</f>
        <v>0</v>
      </c>
      <c r="AX571" s="687">
        <f>'12. ГД Иркутск'!BS19+'12. ГД Иркутск'!BS30+'12. ГД Иркутск'!BS18</f>
        <v>79.84</v>
      </c>
      <c r="AY571" s="687">
        <f>'12. ГД Иркутск'!BU19+'12. ГД Иркутск'!BU30+'12. ГД Иркутск'!BU18</f>
        <v>0</v>
      </c>
      <c r="AZ571" s="687">
        <f t="shared" ref="AZ571:AZ583" si="1143">IFERROR(AY571-AX571,"-")</f>
        <v>-79.84</v>
      </c>
      <c r="BA571" s="688">
        <f t="shared" ref="BA571:BA583" si="1144">IFERROR(AY571/AX571,"-")</f>
        <v>0</v>
      </c>
      <c r="BB571" s="687">
        <f>'12. ГД Иркутск'!BY19+'12. ГД Иркутск'!BY30+'12. ГД Иркутск'!BY18</f>
        <v>79.64</v>
      </c>
      <c r="BC571" s="687">
        <f>'12. ГД Иркутск'!CA19+'12. ГД Иркутск'!CA30+'12. ГД Иркутск'!CA18</f>
        <v>0</v>
      </c>
      <c r="BD571" s="687">
        <f t="shared" ref="BD571:BD583" si="1145">IFERROR(BC571-BB571,"-")</f>
        <v>-79.64</v>
      </c>
      <c r="BE571" s="688">
        <f t="shared" ref="BE571:BE583" si="1146">IFERROR(BC571/BB571,"-")</f>
        <v>0</v>
      </c>
      <c r="BF571" s="687">
        <f>'12. ГД Иркутск'!CE19+'12. ГД Иркутск'!CE30+'12. ГД Иркутск'!CE18</f>
        <v>56.339999999999996</v>
      </c>
      <c r="BG571" s="687">
        <f>'12. ГД Иркутск'!CG19+'12. ГД Иркутск'!CG30+'12. ГД Иркутск'!CG18</f>
        <v>0</v>
      </c>
      <c r="BH571" s="687">
        <f t="shared" ref="BH571:BH583" si="1147">IFERROR(BG571-BF571,"-")</f>
        <v>-56.339999999999996</v>
      </c>
      <c r="BI571" s="688">
        <f t="shared" ref="BI571:BI583" si="1148">IFERROR(BG571/BF571,"-")</f>
        <v>0</v>
      </c>
      <c r="BJ571" s="687">
        <f t="shared" ref="BJ571:BJ583" si="1149">BN571+BR571+BV571</f>
        <v>231.82</v>
      </c>
      <c r="BK571" s="687">
        <f t="shared" ref="BK571:BK583" si="1150">BO571+BS571+BW571</f>
        <v>0</v>
      </c>
      <c r="BL571" s="687">
        <f t="shared" ref="BL571:BL583" si="1151">IFERROR(BK571-BJ571,"-")</f>
        <v>-231.82</v>
      </c>
      <c r="BM571" s="688">
        <f t="shared" ref="BM571:BM583" si="1152">IFERROR(BK571/BJ571,"-")</f>
        <v>0</v>
      </c>
      <c r="BN571" s="687">
        <f>'12. ГД Иркутск'!CQ19+'12. ГД Иркутск'!CQ30+'12. ГД Иркутск'!CQ18</f>
        <v>78.94</v>
      </c>
      <c r="BO571" s="687">
        <f>'12. ГД Иркутск'!CS19+'12. ГД Иркутск'!CS30+'12. ГД Иркутск'!CS18</f>
        <v>0</v>
      </c>
      <c r="BP571" s="687">
        <f t="shared" ref="BP571:BP583" si="1153">IFERROR(BO571-BN571,"-")</f>
        <v>-78.94</v>
      </c>
      <c r="BQ571" s="688">
        <f t="shared" ref="BQ571:BQ583" si="1154">IFERROR(BO571/BN571,"-")</f>
        <v>0</v>
      </c>
      <c r="BR571" s="687">
        <f>'12. ГД Иркутск'!CW19+'12. ГД Иркутск'!CW30+'12. ГД Иркутск'!CW18</f>
        <v>76.34</v>
      </c>
      <c r="BS571" s="687">
        <f>'12. ГД Иркутск'!CY19+'12. ГД Иркутск'!CY30+'12. ГД Иркутск'!CY18</f>
        <v>0</v>
      </c>
      <c r="BT571" s="687">
        <f t="shared" ref="BT571:BT583" si="1155">IFERROR(BS571-BR571,"-")</f>
        <v>-76.34</v>
      </c>
      <c r="BU571" s="688">
        <f t="shared" ref="BU571:BU583" si="1156">IFERROR(BS571/BR571,"-")</f>
        <v>0</v>
      </c>
      <c r="BV571" s="687">
        <f>'12. ГД Иркутск'!DC19+'12. ГД Иркутск'!DC30+'12. ГД Иркутск'!DC18</f>
        <v>76.539999999999992</v>
      </c>
      <c r="BW571" s="687">
        <f>'12. ГД Иркутск'!DE19+'12. ГД Иркутск'!DE30+'12. ГД Иркутск'!DE18</f>
        <v>0</v>
      </c>
      <c r="BX571" s="687">
        <f t="shared" ref="BX571:BX583" si="1157">IFERROR(BW571-BV571,"-")</f>
        <v>-76.539999999999992</v>
      </c>
      <c r="BY571" s="688">
        <f t="shared" ref="BY571:BY583" si="1158">IFERROR(BW571/BV571,"-")</f>
        <v>0</v>
      </c>
    </row>
    <row r="572" spans="3:77" ht="20.100000000000001" customHeight="1">
      <c r="C572" s="430" t="s">
        <v>658</v>
      </c>
      <c r="D572" s="528"/>
      <c r="E572" s="528"/>
      <c r="F572" s="529"/>
      <c r="G572" s="530" t="s">
        <v>659</v>
      </c>
      <c r="H572" s="530"/>
      <c r="I572" s="446" t="s">
        <v>169</v>
      </c>
      <c r="J572" s="687">
        <f t="shared" si="1115"/>
        <v>654.6</v>
      </c>
      <c r="K572" s="687">
        <f t="shared" si="1116"/>
        <v>0</v>
      </c>
      <c r="L572" s="687">
        <f t="shared" si="1117"/>
        <v>-654.6</v>
      </c>
      <c r="M572" s="688">
        <f t="shared" si="1118"/>
        <v>0</v>
      </c>
      <c r="N572" s="687">
        <f t="shared" si="1119"/>
        <v>160.1</v>
      </c>
      <c r="O572" s="687">
        <f t="shared" si="1120"/>
        <v>0</v>
      </c>
      <c r="P572" s="687">
        <f t="shared" si="1121"/>
        <v>-160.1</v>
      </c>
      <c r="Q572" s="688">
        <f t="shared" si="1122"/>
        <v>0</v>
      </c>
      <c r="R572" s="687">
        <f>'12. ГД Иркутск'!W20+'12. ГД Иркутск'!W24+'12. ГД Иркутск'!W25+'12. ГД Иркутск'!W18</f>
        <v>61.599999999999994</v>
      </c>
      <c r="S572" s="687">
        <f>'12. ГД Иркутск'!Y20+'12. ГД Иркутск'!Y24+'12. ГД Иркутск'!Y25+'12. ГД Иркутск'!Y18</f>
        <v>0</v>
      </c>
      <c r="T572" s="687">
        <f t="shared" si="1123"/>
        <v>-61.599999999999994</v>
      </c>
      <c r="U572" s="688">
        <f t="shared" si="1124"/>
        <v>0</v>
      </c>
      <c r="V572" s="687">
        <f>'12. ГД Иркутск'!AC20+'12. ГД Иркутск'!AC24+'12. ГД Иркутск'!AC25+'12. ГД Иркутск'!AC18</f>
        <v>53.3</v>
      </c>
      <c r="W572" s="687">
        <f>'12. ГД Иркутск'!AE20+'12. ГД Иркутск'!AE24+'12. ГД Иркутск'!AE25+'12. ГД Иркутск'!AE18</f>
        <v>0</v>
      </c>
      <c r="X572" s="687">
        <f t="shared" si="1125"/>
        <v>-53.3</v>
      </c>
      <c r="Y572" s="688">
        <f t="shared" si="1126"/>
        <v>0</v>
      </c>
      <c r="Z572" s="687">
        <f>'12. ГД Иркутск'!AI20+'12. ГД Иркутск'!AI24+'12. ГД Иркутск'!AI25+'12. ГД Иркутск'!AI18</f>
        <v>45.199999999999996</v>
      </c>
      <c r="AA572" s="687">
        <f>'12. ГД Иркутск'!AK20+'12. ГД Иркутск'!AK24+'12. ГД Иркутск'!AK25+'12. ГД Иркутск'!AK18</f>
        <v>0</v>
      </c>
      <c r="AB572" s="687">
        <f t="shared" si="1127"/>
        <v>-45.199999999999996</v>
      </c>
      <c r="AC572" s="688">
        <f t="shared" si="1128"/>
        <v>0</v>
      </c>
      <c r="AD572" s="687">
        <f t="shared" si="1129"/>
        <v>167.70000000000002</v>
      </c>
      <c r="AE572" s="687">
        <f t="shared" si="1130"/>
        <v>0</v>
      </c>
      <c r="AF572" s="687">
        <f t="shared" si="1131"/>
        <v>-167.70000000000002</v>
      </c>
      <c r="AG572" s="688">
        <f t="shared" si="1132"/>
        <v>0</v>
      </c>
      <c r="AH572" s="687">
        <f>'12. ГД Иркутск'!AU20+'12. ГД Иркутск'!AU24+'12. ГД Иркутск'!AU25+'12. ГД Иркутск'!AU18</f>
        <v>50.1</v>
      </c>
      <c r="AI572" s="687">
        <f>'12. ГД Иркутск'!AW20+'12. ГД Иркутск'!AW24+'12. ГД Иркутск'!AW25+'12. ГД Иркутск'!AW18</f>
        <v>0</v>
      </c>
      <c r="AJ572" s="687">
        <f t="shared" si="1133"/>
        <v>-50.1</v>
      </c>
      <c r="AK572" s="688">
        <f t="shared" si="1134"/>
        <v>0</v>
      </c>
      <c r="AL572" s="687">
        <f>'12. ГД Иркутск'!BA20+'12. ГД Иркутск'!BA24+'12. ГД Иркутск'!BA25+'12. ГД Иркутск'!BA18</f>
        <v>60.2</v>
      </c>
      <c r="AM572" s="687">
        <f>'12. ГД Иркутск'!BC20+'12. ГД Иркутск'!BC24+'12. ГД Иркутск'!BC25+'12. ГД Иркутск'!BC18</f>
        <v>0</v>
      </c>
      <c r="AN572" s="687">
        <f t="shared" si="1135"/>
        <v>-60.2</v>
      </c>
      <c r="AO572" s="688">
        <f t="shared" si="1136"/>
        <v>0</v>
      </c>
      <c r="AP572" s="687">
        <f>'12. ГД Иркутск'!BG20+'12. ГД Иркутск'!BG24+'12. ГД Иркутск'!BG25+'12. ГД Иркутск'!BG18</f>
        <v>57.4</v>
      </c>
      <c r="AQ572" s="687">
        <f>'12. ГД Иркутск'!BI20+'12. ГД Иркутск'!BI24+'12. ГД Иркутск'!BI25+'12. ГД Иркутск'!BI18</f>
        <v>0</v>
      </c>
      <c r="AR572" s="687">
        <f t="shared" si="1137"/>
        <v>-57.4</v>
      </c>
      <c r="AS572" s="688">
        <f t="shared" si="1138"/>
        <v>0</v>
      </c>
      <c r="AT572" s="687">
        <f t="shared" si="1139"/>
        <v>155.39999999999998</v>
      </c>
      <c r="AU572" s="687">
        <f t="shared" si="1140"/>
        <v>0</v>
      </c>
      <c r="AV572" s="687">
        <f t="shared" si="1141"/>
        <v>-155.39999999999998</v>
      </c>
      <c r="AW572" s="688">
        <f t="shared" si="1142"/>
        <v>0</v>
      </c>
      <c r="AX572" s="687">
        <f>'12. ГД Иркутск'!BS20+'12. ГД Иркутск'!BS24+'12. ГД Иркутск'!BS25+'12. ГД Иркутск'!BS18</f>
        <v>59.699999999999996</v>
      </c>
      <c r="AY572" s="687">
        <f>'12. ГД Иркутск'!BU20+'12. ГД Иркутск'!BU24+'12. ГД Иркутск'!BU25+'12. ГД Иркутск'!BU18</f>
        <v>0</v>
      </c>
      <c r="AZ572" s="687">
        <f t="shared" si="1143"/>
        <v>-59.699999999999996</v>
      </c>
      <c r="BA572" s="688">
        <f t="shared" si="1144"/>
        <v>0</v>
      </c>
      <c r="BB572" s="687">
        <f>'12. ГД Иркутск'!BY20+'12. ГД Иркутск'!BY24+'12. ГД Иркутск'!BY25+'12. ГД Иркутск'!BY18</f>
        <v>59.5</v>
      </c>
      <c r="BC572" s="687">
        <f>'12. ГД Иркутск'!CA20+'12. ГД Иркутск'!CA24+'12. ГД Иркутск'!CA25+'12. ГД Иркутск'!CA18</f>
        <v>0</v>
      </c>
      <c r="BD572" s="687">
        <f t="shared" si="1145"/>
        <v>-59.5</v>
      </c>
      <c r="BE572" s="688">
        <f t="shared" si="1146"/>
        <v>0</v>
      </c>
      <c r="BF572" s="687">
        <f>'12. ГД Иркутск'!CE20+'12. ГД Иркутск'!CE24+'12. ГД Иркутск'!CE25+'12. ГД Иркутск'!CE18</f>
        <v>36.199999999999996</v>
      </c>
      <c r="BG572" s="687">
        <f>'12. ГД Иркутск'!CG20+'12. ГД Иркутск'!CG24+'12. ГД Иркутск'!CG25+'12. ГД Иркутск'!CG18</f>
        <v>0</v>
      </c>
      <c r="BH572" s="687">
        <f t="shared" si="1147"/>
        <v>-36.199999999999996</v>
      </c>
      <c r="BI572" s="688">
        <f t="shared" si="1148"/>
        <v>0</v>
      </c>
      <c r="BJ572" s="687">
        <f t="shared" si="1149"/>
        <v>171.4</v>
      </c>
      <c r="BK572" s="687">
        <f t="shared" si="1150"/>
        <v>0</v>
      </c>
      <c r="BL572" s="687">
        <f t="shared" si="1151"/>
        <v>-171.4</v>
      </c>
      <c r="BM572" s="688">
        <f t="shared" si="1152"/>
        <v>0</v>
      </c>
      <c r="BN572" s="687">
        <f>'12. ГД Иркутск'!CQ20+'12. ГД Иркутск'!CQ24+'12. ГД Иркутск'!CQ25+'12. ГД Иркутск'!CQ18</f>
        <v>58.8</v>
      </c>
      <c r="BO572" s="687">
        <f>'12. ГД Иркутск'!CS20+'12. ГД Иркутск'!CS24+'12. ГД Иркутск'!CS25+'12. ГД Иркутск'!CS18</f>
        <v>0</v>
      </c>
      <c r="BP572" s="687">
        <f t="shared" si="1153"/>
        <v>-58.8</v>
      </c>
      <c r="BQ572" s="688">
        <f t="shared" si="1154"/>
        <v>0</v>
      </c>
      <c r="BR572" s="687">
        <f>'12. ГД Иркутск'!CW20+'12. ГД Иркутск'!CW24+'12. ГД Иркутск'!CW25+'12. ГД Иркутск'!CW18</f>
        <v>56.199999999999996</v>
      </c>
      <c r="BS572" s="687">
        <f>'12. ГД Иркутск'!CY20+'12. ГД Иркутск'!CY24+'12. ГД Иркутск'!CY25+'12. ГД Иркутск'!CY18</f>
        <v>0</v>
      </c>
      <c r="BT572" s="687">
        <f t="shared" si="1155"/>
        <v>-56.199999999999996</v>
      </c>
      <c r="BU572" s="688">
        <f t="shared" si="1156"/>
        <v>0</v>
      </c>
      <c r="BV572" s="687">
        <f>'12. ГД Иркутск'!DC20+'12. ГД Иркутск'!DC24+'12. ГД Иркутск'!DC25+'12. ГД Иркутск'!DC18</f>
        <v>56.4</v>
      </c>
      <c r="BW572" s="687">
        <f>'12. ГД Иркутск'!DE20+'12. ГД Иркутск'!DE24+'12. ГД Иркутск'!DE25+'12. ГД Иркутск'!DE18</f>
        <v>0</v>
      </c>
      <c r="BX572" s="687">
        <f t="shared" si="1157"/>
        <v>-56.4</v>
      </c>
      <c r="BY572" s="688">
        <f t="shared" si="1158"/>
        <v>0</v>
      </c>
    </row>
    <row r="573" spans="3:77" ht="20.100000000000001" customHeight="1">
      <c r="C573" s="430" t="s">
        <v>660</v>
      </c>
      <c r="D573" s="528"/>
      <c r="E573" s="528"/>
      <c r="F573" s="529"/>
      <c r="G573" s="530" t="s">
        <v>661</v>
      </c>
      <c r="H573" s="530"/>
      <c r="I573" s="694" t="s">
        <v>169</v>
      </c>
      <c r="J573" s="687">
        <f t="shared" si="1115"/>
        <v>4.0999999999999996</v>
      </c>
      <c r="K573" s="687">
        <f t="shared" si="1116"/>
        <v>0</v>
      </c>
      <c r="L573" s="687">
        <f t="shared" si="1117"/>
        <v>-4.0999999999999996</v>
      </c>
      <c r="M573" s="688">
        <f t="shared" si="1118"/>
        <v>0</v>
      </c>
      <c r="N573" s="687">
        <f t="shared" si="1119"/>
        <v>0.89999999999999991</v>
      </c>
      <c r="O573" s="687">
        <f t="shared" si="1120"/>
        <v>0</v>
      </c>
      <c r="P573" s="687">
        <f t="shared" si="1121"/>
        <v>-0.89999999999999991</v>
      </c>
      <c r="Q573" s="688">
        <f t="shared" si="1122"/>
        <v>0</v>
      </c>
      <c r="R573" s="687">
        <f>'12. ГД Иркутск'!W18</f>
        <v>0.3</v>
      </c>
      <c r="S573" s="687">
        <f>'12. ГД Иркутск'!Y18</f>
        <v>0</v>
      </c>
      <c r="T573" s="687">
        <f t="shared" si="1123"/>
        <v>-0.3</v>
      </c>
      <c r="U573" s="688">
        <f t="shared" si="1124"/>
        <v>0</v>
      </c>
      <c r="V573" s="687">
        <f>'12. ГД Иркутск'!AC18</f>
        <v>0.3</v>
      </c>
      <c r="W573" s="687">
        <f>'12. ГД Иркутск'!AE18</f>
        <v>0</v>
      </c>
      <c r="X573" s="687">
        <f t="shared" si="1125"/>
        <v>-0.3</v>
      </c>
      <c r="Y573" s="688">
        <f t="shared" si="1126"/>
        <v>0</v>
      </c>
      <c r="Z573" s="687">
        <f>'12. ГД Иркутск'!AI18</f>
        <v>0.3</v>
      </c>
      <c r="AA573" s="687">
        <f>'12. ГД Иркутск'!AK18</f>
        <v>0</v>
      </c>
      <c r="AB573" s="687">
        <f t="shared" si="1127"/>
        <v>-0.3</v>
      </c>
      <c r="AC573" s="688">
        <f t="shared" si="1128"/>
        <v>0</v>
      </c>
      <c r="AD573" s="687">
        <f t="shared" si="1129"/>
        <v>1.1000000000000001</v>
      </c>
      <c r="AE573" s="687">
        <f t="shared" si="1130"/>
        <v>0</v>
      </c>
      <c r="AF573" s="687">
        <f t="shared" si="1131"/>
        <v>-1.1000000000000001</v>
      </c>
      <c r="AG573" s="688">
        <f t="shared" si="1132"/>
        <v>0</v>
      </c>
      <c r="AH573" s="687">
        <f>'12. ГД Иркутск'!AU18</f>
        <v>0.35</v>
      </c>
      <c r="AI573" s="687">
        <f>'12. ГД Иркутск'!AW18</f>
        <v>0</v>
      </c>
      <c r="AJ573" s="687">
        <f t="shared" si="1133"/>
        <v>-0.35</v>
      </c>
      <c r="AK573" s="688">
        <f t="shared" si="1134"/>
        <v>0</v>
      </c>
      <c r="AL573" s="687">
        <f>'12. ГД Иркутск'!BA18</f>
        <v>0.35</v>
      </c>
      <c r="AM573" s="687">
        <f>'12. ГД Иркутск'!BC18</f>
        <v>0</v>
      </c>
      <c r="AN573" s="687">
        <f t="shared" si="1135"/>
        <v>-0.35</v>
      </c>
      <c r="AO573" s="688">
        <f t="shared" si="1136"/>
        <v>0</v>
      </c>
      <c r="AP573" s="687">
        <f>'12. ГД Иркутск'!BG18</f>
        <v>0.4</v>
      </c>
      <c r="AQ573" s="687">
        <f>'12. ГД Иркутск'!BI18</f>
        <v>0</v>
      </c>
      <c r="AR573" s="687">
        <f t="shared" si="1137"/>
        <v>-0.4</v>
      </c>
      <c r="AS573" s="688">
        <f t="shared" si="1138"/>
        <v>0</v>
      </c>
      <c r="AT573" s="687">
        <f t="shared" si="1139"/>
        <v>1.2000000000000002</v>
      </c>
      <c r="AU573" s="687">
        <f t="shared" si="1140"/>
        <v>0</v>
      </c>
      <c r="AV573" s="687">
        <f t="shared" si="1141"/>
        <v>-1.2000000000000002</v>
      </c>
      <c r="AW573" s="688">
        <f t="shared" si="1142"/>
        <v>0</v>
      </c>
      <c r="AX573" s="687">
        <f>'12. ГД Иркутск'!BS18</f>
        <v>0.4</v>
      </c>
      <c r="AY573" s="687">
        <f>'12. ГД Иркутск'!BU18</f>
        <v>0</v>
      </c>
      <c r="AZ573" s="687">
        <f t="shared" si="1143"/>
        <v>-0.4</v>
      </c>
      <c r="BA573" s="688">
        <f t="shared" si="1144"/>
        <v>0</v>
      </c>
      <c r="BB573" s="687">
        <f>'12. ГД Иркутск'!BY18</f>
        <v>0.4</v>
      </c>
      <c r="BC573" s="687">
        <f>'12. ГД Иркутск'!CA18</f>
        <v>0</v>
      </c>
      <c r="BD573" s="687">
        <f t="shared" si="1145"/>
        <v>-0.4</v>
      </c>
      <c r="BE573" s="688">
        <f t="shared" si="1146"/>
        <v>0</v>
      </c>
      <c r="BF573" s="687">
        <f>'12. ГД Иркутск'!CE18</f>
        <v>0.4</v>
      </c>
      <c r="BG573" s="687">
        <f>'12. ГД Иркутск'!CG18</f>
        <v>0</v>
      </c>
      <c r="BH573" s="687">
        <f t="shared" si="1147"/>
        <v>-0.4</v>
      </c>
      <c r="BI573" s="688">
        <f t="shared" si="1148"/>
        <v>0</v>
      </c>
      <c r="BJ573" s="687">
        <f t="shared" si="1149"/>
        <v>0.89999999999999991</v>
      </c>
      <c r="BK573" s="687">
        <f t="shared" si="1150"/>
        <v>0</v>
      </c>
      <c r="BL573" s="687">
        <f t="shared" si="1151"/>
        <v>-0.89999999999999991</v>
      </c>
      <c r="BM573" s="688">
        <f t="shared" si="1152"/>
        <v>0</v>
      </c>
      <c r="BN573" s="687">
        <f>'12. ГД Иркутск'!CQ18</f>
        <v>0.3</v>
      </c>
      <c r="BO573" s="687">
        <f>'12. ГД Иркутск'!CS18</f>
        <v>0</v>
      </c>
      <c r="BP573" s="687">
        <f t="shared" si="1153"/>
        <v>-0.3</v>
      </c>
      <c r="BQ573" s="688">
        <f t="shared" si="1154"/>
        <v>0</v>
      </c>
      <c r="BR573" s="687">
        <f>'12. ГД Иркутск'!CW18</f>
        <v>0.3</v>
      </c>
      <c r="BS573" s="687">
        <f>'12. ГД Иркутск'!CY18</f>
        <v>0</v>
      </c>
      <c r="BT573" s="687">
        <f t="shared" si="1155"/>
        <v>-0.3</v>
      </c>
      <c r="BU573" s="688">
        <f t="shared" si="1156"/>
        <v>0</v>
      </c>
      <c r="BV573" s="687">
        <f>'12. ГД Иркутск'!DC18</f>
        <v>0.3</v>
      </c>
      <c r="BW573" s="687">
        <f>'12. ГД Иркутск'!DE18</f>
        <v>0</v>
      </c>
      <c r="BX573" s="687">
        <f t="shared" si="1157"/>
        <v>-0.3</v>
      </c>
      <c r="BY573" s="688">
        <f t="shared" si="1158"/>
        <v>0</v>
      </c>
    </row>
    <row r="574" spans="3:77" ht="20.100000000000001" customHeight="1">
      <c r="C574" s="430" t="s">
        <v>662</v>
      </c>
      <c r="D574" s="528"/>
      <c r="E574" s="528"/>
      <c r="F574" s="529"/>
      <c r="G574" s="530" t="s">
        <v>663</v>
      </c>
      <c r="H574" s="530"/>
      <c r="I574" s="694" t="s">
        <v>169</v>
      </c>
      <c r="J574" s="687">
        <f t="shared" si="1115"/>
        <v>241.68</v>
      </c>
      <c r="K574" s="687">
        <f t="shared" si="1116"/>
        <v>0</v>
      </c>
      <c r="L574" s="687">
        <f t="shared" si="1117"/>
        <v>-241.68</v>
      </c>
      <c r="M574" s="688">
        <f t="shared" si="1118"/>
        <v>0</v>
      </c>
      <c r="N574" s="687">
        <f t="shared" si="1119"/>
        <v>60.42</v>
      </c>
      <c r="O574" s="687">
        <f t="shared" si="1120"/>
        <v>0</v>
      </c>
      <c r="P574" s="687">
        <f t="shared" si="1121"/>
        <v>-60.42</v>
      </c>
      <c r="Q574" s="688">
        <f t="shared" si="1122"/>
        <v>0</v>
      </c>
      <c r="R574" s="687">
        <f>'12. ГД Иркутск'!W29</f>
        <v>20.14</v>
      </c>
      <c r="S574" s="687">
        <f>'12. ГД Иркутск'!Y29</f>
        <v>0</v>
      </c>
      <c r="T574" s="687">
        <f t="shared" si="1123"/>
        <v>-20.14</v>
      </c>
      <c r="U574" s="688">
        <f t="shared" si="1124"/>
        <v>0</v>
      </c>
      <c r="V574" s="687">
        <f>'12. ГД Иркутск'!AC29</f>
        <v>20.14</v>
      </c>
      <c r="W574" s="687">
        <f>'12. ГД Иркутск'!AE29</f>
        <v>0</v>
      </c>
      <c r="X574" s="687">
        <f t="shared" si="1125"/>
        <v>-20.14</v>
      </c>
      <c r="Y574" s="688">
        <f t="shared" si="1126"/>
        <v>0</v>
      </c>
      <c r="Z574" s="687">
        <f>'12. ГД Иркутск'!AI29</f>
        <v>20.14</v>
      </c>
      <c r="AA574" s="687">
        <f>'12. ГД Иркутск'!AK29</f>
        <v>0</v>
      </c>
      <c r="AB574" s="687">
        <f t="shared" si="1127"/>
        <v>-20.14</v>
      </c>
      <c r="AC574" s="688">
        <f t="shared" si="1128"/>
        <v>0</v>
      </c>
      <c r="AD574" s="687">
        <f t="shared" si="1129"/>
        <v>60.42</v>
      </c>
      <c r="AE574" s="687">
        <f t="shared" si="1130"/>
        <v>0</v>
      </c>
      <c r="AF574" s="687">
        <f t="shared" si="1131"/>
        <v>-60.42</v>
      </c>
      <c r="AG574" s="688">
        <f t="shared" si="1132"/>
        <v>0</v>
      </c>
      <c r="AH574" s="687">
        <f>'12. ГД Иркутск'!AU29</f>
        <v>20.14</v>
      </c>
      <c r="AI574" s="687">
        <f>'12. ГД Иркутск'!AW29</f>
        <v>0</v>
      </c>
      <c r="AJ574" s="687">
        <f t="shared" si="1133"/>
        <v>-20.14</v>
      </c>
      <c r="AK574" s="688">
        <f t="shared" si="1134"/>
        <v>0</v>
      </c>
      <c r="AL574" s="687">
        <f>'12. ГД Иркутск'!BA29</f>
        <v>20.14</v>
      </c>
      <c r="AM574" s="687">
        <f>'12. ГД Иркутск'!BC29</f>
        <v>0</v>
      </c>
      <c r="AN574" s="687">
        <f t="shared" si="1135"/>
        <v>-20.14</v>
      </c>
      <c r="AO574" s="688">
        <f t="shared" si="1136"/>
        <v>0</v>
      </c>
      <c r="AP574" s="687">
        <f>'12. ГД Иркутск'!BG29</f>
        <v>20.14</v>
      </c>
      <c r="AQ574" s="687">
        <f>'12. ГД Иркутск'!BI29</f>
        <v>0</v>
      </c>
      <c r="AR574" s="687">
        <f t="shared" si="1137"/>
        <v>-20.14</v>
      </c>
      <c r="AS574" s="688">
        <f t="shared" si="1138"/>
        <v>0</v>
      </c>
      <c r="AT574" s="687">
        <f t="shared" si="1139"/>
        <v>60.42</v>
      </c>
      <c r="AU574" s="687">
        <f t="shared" si="1140"/>
        <v>0</v>
      </c>
      <c r="AV574" s="687">
        <f t="shared" si="1141"/>
        <v>-60.42</v>
      </c>
      <c r="AW574" s="688">
        <f t="shared" si="1142"/>
        <v>0</v>
      </c>
      <c r="AX574" s="687">
        <f>'12. ГД Иркутск'!BS29</f>
        <v>20.14</v>
      </c>
      <c r="AY574" s="687">
        <f>'12. ГД Иркутск'!BU29</f>
        <v>0</v>
      </c>
      <c r="AZ574" s="687">
        <f t="shared" si="1143"/>
        <v>-20.14</v>
      </c>
      <c r="BA574" s="688">
        <f t="shared" si="1144"/>
        <v>0</v>
      </c>
      <c r="BB574" s="687">
        <f>'12. ГД Иркутск'!BY29</f>
        <v>20.14</v>
      </c>
      <c r="BC574" s="687">
        <f>'12. ГД Иркутск'!CA29</f>
        <v>0</v>
      </c>
      <c r="BD574" s="687">
        <f t="shared" si="1145"/>
        <v>-20.14</v>
      </c>
      <c r="BE574" s="688">
        <f t="shared" si="1146"/>
        <v>0</v>
      </c>
      <c r="BF574" s="687">
        <f>'12. ГД Иркутск'!CE29</f>
        <v>20.14</v>
      </c>
      <c r="BG574" s="687">
        <f>'12. ГД Иркутск'!CG29</f>
        <v>0</v>
      </c>
      <c r="BH574" s="687">
        <f t="shared" si="1147"/>
        <v>-20.14</v>
      </c>
      <c r="BI574" s="688">
        <f t="shared" si="1148"/>
        <v>0</v>
      </c>
      <c r="BJ574" s="687">
        <f t="shared" si="1149"/>
        <v>60.42</v>
      </c>
      <c r="BK574" s="687">
        <f t="shared" si="1150"/>
        <v>0</v>
      </c>
      <c r="BL574" s="687">
        <f t="shared" si="1151"/>
        <v>-60.42</v>
      </c>
      <c r="BM574" s="688">
        <f t="shared" si="1152"/>
        <v>0</v>
      </c>
      <c r="BN574" s="687">
        <f>'12. ГД Иркутск'!CQ29</f>
        <v>20.14</v>
      </c>
      <c r="BO574" s="687">
        <f>'12. ГД Иркутск'!CS29</f>
        <v>0</v>
      </c>
      <c r="BP574" s="687">
        <f t="shared" si="1153"/>
        <v>-20.14</v>
      </c>
      <c r="BQ574" s="688">
        <f t="shared" si="1154"/>
        <v>0</v>
      </c>
      <c r="BR574" s="687">
        <f>'12. ГД Иркутск'!CW29</f>
        <v>20.14</v>
      </c>
      <c r="BS574" s="687">
        <f>'12. ГД Иркутск'!CY29</f>
        <v>0</v>
      </c>
      <c r="BT574" s="687">
        <f t="shared" si="1155"/>
        <v>-20.14</v>
      </c>
      <c r="BU574" s="688">
        <f t="shared" si="1156"/>
        <v>0</v>
      </c>
      <c r="BV574" s="687">
        <f>'12. ГД Иркутск'!DC29</f>
        <v>20.14</v>
      </c>
      <c r="BW574" s="687">
        <f>'12. ГД Иркутск'!DE29</f>
        <v>0</v>
      </c>
      <c r="BX574" s="687">
        <f t="shared" si="1157"/>
        <v>-20.14</v>
      </c>
      <c r="BY574" s="688">
        <f t="shared" si="1158"/>
        <v>0</v>
      </c>
    </row>
    <row r="575" spans="3:77" ht="20.100000000000001" customHeight="1">
      <c r="C575" s="430" t="s">
        <v>664</v>
      </c>
      <c r="D575" s="528"/>
      <c r="E575" s="528"/>
      <c r="F575" s="529"/>
      <c r="G575" s="530" t="s">
        <v>665</v>
      </c>
      <c r="H575" s="530"/>
      <c r="I575" s="694" t="s">
        <v>169</v>
      </c>
      <c r="J575" s="687">
        <f t="shared" si="1115"/>
        <v>1.6800000000000002</v>
      </c>
      <c r="K575" s="687">
        <f t="shared" si="1116"/>
        <v>0</v>
      </c>
      <c r="L575" s="687">
        <f t="shared" si="1117"/>
        <v>-1.6800000000000002</v>
      </c>
      <c r="M575" s="688">
        <f t="shared" si="1118"/>
        <v>0</v>
      </c>
      <c r="N575" s="687">
        <f t="shared" si="1119"/>
        <v>0.42000000000000004</v>
      </c>
      <c r="O575" s="687">
        <f t="shared" si="1120"/>
        <v>0</v>
      </c>
      <c r="P575" s="687">
        <f t="shared" si="1121"/>
        <v>-0.42000000000000004</v>
      </c>
      <c r="Q575" s="688">
        <f t="shared" si="1122"/>
        <v>0</v>
      </c>
      <c r="R575" s="687">
        <f>'12. ГД Иркутск'!W30</f>
        <v>0.14000000000000001</v>
      </c>
      <c r="S575" s="687">
        <f>'12. ГД Иркутск'!Y30</f>
        <v>0</v>
      </c>
      <c r="T575" s="687">
        <f t="shared" si="1123"/>
        <v>-0.14000000000000001</v>
      </c>
      <c r="U575" s="688">
        <f t="shared" si="1124"/>
        <v>0</v>
      </c>
      <c r="V575" s="687">
        <f>'12. ГД Иркутск'!AC30</f>
        <v>0.14000000000000001</v>
      </c>
      <c r="W575" s="687">
        <f>'12. ГД Иркутск'!AE30</f>
        <v>0</v>
      </c>
      <c r="X575" s="687">
        <f t="shared" si="1125"/>
        <v>-0.14000000000000001</v>
      </c>
      <c r="Y575" s="688">
        <f t="shared" si="1126"/>
        <v>0</v>
      </c>
      <c r="Z575" s="687">
        <f>'12. ГД Иркутск'!AI30</f>
        <v>0.14000000000000001</v>
      </c>
      <c r="AA575" s="687">
        <f>'12. ГД Иркутск'!AK30</f>
        <v>0</v>
      </c>
      <c r="AB575" s="687">
        <f t="shared" si="1127"/>
        <v>-0.14000000000000001</v>
      </c>
      <c r="AC575" s="688">
        <f t="shared" si="1128"/>
        <v>0</v>
      </c>
      <c r="AD575" s="687">
        <f t="shared" si="1129"/>
        <v>0.42000000000000004</v>
      </c>
      <c r="AE575" s="687">
        <f t="shared" si="1130"/>
        <v>0</v>
      </c>
      <c r="AF575" s="687">
        <f t="shared" si="1131"/>
        <v>-0.42000000000000004</v>
      </c>
      <c r="AG575" s="688">
        <f t="shared" si="1132"/>
        <v>0</v>
      </c>
      <c r="AH575" s="687">
        <f>'12. ГД Иркутск'!AU30</f>
        <v>0.14000000000000001</v>
      </c>
      <c r="AI575" s="687">
        <f>'12. ГД Иркутск'!AW30</f>
        <v>0</v>
      </c>
      <c r="AJ575" s="687">
        <f t="shared" si="1133"/>
        <v>-0.14000000000000001</v>
      </c>
      <c r="AK575" s="688">
        <f t="shared" si="1134"/>
        <v>0</v>
      </c>
      <c r="AL575" s="687">
        <f>'12. ГД Иркутск'!BA30</f>
        <v>0.14000000000000001</v>
      </c>
      <c r="AM575" s="687">
        <f>'12. ГД Иркутск'!BC30</f>
        <v>0</v>
      </c>
      <c r="AN575" s="687">
        <f t="shared" si="1135"/>
        <v>-0.14000000000000001</v>
      </c>
      <c r="AO575" s="688">
        <f t="shared" si="1136"/>
        <v>0</v>
      </c>
      <c r="AP575" s="687">
        <f>'12. ГД Иркутск'!BG30</f>
        <v>0.14000000000000001</v>
      </c>
      <c r="AQ575" s="687">
        <f>'12. ГД Иркутск'!BI30</f>
        <v>0</v>
      </c>
      <c r="AR575" s="687">
        <f t="shared" si="1137"/>
        <v>-0.14000000000000001</v>
      </c>
      <c r="AS575" s="688">
        <f t="shared" si="1138"/>
        <v>0</v>
      </c>
      <c r="AT575" s="687">
        <f t="shared" si="1139"/>
        <v>0.42000000000000004</v>
      </c>
      <c r="AU575" s="687">
        <f t="shared" si="1140"/>
        <v>0</v>
      </c>
      <c r="AV575" s="687">
        <f t="shared" si="1141"/>
        <v>-0.42000000000000004</v>
      </c>
      <c r="AW575" s="688">
        <f t="shared" si="1142"/>
        <v>0</v>
      </c>
      <c r="AX575" s="687">
        <f>'12. ГД Иркутск'!BS30</f>
        <v>0.14000000000000001</v>
      </c>
      <c r="AY575" s="687">
        <f>'12. ГД Иркутск'!BU30</f>
        <v>0</v>
      </c>
      <c r="AZ575" s="687">
        <f t="shared" si="1143"/>
        <v>-0.14000000000000001</v>
      </c>
      <c r="BA575" s="688">
        <f t="shared" si="1144"/>
        <v>0</v>
      </c>
      <c r="BB575" s="687">
        <f>'12. ГД Иркутск'!BY30</f>
        <v>0.14000000000000001</v>
      </c>
      <c r="BC575" s="687">
        <f>'12. ГД Иркутск'!CA30</f>
        <v>0</v>
      </c>
      <c r="BD575" s="687">
        <f t="shared" si="1145"/>
        <v>-0.14000000000000001</v>
      </c>
      <c r="BE575" s="688">
        <f t="shared" si="1146"/>
        <v>0</v>
      </c>
      <c r="BF575" s="687">
        <f>'12. ГД Иркутск'!CE30</f>
        <v>0.14000000000000001</v>
      </c>
      <c r="BG575" s="687">
        <f>'12. ГД Иркутск'!CG30</f>
        <v>0</v>
      </c>
      <c r="BH575" s="687">
        <f t="shared" si="1147"/>
        <v>-0.14000000000000001</v>
      </c>
      <c r="BI575" s="688">
        <f t="shared" si="1148"/>
        <v>0</v>
      </c>
      <c r="BJ575" s="687">
        <f t="shared" si="1149"/>
        <v>0.42000000000000004</v>
      </c>
      <c r="BK575" s="687">
        <f t="shared" si="1150"/>
        <v>0</v>
      </c>
      <c r="BL575" s="687">
        <f t="shared" si="1151"/>
        <v>-0.42000000000000004</v>
      </c>
      <c r="BM575" s="688">
        <f t="shared" si="1152"/>
        <v>0</v>
      </c>
      <c r="BN575" s="687">
        <f>'12. ГД Иркутск'!CQ30</f>
        <v>0.14000000000000001</v>
      </c>
      <c r="BO575" s="687">
        <f>'12. ГД Иркутск'!CS30</f>
        <v>0</v>
      </c>
      <c r="BP575" s="687">
        <f t="shared" si="1153"/>
        <v>-0.14000000000000001</v>
      </c>
      <c r="BQ575" s="688">
        <f t="shared" si="1154"/>
        <v>0</v>
      </c>
      <c r="BR575" s="687">
        <f>'12. ГД Иркутск'!CW30</f>
        <v>0.14000000000000001</v>
      </c>
      <c r="BS575" s="687">
        <f>'12. ГД Иркутск'!CY30</f>
        <v>0</v>
      </c>
      <c r="BT575" s="687">
        <f t="shared" si="1155"/>
        <v>-0.14000000000000001</v>
      </c>
      <c r="BU575" s="688">
        <f t="shared" si="1156"/>
        <v>0</v>
      </c>
      <c r="BV575" s="687">
        <f>'12. ГД Иркутск'!DC30</f>
        <v>0.14000000000000001</v>
      </c>
      <c r="BW575" s="687">
        <f>'12. ГД Иркутск'!DE30</f>
        <v>0</v>
      </c>
      <c r="BX575" s="687">
        <f t="shared" si="1157"/>
        <v>-0.14000000000000001</v>
      </c>
      <c r="BY575" s="688">
        <f t="shared" si="1158"/>
        <v>0</v>
      </c>
    </row>
    <row r="576" spans="3:77" ht="20.100000000000001" customHeight="1">
      <c r="C576" s="424" t="s">
        <v>184</v>
      </c>
      <c r="D576" s="528"/>
      <c r="E576" s="528"/>
      <c r="F576" s="529"/>
      <c r="G576" s="530" t="s">
        <v>570</v>
      </c>
      <c r="H576" s="530"/>
      <c r="I576" s="446" t="s">
        <v>186</v>
      </c>
      <c r="J576" s="687">
        <f t="shared" si="1115"/>
        <v>464.80000000000007</v>
      </c>
      <c r="K576" s="687">
        <f t="shared" si="1116"/>
        <v>0</v>
      </c>
      <c r="L576" s="687">
        <f t="shared" si="1117"/>
        <v>-464.80000000000007</v>
      </c>
      <c r="M576" s="688">
        <f t="shared" si="1118"/>
        <v>0</v>
      </c>
      <c r="N576" s="687">
        <f t="shared" si="1119"/>
        <v>147.30000000000001</v>
      </c>
      <c r="O576" s="687">
        <f t="shared" si="1120"/>
        <v>0</v>
      </c>
      <c r="P576" s="687">
        <f t="shared" si="1121"/>
        <v>-147.30000000000001</v>
      </c>
      <c r="Q576" s="688">
        <f t="shared" si="1122"/>
        <v>0</v>
      </c>
      <c r="R576" s="687">
        <f>'13. ГД Шельф'!W15</f>
        <v>52.4</v>
      </c>
      <c r="S576" s="687">
        <f>'13. ГД Шельф'!Y15</f>
        <v>0</v>
      </c>
      <c r="T576" s="687">
        <f t="shared" si="1123"/>
        <v>-52.4</v>
      </c>
      <c r="U576" s="688">
        <f t="shared" si="1124"/>
        <v>0</v>
      </c>
      <c r="V576" s="687">
        <f>'13. ГД Шельф'!AC15</f>
        <v>45.6</v>
      </c>
      <c r="W576" s="687">
        <f>'13. ГД Шельф'!AE15</f>
        <v>0</v>
      </c>
      <c r="X576" s="687">
        <f t="shared" si="1125"/>
        <v>-45.6</v>
      </c>
      <c r="Y576" s="688">
        <f t="shared" si="1126"/>
        <v>0</v>
      </c>
      <c r="Z576" s="687">
        <f>'13. ГД Шельф'!AI15</f>
        <v>49.3</v>
      </c>
      <c r="AA576" s="687">
        <f>'13. ГД Шельф'!AK15</f>
        <v>0</v>
      </c>
      <c r="AB576" s="687">
        <f t="shared" si="1127"/>
        <v>-49.3</v>
      </c>
      <c r="AC576" s="688">
        <f t="shared" si="1128"/>
        <v>0</v>
      </c>
      <c r="AD576" s="687">
        <f t="shared" si="1129"/>
        <v>112.4</v>
      </c>
      <c r="AE576" s="687">
        <f t="shared" si="1130"/>
        <v>0</v>
      </c>
      <c r="AF576" s="687">
        <f t="shared" si="1131"/>
        <v>-112.4</v>
      </c>
      <c r="AG576" s="688">
        <f t="shared" si="1132"/>
        <v>0</v>
      </c>
      <c r="AH576" s="687">
        <f>'13. ГД Шельф'!AU15</f>
        <v>37.700000000000003</v>
      </c>
      <c r="AI576" s="687">
        <f>'13. ГД Шельф'!AW15</f>
        <v>0</v>
      </c>
      <c r="AJ576" s="687">
        <f t="shared" si="1133"/>
        <v>-37.700000000000003</v>
      </c>
      <c r="AK576" s="688">
        <f t="shared" si="1134"/>
        <v>0</v>
      </c>
      <c r="AL576" s="687">
        <f>'13. ГД Шельф'!BA15</f>
        <v>37.200000000000003</v>
      </c>
      <c r="AM576" s="687">
        <f>'13. ГД Шельф'!BC15</f>
        <v>0</v>
      </c>
      <c r="AN576" s="687">
        <f t="shared" si="1135"/>
        <v>-37.200000000000003</v>
      </c>
      <c r="AO576" s="688">
        <f t="shared" si="1136"/>
        <v>0</v>
      </c>
      <c r="AP576" s="687">
        <f>'13. ГД Шельф'!BG15</f>
        <v>37.5</v>
      </c>
      <c r="AQ576" s="687">
        <f>'13. ГД Шельф'!BI15</f>
        <v>0</v>
      </c>
      <c r="AR576" s="687">
        <f t="shared" si="1137"/>
        <v>-37.5</v>
      </c>
      <c r="AS576" s="688">
        <f t="shared" si="1138"/>
        <v>0</v>
      </c>
      <c r="AT576" s="687">
        <f t="shared" si="1139"/>
        <v>91.8</v>
      </c>
      <c r="AU576" s="687">
        <f t="shared" si="1140"/>
        <v>0</v>
      </c>
      <c r="AV576" s="687">
        <f t="shared" si="1141"/>
        <v>-91.8</v>
      </c>
      <c r="AW576" s="688">
        <f t="shared" si="1142"/>
        <v>0</v>
      </c>
      <c r="AX576" s="687">
        <f>'13. ГД Шельф'!BS15</f>
        <v>30.7</v>
      </c>
      <c r="AY576" s="687">
        <f>'13. ГД Шельф'!BU15</f>
        <v>0</v>
      </c>
      <c r="AZ576" s="687">
        <f t="shared" si="1143"/>
        <v>-30.7</v>
      </c>
      <c r="BA576" s="688">
        <f t="shared" si="1144"/>
        <v>0</v>
      </c>
      <c r="BB576" s="687">
        <f>'13. ГД Шельф'!BY15</f>
        <v>30.6</v>
      </c>
      <c r="BC576" s="687">
        <f>'13. ГД Шельф'!CA15</f>
        <v>0</v>
      </c>
      <c r="BD576" s="687">
        <f t="shared" si="1145"/>
        <v>-30.6</v>
      </c>
      <c r="BE576" s="688">
        <f t="shared" si="1146"/>
        <v>0</v>
      </c>
      <c r="BF576" s="687">
        <f>'13. ГД Шельф'!CE15</f>
        <v>30.5</v>
      </c>
      <c r="BG576" s="687">
        <f>'13. ГД Шельф'!CG15</f>
        <v>0</v>
      </c>
      <c r="BH576" s="687">
        <f t="shared" si="1147"/>
        <v>-30.5</v>
      </c>
      <c r="BI576" s="688">
        <f t="shared" si="1148"/>
        <v>0</v>
      </c>
      <c r="BJ576" s="687">
        <f t="shared" si="1149"/>
        <v>113.30000000000001</v>
      </c>
      <c r="BK576" s="687">
        <f t="shared" si="1150"/>
        <v>0</v>
      </c>
      <c r="BL576" s="687">
        <f t="shared" si="1151"/>
        <v>-113.30000000000001</v>
      </c>
      <c r="BM576" s="688">
        <f t="shared" si="1152"/>
        <v>0</v>
      </c>
      <c r="BN576" s="687">
        <f>'13. ГД Шельф'!CQ15</f>
        <v>38.799999999999997</v>
      </c>
      <c r="BO576" s="687">
        <f>'13. ГД Шельф'!CS15</f>
        <v>0</v>
      </c>
      <c r="BP576" s="687">
        <f t="shared" si="1153"/>
        <v>-38.799999999999997</v>
      </c>
      <c r="BQ576" s="688">
        <f t="shared" si="1154"/>
        <v>0</v>
      </c>
      <c r="BR576" s="687">
        <f>'13. ГД Шельф'!CW15</f>
        <v>36.6</v>
      </c>
      <c r="BS576" s="687">
        <f>'13. ГД Шельф'!CY15</f>
        <v>0</v>
      </c>
      <c r="BT576" s="687">
        <f t="shared" si="1155"/>
        <v>-36.6</v>
      </c>
      <c r="BU576" s="688">
        <f t="shared" si="1156"/>
        <v>0</v>
      </c>
      <c r="BV576" s="687">
        <f>'13. ГД Шельф'!DC15</f>
        <v>37.9</v>
      </c>
      <c r="BW576" s="687">
        <f>'13. ГД Шельф'!DE15</f>
        <v>0</v>
      </c>
      <c r="BX576" s="687">
        <f t="shared" si="1157"/>
        <v>-37.9</v>
      </c>
      <c r="BY576" s="688">
        <f t="shared" si="1158"/>
        <v>0</v>
      </c>
    </row>
    <row r="577" spans="2:77" ht="20.100000000000001" customHeight="1">
      <c r="C577" s="430" t="s">
        <v>592</v>
      </c>
      <c r="D577" s="528"/>
      <c r="E577" s="528"/>
      <c r="F577" s="529"/>
      <c r="G577" s="530" t="s">
        <v>570</v>
      </c>
      <c r="H577" s="530"/>
      <c r="I577" s="694" t="s">
        <v>169</v>
      </c>
      <c r="J577" s="687">
        <f t="shared" si="1115"/>
        <v>464.80000000000007</v>
      </c>
      <c r="K577" s="687">
        <f t="shared" si="1116"/>
        <v>0</v>
      </c>
      <c r="L577" s="687">
        <f t="shared" si="1117"/>
        <v>-464.80000000000007</v>
      </c>
      <c r="M577" s="688">
        <f t="shared" si="1118"/>
        <v>0</v>
      </c>
      <c r="N577" s="687">
        <f t="shared" si="1119"/>
        <v>147.30000000000001</v>
      </c>
      <c r="O577" s="687">
        <f t="shared" si="1120"/>
        <v>0</v>
      </c>
      <c r="P577" s="687">
        <f t="shared" si="1121"/>
        <v>-147.30000000000001</v>
      </c>
      <c r="Q577" s="688">
        <f t="shared" si="1122"/>
        <v>0</v>
      </c>
      <c r="R577" s="687">
        <f>'13. ГД Шельф'!W15</f>
        <v>52.4</v>
      </c>
      <c r="S577" s="687">
        <f>'13. ГД Шельф'!Y15</f>
        <v>0</v>
      </c>
      <c r="T577" s="687">
        <f t="shared" si="1123"/>
        <v>-52.4</v>
      </c>
      <c r="U577" s="688">
        <f t="shared" si="1124"/>
        <v>0</v>
      </c>
      <c r="V577" s="687">
        <f>'13. ГД Шельф'!AC15</f>
        <v>45.6</v>
      </c>
      <c r="W577" s="687">
        <f>'13. ГД Шельф'!AE15</f>
        <v>0</v>
      </c>
      <c r="X577" s="687">
        <f t="shared" si="1125"/>
        <v>-45.6</v>
      </c>
      <c r="Y577" s="688">
        <f t="shared" si="1126"/>
        <v>0</v>
      </c>
      <c r="Z577" s="687">
        <f>'13. ГД Шельф'!AI15</f>
        <v>49.3</v>
      </c>
      <c r="AA577" s="687">
        <f>'13. ГД Шельф'!AK15</f>
        <v>0</v>
      </c>
      <c r="AB577" s="687">
        <f t="shared" si="1127"/>
        <v>-49.3</v>
      </c>
      <c r="AC577" s="688">
        <f t="shared" si="1128"/>
        <v>0</v>
      </c>
      <c r="AD577" s="687">
        <f t="shared" si="1129"/>
        <v>112.4</v>
      </c>
      <c r="AE577" s="687">
        <f t="shared" si="1130"/>
        <v>0</v>
      </c>
      <c r="AF577" s="687">
        <f t="shared" si="1131"/>
        <v>-112.4</v>
      </c>
      <c r="AG577" s="688">
        <f t="shared" si="1132"/>
        <v>0</v>
      </c>
      <c r="AH577" s="687">
        <f>'13. ГД Шельф'!AU15</f>
        <v>37.700000000000003</v>
      </c>
      <c r="AI577" s="687">
        <f>'13. ГД Шельф'!AW15</f>
        <v>0</v>
      </c>
      <c r="AJ577" s="687">
        <f t="shared" si="1133"/>
        <v>-37.700000000000003</v>
      </c>
      <c r="AK577" s="688">
        <f t="shared" si="1134"/>
        <v>0</v>
      </c>
      <c r="AL577" s="687">
        <f>'13. ГД Шельф'!BA15</f>
        <v>37.200000000000003</v>
      </c>
      <c r="AM577" s="687">
        <f>'13. ГД Шельф'!BC15</f>
        <v>0</v>
      </c>
      <c r="AN577" s="687">
        <f t="shared" si="1135"/>
        <v>-37.200000000000003</v>
      </c>
      <c r="AO577" s="688">
        <f t="shared" si="1136"/>
        <v>0</v>
      </c>
      <c r="AP577" s="687">
        <f>'13. ГД Шельф'!BG15</f>
        <v>37.5</v>
      </c>
      <c r="AQ577" s="687">
        <f>'13. ГД Шельф'!BI15</f>
        <v>0</v>
      </c>
      <c r="AR577" s="687">
        <f t="shared" si="1137"/>
        <v>-37.5</v>
      </c>
      <c r="AS577" s="688">
        <f t="shared" si="1138"/>
        <v>0</v>
      </c>
      <c r="AT577" s="687">
        <f t="shared" si="1139"/>
        <v>91.8</v>
      </c>
      <c r="AU577" s="687">
        <f t="shared" si="1140"/>
        <v>0</v>
      </c>
      <c r="AV577" s="687">
        <f t="shared" si="1141"/>
        <v>-91.8</v>
      </c>
      <c r="AW577" s="688">
        <f t="shared" si="1142"/>
        <v>0</v>
      </c>
      <c r="AX577" s="687">
        <f>'13. ГД Шельф'!BS15</f>
        <v>30.7</v>
      </c>
      <c r="AY577" s="687">
        <f>'13. ГД Шельф'!BU15</f>
        <v>0</v>
      </c>
      <c r="AZ577" s="687">
        <f t="shared" si="1143"/>
        <v>-30.7</v>
      </c>
      <c r="BA577" s="688">
        <f t="shared" si="1144"/>
        <v>0</v>
      </c>
      <c r="BB577" s="687">
        <f>'13. ГД Шельф'!BY15</f>
        <v>30.6</v>
      </c>
      <c r="BC577" s="687">
        <f>'13. ГД Шельф'!CA15</f>
        <v>0</v>
      </c>
      <c r="BD577" s="687">
        <f t="shared" si="1145"/>
        <v>-30.6</v>
      </c>
      <c r="BE577" s="688">
        <f t="shared" si="1146"/>
        <v>0</v>
      </c>
      <c r="BF577" s="687">
        <f>'13. ГД Шельф'!CE15</f>
        <v>30.5</v>
      </c>
      <c r="BG577" s="687">
        <f>'13. ГД Шельф'!CG15</f>
        <v>0</v>
      </c>
      <c r="BH577" s="687">
        <f t="shared" si="1147"/>
        <v>-30.5</v>
      </c>
      <c r="BI577" s="688">
        <f t="shared" si="1148"/>
        <v>0</v>
      </c>
      <c r="BJ577" s="687">
        <f t="shared" si="1149"/>
        <v>113.30000000000001</v>
      </c>
      <c r="BK577" s="687">
        <f t="shared" si="1150"/>
        <v>0</v>
      </c>
      <c r="BL577" s="687">
        <f t="shared" si="1151"/>
        <v>-113.30000000000001</v>
      </c>
      <c r="BM577" s="688">
        <f t="shared" si="1152"/>
        <v>0</v>
      </c>
      <c r="BN577" s="687">
        <f>'13. ГД Шельф'!CQ15</f>
        <v>38.799999999999997</v>
      </c>
      <c r="BO577" s="687">
        <f>'13. ГД Шельф'!CS15</f>
        <v>0</v>
      </c>
      <c r="BP577" s="687">
        <f t="shared" si="1153"/>
        <v>-38.799999999999997</v>
      </c>
      <c r="BQ577" s="688">
        <f t="shared" si="1154"/>
        <v>0</v>
      </c>
      <c r="BR577" s="687">
        <f>'13. ГД Шельф'!CW15</f>
        <v>36.6</v>
      </c>
      <c r="BS577" s="687">
        <f>'13. ГД Шельф'!CY15</f>
        <v>0</v>
      </c>
      <c r="BT577" s="687">
        <f t="shared" si="1155"/>
        <v>-36.6</v>
      </c>
      <c r="BU577" s="688">
        <f t="shared" si="1156"/>
        <v>0</v>
      </c>
      <c r="BV577" s="687">
        <f>'13. ГД Шельф'!DC15</f>
        <v>37.9</v>
      </c>
      <c r="BW577" s="687">
        <f>'13. ГД Шельф'!DE15</f>
        <v>0</v>
      </c>
      <c r="BX577" s="687">
        <f t="shared" si="1157"/>
        <v>-37.9</v>
      </c>
      <c r="BY577" s="688">
        <f t="shared" si="1158"/>
        <v>0</v>
      </c>
    </row>
    <row r="578" spans="2:77" ht="20.100000000000001" customHeight="1">
      <c r="C578" s="424" t="s">
        <v>666</v>
      </c>
      <c r="D578" s="528"/>
      <c r="E578" s="528"/>
      <c r="F578" s="529"/>
      <c r="G578" s="530" t="s">
        <v>667</v>
      </c>
      <c r="H578" s="530"/>
      <c r="I578" s="446" t="s">
        <v>186</v>
      </c>
      <c r="J578" s="687">
        <f t="shared" si="1115"/>
        <v>0</v>
      </c>
      <c r="K578" s="687">
        <f t="shared" si="1116"/>
        <v>0</v>
      </c>
      <c r="L578" s="687">
        <f t="shared" si="1117"/>
        <v>0</v>
      </c>
      <c r="M578" s="688" t="str">
        <f t="shared" si="1118"/>
        <v>-</v>
      </c>
      <c r="N578" s="687">
        <f t="shared" si="1119"/>
        <v>0</v>
      </c>
      <c r="O578" s="687">
        <f t="shared" si="1120"/>
        <v>0</v>
      </c>
      <c r="P578" s="687">
        <f t="shared" si="1121"/>
        <v>0</v>
      </c>
      <c r="Q578" s="688" t="str">
        <f t="shared" si="1122"/>
        <v>-</v>
      </c>
      <c r="R578" s="687">
        <f>'7. ГД Ямбург'!W23+'7. ГД Ямбург'!W25</f>
        <v>0</v>
      </c>
      <c r="S578" s="687">
        <f>'7. ГД Ямбург'!Y23+'7. ГД Ямбург'!Y25</f>
        <v>0</v>
      </c>
      <c r="T578" s="687">
        <f t="shared" si="1123"/>
        <v>0</v>
      </c>
      <c r="U578" s="688" t="str">
        <f t="shared" si="1124"/>
        <v>-</v>
      </c>
      <c r="V578" s="687">
        <f>'7. ГД Ямбург'!AC23+'7. ГД Ямбург'!AC25</f>
        <v>0</v>
      </c>
      <c r="W578" s="687">
        <f>'7. ГД Ямбург'!AE23+'7. ГД Ямбург'!AE25</f>
        <v>0</v>
      </c>
      <c r="X578" s="687">
        <f t="shared" si="1125"/>
        <v>0</v>
      </c>
      <c r="Y578" s="688" t="str">
        <f t="shared" si="1126"/>
        <v>-</v>
      </c>
      <c r="Z578" s="687">
        <f>'7. ГД Ямбург'!AI23+'7. ГД Ямбург'!AI25</f>
        <v>0</v>
      </c>
      <c r="AA578" s="687">
        <f>'7. ГД Ямбург'!AK23+'7. ГД Ямбург'!AK25</f>
        <v>0</v>
      </c>
      <c r="AB578" s="687">
        <f t="shared" si="1127"/>
        <v>0</v>
      </c>
      <c r="AC578" s="688" t="str">
        <f t="shared" si="1128"/>
        <v>-</v>
      </c>
      <c r="AD578" s="687">
        <f t="shared" si="1129"/>
        <v>0</v>
      </c>
      <c r="AE578" s="687">
        <f t="shared" si="1130"/>
        <v>0</v>
      </c>
      <c r="AF578" s="687">
        <f t="shared" si="1131"/>
        <v>0</v>
      </c>
      <c r="AG578" s="688" t="str">
        <f t="shared" si="1132"/>
        <v>-</v>
      </c>
      <c r="AH578" s="687">
        <f>'7. ГД Ямбург'!AU23+'7. ГД Ямбург'!AU25</f>
        <v>0</v>
      </c>
      <c r="AI578" s="687">
        <f>'7. ГД Ямбург'!AW23+'7. ГД Ямбург'!AW25</f>
        <v>0</v>
      </c>
      <c r="AJ578" s="687">
        <f t="shared" si="1133"/>
        <v>0</v>
      </c>
      <c r="AK578" s="688" t="str">
        <f t="shared" si="1134"/>
        <v>-</v>
      </c>
      <c r="AL578" s="687">
        <f>'7. ГД Ямбург'!BA23+'7. ГД Ямбург'!BA25</f>
        <v>0</v>
      </c>
      <c r="AM578" s="687">
        <f>'7. ГД Ямбург'!BC23+'7. ГД Ямбург'!BC25</f>
        <v>0</v>
      </c>
      <c r="AN578" s="687">
        <f t="shared" si="1135"/>
        <v>0</v>
      </c>
      <c r="AO578" s="688" t="str">
        <f t="shared" si="1136"/>
        <v>-</v>
      </c>
      <c r="AP578" s="687">
        <f>'7. ГД Ямбург'!BG23+'7. ГД Ямбург'!BG25</f>
        <v>0</v>
      </c>
      <c r="AQ578" s="687">
        <f>'7. ГД Ямбург'!BI23+'7. ГД Ямбург'!BI25</f>
        <v>0</v>
      </c>
      <c r="AR578" s="687">
        <f t="shared" si="1137"/>
        <v>0</v>
      </c>
      <c r="AS578" s="688" t="str">
        <f t="shared" si="1138"/>
        <v>-</v>
      </c>
      <c r="AT578" s="687">
        <f t="shared" si="1139"/>
        <v>0</v>
      </c>
      <c r="AU578" s="687">
        <f t="shared" si="1140"/>
        <v>0</v>
      </c>
      <c r="AV578" s="687">
        <f t="shared" si="1141"/>
        <v>0</v>
      </c>
      <c r="AW578" s="688" t="str">
        <f t="shared" si="1142"/>
        <v>-</v>
      </c>
      <c r="AX578" s="687">
        <f>'7. ГД Ямбург'!BS23+'7. ГД Ямбург'!BS25</f>
        <v>0</v>
      </c>
      <c r="AY578" s="687">
        <f>'7. ГД Ямбург'!BU23+'7. ГД Ямбург'!BU25</f>
        <v>0</v>
      </c>
      <c r="AZ578" s="687">
        <f t="shared" si="1143"/>
        <v>0</v>
      </c>
      <c r="BA578" s="688" t="str">
        <f t="shared" si="1144"/>
        <v>-</v>
      </c>
      <c r="BB578" s="687">
        <f>'7. ГД Ямбург'!BY23+'7. ГД Ямбург'!BY25</f>
        <v>0</v>
      </c>
      <c r="BC578" s="687">
        <f>'7. ГД Ямбург'!CA23+'7. ГД Ямбург'!CA25</f>
        <v>0</v>
      </c>
      <c r="BD578" s="687">
        <f t="shared" si="1145"/>
        <v>0</v>
      </c>
      <c r="BE578" s="688" t="str">
        <f t="shared" si="1146"/>
        <v>-</v>
      </c>
      <c r="BF578" s="687">
        <f>'7. ГД Ямбург'!CE23+'7. ГД Ямбург'!CE25</f>
        <v>0</v>
      </c>
      <c r="BG578" s="687">
        <f>'7. ГД Ямбург'!CG23+'7. ГД Ямбург'!CG25</f>
        <v>0</v>
      </c>
      <c r="BH578" s="687">
        <f t="shared" si="1147"/>
        <v>0</v>
      </c>
      <c r="BI578" s="688" t="str">
        <f t="shared" si="1148"/>
        <v>-</v>
      </c>
      <c r="BJ578" s="687">
        <f t="shared" si="1149"/>
        <v>0</v>
      </c>
      <c r="BK578" s="687">
        <f t="shared" si="1150"/>
        <v>0</v>
      </c>
      <c r="BL578" s="687">
        <f t="shared" si="1151"/>
        <v>0</v>
      </c>
      <c r="BM578" s="688" t="str">
        <f t="shared" si="1152"/>
        <v>-</v>
      </c>
      <c r="BN578" s="687">
        <f>'7. ГД Ямбург'!CQ23+'7. ГД Ямбург'!CQ25</f>
        <v>0</v>
      </c>
      <c r="BO578" s="687">
        <f>'7. ГД Ямбург'!CS23+'7. ГД Ямбург'!CS25</f>
        <v>0</v>
      </c>
      <c r="BP578" s="687">
        <f t="shared" si="1153"/>
        <v>0</v>
      </c>
      <c r="BQ578" s="688" t="str">
        <f t="shared" si="1154"/>
        <v>-</v>
      </c>
      <c r="BR578" s="687">
        <f>'7. ГД Ямбург'!CW23+'7. ГД Ямбург'!CW25</f>
        <v>0</v>
      </c>
      <c r="BS578" s="687">
        <f>'7. ГД Ямбург'!CY23+'7. ГД Ямбург'!CY25</f>
        <v>0</v>
      </c>
      <c r="BT578" s="687">
        <f t="shared" si="1155"/>
        <v>0</v>
      </c>
      <c r="BU578" s="688" t="str">
        <f t="shared" si="1156"/>
        <v>-</v>
      </c>
      <c r="BV578" s="687">
        <f>'7. ГД Ямбург'!DC23+'7. ГД Ямбург'!DC25</f>
        <v>0</v>
      </c>
      <c r="BW578" s="687">
        <f>'7. ГД Ямбург'!DE23+'7. ГД Ямбург'!DE25</f>
        <v>0</v>
      </c>
      <c r="BX578" s="687">
        <f t="shared" si="1157"/>
        <v>0</v>
      </c>
      <c r="BY578" s="688" t="str">
        <f t="shared" si="1158"/>
        <v>-</v>
      </c>
    </row>
    <row r="579" spans="2:77" ht="20.100000000000001" customHeight="1">
      <c r="C579" s="430" t="s">
        <v>616</v>
      </c>
      <c r="D579" s="528"/>
      <c r="E579" s="528"/>
      <c r="F579" s="529"/>
      <c r="G579" s="530" t="s">
        <v>667</v>
      </c>
      <c r="H579" s="530"/>
      <c r="I579" s="694" t="s">
        <v>169</v>
      </c>
      <c r="J579" s="687">
        <f t="shared" si="1115"/>
        <v>0</v>
      </c>
      <c r="K579" s="687">
        <f t="shared" si="1116"/>
        <v>0</v>
      </c>
      <c r="L579" s="687">
        <f t="shared" si="1117"/>
        <v>0</v>
      </c>
      <c r="M579" s="688" t="str">
        <f t="shared" si="1118"/>
        <v>-</v>
      </c>
      <c r="N579" s="687">
        <f t="shared" si="1119"/>
        <v>0</v>
      </c>
      <c r="O579" s="687">
        <f t="shared" si="1120"/>
        <v>0</v>
      </c>
      <c r="P579" s="687">
        <f t="shared" si="1121"/>
        <v>0</v>
      </c>
      <c r="Q579" s="688" t="str">
        <f t="shared" si="1122"/>
        <v>-</v>
      </c>
      <c r="R579" s="687">
        <f>'7. ГД Ямбург'!W23+'7. ГД Ямбург'!W25</f>
        <v>0</v>
      </c>
      <c r="S579" s="687">
        <f>'7. ГД Ямбург'!Y23+'7. ГД Ямбург'!Y25</f>
        <v>0</v>
      </c>
      <c r="T579" s="687">
        <f t="shared" si="1123"/>
        <v>0</v>
      </c>
      <c r="U579" s="688" t="str">
        <f t="shared" si="1124"/>
        <v>-</v>
      </c>
      <c r="V579" s="687">
        <f>'7. ГД Ямбург'!AC23+'7. ГД Ямбург'!AC25</f>
        <v>0</v>
      </c>
      <c r="W579" s="687">
        <f>'7. ГД Ямбург'!AE23+'7. ГД Ямбург'!AE25</f>
        <v>0</v>
      </c>
      <c r="X579" s="687">
        <f t="shared" si="1125"/>
        <v>0</v>
      </c>
      <c r="Y579" s="688" t="str">
        <f t="shared" si="1126"/>
        <v>-</v>
      </c>
      <c r="Z579" s="687">
        <f>'7. ГД Ямбург'!AI23+'7. ГД Ямбург'!AI25</f>
        <v>0</v>
      </c>
      <c r="AA579" s="687">
        <f>'7. ГД Ямбург'!AK23+'7. ГД Ямбург'!AK25</f>
        <v>0</v>
      </c>
      <c r="AB579" s="687">
        <f t="shared" si="1127"/>
        <v>0</v>
      </c>
      <c r="AC579" s="688" t="str">
        <f t="shared" si="1128"/>
        <v>-</v>
      </c>
      <c r="AD579" s="687">
        <f t="shared" si="1129"/>
        <v>0</v>
      </c>
      <c r="AE579" s="687">
        <f t="shared" si="1130"/>
        <v>0</v>
      </c>
      <c r="AF579" s="687">
        <f t="shared" si="1131"/>
        <v>0</v>
      </c>
      <c r="AG579" s="688" t="str">
        <f t="shared" si="1132"/>
        <v>-</v>
      </c>
      <c r="AH579" s="687">
        <f>'7. ГД Ямбург'!AU23+'7. ГД Ямбург'!AU25</f>
        <v>0</v>
      </c>
      <c r="AI579" s="687">
        <f>'7. ГД Ямбург'!AW23+'7. ГД Ямбург'!AW25</f>
        <v>0</v>
      </c>
      <c r="AJ579" s="687">
        <f t="shared" si="1133"/>
        <v>0</v>
      </c>
      <c r="AK579" s="688" t="str">
        <f t="shared" si="1134"/>
        <v>-</v>
      </c>
      <c r="AL579" s="687">
        <f>'7. ГД Ямбург'!BA23+'7. ГД Ямбург'!BA25</f>
        <v>0</v>
      </c>
      <c r="AM579" s="687">
        <f>'7. ГД Ямбург'!BC23+'7. ГД Ямбург'!BC25</f>
        <v>0</v>
      </c>
      <c r="AN579" s="687">
        <f t="shared" si="1135"/>
        <v>0</v>
      </c>
      <c r="AO579" s="688" t="str">
        <f t="shared" si="1136"/>
        <v>-</v>
      </c>
      <c r="AP579" s="687">
        <f>'7. ГД Ямбург'!BG23+'7. ГД Ямбург'!BG25</f>
        <v>0</v>
      </c>
      <c r="AQ579" s="687">
        <f>'7. ГД Ямбург'!BI23+'7. ГД Ямбург'!BI25</f>
        <v>0</v>
      </c>
      <c r="AR579" s="687">
        <f t="shared" si="1137"/>
        <v>0</v>
      </c>
      <c r="AS579" s="688" t="str">
        <f t="shared" si="1138"/>
        <v>-</v>
      </c>
      <c r="AT579" s="687">
        <f t="shared" si="1139"/>
        <v>0</v>
      </c>
      <c r="AU579" s="687">
        <f t="shared" si="1140"/>
        <v>0</v>
      </c>
      <c r="AV579" s="687">
        <f t="shared" si="1141"/>
        <v>0</v>
      </c>
      <c r="AW579" s="688" t="str">
        <f t="shared" si="1142"/>
        <v>-</v>
      </c>
      <c r="AX579" s="687">
        <f>'7. ГД Ямбург'!BS23+'7. ГД Ямбург'!BS25</f>
        <v>0</v>
      </c>
      <c r="AY579" s="687">
        <f>'7. ГД Ямбург'!BU23+'7. ГД Ямбург'!BU25</f>
        <v>0</v>
      </c>
      <c r="AZ579" s="687">
        <f t="shared" si="1143"/>
        <v>0</v>
      </c>
      <c r="BA579" s="688" t="str">
        <f t="shared" si="1144"/>
        <v>-</v>
      </c>
      <c r="BB579" s="687">
        <f>'7. ГД Ямбург'!BY23+'7. ГД Ямбург'!BY25</f>
        <v>0</v>
      </c>
      <c r="BC579" s="687">
        <f>'7. ГД Ямбург'!CA23+'7. ГД Ямбург'!CA25</f>
        <v>0</v>
      </c>
      <c r="BD579" s="687">
        <f t="shared" si="1145"/>
        <v>0</v>
      </c>
      <c r="BE579" s="688" t="str">
        <f t="shared" si="1146"/>
        <v>-</v>
      </c>
      <c r="BF579" s="687">
        <f>'7. ГД Ямбург'!CE23+'7. ГД Ямбург'!CE25</f>
        <v>0</v>
      </c>
      <c r="BG579" s="687">
        <f>'7. ГД Ямбург'!CG23+'7. ГД Ямбург'!CG25</f>
        <v>0</v>
      </c>
      <c r="BH579" s="687">
        <f t="shared" si="1147"/>
        <v>0</v>
      </c>
      <c r="BI579" s="688" t="str">
        <f t="shared" si="1148"/>
        <v>-</v>
      </c>
      <c r="BJ579" s="687">
        <f t="shared" si="1149"/>
        <v>0</v>
      </c>
      <c r="BK579" s="687">
        <f t="shared" si="1150"/>
        <v>0</v>
      </c>
      <c r="BL579" s="687">
        <f t="shared" si="1151"/>
        <v>0</v>
      </c>
      <c r="BM579" s="688" t="str">
        <f t="shared" si="1152"/>
        <v>-</v>
      </c>
      <c r="BN579" s="687">
        <f>'7. ГД Ямбург'!CQ23+'7. ГД Ямбург'!CQ25</f>
        <v>0</v>
      </c>
      <c r="BO579" s="687">
        <f>'7. ГД Ямбург'!CS23+'7. ГД Ямбург'!CS25</f>
        <v>0</v>
      </c>
      <c r="BP579" s="687">
        <f t="shared" si="1153"/>
        <v>0</v>
      </c>
      <c r="BQ579" s="688" t="str">
        <f t="shared" si="1154"/>
        <v>-</v>
      </c>
      <c r="BR579" s="687">
        <f>'7. ГД Ямбург'!CW23+'7. ГД Ямбург'!CW25</f>
        <v>0</v>
      </c>
      <c r="BS579" s="687">
        <f>'7. ГД Ямбург'!CY23+'7. ГД Ямбург'!CY25</f>
        <v>0</v>
      </c>
      <c r="BT579" s="687">
        <f t="shared" si="1155"/>
        <v>0</v>
      </c>
      <c r="BU579" s="688" t="str">
        <f t="shared" si="1156"/>
        <v>-</v>
      </c>
      <c r="BV579" s="687">
        <f>'7. ГД Ямбург'!DC23+'7. ГД Ямбург'!DC25</f>
        <v>0</v>
      </c>
      <c r="BW579" s="687">
        <f>'7. ГД Ямбург'!DE23+'7. ГД Ямбург'!DE25</f>
        <v>0</v>
      </c>
      <c r="BX579" s="687">
        <f t="shared" si="1157"/>
        <v>0</v>
      </c>
      <c r="BY579" s="688" t="str">
        <f t="shared" si="1158"/>
        <v>-</v>
      </c>
    </row>
    <row r="580" spans="2:77" ht="20.100000000000001" customHeight="1">
      <c r="C580" s="424" t="s">
        <v>187</v>
      </c>
      <c r="D580" s="528"/>
      <c r="E580" s="528"/>
      <c r="F580" s="529"/>
      <c r="G580" s="530" t="s">
        <v>668</v>
      </c>
      <c r="H580" s="530"/>
      <c r="I580" s="446" t="s">
        <v>186</v>
      </c>
      <c r="J580" s="687">
        <f t="shared" si="1115"/>
        <v>2807.8</v>
      </c>
      <c r="K580" s="687">
        <f t="shared" si="1116"/>
        <v>0</v>
      </c>
      <c r="L580" s="687">
        <f t="shared" si="1117"/>
        <v>-2807.8</v>
      </c>
      <c r="M580" s="688">
        <f t="shared" si="1118"/>
        <v>0</v>
      </c>
      <c r="N580" s="687">
        <f t="shared" si="1119"/>
        <v>693.6</v>
      </c>
      <c r="O580" s="687">
        <f t="shared" si="1120"/>
        <v>0</v>
      </c>
      <c r="P580" s="687">
        <f t="shared" si="1121"/>
        <v>-693.6</v>
      </c>
      <c r="Q580" s="688">
        <f t="shared" si="1122"/>
        <v>0</v>
      </c>
      <c r="R580" s="687">
        <f>'10. ГД Ноябрьск'!W34</f>
        <v>253.4</v>
      </c>
      <c r="S580" s="687">
        <f>'10. ГД Ноябрьск'!Y34</f>
        <v>0</v>
      </c>
      <c r="T580" s="687">
        <f t="shared" si="1123"/>
        <v>-253.4</v>
      </c>
      <c r="U580" s="688">
        <f t="shared" si="1124"/>
        <v>0</v>
      </c>
      <c r="V580" s="687">
        <f>'10. ГД Ноябрьск'!AC34</f>
        <v>230.5</v>
      </c>
      <c r="W580" s="687">
        <f>'10. ГД Ноябрьск'!AE34</f>
        <v>0</v>
      </c>
      <c r="X580" s="687">
        <f t="shared" si="1125"/>
        <v>-230.5</v>
      </c>
      <c r="Y580" s="688">
        <f t="shared" si="1126"/>
        <v>0</v>
      </c>
      <c r="Z580" s="687">
        <f>'10. ГД Ноябрьск'!AI34</f>
        <v>209.70000000000002</v>
      </c>
      <c r="AA580" s="687">
        <f>'10. ГД Ноябрьск'!AK34</f>
        <v>0</v>
      </c>
      <c r="AB580" s="687">
        <f t="shared" si="1127"/>
        <v>-209.70000000000002</v>
      </c>
      <c r="AC580" s="688">
        <f t="shared" si="1128"/>
        <v>0</v>
      </c>
      <c r="AD580" s="687">
        <f t="shared" si="1129"/>
        <v>694.8</v>
      </c>
      <c r="AE580" s="687">
        <f t="shared" si="1130"/>
        <v>0</v>
      </c>
      <c r="AF580" s="687">
        <f t="shared" si="1131"/>
        <v>-694.8</v>
      </c>
      <c r="AG580" s="688">
        <f t="shared" si="1132"/>
        <v>0</v>
      </c>
      <c r="AH580" s="687">
        <f>'10. ГД Ноябрьск'!AU34</f>
        <v>233.8</v>
      </c>
      <c r="AI580" s="687">
        <f>'10. ГД Ноябрьск'!AW34</f>
        <v>0</v>
      </c>
      <c r="AJ580" s="687">
        <f t="shared" si="1133"/>
        <v>-233.8</v>
      </c>
      <c r="AK580" s="688">
        <f t="shared" si="1134"/>
        <v>0</v>
      </c>
      <c r="AL580" s="687">
        <f>'10. ГД Ноябрьск'!BA34</f>
        <v>243.5</v>
      </c>
      <c r="AM580" s="687">
        <f>'10. ГД Ноябрьск'!BC34</f>
        <v>0</v>
      </c>
      <c r="AN580" s="687">
        <f t="shared" si="1135"/>
        <v>-243.5</v>
      </c>
      <c r="AO580" s="688">
        <f t="shared" si="1136"/>
        <v>0</v>
      </c>
      <c r="AP580" s="687">
        <f>'10. ГД Ноябрьск'!BG34</f>
        <v>217.5</v>
      </c>
      <c r="AQ580" s="687">
        <f>'10. ГД Ноябрьск'!BI34</f>
        <v>0</v>
      </c>
      <c r="AR580" s="687">
        <f t="shared" si="1137"/>
        <v>-217.5</v>
      </c>
      <c r="AS580" s="688">
        <f t="shared" si="1138"/>
        <v>0</v>
      </c>
      <c r="AT580" s="687">
        <f t="shared" si="1139"/>
        <v>691.1</v>
      </c>
      <c r="AU580" s="687">
        <f t="shared" si="1140"/>
        <v>0</v>
      </c>
      <c r="AV580" s="687">
        <f t="shared" si="1141"/>
        <v>-691.1</v>
      </c>
      <c r="AW580" s="688">
        <f t="shared" si="1142"/>
        <v>0</v>
      </c>
      <c r="AX580" s="687">
        <f>'10. ГД Ноябрьск'!BS34</f>
        <v>244.5</v>
      </c>
      <c r="AY580" s="687">
        <f>'10. ГД Ноябрьск'!BU34</f>
        <v>0</v>
      </c>
      <c r="AZ580" s="687">
        <f t="shared" si="1143"/>
        <v>-244.5</v>
      </c>
      <c r="BA580" s="688">
        <f t="shared" si="1144"/>
        <v>0</v>
      </c>
      <c r="BB580" s="687">
        <f>'10. ГД Ноябрьск'!BY34</f>
        <v>245.1</v>
      </c>
      <c r="BC580" s="687">
        <f>'10. ГД Ноябрьск'!CA34</f>
        <v>0</v>
      </c>
      <c r="BD580" s="687">
        <f t="shared" si="1145"/>
        <v>-245.1</v>
      </c>
      <c r="BE580" s="688">
        <f t="shared" si="1146"/>
        <v>0</v>
      </c>
      <c r="BF580" s="687">
        <f>'10. ГД Ноябрьск'!CE34</f>
        <v>201.5</v>
      </c>
      <c r="BG580" s="687">
        <f>'10. ГД Ноябрьск'!CG34</f>
        <v>0</v>
      </c>
      <c r="BH580" s="687">
        <f t="shared" si="1147"/>
        <v>-201.5</v>
      </c>
      <c r="BI580" s="688">
        <f t="shared" si="1148"/>
        <v>0</v>
      </c>
      <c r="BJ580" s="687">
        <f t="shared" si="1149"/>
        <v>728.3</v>
      </c>
      <c r="BK580" s="687">
        <f t="shared" si="1150"/>
        <v>0</v>
      </c>
      <c r="BL580" s="687">
        <f t="shared" si="1151"/>
        <v>-728.3</v>
      </c>
      <c r="BM580" s="688">
        <f t="shared" si="1152"/>
        <v>0</v>
      </c>
      <c r="BN580" s="687">
        <f>'10. ГД Ноябрьск'!CQ34</f>
        <v>244.2</v>
      </c>
      <c r="BO580" s="687">
        <f>'10. ГД Ноябрьск'!CS34</f>
        <v>0</v>
      </c>
      <c r="BP580" s="687">
        <f t="shared" si="1153"/>
        <v>-244.2</v>
      </c>
      <c r="BQ580" s="688">
        <f t="shared" si="1154"/>
        <v>0</v>
      </c>
      <c r="BR580" s="687">
        <f>'10. ГД Ноябрьск'!CW34</f>
        <v>234.3</v>
      </c>
      <c r="BS580" s="687">
        <f>'10. ГД Ноябрьск'!CY34</f>
        <v>0</v>
      </c>
      <c r="BT580" s="687">
        <f t="shared" si="1155"/>
        <v>-234.3</v>
      </c>
      <c r="BU580" s="688">
        <f t="shared" si="1156"/>
        <v>0</v>
      </c>
      <c r="BV580" s="687">
        <f>'10. ГД Ноябрьск'!DC34</f>
        <v>249.8</v>
      </c>
      <c r="BW580" s="687">
        <f>'10. ГД Ноябрьск'!DE34</f>
        <v>0</v>
      </c>
      <c r="BX580" s="687">
        <f t="shared" si="1157"/>
        <v>-249.8</v>
      </c>
      <c r="BY580" s="688">
        <f t="shared" si="1158"/>
        <v>0</v>
      </c>
    </row>
    <row r="581" spans="2:77" ht="20.100000000000001" customHeight="1">
      <c r="C581" s="430" t="s">
        <v>669</v>
      </c>
      <c r="D581" s="528"/>
      <c r="E581" s="528"/>
      <c r="F581" s="529"/>
      <c r="G581" s="530" t="s">
        <v>668</v>
      </c>
      <c r="H581" s="530"/>
      <c r="I581" s="694" t="s">
        <v>169</v>
      </c>
      <c r="J581" s="687">
        <f t="shared" si="1115"/>
        <v>2807.8</v>
      </c>
      <c r="K581" s="687">
        <f t="shared" si="1116"/>
        <v>0</v>
      </c>
      <c r="L581" s="687">
        <f t="shared" si="1117"/>
        <v>-2807.8</v>
      </c>
      <c r="M581" s="688">
        <f t="shared" si="1118"/>
        <v>0</v>
      </c>
      <c r="N581" s="687">
        <f t="shared" si="1119"/>
        <v>693.6</v>
      </c>
      <c r="O581" s="687">
        <f t="shared" si="1120"/>
        <v>0</v>
      </c>
      <c r="P581" s="687">
        <f t="shared" si="1121"/>
        <v>-693.6</v>
      </c>
      <c r="Q581" s="688">
        <f t="shared" si="1122"/>
        <v>0</v>
      </c>
      <c r="R581" s="687">
        <f>'10. ГД Ноябрьск'!W34</f>
        <v>253.4</v>
      </c>
      <c r="S581" s="687">
        <f>'10. ГД Ноябрьск'!Y34</f>
        <v>0</v>
      </c>
      <c r="T581" s="687">
        <f t="shared" si="1123"/>
        <v>-253.4</v>
      </c>
      <c r="U581" s="688">
        <f t="shared" si="1124"/>
        <v>0</v>
      </c>
      <c r="V581" s="687">
        <f>'10. ГД Ноябрьск'!AC34</f>
        <v>230.5</v>
      </c>
      <c r="W581" s="687">
        <f>'10. ГД Ноябрьск'!AE34</f>
        <v>0</v>
      </c>
      <c r="X581" s="687">
        <f t="shared" si="1125"/>
        <v>-230.5</v>
      </c>
      <c r="Y581" s="688">
        <f t="shared" si="1126"/>
        <v>0</v>
      </c>
      <c r="Z581" s="687">
        <f>'10. ГД Ноябрьск'!AI34</f>
        <v>209.70000000000002</v>
      </c>
      <c r="AA581" s="687">
        <f>'10. ГД Ноябрьск'!AK34</f>
        <v>0</v>
      </c>
      <c r="AB581" s="687">
        <f t="shared" si="1127"/>
        <v>-209.70000000000002</v>
      </c>
      <c r="AC581" s="688">
        <f t="shared" si="1128"/>
        <v>0</v>
      </c>
      <c r="AD581" s="687">
        <f t="shared" si="1129"/>
        <v>694.8</v>
      </c>
      <c r="AE581" s="687">
        <f t="shared" si="1130"/>
        <v>0</v>
      </c>
      <c r="AF581" s="687">
        <f t="shared" si="1131"/>
        <v>-694.8</v>
      </c>
      <c r="AG581" s="688">
        <f t="shared" si="1132"/>
        <v>0</v>
      </c>
      <c r="AH581" s="687">
        <f>'10. ГД Ноябрьск'!AU34</f>
        <v>233.8</v>
      </c>
      <c r="AI581" s="687">
        <f>'10. ГД Ноябрьск'!AW34</f>
        <v>0</v>
      </c>
      <c r="AJ581" s="687">
        <f t="shared" si="1133"/>
        <v>-233.8</v>
      </c>
      <c r="AK581" s="688">
        <f t="shared" si="1134"/>
        <v>0</v>
      </c>
      <c r="AL581" s="687">
        <f>'10. ГД Ноябрьск'!BA34</f>
        <v>243.5</v>
      </c>
      <c r="AM581" s="687">
        <f>'10. ГД Ноябрьск'!BC34</f>
        <v>0</v>
      </c>
      <c r="AN581" s="687">
        <f t="shared" si="1135"/>
        <v>-243.5</v>
      </c>
      <c r="AO581" s="688">
        <f t="shared" si="1136"/>
        <v>0</v>
      </c>
      <c r="AP581" s="687">
        <f>'10. ГД Ноябрьск'!BG34</f>
        <v>217.5</v>
      </c>
      <c r="AQ581" s="687">
        <f>'10. ГД Ноябрьск'!BI34</f>
        <v>0</v>
      </c>
      <c r="AR581" s="687">
        <f t="shared" si="1137"/>
        <v>-217.5</v>
      </c>
      <c r="AS581" s="688">
        <f t="shared" si="1138"/>
        <v>0</v>
      </c>
      <c r="AT581" s="687">
        <f t="shared" si="1139"/>
        <v>691.1</v>
      </c>
      <c r="AU581" s="687">
        <f t="shared" si="1140"/>
        <v>0</v>
      </c>
      <c r="AV581" s="687">
        <f t="shared" si="1141"/>
        <v>-691.1</v>
      </c>
      <c r="AW581" s="688">
        <f t="shared" si="1142"/>
        <v>0</v>
      </c>
      <c r="AX581" s="687">
        <f>'10. ГД Ноябрьск'!BS34</f>
        <v>244.5</v>
      </c>
      <c r="AY581" s="687">
        <f>'10. ГД Ноябрьск'!BU34</f>
        <v>0</v>
      </c>
      <c r="AZ581" s="687">
        <f t="shared" si="1143"/>
        <v>-244.5</v>
      </c>
      <c r="BA581" s="688">
        <f t="shared" si="1144"/>
        <v>0</v>
      </c>
      <c r="BB581" s="687">
        <f>'10. ГД Ноябрьск'!BY34</f>
        <v>245.1</v>
      </c>
      <c r="BC581" s="687">
        <f>'10. ГД Ноябрьск'!CA34</f>
        <v>0</v>
      </c>
      <c r="BD581" s="687">
        <f t="shared" si="1145"/>
        <v>-245.1</v>
      </c>
      <c r="BE581" s="688">
        <f t="shared" si="1146"/>
        <v>0</v>
      </c>
      <c r="BF581" s="687">
        <f>'10. ГД Ноябрьск'!CE34</f>
        <v>201.5</v>
      </c>
      <c r="BG581" s="687">
        <f>'10. ГД Ноябрьск'!CG34</f>
        <v>0</v>
      </c>
      <c r="BH581" s="687">
        <f t="shared" si="1147"/>
        <v>-201.5</v>
      </c>
      <c r="BI581" s="688">
        <f t="shared" si="1148"/>
        <v>0</v>
      </c>
      <c r="BJ581" s="687">
        <f t="shared" si="1149"/>
        <v>728.3</v>
      </c>
      <c r="BK581" s="687">
        <f t="shared" si="1150"/>
        <v>0</v>
      </c>
      <c r="BL581" s="687">
        <f t="shared" si="1151"/>
        <v>-728.3</v>
      </c>
      <c r="BM581" s="688">
        <f t="shared" si="1152"/>
        <v>0</v>
      </c>
      <c r="BN581" s="687">
        <f>'10. ГД Ноябрьск'!CQ34</f>
        <v>244.2</v>
      </c>
      <c r="BO581" s="687">
        <f>'10. ГД Ноябрьск'!CS34</f>
        <v>0</v>
      </c>
      <c r="BP581" s="687">
        <f t="shared" si="1153"/>
        <v>-244.2</v>
      </c>
      <c r="BQ581" s="688">
        <f t="shared" si="1154"/>
        <v>0</v>
      </c>
      <c r="BR581" s="687">
        <f>'10. ГД Ноябрьск'!CW34</f>
        <v>234.3</v>
      </c>
      <c r="BS581" s="687">
        <f>'10. ГД Ноябрьск'!CY34</f>
        <v>0</v>
      </c>
      <c r="BT581" s="687">
        <f t="shared" si="1155"/>
        <v>-234.3</v>
      </c>
      <c r="BU581" s="688">
        <f t="shared" si="1156"/>
        <v>0</v>
      </c>
      <c r="BV581" s="687">
        <f>'10. ГД Ноябрьск'!DC34</f>
        <v>249.8</v>
      </c>
      <c r="BW581" s="687">
        <f>'10. ГД Ноябрьск'!DE34</f>
        <v>0</v>
      </c>
      <c r="BX581" s="687">
        <f t="shared" si="1157"/>
        <v>-249.8</v>
      </c>
      <c r="BY581" s="688">
        <f t="shared" si="1158"/>
        <v>0</v>
      </c>
    </row>
    <row r="582" spans="2:77" ht="20.100000000000001" customHeight="1">
      <c r="C582" s="424" t="s">
        <v>110</v>
      </c>
      <c r="D582" s="528"/>
      <c r="E582" s="528"/>
      <c r="F582" s="529"/>
      <c r="G582" s="530" t="s">
        <v>573</v>
      </c>
      <c r="H582" s="530"/>
      <c r="I582" s="446" t="s">
        <v>186</v>
      </c>
      <c r="J582" s="687">
        <f t="shared" si="1115"/>
        <v>1.3</v>
      </c>
      <c r="K582" s="687">
        <f t="shared" si="1116"/>
        <v>0</v>
      </c>
      <c r="L582" s="687">
        <f t="shared" si="1117"/>
        <v>-1.3</v>
      </c>
      <c r="M582" s="688">
        <f t="shared" si="1118"/>
        <v>0</v>
      </c>
      <c r="N582" s="687">
        <f t="shared" si="1119"/>
        <v>0.30000000000000004</v>
      </c>
      <c r="O582" s="687">
        <f t="shared" si="1120"/>
        <v>0</v>
      </c>
      <c r="P582" s="687">
        <f t="shared" si="1121"/>
        <v>-0.30000000000000004</v>
      </c>
      <c r="Q582" s="688">
        <f t="shared" si="1122"/>
        <v>0</v>
      </c>
      <c r="R582" s="687">
        <f>'15. КСПГ Портовая'!W12+0</f>
        <v>0.1</v>
      </c>
      <c r="S582" s="687">
        <f>'15. КСПГ Портовая'!Y12+0</f>
        <v>0</v>
      </c>
      <c r="T582" s="687">
        <f t="shared" si="1123"/>
        <v>-0.1</v>
      </c>
      <c r="U582" s="688">
        <f t="shared" si="1124"/>
        <v>0</v>
      </c>
      <c r="V582" s="687">
        <f>'15. КСПГ Портовая'!AC12+0</f>
        <v>0.1</v>
      </c>
      <c r="W582" s="687">
        <f>'15. КСПГ Портовая'!AE12+0</f>
        <v>0</v>
      </c>
      <c r="X582" s="687">
        <f t="shared" si="1125"/>
        <v>-0.1</v>
      </c>
      <c r="Y582" s="688">
        <f t="shared" si="1126"/>
        <v>0</v>
      </c>
      <c r="Z582" s="687">
        <f>'15. КСПГ Портовая'!AI12+0</f>
        <v>0.1</v>
      </c>
      <c r="AA582" s="687">
        <f>'15. КСПГ Портовая'!AK12+0</f>
        <v>0</v>
      </c>
      <c r="AB582" s="687">
        <f t="shared" si="1127"/>
        <v>-0.1</v>
      </c>
      <c r="AC582" s="688">
        <f t="shared" si="1128"/>
        <v>0</v>
      </c>
      <c r="AD582" s="687">
        <f t="shared" si="1129"/>
        <v>0.4</v>
      </c>
      <c r="AE582" s="687">
        <f t="shared" si="1130"/>
        <v>0</v>
      </c>
      <c r="AF582" s="687">
        <f t="shared" si="1131"/>
        <v>-0.4</v>
      </c>
      <c r="AG582" s="688">
        <f t="shared" si="1132"/>
        <v>0</v>
      </c>
      <c r="AH582" s="687">
        <f>'15. КСПГ Портовая'!AU12+0</f>
        <v>0.1</v>
      </c>
      <c r="AI582" s="687">
        <f>'15. КСПГ Портовая'!AW12+0</f>
        <v>0</v>
      </c>
      <c r="AJ582" s="687">
        <f t="shared" si="1133"/>
        <v>-0.1</v>
      </c>
      <c r="AK582" s="688">
        <f t="shared" si="1134"/>
        <v>0</v>
      </c>
      <c r="AL582" s="687">
        <f>'15. КСПГ Портовая'!BA12+0</f>
        <v>0.1</v>
      </c>
      <c r="AM582" s="687">
        <f>'15. КСПГ Портовая'!BC12+0</f>
        <v>0</v>
      </c>
      <c r="AN582" s="687">
        <f t="shared" si="1135"/>
        <v>-0.1</v>
      </c>
      <c r="AO582" s="688">
        <f t="shared" si="1136"/>
        <v>0</v>
      </c>
      <c r="AP582" s="687">
        <f>'15. КСПГ Портовая'!BG12+0</f>
        <v>0.2</v>
      </c>
      <c r="AQ582" s="687">
        <f>'15. КСПГ Портовая'!BI12+0</f>
        <v>0</v>
      </c>
      <c r="AR582" s="687">
        <f t="shared" si="1137"/>
        <v>-0.2</v>
      </c>
      <c r="AS582" s="688">
        <f t="shared" si="1138"/>
        <v>0</v>
      </c>
      <c r="AT582" s="687">
        <f t="shared" si="1139"/>
        <v>0.30000000000000004</v>
      </c>
      <c r="AU582" s="687">
        <f t="shared" si="1140"/>
        <v>0</v>
      </c>
      <c r="AV582" s="687">
        <f t="shared" si="1141"/>
        <v>-0.30000000000000004</v>
      </c>
      <c r="AW582" s="688">
        <f t="shared" si="1142"/>
        <v>0</v>
      </c>
      <c r="AX582" s="687">
        <f>'15. КСПГ Портовая'!BS12+0</f>
        <v>0</v>
      </c>
      <c r="AY582" s="687">
        <f>'15. КСПГ Портовая'!BU12+0</f>
        <v>0</v>
      </c>
      <c r="AZ582" s="687">
        <f t="shared" si="1143"/>
        <v>0</v>
      </c>
      <c r="BA582" s="688" t="str">
        <f t="shared" si="1144"/>
        <v>-</v>
      </c>
      <c r="BB582" s="687">
        <f>'15. КСПГ Портовая'!BY12+0</f>
        <v>0.2</v>
      </c>
      <c r="BC582" s="687">
        <f>'15. КСПГ Портовая'!CA12+0</f>
        <v>0</v>
      </c>
      <c r="BD582" s="687">
        <f t="shared" si="1145"/>
        <v>-0.2</v>
      </c>
      <c r="BE582" s="688">
        <f t="shared" si="1146"/>
        <v>0</v>
      </c>
      <c r="BF582" s="687">
        <f>'15. КСПГ Портовая'!CE12+0</f>
        <v>0.1</v>
      </c>
      <c r="BG582" s="687">
        <f>'15. КСПГ Портовая'!CG12+0</f>
        <v>0</v>
      </c>
      <c r="BH582" s="687">
        <f t="shared" si="1147"/>
        <v>-0.1</v>
      </c>
      <c r="BI582" s="688">
        <f t="shared" si="1148"/>
        <v>0</v>
      </c>
      <c r="BJ582" s="687">
        <f t="shared" si="1149"/>
        <v>0.30000000000000004</v>
      </c>
      <c r="BK582" s="687">
        <f t="shared" si="1150"/>
        <v>0</v>
      </c>
      <c r="BL582" s="687">
        <f t="shared" si="1151"/>
        <v>-0.30000000000000004</v>
      </c>
      <c r="BM582" s="688">
        <f t="shared" si="1152"/>
        <v>0</v>
      </c>
      <c r="BN582" s="687">
        <f>'15. КСПГ Портовая'!CQ12+0</f>
        <v>0.1</v>
      </c>
      <c r="BO582" s="687">
        <f>'15. КСПГ Портовая'!CS12+0</f>
        <v>0</v>
      </c>
      <c r="BP582" s="687">
        <f t="shared" si="1153"/>
        <v>-0.1</v>
      </c>
      <c r="BQ582" s="688">
        <f t="shared" si="1154"/>
        <v>0</v>
      </c>
      <c r="BR582" s="687">
        <f>'15. КСПГ Портовая'!CW12+0</f>
        <v>0.1</v>
      </c>
      <c r="BS582" s="687">
        <f>'15. КСПГ Портовая'!CY12+0</f>
        <v>0</v>
      </c>
      <c r="BT582" s="687">
        <f t="shared" si="1155"/>
        <v>-0.1</v>
      </c>
      <c r="BU582" s="688">
        <f t="shared" si="1156"/>
        <v>0</v>
      </c>
      <c r="BV582" s="687">
        <f>'15. КСПГ Портовая'!DC12+0</f>
        <v>0.1</v>
      </c>
      <c r="BW582" s="687">
        <f>'15. КСПГ Портовая'!DE12+0</f>
        <v>0</v>
      </c>
      <c r="BX582" s="687">
        <f t="shared" si="1157"/>
        <v>-0.1</v>
      </c>
      <c r="BY582" s="688">
        <f t="shared" si="1158"/>
        <v>0</v>
      </c>
    </row>
    <row r="583" spans="2:77" ht="20.100000000000001" customHeight="1">
      <c r="C583" s="436" t="s">
        <v>111</v>
      </c>
      <c r="D583" s="528"/>
      <c r="E583" s="528"/>
      <c r="F583" s="529"/>
      <c r="G583" s="530" t="s">
        <v>573</v>
      </c>
      <c r="H583" s="530"/>
      <c r="I583" s="691" t="s">
        <v>186</v>
      </c>
      <c r="J583" s="687">
        <f t="shared" si="1115"/>
        <v>1.3</v>
      </c>
      <c r="K583" s="687">
        <f t="shared" si="1116"/>
        <v>0</v>
      </c>
      <c r="L583" s="687">
        <f t="shared" si="1117"/>
        <v>-1.3</v>
      </c>
      <c r="M583" s="688">
        <f t="shared" si="1118"/>
        <v>0</v>
      </c>
      <c r="N583" s="687">
        <f t="shared" si="1119"/>
        <v>0.30000000000000004</v>
      </c>
      <c r="O583" s="687">
        <f t="shared" si="1120"/>
        <v>0</v>
      </c>
      <c r="P583" s="687">
        <f t="shared" si="1121"/>
        <v>-0.30000000000000004</v>
      </c>
      <c r="Q583" s="688">
        <f t="shared" si="1122"/>
        <v>0</v>
      </c>
      <c r="R583" s="687">
        <f>'15. КСПГ Портовая'!W12+0</f>
        <v>0.1</v>
      </c>
      <c r="S583" s="687">
        <f>'15. КСПГ Портовая'!Y12+0</f>
        <v>0</v>
      </c>
      <c r="T583" s="687">
        <f t="shared" si="1123"/>
        <v>-0.1</v>
      </c>
      <c r="U583" s="688">
        <f t="shared" si="1124"/>
        <v>0</v>
      </c>
      <c r="V583" s="687">
        <f>'15. КСПГ Портовая'!AC12+0</f>
        <v>0.1</v>
      </c>
      <c r="W583" s="687">
        <f>'15. КСПГ Портовая'!AE12+0</f>
        <v>0</v>
      </c>
      <c r="X583" s="687">
        <f t="shared" si="1125"/>
        <v>-0.1</v>
      </c>
      <c r="Y583" s="688">
        <f t="shared" si="1126"/>
        <v>0</v>
      </c>
      <c r="Z583" s="687">
        <f>'15. КСПГ Портовая'!AI12+0</f>
        <v>0.1</v>
      </c>
      <c r="AA583" s="687">
        <f>'15. КСПГ Портовая'!AK12+0</f>
        <v>0</v>
      </c>
      <c r="AB583" s="687">
        <f t="shared" si="1127"/>
        <v>-0.1</v>
      </c>
      <c r="AC583" s="688">
        <f t="shared" si="1128"/>
        <v>0</v>
      </c>
      <c r="AD583" s="687">
        <f t="shared" si="1129"/>
        <v>0.4</v>
      </c>
      <c r="AE583" s="687">
        <f t="shared" si="1130"/>
        <v>0</v>
      </c>
      <c r="AF583" s="687">
        <f t="shared" si="1131"/>
        <v>-0.4</v>
      </c>
      <c r="AG583" s="688">
        <f t="shared" si="1132"/>
        <v>0</v>
      </c>
      <c r="AH583" s="687">
        <f>'15. КСПГ Портовая'!AU12+0</f>
        <v>0.1</v>
      </c>
      <c r="AI583" s="687">
        <f>'15. КСПГ Портовая'!AW12+0</f>
        <v>0</v>
      </c>
      <c r="AJ583" s="687">
        <f t="shared" si="1133"/>
        <v>-0.1</v>
      </c>
      <c r="AK583" s="688">
        <f t="shared" si="1134"/>
        <v>0</v>
      </c>
      <c r="AL583" s="687">
        <f>'15. КСПГ Портовая'!BA12+0</f>
        <v>0.1</v>
      </c>
      <c r="AM583" s="687">
        <f>'15. КСПГ Портовая'!BC12+0</f>
        <v>0</v>
      </c>
      <c r="AN583" s="687">
        <f t="shared" si="1135"/>
        <v>-0.1</v>
      </c>
      <c r="AO583" s="688">
        <f t="shared" si="1136"/>
        <v>0</v>
      </c>
      <c r="AP583" s="687">
        <f>'15. КСПГ Портовая'!BG12+0</f>
        <v>0.2</v>
      </c>
      <c r="AQ583" s="687">
        <f>'15. КСПГ Портовая'!BI12+0</f>
        <v>0</v>
      </c>
      <c r="AR583" s="687">
        <f t="shared" si="1137"/>
        <v>-0.2</v>
      </c>
      <c r="AS583" s="688">
        <f t="shared" si="1138"/>
        <v>0</v>
      </c>
      <c r="AT583" s="687">
        <f t="shared" si="1139"/>
        <v>0.30000000000000004</v>
      </c>
      <c r="AU583" s="687">
        <f t="shared" si="1140"/>
        <v>0</v>
      </c>
      <c r="AV583" s="687">
        <f t="shared" si="1141"/>
        <v>-0.30000000000000004</v>
      </c>
      <c r="AW583" s="688">
        <f t="shared" si="1142"/>
        <v>0</v>
      </c>
      <c r="AX583" s="687">
        <f>'15. КСПГ Портовая'!BS12+0</f>
        <v>0</v>
      </c>
      <c r="AY583" s="687">
        <f>'15. КСПГ Портовая'!BU12+0</f>
        <v>0</v>
      </c>
      <c r="AZ583" s="687">
        <f t="shared" si="1143"/>
        <v>0</v>
      </c>
      <c r="BA583" s="688" t="str">
        <f t="shared" si="1144"/>
        <v>-</v>
      </c>
      <c r="BB583" s="687">
        <f>'15. КСПГ Портовая'!BY12+0</f>
        <v>0.2</v>
      </c>
      <c r="BC583" s="687">
        <f>'15. КСПГ Портовая'!CA12+0</f>
        <v>0</v>
      </c>
      <c r="BD583" s="687">
        <f t="shared" si="1145"/>
        <v>-0.2</v>
      </c>
      <c r="BE583" s="688">
        <f t="shared" si="1146"/>
        <v>0</v>
      </c>
      <c r="BF583" s="687">
        <f>'15. КСПГ Портовая'!CE12+0</f>
        <v>0.1</v>
      </c>
      <c r="BG583" s="687">
        <f>'15. КСПГ Портовая'!CG12+0</f>
        <v>0</v>
      </c>
      <c r="BH583" s="687">
        <f t="shared" si="1147"/>
        <v>-0.1</v>
      </c>
      <c r="BI583" s="688">
        <f t="shared" si="1148"/>
        <v>0</v>
      </c>
      <c r="BJ583" s="687">
        <f t="shared" si="1149"/>
        <v>0.30000000000000004</v>
      </c>
      <c r="BK583" s="687">
        <f t="shared" si="1150"/>
        <v>0</v>
      </c>
      <c r="BL583" s="687">
        <f t="shared" si="1151"/>
        <v>-0.30000000000000004</v>
      </c>
      <c r="BM583" s="688">
        <f t="shared" si="1152"/>
        <v>0</v>
      </c>
      <c r="BN583" s="687">
        <f>'15. КСПГ Портовая'!CQ12+0</f>
        <v>0.1</v>
      </c>
      <c r="BO583" s="687">
        <f>'15. КСПГ Портовая'!CS12+0</f>
        <v>0</v>
      </c>
      <c r="BP583" s="687">
        <f t="shared" si="1153"/>
        <v>-0.1</v>
      </c>
      <c r="BQ583" s="688">
        <f t="shared" si="1154"/>
        <v>0</v>
      </c>
      <c r="BR583" s="687">
        <f>'15. КСПГ Портовая'!CW12+0</f>
        <v>0.1</v>
      </c>
      <c r="BS583" s="687">
        <f>'15. КСПГ Портовая'!CY12+0</f>
        <v>0</v>
      </c>
      <c r="BT583" s="687">
        <f t="shared" si="1155"/>
        <v>-0.1</v>
      </c>
      <c r="BU583" s="688">
        <f t="shared" si="1156"/>
        <v>0</v>
      </c>
      <c r="BV583" s="687">
        <f>'15. КСПГ Портовая'!DC12+0</f>
        <v>0.1</v>
      </c>
      <c r="BW583" s="687">
        <f>'15. КСПГ Портовая'!DE12+0</f>
        <v>0</v>
      </c>
      <c r="BX583" s="687">
        <f t="shared" si="1157"/>
        <v>-0.1</v>
      </c>
      <c r="BY583" s="688">
        <f t="shared" si="1158"/>
        <v>0</v>
      </c>
    </row>
    <row r="584" spans="2:77" ht="20.100000000000001" customHeight="1">
      <c r="C584" s="424" t="s">
        <v>574</v>
      </c>
      <c r="D584" s="528"/>
      <c r="E584" s="528"/>
      <c r="F584" s="529"/>
      <c r="G584" s="530">
        <v>0</v>
      </c>
      <c r="H584" s="530"/>
      <c r="I584" s="446" t="s">
        <v>169</v>
      </c>
      <c r="J584" s="681"/>
      <c r="K584" s="681"/>
      <c r="L584" s="681"/>
      <c r="M584" s="681"/>
      <c r="N584" s="681"/>
      <c r="O584" s="681"/>
      <c r="P584" s="681"/>
      <c r="Q584" s="681"/>
      <c r="R584" s="681"/>
      <c r="S584" s="681"/>
      <c r="T584" s="681"/>
      <c r="U584" s="681"/>
      <c r="V584" s="681"/>
      <c r="W584" s="681"/>
      <c r="X584" s="681"/>
      <c r="Y584" s="681"/>
      <c r="Z584" s="681"/>
      <c r="AA584" s="681"/>
      <c r="AB584" s="681"/>
      <c r="AC584" s="681"/>
      <c r="AD584" s="681"/>
      <c r="AE584" s="681"/>
      <c r="AF584" s="681"/>
      <c r="AG584" s="681"/>
      <c r="AH584" s="681"/>
      <c r="AI584" s="681"/>
      <c r="AJ584" s="681"/>
      <c r="AK584" s="681"/>
      <c r="AL584" s="681"/>
      <c r="AM584" s="681"/>
      <c r="AN584" s="681"/>
      <c r="AO584" s="681"/>
      <c r="AP584" s="681"/>
      <c r="AQ584" s="681"/>
      <c r="AR584" s="681"/>
      <c r="AS584" s="681"/>
      <c r="AT584" s="681"/>
      <c r="AU584" s="681"/>
      <c r="AV584" s="681"/>
      <c r="AW584" s="681"/>
      <c r="AX584" s="681"/>
      <c r="AY584" s="681"/>
      <c r="AZ584" s="681"/>
      <c r="BA584" s="681"/>
      <c r="BB584" s="681"/>
      <c r="BC584" s="681"/>
      <c r="BD584" s="681"/>
      <c r="BE584" s="681"/>
      <c r="BF584" s="681"/>
      <c r="BG584" s="681"/>
      <c r="BH584" s="681"/>
      <c r="BI584" s="681"/>
      <c r="BJ584" s="681"/>
      <c r="BK584" s="681"/>
      <c r="BL584" s="681"/>
      <c r="BM584" s="681"/>
      <c r="BN584" s="681"/>
      <c r="BO584" s="681"/>
      <c r="BP584" s="681"/>
      <c r="BQ584" s="681"/>
      <c r="BR584" s="681"/>
      <c r="BS584" s="681"/>
      <c r="BT584" s="681"/>
      <c r="BU584" s="681"/>
      <c r="BV584" s="681"/>
      <c r="BW584" s="681"/>
      <c r="BX584" s="681"/>
      <c r="BY584" s="681"/>
    </row>
    <row r="585" spans="2:77" ht="20.100000000000001" customHeight="1">
      <c r="C585" s="424" t="s">
        <v>575</v>
      </c>
      <c r="D585" s="528"/>
      <c r="E585" s="528"/>
      <c r="F585" s="529"/>
      <c r="G585" s="530">
        <v>0</v>
      </c>
      <c r="H585" s="530"/>
      <c r="I585" s="446" t="s">
        <v>186</v>
      </c>
      <c r="J585" s="681"/>
      <c r="K585" s="681"/>
      <c r="L585" s="681"/>
      <c r="M585" s="681"/>
      <c r="N585" s="681"/>
      <c r="O585" s="681"/>
      <c r="P585" s="681"/>
      <c r="Q585" s="681"/>
      <c r="R585" s="681"/>
      <c r="S585" s="681"/>
      <c r="T585" s="681"/>
      <c r="U585" s="681"/>
      <c r="V585" s="681"/>
      <c r="W585" s="681"/>
      <c r="X585" s="681"/>
      <c r="Y585" s="681"/>
      <c r="Z585" s="681"/>
      <c r="AA585" s="681"/>
      <c r="AB585" s="681"/>
      <c r="AC585" s="681"/>
      <c r="AD585" s="681"/>
      <c r="AE585" s="681"/>
      <c r="AF585" s="681"/>
      <c r="AG585" s="681"/>
      <c r="AH585" s="681"/>
      <c r="AI585" s="681"/>
      <c r="AJ585" s="681"/>
      <c r="AK585" s="681"/>
      <c r="AL585" s="681"/>
      <c r="AM585" s="681"/>
      <c r="AN585" s="681"/>
      <c r="AO585" s="681"/>
      <c r="AP585" s="681"/>
      <c r="AQ585" s="681"/>
      <c r="AR585" s="681"/>
      <c r="AS585" s="681"/>
      <c r="AT585" s="681"/>
      <c r="AU585" s="681"/>
      <c r="AV585" s="681"/>
      <c r="AW585" s="681"/>
      <c r="AX585" s="681"/>
      <c r="AY585" s="681"/>
      <c r="AZ585" s="681"/>
      <c r="BA585" s="681"/>
      <c r="BB585" s="681"/>
      <c r="BC585" s="681"/>
      <c r="BD585" s="681"/>
      <c r="BE585" s="681"/>
      <c r="BF585" s="681"/>
      <c r="BG585" s="681"/>
      <c r="BH585" s="681"/>
      <c r="BI585" s="681"/>
      <c r="BJ585" s="681"/>
      <c r="BK585" s="681"/>
      <c r="BL585" s="681"/>
      <c r="BM585" s="681"/>
      <c r="BN585" s="681"/>
      <c r="BO585" s="681"/>
      <c r="BP585" s="681"/>
      <c r="BQ585" s="681"/>
      <c r="BR585" s="681"/>
      <c r="BS585" s="681"/>
      <c r="BT585" s="681"/>
      <c r="BU585" s="681"/>
      <c r="BV585" s="681"/>
      <c r="BW585" s="681"/>
      <c r="BX585" s="681"/>
      <c r="BY585" s="681"/>
    </row>
    <row r="586" spans="2:77" ht="20.100000000000001" customHeight="1">
      <c r="B586" s="413" t="s">
        <v>670</v>
      </c>
      <c r="C586" s="428" t="s">
        <v>123</v>
      </c>
      <c r="D586" s="528"/>
      <c r="E586" s="528"/>
      <c r="F586" s="529"/>
      <c r="G586" s="530" t="s">
        <v>671</v>
      </c>
      <c r="H586" s="530"/>
      <c r="I586" s="446" t="s">
        <v>169</v>
      </c>
      <c r="J586" s="687">
        <f>N586+AD586+AT586+BJ586</f>
        <v>3349.5600000000004</v>
      </c>
      <c r="K586" s="687">
        <f>O586+AE586+AU586+BK586</f>
        <v>0</v>
      </c>
      <c r="L586" s="687">
        <f>IFERROR(K586-J586,"-")</f>
        <v>-3349.5600000000004</v>
      </c>
      <c r="M586" s="688">
        <f>IFERROR(K586/J586,"-")</f>
        <v>0</v>
      </c>
      <c r="N586" s="687">
        <f>R586+V586+Z586</f>
        <v>878.42000000000019</v>
      </c>
      <c r="O586" s="687">
        <f>S586+W586+AA586</f>
        <v>0</v>
      </c>
      <c r="P586" s="687">
        <f>IFERROR(O586-N586,"-")</f>
        <v>-878.42000000000019</v>
      </c>
      <c r="Q586" s="688">
        <f>IFERROR(O586/N586,"-")</f>
        <v>0</v>
      </c>
      <c r="R586" s="687">
        <f>'9. ГД Краснодар'!W46+'9. ГД Краснодар'!W42+'7. ГД Ямбург'!W33+'7. ГД Ямбург'!W26+'7. ГД Ямбург'!W24+0+'8. ГД Уренгой'!W66+'8. ГД Уренгой'!W56+'8. ГД Уренгой'!W33+'8. ГД Уренгой'!W54+'2. ГПП-ОГХК'!W303+'11. ГД Надым'!W42+'10. ГД Ноябрьск'!W41+'10. ГД Ноябрьск'!W53+'10. ГД Ноябрьск'!W54+'3. ГПП-СГПЗ'!W55</f>
        <v>304.50000000000006</v>
      </c>
      <c r="S586" s="687">
        <f>'9. ГД Краснодар'!Y46+'9. ГД Краснодар'!Y42+'7. ГД Ямбург'!Y33+'7. ГД Ямбург'!Y26+'7. ГД Ямбург'!Y24+0+'8. ГД Уренгой'!Y66+'8. ГД Уренгой'!Y56+'8. ГД Уренгой'!Y33+'8. ГД Уренгой'!Y54+'2. ГПП-ОГХК'!Y303+'11. ГД Надым'!Y42+'10. ГД Ноябрьск'!Y41+'10. ГД Ноябрьск'!Y53+'10. ГД Ноябрьск'!Y54+'3. ГПП-СГПЗ'!Y55</f>
        <v>0</v>
      </c>
      <c r="T586" s="687">
        <f>IFERROR(S586-R586,"-")</f>
        <v>-304.50000000000006</v>
      </c>
      <c r="U586" s="688">
        <f>IFERROR(S586/R586,"-")</f>
        <v>0</v>
      </c>
      <c r="V586" s="687">
        <f>'9. ГД Краснодар'!AC46+'9. ГД Краснодар'!AC42+'7. ГД Ямбург'!AC33+'7. ГД Ямбург'!AC26+'7. ГД Ямбург'!AC24+0+'8. ГД Уренгой'!AC66+'8. ГД Уренгой'!AC56+'8. ГД Уренгой'!AC33+'8. ГД Уренгой'!AC54+'2. ГПП-ОГХК'!AC303+'11. ГД Надым'!AC42+'10. ГД Ноябрьск'!AC41+'10. ГД Ноябрьск'!AC53+'10. ГД Ноябрьск'!AC54+'3. ГПП-СГПЗ'!AC55</f>
        <v>273.40999999999997</v>
      </c>
      <c r="W586" s="687">
        <f>'9. ГД Краснодар'!AE46+'9. ГД Краснодар'!AE42+'7. ГД Ямбург'!AE33+'7. ГД Ямбург'!AE26+'7. ГД Ямбург'!AE24+0+'8. ГД Уренгой'!AE66+'8. ГД Уренгой'!AE56+'8. ГД Уренгой'!AE33+'8. ГД Уренгой'!AE54+'2. ГПП-ОГХК'!AE303+'11. ГД Надым'!AE42+'10. ГД Ноябрьск'!AE41+'10. ГД Ноябрьск'!AE53+'10. ГД Ноябрьск'!AE54+'3. ГПП-СГПЗ'!AE55</f>
        <v>0</v>
      </c>
      <c r="X586" s="687">
        <f>IFERROR(W586-V586,"-")</f>
        <v>-273.40999999999997</v>
      </c>
      <c r="Y586" s="688">
        <f>IFERROR(W586/V586,"-")</f>
        <v>0</v>
      </c>
      <c r="Z586" s="687">
        <f>'9. ГД Краснодар'!AI46+'9. ГД Краснодар'!AI42+'7. ГД Ямбург'!AI33+'7. ГД Ямбург'!AI26+'7. ГД Ямбург'!AI24+0+'8. ГД Уренгой'!AI66+'8. ГД Уренгой'!AI56+'8. ГД Уренгой'!AI33+'8. ГД Уренгой'!AI54+'2. ГПП-ОГХК'!AI303+'11. ГД Надым'!AI42+'10. ГД Ноябрьск'!AI41+'10. ГД Ноябрьск'!AI53+'10. ГД Ноябрьск'!AI54+'3. ГПП-СГПЗ'!AI55</f>
        <v>300.5100000000001</v>
      </c>
      <c r="AA586" s="687">
        <f>'9. ГД Краснодар'!AK46+'9. ГД Краснодар'!AK42+'7. ГД Ямбург'!AK33+'7. ГД Ямбург'!AK26+'7. ГД Ямбург'!AK24+0+'8. ГД Уренгой'!AK66+'8. ГД Уренгой'!AK56+'8. ГД Уренгой'!AK33+'8. ГД Уренгой'!AK54+'2. ГПП-ОГХК'!AK303+'11. ГД Надым'!AK42+'10. ГД Ноябрьск'!AK41+'10. ГД Ноябрьск'!AK53+'10. ГД Ноябрьск'!AK54+'3. ГПП-СГПЗ'!AK55</f>
        <v>0</v>
      </c>
      <c r="AB586" s="687">
        <f>IFERROR(AA586-Z586,"-")</f>
        <v>-300.5100000000001</v>
      </c>
      <c r="AC586" s="688">
        <f>IFERROR(AA586/Z586,"-")</f>
        <v>0</v>
      </c>
      <c r="AD586" s="687">
        <f>AH586+AL586+AP586</f>
        <v>840.51</v>
      </c>
      <c r="AE586" s="687">
        <f>AI586+AM586+AQ586</f>
        <v>0</v>
      </c>
      <c r="AF586" s="687">
        <f>IFERROR(AE586-AD586,"-")</f>
        <v>-840.51</v>
      </c>
      <c r="AG586" s="688">
        <f>IFERROR(AE586/AD586,"-")</f>
        <v>0</v>
      </c>
      <c r="AH586" s="687">
        <f>'9. ГД Краснодар'!AU46+'9. ГД Краснодар'!AU42+'7. ГД Ямбург'!AU33+'7. ГД Ямбург'!AU26+'7. ГД Ямбург'!AU24+0+'8. ГД Уренгой'!AU66+'8. ГД Уренгой'!AU56+'8. ГД Уренгой'!AU33+'8. ГД Уренгой'!AU54+'2. ГПП-ОГХК'!AU303+'11. ГД Надым'!AU42+'10. ГД Ноябрьск'!AU41+'10. ГД Ноябрьск'!AU53+'10. ГД Ноябрьск'!AU54+'3. ГПП-СГПЗ'!AU55</f>
        <v>283.60000000000002</v>
      </c>
      <c r="AI586" s="687">
        <f>'9. ГД Краснодар'!AW46+'9. ГД Краснодар'!AW42+'7. ГД Ямбург'!AW33+'7. ГД Ямбург'!AW26+'7. ГД Ямбург'!AW24+0+'8. ГД Уренгой'!AW66+'8. ГД Уренгой'!AW56+'8. ГД Уренгой'!AW33+'8. ГД Уренгой'!AW54+'2. ГПП-ОГХК'!AW303+'11. ГД Надым'!AW42+'10. ГД Ноябрьск'!AW41+'10. ГД Ноябрьск'!AW53+'10. ГД Ноябрьск'!AW54+'3. ГПП-СГПЗ'!AW55</f>
        <v>0</v>
      </c>
      <c r="AJ586" s="687">
        <f>IFERROR(AI586-AH586,"-")</f>
        <v>-283.60000000000002</v>
      </c>
      <c r="AK586" s="688">
        <f>IFERROR(AI586/AH586,"-")</f>
        <v>0</v>
      </c>
      <c r="AL586" s="687">
        <f>'9. ГД Краснодар'!BA46+'9. ГД Краснодар'!BA42+'7. ГД Ямбург'!BA33+'7. ГД Ямбург'!BA26+'7. ГД Ямбург'!BA24+0+'8. ГД Уренгой'!BA66+'8. ГД Уренгой'!BA56+'8. ГД Уренгой'!BA33+'8. ГД Уренгой'!BA54+'2. ГПП-ОГХК'!BA303+'11. ГД Надым'!BA42+'10. ГД Ноябрьск'!BA41+'10. ГД Ноябрьск'!BA53+'10. ГД Ноябрьск'!BA54+'3. ГПП-СГПЗ'!BA55</f>
        <v>282.91000000000003</v>
      </c>
      <c r="AM586" s="687">
        <f>'9. ГД Краснодар'!BC46+'9. ГД Краснодар'!BC42+'7. ГД Ямбург'!BC33+'7. ГД Ямбург'!BC26+'7. ГД Ямбург'!BC24+0+'8. ГД Уренгой'!BC66+'8. ГД Уренгой'!BC56+'8. ГД Уренгой'!BC33+'8. ГД Уренгой'!BC54+'2. ГПП-ОГХК'!BC303+'11. ГД Надым'!BC42+'10. ГД Ноябрьск'!BC41+'10. ГД Ноябрьск'!BC53+'10. ГД Ноябрьск'!BC54+'3. ГПП-СГПЗ'!BC55</f>
        <v>0</v>
      </c>
      <c r="AN586" s="687">
        <f>IFERROR(AM586-AL586,"-")</f>
        <v>-282.91000000000003</v>
      </c>
      <c r="AO586" s="688">
        <f>IFERROR(AM586/AL586,"-")</f>
        <v>0</v>
      </c>
      <c r="AP586" s="687">
        <f>'9. ГД Краснодар'!BG46+'9. ГД Краснодар'!BG42+'7. ГД Ямбург'!BG33+'7. ГД Ямбург'!BG26+'7. ГД Ямбург'!BG24+0+'8. ГД Уренгой'!BG66+'8. ГД Уренгой'!BG56+'8. ГД Уренгой'!BG33+'8. ГД Уренгой'!BG54+'2. ГПП-ОГХК'!BG303+'11. ГД Надым'!BG42+'10. ГД Ноябрьск'!BG41+'10. ГД Ноябрьск'!BG53+'10. ГД Ноябрьск'!BG54+'3. ГПП-СГПЗ'!BG55</f>
        <v>274.00000000000006</v>
      </c>
      <c r="AQ586" s="687">
        <f>'9. ГД Краснодар'!BI46+'9. ГД Краснодар'!BI42+'7. ГД Ямбург'!BI33+'7. ГД Ямбург'!BI26+'7. ГД Ямбург'!BI24+0+'8. ГД Уренгой'!BI66+'8. ГД Уренгой'!BI56+'8. ГД Уренгой'!BI33+'8. ГД Уренгой'!BI54+'2. ГПП-ОГХК'!BI303+'11. ГД Надым'!BI42+'10. ГД Ноябрьск'!BI41+'10. ГД Ноябрьск'!BI53+'10. ГД Ноябрьск'!BI54+'3. ГПП-СГПЗ'!BI55</f>
        <v>0</v>
      </c>
      <c r="AR586" s="687">
        <f>IFERROR(AQ586-AP586,"-")</f>
        <v>-274.00000000000006</v>
      </c>
      <c r="AS586" s="688">
        <f>IFERROR(AQ586/AP586,"-")</f>
        <v>0</v>
      </c>
      <c r="AT586" s="687">
        <f>AX586+BB586+BF586</f>
        <v>798.41000000000008</v>
      </c>
      <c r="AU586" s="687">
        <f>AY586+BC586+BG586</f>
        <v>0</v>
      </c>
      <c r="AV586" s="687">
        <f>IFERROR(AU586-AT586,"-")</f>
        <v>-798.41000000000008</v>
      </c>
      <c r="AW586" s="688">
        <f>IFERROR(AU586/AT586,"-")</f>
        <v>0</v>
      </c>
      <c r="AX586" s="687">
        <f>'9. ГД Краснодар'!BS46+'9. ГД Краснодар'!BS42+'7. ГД Ямбург'!BS33+'7. ГД Ямбург'!BS26+'7. ГД Ямбург'!BS24+0+'8. ГД Уренгой'!BS66+'8. ГД Уренгой'!BS56+'8. ГД Уренгой'!BS33+'8. ГД Уренгой'!BS54+'2. ГПП-ОГХК'!BS303+'11. ГД Надым'!BS42+'10. ГД Ноябрьск'!BS41+'10. ГД Ноябрьск'!BS53+'10. ГД Ноябрьск'!BS54+'3. ГПП-СГПЗ'!BS55</f>
        <v>253.9</v>
      </c>
      <c r="AY586" s="687">
        <f>'9. ГД Краснодар'!BU46+'9. ГД Краснодар'!BU42+'7. ГД Ямбург'!BU33+'7. ГД Ямбург'!BU26+'7. ГД Ямбург'!BU24+0+'8. ГД Уренгой'!BU66+'8. ГД Уренгой'!BU56+'8. ГД Уренгой'!BU33+'8. ГД Уренгой'!BU54+'2. ГПП-ОГХК'!BU303+'11. ГД Надым'!BU42+'10. ГД Ноябрьск'!BU41+'10. ГД Ноябрьск'!BU53+'10. ГД Ноябрьск'!BU54+'3. ГПП-СГПЗ'!BU55</f>
        <v>0</v>
      </c>
      <c r="AZ586" s="687">
        <f>IFERROR(AY586-AX586,"-")</f>
        <v>-253.9</v>
      </c>
      <c r="BA586" s="688">
        <f>IFERROR(AY586/AX586,"-")</f>
        <v>0</v>
      </c>
      <c r="BB586" s="687">
        <f>'9. ГД Краснодар'!BY46+'9. ГД Краснодар'!BY42+'7. ГД Ямбург'!BY33+'7. ГД Ямбург'!BY26+'7. ГД Ямбург'!BY24+0+'8. ГД Уренгой'!BY66+'8. ГД Уренгой'!BY56+'8. ГД Уренгой'!BY33+'8. ГД Уренгой'!BY54+'2. ГПП-ОГХК'!BY303+'11. ГД Надым'!BY42+'10. ГД Ноябрьск'!BY41+'10. ГД Ноябрьск'!BY53+'10. ГД Ноябрьск'!BY54+'3. ГПП-СГПЗ'!BY55</f>
        <v>273.09999999999997</v>
      </c>
      <c r="BC586" s="687">
        <f>'9. ГД Краснодар'!CA46+'9. ГД Краснодар'!CA42+'7. ГД Ямбург'!CA33+'7. ГД Ямбург'!CA26+'7. ГД Ямбург'!CA24+0+'8. ГД Уренгой'!CA66+'8. ГД Уренгой'!CA56+'8. ГД Уренгой'!CA33+'8. ГД Уренгой'!CA54+'2. ГПП-ОГХК'!CA303+'11. ГД Надым'!CA42+'10. ГД Ноябрьск'!CA41+'10. ГД Ноябрьск'!CA53+'10. ГД Ноябрьск'!CA54+'3. ГПП-СГПЗ'!CA55</f>
        <v>0</v>
      </c>
      <c r="BD586" s="687">
        <f>IFERROR(BC586-BB586,"-")</f>
        <v>-273.09999999999997</v>
      </c>
      <c r="BE586" s="688">
        <f>IFERROR(BC586/BB586,"-")</f>
        <v>0</v>
      </c>
      <c r="BF586" s="687">
        <f>'9. ГД Краснодар'!CE46+'9. ГД Краснодар'!CE42+'7. ГД Ямбург'!CE33+'7. ГД Ямбург'!CE26+'7. ГД Ямбург'!CE24+0+'8. ГД Уренгой'!CE66+'8. ГД Уренгой'!CE56+'8. ГД Уренгой'!CE33+'8. ГД Уренгой'!CE54+'2. ГПП-ОГХК'!CE303+'11. ГД Надым'!CE42+'10. ГД Ноябрьск'!CE41+'10. ГД Ноябрьск'!CE53+'10. ГД Ноябрьск'!CE54+'3. ГПП-СГПЗ'!CE55</f>
        <v>271.41000000000008</v>
      </c>
      <c r="BG586" s="687">
        <f>'9. ГД Краснодар'!CG46+'9. ГД Краснодар'!CG42+'7. ГД Ямбург'!CG33+'7. ГД Ямбург'!CG26+'7. ГД Ямбург'!CG24+0+'8. ГД Уренгой'!CG66+'8. ГД Уренгой'!CG56+'8. ГД Уренгой'!CG33+'8. ГД Уренгой'!CG54+'2. ГПП-ОГХК'!CG303+'11. ГД Надым'!CG42+'10. ГД Ноябрьск'!CG41+'10. ГД Ноябрьск'!CG53+'10. ГД Ноябрьск'!CG54+'3. ГПП-СГПЗ'!CG55</f>
        <v>0</v>
      </c>
      <c r="BH586" s="687">
        <f>IFERROR(BG586-BF586,"-")</f>
        <v>-271.41000000000008</v>
      </c>
      <c r="BI586" s="688">
        <f>IFERROR(BG586/BF586,"-")</f>
        <v>0</v>
      </c>
      <c r="BJ586" s="687">
        <f>BN586+BR586+BV586</f>
        <v>832.22</v>
      </c>
      <c r="BK586" s="687">
        <f>BO586+BS586+BW586</f>
        <v>0</v>
      </c>
      <c r="BL586" s="687">
        <f>IFERROR(BK586-BJ586,"-")</f>
        <v>-832.22</v>
      </c>
      <c r="BM586" s="688">
        <f>IFERROR(BK586/BJ586,"-")</f>
        <v>0</v>
      </c>
      <c r="BN586" s="687">
        <f>'9. ГД Краснодар'!CQ46+'9. ГД Краснодар'!CQ42+'7. ГД Ямбург'!CQ33+'7. ГД Ямбург'!CQ26+'7. ГД Ямбург'!CQ24+0+'8. ГД Уренгой'!CQ66+'8. ГД Уренгой'!CQ56+'8. ГД Уренгой'!CQ33+'8. ГД Уренгой'!CQ54+'2. ГПП-ОГХК'!CQ303+'11. ГД Надым'!CQ42+'10. ГД Ноябрьск'!CQ41+'10. ГД Ноябрьск'!CQ53+'10. ГД Ноябрьск'!CQ54+'3. ГПП-СГПЗ'!CQ55</f>
        <v>282.59999999999997</v>
      </c>
      <c r="BO586" s="687">
        <f>'9. ГД Краснодар'!CS46+'9. ГД Краснодар'!CS42+'7. ГД Ямбург'!CS33+'7. ГД Ямбург'!CS26+'7. ГД Ямбург'!CS24+0+'8. ГД Уренгой'!CS66+'8. ГД Уренгой'!CS56+'8. ГД Уренгой'!CS33+'8. ГД Уренгой'!CS54+'2. ГПП-ОГХК'!CS303+'11. ГД Надым'!CS42+'10. ГД Ноябрьск'!CS41+'10. ГД Ноябрьск'!CS53+'10. ГД Ноябрьск'!CS54+'3. ГПП-СГПЗ'!CS55</f>
        <v>0</v>
      </c>
      <c r="BP586" s="687">
        <f>IFERROR(BO586-BN586,"-")</f>
        <v>-282.59999999999997</v>
      </c>
      <c r="BQ586" s="688">
        <f>IFERROR(BO586/BN586,"-")</f>
        <v>0</v>
      </c>
      <c r="BR586" s="687">
        <f>'9. ГД Краснодар'!CW46+'9. ГД Краснодар'!CW42+'7. ГД Ямбург'!CW33+'7. ГД Ямбург'!CW26+'7. ГД Ямбург'!CW24+0+'8. ГД Уренгой'!CW66+'8. ГД Уренгой'!CW56+'8. ГД Уренгой'!CW33+'8. ГД Уренгой'!CW54+'2. ГПП-ОГХК'!CW303+'11. ГД Надым'!CW42+'10. ГД Ноябрьск'!CW41+'10. ГД Ноябрьск'!CW53+'10. ГД Ноябрьск'!CW54+'3. ГПП-СГПЗ'!CW55</f>
        <v>270.81</v>
      </c>
      <c r="BS586" s="687">
        <f>'9. ГД Краснодар'!CY46+'9. ГД Краснодар'!CY42+'7. ГД Ямбург'!CY33+'7. ГД Ямбург'!CY26+'7. ГД Ямбург'!CY24+0+'8. ГД Уренгой'!CY66+'8. ГД Уренгой'!CY56+'8. ГД Уренгой'!CY33+'8. ГД Уренгой'!CY54+'2. ГПП-ОГХК'!CY303+'11. ГД Надым'!CY42+'10. ГД Ноябрьск'!CY41+'10. ГД Ноябрьск'!CY53+'10. ГД Ноябрьск'!CY54+'3. ГПП-СГПЗ'!CY55</f>
        <v>0</v>
      </c>
      <c r="BT586" s="687">
        <f>IFERROR(BS586-BR586,"-")</f>
        <v>-270.81</v>
      </c>
      <c r="BU586" s="688">
        <f>IFERROR(BS586/BR586,"-")</f>
        <v>0</v>
      </c>
      <c r="BV586" s="687">
        <f>'9. ГД Краснодар'!DC46+'9. ГД Краснодар'!DC42+'7. ГД Ямбург'!DC33+'7. ГД Ямбург'!DC26+'7. ГД Ямбург'!DC24+0+'8. ГД Уренгой'!DC66+'8. ГД Уренгой'!DC56+'8. ГД Уренгой'!DC33+'8. ГД Уренгой'!DC54+'2. ГПП-ОГХК'!DC303+'11. ГД Надым'!DC42+'10. ГД Ноябрьск'!DC41+'10. ГД Ноябрьск'!DC53+'10. ГД Ноябрьск'!DC54+'3. ГПП-СГПЗ'!DC55</f>
        <v>278.81</v>
      </c>
      <c r="BW586" s="687">
        <f>'9. ГД Краснодар'!DE46+'9. ГД Краснодар'!DE42+'7. ГД Ямбург'!DE33+'7. ГД Ямбург'!DE26+'7. ГД Ямбург'!DE24+0+'8. ГД Уренгой'!DE66+'8. ГД Уренгой'!DE56+'8. ГД Уренгой'!DE33+'8. ГД Уренгой'!DE54+'2. ГПП-ОГХК'!DE303+'11. ГД Надым'!DE42+'10. ГД Ноябрьск'!DE41+'10. ГД Ноябрьск'!DE53+'10. ГД Ноябрьск'!DE54+'3. ГПП-СГПЗ'!DE55</f>
        <v>0</v>
      </c>
      <c r="BX586" s="687">
        <f>IFERROR(BW586-BV586,"-")</f>
        <v>-278.81</v>
      </c>
      <c r="BY586" s="688">
        <f>IFERROR(BW586/BV586,"-")</f>
        <v>0</v>
      </c>
    </row>
    <row r="587" spans="2:77" ht="20.100000000000001" customHeight="1">
      <c r="C587" s="424" t="s">
        <v>173</v>
      </c>
      <c r="D587" s="528"/>
      <c r="E587" s="528"/>
      <c r="F587" s="529"/>
      <c r="G587" s="530">
        <v>0</v>
      </c>
      <c r="H587" s="530"/>
      <c r="I587" s="446" t="s">
        <v>169</v>
      </c>
      <c r="J587" s="681"/>
      <c r="K587" s="681"/>
      <c r="L587" s="681"/>
      <c r="M587" s="681"/>
      <c r="N587" s="681"/>
      <c r="O587" s="681"/>
      <c r="P587" s="681"/>
      <c r="Q587" s="681"/>
      <c r="R587" s="681"/>
      <c r="S587" s="681"/>
      <c r="T587" s="681"/>
      <c r="U587" s="681"/>
      <c r="V587" s="681"/>
      <c r="W587" s="681"/>
      <c r="X587" s="681"/>
      <c r="Y587" s="681"/>
      <c r="Z587" s="681"/>
      <c r="AA587" s="681"/>
      <c r="AB587" s="681"/>
      <c r="AC587" s="681"/>
      <c r="AD587" s="681"/>
      <c r="AE587" s="681"/>
      <c r="AF587" s="681"/>
      <c r="AG587" s="681"/>
      <c r="AH587" s="681"/>
      <c r="AI587" s="681"/>
      <c r="AJ587" s="681"/>
      <c r="AK587" s="681"/>
      <c r="AL587" s="681"/>
      <c r="AM587" s="681"/>
      <c r="AN587" s="681"/>
      <c r="AO587" s="681"/>
      <c r="AP587" s="681"/>
      <c r="AQ587" s="681"/>
      <c r="AR587" s="681"/>
      <c r="AS587" s="681"/>
      <c r="AT587" s="681"/>
      <c r="AU587" s="681"/>
      <c r="AV587" s="681"/>
      <c r="AW587" s="681"/>
      <c r="AX587" s="681"/>
      <c r="AY587" s="681"/>
      <c r="AZ587" s="681"/>
      <c r="BA587" s="681"/>
      <c r="BB587" s="681"/>
      <c r="BC587" s="681"/>
      <c r="BD587" s="681"/>
      <c r="BE587" s="681"/>
      <c r="BF587" s="681"/>
      <c r="BG587" s="681"/>
      <c r="BH587" s="681"/>
      <c r="BI587" s="681"/>
      <c r="BJ587" s="681"/>
      <c r="BK587" s="681"/>
      <c r="BL587" s="681"/>
      <c r="BM587" s="681"/>
      <c r="BN587" s="681"/>
      <c r="BO587" s="681"/>
      <c r="BP587" s="681"/>
      <c r="BQ587" s="681"/>
      <c r="BR587" s="681"/>
      <c r="BS587" s="681"/>
      <c r="BT587" s="681"/>
      <c r="BU587" s="681"/>
      <c r="BV587" s="681"/>
      <c r="BW587" s="681"/>
      <c r="BX587" s="681"/>
      <c r="BY587" s="681"/>
    </row>
    <row r="588" spans="2:77" ht="20.100000000000001" customHeight="1">
      <c r="C588" s="436" t="s">
        <v>101</v>
      </c>
      <c r="D588" s="528"/>
      <c r="E588" s="528"/>
      <c r="F588" s="529"/>
      <c r="G588" s="530">
        <v>0</v>
      </c>
      <c r="H588" s="530"/>
      <c r="I588" s="691" t="s">
        <v>169</v>
      </c>
      <c r="J588" s="681"/>
      <c r="K588" s="681"/>
      <c r="L588" s="681"/>
      <c r="M588" s="681"/>
      <c r="N588" s="681"/>
      <c r="O588" s="681"/>
      <c r="P588" s="681"/>
      <c r="Q588" s="681"/>
      <c r="R588" s="681"/>
      <c r="S588" s="681"/>
      <c r="T588" s="681"/>
      <c r="U588" s="681"/>
      <c r="V588" s="681"/>
      <c r="W588" s="681"/>
      <c r="X588" s="681"/>
      <c r="Y588" s="681"/>
      <c r="Z588" s="681"/>
      <c r="AA588" s="681"/>
      <c r="AB588" s="681"/>
      <c r="AC588" s="681"/>
      <c r="AD588" s="681"/>
      <c r="AE588" s="681"/>
      <c r="AF588" s="681"/>
      <c r="AG588" s="681"/>
      <c r="AH588" s="681"/>
      <c r="AI588" s="681"/>
      <c r="AJ588" s="681"/>
      <c r="AK588" s="681"/>
      <c r="AL588" s="681"/>
      <c r="AM588" s="681"/>
      <c r="AN588" s="681"/>
      <c r="AO588" s="681"/>
      <c r="AP588" s="681"/>
      <c r="AQ588" s="681"/>
      <c r="AR588" s="681"/>
      <c r="AS588" s="681"/>
      <c r="AT588" s="681"/>
      <c r="AU588" s="681"/>
      <c r="AV588" s="681"/>
      <c r="AW588" s="681"/>
      <c r="AX588" s="681"/>
      <c r="AY588" s="681"/>
      <c r="AZ588" s="681"/>
      <c r="BA588" s="681"/>
      <c r="BB588" s="681"/>
      <c r="BC588" s="681"/>
      <c r="BD588" s="681"/>
      <c r="BE588" s="681"/>
      <c r="BF588" s="681"/>
      <c r="BG588" s="681"/>
      <c r="BH588" s="681"/>
      <c r="BI588" s="681"/>
      <c r="BJ588" s="681"/>
      <c r="BK588" s="681"/>
      <c r="BL588" s="681"/>
      <c r="BM588" s="681"/>
      <c r="BN588" s="681"/>
      <c r="BO588" s="681"/>
      <c r="BP588" s="681"/>
      <c r="BQ588" s="681"/>
      <c r="BR588" s="681"/>
      <c r="BS588" s="681"/>
      <c r="BT588" s="681"/>
      <c r="BU588" s="681"/>
      <c r="BV588" s="681"/>
      <c r="BW588" s="681"/>
      <c r="BX588" s="681"/>
      <c r="BY588" s="681"/>
    </row>
    <row r="589" spans="2:77" ht="20.100000000000001" customHeight="1">
      <c r="C589" s="424" t="s">
        <v>205</v>
      </c>
      <c r="D589" s="528"/>
      <c r="E589" s="528"/>
      <c r="F589" s="529"/>
      <c r="G589" s="530" t="s">
        <v>672</v>
      </c>
      <c r="H589" s="530"/>
      <c r="I589" s="446" t="s">
        <v>186</v>
      </c>
      <c r="J589" s="687">
        <f t="shared" ref="J589:J614" si="1159">N589+AD589+AT589+BJ589</f>
        <v>2991.4</v>
      </c>
      <c r="K589" s="687">
        <f t="shared" ref="K589:K614" si="1160">O589+AE589+AU589+BK589</f>
        <v>0</v>
      </c>
      <c r="L589" s="687">
        <f t="shared" ref="L589:L614" si="1161">IFERROR(K589-J589,"-")</f>
        <v>-2991.4</v>
      </c>
      <c r="M589" s="688">
        <f t="shared" ref="M589:M614" si="1162">IFERROR(K589/J589,"-")</f>
        <v>0</v>
      </c>
      <c r="N589" s="687">
        <f t="shared" ref="N589:N614" si="1163">R589+V589+Z589</f>
        <v>781.5</v>
      </c>
      <c r="O589" s="687">
        <f t="shared" ref="O589:O614" si="1164">S589+W589+AA589</f>
        <v>0</v>
      </c>
      <c r="P589" s="687">
        <f t="shared" ref="P589:P614" si="1165">IFERROR(O589-N589,"-")</f>
        <v>-781.5</v>
      </c>
      <c r="Q589" s="688">
        <f t="shared" ref="Q589:Q614" si="1166">IFERROR(O589/N589,"-")</f>
        <v>0</v>
      </c>
      <c r="R589" s="687">
        <f>'8. ГД Уренгой'!W66+'8. ГД Уренгой'!W56+'8. ГД Уренгой'!W33+'8. ГД Уренгой'!W54</f>
        <v>270.39999999999998</v>
      </c>
      <c r="S589" s="687">
        <f>'8. ГД Уренгой'!Y66+'8. ГД Уренгой'!Y56+'8. ГД Уренгой'!Y33+'8. ГД Уренгой'!Y54</f>
        <v>0</v>
      </c>
      <c r="T589" s="687">
        <f t="shared" ref="T589:T614" si="1167">IFERROR(S589-R589,"-")</f>
        <v>-270.39999999999998</v>
      </c>
      <c r="U589" s="688">
        <f t="shared" ref="U589:U614" si="1168">IFERROR(S589/R589,"-")</f>
        <v>0</v>
      </c>
      <c r="V589" s="687">
        <f>'8. ГД Уренгой'!AC66+'8. ГД Уренгой'!AC56+'8. ГД Уренгой'!AC33+'8. ГД Уренгой'!AC54</f>
        <v>243</v>
      </c>
      <c r="W589" s="687">
        <f>'8. ГД Уренгой'!AE66+'8. ГД Уренгой'!AE56+'8. ГД Уренгой'!AE33+'8. ГД Уренгой'!AE54</f>
        <v>0</v>
      </c>
      <c r="X589" s="687">
        <f t="shared" ref="X589:X614" si="1169">IFERROR(W589-V589,"-")</f>
        <v>-243</v>
      </c>
      <c r="Y589" s="688">
        <f t="shared" ref="Y589:Y614" si="1170">IFERROR(W589/V589,"-")</f>
        <v>0</v>
      </c>
      <c r="Z589" s="687">
        <f>'8. ГД Уренгой'!AI66+'8. ГД Уренгой'!AI56+'8. ГД Уренгой'!AI33+'8. ГД Уренгой'!AI54</f>
        <v>268.10000000000002</v>
      </c>
      <c r="AA589" s="687">
        <f>'8. ГД Уренгой'!AK66+'8. ГД Уренгой'!AK56+'8. ГД Уренгой'!AK33+'8. ГД Уренгой'!AK54</f>
        <v>0</v>
      </c>
      <c r="AB589" s="687">
        <f t="shared" ref="AB589:AB614" si="1171">IFERROR(AA589-Z589,"-")</f>
        <v>-268.10000000000002</v>
      </c>
      <c r="AC589" s="688">
        <f t="shared" ref="AC589:AC614" si="1172">IFERROR(AA589/Z589,"-")</f>
        <v>0</v>
      </c>
      <c r="AD589" s="687">
        <f t="shared" ref="AD589:AD614" si="1173">AH589+AL589+AP589</f>
        <v>748.6</v>
      </c>
      <c r="AE589" s="687">
        <f t="shared" ref="AE589:AE614" si="1174">AI589+AM589+AQ589</f>
        <v>0</v>
      </c>
      <c r="AF589" s="687">
        <f t="shared" ref="AF589:AF614" si="1175">IFERROR(AE589-AD589,"-")</f>
        <v>-748.6</v>
      </c>
      <c r="AG589" s="688">
        <f t="shared" ref="AG589:AG614" si="1176">IFERROR(AE589/AD589,"-")</f>
        <v>0</v>
      </c>
      <c r="AH589" s="687">
        <f>'8. ГД Уренгой'!AU66+'8. ГД Уренгой'!AU56+'8. ГД Уренгой'!AU33+'8. ГД Уренгой'!AU54</f>
        <v>252.3</v>
      </c>
      <c r="AI589" s="687">
        <f>'8. ГД Уренгой'!AW66+'8. ГД Уренгой'!AW56+'8. ГД Уренгой'!AW33+'8. ГД Уренгой'!AW54</f>
        <v>0</v>
      </c>
      <c r="AJ589" s="687">
        <f t="shared" ref="AJ589:AJ614" si="1177">IFERROR(AI589-AH589,"-")</f>
        <v>-252.3</v>
      </c>
      <c r="AK589" s="688">
        <f t="shared" ref="AK589:AK614" si="1178">IFERROR(AI589/AH589,"-")</f>
        <v>0</v>
      </c>
      <c r="AL589" s="687">
        <f>'8. ГД Уренгой'!BA66+'8. ГД Уренгой'!BA56+'8. ГД Уренгой'!BA33+'8. ГД Уренгой'!BA54</f>
        <v>251.7</v>
      </c>
      <c r="AM589" s="687">
        <f>'8. ГД Уренгой'!BC66+'8. ГД Уренгой'!BC56+'8. ГД Уренгой'!BC33+'8. ГД Уренгой'!BC54</f>
        <v>0</v>
      </c>
      <c r="AN589" s="687">
        <f t="shared" ref="AN589:AN614" si="1179">IFERROR(AM589-AL589,"-")</f>
        <v>-251.7</v>
      </c>
      <c r="AO589" s="688">
        <f t="shared" ref="AO589:AO614" si="1180">IFERROR(AM589/AL589,"-")</f>
        <v>0</v>
      </c>
      <c r="AP589" s="687">
        <f>'8. ГД Уренгой'!BG66+'8. ГД Уренгой'!BG56+'8. ГД Уренгой'!BG33+'8. ГД Уренгой'!BG54</f>
        <v>244.60000000000002</v>
      </c>
      <c r="AQ589" s="687">
        <f>'8. ГД Уренгой'!BI66+'8. ГД Уренгой'!BI56+'8. ГД Уренгой'!BI33+'8. ГД Уренгой'!BI54</f>
        <v>0</v>
      </c>
      <c r="AR589" s="687">
        <f t="shared" ref="AR589:AR614" si="1181">IFERROR(AQ589-AP589,"-")</f>
        <v>-244.60000000000002</v>
      </c>
      <c r="AS589" s="688">
        <f t="shared" ref="AS589:AS614" si="1182">IFERROR(AQ589/AP589,"-")</f>
        <v>0</v>
      </c>
      <c r="AT589" s="687">
        <f t="shared" ref="AT589:AT614" si="1183">AX589+BB589+BF589</f>
        <v>716.30000000000007</v>
      </c>
      <c r="AU589" s="687">
        <f t="shared" ref="AU589:AU614" si="1184">AY589+BC589+BG589</f>
        <v>0</v>
      </c>
      <c r="AV589" s="687">
        <f t="shared" ref="AV589:AV614" si="1185">IFERROR(AU589-AT589,"-")</f>
        <v>-716.30000000000007</v>
      </c>
      <c r="AW589" s="688">
        <f t="shared" ref="AW589:AW614" si="1186">IFERROR(AU589/AT589,"-")</f>
        <v>0</v>
      </c>
      <c r="AX589" s="687">
        <f>'8. ГД Уренгой'!BS66+'8. ГД Уренгой'!BS56+'8. ГД Уренгой'!BS33+'8. ГД Уренгой'!BS54</f>
        <v>225.00000000000003</v>
      </c>
      <c r="AY589" s="687">
        <f>'8. ГД Уренгой'!BU66+'8. ГД Уренгой'!BU56+'8. ГД Уренгой'!BU33+'8. ГД Уренгой'!BU54</f>
        <v>0</v>
      </c>
      <c r="AZ589" s="687">
        <f t="shared" ref="AZ589:AZ614" si="1187">IFERROR(AY589-AX589,"-")</f>
        <v>-225.00000000000003</v>
      </c>
      <c r="BA589" s="688">
        <f t="shared" ref="BA589:BA614" si="1188">IFERROR(AY589/AX589,"-")</f>
        <v>0</v>
      </c>
      <c r="BB589" s="687">
        <f>'8. ГД Уренгой'!BY66+'8. ГД Уренгой'!BY56+'8. ГД Уренгой'!BY33+'8. ГД Уренгой'!BY54</f>
        <v>248.2</v>
      </c>
      <c r="BC589" s="687">
        <f>'8. ГД Уренгой'!CA66+'8. ГД Уренгой'!CA56+'8. ГД Уренгой'!CA33+'8. ГД Уренгой'!CA54</f>
        <v>0</v>
      </c>
      <c r="BD589" s="687">
        <f t="shared" ref="BD589:BD614" si="1189">IFERROR(BC589-BB589,"-")</f>
        <v>-248.2</v>
      </c>
      <c r="BE589" s="688">
        <f t="shared" ref="BE589:BE614" si="1190">IFERROR(BC589/BB589,"-")</f>
        <v>0</v>
      </c>
      <c r="BF589" s="687">
        <f>'8. ГД Уренгой'!CE66+'8. ГД Уренгой'!CE56+'8. ГД Уренгой'!CE33+'8. ГД Уренгой'!CE54</f>
        <v>243.10000000000002</v>
      </c>
      <c r="BG589" s="687">
        <f>'8. ГД Уренгой'!CG66+'8. ГД Уренгой'!CG56+'8. ГД Уренгой'!CG33+'8. ГД Уренгой'!CG54</f>
        <v>0</v>
      </c>
      <c r="BH589" s="687">
        <f t="shared" ref="BH589:BH614" si="1191">IFERROR(BG589-BF589,"-")</f>
        <v>-243.10000000000002</v>
      </c>
      <c r="BI589" s="688">
        <f t="shared" ref="BI589:BI614" si="1192">IFERROR(BG589/BF589,"-")</f>
        <v>0</v>
      </c>
      <c r="BJ589" s="687">
        <f t="shared" ref="BJ589:BJ614" si="1193">BN589+BR589+BV589</f>
        <v>745</v>
      </c>
      <c r="BK589" s="687">
        <f t="shared" ref="BK589:BK614" si="1194">BO589+BS589+BW589</f>
        <v>0</v>
      </c>
      <c r="BL589" s="687">
        <f t="shared" ref="BL589:BL614" si="1195">IFERROR(BK589-BJ589,"-")</f>
        <v>-745</v>
      </c>
      <c r="BM589" s="688">
        <f t="shared" ref="BM589:BM614" si="1196">IFERROR(BK589/BJ589,"-")</f>
        <v>0</v>
      </c>
      <c r="BN589" s="687">
        <f>'8. ГД Уренгой'!CQ66+'8. ГД Уренгой'!CQ56+'8. ГД Уренгой'!CQ33+'8. ГД Уренгой'!CQ54</f>
        <v>253.7</v>
      </c>
      <c r="BO589" s="687">
        <f>'8. ГД Уренгой'!CS66+'8. ГД Уренгой'!CS56+'8. ГД Уренгой'!CS33+'8. ГД Уренгой'!CS54</f>
        <v>0</v>
      </c>
      <c r="BP589" s="687">
        <f t="shared" ref="BP589:BP614" si="1197">IFERROR(BO589-BN589,"-")</f>
        <v>-253.7</v>
      </c>
      <c r="BQ589" s="688">
        <f t="shared" ref="BQ589:BQ614" si="1198">IFERROR(BO589/BN589,"-")</f>
        <v>0</v>
      </c>
      <c r="BR589" s="687">
        <f>'8. ГД Уренгой'!CW66+'8. ГД Уренгой'!CW56+'8. ГД Уренгой'!CW33+'8. ГД Уренгой'!CW54</f>
        <v>243</v>
      </c>
      <c r="BS589" s="687">
        <f>'8. ГД Уренгой'!CY66+'8. ГД Уренгой'!CY56+'8. ГД Уренгой'!CY33+'8. ГД Уренгой'!CY54</f>
        <v>0</v>
      </c>
      <c r="BT589" s="687">
        <f t="shared" ref="BT589:BT614" si="1199">IFERROR(BS589-BR589,"-")</f>
        <v>-243</v>
      </c>
      <c r="BU589" s="688">
        <f t="shared" ref="BU589:BU614" si="1200">IFERROR(BS589/BR589,"-")</f>
        <v>0</v>
      </c>
      <c r="BV589" s="687">
        <f>'8. ГД Уренгой'!DC66+'8. ГД Уренгой'!DC56+'8. ГД Уренгой'!DC33+'8. ГД Уренгой'!DC54</f>
        <v>248.29999999999998</v>
      </c>
      <c r="BW589" s="687">
        <f>'8. ГД Уренгой'!DE66+'8. ГД Уренгой'!DE56+'8. ГД Уренгой'!DE33+'8. ГД Уренгой'!DE54</f>
        <v>0</v>
      </c>
      <c r="BX589" s="687">
        <f t="shared" ref="BX589:BX614" si="1201">IFERROR(BW589-BV589,"-")</f>
        <v>-248.29999999999998</v>
      </c>
      <c r="BY589" s="688">
        <f t="shared" ref="BY589:BY614" si="1202">IFERROR(BW589/BV589,"-")</f>
        <v>0</v>
      </c>
    </row>
    <row r="590" spans="2:77" ht="20.100000000000001" customHeight="1">
      <c r="C590" s="463" t="s">
        <v>610</v>
      </c>
      <c r="D590" s="528"/>
      <c r="E590" s="528"/>
      <c r="F590" s="529"/>
      <c r="G590" s="530" t="s">
        <v>611</v>
      </c>
      <c r="H590" s="530"/>
      <c r="I590" s="694" t="s">
        <v>169</v>
      </c>
      <c r="J590" s="687">
        <f t="shared" si="1159"/>
        <v>2991.4</v>
      </c>
      <c r="K590" s="687">
        <f t="shared" si="1160"/>
        <v>0</v>
      </c>
      <c r="L590" s="687">
        <f t="shared" si="1161"/>
        <v>-2991.4</v>
      </c>
      <c r="M590" s="688">
        <f t="shared" si="1162"/>
        <v>0</v>
      </c>
      <c r="N590" s="687">
        <f t="shared" si="1163"/>
        <v>781.5</v>
      </c>
      <c r="O590" s="687">
        <f t="shared" si="1164"/>
        <v>0</v>
      </c>
      <c r="P590" s="687">
        <f t="shared" si="1165"/>
        <v>-781.5</v>
      </c>
      <c r="Q590" s="688">
        <f t="shared" si="1166"/>
        <v>0</v>
      </c>
      <c r="R590" s="687">
        <f>'8. ГД Уренгой'!W66+'8. ГД Уренгой'!W56+'8. ГД Уренгой'!W33</f>
        <v>270.39999999999998</v>
      </c>
      <c r="S590" s="687">
        <f>'8. ГД Уренгой'!Y66+'8. ГД Уренгой'!Y56+'8. ГД Уренгой'!Y33</f>
        <v>0</v>
      </c>
      <c r="T590" s="687">
        <f t="shared" si="1167"/>
        <v>-270.39999999999998</v>
      </c>
      <c r="U590" s="688">
        <f t="shared" si="1168"/>
        <v>0</v>
      </c>
      <c r="V590" s="687">
        <f>'8. ГД Уренгой'!AC66+'8. ГД Уренгой'!AC56+'8. ГД Уренгой'!AC33</f>
        <v>243</v>
      </c>
      <c r="W590" s="687">
        <f>'8. ГД Уренгой'!AE66+'8. ГД Уренгой'!AE56+'8. ГД Уренгой'!AE33</f>
        <v>0</v>
      </c>
      <c r="X590" s="687">
        <f t="shared" si="1169"/>
        <v>-243</v>
      </c>
      <c r="Y590" s="688">
        <f t="shared" si="1170"/>
        <v>0</v>
      </c>
      <c r="Z590" s="687">
        <f>'8. ГД Уренгой'!AI66+'8. ГД Уренгой'!AI56+'8. ГД Уренгой'!AI33</f>
        <v>268.10000000000002</v>
      </c>
      <c r="AA590" s="687">
        <f>'8. ГД Уренгой'!AK66+'8. ГД Уренгой'!AK56+'8. ГД Уренгой'!AK33</f>
        <v>0</v>
      </c>
      <c r="AB590" s="687">
        <f t="shared" si="1171"/>
        <v>-268.10000000000002</v>
      </c>
      <c r="AC590" s="688">
        <f t="shared" si="1172"/>
        <v>0</v>
      </c>
      <c r="AD590" s="687">
        <f t="shared" si="1173"/>
        <v>748.6</v>
      </c>
      <c r="AE590" s="687">
        <f t="shared" si="1174"/>
        <v>0</v>
      </c>
      <c r="AF590" s="687">
        <f t="shared" si="1175"/>
        <v>-748.6</v>
      </c>
      <c r="AG590" s="688">
        <f t="shared" si="1176"/>
        <v>0</v>
      </c>
      <c r="AH590" s="687">
        <f>'8. ГД Уренгой'!AU66+'8. ГД Уренгой'!AU56+'8. ГД Уренгой'!AU33</f>
        <v>252.3</v>
      </c>
      <c r="AI590" s="687">
        <f>'8. ГД Уренгой'!AW66+'8. ГД Уренгой'!AW56+'8. ГД Уренгой'!AW33</f>
        <v>0</v>
      </c>
      <c r="AJ590" s="687">
        <f t="shared" si="1177"/>
        <v>-252.3</v>
      </c>
      <c r="AK590" s="688">
        <f t="shared" si="1178"/>
        <v>0</v>
      </c>
      <c r="AL590" s="687">
        <f>'8. ГД Уренгой'!BA66+'8. ГД Уренгой'!BA56+'8. ГД Уренгой'!BA33</f>
        <v>251.7</v>
      </c>
      <c r="AM590" s="687">
        <f>'8. ГД Уренгой'!BC66+'8. ГД Уренгой'!BC56+'8. ГД Уренгой'!BC33</f>
        <v>0</v>
      </c>
      <c r="AN590" s="687">
        <f t="shared" si="1179"/>
        <v>-251.7</v>
      </c>
      <c r="AO590" s="688">
        <f t="shared" si="1180"/>
        <v>0</v>
      </c>
      <c r="AP590" s="687">
        <f>'8. ГД Уренгой'!BG66+'8. ГД Уренгой'!BG56+'8. ГД Уренгой'!BG33</f>
        <v>244.60000000000002</v>
      </c>
      <c r="AQ590" s="687">
        <f>'8. ГД Уренгой'!BI66+'8. ГД Уренгой'!BI56+'8. ГД Уренгой'!BI33</f>
        <v>0</v>
      </c>
      <c r="AR590" s="687">
        <f t="shared" si="1181"/>
        <v>-244.60000000000002</v>
      </c>
      <c r="AS590" s="688">
        <f t="shared" si="1182"/>
        <v>0</v>
      </c>
      <c r="AT590" s="687">
        <f t="shared" si="1183"/>
        <v>716.30000000000007</v>
      </c>
      <c r="AU590" s="687">
        <f t="shared" si="1184"/>
        <v>0</v>
      </c>
      <c r="AV590" s="687">
        <f t="shared" si="1185"/>
        <v>-716.30000000000007</v>
      </c>
      <c r="AW590" s="688">
        <f t="shared" si="1186"/>
        <v>0</v>
      </c>
      <c r="AX590" s="687">
        <f>'8. ГД Уренгой'!BS66+'8. ГД Уренгой'!BS56+'8. ГД Уренгой'!BS33</f>
        <v>225.00000000000003</v>
      </c>
      <c r="AY590" s="687">
        <f>'8. ГД Уренгой'!BU66+'8. ГД Уренгой'!BU56+'8. ГД Уренгой'!BU33</f>
        <v>0</v>
      </c>
      <c r="AZ590" s="687">
        <f t="shared" si="1187"/>
        <v>-225.00000000000003</v>
      </c>
      <c r="BA590" s="688">
        <f t="shared" si="1188"/>
        <v>0</v>
      </c>
      <c r="BB590" s="687">
        <f>'8. ГД Уренгой'!BY66+'8. ГД Уренгой'!BY56+'8. ГД Уренгой'!BY33</f>
        <v>248.2</v>
      </c>
      <c r="BC590" s="687">
        <f>'8. ГД Уренгой'!CA66+'8. ГД Уренгой'!CA56+'8. ГД Уренгой'!CA33</f>
        <v>0</v>
      </c>
      <c r="BD590" s="687">
        <f t="shared" si="1189"/>
        <v>-248.2</v>
      </c>
      <c r="BE590" s="688">
        <f t="shared" si="1190"/>
        <v>0</v>
      </c>
      <c r="BF590" s="687">
        <f>'8. ГД Уренгой'!CE66+'8. ГД Уренгой'!CE56+'8. ГД Уренгой'!CE33</f>
        <v>243.10000000000002</v>
      </c>
      <c r="BG590" s="687">
        <f>'8. ГД Уренгой'!CG66+'8. ГД Уренгой'!CG56+'8. ГД Уренгой'!CG33</f>
        <v>0</v>
      </c>
      <c r="BH590" s="687">
        <f t="shared" si="1191"/>
        <v>-243.10000000000002</v>
      </c>
      <c r="BI590" s="688">
        <f t="shared" si="1192"/>
        <v>0</v>
      </c>
      <c r="BJ590" s="687">
        <f t="shared" si="1193"/>
        <v>745</v>
      </c>
      <c r="BK590" s="687">
        <f t="shared" si="1194"/>
        <v>0</v>
      </c>
      <c r="BL590" s="687">
        <f t="shared" si="1195"/>
        <v>-745</v>
      </c>
      <c r="BM590" s="688">
        <f t="shared" si="1196"/>
        <v>0</v>
      </c>
      <c r="BN590" s="687">
        <f>'8. ГД Уренгой'!CQ66+'8. ГД Уренгой'!CQ56+'8. ГД Уренгой'!CQ33</f>
        <v>253.7</v>
      </c>
      <c r="BO590" s="687">
        <f>'8. ГД Уренгой'!CS66+'8. ГД Уренгой'!CS56+'8. ГД Уренгой'!CS33</f>
        <v>0</v>
      </c>
      <c r="BP590" s="687">
        <f t="shared" si="1197"/>
        <v>-253.7</v>
      </c>
      <c r="BQ590" s="688">
        <f t="shared" si="1198"/>
        <v>0</v>
      </c>
      <c r="BR590" s="687">
        <f>'8. ГД Уренгой'!CW66+'8. ГД Уренгой'!CW56+'8. ГД Уренгой'!CW33</f>
        <v>243</v>
      </c>
      <c r="BS590" s="687">
        <f>'8. ГД Уренгой'!CY66+'8. ГД Уренгой'!CY56+'8. ГД Уренгой'!CY33</f>
        <v>0</v>
      </c>
      <c r="BT590" s="687">
        <f t="shared" si="1199"/>
        <v>-243</v>
      </c>
      <c r="BU590" s="688">
        <f t="shared" si="1200"/>
        <v>0</v>
      </c>
      <c r="BV590" s="687">
        <f>'8. ГД Уренгой'!DC66+'8. ГД Уренгой'!DC56+'8. ГД Уренгой'!DC33</f>
        <v>248.29999999999998</v>
      </c>
      <c r="BW590" s="687">
        <f>'8. ГД Уренгой'!DE66+'8. ГД Уренгой'!DE56+'8. ГД Уренгой'!DE33</f>
        <v>0</v>
      </c>
      <c r="BX590" s="687">
        <f t="shared" si="1201"/>
        <v>-248.29999999999998</v>
      </c>
      <c r="BY590" s="688">
        <f t="shared" si="1202"/>
        <v>0</v>
      </c>
    </row>
    <row r="591" spans="2:77" ht="20.100000000000001" customHeight="1">
      <c r="C591" s="424" t="s">
        <v>117</v>
      </c>
      <c r="D591" s="528"/>
      <c r="E591" s="528"/>
      <c r="F591" s="529"/>
      <c r="G591" s="530" t="s">
        <v>639</v>
      </c>
      <c r="H591" s="530"/>
      <c r="I591" s="446" t="s">
        <v>169</v>
      </c>
      <c r="J591" s="687">
        <f t="shared" si="1159"/>
        <v>44.7</v>
      </c>
      <c r="K591" s="687">
        <f t="shared" si="1160"/>
        <v>0</v>
      </c>
      <c r="L591" s="687">
        <f t="shared" si="1161"/>
        <v>-44.7</v>
      </c>
      <c r="M591" s="688">
        <f t="shared" si="1162"/>
        <v>0</v>
      </c>
      <c r="N591" s="687">
        <f t="shared" si="1163"/>
        <v>11.7</v>
      </c>
      <c r="O591" s="687">
        <f t="shared" si="1164"/>
        <v>0</v>
      </c>
      <c r="P591" s="687">
        <f t="shared" si="1165"/>
        <v>-11.7</v>
      </c>
      <c r="Q591" s="688">
        <f t="shared" si="1166"/>
        <v>0</v>
      </c>
      <c r="R591" s="687">
        <f>'9. ГД Краснодар'!W46+'9. ГД Краснодар'!W42</f>
        <v>4</v>
      </c>
      <c r="S591" s="687">
        <f>'9. ГД Краснодар'!Y46+'9. ГД Краснодар'!Y42</f>
        <v>0</v>
      </c>
      <c r="T591" s="687">
        <f t="shared" si="1167"/>
        <v>-4</v>
      </c>
      <c r="U591" s="688">
        <f t="shared" si="1168"/>
        <v>0</v>
      </c>
      <c r="V591" s="687">
        <f>'9. ГД Краснодар'!AC46+'9. ГД Краснодар'!AC42</f>
        <v>3.6</v>
      </c>
      <c r="W591" s="687">
        <f>'9. ГД Краснодар'!AE46+'9. ГД Краснодар'!AE42</f>
        <v>0</v>
      </c>
      <c r="X591" s="687">
        <f t="shared" si="1169"/>
        <v>-3.6</v>
      </c>
      <c r="Y591" s="688">
        <f t="shared" si="1170"/>
        <v>0</v>
      </c>
      <c r="Z591" s="687">
        <f>'9. ГД Краснодар'!AI46+'9. ГД Краснодар'!AI42</f>
        <v>4.0999999999999996</v>
      </c>
      <c r="AA591" s="687">
        <f>'9. ГД Краснодар'!AK46+'9. ГД Краснодар'!AK42</f>
        <v>0</v>
      </c>
      <c r="AB591" s="687">
        <f t="shared" si="1171"/>
        <v>-4.0999999999999996</v>
      </c>
      <c r="AC591" s="688">
        <f t="shared" si="1172"/>
        <v>0</v>
      </c>
      <c r="AD591" s="687">
        <f t="shared" si="1173"/>
        <v>11.5</v>
      </c>
      <c r="AE591" s="687">
        <f t="shared" si="1174"/>
        <v>0</v>
      </c>
      <c r="AF591" s="687">
        <f t="shared" si="1175"/>
        <v>-11.5</v>
      </c>
      <c r="AG591" s="688">
        <f t="shared" si="1176"/>
        <v>0</v>
      </c>
      <c r="AH591" s="687">
        <f>'9. ГД Краснодар'!AU46+'9. ГД Краснодар'!AU42</f>
        <v>3.8</v>
      </c>
      <c r="AI591" s="687">
        <f>'9. ГД Краснодар'!AW46+'9. ГД Краснодар'!AW42</f>
        <v>0</v>
      </c>
      <c r="AJ591" s="687">
        <f t="shared" si="1177"/>
        <v>-3.8</v>
      </c>
      <c r="AK591" s="688">
        <f t="shared" si="1178"/>
        <v>0</v>
      </c>
      <c r="AL591" s="687">
        <f>'9. ГД Краснодар'!BA46+'9. ГД Краснодар'!BA42</f>
        <v>3.9</v>
      </c>
      <c r="AM591" s="687">
        <f>'9. ГД Краснодар'!BC46+'9. ГД Краснодар'!BC42</f>
        <v>0</v>
      </c>
      <c r="AN591" s="687">
        <f t="shared" si="1179"/>
        <v>-3.9</v>
      </c>
      <c r="AO591" s="688">
        <f t="shared" si="1180"/>
        <v>0</v>
      </c>
      <c r="AP591" s="687">
        <f>'9. ГД Краснодар'!BG46+'9. ГД Краснодар'!BG42</f>
        <v>3.8</v>
      </c>
      <c r="AQ591" s="687">
        <f>'9. ГД Краснодар'!BI46+'9. ГД Краснодар'!BI42</f>
        <v>0</v>
      </c>
      <c r="AR591" s="687">
        <f t="shared" si="1181"/>
        <v>-3.8</v>
      </c>
      <c r="AS591" s="688">
        <f t="shared" si="1182"/>
        <v>0</v>
      </c>
      <c r="AT591" s="687">
        <f t="shared" si="1183"/>
        <v>10.7</v>
      </c>
      <c r="AU591" s="687">
        <f t="shared" si="1184"/>
        <v>0</v>
      </c>
      <c r="AV591" s="687">
        <f t="shared" si="1185"/>
        <v>-10.7</v>
      </c>
      <c r="AW591" s="688">
        <f t="shared" si="1186"/>
        <v>0</v>
      </c>
      <c r="AX591" s="687">
        <f>'9. ГД Краснодар'!BS46+'9. ГД Краснодар'!BS42</f>
        <v>3.8</v>
      </c>
      <c r="AY591" s="687">
        <f>'9. ГД Краснодар'!BU46+'9. ГД Краснодар'!BU42</f>
        <v>0</v>
      </c>
      <c r="AZ591" s="687">
        <f t="shared" si="1187"/>
        <v>-3.8</v>
      </c>
      <c r="BA591" s="688">
        <f t="shared" si="1188"/>
        <v>0</v>
      </c>
      <c r="BB591" s="687">
        <f>'9. ГД Краснодар'!BY46+'9. ГД Краснодар'!BY42</f>
        <v>3.2</v>
      </c>
      <c r="BC591" s="687">
        <f>'9. ГД Краснодар'!CA46+'9. ГД Краснодар'!CA42</f>
        <v>0</v>
      </c>
      <c r="BD591" s="687">
        <f t="shared" si="1189"/>
        <v>-3.2</v>
      </c>
      <c r="BE591" s="688">
        <f t="shared" si="1190"/>
        <v>0</v>
      </c>
      <c r="BF591" s="687">
        <f>'9. ГД Краснодар'!CE46+'9. ГД Краснодар'!CE42</f>
        <v>3.7</v>
      </c>
      <c r="BG591" s="687">
        <f>'9. ГД Краснодар'!CG46+'9. ГД Краснодар'!CG42</f>
        <v>0</v>
      </c>
      <c r="BH591" s="687">
        <f t="shared" si="1191"/>
        <v>-3.7</v>
      </c>
      <c r="BI591" s="688">
        <f t="shared" si="1192"/>
        <v>0</v>
      </c>
      <c r="BJ591" s="687">
        <f t="shared" si="1193"/>
        <v>10.8</v>
      </c>
      <c r="BK591" s="687">
        <f t="shared" si="1194"/>
        <v>0</v>
      </c>
      <c r="BL591" s="687">
        <f t="shared" si="1195"/>
        <v>-10.8</v>
      </c>
      <c r="BM591" s="688">
        <f t="shared" si="1196"/>
        <v>0</v>
      </c>
      <c r="BN591" s="687">
        <f>'9. ГД Краснодар'!CQ46+'9. ГД Краснодар'!CQ42</f>
        <v>3.7</v>
      </c>
      <c r="BO591" s="687">
        <f>'9. ГД Краснодар'!CS46+'9. ГД Краснодар'!CS42</f>
        <v>0</v>
      </c>
      <c r="BP591" s="687">
        <f t="shared" si="1197"/>
        <v>-3.7</v>
      </c>
      <c r="BQ591" s="688">
        <f t="shared" si="1198"/>
        <v>0</v>
      </c>
      <c r="BR591" s="687">
        <f>'9. ГД Краснодар'!CW46+'9. ГД Краснодар'!CW42</f>
        <v>3.5</v>
      </c>
      <c r="BS591" s="687">
        <f>'9. ГД Краснодар'!CY46+'9. ГД Краснодар'!CY42</f>
        <v>0</v>
      </c>
      <c r="BT591" s="687">
        <f t="shared" si="1199"/>
        <v>-3.5</v>
      </c>
      <c r="BU591" s="688">
        <f t="shared" si="1200"/>
        <v>0</v>
      </c>
      <c r="BV591" s="687">
        <f>'9. ГД Краснодар'!DC46+'9. ГД Краснодар'!DC42</f>
        <v>3.6</v>
      </c>
      <c r="BW591" s="687">
        <f>'9. ГД Краснодар'!DE46+'9. ГД Краснодар'!DE42</f>
        <v>0</v>
      </c>
      <c r="BX591" s="687">
        <f t="shared" si="1201"/>
        <v>-3.6</v>
      </c>
      <c r="BY591" s="688">
        <f t="shared" si="1202"/>
        <v>0</v>
      </c>
    </row>
    <row r="592" spans="2:77" ht="20.100000000000001" customHeight="1">
      <c r="C592" s="430" t="s">
        <v>566</v>
      </c>
      <c r="D592" s="528"/>
      <c r="E592" s="528"/>
      <c r="F592" s="529"/>
      <c r="G592" s="530" t="s">
        <v>640</v>
      </c>
      <c r="H592" s="530"/>
      <c r="I592" s="694" t="s">
        <v>169</v>
      </c>
      <c r="J592" s="687">
        <f t="shared" si="1159"/>
        <v>44.599999999999994</v>
      </c>
      <c r="K592" s="687">
        <f t="shared" si="1160"/>
        <v>0</v>
      </c>
      <c r="L592" s="687">
        <f t="shared" si="1161"/>
        <v>-44.599999999999994</v>
      </c>
      <c r="M592" s="688">
        <f t="shared" si="1162"/>
        <v>0</v>
      </c>
      <c r="N592" s="687">
        <f t="shared" si="1163"/>
        <v>11.7</v>
      </c>
      <c r="O592" s="687">
        <f t="shared" si="1164"/>
        <v>0</v>
      </c>
      <c r="P592" s="687">
        <f t="shared" si="1165"/>
        <v>-11.7</v>
      </c>
      <c r="Q592" s="688">
        <f t="shared" si="1166"/>
        <v>0</v>
      </c>
      <c r="R592" s="687">
        <f>'9. ГД Краснодар'!W46</f>
        <v>4</v>
      </c>
      <c r="S592" s="687">
        <f>'9. ГД Краснодар'!Y46</f>
        <v>0</v>
      </c>
      <c r="T592" s="687">
        <f t="shared" si="1167"/>
        <v>-4</v>
      </c>
      <c r="U592" s="688">
        <f t="shared" si="1168"/>
        <v>0</v>
      </c>
      <c r="V592" s="687">
        <f>'9. ГД Краснодар'!AC46</f>
        <v>3.6</v>
      </c>
      <c r="W592" s="687">
        <f>'9. ГД Краснодар'!AE46</f>
        <v>0</v>
      </c>
      <c r="X592" s="687">
        <f t="shared" si="1169"/>
        <v>-3.6</v>
      </c>
      <c r="Y592" s="688">
        <f t="shared" si="1170"/>
        <v>0</v>
      </c>
      <c r="Z592" s="687">
        <f>'9. ГД Краснодар'!AI46</f>
        <v>4.0999999999999996</v>
      </c>
      <c r="AA592" s="687">
        <f>'9. ГД Краснодар'!AK46</f>
        <v>0</v>
      </c>
      <c r="AB592" s="687">
        <f t="shared" si="1171"/>
        <v>-4.0999999999999996</v>
      </c>
      <c r="AC592" s="688">
        <f t="shared" si="1172"/>
        <v>0</v>
      </c>
      <c r="AD592" s="687">
        <f t="shared" si="1173"/>
        <v>11.5</v>
      </c>
      <c r="AE592" s="687">
        <f t="shared" si="1174"/>
        <v>0</v>
      </c>
      <c r="AF592" s="687">
        <f t="shared" si="1175"/>
        <v>-11.5</v>
      </c>
      <c r="AG592" s="688">
        <f t="shared" si="1176"/>
        <v>0</v>
      </c>
      <c r="AH592" s="687">
        <f>'9. ГД Краснодар'!AU46</f>
        <v>3.8</v>
      </c>
      <c r="AI592" s="687">
        <f>'9. ГД Краснодар'!AW46</f>
        <v>0</v>
      </c>
      <c r="AJ592" s="687">
        <f t="shared" si="1177"/>
        <v>-3.8</v>
      </c>
      <c r="AK592" s="688">
        <f t="shared" si="1178"/>
        <v>0</v>
      </c>
      <c r="AL592" s="687">
        <f>'9. ГД Краснодар'!BA46</f>
        <v>3.9</v>
      </c>
      <c r="AM592" s="687">
        <f>'9. ГД Краснодар'!BC46</f>
        <v>0</v>
      </c>
      <c r="AN592" s="687">
        <f t="shared" si="1179"/>
        <v>-3.9</v>
      </c>
      <c r="AO592" s="688">
        <f t="shared" si="1180"/>
        <v>0</v>
      </c>
      <c r="AP592" s="687">
        <f>'9. ГД Краснодар'!BG46</f>
        <v>3.8</v>
      </c>
      <c r="AQ592" s="687">
        <f>'9. ГД Краснодар'!BI46</f>
        <v>0</v>
      </c>
      <c r="AR592" s="687">
        <f t="shared" si="1181"/>
        <v>-3.8</v>
      </c>
      <c r="AS592" s="688">
        <f t="shared" si="1182"/>
        <v>0</v>
      </c>
      <c r="AT592" s="687">
        <f t="shared" si="1183"/>
        <v>10.6</v>
      </c>
      <c r="AU592" s="687">
        <f t="shared" si="1184"/>
        <v>0</v>
      </c>
      <c r="AV592" s="687">
        <f t="shared" si="1185"/>
        <v>-10.6</v>
      </c>
      <c r="AW592" s="688">
        <f t="shared" si="1186"/>
        <v>0</v>
      </c>
      <c r="AX592" s="687">
        <f>'9. ГД Краснодар'!BS46</f>
        <v>3.8</v>
      </c>
      <c r="AY592" s="687">
        <f>'9. ГД Краснодар'!BU46</f>
        <v>0</v>
      </c>
      <c r="AZ592" s="687">
        <f t="shared" si="1187"/>
        <v>-3.8</v>
      </c>
      <c r="BA592" s="688">
        <f t="shared" si="1188"/>
        <v>0</v>
      </c>
      <c r="BB592" s="687">
        <f>'9. ГД Краснодар'!BY46</f>
        <v>3.2</v>
      </c>
      <c r="BC592" s="687">
        <f>'9. ГД Краснодар'!CA46</f>
        <v>0</v>
      </c>
      <c r="BD592" s="687">
        <f t="shared" si="1189"/>
        <v>-3.2</v>
      </c>
      <c r="BE592" s="688">
        <f t="shared" si="1190"/>
        <v>0</v>
      </c>
      <c r="BF592" s="687">
        <f>'9. ГД Краснодар'!CE46</f>
        <v>3.6</v>
      </c>
      <c r="BG592" s="687">
        <f>'9. ГД Краснодар'!CG46</f>
        <v>0</v>
      </c>
      <c r="BH592" s="687">
        <f t="shared" si="1191"/>
        <v>-3.6</v>
      </c>
      <c r="BI592" s="688">
        <f t="shared" si="1192"/>
        <v>0</v>
      </c>
      <c r="BJ592" s="687">
        <f t="shared" si="1193"/>
        <v>10.8</v>
      </c>
      <c r="BK592" s="687">
        <f t="shared" si="1194"/>
        <v>0</v>
      </c>
      <c r="BL592" s="687">
        <f t="shared" si="1195"/>
        <v>-10.8</v>
      </c>
      <c r="BM592" s="688">
        <f t="shared" si="1196"/>
        <v>0</v>
      </c>
      <c r="BN592" s="687">
        <f>'9. ГД Краснодар'!CQ46</f>
        <v>3.7</v>
      </c>
      <c r="BO592" s="687">
        <f>'9. ГД Краснодар'!CS46</f>
        <v>0</v>
      </c>
      <c r="BP592" s="687">
        <f t="shared" si="1197"/>
        <v>-3.7</v>
      </c>
      <c r="BQ592" s="688">
        <f t="shared" si="1198"/>
        <v>0</v>
      </c>
      <c r="BR592" s="687">
        <f>'9. ГД Краснодар'!CW46</f>
        <v>3.5</v>
      </c>
      <c r="BS592" s="687">
        <f>'9. ГД Краснодар'!CY46</f>
        <v>0</v>
      </c>
      <c r="BT592" s="687">
        <f t="shared" si="1199"/>
        <v>-3.5</v>
      </c>
      <c r="BU592" s="688">
        <f t="shared" si="1200"/>
        <v>0</v>
      </c>
      <c r="BV592" s="687">
        <f>'9. ГД Краснодар'!DC46</f>
        <v>3.6</v>
      </c>
      <c r="BW592" s="687">
        <f>'9. ГД Краснодар'!DE46</f>
        <v>0</v>
      </c>
      <c r="BX592" s="687">
        <f t="shared" si="1201"/>
        <v>-3.6</v>
      </c>
      <c r="BY592" s="688">
        <f t="shared" si="1202"/>
        <v>0</v>
      </c>
    </row>
    <row r="593" spans="3:77" ht="20.100000000000001" customHeight="1">
      <c r="C593" s="430" t="s">
        <v>612</v>
      </c>
      <c r="D593" s="528"/>
      <c r="E593" s="528"/>
      <c r="F593" s="529"/>
      <c r="G593" s="530" t="s">
        <v>641</v>
      </c>
      <c r="H593" s="530"/>
      <c r="I593" s="694" t="s">
        <v>169</v>
      </c>
      <c r="J593" s="687">
        <f t="shared" si="1159"/>
        <v>0.1</v>
      </c>
      <c r="K593" s="687">
        <f t="shared" si="1160"/>
        <v>0</v>
      </c>
      <c r="L593" s="687">
        <f t="shared" si="1161"/>
        <v>-0.1</v>
      </c>
      <c r="M593" s="688">
        <f t="shared" si="1162"/>
        <v>0</v>
      </c>
      <c r="N593" s="687">
        <f t="shared" si="1163"/>
        <v>0</v>
      </c>
      <c r="O593" s="687">
        <f t="shared" si="1164"/>
        <v>0</v>
      </c>
      <c r="P593" s="687">
        <f t="shared" si="1165"/>
        <v>0</v>
      </c>
      <c r="Q593" s="688" t="str">
        <f t="shared" si="1166"/>
        <v>-</v>
      </c>
      <c r="R593" s="687">
        <f>'9. ГД Краснодар'!W42</f>
        <v>0</v>
      </c>
      <c r="S593" s="687">
        <f>'9. ГД Краснодар'!Y42</f>
        <v>0</v>
      </c>
      <c r="T593" s="687">
        <f t="shared" si="1167"/>
        <v>0</v>
      </c>
      <c r="U593" s="688" t="str">
        <f t="shared" si="1168"/>
        <v>-</v>
      </c>
      <c r="V593" s="687">
        <f>'9. ГД Краснодар'!AC42</f>
        <v>0</v>
      </c>
      <c r="W593" s="687">
        <f>'9. ГД Краснодар'!AE42</f>
        <v>0</v>
      </c>
      <c r="X593" s="687">
        <f t="shared" si="1169"/>
        <v>0</v>
      </c>
      <c r="Y593" s="688" t="str">
        <f t="shared" si="1170"/>
        <v>-</v>
      </c>
      <c r="Z593" s="687">
        <f>'9. ГД Краснодар'!AI42</f>
        <v>0</v>
      </c>
      <c r="AA593" s="687">
        <f>'9. ГД Краснодар'!AK42</f>
        <v>0</v>
      </c>
      <c r="AB593" s="687">
        <f t="shared" si="1171"/>
        <v>0</v>
      </c>
      <c r="AC593" s="688" t="str">
        <f t="shared" si="1172"/>
        <v>-</v>
      </c>
      <c r="AD593" s="687">
        <f t="shared" si="1173"/>
        <v>0</v>
      </c>
      <c r="AE593" s="687">
        <f t="shared" si="1174"/>
        <v>0</v>
      </c>
      <c r="AF593" s="687">
        <f t="shared" si="1175"/>
        <v>0</v>
      </c>
      <c r="AG593" s="688" t="str">
        <f t="shared" si="1176"/>
        <v>-</v>
      </c>
      <c r="AH593" s="687">
        <f>'9. ГД Краснодар'!AU42</f>
        <v>0</v>
      </c>
      <c r="AI593" s="687">
        <f>'9. ГД Краснодар'!AW42</f>
        <v>0</v>
      </c>
      <c r="AJ593" s="687">
        <f t="shared" si="1177"/>
        <v>0</v>
      </c>
      <c r="AK593" s="688" t="str">
        <f t="shared" si="1178"/>
        <v>-</v>
      </c>
      <c r="AL593" s="687">
        <f>'9. ГД Краснодар'!BA42</f>
        <v>0</v>
      </c>
      <c r="AM593" s="687">
        <f>'9. ГД Краснодар'!BC42</f>
        <v>0</v>
      </c>
      <c r="AN593" s="687">
        <f t="shared" si="1179"/>
        <v>0</v>
      </c>
      <c r="AO593" s="688" t="str">
        <f t="shared" si="1180"/>
        <v>-</v>
      </c>
      <c r="AP593" s="687">
        <f>'9. ГД Краснодар'!BG42</f>
        <v>0</v>
      </c>
      <c r="AQ593" s="687">
        <f>'9. ГД Краснодар'!BI42</f>
        <v>0</v>
      </c>
      <c r="AR593" s="687">
        <f t="shared" si="1181"/>
        <v>0</v>
      </c>
      <c r="AS593" s="688" t="str">
        <f t="shared" si="1182"/>
        <v>-</v>
      </c>
      <c r="AT593" s="687">
        <f t="shared" si="1183"/>
        <v>0.1</v>
      </c>
      <c r="AU593" s="687">
        <f t="shared" si="1184"/>
        <v>0</v>
      </c>
      <c r="AV593" s="687">
        <f t="shared" si="1185"/>
        <v>-0.1</v>
      </c>
      <c r="AW593" s="688">
        <f t="shared" si="1186"/>
        <v>0</v>
      </c>
      <c r="AX593" s="687">
        <f>'9. ГД Краснодар'!BS42</f>
        <v>0</v>
      </c>
      <c r="AY593" s="687">
        <f>'9. ГД Краснодар'!BU42</f>
        <v>0</v>
      </c>
      <c r="AZ593" s="687">
        <f t="shared" si="1187"/>
        <v>0</v>
      </c>
      <c r="BA593" s="688" t="str">
        <f t="shared" si="1188"/>
        <v>-</v>
      </c>
      <c r="BB593" s="687">
        <f>'9. ГД Краснодар'!BY42</f>
        <v>0</v>
      </c>
      <c r="BC593" s="687">
        <f>'9. ГД Краснодар'!CA42</f>
        <v>0</v>
      </c>
      <c r="BD593" s="687">
        <f t="shared" si="1189"/>
        <v>0</v>
      </c>
      <c r="BE593" s="688" t="str">
        <f t="shared" si="1190"/>
        <v>-</v>
      </c>
      <c r="BF593" s="687">
        <f>'9. ГД Краснодар'!CE42</f>
        <v>0.1</v>
      </c>
      <c r="BG593" s="687">
        <f>'9. ГД Краснодар'!CG42</f>
        <v>0</v>
      </c>
      <c r="BH593" s="687">
        <f t="shared" si="1191"/>
        <v>-0.1</v>
      </c>
      <c r="BI593" s="688">
        <f t="shared" si="1192"/>
        <v>0</v>
      </c>
      <c r="BJ593" s="687">
        <f t="shared" si="1193"/>
        <v>0</v>
      </c>
      <c r="BK593" s="687">
        <f t="shared" si="1194"/>
        <v>0</v>
      </c>
      <c r="BL593" s="687">
        <f t="shared" si="1195"/>
        <v>0</v>
      </c>
      <c r="BM593" s="688" t="str">
        <f t="shared" si="1196"/>
        <v>-</v>
      </c>
      <c r="BN593" s="687">
        <f>'9. ГД Краснодар'!CQ42</f>
        <v>0</v>
      </c>
      <c r="BO593" s="687">
        <f>'9. ГД Краснодар'!CS42</f>
        <v>0</v>
      </c>
      <c r="BP593" s="687">
        <f t="shared" si="1197"/>
        <v>0</v>
      </c>
      <c r="BQ593" s="688" t="str">
        <f t="shared" si="1198"/>
        <v>-</v>
      </c>
      <c r="BR593" s="687">
        <f>'9. ГД Краснодар'!CW42</f>
        <v>0</v>
      </c>
      <c r="BS593" s="687">
        <f>'9. ГД Краснодар'!CY42</f>
        <v>0</v>
      </c>
      <c r="BT593" s="687">
        <f t="shared" si="1199"/>
        <v>0</v>
      </c>
      <c r="BU593" s="688" t="str">
        <f t="shared" si="1200"/>
        <v>-</v>
      </c>
      <c r="BV593" s="687">
        <f>'9. ГД Краснодар'!DC42</f>
        <v>0</v>
      </c>
      <c r="BW593" s="687">
        <f>'9. ГД Краснодар'!DE42</f>
        <v>0</v>
      </c>
      <c r="BX593" s="687">
        <f t="shared" si="1201"/>
        <v>0</v>
      </c>
      <c r="BY593" s="688" t="str">
        <f t="shared" si="1202"/>
        <v>-</v>
      </c>
    </row>
    <row r="594" spans="3:77" ht="20.100000000000001" customHeight="1">
      <c r="C594" s="424" t="s">
        <v>180</v>
      </c>
      <c r="D594" s="528"/>
      <c r="E594" s="528"/>
      <c r="F594" s="529"/>
      <c r="G594" s="530" t="s">
        <v>673</v>
      </c>
      <c r="H594" s="530"/>
      <c r="I594" s="446" t="s">
        <v>169</v>
      </c>
      <c r="J594" s="687">
        <f t="shared" si="1159"/>
        <v>22.06</v>
      </c>
      <c r="K594" s="687">
        <f t="shared" si="1160"/>
        <v>0</v>
      </c>
      <c r="L594" s="687">
        <f t="shared" si="1161"/>
        <v>-22.06</v>
      </c>
      <c r="M594" s="688">
        <f t="shared" si="1162"/>
        <v>0</v>
      </c>
      <c r="N594" s="687">
        <f t="shared" si="1163"/>
        <v>7.32</v>
      </c>
      <c r="O594" s="687">
        <f t="shared" si="1164"/>
        <v>0</v>
      </c>
      <c r="P594" s="687">
        <f t="shared" si="1165"/>
        <v>-7.32</v>
      </c>
      <c r="Q594" s="688">
        <f t="shared" si="1166"/>
        <v>0</v>
      </c>
      <c r="R594" s="687">
        <f>'7. ГД Ямбург'!W33+'7. ГД Ямбург'!W26+'7. ГД Ямбург'!W24</f>
        <v>2.5</v>
      </c>
      <c r="S594" s="687">
        <f>'7. ГД Ямбург'!Y33+'7. ГД Ямбург'!Y26+'7. ГД Ямбург'!Y24</f>
        <v>0</v>
      </c>
      <c r="T594" s="687">
        <f t="shared" si="1167"/>
        <v>-2.5</v>
      </c>
      <c r="U594" s="688">
        <f t="shared" si="1168"/>
        <v>0</v>
      </c>
      <c r="V594" s="687">
        <f>'7. ГД Ямбург'!AC33+'7. ГД Ямбург'!AC26+'7. ГД Ямбург'!AC24</f>
        <v>2.31</v>
      </c>
      <c r="W594" s="687">
        <f>'7. ГД Ямбург'!AE33+'7. ГД Ямбург'!AE26+'7. ГД Ямбург'!AE24</f>
        <v>0</v>
      </c>
      <c r="X594" s="687">
        <f t="shared" si="1169"/>
        <v>-2.31</v>
      </c>
      <c r="Y594" s="688">
        <f t="shared" si="1170"/>
        <v>0</v>
      </c>
      <c r="Z594" s="687">
        <f>'7. ГД Ямбург'!AI33+'7. ГД Ямбург'!AI26+'7. ГД Ямбург'!AI24</f>
        <v>2.5099999999999998</v>
      </c>
      <c r="AA594" s="687">
        <f>'7. ГД Ямбург'!AK33+'7. ГД Ямбург'!AK26+'7. ГД Ямбург'!AK24</f>
        <v>0</v>
      </c>
      <c r="AB594" s="687">
        <f t="shared" si="1171"/>
        <v>-2.5099999999999998</v>
      </c>
      <c r="AC594" s="688">
        <f t="shared" si="1172"/>
        <v>0</v>
      </c>
      <c r="AD594" s="687">
        <f t="shared" si="1173"/>
        <v>7.01</v>
      </c>
      <c r="AE594" s="687">
        <f t="shared" si="1174"/>
        <v>0</v>
      </c>
      <c r="AF594" s="687">
        <f t="shared" si="1175"/>
        <v>-7.01</v>
      </c>
      <c r="AG594" s="688">
        <f t="shared" si="1176"/>
        <v>0</v>
      </c>
      <c r="AH594" s="687">
        <f>'7. ГД Ямбург'!AU33+'7. ГД Ямбург'!AU26+'7. ГД Ямбург'!AU24</f>
        <v>2.2999999999999998</v>
      </c>
      <c r="AI594" s="687">
        <f>'7. ГД Ямбург'!AW33+'7. ГД Ямбург'!AW26+'7. ГД Ямбург'!AW24</f>
        <v>0</v>
      </c>
      <c r="AJ594" s="687">
        <f t="shared" si="1177"/>
        <v>-2.2999999999999998</v>
      </c>
      <c r="AK594" s="688">
        <f t="shared" si="1178"/>
        <v>0</v>
      </c>
      <c r="AL594" s="687">
        <f>'7. ГД Ямбург'!BA33+'7. ГД Ямбург'!BA26+'7. ГД Ямбург'!BA24</f>
        <v>2.41</v>
      </c>
      <c r="AM594" s="687">
        <f>'7. ГД Ямбург'!BC33+'7. ГД Ямбург'!BC26+'7. ГД Ямбург'!BC24</f>
        <v>0</v>
      </c>
      <c r="AN594" s="687">
        <f t="shared" si="1179"/>
        <v>-2.41</v>
      </c>
      <c r="AO594" s="688">
        <f t="shared" si="1180"/>
        <v>0</v>
      </c>
      <c r="AP594" s="687">
        <f>'7. ГД Ямбург'!BG33+'7. ГД Ямбург'!BG26+'7. ГД Ямбург'!BG24</f>
        <v>2.2999999999999998</v>
      </c>
      <c r="AQ594" s="687">
        <f>'7. ГД Ямбург'!BI33+'7. ГД Ямбург'!BI26+'7. ГД Ямбург'!BI24</f>
        <v>0</v>
      </c>
      <c r="AR594" s="687">
        <f t="shared" si="1181"/>
        <v>-2.2999999999999998</v>
      </c>
      <c r="AS594" s="688">
        <f t="shared" si="1182"/>
        <v>0</v>
      </c>
      <c r="AT594" s="687">
        <f t="shared" si="1183"/>
        <v>1.21</v>
      </c>
      <c r="AU594" s="687">
        <f t="shared" si="1184"/>
        <v>0</v>
      </c>
      <c r="AV594" s="687">
        <f t="shared" si="1185"/>
        <v>-1.21</v>
      </c>
      <c r="AW594" s="688">
        <f t="shared" si="1186"/>
        <v>0</v>
      </c>
      <c r="AX594" s="687">
        <f>'7. ГД Ямбург'!BS33+'7. ГД Ямбург'!BS26+'7. ГД Ямбург'!BS24</f>
        <v>1.2</v>
      </c>
      <c r="AY594" s="687">
        <f>'7. ГД Ямбург'!BU33+'7. ГД Ямбург'!BU26+'7. ГД Ямбург'!BU24</f>
        <v>0</v>
      </c>
      <c r="AZ594" s="687">
        <f t="shared" si="1187"/>
        <v>-1.2</v>
      </c>
      <c r="BA594" s="688">
        <f t="shared" si="1188"/>
        <v>0</v>
      </c>
      <c r="BB594" s="687">
        <f>'7. ГД Ямбург'!BY33+'7. ГД Ямбург'!BY26+'7. ГД Ямбург'!BY24</f>
        <v>0</v>
      </c>
      <c r="BC594" s="687">
        <f>'7. ГД Ямбург'!CA33+'7. ГД Ямбург'!CA26+'7. ГД Ямбург'!CA24</f>
        <v>0</v>
      </c>
      <c r="BD594" s="687">
        <f t="shared" si="1189"/>
        <v>0</v>
      </c>
      <c r="BE594" s="688" t="str">
        <f t="shared" si="1190"/>
        <v>-</v>
      </c>
      <c r="BF594" s="687">
        <f>'7. ГД Ямбург'!CE33+'7. ГД Ямбург'!CE26+'7. ГД Ямбург'!CE24</f>
        <v>0.01</v>
      </c>
      <c r="BG594" s="687">
        <f>'7. ГД Ямбург'!CG33+'7. ГД Ямбург'!CG26+'7. ГД Ямбург'!CG24</f>
        <v>0</v>
      </c>
      <c r="BH594" s="687">
        <f t="shared" si="1191"/>
        <v>-0.01</v>
      </c>
      <c r="BI594" s="688">
        <f t="shared" si="1192"/>
        <v>0</v>
      </c>
      <c r="BJ594" s="687">
        <f t="shared" si="1193"/>
        <v>6.5200000000000005</v>
      </c>
      <c r="BK594" s="687">
        <f t="shared" si="1194"/>
        <v>0</v>
      </c>
      <c r="BL594" s="687">
        <f t="shared" si="1195"/>
        <v>-6.5200000000000005</v>
      </c>
      <c r="BM594" s="688">
        <f t="shared" si="1196"/>
        <v>0</v>
      </c>
      <c r="BN594" s="687">
        <f>'7. ГД Ямбург'!CQ33+'7. ГД Ямбург'!CQ26+'7. ГД Ямбург'!CQ24</f>
        <v>2.2000000000000002</v>
      </c>
      <c r="BO594" s="687">
        <f>'7. ГД Ямбург'!CS33+'7. ГД Ямбург'!CS26+'7. ГД Ямбург'!CS24</f>
        <v>0</v>
      </c>
      <c r="BP594" s="687">
        <f t="shared" si="1197"/>
        <v>-2.2000000000000002</v>
      </c>
      <c r="BQ594" s="688">
        <f t="shared" si="1198"/>
        <v>0</v>
      </c>
      <c r="BR594" s="687">
        <f>'7. ГД Ямбург'!CW33+'7. ГД Ямбург'!CW26+'7. ГД Ямбург'!CW24</f>
        <v>2.11</v>
      </c>
      <c r="BS594" s="687">
        <f>'7. ГД Ямбург'!CY33+'7. ГД Ямбург'!CY26+'7. ГД Ямбург'!CY24</f>
        <v>0</v>
      </c>
      <c r="BT594" s="687">
        <f t="shared" si="1199"/>
        <v>-2.11</v>
      </c>
      <c r="BU594" s="688">
        <f t="shared" si="1200"/>
        <v>0</v>
      </c>
      <c r="BV594" s="687">
        <f>'7. ГД Ямбург'!DC33+'7. ГД Ямбург'!DC26+'7. ГД Ямбург'!DC24</f>
        <v>2.21</v>
      </c>
      <c r="BW594" s="687">
        <f>'7. ГД Ямбург'!DE33+'7. ГД Ямбург'!DE26+'7. ГД Ямбург'!DE24</f>
        <v>0</v>
      </c>
      <c r="BX594" s="687">
        <f t="shared" si="1201"/>
        <v>-2.21</v>
      </c>
      <c r="BY594" s="688">
        <f t="shared" si="1202"/>
        <v>0</v>
      </c>
    </row>
    <row r="595" spans="3:77" ht="20.100000000000001" customHeight="1">
      <c r="C595" s="431" t="s">
        <v>614</v>
      </c>
      <c r="D595" s="528"/>
      <c r="E595" s="528"/>
      <c r="F595" s="529"/>
      <c r="G595" s="530" t="s">
        <v>674</v>
      </c>
      <c r="H595" s="530"/>
      <c r="I595" s="694" t="s">
        <v>169</v>
      </c>
      <c r="J595" s="687">
        <f t="shared" si="1159"/>
        <v>22.06</v>
      </c>
      <c r="K595" s="687">
        <f t="shared" si="1160"/>
        <v>0</v>
      </c>
      <c r="L595" s="687">
        <f t="shared" si="1161"/>
        <v>-22.06</v>
      </c>
      <c r="M595" s="688">
        <f t="shared" si="1162"/>
        <v>0</v>
      </c>
      <c r="N595" s="687">
        <f t="shared" si="1163"/>
        <v>7.32</v>
      </c>
      <c r="O595" s="687">
        <f t="shared" si="1164"/>
        <v>0</v>
      </c>
      <c r="P595" s="687">
        <f t="shared" si="1165"/>
        <v>-7.32</v>
      </c>
      <c r="Q595" s="688">
        <f t="shared" si="1166"/>
        <v>0</v>
      </c>
      <c r="R595" s="687">
        <f>'7. ГД Ямбург'!W33</f>
        <v>2.5</v>
      </c>
      <c r="S595" s="687">
        <f>'7. ГД Ямбург'!Y33</f>
        <v>0</v>
      </c>
      <c r="T595" s="687">
        <f t="shared" si="1167"/>
        <v>-2.5</v>
      </c>
      <c r="U595" s="688">
        <f t="shared" si="1168"/>
        <v>0</v>
      </c>
      <c r="V595" s="687">
        <f>'7. ГД Ямбург'!AC33</f>
        <v>2.31</v>
      </c>
      <c r="W595" s="687">
        <f>'7. ГД Ямбург'!AE33</f>
        <v>0</v>
      </c>
      <c r="X595" s="687">
        <f t="shared" si="1169"/>
        <v>-2.31</v>
      </c>
      <c r="Y595" s="688">
        <f t="shared" si="1170"/>
        <v>0</v>
      </c>
      <c r="Z595" s="687">
        <f>'7. ГД Ямбург'!AI33</f>
        <v>2.5099999999999998</v>
      </c>
      <c r="AA595" s="687">
        <f>'7. ГД Ямбург'!AK33</f>
        <v>0</v>
      </c>
      <c r="AB595" s="687">
        <f t="shared" si="1171"/>
        <v>-2.5099999999999998</v>
      </c>
      <c r="AC595" s="688">
        <f t="shared" si="1172"/>
        <v>0</v>
      </c>
      <c r="AD595" s="687">
        <f t="shared" si="1173"/>
        <v>7.01</v>
      </c>
      <c r="AE595" s="687">
        <f t="shared" si="1174"/>
        <v>0</v>
      </c>
      <c r="AF595" s="687">
        <f t="shared" si="1175"/>
        <v>-7.01</v>
      </c>
      <c r="AG595" s="688">
        <f t="shared" si="1176"/>
        <v>0</v>
      </c>
      <c r="AH595" s="687">
        <f>'7. ГД Ямбург'!AU33</f>
        <v>2.2999999999999998</v>
      </c>
      <c r="AI595" s="687">
        <f>'7. ГД Ямбург'!AW33</f>
        <v>0</v>
      </c>
      <c r="AJ595" s="687">
        <f t="shared" si="1177"/>
        <v>-2.2999999999999998</v>
      </c>
      <c r="AK595" s="688">
        <f t="shared" si="1178"/>
        <v>0</v>
      </c>
      <c r="AL595" s="687">
        <f>'7. ГД Ямбург'!BA33</f>
        <v>2.41</v>
      </c>
      <c r="AM595" s="687">
        <f>'7. ГД Ямбург'!BC33</f>
        <v>0</v>
      </c>
      <c r="AN595" s="687">
        <f t="shared" si="1179"/>
        <v>-2.41</v>
      </c>
      <c r="AO595" s="688">
        <f t="shared" si="1180"/>
        <v>0</v>
      </c>
      <c r="AP595" s="687">
        <f>'7. ГД Ямбург'!BG33</f>
        <v>2.2999999999999998</v>
      </c>
      <c r="AQ595" s="687">
        <f>'7. ГД Ямбург'!BI33</f>
        <v>0</v>
      </c>
      <c r="AR595" s="687">
        <f t="shared" si="1181"/>
        <v>-2.2999999999999998</v>
      </c>
      <c r="AS595" s="688">
        <f t="shared" si="1182"/>
        <v>0</v>
      </c>
      <c r="AT595" s="687">
        <f t="shared" si="1183"/>
        <v>1.21</v>
      </c>
      <c r="AU595" s="687">
        <f t="shared" si="1184"/>
        <v>0</v>
      </c>
      <c r="AV595" s="687">
        <f t="shared" si="1185"/>
        <v>-1.21</v>
      </c>
      <c r="AW595" s="688">
        <f t="shared" si="1186"/>
        <v>0</v>
      </c>
      <c r="AX595" s="687">
        <f>'7. ГД Ямбург'!BS33</f>
        <v>1.2</v>
      </c>
      <c r="AY595" s="687">
        <f>'7. ГД Ямбург'!BU33</f>
        <v>0</v>
      </c>
      <c r="AZ595" s="687">
        <f t="shared" si="1187"/>
        <v>-1.2</v>
      </c>
      <c r="BA595" s="688">
        <f t="shared" si="1188"/>
        <v>0</v>
      </c>
      <c r="BB595" s="687">
        <f>'7. ГД Ямбург'!BY33</f>
        <v>0</v>
      </c>
      <c r="BC595" s="687">
        <f>'7. ГД Ямбург'!CA33</f>
        <v>0</v>
      </c>
      <c r="BD595" s="687">
        <f t="shared" si="1189"/>
        <v>0</v>
      </c>
      <c r="BE595" s="688" t="str">
        <f t="shared" si="1190"/>
        <v>-</v>
      </c>
      <c r="BF595" s="687">
        <f>'7. ГД Ямбург'!CE33</f>
        <v>0.01</v>
      </c>
      <c r="BG595" s="687">
        <f>'7. ГД Ямбург'!CG33</f>
        <v>0</v>
      </c>
      <c r="BH595" s="687">
        <f t="shared" si="1191"/>
        <v>-0.01</v>
      </c>
      <c r="BI595" s="688">
        <f t="shared" si="1192"/>
        <v>0</v>
      </c>
      <c r="BJ595" s="687">
        <f t="shared" si="1193"/>
        <v>6.5200000000000005</v>
      </c>
      <c r="BK595" s="687">
        <f t="shared" si="1194"/>
        <v>0</v>
      </c>
      <c r="BL595" s="687">
        <f t="shared" si="1195"/>
        <v>-6.5200000000000005</v>
      </c>
      <c r="BM595" s="688">
        <f t="shared" si="1196"/>
        <v>0</v>
      </c>
      <c r="BN595" s="687">
        <f>'7. ГД Ямбург'!CQ33</f>
        <v>2.2000000000000002</v>
      </c>
      <c r="BO595" s="687">
        <f>'7. ГД Ямбург'!CS33</f>
        <v>0</v>
      </c>
      <c r="BP595" s="687">
        <f t="shared" si="1197"/>
        <v>-2.2000000000000002</v>
      </c>
      <c r="BQ595" s="688">
        <f t="shared" si="1198"/>
        <v>0</v>
      </c>
      <c r="BR595" s="687">
        <f>'7. ГД Ямбург'!CW33</f>
        <v>2.11</v>
      </c>
      <c r="BS595" s="687">
        <f>'7. ГД Ямбург'!CY33</f>
        <v>0</v>
      </c>
      <c r="BT595" s="687">
        <f t="shared" si="1199"/>
        <v>-2.11</v>
      </c>
      <c r="BU595" s="688">
        <f t="shared" si="1200"/>
        <v>0</v>
      </c>
      <c r="BV595" s="687">
        <f>'7. ГД Ямбург'!DC33</f>
        <v>2.21</v>
      </c>
      <c r="BW595" s="687">
        <f>'7. ГД Ямбург'!DE33</f>
        <v>0</v>
      </c>
      <c r="BX595" s="687">
        <f t="shared" si="1201"/>
        <v>-2.21</v>
      </c>
      <c r="BY595" s="688">
        <f t="shared" si="1202"/>
        <v>0</v>
      </c>
    </row>
    <row r="596" spans="3:77" ht="20.100000000000001" customHeight="1">
      <c r="C596" s="430" t="s">
        <v>616</v>
      </c>
      <c r="D596" s="528"/>
      <c r="E596" s="528"/>
      <c r="F596" s="529"/>
      <c r="G596" s="530" t="s">
        <v>263</v>
      </c>
      <c r="H596" s="530"/>
      <c r="I596" s="694" t="s">
        <v>169</v>
      </c>
      <c r="J596" s="687">
        <f t="shared" si="1159"/>
        <v>0</v>
      </c>
      <c r="K596" s="687">
        <f t="shared" si="1160"/>
        <v>0</v>
      </c>
      <c r="L596" s="687">
        <f t="shared" si="1161"/>
        <v>0</v>
      </c>
      <c r="M596" s="688" t="str">
        <f t="shared" si="1162"/>
        <v>-</v>
      </c>
      <c r="N596" s="687">
        <f t="shared" si="1163"/>
        <v>0</v>
      </c>
      <c r="O596" s="687">
        <f t="shared" si="1164"/>
        <v>0</v>
      </c>
      <c r="P596" s="687">
        <f t="shared" si="1165"/>
        <v>0</v>
      </c>
      <c r="Q596" s="688" t="str">
        <f t="shared" si="1166"/>
        <v>-</v>
      </c>
      <c r="R596" s="687">
        <f>'7. ГД Ямбург'!W26+'7. ГД Ямбург'!W24</f>
        <v>0</v>
      </c>
      <c r="S596" s="687">
        <f>'7. ГД Ямбург'!Y26+'7. ГД Ямбург'!Y24</f>
        <v>0</v>
      </c>
      <c r="T596" s="687">
        <f t="shared" si="1167"/>
        <v>0</v>
      </c>
      <c r="U596" s="688" t="str">
        <f t="shared" si="1168"/>
        <v>-</v>
      </c>
      <c r="V596" s="687">
        <f>'7. ГД Ямбург'!AC26+'7. ГД Ямбург'!AC24</f>
        <v>0</v>
      </c>
      <c r="W596" s="687">
        <f>'7. ГД Ямбург'!AE26+'7. ГД Ямбург'!AE24</f>
        <v>0</v>
      </c>
      <c r="X596" s="687">
        <f t="shared" si="1169"/>
        <v>0</v>
      </c>
      <c r="Y596" s="688" t="str">
        <f t="shared" si="1170"/>
        <v>-</v>
      </c>
      <c r="Z596" s="687">
        <f>'7. ГД Ямбург'!AI26+'7. ГД Ямбург'!AI24</f>
        <v>0</v>
      </c>
      <c r="AA596" s="687">
        <f>'7. ГД Ямбург'!AK26+'7. ГД Ямбург'!AK24</f>
        <v>0</v>
      </c>
      <c r="AB596" s="687">
        <f t="shared" si="1171"/>
        <v>0</v>
      </c>
      <c r="AC596" s="688" t="str">
        <f t="shared" si="1172"/>
        <v>-</v>
      </c>
      <c r="AD596" s="687">
        <f t="shared" si="1173"/>
        <v>0</v>
      </c>
      <c r="AE596" s="687">
        <f t="shared" si="1174"/>
        <v>0</v>
      </c>
      <c r="AF596" s="687">
        <f t="shared" si="1175"/>
        <v>0</v>
      </c>
      <c r="AG596" s="688" t="str">
        <f t="shared" si="1176"/>
        <v>-</v>
      </c>
      <c r="AH596" s="687">
        <f>'7. ГД Ямбург'!AU26+'7. ГД Ямбург'!AU24</f>
        <v>0</v>
      </c>
      <c r="AI596" s="687">
        <f>'7. ГД Ямбург'!AW26+'7. ГД Ямбург'!AW24</f>
        <v>0</v>
      </c>
      <c r="AJ596" s="687">
        <f t="shared" si="1177"/>
        <v>0</v>
      </c>
      <c r="AK596" s="688" t="str">
        <f t="shared" si="1178"/>
        <v>-</v>
      </c>
      <c r="AL596" s="687">
        <f>'7. ГД Ямбург'!BA26+'7. ГД Ямбург'!BA24</f>
        <v>0</v>
      </c>
      <c r="AM596" s="687">
        <f>'7. ГД Ямбург'!BC26+'7. ГД Ямбург'!BC24</f>
        <v>0</v>
      </c>
      <c r="AN596" s="687">
        <f t="shared" si="1179"/>
        <v>0</v>
      </c>
      <c r="AO596" s="688" t="str">
        <f t="shared" si="1180"/>
        <v>-</v>
      </c>
      <c r="AP596" s="687">
        <f>'7. ГД Ямбург'!BG26+'7. ГД Ямбург'!BG24</f>
        <v>0</v>
      </c>
      <c r="AQ596" s="687">
        <f>'7. ГД Ямбург'!BI26+'7. ГД Ямбург'!BI24</f>
        <v>0</v>
      </c>
      <c r="AR596" s="687">
        <f t="shared" si="1181"/>
        <v>0</v>
      </c>
      <c r="AS596" s="688" t="str">
        <f t="shared" si="1182"/>
        <v>-</v>
      </c>
      <c r="AT596" s="687">
        <f t="shared" si="1183"/>
        <v>0</v>
      </c>
      <c r="AU596" s="687">
        <f t="shared" si="1184"/>
        <v>0</v>
      </c>
      <c r="AV596" s="687">
        <f t="shared" si="1185"/>
        <v>0</v>
      </c>
      <c r="AW596" s="688" t="str">
        <f t="shared" si="1186"/>
        <v>-</v>
      </c>
      <c r="AX596" s="687">
        <f>'7. ГД Ямбург'!BS26+'7. ГД Ямбург'!BS24</f>
        <v>0</v>
      </c>
      <c r="AY596" s="687">
        <f>'7. ГД Ямбург'!BU26+'7. ГД Ямбург'!BU24</f>
        <v>0</v>
      </c>
      <c r="AZ596" s="687">
        <f t="shared" si="1187"/>
        <v>0</v>
      </c>
      <c r="BA596" s="688" t="str">
        <f t="shared" si="1188"/>
        <v>-</v>
      </c>
      <c r="BB596" s="687">
        <f>'7. ГД Ямбург'!BY26+'7. ГД Ямбург'!BY24</f>
        <v>0</v>
      </c>
      <c r="BC596" s="687">
        <f>'7. ГД Ямбург'!CA26+'7. ГД Ямбург'!CA24</f>
        <v>0</v>
      </c>
      <c r="BD596" s="687">
        <f t="shared" si="1189"/>
        <v>0</v>
      </c>
      <c r="BE596" s="688" t="str">
        <f t="shared" si="1190"/>
        <v>-</v>
      </c>
      <c r="BF596" s="687">
        <f>'7. ГД Ямбург'!CE26+'7. ГД Ямбург'!CE24</f>
        <v>0</v>
      </c>
      <c r="BG596" s="687">
        <f>'7. ГД Ямбург'!CG26+'7. ГД Ямбург'!CG24</f>
        <v>0</v>
      </c>
      <c r="BH596" s="687">
        <f t="shared" si="1191"/>
        <v>0</v>
      </c>
      <c r="BI596" s="688" t="str">
        <f t="shared" si="1192"/>
        <v>-</v>
      </c>
      <c r="BJ596" s="687">
        <f t="shared" si="1193"/>
        <v>0</v>
      </c>
      <c r="BK596" s="687">
        <f t="shared" si="1194"/>
        <v>0</v>
      </c>
      <c r="BL596" s="687">
        <f t="shared" si="1195"/>
        <v>0</v>
      </c>
      <c r="BM596" s="688" t="str">
        <f t="shared" si="1196"/>
        <v>-</v>
      </c>
      <c r="BN596" s="687">
        <f>'7. ГД Ямбург'!CQ26+'7. ГД Ямбург'!CQ24</f>
        <v>0</v>
      </c>
      <c r="BO596" s="687">
        <f>'7. ГД Ямбург'!CS26+'7. ГД Ямбург'!CS24</f>
        <v>0</v>
      </c>
      <c r="BP596" s="687">
        <f t="shared" si="1197"/>
        <v>0</v>
      </c>
      <c r="BQ596" s="688" t="str">
        <f t="shared" si="1198"/>
        <v>-</v>
      </c>
      <c r="BR596" s="687">
        <f>'7. ГД Ямбург'!CW26+'7. ГД Ямбург'!CW24</f>
        <v>0</v>
      </c>
      <c r="BS596" s="687">
        <f>'7. ГД Ямбург'!CY26+'7. ГД Ямбург'!CY24</f>
        <v>0</v>
      </c>
      <c r="BT596" s="687">
        <f t="shared" si="1199"/>
        <v>0</v>
      </c>
      <c r="BU596" s="688" t="str">
        <f t="shared" si="1200"/>
        <v>-</v>
      </c>
      <c r="BV596" s="687">
        <f>'7. ГД Ямбург'!DC26+'7. ГД Ямбург'!DC24</f>
        <v>0</v>
      </c>
      <c r="BW596" s="687">
        <f>'7. ГД Ямбург'!DE26+'7. ГД Ямбург'!DE24</f>
        <v>0</v>
      </c>
      <c r="BX596" s="687">
        <f t="shared" si="1201"/>
        <v>0</v>
      </c>
      <c r="BY596" s="688" t="str">
        <f t="shared" si="1202"/>
        <v>-</v>
      </c>
    </row>
    <row r="597" spans="3:77" ht="20.100000000000001" customHeight="1">
      <c r="C597" s="424" t="s">
        <v>133</v>
      </c>
      <c r="D597" s="528"/>
      <c r="E597" s="528"/>
      <c r="F597" s="529"/>
      <c r="G597" s="530" t="s">
        <v>617</v>
      </c>
      <c r="H597" s="530"/>
      <c r="I597" s="446" t="s">
        <v>169</v>
      </c>
      <c r="J597" s="687">
        <f t="shared" si="1159"/>
        <v>99.2</v>
      </c>
      <c r="K597" s="687">
        <f t="shared" si="1160"/>
        <v>0</v>
      </c>
      <c r="L597" s="687">
        <f t="shared" si="1161"/>
        <v>-99.2</v>
      </c>
      <c r="M597" s="688">
        <f t="shared" si="1162"/>
        <v>0</v>
      </c>
      <c r="N597" s="687">
        <f t="shared" si="1163"/>
        <v>22.7</v>
      </c>
      <c r="O597" s="687">
        <f t="shared" si="1164"/>
        <v>0</v>
      </c>
      <c r="P597" s="687">
        <f t="shared" si="1165"/>
        <v>-22.7</v>
      </c>
      <c r="Q597" s="688">
        <f t="shared" si="1166"/>
        <v>0</v>
      </c>
      <c r="R597" s="687">
        <f>'2. ГПП-ОГХК'!W303</f>
        <v>7.6</v>
      </c>
      <c r="S597" s="687">
        <f>'2. ГПП-ОГХК'!Y303</f>
        <v>0</v>
      </c>
      <c r="T597" s="687">
        <f t="shared" si="1167"/>
        <v>-7.6</v>
      </c>
      <c r="U597" s="688">
        <f t="shared" si="1168"/>
        <v>0</v>
      </c>
      <c r="V597" s="687">
        <f>'2. ГПП-ОГХК'!AC303</f>
        <v>7.5</v>
      </c>
      <c r="W597" s="687">
        <f>'2. ГПП-ОГХК'!AE303</f>
        <v>0</v>
      </c>
      <c r="X597" s="687">
        <f t="shared" si="1169"/>
        <v>-7.5</v>
      </c>
      <c r="Y597" s="688">
        <f t="shared" si="1170"/>
        <v>0</v>
      </c>
      <c r="Z597" s="687">
        <f>'2. ГПП-ОГХК'!AI303</f>
        <v>7.6</v>
      </c>
      <c r="AA597" s="687">
        <f>'2. ГПП-ОГХК'!AK303</f>
        <v>0</v>
      </c>
      <c r="AB597" s="687">
        <f t="shared" si="1171"/>
        <v>-7.6</v>
      </c>
      <c r="AC597" s="688">
        <f t="shared" si="1172"/>
        <v>0</v>
      </c>
      <c r="AD597" s="687">
        <f t="shared" si="1173"/>
        <v>28.5</v>
      </c>
      <c r="AE597" s="687">
        <f t="shared" si="1174"/>
        <v>0</v>
      </c>
      <c r="AF597" s="687">
        <f t="shared" si="1175"/>
        <v>-28.5</v>
      </c>
      <c r="AG597" s="688">
        <f t="shared" si="1176"/>
        <v>0</v>
      </c>
      <c r="AH597" s="687">
        <f>'2. ГПП-ОГХК'!AU303</f>
        <v>9.5</v>
      </c>
      <c r="AI597" s="687">
        <f>'2. ГПП-ОГХК'!AW303</f>
        <v>0</v>
      </c>
      <c r="AJ597" s="687">
        <f t="shared" si="1177"/>
        <v>-9.5</v>
      </c>
      <c r="AK597" s="688">
        <f t="shared" si="1178"/>
        <v>0</v>
      </c>
      <c r="AL597" s="687">
        <f>'2. ГПП-ОГХК'!BA303</f>
        <v>9.5</v>
      </c>
      <c r="AM597" s="687">
        <f>'2. ГПП-ОГХК'!BC303</f>
        <v>0</v>
      </c>
      <c r="AN597" s="687">
        <f t="shared" si="1179"/>
        <v>-9.5</v>
      </c>
      <c r="AO597" s="688">
        <f t="shared" si="1180"/>
        <v>0</v>
      </c>
      <c r="AP597" s="687">
        <f>'2. ГПП-ОГХК'!BG303</f>
        <v>9.5</v>
      </c>
      <c r="AQ597" s="687">
        <f>'2. ГПП-ОГХК'!BI303</f>
        <v>0</v>
      </c>
      <c r="AR597" s="687">
        <f t="shared" si="1181"/>
        <v>-9.5</v>
      </c>
      <c r="AS597" s="688">
        <f t="shared" si="1182"/>
        <v>0</v>
      </c>
      <c r="AT597" s="687">
        <f t="shared" si="1183"/>
        <v>25.5</v>
      </c>
      <c r="AU597" s="687">
        <f t="shared" si="1184"/>
        <v>0</v>
      </c>
      <c r="AV597" s="687">
        <f t="shared" si="1185"/>
        <v>-25.5</v>
      </c>
      <c r="AW597" s="688">
        <f t="shared" si="1186"/>
        <v>0</v>
      </c>
      <c r="AX597" s="687">
        <f>'2. ГПП-ОГХК'!BS303</f>
        <v>9.5</v>
      </c>
      <c r="AY597" s="687">
        <f>'2. ГПП-ОГХК'!BU303</f>
        <v>0</v>
      </c>
      <c r="AZ597" s="687">
        <f t="shared" si="1187"/>
        <v>-9.5</v>
      </c>
      <c r="BA597" s="688">
        <f t="shared" si="1188"/>
        <v>0</v>
      </c>
      <c r="BB597" s="687">
        <f>'2. ГПП-ОГХК'!BY303</f>
        <v>6.5</v>
      </c>
      <c r="BC597" s="687">
        <f>'2. ГПП-ОГХК'!CA303</f>
        <v>0</v>
      </c>
      <c r="BD597" s="687">
        <f t="shared" si="1189"/>
        <v>-6.5</v>
      </c>
      <c r="BE597" s="688">
        <f t="shared" si="1190"/>
        <v>0</v>
      </c>
      <c r="BF597" s="687">
        <f>'2. ГПП-ОГХК'!CE303</f>
        <v>9.5</v>
      </c>
      <c r="BG597" s="687">
        <f>'2. ГПП-ОГХК'!CG303</f>
        <v>0</v>
      </c>
      <c r="BH597" s="687">
        <f t="shared" si="1191"/>
        <v>-9.5</v>
      </c>
      <c r="BI597" s="688">
        <f t="shared" si="1192"/>
        <v>0</v>
      </c>
      <c r="BJ597" s="687">
        <f t="shared" si="1193"/>
        <v>22.5</v>
      </c>
      <c r="BK597" s="687">
        <f t="shared" si="1194"/>
        <v>0</v>
      </c>
      <c r="BL597" s="687">
        <f t="shared" si="1195"/>
        <v>-22.5</v>
      </c>
      <c r="BM597" s="688">
        <f t="shared" si="1196"/>
        <v>0</v>
      </c>
      <c r="BN597" s="687">
        <f>'2. ГПП-ОГХК'!CQ303</f>
        <v>7.5</v>
      </c>
      <c r="BO597" s="687">
        <f>'2. ГПП-ОГХК'!CS303</f>
        <v>0</v>
      </c>
      <c r="BP597" s="687">
        <f t="shared" si="1197"/>
        <v>-7.5</v>
      </c>
      <c r="BQ597" s="688">
        <f t="shared" si="1198"/>
        <v>0</v>
      </c>
      <c r="BR597" s="687">
        <f>'2. ГПП-ОГХК'!CW303</f>
        <v>7.5</v>
      </c>
      <c r="BS597" s="687">
        <f>'2. ГПП-ОГХК'!CY303</f>
        <v>0</v>
      </c>
      <c r="BT597" s="687">
        <f t="shared" si="1199"/>
        <v>-7.5</v>
      </c>
      <c r="BU597" s="688">
        <f t="shared" si="1200"/>
        <v>0</v>
      </c>
      <c r="BV597" s="687">
        <f>'2. ГПП-ОГХК'!DC303</f>
        <v>7.5</v>
      </c>
      <c r="BW597" s="687">
        <f>'2. ГПП-ОГХК'!DE303</f>
        <v>0</v>
      </c>
      <c r="BX597" s="687">
        <f t="shared" si="1201"/>
        <v>-7.5</v>
      </c>
      <c r="BY597" s="688">
        <f t="shared" si="1202"/>
        <v>0</v>
      </c>
    </row>
    <row r="598" spans="3:77" ht="20.100000000000001" customHeight="1">
      <c r="C598" s="436" t="s">
        <v>103</v>
      </c>
      <c r="D598" s="528"/>
      <c r="E598" s="528"/>
      <c r="F598" s="529"/>
      <c r="G598" s="530" t="s">
        <v>617</v>
      </c>
      <c r="H598" s="530"/>
      <c r="I598" s="691" t="s">
        <v>169</v>
      </c>
      <c r="J598" s="687">
        <f t="shared" si="1159"/>
        <v>99.2</v>
      </c>
      <c r="K598" s="687">
        <f t="shared" si="1160"/>
        <v>0</v>
      </c>
      <c r="L598" s="687">
        <f t="shared" si="1161"/>
        <v>-99.2</v>
      </c>
      <c r="M598" s="688">
        <f t="shared" si="1162"/>
        <v>0</v>
      </c>
      <c r="N598" s="687">
        <f t="shared" si="1163"/>
        <v>22.7</v>
      </c>
      <c r="O598" s="687">
        <f t="shared" si="1164"/>
        <v>0</v>
      </c>
      <c r="P598" s="687">
        <f t="shared" si="1165"/>
        <v>-22.7</v>
      </c>
      <c r="Q598" s="688">
        <f t="shared" si="1166"/>
        <v>0</v>
      </c>
      <c r="R598" s="687">
        <f>'2. ГПП-ОГХК'!W303</f>
        <v>7.6</v>
      </c>
      <c r="S598" s="687">
        <f>'2. ГПП-ОГХК'!Y303</f>
        <v>0</v>
      </c>
      <c r="T598" s="687">
        <f t="shared" si="1167"/>
        <v>-7.6</v>
      </c>
      <c r="U598" s="688">
        <f t="shared" si="1168"/>
        <v>0</v>
      </c>
      <c r="V598" s="687">
        <f>'2. ГПП-ОГХК'!AC303</f>
        <v>7.5</v>
      </c>
      <c r="W598" s="687">
        <f>'2. ГПП-ОГХК'!AE303</f>
        <v>0</v>
      </c>
      <c r="X598" s="687">
        <f t="shared" si="1169"/>
        <v>-7.5</v>
      </c>
      <c r="Y598" s="688">
        <f t="shared" si="1170"/>
        <v>0</v>
      </c>
      <c r="Z598" s="687">
        <f>'2. ГПП-ОГХК'!AI303</f>
        <v>7.6</v>
      </c>
      <c r="AA598" s="687">
        <f>'2. ГПП-ОГХК'!AK303</f>
        <v>0</v>
      </c>
      <c r="AB598" s="687">
        <f t="shared" si="1171"/>
        <v>-7.6</v>
      </c>
      <c r="AC598" s="688">
        <f t="shared" si="1172"/>
        <v>0</v>
      </c>
      <c r="AD598" s="687">
        <f t="shared" si="1173"/>
        <v>28.5</v>
      </c>
      <c r="AE598" s="687">
        <f t="shared" si="1174"/>
        <v>0</v>
      </c>
      <c r="AF598" s="687">
        <f t="shared" si="1175"/>
        <v>-28.5</v>
      </c>
      <c r="AG598" s="688">
        <f t="shared" si="1176"/>
        <v>0</v>
      </c>
      <c r="AH598" s="687">
        <f>'2. ГПП-ОГХК'!AU303</f>
        <v>9.5</v>
      </c>
      <c r="AI598" s="687">
        <f>'2. ГПП-ОГХК'!AW303</f>
        <v>0</v>
      </c>
      <c r="AJ598" s="687">
        <f t="shared" si="1177"/>
        <v>-9.5</v>
      </c>
      <c r="AK598" s="688">
        <f t="shared" si="1178"/>
        <v>0</v>
      </c>
      <c r="AL598" s="687">
        <f>'2. ГПП-ОГХК'!BA303</f>
        <v>9.5</v>
      </c>
      <c r="AM598" s="687">
        <f>'2. ГПП-ОГХК'!BC303</f>
        <v>0</v>
      </c>
      <c r="AN598" s="687">
        <f t="shared" si="1179"/>
        <v>-9.5</v>
      </c>
      <c r="AO598" s="688">
        <f t="shared" si="1180"/>
        <v>0</v>
      </c>
      <c r="AP598" s="687">
        <f>'2. ГПП-ОГХК'!BG303</f>
        <v>9.5</v>
      </c>
      <c r="AQ598" s="687">
        <f>'2. ГПП-ОГХК'!BI303</f>
        <v>0</v>
      </c>
      <c r="AR598" s="687">
        <f t="shared" si="1181"/>
        <v>-9.5</v>
      </c>
      <c r="AS598" s="688">
        <f t="shared" si="1182"/>
        <v>0</v>
      </c>
      <c r="AT598" s="687">
        <f t="shared" si="1183"/>
        <v>25.5</v>
      </c>
      <c r="AU598" s="687">
        <f t="shared" si="1184"/>
        <v>0</v>
      </c>
      <c r="AV598" s="687">
        <f t="shared" si="1185"/>
        <v>-25.5</v>
      </c>
      <c r="AW598" s="688">
        <f t="shared" si="1186"/>
        <v>0</v>
      </c>
      <c r="AX598" s="687">
        <f>'2. ГПП-ОГХК'!BS303</f>
        <v>9.5</v>
      </c>
      <c r="AY598" s="687">
        <f>'2. ГПП-ОГХК'!BU303</f>
        <v>0</v>
      </c>
      <c r="AZ598" s="687">
        <f t="shared" si="1187"/>
        <v>-9.5</v>
      </c>
      <c r="BA598" s="688">
        <f t="shared" si="1188"/>
        <v>0</v>
      </c>
      <c r="BB598" s="687">
        <f>'2. ГПП-ОГХК'!BY303</f>
        <v>6.5</v>
      </c>
      <c r="BC598" s="687">
        <f>'2. ГПП-ОГХК'!CA303</f>
        <v>0</v>
      </c>
      <c r="BD598" s="687">
        <f t="shared" si="1189"/>
        <v>-6.5</v>
      </c>
      <c r="BE598" s="688">
        <f t="shared" si="1190"/>
        <v>0</v>
      </c>
      <c r="BF598" s="687">
        <f>'2. ГПП-ОГХК'!CE303</f>
        <v>9.5</v>
      </c>
      <c r="BG598" s="687">
        <f>'2. ГПП-ОГХК'!CG303</f>
        <v>0</v>
      </c>
      <c r="BH598" s="687">
        <f t="shared" si="1191"/>
        <v>-9.5</v>
      </c>
      <c r="BI598" s="688">
        <f t="shared" si="1192"/>
        <v>0</v>
      </c>
      <c r="BJ598" s="687">
        <f t="shared" si="1193"/>
        <v>22.5</v>
      </c>
      <c r="BK598" s="687">
        <f t="shared" si="1194"/>
        <v>0</v>
      </c>
      <c r="BL598" s="687">
        <f t="shared" si="1195"/>
        <v>-22.5</v>
      </c>
      <c r="BM598" s="688">
        <f t="shared" si="1196"/>
        <v>0</v>
      </c>
      <c r="BN598" s="687">
        <f>'2. ГПП-ОГХК'!CQ303</f>
        <v>7.5</v>
      </c>
      <c r="BO598" s="687">
        <f>'2. ГПП-ОГХК'!CS303</f>
        <v>0</v>
      </c>
      <c r="BP598" s="687">
        <f t="shared" si="1197"/>
        <v>-7.5</v>
      </c>
      <c r="BQ598" s="688">
        <f t="shared" si="1198"/>
        <v>0</v>
      </c>
      <c r="BR598" s="687">
        <f>'2. ГПП-ОГХК'!CW303</f>
        <v>7.5</v>
      </c>
      <c r="BS598" s="687">
        <f>'2. ГПП-ОГХК'!CY303</f>
        <v>0</v>
      </c>
      <c r="BT598" s="687">
        <f t="shared" si="1199"/>
        <v>-7.5</v>
      </c>
      <c r="BU598" s="688">
        <f t="shared" si="1200"/>
        <v>0</v>
      </c>
      <c r="BV598" s="687">
        <f>'2. ГПП-ОГХК'!DC303</f>
        <v>7.5</v>
      </c>
      <c r="BW598" s="687">
        <f>'2. ГПП-ОГХК'!DE303</f>
        <v>0</v>
      </c>
      <c r="BX598" s="687">
        <f t="shared" si="1201"/>
        <v>-7.5</v>
      </c>
      <c r="BY598" s="688">
        <f t="shared" si="1202"/>
        <v>0</v>
      </c>
    </row>
    <row r="599" spans="3:77" ht="20.100000000000001" customHeight="1">
      <c r="C599" s="424" t="s">
        <v>189</v>
      </c>
      <c r="D599" s="528"/>
      <c r="E599" s="528"/>
      <c r="F599" s="529"/>
      <c r="G599" s="530" t="s">
        <v>572</v>
      </c>
      <c r="H599" s="530"/>
      <c r="I599" s="446" t="s">
        <v>186</v>
      </c>
      <c r="J599" s="687">
        <f t="shared" si="1159"/>
        <v>59</v>
      </c>
      <c r="K599" s="687">
        <f t="shared" si="1160"/>
        <v>0</v>
      </c>
      <c r="L599" s="687">
        <f t="shared" si="1161"/>
        <v>-59</v>
      </c>
      <c r="M599" s="688">
        <f t="shared" si="1162"/>
        <v>0</v>
      </c>
      <c r="N599" s="687">
        <f t="shared" si="1163"/>
        <v>19</v>
      </c>
      <c r="O599" s="687">
        <f t="shared" si="1164"/>
        <v>0</v>
      </c>
      <c r="P599" s="687">
        <f t="shared" si="1165"/>
        <v>-19</v>
      </c>
      <c r="Q599" s="688">
        <f t="shared" si="1166"/>
        <v>0</v>
      </c>
      <c r="R599" s="687">
        <f>'11. ГД Надым'!W42</f>
        <v>6.6000000000000005</v>
      </c>
      <c r="S599" s="687">
        <f>'11. ГД Надым'!Y42</f>
        <v>0</v>
      </c>
      <c r="T599" s="687">
        <f t="shared" si="1167"/>
        <v>-6.6000000000000005</v>
      </c>
      <c r="U599" s="688">
        <f t="shared" si="1168"/>
        <v>0</v>
      </c>
      <c r="V599" s="687">
        <f>'11. ГД Надым'!AC42</f>
        <v>5.8</v>
      </c>
      <c r="W599" s="687">
        <f>'11. ГД Надым'!AE42</f>
        <v>0</v>
      </c>
      <c r="X599" s="687">
        <f t="shared" si="1169"/>
        <v>-5.8</v>
      </c>
      <c r="Y599" s="688">
        <f t="shared" si="1170"/>
        <v>0</v>
      </c>
      <c r="Z599" s="687">
        <f>'11. ГД Надым'!AI42</f>
        <v>6.6000000000000005</v>
      </c>
      <c r="AA599" s="687">
        <f>'11. ГД Надым'!AK42</f>
        <v>0</v>
      </c>
      <c r="AB599" s="687">
        <f t="shared" si="1171"/>
        <v>-6.6000000000000005</v>
      </c>
      <c r="AC599" s="688">
        <f t="shared" si="1172"/>
        <v>0</v>
      </c>
      <c r="AD599" s="687">
        <f t="shared" si="1173"/>
        <v>11.1</v>
      </c>
      <c r="AE599" s="687">
        <f t="shared" si="1174"/>
        <v>0</v>
      </c>
      <c r="AF599" s="687">
        <f t="shared" si="1175"/>
        <v>-11.1</v>
      </c>
      <c r="AG599" s="688">
        <f t="shared" si="1176"/>
        <v>0</v>
      </c>
      <c r="AH599" s="687">
        <f>'11. ГД Надым'!AU42</f>
        <v>4.3</v>
      </c>
      <c r="AI599" s="687">
        <f>'11. ГД Надым'!AW42</f>
        <v>0</v>
      </c>
      <c r="AJ599" s="687">
        <f t="shared" si="1177"/>
        <v>-4.3</v>
      </c>
      <c r="AK599" s="688">
        <f t="shared" si="1178"/>
        <v>0</v>
      </c>
      <c r="AL599" s="687">
        <f>'11. ГД Надым'!BA42</f>
        <v>3.5999999999999996</v>
      </c>
      <c r="AM599" s="687">
        <f>'11. ГД Надым'!BC42</f>
        <v>0</v>
      </c>
      <c r="AN599" s="687">
        <f t="shared" si="1179"/>
        <v>-3.5999999999999996</v>
      </c>
      <c r="AO599" s="688">
        <f t="shared" si="1180"/>
        <v>0</v>
      </c>
      <c r="AP599" s="687">
        <f>'11. ГД Надым'!BG42</f>
        <v>3.1999999999999997</v>
      </c>
      <c r="AQ599" s="687">
        <f>'11. ГД Надым'!BI42</f>
        <v>0</v>
      </c>
      <c r="AR599" s="687">
        <f t="shared" si="1181"/>
        <v>-3.1999999999999997</v>
      </c>
      <c r="AS599" s="688">
        <f t="shared" si="1182"/>
        <v>0</v>
      </c>
      <c r="AT599" s="687">
        <f t="shared" si="1183"/>
        <v>12.299999999999999</v>
      </c>
      <c r="AU599" s="687">
        <f t="shared" si="1184"/>
        <v>0</v>
      </c>
      <c r="AV599" s="687">
        <f t="shared" si="1185"/>
        <v>-12.299999999999999</v>
      </c>
      <c r="AW599" s="688">
        <f t="shared" si="1186"/>
        <v>0</v>
      </c>
      <c r="AX599" s="687">
        <f>'11. ГД Надым'!BS42</f>
        <v>3.2</v>
      </c>
      <c r="AY599" s="687">
        <f>'11. ГД Надым'!BU42</f>
        <v>0</v>
      </c>
      <c r="AZ599" s="687">
        <f t="shared" si="1187"/>
        <v>-3.2</v>
      </c>
      <c r="BA599" s="688">
        <f t="shared" si="1188"/>
        <v>0</v>
      </c>
      <c r="BB599" s="687">
        <f>'11. ГД Надым'!BY42</f>
        <v>4.3999999999999995</v>
      </c>
      <c r="BC599" s="687">
        <f>'11. ГД Надым'!CA42</f>
        <v>0</v>
      </c>
      <c r="BD599" s="687">
        <f t="shared" si="1189"/>
        <v>-4.3999999999999995</v>
      </c>
      <c r="BE599" s="688">
        <f t="shared" si="1190"/>
        <v>0</v>
      </c>
      <c r="BF599" s="687">
        <f>'11. ГД Надым'!CE42</f>
        <v>4.6999999999999993</v>
      </c>
      <c r="BG599" s="687">
        <f>'11. ГД Надым'!CG42</f>
        <v>0</v>
      </c>
      <c r="BH599" s="687">
        <f t="shared" si="1191"/>
        <v>-4.6999999999999993</v>
      </c>
      <c r="BI599" s="688">
        <f t="shared" si="1192"/>
        <v>0</v>
      </c>
      <c r="BJ599" s="687">
        <f t="shared" si="1193"/>
        <v>16.600000000000001</v>
      </c>
      <c r="BK599" s="687">
        <f t="shared" si="1194"/>
        <v>0</v>
      </c>
      <c r="BL599" s="687">
        <f t="shared" si="1195"/>
        <v>-16.600000000000001</v>
      </c>
      <c r="BM599" s="688">
        <f t="shared" si="1196"/>
        <v>0</v>
      </c>
      <c r="BN599" s="687">
        <f>'11. ГД Надым'!CQ42</f>
        <v>4.8999999999999995</v>
      </c>
      <c r="BO599" s="687">
        <f>'11. ГД Надым'!CS42</f>
        <v>0</v>
      </c>
      <c r="BP599" s="687">
        <f t="shared" si="1197"/>
        <v>-4.8999999999999995</v>
      </c>
      <c r="BQ599" s="688">
        <f t="shared" si="1198"/>
        <v>0</v>
      </c>
      <c r="BR599" s="687">
        <f>'11. ГД Надым'!CW42</f>
        <v>4.8</v>
      </c>
      <c r="BS599" s="687">
        <f>'11. ГД Надым'!CY42</f>
        <v>0</v>
      </c>
      <c r="BT599" s="687">
        <f t="shared" si="1199"/>
        <v>-4.8</v>
      </c>
      <c r="BU599" s="688">
        <f t="shared" si="1200"/>
        <v>0</v>
      </c>
      <c r="BV599" s="687">
        <f>'11. ГД Надым'!DC42</f>
        <v>6.9</v>
      </c>
      <c r="BW599" s="687">
        <f>'11. ГД Надым'!DE42</f>
        <v>0</v>
      </c>
      <c r="BX599" s="687">
        <f t="shared" si="1201"/>
        <v>-6.9</v>
      </c>
      <c r="BY599" s="688">
        <f t="shared" si="1202"/>
        <v>0</v>
      </c>
    </row>
    <row r="600" spans="3:77" ht="20.100000000000001" customHeight="1">
      <c r="C600" s="429" t="s">
        <v>623</v>
      </c>
      <c r="D600" s="528"/>
      <c r="E600" s="528"/>
      <c r="F600" s="529"/>
      <c r="G600" s="530" t="s">
        <v>624</v>
      </c>
      <c r="H600" s="530"/>
      <c r="I600" s="694" t="s">
        <v>169</v>
      </c>
      <c r="J600" s="687">
        <f t="shared" si="1159"/>
        <v>1</v>
      </c>
      <c r="K600" s="687">
        <f t="shared" si="1160"/>
        <v>0</v>
      </c>
      <c r="L600" s="687">
        <f t="shared" si="1161"/>
        <v>-1</v>
      </c>
      <c r="M600" s="688">
        <f t="shared" si="1162"/>
        <v>0</v>
      </c>
      <c r="N600" s="687">
        <f t="shared" si="1163"/>
        <v>0.30000000000000004</v>
      </c>
      <c r="O600" s="687">
        <f t="shared" si="1164"/>
        <v>0</v>
      </c>
      <c r="P600" s="687">
        <f t="shared" si="1165"/>
        <v>-0.30000000000000004</v>
      </c>
      <c r="Q600" s="688">
        <f t="shared" si="1166"/>
        <v>0</v>
      </c>
      <c r="R600" s="687">
        <f>'11. ГД Надым'!W43</f>
        <v>0.1</v>
      </c>
      <c r="S600" s="687">
        <f>'11. ГД Надым'!Y43</f>
        <v>0</v>
      </c>
      <c r="T600" s="687">
        <f t="shared" si="1167"/>
        <v>-0.1</v>
      </c>
      <c r="U600" s="688">
        <f t="shared" si="1168"/>
        <v>0</v>
      </c>
      <c r="V600" s="687">
        <f>'11. ГД Надым'!AC43</f>
        <v>0.1</v>
      </c>
      <c r="W600" s="687">
        <f>'11. ГД Надым'!AE43</f>
        <v>0</v>
      </c>
      <c r="X600" s="687">
        <f t="shared" si="1169"/>
        <v>-0.1</v>
      </c>
      <c r="Y600" s="688">
        <f t="shared" si="1170"/>
        <v>0</v>
      </c>
      <c r="Z600" s="687">
        <f>'11. ГД Надым'!AI43</f>
        <v>0.1</v>
      </c>
      <c r="AA600" s="687">
        <f>'11. ГД Надым'!AK43</f>
        <v>0</v>
      </c>
      <c r="AB600" s="687">
        <f t="shared" si="1171"/>
        <v>-0.1</v>
      </c>
      <c r="AC600" s="688">
        <f t="shared" si="1172"/>
        <v>0</v>
      </c>
      <c r="AD600" s="687">
        <f t="shared" si="1173"/>
        <v>0.30000000000000004</v>
      </c>
      <c r="AE600" s="687">
        <f t="shared" si="1174"/>
        <v>0</v>
      </c>
      <c r="AF600" s="687">
        <f t="shared" si="1175"/>
        <v>-0.30000000000000004</v>
      </c>
      <c r="AG600" s="688">
        <f t="shared" si="1176"/>
        <v>0</v>
      </c>
      <c r="AH600" s="687">
        <f>'11. ГД Надым'!AU43</f>
        <v>0.1</v>
      </c>
      <c r="AI600" s="687">
        <f>'11. ГД Надым'!AW43</f>
        <v>0</v>
      </c>
      <c r="AJ600" s="687">
        <f t="shared" si="1177"/>
        <v>-0.1</v>
      </c>
      <c r="AK600" s="688">
        <f t="shared" si="1178"/>
        <v>0</v>
      </c>
      <c r="AL600" s="687">
        <f>'11. ГД Надым'!BA43</f>
        <v>0.2</v>
      </c>
      <c r="AM600" s="687">
        <f>'11. ГД Надым'!BC43</f>
        <v>0</v>
      </c>
      <c r="AN600" s="687">
        <f t="shared" si="1179"/>
        <v>-0.2</v>
      </c>
      <c r="AO600" s="688">
        <f t="shared" si="1180"/>
        <v>0</v>
      </c>
      <c r="AP600" s="687">
        <f>'11. ГД Надым'!BG43</f>
        <v>0</v>
      </c>
      <c r="AQ600" s="687">
        <f>'11. ГД Надым'!BI43</f>
        <v>0</v>
      </c>
      <c r="AR600" s="687">
        <f t="shared" si="1181"/>
        <v>0</v>
      </c>
      <c r="AS600" s="688" t="str">
        <f t="shared" si="1182"/>
        <v>-</v>
      </c>
      <c r="AT600" s="687">
        <f t="shared" si="1183"/>
        <v>0.1</v>
      </c>
      <c r="AU600" s="687">
        <f t="shared" si="1184"/>
        <v>0</v>
      </c>
      <c r="AV600" s="687">
        <f t="shared" si="1185"/>
        <v>-0.1</v>
      </c>
      <c r="AW600" s="688">
        <f t="shared" si="1186"/>
        <v>0</v>
      </c>
      <c r="AX600" s="687">
        <f>'11. ГД Надым'!BS43</f>
        <v>0</v>
      </c>
      <c r="AY600" s="687">
        <f>'11. ГД Надым'!BU43</f>
        <v>0</v>
      </c>
      <c r="AZ600" s="687">
        <f t="shared" si="1187"/>
        <v>0</v>
      </c>
      <c r="BA600" s="688" t="str">
        <f t="shared" si="1188"/>
        <v>-</v>
      </c>
      <c r="BB600" s="687">
        <f>'11. ГД Надым'!BY43</f>
        <v>0</v>
      </c>
      <c r="BC600" s="687">
        <f>'11. ГД Надым'!CA43</f>
        <v>0</v>
      </c>
      <c r="BD600" s="687">
        <f t="shared" si="1189"/>
        <v>0</v>
      </c>
      <c r="BE600" s="688" t="str">
        <f t="shared" si="1190"/>
        <v>-</v>
      </c>
      <c r="BF600" s="687">
        <f>'11. ГД Надым'!CE43</f>
        <v>0.1</v>
      </c>
      <c r="BG600" s="687">
        <f>'11. ГД Надым'!CG43</f>
        <v>0</v>
      </c>
      <c r="BH600" s="687">
        <f t="shared" si="1191"/>
        <v>-0.1</v>
      </c>
      <c r="BI600" s="688">
        <f t="shared" si="1192"/>
        <v>0</v>
      </c>
      <c r="BJ600" s="687">
        <f t="shared" si="1193"/>
        <v>0.30000000000000004</v>
      </c>
      <c r="BK600" s="687">
        <f t="shared" si="1194"/>
        <v>0</v>
      </c>
      <c r="BL600" s="687">
        <f t="shared" si="1195"/>
        <v>-0.30000000000000004</v>
      </c>
      <c r="BM600" s="688">
        <f t="shared" si="1196"/>
        <v>0</v>
      </c>
      <c r="BN600" s="687">
        <f>'11. ГД Надым'!CQ43</f>
        <v>0.1</v>
      </c>
      <c r="BO600" s="687">
        <f>'11. ГД Надым'!CS43</f>
        <v>0</v>
      </c>
      <c r="BP600" s="687">
        <f t="shared" si="1197"/>
        <v>-0.1</v>
      </c>
      <c r="BQ600" s="688">
        <f t="shared" si="1198"/>
        <v>0</v>
      </c>
      <c r="BR600" s="687">
        <f>'11. ГД Надым'!CW43</f>
        <v>0.1</v>
      </c>
      <c r="BS600" s="687">
        <f>'11. ГД Надым'!CY43</f>
        <v>0</v>
      </c>
      <c r="BT600" s="687">
        <f t="shared" si="1199"/>
        <v>-0.1</v>
      </c>
      <c r="BU600" s="688">
        <f t="shared" si="1200"/>
        <v>0</v>
      </c>
      <c r="BV600" s="687">
        <f>'11. ГД Надым'!DC43</f>
        <v>0.1</v>
      </c>
      <c r="BW600" s="687">
        <f>'11. ГД Надым'!DE43</f>
        <v>0</v>
      </c>
      <c r="BX600" s="687">
        <f t="shared" si="1201"/>
        <v>-0.1</v>
      </c>
      <c r="BY600" s="688">
        <f t="shared" si="1202"/>
        <v>0</v>
      </c>
    </row>
    <row r="601" spans="3:77" ht="20.100000000000001" customHeight="1">
      <c r="C601" s="429" t="s">
        <v>625</v>
      </c>
      <c r="D601" s="528"/>
      <c r="E601" s="528"/>
      <c r="F601" s="529"/>
      <c r="G601" s="530" t="s">
        <v>626</v>
      </c>
      <c r="H601" s="530"/>
      <c r="I601" s="694" t="s">
        <v>169</v>
      </c>
      <c r="J601" s="687">
        <f t="shared" si="1159"/>
        <v>5.9</v>
      </c>
      <c r="K601" s="687">
        <f t="shared" si="1160"/>
        <v>0</v>
      </c>
      <c r="L601" s="687">
        <f t="shared" si="1161"/>
        <v>-5.9</v>
      </c>
      <c r="M601" s="688">
        <f t="shared" si="1162"/>
        <v>0</v>
      </c>
      <c r="N601" s="687">
        <f t="shared" si="1163"/>
        <v>1.6</v>
      </c>
      <c r="O601" s="687">
        <f t="shared" si="1164"/>
        <v>0</v>
      </c>
      <c r="P601" s="687">
        <f t="shared" si="1165"/>
        <v>-1.6</v>
      </c>
      <c r="Q601" s="688">
        <f t="shared" si="1166"/>
        <v>0</v>
      </c>
      <c r="R601" s="687">
        <f>'11. ГД Надым'!W44</f>
        <v>0.6</v>
      </c>
      <c r="S601" s="687">
        <f>'11. ГД Надым'!Y44</f>
        <v>0</v>
      </c>
      <c r="T601" s="687">
        <f t="shared" si="1167"/>
        <v>-0.6</v>
      </c>
      <c r="U601" s="688">
        <f t="shared" si="1168"/>
        <v>0</v>
      </c>
      <c r="V601" s="687">
        <f>'11. ГД Надым'!AC44</f>
        <v>0.4</v>
      </c>
      <c r="W601" s="687">
        <f>'11. ГД Надым'!AE44</f>
        <v>0</v>
      </c>
      <c r="X601" s="687">
        <f t="shared" si="1169"/>
        <v>-0.4</v>
      </c>
      <c r="Y601" s="688">
        <f t="shared" si="1170"/>
        <v>0</v>
      </c>
      <c r="Z601" s="687">
        <f>'11. ГД Надым'!AI44</f>
        <v>0.6</v>
      </c>
      <c r="AA601" s="687">
        <f>'11. ГД Надым'!AK44</f>
        <v>0</v>
      </c>
      <c r="AB601" s="687">
        <f t="shared" si="1171"/>
        <v>-0.6</v>
      </c>
      <c r="AC601" s="688">
        <f t="shared" si="1172"/>
        <v>0</v>
      </c>
      <c r="AD601" s="687">
        <f t="shared" si="1173"/>
        <v>1.5</v>
      </c>
      <c r="AE601" s="687">
        <f t="shared" si="1174"/>
        <v>0</v>
      </c>
      <c r="AF601" s="687">
        <f t="shared" si="1175"/>
        <v>-1.5</v>
      </c>
      <c r="AG601" s="688">
        <f t="shared" si="1176"/>
        <v>0</v>
      </c>
      <c r="AH601" s="687">
        <f>'11. ГД Надым'!AU44</f>
        <v>0.5</v>
      </c>
      <c r="AI601" s="687">
        <f>'11. ГД Надым'!AW44</f>
        <v>0</v>
      </c>
      <c r="AJ601" s="687">
        <f t="shared" si="1177"/>
        <v>-0.5</v>
      </c>
      <c r="AK601" s="688">
        <f t="shared" si="1178"/>
        <v>0</v>
      </c>
      <c r="AL601" s="687">
        <f>'11. ГД Надым'!BA44</f>
        <v>0.6</v>
      </c>
      <c r="AM601" s="687">
        <f>'11. ГД Надым'!BC44</f>
        <v>0</v>
      </c>
      <c r="AN601" s="687">
        <f t="shared" si="1179"/>
        <v>-0.6</v>
      </c>
      <c r="AO601" s="688">
        <f t="shared" si="1180"/>
        <v>0</v>
      </c>
      <c r="AP601" s="687">
        <f>'11. ГД Надым'!BG44</f>
        <v>0.4</v>
      </c>
      <c r="AQ601" s="687">
        <f>'11. ГД Надым'!BI44</f>
        <v>0</v>
      </c>
      <c r="AR601" s="687">
        <f t="shared" si="1181"/>
        <v>-0.4</v>
      </c>
      <c r="AS601" s="688">
        <f t="shared" si="1182"/>
        <v>0</v>
      </c>
      <c r="AT601" s="687">
        <f t="shared" si="1183"/>
        <v>1.3</v>
      </c>
      <c r="AU601" s="687">
        <f t="shared" si="1184"/>
        <v>0</v>
      </c>
      <c r="AV601" s="687">
        <f t="shared" si="1185"/>
        <v>-1.3</v>
      </c>
      <c r="AW601" s="688">
        <f t="shared" si="1186"/>
        <v>0</v>
      </c>
      <c r="AX601" s="687">
        <f>'11. ГД Надым'!BS44</f>
        <v>0.5</v>
      </c>
      <c r="AY601" s="687">
        <f>'11. ГД Надым'!BU44</f>
        <v>0</v>
      </c>
      <c r="AZ601" s="687">
        <f t="shared" si="1187"/>
        <v>-0.5</v>
      </c>
      <c r="BA601" s="688">
        <f t="shared" si="1188"/>
        <v>0</v>
      </c>
      <c r="BB601" s="687">
        <f>'11. ГД Надым'!BY44</f>
        <v>0.3</v>
      </c>
      <c r="BC601" s="687">
        <f>'11. ГД Надым'!CA44</f>
        <v>0</v>
      </c>
      <c r="BD601" s="687">
        <f t="shared" si="1189"/>
        <v>-0.3</v>
      </c>
      <c r="BE601" s="688">
        <f t="shared" si="1190"/>
        <v>0</v>
      </c>
      <c r="BF601" s="687">
        <f>'11. ГД Надым'!CE44</f>
        <v>0.5</v>
      </c>
      <c r="BG601" s="687">
        <f>'11. ГД Надым'!CG44</f>
        <v>0</v>
      </c>
      <c r="BH601" s="687">
        <f t="shared" si="1191"/>
        <v>-0.5</v>
      </c>
      <c r="BI601" s="688">
        <f t="shared" si="1192"/>
        <v>0</v>
      </c>
      <c r="BJ601" s="687">
        <f t="shared" si="1193"/>
        <v>1.5</v>
      </c>
      <c r="BK601" s="687">
        <f t="shared" si="1194"/>
        <v>0</v>
      </c>
      <c r="BL601" s="687">
        <f t="shared" si="1195"/>
        <v>-1.5</v>
      </c>
      <c r="BM601" s="688">
        <f t="shared" si="1196"/>
        <v>0</v>
      </c>
      <c r="BN601" s="687">
        <f>'11. ГД Надым'!CQ44</f>
        <v>0.5</v>
      </c>
      <c r="BO601" s="687">
        <f>'11. ГД Надым'!CS44</f>
        <v>0</v>
      </c>
      <c r="BP601" s="687">
        <f t="shared" si="1197"/>
        <v>-0.5</v>
      </c>
      <c r="BQ601" s="688">
        <f t="shared" si="1198"/>
        <v>0</v>
      </c>
      <c r="BR601" s="687">
        <f>'11. ГД Надым'!CW44</f>
        <v>0.4</v>
      </c>
      <c r="BS601" s="687">
        <f>'11. ГД Надым'!CY44</f>
        <v>0</v>
      </c>
      <c r="BT601" s="687">
        <f t="shared" si="1199"/>
        <v>-0.4</v>
      </c>
      <c r="BU601" s="688">
        <f t="shared" si="1200"/>
        <v>0</v>
      </c>
      <c r="BV601" s="687">
        <f>'11. ГД Надым'!DC44</f>
        <v>0.6</v>
      </c>
      <c r="BW601" s="687">
        <f>'11. ГД Надым'!DE44</f>
        <v>0</v>
      </c>
      <c r="BX601" s="687">
        <f t="shared" si="1201"/>
        <v>-0.6</v>
      </c>
      <c r="BY601" s="688">
        <f t="shared" si="1202"/>
        <v>0</v>
      </c>
    </row>
    <row r="602" spans="3:77" ht="20.100000000000001" customHeight="1">
      <c r="C602" s="429" t="s">
        <v>230</v>
      </c>
      <c r="D602" s="528"/>
      <c r="E602" s="528"/>
      <c r="F602" s="529"/>
      <c r="G602" s="530" t="s">
        <v>627</v>
      </c>
      <c r="H602" s="530"/>
      <c r="I602" s="694" t="s">
        <v>169</v>
      </c>
      <c r="J602" s="687">
        <f t="shared" si="1159"/>
        <v>50.199999999999996</v>
      </c>
      <c r="K602" s="687">
        <f t="shared" si="1160"/>
        <v>0</v>
      </c>
      <c r="L602" s="687">
        <f t="shared" si="1161"/>
        <v>-50.199999999999996</v>
      </c>
      <c r="M602" s="688">
        <f t="shared" si="1162"/>
        <v>0</v>
      </c>
      <c r="N602" s="687">
        <f t="shared" si="1163"/>
        <v>17.100000000000001</v>
      </c>
      <c r="O602" s="687">
        <f t="shared" si="1164"/>
        <v>0</v>
      </c>
      <c r="P602" s="687">
        <f t="shared" si="1165"/>
        <v>-17.100000000000001</v>
      </c>
      <c r="Q602" s="688">
        <f t="shared" si="1166"/>
        <v>0</v>
      </c>
      <c r="R602" s="687">
        <f>'11. ГД Надым'!W45</f>
        <v>5.9</v>
      </c>
      <c r="S602" s="687">
        <f>'11. ГД Надым'!Y45</f>
        <v>0</v>
      </c>
      <c r="T602" s="687">
        <f t="shared" si="1167"/>
        <v>-5.9</v>
      </c>
      <c r="U602" s="688">
        <f t="shared" si="1168"/>
        <v>0</v>
      </c>
      <c r="V602" s="687">
        <f>'11. ГД Надым'!AC45</f>
        <v>5.3</v>
      </c>
      <c r="W602" s="687">
        <f>'11. ГД Надым'!AE45</f>
        <v>0</v>
      </c>
      <c r="X602" s="687">
        <f t="shared" si="1169"/>
        <v>-5.3</v>
      </c>
      <c r="Y602" s="688">
        <f t="shared" si="1170"/>
        <v>0</v>
      </c>
      <c r="Z602" s="687">
        <f>'11. ГД Надым'!AI45</f>
        <v>5.9</v>
      </c>
      <c r="AA602" s="687">
        <f>'11. ГД Надым'!AK45</f>
        <v>0</v>
      </c>
      <c r="AB602" s="687">
        <f t="shared" si="1171"/>
        <v>-5.9</v>
      </c>
      <c r="AC602" s="688">
        <f t="shared" si="1172"/>
        <v>0</v>
      </c>
      <c r="AD602" s="687">
        <f t="shared" si="1173"/>
        <v>9.3000000000000007</v>
      </c>
      <c r="AE602" s="687">
        <f t="shared" si="1174"/>
        <v>0</v>
      </c>
      <c r="AF602" s="687">
        <f t="shared" si="1175"/>
        <v>-9.3000000000000007</v>
      </c>
      <c r="AG602" s="688">
        <f t="shared" si="1176"/>
        <v>0</v>
      </c>
      <c r="AH602" s="687">
        <f>'11. ГД Надым'!AU45</f>
        <v>3.7</v>
      </c>
      <c r="AI602" s="687">
        <f>'11. ГД Надым'!AW45</f>
        <v>0</v>
      </c>
      <c r="AJ602" s="687">
        <f t="shared" si="1177"/>
        <v>-3.7</v>
      </c>
      <c r="AK602" s="688">
        <f t="shared" si="1178"/>
        <v>0</v>
      </c>
      <c r="AL602" s="687">
        <f>'11. ГД Надым'!BA45</f>
        <v>2.8</v>
      </c>
      <c r="AM602" s="687">
        <f>'11. ГД Надым'!BC45</f>
        <v>0</v>
      </c>
      <c r="AN602" s="687">
        <f t="shared" si="1179"/>
        <v>-2.8</v>
      </c>
      <c r="AO602" s="688">
        <f t="shared" si="1180"/>
        <v>0</v>
      </c>
      <c r="AP602" s="687">
        <f>'11. ГД Надым'!BG45</f>
        <v>2.8</v>
      </c>
      <c r="AQ602" s="687">
        <f>'11. ГД Надым'!BI45</f>
        <v>0</v>
      </c>
      <c r="AR602" s="687">
        <f t="shared" si="1181"/>
        <v>-2.8</v>
      </c>
      <c r="AS602" s="688">
        <f t="shared" si="1182"/>
        <v>0</v>
      </c>
      <c r="AT602" s="687">
        <f t="shared" si="1183"/>
        <v>10.899999999999999</v>
      </c>
      <c r="AU602" s="687">
        <f t="shared" si="1184"/>
        <v>0</v>
      </c>
      <c r="AV602" s="687">
        <f t="shared" si="1185"/>
        <v>-10.899999999999999</v>
      </c>
      <c r="AW602" s="688">
        <f t="shared" si="1186"/>
        <v>0</v>
      </c>
      <c r="AX602" s="687">
        <f>'11. ГД Надым'!BS45</f>
        <v>2.7</v>
      </c>
      <c r="AY602" s="687">
        <f>'11. ГД Надым'!BU45</f>
        <v>0</v>
      </c>
      <c r="AZ602" s="687">
        <f t="shared" si="1187"/>
        <v>-2.7</v>
      </c>
      <c r="BA602" s="688">
        <f t="shared" si="1188"/>
        <v>0</v>
      </c>
      <c r="BB602" s="687">
        <f>'11. ГД Надым'!BY45</f>
        <v>4.0999999999999996</v>
      </c>
      <c r="BC602" s="687">
        <f>'11. ГД Надым'!CA45</f>
        <v>0</v>
      </c>
      <c r="BD602" s="687">
        <f t="shared" si="1189"/>
        <v>-4.0999999999999996</v>
      </c>
      <c r="BE602" s="688">
        <f t="shared" si="1190"/>
        <v>0</v>
      </c>
      <c r="BF602" s="687">
        <f>'11. ГД Надым'!CE45</f>
        <v>4.0999999999999996</v>
      </c>
      <c r="BG602" s="687">
        <f>'11. ГД Надым'!CG45</f>
        <v>0</v>
      </c>
      <c r="BH602" s="687">
        <f t="shared" si="1191"/>
        <v>-4.0999999999999996</v>
      </c>
      <c r="BI602" s="688">
        <f t="shared" si="1192"/>
        <v>0</v>
      </c>
      <c r="BJ602" s="687">
        <f t="shared" si="1193"/>
        <v>12.899999999999999</v>
      </c>
      <c r="BK602" s="687">
        <f t="shared" si="1194"/>
        <v>0</v>
      </c>
      <c r="BL602" s="687">
        <f t="shared" si="1195"/>
        <v>-12.899999999999999</v>
      </c>
      <c r="BM602" s="688">
        <f t="shared" si="1196"/>
        <v>0</v>
      </c>
      <c r="BN602" s="687">
        <f>'11. ГД Надым'!CQ45</f>
        <v>4.3</v>
      </c>
      <c r="BO602" s="687">
        <f>'11. ГД Надым'!CS45</f>
        <v>0</v>
      </c>
      <c r="BP602" s="687">
        <f t="shared" si="1197"/>
        <v>-4.3</v>
      </c>
      <c r="BQ602" s="688">
        <f t="shared" si="1198"/>
        <v>0</v>
      </c>
      <c r="BR602" s="687">
        <f>'11. ГД Надым'!CW45</f>
        <v>4.3</v>
      </c>
      <c r="BS602" s="687">
        <f>'11. ГД Надым'!CY45</f>
        <v>0</v>
      </c>
      <c r="BT602" s="687">
        <f t="shared" si="1199"/>
        <v>-4.3</v>
      </c>
      <c r="BU602" s="688">
        <f t="shared" si="1200"/>
        <v>0</v>
      </c>
      <c r="BV602" s="687">
        <f>'11. ГД Надым'!DC45</f>
        <v>4.3</v>
      </c>
      <c r="BW602" s="687">
        <f>'11. ГД Надым'!DE45</f>
        <v>0</v>
      </c>
      <c r="BX602" s="687">
        <f t="shared" si="1201"/>
        <v>-4.3</v>
      </c>
      <c r="BY602" s="688">
        <f t="shared" si="1202"/>
        <v>0</v>
      </c>
    </row>
    <row r="603" spans="3:77" ht="20.100000000000001" customHeight="1">
      <c r="C603" s="429" t="s">
        <v>628</v>
      </c>
      <c r="D603" s="528"/>
      <c r="E603" s="528"/>
      <c r="F603" s="529"/>
      <c r="G603" s="530" t="s">
        <v>629</v>
      </c>
      <c r="H603" s="530"/>
      <c r="I603" s="694" t="s">
        <v>169</v>
      </c>
      <c r="J603" s="687">
        <f t="shared" si="1159"/>
        <v>1.9</v>
      </c>
      <c r="K603" s="687">
        <f t="shared" si="1160"/>
        <v>0</v>
      </c>
      <c r="L603" s="687">
        <f t="shared" si="1161"/>
        <v>-1.9</v>
      </c>
      <c r="M603" s="688">
        <f t="shared" si="1162"/>
        <v>0</v>
      </c>
      <c r="N603" s="687">
        <f t="shared" si="1163"/>
        <v>0</v>
      </c>
      <c r="O603" s="687">
        <f t="shared" si="1164"/>
        <v>0</v>
      </c>
      <c r="P603" s="687">
        <f t="shared" si="1165"/>
        <v>0</v>
      </c>
      <c r="Q603" s="688" t="str">
        <f t="shared" si="1166"/>
        <v>-</v>
      </c>
      <c r="R603" s="687">
        <f>'11. ГД Надым'!W46</f>
        <v>0</v>
      </c>
      <c r="S603" s="687">
        <f>'11. ГД Надым'!Y46</f>
        <v>0</v>
      </c>
      <c r="T603" s="687">
        <f t="shared" si="1167"/>
        <v>0</v>
      </c>
      <c r="U603" s="688" t="str">
        <f t="shared" si="1168"/>
        <v>-</v>
      </c>
      <c r="V603" s="687">
        <f>'11. ГД Надым'!AC46</f>
        <v>0</v>
      </c>
      <c r="W603" s="687">
        <f>'11. ГД Надым'!AE46</f>
        <v>0</v>
      </c>
      <c r="X603" s="687">
        <f t="shared" si="1169"/>
        <v>0</v>
      </c>
      <c r="Y603" s="688" t="str">
        <f t="shared" si="1170"/>
        <v>-</v>
      </c>
      <c r="Z603" s="687">
        <f>'11. ГД Надым'!AI46</f>
        <v>0</v>
      </c>
      <c r="AA603" s="687">
        <f>'11. ГД Надым'!AK46</f>
        <v>0</v>
      </c>
      <c r="AB603" s="687">
        <f t="shared" si="1171"/>
        <v>0</v>
      </c>
      <c r="AC603" s="688" t="str">
        <f t="shared" si="1172"/>
        <v>-</v>
      </c>
      <c r="AD603" s="687">
        <f t="shared" si="1173"/>
        <v>0</v>
      </c>
      <c r="AE603" s="687">
        <f t="shared" si="1174"/>
        <v>0</v>
      </c>
      <c r="AF603" s="687">
        <f t="shared" si="1175"/>
        <v>0</v>
      </c>
      <c r="AG603" s="688" t="str">
        <f t="shared" si="1176"/>
        <v>-</v>
      </c>
      <c r="AH603" s="687">
        <f>'11. ГД Надым'!AU46</f>
        <v>0</v>
      </c>
      <c r="AI603" s="687">
        <f>'11. ГД Надым'!AW46</f>
        <v>0</v>
      </c>
      <c r="AJ603" s="687">
        <f t="shared" si="1177"/>
        <v>0</v>
      </c>
      <c r="AK603" s="688" t="str">
        <f t="shared" si="1178"/>
        <v>-</v>
      </c>
      <c r="AL603" s="687">
        <f>'11. ГД Надым'!BA46</f>
        <v>0</v>
      </c>
      <c r="AM603" s="687">
        <f>'11. ГД Надым'!BC46</f>
        <v>0</v>
      </c>
      <c r="AN603" s="687">
        <f t="shared" si="1179"/>
        <v>0</v>
      </c>
      <c r="AO603" s="688" t="str">
        <f t="shared" si="1180"/>
        <v>-</v>
      </c>
      <c r="AP603" s="687">
        <f>'11. ГД Надым'!BG46</f>
        <v>0</v>
      </c>
      <c r="AQ603" s="687">
        <f>'11. ГД Надым'!BI46</f>
        <v>0</v>
      </c>
      <c r="AR603" s="687">
        <f t="shared" si="1181"/>
        <v>0</v>
      </c>
      <c r="AS603" s="688" t="str">
        <f t="shared" si="1182"/>
        <v>-</v>
      </c>
      <c r="AT603" s="687">
        <f t="shared" si="1183"/>
        <v>0</v>
      </c>
      <c r="AU603" s="687">
        <f t="shared" si="1184"/>
        <v>0</v>
      </c>
      <c r="AV603" s="687">
        <f t="shared" si="1185"/>
        <v>0</v>
      </c>
      <c r="AW603" s="688" t="str">
        <f t="shared" si="1186"/>
        <v>-</v>
      </c>
      <c r="AX603" s="687">
        <f>'11. ГД Надым'!BS46</f>
        <v>0</v>
      </c>
      <c r="AY603" s="687">
        <f>'11. ГД Надым'!BU46</f>
        <v>0</v>
      </c>
      <c r="AZ603" s="687">
        <f t="shared" si="1187"/>
        <v>0</v>
      </c>
      <c r="BA603" s="688" t="str">
        <f t="shared" si="1188"/>
        <v>-</v>
      </c>
      <c r="BB603" s="687">
        <f>'11. ГД Надым'!BY46</f>
        <v>0</v>
      </c>
      <c r="BC603" s="687">
        <f>'11. ГД Надым'!CA46</f>
        <v>0</v>
      </c>
      <c r="BD603" s="687">
        <f t="shared" si="1189"/>
        <v>0</v>
      </c>
      <c r="BE603" s="688" t="str">
        <f t="shared" si="1190"/>
        <v>-</v>
      </c>
      <c r="BF603" s="687">
        <f>'11. ГД Надым'!CE46</f>
        <v>0</v>
      </c>
      <c r="BG603" s="687">
        <f>'11. ГД Надым'!CG46</f>
        <v>0</v>
      </c>
      <c r="BH603" s="687">
        <f t="shared" si="1191"/>
        <v>0</v>
      </c>
      <c r="BI603" s="688" t="str">
        <f t="shared" si="1192"/>
        <v>-</v>
      </c>
      <c r="BJ603" s="687">
        <f t="shared" si="1193"/>
        <v>1.9</v>
      </c>
      <c r="BK603" s="687">
        <f t="shared" si="1194"/>
        <v>0</v>
      </c>
      <c r="BL603" s="687">
        <f t="shared" si="1195"/>
        <v>-1.9</v>
      </c>
      <c r="BM603" s="688">
        <f t="shared" si="1196"/>
        <v>0</v>
      </c>
      <c r="BN603" s="687">
        <f>'11. ГД Надым'!CQ46</f>
        <v>0</v>
      </c>
      <c r="BO603" s="687">
        <f>'11. ГД Надым'!CS46</f>
        <v>0</v>
      </c>
      <c r="BP603" s="687">
        <f t="shared" si="1197"/>
        <v>0</v>
      </c>
      <c r="BQ603" s="688" t="str">
        <f t="shared" si="1198"/>
        <v>-</v>
      </c>
      <c r="BR603" s="687">
        <f>'11. ГД Надым'!CW46</f>
        <v>0</v>
      </c>
      <c r="BS603" s="687">
        <f>'11. ГД Надым'!CY46</f>
        <v>0</v>
      </c>
      <c r="BT603" s="687">
        <f t="shared" si="1199"/>
        <v>0</v>
      </c>
      <c r="BU603" s="688" t="str">
        <f t="shared" si="1200"/>
        <v>-</v>
      </c>
      <c r="BV603" s="687">
        <f>'11. ГД Надым'!DC46</f>
        <v>1.9</v>
      </c>
      <c r="BW603" s="687">
        <f>'11. ГД Надым'!DE46</f>
        <v>0</v>
      </c>
      <c r="BX603" s="687">
        <f t="shared" si="1201"/>
        <v>-1.9</v>
      </c>
      <c r="BY603" s="688">
        <f t="shared" si="1202"/>
        <v>0</v>
      </c>
    </row>
    <row r="604" spans="3:77" ht="20.100000000000001" customHeight="1">
      <c r="C604" s="424" t="s">
        <v>187</v>
      </c>
      <c r="D604" s="528"/>
      <c r="E604" s="528"/>
      <c r="F604" s="529"/>
      <c r="G604" s="530" t="s">
        <v>618</v>
      </c>
      <c r="H604" s="530"/>
      <c r="I604" s="446" t="s">
        <v>186</v>
      </c>
      <c r="J604" s="687">
        <f t="shared" si="1159"/>
        <v>133.19999999999999</v>
      </c>
      <c r="K604" s="687">
        <f t="shared" si="1160"/>
        <v>0</v>
      </c>
      <c r="L604" s="687">
        <f t="shared" si="1161"/>
        <v>-133.19999999999999</v>
      </c>
      <c r="M604" s="688">
        <f t="shared" si="1162"/>
        <v>0</v>
      </c>
      <c r="N604" s="687">
        <f t="shared" si="1163"/>
        <v>36.200000000000003</v>
      </c>
      <c r="O604" s="687">
        <f t="shared" si="1164"/>
        <v>0</v>
      </c>
      <c r="P604" s="687">
        <f t="shared" si="1165"/>
        <v>-36.200000000000003</v>
      </c>
      <c r="Q604" s="688">
        <f t="shared" si="1166"/>
        <v>0</v>
      </c>
      <c r="R604" s="687">
        <f>'10. ГД Ноябрьск'!W41+'10. ГД Ноябрьск'!W53+'10. ГД Ноябрьск'!W54</f>
        <v>13.4</v>
      </c>
      <c r="S604" s="687">
        <f>'10. ГД Ноябрьск'!Y41+'10. ГД Ноябрьск'!Y53+'10. ГД Ноябрьск'!Y54</f>
        <v>0</v>
      </c>
      <c r="T604" s="687">
        <f t="shared" si="1167"/>
        <v>-13.4</v>
      </c>
      <c r="U604" s="688">
        <f t="shared" si="1168"/>
        <v>0</v>
      </c>
      <c r="V604" s="687">
        <f>'10. ГД Ноябрьск'!AC41+'10. ГД Ноябрьск'!AC53+'10. ГД Ноябрьск'!AC54</f>
        <v>11.200000000000001</v>
      </c>
      <c r="W604" s="687">
        <f>'10. ГД Ноябрьск'!AE41+'10. ГД Ноябрьск'!AE53+'10. ГД Ноябрьск'!AE54</f>
        <v>0</v>
      </c>
      <c r="X604" s="687">
        <f t="shared" si="1169"/>
        <v>-11.200000000000001</v>
      </c>
      <c r="Y604" s="688">
        <f t="shared" si="1170"/>
        <v>0</v>
      </c>
      <c r="Z604" s="687">
        <f>'10. ГД Ноябрьск'!AI41+'10. ГД Ноябрьск'!AI53+'10. ГД Ноябрьск'!AI54</f>
        <v>11.6</v>
      </c>
      <c r="AA604" s="687">
        <f>'10. ГД Ноябрьск'!AK41+'10. ГД Ноябрьск'!AK53+'10. ГД Ноябрьск'!AK54</f>
        <v>0</v>
      </c>
      <c r="AB604" s="687">
        <f t="shared" si="1171"/>
        <v>-11.6</v>
      </c>
      <c r="AC604" s="688">
        <f t="shared" si="1172"/>
        <v>0</v>
      </c>
      <c r="AD604" s="687">
        <f t="shared" si="1173"/>
        <v>33.799999999999997</v>
      </c>
      <c r="AE604" s="687">
        <f t="shared" si="1174"/>
        <v>0</v>
      </c>
      <c r="AF604" s="687">
        <f t="shared" si="1175"/>
        <v>-33.799999999999997</v>
      </c>
      <c r="AG604" s="688">
        <f t="shared" si="1176"/>
        <v>0</v>
      </c>
      <c r="AH604" s="687">
        <f>'10. ГД Ноябрьск'!AU41+'10. ГД Ноябрьск'!AU53+'10. ГД Ноябрьск'!AU54</f>
        <v>11.4</v>
      </c>
      <c r="AI604" s="687">
        <f>'10. ГД Ноябрьск'!AW41+'10. ГД Ноябрьск'!AW53+'10. ГД Ноябрьск'!AW54</f>
        <v>0</v>
      </c>
      <c r="AJ604" s="687">
        <f t="shared" si="1177"/>
        <v>-11.4</v>
      </c>
      <c r="AK604" s="688">
        <f t="shared" si="1178"/>
        <v>0</v>
      </c>
      <c r="AL604" s="687">
        <f>'10. ГД Ноябрьск'!BA41+'10. ГД Ноябрьск'!BA53+'10. ГД Ноябрьск'!BA54</f>
        <v>11.799999999999999</v>
      </c>
      <c r="AM604" s="687">
        <f>'10. ГД Ноябрьск'!BC41+'10. ГД Ноябрьск'!BC53+'10. ГД Ноябрьск'!BC54</f>
        <v>0</v>
      </c>
      <c r="AN604" s="687">
        <f t="shared" si="1179"/>
        <v>-11.799999999999999</v>
      </c>
      <c r="AO604" s="688">
        <f t="shared" si="1180"/>
        <v>0</v>
      </c>
      <c r="AP604" s="687">
        <f>'10. ГД Ноябрьск'!BG41+'10. ГД Ноябрьск'!BG53+'10. ГД Ноябрьск'!BG54</f>
        <v>10.6</v>
      </c>
      <c r="AQ604" s="687">
        <f>'10. ГД Ноябрьск'!BI41+'10. ГД Ноябрьск'!BI53+'10. ГД Ноябрьск'!BI54</f>
        <v>0</v>
      </c>
      <c r="AR604" s="687">
        <f t="shared" si="1181"/>
        <v>-10.6</v>
      </c>
      <c r="AS604" s="688">
        <f t="shared" si="1182"/>
        <v>0</v>
      </c>
      <c r="AT604" s="687">
        <f t="shared" si="1183"/>
        <v>32.4</v>
      </c>
      <c r="AU604" s="687">
        <f t="shared" si="1184"/>
        <v>0</v>
      </c>
      <c r="AV604" s="687">
        <f t="shared" si="1185"/>
        <v>-32.4</v>
      </c>
      <c r="AW604" s="688">
        <f t="shared" si="1186"/>
        <v>0</v>
      </c>
      <c r="AX604" s="687">
        <f>'10. ГД Ноябрьск'!BS41+'10. ГД Ноябрьск'!BS53+'10. ГД Ноябрьск'!BS54</f>
        <v>11.2</v>
      </c>
      <c r="AY604" s="687">
        <f>'10. ГД Ноябрьск'!BU41+'10. ГД Ноябрьск'!BU53+'10. ГД Ноябрьск'!BU54</f>
        <v>0</v>
      </c>
      <c r="AZ604" s="687">
        <f t="shared" si="1187"/>
        <v>-11.2</v>
      </c>
      <c r="BA604" s="688">
        <f t="shared" si="1188"/>
        <v>0</v>
      </c>
      <c r="BB604" s="687">
        <f>'10. ГД Ноябрьск'!BY41+'10. ГД Ноябрьск'!BY53+'10. ГД Ноябрьск'!BY54</f>
        <v>10.8</v>
      </c>
      <c r="BC604" s="687">
        <f>'10. ГД Ноябрьск'!CA41+'10. ГД Ноябрьск'!CA53+'10. ГД Ноябрьск'!CA54</f>
        <v>0</v>
      </c>
      <c r="BD604" s="687">
        <f t="shared" si="1189"/>
        <v>-10.8</v>
      </c>
      <c r="BE604" s="688">
        <f t="shared" si="1190"/>
        <v>0</v>
      </c>
      <c r="BF604" s="687">
        <f>'10. ГД Ноябрьск'!CE41+'10. ГД Ноябрьск'!CE53+'10. ГД Ноябрьск'!CE54</f>
        <v>10.4</v>
      </c>
      <c r="BG604" s="687">
        <f>'10. ГД Ноябрьск'!CG41+'10. ГД Ноябрьск'!CG53+'10. ГД Ноябрьск'!CG54</f>
        <v>0</v>
      </c>
      <c r="BH604" s="687">
        <f t="shared" si="1191"/>
        <v>-10.4</v>
      </c>
      <c r="BI604" s="688">
        <f t="shared" si="1192"/>
        <v>0</v>
      </c>
      <c r="BJ604" s="687">
        <f t="shared" si="1193"/>
        <v>30.799999999999997</v>
      </c>
      <c r="BK604" s="687">
        <f t="shared" si="1194"/>
        <v>0</v>
      </c>
      <c r="BL604" s="687">
        <f t="shared" si="1195"/>
        <v>-30.799999999999997</v>
      </c>
      <c r="BM604" s="688">
        <f t="shared" si="1196"/>
        <v>0</v>
      </c>
      <c r="BN604" s="687">
        <f>'10. ГД Ноябрьск'!CQ41+'10. ГД Ноябрьск'!CQ53+'10. ГД Ноябрьск'!CQ54</f>
        <v>10.6</v>
      </c>
      <c r="BO604" s="687">
        <f>'10. ГД Ноябрьск'!CS41+'10. ГД Ноябрьск'!CS53+'10. ГД Ноябрьск'!CS54</f>
        <v>0</v>
      </c>
      <c r="BP604" s="687">
        <f t="shared" si="1197"/>
        <v>-10.6</v>
      </c>
      <c r="BQ604" s="688">
        <f t="shared" si="1198"/>
        <v>0</v>
      </c>
      <c r="BR604" s="687">
        <f>'10. ГД Ноябрьск'!CW41+'10. ГД Ноябрьск'!CW53+'10. ГД Ноябрьск'!CW54</f>
        <v>9.9</v>
      </c>
      <c r="BS604" s="687">
        <f>'10. ГД Ноябрьск'!CY41+'10. ГД Ноябрьск'!CY53+'10. ГД Ноябрьск'!CY54</f>
        <v>0</v>
      </c>
      <c r="BT604" s="687">
        <f t="shared" si="1199"/>
        <v>-9.9</v>
      </c>
      <c r="BU604" s="688">
        <f t="shared" si="1200"/>
        <v>0</v>
      </c>
      <c r="BV604" s="687">
        <f>'10. ГД Ноябрьск'!DC41+'10. ГД Ноябрьск'!DC53+'10. ГД Ноябрьск'!DC54</f>
        <v>10.299999999999999</v>
      </c>
      <c r="BW604" s="687">
        <f>'10. ГД Ноябрьск'!DE41+'10. ГД Ноябрьск'!DE53+'10. ГД Ноябрьск'!DE54</f>
        <v>0</v>
      </c>
      <c r="BX604" s="687">
        <f t="shared" si="1201"/>
        <v>-10.299999999999999</v>
      </c>
      <c r="BY604" s="688">
        <f t="shared" si="1202"/>
        <v>0</v>
      </c>
    </row>
    <row r="605" spans="3:77" ht="20.100000000000001" customHeight="1">
      <c r="C605" s="433" t="s">
        <v>675</v>
      </c>
      <c r="D605" s="528"/>
      <c r="E605" s="528"/>
      <c r="F605" s="529"/>
      <c r="G605" s="530" t="s">
        <v>619</v>
      </c>
      <c r="H605" s="530"/>
      <c r="I605" s="694" t="s">
        <v>169</v>
      </c>
      <c r="J605" s="687">
        <f t="shared" si="1159"/>
        <v>5.9</v>
      </c>
      <c r="K605" s="687">
        <f t="shared" si="1160"/>
        <v>0</v>
      </c>
      <c r="L605" s="687">
        <f t="shared" si="1161"/>
        <v>-5.9</v>
      </c>
      <c r="M605" s="688">
        <f t="shared" si="1162"/>
        <v>0</v>
      </c>
      <c r="N605" s="687">
        <f t="shared" si="1163"/>
        <v>1.5</v>
      </c>
      <c r="O605" s="687">
        <f t="shared" si="1164"/>
        <v>0</v>
      </c>
      <c r="P605" s="687">
        <f t="shared" si="1165"/>
        <v>-1.5</v>
      </c>
      <c r="Q605" s="688">
        <f t="shared" si="1166"/>
        <v>0</v>
      </c>
      <c r="R605" s="687">
        <f>'10. ГД Ноябрьск'!W41</f>
        <v>0.6</v>
      </c>
      <c r="S605" s="687">
        <f>'10. ГД Ноябрьск'!Y41</f>
        <v>0</v>
      </c>
      <c r="T605" s="687">
        <f t="shared" si="1167"/>
        <v>-0.6</v>
      </c>
      <c r="U605" s="688">
        <f t="shared" si="1168"/>
        <v>0</v>
      </c>
      <c r="V605" s="687">
        <f>'10. ГД Ноябрьск'!AC41</f>
        <v>0.4</v>
      </c>
      <c r="W605" s="687">
        <f>'10. ГД Ноябрьск'!AE41</f>
        <v>0</v>
      </c>
      <c r="X605" s="687">
        <f t="shared" si="1169"/>
        <v>-0.4</v>
      </c>
      <c r="Y605" s="688">
        <f t="shared" si="1170"/>
        <v>0</v>
      </c>
      <c r="Z605" s="687">
        <f>'10. ГД Ноябрьск'!AI41</f>
        <v>0.5</v>
      </c>
      <c r="AA605" s="687">
        <f>'10. ГД Ноябрьск'!AK41</f>
        <v>0</v>
      </c>
      <c r="AB605" s="687">
        <f t="shared" si="1171"/>
        <v>-0.5</v>
      </c>
      <c r="AC605" s="688">
        <f t="shared" si="1172"/>
        <v>0</v>
      </c>
      <c r="AD605" s="687">
        <f t="shared" si="1173"/>
        <v>1.5</v>
      </c>
      <c r="AE605" s="687">
        <f t="shared" si="1174"/>
        <v>0</v>
      </c>
      <c r="AF605" s="687">
        <f t="shared" si="1175"/>
        <v>-1.5</v>
      </c>
      <c r="AG605" s="688">
        <f t="shared" si="1176"/>
        <v>0</v>
      </c>
      <c r="AH605" s="687">
        <f>'10. ГД Ноябрьск'!AU41</f>
        <v>0.4</v>
      </c>
      <c r="AI605" s="687">
        <f>'10. ГД Ноябрьск'!AW41</f>
        <v>0</v>
      </c>
      <c r="AJ605" s="687">
        <f t="shared" si="1177"/>
        <v>-0.4</v>
      </c>
      <c r="AK605" s="688">
        <f t="shared" si="1178"/>
        <v>0</v>
      </c>
      <c r="AL605" s="687">
        <f>'10. ГД Ноябрьск'!BA41</f>
        <v>0.6</v>
      </c>
      <c r="AM605" s="687">
        <f>'10. ГД Ноябрьск'!BC41</f>
        <v>0</v>
      </c>
      <c r="AN605" s="687">
        <f t="shared" si="1179"/>
        <v>-0.6</v>
      </c>
      <c r="AO605" s="688">
        <f t="shared" si="1180"/>
        <v>0</v>
      </c>
      <c r="AP605" s="687">
        <f>'10. ГД Ноябрьск'!BG41</f>
        <v>0.5</v>
      </c>
      <c r="AQ605" s="687">
        <f>'10. ГД Ноябрьск'!BI41</f>
        <v>0</v>
      </c>
      <c r="AR605" s="687">
        <f t="shared" si="1181"/>
        <v>-0.5</v>
      </c>
      <c r="AS605" s="688">
        <f t="shared" si="1182"/>
        <v>0</v>
      </c>
      <c r="AT605" s="687">
        <f t="shared" si="1183"/>
        <v>1.4</v>
      </c>
      <c r="AU605" s="687">
        <f t="shared" si="1184"/>
        <v>0</v>
      </c>
      <c r="AV605" s="687">
        <f t="shared" si="1185"/>
        <v>-1.4</v>
      </c>
      <c r="AW605" s="688">
        <f t="shared" si="1186"/>
        <v>0</v>
      </c>
      <c r="AX605" s="687">
        <f>'10. ГД Ноябрьск'!BS41</f>
        <v>0.5</v>
      </c>
      <c r="AY605" s="687">
        <f>'10. ГД Ноябрьск'!BU41</f>
        <v>0</v>
      </c>
      <c r="AZ605" s="687">
        <f t="shared" si="1187"/>
        <v>-0.5</v>
      </c>
      <c r="BA605" s="688">
        <f t="shared" si="1188"/>
        <v>0</v>
      </c>
      <c r="BB605" s="687">
        <f>'10. ГД Ноябрьск'!BY41</f>
        <v>0.3</v>
      </c>
      <c r="BC605" s="687">
        <f>'10. ГД Ноябрьск'!CA41</f>
        <v>0</v>
      </c>
      <c r="BD605" s="687">
        <f t="shared" si="1189"/>
        <v>-0.3</v>
      </c>
      <c r="BE605" s="688">
        <f t="shared" si="1190"/>
        <v>0</v>
      </c>
      <c r="BF605" s="687">
        <f>'10. ГД Ноябрьск'!CE41</f>
        <v>0.6</v>
      </c>
      <c r="BG605" s="687">
        <f>'10. ГД Ноябрьск'!CG41</f>
        <v>0</v>
      </c>
      <c r="BH605" s="687">
        <f t="shared" si="1191"/>
        <v>-0.6</v>
      </c>
      <c r="BI605" s="688">
        <f t="shared" si="1192"/>
        <v>0</v>
      </c>
      <c r="BJ605" s="687">
        <f t="shared" si="1193"/>
        <v>1.5</v>
      </c>
      <c r="BK605" s="687">
        <f t="shared" si="1194"/>
        <v>0</v>
      </c>
      <c r="BL605" s="687">
        <f t="shared" si="1195"/>
        <v>-1.5</v>
      </c>
      <c r="BM605" s="688">
        <f t="shared" si="1196"/>
        <v>0</v>
      </c>
      <c r="BN605" s="687">
        <f>'10. ГД Ноябрьск'!CQ41</f>
        <v>0.5</v>
      </c>
      <c r="BO605" s="687">
        <f>'10. ГД Ноябрьск'!CS41</f>
        <v>0</v>
      </c>
      <c r="BP605" s="687">
        <f t="shared" si="1197"/>
        <v>-0.5</v>
      </c>
      <c r="BQ605" s="688">
        <f t="shared" si="1198"/>
        <v>0</v>
      </c>
      <c r="BR605" s="687">
        <f>'10. ГД Ноябрьск'!CW41</f>
        <v>0.4</v>
      </c>
      <c r="BS605" s="687">
        <f>'10. ГД Ноябрьск'!CY41</f>
        <v>0</v>
      </c>
      <c r="BT605" s="687">
        <f t="shared" si="1199"/>
        <v>-0.4</v>
      </c>
      <c r="BU605" s="688">
        <f t="shared" si="1200"/>
        <v>0</v>
      </c>
      <c r="BV605" s="687">
        <f>'10. ГД Ноябрьск'!DC41</f>
        <v>0.6</v>
      </c>
      <c r="BW605" s="687">
        <f>'10. ГД Ноябрьск'!DE41</f>
        <v>0</v>
      </c>
      <c r="BX605" s="687">
        <f t="shared" si="1201"/>
        <v>-0.6</v>
      </c>
      <c r="BY605" s="688">
        <f t="shared" si="1202"/>
        <v>0</v>
      </c>
    </row>
    <row r="606" spans="3:77" ht="20.100000000000001" customHeight="1">
      <c r="C606" s="430" t="s">
        <v>620</v>
      </c>
      <c r="D606" s="528"/>
      <c r="E606" s="528"/>
      <c r="F606" s="529"/>
      <c r="G606" s="530" t="s">
        <v>286</v>
      </c>
      <c r="H606" s="530"/>
      <c r="I606" s="694" t="s">
        <v>169</v>
      </c>
      <c r="J606" s="687">
        <f t="shared" si="1159"/>
        <v>127.3</v>
      </c>
      <c r="K606" s="687">
        <f t="shared" si="1160"/>
        <v>0</v>
      </c>
      <c r="L606" s="687">
        <f t="shared" si="1161"/>
        <v>-127.3</v>
      </c>
      <c r="M606" s="688">
        <f t="shared" si="1162"/>
        <v>0</v>
      </c>
      <c r="N606" s="687">
        <f t="shared" si="1163"/>
        <v>34.700000000000003</v>
      </c>
      <c r="O606" s="687">
        <f t="shared" si="1164"/>
        <v>0</v>
      </c>
      <c r="P606" s="687">
        <f t="shared" si="1165"/>
        <v>-34.700000000000003</v>
      </c>
      <c r="Q606" s="688">
        <f t="shared" si="1166"/>
        <v>0</v>
      </c>
      <c r="R606" s="687">
        <f>'10. ГД Ноябрьск'!W53</f>
        <v>12.8</v>
      </c>
      <c r="S606" s="687">
        <f>'10. ГД Ноябрьск'!Y53</f>
        <v>0</v>
      </c>
      <c r="T606" s="687">
        <f t="shared" si="1167"/>
        <v>-12.8</v>
      </c>
      <c r="U606" s="688">
        <f t="shared" si="1168"/>
        <v>0</v>
      </c>
      <c r="V606" s="687">
        <f>'10. ГД Ноябрьск'!AC53</f>
        <v>10.8</v>
      </c>
      <c r="W606" s="687">
        <f>'10. ГД Ноябрьск'!AE53</f>
        <v>0</v>
      </c>
      <c r="X606" s="687">
        <f t="shared" si="1169"/>
        <v>-10.8</v>
      </c>
      <c r="Y606" s="688">
        <f t="shared" si="1170"/>
        <v>0</v>
      </c>
      <c r="Z606" s="687">
        <f>'10. ГД Ноябрьск'!AI53</f>
        <v>11.1</v>
      </c>
      <c r="AA606" s="687">
        <f>'10. ГД Ноябрьск'!AK53</f>
        <v>0</v>
      </c>
      <c r="AB606" s="687">
        <f t="shared" si="1171"/>
        <v>-11.1</v>
      </c>
      <c r="AC606" s="688">
        <f t="shared" si="1172"/>
        <v>0</v>
      </c>
      <c r="AD606" s="687">
        <f t="shared" si="1173"/>
        <v>32.299999999999997</v>
      </c>
      <c r="AE606" s="687">
        <f t="shared" si="1174"/>
        <v>0</v>
      </c>
      <c r="AF606" s="687">
        <f t="shared" si="1175"/>
        <v>-32.299999999999997</v>
      </c>
      <c r="AG606" s="688">
        <f t="shared" si="1176"/>
        <v>0</v>
      </c>
      <c r="AH606" s="687">
        <f>'10. ГД Ноябрьск'!AU53</f>
        <v>11</v>
      </c>
      <c r="AI606" s="687">
        <f>'10. ГД Ноябрьск'!AW53</f>
        <v>0</v>
      </c>
      <c r="AJ606" s="687">
        <f t="shared" si="1177"/>
        <v>-11</v>
      </c>
      <c r="AK606" s="688">
        <f t="shared" si="1178"/>
        <v>0</v>
      </c>
      <c r="AL606" s="687">
        <f>'10. ГД Ноябрьск'!BA53</f>
        <v>11.2</v>
      </c>
      <c r="AM606" s="687">
        <f>'10. ГД Ноябрьск'!BC53</f>
        <v>0</v>
      </c>
      <c r="AN606" s="687">
        <f t="shared" si="1179"/>
        <v>-11.2</v>
      </c>
      <c r="AO606" s="688">
        <f t="shared" si="1180"/>
        <v>0</v>
      </c>
      <c r="AP606" s="687">
        <f>'10. ГД Ноябрьск'!BG53</f>
        <v>10.1</v>
      </c>
      <c r="AQ606" s="687">
        <f>'10. ГД Ноябрьск'!BI53</f>
        <v>0</v>
      </c>
      <c r="AR606" s="687">
        <f t="shared" si="1181"/>
        <v>-10.1</v>
      </c>
      <c r="AS606" s="688">
        <f t="shared" si="1182"/>
        <v>0</v>
      </c>
      <c r="AT606" s="687">
        <f t="shared" si="1183"/>
        <v>31</v>
      </c>
      <c r="AU606" s="687">
        <f t="shared" si="1184"/>
        <v>0</v>
      </c>
      <c r="AV606" s="687">
        <f t="shared" si="1185"/>
        <v>-31</v>
      </c>
      <c r="AW606" s="688">
        <f t="shared" si="1186"/>
        <v>0</v>
      </c>
      <c r="AX606" s="687">
        <f>'10. ГД Ноябрьск'!BS53</f>
        <v>10.7</v>
      </c>
      <c r="AY606" s="687">
        <f>'10. ГД Ноябрьск'!BU53</f>
        <v>0</v>
      </c>
      <c r="AZ606" s="687">
        <f t="shared" si="1187"/>
        <v>-10.7</v>
      </c>
      <c r="BA606" s="688">
        <f t="shared" si="1188"/>
        <v>0</v>
      </c>
      <c r="BB606" s="687">
        <f>'10. ГД Ноябрьск'!BY53</f>
        <v>10.5</v>
      </c>
      <c r="BC606" s="687">
        <f>'10. ГД Ноябрьск'!CA53</f>
        <v>0</v>
      </c>
      <c r="BD606" s="687">
        <f t="shared" si="1189"/>
        <v>-10.5</v>
      </c>
      <c r="BE606" s="688">
        <f t="shared" si="1190"/>
        <v>0</v>
      </c>
      <c r="BF606" s="687">
        <f>'10. ГД Ноябрьск'!CE53</f>
        <v>9.8000000000000007</v>
      </c>
      <c r="BG606" s="687">
        <f>'10. ГД Ноябрьск'!CG53</f>
        <v>0</v>
      </c>
      <c r="BH606" s="687">
        <f t="shared" si="1191"/>
        <v>-9.8000000000000007</v>
      </c>
      <c r="BI606" s="688">
        <f t="shared" si="1192"/>
        <v>0</v>
      </c>
      <c r="BJ606" s="687">
        <f t="shared" si="1193"/>
        <v>29.3</v>
      </c>
      <c r="BK606" s="687">
        <f t="shared" si="1194"/>
        <v>0</v>
      </c>
      <c r="BL606" s="687">
        <f t="shared" si="1195"/>
        <v>-29.3</v>
      </c>
      <c r="BM606" s="688">
        <f t="shared" si="1196"/>
        <v>0</v>
      </c>
      <c r="BN606" s="687">
        <f>'10. ГД Ноябрьск'!CQ53</f>
        <v>10.1</v>
      </c>
      <c r="BO606" s="687">
        <f>'10. ГД Ноябрьск'!CS53</f>
        <v>0</v>
      </c>
      <c r="BP606" s="687">
        <f t="shared" si="1197"/>
        <v>-10.1</v>
      </c>
      <c r="BQ606" s="688">
        <f t="shared" si="1198"/>
        <v>0</v>
      </c>
      <c r="BR606" s="687">
        <f>'10. ГД Ноябрьск'!CW53</f>
        <v>9.5</v>
      </c>
      <c r="BS606" s="687">
        <f>'10. ГД Ноябрьск'!CY53</f>
        <v>0</v>
      </c>
      <c r="BT606" s="687">
        <f t="shared" si="1199"/>
        <v>-9.5</v>
      </c>
      <c r="BU606" s="688">
        <f t="shared" si="1200"/>
        <v>0</v>
      </c>
      <c r="BV606" s="687">
        <f>'10. ГД Ноябрьск'!DC53</f>
        <v>9.6999999999999993</v>
      </c>
      <c r="BW606" s="687">
        <f>'10. ГД Ноябрьск'!DE53</f>
        <v>0</v>
      </c>
      <c r="BX606" s="687">
        <f t="shared" si="1201"/>
        <v>-9.6999999999999993</v>
      </c>
      <c r="BY606" s="688">
        <f t="shared" si="1202"/>
        <v>0</v>
      </c>
    </row>
    <row r="607" spans="3:77" ht="20.100000000000001" customHeight="1">
      <c r="C607" s="429" t="s">
        <v>621</v>
      </c>
      <c r="D607" s="528"/>
      <c r="E607" s="528"/>
      <c r="F607" s="529"/>
      <c r="G607" s="530" t="s">
        <v>622</v>
      </c>
      <c r="H607" s="530"/>
      <c r="I607" s="694" t="s">
        <v>169</v>
      </c>
      <c r="J607" s="687">
        <f t="shared" si="1159"/>
        <v>0</v>
      </c>
      <c r="K607" s="687">
        <f t="shared" si="1160"/>
        <v>0</v>
      </c>
      <c r="L607" s="687">
        <f t="shared" si="1161"/>
        <v>0</v>
      </c>
      <c r="M607" s="688" t="str">
        <f t="shared" si="1162"/>
        <v>-</v>
      </c>
      <c r="N607" s="687">
        <f t="shared" si="1163"/>
        <v>0</v>
      </c>
      <c r="O607" s="687">
        <f t="shared" si="1164"/>
        <v>0</v>
      </c>
      <c r="P607" s="687">
        <f t="shared" si="1165"/>
        <v>0</v>
      </c>
      <c r="Q607" s="688" t="str">
        <f t="shared" si="1166"/>
        <v>-</v>
      </c>
      <c r="R607" s="687">
        <f>'10. ГД Ноябрьск'!W54</f>
        <v>0</v>
      </c>
      <c r="S607" s="687">
        <f>'10. ГД Ноябрьск'!Y54</f>
        <v>0</v>
      </c>
      <c r="T607" s="687">
        <f t="shared" si="1167"/>
        <v>0</v>
      </c>
      <c r="U607" s="688" t="str">
        <f t="shared" si="1168"/>
        <v>-</v>
      </c>
      <c r="V607" s="687">
        <f>'10. ГД Ноябрьск'!AC54</f>
        <v>0</v>
      </c>
      <c r="W607" s="687">
        <f>'10. ГД Ноябрьск'!AE54</f>
        <v>0</v>
      </c>
      <c r="X607" s="687">
        <f t="shared" si="1169"/>
        <v>0</v>
      </c>
      <c r="Y607" s="688" t="str">
        <f t="shared" si="1170"/>
        <v>-</v>
      </c>
      <c r="Z607" s="687">
        <f>'10. ГД Ноябрьск'!AI54</f>
        <v>0</v>
      </c>
      <c r="AA607" s="687">
        <f>'10. ГД Ноябрьск'!AK54</f>
        <v>0</v>
      </c>
      <c r="AB607" s="687">
        <f t="shared" si="1171"/>
        <v>0</v>
      </c>
      <c r="AC607" s="688" t="str">
        <f t="shared" si="1172"/>
        <v>-</v>
      </c>
      <c r="AD607" s="687">
        <f t="shared" si="1173"/>
        <v>0</v>
      </c>
      <c r="AE607" s="687">
        <f t="shared" si="1174"/>
        <v>0</v>
      </c>
      <c r="AF607" s="687">
        <f t="shared" si="1175"/>
        <v>0</v>
      </c>
      <c r="AG607" s="688" t="str">
        <f t="shared" si="1176"/>
        <v>-</v>
      </c>
      <c r="AH607" s="687">
        <f>'10. ГД Ноябрьск'!AU54</f>
        <v>0</v>
      </c>
      <c r="AI607" s="687">
        <f>'10. ГД Ноябрьск'!AW54</f>
        <v>0</v>
      </c>
      <c r="AJ607" s="687">
        <f t="shared" si="1177"/>
        <v>0</v>
      </c>
      <c r="AK607" s="688" t="str">
        <f t="shared" si="1178"/>
        <v>-</v>
      </c>
      <c r="AL607" s="687">
        <f>'10. ГД Ноябрьск'!BA54</f>
        <v>0</v>
      </c>
      <c r="AM607" s="687">
        <f>'10. ГД Ноябрьск'!BC54</f>
        <v>0</v>
      </c>
      <c r="AN607" s="687">
        <f t="shared" si="1179"/>
        <v>0</v>
      </c>
      <c r="AO607" s="688" t="str">
        <f t="shared" si="1180"/>
        <v>-</v>
      </c>
      <c r="AP607" s="687">
        <f>'10. ГД Ноябрьск'!BG54</f>
        <v>0</v>
      </c>
      <c r="AQ607" s="687">
        <f>'10. ГД Ноябрьск'!BI54</f>
        <v>0</v>
      </c>
      <c r="AR607" s="687">
        <f t="shared" si="1181"/>
        <v>0</v>
      </c>
      <c r="AS607" s="688" t="str">
        <f t="shared" si="1182"/>
        <v>-</v>
      </c>
      <c r="AT607" s="687">
        <f t="shared" si="1183"/>
        <v>0</v>
      </c>
      <c r="AU607" s="687">
        <f t="shared" si="1184"/>
        <v>0</v>
      </c>
      <c r="AV607" s="687">
        <f t="shared" si="1185"/>
        <v>0</v>
      </c>
      <c r="AW607" s="688" t="str">
        <f t="shared" si="1186"/>
        <v>-</v>
      </c>
      <c r="AX607" s="687">
        <f>'10. ГД Ноябрьск'!BS54</f>
        <v>0</v>
      </c>
      <c r="AY607" s="687">
        <f>'10. ГД Ноябрьск'!BU54</f>
        <v>0</v>
      </c>
      <c r="AZ607" s="687">
        <f t="shared" si="1187"/>
        <v>0</v>
      </c>
      <c r="BA607" s="688" t="str">
        <f t="shared" si="1188"/>
        <v>-</v>
      </c>
      <c r="BB607" s="687">
        <f>'10. ГД Ноябрьск'!BY54</f>
        <v>0</v>
      </c>
      <c r="BC607" s="687">
        <f>'10. ГД Ноябрьск'!CA54</f>
        <v>0</v>
      </c>
      <c r="BD607" s="687">
        <f t="shared" si="1189"/>
        <v>0</v>
      </c>
      <c r="BE607" s="688" t="str">
        <f t="shared" si="1190"/>
        <v>-</v>
      </c>
      <c r="BF607" s="687">
        <f>'10. ГД Ноябрьск'!CE54</f>
        <v>0</v>
      </c>
      <c r="BG607" s="687">
        <f>'10. ГД Ноябрьск'!CG54</f>
        <v>0</v>
      </c>
      <c r="BH607" s="687">
        <f t="shared" si="1191"/>
        <v>0</v>
      </c>
      <c r="BI607" s="688" t="str">
        <f t="shared" si="1192"/>
        <v>-</v>
      </c>
      <c r="BJ607" s="687">
        <f t="shared" si="1193"/>
        <v>0</v>
      </c>
      <c r="BK607" s="687">
        <f t="shared" si="1194"/>
        <v>0</v>
      </c>
      <c r="BL607" s="687">
        <f t="shared" si="1195"/>
        <v>0</v>
      </c>
      <c r="BM607" s="688" t="str">
        <f t="shared" si="1196"/>
        <v>-</v>
      </c>
      <c r="BN607" s="687">
        <f>'10. ГД Ноябрьск'!CQ54</f>
        <v>0</v>
      </c>
      <c r="BO607" s="687">
        <f>'10. ГД Ноябрьск'!CS54</f>
        <v>0</v>
      </c>
      <c r="BP607" s="687">
        <f t="shared" si="1197"/>
        <v>0</v>
      </c>
      <c r="BQ607" s="688" t="str">
        <f t="shared" si="1198"/>
        <v>-</v>
      </c>
      <c r="BR607" s="687">
        <f>'10. ГД Ноябрьск'!CW54</f>
        <v>0</v>
      </c>
      <c r="BS607" s="687">
        <f>'10. ГД Ноябрьск'!CY54</f>
        <v>0</v>
      </c>
      <c r="BT607" s="687">
        <f t="shared" si="1199"/>
        <v>0</v>
      </c>
      <c r="BU607" s="688" t="str">
        <f t="shared" si="1200"/>
        <v>-</v>
      </c>
      <c r="BV607" s="687">
        <f>'10. ГД Ноябрьск'!DC54</f>
        <v>0</v>
      </c>
      <c r="BW607" s="687">
        <f>'10. ГД Ноябрьск'!DE54</f>
        <v>0</v>
      </c>
      <c r="BX607" s="687">
        <f t="shared" si="1201"/>
        <v>0</v>
      </c>
      <c r="BY607" s="688" t="str">
        <f t="shared" si="1202"/>
        <v>-</v>
      </c>
    </row>
    <row r="608" spans="3:77" ht="20.100000000000001" customHeight="1">
      <c r="C608" s="424" t="s">
        <v>141</v>
      </c>
      <c r="D608" s="528"/>
      <c r="E608" s="528"/>
      <c r="F608" s="529"/>
      <c r="G608" s="530" t="s">
        <v>630</v>
      </c>
      <c r="H608" s="530"/>
      <c r="I608" s="446" t="s">
        <v>169</v>
      </c>
      <c r="J608" s="687">
        <f t="shared" si="1159"/>
        <v>0</v>
      </c>
      <c r="K608" s="687">
        <f t="shared" si="1160"/>
        <v>0</v>
      </c>
      <c r="L608" s="687">
        <f t="shared" si="1161"/>
        <v>0</v>
      </c>
      <c r="M608" s="688" t="str">
        <f t="shared" si="1162"/>
        <v>-</v>
      </c>
      <c r="N608" s="687">
        <f t="shared" si="1163"/>
        <v>0</v>
      </c>
      <c r="O608" s="687">
        <f t="shared" si="1164"/>
        <v>0</v>
      </c>
      <c r="P608" s="687">
        <f t="shared" si="1165"/>
        <v>0</v>
      </c>
      <c r="Q608" s="688" t="str">
        <f t="shared" si="1166"/>
        <v>-</v>
      </c>
      <c r="R608" s="687">
        <f>'3. ГПП-СГПЗ'!W55</f>
        <v>0</v>
      </c>
      <c r="S608" s="687">
        <f>'3. ГПП-СГПЗ'!Y55</f>
        <v>0</v>
      </c>
      <c r="T608" s="687">
        <f t="shared" si="1167"/>
        <v>0</v>
      </c>
      <c r="U608" s="688" t="str">
        <f t="shared" si="1168"/>
        <v>-</v>
      </c>
      <c r="V608" s="687">
        <f>'3. ГПП-СГПЗ'!AC55</f>
        <v>0</v>
      </c>
      <c r="W608" s="687">
        <f>'3. ГПП-СГПЗ'!AE55</f>
        <v>0</v>
      </c>
      <c r="X608" s="687">
        <f t="shared" si="1169"/>
        <v>0</v>
      </c>
      <c r="Y608" s="688" t="str">
        <f t="shared" si="1170"/>
        <v>-</v>
      </c>
      <c r="Z608" s="687">
        <f>'3. ГПП-СГПЗ'!AI55</f>
        <v>0</v>
      </c>
      <c r="AA608" s="687">
        <f>'3. ГПП-СГПЗ'!AK55</f>
        <v>0</v>
      </c>
      <c r="AB608" s="687">
        <f t="shared" si="1171"/>
        <v>0</v>
      </c>
      <c r="AC608" s="688" t="str">
        <f t="shared" si="1172"/>
        <v>-</v>
      </c>
      <c r="AD608" s="687">
        <f t="shared" si="1173"/>
        <v>0</v>
      </c>
      <c r="AE608" s="687">
        <f t="shared" si="1174"/>
        <v>0</v>
      </c>
      <c r="AF608" s="687">
        <f t="shared" si="1175"/>
        <v>0</v>
      </c>
      <c r="AG608" s="688" t="str">
        <f t="shared" si="1176"/>
        <v>-</v>
      </c>
      <c r="AH608" s="687">
        <f>'3. ГПП-СГПЗ'!AU55</f>
        <v>0</v>
      </c>
      <c r="AI608" s="687">
        <f>'3. ГПП-СГПЗ'!AW55</f>
        <v>0</v>
      </c>
      <c r="AJ608" s="687">
        <f t="shared" si="1177"/>
        <v>0</v>
      </c>
      <c r="AK608" s="688" t="str">
        <f t="shared" si="1178"/>
        <v>-</v>
      </c>
      <c r="AL608" s="687">
        <f>'3. ГПП-СГПЗ'!BA55</f>
        <v>0</v>
      </c>
      <c r="AM608" s="687">
        <f>'3. ГПП-СГПЗ'!BC55</f>
        <v>0</v>
      </c>
      <c r="AN608" s="687">
        <f t="shared" si="1179"/>
        <v>0</v>
      </c>
      <c r="AO608" s="688" t="str">
        <f t="shared" si="1180"/>
        <v>-</v>
      </c>
      <c r="AP608" s="687">
        <f>'3. ГПП-СГПЗ'!BG55</f>
        <v>0</v>
      </c>
      <c r="AQ608" s="687">
        <f>'3. ГПП-СГПЗ'!BI55</f>
        <v>0</v>
      </c>
      <c r="AR608" s="687">
        <f t="shared" si="1181"/>
        <v>0</v>
      </c>
      <c r="AS608" s="688" t="str">
        <f t="shared" si="1182"/>
        <v>-</v>
      </c>
      <c r="AT608" s="687">
        <f t="shared" si="1183"/>
        <v>0</v>
      </c>
      <c r="AU608" s="687">
        <f t="shared" si="1184"/>
        <v>0</v>
      </c>
      <c r="AV608" s="687">
        <f t="shared" si="1185"/>
        <v>0</v>
      </c>
      <c r="AW608" s="688" t="str">
        <f t="shared" si="1186"/>
        <v>-</v>
      </c>
      <c r="AX608" s="687">
        <f>'3. ГПП-СГПЗ'!BS55</f>
        <v>0</v>
      </c>
      <c r="AY608" s="687">
        <f>'3. ГПП-СГПЗ'!BU55</f>
        <v>0</v>
      </c>
      <c r="AZ608" s="687">
        <f t="shared" si="1187"/>
        <v>0</v>
      </c>
      <c r="BA608" s="688" t="str">
        <f t="shared" si="1188"/>
        <v>-</v>
      </c>
      <c r="BB608" s="687">
        <f>'3. ГПП-СГПЗ'!BY55</f>
        <v>0</v>
      </c>
      <c r="BC608" s="687">
        <f>'3. ГПП-СГПЗ'!CA55</f>
        <v>0</v>
      </c>
      <c r="BD608" s="687">
        <f t="shared" si="1189"/>
        <v>0</v>
      </c>
      <c r="BE608" s="688" t="str">
        <f t="shared" si="1190"/>
        <v>-</v>
      </c>
      <c r="BF608" s="687">
        <f>'3. ГПП-СГПЗ'!CE55</f>
        <v>0</v>
      </c>
      <c r="BG608" s="687">
        <f>'3. ГПП-СГПЗ'!CG55</f>
        <v>0</v>
      </c>
      <c r="BH608" s="687">
        <f t="shared" si="1191"/>
        <v>0</v>
      </c>
      <c r="BI608" s="688" t="str">
        <f t="shared" si="1192"/>
        <v>-</v>
      </c>
      <c r="BJ608" s="687">
        <f t="shared" si="1193"/>
        <v>0</v>
      </c>
      <c r="BK608" s="687">
        <f t="shared" si="1194"/>
        <v>0</v>
      </c>
      <c r="BL608" s="687">
        <f t="shared" si="1195"/>
        <v>0</v>
      </c>
      <c r="BM608" s="688" t="str">
        <f t="shared" si="1196"/>
        <v>-</v>
      </c>
      <c r="BN608" s="687">
        <f>'3. ГПП-СГПЗ'!CQ55</f>
        <v>0</v>
      </c>
      <c r="BO608" s="687">
        <f>'3. ГПП-СГПЗ'!CS55</f>
        <v>0</v>
      </c>
      <c r="BP608" s="687">
        <f t="shared" si="1197"/>
        <v>0</v>
      </c>
      <c r="BQ608" s="688" t="str">
        <f t="shared" si="1198"/>
        <v>-</v>
      </c>
      <c r="BR608" s="687">
        <f>'3. ГПП-СГПЗ'!CW55</f>
        <v>0</v>
      </c>
      <c r="BS608" s="687">
        <f>'3. ГПП-СГПЗ'!CY55</f>
        <v>0</v>
      </c>
      <c r="BT608" s="687">
        <f t="shared" si="1199"/>
        <v>0</v>
      </c>
      <c r="BU608" s="688" t="str">
        <f t="shared" si="1200"/>
        <v>-</v>
      </c>
      <c r="BV608" s="687">
        <f>'3. ГПП-СГПЗ'!DC55</f>
        <v>0</v>
      </c>
      <c r="BW608" s="687">
        <f>'3. ГПП-СГПЗ'!DE55</f>
        <v>0</v>
      </c>
      <c r="BX608" s="687">
        <f t="shared" si="1201"/>
        <v>0</v>
      </c>
      <c r="BY608" s="688" t="str">
        <f t="shared" si="1202"/>
        <v>-</v>
      </c>
    </row>
    <row r="609" spans="2:77" ht="20.100000000000001" customHeight="1">
      <c r="C609" s="436" t="s">
        <v>105</v>
      </c>
      <c r="D609" s="528"/>
      <c r="E609" s="528"/>
      <c r="F609" s="529"/>
      <c r="G609" s="530" t="s">
        <v>630</v>
      </c>
      <c r="H609" s="530"/>
      <c r="I609" s="691" t="s">
        <v>169</v>
      </c>
      <c r="J609" s="687">
        <f t="shared" si="1159"/>
        <v>0</v>
      </c>
      <c r="K609" s="687">
        <f t="shared" si="1160"/>
        <v>0</v>
      </c>
      <c r="L609" s="687">
        <f t="shared" si="1161"/>
        <v>0</v>
      </c>
      <c r="M609" s="688" t="str">
        <f t="shared" si="1162"/>
        <v>-</v>
      </c>
      <c r="N609" s="687">
        <f t="shared" si="1163"/>
        <v>0</v>
      </c>
      <c r="O609" s="687">
        <f t="shared" si="1164"/>
        <v>0</v>
      </c>
      <c r="P609" s="687">
        <f t="shared" si="1165"/>
        <v>0</v>
      </c>
      <c r="Q609" s="688" t="str">
        <f t="shared" si="1166"/>
        <v>-</v>
      </c>
      <c r="R609" s="687">
        <f>'3. ГПП-СГПЗ'!W55</f>
        <v>0</v>
      </c>
      <c r="S609" s="687">
        <f>'3. ГПП-СГПЗ'!Y55</f>
        <v>0</v>
      </c>
      <c r="T609" s="687">
        <f t="shared" si="1167"/>
        <v>0</v>
      </c>
      <c r="U609" s="688" t="str">
        <f t="shared" si="1168"/>
        <v>-</v>
      </c>
      <c r="V609" s="687">
        <f>'3. ГПП-СГПЗ'!AC55</f>
        <v>0</v>
      </c>
      <c r="W609" s="687">
        <f>'3. ГПП-СГПЗ'!AE55</f>
        <v>0</v>
      </c>
      <c r="X609" s="687">
        <f t="shared" si="1169"/>
        <v>0</v>
      </c>
      <c r="Y609" s="688" t="str">
        <f t="shared" si="1170"/>
        <v>-</v>
      </c>
      <c r="Z609" s="687">
        <f>'3. ГПП-СГПЗ'!AI55</f>
        <v>0</v>
      </c>
      <c r="AA609" s="687">
        <f>'3. ГПП-СГПЗ'!AK55</f>
        <v>0</v>
      </c>
      <c r="AB609" s="687">
        <f t="shared" si="1171"/>
        <v>0</v>
      </c>
      <c r="AC609" s="688" t="str">
        <f t="shared" si="1172"/>
        <v>-</v>
      </c>
      <c r="AD609" s="687">
        <f t="shared" si="1173"/>
        <v>0</v>
      </c>
      <c r="AE609" s="687">
        <f t="shared" si="1174"/>
        <v>0</v>
      </c>
      <c r="AF609" s="687">
        <f t="shared" si="1175"/>
        <v>0</v>
      </c>
      <c r="AG609" s="688" t="str">
        <f t="shared" si="1176"/>
        <v>-</v>
      </c>
      <c r="AH609" s="687">
        <f>'3. ГПП-СГПЗ'!AU55</f>
        <v>0</v>
      </c>
      <c r="AI609" s="687">
        <f>'3. ГПП-СГПЗ'!AW55</f>
        <v>0</v>
      </c>
      <c r="AJ609" s="687">
        <f t="shared" si="1177"/>
        <v>0</v>
      </c>
      <c r="AK609" s="688" t="str">
        <f t="shared" si="1178"/>
        <v>-</v>
      </c>
      <c r="AL609" s="687">
        <f>'3. ГПП-СГПЗ'!BA55</f>
        <v>0</v>
      </c>
      <c r="AM609" s="687">
        <f>'3. ГПП-СГПЗ'!BC55</f>
        <v>0</v>
      </c>
      <c r="AN609" s="687">
        <f t="shared" si="1179"/>
        <v>0</v>
      </c>
      <c r="AO609" s="688" t="str">
        <f t="shared" si="1180"/>
        <v>-</v>
      </c>
      <c r="AP609" s="687">
        <f>'3. ГПП-СГПЗ'!BG55</f>
        <v>0</v>
      </c>
      <c r="AQ609" s="687">
        <f>'3. ГПП-СГПЗ'!BI55</f>
        <v>0</v>
      </c>
      <c r="AR609" s="687">
        <f t="shared" si="1181"/>
        <v>0</v>
      </c>
      <c r="AS609" s="688" t="str">
        <f t="shared" si="1182"/>
        <v>-</v>
      </c>
      <c r="AT609" s="687">
        <f t="shared" si="1183"/>
        <v>0</v>
      </c>
      <c r="AU609" s="687">
        <f t="shared" si="1184"/>
        <v>0</v>
      </c>
      <c r="AV609" s="687">
        <f t="shared" si="1185"/>
        <v>0</v>
      </c>
      <c r="AW609" s="688" t="str">
        <f t="shared" si="1186"/>
        <v>-</v>
      </c>
      <c r="AX609" s="687">
        <f>'3. ГПП-СГПЗ'!BS55</f>
        <v>0</v>
      </c>
      <c r="AY609" s="687">
        <f>'3. ГПП-СГПЗ'!BU55</f>
        <v>0</v>
      </c>
      <c r="AZ609" s="687">
        <f t="shared" si="1187"/>
        <v>0</v>
      </c>
      <c r="BA609" s="688" t="str">
        <f t="shared" si="1188"/>
        <v>-</v>
      </c>
      <c r="BB609" s="687">
        <f>'3. ГПП-СГПЗ'!BY55</f>
        <v>0</v>
      </c>
      <c r="BC609" s="687">
        <f>'3. ГПП-СГПЗ'!CA55</f>
        <v>0</v>
      </c>
      <c r="BD609" s="687">
        <f t="shared" si="1189"/>
        <v>0</v>
      </c>
      <c r="BE609" s="688" t="str">
        <f t="shared" si="1190"/>
        <v>-</v>
      </c>
      <c r="BF609" s="687">
        <f>'3. ГПП-СГПЗ'!CE55</f>
        <v>0</v>
      </c>
      <c r="BG609" s="687">
        <f>'3. ГПП-СГПЗ'!CG55</f>
        <v>0</v>
      </c>
      <c r="BH609" s="687">
        <f t="shared" si="1191"/>
        <v>0</v>
      </c>
      <c r="BI609" s="688" t="str">
        <f t="shared" si="1192"/>
        <v>-</v>
      </c>
      <c r="BJ609" s="687">
        <f t="shared" si="1193"/>
        <v>0</v>
      </c>
      <c r="BK609" s="687">
        <f t="shared" si="1194"/>
        <v>0</v>
      </c>
      <c r="BL609" s="687">
        <f t="shared" si="1195"/>
        <v>0</v>
      </c>
      <c r="BM609" s="688" t="str">
        <f t="shared" si="1196"/>
        <v>-</v>
      </c>
      <c r="BN609" s="687">
        <f>'3. ГПП-СГПЗ'!CQ55</f>
        <v>0</v>
      </c>
      <c r="BO609" s="687">
        <f>'3. ГПП-СГПЗ'!CS55</f>
        <v>0</v>
      </c>
      <c r="BP609" s="687">
        <f t="shared" si="1197"/>
        <v>0</v>
      </c>
      <c r="BQ609" s="688" t="str">
        <f t="shared" si="1198"/>
        <v>-</v>
      </c>
      <c r="BR609" s="687">
        <f>'3. ГПП-СГПЗ'!CW55</f>
        <v>0</v>
      </c>
      <c r="BS609" s="687">
        <f>'3. ГПП-СГПЗ'!CY55</f>
        <v>0</v>
      </c>
      <c r="BT609" s="687">
        <f t="shared" si="1199"/>
        <v>0</v>
      </c>
      <c r="BU609" s="688" t="str">
        <f t="shared" si="1200"/>
        <v>-</v>
      </c>
      <c r="BV609" s="687">
        <f>'3. ГПП-СГПЗ'!DC55</f>
        <v>0</v>
      </c>
      <c r="BW609" s="687">
        <f>'3. ГПП-СГПЗ'!DE55</f>
        <v>0</v>
      </c>
      <c r="BX609" s="687">
        <f t="shared" si="1201"/>
        <v>0</v>
      </c>
      <c r="BY609" s="688" t="str">
        <f t="shared" si="1202"/>
        <v>-</v>
      </c>
    </row>
    <row r="610" spans="2:77" ht="20.100000000000001" customHeight="1">
      <c r="C610" s="430" t="s">
        <v>431</v>
      </c>
      <c r="D610" s="528"/>
      <c r="E610" s="528"/>
      <c r="F610" s="529"/>
      <c r="G610" s="530" t="s">
        <v>630</v>
      </c>
      <c r="H610" s="530"/>
      <c r="I610" s="694" t="s">
        <v>169</v>
      </c>
      <c r="J610" s="687">
        <f t="shared" si="1159"/>
        <v>0</v>
      </c>
      <c r="K610" s="687">
        <f t="shared" si="1160"/>
        <v>0</v>
      </c>
      <c r="L610" s="687">
        <f t="shared" si="1161"/>
        <v>0</v>
      </c>
      <c r="M610" s="688" t="str">
        <f t="shared" si="1162"/>
        <v>-</v>
      </c>
      <c r="N610" s="687">
        <f t="shared" si="1163"/>
        <v>0</v>
      </c>
      <c r="O610" s="687">
        <f t="shared" si="1164"/>
        <v>0</v>
      </c>
      <c r="P610" s="687">
        <f t="shared" si="1165"/>
        <v>0</v>
      </c>
      <c r="Q610" s="688" t="str">
        <f t="shared" si="1166"/>
        <v>-</v>
      </c>
      <c r="R610" s="687">
        <f>'3. ГПП-СГПЗ'!W55</f>
        <v>0</v>
      </c>
      <c r="S610" s="687">
        <f>'3. ГПП-СГПЗ'!Y55</f>
        <v>0</v>
      </c>
      <c r="T610" s="687">
        <f t="shared" si="1167"/>
        <v>0</v>
      </c>
      <c r="U610" s="688" t="str">
        <f t="shared" si="1168"/>
        <v>-</v>
      </c>
      <c r="V610" s="687">
        <f>'3. ГПП-СГПЗ'!AC55</f>
        <v>0</v>
      </c>
      <c r="W610" s="687">
        <f>'3. ГПП-СГПЗ'!AE55</f>
        <v>0</v>
      </c>
      <c r="X610" s="687">
        <f t="shared" si="1169"/>
        <v>0</v>
      </c>
      <c r="Y610" s="688" t="str">
        <f t="shared" si="1170"/>
        <v>-</v>
      </c>
      <c r="Z610" s="687">
        <f>'3. ГПП-СГПЗ'!AI55</f>
        <v>0</v>
      </c>
      <c r="AA610" s="687">
        <f>'3. ГПП-СГПЗ'!AK55</f>
        <v>0</v>
      </c>
      <c r="AB610" s="687">
        <f t="shared" si="1171"/>
        <v>0</v>
      </c>
      <c r="AC610" s="688" t="str">
        <f t="shared" si="1172"/>
        <v>-</v>
      </c>
      <c r="AD610" s="687">
        <f t="shared" si="1173"/>
        <v>0</v>
      </c>
      <c r="AE610" s="687">
        <f t="shared" si="1174"/>
        <v>0</v>
      </c>
      <c r="AF610" s="687">
        <f t="shared" si="1175"/>
        <v>0</v>
      </c>
      <c r="AG610" s="688" t="str">
        <f t="shared" si="1176"/>
        <v>-</v>
      </c>
      <c r="AH610" s="687">
        <f>'3. ГПП-СГПЗ'!AU55</f>
        <v>0</v>
      </c>
      <c r="AI610" s="687">
        <f>'3. ГПП-СГПЗ'!AW55</f>
        <v>0</v>
      </c>
      <c r="AJ610" s="687">
        <f t="shared" si="1177"/>
        <v>0</v>
      </c>
      <c r="AK610" s="688" t="str">
        <f t="shared" si="1178"/>
        <v>-</v>
      </c>
      <c r="AL610" s="687">
        <f>'3. ГПП-СГПЗ'!BA55</f>
        <v>0</v>
      </c>
      <c r="AM610" s="687">
        <f>'3. ГПП-СГПЗ'!BC55</f>
        <v>0</v>
      </c>
      <c r="AN610" s="687">
        <f t="shared" si="1179"/>
        <v>0</v>
      </c>
      <c r="AO610" s="688" t="str">
        <f t="shared" si="1180"/>
        <v>-</v>
      </c>
      <c r="AP610" s="687">
        <f>'3. ГПП-СГПЗ'!BG55</f>
        <v>0</v>
      </c>
      <c r="AQ610" s="687">
        <f>'3. ГПП-СГПЗ'!BI55</f>
        <v>0</v>
      </c>
      <c r="AR610" s="687">
        <f t="shared" si="1181"/>
        <v>0</v>
      </c>
      <c r="AS610" s="688" t="str">
        <f t="shared" si="1182"/>
        <v>-</v>
      </c>
      <c r="AT610" s="687">
        <f t="shared" si="1183"/>
        <v>0</v>
      </c>
      <c r="AU610" s="687">
        <f t="shared" si="1184"/>
        <v>0</v>
      </c>
      <c r="AV610" s="687">
        <f t="shared" si="1185"/>
        <v>0</v>
      </c>
      <c r="AW610" s="688" t="str">
        <f t="shared" si="1186"/>
        <v>-</v>
      </c>
      <c r="AX610" s="687">
        <f>'3. ГПП-СГПЗ'!BS55</f>
        <v>0</v>
      </c>
      <c r="AY610" s="687">
        <f>'3. ГПП-СГПЗ'!BU55</f>
        <v>0</v>
      </c>
      <c r="AZ610" s="687">
        <f t="shared" si="1187"/>
        <v>0</v>
      </c>
      <c r="BA610" s="688" t="str">
        <f t="shared" si="1188"/>
        <v>-</v>
      </c>
      <c r="BB610" s="687">
        <f>'3. ГПП-СГПЗ'!BY55</f>
        <v>0</v>
      </c>
      <c r="BC610" s="687">
        <f>'3. ГПП-СГПЗ'!CA55</f>
        <v>0</v>
      </c>
      <c r="BD610" s="687">
        <f t="shared" si="1189"/>
        <v>0</v>
      </c>
      <c r="BE610" s="688" t="str">
        <f t="shared" si="1190"/>
        <v>-</v>
      </c>
      <c r="BF610" s="687">
        <f>'3. ГПП-СГПЗ'!CE55</f>
        <v>0</v>
      </c>
      <c r="BG610" s="687">
        <f>'3. ГПП-СГПЗ'!CG55</f>
        <v>0</v>
      </c>
      <c r="BH610" s="687">
        <f t="shared" si="1191"/>
        <v>0</v>
      </c>
      <c r="BI610" s="688" t="str">
        <f t="shared" si="1192"/>
        <v>-</v>
      </c>
      <c r="BJ610" s="687">
        <f t="shared" si="1193"/>
        <v>0</v>
      </c>
      <c r="BK610" s="687">
        <f t="shared" si="1194"/>
        <v>0</v>
      </c>
      <c r="BL610" s="687">
        <f t="shared" si="1195"/>
        <v>0</v>
      </c>
      <c r="BM610" s="688" t="str">
        <f t="shared" si="1196"/>
        <v>-</v>
      </c>
      <c r="BN610" s="687">
        <f>'3. ГПП-СГПЗ'!CQ55</f>
        <v>0</v>
      </c>
      <c r="BO610" s="687">
        <f>'3. ГПП-СГПЗ'!CS55</f>
        <v>0</v>
      </c>
      <c r="BP610" s="687">
        <f t="shared" si="1197"/>
        <v>0</v>
      </c>
      <c r="BQ610" s="688" t="str">
        <f t="shared" si="1198"/>
        <v>-</v>
      </c>
      <c r="BR610" s="687">
        <f>'3. ГПП-СГПЗ'!CW55</f>
        <v>0</v>
      </c>
      <c r="BS610" s="687">
        <f>'3. ГПП-СГПЗ'!CY55</f>
        <v>0</v>
      </c>
      <c r="BT610" s="687">
        <f t="shared" si="1199"/>
        <v>0</v>
      </c>
      <c r="BU610" s="688" t="str">
        <f t="shared" si="1200"/>
        <v>-</v>
      </c>
      <c r="BV610" s="687">
        <f>'3. ГПП-СГПЗ'!DC55</f>
        <v>0</v>
      </c>
      <c r="BW610" s="687">
        <f>'3. ГПП-СГПЗ'!DE55</f>
        <v>0</v>
      </c>
      <c r="BX610" s="687">
        <f t="shared" si="1201"/>
        <v>0</v>
      </c>
      <c r="BY610" s="688" t="str">
        <f t="shared" si="1202"/>
        <v>-</v>
      </c>
    </row>
    <row r="611" spans="2:77" ht="20.100000000000001" customHeight="1">
      <c r="B611" s="591" t="s">
        <v>676</v>
      </c>
      <c r="C611" s="416" t="s">
        <v>677</v>
      </c>
      <c r="D611" s="528"/>
      <c r="E611" s="528"/>
      <c r="F611" s="529"/>
      <c r="G611" s="530" t="s">
        <v>678</v>
      </c>
      <c r="H611" s="530"/>
      <c r="I611" s="446" t="s">
        <v>169</v>
      </c>
      <c r="J611" s="687">
        <f t="shared" si="1159"/>
        <v>2135.3000000000002</v>
      </c>
      <c r="K611" s="687">
        <f t="shared" si="1160"/>
        <v>0</v>
      </c>
      <c r="L611" s="687">
        <f t="shared" si="1161"/>
        <v>-2135.3000000000002</v>
      </c>
      <c r="M611" s="688">
        <f t="shared" si="1162"/>
        <v>0</v>
      </c>
      <c r="N611" s="687">
        <f t="shared" si="1163"/>
        <v>624.79999999999995</v>
      </c>
      <c r="O611" s="687">
        <f t="shared" si="1164"/>
        <v>0</v>
      </c>
      <c r="P611" s="687">
        <f t="shared" si="1165"/>
        <v>-624.79999999999995</v>
      </c>
      <c r="Q611" s="688">
        <f t="shared" si="1166"/>
        <v>0</v>
      </c>
      <c r="R611" s="687">
        <f>'1. ГПП-АГПЗ+'!W71+'1. ГПП-АГПЗ+'!W72+'1. ГПП-АГПЗ+'!W70+0+0+'4. ГПП-УЗПКТ-СЗСК'!W147+'4. ГПП-УЗПКТ-СЗСК'!W148</f>
        <v>215.7</v>
      </c>
      <c r="S611" s="687">
        <f>'1. ГПП-АГПЗ+'!Y71+'1. ГПП-АГПЗ+'!Y72+'1. ГПП-АГПЗ+'!Y70+0+0+'4. ГПП-УЗПКТ-СЗСК'!Y147+'4. ГПП-УЗПКТ-СЗСК'!Y148</f>
        <v>0</v>
      </c>
      <c r="T611" s="687">
        <f t="shared" si="1167"/>
        <v>-215.7</v>
      </c>
      <c r="U611" s="688">
        <f t="shared" si="1168"/>
        <v>0</v>
      </c>
      <c r="V611" s="687">
        <f>'1. ГПП-АГПЗ+'!AC71+'1. ГПП-АГПЗ+'!AC72+'1. ГПП-АГПЗ+'!AC70+0+0+'4. ГПП-УЗПКТ-СЗСК'!AC147+'4. ГПП-УЗПКТ-СЗСК'!AC148</f>
        <v>194.2</v>
      </c>
      <c r="W611" s="687">
        <f>'1. ГПП-АГПЗ+'!AE71+'1. ГПП-АГПЗ+'!AE72+'1. ГПП-АГПЗ+'!AE70+0+0+'4. ГПП-УЗПКТ-СЗСК'!AE147+'4. ГПП-УЗПКТ-СЗСК'!AE148</f>
        <v>0</v>
      </c>
      <c r="X611" s="687">
        <f t="shared" si="1169"/>
        <v>-194.2</v>
      </c>
      <c r="Y611" s="688">
        <f t="shared" si="1170"/>
        <v>0</v>
      </c>
      <c r="Z611" s="687">
        <f>'1. ГПП-АГПЗ+'!AI71+'1. ГПП-АГПЗ+'!AI72+'1. ГПП-АГПЗ+'!AI70+0+0+'4. ГПП-УЗПКТ-СЗСК'!AI147+'4. ГПП-УЗПКТ-СЗСК'!AI148</f>
        <v>214.9</v>
      </c>
      <c r="AA611" s="687">
        <f>'1. ГПП-АГПЗ+'!AK71+'1. ГПП-АГПЗ+'!AK72+'1. ГПП-АГПЗ+'!AK70+0+0+'4. ГПП-УЗПКТ-СЗСК'!AK147+'4. ГПП-УЗПКТ-СЗСК'!AK148</f>
        <v>0</v>
      </c>
      <c r="AB611" s="687">
        <f t="shared" si="1171"/>
        <v>-214.9</v>
      </c>
      <c r="AC611" s="688">
        <f t="shared" si="1172"/>
        <v>0</v>
      </c>
      <c r="AD611" s="687">
        <f t="shared" si="1173"/>
        <v>480.1</v>
      </c>
      <c r="AE611" s="687">
        <f t="shared" si="1174"/>
        <v>0</v>
      </c>
      <c r="AF611" s="687">
        <f t="shared" si="1175"/>
        <v>-480.1</v>
      </c>
      <c r="AG611" s="688">
        <f t="shared" si="1176"/>
        <v>0</v>
      </c>
      <c r="AH611" s="687">
        <f>'1. ГПП-АГПЗ+'!AU71+'1. ГПП-АГПЗ+'!AU72+'1. ГПП-АГПЗ+'!AU70+0+0+'4. ГПП-УЗПКТ-СЗСК'!AU147+'4. ГПП-УЗПКТ-СЗСК'!AU148</f>
        <v>208.9</v>
      </c>
      <c r="AI611" s="687">
        <f>'1. ГПП-АГПЗ+'!AW71+'1. ГПП-АГПЗ+'!AW72+'1. ГПП-АГПЗ+'!AW70+0+0+'4. ГПП-УЗПКТ-СЗСК'!AW147+'4. ГПП-УЗПКТ-СЗСК'!AW148</f>
        <v>0</v>
      </c>
      <c r="AJ611" s="687">
        <f t="shared" si="1177"/>
        <v>-208.9</v>
      </c>
      <c r="AK611" s="688">
        <f t="shared" si="1178"/>
        <v>0</v>
      </c>
      <c r="AL611" s="687">
        <f>'1. ГПП-АГПЗ+'!BA71+'1. ГПП-АГПЗ+'!BA72+'1. ГПП-АГПЗ+'!BA70+0+0+'4. ГПП-УЗПКТ-СЗСК'!BA147+'4. ГПП-УЗПКТ-СЗСК'!BA148</f>
        <v>154.19999999999999</v>
      </c>
      <c r="AM611" s="687">
        <f>'1. ГПП-АГПЗ+'!BC71+'1. ГПП-АГПЗ+'!BC72+'1. ГПП-АГПЗ+'!BC70+0+0+'4. ГПП-УЗПКТ-СЗСК'!BC147+'4. ГПП-УЗПКТ-СЗСК'!BC148</f>
        <v>0</v>
      </c>
      <c r="AN611" s="687">
        <f t="shared" si="1179"/>
        <v>-154.19999999999999</v>
      </c>
      <c r="AO611" s="688">
        <f t="shared" si="1180"/>
        <v>0</v>
      </c>
      <c r="AP611" s="687">
        <f>'1. ГПП-АГПЗ+'!BG71+'1. ГПП-АГПЗ+'!BG72+'1. ГПП-АГПЗ+'!BG70+0+0+'4. ГПП-УЗПКТ-СЗСК'!BG147+'4. ГПП-УЗПКТ-СЗСК'!BG148</f>
        <v>117</v>
      </c>
      <c r="AQ611" s="687">
        <f>'1. ГПП-АГПЗ+'!BI71+'1. ГПП-АГПЗ+'!BI72+'1. ГПП-АГПЗ+'!BI70+0+0+'4. ГПП-УЗПКТ-СЗСК'!BI147+'4. ГПП-УЗПКТ-СЗСК'!BI148</f>
        <v>0</v>
      </c>
      <c r="AR611" s="687">
        <f t="shared" si="1181"/>
        <v>-117</v>
      </c>
      <c r="AS611" s="688">
        <f t="shared" si="1182"/>
        <v>0</v>
      </c>
      <c r="AT611" s="687">
        <f t="shared" si="1183"/>
        <v>397.1</v>
      </c>
      <c r="AU611" s="687">
        <f t="shared" si="1184"/>
        <v>0</v>
      </c>
      <c r="AV611" s="687">
        <f t="shared" si="1185"/>
        <v>-397.1</v>
      </c>
      <c r="AW611" s="688">
        <f t="shared" si="1186"/>
        <v>0</v>
      </c>
      <c r="AX611" s="687">
        <f>'1. ГПП-АГПЗ+'!BS71+'1. ГПП-АГПЗ+'!BS72+'1. ГПП-АГПЗ+'!BS70+0+0+'4. ГПП-УЗПКТ-СЗСК'!BS147+'4. ГПП-УЗПКТ-СЗСК'!BS148</f>
        <v>66.5</v>
      </c>
      <c r="AY611" s="687">
        <f>'1. ГПП-АГПЗ+'!BU71+'1. ГПП-АГПЗ+'!BU72+'1. ГПП-АГПЗ+'!BU70+0+0+'4. ГПП-УЗПКТ-СЗСК'!BU147+'4. ГПП-УЗПКТ-СЗСК'!BU148</f>
        <v>0</v>
      </c>
      <c r="AZ611" s="687">
        <f t="shared" si="1187"/>
        <v>-66.5</v>
      </c>
      <c r="BA611" s="688">
        <f t="shared" si="1188"/>
        <v>0</v>
      </c>
      <c r="BB611" s="687">
        <f>'1. ГПП-АГПЗ+'!BY71+'1. ГПП-АГПЗ+'!BY72+'1. ГПП-АГПЗ+'!BY70+0+0+'4. ГПП-УЗПКТ-СЗСК'!BY147+'4. ГПП-УЗПКТ-СЗСК'!BY148</f>
        <v>121.3</v>
      </c>
      <c r="BC611" s="687">
        <f>'1. ГПП-АГПЗ+'!CA71+'1. ГПП-АГПЗ+'!CA72+'1. ГПП-АГПЗ+'!CA70+0+0+'4. ГПП-УЗПКТ-СЗСК'!CA147+'4. ГПП-УЗПКТ-СЗСК'!CA148</f>
        <v>0</v>
      </c>
      <c r="BD611" s="687">
        <f t="shared" si="1189"/>
        <v>-121.3</v>
      </c>
      <c r="BE611" s="688">
        <f t="shared" si="1190"/>
        <v>0</v>
      </c>
      <c r="BF611" s="687">
        <f>'1. ГПП-АГПЗ+'!CE71+'1. ГПП-АГПЗ+'!CE72+'1. ГПП-АГПЗ+'!CE70+0+0+'4. ГПП-УЗПКТ-СЗСК'!CE147+'4. ГПП-УЗПКТ-СЗСК'!CE148</f>
        <v>209.3</v>
      </c>
      <c r="BG611" s="687">
        <f>'1. ГПП-АГПЗ+'!CG71+'1. ГПП-АГПЗ+'!CG72+'1. ГПП-АГПЗ+'!CG70+0+0+'4. ГПП-УЗПКТ-СЗСК'!CG147+'4. ГПП-УЗПКТ-СЗСК'!CG148</f>
        <v>0</v>
      </c>
      <c r="BH611" s="687">
        <f t="shared" si="1191"/>
        <v>-209.3</v>
      </c>
      <c r="BI611" s="688">
        <f t="shared" si="1192"/>
        <v>0</v>
      </c>
      <c r="BJ611" s="687">
        <f t="shared" si="1193"/>
        <v>633.30000000000007</v>
      </c>
      <c r="BK611" s="687">
        <f t="shared" si="1194"/>
        <v>0</v>
      </c>
      <c r="BL611" s="687">
        <f t="shared" si="1195"/>
        <v>-633.30000000000007</v>
      </c>
      <c r="BM611" s="688">
        <f t="shared" si="1196"/>
        <v>0</v>
      </c>
      <c r="BN611" s="687">
        <f>'1. ГПП-АГПЗ+'!CQ71+'1. ГПП-АГПЗ+'!CQ72+'1. ГПП-АГПЗ+'!CQ70+0+0+'4. ГПП-УЗПКТ-СЗСК'!CQ147+'4. ГПП-УЗПКТ-СЗСК'!CQ148</f>
        <v>215.8</v>
      </c>
      <c r="BO611" s="687">
        <f>'1. ГПП-АГПЗ+'!CS71+'1. ГПП-АГПЗ+'!CS72+'1. ГПП-АГПЗ+'!CS70+0+0+'4. ГПП-УЗПКТ-СЗСК'!CS147+'4. ГПП-УЗПКТ-СЗСК'!CS148</f>
        <v>0</v>
      </c>
      <c r="BP611" s="687">
        <f t="shared" si="1197"/>
        <v>-215.8</v>
      </c>
      <c r="BQ611" s="688">
        <f t="shared" si="1198"/>
        <v>0</v>
      </c>
      <c r="BR611" s="687">
        <f>'1. ГПП-АГПЗ+'!CW71+'1. ГПП-АГПЗ+'!CW72+'1. ГПП-АГПЗ+'!CW70+0+0+'4. ГПП-УЗПКТ-СЗСК'!CW147+'4. ГПП-УЗПКТ-СЗСК'!CW148</f>
        <v>205.4</v>
      </c>
      <c r="BS611" s="687">
        <f>'1. ГПП-АГПЗ+'!CY71+'1. ГПП-АГПЗ+'!CY72+'1. ГПП-АГПЗ+'!CY70+0+0+'4. ГПП-УЗПКТ-СЗСК'!CY147+'4. ГПП-УЗПКТ-СЗСК'!CY148</f>
        <v>0</v>
      </c>
      <c r="BT611" s="687">
        <f t="shared" si="1199"/>
        <v>-205.4</v>
      </c>
      <c r="BU611" s="688">
        <f t="shared" si="1200"/>
        <v>0</v>
      </c>
      <c r="BV611" s="687">
        <f>'1. ГПП-АГПЗ+'!DC71+'1. ГПП-АГПЗ+'!DC72+'1. ГПП-АГПЗ+'!DC70+0+0+'4. ГПП-УЗПКТ-СЗСК'!DC147+'4. ГПП-УЗПКТ-СЗСК'!DC148</f>
        <v>212.1</v>
      </c>
      <c r="BW611" s="687">
        <f>'1. ГПП-АГПЗ+'!DE71+'1. ГПП-АГПЗ+'!DE72+'1. ГПП-АГПЗ+'!DE70+0+0+'4. ГПП-УЗПКТ-СЗСК'!DE147+'4. ГПП-УЗПКТ-СЗСК'!DE148</f>
        <v>0</v>
      </c>
      <c r="BX611" s="687">
        <f t="shared" si="1201"/>
        <v>-212.1</v>
      </c>
      <c r="BY611" s="688">
        <f t="shared" si="1202"/>
        <v>0</v>
      </c>
    </row>
    <row r="612" spans="2:77" ht="20.100000000000001" customHeight="1">
      <c r="C612" s="424" t="s">
        <v>173</v>
      </c>
      <c r="D612" s="528"/>
      <c r="E612" s="528"/>
      <c r="F612" s="529"/>
      <c r="G612" s="530" t="s">
        <v>678</v>
      </c>
      <c r="H612" s="530"/>
      <c r="I612" s="446" t="s">
        <v>169</v>
      </c>
      <c r="J612" s="687">
        <f t="shared" si="1159"/>
        <v>2135.3000000000002</v>
      </c>
      <c r="K612" s="687">
        <f t="shared" si="1160"/>
        <v>0</v>
      </c>
      <c r="L612" s="687">
        <f t="shared" si="1161"/>
        <v>-2135.3000000000002</v>
      </c>
      <c r="M612" s="688">
        <f t="shared" si="1162"/>
        <v>0</v>
      </c>
      <c r="N612" s="687">
        <f t="shared" si="1163"/>
        <v>624.79999999999995</v>
      </c>
      <c r="O612" s="687">
        <f t="shared" si="1164"/>
        <v>0</v>
      </c>
      <c r="P612" s="687">
        <f t="shared" si="1165"/>
        <v>-624.79999999999995</v>
      </c>
      <c r="Q612" s="688">
        <f t="shared" si="1166"/>
        <v>0</v>
      </c>
      <c r="R612" s="687">
        <f>'1. ГПП-АГПЗ+'!W71+'1. ГПП-АГПЗ+'!W72+'1. ГПП-АГПЗ+'!W70+0+0+'4. ГПП-УЗПКТ-СЗСК'!W147+'4. ГПП-УЗПКТ-СЗСК'!W148</f>
        <v>215.7</v>
      </c>
      <c r="S612" s="687">
        <f>'1. ГПП-АГПЗ+'!Y71+'1. ГПП-АГПЗ+'!Y72+'1. ГПП-АГПЗ+'!Y70+0+0+'4. ГПП-УЗПКТ-СЗСК'!Y147+'4. ГПП-УЗПКТ-СЗСК'!Y148</f>
        <v>0</v>
      </c>
      <c r="T612" s="687">
        <f t="shared" si="1167"/>
        <v>-215.7</v>
      </c>
      <c r="U612" s="688">
        <f t="shared" si="1168"/>
        <v>0</v>
      </c>
      <c r="V612" s="687">
        <f>'1. ГПП-АГПЗ+'!AC71+'1. ГПП-АГПЗ+'!AC72+'1. ГПП-АГПЗ+'!AC70+0+0+'4. ГПП-УЗПКТ-СЗСК'!AC147+'4. ГПП-УЗПКТ-СЗСК'!AC148</f>
        <v>194.2</v>
      </c>
      <c r="W612" s="687">
        <f>'1. ГПП-АГПЗ+'!AE71+'1. ГПП-АГПЗ+'!AE72+'1. ГПП-АГПЗ+'!AE70+0+0+'4. ГПП-УЗПКТ-СЗСК'!AE147+'4. ГПП-УЗПКТ-СЗСК'!AE148</f>
        <v>0</v>
      </c>
      <c r="X612" s="687">
        <f t="shared" si="1169"/>
        <v>-194.2</v>
      </c>
      <c r="Y612" s="688">
        <f t="shared" si="1170"/>
        <v>0</v>
      </c>
      <c r="Z612" s="687">
        <f>'1. ГПП-АГПЗ+'!AI71+'1. ГПП-АГПЗ+'!AI72+'1. ГПП-АГПЗ+'!AI70+0+0+'4. ГПП-УЗПКТ-СЗСК'!AI147+'4. ГПП-УЗПКТ-СЗСК'!AI148</f>
        <v>214.9</v>
      </c>
      <c r="AA612" s="687">
        <f>'1. ГПП-АГПЗ+'!AK71+'1. ГПП-АГПЗ+'!AK72+'1. ГПП-АГПЗ+'!AK70+0+0+'4. ГПП-УЗПКТ-СЗСК'!AK147+'4. ГПП-УЗПКТ-СЗСК'!AK148</f>
        <v>0</v>
      </c>
      <c r="AB612" s="687">
        <f t="shared" si="1171"/>
        <v>-214.9</v>
      </c>
      <c r="AC612" s="688">
        <f t="shared" si="1172"/>
        <v>0</v>
      </c>
      <c r="AD612" s="687">
        <f t="shared" si="1173"/>
        <v>480.1</v>
      </c>
      <c r="AE612" s="687">
        <f t="shared" si="1174"/>
        <v>0</v>
      </c>
      <c r="AF612" s="687">
        <f t="shared" si="1175"/>
        <v>-480.1</v>
      </c>
      <c r="AG612" s="688">
        <f t="shared" si="1176"/>
        <v>0</v>
      </c>
      <c r="AH612" s="687">
        <f>'1. ГПП-АГПЗ+'!AU71+'1. ГПП-АГПЗ+'!AU72+'1. ГПП-АГПЗ+'!AU70+0+0+'4. ГПП-УЗПКТ-СЗСК'!AU147+'4. ГПП-УЗПКТ-СЗСК'!AU148</f>
        <v>208.9</v>
      </c>
      <c r="AI612" s="687">
        <f>'1. ГПП-АГПЗ+'!AW71+'1. ГПП-АГПЗ+'!AW72+'1. ГПП-АГПЗ+'!AW70+0+0+'4. ГПП-УЗПКТ-СЗСК'!AW147+'4. ГПП-УЗПКТ-СЗСК'!AW148</f>
        <v>0</v>
      </c>
      <c r="AJ612" s="687">
        <f t="shared" si="1177"/>
        <v>-208.9</v>
      </c>
      <c r="AK612" s="688">
        <f t="shared" si="1178"/>
        <v>0</v>
      </c>
      <c r="AL612" s="687">
        <f>'1. ГПП-АГПЗ+'!BA71+'1. ГПП-АГПЗ+'!BA72+'1. ГПП-АГПЗ+'!BA70+0+0+'4. ГПП-УЗПКТ-СЗСК'!BA147+'4. ГПП-УЗПКТ-СЗСК'!BA148</f>
        <v>154.19999999999999</v>
      </c>
      <c r="AM612" s="687">
        <f>'1. ГПП-АГПЗ+'!BC71+'1. ГПП-АГПЗ+'!BC72+'1. ГПП-АГПЗ+'!BC70+0+0+'4. ГПП-УЗПКТ-СЗСК'!BC147+'4. ГПП-УЗПКТ-СЗСК'!BC148</f>
        <v>0</v>
      </c>
      <c r="AN612" s="687">
        <f t="shared" si="1179"/>
        <v>-154.19999999999999</v>
      </c>
      <c r="AO612" s="688">
        <f t="shared" si="1180"/>
        <v>0</v>
      </c>
      <c r="AP612" s="687">
        <f>'1. ГПП-АГПЗ+'!BG71+'1. ГПП-АГПЗ+'!BG72+'1. ГПП-АГПЗ+'!BG70+0+0+'4. ГПП-УЗПКТ-СЗСК'!BG147+'4. ГПП-УЗПКТ-СЗСК'!BG148</f>
        <v>117</v>
      </c>
      <c r="AQ612" s="687">
        <f>'1. ГПП-АГПЗ+'!BI71+'1. ГПП-АГПЗ+'!BI72+'1. ГПП-АГПЗ+'!BI70+0+0+'4. ГПП-УЗПКТ-СЗСК'!BI147+'4. ГПП-УЗПКТ-СЗСК'!BI148</f>
        <v>0</v>
      </c>
      <c r="AR612" s="687">
        <f t="shared" si="1181"/>
        <v>-117</v>
      </c>
      <c r="AS612" s="688">
        <f t="shared" si="1182"/>
        <v>0</v>
      </c>
      <c r="AT612" s="687">
        <f t="shared" si="1183"/>
        <v>397.1</v>
      </c>
      <c r="AU612" s="687">
        <f t="shared" si="1184"/>
        <v>0</v>
      </c>
      <c r="AV612" s="687">
        <f t="shared" si="1185"/>
        <v>-397.1</v>
      </c>
      <c r="AW612" s="688">
        <f t="shared" si="1186"/>
        <v>0</v>
      </c>
      <c r="AX612" s="687">
        <f>'1. ГПП-АГПЗ+'!BS71+'1. ГПП-АГПЗ+'!BS72+'1. ГПП-АГПЗ+'!BS70+0+0+'4. ГПП-УЗПКТ-СЗСК'!BS147+'4. ГПП-УЗПКТ-СЗСК'!BS148</f>
        <v>66.5</v>
      </c>
      <c r="AY612" s="687">
        <f>'1. ГПП-АГПЗ+'!BU71+'1. ГПП-АГПЗ+'!BU72+'1. ГПП-АГПЗ+'!BU70+0+0+'4. ГПП-УЗПКТ-СЗСК'!BU147+'4. ГПП-УЗПКТ-СЗСК'!BU148</f>
        <v>0</v>
      </c>
      <c r="AZ612" s="687">
        <f t="shared" si="1187"/>
        <v>-66.5</v>
      </c>
      <c r="BA612" s="688">
        <f t="shared" si="1188"/>
        <v>0</v>
      </c>
      <c r="BB612" s="687">
        <f>'1. ГПП-АГПЗ+'!BY71+'1. ГПП-АГПЗ+'!BY72+'1. ГПП-АГПЗ+'!BY70+0+0+'4. ГПП-УЗПКТ-СЗСК'!BY147+'4. ГПП-УЗПКТ-СЗСК'!BY148</f>
        <v>121.3</v>
      </c>
      <c r="BC612" s="687">
        <f>'1. ГПП-АГПЗ+'!CA71+'1. ГПП-АГПЗ+'!CA72+'1. ГПП-АГПЗ+'!CA70+0+0+'4. ГПП-УЗПКТ-СЗСК'!CA147+'4. ГПП-УЗПКТ-СЗСК'!CA148</f>
        <v>0</v>
      </c>
      <c r="BD612" s="687">
        <f t="shared" si="1189"/>
        <v>-121.3</v>
      </c>
      <c r="BE612" s="688">
        <f t="shared" si="1190"/>
        <v>0</v>
      </c>
      <c r="BF612" s="687">
        <f>'1. ГПП-АГПЗ+'!CE71+'1. ГПП-АГПЗ+'!CE72+'1. ГПП-АГПЗ+'!CE70+0+0+'4. ГПП-УЗПКТ-СЗСК'!CE147+'4. ГПП-УЗПКТ-СЗСК'!CE148</f>
        <v>209.3</v>
      </c>
      <c r="BG612" s="687">
        <f>'1. ГПП-АГПЗ+'!CG71+'1. ГПП-АГПЗ+'!CG72+'1. ГПП-АГПЗ+'!CG70+0+0+'4. ГПП-УЗПКТ-СЗСК'!CG147+'4. ГПП-УЗПКТ-СЗСК'!CG148</f>
        <v>0</v>
      </c>
      <c r="BH612" s="687">
        <f t="shared" si="1191"/>
        <v>-209.3</v>
      </c>
      <c r="BI612" s="688">
        <f t="shared" si="1192"/>
        <v>0</v>
      </c>
      <c r="BJ612" s="687">
        <f t="shared" si="1193"/>
        <v>633.30000000000007</v>
      </c>
      <c r="BK612" s="687">
        <f t="shared" si="1194"/>
        <v>0</v>
      </c>
      <c r="BL612" s="687">
        <f t="shared" si="1195"/>
        <v>-633.30000000000007</v>
      </c>
      <c r="BM612" s="688">
        <f t="shared" si="1196"/>
        <v>0</v>
      </c>
      <c r="BN612" s="687">
        <f>'1. ГПП-АГПЗ+'!CQ71+'1. ГПП-АГПЗ+'!CQ72+'1. ГПП-АГПЗ+'!CQ70+0+0+'4. ГПП-УЗПКТ-СЗСК'!CQ147+'4. ГПП-УЗПКТ-СЗСК'!CQ148</f>
        <v>215.8</v>
      </c>
      <c r="BO612" s="687">
        <f>'1. ГПП-АГПЗ+'!CS71+'1. ГПП-АГПЗ+'!CS72+'1. ГПП-АГПЗ+'!CS70+0+0+'4. ГПП-УЗПКТ-СЗСК'!CS147+'4. ГПП-УЗПКТ-СЗСК'!CS148</f>
        <v>0</v>
      </c>
      <c r="BP612" s="687">
        <f t="shared" si="1197"/>
        <v>-215.8</v>
      </c>
      <c r="BQ612" s="688">
        <f t="shared" si="1198"/>
        <v>0</v>
      </c>
      <c r="BR612" s="687">
        <f>'1. ГПП-АГПЗ+'!CW71+'1. ГПП-АГПЗ+'!CW72+'1. ГПП-АГПЗ+'!CW70+0+0+'4. ГПП-УЗПКТ-СЗСК'!CW147+'4. ГПП-УЗПКТ-СЗСК'!CW148</f>
        <v>205.4</v>
      </c>
      <c r="BS612" s="687">
        <f>'1. ГПП-АГПЗ+'!CY71+'1. ГПП-АГПЗ+'!CY72+'1. ГПП-АГПЗ+'!CY70+0+0+'4. ГПП-УЗПКТ-СЗСК'!CY147+'4. ГПП-УЗПКТ-СЗСК'!CY148</f>
        <v>0</v>
      </c>
      <c r="BT612" s="687">
        <f t="shared" si="1199"/>
        <v>-205.4</v>
      </c>
      <c r="BU612" s="688">
        <f t="shared" si="1200"/>
        <v>0</v>
      </c>
      <c r="BV612" s="687">
        <f>'1. ГПП-АГПЗ+'!DC71+'1. ГПП-АГПЗ+'!DC72+'1. ГПП-АГПЗ+'!DC70+0+0+'4. ГПП-УЗПКТ-СЗСК'!DC147+'4. ГПП-УЗПКТ-СЗСК'!DC148</f>
        <v>212.1</v>
      </c>
      <c r="BW612" s="687">
        <f>'1. ГПП-АГПЗ+'!DE71+'1. ГПП-АГПЗ+'!DE72+'1. ГПП-АГПЗ+'!DE70+0+0+'4. ГПП-УЗПКТ-СЗСК'!DE147+'4. ГПП-УЗПКТ-СЗСК'!DE148</f>
        <v>0</v>
      </c>
      <c r="BX612" s="687">
        <f t="shared" si="1201"/>
        <v>-212.1</v>
      </c>
      <c r="BY612" s="688">
        <f t="shared" si="1202"/>
        <v>0</v>
      </c>
    </row>
    <row r="613" spans="2:77" ht="20.100000000000001" customHeight="1">
      <c r="C613" s="436" t="s">
        <v>101</v>
      </c>
      <c r="D613" s="528"/>
      <c r="E613" s="528"/>
      <c r="F613" s="529"/>
      <c r="G613" s="530" t="s">
        <v>679</v>
      </c>
      <c r="H613" s="530"/>
      <c r="I613" s="691" t="s">
        <v>169</v>
      </c>
      <c r="J613" s="687">
        <f t="shared" si="1159"/>
        <v>820.3</v>
      </c>
      <c r="K613" s="687">
        <f t="shared" si="1160"/>
        <v>0</v>
      </c>
      <c r="L613" s="687">
        <f t="shared" si="1161"/>
        <v>-820.3</v>
      </c>
      <c r="M613" s="688">
        <f t="shared" si="1162"/>
        <v>0</v>
      </c>
      <c r="N613" s="687">
        <f t="shared" si="1163"/>
        <v>247.8</v>
      </c>
      <c r="O613" s="687">
        <f t="shared" si="1164"/>
        <v>0</v>
      </c>
      <c r="P613" s="687">
        <f t="shared" si="1165"/>
        <v>-247.8</v>
      </c>
      <c r="Q613" s="688">
        <f t="shared" si="1166"/>
        <v>0</v>
      </c>
      <c r="R613" s="687">
        <f>'1. ГПП-АГПЗ+'!W71+'1. ГПП-АГПЗ+'!W72+'1. ГПП-АГПЗ+'!W70+0+0</f>
        <v>85.7</v>
      </c>
      <c r="S613" s="687">
        <f>'1. ГПП-АГПЗ+'!Y71+'1. ГПП-АГПЗ+'!Y72+'1. ГПП-АГПЗ+'!Y70+0+0</f>
        <v>0</v>
      </c>
      <c r="T613" s="687">
        <f t="shared" si="1167"/>
        <v>-85.7</v>
      </c>
      <c r="U613" s="688">
        <f t="shared" si="1168"/>
        <v>0</v>
      </c>
      <c r="V613" s="687">
        <f>'1. ГПП-АГПЗ+'!AC71+'1. ГПП-АГПЗ+'!AC72+'1. ГПП-АГПЗ+'!AC70+0+0</f>
        <v>77.2</v>
      </c>
      <c r="W613" s="687">
        <f>'1. ГПП-АГПЗ+'!AE71+'1. ГПП-АГПЗ+'!AE72+'1. ГПП-АГПЗ+'!AE70+0+0</f>
        <v>0</v>
      </c>
      <c r="X613" s="687">
        <f t="shared" si="1169"/>
        <v>-77.2</v>
      </c>
      <c r="Y613" s="688">
        <f t="shared" si="1170"/>
        <v>0</v>
      </c>
      <c r="Z613" s="687">
        <f>'1. ГПП-АГПЗ+'!AI71+'1. ГПП-АГПЗ+'!AI72+'1. ГПП-АГПЗ+'!AI70+0+0</f>
        <v>84.9</v>
      </c>
      <c r="AA613" s="687">
        <f>'1. ГПП-АГПЗ+'!AK71+'1. ГПП-АГПЗ+'!AK72+'1. ГПП-АГПЗ+'!AK70+0+0</f>
        <v>0</v>
      </c>
      <c r="AB613" s="687">
        <f t="shared" si="1171"/>
        <v>-84.9</v>
      </c>
      <c r="AC613" s="688">
        <f t="shared" si="1172"/>
        <v>0</v>
      </c>
      <c r="AD613" s="687">
        <f t="shared" si="1173"/>
        <v>107.10000000000001</v>
      </c>
      <c r="AE613" s="687">
        <f t="shared" si="1174"/>
        <v>0</v>
      </c>
      <c r="AF613" s="687">
        <f t="shared" si="1175"/>
        <v>-107.10000000000001</v>
      </c>
      <c r="AG613" s="688">
        <f t="shared" si="1176"/>
        <v>0</v>
      </c>
      <c r="AH613" s="687">
        <f>'1. ГПП-АГПЗ+'!AU71+'1. ГПП-АГПЗ+'!AU72+'1. ГПП-АГПЗ+'!AU70+0+0</f>
        <v>82.9</v>
      </c>
      <c r="AI613" s="687">
        <f>'1. ГПП-АГПЗ+'!AW71+'1. ГПП-АГПЗ+'!AW72+'1. ГПП-АГПЗ+'!AW70+0+0</f>
        <v>0</v>
      </c>
      <c r="AJ613" s="687">
        <f t="shared" si="1177"/>
        <v>-82.9</v>
      </c>
      <c r="AK613" s="688">
        <f t="shared" si="1178"/>
        <v>0</v>
      </c>
      <c r="AL613" s="687">
        <f>'1. ГПП-АГПЗ+'!BA71+'1. ГПП-АГПЗ+'!BA72+'1. ГПП-АГПЗ+'!BA70+0+0</f>
        <v>24.2</v>
      </c>
      <c r="AM613" s="687">
        <f>'1. ГПП-АГПЗ+'!BC71+'1. ГПП-АГПЗ+'!BC72+'1. ГПП-АГПЗ+'!BC70+0+0</f>
        <v>0</v>
      </c>
      <c r="AN613" s="687">
        <f t="shared" si="1179"/>
        <v>-24.2</v>
      </c>
      <c r="AO613" s="688">
        <f t="shared" si="1180"/>
        <v>0</v>
      </c>
      <c r="AP613" s="687">
        <f>'1. ГПП-АГПЗ+'!BG71+'1. ГПП-АГПЗ+'!BG72+'1. ГПП-АГПЗ+'!BG70+0+0</f>
        <v>0</v>
      </c>
      <c r="AQ613" s="687">
        <f>'1. ГПП-АГПЗ+'!BI71+'1. ГПП-АГПЗ+'!BI72+'1. ГПП-АГПЗ+'!BI70+0+0</f>
        <v>0</v>
      </c>
      <c r="AR613" s="687">
        <f t="shared" si="1181"/>
        <v>0</v>
      </c>
      <c r="AS613" s="688" t="str">
        <f t="shared" si="1182"/>
        <v>-</v>
      </c>
      <c r="AT613" s="687">
        <f t="shared" si="1183"/>
        <v>209.1</v>
      </c>
      <c r="AU613" s="687">
        <f t="shared" si="1184"/>
        <v>0</v>
      </c>
      <c r="AV613" s="687">
        <f t="shared" si="1185"/>
        <v>-209.1</v>
      </c>
      <c r="AW613" s="688">
        <f t="shared" si="1186"/>
        <v>0</v>
      </c>
      <c r="AX613" s="687">
        <f>'1. ГПП-АГПЗ+'!BS71+'1. ГПП-АГПЗ+'!BS72+'1. ГПП-АГПЗ+'!BS70+0+0</f>
        <v>33.5</v>
      </c>
      <c r="AY613" s="687">
        <f>'1. ГПП-АГПЗ+'!BU71+'1. ГПП-АГПЗ+'!BU72+'1. ГПП-АГПЗ+'!BU70+0+0</f>
        <v>0</v>
      </c>
      <c r="AZ613" s="687">
        <f t="shared" si="1187"/>
        <v>-33.5</v>
      </c>
      <c r="BA613" s="688">
        <f t="shared" si="1188"/>
        <v>0</v>
      </c>
      <c r="BB613" s="687">
        <f>'1. ГПП-АГПЗ+'!BY71+'1. ГПП-АГПЗ+'!BY72+'1. ГПП-АГПЗ+'!BY70+0+0</f>
        <v>89.3</v>
      </c>
      <c r="BC613" s="687">
        <f>'1. ГПП-АГПЗ+'!CA71+'1. ГПП-АГПЗ+'!CA72+'1. ГПП-АГПЗ+'!CA70+0+0</f>
        <v>0</v>
      </c>
      <c r="BD613" s="687">
        <f t="shared" si="1189"/>
        <v>-89.3</v>
      </c>
      <c r="BE613" s="688">
        <f t="shared" si="1190"/>
        <v>0</v>
      </c>
      <c r="BF613" s="687">
        <f>'1. ГПП-АГПЗ+'!CE71+'1. ГПП-АГПЗ+'!CE72+'1. ГПП-АГПЗ+'!CE70+0+0</f>
        <v>86.3</v>
      </c>
      <c r="BG613" s="687">
        <f>'1. ГПП-АГПЗ+'!CG71+'1. ГПП-АГПЗ+'!CG72+'1. ГПП-АГПЗ+'!CG70+0+0</f>
        <v>0</v>
      </c>
      <c r="BH613" s="687">
        <f t="shared" si="1191"/>
        <v>-86.3</v>
      </c>
      <c r="BI613" s="688">
        <f t="shared" si="1192"/>
        <v>0</v>
      </c>
      <c r="BJ613" s="687">
        <f t="shared" si="1193"/>
        <v>256.29999999999995</v>
      </c>
      <c r="BK613" s="687">
        <f t="shared" si="1194"/>
        <v>0</v>
      </c>
      <c r="BL613" s="687">
        <f t="shared" si="1195"/>
        <v>-256.29999999999995</v>
      </c>
      <c r="BM613" s="688">
        <f t="shared" si="1196"/>
        <v>0</v>
      </c>
      <c r="BN613" s="687">
        <f>'1. ГПП-АГПЗ+'!CQ71+'1. ГПП-АГПЗ+'!CQ72+'1. ГПП-АГПЗ+'!CQ70+0+0</f>
        <v>88.8</v>
      </c>
      <c r="BO613" s="687">
        <f>'1. ГПП-АГПЗ+'!CS71+'1. ГПП-АГПЗ+'!CS72+'1. ГПП-АГПЗ+'!CS70+0+0</f>
        <v>0</v>
      </c>
      <c r="BP613" s="687">
        <f t="shared" si="1197"/>
        <v>-88.8</v>
      </c>
      <c r="BQ613" s="688">
        <f t="shared" si="1198"/>
        <v>0</v>
      </c>
      <c r="BR613" s="687">
        <f>'1. ГПП-АГПЗ+'!CW71+'1. ГПП-АГПЗ+'!CW72+'1. ГПП-АГПЗ+'!CW70+0+0</f>
        <v>82.4</v>
      </c>
      <c r="BS613" s="687">
        <f>'1. ГПП-АГПЗ+'!CY71+'1. ГПП-АГПЗ+'!CY72+'1. ГПП-АГПЗ+'!CY70+0+0</f>
        <v>0</v>
      </c>
      <c r="BT613" s="687">
        <f t="shared" si="1199"/>
        <v>-82.4</v>
      </c>
      <c r="BU613" s="688">
        <f t="shared" si="1200"/>
        <v>0</v>
      </c>
      <c r="BV613" s="687">
        <f>'1. ГПП-АГПЗ+'!DC71+'1. ГПП-АГПЗ+'!DC72+'1. ГПП-АГПЗ+'!DC70+0+0</f>
        <v>85.1</v>
      </c>
      <c r="BW613" s="687">
        <f>'1. ГПП-АГПЗ+'!DE71+'1. ГПП-АГПЗ+'!DE72+'1. ГПП-АГПЗ+'!DE70+0+0</f>
        <v>0</v>
      </c>
      <c r="BX613" s="687">
        <f t="shared" si="1201"/>
        <v>-85.1</v>
      </c>
      <c r="BY613" s="688">
        <f t="shared" si="1202"/>
        <v>0</v>
      </c>
    </row>
    <row r="614" spans="2:77" ht="20.100000000000001" customHeight="1">
      <c r="C614" s="436" t="s">
        <v>315</v>
      </c>
      <c r="D614" s="528"/>
      <c r="E614" s="528"/>
      <c r="F614" s="529"/>
      <c r="G614" s="530" t="s">
        <v>680</v>
      </c>
      <c r="H614" s="530"/>
      <c r="I614" s="691" t="s">
        <v>169</v>
      </c>
      <c r="J614" s="687">
        <f t="shared" si="1159"/>
        <v>1315</v>
      </c>
      <c r="K614" s="687">
        <f t="shared" si="1160"/>
        <v>0</v>
      </c>
      <c r="L614" s="687">
        <f t="shared" si="1161"/>
        <v>-1315</v>
      </c>
      <c r="M614" s="688">
        <f t="shared" si="1162"/>
        <v>0</v>
      </c>
      <c r="N614" s="687">
        <f t="shared" si="1163"/>
        <v>377</v>
      </c>
      <c r="O614" s="687">
        <f t="shared" si="1164"/>
        <v>0</v>
      </c>
      <c r="P614" s="687">
        <f t="shared" si="1165"/>
        <v>-377</v>
      </c>
      <c r="Q614" s="688">
        <f t="shared" si="1166"/>
        <v>0</v>
      </c>
      <c r="R614" s="687">
        <f>'4. ГПП-УЗПКТ-СЗСК'!W147+'4. ГПП-УЗПКТ-СЗСК'!W148</f>
        <v>130</v>
      </c>
      <c r="S614" s="687">
        <f>'4. ГПП-УЗПКТ-СЗСК'!Y147+'4. ГПП-УЗПКТ-СЗСК'!Y148</f>
        <v>0</v>
      </c>
      <c r="T614" s="687">
        <f t="shared" si="1167"/>
        <v>-130</v>
      </c>
      <c r="U614" s="688">
        <f t="shared" si="1168"/>
        <v>0</v>
      </c>
      <c r="V614" s="687">
        <f>'4. ГПП-УЗПКТ-СЗСК'!AC147+'4. ГПП-УЗПКТ-СЗСК'!AC148</f>
        <v>117</v>
      </c>
      <c r="W614" s="687">
        <f>'4. ГПП-УЗПКТ-СЗСК'!AE147+'4. ГПП-УЗПКТ-СЗСК'!AE148</f>
        <v>0</v>
      </c>
      <c r="X614" s="687">
        <f t="shared" si="1169"/>
        <v>-117</v>
      </c>
      <c r="Y614" s="688">
        <f t="shared" si="1170"/>
        <v>0</v>
      </c>
      <c r="Z614" s="687">
        <f>'4. ГПП-УЗПКТ-СЗСК'!AI147+'4. ГПП-УЗПКТ-СЗСК'!AI148</f>
        <v>130</v>
      </c>
      <c r="AA614" s="687">
        <f>'4. ГПП-УЗПКТ-СЗСК'!AK147+'4. ГПП-УЗПКТ-СЗСК'!AK148</f>
        <v>0</v>
      </c>
      <c r="AB614" s="687">
        <f t="shared" si="1171"/>
        <v>-130</v>
      </c>
      <c r="AC614" s="688">
        <f t="shared" si="1172"/>
        <v>0</v>
      </c>
      <c r="AD614" s="687">
        <f t="shared" si="1173"/>
        <v>373</v>
      </c>
      <c r="AE614" s="687">
        <f t="shared" si="1174"/>
        <v>0</v>
      </c>
      <c r="AF614" s="687">
        <f t="shared" si="1175"/>
        <v>-373</v>
      </c>
      <c r="AG614" s="688">
        <f t="shared" si="1176"/>
        <v>0</v>
      </c>
      <c r="AH614" s="687">
        <f>'4. ГПП-УЗПКТ-СЗСК'!AU147+'4. ГПП-УЗПКТ-СЗСК'!AU148</f>
        <v>126</v>
      </c>
      <c r="AI614" s="687">
        <f>'4. ГПП-УЗПКТ-СЗСК'!AW147+'4. ГПП-УЗПКТ-СЗСК'!AW148</f>
        <v>0</v>
      </c>
      <c r="AJ614" s="687">
        <f t="shared" si="1177"/>
        <v>-126</v>
      </c>
      <c r="AK614" s="688">
        <f t="shared" si="1178"/>
        <v>0</v>
      </c>
      <c r="AL614" s="687">
        <f>'4. ГПП-УЗПКТ-СЗСК'!BA147+'4. ГПП-УЗПКТ-СЗСК'!BA148</f>
        <v>130</v>
      </c>
      <c r="AM614" s="687">
        <f>'4. ГПП-УЗПКТ-СЗСК'!BC147+'4. ГПП-УЗПКТ-СЗСК'!BC148</f>
        <v>0</v>
      </c>
      <c r="AN614" s="687">
        <f t="shared" si="1179"/>
        <v>-130</v>
      </c>
      <c r="AO614" s="688">
        <f t="shared" si="1180"/>
        <v>0</v>
      </c>
      <c r="AP614" s="687">
        <f>'4. ГПП-УЗПКТ-СЗСК'!BG147+'4. ГПП-УЗПКТ-СЗСК'!BG148</f>
        <v>117</v>
      </c>
      <c r="AQ614" s="687">
        <f>'4. ГПП-УЗПКТ-СЗСК'!BI147+'4. ГПП-УЗПКТ-СЗСК'!BI148</f>
        <v>0</v>
      </c>
      <c r="AR614" s="687">
        <f t="shared" si="1181"/>
        <v>-117</v>
      </c>
      <c r="AS614" s="688">
        <f t="shared" si="1182"/>
        <v>0</v>
      </c>
      <c r="AT614" s="687">
        <f t="shared" si="1183"/>
        <v>188</v>
      </c>
      <c r="AU614" s="687">
        <f t="shared" si="1184"/>
        <v>0</v>
      </c>
      <c r="AV614" s="687">
        <f t="shared" si="1185"/>
        <v>-188</v>
      </c>
      <c r="AW614" s="688">
        <f t="shared" si="1186"/>
        <v>0</v>
      </c>
      <c r="AX614" s="687">
        <f>'4. ГПП-УЗПКТ-СЗСК'!BS147+'4. ГПП-УЗПКТ-СЗСК'!BS148</f>
        <v>33</v>
      </c>
      <c r="AY614" s="687">
        <f>'4. ГПП-УЗПКТ-СЗСК'!BU147+'4. ГПП-УЗПКТ-СЗСК'!BU148</f>
        <v>0</v>
      </c>
      <c r="AZ614" s="687">
        <f t="shared" si="1187"/>
        <v>-33</v>
      </c>
      <c r="BA614" s="688">
        <f t="shared" si="1188"/>
        <v>0</v>
      </c>
      <c r="BB614" s="687">
        <f>'4. ГПП-УЗПКТ-СЗСК'!BY147+'4. ГПП-УЗПКТ-СЗСК'!BY148</f>
        <v>32</v>
      </c>
      <c r="BC614" s="687">
        <f>'4. ГПП-УЗПКТ-СЗСК'!CA147+'4. ГПП-УЗПКТ-СЗСК'!CA148</f>
        <v>0</v>
      </c>
      <c r="BD614" s="687">
        <f t="shared" si="1189"/>
        <v>-32</v>
      </c>
      <c r="BE614" s="688">
        <f t="shared" si="1190"/>
        <v>0</v>
      </c>
      <c r="BF614" s="687">
        <f>'4. ГПП-УЗПКТ-СЗСК'!CE147+'4. ГПП-УЗПКТ-СЗСК'!CE148</f>
        <v>123</v>
      </c>
      <c r="BG614" s="687">
        <f>'4. ГПП-УЗПКТ-СЗСК'!CG147+'4. ГПП-УЗПКТ-СЗСК'!CG148</f>
        <v>0</v>
      </c>
      <c r="BH614" s="687">
        <f t="shared" si="1191"/>
        <v>-123</v>
      </c>
      <c r="BI614" s="688">
        <f t="shared" si="1192"/>
        <v>0</v>
      </c>
      <c r="BJ614" s="687">
        <f t="shared" si="1193"/>
        <v>377</v>
      </c>
      <c r="BK614" s="687">
        <f t="shared" si="1194"/>
        <v>0</v>
      </c>
      <c r="BL614" s="687">
        <f t="shared" si="1195"/>
        <v>-377</v>
      </c>
      <c r="BM614" s="688">
        <f t="shared" si="1196"/>
        <v>0</v>
      </c>
      <c r="BN614" s="687">
        <f>'4. ГПП-УЗПКТ-СЗСК'!CQ147+'4. ГПП-УЗПКТ-СЗСК'!CQ148</f>
        <v>127</v>
      </c>
      <c r="BO614" s="687">
        <f>'4. ГПП-УЗПКТ-СЗСК'!CS147+'4. ГПП-УЗПКТ-СЗСК'!CS148</f>
        <v>0</v>
      </c>
      <c r="BP614" s="687">
        <f t="shared" si="1197"/>
        <v>-127</v>
      </c>
      <c r="BQ614" s="688">
        <f t="shared" si="1198"/>
        <v>0</v>
      </c>
      <c r="BR614" s="687">
        <f>'4. ГПП-УЗПКТ-СЗСК'!CW147+'4. ГПП-УЗПКТ-СЗСК'!CW148</f>
        <v>123</v>
      </c>
      <c r="BS614" s="687">
        <f>'4. ГПП-УЗПКТ-СЗСК'!CY147+'4. ГПП-УЗПКТ-СЗСК'!CY148</f>
        <v>0</v>
      </c>
      <c r="BT614" s="687">
        <f t="shared" si="1199"/>
        <v>-123</v>
      </c>
      <c r="BU614" s="688">
        <f t="shared" si="1200"/>
        <v>0</v>
      </c>
      <c r="BV614" s="687">
        <f>'4. ГПП-УЗПКТ-СЗСК'!DC147+'4. ГПП-УЗПКТ-СЗСК'!DC148</f>
        <v>127</v>
      </c>
      <c r="BW614" s="687">
        <f>'4. ГПП-УЗПКТ-СЗСК'!DE147+'4. ГПП-УЗПКТ-СЗСК'!DE148</f>
        <v>0</v>
      </c>
      <c r="BX614" s="687">
        <f t="shared" si="1201"/>
        <v>-127</v>
      </c>
      <c r="BY614" s="688">
        <f t="shared" si="1202"/>
        <v>0</v>
      </c>
    </row>
    <row r="615" spans="2:77" ht="20.100000000000001" customHeight="1">
      <c r="B615" s="413" t="s">
        <v>681</v>
      </c>
      <c r="C615" s="428" t="s">
        <v>113</v>
      </c>
      <c r="D615" s="528"/>
      <c r="E615" s="528"/>
      <c r="F615" s="529"/>
      <c r="G615" s="530"/>
      <c r="H615" s="530"/>
      <c r="I615" s="446"/>
      <c r="J615" s="681"/>
      <c r="K615" s="681"/>
      <c r="L615" s="681"/>
      <c r="M615" s="681"/>
      <c r="N615" s="681"/>
      <c r="O615" s="681"/>
      <c r="P615" s="681"/>
      <c r="Q615" s="681"/>
      <c r="R615" s="681"/>
      <c r="S615" s="681"/>
      <c r="T615" s="681"/>
      <c r="U615" s="681"/>
      <c r="V615" s="681"/>
      <c r="W615" s="681"/>
      <c r="X615" s="681"/>
      <c r="Y615" s="681"/>
      <c r="Z615" s="681"/>
      <c r="AA615" s="681"/>
      <c r="AB615" s="681"/>
      <c r="AC615" s="681"/>
      <c r="AD615" s="681"/>
      <c r="AE615" s="681"/>
      <c r="AF615" s="681"/>
      <c r="AG615" s="681"/>
      <c r="AH615" s="681"/>
      <c r="AI615" s="681"/>
      <c r="AJ615" s="681"/>
      <c r="AK615" s="681"/>
      <c r="AL615" s="681"/>
      <c r="AM615" s="681"/>
      <c r="AN615" s="681"/>
      <c r="AO615" s="681"/>
      <c r="AP615" s="681"/>
      <c r="AQ615" s="681"/>
      <c r="AR615" s="681"/>
      <c r="AS615" s="681"/>
      <c r="AT615" s="681"/>
      <c r="AU615" s="681"/>
      <c r="AV615" s="681"/>
      <c r="AW615" s="681"/>
      <c r="AX615" s="681"/>
      <c r="AY615" s="681"/>
      <c r="AZ615" s="681"/>
      <c r="BA615" s="681"/>
      <c r="BB615" s="681"/>
      <c r="BC615" s="681"/>
      <c r="BD615" s="681"/>
      <c r="BE615" s="681"/>
      <c r="BF615" s="681"/>
      <c r="BG615" s="681"/>
      <c r="BH615" s="681"/>
      <c r="BI615" s="681"/>
      <c r="BJ615" s="681"/>
      <c r="BK615" s="681"/>
      <c r="BL615" s="681"/>
      <c r="BM615" s="681"/>
      <c r="BN615" s="681"/>
      <c r="BO615" s="681"/>
      <c r="BP615" s="681"/>
      <c r="BQ615" s="681"/>
      <c r="BR615" s="681"/>
      <c r="BS615" s="681"/>
      <c r="BT615" s="681"/>
      <c r="BU615" s="681"/>
      <c r="BV615" s="681"/>
      <c r="BW615" s="681"/>
      <c r="BX615" s="681"/>
      <c r="BY615" s="681"/>
    </row>
    <row r="616" spans="2:77" ht="20.100000000000001" customHeight="1">
      <c r="C616" s="424" t="s">
        <v>173</v>
      </c>
      <c r="D616" s="528"/>
      <c r="E616" s="528"/>
      <c r="F616" s="529"/>
      <c r="G616" s="530" t="s">
        <v>682</v>
      </c>
      <c r="H616" s="530"/>
      <c r="I616" s="446" t="s">
        <v>169</v>
      </c>
      <c r="J616" s="687">
        <f t="shared" ref="J616:J626" si="1203">N616+AD616+AT616+BJ616</f>
        <v>2135.3000000000002</v>
      </c>
      <c r="K616" s="687">
        <f t="shared" ref="K616:K626" si="1204">O616+AE616+AU616+BK616</f>
        <v>0</v>
      </c>
      <c r="L616" s="687">
        <f t="shared" ref="L616:L626" si="1205">IFERROR(K616-J616,"-")</f>
        <v>-2135.3000000000002</v>
      </c>
      <c r="M616" s="688">
        <f t="shared" ref="M616:M626" si="1206">IFERROR(K616/J616,"-")</f>
        <v>0</v>
      </c>
      <c r="N616" s="687">
        <f t="shared" ref="N616:N626" si="1207">R616+V616+Z616</f>
        <v>624.79999999999995</v>
      </c>
      <c r="O616" s="687">
        <f t="shared" ref="O616:O626" si="1208">S616+W616+AA616</f>
        <v>0</v>
      </c>
      <c r="P616" s="687">
        <f t="shared" ref="P616:P626" si="1209">IFERROR(O616-N616,"-")</f>
        <v>-624.79999999999995</v>
      </c>
      <c r="Q616" s="688">
        <f t="shared" ref="Q616:Q626" si="1210">IFERROR(O616/N616,"-")</f>
        <v>0</v>
      </c>
      <c r="R616" s="687">
        <f>'1. ГПП-АГПЗ+'!W71+'1. ГПП-АГПЗ+'!W72+'1. ГПП-АГПЗ+'!W70+'4. ГПП-УЗПКТ-СЗСК'!W147+'4. ГПП-УЗПКТ-СЗСК'!W148</f>
        <v>215.7</v>
      </c>
      <c r="S616" s="687">
        <f>'1. ГПП-АГПЗ+'!Y71+'1. ГПП-АГПЗ+'!Y72+'1. ГПП-АГПЗ+'!Y70+'4. ГПП-УЗПКТ-СЗСК'!Y147+'4. ГПП-УЗПКТ-СЗСК'!Y148</f>
        <v>0</v>
      </c>
      <c r="T616" s="687">
        <f t="shared" ref="T616:T626" si="1211">IFERROR(S616-R616,"-")</f>
        <v>-215.7</v>
      </c>
      <c r="U616" s="688">
        <f t="shared" ref="U616:U626" si="1212">IFERROR(S616/R616,"-")</f>
        <v>0</v>
      </c>
      <c r="V616" s="687">
        <f>'1. ГПП-АГПЗ+'!AC71+'1. ГПП-АГПЗ+'!AC72+'1. ГПП-АГПЗ+'!AC70+'4. ГПП-УЗПКТ-СЗСК'!AC147+'4. ГПП-УЗПКТ-СЗСК'!AC148</f>
        <v>194.2</v>
      </c>
      <c r="W616" s="687">
        <f>'1. ГПП-АГПЗ+'!AE71+'1. ГПП-АГПЗ+'!AE72+'1. ГПП-АГПЗ+'!AE70+'4. ГПП-УЗПКТ-СЗСК'!AE147+'4. ГПП-УЗПКТ-СЗСК'!AE148</f>
        <v>0</v>
      </c>
      <c r="X616" s="687">
        <f t="shared" ref="X616:X626" si="1213">IFERROR(W616-V616,"-")</f>
        <v>-194.2</v>
      </c>
      <c r="Y616" s="688">
        <f t="shared" ref="Y616:Y626" si="1214">IFERROR(W616/V616,"-")</f>
        <v>0</v>
      </c>
      <c r="Z616" s="687">
        <f>'1. ГПП-АГПЗ+'!AI71+'1. ГПП-АГПЗ+'!AI72+'1. ГПП-АГПЗ+'!AI70+'4. ГПП-УЗПКТ-СЗСК'!AI147+'4. ГПП-УЗПКТ-СЗСК'!AI148</f>
        <v>214.9</v>
      </c>
      <c r="AA616" s="687">
        <f>'1. ГПП-АГПЗ+'!AK71+'1. ГПП-АГПЗ+'!AK72+'1. ГПП-АГПЗ+'!AK70+'4. ГПП-УЗПКТ-СЗСК'!AK147+'4. ГПП-УЗПКТ-СЗСК'!AK148</f>
        <v>0</v>
      </c>
      <c r="AB616" s="687">
        <f t="shared" ref="AB616:AB626" si="1215">IFERROR(AA616-Z616,"-")</f>
        <v>-214.9</v>
      </c>
      <c r="AC616" s="688">
        <f t="shared" ref="AC616:AC626" si="1216">IFERROR(AA616/Z616,"-")</f>
        <v>0</v>
      </c>
      <c r="AD616" s="687">
        <f t="shared" ref="AD616:AD626" si="1217">AH616+AL616+AP616</f>
        <v>480.1</v>
      </c>
      <c r="AE616" s="687">
        <f t="shared" ref="AE616:AE626" si="1218">AI616+AM616+AQ616</f>
        <v>0</v>
      </c>
      <c r="AF616" s="687">
        <f t="shared" ref="AF616:AF626" si="1219">IFERROR(AE616-AD616,"-")</f>
        <v>-480.1</v>
      </c>
      <c r="AG616" s="688">
        <f t="shared" ref="AG616:AG626" si="1220">IFERROR(AE616/AD616,"-")</f>
        <v>0</v>
      </c>
      <c r="AH616" s="687">
        <f>'1. ГПП-АГПЗ+'!AU71+'1. ГПП-АГПЗ+'!AU72+'1. ГПП-АГПЗ+'!AU70+'4. ГПП-УЗПКТ-СЗСК'!AU147+'4. ГПП-УЗПКТ-СЗСК'!AU148</f>
        <v>208.9</v>
      </c>
      <c r="AI616" s="687">
        <f>'1. ГПП-АГПЗ+'!AW71+'1. ГПП-АГПЗ+'!AW72+'1. ГПП-АГПЗ+'!AW70+'4. ГПП-УЗПКТ-СЗСК'!AW147+'4. ГПП-УЗПКТ-СЗСК'!AW148</f>
        <v>0</v>
      </c>
      <c r="AJ616" s="687">
        <f t="shared" ref="AJ616:AJ626" si="1221">IFERROR(AI616-AH616,"-")</f>
        <v>-208.9</v>
      </c>
      <c r="AK616" s="688">
        <f t="shared" ref="AK616:AK626" si="1222">IFERROR(AI616/AH616,"-")</f>
        <v>0</v>
      </c>
      <c r="AL616" s="687">
        <f>'1. ГПП-АГПЗ+'!BA71+'1. ГПП-АГПЗ+'!BA72+'1. ГПП-АГПЗ+'!BA70+'4. ГПП-УЗПКТ-СЗСК'!BA147+'4. ГПП-УЗПКТ-СЗСК'!BA148</f>
        <v>154.19999999999999</v>
      </c>
      <c r="AM616" s="687">
        <f>'1. ГПП-АГПЗ+'!BC71+'1. ГПП-АГПЗ+'!BC72+'1. ГПП-АГПЗ+'!BC70+'4. ГПП-УЗПКТ-СЗСК'!BC147+'4. ГПП-УЗПКТ-СЗСК'!BC148</f>
        <v>0</v>
      </c>
      <c r="AN616" s="687">
        <f t="shared" ref="AN616:AN626" si="1223">IFERROR(AM616-AL616,"-")</f>
        <v>-154.19999999999999</v>
      </c>
      <c r="AO616" s="688">
        <f t="shared" ref="AO616:AO626" si="1224">IFERROR(AM616/AL616,"-")</f>
        <v>0</v>
      </c>
      <c r="AP616" s="687">
        <f>'1. ГПП-АГПЗ+'!BG71+'1. ГПП-АГПЗ+'!BG72+'1. ГПП-АГПЗ+'!BG70+'4. ГПП-УЗПКТ-СЗСК'!BG147+'4. ГПП-УЗПКТ-СЗСК'!BG148</f>
        <v>117</v>
      </c>
      <c r="AQ616" s="687">
        <f>'1. ГПП-АГПЗ+'!BI71+'1. ГПП-АГПЗ+'!BI72+'1. ГПП-АГПЗ+'!BI70+'4. ГПП-УЗПКТ-СЗСК'!BI147+'4. ГПП-УЗПКТ-СЗСК'!BI148</f>
        <v>0</v>
      </c>
      <c r="AR616" s="687">
        <f t="shared" ref="AR616:AR626" si="1225">IFERROR(AQ616-AP616,"-")</f>
        <v>-117</v>
      </c>
      <c r="AS616" s="688">
        <f t="shared" ref="AS616:AS626" si="1226">IFERROR(AQ616/AP616,"-")</f>
        <v>0</v>
      </c>
      <c r="AT616" s="687">
        <f t="shared" ref="AT616:AT626" si="1227">AX616+BB616+BF616</f>
        <v>397.1</v>
      </c>
      <c r="AU616" s="687">
        <f t="shared" ref="AU616:AU626" si="1228">AY616+BC616+BG616</f>
        <v>0</v>
      </c>
      <c r="AV616" s="687">
        <f t="shared" ref="AV616:AV626" si="1229">IFERROR(AU616-AT616,"-")</f>
        <v>-397.1</v>
      </c>
      <c r="AW616" s="688">
        <f t="shared" ref="AW616:AW626" si="1230">IFERROR(AU616/AT616,"-")</f>
        <v>0</v>
      </c>
      <c r="AX616" s="687">
        <f>'1. ГПП-АГПЗ+'!BS71+'1. ГПП-АГПЗ+'!BS72+'1. ГПП-АГПЗ+'!BS70+'4. ГПП-УЗПКТ-СЗСК'!BS147+'4. ГПП-УЗПКТ-СЗСК'!BS148</f>
        <v>66.5</v>
      </c>
      <c r="AY616" s="687">
        <f>'1. ГПП-АГПЗ+'!BU71+'1. ГПП-АГПЗ+'!BU72+'1. ГПП-АГПЗ+'!BU70+'4. ГПП-УЗПКТ-СЗСК'!BU147+'4. ГПП-УЗПКТ-СЗСК'!BU148</f>
        <v>0</v>
      </c>
      <c r="AZ616" s="687">
        <f t="shared" ref="AZ616:AZ626" si="1231">IFERROR(AY616-AX616,"-")</f>
        <v>-66.5</v>
      </c>
      <c r="BA616" s="688">
        <f t="shared" ref="BA616:BA626" si="1232">IFERROR(AY616/AX616,"-")</f>
        <v>0</v>
      </c>
      <c r="BB616" s="687">
        <f>'1. ГПП-АГПЗ+'!BY71+'1. ГПП-АГПЗ+'!BY72+'1. ГПП-АГПЗ+'!BY70+'4. ГПП-УЗПКТ-СЗСК'!BY147+'4. ГПП-УЗПКТ-СЗСК'!BY148</f>
        <v>121.3</v>
      </c>
      <c r="BC616" s="687">
        <f>'1. ГПП-АГПЗ+'!CA71+'1. ГПП-АГПЗ+'!CA72+'1. ГПП-АГПЗ+'!CA70+'4. ГПП-УЗПКТ-СЗСК'!CA147+'4. ГПП-УЗПКТ-СЗСК'!CA148</f>
        <v>0</v>
      </c>
      <c r="BD616" s="687">
        <f t="shared" ref="BD616:BD626" si="1233">IFERROR(BC616-BB616,"-")</f>
        <v>-121.3</v>
      </c>
      <c r="BE616" s="688">
        <f t="shared" ref="BE616:BE626" si="1234">IFERROR(BC616/BB616,"-")</f>
        <v>0</v>
      </c>
      <c r="BF616" s="687">
        <f>'1. ГПП-АГПЗ+'!CE71+'1. ГПП-АГПЗ+'!CE72+'1. ГПП-АГПЗ+'!CE70+'4. ГПП-УЗПКТ-СЗСК'!CE147+'4. ГПП-УЗПКТ-СЗСК'!CE148</f>
        <v>209.3</v>
      </c>
      <c r="BG616" s="687">
        <f>'1. ГПП-АГПЗ+'!CG71+'1. ГПП-АГПЗ+'!CG72+'1. ГПП-АГПЗ+'!CG70+'4. ГПП-УЗПКТ-СЗСК'!CG147+'4. ГПП-УЗПКТ-СЗСК'!CG148</f>
        <v>0</v>
      </c>
      <c r="BH616" s="687">
        <f t="shared" ref="BH616:BH626" si="1235">IFERROR(BG616-BF616,"-")</f>
        <v>-209.3</v>
      </c>
      <c r="BI616" s="688">
        <f t="shared" ref="BI616:BI626" si="1236">IFERROR(BG616/BF616,"-")</f>
        <v>0</v>
      </c>
      <c r="BJ616" s="687">
        <f t="shared" ref="BJ616:BJ626" si="1237">BN616+BR616+BV616</f>
        <v>633.30000000000007</v>
      </c>
      <c r="BK616" s="687">
        <f t="shared" ref="BK616:BK626" si="1238">BO616+BS616+BW616</f>
        <v>0</v>
      </c>
      <c r="BL616" s="687">
        <f t="shared" ref="BL616:BL626" si="1239">IFERROR(BK616-BJ616,"-")</f>
        <v>-633.30000000000007</v>
      </c>
      <c r="BM616" s="688">
        <f t="shared" ref="BM616:BM626" si="1240">IFERROR(BK616/BJ616,"-")</f>
        <v>0</v>
      </c>
      <c r="BN616" s="687">
        <f>'1. ГПП-АГПЗ+'!CQ71+'1. ГПП-АГПЗ+'!CQ72+'1. ГПП-АГПЗ+'!CQ70+'4. ГПП-УЗПКТ-СЗСК'!CQ147+'4. ГПП-УЗПКТ-СЗСК'!CQ148</f>
        <v>215.8</v>
      </c>
      <c r="BO616" s="687">
        <f>'1. ГПП-АГПЗ+'!CS71+'1. ГПП-АГПЗ+'!CS72+'1. ГПП-АГПЗ+'!CS70+'4. ГПП-УЗПКТ-СЗСК'!CS147+'4. ГПП-УЗПКТ-СЗСК'!CS148</f>
        <v>0</v>
      </c>
      <c r="BP616" s="687">
        <f t="shared" ref="BP616:BP626" si="1241">IFERROR(BO616-BN616,"-")</f>
        <v>-215.8</v>
      </c>
      <c r="BQ616" s="688">
        <f t="shared" ref="BQ616:BQ626" si="1242">IFERROR(BO616/BN616,"-")</f>
        <v>0</v>
      </c>
      <c r="BR616" s="687">
        <f>'1. ГПП-АГПЗ+'!CW71+'1. ГПП-АГПЗ+'!CW72+'1. ГПП-АГПЗ+'!CW70+'4. ГПП-УЗПКТ-СЗСК'!CW147+'4. ГПП-УЗПКТ-СЗСК'!CW148</f>
        <v>205.4</v>
      </c>
      <c r="BS616" s="687">
        <f>'1. ГПП-АГПЗ+'!CY71+'1. ГПП-АГПЗ+'!CY72+'1. ГПП-АГПЗ+'!CY70+'4. ГПП-УЗПКТ-СЗСК'!CY147+'4. ГПП-УЗПКТ-СЗСК'!CY148</f>
        <v>0</v>
      </c>
      <c r="BT616" s="687">
        <f t="shared" ref="BT616:BT626" si="1243">IFERROR(BS616-BR616,"-")</f>
        <v>-205.4</v>
      </c>
      <c r="BU616" s="688">
        <f t="shared" ref="BU616:BU626" si="1244">IFERROR(BS616/BR616,"-")</f>
        <v>0</v>
      </c>
      <c r="BV616" s="687">
        <f>'1. ГПП-АГПЗ+'!DC71+'1. ГПП-АГПЗ+'!DC72+'1. ГПП-АГПЗ+'!DC70+'4. ГПП-УЗПКТ-СЗСК'!DC147+'4. ГПП-УЗПКТ-СЗСК'!DC148</f>
        <v>212.1</v>
      </c>
      <c r="BW616" s="687">
        <f>'1. ГПП-АГПЗ+'!DE71+'1. ГПП-АГПЗ+'!DE72+'1. ГПП-АГПЗ+'!DE70+'4. ГПП-УЗПКТ-СЗСК'!DE147+'4. ГПП-УЗПКТ-СЗСК'!DE148</f>
        <v>0</v>
      </c>
      <c r="BX616" s="687">
        <f t="shared" ref="BX616:BX626" si="1245">IFERROR(BW616-BV616,"-")</f>
        <v>-212.1</v>
      </c>
      <c r="BY616" s="688">
        <f t="shared" ref="BY616:BY626" si="1246">IFERROR(BW616/BV616,"-")</f>
        <v>0</v>
      </c>
    </row>
    <row r="617" spans="2:77" ht="20.100000000000001" customHeight="1">
      <c r="C617" s="436" t="s">
        <v>101</v>
      </c>
      <c r="D617" s="528"/>
      <c r="E617" s="528"/>
      <c r="F617" s="529"/>
      <c r="G617" s="530" t="s">
        <v>683</v>
      </c>
      <c r="H617" s="530"/>
      <c r="I617" s="691" t="s">
        <v>169</v>
      </c>
      <c r="J617" s="687">
        <f t="shared" si="1203"/>
        <v>820.3</v>
      </c>
      <c r="K617" s="687">
        <f t="shared" si="1204"/>
        <v>0</v>
      </c>
      <c r="L617" s="687">
        <f t="shared" si="1205"/>
        <v>-820.3</v>
      </c>
      <c r="M617" s="688">
        <f t="shared" si="1206"/>
        <v>0</v>
      </c>
      <c r="N617" s="687">
        <f t="shared" si="1207"/>
        <v>247.8</v>
      </c>
      <c r="O617" s="687">
        <f t="shared" si="1208"/>
        <v>0</v>
      </c>
      <c r="P617" s="687">
        <f t="shared" si="1209"/>
        <v>-247.8</v>
      </c>
      <c r="Q617" s="688">
        <f t="shared" si="1210"/>
        <v>0</v>
      </c>
      <c r="R617" s="687">
        <f>'1. ГПП-АГПЗ+'!W71+'1. ГПП-АГПЗ+'!W72+'1. ГПП-АГПЗ+'!W70</f>
        <v>85.7</v>
      </c>
      <c r="S617" s="687">
        <f>'1. ГПП-АГПЗ+'!Y71+'1. ГПП-АГПЗ+'!Y72+'1. ГПП-АГПЗ+'!Y70</f>
        <v>0</v>
      </c>
      <c r="T617" s="687">
        <f t="shared" si="1211"/>
        <v>-85.7</v>
      </c>
      <c r="U617" s="688">
        <f t="shared" si="1212"/>
        <v>0</v>
      </c>
      <c r="V617" s="687">
        <f>'1. ГПП-АГПЗ+'!AC71+'1. ГПП-АГПЗ+'!AC72+'1. ГПП-АГПЗ+'!AC70</f>
        <v>77.2</v>
      </c>
      <c r="W617" s="687">
        <f>'1. ГПП-АГПЗ+'!AE71+'1. ГПП-АГПЗ+'!AE72+'1. ГПП-АГПЗ+'!AE70</f>
        <v>0</v>
      </c>
      <c r="X617" s="687">
        <f t="shared" si="1213"/>
        <v>-77.2</v>
      </c>
      <c r="Y617" s="688">
        <f t="shared" si="1214"/>
        <v>0</v>
      </c>
      <c r="Z617" s="687">
        <f>'1. ГПП-АГПЗ+'!AI71+'1. ГПП-АГПЗ+'!AI72+'1. ГПП-АГПЗ+'!AI70</f>
        <v>84.9</v>
      </c>
      <c r="AA617" s="687">
        <f>'1. ГПП-АГПЗ+'!AK71+'1. ГПП-АГПЗ+'!AK72+'1. ГПП-АГПЗ+'!AK70</f>
        <v>0</v>
      </c>
      <c r="AB617" s="687">
        <f t="shared" si="1215"/>
        <v>-84.9</v>
      </c>
      <c r="AC617" s="688">
        <f t="shared" si="1216"/>
        <v>0</v>
      </c>
      <c r="AD617" s="687">
        <f t="shared" si="1217"/>
        <v>107.10000000000001</v>
      </c>
      <c r="AE617" s="687">
        <f t="shared" si="1218"/>
        <v>0</v>
      </c>
      <c r="AF617" s="687">
        <f t="shared" si="1219"/>
        <v>-107.10000000000001</v>
      </c>
      <c r="AG617" s="688">
        <f t="shared" si="1220"/>
        <v>0</v>
      </c>
      <c r="AH617" s="687">
        <f>'1. ГПП-АГПЗ+'!AU71+'1. ГПП-АГПЗ+'!AU72+'1. ГПП-АГПЗ+'!AU70</f>
        <v>82.9</v>
      </c>
      <c r="AI617" s="687">
        <f>'1. ГПП-АГПЗ+'!AW71+'1. ГПП-АГПЗ+'!AW72+'1. ГПП-АГПЗ+'!AW70</f>
        <v>0</v>
      </c>
      <c r="AJ617" s="687">
        <f t="shared" si="1221"/>
        <v>-82.9</v>
      </c>
      <c r="AK617" s="688">
        <f t="shared" si="1222"/>
        <v>0</v>
      </c>
      <c r="AL617" s="687">
        <f>'1. ГПП-АГПЗ+'!BA71+'1. ГПП-АГПЗ+'!BA72+'1. ГПП-АГПЗ+'!BA70</f>
        <v>24.2</v>
      </c>
      <c r="AM617" s="687">
        <f>'1. ГПП-АГПЗ+'!BC71+'1. ГПП-АГПЗ+'!BC72+'1. ГПП-АГПЗ+'!BC70</f>
        <v>0</v>
      </c>
      <c r="AN617" s="687">
        <f t="shared" si="1223"/>
        <v>-24.2</v>
      </c>
      <c r="AO617" s="688">
        <f t="shared" si="1224"/>
        <v>0</v>
      </c>
      <c r="AP617" s="687">
        <f>'1. ГПП-АГПЗ+'!BG71+'1. ГПП-АГПЗ+'!BG72+'1. ГПП-АГПЗ+'!BG70</f>
        <v>0</v>
      </c>
      <c r="AQ617" s="687">
        <f>'1. ГПП-АГПЗ+'!BI71+'1. ГПП-АГПЗ+'!BI72+'1. ГПП-АГПЗ+'!BI70</f>
        <v>0</v>
      </c>
      <c r="AR617" s="687">
        <f t="shared" si="1225"/>
        <v>0</v>
      </c>
      <c r="AS617" s="688" t="str">
        <f t="shared" si="1226"/>
        <v>-</v>
      </c>
      <c r="AT617" s="687">
        <f t="shared" si="1227"/>
        <v>209.1</v>
      </c>
      <c r="AU617" s="687">
        <f t="shared" si="1228"/>
        <v>0</v>
      </c>
      <c r="AV617" s="687">
        <f t="shared" si="1229"/>
        <v>-209.1</v>
      </c>
      <c r="AW617" s="688">
        <f t="shared" si="1230"/>
        <v>0</v>
      </c>
      <c r="AX617" s="687">
        <f>'1. ГПП-АГПЗ+'!BS71+'1. ГПП-АГПЗ+'!BS72+'1. ГПП-АГПЗ+'!BS70</f>
        <v>33.5</v>
      </c>
      <c r="AY617" s="687">
        <f>'1. ГПП-АГПЗ+'!BU71+'1. ГПП-АГПЗ+'!BU72+'1. ГПП-АГПЗ+'!BU70</f>
        <v>0</v>
      </c>
      <c r="AZ617" s="687">
        <f t="shared" si="1231"/>
        <v>-33.5</v>
      </c>
      <c r="BA617" s="688">
        <f t="shared" si="1232"/>
        <v>0</v>
      </c>
      <c r="BB617" s="687">
        <f>'1. ГПП-АГПЗ+'!BY71+'1. ГПП-АГПЗ+'!BY72+'1. ГПП-АГПЗ+'!BY70</f>
        <v>89.3</v>
      </c>
      <c r="BC617" s="687">
        <f>'1. ГПП-АГПЗ+'!CA71+'1. ГПП-АГПЗ+'!CA72+'1. ГПП-АГПЗ+'!CA70</f>
        <v>0</v>
      </c>
      <c r="BD617" s="687">
        <f t="shared" si="1233"/>
        <v>-89.3</v>
      </c>
      <c r="BE617" s="688">
        <f t="shared" si="1234"/>
        <v>0</v>
      </c>
      <c r="BF617" s="687">
        <f>'1. ГПП-АГПЗ+'!CE71+'1. ГПП-АГПЗ+'!CE72+'1. ГПП-АГПЗ+'!CE70</f>
        <v>86.3</v>
      </c>
      <c r="BG617" s="687">
        <f>'1. ГПП-АГПЗ+'!CG71+'1. ГПП-АГПЗ+'!CG72+'1. ГПП-АГПЗ+'!CG70</f>
        <v>0</v>
      </c>
      <c r="BH617" s="687">
        <f t="shared" si="1235"/>
        <v>-86.3</v>
      </c>
      <c r="BI617" s="688">
        <f t="shared" si="1236"/>
        <v>0</v>
      </c>
      <c r="BJ617" s="687">
        <f t="shared" si="1237"/>
        <v>256.29999999999995</v>
      </c>
      <c r="BK617" s="687">
        <f t="shared" si="1238"/>
        <v>0</v>
      </c>
      <c r="BL617" s="687">
        <f t="shared" si="1239"/>
        <v>-256.29999999999995</v>
      </c>
      <c r="BM617" s="688">
        <f t="shared" si="1240"/>
        <v>0</v>
      </c>
      <c r="BN617" s="687">
        <f>'1. ГПП-АГПЗ+'!CQ71+'1. ГПП-АГПЗ+'!CQ72+'1. ГПП-АГПЗ+'!CQ70</f>
        <v>88.8</v>
      </c>
      <c r="BO617" s="687">
        <f>'1. ГПП-АГПЗ+'!CS71+'1. ГПП-АГПЗ+'!CS72+'1. ГПП-АГПЗ+'!CS70</f>
        <v>0</v>
      </c>
      <c r="BP617" s="687">
        <f t="shared" si="1241"/>
        <v>-88.8</v>
      </c>
      <c r="BQ617" s="688">
        <f t="shared" si="1242"/>
        <v>0</v>
      </c>
      <c r="BR617" s="687">
        <f>'1. ГПП-АГПЗ+'!CW71+'1. ГПП-АГПЗ+'!CW72+'1. ГПП-АГПЗ+'!CW70</f>
        <v>82.4</v>
      </c>
      <c r="BS617" s="687">
        <f>'1. ГПП-АГПЗ+'!CY71+'1. ГПП-АГПЗ+'!CY72+'1. ГПП-АГПЗ+'!CY70</f>
        <v>0</v>
      </c>
      <c r="BT617" s="687">
        <f t="shared" si="1243"/>
        <v>-82.4</v>
      </c>
      <c r="BU617" s="688">
        <f t="shared" si="1244"/>
        <v>0</v>
      </c>
      <c r="BV617" s="687">
        <f>'1. ГПП-АГПЗ+'!DC71+'1. ГПП-АГПЗ+'!DC72+'1. ГПП-АГПЗ+'!DC70</f>
        <v>85.1</v>
      </c>
      <c r="BW617" s="687">
        <f>'1. ГПП-АГПЗ+'!DE71+'1. ГПП-АГПЗ+'!DE72+'1. ГПП-АГПЗ+'!DE70</f>
        <v>0</v>
      </c>
      <c r="BX617" s="687">
        <f t="shared" si="1245"/>
        <v>-85.1</v>
      </c>
      <c r="BY617" s="688">
        <f t="shared" si="1246"/>
        <v>0</v>
      </c>
    </row>
    <row r="618" spans="2:77" ht="20.100000000000001" customHeight="1">
      <c r="C618" s="430" t="s">
        <v>684</v>
      </c>
      <c r="D618" s="528"/>
      <c r="E618" s="528"/>
      <c r="F618" s="529"/>
      <c r="G618" s="530" t="s">
        <v>685</v>
      </c>
      <c r="H618" s="530"/>
      <c r="I618" s="694" t="s">
        <v>169</v>
      </c>
      <c r="J618" s="687">
        <f t="shared" si="1203"/>
        <v>0</v>
      </c>
      <c r="K618" s="687">
        <f t="shared" si="1204"/>
        <v>0</v>
      </c>
      <c r="L618" s="687">
        <f t="shared" si="1205"/>
        <v>0</v>
      </c>
      <c r="M618" s="688" t="str">
        <f t="shared" si="1206"/>
        <v>-</v>
      </c>
      <c r="N618" s="687">
        <f t="shared" si="1207"/>
        <v>0</v>
      </c>
      <c r="O618" s="687">
        <f t="shared" si="1208"/>
        <v>0</v>
      </c>
      <c r="P618" s="687">
        <f t="shared" si="1209"/>
        <v>0</v>
      </c>
      <c r="Q618" s="688" t="str">
        <f t="shared" si="1210"/>
        <v>-</v>
      </c>
      <c r="R618" s="687">
        <f>'1. ГПП-АГПЗ+'!W70</f>
        <v>0</v>
      </c>
      <c r="S618" s="687">
        <f>'1. ГПП-АГПЗ+'!Y70</f>
        <v>0</v>
      </c>
      <c r="T618" s="687">
        <f t="shared" si="1211"/>
        <v>0</v>
      </c>
      <c r="U618" s="688" t="str">
        <f t="shared" si="1212"/>
        <v>-</v>
      </c>
      <c r="V618" s="687">
        <f>'1. ГПП-АГПЗ+'!AC70</f>
        <v>0</v>
      </c>
      <c r="W618" s="687">
        <f>'1. ГПП-АГПЗ+'!AE70</f>
        <v>0</v>
      </c>
      <c r="X618" s="687">
        <f t="shared" si="1213"/>
        <v>0</v>
      </c>
      <c r="Y618" s="688" t="str">
        <f t="shared" si="1214"/>
        <v>-</v>
      </c>
      <c r="Z618" s="687">
        <f>'1. ГПП-АГПЗ+'!AI70</f>
        <v>0</v>
      </c>
      <c r="AA618" s="687">
        <f>'1. ГПП-АГПЗ+'!AK70</f>
        <v>0</v>
      </c>
      <c r="AB618" s="687">
        <f t="shared" si="1215"/>
        <v>0</v>
      </c>
      <c r="AC618" s="688" t="str">
        <f t="shared" si="1216"/>
        <v>-</v>
      </c>
      <c r="AD618" s="687">
        <f t="shared" si="1217"/>
        <v>0</v>
      </c>
      <c r="AE618" s="687">
        <f t="shared" si="1218"/>
        <v>0</v>
      </c>
      <c r="AF618" s="687">
        <f t="shared" si="1219"/>
        <v>0</v>
      </c>
      <c r="AG618" s="688" t="str">
        <f t="shared" si="1220"/>
        <v>-</v>
      </c>
      <c r="AH618" s="687">
        <f>'1. ГПП-АГПЗ+'!AU70</f>
        <v>0</v>
      </c>
      <c r="AI618" s="687">
        <f>'1. ГПП-АГПЗ+'!AW70</f>
        <v>0</v>
      </c>
      <c r="AJ618" s="687">
        <f t="shared" si="1221"/>
        <v>0</v>
      </c>
      <c r="AK618" s="688" t="str">
        <f t="shared" si="1222"/>
        <v>-</v>
      </c>
      <c r="AL618" s="687">
        <f>'1. ГПП-АГПЗ+'!BA70</f>
        <v>0</v>
      </c>
      <c r="AM618" s="687">
        <f>'1. ГПП-АГПЗ+'!BC70</f>
        <v>0</v>
      </c>
      <c r="AN618" s="687">
        <f t="shared" si="1223"/>
        <v>0</v>
      </c>
      <c r="AO618" s="688" t="str">
        <f t="shared" si="1224"/>
        <v>-</v>
      </c>
      <c r="AP618" s="687">
        <f>'1. ГПП-АГПЗ+'!BG70</f>
        <v>0</v>
      </c>
      <c r="AQ618" s="687">
        <f>'1. ГПП-АГПЗ+'!BI70</f>
        <v>0</v>
      </c>
      <c r="AR618" s="687">
        <f t="shared" si="1225"/>
        <v>0</v>
      </c>
      <c r="AS618" s="688" t="str">
        <f t="shared" si="1226"/>
        <v>-</v>
      </c>
      <c r="AT618" s="687">
        <f t="shared" si="1227"/>
        <v>0</v>
      </c>
      <c r="AU618" s="687">
        <f t="shared" si="1228"/>
        <v>0</v>
      </c>
      <c r="AV618" s="687">
        <f t="shared" si="1229"/>
        <v>0</v>
      </c>
      <c r="AW618" s="688" t="str">
        <f t="shared" si="1230"/>
        <v>-</v>
      </c>
      <c r="AX618" s="687">
        <f>'1. ГПП-АГПЗ+'!BS70</f>
        <v>0</v>
      </c>
      <c r="AY618" s="687">
        <f>'1. ГПП-АГПЗ+'!BU70</f>
        <v>0</v>
      </c>
      <c r="AZ618" s="687">
        <f t="shared" si="1231"/>
        <v>0</v>
      </c>
      <c r="BA618" s="688" t="str">
        <f t="shared" si="1232"/>
        <v>-</v>
      </c>
      <c r="BB618" s="687">
        <f>'1. ГПП-АГПЗ+'!BY70</f>
        <v>0</v>
      </c>
      <c r="BC618" s="687">
        <f>'1. ГПП-АГПЗ+'!CA70</f>
        <v>0</v>
      </c>
      <c r="BD618" s="687">
        <f t="shared" si="1233"/>
        <v>0</v>
      </c>
      <c r="BE618" s="688" t="str">
        <f t="shared" si="1234"/>
        <v>-</v>
      </c>
      <c r="BF618" s="687">
        <f>'1. ГПП-АГПЗ+'!CE70</f>
        <v>0</v>
      </c>
      <c r="BG618" s="687">
        <f>'1. ГПП-АГПЗ+'!CG70</f>
        <v>0</v>
      </c>
      <c r="BH618" s="687">
        <f t="shared" si="1235"/>
        <v>0</v>
      </c>
      <c r="BI618" s="688" t="str">
        <f t="shared" si="1236"/>
        <v>-</v>
      </c>
      <c r="BJ618" s="687">
        <f t="shared" si="1237"/>
        <v>0</v>
      </c>
      <c r="BK618" s="687">
        <f t="shared" si="1238"/>
        <v>0</v>
      </c>
      <c r="BL618" s="687">
        <f t="shared" si="1239"/>
        <v>0</v>
      </c>
      <c r="BM618" s="688" t="str">
        <f t="shared" si="1240"/>
        <v>-</v>
      </c>
      <c r="BN618" s="687">
        <f>'1. ГПП-АГПЗ+'!CQ70</f>
        <v>0</v>
      </c>
      <c r="BO618" s="687">
        <f>'1. ГПП-АГПЗ+'!CS70</f>
        <v>0</v>
      </c>
      <c r="BP618" s="687">
        <f t="shared" si="1241"/>
        <v>0</v>
      </c>
      <c r="BQ618" s="688" t="str">
        <f t="shared" si="1242"/>
        <v>-</v>
      </c>
      <c r="BR618" s="687">
        <f>'1. ГПП-АГПЗ+'!CW70</f>
        <v>0</v>
      </c>
      <c r="BS618" s="687">
        <f>'1. ГПП-АГПЗ+'!CY70</f>
        <v>0</v>
      </c>
      <c r="BT618" s="687">
        <f t="shared" si="1243"/>
        <v>0</v>
      </c>
      <c r="BU618" s="688" t="str">
        <f t="shared" si="1244"/>
        <v>-</v>
      </c>
      <c r="BV618" s="687">
        <f>'1. ГПП-АГПЗ+'!DC70</f>
        <v>0</v>
      </c>
      <c r="BW618" s="687">
        <f>'1. ГПП-АГПЗ+'!DE70</f>
        <v>0</v>
      </c>
      <c r="BX618" s="687">
        <f t="shared" si="1245"/>
        <v>0</v>
      </c>
      <c r="BY618" s="688" t="str">
        <f t="shared" si="1246"/>
        <v>-</v>
      </c>
    </row>
    <row r="619" spans="2:77" ht="20.100000000000001" customHeight="1">
      <c r="C619" s="430" t="s">
        <v>686</v>
      </c>
      <c r="D619" s="528"/>
      <c r="E619" s="528"/>
      <c r="F619" s="529"/>
      <c r="G619" s="530" t="s">
        <v>687</v>
      </c>
      <c r="H619" s="530"/>
      <c r="I619" s="694" t="s">
        <v>169</v>
      </c>
      <c r="J619" s="687">
        <f t="shared" si="1203"/>
        <v>525.29999999999995</v>
      </c>
      <c r="K619" s="687">
        <f t="shared" si="1204"/>
        <v>0</v>
      </c>
      <c r="L619" s="687">
        <f t="shared" si="1205"/>
        <v>-525.29999999999995</v>
      </c>
      <c r="M619" s="688">
        <f t="shared" si="1206"/>
        <v>0</v>
      </c>
      <c r="N619" s="687">
        <f t="shared" si="1207"/>
        <v>157.80000000000001</v>
      </c>
      <c r="O619" s="687">
        <f t="shared" si="1208"/>
        <v>0</v>
      </c>
      <c r="P619" s="687">
        <f t="shared" si="1209"/>
        <v>-157.80000000000001</v>
      </c>
      <c r="Q619" s="688">
        <f t="shared" si="1210"/>
        <v>0</v>
      </c>
      <c r="R619" s="687">
        <f>'1. ГПП-АГПЗ+'!W71</f>
        <v>55.7</v>
      </c>
      <c r="S619" s="687">
        <f>'1. ГПП-АГПЗ+'!Y71</f>
        <v>0</v>
      </c>
      <c r="T619" s="687">
        <f t="shared" si="1211"/>
        <v>-55.7</v>
      </c>
      <c r="U619" s="688">
        <f t="shared" si="1212"/>
        <v>0</v>
      </c>
      <c r="V619" s="687">
        <f>'1. ГПП-АГПЗ+'!AC71</f>
        <v>47.2</v>
      </c>
      <c r="W619" s="687">
        <f>'1. ГПП-АГПЗ+'!AE71</f>
        <v>0</v>
      </c>
      <c r="X619" s="687">
        <f t="shared" si="1213"/>
        <v>-47.2</v>
      </c>
      <c r="Y619" s="688">
        <f t="shared" si="1214"/>
        <v>0</v>
      </c>
      <c r="Z619" s="687">
        <f>'1. ГПП-АГПЗ+'!AI71</f>
        <v>54.9</v>
      </c>
      <c r="AA619" s="687">
        <f>'1. ГПП-АГПЗ+'!AK71</f>
        <v>0</v>
      </c>
      <c r="AB619" s="687">
        <f t="shared" si="1215"/>
        <v>-54.9</v>
      </c>
      <c r="AC619" s="688">
        <f t="shared" si="1216"/>
        <v>0</v>
      </c>
      <c r="AD619" s="687">
        <f t="shared" si="1217"/>
        <v>62.099999999999994</v>
      </c>
      <c r="AE619" s="687">
        <f t="shared" si="1218"/>
        <v>0</v>
      </c>
      <c r="AF619" s="687">
        <f t="shared" si="1219"/>
        <v>-62.099999999999994</v>
      </c>
      <c r="AG619" s="688">
        <f t="shared" si="1220"/>
        <v>0</v>
      </c>
      <c r="AH619" s="687">
        <f>'1. ГПП-АГПЗ+'!AU71</f>
        <v>47.9</v>
      </c>
      <c r="AI619" s="687">
        <f>'1. ГПП-АГПЗ+'!AW71</f>
        <v>0</v>
      </c>
      <c r="AJ619" s="687">
        <f t="shared" si="1221"/>
        <v>-47.9</v>
      </c>
      <c r="AK619" s="688">
        <f t="shared" si="1222"/>
        <v>0</v>
      </c>
      <c r="AL619" s="687">
        <f>'1. ГПП-АГПЗ+'!BA71</f>
        <v>14.2</v>
      </c>
      <c r="AM619" s="687">
        <f>'1. ГПП-АГПЗ+'!BC71</f>
        <v>0</v>
      </c>
      <c r="AN619" s="687">
        <f t="shared" si="1223"/>
        <v>-14.2</v>
      </c>
      <c r="AO619" s="688">
        <f t="shared" si="1224"/>
        <v>0</v>
      </c>
      <c r="AP619" s="687">
        <f>'1. ГПП-АГПЗ+'!BG71</f>
        <v>0</v>
      </c>
      <c r="AQ619" s="687">
        <f>'1. ГПП-АГПЗ+'!BI71</f>
        <v>0</v>
      </c>
      <c r="AR619" s="687">
        <f t="shared" si="1225"/>
        <v>0</v>
      </c>
      <c r="AS619" s="688" t="str">
        <f t="shared" si="1226"/>
        <v>-</v>
      </c>
      <c r="AT619" s="687">
        <f t="shared" si="1227"/>
        <v>139.1</v>
      </c>
      <c r="AU619" s="687">
        <f t="shared" si="1228"/>
        <v>0</v>
      </c>
      <c r="AV619" s="687">
        <f t="shared" si="1229"/>
        <v>-139.1</v>
      </c>
      <c r="AW619" s="688">
        <f t="shared" si="1230"/>
        <v>0</v>
      </c>
      <c r="AX619" s="687">
        <f>'1. ГПП-АГПЗ+'!BS71</f>
        <v>33.5</v>
      </c>
      <c r="AY619" s="687">
        <f>'1. ГПП-АГПЗ+'!BU71</f>
        <v>0</v>
      </c>
      <c r="AZ619" s="687">
        <f t="shared" si="1231"/>
        <v>-33.5</v>
      </c>
      <c r="BA619" s="688">
        <f t="shared" si="1232"/>
        <v>0</v>
      </c>
      <c r="BB619" s="687">
        <f>'1. ГПП-АГПЗ+'!BY71</f>
        <v>54.3</v>
      </c>
      <c r="BC619" s="687">
        <f>'1. ГПП-АГПЗ+'!CA71</f>
        <v>0</v>
      </c>
      <c r="BD619" s="687">
        <f t="shared" si="1233"/>
        <v>-54.3</v>
      </c>
      <c r="BE619" s="688">
        <f t="shared" si="1234"/>
        <v>0</v>
      </c>
      <c r="BF619" s="687">
        <f>'1. ГПП-АГПЗ+'!CE71</f>
        <v>51.3</v>
      </c>
      <c r="BG619" s="687">
        <f>'1. ГПП-АГПЗ+'!CG71</f>
        <v>0</v>
      </c>
      <c r="BH619" s="687">
        <f t="shared" si="1235"/>
        <v>-51.3</v>
      </c>
      <c r="BI619" s="688">
        <f t="shared" si="1236"/>
        <v>0</v>
      </c>
      <c r="BJ619" s="687">
        <f t="shared" si="1237"/>
        <v>166.29999999999998</v>
      </c>
      <c r="BK619" s="687">
        <f t="shared" si="1238"/>
        <v>0</v>
      </c>
      <c r="BL619" s="687">
        <f t="shared" si="1239"/>
        <v>-166.29999999999998</v>
      </c>
      <c r="BM619" s="688">
        <f t="shared" si="1240"/>
        <v>0</v>
      </c>
      <c r="BN619" s="687">
        <f>'1. ГПП-АГПЗ+'!CQ71</f>
        <v>58.8</v>
      </c>
      <c r="BO619" s="687">
        <f>'1. ГПП-АГПЗ+'!CS71</f>
        <v>0</v>
      </c>
      <c r="BP619" s="687">
        <f t="shared" si="1241"/>
        <v>-58.8</v>
      </c>
      <c r="BQ619" s="688">
        <f t="shared" si="1242"/>
        <v>0</v>
      </c>
      <c r="BR619" s="687">
        <f>'1. ГПП-АГПЗ+'!CW71</f>
        <v>52.4</v>
      </c>
      <c r="BS619" s="687">
        <f>'1. ГПП-АГПЗ+'!CY71</f>
        <v>0</v>
      </c>
      <c r="BT619" s="687">
        <f t="shared" si="1243"/>
        <v>-52.4</v>
      </c>
      <c r="BU619" s="688">
        <f t="shared" si="1244"/>
        <v>0</v>
      </c>
      <c r="BV619" s="687">
        <f>'1. ГПП-АГПЗ+'!DC71</f>
        <v>55.1</v>
      </c>
      <c r="BW619" s="687">
        <f>'1. ГПП-АГПЗ+'!DE71</f>
        <v>0</v>
      </c>
      <c r="BX619" s="687">
        <f t="shared" si="1245"/>
        <v>-55.1</v>
      </c>
      <c r="BY619" s="688">
        <f t="shared" si="1246"/>
        <v>0</v>
      </c>
    </row>
    <row r="620" spans="2:77" ht="20.100000000000001" customHeight="1">
      <c r="C620" s="430" t="s">
        <v>688</v>
      </c>
      <c r="D620" s="528"/>
      <c r="E620" s="528"/>
      <c r="F620" s="529"/>
      <c r="G620" s="530" t="s">
        <v>689</v>
      </c>
      <c r="H620" s="530"/>
      <c r="I620" s="694" t="s">
        <v>169</v>
      </c>
      <c r="J620" s="687">
        <f t="shared" si="1203"/>
        <v>295</v>
      </c>
      <c r="K620" s="687">
        <f t="shared" si="1204"/>
        <v>0</v>
      </c>
      <c r="L620" s="687">
        <f t="shared" si="1205"/>
        <v>-295</v>
      </c>
      <c r="M620" s="688">
        <f t="shared" si="1206"/>
        <v>0</v>
      </c>
      <c r="N620" s="687">
        <f t="shared" si="1207"/>
        <v>90</v>
      </c>
      <c r="O620" s="687">
        <f t="shared" si="1208"/>
        <v>0</v>
      </c>
      <c r="P620" s="687">
        <f t="shared" si="1209"/>
        <v>-90</v>
      </c>
      <c r="Q620" s="688">
        <f t="shared" si="1210"/>
        <v>0</v>
      </c>
      <c r="R620" s="687">
        <f>'1. ГПП-АГПЗ+'!W72</f>
        <v>30</v>
      </c>
      <c r="S620" s="687">
        <f>'1. ГПП-АГПЗ+'!Y72</f>
        <v>0</v>
      </c>
      <c r="T620" s="687">
        <f t="shared" si="1211"/>
        <v>-30</v>
      </c>
      <c r="U620" s="688">
        <f t="shared" si="1212"/>
        <v>0</v>
      </c>
      <c r="V620" s="687">
        <f>'1. ГПП-АГПЗ+'!AC72</f>
        <v>30</v>
      </c>
      <c r="W620" s="687">
        <f>'1. ГПП-АГПЗ+'!AE72</f>
        <v>0</v>
      </c>
      <c r="X620" s="687">
        <f t="shared" si="1213"/>
        <v>-30</v>
      </c>
      <c r="Y620" s="688">
        <f t="shared" si="1214"/>
        <v>0</v>
      </c>
      <c r="Z620" s="687">
        <f>'1. ГПП-АГПЗ+'!AI72</f>
        <v>30</v>
      </c>
      <c r="AA620" s="687">
        <f>'1. ГПП-АГПЗ+'!AK72</f>
        <v>0</v>
      </c>
      <c r="AB620" s="687">
        <f t="shared" si="1215"/>
        <v>-30</v>
      </c>
      <c r="AC620" s="688">
        <f t="shared" si="1216"/>
        <v>0</v>
      </c>
      <c r="AD620" s="687">
        <f t="shared" si="1217"/>
        <v>45</v>
      </c>
      <c r="AE620" s="687">
        <f t="shared" si="1218"/>
        <v>0</v>
      </c>
      <c r="AF620" s="687">
        <f t="shared" si="1219"/>
        <v>-45</v>
      </c>
      <c r="AG620" s="688">
        <f t="shared" si="1220"/>
        <v>0</v>
      </c>
      <c r="AH620" s="687">
        <f>'1. ГПП-АГПЗ+'!AU72</f>
        <v>35</v>
      </c>
      <c r="AI620" s="687">
        <f>'1. ГПП-АГПЗ+'!AW72</f>
        <v>0</v>
      </c>
      <c r="AJ620" s="687">
        <f t="shared" si="1221"/>
        <v>-35</v>
      </c>
      <c r="AK620" s="688">
        <f t="shared" si="1222"/>
        <v>0</v>
      </c>
      <c r="AL620" s="687">
        <f>'1. ГПП-АГПЗ+'!BA72</f>
        <v>10</v>
      </c>
      <c r="AM620" s="687">
        <f>'1. ГПП-АГПЗ+'!BC72</f>
        <v>0</v>
      </c>
      <c r="AN620" s="687">
        <f t="shared" si="1223"/>
        <v>-10</v>
      </c>
      <c r="AO620" s="688">
        <f t="shared" si="1224"/>
        <v>0</v>
      </c>
      <c r="AP620" s="687">
        <f>'1. ГПП-АГПЗ+'!BG72</f>
        <v>0</v>
      </c>
      <c r="AQ620" s="687">
        <f>'1. ГПП-АГПЗ+'!BI72</f>
        <v>0</v>
      </c>
      <c r="AR620" s="687">
        <f t="shared" si="1225"/>
        <v>0</v>
      </c>
      <c r="AS620" s="688" t="str">
        <f t="shared" si="1226"/>
        <v>-</v>
      </c>
      <c r="AT620" s="687">
        <f t="shared" si="1227"/>
        <v>70</v>
      </c>
      <c r="AU620" s="687">
        <f t="shared" si="1228"/>
        <v>0</v>
      </c>
      <c r="AV620" s="687">
        <f t="shared" si="1229"/>
        <v>-70</v>
      </c>
      <c r="AW620" s="688">
        <f t="shared" si="1230"/>
        <v>0</v>
      </c>
      <c r="AX620" s="687">
        <f>'1. ГПП-АГПЗ+'!BS72</f>
        <v>0</v>
      </c>
      <c r="AY620" s="687">
        <f>'1. ГПП-АГПЗ+'!BU72</f>
        <v>0</v>
      </c>
      <c r="AZ620" s="687">
        <f t="shared" si="1231"/>
        <v>0</v>
      </c>
      <c r="BA620" s="688" t="str">
        <f t="shared" si="1232"/>
        <v>-</v>
      </c>
      <c r="BB620" s="687">
        <f>'1. ГПП-АГПЗ+'!BY72</f>
        <v>35</v>
      </c>
      <c r="BC620" s="687">
        <f>'1. ГПП-АГПЗ+'!CA72</f>
        <v>0</v>
      </c>
      <c r="BD620" s="687">
        <f t="shared" si="1233"/>
        <v>-35</v>
      </c>
      <c r="BE620" s="688">
        <f t="shared" si="1234"/>
        <v>0</v>
      </c>
      <c r="BF620" s="687">
        <f>'1. ГПП-АГПЗ+'!CE72</f>
        <v>35</v>
      </c>
      <c r="BG620" s="687">
        <f>'1. ГПП-АГПЗ+'!CG72</f>
        <v>0</v>
      </c>
      <c r="BH620" s="687">
        <f t="shared" si="1235"/>
        <v>-35</v>
      </c>
      <c r="BI620" s="688">
        <f t="shared" si="1236"/>
        <v>0</v>
      </c>
      <c r="BJ620" s="687">
        <f t="shared" si="1237"/>
        <v>90</v>
      </c>
      <c r="BK620" s="687">
        <f t="shared" si="1238"/>
        <v>0</v>
      </c>
      <c r="BL620" s="687">
        <f t="shared" si="1239"/>
        <v>-90</v>
      </c>
      <c r="BM620" s="688">
        <f t="shared" si="1240"/>
        <v>0</v>
      </c>
      <c r="BN620" s="687">
        <f>'1. ГПП-АГПЗ+'!CQ72</f>
        <v>30</v>
      </c>
      <c r="BO620" s="687">
        <f>'1. ГПП-АГПЗ+'!CS72</f>
        <v>0</v>
      </c>
      <c r="BP620" s="687">
        <f t="shared" si="1241"/>
        <v>-30</v>
      </c>
      <c r="BQ620" s="688">
        <f t="shared" si="1242"/>
        <v>0</v>
      </c>
      <c r="BR620" s="687">
        <f>'1. ГПП-АГПЗ+'!CW72</f>
        <v>30</v>
      </c>
      <c r="BS620" s="687">
        <f>'1. ГПП-АГПЗ+'!CY72</f>
        <v>0</v>
      </c>
      <c r="BT620" s="687">
        <f t="shared" si="1243"/>
        <v>-30</v>
      </c>
      <c r="BU620" s="688">
        <f t="shared" si="1244"/>
        <v>0</v>
      </c>
      <c r="BV620" s="687">
        <f>'1. ГПП-АГПЗ+'!DC72</f>
        <v>30</v>
      </c>
      <c r="BW620" s="687">
        <f>'1. ГПП-АГПЗ+'!DE72</f>
        <v>0</v>
      </c>
      <c r="BX620" s="687">
        <f t="shared" si="1245"/>
        <v>-30</v>
      </c>
      <c r="BY620" s="688">
        <f t="shared" si="1246"/>
        <v>0</v>
      </c>
    </row>
    <row r="621" spans="2:77" ht="20.100000000000001" customHeight="1">
      <c r="C621" s="436" t="s">
        <v>315</v>
      </c>
      <c r="D621" s="528"/>
      <c r="E621" s="528"/>
      <c r="F621" s="529"/>
      <c r="G621" s="530" t="s">
        <v>680</v>
      </c>
      <c r="H621" s="530"/>
      <c r="I621" s="691" t="s">
        <v>169</v>
      </c>
      <c r="J621" s="687">
        <f t="shared" si="1203"/>
        <v>1315</v>
      </c>
      <c r="K621" s="687">
        <f t="shared" si="1204"/>
        <v>0</v>
      </c>
      <c r="L621" s="687">
        <f t="shared" si="1205"/>
        <v>-1315</v>
      </c>
      <c r="M621" s="688">
        <f t="shared" si="1206"/>
        <v>0</v>
      </c>
      <c r="N621" s="687">
        <f t="shared" si="1207"/>
        <v>377</v>
      </c>
      <c r="O621" s="687">
        <f t="shared" si="1208"/>
        <v>0</v>
      </c>
      <c r="P621" s="687">
        <f t="shared" si="1209"/>
        <v>-377</v>
      </c>
      <c r="Q621" s="688">
        <f t="shared" si="1210"/>
        <v>0</v>
      </c>
      <c r="R621" s="687">
        <f>'4. ГПП-УЗПКТ-СЗСК'!W147+'4. ГПП-УЗПКТ-СЗСК'!W148</f>
        <v>130</v>
      </c>
      <c r="S621" s="687">
        <f>'4. ГПП-УЗПКТ-СЗСК'!Y147+'4. ГПП-УЗПКТ-СЗСК'!Y148</f>
        <v>0</v>
      </c>
      <c r="T621" s="687">
        <f t="shared" si="1211"/>
        <v>-130</v>
      </c>
      <c r="U621" s="688">
        <f t="shared" si="1212"/>
        <v>0</v>
      </c>
      <c r="V621" s="687">
        <f>'4. ГПП-УЗПКТ-СЗСК'!AC147+'4. ГПП-УЗПКТ-СЗСК'!AC148</f>
        <v>117</v>
      </c>
      <c r="W621" s="687">
        <f>'4. ГПП-УЗПКТ-СЗСК'!AE147+'4. ГПП-УЗПКТ-СЗСК'!AE148</f>
        <v>0</v>
      </c>
      <c r="X621" s="687">
        <f t="shared" si="1213"/>
        <v>-117</v>
      </c>
      <c r="Y621" s="688">
        <f t="shared" si="1214"/>
        <v>0</v>
      </c>
      <c r="Z621" s="687">
        <f>'4. ГПП-УЗПКТ-СЗСК'!AI147+'4. ГПП-УЗПКТ-СЗСК'!AI148</f>
        <v>130</v>
      </c>
      <c r="AA621" s="687">
        <f>'4. ГПП-УЗПКТ-СЗСК'!AK147+'4. ГПП-УЗПКТ-СЗСК'!AK148</f>
        <v>0</v>
      </c>
      <c r="AB621" s="687">
        <f t="shared" si="1215"/>
        <v>-130</v>
      </c>
      <c r="AC621" s="688">
        <f t="shared" si="1216"/>
        <v>0</v>
      </c>
      <c r="AD621" s="687">
        <f t="shared" si="1217"/>
        <v>373</v>
      </c>
      <c r="AE621" s="687">
        <f t="shared" si="1218"/>
        <v>0</v>
      </c>
      <c r="AF621" s="687">
        <f t="shared" si="1219"/>
        <v>-373</v>
      </c>
      <c r="AG621" s="688">
        <f t="shared" si="1220"/>
        <v>0</v>
      </c>
      <c r="AH621" s="687">
        <f>'4. ГПП-УЗПКТ-СЗСК'!AU147+'4. ГПП-УЗПКТ-СЗСК'!AU148</f>
        <v>126</v>
      </c>
      <c r="AI621" s="687">
        <f>'4. ГПП-УЗПКТ-СЗСК'!AW147+'4. ГПП-УЗПКТ-СЗСК'!AW148</f>
        <v>0</v>
      </c>
      <c r="AJ621" s="687">
        <f t="shared" si="1221"/>
        <v>-126</v>
      </c>
      <c r="AK621" s="688">
        <f t="shared" si="1222"/>
        <v>0</v>
      </c>
      <c r="AL621" s="687">
        <f>'4. ГПП-УЗПКТ-СЗСК'!BA147+'4. ГПП-УЗПКТ-СЗСК'!BA148</f>
        <v>130</v>
      </c>
      <c r="AM621" s="687">
        <f>'4. ГПП-УЗПКТ-СЗСК'!BC147+'4. ГПП-УЗПКТ-СЗСК'!BC148</f>
        <v>0</v>
      </c>
      <c r="AN621" s="687">
        <f t="shared" si="1223"/>
        <v>-130</v>
      </c>
      <c r="AO621" s="688">
        <f t="shared" si="1224"/>
        <v>0</v>
      </c>
      <c r="AP621" s="687">
        <f>'4. ГПП-УЗПКТ-СЗСК'!BG147+'4. ГПП-УЗПКТ-СЗСК'!BG148</f>
        <v>117</v>
      </c>
      <c r="AQ621" s="687">
        <f>'4. ГПП-УЗПКТ-СЗСК'!BI147+'4. ГПП-УЗПКТ-СЗСК'!BI148</f>
        <v>0</v>
      </c>
      <c r="AR621" s="687">
        <f t="shared" si="1225"/>
        <v>-117</v>
      </c>
      <c r="AS621" s="688">
        <f t="shared" si="1226"/>
        <v>0</v>
      </c>
      <c r="AT621" s="687">
        <f t="shared" si="1227"/>
        <v>188</v>
      </c>
      <c r="AU621" s="687">
        <f t="shared" si="1228"/>
        <v>0</v>
      </c>
      <c r="AV621" s="687">
        <f t="shared" si="1229"/>
        <v>-188</v>
      </c>
      <c r="AW621" s="688">
        <f t="shared" si="1230"/>
        <v>0</v>
      </c>
      <c r="AX621" s="687">
        <f>'4. ГПП-УЗПКТ-СЗСК'!BS147+'4. ГПП-УЗПКТ-СЗСК'!BS148</f>
        <v>33</v>
      </c>
      <c r="AY621" s="687">
        <f>'4. ГПП-УЗПКТ-СЗСК'!BU147+'4. ГПП-УЗПКТ-СЗСК'!BU148</f>
        <v>0</v>
      </c>
      <c r="AZ621" s="687">
        <f t="shared" si="1231"/>
        <v>-33</v>
      </c>
      <c r="BA621" s="688">
        <f t="shared" si="1232"/>
        <v>0</v>
      </c>
      <c r="BB621" s="687">
        <f>'4. ГПП-УЗПКТ-СЗСК'!BY147+'4. ГПП-УЗПКТ-СЗСК'!BY148</f>
        <v>32</v>
      </c>
      <c r="BC621" s="687">
        <f>'4. ГПП-УЗПКТ-СЗСК'!CA147+'4. ГПП-УЗПКТ-СЗСК'!CA148</f>
        <v>0</v>
      </c>
      <c r="BD621" s="687">
        <f t="shared" si="1233"/>
        <v>-32</v>
      </c>
      <c r="BE621" s="688">
        <f t="shared" si="1234"/>
        <v>0</v>
      </c>
      <c r="BF621" s="687">
        <f>'4. ГПП-УЗПКТ-СЗСК'!CE147+'4. ГПП-УЗПКТ-СЗСК'!CE148</f>
        <v>123</v>
      </c>
      <c r="BG621" s="687">
        <f>'4. ГПП-УЗПКТ-СЗСК'!CG147+'4. ГПП-УЗПКТ-СЗСК'!CG148</f>
        <v>0</v>
      </c>
      <c r="BH621" s="687">
        <f t="shared" si="1235"/>
        <v>-123</v>
      </c>
      <c r="BI621" s="688">
        <f t="shared" si="1236"/>
        <v>0</v>
      </c>
      <c r="BJ621" s="687">
        <f t="shared" si="1237"/>
        <v>377</v>
      </c>
      <c r="BK621" s="687">
        <f t="shared" si="1238"/>
        <v>0</v>
      </c>
      <c r="BL621" s="687">
        <f t="shared" si="1239"/>
        <v>-377</v>
      </c>
      <c r="BM621" s="688">
        <f t="shared" si="1240"/>
        <v>0</v>
      </c>
      <c r="BN621" s="687">
        <f>'4. ГПП-УЗПКТ-СЗСК'!CQ147+'4. ГПП-УЗПКТ-СЗСК'!CQ148</f>
        <v>127</v>
      </c>
      <c r="BO621" s="687">
        <f>'4. ГПП-УЗПКТ-СЗСК'!CS147+'4. ГПП-УЗПКТ-СЗСК'!CS148</f>
        <v>0</v>
      </c>
      <c r="BP621" s="687">
        <f t="shared" si="1241"/>
        <v>-127</v>
      </c>
      <c r="BQ621" s="688">
        <f t="shared" si="1242"/>
        <v>0</v>
      </c>
      <c r="BR621" s="687">
        <f>'4. ГПП-УЗПКТ-СЗСК'!CW147+'4. ГПП-УЗПКТ-СЗСК'!CW148</f>
        <v>123</v>
      </c>
      <c r="BS621" s="687">
        <f>'4. ГПП-УЗПКТ-СЗСК'!CY147+'4. ГПП-УЗПКТ-СЗСК'!CY148</f>
        <v>0</v>
      </c>
      <c r="BT621" s="687">
        <f t="shared" si="1243"/>
        <v>-123</v>
      </c>
      <c r="BU621" s="688">
        <f t="shared" si="1244"/>
        <v>0</v>
      </c>
      <c r="BV621" s="687">
        <f>'4. ГПП-УЗПКТ-СЗСК'!DC147+'4. ГПП-УЗПКТ-СЗСК'!DC148</f>
        <v>127</v>
      </c>
      <c r="BW621" s="687">
        <f>'4. ГПП-УЗПКТ-СЗСК'!DE147+'4. ГПП-УЗПКТ-СЗСК'!DE148</f>
        <v>0</v>
      </c>
      <c r="BX621" s="687">
        <f t="shared" si="1245"/>
        <v>-127</v>
      </c>
      <c r="BY621" s="688">
        <f t="shared" si="1246"/>
        <v>0</v>
      </c>
    </row>
    <row r="622" spans="2:77" ht="20.100000000000001" customHeight="1">
      <c r="C622" s="430" t="s">
        <v>690</v>
      </c>
      <c r="D622" s="528"/>
      <c r="E622" s="528"/>
      <c r="F622" s="529"/>
      <c r="G622" s="530" t="s">
        <v>691</v>
      </c>
      <c r="H622" s="530"/>
      <c r="I622" s="694" t="s">
        <v>169</v>
      </c>
      <c r="J622" s="687">
        <f t="shared" si="1203"/>
        <v>1015</v>
      </c>
      <c r="K622" s="687">
        <f t="shared" si="1204"/>
        <v>0</v>
      </c>
      <c r="L622" s="687">
        <f t="shared" si="1205"/>
        <v>-1015</v>
      </c>
      <c r="M622" s="688">
        <f t="shared" si="1206"/>
        <v>0</v>
      </c>
      <c r="N622" s="687">
        <f t="shared" si="1207"/>
        <v>302</v>
      </c>
      <c r="O622" s="687">
        <f t="shared" si="1208"/>
        <v>0</v>
      </c>
      <c r="P622" s="687">
        <f t="shared" si="1209"/>
        <v>-302</v>
      </c>
      <c r="Q622" s="688">
        <f t="shared" si="1210"/>
        <v>0</v>
      </c>
      <c r="R622" s="687">
        <f>'4. ГПП-УЗПКТ-СЗСК'!W147</f>
        <v>105</v>
      </c>
      <c r="S622" s="687">
        <f>'4. ГПП-УЗПКТ-СЗСК'!Y147</f>
        <v>0</v>
      </c>
      <c r="T622" s="687">
        <f t="shared" si="1211"/>
        <v>-105</v>
      </c>
      <c r="U622" s="688">
        <f t="shared" si="1212"/>
        <v>0</v>
      </c>
      <c r="V622" s="687">
        <f>'4. ГПП-УЗПКТ-СЗСК'!AC147</f>
        <v>92</v>
      </c>
      <c r="W622" s="687">
        <f>'4. ГПП-УЗПКТ-СЗСК'!AE147</f>
        <v>0</v>
      </c>
      <c r="X622" s="687">
        <f t="shared" si="1213"/>
        <v>-92</v>
      </c>
      <c r="Y622" s="688">
        <f t="shared" si="1214"/>
        <v>0</v>
      </c>
      <c r="Z622" s="687">
        <f>'4. ГПП-УЗПКТ-СЗСК'!AI147</f>
        <v>105</v>
      </c>
      <c r="AA622" s="687">
        <f>'4. ГПП-УЗПКТ-СЗСК'!AK147</f>
        <v>0</v>
      </c>
      <c r="AB622" s="687">
        <f t="shared" si="1215"/>
        <v>-105</v>
      </c>
      <c r="AC622" s="688">
        <f t="shared" si="1216"/>
        <v>0</v>
      </c>
      <c r="AD622" s="687">
        <f t="shared" si="1217"/>
        <v>283</v>
      </c>
      <c r="AE622" s="687">
        <f t="shared" si="1218"/>
        <v>0</v>
      </c>
      <c r="AF622" s="687">
        <f t="shared" si="1219"/>
        <v>-283</v>
      </c>
      <c r="AG622" s="688">
        <f t="shared" si="1220"/>
        <v>0</v>
      </c>
      <c r="AH622" s="687">
        <f>'4. ГПП-УЗПКТ-СЗСК'!AU147</f>
        <v>96</v>
      </c>
      <c r="AI622" s="687">
        <f>'4. ГПП-УЗПКТ-СЗСК'!AW147</f>
        <v>0</v>
      </c>
      <c r="AJ622" s="687">
        <f t="shared" si="1221"/>
        <v>-96</v>
      </c>
      <c r="AK622" s="688">
        <f t="shared" si="1222"/>
        <v>0</v>
      </c>
      <c r="AL622" s="687">
        <f>'4. ГПП-УЗПКТ-СЗСК'!BA147</f>
        <v>100</v>
      </c>
      <c r="AM622" s="687">
        <f>'4. ГПП-УЗПКТ-СЗСК'!BC147</f>
        <v>0</v>
      </c>
      <c r="AN622" s="687">
        <f t="shared" si="1223"/>
        <v>-100</v>
      </c>
      <c r="AO622" s="688">
        <f t="shared" si="1224"/>
        <v>0</v>
      </c>
      <c r="AP622" s="687">
        <f>'4. ГПП-УЗПКТ-СЗСК'!BG147</f>
        <v>87</v>
      </c>
      <c r="AQ622" s="687">
        <f>'4. ГПП-УЗПКТ-СЗСК'!BI147</f>
        <v>0</v>
      </c>
      <c r="AR622" s="687">
        <f t="shared" si="1225"/>
        <v>-87</v>
      </c>
      <c r="AS622" s="688">
        <f t="shared" si="1226"/>
        <v>0</v>
      </c>
      <c r="AT622" s="687">
        <f t="shared" si="1227"/>
        <v>128</v>
      </c>
      <c r="AU622" s="687">
        <f t="shared" si="1228"/>
        <v>0</v>
      </c>
      <c r="AV622" s="687">
        <f t="shared" si="1229"/>
        <v>-128</v>
      </c>
      <c r="AW622" s="688">
        <f t="shared" si="1230"/>
        <v>0</v>
      </c>
      <c r="AX622" s="687">
        <f>'4. ГПП-УЗПКТ-СЗСК'!BS147</f>
        <v>18</v>
      </c>
      <c r="AY622" s="687">
        <f>'4. ГПП-УЗПКТ-СЗСК'!BU147</f>
        <v>0</v>
      </c>
      <c r="AZ622" s="687">
        <f t="shared" si="1231"/>
        <v>-18</v>
      </c>
      <c r="BA622" s="688">
        <f t="shared" si="1232"/>
        <v>0</v>
      </c>
      <c r="BB622" s="687">
        <f>'4. ГПП-УЗПКТ-СЗСК'!BY147</f>
        <v>17</v>
      </c>
      <c r="BC622" s="687">
        <f>'4. ГПП-УЗПКТ-СЗСК'!CA147</f>
        <v>0</v>
      </c>
      <c r="BD622" s="687">
        <f t="shared" si="1233"/>
        <v>-17</v>
      </c>
      <c r="BE622" s="688">
        <f t="shared" si="1234"/>
        <v>0</v>
      </c>
      <c r="BF622" s="687">
        <f>'4. ГПП-УЗПКТ-СЗСК'!CE147</f>
        <v>93</v>
      </c>
      <c r="BG622" s="687">
        <f>'4. ГПП-УЗПКТ-СЗСК'!CG147</f>
        <v>0</v>
      </c>
      <c r="BH622" s="687">
        <f t="shared" si="1235"/>
        <v>-93</v>
      </c>
      <c r="BI622" s="688">
        <f t="shared" si="1236"/>
        <v>0</v>
      </c>
      <c r="BJ622" s="687">
        <f t="shared" si="1237"/>
        <v>302</v>
      </c>
      <c r="BK622" s="687">
        <f t="shared" si="1238"/>
        <v>0</v>
      </c>
      <c r="BL622" s="687">
        <f t="shared" si="1239"/>
        <v>-302</v>
      </c>
      <c r="BM622" s="688">
        <f t="shared" si="1240"/>
        <v>0</v>
      </c>
      <c r="BN622" s="687">
        <f>'4. ГПП-УЗПКТ-СЗСК'!CQ147</f>
        <v>102</v>
      </c>
      <c r="BO622" s="687">
        <f>'4. ГПП-УЗПКТ-СЗСК'!CS147</f>
        <v>0</v>
      </c>
      <c r="BP622" s="687">
        <f t="shared" si="1241"/>
        <v>-102</v>
      </c>
      <c r="BQ622" s="688">
        <f t="shared" si="1242"/>
        <v>0</v>
      </c>
      <c r="BR622" s="687">
        <f>'4. ГПП-УЗПКТ-СЗСК'!CW147</f>
        <v>98</v>
      </c>
      <c r="BS622" s="687">
        <f>'4. ГПП-УЗПКТ-СЗСК'!CY147</f>
        <v>0</v>
      </c>
      <c r="BT622" s="687">
        <f t="shared" si="1243"/>
        <v>-98</v>
      </c>
      <c r="BU622" s="688">
        <f t="shared" si="1244"/>
        <v>0</v>
      </c>
      <c r="BV622" s="687">
        <f>'4. ГПП-УЗПКТ-СЗСК'!DC147</f>
        <v>102</v>
      </c>
      <c r="BW622" s="687">
        <f>'4. ГПП-УЗПКТ-СЗСК'!DE147</f>
        <v>0</v>
      </c>
      <c r="BX622" s="687">
        <f t="shared" si="1245"/>
        <v>-102</v>
      </c>
      <c r="BY622" s="688">
        <f t="shared" si="1246"/>
        <v>0</v>
      </c>
    </row>
    <row r="623" spans="2:77" ht="20.100000000000001" customHeight="1">
      <c r="C623" s="430" t="s">
        <v>688</v>
      </c>
      <c r="D623" s="528"/>
      <c r="E623" s="528"/>
      <c r="F623" s="529"/>
      <c r="G623" s="530" t="s">
        <v>692</v>
      </c>
      <c r="H623" s="530"/>
      <c r="I623" s="694" t="s">
        <v>169</v>
      </c>
      <c r="J623" s="687">
        <f t="shared" si="1203"/>
        <v>300</v>
      </c>
      <c r="K623" s="687">
        <f t="shared" si="1204"/>
        <v>0</v>
      </c>
      <c r="L623" s="687">
        <f t="shared" si="1205"/>
        <v>-300</v>
      </c>
      <c r="M623" s="688">
        <f t="shared" si="1206"/>
        <v>0</v>
      </c>
      <c r="N623" s="687">
        <f t="shared" si="1207"/>
        <v>75</v>
      </c>
      <c r="O623" s="687">
        <f t="shared" si="1208"/>
        <v>0</v>
      </c>
      <c r="P623" s="687">
        <f t="shared" si="1209"/>
        <v>-75</v>
      </c>
      <c r="Q623" s="688">
        <f t="shared" si="1210"/>
        <v>0</v>
      </c>
      <c r="R623" s="687">
        <f>'4. ГПП-УЗПКТ-СЗСК'!W148</f>
        <v>25</v>
      </c>
      <c r="S623" s="687">
        <f>'4. ГПП-УЗПКТ-СЗСК'!Y148</f>
        <v>0</v>
      </c>
      <c r="T623" s="687">
        <f t="shared" si="1211"/>
        <v>-25</v>
      </c>
      <c r="U623" s="688">
        <f t="shared" si="1212"/>
        <v>0</v>
      </c>
      <c r="V623" s="687">
        <f>'4. ГПП-УЗПКТ-СЗСК'!AC148</f>
        <v>25</v>
      </c>
      <c r="W623" s="687">
        <f>'4. ГПП-УЗПКТ-СЗСК'!AE148</f>
        <v>0</v>
      </c>
      <c r="X623" s="687">
        <f t="shared" si="1213"/>
        <v>-25</v>
      </c>
      <c r="Y623" s="688">
        <f t="shared" si="1214"/>
        <v>0</v>
      </c>
      <c r="Z623" s="687">
        <f>'4. ГПП-УЗПКТ-СЗСК'!AI148</f>
        <v>25</v>
      </c>
      <c r="AA623" s="687">
        <f>'4. ГПП-УЗПКТ-СЗСК'!AK148</f>
        <v>0</v>
      </c>
      <c r="AB623" s="687">
        <f t="shared" si="1215"/>
        <v>-25</v>
      </c>
      <c r="AC623" s="688">
        <f t="shared" si="1216"/>
        <v>0</v>
      </c>
      <c r="AD623" s="687">
        <f t="shared" si="1217"/>
        <v>90</v>
      </c>
      <c r="AE623" s="687">
        <f t="shared" si="1218"/>
        <v>0</v>
      </c>
      <c r="AF623" s="687">
        <f t="shared" si="1219"/>
        <v>-90</v>
      </c>
      <c r="AG623" s="688">
        <f t="shared" si="1220"/>
        <v>0</v>
      </c>
      <c r="AH623" s="687">
        <f>'4. ГПП-УЗПКТ-СЗСК'!AU148</f>
        <v>30</v>
      </c>
      <c r="AI623" s="687">
        <f>'4. ГПП-УЗПКТ-СЗСК'!AW148</f>
        <v>0</v>
      </c>
      <c r="AJ623" s="687">
        <f t="shared" si="1221"/>
        <v>-30</v>
      </c>
      <c r="AK623" s="688">
        <f t="shared" si="1222"/>
        <v>0</v>
      </c>
      <c r="AL623" s="687">
        <f>'4. ГПП-УЗПКТ-СЗСК'!BA148</f>
        <v>30</v>
      </c>
      <c r="AM623" s="687">
        <f>'4. ГПП-УЗПКТ-СЗСК'!BC148</f>
        <v>0</v>
      </c>
      <c r="AN623" s="687">
        <f t="shared" si="1223"/>
        <v>-30</v>
      </c>
      <c r="AO623" s="688">
        <f t="shared" si="1224"/>
        <v>0</v>
      </c>
      <c r="AP623" s="687">
        <f>'4. ГПП-УЗПКТ-СЗСК'!BG148</f>
        <v>30</v>
      </c>
      <c r="AQ623" s="687">
        <f>'4. ГПП-УЗПКТ-СЗСК'!BI148</f>
        <v>0</v>
      </c>
      <c r="AR623" s="687">
        <f t="shared" si="1225"/>
        <v>-30</v>
      </c>
      <c r="AS623" s="688">
        <f t="shared" si="1226"/>
        <v>0</v>
      </c>
      <c r="AT623" s="687">
        <f t="shared" si="1227"/>
        <v>60</v>
      </c>
      <c r="AU623" s="687">
        <f t="shared" si="1228"/>
        <v>0</v>
      </c>
      <c r="AV623" s="687">
        <f t="shared" si="1229"/>
        <v>-60</v>
      </c>
      <c r="AW623" s="688">
        <f t="shared" si="1230"/>
        <v>0</v>
      </c>
      <c r="AX623" s="687">
        <f>'4. ГПП-УЗПКТ-СЗСК'!BS148</f>
        <v>15</v>
      </c>
      <c r="AY623" s="687">
        <f>'4. ГПП-УЗПКТ-СЗСК'!BU148</f>
        <v>0</v>
      </c>
      <c r="AZ623" s="687">
        <f t="shared" si="1231"/>
        <v>-15</v>
      </c>
      <c r="BA623" s="688">
        <f t="shared" si="1232"/>
        <v>0</v>
      </c>
      <c r="BB623" s="687">
        <f>'4. ГПП-УЗПКТ-СЗСК'!BY148</f>
        <v>15</v>
      </c>
      <c r="BC623" s="687">
        <f>'4. ГПП-УЗПКТ-СЗСК'!CA148</f>
        <v>0</v>
      </c>
      <c r="BD623" s="687">
        <f t="shared" si="1233"/>
        <v>-15</v>
      </c>
      <c r="BE623" s="688">
        <f t="shared" si="1234"/>
        <v>0</v>
      </c>
      <c r="BF623" s="687">
        <f>'4. ГПП-УЗПКТ-СЗСК'!CE148</f>
        <v>30</v>
      </c>
      <c r="BG623" s="687">
        <f>'4. ГПП-УЗПКТ-СЗСК'!CG148</f>
        <v>0</v>
      </c>
      <c r="BH623" s="687">
        <f t="shared" si="1235"/>
        <v>-30</v>
      </c>
      <c r="BI623" s="688">
        <f t="shared" si="1236"/>
        <v>0</v>
      </c>
      <c r="BJ623" s="687">
        <f t="shared" si="1237"/>
        <v>75</v>
      </c>
      <c r="BK623" s="687">
        <f t="shared" si="1238"/>
        <v>0</v>
      </c>
      <c r="BL623" s="687">
        <f t="shared" si="1239"/>
        <v>-75</v>
      </c>
      <c r="BM623" s="688">
        <f t="shared" si="1240"/>
        <v>0</v>
      </c>
      <c r="BN623" s="687">
        <f>'4. ГПП-УЗПКТ-СЗСК'!CQ148</f>
        <v>25</v>
      </c>
      <c r="BO623" s="687">
        <f>'4. ГПП-УЗПКТ-СЗСК'!CS148</f>
        <v>0</v>
      </c>
      <c r="BP623" s="687">
        <f t="shared" si="1241"/>
        <v>-25</v>
      </c>
      <c r="BQ623" s="688">
        <f t="shared" si="1242"/>
        <v>0</v>
      </c>
      <c r="BR623" s="687">
        <f>'4. ГПП-УЗПКТ-СЗСК'!CW148</f>
        <v>25</v>
      </c>
      <c r="BS623" s="687">
        <f>'4. ГПП-УЗПКТ-СЗСК'!CY148</f>
        <v>0</v>
      </c>
      <c r="BT623" s="687">
        <f t="shared" si="1243"/>
        <v>-25</v>
      </c>
      <c r="BU623" s="688">
        <f t="shared" si="1244"/>
        <v>0</v>
      </c>
      <c r="BV623" s="687">
        <f>'4. ГПП-УЗПКТ-СЗСК'!DC148</f>
        <v>25</v>
      </c>
      <c r="BW623" s="687">
        <f>'4. ГПП-УЗПКТ-СЗСК'!DE148</f>
        <v>0</v>
      </c>
      <c r="BX623" s="687">
        <f t="shared" si="1245"/>
        <v>-25</v>
      </c>
      <c r="BY623" s="688">
        <f t="shared" si="1246"/>
        <v>0</v>
      </c>
    </row>
    <row r="624" spans="2:77" ht="20.100000000000001" customHeight="1">
      <c r="B624" s="413" t="s">
        <v>693</v>
      </c>
      <c r="C624" s="428" t="s">
        <v>123</v>
      </c>
      <c r="D624" s="528"/>
      <c r="E624" s="528"/>
      <c r="F624" s="529"/>
      <c r="G624" s="530" t="s">
        <v>694</v>
      </c>
      <c r="H624" s="530"/>
      <c r="I624" s="446" t="s">
        <v>169</v>
      </c>
      <c r="J624" s="687">
        <f t="shared" si="1203"/>
        <v>0</v>
      </c>
      <c r="K624" s="687">
        <f t="shared" si="1204"/>
        <v>0</v>
      </c>
      <c r="L624" s="687">
        <f t="shared" si="1205"/>
        <v>0</v>
      </c>
      <c r="M624" s="688" t="str">
        <f t="shared" si="1206"/>
        <v>-</v>
      </c>
      <c r="N624" s="687">
        <f t="shared" si="1207"/>
        <v>0</v>
      </c>
      <c r="O624" s="687">
        <f t="shared" si="1208"/>
        <v>0</v>
      </c>
      <c r="P624" s="687">
        <f t="shared" si="1209"/>
        <v>0</v>
      </c>
      <c r="Q624" s="688" t="str">
        <f t="shared" si="1210"/>
        <v>-</v>
      </c>
      <c r="R624" s="687">
        <f t="shared" ref="R624:S626" si="1247">0+0</f>
        <v>0</v>
      </c>
      <c r="S624" s="687">
        <f t="shared" si="1247"/>
        <v>0</v>
      </c>
      <c r="T624" s="687">
        <f t="shared" si="1211"/>
        <v>0</v>
      </c>
      <c r="U624" s="688" t="str">
        <f t="shared" si="1212"/>
        <v>-</v>
      </c>
      <c r="V624" s="687">
        <f t="shared" ref="V624:W626" si="1248">0+0</f>
        <v>0</v>
      </c>
      <c r="W624" s="687">
        <f t="shared" si="1248"/>
        <v>0</v>
      </c>
      <c r="X624" s="687">
        <f t="shared" si="1213"/>
        <v>0</v>
      </c>
      <c r="Y624" s="688" t="str">
        <f t="shared" si="1214"/>
        <v>-</v>
      </c>
      <c r="Z624" s="687">
        <f t="shared" ref="Z624:AA626" si="1249">0+0</f>
        <v>0</v>
      </c>
      <c r="AA624" s="687">
        <f t="shared" si="1249"/>
        <v>0</v>
      </c>
      <c r="AB624" s="687">
        <f t="shared" si="1215"/>
        <v>0</v>
      </c>
      <c r="AC624" s="688" t="str">
        <f t="shared" si="1216"/>
        <v>-</v>
      </c>
      <c r="AD624" s="687">
        <f t="shared" si="1217"/>
        <v>0</v>
      </c>
      <c r="AE624" s="687">
        <f t="shared" si="1218"/>
        <v>0</v>
      </c>
      <c r="AF624" s="687">
        <f t="shared" si="1219"/>
        <v>0</v>
      </c>
      <c r="AG624" s="688" t="str">
        <f t="shared" si="1220"/>
        <v>-</v>
      </c>
      <c r="AH624" s="687">
        <f t="shared" ref="AH624:AI626" si="1250">0+0</f>
        <v>0</v>
      </c>
      <c r="AI624" s="687">
        <f t="shared" si="1250"/>
        <v>0</v>
      </c>
      <c r="AJ624" s="687">
        <f t="shared" si="1221"/>
        <v>0</v>
      </c>
      <c r="AK624" s="688" t="str">
        <f t="shared" si="1222"/>
        <v>-</v>
      </c>
      <c r="AL624" s="687">
        <f t="shared" ref="AL624:AM626" si="1251">0+0</f>
        <v>0</v>
      </c>
      <c r="AM624" s="687">
        <f t="shared" si="1251"/>
        <v>0</v>
      </c>
      <c r="AN624" s="687">
        <f t="shared" si="1223"/>
        <v>0</v>
      </c>
      <c r="AO624" s="688" t="str">
        <f t="shared" si="1224"/>
        <v>-</v>
      </c>
      <c r="AP624" s="687">
        <f t="shared" ref="AP624:AQ626" si="1252">0+0</f>
        <v>0</v>
      </c>
      <c r="AQ624" s="687">
        <f t="shared" si="1252"/>
        <v>0</v>
      </c>
      <c r="AR624" s="687">
        <f t="shared" si="1225"/>
        <v>0</v>
      </c>
      <c r="AS624" s="688" t="str">
        <f t="shared" si="1226"/>
        <v>-</v>
      </c>
      <c r="AT624" s="687">
        <f t="shared" si="1227"/>
        <v>0</v>
      </c>
      <c r="AU624" s="687">
        <f t="shared" si="1228"/>
        <v>0</v>
      </c>
      <c r="AV624" s="687">
        <f t="shared" si="1229"/>
        <v>0</v>
      </c>
      <c r="AW624" s="688" t="str">
        <f t="shared" si="1230"/>
        <v>-</v>
      </c>
      <c r="AX624" s="687">
        <f t="shared" ref="AX624:AY626" si="1253">0+0</f>
        <v>0</v>
      </c>
      <c r="AY624" s="687">
        <f t="shared" si="1253"/>
        <v>0</v>
      </c>
      <c r="AZ624" s="687">
        <f t="shared" si="1231"/>
        <v>0</v>
      </c>
      <c r="BA624" s="688" t="str">
        <f t="shared" si="1232"/>
        <v>-</v>
      </c>
      <c r="BB624" s="687">
        <f t="shared" ref="BB624:BC626" si="1254">0+0</f>
        <v>0</v>
      </c>
      <c r="BC624" s="687">
        <f t="shared" si="1254"/>
        <v>0</v>
      </c>
      <c r="BD624" s="687">
        <f t="shared" si="1233"/>
        <v>0</v>
      </c>
      <c r="BE624" s="688" t="str">
        <f t="shared" si="1234"/>
        <v>-</v>
      </c>
      <c r="BF624" s="687">
        <f t="shared" ref="BF624:BG626" si="1255">0+0</f>
        <v>0</v>
      </c>
      <c r="BG624" s="687">
        <f t="shared" si="1255"/>
        <v>0</v>
      </c>
      <c r="BH624" s="687">
        <f t="shared" si="1235"/>
        <v>0</v>
      </c>
      <c r="BI624" s="688" t="str">
        <f t="shared" si="1236"/>
        <v>-</v>
      </c>
      <c r="BJ624" s="687">
        <f t="shared" si="1237"/>
        <v>0</v>
      </c>
      <c r="BK624" s="687">
        <f t="shared" si="1238"/>
        <v>0</v>
      </c>
      <c r="BL624" s="687">
        <f t="shared" si="1239"/>
        <v>0</v>
      </c>
      <c r="BM624" s="688" t="str">
        <f t="shared" si="1240"/>
        <v>-</v>
      </c>
      <c r="BN624" s="687">
        <f t="shared" ref="BN624:BO626" si="1256">0+0</f>
        <v>0</v>
      </c>
      <c r="BO624" s="687">
        <f t="shared" si="1256"/>
        <v>0</v>
      </c>
      <c r="BP624" s="687">
        <f t="shared" si="1241"/>
        <v>0</v>
      </c>
      <c r="BQ624" s="688" t="str">
        <f t="shared" si="1242"/>
        <v>-</v>
      </c>
      <c r="BR624" s="687">
        <f t="shared" ref="BR624:BS626" si="1257">0+0</f>
        <v>0</v>
      </c>
      <c r="BS624" s="687">
        <f t="shared" si="1257"/>
        <v>0</v>
      </c>
      <c r="BT624" s="687">
        <f t="shared" si="1243"/>
        <v>0</v>
      </c>
      <c r="BU624" s="688" t="str">
        <f t="shared" si="1244"/>
        <v>-</v>
      </c>
      <c r="BV624" s="687">
        <f t="shared" ref="BV624:BW626" si="1258">0+0</f>
        <v>0</v>
      </c>
      <c r="BW624" s="687">
        <f t="shared" si="1258"/>
        <v>0</v>
      </c>
      <c r="BX624" s="687">
        <f t="shared" si="1245"/>
        <v>0</v>
      </c>
      <c r="BY624" s="688" t="str">
        <f t="shared" si="1246"/>
        <v>-</v>
      </c>
    </row>
    <row r="625" spans="2:77" ht="20.100000000000001" customHeight="1">
      <c r="C625" s="424" t="s">
        <v>173</v>
      </c>
      <c r="D625" s="528"/>
      <c r="E625" s="528"/>
      <c r="F625" s="529"/>
      <c r="G625" s="530" t="s">
        <v>694</v>
      </c>
      <c r="H625" s="530"/>
      <c r="I625" s="446" t="s">
        <v>169</v>
      </c>
      <c r="J625" s="687">
        <f t="shared" si="1203"/>
        <v>0</v>
      </c>
      <c r="K625" s="687">
        <f t="shared" si="1204"/>
        <v>0</v>
      </c>
      <c r="L625" s="687">
        <f t="shared" si="1205"/>
        <v>0</v>
      </c>
      <c r="M625" s="688" t="str">
        <f t="shared" si="1206"/>
        <v>-</v>
      </c>
      <c r="N625" s="687">
        <f t="shared" si="1207"/>
        <v>0</v>
      </c>
      <c r="O625" s="687">
        <f t="shared" si="1208"/>
        <v>0</v>
      </c>
      <c r="P625" s="687">
        <f t="shared" si="1209"/>
        <v>0</v>
      </c>
      <c r="Q625" s="688" t="str">
        <f t="shared" si="1210"/>
        <v>-</v>
      </c>
      <c r="R625" s="687">
        <f t="shared" si="1247"/>
        <v>0</v>
      </c>
      <c r="S625" s="687">
        <f t="shared" si="1247"/>
        <v>0</v>
      </c>
      <c r="T625" s="687">
        <f t="shared" si="1211"/>
        <v>0</v>
      </c>
      <c r="U625" s="688" t="str">
        <f t="shared" si="1212"/>
        <v>-</v>
      </c>
      <c r="V625" s="687">
        <f t="shared" si="1248"/>
        <v>0</v>
      </c>
      <c r="W625" s="687">
        <f t="shared" si="1248"/>
        <v>0</v>
      </c>
      <c r="X625" s="687">
        <f t="shared" si="1213"/>
        <v>0</v>
      </c>
      <c r="Y625" s="688" t="str">
        <f t="shared" si="1214"/>
        <v>-</v>
      </c>
      <c r="Z625" s="687">
        <f t="shared" si="1249"/>
        <v>0</v>
      </c>
      <c r="AA625" s="687">
        <f t="shared" si="1249"/>
        <v>0</v>
      </c>
      <c r="AB625" s="687">
        <f t="shared" si="1215"/>
        <v>0</v>
      </c>
      <c r="AC625" s="688" t="str">
        <f t="shared" si="1216"/>
        <v>-</v>
      </c>
      <c r="AD625" s="687">
        <f t="shared" si="1217"/>
        <v>0</v>
      </c>
      <c r="AE625" s="687">
        <f t="shared" si="1218"/>
        <v>0</v>
      </c>
      <c r="AF625" s="687">
        <f t="shared" si="1219"/>
        <v>0</v>
      </c>
      <c r="AG625" s="688" t="str">
        <f t="shared" si="1220"/>
        <v>-</v>
      </c>
      <c r="AH625" s="687">
        <f t="shared" si="1250"/>
        <v>0</v>
      </c>
      <c r="AI625" s="687">
        <f t="shared" si="1250"/>
        <v>0</v>
      </c>
      <c r="AJ625" s="687">
        <f t="shared" si="1221"/>
        <v>0</v>
      </c>
      <c r="AK625" s="688" t="str">
        <f t="shared" si="1222"/>
        <v>-</v>
      </c>
      <c r="AL625" s="687">
        <f t="shared" si="1251"/>
        <v>0</v>
      </c>
      <c r="AM625" s="687">
        <f t="shared" si="1251"/>
        <v>0</v>
      </c>
      <c r="AN625" s="687">
        <f t="shared" si="1223"/>
        <v>0</v>
      </c>
      <c r="AO625" s="688" t="str">
        <f t="shared" si="1224"/>
        <v>-</v>
      </c>
      <c r="AP625" s="687">
        <f t="shared" si="1252"/>
        <v>0</v>
      </c>
      <c r="AQ625" s="687">
        <f t="shared" si="1252"/>
        <v>0</v>
      </c>
      <c r="AR625" s="687">
        <f t="shared" si="1225"/>
        <v>0</v>
      </c>
      <c r="AS625" s="688" t="str">
        <f t="shared" si="1226"/>
        <v>-</v>
      </c>
      <c r="AT625" s="687">
        <f t="shared" si="1227"/>
        <v>0</v>
      </c>
      <c r="AU625" s="687">
        <f t="shared" si="1228"/>
        <v>0</v>
      </c>
      <c r="AV625" s="687">
        <f t="shared" si="1229"/>
        <v>0</v>
      </c>
      <c r="AW625" s="688" t="str">
        <f t="shared" si="1230"/>
        <v>-</v>
      </c>
      <c r="AX625" s="687">
        <f t="shared" si="1253"/>
        <v>0</v>
      </c>
      <c r="AY625" s="687">
        <f t="shared" si="1253"/>
        <v>0</v>
      </c>
      <c r="AZ625" s="687">
        <f t="shared" si="1231"/>
        <v>0</v>
      </c>
      <c r="BA625" s="688" t="str">
        <f t="shared" si="1232"/>
        <v>-</v>
      </c>
      <c r="BB625" s="687">
        <f t="shared" si="1254"/>
        <v>0</v>
      </c>
      <c r="BC625" s="687">
        <f t="shared" si="1254"/>
        <v>0</v>
      </c>
      <c r="BD625" s="687">
        <f t="shared" si="1233"/>
        <v>0</v>
      </c>
      <c r="BE625" s="688" t="str">
        <f t="shared" si="1234"/>
        <v>-</v>
      </c>
      <c r="BF625" s="687">
        <f t="shared" si="1255"/>
        <v>0</v>
      </c>
      <c r="BG625" s="687">
        <f t="shared" si="1255"/>
        <v>0</v>
      </c>
      <c r="BH625" s="687">
        <f t="shared" si="1235"/>
        <v>0</v>
      </c>
      <c r="BI625" s="688" t="str">
        <f t="shared" si="1236"/>
        <v>-</v>
      </c>
      <c r="BJ625" s="687">
        <f t="shared" si="1237"/>
        <v>0</v>
      </c>
      <c r="BK625" s="687">
        <f t="shared" si="1238"/>
        <v>0</v>
      </c>
      <c r="BL625" s="687">
        <f t="shared" si="1239"/>
        <v>0</v>
      </c>
      <c r="BM625" s="688" t="str">
        <f t="shared" si="1240"/>
        <v>-</v>
      </c>
      <c r="BN625" s="687">
        <f t="shared" si="1256"/>
        <v>0</v>
      </c>
      <c r="BO625" s="687">
        <f t="shared" si="1256"/>
        <v>0</v>
      </c>
      <c r="BP625" s="687">
        <f t="shared" si="1241"/>
        <v>0</v>
      </c>
      <c r="BQ625" s="688" t="str">
        <f t="shared" si="1242"/>
        <v>-</v>
      </c>
      <c r="BR625" s="687">
        <f t="shared" si="1257"/>
        <v>0</v>
      </c>
      <c r="BS625" s="687">
        <f t="shared" si="1257"/>
        <v>0</v>
      </c>
      <c r="BT625" s="687">
        <f t="shared" si="1243"/>
        <v>0</v>
      </c>
      <c r="BU625" s="688" t="str">
        <f t="shared" si="1244"/>
        <v>-</v>
      </c>
      <c r="BV625" s="687">
        <f t="shared" si="1258"/>
        <v>0</v>
      </c>
      <c r="BW625" s="687">
        <f t="shared" si="1258"/>
        <v>0</v>
      </c>
      <c r="BX625" s="687">
        <f t="shared" si="1245"/>
        <v>0</v>
      </c>
      <c r="BY625" s="688" t="str">
        <f t="shared" si="1246"/>
        <v>-</v>
      </c>
    </row>
    <row r="626" spans="2:77" ht="20.100000000000001" customHeight="1">
      <c r="C626" s="436" t="s">
        <v>101</v>
      </c>
      <c r="D626" s="528"/>
      <c r="E626" s="528"/>
      <c r="F626" s="529"/>
      <c r="G626" s="530" t="s">
        <v>694</v>
      </c>
      <c r="H626" s="530"/>
      <c r="I626" s="691" t="s">
        <v>169</v>
      </c>
      <c r="J626" s="687">
        <f t="shared" si="1203"/>
        <v>0</v>
      </c>
      <c r="K626" s="687">
        <f t="shared" si="1204"/>
        <v>0</v>
      </c>
      <c r="L626" s="687">
        <f t="shared" si="1205"/>
        <v>0</v>
      </c>
      <c r="M626" s="688" t="str">
        <f t="shared" si="1206"/>
        <v>-</v>
      </c>
      <c r="N626" s="687">
        <f t="shared" si="1207"/>
        <v>0</v>
      </c>
      <c r="O626" s="687">
        <f t="shared" si="1208"/>
        <v>0</v>
      </c>
      <c r="P626" s="687">
        <f t="shared" si="1209"/>
        <v>0</v>
      </c>
      <c r="Q626" s="688" t="str">
        <f t="shared" si="1210"/>
        <v>-</v>
      </c>
      <c r="R626" s="687">
        <f t="shared" si="1247"/>
        <v>0</v>
      </c>
      <c r="S626" s="687">
        <f t="shared" si="1247"/>
        <v>0</v>
      </c>
      <c r="T626" s="687">
        <f t="shared" si="1211"/>
        <v>0</v>
      </c>
      <c r="U626" s="688" t="str">
        <f t="shared" si="1212"/>
        <v>-</v>
      </c>
      <c r="V626" s="687">
        <f t="shared" si="1248"/>
        <v>0</v>
      </c>
      <c r="W626" s="687">
        <f t="shared" si="1248"/>
        <v>0</v>
      </c>
      <c r="X626" s="687">
        <f t="shared" si="1213"/>
        <v>0</v>
      </c>
      <c r="Y626" s="688" t="str">
        <f t="shared" si="1214"/>
        <v>-</v>
      </c>
      <c r="Z626" s="687">
        <f t="shared" si="1249"/>
        <v>0</v>
      </c>
      <c r="AA626" s="687">
        <f t="shared" si="1249"/>
        <v>0</v>
      </c>
      <c r="AB626" s="687">
        <f t="shared" si="1215"/>
        <v>0</v>
      </c>
      <c r="AC626" s="688" t="str">
        <f t="shared" si="1216"/>
        <v>-</v>
      </c>
      <c r="AD626" s="687">
        <f t="shared" si="1217"/>
        <v>0</v>
      </c>
      <c r="AE626" s="687">
        <f t="shared" si="1218"/>
        <v>0</v>
      </c>
      <c r="AF626" s="687">
        <f t="shared" si="1219"/>
        <v>0</v>
      </c>
      <c r="AG626" s="688" t="str">
        <f t="shared" si="1220"/>
        <v>-</v>
      </c>
      <c r="AH626" s="687">
        <f t="shared" si="1250"/>
        <v>0</v>
      </c>
      <c r="AI626" s="687">
        <f t="shared" si="1250"/>
        <v>0</v>
      </c>
      <c r="AJ626" s="687">
        <f t="shared" si="1221"/>
        <v>0</v>
      </c>
      <c r="AK626" s="688" t="str">
        <f t="shared" si="1222"/>
        <v>-</v>
      </c>
      <c r="AL626" s="687">
        <f t="shared" si="1251"/>
        <v>0</v>
      </c>
      <c r="AM626" s="687">
        <f t="shared" si="1251"/>
        <v>0</v>
      </c>
      <c r="AN626" s="687">
        <f t="shared" si="1223"/>
        <v>0</v>
      </c>
      <c r="AO626" s="688" t="str">
        <f t="shared" si="1224"/>
        <v>-</v>
      </c>
      <c r="AP626" s="687">
        <f t="shared" si="1252"/>
        <v>0</v>
      </c>
      <c r="AQ626" s="687">
        <f t="shared" si="1252"/>
        <v>0</v>
      </c>
      <c r="AR626" s="687">
        <f t="shared" si="1225"/>
        <v>0</v>
      </c>
      <c r="AS626" s="688" t="str">
        <f t="shared" si="1226"/>
        <v>-</v>
      </c>
      <c r="AT626" s="687">
        <f t="shared" si="1227"/>
        <v>0</v>
      </c>
      <c r="AU626" s="687">
        <f t="shared" si="1228"/>
        <v>0</v>
      </c>
      <c r="AV626" s="687">
        <f t="shared" si="1229"/>
        <v>0</v>
      </c>
      <c r="AW626" s="688" t="str">
        <f t="shared" si="1230"/>
        <v>-</v>
      </c>
      <c r="AX626" s="687">
        <f t="shared" si="1253"/>
        <v>0</v>
      </c>
      <c r="AY626" s="687">
        <f t="shared" si="1253"/>
        <v>0</v>
      </c>
      <c r="AZ626" s="687">
        <f t="shared" si="1231"/>
        <v>0</v>
      </c>
      <c r="BA626" s="688" t="str">
        <f t="shared" si="1232"/>
        <v>-</v>
      </c>
      <c r="BB626" s="687">
        <f t="shared" si="1254"/>
        <v>0</v>
      </c>
      <c r="BC626" s="687">
        <f t="shared" si="1254"/>
        <v>0</v>
      </c>
      <c r="BD626" s="687">
        <f t="shared" si="1233"/>
        <v>0</v>
      </c>
      <c r="BE626" s="688" t="str">
        <f t="shared" si="1234"/>
        <v>-</v>
      </c>
      <c r="BF626" s="687">
        <f t="shared" si="1255"/>
        <v>0</v>
      </c>
      <c r="BG626" s="687">
        <f t="shared" si="1255"/>
        <v>0</v>
      </c>
      <c r="BH626" s="687">
        <f t="shared" si="1235"/>
        <v>0</v>
      </c>
      <c r="BI626" s="688" t="str">
        <f t="shared" si="1236"/>
        <v>-</v>
      </c>
      <c r="BJ626" s="687">
        <f t="shared" si="1237"/>
        <v>0</v>
      </c>
      <c r="BK626" s="687">
        <f t="shared" si="1238"/>
        <v>0</v>
      </c>
      <c r="BL626" s="687">
        <f t="shared" si="1239"/>
        <v>0</v>
      </c>
      <c r="BM626" s="688" t="str">
        <f t="shared" si="1240"/>
        <v>-</v>
      </c>
      <c r="BN626" s="687">
        <f t="shared" si="1256"/>
        <v>0</v>
      </c>
      <c r="BO626" s="687">
        <f t="shared" si="1256"/>
        <v>0</v>
      </c>
      <c r="BP626" s="687">
        <f t="shared" si="1241"/>
        <v>0</v>
      </c>
      <c r="BQ626" s="688" t="str">
        <f t="shared" si="1242"/>
        <v>-</v>
      </c>
      <c r="BR626" s="687">
        <f t="shared" si="1257"/>
        <v>0</v>
      </c>
      <c r="BS626" s="687">
        <f t="shared" si="1257"/>
        <v>0</v>
      </c>
      <c r="BT626" s="687">
        <f t="shared" si="1243"/>
        <v>0</v>
      </c>
      <c r="BU626" s="688" t="str">
        <f t="shared" si="1244"/>
        <v>-</v>
      </c>
      <c r="BV626" s="687">
        <f t="shared" si="1258"/>
        <v>0</v>
      </c>
      <c r="BW626" s="687">
        <f t="shared" si="1258"/>
        <v>0</v>
      </c>
      <c r="BX626" s="687">
        <f t="shared" si="1245"/>
        <v>0</v>
      </c>
      <c r="BY626" s="688" t="str">
        <f t="shared" si="1246"/>
        <v>-</v>
      </c>
    </row>
    <row r="627" spans="2:77" ht="20.100000000000001" customHeight="1">
      <c r="C627" s="430" t="s">
        <v>686</v>
      </c>
      <c r="D627" s="528"/>
      <c r="E627" s="528"/>
      <c r="F627" s="529"/>
      <c r="G627" s="530">
        <v>0</v>
      </c>
      <c r="H627" s="530"/>
      <c r="I627" s="694" t="s">
        <v>169</v>
      </c>
      <c r="J627" s="681"/>
      <c r="K627" s="681"/>
      <c r="L627" s="681"/>
      <c r="M627" s="681"/>
      <c r="N627" s="681"/>
      <c r="O627" s="681"/>
      <c r="P627" s="681"/>
      <c r="Q627" s="681"/>
      <c r="R627" s="681"/>
      <c r="S627" s="681"/>
      <c r="T627" s="681"/>
      <c r="U627" s="681"/>
      <c r="V627" s="681"/>
      <c r="W627" s="681"/>
      <c r="X627" s="681"/>
      <c r="Y627" s="681"/>
      <c r="Z627" s="681"/>
      <c r="AA627" s="681"/>
      <c r="AB627" s="681"/>
      <c r="AC627" s="681"/>
      <c r="AD627" s="681"/>
      <c r="AE627" s="681"/>
      <c r="AF627" s="681"/>
      <c r="AG627" s="681"/>
      <c r="AH627" s="681"/>
      <c r="AI627" s="681"/>
      <c r="AJ627" s="681"/>
      <c r="AK627" s="681"/>
      <c r="AL627" s="681"/>
      <c r="AM627" s="681"/>
      <c r="AN627" s="681"/>
      <c r="AO627" s="681"/>
      <c r="AP627" s="681"/>
      <c r="AQ627" s="681"/>
      <c r="AR627" s="681"/>
      <c r="AS627" s="681"/>
      <c r="AT627" s="681"/>
      <c r="AU627" s="681"/>
      <c r="AV627" s="681"/>
      <c r="AW627" s="681"/>
      <c r="AX627" s="681"/>
      <c r="AY627" s="681"/>
      <c r="AZ627" s="681"/>
      <c r="BA627" s="681"/>
      <c r="BB627" s="681"/>
      <c r="BC627" s="681"/>
      <c r="BD627" s="681"/>
      <c r="BE627" s="681"/>
      <c r="BF627" s="681"/>
      <c r="BG627" s="681"/>
      <c r="BH627" s="681"/>
      <c r="BI627" s="681"/>
      <c r="BJ627" s="681"/>
      <c r="BK627" s="681"/>
      <c r="BL627" s="681"/>
      <c r="BM627" s="681"/>
      <c r="BN627" s="681"/>
      <c r="BO627" s="681"/>
      <c r="BP627" s="681"/>
      <c r="BQ627" s="681"/>
      <c r="BR627" s="681"/>
      <c r="BS627" s="681"/>
      <c r="BT627" s="681"/>
      <c r="BU627" s="681"/>
      <c r="BV627" s="681"/>
      <c r="BW627" s="681"/>
      <c r="BX627" s="681"/>
      <c r="BY627" s="681"/>
    </row>
    <row r="628" spans="2:77" ht="20.100000000000001" customHeight="1">
      <c r="C628" s="430" t="s">
        <v>695</v>
      </c>
      <c r="D628" s="528"/>
      <c r="E628" s="528"/>
      <c r="F628" s="529"/>
      <c r="G628" s="530">
        <v>0</v>
      </c>
      <c r="H628" s="530"/>
      <c r="I628" s="694" t="s">
        <v>169</v>
      </c>
      <c r="J628" s="681"/>
      <c r="K628" s="681"/>
      <c r="L628" s="681"/>
      <c r="M628" s="681"/>
      <c r="N628" s="681"/>
      <c r="O628" s="681"/>
      <c r="P628" s="681"/>
      <c r="Q628" s="681"/>
      <c r="R628" s="681"/>
      <c r="S628" s="681"/>
      <c r="T628" s="681"/>
      <c r="U628" s="681"/>
      <c r="V628" s="681"/>
      <c r="W628" s="681"/>
      <c r="X628" s="681"/>
      <c r="Y628" s="681"/>
      <c r="Z628" s="681"/>
      <c r="AA628" s="681"/>
      <c r="AB628" s="681"/>
      <c r="AC628" s="681"/>
      <c r="AD628" s="681"/>
      <c r="AE628" s="681"/>
      <c r="AF628" s="681"/>
      <c r="AG628" s="681"/>
      <c r="AH628" s="681"/>
      <c r="AI628" s="681"/>
      <c r="AJ628" s="681"/>
      <c r="AK628" s="681"/>
      <c r="AL628" s="681"/>
      <c r="AM628" s="681"/>
      <c r="AN628" s="681"/>
      <c r="AO628" s="681"/>
      <c r="AP628" s="681"/>
      <c r="AQ628" s="681"/>
      <c r="AR628" s="681"/>
      <c r="AS628" s="681"/>
      <c r="AT628" s="681"/>
      <c r="AU628" s="681"/>
      <c r="AV628" s="681"/>
      <c r="AW628" s="681"/>
      <c r="AX628" s="681"/>
      <c r="AY628" s="681"/>
      <c r="AZ628" s="681"/>
      <c r="BA628" s="681"/>
      <c r="BB628" s="681"/>
      <c r="BC628" s="681"/>
      <c r="BD628" s="681"/>
      <c r="BE628" s="681"/>
      <c r="BF628" s="681"/>
      <c r="BG628" s="681"/>
      <c r="BH628" s="681"/>
      <c r="BI628" s="681"/>
      <c r="BJ628" s="681"/>
      <c r="BK628" s="681"/>
      <c r="BL628" s="681"/>
      <c r="BM628" s="681"/>
      <c r="BN628" s="681"/>
      <c r="BO628" s="681"/>
      <c r="BP628" s="681"/>
      <c r="BQ628" s="681"/>
      <c r="BR628" s="681"/>
      <c r="BS628" s="681"/>
      <c r="BT628" s="681"/>
      <c r="BU628" s="681"/>
      <c r="BV628" s="681"/>
      <c r="BW628" s="681"/>
      <c r="BX628" s="681"/>
      <c r="BY628" s="681"/>
    </row>
    <row r="629" spans="2:77" ht="20.100000000000001" customHeight="1">
      <c r="B629" s="591" t="s">
        <v>696</v>
      </c>
      <c r="C629" s="416" t="s">
        <v>697</v>
      </c>
      <c r="D629" s="528"/>
      <c r="E629" s="528"/>
      <c r="F629" s="529"/>
      <c r="G629" s="530"/>
      <c r="H629" s="530"/>
      <c r="I629" s="446"/>
      <c r="J629" s="681"/>
      <c r="K629" s="681"/>
      <c r="L629" s="681"/>
      <c r="M629" s="681"/>
      <c r="N629" s="681"/>
      <c r="O629" s="681"/>
      <c r="P629" s="681"/>
      <c r="Q629" s="681"/>
      <c r="R629" s="681"/>
      <c r="S629" s="681"/>
      <c r="T629" s="681"/>
      <c r="U629" s="681"/>
      <c r="V629" s="681"/>
      <c r="W629" s="681"/>
      <c r="X629" s="681"/>
      <c r="Y629" s="681"/>
      <c r="Z629" s="681"/>
      <c r="AA629" s="681"/>
      <c r="AB629" s="681"/>
      <c r="AC629" s="681"/>
      <c r="AD629" s="681"/>
      <c r="AE629" s="681"/>
      <c r="AF629" s="681"/>
      <c r="AG629" s="681"/>
      <c r="AH629" s="681"/>
      <c r="AI629" s="681"/>
      <c r="AJ629" s="681"/>
      <c r="AK629" s="681"/>
      <c r="AL629" s="681"/>
      <c r="AM629" s="681"/>
      <c r="AN629" s="681"/>
      <c r="AO629" s="681"/>
      <c r="AP629" s="681"/>
      <c r="AQ629" s="681"/>
      <c r="AR629" s="681"/>
      <c r="AS629" s="681"/>
      <c r="AT629" s="681"/>
      <c r="AU629" s="681"/>
      <c r="AV629" s="681"/>
      <c r="AW629" s="681"/>
      <c r="AX629" s="681"/>
      <c r="AY629" s="681"/>
      <c r="AZ629" s="681"/>
      <c r="BA629" s="681"/>
      <c r="BB629" s="681"/>
      <c r="BC629" s="681"/>
      <c r="BD629" s="681"/>
      <c r="BE629" s="681"/>
      <c r="BF629" s="681"/>
      <c r="BG629" s="681"/>
      <c r="BH629" s="681"/>
      <c r="BI629" s="681"/>
      <c r="BJ629" s="681"/>
      <c r="BK629" s="681"/>
      <c r="BL629" s="681"/>
      <c r="BM629" s="681"/>
      <c r="BN629" s="681"/>
      <c r="BO629" s="681"/>
      <c r="BP629" s="681"/>
      <c r="BQ629" s="681"/>
      <c r="BR629" s="681"/>
      <c r="BS629" s="681"/>
      <c r="BT629" s="681"/>
      <c r="BU629" s="681"/>
      <c r="BV629" s="681"/>
      <c r="BW629" s="681"/>
      <c r="BX629" s="681"/>
      <c r="BY629" s="681"/>
    </row>
    <row r="630" spans="2:77" ht="20.100000000000001" customHeight="1">
      <c r="C630" s="424" t="s">
        <v>173</v>
      </c>
      <c r="D630" s="528"/>
      <c r="E630" s="528"/>
      <c r="F630" s="529"/>
      <c r="G630" s="530" t="s">
        <v>698</v>
      </c>
      <c r="H630" s="530"/>
      <c r="I630" s="446" t="s">
        <v>169</v>
      </c>
      <c r="J630" s="687">
        <f t="shared" ref="J630:K636" si="1259">N630+AD630+AT630+BJ630</f>
        <v>84.100000000000009</v>
      </c>
      <c r="K630" s="687">
        <f t="shared" si="1259"/>
        <v>0</v>
      </c>
      <c r="L630" s="687">
        <f t="shared" ref="L630:L636" si="1260">IFERROR(K630-J630,"-")</f>
        <v>-84.100000000000009</v>
      </c>
      <c r="M630" s="688">
        <f t="shared" ref="M630:M636" si="1261">IFERROR(K630/J630,"-")</f>
        <v>0</v>
      </c>
      <c r="N630" s="687">
        <f t="shared" ref="N630:O636" si="1262">R630+V630+Z630</f>
        <v>23.1</v>
      </c>
      <c r="O630" s="687">
        <f t="shared" si="1262"/>
        <v>0</v>
      </c>
      <c r="P630" s="687">
        <f t="shared" ref="P630:P636" si="1263">IFERROR(O630-N630,"-")</f>
        <v>-23.1</v>
      </c>
      <c r="Q630" s="688">
        <f t="shared" ref="Q630:Q636" si="1264">IFERROR(O630/N630,"-")</f>
        <v>0</v>
      </c>
      <c r="R630" s="687">
        <f>'4. ГПП-УЗПКТ-СЗСК'!W150+'4. ГПП-УЗПКТ-СЗСК'!W151</f>
        <v>2.8</v>
      </c>
      <c r="S630" s="687">
        <f>'4. ГПП-УЗПКТ-СЗСК'!Y150+'4. ГПП-УЗПКТ-СЗСК'!Y151</f>
        <v>0</v>
      </c>
      <c r="T630" s="687">
        <f t="shared" ref="T630:T636" si="1265">IFERROR(S630-R630,"-")</f>
        <v>-2.8</v>
      </c>
      <c r="U630" s="688">
        <f t="shared" ref="U630:U636" si="1266">IFERROR(S630/R630,"-")</f>
        <v>0</v>
      </c>
      <c r="V630" s="687">
        <f>'4. ГПП-УЗПКТ-СЗСК'!AC150+'4. ГПП-УЗПКТ-СЗСК'!AC151</f>
        <v>17.5</v>
      </c>
      <c r="W630" s="687">
        <f>'4. ГПП-УЗПКТ-СЗСК'!AE150+'4. ГПП-УЗПКТ-СЗСК'!AE151</f>
        <v>0</v>
      </c>
      <c r="X630" s="687">
        <f t="shared" ref="X630:X636" si="1267">IFERROR(W630-V630,"-")</f>
        <v>-17.5</v>
      </c>
      <c r="Y630" s="688">
        <f t="shared" ref="Y630:Y636" si="1268">IFERROR(W630/V630,"-")</f>
        <v>0</v>
      </c>
      <c r="Z630" s="687">
        <f>'4. ГПП-УЗПКТ-СЗСК'!AI150+'4. ГПП-УЗПКТ-СЗСК'!AI151</f>
        <v>2.8</v>
      </c>
      <c r="AA630" s="687">
        <f>'4. ГПП-УЗПКТ-СЗСК'!AK150+'4. ГПП-УЗПКТ-СЗСК'!AK151</f>
        <v>0</v>
      </c>
      <c r="AB630" s="687">
        <f t="shared" ref="AB630:AB636" si="1269">IFERROR(AA630-Z630,"-")</f>
        <v>-2.8</v>
      </c>
      <c r="AC630" s="688">
        <f t="shared" ref="AC630:AC636" si="1270">IFERROR(AA630/Z630,"-")</f>
        <v>0</v>
      </c>
      <c r="AD630" s="687">
        <f t="shared" ref="AD630:AE636" si="1271">AH630+AL630+AP630</f>
        <v>17.100000000000001</v>
      </c>
      <c r="AE630" s="687">
        <f t="shared" si="1271"/>
        <v>0</v>
      </c>
      <c r="AF630" s="687">
        <f t="shared" ref="AF630:AF636" si="1272">IFERROR(AE630-AD630,"-")</f>
        <v>-17.100000000000001</v>
      </c>
      <c r="AG630" s="688">
        <f t="shared" ref="AG630:AG636" si="1273">IFERROR(AE630/AD630,"-")</f>
        <v>0</v>
      </c>
      <c r="AH630" s="687">
        <f>'4. ГПП-УЗПКТ-СЗСК'!AU150+'4. ГПП-УЗПКТ-СЗСК'!AU151</f>
        <v>0</v>
      </c>
      <c r="AI630" s="687">
        <f>'4. ГПП-УЗПКТ-СЗСК'!AW150+'4. ГПП-УЗПКТ-СЗСК'!AW151</f>
        <v>0</v>
      </c>
      <c r="AJ630" s="687">
        <f t="shared" ref="AJ630:AJ636" si="1274">IFERROR(AI630-AH630,"-")</f>
        <v>0</v>
      </c>
      <c r="AK630" s="688" t="str">
        <f t="shared" ref="AK630:AK636" si="1275">IFERROR(AI630/AH630,"-")</f>
        <v>-</v>
      </c>
      <c r="AL630" s="687">
        <f>'4. ГПП-УЗПКТ-СЗСК'!BA150+'4. ГПП-УЗПКТ-СЗСК'!BA151</f>
        <v>16</v>
      </c>
      <c r="AM630" s="687">
        <f>'4. ГПП-УЗПКТ-СЗСК'!BC150+'4. ГПП-УЗПКТ-СЗСК'!BC151</f>
        <v>0</v>
      </c>
      <c r="AN630" s="687">
        <f t="shared" ref="AN630:AN636" si="1276">IFERROR(AM630-AL630,"-")</f>
        <v>-16</v>
      </c>
      <c r="AO630" s="688">
        <f t="shared" ref="AO630:AO636" si="1277">IFERROR(AM630/AL630,"-")</f>
        <v>0</v>
      </c>
      <c r="AP630" s="687">
        <f>'4. ГПП-УЗПКТ-СЗСК'!BG150+'4. ГПП-УЗПКТ-СЗСК'!BG151</f>
        <v>1.1000000000000001</v>
      </c>
      <c r="AQ630" s="687">
        <f>'4. ГПП-УЗПКТ-СЗСК'!BI150+'4. ГПП-УЗПКТ-СЗСК'!BI151</f>
        <v>0</v>
      </c>
      <c r="AR630" s="687">
        <f t="shared" ref="AR630:AR636" si="1278">IFERROR(AQ630-AP630,"-")</f>
        <v>-1.1000000000000001</v>
      </c>
      <c r="AS630" s="688">
        <f t="shared" ref="AS630:AS636" si="1279">IFERROR(AQ630/AP630,"-")</f>
        <v>0</v>
      </c>
      <c r="AT630" s="687">
        <f t="shared" ref="AT630:AU636" si="1280">AX630+BB630+BF630</f>
        <v>25.6</v>
      </c>
      <c r="AU630" s="687">
        <f t="shared" si="1280"/>
        <v>0</v>
      </c>
      <c r="AV630" s="687">
        <f t="shared" ref="AV630:AV636" si="1281">IFERROR(AU630-AT630,"-")</f>
        <v>-25.6</v>
      </c>
      <c r="AW630" s="688">
        <f t="shared" ref="AW630:AW636" si="1282">IFERROR(AU630/AT630,"-")</f>
        <v>0</v>
      </c>
      <c r="AX630" s="687">
        <f>'4. ГПП-УЗПКТ-СЗСК'!BS150+'4. ГПП-УЗПКТ-СЗСК'!BS151</f>
        <v>2.6</v>
      </c>
      <c r="AY630" s="687">
        <f>'4. ГПП-УЗПКТ-СЗСК'!BU150+'4. ГПП-УЗПКТ-СЗСК'!BU151</f>
        <v>0</v>
      </c>
      <c r="AZ630" s="687">
        <f t="shared" ref="AZ630:AZ636" si="1283">IFERROR(AY630-AX630,"-")</f>
        <v>-2.6</v>
      </c>
      <c r="BA630" s="688">
        <f t="shared" ref="BA630:BA636" si="1284">IFERROR(AY630/AX630,"-")</f>
        <v>0</v>
      </c>
      <c r="BB630" s="687">
        <f>'4. ГПП-УЗПКТ-СЗСК'!BY150+'4. ГПП-УЗПКТ-СЗСК'!BY151</f>
        <v>21.2</v>
      </c>
      <c r="BC630" s="687">
        <f>'4. ГПП-УЗПКТ-СЗСК'!CA150+'4. ГПП-УЗПКТ-СЗСК'!CA151</f>
        <v>0</v>
      </c>
      <c r="BD630" s="687">
        <f t="shared" ref="BD630:BD636" si="1285">IFERROR(BC630-BB630,"-")</f>
        <v>-21.2</v>
      </c>
      <c r="BE630" s="688">
        <f t="shared" ref="BE630:BE636" si="1286">IFERROR(BC630/BB630,"-")</f>
        <v>0</v>
      </c>
      <c r="BF630" s="687">
        <f>'4. ГПП-УЗПКТ-СЗСК'!CE150+'4. ГПП-УЗПКТ-СЗСК'!CE151</f>
        <v>1.8</v>
      </c>
      <c r="BG630" s="687">
        <f>'4. ГПП-УЗПКТ-СЗСК'!CG150+'4. ГПП-УЗПКТ-СЗСК'!CG151</f>
        <v>0</v>
      </c>
      <c r="BH630" s="687">
        <f t="shared" ref="BH630:BH636" si="1287">IFERROR(BG630-BF630,"-")</f>
        <v>-1.8</v>
      </c>
      <c r="BI630" s="688">
        <f t="shared" ref="BI630:BI636" si="1288">IFERROR(BG630/BF630,"-")</f>
        <v>0</v>
      </c>
      <c r="BJ630" s="687">
        <f t="shared" ref="BJ630:BK636" si="1289">BN630+BR630+BV630</f>
        <v>18.3</v>
      </c>
      <c r="BK630" s="687">
        <f t="shared" si="1289"/>
        <v>0</v>
      </c>
      <c r="BL630" s="687">
        <f t="shared" ref="BL630:BL636" si="1290">IFERROR(BK630-BJ630,"-")</f>
        <v>-18.3</v>
      </c>
      <c r="BM630" s="688">
        <f t="shared" ref="BM630:BM636" si="1291">IFERROR(BK630/BJ630,"-")</f>
        <v>0</v>
      </c>
      <c r="BN630" s="687">
        <f>'4. ГПП-УЗПКТ-СЗСК'!CQ150+'4. ГПП-УЗПКТ-СЗСК'!CQ151</f>
        <v>2.8</v>
      </c>
      <c r="BO630" s="687">
        <f>'4. ГПП-УЗПКТ-СЗСК'!CS150+'4. ГПП-УЗПКТ-СЗСК'!CS151</f>
        <v>0</v>
      </c>
      <c r="BP630" s="687">
        <f t="shared" ref="BP630:BP636" si="1292">IFERROR(BO630-BN630,"-")</f>
        <v>-2.8</v>
      </c>
      <c r="BQ630" s="688">
        <f t="shared" ref="BQ630:BQ636" si="1293">IFERROR(BO630/BN630,"-")</f>
        <v>0</v>
      </c>
      <c r="BR630" s="687">
        <f>'4. ГПП-УЗПКТ-СЗСК'!CW150+'4. ГПП-УЗПКТ-СЗСК'!CW151</f>
        <v>12.7</v>
      </c>
      <c r="BS630" s="687">
        <f>'4. ГПП-УЗПКТ-СЗСК'!CY150+'4. ГПП-УЗПКТ-СЗСК'!CY151</f>
        <v>0</v>
      </c>
      <c r="BT630" s="687">
        <f t="shared" ref="BT630:BT636" si="1294">IFERROR(BS630-BR630,"-")</f>
        <v>-12.7</v>
      </c>
      <c r="BU630" s="688">
        <f t="shared" ref="BU630:BU636" si="1295">IFERROR(BS630/BR630,"-")</f>
        <v>0</v>
      </c>
      <c r="BV630" s="687">
        <f>'4. ГПП-УЗПКТ-СЗСК'!DC150+'4. ГПП-УЗПКТ-СЗСК'!DC151</f>
        <v>2.8</v>
      </c>
      <c r="BW630" s="687">
        <f>'4. ГПП-УЗПКТ-СЗСК'!DE150+'4. ГПП-УЗПКТ-СЗСК'!DE151</f>
        <v>0</v>
      </c>
      <c r="BX630" s="687">
        <f t="shared" ref="BX630:BX636" si="1296">IFERROR(BW630-BV630,"-")</f>
        <v>-2.8</v>
      </c>
      <c r="BY630" s="688">
        <f t="shared" ref="BY630:BY636" si="1297">IFERROR(BW630/BV630,"-")</f>
        <v>0</v>
      </c>
    </row>
    <row r="631" spans="2:77" ht="20.100000000000001" customHeight="1">
      <c r="C631" s="436" t="s">
        <v>699</v>
      </c>
      <c r="D631" s="528"/>
      <c r="E631" s="528"/>
      <c r="F631" s="529"/>
      <c r="G631" s="530" t="s">
        <v>700</v>
      </c>
      <c r="H631" s="530"/>
      <c r="I631" s="691" t="s">
        <v>169</v>
      </c>
      <c r="J631" s="687">
        <f t="shared" si="1259"/>
        <v>24.1</v>
      </c>
      <c r="K631" s="687">
        <f t="shared" si="1259"/>
        <v>0</v>
      </c>
      <c r="L631" s="687">
        <f t="shared" si="1260"/>
        <v>-24.1</v>
      </c>
      <c r="M631" s="688">
        <f t="shared" si="1261"/>
        <v>0</v>
      </c>
      <c r="N631" s="687">
        <f t="shared" si="1262"/>
        <v>8.1</v>
      </c>
      <c r="O631" s="687">
        <f t="shared" si="1262"/>
        <v>0</v>
      </c>
      <c r="P631" s="687">
        <f t="shared" si="1263"/>
        <v>-8.1</v>
      </c>
      <c r="Q631" s="688">
        <f t="shared" si="1264"/>
        <v>0</v>
      </c>
      <c r="R631" s="687">
        <f>'4. ГПП-УЗПКТ-СЗСК'!W150</f>
        <v>2.8</v>
      </c>
      <c r="S631" s="687">
        <f>'4. ГПП-УЗПКТ-СЗСК'!Y150</f>
        <v>0</v>
      </c>
      <c r="T631" s="687">
        <f t="shared" si="1265"/>
        <v>-2.8</v>
      </c>
      <c r="U631" s="688">
        <f t="shared" si="1266"/>
        <v>0</v>
      </c>
      <c r="V631" s="687">
        <f>'4. ГПП-УЗПКТ-СЗСК'!AC150</f>
        <v>2.5</v>
      </c>
      <c r="W631" s="687">
        <f>'4. ГПП-УЗПКТ-СЗСК'!AE150</f>
        <v>0</v>
      </c>
      <c r="X631" s="687">
        <f t="shared" si="1267"/>
        <v>-2.5</v>
      </c>
      <c r="Y631" s="688">
        <f t="shared" si="1268"/>
        <v>0</v>
      </c>
      <c r="Z631" s="687">
        <f>'4. ГПП-УЗПКТ-СЗСК'!AI150</f>
        <v>2.8</v>
      </c>
      <c r="AA631" s="687">
        <f>'4. ГПП-УЗПКТ-СЗСК'!AK150</f>
        <v>0</v>
      </c>
      <c r="AB631" s="687">
        <f t="shared" si="1269"/>
        <v>-2.8</v>
      </c>
      <c r="AC631" s="688">
        <f t="shared" si="1270"/>
        <v>0</v>
      </c>
      <c r="AD631" s="687">
        <f t="shared" si="1271"/>
        <v>2.1</v>
      </c>
      <c r="AE631" s="687">
        <f t="shared" si="1271"/>
        <v>0</v>
      </c>
      <c r="AF631" s="687">
        <f t="shared" si="1272"/>
        <v>-2.1</v>
      </c>
      <c r="AG631" s="688">
        <f t="shared" si="1273"/>
        <v>0</v>
      </c>
      <c r="AH631" s="687">
        <f>'4. ГПП-УЗПКТ-СЗСК'!AU150</f>
        <v>0</v>
      </c>
      <c r="AI631" s="687">
        <f>'4. ГПП-УЗПКТ-СЗСК'!AW150</f>
        <v>0</v>
      </c>
      <c r="AJ631" s="687">
        <f t="shared" si="1274"/>
        <v>0</v>
      </c>
      <c r="AK631" s="688" t="str">
        <f t="shared" si="1275"/>
        <v>-</v>
      </c>
      <c r="AL631" s="687">
        <f>'4. ГПП-УЗПКТ-СЗСК'!BA150</f>
        <v>1</v>
      </c>
      <c r="AM631" s="687">
        <f>'4. ГПП-УЗПКТ-СЗСК'!BC150</f>
        <v>0</v>
      </c>
      <c r="AN631" s="687">
        <f t="shared" si="1276"/>
        <v>-1</v>
      </c>
      <c r="AO631" s="688">
        <f t="shared" si="1277"/>
        <v>0</v>
      </c>
      <c r="AP631" s="687">
        <f>'4. ГПП-УЗПКТ-СЗСК'!BG150</f>
        <v>1.1000000000000001</v>
      </c>
      <c r="AQ631" s="687">
        <f>'4. ГПП-УЗПКТ-СЗСК'!BI150</f>
        <v>0</v>
      </c>
      <c r="AR631" s="687">
        <f t="shared" si="1278"/>
        <v>-1.1000000000000001</v>
      </c>
      <c r="AS631" s="688">
        <f t="shared" si="1279"/>
        <v>0</v>
      </c>
      <c r="AT631" s="687">
        <f t="shared" si="1280"/>
        <v>5.6</v>
      </c>
      <c r="AU631" s="687">
        <f t="shared" si="1280"/>
        <v>0</v>
      </c>
      <c r="AV631" s="687">
        <f t="shared" si="1281"/>
        <v>-5.6</v>
      </c>
      <c r="AW631" s="688">
        <f t="shared" si="1282"/>
        <v>0</v>
      </c>
      <c r="AX631" s="687">
        <f>'4. ГПП-УЗПКТ-СЗСК'!BS150</f>
        <v>2.6</v>
      </c>
      <c r="AY631" s="687">
        <f>'4. ГПП-УЗПКТ-СЗСК'!BU150</f>
        <v>0</v>
      </c>
      <c r="AZ631" s="687">
        <f t="shared" si="1283"/>
        <v>-2.6</v>
      </c>
      <c r="BA631" s="688">
        <f t="shared" si="1284"/>
        <v>0</v>
      </c>
      <c r="BB631" s="687">
        <f>'4. ГПП-УЗПКТ-СЗСК'!BY150</f>
        <v>1.2</v>
      </c>
      <c r="BC631" s="687">
        <f>'4. ГПП-УЗПКТ-СЗСК'!CA150</f>
        <v>0</v>
      </c>
      <c r="BD631" s="687">
        <f t="shared" si="1285"/>
        <v>-1.2</v>
      </c>
      <c r="BE631" s="688">
        <f t="shared" si="1286"/>
        <v>0</v>
      </c>
      <c r="BF631" s="687">
        <f>'4. ГПП-УЗПКТ-СЗСК'!CE150</f>
        <v>1.8</v>
      </c>
      <c r="BG631" s="687">
        <f>'4. ГПП-УЗПКТ-СЗСК'!CG150</f>
        <v>0</v>
      </c>
      <c r="BH631" s="687">
        <f t="shared" si="1287"/>
        <v>-1.8</v>
      </c>
      <c r="BI631" s="688">
        <f t="shared" si="1288"/>
        <v>0</v>
      </c>
      <c r="BJ631" s="687">
        <f t="shared" si="1289"/>
        <v>8.3000000000000007</v>
      </c>
      <c r="BK631" s="687">
        <f t="shared" si="1289"/>
        <v>0</v>
      </c>
      <c r="BL631" s="687">
        <f t="shared" si="1290"/>
        <v>-8.3000000000000007</v>
      </c>
      <c r="BM631" s="688">
        <f t="shared" si="1291"/>
        <v>0</v>
      </c>
      <c r="BN631" s="687">
        <f>'4. ГПП-УЗПКТ-СЗСК'!CQ150</f>
        <v>2.8</v>
      </c>
      <c r="BO631" s="687">
        <f>'4. ГПП-УЗПКТ-СЗСК'!CS150</f>
        <v>0</v>
      </c>
      <c r="BP631" s="687">
        <f t="shared" si="1292"/>
        <v>-2.8</v>
      </c>
      <c r="BQ631" s="688">
        <f t="shared" si="1293"/>
        <v>0</v>
      </c>
      <c r="BR631" s="687">
        <f>'4. ГПП-УЗПКТ-СЗСК'!CW150</f>
        <v>2.7</v>
      </c>
      <c r="BS631" s="687">
        <f>'4. ГПП-УЗПКТ-СЗСК'!CY150</f>
        <v>0</v>
      </c>
      <c r="BT631" s="687">
        <f t="shared" si="1294"/>
        <v>-2.7</v>
      </c>
      <c r="BU631" s="688">
        <f t="shared" si="1295"/>
        <v>0</v>
      </c>
      <c r="BV631" s="687">
        <f>'4. ГПП-УЗПКТ-СЗСК'!DC150</f>
        <v>2.8</v>
      </c>
      <c r="BW631" s="687">
        <f>'4. ГПП-УЗПКТ-СЗСК'!DE150</f>
        <v>0</v>
      </c>
      <c r="BX631" s="687">
        <f t="shared" si="1296"/>
        <v>-2.8</v>
      </c>
      <c r="BY631" s="688">
        <f t="shared" si="1297"/>
        <v>0</v>
      </c>
    </row>
    <row r="632" spans="2:77" ht="20.100000000000001" customHeight="1">
      <c r="C632" s="436" t="s">
        <v>477</v>
      </c>
      <c r="D632" s="528"/>
      <c r="E632" s="528"/>
      <c r="F632" s="529"/>
      <c r="G632" s="530" t="s">
        <v>701</v>
      </c>
      <c r="H632" s="530"/>
      <c r="I632" s="691" t="s">
        <v>169</v>
      </c>
      <c r="J632" s="687">
        <f t="shared" si="1259"/>
        <v>60</v>
      </c>
      <c r="K632" s="687">
        <f t="shared" si="1259"/>
        <v>0</v>
      </c>
      <c r="L632" s="687">
        <f t="shared" si="1260"/>
        <v>-60</v>
      </c>
      <c r="M632" s="688">
        <f t="shared" si="1261"/>
        <v>0</v>
      </c>
      <c r="N632" s="687">
        <f t="shared" si="1262"/>
        <v>15</v>
      </c>
      <c r="O632" s="687">
        <f t="shared" si="1262"/>
        <v>0</v>
      </c>
      <c r="P632" s="687">
        <f t="shared" si="1263"/>
        <v>-15</v>
      </c>
      <c r="Q632" s="688">
        <f t="shared" si="1264"/>
        <v>0</v>
      </c>
      <c r="R632" s="687">
        <f>'4. ГПП-УЗПКТ-СЗСК'!W151</f>
        <v>0</v>
      </c>
      <c r="S632" s="687">
        <f>'4. ГПП-УЗПКТ-СЗСК'!Y151</f>
        <v>0</v>
      </c>
      <c r="T632" s="687">
        <f t="shared" si="1265"/>
        <v>0</v>
      </c>
      <c r="U632" s="688" t="str">
        <f t="shared" si="1266"/>
        <v>-</v>
      </c>
      <c r="V632" s="687">
        <f>'4. ГПП-УЗПКТ-СЗСК'!AC151</f>
        <v>15</v>
      </c>
      <c r="W632" s="687">
        <f>'4. ГПП-УЗПКТ-СЗСК'!AE151</f>
        <v>0</v>
      </c>
      <c r="X632" s="687">
        <f t="shared" si="1267"/>
        <v>-15</v>
      </c>
      <c r="Y632" s="688">
        <f t="shared" si="1268"/>
        <v>0</v>
      </c>
      <c r="Z632" s="687">
        <f>'4. ГПП-УЗПКТ-СЗСК'!AI151</f>
        <v>0</v>
      </c>
      <c r="AA632" s="687">
        <f>'4. ГПП-УЗПКТ-СЗСК'!AK151</f>
        <v>0</v>
      </c>
      <c r="AB632" s="687">
        <f t="shared" si="1269"/>
        <v>0</v>
      </c>
      <c r="AC632" s="688" t="str">
        <f t="shared" si="1270"/>
        <v>-</v>
      </c>
      <c r="AD632" s="687">
        <f t="shared" si="1271"/>
        <v>15</v>
      </c>
      <c r="AE632" s="687">
        <f t="shared" si="1271"/>
        <v>0</v>
      </c>
      <c r="AF632" s="687">
        <f t="shared" si="1272"/>
        <v>-15</v>
      </c>
      <c r="AG632" s="688">
        <f t="shared" si="1273"/>
        <v>0</v>
      </c>
      <c r="AH632" s="687">
        <f>'4. ГПП-УЗПКТ-СЗСК'!AU151</f>
        <v>0</v>
      </c>
      <c r="AI632" s="687">
        <f>'4. ГПП-УЗПКТ-СЗСК'!AW151</f>
        <v>0</v>
      </c>
      <c r="AJ632" s="687">
        <f t="shared" si="1274"/>
        <v>0</v>
      </c>
      <c r="AK632" s="688" t="str">
        <f t="shared" si="1275"/>
        <v>-</v>
      </c>
      <c r="AL632" s="687">
        <f>'4. ГПП-УЗПКТ-СЗСК'!BA151</f>
        <v>15</v>
      </c>
      <c r="AM632" s="687">
        <f>'4. ГПП-УЗПКТ-СЗСК'!BC151</f>
        <v>0</v>
      </c>
      <c r="AN632" s="687">
        <f t="shared" si="1276"/>
        <v>-15</v>
      </c>
      <c r="AO632" s="688">
        <f t="shared" si="1277"/>
        <v>0</v>
      </c>
      <c r="AP632" s="687">
        <f>'4. ГПП-УЗПКТ-СЗСК'!BG151</f>
        <v>0</v>
      </c>
      <c r="AQ632" s="687">
        <f>'4. ГПП-УЗПКТ-СЗСК'!BI151</f>
        <v>0</v>
      </c>
      <c r="AR632" s="687">
        <f t="shared" si="1278"/>
        <v>0</v>
      </c>
      <c r="AS632" s="688" t="str">
        <f t="shared" si="1279"/>
        <v>-</v>
      </c>
      <c r="AT632" s="687">
        <f t="shared" si="1280"/>
        <v>20</v>
      </c>
      <c r="AU632" s="687">
        <f t="shared" si="1280"/>
        <v>0</v>
      </c>
      <c r="AV632" s="687">
        <f t="shared" si="1281"/>
        <v>-20</v>
      </c>
      <c r="AW632" s="688">
        <f t="shared" si="1282"/>
        <v>0</v>
      </c>
      <c r="AX632" s="687">
        <f>'4. ГПП-УЗПКТ-СЗСК'!BS151</f>
        <v>0</v>
      </c>
      <c r="AY632" s="687">
        <f>'4. ГПП-УЗПКТ-СЗСК'!BU151</f>
        <v>0</v>
      </c>
      <c r="AZ632" s="687">
        <f t="shared" si="1283"/>
        <v>0</v>
      </c>
      <c r="BA632" s="688" t="str">
        <f t="shared" si="1284"/>
        <v>-</v>
      </c>
      <c r="BB632" s="687">
        <f>'4. ГПП-УЗПКТ-СЗСК'!BY151</f>
        <v>20</v>
      </c>
      <c r="BC632" s="687">
        <f>'4. ГПП-УЗПКТ-СЗСК'!CA151</f>
        <v>0</v>
      </c>
      <c r="BD632" s="687">
        <f t="shared" si="1285"/>
        <v>-20</v>
      </c>
      <c r="BE632" s="688">
        <f t="shared" si="1286"/>
        <v>0</v>
      </c>
      <c r="BF632" s="687">
        <f>'4. ГПП-УЗПКТ-СЗСК'!CE151</f>
        <v>0</v>
      </c>
      <c r="BG632" s="687">
        <f>'4. ГПП-УЗПКТ-СЗСК'!CG151</f>
        <v>0</v>
      </c>
      <c r="BH632" s="687">
        <f t="shared" si="1287"/>
        <v>0</v>
      </c>
      <c r="BI632" s="688" t="str">
        <f t="shared" si="1288"/>
        <v>-</v>
      </c>
      <c r="BJ632" s="687">
        <f t="shared" si="1289"/>
        <v>10</v>
      </c>
      <c r="BK632" s="687">
        <f t="shared" si="1289"/>
        <v>0</v>
      </c>
      <c r="BL632" s="687">
        <f t="shared" si="1290"/>
        <v>-10</v>
      </c>
      <c r="BM632" s="688">
        <f t="shared" si="1291"/>
        <v>0</v>
      </c>
      <c r="BN632" s="687">
        <f>'4. ГПП-УЗПКТ-СЗСК'!CQ151</f>
        <v>0</v>
      </c>
      <c r="BO632" s="687">
        <f>'4. ГПП-УЗПКТ-СЗСК'!CS151</f>
        <v>0</v>
      </c>
      <c r="BP632" s="687">
        <f t="shared" si="1292"/>
        <v>0</v>
      </c>
      <c r="BQ632" s="688" t="str">
        <f t="shared" si="1293"/>
        <v>-</v>
      </c>
      <c r="BR632" s="687">
        <f>'4. ГПП-УЗПКТ-СЗСК'!CW151</f>
        <v>10</v>
      </c>
      <c r="BS632" s="687">
        <f>'4. ГПП-УЗПКТ-СЗСК'!CY151</f>
        <v>0</v>
      </c>
      <c r="BT632" s="687">
        <f t="shared" si="1294"/>
        <v>-10</v>
      </c>
      <c r="BU632" s="688">
        <f t="shared" si="1295"/>
        <v>0</v>
      </c>
      <c r="BV632" s="687">
        <f>'4. ГПП-УЗПКТ-СЗСК'!DC151</f>
        <v>0</v>
      </c>
      <c r="BW632" s="687">
        <f>'4. ГПП-УЗПКТ-СЗСК'!DE151</f>
        <v>0</v>
      </c>
      <c r="BX632" s="687">
        <f t="shared" si="1296"/>
        <v>0</v>
      </c>
      <c r="BY632" s="688" t="str">
        <f t="shared" si="1297"/>
        <v>-</v>
      </c>
    </row>
    <row r="633" spans="2:77" ht="20.100000000000001" customHeight="1">
      <c r="B633" s="413" t="s">
        <v>702</v>
      </c>
      <c r="C633" s="428" t="s">
        <v>113</v>
      </c>
      <c r="D633" s="528"/>
      <c r="E633" s="528"/>
      <c r="F633" s="529"/>
      <c r="G633" s="530" t="s">
        <v>698</v>
      </c>
      <c r="H633" s="530"/>
      <c r="I633" s="446" t="s">
        <v>169</v>
      </c>
      <c r="J633" s="687">
        <f t="shared" si="1259"/>
        <v>84.100000000000009</v>
      </c>
      <c r="K633" s="687">
        <f t="shared" si="1259"/>
        <v>0</v>
      </c>
      <c r="L633" s="687">
        <f t="shared" si="1260"/>
        <v>-84.100000000000009</v>
      </c>
      <c r="M633" s="688">
        <f t="shared" si="1261"/>
        <v>0</v>
      </c>
      <c r="N633" s="687">
        <f t="shared" si="1262"/>
        <v>23.1</v>
      </c>
      <c r="O633" s="687">
        <f t="shared" si="1262"/>
        <v>0</v>
      </c>
      <c r="P633" s="687">
        <f t="shared" si="1263"/>
        <v>-23.1</v>
      </c>
      <c r="Q633" s="688">
        <f t="shared" si="1264"/>
        <v>0</v>
      </c>
      <c r="R633" s="687">
        <f>'4. ГПП-УЗПКТ-СЗСК'!W150+'4. ГПП-УЗПКТ-СЗСК'!W151</f>
        <v>2.8</v>
      </c>
      <c r="S633" s="687">
        <f>'4. ГПП-УЗПКТ-СЗСК'!Y150+'4. ГПП-УЗПКТ-СЗСК'!Y151</f>
        <v>0</v>
      </c>
      <c r="T633" s="687">
        <f t="shared" si="1265"/>
        <v>-2.8</v>
      </c>
      <c r="U633" s="688">
        <f t="shared" si="1266"/>
        <v>0</v>
      </c>
      <c r="V633" s="687">
        <f>'4. ГПП-УЗПКТ-СЗСК'!AC150+'4. ГПП-УЗПКТ-СЗСК'!AC151</f>
        <v>17.5</v>
      </c>
      <c r="W633" s="687">
        <f>'4. ГПП-УЗПКТ-СЗСК'!AE150+'4. ГПП-УЗПКТ-СЗСК'!AE151</f>
        <v>0</v>
      </c>
      <c r="X633" s="687">
        <f t="shared" si="1267"/>
        <v>-17.5</v>
      </c>
      <c r="Y633" s="688">
        <f t="shared" si="1268"/>
        <v>0</v>
      </c>
      <c r="Z633" s="687">
        <f>'4. ГПП-УЗПКТ-СЗСК'!AI150+'4. ГПП-УЗПКТ-СЗСК'!AI151</f>
        <v>2.8</v>
      </c>
      <c r="AA633" s="687">
        <f>'4. ГПП-УЗПКТ-СЗСК'!AK150+'4. ГПП-УЗПКТ-СЗСК'!AK151</f>
        <v>0</v>
      </c>
      <c r="AB633" s="687">
        <f t="shared" si="1269"/>
        <v>-2.8</v>
      </c>
      <c r="AC633" s="688">
        <f t="shared" si="1270"/>
        <v>0</v>
      </c>
      <c r="AD633" s="687">
        <f t="shared" si="1271"/>
        <v>17.100000000000001</v>
      </c>
      <c r="AE633" s="687">
        <f t="shared" si="1271"/>
        <v>0</v>
      </c>
      <c r="AF633" s="687">
        <f t="shared" si="1272"/>
        <v>-17.100000000000001</v>
      </c>
      <c r="AG633" s="688">
        <f t="shared" si="1273"/>
        <v>0</v>
      </c>
      <c r="AH633" s="687">
        <f>'4. ГПП-УЗПКТ-СЗСК'!AU150+'4. ГПП-УЗПКТ-СЗСК'!AU151</f>
        <v>0</v>
      </c>
      <c r="AI633" s="687">
        <f>'4. ГПП-УЗПКТ-СЗСК'!AW150+'4. ГПП-УЗПКТ-СЗСК'!AW151</f>
        <v>0</v>
      </c>
      <c r="AJ633" s="687">
        <f t="shared" si="1274"/>
        <v>0</v>
      </c>
      <c r="AK633" s="688" t="str">
        <f t="shared" si="1275"/>
        <v>-</v>
      </c>
      <c r="AL633" s="687">
        <f>'4. ГПП-УЗПКТ-СЗСК'!BA150+'4. ГПП-УЗПКТ-СЗСК'!BA151</f>
        <v>16</v>
      </c>
      <c r="AM633" s="687">
        <f>'4. ГПП-УЗПКТ-СЗСК'!BC150+'4. ГПП-УЗПКТ-СЗСК'!BC151</f>
        <v>0</v>
      </c>
      <c r="AN633" s="687">
        <f t="shared" si="1276"/>
        <v>-16</v>
      </c>
      <c r="AO633" s="688">
        <f t="shared" si="1277"/>
        <v>0</v>
      </c>
      <c r="AP633" s="687">
        <f>'4. ГПП-УЗПКТ-СЗСК'!BG150+'4. ГПП-УЗПКТ-СЗСК'!BG151</f>
        <v>1.1000000000000001</v>
      </c>
      <c r="AQ633" s="687">
        <f>'4. ГПП-УЗПКТ-СЗСК'!BI150+'4. ГПП-УЗПКТ-СЗСК'!BI151</f>
        <v>0</v>
      </c>
      <c r="AR633" s="687">
        <f t="shared" si="1278"/>
        <v>-1.1000000000000001</v>
      </c>
      <c r="AS633" s="688">
        <f t="shared" si="1279"/>
        <v>0</v>
      </c>
      <c r="AT633" s="687">
        <f t="shared" si="1280"/>
        <v>25.6</v>
      </c>
      <c r="AU633" s="687">
        <f t="shared" si="1280"/>
        <v>0</v>
      </c>
      <c r="AV633" s="687">
        <f t="shared" si="1281"/>
        <v>-25.6</v>
      </c>
      <c r="AW633" s="688">
        <f t="shared" si="1282"/>
        <v>0</v>
      </c>
      <c r="AX633" s="687">
        <f>'4. ГПП-УЗПКТ-СЗСК'!BS150+'4. ГПП-УЗПКТ-СЗСК'!BS151</f>
        <v>2.6</v>
      </c>
      <c r="AY633" s="687">
        <f>'4. ГПП-УЗПКТ-СЗСК'!BU150+'4. ГПП-УЗПКТ-СЗСК'!BU151</f>
        <v>0</v>
      </c>
      <c r="AZ633" s="687">
        <f t="shared" si="1283"/>
        <v>-2.6</v>
      </c>
      <c r="BA633" s="688">
        <f t="shared" si="1284"/>
        <v>0</v>
      </c>
      <c r="BB633" s="687">
        <f>'4. ГПП-УЗПКТ-СЗСК'!BY150+'4. ГПП-УЗПКТ-СЗСК'!BY151</f>
        <v>21.2</v>
      </c>
      <c r="BC633" s="687">
        <f>'4. ГПП-УЗПКТ-СЗСК'!CA150+'4. ГПП-УЗПКТ-СЗСК'!CA151</f>
        <v>0</v>
      </c>
      <c r="BD633" s="687">
        <f t="shared" si="1285"/>
        <v>-21.2</v>
      </c>
      <c r="BE633" s="688">
        <f t="shared" si="1286"/>
        <v>0</v>
      </c>
      <c r="BF633" s="687">
        <f>'4. ГПП-УЗПКТ-СЗСК'!CE150+'4. ГПП-УЗПКТ-СЗСК'!CE151</f>
        <v>1.8</v>
      </c>
      <c r="BG633" s="687">
        <f>'4. ГПП-УЗПКТ-СЗСК'!CG150+'4. ГПП-УЗПКТ-СЗСК'!CG151</f>
        <v>0</v>
      </c>
      <c r="BH633" s="687">
        <f t="shared" si="1287"/>
        <v>-1.8</v>
      </c>
      <c r="BI633" s="688">
        <f t="shared" si="1288"/>
        <v>0</v>
      </c>
      <c r="BJ633" s="687">
        <f t="shared" si="1289"/>
        <v>18.3</v>
      </c>
      <c r="BK633" s="687">
        <f t="shared" si="1289"/>
        <v>0</v>
      </c>
      <c r="BL633" s="687">
        <f t="shared" si="1290"/>
        <v>-18.3</v>
      </c>
      <c r="BM633" s="688">
        <f t="shared" si="1291"/>
        <v>0</v>
      </c>
      <c r="BN633" s="687">
        <f>'4. ГПП-УЗПКТ-СЗСК'!CQ150+'4. ГПП-УЗПКТ-СЗСК'!CQ151</f>
        <v>2.8</v>
      </c>
      <c r="BO633" s="687">
        <f>'4. ГПП-УЗПКТ-СЗСК'!CS150+'4. ГПП-УЗПКТ-СЗСК'!CS151</f>
        <v>0</v>
      </c>
      <c r="BP633" s="687">
        <f t="shared" si="1292"/>
        <v>-2.8</v>
      </c>
      <c r="BQ633" s="688">
        <f t="shared" si="1293"/>
        <v>0</v>
      </c>
      <c r="BR633" s="687">
        <f>'4. ГПП-УЗПКТ-СЗСК'!CW150+'4. ГПП-УЗПКТ-СЗСК'!CW151</f>
        <v>12.7</v>
      </c>
      <c r="BS633" s="687">
        <f>'4. ГПП-УЗПКТ-СЗСК'!CY150+'4. ГПП-УЗПКТ-СЗСК'!CY151</f>
        <v>0</v>
      </c>
      <c r="BT633" s="687">
        <f t="shared" si="1294"/>
        <v>-12.7</v>
      </c>
      <c r="BU633" s="688">
        <f t="shared" si="1295"/>
        <v>0</v>
      </c>
      <c r="BV633" s="687">
        <f>'4. ГПП-УЗПКТ-СЗСК'!DC150+'4. ГПП-УЗПКТ-СЗСК'!DC151</f>
        <v>2.8</v>
      </c>
      <c r="BW633" s="687">
        <f>'4. ГПП-УЗПКТ-СЗСК'!DE150+'4. ГПП-УЗПКТ-СЗСК'!DE151</f>
        <v>0</v>
      </c>
      <c r="BX633" s="687">
        <f t="shared" si="1296"/>
        <v>-2.8</v>
      </c>
      <c r="BY633" s="688">
        <f t="shared" si="1297"/>
        <v>0</v>
      </c>
    </row>
    <row r="634" spans="2:77" ht="20.100000000000001" customHeight="1">
      <c r="C634" s="424" t="s">
        <v>173</v>
      </c>
      <c r="D634" s="528"/>
      <c r="E634" s="528"/>
      <c r="F634" s="529"/>
      <c r="G634" s="530" t="s">
        <v>698</v>
      </c>
      <c r="H634" s="530"/>
      <c r="I634" s="446" t="s">
        <v>169</v>
      </c>
      <c r="J634" s="687">
        <f t="shared" si="1259"/>
        <v>84.100000000000009</v>
      </c>
      <c r="K634" s="687">
        <f t="shared" si="1259"/>
        <v>0</v>
      </c>
      <c r="L634" s="687">
        <f t="shared" si="1260"/>
        <v>-84.100000000000009</v>
      </c>
      <c r="M634" s="688">
        <f t="shared" si="1261"/>
        <v>0</v>
      </c>
      <c r="N634" s="687">
        <f t="shared" si="1262"/>
        <v>23.1</v>
      </c>
      <c r="O634" s="687">
        <f t="shared" si="1262"/>
        <v>0</v>
      </c>
      <c r="P634" s="687">
        <f t="shared" si="1263"/>
        <v>-23.1</v>
      </c>
      <c r="Q634" s="688">
        <f t="shared" si="1264"/>
        <v>0</v>
      </c>
      <c r="R634" s="687">
        <f>'4. ГПП-УЗПКТ-СЗСК'!W150+'4. ГПП-УЗПКТ-СЗСК'!W151</f>
        <v>2.8</v>
      </c>
      <c r="S634" s="687">
        <f>'4. ГПП-УЗПКТ-СЗСК'!Y150+'4. ГПП-УЗПКТ-СЗСК'!Y151</f>
        <v>0</v>
      </c>
      <c r="T634" s="687">
        <f t="shared" si="1265"/>
        <v>-2.8</v>
      </c>
      <c r="U634" s="688">
        <f t="shared" si="1266"/>
        <v>0</v>
      </c>
      <c r="V634" s="687">
        <f>'4. ГПП-УЗПКТ-СЗСК'!AC150+'4. ГПП-УЗПКТ-СЗСК'!AC151</f>
        <v>17.5</v>
      </c>
      <c r="W634" s="687">
        <f>'4. ГПП-УЗПКТ-СЗСК'!AE150+'4. ГПП-УЗПКТ-СЗСК'!AE151</f>
        <v>0</v>
      </c>
      <c r="X634" s="687">
        <f t="shared" si="1267"/>
        <v>-17.5</v>
      </c>
      <c r="Y634" s="688">
        <f t="shared" si="1268"/>
        <v>0</v>
      </c>
      <c r="Z634" s="687">
        <f>'4. ГПП-УЗПКТ-СЗСК'!AI150+'4. ГПП-УЗПКТ-СЗСК'!AI151</f>
        <v>2.8</v>
      </c>
      <c r="AA634" s="687">
        <f>'4. ГПП-УЗПКТ-СЗСК'!AK150+'4. ГПП-УЗПКТ-СЗСК'!AK151</f>
        <v>0</v>
      </c>
      <c r="AB634" s="687">
        <f t="shared" si="1269"/>
        <v>-2.8</v>
      </c>
      <c r="AC634" s="688">
        <f t="shared" si="1270"/>
        <v>0</v>
      </c>
      <c r="AD634" s="687">
        <f t="shared" si="1271"/>
        <v>17.100000000000001</v>
      </c>
      <c r="AE634" s="687">
        <f t="shared" si="1271"/>
        <v>0</v>
      </c>
      <c r="AF634" s="687">
        <f t="shared" si="1272"/>
        <v>-17.100000000000001</v>
      </c>
      <c r="AG634" s="688">
        <f t="shared" si="1273"/>
        <v>0</v>
      </c>
      <c r="AH634" s="687">
        <f>'4. ГПП-УЗПКТ-СЗСК'!AU150+'4. ГПП-УЗПКТ-СЗСК'!AU151</f>
        <v>0</v>
      </c>
      <c r="AI634" s="687">
        <f>'4. ГПП-УЗПКТ-СЗСК'!AW150+'4. ГПП-УЗПКТ-СЗСК'!AW151</f>
        <v>0</v>
      </c>
      <c r="AJ634" s="687">
        <f t="shared" si="1274"/>
        <v>0</v>
      </c>
      <c r="AK634" s="688" t="str">
        <f t="shared" si="1275"/>
        <v>-</v>
      </c>
      <c r="AL634" s="687">
        <f>'4. ГПП-УЗПКТ-СЗСК'!BA150+'4. ГПП-УЗПКТ-СЗСК'!BA151</f>
        <v>16</v>
      </c>
      <c r="AM634" s="687">
        <f>'4. ГПП-УЗПКТ-СЗСК'!BC150+'4. ГПП-УЗПКТ-СЗСК'!BC151</f>
        <v>0</v>
      </c>
      <c r="AN634" s="687">
        <f t="shared" si="1276"/>
        <v>-16</v>
      </c>
      <c r="AO634" s="688">
        <f t="shared" si="1277"/>
        <v>0</v>
      </c>
      <c r="AP634" s="687">
        <f>'4. ГПП-УЗПКТ-СЗСК'!BG150+'4. ГПП-УЗПКТ-СЗСК'!BG151</f>
        <v>1.1000000000000001</v>
      </c>
      <c r="AQ634" s="687">
        <f>'4. ГПП-УЗПКТ-СЗСК'!BI150+'4. ГПП-УЗПКТ-СЗСК'!BI151</f>
        <v>0</v>
      </c>
      <c r="AR634" s="687">
        <f t="shared" si="1278"/>
        <v>-1.1000000000000001</v>
      </c>
      <c r="AS634" s="688">
        <f t="shared" si="1279"/>
        <v>0</v>
      </c>
      <c r="AT634" s="687">
        <f t="shared" si="1280"/>
        <v>25.6</v>
      </c>
      <c r="AU634" s="687">
        <f t="shared" si="1280"/>
        <v>0</v>
      </c>
      <c r="AV634" s="687">
        <f t="shared" si="1281"/>
        <v>-25.6</v>
      </c>
      <c r="AW634" s="688">
        <f t="shared" si="1282"/>
        <v>0</v>
      </c>
      <c r="AX634" s="687">
        <f>'4. ГПП-УЗПКТ-СЗСК'!BS150+'4. ГПП-УЗПКТ-СЗСК'!BS151</f>
        <v>2.6</v>
      </c>
      <c r="AY634" s="687">
        <f>'4. ГПП-УЗПКТ-СЗСК'!BU150+'4. ГПП-УЗПКТ-СЗСК'!BU151</f>
        <v>0</v>
      </c>
      <c r="AZ634" s="687">
        <f t="shared" si="1283"/>
        <v>-2.6</v>
      </c>
      <c r="BA634" s="688">
        <f t="shared" si="1284"/>
        <v>0</v>
      </c>
      <c r="BB634" s="687">
        <f>'4. ГПП-УЗПКТ-СЗСК'!BY150+'4. ГПП-УЗПКТ-СЗСК'!BY151</f>
        <v>21.2</v>
      </c>
      <c r="BC634" s="687">
        <f>'4. ГПП-УЗПКТ-СЗСК'!CA150+'4. ГПП-УЗПКТ-СЗСК'!CA151</f>
        <v>0</v>
      </c>
      <c r="BD634" s="687">
        <f t="shared" si="1285"/>
        <v>-21.2</v>
      </c>
      <c r="BE634" s="688">
        <f t="shared" si="1286"/>
        <v>0</v>
      </c>
      <c r="BF634" s="687">
        <f>'4. ГПП-УЗПКТ-СЗСК'!CE150+'4. ГПП-УЗПКТ-СЗСК'!CE151</f>
        <v>1.8</v>
      </c>
      <c r="BG634" s="687">
        <f>'4. ГПП-УЗПКТ-СЗСК'!CG150+'4. ГПП-УЗПКТ-СЗСК'!CG151</f>
        <v>0</v>
      </c>
      <c r="BH634" s="687">
        <f t="shared" si="1287"/>
        <v>-1.8</v>
      </c>
      <c r="BI634" s="688">
        <f t="shared" si="1288"/>
        <v>0</v>
      </c>
      <c r="BJ634" s="687">
        <f t="shared" si="1289"/>
        <v>18.3</v>
      </c>
      <c r="BK634" s="687">
        <f t="shared" si="1289"/>
        <v>0</v>
      </c>
      <c r="BL634" s="687">
        <f t="shared" si="1290"/>
        <v>-18.3</v>
      </c>
      <c r="BM634" s="688">
        <f t="shared" si="1291"/>
        <v>0</v>
      </c>
      <c r="BN634" s="687">
        <f>'4. ГПП-УЗПКТ-СЗСК'!CQ150+'4. ГПП-УЗПКТ-СЗСК'!CQ151</f>
        <v>2.8</v>
      </c>
      <c r="BO634" s="687">
        <f>'4. ГПП-УЗПКТ-СЗСК'!CS150+'4. ГПП-УЗПКТ-СЗСК'!CS151</f>
        <v>0</v>
      </c>
      <c r="BP634" s="687">
        <f t="shared" si="1292"/>
        <v>-2.8</v>
      </c>
      <c r="BQ634" s="688">
        <f t="shared" si="1293"/>
        <v>0</v>
      </c>
      <c r="BR634" s="687">
        <f>'4. ГПП-УЗПКТ-СЗСК'!CW150+'4. ГПП-УЗПКТ-СЗСК'!CW151</f>
        <v>12.7</v>
      </c>
      <c r="BS634" s="687">
        <f>'4. ГПП-УЗПКТ-СЗСК'!CY150+'4. ГПП-УЗПКТ-СЗСК'!CY151</f>
        <v>0</v>
      </c>
      <c r="BT634" s="687">
        <f t="shared" si="1294"/>
        <v>-12.7</v>
      </c>
      <c r="BU634" s="688">
        <f t="shared" si="1295"/>
        <v>0</v>
      </c>
      <c r="BV634" s="687">
        <f>'4. ГПП-УЗПКТ-СЗСК'!DC150+'4. ГПП-УЗПКТ-СЗСК'!DC151</f>
        <v>2.8</v>
      </c>
      <c r="BW634" s="687">
        <f>'4. ГПП-УЗПКТ-СЗСК'!DE150+'4. ГПП-УЗПКТ-СЗСК'!DE151</f>
        <v>0</v>
      </c>
      <c r="BX634" s="687">
        <f t="shared" si="1296"/>
        <v>-2.8</v>
      </c>
      <c r="BY634" s="688">
        <f t="shared" si="1297"/>
        <v>0</v>
      </c>
    </row>
    <row r="635" spans="2:77" ht="20.100000000000001" customHeight="1">
      <c r="C635" s="436" t="s">
        <v>225</v>
      </c>
      <c r="D635" s="528"/>
      <c r="E635" s="528"/>
      <c r="F635" s="529"/>
      <c r="G635" s="530" t="s">
        <v>700</v>
      </c>
      <c r="H635" s="530"/>
      <c r="I635" s="691" t="s">
        <v>169</v>
      </c>
      <c r="J635" s="687">
        <f t="shared" si="1259"/>
        <v>24.1</v>
      </c>
      <c r="K635" s="687">
        <f t="shared" si="1259"/>
        <v>0</v>
      </c>
      <c r="L635" s="687">
        <f t="shared" si="1260"/>
        <v>-24.1</v>
      </c>
      <c r="M635" s="688">
        <f t="shared" si="1261"/>
        <v>0</v>
      </c>
      <c r="N635" s="687">
        <f t="shared" si="1262"/>
        <v>8.1</v>
      </c>
      <c r="O635" s="687">
        <f t="shared" si="1262"/>
        <v>0</v>
      </c>
      <c r="P635" s="687">
        <f t="shared" si="1263"/>
        <v>-8.1</v>
      </c>
      <c r="Q635" s="688">
        <f t="shared" si="1264"/>
        <v>0</v>
      </c>
      <c r="R635" s="687">
        <f>'4. ГПП-УЗПКТ-СЗСК'!W150</f>
        <v>2.8</v>
      </c>
      <c r="S635" s="687">
        <f>'4. ГПП-УЗПКТ-СЗСК'!Y150</f>
        <v>0</v>
      </c>
      <c r="T635" s="687">
        <f t="shared" si="1265"/>
        <v>-2.8</v>
      </c>
      <c r="U635" s="688">
        <f t="shared" si="1266"/>
        <v>0</v>
      </c>
      <c r="V635" s="687">
        <f>'4. ГПП-УЗПКТ-СЗСК'!AC150</f>
        <v>2.5</v>
      </c>
      <c r="W635" s="687">
        <f>'4. ГПП-УЗПКТ-СЗСК'!AE150</f>
        <v>0</v>
      </c>
      <c r="X635" s="687">
        <f t="shared" si="1267"/>
        <v>-2.5</v>
      </c>
      <c r="Y635" s="688">
        <f t="shared" si="1268"/>
        <v>0</v>
      </c>
      <c r="Z635" s="687">
        <f>'4. ГПП-УЗПКТ-СЗСК'!AI150</f>
        <v>2.8</v>
      </c>
      <c r="AA635" s="687">
        <f>'4. ГПП-УЗПКТ-СЗСК'!AK150</f>
        <v>0</v>
      </c>
      <c r="AB635" s="687">
        <f t="shared" si="1269"/>
        <v>-2.8</v>
      </c>
      <c r="AC635" s="688">
        <f t="shared" si="1270"/>
        <v>0</v>
      </c>
      <c r="AD635" s="687">
        <f t="shared" si="1271"/>
        <v>2.1</v>
      </c>
      <c r="AE635" s="687">
        <f t="shared" si="1271"/>
        <v>0</v>
      </c>
      <c r="AF635" s="687">
        <f t="shared" si="1272"/>
        <v>-2.1</v>
      </c>
      <c r="AG635" s="688">
        <f t="shared" si="1273"/>
        <v>0</v>
      </c>
      <c r="AH635" s="687">
        <f>'4. ГПП-УЗПКТ-СЗСК'!AU150</f>
        <v>0</v>
      </c>
      <c r="AI635" s="687">
        <f>'4. ГПП-УЗПКТ-СЗСК'!AW150</f>
        <v>0</v>
      </c>
      <c r="AJ635" s="687">
        <f t="shared" si="1274"/>
        <v>0</v>
      </c>
      <c r="AK635" s="688" t="str">
        <f t="shared" si="1275"/>
        <v>-</v>
      </c>
      <c r="AL635" s="687">
        <f>'4. ГПП-УЗПКТ-СЗСК'!BA150</f>
        <v>1</v>
      </c>
      <c r="AM635" s="687">
        <f>'4. ГПП-УЗПКТ-СЗСК'!BC150</f>
        <v>0</v>
      </c>
      <c r="AN635" s="687">
        <f t="shared" si="1276"/>
        <v>-1</v>
      </c>
      <c r="AO635" s="688">
        <f t="shared" si="1277"/>
        <v>0</v>
      </c>
      <c r="AP635" s="687">
        <f>'4. ГПП-УЗПКТ-СЗСК'!BG150</f>
        <v>1.1000000000000001</v>
      </c>
      <c r="AQ635" s="687">
        <f>'4. ГПП-УЗПКТ-СЗСК'!BI150</f>
        <v>0</v>
      </c>
      <c r="AR635" s="687">
        <f t="shared" si="1278"/>
        <v>-1.1000000000000001</v>
      </c>
      <c r="AS635" s="688">
        <f t="shared" si="1279"/>
        <v>0</v>
      </c>
      <c r="AT635" s="687">
        <f t="shared" si="1280"/>
        <v>5.6</v>
      </c>
      <c r="AU635" s="687">
        <f t="shared" si="1280"/>
        <v>0</v>
      </c>
      <c r="AV635" s="687">
        <f t="shared" si="1281"/>
        <v>-5.6</v>
      </c>
      <c r="AW635" s="688">
        <f t="shared" si="1282"/>
        <v>0</v>
      </c>
      <c r="AX635" s="687">
        <f>'4. ГПП-УЗПКТ-СЗСК'!BS150</f>
        <v>2.6</v>
      </c>
      <c r="AY635" s="687">
        <f>'4. ГПП-УЗПКТ-СЗСК'!BU150</f>
        <v>0</v>
      </c>
      <c r="AZ635" s="687">
        <f t="shared" si="1283"/>
        <v>-2.6</v>
      </c>
      <c r="BA635" s="688">
        <f t="shared" si="1284"/>
        <v>0</v>
      </c>
      <c r="BB635" s="687">
        <f>'4. ГПП-УЗПКТ-СЗСК'!BY150</f>
        <v>1.2</v>
      </c>
      <c r="BC635" s="687">
        <f>'4. ГПП-УЗПКТ-СЗСК'!CA150</f>
        <v>0</v>
      </c>
      <c r="BD635" s="687">
        <f t="shared" si="1285"/>
        <v>-1.2</v>
      </c>
      <c r="BE635" s="688">
        <f t="shared" si="1286"/>
        <v>0</v>
      </c>
      <c r="BF635" s="687">
        <f>'4. ГПП-УЗПКТ-СЗСК'!CE150</f>
        <v>1.8</v>
      </c>
      <c r="BG635" s="687">
        <f>'4. ГПП-УЗПКТ-СЗСК'!CG150</f>
        <v>0</v>
      </c>
      <c r="BH635" s="687">
        <f t="shared" si="1287"/>
        <v>-1.8</v>
      </c>
      <c r="BI635" s="688">
        <f t="shared" si="1288"/>
        <v>0</v>
      </c>
      <c r="BJ635" s="687">
        <f t="shared" si="1289"/>
        <v>8.3000000000000007</v>
      </c>
      <c r="BK635" s="687">
        <f t="shared" si="1289"/>
        <v>0</v>
      </c>
      <c r="BL635" s="687">
        <f t="shared" si="1290"/>
        <v>-8.3000000000000007</v>
      </c>
      <c r="BM635" s="688">
        <f t="shared" si="1291"/>
        <v>0</v>
      </c>
      <c r="BN635" s="687">
        <f>'4. ГПП-УЗПКТ-СЗСК'!CQ150</f>
        <v>2.8</v>
      </c>
      <c r="BO635" s="687">
        <f>'4. ГПП-УЗПКТ-СЗСК'!CS150</f>
        <v>0</v>
      </c>
      <c r="BP635" s="687">
        <f t="shared" si="1292"/>
        <v>-2.8</v>
      </c>
      <c r="BQ635" s="688">
        <f t="shared" si="1293"/>
        <v>0</v>
      </c>
      <c r="BR635" s="687">
        <f>'4. ГПП-УЗПКТ-СЗСК'!CW150</f>
        <v>2.7</v>
      </c>
      <c r="BS635" s="687">
        <f>'4. ГПП-УЗПКТ-СЗСК'!CY150</f>
        <v>0</v>
      </c>
      <c r="BT635" s="687">
        <f t="shared" si="1294"/>
        <v>-2.7</v>
      </c>
      <c r="BU635" s="688">
        <f t="shared" si="1295"/>
        <v>0</v>
      </c>
      <c r="BV635" s="687">
        <f>'4. ГПП-УЗПКТ-СЗСК'!DC150</f>
        <v>2.8</v>
      </c>
      <c r="BW635" s="687">
        <f>'4. ГПП-УЗПКТ-СЗСК'!DE150</f>
        <v>0</v>
      </c>
      <c r="BX635" s="687">
        <f t="shared" si="1296"/>
        <v>-2.8</v>
      </c>
      <c r="BY635" s="688">
        <f t="shared" si="1297"/>
        <v>0</v>
      </c>
    </row>
    <row r="636" spans="2:77" ht="20.100000000000001" customHeight="1">
      <c r="C636" s="436" t="s">
        <v>477</v>
      </c>
      <c r="D636" s="528"/>
      <c r="E636" s="528"/>
      <c r="F636" s="529"/>
      <c r="G636" s="530" t="s">
        <v>701</v>
      </c>
      <c r="H636" s="530"/>
      <c r="I636" s="691" t="s">
        <v>169</v>
      </c>
      <c r="J636" s="687">
        <f t="shared" si="1259"/>
        <v>60</v>
      </c>
      <c r="K636" s="687">
        <f t="shared" si="1259"/>
        <v>0</v>
      </c>
      <c r="L636" s="687">
        <f t="shared" si="1260"/>
        <v>-60</v>
      </c>
      <c r="M636" s="688">
        <f t="shared" si="1261"/>
        <v>0</v>
      </c>
      <c r="N636" s="687">
        <f t="shared" si="1262"/>
        <v>15</v>
      </c>
      <c r="O636" s="687">
        <f t="shared" si="1262"/>
        <v>0</v>
      </c>
      <c r="P636" s="687">
        <f t="shared" si="1263"/>
        <v>-15</v>
      </c>
      <c r="Q636" s="688">
        <f t="shared" si="1264"/>
        <v>0</v>
      </c>
      <c r="R636" s="687">
        <f>'4. ГПП-УЗПКТ-СЗСК'!W151</f>
        <v>0</v>
      </c>
      <c r="S636" s="687">
        <f>'4. ГПП-УЗПКТ-СЗСК'!Y151</f>
        <v>0</v>
      </c>
      <c r="T636" s="687">
        <f t="shared" si="1265"/>
        <v>0</v>
      </c>
      <c r="U636" s="688" t="str">
        <f t="shared" si="1266"/>
        <v>-</v>
      </c>
      <c r="V636" s="687">
        <f>'4. ГПП-УЗПКТ-СЗСК'!AC151</f>
        <v>15</v>
      </c>
      <c r="W636" s="687">
        <f>'4. ГПП-УЗПКТ-СЗСК'!AE151</f>
        <v>0</v>
      </c>
      <c r="X636" s="687">
        <f t="shared" si="1267"/>
        <v>-15</v>
      </c>
      <c r="Y636" s="688">
        <f t="shared" si="1268"/>
        <v>0</v>
      </c>
      <c r="Z636" s="687">
        <f>'4. ГПП-УЗПКТ-СЗСК'!AI151</f>
        <v>0</v>
      </c>
      <c r="AA636" s="687">
        <f>'4. ГПП-УЗПКТ-СЗСК'!AK151</f>
        <v>0</v>
      </c>
      <c r="AB636" s="687">
        <f t="shared" si="1269"/>
        <v>0</v>
      </c>
      <c r="AC636" s="688" t="str">
        <f t="shared" si="1270"/>
        <v>-</v>
      </c>
      <c r="AD636" s="687">
        <f t="shared" si="1271"/>
        <v>15</v>
      </c>
      <c r="AE636" s="687">
        <f t="shared" si="1271"/>
        <v>0</v>
      </c>
      <c r="AF636" s="687">
        <f t="shared" si="1272"/>
        <v>-15</v>
      </c>
      <c r="AG636" s="688">
        <f t="shared" si="1273"/>
        <v>0</v>
      </c>
      <c r="AH636" s="687">
        <f>'4. ГПП-УЗПКТ-СЗСК'!AU151</f>
        <v>0</v>
      </c>
      <c r="AI636" s="687">
        <f>'4. ГПП-УЗПКТ-СЗСК'!AW151</f>
        <v>0</v>
      </c>
      <c r="AJ636" s="687">
        <f t="shared" si="1274"/>
        <v>0</v>
      </c>
      <c r="AK636" s="688" t="str">
        <f t="shared" si="1275"/>
        <v>-</v>
      </c>
      <c r="AL636" s="687">
        <f>'4. ГПП-УЗПКТ-СЗСК'!BA151</f>
        <v>15</v>
      </c>
      <c r="AM636" s="687">
        <f>'4. ГПП-УЗПКТ-СЗСК'!BC151</f>
        <v>0</v>
      </c>
      <c r="AN636" s="687">
        <f t="shared" si="1276"/>
        <v>-15</v>
      </c>
      <c r="AO636" s="688">
        <f t="shared" si="1277"/>
        <v>0</v>
      </c>
      <c r="AP636" s="687">
        <f>'4. ГПП-УЗПКТ-СЗСК'!BG151</f>
        <v>0</v>
      </c>
      <c r="AQ636" s="687">
        <f>'4. ГПП-УЗПКТ-СЗСК'!BI151</f>
        <v>0</v>
      </c>
      <c r="AR636" s="687">
        <f t="shared" si="1278"/>
        <v>0</v>
      </c>
      <c r="AS636" s="688" t="str">
        <f t="shared" si="1279"/>
        <v>-</v>
      </c>
      <c r="AT636" s="687">
        <f t="shared" si="1280"/>
        <v>20</v>
      </c>
      <c r="AU636" s="687">
        <f t="shared" si="1280"/>
        <v>0</v>
      </c>
      <c r="AV636" s="687">
        <f t="shared" si="1281"/>
        <v>-20</v>
      </c>
      <c r="AW636" s="688">
        <f t="shared" si="1282"/>
        <v>0</v>
      </c>
      <c r="AX636" s="687">
        <f>'4. ГПП-УЗПКТ-СЗСК'!BS151</f>
        <v>0</v>
      </c>
      <c r="AY636" s="687">
        <f>'4. ГПП-УЗПКТ-СЗСК'!BU151</f>
        <v>0</v>
      </c>
      <c r="AZ636" s="687">
        <f t="shared" si="1283"/>
        <v>0</v>
      </c>
      <c r="BA636" s="688" t="str">
        <f t="shared" si="1284"/>
        <v>-</v>
      </c>
      <c r="BB636" s="687">
        <f>'4. ГПП-УЗПКТ-СЗСК'!BY151</f>
        <v>20</v>
      </c>
      <c r="BC636" s="687">
        <f>'4. ГПП-УЗПКТ-СЗСК'!CA151</f>
        <v>0</v>
      </c>
      <c r="BD636" s="687">
        <f t="shared" si="1285"/>
        <v>-20</v>
      </c>
      <c r="BE636" s="688">
        <f t="shared" si="1286"/>
        <v>0</v>
      </c>
      <c r="BF636" s="687">
        <f>'4. ГПП-УЗПКТ-СЗСК'!CE151</f>
        <v>0</v>
      </c>
      <c r="BG636" s="687">
        <f>'4. ГПП-УЗПКТ-СЗСК'!CG151</f>
        <v>0</v>
      </c>
      <c r="BH636" s="687">
        <f t="shared" si="1287"/>
        <v>0</v>
      </c>
      <c r="BI636" s="688" t="str">
        <f t="shared" si="1288"/>
        <v>-</v>
      </c>
      <c r="BJ636" s="687">
        <f t="shared" si="1289"/>
        <v>10</v>
      </c>
      <c r="BK636" s="687">
        <f t="shared" si="1289"/>
        <v>0</v>
      </c>
      <c r="BL636" s="687">
        <f t="shared" si="1290"/>
        <v>-10</v>
      </c>
      <c r="BM636" s="688">
        <f t="shared" si="1291"/>
        <v>0</v>
      </c>
      <c r="BN636" s="687">
        <f>'4. ГПП-УЗПКТ-СЗСК'!CQ151</f>
        <v>0</v>
      </c>
      <c r="BO636" s="687">
        <f>'4. ГПП-УЗПКТ-СЗСК'!CS151</f>
        <v>0</v>
      </c>
      <c r="BP636" s="687">
        <f t="shared" si="1292"/>
        <v>0</v>
      </c>
      <c r="BQ636" s="688" t="str">
        <f t="shared" si="1293"/>
        <v>-</v>
      </c>
      <c r="BR636" s="687">
        <f>'4. ГПП-УЗПКТ-СЗСК'!CW151</f>
        <v>10</v>
      </c>
      <c r="BS636" s="687">
        <f>'4. ГПП-УЗПКТ-СЗСК'!CY151</f>
        <v>0</v>
      </c>
      <c r="BT636" s="687">
        <f t="shared" si="1294"/>
        <v>-10</v>
      </c>
      <c r="BU636" s="688">
        <f t="shared" si="1295"/>
        <v>0</v>
      </c>
      <c r="BV636" s="687">
        <f>'4. ГПП-УЗПКТ-СЗСК'!DC151</f>
        <v>0</v>
      </c>
      <c r="BW636" s="687">
        <f>'4. ГПП-УЗПКТ-СЗСК'!DE151</f>
        <v>0</v>
      </c>
      <c r="BX636" s="687">
        <f t="shared" si="1296"/>
        <v>0</v>
      </c>
      <c r="BY636" s="688" t="str">
        <f t="shared" si="1297"/>
        <v>-</v>
      </c>
    </row>
    <row r="637" spans="2:77" ht="20.100000000000001" customHeight="1">
      <c r="B637" s="413" t="s">
        <v>703</v>
      </c>
      <c r="C637" s="428" t="s">
        <v>123</v>
      </c>
      <c r="D637" s="528"/>
      <c r="E637" s="528"/>
      <c r="F637" s="529"/>
      <c r="G637" s="530">
        <v>0</v>
      </c>
      <c r="H637" s="530"/>
      <c r="I637" s="446" t="s">
        <v>169</v>
      </c>
      <c r="J637" s="681"/>
      <c r="K637" s="681"/>
      <c r="L637" s="681"/>
      <c r="M637" s="681"/>
      <c r="N637" s="681"/>
      <c r="O637" s="681"/>
      <c r="P637" s="681"/>
      <c r="Q637" s="681"/>
      <c r="R637" s="681"/>
      <c r="S637" s="681"/>
      <c r="T637" s="681"/>
      <c r="U637" s="681"/>
      <c r="V637" s="681"/>
      <c r="W637" s="681"/>
      <c r="X637" s="681"/>
      <c r="Y637" s="681"/>
      <c r="Z637" s="681"/>
      <c r="AA637" s="681"/>
      <c r="AB637" s="681"/>
      <c r="AC637" s="681"/>
      <c r="AD637" s="681"/>
      <c r="AE637" s="681"/>
      <c r="AF637" s="681"/>
      <c r="AG637" s="681"/>
      <c r="AH637" s="681"/>
      <c r="AI637" s="681"/>
      <c r="AJ637" s="681"/>
      <c r="AK637" s="681"/>
      <c r="AL637" s="681"/>
      <c r="AM637" s="681"/>
      <c r="AN637" s="681"/>
      <c r="AO637" s="681"/>
      <c r="AP637" s="681"/>
      <c r="AQ637" s="681"/>
      <c r="AR637" s="681"/>
      <c r="AS637" s="681"/>
      <c r="AT637" s="681"/>
      <c r="AU637" s="681"/>
      <c r="AV637" s="681"/>
      <c r="AW637" s="681"/>
      <c r="AX637" s="681"/>
      <c r="AY637" s="681"/>
      <c r="AZ637" s="681"/>
      <c r="BA637" s="681"/>
      <c r="BB637" s="681"/>
      <c r="BC637" s="681"/>
      <c r="BD637" s="681"/>
      <c r="BE637" s="681"/>
      <c r="BF637" s="681"/>
      <c r="BG637" s="681"/>
      <c r="BH637" s="681"/>
      <c r="BI637" s="681"/>
      <c r="BJ637" s="681"/>
      <c r="BK637" s="681"/>
      <c r="BL637" s="681"/>
      <c r="BM637" s="681"/>
      <c r="BN637" s="681"/>
      <c r="BO637" s="681"/>
      <c r="BP637" s="681"/>
      <c r="BQ637" s="681"/>
      <c r="BR637" s="681"/>
      <c r="BS637" s="681"/>
      <c r="BT637" s="681"/>
      <c r="BU637" s="681"/>
      <c r="BV637" s="681"/>
      <c r="BW637" s="681"/>
      <c r="BX637" s="681"/>
      <c r="BY637" s="681"/>
    </row>
    <row r="638" spans="2:77" ht="20.100000000000001" customHeight="1">
      <c r="B638" s="591" t="s">
        <v>704</v>
      </c>
      <c r="C638" s="416" t="s">
        <v>705</v>
      </c>
      <c r="D638" s="528"/>
      <c r="E638" s="528"/>
      <c r="F638" s="529"/>
      <c r="G638" s="530" t="s">
        <v>706</v>
      </c>
      <c r="H638" s="530"/>
      <c r="I638" s="446" t="s">
        <v>169</v>
      </c>
      <c r="J638" s="687">
        <f t="shared" ref="J638:J649" si="1298">N638+AD638+AT638+BJ638</f>
        <v>1536.3199999999997</v>
      </c>
      <c r="K638" s="687">
        <f t="shared" ref="K638:K649" si="1299">O638+AE638+AU638+BK638</f>
        <v>0</v>
      </c>
      <c r="L638" s="687">
        <f t="shared" ref="L638:L649" si="1300">IFERROR(K638-J638,"-")</f>
        <v>-1536.3199999999997</v>
      </c>
      <c r="M638" s="688">
        <f t="shared" ref="M638:M649" si="1301">IFERROR(K638/J638,"-")</f>
        <v>0</v>
      </c>
      <c r="N638" s="687">
        <f t="shared" ref="N638:N649" si="1302">R638+V638+Z638</f>
        <v>454.62999999999994</v>
      </c>
      <c r="O638" s="687">
        <f t="shared" ref="O638:O649" si="1303">S638+W638+AA638</f>
        <v>0</v>
      </c>
      <c r="P638" s="687">
        <f t="shared" ref="P638:P649" si="1304">IFERROR(O638-N638,"-")</f>
        <v>-454.62999999999994</v>
      </c>
      <c r="Q638" s="688">
        <f t="shared" ref="Q638:Q649" si="1305">IFERROR(O638/N638,"-")</f>
        <v>0</v>
      </c>
      <c r="R638" s="687">
        <f>'1. ГПП-АГПЗ+'!W76+0+'4. ГПП-УЗПКТ-СЗСК'!W153+'4. ГПП-УЗПКТ-СЗСК'!W154+'7. ГД Ямбург'!W35</f>
        <v>166.07</v>
      </c>
      <c r="S638" s="687">
        <f>'1. ГПП-АГПЗ+'!Y76+0+'4. ГПП-УЗПКТ-СЗСК'!Y153+'4. ГПП-УЗПКТ-СЗСК'!Y154+'7. ГД Ямбург'!Y35</f>
        <v>0</v>
      </c>
      <c r="T638" s="687">
        <f t="shared" ref="T638:T649" si="1306">IFERROR(S638-R638,"-")</f>
        <v>-166.07</v>
      </c>
      <c r="U638" s="688">
        <f t="shared" ref="U638:U649" si="1307">IFERROR(S638/R638,"-")</f>
        <v>0</v>
      </c>
      <c r="V638" s="687">
        <f>'1. ГПП-АГПЗ+'!AC76+0+'4. ГПП-УЗПКТ-СЗСК'!AC153+'4. ГПП-УЗПКТ-СЗСК'!AC154+'7. ГД Ямбург'!AC35</f>
        <v>123.59</v>
      </c>
      <c r="W638" s="687">
        <f>'1. ГПП-АГПЗ+'!AE76+0+'4. ГПП-УЗПКТ-СЗСК'!AE153+'4. ГПП-УЗПКТ-СЗСК'!AE154+'7. ГД Ямбург'!AE35</f>
        <v>0</v>
      </c>
      <c r="X638" s="687">
        <f t="shared" ref="X638:X649" si="1308">IFERROR(W638-V638,"-")</f>
        <v>-123.59</v>
      </c>
      <c r="Y638" s="688">
        <f t="shared" ref="Y638:Y649" si="1309">IFERROR(W638/V638,"-")</f>
        <v>0</v>
      </c>
      <c r="Z638" s="687">
        <f>'1. ГПП-АГПЗ+'!AI76+0+'4. ГПП-УЗПКТ-СЗСК'!AI153+'4. ГПП-УЗПКТ-СЗСК'!AI154+'7. ГД Ямбург'!AI35</f>
        <v>164.96999999999997</v>
      </c>
      <c r="AA638" s="687">
        <f>'1. ГПП-АГПЗ+'!AK76+0+'4. ГПП-УЗПКТ-СЗСК'!AK153+'4. ГПП-УЗПКТ-СЗСК'!AK154+'7. ГД Ямбург'!AK35</f>
        <v>0</v>
      </c>
      <c r="AB638" s="687">
        <f t="shared" ref="AB638:AB649" si="1310">IFERROR(AA638-Z638,"-")</f>
        <v>-164.96999999999997</v>
      </c>
      <c r="AC638" s="688">
        <f t="shared" ref="AC638:AC649" si="1311">IFERROR(AA638/Z638,"-")</f>
        <v>0</v>
      </c>
      <c r="AD638" s="687">
        <f t="shared" ref="AD638:AD649" si="1312">AH638+AL638+AP638</f>
        <v>324.20999999999998</v>
      </c>
      <c r="AE638" s="687">
        <f t="shared" ref="AE638:AE649" si="1313">AI638+AM638+AQ638</f>
        <v>0</v>
      </c>
      <c r="AF638" s="687">
        <f t="shared" ref="AF638:AF649" si="1314">IFERROR(AE638-AD638,"-")</f>
        <v>-324.20999999999998</v>
      </c>
      <c r="AG638" s="688">
        <f t="shared" ref="AG638:AG649" si="1315">IFERROR(AE638/AD638,"-")</f>
        <v>0</v>
      </c>
      <c r="AH638" s="687">
        <f>'1. ГПП-АГПЗ+'!AU76+0+'4. ГПП-УЗПКТ-СЗСК'!AU153+'4. ГПП-УЗПКТ-СЗСК'!AU154+'7. ГД Ямбург'!AU35</f>
        <v>148.85</v>
      </c>
      <c r="AI638" s="687">
        <f>'1. ГПП-АГПЗ+'!AW76+0+'4. ГПП-УЗПКТ-СЗСК'!AW153+'4. ГПП-УЗПКТ-СЗСК'!AW154+'7. ГД Ямбург'!AW35</f>
        <v>0</v>
      </c>
      <c r="AJ638" s="687">
        <f t="shared" ref="AJ638:AJ649" si="1316">IFERROR(AI638-AH638,"-")</f>
        <v>-148.85</v>
      </c>
      <c r="AK638" s="688">
        <f t="shared" ref="AK638:AK649" si="1317">IFERROR(AI638/AH638,"-")</f>
        <v>0</v>
      </c>
      <c r="AL638" s="687">
        <f>'1. ГПП-АГПЗ+'!BA76+0+'4. ГПП-УЗПКТ-СЗСК'!BA153+'4. ГПП-УЗПКТ-СЗСК'!BA154+'7. ГД Ямбург'!BA35</f>
        <v>87.840000000000018</v>
      </c>
      <c r="AM638" s="687">
        <f>'1. ГПП-АГПЗ+'!BC76+0+'4. ГПП-УЗПКТ-СЗСК'!BC153+'4. ГПП-УЗПКТ-СЗСК'!BC154+'7. ГД Ямбург'!BC35</f>
        <v>0</v>
      </c>
      <c r="AN638" s="687">
        <f t="shared" ref="AN638:AN649" si="1318">IFERROR(AM638-AL638,"-")</f>
        <v>-87.840000000000018</v>
      </c>
      <c r="AO638" s="688">
        <f t="shared" ref="AO638:AO649" si="1319">IFERROR(AM638/AL638,"-")</f>
        <v>0</v>
      </c>
      <c r="AP638" s="687">
        <f>'1. ГПП-АГПЗ+'!BG76+0+'4. ГПП-УЗПКТ-СЗСК'!BG153+'4. ГПП-УЗПКТ-СЗСК'!BG154+'7. ГД Ямбург'!BG35</f>
        <v>87.52</v>
      </c>
      <c r="AQ638" s="687">
        <f>'1. ГПП-АГПЗ+'!BI76+0+'4. ГПП-УЗПКТ-СЗСК'!BI153+'4. ГПП-УЗПКТ-СЗСК'!BI154+'7. ГД Ямбург'!BI35</f>
        <v>0</v>
      </c>
      <c r="AR638" s="687">
        <f t="shared" ref="AR638:AR649" si="1320">IFERROR(AQ638-AP638,"-")</f>
        <v>-87.52</v>
      </c>
      <c r="AS638" s="688">
        <f t="shared" ref="AS638:AS649" si="1321">IFERROR(AQ638/AP638,"-")</f>
        <v>0</v>
      </c>
      <c r="AT638" s="687">
        <f t="shared" ref="AT638:AT649" si="1322">AX638+BB638+BF638</f>
        <v>290.58</v>
      </c>
      <c r="AU638" s="687">
        <f t="shared" ref="AU638:AU649" si="1323">AY638+BC638+BG638</f>
        <v>0</v>
      </c>
      <c r="AV638" s="687">
        <f t="shared" ref="AV638:AV649" si="1324">IFERROR(AU638-AT638,"-")</f>
        <v>-290.58</v>
      </c>
      <c r="AW638" s="688">
        <f t="shared" ref="AW638:AW649" si="1325">IFERROR(AU638/AT638,"-")</f>
        <v>0</v>
      </c>
      <c r="AX638" s="687">
        <f>'1. ГПП-АГПЗ+'!BS76+0+'4. ГПП-УЗПКТ-СЗСК'!BS153+'4. ГПП-УЗПКТ-СЗСК'!BS154+'7. ГД Ямбург'!BS35</f>
        <v>60.03</v>
      </c>
      <c r="AY638" s="687">
        <f>'1. ГПП-АГПЗ+'!BU76+0+'4. ГПП-УЗПКТ-СЗСК'!BU153+'4. ГПП-УЗПКТ-СЗСК'!BU154+'7. ГД Ямбург'!BU35</f>
        <v>0</v>
      </c>
      <c r="AZ638" s="687">
        <f t="shared" ref="AZ638:AZ649" si="1326">IFERROR(AY638-AX638,"-")</f>
        <v>-60.03</v>
      </c>
      <c r="BA638" s="688">
        <f t="shared" ref="BA638:BA649" si="1327">IFERROR(AY638/AX638,"-")</f>
        <v>0</v>
      </c>
      <c r="BB638" s="687">
        <f>'1. ГПП-АГПЗ+'!BY76+0+'4. ГПП-УЗПКТ-СЗСК'!BY153+'4. ГПП-УЗПКТ-СЗСК'!BY154+'7. ГД Ямбург'!BY35</f>
        <v>79.92</v>
      </c>
      <c r="BC638" s="687">
        <f>'1. ГПП-АГПЗ+'!CA76+0+'4. ГПП-УЗПКТ-СЗСК'!CA153+'4. ГПП-УЗПКТ-СЗСК'!CA154+'7. ГД Ямбург'!CA35</f>
        <v>0</v>
      </c>
      <c r="BD638" s="687">
        <f t="shared" ref="BD638:BD649" si="1328">IFERROR(BC638-BB638,"-")</f>
        <v>-79.92</v>
      </c>
      <c r="BE638" s="688">
        <f t="shared" ref="BE638:BE649" si="1329">IFERROR(BC638/BB638,"-")</f>
        <v>0</v>
      </c>
      <c r="BF638" s="687">
        <f>'1. ГПП-АГПЗ+'!CE76+0+'4. ГПП-УЗПКТ-СЗСК'!CE153+'4. ГПП-УЗПКТ-СЗСК'!CE154+'7. ГД Ямбург'!CE35</f>
        <v>150.63</v>
      </c>
      <c r="BG638" s="687">
        <f>'1. ГПП-АГПЗ+'!CG76+0+'4. ГПП-УЗПКТ-СЗСК'!CG153+'4. ГПП-УЗПКТ-СЗСК'!CG154+'7. ГД Ямбург'!CG35</f>
        <v>0</v>
      </c>
      <c r="BH638" s="687">
        <f t="shared" ref="BH638:BH649" si="1330">IFERROR(BG638-BF638,"-")</f>
        <v>-150.63</v>
      </c>
      <c r="BI638" s="688">
        <f t="shared" ref="BI638:BI649" si="1331">IFERROR(BG638/BF638,"-")</f>
        <v>0</v>
      </c>
      <c r="BJ638" s="687">
        <f t="shared" ref="BJ638:BJ649" si="1332">BN638+BR638+BV638</f>
        <v>466.9</v>
      </c>
      <c r="BK638" s="687">
        <f t="shared" ref="BK638:BK649" si="1333">BO638+BS638+BW638</f>
        <v>0</v>
      </c>
      <c r="BL638" s="687">
        <f t="shared" ref="BL638:BL649" si="1334">IFERROR(BK638-BJ638,"-")</f>
        <v>-466.9</v>
      </c>
      <c r="BM638" s="688">
        <f t="shared" ref="BM638:BM649" si="1335">IFERROR(BK638/BJ638,"-")</f>
        <v>0</v>
      </c>
      <c r="BN638" s="687">
        <f>'1. ГПП-АГПЗ+'!CQ76+0+'4. ГПП-УЗПКТ-СЗСК'!CQ153+'4. ГПП-УЗПКТ-СЗСК'!CQ154+'7. ГД Ямбург'!CQ35</f>
        <v>157.16999999999999</v>
      </c>
      <c r="BO638" s="687">
        <f>'1. ГПП-АГПЗ+'!CS76+0+'4. ГПП-УЗПКТ-СЗСК'!CS153+'4. ГПП-УЗПКТ-СЗСК'!CS154+'7. ГД Ямбург'!CS35</f>
        <v>0</v>
      </c>
      <c r="BP638" s="687">
        <f t="shared" ref="BP638:BP649" si="1336">IFERROR(BO638-BN638,"-")</f>
        <v>-157.16999999999999</v>
      </c>
      <c r="BQ638" s="688">
        <f t="shared" ref="BQ638:BQ649" si="1337">IFERROR(BO638/BN638,"-")</f>
        <v>0</v>
      </c>
      <c r="BR638" s="687">
        <f>'1. ГПП-АГПЗ+'!CW76+0+'4. ГПП-УЗПКТ-СЗСК'!CW153+'4. ГПП-УЗПКТ-СЗСК'!CW154+'7. ГД Ямбург'!CW35</f>
        <v>143.66</v>
      </c>
      <c r="BS638" s="687">
        <f>'1. ГПП-АГПЗ+'!CY76+0+'4. ГПП-УЗПКТ-СЗСК'!CY153+'4. ГПП-УЗПКТ-СЗСК'!CY154+'7. ГД Ямбург'!CY35</f>
        <v>0</v>
      </c>
      <c r="BT638" s="687">
        <f t="shared" ref="BT638:BT649" si="1338">IFERROR(BS638-BR638,"-")</f>
        <v>-143.66</v>
      </c>
      <c r="BU638" s="688">
        <f t="shared" ref="BU638:BU649" si="1339">IFERROR(BS638/BR638,"-")</f>
        <v>0</v>
      </c>
      <c r="BV638" s="687">
        <f>'1. ГПП-АГПЗ+'!DC76+0+'4. ГПП-УЗПКТ-СЗСК'!DC153+'4. ГПП-УЗПКТ-СЗСК'!DC154+'7. ГД Ямбург'!DC35</f>
        <v>166.07</v>
      </c>
      <c r="BW638" s="687">
        <f>'1. ГПП-АГПЗ+'!DE76+0+'4. ГПП-УЗПКТ-СЗСК'!DE153+'4. ГПП-УЗПКТ-СЗСК'!DE154+'7. ГД Ямбург'!DE35</f>
        <v>0</v>
      </c>
      <c r="BX638" s="687">
        <f t="shared" ref="BX638:BX649" si="1340">IFERROR(BW638-BV638,"-")</f>
        <v>-166.07</v>
      </c>
      <c r="BY638" s="688">
        <f t="shared" ref="BY638:BY649" si="1341">IFERROR(BW638/BV638,"-")</f>
        <v>0</v>
      </c>
    </row>
    <row r="639" spans="2:77" ht="20.100000000000001" customHeight="1">
      <c r="C639" s="424" t="s">
        <v>173</v>
      </c>
      <c r="D639" s="528"/>
      <c r="E639" s="528"/>
      <c r="F639" s="529"/>
      <c r="G639" s="530" t="s">
        <v>707</v>
      </c>
      <c r="H639" s="530"/>
      <c r="I639" s="446" t="s">
        <v>169</v>
      </c>
      <c r="J639" s="687">
        <f t="shared" si="1298"/>
        <v>1531.3</v>
      </c>
      <c r="K639" s="687">
        <f t="shared" si="1299"/>
        <v>0</v>
      </c>
      <c r="L639" s="687">
        <f t="shared" si="1300"/>
        <v>-1531.3</v>
      </c>
      <c r="M639" s="688">
        <f t="shared" si="1301"/>
        <v>0</v>
      </c>
      <c r="N639" s="687">
        <f t="shared" si="1302"/>
        <v>453</v>
      </c>
      <c r="O639" s="687">
        <f t="shared" si="1303"/>
        <v>0</v>
      </c>
      <c r="P639" s="687">
        <f t="shared" si="1304"/>
        <v>-453</v>
      </c>
      <c r="Q639" s="688">
        <f t="shared" si="1305"/>
        <v>0</v>
      </c>
      <c r="R639" s="687">
        <f>'1. ГПП-АГПЗ+'!W76+0+'4. ГПП-УЗПКТ-СЗСК'!W153+'4. ГПП-УЗПКТ-СЗСК'!W154</f>
        <v>165.5</v>
      </c>
      <c r="S639" s="687">
        <f>'1. ГПП-АГПЗ+'!Y76+0+'4. ГПП-УЗПКТ-СЗСК'!Y153+'4. ГПП-УЗПКТ-СЗСК'!Y154</f>
        <v>0</v>
      </c>
      <c r="T639" s="687">
        <f t="shared" si="1306"/>
        <v>-165.5</v>
      </c>
      <c r="U639" s="688">
        <f t="shared" si="1307"/>
        <v>0</v>
      </c>
      <c r="V639" s="687">
        <f>'1. ГПП-АГПЗ+'!AC76+0+'4. ГПП-УЗПКТ-СЗСК'!AC153+'4. ГПП-УЗПКТ-СЗСК'!AC154</f>
        <v>123.10000000000001</v>
      </c>
      <c r="W639" s="687">
        <f>'1. ГПП-АГПЗ+'!AE76+0+'4. ГПП-УЗПКТ-СЗСК'!AE153+'4. ГПП-УЗПКТ-СЗСК'!AE154</f>
        <v>0</v>
      </c>
      <c r="X639" s="687">
        <f t="shared" si="1308"/>
        <v>-123.10000000000001</v>
      </c>
      <c r="Y639" s="688">
        <f t="shared" si="1309"/>
        <v>0</v>
      </c>
      <c r="Z639" s="687">
        <f>'1. ГПП-АГПЗ+'!AI76+0+'4. ГПП-УЗПКТ-СЗСК'!AI153+'4. ГПП-УЗПКТ-СЗСК'!AI154</f>
        <v>164.39999999999998</v>
      </c>
      <c r="AA639" s="687">
        <f>'1. ГПП-АГПЗ+'!AK76+0+'4. ГПП-УЗПКТ-СЗСК'!AK153+'4. ГПП-УЗПКТ-СЗСК'!AK154</f>
        <v>0</v>
      </c>
      <c r="AB639" s="687">
        <f t="shared" si="1310"/>
        <v>-164.39999999999998</v>
      </c>
      <c r="AC639" s="688">
        <f t="shared" si="1311"/>
        <v>0</v>
      </c>
      <c r="AD639" s="687">
        <f t="shared" si="1312"/>
        <v>322.60000000000002</v>
      </c>
      <c r="AE639" s="687">
        <f t="shared" si="1313"/>
        <v>0</v>
      </c>
      <c r="AF639" s="687">
        <f t="shared" si="1314"/>
        <v>-322.60000000000002</v>
      </c>
      <c r="AG639" s="688">
        <f t="shared" si="1315"/>
        <v>0</v>
      </c>
      <c r="AH639" s="687">
        <f>'1. ГПП-АГПЗ+'!AU76+0+'4. ГПП-УЗПКТ-СЗСК'!AU153+'4. ГПП-УЗПКТ-СЗСК'!AU154</f>
        <v>148.29999999999998</v>
      </c>
      <c r="AI639" s="687">
        <f>'1. ГПП-АГПЗ+'!AW76+0+'4. ГПП-УЗПКТ-СЗСК'!AW153+'4. ГПП-УЗПКТ-СЗСК'!AW154</f>
        <v>0</v>
      </c>
      <c r="AJ639" s="687">
        <f t="shared" si="1316"/>
        <v>-148.29999999999998</v>
      </c>
      <c r="AK639" s="688">
        <f t="shared" si="1317"/>
        <v>0</v>
      </c>
      <c r="AL639" s="687">
        <f>'1. ГПП-АГПЗ+'!BA76+0+'4. ГПП-УЗПКТ-СЗСК'!BA153+'4. ГПП-УЗПКТ-СЗСК'!BA154</f>
        <v>87.300000000000011</v>
      </c>
      <c r="AM639" s="687">
        <f>'1. ГПП-АГПЗ+'!BC76+0+'4. ГПП-УЗПКТ-СЗСК'!BC153+'4. ГПП-УЗПКТ-СЗСК'!BC154</f>
        <v>0</v>
      </c>
      <c r="AN639" s="687">
        <f t="shared" si="1318"/>
        <v>-87.300000000000011</v>
      </c>
      <c r="AO639" s="688">
        <f t="shared" si="1319"/>
        <v>0</v>
      </c>
      <c r="AP639" s="687">
        <f>'1. ГПП-АГПЗ+'!BG76+0+'4. ГПП-УЗПКТ-СЗСК'!BG153+'4. ГПП-УЗПКТ-СЗСК'!BG154</f>
        <v>87</v>
      </c>
      <c r="AQ639" s="687">
        <f>'1. ГПП-АГПЗ+'!BI76+0+'4. ГПП-УЗПКТ-СЗСК'!BI153+'4. ГПП-УЗПКТ-СЗСК'!BI154</f>
        <v>0</v>
      </c>
      <c r="AR639" s="687">
        <f t="shared" si="1320"/>
        <v>-87</v>
      </c>
      <c r="AS639" s="688">
        <f t="shared" si="1321"/>
        <v>0</v>
      </c>
      <c r="AT639" s="687">
        <f t="shared" si="1322"/>
        <v>290.5</v>
      </c>
      <c r="AU639" s="687">
        <f t="shared" si="1323"/>
        <v>0</v>
      </c>
      <c r="AV639" s="687">
        <f t="shared" si="1324"/>
        <v>-290.5</v>
      </c>
      <c r="AW639" s="688">
        <f t="shared" si="1325"/>
        <v>0</v>
      </c>
      <c r="AX639" s="687">
        <f>'1. ГПП-АГПЗ+'!BS76+0+'4. ГПП-УЗПКТ-СЗСК'!BS153+'4. ГПП-УЗПКТ-СЗСК'!BS154</f>
        <v>60</v>
      </c>
      <c r="AY639" s="687">
        <f>'1. ГПП-АГПЗ+'!BU76+0+'4. ГПП-УЗПКТ-СЗСК'!BU153+'4. ГПП-УЗПКТ-СЗСК'!BU154</f>
        <v>0</v>
      </c>
      <c r="AZ639" s="687">
        <f t="shared" si="1326"/>
        <v>-60</v>
      </c>
      <c r="BA639" s="688">
        <f t="shared" si="1327"/>
        <v>0</v>
      </c>
      <c r="BB639" s="687">
        <f>'1. ГПП-АГПЗ+'!BY76+0+'4. ГПП-УЗПКТ-СЗСК'!BY153+'4. ГПП-УЗПКТ-СЗСК'!BY154</f>
        <v>79.900000000000006</v>
      </c>
      <c r="BC639" s="687">
        <f>'1. ГПП-АГПЗ+'!CA76+0+'4. ГПП-УЗПКТ-СЗСК'!CA153+'4. ГПП-УЗПКТ-СЗСК'!CA154</f>
        <v>0</v>
      </c>
      <c r="BD639" s="687">
        <f t="shared" si="1328"/>
        <v>-79.900000000000006</v>
      </c>
      <c r="BE639" s="688">
        <f t="shared" si="1329"/>
        <v>0</v>
      </c>
      <c r="BF639" s="687">
        <f>'1. ГПП-АГПЗ+'!CE76+0+'4. ГПП-УЗПКТ-СЗСК'!CE153+'4. ГПП-УЗПКТ-СЗСК'!CE154</f>
        <v>150.6</v>
      </c>
      <c r="BG639" s="687">
        <f>'1. ГПП-АГПЗ+'!CG76+0+'4. ГПП-УЗПКТ-СЗСК'!CG153+'4. ГПП-УЗПКТ-СЗСК'!CG154</f>
        <v>0</v>
      </c>
      <c r="BH639" s="687">
        <f t="shared" si="1330"/>
        <v>-150.6</v>
      </c>
      <c r="BI639" s="688">
        <f t="shared" si="1331"/>
        <v>0</v>
      </c>
      <c r="BJ639" s="687">
        <f t="shared" si="1332"/>
        <v>465.2</v>
      </c>
      <c r="BK639" s="687">
        <f t="shared" si="1333"/>
        <v>0</v>
      </c>
      <c r="BL639" s="687">
        <f t="shared" si="1334"/>
        <v>-465.2</v>
      </c>
      <c r="BM639" s="688">
        <f t="shared" si="1335"/>
        <v>0</v>
      </c>
      <c r="BN639" s="687">
        <f>'1. ГПП-АГПЗ+'!CQ76+0+'4. ГПП-УЗПКТ-СЗСК'!CQ153+'4. ГПП-УЗПКТ-СЗСК'!CQ154</f>
        <v>156.6</v>
      </c>
      <c r="BO639" s="687">
        <f>'1. ГПП-АГПЗ+'!CS76+0+'4. ГПП-УЗПКТ-СЗСК'!CS153+'4. ГПП-УЗПКТ-СЗСК'!CS154</f>
        <v>0</v>
      </c>
      <c r="BP639" s="687">
        <f t="shared" si="1336"/>
        <v>-156.6</v>
      </c>
      <c r="BQ639" s="688">
        <f t="shared" si="1337"/>
        <v>0</v>
      </c>
      <c r="BR639" s="687">
        <f>'1. ГПП-АГПЗ+'!CW76+0+'4. ГПП-УЗПКТ-СЗСК'!CW153+'4. ГПП-УЗПКТ-СЗСК'!CW154</f>
        <v>143.1</v>
      </c>
      <c r="BS639" s="687">
        <f>'1. ГПП-АГПЗ+'!CY76+0+'4. ГПП-УЗПКТ-СЗСК'!CY153+'4. ГПП-УЗПКТ-СЗСК'!CY154</f>
        <v>0</v>
      </c>
      <c r="BT639" s="687">
        <f t="shared" si="1338"/>
        <v>-143.1</v>
      </c>
      <c r="BU639" s="688">
        <f t="shared" si="1339"/>
        <v>0</v>
      </c>
      <c r="BV639" s="687">
        <f>'1. ГПП-АГПЗ+'!DC76+0+'4. ГПП-УЗПКТ-СЗСК'!DC153+'4. ГПП-УЗПКТ-СЗСК'!DC154</f>
        <v>165.5</v>
      </c>
      <c r="BW639" s="687">
        <f>'1. ГПП-АГПЗ+'!DE76+0+'4. ГПП-УЗПКТ-СЗСК'!DE153+'4. ГПП-УЗПКТ-СЗСК'!DE154</f>
        <v>0</v>
      </c>
      <c r="BX639" s="687">
        <f t="shared" si="1340"/>
        <v>-165.5</v>
      </c>
      <c r="BY639" s="688">
        <f t="shared" si="1341"/>
        <v>0</v>
      </c>
    </row>
    <row r="640" spans="2:77" ht="20.100000000000001" customHeight="1">
      <c r="C640" s="436" t="s">
        <v>101</v>
      </c>
      <c r="D640" s="528"/>
      <c r="E640" s="528"/>
      <c r="F640" s="529"/>
      <c r="G640" s="530" t="s">
        <v>708</v>
      </c>
      <c r="H640" s="530"/>
      <c r="I640" s="691" t="s">
        <v>169</v>
      </c>
      <c r="J640" s="687">
        <f t="shared" si="1298"/>
        <v>628.9</v>
      </c>
      <c r="K640" s="687">
        <f t="shared" si="1299"/>
        <v>0</v>
      </c>
      <c r="L640" s="687">
        <f t="shared" si="1300"/>
        <v>-628.9</v>
      </c>
      <c r="M640" s="688">
        <f t="shared" si="1301"/>
        <v>0</v>
      </c>
      <c r="N640" s="687">
        <f t="shared" si="1302"/>
        <v>200.79999999999998</v>
      </c>
      <c r="O640" s="687">
        <f t="shared" si="1303"/>
        <v>0</v>
      </c>
      <c r="P640" s="687">
        <f t="shared" si="1304"/>
        <v>-200.79999999999998</v>
      </c>
      <c r="Q640" s="688">
        <f t="shared" si="1305"/>
        <v>0</v>
      </c>
      <c r="R640" s="687">
        <f>'1. ГПП-АГПЗ+'!W76+0</f>
        <v>69.7</v>
      </c>
      <c r="S640" s="687">
        <f>'1. ГПП-АГПЗ+'!Y76+0</f>
        <v>0</v>
      </c>
      <c r="T640" s="687">
        <f t="shared" si="1306"/>
        <v>-69.7</v>
      </c>
      <c r="U640" s="688">
        <f t="shared" si="1307"/>
        <v>0</v>
      </c>
      <c r="V640" s="687">
        <f>'1. ГПП-АГПЗ+'!AC76+0</f>
        <v>62.5</v>
      </c>
      <c r="W640" s="687">
        <f>'1. ГПП-АГПЗ+'!AE76+0</f>
        <v>0</v>
      </c>
      <c r="X640" s="687">
        <f t="shared" si="1308"/>
        <v>-62.5</v>
      </c>
      <c r="Y640" s="688">
        <f t="shared" si="1309"/>
        <v>0</v>
      </c>
      <c r="Z640" s="687">
        <f>'1. ГПП-АГПЗ+'!AI76+0</f>
        <v>68.599999999999994</v>
      </c>
      <c r="AA640" s="687">
        <f>'1. ГПП-АГПЗ+'!AK76+0</f>
        <v>0</v>
      </c>
      <c r="AB640" s="687">
        <f t="shared" si="1310"/>
        <v>-68.599999999999994</v>
      </c>
      <c r="AC640" s="688">
        <f t="shared" si="1311"/>
        <v>0</v>
      </c>
      <c r="AD640" s="687">
        <f t="shared" si="1312"/>
        <v>73.599999999999994</v>
      </c>
      <c r="AE640" s="687">
        <f t="shared" si="1313"/>
        <v>0</v>
      </c>
      <c r="AF640" s="687">
        <f t="shared" si="1314"/>
        <v>-73.599999999999994</v>
      </c>
      <c r="AG640" s="688">
        <f t="shared" si="1315"/>
        <v>0</v>
      </c>
      <c r="AH640" s="687">
        <f>'1. ГПП-АГПЗ+'!AU76+0</f>
        <v>56.9</v>
      </c>
      <c r="AI640" s="687">
        <f>'1. ГПП-АГПЗ+'!AW76+0</f>
        <v>0</v>
      </c>
      <c r="AJ640" s="687">
        <f t="shared" si="1316"/>
        <v>-56.9</v>
      </c>
      <c r="AK640" s="688">
        <f t="shared" si="1317"/>
        <v>0</v>
      </c>
      <c r="AL640" s="687">
        <f>'1. ГПП-АГПЗ+'!BA76+0</f>
        <v>16.7</v>
      </c>
      <c r="AM640" s="687">
        <f>'1. ГПП-АГПЗ+'!BC76+0</f>
        <v>0</v>
      </c>
      <c r="AN640" s="687">
        <f t="shared" si="1318"/>
        <v>-16.7</v>
      </c>
      <c r="AO640" s="688">
        <f t="shared" si="1319"/>
        <v>0</v>
      </c>
      <c r="AP640" s="687">
        <f>'1. ГПП-АГПЗ+'!BG76+0</f>
        <v>0</v>
      </c>
      <c r="AQ640" s="687">
        <f>'1. ГПП-АГПЗ+'!BI76+0</f>
        <v>0</v>
      </c>
      <c r="AR640" s="687">
        <f t="shared" si="1320"/>
        <v>0</v>
      </c>
      <c r="AS640" s="688" t="str">
        <f t="shared" si="1321"/>
        <v>-</v>
      </c>
      <c r="AT640" s="687">
        <f t="shared" si="1322"/>
        <v>156.60000000000002</v>
      </c>
      <c r="AU640" s="687">
        <f t="shared" si="1323"/>
        <v>0</v>
      </c>
      <c r="AV640" s="687">
        <f t="shared" si="1324"/>
        <v>-156.60000000000002</v>
      </c>
      <c r="AW640" s="688">
        <f t="shared" si="1325"/>
        <v>0</v>
      </c>
      <c r="AX640" s="687">
        <f>'1. ГПП-АГПЗ+'!BS76+0</f>
        <v>37.1</v>
      </c>
      <c r="AY640" s="687">
        <f>'1. ГПП-АГПЗ+'!BU76+0</f>
        <v>0</v>
      </c>
      <c r="AZ640" s="687">
        <f t="shared" si="1326"/>
        <v>-37.1</v>
      </c>
      <c r="BA640" s="688">
        <f t="shared" si="1327"/>
        <v>0</v>
      </c>
      <c r="BB640" s="687">
        <f>'1. ГПП-АГПЗ+'!BY76+0</f>
        <v>60.7</v>
      </c>
      <c r="BC640" s="687">
        <f>'1. ГПП-АГПЗ+'!CA76+0</f>
        <v>0</v>
      </c>
      <c r="BD640" s="687">
        <f t="shared" si="1328"/>
        <v>-60.7</v>
      </c>
      <c r="BE640" s="688">
        <f t="shared" si="1329"/>
        <v>0</v>
      </c>
      <c r="BF640" s="687">
        <f>'1. ГПП-АГПЗ+'!CE76+0</f>
        <v>58.8</v>
      </c>
      <c r="BG640" s="687">
        <f>'1. ГПП-АГПЗ+'!CG76+0</f>
        <v>0</v>
      </c>
      <c r="BH640" s="687">
        <f t="shared" si="1330"/>
        <v>-58.8</v>
      </c>
      <c r="BI640" s="688">
        <f t="shared" si="1331"/>
        <v>0</v>
      </c>
      <c r="BJ640" s="687">
        <f t="shared" si="1332"/>
        <v>197.89999999999998</v>
      </c>
      <c r="BK640" s="687">
        <f t="shared" si="1333"/>
        <v>0</v>
      </c>
      <c r="BL640" s="687">
        <f t="shared" si="1334"/>
        <v>-197.89999999999998</v>
      </c>
      <c r="BM640" s="688">
        <f t="shared" si="1335"/>
        <v>0</v>
      </c>
      <c r="BN640" s="687">
        <f>'1. ГПП-АГПЗ+'!CQ76+0</f>
        <v>60.8</v>
      </c>
      <c r="BO640" s="687">
        <f>'1. ГПП-АГПЗ+'!CS76+0</f>
        <v>0</v>
      </c>
      <c r="BP640" s="687">
        <f t="shared" si="1336"/>
        <v>-60.8</v>
      </c>
      <c r="BQ640" s="688">
        <f t="shared" si="1337"/>
        <v>0</v>
      </c>
      <c r="BR640" s="687">
        <f>'1. ГПП-АГПЗ+'!CW76+0</f>
        <v>67.400000000000006</v>
      </c>
      <c r="BS640" s="687">
        <f>'1. ГПП-АГПЗ+'!CY76+0</f>
        <v>0</v>
      </c>
      <c r="BT640" s="687">
        <f t="shared" si="1338"/>
        <v>-67.400000000000006</v>
      </c>
      <c r="BU640" s="688">
        <f t="shared" si="1339"/>
        <v>0</v>
      </c>
      <c r="BV640" s="687">
        <f>'1. ГПП-АГПЗ+'!DC76+0</f>
        <v>69.7</v>
      </c>
      <c r="BW640" s="687">
        <f>'1. ГПП-АГПЗ+'!DE76+0</f>
        <v>0</v>
      </c>
      <c r="BX640" s="687">
        <f t="shared" si="1340"/>
        <v>-69.7</v>
      </c>
      <c r="BY640" s="688">
        <f t="shared" si="1341"/>
        <v>0</v>
      </c>
    </row>
    <row r="641" spans="2:77" ht="20.100000000000001" customHeight="1">
      <c r="C641" s="436" t="s">
        <v>225</v>
      </c>
      <c r="D641" s="528"/>
      <c r="E641" s="528"/>
      <c r="F641" s="529"/>
      <c r="G641" s="530" t="s">
        <v>709</v>
      </c>
      <c r="H641" s="530"/>
      <c r="I641" s="691" t="s">
        <v>169</v>
      </c>
      <c r="J641" s="687">
        <f t="shared" si="1298"/>
        <v>33.6</v>
      </c>
      <c r="K641" s="687">
        <f t="shared" si="1299"/>
        <v>0</v>
      </c>
      <c r="L641" s="687">
        <f t="shared" si="1300"/>
        <v>-33.6</v>
      </c>
      <c r="M641" s="688">
        <f t="shared" si="1301"/>
        <v>0</v>
      </c>
      <c r="N641" s="687">
        <f t="shared" si="1302"/>
        <v>7.8</v>
      </c>
      <c r="O641" s="687">
        <f t="shared" si="1303"/>
        <v>0</v>
      </c>
      <c r="P641" s="687">
        <f t="shared" si="1304"/>
        <v>-7.8</v>
      </c>
      <c r="Q641" s="688">
        <f t="shared" si="1305"/>
        <v>0</v>
      </c>
      <c r="R641" s="687">
        <f>'4. ГПП-УЗПКТ-СЗСК'!W153</f>
        <v>2.7</v>
      </c>
      <c r="S641" s="687">
        <f>'4. ГПП-УЗПКТ-СЗСК'!Y153</f>
        <v>0</v>
      </c>
      <c r="T641" s="687">
        <f t="shared" si="1306"/>
        <v>-2.7</v>
      </c>
      <c r="U641" s="688">
        <f t="shared" si="1307"/>
        <v>0</v>
      </c>
      <c r="V641" s="687">
        <f>'4. ГПП-УЗПКТ-СЗСК'!AC153</f>
        <v>2.4</v>
      </c>
      <c r="W641" s="687">
        <f>'4. ГПП-УЗПКТ-СЗСК'!AE153</f>
        <v>0</v>
      </c>
      <c r="X641" s="687">
        <f t="shared" si="1308"/>
        <v>-2.4</v>
      </c>
      <c r="Y641" s="688">
        <f t="shared" si="1309"/>
        <v>0</v>
      </c>
      <c r="Z641" s="687">
        <f>'4. ГПП-УЗПКТ-СЗСК'!AI153</f>
        <v>2.7</v>
      </c>
      <c r="AA641" s="687">
        <f>'4. ГПП-УЗПКТ-СЗСК'!AK153</f>
        <v>0</v>
      </c>
      <c r="AB641" s="687">
        <f t="shared" si="1310"/>
        <v>-2.7</v>
      </c>
      <c r="AC641" s="688">
        <f t="shared" si="1311"/>
        <v>0</v>
      </c>
      <c r="AD641" s="687">
        <f t="shared" si="1312"/>
        <v>8.5</v>
      </c>
      <c r="AE641" s="687">
        <f t="shared" si="1313"/>
        <v>0</v>
      </c>
      <c r="AF641" s="687">
        <f t="shared" si="1314"/>
        <v>-8.5</v>
      </c>
      <c r="AG641" s="688">
        <f t="shared" si="1315"/>
        <v>0</v>
      </c>
      <c r="AH641" s="687">
        <f>'4. ГПП-УЗПКТ-СЗСК'!AU153</f>
        <v>2.8</v>
      </c>
      <c r="AI641" s="687">
        <f>'4. ГПП-УЗПКТ-СЗСК'!AW153</f>
        <v>0</v>
      </c>
      <c r="AJ641" s="687">
        <f t="shared" si="1316"/>
        <v>-2.8</v>
      </c>
      <c r="AK641" s="688">
        <f t="shared" si="1317"/>
        <v>0</v>
      </c>
      <c r="AL641" s="687">
        <f>'4. ГПП-УЗПКТ-СЗСК'!BA153</f>
        <v>2.7</v>
      </c>
      <c r="AM641" s="687">
        <f>'4. ГПП-УЗПКТ-СЗСК'!BC153</f>
        <v>0</v>
      </c>
      <c r="AN641" s="687">
        <f t="shared" si="1318"/>
        <v>-2.7</v>
      </c>
      <c r="AO641" s="688">
        <f t="shared" si="1319"/>
        <v>0</v>
      </c>
      <c r="AP641" s="687">
        <f>'4. ГПП-УЗПКТ-СЗСК'!BG153</f>
        <v>3</v>
      </c>
      <c r="AQ641" s="687">
        <f>'4. ГПП-УЗПКТ-СЗСК'!BI153</f>
        <v>0</v>
      </c>
      <c r="AR641" s="687">
        <f t="shared" si="1320"/>
        <v>-3</v>
      </c>
      <c r="AS641" s="688">
        <f t="shared" si="1321"/>
        <v>0</v>
      </c>
      <c r="AT641" s="687">
        <f t="shared" si="1322"/>
        <v>9.3000000000000007</v>
      </c>
      <c r="AU641" s="687">
        <f t="shared" si="1323"/>
        <v>0</v>
      </c>
      <c r="AV641" s="687">
        <f t="shared" si="1324"/>
        <v>-9.3000000000000007</v>
      </c>
      <c r="AW641" s="688">
        <f t="shared" si="1325"/>
        <v>0</v>
      </c>
      <c r="AX641" s="687">
        <f>'4. ГПП-УЗПКТ-СЗСК'!BS153</f>
        <v>2.9</v>
      </c>
      <c r="AY641" s="687">
        <f>'4. ГПП-УЗПКТ-СЗСК'!BU153</f>
        <v>0</v>
      </c>
      <c r="AZ641" s="687">
        <f t="shared" si="1326"/>
        <v>-2.9</v>
      </c>
      <c r="BA641" s="688">
        <f t="shared" si="1327"/>
        <v>0</v>
      </c>
      <c r="BB641" s="687">
        <f>'4. ГПП-УЗПКТ-СЗСК'!BY153</f>
        <v>3.2</v>
      </c>
      <c r="BC641" s="687">
        <f>'4. ГПП-УЗПКТ-СЗСК'!CA153</f>
        <v>0</v>
      </c>
      <c r="BD641" s="687">
        <f t="shared" si="1328"/>
        <v>-3.2</v>
      </c>
      <c r="BE641" s="688">
        <f t="shared" si="1329"/>
        <v>0</v>
      </c>
      <c r="BF641" s="687">
        <f>'4. ГПП-УЗПКТ-СЗСК'!CE153</f>
        <v>3.2</v>
      </c>
      <c r="BG641" s="687">
        <f>'4. ГПП-УЗПКТ-СЗСК'!CG153</f>
        <v>0</v>
      </c>
      <c r="BH641" s="687">
        <f t="shared" si="1330"/>
        <v>-3.2</v>
      </c>
      <c r="BI641" s="688">
        <f t="shared" si="1331"/>
        <v>0</v>
      </c>
      <c r="BJ641" s="687">
        <f t="shared" si="1332"/>
        <v>8</v>
      </c>
      <c r="BK641" s="687">
        <f t="shared" si="1333"/>
        <v>0</v>
      </c>
      <c r="BL641" s="687">
        <f t="shared" si="1334"/>
        <v>-8</v>
      </c>
      <c r="BM641" s="688">
        <f t="shared" si="1335"/>
        <v>0</v>
      </c>
      <c r="BN641" s="687">
        <f>'4. ГПП-УЗПКТ-СЗСК'!CQ153</f>
        <v>2.7</v>
      </c>
      <c r="BO641" s="687">
        <f>'4. ГПП-УЗПКТ-СЗСК'!CS153</f>
        <v>0</v>
      </c>
      <c r="BP641" s="687">
        <f t="shared" si="1336"/>
        <v>-2.7</v>
      </c>
      <c r="BQ641" s="688">
        <f t="shared" si="1337"/>
        <v>0</v>
      </c>
      <c r="BR641" s="687">
        <f>'4. ГПП-УЗПКТ-СЗСК'!CW153</f>
        <v>2.6</v>
      </c>
      <c r="BS641" s="687">
        <f>'4. ГПП-УЗПКТ-СЗСК'!CY153</f>
        <v>0</v>
      </c>
      <c r="BT641" s="687">
        <f t="shared" si="1338"/>
        <v>-2.6</v>
      </c>
      <c r="BU641" s="688">
        <f t="shared" si="1339"/>
        <v>0</v>
      </c>
      <c r="BV641" s="687">
        <f>'4. ГПП-УЗПКТ-СЗСК'!DC153</f>
        <v>2.7</v>
      </c>
      <c r="BW641" s="687">
        <f>'4. ГПП-УЗПКТ-СЗСК'!DE153</f>
        <v>0</v>
      </c>
      <c r="BX641" s="687">
        <f t="shared" si="1340"/>
        <v>-2.7</v>
      </c>
      <c r="BY641" s="688">
        <f t="shared" si="1341"/>
        <v>0</v>
      </c>
    </row>
    <row r="642" spans="2:77" ht="20.100000000000001" customHeight="1">
      <c r="C642" s="436" t="s">
        <v>315</v>
      </c>
      <c r="D642" s="528"/>
      <c r="E642" s="528"/>
      <c r="F642" s="529"/>
      <c r="G642" s="530" t="s">
        <v>710</v>
      </c>
      <c r="H642" s="530"/>
      <c r="I642" s="691" t="s">
        <v>169</v>
      </c>
      <c r="J642" s="687">
        <f t="shared" si="1298"/>
        <v>868.8</v>
      </c>
      <c r="K642" s="687">
        <f t="shared" si="1299"/>
        <v>0</v>
      </c>
      <c r="L642" s="687">
        <f t="shared" si="1300"/>
        <v>-868.8</v>
      </c>
      <c r="M642" s="688">
        <f t="shared" si="1301"/>
        <v>0</v>
      </c>
      <c r="N642" s="687">
        <f t="shared" si="1302"/>
        <v>244.4</v>
      </c>
      <c r="O642" s="687">
        <f t="shared" si="1303"/>
        <v>0</v>
      </c>
      <c r="P642" s="687">
        <f t="shared" si="1304"/>
        <v>-244.4</v>
      </c>
      <c r="Q642" s="688">
        <f t="shared" si="1305"/>
        <v>0</v>
      </c>
      <c r="R642" s="687">
        <f>'4. ГПП-УЗПКТ-СЗСК'!W154</f>
        <v>93.1</v>
      </c>
      <c r="S642" s="687">
        <f>'4. ГПП-УЗПКТ-СЗСК'!Y154</f>
        <v>0</v>
      </c>
      <c r="T642" s="687">
        <f t="shared" si="1306"/>
        <v>-93.1</v>
      </c>
      <c r="U642" s="688">
        <f t="shared" si="1307"/>
        <v>0</v>
      </c>
      <c r="V642" s="687">
        <f>'4. ГПП-УЗПКТ-СЗСК'!AC154</f>
        <v>58.2</v>
      </c>
      <c r="W642" s="687">
        <f>'4. ГПП-УЗПКТ-СЗСК'!AE154</f>
        <v>0</v>
      </c>
      <c r="X642" s="687">
        <f t="shared" si="1308"/>
        <v>-58.2</v>
      </c>
      <c r="Y642" s="688">
        <f t="shared" si="1309"/>
        <v>0</v>
      </c>
      <c r="Z642" s="687">
        <f>'4. ГПП-УЗПКТ-СЗСК'!AI154</f>
        <v>93.1</v>
      </c>
      <c r="AA642" s="687">
        <f>'4. ГПП-УЗПКТ-СЗСК'!AK154</f>
        <v>0</v>
      </c>
      <c r="AB642" s="687">
        <f t="shared" si="1310"/>
        <v>-93.1</v>
      </c>
      <c r="AC642" s="688">
        <f t="shared" si="1311"/>
        <v>0</v>
      </c>
      <c r="AD642" s="687">
        <f t="shared" si="1312"/>
        <v>240.5</v>
      </c>
      <c r="AE642" s="687">
        <f t="shared" si="1313"/>
        <v>0</v>
      </c>
      <c r="AF642" s="687">
        <f t="shared" si="1314"/>
        <v>-240.5</v>
      </c>
      <c r="AG642" s="688">
        <f t="shared" si="1315"/>
        <v>0</v>
      </c>
      <c r="AH642" s="687">
        <f>'4. ГПП-УЗПКТ-СЗСК'!AU154</f>
        <v>88.6</v>
      </c>
      <c r="AI642" s="687">
        <f>'4. ГПП-УЗПКТ-СЗСК'!AW154</f>
        <v>0</v>
      </c>
      <c r="AJ642" s="687">
        <f t="shared" si="1316"/>
        <v>-88.6</v>
      </c>
      <c r="AK642" s="688">
        <f t="shared" si="1317"/>
        <v>0</v>
      </c>
      <c r="AL642" s="687">
        <f>'4. ГПП-УЗПКТ-СЗСК'!BA154</f>
        <v>67.900000000000006</v>
      </c>
      <c r="AM642" s="687">
        <f>'4. ГПП-УЗПКТ-СЗСК'!BC154</f>
        <v>0</v>
      </c>
      <c r="AN642" s="687">
        <f t="shared" si="1318"/>
        <v>-67.900000000000006</v>
      </c>
      <c r="AO642" s="688">
        <f t="shared" si="1319"/>
        <v>0</v>
      </c>
      <c r="AP642" s="687">
        <f>'4. ГПП-УЗПКТ-СЗСК'!BG154</f>
        <v>84</v>
      </c>
      <c r="AQ642" s="687">
        <f>'4. ГПП-УЗПКТ-СЗСК'!BI154</f>
        <v>0</v>
      </c>
      <c r="AR642" s="687">
        <f t="shared" si="1320"/>
        <v>-84</v>
      </c>
      <c r="AS642" s="688">
        <f t="shared" si="1321"/>
        <v>0</v>
      </c>
      <c r="AT642" s="687">
        <f t="shared" si="1322"/>
        <v>124.6</v>
      </c>
      <c r="AU642" s="687">
        <f t="shared" si="1323"/>
        <v>0</v>
      </c>
      <c r="AV642" s="687">
        <f t="shared" si="1324"/>
        <v>-124.6</v>
      </c>
      <c r="AW642" s="688">
        <f t="shared" si="1325"/>
        <v>0</v>
      </c>
      <c r="AX642" s="687">
        <f>'4. ГПП-УЗПКТ-СЗСК'!BS154</f>
        <v>20</v>
      </c>
      <c r="AY642" s="687">
        <f>'4. ГПП-УЗПКТ-СЗСК'!BU154</f>
        <v>0</v>
      </c>
      <c r="AZ642" s="687">
        <f t="shared" si="1326"/>
        <v>-20</v>
      </c>
      <c r="BA642" s="688">
        <f t="shared" si="1327"/>
        <v>0</v>
      </c>
      <c r="BB642" s="687">
        <f>'4. ГПП-УЗПКТ-СЗСК'!BY154</f>
        <v>16</v>
      </c>
      <c r="BC642" s="687">
        <f>'4. ГПП-УЗПКТ-СЗСК'!CA154</f>
        <v>0</v>
      </c>
      <c r="BD642" s="687">
        <f t="shared" si="1328"/>
        <v>-16</v>
      </c>
      <c r="BE642" s="688">
        <f t="shared" si="1329"/>
        <v>0</v>
      </c>
      <c r="BF642" s="687">
        <f>'4. ГПП-УЗПКТ-СЗСК'!CE154</f>
        <v>88.6</v>
      </c>
      <c r="BG642" s="687">
        <f>'4. ГПП-УЗПКТ-СЗСК'!CG154</f>
        <v>0</v>
      </c>
      <c r="BH642" s="687">
        <f t="shared" si="1330"/>
        <v>-88.6</v>
      </c>
      <c r="BI642" s="688">
        <f t="shared" si="1331"/>
        <v>0</v>
      </c>
      <c r="BJ642" s="687">
        <f t="shared" si="1332"/>
        <v>259.29999999999995</v>
      </c>
      <c r="BK642" s="687">
        <f t="shared" si="1333"/>
        <v>0</v>
      </c>
      <c r="BL642" s="687">
        <f t="shared" si="1334"/>
        <v>-259.29999999999995</v>
      </c>
      <c r="BM642" s="688">
        <f t="shared" si="1335"/>
        <v>0</v>
      </c>
      <c r="BN642" s="687">
        <f>'4. ГПП-УЗПКТ-СЗСК'!CQ154</f>
        <v>93.1</v>
      </c>
      <c r="BO642" s="687">
        <f>'4. ГПП-УЗПКТ-СЗСК'!CS154</f>
        <v>0</v>
      </c>
      <c r="BP642" s="687">
        <f t="shared" si="1336"/>
        <v>-93.1</v>
      </c>
      <c r="BQ642" s="688">
        <f t="shared" si="1337"/>
        <v>0</v>
      </c>
      <c r="BR642" s="687">
        <f>'4. ГПП-УЗПКТ-СЗСК'!CW154</f>
        <v>73.099999999999994</v>
      </c>
      <c r="BS642" s="687">
        <f>'4. ГПП-УЗПКТ-СЗСК'!CY154</f>
        <v>0</v>
      </c>
      <c r="BT642" s="687">
        <f t="shared" si="1338"/>
        <v>-73.099999999999994</v>
      </c>
      <c r="BU642" s="688">
        <f t="shared" si="1339"/>
        <v>0</v>
      </c>
      <c r="BV642" s="687">
        <f>'4. ГПП-УЗПКТ-СЗСК'!DC154</f>
        <v>93.1</v>
      </c>
      <c r="BW642" s="687">
        <f>'4. ГПП-УЗПКТ-СЗСК'!DE154</f>
        <v>0</v>
      </c>
      <c r="BX642" s="687">
        <f t="shared" si="1340"/>
        <v>-93.1</v>
      </c>
      <c r="BY642" s="688">
        <f t="shared" si="1341"/>
        <v>0</v>
      </c>
    </row>
    <row r="643" spans="2:77" ht="20.100000000000001" customHeight="1">
      <c r="C643" s="424" t="s">
        <v>180</v>
      </c>
      <c r="D643" s="528"/>
      <c r="E643" s="528"/>
      <c r="F643" s="529"/>
      <c r="G643" s="530" t="s">
        <v>711</v>
      </c>
      <c r="H643" s="530"/>
      <c r="I643" s="446" t="s">
        <v>169</v>
      </c>
      <c r="J643" s="687">
        <f t="shared" si="1298"/>
        <v>5.0199999999999996</v>
      </c>
      <c r="K643" s="687">
        <f t="shared" si="1299"/>
        <v>0</v>
      </c>
      <c r="L643" s="687">
        <f t="shared" si="1300"/>
        <v>-5.0199999999999996</v>
      </c>
      <c r="M643" s="688">
        <f t="shared" si="1301"/>
        <v>0</v>
      </c>
      <c r="N643" s="687">
        <f t="shared" si="1302"/>
        <v>1.63</v>
      </c>
      <c r="O643" s="687">
        <f t="shared" si="1303"/>
        <v>0</v>
      </c>
      <c r="P643" s="687">
        <f t="shared" si="1304"/>
        <v>-1.63</v>
      </c>
      <c r="Q643" s="688">
        <f t="shared" si="1305"/>
        <v>0</v>
      </c>
      <c r="R643" s="687">
        <f>'7. ГД Ямбург'!W35</f>
        <v>0.56999999999999995</v>
      </c>
      <c r="S643" s="687">
        <f>'7. ГД Ямбург'!Y35</f>
        <v>0</v>
      </c>
      <c r="T643" s="687">
        <f t="shared" si="1306"/>
        <v>-0.56999999999999995</v>
      </c>
      <c r="U643" s="688">
        <f t="shared" si="1307"/>
        <v>0</v>
      </c>
      <c r="V643" s="687">
        <f>'7. ГД Ямбург'!AC35</f>
        <v>0.49</v>
      </c>
      <c r="W643" s="687">
        <f>'7. ГД Ямбург'!AE35</f>
        <v>0</v>
      </c>
      <c r="X643" s="687">
        <f t="shared" si="1308"/>
        <v>-0.49</v>
      </c>
      <c r="Y643" s="688">
        <f t="shared" si="1309"/>
        <v>0</v>
      </c>
      <c r="Z643" s="687">
        <f>'7. ГД Ямбург'!AI35</f>
        <v>0.56999999999999995</v>
      </c>
      <c r="AA643" s="687">
        <f>'7. ГД Ямбург'!AK35</f>
        <v>0</v>
      </c>
      <c r="AB643" s="687">
        <f t="shared" si="1310"/>
        <v>-0.56999999999999995</v>
      </c>
      <c r="AC643" s="688">
        <f t="shared" si="1311"/>
        <v>0</v>
      </c>
      <c r="AD643" s="687">
        <f t="shared" si="1312"/>
        <v>1.61</v>
      </c>
      <c r="AE643" s="687">
        <f t="shared" si="1313"/>
        <v>0</v>
      </c>
      <c r="AF643" s="687">
        <f t="shared" si="1314"/>
        <v>-1.61</v>
      </c>
      <c r="AG643" s="688">
        <f t="shared" si="1315"/>
        <v>0</v>
      </c>
      <c r="AH643" s="687">
        <f>'7. ГД Ямбург'!AU35</f>
        <v>0.55000000000000004</v>
      </c>
      <c r="AI643" s="687">
        <f>'7. ГД Ямбург'!AW35</f>
        <v>0</v>
      </c>
      <c r="AJ643" s="687">
        <f t="shared" si="1316"/>
        <v>-0.55000000000000004</v>
      </c>
      <c r="AK643" s="688">
        <f t="shared" si="1317"/>
        <v>0</v>
      </c>
      <c r="AL643" s="687">
        <f>'7. ГД Ямбург'!BA35</f>
        <v>0.54</v>
      </c>
      <c r="AM643" s="687">
        <f>'7. ГД Ямбург'!BC35</f>
        <v>0</v>
      </c>
      <c r="AN643" s="687">
        <f t="shared" si="1318"/>
        <v>-0.54</v>
      </c>
      <c r="AO643" s="688">
        <f t="shared" si="1319"/>
        <v>0</v>
      </c>
      <c r="AP643" s="687">
        <f>'7. ГД Ямбург'!BG35</f>
        <v>0.52</v>
      </c>
      <c r="AQ643" s="687">
        <f>'7. ГД Ямбург'!BI35</f>
        <v>0</v>
      </c>
      <c r="AR643" s="687">
        <f t="shared" si="1320"/>
        <v>-0.52</v>
      </c>
      <c r="AS643" s="688">
        <f t="shared" si="1321"/>
        <v>0</v>
      </c>
      <c r="AT643" s="687">
        <f t="shared" si="1322"/>
        <v>0.08</v>
      </c>
      <c r="AU643" s="687">
        <f t="shared" si="1323"/>
        <v>0</v>
      </c>
      <c r="AV643" s="687">
        <f t="shared" si="1324"/>
        <v>-0.08</v>
      </c>
      <c r="AW643" s="688">
        <f t="shared" si="1325"/>
        <v>0</v>
      </c>
      <c r="AX643" s="687">
        <f>'7. ГД Ямбург'!BS35</f>
        <v>0.03</v>
      </c>
      <c r="AY643" s="687">
        <f>'7. ГД Ямбург'!BU35</f>
        <v>0</v>
      </c>
      <c r="AZ643" s="687">
        <f t="shared" si="1326"/>
        <v>-0.03</v>
      </c>
      <c r="BA643" s="688">
        <f t="shared" si="1327"/>
        <v>0</v>
      </c>
      <c r="BB643" s="687">
        <f>'7. ГД Ямбург'!BY35</f>
        <v>0.02</v>
      </c>
      <c r="BC643" s="687">
        <f>'7. ГД Ямбург'!CA35</f>
        <v>0</v>
      </c>
      <c r="BD643" s="687">
        <f t="shared" si="1328"/>
        <v>-0.02</v>
      </c>
      <c r="BE643" s="688">
        <f t="shared" si="1329"/>
        <v>0</v>
      </c>
      <c r="BF643" s="687">
        <f>'7. ГД Ямбург'!CE35</f>
        <v>0.03</v>
      </c>
      <c r="BG643" s="687">
        <f>'7. ГД Ямбург'!CG35</f>
        <v>0</v>
      </c>
      <c r="BH643" s="687">
        <f t="shared" si="1330"/>
        <v>-0.03</v>
      </c>
      <c r="BI643" s="688">
        <f t="shared" si="1331"/>
        <v>0</v>
      </c>
      <c r="BJ643" s="687">
        <f t="shared" si="1332"/>
        <v>1.6999999999999997</v>
      </c>
      <c r="BK643" s="687">
        <f t="shared" si="1333"/>
        <v>0</v>
      </c>
      <c r="BL643" s="687">
        <f t="shared" si="1334"/>
        <v>-1.6999999999999997</v>
      </c>
      <c r="BM643" s="688">
        <f t="shared" si="1335"/>
        <v>0</v>
      </c>
      <c r="BN643" s="687">
        <f>'7. ГД Ямбург'!CQ35</f>
        <v>0.56999999999999995</v>
      </c>
      <c r="BO643" s="687">
        <f>'7. ГД Ямбург'!CS35</f>
        <v>0</v>
      </c>
      <c r="BP643" s="687">
        <f t="shared" si="1336"/>
        <v>-0.56999999999999995</v>
      </c>
      <c r="BQ643" s="688">
        <f t="shared" si="1337"/>
        <v>0</v>
      </c>
      <c r="BR643" s="687">
        <f>'7. ГД Ямбург'!CW35</f>
        <v>0.56000000000000005</v>
      </c>
      <c r="BS643" s="687">
        <f>'7. ГД Ямбург'!CY35</f>
        <v>0</v>
      </c>
      <c r="BT643" s="687">
        <f t="shared" si="1338"/>
        <v>-0.56000000000000005</v>
      </c>
      <c r="BU643" s="688">
        <f t="shared" si="1339"/>
        <v>0</v>
      </c>
      <c r="BV643" s="687">
        <f>'7. ГД Ямбург'!DC35</f>
        <v>0.56999999999999995</v>
      </c>
      <c r="BW643" s="687">
        <f>'7. ГД Ямбург'!DE35</f>
        <v>0</v>
      </c>
      <c r="BX643" s="687">
        <f t="shared" si="1340"/>
        <v>-0.56999999999999995</v>
      </c>
      <c r="BY643" s="688">
        <f t="shared" si="1341"/>
        <v>0</v>
      </c>
    </row>
    <row r="644" spans="2:77" ht="20.100000000000001" customHeight="1">
      <c r="B644" s="413" t="s">
        <v>712</v>
      </c>
      <c r="C644" s="428" t="s">
        <v>113</v>
      </c>
      <c r="D644" s="528"/>
      <c r="E644" s="528"/>
      <c r="F644" s="529"/>
      <c r="G644" s="530" t="s">
        <v>713</v>
      </c>
      <c r="H644" s="530"/>
      <c r="I644" s="446" t="s">
        <v>169</v>
      </c>
      <c r="J644" s="687">
        <f t="shared" si="1298"/>
        <v>1531.3</v>
      </c>
      <c r="K644" s="687">
        <f t="shared" si="1299"/>
        <v>0</v>
      </c>
      <c r="L644" s="687">
        <f t="shared" si="1300"/>
        <v>-1531.3</v>
      </c>
      <c r="M644" s="688">
        <f t="shared" si="1301"/>
        <v>0</v>
      </c>
      <c r="N644" s="687">
        <f t="shared" si="1302"/>
        <v>453</v>
      </c>
      <c r="O644" s="687">
        <f t="shared" si="1303"/>
        <v>0</v>
      </c>
      <c r="P644" s="687">
        <f t="shared" si="1304"/>
        <v>-453</v>
      </c>
      <c r="Q644" s="688">
        <f t="shared" si="1305"/>
        <v>0</v>
      </c>
      <c r="R644" s="687">
        <f>'1. ГПП-АГПЗ+'!W76+'4. ГПП-УЗПКТ-СЗСК'!W153+'4. ГПП-УЗПКТ-СЗСК'!W154</f>
        <v>165.5</v>
      </c>
      <c r="S644" s="687">
        <f>'1. ГПП-АГПЗ+'!Y76+'4. ГПП-УЗПКТ-СЗСК'!Y153+'4. ГПП-УЗПКТ-СЗСК'!Y154</f>
        <v>0</v>
      </c>
      <c r="T644" s="687">
        <f t="shared" si="1306"/>
        <v>-165.5</v>
      </c>
      <c r="U644" s="688">
        <f t="shared" si="1307"/>
        <v>0</v>
      </c>
      <c r="V644" s="687">
        <f>'1. ГПП-АГПЗ+'!AC76+'4. ГПП-УЗПКТ-СЗСК'!AC153+'4. ГПП-УЗПКТ-СЗСК'!AC154</f>
        <v>123.10000000000001</v>
      </c>
      <c r="W644" s="687">
        <f>'1. ГПП-АГПЗ+'!AE76+'4. ГПП-УЗПКТ-СЗСК'!AE153+'4. ГПП-УЗПКТ-СЗСК'!AE154</f>
        <v>0</v>
      </c>
      <c r="X644" s="687">
        <f t="shared" si="1308"/>
        <v>-123.10000000000001</v>
      </c>
      <c r="Y644" s="688">
        <f t="shared" si="1309"/>
        <v>0</v>
      </c>
      <c r="Z644" s="687">
        <f>'1. ГПП-АГПЗ+'!AI76+'4. ГПП-УЗПКТ-СЗСК'!AI153+'4. ГПП-УЗПКТ-СЗСК'!AI154</f>
        <v>164.39999999999998</v>
      </c>
      <c r="AA644" s="687">
        <f>'1. ГПП-АГПЗ+'!AK76+'4. ГПП-УЗПКТ-СЗСК'!AK153+'4. ГПП-УЗПКТ-СЗСК'!AK154</f>
        <v>0</v>
      </c>
      <c r="AB644" s="687">
        <f t="shared" si="1310"/>
        <v>-164.39999999999998</v>
      </c>
      <c r="AC644" s="688">
        <f t="shared" si="1311"/>
        <v>0</v>
      </c>
      <c r="AD644" s="687">
        <f t="shared" si="1312"/>
        <v>322.60000000000002</v>
      </c>
      <c r="AE644" s="687">
        <f t="shared" si="1313"/>
        <v>0</v>
      </c>
      <c r="AF644" s="687">
        <f t="shared" si="1314"/>
        <v>-322.60000000000002</v>
      </c>
      <c r="AG644" s="688">
        <f t="shared" si="1315"/>
        <v>0</v>
      </c>
      <c r="AH644" s="687">
        <f>'1. ГПП-АГПЗ+'!AU76+'4. ГПП-УЗПКТ-СЗСК'!AU153+'4. ГПП-УЗПКТ-СЗСК'!AU154</f>
        <v>148.29999999999998</v>
      </c>
      <c r="AI644" s="687">
        <f>'1. ГПП-АГПЗ+'!AW76+'4. ГПП-УЗПКТ-СЗСК'!AW153+'4. ГПП-УЗПКТ-СЗСК'!AW154</f>
        <v>0</v>
      </c>
      <c r="AJ644" s="687">
        <f t="shared" si="1316"/>
        <v>-148.29999999999998</v>
      </c>
      <c r="AK644" s="688">
        <f t="shared" si="1317"/>
        <v>0</v>
      </c>
      <c r="AL644" s="687">
        <f>'1. ГПП-АГПЗ+'!BA76+'4. ГПП-УЗПКТ-СЗСК'!BA153+'4. ГПП-УЗПКТ-СЗСК'!BA154</f>
        <v>87.300000000000011</v>
      </c>
      <c r="AM644" s="687">
        <f>'1. ГПП-АГПЗ+'!BC76+'4. ГПП-УЗПКТ-СЗСК'!BC153+'4. ГПП-УЗПКТ-СЗСК'!BC154</f>
        <v>0</v>
      </c>
      <c r="AN644" s="687">
        <f t="shared" si="1318"/>
        <v>-87.300000000000011</v>
      </c>
      <c r="AO644" s="688">
        <f t="shared" si="1319"/>
        <v>0</v>
      </c>
      <c r="AP644" s="687">
        <f>'1. ГПП-АГПЗ+'!BG76+'4. ГПП-УЗПКТ-СЗСК'!BG153+'4. ГПП-УЗПКТ-СЗСК'!BG154</f>
        <v>87</v>
      </c>
      <c r="AQ644" s="687">
        <f>'1. ГПП-АГПЗ+'!BI76+'4. ГПП-УЗПКТ-СЗСК'!BI153+'4. ГПП-УЗПКТ-СЗСК'!BI154</f>
        <v>0</v>
      </c>
      <c r="AR644" s="687">
        <f t="shared" si="1320"/>
        <v>-87</v>
      </c>
      <c r="AS644" s="688">
        <f t="shared" si="1321"/>
        <v>0</v>
      </c>
      <c r="AT644" s="687">
        <f t="shared" si="1322"/>
        <v>290.5</v>
      </c>
      <c r="AU644" s="687">
        <f t="shared" si="1323"/>
        <v>0</v>
      </c>
      <c r="AV644" s="687">
        <f t="shared" si="1324"/>
        <v>-290.5</v>
      </c>
      <c r="AW644" s="688">
        <f t="shared" si="1325"/>
        <v>0</v>
      </c>
      <c r="AX644" s="687">
        <f>'1. ГПП-АГПЗ+'!BS76+'4. ГПП-УЗПКТ-СЗСК'!BS153+'4. ГПП-УЗПКТ-СЗСК'!BS154</f>
        <v>60</v>
      </c>
      <c r="AY644" s="687">
        <f>'1. ГПП-АГПЗ+'!BU76+'4. ГПП-УЗПКТ-СЗСК'!BU153+'4. ГПП-УЗПКТ-СЗСК'!BU154</f>
        <v>0</v>
      </c>
      <c r="AZ644" s="687">
        <f t="shared" si="1326"/>
        <v>-60</v>
      </c>
      <c r="BA644" s="688">
        <f t="shared" si="1327"/>
        <v>0</v>
      </c>
      <c r="BB644" s="687">
        <f>'1. ГПП-АГПЗ+'!BY76+'4. ГПП-УЗПКТ-СЗСК'!BY153+'4. ГПП-УЗПКТ-СЗСК'!BY154</f>
        <v>79.900000000000006</v>
      </c>
      <c r="BC644" s="687">
        <f>'1. ГПП-АГПЗ+'!CA76+'4. ГПП-УЗПКТ-СЗСК'!CA153+'4. ГПП-УЗПКТ-СЗСК'!CA154</f>
        <v>0</v>
      </c>
      <c r="BD644" s="687">
        <f t="shared" si="1328"/>
        <v>-79.900000000000006</v>
      </c>
      <c r="BE644" s="688">
        <f t="shared" si="1329"/>
        <v>0</v>
      </c>
      <c r="BF644" s="687">
        <f>'1. ГПП-АГПЗ+'!CE76+'4. ГПП-УЗПКТ-СЗСК'!CE153+'4. ГПП-УЗПКТ-СЗСК'!CE154</f>
        <v>150.6</v>
      </c>
      <c r="BG644" s="687">
        <f>'1. ГПП-АГПЗ+'!CG76+'4. ГПП-УЗПКТ-СЗСК'!CG153+'4. ГПП-УЗПКТ-СЗСК'!CG154</f>
        <v>0</v>
      </c>
      <c r="BH644" s="687">
        <f t="shared" si="1330"/>
        <v>-150.6</v>
      </c>
      <c r="BI644" s="688">
        <f t="shared" si="1331"/>
        <v>0</v>
      </c>
      <c r="BJ644" s="687">
        <f t="shared" si="1332"/>
        <v>465.2</v>
      </c>
      <c r="BK644" s="687">
        <f t="shared" si="1333"/>
        <v>0</v>
      </c>
      <c r="BL644" s="687">
        <f t="shared" si="1334"/>
        <v>-465.2</v>
      </c>
      <c r="BM644" s="688">
        <f t="shared" si="1335"/>
        <v>0</v>
      </c>
      <c r="BN644" s="687">
        <f>'1. ГПП-АГПЗ+'!CQ76+'4. ГПП-УЗПКТ-СЗСК'!CQ153+'4. ГПП-УЗПКТ-СЗСК'!CQ154</f>
        <v>156.6</v>
      </c>
      <c r="BO644" s="687">
        <f>'1. ГПП-АГПЗ+'!CS76+'4. ГПП-УЗПКТ-СЗСК'!CS153+'4. ГПП-УЗПКТ-СЗСК'!CS154</f>
        <v>0</v>
      </c>
      <c r="BP644" s="687">
        <f t="shared" si="1336"/>
        <v>-156.6</v>
      </c>
      <c r="BQ644" s="688">
        <f t="shared" si="1337"/>
        <v>0</v>
      </c>
      <c r="BR644" s="687">
        <f>'1. ГПП-АГПЗ+'!CW76+'4. ГПП-УЗПКТ-СЗСК'!CW153+'4. ГПП-УЗПКТ-СЗСК'!CW154</f>
        <v>143.1</v>
      </c>
      <c r="BS644" s="687">
        <f>'1. ГПП-АГПЗ+'!CY76+'4. ГПП-УЗПКТ-СЗСК'!CY153+'4. ГПП-УЗПКТ-СЗСК'!CY154</f>
        <v>0</v>
      </c>
      <c r="BT644" s="687">
        <f t="shared" si="1338"/>
        <v>-143.1</v>
      </c>
      <c r="BU644" s="688">
        <f t="shared" si="1339"/>
        <v>0</v>
      </c>
      <c r="BV644" s="687">
        <f>'1. ГПП-АГПЗ+'!DC76+'4. ГПП-УЗПКТ-СЗСК'!DC153+'4. ГПП-УЗПКТ-СЗСК'!DC154</f>
        <v>165.5</v>
      </c>
      <c r="BW644" s="687">
        <f>'1. ГПП-АГПЗ+'!DE76+'4. ГПП-УЗПКТ-СЗСК'!DE153+'4. ГПП-УЗПКТ-СЗСК'!DE154</f>
        <v>0</v>
      </c>
      <c r="BX644" s="687">
        <f t="shared" si="1340"/>
        <v>-165.5</v>
      </c>
      <c r="BY644" s="688">
        <f t="shared" si="1341"/>
        <v>0</v>
      </c>
    </row>
    <row r="645" spans="2:77" ht="20.100000000000001" customHeight="1">
      <c r="C645" s="424" t="s">
        <v>173</v>
      </c>
      <c r="D645" s="528"/>
      <c r="E645" s="528"/>
      <c r="F645" s="529"/>
      <c r="G645" s="530" t="s">
        <v>713</v>
      </c>
      <c r="H645" s="530"/>
      <c r="I645" s="446" t="s">
        <v>169</v>
      </c>
      <c r="J645" s="687">
        <f t="shared" si="1298"/>
        <v>1531.3</v>
      </c>
      <c r="K645" s="687">
        <f t="shared" si="1299"/>
        <v>0</v>
      </c>
      <c r="L645" s="687">
        <f t="shared" si="1300"/>
        <v>-1531.3</v>
      </c>
      <c r="M645" s="688">
        <f t="shared" si="1301"/>
        <v>0</v>
      </c>
      <c r="N645" s="687">
        <f t="shared" si="1302"/>
        <v>453</v>
      </c>
      <c r="O645" s="687">
        <f t="shared" si="1303"/>
        <v>0</v>
      </c>
      <c r="P645" s="687">
        <f t="shared" si="1304"/>
        <v>-453</v>
      </c>
      <c r="Q645" s="688">
        <f t="shared" si="1305"/>
        <v>0</v>
      </c>
      <c r="R645" s="687">
        <f>'1. ГПП-АГПЗ+'!W76+'4. ГПП-УЗПКТ-СЗСК'!W153+'4. ГПП-УЗПКТ-СЗСК'!W154</f>
        <v>165.5</v>
      </c>
      <c r="S645" s="687">
        <f>'1. ГПП-АГПЗ+'!Y76+'4. ГПП-УЗПКТ-СЗСК'!Y153+'4. ГПП-УЗПКТ-СЗСК'!Y154</f>
        <v>0</v>
      </c>
      <c r="T645" s="687">
        <f t="shared" si="1306"/>
        <v>-165.5</v>
      </c>
      <c r="U645" s="688">
        <f t="shared" si="1307"/>
        <v>0</v>
      </c>
      <c r="V645" s="687">
        <f>'1. ГПП-АГПЗ+'!AC76+'4. ГПП-УЗПКТ-СЗСК'!AC153+'4. ГПП-УЗПКТ-СЗСК'!AC154</f>
        <v>123.10000000000001</v>
      </c>
      <c r="W645" s="687">
        <f>'1. ГПП-АГПЗ+'!AE76+'4. ГПП-УЗПКТ-СЗСК'!AE153+'4. ГПП-УЗПКТ-СЗСК'!AE154</f>
        <v>0</v>
      </c>
      <c r="X645" s="687">
        <f t="shared" si="1308"/>
        <v>-123.10000000000001</v>
      </c>
      <c r="Y645" s="688">
        <f t="shared" si="1309"/>
        <v>0</v>
      </c>
      <c r="Z645" s="687">
        <f>'1. ГПП-АГПЗ+'!AI76+'4. ГПП-УЗПКТ-СЗСК'!AI153+'4. ГПП-УЗПКТ-СЗСК'!AI154</f>
        <v>164.39999999999998</v>
      </c>
      <c r="AA645" s="687">
        <f>'1. ГПП-АГПЗ+'!AK76+'4. ГПП-УЗПКТ-СЗСК'!AK153+'4. ГПП-УЗПКТ-СЗСК'!AK154</f>
        <v>0</v>
      </c>
      <c r="AB645" s="687">
        <f t="shared" si="1310"/>
        <v>-164.39999999999998</v>
      </c>
      <c r="AC645" s="688">
        <f t="shared" si="1311"/>
        <v>0</v>
      </c>
      <c r="AD645" s="687">
        <f t="shared" si="1312"/>
        <v>322.60000000000002</v>
      </c>
      <c r="AE645" s="687">
        <f t="shared" si="1313"/>
        <v>0</v>
      </c>
      <c r="AF645" s="687">
        <f t="shared" si="1314"/>
        <v>-322.60000000000002</v>
      </c>
      <c r="AG645" s="688">
        <f t="shared" si="1315"/>
        <v>0</v>
      </c>
      <c r="AH645" s="687">
        <f>'1. ГПП-АГПЗ+'!AU76+'4. ГПП-УЗПКТ-СЗСК'!AU153+'4. ГПП-УЗПКТ-СЗСК'!AU154</f>
        <v>148.29999999999998</v>
      </c>
      <c r="AI645" s="687">
        <f>'1. ГПП-АГПЗ+'!AW76+'4. ГПП-УЗПКТ-СЗСК'!AW153+'4. ГПП-УЗПКТ-СЗСК'!AW154</f>
        <v>0</v>
      </c>
      <c r="AJ645" s="687">
        <f t="shared" si="1316"/>
        <v>-148.29999999999998</v>
      </c>
      <c r="AK645" s="688">
        <f t="shared" si="1317"/>
        <v>0</v>
      </c>
      <c r="AL645" s="687">
        <f>'1. ГПП-АГПЗ+'!BA76+'4. ГПП-УЗПКТ-СЗСК'!BA153+'4. ГПП-УЗПКТ-СЗСК'!BA154</f>
        <v>87.300000000000011</v>
      </c>
      <c r="AM645" s="687">
        <f>'1. ГПП-АГПЗ+'!BC76+'4. ГПП-УЗПКТ-СЗСК'!BC153+'4. ГПП-УЗПКТ-СЗСК'!BC154</f>
        <v>0</v>
      </c>
      <c r="AN645" s="687">
        <f t="shared" si="1318"/>
        <v>-87.300000000000011</v>
      </c>
      <c r="AO645" s="688">
        <f t="shared" si="1319"/>
        <v>0</v>
      </c>
      <c r="AP645" s="687">
        <f>'1. ГПП-АГПЗ+'!BG76+'4. ГПП-УЗПКТ-СЗСК'!BG153+'4. ГПП-УЗПКТ-СЗСК'!BG154</f>
        <v>87</v>
      </c>
      <c r="AQ645" s="687">
        <f>'1. ГПП-АГПЗ+'!BI76+'4. ГПП-УЗПКТ-СЗСК'!BI153+'4. ГПП-УЗПКТ-СЗСК'!BI154</f>
        <v>0</v>
      </c>
      <c r="AR645" s="687">
        <f t="shared" si="1320"/>
        <v>-87</v>
      </c>
      <c r="AS645" s="688">
        <f t="shared" si="1321"/>
        <v>0</v>
      </c>
      <c r="AT645" s="687">
        <f t="shared" si="1322"/>
        <v>290.5</v>
      </c>
      <c r="AU645" s="687">
        <f t="shared" si="1323"/>
        <v>0</v>
      </c>
      <c r="AV645" s="687">
        <f t="shared" si="1324"/>
        <v>-290.5</v>
      </c>
      <c r="AW645" s="688">
        <f t="shared" si="1325"/>
        <v>0</v>
      </c>
      <c r="AX645" s="687">
        <f>'1. ГПП-АГПЗ+'!BS76+'4. ГПП-УЗПКТ-СЗСК'!BS153+'4. ГПП-УЗПКТ-СЗСК'!BS154</f>
        <v>60</v>
      </c>
      <c r="AY645" s="687">
        <f>'1. ГПП-АГПЗ+'!BU76+'4. ГПП-УЗПКТ-СЗСК'!BU153+'4. ГПП-УЗПКТ-СЗСК'!BU154</f>
        <v>0</v>
      </c>
      <c r="AZ645" s="687">
        <f t="shared" si="1326"/>
        <v>-60</v>
      </c>
      <c r="BA645" s="688">
        <f t="shared" si="1327"/>
        <v>0</v>
      </c>
      <c r="BB645" s="687">
        <f>'1. ГПП-АГПЗ+'!BY76+'4. ГПП-УЗПКТ-СЗСК'!BY153+'4. ГПП-УЗПКТ-СЗСК'!BY154</f>
        <v>79.900000000000006</v>
      </c>
      <c r="BC645" s="687">
        <f>'1. ГПП-АГПЗ+'!CA76+'4. ГПП-УЗПКТ-СЗСК'!CA153+'4. ГПП-УЗПКТ-СЗСК'!CA154</f>
        <v>0</v>
      </c>
      <c r="BD645" s="687">
        <f t="shared" si="1328"/>
        <v>-79.900000000000006</v>
      </c>
      <c r="BE645" s="688">
        <f t="shared" si="1329"/>
        <v>0</v>
      </c>
      <c r="BF645" s="687">
        <f>'1. ГПП-АГПЗ+'!CE76+'4. ГПП-УЗПКТ-СЗСК'!CE153+'4. ГПП-УЗПКТ-СЗСК'!CE154</f>
        <v>150.6</v>
      </c>
      <c r="BG645" s="687">
        <f>'1. ГПП-АГПЗ+'!CG76+'4. ГПП-УЗПКТ-СЗСК'!CG153+'4. ГПП-УЗПКТ-СЗСК'!CG154</f>
        <v>0</v>
      </c>
      <c r="BH645" s="687">
        <f t="shared" si="1330"/>
        <v>-150.6</v>
      </c>
      <c r="BI645" s="688">
        <f t="shared" si="1331"/>
        <v>0</v>
      </c>
      <c r="BJ645" s="687">
        <f t="shared" si="1332"/>
        <v>465.2</v>
      </c>
      <c r="BK645" s="687">
        <f t="shared" si="1333"/>
        <v>0</v>
      </c>
      <c r="BL645" s="687">
        <f t="shared" si="1334"/>
        <v>-465.2</v>
      </c>
      <c r="BM645" s="688">
        <f t="shared" si="1335"/>
        <v>0</v>
      </c>
      <c r="BN645" s="687">
        <f>'1. ГПП-АГПЗ+'!CQ76+'4. ГПП-УЗПКТ-СЗСК'!CQ153+'4. ГПП-УЗПКТ-СЗСК'!CQ154</f>
        <v>156.6</v>
      </c>
      <c r="BO645" s="687">
        <f>'1. ГПП-АГПЗ+'!CS76+'4. ГПП-УЗПКТ-СЗСК'!CS153+'4. ГПП-УЗПКТ-СЗСК'!CS154</f>
        <v>0</v>
      </c>
      <c r="BP645" s="687">
        <f t="shared" si="1336"/>
        <v>-156.6</v>
      </c>
      <c r="BQ645" s="688">
        <f t="shared" si="1337"/>
        <v>0</v>
      </c>
      <c r="BR645" s="687">
        <f>'1. ГПП-АГПЗ+'!CW76+'4. ГПП-УЗПКТ-СЗСК'!CW153+'4. ГПП-УЗПКТ-СЗСК'!CW154</f>
        <v>143.1</v>
      </c>
      <c r="BS645" s="687">
        <f>'1. ГПП-АГПЗ+'!CY76+'4. ГПП-УЗПКТ-СЗСК'!CY153+'4. ГПП-УЗПКТ-СЗСК'!CY154</f>
        <v>0</v>
      </c>
      <c r="BT645" s="687">
        <f t="shared" si="1338"/>
        <v>-143.1</v>
      </c>
      <c r="BU645" s="688">
        <f t="shared" si="1339"/>
        <v>0</v>
      </c>
      <c r="BV645" s="687">
        <f>'1. ГПП-АГПЗ+'!DC76+'4. ГПП-УЗПКТ-СЗСК'!DC153+'4. ГПП-УЗПКТ-СЗСК'!DC154</f>
        <v>165.5</v>
      </c>
      <c r="BW645" s="687">
        <f>'1. ГПП-АГПЗ+'!DE76+'4. ГПП-УЗПКТ-СЗСК'!DE153+'4. ГПП-УЗПКТ-СЗСК'!DE154</f>
        <v>0</v>
      </c>
      <c r="BX645" s="687">
        <f t="shared" si="1340"/>
        <v>-165.5</v>
      </c>
      <c r="BY645" s="688">
        <f t="shared" si="1341"/>
        <v>0</v>
      </c>
    </row>
    <row r="646" spans="2:77" ht="20.100000000000001" customHeight="1">
      <c r="C646" s="436" t="s">
        <v>101</v>
      </c>
      <c r="D646" s="528"/>
      <c r="E646" s="528"/>
      <c r="F646" s="529"/>
      <c r="G646" s="530" t="s">
        <v>714</v>
      </c>
      <c r="H646" s="530"/>
      <c r="I646" s="691" t="s">
        <v>169</v>
      </c>
      <c r="J646" s="687">
        <f t="shared" si="1298"/>
        <v>628.9</v>
      </c>
      <c r="K646" s="687">
        <f t="shared" si="1299"/>
        <v>0</v>
      </c>
      <c r="L646" s="687">
        <f t="shared" si="1300"/>
        <v>-628.9</v>
      </c>
      <c r="M646" s="688">
        <f t="shared" si="1301"/>
        <v>0</v>
      </c>
      <c r="N646" s="687">
        <f t="shared" si="1302"/>
        <v>200.79999999999998</v>
      </c>
      <c r="O646" s="687">
        <f t="shared" si="1303"/>
        <v>0</v>
      </c>
      <c r="P646" s="687">
        <f t="shared" si="1304"/>
        <v>-200.79999999999998</v>
      </c>
      <c r="Q646" s="688">
        <f t="shared" si="1305"/>
        <v>0</v>
      </c>
      <c r="R646" s="687">
        <f>'1. ГПП-АГПЗ+'!W76</f>
        <v>69.7</v>
      </c>
      <c r="S646" s="687">
        <f>'1. ГПП-АГПЗ+'!Y76</f>
        <v>0</v>
      </c>
      <c r="T646" s="687">
        <f t="shared" si="1306"/>
        <v>-69.7</v>
      </c>
      <c r="U646" s="688">
        <f t="shared" si="1307"/>
        <v>0</v>
      </c>
      <c r="V646" s="687">
        <f>'1. ГПП-АГПЗ+'!AC76</f>
        <v>62.5</v>
      </c>
      <c r="W646" s="687">
        <f>'1. ГПП-АГПЗ+'!AE76</f>
        <v>0</v>
      </c>
      <c r="X646" s="687">
        <f t="shared" si="1308"/>
        <v>-62.5</v>
      </c>
      <c r="Y646" s="688">
        <f t="shared" si="1309"/>
        <v>0</v>
      </c>
      <c r="Z646" s="687">
        <f>'1. ГПП-АГПЗ+'!AI76</f>
        <v>68.599999999999994</v>
      </c>
      <c r="AA646" s="687">
        <f>'1. ГПП-АГПЗ+'!AK76</f>
        <v>0</v>
      </c>
      <c r="AB646" s="687">
        <f t="shared" si="1310"/>
        <v>-68.599999999999994</v>
      </c>
      <c r="AC646" s="688">
        <f t="shared" si="1311"/>
        <v>0</v>
      </c>
      <c r="AD646" s="687">
        <f t="shared" si="1312"/>
        <v>73.599999999999994</v>
      </c>
      <c r="AE646" s="687">
        <f t="shared" si="1313"/>
        <v>0</v>
      </c>
      <c r="AF646" s="687">
        <f t="shared" si="1314"/>
        <v>-73.599999999999994</v>
      </c>
      <c r="AG646" s="688">
        <f t="shared" si="1315"/>
        <v>0</v>
      </c>
      <c r="AH646" s="687">
        <f>'1. ГПП-АГПЗ+'!AU76</f>
        <v>56.9</v>
      </c>
      <c r="AI646" s="687">
        <f>'1. ГПП-АГПЗ+'!AW76</f>
        <v>0</v>
      </c>
      <c r="AJ646" s="687">
        <f t="shared" si="1316"/>
        <v>-56.9</v>
      </c>
      <c r="AK646" s="688">
        <f t="shared" si="1317"/>
        <v>0</v>
      </c>
      <c r="AL646" s="687">
        <f>'1. ГПП-АГПЗ+'!BA76</f>
        <v>16.7</v>
      </c>
      <c r="AM646" s="687">
        <f>'1. ГПП-АГПЗ+'!BC76</f>
        <v>0</v>
      </c>
      <c r="AN646" s="687">
        <f t="shared" si="1318"/>
        <v>-16.7</v>
      </c>
      <c r="AO646" s="688">
        <f t="shared" si="1319"/>
        <v>0</v>
      </c>
      <c r="AP646" s="687">
        <f>'1. ГПП-АГПЗ+'!BG76</f>
        <v>0</v>
      </c>
      <c r="AQ646" s="687">
        <f>'1. ГПП-АГПЗ+'!BI76</f>
        <v>0</v>
      </c>
      <c r="AR646" s="687">
        <f t="shared" si="1320"/>
        <v>0</v>
      </c>
      <c r="AS646" s="688" t="str">
        <f t="shared" si="1321"/>
        <v>-</v>
      </c>
      <c r="AT646" s="687">
        <f t="shared" si="1322"/>
        <v>156.60000000000002</v>
      </c>
      <c r="AU646" s="687">
        <f t="shared" si="1323"/>
        <v>0</v>
      </c>
      <c r="AV646" s="687">
        <f t="shared" si="1324"/>
        <v>-156.60000000000002</v>
      </c>
      <c r="AW646" s="688">
        <f t="shared" si="1325"/>
        <v>0</v>
      </c>
      <c r="AX646" s="687">
        <f>'1. ГПП-АГПЗ+'!BS76</f>
        <v>37.1</v>
      </c>
      <c r="AY646" s="687">
        <f>'1. ГПП-АГПЗ+'!BU76</f>
        <v>0</v>
      </c>
      <c r="AZ646" s="687">
        <f t="shared" si="1326"/>
        <v>-37.1</v>
      </c>
      <c r="BA646" s="688">
        <f t="shared" si="1327"/>
        <v>0</v>
      </c>
      <c r="BB646" s="687">
        <f>'1. ГПП-АГПЗ+'!BY76</f>
        <v>60.7</v>
      </c>
      <c r="BC646" s="687">
        <f>'1. ГПП-АГПЗ+'!CA76</f>
        <v>0</v>
      </c>
      <c r="BD646" s="687">
        <f t="shared" si="1328"/>
        <v>-60.7</v>
      </c>
      <c r="BE646" s="688">
        <f t="shared" si="1329"/>
        <v>0</v>
      </c>
      <c r="BF646" s="687">
        <f>'1. ГПП-АГПЗ+'!CE76</f>
        <v>58.8</v>
      </c>
      <c r="BG646" s="687">
        <f>'1. ГПП-АГПЗ+'!CG76</f>
        <v>0</v>
      </c>
      <c r="BH646" s="687">
        <f t="shared" si="1330"/>
        <v>-58.8</v>
      </c>
      <c r="BI646" s="688">
        <f t="shared" si="1331"/>
        <v>0</v>
      </c>
      <c r="BJ646" s="687">
        <f t="shared" si="1332"/>
        <v>197.89999999999998</v>
      </c>
      <c r="BK646" s="687">
        <f t="shared" si="1333"/>
        <v>0</v>
      </c>
      <c r="BL646" s="687">
        <f t="shared" si="1334"/>
        <v>-197.89999999999998</v>
      </c>
      <c r="BM646" s="688">
        <f t="shared" si="1335"/>
        <v>0</v>
      </c>
      <c r="BN646" s="687">
        <f>'1. ГПП-АГПЗ+'!CQ76</f>
        <v>60.8</v>
      </c>
      <c r="BO646" s="687">
        <f>'1. ГПП-АГПЗ+'!CS76</f>
        <v>0</v>
      </c>
      <c r="BP646" s="687">
        <f t="shared" si="1336"/>
        <v>-60.8</v>
      </c>
      <c r="BQ646" s="688">
        <f t="shared" si="1337"/>
        <v>0</v>
      </c>
      <c r="BR646" s="687">
        <f>'1. ГПП-АГПЗ+'!CW76</f>
        <v>67.400000000000006</v>
      </c>
      <c r="BS646" s="687">
        <f>'1. ГПП-АГПЗ+'!CY76</f>
        <v>0</v>
      </c>
      <c r="BT646" s="687">
        <f t="shared" si="1338"/>
        <v>-67.400000000000006</v>
      </c>
      <c r="BU646" s="688">
        <f t="shared" si="1339"/>
        <v>0</v>
      </c>
      <c r="BV646" s="687">
        <f>'1. ГПП-АГПЗ+'!DC76</f>
        <v>69.7</v>
      </c>
      <c r="BW646" s="687">
        <f>'1. ГПП-АГПЗ+'!DE76</f>
        <v>0</v>
      </c>
      <c r="BX646" s="687">
        <f t="shared" si="1340"/>
        <v>-69.7</v>
      </c>
      <c r="BY646" s="688">
        <f t="shared" si="1341"/>
        <v>0</v>
      </c>
    </row>
    <row r="647" spans="2:77" ht="20.100000000000001" customHeight="1">
      <c r="C647" s="436" t="s">
        <v>225</v>
      </c>
      <c r="D647" s="528"/>
      <c r="E647" s="528"/>
      <c r="F647" s="529"/>
      <c r="G647" s="530" t="s">
        <v>709</v>
      </c>
      <c r="H647" s="530"/>
      <c r="I647" s="691" t="s">
        <v>169</v>
      </c>
      <c r="J647" s="687">
        <f t="shared" si="1298"/>
        <v>33.6</v>
      </c>
      <c r="K647" s="687">
        <f t="shared" si="1299"/>
        <v>0</v>
      </c>
      <c r="L647" s="687">
        <f t="shared" si="1300"/>
        <v>-33.6</v>
      </c>
      <c r="M647" s="688">
        <f t="shared" si="1301"/>
        <v>0</v>
      </c>
      <c r="N647" s="687">
        <f t="shared" si="1302"/>
        <v>7.8</v>
      </c>
      <c r="O647" s="687">
        <f t="shared" si="1303"/>
        <v>0</v>
      </c>
      <c r="P647" s="687">
        <f t="shared" si="1304"/>
        <v>-7.8</v>
      </c>
      <c r="Q647" s="688">
        <f t="shared" si="1305"/>
        <v>0</v>
      </c>
      <c r="R647" s="687">
        <f>'4. ГПП-УЗПКТ-СЗСК'!W153</f>
        <v>2.7</v>
      </c>
      <c r="S647" s="687">
        <f>'4. ГПП-УЗПКТ-СЗСК'!Y153</f>
        <v>0</v>
      </c>
      <c r="T647" s="687">
        <f t="shared" si="1306"/>
        <v>-2.7</v>
      </c>
      <c r="U647" s="688">
        <f t="shared" si="1307"/>
        <v>0</v>
      </c>
      <c r="V647" s="687">
        <f>'4. ГПП-УЗПКТ-СЗСК'!AC153</f>
        <v>2.4</v>
      </c>
      <c r="W647" s="687">
        <f>'4. ГПП-УЗПКТ-СЗСК'!AE153</f>
        <v>0</v>
      </c>
      <c r="X647" s="687">
        <f t="shared" si="1308"/>
        <v>-2.4</v>
      </c>
      <c r="Y647" s="688">
        <f t="shared" si="1309"/>
        <v>0</v>
      </c>
      <c r="Z647" s="687">
        <f>'4. ГПП-УЗПКТ-СЗСК'!AI153</f>
        <v>2.7</v>
      </c>
      <c r="AA647" s="687">
        <f>'4. ГПП-УЗПКТ-СЗСК'!AK153</f>
        <v>0</v>
      </c>
      <c r="AB647" s="687">
        <f t="shared" si="1310"/>
        <v>-2.7</v>
      </c>
      <c r="AC647" s="688">
        <f t="shared" si="1311"/>
        <v>0</v>
      </c>
      <c r="AD647" s="687">
        <f t="shared" si="1312"/>
        <v>8.5</v>
      </c>
      <c r="AE647" s="687">
        <f t="shared" si="1313"/>
        <v>0</v>
      </c>
      <c r="AF647" s="687">
        <f t="shared" si="1314"/>
        <v>-8.5</v>
      </c>
      <c r="AG647" s="688">
        <f t="shared" si="1315"/>
        <v>0</v>
      </c>
      <c r="AH647" s="687">
        <f>'4. ГПП-УЗПКТ-СЗСК'!AU153</f>
        <v>2.8</v>
      </c>
      <c r="AI647" s="687">
        <f>'4. ГПП-УЗПКТ-СЗСК'!AW153</f>
        <v>0</v>
      </c>
      <c r="AJ647" s="687">
        <f t="shared" si="1316"/>
        <v>-2.8</v>
      </c>
      <c r="AK647" s="688">
        <f t="shared" si="1317"/>
        <v>0</v>
      </c>
      <c r="AL647" s="687">
        <f>'4. ГПП-УЗПКТ-СЗСК'!BA153</f>
        <v>2.7</v>
      </c>
      <c r="AM647" s="687">
        <f>'4. ГПП-УЗПКТ-СЗСК'!BC153</f>
        <v>0</v>
      </c>
      <c r="AN647" s="687">
        <f t="shared" si="1318"/>
        <v>-2.7</v>
      </c>
      <c r="AO647" s="688">
        <f t="shared" si="1319"/>
        <v>0</v>
      </c>
      <c r="AP647" s="687">
        <f>'4. ГПП-УЗПКТ-СЗСК'!BG153</f>
        <v>3</v>
      </c>
      <c r="AQ647" s="687">
        <f>'4. ГПП-УЗПКТ-СЗСК'!BI153</f>
        <v>0</v>
      </c>
      <c r="AR647" s="687">
        <f t="shared" si="1320"/>
        <v>-3</v>
      </c>
      <c r="AS647" s="688">
        <f t="shared" si="1321"/>
        <v>0</v>
      </c>
      <c r="AT647" s="687">
        <f t="shared" si="1322"/>
        <v>9.3000000000000007</v>
      </c>
      <c r="AU647" s="687">
        <f t="shared" si="1323"/>
        <v>0</v>
      </c>
      <c r="AV647" s="687">
        <f t="shared" si="1324"/>
        <v>-9.3000000000000007</v>
      </c>
      <c r="AW647" s="688">
        <f t="shared" si="1325"/>
        <v>0</v>
      </c>
      <c r="AX647" s="687">
        <f>'4. ГПП-УЗПКТ-СЗСК'!BS153</f>
        <v>2.9</v>
      </c>
      <c r="AY647" s="687">
        <f>'4. ГПП-УЗПКТ-СЗСК'!BU153</f>
        <v>0</v>
      </c>
      <c r="AZ647" s="687">
        <f t="shared" si="1326"/>
        <v>-2.9</v>
      </c>
      <c r="BA647" s="688">
        <f t="shared" si="1327"/>
        <v>0</v>
      </c>
      <c r="BB647" s="687">
        <f>'4. ГПП-УЗПКТ-СЗСК'!BY153</f>
        <v>3.2</v>
      </c>
      <c r="BC647" s="687">
        <f>'4. ГПП-УЗПКТ-СЗСК'!CA153</f>
        <v>0</v>
      </c>
      <c r="BD647" s="687">
        <f t="shared" si="1328"/>
        <v>-3.2</v>
      </c>
      <c r="BE647" s="688">
        <f t="shared" si="1329"/>
        <v>0</v>
      </c>
      <c r="BF647" s="687">
        <f>'4. ГПП-УЗПКТ-СЗСК'!CE153</f>
        <v>3.2</v>
      </c>
      <c r="BG647" s="687">
        <f>'4. ГПП-УЗПКТ-СЗСК'!CG153</f>
        <v>0</v>
      </c>
      <c r="BH647" s="687">
        <f t="shared" si="1330"/>
        <v>-3.2</v>
      </c>
      <c r="BI647" s="688">
        <f t="shared" si="1331"/>
        <v>0</v>
      </c>
      <c r="BJ647" s="687">
        <f t="shared" si="1332"/>
        <v>8</v>
      </c>
      <c r="BK647" s="687">
        <f t="shared" si="1333"/>
        <v>0</v>
      </c>
      <c r="BL647" s="687">
        <f t="shared" si="1334"/>
        <v>-8</v>
      </c>
      <c r="BM647" s="688">
        <f t="shared" si="1335"/>
        <v>0</v>
      </c>
      <c r="BN647" s="687">
        <f>'4. ГПП-УЗПКТ-СЗСК'!CQ153</f>
        <v>2.7</v>
      </c>
      <c r="BO647" s="687">
        <f>'4. ГПП-УЗПКТ-СЗСК'!CS153</f>
        <v>0</v>
      </c>
      <c r="BP647" s="687">
        <f t="shared" si="1336"/>
        <v>-2.7</v>
      </c>
      <c r="BQ647" s="688">
        <f t="shared" si="1337"/>
        <v>0</v>
      </c>
      <c r="BR647" s="687">
        <f>'4. ГПП-УЗПКТ-СЗСК'!CW153</f>
        <v>2.6</v>
      </c>
      <c r="BS647" s="687">
        <f>'4. ГПП-УЗПКТ-СЗСК'!CY153</f>
        <v>0</v>
      </c>
      <c r="BT647" s="687">
        <f t="shared" si="1338"/>
        <v>-2.6</v>
      </c>
      <c r="BU647" s="688">
        <f t="shared" si="1339"/>
        <v>0</v>
      </c>
      <c r="BV647" s="687">
        <f>'4. ГПП-УЗПКТ-СЗСК'!DC153</f>
        <v>2.7</v>
      </c>
      <c r="BW647" s="687">
        <f>'4. ГПП-УЗПКТ-СЗСК'!DE153</f>
        <v>0</v>
      </c>
      <c r="BX647" s="687">
        <f t="shared" si="1340"/>
        <v>-2.7</v>
      </c>
      <c r="BY647" s="688">
        <f t="shared" si="1341"/>
        <v>0</v>
      </c>
    </row>
    <row r="648" spans="2:77" ht="20.100000000000001" customHeight="1">
      <c r="C648" s="436" t="s">
        <v>315</v>
      </c>
      <c r="D648" s="528"/>
      <c r="E648" s="528"/>
      <c r="F648" s="529"/>
      <c r="G648" s="530" t="s">
        <v>710</v>
      </c>
      <c r="H648" s="530"/>
      <c r="I648" s="691" t="s">
        <v>169</v>
      </c>
      <c r="J648" s="687">
        <f t="shared" si="1298"/>
        <v>868.8</v>
      </c>
      <c r="K648" s="687">
        <f t="shared" si="1299"/>
        <v>0</v>
      </c>
      <c r="L648" s="687">
        <f t="shared" si="1300"/>
        <v>-868.8</v>
      </c>
      <c r="M648" s="688">
        <f t="shared" si="1301"/>
        <v>0</v>
      </c>
      <c r="N648" s="687">
        <f t="shared" si="1302"/>
        <v>244.4</v>
      </c>
      <c r="O648" s="687">
        <f t="shared" si="1303"/>
        <v>0</v>
      </c>
      <c r="P648" s="687">
        <f t="shared" si="1304"/>
        <v>-244.4</v>
      </c>
      <c r="Q648" s="688">
        <f t="shared" si="1305"/>
        <v>0</v>
      </c>
      <c r="R648" s="687">
        <f>'4. ГПП-УЗПКТ-СЗСК'!W154</f>
        <v>93.1</v>
      </c>
      <c r="S648" s="687">
        <f>'4. ГПП-УЗПКТ-СЗСК'!Y154</f>
        <v>0</v>
      </c>
      <c r="T648" s="687">
        <f t="shared" si="1306"/>
        <v>-93.1</v>
      </c>
      <c r="U648" s="688">
        <f t="shared" si="1307"/>
        <v>0</v>
      </c>
      <c r="V648" s="687">
        <f>'4. ГПП-УЗПКТ-СЗСК'!AC154</f>
        <v>58.2</v>
      </c>
      <c r="W648" s="687">
        <f>'4. ГПП-УЗПКТ-СЗСК'!AE154</f>
        <v>0</v>
      </c>
      <c r="X648" s="687">
        <f t="shared" si="1308"/>
        <v>-58.2</v>
      </c>
      <c r="Y648" s="688">
        <f t="shared" si="1309"/>
        <v>0</v>
      </c>
      <c r="Z648" s="687">
        <f>'4. ГПП-УЗПКТ-СЗСК'!AI154</f>
        <v>93.1</v>
      </c>
      <c r="AA648" s="687">
        <f>'4. ГПП-УЗПКТ-СЗСК'!AK154</f>
        <v>0</v>
      </c>
      <c r="AB648" s="687">
        <f t="shared" si="1310"/>
        <v>-93.1</v>
      </c>
      <c r="AC648" s="688">
        <f t="shared" si="1311"/>
        <v>0</v>
      </c>
      <c r="AD648" s="687">
        <f t="shared" si="1312"/>
        <v>240.5</v>
      </c>
      <c r="AE648" s="687">
        <f t="shared" si="1313"/>
        <v>0</v>
      </c>
      <c r="AF648" s="687">
        <f t="shared" si="1314"/>
        <v>-240.5</v>
      </c>
      <c r="AG648" s="688">
        <f t="shared" si="1315"/>
        <v>0</v>
      </c>
      <c r="AH648" s="687">
        <f>'4. ГПП-УЗПКТ-СЗСК'!AU154</f>
        <v>88.6</v>
      </c>
      <c r="AI648" s="687">
        <f>'4. ГПП-УЗПКТ-СЗСК'!AW154</f>
        <v>0</v>
      </c>
      <c r="AJ648" s="687">
        <f t="shared" si="1316"/>
        <v>-88.6</v>
      </c>
      <c r="AK648" s="688">
        <f t="shared" si="1317"/>
        <v>0</v>
      </c>
      <c r="AL648" s="687">
        <f>'4. ГПП-УЗПКТ-СЗСК'!BA154</f>
        <v>67.900000000000006</v>
      </c>
      <c r="AM648" s="687">
        <f>'4. ГПП-УЗПКТ-СЗСК'!BC154</f>
        <v>0</v>
      </c>
      <c r="AN648" s="687">
        <f t="shared" si="1318"/>
        <v>-67.900000000000006</v>
      </c>
      <c r="AO648" s="688">
        <f t="shared" si="1319"/>
        <v>0</v>
      </c>
      <c r="AP648" s="687">
        <f>'4. ГПП-УЗПКТ-СЗСК'!BG154</f>
        <v>84</v>
      </c>
      <c r="AQ648" s="687">
        <f>'4. ГПП-УЗПКТ-СЗСК'!BI154</f>
        <v>0</v>
      </c>
      <c r="AR648" s="687">
        <f t="shared" si="1320"/>
        <v>-84</v>
      </c>
      <c r="AS648" s="688">
        <f t="shared" si="1321"/>
        <v>0</v>
      </c>
      <c r="AT648" s="687">
        <f t="shared" si="1322"/>
        <v>124.6</v>
      </c>
      <c r="AU648" s="687">
        <f t="shared" si="1323"/>
        <v>0</v>
      </c>
      <c r="AV648" s="687">
        <f t="shared" si="1324"/>
        <v>-124.6</v>
      </c>
      <c r="AW648" s="688">
        <f t="shared" si="1325"/>
        <v>0</v>
      </c>
      <c r="AX648" s="687">
        <f>'4. ГПП-УЗПКТ-СЗСК'!BS154</f>
        <v>20</v>
      </c>
      <c r="AY648" s="687">
        <f>'4. ГПП-УЗПКТ-СЗСК'!BU154</f>
        <v>0</v>
      </c>
      <c r="AZ648" s="687">
        <f t="shared" si="1326"/>
        <v>-20</v>
      </c>
      <c r="BA648" s="688">
        <f t="shared" si="1327"/>
        <v>0</v>
      </c>
      <c r="BB648" s="687">
        <f>'4. ГПП-УЗПКТ-СЗСК'!BY154</f>
        <v>16</v>
      </c>
      <c r="BC648" s="687">
        <f>'4. ГПП-УЗПКТ-СЗСК'!CA154</f>
        <v>0</v>
      </c>
      <c r="BD648" s="687">
        <f t="shared" si="1328"/>
        <v>-16</v>
      </c>
      <c r="BE648" s="688">
        <f t="shared" si="1329"/>
        <v>0</v>
      </c>
      <c r="BF648" s="687">
        <f>'4. ГПП-УЗПКТ-СЗСК'!CE154</f>
        <v>88.6</v>
      </c>
      <c r="BG648" s="687">
        <f>'4. ГПП-УЗПКТ-СЗСК'!CG154</f>
        <v>0</v>
      </c>
      <c r="BH648" s="687">
        <f t="shared" si="1330"/>
        <v>-88.6</v>
      </c>
      <c r="BI648" s="688">
        <f t="shared" si="1331"/>
        <v>0</v>
      </c>
      <c r="BJ648" s="687">
        <f t="shared" si="1332"/>
        <v>259.29999999999995</v>
      </c>
      <c r="BK648" s="687">
        <f t="shared" si="1333"/>
        <v>0</v>
      </c>
      <c r="BL648" s="687">
        <f t="shared" si="1334"/>
        <v>-259.29999999999995</v>
      </c>
      <c r="BM648" s="688">
        <f t="shared" si="1335"/>
        <v>0</v>
      </c>
      <c r="BN648" s="687">
        <f>'4. ГПП-УЗПКТ-СЗСК'!CQ154</f>
        <v>93.1</v>
      </c>
      <c r="BO648" s="687">
        <f>'4. ГПП-УЗПКТ-СЗСК'!CS154</f>
        <v>0</v>
      </c>
      <c r="BP648" s="687">
        <f t="shared" si="1336"/>
        <v>-93.1</v>
      </c>
      <c r="BQ648" s="688">
        <f t="shared" si="1337"/>
        <v>0</v>
      </c>
      <c r="BR648" s="687">
        <f>'4. ГПП-УЗПКТ-СЗСК'!CW154</f>
        <v>73.099999999999994</v>
      </c>
      <c r="BS648" s="687">
        <f>'4. ГПП-УЗПКТ-СЗСК'!CY154</f>
        <v>0</v>
      </c>
      <c r="BT648" s="687">
        <f t="shared" si="1338"/>
        <v>-73.099999999999994</v>
      </c>
      <c r="BU648" s="688">
        <f t="shared" si="1339"/>
        <v>0</v>
      </c>
      <c r="BV648" s="687">
        <f>'4. ГПП-УЗПКТ-СЗСК'!DC154</f>
        <v>93.1</v>
      </c>
      <c r="BW648" s="687">
        <f>'4. ГПП-УЗПКТ-СЗСК'!DE154</f>
        <v>0</v>
      </c>
      <c r="BX648" s="687">
        <f t="shared" si="1340"/>
        <v>-93.1</v>
      </c>
      <c r="BY648" s="688">
        <f t="shared" si="1341"/>
        <v>0</v>
      </c>
    </row>
    <row r="649" spans="2:77" ht="20.100000000000001" customHeight="1">
      <c r="B649" s="413" t="s">
        <v>715</v>
      </c>
      <c r="C649" s="428" t="s">
        <v>123</v>
      </c>
      <c r="D649" s="528"/>
      <c r="E649" s="528"/>
      <c r="F649" s="529"/>
      <c r="G649" s="530" t="s">
        <v>716</v>
      </c>
      <c r="H649" s="530"/>
      <c r="I649" s="446" t="s">
        <v>169</v>
      </c>
      <c r="J649" s="687">
        <f t="shared" si="1298"/>
        <v>5.0199999999999996</v>
      </c>
      <c r="K649" s="687">
        <f t="shared" si="1299"/>
        <v>0</v>
      </c>
      <c r="L649" s="687">
        <f t="shared" si="1300"/>
        <v>-5.0199999999999996</v>
      </c>
      <c r="M649" s="688">
        <f t="shared" si="1301"/>
        <v>0</v>
      </c>
      <c r="N649" s="687">
        <f t="shared" si="1302"/>
        <v>1.63</v>
      </c>
      <c r="O649" s="687">
        <f t="shared" si="1303"/>
        <v>0</v>
      </c>
      <c r="P649" s="687">
        <f t="shared" si="1304"/>
        <v>-1.63</v>
      </c>
      <c r="Q649" s="688">
        <f t="shared" si="1305"/>
        <v>0</v>
      </c>
      <c r="R649" s="687">
        <f>0+'7. ГД Ямбург'!W35</f>
        <v>0.56999999999999995</v>
      </c>
      <c r="S649" s="687">
        <f>0+'7. ГД Ямбург'!Y35</f>
        <v>0</v>
      </c>
      <c r="T649" s="687">
        <f t="shared" si="1306"/>
        <v>-0.56999999999999995</v>
      </c>
      <c r="U649" s="688">
        <f t="shared" si="1307"/>
        <v>0</v>
      </c>
      <c r="V649" s="687">
        <f>0+'7. ГД Ямбург'!AC35</f>
        <v>0.49</v>
      </c>
      <c r="W649" s="687">
        <f>0+'7. ГД Ямбург'!AE35</f>
        <v>0</v>
      </c>
      <c r="X649" s="687">
        <f t="shared" si="1308"/>
        <v>-0.49</v>
      </c>
      <c r="Y649" s="688">
        <f t="shared" si="1309"/>
        <v>0</v>
      </c>
      <c r="Z649" s="687">
        <f>0+'7. ГД Ямбург'!AI35</f>
        <v>0.56999999999999995</v>
      </c>
      <c r="AA649" s="687">
        <f>0+'7. ГД Ямбург'!AK35</f>
        <v>0</v>
      </c>
      <c r="AB649" s="687">
        <f t="shared" si="1310"/>
        <v>-0.56999999999999995</v>
      </c>
      <c r="AC649" s="688">
        <f t="shared" si="1311"/>
        <v>0</v>
      </c>
      <c r="AD649" s="687">
        <f t="shared" si="1312"/>
        <v>1.61</v>
      </c>
      <c r="AE649" s="687">
        <f t="shared" si="1313"/>
        <v>0</v>
      </c>
      <c r="AF649" s="687">
        <f t="shared" si="1314"/>
        <v>-1.61</v>
      </c>
      <c r="AG649" s="688">
        <f t="shared" si="1315"/>
        <v>0</v>
      </c>
      <c r="AH649" s="687">
        <f>0+'7. ГД Ямбург'!AU35</f>
        <v>0.55000000000000004</v>
      </c>
      <c r="AI649" s="687">
        <f>0+'7. ГД Ямбург'!AW35</f>
        <v>0</v>
      </c>
      <c r="AJ649" s="687">
        <f t="shared" si="1316"/>
        <v>-0.55000000000000004</v>
      </c>
      <c r="AK649" s="688">
        <f t="shared" si="1317"/>
        <v>0</v>
      </c>
      <c r="AL649" s="687">
        <f>0+'7. ГД Ямбург'!BA35</f>
        <v>0.54</v>
      </c>
      <c r="AM649" s="687">
        <f>0+'7. ГД Ямбург'!BC35</f>
        <v>0</v>
      </c>
      <c r="AN649" s="687">
        <f t="shared" si="1318"/>
        <v>-0.54</v>
      </c>
      <c r="AO649" s="688">
        <f t="shared" si="1319"/>
        <v>0</v>
      </c>
      <c r="AP649" s="687">
        <f>0+'7. ГД Ямбург'!BG35</f>
        <v>0.52</v>
      </c>
      <c r="AQ649" s="687">
        <f>0+'7. ГД Ямбург'!BI35</f>
        <v>0</v>
      </c>
      <c r="AR649" s="687">
        <f t="shared" si="1320"/>
        <v>-0.52</v>
      </c>
      <c r="AS649" s="688">
        <f t="shared" si="1321"/>
        <v>0</v>
      </c>
      <c r="AT649" s="687">
        <f t="shared" si="1322"/>
        <v>0.08</v>
      </c>
      <c r="AU649" s="687">
        <f t="shared" si="1323"/>
        <v>0</v>
      </c>
      <c r="AV649" s="687">
        <f t="shared" si="1324"/>
        <v>-0.08</v>
      </c>
      <c r="AW649" s="688">
        <f t="shared" si="1325"/>
        <v>0</v>
      </c>
      <c r="AX649" s="687">
        <f>0+'7. ГД Ямбург'!BS35</f>
        <v>0.03</v>
      </c>
      <c r="AY649" s="687">
        <f>0+'7. ГД Ямбург'!BU35</f>
        <v>0</v>
      </c>
      <c r="AZ649" s="687">
        <f t="shared" si="1326"/>
        <v>-0.03</v>
      </c>
      <c r="BA649" s="688">
        <f t="shared" si="1327"/>
        <v>0</v>
      </c>
      <c r="BB649" s="687">
        <f>0+'7. ГД Ямбург'!BY35</f>
        <v>0.02</v>
      </c>
      <c r="BC649" s="687">
        <f>0+'7. ГД Ямбург'!CA35</f>
        <v>0</v>
      </c>
      <c r="BD649" s="687">
        <f t="shared" si="1328"/>
        <v>-0.02</v>
      </c>
      <c r="BE649" s="688">
        <f t="shared" si="1329"/>
        <v>0</v>
      </c>
      <c r="BF649" s="687">
        <f>0+'7. ГД Ямбург'!CE35</f>
        <v>0.03</v>
      </c>
      <c r="BG649" s="687">
        <f>0+'7. ГД Ямбург'!CG35</f>
        <v>0</v>
      </c>
      <c r="BH649" s="687">
        <f t="shared" si="1330"/>
        <v>-0.03</v>
      </c>
      <c r="BI649" s="688">
        <f t="shared" si="1331"/>
        <v>0</v>
      </c>
      <c r="BJ649" s="687">
        <f t="shared" si="1332"/>
        <v>1.6999999999999997</v>
      </c>
      <c r="BK649" s="687">
        <f t="shared" si="1333"/>
        <v>0</v>
      </c>
      <c r="BL649" s="687">
        <f t="shared" si="1334"/>
        <v>-1.6999999999999997</v>
      </c>
      <c r="BM649" s="688">
        <f t="shared" si="1335"/>
        <v>0</v>
      </c>
      <c r="BN649" s="687">
        <f>0+'7. ГД Ямбург'!CQ35</f>
        <v>0.56999999999999995</v>
      </c>
      <c r="BO649" s="687">
        <f>0+'7. ГД Ямбург'!CS35</f>
        <v>0</v>
      </c>
      <c r="BP649" s="687">
        <f t="shared" si="1336"/>
        <v>-0.56999999999999995</v>
      </c>
      <c r="BQ649" s="688">
        <f t="shared" si="1337"/>
        <v>0</v>
      </c>
      <c r="BR649" s="687">
        <f>0+'7. ГД Ямбург'!CW35</f>
        <v>0.56000000000000005</v>
      </c>
      <c r="BS649" s="687">
        <f>0+'7. ГД Ямбург'!CY35</f>
        <v>0</v>
      </c>
      <c r="BT649" s="687">
        <f t="shared" si="1338"/>
        <v>-0.56000000000000005</v>
      </c>
      <c r="BU649" s="688">
        <f t="shared" si="1339"/>
        <v>0</v>
      </c>
      <c r="BV649" s="687">
        <f>0+'7. ГД Ямбург'!DC35</f>
        <v>0.56999999999999995</v>
      </c>
      <c r="BW649" s="687">
        <f>0+'7. ГД Ямбург'!DE35</f>
        <v>0</v>
      </c>
      <c r="BX649" s="687">
        <f t="shared" si="1340"/>
        <v>-0.56999999999999995</v>
      </c>
      <c r="BY649" s="688">
        <f t="shared" si="1341"/>
        <v>0</v>
      </c>
    </row>
    <row r="650" spans="2:77" ht="20.100000000000001" customHeight="1">
      <c r="C650" s="424" t="s">
        <v>173</v>
      </c>
      <c r="D650" s="528"/>
      <c r="E650" s="528"/>
      <c r="F650" s="529"/>
      <c r="G650" s="530">
        <v>0</v>
      </c>
      <c r="H650" s="530"/>
      <c r="I650" s="446" t="s">
        <v>169</v>
      </c>
      <c r="J650" s="681"/>
      <c r="K650" s="681"/>
      <c r="L650" s="681"/>
      <c r="M650" s="681"/>
      <c r="N650" s="681"/>
      <c r="O650" s="681"/>
      <c r="P650" s="681"/>
      <c r="Q650" s="681"/>
      <c r="R650" s="681"/>
      <c r="S650" s="681"/>
      <c r="T650" s="681"/>
      <c r="U650" s="681"/>
      <c r="V650" s="681"/>
      <c r="W650" s="681"/>
      <c r="X650" s="681"/>
      <c r="Y650" s="681"/>
      <c r="Z650" s="681"/>
      <c r="AA650" s="681"/>
      <c r="AB650" s="681"/>
      <c r="AC650" s="681"/>
      <c r="AD650" s="681"/>
      <c r="AE650" s="681"/>
      <c r="AF650" s="681"/>
      <c r="AG650" s="681"/>
      <c r="AH650" s="681"/>
      <c r="AI650" s="681"/>
      <c r="AJ650" s="681"/>
      <c r="AK650" s="681"/>
      <c r="AL650" s="681"/>
      <c r="AM650" s="681"/>
      <c r="AN650" s="681"/>
      <c r="AO650" s="681"/>
      <c r="AP650" s="681"/>
      <c r="AQ650" s="681"/>
      <c r="AR650" s="681"/>
      <c r="AS650" s="681"/>
      <c r="AT650" s="681"/>
      <c r="AU650" s="681"/>
      <c r="AV650" s="681"/>
      <c r="AW650" s="681"/>
      <c r="AX650" s="681"/>
      <c r="AY650" s="681"/>
      <c r="AZ650" s="681"/>
      <c r="BA650" s="681"/>
      <c r="BB650" s="681"/>
      <c r="BC650" s="681"/>
      <c r="BD650" s="681"/>
      <c r="BE650" s="681"/>
      <c r="BF650" s="681"/>
      <c r="BG650" s="681"/>
      <c r="BH650" s="681"/>
      <c r="BI650" s="681"/>
      <c r="BJ650" s="681"/>
      <c r="BK650" s="681"/>
      <c r="BL650" s="681"/>
      <c r="BM650" s="681"/>
      <c r="BN650" s="681"/>
      <c r="BO650" s="681"/>
      <c r="BP650" s="681"/>
      <c r="BQ650" s="681"/>
      <c r="BR650" s="681"/>
      <c r="BS650" s="681"/>
      <c r="BT650" s="681"/>
      <c r="BU650" s="681"/>
      <c r="BV650" s="681"/>
      <c r="BW650" s="681"/>
      <c r="BX650" s="681"/>
      <c r="BY650" s="681"/>
    </row>
    <row r="651" spans="2:77" ht="20.100000000000001" customHeight="1">
      <c r="C651" s="436" t="s">
        <v>101</v>
      </c>
      <c r="D651" s="528"/>
      <c r="E651" s="528"/>
      <c r="F651" s="529"/>
      <c r="G651" s="530">
        <v>0</v>
      </c>
      <c r="H651" s="530"/>
      <c r="I651" s="691" t="s">
        <v>169</v>
      </c>
      <c r="J651" s="681"/>
      <c r="K651" s="681"/>
      <c r="L651" s="681"/>
      <c r="M651" s="681"/>
      <c r="N651" s="681"/>
      <c r="O651" s="681"/>
      <c r="P651" s="681"/>
      <c r="Q651" s="681"/>
      <c r="R651" s="681"/>
      <c r="S651" s="681"/>
      <c r="T651" s="681"/>
      <c r="U651" s="681"/>
      <c r="V651" s="681"/>
      <c r="W651" s="681"/>
      <c r="X651" s="681"/>
      <c r="Y651" s="681"/>
      <c r="Z651" s="681"/>
      <c r="AA651" s="681"/>
      <c r="AB651" s="681"/>
      <c r="AC651" s="681"/>
      <c r="AD651" s="681"/>
      <c r="AE651" s="681"/>
      <c r="AF651" s="681"/>
      <c r="AG651" s="681"/>
      <c r="AH651" s="681"/>
      <c r="AI651" s="681"/>
      <c r="AJ651" s="681"/>
      <c r="AK651" s="681"/>
      <c r="AL651" s="681"/>
      <c r="AM651" s="681"/>
      <c r="AN651" s="681"/>
      <c r="AO651" s="681"/>
      <c r="AP651" s="681"/>
      <c r="AQ651" s="681"/>
      <c r="AR651" s="681"/>
      <c r="AS651" s="681"/>
      <c r="AT651" s="681"/>
      <c r="AU651" s="681"/>
      <c r="AV651" s="681"/>
      <c r="AW651" s="681"/>
      <c r="AX651" s="681"/>
      <c r="AY651" s="681"/>
      <c r="AZ651" s="681"/>
      <c r="BA651" s="681"/>
      <c r="BB651" s="681"/>
      <c r="BC651" s="681"/>
      <c r="BD651" s="681"/>
      <c r="BE651" s="681"/>
      <c r="BF651" s="681"/>
      <c r="BG651" s="681"/>
      <c r="BH651" s="681"/>
      <c r="BI651" s="681"/>
      <c r="BJ651" s="681"/>
      <c r="BK651" s="681"/>
      <c r="BL651" s="681"/>
      <c r="BM651" s="681"/>
      <c r="BN651" s="681"/>
      <c r="BO651" s="681"/>
      <c r="BP651" s="681"/>
      <c r="BQ651" s="681"/>
      <c r="BR651" s="681"/>
      <c r="BS651" s="681"/>
      <c r="BT651" s="681"/>
      <c r="BU651" s="681"/>
      <c r="BV651" s="681"/>
      <c r="BW651" s="681"/>
      <c r="BX651" s="681"/>
      <c r="BY651" s="681"/>
    </row>
    <row r="652" spans="2:77" ht="20.100000000000001" customHeight="1">
      <c r="C652" s="424" t="s">
        <v>180</v>
      </c>
      <c r="D652" s="528"/>
      <c r="E652" s="528"/>
      <c r="F652" s="529"/>
      <c r="G652" s="530" t="s">
        <v>711</v>
      </c>
      <c r="H652" s="530"/>
      <c r="I652" s="446" t="s">
        <v>169</v>
      </c>
      <c r="J652" s="687">
        <f t="shared" ref="J652:K658" si="1342">N652+AD652+AT652+BJ652</f>
        <v>5.0199999999999996</v>
      </c>
      <c r="K652" s="687">
        <f t="shared" si="1342"/>
        <v>0</v>
      </c>
      <c r="L652" s="687">
        <f t="shared" ref="L652:L658" si="1343">IFERROR(K652-J652,"-")</f>
        <v>-5.0199999999999996</v>
      </c>
      <c r="M652" s="688">
        <f t="shared" ref="M652:M658" si="1344">IFERROR(K652/J652,"-")</f>
        <v>0</v>
      </c>
      <c r="N652" s="687">
        <f t="shared" ref="N652:O658" si="1345">R652+V652+Z652</f>
        <v>1.63</v>
      </c>
      <c r="O652" s="687">
        <f t="shared" si="1345"/>
        <v>0</v>
      </c>
      <c r="P652" s="687">
        <f t="shared" ref="P652:P658" si="1346">IFERROR(O652-N652,"-")</f>
        <v>-1.63</v>
      </c>
      <c r="Q652" s="688">
        <f t="shared" ref="Q652:Q658" si="1347">IFERROR(O652/N652,"-")</f>
        <v>0</v>
      </c>
      <c r="R652" s="687">
        <f>'7. ГД Ямбург'!W35</f>
        <v>0.56999999999999995</v>
      </c>
      <c r="S652" s="687">
        <f>'7. ГД Ямбург'!Y35</f>
        <v>0</v>
      </c>
      <c r="T652" s="687">
        <f t="shared" ref="T652:T658" si="1348">IFERROR(S652-R652,"-")</f>
        <v>-0.56999999999999995</v>
      </c>
      <c r="U652" s="688">
        <f t="shared" ref="U652:U658" si="1349">IFERROR(S652/R652,"-")</f>
        <v>0</v>
      </c>
      <c r="V652" s="687">
        <f>'7. ГД Ямбург'!AC35</f>
        <v>0.49</v>
      </c>
      <c r="W652" s="687">
        <f>'7. ГД Ямбург'!AE35</f>
        <v>0</v>
      </c>
      <c r="X652" s="687">
        <f t="shared" ref="X652:X658" si="1350">IFERROR(W652-V652,"-")</f>
        <v>-0.49</v>
      </c>
      <c r="Y652" s="688">
        <f t="shared" ref="Y652:Y658" si="1351">IFERROR(W652/V652,"-")</f>
        <v>0</v>
      </c>
      <c r="Z652" s="687">
        <f>'7. ГД Ямбург'!AI35</f>
        <v>0.56999999999999995</v>
      </c>
      <c r="AA652" s="687">
        <f>'7. ГД Ямбург'!AK35</f>
        <v>0</v>
      </c>
      <c r="AB652" s="687">
        <f t="shared" ref="AB652:AB658" si="1352">IFERROR(AA652-Z652,"-")</f>
        <v>-0.56999999999999995</v>
      </c>
      <c r="AC652" s="688">
        <f t="shared" ref="AC652:AC658" si="1353">IFERROR(AA652/Z652,"-")</f>
        <v>0</v>
      </c>
      <c r="AD652" s="687">
        <f t="shared" ref="AD652:AE658" si="1354">AH652+AL652+AP652</f>
        <v>1.61</v>
      </c>
      <c r="AE652" s="687">
        <f t="shared" si="1354"/>
        <v>0</v>
      </c>
      <c r="AF652" s="687">
        <f t="shared" ref="AF652:AF658" si="1355">IFERROR(AE652-AD652,"-")</f>
        <v>-1.61</v>
      </c>
      <c r="AG652" s="688">
        <f t="shared" ref="AG652:AG658" si="1356">IFERROR(AE652/AD652,"-")</f>
        <v>0</v>
      </c>
      <c r="AH652" s="687">
        <f>'7. ГД Ямбург'!AU35</f>
        <v>0.55000000000000004</v>
      </c>
      <c r="AI652" s="687">
        <f>'7. ГД Ямбург'!AW35</f>
        <v>0</v>
      </c>
      <c r="AJ652" s="687">
        <f t="shared" ref="AJ652:AJ658" si="1357">IFERROR(AI652-AH652,"-")</f>
        <v>-0.55000000000000004</v>
      </c>
      <c r="AK652" s="688">
        <f t="shared" ref="AK652:AK658" si="1358">IFERROR(AI652/AH652,"-")</f>
        <v>0</v>
      </c>
      <c r="AL652" s="687">
        <f>'7. ГД Ямбург'!BA35</f>
        <v>0.54</v>
      </c>
      <c r="AM652" s="687">
        <f>'7. ГД Ямбург'!BC35</f>
        <v>0</v>
      </c>
      <c r="AN652" s="687">
        <f t="shared" ref="AN652:AN658" si="1359">IFERROR(AM652-AL652,"-")</f>
        <v>-0.54</v>
      </c>
      <c r="AO652" s="688">
        <f t="shared" ref="AO652:AO658" si="1360">IFERROR(AM652/AL652,"-")</f>
        <v>0</v>
      </c>
      <c r="AP652" s="687">
        <f>'7. ГД Ямбург'!BG35</f>
        <v>0.52</v>
      </c>
      <c r="AQ652" s="687">
        <f>'7. ГД Ямбург'!BI35</f>
        <v>0</v>
      </c>
      <c r="AR652" s="687">
        <f t="shared" ref="AR652:AR658" si="1361">IFERROR(AQ652-AP652,"-")</f>
        <v>-0.52</v>
      </c>
      <c r="AS652" s="688">
        <f t="shared" ref="AS652:AS658" si="1362">IFERROR(AQ652/AP652,"-")</f>
        <v>0</v>
      </c>
      <c r="AT652" s="687">
        <f t="shared" ref="AT652:AU658" si="1363">AX652+BB652+BF652</f>
        <v>0.08</v>
      </c>
      <c r="AU652" s="687">
        <f t="shared" si="1363"/>
        <v>0</v>
      </c>
      <c r="AV652" s="687">
        <f t="shared" ref="AV652:AV658" si="1364">IFERROR(AU652-AT652,"-")</f>
        <v>-0.08</v>
      </c>
      <c r="AW652" s="688">
        <f t="shared" ref="AW652:AW658" si="1365">IFERROR(AU652/AT652,"-")</f>
        <v>0</v>
      </c>
      <c r="AX652" s="687">
        <f>'7. ГД Ямбург'!BS35</f>
        <v>0.03</v>
      </c>
      <c r="AY652" s="687">
        <f>'7. ГД Ямбург'!BU35</f>
        <v>0</v>
      </c>
      <c r="AZ652" s="687">
        <f t="shared" ref="AZ652:AZ658" si="1366">IFERROR(AY652-AX652,"-")</f>
        <v>-0.03</v>
      </c>
      <c r="BA652" s="688">
        <f t="shared" ref="BA652:BA658" si="1367">IFERROR(AY652/AX652,"-")</f>
        <v>0</v>
      </c>
      <c r="BB652" s="687">
        <f>'7. ГД Ямбург'!BY35</f>
        <v>0.02</v>
      </c>
      <c r="BC652" s="687">
        <f>'7. ГД Ямбург'!CA35</f>
        <v>0</v>
      </c>
      <c r="BD652" s="687">
        <f t="shared" ref="BD652:BD658" si="1368">IFERROR(BC652-BB652,"-")</f>
        <v>-0.02</v>
      </c>
      <c r="BE652" s="688">
        <f t="shared" ref="BE652:BE658" si="1369">IFERROR(BC652/BB652,"-")</f>
        <v>0</v>
      </c>
      <c r="BF652" s="687">
        <f>'7. ГД Ямбург'!CE35</f>
        <v>0.03</v>
      </c>
      <c r="BG652" s="687">
        <f>'7. ГД Ямбург'!CG35</f>
        <v>0</v>
      </c>
      <c r="BH652" s="687">
        <f t="shared" ref="BH652:BH658" si="1370">IFERROR(BG652-BF652,"-")</f>
        <v>-0.03</v>
      </c>
      <c r="BI652" s="688">
        <f t="shared" ref="BI652:BI658" si="1371">IFERROR(BG652/BF652,"-")</f>
        <v>0</v>
      </c>
      <c r="BJ652" s="687">
        <f t="shared" ref="BJ652:BK658" si="1372">BN652+BR652+BV652</f>
        <v>1.6999999999999997</v>
      </c>
      <c r="BK652" s="687">
        <f t="shared" si="1372"/>
        <v>0</v>
      </c>
      <c r="BL652" s="687">
        <f t="shared" ref="BL652:BL658" si="1373">IFERROR(BK652-BJ652,"-")</f>
        <v>-1.6999999999999997</v>
      </c>
      <c r="BM652" s="688">
        <f t="shared" ref="BM652:BM658" si="1374">IFERROR(BK652/BJ652,"-")</f>
        <v>0</v>
      </c>
      <c r="BN652" s="687">
        <f>'7. ГД Ямбург'!CQ35</f>
        <v>0.56999999999999995</v>
      </c>
      <c r="BO652" s="687">
        <f>'7. ГД Ямбург'!CS35</f>
        <v>0</v>
      </c>
      <c r="BP652" s="687">
        <f t="shared" ref="BP652:BP658" si="1375">IFERROR(BO652-BN652,"-")</f>
        <v>-0.56999999999999995</v>
      </c>
      <c r="BQ652" s="688">
        <f t="shared" ref="BQ652:BQ658" si="1376">IFERROR(BO652/BN652,"-")</f>
        <v>0</v>
      </c>
      <c r="BR652" s="687">
        <f>'7. ГД Ямбург'!CW35</f>
        <v>0.56000000000000005</v>
      </c>
      <c r="BS652" s="687">
        <f>'7. ГД Ямбург'!CY35</f>
        <v>0</v>
      </c>
      <c r="BT652" s="687">
        <f t="shared" ref="BT652:BT658" si="1377">IFERROR(BS652-BR652,"-")</f>
        <v>-0.56000000000000005</v>
      </c>
      <c r="BU652" s="688">
        <f t="shared" ref="BU652:BU658" si="1378">IFERROR(BS652/BR652,"-")</f>
        <v>0</v>
      </c>
      <c r="BV652" s="687">
        <f>'7. ГД Ямбург'!DC35</f>
        <v>0.56999999999999995</v>
      </c>
      <c r="BW652" s="687">
        <f>'7. ГД Ямбург'!DE35</f>
        <v>0</v>
      </c>
      <c r="BX652" s="687">
        <f t="shared" ref="BX652:BX658" si="1379">IFERROR(BW652-BV652,"-")</f>
        <v>-0.56999999999999995</v>
      </c>
      <c r="BY652" s="688">
        <f t="shared" ref="BY652:BY658" si="1380">IFERROR(BW652/BV652,"-")</f>
        <v>0</v>
      </c>
    </row>
    <row r="653" spans="2:77" ht="20.100000000000001" customHeight="1">
      <c r="B653" s="591" t="s">
        <v>717</v>
      </c>
      <c r="C653" s="416" t="s">
        <v>718</v>
      </c>
      <c r="D653" s="528"/>
      <c r="E653" s="528"/>
      <c r="F653" s="529"/>
      <c r="G653" s="530" t="s">
        <v>719</v>
      </c>
      <c r="H653" s="530"/>
      <c r="I653" s="446" t="s">
        <v>169</v>
      </c>
      <c r="J653" s="687">
        <f t="shared" si="1342"/>
        <v>336.5</v>
      </c>
      <c r="K653" s="687">
        <f t="shared" si="1342"/>
        <v>0</v>
      </c>
      <c r="L653" s="687">
        <f t="shared" si="1343"/>
        <v>-336.5</v>
      </c>
      <c r="M653" s="688">
        <f t="shared" si="1344"/>
        <v>0</v>
      </c>
      <c r="N653" s="687">
        <f t="shared" si="1345"/>
        <v>100.8</v>
      </c>
      <c r="O653" s="687">
        <f t="shared" si="1345"/>
        <v>0</v>
      </c>
      <c r="P653" s="687">
        <f t="shared" si="1346"/>
        <v>-100.8</v>
      </c>
      <c r="Q653" s="688">
        <f t="shared" si="1347"/>
        <v>0</v>
      </c>
      <c r="R653" s="687">
        <f>'1. ГПП-АГПЗ+'!W77</f>
        <v>34.200000000000003</v>
      </c>
      <c r="S653" s="687">
        <f>'1. ГПП-АГПЗ+'!Y77</f>
        <v>0</v>
      </c>
      <c r="T653" s="687">
        <f t="shared" si="1348"/>
        <v>-34.200000000000003</v>
      </c>
      <c r="U653" s="688">
        <f t="shared" si="1349"/>
        <v>0</v>
      </c>
      <c r="V653" s="687">
        <f>'1. ГПП-АГПЗ+'!AC77</f>
        <v>31.3</v>
      </c>
      <c r="W653" s="687">
        <f>'1. ГПП-АГПЗ+'!AE77</f>
        <v>0</v>
      </c>
      <c r="X653" s="687">
        <f t="shared" si="1350"/>
        <v>-31.3</v>
      </c>
      <c r="Y653" s="688">
        <f t="shared" si="1351"/>
        <v>0</v>
      </c>
      <c r="Z653" s="687">
        <f>'1. ГПП-АГПЗ+'!AI77</f>
        <v>35.299999999999997</v>
      </c>
      <c r="AA653" s="687">
        <f>'1. ГПП-АГПЗ+'!AK77</f>
        <v>0</v>
      </c>
      <c r="AB653" s="687">
        <f t="shared" si="1352"/>
        <v>-35.299999999999997</v>
      </c>
      <c r="AC653" s="688">
        <f t="shared" si="1353"/>
        <v>0</v>
      </c>
      <c r="AD653" s="687">
        <f t="shared" si="1354"/>
        <v>44.900000000000006</v>
      </c>
      <c r="AE653" s="687">
        <f t="shared" si="1354"/>
        <v>0</v>
      </c>
      <c r="AF653" s="687">
        <f t="shared" si="1355"/>
        <v>-44.900000000000006</v>
      </c>
      <c r="AG653" s="688">
        <f t="shared" si="1356"/>
        <v>0</v>
      </c>
      <c r="AH653" s="687">
        <f>'1. ГПП-АГПЗ+'!AU77</f>
        <v>34.6</v>
      </c>
      <c r="AI653" s="687">
        <f>'1. ГПП-АГПЗ+'!AW77</f>
        <v>0</v>
      </c>
      <c r="AJ653" s="687">
        <f t="shared" si="1357"/>
        <v>-34.6</v>
      </c>
      <c r="AK653" s="688">
        <f t="shared" si="1358"/>
        <v>0</v>
      </c>
      <c r="AL653" s="687">
        <f>'1. ГПП-АГПЗ+'!BA77</f>
        <v>10.3</v>
      </c>
      <c r="AM653" s="687">
        <f>'1. ГПП-АГПЗ+'!BC77</f>
        <v>0</v>
      </c>
      <c r="AN653" s="687">
        <f t="shared" si="1359"/>
        <v>-10.3</v>
      </c>
      <c r="AO653" s="688">
        <f t="shared" si="1360"/>
        <v>0</v>
      </c>
      <c r="AP653" s="687">
        <f>'1. ГПП-АГПЗ+'!BG77</f>
        <v>0</v>
      </c>
      <c r="AQ653" s="687">
        <f>'1. ГПП-АГПЗ+'!BI77</f>
        <v>0</v>
      </c>
      <c r="AR653" s="687">
        <f t="shared" si="1361"/>
        <v>0</v>
      </c>
      <c r="AS653" s="688" t="str">
        <f t="shared" si="1362"/>
        <v>-</v>
      </c>
      <c r="AT653" s="687">
        <f t="shared" si="1363"/>
        <v>89.7</v>
      </c>
      <c r="AU653" s="687">
        <f t="shared" si="1363"/>
        <v>0</v>
      </c>
      <c r="AV653" s="687">
        <f t="shared" si="1364"/>
        <v>-89.7</v>
      </c>
      <c r="AW653" s="688">
        <f t="shared" si="1365"/>
        <v>0</v>
      </c>
      <c r="AX653" s="687">
        <f>'1. ГПП-АГПЗ+'!BS77</f>
        <v>23.2</v>
      </c>
      <c r="AY653" s="687">
        <f>'1. ГПП-АГПЗ+'!BU77</f>
        <v>0</v>
      </c>
      <c r="AZ653" s="687">
        <f t="shared" si="1366"/>
        <v>-23.2</v>
      </c>
      <c r="BA653" s="688">
        <f t="shared" si="1367"/>
        <v>0</v>
      </c>
      <c r="BB653" s="687">
        <f>'1. ГПП-АГПЗ+'!BY77</f>
        <v>33.799999999999997</v>
      </c>
      <c r="BC653" s="687">
        <f>'1. ГПП-АГПЗ+'!CA77</f>
        <v>0</v>
      </c>
      <c r="BD653" s="687">
        <f t="shared" si="1368"/>
        <v>-33.799999999999997</v>
      </c>
      <c r="BE653" s="688">
        <f t="shared" si="1369"/>
        <v>0</v>
      </c>
      <c r="BF653" s="687">
        <f>'1. ГПП-АГПЗ+'!CE77</f>
        <v>32.700000000000003</v>
      </c>
      <c r="BG653" s="687">
        <f>'1. ГПП-АГПЗ+'!CG77</f>
        <v>0</v>
      </c>
      <c r="BH653" s="687">
        <f t="shared" si="1370"/>
        <v>-32.700000000000003</v>
      </c>
      <c r="BI653" s="688">
        <f t="shared" si="1371"/>
        <v>0</v>
      </c>
      <c r="BJ653" s="687">
        <f t="shared" si="1372"/>
        <v>101.10000000000001</v>
      </c>
      <c r="BK653" s="687">
        <f t="shared" si="1372"/>
        <v>0</v>
      </c>
      <c r="BL653" s="687">
        <f t="shared" si="1373"/>
        <v>-101.10000000000001</v>
      </c>
      <c r="BM653" s="688">
        <f t="shared" si="1374"/>
        <v>0</v>
      </c>
      <c r="BN653" s="687">
        <f>'1. ГПП-АГПЗ+'!CQ77</f>
        <v>33.799999999999997</v>
      </c>
      <c r="BO653" s="687">
        <f>'1. ГПП-АГПЗ+'!CS77</f>
        <v>0</v>
      </c>
      <c r="BP653" s="687">
        <f t="shared" si="1375"/>
        <v>-33.799999999999997</v>
      </c>
      <c r="BQ653" s="688">
        <f t="shared" si="1376"/>
        <v>0</v>
      </c>
      <c r="BR653" s="687">
        <f>'1. ГПП-АГПЗ+'!CW77</f>
        <v>33.1</v>
      </c>
      <c r="BS653" s="687">
        <f>'1. ГПП-АГПЗ+'!CY77</f>
        <v>0</v>
      </c>
      <c r="BT653" s="687">
        <f t="shared" si="1377"/>
        <v>-33.1</v>
      </c>
      <c r="BU653" s="688">
        <f t="shared" si="1378"/>
        <v>0</v>
      </c>
      <c r="BV653" s="687">
        <f>'1. ГПП-АГПЗ+'!DC77</f>
        <v>34.200000000000003</v>
      </c>
      <c r="BW653" s="687">
        <f>'1. ГПП-АГПЗ+'!DE77</f>
        <v>0</v>
      </c>
      <c r="BX653" s="687">
        <f t="shared" si="1379"/>
        <v>-34.200000000000003</v>
      </c>
      <c r="BY653" s="688">
        <f t="shared" si="1380"/>
        <v>0</v>
      </c>
    </row>
    <row r="654" spans="2:77" ht="20.100000000000001" customHeight="1">
      <c r="C654" s="424" t="s">
        <v>173</v>
      </c>
      <c r="D654" s="528"/>
      <c r="E654" s="528"/>
      <c r="F654" s="529"/>
      <c r="G654" s="530" t="s">
        <v>719</v>
      </c>
      <c r="H654" s="530"/>
      <c r="I654" s="446" t="s">
        <v>169</v>
      </c>
      <c r="J654" s="687">
        <f t="shared" si="1342"/>
        <v>336.5</v>
      </c>
      <c r="K654" s="687">
        <f t="shared" si="1342"/>
        <v>0</v>
      </c>
      <c r="L654" s="687">
        <f t="shared" si="1343"/>
        <v>-336.5</v>
      </c>
      <c r="M654" s="688">
        <f t="shared" si="1344"/>
        <v>0</v>
      </c>
      <c r="N654" s="687">
        <f t="shared" si="1345"/>
        <v>100.8</v>
      </c>
      <c r="O654" s="687">
        <f t="shared" si="1345"/>
        <v>0</v>
      </c>
      <c r="P654" s="687">
        <f t="shared" si="1346"/>
        <v>-100.8</v>
      </c>
      <c r="Q654" s="688">
        <f t="shared" si="1347"/>
        <v>0</v>
      </c>
      <c r="R654" s="687">
        <f>'1. ГПП-АГПЗ+'!W77</f>
        <v>34.200000000000003</v>
      </c>
      <c r="S654" s="687">
        <f>'1. ГПП-АГПЗ+'!Y77</f>
        <v>0</v>
      </c>
      <c r="T654" s="687">
        <f t="shared" si="1348"/>
        <v>-34.200000000000003</v>
      </c>
      <c r="U654" s="688">
        <f t="shared" si="1349"/>
        <v>0</v>
      </c>
      <c r="V654" s="687">
        <f>'1. ГПП-АГПЗ+'!AC77</f>
        <v>31.3</v>
      </c>
      <c r="W654" s="687">
        <f>'1. ГПП-АГПЗ+'!AE77</f>
        <v>0</v>
      </c>
      <c r="X654" s="687">
        <f t="shared" si="1350"/>
        <v>-31.3</v>
      </c>
      <c r="Y654" s="688">
        <f t="shared" si="1351"/>
        <v>0</v>
      </c>
      <c r="Z654" s="687">
        <f>'1. ГПП-АГПЗ+'!AI77</f>
        <v>35.299999999999997</v>
      </c>
      <c r="AA654" s="687">
        <f>'1. ГПП-АГПЗ+'!AK77</f>
        <v>0</v>
      </c>
      <c r="AB654" s="687">
        <f t="shared" si="1352"/>
        <v>-35.299999999999997</v>
      </c>
      <c r="AC654" s="688">
        <f t="shared" si="1353"/>
        <v>0</v>
      </c>
      <c r="AD654" s="687">
        <f t="shared" si="1354"/>
        <v>44.900000000000006</v>
      </c>
      <c r="AE654" s="687">
        <f t="shared" si="1354"/>
        <v>0</v>
      </c>
      <c r="AF654" s="687">
        <f t="shared" si="1355"/>
        <v>-44.900000000000006</v>
      </c>
      <c r="AG654" s="688">
        <f t="shared" si="1356"/>
        <v>0</v>
      </c>
      <c r="AH654" s="687">
        <f>'1. ГПП-АГПЗ+'!AU77</f>
        <v>34.6</v>
      </c>
      <c r="AI654" s="687">
        <f>'1. ГПП-АГПЗ+'!AW77</f>
        <v>0</v>
      </c>
      <c r="AJ654" s="687">
        <f t="shared" si="1357"/>
        <v>-34.6</v>
      </c>
      <c r="AK654" s="688">
        <f t="shared" si="1358"/>
        <v>0</v>
      </c>
      <c r="AL654" s="687">
        <f>'1. ГПП-АГПЗ+'!BA77</f>
        <v>10.3</v>
      </c>
      <c r="AM654" s="687">
        <f>'1. ГПП-АГПЗ+'!BC77</f>
        <v>0</v>
      </c>
      <c r="AN654" s="687">
        <f t="shared" si="1359"/>
        <v>-10.3</v>
      </c>
      <c r="AO654" s="688">
        <f t="shared" si="1360"/>
        <v>0</v>
      </c>
      <c r="AP654" s="687">
        <f>'1. ГПП-АГПЗ+'!BG77</f>
        <v>0</v>
      </c>
      <c r="AQ654" s="687">
        <f>'1. ГПП-АГПЗ+'!BI77</f>
        <v>0</v>
      </c>
      <c r="AR654" s="687">
        <f t="shared" si="1361"/>
        <v>0</v>
      </c>
      <c r="AS654" s="688" t="str">
        <f t="shared" si="1362"/>
        <v>-</v>
      </c>
      <c r="AT654" s="687">
        <f t="shared" si="1363"/>
        <v>89.7</v>
      </c>
      <c r="AU654" s="687">
        <f t="shared" si="1363"/>
        <v>0</v>
      </c>
      <c r="AV654" s="687">
        <f t="shared" si="1364"/>
        <v>-89.7</v>
      </c>
      <c r="AW654" s="688">
        <f t="shared" si="1365"/>
        <v>0</v>
      </c>
      <c r="AX654" s="687">
        <f>'1. ГПП-АГПЗ+'!BS77</f>
        <v>23.2</v>
      </c>
      <c r="AY654" s="687">
        <f>'1. ГПП-АГПЗ+'!BU77</f>
        <v>0</v>
      </c>
      <c r="AZ654" s="687">
        <f t="shared" si="1366"/>
        <v>-23.2</v>
      </c>
      <c r="BA654" s="688">
        <f t="shared" si="1367"/>
        <v>0</v>
      </c>
      <c r="BB654" s="687">
        <f>'1. ГПП-АГПЗ+'!BY77</f>
        <v>33.799999999999997</v>
      </c>
      <c r="BC654" s="687">
        <f>'1. ГПП-АГПЗ+'!CA77</f>
        <v>0</v>
      </c>
      <c r="BD654" s="687">
        <f t="shared" si="1368"/>
        <v>-33.799999999999997</v>
      </c>
      <c r="BE654" s="688">
        <f t="shared" si="1369"/>
        <v>0</v>
      </c>
      <c r="BF654" s="687">
        <f>'1. ГПП-АГПЗ+'!CE77</f>
        <v>32.700000000000003</v>
      </c>
      <c r="BG654" s="687">
        <f>'1. ГПП-АГПЗ+'!CG77</f>
        <v>0</v>
      </c>
      <c r="BH654" s="687">
        <f t="shared" si="1370"/>
        <v>-32.700000000000003</v>
      </c>
      <c r="BI654" s="688">
        <f t="shared" si="1371"/>
        <v>0</v>
      </c>
      <c r="BJ654" s="687">
        <f t="shared" si="1372"/>
        <v>101.10000000000001</v>
      </c>
      <c r="BK654" s="687">
        <f t="shared" si="1372"/>
        <v>0</v>
      </c>
      <c r="BL654" s="687">
        <f t="shared" si="1373"/>
        <v>-101.10000000000001</v>
      </c>
      <c r="BM654" s="688">
        <f t="shared" si="1374"/>
        <v>0</v>
      </c>
      <c r="BN654" s="687">
        <f>'1. ГПП-АГПЗ+'!CQ77</f>
        <v>33.799999999999997</v>
      </c>
      <c r="BO654" s="687">
        <f>'1. ГПП-АГПЗ+'!CS77</f>
        <v>0</v>
      </c>
      <c r="BP654" s="687">
        <f t="shared" si="1375"/>
        <v>-33.799999999999997</v>
      </c>
      <c r="BQ654" s="688">
        <f t="shared" si="1376"/>
        <v>0</v>
      </c>
      <c r="BR654" s="687">
        <f>'1. ГПП-АГПЗ+'!CW77</f>
        <v>33.1</v>
      </c>
      <c r="BS654" s="687">
        <f>'1. ГПП-АГПЗ+'!CY77</f>
        <v>0</v>
      </c>
      <c r="BT654" s="687">
        <f t="shared" si="1377"/>
        <v>-33.1</v>
      </c>
      <c r="BU654" s="688">
        <f t="shared" si="1378"/>
        <v>0</v>
      </c>
      <c r="BV654" s="687">
        <f>'1. ГПП-АГПЗ+'!DC77</f>
        <v>34.200000000000003</v>
      </c>
      <c r="BW654" s="687">
        <f>'1. ГПП-АГПЗ+'!DE77</f>
        <v>0</v>
      </c>
      <c r="BX654" s="687">
        <f t="shared" si="1379"/>
        <v>-34.200000000000003</v>
      </c>
      <c r="BY654" s="688">
        <f t="shared" si="1380"/>
        <v>0</v>
      </c>
    </row>
    <row r="655" spans="2:77" ht="20.100000000000001" customHeight="1">
      <c r="C655" s="436" t="s">
        <v>101</v>
      </c>
      <c r="D655" s="528"/>
      <c r="E655" s="528"/>
      <c r="F655" s="529"/>
      <c r="G655" s="530" t="s">
        <v>719</v>
      </c>
      <c r="H655" s="530"/>
      <c r="I655" s="691" t="s">
        <v>169</v>
      </c>
      <c r="J655" s="687">
        <f t="shared" si="1342"/>
        <v>336.5</v>
      </c>
      <c r="K655" s="687">
        <f t="shared" si="1342"/>
        <v>0</v>
      </c>
      <c r="L655" s="687">
        <f t="shared" si="1343"/>
        <v>-336.5</v>
      </c>
      <c r="M655" s="688">
        <f t="shared" si="1344"/>
        <v>0</v>
      </c>
      <c r="N655" s="687">
        <f t="shared" si="1345"/>
        <v>100.8</v>
      </c>
      <c r="O655" s="687">
        <f t="shared" si="1345"/>
        <v>0</v>
      </c>
      <c r="P655" s="687">
        <f t="shared" si="1346"/>
        <v>-100.8</v>
      </c>
      <c r="Q655" s="688">
        <f t="shared" si="1347"/>
        <v>0</v>
      </c>
      <c r="R655" s="687">
        <f>'1. ГПП-АГПЗ+'!W77</f>
        <v>34.200000000000003</v>
      </c>
      <c r="S655" s="687">
        <f>'1. ГПП-АГПЗ+'!Y77</f>
        <v>0</v>
      </c>
      <c r="T655" s="687">
        <f t="shared" si="1348"/>
        <v>-34.200000000000003</v>
      </c>
      <c r="U655" s="688">
        <f t="shared" si="1349"/>
        <v>0</v>
      </c>
      <c r="V655" s="687">
        <f>'1. ГПП-АГПЗ+'!AC77</f>
        <v>31.3</v>
      </c>
      <c r="W655" s="687">
        <f>'1. ГПП-АГПЗ+'!AE77</f>
        <v>0</v>
      </c>
      <c r="X655" s="687">
        <f t="shared" si="1350"/>
        <v>-31.3</v>
      </c>
      <c r="Y655" s="688">
        <f t="shared" si="1351"/>
        <v>0</v>
      </c>
      <c r="Z655" s="687">
        <f>'1. ГПП-АГПЗ+'!AI77</f>
        <v>35.299999999999997</v>
      </c>
      <c r="AA655" s="687">
        <f>'1. ГПП-АГПЗ+'!AK77</f>
        <v>0</v>
      </c>
      <c r="AB655" s="687">
        <f t="shared" si="1352"/>
        <v>-35.299999999999997</v>
      </c>
      <c r="AC655" s="688">
        <f t="shared" si="1353"/>
        <v>0</v>
      </c>
      <c r="AD655" s="687">
        <f t="shared" si="1354"/>
        <v>44.900000000000006</v>
      </c>
      <c r="AE655" s="687">
        <f t="shared" si="1354"/>
        <v>0</v>
      </c>
      <c r="AF655" s="687">
        <f t="shared" si="1355"/>
        <v>-44.900000000000006</v>
      </c>
      <c r="AG655" s="688">
        <f t="shared" si="1356"/>
        <v>0</v>
      </c>
      <c r="AH655" s="687">
        <f>'1. ГПП-АГПЗ+'!AU77</f>
        <v>34.6</v>
      </c>
      <c r="AI655" s="687">
        <f>'1. ГПП-АГПЗ+'!AW77</f>
        <v>0</v>
      </c>
      <c r="AJ655" s="687">
        <f t="shared" si="1357"/>
        <v>-34.6</v>
      </c>
      <c r="AK655" s="688">
        <f t="shared" si="1358"/>
        <v>0</v>
      </c>
      <c r="AL655" s="687">
        <f>'1. ГПП-АГПЗ+'!BA77</f>
        <v>10.3</v>
      </c>
      <c r="AM655" s="687">
        <f>'1. ГПП-АГПЗ+'!BC77</f>
        <v>0</v>
      </c>
      <c r="AN655" s="687">
        <f t="shared" si="1359"/>
        <v>-10.3</v>
      </c>
      <c r="AO655" s="688">
        <f t="shared" si="1360"/>
        <v>0</v>
      </c>
      <c r="AP655" s="687">
        <f>'1. ГПП-АГПЗ+'!BG77</f>
        <v>0</v>
      </c>
      <c r="AQ655" s="687">
        <f>'1. ГПП-АГПЗ+'!BI77</f>
        <v>0</v>
      </c>
      <c r="AR655" s="687">
        <f t="shared" si="1361"/>
        <v>0</v>
      </c>
      <c r="AS655" s="688" t="str">
        <f t="shared" si="1362"/>
        <v>-</v>
      </c>
      <c r="AT655" s="687">
        <f t="shared" si="1363"/>
        <v>89.7</v>
      </c>
      <c r="AU655" s="687">
        <f t="shared" si="1363"/>
        <v>0</v>
      </c>
      <c r="AV655" s="687">
        <f t="shared" si="1364"/>
        <v>-89.7</v>
      </c>
      <c r="AW655" s="688">
        <f t="shared" si="1365"/>
        <v>0</v>
      </c>
      <c r="AX655" s="687">
        <f>'1. ГПП-АГПЗ+'!BS77</f>
        <v>23.2</v>
      </c>
      <c r="AY655" s="687">
        <f>'1. ГПП-АГПЗ+'!BU77</f>
        <v>0</v>
      </c>
      <c r="AZ655" s="687">
        <f t="shared" si="1366"/>
        <v>-23.2</v>
      </c>
      <c r="BA655" s="688">
        <f t="shared" si="1367"/>
        <v>0</v>
      </c>
      <c r="BB655" s="687">
        <f>'1. ГПП-АГПЗ+'!BY77</f>
        <v>33.799999999999997</v>
      </c>
      <c r="BC655" s="687">
        <f>'1. ГПП-АГПЗ+'!CA77</f>
        <v>0</v>
      </c>
      <c r="BD655" s="687">
        <f t="shared" si="1368"/>
        <v>-33.799999999999997</v>
      </c>
      <c r="BE655" s="688">
        <f t="shared" si="1369"/>
        <v>0</v>
      </c>
      <c r="BF655" s="687">
        <f>'1. ГПП-АГПЗ+'!CE77</f>
        <v>32.700000000000003</v>
      </c>
      <c r="BG655" s="687">
        <f>'1. ГПП-АГПЗ+'!CG77</f>
        <v>0</v>
      </c>
      <c r="BH655" s="687">
        <f t="shared" si="1370"/>
        <v>-32.700000000000003</v>
      </c>
      <c r="BI655" s="688">
        <f t="shared" si="1371"/>
        <v>0</v>
      </c>
      <c r="BJ655" s="687">
        <f t="shared" si="1372"/>
        <v>101.10000000000001</v>
      </c>
      <c r="BK655" s="687">
        <f t="shared" si="1372"/>
        <v>0</v>
      </c>
      <c r="BL655" s="687">
        <f t="shared" si="1373"/>
        <v>-101.10000000000001</v>
      </c>
      <c r="BM655" s="688">
        <f t="shared" si="1374"/>
        <v>0</v>
      </c>
      <c r="BN655" s="687">
        <f>'1. ГПП-АГПЗ+'!CQ77</f>
        <v>33.799999999999997</v>
      </c>
      <c r="BO655" s="687">
        <f>'1. ГПП-АГПЗ+'!CS77</f>
        <v>0</v>
      </c>
      <c r="BP655" s="687">
        <f t="shared" si="1375"/>
        <v>-33.799999999999997</v>
      </c>
      <c r="BQ655" s="688">
        <f t="shared" si="1376"/>
        <v>0</v>
      </c>
      <c r="BR655" s="687">
        <f>'1. ГПП-АГПЗ+'!CW77</f>
        <v>33.1</v>
      </c>
      <c r="BS655" s="687">
        <f>'1. ГПП-АГПЗ+'!CY77</f>
        <v>0</v>
      </c>
      <c r="BT655" s="687">
        <f t="shared" si="1377"/>
        <v>-33.1</v>
      </c>
      <c r="BU655" s="688">
        <f t="shared" si="1378"/>
        <v>0</v>
      </c>
      <c r="BV655" s="687">
        <f>'1. ГПП-АГПЗ+'!DC77</f>
        <v>34.200000000000003</v>
      </c>
      <c r="BW655" s="687">
        <f>'1. ГПП-АГПЗ+'!DE77</f>
        <v>0</v>
      </c>
      <c r="BX655" s="687">
        <f t="shared" si="1379"/>
        <v>-34.200000000000003</v>
      </c>
      <c r="BY655" s="688">
        <f t="shared" si="1380"/>
        <v>0</v>
      </c>
    </row>
    <row r="656" spans="2:77" ht="20.100000000000001" customHeight="1">
      <c r="B656" s="413" t="s">
        <v>720</v>
      </c>
      <c r="C656" s="428" t="s">
        <v>113</v>
      </c>
      <c r="D656" s="528"/>
      <c r="E656" s="528"/>
      <c r="F656" s="529"/>
      <c r="G656" s="530" t="s">
        <v>719</v>
      </c>
      <c r="H656" s="530"/>
      <c r="I656" s="446" t="s">
        <v>169</v>
      </c>
      <c r="J656" s="687">
        <f t="shared" si="1342"/>
        <v>336.5</v>
      </c>
      <c r="K656" s="687">
        <f t="shared" si="1342"/>
        <v>0</v>
      </c>
      <c r="L656" s="687">
        <f t="shared" si="1343"/>
        <v>-336.5</v>
      </c>
      <c r="M656" s="688">
        <f t="shared" si="1344"/>
        <v>0</v>
      </c>
      <c r="N656" s="687">
        <f t="shared" si="1345"/>
        <v>100.8</v>
      </c>
      <c r="O656" s="687">
        <f t="shared" si="1345"/>
        <v>0</v>
      </c>
      <c r="P656" s="687">
        <f t="shared" si="1346"/>
        <v>-100.8</v>
      </c>
      <c r="Q656" s="688">
        <f t="shared" si="1347"/>
        <v>0</v>
      </c>
      <c r="R656" s="687">
        <f>'1. ГПП-АГПЗ+'!W77</f>
        <v>34.200000000000003</v>
      </c>
      <c r="S656" s="687">
        <f>'1. ГПП-АГПЗ+'!Y77</f>
        <v>0</v>
      </c>
      <c r="T656" s="687">
        <f t="shared" si="1348"/>
        <v>-34.200000000000003</v>
      </c>
      <c r="U656" s="688">
        <f t="shared" si="1349"/>
        <v>0</v>
      </c>
      <c r="V656" s="687">
        <f>'1. ГПП-АГПЗ+'!AC77</f>
        <v>31.3</v>
      </c>
      <c r="W656" s="687">
        <f>'1. ГПП-АГПЗ+'!AE77</f>
        <v>0</v>
      </c>
      <c r="X656" s="687">
        <f t="shared" si="1350"/>
        <v>-31.3</v>
      </c>
      <c r="Y656" s="688">
        <f t="shared" si="1351"/>
        <v>0</v>
      </c>
      <c r="Z656" s="687">
        <f>'1. ГПП-АГПЗ+'!AI77</f>
        <v>35.299999999999997</v>
      </c>
      <c r="AA656" s="687">
        <f>'1. ГПП-АГПЗ+'!AK77</f>
        <v>0</v>
      </c>
      <c r="AB656" s="687">
        <f t="shared" si="1352"/>
        <v>-35.299999999999997</v>
      </c>
      <c r="AC656" s="688">
        <f t="shared" si="1353"/>
        <v>0</v>
      </c>
      <c r="AD656" s="687">
        <f t="shared" si="1354"/>
        <v>44.900000000000006</v>
      </c>
      <c r="AE656" s="687">
        <f t="shared" si="1354"/>
        <v>0</v>
      </c>
      <c r="AF656" s="687">
        <f t="shared" si="1355"/>
        <v>-44.900000000000006</v>
      </c>
      <c r="AG656" s="688">
        <f t="shared" si="1356"/>
        <v>0</v>
      </c>
      <c r="AH656" s="687">
        <f>'1. ГПП-АГПЗ+'!AU77</f>
        <v>34.6</v>
      </c>
      <c r="AI656" s="687">
        <f>'1. ГПП-АГПЗ+'!AW77</f>
        <v>0</v>
      </c>
      <c r="AJ656" s="687">
        <f t="shared" si="1357"/>
        <v>-34.6</v>
      </c>
      <c r="AK656" s="688">
        <f t="shared" si="1358"/>
        <v>0</v>
      </c>
      <c r="AL656" s="687">
        <f>'1. ГПП-АГПЗ+'!BA77</f>
        <v>10.3</v>
      </c>
      <c r="AM656" s="687">
        <f>'1. ГПП-АГПЗ+'!BC77</f>
        <v>0</v>
      </c>
      <c r="AN656" s="687">
        <f t="shared" si="1359"/>
        <v>-10.3</v>
      </c>
      <c r="AO656" s="688">
        <f t="shared" si="1360"/>
        <v>0</v>
      </c>
      <c r="AP656" s="687">
        <f>'1. ГПП-АГПЗ+'!BG77</f>
        <v>0</v>
      </c>
      <c r="AQ656" s="687">
        <f>'1. ГПП-АГПЗ+'!BI77</f>
        <v>0</v>
      </c>
      <c r="AR656" s="687">
        <f t="shared" si="1361"/>
        <v>0</v>
      </c>
      <c r="AS656" s="688" t="str">
        <f t="shared" si="1362"/>
        <v>-</v>
      </c>
      <c r="AT656" s="687">
        <f t="shared" si="1363"/>
        <v>89.7</v>
      </c>
      <c r="AU656" s="687">
        <f t="shared" si="1363"/>
        <v>0</v>
      </c>
      <c r="AV656" s="687">
        <f t="shared" si="1364"/>
        <v>-89.7</v>
      </c>
      <c r="AW656" s="688">
        <f t="shared" si="1365"/>
        <v>0</v>
      </c>
      <c r="AX656" s="687">
        <f>'1. ГПП-АГПЗ+'!BS77</f>
        <v>23.2</v>
      </c>
      <c r="AY656" s="687">
        <f>'1. ГПП-АГПЗ+'!BU77</f>
        <v>0</v>
      </c>
      <c r="AZ656" s="687">
        <f t="shared" si="1366"/>
        <v>-23.2</v>
      </c>
      <c r="BA656" s="688">
        <f t="shared" si="1367"/>
        <v>0</v>
      </c>
      <c r="BB656" s="687">
        <f>'1. ГПП-АГПЗ+'!BY77</f>
        <v>33.799999999999997</v>
      </c>
      <c r="BC656" s="687">
        <f>'1. ГПП-АГПЗ+'!CA77</f>
        <v>0</v>
      </c>
      <c r="BD656" s="687">
        <f t="shared" si="1368"/>
        <v>-33.799999999999997</v>
      </c>
      <c r="BE656" s="688">
        <f t="shared" si="1369"/>
        <v>0</v>
      </c>
      <c r="BF656" s="687">
        <f>'1. ГПП-АГПЗ+'!CE77</f>
        <v>32.700000000000003</v>
      </c>
      <c r="BG656" s="687">
        <f>'1. ГПП-АГПЗ+'!CG77</f>
        <v>0</v>
      </c>
      <c r="BH656" s="687">
        <f t="shared" si="1370"/>
        <v>-32.700000000000003</v>
      </c>
      <c r="BI656" s="688">
        <f t="shared" si="1371"/>
        <v>0</v>
      </c>
      <c r="BJ656" s="687">
        <f t="shared" si="1372"/>
        <v>101.10000000000001</v>
      </c>
      <c r="BK656" s="687">
        <f t="shared" si="1372"/>
        <v>0</v>
      </c>
      <c r="BL656" s="687">
        <f t="shared" si="1373"/>
        <v>-101.10000000000001</v>
      </c>
      <c r="BM656" s="688">
        <f t="shared" si="1374"/>
        <v>0</v>
      </c>
      <c r="BN656" s="687">
        <f>'1. ГПП-АГПЗ+'!CQ77</f>
        <v>33.799999999999997</v>
      </c>
      <c r="BO656" s="687">
        <f>'1. ГПП-АГПЗ+'!CS77</f>
        <v>0</v>
      </c>
      <c r="BP656" s="687">
        <f t="shared" si="1375"/>
        <v>-33.799999999999997</v>
      </c>
      <c r="BQ656" s="688">
        <f t="shared" si="1376"/>
        <v>0</v>
      </c>
      <c r="BR656" s="687">
        <f>'1. ГПП-АГПЗ+'!CW77</f>
        <v>33.1</v>
      </c>
      <c r="BS656" s="687">
        <f>'1. ГПП-АГПЗ+'!CY77</f>
        <v>0</v>
      </c>
      <c r="BT656" s="687">
        <f t="shared" si="1377"/>
        <v>-33.1</v>
      </c>
      <c r="BU656" s="688">
        <f t="shared" si="1378"/>
        <v>0</v>
      </c>
      <c r="BV656" s="687">
        <f>'1. ГПП-АГПЗ+'!DC77</f>
        <v>34.200000000000003</v>
      </c>
      <c r="BW656" s="687">
        <f>'1. ГПП-АГПЗ+'!DE77</f>
        <v>0</v>
      </c>
      <c r="BX656" s="687">
        <f t="shared" si="1379"/>
        <v>-34.200000000000003</v>
      </c>
      <c r="BY656" s="688">
        <f t="shared" si="1380"/>
        <v>0</v>
      </c>
    </row>
    <row r="657" spans="2:77" ht="20.100000000000001" customHeight="1">
      <c r="C657" s="424" t="s">
        <v>173</v>
      </c>
      <c r="D657" s="528"/>
      <c r="E657" s="528"/>
      <c r="F657" s="529"/>
      <c r="G657" s="530" t="s">
        <v>719</v>
      </c>
      <c r="H657" s="530"/>
      <c r="I657" s="446" t="s">
        <v>169</v>
      </c>
      <c r="J657" s="687">
        <f t="shared" si="1342"/>
        <v>336.5</v>
      </c>
      <c r="K657" s="687">
        <f t="shared" si="1342"/>
        <v>0</v>
      </c>
      <c r="L657" s="687">
        <f t="shared" si="1343"/>
        <v>-336.5</v>
      </c>
      <c r="M657" s="688">
        <f t="shared" si="1344"/>
        <v>0</v>
      </c>
      <c r="N657" s="687">
        <f t="shared" si="1345"/>
        <v>100.8</v>
      </c>
      <c r="O657" s="687">
        <f t="shared" si="1345"/>
        <v>0</v>
      </c>
      <c r="P657" s="687">
        <f t="shared" si="1346"/>
        <v>-100.8</v>
      </c>
      <c r="Q657" s="688">
        <f t="shared" si="1347"/>
        <v>0</v>
      </c>
      <c r="R657" s="687">
        <f>'1. ГПП-АГПЗ+'!W77</f>
        <v>34.200000000000003</v>
      </c>
      <c r="S657" s="687">
        <f>'1. ГПП-АГПЗ+'!Y77</f>
        <v>0</v>
      </c>
      <c r="T657" s="687">
        <f t="shared" si="1348"/>
        <v>-34.200000000000003</v>
      </c>
      <c r="U657" s="688">
        <f t="shared" si="1349"/>
        <v>0</v>
      </c>
      <c r="V657" s="687">
        <f>'1. ГПП-АГПЗ+'!AC77</f>
        <v>31.3</v>
      </c>
      <c r="W657" s="687">
        <f>'1. ГПП-АГПЗ+'!AE77</f>
        <v>0</v>
      </c>
      <c r="X657" s="687">
        <f t="shared" si="1350"/>
        <v>-31.3</v>
      </c>
      <c r="Y657" s="688">
        <f t="shared" si="1351"/>
        <v>0</v>
      </c>
      <c r="Z657" s="687">
        <f>'1. ГПП-АГПЗ+'!AI77</f>
        <v>35.299999999999997</v>
      </c>
      <c r="AA657" s="687">
        <f>'1. ГПП-АГПЗ+'!AK77</f>
        <v>0</v>
      </c>
      <c r="AB657" s="687">
        <f t="shared" si="1352"/>
        <v>-35.299999999999997</v>
      </c>
      <c r="AC657" s="688">
        <f t="shared" si="1353"/>
        <v>0</v>
      </c>
      <c r="AD657" s="687">
        <f t="shared" si="1354"/>
        <v>44.900000000000006</v>
      </c>
      <c r="AE657" s="687">
        <f t="shared" si="1354"/>
        <v>0</v>
      </c>
      <c r="AF657" s="687">
        <f t="shared" si="1355"/>
        <v>-44.900000000000006</v>
      </c>
      <c r="AG657" s="688">
        <f t="shared" si="1356"/>
        <v>0</v>
      </c>
      <c r="AH657" s="687">
        <f>'1. ГПП-АГПЗ+'!AU77</f>
        <v>34.6</v>
      </c>
      <c r="AI657" s="687">
        <f>'1. ГПП-АГПЗ+'!AW77</f>
        <v>0</v>
      </c>
      <c r="AJ657" s="687">
        <f t="shared" si="1357"/>
        <v>-34.6</v>
      </c>
      <c r="AK657" s="688">
        <f t="shared" si="1358"/>
        <v>0</v>
      </c>
      <c r="AL657" s="687">
        <f>'1. ГПП-АГПЗ+'!BA77</f>
        <v>10.3</v>
      </c>
      <c r="AM657" s="687">
        <f>'1. ГПП-АГПЗ+'!BC77</f>
        <v>0</v>
      </c>
      <c r="AN657" s="687">
        <f t="shared" si="1359"/>
        <v>-10.3</v>
      </c>
      <c r="AO657" s="688">
        <f t="shared" si="1360"/>
        <v>0</v>
      </c>
      <c r="AP657" s="687">
        <f>'1. ГПП-АГПЗ+'!BG77</f>
        <v>0</v>
      </c>
      <c r="AQ657" s="687">
        <f>'1. ГПП-АГПЗ+'!BI77</f>
        <v>0</v>
      </c>
      <c r="AR657" s="687">
        <f t="shared" si="1361"/>
        <v>0</v>
      </c>
      <c r="AS657" s="688" t="str">
        <f t="shared" si="1362"/>
        <v>-</v>
      </c>
      <c r="AT657" s="687">
        <f t="shared" si="1363"/>
        <v>89.7</v>
      </c>
      <c r="AU657" s="687">
        <f t="shared" si="1363"/>
        <v>0</v>
      </c>
      <c r="AV657" s="687">
        <f t="shared" si="1364"/>
        <v>-89.7</v>
      </c>
      <c r="AW657" s="688">
        <f t="shared" si="1365"/>
        <v>0</v>
      </c>
      <c r="AX657" s="687">
        <f>'1. ГПП-АГПЗ+'!BS77</f>
        <v>23.2</v>
      </c>
      <c r="AY657" s="687">
        <f>'1. ГПП-АГПЗ+'!BU77</f>
        <v>0</v>
      </c>
      <c r="AZ657" s="687">
        <f t="shared" si="1366"/>
        <v>-23.2</v>
      </c>
      <c r="BA657" s="688">
        <f t="shared" si="1367"/>
        <v>0</v>
      </c>
      <c r="BB657" s="687">
        <f>'1. ГПП-АГПЗ+'!BY77</f>
        <v>33.799999999999997</v>
      </c>
      <c r="BC657" s="687">
        <f>'1. ГПП-АГПЗ+'!CA77</f>
        <v>0</v>
      </c>
      <c r="BD657" s="687">
        <f t="shared" si="1368"/>
        <v>-33.799999999999997</v>
      </c>
      <c r="BE657" s="688">
        <f t="shared" si="1369"/>
        <v>0</v>
      </c>
      <c r="BF657" s="687">
        <f>'1. ГПП-АГПЗ+'!CE77</f>
        <v>32.700000000000003</v>
      </c>
      <c r="BG657" s="687">
        <f>'1. ГПП-АГПЗ+'!CG77</f>
        <v>0</v>
      </c>
      <c r="BH657" s="687">
        <f t="shared" si="1370"/>
        <v>-32.700000000000003</v>
      </c>
      <c r="BI657" s="688">
        <f t="shared" si="1371"/>
        <v>0</v>
      </c>
      <c r="BJ657" s="687">
        <f t="shared" si="1372"/>
        <v>101.10000000000001</v>
      </c>
      <c r="BK657" s="687">
        <f t="shared" si="1372"/>
        <v>0</v>
      </c>
      <c r="BL657" s="687">
        <f t="shared" si="1373"/>
        <v>-101.10000000000001</v>
      </c>
      <c r="BM657" s="688">
        <f t="shared" si="1374"/>
        <v>0</v>
      </c>
      <c r="BN657" s="687">
        <f>'1. ГПП-АГПЗ+'!CQ77</f>
        <v>33.799999999999997</v>
      </c>
      <c r="BO657" s="687">
        <f>'1. ГПП-АГПЗ+'!CS77</f>
        <v>0</v>
      </c>
      <c r="BP657" s="687">
        <f t="shared" si="1375"/>
        <v>-33.799999999999997</v>
      </c>
      <c r="BQ657" s="688">
        <f t="shared" si="1376"/>
        <v>0</v>
      </c>
      <c r="BR657" s="687">
        <f>'1. ГПП-АГПЗ+'!CW77</f>
        <v>33.1</v>
      </c>
      <c r="BS657" s="687">
        <f>'1. ГПП-АГПЗ+'!CY77</f>
        <v>0</v>
      </c>
      <c r="BT657" s="687">
        <f t="shared" si="1377"/>
        <v>-33.1</v>
      </c>
      <c r="BU657" s="688">
        <f t="shared" si="1378"/>
        <v>0</v>
      </c>
      <c r="BV657" s="687">
        <f>'1. ГПП-АГПЗ+'!DC77</f>
        <v>34.200000000000003</v>
      </c>
      <c r="BW657" s="687">
        <f>'1. ГПП-АГПЗ+'!DE77</f>
        <v>0</v>
      </c>
      <c r="BX657" s="687">
        <f t="shared" si="1379"/>
        <v>-34.200000000000003</v>
      </c>
      <c r="BY657" s="688">
        <f t="shared" si="1380"/>
        <v>0</v>
      </c>
    </row>
    <row r="658" spans="2:77" ht="20.100000000000001" customHeight="1">
      <c r="C658" s="436" t="s">
        <v>101</v>
      </c>
      <c r="D658" s="528"/>
      <c r="E658" s="528"/>
      <c r="F658" s="529"/>
      <c r="G658" s="530" t="s">
        <v>719</v>
      </c>
      <c r="H658" s="530"/>
      <c r="I658" s="691" t="s">
        <v>169</v>
      </c>
      <c r="J658" s="687">
        <f t="shared" si="1342"/>
        <v>336.5</v>
      </c>
      <c r="K658" s="687">
        <f t="shared" si="1342"/>
        <v>0</v>
      </c>
      <c r="L658" s="687">
        <f t="shared" si="1343"/>
        <v>-336.5</v>
      </c>
      <c r="M658" s="688">
        <f t="shared" si="1344"/>
        <v>0</v>
      </c>
      <c r="N658" s="687">
        <f t="shared" si="1345"/>
        <v>100.8</v>
      </c>
      <c r="O658" s="687">
        <f t="shared" si="1345"/>
        <v>0</v>
      </c>
      <c r="P658" s="687">
        <f t="shared" si="1346"/>
        <v>-100.8</v>
      </c>
      <c r="Q658" s="688">
        <f t="shared" si="1347"/>
        <v>0</v>
      </c>
      <c r="R658" s="687">
        <f>'1. ГПП-АГПЗ+'!W77</f>
        <v>34.200000000000003</v>
      </c>
      <c r="S658" s="687">
        <f>'1. ГПП-АГПЗ+'!Y77</f>
        <v>0</v>
      </c>
      <c r="T658" s="687">
        <f t="shared" si="1348"/>
        <v>-34.200000000000003</v>
      </c>
      <c r="U658" s="688">
        <f t="shared" si="1349"/>
        <v>0</v>
      </c>
      <c r="V658" s="687">
        <f>'1. ГПП-АГПЗ+'!AC77</f>
        <v>31.3</v>
      </c>
      <c r="W658" s="687">
        <f>'1. ГПП-АГПЗ+'!AE77</f>
        <v>0</v>
      </c>
      <c r="X658" s="687">
        <f t="shared" si="1350"/>
        <v>-31.3</v>
      </c>
      <c r="Y658" s="688">
        <f t="shared" si="1351"/>
        <v>0</v>
      </c>
      <c r="Z658" s="687">
        <f>'1. ГПП-АГПЗ+'!AI77</f>
        <v>35.299999999999997</v>
      </c>
      <c r="AA658" s="687">
        <f>'1. ГПП-АГПЗ+'!AK77</f>
        <v>0</v>
      </c>
      <c r="AB658" s="687">
        <f t="shared" si="1352"/>
        <v>-35.299999999999997</v>
      </c>
      <c r="AC658" s="688">
        <f t="shared" si="1353"/>
        <v>0</v>
      </c>
      <c r="AD658" s="687">
        <f t="shared" si="1354"/>
        <v>44.900000000000006</v>
      </c>
      <c r="AE658" s="687">
        <f t="shared" si="1354"/>
        <v>0</v>
      </c>
      <c r="AF658" s="687">
        <f t="shared" si="1355"/>
        <v>-44.900000000000006</v>
      </c>
      <c r="AG658" s="688">
        <f t="shared" si="1356"/>
        <v>0</v>
      </c>
      <c r="AH658" s="687">
        <f>'1. ГПП-АГПЗ+'!AU77</f>
        <v>34.6</v>
      </c>
      <c r="AI658" s="687">
        <f>'1. ГПП-АГПЗ+'!AW77</f>
        <v>0</v>
      </c>
      <c r="AJ658" s="687">
        <f t="shared" si="1357"/>
        <v>-34.6</v>
      </c>
      <c r="AK658" s="688">
        <f t="shared" si="1358"/>
        <v>0</v>
      </c>
      <c r="AL658" s="687">
        <f>'1. ГПП-АГПЗ+'!BA77</f>
        <v>10.3</v>
      </c>
      <c r="AM658" s="687">
        <f>'1. ГПП-АГПЗ+'!BC77</f>
        <v>0</v>
      </c>
      <c r="AN658" s="687">
        <f t="shared" si="1359"/>
        <v>-10.3</v>
      </c>
      <c r="AO658" s="688">
        <f t="shared" si="1360"/>
        <v>0</v>
      </c>
      <c r="AP658" s="687">
        <f>'1. ГПП-АГПЗ+'!BG77</f>
        <v>0</v>
      </c>
      <c r="AQ658" s="687">
        <f>'1. ГПП-АГПЗ+'!BI77</f>
        <v>0</v>
      </c>
      <c r="AR658" s="687">
        <f t="shared" si="1361"/>
        <v>0</v>
      </c>
      <c r="AS658" s="688" t="str">
        <f t="shared" si="1362"/>
        <v>-</v>
      </c>
      <c r="AT658" s="687">
        <f t="shared" si="1363"/>
        <v>89.7</v>
      </c>
      <c r="AU658" s="687">
        <f t="shared" si="1363"/>
        <v>0</v>
      </c>
      <c r="AV658" s="687">
        <f t="shared" si="1364"/>
        <v>-89.7</v>
      </c>
      <c r="AW658" s="688">
        <f t="shared" si="1365"/>
        <v>0</v>
      </c>
      <c r="AX658" s="687">
        <f>'1. ГПП-АГПЗ+'!BS77</f>
        <v>23.2</v>
      </c>
      <c r="AY658" s="687">
        <f>'1. ГПП-АГПЗ+'!BU77</f>
        <v>0</v>
      </c>
      <c r="AZ658" s="687">
        <f t="shared" si="1366"/>
        <v>-23.2</v>
      </c>
      <c r="BA658" s="688">
        <f t="shared" si="1367"/>
        <v>0</v>
      </c>
      <c r="BB658" s="687">
        <f>'1. ГПП-АГПЗ+'!BY77</f>
        <v>33.799999999999997</v>
      </c>
      <c r="BC658" s="687">
        <f>'1. ГПП-АГПЗ+'!CA77</f>
        <v>0</v>
      </c>
      <c r="BD658" s="687">
        <f t="shared" si="1368"/>
        <v>-33.799999999999997</v>
      </c>
      <c r="BE658" s="688">
        <f t="shared" si="1369"/>
        <v>0</v>
      </c>
      <c r="BF658" s="687">
        <f>'1. ГПП-АГПЗ+'!CE77</f>
        <v>32.700000000000003</v>
      </c>
      <c r="BG658" s="687">
        <f>'1. ГПП-АГПЗ+'!CG77</f>
        <v>0</v>
      </c>
      <c r="BH658" s="687">
        <f t="shared" si="1370"/>
        <v>-32.700000000000003</v>
      </c>
      <c r="BI658" s="688">
        <f t="shared" si="1371"/>
        <v>0</v>
      </c>
      <c r="BJ658" s="687">
        <f t="shared" si="1372"/>
        <v>101.10000000000001</v>
      </c>
      <c r="BK658" s="687">
        <f t="shared" si="1372"/>
        <v>0</v>
      </c>
      <c r="BL658" s="687">
        <f t="shared" si="1373"/>
        <v>-101.10000000000001</v>
      </c>
      <c r="BM658" s="688">
        <f t="shared" si="1374"/>
        <v>0</v>
      </c>
      <c r="BN658" s="687">
        <f>'1. ГПП-АГПЗ+'!CQ77</f>
        <v>33.799999999999997</v>
      </c>
      <c r="BO658" s="687">
        <f>'1. ГПП-АГПЗ+'!CS77</f>
        <v>0</v>
      </c>
      <c r="BP658" s="687">
        <f t="shared" si="1375"/>
        <v>-33.799999999999997</v>
      </c>
      <c r="BQ658" s="688">
        <f t="shared" si="1376"/>
        <v>0</v>
      </c>
      <c r="BR658" s="687">
        <f>'1. ГПП-АГПЗ+'!CW77</f>
        <v>33.1</v>
      </c>
      <c r="BS658" s="687">
        <f>'1. ГПП-АГПЗ+'!CY77</f>
        <v>0</v>
      </c>
      <c r="BT658" s="687">
        <f t="shared" si="1377"/>
        <v>-33.1</v>
      </c>
      <c r="BU658" s="688">
        <f t="shared" si="1378"/>
        <v>0</v>
      </c>
      <c r="BV658" s="687">
        <f>'1. ГПП-АГПЗ+'!DC77</f>
        <v>34.200000000000003</v>
      </c>
      <c r="BW658" s="687">
        <f>'1. ГПП-АГПЗ+'!DE77</f>
        <v>0</v>
      </c>
      <c r="BX658" s="687">
        <f t="shared" si="1379"/>
        <v>-34.200000000000003</v>
      </c>
      <c r="BY658" s="688">
        <f t="shared" si="1380"/>
        <v>0</v>
      </c>
    </row>
    <row r="659" spans="2:77" ht="20.100000000000001" customHeight="1">
      <c r="B659" s="413" t="s">
        <v>721</v>
      </c>
      <c r="C659" s="428" t="s">
        <v>123</v>
      </c>
      <c r="D659" s="528"/>
      <c r="E659" s="528"/>
      <c r="F659" s="529"/>
      <c r="G659" s="530">
        <v>0</v>
      </c>
      <c r="H659" s="530"/>
      <c r="I659" s="446" t="s">
        <v>169</v>
      </c>
      <c r="J659" s="681"/>
      <c r="K659" s="681"/>
      <c r="L659" s="681"/>
      <c r="M659" s="681"/>
      <c r="N659" s="681"/>
      <c r="O659" s="681"/>
      <c r="P659" s="681"/>
      <c r="Q659" s="681"/>
      <c r="R659" s="681"/>
      <c r="S659" s="681"/>
      <c r="T659" s="681"/>
      <c r="U659" s="681"/>
      <c r="V659" s="681"/>
      <c r="W659" s="681"/>
      <c r="X659" s="681"/>
      <c r="Y659" s="681"/>
      <c r="Z659" s="681"/>
      <c r="AA659" s="681"/>
      <c r="AB659" s="681"/>
      <c r="AC659" s="681"/>
      <c r="AD659" s="681"/>
      <c r="AE659" s="681"/>
      <c r="AF659" s="681"/>
      <c r="AG659" s="681"/>
      <c r="AH659" s="681"/>
      <c r="AI659" s="681"/>
      <c r="AJ659" s="681"/>
      <c r="AK659" s="681"/>
      <c r="AL659" s="681"/>
      <c r="AM659" s="681"/>
      <c r="AN659" s="681"/>
      <c r="AO659" s="681"/>
      <c r="AP659" s="681"/>
      <c r="AQ659" s="681"/>
      <c r="AR659" s="681"/>
      <c r="AS659" s="681"/>
      <c r="AT659" s="681"/>
      <c r="AU659" s="681"/>
      <c r="AV659" s="681"/>
      <c r="AW659" s="681"/>
      <c r="AX659" s="681"/>
      <c r="AY659" s="681"/>
      <c r="AZ659" s="681"/>
      <c r="BA659" s="681"/>
      <c r="BB659" s="681"/>
      <c r="BC659" s="681"/>
      <c r="BD659" s="681"/>
      <c r="BE659" s="681"/>
      <c r="BF659" s="681"/>
      <c r="BG659" s="681"/>
      <c r="BH659" s="681"/>
      <c r="BI659" s="681"/>
      <c r="BJ659" s="681"/>
      <c r="BK659" s="681"/>
      <c r="BL659" s="681"/>
      <c r="BM659" s="681"/>
      <c r="BN659" s="681"/>
      <c r="BO659" s="681"/>
      <c r="BP659" s="681"/>
      <c r="BQ659" s="681"/>
      <c r="BR659" s="681"/>
      <c r="BS659" s="681"/>
      <c r="BT659" s="681"/>
      <c r="BU659" s="681"/>
      <c r="BV659" s="681"/>
      <c r="BW659" s="681"/>
      <c r="BX659" s="681"/>
      <c r="BY659" s="681"/>
    </row>
    <row r="660" spans="2:77" ht="20.100000000000001" customHeight="1">
      <c r="B660" s="591" t="s">
        <v>722</v>
      </c>
      <c r="C660" s="416" t="s">
        <v>723</v>
      </c>
      <c r="D660" s="528"/>
      <c r="E660" s="528"/>
      <c r="F660" s="529"/>
      <c r="G660" s="530" t="s">
        <v>724</v>
      </c>
      <c r="H660" s="530"/>
      <c r="I660" s="446" t="s">
        <v>169</v>
      </c>
      <c r="J660" s="687">
        <f t="shared" ref="J660:J670" si="1381">N660+AD660+AT660+BJ660</f>
        <v>1107.0999999999999</v>
      </c>
      <c r="K660" s="687">
        <f t="shared" ref="K660:K670" si="1382">O660+AE660+AU660+BK660</f>
        <v>0</v>
      </c>
      <c r="L660" s="687">
        <f t="shared" ref="L660:L670" si="1383">IFERROR(K660-J660,"-")</f>
        <v>-1107.0999999999999</v>
      </c>
      <c r="M660" s="688">
        <f t="shared" ref="M660:M670" si="1384">IFERROR(K660/J660,"-")</f>
        <v>0</v>
      </c>
      <c r="N660" s="687">
        <f t="shared" ref="N660:N670" si="1385">R660+V660+Z660</f>
        <v>258.20000000000005</v>
      </c>
      <c r="O660" s="687">
        <f t="shared" ref="O660:O670" si="1386">S660+W660+AA660</f>
        <v>0</v>
      </c>
      <c r="P660" s="687">
        <f t="shared" ref="P660:P670" si="1387">IFERROR(O660-N660,"-")</f>
        <v>-258.20000000000005</v>
      </c>
      <c r="Q660" s="688">
        <f t="shared" ref="Q660:Q670" si="1388">IFERROR(O660/N660,"-")</f>
        <v>0</v>
      </c>
      <c r="R660" s="687">
        <f>'1. ГПП-АГПЗ+'!W73+0+'4. ГПП-УЗПКТ-СЗСК'!W156+0+'4. ГПП-УЗПКТ-СЗСК'!W158</f>
        <v>88.6</v>
      </c>
      <c r="S660" s="687">
        <f>'1. ГПП-АГПЗ+'!Y73+0+'4. ГПП-УЗПКТ-СЗСК'!Y156+0+'4. ГПП-УЗПКТ-СЗСК'!Y158</f>
        <v>0</v>
      </c>
      <c r="T660" s="687">
        <f t="shared" ref="T660:T670" si="1389">IFERROR(S660-R660,"-")</f>
        <v>-88.6</v>
      </c>
      <c r="U660" s="688">
        <f t="shared" ref="U660:U670" si="1390">IFERROR(S660/R660,"-")</f>
        <v>0</v>
      </c>
      <c r="V660" s="687">
        <f>'1. ГПП-АГПЗ+'!AC73+0+'4. ГПП-УЗПКТ-СЗСК'!AC156+0+'4. ГПП-УЗПКТ-СЗСК'!AC158</f>
        <v>80.2</v>
      </c>
      <c r="W660" s="687">
        <f>'1. ГПП-АГПЗ+'!AE73+0+'4. ГПП-УЗПКТ-СЗСК'!AE156+0+'4. ГПП-УЗПКТ-СЗСК'!AE158</f>
        <v>0</v>
      </c>
      <c r="X660" s="687">
        <f t="shared" ref="X660:X670" si="1391">IFERROR(W660-V660,"-")</f>
        <v>-80.2</v>
      </c>
      <c r="Y660" s="688">
        <f t="shared" ref="Y660:Y670" si="1392">IFERROR(W660/V660,"-")</f>
        <v>0</v>
      </c>
      <c r="Z660" s="687">
        <f>'1. ГПП-АГПЗ+'!AI73+0+'4. ГПП-УЗПКТ-СЗСК'!AI156+0+'4. ГПП-УЗПКТ-СЗСК'!AI158</f>
        <v>89.4</v>
      </c>
      <c r="AA660" s="687">
        <f>'1. ГПП-АГПЗ+'!AK73+0+'4. ГПП-УЗПКТ-СЗСК'!AK156+0+'4. ГПП-УЗПКТ-СЗСК'!AK158</f>
        <v>0</v>
      </c>
      <c r="AB660" s="687">
        <f t="shared" ref="AB660:AB670" si="1393">IFERROR(AA660-Z660,"-")</f>
        <v>-89.4</v>
      </c>
      <c r="AC660" s="688">
        <f t="shared" ref="AC660:AC670" si="1394">IFERROR(AA660/Z660,"-")</f>
        <v>0</v>
      </c>
      <c r="AD660" s="687">
        <f t="shared" ref="AD660:AD670" si="1395">AH660+AL660+AP660</f>
        <v>217.3</v>
      </c>
      <c r="AE660" s="687">
        <f t="shared" ref="AE660:AE670" si="1396">AI660+AM660+AQ660</f>
        <v>0</v>
      </c>
      <c r="AF660" s="687">
        <f t="shared" ref="AF660:AF670" si="1397">IFERROR(AE660-AD660,"-")</f>
        <v>-217.3</v>
      </c>
      <c r="AG660" s="688">
        <f t="shared" ref="AG660:AG670" si="1398">IFERROR(AE660/AD660,"-")</f>
        <v>0</v>
      </c>
      <c r="AH660" s="687">
        <f>'1. ГПП-АГПЗ+'!AU73+0+'4. ГПП-УЗПКТ-СЗСК'!AU156+0+'4. ГПП-УЗПКТ-СЗСК'!AU158</f>
        <v>77.400000000000006</v>
      </c>
      <c r="AI660" s="687">
        <f>'1. ГПП-АГПЗ+'!AW73+0+'4. ГПП-УЗПКТ-СЗСК'!AW156+0+'4. ГПП-УЗПКТ-СЗСК'!AW158</f>
        <v>0</v>
      </c>
      <c r="AJ660" s="687">
        <f t="shared" ref="AJ660:AJ670" si="1399">IFERROR(AI660-AH660,"-")</f>
        <v>-77.400000000000006</v>
      </c>
      <c r="AK660" s="688">
        <f t="shared" ref="AK660:AK670" si="1400">IFERROR(AI660/AH660,"-")</f>
        <v>0</v>
      </c>
      <c r="AL660" s="687">
        <f>'1. ГПП-АГПЗ+'!BA73+0+'4. ГПП-УЗПКТ-СЗСК'!BA156+0+'4. ГПП-УЗПКТ-СЗСК'!BA158</f>
        <v>70.2</v>
      </c>
      <c r="AM660" s="687">
        <f>'1. ГПП-АГПЗ+'!BC73+0+'4. ГПП-УЗПКТ-СЗСК'!BC156+0+'4. ГПП-УЗПКТ-СЗСК'!BC158</f>
        <v>0</v>
      </c>
      <c r="AN660" s="687">
        <f t="shared" ref="AN660:AN670" si="1401">IFERROR(AM660-AL660,"-")</f>
        <v>-70.2</v>
      </c>
      <c r="AO660" s="688">
        <f t="shared" ref="AO660:AO670" si="1402">IFERROR(AM660/AL660,"-")</f>
        <v>0</v>
      </c>
      <c r="AP660" s="687">
        <f>'1. ГПП-АГПЗ+'!BG73+0+'4. ГПП-УЗПКТ-СЗСК'!BG156+0+'4. ГПП-УЗПКТ-СЗСК'!BG158</f>
        <v>69.7</v>
      </c>
      <c r="AQ660" s="687">
        <f>'1. ГПП-АГПЗ+'!BI73+0+'4. ГПП-УЗПКТ-СЗСК'!BI156+0+'4. ГПП-УЗПКТ-СЗСК'!BI158</f>
        <v>0</v>
      </c>
      <c r="AR660" s="687">
        <f t="shared" ref="AR660:AR670" si="1403">IFERROR(AQ660-AP660,"-")</f>
        <v>-69.7</v>
      </c>
      <c r="AS660" s="688">
        <f t="shared" ref="AS660:AS670" si="1404">IFERROR(AQ660/AP660,"-")</f>
        <v>0</v>
      </c>
      <c r="AT660" s="687">
        <f t="shared" ref="AT660:AT670" si="1405">AX660+BB660+BF660</f>
        <v>341</v>
      </c>
      <c r="AU660" s="687">
        <f t="shared" ref="AU660:AU670" si="1406">AY660+BC660+BG660</f>
        <v>0</v>
      </c>
      <c r="AV660" s="687">
        <f t="shared" ref="AV660:AV670" si="1407">IFERROR(AU660-AT660,"-")</f>
        <v>-341</v>
      </c>
      <c r="AW660" s="688">
        <f t="shared" ref="AW660:AW670" si="1408">IFERROR(AU660/AT660,"-")</f>
        <v>0</v>
      </c>
      <c r="AX660" s="687">
        <f>'1. ГПП-АГПЗ+'!BS73+0+'4. ГПП-УЗПКТ-СЗСК'!BS156+0+'4. ГПП-УЗПКТ-СЗСК'!BS158</f>
        <v>91</v>
      </c>
      <c r="AY660" s="687">
        <f>'1. ГПП-АГПЗ+'!BU73+0+'4. ГПП-УЗПКТ-СЗСК'!BU156+0+'4. ГПП-УЗПКТ-СЗСК'!BU158</f>
        <v>0</v>
      </c>
      <c r="AZ660" s="687">
        <f t="shared" ref="AZ660:AZ670" si="1409">IFERROR(AY660-AX660,"-")</f>
        <v>-91</v>
      </c>
      <c r="BA660" s="688">
        <f t="shared" ref="BA660:BA670" si="1410">IFERROR(AY660/AX660,"-")</f>
        <v>0</v>
      </c>
      <c r="BB660" s="687">
        <f>'1. ГПП-АГПЗ+'!BY73+0+'4. ГПП-УЗПКТ-СЗСК'!BY156+0+'4. ГПП-УЗПКТ-СЗСК'!BY158</f>
        <v>155</v>
      </c>
      <c r="BC660" s="687">
        <f>'1. ГПП-АГПЗ+'!CA73+0+'4. ГПП-УЗПКТ-СЗСК'!CA156+0+'4. ГПП-УЗПКТ-СЗСК'!CA158</f>
        <v>0</v>
      </c>
      <c r="BD660" s="687">
        <f t="shared" ref="BD660:BD670" si="1411">IFERROR(BC660-BB660,"-")</f>
        <v>-155</v>
      </c>
      <c r="BE660" s="688">
        <f t="shared" ref="BE660:BE670" si="1412">IFERROR(BC660/BB660,"-")</f>
        <v>0</v>
      </c>
      <c r="BF660" s="687">
        <f>'1. ГПП-АГПЗ+'!CE73+0+'4. ГПП-УЗПКТ-СЗСК'!CE156+0+'4. ГПП-УЗПКТ-СЗСК'!CE158</f>
        <v>95</v>
      </c>
      <c r="BG660" s="687">
        <f>'1. ГПП-АГПЗ+'!CG73+0+'4. ГПП-УЗПКТ-СЗСК'!CG156+0+'4. ГПП-УЗПКТ-СЗСК'!CG158</f>
        <v>0</v>
      </c>
      <c r="BH660" s="687">
        <f t="shared" ref="BH660:BH670" si="1413">IFERROR(BG660-BF660,"-")</f>
        <v>-95</v>
      </c>
      <c r="BI660" s="688">
        <f t="shared" ref="BI660:BI670" si="1414">IFERROR(BG660/BF660,"-")</f>
        <v>0</v>
      </c>
      <c r="BJ660" s="687">
        <f t="shared" ref="BJ660:BJ670" si="1415">BN660+BR660+BV660</f>
        <v>290.59999999999997</v>
      </c>
      <c r="BK660" s="687">
        <f t="shared" ref="BK660:BK670" si="1416">BO660+BS660+BW660</f>
        <v>0</v>
      </c>
      <c r="BL660" s="687">
        <f t="shared" ref="BL660:BL670" si="1417">IFERROR(BK660-BJ660,"-")</f>
        <v>-290.59999999999997</v>
      </c>
      <c r="BM660" s="688">
        <f t="shared" ref="BM660:BM670" si="1418">IFERROR(BK660/BJ660,"-")</f>
        <v>0</v>
      </c>
      <c r="BN660" s="687">
        <f>'1. ГПП-АГПЗ+'!CQ73+0+'4. ГПП-УЗПКТ-СЗСК'!CQ156+0+'4. ГПП-УЗПКТ-СЗСК'!CQ158</f>
        <v>97.899999999999991</v>
      </c>
      <c r="BO660" s="687">
        <f>'1. ГПП-АГПЗ+'!CS73+0+'4. ГПП-УЗПКТ-СЗСК'!CS156+0+'4. ГПП-УЗПКТ-СЗСК'!CS158</f>
        <v>0</v>
      </c>
      <c r="BP660" s="687">
        <f t="shared" ref="BP660:BP670" si="1419">IFERROR(BO660-BN660,"-")</f>
        <v>-97.899999999999991</v>
      </c>
      <c r="BQ660" s="688">
        <f t="shared" ref="BQ660:BQ670" si="1420">IFERROR(BO660/BN660,"-")</f>
        <v>0</v>
      </c>
      <c r="BR660" s="687">
        <f>'1. ГПП-АГПЗ+'!CW73+0+'4. ГПП-УЗПКТ-СЗСК'!CW156+0+'4. ГПП-УЗПКТ-СЗСК'!CW158</f>
        <v>94.8</v>
      </c>
      <c r="BS660" s="687">
        <f>'1. ГПП-АГПЗ+'!CY73+0+'4. ГПП-УЗПКТ-СЗСК'!CY156+0+'4. ГПП-УЗПКТ-СЗСК'!CY158</f>
        <v>0</v>
      </c>
      <c r="BT660" s="687">
        <f t="shared" ref="BT660:BT670" si="1421">IFERROR(BS660-BR660,"-")</f>
        <v>-94.8</v>
      </c>
      <c r="BU660" s="688">
        <f t="shared" ref="BU660:BU670" si="1422">IFERROR(BS660/BR660,"-")</f>
        <v>0</v>
      </c>
      <c r="BV660" s="687">
        <f>'1. ГПП-АГПЗ+'!DC73+0+'4. ГПП-УЗПКТ-СЗСК'!DC156+0+'4. ГПП-УЗПКТ-СЗСК'!DC158</f>
        <v>97.899999999999991</v>
      </c>
      <c r="BW660" s="687">
        <f>'1. ГПП-АГПЗ+'!DE73+0+'4. ГПП-УЗПКТ-СЗСК'!DE156+0+'4. ГПП-УЗПКТ-СЗСК'!DE158</f>
        <v>0</v>
      </c>
      <c r="BX660" s="687">
        <f t="shared" ref="BX660:BX670" si="1423">IFERROR(BW660-BV660,"-")</f>
        <v>-97.899999999999991</v>
      </c>
      <c r="BY660" s="688">
        <f t="shared" ref="BY660:BY670" si="1424">IFERROR(BW660/BV660,"-")</f>
        <v>0</v>
      </c>
    </row>
    <row r="661" spans="2:77" ht="20.100000000000001" customHeight="1">
      <c r="C661" s="424" t="s">
        <v>173</v>
      </c>
      <c r="D661" s="528"/>
      <c r="E661" s="528"/>
      <c r="F661" s="529"/>
      <c r="G661" s="530" t="s">
        <v>724</v>
      </c>
      <c r="H661" s="530"/>
      <c r="I661" s="446" t="s">
        <v>169</v>
      </c>
      <c r="J661" s="687">
        <f t="shared" si="1381"/>
        <v>1107.0999999999999</v>
      </c>
      <c r="K661" s="687">
        <f t="shared" si="1382"/>
        <v>0</v>
      </c>
      <c r="L661" s="687">
        <f t="shared" si="1383"/>
        <v>-1107.0999999999999</v>
      </c>
      <c r="M661" s="688">
        <f t="shared" si="1384"/>
        <v>0</v>
      </c>
      <c r="N661" s="687">
        <f t="shared" si="1385"/>
        <v>258.20000000000005</v>
      </c>
      <c r="O661" s="687">
        <f t="shared" si="1386"/>
        <v>0</v>
      </c>
      <c r="P661" s="687">
        <f t="shared" si="1387"/>
        <v>-258.20000000000005</v>
      </c>
      <c r="Q661" s="688">
        <f t="shared" si="1388"/>
        <v>0</v>
      </c>
      <c r="R661" s="687">
        <f>'1. ГПП-АГПЗ+'!W73+0+'4. ГПП-УЗПКТ-СЗСК'!W156+0+'4. ГПП-УЗПКТ-СЗСК'!W158</f>
        <v>88.6</v>
      </c>
      <c r="S661" s="687">
        <f>'1. ГПП-АГПЗ+'!Y73+0+'4. ГПП-УЗПКТ-СЗСК'!Y156+0+'4. ГПП-УЗПКТ-СЗСК'!Y158</f>
        <v>0</v>
      </c>
      <c r="T661" s="687">
        <f t="shared" si="1389"/>
        <v>-88.6</v>
      </c>
      <c r="U661" s="688">
        <f t="shared" si="1390"/>
        <v>0</v>
      </c>
      <c r="V661" s="687">
        <f>'1. ГПП-АГПЗ+'!AC73+0+'4. ГПП-УЗПКТ-СЗСК'!AC156+0+'4. ГПП-УЗПКТ-СЗСК'!AC158</f>
        <v>80.2</v>
      </c>
      <c r="W661" s="687">
        <f>'1. ГПП-АГПЗ+'!AE73+0+'4. ГПП-УЗПКТ-СЗСК'!AE156+0+'4. ГПП-УЗПКТ-СЗСК'!AE158</f>
        <v>0</v>
      </c>
      <c r="X661" s="687">
        <f t="shared" si="1391"/>
        <v>-80.2</v>
      </c>
      <c r="Y661" s="688">
        <f t="shared" si="1392"/>
        <v>0</v>
      </c>
      <c r="Z661" s="687">
        <f>'1. ГПП-АГПЗ+'!AI73+0+'4. ГПП-УЗПКТ-СЗСК'!AI156+0+'4. ГПП-УЗПКТ-СЗСК'!AI158</f>
        <v>89.4</v>
      </c>
      <c r="AA661" s="687">
        <f>'1. ГПП-АГПЗ+'!AK73+0+'4. ГПП-УЗПКТ-СЗСК'!AK156+0+'4. ГПП-УЗПКТ-СЗСК'!AK158</f>
        <v>0</v>
      </c>
      <c r="AB661" s="687">
        <f t="shared" si="1393"/>
        <v>-89.4</v>
      </c>
      <c r="AC661" s="688">
        <f t="shared" si="1394"/>
        <v>0</v>
      </c>
      <c r="AD661" s="687">
        <f t="shared" si="1395"/>
        <v>217.3</v>
      </c>
      <c r="AE661" s="687">
        <f t="shared" si="1396"/>
        <v>0</v>
      </c>
      <c r="AF661" s="687">
        <f t="shared" si="1397"/>
        <v>-217.3</v>
      </c>
      <c r="AG661" s="688">
        <f t="shared" si="1398"/>
        <v>0</v>
      </c>
      <c r="AH661" s="687">
        <f>'1. ГПП-АГПЗ+'!AU73+0+'4. ГПП-УЗПКТ-СЗСК'!AU156+0+'4. ГПП-УЗПКТ-СЗСК'!AU158</f>
        <v>77.400000000000006</v>
      </c>
      <c r="AI661" s="687">
        <f>'1. ГПП-АГПЗ+'!AW73+0+'4. ГПП-УЗПКТ-СЗСК'!AW156+0+'4. ГПП-УЗПКТ-СЗСК'!AW158</f>
        <v>0</v>
      </c>
      <c r="AJ661" s="687">
        <f t="shared" si="1399"/>
        <v>-77.400000000000006</v>
      </c>
      <c r="AK661" s="688">
        <f t="shared" si="1400"/>
        <v>0</v>
      </c>
      <c r="AL661" s="687">
        <f>'1. ГПП-АГПЗ+'!BA73+0+'4. ГПП-УЗПКТ-СЗСК'!BA156+0+'4. ГПП-УЗПКТ-СЗСК'!BA158</f>
        <v>70.2</v>
      </c>
      <c r="AM661" s="687">
        <f>'1. ГПП-АГПЗ+'!BC73+0+'4. ГПП-УЗПКТ-СЗСК'!BC156+0+'4. ГПП-УЗПКТ-СЗСК'!BC158</f>
        <v>0</v>
      </c>
      <c r="AN661" s="687">
        <f t="shared" si="1401"/>
        <v>-70.2</v>
      </c>
      <c r="AO661" s="688">
        <f t="shared" si="1402"/>
        <v>0</v>
      </c>
      <c r="AP661" s="687">
        <f>'1. ГПП-АГПЗ+'!BG73+0+'4. ГПП-УЗПКТ-СЗСК'!BG156+0+'4. ГПП-УЗПКТ-СЗСК'!BG158</f>
        <v>69.7</v>
      </c>
      <c r="AQ661" s="687">
        <f>'1. ГПП-АГПЗ+'!BI73+0+'4. ГПП-УЗПКТ-СЗСК'!BI156+0+'4. ГПП-УЗПКТ-СЗСК'!BI158</f>
        <v>0</v>
      </c>
      <c r="AR661" s="687">
        <f t="shared" si="1403"/>
        <v>-69.7</v>
      </c>
      <c r="AS661" s="688">
        <f t="shared" si="1404"/>
        <v>0</v>
      </c>
      <c r="AT661" s="687">
        <f t="shared" si="1405"/>
        <v>341</v>
      </c>
      <c r="AU661" s="687">
        <f t="shared" si="1406"/>
        <v>0</v>
      </c>
      <c r="AV661" s="687">
        <f t="shared" si="1407"/>
        <v>-341</v>
      </c>
      <c r="AW661" s="688">
        <f t="shared" si="1408"/>
        <v>0</v>
      </c>
      <c r="AX661" s="687">
        <f>'1. ГПП-АГПЗ+'!BS73+0+'4. ГПП-УЗПКТ-СЗСК'!BS156+0+'4. ГПП-УЗПКТ-СЗСК'!BS158</f>
        <v>91</v>
      </c>
      <c r="AY661" s="687">
        <f>'1. ГПП-АГПЗ+'!BU73+0+'4. ГПП-УЗПКТ-СЗСК'!BU156+0+'4. ГПП-УЗПКТ-СЗСК'!BU158</f>
        <v>0</v>
      </c>
      <c r="AZ661" s="687">
        <f t="shared" si="1409"/>
        <v>-91</v>
      </c>
      <c r="BA661" s="688">
        <f t="shared" si="1410"/>
        <v>0</v>
      </c>
      <c r="BB661" s="687">
        <f>'1. ГПП-АГПЗ+'!BY73+0+'4. ГПП-УЗПКТ-СЗСК'!BY156+0+'4. ГПП-УЗПКТ-СЗСК'!BY158</f>
        <v>155</v>
      </c>
      <c r="BC661" s="687">
        <f>'1. ГПП-АГПЗ+'!CA73+0+'4. ГПП-УЗПКТ-СЗСК'!CA156+0+'4. ГПП-УЗПКТ-СЗСК'!CA158</f>
        <v>0</v>
      </c>
      <c r="BD661" s="687">
        <f t="shared" si="1411"/>
        <v>-155</v>
      </c>
      <c r="BE661" s="688">
        <f t="shared" si="1412"/>
        <v>0</v>
      </c>
      <c r="BF661" s="687">
        <f>'1. ГПП-АГПЗ+'!CE73+0+'4. ГПП-УЗПКТ-СЗСК'!CE156+0+'4. ГПП-УЗПКТ-СЗСК'!CE158</f>
        <v>95</v>
      </c>
      <c r="BG661" s="687">
        <f>'1. ГПП-АГПЗ+'!CG73+0+'4. ГПП-УЗПКТ-СЗСК'!CG156+0+'4. ГПП-УЗПКТ-СЗСК'!CG158</f>
        <v>0</v>
      </c>
      <c r="BH661" s="687">
        <f t="shared" si="1413"/>
        <v>-95</v>
      </c>
      <c r="BI661" s="688">
        <f t="shared" si="1414"/>
        <v>0</v>
      </c>
      <c r="BJ661" s="687">
        <f t="shared" si="1415"/>
        <v>290.59999999999997</v>
      </c>
      <c r="BK661" s="687">
        <f t="shared" si="1416"/>
        <v>0</v>
      </c>
      <c r="BL661" s="687">
        <f t="shared" si="1417"/>
        <v>-290.59999999999997</v>
      </c>
      <c r="BM661" s="688">
        <f t="shared" si="1418"/>
        <v>0</v>
      </c>
      <c r="BN661" s="687">
        <f>'1. ГПП-АГПЗ+'!CQ73+0+'4. ГПП-УЗПКТ-СЗСК'!CQ156+0+'4. ГПП-УЗПКТ-СЗСК'!CQ158</f>
        <v>97.899999999999991</v>
      </c>
      <c r="BO661" s="687">
        <f>'1. ГПП-АГПЗ+'!CS73+0+'4. ГПП-УЗПКТ-СЗСК'!CS156+0+'4. ГПП-УЗПКТ-СЗСК'!CS158</f>
        <v>0</v>
      </c>
      <c r="BP661" s="687">
        <f t="shared" si="1419"/>
        <v>-97.899999999999991</v>
      </c>
      <c r="BQ661" s="688">
        <f t="shared" si="1420"/>
        <v>0</v>
      </c>
      <c r="BR661" s="687">
        <f>'1. ГПП-АГПЗ+'!CW73+0+'4. ГПП-УЗПКТ-СЗСК'!CW156+0+'4. ГПП-УЗПКТ-СЗСК'!CW158</f>
        <v>94.8</v>
      </c>
      <c r="BS661" s="687">
        <f>'1. ГПП-АГПЗ+'!CY73+0+'4. ГПП-УЗПКТ-СЗСК'!CY156+0+'4. ГПП-УЗПКТ-СЗСК'!CY158</f>
        <v>0</v>
      </c>
      <c r="BT661" s="687">
        <f t="shared" si="1421"/>
        <v>-94.8</v>
      </c>
      <c r="BU661" s="688">
        <f t="shared" si="1422"/>
        <v>0</v>
      </c>
      <c r="BV661" s="687">
        <f>'1. ГПП-АГПЗ+'!DC73+0+'4. ГПП-УЗПКТ-СЗСК'!DC156+0+'4. ГПП-УЗПКТ-СЗСК'!DC158</f>
        <v>97.899999999999991</v>
      </c>
      <c r="BW661" s="687">
        <f>'1. ГПП-АГПЗ+'!DE73+0+'4. ГПП-УЗПКТ-СЗСК'!DE156+0+'4. ГПП-УЗПКТ-СЗСК'!DE158</f>
        <v>0</v>
      </c>
      <c r="BX661" s="687">
        <f t="shared" si="1423"/>
        <v>-97.899999999999991</v>
      </c>
      <c r="BY661" s="688">
        <f t="shared" si="1424"/>
        <v>0</v>
      </c>
    </row>
    <row r="662" spans="2:77" ht="20.100000000000001" customHeight="1">
      <c r="C662" s="436" t="s">
        <v>101</v>
      </c>
      <c r="D662" s="528"/>
      <c r="E662" s="528"/>
      <c r="F662" s="529"/>
      <c r="G662" s="530" t="s">
        <v>725</v>
      </c>
      <c r="H662" s="530"/>
      <c r="I662" s="691" t="s">
        <v>169</v>
      </c>
      <c r="J662" s="687">
        <f t="shared" si="1381"/>
        <v>56.4</v>
      </c>
      <c r="K662" s="687">
        <f t="shared" si="1382"/>
        <v>0</v>
      </c>
      <c r="L662" s="687">
        <f t="shared" si="1383"/>
        <v>-56.4</v>
      </c>
      <c r="M662" s="688">
        <f t="shared" si="1384"/>
        <v>0</v>
      </c>
      <c r="N662" s="687">
        <f t="shared" si="1385"/>
        <v>6.2</v>
      </c>
      <c r="O662" s="687">
        <f t="shared" si="1386"/>
        <v>0</v>
      </c>
      <c r="P662" s="687">
        <f t="shared" si="1387"/>
        <v>-6.2</v>
      </c>
      <c r="Q662" s="688">
        <f t="shared" si="1388"/>
        <v>0</v>
      </c>
      <c r="R662" s="687">
        <f>'1. ГПП-АГПЗ+'!W73+0</f>
        <v>1.8</v>
      </c>
      <c r="S662" s="687">
        <f>'1. ГПП-АГПЗ+'!Y73+0</f>
        <v>0</v>
      </c>
      <c r="T662" s="687">
        <f t="shared" si="1389"/>
        <v>-1.8</v>
      </c>
      <c r="U662" s="688">
        <f t="shared" si="1390"/>
        <v>0</v>
      </c>
      <c r="V662" s="687">
        <f>'1. ГПП-АГПЗ+'!AC73+0</f>
        <v>1.8</v>
      </c>
      <c r="W662" s="687">
        <f>'1. ГПП-АГПЗ+'!AE73+0</f>
        <v>0</v>
      </c>
      <c r="X662" s="687">
        <f t="shared" si="1391"/>
        <v>-1.8</v>
      </c>
      <c r="Y662" s="688">
        <f t="shared" si="1392"/>
        <v>0</v>
      </c>
      <c r="Z662" s="687">
        <f>'1. ГПП-АГПЗ+'!AI73+0</f>
        <v>2.6</v>
      </c>
      <c r="AA662" s="687">
        <f>'1. ГПП-АГПЗ+'!AK73+0</f>
        <v>0</v>
      </c>
      <c r="AB662" s="687">
        <f t="shared" si="1393"/>
        <v>-2.6</v>
      </c>
      <c r="AC662" s="688">
        <f t="shared" si="1394"/>
        <v>0</v>
      </c>
      <c r="AD662" s="687">
        <f t="shared" si="1395"/>
        <v>7.3000000000000007</v>
      </c>
      <c r="AE662" s="687">
        <f t="shared" si="1396"/>
        <v>0</v>
      </c>
      <c r="AF662" s="687">
        <f t="shared" si="1397"/>
        <v>-7.3000000000000007</v>
      </c>
      <c r="AG662" s="688">
        <f t="shared" si="1398"/>
        <v>0</v>
      </c>
      <c r="AH662" s="687">
        <f>'1. ГПП-АГПЗ+'!AU73+0</f>
        <v>5.4</v>
      </c>
      <c r="AI662" s="687">
        <f>'1. ГПП-АГПЗ+'!AW73+0</f>
        <v>0</v>
      </c>
      <c r="AJ662" s="687">
        <f t="shared" si="1399"/>
        <v>-5.4</v>
      </c>
      <c r="AK662" s="688">
        <f t="shared" si="1400"/>
        <v>0</v>
      </c>
      <c r="AL662" s="687">
        <f>'1. ГПП-АГПЗ+'!BA73+0</f>
        <v>1.9</v>
      </c>
      <c r="AM662" s="687">
        <f>'1. ГПП-АГПЗ+'!BC73+0</f>
        <v>0</v>
      </c>
      <c r="AN662" s="687">
        <f t="shared" si="1401"/>
        <v>-1.9</v>
      </c>
      <c r="AO662" s="688">
        <f t="shared" si="1402"/>
        <v>0</v>
      </c>
      <c r="AP662" s="687">
        <f>'1. ГПП-АГПЗ+'!BG73+0</f>
        <v>0</v>
      </c>
      <c r="AQ662" s="687">
        <f>'1. ГПП-АГПЗ+'!BI73+0</f>
        <v>0</v>
      </c>
      <c r="AR662" s="687">
        <f t="shared" si="1403"/>
        <v>0</v>
      </c>
      <c r="AS662" s="688" t="str">
        <f t="shared" si="1404"/>
        <v>-</v>
      </c>
      <c r="AT662" s="687">
        <f t="shared" si="1405"/>
        <v>37.5</v>
      </c>
      <c r="AU662" s="687">
        <f t="shared" si="1406"/>
        <v>0</v>
      </c>
      <c r="AV662" s="687">
        <f t="shared" si="1407"/>
        <v>-37.5</v>
      </c>
      <c r="AW662" s="688">
        <f t="shared" si="1408"/>
        <v>0</v>
      </c>
      <c r="AX662" s="687">
        <f>'1. ГПП-АГПЗ+'!BS73+0</f>
        <v>33.5</v>
      </c>
      <c r="AY662" s="687">
        <f>'1. ГПП-АГПЗ+'!BU73+0</f>
        <v>0</v>
      </c>
      <c r="AZ662" s="687">
        <f t="shared" si="1409"/>
        <v>-33.5</v>
      </c>
      <c r="BA662" s="688">
        <f t="shared" si="1410"/>
        <v>0</v>
      </c>
      <c r="BB662" s="687">
        <f>'1. ГПП-АГПЗ+'!BY73+0</f>
        <v>2</v>
      </c>
      <c r="BC662" s="687">
        <f>'1. ГПП-АГПЗ+'!CA73+0</f>
        <v>0</v>
      </c>
      <c r="BD662" s="687">
        <f t="shared" si="1411"/>
        <v>-2</v>
      </c>
      <c r="BE662" s="688">
        <f t="shared" si="1412"/>
        <v>0</v>
      </c>
      <c r="BF662" s="687">
        <f>'1. ГПП-АГПЗ+'!CE73+0</f>
        <v>2</v>
      </c>
      <c r="BG662" s="687">
        <f>'1. ГПП-АГПЗ+'!CG73+0</f>
        <v>0</v>
      </c>
      <c r="BH662" s="687">
        <f t="shared" si="1413"/>
        <v>-2</v>
      </c>
      <c r="BI662" s="688">
        <f t="shared" si="1414"/>
        <v>0</v>
      </c>
      <c r="BJ662" s="687">
        <f t="shared" si="1415"/>
        <v>5.4</v>
      </c>
      <c r="BK662" s="687">
        <f t="shared" si="1416"/>
        <v>0</v>
      </c>
      <c r="BL662" s="687">
        <f t="shared" si="1417"/>
        <v>-5.4</v>
      </c>
      <c r="BM662" s="688">
        <f t="shared" si="1418"/>
        <v>0</v>
      </c>
      <c r="BN662" s="687">
        <f>'1. ГПП-АГПЗ+'!CQ73+0</f>
        <v>1.8</v>
      </c>
      <c r="BO662" s="687">
        <f>'1. ГПП-АГПЗ+'!CS73+0</f>
        <v>0</v>
      </c>
      <c r="BP662" s="687">
        <f t="shared" si="1419"/>
        <v>-1.8</v>
      </c>
      <c r="BQ662" s="688">
        <f t="shared" si="1420"/>
        <v>0</v>
      </c>
      <c r="BR662" s="687">
        <f>'1. ГПП-АГПЗ+'!CW73+0</f>
        <v>1.8</v>
      </c>
      <c r="BS662" s="687">
        <f>'1. ГПП-АГПЗ+'!CY73+0</f>
        <v>0</v>
      </c>
      <c r="BT662" s="687">
        <f t="shared" si="1421"/>
        <v>-1.8</v>
      </c>
      <c r="BU662" s="688">
        <f t="shared" si="1422"/>
        <v>0</v>
      </c>
      <c r="BV662" s="687">
        <f>'1. ГПП-АГПЗ+'!DC73+0</f>
        <v>1.8</v>
      </c>
      <c r="BW662" s="687">
        <f>'1. ГПП-АГПЗ+'!DE73+0</f>
        <v>0</v>
      </c>
      <c r="BX662" s="687">
        <f t="shared" si="1423"/>
        <v>-1.8</v>
      </c>
      <c r="BY662" s="688">
        <f t="shared" si="1424"/>
        <v>0</v>
      </c>
    </row>
    <row r="663" spans="2:77" ht="20.100000000000001" customHeight="1">
      <c r="C663" s="436" t="s">
        <v>225</v>
      </c>
      <c r="D663" s="528"/>
      <c r="E663" s="528"/>
      <c r="F663" s="529"/>
      <c r="G663" s="530" t="s">
        <v>726</v>
      </c>
      <c r="H663" s="530"/>
      <c r="I663" s="691" t="s">
        <v>169</v>
      </c>
      <c r="J663" s="687">
        <f t="shared" si="1381"/>
        <v>334.9</v>
      </c>
      <c r="K663" s="687">
        <f t="shared" si="1382"/>
        <v>0</v>
      </c>
      <c r="L663" s="687">
        <f t="shared" si="1383"/>
        <v>-334.9</v>
      </c>
      <c r="M663" s="688">
        <f t="shared" si="1384"/>
        <v>0</v>
      </c>
      <c r="N663" s="687">
        <f t="shared" si="1385"/>
        <v>90</v>
      </c>
      <c r="O663" s="687">
        <f t="shared" si="1386"/>
        <v>0</v>
      </c>
      <c r="P663" s="687">
        <f t="shared" si="1387"/>
        <v>-90</v>
      </c>
      <c r="Q663" s="688">
        <f t="shared" si="1388"/>
        <v>0</v>
      </c>
      <c r="R663" s="687">
        <f>'4. ГПП-УЗПКТ-СЗСК'!W156+0</f>
        <v>31</v>
      </c>
      <c r="S663" s="687">
        <f>'4. ГПП-УЗПКТ-СЗСК'!Y156+0</f>
        <v>0</v>
      </c>
      <c r="T663" s="687">
        <f t="shared" si="1389"/>
        <v>-31</v>
      </c>
      <c r="U663" s="688">
        <f t="shared" si="1390"/>
        <v>0</v>
      </c>
      <c r="V663" s="687">
        <f>'4. ГПП-УЗПКТ-СЗСК'!AC156+0</f>
        <v>28</v>
      </c>
      <c r="W663" s="687">
        <f>'4. ГПП-УЗПКТ-СЗСК'!AE156+0</f>
        <v>0</v>
      </c>
      <c r="X663" s="687">
        <f t="shared" si="1391"/>
        <v>-28</v>
      </c>
      <c r="Y663" s="688">
        <f t="shared" si="1392"/>
        <v>0</v>
      </c>
      <c r="Z663" s="687">
        <f>'4. ГПП-УЗПКТ-СЗСК'!AI156+0</f>
        <v>31</v>
      </c>
      <c r="AA663" s="687">
        <f>'4. ГПП-УЗПКТ-СЗСК'!AK156+0</f>
        <v>0</v>
      </c>
      <c r="AB663" s="687">
        <f t="shared" si="1393"/>
        <v>-31</v>
      </c>
      <c r="AC663" s="688">
        <f t="shared" si="1394"/>
        <v>0</v>
      </c>
      <c r="AD663" s="687">
        <f t="shared" si="1395"/>
        <v>62.400000000000006</v>
      </c>
      <c r="AE663" s="687">
        <f t="shared" si="1396"/>
        <v>0</v>
      </c>
      <c r="AF663" s="687">
        <f t="shared" si="1397"/>
        <v>-62.400000000000006</v>
      </c>
      <c r="AG663" s="688">
        <f t="shared" si="1398"/>
        <v>0</v>
      </c>
      <c r="AH663" s="687">
        <f>'4. ГПП-УЗПКТ-СЗСК'!AU156+0</f>
        <v>18</v>
      </c>
      <c r="AI663" s="687">
        <f>'4. ГПП-УЗПКТ-СЗСК'!AW156+0</f>
        <v>0</v>
      </c>
      <c r="AJ663" s="687">
        <f t="shared" si="1399"/>
        <v>-18</v>
      </c>
      <c r="AK663" s="688">
        <f t="shared" si="1400"/>
        <v>0</v>
      </c>
      <c r="AL663" s="687">
        <f>'4. ГПП-УЗПКТ-СЗСК'!BA156+0</f>
        <v>18.7</v>
      </c>
      <c r="AM663" s="687">
        <f>'4. ГПП-УЗПКТ-СЗСК'!BC156+0</f>
        <v>0</v>
      </c>
      <c r="AN663" s="687">
        <f t="shared" si="1401"/>
        <v>-18.7</v>
      </c>
      <c r="AO663" s="688">
        <f t="shared" si="1402"/>
        <v>0</v>
      </c>
      <c r="AP663" s="687">
        <f>'4. ГПП-УЗПКТ-СЗСК'!BG156+0</f>
        <v>25.7</v>
      </c>
      <c r="AQ663" s="687">
        <f>'4. ГПП-УЗПКТ-СЗСК'!BI156+0</f>
        <v>0</v>
      </c>
      <c r="AR663" s="687">
        <f t="shared" si="1403"/>
        <v>-25.7</v>
      </c>
      <c r="AS663" s="688">
        <f t="shared" si="1404"/>
        <v>0</v>
      </c>
      <c r="AT663" s="687">
        <f t="shared" si="1405"/>
        <v>90.5</v>
      </c>
      <c r="AU663" s="687">
        <f t="shared" si="1406"/>
        <v>0</v>
      </c>
      <c r="AV663" s="687">
        <f t="shared" si="1407"/>
        <v>-90.5</v>
      </c>
      <c r="AW663" s="688">
        <f t="shared" si="1408"/>
        <v>0</v>
      </c>
      <c r="AX663" s="687">
        <f>'4. ГПП-УЗПКТ-СЗСК'!BS156+0</f>
        <v>29.5</v>
      </c>
      <c r="AY663" s="687">
        <f>'4. ГПП-УЗПКТ-СЗСК'!BU156+0</f>
        <v>0</v>
      </c>
      <c r="AZ663" s="687">
        <f t="shared" si="1409"/>
        <v>-29.5</v>
      </c>
      <c r="BA663" s="688">
        <f t="shared" si="1410"/>
        <v>0</v>
      </c>
      <c r="BB663" s="687">
        <f>'4. ГПП-УЗПКТ-СЗСК'!BY156+0</f>
        <v>31</v>
      </c>
      <c r="BC663" s="687">
        <f>'4. ГПП-УЗПКТ-СЗСК'!CA156+0</f>
        <v>0</v>
      </c>
      <c r="BD663" s="687">
        <f t="shared" si="1411"/>
        <v>-31</v>
      </c>
      <c r="BE663" s="688">
        <f t="shared" si="1412"/>
        <v>0</v>
      </c>
      <c r="BF663" s="687">
        <f>'4. ГПП-УЗПКТ-СЗСК'!CE156+0</f>
        <v>30</v>
      </c>
      <c r="BG663" s="687">
        <f>'4. ГПП-УЗПКТ-СЗСК'!CG156+0</f>
        <v>0</v>
      </c>
      <c r="BH663" s="687">
        <f t="shared" si="1413"/>
        <v>-30</v>
      </c>
      <c r="BI663" s="688">
        <f t="shared" si="1414"/>
        <v>0</v>
      </c>
      <c r="BJ663" s="687">
        <f t="shared" si="1415"/>
        <v>92</v>
      </c>
      <c r="BK663" s="687">
        <f t="shared" si="1416"/>
        <v>0</v>
      </c>
      <c r="BL663" s="687">
        <f t="shared" si="1417"/>
        <v>-92</v>
      </c>
      <c r="BM663" s="688">
        <f t="shared" si="1418"/>
        <v>0</v>
      </c>
      <c r="BN663" s="687">
        <f>'4. ГПП-УЗПКТ-СЗСК'!CQ156+0</f>
        <v>31</v>
      </c>
      <c r="BO663" s="687">
        <f>'4. ГПП-УЗПКТ-СЗСК'!CS156+0</f>
        <v>0</v>
      </c>
      <c r="BP663" s="687">
        <f t="shared" si="1419"/>
        <v>-31</v>
      </c>
      <c r="BQ663" s="688">
        <f t="shared" si="1420"/>
        <v>0</v>
      </c>
      <c r="BR663" s="687">
        <f>'4. ГПП-УЗПКТ-СЗСК'!CW156+0</f>
        <v>30</v>
      </c>
      <c r="BS663" s="687">
        <f>'4. ГПП-УЗПКТ-СЗСК'!CY156+0</f>
        <v>0</v>
      </c>
      <c r="BT663" s="687">
        <f t="shared" si="1421"/>
        <v>-30</v>
      </c>
      <c r="BU663" s="688">
        <f t="shared" si="1422"/>
        <v>0</v>
      </c>
      <c r="BV663" s="687">
        <f>'4. ГПП-УЗПКТ-СЗСК'!DC156+0</f>
        <v>31</v>
      </c>
      <c r="BW663" s="687">
        <f>'4. ГПП-УЗПКТ-СЗСК'!DE156+0</f>
        <v>0</v>
      </c>
      <c r="BX663" s="687">
        <f t="shared" si="1423"/>
        <v>-31</v>
      </c>
      <c r="BY663" s="688">
        <f t="shared" si="1424"/>
        <v>0</v>
      </c>
    </row>
    <row r="664" spans="2:77" ht="20.100000000000001" customHeight="1">
      <c r="C664" s="436" t="s">
        <v>315</v>
      </c>
      <c r="D664" s="528"/>
      <c r="E664" s="528"/>
      <c r="F664" s="529"/>
      <c r="G664" s="530" t="s">
        <v>727</v>
      </c>
      <c r="H664" s="530"/>
      <c r="I664" s="691" t="s">
        <v>169</v>
      </c>
      <c r="J664" s="687">
        <f t="shared" si="1381"/>
        <v>715.8</v>
      </c>
      <c r="K664" s="687">
        <f t="shared" si="1382"/>
        <v>0</v>
      </c>
      <c r="L664" s="687">
        <f t="shared" si="1383"/>
        <v>-715.8</v>
      </c>
      <c r="M664" s="688">
        <f t="shared" si="1384"/>
        <v>0</v>
      </c>
      <c r="N664" s="687">
        <f t="shared" si="1385"/>
        <v>162</v>
      </c>
      <c r="O664" s="687">
        <f t="shared" si="1386"/>
        <v>0</v>
      </c>
      <c r="P664" s="687">
        <f t="shared" si="1387"/>
        <v>-162</v>
      </c>
      <c r="Q664" s="688">
        <f t="shared" si="1388"/>
        <v>0</v>
      </c>
      <c r="R664" s="687">
        <f>'4. ГПП-УЗПКТ-СЗСК'!W158</f>
        <v>55.8</v>
      </c>
      <c r="S664" s="687">
        <f>'4. ГПП-УЗПКТ-СЗСК'!Y158</f>
        <v>0</v>
      </c>
      <c r="T664" s="687">
        <f t="shared" si="1389"/>
        <v>-55.8</v>
      </c>
      <c r="U664" s="688">
        <f t="shared" si="1390"/>
        <v>0</v>
      </c>
      <c r="V664" s="687">
        <f>'4. ГПП-УЗПКТ-СЗСК'!AC158</f>
        <v>50.4</v>
      </c>
      <c r="W664" s="687">
        <f>'4. ГПП-УЗПКТ-СЗСК'!AE158</f>
        <v>0</v>
      </c>
      <c r="X664" s="687">
        <f t="shared" si="1391"/>
        <v>-50.4</v>
      </c>
      <c r="Y664" s="688">
        <f t="shared" si="1392"/>
        <v>0</v>
      </c>
      <c r="Z664" s="687">
        <f>'4. ГПП-УЗПКТ-СЗСК'!AI158</f>
        <v>55.8</v>
      </c>
      <c r="AA664" s="687">
        <f>'4. ГПП-УЗПКТ-СЗСК'!AK158</f>
        <v>0</v>
      </c>
      <c r="AB664" s="687">
        <f t="shared" si="1393"/>
        <v>-55.8</v>
      </c>
      <c r="AC664" s="688">
        <f t="shared" si="1394"/>
        <v>0</v>
      </c>
      <c r="AD664" s="687">
        <f t="shared" si="1395"/>
        <v>147.6</v>
      </c>
      <c r="AE664" s="687">
        <f t="shared" si="1396"/>
        <v>0</v>
      </c>
      <c r="AF664" s="687">
        <f t="shared" si="1397"/>
        <v>-147.6</v>
      </c>
      <c r="AG664" s="688">
        <f t="shared" si="1398"/>
        <v>0</v>
      </c>
      <c r="AH664" s="687">
        <f>'4. ГПП-УЗПКТ-СЗСК'!AU158</f>
        <v>54</v>
      </c>
      <c r="AI664" s="687">
        <f>'4. ГПП-УЗПКТ-СЗСК'!AW158</f>
        <v>0</v>
      </c>
      <c r="AJ664" s="687">
        <f t="shared" si="1399"/>
        <v>-54</v>
      </c>
      <c r="AK664" s="688">
        <f t="shared" si="1400"/>
        <v>0</v>
      </c>
      <c r="AL664" s="687">
        <f>'4. ГПП-УЗПКТ-СЗСК'!BA158</f>
        <v>49.6</v>
      </c>
      <c r="AM664" s="687">
        <f>'4. ГПП-УЗПКТ-СЗСК'!BC158</f>
        <v>0</v>
      </c>
      <c r="AN664" s="687">
        <f t="shared" si="1401"/>
        <v>-49.6</v>
      </c>
      <c r="AO664" s="688">
        <f t="shared" si="1402"/>
        <v>0</v>
      </c>
      <c r="AP664" s="687">
        <f>'4. ГПП-УЗПКТ-СЗСК'!BG158</f>
        <v>44</v>
      </c>
      <c r="AQ664" s="687">
        <f>'4. ГПП-УЗПКТ-СЗСК'!BI158</f>
        <v>0</v>
      </c>
      <c r="AR664" s="687">
        <f t="shared" si="1403"/>
        <v>-44</v>
      </c>
      <c r="AS664" s="688">
        <f t="shared" si="1404"/>
        <v>0</v>
      </c>
      <c r="AT664" s="687">
        <f t="shared" si="1405"/>
        <v>213</v>
      </c>
      <c r="AU664" s="687">
        <f t="shared" si="1406"/>
        <v>0</v>
      </c>
      <c r="AV664" s="687">
        <f t="shared" si="1407"/>
        <v>-213</v>
      </c>
      <c r="AW664" s="688">
        <f t="shared" si="1408"/>
        <v>0</v>
      </c>
      <c r="AX664" s="687">
        <f>'4. ГПП-УЗПКТ-СЗСК'!BS158</f>
        <v>28</v>
      </c>
      <c r="AY664" s="687">
        <f>'4. ГПП-УЗПКТ-СЗСК'!BU158</f>
        <v>0</v>
      </c>
      <c r="AZ664" s="687">
        <f t="shared" si="1409"/>
        <v>-28</v>
      </c>
      <c r="BA664" s="688">
        <f t="shared" si="1410"/>
        <v>0</v>
      </c>
      <c r="BB664" s="687">
        <f>'4. ГПП-УЗПКТ-СЗСК'!BY158</f>
        <v>122</v>
      </c>
      <c r="BC664" s="687">
        <f>'4. ГПП-УЗПКТ-СЗСК'!CA158</f>
        <v>0</v>
      </c>
      <c r="BD664" s="687">
        <f t="shared" si="1411"/>
        <v>-122</v>
      </c>
      <c r="BE664" s="688">
        <f t="shared" si="1412"/>
        <v>0</v>
      </c>
      <c r="BF664" s="687">
        <f>'4. ГПП-УЗПКТ-СЗСК'!CE158</f>
        <v>63</v>
      </c>
      <c r="BG664" s="687">
        <f>'4. ГПП-УЗПКТ-СЗСК'!CG158</f>
        <v>0</v>
      </c>
      <c r="BH664" s="687">
        <f t="shared" si="1413"/>
        <v>-63</v>
      </c>
      <c r="BI664" s="688">
        <f t="shared" si="1414"/>
        <v>0</v>
      </c>
      <c r="BJ664" s="687">
        <f t="shared" si="1415"/>
        <v>193.2</v>
      </c>
      <c r="BK664" s="687">
        <f t="shared" si="1416"/>
        <v>0</v>
      </c>
      <c r="BL664" s="687">
        <f t="shared" si="1417"/>
        <v>-193.2</v>
      </c>
      <c r="BM664" s="688">
        <f t="shared" si="1418"/>
        <v>0</v>
      </c>
      <c r="BN664" s="687">
        <f>'4. ГПП-УЗПКТ-СЗСК'!CQ158</f>
        <v>65.099999999999994</v>
      </c>
      <c r="BO664" s="687">
        <f>'4. ГПП-УЗПКТ-СЗСК'!CS158</f>
        <v>0</v>
      </c>
      <c r="BP664" s="687">
        <f t="shared" si="1419"/>
        <v>-65.099999999999994</v>
      </c>
      <c r="BQ664" s="688">
        <f t="shared" si="1420"/>
        <v>0</v>
      </c>
      <c r="BR664" s="687">
        <f>'4. ГПП-УЗПКТ-СЗСК'!CW158</f>
        <v>63</v>
      </c>
      <c r="BS664" s="687">
        <f>'4. ГПП-УЗПКТ-СЗСК'!CY158</f>
        <v>0</v>
      </c>
      <c r="BT664" s="687">
        <f t="shared" si="1421"/>
        <v>-63</v>
      </c>
      <c r="BU664" s="688">
        <f t="shared" si="1422"/>
        <v>0</v>
      </c>
      <c r="BV664" s="687">
        <f>'4. ГПП-УЗПКТ-СЗСК'!DC158</f>
        <v>65.099999999999994</v>
      </c>
      <c r="BW664" s="687">
        <f>'4. ГПП-УЗПКТ-СЗСК'!DE158</f>
        <v>0</v>
      </c>
      <c r="BX664" s="687">
        <f t="shared" si="1423"/>
        <v>-65.099999999999994</v>
      </c>
      <c r="BY664" s="688">
        <f t="shared" si="1424"/>
        <v>0</v>
      </c>
    </row>
    <row r="665" spans="2:77" ht="20.100000000000001" customHeight="1">
      <c r="B665" s="413" t="s">
        <v>728</v>
      </c>
      <c r="C665" s="428" t="s">
        <v>113</v>
      </c>
      <c r="D665" s="528"/>
      <c r="E665" s="528"/>
      <c r="F665" s="529"/>
      <c r="G665" s="530" t="s">
        <v>729</v>
      </c>
      <c r="H665" s="530"/>
      <c r="I665" s="446" t="s">
        <v>169</v>
      </c>
      <c r="J665" s="687">
        <f t="shared" si="1381"/>
        <v>1107.0999999999999</v>
      </c>
      <c r="K665" s="687">
        <f t="shared" si="1382"/>
        <v>0</v>
      </c>
      <c r="L665" s="687">
        <f t="shared" si="1383"/>
        <v>-1107.0999999999999</v>
      </c>
      <c r="M665" s="688">
        <f t="shared" si="1384"/>
        <v>0</v>
      </c>
      <c r="N665" s="687">
        <f t="shared" si="1385"/>
        <v>258.20000000000005</v>
      </c>
      <c r="O665" s="687">
        <f t="shared" si="1386"/>
        <v>0</v>
      </c>
      <c r="P665" s="687">
        <f t="shared" si="1387"/>
        <v>-258.20000000000005</v>
      </c>
      <c r="Q665" s="688">
        <f t="shared" si="1388"/>
        <v>0</v>
      </c>
      <c r="R665" s="687">
        <f>'1. ГПП-АГПЗ+'!W73+'4. ГПП-УЗПКТ-СЗСК'!W156+'4. ГПП-УЗПКТ-СЗСК'!W158</f>
        <v>88.6</v>
      </c>
      <c r="S665" s="687">
        <f>'1. ГПП-АГПЗ+'!Y73+'4. ГПП-УЗПКТ-СЗСК'!Y156+'4. ГПП-УЗПКТ-СЗСК'!Y158</f>
        <v>0</v>
      </c>
      <c r="T665" s="687">
        <f t="shared" si="1389"/>
        <v>-88.6</v>
      </c>
      <c r="U665" s="688">
        <f t="shared" si="1390"/>
        <v>0</v>
      </c>
      <c r="V665" s="687">
        <f>'1. ГПП-АГПЗ+'!AC73+'4. ГПП-УЗПКТ-СЗСК'!AC156+'4. ГПП-УЗПКТ-СЗСК'!AC158</f>
        <v>80.2</v>
      </c>
      <c r="W665" s="687">
        <f>'1. ГПП-АГПЗ+'!AE73+'4. ГПП-УЗПКТ-СЗСК'!AE156+'4. ГПП-УЗПКТ-СЗСК'!AE158</f>
        <v>0</v>
      </c>
      <c r="X665" s="687">
        <f t="shared" si="1391"/>
        <v>-80.2</v>
      </c>
      <c r="Y665" s="688">
        <f t="shared" si="1392"/>
        <v>0</v>
      </c>
      <c r="Z665" s="687">
        <f>'1. ГПП-АГПЗ+'!AI73+'4. ГПП-УЗПКТ-СЗСК'!AI156+'4. ГПП-УЗПКТ-СЗСК'!AI158</f>
        <v>89.4</v>
      </c>
      <c r="AA665" s="687">
        <f>'1. ГПП-АГПЗ+'!AK73+'4. ГПП-УЗПКТ-СЗСК'!AK156+'4. ГПП-УЗПКТ-СЗСК'!AK158</f>
        <v>0</v>
      </c>
      <c r="AB665" s="687">
        <f t="shared" si="1393"/>
        <v>-89.4</v>
      </c>
      <c r="AC665" s="688">
        <f t="shared" si="1394"/>
        <v>0</v>
      </c>
      <c r="AD665" s="687">
        <f t="shared" si="1395"/>
        <v>217.3</v>
      </c>
      <c r="AE665" s="687">
        <f t="shared" si="1396"/>
        <v>0</v>
      </c>
      <c r="AF665" s="687">
        <f t="shared" si="1397"/>
        <v>-217.3</v>
      </c>
      <c r="AG665" s="688">
        <f t="shared" si="1398"/>
        <v>0</v>
      </c>
      <c r="AH665" s="687">
        <f>'1. ГПП-АГПЗ+'!AU73+'4. ГПП-УЗПКТ-СЗСК'!AU156+'4. ГПП-УЗПКТ-СЗСК'!AU158</f>
        <v>77.400000000000006</v>
      </c>
      <c r="AI665" s="687">
        <f>'1. ГПП-АГПЗ+'!AW73+'4. ГПП-УЗПКТ-СЗСК'!AW156+'4. ГПП-УЗПКТ-СЗСК'!AW158</f>
        <v>0</v>
      </c>
      <c r="AJ665" s="687">
        <f t="shared" si="1399"/>
        <v>-77.400000000000006</v>
      </c>
      <c r="AK665" s="688">
        <f t="shared" si="1400"/>
        <v>0</v>
      </c>
      <c r="AL665" s="687">
        <f>'1. ГПП-АГПЗ+'!BA73+'4. ГПП-УЗПКТ-СЗСК'!BA156+'4. ГПП-УЗПКТ-СЗСК'!BA158</f>
        <v>70.2</v>
      </c>
      <c r="AM665" s="687">
        <f>'1. ГПП-АГПЗ+'!BC73+'4. ГПП-УЗПКТ-СЗСК'!BC156+'4. ГПП-УЗПКТ-СЗСК'!BC158</f>
        <v>0</v>
      </c>
      <c r="AN665" s="687">
        <f t="shared" si="1401"/>
        <v>-70.2</v>
      </c>
      <c r="AO665" s="688">
        <f t="shared" si="1402"/>
        <v>0</v>
      </c>
      <c r="AP665" s="687">
        <f>'1. ГПП-АГПЗ+'!BG73+'4. ГПП-УЗПКТ-СЗСК'!BG156+'4. ГПП-УЗПКТ-СЗСК'!BG158</f>
        <v>69.7</v>
      </c>
      <c r="AQ665" s="687">
        <f>'1. ГПП-АГПЗ+'!BI73+'4. ГПП-УЗПКТ-СЗСК'!BI156+'4. ГПП-УЗПКТ-СЗСК'!BI158</f>
        <v>0</v>
      </c>
      <c r="AR665" s="687">
        <f t="shared" si="1403"/>
        <v>-69.7</v>
      </c>
      <c r="AS665" s="688">
        <f t="shared" si="1404"/>
        <v>0</v>
      </c>
      <c r="AT665" s="687">
        <f t="shared" si="1405"/>
        <v>341</v>
      </c>
      <c r="AU665" s="687">
        <f t="shared" si="1406"/>
        <v>0</v>
      </c>
      <c r="AV665" s="687">
        <f t="shared" si="1407"/>
        <v>-341</v>
      </c>
      <c r="AW665" s="688">
        <f t="shared" si="1408"/>
        <v>0</v>
      </c>
      <c r="AX665" s="687">
        <f>'1. ГПП-АГПЗ+'!BS73+'4. ГПП-УЗПКТ-СЗСК'!BS156+'4. ГПП-УЗПКТ-СЗСК'!BS158</f>
        <v>91</v>
      </c>
      <c r="AY665" s="687">
        <f>'1. ГПП-АГПЗ+'!BU73+'4. ГПП-УЗПКТ-СЗСК'!BU156+'4. ГПП-УЗПКТ-СЗСК'!BU158</f>
        <v>0</v>
      </c>
      <c r="AZ665" s="687">
        <f t="shared" si="1409"/>
        <v>-91</v>
      </c>
      <c r="BA665" s="688">
        <f t="shared" si="1410"/>
        <v>0</v>
      </c>
      <c r="BB665" s="687">
        <f>'1. ГПП-АГПЗ+'!BY73+'4. ГПП-УЗПКТ-СЗСК'!BY156+'4. ГПП-УЗПКТ-СЗСК'!BY158</f>
        <v>155</v>
      </c>
      <c r="BC665" s="687">
        <f>'1. ГПП-АГПЗ+'!CA73+'4. ГПП-УЗПКТ-СЗСК'!CA156+'4. ГПП-УЗПКТ-СЗСК'!CA158</f>
        <v>0</v>
      </c>
      <c r="BD665" s="687">
        <f t="shared" si="1411"/>
        <v>-155</v>
      </c>
      <c r="BE665" s="688">
        <f t="shared" si="1412"/>
        <v>0</v>
      </c>
      <c r="BF665" s="687">
        <f>'1. ГПП-АГПЗ+'!CE73+'4. ГПП-УЗПКТ-СЗСК'!CE156+'4. ГПП-УЗПКТ-СЗСК'!CE158</f>
        <v>95</v>
      </c>
      <c r="BG665" s="687">
        <f>'1. ГПП-АГПЗ+'!CG73+'4. ГПП-УЗПКТ-СЗСК'!CG156+'4. ГПП-УЗПКТ-СЗСК'!CG158</f>
        <v>0</v>
      </c>
      <c r="BH665" s="687">
        <f t="shared" si="1413"/>
        <v>-95</v>
      </c>
      <c r="BI665" s="688">
        <f t="shared" si="1414"/>
        <v>0</v>
      </c>
      <c r="BJ665" s="687">
        <f t="shared" si="1415"/>
        <v>290.59999999999997</v>
      </c>
      <c r="BK665" s="687">
        <f t="shared" si="1416"/>
        <v>0</v>
      </c>
      <c r="BL665" s="687">
        <f t="shared" si="1417"/>
        <v>-290.59999999999997</v>
      </c>
      <c r="BM665" s="688">
        <f t="shared" si="1418"/>
        <v>0</v>
      </c>
      <c r="BN665" s="687">
        <f>'1. ГПП-АГПЗ+'!CQ73+'4. ГПП-УЗПКТ-СЗСК'!CQ156+'4. ГПП-УЗПКТ-СЗСК'!CQ158</f>
        <v>97.899999999999991</v>
      </c>
      <c r="BO665" s="687">
        <f>'1. ГПП-АГПЗ+'!CS73+'4. ГПП-УЗПКТ-СЗСК'!CS156+'4. ГПП-УЗПКТ-СЗСК'!CS158</f>
        <v>0</v>
      </c>
      <c r="BP665" s="687">
        <f t="shared" si="1419"/>
        <v>-97.899999999999991</v>
      </c>
      <c r="BQ665" s="688">
        <f t="shared" si="1420"/>
        <v>0</v>
      </c>
      <c r="BR665" s="687">
        <f>'1. ГПП-АГПЗ+'!CW73+'4. ГПП-УЗПКТ-СЗСК'!CW156+'4. ГПП-УЗПКТ-СЗСК'!CW158</f>
        <v>94.8</v>
      </c>
      <c r="BS665" s="687">
        <f>'1. ГПП-АГПЗ+'!CY73+'4. ГПП-УЗПКТ-СЗСК'!CY156+'4. ГПП-УЗПКТ-СЗСК'!CY158</f>
        <v>0</v>
      </c>
      <c r="BT665" s="687">
        <f t="shared" si="1421"/>
        <v>-94.8</v>
      </c>
      <c r="BU665" s="688">
        <f t="shared" si="1422"/>
        <v>0</v>
      </c>
      <c r="BV665" s="687">
        <f>'1. ГПП-АГПЗ+'!DC73+'4. ГПП-УЗПКТ-СЗСК'!DC156+'4. ГПП-УЗПКТ-СЗСК'!DC158</f>
        <v>97.899999999999991</v>
      </c>
      <c r="BW665" s="687">
        <f>'1. ГПП-АГПЗ+'!DE73+'4. ГПП-УЗПКТ-СЗСК'!DE156+'4. ГПП-УЗПКТ-СЗСК'!DE158</f>
        <v>0</v>
      </c>
      <c r="BX665" s="687">
        <f t="shared" si="1423"/>
        <v>-97.899999999999991</v>
      </c>
      <c r="BY665" s="688">
        <f t="shared" si="1424"/>
        <v>0</v>
      </c>
    </row>
    <row r="666" spans="2:77" ht="20.100000000000001" customHeight="1">
      <c r="C666" s="424" t="s">
        <v>173</v>
      </c>
      <c r="D666" s="528"/>
      <c r="E666" s="528"/>
      <c r="F666" s="529"/>
      <c r="G666" s="530" t="s">
        <v>729</v>
      </c>
      <c r="H666" s="530"/>
      <c r="I666" s="446" t="s">
        <v>169</v>
      </c>
      <c r="J666" s="687">
        <f t="shared" si="1381"/>
        <v>1107.0999999999999</v>
      </c>
      <c r="K666" s="687">
        <f t="shared" si="1382"/>
        <v>0</v>
      </c>
      <c r="L666" s="687">
        <f t="shared" si="1383"/>
        <v>-1107.0999999999999</v>
      </c>
      <c r="M666" s="688">
        <f t="shared" si="1384"/>
        <v>0</v>
      </c>
      <c r="N666" s="687">
        <f t="shared" si="1385"/>
        <v>258.20000000000005</v>
      </c>
      <c r="O666" s="687">
        <f t="shared" si="1386"/>
        <v>0</v>
      </c>
      <c r="P666" s="687">
        <f t="shared" si="1387"/>
        <v>-258.20000000000005</v>
      </c>
      <c r="Q666" s="688">
        <f t="shared" si="1388"/>
        <v>0</v>
      </c>
      <c r="R666" s="687">
        <f>'1. ГПП-АГПЗ+'!W73+'4. ГПП-УЗПКТ-СЗСК'!W156+'4. ГПП-УЗПКТ-СЗСК'!W158</f>
        <v>88.6</v>
      </c>
      <c r="S666" s="687">
        <f>'1. ГПП-АГПЗ+'!Y73+'4. ГПП-УЗПКТ-СЗСК'!Y156+'4. ГПП-УЗПКТ-СЗСК'!Y158</f>
        <v>0</v>
      </c>
      <c r="T666" s="687">
        <f t="shared" si="1389"/>
        <v>-88.6</v>
      </c>
      <c r="U666" s="688">
        <f t="shared" si="1390"/>
        <v>0</v>
      </c>
      <c r="V666" s="687">
        <f>'1. ГПП-АГПЗ+'!AC73+'4. ГПП-УЗПКТ-СЗСК'!AC156+'4. ГПП-УЗПКТ-СЗСК'!AC158</f>
        <v>80.2</v>
      </c>
      <c r="W666" s="687">
        <f>'1. ГПП-АГПЗ+'!AE73+'4. ГПП-УЗПКТ-СЗСК'!AE156+'4. ГПП-УЗПКТ-СЗСК'!AE158</f>
        <v>0</v>
      </c>
      <c r="X666" s="687">
        <f t="shared" si="1391"/>
        <v>-80.2</v>
      </c>
      <c r="Y666" s="688">
        <f t="shared" si="1392"/>
        <v>0</v>
      </c>
      <c r="Z666" s="687">
        <f>'1. ГПП-АГПЗ+'!AI73+'4. ГПП-УЗПКТ-СЗСК'!AI156+'4. ГПП-УЗПКТ-СЗСК'!AI158</f>
        <v>89.4</v>
      </c>
      <c r="AA666" s="687">
        <f>'1. ГПП-АГПЗ+'!AK73+'4. ГПП-УЗПКТ-СЗСК'!AK156+'4. ГПП-УЗПКТ-СЗСК'!AK158</f>
        <v>0</v>
      </c>
      <c r="AB666" s="687">
        <f t="shared" si="1393"/>
        <v>-89.4</v>
      </c>
      <c r="AC666" s="688">
        <f t="shared" si="1394"/>
        <v>0</v>
      </c>
      <c r="AD666" s="687">
        <f t="shared" si="1395"/>
        <v>217.3</v>
      </c>
      <c r="AE666" s="687">
        <f t="shared" si="1396"/>
        <v>0</v>
      </c>
      <c r="AF666" s="687">
        <f t="shared" si="1397"/>
        <v>-217.3</v>
      </c>
      <c r="AG666" s="688">
        <f t="shared" si="1398"/>
        <v>0</v>
      </c>
      <c r="AH666" s="687">
        <f>'1. ГПП-АГПЗ+'!AU73+'4. ГПП-УЗПКТ-СЗСК'!AU156+'4. ГПП-УЗПКТ-СЗСК'!AU158</f>
        <v>77.400000000000006</v>
      </c>
      <c r="AI666" s="687">
        <f>'1. ГПП-АГПЗ+'!AW73+'4. ГПП-УЗПКТ-СЗСК'!AW156+'4. ГПП-УЗПКТ-СЗСК'!AW158</f>
        <v>0</v>
      </c>
      <c r="AJ666" s="687">
        <f t="shared" si="1399"/>
        <v>-77.400000000000006</v>
      </c>
      <c r="AK666" s="688">
        <f t="shared" si="1400"/>
        <v>0</v>
      </c>
      <c r="AL666" s="687">
        <f>'1. ГПП-АГПЗ+'!BA73+'4. ГПП-УЗПКТ-СЗСК'!BA156+'4. ГПП-УЗПКТ-СЗСК'!BA158</f>
        <v>70.2</v>
      </c>
      <c r="AM666" s="687">
        <f>'1. ГПП-АГПЗ+'!BC73+'4. ГПП-УЗПКТ-СЗСК'!BC156+'4. ГПП-УЗПКТ-СЗСК'!BC158</f>
        <v>0</v>
      </c>
      <c r="AN666" s="687">
        <f t="shared" si="1401"/>
        <v>-70.2</v>
      </c>
      <c r="AO666" s="688">
        <f t="shared" si="1402"/>
        <v>0</v>
      </c>
      <c r="AP666" s="687">
        <f>'1. ГПП-АГПЗ+'!BG73+'4. ГПП-УЗПКТ-СЗСК'!BG156+'4. ГПП-УЗПКТ-СЗСК'!BG158</f>
        <v>69.7</v>
      </c>
      <c r="AQ666" s="687">
        <f>'1. ГПП-АГПЗ+'!BI73+'4. ГПП-УЗПКТ-СЗСК'!BI156+'4. ГПП-УЗПКТ-СЗСК'!BI158</f>
        <v>0</v>
      </c>
      <c r="AR666" s="687">
        <f t="shared" si="1403"/>
        <v>-69.7</v>
      </c>
      <c r="AS666" s="688">
        <f t="shared" si="1404"/>
        <v>0</v>
      </c>
      <c r="AT666" s="687">
        <f t="shared" si="1405"/>
        <v>341</v>
      </c>
      <c r="AU666" s="687">
        <f t="shared" si="1406"/>
        <v>0</v>
      </c>
      <c r="AV666" s="687">
        <f t="shared" si="1407"/>
        <v>-341</v>
      </c>
      <c r="AW666" s="688">
        <f t="shared" si="1408"/>
        <v>0</v>
      </c>
      <c r="AX666" s="687">
        <f>'1. ГПП-АГПЗ+'!BS73+'4. ГПП-УЗПКТ-СЗСК'!BS156+'4. ГПП-УЗПКТ-СЗСК'!BS158</f>
        <v>91</v>
      </c>
      <c r="AY666" s="687">
        <f>'1. ГПП-АГПЗ+'!BU73+'4. ГПП-УЗПКТ-СЗСК'!BU156+'4. ГПП-УЗПКТ-СЗСК'!BU158</f>
        <v>0</v>
      </c>
      <c r="AZ666" s="687">
        <f t="shared" si="1409"/>
        <v>-91</v>
      </c>
      <c r="BA666" s="688">
        <f t="shared" si="1410"/>
        <v>0</v>
      </c>
      <c r="BB666" s="687">
        <f>'1. ГПП-АГПЗ+'!BY73+'4. ГПП-УЗПКТ-СЗСК'!BY156+'4. ГПП-УЗПКТ-СЗСК'!BY158</f>
        <v>155</v>
      </c>
      <c r="BC666" s="687">
        <f>'1. ГПП-АГПЗ+'!CA73+'4. ГПП-УЗПКТ-СЗСК'!CA156+'4. ГПП-УЗПКТ-СЗСК'!CA158</f>
        <v>0</v>
      </c>
      <c r="BD666" s="687">
        <f t="shared" si="1411"/>
        <v>-155</v>
      </c>
      <c r="BE666" s="688">
        <f t="shared" si="1412"/>
        <v>0</v>
      </c>
      <c r="BF666" s="687">
        <f>'1. ГПП-АГПЗ+'!CE73+'4. ГПП-УЗПКТ-СЗСК'!CE156+'4. ГПП-УЗПКТ-СЗСК'!CE158</f>
        <v>95</v>
      </c>
      <c r="BG666" s="687">
        <f>'1. ГПП-АГПЗ+'!CG73+'4. ГПП-УЗПКТ-СЗСК'!CG156+'4. ГПП-УЗПКТ-СЗСК'!CG158</f>
        <v>0</v>
      </c>
      <c r="BH666" s="687">
        <f t="shared" si="1413"/>
        <v>-95</v>
      </c>
      <c r="BI666" s="688">
        <f t="shared" si="1414"/>
        <v>0</v>
      </c>
      <c r="BJ666" s="687">
        <f t="shared" si="1415"/>
        <v>290.59999999999997</v>
      </c>
      <c r="BK666" s="687">
        <f t="shared" si="1416"/>
        <v>0</v>
      </c>
      <c r="BL666" s="687">
        <f t="shared" si="1417"/>
        <v>-290.59999999999997</v>
      </c>
      <c r="BM666" s="688">
        <f t="shared" si="1418"/>
        <v>0</v>
      </c>
      <c r="BN666" s="687">
        <f>'1. ГПП-АГПЗ+'!CQ73+'4. ГПП-УЗПКТ-СЗСК'!CQ156+'4. ГПП-УЗПКТ-СЗСК'!CQ158</f>
        <v>97.899999999999991</v>
      </c>
      <c r="BO666" s="687">
        <f>'1. ГПП-АГПЗ+'!CS73+'4. ГПП-УЗПКТ-СЗСК'!CS156+'4. ГПП-УЗПКТ-СЗСК'!CS158</f>
        <v>0</v>
      </c>
      <c r="BP666" s="687">
        <f t="shared" si="1419"/>
        <v>-97.899999999999991</v>
      </c>
      <c r="BQ666" s="688">
        <f t="shared" si="1420"/>
        <v>0</v>
      </c>
      <c r="BR666" s="687">
        <f>'1. ГПП-АГПЗ+'!CW73+'4. ГПП-УЗПКТ-СЗСК'!CW156+'4. ГПП-УЗПКТ-СЗСК'!CW158</f>
        <v>94.8</v>
      </c>
      <c r="BS666" s="687">
        <f>'1. ГПП-АГПЗ+'!CY73+'4. ГПП-УЗПКТ-СЗСК'!CY156+'4. ГПП-УЗПКТ-СЗСК'!CY158</f>
        <v>0</v>
      </c>
      <c r="BT666" s="687">
        <f t="shared" si="1421"/>
        <v>-94.8</v>
      </c>
      <c r="BU666" s="688">
        <f t="shared" si="1422"/>
        <v>0</v>
      </c>
      <c r="BV666" s="687">
        <f>'1. ГПП-АГПЗ+'!DC73+'4. ГПП-УЗПКТ-СЗСК'!DC156+'4. ГПП-УЗПКТ-СЗСК'!DC158</f>
        <v>97.899999999999991</v>
      </c>
      <c r="BW666" s="687">
        <f>'1. ГПП-АГПЗ+'!DE73+'4. ГПП-УЗПКТ-СЗСК'!DE156+'4. ГПП-УЗПКТ-СЗСК'!DE158</f>
        <v>0</v>
      </c>
      <c r="BX666" s="687">
        <f t="shared" si="1423"/>
        <v>-97.899999999999991</v>
      </c>
      <c r="BY666" s="688">
        <f t="shared" si="1424"/>
        <v>0</v>
      </c>
    </row>
    <row r="667" spans="2:77" ht="20.100000000000001" customHeight="1">
      <c r="C667" s="436" t="s">
        <v>101</v>
      </c>
      <c r="D667" s="528"/>
      <c r="E667" s="528"/>
      <c r="F667" s="529"/>
      <c r="G667" s="530" t="s">
        <v>730</v>
      </c>
      <c r="H667" s="530"/>
      <c r="I667" s="691" t="s">
        <v>169</v>
      </c>
      <c r="J667" s="687">
        <f t="shared" si="1381"/>
        <v>56.4</v>
      </c>
      <c r="K667" s="687">
        <f t="shared" si="1382"/>
        <v>0</v>
      </c>
      <c r="L667" s="687">
        <f t="shared" si="1383"/>
        <v>-56.4</v>
      </c>
      <c r="M667" s="688">
        <f t="shared" si="1384"/>
        <v>0</v>
      </c>
      <c r="N667" s="687">
        <f t="shared" si="1385"/>
        <v>6.2</v>
      </c>
      <c r="O667" s="687">
        <f t="shared" si="1386"/>
        <v>0</v>
      </c>
      <c r="P667" s="687">
        <f t="shared" si="1387"/>
        <v>-6.2</v>
      </c>
      <c r="Q667" s="688">
        <f t="shared" si="1388"/>
        <v>0</v>
      </c>
      <c r="R667" s="687">
        <f>'1. ГПП-АГПЗ+'!W73</f>
        <v>1.8</v>
      </c>
      <c r="S667" s="687">
        <f>'1. ГПП-АГПЗ+'!Y73</f>
        <v>0</v>
      </c>
      <c r="T667" s="687">
        <f t="shared" si="1389"/>
        <v>-1.8</v>
      </c>
      <c r="U667" s="688">
        <f t="shared" si="1390"/>
        <v>0</v>
      </c>
      <c r="V667" s="687">
        <f>'1. ГПП-АГПЗ+'!AC73</f>
        <v>1.8</v>
      </c>
      <c r="W667" s="687">
        <f>'1. ГПП-АГПЗ+'!AE73</f>
        <v>0</v>
      </c>
      <c r="X667" s="687">
        <f t="shared" si="1391"/>
        <v>-1.8</v>
      </c>
      <c r="Y667" s="688">
        <f t="shared" si="1392"/>
        <v>0</v>
      </c>
      <c r="Z667" s="687">
        <f>'1. ГПП-АГПЗ+'!AI73</f>
        <v>2.6</v>
      </c>
      <c r="AA667" s="687">
        <f>'1. ГПП-АГПЗ+'!AK73</f>
        <v>0</v>
      </c>
      <c r="AB667" s="687">
        <f t="shared" si="1393"/>
        <v>-2.6</v>
      </c>
      <c r="AC667" s="688">
        <f t="shared" si="1394"/>
        <v>0</v>
      </c>
      <c r="AD667" s="687">
        <f t="shared" si="1395"/>
        <v>7.3000000000000007</v>
      </c>
      <c r="AE667" s="687">
        <f t="shared" si="1396"/>
        <v>0</v>
      </c>
      <c r="AF667" s="687">
        <f t="shared" si="1397"/>
        <v>-7.3000000000000007</v>
      </c>
      <c r="AG667" s="688">
        <f t="shared" si="1398"/>
        <v>0</v>
      </c>
      <c r="AH667" s="687">
        <f>'1. ГПП-АГПЗ+'!AU73</f>
        <v>5.4</v>
      </c>
      <c r="AI667" s="687">
        <f>'1. ГПП-АГПЗ+'!AW73</f>
        <v>0</v>
      </c>
      <c r="AJ667" s="687">
        <f t="shared" si="1399"/>
        <v>-5.4</v>
      </c>
      <c r="AK667" s="688">
        <f t="shared" si="1400"/>
        <v>0</v>
      </c>
      <c r="AL667" s="687">
        <f>'1. ГПП-АГПЗ+'!BA73</f>
        <v>1.9</v>
      </c>
      <c r="AM667" s="687">
        <f>'1. ГПП-АГПЗ+'!BC73</f>
        <v>0</v>
      </c>
      <c r="AN667" s="687">
        <f t="shared" si="1401"/>
        <v>-1.9</v>
      </c>
      <c r="AO667" s="688">
        <f t="shared" si="1402"/>
        <v>0</v>
      </c>
      <c r="AP667" s="687">
        <f>'1. ГПП-АГПЗ+'!BG73</f>
        <v>0</v>
      </c>
      <c r="AQ667" s="687">
        <f>'1. ГПП-АГПЗ+'!BI73</f>
        <v>0</v>
      </c>
      <c r="AR667" s="687">
        <f t="shared" si="1403"/>
        <v>0</v>
      </c>
      <c r="AS667" s="688" t="str">
        <f t="shared" si="1404"/>
        <v>-</v>
      </c>
      <c r="AT667" s="687">
        <f t="shared" si="1405"/>
        <v>37.5</v>
      </c>
      <c r="AU667" s="687">
        <f t="shared" si="1406"/>
        <v>0</v>
      </c>
      <c r="AV667" s="687">
        <f t="shared" si="1407"/>
        <v>-37.5</v>
      </c>
      <c r="AW667" s="688">
        <f t="shared" si="1408"/>
        <v>0</v>
      </c>
      <c r="AX667" s="687">
        <f>'1. ГПП-АГПЗ+'!BS73</f>
        <v>33.5</v>
      </c>
      <c r="AY667" s="687">
        <f>'1. ГПП-АГПЗ+'!BU73</f>
        <v>0</v>
      </c>
      <c r="AZ667" s="687">
        <f t="shared" si="1409"/>
        <v>-33.5</v>
      </c>
      <c r="BA667" s="688">
        <f t="shared" si="1410"/>
        <v>0</v>
      </c>
      <c r="BB667" s="687">
        <f>'1. ГПП-АГПЗ+'!BY73</f>
        <v>2</v>
      </c>
      <c r="BC667" s="687">
        <f>'1. ГПП-АГПЗ+'!CA73</f>
        <v>0</v>
      </c>
      <c r="BD667" s="687">
        <f t="shared" si="1411"/>
        <v>-2</v>
      </c>
      <c r="BE667" s="688">
        <f t="shared" si="1412"/>
        <v>0</v>
      </c>
      <c r="BF667" s="687">
        <f>'1. ГПП-АГПЗ+'!CE73</f>
        <v>2</v>
      </c>
      <c r="BG667" s="687">
        <f>'1. ГПП-АГПЗ+'!CG73</f>
        <v>0</v>
      </c>
      <c r="BH667" s="687">
        <f t="shared" si="1413"/>
        <v>-2</v>
      </c>
      <c r="BI667" s="688">
        <f t="shared" si="1414"/>
        <v>0</v>
      </c>
      <c r="BJ667" s="687">
        <f t="shared" si="1415"/>
        <v>5.4</v>
      </c>
      <c r="BK667" s="687">
        <f t="shared" si="1416"/>
        <v>0</v>
      </c>
      <c r="BL667" s="687">
        <f t="shared" si="1417"/>
        <v>-5.4</v>
      </c>
      <c r="BM667" s="688">
        <f t="shared" si="1418"/>
        <v>0</v>
      </c>
      <c r="BN667" s="687">
        <f>'1. ГПП-АГПЗ+'!CQ73</f>
        <v>1.8</v>
      </c>
      <c r="BO667" s="687">
        <f>'1. ГПП-АГПЗ+'!CS73</f>
        <v>0</v>
      </c>
      <c r="BP667" s="687">
        <f t="shared" si="1419"/>
        <v>-1.8</v>
      </c>
      <c r="BQ667" s="688">
        <f t="shared" si="1420"/>
        <v>0</v>
      </c>
      <c r="BR667" s="687">
        <f>'1. ГПП-АГПЗ+'!CW73</f>
        <v>1.8</v>
      </c>
      <c r="BS667" s="687">
        <f>'1. ГПП-АГПЗ+'!CY73</f>
        <v>0</v>
      </c>
      <c r="BT667" s="687">
        <f t="shared" si="1421"/>
        <v>-1.8</v>
      </c>
      <c r="BU667" s="688">
        <f t="shared" si="1422"/>
        <v>0</v>
      </c>
      <c r="BV667" s="687">
        <f>'1. ГПП-АГПЗ+'!DC73</f>
        <v>1.8</v>
      </c>
      <c r="BW667" s="687">
        <f>'1. ГПП-АГПЗ+'!DE73</f>
        <v>0</v>
      </c>
      <c r="BX667" s="687">
        <f t="shared" si="1423"/>
        <v>-1.8</v>
      </c>
      <c r="BY667" s="688">
        <f t="shared" si="1424"/>
        <v>0</v>
      </c>
    </row>
    <row r="668" spans="2:77" ht="20.100000000000001" customHeight="1">
      <c r="C668" s="436" t="s">
        <v>225</v>
      </c>
      <c r="D668" s="528"/>
      <c r="E668" s="528"/>
      <c r="F668" s="529"/>
      <c r="G668" s="530" t="s">
        <v>731</v>
      </c>
      <c r="H668" s="530"/>
      <c r="I668" s="691" t="s">
        <v>169</v>
      </c>
      <c r="J668" s="687">
        <f t="shared" si="1381"/>
        <v>334.9</v>
      </c>
      <c r="K668" s="687">
        <f t="shared" si="1382"/>
        <v>0</v>
      </c>
      <c r="L668" s="687">
        <f t="shared" si="1383"/>
        <v>-334.9</v>
      </c>
      <c r="M668" s="688">
        <f t="shared" si="1384"/>
        <v>0</v>
      </c>
      <c r="N668" s="687">
        <f t="shared" si="1385"/>
        <v>90</v>
      </c>
      <c r="O668" s="687">
        <f t="shared" si="1386"/>
        <v>0</v>
      </c>
      <c r="P668" s="687">
        <f t="shared" si="1387"/>
        <v>-90</v>
      </c>
      <c r="Q668" s="688">
        <f t="shared" si="1388"/>
        <v>0</v>
      </c>
      <c r="R668" s="687">
        <f>'4. ГПП-УЗПКТ-СЗСК'!W156</f>
        <v>31</v>
      </c>
      <c r="S668" s="687">
        <f>'4. ГПП-УЗПКТ-СЗСК'!Y156</f>
        <v>0</v>
      </c>
      <c r="T668" s="687">
        <f t="shared" si="1389"/>
        <v>-31</v>
      </c>
      <c r="U668" s="688">
        <f t="shared" si="1390"/>
        <v>0</v>
      </c>
      <c r="V668" s="687">
        <f>'4. ГПП-УЗПКТ-СЗСК'!AC156</f>
        <v>28</v>
      </c>
      <c r="W668" s="687">
        <f>'4. ГПП-УЗПКТ-СЗСК'!AE156</f>
        <v>0</v>
      </c>
      <c r="X668" s="687">
        <f t="shared" si="1391"/>
        <v>-28</v>
      </c>
      <c r="Y668" s="688">
        <f t="shared" si="1392"/>
        <v>0</v>
      </c>
      <c r="Z668" s="687">
        <f>'4. ГПП-УЗПКТ-СЗСК'!AI156</f>
        <v>31</v>
      </c>
      <c r="AA668" s="687">
        <f>'4. ГПП-УЗПКТ-СЗСК'!AK156</f>
        <v>0</v>
      </c>
      <c r="AB668" s="687">
        <f t="shared" si="1393"/>
        <v>-31</v>
      </c>
      <c r="AC668" s="688">
        <f t="shared" si="1394"/>
        <v>0</v>
      </c>
      <c r="AD668" s="687">
        <f t="shared" si="1395"/>
        <v>62.400000000000006</v>
      </c>
      <c r="AE668" s="687">
        <f t="shared" si="1396"/>
        <v>0</v>
      </c>
      <c r="AF668" s="687">
        <f t="shared" si="1397"/>
        <v>-62.400000000000006</v>
      </c>
      <c r="AG668" s="688">
        <f t="shared" si="1398"/>
        <v>0</v>
      </c>
      <c r="AH668" s="687">
        <f>'4. ГПП-УЗПКТ-СЗСК'!AU156</f>
        <v>18</v>
      </c>
      <c r="AI668" s="687">
        <f>'4. ГПП-УЗПКТ-СЗСК'!AW156</f>
        <v>0</v>
      </c>
      <c r="AJ668" s="687">
        <f t="shared" si="1399"/>
        <v>-18</v>
      </c>
      <c r="AK668" s="688">
        <f t="shared" si="1400"/>
        <v>0</v>
      </c>
      <c r="AL668" s="687">
        <f>'4. ГПП-УЗПКТ-СЗСК'!BA156</f>
        <v>18.7</v>
      </c>
      <c r="AM668" s="687">
        <f>'4. ГПП-УЗПКТ-СЗСК'!BC156</f>
        <v>0</v>
      </c>
      <c r="AN668" s="687">
        <f t="shared" si="1401"/>
        <v>-18.7</v>
      </c>
      <c r="AO668" s="688">
        <f t="shared" si="1402"/>
        <v>0</v>
      </c>
      <c r="AP668" s="687">
        <f>'4. ГПП-УЗПКТ-СЗСК'!BG156</f>
        <v>25.7</v>
      </c>
      <c r="AQ668" s="687">
        <f>'4. ГПП-УЗПКТ-СЗСК'!BI156</f>
        <v>0</v>
      </c>
      <c r="AR668" s="687">
        <f t="shared" si="1403"/>
        <v>-25.7</v>
      </c>
      <c r="AS668" s="688">
        <f t="shared" si="1404"/>
        <v>0</v>
      </c>
      <c r="AT668" s="687">
        <f t="shared" si="1405"/>
        <v>90.5</v>
      </c>
      <c r="AU668" s="687">
        <f t="shared" si="1406"/>
        <v>0</v>
      </c>
      <c r="AV668" s="687">
        <f t="shared" si="1407"/>
        <v>-90.5</v>
      </c>
      <c r="AW668" s="688">
        <f t="shared" si="1408"/>
        <v>0</v>
      </c>
      <c r="AX668" s="687">
        <f>'4. ГПП-УЗПКТ-СЗСК'!BS156</f>
        <v>29.5</v>
      </c>
      <c r="AY668" s="687">
        <f>'4. ГПП-УЗПКТ-СЗСК'!BU156</f>
        <v>0</v>
      </c>
      <c r="AZ668" s="687">
        <f t="shared" si="1409"/>
        <v>-29.5</v>
      </c>
      <c r="BA668" s="688">
        <f t="shared" si="1410"/>
        <v>0</v>
      </c>
      <c r="BB668" s="687">
        <f>'4. ГПП-УЗПКТ-СЗСК'!BY156</f>
        <v>31</v>
      </c>
      <c r="BC668" s="687">
        <f>'4. ГПП-УЗПКТ-СЗСК'!CA156</f>
        <v>0</v>
      </c>
      <c r="BD668" s="687">
        <f t="shared" si="1411"/>
        <v>-31</v>
      </c>
      <c r="BE668" s="688">
        <f t="shared" si="1412"/>
        <v>0</v>
      </c>
      <c r="BF668" s="687">
        <f>'4. ГПП-УЗПКТ-СЗСК'!CE156</f>
        <v>30</v>
      </c>
      <c r="BG668" s="687">
        <f>'4. ГПП-УЗПКТ-СЗСК'!CG156</f>
        <v>0</v>
      </c>
      <c r="BH668" s="687">
        <f t="shared" si="1413"/>
        <v>-30</v>
      </c>
      <c r="BI668" s="688">
        <f t="shared" si="1414"/>
        <v>0</v>
      </c>
      <c r="BJ668" s="687">
        <f t="shared" si="1415"/>
        <v>92</v>
      </c>
      <c r="BK668" s="687">
        <f t="shared" si="1416"/>
        <v>0</v>
      </c>
      <c r="BL668" s="687">
        <f t="shared" si="1417"/>
        <v>-92</v>
      </c>
      <c r="BM668" s="688">
        <f t="shared" si="1418"/>
        <v>0</v>
      </c>
      <c r="BN668" s="687">
        <f>'4. ГПП-УЗПКТ-СЗСК'!CQ156</f>
        <v>31</v>
      </c>
      <c r="BO668" s="687">
        <f>'4. ГПП-УЗПКТ-СЗСК'!CS156</f>
        <v>0</v>
      </c>
      <c r="BP668" s="687">
        <f t="shared" si="1419"/>
        <v>-31</v>
      </c>
      <c r="BQ668" s="688">
        <f t="shared" si="1420"/>
        <v>0</v>
      </c>
      <c r="BR668" s="687">
        <f>'4. ГПП-УЗПКТ-СЗСК'!CW156</f>
        <v>30</v>
      </c>
      <c r="BS668" s="687">
        <f>'4. ГПП-УЗПКТ-СЗСК'!CY156</f>
        <v>0</v>
      </c>
      <c r="BT668" s="687">
        <f t="shared" si="1421"/>
        <v>-30</v>
      </c>
      <c r="BU668" s="688">
        <f t="shared" si="1422"/>
        <v>0</v>
      </c>
      <c r="BV668" s="687">
        <f>'4. ГПП-УЗПКТ-СЗСК'!DC156</f>
        <v>31</v>
      </c>
      <c r="BW668" s="687">
        <f>'4. ГПП-УЗПКТ-СЗСК'!DE156</f>
        <v>0</v>
      </c>
      <c r="BX668" s="687">
        <f t="shared" si="1423"/>
        <v>-31</v>
      </c>
      <c r="BY668" s="688">
        <f t="shared" si="1424"/>
        <v>0</v>
      </c>
    </row>
    <row r="669" spans="2:77" ht="20.100000000000001" customHeight="1">
      <c r="C669" s="436" t="s">
        <v>732</v>
      </c>
      <c r="D669" s="528"/>
      <c r="E669" s="528"/>
      <c r="F669" s="529"/>
      <c r="G669" s="530" t="s">
        <v>727</v>
      </c>
      <c r="H669" s="530"/>
      <c r="I669" s="691" t="s">
        <v>169</v>
      </c>
      <c r="J669" s="687">
        <f t="shared" si="1381"/>
        <v>715.8</v>
      </c>
      <c r="K669" s="687">
        <f t="shared" si="1382"/>
        <v>0</v>
      </c>
      <c r="L669" s="687">
        <f t="shared" si="1383"/>
        <v>-715.8</v>
      </c>
      <c r="M669" s="688">
        <f t="shared" si="1384"/>
        <v>0</v>
      </c>
      <c r="N669" s="687">
        <f t="shared" si="1385"/>
        <v>162</v>
      </c>
      <c r="O669" s="687">
        <f t="shared" si="1386"/>
        <v>0</v>
      </c>
      <c r="P669" s="687">
        <f t="shared" si="1387"/>
        <v>-162</v>
      </c>
      <c r="Q669" s="688">
        <f t="shared" si="1388"/>
        <v>0</v>
      </c>
      <c r="R669" s="687">
        <f>'4. ГПП-УЗПКТ-СЗСК'!W158</f>
        <v>55.8</v>
      </c>
      <c r="S669" s="687">
        <f>'4. ГПП-УЗПКТ-СЗСК'!Y158</f>
        <v>0</v>
      </c>
      <c r="T669" s="687">
        <f t="shared" si="1389"/>
        <v>-55.8</v>
      </c>
      <c r="U669" s="688">
        <f t="shared" si="1390"/>
        <v>0</v>
      </c>
      <c r="V669" s="687">
        <f>'4. ГПП-УЗПКТ-СЗСК'!AC158</f>
        <v>50.4</v>
      </c>
      <c r="W669" s="687">
        <f>'4. ГПП-УЗПКТ-СЗСК'!AE158</f>
        <v>0</v>
      </c>
      <c r="X669" s="687">
        <f t="shared" si="1391"/>
        <v>-50.4</v>
      </c>
      <c r="Y669" s="688">
        <f t="shared" si="1392"/>
        <v>0</v>
      </c>
      <c r="Z669" s="687">
        <f>'4. ГПП-УЗПКТ-СЗСК'!AI158</f>
        <v>55.8</v>
      </c>
      <c r="AA669" s="687">
        <f>'4. ГПП-УЗПКТ-СЗСК'!AK158</f>
        <v>0</v>
      </c>
      <c r="AB669" s="687">
        <f t="shared" si="1393"/>
        <v>-55.8</v>
      </c>
      <c r="AC669" s="688">
        <f t="shared" si="1394"/>
        <v>0</v>
      </c>
      <c r="AD669" s="687">
        <f t="shared" si="1395"/>
        <v>147.6</v>
      </c>
      <c r="AE669" s="687">
        <f t="shared" si="1396"/>
        <v>0</v>
      </c>
      <c r="AF669" s="687">
        <f t="shared" si="1397"/>
        <v>-147.6</v>
      </c>
      <c r="AG669" s="688">
        <f t="shared" si="1398"/>
        <v>0</v>
      </c>
      <c r="AH669" s="687">
        <f>'4. ГПП-УЗПКТ-СЗСК'!AU158</f>
        <v>54</v>
      </c>
      <c r="AI669" s="687">
        <f>'4. ГПП-УЗПКТ-СЗСК'!AW158</f>
        <v>0</v>
      </c>
      <c r="AJ669" s="687">
        <f t="shared" si="1399"/>
        <v>-54</v>
      </c>
      <c r="AK669" s="688">
        <f t="shared" si="1400"/>
        <v>0</v>
      </c>
      <c r="AL669" s="687">
        <f>'4. ГПП-УЗПКТ-СЗСК'!BA158</f>
        <v>49.6</v>
      </c>
      <c r="AM669" s="687">
        <f>'4. ГПП-УЗПКТ-СЗСК'!BC158</f>
        <v>0</v>
      </c>
      <c r="AN669" s="687">
        <f t="shared" si="1401"/>
        <v>-49.6</v>
      </c>
      <c r="AO669" s="688">
        <f t="shared" si="1402"/>
        <v>0</v>
      </c>
      <c r="AP669" s="687">
        <f>'4. ГПП-УЗПКТ-СЗСК'!BG158</f>
        <v>44</v>
      </c>
      <c r="AQ669" s="687">
        <f>'4. ГПП-УЗПКТ-СЗСК'!BI158</f>
        <v>0</v>
      </c>
      <c r="AR669" s="687">
        <f t="shared" si="1403"/>
        <v>-44</v>
      </c>
      <c r="AS669" s="688">
        <f t="shared" si="1404"/>
        <v>0</v>
      </c>
      <c r="AT669" s="687">
        <f t="shared" si="1405"/>
        <v>213</v>
      </c>
      <c r="AU669" s="687">
        <f t="shared" si="1406"/>
        <v>0</v>
      </c>
      <c r="AV669" s="687">
        <f t="shared" si="1407"/>
        <v>-213</v>
      </c>
      <c r="AW669" s="688">
        <f t="shared" si="1408"/>
        <v>0</v>
      </c>
      <c r="AX669" s="687">
        <f>'4. ГПП-УЗПКТ-СЗСК'!BS158</f>
        <v>28</v>
      </c>
      <c r="AY669" s="687">
        <f>'4. ГПП-УЗПКТ-СЗСК'!BU158</f>
        <v>0</v>
      </c>
      <c r="AZ669" s="687">
        <f t="shared" si="1409"/>
        <v>-28</v>
      </c>
      <c r="BA669" s="688">
        <f t="shared" si="1410"/>
        <v>0</v>
      </c>
      <c r="BB669" s="687">
        <f>'4. ГПП-УЗПКТ-СЗСК'!BY158</f>
        <v>122</v>
      </c>
      <c r="BC669" s="687">
        <f>'4. ГПП-УЗПКТ-СЗСК'!CA158</f>
        <v>0</v>
      </c>
      <c r="BD669" s="687">
        <f t="shared" si="1411"/>
        <v>-122</v>
      </c>
      <c r="BE669" s="688">
        <f t="shared" si="1412"/>
        <v>0</v>
      </c>
      <c r="BF669" s="687">
        <f>'4. ГПП-УЗПКТ-СЗСК'!CE158</f>
        <v>63</v>
      </c>
      <c r="BG669" s="687">
        <f>'4. ГПП-УЗПКТ-СЗСК'!CG158</f>
        <v>0</v>
      </c>
      <c r="BH669" s="687">
        <f t="shared" si="1413"/>
        <v>-63</v>
      </c>
      <c r="BI669" s="688">
        <f t="shared" si="1414"/>
        <v>0</v>
      </c>
      <c r="BJ669" s="687">
        <f t="shared" si="1415"/>
        <v>193.2</v>
      </c>
      <c r="BK669" s="687">
        <f t="shared" si="1416"/>
        <v>0</v>
      </c>
      <c r="BL669" s="687">
        <f t="shared" si="1417"/>
        <v>-193.2</v>
      </c>
      <c r="BM669" s="688">
        <f t="shared" si="1418"/>
        <v>0</v>
      </c>
      <c r="BN669" s="687">
        <f>'4. ГПП-УЗПКТ-СЗСК'!CQ158</f>
        <v>65.099999999999994</v>
      </c>
      <c r="BO669" s="687">
        <f>'4. ГПП-УЗПКТ-СЗСК'!CS158</f>
        <v>0</v>
      </c>
      <c r="BP669" s="687">
        <f t="shared" si="1419"/>
        <v>-65.099999999999994</v>
      </c>
      <c r="BQ669" s="688">
        <f t="shared" si="1420"/>
        <v>0</v>
      </c>
      <c r="BR669" s="687">
        <f>'4. ГПП-УЗПКТ-СЗСК'!CW158</f>
        <v>63</v>
      </c>
      <c r="BS669" s="687">
        <f>'4. ГПП-УЗПКТ-СЗСК'!CY158</f>
        <v>0</v>
      </c>
      <c r="BT669" s="687">
        <f t="shared" si="1421"/>
        <v>-63</v>
      </c>
      <c r="BU669" s="688">
        <f t="shared" si="1422"/>
        <v>0</v>
      </c>
      <c r="BV669" s="687">
        <f>'4. ГПП-УЗПКТ-СЗСК'!DC158</f>
        <v>65.099999999999994</v>
      </c>
      <c r="BW669" s="687">
        <f>'4. ГПП-УЗПКТ-СЗСК'!DE158</f>
        <v>0</v>
      </c>
      <c r="BX669" s="687">
        <f t="shared" si="1423"/>
        <v>-65.099999999999994</v>
      </c>
      <c r="BY669" s="688">
        <f t="shared" si="1424"/>
        <v>0</v>
      </c>
    </row>
    <row r="670" spans="2:77" ht="20.100000000000001" customHeight="1">
      <c r="B670" s="413" t="s">
        <v>733</v>
      </c>
      <c r="C670" s="428" t="s">
        <v>123</v>
      </c>
      <c r="D670" s="528"/>
      <c r="E670" s="528"/>
      <c r="F670" s="529"/>
      <c r="G670" s="530" t="s">
        <v>694</v>
      </c>
      <c r="H670" s="530"/>
      <c r="I670" s="446" t="s">
        <v>169</v>
      </c>
      <c r="J670" s="687">
        <f t="shared" si="1381"/>
        <v>0</v>
      </c>
      <c r="K670" s="687">
        <f t="shared" si="1382"/>
        <v>0</v>
      </c>
      <c r="L670" s="687">
        <f t="shared" si="1383"/>
        <v>0</v>
      </c>
      <c r="M670" s="688" t="str">
        <f t="shared" si="1384"/>
        <v>-</v>
      </c>
      <c r="N670" s="687">
        <f t="shared" si="1385"/>
        <v>0</v>
      </c>
      <c r="O670" s="687">
        <f t="shared" si="1386"/>
        <v>0</v>
      </c>
      <c r="P670" s="687">
        <f t="shared" si="1387"/>
        <v>0</v>
      </c>
      <c r="Q670" s="688" t="str">
        <f t="shared" si="1388"/>
        <v>-</v>
      </c>
      <c r="R670" s="687">
        <f>0+0</f>
        <v>0</v>
      </c>
      <c r="S670" s="687">
        <f>0+0</f>
        <v>0</v>
      </c>
      <c r="T670" s="687">
        <f t="shared" si="1389"/>
        <v>0</v>
      </c>
      <c r="U670" s="688" t="str">
        <f t="shared" si="1390"/>
        <v>-</v>
      </c>
      <c r="V670" s="687">
        <f>0+0</f>
        <v>0</v>
      </c>
      <c r="W670" s="687">
        <f>0+0</f>
        <v>0</v>
      </c>
      <c r="X670" s="687">
        <f t="shared" si="1391"/>
        <v>0</v>
      </c>
      <c r="Y670" s="688" t="str">
        <f t="shared" si="1392"/>
        <v>-</v>
      </c>
      <c r="Z670" s="687">
        <f>0+0</f>
        <v>0</v>
      </c>
      <c r="AA670" s="687">
        <f>0+0</f>
        <v>0</v>
      </c>
      <c r="AB670" s="687">
        <f t="shared" si="1393"/>
        <v>0</v>
      </c>
      <c r="AC670" s="688" t="str">
        <f t="shared" si="1394"/>
        <v>-</v>
      </c>
      <c r="AD670" s="687">
        <f t="shared" si="1395"/>
        <v>0</v>
      </c>
      <c r="AE670" s="687">
        <f t="shared" si="1396"/>
        <v>0</v>
      </c>
      <c r="AF670" s="687">
        <f t="shared" si="1397"/>
        <v>0</v>
      </c>
      <c r="AG670" s="688" t="str">
        <f t="shared" si="1398"/>
        <v>-</v>
      </c>
      <c r="AH670" s="687">
        <f>0+0</f>
        <v>0</v>
      </c>
      <c r="AI670" s="687">
        <f>0+0</f>
        <v>0</v>
      </c>
      <c r="AJ670" s="687">
        <f t="shared" si="1399"/>
        <v>0</v>
      </c>
      <c r="AK670" s="688" t="str">
        <f t="shared" si="1400"/>
        <v>-</v>
      </c>
      <c r="AL670" s="687">
        <f>0+0</f>
        <v>0</v>
      </c>
      <c r="AM670" s="687">
        <f>0+0</f>
        <v>0</v>
      </c>
      <c r="AN670" s="687">
        <f t="shared" si="1401"/>
        <v>0</v>
      </c>
      <c r="AO670" s="688" t="str">
        <f t="shared" si="1402"/>
        <v>-</v>
      </c>
      <c r="AP670" s="687">
        <f>0+0</f>
        <v>0</v>
      </c>
      <c r="AQ670" s="687">
        <f>0+0</f>
        <v>0</v>
      </c>
      <c r="AR670" s="687">
        <f t="shared" si="1403"/>
        <v>0</v>
      </c>
      <c r="AS670" s="688" t="str">
        <f t="shared" si="1404"/>
        <v>-</v>
      </c>
      <c r="AT670" s="687">
        <f t="shared" si="1405"/>
        <v>0</v>
      </c>
      <c r="AU670" s="687">
        <f t="shared" si="1406"/>
        <v>0</v>
      </c>
      <c r="AV670" s="687">
        <f t="shared" si="1407"/>
        <v>0</v>
      </c>
      <c r="AW670" s="688" t="str">
        <f t="shared" si="1408"/>
        <v>-</v>
      </c>
      <c r="AX670" s="687">
        <f>0+0</f>
        <v>0</v>
      </c>
      <c r="AY670" s="687">
        <f>0+0</f>
        <v>0</v>
      </c>
      <c r="AZ670" s="687">
        <f t="shared" si="1409"/>
        <v>0</v>
      </c>
      <c r="BA670" s="688" t="str">
        <f t="shared" si="1410"/>
        <v>-</v>
      </c>
      <c r="BB670" s="687">
        <f>0+0</f>
        <v>0</v>
      </c>
      <c r="BC670" s="687">
        <f>0+0</f>
        <v>0</v>
      </c>
      <c r="BD670" s="687">
        <f t="shared" si="1411"/>
        <v>0</v>
      </c>
      <c r="BE670" s="688" t="str">
        <f t="shared" si="1412"/>
        <v>-</v>
      </c>
      <c r="BF670" s="687">
        <f>0+0</f>
        <v>0</v>
      </c>
      <c r="BG670" s="687">
        <f>0+0</f>
        <v>0</v>
      </c>
      <c r="BH670" s="687">
        <f t="shared" si="1413"/>
        <v>0</v>
      </c>
      <c r="BI670" s="688" t="str">
        <f t="shared" si="1414"/>
        <v>-</v>
      </c>
      <c r="BJ670" s="687">
        <f t="shared" si="1415"/>
        <v>0</v>
      </c>
      <c r="BK670" s="687">
        <f t="shared" si="1416"/>
        <v>0</v>
      </c>
      <c r="BL670" s="687">
        <f t="shared" si="1417"/>
        <v>0</v>
      </c>
      <c r="BM670" s="688" t="str">
        <f t="shared" si="1418"/>
        <v>-</v>
      </c>
      <c r="BN670" s="687">
        <f>0+0</f>
        <v>0</v>
      </c>
      <c r="BO670" s="687">
        <f>0+0</f>
        <v>0</v>
      </c>
      <c r="BP670" s="687">
        <f t="shared" si="1419"/>
        <v>0</v>
      </c>
      <c r="BQ670" s="688" t="str">
        <f t="shared" si="1420"/>
        <v>-</v>
      </c>
      <c r="BR670" s="687">
        <f>0+0</f>
        <v>0</v>
      </c>
      <c r="BS670" s="687">
        <f>0+0</f>
        <v>0</v>
      </c>
      <c r="BT670" s="687">
        <f t="shared" si="1421"/>
        <v>0</v>
      </c>
      <c r="BU670" s="688" t="str">
        <f t="shared" si="1422"/>
        <v>-</v>
      </c>
      <c r="BV670" s="687">
        <f>0+0</f>
        <v>0</v>
      </c>
      <c r="BW670" s="687">
        <f>0+0</f>
        <v>0</v>
      </c>
      <c r="BX670" s="687">
        <f t="shared" si="1423"/>
        <v>0</v>
      </c>
      <c r="BY670" s="688" t="str">
        <f t="shared" si="1424"/>
        <v>-</v>
      </c>
    </row>
    <row r="671" spans="2:77" ht="20.100000000000001" customHeight="1">
      <c r="C671" s="424" t="s">
        <v>734</v>
      </c>
      <c r="D671" s="528"/>
      <c r="E671" s="528"/>
      <c r="F671" s="529"/>
      <c r="G671" s="530">
        <v>0</v>
      </c>
      <c r="H671" s="530"/>
      <c r="I671" s="446" t="s">
        <v>169</v>
      </c>
      <c r="J671" s="681"/>
      <c r="K671" s="681"/>
      <c r="L671" s="681"/>
      <c r="M671" s="681"/>
      <c r="N671" s="681"/>
      <c r="O671" s="681"/>
      <c r="P671" s="681"/>
      <c r="Q671" s="681"/>
      <c r="R671" s="681"/>
      <c r="S671" s="681"/>
      <c r="T671" s="681"/>
      <c r="U671" s="681"/>
      <c r="V671" s="681"/>
      <c r="W671" s="681"/>
      <c r="X671" s="681"/>
      <c r="Y671" s="681"/>
      <c r="Z671" s="681"/>
      <c r="AA671" s="681"/>
      <c r="AB671" s="681"/>
      <c r="AC671" s="681"/>
      <c r="AD671" s="681"/>
      <c r="AE671" s="681"/>
      <c r="AF671" s="681"/>
      <c r="AG671" s="681"/>
      <c r="AH671" s="681"/>
      <c r="AI671" s="681"/>
      <c r="AJ671" s="681"/>
      <c r="AK671" s="681"/>
      <c r="AL671" s="681"/>
      <c r="AM671" s="681"/>
      <c r="AN671" s="681"/>
      <c r="AO671" s="681"/>
      <c r="AP671" s="681"/>
      <c r="AQ671" s="681"/>
      <c r="AR671" s="681"/>
      <c r="AS671" s="681"/>
      <c r="AT671" s="681"/>
      <c r="AU671" s="681"/>
      <c r="AV671" s="681"/>
      <c r="AW671" s="681"/>
      <c r="AX671" s="681"/>
      <c r="AY671" s="681"/>
      <c r="AZ671" s="681"/>
      <c r="BA671" s="681"/>
      <c r="BB671" s="681"/>
      <c r="BC671" s="681"/>
      <c r="BD671" s="681"/>
      <c r="BE671" s="681"/>
      <c r="BF671" s="681"/>
      <c r="BG671" s="681"/>
      <c r="BH671" s="681"/>
      <c r="BI671" s="681"/>
      <c r="BJ671" s="681"/>
      <c r="BK671" s="681"/>
      <c r="BL671" s="681"/>
      <c r="BM671" s="681"/>
      <c r="BN671" s="681"/>
      <c r="BO671" s="681"/>
      <c r="BP671" s="681"/>
      <c r="BQ671" s="681"/>
      <c r="BR671" s="681"/>
      <c r="BS671" s="681"/>
      <c r="BT671" s="681"/>
      <c r="BU671" s="681"/>
      <c r="BV671" s="681"/>
      <c r="BW671" s="681"/>
      <c r="BX671" s="681"/>
      <c r="BY671" s="681"/>
    </row>
    <row r="672" spans="2:77" ht="20.100000000000001" customHeight="1">
      <c r="C672" s="436" t="s">
        <v>225</v>
      </c>
      <c r="D672" s="528"/>
      <c r="E672" s="528"/>
      <c r="F672" s="529"/>
      <c r="G672" s="530">
        <v>0</v>
      </c>
      <c r="H672" s="530"/>
      <c r="I672" s="691" t="s">
        <v>169</v>
      </c>
      <c r="J672" s="681"/>
      <c r="K672" s="681"/>
      <c r="L672" s="681"/>
      <c r="M672" s="681"/>
      <c r="N672" s="681"/>
      <c r="O672" s="681"/>
      <c r="P672" s="681"/>
      <c r="Q672" s="681"/>
      <c r="R672" s="681"/>
      <c r="S672" s="681"/>
      <c r="T672" s="681"/>
      <c r="U672" s="681"/>
      <c r="V672" s="681"/>
      <c r="W672" s="681"/>
      <c r="X672" s="681"/>
      <c r="Y672" s="681"/>
      <c r="Z672" s="681"/>
      <c r="AA672" s="681"/>
      <c r="AB672" s="681"/>
      <c r="AC672" s="681"/>
      <c r="AD672" s="681"/>
      <c r="AE672" s="681"/>
      <c r="AF672" s="681"/>
      <c r="AG672" s="681"/>
      <c r="AH672" s="681"/>
      <c r="AI672" s="681"/>
      <c r="AJ672" s="681"/>
      <c r="AK672" s="681"/>
      <c r="AL672" s="681"/>
      <c r="AM672" s="681"/>
      <c r="AN672" s="681"/>
      <c r="AO672" s="681"/>
      <c r="AP672" s="681"/>
      <c r="AQ672" s="681"/>
      <c r="AR672" s="681"/>
      <c r="AS672" s="681"/>
      <c r="AT672" s="681"/>
      <c r="AU672" s="681"/>
      <c r="AV672" s="681"/>
      <c r="AW672" s="681"/>
      <c r="AX672" s="681"/>
      <c r="AY672" s="681"/>
      <c r="AZ672" s="681"/>
      <c r="BA672" s="681"/>
      <c r="BB672" s="681"/>
      <c r="BC672" s="681"/>
      <c r="BD672" s="681"/>
      <c r="BE672" s="681"/>
      <c r="BF672" s="681"/>
      <c r="BG672" s="681"/>
      <c r="BH672" s="681"/>
      <c r="BI672" s="681"/>
      <c r="BJ672" s="681"/>
      <c r="BK672" s="681"/>
      <c r="BL672" s="681"/>
      <c r="BM672" s="681"/>
      <c r="BN672" s="681"/>
      <c r="BO672" s="681"/>
      <c r="BP672" s="681"/>
      <c r="BQ672" s="681"/>
      <c r="BR672" s="681"/>
      <c r="BS672" s="681"/>
      <c r="BT672" s="681"/>
      <c r="BU672" s="681"/>
      <c r="BV672" s="681"/>
      <c r="BW672" s="681"/>
      <c r="BX672" s="681"/>
      <c r="BY672" s="681"/>
    </row>
    <row r="673" spans="2:77" ht="20.100000000000001" customHeight="1">
      <c r="C673" s="424" t="s">
        <v>173</v>
      </c>
      <c r="D673" s="528"/>
      <c r="E673" s="528"/>
      <c r="F673" s="529"/>
      <c r="G673" s="530">
        <v>0</v>
      </c>
      <c r="H673" s="530"/>
      <c r="I673" s="446" t="s">
        <v>169</v>
      </c>
      <c r="J673" s="681"/>
      <c r="K673" s="681"/>
      <c r="L673" s="681"/>
      <c r="M673" s="681"/>
      <c r="N673" s="681"/>
      <c r="O673" s="681"/>
      <c r="P673" s="681"/>
      <c r="Q673" s="681"/>
      <c r="R673" s="681"/>
      <c r="S673" s="681"/>
      <c r="T673" s="681"/>
      <c r="U673" s="681"/>
      <c r="V673" s="681"/>
      <c r="W673" s="681"/>
      <c r="X673" s="681"/>
      <c r="Y673" s="681"/>
      <c r="Z673" s="681"/>
      <c r="AA673" s="681"/>
      <c r="AB673" s="681"/>
      <c r="AC673" s="681"/>
      <c r="AD673" s="681"/>
      <c r="AE673" s="681"/>
      <c r="AF673" s="681"/>
      <c r="AG673" s="681"/>
      <c r="AH673" s="681"/>
      <c r="AI673" s="681"/>
      <c r="AJ673" s="681"/>
      <c r="AK673" s="681"/>
      <c r="AL673" s="681"/>
      <c r="AM673" s="681"/>
      <c r="AN673" s="681"/>
      <c r="AO673" s="681"/>
      <c r="AP673" s="681"/>
      <c r="AQ673" s="681"/>
      <c r="AR673" s="681"/>
      <c r="AS673" s="681"/>
      <c r="AT673" s="681"/>
      <c r="AU673" s="681"/>
      <c r="AV673" s="681"/>
      <c r="AW673" s="681"/>
      <c r="AX673" s="681"/>
      <c r="AY673" s="681"/>
      <c r="AZ673" s="681"/>
      <c r="BA673" s="681"/>
      <c r="BB673" s="681"/>
      <c r="BC673" s="681"/>
      <c r="BD673" s="681"/>
      <c r="BE673" s="681"/>
      <c r="BF673" s="681"/>
      <c r="BG673" s="681"/>
      <c r="BH673" s="681"/>
      <c r="BI673" s="681"/>
      <c r="BJ673" s="681"/>
      <c r="BK673" s="681"/>
      <c r="BL673" s="681"/>
      <c r="BM673" s="681"/>
      <c r="BN673" s="681"/>
      <c r="BO673" s="681"/>
      <c r="BP673" s="681"/>
      <c r="BQ673" s="681"/>
      <c r="BR673" s="681"/>
      <c r="BS673" s="681"/>
      <c r="BT673" s="681"/>
      <c r="BU673" s="681"/>
      <c r="BV673" s="681"/>
      <c r="BW673" s="681"/>
      <c r="BX673" s="681"/>
      <c r="BY673" s="681"/>
    </row>
    <row r="674" spans="2:77" ht="20.100000000000001" customHeight="1">
      <c r="C674" s="436" t="s">
        <v>101</v>
      </c>
      <c r="D674" s="528"/>
      <c r="E674" s="528"/>
      <c r="F674" s="529"/>
      <c r="G674" s="530">
        <v>0</v>
      </c>
      <c r="H674" s="530"/>
      <c r="I674" s="691" t="s">
        <v>169</v>
      </c>
      <c r="J674" s="681"/>
      <c r="K674" s="681"/>
      <c r="L674" s="681"/>
      <c r="M674" s="681"/>
      <c r="N674" s="681"/>
      <c r="O674" s="681"/>
      <c r="P674" s="681"/>
      <c r="Q674" s="681"/>
      <c r="R674" s="681"/>
      <c r="S674" s="681"/>
      <c r="T674" s="681"/>
      <c r="U674" s="681"/>
      <c r="V674" s="681"/>
      <c r="W674" s="681"/>
      <c r="X674" s="681"/>
      <c r="Y674" s="681"/>
      <c r="Z674" s="681"/>
      <c r="AA674" s="681"/>
      <c r="AB674" s="681"/>
      <c r="AC674" s="681"/>
      <c r="AD674" s="681"/>
      <c r="AE674" s="681"/>
      <c r="AF674" s="681"/>
      <c r="AG674" s="681"/>
      <c r="AH674" s="681"/>
      <c r="AI674" s="681"/>
      <c r="AJ674" s="681"/>
      <c r="AK674" s="681"/>
      <c r="AL674" s="681"/>
      <c r="AM674" s="681"/>
      <c r="AN674" s="681"/>
      <c r="AO674" s="681"/>
      <c r="AP674" s="681"/>
      <c r="AQ674" s="681"/>
      <c r="AR674" s="681"/>
      <c r="AS674" s="681"/>
      <c r="AT674" s="681"/>
      <c r="AU674" s="681"/>
      <c r="AV674" s="681"/>
      <c r="AW674" s="681"/>
      <c r="AX674" s="681"/>
      <c r="AY674" s="681"/>
      <c r="AZ674" s="681"/>
      <c r="BA674" s="681"/>
      <c r="BB674" s="681"/>
      <c r="BC674" s="681"/>
      <c r="BD674" s="681"/>
      <c r="BE674" s="681"/>
      <c r="BF674" s="681"/>
      <c r="BG674" s="681"/>
      <c r="BH674" s="681"/>
      <c r="BI674" s="681"/>
      <c r="BJ674" s="681"/>
      <c r="BK674" s="681"/>
      <c r="BL674" s="681"/>
      <c r="BM674" s="681"/>
      <c r="BN674" s="681"/>
      <c r="BO674" s="681"/>
      <c r="BP674" s="681"/>
      <c r="BQ674" s="681"/>
      <c r="BR674" s="681"/>
      <c r="BS674" s="681"/>
      <c r="BT674" s="681"/>
      <c r="BU674" s="681"/>
      <c r="BV674" s="681"/>
      <c r="BW674" s="681"/>
      <c r="BX674" s="681"/>
      <c r="BY674" s="681"/>
    </row>
    <row r="675" spans="2:77" ht="20.100000000000001" customHeight="1">
      <c r="B675" s="591" t="s">
        <v>735</v>
      </c>
      <c r="C675" s="416" t="s">
        <v>736</v>
      </c>
      <c r="D675" s="528"/>
      <c r="E675" s="528"/>
      <c r="F675" s="529"/>
      <c r="G675" s="530" t="s">
        <v>737</v>
      </c>
      <c r="H675" s="530"/>
      <c r="I675" s="446" t="s">
        <v>169</v>
      </c>
      <c r="J675" s="687">
        <f t="shared" ref="J675:K680" si="1425">N675+AD675+AT675+BJ675</f>
        <v>0</v>
      </c>
      <c r="K675" s="687">
        <f t="shared" si="1425"/>
        <v>0</v>
      </c>
      <c r="L675" s="687">
        <f t="shared" ref="L675:L680" si="1426">IFERROR(K675-J675,"-")</f>
        <v>0</v>
      </c>
      <c r="M675" s="688" t="str">
        <f t="shared" ref="M675:M680" si="1427">IFERROR(K675/J675,"-")</f>
        <v>-</v>
      </c>
      <c r="N675" s="687">
        <f t="shared" ref="N675:O680" si="1428">R675+V675+Z675</f>
        <v>0</v>
      </c>
      <c r="O675" s="687">
        <f t="shared" si="1428"/>
        <v>0</v>
      </c>
      <c r="P675" s="687">
        <f t="shared" ref="P675:P680" si="1429">IFERROR(O675-N675,"-")</f>
        <v>0</v>
      </c>
      <c r="Q675" s="688" t="str">
        <f t="shared" ref="Q675:Q680" si="1430">IFERROR(O675/N675,"-")</f>
        <v>-</v>
      </c>
      <c r="R675" s="687">
        <f>'1. ГПП-АГПЗ+'!W74+0</f>
        <v>0</v>
      </c>
      <c r="S675" s="687">
        <f>'1. ГПП-АГПЗ+'!Y74+0</f>
        <v>0</v>
      </c>
      <c r="T675" s="687">
        <f t="shared" ref="T675:T680" si="1431">IFERROR(S675-R675,"-")</f>
        <v>0</v>
      </c>
      <c r="U675" s="688" t="str">
        <f t="shared" ref="U675:U680" si="1432">IFERROR(S675/R675,"-")</f>
        <v>-</v>
      </c>
      <c r="V675" s="687">
        <f>'1. ГПП-АГПЗ+'!AC74+0</f>
        <v>0</v>
      </c>
      <c r="W675" s="687">
        <f>'1. ГПП-АГПЗ+'!AE74+0</f>
        <v>0</v>
      </c>
      <c r="X675" s="687">
        <f t="shared" ref="X675:X680" si="1433">IFERROR(W675-V675,"-")</f>
        <v>0</v>
      </c>
      <c r="Y675" s="688" t="str">
        <f t="shared" ref="Y675:Y680" si="1434">IFERROR(W675/V675,"-")</f>
        <v>-</v>
      </c>
      <c r="Z675" s="687">
        <f>'1. ГПП-АГПЗ+'!AI74+0</f>
        <v>0</v>
      </c>
      <c r="AA675" s="687">
        <f>'1. ГПП-АГПЗ+'!AK74+0</f>
        <v>0</v>
      </c>
      <c r="AB675" s="687">
        <f t="shared" ref="AB675:AB680" si="1435">IFERROR(AA675-Z675,"-")</f>
        <v>0</v>
      </c>
      <c r="AC675" s="688" t="str">
        <f t="shared" ref="AC675:AC680" si="1436">IFERROR(AA675/Z675,"-")</f>
        <v>-</v>
      </c>
      <c r="AD675" s="687">
        <f t="shared" ref="AD675:AE680" si="1437">AH675+AL675+AP675</f>
        <v>0</v>
      </c>
      <c r="AE675" s="687">
        <f t="shared" si="1437"/>
        <v>0</v>
      </c>
      <c r="AF675" s="687">
        <f t="shared" ref="AF675:AF680" si="1438">IFERROR(AE675-AD675,"-")</f>
        <v>0</v>
      </c>
      <c r="AG675" s="688" t="str">
        <f t="shared" ref="AG675:AG680" si="1439">IFERROR(AE675/AD675,"-")</f>
        <v>-</v>
      </c>
      <c r="AH675" s="687">
        <f>'1. ГПП-АГПЗ+'!AU74+0</f>
        <v>0</v>
      </c>
      <c r="AI675" s="687">
        <f>'1. ГПП-АГПЗ+'!AW74+0</f>
        <v>0</v>
      </c>
      <c r="AJ675" s="687">
        <f t="shared" ref="AJ675:AJ680" si="1440">IFERROR(AI675-AH675,"-")</f>
        <v>0</v>
      </c>
      <c r="AK675" s="688" t="str">
        <f t="shared" ref="AK675:AK680" si="1441">IFERROR(AI675/AH675,"-")</f>
        <v>-</v>
      </c>
      <c r="AL675" s="687">
        <f>'1. ГПП-АГПЗ+'!BA74+0</f>
        <v>0</v>
      </c>
      <c r="AM675" s="687">
        <f>'1. ГПП-АГПЗ+'!BC74+0</f>
        <v>0</v>
      </c>
      <c r="AN675" s="687">
        <f t="shared" ref="AN675:AN680" si="1442">IFERROR(AM675-AL675,"-")</f>
        <v>0</v>
      </c>
      <c r="AO675" s="688" t="str">
        <f t="shared" ref="AO675:AO680" si="1443">IFERROR(AM675/AL675,"-")</f>
        <v>-</v>
      </c>
      <c r="AP675" s="687">
        <f>'1. ГПП-АГПЗ+'!BG74+0</f>
        <v>0</v>
      </c>
      <c r="AQ675" s="687">
        <f>'1. ГПП-АГПЗ+'!BI74+0</f>
        <v>0</v>
      </c>
      <c r="AR675" s="687">
        <f t="shared" ref="AR675:AR680" si="1444">IFERROR(AQ675-AP675,"-")</f>
        <v>0</v>
      </c>
      <c r="AS675" s="688" t="str">
        <f t="shared" ref="AS675:AS680" si="1445">IFERROR(AQ675/AP675,"-")</f>
        <v>-</v>
      </c>
      <c r="AT675" s="687">
        <f t="shared" ref="AT675:AU680" si="1446">AX675+BB675+BF675</f>
        <v>0</v>
      </c>
      <c r="AU675" s="687">
        <f t="shared" si="1446"/>
        <v>0</v>
      </c>
      <c r="AV675" s="687">
        <f t="shared" ref="AV675:AV680" si="1447">IFERROR(AU675-AT675,"-")</f>
        <v>0</v>
      </c>
      <c r="AW675" s="688" t="str">
        <f t="shared" ref="AW675:AW680" si="1448">IFERROR(AU675/AT675,"-")</f>
        <v>-</v>
      </c>
      <c r="AX675" s="687">
        <f>'1. ГПП-АГПЗ+'!BS74+0</f>
        <v>0</v>
      </c>
      <c r="AY675" s="687">
        <f>'1. ГПП-АГПЗ+'!BU74+0</f>
        <v>0</v>
      </c>
      <c r="AZ675" s="687">
        <f t="shared" ref="AZ675:AZ680" si="1449">IFERROR(AY675-AX675,"-")</f>
        <v>0</v>
      </c>
      <c r="BA675" s="688" t="str">
        <f t="shared" ref="BA675:BA680" si="1450">IFERROR(AY675/AX675,"-")</f>
        <v>-</v>
      </c>
      <c r="BB675" s="687">
        <f>'1. ГПП-АГПЗ+'!BY74+0</f>
        <v>0</v>
      </c>
      <c r="BC675" s="687">
        <f>'1. ГПП-АГПЗ+'!CA74+0</f>
        <v>0</v>
      </c>
      <c r="BD675" s="687">
        <f t="shared" ref="BD675:BD680" si="1451">IFERROR(BC675-BB675,"-")</f>
        <v>0</v>
      </c>
      <c r="BE675" s="688" t="str">
        <f t="shared" ref="BE675:BE680" si="1452">IFERROR(BC675/BB675,"-")</f>
        <v>-</v>
      </c>
      <c r="BF675" s="687">
        <f>'1. ГПП-АГПЗ+'!CE74+0</f>
        <v>0</v>
      </c>
      <c r="BG675" s="687">
        <f>'1. ГПП-АГПЗ+'!CG74+0</f>
        <v>0</v>
      </c>
      <c r="BH675" s="687">
        <f t="shared" ref="BH675:BH680" si="1453">IFERROR(BG675-BF675,"-")</f>
        <v>0</v>
      </c>
      <c r="BI675" s="688" t="str">
        <f t="shared" ref="BI675:BI680" si="1454">IFERROR(BG675/BF675,"-")</f>
        <v>-</v>
      </c>
      <c r="BJ675" s="687">
        <f t="shared" ref="BJ675:BK680" si="1455">BN675+BR675+BV675</f>
        <v>0</v>
      </c>
      <c r="BK675" s="687">
        <f t="shared" si="1455"/>
        <v>0</v>
      </c>
      <c r="BL675" s="687">
        <f t="shared" ref="BL675:BL680" si="1456">IFERROR(BK675-BJ675,"-")</f>
        <v>0</v>
      </c>
      <c r="BM675" s="688" t="str">
        <f t="shared" ref="BM675:BM680" si="1457">IFERROR(BK675/BJ675,"-")</f>
        <v>-</v>
      </c>
      <c r="BN675" s="687">
        <f>'1. ГПП-АГПЗ+'!CQ74+0</f>
        <v>0</v>
      </c>
      <c r="BO675" s="687">
        <f>'1. ГПП-АГПЗ+'!CS74+0</f>
        <v>0</v>
      </c>
      <c r="BP675" s="687">
        <f t="shared" ref="BP675:BP680" si="1458">IFERROR(BO675-BN675,"-")</f>
        <v>0</v>
      </c>
      <c r="BQ675" s="688" t="str">
        <f t="shared" ref="BQ675:BQ680" si="1459">IFERROR(BO675/BN675,"-")</f>
        <v>-</v>
      </c>
      <c r="BR675" s="687">
        <f>'1. ГПП-АГПЗ+'!CW74+0</f>
        <v>0</v>
      </c>
      <c r="BS675" s="687">
        <f>'1. ГПП-АГПЗ+'!CY74+0</f>
        <v>0</v>
      </c>
      <c r="BT675" s="687">
        <f t="shared" ref="BT675:BT680" si="1460">IFERROR(BS675-BR675,"-")</f>
        <v>0</v>
      </c>
      <c r="BU675" s="688" t="str">
        <f t="shared" ref="BU675:BU680" si="1461">IFERROR(BS675/BR675,"-")</f>
        <v>-</v>
      </c>
      <c r="BV675" s="687">
        <f>'1. ГПП-АГПЗ+'!DC74+0</f>
        <v>0</v>
      </c>
      <c r="BW675" s="687">
        <f>'1. ГПП-АГПЗ+'!DE74+0</f>
        <v>0</v>
      </c>
      <c r="BX675" s="687">
        <f t="shared" ref="BX675:BX680" si="1462">IFERROR(BW675-BV675,"-")</f>
        <v>0</v>
      </c>
      <c r="BY675" s="688" t="str">
        <f t="shared" ref="BY675:BY680" si="1463">IFERROR(BW675/BV675,"-")</f>
        <v>-</v>
      </c>
    </row>
    <row r="676" spans="2:77" ht="20.100000000000001" customHeight="1">
      <c r="C676" s="424" t="s">
        <v>173</v>
      </c>
      <c r="D676" s="528"/>
      <c r="E676" s="528"/>
      <c r="F676" s="529"/>
      <c r="G676" s="530" t="s">
        <v>737</v>
      </c>
      <c r="H676" s="530"/>
      <c r="I676" s="446" t="s">
        <v>169</v>
      </c>
      <c r="J676" s="687">
        <f t="shared" si="1425"/>
        <v>0</v>
      </c>
      <c r="K676" s="687">
        <f t="shared" si="1425"/>
        <v>0</v>
      </c>
      <c r="L676" s="687">
        <f t="shared" si="1426"/>
        <v>0</v>
      </c>
      <c r="M676" s="688" t="str">
        <f t="shared" si="1427"/>
        <v>-</v>
      </c>
      <c r="N676" s="687">
        <f t="shared" si="1428"/>
        <v>0</v>
      </c>
      <c r="O676" s="687">
        <f t="shared" si="1428"/>
        <v>0</v>
      </c>
      <c r="P676" s="687">
        <f t="shared" si="1429"/>
        <v>0</v>
      </c>
      <c r="Q676" s="688" t="str">
        <f t="shared" si="1430"/>
        <v>-</v>
      </c>
      <c r="R676" s="687">
        <f>'1. ГПП-АГПЗ+'!W74+0</f>
        <v>0</v>
      </c>
      <c r="S676" s="687">
        <f>'1. ГПП-АГПЗ+'!Y74+0</f>
        <v>0</v>
      </c>
      <c r="T676" s="687">
        <f t="shared" si="1431"/>
        <v>0</v>
      </c>
      <c r="U676" s="688" t="str">
        <f t="shared" si="1432"/>
        <v>-</v>
      </c>
      <c r="V676" s="687">
        <f>'1. ГПП-АГПЗ+'!AC74+0</f>
        <v>0</v>
      </c>
      <c r="W676" s="687">
        <f>'1. ГПП-АГПЗ+'!AE74+0</f>
        <v>0</v>
      </c>
      <c r="X676" s="687">
        <f t="shared" si="1433"/>
        <v>0</v>
      </c>
      <c r="Y676" s="688" t="str">
        <f t="shared" si="1434"/>
        <v>-</v>
      </c>
      <c r="Z676" s="687">
        <f>'1. ГПП-АГПЗ+'!AI74+0</f>
        <v>0</v>
      </c>
      <c r="AA676" s="687">
        <f>'1. ГПП-АГПЗ+'!AK74+0</f>
        <v>0</v>
      </c>
      <c r="AB676" s="687">
        <f t="shared" si="1435"/>
        <v>0</v>
      </c>
      <c r="AC676" s="688" t="str">
        <f t="shared" si="1436"/>
        <v>-</v>
      </c>
      <c r="AD676" s="687">
        <f t="shared" si="1437"/>
        <v>0</v>
      </c>
      <c r="AE676" s="687">
        <f t="shared" si="1437"/>
        <v>0</v>
      </c>
      <c r="AF676" s="687">
        <f t="shared" si="1438"/>
        <v>0</v>
      </c>
      <c r="AG676" s="688" t="str">
        <f t="shared" si="1439"/>
        <v>-</v>
      </c>
      <c r="AH676" s="687">
        <f>'1. ГПП-АГПЗ+'!AU74+0</f>
        <v>0</v>
      </c>
      <c r="AI676" s="687">
        <f>'1. ГПП-АГПЗ+'!AW74+0</f>
        <v>0</v>
      </c>
      <c r="AJ676" s="687">
        <f t="shared" si="1440"/>
        <v>0</v>
      </c>
      <c r="AK676" s="688" t="str">
        <f t="shared" si="1441"/>
        <v>-</v>
      </c>
      <c r="AL676" s="687">
        <f>'1. ГПП-АГПЗ+'!BA74+0</f>
        <v>0</v>
      </c>
      <c r="AM676" s="687">
        <f>'1. ГПП-АГПЗ+'!BC74+0</f>
        <v>0</v>
      </c>
      <c r="AN676" s="687">
        <f t="shared" si="1442"/>
        <v>0</v>
      </c>
      <c r="AO676" s="688" t="str">
        <f t="shared" si="1443"/>
        <v>-</v>
      </c>
      <c r="AP676" s="687">
        <f>'1. ГПП-АГПЗ+'!BG74+0</f>
        <v>0</v>
      </c>
      <c r="AQ676" s="687">
        <f>'1. ГПП-АГПЗ+'!BI74+0</f>
        <v>0</v>
      </c>
      <c r="AR676" s="687">
        <f t="shared" si="1444"/>
        <v>0</v>
      </c>
      <c r="AS676" s="688" t="str">
        <f t="shared" si="1445"/>
        <v>-</v>
      </c>
      <c r="AT676" s="687">
        <f t="shared" si="1446"/>
        <v>0</v>
      </c>
      <c r="AU676" s="687">
        <f t="shared" si="1446"/>
        <v>0</v>
      </c>
      <c r="AV676" s="687">
        <f t="shared" si="1447"/>
        <v>0</v>
      </c>
      <c r="AW676" s="688" t="str">
        <f t="shared" si="1448"/>
        <v>-</v>
      </c>
      <c r="AX676" s="687">
        <f>'1. ГПП-АГПЗ+'!BS74+0</f>
        <v>0</v>
      </c>
      <c r="AY676" s="687">
        <f>'1. ГПП-АГПЗ+'!BU74+0</f>
        <v>0</v>
      </c>
      <c r="AZ676" s="687">
        <f t="shared" si="1449"/>
        <v>0</v>
      </c>
      <c r="BA676" s="688" t="str">
        <f t="shared" si="1450"/>
        <v>-</v>
      </c>
      <c r="BB676" s="687">
        <f>'1. ГПП-АГПЗ+'!BY74+0</f>
        <v>0</v>
      </c>
      <c r="BC676" s="687">
        <f>'1. ГПП-АГПЗ+'!CA74+0</f>
        <v>0</v>
      </c>
      <c r="BD676" s="687">
        <f t="shared" si="1451"/>
        <v>0</v>
      </c>
      <c r="BE676" s="688" t="str">
        <f t="shared" si="1452"/>
        <v>-</v>
      </c>
      <c r="BF676" s="687">
        <f>'1. ГПП-АГПЗ+'!CE74+0</f>
        <v>0</v>
      </c>
      <c r="BG676" s="687">
        <f>'1. ГПП-АГПЗ+'!CG74+0</f>
        <v>0</v>
      </c>
      <c r="BH676" s="687">
        <f t="shared" si="1453"/>
        <v>0</v>
      </c>
      <c r="BI676" s="688" t="str">
        <f t="shared" si="1454"/>
        <v>-</v>
      </c>
      <c r="BJ676" s="687">
        <f t="shared" si="1455"/>
        <v>0</v>
      </c>
      <c r="BK676" s="687">
        <f t="shared" si="1455"/>
        <v>0</v>
      </c>
      <c r="BL676" s="687">
        <f t="shared" si="1456"/>
        <v>0</v>
      </c>
      <c r="BM676" s="688" t="str">
        <f t="shared" si="1457"/>
        <v>-</v>
      </c>
      <c r="BN676" s="687">
        <f>'1. ГПП-АГПЗ+'!CQ74+0</f>
        <v>0</v>
      </c>
      <c r="BO676" s="687">
        <f>'1. ГПП-АГПЗ+'!CS74+0</f>
        <v>0</v>
      </c>
      <c r="BP676" s="687">
        <f t="shared" si="1458"/>
        <v>0</v>
      </c>
      <c r="BQ676" s="688" t="str">
        <f t="shared" si="1459"/>
        <v>-</v>
      </c>
      <c r="BR676" s="687">
        <f>'1. ГПП-АГПЗ+'!CW74+0</f>
        <v>0</v>
      </c>
      <c r="BS676" s="687">
        <f>'1. ГПП-АГПЗ+'!CY74+0</f>
        <v>0</v>
      </c>
      <c r="BT676" s="687">
        <f t="shared" si="1460"/>
        <v>0</v>
      </c>
      <c r="BU676" s="688" t="str">
        <f t="shared" si="1461"/>
        <v>-</v>
      </c>
      <c r="BV676" s="687">
        <f>'1. ГПП-АГПЗ+'!DC74+0</f>
        <v>0</v>
      </c>
      <c r="BW676" s="687">
        <f>'1. ГПП-АГПЗ+'!DE74+0</f>
        <v>0</v>
      </c>
      <c r="BX676" s="687">
        <f t="shared" si="1462"/>
        <v>0</v>
      </c>
      <c r="BY676" s="688" t="str">
        <f t="shared" si="1463"/>
        <v>-</v>
      </c>
    </row>
    <row r="677" spans="2:77" ht="20.100000000000001" customHeight="1">
      <c r="C677" s="436" t="s">
        <v>101</v>
      </c>
      <c r="D677" s="528"/>
      <c r="E677" s="528"/>
      <c r="F677" s="529"/>
      <c r="G677" s="530" t="s">
        <v>737</v>
      </c>
      <c r="H677" s="530"/>
      <c r="I677" s="691" t="s">
        <v>169</v>
      </c>
      <c r="J677" s="687">
        <f t="shared" si="1425"/>
        <v>0</v>
      </c>
      <c r="K677" s="687">
        <f t="shared" si="1425"/>
        <v>0</v>
      </c>
      <c r="L677" s="687">
        <f t="shared" si="1426"/>
        <v>0</v>
      </c>
      <c r="M677" s="688" t="str">
        <f t="shared" si="1427"/>
        <v>-</v>
      </c>
      <c r="N677" s="687">
        <f t="shared" si="1428"/>
        <v>0</v>
      </c>
      <c r="O677" s="687">
        <f t="shared" si="1428"/>
        <v>0</v>
      </c>
      <c r="P677" s="687">
        <f t="shared" si="1429"/>
        <v>0</v>
      </c>
      <c r="Q677" s="688" t="str">
        <f t="shared" si="1430"/>
        <v>-</v>
      </c>
      <c r="R677" s="687">
        <f>'1. ГПП-АГПЗ+'!W74+0</f>
        <v>0</v>
      </c>
      <c r="S677" s="687">
        <f>'1. ГПП-АГПЗ+'!Y74+0</f>
        <v>0</v>
      </c>
      <c r="T677" s="687">
        <f t="shared" si="1431"/>
        <v>0</v>
      </c>
      <c r="U677" s="688" t="str">
        <f t="shared" si="1432"/>
        <v>-</v>
      </c>
      <c r="V677" s="687">
        <f>'1. ГПП-АГПЗ+'!AC74+0</f>
        <v>0</v>
      </c>
      <c r="W677" s="687">
        <f>'1. ГПП-АГПЗ+'!AE74+0</f>
        <v>0</v>
      </c>
      <c r="X677" s="687">
        <f t="shared" si="1433"/>
        <v>0</v>
      </c>
      <c r="Y677" s="688" t="str">
        <f t="shared" si="1434"/>
        <v>-</v>
      </c>
      <c r="Z677" s="687">
        <f>'1. ГПП-АГПЗ+'!AI74+0</f>
        <v>0</v>
      </c>
      <c r="AA677" s="687">
        <f>'1. ГПП-АГПЗ+'!AK74+0</f>
        <v>0</v>
      </c>
      <c r="AB677" s="687">
        <f t="shared" si="1435"/>
        <v>0</v>
      </c>
      <c r="AC677" s="688" t="str">
        <f t="shared" si="1436"/>
        <v>-</v>
      </c>
      <c r="AD677" s="687">
        <f t="shared" si="1437"/>
        <v>0</v>
      </c>
      <c r="AE677" s="687">
        <f t="shared" si="1437"/>
        <v>0</v>
      </c>
      <c r="AF677" s="687">
        <f t="shared" si="1438"/>
        <v>0</v>
      </c>
      <c r="AG677" s="688" t="str">
        <f t="shared" si="1439"/>
        <v>-</v>
      </c>
      <c r="AH677" s="687">
        <f>'1. ГПП-АГПЗ+'!AU74+0</f>
        <v>0</v>
      </c>
      <c r="AI677" s="687">
        <f>'1. ГПП-АГПЗ+'!AW74+0</f>
        <v>0</v>
      </c>
      <c r="AJ677" s="687">
        <f t="shared" si="1440"/>
        <v>0</v>
      </c>
      <c r="AK677" s="688" t="str">
        <f t="shared" si="1441"/>
        <v>-</v>
      </c>
      <c r="AL677" s="687">
        <f>'1. ГПП-АГПЗ+'!BA74+0</f>
        <v>0</v>
      </c>
      <c r="AM677" s="687">
        <f>'1. ГПП-АГПЗ+'!BC74+0</f>
        <v>0</v>
      </c>
      <c r="AN677" s="687">
        <f t="shared" si="1442"/>
        <v>0</v>
      </c>
      <c r="AO677" s="688" t="str">
        <f t="shared" si="1443"/>
        <v>-</v>
      </c>
      <c r="AP677" s="687">
        <f>'1. ГПП-АГПЗ+'!BG74+0</f>
        <v>0</v>
      </c>
      <c r="AQ677" s="687">
        <f>'1. ГПП-АГПЗ+'!BI74+0</f>
        <v>0</v>
      </c>
      <c r="AR677" s="687">
        <f t="shared" si="1444"/>
        <v>0</v>
      </c>
      <c r="AS677" s="688" t="str">
        <f t="shared" si="1445"/>
        <v>-</v>
      </c>
      <c r="AT677" s="687">
        <f t="shared" si="1446"/>
        <v>0</v>
      </c>
      <c r="AU677" s="687">
        <f t="shared" si="1446"/>
        <v>0</v>
      </c>
      <c r="AV677" s="687">
        <f t="shared" si="1447"/>
        <v>0</v>
      </c>
      <c r="AW677" s="688" t="str">
        <f t="shared" si="1448"/>
        <v>-</v>
      </c>
      <c r="AX677" s="687">
        <f>'1. ГПП-АГПЗ+'!BS74+0</f>
        <v>0</v>
      </c>
      <c r="AY677" s="687">
        <f>'1. ГПП-АГПЗ+'!BU74+0</f>
        <v>0</v>
      </c>
      <c r="AZ677" s="687">
        <f t="shared" si="1449"/>
        <v>0</v>
      </c>
      <c r="BA677" s="688" t="str">
        <f t="shared" si="1450"/>
        <v>-</v>
      </c>
      <c r="BB677" s="687">
        <f>'1. ГПП-АГПЗ+'!BY74+0</f>
        <v>0</v>
      </c>
      <c r="BC677" s="687">
        <f>'1. ГПП-АГПЗ+'!CA74+0</f>
        <v>0</v>
      </c>
      <c r="BD677" s="687">
        <f t="shared" si="1451"/>
        <v>0</v>
      </c>
      <c r="BE677" s="688" t="str">
        <f t="shared" si="1452"/>
        <v>-</v>
      </c>
      <c r="BF677" s="687">
        <f>'1. ГПП-АГПЗ+'!CE74+0</f>
        <v>0</v>
      </c>
      <c r="BG677" s="687">
        <f>'1. ГПП-АГПЗ+'!CG74+0</f>
        <v>0</v>
      </c>
      <c r="BH677" s="687">
        <f t="shared" si="1453"/>
        <v>0</v>
      </c>
      <c r="BI677" s="688" t="str">
        <f t="shared" si="1454"/>
        <v>-</v>
      </c>
      <c r="BJ677" s="687">
        <f t="shared" si="1455"/>
        <v>0</v>
      </c>
      <c r="BK677" s="687">
        <f t="shared" si="1455"/>
        <v>0</v>
      </c>
      <c r="BL677" s="687">
        <f t="shared" si="1456"/>
        <v>0</v>
      </c>
      <c r="BM677" s="688" t="str">
        <f t="shared" si="1457"/>
        <v>-</v>
      </c>
      <c r="BN677" s="687">
        <f>'1. ГПП-АГПЗ+'!CQ74+0</f>
        <v>0</v>
      </c>
      <c r="BO677" s="687">
        <f>'1. ГПП-АГПЗ+'!CS74+0</f>
        <v>0</v>
      </c>
      <c r="BP677" s="687">
        <f t="shared" si="1458"/>
        <v>0</v>
      </c>
      <c r="BQ677" s="688" t="str">
        <f t="shared" si="1459"/>
        <v>-</v>
      </c>
      <c r="BR677" s="687">
        <f>'1. ГПП-АГПЗ+'!CW74+0</f>
        <v>0</v>
      </c>
      <c r="BS677" s="687">
        <f>'1. ГПП-АГПЗ+'!CY74+0</f>
        <v>0</v>
      </c>
      <c r="BT677" s="687">
        <f t="shared" si="1460"/>
        <v>0</v>
      </c>
      <c r="BU677" s="688" t="str">
        <f t="shared" si="1461"/>
        <v>-</v>
      </c>
      <c r="BV677" s="687">
        <f>'1. ГПП-АГПЗ+'!DC74+0</f>
        <v>0</v>
      </c>
      <c r="BW677" s="687">
        <f>'1. ГПП-АГПЗ+'!DE74+0</f>
        <v>0</v>
      </c>
      <c r="BX677" s="687">
        <f t="shared" si="1462"/>
        <v>0</v>
      </c>
      <c r="BY677" s="688" t="str">
        <f t="shared" si="1463"/>
        <v>-</v>
      </c>
    </row>
    <row r="678" spans="2:77" ht="20.100000000000001" customHeight="1">
      <c r="B678" s="413" t="s">
        <v>738</v>
      </c>
      <c r="C678" s="428" t="s">
        <v>113</v>
      </c>
      <c r="D678" s="528"/>
      <c r="E678" s="528"/>
      <c r="F678" s="529"/>
      <c r="G678" s="530" t="s">
        <v>739</v>
      </c>
      <c r="H678" s="530"/>
      <c r="I678" s="446" t="s">
        <v>169</v>
      </c>
      <c r="J678" s="687">
        <f t="shared" si="1425"/>
        <v>0</v>
      </c>
      <c r="K678" s="687">
        <f t="shared" si="1425"/>
        <v>0</v>
      </c>
      <c r="L678" s="687">
        <f t="shared" si="1426"/>
        <v>0</v>
      </c>
      <c r="M678" s="688" t="str">
        <f t="shared" si="1427"/>
        <v>-</v>
      </c>
      <c r="N678" s="687">
        <f t="shared" si="1428"/>
        <v>0</v>
      </c>
      <c r="O678" s="687">
        <f t="shared" si="1428"/>
        <v>0</v>
      </c>
      <c r="P678" s="687">
        <f t="shared" si="1429"/>
        <v>0</v>
      </c>
      <c r="Q678" s="688" t="str">
        <f t="shared" si="1430"/>
        <v>-</v>
      </c>
      <c r="R678" s="687">
        <f>'1. ГПП-АГПЗ+'!W74</f>
        <v>0</v>
      </c>
      <c r="S678" s="687">
        <f>'1. ГПП-АГПЗ+'!Y74</f>
        <v>0</v>
      </c>
      <c r="T678" s="687">
        <f t="shared" si="1431"/>
        <v>0</v>
      </c>
      <c r="U678" s="688" t="str">
        <f t="shared" si="1432"/>
        <v>-</v>
      </c>
      <c r="V678" s="687">
        <f>'1. ГПП-АГПЗ+'!AC74</f>
        <v>0</v>
      </c>
      <c r="W678" s="687">
        <f>'1. ГПП-АГПЗ+'!AE74</f>
        <v>0</v>
      </c>
      <c r="X678" s="687">
        <f t="shared" si="1433"/>
        <v>0</v>
      </c>
      <c r="Y678" s="688" t="str">
        <f t="shared" si="1434"/>
        <v>-</v>
      </c>
      <c r="Z678" s="687">
        <f>'1. ГПП-АГПЗ+'!AI74</f>
        <v>0</v>
      </c>
      <c r="AA678" s="687">
        <f>'1. ГПП-АГПЗ+'!AK74</f>
        <v>0</v>
      </c>
      <c r="AB678" s="687">
        <f t="shared" si="1435"/>
        <v>0</v>
      </c>
      <c r="AC678" s="688" t="str">
        <f t="shared" si="1436"/>
        <v>-</v>
      </c>
      <c r="AD678" s="687">
        <f t="shared" si="1437"/>
        <v>0</v>
      </c>
      <c r="AE678" s="687">
        <f t="shared" si="1437"/>
        <v>0</v>
      </c>
      <c r="AF678" s="687">
        <f t="shared" si="1438"/>
        <v>0</v>
      </c>
      <c r="AG678" s="688" t="str">
        <f t="shared" si="1439"/>
        <v>-</v>
      </c>
      <c r="AH678" s="687">
        <f>'1. ГПП-АГПЗ+'!AU74</f>
        <v>0</v>
      </c>
      <c r="AI678" s="687">
        <f>'1. ГПП-АГПЗ+'!AW74</f>
        <v>0</v>
      </c>
      <c r="AJ678" s="687">
        <f t="shared" si="1440"/>
        <v>0</v>
      </c>
      <c r="AK678" s="688" t="str">
        <f t="shared" si="1441"/>
        <v>-</v>
      </c>
      <c r="AL678" s="687">
        <f>'1. ГПП-АГПЗ+'!BA74</f>
        <v>0</v>
      </c>
      <c r="AM678" s="687">
        <f>'1. ГПП-АГПЗ+'!BC74</f>
        <v>0</v>
      </c>
      <c r="AN678" s="687">
        <f t="shared" si="1442"/>
        <v>0</v>
      </c>
      <c r="AO678" s="688" t="str">
        <f t="shared" si="1443"/>
        <v>-</v>
      </c>
      <c r="AP678" s="687">
        <f>'1. ГПП-АГПЗ+'!BG74</f>
        <v>0</v>
      </c>
      <c r="AQ678" s="687">
        <f>'1. ГПП-АГПЗ+'!BI74</f>
        <v>0</v>
      </c>
      <c r="AR678" s="687">
        <f t="shared" si="1444"/>
        <v>0</v>
      </c>
      <c r="AS678" s="688" t="str">
        <f t="shared" si="1445"/>
        <v>-</v>
      </c>
      <c r="AT678" s="687">
        <f t="shared" si="1446"/>
        <v>0</v>
      </c>
      <c r="AU678" s="687">
        <f t="shared" si="1446"/>
        <v>0</v>
      </c>
      <c r="AV678" s="687">
        <f t="shared" si="1447"/>
        <v>0</v>
      </c>
      <c r="AW678" s="688" t="str">
        <f t="shared" si="1448"/>
        <v>-</v>
      </c>
      <c r="AX678" s="687">
        <f>'1. ГПП-АГПЗ+'!BS74</f>
        <v>0</v>
      </c>
      <c r="AY678" s="687">
        <f>'1. ГПП-АГПЗ+'!BU74</f>
        <v>0</v>
      </c>
      <c r="AZ678" s="687">
        <f t="shared" si="1449"/>
        <v>0</v>
      </c>
      <c r="BA678" s="688" t="str">
        <f t="shared" si="1450"/>
        <v>-</v>
      </c>
      <c r="BB678" s="687">
        <f>'1. ГПП-АГПЗ+'!BY74</f>
        <v>0</v>
      </c>
      <c r="BC678" s="687">
        <f>'1. ГПП-АГПЗ+'!CA74</f>
        <v>0</v>
      </c>
      <c r="BD678" s="687">
        <f t="shared" si="1451"/>
        <v>0</v>
      </c>
      <c r="BE678" s="688" t="str">
        <f t="shared" si="1452"/>
        <v>-</v>
      </c>
      <c r="BF678" s="687">
        <f>'1. ГПП-АГПЗ+'!CE74</f>
        <v>0</v>
      </c>
      <c r="BG678" s="687">
        <f>'1. ГПП-АГПЗ+'!CG74</f>
        <v>0</v>
      </c>
      <c r="BH678" s="687">
        <f t="shared" si="1453"/>
        <v>0</v>
      </c>
      <c r="BI678" s="688" t="str">
        <f t="shared" si="1454"/>
        <v>-</v>
      </c>
      <c r="BJ678" s="687">
        <f t="shared" si="1455"/>
        <v>0</v>
      </c>
      <c r="BK678" s="687">
        <f t="shared" si="1455"/>
        <v>0</v>
      </c>
      <c r="BL678" s="687">
        <f t="shared" si="1456"/>
        <v>0</v>
      </c>
      <c r="BM678" s="688" t="str">
        <f t="shared" si="1457"/>
        <v>-</v>
      </c>
      <c r="BN678" s="687">
        <f>'1. ГПП-АГПЗ+'!CQ74</f>
        <v>0</v>
      </c>
      <c r="BO678" s="687">
        <f>'1. ГПП-АГПЗ+'!CS74</f>
        <v>0</v>
      </c>
      <c r="BP678" s="687">
        <f t="shared" si="1458"/>
        <v>0</v>
      </c>
      <c r="BQ678" s="688" t="str">
        <f t="shared" si="1459"/>
        <v>-</v>
      </c>
      <c r="BR678" s="687">
        <f>'1. ГПП-АГПЗ+'!CW74</f>
        <v>0</v>
      </c>
      <c r="BS678" s="687">
        <f>'1. ГПП-АГПЗ+'!CY74</f>
        <v>0</v>
      </c>
      <c r="BT678" s="687">
        <f t="shared" si="1460"/>
        <v>0</v>
      </c>
      <c r="BU678" s="688" t="str">
        <f t="shared" si="1461"/>
        <v>-</v>
      </c>
      <c r="BV678" s="687">
        <f>'1. ГПП-АГПЗ+'!DC74</f>
        <v>0</v>
      </c>
      <c r="BW678" s="687">
        <f>'1. ГПП-АГПЗ+'!DE74</f>
        <v>0</v>
      </c>
      <c r="BX678" s="687">
        <f t="shared" si="1462"/>
        <v>0</v>
      </c>
      <c r="BY678" s="688" t="str">
        <f t="shared" si="1463"/>
        <v>-</v>
      </c>
    </row>
    <row r="679" spans="2:77" ht="20.100000000000001" customHeight="1">
      <c r="C679" s="424" t="s">
        <v>173</v>
      </c>
      <c r="D679" s="528"/>
      <c r="E679" s="528"/>
      <c r="F679" s="529"/>
      <c r="G679" s="530" t="s">
        <v>739</v>
      </c>
      <c r="H679" s="530"/>
      <c r="I679" s="446" t="s">
        <v>169</v>
      </c>
      <c r="J679" s="687">
        <f t="shared" si="1425"/>
        <v>0</v>
      </c>
      <c r="K679" s="687">
        <f t="shared" si="1425"/>
        <v>0</v>
      </c>
      <c r="L679" s="687">
        <f t="shared" si="1426"/>
        <v>0</v>
      </c>
      <c r="M679" s="688" t="str">
        <f t="shared" si="1427"/>
        <v>-</v>
      </c>
      <c r="N679" s="687">
        <f t="shared" si="1428"/>
        <v>0</v>
      </c>
      <c r="O679" s="687">
        <f t="shared" si="1428"/>
        <v>0</v>
      </c>
      <c r="P679" s="687">
        <f t="shared" si="1429"/>
        <v>0</v>
      </c>
      <c r="Q679" s="688" t="str">
        <f t="shared" si="1430"/>
        <v>-</v>
      </c>
      <c r="R679" s="687">
        <f>'1. ГПП-АГПЗ+'!W74</f>
        <v>0</v>
      </c>
      <c r="S679" s="687">
        <f>'1. ГПП-АГПЗ+'!Y74</f>
        <v>0</v>
      </c>
      <c r="T679" s="687">
        <f t="shared" si="1431"/>
        <v>0</v>
      </c>
      <c r="U679" s="688" t="str">
        <f t="shared" si="1432"/>
        <v>-</v>
      </c>
      <c r="V679" s="687">
        <f>'1. ГПП-АГПЗ+'!AC74</f>
        <v>0</v>
      </c>
      <c r="W679" s="687">
        <f>'1. ГПП-АГПЗ+'!AE74</f>
        <v>0</v>
      </c>
      <c r="X679" s="687">
        <f t="shared" si="1433"/>
        <v>0</v>
      </c>
      <c r="Y679" s="688" t="str">
        <f t="shared" si="1434"/>
        <v>-</v>
      </c>
      <c r="Z679" s="687">
        <f>'1. ГПП-АГПЗ+'!AI74</f>
        <v>0</v>
      </c>
      <c r="AA679" s="687">
        <f>'1. ГПП-АГПЗ+'!AK74</f>
        <v>0</v>
      </c>
      <c r="AB679" s="687">
        <f t="shared" si="1435"/>
        <v>0</v>
      </c>
      <c r="AC679" s="688" t="str">
        <f t="shared" si="1436"/>
        <v>-</v>
      </c>
      <c r="AD679" s="687">
        <f t="shared" si="1437"/>
        <v>0</v>
      </c>
      <c r="AE679" s="687">
        <f t="shared" si="1437"/>
        <v>0</v>
      </c>
      <c r="AF679" s="687">
        <f t="shared" si="1438"/>
        <v>0</v>
      </c>
      <c r="AG679" s="688" t="str">
        <f t="shared" si="1439"/>
        <v>-</v>
      </c>
      <c r="AH679" s="687">
        <f>'1. ГПП-АГПЗ+'!AU74</f>
        <v>0</v>
      </c>
      <c r="AI679" s="687">
        <f>'1. ГПП-АГПЗ+'!AW74</f>
        <v>0</v>
      </c>
      <c r="AJ679" s="687">
        <f t="shared" si="1440"/>
        <v>0</v>
      </c>
      <c r="AK679" s="688" t="str">
        <f t="shared" si="1441"/>
        <v>-</v>
      </c>
      <c r="AL679" s="687">
        <f>'1. ГПП-АГПЗ+'!BA74</f>
        <v>0</v>
      </c>
      <c r="AM679" s="687">
        <f>'1. ГПП-АГПЗ+'!BC74</f>
        <v>0</v>
      </c>
      <c r="AN679" s="687">
        <f t="shared" si="1442"/>
        <v>0</v>
      </c>
      <c r="AO679" s="688" t="str">
        <f t="shared" si="1443"/>
        <v>-</v>
      </c>
      <c r="AP679" s="687">
        <f>'1. ГПП-АГПЗ+'!BG74</f>
        <v>0</v>
      </c>
      <c r="AQ679" s="687">
        <f>'1. ГПП-АГПЗ+'!BI74</f>
        <v>0</v>
      </c>
      <c r="AR679" s="687">
        <f t="shared" si="1444"/>
        <v>0</v>
      </c>
      <c r="AS679" s="688" t="str">
        <f t="shared" si="1445"/>
        <v>-</v>
      </c>
      <c r="AT679" s="687">
        <f t="shared" si="1446"/>
        <v>0</v>
      </c>
      <c r="AU679" s="687">
        <f t="shared" si="1446"/>
        <v>0</v>
      </c>
      <c r="AV679" s="687">
        <f t="shared" si="1447"/>
        <v>0</v>
      </c>
      <c r="AW679" s="688" t="str">
        <f t="shared" si="1448"/>
        <v>-</v>
      </c>
      <c r="AX679" s="687">
        <f>'1. ГПП-АГПЗ+'!BS74</f>
        <v>0</v>
      </c>
      <c r="AY679" s="687">
        <f>'1. ГПП-АГПЗ+'!BU74</f>
        <v>0</v>
      </c>
      <c r="AZ679" s="687">
        <f t="shared" si="1449"/>
        <v>0</v>
      </c>
      <c r="BA679" s="688" t="str">
        <f t="shared" si="1450"/>
        <v>-</v>
      </c>
      <c r="BB679" s="687">
        <f>'1. ГПП-АГПЗ+'!BY74</f>
        <v>0</v>
      </c>
      <c r="BC679" s="687">
        <f>'1. ГПП-АГПЗ+'!CA74</f>
        <v>0</v>
      </c>
      <c r="BD679" s="687">
        <f t="shared" si="1451"/>
        <v>0</v>
      </c>
      <c r="BE679" s="688" t="str">
        <f t="shared" si="1452"/>
        <v>-</v>
      </c>
      <c r="BF679" s="687">
        <f>'1. ГПП-АГПЗ+'!CE74</f>
        <v>0</v>
      </c>
      <c r="BG679" s="687">
        <f>'1. ГПП-АГПЗ+'!CG74</f>
        <v>0</v>
      </c>
      <c r="BH679" s="687">
        <f t="shared" si="1453"/>
        <v>0</v>
      </c>
      <c r="BI679" s="688" t="str">
        <f t="shared" si="1454"/>
        <v>-</v>
      </c>
      <c r="BJ679" s="687">
        <f t="shared" si="1455"/>
        <v>0</v>
      </c>
      <c r="BK679" s="687">
        <f t="shared" si="1455"/>
        <v>0</v>
      </c>
      <c r="BL679" s="687">
        <f t="shared" si="1456"/>
        <v>0</v>
      </c>
      <c r="BM679" s="688" t="str">
        <f t="shared" si="1457"/>
        <v>-</v>
      </c>
      <c r="BN679" s="687">
        <f>'1. ГПП-АГПЗ+'!CQ74</f>
        <v>0</v>
      </c>
      <c r="BO679" s="687">
        <f>'1. ГПП-АГПЗ+'!CS74</f>
        <v>0</v>
      </c>
      <c r="BP679" s="687">
        <f t="shared" si="1458"/>
        <v>0</v>
      </c>
      <c r="BQ679" s="688" t="str">
        <f t="shared" si="1459"/>
        <v>-</v>
      </c>
      <c r="BR679" s="687">
        <f>'1. ГПП-АГПЗ+'!CW74</f>
        <v>0</v>
      </c>
      <c r="BS679" s="687">
        <f>'1. ГПП-АГПЗ+'!CY74</f>
        <v>0</v>
      </c>
      <c r="BT679" s="687">
        <f t="shared" si="1460"/>
        <v>0</v>
      </c>
      <c r="BU679" s="688" t="str">
        <f t="shared" si="1461"/>
        <v>-</v>
      </c>
      <c r="BV679" s="687">
        <f>'1. ГПП-АГПЗ+'!DC74</f>
        <v>0</v>
      </c>
      <c r="BW679" s="687">
        <f>'1. ГПП-АГПЗ+'!DE74</f>
        <v>0</v>
      </c>
      <c r="BX679" s="687">
        <f t="shared" si="1462"/>
        <v>0</v>
      </c>
      <c r="BY679" s="688" t="str">
        <f t="shared" si="1463"/>
        <v>-</v>
      </c>
    </row>
    <row r="680" spans="2:77" ht="20.100000000000001" customHeight="1">
      <c r="C680" s="436" t="s">
        <v>101</v>
      </c>
      <c r="D680" s="528"/>
      <c r="E680" s="528"/>
      <c r="F680" s="529"/>
      <c r="G680" s="530" t="s">
        <v>739</v>
      </c>
      <c r="H680" s="530"/>
      <c r="I680" s="691" t="s">
        <v>169</v>
      </c>
      <c r="J680" s="687">
        <f t="shared" si="1425"/>
        <v>0</v>
      </c>
      <c r="K680" s="687">
        <f t="shared" si="1425"/>
        <v>0</v>
      </c>
      <c r="L680" s="687">
        <f t="shared" si="1426"/>
        <v>0</v>
      </c>
      <c r="M680" s="688" t="str">
        <f t="shared" si="1427"/>
        <v>-</v>
      </c>
      <c r="N680" s="687">
        <f t="shared" si="1428"/>
        <v>0</v>
      </c>
      <c r="O680" s="687">
        <f t="shared" si="1428"/>
        <v>0</v>
      </c>
      <c r="P680" s="687">
        <f t="shared" si="1429"/>
        <v>0</v>
      </c>
      <c r="Q680" s="688" t="str">
        <f t="shared" si="1430"/>
        <v>-</v>
      </c>
      <c r="R680" s="687">
        <f>'1. ГПП-АГПЗ+'!W74</f>
        <v>0</v>
      </c>
      <c r="S680" s="687">
        <f>'1. ГПП-АГПЗ+'!Y74</f>
        <v>0</v>
      </c>
      <c r="T680" s="687">
        <f t="shared" si="1431"/>
        <v>0</v>
      </c>
      <c r="U680" s="688" t="str">
        <f t="shared" si="1432"/>
        <v>-</v>
      </c>
      <c r="V680" s="687">
        <f>'1. ГПП-АГПЗ+'!AC74</f>
        <v>0</v>
      </c>
      <c r="W680" s="687">
        <f>'1. ГПП-АГПЗ+'!AE74</f>
        <v>0</v>
      </c>
      <c r="X680" s="687">
        <f t="shared" si="1433"/>
        <v>0</v>
      </c>
      <c r="Y680" s="688" t="str">
        <f t="shared" si="1434"/>
        <v>-</v>
      </c>
      <c r="Z680" s="687">
        <f>'1. ГПП-АГПЗ+'!AI74</f>
        <v>0</v>
      </c>
      <c r="AA680" s="687">
        <f>'1. ГПП-АГПЗ+'!AK74</f>
        <v>0</v>
      </c>
      <c r="AB680" s="687">
        <f t="shared" si="1435"/>
        <v>0</v>
      </c>
      <c r="AC680" s="688" t="str">
        <f t="shared" si="1436"/>
        <v>-</v>
      </c>
      <c r="AD680" s="687">
        <f t="shared" si="1437"/>
        <v>0</v>
      </c>
      <c r="AE680" s="687">
        <f t="shared" si="1437"/>
        <v>0</v>
      </c>
      <c r="AF680" s="687">
        <f t="shared" si="1438"/>
        <v>0</v>
      </c>
      <c r="AG680" s="688" t="str">
        <f t="shared" si="1439"/>
        <v>-</v>
      </c>
      <c r="AH680" s="687">
        <f>'1. ГПП-АГПЗ+'!AU74</f>
        <v>0</v>
      </c>
      <c r="AI680" s="687">
        <f>'1. ГПП-АГПЗ+'!AW74</f>
        <v>0</v>
      </c>
      <c r="AJ680" s="687">
        <f t="shared" si="1440"/>
        <v>0</v>
      </c>
      <c r="AK680" s="688" t="str">
        <f t="shared" si="1441"/>
        <v>-</v>
      </c>
      <c r="AL680" s="687">
        <f>'1. ГПП-АГПЗ+'!BA74</f>
        <v>0</v>
      </c>
      <c r="AM680" s="687">
        <f>'1. ГПП-АГПЗ+'!BC74</f>
        <v>0</v>
      </c>
      <c r="AN680" s="687">
        <f t="shared" si="1442"/>
        <v>0</v>
      </c>
      <c r="AO680" s="688" t="str">
        <f t="shared" si="1443"/>
        <v>-</v>
      </c>
      <c r="AP680" s="687">
        <f>'1. ГПП-АГПЗ+'!BG74</f>
        <v>0</v>
      </c>
      <c r="AQ680" s="687">
        <f>'1. ГПП-АГПЗ+'!BI74</f>
        <v>0</v>
      </c>
      <c r="AR680" s="687">
        <f t="shared" si="1444"/>
        <v>0</v>
      </c>
      <c r="AS680" s="688" t="str">
        <f t="shared" si="1445"/>
        <v>-</v>
      </c>
      <c r="AT680" s="687">
        <f t="shared" si="1446"/>
        <v>0</v>
      </c>
      <c r="AU680" s="687">
        <f t="shared" si="1446"/>
        <v>0</v>
      </c>
      <c r="AV680" s="687">
        <f t="shared" si="1447"/>
        <v>0</v>
      </c>
      <c r="AW680" s="688" t="str">
        <f t="shared" si="1448"/>
        <v>-</v>
      </c>
      <c r="AX680" s="687">
        <f>'1. ГПП-АГПЗ+'!BS74</f>
        <v>0</v>
      </c>
      <c r="AY680" s="687">
        <f>'1. ГПП-АГПЗ+'!BU74</f>
        <v>0</v>
      </c>
      <c r="AZ680" s="687">
        <f t="shared" si="1449"/>
        <v>0</v>
      </c>
      <c r="BA680" s="688" t="str">
        <f t="shared" si="1450"/>
        <v>-</v>
      </c>
      <c r="BB680" s="687">
        <f>'1. ГПП-АГПЗ+'!BY74</f>
        <v>0</v>
      </c>
      <c r="BC680" s="687">
        <f>'1. ГПП-АГПЗ+'!CA74</f>
        <v>0</v>
      </c>
      <c r="BD680" s="687">
        <f t="shared" si="1451"/>
        <v>0</v>
      </c>
      <c r="BE680" s="688" t="str">
        <f t="shared" si="1452"/>
        <v>-</v>
      </c>
      <c r="BF680" s="687">
        <f>'1. ГПП-АГПЗ+'!CE74</f>
        <v>0</v>
      </c>
      <c r="BG680" s="687">
        <f>'1. ГПП-АГПЗ+'!CG74</f>
        <v>0</v>
      </c>
      <c r="BH680" s="687">
        <f t="shared" si="1453"/>
        <v>0</v>
      </c>
      <c r="BI680" s="688" t="str">
        <f t="shared" si="1454"/>
        <v>-</v>
      </c>
      <c r="BJ680" s="687">
        <f t="shared" si="1455"/>
        <v>0</v>
      </c>
      <c r="BK680" s="687">
        <f t="shared" si="1455"/>
        <v>0</v>
      </c>
      <c r="BL680" s="687">
        <f t="shared" si="1456"/>
        <v>0</v>
      </c>
      <c r="BM680" s="688" t="str">
        <f t="shared" si="1457"/>
        <v>-</v>
      </c>
      <c r="BN680" s="687">
        <f>'1. ГПП-АГПЗ+'!CQ74</f>
        <v>0</v>
      </c>
      <c r="BO680" s="687">
        <f>'1. ГПП-АГПЗ+'!CS74</f>
        <v>0</v>
      </c>
      <c r="BP680" s="687">
        <f t="shared" si="1458"/>
        <v>0</v>
      </c>
      <c r="BQ680" s="688" t="str">
        <f t="shared" si="1459"/>
        <v>-</v>
      </c>
      <c r="BR680" s="687">
        <f>'1. ГПП-АГПЗ+'!CW74</f>
        <v>0</v>
      </c>
      <c r="BS680" s="687">
        <f>'1. ГПП-АГПЗ+'!CY74</f>
        <v>0</v>
      </c>
      <c r="BT680" s="687">
        <f t="shared" si="1460"/>
        <v>0</v>
      </c>
      <c r="BU680" s="688" t="str">
        <f t="shared" si="1461"/>
        <v>-</v>
      </c>
      <c r="BV680" s="687">
        <f>'1. ГПП-АГПЗ+'!DC74</f>
        <v>0</v>
      </c>
      <c r="BW680" s="687">
        <f>'1. ГПП-АГПЗ+'!DE74</f>
        <v>0</v>
      </c>
      <c r="BX680" s="687">
        <f t="shared" si="1462"/>
        <v>0</v>
      </c>
      <c r="BY680" s="688" t="str">
        <f t="shared" si="1463"/>
        <v>-</v>
      </c>
    </row>
    <row r="681" spans="2:77" ht="20.100000000000001" customHeight="1">
      <c r="B681" s="413" t="s">
        <v>740</v>
      </c>
      <c r="C681" s="428" t="s">
        <v>123</v>
      </c>
      <c r="D681" s="528"/>
      <c r="E681" s="528"/>
      <c r="F681" s="529"/>
      <c r="G681" s="530">
        <v>0</v>
      </c>
      <c r="H681" s="530"/>
      <c r="I681" s="446" t="s">
        <v>169</v>
      </c>
      <c r="J681" s="681"/>
      <c r="K681" s="681"/>
      <c r="L681" s="681"/>
      <c r="M681" s="681"/>
      <c r="N681" s="681"/>
      <c r="O681" s="681"/>
      <c r="P681" s="681"/>
      <c r="Q681" s="681"/>
      <c r="R681" s="681"/>
      <c r="S681" s="681"/>
      <c r="T681" s="681"/>
      <c r="U681" s="681"/>
      <c r="V681" s="681"/>
      <c r="W681" s="681"/>
      <c r="X681" s="681"/>
      <c r="Y681" s="681"/>
      <c r="Z681" s="681"/>
      <c r="AA681" s="681"/>
      <c r="AB681" s="681"/>
      <c r="AC681" s="681"/>
      <c r="AD681" s="681"/>
      <c r="AE681" s="681"/>
      <c r="AF681" s="681"/>
      <c r="AG681" s="681"/>
      <c r="AH681" s="681"/>
      <c r="AI681" s="681"/>
      <c r="AJ681" s="681"/>
      <c r="AK681" s="681"/>
      <c r="AL681" s="681"/>
      <c r="AM681" s="681"/>
      <c r="AN681" s="681"/>
      <c r="AO681" s="681"/>
      <c r="AP681" s="681"/>
      <c r="AQ681" s="681"/>
      <c r="AR681" s="681"/>
      <c r="AS681" s="681"/>
      <c r="AT681" s="681"/>
      <c r="AU681" s="681"/>
      <c r="AV681" s="681"/>
      <c r="AW681" s="681"/>
      <c r="AX681" s="681"/>
      <c r="AY681" s="681"/>
      <c r="AZ681" s="681"/>
      <c r="BA681" s="681"/>
      <c r="BB681" s="681"/>
      <c r="BC681" s="681"/>
      <c r="BD681" s="681"/>
      <c r="BE681" s="681"/>
      <c r="BF681" s="681"/>
      <c r="BG681" s="681"/>
      <c r="BH681" s="681"/>
      <c r="BI681" s="681"/>
      <c r="BJ681" s="681"/>
      <c r="BK681" s="681"/>
      <c r="BL681" s="681"/>
      <c r="BM681" s="681"/>
      <c r="BN681" s="681"/>
      <c r="BO681" s="681"/>
      <c r="BP681" s="681"/>
      <c r="BQ681" s="681"/>
      <c r="BR681" s="681"/>
      <c r="BS681" s="681"/>
      <c r="BT681" s="681"/>
      <c r="BU681" s="681"/>
      <c r="BV681" s="681"/>
      <c r="BW681" s="681"/>
      <c r="BX681" s="681"/>
      <c r="BY681" s="681"/>
    </row>
    <row r="682" spans="2:77" ht="20.100000000000001" customHeight="1">
      <c r="C682" s="424" t="s">
        <v>173</v>
      </c>
      <c r="D682" s="528"/>
      <c r="E682" s="528"/>
      <c r="F682" s="529"/>
      <c r="G682" s="530">
        <v>0</v>
      </c>
      <c r="H682" s="530"/>
      <c r="I682" s="446" t="s">
        <v>169</v>
      </c>
      <c r="J682" s="681"/>
      <c r="K682" s="681"/>
      <c r="L682" s="681"/>
      <c r="M682" s="681"/>
      <c r="N682" s="681"/>
      <c r="O682" s="681"/>
      <c r="P682" s="681"/>
      <c r="Q682" s="681"/>
      <c r="R682" s="681"/>
      <c r="S682" s="681"/>
      <c r="T682" s="681"/>
      <c r="U682" s="681"/>
      <c r="V682" s="681"/>
      <c r="W682" s="681"/>
      <c r="X682" s="681"/>
      <c r="Y682" s="681"/>
      <c r="Z682" s="681"/>
      <c r="AA682" s="681"/>
      <c r="AB682" s="681"/>
      <c r="AC682" s="681"/>
      <c r="AD682" s="681"/>
      <c r="AE682" s="681"/>
      <c r="AF682" s="681"/>
      <c r="AG682" s="681"/>
      <c r="AH682" s="681"/>
      <c r="AI682" s="681"/>
      <c r="AJ682" s="681"/>
      <c r="AK682" s="681"/>
      <c r="AL682" s="681"/>
      <c r="AM682" s="681"/>
      <c r="AN682" s="681"/>
      <c r="AO682" s="681"/>
      <c r="AP682" s="681"/>
      <c r="AQ682" s="681"/>
      <c r="AR682" s="681"/>
      <c r="AS682" s="681"/>
      <c r="AT682" s="681"/>
      <c r="AU682" s="681"/>
      <c r="AV682" s="681"/>
      <c r="AW682" s="681"/>
      <c r="AX682" s="681"/>
      <c r="AY682" s="681"/>
      <c r="AZ682" s="681"/>
      <c r="BA682" s="681"/>
      <c r="BB682" s="681"/>
      <c r="BC682" s="681"/>
      <c r="BD682" s="681"/>
      <c r="BE682" s="681"/>
      <c r="BF682" s="681"/>
      <c r="BG682" s="681"/>
      <c r="BH682" s="681"/>
      <c r="BI682" s="681"/>
      <c r="BJ682" s="681"/>
      <c r="BK682" s="681"/>
      <c r="BL682" s="681"/>
      <c r="BM682" s="681"/>
      <c r="BN682" s="681"/>
      <c r="BO682" s="681"/>
      <c r="BP682" s="681"/>
      <c r="BQ682" s="681"/>
      <c r="BR682" s="681"/>
      <c r="BS682" s="681"/>
      <c r="BT682" s="681"/>
      <c r="BU682" s="681"/>
      <c r="BV682" s="681"/>
      <c r="BW682" s="681"/>
      <c r="BX682" s="681"/>
      <c r="BY682" s="681"/>
    </row>
    <row r="683" spans="2:77" ht="20.100000000000001" customHeight="1">
      <c r="C683" s="436" t="s">
        <v>101</v>
      </c>
      <c r="D683" s="528"/>
      <c r="E683" s="528"/>
      <c r="F683" s="529"/>
      <c r="G683" s="530">
        <v>0</v>
      </c>
      <c r="H683" s="530"/>
      <c r="I683" s="691" t="s">
        <v>169</v>
      </c>
      <c r="J683" s="681"/>
      <c r="K683" s="681"/>
      <c r="L683" s="681"/>
      <c r="M683" s="681"/>
      <c r="N683" s="681"/>
      <c r="O683" s="681"/>
      <c r="P683" s="681"/>
      <c r="Q683" s="681"/>
      <c r="R683" s="681"/>
      <c r="S683" s="681"/>
      <c r="T683" s="681"/>
      <c r="U683" s="681"/>
      <c r="V683" s="681"/>
      <c r="W683" s="681"/>
      <c r="X683" s="681"/>
      <c r="Y683" s="681"/>
      <c r="Z683" s="681"/>
      <c r="AA683" s="681"/>
      <c r="AB683" s="681"/>
      <c r="AC683" s="681"/>
      <c r="AD683" s="681"/>
      <c r="AE683" s="681"/>
      <c r="AF683" s="681"/>
      <c r="AG683" s="681"/>
      <c r="AH683" s="681"/>
      <c r="AI683" s="681"/>
      <c r="AJ683" s="681"/>
      <c r="AK683" s="681"/>
      <c r="AL683" s="681"/>
      <c r="AM683" s="681"/>
      <c r="AN683" s="681"/>
      <c r="AO683" s="681"/>
      <c r="AP683" s="681"/>
      <c r="AQ683" s="681"/>
      <c r="AR683" s="681"/>
      <c r="AS683" s="681"/>
      <c r="AT683" s="681"/>
      <c r="AU683" s="681"/>
      <c r="AV683" s="681"/>
      <c r="AW683" s="681"/>
      <c r="AX683" s="681"/>
      <c r="AY683" s="681"/>
      <c r="AZ683" s="681"/>
      <c r="BA683" s="681"/>
      <c r="BB683" s="681"/>
      <c r="BC683" s="681"/>
      <c r="BD683" s="681"/>
      <c r="BE683" s="681"/>
      <c r="BF683" s="681"/>
      <c r="BG683" s="681"/>
      <c r="BH683" s="681"/>
      <c r="BI683" s="681"/>
      <c r="BJ683" s="681"/>
      <c r="BK683" s="681"/>
      <c r="BL683" s="681"/>
      <c r="BM683" s="681"/>
      <c r="BN683" s="681"/>
      <c r="BO683" s="681"/>
      <c r="BP683" s="681"/>
      <c r="BQ683" s="681"/>
      <c r="BR683" s="681"/>
      <c r="BS683" s="681"/>
      <c r="BT683" s="681"/>
      <c r="BU683" s="681"/>
      <c r="BV683" s="681"/>
      <c r="BW683" s="681"/>
      <c r="BX683" s="681"/>
      <c r="BY683" s="681"/>
    </row>
    <row r="684" spans="2:77" ht="20.100000000000001" customHeight="1">
      <c r="B684" s="591" t="s">
        <v>741</v>
      </c>
      <c r="C684" s="416" t="s">
        <v>742</v>
      </c>
      <c r="D684" s="528"/>
      <c r="E684" s="528"/>
      <c r="F684" s="529"/>
      <c r="G684" s="530" t="s">
        <v>743</v>
      </c>
      <c r="H684" s="530"/>
      <c r="I684" s="446" t="s">
        <v>169</v>
      </c>
      <c r="J684" s="687">
        <f t="shared" ref="J684:K689" si="1464">N684+AD684+AT684+BJ684</f>
        <v>0</v>
      </c>
      <c r="K684" s="687">
        <f t="shared" si="1464"/>
        <v>0</v>
      </c>
      <c r="L684" s="687">
        <f t="shared" ref="L684:L689" si="1465">IFERROR(K684-J684,"-")</f>
        <v>0</v>
      </c>
      <c r="M684" s="688" t="str">
        <f t="shared" ref="M684:M689" si="1466">IFERROR(K684/J684,"-")</f>
        <v>-</v>
      </c>
      <c r="N684" s="687">
        <f t="shared" ref="N684:O689" si="1467">R684+V684+Z684</f>
        <v>0</v>
      </c>
      <c r="O684" s="687">
        <f t="shared" si="1467"/>
        <v>0</v>
      </c>
      <c r="P684" s="687">
        <f t="shared" ref="P684:P689" si="1468">IFERROR(O684-N684,"-")</f>
        <v>0</v>
      </c>
      <c r="Q684" s="688" t="str">
        <f t="shared" ref="Q684:Q689" si="1469">IFERROR(O684/N684,"-")</f>
        <v>-</v>
      </c>
      <c r="R684" s="687">
        <f>'1. ГПП-АГПЗ+'!W75+0</f>
        <v>0</v>
      </c>
      <c r="S684" s="687">
        <f>'1. ГПП-АГПЗ+'!Y75+0</f>
        <v>0</v>
      </c>
      <c r="T684" s="687">
        <f t="shared" ref="T684:T689" si="1470">IFERROR(S684-R684,"-")</f>
        <v>0</v>
      </c>
      <c r="U684" s="688" t="str">
        <f t="shared" ref="U684:U689" si="1471">IFERROR(S684/R684,"-")</f>
        <v>-</v>
      </c>
      <c r="V684" s="687">
        <f>'1. ГПП-АГПЗ+'!AC75+0</f>
        <v>0</v>
      </c>
      <c r="W684" s="687">
        <f>'1. ГПП-АГПЗ+'!AE75+0</f>
        <v>0</v>
      </c>
      <c r="X684" s="687">
        <f t="shared" ref="X684:X689" si="1472">IFERROR(W684-V684,"-")</f>
        <v>0</v>
      </c>
      <c r="Y684" s="688" t="str">
        <f t="shared" ref="Y684:Y689" si="1473">IFERROR(W684/V684,"-")</f>
        <v>-</v>
      </c>
      <c r="Z684" s="687">
        <f>'1. ГПП-АГПЗ+'!AI75+0</f>
        <v>0</v>
      </c>
      <c r="AA684" s="687">
        <f>'1. ГПП-АГПЗ+'!AK75+0</f>
        <v>0</v>
      </c>
      <c r="AB684" s="687">
        <f t="shared" ref="AB684:AB689" si="1474">IFERROR(AA684-Z684,"-")</f>
        <v>0</v>
      </c>
      <c r="AC684" s="688" t="str">
        <f t="shared" ref="AC684:AC689" si="1475">IFERROR(AA684/Z684,"-")</f>
        <v>-</v>
      </c>
      <c r="AD684" s="687">
        <f t="shared" ref="AD684:AE689" si="1476">AH684+AL684+AP684</f>
        <v>0</v>
      </c>
      <c r="AE684" s="687">
        <f t="shared" si="1476"/>
        <v>0</v>
      </c>
      <c r="AF684" s="687">
        <f t="shared" ref="AF684:AF689" si="1477">IFERROR(AE684-AD684,"-")</f>
        <v>0</v>
      </c>
      <c r="AG684" s="688" t="str">
        <f t="shared" ref="AG684:AG689" si="1478">IFERROR(AE684/AD684,"-")</f>
        <v>-</v>
      </c>
      <c r="AH684" s="687">
        <f>'1. ГПП-АГПЗ+'!AU75+0</f>
        <v>0</v>
      </c>
      <c r="AI684" s="687">
        <f>'1. ГПП-АГПЗ+'!AW75+0</f>
        <v>0</v>
      </c>
      <c r="AJ684" s="687">
        <f t="shared" ref="AJ684:AJ689" si="1479">IFERROR(AI684-AH684,"-")</f>
        <v>0</v>
      </c>
      <c r="AK684" s="688" t="str">
        <f t="shared" ref="AK684:AK689" si="1480">IFERROR(AI684/AH684,"-")</f>
        <v>-</v>
      </c>
      <c r="AL684" s="687">
        <f>'1. ГПП-АГПЗ+'!BA75+0</f>
        <v>0</v>
      </c>
      <c r="AM684" s="687">
        <f>'1. ГПП-АГПЗ+'!BC75+0</f>
        <v>0</v>
      </c>
      <c r="AN684" s="687">
        <f t="shared" ref="AN684:AN689" si="1481">IFERROR(AM684-AL684,"-")</f>
        <v>0</v>
      </c>
      <c r="AO684" s="688" t="str">
        <f t="shared" ref="AO684:AO689" si="1482">IFERROR(AM684/AL684,"-")</f>
        <v>-</v>
      </c>
      <c r="AP684" s="687">
        <f>'1. ГПП-АГПЗ+'!BG75+0</f>
        <v>0</v>
      </c>
      <c r="AQ684" s="687">
        <f>'1. ГПП-АГПЗ+'!BI75+0</f>
        <v>0</v>
      </c>
      <c r="AR684" s="687">
        <f t="shared" ref="AR684:AR689" si="1483">IFERROR(AQ684-AP684,"-")</f>
        <v>0</v>
      </c>
      <c r="AS684" s="688" t="str">
        <f t="shared" ref="AS684:AS689" si="1484">IFERROR(AQ684/AP684,"-")</f>
        <v>-</v>
      </c>
      <c r="AT684" s="687">
        <f t="shared" ref="AT684:AU689" si="1485">AX684+BB684+BF684</f>
        <v>0</v>
      </c>
      <c r="AU684" s="687">
        <f t="shared" si="1485"/>
        <v>0</v>
      </c>
      <c r="AV684" s="687">
        <f t="shared" ref="AV684:AV689" si="1486">IFERROR(AU684-AT684,"-")</f>
        <v>0</v>
      </c>
      <c r="AW684" s="688" t="str">
        <f t="shared" ref="AW684:AW689" si="1487">IFERROR(AU684/AT684,"-")</f>
        <v>-</v>
      </c>
      <c r="AX684" s="687">
        <f>'1. ГПП-АГПЗ+'!BS75+0</f>
        <v>0</v>
      </c>
      <c r="AY684" s="687">
        <f>'1. ГПП-АГПЗ+'!BU75+0</f>
        <v>0</v>
      </c>
      <c r="AZ684" s="687">
        <f t="shared" ref="AZ684:AZ689" si="1488">IFERROR(AY684-AX684,"-")</f>
        <v>0</v>
      </c>
      <c r="BA684" s="688" t="str">
        <f t="shared" ref="BA684:BA689" si="1489">IFERROR(AY684/AX684,"-")</f>
        <v>-</v>
      </c>
      <c r="BB684" s="687">
        <f>'1. ГПП-АГПЗ+'!BY75+0</f>
        <v>0</v>
      </c>
      <c r="BC684" s="687">
        <f>'1. ГПП-АГПЗ+'!CA75+0</f>
        <v>0</v>
      </c>
      <c r="BD684" s="687">
        <f t="shared" ref="BD684:BD689" si="1490">IFERROR(BC684-BB684,"-")</f>
        <v>0</v>
      </c>
      <c r="BE684" s="688" t="str">
        <f t="shared" ref="BE684:BE689" si="1491">IFERROR(BC684/BB684,"-")</f>
        <v>-</v>
      </c>
      <c r="BF684" s="687">
        <f>'1. ГПП-АГПЗ+'!CE75+0</f>
        <v>0</v>
      </c>
      <c r="BG684" s="687">
        <f>'1. ГПП-АГПЗ+'!CG75+0</f>
        <v>0</v>
      </c>
      <c r="BH684" s="687">
        <f t="shared" ref="BH684:BH689" si="1492">IFERROR(BG684-BF684,"-")</f>
        <v>0</v>
      </c>
      <c r="BI684" s="688" t="str">
        <f t="shared" ref="BI684:BI689" si="1493">IFERROR(BG684/BF684,"-")</f>
        <v>-</v>
      </c>
      <c r="BJ684" s="687">
        <f t="shared" ref="BJ684:BK689" si="1494">BN684+BR684+BV684</f>
        <v>0</v>
      </c>
      <c r="BK684" s="687">
        <f t="shared" si="1494"/>
        <v>0</v>
      </c>
      <c r="BL684" s="687">
        <f t="shared" ref="BL684:BL689" si="1495">IFERROR(BK684-BJ684,"-")</f>
        <v>0</v>
      </c>
      <c r="BM684" s="688" t="str">
        <f t="shared" ref="BM684:BM689" si="1496">IFERROR(BK684/BJ684,"-")</f>
        <v>-</v>
      </c>
      <c r="BN684" s="687">
        <f>'1. ГПП-АГПЗ+'!CQ75+0</f>
        <v>0</v>
      </c>
      <c r="BO684" s="687">
        <f>'1. ГПП-АГПЗ+'!CS75+0</f>
        <v>0</v>
      </c>
      <c r="BP684" s="687">
        <f t="shared" ref="BP684:BP689" si="1497">IFERROR(BO684-BN684,"-")</f>
        <v>0</v>
      </c>
      <c r="BQ684" s="688" t="str">
        <f t="shared" ref="BQ684:BQ689" si="1498">IFERROR(BO684/BN684,"-")</f>
        <v>-</v>
      </c>
      <c r="BR684" s="687">
        <f>'1. ГПП-АГПЗ+'!CW75+0</f>
        <v>0</v>
      </c>
      <c r="BS684" s="687">
        <f>'1. ГПП-АГПЗ+'!CY75+0</f>
        <v>0</v>
      </c>
      <c r="BT684" s="687">
        <f t="shared" ref="BT684:BT689" si="1499">IFERROR(BS684-BR684,"-")</f>
        <v>0</v>
      </c>
      <c r="BU684" s="688" t="str">
        <f t="shared" ref="BU684:BU689" si="1500">IFERROR(BS684/BR684,"-")</f>
        <v>-</v>
      </c>
      <c r="BV684" s="687">
        <f>'1. ГПП-АГПЗ+'!DC75+0</f>
        <v>0</v>
      </c>
      <c r="BW684" s="687">
        <f>'1. ГПП-АГПЗ+'!DE75+0</f>
        <v>0</v>
      </c>
      <c r="BX684" s="687">
        <f t="shared" ref="BX684:BX689" si="1501">IFERROR(BW684-BV684,"-")</f>
        <v>0</v>
      </c>
      <c r="BY684" s="688" t="str">
        <f t="shared" ref="BY684:BY689" si="1502">IFERROR(BW684/BV684,"-")</f>
        <v>-</v>
      </c>
    </row>
    <row r="685" spans="2:77" ht="20.100000000000001" customHeight="1">
      <c r="C685" s="424" t="s">
        <v>173</v>
      </c>
      <c r="D685" s="528"/>
      <c r="E685" s="528"/>
      <c r="F685" s="529"/>
      <c r="G685" s="530" t="s">
        <v>743</v>
      </c>
      <c r="H685" s="530"/>
      <c r="I685" s="446" t="s">
        <v>169</v>
      </c>
      <c r="J685" s="687">
        <f t="shared" si="1464"/>
        <v>0</v>
      </c>
      <c r="K685" s="687">
        <f t="shared" si="1464"/>
        <v>0</v>
      </c>
      <c r="L685" s="687">
        <f t="shared" si="1465"/>
        <v>0</v>
      </c>
      <c r="M685" s="688" t="str">
        <f t="shared" si="1466"/>
        <v>-</v>
      </c>
      <c r="N685" s="687">
        <f t="shared" si="1467"/>
        <v>0</v>
      </c>
      <c r="O685" s="687">
        <f t="shared" si="1467"/>
        <v>0</v>
      </c>
      <c r="P685" s="687">
        <f t="shared" si="1468"/>
        <v>0</v>
      </c>
      <c r="Q685" s="688" t="str">
        <f t="shared" si="1469"/>
        <v>-</v>
      </c>
      <c r="R685" s="687">
        <f>'1. ГПП-АГПЗ+'!W75+0</f>
        <v>0</v>
      </c>
      <c r="S685" s="687">
        <f>'1. ГПП-АГПЗ+'!Y75+0</f>
        <v>0</v>
      </c>
      <c r="T685" s="687">
        <f t="shared" si="1470"/>
        <v>0</v>
      </c>
      <c r="U685" s="688" t="str">
        <f t="shared" si="1471"/>
        <v>-</v>
      </c>
      <c r="V685" s="687">
        <f>'1. ГПП-АГПЗ+'!AC75+0</f>
        <v>0</v>
      </c>
      <c r="W685" s="687">
        <f>'1. ГПП-АГПЗ+'!AE75+0</f>
        <v>0</v>
      </c>
      <c r="X685" s="687">
        <f t="shared" si="1472"/>
        <v>0</v>
      </c>
      <c r="Y685" s="688" t="str">
        <f t="shared" si="1473"/>
        <v>-</v>
      </c>
      <c r="Z685" s="687">
        <f>'1. ГПП-АГПЗ+'!AI75+0</f>
        <v>0</v>
      </c>
      <c r="AA685" s="687">
        <f>'1. ГПП-АГПЗ+'!AK75+0</f>
        <v>0</v>
      </c>
      <c r="AB685" s="687">
        <f t="shared" si="1474"/>
        <v>0</v>
      </c>
      <c r="AC685" s="688" t="str">
        <f t="shared" si="1475"/>
        <v>-</v>
      </c>
      <c r="AD685" s="687">
        <f t="shared" si="1476"/>
        <v>0</v>
      </c>
      <c r="AE685" s="687">
        <f t="shared" si="1476"/>
        <v>0</v>
      </c>
      <c r="AF685" s="687">
        <f t="shared" si="1477"/>
        <v>0</v>
      </c>
      <c r="AG685" s="688" t="str">
        <f t="shared" si="1478"/>
        <v>-</v>
      </c>
      <c r="AH685" s="687">
        <f>'1. ГПП-АГПЗ+'!AU75+0</f>
        <v>0</v>
      </c>
      <c r="AI685" s="687">
        <f>'1. ГПП-АГПЗ+'!AW75+0</f>
        <v>0</v>
      </c>
      <c r="AJ685" s="687">
        <f t="shared" si="1479"/>
        <v>0</v>
      </c>
      <c r="AK685" s="688" t="str">
        <f t="shared" si="1480"/>
        <v>-</v>
      </c>
      <c r="AL685" s="687">
        <f>'1. ГПП-АГПЗ+'!BA75+0</f>
        <v>0</v>
      </c>
      <c r="AM685" s="687">
        <f>'1. ГПП-АГПЗ+'!BC75+0</f>
        <v>0</v>
      </c>
      <c r="AN685" s="687">
        <f t="shared" si="1481"/>
        <v>0</v>
      </c>
      <c r="AO685" s="688" t="str">
        <f t="shared" si="1482"/>
        <v>-</v>
      </c>
      <c r="AP685" s="687">
        <f>'1. ГПП-АГПЗ+'!BG75+0</f>
        <v>0</v>
      </c>
      <c r="AQ685" s="687">
        <f>'1. ГПП-АГПЗ+'!BI75+0</f>
        <v>0</v>
      </c>
      <c r="AR685" s="687">
        <f t="shared" si="1483"/>
        <v>0</v>
      </c>
      <c r="AS685" s="688" t="str">
        <f t="shared" si="1484"/>
        <v>-</v>
      </c>
      <c r="AT685" s="687">
        <f t="shared" si="1485"/>
        <v>0</v>
      </c>
      <c r="AU685" s="687">
        <f t="shared" si="1485"/>
        <v>0</v>
      </c>
      <c r="AV685" s="687">
        <f t="shared" si="1486"/>
        <v>0</v>
      </c>
      <c r="AW685" s="688" t="str">
        <f t="shared" si="1487"/>
        <v>-</v>
      </c>
      <c r="AX685" s="687">
        <f>'1. ГПП-АГПЗ+'!BS75+0</f>
        <v>0</v>
      </c>
      <c r="AY685" s="687">
        <f>'1. ГПП-АГПЗ+'!BU75+0</f>
        <v>0</v>
      </c>
      <c r="AZ685" s="687">
        <f t="shared" si="1488"/>
        <v>0</v>
      </c>
      <c r="BA685" s="688" t="str">
        <f t="shared" si="1489"/>
        <v>-</v>
      </c>
      <c r="BB685" s="687">
        <f>'1. ГПП-АГПЗ+'!BY75+0</f>
        <v>0</v>
      </c>
      <c r="BC685" s="687">
        <f>'1. ГПП-АГПЗ+'!CA75+0</f>
        <v>0</v>
      </c>
      <c r="BD685" s="687">
        <f t="shared" si="1490"/>
        <v>0</v>
      </c>
      <c r="BE685" s="688" t="str">
        <f t="shared" si="1491"/>
        <v>-</v>
      </c>
      <c r="BF685" s="687">
        <f>'1. ГПП-АГПЗ+'!CE75+0</f>
        <v>0</v>
      </c>
      <c r="BG685" s="687">
        <f>'1. ГПП-АГПЗ+'!CG75+0</f>
        <v>0</v>
      </c>
      <c r="BH685" s="687">
        <f t="shared" si="1492"/>
        <v>0</v>
      </c>
      <c r="BI685" s="688" t="str">
        <f t="shared" si="1493"/>
        <v>-</v>
      </c>
      <c r="BJ685" s="687">
        <f t="shared" si="1494"/>
        <v>0</v>
      </c>
      <c r="BK685" s="687">
        <f t="shared" si="1494"/>
        <v>0</v>
      </c>
      <c r="BL685" s="687">
        <f t="shared" si="1495"/>
        <v>0</v>
      </c>
      <c r="BM685" s="688" t="str">
        <f t="shared" si="1496"/>
        <v>-</v>
      </c>
      <c r="BN685" s="687">
        <f>'1. ГПП-АГПЗ+'!CQ75+0</f>
        <v>0</v>
      </c>
      <c r="BO685" s="687">
        <f>'1. ГПП-АГПЗ+'!CS75+0</f>
        <v>0</v>
      </c>
      <c r="BP685" s="687">
        <f t="shared" si="1497"/>
        <v>0</v>
      </c>
      <c r="BQ685" s="688" t="str">
        <f t="shared" si="1498"/>
        <v>-</v>
      </c>
      <c r="BR685" s="687">
        <f>'1. ГПП-АГПЗ+'!CW75+0</f>
        <v>0</v>
      </c>
      <c r="BS685" s="687">
        <f>'1. ГПП-АГПЗ+'!CY75+0</f>
        <v>0</v>
      </c>
      <c r="BT685" s="687">
        <f t="shared" si="1499"/>
        <v>0</v>
      </c>
      <c r="BU685" s="688" t="str">
        <f t="shared" si="1500"/>
        <v>-</v>
      </c>
      <c r="BV685" s="687">
        <f>'1. ГПП-АГПЗ+'!DC75+0</f>
        <v>0</v>
      </c>
      <c r="BW685" s="687">
        <f>'1. ГПП-АГПЗ+'!DE75+0</f>
        <v>0</v>
      </c>
      <c r="BX685" s="687">
        <f t="shared" si="1501"/>
        <v>0</v>
      </c>
      <c r="BY685" s="688" t="str">
        <f t="shared" si="1502"/>
        <v>-</v>
      </c>
    </row>
    <row r="686" spans="2:77" ht="20.100000000000001" customHeight="1">
      <c r="C686" s="436" t="s">
        <v>101</v>
      </c>
      <c r="D686" s="528"/>
      <c r="E686" s="528"/>
      <c r="F686" s="529"/>
      <c r="G686" s="530" t="s">
        <v>743</v>
      </c>
      <c r="H686" s="530"/>
      <c r="I686" s="691" t="s">
        <v>169</v>
      </c>
      <c r="J686" s="687">
        <f t="shared" si="1464"/>
        <v>0</v>
      </c>
      <c r="K686" s="687">
        <f t="shared" si="1464"/>
        <v>0</v>
      </c>
      <c r="L686" s="687">
        <f t="shared" si="1465"/>
        <v>0</v>
      </c>
      <c r="M686" s="688" t="str">
        <f t="shared" si="1466"/>
        <v>-</v>
      </c>
      <c r="N686" s="687">
        <f t="shared" si="1467"/>
        <v>0</v>
      </c>
      <c r="O686" s="687">
        <f t="shared" si="1467"/>
        <v>0</v>
      </c>
      <c r="P686" s="687">
        <f t="shared" si="1468"/>
        <v>0</v>
      </c>
      <c r="Q686" s="688" t="str">
        <f t="shared" si="1469"/>
        <v>-</v>
      </c>
      <c r="R686" s="687">
        <f>'1. ГПП-АГПЗ+'!W75+0</f>
        <v>0</v>
      </c>
      <c r="S686" s="687">
        <f>'1. ГПП-АГПЗ+'!Y75+0</f>
        <v>0</v>
      </c>
      <c r="T686" s="687">
        <f t="shared" si="1470"/>
        <v>0</v>
      </c>
      <c r="U686" s="688" t="str">
        <f t="shared" si="1471"/>
        <v>-</v>
      </c>
      <c r="V686" s="687">
        <f>'1. ГПП-АГПЗ+'!AC75+0</f>
        <v>0</v>
      </c>
      <c r="W686" s="687">
        <f>'1. ГПП-АГПЗ+'!AE75+0</f>
        <v>0</v>
      </c>
      <c r="X686" s="687">
        <f t="shared" si="1472"/>
        <v>0</v>
      </c>
      <c r="Y686" s="688" t="str">
        <f t="shared" si="1473"/>
        <v>-</v>
      </c>
      <c r="Z686" s="687">
        <f>'1. ГПП-АГПЗ+'!AI75+0</f>
        <v>0</v>
      </c>
      <c r="AA686" s="687">
        <f>'1. ГПП-АГПЗ+'!AK75+0</f>
        <v>0</v>
      </c>
      <c r="AB686" s="687">
        <f t="shared" si="1474"/>
        <v>0</v>
      </c>
      <c r="AC686" s="688" t="str">
        <f t="shared" si="1475"/>
        <v>-</v>
      </c>
      <c r="AD686" s="687">
        <f t="shared" si="1476"/>
        <v>0</v>
      </c>
      <c r="AE686" s="687">
        <f t="shared" si="1476"/>
        <v>0</v>
      </c>
      <c r="AF686" s="687">
        <f t="shared" si="1477"/>
        <v>0</v>
      </c>
      <c r="AG686" s="688" t="str">
        <f t="shared" si="1478"/>
        <v>-</v>
      </c>
      <c r="AH686" s="687">
        <f>'1. ГПП-АГПЗ+'!AU75+0</f>
        <v>0</v>
      </c>
      <c r="AI686" s="687">
        <f>'1. ГПП-АГПЗ+'!AW75+0</f>
        <v>0</v>
      </c>
      <c r="AJ686" s="687">
        <f t="shared" si="1479"/>
        <v>0</v>
      </c>
      <c r="AK686" s="688" t="str">
        <f t="shared" si="1480"/>
        <v>-</v>
      </c>
      <c r="AL686" s="687">
        <f>'1. ГПП-АГПЗ+'!BA75+0</f>
        <v>0</v>
      </c>
      <c r="AM686" s="687">
        <f>'1. ГПП-АГПЗ+'!BC75+0</f>
        <v>0</v>
      </c>
      <c r="AN686" s="687">
        <f t="shared" si="1481"/>
        <v>0</v>
      </c>
      <c r="AO686" s="688" t="str">
        <f t="shared" si="1482"/>
        <v>-</v>
      </c>
      <c r="AP686" s="687">
        <f>'1. ГПП-АГПЗ+'!BG75+0</f>
        <v>0</v>
      </c>
      <c r="AQ686" s="687">
        <f>'1. ГПП-АГПЗ+'!BI75+0</f>
        <v>0</v>
      </c>
      <c r="AR686" s="687">
        <f t="shared" si="1483"/>
        <v>0</v>
      </c>
      <c r="AS686" s="688" t="str">
        <f t="shared" si="1484"/>
        <v>-</v>
      </c>
      <c r="AT686" s="687">
        <f t="shared" si="1485"/>
        <v>0</v>
      </c>
      <c r="AU686" s="687">
        <f t="shared" si="1485"/>
        <v>0</v>
      </c>
      <c r="AV686" s="687">
        <f t="shared" si="1486"/>
        <v>0</v>
      </c>
      <c r="AW686" s="688" t="str">
        <f t="shared" si="1487"/>
        <v>-</v>
      </c>
      <c r="AX686" s="687">
        <f>'1. ГПП-АГПЗ+'!BS75+0</f>
        <v>0</v>
      </c>
      <c r="AY686" s="687">
        <f>'1. ГПП-АГПЗ+'!BU75+0</f>
        <v>0</v>
      </c>
      <c r="AZ686" s="687">
        <f t="shared" si="1488"/>
        <v>0</v>
      </c>
      <c r="BA686" s="688" t="str">
        <f t="shared" si="1489"/>
        <v>-</v>
      </c>
      <c r="BB686" s="687">
        <f>'1. ГПП-АГПЗ+'!BY75+0</f>
        <v>0</v>
      </c>
      <c r="BC686" s="687">
        <f>'1. ГПП-АГПЗ+'!CA75+0</f>
        <v>0</v>
      </c>
      <c r="BD686" s="687">
        <f t="shared" si="1490"/>
        <v>0</v>
      </c>
      <c r="BE686" s="688" t="str">
        <f t="shared" si="1491"/>
        <v>-</v>
      </c>
      <c r="BF686" s="687">
        <f>'1. ГПП-АГПЗ+'!CE75+0</f>
        <v>0</v>
      </c>
      <c r="BG686" s="687">
        <f>'1. ГПП-АГПЗ+'!CG75+0</f>
        <v>0</v>
      </c>
      <c r="BH686" s="687">
        <f t="shared" si="1492"/>
        <v>0</v>
      </c>
      <c r="BI686" s="688" t="str">
        <f t="shared" si="1493"/>
        <v>-</v>
      </c>
      <c r="BJ686" s="687">
        <f t="shared" si="1494"/>
        <v>0</v>
      </c>
      <c r="BK686" s="687">
        <f t="shared" si="1494"/>
        <v>0</v>
      </c>
      <c r="BL686" s="687">
        <f t="shared" si="1495"/>
        <v>0</v>
      </c>
      <c r="BM686" s="688" t="str">
        <f t="shared" si="1496"/>
        <v>-</v>
      </c>
      <c r="BN686" s="687">
        <f>'1. ГПП-АГПЗ+'!CQ75+0</f>
        <v>0</v>
      </c>
      <c r="BO686" s="687">
        <f>'1. ГПП-АГПЗ+'!CS75+0</f>
        <v>0</v>
      </c>
      <c r="BP686" s="687">
        <f t="shared" si="1497"/>
        <v>0</v>
      </c>
      <c r="BQ686" s="688" t="str">
        <f t="shared" si="1498"/>
        <v>-</v>
      </c>
      <c r="BR686" s="687">
        <f>'1. ГПП-АГПЗ+'!CW75+0</f>
        <v>0</v>
      </c>
      <c r="BS686" s="687">
        <f>'1. ГПП-АГПЗ+'!CY75+0</f>
        <v>0</v>
      </c>
      <c r="BT686" s="687">
        <f t="shared" si="1499"/>
        <v>0</v>
      </c>
      <c r="BU686" s="688" t="str">
        <f t="shared" si="1500"/>
        <v>-</v>
      </c>
      <c r="BV686" s="687">
        <f>'1. ГПП-АГПЗ+'!DC75+0</f>
        <v>0</v>
      </c>
      <c r="BW686" s="687">
        <f>'1. ГПП-АГПЗ+'!DE75+0</f>
        <v>0</v>
      </c>
      <c r="BX686" s="687">
        <f t="shared" si="1501"/>
        <v>0</v>
      </c>
      <c r="BY686" s="688" t="str">
        <f t="shared" si="1502"/>
        <v>-</v>
      </c>
    </row>
    <row r="687" spans="2:77" ht="20.100000000000001" customHeight="1">
      <c r="B687" s="413" t="s">
        <v>744</v>
      </c>
      <c r="C687" s="428" t="s">
        <v>113</v>
      </c>
      <c r="D687" s="528"/>
      <c r="E687" s="528"/>
      <c r="F687" s="529"/>
      <c r="G687" s="530" t="s">
        <v>745</v>
      </c>
      <c r="H687" s="530"/>
      <c r="I687" s="446" t="s">
        <v>169</v>
      </c>
      <c r="J687" s="687">
        <f t="shared" si="1464"/>
        <v>0</v>
      </c>
      <c r="K687" s="687">
        <f t="shared" si="1464"/>
        <v>0</v>
      </c>
      <c r="L687" s="687">
        <f t="shared" si="1465"/>
        <v>0</v>
      </c>
      <c r="M687" s="688" t="str">
        <f t="shared" si="1466"/>
        <v>-</v>
      </c>
      <c r="N687" s="687">
        <f t="shared" si="1467"/>
        <v>0</v>
      </c>
      <c r="O687" s="687">
        <f t="shared" si="1467"/>
        <v>0</v>
      </c>
      <c r="P687" s="687">
        <f t="shared" si="1468"/>
        <v>0</v>
      </c>
      <c r="Q687" s="688" t="str">
        <f t="shared" si="1469"/>
        <v>-</v>
      </c>
      <c r="R687" s="687">
        <f>'1. ГПП-АГПЗ+'!W75</f>
        <v>0</v>
      </c>
      <c r="S687" s="687">
        <f>'1. ГПП-АГПЗ+'!Y75</f>
        <v>0</v>
      </c>
      <c r="T687" s="687">
        <f t="shared" si="1470"/>
        <v>0</v>
      </c>
      <c r="U687" s="688" t="str">
        <f t="shared" si="1471"/>
        <v>-</v>
      </c>
      <c r="V687" s="687">
        <f>'1. ГПП-АГПЗ+'!AC75</f>
        <v>0</v>
      </c>
      <c r="W687" s="687">
        <f>'1. ГПП-АГПЗ+'!AE75</f>
        <v>0</v>
      </c>
      <c r="X687" s="687">
        <f t="shared" si="1472"/>
        <v>0</v>
      </c>
      <c r="Y687" s="688" t="str">
        <f t="shared" si="1473"/>
        <v>-</v>
      </c>
      <c r="Z687" s="687">
        <f>'1. ГПП-АГПЗ+'!AI75</f>
        <v>0</v>
      </c>
      <c r="AA687" s="687">
        <f>'1. ГПП-АГПЗ+'!AK75</f>
        <v>0</v>
      </c>
      <c r="AB687" s="687">
        <f t="shared" si="1474"/>
        <v>0</v>
      </c>
      <c r="AC687" s="688" t="str">
        <f t="shared" si="1475"/>
        <v>-</v>
      </c>
      <c r="AD687" s="687">
        <f t="shared" si="1476"/>
        <v>0</v>
      </c>
      <c r="AE687" s="687">
        <f t="shared" si="1476"/>
        <v>0</v>
      </c>
      <c r="AF687" s="687">
        <f t="shared" si="1477"/>
        <v>0</v>
      </c>
      <c r="AG687" s="688" t="str">
        <f t="shared" si="1478"/>
        <v>-</v>
      </c>
      <c r="AH687" s="687">
        <f>'1. ГПП-АГПЗ+'!AU75</f>
        <v>0</v>
      </c>
      <c r="AI687" s="687">
        <f>'1. ГПП-АГПЗ+'!AW75</f>
        <v>0</v>
      </c>
      <c r="AJ687" s="687">
        <f t="shared" si="1479"/>
        <v>0</v>
      </c>
      <c r="AK687" s="688" t="str">
        <f t="shared" si="1480"/>
        <v>-</v>
      </c>
      <c r="AL687" s="687">
        <f>'1. ГПП-АГПЗ+'!BA75</f>
        <v>0</v>
      </c>
      <c r="AM687" s="687">
        <f>'1. ГПП-АГПЗ+'!BC75</f>
        <v>0</v>
      </c>
      <c r="AN687" s="687">
        <f t="shared" si="1481"/>
        <v>0</v>
      </c>
      <c r="AO687" s="688" t="str">
        <f t="shared" si="1482"/>
        <v>-</v>
      </c>
      <c r="AP687" s="687">
        <f>'1. ГПП-АГПЗ+'!BG75</f>
        <v>0</v>
      </c>
      <c r="AQ687" s="687">
        <f>'1. ГПП-АГПЗ+'!BI75</f>
        <v>0</v>
      </c>
      <c r="AR687" s="687">
        <f t="shared" si="1483"/>
        <v>0</v>
      </c>
      <c r="AS687" s="688" t="str">
        <f t="shared" si="1484"/>
        <v>-</v>
      </c>
      <c r="AT687" s="687">
        <f t="shared" si="1485"/>
        <v>0</v>
      </c>
      <c r="AU687" s="687">
        <f t="shared" si="1485"/>
        <v>0</v>
      </c>
      <c r="AV687" s="687">
        <f t="shared" si="1486"/>
        <v>0</v>
      </c>
      <c r="AW687" s="688" t="str">
        <f t="shared" si="1487"/>
        <v>-</v>
      </c>
      <c r="AX687" s="687">
        <f>'1. ГПП-АГПЗ+'!BS75</f>
        <v>0</v>
      </c>
      <c r="AY687" s="687">
        <f>'1. ГПП-АГПЗ+'!BU75</f>
        <v>0</v>
      </c>
      <c r="AZ687" s="687">
        <f t="shared" si="1488"/>
        <v>0</v>
      </c>
      <c r="BA687" s="688" t="str">
        <f t="shared" si="1489"/>
        <v>-</v>
      </c>
      <c r="BB687" s="687">
        <f>'1. ГПП-АГПЗ+'!BY75</f>
        <v>0</v>
      </c>
      <c r="BC687" s="687">
        <f>'1. ГПП-АГПЗ+'!CA75</f>
        <v>0</v>
      </c>
      <c r="BD687" s="687">
        <f t="shared" si="1490"/>
        <v>0</v>
      </c>
      <c r="BE687" s="688" t="str">
        <f t="shared" si="1491"/>
        <v>-</v>
      </c>
      <c r="BF687" s="687">
        <f>'1. ГПП-АГПЗ+'!CE75</f>
        <v>0</v>
      </c>
      <c r="BG687" s="687">
        <f>'1. ГПП-АГПЗ+'!CG75</f>
        <v>0</v>
      </c>
      <c r="BH687" s="687">
        <f t="shared" si="1492"/>
        <v>0</v>
      </c>
      <c r="BI687" s="688" t="str">
        <f t="shared" si="1493"/>
        <v>-</v>
      </c>
      <c r="BJ687" s="687">
        <f t="shared" si="1494"/>
        <v>0</v>
      </c>
      <c r="BK687" s="687">
        <f t="shared" si="1494"/>
        <v>0</v>
      </c>
      <c r="BL687" s="687">
        <f t="shared" si="1495"/>
        <v>0</v>
      </c>
      <c r="BM687" s="688" t="str">
        <f t="shared" si="1496"/>
        <v>-</v>
      </c>
      <c r="BN687" s="687">
        <f>'1. ГПП-АГПЗ+'!CQ75</f>
        <v>0</v>
      </c>
      <c r="BO687" s="687">
        <f>'1. ГПП-АГПЗ+'!CS75</f>
        <v>0</v>
      </c>
      <c r="BP687" s="687">
        <f t="shared" si="1497"/>
        <v>0</v>
      </c>
      <c r="BQ687" s="688" t="str">
        <f t="shared" si="1498"/>
        <v>-</v>
      </c>
      <c r="BR687" s="687">
        <f>'1. ГПП-АГПЗ+'!CW75</f>
        <v>0</v>
      </c>
      <c r="BS687" s="687">
        <f>'1. ГПП-АГПЗ+'!CY75</f>
        <v>0</v>
      </c>
      <c r="BT687" s="687">
        <f t="shared" si="1499"/>
        <v>0</v>
      </c>
      <c r="BU687" s="688" t="str">
        <f t="shared" si="1500"/>
        <v>-</v>
      </c>
      <c r="BV687" s="687">
        <f>'1. ГПП-АГПЗ+'!DC75</f>
        <v>0</v>
      </c>
      <c r="BW687" s="687">
        <f>'1. ГПП-АГПЗ+'!DE75</f>
        <v>0</v>
      </c>
      <c r="BX687" s="687">
        <f t="shared" si="1501"/>
        <v>0</v>
      </c>
      <c r="BY687" s="688" t="str">
        <f t="shared" si="1502"/>
        <v>-</v>
      </c>
    </row>
    <row r="688" spans="2:77" ht="20.100000000000001" customHeight="1">
      <c r="C688" s="424" t="s">
        <v>173</v>
      </c>
      <c r="D688" s="528"/>
      <c r="E688" s="528"/>
      <c r="F688" s="529"/>
      <c r="G688" s="530" t="s">
        <v>745</v>
      </c>
      <c r="H688" s="530"/>
      <c r="I688" s="446" t="s">
        <v>169</v>
      </c>
      <c r="J688" s="687">
        <f t="shared" si="1464"/>
        <v>0</v>
      </c>
      <c r="K688" s="687">
        <f t="shared" si="1464"/>
        <v>0</v>
      </c>
      <c r="L688" s="687">
        <f t="shared" si="1465"/>
        <v>0</v>
      </c>
      <c r="M688" s="688" t="str">
        <f t="shared" si="1466"/>
        <v>-</v>
      </c>
      <c r="N688" s="687">
        <f t="shared" si="1467"/>
        <v>0</v>
      </c>
      <c r="O688" s="687">
        <f t="shared" si="1467"/>
        <v>0</v>
      </c>
      <c r="P688" s="687">
        <f t="shared" si="1468"/>
        <v>0</v>
      </c>
      <c r="Q688" s="688" t="str">
        <f t="shared" si="1469"/>
        <v>-</v>
      </c>
      <c r="R688" s="687">
        <f>'1. ГПП-АГПЗ+'!W75</f>
        <v>0</v>
      </c>
      <c r="S688" s="687">
        <f>'1. ГПП-АГПЗ+'!Y75</f>
        <v>0</v>
      </c>
      <c r="T688" s="687">
        <f t="shared" si="1470"/>
        <v>0</v>
      </c>
      <c r="U688" s="688" t="str">
        <f t="shared" si="1471"/>
        <v>-</v>
      </c>
      <c r="V688" s="687">
        <f>'1. ГПП-АГПЗ+'!AC75</f>
        <v>0</v>
      </c>
      <c r="W688" s="687">
        <f>'1. ГПП-АГПЗ+'!AE75</f>
        <v>0</v>
      </c>
      <c r="X688" s="687">
        <f t="shared" si="1472"/>
        <v>0</v>
      </c>
      <c r="Y688" s="688" t="str">
        <f t="shared" si="1473"/>
        <v>-</v>
      </c>
      <c r="Z688" s="687">
        <f>'1. ГПП-АГПЗ+'!AI75</f>
        <v>0</v>
      </c>
      <c r="AA688" s="687">
        <f>'1. ГПП-АГПЗ+'!AK75</f>
        <v>0</v>
      </c>
      <c r="AB688" s="687">
        <f t="shared" si="1474"/>
        <v>0</v>
      </c>
      <c r="AC688" s="688" t="str">
        <f t="shared" si="1475"/>
        <v>-</v>
      </c>
      <c r="AD688" s="687">
        <f t="shared" si="1476"/>
        <v>0</v>
      </c>
      <c r="AE688" s="687">
        <f t="shared" si="1476"/>
        <v>0</v>
      </c>
      <c r="AF688" s="687">
        <f t="shared" si="1477"/>
        <v>0</v>
      </c>
      <c r="AG688" s="688" t="str">
        <f t="shared" si="1478"/>
        <v>-</v>
      </c>
      <c r="AH688" s="687">
        <f>'1. ГПП-АГПЗ+'!AU75</f>
        <v>0</v>
      </c>
      <c r="AI688" s="687">
        <f>'1. ГПП-АГПЗ+'!AW75</f>
        <v>0</v>
      </c>
      <c r="AJ688" s="687">
        <f t="shared" si="1479"/>
        <v>0</v>
      </c>
      <c r="AK688" s="688" t="str">
        <f t="shared" si="1480"/>
        <v>-</v>
      </c>
      <c r="AL688" s="687">
        <f>'1. ГПП-АГПЗ+'!BA75</f>
        <v>0</v>
      </c>
      <c r="AM688" s="687">
        <f>'1. ГПП-АГПЗ+'!BC75</f>
        <v>0</v>
      </c>
      <c r="AN688" s="687">
        <f t="shared" si="1481"/>
        <v>0</v>
      </c>
      <c r="AO688" s="688" t="str">
        <f t="shared" si="1482"/>
        <v>-</v>
      </c>
      <c r="AP688" s="687">
        <f>'1. ГПП-АГПЗ+'!BG75</f>
        <v>0</v>
      </c>
      <c r="AQ688" s="687">
        <f>'1. ГПП-АГПЗ+'!BI75</f>
        <v>0</v>
      </c>
      <c r="AR688" s="687">
        <f t="shared" si="1483"/>
        <v>0</v>
      </c>
      <c r="AS688" s="688" t="str">
        <f t="shared" si="1484"/>
        <v>-</v>
      </c>
      <c r="AT688" s="687">
        <f t="shared" si="1485"/>
        <v>0</v>
      </c>
      <c r="AU688" s="687">
        <f t="shared" si="1485"/>
        <v>0</v>
      </c>
      <c r="AV688" s="687">
        <f t="shared" si="1486"/>
        <v>0</v>
      </c>
      <c r="AW688" s="688" t="str">
        <f t="shared" si="1487"/>
        <v>-</v>
      </c>
      <c r="AX688" s="687">
        <f>'1. ГПП-АГПЗ+'!BS75</f>
        <v>0</v>
      </c>
      <c r="AY688" s="687">
        <f>'1. ГПП-АГПЗ+'!BU75</f>
        <v>0</v>
      </c>
      <c r="AZ688" s="687">
        <f t="shared" si="1488"/>
        <v>0</v>
      </c>
      <c r="BA688" s="688" t="str">
        <f t="shared" si="1489"/>
        <v>-</v>
      </c>
      <c r="BB688" s="687">
        <f>'1. ГПП-АГПЗ+'!BY75</f>
        <v>0</v>
      </c>
      <c r="BC688" s="687">
        <f>'1. ГПП-АГПЗ+'!CA75</f>
        <v>0</v>
      </c>
      <c r="BD688" s="687">
        <f t="shared" si="1490"/>
        <v>0</v>
      </c>
      <c r="BE688" s="688" t="str">
        <f t="shared" si="1491"/>
        <v>-</v>
      </c>
      <c r="BF688" s="687">
        <f>'1. ГПП-АГПЗ+'!CE75</f>
        <v>0</v>
      </c>
      <c r="BG688" s="687">
        <f>'1. ГПП-АГПЗ+'!CG75</f>
        <v>0</v>
      </c>
      <c r="BH688" s="687">
        <f t="shared" si="1492"/>
        <v>0</v>
      </c>
      <c r="BI688" s="688" t="str">
        <f t="shared" si="1493"/>
        <v>-</v>
      </c>
      <c r="BJ688" s="687">
        <f t="shared" si="1494"/>
        <v>0</v>
      </c>
      <c r="BK688" s="687">
        <f t="shared" si="1494"/>
        <v>0</v>
      </c>
      <c r="BL688" s="687">
        <f t="shared" si="1495"/>
        <v>0</v>
      </c>
      <c r="BM688" s="688" t="str">
        <f t="shared" si="1496"/>
        <v>-</v>
      </c>
      <c r="BN688" s="687">
        <f>'1. ГПП-АГПЗ+'!CQ75</f>
        <v>0</v>
      </c>
      <c r="BO688" s="687">
        <f>'1. ГПП-АГПЗ+'!CS75</f>
        <v>0</v>
      </c>
      <c r="BP688" s="687">
        <f t="shared" si="1497"/>
        <v>0</v>
      </c>
      <c r="BQ688" s="688" t="str">
        <f t="shared" si="1498"/>
        <v>-</v>
      </c>
      <c r="BR688" s="687">
        <f>'1. ГПП-АГПЗ+'!CW75</f>
        <v>0</v>
      </c>
      <c r="BS688" s="687">
        <f>'1. ГПП-АГПЗ+'!CY75</f>
        <v>0</v>
      </c>
      <c r="BT688" s="687">
        <f t="shared" si="1499"/>
        <v>0</v>
      </c>
      <c r="BU688" s="688" t="str">
        <f t="shared" si="1500"/>
        <v>-</v>
      </c>
      <c r="BV688" s="687">
        <f>'1. ГПП-АГПЗ+'!DC75</f>
        <v>0</v>
      </c>
      <c r="BW688" s="687">
        <f>'1. ГПП-АГПЗ+'!DE75</f>
        <v>0</v>
      </c>
      <c r="BX688" s="687">
        <f t="shared" si="1501"/>
        <v>0</v>
      </c>
      <c r="BY688" s="688" t="str">
        <f t="shared" si="1502"/>
        <v>-</v>
      </c>
    </row>
    <row r="689" spans="2:77" ht="20.100000000000001" customHeight="1">
      <c r="C689" s="436" t="s">
        <v>101</v>
      </c>
      <c r="D689" s="528"/>
      <c r="E689" s="528"/>
      <c r="F689" s="529"/>
      <c r="G689" s="530" t="s">
        <v>745</v>
      </c>
      <c r="H689" s="530"/>
      <c r="I689" s="691" t="s">
        <v>169</v>
      </c>
      <c r="J689" s="687">
        <f t="shared" si="1464"/>
        <v>0</v>
      </c>
      <c r="K689" s="687">
        <f t="shared" si="1464"/>
        <v>0</v>
      </c>
      <c r="L689" s="687">
        <f t="shared" si="1465"/>
        <v>0</v>
      </c>
      <c r="M689" s="688" t="str">
        <f t="shared" si="1466"/>
        <v>-</v>
      </c>
      <c r="N689" s="687">
        <f t="shared" si="1467"/>
        <v>0</v>
      </c>
      <c r="O689" s="687">
        <f t="shared" si="1467"/>
        <v>0</v>
      </c>
      <c r="P689" s="687">
        <f t="shared" si="1468"/>
        <v>0</v>
      </c>
      <c r="Q689" s="688" t="str">
        <f t="shared" si="1469"/>
        <v>-</v>
      </c>
      <c r="R689" s="687">
        <f>'1. ГПП-АГПЗ+'!W75</f>
        <v>0</v>
      </c>
      <c r="S689" s="687">
        <f>'1. ГПП-АГПЗ+'!Y75</f>
        <v>0</v>
      </c>
      <c r="T689" s="687">
        <f t="shared" si="1470"/>
        <v>0</v>
      </c>
      <c r="U689" s="688" t="str">
        <f t="shared" si="1471"/>
        <v>-</v>
      </c>
      <c r="V689" s="687">
        <f>'1. ГПП-АГПЗ+'!AC75</f>
        <v>0</v>
      </c>
      <c r="W689" s="687">
        <f>'1. ГПП-АГПЗ+'!AE75</f>
        <v>0</v>
      </c>
      <c r="X689" s="687">
        <f t="shared" si="1472"/>
        <v>0</v>
      </c>
      <c r="Y689" s="688" t="str">
        <f t="shared" si="1473"/>
        <v>-</v>
      </c>
      <c r="Z689" s="687">
        <f>'1. ГПП-АГПЗ+'!AI75</f>
        <v>0</v>
      </c>
      <c r="AA689" s="687">
        <f>'1. ГПП-АГПЗ+'!AK75</f>
        <v>0</v>
      </c>
      <c r="AB689" s="687">
        <f t="shared" si="1474"/>
        <v>0</v>
      </c>
      <c r="AC689" s="688" t="str">
        <f t="shared" si="1475"/>
        <v>-</v>
      </c>
      <c r="AD689" s="687">
        <f t="shared" si="1476"/>
        <v>0</v>
      </c>
      <c r="AE689" s="687">
        <f t="shared" si="1476"/>
        <v>0</v>
      </c>
      <c r="AF689" s="687">
        <f t="shared" si="1477"/>
        <v>0</v>
      </c>
      <c r="AG689" s="688" t="str">
        <f t="shared" si="1478"/>
        <v>-</v>
      </c>
      <c r="AH689" s="687">
        <f>'1. ГПП-АГПЗ+'!AU75</f>
        <v>0</v>
      </c>
      <c r="AI689" s="687">
        <f>'1. ГПП-АГПЗ+'!AW75</f>
        <v>0</v>
      </c>
      <c r="AJ689" s="687">
        <f t="shared" si="1479"/>
        <v>0</v>
      </c>
      <c r="AK689" s="688" t="str">
        <f t="shared" si="1480"/>
        <v>-</v>
      </c>
      <c r="AL689" s="687">
        <f>'1. ГПП-АГПЗ+'!BA75</f>
        <v>0</v>
      </c>
      <c r="AM689" s="687">
        <f>'1. ГПП-АГПЗ+'!BC75</f>
        <v>0</v>
      </c>
      <c r="AN689" s="687">
        <f t="shared" si="1481"/>
        <v>0</v>
      </c>
      <c r="AO689" s="688" t="str">
        <f t="shared" si="1482"/>
        <v>-</v>
      </c>
      <c r="AP689" s="687">
        <f>'1. ГПП-АГПЗ+'!BG75</f>
        <v>0</v>
      </c>
      <c r="AQ689" s="687">
        <f>'1. ГПП-АГПЗ+'!BI75</f>
        <v>0</v>
      </c>
      <c r="AR689" s="687">
        <f t="shared" si="1483"/>
        <v>0</v>
      </c>
      <c r="AS689" s="688" t="str">
        <f t="shared" si="1484"/>
        <v>-</v>
      </c>
      <c r="AT689" s="687">
        <f t="shared" si="1485"/>
        <v>0</v>
      </c>
      <c r="AU689" s="687">
        <f t="shared" si="1485"/>
        <v>0</v>
      </c>
      <c r="AV689" s="687">
        <f t="shared" si="1486"/>
        <v>0</v>
      </c>
      <c r="AW689" s="688" t="str">
        <f t="shared" si="1487"/>
        <v>-</v>
      </c>
      <c r="AX689" s="687">
        <f>'1. ГПП-АГПЗ+'!BS75</f>
        <v>0</v>
      </c>
      <c r="AY689" s="687">
        <f>'1. ГПП-АГПЗ+'!BU75</f>
        <v>0</v>
      </c>
      <c r="AZ689" s="687">
        <f t="shared" si="1488"/>
        <v>0</v>
      </c>
      <c r="BA689" s="688" t="str">
        <f t="shared" si="1489"/>
        <v>-</v>
      </c>
      <c r="BB689" s="687">
        <f>'1. ГПП-АГПЗ+'!BY75</f>
        <v>0</v>
      </c>
      <c r="BC689" s="687">
        <f>'1. ГПП-АГПЗ+'!CA75</f>
        <v>0</v>
      </c>
      <c r="BD689" s="687">
        <f t="shared" si="1490"/>
        <v>0</v>
      </c>
      <c r="BE689" s="688" t="str">
        <f t="shared" si="1491"/>
        <v>-</v>
      </c>
      <c r="BF689" s="687">
        <f>'1. ГПП-АГПЗ+'!CE75</f>
        <v>0</v>
      </c>
      <c r="BG689" s="687">
        <f>'1. ГПП-АГПЗ+'!CG75</f>
        <v>0</v>
      </c>
      <c r="BH689" s="687">
        <f t="shared" si="1492"/>
        <v>0</v>
      </c>
      <c r="BI689" s="688" t="str">
        <f t="shared" si="1493"/>
        <v>-</v>
      </c>
      <c r="BJ689" s="687">
        <f t="shared" si="1494"/>
        <v>0</v>
      </c>
      <c r="BK689" s="687">
        <f t="shared" si="1494"/>
        <v>0</v>
      </c>
      <c r="BL689" s="687">
        <f t="shared" si="1495"/>
        <v>0</v>
      </c>
      <c r="BM689" s="688" t="str">
        <f t="shared" si="1496"/>
        <v>-</v>
      </c>
      <c r="BN689" s="687">
        <f>'1. ГПП-АГПЗ+'!CQ75</f>
        <v>0</v>
      </c>
      <c r="BO689" s="687">
        <f>'1. ГПП-АГПЗ+'!CS75</f>
        <v>0</v>
      </c>
      <c r="BP689" s="687">
        <f t="shared" si="1497"/>
        <v>0</v>
      </c>
      <c r="BQ689" s="688" t="str">
        <f t="shared" si="1498"/>
        <v>-</v>
      </c>
      <c r="BR689" s="687">
        <f>'1. ГПП-АГПЗ+'!CW75</f>
        <v>0</v>
      </c>
      <c r="BS689" s="687">
        <f>'1. ГПП-АГПЗ+'!CY75</f>
        <v>0</v>
      </c>
      <c r="BT689" s="687">
        <f t="shared" si="1499"/>
        <v>0</v>
      </c>
      <c r="BU689" s="688" t="str">
        <f t="shared" si="1500"/>
        <v>-</v>
      </c>
      <c r="BV689" s="687">
        <f>'1. ГПП-АГПЗ+'!DC75</f>
        <v>0</v>
      </c>
      <c r="BW689" s="687">
        <f>'1. ГПП-АГПЗ+'!DE75</f>
        <v>0</v>
      </c>
      <c r="BX689" s="687">
        <f t="shared" si="1501"/>
        <v>0</v>
      </c>
      <c r="BY689" s="688" t="str">
        <f t="shared" si="1502"/>
        <v>-</v>
      </c>
    </row>
    <row r="690" spans="2:77" ht="20.100000000000001" customHeight="1">
      <c r="B690" s="413" t="s">
        <v>746</v>
      </c>
      <c r="C690" s="428" t="s">
        <v>123</v>
      </c>
      <c r="D690" s="528"/>
      <c r="E690" s="528"/>
      <c r="F690" s="529"/>
      <c r="G690" s="530">
        <v>0</v>
      </c>
      <c r="H690" s="530"/>
      <c r="I690" s="446" t="s">
        <v>169</v>
      </c>
      <c r="J690" s="681"/>
      <c r="K690" s="681"/>
      <c r="L690" s="681"/>
      <c r="M690" s="681"/>
      <c r="N690" s="681"/>
      <c r="O690" s="681"/>
      <c r="P690" s="681"/>
      <c r="Q690" s="681"/>
      <c r="R690" s="681"/>
      <c r="S690" s="681"/>
      <c r="T690" s="681"/>
      <c r="U690" s="681"/>
      <c r="V690" s="681"/>
      <c r="W690" s="681"/>
      <c r="X690" s="681"/>
      <c r="Y690" s="681"/>
      <c r="Z690" s="681"/>
      <c r="AA690" s="681"/>
      <c r="AB690" s="681"/>
      <c r="AC690" s="681"/>
      <c r="AD690" s="681"/>
      <c r="AE690" s="681"/>
      <c r="AF690" s="681"/>
      <c r="AG690" s="681"/>
      <c r="AH690" s="681"/>
      <c r="AI690" s="681"/>
      <c r="AJ690" s="681"/>
      <c r="AK690" s="681"/>
      <c r="AL690" s="681"/>
      <c r="AM690" s="681"/>
      <c r="AN690" s="681"/>
      <c r="AO690" s="681"/>
      <c r="AP690" s="681"/>
      <c r="AQ690" s="681"/>
      <c r="AR690" s="681"/>
      <c r="AS690" s="681"/>
      <c r="AT690" s="681"/>
      <c r="AU690" s="681"/>
      <c r="AV690" s="681"/>
      <c r="AW690" s="681"/>
      <c r="AX690" s="681"/>
      <c r="AY690" s="681"/>
      <c r="AZ690" s="681"/>
      <c r="BA690" s="681"/>
      <c r="BB690" s="681"/>
      <c r="BC690" s="681"/>
      <c r="BD690" s="681"/>
      <c r="BE690" s="681"/>
      <c r="BF690" s="681"/>
      <c r="BG690" s="681"/>
      <c r="BH690" s="681"/>
      <c r="BI690" s="681"/>
      <c r="BJ690" s="681"/>
      <c r="BK690" s="681"/>
      <c r="BL690" s="681"/>
      <c r="BM690" s="681"/>
      <c r="BN690" s="681"/>
      <c r="BO690" s="681"/>
      <c r="BP690" s="681"/>
      <c r="BQ690" s="681"/>
      <c r="BR690" s="681"/>
      <c r="BS690" s="681"/>
      <c r="BT690" s="681"/>
      <c r="BU690" s="681"/>
      <c r="BV690" s="681"/>
      <c r="BW690" s="681"/>
      <c r="BX690" s="681"/>
      <c r="BY690" s="681"/>
    </row>
    <row r="691" spans="2:77" ht="20.100000000000001" customHeight="1">
      <c r="C691" s="424" t="s">
        <v>173</v>
      </c>
      <c r="D691" s="528"/>
      <c r="E691" s="528"/>
      <c r="F691" s="529"/>
      <c r="G691" s="530">
        <v>0</v>
      </c>
      <c r="H691" s="530"/>
      <c r="I691" s="446" t="s">
        <v>169</v>
      </c>
      <c r="J691" s="681"/>
      <c r="K691" s="681"/>
      <c r="L691" s="681"/>
      <c r="M691" s="681"/>
      <c r="N691" s="681"/>
      <c r="O691" s="681"/>
      <c r="P691" s="681"/>
      <c r="Q691" s="681"/>
      <c r="R691" s="681"/>
      <c r="S691" s="681"/>
      <c r="T691" s="681"/>
      <c r="U691" s="681"/>
      <c r="V691" s="681"/>
      <c r="W691" s="681"/>
      <c r="X691" s="681"/>
      <c r="Y691" s="681"/>
      <c r="Z691" s="681"/>
      <c r="AA691" s="681"/>
      <c r="AB691" s="681"/>
      <c r="AC691" s="681"/>
      <c r="AD691" s="681"/>
      <c r="AE691" s="681"/>
      <c r="AF691" s="681"/>
      <c r="AG691" s="681"/>
      <c r="AH691" s="681"/>
      <c r="AI691" s="681"/>
      <c r="AJ691" s="681"/>
      <c r="AK691" s="681"/>
      <c r="AL691" s="681"/>
      <c r="AM691" s="681"/>
      <c r="AN691" s="681"/>
      <c r="AO691" s="681"/>
      <c r="AP691" s="681"/>
      <c r="AQ691" s="681"/>
      <c r="AR691" s="681"/>
      <c r="AS691" s="681"/>
      <c r="AT691" s="681"/>
      <c r="AU691" s="681"/>
      <c r="AV691" s="681"/>
      <c r="AW691" s="681"/>
      <c r="AX691" s="681"/>
      <c r="AY691" s="681"/>
      <c r="AZ691" s="681"/>
      <c r="BA691" s="681"/>
      <c r="BB691" s="681"/>
      <c r="BC691" s="681"/>
      <c r="BD691" s="681"/>
      <c r="BE691" s="681"/>
      <c r="BF691" s="681"/>
      <c r="BG691" s="681"/>
      <c r="BH691" s="681"/>
      <c r="BI691" s="681"/>
      <c r="BJ691" s="681"/>
      <c r="BK691" s="681"/>
      <c r="BL691" s="681"/>
      <c r="BM691" s="681"/>
      <c r="BN691" s="681"/>
      <c r="BO691" s="681"/>
      <c r="BP691" s="681"/>
      <c r="BQ691" s="681"/>
      <c r="BR691" s="681"/>
      <c r="BS691" s="681"/>
      <c r="BT691" s="681"/>
      <c r="BU691" s="681"/>
      <c r="BV691" s="681"/>
      <c r="BW691" s="681"/>
      <c r="BX691" s="681"/>
      <c r="BY691" s="681"/>
    </row>
    <row r="692" spans="2:77" ht="20.100000000000001" customHeight="1">
      <c r="C692" s="436" t="s">
        <v>101</v>
      </c>
      <c r="D692" s="528"/>
      <c r="E692" s="528"/>
      <c r="F692" s="529"/>
      <c r="G692" s="530">
        <v>0</v>
      </c>
      <c r="H692" s="530"/>
      <c r="I692" s="691" t="s">
        <v>169</v>
      </c>
      <c r="J692" s="681"/>
      <c r="K692" s="681"/>
      <c r="L692" s="681"/>
      <c r="M692" s="681"/>
      <c r="N692" s="681"/>
      <c r="O692" s="681"/>
      <c r="P692" s="681"/>
      <c r="Q692" s="681"/>
      <c r="R692" s="681"/>
      <c r="S692" s="681"/>
      <c r="T692" s="681"/>
      <c r="U692" s="681"/>
      <c r="V692" s="681"/>
      <c r="W692" s="681"/>
      <c r="X692" s="681"/>
      <c r="Y692" s="681"/>
      <c r="Z692" s="681"/>
      <c r="AA692" s="681"/>
      <c r="AB692" s="681"/>
      <c r="AC692" s="681"/>
      <c r="AD692" s="681"/>
      <c r="AE692" s="681"/>
      <c r="AF692" s="681"/>
      <c r="AG692" s="681"/>
      <c r="AH692" s="681"/>
      <c r="AI692" s="681"/>
      <c r="AJ692" s="681"/>
      <c r="AK692" s="681"/>
      <c r="AL692" s="681"/>
      <c r="AM692" s="681"/>
      <c r="AN692" s="681"/>
      <c r="AO692" s="681"/>
      <c r="AP692" s="681"/>
      <c r="AQ692" s="681"/>
      <c r="AR692" s="681"/>
      <c r="AS692" s="681"/>
      <c r="AT692" s="681"/>
      <c r="AU692" s="681"/>
      <c r="AV692" s="681"/>
      <c r="AW692" s="681"/>
      <c r="AX692" s="681"/>
      <c r="AY692" s="681"/>
      <c r="AZ692" s="681"/>
      <c r="BA692" s="681"/>
      <c r="BB692" s="681"/>
      <c r="BC692" s="681"/>
      <c r="BD692" s="681"/>
      <c r="BE692" s="681"/>
      <c r="BF692" s="681"/>
      <c r="BG692" s="681"/>
      <c r="BH692" s="681"/>
      <c r="BI692" s="681"/>
      <c r="BJ692" s="681"/>
      <c r="BK692" s="681"/>
      <c r="BL692" s="681"/>
      <c r="BM692" s="681"/>
      <c r="BN692" s="681"/>
      <c r="BO692" s="681"/>
      <c r="BP692" s="681"/>
      <c r="BQ692" s="681"/>
      <c r="BR692" s="681"/>
      <c r="BS692" s="681"/>
      <c r="BT692" s="681"/>
      <c r="BU692" s="681"/>
      <c r="BV692" s="681"/>
      <c r="BW692" s="681"/>
      <c r="BX692" s="681"/>
      <c r="BY692" s="681"/>
    </row>
    <row r="693" spans="2:77" ht="20.100000000000001" customHeight="1">
      <c r="B693" s="591" t="s">
        <v>747</v>
      </c>
      <c r="C693" s="416" t="s">
        <v>748</v>
      </c>
      <c r="D693" s="528"/>
      <c r="E693" s="528"/>
      <c r="F693" s="529"/>
      <c r="G693" s="530" t="s">
        <v>749</v>
      </c>
      <c r="H693" s="530"/>
      <c r="I693" s="446" t="s">
        <v>169</v>
      </c>
      <c r="J693" s="687">
        <f t="shared" ref="J693:K700" si="1503">N693+AD693+AT693+BJ693</f>
        <v>952.4</v>
      </c>
      <c r="K693" s="687">
        <f t="shared" si="1503"/>
        <v>0</v>
      </c>
      <c r="L693" s="687">
        <f t="shared" ref="L693:L700" si="1504">IFERROR(K693-J693,"-")</f>
        <v>-952.4</v>
      </c>
      <c r="M693" s="688">
        <f t="shared" ref="M693:M700" si="1505">IFERROR(K693/J693,"-")</f>
        <v>0</v>
      </c>
      <c r="N693" s="687">
        <f t="shared" ref="N693:O700" si="1506">R693+V693+Z693</f>
        <v>75.199999999999989</v>
      </c>
      <c r="O693" s="687">
        <f t="shared" si="1506"/>
        <v>0</v>
      </c>
      <c r="P693" s="687">
        <f t="shared" ref="P693:P700" si="1507">IFERROR(O693-N693,"-")</f>
        <v>-75.199999999999989</v>
      </c>
      <c r="Q693" s="688">
        <f t="shared" ref="Q693:Q700" si="1508">IFERROR(O693/N693,"-")</f>
        <v>0</v>
      </c>
      <c r="R693" s="687">
        <f>'2. ГПП-ОГХК'!W267+'2. ГПП-ОГХК'!W268+'2. ГПП-ОГХК'!W269+'14. ГП Благовещенск (Ам ГПЗ)'!W43</f>
        <v>26.099999999999998</v>
      </c>
      <c r="S693" s="687">
        <f>'2. ГПП-ОГХК'!Y267+'2. ГПП-ОГХК'!Y268+'2. ГПП-ОГХК'!Y269+'14. ГП Благовещенск (Ам ГПЗ)'!Y43</f>
        <v>0</v>
      </c>
      <c r="T693" s="687">
        <f t="shared" ref="T693:T700" si="1509">IFERROR(S693-R693,"-")</f>
        <v>-26.099999999999998</v>
      </c>
      <c r="U693" s="688">
        <f t="shared" ref="U693:U700" si="1510">IFERROR(S693/R693,"-")</f>
        <v>0</v>
      </c>
      <c r="V693" s="687">
        <f>'2. ГПП-ОГХК'!AC267+'2. ГПП-ОГХК'!AC268+'2. ГПП-ОГХК'!AC269+'14. ГП Благовещенск (Ам ГПЗ)'!AC43</f>
        <v>23.199999999999996</v>
      </c>
      <c r="W693" s="687">
        <f>'2. ГПП-ОГХК'!AE267+'2. ГПП-ОГХК'!AE268+'2. ГПП-ОГХК'!AE269+'14. ГП Благовещенск (Ам ГПЗ)'!AE43</f>
        <v>0</v>
      </c>
      <c r="X693" s="687">
        <f t="shared" ref="X693:X700" si="1511">IFERROR(W693-V693,"-")</f>
        <v>-23.199999999999996</v>
      </c>
      <c r="Y693" s="688">
        <f t="shared" ref="Y693:Y700" si="1512">IFERROR(W693/V693,"-")</f>
        <v>0</v>
      </c>
      <c r="Z693" s="687">
        <f>'2. ГПП-ОГХК'!AI267+'2. ГПП-ОГХК'!AI268+'2. ГПП-ОГХК'!AI269+'14. ГП Благовещенск (Ам ГПЗ)'!AI43</f>
        <v>25.9</v>
      </c>
      <c r="AA693" s="687">
        <f>'2. ГПП-ОГХК'!AK267+'2. ГПП-ОГХК'!AK268+'2. ГПП-ОГХК'!AK269+'14. ГП Благовещенск (Ам ГПЗ)'!AK43</f>
        <v>0</v>
      </c>
      <c r="AB693" s="687">
        <f t="shared" ref="AB693:AB700" si="1513">IFERROR(AA693-Z693,"-")</f>
        <v>-25.9</v>
      </c>
      <c r="AC693" s="688">
        <f t="shared" ref="AC693:AC700" si="1514">IFERROR(AA693/Z693,"-")</f>
        <v>0</v>
      </c>
      <c r="AD693" s="687">
        <f t="shared" ref="AD693:AE700" si="1515">AH693+AL693+AP693</f>
        <v>53.8</v>
      </c>
      <c r="AE693" s="687">
        <f t="shared" si="1515"/>
        <v>0</v>
      </c>
      <c r="AF693" s="687">
        <f t="shared" ref="AF693:AF700" si="1516">IFERROR(AE693-AD693,"-")</f>
        <v>-53.8</v>
      </c>
      <c r="AG693" s="688">
        <f t="shared" ref="AG693:AG700" si="1517">IFERROR(AE693/AD693,"-")</f>
        <v>0</v>
      </c>
      <c r="AH693" s="687">
        <f>'2. ГПП-ОГХК'!AU267+'2. ГПП-ОГХК'!AU268+'2. ГПП-ОГХК'!AU269+'14. ГП Благовещенск (Ам ГПЗ)'!AU43</f>
        <v>14</v>
      </c>
      <c r="AI693" s="687">
        <f>'2. ГПП-ОГХК'!AW267+'2. ГПП-ОГХК'!AW268+'2. ГПП-ОГХК'!AW269+'14. ГП Благовещенск (Ам ГПЗ)'!AW43</f>
        <v>0</v>
      </c>
      <c r="AJ693" s="687">
        <f t="shared" ref="AJ693:AJ700" si="1518">IFERROR(AI693-AH693,"-")</f>
        <v>-14</v>
      </c>
      <c r="AK693" s="688">
        <f t="shared" ref="AK693:AK700" si="1519">IFERROR(AI693/AH693,"-")</f>
        <v>0</v>
      </c>
      <c r="AL693" s="687">
        <f>'2. ГПП-ОГХК'!BA267+'2. ГПП-ОГХК'!BA268+'2. ГПП-ОГХК'!BA269+'14. ГП Благовещенск (Ам ГПЗ)'!BA43</f>
        <v>19.899999999999999</v>
      </c>
      <c r="AM693" s="687">
        <f>'2. ГПП-ОГХК'!BC267+'2. ГПП-ОГХК'!BC268+'2. ГПП-ОГХК'!BC269+'14. ГП Благовещенск (Ам ГПЗ)'!BC43</f>
        <v>0</v>
      </c>
      <c r="AN693" s="687">
        <f t="shared" ref="AN693:AN700" si="1520">IFERROR(AM693-AL693,"-")</f>
        <v>-19.899999999999999</v>
      </c>
      <c r="AO693" s="688">
        <f t="shared" ref="AO693:AO700" si="1521">IFERROR(AM693/AL693,"-")</f>
        <v>0</v>
      </c>
      <c r="AP693" s="687">
        <f>'2. ГПП-ОГХК'!BG267+'2. ГПП-ОГХК'!BG268+'2. ГПП-ОГХК'!BG269+'14. ГП Благовещенск (Ам ГПЗ)'!BG43</f>
        <v>19.899999999999999</v>
      </c>
      <c r="AQ693" s="687">
        <f>'2. ГПП-ОГХК'!BI267+'2. ГПП-ОГХК'!BI268+'2. ГПП-ОГХК'!BI269+'14. ГП Благовещенск (Ам ГПЗ)'!BI43</f>
        <v>0</v>
      </c>
      <c r="AR693" s="687">
        <f t="shared" ref="AR693:AR700" si="1522">IFERROR(AQ693-AP693,"-")</f>
        <v>-19.899999999999999</v>
      </c>
      <c r="AS693" s="688">
        <f t="shared" ref="AS693:AS700" si="1523">IFERROR(AQ693/AP693,"-")</f>
        <v>0</v>
      </c>
      <c r="AT693" s="687">
        <f t="shared" ref="AT693:AU700" si="1524">AX693+BB693+BF693</f>
        <v>394.29999999999995</v>
      </c>
      <c r="AU693" s="687">
        <f t="shared" si="1524"/>
        <v>0</v>
      </c>
      <c r="AV693" s="687">
        <f t="shared" ref="AV693:AV700" si="1525">IFERROR(AU693-AT693,"-")</f>
        <v>-394.29999999999995</v>
      </c>
      <c r="AW693" s="688">
        <f t="shared" ref="AW693:AW700" si="1526">IFERROR(AU693/AT693,"-")</f>
        <v>0</v>
      </c>
      <c r="AX693" s="687">
        <f>'2. ГПП-ОГХК'!BS267+'2. ГПП-ОГХК'!BS268+'2. ГПП-ОГХК'!BS269+'14. ГП Благовещенск (Ам ГПЗ)'!BS43</f>
        <v>106.8</v>
      </c>
      <c r="AY693" s="687">
        <f>'2. ГПП-ОГХК'!BU267+'2. ГПП-ОГХК'!BU268+'2. ГПП-ОГХК'!BU269+'14. ГП Благовещенск (Ам ГПЗ)'!BU43</f>
        <v>0</v>
      </c>
      <c r="AZ693" s="687">
        <f t="shared" ref="AZ693:AZ700" si="1527">IFERROR(AY693-AX693,"-")</f>
        <v>-106.8</v>
      </c>
      <c r="BA693" s="688">
        <f t="shared" ref="BA693:BA700" si="1528">IFERROR(AY693/AX693,"-")</f>
        <v>0</v>
      </c>
      <c r="BB693" s="687">
        <f>'2. ГПП-ОГХК'!BY267+'2. ГПП-ОГХК'!BY268+'2. ГПП-ОГХК'!BY269+'14. ГП Благовещенск (Ам ГПЗ)'!BY43</f>
        <v>183.29999999999998</v>
      </c>
      <c r="BC693" s="687">
        <f>'2. ГПП-ОГХК'!CA267+'2. ГПП-ОГХК'!CA268+'2. ГПП-ОГХК'!CA269+'14. ГП Благовещенск (Ам ГПЗ)'!CA43</f>
        <v>0</v>
      </c>
      <c r="BD693" s="687">
        <f t="shared" ref="BD693:BD700" si="1529">IFERROR(BC693-BB693,"-")</f>
        <v>-183.29999999999998</v>
      </c>
      <c r="BE693" s="688">
        <f t="shared" ref="BE693:BE700" si="1530">IFERROR(BC693/BB693,"-")</f>
        <v>0</v>
      </c>
      <c r="BF693" s="687">
        <f>'2. ГПП-ОГХК'!CE267+'2. ГПП-ОГХК'!CE268+'2. ГПП-ОГХК'!CE269+'14. ГП Благовещенск (Ам ГПЗ)'!CE43</f>
        <v>104.2</v>
      </c>
      <c r="BG693" s="687">
        <f>'2. ГПП-ОГХК'!CG267+'2. ГПП-ОГХК'!CG268+'2. ГПП-ОГХК'!CG269+'14. ГП Благовещенск (Ам ГПЗ)'!CG43</f>
        <v>0</v>
      </c>
      <c r="BH693" s="687">
        <f t="shared" ref="BH693:BH700" si="1531">IFERROR(BG693-BF693,"-")</f>
        <v>-104.2</v>
      </c>
      <c r="BI693" s="688">
        <f t="shared" ref="BI693:BI700" si="1532">IFERROR(BG693/BF693,"-")</f>
        <v>0</v>
      </c>
      <c r="BJ693" s="687">
        <f t="shared" ref="BJ693:BK700" si="1533">BN693+BR693+BV693</f>
        <v>429.1</v>
      </c>
      <c r="BK693" s="687">
        <f t="shared" si="1533"/>
        <v>0</v>
      </c>
      <c r="BL693" s="687">
        <f t="shared" ref="BL693:BL700" si="1534">IFERROR(BK693-BJ693,"-")</f>
        <v>-429.1</v>
      </c>
      <c r="BM693" s="688">
        <f t="shared" ref="BM693:BM700" si="1535">IFERROR(BK693/BJ693,"-")</f>
        <v>0</v>
      </c>
      <c r="BN693" s="687">
        <f>'2. ГПП-ОГХК'!CQ267+'2. ГПП-ОГХК'!CQ268+'2. ГПП-ОГХК'!CQ269+'14. ГП Благовещенск (Ам ГПЗ)'!CQ43</f>
        <v>127.6</v>
      </c>
      <c r="BO693" s="687">
        <f>'2. ГПП-ОГХК'!CS267+'2. ГПП-ОГХК'!CS268+'2. ГПП-ОГХК'!CS269+'14. ГП Благовещенск (Ам ГПЗ)'!CS43</f>
        <v>0</v>
      </c>
      <c r="BP693" s="687">
        <f t="shared" ref="BP693:BP700" si="1536">IFERROR(BO693-BN693,"-")</f>
        <v>-127.6</v>
      </c>
      <c r="BQ693" s="688">
        <f t="shared" ref="BQ693:BQ700" si="1537">IFERROR(BO693/BN693,"-")</f>
        <v>0</v>
      </c>
      <c r="BR693" s="687">
        <f>'2. ГПП-ОГХК'!CW267+'2. ГПП-ОГХК'!CW268+'2. ГПП-ОГХК'!CW269+'14. ГП Благовещенск (Ам ГПЗ)'!CW43</f>
        <v>133.4</v>
      </c>
      <c r="BS693" s="687">
        <f>'2. ГПП-ОГХК'!CY267+'2. ГПП-ОГХК'!CY268+'2. ГПП-ОГХК'!CY269+'14. ГП Благовещенск (Ам ГПЗ)'!CY43</f>
        <v>0</v>
      </c>
      <c r="BT693" s="687">
        <f t="shared" ref="BT693:BT700" si="1538">IFERROR(BS693-BR693,"-")</f>
        <v>-133.4</v>
      </c>
      <c r="BU693" s="688">
        <f t="shared" ref="BU693:BU700" si="1539">IFERROR(BS693/BR693,"-")</f>
        <v>0</v>
      </c>
      <c r="BV693" s="687">
        <f>'2. ГПП-ОГХК'!DC267+'2. ГПП-ОГХК'!DC268+'2. ГПП-ОГХК'!DC269+'14. ГП Благовещенск (Ам ГПЗ)'!DC43</f>
        <v>168.1</v>
      </c>
      <c r="BW693" s="687">
        <f>'2. ГПП-ОГХК'!DE267+'2. ГПП-ОГХК'!DE268+'2. ГПП-ОГХК'!DE269+'14. ГП Благовещенск (Ам ГПЗ)'!DE43</f>
        <v>0</v>
      </c>
      <c r="BX693" s="687">
        <f t="shared" ref="BX693:BX700" si="1540">IFERROR(BW693-BV693,"-")</f>
        <v>-168.1</v>
      </c>
      <c r="BY693" s="688">
        <f t="shared" ref="BY693:BY700" si="1541">IFERROR(BW693/BV693,"-")</f>
        <v>0</v>
      </c>
    </row>
    <row r="694" spans="2:77" ht="20.100000000000001" customHeight="1">
      <c r="C694" s="424" t="s">
        <v>173</v>
      </c>
      <c r="D694" s="528"/>
      <c r="E694" s="528"/>
      <c r="F694" s="529"/>
      <c r="G694" s="530" t="s">
        <v>750</v>
      </c>
      <c r="H694" s="530"/>
      <c r="I694" s="446" t="s">
        <v>169</v>
      </c>
      <c r="J694" s="687">
        <f t="shared" si="1503"/>
        <v>261.79999999999995</v>
      </c>
      <c r="K694" s="687">
        <f t="shared" si="1503"/>
        <v>0</v>
      </c>
      <c r="L694" s="687">
        <f t="shared" si="1504"/>
        <v>-261.79999999999995</v>
      </c>
      <c r="M694" s="688">
        <f t="shared" si="1505"/>
        <v>0</v>
      </c>
      <c r="N694" s="687">
        <f t="shared" si="1506"/>
        <v>75.199999999999989</v>
      </c>
      <c r="O694" s="687">
        <f t="shared" si="1506"/>
        <v>0</v>
      </c>
      <c r="P694" s="687">
        <f t="shared" si="1507"/>
        <v>-75.199999999999989</v>
      </c>
      <c r="Q694" s="688">
        <f t="shared" si="1508"/>
        <v>0</v>
      </c>
      <c r="R694" s="687">
        <f>'2. ГПП-ОГХК'!W267+'2. ГПП-ОГХК'!W268+'2. ГПП-ОГХК'!W269</f>
        <v>26.099999999999998</v>
      </c>
      <c r="S694" s="687">
        <f>'2. ГПП-ОГХК'!Y267+'2. ГПП-ОГХК'!Y268+'2. ГПП-ОГХК'!Y269</f>
        <v>0</v>
      </c>
      <c r="T694" s="687">
        <f t="shared" si="1509"/>
        <v>-26.099999999999998</v>
      </c>
      <c r="U694" s="688">
        <f t="shared" si="1510"/>
        <v>0</v>
      </c>
      <c r="V694" s="687">
        <f>'2. ГПП-ОГХК'!AC267+'2. ГПП-ОГХК'!AC268+'2. ГПП-ОГХК'!AC269</f>
        <v>23.199999999999996</v>
      </c>
      <c r="W694" s="687">
        <f>'2. ГПП-ОГХК'!AE267+'2. ГПП-ОГХК'!AE268+'2. ГПП-ОГХК'!AE269</f>
        <v>0</v>
      </c>
      <c r="X694" s="687">
        <f t="shared" si="1511"/>
        <v>-23.199999999999996</v>
      </c>
      <c r="Y694" s="688">
        <f t="shared" si="1512"/>
        <v>0</v>
      </c>
      <c r="Z694" s="687">
        <f>'2. ГПП-ОГХК'!AI267+'2. ГПП-ОГХК'!AI268+'2. ГПП-ОГХК'!AI269</f>
        <v>25.9</v>
      </c>
      <c r="AA694" s="687">
        <f>'2. ГПП-ОГХК'!AK267+'2. ГПП-ОГХК'!AK268+'2. ГПП-ОГХК'!AK269</f>
        <v>0</v>
      </c>
      <c r="AB694" s="687">
        <f t="shared" si="1513"/>
        <v>-25.9</v>
      </c>
      <c r="AC694" s="688">
        <f t="shared" si="1514"/>
        <v>0</v>
      </c>
      <c r="AD694" s="687">
        <f t="shared" si="1515"/>
        <v>52.8</v>
      </c>
      <c r="AE694" s="687">
        <f t="shared" si="1515"/>
        <v>0</v>
      </c>
      <c r="AF694" s="687">
        <f t="shared" si="1516"/>
        <v>-52.8</v>
      </c>
      <c r="AG694" s="688">
        <f t="shared" si="1517"/>
        <v>0</v>
      </c>
      <c r="AH694" s="687">
        <f>'2. ГПП-ОГХК'!AU267+'2. ГПП-ОГХК'!AU268+'2. ГПП-ОГХК'!AU269</f>
        <v>14</v>
      </c>
      <c r="AI694" s="687">
        <f>'2. ГПП-ОГХК'!AW267+'2. ГПП-ОГХК'!AW268+'2. ГПП-ОГХК'!AW269</f>
        <v>0</v>
      </c>
      <c r="AJ694" s="687">
        <f t="shared" si="1518"/>
        <v>-14</v>
      </c>
      <c r="AK694" s="688">
        <f t="shared" si="1519"/>
        <v>0</v>
      </c>
      <c r="AL694" s="687">
        <f>'2. ГПП-ОГХК'!BA267+'2. ГПП-ОГХК'!BA268+'2. ГПП-ОГХК'!BA269</f>
        <v>19.899999999999999</v>
      </c>
      <c r="AM694" s="687">
        <f>'2. ГПП-ОГХК'!BC267+'2. ГПП-ОГХК'!BC268+'2. ГПП-ОГХК'!BC269</f>
        <v>0</v>
      </c>
      <c r="AN694" s="687">
        <f t="shared" si="1520"/>
        <v>-19.899999999999999</v>
      </c>
      <c r="AO694" s="688">
        <f t="shared" si="1521"/>
        <v>0</v>
      </c>
      <c r="AP694" s="687">
        <f>'2. ГПП-ОГХК'!BG267+'2. ГПП-ОГХК'!BG268+'2. ГПП-ОГХК'!BG269</f>
        <v>18.899999999999999</v>
      </c>
      <c r="AQ694" s="687">
        <f>'2. ГПП-ОГХК'!BI267+'2. ГПП-ОГХК'!BI268+'2. ГПП-ОГХК'!BI269</f>
        <v>0</v>
      </c>
      <c r="AR694" s="687">
        <f t="shared" si="1522"/>
        <v>-18.899999999999999</v>
      </c>
      <c r="AS694" s="688">
        <f t="shared" si="1523"/>
        <v>0</v>
      </c>
      <c r="AT694" s="687">
        <f t="shared" si="1524"/>
        <v>57.399999999999991</v>
      </c>
      <c r="AU694" s="687">
        <f t="shared" si="1524"/>
        <v>0</v>
      </c>
      <c r="AV694" s="687">
        <f t="shared" si="1525"/>
        <v>-57.399999999999991</v>
      </c>
      <c r="AW694" s="688">
        <f t="shared" si="1526"/>
        <v>0</v>
      </c>
      <c r="AX694" s="687">
        <f>'2. ГПП-ОГХК'!BS267+'2. ГПП-ОГХК'!BS268+'2. ГПП-ОГХК'!BS269</f>
        <v>20.799999999999997</v>
      </c>
      <c r="AY694" s="687">
        <f>'2. ГПП-ОГХК'!BU267+'2. ГПП-ОГХК'!BU268+'2. ГПП-ОГХК'!BU269</f>
        <v>0</v>
      </c>
      <c r="AZ694" s="687">
        <f t="shared" si="1527"/>
        <v>-20.799999999999997</v>
      </c>
      <c r="BA694" s="688">
        <f t="shared" si="1528"/>
        <v>0</v>
      </c>
      <c r="BB694" s="687">
        <f>'2. ГПП-ОГХК'!BY267+'2. ГПП-ОГХК'!BY268+'2. ГПП-ОГХК'!BY269</f>
        <v>21.699999999999996</v>
      </c>
      <c r="BC694" s="687">
        <f>'2. ГПП-ОГХК'!CA267+'2. ГПП-ОГХК'!CA268+'2. ГПП-ОГХК'!CA269</f>
        <v>0</v>
      </c>
      <c r="BD694" s="687">
        <f t="shared" si="1529"/>
        <v>-21.699999999999996</v>
      </c>
      <c r="BE694" s="688">
        <f t="shared" si="1530"/>
        <v>0</v>
      </c>
      <c r="BF694" s="687">
        <f>'2. ГПП-ОГХК'!CE267+'2. ГПП-ОГХК'!CE268+'2. ГПП-ОГХК'!CE269</f>
        <v>14.9</v>
      </c>
      <c r="BG694" s="687">
        <f>'2. ГПП-ОГХК'!CG267+'2. ГПП-ОГХК'!CG268+'2. ГПП-ОГХК'!CG269</f>
        <v>0</v>
      </c>
      <c r="BH694" s="687">
        <f t="shared" si="1531"/>
        <v>-14.9</v>
      </c>
      <c r="BI694" s="688">
        <f t="shared" si="1532"/>
        <v>0</v>
      </c>
      <c r="BJ694" s="687">
        <f t="shared" si="1533"/>
        <v>76.399999999999991</v>
      </c>
      <c r="BK694" s="687">
        <f t="shared" si="1533"/>
        <v>0</v>
      </c>
      <c r="BL694" s="687">
        <f t="shared" si="1534"/>
        <v>-76.399999999999991</v>
      </c>
      <c r="BM694" s="688">
        <f t="shared" si="1535"/>
        <v>0</v>
      </c>
      <c r="BN694" s="687">
        <f>'2. ГПП-ОГХК'!CQ267+'2. ГПП-ОГХК'!CQ268+'2. ГПП-ОГХК'!CQ269</f>
        <v>21.199999999999996</v>
      </c>
      <c r="BO694" s="687">
        <f>'2. ГПП-ОГХК'!CS267+'2. ГПП-ОГХК'!CS268+'2. ГПП-ОГХК'!CS269</f>
        <v>0</v>
      </c>
      <c r="BP694" s="687">
        <f t="shared" si="1536"/>
        <v>-21.199999999999996</v>
      </c>
      <c r="BQ694" s="688">
        <f t="shared" si="1537"/>
        <v>0</v>
      </c>
      <c r="BR694" s="687">
        <f>'2. ГПП-ОГХК'!CW267+'2. ГПП-ОГХК'!CW268+'2. ГПП-ОГХК'!CW269</f>
        <v>27</v>
      </c>
      <c r="BS694" s="687">
        <f>'2. ГПП-ОГХК'!CY267+'2. ГПП-ОГХК'!CY268+'2. ГПП-ОГХК'!CY269</f>
        <v>0</v>
      </c>
      <c r="BT694" s="687">
        <f t="shared" si="1538"/>
        <v>-27</v>
      </c>
      <c r="BU694" s="688">
        <f t="shared" si="1539"/>
        <v>0</v>
      </c>
      <c r="BV694" s="687">
        <f>'2. ГПП-ОГХК'!DC267+'2. ГПП-ОГХК'!DC268+'2. ГПП-ОГХК'!DC269</f>
        <v>28.199999999999996</v>
      </c>
      <c r="BW694" s="687">
        <f>'2. ГПП-ОГХК'!DE267+'2. ГПП-ОГХК'!DE268+'2. ГПП-ОГХК'!DE269</f>
        <v>0</v>
      </c>
      <c r="BX694" s="687">
        <f t="shared" si="1540"/>
        <v>-28.199999999999996</v>
      </c>
      <c r="BY694" s="688">
        <f t="shared" si="1541"/>
        <v>0</v>
      </c>
    </row>
    <row r="695" spans="2:77" ht="20.100000000000001" customHeight="1">
      <c r="C695" s="436" t="s">
        <v>103</v>
      </c>
      <c r="D695" s="528"/>
      <c r="E695" s="528"/>
      <c r="F695" s="529"/>
      <c r="G695" s="530" t="s">
        <v>750</v>
      </c>
      <c r="H695" s="530"/>
      <c r="I695" s="446" t="s">
        <v>169</v>
      </c>
      <c r="J695" s="687">
        <f t="shared" si="1503"/>
        <v>261.79999999999995</v>
      </c>
      <c r="K695" s="687">
        <f t="shared" si="1503"/>
        <v>0</v>
      </c>
      <c r="L695" s="687">
        <f t="shared" si="1504"/>
        <v>-261.79999999999995</v>
      </c>
      <c r="M695" s="688">
        <f t="shared" si="1505"/>
        <v>0</v>
      </c>
      <c r="N695" s="687">
        <f t="shared" si="1506"/>
        <v>75.199999999999989</v>
      </c>
      <c r="O695" s="687">
        <f t="shared" si="1506"/>
        <v>0</v>
      </c>
      <c r="P695" s="687">
        <f t="shared" si="1507"/>
        <v>-75.199999999999989</v>
      </c>
      <c r="Q695" s="688">
        <f t="shared" si="1508"/>
        <v>0</v>
      </c>
      <c r="R695" s="687">
        <f>'2. ГПП-ОГХК'!W267+'2. ГПП-ОГХК'!W268+'2. ГПП-ОГХК'!W269</f>
        <v>26.099999999999998</v>
      </c>
      <c r="S695" s="687">
        <f>'2. ГПП-ОГХК'!Y267+'2. ГПП-ОГХК'!Y268+'2. ГПП-ОГХК'!Y269</f>
        <v>0</v>
      </c>
      <c r="T695" s="687">
        <f t="shared" si="1509"/>
        <v>-26.099999999999998</v>
      </c>
      <c r="U695" s="688">
        <f t="shared" si="1510"/>
        <v>0</v>
      </c>
      <c r="V695" s="687">
        <f>'2. ГПП-ОГХК'!AC267+'2. ГПП-ОГХК'!AC268+'2. ГПП-ОГХК'!AC269</f>
        <v>23.199999999999996</v>
      </c>
      <c r="W695" s="687">
        <f>'2. ГПП-ОГХК'!AE267+'2. ГПП-ОГХК'!AE268+'2. ГПП-ОГХК'!AE269</f>
        <v>0</v>
      </c>
      <c r="X695" s="687">
        <f t="shared" si="1511"/>
        <v>-23.199999999999996</v>
      </c>
      <c r="Y695" s="688">
        <f t="shared" si="1512"/>
        <v>0</v>
      </c>
      <c r="Z695" s="687">
        <f>'2. ГПП-ОГХК'!AI267+'2. ГПП-ОГХК'!AI268+'2. ГПП-ОГХК'!AI269</f>
        <v>25.9</v>
      </c>
      <c r="AA695" s="687">
        <f>'2. ГПП-ОГХК'!AK267+'2. ГПП-ОГХК'!AK268+'2. ГПП-ОГХК'!AK269</f>
        <v>0</v>
      </c>
      <c r="AB695" s="687">
        <f t="shared" si="1513"/>
        <v>-25.9</v>
      </c>
      <c r="AC695" s="688">
        <f t="shared" si="1514"/>
        <v>0</v>
      </c>
      <c r="AD695" s="687">
        <f t="shared" si="1515"/>
        <v>52.8</v>
      </c>
      <c r="AE695" s="687">
        <f t="shared" si="1515"/>
        <v>0</v>
      </c>
      <c r="AF695" s="687">
        <f t="shared" si="1516"/>
        <v>-52.8</v>
      </c>
      <c r="AG695" s="688">
        <f t="shared" si="1517"/>
        <v>0</v>
      </c>
      <c r="AH695" s="687">
        <f>'2. ГПП-ОГХК'!AU267+'2. ГПП-ОГХК'!AU268+'2. ГПП-ОГХК'!AU269</f>
        <v>14</v>
      </c>
      <c r="AI695" s="687">
        <f>'2. ГПП-ОГХК'!AW267+'2. ГПП-ОГХК'!AW268+'2. ГПП-ОГХК'!AW269</f>
        <v>0</v>
      </c>
      <c r="AJ695" s="687">
        <f t="shared" si="1518"/>
        <v>-14</v>
      </c>
      <c r="AK695" s="688">
        <f t="shared" si="1519"/>
        <v>0</v>
      </c>
      <c r="AL695" s="687">
        <f>'2. ГПП-ОГХК'!BA267+'2. ГПП-ОГХК'!BA268+'2. ГПП-ОГХК'!BA269</f>
        <v>19.899999999999999</v>
      </c>
      <c r="AM695" s="687">
        <f>'2. ГПП-ОГХК'!BC267+'2. ГПП-ОГХК'!BC268+'2. ГПП-ОГХК'!BC269</f>
        <v>0</v>
      </c>
      <c r="AN695" s="687">
        <f t="shared" si="1520"/>
        <v>-19.899999999999999</v>
      </c>
      <c r="AO695" s="688">
        <f t="shared" si="1521"/>
        <v>0</v>
      </c>
      <c r="AP695" s="687">
        <f>'2. ГПП-ОГХК'!BG267+'2. ГПП-ОГХК'!BG268+'2. ГПП-ОГХК'!BG269</f>
        <v>18.899999999999999</v>
      </c>
      <c r="AQ695" s="687">
        <f>'2. ГПП-ОГХК'!BI267+'2. ГПП-ОГХК'!BI268+'2. ГПП-ОГХК'!BI269</f>
        <v>0</v>
      </c>
      <c r="AR695" s="687">
        <f t="shared" si="1522"/>
        <v>-18.899999999999999</v>
      </c>
      <c r="AS695" s="688">
        <f t="shared" si="1523"/>
        <v>0</v>
      </c>
      <c r="AT695" s="687">
        <f t="shared" si="1524"/>
        <v>57.399999999999991</v>
      </c>
      <c r="AU695" s="687">
        <f t="shared" si="1524"/>
        <v>0</v>
      </c>
      <c r="AV695" s="687">
        <f t="shared" si="1525"/>
        <v>-57.399999999999991</v>
      </c>
      <c r="AW695" s="688">
        <f t="shared" si="1526"/>
        <v>0</v>
      </c>
      <c r="AX695" s="687">
        <f>'2. ГПП-ОГХК'!BS267+'2. ГПП-ОГХК'!BS268+'2. ГПП-ОГХК'!BS269</f>
        <v>20.799999999999997</v>
      </c>
      <c r="AY695" s="687">
        <f>'2. ГПП-ОГХК'!BU267+'2. ГПП-ОГХК'!BU268+'2. ГПП-ОГХК'!BU269</f>
        <v>0</v>
      </c>
      <c r="AZ695" s="687">
        <f t="shared" si="1527"/>
        <v>-20.799999999999997</v>
      </c>
      <c r="BA695" s="688">
        <f t="shared" si="1528"/>
        <v>0</v>
      </c>
      <c r="BB695" s="687">
        <f>'2. ГПП-ОГХК'!BY267+'2. ГПП-ОГХК'!BY268+'2. ГПП-ОГХК'!BY269</f>
        <v>21.699999999999996</v>
      </c>
      <c r="BC695" s="687">
        <f>'2. ГПП-ОГХК'!CA267+'2. ГПП-ОГХК'!CA268+'2. ГПП-ОГХК'!CA269</f>
        <v>0</v>
      </c>
      <c r="BD695" s="687">
        <f t="shared" si="1529"/>
        <v>-21.699999999999996</v>
      </c>
      <c r="BE695" s="688">
        <f t="shared" si="1530"/>
        <v>0</v>
      </c>
      <c r="BF695" s="687">
        <f>'2. ГПП-ОГХК'!CE267+'2. ГПП-ОГХК'!CE268+'2. ГПП-ОГХК'!CE269</f>
        <v>14.9</v>
      </c>
      <c r="BG695" s="687">
        <f>'2. ГПП-ОГХК'!CG267+'2. ГПП-ОГХК'!CG268+'2. ГПП-ОГХК'!CG269</f>
        <v>0</v>
      </c>
      <c r="BH695" s="687">
        <f t="shared" si="1531"/>
        <v>-14.9</v>
      </c>
      <c r="BI695" s="688">
        <f t="shared" si="1532"/>
        <v>0</v>
      </c>
      <c r="BJ695" s="687">
        <f t="shared" si="1533"/>
        <v>76.399999999999991</v>
      </c>
      <c r="BK695" s="687">
        <f t="shared" si="1533"/>
        <v>0</v>
      </c>
      <c r="BL695" s="687">
        <f t="shared" si="1534"/>
        <v>-76.399999999999991</v>
      </c>
      <c r="BM695" s="688">
        <f t="shared" si="1535"/>
        <v>0</v>
      </c>
      <c r="BN695" s="687">
        <f>'2. ГПП-ОГХК'!CQ267+'2. ГПП-ОГХК'!CQ268+'2. ГПП-ОГХК'!CQ269</f>
        <v>21.199999999999996</v>
      </c>
      <c r="BO695" s="687">
        <f>'2. ГПП-ОГХК'!CS267+'2. ГПП-ОГХК'!CS268+'2. ГПП-ОГХК'!CS269</f>
        <v>0</v>
      </c>
      <c r="BP695" s="687">
        <f t="shared" si="1536"/>
        <v>-21.199999999999996</v>
      </c>
      <c r="BQ695" s="688">
        <f t="shared" si="1537"/>
        <v>0</v>
      </c>
      <c r="BR695" s="687">
        <f>'2. ГПП-ОГХК'!CW267+'2. ГПП-ОГХК'!CW268+'2. ГПП-ОГХК'!CW269</f>
        <v>27</v>
      </c>
      <c r="BS695" s="687">
        <f>'2. ГПП-ОГХК'!CY267+'2. ГПП-ОГХК'!CY268+'2. ГПП-ОГХК'!CY269</f>
        <v>0</v>
      </c>
      <c r="BT695" s="687">
        <f t="shared" si="1538"/>
        <v>-27</v>
      </c>
      <c r="BU695" s="688">
        <f t="shared" si="1539"/>
        <v>0</v>
      </c>
      <c r="BV695" s="687">
        <f>'2. ГПП-ОГХК'!DC267+'2. ГПП-ОГХК'!DC268+'2. ГПП-ОГХК'!DC269</f>
        <v>28.199999999999996</v>
      </c>
      <c r="BW695" s="687">
        <f>'2. ГПП-ОГХК'!DE267+'2. ГПП-ОГХК'!DE268+'2. ГПП-ОГХК'!DE269</f>
        <v>0</v>
      </c>
      <c r="BX695" s="687">
        <f t="shared" si="1540"/>
        <v>-28.199999999999996</v>
      </c>
      <c r="BY695" s="688">
        <f t="shared" si="1541"/>
        <v>0</v>
      </c>
    </row>
    <row r="696" spans="2:77" ht="20.100000000000001" customHeight="1">
      <c r="C696" s="424" t="s">
        <v>374</v>
      </c>
      <c r="D696" s="528"/>
      <c r="E696" s="528"/>
      <c r="F696" s="529"/>
      <c r="G696" s="530" t="s">
        <v>751</v>
      </c>
      <c r="H696" s="530"/>
      <c r="I696" s="446" t="s">
        <v>169</v>
      </c>
      <c r="J696" s="687">
        <f t="shared" si="1503"/>
        <v>690.6</v>
      </c>
      <c r="K696" s="687">
        <f t="shared" si="1503"/>
        <v>0</v>
      </c>
      <c r="L696" s="687">
        <f t="shared" si="1504"/>
        <v>-690.6</v>
      </c>
      <c r="M696" s="688">
        <f t="shared" si="1505"/>
        <v>0</v>
      </c>
      <c r="N696" s="687">
        <f t="shared" si="1506"/>
        <v>0</v>
      </c>
      <c r="O696" s="687">
        <f t="shared" si="1506"/>
        <v>0</v>
      </c>
      <c r="P696" s="687">
        <f t="shared" si="1507"/>
        <v>0</v>
      </c>
      <c r="Q696" s="688" t="str">
        <f t="shared" si="1508"/>
        <v>-</v>
      </c>
      <c r="R696" s="687">
        <f>'14. ГП Благовещенск (Ам ГПЗ)'!W43</f>
        <v>0</v>
      </c>
      <c r="S696" s="687">
        <f>'14. ГП Благовещенск (Ам ГПЗ)'!Y43</f>
        <v>0</v>
      </c>
      <c r="T696" s="687">
        <f t="shared" si="1509"/>
        <v>0</v>
      </c>
      <c r="U696" s="688" t="str">
        <f t="shared" si="1510"/>
        <v>-</v>
      </c>
      <c r="V696" s="687">
        <f>'14. ГП Благовещенск (Ам ГПЗ)'!AC43</f>
        <v>0</v>
      </c>
      <c r="W696" s="687">
        <f>'14. ГП Благовещенск (Ам ГПЗ)'!AE43</f>
        <v>0</v>
      </c>
      <c r="X696" s="687">
        <f t="shared" si="1511"/>
        <v>0</v>
      </c>
      <c r="Y696" s="688" t="str">
        <f t="shared" si="1512"/>
        <v>-</v>
      </c>
      <c r="Z696" s="687">
        <f>'14. ГП Благовещенск (Ам ГПЗ)'!AI43</f>
        <v>0</v>
      </c>
      <c r="AA696" s="687">
        <f>'14. ГП Благовещенск (Ам ГПЗ)'!AK43</f>
        <v>0</v>
      </c>
      <c r="AB696" s="687">
        <f t="shared" si="1513"/>
        <v>0</v>
      </c>
      <c r="AC696" s="688" t="str">
        <f t="shared" si="1514"/>
        <v>-</v>
      </c>
      <c r="AD696" s="687">
        <f t="shared" si="1515"/>
        <v>1</v>
      </c>
      <c r="AE696" s="687">
        <f t="shared" si="1515"/>
        <v>0</v>
      </c>
      <c r="AF696" s="687">
        <f t="shared" si="1516"/>
        <v>-1</v>
      </c>
      <c r="AG696" s="688">
        <f t="shared" si="1517"/>
        <v>0</v>
      </c>
      <c r="AH696" s="687">
        <f>'14. ГП Благовещенск (Ам ГПЗ)'!AU43</f>
        <v>0</v>
      </c>
      <c r="AI696" s="687">
        <f>'14. ГП Благовещенск (Ам ГПЗ)'!AW43</f>
        <v>0</v>
      </c>
      <c r="AJ696" s="687">
        <f t="shared" si="1518"/>
        <v>0</v>
      </c>
      <c r="AK696" s="688" t="str">
        <f t="shared" si="1519"/>
        <v>-</v>
      </c>
      <c r="AL696" s="687">
        <f>'14. ГП Благовещенск (Ам ГПЗ)'!BA43</f>
        <v>0</v>
      </c>
      <c r="AM696" s="687">
        <f>'14. ГП Благовещенск (Ам ГПЗ)'!BC43</f>
        <v>0</v>
      </c>
      <c r="AN696" s="687">
        <f t="shared" si="1520"/>
        <v>0</v>
      </c>
      <c r="AO696" s="688" t="str">
        <f t="shared" si="1521"/>
        <v>-</v>
      </c>
      <c r="AP696" s="687">
        <f>'14. ГП Благовещенск (Ам ГПЗ)'!BG43</f>
        <v>1</v>
      </c>
      <c r="AQ696" s="687">
        <f>'14. ГП Благовещенск (Ам ГПЗ)'!BI43</f>
        <v>0</v>
      </c>
      <c r="AR696" s="687">
        <f t="shared" si="1522"/>
        <v>-1</v>
      </c>
      <c r="AS696" s="688">
        <f t="shared" si="1523"/>
        <v>0</v>
      </c>
      <c r="AT696" s="687">
        <f t="shared" si="1524"/>
        <v>336.9</v>
      </c>
      <c r="AU696" s="687">
        <f t="shared" si="1524"/>
        <v>0</v>
      </c>
      <c r="AV696" s="687">
        <f t="shared" si="1525"/>
        <v>-336.9</v>
      </c>
      <c r="AW696" s="688">
        <f t="shared" si="1526"/>
        <v>0</v>
      </c>
      <c r="AX696" s="687">
        <f>'14. ГП Благовещенск (Ам ГПЗ)'!BS43</f>
        <v>86</v>
      </c>
      <c r="AY696" s="687">
        <f>'14. ГП Благовещенск (Ам ГПЗ)'!BU43</f>
        <v>0</v>
      </c>
      <c r="AZ696" s="687">
        <f t="shared" si="1527"/>
        <v>-86</v>
      </c>
      <c r="BA696" s="688">
        <f t="shared" si="1528"/>
        <v>0</v>
      </c>
      <c r="BB696" s="687">
        <f>'14. ГП Благовещенск (Ам ГПЗ)'!BY43</f>
        <v>161.6</v>
      </c>
      <c r="BC696" s="687">
        <f>'14. ГП Благовещенск (Ам ГПЗ)'!CA43</f>
        <v>0</v>
      </c>
      <c r="BD696" s="687">
        <f t="shared" si="1529"/>
        <v>-161.6</v>
      </c>
      <c r="BE696" s="688">
        <f t="shared" si="1530"/>
        <v>0</v>
      </c>
      <c r="BF696" s="687">
        <f>'14. ГП Благовещенск (Ам ГПЗ)'!CE43</f>
        <v>89.3</v>
      </c>
      <c r="BG696" s="687">
        <f>'14. ГП Благовещенск (Ам ГПЗ)'!CG43</f>
        <v>0</v>
      </c>
      <c r="BH696" s="687">
        <f t="shared" si="1531"/>
        <v>-89.3</v>
      </c>
      <c r="BI696" s="688">
        <f t="shared" si="1532"/>
        <v>0</v>
      </c>
      <c r="BJ696" s="687">
        <f t="shared" si="1533"/>
        <v>352.70000000000005</v>
      </c>
      <c r="BK696" s="687">
        <f t="shared" si="1533"/>
        <v>0</v>
      </c>
      <c r="BL696" s="687">
        <f t="shared" si="1534"/>
        <v>-352.70000000000005</v>
      </c>
      <c r="BM696" s="688">
        <f t="shared" si="1535"/>
        <v>0</v>
      </c>
      <c r="BN696" s="687">
        <f>'14. ГП Благовещенск (Ам ГПЗ)'!CQ43</f>
        <v>106.4</v>
      </c>
      <c r="BO696" s="687">
        <f>'14. ГП Благовещенск (Ам ГПЗ)'!CS43</f>
        <v>0</v>
      </c>
      <c r="BP696" s="687">
        <f t="shared" si="1536"/>
        <v>-106.4</v>
      </c>
      <c r="BQ696" s="688">
        <f t="shared" si="1537"/>
        <v>0</v>
      </c>
      <c r="BR696" s="687">
        <f>'14. ГП Благовещенск (Ам ГПЗ)'!CW43</f>
        <v>106.4</v>
      </c>
      <c r="BS696" s="687">
        <f>'14. ГП Благовещенск (Ам ГПЗ)'!CY43</f>
        <v>0</v>
      </c>
      <c r="BT696" s="687">
        <f t="shared" si="1538"/>
        <v>-106.4</v>
      </c>
      <c r="BU696" s="688">
        <f t="shared" si="1539"/>
        <v>0</v>
      </c>
      <c r="BV696" s="687">
        <f>'14. ГП Благовещенск (Ам ГПЗ)'!DC43</f>
        <v>139.9</v>
      </c>
      <c r="BW696" s="687">
        <f>'14. ГП Благовещенск (Ам ГПЗ)'!DE43</f>
        <v>0</v>
      </c>
      <c r="BX696" s="687">
        <f t="shared" si="1540"/>
        <v>-139.9</v>
      </c>
      <c r="BY696" s="688">
        <f t="shared" si="1541"/>
        <v>0</v>
      </c>
    </row>
    <row r="697" spans="2:77" ht="20.100000000000001" customHeight="1">
      <c r="C697" s="436" t="s">
        <v>376</v>
      </c>
      <c r="D697" s="528"/>
      <c r="E697" s="528"/>
      <c r="F697" s="529"/>
      <c r="G697" s="530" t="s">
        <v>751</v>
      </c>
      <c r="H697" s="530"/>
      <c r="I697" s="446" t="s">
        <v>169</v>
      </c>
      <c r="J697" s="687">
        <f t="shared" si="1503"/>
        <v>690.6</v>
      </c>
      <c r="K697" s="687">
        <f t="shared" si="1503"/>
        <v>0</v>
      </c>
      <c r="L697" s="687">
        <f t="shared" si="1504"/>
        <v>-690.6</v>
      </c>
      <c r="M697" s="688">
        <f t="shared" si="1505"/>
        <v>0</v>
      </c>
      <c r="N697" s="687">
        <f t="shared" si="1506"/>
        <v>0</v>
      </c>
      <c r="O697" s="687">
        <f t="shared" si="1506"/>
        <v>0</v>
      </c>
      <c r="P697" s="687">
        <f t="shared" si="1507"/>
        <v>0</v>
      </c>
      <c r="Q697" s="688" t="str">
        <f t="shared" si="1508"/>
        <v>-</v>
      </c>
      <c r="R697" s="687">
        <f>'14. ГП Благовещенск (Ам ГПЗ)'!W43</f>
        <v>0</v>
      </c>
      <c r="S697" s="687">
        <f>'14. ГП Благовещенск (Ам ГПЗ)'!Y43</f>
        <v>0</v>
      </c>
      <c r="T697" s="687">
        <f t="shared" si="1509"/>
        <v>0</v>
      </c>
      <c r="U697" s="688" t="str">
        <f t="shared" si="1510"/>
        <v>-</v>
      </c>
      <c r="V697" s="687">
        <f>'14. ГП Благовещенск (Ам ГПЗ)'!AC43</f>
        <v>0</v>
      </c>
      <c r="W697" s="687">
        <f>'14. ГП Благовещенск (Ам ГПЗ)'!AE43</f>
        <v>0</v>
      </c>
      <c r="X697" s="687">
        <f t="shared" si="1511"/>
        <v>0</v>
      </c>
      <c r="Y697" s="688" t="str">
        <f t="shared" si="1512"/>
        <v>-</v>
      </c>
      <c r="Z697" s="687">
        <f>'14. ГП Благовещенск (Ам ГПЗ)'!AI43</f>
        <v>0</v>
      </c>
      <c r="AA697" s="687">
        <f>'14. ГП Благовещенск (Ам ГПЗ)'!AK43</f>
        <v>0</v>
      </c>
      <c r="AB697" s="687">
        <f t="shared" si="1513"/>
        <v>0</v>
      </c>
      <c r="AC697" s="688" t="str">
        <f t="shared" si="1514"/>
        <v>-</v>
      </c>
      <c r="AD697" s="687">
        <f t="shared" si="1515"/>
        <v>1</v>
      </c>
      <c r="AE697" s="687">
        <f t="shared" si="1515"/>
        <v>0</v>
      </c>
      <c r="AF697" s="687">
        <f t="shared" si="1516"/>
        <v>-1</v>
      </c>
      <c r="AG697" s="688">
        <f t="shared" si="1517"/>
        <v>0</v>
      </c>
      <c r="AH697" s="687">
        <f>'14. ГП Благовещенск (Ам ГПЗ)'!AU43</f>
        <v>0</v>
      </c>
      <c r="AI697" s="687">
        <f>'14. ГП Благовещенск (Ам ГПЗ)'!AW43</f>
        <v>0</v>
      </c>
      <c r="AJ697" s="687">
        <f t="shared" si="1518"/>
        <v>0</v>
      </c>
      <c r="AK697" s="688" t="str">
        <f t="shared" si="1519"/>
        <v>-</v>
      </c>
      <c r="AL697" s="687">
        <f>'14. ГП Благовещенск (Ам ГПЗ)'!BA43</f>
        <v>0</v>
      </c>
      <c r="AM697" s="687">
        <f>'14. ГП Благовещенск (Ам ГПЗ)'!BC43</f>
        <v>0</v>
      </c>
      <c r="AN697" s="687">
        <f t="shared" si="1520"/>
        <v>0</v>
      </c>
      <c r="AO697" s="688" t="str">
        <f t="shared" si="1521"/>
        <v>-</v>
      </c>
      <c r="AP697" s="687">
        <f>'14. ГП Благовещенск (Ам ГПЗ)'!BG43</f>
        <v>1</v>
      </c>
      <c r="AQ697" s="687">
        <f>'14. ГП Благовещенск (Ам ГПЗ)'!BI43</f>
        <v>0</v>
      </c>
      <c r="AR697" s="687">
        <f t="shared" si="1522"/>
        <v>-1</v>
      </c>
      <c r="AS697" s="688">
        <f t="shared" si="1523"/>
        <v>0</v>
      </c>
      <c r="AT697" s="687">
        <f t="shared" si="1524"/>
        <v>336.9</v>
      </c>
      <c r="AU697" s="687">
        <f t="shared" si="1524"/>
        <v>0</v>
      </c>
      <c r="AV697" s="687">
        <f t="shared" si="1525"/>
        <v>-336.9</v>
      </c>
      <c r="AW697" s="688">
        <f t="shared" si="1526"/>
        <v>0</v>
      </c>
      <c r="AX697" s="687">
        <f>'14. ГП Благовещенск (Ам ГПЗ)'!BS43</f>
        <v>86</v>
      </c>
      <c r="AY697" s="687">
        <f>'14. ГП Благовещенск (Ам ГПЗ)'!BU43</f>
        <v>0</v>
      </c>
      <c r="AZ697" s="687">
        <f t="shared" si="1527"/>
        <v>-86</v>
      </c>
      <c r="BA697" s="688">
        <f t="shared" si="1528"/>
        <v>0</v>
      </c>
      <c r="BB697" s="687">
        <f>'14. ГП Благовещенск (Ам ГПЗ)'!BY43</f>
        <v>161.6</v>
      </c>
      <c r="BC697" s="687">
        <f>'14. ГП Благовещенск (Ам ГПЗ)'!CA43</f>
        <v>0</v>
      </c>
      <c r="BD697" s="687">
        <f t="shared" si="1529"/>
        <v>-161.6</v>
      </c>
      <c r="BE697" s="688">
        <f t="shared" si="1530"/>
        <v>0</v>
      </c>
      <c r="BF697" s="687">
        <f>'14. ГП Благовещенск (Ам ГПЗ)'!CE43</f>
        <v>89.3</v>
      </c>
      <c r="BG697" s="687">
        <f>'14. ГП Благовещенск (Ам ГПЗ)'!CG43</f>
        <v>0</v>
      </c>
      <c r="BH697" s="687">
        <f t="shared" si="1531"/>
        <v>-89.3</v>
      </c>
      <c r="BI697" s="688">
        <f t="shared" si="1532"/>
        <v>0</v>
      </c>
      <c r="BJ697" s="687">
        <f t="shared" si="1533"/>
        <v>352.70000000000005</v>
      </c>
      <c r="BK697" s="687">
        <f t="shared" si="1533"/>
        <v>0</v>
      </c>
      <c r="BL697" s="687">
        <f t="shared" si="1534"/>
        <v>-352.70000000000005</v>
      </c>
      <c r="BM697" s="688">
        <f t="shared" si="1535"/>
        <v>0</v>
      </c>
      <c r="BN697" s="687">
        <f>'14. ГП Благовещенск (Ам ГПЗ)'!CQ43</f>
        <v>106.4</v>
      </c>
      <c r="BO697" s="687">
        <f>'14. ГП Благовещенск (Ам ГПЗ)'!CS43</f>
        <v>0</v>
      </c>
      <c r="BP697" s="687">
        <f t="shared" si="1536"/>
        <v>-106.4</v>
      </c>
      <c r="BQ697" s="688">
        <f t="shared" si="1537"/>
        <v>0</v>
      </c>
      <c r="BR697" s="687">
        <f>'14. ГП Благовещенск (Ам ГПЗ)'!CW43</f>
        <v>106.4</v>
      </c>
      <c r="BS697" s="687">
        <f>'14. ГП Благовещенск (Ам ГПЗ)'!CY43</f>
        <v>0</v>
      </c>
      <c r="BT697" s="687">
        <f t="shared" si="1538"/>
        <v>-106.4</v>
      </c>
      <c r="BU697" s="688">
        <f t="shared" si="1539"/>
        <v>0</v>
      </c>
      <c r="BV697" s="687">
        <f>'14. ГП Благовещенск (Ам ГПЗ)'!DC43</f>
        <v>139.9</v>
      </c>
      <c r="BW697" s="687">
        <f>'14. ГП Благовещенск (Ам ГПЗ)'!DE43</f>
        <v>0</v>
      </c>
      <c r="BX697" s="687">
        <f t="shared" si="1540"/>
        <v>-139.9</v>
      </c>
      <c r="BY697" s="688">
        <f t="shared" si="1541"/>
        <v>0</v>
      </c>
    </row>
    <row r="698" spans="2:77" ht="20.100000000000001" customHeight="1">
      <c r="B698" s="413" t="s">
        <v>752</v>
      </c>
      <c r="C698" s="428" t="s">
        <v>113</v>
      </c>
      <c r="D698" s="528"/>
      <c r="E698" s="528"/>
      <c r="F698" s="529"/>
      <c r="G698" s="530" t="s">
        <v>751</v>
      </c>
      <c r="H698" s="530"/>
      <c r="I698" s="446" t="s">
        <v>169</v>
      </c>
      <c r="J698" s="687">
        <f t="shared" si="1503"/>
        <v>690.6</v>
      </c>
      <c r="K698" s="687">
        <f t="shared" si="1503"/>
        <v>0</v>
      </c>
      <c r="L698" s="687">
        <f t="shared" si="1504"/>
        <v>-690.6</v>
      </c>
      <c r="M698" s="688">
        <f t="shared" si="1505"/>
        <v>0</v>
      </c>
      <c r="N698" s="687">
        <f t="shared" si="1506"/>
        <v>0</v>
      </c>
      <c r="O698" s="687">
        <f t="shared" si="1506"/>
        <v>0</v>
      </c>
      <c r="P698" s="687">
        <f t="shared" si="1507"/>
        <v>0</v>
      </c>
      <c r="Q698" s="688" t="str">
        <f t="shared" si="1508"/>
        <v>-</v>
      </c>
      <c r="R698" s="687">
        <f>'14. ГП Благовещенск (Ам ГПЗ)'!W43</f>
        <v>0</v>
      </c>
      <c r="S698" s="687">
        <f>'14. ГП Благовещенск (Ам ГПЗ)'!Y43</f>
        <v>0</v>
      </c>
      <c r="T698" s="687">
        <f t="shared" si="1509"/>
        <v>0</v>
      </c>
      <c r="U698" s="688" t="str">
        <f t="shared" si="1510"/>
        <v>-</v>
      </c>
      <c r="V698" s="687">
        <f>'14. ГП Благовещенск (Ам ГПЗ)'!AC43</f>
        <v>0</v>
      </c>
      <c r="W698" s="687">
        <f>'14. ГП Благовещенск (Ам ГПЗ)'!AE43</f>
        <v>0</v>
      </c>
      <c r="X698" s="687">
        <f t="shared" si="1511"/>
        <v>0</v>
      </c>
      <c r="Y698" s="688" t="str">
        <f t="shared" si="1512"/>
        <v>-</v>
      </c>
      <c r="Z698" s="687">
        <f>'14. ГП Благовещенск (Ам ГПЗ)'!AI43</f>
        <v>0</v>
      </c>
      <c r="AA698" s="687">
        <f>'14. ГП Благовещенск (Ам ГПЗ)'!AK43</f>
        <v>0</v>
      </c>
      <c r="AB698" s="687">
        <f t="shared" si="1513"/>
        <v>0</v>
      </c>
      <c r="AC698" s="688" t="str">
        <f t="shared" si="1514"/>
        <v>-</v>
      </c>
      <c r="AD698" s="687">
        <f t="shared" si="1515"/>
        <v>1</v>
      </c>
      <c r="AE698" s="687">
        <f t="shared" si="1515"/>
        <v>0</v>
      </c>
      <c r="AF698" s="687">
        <f t="shared" si="1516"/>
        <v>-1</v>
      </c>
      <c r="AG698" s="688">
        <f t="shared" si="1517"/>
        <v>0</v>
      </c>
      <c r="AH698" s="687">
        <f>'14. ГП Благовещенск (Ам ГПЗ)'!AU43</f>
        <v>0</v>
      </c>
      <c r="AI698" s="687">
        <f>'14. ГП Благовещенск (Ам ГПЗ)'!AW43</f>
        <v>0</v>
      </c>
      <c r="AJ698" s="687">
        <f t="shared" si="1518"/>
        <v>0</v>
      </c>
      <c r="AK698" s="688" t="str">
        <f t="shared" si="1519"/>
        <v>-</v>
      </c>
      <c r="AL698" s="687">
        <f>'14. ГП Благовещенск (Ам ГПЗ)'!BA43</f>
        <v>0</v>
      </c>
      <c r="AM698" s="687">
        <f>'14. ГП Благовещенск (Ам ГПЗ)'!BC43</f>
        <v>0</v>
      </c>
      <c r="AN698" s="687">
        <f t="shared" si="1520"/>
        <v>0</v>
      </c>
      <c r="AO698" s="688" t="str">
        <f t="shared" si="1521"/>
        <v>-</v>
      </c>
      <c r="AP698" s="687">
        <f>'14. ГП Благовещенск (Ам ГПЗ)'!BG43</f>
        <v>1</v>
      </c>
      <c r="AQ698" s="687">
        <f>'14. ГП Благовещенск (Ам ГПЗ)'!BI43</f>
        <v>0</v>
      </c>
      <c r="AR698" s="687">
        <f t="shared" si="1522"/>
        <v>-1</v>
      </c>
      <c r="AS698" s="688">
        <f t="shared" si="1523"/>
        <v>0</v>
      </c>
      <c r="AT698" s="687">
        <f t="shared" si="1524"/>
        <v>336.9</v>
      </c>
      <c r="AU698" s="687">
        <f t="shared" si="1524"/>
        <v>0</v>
      </c>
      <c r="AV698" s="687">
        <f t="shared" si="1525"/>
        <v>-336.9</v>
      </c>
      <c r="AW698" s="688">
        <f t="shared" si="1526"/>
        <v>0</v>
      </c>
      <c r="AX698" s="687">
        <f>'14. ГП Благовещенск (Ам ГПЗ)'!BS43</f>
        <v>86</v>
      </c>
      <c r="AY698" s="687">
        <f>'14. ГП Благовещенск (Ам ГПЗ)'!BU43</f>
        <v>0</v>
      </c>
      <c r="AZ698" s="687">
        <f t="shared" si="1527"/>
        <v>-86</v>
      </c>
      <c r="BA698" s="688">
        <f t="shared" si="1528"/>
        <v>0</v>
      </c>
      <c r="BB698" s="687">
        <f>'14. ГП Благовещенск (Ам ГПЗ)'!BY43</f>
        <v>161.6</v>
      </c>
      <c r="BC698" s="687">
        <f>'14. ГП Благовещенск (Ам ГПЗ)'!CA43</f>
        <v>0</v>
      </c>
      <c r="BD698" s="687">
        <f t="shared" si="1529"/>
        <v>-161.6</v>
      </c>
      <c r="BE698" s="688">
        <f t="shared" si="1530"/>
        <v>0</v>
      </c>
      <c r="BF698" s="687">
        <f>'14. ГП Благовещенск (Ам ГПЗ)'!CE43</f>
        <v>89.3</v>
      </c>
      <c r="BG698" s="687">
        <f>'14. ГП Благовещенск (Ам ГПЗ)'!CG43</f>
        <v>0</v>
      </c>
      <c r="BH698" s="687">
        <f t="shared" si="1531"/>
        <v>-89.3</v>
      </c>
      <c r="BI698" s="688">
        <f t="shared" si="1532"/>
        <v>0</v>
      </c>
      <c r="BJ698" s="687">
        <f t="shared" si="1533"/>
        <v>352.70000000000005</v>
      </c>
      <c r="BK698" s="687">
        <f t="shared" si="1533"/>
        <v>0</v>
      </c>
      <c r="BL698" s="687">
        <f t="shared" si="1534"/>
        <v>-352.70000000000005</v>
      </c>
      <c r="BM698" s="688">
        <f t="shared" si="1535"/>
        <v>0</v>
      </c>
      <c r="BN698" s="687">
        <f>'14. ГП Благовещенск (Ам ГПЗ)'!CQ43</f>
        <v>106.4</v>
      </c>
      <c r="BO698" s="687">
        <f>'14. ГП Благовещенск (Ам ГПЗ)'!CS43</f>
        <v>0</v>
      </c>
      <c r="BP698" s="687">
        <f t="shared" si="1536"/>
        <v>-106.4</v>
      </c>
      <c r="BQ698" s="688">
        <f t="shared" si="1537"/>
        <v>0</v>
      </c>
      <c r="BR698" s="687">
        <f>'14. ГП Благовещенск (Ам ГПЗ)'!CW43</f>
        <v>106.4</v>
      </c>
      <c r="BS698" s="687">
        <f>'14. ГП Благовещенск (Ам ГПЗ)'!CY43</f>
        <v>0</v>
      </c>
      <c r="BT698" s="687">
        <f t="shared" si="1538"/>
        <v>-106.4</v>
      </c>
      <c r="BU698" s="688">
        <f t="shared" si="1539"/>
        <v>0</v>
      </c>
      <c r="BV698" s="687">
        <f>'14. ГП Благовещенск (Ам ГПЗ)'!DC43</f>
        <v>139.9</v>
      </c>
      <c r="BW698" s="687">
        <f>'14. ГП Благовещенск (Ам ГПЗ)'!DE43</f>
        <v>0</v>
      </c>
      <c r="BX698" s="687">
        <f t="shared" si="1540"/>
        <v>-139.9</v>
      </c>
      <c r="BY698" s="688">
        <f t="shared" si="1541"/>
        <v>0</v>
      </c>
    </row>
    <row r="699" spans="2:77" ht="20.100000000000001" customHeight="1">
      <c r="C699" s="424" t="s">
        <v>374</v>
      </c>
      <c r="D699" s="528"/>
      <c r="E699" s="528"/>
      <c r="F699" s="529"/>
      <c r="G699" s="530" t="s">
        <v>751</v>
      </c>
      <c r="H699" s="530"/>
      <c r="I699" s="446" t="s">
        <v>169</v>
      </c>
      <c r="J699" s="687">
        <f t="shared" si="1503"/>
        <v>690.6</v>
      </c>
      <c r="K699" s="687">
        <f t="shared" si="1503"/>
        <v>0</v>
      </c>
      <c r="L699" s="687">
        <f t="shared" si="1504"/>
        <v>-690.6</v>
      </c>
      <c r="M699" s="688">
        <f t="shared" si="1505"/>
        <v>0</v>
      </c>
      <c r="N699" s="687">
        <f t="shared" si="1506"/>
        <v>0</v>
      </c>
      <c r="O699" s="687">
        <f t="shared" si="1506"/>
        <v>0</v>
      </c>
      <c r="P699" s="687">
        <f t="shared" si="1507"/>
        <v>0</v>
      </c>
      <c r="Q699" s="688" t="str">
        <f t="shared" si="1508"/>
        <v>-</v>
      </c>
      <c r="R699" s="687">
        <f>'14. ГП Благовещенск (Ам ГПЗ)'!W43</f>
        <v>0</v>
      </c>
      <c r="S699" s="687">
        <f>'14. ГП Благовещенск (Ам ГПЗ)'!Y43</f>
        <v>0</v>
      </c>
      <c r="T699" s="687">
        <f t="shared" si="1509"/>
        <v>0</v>
      </c>
      <c r="U699" s="688" t="str">
        <f t="shared" si="1510"/>
        <v>-</v>
      </c>
      <c r="V699" s="687">
        <f>'14. ГП Благовещенск (Ам ГПЗ)'!AC43</f>
        <v>0</v>
      </c>
      <c r="W699" s="687">
        <f>'14. ГП Благовещенск (Ам ГПЗ)'!AE43</f>
        <v>0</v>
      </c>
      <c r="X699" s="687">
        <f t="shared" si="1511"/>
        <v>0</v>
      </c>
      <c r="Y699" s="688" t="str">
        <f t="shared" si="1512"/>
        <v>-</v>
      </c>
      <c r="Z699" s="687">
        <f>'14. ГП Благовещенск (Ам ГПЗ)'!AI43</f>
        <v>0</v>
      </c>
      <c r="AA699" s="687">
        <f>'14. ГП Благовещенск (Ам ГПЗ)'!AK43</f>
        <v>0</v>
      </c>
      <c r="AB699" s="687">
        <f t="shared" si="1513"/>
        <v>0</v>
      </c>
      <c r="AC699" s="688" t="str">
        <f t="shared" si="1514"/>
        <v>-</v>
      </c>
      <c r="AD699" s="687">
        <f t="shared" si="1515"/>
        <v>1</v>
      </c>
      <c r="AE699" s="687">
        <f t="shared" si="1515"/>
        <v>0</v>
      </c>
      <c r="AF699" s="687">
        <f t="shared" si="1516"/>
        <v>-1</v>
      </c>
      <c r="AG699" s="688">
        <f t="shared" si="1517"/>
        <v>0</v>
      </c>
      <c r="AH699" s="687">
        <f>'14. ГП Благовещенск (Ам ГПЗ)'!AU43</f>
        <v>0</v>
      </c>
      <c r="AI699" s="687">
        <f>'14. ГП Благовещенск (Ам ГПЗ)'!AW43</f>
        <v>0</v>
      </c>
      <c r="AJ699" s="687">
        <f t="shared" si="1518"/>
        <v>0</v>
      </c>
      <c r="AK699" s="688" t="str">
        <f t="shared" si="1519"/>
        <v>-</v>
      </c>
      <c r="AL699" s="687">
        <f>'14. ГП Благовещенск (Ам ГПЗ)'!BA43</f>
        <v>0</v>
      </c>
      <c r="AM699" s="687">
        <f>'14. ГП Благовещенск (Ам ГПЗ)'!BC43</f>
        <v>0</v>
      </c>
      <c r="AN699" s="687">
        <f t="shared" si="1520"/>
        <v>0</v>
      </c>
      <c r="AO699" s="688" t="str">
        <f t="shared" si="1521"/>
        <v>-</v>
      </c>
      <c r="AP699" s="687">
        <f>'14. ГП Благовещенск (Ам ГПЗ)'!BG43</f>
        <v>1</v>
      </c>
      <c r="AQ699" s="687">
        <f>'14. ГП Благовещенск (Ам ГПЗ)'!BI43</f>
        <v>0</v>
      </c>
      <c r="AR699" s="687">
        <f t="shared" si="1522"/>
        <v>-1</v>
      </c>
      <c r="AS699" s="688">
        <f t="shared" si="1523"/>
        <v>0</v>
      </c>
      <c r="AT699" s="687">
        <f t="shared" si="1524"/>
        <v>336.9</v>
      </c>
      <c r="AU699" s="687">
        <f t="shared" si="1524"/>
        <v>0</v>
      </c>
      <c r="AV699" s="687">
        <f t="shared" si="1525"/>
        <v>-336.9</v>
      </c>
      <c r="AW699" s="688">
        <f t="shared" si="1526"/>
        <v>0</v>
      </c>
      <c r="AX699" s="687">
        <f>'14. ГП Благовещенск (Ам ГПЗ)'!BS43</f>
        <v>86</v>
      </c>
      <c r="AY699" s="687">
        <f>'14. ГП Благовещенск (Ам ГПЗ)'!BU43</f>
        <v>0</v>
      </c>
      <c r="AZ699" s="687">
        <f t="shared" si="1527"/>
        <v>-86</v>
      </c>
      <c r="BA699" s="688">
        <f t="shared" si="1528"/>
        <v>0</v>
      </c>
      <c r="BB699" s="687">
        <f>'14. ГП Благовещенск (Ам ГПЗ)'!BY43</f>
        <v>161.6</v>
      </c>
      <c r="BC699" s="687">
        <f>'14. ГП Благовещенск (Ам ГПЗ)'!CA43</f>
        <v>0</v>
      </c>
      <c r="BD699" s="687">
        <f t="shared" si="1529"/>
        <v>-161.6</v>
      </c>
      <c r="BE699" s="688">
        <f t="shared" si="1530"/>
        <v>0</v>
      </c>
      <c r="BF699" s="687">
        <f>'14. ГП Благовещенск (Ам ГПЗ)'!CE43</f>
        <v>89.3</v>
      </c>
      <c r="BG699" s="687">
        <f>'14. ГП Благовещенск (Ам ГПЗ)'!CG43</f>
        <v>0</v>
      </c>
      <c r="BH699" s="687">
        <f t="shared" si="1531"/>
        <v>-89.3</v>
      </c>
      <c r="BI699" s="688">
        <f t="shared" si="1532"/>
        <v>0</v>
      </c>
      <c r="BJ699" s="687">
        <f t="shared" si="1533"/>
        <v>352.70000000000005</v>
      </c>
      <c r="BK699" s="687">
        <f t="shared" si="1533"/>
        <v>0</v>
      </c>
      <c r="BL699" s="687">
        <f t="shared" si="1534"/>
        <v>-352.70000000000005</v>
      </c>
      <c r="BM699" s="688">
        <f t="shared" si="1535"/>
        <v>0</v>
      </c>
      <c r="BN699" s="687">
        <f>'14. ГП Благовещенск (Ам ГПЗ)'!CQ43</f>
        <v>106.4</v>
      </c>
      <c r="BO699" s="687">
        <f>'14. ГП Благовещенск (Ам ГПЗ)'!CS43</f>
        <v>0</v>
      </c>
      <c r="BP699" s="687">
        <f t="shared" si="1536"/>
        <v>-106.4</v>
      </c>
      <c r="BQ699" s="688">
        <f t="shared" si="1537"/>
        <v>0</v>
      </c>
      <c r="BR699" s="687">
        <f>'14. ГП Благовещенск (Ам ГПЗ)'!CW43</f>
        <v>106.4</v>
      </c>
      <c r="BS699" s="687">
        <f>'14. ГП Благовещенск (Ам ГПЗ)'!CY43</f>
        <v>0</v>
      </c>
      <c r="BT699" s="687">
        <f t="shared" si="1538"/>
        <v>-106.4</v>
      </c>
      <c r="BU699" s="688">
        <f t="shared" si="1539"/>
        <v>0</v>
      </c>
      <c r="BV699" s="687">
        <f>'14. ГП Благовещенск (Ам ГПЗ)'!DC43</f>
        <v>139.9</v>
      </c>
      <c r="BW699" s="687">
        <f>'14. ГП Благовещенск (Ам ГПЗ)'!DE43</f>
        <v>0</v>
      </c>
      <c r="BX699" s="687">
        <f t="shared" si="1540"/>
        <v>-139.9</v>
      </c>
      <c r="BY699" s="688">
        <f t="shared" si="1541"/>
        <v>0</v>
      </c>
    </row>
    <row r="700" spans="2:77" ht="20.100000000000001" customHeight="1">
      <c r="C700" s="436" t="s">
        <v>376</v>
      </c>
      <c r="D700" s="528"/>
      <c r="E700" s="528"/>
      <c r="F700" s="529"/>
      <c r="G700" s="530" t="s">
        <v>751</v>
      </c>
      <c r="H700" s="530"/>
      <c r="I700" s="446" t="s">
        <v>169</v>
      </c>
      <c r="J700" s="687">
        <f t="shared" si="1503"/>
        <v>690.6</v>
      </c>
      <c r="K700" s="687">
        <f t="shared" si="1503"/>
        <v>0</v>
      </c>
      <c r="L700" s="687">
        <f t="shared" si="1504"/>
        <v>-690.6</v>
      </c>
      <c r="M700" s="688">
        <f t="shared" si="1505"/>
        <v>0</v>
      </c>
      <c r="N700" s="687">
        <f t="shared" si="1506"/>
        <v>0</v>
      </c>
      <c r="O700" s="687">
        <f t="shared" si="1506"/>
        <v>0</v>
      </c>
      <c r="P700" s="687">
        <f t="shared" si="1507"/>
        <v>0</v>
      </c>
      <c r="Q700" s="688" t="str">
        <f t="shared" si="1508"/>
        <v>-</v>
      </c>
      <c r="R700" s="687">
        <f>'14. ГП Благовещенск (Ам ГПЗ)'!W43</f>
        <v>0</v>
      </c>
      <c r="S700" s="687">
        <f>'14. ГП Благовещенск (Ам ГПЗ)'!Y43</f>
        <v>0</v>
      </c>
      <c r="T700" s="687">
        <f t="shared" si="1509"/>
        <v>0</v>
      </c>
      <c r="U700" s="688" t="str">
        <f t="shared" si="1510"/>
        <v>-</v>
      </c>
      <c r="V700" s="687">
        <f>'14. ГП Благовещенск (Ам ГПЗ)'!AC43</f>
        <v>0</v>
      </c>
      <c r="W700" s="687">
        <f>'14. ГП Благовещенск (Ам ГПЗ)'!AE43</f>
        <v>0</v>
      </c>
      <c r="X700" s="687">
        <f t="shared" si="1511"/>
        <v>0</v>
      </c>
      <c r="Y700" s="688" t="str">
        <f t="shared" si="1512"/>
        <v>-</v>
      </c>
      <c r="Z700" s="687">
        <f>'14. ГП Благовещенск (Ам ГПЗ)'!AI43</f>
        <v>0</v>
      </c>
      <c r="AA700" s="687">
        <f>'14. ГП Благовещенск (Ам ГПЗ)'!AK43</f>
        <v>0</v>
      </c>
      <c r="AB700" s="687">
        <f t="shared" si="1513"/>
        <v>0</v>
      </c>
      <c r="AC700" s="688" t="str">
        <f t="shared" si="1514"/>
        <v>-</v>
      </c>
      <c r="AD700" s="687">
        <f t="shared" si="1515"/>
        <v>1</v>
      </c>
      <c r="AE700" s="687">
        <f t="shared" si="1515"/>
        <v>0</v>
      </c>
      <c r="AF700" s="687">
        <f t="shared" si="1516"/>
        <v>-1</v>
      </c>
      <c r="AG700" s="688">
        <f t="shared" si="1517"/>
        <v>0</v>
      </c>
      <c r="AH700" s="687">
        <f>'14. ГП Благовещенск (Ам ГПЗ)'!AU43</f>
        <v>0</v>
      </c>
      <c r="AI700" s="687">
        <f>'14. ГП Благовещенск (Ам ГПЗ)'!AW43</f>
        <v>0</v>
      </c>
      <c r="AJ700" s="687">
        <f t="shared" si="1518"/>
        <v>0</v>
      </c>
      <c r="AK700" s="688" t="str">
        <f t="shared" si="1519"/>
        <v>-</v>
      </c>
      <c r="AL700" s="687">
        <f>'14. ГП Благовещенск (Ам ГПЗ)'!BA43</f>
        <v>0</v>
      </c>
      <c r="AM700" s="687">
        <f>'14. ГП Благовещенск (Ам ГПЗ)'!BC43</f>
        <v>0</v>
      </c>
      <c r="AN700" s="687">
        <f t="shared" si="1520"/>
        <v>0</v>
      </c>
      <c r="AO700" s="688" t="str">
        <f t="shared" si="1521"/>
        <v>-</v>
      </c>
      <c r="AP700" s="687">
        <f>'14. ГП Благовещенск (Ам ГПЗ)'!BG43</f>
        <v>1</v>
      </c>
      <c r="AQ700" s="687">
        <f>'14. ГП Благовещенск (Ам ГПЗ)'!BI43</f>
        <v>0</v>
      </c>
      <c r="AR700" s="687">
        <f t="shared" si="1522"/>
        <v>-1</v>
      </c>
      <c r="AS700" s="688">
        <f t="shared" si="1523"/>
        <v>0</v>
      </c>
      <c r="AT700" s="687">
        <f t="shared" si="1524"/>
        <v>336.9</v>
      </c>
      <c r="AU700" s="687">
        <f t="shared" si="1524"/>
        <v>0</v>
      </c>
      <c r="AV700" s="687">
        <f t="shared" si="1525"/>
        <v>-336.9</v>
      </c>
      <c r="AW700" s="688">
        <f t="shared" si="1526"/>
        <v>0</v>
      </c>
      <c r="AX700" s="687">
        <f>'14. ГП Благовещенск (Ам ГПЗ)'!BS43</f>
        <v>86</v>
      </c>
      <c r="AY700" s="687">
        <f>'14. ГП Благовещенск (Ам ГПЗ)'!BU43</f>
        <v>0</v>
      </c>
      <c r="AZ700" s="687">
        <f t="shared" si="1527"/>
        <v>-86</v>
      </c>
      <c r="BA700" s="688">
        <f t="shared" si="1528"/>
        <v>0</v>
      </c>
      <c r="BB700" s="687">
        <f>'14. ГП Благовещенск (Ам ГПЗ)'!BY43</f>
        <v>161.6</v>
      </c>
      <c r="BC700" s="687">
        <f>'14. ГП Благовещенск (Ам ГПЗ)'!CA43</f>
        <v>0</v>
      </c>
      <c r="BD700" s="687">
        <f t="shared" si="1529"/>
        <v>-161.6</v>
      </c>
      <c r="BE700" s="688">
        <f t="shared" si="1530"/>
        <v>0</v>
      </c>
      <c r="BF700" s="687">
        <f>'14. ГП Благовещенск (Ам ГПЗ)'!CE43</f>
        <v>89.3</v>
      </c>
      <c r="BG700" s="687">
        <f>'14. ГП Благовещенск (Ам ГПЗ)'!CG43</f>
        <v>0</v>
      </c>
      <c r="BH700" s="687">
        <f t="shared" si="1531"/>
        <v>-89.3</v>
      </c>
      <c r="BI700" s="688">
        <f t="shared" si="1532"/>
        <v>0</v>
      </c>
      <c r="BJ700" s="687">
        <f t="shared" si="1533"/>
        <v>352.70000000000005</v>
      </c>
      <c r="BK700" s="687">
        <f t="shared" si="1533"/>
        <v>0</v>
      </c>
      <c r="BL700" s="687">
        <f t="shared" si="1534"/>
        <v>-352.70000000000005</v>
      </c>
      <c r="BM700" s="688">
        <f t="shared" si="1535"/>
        <v>0</v>
      </c>
      <c r="BN700" s="687">
        <f>'14. ГП Благовещенск (Ам ГПЗ)'!CQ43</f>
        <v>106.4</v>
      </c>
      <c r="BO700" s="687">
        <f>'14. ГП Благовещенск (Ам ГПЗ)'!CS43</f>
        <v>0</v>
      </c>
      <c r="BP700" s="687">
        <f t="shared" si="1536"/>
        <v>-106.4</v>
      </c>
      <c r="BQ700" s="688">
        <f t="shared" si="1537"/>
        <v>0</v>
      </c>
      <c r="BR700" s="687">
        <f>'14. ГП Благовещенск (Ам ГПЗ)'!CW43</f>
        <v>106.4</v>
      </c>
      <c r="BS700" s="687">
        <f>'14. ГП Благовещенск (Ам ГПЗ)'!CY43</f>
        <v>0</v>
      </c>
      <c r="BT700" s="687">
        <f t="shared" si="1538"/>
        <v>-106.4</v>
      </c>
      <c r="BU700" s="688">
        <f t="shared" si="1539"/>
        <v>0</v>
      </c>
      <c r="BV700" s="687">
        <f>'14. ГП Благовещенск (Ам ГПЗ)'!DC43</f>
        <v>139.9</v>
      </c>
      <c r="BW700" s="687">
        <f>'14. ГП Благовещенск (Ам ГПЗ)'!DE43</f>
        <v>0</v>
      </c>
      <c r="BX700" s="687">
        <f t="shared" si="1540"/>
        <v>-139.9</v>
      </c>
      <c r="BY700" s="688">
        <f t="shared" si="1541"/>
        <v>0</v>
      </c>
    </row>
    <row r="701" spans="2:77" ht="20.100000000000001" customHeight="1">
      <c r="B701" s="413" t="s">
        <v>753</v>
      </c>
      <c r="C701" s="428" t="s">
        <v>123</v>
      </c>
      <c r="D701" s="528"/>
      <c r="E701" s="528"/>
      <c r="F701" s="529"/>
      <c r="G701" s="530"/>
      <c r="H701" s="530"/>
      <c r="I701" s="446"/>
      <c r="J701" s="681"/>
      <c r="K701" s="681"/>
      <c r="L701" s="681"/>
      <c r="M701" s="681"/>
      <c r="N701" s="681"/>
      <c r="O701" s="681"/>
      <c r="P701" s="681"/>
      <c r="Q701" s="681"/>
      <c r="R701" s="681"/>
      <c r="S701" s="681"/>
      <c r="T701" s="681"/>
      <c r="U701" s="681"/>
      <c r="V701" s="681"/>
      <c r="W701" s="681"/>
      <c r="X701" s="681"/>
      <c r="Y701" s="681"/>
      <c r="Z701" s="681"/>
      <c r="AA701" s="681"/>
      <c r="AB701" s="681"/>
      <c r="AC701" s="681"/>
      <c r="AD701" s="681"/>
      <c r="AE701" s="681"/>
      <c r="AF701" s="681"/>
      <c r="AG701" s="681"/>
      <c r="AH701" s="681"/>
      <c r="AI701" s="681"/>
      <c r="AJ701" s="681"/>
      <c r="AK701" s="681"/>
      <c r="AL701" s="681"/>
      <c r="AM701" s="681"/>
      <c r="AN701" s="681"/>
      <c r="AO701" s="681"/>
      <c r="AP701" s="681"/>
      <c r="AQ701" s="681"/>
      <c r="AR701" s="681"/>
      <c r="AS701" s="681"/>
      <c r="AT701" s="681"/>
      <c r="AU701" s="681"/>
      <c r="AV701" s="681"/>
      <c r="AW701" s="681"/>
      <c r="AX701" s="681"/>
      <c r="AY701" s="681"/>
      <c r="AZ701" s="681"/>
      <c r="BA701" s="681"/>
      <c r="BB701" s="681"/>
      <c r="BC701" s="681"/>
      <c r="BD701" s="681"/>
      <c r="BE701" s="681"/>
      <c r="BF701" s="681"/>
      <c r="BG701" s="681"/>
      <c r="BH701" s="681"/>
      <c r="BI701" s="681"/>
      <c r="BJ701" s="681"/>
      <c r="BK701" s="681"/>
      <c r="BL701" s="681"/>
      <c r="BM701" s="681"/>
      <c r="BN701" s="681"/>
      <c r="BO701" s="681"/>
      <c r="BP701" s="681"/>
      <c r="BQ701" s="681"/>
      <c r="BR701" s="681"/>
      <c r="BS701" s="681"/>
      <c r="BT701" s="681"/>
      <c r="BU701" s="681"/>
      <c r="BV701" s="681"/>
      <c r="BW701" s="681"/>
      <c r="BX701" s="681"/>
      <c r="BY701" s="681"/>
    </row>
    <row r="702" spans="2:77" ht="20.100000000000001" customHeight="1">
      <c r="C702" s="424" t="s">
        <v>173</v>
      </c>
      <c r="D702" s="528"/>
      <c r="E702" s="528"/>
      <c r="F702" s="529"/>
      <c r="G702" s="530" t="s">
        <v>750</v>
      </c>
      <c r="H702" s="530"/>
      <c r="I702" s="446" t="s">
        <v>169</v>
      </c>
      <c r="J702" s="687">
        <f t="shared" ref="J702:J725" si="1542">N702+AD702+AT702+BJ702</f>
        <v>261.79999999999995</v>
      </c>
      <c r="K702" s="687">
        <f t="shared" ref="K702:K725" si="1543">O702+AE702+AU702+BK702</f>
        <v>0</v>
      </c>
      <c r="L702" s="687">
        <f t="shared" ref="L702:L725" si="1544">IFERROR(K702-J702,"-")</f>
        <v>-261.79999999999995</v>
      </c>
      <c r="M702" s="688">
        <f t="shared" ref="M702:M725" si="1545">IFERROR(K702/J702,"-")</f>
        <v>0</v>
      </c>
      <c r="N702" s="687">
        <f t="shared" ref="N702:N725" si="1546">R702+V702+Z702</f>
        <v>75.199999999999989</v>
      </c>
      <c r="O702" s="687">
        <f t="shared" ref="O702:O725" si="1547">S702+W702+AA702</f>
        <v>0</v>
      </c>
      <c r="P702" s="687">
        <f t="shared" ref="P702:P725" si="1548">IFERROR(O702-N702,"-")</f>
        <v>-75.199999999999989</v>
      </c>
      <c r="Q702" s="688">
        <f t="shared" ref="Q702:Q725" si="1549">IFERROR(O702/N702,"-")</f>
        <v>0</v>
      </c>
      <c r="R702" s="687">
        <f>'2. ГПП-ОГХК'!W267+'2. ГПП-ОГХК'!W268+'2. ГПП-ОГХК'!W269</f>
        <v>26.099999999999998</v>
      </c>
      <c r="S702" s="687">
        <f>'2. ГПП-ОГХК'!Y267+'2. ГПП-ОГХК'!Y268+'2. ГПП-ОГХК'!Y269</f>
        <v>0</v>
      </c>
      <c r="T702" s="687">
        <f t="shared" ref="T702:T725" si="1550">IFERROR(S702-R702,"-")</f>
        <v>-26.099999999999998</v>
      </c>
      <c r="U702" s="688">
        <f t="shared" ref="U702:U725" si="1551">IFERROR(S702/R702,"-")</f>
        <v>0</v>
      </c>
      <c r="V702" s="687">
        <f>'2. ГПП-ОГХК'!AC267+'2. ГПП-ОГХК'!AC268+'2. ГПП-ОГХК'!AC269</f>
        <v>23.199999999999996</v>
      </c>
      <c r="W702" s="687">
        <f>'2. ГПП-ОГХК'!AE267+'2. ГПП-ОГХК'!AE268+'2. ГПП-ОГХК'!AE269</f>
        <v>0</v>
      </c>
      <c r="X702" s="687">
        <f t="shared" ref="X702:X725" si="1552">IFERROR(W702-V702,"-")</f>
        <v>-23.199999999999996</v>
      </c>
      <c r="Y702" s="688">
        <f t="shared" ref="Y702:Y725" si="1553">IFERROR(W702/V702,"-")</f>
        <v>0</v>
      </c>
      <c r="Z702" s="687">
        <f>'2. ГПП-ОГХК'!AI267+'2. ГПП-ОГХК'!AI268+'2. ГПП-ОГХК'!AI269</f>
        <v>25.9</v>
      </c>
      <c r="AA702" s="687">
        <f>'2. ГПП-ОГХК'!AK267+'2. ГПП-ОГХК'!AK268+'2. ГПП-ОГХК'!AK269</f>
        <v>0</v>
      </c>
      <c r="AB702" s="687">
        <f t="shared" ref="AB702:AB725" si="1554">IFERROR(AA702-Z702,"-")</f>
        <v>-25.9</v>
      </c>
      <c r="AC702" s="688">
        <f t="shared" ref="AC702:AC725" si="1555">IFERROR(AA702/Z702,"-")</f>
        <v>0</v>
      </c>
      <c r="AD702" s="687">
        <f t="shared" ref="AD702:AD725" si="1556">AH702+AL702+AP702</f>
        <v>52.8</v>
      </c>
      <c r="AE702" s="687">
        <f t="shared" ref="AE702:AE725" si="1557">AI702+AM702+AQ702</f>
        <v>0</v>
      </c>
      <c r="AF702" s="687">
        <f t="shared" ref="AF702:AF725" si="1558">IFERROR(AE702-AD702,"-")</f>
        <v>-52.8</v>
      </c>
      <c r="AG702" s="688">
        <f t="shared" ref="AG702:AG725" si="1559">IFERROR(AE702/AD702,"-")</f>
        <v>0</v>
      </c>
      <c r="AH702" s="687">
        <f>'2. ГПП-ОГХК'!AU267+'2. ГПП-ОГХК'!AU268+'2. ГПП-ОГХК'!AU269</f>
        <v>14</v>
      </c>
      <c r="AI702" s="687">
        <f>'2. ГПП-ОГХК'!AW267+'2. ГПП-ОГХК'!AW268+'2. ГПП-ОГХК'!AW269</f>
        <v>0</v>
      </c>
      <c r="AJ702" s="687">
        <f t="shared" ref="AJ702:AJ725" si="1560">IFERROR(AI702-AH702,"-")</f>
        <v>-14</v>
      </c>
      <c r="AK702" s="688">
        <f t="shared" ref="AK702:AK725" si="1561">IFERROR(AI702/AH702,"-")</f>
        <v>0</v>
      </c>
      <c r="AL702" s="687">
        <f>'2. ГПП-ОГХК'!BA267+'2. ГПП-ОГХК'!BA268+'2. ГПП-ОГХК'!BA269</f>
        <v>19.899999999999999</v>
      </c>
      <c r="AM702" s="687">
        <f>'2. ГПП-ОГХК'!BC267+'2. ГПП-ОГХК'!BC268+'2. ГПП-ОГХК'!BC269</f>
        <v>0</v>
      </c>
      <c r="AN702" s="687">
        <f t="shared" ref="AN702:AN725" si="1562">IFERROR(AM702-AL702,"-")</f>
        <v>-19.899999999999999</v>
      </c>
      <c r="AO702" s="688">
        <f t="shared" ref="AO702:AO725" si="1563">IFERROR(AM702/AL702,"-")</f>
        <v>0</v>
      </c>
      <c r="AP702" s="687">
        <f>'2. ГПП-ОГХК'!BG267+'2. ГПП-ОГХК'!BG268+'2. ГПП-ОГХК'!BG269</f>
        <v>18.899999999999999</v>
      </c>
      <c r="AQ702" s="687">
        <f>'2. ГПП-ОГХК'!BI267+'2. ГПП-ОГХК'!BI268+'2. ГПП-ОГХК'!BI269</f>
        <v>0</v>
      </c>
      <c r="AR702" s="687">
        <f t="shared" ref="AR702:AR725" si="1564">IFERROR(AQ702-AP702,"-")</f>
        <v>-18.899999999999999</v>
      </c>
      <c r="AS702" s="688">
        <f t="shared" ref="AS702:AS725" si="1565">IFERROR(AQ702/AP702,"-")</f>
        <v>0</v>
      </c>
      <c r="AT702" s="687">
        <f t="shared" ref="AT702:AT725" si="1566">AX702+BB702+BF702</f>
        <v>57.399999999999991</v>
      </c>
      <c r="AU702" s="687">
        <f t="shared" ref="AU702:AU725" si="1567">AY702+BC702+BG702</f>
        <v>0</v>
      </c>
      <c r="AV702" s="687">
        <f t="shared" ref="AV702:AV725" si="1568">IFERROR(AU702-AT702,"-")</f>
        <v>-57.399999999999991</v>
      </c>
      <c r="AW702" s="688">
        <f t="shared" ref="AW702:AW725" si="1569">IFERROR(AU702/AT702,"-")</f>
        <v>0</v>
      </c>
      <c r="AX702" s="687">
        <f>'2. ГПП-ОГХК'!BS267+'2. ГПП-ОГХК'!BS268+'2. ГПП-ОГХК'!BS269</f>
        <v>20.799999999999997</v>
      </c>
      <c r="AY702" s="687">
        <f>'2. ГПП-ОГХК'!BU267+'2. ГПП-ОГХК'!BU268+'2. ГПП-ОГХК'!BU269</f>
        <v>0</v>
      </c>
      <c r="AZ702" s="687">
        <f t="shared" ref="AZ702:AZ725" si="1570">IFERROR(AY702-AX702,"-")</f>
        <v>-20.799999999999997</v>
      </c>
      <c r="BA702" s="688">
        <f t="shared" ref="BA702:BA725" si="1571">IFERROR(AY702/AX702,"-")</f>
        <v>0</v>
      </c>
      <c r="BB702" s="687">
        <f>'2. ГПП-ОГХК'!BY267+'2. ГПП-ОГХК'!BY268+'2. ГПП-ОГХК'!BY269</f>
        <v>21.699999999999996</v>
      </c>
      <c r="BC702" s="687">
        <f>'2. ГПП-ОГХК'!CA267+'2. ГПП-ОГХК'!CA268+'2. ГПП-ОГХК'!CA269</f>
        <v>0</v>
      </c>
      <c r="BD702" s="687">
        <f t="shared" ref="BD702:BD725" si="1572">IFERROR(BC702-BB702,"-")</f>
        <v>-21.699999999999996</v>
      </c>
      <c r="BE702" s="688">
        <f t="shared" ref="BE702:BE725" si="1573">IFERROR(BC702/BB702,"-")</f>
        <v>0</v>
      </c>
      <c r="BF702" s="687">
        <f>'2. ГПП-ОГХК'!CE267+'2. ГПП-ОГХК'!CE268+'2. ГПП-ОГХК'!CE269</f>
        <v>14.9</v>
      </c>
      <c r="BG702" s="687">
        <f>'2. ГПП-ОГХК'!CG267+'2. ГПП-ОГХК'!CG268+'2. ГПП-ОГХК'!CG269</f>
        <v>0</v>
      </c>
      <c r="BH702" s="687">
        <f t="shared" ref="BH702:BH725" si="1574">IFERROR(BG702-BF702,"-")</f>
        <v>-14.9</v>
      </c>
      <c r="BI702" s="688">
        <f t="shared" ref="BI702:BI725" si="1575">IFERROR(BG702/BF702,"-")</f>
        <v>0</v>
      </c>
      <c r="BJ702" s="687">
        <f t="shared" ref="BJ702:BJ725" si="1576">BN702+BR702+BV702</f>
        <v>76.399999999999991</v>
      </c>
      <c r="BK702" s="687">
        <f t="shared" ref="BK702:BK725" si="1577">BO702+BS702+BW702</f>
        <v>0</v>
      </c>
      <c r="BL702" s="687">
        <f t="shared" ref="BL702:BL725" si="1578">IFERROR(BK702-BJ702,"-")</f>
        <v>-76.399999999999991</v>
      </c>
      <c r="BM702" s="688">
        <f t="shared" ref="BM702:BM725" si="1579">IFERROR(BK702/BJ702,"-")</f>
        <v>0</v>
      </c>
      <c r="BN702" s="687">
        <f>'2. ГПП-ОГХК'!CQ267+'2. ГПП-ОГХК'!CQ268+'2. ГПП-ОГХК'!CQ269</f>
        <v>21.199999999999996</v>
      </c>
      <c r="BO702" s="687">
        <f>'2. ГПП-ОГХК'!CS267+'2. ГПП-ОГХК'!CS268+'2. ГПП-ОГХК'!CS269</f>
        <v>0</v>
      </c>
      <c r="BP702" s="687">
        <f t="shared" ref="BP702:BP725" si="1580">IFERROR(BO702-BN702,"-")</f>
        <v>-21.199999999999996</v>
      </c>
      <c r="BQ702" s="688">
        <f t="shared" ref="BQ702:BQ725" si="1581">IFERROR(BO702/BN702,"-")</f>
        <v>0</v>
      </c>
      <c r="BR702" s="687">
        <f>'2. ГПП-ОГХК'!CW267+'2. ГПП-ОГХК'!CW268+'2. ГПП-ОГХК'!CW269</f>
        <v>27</v>
      </c>
      <c r="BS702" s="687">
        <f>'2. ГПП-ОГХК'!CY267+'2. ГПП-ОГХК'!CY268+'2. ГПП-ОГХК'!CY269</f>
        <v>0</v>
      </c>
      <c r="BT702" s="687">
        <f t="shared" ref="BT702:BT725" si="1582">IFERROR(BS702-BR702,"-")</f>
        <v>-27</v>
      </c>
      <c r="BU702" s="688">
        <f t="shared" ref="BU702:BU725" si="1583">IFERROR(BS702/BR702,"-")</f>
        <v>0</v>
      </c>
      <c r="BV702" s="687">
        <f>'2. ГПП-ОГХК'!DC267+'2. ГПП-ОГХК'!DC268+'2. ГПП-ОГХК'!DC269</f>
        <v>28.199999999999996</v>
      </c>
      <c r="BW702" s="687">
        <f>'2. ГПП-ОГХК'!DE267+'2. ГПП-ОГХК'!DE268+'2. ГПП-ОГХК'!DE269</f>
        <v>0</v>
      </c>
      <c r="BX702" s="687">
        <f t="shared" ref="BX702:BX725" si="1584">IFERROR(BW702-BV702,"-")</f>
        <v>-28.199999999999996</v>
      </c>
      <c r="BY702" s="688">
        <f t="shared" ref="BY702:BY725" si="1585">IFERROR(BW702/BV702,"-")</f>
        <v>0</v>
      </c>
    </row>
    <row r="703" spans="2:77" ht="20.100000000000001" customHeight="1">
      <c r="C703" s="436" t="s">
        <v>103</v>
      </c>
      <c r="D703" s="528"/>
      <c r="E703" s="528"/>
      <c r="F703" s="529"/>
      <c r="G703" s="530" t="s">
        <v>750</v>
      </c>
      <c r="H703" s="530"/>
      <c r="I703" s="691" t="s">
        <v>169</v>
      </c>
      <c r="J703" s="687">
        <f t="shared" si="1542"/>
        <v>261.79999999999995</v>
      </c>
      <c r="K703" s="687">
        <f t="shared" si="1543"/>
        <v>0</v>
      </c>
      <c r="L703" s="687">
        <f t="shared" si="1544"/>
        <v>-261.79999999999995</v>
      </c>
      <c r="M703" s="688">
        <f t="shared" si="1545"/>
        <v>0</v>
      </c>
      <c r="N703" s="687">
        <f t="shared" si="1546"/>
        <v>75.199999999999989</v>
      </c>
      <c r="O703" s="687">
        <f t="shared" si="1547"/>
        <v>0</v>
      </c>
      <c r="P703" s="687">
        <f t="shared" si="1548"/>
        <v>-75.199999999999989</v>
      </c>
      <c r="Q703" s="688">
        <f t="shared" si="1549"/>
        <v>0</v>
      </c>
      <c r="R703" s="687">
        <f>'2. ГПП-ОГХК'!W267+'2. ГПП-ОГХК'!W268+'2. ГПП-ОГХК'!W269</f>
        <v>26.099999999999998</v>
      </c>
      <c r="S703" s="687">
        <f>'2. ГПП-ОГХК'!Y267+'2. ГПП-ОГХК'!Y268+'2. ГПП-ОГХК'!Y269</f>
        <v>0</v>
      </c>
      <c r="T703" s="687">
        <f t="shared" si="1550"/>
        <v>-26.099999999999998</v>
      </c>
      <c r="U703" s="688">
        <f t="shared" si="1551"/>
        <v>0</v>
      </c>
      <c r="V703" s="687">
        <f>'2. ГПП-ОГХК'!AC267+'2. ГПП-ОГХК'!AC268+'2. ГПП-ОГХК'!AC269</f>
        <v>23.199999999999996</v>
      </c>
      <c r="W703" s="687">
        <f>'2. ГПП-ОГХК'!AE267+'2. ГПП-ОГХК'!AE268+'2. ГПП-ОГХК'!AE269</f>
        <v>0</v>
      </c>
      <c r="X703" s="687">
        <f t="shared" si="1552"/>
        <v>-23.199999999999996</v>
      </c>
      <c r="Y703" s="688">
        <f t="shared" si="1553"/>
        <v>0</v>
      </c>
      <c r="Z703" s="687">
        <f>'2. ГПП-ОГХК'!AI267+'2. ГПП-ОГХК'!AI268+'2. ГПП-ОГХК'!AI269</f>
        <v>25.9</v>
      </c>
      <c r="AA703" s="687">
        <f>'2. ГПП-ОГХК'!AK267+'2. ГПП-ОГХК'!AK268+'2. ГПП-ОГХК'!AK269</f>
        <v>0</v>
      </c>
      <c r="AB703" s="687">
        <f t="shared" si="1554"/>
        <v>-25.9</v>
      </c>
      <c r="AC703" s="688">
        <f t="shared" si="1555"/>
        <v>0</v>
      </c>
      <c r="AD703" s="687">
        <f t="shared" si="1556"/>
        <v>52.8</v>
      </c>
      <c r="AE703" s="687">
        <f t="shared" si="1557"/>
        <v>0</v>
      </c>
      <c r="AF703" s="687">
        <f t="shared" si="1558"/>
        <v>-52.8</v>
      </c>
      <c r="AG703" s="688">
        <f t="shared" si="1559"/>
        <v>0</v>
      </c>
      <c r="AH703" s="687">
        <f>'2. ГПП-ОГХК'!AU267+'2. ГПП-ОГХК'!AU268+'2. ГПП-ОГХК'!AU269</f>
        <v>14</v>
      </c>
      <c r="AI703" s="687">
        <f>'2. ГПП-ОГХК'!AW267+'2. ГПП-ОГХК'!AW268+'2. ГПП-ОГХК'!AW269</f>
        <v>0</v>
      </c>
      <c r="AJ703" s="687">
        <f t="shared" si="1560"/>
        <v>-14</v>
      </c>
      <c r="AK703" s="688">
        <f t="shared" si="1561"/>
        <v>0</v>
      </c>
      <c r="AL703" s="687">
        <f>'2. ГПП-ОГХК'!BA267+'2. ГПП-ОГХК'!BA268+'2. ГПП-ОГХК'!BA269</f>
        <v>19.899999999999999</v>
      </c>
      <c r="AM703" s="687">
        <f>'2. ГПП-ОГХК'!BC267+'2. ГПП-ОГХК'!BC268+'2. ГПП-ОГХК'!BC269</f>
        <v>0</v>
      </c>
      <c r="AN703" s="687">
        <f t="shared" si="1562"/>
        <v>-19.899999999999999</v>
      </c>
      <c r="AO703" s="688">
        <f t="shared" si="1563"/>
        <v>0</v>
      </c>
      <c r="AP703" s="687">
        <f>'2. ГПП-ОГХК'!BG267+'2. ГПП-ОГХК'!BG268+'2. ГПП-ОГХК'!BG269</f>
        <v>18.899999999999999</v>
      </c>
      <c r="AQ703" s="687">
        <f>'2. ГПП-ОГХК'!BI267+'2. ГПП-ОГХК'!BI268+'2. ГПП-ОГХК'!BI269</f>
        <v>0</v>
      </c>
      <c r="AR703" s="687">
        <f t="shared" si="1564"/>
        <v>-18.899999999999999</v>
      </c>
      <c r="AS703" s="688">
        <f t="shared" si="1565"/>
        <v>0</v>
      </c>
      <c r="AT703" s="687">
        <f t="shared" si="1566"/>
        <v>57.399999999999991</v>
      </c>
      <c r="AU703" s="687">
        <f t="shared" si="1567"/>
        <v>0</v>
      </c>
      <c r="AV703" s="687">
        <f t="shared" si="1568"/>
        <v>-57.399999999999991</v>
      </c>
      <c r="AW703" s="688">
        <f t="shared" si="1569"/>
        <v>0</v>
      </c>
      <c r="AX703" s="687">
        <f>'2. ГПП-ОГХК'!BS267+'2. ГПП-ОГХК'!BS268+'2. ГПП-ОГХК'!BS269</f>
        <v>20.799999999999997</v>
      </c>
      <c r="AY703" s="687">
        <f>'2. ГПП-ОГХК'!BU267+'2. ГПП-ОГХК'!BU268+'2. ГПП-ОГХК'!BU269</f>
        <v>0</v>
      </c>
      <c r="AZ703" s="687">
        <f t="shared" si="1570"/>
        <v>-20.799999999999997</v>
      </c>
      <c r="BA703" s="688">
        <f t="shared" si="1571"/>
        <v>0</v>
      </c>
      <c r="BB703" s="687">
        <f>'2. ГПП-ОГХК'!BY267+'2. ГПП-ОГХК'!BY268+'2. ГПП-ОГХК'!BY269</f>
        <v>21.699999999999996</v>
      </c>
      <c r="BC703" s="687">
        <f>'2. ГПП-ОГХК'!CA267+'2. ГПП-ОГХК'!CA268+'2. ГПП-ОГХК'!CA269</f>
        <v>0</v>
      </c>
      <c r="BD703" s="687">
        <f t="shared" si="1572"/>
        <v>-21.699999999999996</v>
      </c>
      <c r="BE703" s="688">
        <f t="shared" si="1573"/>
        <v>0</v>
      </c>
      <c r="BF703" s="687">
        <f>'2. ГПП-ОГХК'!CE267+'2. ГПП-ОГХК'!CE268+'2. ГПП-ОГХК'!CE269</f>
        <v>14.9</v>
      </c>
      <c r="BG703" s="687">
        <f>'2. ГПП-ОГХК'!CG267+'2. ГПП-ОГХК'!CG268+'2. ГПП-ОГХК'!CG269</f>
        <v>0</v>
      </c>
      <c r="BH703" s="687">
        <f t="shared" si="1574"/>
        <v>-14.9</v>
      </c>
      <c r="BI703" s="688">
        <f t="shared" si="1575"/>
        <v>0</v>
      </c>
      <c r="BJ703" s="687">
        <f t="shared" si="1576"/>
        <v>76.399999999999991</v>
      </c>
      <c r="BK703" s="687">
        <f t="shared" si="1577"/>
        <v>0</v>
      </c>
      <c r="BL703" s="687">
        <f t="shared" si="1578"/>
        <v>-76.399999999999991</v>
      </c>
      <c r="BM703" s="688">
        <f t="shared" si="1579"/>
        <v>0</v>
      </c>
      <c r="BN703" s="687">
        <f>'2. ГПП-ОГХК'!CQ267+'2. ГПП-ОГХК'!CQ268+'2. ГПП-ОГХК'!CQ269</f>
        <v>21.199999999999996</v>
      </c>
      <c r="BO703" s="687">
        <f>'2. ГПП-ОГХК'!CS267+'2. ГПП-ОГХК'!CS268+'2. ГПП-ОГХК'!CS269</f>
        <v>0</v>
      </c>
      <c r="BP703" s="687">
        <f t="shared" si="1580"/>
        <v>-21.199999999999996</v>
      </c>
      <c r="BQ703" s="688">
        <f t="shared" si="1581"/>
        <v>0</v>
      </c>
      <c r="BR703" s="687">
        <f>'2. ГПП-ОГХК'!CW267+'2. ГПП-ОГХК'!CW268+'2. ГПП-ОГХК'!CW269</f>
        <v>27</v>
      </c>
      <c r="BS703" s="687">
        <f>'2. ГПП-ОГХК'!CY267+'2. ГПП-ОГХК'!CY268+'2. ГПП-ОГХК'!CY269</f>
        <v>0</v>
      </c>
      <c r="BT703" s="687">
        <f t="shared" si="1582"/>
        <v>-27</v>
      </c>
      <c r="BU703" s="688">
        <f t="shared" si="1583"/>
        <v>0</v>
      </c>
      <c r="BV703" s="687">
        <f>'2. ГПП-ОГХК'!DC267+'2. ГПП-ОГХК'!DC268+'2. ГПП-ОГХК'!DC269</f>
        <v>28.199999999999996</v>
      </c>
      <c r="BW703" s="687">
        <f>'2. ГПП-ОГХК'!DE267+'2. ГПП-ОГХК'!DE268+'2. ГПП-ОГХК'!DE269</f>
        <v>0</v>
      </c>
      <c r="BX703" s="687">
        <f t="shared" si="1584"/>
        <v>-28.199999999999996</v>
      </c>
      <c r="BY703" s="688">
        <f t="shared" si="1585"/>
        <v>0</v>
      </c>
    </row>
    <row r="704" spans="2:77" ht="20.100000000000001" customHeight="1">
      <c r="C704" s="430" t="s">
        <v>161</v>
      </c>
      <c r="D704" s="528"/>
      <c r="E704" s="528"/>
      <c r="F704" s="529"/>
      <c r="G704" s="530" t="s">
        <v>754</v>
      </c>
      <c r="H704" s="530"/>
      <c r="I704" s="446" t="s">
        <v>169</v>
      </c>
      <c r="J704" s="687">
        <f t="shared" si="1542"/>
        <v>190.39999999999998</v>
      </c>
      <c r="K704" s="687">
        <f t="shared" si="1543"/>
        <v>0</v>
      </c>
      <c r="L704" s="687">
        <f t="shared" si="1544"/>
        <v>-190.39999999999998</v>
      </c>
      <c r="M704" s="688">
        <f t="shared" si="1545"/>
        <v>0</v>
      </c>
      <c r="N704" s="687">
        <f t="shared" si="1546"/>
        <v>54.099999999999994</v>
      </c>
      <c r="O704" s="687">
        <f t="shared" si="1547"/>
        <v>0</v>
      </c>
      <c r="P704" s="687">
        <f t="shared" si="1548"/>
        <v>-54.099999999999994</v>
      </c>
      <c r="Q704" s="688">
        <f t="shared" si="1549"/>
        <v>0</v>
      </c>
      <c r="R704" s="687">
        <f>'2. ГПП-ОГХК'!W267</f>
        <v>18.7</v>
      </c>
      <c r="S704" s="687">
        <f>'2. ГПП-ОГХК'!Y267</f>
        <v>0</v>
      </c>
      <c r="T704" s="687">
        <f t="shared" si="1550"/>
        <v>-18.7</v>
      </c>
      <c r="U704" s="688">
        <f t="shared" si="1551"/>
        <v>0</v>
      </c>
      <c r="V704" s="687">
        <f>'2. ГПП-ОГХК'!AC267</f>
        <v>16.399999999999999</v>
      </c>
      <c r="W704" s="687">
        <f>'2. ГПП-ОГХК'!AE267</f>
        <v>0</v>
      </c>
      <c r="X704" s="687">
        <f t="shared" si="1552"/>
        <v>-16.399999999999999</v>
      </c>
      <c r="Y704" s="688">
        <f t="shared" si="1553"/>
        <v>0</v>
      </c>
      <c r="Z704" s="687">
        <f>'2. ГПП-ОГХК'!AI267</f>
        <v>19</v>
      </c>
      <c r="AA704" s="687">
        <f>'2. ГПП-ОГХК'!AK267</f>
        <v>0</v>
      </c>
      <c r="AB704" s="687">
        <f t="shared" si="1554"/>
        <v>-19</v>
      </c>
      <c r="AC704" s="688">
        <f t="shared" si="1555"/>
        <v>0</v>
      </c>
      <c r="AD704" s="687">
        <f t="shared" si="1556"/>
        <v>39.599999999999994</v>
      </c>
      <c r="AE704" s="687">
        <f t="shared" si="1557"/>
        <v>0</v>
      </c>
      <c r="AF704" s="687">
        <f t="shared" si="1558"/>
        <v>-39.599999999999994</v>
      </c>
      <c r="AG704" s="688">
        <f t="shared" si="1559"/>
        <v>0</v>
      </c>
      <c r="AH704" s="687">
        <f>'2. ГПП-ОГХК'!AU267</f>
        <v>9.1999999999999993</v>
      </c>
      <c r="AI704" s="687">
        <f>'2. ГПП-ОГХК'!AW267</f>
        <v>0</v>
      </c>
      <c r="AJ704" s="687">
        <f t="shared" si="1560"/>
        <v>-9.1999999999999993</v>
      </c>
      <c r="AK704" s="688">
        <f t="shared" si="1561"/>
        <v>0</v>
      </c>
      <c r="AL704" s="687">
        <f>'2. ГПП-ОГХК'!BA267</f>
        <v>15.6</v>
      </c>
      <c r="AM704" s="687">
        <f>'2. ГПП-ОГХК'!BC267</f>
        <v>0</v>
      </c>
      <c r="AN704" s="687">
        <f t="shared" si="1562"/>
        <v>-15.6</v>
      </c>
      <c r="AO704" s="688">
        <f t="shared" si="1563"/>
        <v>0</v>
      </c>
      <c r="AP704" s="687">
        <f>'2. ГПП-ОГХК'!BG267</f>
        <v>14.8</v>
      </c>
      <c r="AQ704" s="687">
        <f>'2. ГПП-ОГХК'!BI267</f>
        <v>0</v>
      </c>
      <c r="AR704" s="687">
        <f t="shared" si="1564"/>
        <v>-14.8</v>
      </c>
      <c r="AS704" s="688">
        <f t="shared" si="1565"/>
        <v>0</v>
      </c>
      <c r="AT704" s="687">
        <f t="shared" si="1566"/>
        <v>42.5</v>
      </c>
      <c r="AU704" s="687">
        <f t="shared" si="1567"/>
        <v>0</v>
      </c>
      <c r="AV704" s="687">
        <f t="shared" si="1568"/>
        <v>-42.5</v>
      </c>
      <c r="AW704" s="688">
        <f t="shared" si="1569"/>
        <v>0</v>
      </c>
      <c r="AX704" s="687">
        <f>'2. ГПП-ОГХК'!BS267</f>
        <v>16.5</v>
      </c>
      <c r="AY704" s="687">
        <f>'2. ГПП-ОГХК'!BU267</f>
        <v>0</v>
      </c>
      <c r="AZ704" s="687">
        <f t="shared" si="1570"/>
        <v>-16.5</v>
      </c>
      <c r="BA704" s="688">
        <f t="shared" si="1571"/>
        <v>0</v>
      </c>
      <c r="BB704" s="687">
        <f>'2. ГПП-ОГХК'!BY267</f>
        <v>17.399999999999999</v>
      </c>
      <c r="BC704" s="687">
        <f>'2. ГПП-ОГХК'!CA267</f>
        <v>0</v>
      </c>
      <c r="BD704" s="687">
        <f t="shared" si="1572"/>
        <v>-17.399999999999999</v>
      </c>
      <c r="BE704" s="688">
        <f t="shared" si="1573"/>
        <v>0</v>
      </c>
      <c r="BF704" s="687">
        <f>'2. ГПП-ОГХК'!CE267</f>
        <v>8.6</v>
      </c>
      <c r="BG704" s="687">
        <f>'2. ГПП-ОГХК'!CG267</f>
        <v>0</v>
      </c>
      <c r="BH704" s="687">
        <f t="shared" si="1574"/>
        <v>-8.6</v>
      </c>
      <c r="BI704" s="688">
        <f t="shared" si="1575"/>
        <v>0</v>
      </c>
      <c r="BJ704" s="687">
        <f t="shared" si="1576"/>
        <v>54.2</v>
      </c>
      <c r="BK704" s="687">
        <f t="shared" si="1577"/>
        <v>0</v>
      </c>
      <c r="BL704" s="687">
        <f t="shared" si="1578"/>
        <v>-54.2</v>
      </c>
      <c r="BM704" s="688">
        <f t="shared" si="1579"/>
        <v>0</v>
      </c>
      <c r="BN704" s="687">
        <f>'2. ГПП-ОГХК'!CQ267</f>
        <v>13.7</v>
      </c>
      <c r="BO704" s="687">
        <f>'2. ГПП-ОГХК'!CS267</f>
        <v>0</v>
      </c>
      <c r="BP704" s="687">
        <f t="shared" si="1580"/>
        <v>-13.7</v>
      </c>
      <c r="BQ704" s="688">
        <f t="shared" si="1581"/>
        <v>0</v>
      </c>
      <c r="BR704" s="687">
        <f>'2. ГПП-ОГХК'!CW267</f>
        <v>19.8</v>
      </c>
      <c r="BS704" s="687">
        <f>'2. ГПП-ОГХК'!CY267</f>
        <v>0</v>
      </c>
      <c r="BT704" s="687">
        <f t="shared" si="1582"/>
        <v>-19.8</v>
      </c>
      <c r="BU704" s="688">
        <f t="shared" si="1583"/>
        <v>0</v>
      </c>
      <c r="BV704" s="687">
        <f>'2. ГПП-ОГХК'!DC267</f>
        <v>20.7</v>
      </c>
      <c r="BW704" s="687">
        <f>'2. ГПП-ОГХК'!DE267</f>
        <v>0</v>
      </c>
      <c r="BX704" s="687">
        <f t="shared" si="1584"/>
        <v>-20.7</v>
      </c>
      <c r="BY704" s="688">
        <f t="shared" si="1585"/>
        <v>0</v>
      </c>
    </row>
    <row r="705" spans="2:77" ht="20.100000000000001" customHeight="1">
      <c r="C705" s="430" t="s">
        <v>129</v>
      </c>
      <c r="D705" s="528"/>
      <c r="E705" s="528"/>
      <c r="F705" s="529"/>
      <c r="G705" s="530" t="s">
        <v>755</v>
      </c>
      <c r="H705" s="530"/>
      <c r="I705" s="446" t="s">
        <v>169</v>
      </c>
      <c r="J705" s="687">
        <f t="shared" si="1542"/>
        <v>66.7</v>
      </c>
      <c r="K705" s="687">
        <f t="shared" si="1543"/>
        <v>0</v>
      </c>
      <c r="L705" s="687">
        <f t="shared" si="1544"/>
        <v>-66.7</v>
      </c>
      <c r="M705" s="688">
        <f t="shared" si="1545"/>
        <v>0</v>
      </c>
      <c r="N705" s="687">
        <f t="shared" si="1546"/>
        <v>19.899999999999999</v>
      </c>
      <c r="O705" s="687">
        <f t="shared" si="1547"/>
        <v>0</v>
      </c>
      <c r="P705" s="687">
        <f t="shared" si="1548"/>
        <v>-19.899999999999999</v>
      </c>
      <c r="Q705" s="688">
        <f t="shared" si="1549"/>
        <v>0</v>
      </c>
      <c r="R705" s="687">
        <f>'2. ГПП-ОГХК'!W268</f>
        <v>7</v>
      </c>
      <c r="S705" s="687">
        <f>'2. ГПП-ОГХК'!Y268</f>
        <v>0</v>
      </c>
      <c r="T705" s="687">
        <f t="shared" si="1550"/>
        <v>-7</v>
      </c>
      <c r="U705" s="688">
        <f t="shared" si="1551"/>
        <v>0</v>
      </c>
      <c r="V705" s="687">
        <f>'2. ГПП-ОГХК'!AC268</f>
        <v>6.4</v>
      </c>
      <c r="W705" s="687">
        <f>'2. ГПП-ОГХК'!AE268</f>
        <v>0</v>
      </c>
      <c r="X705" s="687">
        <f t="shared" si="1552"/>
        <v>-6.4</v>
      </c>
      <c r="Y705" s="688">
        <f t="shared" si="1553"/>
        <v>0</v>
      </c>
      <c r="Z705" s="687">
        <f>'2. ГПП-ОГХК'!AI268</f>
        <v>6.5</v>
      </c>
      <c r="AA705" s="687">
        <f>'2. ГПП-ОГХК'!AK268</f>
        <v>0</v>
      </c>
      <c r="AB705" s="687">
        <f t="shared" si="1554"/>
        <v>-6.5</v>
      </c>
      <c r="AC705" s="688">
        <f t="shared" si="1555"/>
        <v>0</v>
      </c>
      <c r="AD705" s="687">
        <f t="shared" si="1556"/>
        <v>12.100000000000001</v>
      </c>
      <c r="AE705" s="687">
        <f t="shared" si="1557"/>
        <v>0</v>
      </c>
      <c r="AF705" s="687">
        <f t="shared" si="1558"/>
        <v>-12.100000000000001</v>
      </c>
      <c r="AG705" s="688">
        <f t="shared" si="1559"/>
        <v>0</v>
      </c>
      <c r="AH705" s="687">
        <f>'2. ГПП-ОГХК'!AU268</f>
        <v>4.5</v>
      </c>
      <c r="AI705" s="687">
        <f>'2. ГПП-ОГХК'!AW268</f>
        <v>0</v>
      </c>
      <c r="AJ705" s="687">
        <f t="shared" si="1560"/>
        <v>-4.5</v>
      </c>
      <c r="AK705" s="688">
        <f t="shared" si="1561"/>
        <v>0</v>
      </c>
      <c r="AL705" s="687">
        <f>'2. ГПП-ОГХК'!BA268</f>
        <v>3.9</v>
      </c>
      <c r="AM705" s="687">
        <f>'2. ГПП-ОГХК'!BC268</f>
        <v>0</v>
      </c>
      <c r="AN705" s="687">
        <f t="shared" si="1562"/>
        <v>-3.9</v>
      </c>
      <c r="AO705" s="688">
        <f t="shared" si="1563"/>
        <v>0</v>
      </c>
      <c r="AP705" s="687">
        <f>'2. ГПП-ОГХК'!BG268</f>
        <v>3.7</v>
      </c>
      <c r="AQ705" s="687">
        <f>'2. ГПП-ОГХК'!BI268</f>
        <v>0</v>
      </c>
      <c r="AR705" s="687">
        <f t="shared" si="1564"/>
        <v>-3.7</v>
      </c>
      <c r="AS705" s="688">
        <f t="shared" si="1565"/>
        <v>0</v>
      </c>
      <c r="AT705" s="687">
        <f t="shared" si="1566"/>
        <v>13.7</v>
      </c>
      <c r="AU705" s="687">
        <f t="shared" si="1567"/>
        <v>0</v>
      </c>
      <c r="AV705" s="687">
        <f t="shared" si="1568"/>
        <v>-13.7</v>
      </c>
      <c r="AW705" s="688">
        <f t="shared" si="1569"/>
        <v>0</v>
      </c>
      <c r="AX705" s="687">
        <f>'2. ГПП-ОГХК'!BS268</f>
        <v>3.9</v>
      </c>
      <c r="AY705" s="687">
        <f>'2. ГПП-ОГХК'!BU268</f>
        <v>0</v>
      </c>
      <c r="AZ705" s="687">
        <f t="shared" si="1570"/>
        <v>-3.9</v>
      </c>
      <c r="BA705" s="688">
        <f t="shared" si="1571"/>
        <v>0</v>
      </c>
      <c r="BB705" s="687">
        <f>'2. ГПП-ОГХК'!BY268</f>
        <v>3.9</v>
      </c>
      <c r="BC705" s="687">
        <f>'2. ГПП-ОГХК'!CA268</f>
        <v>0</v>
      </c>
      <c r="BD705" s="687">
        <f t="shared" si="1572"/>
        <v>-3.9</v>
      </c>
      <c r="BE705" s="688">
        <f t="shared" si="1573"/>
        <v>0</v>
      </c>
      <c r="BF705" s="687">
        <f>'2. ГПП-ОГХК'!CE268</f>
        <v>5.9</v>
      </c>
      <c r="BG705" s="687">
        <f>'2. ГПП-ОГХК'!CG268</f>
        <v>0</v>
      </c>
      <c r="BH705" s="687">
        <f t="shared" si="1574"/>
        <v>-5.9</v>
      </c>
      <c r="BI705" s="688">
        <f t="shared" si="1575"/>
        <v>0</v>
      </c>
      <c r="BJ705" s="687">
        <f t="shared" si="1576"/>
        <v>21</v>
      </c>
      <c r="BK705" s="687">
        <f t="shared" si="1577"/>
        <v>0</v>
      </c>
      <c r="BL705" s="687">
        <f t="shared" si="1578"/>
        <v>-21</v>
      </c>
      <c r="BM705" s="688">
        <f t="shared" si="1579"/>
        <v>0</v>
      </c>
      <c r="BN705" s="687">
        <f>'2. ГПП-ОГХК'!CQ268</f>
        <v>7.1</v>
      </c>
      <c r="BO705" s="687">
        <f>'2. ГПП-ОГХК'!CS268</f>
        <v>0</v>
      </c>
      <c r="BP705" s="687">
        <f t="shared" si="1580"/>
        <v>-7.1</v>
      </c>
      <c r="BQ705" s="688">
        <f t="shared" si="1581"/>
        <v>0</v>
      </c>
      <c r="BR705" s="687">
        <f>'2. ГПП-ОГХК'!CW268</f>
        <v>6.8</v>
      </c>
      <c r="BS705" s="687">
        <f>'2. ГПП-ОГХК'!CY268</f>
        <v>0</v>
      </c>
      <c r="BT705" s="687">
        <f t="shared" si="1582"/>
        <v>-6.8</v>
      </c>
      <c r="BU705" s="688">
        <f t="shared" si="1583"/>
        <v>0</v>
      </c>
      <c r="BV705" s="687">
        <f>'2. ГПП-ОГХК'!DC268</f>
        <v>7.1</v>
      </c>
      <c r="BW705" s="687">
        <f>'2. ГПП-ОГХК'!DE268</f>
        <v>0</v>
      </c>
      <c r="BX705" s="687">
        <f t="shared" si="1584"/>
        <v>-7.1</v>
      </c>
      <c r="BY705" s="688">
        <f t="shared" si="1585"/>
        <v>0</v>
      </c>
    </row>
    <row r="706" spans="2:77" ht="20.100000000000001" customHeight="1">
      <c r="C706" s="693" t="s">
        <v>164</v>
      </c>
      <c r="D706" s="528"/>
      <c r="E706" s="528"/>
      <c r="F706" s="529"/>
      <c r="G706" s="530" t="s">
        <v>756</v>
      </c>
      <c r="H706" s="530"/>
      <c r="I706" s="446" t="s">
        <v>169</v>
      </c>
      <c r="J706" s="687">
        <f t="shared" si="1542"/>
        <v>4.7000000000000011</v>
      </c>
      <c r="K706" s="687">
        <f t="shared" si="1543"/>
        <v>0</v>
      </c>
      <c r="L706" s="687">
        <f t="shared" si="1544"/>
        <v>-4.7000000000000011</v>
      </c>
      <c r="M706" s="688">
        <f t="shared" si="1545"/>
        <v>0</v>
      </c>
      <c r="N706" s="687">
        <f t="shared" si="1546"/>
        <v>1.2000000000000002</v>
      </c>
      <c r="O706" s="687">
        <f t="shared" si="1547"/>
        <v>0</v>
      </c>
      <c r="P706" s="687">
        <f t="shared" si="1548"/>
        <v>-1.2000000000000002</v>
      </c>
      <c r="Q706" s="688">
        <f t="shared" si="1549"/>
        <v>0</v>
      </c>
      <c r="R706" s="687">
        <f>'2. ГПП-ОГХК'!W269</f>
        <v>0.4</v>
      </c>
      <c r="S706" s="687">
        <f>'2. ГПП-ОГХК'!Y269</f>
        <v>0</v>
      </c>
      <c r="T706" s="687">
        <f t="shared" si="1550"/>
        <v>-0.4</v>
      </c>
      <c r="U706" s="688">
        <f t="shared" si="1551"/>
        <v>0</v>
      </c>
      <c r="V706" s="687">
        <f>'2. ГПП-ОГХК'!AC269</f>
        <v>0.4</v>
      </c>
      <c r="W706" s="687">
        <f>'2. ГПП-ОГХК'!AE269</f>
        <v>0</v>
      </c>
      <c r="X706" s="687">
        <f t="shared" si="1552"/>
        <v>-0.4</v>
      </c>
      <c r="Y706" s="688">
        <f t="shared" si="1553"/>
        <v>0</v>
      </c>
      <c r="Z706" s="687">
        <f>'2. ГПП-ОГХК'!AI269</f>
        <v>0.4</v>
      </c>
      <c r="AA706" s="687">
        <f>'2. ГПП-ОГХК'!AK269</f>
        <v>0</v>
      </c>
      <c r="AB706" s="687">
        <f t="shared" si="1554"/>
        <v>-0.4</v>
      </c>
      <c r="AC706" s="688">
        <f t="shared" si="1555"/>
        <v>0</v>
      </c>
      <c r="AD706" s="687">
        <f t="shared" si="1556"/>
        <v>1.1000000000000001</v>
      </c>
      <c r="AE706" s="687">
        <f t="shared" si="1557"/>
        <v>0</v>
      </c>
      <c r="AF706" s="687">
        <f t="shared" si="1558"/>
        <v>-1.1000000000000001</v>
      </c>
      <c r="AG706" s="688">
        <f t="shared" si="1559"/>
        <v>0</v>
      </c>
      <c r="AH706" s="687">
        <f>'2. ГПП-ОГХК'!AU269</f>
        <v>0.3</v>
      </c>
      <c r="AI706" s="687">
        <f>'2. ГПП-ОГХК'!AW269</f>
        <v>0</v>
      </c>
      <c r="AJ706" s="687">
        <f t="shared" si="1560"/>
        <v>-0.3</v>
      </c>
      <c r="AK706" s="688">
        <f t="shared" si="1561"/>
        <v>0</v>
      </c>
      <c r="AL706" s="687">
        <f>'2. ГПП-ОГХК'!BA269</f>
        <v>0.4</v>
      </c>
      <c r="AM706" s="687">
        <f>'2. ГПП-ОГХК'!BC269</f>
        <v>0</v>
      </c>
      <c r="AN706" s="687">
        <f t="shared" si="1562"/>
        <v>-0.4</v>
      </c>
      <c r="AO706" s="688">
        <f t="shared" si="1563"/>
        <v>0</v>
      </c>
      <c r="AP706" s="687">
        <f>'2. ГПП-ОГХК'!BG269</f>
        <v>0.4</v>
      </c>
      <c r="AQ706" s="687">
        <f>'2. ГПП-ОГХК'!BI269</f>
        <v>0</v>
      </c>
      <c r="AR706" s="687">
        <f t="shared" si="1564"/>
        <v>-0.4</v>
      </c>
      <c r="AS706" s="688">
        <f t="shared" si="1565"/>
        <v>0</v>
      </c>
      <c r="AT706" s="687">
        <f t="shared" si="1566"/>
        <v>1.2000000000000002</v>
      </c>
      <c r="AU706" s="687">
        <f t="shared" si="1567"/>
        <v>0</v>
      </c>
      <c r="AV706" s="687">
        <f t="shared" si="1568"/>
        <v>-1.2000000000000002</v>
      </c>
      <c r="AW706" s="688">
        <f t="shared" si="1569"/>
        <v>0</v>
      </c>
      <c r="AX706" s="687">
        <f>'2. ГПП-ОГХК'!BS269</f>
        <v>0.4</v>
      </c>
      <c r="AY706" s="687">
        <f>'2. ГПП-ОГХК'!BU269</f>
        <v>0</v>
      </c>
      <c r="AZ706" s="687">
        <f t="shared" si="1570"/>
        <v>-0.4</v>
      </c>
      <c r="BA706" s="688">
        <f t="shared" si="1571"/>
        <v>0</v>
      </c>
      <c r="BB706" s="687">
        <f>'2. ГПП-ОГХК'!BY269</f>
        <v>0.4</v>
      </c>
      <c r="BC706" s="687">
        <f>'2. ГПП-ОГХК'!CA269</f>
        <v>0</v>
      </c>
      <c r="BD706" s="687">
        <f t="shared" si="1572"/>
        <v>-0.4</v>
      </c>
      <c r="BE706" s="688">
        <f t="shared" si="1573"/>
        <v>0</v>
      </c>
      <c r="BF706" s="687">
        <f>'2. ГПП-ОГХК'!CE269</f>
        <v>0.4</v>
      </c>
      <c r="BG706" s="687">
        <f>'2. ГПП-ОГХК'!CG269</f>
        <v>0</v>
      </c>
      <c r="BH706" s="687">
        <f t="shared" si="1574"/>
        <v>-0.4</v>
      </c>
      <c r="BI706" s="688">
        <f t="shared" si="1575"/>
        <v>0</v>
      </c>
      <c r="BJ706" s="687">
        <f t="shared" si="1576"/>
        <v>1.2000000000000002</v>
      </c>
      <c r="BK706" s="687">
        <f t="shared" si="1577"/>
        <v>0</v>
      </c>
      <c r="BL706" s="687">
        <f t="shared" si="1578"/>
        <v>-1.2000000000000002</v>
      </c>
      <c r="BM706" s="688">
        <f t="shared" si="1579"/>
        <v>0</v>
      </c>
      <c r="BN706" s="687">
        <f>'2. ГПП-ОГХК'!CQ269</f>
        <v>0.4</v>
      </c>
      <c r="BO706" s="687">
        <f>'2. ГПП-ОГХК'!CS269</f>
        <v>0</v>
      </c>
      <c r="BP706" s="687">
        <f t="shared" si="1580"/>
        <v>-0.4</v>
      </c>
      <c r="BQ706" s="688">
        <f t="shared" si="1581"/>
        <v>0</v>
      </c>
      <c r="BR706" s="687">
        <f>'2. ГПП-ОГХК'!CW269</f>
        <v>0.4</v>
      </c>
      <c r="BS706" s="687">
        <f>'2. ГПП-ОГХК'!CY269</f>
        <v>0</v>
      </c>
      <c r="BT706" s="687">
        <f t="shared" si="1582"/>
        <v>-0.4</v>
      </c>
      <c r="BU706" s="688">
        <f t="shared" si="1583"/>
        <v>0</v>
      </c>
      <c r="BV706" s="687">
        <f>'2. ГПП-ОГХК'!DC269</f>
        <v>0.4</v>
      </c>
      <c r="BW706" s="687">
        <f>'2. ГПП-ОГХК'!DE269</f>
        <v>0</v>
      </c>
      <c r="BX706" s="687">
        <f t="shared" si="1584"/>
        <v>-0.4</v>
      </c>
      <c r="BY706" s="688">
        <f t="shared" si="1585"/>
        <v>0</v>
      </c>
    </row>
    <row r="707" spans="2:77" ht="20.100000000000001" customHeight="1">
      <c r="B707" s="591" t="s">
        <v>757</v>
      </c>
      <c r="C707" s="434" t="s">
        <v>758</v>
      </c>
      <c r="D707" s="528"/>
      <c r="E707" s="528"/>
      <c r="F707" s="529"/>
      <c r="G707" s="530" t="s">
        <v>759</v>
      </c>
      <c r="H707" s="530"/>
      <c r="I707" s="9" t="s">
        <v>760</v>
      </c>
      <c r="J707" s="687">
        <f t="shared" si="1542"/>
        <v>21275.9</v>
      </c>
      <c r="K707" s="687">
        <f t="shared" si="1543"/>
        <v>0</v>
      </c>
      <c r="L707" s="687">
        <f t="shared" si="1544"/>
        <v>-21275.9</v>
      </c>
      <c r="M707" s="688">
        <f t="shared" si="1545"/>
        <v>0</v>
      </c>
      <c r="N707" s="687">
        <f t="shared" si="1546"/>
        <v>6422.7000000000007</v>
      </c>
      <c r="O707" s="687">
        <f t="shared" si="1547"/>
        <v>0</v>
      </c>
      <c r="P707" s="687">
        <f t="shared" si="1548"/>
        <v>-6422.7000000000007</v>
      </c>
      <c r="Q707" s="688">
        <f t="shared" si="1549"/>
        <v>0</v>
      </c>
      <c r="R707" s="687">
        <f>'2. ГПП-ОГХК'!W276+'2. ГПП-ОГХК'!W279+'14. ГП Благовещенск (Ам ГПЗ)'!W42+'14. ГП Благовещенск (Ам ГПЗ)'!W55</f>
        <v>3259.3</v>
      </c>
      <c r="S707" s="687">
        <f>'2. ГПП-ОГХК'!Y276+'2. ГПП-ОГХК'!Y279+'14. ГП Благовещенск (Ам ГПЗ)'!Y42+'14. ГП Благовещенск (Ам ГПЗ)'!Y55</f>
        <v>0</v>
      </c>
      <c r="T707" s="687">
        <f t="shared" si="1550"/>
        <v>-3259.3</v>
      </c>
      <c r="U707" s="688">
        <f t="shared" si="1551"/>
        <v>0</v>
      </c>
      <c r="V707" s="687">
        <f>'2. ГПП-ОГХК'!AC276+'2. ГПП-ОГХК'!AC279+'14. ГП Благовещенск (Ам ГПЗ)'!AC42+'14. ГП Благовещенск (Ам ГПЗ)'!AC55</f>
        <v>1620.4</v>
      </c>
      <c r="W707" s="687">
        <f>'2. ГПП-ОГХК'!AE276+'2. ГПП-ОГХК'!AE279+'14. ГП Благовещенск (Ам ГПЗ)'!AE42+'14. ГП Благовещенск (Ам ГПЗ)'!AE55</f>
        <v>0</v>
      </c>
      <c r="X707" s="687">
        <f t="shared" si="1552"/>
        <v>-1620.4</v>
      </c>
      <c r="Y707" s="688">
        <f t="shared" si="1553"/>
        <v>0</v>
      </c>
      <c r="Z707" s="687">
        <f>'2. ГПП-ОГХК'!AI276+'2. ГПП-ОГХК'!AI279+'14. ГП Благовещенск (Ам ГПЗ)'!AI42+'14. ГП Благовещенск (Ам ГПЗ)'!AI55</f>
        <v>1543</v>
      </c>
      <c r="AA707" s="687">
        <f>'2. ГПП-ОГХК'!AK276+'2. ГПП-ОГХК'!AK279+'14. ГП Благовещенск (Ам ГПЗ)'!AK42+'14. ГП Благовещенск (Ам ГПЗ)'!AK55</f>
        <v>0</v>
      </c>
      <c r="AB707" s="687">
        <f t="shared" si="1554"/>
        <v>-1543</v>
      </c>
      <c r="AC707" s="688">
        <f t="shared" si="1555"/>
        <v>0</v>
      </c>
      <c r="AD707" s="687">
        <f t="shared" si="1556"/>
        <v>4497.1000000000004</v>
      </c>
      <c r="AE707" s="687">
        <f t="shared" si="1557"/>
        <v>0</v>
      </c>
      <c r="AF707" s="687">
        <f t="shared" si="1558"/>
        <v>-4497.1000000000004</v>
      </c>
      <c r="AG707" s="688">
        <f t="shared" si="1559"/>
        <v>0</v>
      </c>
      <c r="AH707" s="687">
        <f>'2. ГПП-ОГХК'!AU276+'2. ГПП-ОГХК'!AU279+'14. ГП Благовещенск (Ам ГПЗ)'!AU42+'14. ГП Благовещенск (Ам ГПЗ)'!AU55</f>
        <v>921.5</v>
      </c>
      <c r="AI707" s="687">
        <f>'2. ГПП-ОГХК'!AW276+'2. ГПП-ОГХК'!AW279+'14. ГП Благовещенск (Ам ГПЗ)'!AW42+'14. ГП Благовещенск (Ам ГПЗ)'!AW55</f>
        <v>0</v>
      </c>
      <c r="AJ707" s="687">
        <f t="shared" si="1560"/>
        <v>-921.5</v>
      </c>
      <c r="AK707" s="688">
        <f t="shared" si="1561"/>
        <v>0</v>
      </c>
      <c r="AL707" s="687">
        <f>'2. ГПП-ОГХК'!BA276+'2. ГПП-ОГХК'!BA279+'14. ГП Благовещенск (Ам ГПЗ)'!BA42+'14. ГП Благовещенск (Ам ГПЗ)'!BA55</f>
        <v>1740.7</v>
      </c>
      <c r="AM707" s="687">
        <f>'2. ГПП-ОГХК'!BC276+'2. ГПП-ОГХК'!BC279+'14. ГП Благовещенск (Ам ГПЗ)'!BC42+'14. ГП Благовещенск (Ам ГПЗ)'!BC55</f>
        <v>0</v>
      </c>
      <c r="AN707" s="687">
        <f t="shared" si="1562"/>
        <v>-1740.7</v>
      </c>
      <c r="AO707" s="688">
        <f t="shared" si="1563"/>
        <v>0</v>
      </c>
      <c r="AP707" s="687">
        <f>'2. ГПП-ОГХК'!BG276+'2. ГПП-ОГХК'!BG279+'14. ГП Благовещенск (Ам ГПЗ)'!BG42+'14. ГП Благовещенск (Ам ГПЗ)'!BG55</f>
        <v>1834.9</v>
      </c>
      <c r="AQ707" s="687">
        <f>'2. ГПП-ОГХК'!BI276+'2. ГПП-ОГХК'!BI279+'14. ГП Благовещенск (Ам ГПЗ)'!BI42+'14. ГП Благовещенск (Ам ГПЗ)'!BI55</f>
        <v>0</v>
      </c>
      <c r="AR707" s="687">
        <f t="shared" si="1564"/>
        <v>-1834.9</v>
      </c>
      <c r="AS707" s="688">
        <f t="shared" si="1565"/>
        <v>0</v>
      </c>
      <c r="AT707" s="687">
        <f t="shared" si="1566"/>
        <v>4859</v>
      </c>
      <c r="AU707" s="687">
        <f t="shared" si="1567"/>
        <v>0</v>
      </c>
      <c r="AV707" s="687">
        <f t="shared" si="1568"/>
        <v>-4859</v>
      </c>
      <c r="AW707" s="688">
        <f t="shared" si="1569"/>
        <v>0</v>
      </c>
      <c r="AX707" s="687">
        <f>'2. ГПП-ОГХК'!BS276+'2. ГПП-ОГХК'!BS279+'14. ГП Благовещенск (Ам ГПЗ)'!BS42+'14. ГП Благовещенск (Ам ГПЗ)'!BS55</f>
        <v>1900.1</v>
      </c>
      <c r="AY707" s="687">
        <f>'2. ГПП-ОГХК'!BU276+'2. ГПП-ОГХК'!BU279+'14. ГП Благовещенск (Ам ГПЗ)'!BU42+'14. ГП Благовещенск (Ам ГПЗ)'!BU55</f>
        <v>0</v>
      </c>
      <c r="AZ707" s="687">
        <f t="shared" si="1570"/>
        <v>-1900.1</v>
      </c>
      <c r="BA707" s="688">
        <f t="shared" si="1571"/>
        <v>0</v>
      </c>
      <c r="BB707" s="687">
        <f>'2. ГПП-ОГХК'!BY276+'2. ГПП-ОГХК'!BY279+'14. ГП Благовещенск (Ам ГПЗ)'!BY42+'14. ГП Благовещенск (Ам ГПЗ)'!BY55</f>
        <v>1816.1</v>
      </c>
      <c r="BC707" s="687">
        <f>'2. ГПП-ОГХК'!CA276+'2. ГПП-ОГХК'!CA279+'14. ГП Благовещенск (Ам ГПЗ)'!CA42+'14. ГП Благовещенск (Ам ГПЗ)'!CA55</f>
        <v>0</v>
      </c>
      <c r="BD707" s="687">
        <f t="shared" si="1572"/>
        <v>-1816.1</v>
      </c>
      <c r="BE707" s="688">
        <f t="shared" si="1573"/>
        <v>0</v>
      </c>
      <c r="BF707" s="687">
        <f>'2. ГПП-ОГХК'!CE276+'2. ГПП-ОГХК'!CE279+'14. ГП Благовещенск (Ам ГПЗ)'!CE42+'14. ГП Благовещенск (Ам ГПЗ)'!CE55</f>
        <v>1142.8</v>
      </c>
      <c r="BG707" s="687">
        <f>'2. ГПП-ОГХК'!CG276+'2. ГПП-ОГХК'!CG279+'14. ГП Благовещенск (Ам ГПЗ)'!CG42+'14. ГП Благовещенск (Ам ГПЗ)'!CG55</f>
        <v>0</v>
      </c>
      <c r="BH707" s="687">
        <f t="shared" si="1574"/>
        <v>-1142.8</v>
      </c>
      <c r="BI707" s="688">
        <f t="shared" si="1575"/>
        <v>0</v>
      </c>
      <c r="BJ707" s="687">
        <f t="shared" si="1576"/>
        <v>5497.1</v>
      </c>
      <c r="BK707" s="687">
        <f t="shared" si="1577"/>
        <v>0</v>
      </c>
      <c r="BL707" s="687">
        <f t="shared" si="1578"/>
        <v>-5497.1</v>
      </c>
      <c r="BM707" s="688">
        <f t="shared" si="1579"/>
        <v>0</v>
      </c>
      <c r="BN707" s="687">
        <f>'2. ГПП-ОГХК'!CQ276+'2. ГПП-ОГХК'!CQ279+'14. ГП Благовещенск (Ам ГПЗ)'!CQ42+'14. ГП Благовещенск (Ам ГПЗ)'!CQ55</f>
        <v>1625.1</v>
      </c>
      <c r="BO707" s="687">
        <f>'2. ГПП-ОГХК'!CS276+'2. ГПП-ОГХК'!CS279+'14. ГП Благовещенск (Ам ГПЗ)'!CS42+'14. ГП Благовещенск (Ам ГПЗ)'!CS55</f>
        <v>0</v>
      </c>
      <c r="BP707" s="687">
        <f t="shared" si="1580"/>
        <v>-1625.1</v>
      </c>
      <c r="BQ707" s="688">
        <f t="shared" si="1581"/>
        <v>0</v>
      </c>
      <c r="BR707" s="687">
        <f>'2. ГПП-ОГХК'!CW276+'2. ГПП-ОГХК'!CW279+'14. ГП Благовещенск (Ам ГПЗ)'!CW42+'14. ГП Благовещенск (Ам ГПЗ)'!CW55</f>
        <v>1903.9</v>
      </c>
      <c r="BS707" s="687">
        <f>'2. ГПП-ОГХК'!CY276+'2. ГПП-ОГХК'!CY279+'14. ГП Благовещенск (Ам ГПЗ)'!CY42+'14. ГП Благовещенск (Ам ГПЗ)'!CY55</f>
        <v>0</v>
      </c>
      <c r="BT707" s="687">
        <f t="shared" si="1582"/>
        <v>-1903.9</v>
      </c>
      <c r="BU707" s="688">
        <f t="shared" si="1583"/>
        <v>0</v>
      </c>
      <c r="BV707" s="687">
        <f>'2. ГПП-ОГХК'!DC276+'2. ГПП-ОГХК'!DC279+'14. ГП Благовещенск (Ам ГПЗ)'!DC42+'14. ГП Благовещенск (Ам ГПЗ)'!DC55</f>
        <v>1968.1</v>
      </c>
      <c r="BW707" s="687">
        <f>'2. ГПП-ОГХК'!DE276+'2. ГПП-ОГХК'!DE279+'14. ГП Благовещенск (Ам ГПЗ)'!DE42+'14. ГП Благовещенск (Ам ГПЗ)'!DE55</f>
        <v>0</v>
      </c>
      <c r="BX707" s="687">
        <f t="shared" si="1584"/>
        <v>-1968.1</v>
      </c>
      <c r="BY707" s="688">
        <f t="shared" si="1585"/>
        <v>0</v>
      </c>
    </row>
    <row r="708" spans="2:77" ht="20.100000000000001" customHeight="1">
      <c r="C708" s="416"/>
      <c r="D708" s="528"/>
      <c r="E708" s="528"/>
      <c r="F708" s="529"/>
      <c r="G708" s="530" t="s">
        <v>761</v>
      </c>
      <c r="H708" s="530"/>
      <c r="I708" s="446" t="s">
        <v>762</v>
      </c>
      <c r="J708" s="687">
        <f t="shared" si="1542"/>
        <v>3539.5</v>
      </c>
      <c r="K708" s="687">
        <f t="shared" si="1543"/>
        <v>0</v>
      </c>
      <c r="L708" s="687">
        <f t="shared" si="1544"/>
        <v>-3539.5</v>
      </c>
      <c r="M708" s="688">
        <f t="shared" si="1545"/>
        <v>0</v>
      </c>
      <c r="N708" s="687">
        <f t="shared" si="1546"/>
        <v>1069</v>
      </c>
      <c r="O708" s="687">
        <f t="shared" si="1547"/>
        <v>0</v>
      </c>
      <c r="P708" s="687">
        <f t="shared" si="1548"/>
        <v>-1069</v>
      </c>
      <c r="Q708" s="688">
        <f t="shared" si="1549"/>
        <v>0</v>
      </c>
      <c r="R708" s="687">
        <f>'14. ГП Благовещенск (Ам ГПЗ)'!W41+'2. ГПП-ОГХК'!W277+'2. ГПП-ОГХК'!W280+'14. ГП Благовещенск (Ам ГПЗ)'!W54</f>
        <v>542.1</v>
      </c>
      <c r="S708" s="687">
        <f>'14. ГП Благовещенск (Ам ГПЗ)'!Y41+'2. ГПП-ОГХК'!Y277+'2. ГПП-ОГХК'!Y280+'14. ГП Благовещенск (Ам ГПЗ)'!Y54</f>
        <v>0</v>
      </c>
      <c r="T708" s="687">
        <f t="shared" si="1550"/>
        <v>-542.1</v>
      </c>
      <c r="U708" s="688">
        <f t="shared" si="1551"/>
        <v>0</v>
      </c>
      <c r="V708" s="687">
        <f>'14. ГП Благовещенск (Ам ГПЗ)'!AC41+'2. ГПП-ОГХК'!AC277+'2. ГПП-ОГХК'!AC280+'14. ГП Благовещенск (Ам ГПЗ)'!AC54</f>
        <v>269.89999999999998</v>
      </c>
      <c r="W708" s="687">
        <f>'14. ГП Благовещенск (Ам ГПЗ)'!AE41+'2. ГПП-ОГХК'!AE277+'2. ГПП-ОГХК'!AE280+'14. ГП Благовещенск (Ам ГПЗ)'!AE54</f>
        <v>0</v>
      </c>
      <c r="X708" s="687">
        <f t="shared" si="1552"/>
        <v>-269.89999999999998</v>
      </c>
      <c r="Y708" s="688">
        <f t="shared" si="1553"/>
        <v>0</v>
      </c>
      <c r="Z708" s="687">
        <f>'14. ГП Благовещенск (Ам ГПЗ)'!AI41+'2. ГПП-ОГХК'!AI277+'2. ГПП-ОГХК'!AI280+'14. ГП Благовещенск (Ам ГПЗ)'!AI54</f>
        <v>257</v>
      </c>
      <c r="AA708" s="687">
        <f>'14. ГП Благовещенск (Ам ГПЗ)'!AK41+'2. ГПП-ОГХК'!AK277+'2. ГПП-ОГХК'!AK280+'14. ГП Благовещенск (Ам ГПЗ)'!AK54</f>
        <v>0</v>
      </c>
      <c r="AB708" s="687">
        <f t="shared" si="1554"/>
        <v>-257</v>
      </c>
      <c r="AC708" s="688">
        <f t="shared" si="1555"/>
        <v>0</v>
      </c>
      <c r="AD708" s="687">
        <f t="shared" si="1556"/>
        <v>748</v>
      </c>
      <c r="AE708" s="687">
        <f t="shared" si="1557"/>
        <v>0</v>
      </c>
      <c r="AF708" s="687">
        <f t="shared" si="1558"/>
        <v>-748</v>
      </c>
      <c r="AG708" s="688">
        <f t="shared" si="1559"/>
        <v>0</v>
      </c>
      <c r="AH708" s="687">
        <f>'14. ГП Благовещенск (Ам ГПЗ)'!AU41+'2. ГПП-ОГХК'!AU277+'2. ГПП-ОГХК'!AU280+'14. ГП Благовещенск (Ам ГПЗ)'!AU54</f>
        <v>153.19999999999999</v>
      </c>
      <c r="AI708" s="687">
        <f>'14. ГП Благовещенск (Ам ГПЗ)'!AW41+'2. ГПП-ОГХК'!AW277+'2. ГПП-ОГХК'!AW280+'14. ГП Благовещенск (Ам ГПЗ)'!AW54</f>
        <v>0</v>
      </c>
      <c r="AJ708" s="687">
        <f t="shared" si="1560"/>
        <v>-153.19999999999999</v>
      </c>
      <c r="AK708" s="688">
        <f t="shared" si="1561"/>
        <v>0</v>
      </c>
      <c r="AL708" s="687">
        <f>'14. ГП Благовещенск (Ам ГПЗ)'!BA41+'2. ГПП-ОГХК'!BA277+'2. ГПП-ОГХК'!BA280+'14. ГП Благовещенск (Ам ГПЗ)'!BA54</f>
        <v>289.39999999999998</v>
      </c>
      <c r="AM708" s="687">
        <f>'14. ГП Благовещенск (Ам ГПЗ)'!BC41+'2. ГПП-ОГХК'!BC277+'2. ГПП-ОГХК'!BC280+'14. ГП Благовещенск (Ам ГПЗ)'!BC54</f>
        <v>0</v>
      </c>
      <c r="AN708" s="687">
        <f t="shared" si="1562"/>
        <v>-289.39999999999998</v>
      </c>
      <c r="AO708" s="688">
        <f t="shared" si="1563"/>
        <v>0</v>
      </c>
      <c r="AP708" s="687">
        <f>'14. ГП Благовещенск (Ам ГПЗ)'!BG41+'2. ГПП-ОГХК'!BG277+'2. ГПП-ОГХК'!BG280+'14. ГП Благовещенск (Ам ГПЗ)'!BG54</f>
        <v>305.39999999999998</v>
      </c>
      <c r="AQ708" s="687">
        <f>'14. ГП Благовещенск (Ам ГПЗ)'!BI41+'2. ГПП-ОГХК'!BI277+'2. ГПП-ОГХК'!BI280+'14. ГП Благовещенск (Ам ГПЗ)'!BI54</f>
        <v>0</v>
      </c>
      <c r="AR708" s="687">
        <f t="shared" si="1564"/>
        <v>-305.39999999999998</v>
      </c>
      <c r="AS708" s="688">
        <f t="shared" si="1565"/>
        <v>0</v>
      </c>
      <c r="AT708" s="687">
        <f t="shared" si="1566"/>
        <v>808.8</v>
      </c>
      <c r="AU708" s="687">
        <f t="shared" si="1567"/>
        <v>0</v>
      </c>
      <c r="AV708" s="687">
        <f t="shared" si="1568"/>
        <v>-808.8</v>
      </c>
      <c r="AW708" s="688">
        <f t="shared" si="1569"/>
        <v>0</v>
      </c>
      <c r="AX708" s="687">
        <f>'14. ГП Благовещенск (Ам ГПЗ)'!BS41+'2. ГПП-ОГХК'!BS277+'2. ГПП-ОГХК'!BS280+'14. ГП Благовещенск (Ам ГПЗ)'!BS54</f>
        <v>316.2</v>
      </c>
      <c r="AY708" s="687">
        <f>'14. ГП Благовещенск (Ам ГПЗ)'!BU41+'2. ГПП-ОГХК'!BU277+'2. ГПП-ОГХК'!BU280+'14. ГП Благовещенск (Ам ГПЗ)'!BU54</f>
        <v>0</v>
      </c>
      <c r="AZ708" s="687">
        <f t="shared" si="1570"/>
        <v>-316.2</v>
      </c>
      <c r="BA708" s="688">
        <f t="shared" si="1571"/>
        <v>0</v>
      </c>
      <c r="BB708" s="687">
        <f>'14. ГП Благовещенск (Ам ГПЗ)'!BY41+'2. ГПП-ОГХК'!BY277+'2. ГПП-ОГХК'!BY280+'14. ГП Благовещенск (Ам ГПЗ)'!BY54</f>
        <v>302.2</v>
      </c>
      <c r="BC708" s="687">
        <f>'14. ГП Благовещенск (Ам ГПЗ)'!CA41+'2. ГПП-ОГХК'!CA277+'2. ГПП-ОГХК'!CA280+'14. ГП Благовещенск (Ам ГПЗ)'!CA54</f>
        <v>0</v>
      </c>
      <c r="BD708" s="687">
        <f t="shared" si="1572"/>
        <v>-302.2</v>
      </c>
      <c r="BE708" s="688">
        <f t="shared" si="1573"/>
        <v>0</v>
      </c>
      <c r="BF708" s="687">
        <f>'14. ГП Благовещенск (Ам ГПЗ)'!CE41+'2. ГПП-ОГХК'!CE277+'2. ГПП-ОГХК'!CE280+'14. ГП Благовещенск (Ам ГПЗ)'!CE54</f>
        <v>190.4</v>
      </c>
      <c r="BG708" s="687">
        <f>'14. ГП Благовещенск (Ам ГПЗ)'!CG41+'2. ГПП-ОГХК'!CG277+'2. ГПП-ОГХК'!CG280+'14. ГП Благовещенск (Ам ГПЗ)'!CG54</f>
        <v>0</v>
      </c>
      <c r="BH708" s="687">
        <f t="shared" si="1574"/>
        <v>-190.4</v>
      </c>
      <c r="BI708" s="688">
        <f t="shared" si="1575"/>
        <v>0</v>
      </c>
      <c r="BJ708" s="687">
        <f t="shared" si="1576"/>
        <v>913.7</v>
      </c>
      <c r="BK708" s="687">
        <f t="shared" si="1577"/>
        <v>0</v>
      </c>
      <c r="BL708" s="687">
        <f t="shared" si="1578"/>
        <v>-913.7</v>
      </c>
      <c r="BM708" s="688">
        <f t="shared" si="1579"/>
        <v>0</v>
      </c>
      <c r="BN708" s="687">
        <f>'14. ГП Благовещенск (Ам ГПЗ)'!CQ41+'2. ГПП-ОГХК'!CQ277+'2. ГПП-ОГХК'!CQ280+'14. ГП Благовещенск (Ам ГПЗ)'!CQ54</f>
        <v>270.10000000000002</v>
      </c>
      <c r="BO708" s="687">
        <f>'14. ГП Благовещенск (Ам ГПЗ)'!CS41+'2. ГПП-ОГХК'!CS277+'2. ГПП-ОГХК'!CS280+'14. ГП Благовещенск (Ам ГПЗ)'!CS54</f>
        <v>0</v>
      </c>
      <c r="BP708" s="687">
        <f t="shared" si="1580"/>
        <v>-270.10000000000002</v>
      </c>
      <c r="BQ708" s="688">
        <f t="shared" si="1581"/>
        <v>0</v>
      </c>
      <c r="BR708" s="687">
        <f>'14. ГП Благовещенск (Ам ГПЗ)'!CW41+'2. ГПП-ОГХК'!CW277+'2. ГПП-ОГХК'!CW280+'14. ГП Благовещенск (Ам ГПЗ)'!CW54</f>
        <v>316.39999999999998</v>
      </c>
      <c r="BS708" s="687">
        <f>'14. ГП Благовещенск (Ам ГПЗ)'!CY41+'2. ГПП-ОГХК'!CY277+'2. ГПП-ОГХК'!CY280+'14. ГП Благовещенск (Ам ГПЗ)'!CY54</f>
        <v>0</v>
      </c>
      <c r="BT708" s="687">
        <f t="shared" si="1582"/>
        <v>-316.39999999999998</v>
      </c>
      <c r="BU708" s="688">
        <f t="shared" si="1583"/>
        <v>0</v>
      </c>
      <c r="BV708" s="687">
        <f>'14. ГП Благовещенск (Ам ГПЗ)'!DC41+'2. ГПП-ОГХК'!DC277+'2. ГПП-ОГХК'!DC280+'14. ГП Благовещенск (Ам ГПЗ)'!DC54</f>
        <v>327.2</v>
      </c>
      <c r="BW708" s="687">
        <f>'14. ГП Благовещенск (Ам ГПЗ)'!DE41+'2. ГПП-ОГХК'!DE277+'2. ГПП-ОГХК'!DE280+'14. ГП Благовещенск (Ам ГПЗ)'!DE54</f>
        <v>0</v>
      </c>
      <c r="BX708" s="687">
        <f t="shared" si="1584"/>
        <v>-327.2</v>
      </c>
      <c r="BY708" s="688">
        <f t="shared" si="1585"/>
        <v>0</v>
      </c>
    </row>
    <row r="709" spans="2:77" ht="20.100000000000001" customHeight="1">
      <c r="C709" s="424" t="s">
        <v>173</v>
      </c>
      <c r="D709" s="528"/>
      <c r="E709" s="528"/>
      <c r="F709" s="529"/>
      <c r="G709" s="530" t="s">
        <v>763</v>
      </c>
      <c r="H709" s="530"/>
      <c r="I709" s="446" t="s">
        <v>760</v>
      </c>
      <c r="J709" s="687">
        <f t="shared" si="1542"/>
        <v>3111</v>
      </c>
      <c r="K709" s="687">
        <f t="shared" si="1543"/>
        <v>0</v>
      </c>
      <c r="L709" s="687">
        <f t="shared" si="1544"/>
        <v>-3111</v>
      </c>
      <c r="M709" s="688">
        <f t="shared" si="1545"/>
        <v>0</v>
      </c>
      <c r="N709" s="687">
        <f t="shared" si="1546"/>
        <v>876</v>
      </c>
      <c r="O709" s="687">
        <f t="shared" si="1547"/>
        <v>0</v>
      </c>
      <c r="P709" s="687">
        <f t="shared" si="1548"/>
        <v>-876</v>
      </c>
      <c r="Q709" s="688">
        <f t="shared" si="1549"/>
        <v>0</v>
      </c>
      <c r="R709" s="687">
        <f>'2. ГПП-ОГХК'!W276+'2. ГПП-ОГХК'!W279</f>
        <v>320</v>
      </c>
      <c r="S709" s="687">
        <f>'2. ГПП-ОГХК'!Y276+'2. ГПП-ОГХК'!Y279</f>
        <v>0</v>
      </c>
      <c r="T709" s="687">
        <f t="shared" si="1550"/>
        <v>-320</v>
      </c>
      <c r="U709" s="688">
        <f t="shared" si="1551"/>
        <v>0</v>
      </c>
      <c r="V709" s="687">
        <f>'2. ГПП-ОГХК'!AC276+'2. ГПП-ОГХК'!AC279</f>
        <v>293</v>
      </c>
      <c r="W709" s="687">
        <f>'2. ГПП-ОГХК'!AE276+'2. ГПП-ОГХК'!AE279</f>
        <v>0</v>
      </c>
      <c r="X709" s="687">
        <f t="shared" si="1552"/>
        <v>-293</v>
      </c>
      <c r="Y709" s="688">
        <f t="shared" si="1553"/>
        <v>0</v>
      </c>
      <c r="Z709" s="687">
        <f>'2. ГПП-ОГХК'!AI276+'2. ГПП-ОГХК'!AI279</f>
        <v>263</v>
      </c>
      <c r="AA709" s="687">
        <f>'2. ГПП-ОГХК'!AK276+'2. ГПП-ОГХК'!AK279</f>
        <v>0</v>
      </c>
      <c r="AB709" s="687">
        <f t="shared" si="1554"/>
        <v>-263</v>
      </c>
      <c r="AC709" s="688">
        <f t="shared" si="1555"/>
        <v>0</v>
      </c>
      <c r="AD709" s="687">
        <f t="shared" si="1556"/>
        <v>651</v>
      </c>
      <c r="AE709" s="687">
        <f t="shared" si="1557"/>
        <v>0</v>
      </c>
      <c r="AF709" s="687">
        <f t="shared" si="1558"/>
        <v>-651</v>
      </c>
      <c r="AG709" s="688">
        <f t="shared" si="1559"/>
        <v>0</v>
      </c>
      <c r="AH709" s="687">
        <f>'2. ГПП-ОГХК'!AU276+'2. ГПП-ОГХК'!AU279</f>
        <v>163</v>
      </c>
      <c r="AI709" s="687">
        <f>'2. ГПП-ОГХК'!AW276+'2. ГПП-ОГХК'!AW279</f>
        <v>0</v>
      </c>
      <c r="AJ709" s="687">
        <f t="shared" si="1560"/>
        <v>-163</v>
      </c>
      <c r="AK709" s="688">
        <f t="shared" si="1561"/>
        <v>0</v>
      </c>
      <c r="AL709" s="687">
        <f>'2. ГПП-ОГХК'!BA276+'2. ГПП-ОГХК'!BA279</f>
        <v>248</v>
      </c>
      <c r="AM709" s="687">
        <f>'2. ГПП-ОГХК'!BC276+'2. ГПП-ОГХК'!BC279</f>
        <v>0</v>
      </c>
      <c r="AN709" s="687">
        <f t="shared" si="1562"/>
        <v>-248</v>
      </c>
      <c r="AO709" s="688">
        <f t="shared" si="1563"/>
        <v>0</v>
      </c>
      <c r="AP709" s="687">
        <f>'2. ГПП-ОГХК'!BG276+'2. ГПП-ОГХК'!BG279</f>
        <v>240</v>
      </c>
      <c r="AQ709" s="687">
        <f>'2. ГПП-ОГХК'!BI276+'2. ГПП-ОГХК'!BI279</f>
        <v>0</v>
      </c>
      <c r="AR709" s="687">
        <f t="shared" si="1564"/>
        <v>-240</v>
      </c>
      <c r="AS709" s="688">
        <f t="shared" si="1565"/>
        <v>0</v>
      </c>
      <c r="AT709" s="687">
        <f t="shared" si="1566"/>
        <v>659</v>
      </c>
      <c r="AU709" s="687">
        <f t="shared" si="1567"/>
        <v>0</v>
      </c>
      <c r="AV709" s="687">
        <f t="shared" si="1568"/>
        <v>-659</v>
      </c>
      <c r="AW709" s="688">
        <f t="shared" si="1569"/>
        <v>0</v>
      </c>
      <c r="AX709" s="687">
        <f>'2. ГПП-ОГХК'!BS276+'2. ГПП-ОГХК'!BS279</f>
        <v>252</v>
      </c>
      <c r="AY709" s="687">
        <f>'2. ГПП-ОГХК'!BU276+'2. ГПП-ОГХК'!BU279</f>
        <v>0</v>
      </c>
      <c r="AZ709" s="687">
        <f t="shared" si="1570"/>
        <v>-252</v>
      </c>
      <c r="BA709" s="688">
        <f t="shared" si="1571"/>
        <v>0</v>
      </c>
      <c r="BB709" s="687">
        <f>'2. ГПП-ОГХК'!BY276+'2. ГПП-ОГХК'!BY279</f>
        <v>168</v>
      </c>
      <c r="BC709" s="687">
        <f>'2. ГПП-ОГХК'!CA276+'2. ГПП-ОГХК'!CA279</f>
        <v>0</v>
      </c>
      <c r="BD709" s="687">
        <f t="shared" si="1572"/>
        <v>-168</v>
      </c>
      <c r="BE709" s="688">
        <f t="shared" si="1573"/>
        <v>0</v>
      </c>
      <c r="BF709" s="687">
        <f>'2. ГПП-ОГХК'!CE276+'2. ГПП-ОГХК'!CE279</f>
        <v>239</v>
      </c>
      <c r="BG709" s="687">
        <f>'2. ГПП-ОГХК'!CG276+'2. ГПП-ОГХК'!CG279</f>
        <v>0</v>
      </c>
      <c r="BH709" s="687">
        <f t="shared" si="1574"/>
        <v>-239</v>
      </c>
      <c r="BI709" s="688">
        <f t="shared" si="1575"/>
        <v>0</v>
      </c>
      <c r="BJ709" s="687">
        <f t="shared" si="1576"/>
        <v>925</v>
      </c>
      <c r="BK709" s="687">
        <f t="shared" si="1577"/>
        <v>0</v>
      </c>
      <c r="BL709" s="687">
        <f t="shared" si="1578"/>
        <v>-925</v>
      </c>
      <c r="BM709" s="688">
        <f t="shared" si="1579"/>
        <v>0</v>
      </c>
      <c r="BN709" s="687">
        <f>'2. ГПП-ОГХК'!CQ276+'2. ГПП-ОГХК'!CQ279</f>
        <v>296</v>
      </c>
      <c r="BO709" s="687">
        <f>'2. ГПП-ОГХК'!CS276+'2. ГПП-ОГХК'!CS279</f>
        <v>0</v>
      </c>
      <c r="BP709" s="687">
        <f t="shared" si="1580"/>
        <v>-296</v>
      </c>
      <c r="BQ709" s="688">
        <f t="shared" si="1581"/>
        <v>0</v>
      </c>
      <c r="BR709" s="687">
        <f>'2. ГПП-ОГХК'!CW276+'2. ГПП-ОГХК'!CW279</f>
        <v>309</v>
      </c>
      <c r="BS709" s="687">
        <f>'2. ГПП-ОГХК'!CY276+'2. ГПП-ОГХК'!CY279</f>
        <v>0</v>
      </c>
      <c r="BT709" s="687">
        <f t="shared" si="1582"/>
        <v>-309</v>
      </c>
      <c r="BU709" s="688">
        <f t="shared" si="1583"/>
        <v>0</v>
      </c>
      <c r="BV709" s="687">
        <f>'2. ГПП-ОГХК'!DC276+'2. ГПП-ОГХК'!DC279</f>
        <v>320</v>
      </c>
      <c r="BW709" s="687">
        <f>'2. ГПП-ОГХК'!DE276+'2. ГПП-ОГХК'!DE279</f>
        <v>0</v>
      </c>
      <c r="BX709" s="687">
        <f t="shared" si="1584"/>
        <v>-320</v>
      </c>
      <c r="BY709" s="688">
        <f t="shared" si="1585"/>
        <v>0</v>
      </c>
    </row>
    <row r="710" spans="2:77" ht="20.100000000000001" customHeight="1">
      <c r="C710" s="435" t="s">
        <v>103</v>
      </c>
      <c r="D710" s="528"/>
      <c r="E710" s="528"/>
      <c r="F710" s="529"/>
      <c r="G710" s="530" t="s">
        <v>763</v>
      </c>
      <c r="H710" s="530"/>
      <c r="I710" s="6" t="s">
        <v>760</v>
      </c>
      <c r="J710" s="687">
        <f t="shared" si="1542"/>
        <v>3111</v>
      </c>
      <c r="K710" s="687">
        <f t="shared" si="1543"/>
        <v>0</v>
      </c>
      <c r="L710" s="687">
        <f t="shared" si="1544"/>
        <v>-3111</v>
      </c>
      <c r="M710" s="688">
        <f t="shared" si="1545"/>
        <v>0</v>
      </c>
      <c r="N710" s="687">
        <f t="shared" si="1546"/>
        <v>876</v>
      </c>
      <c r="O710" s="687">
        <f t="shared" si="1547"/>
        <v>0</v>
      </c>
      <c r="P710" s="687">
        <f t="shared" si="1548"/>
        <v>-876</v>
      </c>
      <c r="Q710" s="688">
        <f t="shared" si="1549"/>
        <v>0</v>
      </c>
      <c r="R710" s="687">
        <f>'2. ГПП-ОГХК'!W276+'2. ГПП-ОГХК'!W279</f>
        <v>320</v>
      </c>
      <c r="S710" s="687">
        <f>'2. ГПП-ОГХК'!Y276+'2. ГПП-ОГХК'!Y279</f>
        <v>0</v>
      </c>
      <c r="T710" s="687">
        <f t="shared" si="1550"/>
        <v>-320</v>
      </c>
      <c r="U710" s="688">
        <f t="shared" si="1551"/>
        <v>0</v>
      </c>
      <c r="V710" s="687">
        <f>'2. ГПП-ОГХК'!AC276+'2. ГПП-ОГХК'!AC279</f>
        <v>293</v>
      </c>
      <c r="W710" s="687">
        <f>'2. ГПП-ОГХК'!AE276+'2. ГПП-ОГХК'!AE279</f>
        <v>0</v>
      </c>
      <c r="X710" s="687">
        <f t="shared" si="1552"/>
        <v>-293</v>
      </c>
      <c r="Y710" s="688">
        <f t="shared" si="1553"/>
        <v>0</v>
      </c>
      <c r="Z710" s="687">
        <f>'2. ГПП-ОГХК'!AI276+'2. ГПП-ОГХК'!AI279</f>
        <v>263</v>
      </c>
      <c r="AA710" s="687">
        <f>'2. ГПП-ОГХК'!AK276+'2. ГПП-ОГХК'!AK279</f>
        <v>0</v>
      </c>
      <c r="AB710" s="687">
        <f t="shared" si="1554"/>
        <v>-263</v>
      </c>
      <c r="AC710" s="688">
        <f t="shared" si="1555"/>
        <v>0</v>
      </c>
      <c r="AD710" s="687">
        <f t="shared" si="1556"/>
        <v>651</v>
      </c>
      <c r="AE710" s="687">
        <f t="shared" si="1557"/>
        <v>0</v>
      </c>
      <c r="AF710" s="687">
        <f t="shared" si="1558"/>
        <v>-651</v>
      </c>
      <c r="AG710" s="688">
        <f t="shared" si="1559"/>
        <v>0</v>
      </c>
      <c r="AH710" s="687">
        <f>'2. ГПП-ОГХК'!AU276+'2. ГПП-ОГХК'!AU279</f>
        <v>163</v>
      </c>
      <c r="AI710" s="687">
        <f>'2. ГПП-ОГХК'!AW276+'2. ГПП-ОГХК'!AW279</f>
        <v>0</v>
      </c>
      <c r="AJ710" s="687">
        <f t="shared" si="1560"/>
        <v>-163</v>
      </c>
      <c r="AK710" s="688">
        <f t="shared" si="1561"/>
        <v>0</v>
      </c>
      <c r="AL710" s="687">
        <f>'2. ГПП-ОГХК'!BA276+'2. ГПП-ОГХК'!BA279</f>
        <v>248</v>
      </c>
      <c r="AM710" s="687">
        <f>'2. ГПП-ОГХК'!BC276+'2. ГПП-ОГХК'!BC279</f>
        <v>0</v>
      </c>
      <c r="AN710" s="687">
        <f t="shared" si="1562"/>
        <v>-248</v>
      </c>
      <c r="AO710" s="688">
        <f t="shared" si="1563"/>
        <v>0</v>
      </c>
      <c r="AP710" s="687">
        <f>'2. ГПП-ОГХК'!BG276+'2. ГПП-ОГХК'!BG279</f>
        <v>240</v>
      </c>
      <c r="AQ710" s="687">
        <f>'2. ГПП-ОГХК'!BI276+'2. ГПП-ОГХК'!BI279</f>
        <v>0</v>
      </c>
      <c r="AR710" s="687">
        <f t="shared" si="1564"/>
        <v>-240</v>
      </c>
      <c r="AS710" s="688">
        <f t="shared" si="1565"/>
        <v>0</v>
      </c>
      <c r="AT710" s="687">
        <f t="shared" si="1566"/>
        <v>659</v>
      </c>
      <c r="AU710" s="687">
        <f t="shared" si="1567"/>
        <v>0</v>
      </c>
      <c r="AV710" s="687">
        <f t="shared" si="1568"/>
        <v>-659</v>
      </c>
      <c r="AW710" s="688">
        <f t="shared" si="1569"/>
        <v>0</v>
      </c>
      <c r="AX710" s="687">
        <f>'2. ГПП-ОГХК'!BS276+'2. ГПП-ОГХК'!BS279</f>
        <v>252</v>
      </c>
      <c r="AY710" s="687">
        <f>'2. ГПП-ОГХК'!BU276+'2. ГПП-ОГХК'!BU279</f>
        <v>0</v>
      </c>
      <c r="AZ710" s="687">
        <f t="shared" si="1570"/>
        <v>-252</v>
      </c>
      <c r="BA710" s="688">
        <f t="shared" si="1571"/>
        <v>0</v>
      </c>
      <c r="BB710" s="687">
        <f>'2. ГПП-ОГХК'!BY276+'2. ГПП-ОГХК'!BY279</f>
        <v>168</v>
      </c>
      <c r="BC710" s="687">
        <f>'2. ГПП-ОГХК'!CA276+'2. ГПП-ОГХК'!CA279</f>
        <v>0</v>
      </c>
      <c r="BD710" s="687">
        <f t="shared" si="1572"/>
        <v>-168</v>
      </c>
      <c r="BE710" s="688">
        <f t="shared" si="1573"/>
        <v>0</v>
      </c>
      <c r="BF710" s="687">
        <f>'2. ГПП-ОГХК'!CE276+'2. ГПП-ОГХК'!CE279</f>
        <v>239</v>
      </c>
      <c r="BG710" s="687">
        <f>'2. ГПП-ОГХК'!CG276+'2. ГПП-ОГХК'!CG279</f>
        <v>0</v>
      </c>
      <c r="BH710" s="687">
        <f t="shared" si="1574"/>
        <v>-239</v>
      </c>
      <c r="BI710" s="688">
        <f t="shared" si="1575"/>
        <v>0</v>
      </c>
      <c r="BJ710" s="687">
        <f t="shared" si="1576"/>
        <v>925</v>
      </c>
      <c r="BK710" s="687">
        <f t="shared" si="1577"/>
        <v>0</v>
      </c>
      <c r="BL710" s="687">
        <f t="shared" si="1578"/>
        <v>-925</v>
      </c>
      <c r="BM710" s="688">
        <f t="shared" si="1579"/>
        <v>0</v>
      </c>
      <c r="BN710" s="687">
        <f>'2. ГПП-ОГХК'!CQ276+'2. ГПП-ОГХК'!CQ279</f>
        <v>296</v>
      </c>
      <c r="BO710" s="687">
        <f>'2. ГПП-ОГХК'!CS276+'2. ГПП-ОГХК'!CS279</f>
        <v>0</v>
      </c>
      <c r="BP710" s="687">
        <f t="shared" si="1580"/>
        <v>-296</v>
      </c>
      <c r="BQ710" s="688">
        <f t="shared" si="1581"/>
        <v>0</v>
      </c>
      <c r="BR710" s="687">
        <f>'2. ГПП-ОГХК'!CW276+'2. ГПП-ОГХК'!CW279</f>
        <v>309</v>
      </c>
      <c r="BS710" s="687">
        <f>'2. ГПП-ОГХК'!CY276+'2. ГПП-ОГХК'!CY279</f>
        <v>0</v>
      </c>
      <c r="BT710" s="687">
        <f t="shared" si="1582"/>
        <v>-309</v>
      </c>
      <c r="BU710" s="688">
        <f t="shared" si="1583"/>
        <v>0</v>
      </c>
      <c r="BV710" s="687">
        <f>'2. ГПП-ОГХК'!DC276+'2. ГПП-ОГХК'!DC279</f>
        <v>320</v>
      </c>
      <c r="BW710" s="687">
        <f>'2. ГПП-ОГХК'!DE276+'2. ГПП-ОГХК'!DE279</f>
        <v>0</v>
      </c>
      <c r="BX710" s="687">
        <f t="shared" si="1584"/>
        <v>-320</v>
      </c>
      <c r="BY710" s="688">
        <f t="shared" si="1585"/>
        <v>0</v>
      </c>
    </row>
    <row r="711" spans="2:77" ht="20.100000000000001" customHeight="1">
      <c r="C711" s="436"/>
      <c r="D711" s="528"/>
      <c r="E711" s="528"/>
      <c r="F711" s="529"/>
      <c r="G711" s="530" t="s">
        <v>764</v>
      </c>
      <c r="H711" s="530"/>
      <c r="I711" s="4" t="s">
        <v>762</v>
      </c>
      <c r="J711" s="687">
        <f t="shared" si="1542"/>
        <v>517</v>
      </c>
      <c r="K711" s="687">
        <f t="shared" si="1543"/>
        <v>0</v>
      </c>
      <c r="L711" s="687">
        <f t="shared" si="1544"/>
        <v>-517</v>
      </c>
      <c r="M711" s="688">
        <f t="shared" si="1545"/>
        <v>0</v>
      </c>
      <c r="N711" s="687">
        <f t="shared" si="1546"/>
        <v>146</v>
      </c>
      <c r="O711" s="687">
        <f t="shared" si="1547"/>
        <v>0</v>
      </c>
      <c r="P711" s="687">
        <f t="shared" si="1548"/>
        <v>-146</v>
      </c>
      <c r="Q711" s="688">
        <f t="shared" si="1549"/>
        <v>0</v>
      </c>
      <c r="R711" s="687">
        <f>'2. ГПП-ОГХК'!W277+'2. ГПП-ОГХК'!W280</f>
        <v>53</v>
      </c>
      <c r="S711" s="687">
        <f>'2. ГПП-ОГХК'!Y277+'2. ГПП-ОГХК'!Y280</f>
        <v>0</v>
      </c>
      <c r="T711" s="687">
        <f t="shared" si="1550"/>
        <v>-53</v>
      </c>
      <c r="U711" s="688">
        <f t="shared" si="1551"/>
        <v>0</v>
      </c>
      <c r="V711" s="687">
        <f>'2. ГПП-ОГХК'!AC277+'2. ГПП-ОГХК'!AC280</f>
        <v>49</v>
      </c>
      <c r="W711" s="687">
        <f>'2. ГПП-ОГХК'!AE277+'2. ГПП-ОГХК'!AE280</f>
        <v>0</v>
      </c>
      <c r="X711" s="687">
        <f t="shared" si="1552"/>
        <v>-49</v>
      </c>
      <c r="Y711" s="688">
        <f t="shared" si="1553"/>
        <v>0</v>
      </c>
      <c r="Z711" s="687">
        <f>'2. ГПП-ОГХК'!AI277+'2. ГПП-ОГХК'!AI280</f>
        <v>44</v>
      </c>
      <c r="AA711" s="687">
        <f>'2. ГПП-ОГХК'!AK277+'2. ГПП-ОГХК'!AK280</f>
        <v>0</v>
      </c>
      <c r="AB711" s="687">
        <f t="shared" si="1554"/>
        <v>-44</v>
      </c>
      <c r="AC711" s="688">
        <f t="shared" si="1555"/>
        <v>0</v>
      </c>
      <c r="AD711" s="687">
        <f t="shared" si="1556"/>
        <v>108</v>
      </c>
      <c r="AE711" s="687">
        <f t="shared" si="1557"/>
        <v>0</v>
      </c>
      <c r="AF711" s="687">
        <f t="shared" si="1558"/>
        <v>-108</v>
      </c>
      <c r="AG711" s="688">
        <f t="shared" si="1559"/>
        <v>0</v>
      </c>
      <c r="AH711" s="687">
        <f>'2. ГПП-ОГХК'!AU277+'2. ГПП-ОГХК'!AU280</f>
        <v>27</v>
      </c>
      <c r="AI711" s="687">
        <f>'2. ГПП-ОГХК'!AW277+'2. ГПП-ОГХК'!AW280</f>
        <v>0</v>
      </c>
      <c r="AJ711" s="687">
        <f t="shared" si="1560"/>
        <v>-27</v>
      </c>
      <c r="AK711" s="688">
        <f t="shared" si="1561"/>
        <v>0</v>
      </c>
      <c r="AL711" s="687">
        <f>'2. ГПП-ОГХК'!BA277+'2. ГПП-ОГХК'!BA280</f>
        <v>41</v>
      </c>
      <c r="AM711" s="687">
        <f>'2. ГПП-ОГХК'!BC277+'2. ГПП-ОГХК'!BC280</f>
        <v>0</v>
      </c>
      <c r="AN711" s="687">
        <f t="shared" si="1562"/>
        <v>-41</v>
      </c>
      <c r="AO711" s="688">
        <f t="shared" si="1563"/>
        <v>0</v>
      </c>
      <c r="AP711" s="687">
        <f>'2. ГПП-ОГХК'!BG277+'2. ГПП-ОГХК'!BG280</f>
        <v>40</v>
      </c>
      <c r="AQ711" s="687">
        <f>'2. ГПП-ОГХК'!BI277+'2. ГПП-ОГХК'!BI280</f>
        <v>0</v>
      </c>
      <c r="AR711" s="687">
        <f t="shared" si="1564"/>
        <v>-40</v>
      </c>
      <c r="AS711" s="688">
        <f t="shared" si="1565"/>
        <v>0</v>
      </c>
      <c r="AT711" s="687">
        <f t="shared" si="1566"/>
        <v>110</v>
      </c>
      <c r="AU711" s="687">
        <f t="shared" si="1567"/>
        <v>0</v>
      </c>
      <c r="AV711" s="687">
        <f t="shared" si="1568"/>
        <v>-110</v>
      </c>
      <c r="AW711" s="688">
        <f t="shared" si="1569"/>
        <v>0</v>
      </c>
      <c r="AX711" s="687">
        <f>'2. ГПП-ОГХК'!BS277+'2. ГПП-ОГХК'!BS280</f>
        <v>42</v>
      </c>
      <c r="AY711" s="687">
        <f>'2. ГПП-ОГХК'!BU277+'2. ГПП-ОГХК'!BU280</f>
        <v>0</v>
      </c>
      <c r="AZ711" s="687">
        <f t="shared" si="1570"/>
        <v>-42</v>
      </c>
      <c r="BA711" s="688">
        <f t="shared" si="1571"/>
        <v>0</v>
      </c>
      <c r="BB711" s="687">
        <f>'2. ГПП-ОГХК'!BY277+'2. ГПП-ОГХК'!BY280</f>
        <v>28</v>
      </c>
      <c r="BC711" s="687">
        <f>'2. ГПП-ОГХК'!CA277+'2. ГПП-ОГХК'!CA280</f>
        <v>0</v>
      </c>
      <c r="BD711" s="687">
        <f t="shared" si="1572"/>
        <v>-28</v>
      </c>
      <c r="BE711" s="688">
        <f t="shared" si="1573"/>
        <v>0</v>
      </c>
      <c r="BF711" s="687">
        <f>'2. ГПП-ОГХК'!CE277+'2. ГПП-ОГХК'!CE280</f>
        <v>40</v>
      </c>
      <c r="BG711" s="687">
        <f>'2. ГПП-ОГХК'!CG277+'2. ГПП-ОГХК'!CG280</f>
        <v>0</v>
      </c>
      <c r="BH711" s="687">
        <f t="shared" si="1574"/>
        <v>-40</v>
      </c>
      <c r="BI711" s="688">
        <f t="shared" si="1575"/>
        <v>0</v>
      </c>
      <c r="BJ711" s="687">
        <f t="shared" si="1576"/>
        <v>153</v>
      </c>
      <c r="BK711" s="687">
        <f t="shared" si="1577"/>
        <v>0</v>
      </c>
      <c r="BL711" s="687">
        <f t="shared" si="1578"/>
        <v>-153</v>
      </c>
      <c r="BM711" s="688">
        <f t="shared" si="1579"/>
        <v>0</v>
      </c>
      <c r="BN711" s="687">
        <f>'2. ГПП-ОГХК'!CQ277+'2. ГПП-ОГХК'!CQ280</f>
        <v>49</v>
      </c>
      <c r="BO711" s="687">
        <f>'2. ГПП-ОГХК'!CS277+'2. ГПП-ОГХК'!CS280</f>
        <v>0</v>
      </c>
      <c r="BP711" s="687">
        <f t="shared" si="1580"/>
        <v>-49</v>
      </c>
      <c r="BQ711" s="688">
        <f t="shared" si="1581"/>
        <v>0</v>
      </c>
      <c r="BR711" s="687">
        <f>'2. ГПП-ОГХК'!CW277+'2. ГПП-ОГХК'!CW280</f>
        <v>51</v>
      </c>
      <c r="BS711" s="687">
        <f>'2. ГПП-ОГХК'!CY277+'2. ГПП-ОГХК'!CY280</f>
        <v>0</v>
      </c>
      <c r="BT711" s="687">
        <f t="shared" si="1582"/>
        <v>-51</v>
      </c>
      <c r="BU711" s="688">
        <f t="shared" si="1583"/>
        <v>0</v>
      </c>
      <c r="BV711" s="687">
        <f>'2. ГПП-ОГХК'!DC277+'2. ГПП-ОГХК'!DC280</f>
        <v>53</v>
      </c>
      <c r="BW711" s="687">
        <f>'2. ГПП-ОГХК'!DE277+'2. ГПП-ОГХК'!DE280</f>
        <v>0</v>
      </c>
      <c r="BX711" s="687">
        <f t="shared" si="1584"/>
        <v>-53</v>
      </c>
      <c r="BY711" s="688">
        <f t="shared" si="1585"/>
        <v>0</v>
      </c>
    </row>
    <row r="712" spans="2:77" ht="20.100000000000001" customHeight="1">
      <c r="C712" s="424" t="s">
        <v>107</v>
      </c>
      <c r="D712" s="528"/>
      <c r="E712" s="528"/>
      <c r="F712" s="529"/>
      <c r="G712" s="530" t="s">
        <v>765</v>
      </c>
      <c r="H712" s="530"/>
      <c r="I712" s="446" t="s">
        <v>760</v>
      </c>
      <c r="J712" s="687">
        <f t="shared" si="1542"/>
        <v>18164.900000000001</v>
      </c>
      <c r="K712" s="687">
        <f t="shared" si="1543"/>
        <v>0</v>
      </c>
      <c r="L712" s="687">
        <f t="shared" si="1544"/>
        <v>-18164.900000000001</v>
      </c>
      <c r="M712" s="688">
        <f t="shared" si="1545"/>
        <v>0</v>
      </c>
      <c r="N712" s="687">
        <f t="shared" si="1546"/>
        <v>5546.7000000000007</v>
      </c>
      <c r="O712" s="687">
        <f t="shared" si="1547"/>
        <v>0</v>
      </c>
      <c r="P712" s="687">
        <f t="shared" si="1548"/>
        <v>-5546.7000000000007</v>
      </c>
      <c r="Q712" s="688">
        <f t="shared" si="1549"/>
        <v>0</v>
      </c>
      <c r="R712" s="687">
        <f>'14. ГП Благовещенск (Ам ГПЗ)'!W42+'14. ГП Благовещенск (Ам ГПЗ)'!W55</f>
        <v>2939.3</v>
      </c>
      <c r="S712" s="687">
        <f>'14. ГП Благовещенск (Ам ГПЗ)'!Y42+'14. ГП Благовещенск (Ам ГПЗ)'!Y55</f>
        <v>0</v>
      </c>
      <c r="T712" s="687">
        <f t="shared" si="1550"/>
        <v>-2939.3</v>
      </c>
      <c r="U712" s="688">
        <f t="shared" si="1551"/>
        <v>0</v>
      </c>
      <c r="V712" s="687">
        <f>'14. ГП Благовещенск (Ам ГПЗ)'!AC42+'14. ГП Благовещенск (Ам ГПЗ)'!AC55</f>
        <v>1327.4</v>
      </c>
      <c r="W712" s="687">
        <f>'14. ГП Благовещенск (Ам ГПЗ)'!AE42+'14. ГП Благовещенск (Ам ГПЗ)'!AE55</f>
        <v>0</v>
      </c>
      <c r="X712" s="687">
        <f t="shared" si="1552"/>
        <v>-1327.4</v>
      </c>
      <c r="Y712" s="688">
        <f t="shared" si="1553"/>
        <v>0</v>
      </c>
      <c r="Z712" s="687">
        <f>'14. ГП Благовещенск (Ам ГПЗ)'!AI42+'14. ГП Благовещенск (Ам ГПЗ)'!AI55</f>
        <v>1280</v>
      </c>
      <c r="AA712" s="687">
        <f>'14. ГП Благовещенск (Ам ГПЗ)'!AK42+'14. ГП Благовещенск (Ам ГПЗ)'!AK55</f>
        <v>0</v>
      </c>
      <c r="AB712" s="687">
        <f t="shared" si="1554"/>
        <v>-1280</v>
      </c>
      <c r="AC712" s="688">
        <f t="shared" si="1555"/>
        <v>0</v>
      </c>
      <c r="AD712" s="687">
        <f t="shared" si="1556"/>
        <v>3846.1</v>
      </c>
      <c r="AE712" s="687">
        <f t="shared" si="1557"/>
        <v>0</v>
      </c>
      <c r="AF712" s="687">
        <f t="shared" si="1558"/>
        <v>-3846.1</v>
      </c>
      <c r="AG712" s="688">
        <f t="shared" si="1559"/>
        <v>0</v>
      </c>
      <c r="AH712" s="687">
        <f>'14. ГП Благовещенск (Ам ГПЗ)'!AU42+'14. ГП Благовещенск (Ам ГПЗ)'!AU55</f>
        <v>758.5</v>
      </c>
      <c r="AI712" s="687">
        <f>'14. ГП Благовещенск (Ам ГПЗ)'!AW42+'14. ГП Благовещенск (Ам ГПЗ)'!AW55</f>
        <v>0</v>
      </c>
      <c r="AJ712" s="687">
        <f t="shared" si="1560"/>
        <v>-758.5</v>
      </c>
      <c r="AK712" s="688">
        <f t="shared" si="1561"/>
        <v>0</v>
      </c>
      <c r="AL712" s="687">
        <f>'14. ГП Благовещенск (Ам ГПЗ)'!BA42+'14. ГП Благовещенск (Ам ГПЗ)'!BA55</f>
        <v>1492.7</v>
      </c>
      <c r="AM712" s="687">
        <f>'14. ГП Благовещенск (Ам ГПЗ)'!BC42+'14. ГП Благовещенск (Ам ГПЗ)'!BC55</f>
        <v>0</v>
      </c>
      <c r="AN712" s="687">
        <f t="shared" si="1562"/>
        <v>-1492.7</v>
      </c>
      <c r="AO712" s="688">
        <f t="shared" si="1563"/>
        <v>0</v>
      </c>
      <c r="AP712" s="687">
        <f>'14. ГП Благовещенск (Ам ГПЗ)'!BG42+'14. ГП Благовещенск (Ам ГПЗ)'!BG55</f>
        <v>1594.9</v>
      </c>
      <c r="AQ712" s="687">
        <f>'14. ГП Благовещенск (Ам ГПЗ)'!BI42+'14. ГП Благовещенск (Ам ГПЗ)'!BI55</f>
        <v>0</v>
      </c>
      <c r="AR712" s="687">
        <f t="shared" si="1564"/>
        <v>-1594.9</v>
      </c>
      <c r="AS712" s="688">
        <f t="shared" si="1565"/>
        <v>0</v>
      </c>
      <c r="AT712" s="687">
        <f t="shared" si="1566"/>
        <v>4200</v>
      </c>
      <c r="AU712" s="687">
        <f t="shared" si="1567"/>
        <v>0</v>
      </c>
      <c r="AV712" s="687">
        <f t="shared" si="1568"/>
        <v>-4200</v>
      </c>
      <c r="AW712" s="688">
        <f t="shared" si="1569"/>
        <v>0</v>
      </c>
      <c r="AX712" s="687">
        <f>'14. ГП Благовещенск (Ам ГПЗ)'!BS42+'14. ГП Благовещенск (Ам ГПЗ)'!BS55</f>
        <v>1648.1</v>
      </c>
      <c r="AY712" s="687">
        <f>'14. ГП Благовещенск (Ам ГПЗ)'!BU42+'14. ГП Благовещенск (Ам ГПЗ)'!BU55</f>
        <v>0</v>
      </c>
      <c r="AZ712" s="687">
        <f t="shared" si="1570"/>
        <v>-1648.1</v>
      </c>
      <c r="BA712" s="688">
        <f t="shared" si="1571"/>
        <v>0</v>
      </c>
      <c r="BB712" s="687">
        <f>'14. ГП Благовещенск (Ам ГПЗ)'!BY42+'14. ГП Благовещенск (Ам ГПЗ)'!BY55</f>
        <v>1648.1</v>
      </c>
      <c r="BC712" s="687">
        <f>'14. ГП Благовещенск (Ам ГПЗ)'!CA42+'14. ГП Благовещенск (Ам ГПЗ)'!CA55</f>
        <v>0</v>
      </c>
      <c r="BD712" s="687">
        <f t="shared" si="1572"/>
        <v>-1648.1</v>
      </c>
      <c r="BE712" s="688">
        <f t="shared" si="1573"/>
        <v>0</v>
      </c>
      <c r="BF712" s="687">
        <f>'14. ГП Благовещенск (Ам ГПЗ)'!CE42+'14. ГП Благовещенск (Ам ГПЗ)'!CE55</f>
        <v>903.8</v>
      </c>
      <c r="BG712" s="687">
        <f>'14. ГП Благовещенск (Ам ГПЗ)'!CG42+'14. ГП Благовещенск (Ам ГПЗ)'!CG55</f>
        <v>0</v>
      </c>
      <c r="BH712" s="687">
        <f t="shared" si="1574"/>
        <v>-903.8</v>
      </c>
      <c r="BI712" s="688">
        <f t="shared" si="1575"/>
        <v>0</v>
      </c>
      <c r="BJ712" s="687">
        <f t="shared" si="1576"/>
        <v>4572.1000000000004</v>
      </c>
      <c r="BK712" s="687">
        <f t="shared" si="1577"/>
        <v>0</v>
      </c>
      <c r="BL712" s="687">
        <f t="shared" si="1578"/>
        <v>-4572.1000000000004</v>
      </c>
      <c r="BM712" s="688">
        <f t="shared" si="1579"/>
        <v>0</v>
      </c>
      <c r="BN712" s="687">
        <f>'14. ГП Благовещенск (Ам ГПЗ)'!CQ42+'14. ГП Благовещенск (Ам ГПЗ)'!CQ55</f>
        <v>1329.1</v>
      </c>
      <c r="BO712" s="687">
        <f>'14. ГП Благовещенск (Ам ГПЗ)'!CS42+'14. ГП Благовещенск (Ам ГПЗ)'!CS55</f>
        <v>0</v>
      </c>
      <c r="BP712" s="687">
        <f t="shared" si="1580"/>
        <v>-1329.1</v>
      </c>
      <c r="BQ712" s="688">
        <f t="shared" si="1581"/>
        <v>0</v>
      </c>
      <c r="BR712" s="687">
        <f>'14. ГП Благовещенск (Ам ГПЗ)'!CW42+'14. ГП Благовещенск (Ам ГПЗ)'!CW55</f>
        <v>1594.9</v>
      </c>
      <c r="BS712" s="687">
        <f>'14. ГП Благовещенск (Ам ГПЗ)'!CY42+'14. ГП Благовещенск (Ам ГПЗ)'!CY55</f>
        <v>0</v>
      </c>
      <c r="BT712" s="687">
        <f t="shared" si="1582"/>
        <v>-1594.9</v>
      </c>
      <c r="BU712" s="688">
        <f t="shared" si="1583"/>
        <v>0</v>
      </c>
      <c r="BV712" s="687">
        <f>'14. ГП Благовещенск (Ам ГПЗ)'!DC42+'14. ГП Благовещенск (Ам ГПЗ)'!DC55</f>
        <v>1648.1</v>
      </c>
      <c r="BW712" s="687">
        <f>'14. ГП Благовещенск (Ам ГПЗ)'!DE42+'14. ГП Благовещенск (Ам ГПЗ)'!DE55</f>
        <v>0</v>
      </c>
      <c r="BX712" s="687">
        <f t="shared" si="1584"/>
        <v>-1648.1</v>
      </c>
      <c r="BY712" s="688">
        <f t="shared" si="1585"/>
        <v>0</v>
      </c>
    </row>
    <row r="713" spans="2:77" ht="20.100000000000001" customHeight="1">
      <c r="C713" s="435" t="s">
        <v>766</v>
      </c>
      <c r="D713" s="528"/>
      <c r="E713" s="528"/>
      <c r="F713" s="529"/>
      <c r="G713" s="530" t="s">
        <v>765</v>
      </c>
      <c r="H713" s="530"/>
      <c r="I713" s="6" t="s">
        <v>760</v>
      </c>
      <c r="J713" s="687">
        <f t="shared" si="1542"/>
        <v>18164.900000000001</v>
      </c>
      <c r="K713" s="687">
        <f t="shared" si="1543"/>
        <v>0</v>
      </c>
      <c r="L713" s="687">
        <f t="shared" si="1544"/>
        <v>-18164.900000000001</v>
      </c>
      <c r="M713" s="688">
        <f t="shared" si="1545"/>
        <v>0</v>
      </c>
      <c r="N713" s="687">
        <f t="shared" si="1546"/>
        <v>5546.7000000000007</v>
      </c>
      <c r="O713" s="687">
        <f t="shared" si="1547"/>
        <v>0</v>
      </c>
      <c r="P713" s="687">
        <f t="shared" si="1548"/>
        <v>-5546.7000000000007</v>
      </c>
      <c r="Q713" s="688">
        <f t="shared" si="1549"/>
        <v>0</v>
      </c>
      <c r="R713" s="687">
        <f>'14. ГП Благовещенск (Ам ГПЗ)'!W42+'14. ГП Благовещенск (Ам ГПЗ)'!W55</f>
        <v>2939.3</v>
      </c>
      <c r="S713" s="687">
        <f>'14. ГП Благовещенск (Ам ГПЗ)'!Y42+'14. ГП Благовещенск (Ам ГПЗ)'!Y55</f>
        <v>0</v>
      </c>
      <c r="T713" s="687">
        <f t="shared" si="1550"/>
        <v>-2939.3</v>
      </c>
      <c r="U713" s="688">
        <f t="shared" si="1551"/>
        <v>0</v>
      </c>
      <c r="V713" s="687">
        <f>'14. ГП Благовещенск (Ам ГПЗ)'!AC42+'14. ГП Благовещенск (Ам ГПЗ)'!AC55</f>
        <v>1327.4</v>
      </c>
      <c r="W713" s="687">
        <f>'14. ГП Благовещенск (Ам ГПЗ)'!AE42+'14. ГП Благовещенск (Ам ГПЗ)'!AE55</f>
        <v>0</v>
      </c>
      <c r="X713" s="687">
        <f t="shared" si="1552"/>
        <v>-1327.4</v>
      </c>
      <c r="Y713" s="688">
        <f t="shared" si="1553"/>
        <v>0</v>
      </c>
      <c r="Z713" s="687">
        <f>'14. ГП Благовещенск (Ам ГПЗ)'!AI42+'14. ГП Благовещенск (Ам ГПЗ)'!AI55</f>
        <v>1280</v>
      </c>
      <c r="AA713" s="687">
        <f>'14. ГП Благовещенск (Ам ГПЗ)'!AK42+'14. ГП Благовещенск (Ам ГПЗ)'!AK55</f>
        <v>0</v>
      </c>
      <c r="AB713" s="687">
        <f t="shared" si="1554"/>
        <v>-1280</v>
      </c>
      <c r="AC713" s="688">
        <f t="shared" si="1555"/>
        <v>0</v>
      </c>
      <c r="AD713" s="687">
        <f t="shared" si="1556"/>
        <v>3846.1</v>
      </c>
      <c r="AE713" s="687">
        <f t="shared" si="1557"/>
        <v>0</v>
      </c>
      <c r="AF713" s="687">
        <f t="shared" si="1558"/>
        <v>-3846.1</v>
      </c>
      <c r="AG713" s="688">
        <f t="shared" si="1559"/>
        <v>0</v>
      </c>
      <c r="AH713" s="687">
        <f>'14. ГП Благовещенск (Ам ГПЗ)'!AU42+'14. ГП Благовещенск (Ам ГПЗ)'!AU55</f>
        <v>758.5</v>
      </c>
      <c r="AI713" s="687">
        <f>'14. ГП Благовещенск (Ам ГПЗ)'!AW42+'14. ГП Благовещенск (Ам ГПЗ)'!AW55</f>
        <v>0</v>
      </c>
      <c r="AJ713" s="687">
        <f t="shared" si="1560"/>
        <v>-758.5</v>
      </c>
      <c r="AK713" s="688">
        <f t="shared" si="1561"/>
        <v>0</v>
      </c>
      <c r="AL713" s="687">
        <f>'14. ГП Благовещенск (Ам ГПЗ)'!BA42+'14. ГП Благовещенск (Ам ГПЗ)'!BA55</f>
        <v>1492.7</v>
      </c>
      <c r="AM713" s="687">
        <f>'14. ГП Благовещенск (Ам ГПЗ)'!BC42+'14. ГП Благовещенск (Ам ГПЗ)'!BC55</f>
        <v>0</v>
      </c>
      <c r="AN713" s="687">
        <f t="shared" si="1562"/>
        <v>-1492.7</v>
      </c>
      <c r="AO713" s="688">
        <f t="shared" si="1563"/>
        <v>0</v>
      </c>
      <c r="AP713" s="687">
        <f>'14. ГП Благовещенск (Ам ГПЗ)'!BG42+'14. ГП Благовещенск (Ам ГПЗ)'!BG55</f>
        <v>1594.9</v>
      </c>
      <c r="AQ713" s="687">
        <f>'14. ГП Благовещенск (Ам ГПЗ)'!BI42+'14. ГП Благовещенск (Ам ГПЗ)'!BI55</f>
        <v>0</v>
      </c>
      <c r="AR713" s="687">
        <f t="shared" si="1564"/>
        <v>-1594.9</v>
      </c>
      <c r="AS713" s="688">
        <f t="shared" si="1565"/>
        <v>0</v>
      </c>
      <c r="AT713" s="687">
        <f t="shared" si="1566"/>
        <v>4200</v>
      </c>
      <c r="AU713" s="687">
        <f t="shared" si="1567"/>
        <v>0</v>
      </c>
      <c r="AV713" s="687">
        <f t="shared" si="1568"/>
        <v>-4200</v>
      </c>
      <c r="AW713" s="688">
        <f t="shared" si="1569"/>
        <v>0</v>
      </c>
      <c r="AX713" s="687">
        <f>'14. ГП Благовещенск (Ам ГПЗ)'!BS42+'14. ГП Благовещенск (Ам ГПЗ)'!BS55</f>
        <v>1648.1</v>
      </c>
      <c r="AY713" s="687">
        <f>'14. ГП Благовещенск (Ам ГПЗ)'!BU42+'14. ГП Благовещенск (Ам ГПЗ)'!BU55</f>
        <v>0</v>
      </c>
      <c r="AZ713" s="687">
        <f t="shared" si="1570"/>
        <v>-1648.1</v>
      </c>
      <c r="BA713" s="688">
        <f t="shared" si="1571"/>
        <v>0</v>
      </c>
      <c r="BB713" s="687">
        <f>'14. ГП Благовещенск (Ам ГПЗ)'!BY42+'14. ГП Благовещенск (Ам ГПЗ)'!BY55</f>
        <v>1648.1</v>
      </c>
      <c r="BC713" s="687">
        <f>'14. ГП Благовещенск (Ам ГПЗ)'!CA42+'14. ГП Благовещенск (Ам ГПЗ)'!CA55</f>
        <v>0</v>
      </c>
      <c r="BD713" s="687">
        <f t="shared" si="1572"/>
        <v>-1648.1</v>
      </c>
      <c r="BE713" s="688">
        <f t="shared" si="1573"/>
        <v>0</v>
      </c>
      <c r="BF713" s="687">
        <f>'14. ГП Благовещенск (Ам ГПЗ)'!CE42+'14. ГП Благовещенск (Ам ГПЗ)'!CE55</f>
        <v>903.8</v>
      </c>
      <c r="BG713" s="687">
        <f>'14. ГП Благовещенск (Ам ГПЗ)'!CG42+'14. ГП Благовещенск (Ам ГПЗ)'!CG55</f>
        <v>0</v>
      </c>
      <c r="BH713" s="687">
        <f t="shared" si="1574"/>
        <v>-903.8</v>
      </c>
      <c r="BI713" s="688">
        <f t="shared" si="1575"/>
        <v>0</v>
      </c>
      <c r="BJ713" s="687">
        <f t="shared" si="1576"/>
        <v>4572.1000000000004</v>
      </c>
      <c r="BK713" s="687">
        <f t="shared" si="1577"/>
        <v>0</v>
      </c>
      <c r="BL713" s="687">
        <f t="shared" si="1578"/>
        <v>-4572.1000000000004</v>
      </c>
      <c r="BM713" s="688">
        <f t="shared" si="1579"/>
        <v>0</v>
      </c>
      <c r="BN713" s="687">
        <f>'14. ГП Благовещенск (Ам ГПЗ)'!CQ42+'14. ГП Благовещенск (Ам ГПЗ)'!CQ55</f>
        <v>1329.1</v>
      </c>
      <c r="BO713" s="687">
        <f>'14. ГП Благовещенск (Ам ГПЗ)'!CS42+'14. ГП Благовещенск (Ам ГПЗ)'!CS55</f>
        <v>0</v>
      </c>
      <c r="BP713" s="687">
        <f t="shared" si="1580"/>
        <v>-1329.1</v>
      </c>
      <c r="BQ713" s="688">
        <f t="shared" si="1581"/>
        <v>0</v>
      </c>
      <c r="BR713" s="687">
        <f>'14. ГП Благовещенск (Ам ГПЗ)'!CW42+'14. ГП Благовещенск (Ам ГПЗ)'!CW55</f>
        <v>1594.9</v>
      </c>
      <c r="BS713" s="687">
        <f>'14. ГП Благовещенск (Ам ГПЗ)'!CY42+'14. ГП Благовещенск (Ам ГПЗ)'!CY55</f>
        <v>0</v>
      </c>
      <c r="BT713" s="687">
        <f t="shared" si="1582"/>
        <v>-1594.9</v>
      </c>
      <c r="BU713" s="688">
        <f t="shared" si="1583"/>
        <v>0</v>
      </c>
      <c r="BV713" s="687">
        <f>'14. ГП Благовещенск (Ам ГПЗ)'!DC42+'14. ГП Благовещенск (Ам ГПЗ)'!DC55</f>
        <v>1648.1</v>
      </c>
      <c r="BW713" s="687">
        <f>'14. ГП Благовещенск (Ам ГПЗ)'!DE42+'14. ГП Благовещенск (Ам ГПЗ)'!DE55</f>
        <v>0</v>
      </c>
      <c r="BX713" s="687">
        <f t="shared" si="1584"/>
        <v>-1648.1</v>
      </c>
      <c r="BY713" s="688">
        <f t="shared" si="1585"/>
        <v>0</v>
      </c>
    </row>
    <row r="714" spans="2:77" ht="20.100000000000001" customHeight="1">
      <c r="C714" s="436"/>
      <c r="D714" s="528"/>
      <c r="E714" s="528"/>
      <c r="F714" s="529"/>
      <c r="G714" s="530" t="s">
        <v>767</v>
      </c>
      <c r="H714" s="530"/>
      <c r="I714" s="4" t="s">
        <v>762</v>
      </c>
      <c r="J714" s="687">
        <f t="shared" si="1542"/>
        <v>3022.5</v>
      </c>
      <c r="K714" s="687">
        <f t="shared" si="1543"/>
        <v>0</v>
      </c>
      <c r="L714" s="687">
        <f t="shared" si="1544"/>
        <v>-3022.5</v>
      </c>
      <c r="M714" s="688">
        <f t="shared" si="1545"/>
        <v>0</v>
      </c>
      <c r="N714" s="687">
        <f t="shared" si="1546"/>
        <v>923</v>
      </c>
      <c r="O714" s="687">
        <f t="shared" si="1547"/>
        <v>0</v>
      </c>
      <c r="P714" s="687">
        <f t="shared" si="1548"/>
        <v>-923</v>
      </c>
      <c r="Q714" s="688">
        <f t="shared" si="1549"/>
        <v>0</v>
      </c>
      <c r="R714" s="687">
        <f>'14. ГП Благовещенск (Ам ГПЗ)'!W41+'14. ГП Благовещенск (Ам ГПЗ)'!W54</f>
        <v>489.1</v>
      </c>
      <c r="S714" s="687">
        <f>'14. ГП Благовещенск (Ам ГПЗ)'!Y41+'14. ГП Благовещенск (Ам ГПЗ)'!Y54</f>
        <v>0</v>
      </c>
      <c r="T714" s="687">
        <f t="shared" si="1550"/>
        <v>-489.1</v>
      </c>
      <c r="U714" s="688">
        <f t="shared" si="1551"/>
        <v>0</v>
      </c>
      <c r="V714" s="687">
        <f>'14. ГП Благовещенск (Ам ГПЗ)'!AC41+'14. ГП Благовещенск (Ам ГПЗ)'!AC54</f>
        <v>220.9</v>
      </c>
      <c r="W714" s="687">
        <f>'14. ГП Благовещенск (Ам ГПЗ)'!AE41+'14. ГП Благовещенск (Ам ГПЗ)'!AE54</f>
        <v>0</v>
      </c>
      <c r="X714" s="687">
        <f t="shared" si="1552"/>
        <v>-220.9</v>
      </c>
      <c r="Y714" s="688">
        <f t="shared" si="1553"/>
        <v>0</v>
      </c>
      <c r="Z714" s="687">
        <f>'14. ГП Благовещенск (Ам ГПЗ)'!AI41+'14. ГП Благовещенск (Ам ГПЗ)'!AI54</f>
        <v>213</v>
      </c>
      <c r="AA714" s="687">
        <f>'14. ГП Благовещенск (Ам ГПЗ)'!AK41+'14. ГП Благовещенск (Ам ГПЗ)'!AK54</f>
        <v>0</v>
      </c>
      <c r="AB714" s="687">
        <f t="shared" si="1554"/>
        <v>-213</v>
      </c>
      <c r="AC714" s="688">
        <f t="shared" si="1555"/>
        <v>0</v>
      </c>
      <c r="AD714" s="687">
        <f t="shared" si="1556"/>
        <v>640</v>
      </c>
      <c r="AE714" s="687">
        <f t="shared" si="1557"/>
        <v>0</v>
      </c>
      <c r="AF714" s="687">
        <f t="shared" si="1558"/>
        <v>-640</v>
      </c>
      <c r="AG714" s="688">
        <f t="shared" si="1559"/>
        <v>0</v>
      </c>
      <c r="AH714" s="687">
        <f>'14. ГП Благовещенск (Ам ГПЗ)'!AU41+'14. ГП Благовещенск (Ам ГПЗ)'!AU54</f>
        <v>126.2</v>
      </c>
      <c r="AI714" s="687">
        <f>'14. ГП Благовещенск (Ам ГПЗ)'!AW41+'14. ГП Благовещенск (Ам ГПЗ)'!AW54</f>
        <v>0</v>
      </c>
      <c r="AJ714" s="687">
        <f t="shared" si="1560"/>
        <v>-126.2</v>
      </c>
      <c r="AK714" s="688">
        <f t="shared" si="1561"/>
        <v>0</v>
      </c>
      <c r="AL714" s="687">
        <f>'14. ГП Благовещенск (Ам ГПЗ)'!BA41+'14. ГП Благовещенск (Ам ГПЗ)'!BA54</f>
        <v>248.4</v>
      </c>
      <c r="AM714" s="687">
        <f>'14. ГП Благовещенск (Ам ГПЗ)'!BC41+'14. ГП Благовещенск (Ам ГПЗ)'!BC54</f>
        <v>0</v>
      </c>
      <c r="AN714" s="687">
        <f t="shared" si="1562"/>
        <v>-248.4</v>
      </c>
      <c r="AO714" s="688">
        <f t="shared" si="1563"/>
        <v>0</v>
      </c>
      <c r="AP714" s="687">
        <f>'14. ГП Благовещенск (Ам ГПЗ)'!BG41+'14. ГП Благовещенск (Ам ГПЗ)'!BG54</f>
        <v>265.39999999999998</v>
      </c>
      <c r="AQ714" s="687">
        <f>'14. ГП Благовещенск (Ам ГПЗ)'!BI41+'14. ГП Благовещенск (Ам ГПЗ)'!BI54</f>
        <v>0</v>
      </c>
      <c r="AR714" s="687">
        <f t="shared" si="1564"/>
        <v>-265.39999999999998</v>
      </c>
      <c r="AS714" s="688">
        <f t="shared" si="1565"/>
        <v>0</v>
      </c>
      <c r="AT714" s="687">
        <f t="shared" si="1566"/>
        <v>698.8</v>
      </c>
      <c r="AU714" s="687">
        <f t="shared" si="1567"/>
        <v>0</v>
      </c>
      <c r="AV714" s="687">
        <f t="shared" si="1568"/>
        <v>-698.8</v>
      </c>
      <c r="AW714" s="688">
        <f t="shared" si="1569"/>
        <v>0</v>
      </c>
      <c r="AX714" s="687">
        <f>'14. ГП Благовещенск (Ам ГПЗ)'!BS41+'14. ГП Благовещенск (Ам ГПЗ)'!BS54</f>
        <v>274.2</v>
      </c>
      <c r="AY714" s="687">
        <f>'14. ГП Благовещенск (Ам ГПЗ)'!BU41+'14. ГП Благовещенск (Ам ГПЗ)'!BU54</f>
        <v>0</v>
      </c>
      <c r="AZ714" s="687">
        <f t="shared" si="1570"/>
        <v>-274.2</v>
      </c>
      <c r="BA714" s="688">
        <f t="shared" si="1571"/>
        <v>0</v>
      </c>
      <c r="BB714" s="687">
        <f>'14. ГП Благовещенск (Ам ГПЗ)'!BY41+'14. ГП Благовещенск (Ам ГПЗ)'!BY54</f>
        <v>274.2</v>
      </c>
      <c r="BC714" s="687">
        <f>'14. ГП Благовещенск (Ам ГПЗ)'!CA41+'14. ГП Благовещенск (Ам ГПЗ)'!CA54</f>
        <v>0</v>
      </c>
      <c r="BD714" s="687">
        <f t="shared" si="1572"/>
        <v>-274.2</v>
      </c>
      <c r="BE714" s="688">
        <f t="shared" si="1573"/>
        <v>0</v>
      </c>
      <c r="BF714" s="687">
        <f>'14. ГП Благовещенск (Ам ГПЗ)'!CE41+'14. ГП Благовещенск (Ам ГПЗ)'!CE54</f>
        <v>150.4</v>
      </c>
      <c r="BG714" s="687">
        <f>'14. ГП Благовещенск (Ам ГПЗ)'!CG41+'14. ГП Благовещенск (Ам ГПЗ)'!CG54</f>
        <v>0</v>
      </c>
      <c r="BH714" s="687">
        <f t="shared" si="1574"/>
        <v>-150.4</v>
      </c>
      <c r="BI714" s="688">
        <f t="shared" si="1575"/>
        <v>0</v>
      </c>
      <c r="BJ714" s="687">
        <f t="shared" si="1576"/>
        <v>760.7</v>
      </c>
      <c r="BK714" s="687">
        <f t="shared" si="1577"/>
        <v>0</v>
      </c>
      <c r="BL714" s="687">
        <f t="shared" si="1578"/>
        <v>-760.7</v>
      </c>
      <c r="BM714" s="688">
        <f t="shared" si="1579"/>
        <v>0</v>
      </c>
      <c r="BN714" s="687">
        <f>'14. ГП Благовещенск (Ам ГПЗ)'!CQ41+'14. ГП Благовещенск (Ам ГПЗ)'!CQ54</f>
        <v>221.1</v>
      </c>
      <c r="BO714" s="687">
        <f>'14. ГП Благовещенск (Ам ГПЗ)'!CS41+'14. ГП Благовещенск (Ам ГПЗ)'!CS54</f>
        <v>0</v>
      </c>
      <c r="BP714" s="687">
        <f t="shared" si="1580"/>
        <v>-221.1</v>
      </c>
      <c r="BQ714" s="688">
        <f t="shared" si="1581"/>
        <v>0</v>
      </c>
      <c r="BR714" s="687">
        <f>'14. ГП Благовещенск (Ам ГПЗ)'!CW41+'14. ГП Благовещенск (Ам ГПЗ)'!CW54</f>
        <v>265.39999999999998</v>
      </c>
      <c r="BS714" s="687">
        <f>'14. ГП Благовещенск (Ам ГПЗ)'!CY41+'14. ГП Благовещенск (Ам ГПЗ)'!CY54</f>
        <v>0</v>
      </c>
      <c r="BT714" s="687">
        <f t="shared" si="1582"/>
        <v>-265.39999999999998</v>
      </c>
      <c r="BU714" s="688">
        <f t="shared" si="1583"/>
        <v>0</v>
      </c>
      <c r="BV714" s="687">
        <f>'14. ГП Благовещенск (Ам ГПЗ)'!DC41+'14. ГП Благовещенск (Ам ГПЗ)'!DC54</f>
        <v>274.2</v>
      </c>
      <c r="BW714" s="687">
        <f>'14. ГП Благовещенск (Ам ГПЗ)'!DE41+'14. ГП Благовещенск (Ам ГПЗ)'!DE54</f>
        <v>0</v>
      </c>
      <c r="BX714" s="687">
        <f t="shared" si="1584"/>
        <v>-274.2</v>
      </c>
      <c r="BY714" s="688">
        <f t="shared" si="1585"/>
        <v>0</v>
      </c>
    </row>
    <row r="715" spans="2:77" ht="20.100000000000001" customHeight="1">
      <c r="B715" s="413" t="s">
        <v>768</v>
      </c>
      <c r="C715" s="428" t="s">
        <v>113</v>
      </c>
      <c r="D715" s="528"/>
      <c r="E715" s="528"/>
      <c r="F715" s="529"/>
      <c r="G715" s="530" t="s">
        <v>769</v>
      </c>
      <c r="H715" s="530"/>
      <c r="I715" s="446" t="s">
        <v>760</v>
      </c>
      <c r="J715" s="687">
        <f t="shared" si="1542"/>
        <v>18164.900000000001</v>
      </c>
      <c r="K715" s="687">
        <f t="shared" si="1543"/>
        <v>0</v>
      </c>
      <c r="L715" s="687">
        <f t="shared" si="1544"/>
        <v>-18164.900000000001</v>
      </c>
      <c r="M715" s="688">
        <f t="shared" si="1545"/>
        <v>0</v>
      </c>
      <c r="N715" s="687">
        <f t="shared" si="1546"/>
        <v>5546.7000000000007</v>
      </c>
      <c r="O715" s="687">
        <f t="shared" si="1547"/>
        <v>0</v>
      </c>
      <c r="P715" s="687">
        <f t="shared" si="1548"/>
        <v>-5546.7000000000007</v>
      </c>
      <c r="Q715" s="688">
        <f t="shared" si="1549"/>
        <v>0</v>
      </c>
      <c r="R715" s="687">
        <f>'14. ГП Благовещенск (Ам ГПЗ)'!W42</f>
        <v>2939.3</v>
      </c>
      <c r="S715" s="687">
        <f>'14. ГП Благовещенск (Ам ГПЗ)'!Y42</f>
        <v>0</v>
      </c>
      <c r="T715" s="687">
        <f t="shared" si="1550"/>
        <v>-2939.3</v>
      </c>
      <c r="U715" s="688">
        <f t="shared" si="1551"/>
        <v>0</v>
      </c>
      <c r="V715" s="687">
        <f>'14. ГП Благовещенск (Ам ГПЗ)'!AC42</f>
        <v>1327.4</v>
      </c>
      <c r="W715" s="687">
        <f>'14. ГП Благовещенск (Ам ГПЗ)'!AE42</f>
        <v>0</v>
      </c>
      <c r="X715" s="687">
        <f t="shared" si="1552"/>
        <v>-1327.4</v>
      </c>
      <c r="Y715" s="688">
        <f t="shared" si="1553"/>
        <v>0</v>
      </c>
      <c r="Z715" s="687">
        <f>'14. ГП Благовещенск (Ам ГПЗ)'!AI42</f>
        <v>1280</v>
      </c>
      <c r="AA715" s="687">
        <f>'14. ГП Благовещенск (Ам ГПЗ)'!AK42</f>
        <v>0</v>
      </c>
      <c r="AB715" s="687">
        <f t="shared" si="1554"/>
        <v>-1280</v>
      </c>
      <c r="AC715" s="688">
        <f t="shared" si="1555"/>
        <v>0</v>
      </c>
      <c r="AD715" s="687">
        <f t="shared" si="1556"/>
        <v>3846.1</v>
      </c>
      <c r="AE715" s="687">
        <f t="shared" si="1557"/>
        <v>0</v>
      </c>
      <c r="AF715" s="687">
        <f t="shared" si="1558"/>
        <v>-3846.1</v>
      </c>
      <c r="AG715" s="688">
        <f t="shared" si="1559"/>
        <v>0</v>
      </c>
      <c r="AH715" s="687">
        <f>'14. ГП Благовещенск (Ам ГПЗ)'!AU42</f>
        <v>758.5</v>
      </c>
      <c r="AI715" s="687">
        <f>'14. ГП Благовещенск (Ам ГПЗ)'!AW42</f>
        <v>0</v>
      </c>
      <c r="AJ715" s="687">
        <f t="shared" si="1560"/>
        <v>-758.5</v>
      </c>
      <c r="AK715" s="688">
        <f t="shared" si="1561"/>
        <v>0</v>
      </c>
      <c r="AL715" s="687">
        <f>'14. ГП Благовещенск (Ам ГПЗ)'!BA42</f>
        <v>1492.7</v>
      </c>
      <c r="AM715" s="687">
        <f>'14. ГП Благовещенск (Ам ГПЗ)'!BC42</f>
        <v>0</v>
      </c>
      <c r="AN715" s="687">
        <f t="shared" si="1562"/>
        <v>-1492.7</v>
      </c>
      <c r="AO715" s="688">
        <f t="shared" si="1563"/>
        <v>0</v>
      </c>
      <c r="AP715" s="687">
        <f>'14. ГП Благовещенск (Ам ГПЗ)'!BG42</f>
        <v>1594.9</v>
      </c>
      <c r="AQ715" s="687">
        <f>'14. ГП Благовещенск (Ам ГПЗ)'!BI42</f>
        <v>0</v>
      </c>
      <c r="AR715" s="687">
        <f t="shared" si="1564"/>
        <v>-1594.9</v>
      </c>
      <c r="AS715" s="688">
        <f t="shared" si="1565"/>
        <v>0</v>
      </c>
      <c r="AT715" s="687">
        <f t="shared" si="1566"/>
        <v>4200</v>
      </c>
      <c r="AU715" s="687">
        <f t="shared" si="1567"/>
        <v>0</v>
      </c>
      <c r="AV715" s="687">
        <f t="shared" si="1568"/>
        <v>-4200</v>
      </c>
      <c r="AW715" s="688">
        <f t="shared" si="1569"/>
        <v>0</v>
      </c>
      <c r="AX715" s="687">
        <f>'14. ГП Благовещенск (Ам ГПЗ)'!BS42</f>
        <v>1648.1</v>
      </c>
      <c r="AY715" s="687">
        <f>'14. ГП Благовещенск (Ам ГПЗ)'!BU42</f>
        <v>0</v>
      </c>
      <c r="AZ715" s="687">
        <f t="shared" si="1570"/>
        <v>-1648.1</v>
      </c>
      <c r="BA715" s="688">
        <f t="shared" si="1571"/>
        <v>0</v>
      </c>
      <c r="BB715" s="687">
        <f>'14. ГП Благовещенск (Ам ГПЗ)'!BY42</f>
        <v>1648.1</v>
      </c>
      <c r="BC715" s="687">
        <f>'14. ГП Благовещенск (Ам ГПЗ)'!CA42</f>
        <v>0</v>
      </c>
      <c r="BD715" s="687">
        <f t="shared" si="1572"/>
        <v>-1648.1</v>
      </c>
      <c r="BE715" s="688">
        <f t="shared" si="1573"/>
        <v>0</v>
      </c>
      <c r="BF715" s="687">
        <f>'14. ГП Благовещенск (Ам ГПЗ)'!CE42</f>
        <v>903.8</v>
      </c>
      <c r="BG715" s="687">
        <f>'14. ГП Благовещенск (Ам ГПЗ)'!CG42</f>
        <v>0</v>
      </c>
      <c r="BH715" s="687">
        <f t="shared" si="1574"/>
        <v>-903.8</v>
      </c>
      <c r="BI715" s="688">
        <f t="shared" si="1575"/>
        <v>0</v>
      </c>
      <c r="BJ715" s="687">
        <f t="shared" si="1576"/>
        <v>4572.1000000000004</v>
      </c>
      <c r="BK715" s="687">
        <f t="shared" si="1577"/>
        <v>0</v>
      </c>
      <c r="BL715" s="687">
        <f t="shared" si="1578"/>
        <v>-4572.1000000000004</v>
      </c>
      <c r="BM715" s="688">
        <f t="shared" si="1579"/>
        <v>0</v>
      </c>
      <c r="BN715" s="687">
        <f>'14. ГП Благовещенск (Ам ГПЗ)'!CQ42</f>
        <v>1329.1</v>
      </c>
      <c r="BO715" s="687">
        <f>'14. ГП Благовещенск (Ам ГПЗ)'!CS42</f>
        <v>0</v>
      </c>
      <c r="BP715" s="687">
        <f t="shared" si="1580"/>
        <v>-1329.1</v>
      </c>
      <c r="BQ715" s="688">
        <f t="shared" si="1581"/>
        <v>0</v>
      </c>
      <c r="BR715" s="687">
        <f>'14. ГП Благовещенск (Ам ГПЗ)'!CW42</f>
        <v>1594.9</v>
      </c>
      <c r="BS715" s="687">
        <f>'14. ГП Благовещенск (Ам ГПЗ)'!CY42</f>
        <v>0</v>
      </c>
      <c r="BT715" s="687">
        <f t="shared" si="1582"/>
        <v>-1594.9</v>
      </c>
      <c r="BU715" s="688">
        <f t="shared" si="1583"/>
        <v>0</v>
      </c>
      <c r="BV715" s="687">
        <f>'14. ГП Благовещенск (Ам ГПЗ)'!DC42</f>
        <v>1648.1</v>
      </c>
      <c r="BW715" s="687">
        <f>'14. ГП Благовещенск (Ам ГПЗ)'!DE42</f>
        <v>0</v>
      </c>
      <c r="BX715" s="687">
        <f t="shared" si="1584"/>
        <v>-1648.1</v>
      </c>
      <c r="BY715" s="688">
        <f t="shared" si="1585"/>
        <v>0</v>
      </c>
    </row>
    <row r="716" spans="2:77" ht="20.100000000000001" customHeight="1">
      <c r="C716" s="424" t="s">
        <v>107</v>
      </c>
      <c r="D716" s="528"/>
      <c r="E716" s="528"/>
      <c r="F716" s="529"/>
      <c r="G716" s="530" t="s">
        <v>769</v>
      </c>
      <c r="H716" s="530"/>
      <c r="I716" s="446" t="s">
        <v>760</v>
      </c>
      <c r="J716" s="687">
        <f t="shared" si="1542"/>
        <v>18164.900000000001</v>
      </c>
      <c r="K716" s="687">
        <f t="shared" si="1543"/>
        <v>0</v>
      </c>
      <c r="L716" s="687">
        <f t="shared" si="1544"/>
        <v>-18164.900000000001</v>
      </c>
      <c r="M716" s="688">
        <f t="shared" si="1545"/>
        <v>0</v>
      </c>
      <c r="N716" s="687">
        <f t="shared" si="1546"/>
        <v>5546.7000000000007</v>
      </c>
      <c r="O716" s="687">
        <f t="shared" si="1547"/>
        <v>0</v>
      </c>
      <c r="P716" s="687">
        <f t="shared" si="1548"/>
        <v>-5546.7000000000007</v>
      </c>
      <c r="Q716" s="688">
        <f t="shared" si="1549"/>
        <v>0</v>
      </c>
      <c r="R716" s="687">
        <f>'14. ГП Благовещенск (Ам ГПЗ)'!W42</f>
        <v>2939.3</v>
      </c>
      <c r="S716" s="687">
        <f>'14. ГП Благовещенск (Ам ГПЗ)'!Y42</f>
        <v>0</v>
      </c>
      <c r="T716" s="687">
        <f t="shared" si="1550"/>
        <v>-2939.3</v>
      </c>
      <c r="U716" s="688">
        <f t="shared" si="1551"/>
        <v>0</v>
      </c>
      <c r="V716" s="687">
        <f>'14. ГП Благовещенск (Ам ГПЗ)'!AC42</f>
        <v>1327.4</v>
      </c>
      <c r="W716" s="687">
        <f>'14. ГП Благовещенск (Ам ГПЗ)'!AE42</f>
        <v>0</v>
      </c>
      <c r="X716" s="687">
        <f t="shared" si="1552"/>
        <v>-1327.4</v>
      </c>
      <c r="Y716" s="688">
        <f t="shared" si="1553"/>
        <v>0</v>
      </c>
      <c r="Z716" s="687">
        <f>'14. ГП Благовещенск (Ам ГПЗ)'!AI42</f>
        <v>1280</v>
      </c>
      <c r="AA716" s="687">
        <f>'14. ГП Благовещенск (Ам ГПЗ)'!AK42</f>
        <v>0</v>
      </c>
      <c r="AB716" s="687">
        <f t="shared" si="1554"/>
        <v>-1280</v>
      </c>
      <c r="AC716" s="688">
        <f t="shared" si="1555"/>
        <v>0</v>
      </c>
      <c r="AD716" s="687">
        <f t="shared" si="1556"/>
        <v>3846.1</v>
      </c>
      <c r="AE716" s="687">
        <f t="shared" si="1557"/>
        <v>0</v>
      </c>
      <c r="AF716" s="687">
        <f t="shared" si="1558"/>
        <v>-3846.1</v>
      </c>
      <c r="AG716" s="688">
        <f t="shared" si="1559"/>
        <v>0</v>
      </c>
      <c r="AH716" s="687">
        <f>'14. ГП Благовещенск (Ам ГПЗ)'!AU42</f>
        <v>758.5</v>
      </c>
      <c r="AI716" s="687">
        <f>'14. ГП Благовещенск (Ам ГПЗ)'!AW42</f>
        <v>0</v>
      </c>
      <c r="AJ716" s="687">
        <f t="shared" si="1560"/>
        <v>-758.5</v>
      </c>
      <c r="AK716" s="688">
        <f t="shared" si="1561"/>
        <v>0</v>
      </c>
      <c r="AL716" s="687">
        <f>'14. ГП Благовещенск (Ам ГПЗ)'!BA42</f>
        <v>1492.7</v>
      </c>
      <c r="AM716" s="687">
        <f>'14. ГП Благовещенск (Ам ГПЗ)'!BC42</f>
        <v>0</v>
      </c>
      <c r="AN716" s="687">
        <f t="shared" si="1562"/>
        <v>-1492.7</v>
      </c>
      <c r="AO716" s="688">
        <f t="shared" si="1563"/>
        <v>0</v>
      </c>
      <c r="AP716" s="687">
        <f>'14. ГП Благовещенск (Ам ГПЗ)'!BG42</f>
        <v>1594.9</v>
      </c>
      <c r="AQ716" s="687">
        <f>'14. ГП Благовещенск (Ам ГПЗ)'!BI42</f>
        <v>0</v>
      </c>
      <c r="AR716" s="687">
        <f t="shared" si="1564"/>
        <v>-1594.9</v>
      </c>
      <c r="AS716" s="688">
        <f t="shared" si="1565"/>
        <v>0</v>
      </c>
      <c r="AT716" s="687">
        <f t="shared" si="1566"/>
        <v>4200</v>
      </c>
      <c r="AU716" s="687">
        <f t="shared" si="1567"/>
        <v>0</v>
      </c>
      <c r="AV716" s="687">
        <f t="shared" si="1568"/>
        <v>-4200</v>
      </c>
      <c r="AW716" s="688">
        <f t="shared" si="1569"/>
        <v>0</v>
      </c>
      <c r="AX716" s="687">
        <f>'14. ГП Благовещенск (Ам ГПЗ)'!BS42</f>
        <v>1648.1</v>
      </c>
      <c r="AY716" s="687">
        <f>'14. ГП Благовещенск (Ам ГПЗ)'!BU42</f>
        <v>0</v>
      </c>
      <c r="AZ716" s="687">
        <f t="shared" si="1570"/>
        <v>-1648.1</v>
      </c>
      <c r="BA716" s="688">
        <f t="shared" si="1571"/>
        <v>0</v>
      </c>
      <c r="BB716" s="687">
        <f>'14. ГП Благовещенск (Ам ГПЗ)'!BY42</f>
        <v>1648.1</v>
      </c>
      <c r="BC716" s="687">
        <f>'14. ГП Благовещенск (Ам ГПЗ)'!CA42</f>
        <v>0</v>
      </c>
      <c r="BD716" s="687">
        <f t="shared" si="1572"/>
        <v>-1648.1</v>
      </c>
      <c r="BE716" s="688">
        <f t="shared" si="1573"/>
        <v>0</v>
      </c>
      <c r="BF716" s="687">
        <f>'14. ГП Благовещенск (Ам ГПЗ)'!CE42</f>
        <v>903.8</v>
      </c>
      <c r="BG716" s="687">
        <f>'14. ГП Благовещенск (Ам ГПЗ)'!CG42</f>
        <v>0</v>
      </c>
      <c r="BH716" s="687">
        <f t="shared" si="1574"/>
        <v>-903.8</v>
      </c>
      <c r="BI716" s="688">
        <f t="shared" si="1575"/>
        <v>0</v>
      </c>
      <c r="BJ716" s="687">
        <f t="shared" si="1576"/>
        <v>4572.1000000000004</v>
      </c>
      <c r="BK716" s="687">
        <f t="shared" si="1577"/>
        <v>0</v>
      </c>
      <c r="BL716" s="687">
        <f t="shared" si="1578"/>
        <v>-4572.1000000000004</v>
      </c>
      <c r="BM716" s="688">
        <f t="shared" si="1579"/>
        <v>0</v>
      </c>
      <c r="BN716" s="687">
        <f>'14. ГП Благовещенск (Ам ГПЗ)'!CQ42</f>
        <v>1329.1</v>
      </c>
      <c r="BO716" s="687">
        <f>'14. ГП Благовещенск (Ам ГПЗ)'!CS42</f>
        <v>0</v>
      </c>
      <c r="BP716" s="687">
        <f t="shared" si="1580"/>
        <v>-1329.1</v>
      </c>
      <c r="BQ716" s="688">
        <f t="shared" si="1581"/>
        <v>0</v>
      </c>
      <c r="BR716" s="687">
        <f>'14. ГП Благовещенск (Ам ГПЗ)'!CW42</f>
        <v>1594.9</v>
      </c>
      <c r="BS716" s="687">
        <f>'14. ГП Благовещенск (Ам ГПЗ)'!CY42</f>
        <v>0</v>
      </c>
      <c r="BT716" s="687">
        <f t="shared" si="1582"/>
        <v>-1594.9</v>
      </c>
      <c r="BU716" s="688">
        <f t="shared" si="1583"/>
        <v>0</v>
      </c>
      <c r="BV716" s="687">
        <f>'14. ГП Благовещенск (Ам ГПЗ)'!DC42</f>
        <v>1648.1</v>
      </c>
      <c r="BW716" s="687">
        <f>'14. ГП Благовещенск (Ам ГПЗ)'!DE42</f>
        <v>0</v>
      </c>
      <c r="BX716" s="687">
        <f t="shared" si="1584"/>
        <v>-1648.1</v>
      </c>
      <c r="BY716" s="688">
        <f t="shared" si="1585"/>
        <v>0</v>
      </c>
    </row>
    <row r="717" spans="2:77" ht="20.100000000000001" customHeight="1">
      <c r="C717" s="436" t="s">
        <v>766</v>
      </c>
      <c r="D717" s="528"/>
      <c r="E717" s="528"/>
      <c r="F717" s="529"/>
      <c r="G717" s="530" t="s">
        <v>769</v>
      </c>
      <c r="H717" s="530"/>
      <c r="I717" s="691" t="s">
        <v>760</v>
      </c>
      <c r="J717" s="687">
        <f t="shared" si="1542"/>
        <v>18164.900000000001</v>
      </c>
      <c r="K717" s="687">
        <f t="shared" si="1543"/>
        <v>0</v>
      </c>
      <c r="L717" s="687">
        <f t="shared" si="1544"/>
        <v>-18164.900000000001</v>
      </c>
      <c r="M717" s="688">
        <f t="shared" si="1545"/>
        <v>0</v>
      </c>
      <c r="N717" s="687">
        <f t="shared" si="1546"/>
        <v>5546.7000000000007</v>
      </c>
      <c r="O717" s="687">
        <f t="shared" si="1547"/>
        <v>0</v>
      </c>
      <c r="P717" s="687">
        <f t="shared" si="1548"/>
        <v>-5546.7000000000007</v>
      </c>
      <c r="Q717" s="688">
        <f t="shared" si="1549"/>
        <v>0</v>
      </c>
      <c r="R717" s="687">
        <f>'14. ГП Благовещенск (Ам ГПЗ)'!W42</f>
        <v>2939.3</v>
      </c>
      <c r="S717" s="687">
        <f>'14. ГП Благовещенск (Ам ГПЗ)'!Y42</f>
        <v>0</v>
      </c>
      <c r="T717" s="687">
        <f t="shared" si="1550"/>
        <v>-2939.3</v>
      </c>
      <c r="U717" s="688">
        <f t="shared" si="1551"/>
        <v>0</v>
      </c>
      <c r="V717" s="687">
        <f>'14. ГП Благовещенск (Ам ГПЗ)'!AC42</f>
        <v>1327.4</v>
      </c>
      <c r="W717" s="687">
        <f>'14. ГП Благовещенск (Ам ГПЗ)'!AE42</f>
        <v>0</v>
      </c>
      <c r="X717" s="687">
        <f t="shared" si="1552"/>
        <v>-1327.4</v>
      </c>
      <c r="Y717" s="688">
        <f t="shared" si="1553"/>
        <v>0</v>
      </c>
      <c r="Z717" s="687">
        <f>'14. ГП Благовещенск (Ам ГПЗ)'!AI42</f>
        <v>1280</v>
      </c>
      <c r="AA717" s="687">
        <f>'14. ГП Благовещенск (Ам ГПЗ)'!AK42</f>
        <v>0</v>
      </c>
      <c r="AB717" s="687">
        <f t="shared" si="1554"/>
        <v>-1280</v>
      </c>
      <c r="AC717" s="688">
        <f t="shared" si="1555"/>
        <v>0</v>
      </c>
      <c r="AD717" s="687">
        <f t="shared" si="1556"/>
        <v>3846.1</v>
      </c>
      <c r="AE717" s="687">
        <f t="shared" si="1557"/>
        <v>0</v>
      </c>
      <c r="AF717" s="687">
        <f t="shared" si="1558"/>
        <v>-3846.1</v>
      </c>
      <c r="AG717" s="688">
        <f t="shared" si="1559"/>
        <v>0</v>
      </c>
      <c r="AH717" s="687">
        <f>'14. ГП Благовещенск (Ам ГПЗ)'!AU42</f>
        <v>758.5</v>
      </c>
      <c r="AI717" s="687">
        <f>'14. ГП Благовещенск (Ам ГПЗ)'!AW42</f>
        <v>0</v>
      </c>
      <c r="AJ717" s="687">
        <f t="shared" si="1560"/>
        <v>-758.5</v>
      </c>
      <c r="AK717" s="688">
        <f t="shared" si="1561"/>
        <v>0</v>
      </c>
      <c r="AL717" s="687">
        <f>'14. ГП Благовещенск (Ам ГПЗ)'!BA42</f>
        <v>1492.7</v>
      </c>
      <c r="AM717" s="687">
        <f>'14. ГП Благовещенск (Ам ГПЗ)'!BC42</f>
        <v>0</v>
      </c>
      <c r="AN717" s="687">
        <f t="shared" si="1562"/>
        <v>-1492.7</v>
      </c>
      <c r="AO717" s="688">
        <f t="shared" si="1563"/>
        <v>0</v>
      </c>
      <c r="AP717" s="687">
        <f>'14. ГП Благовещенск (Ам ГПЗ)'!BG42</f>
        <v>1594.9</v>
      </c>
      <c r="AQ717" s="687">
        <f>'14. ГП Благовещенск (Ам ГПЗ)'!BI42</f>
        <v>0</v>
      </c>
      <c r="AR717" s="687">
        <f t="shared" si="1564"/>
        <v>-1594.9</v>
      </c>
      <c r="AS717" s="688">
        <f t="shared" si="1565"/>
        <v>0</v>
      </c>
      <c r="AT717" s="687">
        <f t="shared" si="1566"/>
        <v>4200</v>
      </c>
      <c r="AU717" s="687">
        <f t="shared" si="1567"/>
        <v>0</v>
      </c>
      <c r="AV717" s="687">
        <f t="shared" si="1568"/>
        <v>-4200</v>
      </c>
      <c r="AW717" s="688">
        <f t="shared" si="1569"/>
        <v>0</v>
      </c>
      <c r="AX717" s="687">
        <f>'14. ГП Благовещенск (Ам ГПЗ)'!BS42</f>
        <v>1648.1</v>
      </c>
      <c r="AY717" s="687">
        <f>'14. ГП Благовещенск (Ам ГПЗ)'!BU42</f>
        <v>0</v>
      </c>
      <c r="AZ717" s="687">
        <f t="shared" si="1570"/>
        <v>-1648.1</v>
      </c>
      <c r="BA717" s="688">
        <f t="shared" si="1571"/>
        <v>0</v>
      </c>
      <c r="BB717" s="687">
        <f>'14. ГП Благовещенск (Ам ГПЗ)'!BY42</f>
        <v>1648.1</v>
      </c>
      <c r="BC717" s="687">
        <f>'14. ГП Благовещенск (Ам ГПЗ)'!CA42</f>
        <v>0</v>
      </c>
      <c r="BD717" s="687">
        <f t="shared" si="1572"/>
        <v>-1648.1</v>
      </c>
      <c r="BE717" s="688">
        <f t="shared" si="1573"/>
        <v>0</v>
      </c>
      <c r="BF717" s="687">
        <f>'14. ГП Благовещенск (Ам ГПЗ)'!CE42</f>
        <v>903.8</v>
      </c>
      <c r="BG717" s="687">
        <f>'14. ГП Благовещенск (Ам ГПЗ)'!CG42</f>
        <v>0</v>
      </c>
      <c r="BH717" s="687">
        <f t="shared" si="1574"/>
        <v>-903.8</v>
      </c>
      <c r="BI717" s="688">
        <f t="shared" si="1575"/>
        <v>0</v>
      </c>
      <c r="BJ717" s="687">
        <f t="shared" si="1576"/>
        <v>4572.1000000000004</v>
      </c>
      <c r="BK717" s="687">
        <f t="shared" si="1577"/>
        <v>0</v>
      </c>
      <c r="BL717" s="687">
        <f t="shared" si="1578"/>
        <v>-4572.1000000000004</v>
      </c>
      <c r="BM717" s="688">
        <f t="shared" si="1579"/>
        <v>0</v>
      </c>
      <c r="BN717" s="687">
        <f>'14. ГП Благовещенск (Ам ГПЗ)'!CQ42</f>
        <v>1329.1</v>
      </c>
      <c r="BO717" s="687">
        <f>'14. ГП Благовещенск (Ам ГПЗ)'!CS42</f>
        <v>0</v>
      </c>
      <c r="BP717" s="687">
        <f t="shared" si="1580"/>
        <v>-1329.1</v>
      </c>
      <c r="BQ717" s="688">
        <f t="shared" si="1581"/>
        <v>0</v>
      </c>
      <c r="BR717" s="687">
        <f>'14. ГП Благовещенск (Ам ГПЗ)'!CW42</f>
        <v>1594.9</v>
      </c>
      <c r="BS717" s="687">
        <f>'14. ГП Благовещенск (Ам ГПЗ)'!CY42</f>
        <v>0</v>
      </c>
      <c r="BT717" s="687">
        <f t="shared" si="1582"/>
        <v>-1594.9</v>
      </c>
      <c r="BU717" s="688">
        <f t="shared" si="1583"/>
        <v>0</v>
      </c>
      <c r="BV717" s="687">
        <f>'14. ГП Благовещенск (Ам ГПЗ)'!DC42</f>
        <v>1648.1</v>
      </c>
      <c r="BW717" s="687">
        <f>'14. ГП Благовещенск (Ам ГПЗ)'!DE42</f>
        <v>0</v>
      </c>
      <c r="BX717" s="687">
        <f t="shared" si="1584"/>
        <v>-1648.1</v>
      </c>
      <c r="BY717" s="688">
        <f t="shared" si="1585"/>
        <v>0</v>
      </c>
    </row>
    <row r="718" spans="2:77" ht="20.100000000000001" customHeight="1">
      <c r="C718" s="430" t="s">
        <v>770</v>
      </c>
      <c r="D718" s="528"/>
      <c r="E718" s="528"/>
      <c r="F718" s="529"/>
      <c r="G718" s="530" t="s">
        <v>769</v>
      </c>
      <c r="H718" s="530"/>
      <c r="I718" s="7" t="s">
        <v>760</v>
      </c>
      <c r="J718" s="687">
        <f t="shared" si="1542"/>
        <v>18164.900000000001</v>
      </c>
      <c r="K718" s="687">
        <f t="shared" si="1543"/>
        <v>0</v>
      </c>
      <c r="L718" s="687">
        <f t="shared" si="1544"/>
        <v>-18164.900000000001</v>
      </c>
      <c r="M718" s="688">
        <f t="shared" si="1545"/>
        <v>0</v>
      </c>
      <c r="N718" s="687">
        <f t="shared" si="1546"/>
        <v>5546.7000000000007</v>
      </c>
      <c r="O718" s="687">
        <f t="shared" si="1547"/>
        <v>0</v>
      </c>
      <c r="P718" s="687">
        <f t="shared" si="1548"/>
        <v>-5546.7000000000007</v>
      </c>
      <c r="Q718" s="688">
        <f t="shared" si="1549"/>
        <v>0</v>
      </c>
      <c r="R718" s="687">
        <f>'14. ГП Благовещенск (Ам ГПЗ)'!W42</f>
        <v>2939.3</v>
      </c>
      <c r="S718" s="687">
        <f>'14. ГП Благовещенск (Ам ГПЗ)'!Y42</f>
        <v>0</v>
      </c>
      <c r="T718" s="687">
        <f t="shared" si="1550"/>
        <v>-2939.3</v>
      </c>
      <c r="U718" s="688">
        <f t="shared" si="1551"/>
        <v>0</v>
      </c>
      <c r="V718" s="687">
        <f>'14. ГП Благовещенск (Ам ГПЗ)'!AC42</f>
        <v>1327.4</v>
      </c>
      <c r="W718" s="687">
        <f>'14. ГП Благовещенск (Ам ГПЗ)'!AE42</f>
        <v>0</v>
      </c>
      <c r="X718" s="687">
        <f t="shared" si="1552"/>
        <v>-1327.4</v>
      </c>
      <c r="Y718" s="688">
        <f t="shared" si="1553"/>
        <v>0</v>
      </c>
      <c r="Z718" s="687">
        <f>'14. ГП Благовещенск (Ам ГПЗ)'!AI42</f>
        <v>1280</v>
      </c>
      <c r="AA718" s="687">
        <f>'14. ГП Благовещенск (Ам ГПЗ)'!AK42</f>
        <v>0</v>
      </c>
      <c r="AB718" s="687">
        <f t="shared" si="1554"/>
        <v>-1280</v>
      </c>
      <c r="AC718" s="688">
        <f t="shared" si="1555"/>
        <v>0</v>
      </c>
      <c r="AD718" s="687">
        <f t="shared" si="1556"/>
        <v>3846.1</v>
      </c>
      <c r="AE718" s="687">
        <f t="shared" si="1557"/>
        <v>0</v>
      </c>
      <c r="AF718" s="687">
        <f t="shared" si="1558"/>
        <v>-3846.1</v>
      </c>
      <c r="AG718" s="688">
        <f t="shared" si="1559"/>
        <v>0</v>
      </c>
      <c r="AH718" s="687">
        <f>'14. ГП Благовещенск (Ам ГПЗ)'!AU42</f>
        <v>758.5</v>
      </c>
      <c r="AI718" s="687">
        <f>'14. ГП Благовещенск (Ам ГПЗ)'!AW42</f>
        <v>0</v>
      </c>
      <c r="AJ718" s="687">
        <f t="shared" si="1560"/>
        <v>-758.5</v>
      </c>
      <c r="AK718" s="688">
        <f t="shared" si="1561"/>
        <v>0</v>
      </c>
      <c r="AL718" s="687">
        <f>'14. ГП Благовещенск (Ам ГПЗ)'!BA42</f>
        <v>1492.7</v>
      </c>
      <c r="AM718" s="687">
        <f>'14. ГП Благовещенск (Ам ГПЗ)'!BC42</f>
        <v>0</v>
      </c>
      <c r="AN718" s="687">
        <f t="shared" si="1562"/>
        <v>-1492.7</v>
      </c>
      <c r="AO718" s="688">
        <f t="shared" si="1563"/>
        <v>0</v>
      </c>
      <c r="AP718" s="687">
        <f>'14. ГП Благовещенск (Ам ГПЗ)'!BG42</f>
        <v>1594.9</v>
      </c>
      <c r="AQ718" s="687">
        <f>'14. ГП Благовещенск (Ам ГПЗ)'!BI42</f>
        <v>0</v>
      </c>
      <c r="AR718" s="687">
        <f t="shared" si="1564"/>
        <v>-1594.9</v>
      </c>
      <c r="AS718" s="688">
        <f t="shared" si="1565"/>
        <v>0</v>
      </c>
      <c r="AT718" s="687">
        <f t="shared" si="1566"/>
        <v>4200</v>
      </c>
      <c r="AU718" s="687">
        <f t="shared" si="1567"/>
        <v>0</v>
      </c>
      <c r="AV718" s="687">
        <f t="shared" si="1568"/>
        <v>-4200</v>
      </c>
      <c r="AW718" s="688">
        <f t="shared" si="1569"/>
        <v>0</v>
      </c>
      <c r="AX718" s="687">
        <f>'14. ГП Благовещенск (Ам ГПЗ)'!BS42</f>
        <v>1648.1</v>
      </c>
      <c r="AY718" s="687">
        <f>'14. ГП Благовещенск (Ам ГПЗ)'!BU42</f>
        <v>0</v>
      </c>
      <c r="AZ718" s="687">
        <f t="shared" si="1570"/>
        <v>-1648.1</v>
      </c>
      <c r="BA718" s="688">
        <f t="shared" si="1571"/>
        <v>0</v>
      </c>
      <c r="BB718" s="687">
        <f>'14. ГП Благовещенск (Ам ГПЗ)'!BY42</f>
        <v>1648.1</v>
      </c>
      <c r="BC718" s="687">
        <f>'14. ГП Благовещенск (Ам ГПЗ)'!CA42</f>
        <v>0</v>
      </c>
      <c r="BD718" s="687">
        <f t="shared" si="1572"/>
        <v>-1648.1</v>
      </c>
      <c r="BE718" s="688">
        <f t="shared" si="1573"/>
        <v>0</v>
      </c>
      <c r="BF718" s="687">
        <f>'14. ГП Благовещенск (Ам ГПЗ)'!CE42</f>
        <v>903.8</v>
      </c>
      <c r="BG718" s="687">
        <f>'14. ГП Благовещенск (Ам ГПЗ)'!CG42</f>
        <v>0</v>
      </c>
      <c r="BH718" s="687">
        <f t="shared" si="1574"/>
        <v>-903.8</v>
      </c>
      <c r="BI718" s="688">
        <f t="shared" si="1575"/>
        <v>0</v>
      </c>
      <c r="BJ718" s="687">
        <f t="shared" si="1576"/>
        <v>4572.1000000000004</v>
      </c>
      <c r="BK718" s="687">
        <f t="shared" si="1577"/>
        <v>0</v>
      </c>
      <c r="BL718" s="687">
        <f t="shared" si="1578"/>
        <v>-4572.1000000000004</v>
      </c>
      <c r="BM718" s="688">
        <f t="shared" si="1579"/>
        <v>0</v>
      </c>
      <c r="BN718" s="687">
        <f>'14. ГП Благовещенск (Ам ГПЗ)'!CQ42</f>
        <v>1329.1</v>
      </c>
      <c r="BO718" s="687">
        <f>'14. ГП Благовещенск (Ам ГПЗ)'!CS42</f>
        <v>0</v>
      </c>
      <c r="BP718" s="687">
        <f t="shared" si="1580"/>
        <v>-1329.1</v>
      </c>
      <c r="BQ718" s="688">
        <f t="shared" si="1581"/>
        <v>0</v>
      </c>
      <c r="BR718" s="687">
        <f>'14. ГП Благовещенск (Ам ГПЗ)'!CW42</f>
        <v>1594.9</v>
      </c>
      <c r="BS718" s="687">
        <f>'14. ГП Благовещенск (Ам ГПЗ)'!CY42</f>
        <v>0</v>
      </c>
      <c r="BT718" s="687">
        <f t="shared" si="1582"/>
        <v>-1594.9</v>
      </c>
      <c r="BU718" s="688">
        <f t="shared" si="1583"/>
        <v>0</v>
      </c>
      <c r="BV718" s="687">
        <f>'14. ГП Благовещенск (Ам ГПЗ)'!DC42</f>
        <v>1648.1</v>
      </c>
      <c r="BW718" s="687">
        <f>'14. ГП Благовещенск (Ам ГПЗ)'!DE42</f>
        <v>0</v>
      </c>
      <c r="BX718" s="687">
        <f t="shared" si="1584"/>
        <v>-1648.1</v>
      </c>
      <c r="BY718" s="688">
        <f t="shared" si="1585"/>
        <v>0</v>
      </c>
    </row>
    <row r="719" spans="2:77" ht="20.100000000000001" customHeight="1">
      <c r="C719" s="430"/>
      <c r="D719" s="528"/>
      <c r="E719" s="528"/>
      <c r="F719" s="529"/>
      <c r="G719" s="530" t="s">
        <v>771</v>
      </c>
      <c r="H719" s="530"/>
      <c r="I719" s="5" t="s">
        <v>762</v>
      </c>
      <c r="J719" s="687">
        <f t="shared" si="1542"/>
        <v>3022.5</v>
      </c>
      <c r="K719" s="687">
        <f t="shared" si="1543"/>
        <v>0</v>
      </c>
      <c r="L719" s="687">
        <f t="shared" si="1544"/>
        <v>-3022.5</v>
      </c>
      <c r="M719" s="688">
        <f t="shared" si="1545"/>
        <v>0</v>
      </c>
      <c r="N719" s="687">
        <f t="shared" si="1546"/>
        <v>923</v>
      </c>
      <c r="O719" s="687">
        <f t="shared" si="1547"/>
        <v>0</v>
      </c>
      <c r="P719" s="687">
        <f t="shared" si="1548"/>
        <v>-923</v>
      </c>
      <c r="Q719" s="688">
        <f t="shared" si="1549"/>
        <v>0</v>
      </c>
      <c r="R719" s="687">
        <f>'14. ГП Благовещенск (Ам ГПЗ)'!W41</f>
        <v>489.1</v>
      </c>
      <c r="S719" s="687">
        <f>'14. ГП Благовещенск (Ам ГПЗ)'!Y41</f>
        <v>0</v>
      </c>
      <c r="T719" s="687">
        <f t="shared" si="1550"/>
        <v>-489.1</v>
      </c>
      <c r="U719" s="688">
        <f t="shared" si="1551"/>
        <v>0</v>
      </c>
      <c r="V719" s="687">
        <f>'14. ГП Благовещенск (Ам ГПЗ)'!AC41</f>
        <v>220.9</v>
      </c>
      <c r="W719" s="687">
        <f>'14. ГП Благовещенск (Ам ГПЗ)'!AE41</f>
        <v>0</v>
      </c>
      <c r="X719" s="687">
        <f t="shared" si="1552"/>
        <v>-220.9</v>
      </c>
      <c r="Y719" s="688">
        <f t="shared" si="1553"/>
        <v>0</v>
      </c>
      <c r="Z719" s="687">
        <f>'14. ГП Благовещенск (Ам ГПЗ)'!AI41</f>
        <v>213</v>
      </c>
      <c r="AA719" s="687">
        <f>'14. ГП Благовещенск (Ам ГПЗ)'!AK41</f>
        <v>0</v>
      </c>
      <c r="AB719" s="687">
        <f t="shared" si="1554"/>
        <v>-213</v>
      </c>
      <c r="AC719" s="688">
        <f t="shared" si="1555"/>
        <v>0</v>
      </c>
      <c r="AD719" s="687">
        <f t="shared" si="1556"/>
        <v>640</v>
      </c>
      <c r="AE719" s="687">
        <f t="shared" si="1557"/>
        <v>0</v>
      </c>
      <c r="AF719" s="687">
        <f t="shared" si="1558"/>
        <v>-640</v>
      </c>
      <c r="AG719" s="688">
        <f t="shared" si="1559"/>
        <v>0</v>
      </c>
      <c r="AH719" s="687">
        <f>'14. ГП Благовещенск (Ам ГПЗ)'!AU41</f>
        <v>126.2</v>
      </c>
      <c r="AI719" s="687">
        <f>'14. ГП Благовещенск (Ам ГПЗ)'!AW41</f>
        <v>0</v>
      </c>
      <c r="AJ719" s="687">
        <f t="shared" si="1560"/>
        <v>-126.2</v>
      </c>
      <c r="AK719" s="688">
        <f t="shared" si="1561"/>
        <v>0</v>
      </c>
      <c r="AL719" s="687">
        <f>'14. ГП Благовещенск (Ам ГПЗ)'!BA41</f>
        <v>248.4</v>
      </c>
      <c r="AM719" s="687">
        <f>'14. ГП Благовещенск (Ам ГПЗ)'!BC41</f>
        <v>0</v>
      </c>
      <c r="AN719" s="687">
        <f t="shared" si="1562"/>
        <v>-248.4</v>
      </c>
      <c r="AO719" s="688">
        <f t="shared" si="1563"/>
        <v>0</v>
      </c>
      <c r="AP719" s="687">
        <f>'14. ГП Благовещенск (Ам ГПЗ)'!BG41</f>
        <v>265.39999999999998</v>
      </c>
      <c r="AQ719" s="687">
        <f>'14. ГП Благовещенск (Ам ГПЗ)'!BI41</f>
        <v>0</v>
      </c>
      <c r="AR719" s="687">
        <f t="shared" si="1564"/>
        <v>-265.39999999999998</v>
      </c>
      <c r="AS719" s="688">
        <f t="shared" si="1565"/>
        <v>0</v>
      </c>
      <c r="AT719" s="687">
        <f t="shared" si="1566"/>
        <v>698.8</v>
      </c>
      <c r="AU719" s="687">
        <f t="shared" si="1567"/>
        <v>0</v>
      </c>
      <c r="AV719" s="687">
        <f t="shared" si="1568"/>
        <v>-698.8</v>
      </c>
      <c r="AW719" s="688">
        <f t="shared" si="1569"/>
        <v>0</v>
      </c>
      <c r="AX719" s="687">
        <f>'14. ГП Благовещенск (Ам ГПЗ)'!BS41</f>
        <v>274.2</v>
      </c>
      <c r="AY719" s="687">
        <f>'14. ГП Благовещенск (Ам ГПЗ)'!BU41</f>
        <v>0</v>
      </c>
      <c r="AZ719" s="687">
        <f t="shared" si="1570"/>
        <v>-274.2</v>
      </c>
      <c r="BA719" s="688">
        <f t="shared" si="1571"/>
        <v>0</v>
      </c>
      <c r="BB719" s="687">
        <f>'14. ГП Благовещенск (Ам ГПЗ)'!BY41</f>
        <v>274.2</v>
      </c>
      <c r="BC719" s="687">
        <f>'14. ГП Благовещенск (Ам ГПЗ)'!CA41</f>
        <v>0</v>
      </c>
      <c r="BD719" s="687">
        <f t="shared" si="1572"/>
        <v>-274.2</v>
      </c>
      <c r="BE719" s="688">
        <f t="shared" si="1573"/>
        <v>0</v>
      </c>
      <c r="BF719" s="687">
        <f>'14. ГП Благовещенск (Ам ГПЗ)'!CE41</f>
        <v>150.4</v>
      </c>
      <c r="BG719" s="687">
        <f>'14. ГП Благовещенск (Ам ГПЗ)'!CG41</f>
        <v>0</v>
      </c>
      <c r="BH719" s="687">
        <f t="shared" si="1574"/>
        <v>-150.4</v>
      </c>
      <c r="BI719" s="688">
        <f t="shared" si="1575"/>
        <v>0</v>
      </c>
      <c r="BJ719" s="687">
        <f t="shared" si="1576"/>
        <v>760.7</v>
      </c>
      <c r="BK719" s="687">
        <f t="shared" si="1577"/>
        <v>0</v>
      </c>
      <c r="BL719" s="687">
        <f t="shared" si="1578"/>
        <v>-760.7</v>
      </c>
      <c r="BM719" s="688">
        <f t="shared" si="1579"/>
        <v>0</v>
      </c>
      <c r="BN719" s="687">
        <f>'14. ГП Благовещенск (Ам ГПЗ)'!CQ41</f>
        <v>221.1</v>
      </c>
      <c r="BO719" s="687">
        <f>'14. ГП Благовещенск (Ам ГПЗ)'!CS41</f>
        <v>0</v>
      </c>
      <c r="BP719" s="687">
        <f t="shared" si="1580"/>
        <v>-221.1</v>
      </c>
      <c r="BQ719" s="688">
        <f t="shared" si="1581"/>
        <v>0</v>
      </c>
      <c r="BR719" s="687">
        <f>'14. ГП Благовещенск (Ам ГПЗ)'!CW41</f>
        <v>265.39999999999998</v>
      </c>
      <c r="BS719" s="687">
        <f>'14. ГП Благовещенск (Ам ГПЗ)'!CY41</f>
        <v>0</v>
      </c>
      <c r="BT719" s="687">
        <f t="shared" si="1582"/>
        <v>-265.39999999999998</v>
      </c>
      <c r="BU719" s="688">
        <f t="shared" si="1583"/>
        <v>0</v>
      </c>
      <c r="BV719" s="687">
        <f>'14. ГП Благовещенск (Ам ГПЗ)'!DC41</f>
        <v>274.2</v>
      </c>
      <c r="BW719" s="687">
        <f>'14. ГП Благовещенск (Ам ГПЗ)'!DE41</f>
        <v>0</v>
      </c>
      <c r="BX719" s="687">
        <f t="shared" si="1584"/>
        <v>-274.2</v>
      </c>
      <c r="BY719" s="688">
        <f t="shared" si="1585"/>
        <v>0</v>
      </c>
    </row>
    <row r="720" spans="2:77" ht="20.100000000000001" customHeight="1">
      <c r="B720" s="413" t="s">
        <v>772</v>
      </c>
      <c r="C720" s="428" t="s">
        <v>123</v>
      </c>
      <c r="D720" s="528"/>
      <c r="E720" s="528"/>
      <c r="F720" s="529"/>
      <c r="G720" s="530" t="s">
        <v>773</v>
      </c>
      <c r="H720" s="530"/>
      <c r="I720" s="446" t="s">
        <v>760</v>
      </c>
      <c r="J720" s="687">
        <f t="shared" si="1542"/>
        <v>3111</v>
      </c>
      <c r="K720" s="687">
        <f t="shared" si="1543"/>
        <v>0</v>
      </c>
      <c r="L720" s="687">
        <f t="shared" si="1544"/>
        <v>-3111</v>
      </c>
      <c r="M720" s="688">
        <f t="shared" si="1545"/>
        <v>0</v>
      </c>
      <c r="N720" s="687">
        <f t="shared" si="1546"/>
        <v>876</v>
      </c>
      <c r="O720" s="687">
        <f t="shared" si="1547"/>
        <v>0</v>
      </c>
      <c r="P720" s="687">
        <f t="shared" si="1548"/>
        <v>-876</v>
      </c>
      <c r="Q720" s="688">
        <f t="shared" si="1549"/>
        <v>0</v>
      </c>
      <c r="R720" s="687">
        <f>'2. ГПП-ОГХК'!W276+'2. ГПП-ОГХК'!W279+'14. ГП Благовещенск (Ам ГПЗ)'!W55</f>
        <v>320</v>
      </c>
      <c r="S720" s="687">
        <f>'2. ГПП-ОГХК'!Y276+'2. ГПП-ОГХК'!Y279+'14. ГП Благовещенск (Ам ГПЗ)'!Y55</f>
        <v>0</v>
      </c>
      <c r="T720" s="687">
        <f t="shared" si="1550"/>
        <v>-320</v>
      </c>
      <c r="U720" s="688">
        <f t="shared" si="1551"/>
        <v>0</v>
      </c>
      <c r="V720" s="687">
        <f>'2. ГПП-ОГХК'!AC276+'2. ГПП-ОГХК'!AC279+'14. ГП Благовещенск (Ам ГПЗ)'!AC55</f>
        <v>293</v>
      </c>
      <c r="W720" s="687">
        <f>'2. ГПП-ОГХК'!AE276+'2. ГПП-ОГХК'!AE279+'14. ГП Благовещенск (Ам ГПЗ)'!AE55</f>
        <v>0</v>
      </c>
      <c r="X720" s="687">
        <f t="shared" si="1552"/>
        <v>-293</v>
      </c>
      <c r="Y720" s="688">
        <f t="shared" si="1553"/>
        <v>0</v>
      </c>
      <c r="Z720" s="687">
        <f>'2. ГПП-ОГХК'!AI276+'2. ГПП-ОГХК'!AI279+'14. ГП Благовещенск (Ам ГПЗ)'!AI55</f>
        <v>263</v>
      </c>
      <c r="AA720" s="687">
        <f>'2. ГПП-ОГХК'!AK276+'2. ГПП-ОГХК'!AK279+'14. ГП Благовещенск (Ам ГПЗ)'!AK55</f>
        <v>0</v>
      </c>
      <c r="AB720" s="687">
        <f t="shared" si="1554"/>
        <v>-263</v>
      </c>
      <c r="AC720" s="688">
        <f t="shared" si="1555"/>
        <v>0</v>
      </c>
      <c r="AD720" s="687">
        <f t="shared" si="1556"/>
        <v>651</v>
      </c>
      <c r="AE720" s="687">
        <f t="shared" si="1557"/>
        <v>0</v>
      </c>
      <c r="AF720" s="687">
        <f t="shared" si="1558"/>
        <v>-651</v>
      </c>
      <c r="AG720" s="688">
        <f t="shared" si="1559"/>
        <v>0</v>
      </c>
      <c r="AH720" s="687">
        <f>'2. ГПП-ОГХК'!AU276+'2. ГПП-ОГХК'!AU279+'14. ГП Благовещенск (Ам ГПЗ)'!AU55</f>
        <v>163</v>
      </c>
      <c r="AI720" s="687">
        <f>'2. ГПП-ОГХК'!AW276+'2. ГПП-ОГХК'!AW279+'14. ГП Благовещенск (Ам ГПЗ)'!AW55</f>
        <v>0</v>
      </c>
      <c r="AJ720" s="687">
        <f t="shared" si="1560"/>
        <v>-163</v>
      </c>
      <c r="AK720" s="688">
        <f t="shared" si="1561"/>
        <v>0</v>
      </c>
      <c r="AL720" s="687">
        <f>'2. ГПП-ОГХК'!BA276+'2. ГПП-ОГХК'!BA279+'14. ГП Благовещенск (Ам ГПЗ)'!BA55</f>
        <v>248</v>
      </c>
      <c r="AM720" s="687">
        <f>'2. ГПП-ОГХК'!BC276+'2. ГПП-ОГХК'!BC279+'14. ГП Благовещенск (Ам ГПЗ)'!BC55</f>
        <v>0</v>
      </c>
      <c r="AN720" s="687">
        <f t="shared" si="1562"/>
        <v>-248</v>
      </c>
      <c r="AO720" s="688">
        <f t="shared" si="1563"/>
        <v>0</v>
      </c>
      <c r="AP720" s="687">
        <f>'2. ГПП-ОГХК'!BG276+'2. ГПП-ОГХК'!BG279+'14. ГП Благовещенск (Ам ГПЗ)'!BG55</f>
        <v>240</v>
      </c>
      <c r="AQ720" s="687">
        <f>'2. ГПП-ОГХК'!BI276+'2. ГПП-ОГХК'!BI279+'14. ГП Благовещенск (Ам ГПЗ)'!BI55</f>
        <v>0</v>
      </c>
      <c r="AR720" s="687">
        <f t="shared" si="1564"/>
        <v>-240</v>
      </c>
      <c r="AS720" s="688">
        <f t="shared" si="1565"/>
        <v>0</v>
      </c>
      <c r="AT720" s="687">
        <f t="shared" si="1566"/>
        <v>659</v>
      </c>
      <c r="AU720" s="687">
        <f t="shared" si="1567"/>
        <v>0</v>
      </c>
      <c r="AV720" s="687">
        <f t="shared" si="1568"/>
        <v>-659</v>
      </c>
      <c r="AW720" s="688">
        <f t="shared" si="1569"/>
        <v>0</v>
      </c>
      <c r="AX720" s="687">
        <f>'2. ГПП-ОГХК'!BS276+'2. ГПП-ОГХК'!BS279+'14. ГП Благовещенск (Ам ГПЗ)'!BS55</f>
        <v>252</v>
      </c>
      <c r="AY720" s="687">
        <f>'2. ГПП-ОГХК'!BU276+'2. ГПП-ОГХК'!BU279+'14. ГП Благовещенск (Ам ГПЗ)'!BU55</f>
        <v>0</v>
      </c>
      <c r="AZ720" s="687">
        <f t="shared" si="1570"/>
        <v>-252</v>
      </c>
      <c r="BA720" s="688">
        <f t="shared" si="1571"/>
        <v>0</v>
      </c>
      <c r="BB720" s="687">
        <f>'2. ГПП-ОГХК'!BY276+'2. ГПП-ОГХК'!BY279+'14. ГП Благовещенск (Ам ГПЗ)'!BY55</f>
        <v>168</v>
      </c>
      <c r="BC720" s="687">
        <f>'2. ГПП-ОГХК'!CA276+'2. ГПП-ОГХК'!CA279+'14. ГП Благовещенск (Ам ГПЗ)'!CA55</f>
        <v>0</v>
      </c>
      <c r="BD720" s="687">
        <f t="shared" si="1572"/>
        <v>-168</v>
      </c>
      <c r="BE720" s="688">
        <f t="shared" si="1573"/>
        <v>0</v>
      </c>
      <c r="BF720" s="687">
        <f>'2. ГПП-ОГХК'!CE276+'2. ГПП-ОГХК'!CE279+'14. ГП Благовещенск (Ам ГПЗ)'!CE55</f>
        <v>239</v>
      </c>
      <c r="BG720" s="687">
        <f>'2. ГПП-ОГХК'!CG276+'2. ГПП-ОГХК'!CG279+'14. ГП Благовещенск (Ам ГПЗ)'!CG55</f>
        <v>0</v>
      </c>
      <c r="BH720" s="687">
        <f t="shared" si="1574"/>
        <v>-239</v>
      </c>
      <c r="BI720" s="688">
        <f t="shared" si="1575"/>
        <v>0</v>
      </c>
      <c r="BJ720" s="687">
        <f t="shared" si="1576"/>
        <v>925</v>
      </c>
      <c r="BK720" s="687">
        <f t="shared" si="1577"/>
        <v>0</v>
      </c>
      <c r="BL720" s="687">
        <f t="shared" si="1578"/>
        <v>-925</v>
      </c>
      <c r="BM720" s="688">
        <f t="shared" si="1579"/>
        <v>0</v>
      </c>
      <c r="BN720" s="687">
        <f>'2. ГПП-ОГХК'!CQ276+'2. ГПП-ОГХК'!CQ279+'14. ГП Благовещенск (Ам ГПЗ)'!CQ55</f>
        <v>296</v>
      </c>
      <c r="BO720" s="687">
        <f>'2. ГПП-ОГХК'!CS276+'2. ГПП-ОГХК'!CS279+'14. ГП Благовещенск (Ам ГПЗ)'!CS55</f>
        <v>0</v>
      </c>
      <c r="BP720" s="687">
        <f t="shared" si="1580"/>
        <v>-296</v>
      </c>
      <c r="BQ720" s="688">
        <f t="shared" si="1581"/>
        <v>0</v>
      </c>
      <c r="BR720" s="687">
        <f>'2. ГПП-ОГХК'!CW276+'2. ГПП-ОГХК'!CW279+'14. ГП Благовещенск (Ам ГПЗ)'!CW55</f>
        <v>309</v>
      </c>
      <c r="BS720" s="687">
        <f>'2. ГПП-ОГХК'!CY276+'2. ГПП-ОГХК'!CY279+'14. ГП Благовещенск (Ам ГПЗ)'!CY55</f>
        <v>0</v>
      </c>
      <c r="BT720" s="687">
        <f t="shared" si="1582"/>
        <v>-309</v>
      </c>
      <c r="BU720" s="688">
        <f t="shared" si="1583"/>
        <v>0</v>
      </c>
      <c r="BV720" s="687">
        <f>'2. ГПП-ОГХК'!DC276+'2. ГПП-ОГХК'!DC279+'14. ГП Благовещенск (Ам ГПЗ)'!DC55</f>
        <v>320</v>
      </c>
      <c r="BW720" s="687">
        <f>'2. ГПП-ОГХК'!DE276+'2. ГПП-ОГХК'!DE279+'14. ГП Благовещенск (Ам ГПЗ)'!DE55</f>
        <v>0</v>
      </c>
      <c r="BX720" s="687">
        <f t="shared" si="1584"/>
        <v>-320</v>
      </c>
      <c r="BY720" s="688">
        <f t="shared" si="1585"/>
        <v>0</v>
      </c>
    </row>
    <row r="721" spans="2:77" ht="20.100000000000001" customHeight="1">
      <c r="C721" s="424" t="s">
        <v>173</v>
      </c>
      <c r="D721" s="528"/>
      <c r="E721" s="528"/>
      <c r="F721" s="529"/>
      <c r="G721" s="530" t="s">
        <v>763</v>
      </c>
      <c r="H721" s="530"/>
      <c r="I721" s="446" t="s">
        <v>760</v>
      </c>
      <c r="J721" s="687">
        <f t="shared" si="1542"/>
        <v>3111</v>
      </c>
      <c r="K721" s="687">
        <f t="shared" si="1543"/>
        <v>0</v>
      </c>
      <c r="L721" s="687">
        <f t="shared" si="1544"/>
        <v>-3111</v>
      </c>
      <c r="M721" s="688">
        <f t="shared" si="1545"/>
        <v>0</v>
      </c>
      <c r="N721" s="687">
        <f t="shared" si="1546"/>
        <v>876</v>
      </c>
      <c r="O721" s="687">
        <f t="shared" si="1547"/>
        <v>0</v>
      </c>
      <c r="P721" s="687">
        <f t="shared" si="1548"/>
        <v>-876</v>
      </c>
      <c r="Q721" s="688">
        <f t="shared" si="1549"/>
        <v>0</v>
      </c>
      <c r="R721" s="687">
        <f>'2. ГПП-ОГХК'!W276+'2. ГПП-ОГХК'!W279</f>
        <v>320</v>
      </c>
      <c r="S721" s="687">
        <f>'2. ГПП-ОГХК'!Y276+'2. ГПП-ОГХК'!Y279</f>
        <v>0</v>
      </c>
      <c r="T721" s="687">
        <f t="shared" si="1550"/>
        <v>-320</v>
      </c>
      <c r="U721" s="688">
        <f t="shared" si="1551"/>
        <v>0</v>
      </c>
      <c r="V721" s="687">
        <f>'2. ГПП-ОГХК'!AC276+'2. ГПП-ОГХК'!AC279</f>
        <v>293</v>
      </c>
      <c r="W721" s="687">
        <f>'2. ГПП-ОГХК'!AE276+'2. ГПП-ОГХК'!AE279</f>
        <v>0</v>
      </c>
      <c r="X721" s="687">
        <f t="shared" si="1552"/>
        <v>-293</v>
      </c>
      <c r="Y721" s="688">
        <f t="shared" si="1553"/>
        <v>0</v>
      </c>
      <c r="Z721" s="687">
        <f>'2. ГПП-ОГХК'!AI276+'2. ГПП-ОГХК'!AI279</f>
        <v>263</v>
      </c>
      <c r="AA721" s="687">
        <f>'2. ГПП-ОГХК'!AK276+'2. ГПП-ОГХК'!AK279</f>
        <v>0</v>
      </c>
      <c r="AB721" s="687">
        <f t="shared" si="1554"/>
        <v>-263</v>
      </c>
      <c r="AC721" s="688">
        <f t="shared" si="1555"/>
        <v>0</v>
      </c>
      <c r="AD721" s="687">
        <f t="shared" si="1556"/>
        <v>651</v>
      </c>
      <c r="AE721" s="687">
        <f t="shared" si="1557"/>
        <v>0</v>
      </c>
      <c r="AF721" s="687">
        <f t="shared" si="1558"/>
        <v>-651</v>
      </c>
      <c r="AG721" s="688">
        <f t="shared" si="1559"/>
        <v>0</v>
      </c>
      <c r="AH721" s="687">
        <f>'2. ГПП-ОГХК'!AU276+'2. ГПП-ОГХК'!AU279</f>
        <v>163</v>
      </c>
      <c r="AI721" s="687">
        <f>'2. ГПП-ОГХК'!AW276+'2. ГПП-ОГХК'!AW279</f>
        <v>0</v>
      </c>
      <c r="AJ721" s="687">
        <f t="shared" si="1560"/>
        <v>-163</v>
      </c>
      <c r="AK721" s="688">
        <f t="shared" si="1561"/>
        <v>0</v>
      </c>
      <c r="AL721" s="687">
        <f>'2. ГПП-ОГХК'!BA276+'2. ГПП-ОГХК'!BA279</f>
        <v>248</v>
      </c>
      <c r="AM721" s="687">
        <f>'2. ГПП-ОГХК'!BC276+'2. ГПП-ОГХК'!BC279</f>
        <v>0</v>
      </c>
      <c r="AN721" s="687">
        <f t="shared" si="1562"/>
        <v>-248</v>
      </c>
      <c r="AO721" s="688">
        <f t="shared" si="1563"/>
        <v>0</v>
      </c>
      <c r="AP721" s="687">
        <f>'2. ГПП-ОГХК'!BG276+'2. ГПП-ОГХК'!BG279</f>
        <v>240</v>
      </c>
      <c r="AQ721" s="687">
        <f>'2. ГПП-ОГХК'!BI276+'2. ГПП-ОГХК'!BI279</f>
        <v>0</v>
      </c>
      <c r="AR721" s="687">
        <f t="shared" si="1564"/>
        <v>-240</v>
      </c>
      <c r="AS721" s="688">
        <f t="shared" si="1565"/>
        <v>0</v>
      </c>
      <c r="AT721" s="687">
        <f t="shared" si="1566"/>
        <v>659</v>
      </c>
      <c r="AU721" s="687">
        <f t="shared" si="1567"/>
        <v>0</v>
      </c>
      <c r="AV721" s="687">
        <f t="shared" si="1568"/>
        <v>-659</v>
      </c>
      <c r="AW721" s="688">
        <f t="shared" si="1569"/>
        <v>0</v>
      </c>
      <c r="AX721" s="687">
        <f>'2. ГПП-ОГХК'!BS276+'2. ГПП-ОГХК'!BS279</f>
        <v>252</v>
      </c>
      <c r="AY721" s="687">
        <f>'2. ГПП-ОГХК'!BU276+'2. ГПП-ОГХК'!BU279</f>
        <v>0</v>
      </c>
      <c r="AZ721" s="687">
        <f t="shared" si="1570"/>
        <v>-252</v>
      </c>
      <c r="BA721" s="688">
        <f t="shared" si="1571"/>
        <v>0</v>
      </c>
      <c r="BB721" s="687">
        <f>'2. ГПП-ОГХК'!BY276+'2. ГПП-ОГХК'!BY279</f>
        <v>168</v>
      </c>
      <c r="BC721" s="687">
        <f>'2. ГПП-ОГХК'!CA276+'2. ГПП-ОГХК'!CA279</f>
        <v>0</v>
      </c>
      <c r="BD721" s="687">
        <f t="shared" si="1572"/>
        <v>-168</v>
      </c>
      <c r="BE721" s="688">
        <f t="shared" si="1573"/>
        <v>0</v>
      </c>
      <c r="BF721" s="687">
        <f>'2. ГПП-ОГХК'!CE276+'2. ГПП-ОГХК'!CE279</f>
        <v>239</v>
      </c>
      <c r="BG721" s="687">
        <f>'2. ГПП-ОГХК'!CG276+'2. ГПП-ОГХК'!CG279</f>
        <v>0</v>
      </c>
      <c r="BH721" s="687">
        <f t="shared" si="1574"/>
        <v>-239</v>
      </c>
      <c r="BI721" s="688">
        <f t="shared" si="1575"/>
        <v>0</v>
      </c>
      <c r="BJ721" s="687">
        <f t="shared" si="1576"/>
        <v>925</v>
      </c>
      <c r="BK721" s="687">
        <f t="shared" si="1577"/>
        <v>0</v>
      </c>
      <c r="BL721" s="687">
        <f t="shared" si="1578"/>
        <v>-925</v>
      </c>
      <c r="BM721" s="688">
        <f t="shared" si="1579"/>
        <v>0</v>
      </c>
      <c r="BN721" s="687">
        <f>'2. ГПП-ОГХК'!CQ276+'2. ГПП-ОГХК'!CQ279</f>
        <v>296</v>
      </c>
      <c r="BO721" s="687">
        <f>'2. ГПП-ОГХК'!CS276+'2. ГПП-ОГХК'!CS279</f>
        <v>0</v>
      </c>
      <c r="BP721" s="687">
        <f t="shared" si="1580"/>
        <v>-296</v>
      </c>
      <c r="BQ721" s="688">
        <f t="shared" si="1581"/>
        <v>0</v>
      </c>
      <c r="BR721" s="687">
        <f>'2. ГПП-ОГХК'!CW276+'2. ГПП-ОГХК'!CW279</f>
        <v>309</v>
      </c>
      <c r="BS721" s="687">
        <f>'2. ГПП-ОГХК'!CY276+'2. ГПП-ОГХК'!CY279</f>
        <v>0</v>
      </c>
      <c r="BT721" s="687">
        <f t="shared" si="1582"/>
        <v>-309</v>
      </c>
      <c r="BU721" s="688">
        <f t="shared" si="1583"/>
        <v>0</v>
      </c>
      <c r="BV721" s="687">
        <f>'2. ГПП-ОГХК'!DC276+'2. ГПП-ОГХК'!DC279</f>
        <v>320</v>
      </c>
      <c r="BW721" s="687">
        <f>'2. ГПП-ОГХК'!DE276+'2. ГПП-ОГХК'!DE279</f>
        <v>0</v>
      </c>
      <c r="BX721" s="687">
        <f t="shared" si="1584"/>
        <v>-320</v>
      </c>
      <c r="BY721" s="688">
        <f t="shared" si="1585"/>
        <v>0</v>
      </c>
    </row>
    <row r="722" spans="2:77" ht="20.100000000000001" customHeight="1">
      <c r="C722" s="436" t="s">
        <v>103</v>
      </c>
      <c r="D722" s="528"/>
      <c r="E722" s="528"/>
      <c r="F722" s="529"/>
      <c r="G722" s="530" t="s">
        <v>763</v>
      </c>
      <c r="H722" s="530"/>
      <c r="I722" s="691" t="s">
        <v>760</v>
      </c>
      <c r="J722" s="687">
        <f t="shared" si="1542"/>
        <v>3111</v>
      </c>
      <c r="K722" s="687">
        <f t="shared" si="1543"/>
        <v>0</v>
      </c>
      <c r="L722" s="687">
        <f t="shared" si="1544"/>
        <v>-3111</v>
      </c>
      <c r="M722" s="688">
        <f t="shared" si="1545"/>
        <v>0</v>
      </c>
      <c r="N722" s="687">
        <f t="shared" si="1546"/>
        <v>876</v>
      </c>
      <c r="O722" s="687">
        <f t="shared" si="1547"/>
        <v>0</v>
      </c>
      <c r="P722" s="687">
        <f t="shared" si="1548"/>
        <v>-876</v>
      </c>
      <c r="Q722" s="688">
        <f t="shared" si="1549"/>
        <v>0</v>
      </c>
      <c r="R722" s="687">
        <f>'2. ГПП-ОГХК'!W276+'2. ГПП-ОГХК'!W279</f>
        <v>320</v>
      </c>
      <c r="S722" s="687">
        <f>'2. ГПП-ОГХК'!Y276+'2. ГПП-ОГХК'!Y279</f>
        <v>0</v>
      </c>
      <c r="T722" s="687">
        <f t="shared" si="1550"/>
        <v>-320</v>
      </c>
      <c r="U722" s="688">
        <f t="shared" si="1551"/>
        <v>0</v>
      </c>
      <c r="V722" s="687">
        <f>'2. ГПП-ОГХК'!AC276+'2. ГПП-ОГХК'!AC279</f>
        <v>293</v>
      </c>
      <c r="W722" s="687">
        <f>'2. ГПП-ОГХК'!AE276+'2. ГПП-ОГХК'!AE279</f>
        <v>0</v>
      </c>
      <c r="X722" s="687">
        <f t="shared" si="1552"/>
        <v>-293</v>
      </c>
      <c r="Y722" s="688">
        <f t="shared" si="1553"/>
        <v>0</v>
      </c>
      <c r="Z722" s="687">
        <f>'2. ГПП-ОГХК'!AI276+'2. ГПП-ОГХК'!AI279</f>
        <v>263</v>
      </c>
      <c r="AA722" s="687">
        <f>'2. ГПП-ОГХК'!AK276+'2. ГПП-ОГХК'!AK279</f>
        <v>0</v>
      </c>
      <c r="AB722" s="687">
        <f t="shared" si="1554"/>
        <v>-263</v>
      </c>
      <c r="AC722" s="688">
        <f t="shared" si="1555"/>
        <v>0</v>
      </c>
      <c r="AD722" s="687">
        <f t="shared" si="1556"/>
        <v>651</v>
      </c>
      <c r="AE722" s="687">
        <f t="shared" si="1557"/>
        <v>0</v>
      </c>
      <c r="AF722" s="687">
        <f t="shared" si="1558"/>
        <v>-651</v>
      </c>
      <c r="AG722" s="688">
        <f t="shared" si="1559"/>
        <v>0</v>
      </c>
      <c r="AH722" s="687">
        <f>'2. ГПП-ОГХК'!AU276+'2. ГПП-ОГХК'!AU279</f>
        <v>163</v>
      </c>
      <c r="AI722" s="687">
        <f>'2. ГПП-ОГХК'!AW276+'2. ГПП-ОГХК'!AW279</f>
        <v>0</v>
      </c>
      <c r="AJ722" s="687">
        <f t="shared" si="1560"/>
        <v>-163</v>
      </c>
      <c r="AK722" s="688">
        <f t="shared" si="1561"/>
        <v>0</v>
      </c>
      <c r="AL722" s="687">
        <f>'2. ГПП-ОГХК'!BA276+'2. ГПП-ОГХК'!BA279</f>
        <v>248</v>
      </c>
      <c r="AM722" s="687">
        <f>'2. ГПП-ОГХК'!BC276+'2. ГПП-ОГХК'!BC279</f>
        <v>0</v>
      </c>
      <c r="AN722" s="687">
        <f t="shared" si="1562"/>
        <v>-248</v>
      </c>
      <c r="AO722" s="688">
        <f t="shared" si="1563"/>
        <v>0</v>
      </c>
      <c r="AP722" s="687">
        <f>'2. ГПП-ОГХК'!BG276+'2. ГПП-ОГХК'!BG279</f>
        <v>240</v>
      </c>
      <c r="AQ722" s="687">
        <f>'2. ГПП-ОГХК'!BI276+'2. ГПП-ОГХК'!BI279</f>
        <v>0</v>
      </c>
      <c r="AR722" s="687">
        <f t="shared" si="1564"/>
        <v>-240</v>
      </c>
      <c r="AS722" s="688">
        <f t="shared" si="1565"/>
        <v>0</v>
      </c>
      <c r="AT722" s="687">
        <f t="shared" si="1566"/>
        <v>659</v>
      </c>
      <c r="AU722" s="687">
        <f t="shared" si="1567"/>
        <v>0</v>
      </c>
      <c r="AV722" s="687">
        <f t="shared" si="1568"/>
        <v>-659</v>
      </c>
      <c r="AW722" s="688">
        <f t="shared" si="1569"/>
        <v>0</v>
      </c>
      <c r="AX722" s="687">
        <f>'2. ГПП-ОГХК'!BS276+'2. ГПП-ОГХК'!BS279</f>
        <v>252</v>
      </c>
      <c r="AY722" s="687">
        <f>'2. ГПП-ОГХК'!BU276+'2. ГПП-ОГХК'!BU279</f>
        <v>0</v>
      </c>
      <c r="AZ722" s="687">
        <f t="shared" si="1570"/>
        <v>-252</v>
      </c>
      <c r="BA722" s="688">
        <f t="shared" si="1571"/>
        <v>0</v>
      </c>
      <c r="BB722" s="687">
        <f>'2. ГПП-ОГХК'!BY276+'2. ГПП-ОГХК'!BY279</f>
        <v>168</v>
      </c>
      <c r="BC722" s="687">
        <f>'2. ГПП-ОГХК'!CA276+'2. ГПП-ОГХК'!CA279</f>
        <v>0</v>
      </c>
      <c r="BD722" s="687">
        <f t="shared" si="1572"/>
        <v>-168</v>
      </c>
      <c r="BE722" s="688">
        <f t="shared" si="1573"/>
        <v>0</v>
      </c>
      <c r="BF722" s="687">
        <f>'2. ГПП-ОГХК'!CE276+'2. ГПП-ОГХК'!CE279</f>
        <v>239</v>
      </c>
      <c r="BG722" s="687">
        <f>'2. ГПП-ОГХК'!CG276+'2. ГПП-ОГХК'!CG279</f>
        <v>0</v>
      </c>
      <c r="BH722" s="687">
        <f t="shared" si="1574"/>
        <v>-239</v>
      </c>
      <c r="BI722" s="688">
        <f t="shared" si="1575"/>
        <v>0</v>
      </c>
      <c r="BJ722" s="687">
        <f t="shared" si="1576"/>
        <v>925</v>
      </c>
      <c r="BK722" s="687">
        <f t="shared" si="1577"/>
        <v>0</v>
      </c>
      <c r="BL722" s="687">
        <f t="shared" si="1578"/>
        <v>-925</v>
      </c>
      <c r="BM722" s="688">
        <f t="shared" si="1579"/>
        <v>0</v>
      </c>
      <c r="BN722" s="687">
        <f>'2. ГПП-ОГХК'!CQ276+'2. ГПП-ОГХК'!CQ279</f>
        <v>296</v>
      </c>
      <c r="BO722" s="687">
        <f>'2. ГПП-ОГХК'!CS276+'2. ГПП-ОГХК'!CS279</f>
        <v>0</v>
      </c>
      <c r="BP722" s="687">
        <f t="shared" si="1580"/>
        <v>-296</v>
      </c>
      <c r="BQ722" s="688">
        <f t="shared" si="1581"/>
        <v>0</v>
      </c>
      <c r="BR722" s="687">
        <f>'2. ГПП-ОГХК'!CW276+'2. ГПП-ОГХК'!CW279</f>
        <v>309</v>
      </c>
      <c r="BS722" s="687">
        <f>'2. ГПП-ОГХК'!CY276+'2. ГПП-ОГХК'!CY279</f>
        <v>0</v>
      </c>
      <c r="BT722" s="687">
        <f t="shared" si="1582"/>
        <v>-309</v>
      </c>
      <c r="BU722" s="688">
        <f t="shared" si="1583"/>
        <v>0</v>
      </c>
      <c r="BV722" s="687">
        <f>'2. ГПП-ОГХК'!DC276+'2. ГПП-ОГХК'!DC279</f>
        <v>320</v>
      </c>
      <c r="BW722" s="687">
        <f>'2. ГПП-ОГХК'!DE276+'2. ГПП-ОГХК'!DE279</f>
        <v>0</v>
      </c>
      <c r="BX722" s="687">
        <f t="shared" si="1584"/>
        <v>-320</v>
      </c>
      <c r="BY722" s="688">
        <f t="shared" si="1585"/>
        <v>0</v>
      </c>
    </row>
    <row r="723" spans="2:77" ht="20.100000000000001" customHeight="1">
      <c r="C723" s="430" t="s">
        <v>774</v>
      </c>
      <c r="D723" s="528"/>
      <c r="E723" s="528"/>
      <c r="F723" s="529"/>
      <c r="G723" s="530" t="s">
        <v>775</v>
      </c>
      <c r="H723" s="530"/>
      <c r="I723" s="7" t="s">
        <v>760</v>
      </c>
      <c r="J723" s="687">
        <f t="shared" si="1542"/>
        <v>735</v>
      </c>
      <c r="K723" s="687">
        <f t="shared" si="1543"/>
        <v>0</v>
      </c>
      <c r="L723" s="687">
        <f t="shared" si="1544"/>
        <v>-735</v>
      </c>
      <c r="M723" s="688">
        <f t="shared" si="1545"/>
        <v>0</v>
      </c>
      <c r="N723" s="687">
        <f t="shared" si="1546"/>
        <v>255</v>
      </c>
      <c r="O723" s="687">
        <f t="shared" si="1547"/>
        <v>0</v>
      </c>
      <c r="P723" s="687">
        <f t="shared" si="1548"/>
        <v>-255</v>
      </c>
      <c r="Q723" s="688">
        <f t="shared" si="1549"/>
        <v>0</v>
      </c>
      <c r="R723" s="687">
        <f>'2. ГПП-ОГХК'!W276</f>
        <v>104</v>
      </c>
      <c r="S723" s="687">
        <f>'2. ГПП-ОГХК'!Y276</f>
        <v>0</v>
      </c>
      <c r="T723" s="687">
        <f t="shared" si="1550"/>
        <v>-104</v>
      </c>
      <c r="U723" s="688">
        <f t="shared" si="1551"/>
        <v>0</v>
      </c>
      <c r="V723" s="687">
        <f>'2. ГПП-ОГХК'!AC276</f>
        <v>77</v>
      </c>
      <c r="W723" s="687">
        <f>'2. ГПП-ОГХК'!AE276</f>
        <v>0</v>
      </c>
      <c r="X723" s="687">
        <f t="shared" si="1552"/>
        <v>-77</v>
      </c>
      <c r="Y723" s="688">
        <f t="shared" si="1553"/>
        <v>0</v>
      </c>
      <c r="Z723" s="687">
        <f>'2. ГПП-ОГХК'!AI276</f>
        <v>74</v>
      </c>
      <c r="AA723" s="687">
        <f>'2. ГПП-ОГХК'!AK276</f>
        <v>0</v>
      </c>
      <c r="AB723" s="687">
        <f t="shared" si="1554"/>
        <v>-74</v>
      </c>
      <c r="AC723" s="688">
        <f t="shared" si="1555"/>
        <v>0</v>
      </c>
      <c r="AD723" s="687">
        <f t="shared" si="1556"/>
        <v>84</v>
      </c>
      <c r="AE723" s="687">
        <f t="shared" si="1557"/>
        <v>0</v>
      </c>
      <c r="AF723" s="687">
        <f t="shared" si="1558"/>
        <v>-84</v>
      </c>
      <c r="AG723" s="688">
        <f t="shared" si="1559"/>
        <v>0</v>
      </c>
      <c r="AH723" s="687">
        <f>'2. ГПП-ОГХК'!AU276</f>
        <v>28</v>
      </c>
      <c r="AI723" s="687">
        <f>'2. ГПП-ОГХК'!AW276</f>
        <v>0</v>
      </c>
      <c r="AJ723" s="687">
        <f t="shared" si="1560"/>
        <v>-28</v>
      </c>
      <c r="AK723" s="688">
        <f t="shared" si="1561"/>
        <v>0</v>
      </c>
      <c r="AL723" s="687">
        <f>'2. ГПП-ОГХК'!BA276</f>
        <v>32</v>
      </c>
      <c r="AM723" s="687">
        <f>'2. ГПП-ОГХК'!BC276</f>
        <v>0</v>
      </c>
      <c r="AN723" s="687">
        <f t="shared" si="1562"/>
        <v>-32</v>
      </c>
      <c r="AO723" s="688">
        <f t="shared" si="1563"/>
        <v>0</v>
      </c>
      <c r="AP723" s="687">
        <f>'2. ГПП-ОГХК'!BG276</f>
        <v>24</v>
      </c>
      <c r="AQ723" s="687">
        <f>'2. ГПП-ОГХК'!BI276</f>
        <v>0</v>
      </c>
      <c r="AR723" s="687">
        <f t="shared" si="1564"/>
        <v>-24</v>
      </c>
      <c r="AS723" s="688">
        <f t="shared" si="1565"/>
        <v>0</v>
      </c>
      <c r="AT723" s="687">
        <f t="shared" si="1566"/>
        <v>119</v>
      </c>
      <c r="AU723" s="687">
        <f t="shared" si="1567"/>
        <v>0</v>
      </c>
      <c r="AV723" s="687">
        <f t="shared" si="1568"/>
        <v>-119</v>
      </c>
      <c r="AW723" s="688">
        <f t="shared" si="1569"/>
        <v>0</v>
      </c>
      <c r="AX723" s="687">
        <f>'2. ГПП-ОГХК'!BS276</f>
        <v>36</v>
      </c>
      <c r="AY723" s="687">
        <f>'2. ГПП-ОГХК'!BU276</f>
        <v>0</v>
      </c>
      <c r="AZ723" s="687">
        <f t="shared" si="1570"/>
        <v>-36</v>
      </c>
      <c r="BA723" s="688">
        <f t="shared" si="1571"/>
        <v>0</v>
      </c>
      <c r="BB723" s="687">
        <f>'2. ГПП-ОГХК'!BY276</f>
        <v>33</v>
      </c>
      <c r="BC723" s="687">
        <f>'2. ГПП-ОГХК'!CA276</f>
        <v>0</v>
      </c>
      <c r="BD723" s="687">
        <f t="shared" si="1572"/>
        <v>-33</v>
      </c>
      <c r="BE723" s="688">
        <f t="shared" si="1573"/>
        <v>0</v>
      </c>
      <c r="BF723" s="687">
        <f>'2. ГПП-ОГХК'!CE276</f>
        <v>50</v>
      </c>
      <c r="BG723" s="687">
        <f>'2. ГПП-ОГХК'!CG276</f>
        <v>0</v>
      </c>
      <c r="BH723" s="687">
        <f t="shared" si="1574"/>
        <v>-50</v>
      </c>
      <c r="BI723" s="688">
        <f t="shared" si="1575"/>
        <v>0</v>
      </c>
      <c r="BJ723" s="687">
        <f t="shared" si="1576"/>
        <v>277</v>
      </c>
      <c r="BK723" s="687">
        <f t="shared" si="1577"/>
        <v>0</v>
      </c>
      <c r="BL723" s="687">
        <f t="shared" si="1578"/>
        <v>-277</v>
      </c>
      <c r="BM723" s="688">
        <f t="shared" si="1579"/>
        <v>0</v>
      </c>
      <c r="BN723" s="687">
        <f>'2. ГПП-ОГХК'!CQ276</f>
        <v>80</v>
      </c>
      <c r="BO723" s="687">
        <f>'2. ГПП-ОГХК'!CS276</f>
        <v>0</v>
      </c>
      <c r="BP723" s="687">
        <f t="shared" si="1580"/>
        <v>-80</v>
      </c>
      <c r="BQ723" s="688">
        <f t="shared" si="1581"/>
        <v>0</v>
      </c>
      <c r="BR723" s="687">
        <f>'2. ГПП-ОГХК'!CW276</f>
        <v>93</v>
      </c>
      <c r="BS723" s="687">
        <f>'2. ГПП-ОГХК'!CY276</f>
        <v>0</v>
      </c>
      <c r="BT723" s="687">
        <f t="shared" si="1582"/>
        <v>-93</v>
      </c>
      <c r="BU723" s="688">
        <f t="shared" si="1583"/>
        <v>0</v>
      </c>
      <c r="BV723" s="687">
        <f>'2. ГПП-ОГХК'!DC276</f>
        <v>104</v>
      </c>
      <c r="BW723" s="687">
        <f>'2. ГПП-ОГХК'!DE276</f>
        <v>0</v>
      </c>
      <c r="BX723" s="687">
        <f t="shared" si="1584"/>
        <v>-104</v>
      </c>
      <c r="BY723" s="688">
        <f t="shared" si="1585"/>
        <v>0</v>
      </c>
    </row>
    <row r="724" spans="2:77" ht="20.100000000000001" customHeight="1">
      <c r="C724" s="430"/>
      <c r="D724" s="528"/>
      <c r="E724" s="528"/>
      <c r="F724" s="529"/>
      <c r="G724" s="530" t="s">
        <v>776</v>
      </c>
      <c r="H724" s="530"/>
      <c r="I724" s="5" t="s">
        <v>762</v>
      </c>
      <c r="J724" s="687">
        <f t="shared" si="1542"/>
        <v>121</v>
      </c>
      <c r="K724" s="687">
        <f t="shared" si="1543"/>
        <v>0</v>
      </c>
      <c r="L724" s="687">
        <f t="shared" si="1544"/>
        <v>-121</v>
      </c>
      <c r="M724" s="688">
        <f t="shared" si="1545"/>
        <v>0</v>
      </c>
      <c r="N724" s="687">
        <f t="shared" si="1546"/>
        <v>42.5</v>
      </c>
      <c r="O724" s="687">
        <f t="shared" si="1547"/>
        <v>0</v>
      </c>
      <c r="P724" s="687">
        <f t="shared" si="1548"/>
        <v>-42.5</v>
      </c>
      <c r="Q724" s="688">
        <f t="shared" si="1549"/>
        <v>0</v>
      </c>
      <c r="R724" s="687">
        <f>'2. ГПП-ОГХК'!W277</f>
        <v>17</v>
      </c>
      <c r="S724" s="687">
        <f>'2. ГПП-ОГХК'!Y277</f>
        <v>0</v>
      </c>
      <c r="T724" s="687">
        <f t="shared" si="1550"/>
        <v>-17</v>
      </c>
      <c r="U724" s="688">
        <f t="shared" si="1551"/>
        <v>0</v>
      </c>
      <c r="V724" s="687">
        <f>'2. ГПП-ОГХК'!AC277</f>
        <v>13</v>
      </c>
      <c r="W724" s="687">
        <f>'2. ГПП-ОГХК'!AE277</f>
        <v>0</v>
      </c>
      <c r="X724" s="687">
        <f t="shared" si="1552"/>
        <v>-13</v>
      </c>
      <c r="Y724" s="688">
        <f t="shared" si="1553"/>
        <v>0</v>
      </c>
      <c r="Z724" s="687">
        <f>'2. ГПП-ОГХК'!AI277</f>
        <v>12.5</v>
      </c>
      <c r="AA724" s="687">
        <f>'2. ГПП-ОГХК'!AK277</f>
        <v>0</v>
      </c>
      <c r="AB724" s="687">
        <f t="shared" si="1554"/>
        <v>-12.5</v>
      </c>
      <c r="AC724" s="688">
        <f t="shared" si="1555"/>
        <v>0</v>
      </c>
      <c r="AD724" s="687">
        <f t="shared" si="1556"/>
        <v>13.5</v>
      </c>
      <c r="AE724" s="687">
        <f t="shared" si="1557"/>
        <v>0</v>
      </c>
      <c r="AF724" s="687">
        <f t="shared" si="1558"/>
        <v>-13.5</v>
      </c>
      <c r="AG724" s="688">
        <f t="shared" si="1559"/>
        <v>0</v>
      </c>
      <c r="AH724" s="687">
        <f>'2. ГПП-ОГХК'!AU277</f>
        <v>4.5</v>
      </c>
      <c r="AI724" s="687">
        <f>'2. ГПП-ОГХК'!AW277</f>
        <v>0</v>
      </c>
      <c r="AJ724" s="687">
        <f t="shared" si="1560"/>
        <v>-4.5</v>
      </c>
      <c r="AK724" s="688">
        <f t="shared" si="1561"/>
        <v>0</v>
      </c>
      <c r="AL724" s="687">
        <f>'2. ГПП-ОГХК'!BA277</f>
        <v>5</v>
      </c>
      <c r="AM724" s="687">
        <f>'2. ГПП-ОГХК'!BC277</f>
        <v>0</v>
      </c>
      <c r="AN724" s="687">
        <f t="shared" si="1562"/>
        <v>-5</v>
      </c>
      <c r="AO724" s="688">
        <f t="shared" si="1563"/>
        <v>0</v>
      </c>
      <c r="AP724" s="687">
        <f>'2. ГПП-ОГХК'!BG277</f>
        <v>4</v>
      </c>
      <c r="AQ724" s="687">
        <f>'2. ГПП-ОГХК'!BI277</f>
        <v>0</v>
      </c>
      <c r="AR724" s="687">
        <f t="shared" si="1564"/>
        <v>-4</v>
      </c>
      <c r="AS724" s="688">
        <f t="shared" si="1565"/>
        <v>0</v>
      </c>
      <c r="AT724" s="687">
        <f t="shared" si="1566"/>
        <v>20</v>
      </c>
      <c r="AU724" s="687">
        <f t="shared" si="1567"/>
        <v>0</v>
      </c>
      <c r="AV724" s="687">
        <f t="shared" si="1568"/>
        <v>-20</v>
      </c>
      <c r="AW724" s="688">
        <f t="shared" si="1569"/>
        <v>0</v>
      </c>
      <c r="AX724" s="687">
        <f>'2. ГПП-ОГХК'!BS277</f>
        <v>6</v>
      </c>
      <c r="AY724" s="687">
        <f>'2. ГПП-ОГХК'!BU277</f>
        <v>0</v>
      </c>
      <c r="AZ724" s="687">
        <f t="shared" si="1570"/>
        <v>-6</v>
      </c>
      <c r="BA724" s="688">
        <f t="shared" si="1571"/>
        <v>0</v>
      </c>
      <c r="BB724" s="687">
        <f>'2. ГПП-ОГХК'!BY277</f>
        <v>5.5</v>
      </c>
      <c r="BC724" s="687">
        <f>'2. ГПП-ОГХК'!CA277</f>
        <v>0</v>
      </c>
      <c r="BD724" s="687">
        <f t="shared" si="1572"/>
        <v>-5.5</v>
      </c>
      <c r="BE724" s="688">
        <f t="shared" si="1573"/>
        <v>0</v>
      </c>
      <c r="BF724" s="687">
        <f>'2. ГПП-ОГХК'!CE277</f>
        <v>8.5</v>
      </c>
      <c r="BG724" s="687">
        <f>'2. ГПП-ОГХК'!CG277</f>
        <v>0</v>
      </c>
      <c r="BH724" s="687">
        <f t="shared" si="1574"/>
        <v>-8.5</v>
      </c>
      <c r="BI724" s="688">
        <f t="shared" si="1575"/>
        <v>0</v>
      </c>
      <c r="BJ724" s="687">
        <f t="shared" si="1576"/>
        <v>45</v>
      </c>
      <c r="BK724" s="687">
        <f t="shared" si="1577"/>
        <v>0</v>
      </c>
      <c r="BL724" s="687">
        <f t="shared" si="1578"/>
        <v>-45</v>
      </c>
      <c r="BM724" s="688">
        <f t="shared" si="1579"/>
        <v>0</v>
      </c>
      <c r="BN724" s="687">
        <f>'2. ГПП-ОГХК'!CQ277</f>
        <v>13</v>
      </c>
      <c r="BO724" s="687">
        <f>'2. ГПП-ОГХК'!CS277</f>
        <v>0</v>
      </c>
      <c r="BP724" s="687">
        <f t="shared" si="1580"/>
        <v>-13</v>
      </c>
      <c r="BQ724" s="688">
        <f t="shared" si="1581"/>
        <v>0</v>
      </c>
      <c r="BR724" s="687">
        <f>'2. ГПП-ОГХК'!CW277</f>
        <v>15</v>
      </c>
      <c r="BS724" s="687">
        <f>'2. ГПП-ОГХК'!CY277</f>
        <v>0</v>
      </c>
      <c r="BT724" s="687">
        <f t="shared" si="1582"/>
        <v>-15</v>
      </c>
      <c r="BU724" s="688">
        <f t="shared" si="1583"/>
        <v>0</v>
      </c>
      <c r="BV724" s="687">
        <f>'2. ГПП-ОГХК'!DC277</f>
        <v>17</v>
      </c>
      <c r="BW724" s="687">
        <f>'2. ГПП-ОГХК'!DE277</f>
        <v>0</v>
      </c>
      <c r="BX724" s="687">
        <f t="shared" si="1584"/>
        <v>-17</v>
      </c>
      <c r="BY724" s="688">
        <f t="shared" si="1585"/>
        <v>0</v>
      </c>
    </row>
    <row r="725" spans="2:77" ht="20.100000000000001" customHeight="1">
      <c r="C725" s="430" t="s">
        <v>777</v>
      </c>
      <c r="D725" s="528"/>
      <c r="E725" s="528"/>
      <c r="F725" s="529"/>
      <c r="G725" s="530" t="s">
        <v>778</v>
      </c>
      <c r="H725" s="530"/>
      <c r="I725" s="5" t="s">
        <v>760</v>
      </c>
      <c r="J725" s="687">
        <f t="shared" si="1542"/>
        <v>0</v>
      </c>
      <c r="K725" s="687">
        <f t="shared" si="1543"/>
        <v>0</v>
      </c>
      <c r="L725" s="687">
        <f t="shared" si="1544"/>
        <v>0</v>
      </c>
      <c r="M725" s="688" t="str">
        <f t="shared" si="1545"/>
        <v>-</v>
      </c>
      <c r="N725" s="687">
        <f t="shared" si="1546"/>
        <v>0</v>
      </c>
      <c r="O725" s="687">
        <f t="shared" si="1547"/>
        <v>0</v>
      </c>
      <c r="P725" s="687">
        <f t="shared" si="1548"/>
        <v>0</v>
      </c>
      <c r="Q725" s="688" t="str">
        <f t="shared" si="1549"/>
        <v>-</v>
      </c>
      <c r="R725" s="687">
        <f>'2. ГПП-ОГХК'!W278</f>
        <v>0</v>
      </c>
      <c r="S725" s="687">
        <f>'2. ГПП-ОГХК'!Y278</f>
        <v>0</v>
      </c>
      <c r="T725" s="687">
        <f t="shared" si="1550"/>
        <v>0</v>
      </c>
      <c r="U725" s="688" t="str">
        <f t="shared" si="1551"/>
        <v>-</v>
      </c>
      <c r="V725" s="687">
        <f>'2. ГПП-ОГХК'!AC278</f>
        <v>0</v>
      </c>
      <c r="W725" s="687">
        <f>'2. ГПП-ОГХК'!AE278</f>
        <v>0</v>
      </c>
      <c r="X725" s="687">
        <f t="shared" si="1552"/>
        <v>0</v>
      </c>
      <c r="Y725" s="688" t="str">
        <f t="shared" si="1553"/>
        <v>-</v>
      </c>
      <c r="Z725" s="687">
        <f>'2. ГПП-ОГХК'!AI278</f>
        <v>0</v>
      </c>
      <c r="AA725" s="687">
        <f>'2. ГПП-ОГХК'!AK278</f>
        <v>0</v>
      </c>
      <c r="AB725" s="687">
        <f t="shared" si="1554"/>
        <v>0</v>
      </c>
      <c r="AC725" s="688" t="str">
        <f t="shared" si="1555"/>
        <v>-</v>
      </c>
      <c r="AD725" s="687">
        <f t="shared" si="1556"/>
        <v>0</v>
      </c>
      <c r="AE725" s="687">
        <f t="shared" si="1557"/>
        <v>0</v>
      </c>
      <c r="AF725" s="687">
        <f t="shared" si="1558"/>
        <v>0</v>
      </c>
      <c r="AG725" s="688" t="str">
        <f t="shared" si="1559"/>
        <v>-</v>
      </c>
      <c r="AH725" s="687">
        <f>'2. ГПП-ОГХК'!AU278</f>
        <v>0</v>
      </c>
      <c r="AI725" s="687">
        <f>'2. ГПП-ОГХК'!AW278</f>
        <v>0</v>
      </c>
      <c r="AJ725" s="687">
        <f t="shared" si="1560"/>
        <v>0</v>
      </c>
      <c r="AK725" s="688" t="str">
        <f t="shared" si="1561"/>
        <v>-</v>
      </c>
      <c r="AL725" s="687">
        <f>'2. ГПП-ОГХК'!BA278</f>
        <v>0</v>
      </c>
      <c r="AM725" s="687">
        <f>'2. ГПП-ОГХК'!BC278</f>
        <v>0</v>
      </c>
      <c r="AN725" s="687">
        <f t="shared" si="1562"/>
        <v>0</v>
      </c>
      <c r="AO725" s="688" t="str">
        <f t="shared" si="1563"/>
        <v>-</v>
      </c>
      <c r="AP725" s="687">
        <f>'2. ГПП-ОГХК'!BG278</f>
        <v>0</v>
      </c>
      <c r="AQ725" s="687">
        <f>'2. ГПП-ОГХК'!BI278</f>
        <v>0</v>
      </c>
      <c r="AR725" s="687">
        <f t="shared" si="1564"/>
        <v>0</v>
      </c>
      <c r="AS725" s="688" t="str">
        <f t="shared" si="1565"/>
        <v>-</v>
      </c>
      <c r="AT725" s="687">
        <f t="shared" si="1566"/>
        <v>0</v>
      </c>
      <c r="AU725" s="687">
        <f t="shared" si="1567"/>
        <v>0</v>
      </c>
      <c r="AV725" s="687">
        <f t="shared" si="1568"/>
        <v>0</v>
      </c>
      <c r="AW725" s="688" t="str">
        <f t="shared" si="1569"/>
        <v>-</v>
      </c>
      <c r="AX725" s="687">
        <f>'2. ГПП-ОГХК'!BS278</f>
        <v>0</v>
      </c>
      <c r="AY725" s="687">
        <f>'2. ГПП-ОГХК'!BU278</f>
        <v>0</v>
      </c>
      <c r="AZ725" s="687">
        <f t="shared" si="1570"/>
        <v>0</v>
      </c>
      <c r="BA725" s="688" t="str">
        <f t="shared" si="1571"/>
        <v>-</v>
      </c>
      <c r="BB725" s="687">
        <f>'2. ГПП-ОГХК'!BY278</f>
        <v>0</v>
      </c>
      <c r="BC725" s="687">
        <f>'2. ГПП-ОГХК'!CA278</f>
        <v>0</v>
      </c>
      <c r="BD725" s="687">
        <f t="shared" si="1572"/>
        <v>0</v>
      </c>
      <c r="BE725" s="688" t="str">
        <f t="shared" si="1573"/>
        <v>-</v>
      </c>
      <c r="BF725" s="687">
        <f>'2. ГПП-ОГХК'!CE278</f>
        <v>0</v>
      </c>
      <c r="BG725" s="687">
        <f>'2. ГПП-ОГХК'!CG278</f>
        <v>0</v>
      </c>
      <c r="BH725" s="687">
        <f t="shared" si="1574"/>
        <v>0</v>
      </c>
      <c r="BI725" s="688" t="str">
        <f t="shared" si="1575"/>
        <v>-</v>
      </c>
      <c r="BJ725" s="687">
        <f t="shared" si="1576"/>
        <v>0</v>
      </c>
      <c r="BK725" s="687">
        <f t="shared" si="1577"/>
        <v>0</v>
      </c>
      <c r="BL725" s="687">
        <f t="shared" si="1578"/>
        <v>0</v>
      </c>
      <c r="BM725" s="688" t="str">
        <f t="shared" si="1579"/>
        <v>-</v>
      </c>
      <c r="BN725" s="687">
        <f>'2. ГПП-ОГХК'!CQ278</f>
        <v>0</v>
      </c>
      <c r="BO725" s="687">
        <f>'2. ГПП-ОГХК'!CS278</f>
        <v>0</v>
      </c>
      <c r="BP725" s="687">
        <f t="shared" si="1580"/>
        <v>0</v>
      </c>
      <c r="BQ725" s="688" t="str">
        <f t="shared" si="1581"/>
        <v>-</v>
      </c>
      <c r="BR725" s="687">
        <f>'2. ГПП-ОГХК'!CW278</f>
        <v>0</v>
      </c>
      <c r="BS725" s="687">
        <f>'2. ГПП-ОГХК'!CY278</f>
        <v>0</v>
      </c>
      <c r="BT725" s="687">
        <f t="shared" si="1582"/>
        <v>0</v>
      </c>
      <c r="BU725" s="688" t="str">
        <f t="shared" si="1583"/>
        <v>-</v>
      </c>
      <c r="BV725" s="687">
        <f>'2. ГПП-ОГХК'!DC278</f>
        <v>0</v>
      </c>
      <c r="BW725" s="687">
        <f>'2. ГПП-ОГХК'!DE278</f>
        <v>0</v>
      </c>
      <c r="BX725" s="687">
        <f t="shared" si="1584"/>
        <v>0</v>
      </c>
      <c r="BY725" s="688" t="str">
        <f t="shared" si="1585"/>
        <v>-</v>
      </c>
    </row>
    <row r="726" spans="2:77" ht="20.100000000000001" customHeight="1">
      <c r="C726" s="430" t="s">
        <v>536</v>
      </c>
      <c r="D726" s="528"/>
      <c r="E726" s="528"/>
      <c r="F726" s="529"/>
      <c r="G726" s="530">
        <v>0</v>
      </c>
      <c r="H726" s="530"/>
      <c r="I726" s="5" t="s">
        <v>760</v>
      </c>
      <c r="J726" s="681"/>
      <c r="K726" s="681"/>
      <c r="L726" s="681"/>
      <c r="M726" s="681"/>
      <c r="N726" s="681"/>
      <c r="O726" s="681"/>
      <c r="P726" s="681"/>
      <c r="Q726" s="681"/>
      <c r="R726" s="681"/>
      <c r="S726" s="681"/>
      <c r="T726" s="681"/>
      <c r="U726" s="681"/>
      <c r="V726" s="681"/>
      <c r="W726" s="681"/>
      <c r="X726" s="681"/>
      <c r="Y726" s="681"/>
      <c r="Z726" s="681"/>
      <c r="AA726" s="681"/>
      <c r="AB726" s="681"/>
      <c r="AC726" s="681"/>
      <c r="AD726" s="681"/>
      <c r="AE726" s="681"/>
      <c r="AF726" s="681"/>
      <c r="AG726" s="681"/>
      <c r="AH726" s="681"/>
      <c r="AI726" s="681"/>
      <c r="AJ726" s="681"/>
      <c r="AK726" s="681"/>
      <c r="AL726" s="681"/>
      <c r="AM726" s="681"/>
      <c r="AN726" s="681"/>
      <c r="AO726" s="681"/>
      <c r="AP726" s="681"/>
      <c r="AQ726" s="681"/>
      <c r="AR726" s="681"/>
      <c r="AS726" s="681"/>
      <c r="AT726" s="681"/>
      <c r="AU726" s="681"/>
      <c r="AV726" s="681"/>
      <c r="AW726" s="681"/>
      <c r="AX726" s="681"/>
      <c r="AY726" s="681"/>
      <c r="AZ726" s="681"/>
      <c r="BA726" s="681"/>
      <c r="BB726" s="681"/>
      <c r="BC726" s="681"/>
      <c r="BD726" s="681"/>
      <c r="BE726" s="681"/>
      <c r="BF726" s="681"/>
      <c r="BG726" s="681"/>
      <c r="BH726" s="681"/>
      <c r="BI726" s="681"/>
      <c r="BJ726" s="681"/>
      <c r="BK726" s="681"/>
      <c r="BL726" s="681"/>
      <c r="BM726" s="681"/>
      <c r="BN726" s="681"/>
      <c r="BO726" s="681"/>
      <c r="BP726" s="681"/>
      <c r="BQ726" s="681"/>
      <c r="BR726" s="681"/>
      <c r="BS726" s="681"/>
      <c r="BT726" s="681"/>
      <c r="BU726" s="681"/>
      <c r="BV726" s="681"/>
      <c r="BW726" s="681"/>
      <c r="BX726" s="681"/>
      <c r="BY726" s="681"/>
    </row>
    <row r="727" spans="2:77" ht="20.100000000000001" customHeight="1">
      <c r="C727" s="430" t="s">
        <v>770</v>
      </c>
      <c r="D727" s="528"/>
      <c r="E727" s="528"/>
      <c r="F727" s="529"/>
      <c r="G727" s="530" t="s">
        <v>779</v>
      </c>
      <c r="H727" s="530"/>
      <c r="I727" s="7" t="s">
        <v>760</v>
      </c>
      <c r="J727" s="687">
        <f t="shared" ref="J727:K732" si="1586">N727+AD727+AT727+BJ727</f>
        <v>2376</v>
      </c>
      <c r="K727" s="687">
        <f t="shared" si="1586"/>
        <v>0</v>
      </c>
      <c r="L727" s="687">
        <f t="shared" ref="L727:L732" si="1587">IFERROR(K727-J727,"-")</f>
        <v>-2376</v>
      </c>
      <c r="M727" s="688">
        <f t="shared" ref="M727:M732" si="1588">IFERROR(K727/J727,"-")</f>
        <v>0</v>
      </c>
      <c r="N727" s="687">
        <f t="shared" ref="N727:O732" si="1589">R727+V727+Z727</f>
        <v>621</v>
      </c>
      <c r="O727" s="687">
        <f t="shared" si="1589"/>
        <v>0</v>
      </c>
      <c r="P727" s="687">
        <f t="shared" ref="P727:P732" si="1590">IFERROR(O727-N727,"-")</f>
        <v>-621</v>
      </c>
      <c r="Q727" s="688">
        <f t="shared" ref="Q727:Q732" si="1591">IFERROR(O727/N727,"-")</f>
        <v>0</v>
      </c>
      <c r="R727" s="687">
        <f>'2. ГПП-ОГХК'!W279</f>
        <v>216</v>
      </c>
      <c r="S727" s="687">
        <f>'2. ГПП-ОГХК'!Y279</f>
        <v>0</v>
      </c>
      <c r="T727" s="687">
        <f t="shared" ref="T727:T732" si="1592">IFERROR(S727-R727,"-")</f>
        <v>-216</v>
      </c>
      <c r="U727" s="688">
        <f t="shared" ref="U727:U732" si="1593">IFERROR(S727/R727,"-")</f>
        <v>0</v>
      </c>
      <c r="V727" s="687">
        <f>'2. ГПП-ОГХК'!AC279</f>
        <v>216</v>
      </c>
      <c r="W727" s="687">
        <f>'2. ГПП-ОГХК'!AE279</f>
        <v>0</v>
      </c>
      <c r="X727" s="687">
        <f t="shared" ref="X727:X732" si="1594">IFERROR(W727-V727,"-")</f>
        <v>-216</v>
      </c>
      <c r="Y727" s="688">
        <f t="shared" ref="Y727:Y732" si="1595">IFERROR(W727/V727,"-")</f>
        <v>0</v>
      </c>
      <c r="Z727" s="687">
        <f>'2. ГПП-ОГХК'!AI279</f>
        <v>189</v>
      </c>
      <c r="AA727" s="687">
        <f>'2. ГПП-ОГХК'!AK279</f>
        <v>0</v>
      </c>
      <c r="AB727" s="687">
        <f t="shared" ref="AB727:AB732" si="1596">IFERROR(AA727-Z727,"-")</f>
        <v>-189</v>
      </c>
      <c r="AC727" s="688">
        <f t="shared" ref="AC727:AC732" si="1597">IFERROR(AA727/Z727,"-")</f>
        <v>0</v>
      </c>
      <c r="AD727" s="687">
        <f t="shared" ref="AD727:AE732" si="1598">AH727+AL727+AP727</f>
        <v>567</v>
      </c>
      <c r="AE727" s="687">
        <f t="shared" si="1598"/>
        <v>0</v>
      </c>
      <c r="AF727" s="687">
        <f t="shared" ref="AF727:AF732" si="1599">IFERROR(AE727-AD727,"-")</f>
        <v>-567</v>
      </c>
      <c r="AG727" s="688">
        <f t="shared" ref="AG727:AG732" si="1600">IFERROR(AE727/AD727,"-")</f>
        <v>0</v>
      </c>
      <c r="AH727" s="687">
        <f>'2. ГПП-ОГХК'!AU279</f>
        <v>135</v>
      </c>
      <c r="AI727" s="687">
        <f>'2. ГПП-ОГХК'!AW279</f>
        <v>0</v>
      </c>
      <c r="AJ727" s="687">
        <f t="shared" ref="AJ727:AJ732" si="1601">IFERROR(AI727-AH727,"-")</f>
        <v>-135</v>
      </c>
      <c r="AK727" s="688">
        <f t="shared" ref="AK727:AK732" si="1602">IFERROR(AI727/AH727,"-")</f>
        <v>0</v>
      </c>
      <c r="AL727" s="687">
        <f>'2. ГПП-ОГХК'!BA279</f>
        <v>216</v>
      </c>
      <c r="AM727" s="687">
        <f>'2. ГПП-ОГХК'!BC279</f>
        <v>0</v>
      </c>
      <c r="AN727" s="687">
        <f t="shared" ref="AN727:AN732" si="1603">IFERROR(AM727-AL727,"-")</f>
        <v>-216</v>
      </c>
      <c r="AO727" s="688">
        <f t="shared" ref="AO727:AO732" si="1604">IFERROR(AM727/AL727,"-")</f>
        <v>0</v>
      </c>
      <c r="AP727" s="687">
        <f>'2. ГПП-ОГХК'!BG279</f>
        <v>216</v>
      </c>
      <c r="AQ727" s="687">
        <f>'2. ГПП-ОГХК'!BI279</f>
        <v>0</v>
      </c>
      <c r="AR727" s="687">
        <f t="shared" ref="AR727:AR732" si="1605">IFERROR(AQ727-AP727,"-")</f>
        <v>-216</v>
      </c>
      <c r="AS727" s="688">
        <f t="shared" ref="AS727:AS732" si="1606">IFERROR(AQ727/AP727,"-")</f>
        <v>0</v>
      </c>
      <c r="AT727" s="687">
        <f t="shared" ref="AT727:AU732" si="1607">AX727+BB727+BF727</f>
        <v>540</v>
      </c>
      <c r="AU727" s="687">
        <f t="shared" si="1607"/>
        <v>0</v>
      </c>
      <c r="AV727" s="687">
        <f t="shared" ref="AV727:AV732" si="1608">IFERROR(AU727-AT727,"-")</f>
        <v>-540</v>
      </c>
      <c r="AW727" s="688">
        <f t="shared" ref="AW727:AW732" si="1609">IFERROR(AU727/AT727,"-")</f>
        <v>0</v>
      </c>
      <c r="AX727" s="687">
        <f>'2. ГПП-ОГХК'!BS279</f>
        <v>216</v>
      </c>
      <c r="AY727" s="687">
        <f>'2. ГПП-ОГХК'!BU279</f>
        <v>0</v>
      </c>
      <c r="AZ727" s="687">
        <f t="shared" ref="AZ727:AZ732" si="1610">IFERROR(AY727-AX727,"-")</f>
        <v>-216</v>
      </c>
      <c r="BA727" s="688">
        <f t="shared" ref="BA727:BA732" si="1611">IFERROR(AY727/AX727,"-")</f>
        <v>0</v>
      </c>
      <c r="BB727" s="687">
        <f>'2. ГПП-ОГХК'!BY279</f>
        <v>135</v>
      </c>
      <c r="BC727" s="687">
        <f>'2. ГПП-ОГХК'!CA279</f>
        <v>0</v>
      </c>
      <c r="BD727" s="687">
        <f t="shared" ref="BD727:BD732" si="1612">IFERROR(BC727-BB727,"-")</f>
        <v>-135</v>
      </c>
      <c r="BE727" s="688">
        <f t="shared" ref="BE727:BE732" si="1613">IFERROR(BC727/BB727,"-")</f>
        <v>0</v>
      </c>
      <c r="BF727" s="687">
        <f>'2. ГПП-ОГХК'!CE279</f>
        <v>189</v>
      </c>
      <c r="BG727" s="687">
        <f>'2. ГПП-ОГХК'!CG279</f>
        <v>0</v>
      </c>
      <c r="BH727" s="687">
        <f t="shared" ref="BH727:BH732" si="1614">IFERROR(BG727-BF727,"-")</f>
        <v>-189</v>
      </c>
      <c r="BI727" s="688">
        <f t="shared" ref="BI727:BI732" si="1615">IFERROR(BG727/BF727,"-")</f>
        <v>0</v>
      </c>
      <c r="BJ727" s="687">
        <f t="shared" ref="BJ727:BK732" si="1616">BN727+BR727+BV727</f>
        <v>648</v>
      </c>
      <c r="BK727" s="687">
        <f t="shared" si="1616"/>
        <v>0</v>
      </c>
      <c r="BL727" s="687">
        <f t="shared" ref="BL727:BL732" si="1617">IFERROR(BK727-BJ727,"-")</f>
        <v>-648</v>
      </c>
      <c r="BM727" s="688">
        <f t="shared" ref="BM727:BM732" si="1618">IFERROR(BK727/BJ727,"-")</f>
        <v>0</v>
      </c>
      <c r="BN727" s="687">
        <f>'2. ГПП-ОГХК'!CQ279</f>
        <v>216</v>
      </c>
      <c r="BO727" s="687">
        <f>'2. ГПП-ОГХК'!CS279</f>
        <v>0</v>
      </c>
      <c r="BP727" s="687">
        <f t="shared" ref="BP727:BP732" si="1619">IFERROR(BO727-BN727,"-")</f>
        <v>-216</v>
      </c>
      <c r="BQ727" s="688">
        <f t="shared" ref="BQ727:BQ732" si="1620">IFERROR(BO727/BN727,"-")</f>
        <v>0</v>
      </c>
      <c r="BR727" s="687">
        <f>'2. ГПП-ОГХК'!CW279</f>
        <v>216</v>
      </c>
      <c r="BS727" s="687">
        <f>'2. ГПП-ОГХК'!CY279</f>
        <v>0</v>
      </c>
      <c r="BT727" s="687">
        <f t="shared" ref="BT727:BT732" si="1621">IFERROR(BS727-BR727,"-")</f>
        <v>-216</v>
      </c>
      <c r="BU727" s="688">
        <f t="shared" ref="BU727:BU732" si="1622">IFERROR(BS727/BR727,"-")</f>
        <v>0</v>
      </c>
      <c r="BV727" s="687">
        <f>'2. ГПП-ОГХК'!DC279</f>
        <v>216</v>
      </c>
      <c r="BW727" s="687">
        <f>'2. ГПП-ОГХК'!DE279</f>
        <v>0</v>
      </c>
      <c r="BX727" s="687">
        <f t="shared" ref="BX727:BX732" si="1623">IFERROR(BW727-BV727,"-")</f>
        <v>-216</v>
      </c>
      <c r="BY727" s="688">
        <f t="shared" ref="BY727:BY732" si="1624">IFERROR(BW727/BV727,"-")</f>
        <v>0</v>
      </c>
    </row>
    <row r="728" spans="2:77" ht="20.100000000000001" customHeight="1">
      <c r="C728" s="430"/>
      <c r="D728" s="528"/>
      <c r="E728" s="528"/>
      <c r="F728" s="529"/>
      <c r="G728" s="530" t="s">
        <v>780</v>
      </c>
      <c r="H728" s="530"/>
      <c r="I728" s="5" t="s">
        <v>762</v>
      </c>
      <c r="J728" s="687">
        <f t="shared" si="1586"/>
        <v>396</v>
      </c>
      <c r="K728" s="687">
        <f t="shared" si="1586"/>
        <v>0</v>
      </c>
      <c r="L728" s="687">
        <f t="shared" si="1587"/>
        <v>-396</v>
      </c>
      <c r="M728" s="688">
        <f t="shared" si="1588"/>
        <v>0</v>
      </c>
      <c r="N728" s="687">
        <f t="shared" si="1589"/>
        <v>103.5</v>
      </c>
      <c r="O728" s="687">
        <f t="shared" si="1589"/>
        <v>0</v>
      </c>
      <c r="P728" s="687">
        <f t="shared" si="1590"/>
        <v>-103.5</v>
      </c>
      <c r="Q728" s="688">
        <f t="shared" si="1591"/>
        <v>0</v>
      </c>
      <c r="R728" s="687">
        <f>'2. ГПП-ОГХК'!W280</f>
        <v>36</v>
      </c>
      <c r="S728" s="687">
        <f>'2. ГПП-ОГХК'!Y280</f>
        <v>0</v>
      </c>
      <c r="T728" s="687">
        <f t="shared" si="1592"/>
        <v>-36</v>
      </c>
      <c r="U728" s="688">
        <f t="shared" si="1593"/>
        <v>0</v>
      </c>
      <c r="V728" s="687">
        <f>'2. ГПП-ОГХК'!AC280</f>
        <v>36</v>
      </c>
      <c r="W728" s="687">
        <f>'2. ГПП-ОГХК'!AE280</f>
        <v>0</v>
      </c>
      <c r="X728" s="687">
        <f t="shared" si="1594"/>
        <v>-36</v>
      </c>
      <c r="Y728" s="688">
        <f t="shared" si="1595"/>
        <v>0</v>
      </c>
      <c r="Z728" s="687">
        <f>'2. ГПП-ОГХК'!AI280</f>
        <v>31.5</v>
      </c>
      <c r="AA728" s="687">
        <f>'2. ГПП-ОГХК'!AK280</f>
        <v>0</v>
      </c>
      <c r="AB728" s="687">
        <f t="shared" si="1596"/>
        <v>-31.5</v>
      </c>
      <c r="AC728" s="688">
        <f t="shared" si="1597"/>
        <v>0</v>
      </c>
      <c r="AD728" s="687">
        <f t="shared" si="1598"/>
        <v>94.5</v>
      </c>
      <c r="AE728" s="687">
        <f t="shared" si="1598"/>
        <v>0</v>
      </c>
      <c r="AF728" s="687">
        <f t="shared" si="1599"/>
        <v>-94.5</v>
      </c>
      <c r="AG728" s="688">
        <f t="shared" si="1600"/>
        <v>0</v>
      </c>
      <c r="AH728" s="687">
        <f>'2. ГПП-ОГХК'!AU280</f>
        <v>22.5</v>
      </c>
      <c r="AI728" s="687">
        <f>'2. ГПП-ОГХК'!AW280</f>
        <v>0</v>
      </c>
      <c r="AJ728" s="687">
        <f t="shared" si="1601"/>
        <v>-22.5</v>
      </c>
      <c r="AK728" s="688">
        <f t="shared" si="1602"/>
        <v>0</v>
      </c>
      <c r="AL728" s="687">
        <f>'2. ГПП-ОГХК'!BA280</f>
        <v>36</v>
      </c>
      <c r="AM728" s="687">
        <f>'2. ГПП-ОГХК'!BC280</f>
        <v>0</v>
      </c>
      <c r="AN728" s="687">
        <f t="shared" si="1603"/>
        <v>-36</v>
      </c>
      <c r="AO728" s="688">
        <f t="shared" si="1604"/>
        <v>0</v>
      </c>
      <c r="AP728" s="687">
        <f>'2. ГПП-ОГХК'!BG280</f>
        <v>36</v>
      </c>
      <c r="AQ728" s="687">
        <f>'2. ГПП-ОГХК'!BI280</f>
        <v>0</v>
      </c>
      <c r="AR728" s="687">
        <f t="shared" si="1605"/>
        <v>-36</v>
      </c>
      <c r="AS728" s="688">
        <f t="shared" si="1606"/>
        <v>0</v>
      </c>
      <c r="AT728" s="687">
        <f t="shared" si="1607"/>
        <v>90</v>
      </c>
      <c r="AU728" s="687">
        <f t="shared" si="1607"/>
        <v>0</v>
      </c>
      <c r="AV728" s="687">
        <f t="shared" si="1608"/>
        <v>-90</v>
      </c>
      <c r="AW728" s="688">
        <f t="shared" si="1609"/>
        <v>0</v>
      </c>
      <c r="AX728" s="687">
        <f>'2. ГПП-ОГХК'!BS280</f>
        <v>36</v>
      </c>
      <c r="AY728" s="687">
        <f>'2. ГПП-ОГХК'!BU280</f>
        <v>0</v>
      </c>
      <c r="AZ728" s="687">
        <f t="shared" si="1610"/>
        <v>-36</v>
      </c>
      <c r="BA728" s="688">
        <f t="shared" si="1611"/>
        <v>0</v>
      </c>
      <c r="BB728" s="687">
        <f>'2. ГПП-ОГХК'!BY280</f>
        <v>22.5</v>
      </c>
      <c r="BC728" s="687">
        <f>'2. ГПП-ОГХК'!CA280</f>
        <v>0</v>
      </c>
      <c r="BD728" s="687">
        <f t="shared" si="1612"/>
        <v>-22.5</v>
      </c>
      <c r="BE728" s="688">
        <f t="shared" si="1613"/>
        <v>0</v>
      </c>
      <c r="BF728" s="687">
        <f>'2. ГПП-ОГХК'!CE280</f>
        <v>31.5</v>
      </c>
      <c r="BG728" s="687">
        <f>'2. ГПП-ОГХК'!CG280</f>
        <v>0</v>
      </c>
      <c r="BH728" s="687">
        <f t="shared" si="1614"/>
        <v>-31.5</v>
      </c>
      <c r="BI728" s="688">
        <f t="shared" si="1615"/>
        <v>0</v>
      </c>
      <c r="BJ728" s="687">
        <f t="shared" si="1616"/>
        <v>108</v>
      </c>
      <c r="BK728" s="687">
        <f t="shared" si="1616"/>
        <v>0</v>
      </c>
      <c r="BL728" s="687">
        <f t="shared" si="1617"/>
        <v>-108</v>
      </c>
      <c r="BM728" s="688">
        <f t="shared" si="1618"/>
        <v>0</v>
      </c>
      <c r="BN728" s="687">
        <f>'2. ГПП-ОГХК'!CQ280</f>
        <v>36</v>
      </c>
      <c r="BO728" s="687">
        <f>'2. ГПП-ОГХК'!CS280</f>
        <v>0</v>
      </c>
      <c r="BP728" s="687">
        <f t="shared" si="1619"/>
        <v>-36</v>
      </c>
      <c r="BQ728" s="688">
        <f t="shared" si="1620"/>
        <v>0</v>
      </c>
      <c r="BR728" s="687">
        <f>'2. ГПП-ОГХК'!CW280</f>
        <v>36</v>
      </c>
      <c r="BS728" s="687">
        <f>'2. ГПП-ОГХК'!CY280</f>
        <v>0</v>
      </c>
      <c r="BT728" s="687">
        <f t="shared" si="1621"/>
        <v>-36</v>
      </c>
      <c r="BU728" s="688">
        <f t="shared" si="1622"/>
        <v>0</v>
      </c>
      <c r="BV728" s="687">
        <f>'2. ГПП-ОГХК'!DC280</f>
        <v>36</v>
      </c>
      <c r="BW728" s="687">
        <f>'2. ГПП-ОГХК'!DE280</f>
        <v>0</v>
      </c>
      <c r="BX728" s="687">
        <f t="shared" si="1623"/>
        <v>-36</v>
      </c>
      <c r="BY728" s="688">
        <f t="shared" si="1624"/>
        <v>0</v>
      </c>
    </row>
    <row r="729" spans="2:77" ht="20.100000000000001" customHeight="1">
      <c r="C729" s="424" t="s">
        <v>107</v>
      </c>
      <c r="D729" s="528"/>
      <c r="E729" s="528"/>
      <c r="F729" s="529"/>
      <c r="G729" s="530" t="s">
        <v>781</v>
      </c>
      <c r="H729" s="530"/>
      <c r="I729" s="446" t="s">
        <v>760</v>
      </c>
      <c r="J729" s="687">
        <f t="shared" si="1586"/>
        <v>0</v>
      </c>
      <c r="K729" s="687">
        <f t="shared" si="1586"/>
        <v>0</v>
      </c>
      <c r="L729" s="687">
        <f t="shared" si="1587"/>
        <v>0</v>
      </c>
      <c r="M729" s="688" t="str">
        <f t="shared" si="1588"/>
        <v>-</v>
      </c>
      <c r="N729" s="687">
        <f t="shared" si="1589"/>
        <v>0</v>
      </c>
      <c r="O729" s="687">
        <f t="shared" si="1589"/>
        <v>0</v>
      </c>
      <c r="P729" s="687">
        <f t="shared" si="1590"/>
        <v>0</v>
      </c>
      <c r="Q729" s="688" t="str">
        <f t="shared" si="1591"/>
        <v>-</v>
      </c>
      <c r="R729" s="687">
        <f>'14. ГП Благовещенск (Ам ГПЗ)'!W55</f>
        <v>0</v>
      </c>
      <c r="S729" s="687">
        <f>'14. ГП Благовещенск (Ам ГПЗ)'!Y55</f>
        <v>0</v>
      </c>
      <c r="T729" s="687">
        <f t="shared" si="1592"/>
        <v>0</v>
      </c>
      <c r="U729" s="688" t="str">
        <f t="shared" si="1593"/>
        <v>-</v>
      </c>
      <c r="V729" s="687">
        <f>'14. ГП Благовещенск (Ам ГПЗ)'!AC55</f>
        <v>0</v>
      </c>
      <c r="W729" s="687">
        <f>'14. ГП Благовещенск (Ам ГПЗ)'!AE55</f>
        <v>0</v>
      </c>
      <c r="X729" s="687">
        <f t="shared" si="1594"/>
        <v>0</v>
      </c>
      <c r="Y729" s="688" t="str">
        <f t="shared" si="1595"/>
        <v>-</v>
      </c>
      <c r="Z729" s="687">
        <f>'14. ГП Благовещенск (Ам ГПЗ)'!AI55</f>
        <v>0</v>
      </c>
      <c r="AA729" s="687">
        <f>'14. ГП Благовещенск (Ам ГПЗ)'!AK55</f>
        <v>0</v>
      </c>
      <c r="AB729" s="687">
        <f t="shared" si="1596"/>
        <v>0</v>
      </c>
      <c r="AC729" s="688" t="str">
        <f t="shared" si="1597"/>
        <v>-</v>
      </c>
      <c r="AD729" s="687">
        <f t="shared" si="1598"/>
        <v>0</v>
      </c>
      <c r="AE729" s="687">
        <f t="shared" si="1598"/>
        <v>0</v>
      </c>
      <c r="AF729" s="687">
        <f t="shared" si="1599"/>
        <v>0</v>
      </c>
      <c r="AG729" s="688" t="str">
        <f t="shared" si="1600"/>
        <v>-</v>
      </c>
      <c r="AH729" s="687">
        <f>'14. ГП Благовещенск (Ам ГПЗ)'!AU55</f>
        <v>0</v>
      </c>
      <c r="AI729" s="687">
        <f>'14. ГП Благовещенск (Ам ГПЗ)'!AW55</f>
        <v>0</v>
      </c>
      <c r="AJ729" s="687">
        <f t="shared" si="1601"/>
        <v>0</v>
      </c>
      <c r="AK729" s="688" t="str">
        <f t="shared" si="1602"/>
        <v>-</v>
      </c>
      <c r="AL729" s="687">
        <f>'14. ГП Благовещенск (Ам ГПЗ)'!BA55</f>
        <v>0</v>
      </c>
      <c r="AM729" s="687">
        <f>'14. ГП Благовещенск (Ам ГПЗ)'!BC55</f>
        <v>0</v>
      </c>
      <c r="AN729" s="687">
        <f t="shared" si="1603"/>
        <v>0</v>
      </c>
      <c r="AO729" s="688" t="str">
        <f t="shared" si="1604"/>
        <v>-</v>
      </c>
      <c r="AP729" s="687">
        <f>'14. ГП Благовещенск (Ам ГПЗ)'!BG55</f>
        <v>0</v>
      </c>
      <c r="AQ729" s="687">
        <f>'14. ГП Благовещенск (Ам ГПЗ)'!BI55</f>
        <v>0</v>
      </c>
      <c r="AR729" s="687">
        <f t="shared" si="1605"/>
        <v>0</v>
      </c>
      <c r="AS729" s="688" t="str">
        <f t="shared" si="1606"/>
        <v>-</v>
      </c>
      <c r="AT729" s="687">
        <f t="shared" si="1607"/>
        <v>0</v>
      </c>
      <c r="AU729" s="687">
        <f t="shared" si="1607"/>
        <v>0</v>
      </c>
      <c r="AV729" s="687">
        <f t="shared" si="1608"/>
        <v>0</v>
      </c>
      <c r="AW729" s="688" t="str">
        <f t="shared" si="1609"/>
        <v>-</v>
      </c>
      <c r="AX729" s="687">
        <f>'14. ГП Благовещенск (Ам ГПЗ)'!BS55</f>
        <v>0</v>
      </c>
      <c r="AY729" s="687">
        <f>'14. ГП Благовещенск (Ам ГПЗ)'!BU55</f>
        <v>0</v>
      </c>
      <c r="AZ729" s="687">
        <f t="shared" si="1610"/>
        <v>0</v>
      </c>
      <c r="BA729" s="688" t="str">
        <f t="shared" si="1611"/>
        <v>-</v>
      </c>
      <c r="BB729" s="687">
        <f>'14. ГП Благовещенск (Ам ГПЗ)'!BY55</f>
        <v>0</v>
      </c>
      <c r="BC729" s="687">
        <f>'14. ГП Благовещенск (Ам ГПЗ)'!CA55</f>
        <v>0</v>
      </c>
      <c r="BD729" s="687">
        <f t="shared" si="1612"/>
        <v>0</v>
      </c>
      <c r="BE729" s="688" t="str">
        <f t="shared" si="1613"/>
        <v>-</v>
      </c>
      <c r="BF729" s="687">
        <f>'14. ГП Благовещенск (Ам ГПЗ)'!CE55</f>
        <v>0</v>
      </c>
      <c r="BG729" s="687">
        <f>'14. ГП Благовещенск (Ам ГПЗ)'!CG55</f>
        <v>0</v>
      </c>
      <c r="BH729" s="687">
        <f t="shared" si="1614"/>
        <v>0</v>
      </c>
      <c r="BI729" s="688" t="str">
        <f t="shared" si="1615"/>
        <v>-</v>
      </c>
      <c r="BJ729" s="687">
        <f t="shared" si="1616"/>
        <v>0</v>
      </c>
      <c r="BK729" s="687">
        <f t="shared" si="1616"/>
        <v>0</v>
      </c>
      <c r="BL729" s="687">
        <f t="shared" si="1617"/>
        <v>0</v>
      </c>
      <c r="BM729" s="688" t="str">
        <f t="shared" si="1618"/>
        <v>-</v>
      </c>
      <c r="BN729" s="687">
        <f>'14. ГП Благовещенск (Ам ГПЗ)'!CQ55</f>
        <v>0</v>
      </c>
      <c r="BO729" s="687">
        <f>'14. ГП Благовещенск (Ам ГПЗ)'!CS55</f>
        <v>0</v>
      </c>
      <c r="BP729" s="687">
        <f t="shared" si="1619"/>
        <v>0</v>
      </c>
      <c r="BQ729" s="688" t="str">
        <f t="shared" si="1620"/>
        <v>-</v>
      </c>
      <c r="BR729" s="687">
        <f>'14. ГП Благовещенск (Ам ГПЗ)'!CW55</f>
        <v>0</v>
      </c>
      <c r="BS729" s="687">
        <f>'14. ГП Благовещенск (Ам ГПЗ)'!CY55</f>
        <v>0</v>
      </c>
      <c r="BT729" s="687">
        <f t="shared" si="1621"/>
        <v>0</v>
      </c>
      <c r="BU729" s="688" t="str">
        <f t="shared" si="1622"/>
        <v>-</v>
      </c>
      <c r="BV729" s="687">
        <f>'14. ГП Благовещенск (Ам ГПЗ)'!DC55</f>
        <v>0</v>
      </c>
      <c r="BW729" s="687">
        <f>'14. ГП Благовещенск (Ам ГПЗ)'!DE55</f>
        <v>0</v>
      </c>
      <c r="BX729" s="687">
        <f t="shared" si="1623"/>
        <v>0</v>
      </c>
      <c r="BY729" s="688" t="str">
        <f t="shared" si="1624"/>
        <v>-</v>
      </c>
    </row>
    <row r="730" spans="2:77" ht="20.100000000000001" customHeight="1">
      <c r="C730" s="436" t="s">
        <v>766</v>
      </c>
      <c r="D730" s="528"/>
      <c r="E730" s="528"/>
      <c r="F730" s="529"/>
      <c r="G730" s="530" t="s">
        <v>781</v>
      </c>
      <c r="H730" s="530"/>
      <c r="I730" s="691" t="s">
        <v>760</v>
      </c>
      <c r="J730" s="687">
        <f t="shared" si="1586"/>
        <v>0</v>
      </c>
      <c r="K730" s="687">
        <f t="shared" si="1586"/>
        <v>0</v>
      </c>
      <c r="L730" s="687">
        <f t="shared" si="1587"/>
        <v>0</v>
      </c>
      <c r="M730" s="688" t="str">
        <f t="shared" si="1588"/>
        <v>-</v>
      </c>
      <c r="N730" s="687">
        <f t="shared" si="1589"/>
        <v>0</v>
      </c>
      <c r="O730" s="687">
        <f t="shared" si="1589"/>
        <v>0</v>
      </c>
      <c r="P730" s="687">
        <f t="shared" si="1590"/>
        <v>0</v>
      </c>
      <c r="Q730" s="688" t="str">
        <f t="shared" si="1591"/>
        <v>-</v>
      </c>
      <c r="R730" s="687">
        <f>'14. ГП Благовещенск (Ам ГПЗ)'!W55</f>
        <v>0</v>
      </c>
      <c r="S730" s="687">
        <f>'14. ГП Благовещенск (Ам ГПЗ)'!Y55</f>
        <v>0</v>
      </c>
      <c r="T730" s="687">
        <f t="shared" si="1592"/>
        <v>0</v>
      </c>
      <c r="U730" s="688" t="str">
        <f t="shared" si="1593"/>
        <v>-</v>
      </c>
      <c r="V730" s="687">
        <f>'14. ГП Благовещенск (Ам ГПЗ)'!AC55</f>
        <v>0</v>
      </c>
      <c r="W730" s="687">
        <f>'14. ГП Благовещенск (Ам ГПЗ)'!AE55</f>
        <v>0</v>
      </c>
      <c r="X730" s="687">
        <f t="shared" si="1594"/>
        <v>0</v>
      </c>
      <c r="Y730" s="688" t="str">
        <f t="shared" si="1595"/>
        <v>-</v>
      </c>
      <c r="Z730" s="687">
        <f>'14. ГП Благовещенск (Ам ГПЗ)'!AI55</f>
        <v>0</v>
      </c>
      <c r="AA730" s="687">
        <f>'14. ГП Благовещенск (Ам ГПЗ)'!AK55</f>
        <v>0</v>
      </c>
      <c r="AB730" s="687">
        <f t="shared" si="1596"/>
        <v>0</v>
      </c>
      <c r="AC730" s="688" t="str">
        <f t="shared" si="1597"/>
        <v>-</v>
      </c>
      <c r="AD730" s="687">
        <f t="shared" si="1598"/>
        <v>0</v>
      </c>
      <c r="AE730" s="687">
        <f t="shared" si="1598"/>
        <v>0</v>
      </c>
      <c r="AF730" s="687">
        <f t="shared" si="1599"/>
        <v>0</v>
      </c>
      <c r="AG730" s="688" t="str">
        <f t="shared" si="1600"/>
        <v>-</v>
      </c>
      <c r="AH730" s="687">
        <f>'14. ГП Благовещенск (Ам ГПЗ)'!AU55</f>
        <v>0</v>
      </c>
      <c r="AI730" s="687">
        <f>'14. ГП Благовещенск (Ам ГПЗ)'!AW55</f>
        <v>0</v>
      </c>
      <c r="AJ730" s="687">
        <f t="shared" si="1601"/>
        <v>0</v>
      </c>
      <c r="AK730" s="688" t="str">
        <f t="shared" si="1602"/>
        <v>-</v>
      </c>
      <c r="AL730" s="687">
        <f>'14. ГП Благовещенск (Ам ГПЗ)'!BA55</f>
        <v>0</v>
      </c>
      <c r="AM730" s="687">
        <f>'14. ГП Благовещенск (Ам ГПЗ)'!BC55</f>
        <v>0</v>
      </c>
      <c r="AN730" s="687">
        <f t="shared" si="1603"/>
        <v>0</v>
      </c>
      <c r="AO730" s="688" t="str">
        <f t="shared" si="1604"/>
        <v>-</v>
      </c>
      <c r="AP730" s="687">
        <f>'14. ГП Благовещенск (Ам ГПЗ)'!BG55</f>
        <v>0</v>
      </c>
      <c r="AQ730" s="687">
        <f>'14. ГП Благовещенск (Ам ГПЗ)'!BI55</f>
        <v>0</v>
      </c>
      <c r="AR730" s="687">
        <f t="shared" si="1605"/>
        <v>0</v>
      </c>
      <c r="AS730" s="688" t="str">
        <f t="shared" si="1606"/>
        <v>-</v>
      </c>
      <c r="AT730" s="687">
        <f t="shared" si="1607"/>
        <v>0</v>
      </c>
      <c r="AU730" s="687">
        <f t="shared" si="1607"/>
        <v>0</v>
      </c>
      <c r="AV730" s="687">
        <f t="shared" si="1608"/>
        <v>0</v>
      </c>
      <c r="AW730" s="688" t="str">
        <f t="shared" si="1609"/>
        <v>-</v>
      </c>
      <c r="AX730" s="687">
        <f>'14. ГП Благовещенск (Ам ГПЗ)'!BS55</f>
        <v>0</v>
      </c>
      <c r="AY730" s="687">
        <f>'14. ГП Благовещенск (Ам ГПЗ)'!BU55</f>
        <v>0</v>
      </c>
      <c r="AZ730" s="687">
        <f t="shared" si="1610"/>
        <v>0</v>
      </c>
      <c r="BA730" s="688" t="str">
        <f t="shared" si="1611"/>
        <v>-</v>
      </c>
      <c r="BB730" s="687">
        <f>'14. ГП Благовещенск (Ам ГПЗ)'!BY55</f>
        <v>0</v>
      </c>
      <c r="BC730" s="687">
        <f>'14. ГП Благовещенск (Ам ГПЗ)'!CA55</f>
        <v>0</v>
      </c>
      <c r="BD730" s="687">
        <f t="shared" si="1612"/>
        <v>0</v>
      </c>
      <c r="BE730" s="688" t="str">
        <f t="shared" si="1613"/>
        <v>-</v>
      </c>
      <c r="BF730" s="687">
        <f>'14. ГП Благовещенск (Ам ГПЗ)'!CE55</f>
        <v>0</v>
      </c>
      <c r="BG730" s="687">
        <f>'14. ГП Благовещенск (Ам ГПЗ)'!CG55</f>
        <v>0</v>
      </c>
      <c r="BH730" s="687">
        <f t="shared" si="1614"/>
        <v>0</v>
      </c>
      <c r="BI730" s="688" t="str">
        <f t="shared" si="1615"/>
        <v>-</v>
      </c>
      <c r="BJ730" s="687">
        <f t="shared" si="1616"/>
        <v>0</v>
      </c>
      <c r="BK730" s="687">
        <f t="shared" si="1616"/>
        <v>0</v>
      </c>
      <c r="BL730" s="687">
        <f t="shared" si="1617"/>
        <v>0</v>
      </c>
      <c r="BM730" s="688" t="str">
        <f t="shared" si="1618"/>
        <v>-</v>
      </c>
      <c r="BN730" s="687">
        <f>'14. ГП Благовещенск (Ам ГПЗ)'!CQ55</f>
        <v>0</v>
      </c>
      <c r="BO730" s="687">
        <f>'14. ГП Благовещенск (Ам ГПЗ)'!CS55</f>
        <v>0</v>
      </c>
      <c r="BP730" s="687">
        <f t="shared" si="1619"/>
        <v>0</v>
      </c>
      <c r="BQ730" s="688" t="str">
        <f t="shared" si="1620"/>
        <v>-</v>
      </c>
      <c r="BR730" s="687">
        <f>'14. ГП Благовещенск (Ам ГПЗ)'!CW55</f>
        <v>0</v>
      </c>
      <c r="BS730" s="687">
        <f>'14. ГП Благовещенск (Ам ГПЗ)'!CY55</f>
        <v>0</v>
      </c>
      <c r="BT730" s="687">
        <f t="shared" si="1621"/>
        <v>0</v>
      </c>
      <c r="BU730" s="688" t="str">
        <f t="shared" si="1622"/>
        <v>-</v>
      </c>
      <c r="BV730" s="687">
        <f>'14. ГП Благовещенск (Ам ГПЗ)'!DC55</f>
        <v>0</v>
      </c>
      <c r="BW730" s="687">
        <f>'14. ГП Благовещенск (Ам ГПЗ)'!DE55</f>
        <v>0</v>
      </c>
      <c r="BX730" s="687">
        <f t="shared" si="1623"/>
        <v>0</v>
      </c>
      <c r="BY730" s="688" t="str">
        <f t="shared" si="1624"/>
        <v>-</v>
      </c>
    </row>
    <row r="731" spans="2:77" ht="20.100000000000001" customHeight="1">
      <c r="C731" s="430" t="s">
        <v>770</v>
      </c>
      <c r="D731" s="528"/>
      <c r="E731" s="528"/>
      <c r="F731" s="529"/>
      <c r="G731" s="530" t="s">
        <v>781</v>
      </c>
      <c r="H731" s="530"/>
      <c r="I731" s="7" t="s">
        <v>760</v>
      </c>
      <c r="J731" s="687">
        <f t="shared" si="1586"/>
        <v>0</v>
      </c>
      <c r="K731" s="687">
        <f t="shared" si="1586"/>
        <v>0</v>
      </c>
      <c r="L731" s="687">
        <f t="shared" si="1587"/>
        <v>0</v>
      </c>
      <c r="M731" s="688" t="str">
        <f t="shared" si="1588"/>
        <v>-</v>
      </c>
      <c r="N731" s="687">
        <f t="shared" si="1589"/>
        <v>0</v>
      </c>
      <c r="O731" s="687">
        <f t="shared" si="1589"/>
        <v>0</v>
      </c>
      <c r="P731" s="687">
        <f t="shared" si="1590"/>
        <v>0</v>
      </c>
      <c r="Q731" s="688" t="str">
        <f t="shared" si="1591"/>
        <v>-</v>
      </c>
      <c r="R731" s="687">
        <f>'14. ГП Благовещенск (Ам ГПЗ)'!W55</f>
        <v>0</v>
      </c>
      <c r="S731" s="687">
        <f>'14. ГП Благовещенск (Ам ГПЗ)'!Y55</f>
        <v>0</v>
      </c>
      <c r="T731" s="687">
        <f t="shared" si="1592"/>
        <v>0</v>
      </c>
      <c r="U731" s="688" t="str">
        <f t="shared" si="1593"/>
        <v>-</v>
      </c>
      <c r="V731" s="687">
        <f>'14. ГП Благовещенск (Ам ГПЗ)'!AC55</f>
        <v>0</v>
      </c>
      <c r="W731" s="687">
        <f>'14. ГП Благовещенск (Ам ГПЗ)'!AE55</f>
        <v>0</v>
      </c>
      <c r="X731" s="687">
        <f t="shared" si="1594"/>
        <v>0</v>
      </c>
      <c r="Y731" s="688" t="str">
        <f t="shared" si="1595"/>
        <v>-</v>
      </c>
      <c r="Z731" s="687">
        <f>'14. ГП Благовещенск (Ам ГПЗ)'!AI55</f>
        <v>0</v>
      </c>
      <c r="AA731" s="687">
        <f>'14. ГП Благовещенск (Ам ГПЗ)'!AK55</f>
        <v>0</v>
      </c>
      <c r="AB731" s="687">
        <f t="shared" si="1596"/>
        <v>0</v>
      </c>
      <c r="AC731" s="688" t="str">
        <f t="shared" si="1597"/>
        <v>-</v>
      </c>
      <c r="AD731" s="687">
        <f t="shared" si="1598"/>
        <v>0</v>
      </c>
      <c r="AE731" s="687">
        <f t="shared" si="1598"/>
        <v>0</v>
      </c>
      <c r="AF731" s="687">
        <f t="shared" si="1599"/>
        <v>0</v>
      </c>
      <c r="AG731" s="688" t="str">
        <f t="shared" si="1600"/>
        <v>-</v>
      </c>
      <c r="AH731" s="687">
        <f>'14. ГП Благовещенск (Ам ГПЗ)'!AU55</f>
        <v>0</v>
      </c>
      <c r="AI731" s="687">
        <f>'14. ГП Благовещенск (Ам ГПЗ)'!AW55</f>
        <v>0</v>
      </c>
      <c r="AJ731" s="687">
        <f t="shared" si="1601"/>
        <v>0</v>
      </c>
      <c r="AK731" s="688" t="str">
        <f t="shared" si="1602"/>
        <v>-</v>
      </c>
      <c r="AL731" s="687">
        <f>'14. ГП Благовещенск (Ам ГПЗ)'!BA55</f>
        <v>0</v>
      </c>
      <c r="AM731" s="687">
        <f>'14. ГП Благовещенск (Ам ГПЗ)'!BC55</f>
        <v>0</v>
      </c>
      <c r="AN731" s="687">
        <f t="shared" si="1603"/>
        <v>0</v>
      </c>
      <c r="AO731" s="688" t="str">
        <f t="shared" si="1604"/>
        <v>-</v>
      </c>
      <c r="AP731" s="687">
        <f>'14. ГП Благовещенск (Ам ГПЗ)'!BG55</f>
        <v>0</v>
      </c>
      <c r="AQ731" s="687">
        <f>'14. ГП Благовещенск (Ам ГПЗ)'!BI55</f>
        <v>0</v>
      </c>
      <c r="AR731" s="687">
        <f t="shared" si="1605"/>
        <v>0</v>
      </c>
      <c r="AS731" s="688" t="str">
        <f t="shared" si="1606"/>
        <v>-</v>
      </c>
      <c r="AT731" s="687">
        <f t="shared" si="1607"/>
        <v>0</v>
      </c>
      <c r="AU731" s="687">
        <f t="shared" si="1607"/>
        <v>0</v>
      </c>
      <c r="AV731" s="687">
        <f t="shared" si="1608"/>
        <v>0</v>
      </c>
      <c r="AW731" s="688" t="str">
        <f t="shared" si="1609"/>
        <v>-</v>
      </c>
      <c r="AX731" s="687">
        <f>'14. ГП Благовещенск (Ам ГПЗ)'!BS55</f>
        <v>0</v>
      </c>
      <c r="AY731" s="687">
        <f>'14. ГП Благовещенск (Ам ГПЗ)'!BU55</f>
        <v>0</v>
      </c>
      <c r="AZ731" s="687">
        <f t="shared" si="1610"/>
        <v>0</v>
      </c>
      <c r="BA731" s="688" t="str">
        <f t="shared" si="1611"/>
        <v>-</v>
      </c>
      <c r="BB731" s="687">
        <f>'14. ГП Благовещенск (Ам ГПЗ)'!BY55</f>
        <v>0</v>
      </c>
      <c r="BC731" s="687">
        <f>'14. ГП Благовещенск (Ам ГПЗ)'!CA55</f>
        <v>0</v>
      </c>
      <c r="BD731" s="687">
        <f t="shared" si="1612"/>
        <v>0</v>
      </c>
      <c r="BE731" s="688" t="str">
        <f t="shared" si="1613"/>
        <v>-</v>
      </c>
      <c r="BF731" s="687">
        <f>'14. ГП Благовещенск (Ам ГПЗ)'!CE55</f>
        <v>0</v>
      </c>
      <c r="BG731" s="687">
        <f>'14. ГП Благовещенск (Ам ГПЗ)'!CG55</f>
        <v>0</v>
      </c>
      <c r="BH731" s="687">
        <f t="shared" si="1614"/>
        <v>0</v>
      </c>
      <c r="BI731" s="688" t="str">
        <f t="shared" si="1615"/>
        <v>-</v>
      </c>
      <c r="BJ731" s="687">
        <f t="shared" si="1616"/>
        <v>0</v>
      </c>
      <c r="BK731" s="687">
        <f t="shared" si="1616"/>
        <v>0</v>
      </c>
      <c r="BL731" s="687">
        <f t="shared" si="1617"/>
        <v>0</v>
      </c>
      <c r="BM731" s="688" t="str">
        <f t="shared" si="1618"/>
        <v>-</v>
      </c>
      <c r="BN731" s="687">
        <f>'14. ГП Благовещенск (Ам ГПЗ)'!CQ55</f>
        <v>0</v>
      </c>
      <c r="BO731" s="687">
        <f>'14. ГП Благовещенск (Ам ГПЗ)'!CS55</f>
        <v>0</v>
      </c>
      <c r="BP731" s="687">
        <f t="shared" si="1619"/>
        <v>0</v>
      </c>
      <c r="BQ731" s="688" t="str">
        <f t="shared" si="1620"/>
        <v>-</v>
      </c>
      <c r="BR731" s="687">
        <f>'14. ГП Благовещенск (Ам ГПЗ)'!CW55</f>
        <v>0</v>
      </c>
      <c r="BS731" s="687">
        <f>'14. ГП Благовещенск (Ам ГПЗ)'!CY55</f>
        <v>0</v>
      </c>
      <c r="BT731" s="687">
        <f t="shared" si="1621"/>
        <v>0</v>
      </c>
      <c r="BU731" s="688" t="str">
        <f t="shared" si="1622"/>
        <v>-</v>
      </c>
      <c r="BV731" s="687">
        <f>'14. ГП Благовещенск (Ам ГПЗ)'!DC55</f>
        <v>0</v>
      </c>
      <c r="BW731" s="687">
        <f>'14. ГП Благовещенск (Ам ГПЗ)'!DE55</f>
        <v>0</v>
      </c>
      <c r="BX731" s="687">
        <f t="shared" si="1623"/>
        <v>0</v>
      </c>
      <c r="BY731" s="688" t="str">
        <f t="shared" si="1624"/>
        <v>-</v>
      </c>
    </row>
    <row r="732" spans="2:77" ht="20.100000000000001" customHeight="1">
      <c r="C732" s="430"/>
      <c r="D732" s="528"/>
      <c r="E732" s="528"/>
      <c r="F732" s="529"/>
      <c r="G732" s="530" t="s">
        <v>782</v>
      </c>
      <c r="H732" s="530"/>
      <c r="I732" s="5" t="s">
        <v>762</v>
      </c>
      <c r="J732" s="687">
        <f t="shared" si="1586"/>
        <v>0</v>
      </c>
      <c r="K732" s="687">
        <f t="shared" si="1586"/>
        <v>0</v>
      </c>
      <c r="L732" s="687">
        <f t="shared" si="1587"/>
        <v>0</v>
      </c>
      <c r="M732" s="688" t="str">
        <f t="shared" si="1588"/>
        <v>-</v>
      </c>
      <c r="N732" s="687">
        <f t="shared" si="1589"/>
        <v>0</v>
      </c>
      <c r="O732" s="687">
        <f t="shared" si="1589"/>
        <v>0</v>
      </c>
      <c r="P732" s="687">
        <f t="shared" si="1590"/>
        <v>0</v>
      </c>
      <c r="Q732" s="688" t="str">
        <f t="shared" si="1591"/>
        <v>-</v>
      </c>
      <c r="R732" s="687">
        <f>'14. ГП Благовещенск (Ам ГПЗ)'!W54</f>
        <v>0</v>
      </c>
      <c r="S732" s="687">
        <f>'14. ГП Благовещенск (Ам ГПЗ)'!Y54</f>
        <v>0</v>
      </c>
      <c r="T732" s="687">
        <f t="shared" si="1592"/>
        <v>0</v>
      </c>
      <c r="U732" s="688" t="str">
        <f t="shared" si="1593"/>
        <v>-</v>
      </c>
      <c r="V732" s="687">
        <f>'14. ГП Благовещенск (Ам ГПЗ)'!AC54</f>
        <v>0</v>
      </c>
      <c r="W732" s="687">
        <f>'14. ГП Благовещенск (Ам ГПЗ)'!AE54</f>
        <v>0</v>
      </c>
      <c r="X732" s="687">
        <f t="shared" si="1594"/>
        <v>0</v>
      </c>
      <c r="Y732" s="688" t="str">
        <f t="shared" si="1595"/>
        <v>-</v>
      </c>
      <c r="Z732" s="687">
        <f>'14. ГП Благовещенск (Ам ГПЗ)'!AI54</f>
        <v>0</v>
      </c>
      <c r="AA732" s="687">
        <f>'14. ГП Благовещенск (Ам ГПЗ)'!AK54</f>
        <v>0</v>
      </c>
      <c r="AB732" s="687">
        <f t="shared" si="1596"/>
        <v>0</v>
      </c>
      <c r="AC732" s="688" t="str">
        <f t="shared" si="1597"/>
        <v>-</v>
      </c>
      <c r="AD732" s="687">
        <f t="shared" si="1598"/>
        <v>0</v>
      </c>
      <c r="AE732" s="687">
        <f t="shared" si="1598"/>
        <v>0</v>
      </c>
      <c r="AF732" s="687">
        <f t="shared" si="1599"/>
        <v>0</v>
      </c>
      <c r="AG732" s="688" t="str">
        <f t="shared" si="1600"/>
        <v>-</v>
      </c>
      <c r="AH732" s="687">
        <f>'14. ГП Благовещенск (Ам ГПЗ)'!AU54</f>
        <v>0</v>
      </c>
      <c r="AI732" s="687">
        <f>'14. ГП Благовещенск (Ам ГПЗ)'!AW54</f>
        <v>0</v>
      </c>
      <c r="AJ732" s="687">
        <f t="shared" si="1601"/>
        <v>0</v>
      </c>
      <c r="AK732" s="688" t="str">
        <f t="shared" si="1602"/>
        <v>-</v>
      </c>
      <c r="AL732" s="687">
        <f>'14. ГП Благовещенск (Ам ГПЗ)'!BA54</f>
        <v>0</v>
      </c>
      <c r="AM732" s="687">
        <f>'14. ГП Благовещенск (Ам ГПЗ)'!BC54</f>
        <v>0</v>
      </c>
      <c r="AN732" s="687">
        <f t="shared" si="1603"/>
        <v>0</v>
      </c>
      <c r="AO732" s="688" t="str">
        <f t="shared" si="1604"/>
        <v>-</v>
      </c>
      <c r="AP732" s="687">
        <f>'14. ГП Благовещенск (Ам ГПЗ)'!BG54</f>
        <v>0</v>
      </c>
      <c r="AQ732" s="687">
        <f>'14. ГП Благовещенск (Ам ГПЗ)'!BI54</f>
        <v>0</v>
      </c>
      <c r="AR732" s="687">
        <f t="shared" si="1605"/>
        <v>0</v>
      </c>
      <c r="AS732" s="688" t="str">
        <f t="shared" si="1606"/>
        <v>-</v>
      </c>
      <c r="AT732" s="687">
        <f t="shared" si="1607"/>
        <v>0</v>
      </c>
      <c r="AU732" s="687">
        <f t="shared" si="1607"/>
        <v>0</v>
      </c>
      <c r="AV732" s="687">
        <f t="shared" si="1608"/>
        <v>0</v>
      </c>
      <c r="AW732" s="688" t="str">
        <f t="shared" si="1609"/>
        <v>-</v>
      </c>
      <c r="AX732" s="687">
        <f>'14. ГП Благовещенск (Ам ГПЗ)'!BS54</f>
        <v>0</v>
      </c>
      <c r="AY732" s="687">
        <f>'14. ГП Благовещенск (Ам ГПЗ)'!BU54</f>
        <v>0</v>
      </c>
      <c r="AZ732" s="687">
        <f t="shared" si="1610"/>
        <v>0</v>
      </c>
      <c r="BA732" s="688" t="str">
        <f t="shared" si="1611"/>
        <v>-</v>
      </c>
      <c r="BB732" s="687">
        <f>'14. ГП Благовещенск (Ам ГПЗ)'!BY54</f>
        <v>0</v>
      </c>
      <c r="BC732" s="687">
        <f>'14. ГП Благовещенск (Ам ГПЗ)'!CA54</f>
        <v>0</v>
      </c>
      <c r="BD732" s="687">
        <f t="shared" si="1612"/>
        <v>0</v>
      </c>
      <c r="BE732" s="688" t="str">
        <f t="shared" si="1613"/>
        <v>-</v>
      </c>
      <c r="BF732" s="687">
        <f>'14. ГП Благовещенск (Ам ГПЗ)'!CE54</f>
        <v>0</v>
      </c>
      <c r="BG732" s="687">
        <f>'14. ГП Благовещенск (Ам ГПЗ)'!CG54</f>
        <v>0</v>
      </c>
      <c r="BH732" s="687">
        <f t="shared" si="1614"/>
        <v>0</v>
      </c>
      <c r="BI732" s="688" t="str">
        <f t="shared" si="1615"/>
        <v>-</v>
      </c>
      <c r="BJ732" s="687">
        <f t="shared" si="1616"/>
        <v>0</v>
      </c>
      <c r="BK732" s="687">
        <f t="shared" si="1616"/>
        <v>0</v>
      </c>
      <c r="BL732" s="687">
        <f t="shared" si="1617"/>
        <v>0</v>
      </c>
      <c r="BM732" s="688" t="str">
        <f t="shared" si="1618"/>
        <v>-</v>
      </c>
      <c r="BN732" s="687">
        <f>'14. ГП Благовещенск (Ам ГПЗ)'!CQ54</f>
        <v>0</v>
      </c>
      <c r="BO732" s="687">
        <f>'14. ГП Благовещенск (Ам ГПЗ)'!CS54</f>
        <v>0</v>
      </c>
      <c r="BP732" s="687">
        <f t="shared" si="1619"/>
        <v>0</v>
      </c>
      <c r="BQ732" s="688" t="str">
        <f t="shared" si="1620"/>
        <v>-</v>
      </c>
      <c r="BR732" s="687">
        <f>'14. ГП Благовещенск (Ам ГПЗ)'!CW54</f>
        <v>0</v>
      </c>
      <c r="BS732" s="687">
        <f>'14. ГП Благовещенск (Ам ГПЗ)'!CY54</f>
        <v>0</v>
      </c>
      <c r="BT732" s="687">
        <f t="shared" si="1621"/>
        <v>0</v>
      </c>
      <c r="BU732" s="688" t="str">
        <f t="shared" si="1622"/>
        <v>-</v>
      </c>
      <c r="BV732" s="687">
        <f>'14. ГП Благовещенск (Ам ГПЗ)'!DC54</f>
        <v>0</v>
      </c>
      <c r="BW732" s="687">
        <f>'14. ГП Благовещенск (Ам ГПЗ)'!DE54</f>
        <v>0</v>
      </c>
      <c r="BX732" s="687">
        <f t="shared" si="1623"/>
        <v>0</v>
      </c>
      <c r="BY732" s="688" t="str">
        <f t="shared" si="1624"/>
        <v>-</v>
      </c>
    </row>
    <row r="733" spans="2:77" ht="20.100000000000001" customHeight="1">
      <c r="B733" s="591" t="s">
        <v>783</v>
      </c>
      <c r="C733" s="416" t="s">
        <v>784</v>
      </c>
      <c r="D733" s="528"/>
      <c r="E733" s="528"/>
      <c r="F733" s="529"/>
      <c r="G733" s="530"/>
      <c r="H733" s="530"/>
      <c r="I733" s="446"/>
      <c r="J733" s="681"/>
      <c r="K733" s="681"/>
      <c r="L733" s="681"/>
      <c r="M733" s="681"/>
      <c r="N733" s="681"/>
      <c r="O733" s="681"/>
      <c r="P733" s="681"/>
      <c r="Q733" s="681"/>
      <c r="R733" s="681"/>
      <c r="S733" s="681"/>
      <c r="T733" s="681"/>
      <c r="U733" s="681"/>
      <c r="V733" s="681"/>
      <c r="W733" s="681"/>
      <c r="X733" s="681"/>
      <c r="Y733" s="681"/>
      <c r="Z733" s="681"/>
      <c r="AA733" s="681"/>
      <c r="AB733" s="681"/>
      <c r="AC733" s="681"/>
      <c r="AD733" s="681"/>
      <c r="AE733" s="681"/>
      <c r="AF733" s="681"/>
      <c r="AG733" s="681"/>
      <c r="AH733" s="681"/>
      <c r="AI733" s="681"/>
      <c r="AJ733" s="681"/>
      <c r="AK733" s="681"/>
      <c r="AL733" s="681"/>
      <c r="AM733" s="681"/>
      <c r="AN733" s="681"/>
      <c r="AO733" s="681"/>
      <c r="AP733" s="681"/>
      <c r="AQ733" s="681"/>
      <c r="AR733" s="681"/>
      <c r="AS733" s="681"/>
      <c r="AT733" s="681"/>
      <c r="AU733" s="681"/>
      <c r="AV733" s="681"/>
      <c r="AW733" s="681"/>
      <c r="AX733" s="681"/>
      <c r="AY733" s="681"/>
      <c r="AZ733" s="681"/>
      <c r="BA733" s="681"/>
      <c r="BB733" s="681"/>
      <c r="BC733" s="681"/>
      <c r="BD733" s="681"/>
      <c r="BE733" s="681"/>
      <c r="BF733" s="681"/>
      <c r="BG733" s="681"/>
      <c r="BH733" s="681"/>
      <c r="BI733" s="681"/>
      <c r="BJ733" s="681"/>
      <c r="BK733" s="681"/>
      <c r="BL733" s="681"/>
      <c r="BM733" s="681"/>
      <c r="BN733" s="681"/>
      <c r="BO733" s="681"/>
      <c r="BP733" s="681"/>
      <c r="BQ733" s="681"/>
      <c r="BR733" s="681"/>
      <c r="BS733" s="681"/>
      <c r="BT733" s="681"/>
      <c r="BU733" s="681"/>
      <c r="BV733" s="681"/>
      <c r="BW733" s="681"/>
      <c r="BX733" s="681"/>
      <c r="BY733" s="681"/>
    </row>
    <row r="734" spans="2:77" ht="20.100000000000001" customHeight="1">
      <c r="C734" s="424" t="s">
        <v>173</v>
      </c>
      <c r="D734" s="528"/>
      <c r="E734" s="528"/>
      <c r="F734" s="529"/>
      <c r="G734" s="530" t="s">
        <v>785</v>
      </c>
      <c r="H734" s="530"/>
      <c r="I734" s="446" t="s">
        <v>762</v>
      </c>
      <c r="J734" s="687">
        <f>N734+AD734+AT734+BJ734</f>
        <v>3700</v>
      </c>
      <c r="K734" s="687">
        <f>O734+AE734+AU734+BK734</f>
        <v>0</v>
      </c>
      <c r="L734" s="687">
        <f>IFERROR(K734-J734,"-")</f>
        <v>-3700</v>
      </c>
      <c r="M734" s="688">
        <f>IFERROR(K734/J734,"-")</f>
        <v>0</v>
      </c>
      <c r="N734" s="687">
        <f>R734+V734+Z734</f>
        <v>1167</v>
      </c>
      <c r="O734" s="687">
        <f>S734+W734+AA734</f>
        <v>0</v>
      </c>
      <c r="P734" s="687">
        <f>IFERROR(O734-N734,"-")</f>
        <v>-1167</v>
      </c>
      <c r="Q734" s="688">
        <f>IFERROR(O734/N734,"-")</f>
        <v>0</v>
      </c>
      <c r="R734" s="687">
        <f>'2. ГПП-ОГХК'!W264</f>
        <v>406</v>
      </c>
      <c r="S734" s="687">
        <f>'2. ГПП-ОГХК'!Y264</f>
        <v>0</v>
      </c>
      <c r="T734" s="687">
        <f>IFERROR(S734-R734,"-")</f>
        <v>-406</v>
      </c>
      <c r="U734" s="688">
        <f>IFERROR(S734/R734,"-")</f>
        <v>0</v>
      </c>
      <c r="V734" s="687">
        <f>'2. ГПП-ОГХК'!AC264</f>
        <v>367</v>
      </c>
      <c r="W734" s="687">
        <f>'2. ГПП-ОГХК'!AE264</f>
        <v>0</v>
      </c>
      <c r="X734" s="687">
        <f>IFERROR(W734-V734,"-")</f>
        <v>-367</v>
      </c>
      <c r="Y734" s="688">
        <f>IFERROR(W734/V734,"-")</f>
        <v>0</v>
      </c>
      <c r="Z734" s="687">
        <f>'2. ГПП-ОГХК'!AI264</f>
        <v>394</v>
      </c>
      <c r="AA734" s="687">
        <f>'2. ГПП-ОГХК'!AK264</f>
        <v>0</v>
      </c>
      <c r="AB734" s="687">
        <f>IFERROR(AA734-Z734,"-")</f>
        <v>-394</v>
      </c>
      <c r="AC734" s="688">
        <f>IFERROR(AA734/Z734,"-")</f>
        <v>0</v>
      </c>
      <c r="AD734" s="687">
        <f>AH734+AL734+AP734</f>
        <v>504</v>
      </c>
      <c r="AE734" s="687">
        <f>AI734+AM734+AQ734</f>
        <v>0</v>
      </c>
      <c r="AF734" s="687">
        <f>IFERROR(AE734-AD734,"-")</f>
        <v>-504</v>
      </c>
      <c r="AG734" s="688">
        <f>IFERROR(AE734/AD734,"-")</f>
        <v>0</v>
      </c>
      <c r="AH734" s="687">
        <f>'2. ГПП-ОГХК'!AU264</f>
        <v>172</v>
      </c>
      <c r="AI734" s="687">
        <f>'2. ГПП-ОГХК'!AW264</f>
        <v>0</v>
      </c>
      <c r="AJ734" s="687">
        <f>IFERROR(AI734-AH734,"-")</f>
        <v>-172</v>
      </c>
      <c r="AK734" s="688">
        <f>IFERROR(AI734/AH734,"-")</f>
        <v>0</v>
      </c>
      <c r="AL734" s="687">
        <f>'2. ГПП-ОГХК'!BA264</f>
        <v>264</v>
      </c>
      <c r="AM734" s="687">
        <f>'2. ГПП-ОГХК'!BC264</f>
        <v>0</v>
      </c>
      <c r="AN734" s="687">
        <f>IFERROR(AM734-AL734,"-")</f>
        <v>-264</v>
      </c>
      <c r="AO734" s="688">
        <f>IFERROR(AM734/AL734,"-")</f>
        <v>0</v>
      </c>
      <c r="AP734" s="687">
        <f>'2. ГПП-ОГХК'!BG264</f>
        <v>68</v>
      </c>
      <c r="AQ734" s="687">
        <f>'2. ГПП-ОГХК'!BI264</f>
        <v>0</v>
      </c>
      <c r="AR734" s="687">
        <f>IFERROR(AQ734-AP734,"-")</f>
        <v>-68</v>
      </c>
      <c r="AS734" s="688">
        <f>IFERROR(AQ734/AP734,"-")</f>
        <v>0</v>
      </c>
      <c r="AT734" s="687">
        <f>AX734+BB734+BF734</f>
        <v>827</v>
      </c>
      <c r="AU734" s="687">
        <f>AY734+BC734+BG734</f>
        <v>0</v>
      </c>
      <c r="AV734" s="687">
        <f>IFERROR(AU734-AT734,"-")</f>
        <v>-827</v>
      </c>
      <c r="AW734" s="688">
        <f>IFERROR(AU734/AT734,"-")</f>
        <v>0</v>
      </c>
      <c r="AX734" s="687">
        <f>'2. ГПП-ОГХК'!BS264</f>
        <v>214</v>
      </c>
      <c r="AY734" s="687">
        <f>'2. ГПП-ОГХК'!BU264</f>
        <v>0</v>
      </c>
      <c r="AZ734" s="687">
        <f>IFERROR(AY734-AX734,"-")</f>
        <v>-214</v>
      </c>
      <c r="BA734" s="688">
        <f>IFERROR(AY734/AX734,"-")</f>
        <v>0</v>
      </c>
      <c r="BB734" s="687">
        <f>'2. ГПП-ОГХК'!BY264</f>
        <v>356</v>
      </c>
      <c r="BC734" s="687">
        <f>'2. ГПП-ОГХК'!CA264</f>
        <v>0</v>
      </c>
      <c r="BD734" s="687">
        <f>IFERROR(BC734-BB734,"-")</f>
        <v>-356</v>
      </c>
      <c r="BE734" s="688">
        <f>IFERROR(BC734/BB734,"-")</f>
        <v>0</v>
      </c>
      <c r="BF734" s="687">
        <f>'2. ГПП-ОГХК'!CE264</f>
        <v>257</v>
      </c>
      <c r="BG734" s="687">
        <f>'2. ГПП-ОГХК'!CG264</f>
        <v>0</v>
      </c>
      <c r="BH734" s="687">
        <f>IFERROR(BG734-BF734,"-")</f>
        <v>-257</v>
      </c>
      <c r="BI734" s="688">
        <f>IFERROR(BG734/BF734,"-")</f>
        <v>0</v>
      </c>
      <c r="BJ734" s="687">
        <f>BN734+BR734+BV734</f>
        <v>1202</v>
      </c>
      <c r="BK734" s="687">
        <f>BO734+BS734+BW734</f>
        <v>0</v>
      </c>
      <c r="BL734" s="687">
        <f>IFERROR(BK734-BJ734,"-")</f>
        <v>-1202</v>
      </c>
      <c r="BM734" s="688">
        <f>IFERROR(BK734/BJ734,"-")</f>
        <v>0</v>
      </c>
      <c r="BN734" s="687">
        <f>'2. ГПП-ОГХК'!CQ264</f>
        <v>403</v>
      </c>
      <c r="BO734" s="687">
        <f>'2. ГПП-ОГХК'!CS264</f>
        <v>0</v>
      </c>
      <c r="BP734" s="687">
        <f>IFERROR(BO734-BN734,"-")</f>
        <v>-403</v>
      </c>
      <c r="BQ734" s="688">
        <f>IFERROR(BO734/BN734,"-")</f>
        <v>0</v>
      </c>
      <c r="BR734" s="687">
        <f>'2. ГПП-ОГХК'!CW264</f>
        <v>393</v>
      </c>
      <c r="BS734" s="687">
        <f>'2. ГПП-ОГХК'!CY264</f>
        <v>0</v>
      </c>
      <c r="BT734" s="687">
        <f>IFERROR(BS734-BR734,"-")</f>
        <v>-393</v>
      </c>
      <c r="BU734" s="688">
        <f>IFERROR(BS734/BR734,"-")</f>
        <v>0</v>
      </c>
      <c r="BV734" s="687">
        <f>'2. ГПП-ОГХК'!DC264</f>
        <v>406</v>
      </c>
      <c r="BW734" s="687">
        <f>'2. ГПП-ОГХК'!DE264</f>
        <v>0</v>
      </c>
      <c r="BX734" s="687">
        <f>IFERROR(BW734-BV734,"-")</f>
        <v>-406</v>
      </c>
      <c r="BY734" s="688">
        <f>IFERROR(BW734/BV734,"-")</f>
        <v>0</v>
      </c>
    </row>
    <row r="735" spans="2:77" ht="20.100000000000001" customHeight="1">
      <c r="C735" s="436" t="s">
        <v>103</v>
      </c>
      <c r="D735" s="528"/>
      <c r="E735" s="528"/>
      <c r="F735" s="529"/>
      <c r="G735" s="530" t="s">
        <v>785</v>
      </c>
      <c r="H735" s="530"/>
      <c r="I735" s="691" t="s">
        <v>762</v>
      </c>
      <c r="J735" s="687">
        <f>N735+AD735+AT735+BJ735</f>
        <v>3700</v>
      </c>
      <c r="K735" s="687">
        <f>O735+AE735+AU735+BK735</f>
        <v>0</v>
      </c>
      <c r="L735" s="687">
        <f>IFERROR(K735-J735,"-")</f>
        <v>-3700</v>
      </c>
      <c r="M735" s="688">
        <f>IFERROR(K735/J735,"-")</f>
        <v>0</v>
      </c>
      <c r="N735" s="687">
        <f>R735+V735+Z735</f>
        <v>1167</v>
      </c>
      <c r="O735" s="687">
        <f>S735+W735+AA735</f>
        <v>0</v>
      </c>
      <c r="P735" s="687">
        <f>IFERROR(O735-N735,"-")</f>
        <v>-1167</v>
      </c>
      <c r="Q735" s="688">
        <f>IFERROR(O735/N735,"-")</f>
        <v>0</v>
      </c>
      <c r="R735" s="687">
        <f>'2. ГПП-ОГХК'!W264</f>
        <v>406</v>
      </c>
      <c r="S735" s="687">
        <f>'2. ГПП-ОГХК'!Y264</f>
        <v>0</v>
      </c>
      <c r="T735" s="687">
        <f>IFERROR(S735-R735,"-")</f>
        <v>-406</v>
      </c>
      <c r="U735" s="688">
        <f>IFERROR(S735/R735,"-")</f>
        <v>0</v>
      </c>
      <c r="V735" s="687">
        <f>'2. ГПП-ОГХК'!AC264</f>
        <v>367</v>
      </c>
      <c r="W735" s="687">
        <f>'2. ГПП-ОГХК'!AE264</f>
        <v>0</v>
      </c>
      <c r="X735" s="687">
        <f>IFERROR(W735-V735,"-")</f>
        <v>-367</v>
      </c>
      <c r="Y735" s="688">
        <f>IFERROR(W735/V735,"-")</f>
        <v>0</v>
      </c>
      <c r="Z735" s="687">
        <f>'2. ГПП-ОГХК'!AI264</f>
        <v>394</v>
      </c>
      <c r="AA735" s="687">
        <f>'2. ГПП-ОГХК'!AK264</f>
        <v>0</v>
      </c>
      <c r="AB735" s="687">
        <f>IFERROR(AA735-Z735,"-")</f>
        <v>-394</v>
      </c>
      <c r="AC735" s="688">
        <f>IFERROR(AA735/Z735,"-")</f>
        <v>0</v>
      </c>
      <c r="AD735" s="687">
        <f>AH735+AL735+AP735</f>
        <v>504</v>
      </c>
      <c r="AE735" s="687">
        <f>AI735+AM735+AQ735</f>
        <v>0</v>
      </c>
      <c r="AF735" s="687">
        <f>IFERROR(AE735-AD735,"-")</f>
        <v>-504</v>
      </c>
      <c r="AG735" s="688">
        <f>IFERROR(AE735/AD735,"-")</f>
        <v>0</v>
      </c>
      <c r="AH735" s="687">
        <f>'2. ГПП-ОГХК'!AU264</f>
        <v>172</v>
      </c>
      <c r="AI735" s="687">
        <f>'2. ГПП-ОГХК'!AW264</f>
        <v>0</v>
      </c>
      <c r="AJ735" s="687">
        <f>IFERROR(AI735-AH735,"-")</f>
        <v>-172</v>
      </c>
      <c r="AK735" s="688">
        <f>IFERROR(AI735/AH735,"-")</f>
        <v>0</v>
      </c>
      <c r="AL735" s="687">
        <f>'2. ГПП-ОГХК'!BA264</f>
        <v>264</v>
      </c>
      <c r="AM735" s="687">
        <f>'2. ГПП-ОГХК'!BC264</f>
        <v>0</v>
      </c>
      <c r="AN735" s="687">
        <f>IFERROR(AM735-AL735,"-")</f>
        <v>-264</v>
      </c>
      <c r="AO735" s="688">
        <f>IFERROR(AM735/AL735,"-")</f>
        <v>0</v>
      </c>
      <c r="AP735" s="687">
        <f>'2. ГПП-ОГХК'!BG264</f>
        <v>68</v>
      </c>
      <c r="AQ735" s="687">
        <f>'2. ГПП-ОГХК'!BI264</f>
        <v>0</v>
      </c>
      <c r="AR735" s="687">
        <f>IFERROR(AQ735-AP735,"-")</f>
        <v>-68</v>
      </c>
      <c r="AS735" s="688">
        <f>IFERROR(AQ735/AP735,"-")</f>
        <v>0</v>
      </c>
      <c r="AT735" s="687">
        <f>AX735+BB735+BF735</f>
        <v>827</v>
      </c>
      <c r="AU735" s="687">
        <f>AY735+BC735+BG735</f>
        <v>0</v>
      </c>
      <c r="AV735" s="687">
        <f>IFERROR(AU735-AT735,"-")</f>
        <v>-827</v>
      </c>
      <c r="AW735" s="688">
        <f>IFERROR(AU735/AT735,"-")</f>
        <v>0</v>
      </c>
      <c r="AX735" s="687">
        <f>'2. ГПП-ОГХК'!BS264</f>
        <v>214</v>
      </c>
      <c r="AY735" s="687">
        <f>'2. ГПП-ОГХК'!BU264</f>
        <v>0</v>
      </c>
      <c r="AZ735" s="687">
        <f>IFERROR(AY735-AX735,"-")</f>
        <v>-214</v>
      </c>
      <c r="BA735" s="688">
        <f>IFERROR(AY735/AX735,"-")</f>
        <v>0</v>
      </c>
      <c r="BB735" s="687">
        <f>'2. ГПП-ОГХК'!BY264</f>
        <v>356</v>
      </c>
      <c r="BC735" s="687">
        <f>'2. ГПП-ОГХК'!CA264</f>
        <v>0</v>
      </c>
      <c r="BD735" s="687">
        <f>IFERROR(BC735-BB735,"-")</f>
        <v>-356</v>
      </c>
      <c r="BE735" s="688">
        <f>IFERROR(BC735/BB735,"-")</f>
        <v>0</v>
      </c>
      <c r="BF735" s="687">
        <f>'2. ГПП-ОГХК'!CE264</f>
        <v>257</v>
      </c>
      <c r="BG735" s="687">
        <f>'2. ГПП-ОГХК'!CG264</f>
        <v>0</v>
      </c>
      <c r="BH735" s="687">
        <f>IFERROR(BG735-BF735,"-")</f>
        <v>-257</v>
      </c>
      <c r="BI735" s="688">
        <f>IFERROR(BG735/BF735,"-")</f>
        <v>0</v>
      </c>
      <c r="BJ735" s="687">
        <f>BN735+BR735+BV735</f>
        <v>1202</v>
      </c>
      <c r="BK735" s="687">
        <f>BO735+BS735+BW735</f>
        <v>0</v>
      </c>
      <c r="BL735" s="687">
        <f>IFERROR(BK735-BJ735,"-")</f>
        <v>-1202</v>
      </c>
      <c r="BM735" s="688">
        <f>IFERROR(BK735/BJ735,"-")</f>
        <v>0</v>
      </c>
      <c r="BN735" s="687">
        <f>'2. ГПП-ОГХК'!CQ264</f>
        <v>403</v>
      </c>
      <c r="BO735" s="687">
        <f>'2. ГПП-ОГХК'!CS264</f>
        <v>0</v>
      </c>
      <c r="BP735" s="687">
        <f>IFERROR(BO735-BN735,"-")</f>
        <v>-403</v>
      </c>
      <c r="BQ735" s="688">
        <f>IFERROR(BO735/BN735,"-")</f>
        <v>0</v>
      </c>
      <c r="BR735" s="687">
        <f>'2. ГПП-ОГХК'!CW264</f>
        <v>393</v>
      </c>
      <c r="BS735" s="687">
        <f>'2. ГПП-ОГХК'!CY264</f>
        <v>0</v>
      </c>
      <c r="BT735" s="687">
        <f>IFERROR(BS735-BR735,"-")</f>
        <v>-393</v>
      </c>
      <c r="BU735" s="688">
        <f>IFERROR(BS735/BR735,"-")</f>
        <v>0</v>
      </c>
      <c r="BV735" s="687">
        <f>'2. ГПП-ОГХК'!DC264</f>
        <v>406</v>
      </c>
      <c r="BW735" s="687">
        <f>'2. ГПП-ОГХК'!DE264</f>
        <v>0</v>
      </c>
      <c r="BX735" s="687">
        <f>IFERROR(BW735-BV735,"-")</f>
        <v>-406</v>
      </c>
      <c r="BY735" s="688">
        <f>IFERROR(BW735/BV735,"-")</f>
        <v>0</v>
      </c>
    </row>
    <row r="736" spans="2:77" ht="20.100000000000001" customHeight="1">
      <c r="B736" s="413" t="s">
        <v>783</v>
      </c>
      <c r="C736" s="428" t="s">
        <v>113</v>
      </c>
      <c r="D736" s="528"/>
      <c r="E736" s="528"/>
      <c r="F736" s="529"/>
      <c r="G736" s="530">
        <v>0</v>
      </c>
      <c r="H736" s="530"/>
      <c r="I736" s="446" t="s">
        <v>762</v>
      </c>
      <c r="J736" s="681"/>
      <c r="K736" s="681"/>
      <c r="L736" s="681"/>
      <c r="M736" s="681"/>
      <c r="N736" s="681"/>
      <c r="O736" s="681"/>
      <c r="P736" s="681"/>
      <c r="Q736" s="681"/>
      <c r="R736" s="681"/>
      <c r="S736" s="681"/>
      <c r="T736" s="681"/>
      <c r="U736" s="681"/>
      <c r="V736" s="681"/>
      <c r="W736" s="681"/>
      <c r="X736" s="681"/>
      <c r="Y736" s="681"/>
      <c r="Z736" s="681"/>
      <c r="AA736" s="681"/>
      <c r="AB736" s="681"/>
      <c r="AC736" s="681"/>
      <c r="AD736" s="681"/>
      <c r="AE736" s="681"/>
      <c r="AF736" s="681"/>
      <c r="AG736" s="681"/>
      <c r="AH736" s="681"/>
      <c r="AI736" s="681"/>
      <c r="AJ736" s="681"/>
      <c r="AK736" s="681"/>
      <c r="AL736" s="681"/>
      <c r="AM736" s="681"/>
      <c r="AN736" s="681"/>
      <c r="AO736" s="681"/>
      <c r="AP736" s="681"/>
      <c r="AQ736" s="681"/>
      <c r="AR736" s="681"/>
      <c r="AS736" s="681"/>
      <c r="AT736" s="681"/>
      <c r="AU736" s="681"/>
      <c r="AV736" s="681"/>
      <c r="AW736" s="681"/>
      <c r="AX736" s="681"/>
      <c r="AY736" s="681"/>
      <c r="AZ736" s="681"/>
      <c r="BA736" s="681"/>
      <c r="BB736" s="681"/>
      <c r="BC736" s="681"/>
      <c r="BD736" s="681"/>
      <c r="BE736" s="681"/>
      <c r="BF736" s="681"/>
      <c r="BG736" s="681"/>
      <c r="BH736" s="681"/>
      <c r="BI736" s="681"/>
      <c r="BJ736" s="681"/>
      <c r="BK736" s="681"/>
      <c r="BL736" s="681"/>
      <c r="BM736" s="681"/>
      <c r="BN736" s="681"/>
      <c r="BO736" s="681"/>
      <c r="BP736" s="681"/>
      <c r="BQ736" s="681"/>
      <c r="BR736" s="681"/>
      <c r="BS736" s="681"/>
      <c r="BT736" s="681"/>
      <c r="BU736" s="681"/>
      <c r="BV736" s="681"/>
      <c r="BW736" s="681"/>
      <c r="BX736" s="681"/>
      <c r="BY736" s="681"/>
    </row>
    <row r="737" spans="2:77" ht="20.100000000000001" customHeight="1">
      <c r="B737" s="413" t="s">
        <v>786</v>
      </c>
      <c r="C737" s="428" t="s">
        <v>123</v>
      </c>
      <c r="D737" s="528"/>
      <c r="E737" s="528"/>
      <c r="F737" s="529"/>
      <c r="G737" s="530" t="s">
        <v>785</v>
      </c>
      <c r="H737" s="530"/>
      <c r="I737" s="446" t="s">
        <v>762</v>
      </c>
      <c r="J737" s="687">
        <f t="shared" ref="J737:K739" si="1625">N737+AD737+AT737+BJ737</f>
        <v>3700</v>
      </c>
      <c r="K737" s="687">
        <f t="shared" si="1625"/>
        <v>0</v>
      </c>
      <c r="L737" s="687">
        <f>IFERROR(K737-J737,"-")</f>
        <v>-3700</v>
      </c>
      <c r="M737" s="688">
        <f>IFERROR(K737/J737,"-")</f>
        <v>0</v>
      </c>
      <c r="N737" s="687">
        <f t="shared" ref="N737:O739" si="1626">R737+V737+Z737</f>
        <v>1167</v>
      </c>
      <c r="O737" s="687">
        <f t="shared" si="1626"/>
        <v>0</v>
      </c>
      <c r="P737" s="687">
        <f>IFERROR(O737-N737,"-")</f>
        <v>-1167</v>
      </c>
      <c r="Q737" s="688">
        <f>IFERROR(O737/N737,"-")</f>
        <v>0</v>
      </c>
      <c r="R737" s="687">
        <f>'2. ГПП-ОГХК'!W264</f>
        <v>406</v>
      </c>
      <c r="S737" s="687">
        <f>'2. ГПП-ОГХК'!Y264</f>
        <v>0</v>
      </c>
      <c r="T737" s="687">
        <f>IFERROR(S737-R737,"-")</f>
        <v>-406</v>
      </c>
      <c r="U737" s="688">
        <f>IFERROR(S737/R737,"-")</f>
        <v>0</v>
      </c>
      <c r="V737" s="687">
        <f>'2. ГПП-ОГХК'!AC264</f>
        <v>367</v>
      </c>
      <c r="W737" s="687">
        <f>'2. ГПП-ОГХК'!AE264</f>
        <v>0</v>
      </c>
      <c r="X737" s="687">
        <f>IFERROR(W737-V737,"-")</f>
        <v>-367</v>
      </c>
      <c r="Y737" s="688">
        <f>IFERROR(W737/V737,"-")</f>
        <v>0</v>
      </c>
      <c r="Z737" s="687">
        <f>'2. ГПП-ОГХК'!AI264</f>
        <v>394</v>
      </c>
      <c r="AA737" s="687">
        <f>'2. ГПП-ОГХК'!AK264</f>
        <v>0</v>
      </c>
      <c r="AB737" s="687">
        <f>IFERROR(AA737-Z737,"-")</f>
        <v>-394</v>
      </c>
      <c r="AC737" s="688">
        <f>IFERROR(AA737/Z737,"-")</f>
        <v>0</v>
      </c>
      <c r="AD737" s="687">
        <f t="shared" ref="AD737:AE739" si="1627">AH737+AL737+AP737</f>
        <v>504</v>
      </c>
      <c r="AE737" s="687">
        <f t="shared" si="1627"/>
        <v>0</v>
      </c>
      <c r="AF737" s="687">
        <f>IFERROR(AE737-AD737,"-")</f>
        <v>-504</v>
      </c>
      <c r="AG737" s="688">
        <f>IFERROR(AE737/AD737,"-")</f>
        <v>0</v>
      </c>
      <c r="AH737" s="687">
        <f>'2. ГПП-ОГХК'!AU264</f>
        <v>172</v>
      </c>
      <c r="AI737" s="687">
        <f>'2. ГПП-ОГХК'!AW264</f>
        <v>0</v>
      </c>
      <c r="AJ737" s="687">
        <f>IFERROR(AI737-AH737,"-")</f>
        <v>-172</v>
      </c>
      <c r="AK737" s="688">
        <f>IFERROR(AI737/AH737,"-")</f>
        <v>0</v>
      </c>
      <c r="AL737" s="687">
        <f>'2. ГПП-ОГХК'!BA264</f>
        <v>264</v>
      </c>
      <c r="AM737" s="687">
        <f>'2. ГПП-ОГХК'!BC264</f>
        <v>0</v>
      </c>
      <c r="AN737" s="687">
        <f>IFERROR(AM737-AL737,"-")</f>
        <v>-264</v>
      </c>
      <c r="AO737" s="688">
        <f>IFERROR(AM737/AL737,"-")</f>
        <v>0</v>
      </c>
      <c r="AP737" s="687">
        <f>'2. ГПП-ОГХК'!BG264</f>
        <v>68</v>
      </c>
      <c r="AQ737" s="687">
        <f>'2. ГПП-ОГХК'!BI264</f>
        <v>0</v>
      </c>
      <c r="AR737" s="687">
        <f>IFERROR(AQ737-AP737,"-")</f>
        <v>-68</v>
      </c>
      <c r="AS737" s="688">
        <f>IFERROR(AQ737/AP737,"-")</f>
        <v>0</v>
      </c>
      <c r="AT737" s="687">
        <f t="shared" ref="AT737:AU739" si="1628">AX737+BB737+BF737</f>
        <v>827</v>
      </c>
      <c r="AU737" s="687">
        <f t="shared" si="1628"/>
        <v>0</v>
      </c>
      <c r="AV737" s="687">
        <f>IFERROR(AU737-AT737,"-")</f>
        <v>-827</v>
      </c>
      <c r="AW737" s="688">
        <f>IFERROR(AU737/AT737,"-")</f>
        <v>0</v>
      </c>
      <c r="AX737" s="687">
        <f>'2. ГПП-ОГХК'!BS264</f>
        <v>214</v>
      </c>
      <c r="AY737" s="687">
        <f>'2. ГПП-ОГХК'!BU264</f>
        <v>0</v>
      </c>
      <c r="AZ737" s="687">
        <f>IFERROR(AY737-AX737,"-")</f>
        <v>-214</v>
      </c>
      <c r="BA737" s="688">
        <f>IFERROR(AY737/AX737,"-")</f>
        <v>0</v>
      </c>
      <c r="BB737" s="687">
        <f>'2. ГПП-ОГХК'!BY264</f>
        <v>356</v>
      </c>
      <c r="BC737" s="687">
        <f>'2. ГПП-ОГХК'!CA264</f>
        <v>0</v>
      </c>
      <c r="BD737" s="687">
        <f>IFERROR(BC737-BB737,"-")</f>
        <v>-356</v>
      </c>
      <c r="BE737" s="688">
        <f>IFERROR(BC737/BB737,"-")</f>
        <v>0</v>
      </c>
      <c r="BF737" s="687">
        <f>'2. ГПП-ОГХК'!CE264</f>
        <v>257</v>
      </c>
      <c r="BG737" s="687">
        <f>'2. ГПП-ОГХК'!CG264</f>
        <v>0</v>
      </c>
      <c r="BH737" s="687">
        <f>IFERROR(BG737-BF737,"-")</f>
        <v>-257</v>
      </c>
      <c r="BI737" s="688">
        <f>IFERROR(BG737/BF737,"-")</f>
        <v>0</v>
      </c>
      <c r="BJ737" s="687">
        <f t="shared" ref="BJ737:BK739" si="1629">BN737+BR737+BV737</f>
        <v>1202</v>
      </c>
      <c r="BK737" s="687">
        <f t="shared" si="1629"/>
        <v>0</v>
      </c>
      <c r="BL737" s="687">
        <f>IFERROR(BK737-BJ737,"-")</f>
        <v>-1202</v>
      </c>
      <c r="BM737" s="688">
        <f>IFERROR(BK737/BJ737,"-")</f>
        <v>0</v>
      </c>
      <c r="BN737" s="687">
        <f>'2. ГПП-ОГХК'!CQ264</f>
        <v>403</v>
      </c>
      <c r="BO737" s="687">
        <f>'2. ГПП-ОГХК'!CS264</f>
        <v>0</v>
      </c>
      <c r="BP737" s="687">
        <f>IFERROR(BO737-BN737,"-")</f>
        <v>-403</v>
      </c>
      <c r="BQ737" s="688">
        <f>IFERROR(BO737/BN737,"-")</f>
        <v>0</v>
      </c>
      <c r="BR737" s="687">
        <f>'2. ГПП-ОГХК'!CW264</f>
        <v>393</v>
      </c>
      <c r="BS737" s="687">
        <f>'2. ГПП-ОГХК'!CY264</f>
        <v>0</v>
      </c>
      <c r="BT737" s="687">
        <f>IFERROR(BS737-BR737,"-")</f>
        <v>-393</v>
      </c>
      <c r="BU737" s="688">
        <f>IFERROR(BS737/BR737,"-")</f>
        <v>0</v>
      </c>
      <c r="BV737" s="687">
        <f>'2. ГПП-ОГХК'!DC264</f>
        <v>406</v>
      </c>
      <c r="BW737" s="687">
        <f>'2. ГПП-ОГХК'!DE264</f>
        <v>0</v>
      </c>
      <c r="BX737" s="687">
        <f>IFERROR(BW737-BV737,"-")</f>
        <v>-406</v>
      </c>
      <c r="BY737" s="688">
        <f>IFERROR(BW737/BV737,"-")</f>
        <v>0</v>
      </c>
    </row>
    <row r="738" spans="2:77" ht="20.100000000000001" customHeight="1">
      <c r="C738" s="424" t="s">
        <v>173</v>
      </c>
      <c r="D738" s="528"/>
      <c r="E738" s="528"/>
      <c r="F738" s="529"/>
      <c r="G738" s="530" t="s">
        <v>785</v>
      </c>
      <c r="H738" s="530"/>
      <c r="I738" s="446" t="s">
        <v>762</v>
      </c>
      <c r="J738" s="687">
        <f t="shared" si="1625"/>
        <v>3700</v>
      </c>
      <c r="K738" s="687">
        <f t="shared" si="1625"/>
        <v>0</v>
      </c>
      <c r="L738" s="687">
        <f>IFERROR(K738-J738,"-")</f>
        <v>-3700</v>
      </c>
      <c r="M738" s="688">
        <f>IFERROR(K738/J738,"-")</f>
        <v>0</v>
      </c>
      <c r="N738" s="687">
        <f t="shared" si="1626"/>
        <v>1167</v>
      </c>
      <c r="O738" s="687">
        <f t="shared" si="1626"/>
        <v>0</v>
      </c>
      <c r="P738" s="687">
        <f>IFERROR(O738-N738,"-")</f>
        <v>-1167</v>
      </c>
      <c r="Q738" s="688">
        <f>IFERROR(O738/N738,"-")</f>
        <v>0</v>
      </c>
      <c r="R738" s="687">
        <f>'2. ГПП-ОГХК'!W264</f>
        <v>406</v>
      </c>
      <c r="S738" s="687">
        <f>'2. ГПП-ОГХК'!Y264</f>
        <v>0</v>
      </c>
      <c r="T738" s="687">
        <f>IFERROR(S738-R738,"-")</f>
        <v>-406</v>
      </c>
      <c r="U738" s="688">
        <f>IFERROR(S738/R738,"-")</f>
        <v>0</v>
      </c>
      <c r="V738" s="687">
        <f>'2. ГПП-ОГХК'!AC264</f>
        <v>367</v>
      </c>
      <c r="W738" s="687">
        <f>'2. ГПП-ОГХК'!AE264</f>
        <v>0</v>
      </c>
      <c r="X738" s="687">
        <f>IFERROR(W738-V738,"-")</f>
        <v>-367</v>
      </c>
      <c r="Y738" s="688">
        <f>IFERROR(W738/V738,"-")</f>
        <v>0</v>
      </c>
      <c r="Z738" s="687">
        <f>'2. ГПП-ОГХК'!AI264</f>
        <v>394</v>
      </c>
      <c r="AA738" s="687">
        <f>'2. ГПП-ОГХК'!AK264</f>
        <v>0</v>
      </c>
      <c r="AB738" s="687">
        <f>IFERROR(AA738-Z738,"-")</f>
        <v>-394</v>
      </c>
      <c r="AC738" s="688">
        <f>IFERROR(AA738/Z738,"-")</f>
        <v>0</v>
      </c>
      <c r="AD738" s="687">
        <f t="shared" si="1627"/>
        <v>504</v>
      </c>
      <c r="AE738" s="687">
        <f t="shared" si="1627"/>
        <v>0</v>
      </c>
      <c r="AF738" s="687">
        <f>IFERROR(AE738-AD738,"-")</f>
        <v>-504</v>
      </c>
      <c r="AG738" s="688">
        <f>IFERROR(AE738/AD738,"-")</f>
        <v>0</v>
      </c>
      <c r="AH738" s="687">
        <f>'2. ГПП-ОГХК'!AU264</f>
        <v>172</v>
      </c>
      <c r="AI738" s="687">
        <f>'2. ГПП-ОГХК'!AW264</f>
        <v>0</v>
      </c>
      <c r="AJ738" s="687">
        <f>IFERROR(AI738-AH738,"-")</f>
        <v>-172</v>
      </c>
      <c r="AK738" s="688">
        <f>IFERROR(AI738/AH738,"-")</f>
        <v>0</v>
      </c>
      <c r="AL738" s="687">
        <f>'2. ГПП-ОГХК'!BA264</f>
        <v>264</v>
      </c>
      <c r="AM738" s="687">
        <f>'2. ГПП-ОГХК'!BC264</f>
        <v>0</v>
      </c>
      <c r="AN738" s="687">
        <f>IFERROR(AM738-AL738,"-")</f>
        <v>-264</v>
      </c>
      <c r="AO738" s="688">
        <f>IFERROR(AM738/AL738,"-")</f>
        <v>0</v>
      </c>
      <c r="AP738" s="687">
        <f>'2. ГПП-ОГХК'!BG264</f>
        <v>68</v>
      </c>
      <c r="AQ738" s="687">
        <f>'2. ГПП-ОГХК'!BI264</f>
        <v>0</v>
      </c>
      <c r="AR738" s="687">
        <f>IFERROR(AQ738-AP738,"-")</f>
        <v>-68</v>
      </c>
      <c r="AS738" s="688">
        <f>IFERROR(AQ738/AP738,"-")</f>
        <v>0</v>
      </c>
      <c r="AT738" s="687">
        <f t="shared" si="1628"/>
        <v>827</v>
      </c>
      <c r="AU738" s="687">
        <f t="shared" si="1628"/>
        <v>0</v>
      </c>
      <c r="AV738" s="687">
        <f>IFERROR(AU738-AT738,"-")</f>
        <v>-827</v>
      </c>
      <c r="AW738" s="688">
        <f>IFERROR(AU738/AT738,"-")</f>
        <v>0</v>
      </c>
      <c r="AX738" s="687">
        <f>'2. ГПП-ОГХК'!BS264</f>
        <v>214</v>
      </c>
      <c r="AY738" s="687">
        <f>'2. ГПП-ОГХК'!BU264</f>
        <v>0</v>
      </c>
      <c r="AZ738" s="687">
        <f>IFERROR(AY738-AX738,"-")</f>
        <v>-214</v>
      </c>
      <c r="BA738" s="688">
        <f>IFERROR(AY738/AX738,"-")</f>
        <v>0</v>
      </c>
      <c r="BB738" s="687">
        <f>'2. ГПП-ОГХК'!BY264</f>
        <v>356</v>
      </c>
      <c r="BC738" s="687">
        <f>'2. ГПП-ОГХК'!CA264</f>
        <v>0</v>
      </c>
      <c r="BD738" s="687">
        <f>IFERROR(BC738-BB738,"-")</f>
        <v>-356</v>
      </c>
      <c r="BE738" s="688">
        <f>IFERROR(BC738/BB738,"-")</f>
        <v>0</v>
      </c>
      <c r="BF738" s="687">
        <f>'2. ГПП-ОГХК'!CE264</f>
        <v>257</v>
      </c>
      <c r="BG738" s="687">
        <f>'2. ГПП-ОГХК'!CG264</f>
        <v>0</v>
      </c>
      <c r="BH738" s="687">
        <f>IFERROR(BG738-BF738,"-")</f>
        <v>-257</v>
      </c>
      <c r="BI738" s="688">
        <f>IFERROR(BG738/BF738,"-")</f>
        <v>0</v>
      </c>
      <c r="BJ738" s="687">
        <f t="shared" si="1629"/>
        <v>1202</v>
      </c>
      <c r="BK738" s="687">
        <f t="shared" si="1629"/>
        <v>0</v>
      </c>
      <c r="BL738" s="687">
        <f>IFERROR(BK738-BJ738,"-")</f>
        <v>-1202</v>
      </c>
      <c r="BM738" s="688">
        <f>IFERROR(BK738/BJ738,"-")</f>
        <v>0</v>
      </c>
      <c r="BN738" s="687">
        <f>'2. ГПП-ОГХК'!CQ264</f>
        <v>403</v>
      </c>
      <c r="BO738" s="687">
        <f>'2. ГПП-ОГХК'!CS264</f>
        <v>0</v>
      </c>
      <c r="BP738" s="687">
        <f>IFERROR(BO738-BN738,"-")</f>
        <v>-403</v>
      </c>
      <c r="BQ738" s="688">
        <f>IFERROR(BO738/BN738,"-")</f>
        <v>0</v>
      </c>
      <c r="BR738" s="687">
        <f>'2. ГПП-ОГХК'!CW264</f>
        <v>393</v>
      </c>
      <c r="BS738" s="687">
        <f>'2. ГПП-ОГХК'!CY264</f>
        <v>0</v>
      </c>
      <c r="BT738" s="687">
        <f>IFERROR(BS738-BR738,"-")</f>
        <v>-393</v>
      </c>
      <c r="BU738" s="688">
        <f>IFERROR(BS738/BR738,"-")</f>
        <v>0</v>
      </c>
      <c r="BV738" s="687">
        <f>'2. ГПП-ОГХК'!DC264</f>
        <v>406</v>
      </c>
      <c r="BW738" s="687">
        <f>'2. ГПП-ОГХК'!DE264</f>
        <v>0</v>
      </c>
      <c r="BX738" s="687">
        <f>IFERROR(BW738-BV738,"-")</f>
        <v>-406</v>
      </c>
      <c r="BY738" s="688">
        <f>IFERROR(BW738/BV738,"-")</f>
        <v>0</v>
      </c>
    </row>
    <row r="739" spans="2:77" ht="20.100000000000001" customHeight="1">
      <c r="C739" s="436" t="s">
        <v>103</v>
      </c>
      <c r="D739" s="528"/>
      <c r="E739" s="528"/>
      <c r="F739" s="529"/>
      <c r="G739" s="530" t="s">
        <v>785</v>
      </c>
      <c r="H739" s="530"/>
      <c r="I739" s="691" t="s">
        <v>762</v>
      </c>
      <c r="J739" s="687">
        <f t="shared" si="1625"/>
        <v>3700</v>
      </c>
      <c r="K739" s="687">
        <f t="shared" si="1625"/>
        <v>0</v>
      </c>
      <c r="L739" s="687">
        <f>IFERROR(K739-J739,"-")</f>
        <v>-3700</v>
      </c>
      <c r="M739" s="688">
        <f>IFERROR(K739/J739,"-")</f>
        <v>0</v>
      </c>
      <c r="N739" s="687">
        <f t="shared" si="1626"/>
        <v>1167</v>
      </c>
      <c r="O739" s="687">
        <f t="shared" si="1626"/>
        <v>0</v>
      </c>
      <c r="P739" s="687">
        <f>IFERROR(O739-N739,"-")</f>
        <v>-1167</v>
      </c>
      <c r="Q739" s="688">
        <f>IFERROR(O739/N739,"-")</f>
        <v>0</v>
      </c>
      <c r="R739" s="687">
        <f>'2. ГПП-ОГХК'!W264</f>
        <v>406</v>
      </c>
      <c r="S739" s="687">
        <f>'2. ГПП-ОГХК'!Y264</f>
        <v>0</v>
      </c>
      <c r="T739" s="687">
        <f>IFERROR(S739-R739,"-")</f>
        <v>-406</v>
      </c>
      <c r="U739" s="688">
        <f>IFERROR(S739/R739,"-")</f>
        <v>0</v>
      </c>
      <c r="V739" s="687">
        <f>'2. ГПП-ОГХК'!AC264</f>
        <v>367</v>
      </c>
      <c r="W739" s="687">
        <f>'2. ГПП-ОГХК'!AE264</f>
        <v>0</v>
      </c>
      <c r="X739" s="687">
        <f>IFERROR(W739-V739,"-")</f>
        <v>-367</v>
      </c>
      <c r="Y739" s="688">
        <f>IFERROR(W739/V739,"-")</f>
        <v>0</v>
      </c>
      <c r="Z739" s="687">
        <f>'2. ГПП-ОГХК'!AI264</f>
        <v>394</v>
      </c>
      <c r="AA739" s="687">
        <f>'2. ГПП-ОГХК'!AK264</f>
        <v>0</v>
      </c>
      <c r="AB739" s="687">
        <f>IFERROR(AA739-Z739,"-")</f>
        <v>-394</v>
      </c>
      <c r="AC739" s="688">
        <f>IFERROR(AA739/Z739,"-")</f>
        <v>0</v>
      </c>
      <c r="AD739" s="687">
        <f t="shared" si="1627"/>
        <v>504</v>
      </c>
      <c r="AE739" s="687">
        <f t="shared" si="1627"/>
        <v>0</v>
      </c>
      <c r="AF739" s="687">
        <f>IFERROR(AE739-AD739,"-")</f>
        <v>-504</v>
      </c>
      <c r="AG739" s="688">
        <f>IFERROR(AE739/AD739,"-")</f>
        <v>0</v>
      </c>
      <c r="AH739" s="687">
        <f>'2. ГПП-ОГХК'!AU264</f>
        <v>172</v>
      </c>
      <c r="AI739" s="687">
        <f>'2. ГПП-ОГХК'!AW264</f>
        <v>0</v>
      </c>
      <c r="AJ739" s="687">
        <f>IFERROR(AI739-AH739,"-")</f>
        <v>-172</v>
      </c>
      <c r="AK739" s="688">
        <f>IFERROR(AI739/AH739,"-")</f>
        <v>0</v>
      </c>
      <c r="AL739" s="687">
        <f>'2. ГПП-ОГХК'!BA264</f>
        <v>264</v>
      </c>
      <c r="AM739" s="687">
        <f>'2. ГПП-ОГХК'!BC264</f>
        <v>0</v>
      </c>
      <c r="AN739" s="687">
        <f>IFERROR(AM739-AL739,"-")</f>
        <v>-264</v>
      </c>
      <c r="AO739" s="688">
        <f>IFERROR(AM739/AL739,"-")</f>
        <v>0</v>
      </c>
      <c r="AP739" s="687">
        <f>'2. ГПП-ОГХК'!BG264</f>
        <v>68</v>
      </c>
      <c r="AQ739" s="687">
        <f>'2. ГПП-ОГХК'!BI264</f>
        <v>0</v>
      </c>
      <c r="AR739" s="687">
        <f>IFERROR(AQ739-AP739,"-")</f>
        <v>-68</v>
      </c>
      <c r="AS739" s="688">
        <f>IFERROR(AQ739/AP739,"-")</f>
        <v>0</v>
      </c>
      <c r="AT739" s="687">
        <f t="shared" si="1628"/>
        <v>827</v>
      </c>
      <c r="AU739" s="687">
        <f t="shared" si="1628"/>
        <v>0</v>
      </c>
      <c r="AV739" s="687">
        <f>IFERROR(AU739-AT739,"-")</f>
        <v>-827</v>
      </c>
      <c r="AW739" s="688">
        <f>IFERROR(AU739/AT739,"-")</f>
        <v>0</v>
      </c>
      <c r="AX739" s="687">
        <f>'2. ГПП-ОГХК'!BS264</f>
        <v>214</v>
      </c>
      <c r="AY739" s="687">
        <f>'2. ГПП-ОГХК'!BU264</f>
        <v>0</v>
      </c>
      <c r="AZ739" s="687">
        <f>IFERROR(AY739-AX739,"-")</f>
        <v>-214</v>
      </c>
      <c r="BA739" s="688">
        <f>IFERROR(AY739/AX739,"-")</f>
        <v>0</v>
      </c>
      <c r="BB739" s="687">
        <f>'2. ГПП-ОГХК'!BY264</f>
        <v>356</v>
      </c>
      <c r="BC739" s="687">
        <f>'2. ГПП-ОГХК'!CA264</f>
        <v>0</v>
      </c>
      <c r="BD739" s="687">
        <f>IFERROR(BC739-BB739,"-")</f>
        <v>-356</v>
      </c>
      <c r="BE739" s="688">
        <f>IFERROR(BC739/BB739,"-")</f>
        <v>0</v>
      </c>
      <c r="BF739" s="687">
        <f>'2. ГПП-ОГХК'!CE264</f>
        <v>257</v>
      </c>
      <c r="BG739" s="687">
        <f>'2. ГПП-ОГХК'!CG264</f>
        <v>0</v>
      </c>
      <c r="BH739" s="687">
        <f>IFERROR(BG739-BF739,"-")</f>
        <v>-257</v>
      </c>
      <c r="BI739" s="688">
        <f>IFERROR(BG739/BF739,"-")</f>
        <v>0</v>
      </c>
      <c r="BJ739" s="687">
        <f t="shared" si="1629"/>
        <v>1202</v>
      </c>
      <c r="BK739" s="687">
        <f t="shared" si="1629"/>
        <v>0</v>
      </c>
      <c r="BL739" s="687">
        <f>IFERROR(BK739-BJ739,"-")</f>
        <v>-1202</v>
      </c>
      <c r="BM739" s="688">
        <f>IFERROR(BK739/BJ739,"-")</f>
        <v>0</v>
      </c>
      <c r="BN739" s="687">
        <f>'2. ГПП-ОГХК'!CQ264</f>
        <v>403</v>
      </c>
      <c r="BO739" s="687">
        <f>'2. ГПП-ОГХК'!CS264</f>
        <v>0</v>
      </c>
      <c r="BP739" s="687">
        <f>IFERROR(BO739-BN739,"-")</f>
        <v>-403</v>
      </c>
      <c r="BQ739" s="688">
        <f>IFERROR(BO739/BN739,"-")</f>
        <v>0</v>
      </c>
      <c r="BR739" s="687">
        <f>'2. ГПП-ОГХК'!CW264</f>
        <v>393</v>
      </c>
      <c r="BS739" s="687">
        <f>'2. ГПП-ОГХК'!CY264</f>
        <v>0</v>
      </c>
      <c r="BT739" s="687">
        <f>IFERROR(BS739-BR739,"-")</f>
        <v>-393</v>
      </c>
      <c r="BU739" s="688">
        <f>IFERROR(BS739/BR739,"-")</f>
        <v>0</v>
      </c>
      <c r="BV739" s="687">
        <f>'2. ГПП-ОГХК'!DC264</f>
        <v>406</v>
      </c>
      <c r="BW739" s="687">
        <f>'2. ГПП-ОГХК'!DE264</f>
        <v>0</v>
      </c>
      <c r="BX739" s="687">
        <f>IFERROR(BW739-BV739,"-")</f>
        <v>-406</v>
      </c>
      <c r="BY739" s="688">
        <f>IFERROR(BW739/BV739,"-")</f>
        <v>0</v>
      </c>
    </row>
    <row r="740" spans="2:77" ht="20.100000000000001" customHeight="1">
      <c r="C740" s="430" t="s">
        <v>534</v>
      </c>
      <c r="D740" s="528"/>
      <c r="E740" s="528"/>
      <c r="F740" s="529"/>
      <c r="G740" s="530">
        <v>0</v>
      </c>
      <c r="H740" s="530"/>
      <c r="I740" s="694" t="s">
        <v>762</v>
      </c>
      <c r="J740" s="681"/>
      <c r="K740" s="681"/>
      <c r="L740" s="681"/>
      <c r="M740" s="681"/>
      <c r="N740" s="681"/>
      <c r="O740" s="681"/>
      <c r="P740" s="681"/>
      <c r="Q740" s="681"/>
      <c r="R740" s="681"/>
      <c r="S740" s="681"/>
      <c r="T740" s="681"/>
      <c r="U740" s="681"/>
      <c r="V740" s="681"/>
      <c r="W740" s="681"/>
      <c r="X740" s="681"/>
      <c r="Y740" s="681"/>
      <c r="Z740" s="681"/>
      <c r="AA740" s="681"/>
      <c r="AB740" s="681"/>
      <c r="AC740" s="681"/>
      <c r="AD740" s="681"/>
      <c r="AE740" s="681"/>
      <c r="AF740" s="681"/>
      <c r="AG740" s="681"/>
      <c r="AH740" s="681"/>
      <c r="AI740" s="681"/>
      <c r="AJ740" s="681"/>
      <c r="AK740" s="681"/>
      <c r="AL740" s="681"/>
      <c r="AM740" s="681"/>
      <c r="AN740" s="681"/>
      <c r="AO740" s="681"/>
      <c r="AP740" s="681"/>
      <c r="AQ740" s="681"/>
      <c r="AR740" s="681"/>
      <c r="AS740" s="681"/>
      <c r="AT740" s="681"/>
      <c r="AU740" s="681"/>
      <c r="AV740" s="681"/>
      <c r="AW740" s="681"/>
      <c r="AX740" s="681"/>
      <c r="AY740" s="681"/>
      <c r="AZ740" s="681"/>
      <c r="BA740" s="681"/>
      <c r="BB740" s="681"/>
      <c r="BC740" s="681"/>
      <c r="BD740" s="681"/>
      <c r="BE740" s="681"/>
      <c r="BF740" s="681"/>
      <c r="BG740" s="681"/>
      <c r="BH740" s="681"/>
      <c r="BI740" s="681"/>
      <c r="BJ740" s="681"/>
      <c r="BK740" s="681"/>
      <c r="BL740" s="681"/>
      <c r="BM740" s="681"/>
      <c r="BN740" s="681"/>
      <c r="BO740" s="681"/>
      <c r="BP740" s="681"/>
      <c r="BQ740" s="681"/>
      <c r="BR740" s="681"/>
      <c r="BS740" s="681"/>
      <c r="BT740" s="681"/>
      <c r="BU740" s="681"/>
      <c r="BV740" s="681"/>
      <c r="BW740" s="681"/>
      <c r="BX740" s="681"/>
      <c r="BY740" s="681"/>
    </row>
    <row r="741" spans="2:77" ht="20.100000000000001" customHeight="1">
      <c r="B741" s="591" t="s">
        <v>787</v>
      </c>
      <c r="C741" s="416" t="s">
        <v>788</v>
      </c>
      <c r="D741" s="528"/>
      <c r="E741" s="528"/>
      <c r="F741" s="529"/>
      <c r="G741" s="530"/>
      <c r="H741" s="530"/>
      <c r="I741" s="446"/>
      <c r="J741" s="681"/>
      <c r="K741" s="681"/>
      <c r="L741" s="681"/>
      <c r="M741" s="681"/>
      <c r="N741" s="681"/>
      <c r="O741" s="681"/>
      <c r="P741" s="681"/>
      <c r="Q741" s="681"/>
      <c r="R741" s="681"/>
      <c r="S741" s="681"/>
      <c r="T741" s="681"/>
      <c r="U741" s="681"/>
      <c r="V741" s="681"/>
      <c r="W741" s="681"/>
      <c r="X741" s="681"/>
      <c r="Y741" s="681"/>
      <c r="Z741" s="681"/>
      <c r="AA741" s="681"/>
      <c r="AB741" s="681"/>
      <c r="AC741" s="681"/>
      <c r="AD741" s="681"/>
      <c r="AE741" s="681"/>
      <c r="AF741" s="681"/>
      <c r="AG741" s="681"/>
      <c r="AH741" s="681"/>
      <c r="AI741" s="681"/>
      <c r="AJ741" s="681"/>
      <c r="AK741" s="681"/>
      <c r="AL741" s="681"/>
      <c r="AM741" s="681"/>
      <c r="AN741" s="681"/>
      <c r="AO741" s="681"/>
      <c r="AP741" s="681"/>
      <c r="AQ741" s="681"/>
      <c r="AR741" s="681"/>
      <c r="AS741" s="681"/>
      <c r="AT741" s="681"/>
      <c r="AU741" s="681"/>
      <c r="AV741" s="681"/>
      <c r="AW741" s="681"/>
      <c r="AX741" s="681"/>
      <c r="AY741" s="681"/>
      <c r="AZ741" s="681"/>
      <c r="BA741" s="681"/>
      <c r="BB741" s="681"/>
      <c r="BC741" s="681"/>
      <c r="BD741" s="681"/>
      <c r="BE741" s="681"/>
      <c r="BF741" s="681"/>
      <c r="BG741" s="681"/>
      <c r="BH741" s="681"/>
      <c r="BI741" s="681"/>
      <c r="BJ741" s="681"/>
      <c r="BK741" s="681"/>
      <c r="BL741" s="681"/>
      <c r="BM741" s="681"/>
      <c r="BN741" s="681"/>
      <c r="BO741" s="681"/>
      <c r="BP741" s="681"/>
      <c r="BQ741" s="681"/>
      <c r="BR741" s="681"/>
      <c r="BS741" s="681"/>
      <c r="BT741" s="681"/>
      <c r="BU741" s="681"/>
      <c r="BV741" s="681"/>
      <c r="BW741" s="681"/>
      <c r="BX741" s="681"/>
      <c r="BY741" s="681"/>
    </row>
    <row r="742" spans="2:77" ht="20.100000000000001" customHeight="1">
      <c r="C742" s="424" t="s">
        <v>173</v>
      </c>
      <c r="D742" s="528"/>
      <c r="E742" s="528"/>
      <c r="F742" s="529"/>
      <c r="G742" s="530" t="s">
        <v>789</v>
      </c>
      <c r="H742" s="530"/>
      <c r="I742" s="446" t="s">
        <v>762</v>
      </c>
      <c r="J742" s="687">
        <f>N742+AD742+AT742+BJ742</f>
        <v>11400</v>
      </c>
      <c r="K742" s="687">
        <f>O742+AE742+AU742+BK742</f>
        <v>0</v>
      </c>
      <c r="L742" s="687">
        <f>IFERROR(K742-J742,"-")</f>
        <v>-11400</v>
      </c>
      <c r="M742" s="688">
        <f>IFERROR(K742/J742,"-")</f>
        <v>0</v>
      </c>
      <c r="N742" s="687">
        <f>R742+V742+Z742</f>
        <v>2850</v>
      </c>
      <c r="O742" s="687">
        <f>S742+W742+AA742</f>
        <v>0</v>
      </c>
      <c r="P742" s="687">
        <f>IFERROR(O742-N742,"-")</f>
        <v>-2850</v>
      </c>
      <c r="Q742" s="688">
        <f>IFERROR(O742/N742,"-")</f>
        <v>0</v>
      </c>
      <c r="R742" s="687">
        <f>'3. ГПП-СГПЗ'!W51+'3. ГПП-СГПЗ'!W52</f>
        <v>982</v>
      </c>
      <c r="S742" s="687">
        <f>'3. ГПП-СГПЗ'!Y51+'3. ГПП-СГПЗ'!Y52</f>
        <v>0</v>
      </c>
      <c r="T742" s="687">
        <f>IFERROR(S742-R742,"-")</f>
        <v>-982</v>
      </c>
      <c r="U742" s="688">
        <f>IFERROR(S742/R742,"-")</f>
        <v>0</v>
      </c>
      <c r="V742" s="687">
        <f>'3. ГПП-СГПЗ'!AC51+'3. ГПП-СГПЗ'!AC52</f>
        <v>886</v>
      </c>
      <c r="W742" s="687">
        <f>'3. ГПП-СГПЗ'!AE51+'3. ГПП-СГПЗ'!AE52</f>
        <v>0</v>
      </c>
      <c r="X742" s="687">
        <f>IFERROR(W742-V742,"-")</f>
        <v>-886</v>
      </c>
      <c r="Y742" s="688">
        <f>IFERROR(W742/V742,"-")</f>
        <v>0</v>
      </c>
      <c r="Z742" s="687">
        <f>'3. ГПП-СГПЗ'!AI51+'3. ГПП-СГПЗ'!AI52</f>
        <v>982</v>
      </c>
      <c r="AA742" s="687">
        <f>'3. ГПП-СГПЗ'!AK51+'3. ГПП-СГПЗ'!AK52</f>
        <v>0</v>
      </c>
      <c r="AB742" s="687">
        <f>IFERROR(AA742-Z742,"-")</f>
        <v>-982</v>
      </c>
      <c r="AC742" s="688">
        <f>IFERROR(AA742/Z742,"-")</f>
        <v>0</v>
      </c>
      <c r="AD742" s="687">
        <f>AH742+AL742+AP742</f>
        <v>2850</v>
      </c>
      <c r="AE742" s="687">
        <f>AI742+AM742+AQ742</f>
        <v>0</v>
      </c>
      <c r="AF742" s="687">
        <f>IFERROR(AE742-AD742,"-")</f>
        <v>-2850</v>
      </c>
      <c r="AG742" s="688">
        <f>IFERROR(AE742/AD742,"-")</f>
        <v>0</v>
      </c>
      <c r="AH742" s="687">
        <f>'3. ГПП-СГПЗ'!AU51+'3. ГПП-СГПЗ'!AU52</f>
        <v>939</v>
      </c>
      <c r="AI742" s="687">
        <f>'3. ГПП-СГПЗ'!AW51+'3. ГПП-СГПЗ'!AW52</f>
        <v>0</v>
      </c>
      <c r="AJ742" s="687">
        <f>IFERROR(AI742-AH742,"-")</f>
        <v>-939</v>
      </c>
      <c r="AK742" s="688">
        <f>IFERROR(AI742/AH742,"-")</f>
        <v>0</v>
      </c>
      <c r="AL742" s="687">
        <f>'3. ГПП-СГПЗ'!BA51+'3. ГПП-СГПЗ'!BA52</f>
        <v>972</v>
      </c>
      <c r="AM742" s="687">
        <f>'3. ГПП-СГПЗ'!BC51+'3. ГПП-СГПЗ'!BC52</f>
        <v>0</v>
      </c>
      <c r="AN742" s="687">
        <f>IFERROR(AM742-AL742,"-")</f>
        <v>-972</v>
      </c>
      <c r="AO742" s="688">
        <f>IFERROR(AM742/AL742,"-")</f>
        <v>0</v>
      </c>
      <c r="AP742" s="687">
        <f>'3. ГПП-СГПЗ'!BG51+'3. ГПП-СГПЗ'!BG52</f>
        <v>939</v>
      </c>
      <c r="AQ742" s="687">
        <f>'3. ГПП-СГПЗ'!BI51+'3. ГПП-СГПЗ'!BI52</f>
        <v>0</v>
      </c>
      <c r="AR742" s="687">
        <f>IFERROR(AQ742-AP742,"-")</f>
        <v>-939</v>
      </c>
      <c r="AS742" s="688">
        <f>IFERROR(AQ742/AP742,"-")</f>
        <v>0</v>
      </c>
      <c r="AT742" s="687">
        <f>AX742+BB742+BF742</f>
        <v>2850</v>
      </c>
      <c r="AU742" s="687">
        <f>AY742+BC742+BG742</f>
        <v>0</v>
      </c>
      <c r="AV742" s="687">
        <f>IFERROR(AU742-AT742,"-")</f>
        <v>-2850</v>
      </c>
      <c r="AW742" s="688">
        <f>IFERROR(AU742/AT742,"-")</f>
        <v>0</v>
      </c>
      <c r="AX742" s="687">
        <f>'3. ГПП-СГПЗ'!BS51+'3. ГПП-СГПЗ'!BS52</f>
        <v>1140</v>
      </c>
      <c r="AY742" s="687">
        <f>'3. ГПП-СГПЗ'!BU51+'3. ГПП-СГПЗ'!BU52</f>
        <v>0</v>
      </c>
      <c r="AZ742" s="687">
        <f>IFERROR(AY742-AX742,"-")</f>
        <v>-1140</v>
      </c>
      <c r="BA742" s="688">
        <f>IFERROR(AY742/AX742,"-")</f>
        <v>0</v>
      </c>
      <c r="BB742" s="687">
        <f>'3. ГПП-СГПЗ'!BY51+'3. ГПП-СГПЗ'!BY52</f>
        <v>608</v>
      </c>
      <c r="BC742" s="687">
        <f>'3. ГПП-СГПЗ'!CA51+'3. ГПП-СГПЗ'!CA52</f>
        <v>0</v>
      </c>
      <c r="BD742" s="687">
        <f>IFERROR(BC742-BB742,"-")</f>
        <v>-608</v>
      </c>
      <c r="BE742" s="688">
        <f>IFERROR(BC742/BB742,"-")</f>
        <v>0</v>
      </c>
      <c r="BF742" s="687">
        <f>'3. ГПП-СГПЗ'!CE51+'3. ГПП-СГПЗ'!CE52</f>
        <v>1102</v>
      </c>
      <c r="BG742" s="687">
        <f>'3. ГПП-СГПЗ'!CG51+'3. ГПП-СГПЗ'!CG52</f>
        <v>0</v>
      </c>
      <c r="BH742" s="687">
        <f>IFERROR(BG742-BF742,"-")</f>
        <v>-1102</v>
      </c>
      <c r="BI742" s="688">
        <f>IFERROR(BG742/BF742,"-")</f>
        <v>0</v>
      </c>
      <c r="BJ742" s="687">
        <f>BN742+BR742+BV742</f>
        <v>2850</v>
      </c>
      <c r="BK742" s="687">
        <f>BO742+BS742+BW742</f>
        <v>0</v>
      </c>
      <c r="BL742" s="687">
        <f>IFERROR(BK742-BJ742,"-")</f>
        <v>-2850</v>
      </c>
      <c r="BM742" s="688">
        <f>IFERROR(BK742/BJ742,"-")</f>
        <v>0</v>
      </c>
      <c r="BN742" s="687">
        <f>'3. ГПП-СГПЗ'!CQ51+'3. ГПП-СГПЗ'!CQ52</f>
        <v>961</v>
      </c>
      <c r="BO742" s="687">
        <f>'3. ГПП-СГПЗ'!CS51+'3. ГПП-СГПЗ'!CS52</f>
        <v>0</v>
      </c>
      <c r="BP742" s="687">
        <f>IFERROR(BO742-BN742,"-")</f>
        <v>-961</v>
      </c>
      <c r="BQ742" s="688">
        <f>IFERROR(BO742/BN742,"-")</f>
        <v>0</v>
      </c>
      <c r="BR742" s="687">
        <f>'3. ГПП-СГПЗ'!CW51+'3. ГПП-СГПЗ'!CW52</f>
        <v>928</v>
      </c>
      <c r="BS742" s="687">
        <f>'3. ГПП-СГПЗ'!CY51+'3. ГПП-СГПЗ'!CY52</f>
        <v>0</v>
      </c>
      <c r="BT742" s="687">
        <f>IFERROR(BS742-BR742,"-")</f>
        <v>-928</v>
      </c>
      <c r="BU742" s="688">
        <f>IFERROR(BS742/BR742,"-")</f>
        <v>0</v>
      </c>
      <c r="BV742" s="687">
        <f>'3. ГПП-СГПЗ'!DC51+'3. ГПП-СГПЗ'!DC52</f>
        <v>961</v>
      </c>
      <c r="BW742" s="687">
        <f>'3. ГПП-СГПЗ'!DE51+'3. ГПП-СГПЗ'!DE52</f>
        <v>0</v>
      </c>
      <c r="BX742" s="687">
        <f>IFERROR(BW742-BV742,"-")</f>
        <v>-961</v>
      </c>
      <c r="BY742" s="688">
        <f>IFERROR(BW742/BV742,"-")</f>
        <v>0</v>
      </c>
    </row>
    <row r="743" spans="2:77" ht="20.100000000000001" customHeight="1">
      <c r="C743" s="436" t="s">
        <v>368</v>
      </c>
      <c r="D743" s="528"/>
      <c r="E743" s="528"/>
      <c r="F743" s="529"/>
      <c r="G743" s="530" t="s">
        <v>789</v>
      </c>
      <c r="H743" s="530"/>
      <c r="I743" s="691" t="s">
        <v>762</v>
      </c>
      <c r="J743" s="687">
        <f>N743+AD743+AT743+BJ743</f>
        <v>11400</v>
      </c>
      <c r="K743" s="687">
        <f>O743+AE743+AU743+BK743</f>
        <v>0</v>
      </c>
      <c r="L743" s="687">
        <f>IFERROR(K743-J743,"-")</f>
        <v>-11400</v>
      </c>
      <c r="M743" s="688">
        <f>IFERROR(K743/J743,"-")</f>
        <v>0</v>
      </c>
      <c r="N743" s="687">
        <f>R743+V743+Z743</f>
        <v>2850</v>
      </c>
      <c r="O743" s="687">
        <f>S743+W743+AA743</f>
        <v>0</v>
      </c>
      <c r="P743" s="687">
        <f>IFERROR(O743-N743,"-")</f>
        <v>-2850</v>
      </c>
      <c r="Q743" s="688">
        <f>IFERROR(O743/N743,"-")</f>
        <v>0</v>
      </c>
      <c r="R743" s="687">
        <f>'3. ГПП-СГПЗ'!W51+'3. ГПП-СГПЗ'!W52</f>
        <v>982</v>
      </c>
      <c r="S743" s="687">
        <f>'3. ГПП-СГПЗ'!Y51+'3. ГПП-СГПЗ'!Y52</f>
        <v>0</v>
      </c>
      <c r="T743" s="687">
        <f>IFERROR(S743-R743,"-")</f>
        <v>-982</v>
      </c>
      <c r="U743" s="688">
        <f>IFERROR(S743/R743,"-")</f>
        <v>0</v>
      </c>
      <c r="V743" s="687">
        <f>'3. ГПП-СГПЗ'!AC51+'3. ГПП-СГПЗ'!AC52</f>
        <v>886</v>
      </c>
      <c r="W743" s="687">
        <f>'3. ГПП-СГПЗ'!AE51+'3. ГПП-СГПЗ'!AE52</f>
        <v>0</v>
      </c>
      <c r="X743" s="687">
        <f>IFERROR(W743-V743,"-")</f>
        <v>-886</v>
      </c>
      <c r="Y743" s="688">
        <f>IFERROR(W743/V743,"-")</f>
        <v>0</v>
      </c>
      <c r="Z743" s="687">
        <f>'3. ГПП-СГПЗ'!AI51+'3. ГПП-СГПЗ'!AI52</f>
        <v>982</v>
      </c>
      <c r="AA743" s="687">
        <f>'3. ГПП-СГПЗ'!AK51+'3. ГПП-СГПЗ'!AK52</f>
        <v>0</v>
      </c>
      <c r="AB743" s="687">
        <f>IFERROR(AA743-Z743,"-")</f>
        <v>-982</v>
      </c>
      <c r="AC743" s="688">
        <f>IFERROR(AA743/Z743,"-")</f>
        <v>0</v>
      </c>
      <c r="AD743" s="687">
        <f>AH743+AL743+AP743</f>
        <v>2850</v>
      </c>
      <c r="AE743" s="687">
        <f>AI743+AM743+AQ743</f>
        <v>0</v>
      </c>
      <c r="AF743" s="687">
        <f>IFERROR(AE743-AD743,"-")</f>
        <v>-2850</v>
      </c>
      <c r="AG743" s="688">
        <f>IFERROR(AE743/AD743,"-")</f>
        <v>0</v>
      </c>
      <c r="AH743" s="687">
        <f>'3. ГПП-СГПЗ'!AU51+'3. ГПП-СГПЗ'!AU52</f>
        <v>939</v>
      </c>
      <c r="AI743" s="687">
        <f>'3. ГПП-СГПЗ'!AW51+'3. ГПП-СГПЗ'!AW52</f>
        <v>0</v>
      </c>
      <c r="AJ743" s="687">
        <f>IFERROR(AI743-AH743,"-")</f>
        <v>-939</v>
      </c>
      <c r="AK743" s="688">
        <f>IFERROR(AI743/AH743,"-")</f>
        <v>0</v>
      </c>
      <c r="AL743" s="687">
        <f>'3. ГПП-СГПЗ'!BA51+'3. ГПП-СГПЗ'!BA52</f>
        <v>972</v>
      </c>
      <c r="AM743" s="687">
        <f>'3. ГПП-СГПЗ'!BC51+'3. ГПП-СГПЗ'!BC52</f>
        <v>0</v>
      </c>
      <c r="AN743" s="687">
        <f>IFERROR(AM743-AL743,"-")</f>
        <v>-972</v>
      </c>
      <c r="AO743" s="688">
        <f>IFERROR(AM743/AL743,"-")</f>
        <v>0</v>
      </c>
      <c r="AP743" s="687">
        <f>'3. ГПП-СГПЗ'!BG51+'3. ГПП-СГПЗ'!BG52</f>
        <v>939</v>
      </c>
      <c r="AQ743" s="687">
        <f>'3. ГПП-СГПЗ'!BI51+'3. ГПП-СГПЗ'!BI52</f>
        <v>0</v>
      </c>
      <c r="AR743" s="687">
        <f>IFERROR(AQ743-AP743,"-")</f>
        <v>-939</v>
      </c>
      <c r="AS743" s="688">
        <f>IFERROR(AQ743/AP743,"-")</f>
        <v>0</v>
      </c>
      <c r="AT743" s="687">
        <f>AX743+BB743+BF743</f>
        <v>2850</v>
      </c>
      <c r="AU743" s="687">
        <f>AY743+BC743+BG743</f>
        <v>0</v>
      </c>
      <c r="AV743" s="687">
        <f>IFERROR(AU743-AT743,"-")</f>
        <v>-2850</v>
      </c>
      <c r="AW743" s="688">
        <f>IFERROR(AU743/AT743,"-")</f>
        <v>0</v>
      </c>
      <c r="AX743" s="687">
        <f>'3. ГПП-СГПЗ'!BS51+'3. ГПП-СГПЗ'!BS52</f>
        <v>1140</v>
      </c>
      <c r="AY743" s="687">
        <f>'3. ГПП-СГПЗ'!BU51+'3. ГПП-СГПЗ'!BU52</f>
        <v>0</v>
      </c>
      <c r="AZ743" s="687">
        <f>IFERROR(AY743-AX743,"-")</f>
        <v>-1140</v>
      </c>
      <c r="BA743" s="688">
        <f>IFERROR(AY743/AX743,"-")</f>
        <v>0</v>
      </c>
      <c r="BB743" s="687">
        <f>'3. ГПП-СГПЗ'!BY51+'3. ГПП-СГПЗ'!BY52</f>
        <v>608</v>
      </c>
      <c r="BC743" s="687">
        <f>'3. ГПП-СГПЗ'!CA51+'3. ГПП-СГПЗ'!CA52</f>
        <v>0</v>
      </c>
      <c r="BD743" s="687">
        <f>IFERROR(BC743-BB743,"-")</f>
        <v>-608</v>
      </c>
      <c r="BE743" s="688">
        <f>IFERROR(BC743/BB743,"-")</f>
        <v>0</v>
      </c>
      <c r="BF743" s="687">
        <f>'3. ГПП-СГПЗ'!CE51+'3. ГПП-СГПЗ'!CE52</f>
        <v>1102</v>
      </c>
      <c r="BG743" s="687">
        <f>'3. ГПП-СГПЗ'!CG51+'3. ГПП-СГПЗ'!CG52</f>
        <v>0</v>
      </c>
      <c r="BH743" s="687">
        <f>IFERROR(BG743-BF743,"-")</f>
        <v>-1102</v>
      </c>
      <c r="BI743" s="688">
        <f>IFERROR(BG743/BF743,"-")</f>
        <v>0</v>
      </c>
      <c r="BJ743" s="687">
        <f>BN743+BR743+BV743</f>
        <v>2850</v>
      </c>
      <c r="BK743" s="687">
        <f>BO743+BS743+BW743</f>
        <v>0</v>
      </c>
      <c r="BL743" s="687">
        <f>IFERROR(BK743-BJ743,"-")</f>
        <v>-2850</v>
      </c>
      <c r="BM743" s="688">
        <f>IFERROR(BK743/BJ743,"-")</f>
        <v>0</v>
      </c>
      <c r="BN743" s="687">
        <f>'3. ГПП-СГПЗ'!CQ51+'3. ГПП-СГПЗ'!CQ52</f>
        <v>961</v>
      </c>
      <c r="BO743" s="687">
        <f>'3. ГПП-СГПЗ'!CS51+'3. ГПП-СГПЗ'!CS52</f>
        <v>0</v>
      </c>
      <c r="BP743" s="687">
        <f>IFERROR(BO743-BN743,"-")</f>
        <v>-961</v>
      </c>
      <c r="BQ743" s="688">
        <f>IFERROR(BO743/BN743,"-")</f>
        <v>0</v>
      </c>
      <c r="BR743" s="687">
        <f>'3. ГПП-СГПЗ'!CW51+'3. ГПП-СГПЗ'!CW52</f>
        <v>928</v>
      </c>
      <c r="BS743" s="687">
        <f>'3. ГПП-СГПЗ'!CY51+'3. ГПП-СГПЗ'!CY52</f>
        <v>0</v>
      </c>
      <c r="BT743" s="687">
        <f>IFERROR(BS743-BR743,"-")</f>
        <v>-928</v>
      </c>
      <c r="BU743" s="688">
        <f>IFERROR(BS743/BR743,"-")</f>
        <v>0</v>
      </c>
      <c r="BV743" s="687">
        <f>'3. ГПП-СГПЗ'!DC51+'3. ГПП-СГПЗ'!DC52</f>
        <v>961</v>
      </c>
      <c r="BW743" s="687">
        <f>'3. ГПП-СГПЗ'!DE51+'3. ГПП-СГПЗ'!DE52</f>
        <v>0</v>
      </c>
      <c r="BX743" s="687">
        <f>IFERROR(BW743-BV743,"-")</f>
        <v>-961</v>
      </c>
      <c r="BY743" s="688">
        <f>IFERROR(BW743/BV743,"-")</f>
        <v>0</v>
      </c>
    </row>
    <row r="744" spans="2:77" ht="20.100000000000001" customHeight="1">
      <c r="B744" s="413" t="s">
        <v>790</v>
      </c>
      <c r="C744" s="428" t="s">
        <v>113</v>
      </c>
      <c r="D744" s="528"/>
      <c r="E744" s="528"/>
      <c r="F744" s="529"/>
      <c r="G744" s="530"/>
      <c r="H744" s="530"/>
      <c r="I744" s="446"/>
      <c r="J744" s="681"/>
      <c r="K744" s="681"/>
      <c r="L744" s="681"/>
      <c r="M744" s="681"/>
      <c r="N744" s="681"/>
      <c r="O744" s="681"/>
      <c r="P744" s="681"/>
      <c r="Q744" s="681"/>
      <c r="R744" s="681"/>
      <c r="S744" s="681"/>
      <c r="T744" s="681"/>
      <c r="U744" s="681"/>
      <c r="V744" s="681"/>
      <c r="W744" s="681"/>
      <c r="X744" s="681"/>
      <c r="Y744" s="681"/>
      <c r="Z744" s="681"/>
      <c r="AA744" s="681"/>
      <c r="AB744" s="681"/>
      <c r="AC744" s="681"/>
      <c r="AD744" s="681"/>
      <c r="AE744" s="681"/>
      <c r="AF744" s="681"/>
      <c r="AG744" s="681"/>
      <c r="AH744" s="681"/>
      <c r="AI744" s="681"/>
      <c r="AJ744" s="681"/>
      <c r="AK744" s="681"/>
      <c r="AL744" s="681"/>
      <c r="AM744" s="681"/>
      <c r="AN744" s="681"/>
      <c r="AO744" s="681"/>
      <c r="AP744" s="681"/>
      <c r="AQ744" s="681"/>
      <c r="AR744" s="681"/>
      <c r="AS744" s="681"/>
      <c r="AT744" s="681"/>
      <c r="AU744" s="681"/>
      <c r="AV744" s="681"/>
      <c r="AW744" s="681"/>
      <c r="AX744" s="681"/>
      <c r="AY744" s="681"/>
      <c r="AZ744" s="681"/>
      <c r="BA744" s="681"/>
      <c r="BB744" s="681"/>
      <c r="BC744" s="681"/>
      <c r="BD744" s="681"/>
      <c r="BE744" s="681"/>
      <c r="BF744" s="681"/>
      <c r="BG744" s="681"/>
      <c r="BH744" s="681"/>
      <c r="BI744" s="681"/>
      <c r="BJ744" s="681"/>
      <c r="BK744" s="681"/>
      <c r="BL744" s="681"/>
      <c r="BM744" s="681"/>
      <c r="BN744" s="681"/>
      <c r="BO744" s="681"/>
      <c r="BP744" s="681"/>
      <c r="BQ744" s="681"/>
      <c r="BR744" s="681"/>
      <c r="BS744" s="681"/>
      <c r="BT744" s="681"/>
      <c r="BU744" s="681"/>
      <c r="BV744" s="681"/>
      <c r="BW744" s="681"/>
      <c r="BX744" s="681"/>
      <c r="BY744" s="681"/>
    </row>
    <row r="745" spans="2:77" ht="20.100000000000001" customHeight="1">
      <c r="C745" s="424" t="s">
        <v>173</v>
      </c>
      <c r="D745" s="528"/>
      <c r="E745" s="528"/>
      <c r="F745" s="529"/>
      <c r="G745" s="530" t="s">
        <v>789</v>
      </c>
      <c r="H745" s="530"/>
      <c r="I745" s="446" t="s">
        <v>762</v>
      </c>
      <c r="J745" s="687">
        <f t="shared" ref="J745:K748" si="1630">N745+AD745+AT745+BJ745</f>
        <v>11400</v>
      </c>
      <c r="K745" s="687">
        <f t="shared" si="1630"/>
        <v>0</v>
      </c>
      <c r="L745" s="687">
        <f>IFERROR(K745-J745,"-")</f>
        <v>-11400</v>
      </c>
      <c r="M745" s="688">
        <f>IFERROR(K745/J745,"-")</f>
        <v>0</v>
      </c>
      <c r="N745" s="687">
        <f t="shared" ref="N745:O748" si="1631">R745+V745+Z745</f>
        <v>2850</v>
      </c>
      <c r="O745" s="687">
        <f t="shared" si="1631"/>
        <v>0</v>
      </c>
      <c r="P745" s="687">
        <f>IFERROR(O745-N745,"-")</f>
        <v>-2850</v>
      </c>
      <c r="Q745" s="688">
        <f>IFERROR(O745/N745,"-")</f>
        <v>0</v>
      </c>
      <c r="R745" s="687">
        <f>'3. ГПП-СГПЗ'!W51+'3. ГПП-СГПЗ'!W52</f>
        <v>982</v>
      </c>
      <c r="S745" s="687">
        <f>'3. ГПП-СГПЗ'!Y51+'3. ГПП-СГПЗ'!Y52</f>
        <v>0</v>
      </c>
      <c r="T745" s="687">
        <f>IFERROR(S745-R745,"-")</f>
        <v>-982</v>
      </c>
      <c r="U745" s="688">
        <f>IFERROR(S745/R745,"-")</f>
        <v>0</v>
      </c>
      <c r="V745" s="687">
        <f>'3. ГПП-СГПЗ'!AC51+'3. ГПП-СГПЗ'!AC52</f>
        <v>886</v>
      </c>
      <c r="W745" s="687">
        <f>'3. ГПП-СГПЗ'!AE51+'3. ГПП-СГПЗ'!AE52</f>
        <v>0</v>
      </c>
      <c r="X745" s="687">
        <f>IFERROR(W745-V745,"-")</f>
        <v>-886</v>
      </c>
      <c r="Y745" s="688">
        <f>IFERROR(W745/V745,"-")</f>
        <v>0</v>
      </c>
      <c r="Z745" s="687">
        <f>'3. ГПП-СГПЗ'!AI51+'3. ГПП-СГПЗ'!AI52</f>
        <v>982</v>
      </c>
      <c r="AA745" s="687">
        <f>'3. ГПП-СГПЗ'!AK51+'3. ГПП-СГПЗ'!AK52</f>
        <v>0</v>
      </c>
      <c r="AB745" s="687">
        <f>IFERROR(AA745-Z745,"-")</f>
        <v>-982</v>
      </c>
      <c r="AC745" s="688">
        <f>IFERROR(AA745/Z745,"-")</f>
        <v>0</v>
      </c>
      <c r="AD745" s="687">
        <f t="shared" ref="AD745:AE748" si="1632">AH745+AL745+AP745</f>
        <v>2850</v>
      </c>
      <c r="AE745" s="687">
        <f t="shared" si="1632"/>
        <v>0</v>
      </c>
      <c r="AF745" s="687">
        <f>IFERROR(AE745-AD745,"-")</f>
        <v>-2850</v>
      </c>
      <c r="AG745" s="688">
        <f>IFERROR(AE745/AD745,"-")</f>
        <v>0</v>
      </c>
      <c r="AH745" s="687">
        <f>'3. ГПП-СГПЗ'!AU51+'3. ГПП-СГПЗ'!AU52</f>
        <v>939</v>
      </c>
      <c r="AI745" s="687">
        <f>'3. ГПП-СГПЗ'!AW51+'3. ГПП-СГПЗ'!AW52</f>
        <v>0</v>
      </c>
      <c r="AJ745" s="687">
        <f>IFERROR(AI745-AH745,"-")</f>
        <v>-939</v>
      </c>
      <c r="AK745" s="688">
        <f>IFERROR(AI745/AH745,"-")</f>
        <v>0</v>
      </c>
      <c r="AL745" s="687">
        <f>'3. ГПП-СГПЗ'!BA51+'3. ГПП-СГПЗ'!BA52</f>
        <v>972</v>
      </c>
      <c r="AM745" s="687">
        <f>'3. ГПП-СГПЗ'!BC51+'3. ГПП-СГПЗ'!BC52</f>
        <v>0</v>
      </c>
      <c r="AN745" s="687">
        <f>IFERROR(AM745-AL745,"-")</f>
        <v>-972</v>
      </c>
      <c r="AO745" s="688">
        <f>IFERROR(AM745/AL745,"-")</f>
        <v>0</v>
      </c>
      <c r="AP745" s="687">
        <f>'3. ГПП-СГПЗ'!BG51+'3. ГПП-СГПЗ'!BG52</f>
        <v>939</v>
      </c>
      <c r="AQ745" s="687">
        <f>'3. ГПП-СГПЗ'!BI51+'3. ГПП-СГПЗ'!BI52</f>
        <v>0</v>
      </c>
      <c r="AR745" s="687">
        <f>IFERROR(AQ745-AP745,"-")</f>
        <v>-939</v>
      </c>
      <c r="AS745" s="688">
        <f>IFERROR(AQ745/AP745,"-")</f>
        <v>0</v>
      </c>
      <c r="AT745" s="687">
        <f t="shared" ref="AT745:AU748" si="1633">AX745+BB745+BF745</f>
        <v>2850</v>
      </c>
      <c r="AU745" s="687">
        <f t="shared" si="1633"/>
        <v>0</v>
      </c>
      <c r="AV745" s="687">
        <f>IFERROR(AU745-AT745,"-")</f>
        <v>-2850</v>
      </c>
      <c r="AW745" s="688">
        <f>IFERROR(AU745/AT745,"-")</f>
        <v>0</v>
      </c>
      <c r="AX745" s="687">
        <f>'3. ГПП-СГПЗ'!BS51+'3. ГПП-СГПЗ'!BS52</f>
        <v>1140</v>
      </c>
      <c r="AY745" s="687">
        <f>'3. ГПП-СГПЗ'!BU51+'3. ГПП-СГПЗ'!BU52</f>
        <v>0</v>
      </c>
      <c r="AZ745" s="687">
        <f>IFERROR(AY745-AX745,"-")</f>
        <v>-1140</v>
      </c>
      <c r="BA745" s="688">
        <f>IFERROR(AY745/AX745,"-")</f>
        <v>0</v>
      </c>
      <c r="BB745" s="687">
        <f>'3. ГПП-СГПЗ'!BY51+'3. ГПП-СГПЗ'!BY52</f>
        <v>608</v>
      </c>
      <c r="BC745" s="687">
        <f>'3. ГПП-СГПЗ'!CA51+'3. ГПП-СГПЗ'!CA52</f>
        <v>0</v>
      </c>
      <c r="BD745" s="687">
        <f>IFERROR(BC745-BB745,"-")</f>
        <v>-608</v>
      </c>
      <c r="BE745" s="688">
        <f>IFERROR(BC745/BB745,"-")</f>
        <v>0</v>
      </c>
      <c r="BF745" s="687">
        <f>'3. ГПП-СГПЗ'!CE51+'3. ГПП-СГПЗ'!CE52</f>
        <v>1102</v>
      </c>
      <c r="BG745" s="687">
        <f>'3. ГПП-СГПЗ'!CG51+'3. ГПП-СГПЗ'!CG52</f>
        <v>0</v>
      </c>
      <c r="BH745" s="687">
        <f>IFERROR(BG745-BF745,"-")</f>
        <v>-1102</v>
      </c>
      <c r="BI745" s="688">
        <f>IFERROR(BG745/BF745,"-")</f>
        <v>0</v>
      </c>
      <c r="BJ745" s="687">
        <f t="shared" ref="BJ745:BK748" si="1634">BN745+BR745+BV745</f>
        <v>2850</v>
      </c>
      <c r="BK745" s="687">
        <f t="shared" si="1634"/>
        <v>0</v>
      </c>
      <c r="BL745" s="687">
        <f>IFERROR(BK745-BJ745,"-")</f>
        <v>-2850</v>
      </c>
      <c r="BM745" s="688">
        <f>IFERROR(BK745/BJ745,"-")</f>
        <v>0</v>
      </c>
      <c r="BN745" s="687">
        <f>'3. ГПП-СГПЗ'!CQ51+'3. ГПП-СГПЗ'!CQ52</f>
        <v>961</v>
      </c>
      <c r="BO745" s="687">
        <f>'3. ГПП-СГПЗ'!CS51+'3. ГПП-СГПЗ'!CS52</f>
        <v>0</v>
      </c>
      <c r="BP745" s="687">
        <f>IFERROR(BO745-BN745,"-")</f>
        <v>-961</v>
      </c>
      <c r="BQ745" s="688">
        <f>IFERROR(BO745/BN745,"-")</f>
        <v>0</v>
      </c>
      <c r="BR745" s="687">
        <f>'3. ГПП-СГПЗ'!CW51+'3. ГПП-СГПЗ'!CW52</f>
        <v>928</v>
      </c>
      <c r="BS745" s="687">
        <f>'3. ГПП-СГПЗ'!CY51+'3. ГПП-СГПЗ'!CY52</f>
        <v>0</v>
      </c>
      <c r="BT745" s="687">
        <f>IFERROR(BS745-BR745,"-")</f>
        <v>-928</v>
      </c>
      <c r="BU745" s="688">
        <f>IFERROR(BS745/BR745,"-")</f>
        <v>0</v>
      </c>
      <c r="BV745" s="687">
        <f>'3. ГПП-СГПЗ'!DC51+'3. ГПП-СГПЗ'!DC52</f>
        <v>961</v>
      </c>
      <c r="BW745" s="687">
        <f>'3. ГПП-СГПЗ'!DE51+'3. ГПП-СГПЗ'!DE52</f>
        <v>0</v>
      </c>
      <c r="BX745" s="687">
        <f>IFERROR(BW745-BV745,"-")</f>
        <v>-961</v>
      </c>
      <c r="BY745" s="688">
        <f>IFERROR(BW745/BV745,"-")</f>
        <v>0</v>
      </c>
    </row>
    <row r="746" spans="2:77" ht="20.100000000000001" customHeight="1">
      <c r="C746" s="436" t="s">
        <v>386</v>
      </c>
      <c r="D746" s="528"/>
      <c r="E746" s="528"/>
      <c r="F746" s="529"/>
      <c r="G746" s="530" t="s">
        <v>789</v>
      </c>
      <c r="H746" s="530"/>
      <c r="I746" s="691" t="s">
        <v>762</v>
      </c>
      <c r="J746" s="687">
        <f t="shared" si="1630"/>
        <v>11400</v>
      </c>
      <c r="K746" s="687">
        <f t="shared" si="1630"/>
        <v>0</v>
      </c>
      <c r="L746" s="687">
        <f>IFERROR(K746-J746,"-")</f>
        <v>-11400</v>
      </c>
      <c r="M746" s="688">
        <f>IFERROR(K746/J746,"-")</f>
        <v>0</v>
      </c>
      <c r="N746" s="687">
        <f t="shared" si="1631"/>
        <v>2850</v>
      </c>
      <c r="O746" s="687">
        <f t="shared" si="1631"/>
        <v>0</v>
      </c>
      <c r="P746" s="687">
        <f>IFERROR(O746-N746,"-")</f>
        <v>-2850</v>
      </c>
      <c r="Q746" s="688">
        <f>IFERROR(O746/N746,"-")</f>
        <v>0</v>
      </c>
      <c r="R746" s="687">
        <f>'3. ГПП-СГПЗ'!W51+'3. ГПП-СГПЗ'!W52</f>
        <v>982</v>
      </c>
      <c r="S746" s="687">
        <f>'3. ГПП-СГПЗ'!Y51+'3. ГПП-СГПЗ'!Y52</f>
        <v>0</v>
      </c>
      <c r="T746" s="687">
        <f>IFERROR(S746-R746,"-")</f>
        <v>-982</v>
      </c>
      <c r="U746" s="688">
        <f>IFERROR(S746/R746,"-")</f>
        <v>0</v>
      </c>
      <c r="V746" s="687">
        <f>'3. ГПП-СГПЗ'!AC51+'3. ГПП-СГПЗ'!AC52</f>
        <v>886</v>
      </c>
      <c r="W746" s="687">
        <f>'3. ГПП-СГПЗ'!AE51+'3. ГПП-СГПЗ'!AE52</f>
        <v>0</v>
      </c>
      <c r="X746" s="687">
        <f>IFERROR(W746-V746,"-")</f>
        <v>-886</v>
      </c>
      <c r="Y746" s="688">
        <f>IFERROR(W746/V746,"-")</f>
        <v>0</v>
      </c>
      <c r="Z746" s="687">
        <f>'3. ГПП-СГПЗ'!AI51+'3. ГПП-СГПЗ'!AI52</f>
        <v>982</v>
      </c>
      <c r="AA746" s="687">
        <f>'3. ГПП-СГПЗ'!AK51+'3. ГПП-СГПЗ'!AK52</f>
        <v>0</v>
      </c>
      <c r="AB746" s="687">
        <f>IFERROR(AA746-Z746,"-")</f>
        <v>-982</v>
      </c>
      <c r="AC746" s="688">
        <f>IFERROR(AA746/Z746,"-")</f>
        <v>0</v>
      </c>
      <c r="AD746" s="687">
        <f t="shared" si="1632"/>
        <v>2850</v>
      </c>
      <c r="AE746" s="687">
        <f t="shared" si="1632"/>
        <v>0</v>
      </c>
      <c r="AF746" s="687">
        <f>IFERROR(AE746-AD746,"-")</f>
        <v>-2850</v>
      </c>
      <c r="AG746" s="688">
        <f>IFERROR(AE746/AD746,"-")</f>
        <v>0</v>
      </c>
      <c r="AH746" s="687">
        <f>'3. ГПП-СГПЗ'!AU51+'3. ГПП-СГПЗ'!AU52</f>
        <v>939</v>
      </c>
      <c r="AI746" s="687">
        <f>'3. ГПП-СГПЗ'!AW51+'3. ГПП-СГПЗ'!AW52</f>
        <v>0</v>
      </c>
      <c r="AJ746" s="687">
        <f>IFERROR(AI746-AH746,"-")</f>
        <v>-939</v>
      </c>
      <c r="AK746" s="688">
        <f>IFERROR(AI746/AH746,"-")</f>
        <v>0</v>
      </c>
      <c r="AL746" s="687">
        <f>'3. ГПП-СГПЗ'!BA51+'3. ГПП-СГПЗ'!BA52</f>
        <v>972</v>
      </c>
      <c r="AM746" s="687">
        <f>'3. ГПП-СГПЗ'!BC51+'3. ГПП-СГПЗ'!BC52</f>
        <v>0</v>
      </c>
      <c r="AN746" s="687">
        <f>IFERROR(AM746-AL746,"-")</f>
        <v>-972</v>
      </c>
      <c r="AO746" s="688">
        <f>IFERROR(AM746/AL746,"-")</f>
        <v>0</v>
      </c>
      <c r="AP746" s="687">
        <f>'3. ГПП-СГПЗ'!BG51+'3. ГПП-СГПЗ'!BG52</f>
        <v>939</v>
      </c>
      <c r="AQ746" s="687">
        <f>'3. ГПП-СГПЗ'!BI51+'3. ГПП-СГПЗ'!BI52</f>
        <v>0</v>
      </c>
      <c r="AR746" s="687">
        <f>IFERROR(AQ746-AP746,"-")</f>
        <v>-939</v>
      </c>
      <c r="AS746" s="688">
        <f>IFERROR(AQ746/AP746,"-")</f>
        <v>0</v>
      </c>
      <c r="AT746" s="687">
        <f t="shared" si="1633"/>
        <v>2850</v>
      </c>
      <c r="AU746" s="687">
        <f t="shared" si="1633"/>
        <v>0</v>
      </c>
      <c r="AV746" s="687">
        <f>IFERROR(AU746-AT746,"-")</f>
        <v>-2850</v>
      </c>
      <c r="AW746" s="688">
        <f>IFERROR(AU746/AT746,"-")</f>
        <v>0</v>
      </c>
      <c r="AX746" s="687">
        <f>'3. ГПП-СГПЗ'!BS51+'3. ГПП-СГПЗ'!BS52</f>
        <v>1140</v>
      </c>
      <c r="AY746" s="687">
        <f>'3. ГПП-СГПЗ'!BU51+'3. ГПП-СГПЗ'!BU52</f>
        <v>0</v>
      </c>
      <c r="AZ746" s="687">
        <f>IFERROR(AY746-AX746,"-")</f>
        <v>-1140</v>
      </c>
      <c r="BA746" s="688">
        <f>IFERROR(AY746/AX746,"-")</f>
        <v>0</v>
      </c>
      <c r="BB746" s="687">
        <f>'3. ГПП-СГПЗ'!BY51+'3. ГПП-СГПЗ'!BY52</f>
        <v>608</v>
      </c>
      <c r="BC746" s="687">
        <f>'3. ГПП-СГПЗ'!CA51+'3. ГПП-СГПЗ'!CA52</f>
        <v>0</v>
      </c>
      <c r="BD746" s="687">
        <f>IFERROR(BC746-BB746,"-")</f>
        <v>-608</v>
      </c>
      <c r="BE746" s="688">
        <f>IFERROR(BC746/BB746,"-")</f>
        <v>0</v>
      </c>
      <c r="BF746" s="687">
        <f>'3. ГПП-СГПЗ'!CE51+'3. ГПП-СГПЗ'!CE52</f>
        <v>1102</v>
      </c>
      <c r="BG746" s="687">
        <f>'3. ГПП-СГПЗ'!CG51+'3. ГПП-СГПЗ'!CG52</f>
        <v>0</v>
      </c>
      <c r="BH746" s="687">
        <f>IFERROR(BG746-BF746,"-")</f>
        <v>-1102</v>
      </c>
      <c r="BI746" s="688">
        <f>IFERROR(BG746/BF746,"-")</f>
        <v>0</v>
      </c>
      <c r="BJ746" s="687">
        <f t="shared" si="1634"/>
        <v>2850</v>
      </c>
      <c r="BK746" s="687">
        <f t="shared" si="1634"/>
        <v>0</v>
      </c>
      <c r="BL746" s="687">
        <f>IFERROR(BK746-BJ746,"-")</f>
        <v>-2850</v>
      </c>
      <c r="BM746" s="688">
        <f>IFERROR(BK746/BJ746,"-")</f>
        <v>0</v>
      </c>
      <c r="BN746" s="687">
        <f>'3. ГПП-СГПЗ'!CQ51+'3. ГПП-СГПЗ'!CQ52</f>
        <v>961</v>
      </c>
      <c r="BO746" s="687">
        <f>'3. ГПП-СГПЗ'!CS51+'3. ГПП-СГПЗ'!CS52</f>
        <v>0</v>
      </c>
      <c r="BP746" s="687">
        <f>IFERROR(BO746-BN746,"-")</f>
        <v>-961</v>
      </c>
      <c r="BQ746" s="688">
        <f>IFERROR(BO746/BN746,"-")</f>
        <v>0</v>
      </c>
      <c r="BR746" s="687">
        <f>'3. ГПП-СГПЗ'!CW51+'3. ГПП-СГПЗ'!CW52</f>
        <v>928</v>
      </c>
      <c r="BS746" s="687">
        <f>'3. ГПП-СГПЗ'!CY51+'3. ГПП-СГПЗ'!CY52</f>
        <v>0</v>
      </c>
      <c r="BT746" s="687">
        <f>IFERROR(BS746-BR746,"-")</f>
        <v>-928</v>
      </c>
      <c r="BU746" s="688">
        <f>IFERROR(BS746/BR746,"-")</f>
        <v>0</v>
      </c>
      <c r="BV746" s="687">
        <f>'3. ГПП-СГПЗ'!DC51+'3. ГПП-СГПЗ'!DC52</f>
        <v>961</v>
      </c>
      <c r="BW746" s="687">
        <f>'3. ГПП-СГПЗ'!DE51+'3. ГПП-СГПЗ'!DE52</f>
        <v>0</v>
      </c>
      <c r="BX746" s="687">
        <f>IFERROR(BW746-BV746,"-")</f>
        <v>-961</v>
      </c>
      <c r="BY746" s="688">
        <f>IFERROR(BW746/BV746,"-")</f>
        <v>0</v>
      </c>
    </row>
    <row r="747" spans="2:77" ht="20.100000000000001" customHeight="1">
      <c r="C747" s="430" t="s">
        <v>791</v>
      </c>
      <c r="D747" s="528"/>
      <c r="E747" s="528"/>
      <c r="F747" s="529"/>
      <c r="G747" s="530" t="s">
        <v>792</v>
      </c>
      <c r="H747" s="530"/>
      <c r="I747" s="694" t="s">
        <v>762</v>
      </c>
      <c r="J747" s="687">
        <f t="shared" si="1630"/>
        <v>7200</v>
      </c>
      <c r="K747" s="687">
        <f t="shared" si="1630"/>
        <v>0</v>
      </c>
      <c r="L747" s="687">
        <f>IFERROR(K747-J747,"-")</f>
        <v>-7200</v>
      </c>
      <c r="M747" s="688">
        <f>IFERROR(K747/J747,"-")</f>
        <v>0</v>
      </c>
      <c r="N747" s="687">
        <f t="shared" si="1631"/>
        <v>1800</v>
      </c>
      <c r="O747" s="687">
        <f t="shared" si="1631"/>
        <v>0</v>
      </c>
      <c r="P747" s="687">
        <f>IFERROR(O747-N747,"-")</f>
        <v>-1800</v>
      </c>
      <c r="Q747" s="688">
        <f>IFERROR(O747/N747,"-")</f>
        <v>0</v>
      </c>
      <c r="R747" s="687">
        <f>'3. ГПП-СГПЗ'!W51</f>
        <v>620</v>
      </c>
      <c r="S747" s="687">
        <f>'3. ГПП-СГПЗ'!Y51</f>
        <v>0</v>
      </c>
      <c r="T747" s="687">
        <f>IFERROR(S747-R747,"-")</f>
        <v>-620</v>
      </c>
      <c r="U747" s="688">
        <f>IFERROR(S747/R747,"-")</f>
        <v>0</v>
      </c>
      <c r="V747" s="687">
        <f>'3. ГПП-СГПЗ'!AC51</f>
        <v>560</v>
      </c>
      <c r="W747" s="687">
        <f>'3. ГПП-СГПЗ'!AE51</f>
        <v>0</v>
      </c>
      <c r="X747" s="687">
        <f>IFERROR(W747-V747,"-")</f>
        <v>-560</v>
      </c>
      <c r="Y747" s="688">
        <f>IFERROR(W747/V747,"-")</f>
        <v>0</v>
      </c>
      <c r="Z747" s="687">
        <f>'3. ГПП-СГПЗ'!AI51</f>
        <v>620</v>
      </c>
      <c r="AA747" s="687">
        <f>'3. ГПП-СГПЗ'!AK51</f>
        <v>0</v>
      </c>
      <c r="AB747" s="687">
        <f>IFERROR(AA747-Z747,"-")</f>
        <v>-620</v>
      </c>
      <c r="AC747" s="688">
        <f>IFERROR(AA747/Z747,"-")</f>
        <v>0</v>
      </c>
      <c r="AD747" s="687">
        <f t="shared" si="1632"/>
        <v>1800</v>
      </c>
      <c r="AE747" s="687">
        <f t="shared" si="1632"/>
        <v>0</v>
      </c>
      <c r="AF747" s="687">
        <f>IFERROR(AE747-AD747,"-")</f>
        <v>-1800</v>
      </c>
      <c r="AG747" s="688">
        <f>IFERROR(AE747/AD747,"-")</f>
        <v>0</v>
      </c>
      <c r="AH747" s="687">
        <f>'3. ГПП-СГПЗ'!AU51</f>
        <v>593</v>
      </c>
      <c r="AI747" s="687">
        <f>'3. ГПП-СГПЗ'!AW51</f>
        <v>0</v>
      </c>
      <c r="AJ747" s="687">
        <f>IFERROR(AI747-AH747,"-")</f>
        <v>-593</v>
      </c>
      <c r="AK747" s="688">
        <f>IFERROR(AI747/AH747,"-")</f>
        <v>0</v>
      </c>
      <c r="AL747" s="687">
        <f>'3. ГПП-СГПЗ'!BA51</f>
        <v>614</v>
      </c>
      <c r="AM747" s="687">
        <f>'3. ГПП-СГПЗ'!BC51</f>
        <v>0</v>
      </c>
      <c r="AN747" s="687">
        <f>IFERROR(AM747-AL747,"-")</f>
        <v>-614</v>
      </c>
      <c r="AO747" s="688">
        <f>IFERROR(AM747/AL747,"-")</f>
        <v>0</v>
      </c>
      <c r="AP747" s="687">
        <f>'3. ГПП-СГПЗ'!BG51</f>
        <v>593</v>
      </c>
      <c r="AQ747" s="687">
        <f>'3. ГПП-СГПЗ'!BI51</f>
        <v>0</v>
      </c>
      <c r="AR747" s="687">
        <f>IFERROR(AQ747-AP747,"-")</f>
        <v>-593</v>
      </c>
      <c r="AS747" s="688">
        <f>IFERROR(AQ747/AP747,"-")</f>
        <v>0</v>
      </c>
      <c r="AT747" s="687">
        <f t="shared" si="1633"/>
        <v>1800</v>
      </c>
      <c r="AU747" s="687">
        <f t="shared" si="1633"/>
        <v>0</v>
      </c>
      <c r="AV747" s="687">
        <f>IFERROR(AU747-AT747,"-")</f>
        <v>-1800</v>
      </c>
      <c r="AW747" s="688">
        <f>IFERROR(AU747/AT747,"-")</f>
        <v>0</v>
      </c>
      <c r="AX747" s="687">
        <f>'3. ГПП-СГПЗ'!BS51</f>
        <v>786</v>
      </c>
      <c r="AY747" s="687">
        <f>'3. ГПП-СГПЗ'!BU51</f>
        <v>0</v>
      </c>
      <c r="AZ747" s="687">
        <f>IFERROR(AY747-AX747,"-")</f>
        <v>-786</v>
      </c>
      <c r="BA747" s="688">
        <f>IFERROR(AY747/AX747,"-")</f>
        <v>0</v>
      </c>
      <c r="BB747" s="687">
        <f>'3. ГПП-СГПЗ'!BY51</f>
        <v>254</v>
      </c>
      <c r="BC747" s="687">
        <f>'3. ГПП-СГПЗ'!CA51</f>
        <v>0</v>
      </c>
      <c r="BD747" s="687">
        <f>IFERROR(BC747-BB747,"-")</f>
        <v>-254</v>
      </c>
      <c r="BE747" s="688">
        <f>IFERROR(BC747/BB747,"-")</f>
        <v>0</v>
      </c>
      <c r="BF747" s="687">
        <f>'3. ГПП-СГПЗ'!CE51</f>
        <v>760</v>
      </c>
      <c r="BG747" s="687">
        <f>'3. ГПП-СГПЗ'!CG51</f>
        <v>0</v>
      </c>
      <c r="BH747" s="687">
        <f>IFERROR(BG747-BF747,"-")</f>
        <v>-760</v>
      </c>
      <c r="BI747" s="688">
        <f>IFERROR(BG747/BF747,"-")</f>
        <v>0</v>
      </c>
      <c r="BJ747" s="687">
        <f t="shared" si="1634"/>
        <v>1800</v>
      </c>
      <c r="BK747" s="687">
        <f t="shared" si="1634"/>
        <v>0</v>
      </c>
      <c r="BL747" s="687">
        <f>IFERROR(BK747-BJ747,"-")</f>
        <v>-1800</v>
      </c>
      <c r="BM747" s="688">
        <f>IFERROR(BK747/BJ747,"-")</f>
        <v>0</v>
      </c>
      <c r="BN747" s="687">
        <f>'3. ГПП-СГПЗ'!CQ51</f>
        <v>607</v>
      </c>
      <c r="BO747" s="687">
        <f>'3. ГПП-СГПЗ'!CS51</f>
        <v>0</v>
      </c>
      <c r="BP747" s="687">
        <f>IFERROR(BO747-BN747,"-")</f>
        <v>-607</v>
      </c>
      <c r="BQ747" s="688">
        <f>IFERROR(BO747/BN747,"-")</f>
        <v>0</v>
      </c>
      <c r="BR747" s="687">
        <f>'3. ГПП-СГПЗ'!CW51</f>
        <v>586</v>
      </c>
      <c r="BS747" s="687">
        <f>'3. ГПП-СГПЗ'!CY51</f>
        <v>0</v>
      </c>
      <c r="BT747" s="687">
        <f>IFERROR(BS747-BR747,"-")</f>
        <v>-586</v>
      </c>
      <c r="BU747" s="688">
        <f>IFERROR(BS747/BR747,"-")</f>
        <v>0</v>
      </c>
      <c r="BV747" s="687">
        <f>'3. ГПП-СГПЗ'!DC51</f>
        <v>607</v>
      </c>
      <c r="BW747" s="687">
        <f>'3. ГПП-СГПЗ'!DE51</f>
        <v>0</v>
      </c>
      <c r="BX747" s="687">
        <f>IFERROR(BW747-BV747,"-")</f>
        <v>-607</v>
      </c>
      <c r="BY747" s="688">
        <f>IFERROR(BW747/BV747,"-")</f>
        <v>0</v>
      </c>
    </row>
    <row r="748" spans="2:77" ht="20.100000000000001" customHeight="1">
      <c r="C748" s="430" t="s">
        <v>793</v>
      </c>
      <c r="D748" s="528"/>
      <c r="E748" s="528"/>
      <c r="F748" s="529"/>
      <c r="G748" s="530" t="s">
        <v>794</v>
      </c>
      <c r="H748" s="530"/>
      <c r="I748" s="694" t="s">
        <v>762</v>
      </c>
      <c r="J748" s="687">
        <f t="shared" si="1630"/>
        <v>4200</v>
      </c>
      <c r="K748" s="687">
        <f t="shared" si="1630"/>
        <v>0</v>
      </c>
      <c r="L748" s="687">
        <f>IFERROR(K748-J748,"-")</f>
        <v>-4200</v>
      </c>
      <c r="M748" s="688">
        <f>IFERROR(K748/J748,"-")</f>
        <v>0</v>
      </c>
      <c r="N748" s="687">
        <f t="shared" si="1631"/>
        <v>1050</v>
      </c>
      <c r="O748" s="687">
        <f t="shared" si="1631"/>
        <v>0</v>
      </c>
      <c r="P748" s="687">
        <f>IFERROR(O748-N748,"-")</f>
        <v>-1050</v>
      </c>
      <c r="Q748" s="688">
        <f>IFERROR(O748/N748,"-")</f>
        <v>0</v>
      </c>
      <c r="R748" s="687">
        <f>'3. ГПП-СГПЗ'!W52</f>
        <v>362</v>
      </c>
      <c r="S748" s="687">
        <f>'3. ГПП-СГПЗ'!Y52</f>
        <v>0</v>
      </c>
      <c r="T748" s="687">
        <f>IFERROR(S748-R748,"-")</f>
        <v>-362</v>
      </c>
      <c r="U748" s="688">
        <f>IFERROR(S748/R748,"-")</f>
        <v>0</v>
      </c>
      <c r="V748" s="687">
        <f>'3. ГПП-СГПЗ'!AC52</f>
        <v>326</v>
      </c>
      <c r="W748" s="687">
        <f>'3. ГПП-СГПЗ'!AE52</f>
        <v>0</v>
      </c>
      <c r="X748" s="687">
        <f>IFERROR(W748-V748,"-")</f>
        <v>-326</v>
      </c>
      <c r="Y748" s="688">
        <f>IFERROR(W748/V748,"-")</f>
        <v>0</v>
      </c>
      <c r="Z748" s="687">
        <f>'3. ГПП-СГПЗ'!AI52</f>
        <v>362</v>
      </c>
      <c r="AA748" s="687">
        <f>'3. ГПП-СГПЗ'!AK52</f>
        <v>0</v>
      </c>
      <c r="AB748" s="687">
        <f>IFERROR(AA748-Z748,"-")</f>
        <v>-362</v>
      </c>
      <c r="AC748" s="688">
        <f>IFERROR(AA748/Z748,"-")</f>
        <v>0</v>
      </c>
      <c r="AD748" s="687">
        <f t="shared" si="1632"/>
        <v>1050</v>
      </c>
      <c r="AE748" s="687">
        <f t="shared" si="1632"/>
        <v>0</v>
      </c>
      <c r="AF748" s="687">
        <f>IFERROR(AE748-AD748,"-")</f>
        <v>-1050</v>
      </c>
      <c r="AG748" s="688">
        <f>IFERROR(AE748/AD748,"-")</f>
        <v>0</v>
      </c>
      <c r="AH748" s="687">
        <f>'3. ГПП-СГПЗ'!AU52</f>
        <v>346</v>
      </c>
      <c r="AI748" s="687">
        <f>'3. ГПП-СГПЗ'!AW52</f>
        <v>0</v>
      </c>
      <c r="AJ748" s="687">
        <f>IFERROR(AI748-AH748,"-")</f>
        <v>-346</v>
      </c>
      <c r="AK748" s="688">
        <f>IFERROR(AI748/AH748,"-")</f>
        <v>0</v>
      </c>
      <c r="AL748" s="687">
        <f>'3. ГПП-СГПЗ'!BA52</f>
        <v>358</v>
      </c>
      <c r="AM748" s="687">
        <f>'3. ГПП-СГПЗ'!BC52</f>
        <v>0</v>
      </c>
      <c r="AN748" s="687">
        <f>IFERROR(AM748-AL748,"-")</f>
        <v>-358</v>
      </c>
      <c r="AO748" s="688">
        <f>IFERROR(AM748/AL748,"-")</f>
        <v>0</v>
      </c>
      <c r="AP748" s="687">
        <f>'3. ГПП-СГПЗ'!BG52</f>
        <v>346</v>
      </c>
      <c r="AQ748" s="687">
        <f>'3. ГПП-СГПЗ'!BI52</f>
        <v>0</v>
      </c>
      <c r="AR748" s="687">
        <f>IFERROR(AQ748-AP748,"-")</f>
        <v>-346</v>
      </c>
      <c r="AS748" s="688">
        <f>IFERROR(AQ748/AP748,"-")</f>
        <v>0</v>
      </c>
      <c r="AT748" s="687">
        <f t="shared" si="1633"/>
        <v>1050</v>
      </c>
      <c r="AU748" s="687">
        <f t="shared" si="1633"/>
        <v>0</v>
      </c>
      <c r="AV748" s="687">
        <f>IFERROR(AU748-AT748,"-")</f>
        <v>-1050</v>
      </c>
      <c r="AW748" s="688">
        <f>IFERROR(AU748/AT748,"-")</f>
        <v>0</v>
      </c>
      <c r="AX748" s="687">
        <f>'3. ГПП-СГПЗ'!BS52</f>
        <v>354</v>
      </c>
      <c r="AY748" s="687">
        <f>'3. ГПП-СГПЗ'!BU52</f>
        <v>0</v>
      </c>
      <c r="AZ748" s="687">
        <f>IFERROR(AY748-AX748,"-")</f>
        <v>-354</v>
      </c>
      <c r="BA748" s="688">
        <f>IFERROR(AY748/AX748,"-")</f>
        <v>0</v>
      </c>
      <c r="BB748" s="687">
        <f>'3. ГПП-СГПЗ'!BY52</f>
        <v>354</v>
      </c>
      <c r="BC748" s="687">
        <f>'3. ГПП-СГПЗ'!CA52</f>
        <v>0</v>
      </c>
      <c r="BD748" s="687">
        <f>IFERROR(BC748-BB748,"-")</f>
        <v>-354</v>
      </c>
      <c r="BE748" s="688">
        <f>IFERROR(BC748/BB748,"-")</f>
        <v>0</v>
      </c>
      <c r="BF748" s="687">
        <f>'3. ГПП-СГПЗ'!CE52</f>
        <v>342</v>
      </c>
      <c r="BG748" s="687">
        <f>'3. ГПП-СГПЗ'!CG52</f>
        <v>0</v>
      </c>
      <c r="BH748" s="687">
        <f>IFERROR(BG748-BF748,"-")</f>
        <v>-342</v>
      </c>
      <c r="BI748" s="688">
        <f>IFERROR(BG748/BF748,"-")</f>
        <v>0</v>
      </c>
      <c r="BJ748" s="687">
        <f t="shared" si="1634"/>
        <v>1050</v>
      </c>
      <c r="BK748" s="687">
        <f t="shared" si="1634"/>
        <v>0</v>
      </c>
      <c r="BL748" s="687">
        <f>IFERROR(BK748-BJ748,"-")</f>
        <v>-1050</v>
      </c>
      <c r="BM748" s="688">
        <f>IFERROR(BK748/BJ748,"-")</f>
        <v>0</v>
      </c>
      <c r="BN748" s="687">
        <f>'3. ГПП-СГПЗ'!CQ52</f>
        <v>354</v>
      </c>
      <c r="BO748" s="687">
        <f>'3. ГПП-СГПЗ'!CS52</f>
        <v>0</v>
      </c>
      <c r="BP748" s="687">
        <f>IFERROR(BO748-BN748,"-")</f>
        <v>-354</v>
      </c>
      <c r="BQ748" s="688">
        <f>IFERROR(BO748/BN748,"-")</f>
        <v>0</v>
      </c>
      <c r="BR748" s="687">
        <f>'3. ГПП-СГПЗ'!CW52</f>
        <v>342</v>
      </c>
      <c r="BS748" s="687">
        <f>'3. ГПП-СГПЗ'!CY52</f>
        <v>0</v>
      </c>
      <c r="BT748" s="687">
        <f>IFERROR(BS748-BR748,"-")</f>
        <v>-342</v>
      </c>
      <c r="BU748" s="688">
        <f>IFERROR(BS748/BR748,"-")</f>
        <v>0</v>
      </c>
      <c r="BV748" s="687">
        <f>'3. ГПП-СГПЗ'!DC52</f>
        <v>354</v>
      </c>
      <c r="BW748" s="687">
        <f>'3. ГПП-СГПЗ'!DE52</f>
        <v>0</v>
      </c>
      <c r="BX748" s="687">
        <f>IFERROR(BW748-BV748,"-")</f>
        <v>-354</v>
      </c>
      <c r="BY748" s="688">
        <f>IFERROR(BW748/BV748,"-")</f>
        <v>0</v>
      </c>
    </row>
    <row r="749" spans="2:77" ht="20.100000000000001" customHeight="1">
      <c r="B749" s="413" t="s">
        <v>795</v>
      </c>
      <c r="C749" s="428" t="s">
        <v>123</v>
      </c>
      <c r="D749" s="528"/>
      <c r="E749" s="528"/>
      <c r="F749" s="529"/>
      <c r="G749" s="530">
        <v>0</v>
      </c>
      <c r="H749" s="530"/>
      <c r="I749" s="446" t="s">
        <v>762</v>
      </c>
      <c r="J749" s="681"/>
      <c r="K749" s="681"/>
      <c r="L749" s="681"/>
      <c r="M749" s="681"/>
      <c r="N749" s="681"/>
      <c r="O749" s="681"/>
      <c r="P749" s="681"/>
      <c r="Q749" s="681"/>
      <c r="R749" s="681"/>
      <c r="S749" s="681"/>
      <c r="T749" s="681"/>
      <c r="U749" s="681"/>
      <c r="V749" s="681"/>
      <c r="W749" s="681"/>
      <c r="X749" s="681"/>
      <c r="Y749" s="681"/>
      <c r="Z749" s="681"/>
      <c r="AA749" s="681"/>
      <c r="AB749" s="681"/>
      <c r="AC749" s="681"/>
      <c r="AD749" s="681"/>
      <c r="AE749" s="681"/>
      <c r="AF749" s="681"/>
      <c r="AG749" s="681"/>
      <c r="AH749" s="681"/>
      <c r="AI749" s="681"/>
      <c r="AJ749" s="681"/>
      <c r="AK749" s="681"/>
      <c r="AL749" s="681"/>
      <c r="AM749" s="681"/>
      <c r="AN749" s="681"/>
      <c r="AO749" s="681"/>
      <c r="AP749" s="681"/>
      <c r="AQ749" s="681"/>
      <c r="AR749" s="681"/>
      <c r="AS749" s="681"/>
      <c r="AT749" s="681"/>
      <c r="AU749" s="681"/>
      <c r="AV749" s="681"/>
      <c r="AW749" s="681"/>
      <c r="AX749" s="681"/>
      <c r="AY749" s="681"/>
      <c r="AZ749" s="681"/>
      <c r="BA749" s="681"/>
      <c r="BB749" s="681"/>
      <c r="BC749" s="681"/>
      <c r="BD749" s="681"/>
      <c r="BE749" s="681"/>
      <c r="BF749" s="681"/>
      <c r="BG749" s="681"/>
      <c r="BH749" s="681"/>
      <c r="BI749" s="681"/>
      <c r="BJ749" s="681"/>
      <c r="BK749" s="681"/>
      <c r="BL749" s="681"/>
      <c r="BM749" s="681"/>
      <c r="BN749" s="681"/>
      <c r="BO749" s="681"/>
      <c r="BP749" s="681"/>
      <c r="BQ749" s="681"/>
      <c r="BR749" s="681"/>
      <c r="BS749" s="681"/>
      <c r="BT749" s="681"/>
      <c r="BU749" s="681"/>
      <c r="BV749" s="681"/>
      <c r="BW749" s="681"/>
      <c r="BX749" s="681"/>
      <c r="BY749" s="681"/>
    </row>
    <row r="750" spans="2:77" ht="20.100000000000001" customHeight="1">
      <c r="B750" s="591" t="s">
        <v>796</v>
      </c>
      <c r="C750" s="416" t="s">
        <v>797</v>
      </c>
      <c r="D750" s="528"/>
      <c r="E750" s="528"/>
      <c r="F750" s="529"/>
      <c r="G750" s="530"/>
      <c r="H750" s="530"/>
      <c r="I750" s="446"/>
      <c r="J750" s="681"/>
      <c r="K750" s="681"/>
      <c r="L750" s="681"/>
      <c r="M750" s="681"/>
      <c r="N750" s="681"/>
      <c r="O750" s="681"/>
      <c r="P750" s="681"/>
      <c r="Q750" s="681"/>
      <c r="R750" s="681"/>
      <c r="S750" s="681"/>
      <c r="T750" s="681"/>
      <c r="U750" s="681"/>
      <c r="V750" s="681"/>
      <c r="W750" s="681"/>
      <c r="X750" s="681"/>
      <c r="Y750" s="681"/>
      <c r="Z750" s="681"/>
      <c r="AA750" s="681"/>
      <c r="AB750" s="681"/>
      <c r="AC750" s="681"/>
      <c r="AD750" s="681"/>
      <c r="AE750" s="681"/>
      <c r="AF750" s="681"/>
      <c r="AG750" s="681"/>
      <c r="AH750" s="681"/>
      <c r="AI750" s="681"/>
      <c r="AJ750" s="681"/>
      <c r="AK750" s="681"/>
      <c r="AL750" s="681"/>
      <c r="AM750" s="681"/>
      <c r="AN750" s="681"/>
      <c r="AO750" s="681"/>
      <c r="AP750" s="681"/>
      <c r="AQ750" s="681"/>
      <c r="AR750" s="681"/>
      <c r="AS750" s="681"/>
      <c r="AT750" s="681"/>
      <c r="AU750" s="681"/>
      <c r="AV750" s="681"/>
      <c r="AW750" s="681"/>
      <c r="AX750" s="681"/>
      <c r="AY750" s="681"/>
      <c r="AZ750" s="681"/>
      <c r="BA750" s="681"/>
      <c r="BB750" s="681"/>
      <c r="BC750" s="681"/>
      <c r="BD750" s="681"/>
      <c r="BE750" s="681"/>
      <c r="BF750" s="681"/>
      <c r="BG750" s="681"/>
      <c r="BH750" s="681"/>
      <c r="BI750" s="681"/>
      <c r="BJ750" s="681"/>
      <c r="BK750" s="681"/>
      <c r="BL750" s="681"/>
      <c r="BM750" s="681"/>
      <c r="BN750" s="681"/>
      <c r="BO750" s="681"/>
      <c r="BP750" s="681"/>
      <c r="BQ750" s="681"/>
      <c r="BR750" s="681"/>
      <c r="BS750" s="681"/>
      <c r="BT750" s="681"/>
      <c r="BU750" s="681"/>
      <c r="BV750" s="681"/>
      <c r="BW750" s="681"/>
      <c r="BX750" s="681"/>
      <c r="BY750" s="681"/>
    </row>
    <row r="751" spans="2:77" ht="20.100000000000001" customHeight="1">
      <c r="C751" s="424" t="s">
        <v>99</v>
      </c>
      <c r="D751" s="528"/>
      <c r="E751" s="528"/>
      <c r="F751" s="529"/>
      <c r="G751" s="530" t="s">
        <v>798</v>
      </c>
      <c r="H751" s="530"/>
      <c r="I751" s="9" t="s">
        <v>98</v>
      </c>
      <c r="J751" s="687">
        <f t="shared" ref="J751:K754" si="1635">N751+AD751+AT751+BJ751</f>
        <v>236.40000000000003</v>
      </c>
      <c r="K751" s="687">
        <f t="shared" si="1635"/>
        <v>0</v>
      </c>
      <c r="L751" s="687">
        <f>IFERROR(K751-J751,"-")</f>
        <v>-236.40000000000003</v>
      </c>
      <c r="M751" s="688">
        <f>IFERROR(K751/J751,"-")</f>
        <v>0</v>
      </c>
      <c r="N751" s="687">
        <f t="shared" ref="N751:O754" si="1636">R751+V751+Z751</f>
        <v>67.800000000000011</v>
      </c>
      <c r="O751" s="687">
        <f t="shared" si="1636"/>
        <v>0</v>
      </c>
      <c r="P751" s="687">
        <f>IFERROR(O751-N751,"-")</f>
        <v>-67.800000000000011</v>
      </c>
      <c r="Q751" s="688">
        <f>IFERROR(O751/N751,"-")</f>
        <v>0</v>
      </c>
      <c r="R751" s="687">
        <f>'1. ГПП-АГПЗ+'!W79</f>
        <v>23.1</v>
      </c>
      <c r="S751" s="687">
        <f>'1. ГПП-АГПЗ+'!Y79</f>
        <v>0</v>
      </c>
      <c r="T751" s="687">
        <f>IFERROR(S751-R751,"-")</f>
        <v>-23.1</v>
      </c>
      <c r="U751" s="688">
        <f>IFERROR(S751/R751,"-")</f>
        <v>0</v>
      </c>
      <c r="V751" s="687">
        <f>'1. ГПП-АГПЗ+'!AC79</f>
        <v>21.3</v>
      </c>
      <c r="W751" s="687">
        <f>'1. ГПП-АГПЗ+'!AE79</f>
        <v>0</v>
      </c>
      <c r="X751" s="687">
        <f>IFERROR(W751-V751,"-")</f>
        <v>-21.3</v>
      </c>
      <c r="Y751" s="688">
        <f>IFERROR(W751/V751,"-")</f>
        <v>0</v>
      </c>
      <c r="Z751" s="687">
        <f>'1. ГПП-АГПЗ+'!AI79</f>
        <v>23.4</v>
      </c>
      <c r="AA751" s="687">
        <f>'1. ГПП-АГПЗ+'!AK79</f>
        <v>0</v>
      </c>
      <c r="AB751" s="687">
        <f>IFERROR(AA751-Z751,"-")</f>
        <v>-23.4</v>
      </c>
      <c r="AC751" s="688">
        <f>IFERROR(AA751/Z751,"-")</f>
        <v>0</v>
      </c>
      <c r="AD751" s="687">
        <f t="shared" ref="AD751:AE754" si="1637">AH751+AL751+AP751</f>
        <v>29.4</v>
      </c>
      <c r="AE751" s="687">
        <f t="shared" si="1637"/>
        <v>0</v>
      </c>
      <c r="AF751" s="687">
        <f>IFERROR(AE751-AD751,"-")</f>
        <v>-29.4</v>
      </c>
      <c r="AG751" s="688">
        <f>IFERROR(AE751/AD751,"-")</f>
        <v>0</v>
      </c>
      <c r="AH751" s="687">
        <f>'1. ГПП-АГПЗ+'!AU79</f>
        <v>23.3</v>
      </c>
      <c r="AI751" s="687">
        <f>'1. ГПП-АГПЗ+'!AW79</f>
        <v>0</v>
      </c>
      <c r="AJ751" s="687">
        <f>IFERROR(AI751-AH751,"-")</f>
        <v>-23.3</v>
      </c>
      <c r="AK751" s="688">
        <f>IFERROR(AI751/AH751,"-")</f>
        <v>0</v>
      </c>
      <c r="AL751" s="687">
        <f>'1. ГПП-АГПЗ+'!BA79</f>
        <v>6.1</v>
      </c>
      <c r="AM751" s="687">
        <f>'1. ГПП-АГПЗ+'!BC79</f>
        <v>0</v>
      </c>
      <c r="AN751" s="687">
        <f>IFERROR(AM751-AL751,"-")</f>
        <v>-6.1</v>
      </c>
      <c r="AO751" s="688">
        <f>IFERROR(AM751/AL751,"-")</f>
        <v>0</v>
      </c>
      <c r="AP751" s="687">
        <f>'1. ГПП-АГПЗ+'!BG79</f>
        <v>0</v>
      </c>
      <c r="AQ751" s="687">
        <f>'1. ГПП-АГПЗ+'!BI79</f>
        <v>0</v>
      </c>
      <c r="AR751" s="687">
        <f>IFERROR(AQ751-AP751,"-")</f>
        <v>0</v>
      </c>
      <c r="AS751" s="688" t="str">
        <f>IFERROR(AQ751/AP751,"-")</f>
        <v>-</v>
      </c>
      <c r="AT751" s="687">
        <f t="shared" ref="AT751:AU754" si="1638">AX751+BB751+BF751</f>
        <v>66.899999999999991</v>
      </c>
      <c r="AU751" s="687">
        <f t="shared" si="1638"/>
        <v>0</v>
      </c>
      <c r="AV751" s="687">
        <f>IFERROR(AU751-AT751,"-")</f>
        <v>-66.899999999999991</v>
      </c>
      <c r="AW751" s="688">
        <f>IFERROR(AU751/AT751,"-")</f>
        <v>0</v>
      </c>
      <c r="AX751" s="687">
        <f>'1. ГПП-АГПЗ+'!BS79</f>
        <v>19.399999999999999</v>
      </c>
      <c r="AY751" s="687">
        <f>'1. ГПП-АГПЗ+'!BU79</f>
        <v>0</v>
      </c>
      <c r="AZ751" s="687">
        <f>IFERROR(AY751-AX751,"-")</f>
        <v>-19.399999999999999</v>
      </c>
      <c r="BA751" s="688">
        <f>IFERROR(AY751/AX751,"-")</f>
        <v>0</v>
      </c>
      <c r="BB751" s="687">
        <f>'1. ГПП-АГПЗ+'!BY79</f>
        <v>23.7</v>
      </c>
      <c r="BC751" s="687">
        <f>'1. ГПП-АГПЗ+'!CA79</f>
        <v>0</v>
      </c>
      <c r="BD751" s="687">
        <f>IFERROR(BC751-BB751,"-")</f>
        <v>-23.7</v>
      </c>
      <c r="BE751" s="688">
        <f>IFERROR(BC751/BB751,"-")</f>
        <v>0</v>
      </c>
      <c r="BF751" s="687">
        <f>'1. ГПП-АГПЗ+'!CE79</f>
        <v>23.8</v>
      </c>
      <c r="BG751" s="687">
        <f>'1. ГПП-АГПЗ+'!CG79</f>
        <v>0</v>
      </c>
      <c r="BH751" s="687">
        <f>IFERROR(BG751-BF751,"-")</f>
        <v>-23.8</v>
      </c>
      <c r="BI751" s="688">
        <f>IFERROR(BG751/BF751,"-")</f>
        <v>0</v>
      </c>
      <c r="BJ751" s="687">
        <f t="shared" ref="BJ751:BK754" si="1639">BN751+BR751+BV751</f>
        <v>72.3</v>
      </c>
      <c r="BK751" s="687">
        <f t="shared" si="1639"/>
        <v>0</v>
      </c>
      <c r="BL751" s="687">
        <f>IFERROR(BK751-BJ751,"-")</f>
        <v>-72.3</v>
      </c>
      <c r="BM751" s="688">
        <f>IFERROR(BK751/BJ751,"-")</f>
        <v>0</v>
      </c>
      <c r="BN751" s="687">
        <f>'1. ГПП-АГПЗ+'!CQ79</f>
        <v>24.5</v>
      </c>
      <c r="BO751" s="687">
        <f>'1. ГПП-АГПЗ+'!CS79</f>
        <v>0</v>
      </c>
      <c r="BP751" s="687">
        <f>IFERROR(BO751-BN751,"-")</f>
        <v>-24.5</v>
      </c>
      <c r="BQ751" s="688">
        <f>IFERROR(BO751/BN751,"-")</f>
        <v>0</v>
      </c>
      <c r="BR751" s="687">
        <f>'1. ГПП-АГПЗ+'!CW79</f>
        <v>23.9</v>
      </c>
      <c r="BS751" s="687">
        <f>'1. ГПП-АГПЗ+'!CY79</f>
        <v>0</v>
      </c>
      <c r="BT751" s="687">
        <f>IFERROR(BS751-BR751,"-")</f>
        <v>-23.9</v>
      </c>
      <c r="BU751" s="688">
        <f>IFERROR(BS751/BR751,"-")</f>
        <v>0</v>
      </c>
      <c r="BV751" s="687">
        <f>'1. ГПП-АГПЗ+'!DC79</f>
        <v>23.9</v>
      </c>
      <c r="BW751" s="687">
        <f>'1. ГПП-АГПЗ+'!DE79</f>
        <v>0</v>
      </c>
      <c r="BX751" s="687">
        <f>IFERROR(BW751-BV751,"-")</f>
        <v>-23.9</v>
      </c>
      <c r="BY751" s="688">
        <f>IFERROR(BW751/BV751,"-")</f>
        <v>0</v>
      </c>
    </row>
    <row r="752" spans="2:77" ht="20.100000000000001" customHeight="1">
      <c r="C752" s="424"/>
      <c r="D752" s="528"/>
      <c r="E752" s="528"/>
      <c r="F752" s="529"/>
      <c r="G752" s="530" t="s">
        <v>799</v>
      </c>
      <c r="H752" s="530"/>
      <c r="I752" s="446" t="s">
        <v>169</v>
      </c>
      <c r="J752" s="687">
        <f t="shared" si="1635"/>
        <v>205.7</v>
      </c>
      <c r="K752" s="687">
        <f t="shared" si="1635"/>
        <v>0</v>
      </c>
      <c r="L752" s="687">
        <f>IFERROR(K752-J752,"-")</f>
        <v>-205.7</v>
      </c>
      <c r="M752" s="688">
        <f>IFERROR(K752/J752,"-")</f>
        <v>0</v>
      </c>
      <c r="N752" s="687">
        <f t="shared" si="1636"/>
        <v>59</v>
      </c>
      <c r="O752" s="687">
        <f t="shared" si="1636"/>
        <v>0</v>
      </c>
      <c r="P752" s="687">
        <f>IFERROR(O752-N752,"-")</f>
        <v>-59</v>
      </c>
      <c r="Q752" s="688">
        <f>IFERROR(O752/N752,"-")</f>
        <v>0</v>
      </c>
      <c r="R752" s="687">
        <f>'1. ГПП-АГПЗ+'!W78</f>
        <v>20.100000000000001</v>
      </c>
      <c r="S752" s="687">
        <f>'1. ГПП-АГПЗ+'!Y78</f>
        <v>0</v>
      </c>
      <c r="T752" s="687">
        <f>IFERROR(S752-R752,"-")</f>
        <v>-20.100000000000001</v>
      </c>
      <c r="U752" s="688">
        <f>IFERROR(S752/R752,"-")</f>
        <v>0</v>
      </c>
      <c r="V752" s="687">
        <f>'1. ГПП-АГПЗ+'!AC78</f>
        <v>18.5</v>
      </c>
      <c r="W752" s="687">
        <f>'1. ГПП-АГПЗ+'!AE78</f>
        <v>0</v>
      </c>
      <c r="X752" s="687">
        <f>IFERROR(W752-V752,"-")</f>
        <v>-18.5</v>
      </c>
      <c r="Y752" s="688">
        <f>IFERROR(W752/V752,"-")</f>
        <v>0</v>
      </c>
      <c r="Z752" s="687">
        <f>'1. ГПП-АГПЗ+'!AI78</f>
        <v>20.399999999999999</v>
      </c>
      <c r="AA752" s="687">
        <f>'1. ГПП-АГПЗ+'!AK78</f>
        <v>0</v>
      </c>
      <c r="AB752" s="687">
        <f>IFERROR(AA752-Z752,"-")</f>
        <v>-20.399999999999999</v>
      </c>
      <c r="AC752" s="688">
        <f>IFERROR(AA752/Z752,"-")</f>
        <v>0</v>
      </c>
      <c r="AD752" s="687">
        <f t="shared" si="1637"/>
        <v>25.6</v>
      </c>
      <c r="AE752" s="687">
        <f t="shared" si="1637"/>
        <v>0</v>
      </c>
      <c r="AF752" s="687">
        <f>IFERROR(AE752-AD752,"-")</f>
        <v>-25.6</v>
      </c>
      <c r="AG752" s="688">
        <f>IFERROR(AE752/AD752,"-")</f>
        <v>0</v>
      </c>
      <c r="AH752" s="687">
        <f>'1. ГПП-АГПЗ+'!AU78</f>
        <v>20.3</v>
      </c>
      <c r="AI752" s="687">
        <f>'1. ГПП-АГПЗ+'!AW78</f>
        <v>0</v>
      </c>
      <c r="AJ752" s="687">
        <f>IFERROR(AI752-AH752,"-")</f>
        <v>-20.3</v>
      </c>
      <c r="AK752" s="688">
        <f>IFERROR(AI752/AH752,"-")</f>
        <v>0</v>
      </c>
      <c r="AL752" s="687">
        <f>'1. ГПП-АГПЗ+'!BA78</f>
        <v>5.3</v>
      </c>
      <c r="AM752" s="687">
        <f>'1. ГПП-АГПЗ+'!BC78</f>
        <v>0</v>
      </c>
      <c r="AN752" s="687">
        <f>IFERROR(AM752-AL752,"-")</f>
        <v>-5.3</v>
      </c>
      <c r="AO752" s="688">
        <f>IFERROR(AM752/AL752,"-")</f>
        <v>0</v>
      </c>
      <c r="AP752" s="687">
        <f>'1. ГПП-АГПЗ+'!BG78</f>
        <v>0</v>
      </c>
      <c r="AQ752" s="687">
        <f>'1. ГПП-АГПЗ+'!BI78</f>
        <v>0</v>
      </c>
      <c r="AR752" s="687">
        <f>IFERROR(AQ752-AP752,"-")</f>
        <v>0</v>
      </c>
      <c r="AS752" s="688" t="str">
        <f>IFERROR(AQ752/AP752,"-")</f>
        <v>-</v>
      </c>
      <c r="AT752" s="687">
        <f t="shared" si="1638"/>
        <v>58.3</v>
      </c>
      <c r="AU752" s="687">
        <f t="shared" si="1638"/>
        <v>0</v>
      </c>
      <c r="AV752" s="687">
        <f>IFERROR(AU752-AT752,"-")</f>
        <v>-58.3</v>
      </c>
      <c r="AW752" s="688">
        <f>IFERROR(AU752/AT752,"-")</f>
        <v>0</v>
      </c>
      <c r="AX752" s="687">
        <f>'1. ГПП-АГПЗ+'!BS78</f>
        <v>16.899999999999999</v>
      </c>
      <c r="AY752" s="687">
        <f>'1. ГПП-АГПЗ+'!BU78</f>
        <v>0</v>
      </c>
      <c r="AZ752" s="687">
        <f>IFERROR(AY752-AX752,"-")</f>
        <v>-16.899999999999999</v>
      </c>
      <c r="BA752" s="688">
        <f>IFERROR(AY752/AX752,"-")</f>
        <v>0</v>
      </c>
      <c r="BB752" s="687">
        <f>'1. ГПП-АГПЗ+'!BY78</f>
        <v>20.6</v>
      </c>
      <c r="BC752" s="687">
        <f>'1. ГПП-АГПЗ+'!CA78</f>
        <v>0</v>
      </c>
      <c r="BD752" s="687">
        <f>IFERROR(BC752-BB752,"-")</f>
        <v>-20.6</v>
      </c>
      <c r="BE752" s="688">
        <f>IFERROR(BC752/BB752,"-")</f>
        <v>0</v>
      </c>
      <c r="BF752" s="687">
        <f>'1. ГПП-АГПЗ+'!CE78</f>
        <v>20.8</v>
      </c>
      <c r="BG752" s="687">
        <f>'1. ГПП-АГПЗ+'!CG78</f>
        <v>0</v>
      </c>
      <c r="BH752" s="687">
        <f>IFERROR(BG752-BF752,"-")</f>
        <v>-20.8</v>
      </c>
      <c r="BI752" s="688">
        <f>IFERROR(BG752/BF752,"-")</f>
        <v>0</v>
      </c>
      <c r="BJ752" s="687">
        <f t="shared" si="1639"/>
        <v>62.8</v>
      </c>
      <c r="BK752" s="687">
        <f t="shared" si="1639"/>
        <v>0</v>
      </c>
      <c r="BL752" s="687">
        <f>IFERROR(BK752-BJ752,"-")</f>
        <v>-62.8</v>
      </c>
      <c r="BM752" s="688">
        <f>IFERROR(BK752/BJ752,"-")</f>
        <v>0</v>
      </c>
      <c r="BN752" s="687">
        <f>'1. ГПП-АГПЗ+'!CQ78</f>
        <v>21.3</v>
      </c>
      <c r="BO752" s="687">
        <f>'1. ГПП-АГПЗ+'!CS78</f>
        <v>0</v>
      </c>
      <c r="BP752" s="687">
        <f>IFERROR(BO752-BN752,"-")</f>
        <v>-21.3</v>
      </c>
      <c r="BQ752" s="688">
        <f>IFERROR(BO752/BN752,"-")</f>
        <v>0</v>
      </c>
      <c r="BR752" s="687">
        <f>'1. ГПП-АГПЗ+'!CW78</f>
        <v>20.8</v>
      </c>
      <c r="BS752" s="687">
        <f>'1. ГПП-АГПЗ+'!CY78</f>
        <v>0</v>
      </c>
      <c r="BT752" s="687">
        <f>IFERROR(BS752-BR752,"-")</f>
        <v>-20.8</v>
      </c>
      <c r="BU752" s="688">
        <f>IFERROR(BS752/BR752,"-")</f>
        <v>0</v>
      </c>
      <c r="BV752" s="687">
        <f>'1. ГПП-АГПЗ+'!DC78</f>
        <v>20.7</v>
      </c>
      <c r="BW752" s="687">
        <f>'1. ГПП-АГПЗ+'!DE78</f>
        <v>0</v>
      </c>
      <c r="BX752" s="687">
        <f>IFERROR(BW752-BV752,"-")</f>
        <v>-20.7</v>
      </c>
      <c r="BY752" s="688">
        <f>IFERROR(BW752/BV752,"-")</f>
        <v>0</v>
      </c>
    </row>
    <row r="753" spans="2:77" ht="20.100000000000001" customHeight="1">
      <c r="C753" s="436" t="s">
        <v>101</v>
      </c>
      <c r="D753" s="528"/>
      <c r="E753" s="528"/>
      <c r="F753" s="529"/>
      <c r="G753" s="530" t="s">
        <v>798</v>
      </c>
      <c r="H753" s="530"/>
      <c r="I753" s="9" t="s">
        <v>98</v>
      </c>
      <c r="J753" s="687">
        <f t="shared" si="1635"/>
        <v>236.40000000000003</v>
      </c>
      <c r="K753" s="687">
        <f t="shared" si="1635"/>
        <v>0</v>
      </c>
      <c r="L753" s="687">
        <f>IFERROR(K753-J753,"-")</f>
        <v>-236.40000000000003</v>
      </c>
      <c r="M753" s="688">
        <f>IFERROR(K753/J753,"-")</f>
        <v>0</v>
      </c>
      <c r="N753" s="687">
        <f t="shared" si="1636"/>
        <v>67.800000000000011</v>
      </c>
      <c r="O753" s="687">
        <f t="shared" si="1636"/>
        <v>0</v>
      </c>
      <c r="P753" s="687">
        <f>IFERROR(O753-N753,"-")</f>
        <v>-67.800000000000011</v>
      </c>
      <c r="Q753" s="688">
        <f>IFERROR(O753/N753,"-")</f>
        <v>0</v>
      </c>
      <c r="R753" s="687">
        <f>'1. ГПП-АГПЗ+'!W79</f>
        <v>23.1</v>
      </c>
      <c r="S753" s="687">
        <f>'1. ГПП-АГПЗ+'!Y79</f>
        <v>0</v>
      </c>
      <c r="T753" s="687">
        <f>IFERROR(S753-R753,"-")</f>
        <v>-23.1</v>
      </c>
      <c r="U753" s="688">
        <f>IFERROR(S753/R753,"-")</f>
        <v>0</v>
      </c>
      <c r="V753" s="687">
        <f>'1. ГПП-АГПЗ+'!AC79</f>
        <v>21.3</v>
      </c>
      <c r="W753" s="687">
        <f>'1. ГПП-АГПЗ+'!AE79</f>
        <v>0</v>
      </c>
      <c r="X753" s="687">
        <f>IFERROR(W753-V753,"-")</f>
        <v>-21.3</v>
      </c>
      <c r="Y753" s="688">
        <f>IFERROR(W753/V753,"-")</f>
        <v>0</v>
      </c>
      <c r="Z753" s="687">
        <f>'1. ГПП-АГПЗ+'!AI79</f>
        <v>23.4</v>
      </c>
      <c r="AA753" s="687">
        <f>'1. ГПП-АГПЗ+'!AK79</f>
        <v>0</v>
      </c>
      <c r="AB753" s="687">
        <f>IFERROR(AA753-Z753,"-")</f>
        <v>-23.4</v>
      </c>
      <c r="AC753" s="688">
        <f>IFERROR(AA753/Z753,"-")</f>
        <v>0</v>
      </c>
      <c r="AD753" s="687">
        <f t="shared" si="1637"/>
        <v>29.4</v>
      </c>
      <c r="AE753" s="687">
        <f t="shared" si="1637"/>
        <v>0</v>
      </c>
      <c r="AF753" s="687">
        <f>IFERROR(AE753-AD753,"-")</f>
        <v>-29.4</v>
      </c>
      <c r="AG753" s="688">
        <f>IFERROR(AE753/AD753,"-")</f>
        <v>0</v>
      </c>
      <c r="AH753" s="687">
        <f>'1. ГПП-АГПЗ+'!AU79</f>
        <v>23.3</v>
      </c>
      <c r="AI753" s="687">
        <f>'1. ГПП-АГПЗ+'!AW79</f>
        <v>0</v>
      </c>
      <c r="AJ753" s="687">
        <f>IFERROR(AI753-AH753,"-")</f>
        <v>-23.3</v>
      </c>
      <c r="AK753" s="688">
        <f>IFERROR(AI753/AH753,"-")</f>
        <v>0</v>
      </c>
      <c r="AL753" s="687">
        <f>'1. ГПП-АГПЗ+'!BA79</f>
        <v>6.1</v>
      </c>
      <c r="AM753" s="687">
        <f>'1. ГПП-АГПЗ+'!BC79</f>
        <v>0</v>
      </c>
      <c r="AN753" s="687">
        <f>IFERROR(AM753-AL753,"-")</f>
        <v>-6.1</v>
      </c>
      <c r="AO753" s="688">
        <f>IFERROR(AM753/AL753,"-")</f>
        <v>0</v>
      </c>
      <c r="AP753" s="687">
        <f>'1. ГПП-АГПЗ+'!BG79</f>
        <v>0</v>
      </c>
      <c r="AQ753" s="687">
        <f>'1. ГПП-АГПЗ+'!BI79</f>
        <v>0</v>
      </c>
      <c r="AR753" s="687">
        <f>IFERROR(AQ753-AP753,"-")</f>
        <v>0</v>
      </c>
      <c r="AS753" s="688" t="str">
        <f>IFERROR(AQ753/AP753,"-")</f>
        <v>-</v>
      </c>
      <c r="AT753" s="687">
        <f t="shared" si="1638"/>
        <v>66.899999999999991</v>
      </c>
      <c r="AU753" s="687">
        <f t="shared" si="1638"/>
        <v>0</v>
      </c>
      <c r="AV753" s="687">
        <f>IFERROR(AU753-AT753,"-")</f>
        <v>-66.899999999999991</v>
      </c>
      <c r="AW753" s="688">
        <f>IFERROR(AU753/AT753,"-")</f>
        <v>0</v>
      </c>
      <c r="AX753" s="687">
        <f>'1. ГПП-АГПЗ+'!BS79</f>
        <v>19.399999999999999</v>
      </c>
      <c r="AY753" s="687">
        <f>'1. ГПП-АГПЗ+'!BU79</f>
        <v>0</v>
      </c>
      <c r="AZ753" s="687">
        <f>IFERROR(AY753-AX753,"-")</f>
        <v>-19.399999999999999</v>
      </c>
      <c r="BA753" s="688">
        <f>IFERROR(AY753/AX753,"-")</f>
        <v>0</v>
      </c>
      <c r="BB753" s="687">
        <f>'1. ГПП-АГПЗ+'!BY79</f>
        <v>23.7</v>
      </c>
      <c r="BC753" s="687">
        <f>'1. ГПП-АГПЗ+'!CA79</f>
        <v>0</v>
      </c>
      <c r="BD753" s="687">
        <f>IFERROR(BC753-BB753,"-")</f>
        <v>-23.7</v>
      </c>
      <c r="BE753" s="688">
        <f>IFERROR(BC753/BB753,"-")</f>
        <v>0</v>
      </c>
      <c r="BF753" s="687">
        <f>'1. ГПП-АГПЗ+'!CE79</f>
        <v>23.8</v>
      </c>
      <c r="BG753" s="687">
        <f>'1. ГПП-АГПЗ+'!CG79</f>
        <v>0</v>
      </c>
      <c r="BH753" s="687">
        <f>IFERROR(BG753-BF753,"-")</f>
        <v>-23.8</v>
      </c>
      <c r="BI753" s="688">
        <f>IFERROR(BG753/BF753,"-")</f>
        <v>0</v>
      </c>
      <c r="BJ753" s="687">
        <f t="shared" si="1639"/>
        <v>72.3</v>
      </c>
      <c r="BK753" s="687">
        <f t="shared" si="1639"/>
        <v>0</v>
      </c>
      <c r="BL753" s="687">
        <f>IFERROR(BK753-BJ753,"-")</f>
        <v>-72.3</v>
      </c>
      <c r="BM753" s="688">
        <f>IFERROR(BK753/BJ753,"-")</f>
        <v>0</v>
      </c>
      <c r="BN753" s="687">
        <f>'1. ГПП-АГПЗ+'!CQ79</f>
        <v>24.5</v>
      </c>
      <c r="BO753" s="687">
        <f>'1. ГПП-АГПЗ+'!CS79</f>
        <v>0</v>
      </c>
      <c r="BP753" s="687">
        <f>IFERROR(BO753-BN753,"-")</f>
        <v>-24.5</v>
      </c>
      <c r="BQ753" s="688">
        <f>IFERROR(BO753/BN753,"-")</f>
        <v>0</v>
      </c>
      <c r="BR753" s="687">
        <f>'1. ГПП-АГПЗ+'!CW79</f>
        <v>23.9</v>
      </c>
      <c r="BS753" s="687">
        <f>'1. ГПП-АГПЗ+'!CY79</f>
        <v>0</v>
      </c>
      <c r="BT753" s="687">
        <f>IFERROR(BS753-BR753,"-")</f>
        <v>-23.9</v>
      </c>
      <c r="BU753" s="688">
        <f>IFERROR(BS753/BR753,"-")</f>
        <v>0</v>
      </c>
      <c r="BV753" s="687">
        <f>'1. ГПП-АГПЗ+'!DC79</f>
        <v>23.9</v>
      </c>
      <c r="BW753" s="687">
        <f>'1. ГПП-АГПЗ+'!DE79</f>
        <v>0</v>
      </c>
      <c r="BX753" s="687">
        <f>IFERROR(BW753-BV753,"-")</f>
        <v>-23.9</v>
      </c>
      <c r="BY753" s="688">
        <f>IFERROR(BW753/BV753,"-")</f>
        <v>0</v>
      </c>
    </row>
    <row r="754" spans="2:77" ht="20.100000000000001" customHeight="1">
      <c r="C754" s="416"/>
      <c r="D754" s="528"/>
      <c r="E754" s="528"/>
      <c r="F754" s="529"/>
      <c r="G754" s="530" t="s">
        <v>799</v>
      </c>
      <c r="H754" s="530"/>
      <c r="I754" s="446" t="s">
        <v>169</v>
      </c>
      <c r="J754" s="687">
        <f t="shared" si="1635"/>
        <v>205.7</v>
      </c>
      <c r="K754" s="687">
        <f t="shared" si="1635"/>
        <v>0</v>
      </c>
      <c r="L754" s="687">
        <f>IFERROR(K754-J754,"-")</f>
        <v>-205.7</v>
      </c>
      <c r="M754" s="688">
        <f>IFERROR(K754/J754,"-")</f>
        <v>0</v>
      </c>
      <c r="N754" s="687">
        <f t="shared" si="1636"/>
        <v>59</v>
      </c>
      <c r="O754" s="687">
        <f t="shared" si="1636"/>
        <v>0</v>
      </c>
      <c r="P754" s="687">
        <f>IFERROR(O754-N754,"-")</f>
        <v>-59</v>
      </c>
      <c r="Q754" s="688">
        <f>IFERROR(O754/N754,"-")</f>
        <v>0</v>
      </c>
      <c r="R754" s="687">
        <f>'1. ГПП-АГПЗ+'!W78</f>
        <v>20.100000000000001</v>
      </c>
      <c r="S754" s="687">
        <f>'1. ГПП-АГПЗ+'!Y78</f>
        <v>0</v>
      </c>
      <c r="T754" s="687">
        <f>IFERROR(S754-R754,"-")</f>
        <v>-20.100000000000001</v>
      </c>
      <c r="U754" s="688">
        <f>IFERROR(S754/R754,"-")</f>
        <v>0</v>
      </c>
      <c r="V754" s="687">
        <f>'1. ГПП-АГПЗ+'!AC78</f>
        <v>18.5</v>
      </c>
      <c r="W754" s="687">
        <f>'1. ГПП-АГПЗ+'!AE78</f>
        <v>0</v>
      </c>
      <c r="X754" s="687">
        <f>IFERROR(W754-V754,"-")</f>
        <v>-18.5</v>
      </c>
      <c r="Y754" s="688">
        <f>IFERROR(W754/V754,"-")</f>
        <v>0</v>
      </c>
      <c r="Z754" s="687">
        <f>'1. ГПП-АГПЗ+'!AI78</f>
        <v>20.399999999999999</v>
      </c>
      <c r="AA754" s="687">
        <f>'1. ГПП-АГПЗ+'!AK78</f>
        <v>0</v>
      </c>
      <c r="AB754" s="687">
        <f>IFERROR(AA754-Z754,"-")</f>
        <v>-20.399999999999999</v>
      </c>
      <c r="AC754" s="688">
        <f>IFERROR(AA754/Z754,"-")</f>
        <v>0</v>
      </c>
      <c r="AD754" s="687">
        <f t="shared" si="1637"/>
        <v>25.6</v>
      </c>
      <c r="AE754" s="687">
        <f t="shared" si="1637"/>
        <v>0</v>
      </c>
      <c r="AF754" s="687">
        <f>IFERROR(AE754-AD754,"-")</f>
        <v>-25.6</v>
      </c>
      <c r="AG754" s="688">
        <f>IFERROR(AE754/AD754,"-")</f>
        <v>0</v>
      </c>
      <c r="AH754" s="687">
        <f>'1. ГПП-АГПЗ+'!AU78</f>
        <v>20.3</v>
      </c>
      <c r="AI754" s="687">
        <f>'1. ГПП-АГПЗ+'!AW78</f>
        <v>0</v>
      </c>
      <c r="AJ754" s="687">
        <f>IFERROR(AI754-AH754,"-")</f>
        <v>-20.3</v>
      </c>
      <c r="AK754" s="688">
        <f>IFERROR(AI754/AH754,"-")</f>
        <v>0</v>
      </c>
      <c r="AL754" s="687">
        <f>'1. ГПП-АГПЗ+'!BA78</f>
        <v>5.3</v>
      </c>
      <c r="AM754" s="687">
        <f>'1. ГПП-АГПЗ+'!BC78</f>
        <v>0</v>
      </c>
      <c r="AN754" s="687">
        <f>IFERROR(AM754-AL754,"-")</f>
        <v>-5.3</v>
      </c>
      <c r="AO754" s="688">
        <f>IFERROR(AM754/AL754,"-")</f>
        <v>0</v>
      </c>
      <c r="AP754" s="687">
        <f>'1. ГПП-АГПЗ+'!BG78</f>
        <v>0</v>
      </c>
      <c r="AQ754" s="687">
        <f>'1. ГПП-АГПЗ+'!BI78</f>
        <v>0</v>
      </c>
      <c r="AR754" s="687">
        <f>IFERROR(AQ754-AP754,"-")</f>
        <v>0</v>
      </c>
      <c r="AS754" s="688" t="str">
        <f>IFERROR(AQ754/AP754,"-")</f>
        <v>-</v>
      </c>
      <c r="AT754" s="687">
        <f t="shared" si="1638"/>
        <v>58.3</v>
      </c>
      <c r="AU754" s="687">
        <f t="shared" si="1638"/>
        <v>0</v>
      </c>
      <c r="AV754" s="687">
        <f>IFERROR(AU754-AT754,"-")</f>
        <v>-58.3</v>
      </c>
      <c r="AW754" s="688">
        <f>IFERROR(AU754/AT754,"-")</f>
        <v>0</v>
      </c>
      <c r="AX754" s="687">
        <f>'1. ГПП-АГПЗ+'!BS78</f>
        <v>16.899999999999999</v>
      </c>
      <c r="AY754" s="687">
        <f>'1. ГПП-АГПЗ+'!BU78</f>
        <v>0</v>
      </c>
      <c r="AZ754" s="687">
        <f>IFERROR(AY754-AX754,"-")</f>
        <v>-16.899999999999999</v>
      </c>
      <c r="BA754" s="688">
        <f>IFERROR(AY754/AX754,"-")</f>
        <v>0</v>
      </c>
      <c r="BB754" s="687">
        <f>'1. ГПП-АГПЗ+'!BY78</f>
        <v>20.6</v>
      </c>
      <c r="BC754" s="687">
        <f>'1. ГПП-АГПЗ+'!CA78</f>
        <v>0</v>
      </c>
      <c r="BD754" s="687">
        <f>IFERROR(BC754-BB754,"-")</f>
        <v>-20.6</v>
      </c>
      <c r="BE754" s="688">
        <f>IFERROR(BC754/BB754,"-")</f>
        <v>0</v>
      </c>
      <c r="BF754" s="687">
        <f>'1. ГПП-АГПЗ+'!CE78</f>
        <v>20.8</v>
      </c>
      <c r="BG754" s="687">
        <f>'1. ГПП-АГПЗ+'!CG78</f>
        <v>0</v>
      </c>
      <c r="BH754" s="687">
        <f>IFERROR(BG754-BF754,"-")</f>
        <v>-20.8</v>
      </c>
      <c r="BI754" s="688">
        <f>IFERROR(BG754/BF754,"-")</f>
        <v>0</v>
      </c>
      <c r="BJ754" s="687">
        <f t="shared" si="1639"/>
        <v>62.8</v>
      </c>
      <c r="BK754" s="687">
        <f t="shared" si="1639"/>
        <v>0</v>
      </c>
      <c r="BL754" s="687">
        <f>IFERROR(BK754-BJ754,"-")</f>
        <v>-62.8</v>
      </c>
      <c r="BM754" s="688">
        <f>IFERROR(BK754/BJ754,"-")</f>
        <v>0</v>
      </c>
      <c r="BN754" s="687">
        <f>'1. ГПП-АГПЗ+'!CQ78</f>
        <v>21.3</v>
      </c>
      <c r="BO754" s="687">
        <f>'1. ГПП-АГПЗ+'!CS78</f>
        <v>0</v>
      </c>
      <c r="BP754" s="687">
        <f>IFERROR(BO754-BN754,"-")</f>
        <v>-21.3</v>
      </c>
      <c r="BQ754" s="688">
        <f>IFERROR(BO754/BN754,"-")</f>
        <v>0</v>
      </c>
      <c r="BR754" s="687">
        <f>'1. ГПП-АГПЗ+'!CW78</f>
        <v>20.8</v>
      </c>
      <c r="BS754" s="687">
        <f>'1. ГПП-АГПЗ+'!CY78</f>
        <v>0</v>
      </c>
      <c r="BT754" s="687">
        <f>IFERROR(BS754-BR754,"-")</f>
        <v>-20.8</v>
      </c>
      <c r="BU754" s="688">
        <f>IFERROR(BS754/BR754,"-")</f>
        <v>0</v>
      </c>
      <c r="BV754" s="687">
        <f>'1. ГПП-АГПЗ+'!DC78</f>
        <v>20.7</v>
      </c>
      <c r="BW754" s="687">
        <f>'1. ГПП-АГПЗ+'!DE78</f>
        <v>0</v>
      </c>
      <c r="BX754" s="687">
        <f>IFERROR(BW754-BV754,"-")</f>
        <v>-20.7</v>
      </c>
      <c r="BY754" s="688">
        <f>IFERROR(BW754/BV754,"-")</f>
        <v>0</v>
      </c>
    </row>
    <row r="755" spans="2:77" ht="20.100000000000001" customHeight="1">
      <c r="B755" s="413" t="s">
        <v>800</v>
      </c>
      <c r="C755" s="428" t="s">
        <v>113</v>
      </c>
      <c r="D755" s="528"/>
      <c r="E755" s="528"/>
      <c r="F755" s="529"/>
      <c r="G755" s="530"/>
      <c r="H755" s="530"/>
      <c r="I755" s="446"/>
      <c r="J755" s="681"/>
      <c r="K755" s="681"/>
      <c r="L755" s="681"/>
      <c r="M755" s="681"/>
      <c r="N755" s="681"/>
      <c r="O755" s="681"/>
      <c r="P755" s="681"/>
      <c r="Q755" s="681"/>
      <c r="R755" s="681"/>
      <c r="S755" s="681"/>
      <c r="T755" s="681"/>
      <c r="U755" s="681"/>
      <c r="V755" s="681"/>
      <c r="W755" s="681"/>
      <c r="X755" s="681"/>
      <c r="Y755" s="681"/>
      <c r="Z755" s="681"/>
      <c r="AA755" s="681"/>
      <c r="AB755" s="681"/>
      <c r="AC755" s="681"/>
      <c r="AD755" s="681"/>
      <c r="AE755" s="681"/>
      <c r="AF755" s="681"/>
      <c r="AG755" s="681"/>
      <c r="AH755" s="681"/>
      <c r="AI755" s="681"/>
      <c r="AJ755" s="681"/>
      <c r="AK755" s="681"/>
      <c r="AL755" s="681"/>
      <c r="AM755" s="681"/>
      <c r="AN755" s="681"/>
      <c r="AO755" s="681"/>
      <c r="AP755" s="681"/>
      <c r="AQ755" s="681"/>
      <c r="AR755" s="681"/>
      <c r="AS755" s="681"/>
      <c r="AT755" s="681"/>
      <c r="AU755" s="681"/>
      <c r="AV755" s="681"/>
      <c r="AW755" s="681"/>
      <c r="AX755" s="681"/>
      <c r="AY755" s="681"/>
      <c r="AZ755" s="681"/>
      <c r="BA755" s="681"/>
      <c r="BB755" s="681"/>
      <c r="BC755" s="681"/>
      <c r="BD755" s="681"/>
      <c r="BE755" s="681"/>
      <c r="BF755" s="681"/>
      <c r="BG755" s="681"/>
      <c r="BH755" s="681"/>
      <c r="BI755" s="681"/>
      <c r="BJ755" s="681"/>
      <c r="BK755" s="681"/>
      <c r="BL755" s="681"/>
      <c r="BM755" s="681"/>
      <c r="BN755" s="681"/>
      <c r="BO755" s="681"/>
      <c r="BP755" s="681"/>
      <c r="BQ755" s="681"/>
      <c r="BR755" s="681"/>
      <c r="BS755" s="681"/>
      <c r="BT755" s="681"/>
      <c r="BU755" s="681"/>
      <c r="BV755" s="681"/>
      <c r="BW755" s="681"/>
      <c r="BX755" s="681"/>
      <c r="BY755" s="681"/>
    </row>
    <row r="756" spans="2:77" ht="20.100000000000001" customHeight="1">
      <c r="C756" s="424" t="s">
        <v>99</v>
      </c>
      <c r="D756" s="528"/>
      <c r="E756" s="528"/>
      <c r="F756" s="529"/>
      <c r="G756" s="530" t="s">
        <v>798</v>
      </c>
      <c r="H756" s="530"/>
      <c r="I756" s="9" t="s">
        <v>98</v>
      </c>
      <c r="J756" s="687">
        <f t="shared" ref="J756:K759" si="1640">N756+AD756+AT756+BJ756</f>
        <v>236.40000000000003</v>
      </c>
      <c r="K756" s="687">
        <f t="shared" si="1640"/>
        <v>0</v>
      </c>
      <c r="L756" s="687">
        <f>IFERROR(K756-J756,"-")</f>
        <v>-236.40000000000003</v>
      </c>
      <c r="M756" s="688">
        <f>IFERROR(K756/J756,"-")</f>
        <v>0</v>
      </c>
      <c r="N756" s="687">
        <f t="shared" ref="N756:O759" si="1641">R756+V756+Z756</f>
        <v>67.800000000000011</v>
      </c>
      <c r="O756" s="687">
        <f t="shared" si="1641"/>
        <v>0</v>
      </c>
      <c r="P756" s="687">
        <f>IFERROR(O756-N756,"-")</f>
        <v>-67.800000000000011</v>
      </c>
      <c r="Q756" s="688">
        <f>IFERROR(O756/N756,"-")</f>
        <v>0</v>
      </c>
      <c r="R756" s="687">
        <f>'1. ГПП-АГПЗ+'!W79</f>
        <v>23.1</v>
      </c>
      <c r="S756" s="687">
        <f>'1. ГПП-АГПЗ+'!Y79</f>
        <v>0</v>
      </c>
      <c r="T756" s="687">
        <f>IFERROR(S756-R756,"-")</f>
        <v>-23.1</v>
      </c>
      <c r="U756" s="688">
        <f>IFERROR(S756/R756,"-")</f>
        <v>0</v>
      </c>
      <c r="V756" s="687">
        <f>'1. ГПП-АГПЗ+'!AC79</f>
        <v>21.3</v>
      </c>
      <c r="W756" s="687">
        <f>'1. ГПП-АГПЗ+'!AE79</f>
        <v>0</v>
      </c>
      <c r="X756" s="687">
        <f>IFERROR(W756-V756,"-")</f>
        <v>-21.3</v>
      </c>
      <c r="Y756" s="688">
        <f>IFERROR(W756/V756,"-")</f>
        <v>0</v>
      </c>
      <c r="Z756" s="687">
        <f>'1. ГПП-АГПЗ+'!AI79</f>
        <v>23.4</v>
      </c>
      <c r="AA756" s="687">
        <f>'1. ГПП-АГПЗ+'!AK79</f>
        <v>0</v>
      </c>
      <c r="AB756" s="687">
        <f>IFERROR(AA756-Z756,"-")</f>
        <v>-23.4</v>
      </c>
      <c r="AC756" s="688">
        <f>IFERROR(AA756/Z756,"-")</f>
        <v>0</v>
      </c>
      <c r="AD756" s="687">
        <f t="shared" ref="AD756:AE759" si="1642">AH756+AL756+AP756</f>
        <v>29.4</v>
      </c>
      <c r="AE756" s="687">
        <f t="shared" si="1642"/>
        <v>0</v>
      </c>
      <c r="AF756" s="687">
        <f>IFERROR(AE756-AD756,"-")</f>
        <v>-29.4</v>
      </c>
      <c r="AG756" s="688">
        <f>IFERROR(AE756/AD756,"-")</f>
        <v>0</v>
      </c>
      <c r="AH756" s="687">
        <f>'1. ГПП-АГПЗ+'!AU79</f>
        <v>23.3</v>
      </c>
      <c r="AI756" s="687">
        <f>'1. ГПП-АГПЗ+'!AW79</f>
        <v>0</v>
      </c>
      <c r="AJ756" s="687">
        <f>IFERROR(AI756-AH756,"-")</f>
        <v>-23.3</v>
      </c>
      <c r="AK756" s="688">
        <f>IFERROR(AI756/AH756,"-")</f>
        <v>0</v>
      </c>
      <c r="AL756" s="687">
        <f>'1. ГПП-АГПЗ+'!BA79</f>
        <v>6.1</v>
      </c>
      <c r="AM756" s="687">
        <f>'1. ГПП-АГПЗ+'!BC79</f>
        <v>0</v>
      </c>
      <c r="AN756" s="687">
        <f>IFERROR(AM756-AL756,"-")</f>
        <v>-6.1</v>
      </c>
      <c r="AO756" s="688">
        <f>IFERROR(AM756/AL756,"-")</f>
        <v>0</v>
      </c>
      <c r="AP756" s="687">
        <f>'1. ГПП-АГПЗ+'!BG79</f>
        <v>0</v>
      </c>
      <c r="AQ756" s="687">
        <f>'1. ГПП-АГПЗ+'!BI79</f>
        <v>0</v>
      </c>
      <c r="AR756" s="687">
        <f>IFERROR(AQ756-AP756,"-")</f>
        <v>0</v>
      </c>
      <c r="AS756" s="688" t="str">
        <f>IFERROR(AQ756/AP756,"-")</f>
        <v>-</v>
      </c>
      <c r="AT756" s="687">
        <f t="shared" ref="AT756:AU759" si="1643">AX756+BB756+BF756</f>
        <v>66.899999999999991</v>
      </c>
      <c r="AU756" s="687">
        <f t="shared" si="1643"/>
        <v>0</v>
      </c>
      <c r="AV756" s="687">
        <f>IFERROR(AU756-AT756,"-")</f>
        <v>-66.899999999999991</v>
      </c>
      <c r="AW756" s="688">
        <f>IFERROR(AU756/AT756,"-")</f>
        <v>0</v>
      </c>
      <c r="AX756" s="687">
        <f>'1. ГПП-АГПЗ+'!BS79</f>
        <v>19.399999999999999</v>
      </c>
      <c r="AY756" s="687">
        <f>'1. ГПП-АГПЗ+'!BU79</f>
        <v>0</v>
      </c>
      <c r="AZ756" s="687">
        <f>IFERROR(AY756-AX756,"-")</f>
        <v>-19.399999999999999</v>
      </c>
      <c r="BA756" s="688">
        <f>IFERROR(AY756/AX756,"-")</f>
        <v>0</v>
      </c>
      <c r="BB756" s="687">
        <f>'1. ГПП-АГПЗ+'!BY79</f>
        <v>23.7</v>
      </c>
      <c r="BC756" s="687">
        <f>'1. ГПП-АГПЗ+'!CA79</f>
        <v>0</v>
      </c>
      <c r="BD756" s="687">
        <f>IFERROR(BC756-BB756,"-")</f>
        <v>-23.7</v>
      </c>
      <c r="BE756" s="688">
        <f>IFERROR(BC756/BB756,"-")</f>
        <v>0</v>
      </c>
      <c r="BF756" s="687">
        <f>'1. ГПП-АГПЗ+'!CE79</f>
        <v>23.8</v>
      </c>
      <c r="BG756" s="687">
        <f>'1. ГПП-АГПЗ+'!CG79</f>
        <v>0</v>
      </c>
      <c r="BH756" s="687">
        <f>IFERROR(BG756-BF756,"-")</f>
        <v>-23.8</v>
      </c>
      <c r="BI756" s="688">
        <f>IFERROR(BG756/BF756,"-")</f>
        <v>0</v>
      </c>
      <c r="BJ756" s="687">
        <f t="shared" ref="BJ756:BK759" si="1644">BN756+BR756+BV756</f>
        <v>72.3</v>
      </c>
      <c r="BK756" s="687">
        <f t="shared" si="1644"/>
        <v>0</v>
      </c>
      <c r="BL756" s="687">
        <f>IFERROR(BK756-BJ756,"-")</f>
        <v>-72.3</v>
      </c>
      <c r="BM756" s="688">
        <f>IFERROR(BK756/BJ756,"-")</f>
        <v>0</v>
      </c>
      <c r="BN756" s="687">
        <f>'1. ГПП-АГПЗ+'!CQ79</f>
        <v>24.5</v>
      </c>
      <c r="BO756" s="687">
        <f>'1. ГПП-АГПЗ+'!CS79</f>
        <v>0</v>
      </c>
      <c r="BP756" s="687">
        <f>IFERROR(BO756-BN756,"-")</f>
        <v>-24.5</v>
      </c>
      <c r="BQ756" s="688">
        <f>IFERROR(BO756/BN756,"-")</f>
        <v>0</v>
      </c>
      <c r="BR756" s="687">
        <f>'1. ГПП-АГПЗ+'!CW79</f>
        <v>23.9</v>
      </c>
      <c r="BS756" s="687">
        <f>'1. ГПП-АГПЗ+'!CY79</f>
        <v>0</v>
      </c>
      <c r="BT756" s="687">
        <f>IFERROR(BS756-BR756,"-")</f>
        <v>-23.9</v>
      </c>
      <c r="BU756" s="688">
        <f>IFERROR(BS756/BR756,"-")</f>
        <v>0</v>
      </c>
      <c r="BV756" s="687">
        <f>'1. ГПП-АГПЗ+'!DC79</f>
        <v>23.9</v>
      </c>
      <c r="BW756" s="687">
        <f>'1. ГПП-АГПЗ+'!DE79</f>
        <v>0</v>
      </c>
      <c r="BX756" s="687">
        <f>IFERROR(BW756-BV756,"-")</f>
        <v>-23.9</v>
      </c>
      <c r="BY756" s="688">
        <f>IFERROR(BW756/BV756,"-")</f>
        <v>0</v>
      </c>
    </row>
    <row r="757" spans="2:77" ht="20.100000000000001" customHeight="1">
      <c r="C757" s="424"/>
      <c r="D757" s="528"/>
      <c r="E757" s="528"/>
      <c r="F757" s="529"/>
      <c r="G757" s="530" t="s">
        <v>799</v>
      </c>
      <c r="H757" s="530"/>
      <c r="I757" s="446" t="s">
        <v>169</v>
      </c>
      <c r="J757" s="687">
        <f t="shared" si="1640"/>
        <v>205.7</v>
      </c>
      <c r="K757" s="687">
        <f t="shared" si="1640"/>
        <v>0</v>
      </c>
      <c r="L757" s="687">
        <f>IFERROR(K757-J757,"-")</f>
        <v>-205.7</v>
      </c>
      <c r="M757" s="688">
        <f>IFERROR(K757/J757,"-")</f>
        <v>0</v>
      </c>
      <c r="N757" s="687">
        <f t="shared" si="1641"/>
        <v>59</v>
      </c>
      <c r="O757" s="687">
        <f t="shared" si="1641"/>
        <v>0</v>
      </c>
      <c r="P757" s="687">
        <f>IFERROR(O757-N757,"-")</f>
        <v>-59</v>
      </c>
      <c r="Q757" s="688">
        <f>IFERROR(O757/N757,"-")</f>
        <v>0</v>
      </c>
      <c r="R757" s="687">
        <f>'1. ГПП-АГПЗ+'!W78</f>
        <v>20.100000000000001</v>
      </c>
      <c r="S757" s="687">
        <f>'1. ГПП-АГПЗ+'!Y78</f>
        <v>0</v>
      </c>
      <c r="T757" s="687">
        <f>IFERROR(S757-R757,"-")</f>
        <v>-20.100000000000001</v>
      </c>
      <c r="U757" s="688">
        <f>IFERROR(S757/R757,"-")</f>
        <v>0</v>
      </c>
      <c r="V757" s="687">
        <f>'1. ГПП-АГПЗ+'!AC78</f>
        <v>18.5</v>
      </c>
      <c r="W757" s="687">
        <f>'1. ГПП-АГПЗ+'!AE78</f>
        <v>0</v>
      </c>
      <c r="X757" s="687">
        <f>IFERROR(W757-V757,"-")</f>
        <v>-18.5</v>
      </c>
      <c r="Y757" s="688">
        <f>IFERROR(W757/V757,"-")</f>
        <v>0</v>
      </c>
      <c r="Z757" s="687">
        <f>'1. ГПП-АГПЗ+'!AI78</f>
        <v>20.399999999999999</v>
      </c>
      <c r="AA757" s="687">
        <f>'1. ГПП-АГПЗ+'!AK78</f>
        <v>0</v>
      </c>
      <c r="AB757" s="687">
        <f>IFERROR(AA757-Z757,"-")</f>
        <v>-20.399999999999999</v>
      </c>
      <c r="AC757" s="688">
        <f>IFERROR(AA757/Z757,"-")</f>
        <v>0</v>
      </c>
      <c r="AD757" s="687">
        <f t="shared" si="1642"/>
        <v>25.6</v>
      </c>
      <c r="AE757" s="687">
        <f t="shared" si="1642"/>
        <v>0</v>
      </c>
      <c r="AF757" s="687">
        <f>IFERROR(AE757-AD757,"-")</f>
        <v>-25.6</v>
      </c>
      <c r="AG757" s="688">
        <f>IFERROR(AE757/AD757,"-")</f>
        <v>0</v>
      </c>
      <c r="AH757" s="687">
        <f>'1. ГПП-АГПЗ+'!AU78</f>
        <v>20.3</v>
      </c>
      <c r="AI757" s="687">
        <f>'1. ГПП-АГПЗ+'!AW78</f>
        <v>0</v>
      </c>
      <c r="AJ757" s="687">
        <f>IFERROR(AI757-AH757,"-")</f>
        <v>-20.3</v>
      </c>
      <c r="AK757" s="688">
        <f>IFERROR(AI757/AH757,"-")</f>
        <v>0</v>
      </c>
      <c r="AL757" s="687">
        <f>'1. ГПП-АГПЗ+'!BA78</f>
        <v>5.3</v>
      </c>
      <c r="AM757" s="687">
        <f>'1. ГПП-АГПЗ+'!BC78</f>
        <v>0</v>
      </c>
      <c r="AN757" s="687">
        <f>IFERROR(AM757-AL757,"-")</f>
        <v>-5.3</v>
      </c>
      <c r="AO757" s="688">
        <f>IFERROR(AM757/AL757,"-")</f>
        <v>0</v>
      </c>
      <c r="AP757" s="687">
        <f>'1. ГПП-АГПЗ+'!BG78</f>
        <v>0</v>
      </c>
      <c r="AQ757" s="687">
        <f>'1. ГПП-АГПЗ+'!BI78</f>
        <v>0</v>
      </c>
      <c r="AR757" s="687">
        <f>IFERROR(AQ757-AP757,"-")</f>
        <v>0</v>
      </c>
      <c r="AS757" s="688" t="str">
        <f>IFERROR(AQ757/AP757,"-")</f>
        <v>-</v>
      </c>
      <c r="AT757" s="687">
        <f t="shared" si="1643"/>
        <v>58.3</v>
      </c>
      <c r="AU757" s="687">
        <f t="shared" si="1643"/>
        <v>0</v>
      </c>
      <c r="AV757" s="687">
        <f>IFERROR(AU757-AT757,"-")</f>
        <v>-58.3</v>
      </c>
      <c r="AW757" s="688">
        <f>IFERROR(AU757/AT757,"-")</f>
        <v>0</v>
      </c>
      <c r="AX757" s="687">
        <f>'1. ГПП-АГПЗ+'!BS78</f>
        <v>16.899999999999999</v>
      </c>
      <c r="AY757" s="687">
        <f>'1. ГПП-АГПЗ+'!BU78</f>
        <v>0</v>
      </c>
      <c r="AZ757" s="687">
        <f>IFERROR(AY757-AX757,"-")</f>
        <v>-16.899999999999999</v>
      </c>
      <c r="BA757" s="688">
        <f>IFERROR(AY757/AX757,"-")</f>
        <v>0</v>
      </c>
      <c r="BB757" s="687">
        <f>'1. ГПП-АГПЗ+'!BY78</f>
        <v>20.6</v>
      </c>
      <c r="BC757" s="687">
        <f>'1. ГПП-АГПЗ+'!CA78</f>
        <v>0</v>
      </c>
      <c r="BD757" s="687">
        <f>IFERROR(BC757-BB757,"-")</f>
        <v>-20.6</v>
      </c>
      <c r="BE757" s="688">
        <f>IFERROR(BC757/BB757,"-")</f>
        <v>0</v>
      </c>
      <c r="BF757" s="687">
        <f>'1. ГПП-АГПЗ+'!CE78</f>
        <v>20.8</v>
      </c>
      <c r="BG757" s="687">
        <f>'1. ГПП-АГПЗ+'!CG78</f>
        <v>0</v>
      </c>
      <c r="BH757" s="687">
        <f>IFERROR(BG757-BF757,"-")</f>
        <v>-20.8</v>
      </c>
      <c r="BI757" s="688">
        <f>IFERROR(BG757/BF757,"-")</f>
        <v>0</v>
      </c>
      <c r="BJ757" s="687">
        <f t="shared" si="1644"/>
        <v>62.8</v>
      </c>
      <c r="BK757" s="687">
        <f t="shared" si="1644"/>
        <v>0</v>
      </c>
      <c r="BL757" s="687">
        <f>IFERROR(BK757-BJ757,"-")</f>
        <v>-62.8</v>
      </c>
      <c r="BM757" s="688">
        <f>IFERROR(BK757/BJ757,"-")</f>
        <v>0</v>
      </c>
      <c r="BN757" s="687">
        <f>'1. ГПП-АГПЗ+'!CQ78</f>
        <v>21.3</v>
      </c>
      <c r="BO757" s="687">
        <f>'1. ГПП-АГПЗ+'!CS78</f>
        <v>0</v>
      </c>
      <c r="BP757" s="687">
        <f>IFERROR(BO757-BN757,"-")</f>
        <v>-21.3</v>
      </c>
      <c r="BQ757" s="688">
        <f>IFERROR(BO757/BN757,"-")</f>
        <v>0</v>
      </c>
      <c r="BR757" s="687">
        <f>'1. ГПП-АГПЗ+'!CW78</f>
        <v>20.8</v>
      </c>
      <c r="BS757" s="687">
        <f>'1. ГПП-АГПЗ+'!CY78</f>
        <v>0</v>
      </c>
      <c r="BT757" s="687">
        <f>IFERROR(BS757-BR757,"-")</f>
        <v>-20.8</v>
      </c>
      <c r="BU757" s="688">
        <f>IFERROR(BS757/BR757,"-")</f>
        <v>0</v>
      </c>
      <c r="BV757" s="687">
        <f>'1. ГПП-АГПЗ+'!DC78</f>
        <v>20.7</v>
      </c>
      <c r="BW757" s="687">
        <f>'1. ГПП-АГПЗ+'!DE78</f>
        <v>0</v>
      </c>
      <c r="BX757" s="687">
        <f>IFERROR(BW757-BV757,"-")</f>
        <v>-20.7</v>
      </c>
      <c r="BY757" s="688">
        <f>IFERROR(BW757/BV757,"-")</f>
        <v>0</v>
      </c>
    </row>
    <row r="758" spans="2:77" ht="20.100000000000001" customHeight="1">
      <c r="C758" s="436" t="s">
        <v>101</v>
      </c>
      <c r="D758" s="528"/>
      <c r="E758" s="528"/>
      <c r="F758" s="529"/>
      <c r="G758" s="530" t="s">
        <v>798</v>
      </c>
      <c r="H758" s="530"/>
      <c r="I758" s="6" t="s">
        <v>98</v>
      </c>
      <c r="J758" s="687">
        <f t="shared" si="1640"/>
        <v>236.40000000000003</v>
      </c>
      <c r="K758" s="687">
        <f t="shared" si="1640"/>
        <v>0</v>
      </c>
      <c r="L758" s="687">
        <f>IFERROR(K758-J758,"-")</f>
        <v>-236.40000000000003</v>
      </c>
      <c r="M758" s="688">
        <f>IFERROR(K758/J758,"-")</f>
        <v>0</v>
      </c>
      <c r="N758" s="687">
        <f t="shared" si="1641"/>
        <v>67.800000000000011</v>
      </c>
      <c r="O758" s="687">
        <f t="shared" si="1641"/>
        <v>0</v>
      </c>
      <c r="P758" s="687">
        <f>IFERROR(O758-N758,"-")</f>
        <v>-67.800000000000011</v>
      </c>
      <c r="Q758" s="688">
        <f>IFERROR(O758/N758,"-")</f>
        <v>0</v>
      </c>
      <c r="R758" s="687">
        <f>'1. ГПП-АГПЗ+'!W79</f>
        <v>23.1</v>
      </c>
      <c r="S758" s="687">
        <f>'1. ГПП-АГПЗ+'!Y79</f>
        <v>0</v>
      </c>
      <c r="T758" s="687">
        <f>IFERROR(S758-R758,"-")</f>
        <v>-23.1</v>
      </c>
      <c r="U758" s="688">
        <f>IFERROR(S758/R758,"-")</f>
        <v>0</v>
      </c>
      <c r="V758" s="687">
        <f>'1. ГПП-АГПЗ+'!AC79</f>
        <v>21.3</v>
      </c>
      <c r="W758" s="687">
        <f>'1. ГПП-АГПЗ+'!AE79</f>
        <v>0</v>
      </c>
      <c r="X758" s="687">
        <f>IFERROR(W758-V758,"-")</f>
        <v>-21.3</v>
      </c>
      <c r="Y758" s="688">
        <f>IFERROR(W758/V758,"-")</f>
        <v>0</v>
      </c>
      <c r="Z758" s="687">
        <f>'1. ГПП-АГПЗ+'!AI79</f>
        <v>23.4</v>
      </c>
      <c r="AA758" s="687">
        <f>'1. ГПП-АГПЗ+'!AK79</f>
        <v>0</v>
      </c>
      <c r="AB758" s="687">
        <f>IFERROR(AA758-Z758,"-")</f>
        <v>-23.4</v>
      </c>
      <c r="AC758" s="688">
        <f>IFERROR(AA758/Z758,"-")</f>
        <v>0</v>
      </c>
      <c r="AD758" s="687">
        <f t="shared" si="1642"/>
        <v>29.4</v>
      </c>
      <c r="AE758" s="687">
        <f t="shared" si="1642"/>
        <v>0</v>
      </c>
      <c r="AF758" s="687">
        <f>IFERROR(AE758-AD758,"-")</f>
        <v>-29.4</v>
      </c>
      <c r="AG758" s="688">
        <f>IFERROR(AE758/AD758,"-")</f>
        <v>0</v>
      </c>
      <c r="AH758" s="687">
        <f>'1. ГПП-АГПЗ+'!AU79</f>
        <v>23.3</v>
      </c>
      <c r="AI758" s="687">
        <f>'1. ГПП-АГПЗ+'!AW79</f>
        <v>0</v>
      </c>
      <c r="AJ758" s="687">
        <f>IFERROR(AI758-AH758,"-")</f>
        <v>-23.3</v>
      </c>
      <c r="AK758" s="688">
        <f>IFERROR(AI758/AH758,"-")</f>
        <v>0</v>
      </c>
      <c r="AL758" s="687">
        <f>'1. ГПП-АГПЗ+'!BA79</f>
        <v>6.1</v>
      </c>
      <c r="AM758" s="687">
        <f>'1. ГПП-АГПЗ+'!BC79</f>
        <v>0</v>
      </c>
      <c r="AN758" s="687">
        <f>IFERROR(AM758-AL758,"-")</f>
        <v>-6.1</v>
      </c>
      <c r="AO758" s="688">
        <f>IFERROR(AM758/AL758,"-")</f>
        <v>0</v>
      </c>
      <c r="AP758" s="687">
        <f>'1. ГПП-АГПЗ+'!BG79</f>
        <v>0</v>
      </c>
      <c r="AQ758" s="687">
        <f>'1. ГПП-АГПЗ+'!BI79</f>
        <v>0</v>
      </c>
      <c r="AR758" s="687">
        <f>IFERROR(AQ758-AP758,"-")</f>
        <v>0</v>
      </c>
      <c r="AS758" s="688" t="str">
        <f>IFERROR(AQ758/AP758,"-")</f>
        <v>-</v>
      </c>
      <c r="AT758" s="687">
        <f t="shared" si="1643"/>
        <v>66.899999999999991</v>
      </c>
      <c r="AU758" s="687">
        <f t="shared" si="1643"/>
        <v>0</v>
      </c>
      <c r="AV758" s="687">
        <f>IFERROR(AU758-AT758,"-")</f>
        <v>-66.899999999999991</v>
      </c>
      <c r="AW758" s="688">
        <f>IFERROR(AU758/AT758,"-")</f>
        <v>0</v>
      </c>
      <c r="AX758" s="687">
        <f>'1. ГПП-АГПЗ+'!BS79</f>
        <v>19.399999999999999</v>
      </c>
      <c r="AY758" s="687">
        <f>'1. ГПП-АГПЗ+'!BU79</f>
        <v>0</v>
      </c>
      <c r="AZ758" s="687">
        <f>IFERROR(AY758-AX758,"-")</f>
        <v>-19.399999999999999</v>
      </c>
      <c r="BA758" s="688">
        <f>IFERROR(AY758/AX758,"-")</f>
        <v>0</v>
      </c>
      <c r="BB758" s="687">
        <f>'1. ГПП-АГПЗ+'!BY79</f>
        <v>23.7</v>
      </c>
      <c r="BC758" s="687">
        <f>'1. ГПП-АГПЗ+'!CA79</f>
        <v>0</v>
      </c>
      <c r="BD758" s="687">
        <f>IFERROR(BC758-BB758,"-")</f>
        <v>-23.7</v>
      </c>
      <c r="BE758" s="688">
        <f>IFERROR(BC758/BB758,"-")</f>
        <v>0</v>
      </c>
      <c r="BF758" s="687">
        <f>'1. ГПП-АГПЗ+'!CE79</f>
        <v>23.8</v>
      </c>
      <c r="BG758" s="687">
        <f>'1. ГПП-АГПЗ+'!CG79</f>
        <v>0</v>
      </c>
      <c r="BH758" s="687">
        <f>IFERROR(BG758-BF758,"-")</f>
        <v>-23.8</v>
      </c>
      <c r="BI758" s="688">
        <f>IFERROR(BG758/BF758,"-")</f>
        <v>0</v>
      </c>
      <c r="BJ758" s="687">
        <f t="shared" si="1644"/>
        <v>72.3</v>
      </c>
      <c r="BK758" s="687">
        <f t="shared" si="1644"/>
        <v>0</v>
      </c>
      <c r="BL758" s="687">
        <f>IFERROR(BK758-BJ758,"-")</f>
        <v>-72.3</v>
      </c>
      <c r="BM758" s="688">
        <f>IFERROR(BK758/BJ758,"-")</f>
        <v>0</v>
      </c>
      <c r="BN758" s="687">
        <f>'1. ГПП-АГПЗ+'!CQ79</f>
        <v>24.5</v>
      </c>
      <c r="BO758" s="687">
        <f>'1. ГПП-АГПЗ+'!CS79</f>
        <v>0</v>
      </c>
      <c r="BP758" s="687">
        <f>IFERROR(BO758-BN758,"-")</f>
        <v>-24.5</v>
      </c>
      <c r="BQ758" s="688">
        <f>IFERROR(BO758/BN758,"-")</f>
        <v>0</v>
      </c>
      <c r="BR758" s="687">
        <f>'1. ГПП-АГПЗ+'!CW79</f>
        <v>23.9</v>
      </c>
      <c r="BS758" s="687">
        <f>'1. ГПП-АГПЗ+'!CY79</f>
        <v>0</v>
      </c>
      <c r="BT758" s="687">
        <f>IFERROR(BS758-BR758,"-")</f>
        <v>-23.9</v>
      </c>
      <c r="BU758" s="688">
        <f>IFERROR(BS758/BR758,"-")</f>
        <v>0</v>
      </c>
      <c r="BV758" s="687">
        <f>'1. ГПП-АГПЗ+'!DC79</f>
        <v>23.9</v>
      </c>
      <c r="BW758" s="687">
        <f>'1. ГПП-АГПЗ+'!DE79</f>
        <v>0</v>
      </c>
      <c r="BX758" s="687">
        <f>IFERROR(BW758-BV758,"-")</f>
        <v>-23.9</v>
      </c>
      <c r="BY758" s="688">
        <f>IFERROR(BW758/BV758,"-")</f>
        <v>0</v>
      </c>
    </row>
    <row r="759" spans="2:77" ht="20.100000000000001" customHeight="1">
      <c r="C759" s="416"/>
      <c r="D759" s="528"/>
      <c r="E759" s="528"/>
      <c r="F759" s="529"/>
      <c r="G759" s="530" t="s">
        <v>799</v>
      </c>
      <c r="H759" s="530"/>
      <c r="I759" s="4" t="s">
        <v>169</v>
      </c>
      <c r="J759" s="687">
        <f t="shared" si="1640"/>
        <v>205.7</v>
      </c>
      <c r="K759" s="687">
        <f t="shared" si="1640"/>
        <v>0</v>
      </c>
      <c r="L759" s="687">
        <f>IFERROR(K759-J759,"-")</f>
        <v>-205.7</v>
      </c>
      <c r="M759" s="688">
        <f>IFERROR(K759/J759,"-")</f>
        <v>0</v>
      </c>
      <c r="N759" s="687">
        <f t="shared" si="1641"/>
        <v>59</v>
      </c>
      <c r="O759" s="687">
        <f t="shared" si="1641"/>
        <v>0</v>
      </c>
      <c r="P759" s="687">
        <f>IFERROR(O759-N759,"-")</f>
        <v>-59</v>
      </c>
      <c r="Q759" s="688">
        <f>IFERROR(O759/N759,"-")</f>
        <v>0</v>
      </c>
      <c r="R759" s="687">
        <f>'1. ГПП-АГПЗ+'!W78</f>
        <v>20.100000000000001</v>
      </c>
      <c r="S759" s="687">
        <f>'1. ГПП-АГПЗ+'!Y78</f>
        <v>0</v>
      </c>
      <c r="T759" s="687">
        <f>IFERROR(S759-R759,"-")</f>
        <v>-20.100000000000001</v>
      </c>
      <c r="U759" s="688">
        <f>IFERROR(S759/R759,"-")</f>
        <v>0</v>
      </c>
      <c r="V759" s="687">
        <f>'1. ГПП-АГПЗ+'!AC78</f>
        <v>18.5</v>
      </c>
      <c r="W759" s="687">
        <f>'1. ГПП-АГПЗ+'!AE78</f>
        <v>0</v>
      </c>
      <c r="X759" s="687">
        <f>IFERROR(W759-V759,"-")</f>
        <v>-18.5</v>
      </c>
      <c r="Y759" s="688">
        <f>IFERROR(W759/V759,"-")</f>
        <v>0</v>
      </c>
      <c r="Z759" s="687">
        <f>'1. ГПП-АГПЗ+'!AI78</f>
        <v>20.399999999999999</v>
      </c>
      <c r="AA759" s="687">
        <f>'1. ГПП-АГПЗ+'!AK78</f>
        <v>0</v>
      </c>
      <c r="AB759" s="687">
        <f>IFERROR(AA759-Z759,"-")</f>
        <v>-20.399999999999999</v>
      </c>
      <c r="AC759" s="688">
        <f>IFERROR(AA759/Z759,"-")</f>
        <v>0</v>
      </c>
      <c r="AD759" s="687">
        <f t="shared" si="1642"/>
        <v>25.6</v>
      </c>
      <c r="AE759" s="687">
        <f t="shared" si="1642"/>
        <v>0</v>
      </c>
      <c r="AF759" s="687">
        <f>IFERROR(AE759-AD759,"-")</f>
        <v>-25.6</v>
      </c>
      <c r="AG759" s="688">
        <f>IFERROR(AE759/AD759,"-")</f>
        <v>0</v>
      </c>
      <c r="AH759" s="687">
        <f>'1. ГПП-АГПЗ+'!AU78</f>
        <v>20.3</v>
      </c>
      <c r="AI759" s="687">
        <f>'1. ГПП-АГПЗ+'!AW78</f>
        <v>0</v>
      </c>
      <c r="AJ759" s="687">
        <f>IFERROR(AI759-AH759,"-")</f>
        <v>-20.3</v>
      </c>
      <c r="AK759" s="688">
        <f>IFERROR(AI759/AH759,"-")</f>
        <v>0</v>
      </c>
      <c r="AL759" s="687">
        <f>'1. ГПП-АГПЗ+'!BA78</f>
        <v>5.3</v>
      </c>
      <c r="AM759" s="687">
        <f>'1. ГПП-АГПЗ+'!BC78</f>
        <v>0</v>
      </c>
      <c r="AN759" s="687">
        <f>IFERROR(AM759-AL759,"-")</f>
        <v>-5.3</v>
      </c>
      <c r="AO759" s="688">
        <f>IFERROR(AM759/AL759,"-")</f>
        <v>0</v>
      </c>
      <c r="AP759" s="687">
        <f>'1. ГПП-АГПЗ+'!BG78</f>
        <v>0</v>
      </c>
      <c r="AQ759" s="687">
        <f>'1. ГПП-АГПЗ+'!BI78</f>
        <v>0</v>
      </c>
      <c r="AR759" s="687">
        <f>IFERROR(AQ759-AP759,"-")</f>
        <v>0</v>
      </c>
      <c r="AS759" s="688" t="str">
        <f>IFERROR(AQ759/AP759,"-")</f>
        <v>-</v>
      </c>
      <c r="AT759" s="687">
        <f t="shared" si="1643"/>
        <v>58.3</v>
      </c>
      <c r="AU759" s="687">
        <f t="shared" si="1643"/>
        <v>0</v>
      </c>
      <c r="AV759" s="687">
        <f>IFERROR(AU759-AT759,"-")</f>
        <v>-58.3</v>
      </c>
      <c r="AW759" s="688">
        <f>IFERROR(AU759/AT759,"-")</f>
        <v>0</v>
      </c>
      <c r="AX759" s="687">
        <f>'1. ГПП-АГПЗ+'!BS78</f>
        <v>16.899999999999999</v>
      </c>
      <c r="AY759" s="687">
        <f>'1. ГПП-АГПЗ+'!BU78</f>
        <v>0</v>
      </c>
      <c r="AZ759" s="687">
        <f>IFERROR(AY759-AX759,"-")</f>
        <v>-16.899999999999999</v>
      </c>
      <c r="BA759" s="688">
        <f>IFERROR(AY759/AX759,"-")</f>
        <v>0</v>
      </c>
      <c r="BB759" s="687">
        <f>'1. ГПП-АГПЗ+'!BY78</f>
        <v>20.6</v>
      </c>
      <c r="BC759" s="687">
        <f>'1. ГПП-АГПЗ+'!CA78</f>
        <v>0</v>
      </c>
      <c r="BD759" s="687">
        <f>IFERROR(BC759-BB759,"-")</f>
        <v>-20.6</v>
      </c>
      <c r="BE759" s="688">
        <f>IFERROR(BC759/BB759,"-")</f>
        <v>0</v>
      </c>
      <c r="BF759" s="687">
        <f>'1. ГПП-АГПЗ+'!CE78</f>
        <v>20.8</v>
      </c>
      <c r="BG759" s="687">
        <f>'1. ГПП-АГПЗ+'!CG78</f>
        <v>0</v>
      </c>
      <c r="BH759" s="687">
        <f>IFERROR(BG759-BF759,"-")</f>
        <v>-20.8</v>
      </c>
      <c r="BI759" s="688">
        <f>IFERROR(BG759/BF759,"-")</f>
        <v>0</v>
      </c>
      <c r="BJ759" s="687">
        <f t="shared" si="1644"/>
        <v>62.8</v>
      </c>
      <c r="BK759" s="687">
        <f t="shared" si="1644"/>
        <v>0</v>
      </c>
      <c r="BL759" s="687">
        <f>IFERROR(BK759-BJ759,"-")</f>
        <v>-62.8</v>
      </c>
      <c r="BM759" s="688">
        <f>IFERROR(BK759/BJ759,"-")</f>
        <v>0</v>
      </c>
      <c r="BN759" s="687">
        <f>'1. ГПП-АГПЗ+'!CQ78</f>
        <v>21.3</v>
      </c>
      <c r="BO759" s="687">
        <f>'1. ГПП-АГПЗ+'!CS78</f>
        <v>0</v>
      </c>
      <c r="BP759" s="687">
        <f>IFERROR(BO759-BN759,"-")</f>
        <v>-21.3</v>
      </c>
      <c r="BQ759" s="688">
        <f>IFERROR(BO759/BN759,"-")</f>
        <v>0</v>
      </c>
      <c r="BR759" s="687">
        <f>'1. ГПП-АГПЗ+'!CW78</f>
        <v>20.8</v>
      </c>
      <c r="BS759" s="687">
        <f>'1. ГПП-АГПЗ+'!CY78</f>
        <v>0</v>
      </c>
      <c r="BT759" s="687">
        <f>IFERROR(BS759-BR759,"-")</f>
        <v>-20.8</v>
      </c>
      <c r="BU759" s="688">
        <f>IFERROR(BS759/BR759,"-")</f>
        <v>0</v>
      </c>
      <c r="BV759" s="687">
        <f>'1. ГПП-АГПЗ+'!DC78</f>
        <v>20.7</v>
      </c>
      <c r="BW759" s="687">
        <f>'1. ГПП-АГПЗ+'!DE78</f>
        <v>0</v>
      </c>
      <c r="BX759" s="687">
        <f>IFERROR(BW759-BV759,"-")</f>
        <v>-20.7</v>
      </c>
      <c r="BY759" s="688">
        <f>IFERROR(BW759/BV759,"-")</f>
        <v>0</v>
      </c>
    </row>
    <row r="760" spans="2:77" ht="20.100000000000001" customHeight="1">
      <c r="B760" s="413" t="s">
        <v>801</v>
      </c>
      <c r="C760" s="428" t="s">
        <v>123</v>
      </c>
      <c r="D760" s="528"/>
      <c r="E760" s="528"/>
      <c r="F760" s="529"/>
      <c r="G760" s="530">
        <v>0</v>
      </c>
      <c r="H760" s="530"/>
      <c r="I760" s="9" t="s">
        <v>98</v>
      </c>
      <c r="J760" s="681"/>
      <c r="K760" s="681"/>
      <c r="L760" s="681"/>
      <c r="M760" s="681"/>
      <c r="N760" s="681"/>
      <c r="O760" s="681"/>
      <c r="P760" s="681"/>
      <c r="Q760" s="681"/>
      <c r="R760" s="681"/>
      <c r="S760" s="681"/>
      <c r="T760" s="681"/>
      <c r="U760" s="681"/>
      <c r="V760" s="681"/>
      <c r="W760" s="681"/>
      <c r="X760" s="681"/>
      <c r="Y760" s="681"/>
      <c r="Z760" s="681"/>
      <c r="AA760" s="681"/>
      <c r="AB760" s="681"/>
      <c r="AC760" s="681"/>
      <c r="AD760" s="681"/>
      <c r="AE760" s="681"/>
      <c r="AF760" s="681"/>
      <c r="AG760" s="681"/>
      <c r="AH760" s="681"/>
      <c r="AI760" s="681"/>
      <c r="AJ760" s="681"/>
      <c r="AK760" s="681"/>
      <c r="AL760" s="681"/>
      <c r="AM760" s="681"/>
      <c r="AN760" s="681"/>
      <c r="AO760" s="681"/>
      <c r="AP760" s="681"/>
      <c r="AQ760" s="681"/>
      <c r="AR760" s="681"/>
      <c r="AS760" s="681"/>
      <c r="AT760" s="681"/>
      <c r="AU760" s="681"/>
      <c r="AV760" s="681"/>
      <c r="AW760" s="681"/>
      <c r="AX760" s="681"/>
      <c r="AY760" s="681"/>
      <c r="AZ760" s="681"/>
      <c r="BA760" s="681"/>
      <c r="BB760" s="681"/>
      <c r="BC760" s="681"/>
      <c r="BD760" s="681"/>
      <c r="BE760" s="681"/>
      <c r="BF760" s="681"/>
      <c r="BG760" s="681"/>
      <c r="BH760" s="681"/>
      <c r="BI760" s="681"/>
      <c r="BJ760" s="681"/>
      <c r="BK760" s="681"/>
      <c r="BL760" s="681"/>
      <c r="BM760" s="681"/>
      <c r="BN760" s="681"/>
      <c r="BO760" s="681"/>
      <c r="BP760" s="681"/>
      <c r="BQ760" s="681"/>
      <c r="BR760" s="681"/>
      <c r="BS760" s="681"/>
      <c r="BT760" s="681"/>
      <c r="BU760" s="681"/>
      <c r="BV760" s="681"/>
      <c r="BW760" s="681"/>
      <c r="BX760" s="681"/>
      <c r="BY760" s="681"/>
    </row>
    <row r="761" spans="2:77" ht="20.100000000000001" customHeight="1">
      <c r="C761" s="416"/>
      <c r="D761" s="528"/>
      <c r="E761" s="528"/>
      <c r="F761" s="529"/>
      <c r="G761" s="530">
        <v>0</v>
      </c>
      <c r="H761" s="530"/>
      <c r="I761" s="446" t="s">
        <v>169</v>
      </c>
      <c r="J761" s="681"/>
      <c r="K761" s="681"/>
      <c r="L761" s="681"/>
      <c r="M761" s="681"/>
      <c r="N761" s="681"/>
      <c r="O761" s="681"/>
      <c r="P761" s="681"/>
      <c r="Q761" s="681"/>
      <c r="R761" s="681"/>
      <c r="S761" s="681"/>
      <c r="T761" s="681"/>
      <c r="U761" s="681"/>
      <c r="V761" s="681"/>
      <c r="W761" s="681"/>
      <c r="X761" s="681"/>
      <c r="Y761" s="681"/>
      <c r="Z761" s="681"/>
      <c r="AA761" s="681"/>
      <c r="AB761" s="681"/>
      <c r="AC761" s="681"/>
      <c r="AD761" s="681"/>
      <c r="AE761" s="681"/>
      <c r="AF761" s="681"/>
      <c r="AG761" s="681"/>
      <c r="AH761" s="681"/>
      <c r="AI761" s="681"/>
      <c r="AJ761" s="681"/>
      <c r="AK761" s="681"/>
      <c r="AL761" s="681"/>
      <c r="AM761" s="681"/>
      <c r="AN761" s="681"/>
      <c r="AO761" s="681"/>
      <c r="AP761" s="681"/>
      <c r="AQ761" s="681"/>
      <c r="AR761" s="681"/>
      <c r="AS761" s="681"/>
      <c r="AT761" s="681"/>
      <c r="AU761" s="681"/>
      <c r="AV761" s="681"/>
      <c r="AW761" s="681"/>
      <c r="AX761" s="681"/>
      <c r="AY761" s="681"/>
      <c r="AZ761" s="681"/>
      <c r="BA761" s="681"/>
      <c r="BB761" s="681"/>
      <c r="BC761" s="681"/>
      <c r="BD761" s="681"/>
      <c r="BE761" s="681"/>
      <c r="BF761" s="681"/>
      <c r="BG761" s="681"/>
      <c r="BH761" s="681"/>
      <c r="BI761" s="681"/>
      <c r="BJ761" s="681"/>
      <c r="BK761" s="681"/>
      <c r="BL761" s="681"/>
      <c r="BM761" s="681"/>
      <c r="BN761" s="681"/>
      <c r="BO761" s="681"/>
      <c r="BP761" s="681"/>
      <c r="BQ761" s="681"/>
      <c r="BR761" s="681"/>
      <c r="BS761" s="681"/>
      <c r="BT761" s="681"/>
      <c r="BU761" s="681"/>
      <c r="BV761" s="681"/>
      <c r="BW761" s="681"/>
      <c r="BX761" s="681"/>
      <c r="BY761" s="681"/>
    </row>
    <row r="762" spans="2:77" ht="20.100000000000001" customHeight="1">
      <c r="B762" s="591" t="s">
        <v>802</v>
      </c>
      <c r="C762" s="416" t="s">
        <v>803</v>
      </c>
      <c r="D762" s="528"/>
      <c r="E762" s="528"/>
      <c r="F762" s="529"/>
      <c r="G762" s="530" t="s">
        <v>804</v>
      </c>
      <c r="H762" s="530"/>
      <c r="I762" s="9" t="s">
        <v>98</v>
      </c>
      <c r="J762" s="687">
        <f t="shared" ref="J762:J801" si="1645">N762+AD762+AT762+BJ762</f>
        <v>57.4</v>
      </c>
      <c r="K762" s="687">
        <f t="shared" ref="K762:K801" si="1646">O762+AE762+AU762+BK762</f>
        <v>0</v>
      </c>
      <c r="L762" s="687">
        <f t="shared" ref="L762:L801" si="1647">IFERROR(K762-J762,"-")</f>
        <v>-57.4</v>
      </c>
      <c r="M762" s="688">
        <f t="shared" ref="M762:M801" si="1648">IFERROR(K762/J762,"-")</f>
        <v>0</v>
      </c>
      <c r="N762" s="687">
        <f t="shared" ref="N762:N801" si="1649">R762+V762+Z762</f>
        <v>11</v>
      </c>
      <c r="O762" s="687">
        <f t="shared" ref="O762:O801" si="1650">S762+W762+AA762</f>
        <v>0</v>
      </c>
      <c r="P762" s="687">
        <f t="shared" ref="P762:P801" si="1651">IFERROR(O762-N762,"-")</f>
        <v>-11</v>
      </c>
      <c r="Q762" s="688">
        <f t="shared" ref="Q762:Q801" si="1652">IFERROR(O762/N762,"-")</f>
        <v>0</v>
      </c>
      <c r="R762" s="687">
        <f>'2. ГПП-ОГХК'!W188+'2. ГПП-ОГХК'!W190+'2. ГПП-ОГХК'!W194+'2. ГПП-ОГХК'!W196+'2. ГПП-ОГХК'!W198+'14. ГП Благовещенск (Ам ГПЗ)'!W50+'14. ГП Благовещенск (Ам ГПЗ)'!W62</f>
        <v>3.8000000000000003</v>
      </c>
      <c r="S762" s="687">
        <f>'2. ГПП-ОГХК'!Y188+'2. ГПП-ОГХК'!Y190+'2. ГПП-ОГХК'!Y194+'2. ГПП-ОГХК'!Y196+'2. ГПП-ОГХК'!Y198+'14. ГП Благовещенск (Ам ГПЗ)'!Y50+'14. ГП Благовещенск (Ам ГПЗ)'!Y62</f>
        <v>0</v>
      </c>
      <c r="T762" s="687">
        <f t="shared" ref="T762:T801" si="1653">IFERROR(S762-R762,"-")</f>
        <v>-3.8000000000000003</v>
      </c>
      <c r="U762" s="688">
        <f t="shared" ref="U762:U801" si="1654">IFERROR(S762/R762,"-")</f>
        <v>0</v>
      </c>
      <c r="V762" s="687">
        <f>'2. ГПП-ОГХК'!AC188+'2. ГПП-ОГХК'!AC190+'2. ГПП-ОГХК'!AC194+'2. ГПП-ОГХК'!AC196+'2. ГПП-ОГХК'!AC198+'14. ГП Благовещенск (Ам ГПЗ)'!AC50+'14. ГП Благовещенск (Ам ГПЗ)'!AC62</f>
        <v>3.4</v>
      </c>
      <c r="W762" s="687">
        <f>'2. ГПП-ОГХК'!AE188+'2. ГПП-ОГХК'!AE190+'2. ГПП-ОГХК'!AE194+'2. ГПП-ОГХК'!AE196+'2. ГПП-ОГХК'!AE198+'14. ГП Благовещенск (Ам ГПЗ)'!AE50+'14. ГП Благовещенск (Ам ГПЗ)'!AE62</f>
        <v>0</v>
      </c>
      <c r="X762" s="687">
        <f t="shared" ref="X762:X801" si="1655">IFERROR(W762-V762,"-")</f>
        <v>-3.4</v>
      </c>
      <c r="Y762" s="688">
        <f t="shared" ref="Y762:Y801" si="1656">IFERROR(W762/V762,"-")</f>
        <v>0</v>
      </c>
      <c r="Z762" s="687">
        <f>'2. ГПП-ОГХК'!AI188+'2. ГПП-ОГХК'!AI190+'2. ГПП-ОГХК'!AI194+'2. ГПП-ОГХК'!AI196+'2. ГПП-ОГХК'!AI198+'14. ГП Благовещенск (Ам ГПЗ)'!AI50+'14. ГП Благовещенск (Ам ГПЗ)'!AI62</f>
        <v>3.8</v>
      </c>
      <c r="AA762" s="687">
        <f>'2. ГПП-ОГХК'!AK188+'2. ГПП-ОГХК'!AK190+'2. ГПП-ОГХК'!AK194+'2. ГПП-ОГХК'!AK196+'2. ГПП-ОГХК'!AK198+'14. ГП Благовещенск (Ам ГПЗ)'!AK50+'14. ГП Благовещенск (Ам ГПЗ)'!AK62</f>
        <v>0</v>
      </c>
      <c r="AB762" s="687">
        <f t="shared" ref="AB762:AB801" si="1657">IFERROR(AA762-Z762,"-")</f>
        <v>-3.8</v>
      </c>
      <c r="AC762" s="688">
        <f t="shared" ref="AC762:AC801" si="1658">IFERROR(AA762/Z762,"-")</f>
        <v>0</v>
      </c>
      <c r="AD762" s="687">
        <f t="shared" ref="AD762:AD801" si="1659">AH762+AL762+AP762</f>
        <v>12.2</v>
      </c>
      <c r="AE762" s="687">
        <f t="shared" ref="AE762:AE801" si="1660">AI762+AM762+AQ762</f>
        <v>0</v>
      </c>
      <c r="AF762" s="687">
        <f t="shared" ref="AF762:AF801" si="1661">IFERROR(AE762-AD762,"-")</f>
        <v>-12.2</v>
      </c>
      <c r="AG762" s="688">
        <f t="shared" ref="AG762:AG801" si="1662">IFERROR(AE762/AD762,"-")</f>
        <v>0</v>
      </c>
      <c r="AH762" s="687">
        <f>'2. ГПП-ОГХК'!AU188+'2. ГПП-ОГХК'!AU190+'2. ГПП-ОГХК'!AU194+'2. ГПП-ОГХК'!AU196+'2. ГПП-ОГХК'!AU198+'14. ГП Благовещенск (Ам ГПЗ)'!AU50+'14. ГП Благовещенск (Ам ГПЗ)'!AU62</f>
        <v>2.6999999999999997</v>
      </c>
      <c r="AI762" s="687">
        <f>'2. ГПП-ОГХК'!AW188+'2. ГПП-ОГХК'!AW190+'2. ГПП-ОГХК'!AW194+'2. ГПП-ОГХК'!AW196+'2. ГПП-ОГХК'!AW198+'14. ГП Благовещенск (Ам ГПЗ)'!AW50+'14. ГП Благовещенск (Ам ГПЗ)'!AW62</f>
        <v>0</v>
      </c>
      <c r="AJ762" s="687">
        <f t="shared" ref="AJ762:AJ801" si="1663">IFERROR(AI762-AH762,"-")</f>
        <v>-2.6999999999999997</v>
      </c>
      <c r="AK762" s="688">
        <f t="shared" ref="AK762:AK801" si="1664">IFERROR(AI762/AH762,"-")</f>
        <v>0</v>
      </c>
      <c r="AL762" s="687">
        <f>'2. ГПП-ОГХК'!BA188+'2. ГПП-ОГХК'!BA190+'2. ГПП-ОГХК'!BA194+'2. ГПП-ОГХК'!BA196+'2. ГПП-ОГХК'!BA198+'14. ГП Благовещенск (Ам ГПЗ)'!BA50+'14. ГП Благовещенск (Ам ГПЗ)'!BA62</f>
        <v>4</v>
      </c>
      <c r="AM762" s="687">
        <f>'2. ГПП-ОГХК'!BC188+'2. ГПП-ОГХК'!BC190+'2. ГПП-ОГХК'!BC194+'2. ГПП-ОГХК'!BC196+'2. ГПП-ОГХК'!BC198+'14. ГП Благовещенск (Ам ГПЗ)'!BC50+'14. ГП Благовещенск (Ам ГПЗ)'!BC62</f>
        <v>0</v>
      </c>
      <c r="AN762" s="687">
        <f t="shared" ref="AN762:AN801" si="1665">IFERROR(AM762-AL762,"-")</f>
        <v>-4</v>
      </c>
      <c r="AO762" s="688">
        <f t="shared" ref="AO762:AO801" si="1666">IFERROR(AM762/AL762,"-")</f>
        <v>0</v>
      </c>
      <c r="AP762" s="687">
        <f>'2. ГПП-ОГХК'!BG188+'2. ГПП-ОГХК'!BG190+'2. ГПП-ОГХК'!BG194+'2. ГПП-ОГХК'!BG196+'2. ГПП-ОГХК'!BG198+'14. ГП Благовещенск (Ам ГПЗ)'!BG50+'14. ГП Благовещенск (Ам ГПЗ)'!BG62</f>
        <v>5.5</v>
      </c>
      <c r="AQ762" s="687">
        <f>'2. ГПП-ОГХК'!BI188+'2. ГПП-ОГХК'!BI190+'2. ГПП-ОГХК'!BI194+'2. ГПП-ОГХК'!BI196+'2. ГПП-ОГХК'!BI198+'14. ГП Благовещенск (Ам ГПЗ)'!BI50+'14. ГП Благовещенск (Ам ГПЗ)'!BI62</f>
        <v>0</v>
      </c>
      <c r="AR762" s="687">
        <f t="shared" ref="AR762:AR801" si="1667">IFERROR(AQ762-AP762,"-")</f>
        <v>-5.5</v>
      </c>
      <c r="AS762" s="688">
        <f t="shared" ref="AS762:AS801" si="1668">IFERROR(AQ762/AP762,"-")</f>
        <v>0</v>
      </c>
      <c r="AT762" s="687">
        <f t="shared" ref="AT762:AT801" si="1669">AX762+BB762+BF762</f>
        <v>16.7</v>
      </c>
      <c r="AU762" s="687">
        <f t="shared" ref="AU762:AU801" si="1670">AY762+BC762+BG762</f>
        <v>0</v>
      </c>
      <c r="AV762" s="687">
        <f t="shared" ref="AV762:AV801" si="1671">IFERROR(AU762-AT762,"-")</f>
        <v>-16.7</v>
      </c>
      <c r="AW762" s="688">
        <f t="shared" ref="AW762:AW801" si="1672">IFERROR(AU762/AT762,"-")</f>
        <v>0</v>
      </c>
      <c r="AX762" s="687">
        <f>'2. ГПП-ОГХК'!BS188+'2. ГПП-ОГХК'!BS190+'2. ГПП-ОГХК'!BS194+'2. ГПП-ОГХК'!BS196+'2. ГПП-ОГХК'!BS198+'14. ГП Благовещенск (Ам ГПЗ)'!BS50+'14. ГП Благовещенск (Ам ГПЗ)'!BS62</f>
        <v>5.8</v>
      </c>
      <c r="AY762" s="687">
        <f>'2. ГПП-ОГХК'!BU188+'2. ГПП-ОГХК'!BU190+'2. ГПП-ОГХК'!BU194+'2. ГПП-ОГХК'!BU196+'2. ГПП-ОГХК'!BU198+'14. ГП Благовещенск (Ам ГПЗ)'!BU50+'14. ГП Благовещенск (Ам ГПЗ)'!BU62</f>
        <v>0</v>
      </c>
      <c r="AZ762" s="687">
        <f t="shared" ref="AZ762:AZ801" si="1673">IFERROR(AY762-AX762,"-")</f>
        <v>-5.8</v>
      </c>
      <c r="BA762" s="688">
        <f t="shared" ref="BA762:BA801" si="1674">IFERROR(AY762/AX762,"-")</f>
        <v>0</v>
      </c>
      <c r="BB762" s="687">
        <f>'2. ГПП-ОГХК'!BY188+'2. ГПП-ОГХК'!BY190+'2. ГПП-ОГХК'!BY194+'2. ГПП-ОГХК'!BY196+'2. ГПП-ОГХК'!BY198+'14. ГП Благовещенск (Ам ГПЗ)'!BY50+'14. ГП Благовещенск (Ам ГПЗ)'!BY62</f>
        <v>5.9</v>
      </c>
      <c r="BC762" s="687">
        <f>'2. ГПП-ОГХК'!CA188+'2. ГПП-ОГХК'!CA190+'2. ГПП-ОГХК'!CA194+'2. ГПП-ОГХК'!CA196+'2. ГПП-ОГХК'!CA198+'14. ГП Благовещенск (Ам ГПЗ)'!CA50+'14. ГП Благовещенск (Ам ГПЗ)'!CA62</f>
        <v>0</v>
      </c>
      <c r="BD762" s="687">
        <f t="shared" ref="BD762:BD801" si="1675">IFERROR(BC762-BB762,"-")</f>
        <v>-5.9</v>
      </c>
      <c r="BE762" s="688">
        <f t="shared" ref="BE762:BE801" si="1676">IFERROR(BC762/BB762,"-")</f>
        <v>0</v>
      </c>
      <c r="BF762" s="687">
        <f>'2. ГПП-ОГХК'!CE188+'2. ГПП-ОГХК'!CE190+'2. ГПП-ОГХК'!CE194+'2. ГПП-ОГХК'!CE196+'2. ГПП-ОГХК'!CE198+'14. ГП Благовещенск (Ам ГПЗ)'!CE50+'14. ГП Благовещенск (Ам ГПЗ)'!CE62</f>
        <v>5</v>
      </c>
      <c r="BG762" s="687">
        <f>'2. ГПП-ОГХК'!CG188+'2. ГПП-ОГХК'!CG190+'2. ГПП-ОГХК'!CG194+'2. ГПП-ОГХК'!CG196+'2. ГПП-ОГХК'!CG198+'14. ГП Благовещенск (Ам ГПЗ)'!CG50+'14. ГП Благовещенск (Ам ГПЗ)'!CG62</f>
        <v>0</v>
      </c>
      <c r="BH762" s="687">
        <f t="shared" ref="BH762:BH801" si="1677">IFERROR(BG762-BF762,"-")</f>
        <v>-5</v>
      </c>
      <c r="BI762" s="688">
        <f t="shared" ref="BI762:BI801" si="1678">IFERROR(BG762/BF762,"-")</f>
        <v>0</v>
      </c>
      <c r="BJ762" s="687">
        <f t="shared" ref="BJ762:BJ801" si="1679">BN762+BR762+BV762</f>
        <v>17.5</v>
      </c>
      <c r="BK762" s="687">
        <f t="shared" ref="BK762:BK801" si="1680">BO762+BS762+BW762</f>
        <v>0</v>
      </c>
      <c r="BL762" s="687">
        <f t="shared" ref="BL762:BL801" si="1681">IFERROR(BK762-BJ762,"-")</f>
        <v>-17.5</v>
      </c>
      <c r="BM762" s="688">
        <f t="shared" ref="BM762:BM801" si="1682">IFERROR(BK762/BJ762,"-")</f>
        <v>0</v>
      </c>
      <c r="BN762" s="687">
        <f>'2. ГПП-ОГХК'!CQ188+'2. ГПП-ОГХК'!CQ190+'2. ГПП-ОГХК'!CQ194+'2. ГПП-ОГХК'!CQ196+'2. ГПП-ОГХК'!CQ198+'14. ГП Благовещенск (Ам ГПЗ)'!CQ50+'14. ГП Благовещенск (Ам ГПЗ)'!CQ62</f>
        <v>5.8</v>
      </c>
      <c r="BO762" s="687">
        <f>'2. ГПП-ОГХК'!CS188+'2. ГПП-ОГХК'!CS190+'2. ГПП-ОГХК'!CS194+'2. ГПП-ОГХК'!CS196+'2. ГПП-ОГХК'!CS198+'14. ГП Благовещенск (Ам ГПЗ)'!CS50+'14. ГП Благовещенск (Ам ГПЗ)'!CS62</f>
        <v>0</v>
      </c>
      <c r="BP762" s="687">
        <f t="shared" ref="BP762:BP801" si="1683">IFERROR(BO762-BN762,"-")</f>
        <v>-5.8</v>
      </c>
      <c r="BQ762" s="688">
        <f t="shared" ref="BQ762:BQ801" si="1684">IFERROR(BO762/BN762,"-")</f>
        <v>0</v>
      </c>
      <c r="BR762" s="687">
        <f>'2. ГПП-ОГХК'!CW188+'2. ГПП-ОГХК'!CW190+'2. ГПП-ОГХК'!CW194+'2. ГПП-ОГХК'!CW196+'2. ГПП-ОГХК'!CW198+'14. ГП Благовещенск (Ам ГПЗ)'!CW50+'14. ГП Благовещенск (Ам ГПЗ)'!CW62</f>
        <v>5.6999999999999993</v>
      </c>
      <c r="BS762" s="687">
        <f>'2. ГПП-ОГХК'!CY188+'2. ГПП-ОГХК'!CY190+'2. ГПП-ОГХК'!CY194+'2. ГПП-ОГХК'!CY196+'2. ГПП-ОГХК'!CY198+'14. ГП Благовещенск (Ам ГПЗ)'!CY50+'14. ГП Благовещенск (Ам ГПЗ)'!CY62</f>
        <v>0</v>
      </c>
      <c r="BT762" s="687">
        <f t="shared" ref="BT762:BT801" si="1685">IFERROR(BS762-BR762,"-")</f>
        <v>-5.6999999999999993</v>
      </c>
      <c r="BU762" s="688">
        <f t="shared" ref="BU762:BU801" si="1686">IFERROR(BS762/BR762,"-")</f>
        <v>0</v>
      </c>
      <c r="BV762" s="687">
        <f>'2. ГПП-ОГХК'!DC188+'2. ГПП-ОГХК'!DC190+'2. ГПП-ОГХК'!DC194+'2. ГПП-ОГХК'!DC196+'2. ГПП-ОГХК'!DC198+'14. ГП Благовещенск (Ам ГПЗ)'!DC50+'14. ГП Благовещенск (Ам ГПЗ)'!DC62</f>
        <v>6</v>
      </c>
      <c r="BW762" s="687">
        <f>'2. ГПП-ОГХК'!DE188+'2. ГПП-ОГХК'!DE190+'2. ГПП-ОГХК'!DE194+'2. ГПП-ОГХК'!DE196+'2. ГПП-ОГХК'!DE198+'14. ГП Благовещенск (Ам ГПЗ)'!DE50+'14. ГП Благовещенск (Ам ГПЗ)'!DE62</f>
        <v>0</v>
      </c>
      <c r="BX762" s="687">
        <f t="shared" ref="BX762:BX801" si="1687">IFERROR(BW762-BV762,"-")</f>
        <v>-6</v>
      </c>
      <c r="BY762" s="688">
        <f t="shared" ref="BY762:BY801" si="1688">IFERROR(BW762/BV762,"-")</f>
        <v>0</v>
      </c>
    </row>
    <row r="763" spans="2:77" ht="20.100000000000001" customHeight="1">
      <c r="C763" s="460"/>
      <c r="D763" s="528"/>
      <c r="E763" s="528"/>
      <c r="F763" s="529"/>
      <c r="G763" s="530" t="s">
        <v>805</v>
      </c>
      <c r="H763" s="530"/>
      <c r="I763" s="446" t="s">
        <v>169</v>
      </c>
      <c r="J763" s="687">
        <f t="shared" si="1645"/>
        <v>66.400000000000006</v>
      </c>
      <c r="K763" s="687">
        <f t="shared" si="1646"/>
        <v>0</v>
      </c>
      <c r="L763" s="687">
        <f t="shared" si="1647"/>
        <v>-66.400000000000006</v>
      </c>
      <c r="M763" s="688">
        <f t="shared" si="1648"/>
        <v>0</v>
      </c>
      <c r="N763" s="687">
        <f t="shared" si="1649"/>
        <v>13.6</v>
      </c>
      <c r="O763" s="687">
        <f t="shared" si="1650"/>
        <v>0</v>
      </c>
      <c r="P763" s="687">
        <f t="shared" si="1651"/>
        <v>-13.6</v>
      </c>
      <c r="Q763" s="688">
        <f t="shared" si="1652"/>
        <v>0</v>
      </c>
      <c r="R763" s="687">
        <f>'2. ГПП-ОГХК'!W187+'2. ГПП-ОГХК'!W189+'2. ГПП-ОГХК'!W193+'2. ГПП-ОГХК'!W195+'2. ГПП-ОГХК'!W197+'14. ГП Благовещенск (Ам ГПЗ)'!W49+'14. ГП Благовещенск (Ам ГПЗ)'!W61</f>
        <v>4.8</v>
      </c>
      <c r="S763" s="687">
        <f>'2. ГПП-ОГХК'!Y187+'2. ГПП-ОГХК'!Y189+'2. ГПП-ОГХК'!Y193+'2. ГПП-ОГХК'!Y195+'2. ГПП-ОГХК'!Y197+'14. ГП Благовещенск (Ам ГПЗ)'!Y49+'14. ГП Благовещенск (Ам ГПЗ)'!Y61</f>
        <v>0</v>
      </c>
      <c r="T763" s="687">
        <f t="shared" si="1653"/>
        <v>-4.8</v>
      </c>
      <c r="U763" s="688">
        <f t="shared" si="1654"/>
        <v>0</v>
      </c>
      <c r="V763" s="687">
        <f>'2. ГПП-ОГХК'!AC187+'2. ГПП-ОГХК'!AC189+'2. ГПП-ОГХК'!AC193+'2. ГПП-ОГХК'!AC195+'2. ГПП-ОГХК'!AC197+'14. ГП Благовещенск (Ам ГПЗ)'!AC49+'14. ГП Благовещенск (Ам ГПЗ)'!AC61</f>
        <v>4.3</v>
      </c>
      <c r="W763" s="687">
        <f>'2. ГПП-ОГХК'!AE187+'2. ГПП-ОГХК'!AE189+'2. ГПП-ОГХК'!AE193+'2. ГПП-ОГХК'!AE195+'2. ГПП-ОГХК'!AE197+'14. ГП Благовещенск (Ам ГПЗ)'!AE49+'14. ГП Благовещенск (Ам ГПЗ)'!AE61</f>
        <v>0</v>
      </c>
      <c r="X763" s="687">
        <f t="shared" si="1655"/>
        <v>-4.3</v>
      </c>
      <c r="Y763" s="688">
        <f t="shared" si="1656"/>
        <v>0</v>
      </c>
      <c r="Z763" s="687">
        <f>'2. ГПП-ОГХК'!AI187+'2. ГПП-ОГХК'!AI189+'2. ГПП-ОГХК'!AI193+'2. ГПП-ОГХК'!AI195+'2. ГПП-ОГХК'!AI197+'14. ГП Благовещенск (Ам ГПЗ)'!AI49+'14. ГП Благовещенск (Ам ГПЗ)'!AI61</f>
        <v>4.5</v>
      </c>
      <c r="AA763" s="687">
        <f>'2. ГПП-ОГХК'!AK187+'2. ГПП-ОГХК'!AK189+'2. ГПП-ОГХК'!AK193+'2. ГПП-ОГХК'!AK195+'2. ГПП-ОГХК'!AK197+'14. ГП Благовещенск (Ам ГПЗ)'!AK49+'14. ГП Благовещенск (Ам ГПЗ)'!AK61</f>
        <v>0</v>
      </c>
      <c r="AB763" s="687">
        <f t="shared" si="1657"/>
        <v>-4.5</v>
      </c>
      <c r="AC763" s="688">
        <f t="shared" si="1658"/>
        <v>0</v>
      </c>
      <c r="AD763" s="687">
        <f t="shared" si="1659"/>
        <v>15</v>
      </c>
      <c r="AE763" s="687">
        <f t="shared" si="1660"/>
        <v>0</v>
      </c>
      <c r="AF763" s="687">
        <f t="shared" si="1661"/>
        <v>-15</v>
      </c>
      <c r="AG763" s="688">
        <f t="shared" si="1662"/>
        <v>0</v>
      </c>
      <c r="AH763" s="687">
        <f>'2. ГПП-ОГХК'!AU187+'2. ГПП-ОГХК'!AU189+'2. ГПП-ОГХК'!AU193+'2. ГПП-ОГХК'!AU195+'2. ГПП-ОГХК'!AU197+'14. ГП Благовещенск (Ам ГПЗ)'!AU49+'14. ГП Благовещенск (Ам ГПЗ)'!AU61</f>
        <v>3.3</v>
      </c>
      <c r="AI763" s="687">
        <f>'2. ГПП-ОГХК'!AW187+'2. ГПП-ОГХК'!AW189+'2. ГПП-ОГХК'!AW193+'2. ГПП-ОГХК'!AW195+'2. ГПП-ОГХК'!AW197+'14. ГП Благовещенск (Ам ГПЗ)'!AW49+'14. ГП Благовещенск (Ам ГПЗ)'!AW61</f>
        <v>0</v>
      </c>
      <c r="AJ763" s="687">
        <f t="shared" si="1663"/>
        <v>-3.3</v>
      </c>
      <c r="AK763" s="688">
        <f t="shared" si="1664"/>
        <v>0</v>
      </c>
      <c r="AL763" s="687">
        <f>'2. ГПП-ОГХК'!BA187+'2. ГПП-ОГХК'!BA189+'2. ГПП-ОГХК'!BA193+'2. ГПП-ОГХК'!BA195+'2. ГПП-ОГХК'!BA197+'14. ГП Благовещенск (Ам ГПЗ)'!BA49+'14. ГП Благовещенск (Ам ГПЗ)'!BA61</f>
        <v>5.3999999999999995</v>
      </c>
      <c r="AM763" s="687">
        <f>'2. ГПП-ОГХК'!BC187+'2. ГПП-ОГХК'!BC189+'2. ГПП-ОГХК'!BC193+'2. ГПП-ОГХК'!BC195+'2. ГПП-ОГХК'!BC197+'14. ГП Благовещенск (Ам ГПЗ)'!BC49+'14. ГП Благовещенск (Ам ГПЗ)'!BC61</f>
        <v>0</v>
      </c>
      <c r="AN763" s="687">
        <f t="shared" si="1665"/>
        <v>-5.3999999999999995</v>
      </c>
      <c r="AO763" s="688">
        <f t="shared" si="1666"/>
        <v>0</v>
      </c>
      <c r="AP763" s="687">
        <f>'2. ГПП-ОГХК'!BG187+'2. ГПП-ОГХК'!BG189+'2. ГПП-ОГХК'!BG193+'2. ГПП-ОГХК'!BG195+'2. ГПП-ОГХК'!BG197+'14. ГП Благовещенск (Ам ГПЗ)'!BG49+'14. ГП Благовещенск (Ам ГПЗ)'!BG61</f>
        <v>6.3000000000000007</v>
      </c>
      <c r="AQ763" s="687">
        <f>'2. ГПП-ОГХК'!BI187+'2. ГПП-ОГХК'!BI189+'2. ГПП-ОГХК'!BI193+'2. ГПП-ОГХК'!BI195+'2. ГПП-ОГХК'!BI197+'14. ГП Благовещенск (Ам ГПЗ)'!BI49+'14. ГП Благовещенск (Ам ГПЗ)'!BI61</f>
        <v>0</v>
      </c>
      <c r="AR763" s="687">
        <f t="shared" si="1667"/>
        <v>-6.3000000000000007</v>
      </c>
      <c r="AS763" s="688">
        <f t="shared" si="1668"/>
        <v>0</v>
      </c>
      <c r="AT763" s="687">
        <f t="shared" si="1669"/>
        <v>19.8</v>
      </c>
      <c r="AU763" s="687">
        <f t="shared" si="1670"/>
        <v>0</v>
      </c>
      <c r="AV763" s="687">
        <f t="shared" si="1671"/>
        <v>-19.8</v>
      </c>
      <c r="AW763" s="688">
        <f t="shared" si="1672"/>
        <v>0</v>
      </c>
      <c r="AX763" s="687">
        <f>'2. ГПП-ОГХК'!BS187+'2. ГПП-ОГХК'!BS189+'2. ГПП-ОГХК'!BS193+'2. ГПП-ОГХК'!BS195+'2. ГПП-ОГХК'!BS197+'14. ГП Благовещенск (Ам ГПЗ)'!BS49+'14. ГП Благовещенск (Ам ГПЗ)'!BS61</f>
        <v>6.8</v>
      </c>
      <c r="AY763" s="687">
        <f>'2. ГПП-ОГХК'!BU187+'2. ГПП-ОГХК'!BU189+'2. ГПП-ОГХК'!BU193+'2. ГПП-ОГХК'!BU195+'2. ГПП-ОГХК'!BU197+'14. ГП Благовещенск (Ам ГПЗ)'!BU49+'14. ГП Благовещенск (Ам ГПЗ)'!BU61</f>
        <v>0</v>
      </c>
      <c r="AZ763" s="687">
        <f t="shared" si="1673"/>
        <v>-6.8</v>
      </c>
      <c r="BA763" s="688">
        <f t="shared" si="1674"/>
        <v>0</v>
      </c>
      <c r="BB763" s="687">
        <f>'2. ГПП-ОГХК'!BY187+'2. ГПП-ОГХК'!BY189+'2. ГПП-ОГХК'!BY193+'2. ГПП-ОГХК'!BY195+'2. ГПП-ОГХК'!BY197+'14. ГП Благовещенск (Ам ГПЗ)'!BY49+'14. ГП Благовещенск (Ам ГПЗ)'!BY61</f>
        <v>6.8000000000000007</v>
      </c>
      <c r="BC763" s="687">
        <f>'2. ГПП-ОГХК'!CA187+'2. ГПП-ОГХК'!CA189+'2. ГПП-ОГХК'!CA193+'2. ГПП-ОГХК'!CA195+'2. ГПП-ОГХК'!CA197+'14. ГП Благовещенск (Ам ГПЗ)'!CA49+'14. ГП Благовещенск (Ам ГПЗ)'!CA61</f>
        <v>0</v>
      </c>
      <c r="BD763" s="687">
        <f t="shared" si="1675"/>
        <v>-6.8000000000000007</v>
      </c>
      <c r="BE763" s="688">
        <f t="shared" si="1676"/>
        <v>0</v>
      </c>
      <c r="BF763" s="687">
        <f>'2. ГПП-ОГХК'!CE187+'2. ГПП-ОГХК'!CE189+'2. ГПП-ОГХК'!CE193+'2. ГПП-ОГХК'!CE195+'2. ГПП-ОГХК'!CE197+'14. ГП Благовещенск (Ам ГПЗ)'!CE49+'14. ГП Благовещенск (Ам ГПЗ)'!CE61</f>
        <v>6.1999999999999993</v>
      </c>
      <c r="BG763" s="687">
        <f>'2. ГПП-ОГХК'!CG187+'2. ГПП-ОГХК'!CG189+'2. ГПП-ОГХК'!CG193+'2. ГПП-ОГХК'!CG195+'2. ГПП-ОГХК'!CG197+'14. ГП Благовещенск (Ам ГПЗ)'!CG49+'14. ГП Благовещенск (Ам ГПЗ)'!CG61</f>
        <v>0</v>
      </c>
      <c r="BH763" s="687">
        <f t="shared" si="1677"/>
        <v>-6.1999999999999993</v>
      </c>
      <c r="BI763" s="688">
        <f t="shared" si="1678"/>
        <v>0</v>
      </c>
      <c r="BJ763" s="687">
        <f t="shared" si="1679"/>
        <v>18</v>
      </c>
      <c r="BK763" s="687">
        <f t="shared" si="1680"/>
        <v>0</v>
      </c>
      <c r="BL763" s="687">
        <f t="shared" si="1681"/>
        <v>-18</v>
      </c>
      <c r="BM763" s="688">
        <f t="shared" si="1682"/>
        <v>0</v>
      </c>
      <c r="BN763" s="687">
        <f>'2. ГПП-ОГХК'!CQ187+'2. ГПП-ОГХК'!CQ189+'2. ГПП-ОГХК'!CQ193+'2. ГПП-ОГХК'!CQ195+'2. ГПП-ОГХК'!CQ197+'14. ГП Благовещенск (Ам ГПЗ)'!CQ49+'14. ГП Благовещенск (Ам ГПЗ)'!CQ61</f>
        <v>6</v>
      </c>
      <c r="BO763" s="687">
        <f>'2. ГПП-ОГХК'!CS187+'2. ГПП-ОГХК'!CS189+'2. ГПП-ОГХК'!CS193+'2. ГПП-ОГХК'!CS195+'2. ГПП-ОГХК'!CS197+'14. ГП Благовещенск (Ам ГПЗ)'!CS49+'14. ГП Благовещенск (Ам ГПЗ)'!CS61</f>
        <v>0</v>
      </c>
      <c r="BP763" s="687">
        <f t="shared" si="1683"/>
        <v>-6</v>
      </c>
      <c r="BQ763" s="688">
        <f t="shared" si="1684"/>
        <v>0</v>
      </c>
      <c r="BR763" s="687">
        <f>'2. ГПП-ОГХК'!CW187+'2. ГПП-ОГХК'!CW189+'2. ГПП-ОГХК'!CW193+'2. ГПП-ОГХК'!CW195+'2. ГПП-ОГХК'!CW197+'14. ГП Благовещенск (Ам ГПЗ)'!CW49+'14. ГП Благовещенск (Ам ГПЗ)'!CW61</f>
        <v>6</v>
      </c>
      <c r="BS763" s="687">
        <f>'2. ГПП-ОГХК'!CY187+'2. ГПП-ОГХК'!CY189+'2. ГПП-ОГХК'!CY193+'2. ГПП-ОГХК'!CY195+'2. ГПП-ОГХК'!CY197+'14. ГП Благовещенск (Ам ГПЗ)'!CY49+'14. ГП Благовещенск (Ам ГПЗ)'!CY61</f>
        <v>0</v>
      </c>
      <c r="BT763" s="687">
        <f t="shared" si="1685"/>
        <v>-6</v>
      </c>
      <c r="BU763" s="688">
        <f t="shared" si="1686"/>
        <v>0</v>
      </c>
      <c r="BV763" s="687">
        <f>'2. ГПП-ОГХК'!DC187+'2. ГПП-ОГХК'!DC189+'2. ГПП-ОГХК'!DC193+'2. ГПП-ОГХК'!DC195+'2. ГПП-ОГХК'!DC197+'14. ГП Благовещенск (Ам ГПЗ)'!DC49+'14. ГП Благовещенск (Ам ГПЗ)'!DC61</f>
        <v>6</v>
      </c>
      <c r="BW763" s="687">
        <f>'2. ГПП-ОГХК'!DE187+'2. ГПП-ОГХК'!DE189+'2. ГПП-ОГХК'!DE193+'2. ГПП-ОГХК'!DE195+'2. ГПП-ОГХК'!DE197+'14. ГП Благовещенск (Ам ГПЗ)'!DE49+'14. ГП Благовещенск (Ам ГПЗ)'!DE61</f>
        <v>0</v>
      </c>
      <c r="BX763" s="687">
        <f t="shared" si="1687"/>
        <v>-6</v>
      </c>
      <c r="BY763" s="688">
        <f t="shared" si="1688"/>
        <v>0</v>
      </c>
    </row>
    <row r="764" spans="2:77" ht="20.100000000000001" customHeight="1">
      <c r="C764" s="424" t="s">
        <v>99</v>
      </c>
      <c r="D764" s="528"/>
      <c r="E764" s="528"/>
      <c r="F764" s="529"/>
      <c r="G764" s="530" t="s">
        <v>806</v>
      </c>
      <c r="H764" s="530"/>
      <c r="I764" s="9" t="s">
        <v>98</v>
      </c>
      <c r="J764" s="687">
        <f t="shared" si="1645"/>
        <v>39.299999999999997</v>
      </c>
      <c r="K764" s="687">
        <f t="shared" si="1646"/>
        <v>0</v>
      </c>
      <c r="L764" s="687">
        <f t="shared" si="1647"/>
        <v>-39.299999999999997</v>
      </c>
      <c r="M764" s="688">
        <f t="shared" si="1648"/>
        <v>0</v>
      </c>
      <c r="N764" s="687">
        <f t="shared" si="1649"/>
        <v>9.7000000000000011</v>
      </c>
      <c r="O764" s="687">
        <f t="shared" si="1650"/>
        <v>0</v>
      </c>
      <c r="P764" s="687">
        <f t="shared" si="1651"/>
        <v>-9.7000000000000011</v>
      </c>
      <c r="Q764" s="688">
        <f t="shared" si="1652"/>
        <v>0</v>
      </c>
      <c r="R764" s="687">
        <f>'2. ГПП-ОГХК'!W188+'2. ГПП-ОГХК'!W190+'2. ГПП-ОГХК'!W194+'2. ГПП-ОГХК'!W196+'2. ГПП-ОГХК'!W198</f>
        <v>3.3000000000000003</v>
      </c>
      <c r="S764" s="687">
        <f>'2. ГПП-ОГХК'!Y188+'2. ГПП-ОГХК'!Y190+'2. ГПП-ОГХК'!Y194+'2. ГПП-ОГХК'!Y196+'2. ГПП-ОГХК'!Y198</f>
        <v>0</v>
      </c>
      <c r="T764" s="687">
        <f t="shared" si="1653"/>
        <v>-3.3000000000000003</v>
      </c>
      <c r="U764" s="688">
        <f t="shared" si="1654"/>
        <v>0</v>
      </c>
      <c r="V764" s="687">
        <f>'2. ГПП-ОГХК'!AC188+'2. ГПП-ОГХК'!AC190+'2. ГПП-ОГХК'!AC194+'2. ГПП-ОГХК'!AC196+'2. ГПП-ОГХК'!AC198</f>
        <v>3</v>
      </c>
      <c r="W764" s="687">
        <f>'2. ГПП-ОГХК'!AE188+'2. ГПП-ОГХК'!AE190+'2. ГПП-ОГХК'!AE194+'2. ГПП-ОГХК'!AE196+'2. ГПП-ОГХК'!AE198</f>
        <v>0</v>
      </c>
      <c r="X764" s="687">
        <f t="shared" si="1655"/>
        <v>-3</v>
      </c>
      <c r="Y764" s="688">
        <f t="shared" si="1656"/>
        <v>0</v>
      </c>
      <c r="Z764" s="687">
        <f>'2. ГПП-ОГХК'!AI188+'2. ГПП-ОГХК'!AI190+'2. ГПП-ОГХК'!AI194+'2. ГПП-ОГХК'!AI196+'2. ГПП-ОГХК'!AI198</f>
        <v>3.4</v>
      </c>
      <c r="AA764" s="687">
        <f>'2. ГПП-ОГХК'!AK188+'2. ГПП-ОГХК'!AK190+'2. ГПП-ОГХК'!AK194+'2. ГПП-ОГХК'!AK196+'2. ГПП-ОГХК'!AK198</f>
        <v>0</v>
      </c>
      <c r="AB764" s="687">
        <f t="shared" si="1657"/>
        <v>-3.4</v>
      </c>
      <c r="AC764" s="688">
        <f t="shared" si="1658"/>
        <v>0</v>
      </c>
      <c r="AD764" s="687">
        <f t="shared" si="1659"/>
        <v>8.8000000000000007</v>
      </c>
      <c r="AE764" s="687">
        <f t="shared" si="1660"/>
        <v>0</v>
      </c>
      <c r="AF764" s="687">
        <f t="shared" si="1661"/>
        <v>-8.8000000000000007</v>
      </c>
      <c r="AG764" s="688">
        <f t="shared" si="1662"/>
        <v>0</v>
      </c>
      <c r="AH764" s="687">
        <f>'2. ГПП-ОГХК'!AU188+'2. ГПП-ОГХК'!AU190+'2. ГПП-ОГХК'!AU194+'2. ГПП-ОГХК'!AU196+'2. ГПП-ОГХК'!AU198</f>
        <v>2.2999999999999998</v>
      </c>
      <c r="AI764" s="687">
        <f>'2. ГПП-ОГХК'!AW188+'2. ГПП-ОГХК'!AW190+'2. ГПП-ОГХК'!AW194+'2. ГПП-ОГХК'!AW196+'2. ГПП-ОГХК'!AW198</f>
        <v>0</v>
      </c>
      <c r="AJ764" s="687">
        <f t="shared" si="1663"/>
        <v>-2.2999999999999998</v>
      </c>
      <c r="AK764" s="688">
        <f t="shared" si="1664"/>
        <v>0</v>
      </c>
      <c r="AL764" s="687">
        <f>'2. ГПП-ОГХК'!BA188+'2. ГПП-ОГХК'!BA190+'2. ГПП-ОГХК'!BA194+'2. ГПП-ОГХК'!BA196+'2. ГПП-ОГХК'!BA198</f>
        <v>3.3000000000000003</v>
      </c>
      <c r="AM764" s="687">
        <f>'2. ГПП-ОГХК'!BC188+'2. ГПП-ОГХК'!BC190+'2. ГПП-ОГХК'!BC194+'2. ГПП-ОГХК'!BC196+'2. ГПП-ОГХК'!BC198</f>
        <v>0</v>
      </c>
      <c r="AN764" s="687">
        <f t="shared" si="1665"/>
        <v>-3.3000000000000003</v>
      </c>
      <c r="AO764" s="688">
        <f t="shared" si="1666"/>
        <v>0</v>
      </c>
      <c r="AP764" s="687">
        <f>'2. ГПП-ОГХК'!BG188+'2. ГПП-ОГХК'!BG190+'2. ГПП-ОГХК'!BG194+'2. ГПП-ОГХК'!BG196+'2. ГПП-ОГХК'!BG198</f>
        <v>3.2</v>
      </c>
      <c r="AQ764" s="687">
        <f>'2. ГПП-ОГХК'!BI188+'2. ГПП-ОГХК'!BI190+'2. ГПП-ОГХК'!BI194+'2. ГПП-ОГХК'!BI196+'2. ГПП-ОГХК'!BI198</f>
        <v>0</v>
      </c>
      <c r="AR764" s="687">
        <f t="shared" si="1667"/>
        <v>-3.2</v>
      </c>
      <c r="AS764" s="688">
        <f t="shared" si="1668"/>
        <v>0</v>
      </c>
      <c r="AT764" s="687">
        <f t="shared" si="1669"/>
        <v>10.4</v>
      </c>
      <c r="AU764" s="687">
        <f t="shared" si="1670"/>
        <v>0</v>
      </c>
      <c r="AV764" s="687">
        <f t="shared" si="1671"/>
        <v>-10.4</v>
      </c>
      <c r="AW764" s="688">
        <f t="shared" si="1672"/>
        <v>0</v>
      </c>
      <c r="AX764" s="687">
        <f>'2. ГПП-ОГХК'!BS188+'2. ГПП-ОГХК'!BS190+'2. ГПП-ОГХК'!BS194+'2. ГПП-ОГХК'!BS196+'2. ГПП-ОГХК'!BS198</f>
        <v>3.4</v>
      </c>
      <c r="AY764" s="687">
        <f>'2. ГПП-ОГХК'!BU188+'2. ГПП-ОГХК'!BU190+'2. ГПП-ОГХК'!BU194+'2. ГПП-ОГХК'!BU196+'2. ГПП-ОГХК'!BU198</f>
        <v>0</v>
      </c>
      <c r="AZ764" s="687">
        <f t="shared" si="1673"/>
        <v>-3.4</v>
      </c>
      <c r="BA764" s="688">
        <f t="shared" si="1674"/>
        <v>0</v>
      </c>
      <c r="BB764" s="687">
        <f>'2. ГПП-ОГХК'!BY188+'2. ГПП-ОГХК'!BY190+'2. ГПП-ОГХК'!BY194+'2. ГПП-ОГХК'!BY196+'2. ГПП-ОГХК'!BY198</f>
        <v>3.5</v>
      </c>
      <c r="BC764" s="687">
        <f>'2. ГПП-ОГХК'!CA188+'2. ГПП-ОГХК'!CA190+'2. ГПП-ОГХК'!CA194+'2. ГПП-ОГХК'!CA196+'2. ГПП-ОГХК'!CA198</f>
        <v>0</v>
      </c>
      <c r="BD764" s="687">
        <f t="shared" si="1675"/>
        <v>-3.5</v>
      </c>
      <c r="BE764" s="688">
        <f t="shared" si="1676"/>
        <v>0</v>
      </c>
      <c r="BF764" s="687">
        <f>'2. ГПП-ОГХК'!CE188+'2. ГПП-ОГХК'!CE190+'2. ГПП-ОГХК'!CE194+'2. ГПП-ОГХК'!CE196+'2. ГПП-ОГХК'!CE198</f>
        <v>3.5</v>
      </c>
      <c r="BG764" s="687">
        <f>'2. ГПП-ОГХК'!CG188+'2. ГПП-ОГХК'!CG190+'2. ГПП-ОГХК'!CG194+'2. ГПП-ОГХК'!CG196+'2. ГПП-ОГХК'!CG198</f>
        <v>0</v>
      </c>
      <c r="BH764" s="687">
        <f t="shared" si="1677"/>
        <v>-3.5</v>
      </c>
      <c r="BI764" s="688">
        <f t="shared" si="1678"/>
        <v>0</v>
      </c>
      <c r="BJ764" s="687">
        <f t="shared" si="1679"/>
        <v>10.4</v>
      </c>
      <c r="BK764" s="687">
        <f t="shared" si="1680"/>
        <v>0</v>
      </c>
      <c r="BL764" s="687">
        <f t="shared" si="1681"/>
        <v>-10.4</v>
      </c>
      <c r="BM764" s="688">
        <f t="shared" si="1682"/>
        <v>0</v>
      </c>
      <c r="BN764" s="687">
        <f>'2. ГПП-ОГХК'!CQ188+'2. ГПП-ОГХК'!CQ190+'2. ГПП-ОГХК'!CQ194+'2. ГПП-ОГХК'!CQ196+'2. ГПП-ОГХК'!CQ198</f>
        <v>3.4</v>
      </c>
      <c r="BO764" s="687">
        <f>'2. ГПП-ОГХК'!CS188+'2. ГПП-ОГХК'!CS190+'2. ГПП-ОГХК'!CS194+'2. ГПП-ОГХК'!CS196+'2. ГПП-ОГХК'!CS198</f>
        <v>0</v>
      </c>
      <c r="BP764" s="687">
        <f t="shared" si="1683"/>
        <v>-3.4</v>
      </c>
      <c r="BQ764" s="688">
        <f t="shared" si="1684"/>
        <v>0</v>
      </c>
      <c r="BR764" s="687">
        <f>'2. ГПП-ОГХК'!CW188+'2. ГПП-ОГХК'!CW190+'2. ГПП-ОГХК'!CW194+'2. ГПП-ОГХК'!CW196+'2. ГПП-ОГХК'!CW198</f>
        <v>3.4</v>
      </c>
      <c r="BS764" s="687">
        <f>'2. ГПП-ОГХК'!CY188+'2. ГПП-ОГХК'!CY190+'2. ГПП-ОГХК'!CY194+'2. ГПП-ОГХК'!CY196+'2. ГПП-ОГХК'!CY198</f>
        <v>0</v>
      </c>
      <c r="BT764" s="687">
        <f t="shared" si="1685"/>
        <v>-3.4</v>
      </c>
      <c r="BU764" s="688">
        <f t="shared" si="1686"/>
        <v>0</v>
      </c>
      <c r="BV764" s="687">
        <f>'2. ГПП-ОГХК'!DC188+'2. ГПП-ОГХК'!DC190+'2. ГПП-ОГХК'!DC194+'2. ГПП-ОГХК'!DC196+'2. ГПП-ОГХК'!DC198</f>
        <v>3.6</v>
      </c>
      <c r="BW764" s="687">
        <f>'2. ГПП-ОГХК'!DE188+'2. ГПП-ОГХК'!DE190+'2. ГПП-ОГХК'!DE194+'2. ГПП-ОГХК'!DE196+'2. ГПП-ОГХК'!DE198</f>
        <v>0</v>
      </c>
      <c r="BX764" s="687">
        <f t="shared" si="1687"/>
        <v>-3.6</v>
      </c>
      <c r="BY764" s="688">
        <f t="shared" si="1688"/>
        <v>0</v>
      </c>
    </row>
    <row r="765" spans="2:77" ht="20.100000000000001" customHeight="1">
      <c r="C765" s="424"/>
      <c r="D765" s="528"/>
      <c r="E765" s="528"/>
      <c r="F765" s="529"/>
      <c r="G765" s="530" t="s">
        <v>807</v>
      </c>
      <c r="H765" s="530"/>
      <c r="I765" s="446" t="s">
        <v>169</v>
      </c>
      <c r="J765" s="687">
        <f t="shared" si="1645"/>
        <v>54</v>
      </c>
      <c r="K765" s="687">
        <f t="shared" si="1646"/>
        <v>0</v>
      </c>
      <c r="L765" s="687">
        <f t="shared" si="1647"/>
        <v>-54</v>
      </c>
      <c r="M765" s="688">
        <f t="shared" si="1648"/>
        <v>0</v>
      </c>
      <c r="N765" s="687">
        <f t="shared" si="1649"/>
        <v>12.7</v>
      </c>
      <c r="O765" s="687">
        <f t="shared" si="1650"/>
        <v>0</v>
      </c>
      <c r="P765" s="687">
        <f t="shared" si="1651"/>
        <v>-12.7</v>
      </c>
      <c r="Q765" s="688">
        <f t="shared" si="1652"/>
        <v>0</v>
      </c>
      <c r="R765" s="687">
        <f>'2. ГПП-ОГХК'!W187+'2. ГПП-ОГХК'!W189+'2. ГПП-ОГХК'!W193+'2. ГПП-ОГХК'!W195+'2. ГПП-ОГХК'!W197</f>
        <v>4.5</v>
      </c>
      <c r="S765" s="687">
        <f>'2. ГПП-ОГХК'!Y187+'2. ГПП-ОГХК'!Y189+'2. ГПП-ОГХК'!Y193+'2. ГПП-ОГХК'!Y195+'2. ГПП-ОГХК'!Y197</f>
        <v>0</v>
      </c>
      <c r="T765" s="687">
        <f t="shared" si="1653"/>
        <v>-4.5</v>
      </c>
      <c r="U765" s="688">
        <f t="shared" si="1654"/>
        <v>0</v>
      </c>
      <c r="V765" s="687">
        <f>'2. ГПП-ОГХК'!AC187+'2. ГПП-ОГХК'!AC189+'2. ГПП-ОГХК'!AC193+'2. ГПП-ОГХК'!AC195+'2. ГПП-ОГХК'!AC197</f>
        <v>4</v>
      </c>
      <c r="W765" s="687">
        <f>'2. ГПП-ОГХК'!AE187+'2. ГПП-ОГХК'!AE189+'2. ГПП-ОГХК'!AE193+'2. ГПП-ОГХК'!AE195+'2. ГПП-ОГХК'!AE197</f>
        <v>0</v>
      </c>
      <c r="X765" s="687">
        <f t="shared" si="1655"/>
        <v>-4</v>
      </c>
      <c r="Y765" s="688">
        <f t="shared" si="1656"/>
        <v>0</v>
      </c>
      <c r="Z765" s="687">
        <f>'2. ГПП-ОГХК'!AI187+'2. ГПП-ОГХК'!AI189+'2. ГПП-ОГХК'!AI193+'2. ГПП-ОГХК'!AI195+'2. ГПП-ОГХК'!AI197</f>
        <v>4.2</v>
      </c>
      <c r="AA765" s="687">
        <f>'2. ГПП-ОГХК'!AK187+'2. ГПП-ОГХК'!AK189+'2. ГПП-ОГХК'!AK193+'2. ГПП-ОГХК'!AK195+'2. ГПП-ОГХК'!AK197</f>
        <v>0</v>
      </c>
      <c r="AB765" s="687">
        <f t="shared" si="1657"/>
        <v>-4.2</v>
      </c>
      <c r="AC765" s="688">
        <f t="shared" si="1658"/>
        <v>0</v>
      </c>
      <c r="AD765" s="687">
        <f t="shared" si="1659"/>
        <v>12.6</v>
      </c>
      <c r="AE765" s="687">
        <f t="shared" si="1660"/>
        <v>0</v>
      </c>
      <c r="AF765" s="687">
        <f t="shared" si="1661"/>
        <v>-12.6</v>
      </c>
      <c r="AG765" s="688">
        <f t="shared" si="1662"/>
        <v>0</v>
      </c>
      <c r="AH765" s="687">
        <f>'2. ГПП-ОГХК'!AU187+'2. ГПП-ОГХК'!AU189+'2. ГПП-ОГХК'!AU193+'2. ГПП-ОГХК'!AU195+'2. ГПП-ОГХК'!AU197</f>
        <v>3</v>
      </c>
      <c r="AI765" s="687">
        <f>'2. ГПП-ОГХК'!AW187+'2. ГПП-ОГХК'!AW189+'2. ГПП-ОГХК'!AW193+'2. ГПП-ОГХК'!AW195+'2. ГПП-ОГХК'!AW197</f>
        <v>0</v>
      </c>
      <c r="AJ765" s="687">
        <f t="shared" si="1663"/>
        <v>-3</v>
      </c>
      <c r="AK765" s="688">
        <f t="shared" si="1664"/>
        <v>0</v>
      </c>
      <c r="AL765" s="687">
        <f>'2. ГПП-ОГХК'!BA187+'2. ГПП-ОГХК'!BA189+'2. ГПП-ОГХК'!BA193+'2. ГПП-ОГХК'!BA195+'2. ГПП-ОГХК'!BA197</f>
        <v>4.8999999999999995</v>
      </c>
      <c r="AM765" s="687">
        <f>'2. ГПП-ОГХК'!BC187+'2. ГПП-ОГХК'!BC189+'2. ГПП-ОГХК'!BC193+'2. ГПП-ОГХК'!BC195+'2. ГПП-ОГХК'!BC197</f>
        <v>0</v>
      </c>
      <c r="AN765" s="687">
        <f t="shared" si="1665"/>
        <v>-4.8999999999999995</v>
      </c>
      <c r="AO765" s="688">
        <f t="shared" si="1666"/>
        <v>0</v>
      </c>
      <c r="AP765" s="687">
        <f>'2. ГПП-ОГХК'!BG187+'2. ГПП-ОГХК'!BG189+'2. ГПП-ОГХК'!BG193+'2. ГПП-ОГХК'!BG195+'2. ГПП-ОГХК'!BG197</f>
        <v>4.7</v>
      </c>
      <c r="AQ765" s="687">
        <f>'2. ГПП-ОГХК'!BI187+'2. ГПП-ОГХК'!BI189+'2. ГПП-ОГХК'!BI193+'2. ГПП-ОГХК'!BI195+'2. ГПП-ОГХК'!BI197</f>
        <v>0</v>
      </c>
      <c r="AR765" s="687">
        <f t="shared" si="1667"/>
        <v>-4.7</v>
      </c>
      <c r="AS765" s="688">
        <f t="shared" si="1668"/>
        <v>0</v>
      </c>
      <c r="AT765" s="687">
        <f t="shared" si="1669"/>
        <v>15.5</v>
      </c>
      <c r="AU765" s="687">
        <f t="shared" si="1670"/>
        <v>0</v>
      </c>
      <c r="AV765" s="687">
        <f t="shared" si="1671"/>
        <v>-15.5</v>
      </c>
      <c r="AW765" s="688">
        <f t="shared" si="1672"/>
        <v>0</v>
      </c>
      <c r="AX765" s="687">
        <f>'2. ГПП-ОГХК'!BS187+'2. ГПП-ОГХК'!BS189+'2. ГПП-ОГХК'!BS193+'2. ГПП-ОГХК'!BS195+'2. ГПП-ОГХК'!BS197</f>
        <v>5.0999999999999996</v>
      </c>
      <c r="AY765" s="687">
        <f>'2. ГПП-ОГХК'!BU187+'2. ГПП-ОГХК'!BU189+'2. ГПП-ОГХК'!BU193+'2. ГПП-ОГХК'!BU195+'2. ГПП-ОГХК'!BU197</f>
        <v>0</v>
      </c>
      <c r="AZ765" s="687">
        <f t="shared" si="1673"/>
        <v>-5.0999999999999996</v>
      </c>
      <c r="BA765" s="688">
        <f t="shared" si="1674"/>
        <v>0</v>
      </c>
      <c r="BB765" s="687">
        <f>'2. ГПП-ОГХК'!BY187+'2. ГПП-ОГХК'!BY189+'2. ГПП-ОГХК'!BY193+'2. ГПП-ОГХК'!BY195+'2. ГПП-ОГХК'!BY197</f>
        <v>5.2</v>
      </c>
      <c r="BC765" s="687">
        <f>'2. ГПП-ОГХК'!CA187+'2. ГПП-ОГХК'!CA189+'2. ГПП-ОГХК'!CA193+'2. ГПП-ОГХК'!CA195+'2. ГПП-ОГХК'!CA197</f>
        <v>0</v>
      </c>
      <c r="BD765" s="687">
        <f t="shared" si="1675"/>
        <v>-5.2</v>
      </c>
      <c r="BE765" s="688">
        <f t="shared" si="1676"/>
        <v>0</v>
      </c>
      <c r="BF765" s="687">
        <f>'2. ГПП-ОГХК'!CE187+'2. ГПП-ОГХК'!CE189+'2. ГПП-ОГХК'!CE193+'2. ГПП-ОГХК'!CE195+'2. ГПП-ОГХК'!CE197</f>
        <v>5.1999999999999993</v>
      </c>
      <c r="BG765" s="687">
        <f>'2. ГПП-ОГХК'!CG187+'2. ГПП-ОГХК'!CG189+'2. ГПП-ОГХК'!CG193+'2. ГПП-ОГХК'!CG195+'2. ГПП-ОГХК'!CG197</f>
        <v>0</v>
      </c>
      <c r="BH765" s="687">
        <f t="shared" si="1677"/>
        <v>-5.1999999999999993</v>
      </c>
      <c r="BI765" s="688">
        <f t="shared" si="1678"/>
        <v>0</v>
      </c>
      <c r="BJ765" s="687">
        <f t="shared" si="1679"/>
        <v>13.200000000000001</v>
      </c>
      <c r="BK765" s="687">
        <f t="shared" si="1680"/>
        <v>0</v>
      </c>
      <c r="BL765" s="687">
        <f t="shared" si="1681"/>
        <v>-13.200000000000001</v>
      </c>
      <c r="BM765" s="688">
        <f t="shared" si="1682"/>
        <v>0</v>
      </c>
      <c r="BN765" s="687">
        <f>'2. ГПП-ОГХК'!CQ187+'2. ГПП-ОГХК'!CQ189+'2. ГПП-ОГХК'!CQ193+'2. ГПП-ОГХК'!CQ195+'2. ГПП-ОГХК'!CQ197</f>
        <v>4.4000000000000004</v>
      </c>
      <c r="BO765" s="687">
        <f>'2. ГПП-ОГХК'!CS187+'2. ГПП-ОГХК'!CS189+'2. ГПП-ОГХК'!CS193+'2. ГПП-ОГХК'!CS195+'2. ГПП-ОГХК'!CS197</f>
        <v>0</v>
      </c>
      <c r="BP765" s="687">
        <f t="shared" si="1683"/>
        <v>-4.4000000000000004</v>
      </c>
      <c r="BQ765" s="688">
        <f t="shared" si="1684"/>
        <v>0</v>
      </c>
      <c r="BR765" s="687">
        <f>'2. ГПП-ОГХК'!CW187+'2. ГПП-ОГХК'!CW189+'2. ГПП-ОГХК'!CW193+'2. ГПП-ОГХК'!CW195+'2. ГПП-ОГХК'!CW197</f>
        <v>4.4000000000000004</v>
      </c>
      <c r="BS765" s="687">
        <f>'2. ГПП-ОГХК'!CY187+'2. ГПП-ОГХК'!CY189+'2. ГПП-ОГХК'!CY193+'2. ГПП-ОГХК'!CY195+'2. ГПП-ОГХК'!CY197</f>
        <v>0</v>
      </c>
      <c r="BT765" s="687">
        <f t="shared" si="1685"/>
        <v>-4.4000000000000004</v>
      </c>
      <c r="BU765" s="688">
        <f t="shared" si="1686"/>
        <v>0</v>
      </c>
      <c r="BV765" s="687">
        <f>'2. ГПП-ОГХК'!DC187+'2. ГПП-ОГХК'!DC189+'2. ГПП-ОГХК'!DC193+'2. ГПП-ОГХК'!DC195+'2. ГПП-ОГХК'!DC197</f>
        <v>4.4000000000000004</v>
      </c>
      <c r="BW765" s="687">
        <f>'2. ГПП-ОГХК'!DE187+'2. ГПП-ОГХК'!DE189+'2. ГПП-ОГХК'!DE193+'2. ГПП-ОГХК'!DE195+'2. ГПП-ОГХК'!DE197</f>
        <v>0</v>
      </c>
      <c r="BX765" s="687">
        <f t="shared" si="1687"/>
        <v>-4.4000000000000004</v>
      </c>
      <c r="BY765" s="688">
        <f t="shared" si="1688"/>
        <v>0</v>
      </c>
    </row>
    <row r="766" spans="2:77" ht="20.100000000000001" customHeight="1">
      <c r="C766" s="436" t="s">
        <v>103</v>
      </c>
      <c r="D766" s="528"/>
      <c r="E766" s="528"/>
      <c r="F766" s="529"/>
      <c r="G766" s="530" t="s">
        <v>806</v>
      </c>
      <c r="H766" s="530"/>
      <c r="I766" s="6" t="s">
        <v>98</v>
      </c>
      <c r="J766" s="687">
        <f t="shared" si="1645"/>
        <v>39.299999999999997</v>
      </c>
      <c r="K766" s="687">
        <f t="shared" si="1646"/>
        <v>0</v>
      </c>
      <c r="L766" s="687">
        <f t="shared" si="1647"/>
        <v>-39.299999999999997</v>
      </c>
      <c r="M766" s="688">
        <f t="shared" si="1648"/>
        <v>0</v>
      </c>
      <c r="N766" s="687">
        <f t="shared" si="1649"/>
        <v>9.7000000000000011</v>
      </c>
      <c r="O766" s="687">
        <f t="shared" si="1650"/>
        <v>0</v>
      </c>
      <c r="P766" s="687">
        <f t="shared" si="1651"/>
        <v>-9.7000000000000011</v>
      </c>
      <c r="Q766" s="688">
        <f t="shared" si="1652"/>
        <v>0</v>
      </c>
      <c r="R766" s="687">
        <f>'2. ГПП-ОГХК'!W188+'2. ГПП-ОГХК'!W190+'2. ГПП-ОГХК'!W194+'2. ГПП-ОГХК'!W196+'2. ГПП-ОГХК'!W198</f>
        <v>3.3000000000000003</v>
      </c>
      <c r="S766" s="687">
        <f>'2. ГПП-ОГХК'!Y188+'2. ГПП-ОГХК'!Y190+'2. ГПП-ОГХК'!Y194+'2. ГПП-ОГХК'!Y196+'2. ГПП-ОГХК'!Y198</f>
        <v>0</v>
      </c>
      <c r="T766" s="687">
        <f t="shared" si="1653"/>
        <v>-3.3000000000000003</v>
      </c>
      <c r="U766" s="688">
        <f t="shared" si="1654"/>
        <v>0</v>
      </c>
      <c r="V766" s="687">
        <f>'2. ГПП-ОГХК'!AC188+'2. ГПП-ОГХК'!AC190+'2. ГПП-ОГХК'!AC194+'2. ГПП-ОГХК'!AC196+'2. ГПП-ОГХК'!AC198</f>
        <v>3</v>
      </c>
      <c r="W766" s="687">
        <f>'2. ГПП-ОГХК'!AE188+'2. ГПП-ОГХК'!AE190+'2. ГПП-ОГХК'!AE194+'2. ГПП-ОГХК'!AE196+'2. ГПП-ОГХК'!AE198</f>
        <v>0</v>
      </c>
      <c r="X766" s="687">
        <f t="shared" si="1655"/>
        <v>-3</v>
      </c>
      <c r="Y766" s="688">
        <f t="shared" si="1656"/>
        <v>0</v>
      </c>
      <c r="Z766" s="687">
        <f>'2. ГПП-ОГХК'!AI188+'2. ГПП-ОГХК'!AI190+'2. ГПП-ОГХК'!AI194+'2. ГПП-ОГХК'!AI196+'2. ГПП-ОГХК'!AI198</f>
        <v>3.4</v>
      </c>
      <c r="AA766" s="687">
        <f>'2. ГПП-ОГХК'!AK188+'2. ГПП-ОГХК'!AK190+'2. ГПП-ОГХК'!AK194+'2. ГПП-ОГХК'!AK196+'2. ГПП-ОГХК'!AK198</f>
        <v>0</v>
      </c>
      <c r="AB766" s="687">
        <f t="shared" si="1657"/>
        <v>-3.4</v>
      </c>
      <c r="AC766" s="688">
        <f t="shared" si="1658"/>
        <v>0</v>
      </c>
      <c r="AD766" s="687">
        <f t="shared" si="1659"/>
        <v>8.8000000000000007</v>
      </c>
      <c r="AE766" s="687">
        <f t="shared" si="1660"/>
        <v>0</v>
      </c>
      <c r="AF766" s="687">
        <f t="shared" si="1661"/>
        <v>-8.8000000000000007</v>
      </c>
      <c r="AG766" s="688">
        <f t="shared" si="1662"/>
        <v>0</v>
      </c>
      <c r="AH766" s="687">
        <f>'2. ГПП-ОГХК'!AU188+'2. ГПП-ОГХК'!AU190+'2. ГПП-ОГХК'!AU194+'2. ГПП-ОГХК'!AU196+'2. ГПП-ОГХК'!AU198</f>
        <v>2.2999999999999998</v>
      </c>
      <c r="AI766" s="687">
        <f>'2. ГПП-ОГХК'!AW188+'2. ГПП-ОГХК'!AW190+'2. ГПП-ОГХК'!AW194+'2. ГПП-ОГХК'!AW196+'2. ГПП-ОГХК'!AW198</f>
        <v>0</v>
      </c>
      <c r="AJ766" s="687">
        <f t="shared" si="1663"/>
        <v>-2.2999999999999998</v>
      </c>
      <c r="AK766" s="688">
        <f t="shared" si="1664"/>
        <v>0</v>
      </c>
      <c r="AL766" s="687">
        <f>'2. ГПП-ОГХК'!BA188+'2. ГПП-ОГХК'!BA190+'2. ГПП-ОГХК'!BA194+'2. ГПП-ОГХК'!BA196+'2. ГПП-ОГХК'!BA198</f>
        <v>3.3000000000000003</v>
      </c>
      <c r="AM766" s="687">
        <f>'2. ГПП-ОГХК'!BC188+'2. ГПП-ОГХК'!BC190+'2. ГПП-ОГХК'!BC194+'2. ГПП-ОГХК'!BC196+'2. ГПП-ОГХК'!BC198</f>
        <v>0</v>
      </c>
      <c r="AN766" s="687">
        <f t="shared" si="1665"/>
        <v>-3.3000000000000003</v>
      </c>
      <c r="AO766" s="688">
        <f t="shared" si="1666"/>
        <v>0</v>
      </c>
      <c r="AP766" s="687">
        <f>'2. ГПП-ОГХК'!BG188+'2. ГПП-ОГХК'!BG190+'2. ГПП-ОГХК'!BG194+'2. ГПП-ОГХК'!BG196+'2. ГПП-ОГХК'!BG198</f>
        <v>3.2</v>
      </c>
      <c r="AQ766" s="687">
        <f>'2. ГПП-ОГХК'!BI188+'2. ГПП-ОГХК'!BI190+'2. ГПП-ОГХК'!BI194+'2. ГПП-ОГХК'!BI196+'2. ГПП-ОГХК'!BI198</f>
        <v>0</v>
      </c>
      <c r="AR766" s="687">
        <f t="shared" si="1667"/>
        <v>-3.2</v>
      </c>
      <c r="AS766" s="688">
        <f t="shared" si="1668"/>
        <v>0</v>
      </c>
      <c r="AT766" s="687">
        <f t="shared" si="1669"/>
        <v>10.4</v>
      </c>
      <c r="AU766" s="687">
        <f t="shared" si="1670"/>
        <v>0</v>
      </c>
      <c r="AV766" s="687">
        <f t="shared" si="1671"/>
        <v>-10.4</v>
      </c>
      <c r="AW766" s="688">
        <f t="shared" si="1672"/>
        <v>0</v>
      </c>
      <c r="AX766" s="687">
        <f>'2. ГПП-ОГХК'!BS188+'2. ГПП-ОГХК'!BS190+'2. ГПП-ОГХК'!BS194+'2. ГПП-ОГХК'!BS196+'2. ГПП-ОГХК'!BS198</f>
        <v>3.4</v>
      </c>
      <c r="AY766" s="687">
        <f>'2. ГПП-ОГХК'!BU188+'2. ГПП-ОГХК'!BU190+'2. ГПП-ОГХК'!BU194+'2. ГПП-ОГХК'!BU196+'2. ГПП-ОГХК'!BU198</f>
        <v>0</v>
      </c>
      <c r="AZ766" s="687">
        <f t="shared" si="1673"/>
        <v>-3.4</v>
      </c>
      <c r="BA766" s="688">
        <f t="shared" si="1674"/>
        <v>0</v>
      </c>
      <c r="BB766" s="687">
        <f>'2. ГПП-ОГХК'!BY188+'2. ГПП-ОГХК'!BY190+'2. ГПП-ОГХК'!BY194+'2. ГПП-ОГХК'!BY196+'2. ГПП-ОГХК'!BY198</f>
        <v>3.5</v>
      </c>
      <c r="BC766" s="687">
        <f>'2. ГПП-ОГХК'!CA188+'2. ГПП-ОГХК'!CA190+'2. ГПП-ОГХК'!CA194+'2. ГПП-ОГХК'!CA196+'2. ГПП-ОГХК'!CA198</f>
        <v>0</v>
      </c>
      <c r="BD766" s="687">
        <f t="shared" si="1675"/>
        <v>-3.5</v>
      </c>
      <c r="BE766" s="688">
        <f t="shared" si="1676"/>
        <v>0</v>
      </c>
      <c r="BF766" s="687">
        <f>'2. ГПП-ОГХК'!CE188+'2. ГПП-ОГХК'!CE190+'2. ГПП-ОГХК'!CE194+'2. ГПП-ОГХК'!CE196+'2. ГПП-ОГХК'!CE198</f>
        <v>3.5</v>
      </c>
      <c r="BG766" s="687">
        <f>'2. ГПП-ОГХК'!CG188+'2. ГПП-ОГХК'!CG190+'2. ГПП-ОГХК'!CG194+'2. ГПП-ОГХК'!CG196+'2. ГПП-ОГХК'!CG198</f>
        <v>0</v>
      </c>
      <c r="BH766" s="687">
        <f t="shared" si="1677"/>
        <v>-3.5</v>
      </c>
      <c r="BI766" s="688">
        <f t="shared" si="1678"/>
        <v>0</v>
      </c>
      <c r="BJ766" s="687">
        <f t="shared" si="1679"/>
        <v>10.4</v>
      </c>
      <c r="BK766" s="687">
        <f t="shared" si="1680"/>
        <v>0</v>
      </c>
      <c r="BL766" s="687">
        <f t="shared" si="1681"/>
        <v>-10.4</v>
      </c>
      <c r="BM766" s="688">
        <f t="shared" si="1682"/>
        <v>0</v>
      </c>
      <c r="BN766" s="687">
        <f>'2. ГПП-ОГХК'!CQ188+'2. ГПП-ОГХК'!CQ190+'2. ГПП-ОГХК'!CQ194+'2. ГПП-ОГХК'!CQ196+'2. ГПП-ОГХК'!CQ198</f>
        <v>3.4</v>
      </c>
      <c r="BO766" s="687">
        <f>'2. ГПП-ОГХК'!CS188+'2. ГПП-ОГХК'!CS190+'2. ГПП-ОГХК'!CS194+'2. ГПП-ОГХК'!CS196+'2. ГПП-ОГХК'!CS198</f>
        <v>0</v>
      </c>
      <c r="BP766" s="687">
        <f t="shared" si="1683"/>
        <v>-3.4</v>
      </c>
      <c r="BQ766" s="688">
        <f t="shared" si="1684"/>
        <v>0</v>
      </c>
      <c r="BR766" s="687">
        <f>'2. ГПП-ОГХК'!CW188+'2. ГПП-ОГХК'!CW190+'2. ГПП-ОГХК'!CW194+'2. ГПП-ОГХК'!CW196+'2. ГПП-ОГХК'!CW198</f>
        <v>3.4</v>
      </c>
      <c r="BS766" s="687">
        <f>'2. ГПП-ОГХК'!CY188+'2. ГПП-ОГХК'!CY190+'2. ГПП-ОГХК'!CY194+'2. ГПП-ОГХК'!CY196+'2. ГПП-ОГХК'!CY198</f>
        <v>0</v>
      </c>
      <c r="BT766" s="687">
        <f t="shared" si="1685"/>
        <v>-3.4</v>
      </c>
      <c r="BU766" s="688">
        <f t="shared" si="1686"/>
        <v>0</v>
      </c>
      <c r="BV766" s="687">
        <f>'2. ГПП-ОГХК'!DC188+'2. ГПП-ОГХК'!DC190+'2. ГПП-ОГХК'!DC194+'2. ГПП-ОГХК'!DC196+'2. ГПП-ОГХК'!DC198</f>
        <v>3.6</v>
      </c>
      <c r="BW766" s="687">
        <f>'2. ГПП-ОГХК'!DE188+'2. ГПП-ОГХК'!DE190+'2. ГПП-ОГХК'!DE194+'2. ГПП-ОГХК'!DE196+'2. ГПП-ОГХК'!DE198</f>
        <v>0</v>
      </c>
      <c r="BX766" s="687">
        <f t="shared" si="1687"/>
        <v>-3.6</v>
      </c>
      <c r="BY766" s="688">
        <f t="shared" si="1688"/>
        <v>0</v>
      </c>
    </row>
    <row r="767" spans="2:77" ht="20.100000000000001" customHeight="1">
      <c r="C767" s="424"/>
      <c r="D767" s="528"/>
      <c r="E767" s="528"/>
      <c r="F767" s="529"/>
      <c r="G767" s="530" t="s">
        <v>807</v>
      </c>
      <c r="H767" s="530"/>
      <c r="I767" s="4" t="s">
        <v>169</v>
      </c>
      <c r="J767" s="687">
        <f t="shared" si="1645"/>
        <v>54</v>
      </c>
      <c r="K767" s="687">
        <f t="shared" si="1646"/>
        <v>0</v>
      </c>
      <c r="L767" s="687">
        <f t="shared" si="1647"/>
        <v>-54</v>
      </c>
      <c r="M767" s="688">
        <f t="shared" si="1648"/>
        <v>0</v>
      </c>
      <c r="N767" s="687">
        <f t="shared" si="1649"/>
        <v>12.7</v>
      </c>
      <c r="O767" s="687">
        <f t="shared" si="1650"/>
        <v>0</v>
      </c>
      <c r="P767" s="687">
        <f t="shared" si="1651"/>
        <v>-12.7</v>
      </c>
      <c r="Q767" s="688">
        <f t="shared" si="1652"/>
        <v>0</v>
      </c>
      <c r="R767" s="687">
        <f>'2. ГПП-ОГХК'!W187+'2. ГПП-ОГХК'!W189+'2. ГПП-ОГХК'!W193+'2. ГПП-ОГХК'!W195+'2. ГПП-ОГХК'!W197</f>
        <v>4.5</v>
      </c>
      <c r="S767" s="687">
        <f>'2. ГПП-ОГХК'!Y187+'2. ГПП-ОГХК'!Y189+'2. ГПП-ОГХК'!Y193+'2. ГПП-ОГХК'!Y195+'2. ГПП-ОГХК'!Y197</f>
        <v>0</v>
      </c>
      <c r="T767" s="687">
        <f t="shared" si="1653"/>
        <v>-4.5</v>
      </c>
      <c r="U767" s="688">
        <f t="shared" si="1654"/>
        <v>0</v>
      </c>
      <c r="V767" s="687">
        <f>'2. ГПП-ОГХК'!AC187+'2. ГПП-ОГХК'!AC189+'2. ГПП-ОГХК'!AC193+'2. ГПП-ОГХК'!AC195+'2. ГПП-ОГХК'!AC197</f>
        <v>4</v>
      </c>
      <c r="W767" s="687">
        <f>'2. ГПП-ОГХК'!AE187+'2. ГПП-ОГХК'!AE189+'2. ГПП-ОГХК'!AE193+'2. ГПП-ОГХК'!AE195+'2. ГПП-ОГХК'!AE197</f>
        <v>0</v>
      </c>
      <c r="X767" s="687">
        <f t="shared" si="1655"/>
        <v>-4</v>
      </c>
      <c r="Y767" s="688">
        <f t="shared" si="1656"/>
        <v>0</v>
      </c>
      <c r="Z767" s="687">
        <f>'2. ГПП-ОГХК'!AI187+'2. ГПП-ОГХК'!AI189+'2. ГПП-ОГХК'!AI193+'2. ГПП-ОГХК'!AI195+'2. ГПП-ОГХК'!AI197</f>
        <v>4.2</v>
      </c>
      <c r="AA767" s="687">
        <f>'2. ГПП-ОГХК'!AK187+'2. ГПП-ОГХК'!AK189+'2. ГПП-ОГХК'!AK193+'2. ГПП-ОГХК'!AK195+'2. ГПП-ОГХК'!AK197</f>
        <v>0</v>
      </c>
      <c r="AB767" s="687">
        <f t="shared" si="1657"/>
        <v>-4.2</v>
      </c>
      <c r="AC767" s="688">
        <f t="shared" si="1658"/>
        <v>0</v>
      </c>
      <c r="AD767" s="687">
        <f t="shared" si="1659"/>
        <v>12.6</v>
      </c>
      <c r="AE767" s="687">
        <f t="shared" si="1660"/>
        <v>0</v>
      </c>
      <c r="AF767" s="687">
        <f t="shared" si="1661"/>
        <v>-12.6</v>
      </c>
      <c r="AG767" s="688">
        <f t="shared" si="1662"/>
        <v>0</v>
      </c>
      <c r="AH767" s="687">
        <f>'2. ГПП-ОГХК'!AU187+'2. ГПП-ОГХК'!AU189+'2. ГПП-ОГХК'!AU193+'2. ГПП-ОГХК'!AU195+'2. ГПП-ОГХК'!AU197</f>
        <v>3</v>
      </c>
      <c r="AI767" s="687">
        <f>'2. ГПП-ОГХК'!AW187+'2. ГПП-ОГХК'!AW189+'2. ГПП-ОГХК'!AW193+'2. ГПП-ОГХК'!AW195+'2. ГПП-ОГХК'!AW197</f>
        <v>0</v>
      </c>
      <c r="AJ767" s="687">
        <f t="shared" si="1663"/>
        <v>-3</v>
      </c>
      <c r="AK767" s="688">
        <f t="shared" si="1664"/>
        <v>0</v>
      </c>
      <c r="AL767" s="687">
        <f>'2. ГПП-ОГХК'!BA187+'2. ГПП-ОГХК'!BA189+'2. ГПП-ОГХК'!BA193+'2. ГПП-ОГХК'!BA195+'2. ГПП-ОГХК'!BA197</f>
        <v>4.8999999999999995</v>
      </c>
      <c r="AM767" s="687">
        <f>'2. ГПП-ОГХК'!BC187+'2. ГПП-ОГХК'!BC189+'2. ГПП-ОГХК'!BC193+'2. ГПП-ОГХК'!BC195+'2. ГПП-ОГХК'!BC197</f>
        <v>0</v>
      </c>
      <c r="AN767" s="687">
        <f t="shared" si="1665"/>
        <v>-4.8999999999999995</v>
      </c>
      <c r="AO767" s="688">
        <f t="shared" si="1666"/>
        <v>0</v>
      </c>
      <c r="AP767" s="687">
        <f>'2. ГПП-ОГХК'!BG187+'2. ГПП-ОГХК'!BG189+'2. ГПП-ОГХК'!BG193+'2. ГПП-ОГХК'!BG195+'2. ГПП-ОГХК'!BG197</f>
        <v>4.7</v>
      </c>
      <c r="AQ767" s="687">
        <f>'2. ГПП-ОГХК'!BI187+'2. ГПП-ОГХК'!BI189+'2. ГПП-ОГХК'!BI193+'2. ГПП-ОГХК'!BI195+'2. ГПП-ОГХК'!BI197</f>
        <v>0</v>
      </c>
      <c r="AR767" s="687">
        <f t="shared" si="1667"/>
        <v>-4.7</v>
      </c>
      <c r="AS767" s="688">
        <f t="shared" si="1668"/>
        <v>0</v>
      </c>
      <c r="AT767" s="687">
        <f t="shared" si="1669"/>
        <v>15.5</v>
      </c>
      <c r="AU767" s="687">
        <f t="shared" si="1670"/>
        <v>0</v>
      </c>
      <c r="AV767" s="687">
        <f t="shared" si="1671"/>
        <v>-15.5</v>
      </c>
      <c r="AW767" s="688">
        <f t="shared" si="1672"/>
        <v>0</v>
      </c>
      <c r="AX767" s="687">
        <f>'2. ГПП-ОГХК'!BS187+'2. ГПП-ОГХК'!BS189+'2. ГПП-ОГХК'!BS193+'2. ГПП-ОГХК'!BS195+'2. ГПП-ОГХК'!BS197</f>
        <v>5.0999999999999996</v>
      </c>
      <c r="AY767" s="687">
        <f>'2. ГПП-ОГХК'!BU187+'2. ГПП-ОГХК'!BU189+'2. ГПП-ОГХК'!BU193+'2. ГПП-ОГХК'!BU195+'2. ГПП-ОГХК'!BU197</f>
        <v>0</v>
      </c>
      <c r="AZ767" s="687">
        <f t="shared" si="1673"/>
        <v>-5.0999999999999996</v>
      </c>
      <c r="BA767" s="688">
        <f t="shared" si="1674"/>
        <v>0</v>
      </c>
      <c r="BB767" s="687">
        <f>'2. ГПП-ОГХК'!BY187+'2. ГПП-ОГХК'!BY189+'2. ГПП-ОГХК'!BY193+'2. ГПП-ОГХК'!BY195+'2. ГПП-ОГХК'!BY197</f>
        <v>5.2</v>
      </c>
      <c r="BC767" s="687">
        <f>'2. ГПП-ОГХК'!CA187+'2. ГПП-ОГХК'!CA189+'2. ГПП-ОГХК'!CA193+'2. ГПП-ОГХК'!CA195+'2. ГПП-ОГХК'!CA197</f>
        <v>0</v>
      </c>
      <c r="BD767" s="687">
        <f t="shared" si="1675"/>
        <v>-5.2</v>
      </c>
      <c r="BE767" s="688">
        <f t="shared" si="1676"/>
        <v>0</v>
      </c>
      <c r="BF767" s="687">
        <f>'2. ГПП-ОГХК'!CE187+'2. ГПП-ОГХК'!CE189+'2. ГПП-ОГХК'!CE193+'2. ГПП-ОГХК'!CE195+'2. ГПП-ОГХК'!CE197</f>
        <v>5.1999999999999993</v>
      </c>
      <c r="BG767" s="687">
        <f>'2. ГПП-ОГХК'!CG187+'2. ГПП-ОГХК'!CG189+'2. ГПП-ОГХК'!CG193+'2. ГПП-ОГХК'!CG195+'2. ГПП-ОГХК'!CG197</f>
        <v>0</v>
      </c>
      <c r="BH767" s="687">
        <f t="shared" si="1677"/>
        <v>-5.1999999999999993</v>
      </c>
      <c r="BI767" s="688">
        <f t="shared" si="1678"/>
        <v>0</v>
      </c>
      <c r="BJ767" s="687">
        <f t="shared" si="1679"/>
        <v>13.200000000000001</v>
      </c>
      <c r="BK767" s="687">
        <f t="shared" si="1680"/>
        <v>0</v>
      </c>
      <c r="BL767" s="687">
        <f t="shared" si="1681"/>
        <v>-13.200000000000001</v>
      </c>
      <c r="BM767" s="688">
        <f t="shared" si="1682"/>
        <v>0</v>
      </c>
      <c r="BN767" s="687">
        <f>'2. ГПП-ОГХК'!CQ187+'2. ГПП-ОГХК'!CQ189+'2. ГПП-ОГХК'!CQ193+'2. ГПП-ОГХК'!CQ195+'2. ГПП-ОГХК'!CQ197</f>
        <v>4.4000000000000004</v>
      </c>
      <c r="BO767" s="687">
        <f>'2. ГПП-ОГХК'!CS187+'2. ГПП-ОГХК'!CS189+'2. ГПП-ОГХК'!CS193+'2. ГПП-ОГХК'!CS195+'2. ГПП-ОГХК'!CS197</f>
        <v>0</v>
      </c>
      <c r="BP767" s="687">
        <f t="shared" si="1683"/>
        <v>-4.4000000000000004</v>
      </c>
      <c r="BQ767" s="688">
        <f t="shared" si="1684"/>
        <v>0</v>
      </c>
      <c r="BR767" s="687">
        <f>'2. ГПП-ОГХК'!CW187+'2. ГПП-ОГХК'!CW189+'2. ГПП-ОГХК'!CW193+'2. ГПП-ОГХК'!CW195+'2. ГПП-ОГХК'!CW197</f>
        <v>4.4000000000000004</v>
      </c>
      <c r="BS767" s="687">
        <f>'2. ГПП-ОГХК'!CY187+'2. ГПП-ОГХК'!CY189+'2. ГПП-ОГХК'!CY193+'2. ГПП-ОГХК'!CY195+'2. ГПП-ОГХК'!CY197</f>
        <v>0</v>
      </c>
      <c r="BT767" s="687">
        <f t="shared" si="1685"/>
        <v>-4.4000000000000004</v>
      </c>
      <c r="BU767" s="688">
        <f t="shared" si="1686"/>
        <v>0</v>
      </c>
      <c r="BV767" s="687">
        <f>'2. ГПП-ОГХК'!DC187+'2. ГПП-ОГХК'!DC189+'2. ГПП-ОГХК'!DC193+'2. ГПП-ОГХК'!DC195+'2. ГПП-ОГХК'!DC197</f>
        <v>4.4000000000000004</v>
      </c>
      <c r="BW767" s="687">
        <f>'2. ГПП-ОГХК'!DE187+'2. ГПП-ОГХК'!DE189+'2. ГПП-ОГХК'!DE193+'2. ГПП-ОГХК'!DE195+'2. ГПП-ОГХК'!DE197</f>
        <v>0</v>
      </c>
      <c r="BX767" s="687">
        <f t="shared" si="1687"/>
        <v>-4.4000000000000004</v>
      </c>
      <c r="BY767" s="688">
        <f t="shared" si="1688"/>
        <v>0</v>
      </c>
    </row>
    <row r="768" spans="2:77" ht="20.100000000000001" customHeight="1">
      <c r="C768" s="424" t="s">
        <v>374</v>
      </c>
      <c r="D768" s="528"/>
      <c r="E768" s="528"/>
      <c r="F768" s="529"/>
      <c r="G768" s="530" t="s">
        <v>808</v>
      </c>
      <c r="H768" s="530"/>
      <c r="I768" s="9" t="s">
        <v>98</v>
      </c>
      <c r="J768" s="687">
        <f t="shared" si="1645"/>
        <v>18.100000000000001</v>
      </c>
      <c r="K768" s="687">
        <f t="shared" si="1646"/>
        <v>0</v>
      </c>
      <c r="L768" s="687">
        <f t="shared" si="1647"/>
        <v>-18.100000000000001</v>
      </c>
      <c r="M768" s="688">
        <f t="shared" si="1648"/>
        <v>0</v>
      </c>
      <c r="N768" s="687">
        <f t="shared" si="1649"/>
        <v>1.3</v>
      </c>
      <c r="O768" s="687">
        <f t="shared" si="1650"/>
        <v>0</v>
      </c>
      <c r="P768" s="687">
        <f t="shared" si="1651"/>
        <v>-1.3</v>
      </c>
      <c r="Q768" s="688">
        <f t="shared" si="1652"/>
        <v>0</v>
      </c>
      <c r="R768" s="687">
        <f>'14. ГП Благовещенск (Ам ГПЗ)'!W50+'14. ГП Благовещенск (Ам ГПЗ)'!W62</f>
        <v>0.5</v>
      </c>
      <c r="S768" s="687">
        <f>'14. ГП Благовещенск (Ам ГПЗ)'!Y50+'14. ГП Благовещенск (Ам ГПЗ)'!Y62</f>
        <v>0</v>
      </c>
      <c r="T768" s="687">
        <f t="shared" si="1653"/>
        <v>-0.5</v>
      </c>
      <c r="U768" s="688">
        <f t="shared" si="1654"/>
        <v>0</v>
      </c>
      <c r="V768" s="687">
        <f>'14. ГП Благовещенск (Ам ГПЗ)'!AC50+'14. ГП Благовещенск (Ам ГПЗ)'!AC62</f>
        <v>0.4</v>
      </c>
      <c r="W768" s="687">
        <f>'14. ГП Благовещенск (Ам ГПЗ)'!AE50+'14. ГП Благовещенск (Ам ГПЗ)'!AE62</f>
        <v>0</v>
      </c>
      <c r="X768" s="687">
        <f t="shared" si="1655"/>
        <v>-0.4</v>
      </c>
      <c r="Y768" s="688">
        <f t="shared" si="1656"/>
        <v>0</v>
      </c>
      <c r="Z768" s="687">
        <f>'14. ГП Благовещенск (Ам ГПЗ)'!AI50+'14. ГП Благовещенск (Ам ГПЗ)'!AI62</f>
        <v>0.4</v>
      </c>
      <c r="AA768" s="687">
        <f>'14. ГП Благовещенск (Ам ГПЗ)'!AK50+'14. ГП Благовещенск (Ам ГПЗ)'!AK62</f>
        <v>0</v>
      </c>
      <c r="AB768" s="687">
        <f t="shared" si="1657"/>
        <v>-0.4</v>
      </c>
      <c r="AC768" s="688">
        <f t="shared" si="1658"/>
        <v>0</v>
      </c>
      <c r="AD768" s="687">
        <f t="shared" si="1659"/>
        <v>3.4</v>
      </c>
      <c r="AE768" s="687">
        <f t="shared" si="1660"/>
        <v>0</v>
      </c>
      <c r="AF768" s="687">
        <f t="shared" si="1661"/>
        <v>-3.4</v>
      </c>
      <c r="AG768" s="688">
        <f t="shared" si="1662"/>
        <v>0</v>
      </c>
      <c r="AH768" s="687">
        <f>'14. ГП Благовещенск (Ам ГПЗ)'!AU50+'14. ГП Благовещенск (Ам ГПЗ)'!AU62</f>
        <v>0.4</v>
      </c>
      <c r="AI768" s="687">
        <f>'14. ГП Благовещенск (Ам ГПЗ)'!AW50+'14. ГП Благовещенск (Ам ГПЗ)'!AW62</f>
        <v>0</v>
      </c>
      <c r="AJ768" s="687">
        <f t="shared" si="1663"/>
        <v>-0.4</v>
      </c>
      <c r="AK768" s="688">
        <f t="shared" si="1664"/>
        <v>0</v>
      </c>
      <c r="AL768" s="687">
        <f>'14. ГП Благовещенск (Ам ГПЗ)'!BA50+'14. ГП Благовещенск (Ам ГПЗ)'!BA62</f>
        <v>0.7</v>
      </c>
      <c r="AM768" s="687">
        <f>'14. ГП Благовещенск (Ам ГПЗ)'!BC50+'14. ГП Благовещенск (Ам ГПЗ)'!BC62</f>
        <v>0</v>
      </c>
      <c r="AN768" s="687">
        <f t="shared" si="1665"/>
        <v>-0.7</v>
      </c>
      <c r="AO768" s="688">
        <f t="shared" si="1666"/>
        <v>0</v>
      </c>
      <c r="AP768" s="687">
        <f>'14. ГП Благовещенск (Ам ГПЗ)'!BG50+'14. ГП Благовещенск (Ам ГПЗ)'!BG62</f>
        <v>2.2999999999999998</v>
      </c>
      <c r="AQ768" s="687">
        <f>'14. ГП Благовещенск (Ам ГПЗ)'!BI50+'14. ГП Благовещенск (Ам ГПЗ)'!BI62</f>
        <v>0</v>
      </c>
      <c r="AR768" s="687">
        <f t="shared" si="1667"/>
        <v>-2.2999999999999998</v>
      </c>
      <c r="AS768" s="688">
        <f t="shared" si="1668"/>
        <v>0</v>
      </c>
      <c r="AT768" s="687">
        <f t="shared" si="1669"/>
        <v>6.3</v>
      </c>
      <c r="AU768" s="687">
        <f t="shared" si="1670"/>
        <v>0</v>
      </c>
      <c r="AV768" s="687">
        <f t="shared" si="1671"/>
        <v>-6.3</v>
      </c>
      <c r="AW768" s="688">
        <f t="shared" si="1672"/>
        <v>0</v>
      </c>
      <c r="AX768" s="687">
        <f>'14. ГП Благовещенск (Ам ГПЗ)'!BS50+'14. ГП Благовещенск (Ам ГПЗ)'!BS62</f>
        <v>2.4</v>
      </c>
      <c r="AY768" s="687">
        <f>'14. ГП Благовещенск (Ам ГПЗ)'!BU50+'14. ГП Благовещенск (Ам ГПЗ)'!BU62</f>
        <v>0</v>
      </c>
      <c r="AZ768" s="687">
        <f t="shared" si="1673"/>
        <v>-2.4</v>
      </c>
      <c r="BA768" s="688">
        <f t="shared" si="1674"/>
        <v>0</v>
      </c>
      <c r="BB768" s="687">
        <f>'14. ГП Благовещенск (Ам ГПЗ)'!BY50+'14. ГП Благовещенск (Ам ГПЗ)'!BY62</f>
        <v>2.4</v>
      </c>
      <c r="BC768" s="687">
        <f>'14. ГП Благовещенск (Ам ГПЗ)'!CA50+'14. ГП Благовещенск (Ам ГПЗ)'!CA62</f>
        <v>0</v>
      </c>
      <c r="BD768" s="687">
        <f t="shared" si="1675"/>
        <v>-2.4</v>
      </c>
      <c r="BE768" s="688">
        <f t="shared" si="1676"/>
        <v>0</v>
      </c>
      <c r="BF768" s="687">
        <f>'14. ГП Благовещенск (Ам ГПЗ)'!CE50+'14. ГП Благовещенск (Ам ГПЗ)'!CE62</f>
        <v>1.5</v>
      </c>
      <c r="BG768" s="687">
        <f>'14. ГП Благовещенск (Ам ГПЗ)'!CG50+'14. ГП Благовещенск (Ам ГПЗ)'!CG62</f>
        <v>0</v>
      </c>
      <c r="BH768" s="687">
        <f t="shared" si="1677"/>
        <v>-1.5</v>
      </c>
      <c r="BI768" s="688">
        <f t="shared" si="1678"/>
        <v>0</v>
      </c>
      <c r="BJ768" s="687">
        <f t="shared" si="1679"/>
        <v>7.1</v>
      </c>
      <c r="BK768" s="687">
        <f t="shared" si="1680"/>
        <v>0</v>
      </c>
      <c r="BL768" s="687">
        <f t="shared" si="1681"/>
        <v>-7.1</v>
      </c>
      <c r="BM768" s="688">
        <f t="shared" si="1682"/>
        <v>0</v>
      </c>
      <c r="BN768" s="687">
        <f>'14. ГП Благовещенск (Ам ГПЗ)'!CQ50+'14. ГП Благовещенск (Ам ГПЗ)'!CQ62</f>
        <v>2.4</v>
      </c>
      <c r="BO768" s="687">
        <f>'14. ГП Благовещенск (Ам ГПЗ)'!CS50+'14. ГП Благовещенск (Ам ГПЗ)'!CS62</f>
        <v>0</v>
      </c>
      <c r="BP768" s="687">
        <f t="shared" si="1683"/>
        <v>-2.4</v>
      </c>
      <c r="BQ768" s="688">
        <f t="shared" si="1684"/>
        <v>0</v>
      </c>
      <c r="BR768" s="687">
        <f>'14. ГП Благовещенск (Ам ГПЗ)'!CW50+'14. ГП Благовещенск (Ам ГПЗ)'!CW62</f>
        <v>2.2999999999999998</v>
      </c>
      <c r="BS768" s="687">
        <f>'14. ГП Благовещенск (Ам ГПЗ)'!CY50+'14. ГП Благовещенск (Ам ГПЗ)'!CY62</f>
        <v>0</v>
      </c>
      <c r="BT768" s="687">
        <f t="shared" si="1685"/>
        <v>-2.2999999999999998</v>
      </c>
      <c r="BU768" s="688">
        <f t="shared" si="1686"/>
        <v>0</v>
      </c>
      <c r="BV768" s="687">
        <f>'14. ГП Благовещенск (Ам ГПЗ)'!DC50+'14. ГП Благовещенск (Ам ГПЗ)'!DC62</f>
        <v>2.4</v>
      </c>
      <c r="BW768" s="687">
        <f>'14. ГП Благовещенск (Ам ГПЗ)'!DE50+'14. ГП Благовещенск (Ам ГПЗ)'!DE62</f>
        <v>0</v>
      </c>
      <c r="BX768" s="687">
        <f t="shared" si="1687"/>
        <v>-2.4</v>
      </c>
      <c r="BY768" s="688">
        <f t="shared" si="1688"/>
        <v>0</v>
      </c>
    </row>
    <row r="769" spans="2:77" ht="20.100000000000001" customHeight="1">
      <c r="C769" s="424"/>
      <c r="D769" s="528"/>
      <c r="E769" s="528"/>
      <c r="F769" s="529"/>
      <c r="G769" s="530" t="s">
        <v>809</v>
      </c>
      <c r="H769" s="530"/>
      <c r="I769" s="446" t="s">
        <v>169</v>
      </c>
      <c r="J769" s="687">
        <f t="shared" si="1645"/>
        <v>12.4</v>
      </c>
      <c r="K769" s="687">
        <f t="shared" si="1646"/>
        <v>0</v>
      </c>
      <c r="L769" s="687">
        <f t="shared" si="1647"/>
        <v>-12.4</v>
      </c>
      <c r="M769" s="688">
        <f t="shared" si="1648"/>
        <v>0</v>
      </c>
      <c r="N769" s="687">
        <f t="shared" si="1649"/>
        <v>0.89999999999999991</v>
      </c>
      <c r="O769" s="687">
        <f t="shared" si="1650"/>
        <v>0</v>
      </c>
      <c r="P769" s="687">
        <f t="shared" si="1651"/>
        <v>-0.89999999999999991</v>
      </c>
      <c r="Q769" s="688">
        <f t="shared" si="1652"/>
        <v>0</v>
      </c>
      <c r="R769" s="687">
        <f>'14. ГП Благовещенск (Ам ГПЗ)'!W49+'14. ГП Благовещенск (Ам ГПЗ)'!W61</f>
        <v>0.3</v>
      </c>
      <c r="S769" s="687">
        <f>'14. ГП Благовещенск (Ам ГПЗ)'!Y49+'14. ГП Благовещенск (Ам ГПЗ)'!Y61</f>
        <v>0</v>
      </c>
      <c r="T769" s="687">
        <f t="shared" si="1653"/>
        <v>-0.3</v>
      </c>
      <c r="U769" s="688">
        <f t="shared" si="1654"/>
        <v>0</v>
      </c>
      <c r="V769" s="687">
        <f>'14. ГП Благовещенск (Ам ГПЗ)'!AC49+'14. ГП Благовещенск (Ам ГПЗ)'!AC61</f>
        <v>0.3</v>
      </c>
      <c r="W769" s="687">
        <f>'14. ГП Благовещенск (Ам ГПЗ)'!AE49+'14. ГП Благовещенск (Ам ГПЗ)'!AE61</f>
        <v>0</v>
      </c>
      <c r="X769" s="687">
        <f t="shared" si="1655"/>
        <v>-0.3</v>
      </c>
      <c r="Y769" s="688">
        <f t="shared" si="1656"/>
        <v>0</v>
      </c>
      <c r="Z769" s="687">
        <f>'14. ГП Благовещенск (Ам ГПЗ)'!AI49+'14. ГП Благовещенск (Ам ГПЗ)'!AI61</f>
        <v>0.3</v>
      </c>
      <c r="AA769" s="687">
        <f>'14. ГП Благовещенск (Ам ГПЗ)'!AK49+'14. ГП Благовещенск (Ам ГПЗ)'!AK61</f>
        <v>0</v>
      </c>
      <c r="AB769" s="687">
        <f t="shared" si="1657"/>
        <v>-0.3</v>
      </c>
      <c r="AC769" s="688">
        <f t="shared" si="1658"/>
        <v>0</v>
      </c>
      <c r="AD769" s="687">
        <f t="shared" si="1659"/>
        <v>2.4000000000000004</v>
      </c>
      <c r="AE769" s="687">
        <f t="shared" si="1660"/>
        <v>0</v>
      </c>
      <c r="AF769" s="687">
        <f t="shared" si="1661"/>
        <v>-2.4000000000000004</v>
      </c>
      <c r="AG769" s="688">
        <f t="shared" si="1662"/>
        <v>0</v>
      </c>
      <c r="AH769" s="687">
        <f>'14. ГП Благовещенск (Ам ГПЗ)'!AU49+'14. ГП Благовещенск (Ам ГПЗ)'!AU61</f>
        <v>0.3</v>
      </c>
      <c r="AI769" s="687">
        <f>'14. ГП Благовещенск (Ам ГПЗ)'!AW49+'14. ГП Благовещенск (Ам ГПЗ)'!AW61</f>
        <v>0</v>
      </c>
      <c r="AJ769" s="687">
        <f t="shared" si="1663"/>
        <v>-0.3</v>
      </c>
      <c r="AK769" s="688">
        <f t="shared" si="1664"/>
        <v>0</v>
      </c>
      <c r="AL769" s="687">
        <f>'14. ГП Благовещенск (Ам ГПЗ)'!BA49+'14. ГП Благовещенск (Ам ГПЗ)'!BA61</f>
        <v>0.5</v>
      </c>
      <c r="AM769" s="687">
        <f>'14. ГП Благовещенск (Ам ГПЗ)'!BC49+'14. ГП Благовещенск (Ам ГПЗ)'!BC61</f>
        <v>0</v>
      </c>
      <c r="AN769" s="687">
        <f t="shared" si="1665"/>
        <v>-0.5</v>
      </c>
      <c r="AO769" s="688">
        <f t="shared" si="1666"/>
        <v>0</v>
      </c>
      <c r="AP769" s="687">
        <f>'14. ГП Благовещенск (Ам ГПЗ)'!BG49+'14. ГП Благовещенск (Ам ГПЗ)'!BG61</f>
        <v>1.6</v>
      </c>
      <c r="AQ769" s="687">
        <f>'14. ГП Благовещенск (Ам ГПЗ)'!BI49+'14. ГП Благовещенск (Ам ГПЗ)'!BI61</f>
        <v>0</v>
      </c>
      <c r="AR769" s="687">
        <f t="shared" si="1667"/>
        <v>-1.6</v>
      </c>
      <c r="AS769" s="688">
        <f t="shared" si="1668"/>
        <v>0</v>
      </c>
      <c r="AT769" s="687">
        <f t="shared" si="1669"/>
        <v>4.3</v>
      </c>
      <c r="AU769" s="687">
        <f t="shared" si="1670"/>
        <v>0</v>
      </c>
      <c r="AV769" s="687">
        <f t="shared" si="1671"/>
        <v>-4.3</v>
      </c>
      <c r="AW769" s="688">
        <f t="shared" si="1672"/>
        <v>0</v>
      </c>
      <c r="AX769" s="687">
        <f>'14. ГП Благовещенск (Ам ГПЗ)'!BS49+'14. ГП Благовещенск (Ам ГПЗ)'!BS61</f>
        <v>1.7</v>
      </c>
      <c r="AY769" s="687">
        <f>'14. ГП Благовещенск (Ам ГПЗ)'!BU49+'14. ГП Благовещенск (Ам ГПЗ)'!BU61</f>
        <v>0</v>
      </c>
      <c r="AZ769" s="687">
        <f t="shared" si="1673"/>
        <v>-1.7</v>
      </c>
      <c r="BA769" s="688">
        <f t="shared" si="1674"/>
        <v>0</v>
      </c>
      <c r="BB769" s="687">
        <f>'14. ГП Благовещенск (Ам ГПЗ)'!BY49+'14. ГП Благовещенск (Ам ГПЗ)'!BY61</f>
        <v>1.6</v>
      </c>
      <c r="BC769" s="687">
        <f>'14. ГП Благовещенск (Ам ГПЗ)'!CA49+'14. ГП Благовещенск (Ам ГПЗ)'!CA61</f>
        <v>0</v>
      </c>
      <c r="BD769" s="687">
        <f t="shared" si="1675"/>
        <v>-1.6</v>
      </c>
      <c r="BE769" s="688">
        <f t="shared" si="1676"/>
        <v>0</v>
      </c>
      <c r="BF769" s="687">
        <f>'14. ГП Благовещенск (Ам ГПЗ)'!CE49+'14. ГП Благовещенск (Ам ГПЗ)'!CE61</f>
        <v>1</v>
      </c>
      <c r="BG769" s="687">
        <f>'14. ГП Благовещенск (Ам ГПЗ)'!CG49+'14. ГП Благовещенск (Ам ГПЗ)'!CG61</f>
        <v>0</v>
      </c>
      <c r="BH769" s="687">
        <f t="shared" si="1677"/>
        <v>-1</v>
      </c>
      <c r="BI769" s="688">
        <f t="shared" si="1678"/>
        <v>0</v>
      </c>
      <c r="BJ769" s="687">
        <f t="shared" si="1679"/>
        <v>4.8000000000000007</v>
      </c>
      <c r="BK769" s="687">
        <f t="shared" si="1680"/>
        <v>0</v>
      </c>
      <c r="BL769" s="687">
        <f t="shared" si="1681"/>
        <v>-4.8000000000000007</v>
      </c>
      <c r="BM769" s="688">
        <f t="shared" si="1682"/>
        <v>0</v>
      </c>
      <c r="BN769" s="687">
        <f>'14. ГП Благовещенск (Ам ГПЗ)'!CQ49+'14. ГП Благовещенск (Ам ГПЗ)'!CQ61</f>
        <v>1.6</v>
      </c>
      <c r="BO769" s="687">
        <f>'14. ГП Благовещенск (Ам ГПЗ)'!CS49+'14. ГП Благовещенск (Ам ГПЗ)'!CS61</f>
        <v>0</v>
      </c>
      <c r="BP769" s="687">
        <f t="shared" si="1683"/>
        <v>-1.6</v>
      </c>
      <c r="BQ769" s="688">
        <f t="shared" si="1684"/>
        <v>0</v>
      </c>
      <c r="BR769" s="687">
        <f>'14. ГП Благовещенск (Ам ГПЗ)'!CW49+'14. ГП Благовещенск (Ам ГПЗ)'!CW61</f>
        <v>1.6</v>
      </c>
      <c r="BS769" s="687">
        <f>'14. ГП Благовещенск (Ам ГПЗ)'!CY49+'14. ГП Благовещенск (Ам ГПЗ)'!CY61</f>
        <v>0</v>
      </c>
      <c r="BT769" s="687">
        <f t="shared" si="1685"/>
        <v>-1.6</v>
      </c>
      <c r="BU769" s="688">
        <f t="shared" si="1686"/>
        <v>0</v>
      </c>
      <c r="BV769" s="687">
        <f>'14. ГП Благовещенск (Ам ГПЗ)'!DC49+'14. ГП Благовещенск (Ам ГПЗ)'!DC61</f>
        <v>1.6</v>
      </c>
      <c r="BW769" s="687">
        <f>'14. ГП Благовещенск (Ам ГПЗ)'!DE49+'14. ГП Благовещенск (Ам ГПЗ)'!DE61</f>
        <v>0</v>
      </c>
      <c r="BX769" s="687">
        <f t="shared" si="1687"/>
        <v>-1.6</v>
      </c>
      <c r="BY769" s="688">
        <f t="shared" si="1688"/>
        <v>0</v>
      </c>
    </row>
    <row r="770" spans="2:77" ht="20.100000000000001" customHeight="1">
      <c r="C770" s="436" t="s">
        <v>376</v>
      </c>
      <c r="D770" s="528"/>
      <c r="E770" s="528"/>
      <c r="F770" s="529"/>
      <c r="G770" s="530" t="s">
        <v>808</v>
      </c>
      <c r="H770" s="530"/>
      <c r="I770" s="6" t="s">
        <v>98</v>
      </c>
      <c r="J770" s="687">
        <f t="shared" si="1645"/>
        <v>18.100000000000001</v>
      </c>
      <c r="K770" s="687">
        <f t="shared" si="1646"/>
        <v>0</v>
      </c>
      <c r="L770" s="687">
        <f t="shared" si="1647"/>
        <v>-18.100000000000001</v>
      </c>
      <c r="M770" s="688">
        <f t="shared" si="1648"/>
        <v>0</v>
      </c>
      <c r="N770" s="687">
        <f t="shared" si="1649"/>
        <v>1.3</v>
      </c>
      <c r="O770" s="687">
        <f t="shared" si="1650"/>
        <v>0</v>
      </c>
      <c r="P770" s="687">
        <f t="shared" si="1651"/>
        <v>-1.3</v>
      </c>
      <c r="Q770" s="688">
        <f t="shared" si="1652"/>
        <v>0</v>
      </c>
      <c r="R770" s="687">
        <f>'14. ГП Благовещенск (Ам ГПЗ)'!W50+'14. ГП Благовещенск (Ам ГПЗ)'!W62</f>
        <v>0.5</v>
      </c>
      <c r="S770" s="687">
        <f>'14. ГП Благовещенск (Ам ГПЗ)'!Y50+'14. ГП Благовещенск (Ам ГПЗ)'!Y62</f>
        <v>0</v>
      </c>
      <c r="T770" s="687">
        <f t="shared" si="1653"/>
        <v>-0.5</v>
      </c>
      <c r="U770" s="688">
        <f t="shared" si="1654"/>
        <v>0</v>
      </c>
      <c r="V770" s="687">
        <f>'14. ГП Благовещенск (Ам ГПЗ)'!AC50+'14. ГП Благовещенск (Ам ГПЗ)'!AC62</f>
        <v>0.4</v>
      </c>
      <c r="W770" s="687">
        <f>'14. ГП Благовещенск (Ам ГПЗ)'!AE50+'14. ГП Благовещенск (Ам ГПЗ)'!AE62</f>
        <v>0</v>
      </c>
      <c r="X770" s="687">
        <f t="shared" si="1655"/>
        <v>-0.4</v>
      </c>
      <c r="Y770" s="688">
        <f t="shared" si="1656"/>
        <v>0</v>
      </c>
      <c r="Z770" s="687">
        <f>'14. ГП Благовещенск (Ам ГПЗ)'!AI50+'14. ГП Благовещенск (Ам ГПЗ)'!AI62</f>
        <v>0.4</v>
      </c>
      <c r="AA770" s="687">
        <f>'14. ГП Благовещенск (Ам ГПЗ)'!AK50+'14. ГП Благовещенск (Ам ГПЗ)'!AK62</f>
        <v>0</v>
      </c>
      <c r="AB770" s="687">
        <f t="shared" si="1657"/>
        <v>-0.4</v>
      </c>
      <c r="AC770" s="688">
        <f t="shared" si="1658"/>
        <v>0</v>
      </c>
      <c r="AD770" s="687">
        <f t="shared" si="1659"/>
        <v>3.4</v>
      </c>
      <c r="AE770" s="687">
        <f t="shared" si="1660"/>
        <v>0</v>
      </c>
      <c r="AF770" s="687">
        <f t="shared" si="1661"/>
        <v>-3.4</v>
      </c>
      <c r="AG770" s="688">
        <f t="shared" si="1662"/>
        <v>0</v>
      </c>
      <c r="AH770" s="687">
        <f>'14. ГП Благовещенск (Ам ГПЗ)'!AU50+'14. ГП Благовещенск (Ам ГПЗ)'!AU62</f>
        <v>0.4</v>
      </c>
      <c r="AI770" s="687">
        <f>'14. ГП Благовещенск (Ам ГПЗ)'!AW50+'14. ГП Благовещенск (Ам ГПЗ)'!AW62</f>
        <v>0</v>
      </c>
      <c r="AJ770" s="687">
        <f t="shared" si="1663"/>
        <v>-0.4</v>
      </c>
      <c r="AK770" s="688">
        <f t="shared" si="1664"/>
        <v>0</v>
      </c>
      <c r="AL770" s="687">
        <f>'14. ГП Благовещенск (Ам ГПЗ)'!BA50+'14. ГП Благовещенск (Ам ГПЗ)'!BA62</f>
        <v>0.7</v>
      </c>
      <c r="AM770" s="687">
        <f>'14. ГП Благовещенск (Ам ГПЗ)'!BC50+'14. ГП Благовещенск (Ам ГПЗ)'!BC62</f>
        <v>0</v>
      </c>
      <c r="AN770" s="687">
        <f t="shared" si="1665"/>
        <v>-0.7</v>
      </c>
      <c r="AO770" s="688">
        <f t="shared" si="1666"/>
        <v>0</v>
      </c>
      <c r="AP770" s="687">
        <f>'14. ГП Благовещенск (Ам ГПЗ)'!BG50+'14. ГП Благовещенск (Ам ГПЗ)'!BG62</f>
        <v>2.2999999999999998</v>
      </c>
      <c r="AQ770" s="687">
        <f>'14. ГП Благовещенск (Ам ГПЗ)'!BI50+'14. ГП Благовещенск (Ам ГПЗ)'!BI62</f>
        <v>0</v>
      </c>
      <c r="AR770" s="687">
        <f t="shared" si="1667"/>
        <v>-2.2999999999999998</v>
      </c>
      <c r="AS770" s="688">
        <f t="shared" si="1668"/>
        <v>0</v>
      </c>
      <c r="AT770" s="687">
        <f t="shared" si="1669"/>
        <v>6.3</v>
      </c>
      <c r="AU770" s="687">
        <f t="shared" si="1670"/>
        <v>0</v>
      </c>
      <c r="AV770" s="687">
        <f t="shared" si="1671"/>
        <v>-6.3</v>
      </c>
      <c r="AW770" s="688">
        <f t="shared" si="1672"/>
        <v>0</v>
      </c>
      <c r="AX770" s="687">
        <f>'14. ГП Благовещенск (Ам ГПЗ)'!BS50+'14. ГП Благовещенск (Ам ГПЗ)'!BS62</f>
        <v>2.4</v>
      </c>
      <c r="AY770" s="687">
        <f>'14. ГП Благовещенск (Ам ГПЗ)'!BU50+'14. ГП Благовещенск (Ам ГПЗ)'!BU62</f>
        <v>0</v>
      </c>
      <c r="AZ770" s="687">
        <f t="shared" si="1673"/>
        <v>-2.4</v>
      </c>
      <c r="BA770" s="688">
        <f t="shared" si="1674"/>
        <v>0</v>
      </c>
      <c r="BB770" s="687">
        <f>'14. ГП Благовещенск (Ам ГПЗ)'!BY50+'14. ГП Благовещенск (Ам ГПЗ)'!BY62</f>
        <v>2.4</v>
      </c>
      <c r="BC770" s="687">
        <f>'14. ГП Благовещенск (Ам ГПЗ)'!CA50+'14. ГП Благовещенск (Ам ГПЗ)'!CA62</f>
        <v>0</v>
      </c>
      <c r="BD770" s="687">
        <f t="shared" si="1675"/>
        <v>-2.4</v>
      </c>
      <c r="BE770" s="688">
        <f t="shared" si="1676"/>
        <v>0</v>
      </c>
      <c r="BF770" s="687">
        <f>'14. ГП Благовещенск (Ам ГПЗ)'!CE50+'14. ГП Благовещенск (Ам ГПЗ)'!CE62</f>
        <v>1.5</v>
      </c>
      <c r="BG770" s="687">
        <f>'14. ГП Благовещенск (Ам ГПЗ)'!CG50+'14. ГП Благовещенск (Ам ГПЗ)'!CG62</f>
        <v>0</v>
      </c>
      <c r="BH770" s="687">
        <f t="shared" si="1677"/>
        <v>-1.5</v>
      </c>
      <c r="BI770" s="688">
        <f t="shared" si="1678"/>
        <v>0</v>
      </c>
      <c r="BJ770" s="687">
        <f t="shared" si="1679"/>
        <v>7.1</v>
      </c>
      <c r="BK770" s="687">
        <f t="shared" si="1680"/>
        <v>0</v>
      </c>
      <c r="BL770" s="687">
        <f t="shared" si="1681"/>
        <v>-7.1</v>
      </c>
      <c r="BM770" s="688">
        <f t="shared" si="1682"/>
        <v>0</v>
      </c>
      <c r="BN770" s="687">
        <f>'14. ГП Благовещенск (Ам ГПЗ)'!CQ50+'14. ГП Благовещенск (Ам ГПЗ)'!CQ62</f>
        <v>2.4</v>
      </c>
      <c r="BO770" s="687">
        <f>'14. ГП Благовещенск (Ам ГПЗ)'!CS50+'14. ГП Благовещенск (Ам ГПЗ)'!CS62</f>
        <v>0</v>
      </c>
      <c r="BP770" s="687">
        <f t="shared" si="1683"/>
        <v>-2.4</v>
      </c>
      <c r="BQ770" s="688">
        <f t="shared" si="1684"/>
        <v>0</v>
      </c>
      <c r="BR770" s="687">
        <f>'14. ГП Благовещенск (Ам ГПЗ)'!CW50+'14. ГП Благовещенск (Ам ГПЗ)'!CW62</f>
        <v>2.2999999999999998</v>
      </c>
      <c r="BS770" s="687">
        <f>'14. ГП Благовещенск (Ам ГПЗ)'!CY50+'14. ГП Благовещенск (Ам ГПЗ)'!CY62</f>
        <v>0</v>
      </c>
      <c r="BT770" s="687">
        <f t="shared" si="1685"/>
        <v>-2.2999999999999998</v>
      </c>
      <c r="BU770" s="688">
        <f t="shared" si="1686"/>
        <v>0</v>
      </c>
      <c r="BV770" s="687">
        <f>'14. ГП Благовещенск (Ам ГПЗ)'!DC50+'14. ГП Благовещенск (Ам ГПЗ)'!DC62</f>
        <v>2.4</v>
      </c>
      <c r="BW770" s="687">
        <f>'14. ГП Благовещенск (Ам ГПЗ)'!DE50+'14. ГП Благовещенск (Ам ГПЗ)'!DE62</f>
        <v>0</v>
      </c>
      <c r="BX770" s="687">
        <f t="shared" si="1687"/>
        <v>-2.4</v>
      </c>
      <c r="BY770" s="688">
        <f t="shared" si="1688"/>
        <v>0</v>
      </c>
    </row>
    <row r="771" spans="2:77" ht="20.100000000000001" customHeight="1">
      <c r="C771" s="436"/>
      <c r="D771" s="528"/>
      <c r="E771" s="528"/>
      <c r="F771" s="529"/>
      <c r="G771" s="530" t="s">
        <v>809</v>
      </c>
      <c r="H771" s="530"/>
      <c r="I771" s="4" t="s">
        <v>169</v>
      </c>
      <c r="J771" s="687">
        <f t="shared" si="1645"/>
        <v>12.4</v>
      </c>
      <c r="K771" s="687">
        <f t="shared" si="1646"/>
        <v>0</v>
      </c>
      <c r="L771" s="687">
        <f t="shared" si="1647"/>
        <v>-12.4</v>
      </c>
      <c r="M771" s="688">
        <f t="shared" si="1648"/>
        <v>0</v>
      </c>
      <c r="N771" s="687">
        <f t="shared" si="1649"/>
        <v>0.89999999999999991</v>
      </c>
      <c r="O771" s="687">
        <f t="shared" si="1650"/>
        <v>0</v>
      </c>
      <c r="P771" s="687">
        <f t="shared" si="1651"/>
        <v>-0.89999999999999991</v>
      </c>
      <c r="Q771" s="688">
        <f t="shared" si="1652"/>
        <v>0</v>
      </c>
      <c r="R771" s="687">
        <f>'14. ГП Благовещенск (Ам ГПЗ)'!W49+'14. ГП Благовещенск (Ам ГПЗ)'!W61</f>
        <v>0.3</v>
      </c>
      <c r="S771" s="687">
        <f>'14. ГП Благовещенск (Ам ГПЗ)'!Y49+'14. ГП Благовещенск (Ам ГПЗ)'!Y61</f>
        <v>0</v>
      </c>
      <c r="T771" s="687">
        <f t="shared" si="1653"/>
        <v>-0.3</v>
      </c>
      <c r="U771" s="688">
        <f t="shared" si="1654"/>
        <v>0</v>
      </c>
      <c r="V771" s="687">
        <f>'14. ГП Благовещенск (Ам ГПЗ)'!AC49+'14. ГП Благовещенск (Ам ГПЗ)'!AC61</f>
        <v>0.3</v>
      </c>
      <c r="W771" s="687">
        <f>'14. ГП Благовещенск (Ам ГПЗ)'!AE49+'14. ГП Благовещенск (Ам ГПЗ)'!AE61</f>
        <v>0</v>
      </c>
      <c r="X771" s="687">
        <f t="shared" si="1655"/>
        <v>-0.3</v>
      </c>
      <c r="Y771" s="688">
        <f t="shared" si="1656"/>
        <v>0</v>
      </c>
      <c r="Z771" s="687">
        <f>'14. ГП Благовещенск (Ам ГПЗ)'!AI49+'14. ГП Благовещенск (Ам ГПЗ)'!AI61</f>
        <v>0.3</v>
      </c>
      <c r="AA771" s="687">
        <f>'14. ГП Благовещенск (Ам ГПЗ)'!AK49+'14. ГП Благовещенск (Ам ГПЗ)'!AK61</f>
        <v>0</v>
      </c>
      <c r="AB771" s="687">
        <f t="shared" si="1657"/>
        <v>-0.3</v>
      </c>
      <c r="AC771" s="688">
        <f t="shared" si="1658"/>
        <v>0</v>
      </c>
      <c r="AD771" s="687">
        <f t="shared" si="1659"/>
        <v>2.4000000000000004</v>
      </c>
      <c r="AE771" s="687">
        <f t="shared" si="1660"/>
        <v>0</v>
      </c>
      <c r="AF771" s="687">
        <f t="shared" si="1661"/>
        <v>-2.4000000000000004</v>
      </c>
      <c r="AG771" s="688">
        <f t="shared" si="1662"/>
        <v>0</v>
      </c>
      <c r="AH771" s="687">
        <f>'14. ГП Благовещенск (Ам ГПЗ)'!AU49+'14. ГП Благовещенск (Ам ГПЗ)'!AU61</f>
        <v>0.3</v>
      </c>
      <c r="AI771" s="687">
        <f>'14. ГП Благовещенск (Ам ГПЗ)'!AW49+'14. ГП Благовещенск (Ам ГПЗ)'!AW61</f>
        <v>0</v>
      </c>
      <c r="AJ771" s="687">
        <f t="shared" si="1663"/>
        <v>-0.3</v>
      </c>
      <c r="AK771" s="688">
        <f t="shared" si="1664"/>
        <v>0</v>
      </c>
      <c r="AL771" s="687">
        <f>'14. ГП Благовещенск (Ам ГПЗ)'!BA49+'14. ГП Благовещенск (Ам ГПЗ)'!BA61</f>
        <v>0.5</v>
      </c>
      <c r="AM771" s="687">
        <f>'14. ГП Благовещенск (Ам ГПЗ)'!BC49+'14. ГП Благовещенск (Ам ГПЗ)'!BC61</f>
        <v>0</v>
      </c>
      <c r="AN771" s="687">
        <f t="shared" si="1665"/>
        <v>-0.5</v>
      </c>
      <c r="AO771" s="688">
        <f t="shared" si="1666"/>
        <v>0</v>
      </c>
      <c r="AP771" s="687">
        <f>'14. ГП Благовещенск (Ам ГПЗ)'!BG49+'14. ГП Благовещенск (Ам ГПЗ)'!BG61</f>
        <v>1.6</v>
      </c>
      <c r="AQ771" s="687">
        <f>'14. ГП Благовещенск (Ам ГПЗ)'!BI49+'14. ГП Благовещенск (Ам ГПЗ)'!BI61</f>
        <v>0</v>
      </c>
      <c r="AR771" s="687">
        <f t="shared" si="1667"/>
        <v>-1.6</v>
      </c>
      <c r="AS771" s="688">
        <f t="shared" si="1668"/>
        <v>0</v>
      </c>
      <c r="AT771" s="687">
        <f t="shared" si="1669"/>
        <v>4.3</v>
      </c>
      <c r="AU771" s="687">
        <f t="shared" si="1670"/>
        <v>0</v>
      </c>
      <c r="AV771" s="687">
        <f t="shared" si="1671"/>
        <v>-4.3</v>
      </c>
      <c r="AW771" s="688">
        <f t="shared" si="1672"/>
        <v>0</v>
      </c>
      <c r="AX771" s="687">
        <f>'14. ГП Благовещенск (Ам ГПЗ)'!BS49+'14. ГП Благовещенск (Ам ГПЗ)'!BS61</f>
        <v>1.7</v>
      </c>
      <c r="AY771" s="687">
        <f>'14. ГП Благовещенск (Ам ГПЗ)'!BU49+'14. ГП Благовещенск (Ам ГПЗ)'!BU61</f>
        <v>0</v>
      </c>
      <c r="AZ771" s="687">
        <f t="shared" si="1673"/>
        <v>-1.7</v>
      </c>
      <c r="BA771" s="688">
        <f t="shared" si="1674"/>
        <v>0</v>
      </c>
      <c r="BB771" s="687">
        <f>'14. ГП Благовещенск (Ам ГПЗ)'!BY49+'14. ГП Благовещенск (Ам ГПЗ)'!BY61</f>
        <v>1.6</v>
      </c>
      <c r="BC771" s="687">
        <f>'14. ГП Благовещенск (Ам ГПЗ)'!CA49+'14. ГП Благовещенск (Ам ГПЗ)'!CA61</f>
        <v>0</v>
      </c>
      <c r="BD771" s="687">
        <f t="shared" si="1675"/>
        <v>-1.6</v>
      </c>
      <c r="BE771" s="688">
        <f t="shared" si="1676"/>
        <v>0</v>
      </c>
      <c r="BF771" s="687">
        <f>'14. ГП Благовещенск (Ам ГПЗ)'!CE49+'14. ГП Благовещенск (Ам ГПЗ)'!CE61</f>
        <v>1</v>
      </c>
      <c r="BG771" s="687">
        <f>'14. ГП Благовещенск (Ам ГПЗ)'!CG49+'14. ГП Благовещенск (Ам ГПЗ)'!CG61</f>
        <v>0</v>
      </c>
      <c r="BH771" s="687">
        <f t="shared" si="1677"/>
        <v>-1</v>
      </c>
      <c r="BI771" s="688">
        <f t="shared" si="1678"/>
        <v>0</v>
      </c>
      <c r="BJ771" s="687">
        <f t="shared" si="1679"/>
        <v>4.8000000000000007</v>
      </c>
      <c r="BK771" s="687">
        <f t="shared" si="1680"/>
        <v>0</v>
      </c>
      <c r="BL771" s="687">
        <f t="shared" si="1681"/>
        <v>-4.8000000000000007</v>
      </c>
      <c r="BM771" s="688">
        <f t="shared" si="1682"/>
        <v>0</v>
      </c>
      <c r="BN771" s="687">
        <f>'14. ГП Благовещенск (Ам ГПЗ)'!CQ49+'14. ГП Благовещенск (Ам ГПЗ)'!CQ61</f>
        <v>1.6</v>
      </c>
      <c r="BO771" s="687">
        <f>'14. ГП Благовещенск (Ам ГПЗ)'!CS49+'14. ГП Благовещенск (Ам ГПЗ)'!CS61</f>
        <v>0</v>
      </c>
      <c r="BP771" s="687">
        <f t="shared" si="1683"/>
        <v>-1.6</v>
      </c>
      <c r="BQ771" s="688">
        <f t="shared" si="1684"/>
        <v>0</v>
      </c>
      <c r="BR771" s="687">
        <f>'14. ГП Благовещенск (Ам ГПЗ)'!CW49+'14. ГП Благовещенск (Ам ГПЗ)'!CW61</f>
        <v>1.6</v>
      </c>
      <c r="BS771" s="687">
        <f>'14. ГП Благовещенск (Ам ГПЗ)'!CY49+'14. ГП Благовещенск (Ам ГПЗ)'!CY61</f>
        <v>0</v>
      </c>
      <c r="BT771" s="687">
        <f t="shared" si="1685"/>
        <v>-1.6</v>
      </c>
      <c r="BU771" s="688">
        <f t="shared" si="1686"/>
        <v>0</v>
      </c>
      <c r="BV771" s="687">
        <f>'14. ГП Благовещенск (Ам ГПЗ)'!DC49+'14. ГП Благовещенск (Ам ГПЗ)'!DC61</f>
        <v>1.6</v>
      </c>
      <c r="BW771" s="687">
        <f>'14. ГП Благовещенск (Ам ГПЗ)'!DE49+'14. ГП Благовещенск (Ам ГПЗ)'!DE61</f>
        <v>0</v>
      </c>
      <c r="BX771" s="687">
        <f t="shared" si="1687"/>
        <v>-1.6</v>
      </c>
      <c r="BY771" s="688">
        <f t="shared" si="1688"/>
        <v>0</v>
      </c>
    </row>
    <row r="772" spans="2:77" ht="20.100000000000001" customHeight="1">
      <c r="B772" s="413" t="s">
        <v>810</v>
      </c>
      <c r="C772" s="428" t="s">
        <v>113</v>
      </c>
      <c r="D772" s="528"/>
      <c r="E772" s="528"/>
      <c r="F772" s="529"/>
      <c r="G772" s="530" t="s">
        <v>811</v>
      </c>
      <c r="H772" s="530"/>
      <c r="I772" s="9" t="s">
        <v>98</v>
      </c>
      <c r="J772" s="687">
        <f t="shared" si="1645"/>
        <v>42</v>
      </c>
      <c r="K772" s="687">
        <f t="shared" si="1646"/>
        <v>0</v>
      </c>
      <c r="L772" s="687">
        <f t="shared" si="1647"/>
        <v>-42</v>
      </c>
      <c r="M772" s="688">
        <f t="shared" si="1648"/>
        <v>0</v>
      </c>
      <c r="N772" s="687">
        <f t="shared" si="1649"/>
        <v>6.7</v>
      </c>
      <c r="O772" s="687">
        <f t="shared" si="1650"/>
        <v>0</v>
      </c>
      <c r="P772" s="687">
        <f t="shared" si="1651"/>
        <v>-6.7</v>
      </c>
      <c r="Q772" s="688">
        <f t="shared" si="1652"/>
        <v>0</v>
      </c>
      <c r="R772" s="687">
        <f>'2. ГПП-ОГХК'!W188+'2. ГПП-ОГХК'!W190+'14. ГП Благовещенск (Ам ГПЗ)'!W50</f>
        <v>2.2999999999999998</v>
      </c>
      <c r="S772" s="687">
        <f>'2. ГПП-ОГХК'!Y188+'2. ГПП-ОГХК'!Y190+'14. ГП Благовещенск (Ам ГПЗ)'!Y50</f>
        <v>0</v>
      </c>
      <c r="T772" s="687">
        <f t="shared" si="1653"/>
        <v>-2.2999999999999998</v>
      </c>
      <c r="U772" s="688">
        <f t="shared" si="1654"/>
        <v>0</v>
      </c>
      <c r="V772" s="687">
        <f>'2. ГПП-ОГХК'!AC188+'2. ГПП-ОГХК'!AC190+'14. ГП Благовещенск (Ам ГПЗ)'!AC50</f>
        <v>2.1</v>
      </c>
      <c r="W772" s="687">
        <f>'2. ГПП-ОГХК'!AE188+'2. ГПП-ОГХК'!AE190+'14. ГП Благовещенск (Ам ГПЗ)'!AE50</f>
        <v>0</v>
      </c>
      <c r="X772" s="687">
        <f t="shared" si="1655"/>
        <v>-2.1</v>
      </c>
      <c r="Y772" s="688">
        <f t="shared" si="1656"/>
        <v>0</v>
      </c>
      <c r="Z772" s="687">
        <f>'2. ГПП-ОГХК'!AI188+'2. ГПП-ОГХК'!AI190+'14. ГП Благовещенск (Ам ГПЗ)'!AI50</f>
        <v>2.2999999999999998</v>
      </c>
      <c r="AA772" s="687">
        <f>'2. ГПП-ОГХК'!AK188+'2. ГПП-ОГХК'!AK190+'14. ГП Благовещенск (Ам ГПЗ)'!AK50</f>
        <v>0</v>
      </c>
      <c r="AB772" s="687">
        <f t="shared" si="1657"/>
        <v>-2.2999999999999998</v>
      </c>
      <c r="AC772" s="688">
        <f t="shared" si="1658"/>
        <v>0</v>
      </c>
      <c r="AD772" s="687">
        <f t="shared" si="1659"/>
        <v>9.1000000000000014</v>
      </c>
      <c r="AE772" s="687">
        <f t="shared" si="1660"/>
        <v>0</v>
      </c>
      <c r="AF772" s="687">
        <f t="shared" si="1661"/>
        <v>-9.1000000000000014</v>
      </c>
      <c r="AG772" s="688">
        <f t="shared" si="1662"/>
        <v>0</v>
      </c>
      <c r="AH772" s="687">
        <f>'2. ГПП-ОГХК'!AU188+'2. ГПП-ОГХК'!AU190+'14. ГП Благовещенск (Ам ГПЗ)'!AU50</f>
        <v>1.7999999999999998</v>
      </c>
      <c r="AI772" s="687">
        <f>'2. ГПП-ОГХК'!AW188+'2. ГПП-ОГХК'!AW190+'14. ГП Благовещенск (Ам ГПЗ)'!AW50</f>
        <v>0</v>
      </c>
      <c r="AJ772" s="687">
        <f t="shared" si="1663"/>
        <v>-1.7999999999999998</v>
      </c>
      <c r="AK772" s="688">
        <f t="shared" si="1664"/>
        <v>0</v>
      </c>
      <c r="AL772" s="687">
        <f>'2. ГПП-ОГХК'!BA188+'2. ГПП-ОГХК'!BA190+'14. ГП Благовещенск (Ам ГПЗ)'!BA50</f>
        <v>2.9000000000000004</v>
      </c>
      <c r="AM772" s="687">
        <f>'2. ГПП-ОГХК'!BC188+'2. ГПП-ОГХК'!BC190+'14. ГП Благовещенск (Ам ГПЗ)'!BC50</f>
        <v>0</v>
      </c>
      <c r="AN772" s="687">
        <f t="shared" si="1665"/>
        <v>-2.9000000000000004</v>
      </c>
      <c r="AO772" s="688">
        <f t="shared" si="1666"/>
        <v>0</v>
      </c>
      <c r="AP772" s="687">
        <f>'2. ГПП-ОГХК'!BG188+'2. ГПП-ОГХК'!BG190+'14. ГП Благовещенск (Ам ГПЗ)'!BG50</f>
        <v>4.4000000000000004</v>
      </c>
      <c r="AQ772" s="687">
        <f>'2. ГПП-ОГХК'!BI188+'2. ГПП-ОГХК'!BI190+'14. ГП Благовещенск (Ам ГПЗ)'!BI50</f>
        <v>0</v>
      </c>
      <c r="AR772" s="687">
        <f t="shared" si="1667"/>
        <v>-4.4000000000000004</v>
      </c>
      <c r="AS772" s="688">
        <f t="shared" si="1668"/>
        <v>0</v>
      </c>
      <c r="AT772" s="687">
        <f t="shared" si="1669"/>
        <v>13.099999999999998</v>
      </c>
      <c r="AU772" s="687">
        <f t="shared" si="1670"/>
        <v>0</v>
      </c>
      <c r="AV772" s="687">
        <f t="shared" si="1671"/>
        <v>-13.099999999999998</v>
      </c>
      <c r="AW772" s="688">
        <f t="shared" si="1672"/>
        <v>0</v>
      </c>
      <c r="AX772" s="687">
        <f>'2. ГПП-ОГХК'!BS188+'2. ГПП-ОГХК'!BS190+'14. ГП Благовещенск (Ам ГПЗ)'!BS50</f>
        <v>4.6999999999999993</v>
      </c>
      <c r="AY772" s="687">
        <f>'2. ГПП-ОГХК'!BU188+'2. ГПП-ОГХК'!BU190+'14. ГП Благовещенск (Ам ГПЗ)'!BU50</f>
        <v>0</v>
      </c>
      <c r="AZ772" s="687">
        <f t="shared" si="1673"/>
        <v>-4.6999999999999993</v>
      </c>
      <c r="BA772" s="688">
        <f t="shared" si="1674"/>
        <v>0</v>
      </c>
      <c r="BB772" s="687">
        <f>'2. ГПП-ОГХК'!BY188+'2. ГПП-ОГХК'!BY190+'14. ГП Благовещенск (Ам ГПЗ)'!BY50</f>
        <v>4.6999999999999993</v>
      </c>
      <c r="BC772" s="687">
        <f>'2. ГПП-ОГХК'!CA188+'2. ГПП-ОГХК'!CA190+'14. ГП Благовещенск (Ам ГПЗ)'!CA50</f>
        <v>0</v>
      </c>
      <c r="BD772" s="687">
        <f t="shared" si="1675"/>
        <v>-4.6999999999999993</v>
      </c>
      <c r="BE772" s="688">
        <f t="shared" si="1676"/>
        <v>0</v>
      </c>
      <c r="BF772" s="687">
        <f>'2. ГПП-ОГХК'!CE188+'2. ГПП-ОГХК'!CE190+'14. ГП Благовещенск (Ам ГПЗ)'!CE50</f>
        <v>3.7</v>
      </c>
      <c r="BG772" s="687">
        <f>'2. ГПП-ОГХК'!CG188+'2. ГПП-ОГХК'!CG190+'14. ГП Благовещенск (Ам ГПЗ)'!CG50</f>
        <v>0</v>
      </c>
      <c r="BH772" s="687">
        <f t="shared" si="1677"/>
        <v>-3.7</v>
      </c>
      <c r="BI772" s="688">
        <f t="shared" si="1678"/>
        <v>0</v>
      </c>
      <c r="BJ772" s="687">
        <f t="shared" si="1679"/>
        <v>13.1</v>
      </c>
      <c r="BK772" s="687">
        <f t="shared" si="1680"/>
        <v>0</v>
      </c>
      <c r="BL772" s="687">
        <f t="shared" si="1681"/>
        <v>-13.1</v>
      </c>
      <c r="BM772" s="688">
        <f t="shared" si="1682"/>
        <v>0</v>
      </c>
      <c r="BN772" s="687">
        <f>'2. ГПП-ОГХК'!CQ188+'2. ГПП-ОГХК'!CQ190+'14. ГП Благовещенск (Ам ГПЗ)'!CQ50</f>
        <v>4.3</v>
      </c>
      <c r="BO772" s="687">
        <f>'2. ГПП-ОГХК'!CS188+'2. ГПП-ОГХК'!CS190+'14. ГП Благовещенск (Ам ГПЗ)'!CS50</f>
        <v>0</v>
      </c>
      <c r="BP772" s="687">
        <f t="shared" si="1683"/>
        <v>-4.3</v>
      </c>
      <c r="BQ772" s="688">
        <f t="shared" si="1684"/>
        <v>0</v>
      </c>
      <c r="BR772" s="687">
        <f>'2. ГПП-ОГХК'!CW188+'2. ГПП-ОГХК'!CW190+'14. ГП Благовещенск (Ам ГПЗ)'!CW50</f>
        <v>4.3</v>
      </c>
      <c r="BS772" s="687">
        <f>'2. ГПП-ОГХК'!CY188+'2. ГПП-ОГХК'!CY190+'14. ГП Благовещенск (Ам ГПЗ)'!CY50</f>
        <v>0</v>
      </c>
      <c r="BT772" s="687">
        <f t="shared" si="1685"/>
        <v>-4.3</v>
      </c>
      <c r="BU772" s="688">
        <f t="shared" si="1686"/>
        <v>0</v>
      </c>
      <c r="BV772" s="687">
        <f>'2. ГПП-ОГХК'!DC188+'2. ГПП-ОГХК'!DC190+'14. ГП Благовещенск (Ам ГПЗ)'!DC50</f>
        <v>4.5</v>
      </c>
      <c r="BW772" s="687">
        <f>'2. ГПП-ОГХК'!DE188+'2. ГПП-ОГХК'!DE190+'14. ГП Благовещенск (Ам ГПЗ)'!DE50</f>
        <v>0</v>
      </c>
      <c r="BX772" s="687">
        <f t="shared" si="1687"/>
        <v>-4.5</v>
      </c>
      <c r="BY772" s="688">
        <f t="shared" si="1688"/>
        <v>0</v>
      </c>
    </row>
    <row r="773" spans="2:77" ht="20.100000000000001" customHeight="1">
      <c r="C773" s="416"/>
      <c r="D773" s="528"/>
      <c r="E773" s="528"/>
      <c r="F773" s="529"/>
      <c r="G773" s="530" t="s">
        <v>812</v>
      </c>
      <c r="H773" s="530"/>
      <c r="I773" s="446" t="s">
        <v>169</v>
      </c>
      <c r="J773" s="687">
        <f t="shared" si="1645"/>
        <v>44.7</v>
      </c>
      <c r="K773" s="687">
        <f t="shared" si="1646"/>
        <v>0</v>
      </c>
      <c r="L773" s="687">
        <f t="shared" si="1647"/>
        <v>-44.7</v>
      </c>
      <c r="M773" s="688">
        <f t="shared" si="1648"/>
        <v>0</v>
      </c>
      <c r="N773" s="687">
        <f t="shared" si="1649"/>
        <v>7.6</v>
      </c>
      <c r="O773" s="687">
        <f t="shared" si="1650"/>
        <v>0</v>
      </c>
      <c r="P773" s="687">
        <f t="shared" si="1651"/>
        <v>-7.6</v>
      </c>
      <c r="Q773" s="688">
        <f t="shared" si="1652"/>
        <v>0</v>
      </c>
      <c r="R773" s="687">
        <f>'2. ГПП-ОГХК'!W187+'2. ГПП-ОГХК'!W189+'14. ГП Благовещенск (Ам ГПЗ)'!W49</f>
        <v>2.6999999999999997</v>
      </c>
      <c r="S773" s="687">
        <f>'2. ГПП-ОГХК'!Y187+'2. ГПП-ОГХК'!Y189+'14. ГП Благовещенск (Ам ГПЗ)'!Y49</f>
        <v>0</v>
      </c>
      <c r="T773" s="687">
        <f t="shared" si="1653"/>
        <v>-2.6999999999999997</v>
      </c>
      <c r="U773" s="688">
        <f t="shared" si="1654"/>
        <v>0</v>
      </c>
      <c r="V773" s="687">
        <f>'2. ГПП-ОГХК'!AC187+'2. ГПП-ОГХК'!AC189+'14. ГП Благовещенск (Ам ГПЗ)'!AC49</f>
        <v>2.4</v>
      </c>
      <c r="W773" s="687">
        <f>'2. ГПП-ОГХК'!AE187+'2. ГПП-ОГХК'!AE189+'14. ГП Благовещенск (Ам ГПЗ)'!AE49</f>
        <v>0</v>
      </c>
      <c r="X773" s="687">
        <f t="shared" si="1655"/>
        <v>-2.4</v>
      </c>
      <c r="Y773" s="688">
        <f t="shared" si="1656"/>
        <v>0</v>
      </c>
      <c r="Z773" s="687">
        <f>'2. ГПП-ОГХК'!AI187+'2. ГПП-ОГХК'!AI189+'14. ГП Благовещенск (Ам ГПЗ)'!AI49</f>
        <v>2.5</v>
      </c>
      <c r="AA773" s="687">
        <f>'2. ГПП-ОГХК'!AK187+'2. ГПП-ОГХК'!AK189+'14. ГП Благовещенск (Ам ГПЗ)'!AK49</f>
        <v>0</v>
      </c>
      <c r="AB773" s="687">
        <f t="shared" si="1657"/>
        <v>-2.5</v>
      </c>
      <c r="AC773" s="688">
        <f t="shared" si="1658"/>
        <v>0</v>
      </c>
      <c r="AD773" s="687">
        <f t="shared" si="1659"/>
        <v>10.5</v>
      </c>
      <c r="AE773" s="687">
        <f t="shared" si="1660"/>
        <v>0</v>
      </c>
      <c r="AF773" s="687">
        <f t="shared" si="1661"/>
        <v>-10.5</v>
      </c>
      <c r="AG773" s="688">
        <f t="shared" si="1662"/>
        <v>0</v>
      </c>
      <c r="AH773" s="687">
        <f>'2. ГПП-ОГХК'!AU187+'2. ГПП-ОГХК'!AU189+'14. ГП Благовещенск (Ам ГПЗ)'!AU49</f>
        <v>1.9000000000000001</v>
      </c>
      <c r="AI773" s="687">
        <f>'2. ГПП-ОГХК'!AW187+'2. ГПП-ОГХК'!AW189+'14. ГП Благовещенск (Ам ГПЗ)'!AW49</f>
        <v>0</v>
      </c>
      <c r="AJ773" s="687">
        <f t="shared" si="1663"/>
        <v>-1.9000000000000001</v>
      </c>
      <c r="AK773" s="688">
        <f t="shared" si="1664"/>
        <v>0</v>
      </c>
      <c r="AL773" s="687">
        <f>'2. ГПП-ОГХК'!BA187+'2. ГПП-ОГХК'!BA189+'14. ГП Благовещенск (Ам ГПЗ)'!BA49</f>
        <v>3.8</v>
      </c>
      <c r="AM773" s="687">
        <f>'2. ГПП-ОГХК'!BC187+'2. ГПП-ОГХК'!BC189+'14. ГП Благовещенск (Ам ГПЗ)'!BC49</f>
        <v>0</v>
      </c>
      <c r="AN773" s="687">
        <f t="shared" si="1665"/>
        <v>-3.8</v>
      </c>
      <c r="AO773" s="688">
        <f t="shared" si="1666"/>
        <v>0</v>
      </c>
      <c r="AP773" s="687">
        <f>'2. ГПП-ОГХК'!BG187+'2. ГПП-ОГХК'!BG189+'14. ГП Благовещенск (Ам ГПЗ)'!BG49</f>
        <v>4.8000000000000007</v>
      </c>
      <c r="AQ773" s="687">
        <f>'2. ГПП-ОГХК'!BI187+'2. ГПП-ОГХК'!BI189+'14. ГП Благовещенск (Ам ГПЗ)'!BI49</f>
        <v>0</v>
      </c>
      <c r="AR773" s="687">
        <f t="shared" si="1667"/>
        <v>-4.8000000000000007</v>
      </c>
      <c r="AS773" s="688">
        <f t="shared" si="1668"/>
        <v>0</v>
      </c>
      <c r="AT773" s="687">
        <f t="shared" si="1669"/>
        <v>14.600000000000001</v>
      </c>
      <c r="AU773" s="687">
        <f t="shared" si="1670"/>
        <v>0</v>
      </c>
      <c r="AV773" s="687">
        <f t="shared" si="1671"/>
        <v>-14.600000000000001</v>
      </c>
      <c r="AW773" s="688">
        <f t="shared" si="1672"/>
        <v>0</v>
      </c>
      <c r="AX773" s="687">
        <f>'2. ГПП-ОГХК'!BS187+'2. ГПП-ОГХК'!BS189+'14. ГП Благовещенск (Ам ГПЗ)'!BS49</f>
        <v>5.2</v>
      </c>
      <c r="AY773" s="687">
        <f>'2. ГПП-ОГХК'!BU187+'2. ГПП-ОГХК'!BU189+'14. ГП Благовещенск (Ам ГПЗ)'!BU49</f>
        <v>0</v>
      </c>
      <c r="AZ773" s="687">
        <f t="shared" si="1673"/>
        <v>-5.2</v>
      </c>
      <c r="BA773" s="688">
        <f t="shared" si="1674"/>
        <v>0</v>
      </c>
      <c r="BB773" s="687">
        <f>'2. ГПП-ОГХК'!BY187+'2. ГПП-ОГХК'!BY189+'14. ГП Благовещенск (Ам ГПЗ)'!BY49</f>
        <v>5.0999999999999996</v>
      </c>
      <c r="BC773" s="687">
        <f>'2. ГПП-ОГХК'!CA187+'2. ГПП-ОГХК'!CA189+'14. ГП Благовещенск (Ам ГПЗ)'!CA49</f>
        <v>0</v>
      </c>
      <c r="BD773" s="687">
        <f t="shared" si="1675"/>
        <v>-5.0999999999999996</v>
      </c>
      <c r="BE773" s="688">
        <f t="shared" si="1676"/>
        <v>0</v>
      </c>
      <c r="BF773" s="687">
        <f>'2. ГПП-ОГХК'!CE187+'2. ГПП-ОГХК'!CE189+'14. ГП Благовещенск (Ам ГПЗ)'!CE49</f>
        <v>4.3</v>
      </c>
      <c r="BG773" s="687">
        <f>'2. ГПП-ОГХК'!CG187+'2. ГПП-ОГХК'!CG189+'14. ГП Благовещенск (Ам ГПЗ)'!CG49</f>
        <v>0</v>
      </c>
      <c r="BH773" s="687">
        <f t="shared" si="1677"/>
        <v>-4.3</v>
      </c>
      <c r="BI773" s="688">
        <f t="shared" si="1678"/>
        <v>0</v>
      </c>
      <c r="BJ773" s="687">
        <f t="shared" si="1679"/>
        <v>12</v>
      </c>
      <c r="BK773" s="687">
        <f t="shared" si="1680"/>
        <v>0</v>
      </c>
      <c r="BL773" s="687">
        <f t="shared" si="1681"/>
        <v>-12</v>
      </c>
      <c r="BM773" s="688">
        <f t="shared" si="1682"/>
        <v>0</v>
      </c>
      <c r="BN773" s="687">
        <f>'2. ГПП-ОГХК'!CQ187+'2. ГПП-ОГХК'!CQ189+'14. ГП Благовещенск (Ам ГПЗ)'!CQ49</f>
        <v>4</v>
      </c>
      <c r="BO773" s="687">
        <f>'2. ГПП-ОГХК'!CS187+'2. ГПП-ОГХК'!CS189+'14. ГП Благовещенск (Ам ГПЗ)'!CS49</f>
        <v>0</v>
      </c>
      <c r="BP773" s="687">
        <f t="shared" si="1683"/>
        <v>-4</v>
      </c>
      <c r="BQ773" s="688">
        <f t="shared" si="1684"/>
        <v>0</v>
      </c>
      <c r="BR773" s="687">
        <f>'2. ГПП-ОГХК'!CW187+'2. ГПП-ОГХК'!CW189+'14. ГП Благовещенск (Ам ГПЗ)'!CW49</f>
        <v>4</v>
      </c>
      <c r="BS773" s="687">
        <f>'2. ГПП-ОГХК'!CY187+'2. ГПП-ОГХК'!CY189+'14. ГП Благовещенск (Ам ГПЗ)'!CY49</f>
        <v>0</v>
      </c>
      <c r="BT773" s="687">
        <f t="shared" si="1685"/>
        <v>-4</v>
      </c>
      <c r="BU773" s="688">
        <f t="shared" si="1686"/>
        <v>0</v>
      </c>
      <c r="BV773" s="687">
        <f>'2. ГПП-ОГХК'!DC187+'2. ГПП-ОГХК'!DC189+'14. ГП Благовещенск (Ам ГПЗ)'!DC49</f>
        <v>4</v>
      </c>
      <c r="BW773" s="687">
        <f>'2. ГПП-ОГХК'!DE187+'2. ГПП-ОГХК'!DE189+'14. ГП Благовещенск (Ам ГПЗ)'!DE49</f>
        <v>0</v>
      </c>
      <c r="BX773" s="687">
        <f t="shared" si="1687"/>
        <v>-4</v>
      </c>
      <c r="BY773" s="688">
        <f t="shared" si="1688"/>
        <v>0</v>
      </c>
    </row>
    <row r="774" spans="2:77" ht="20.100000000000001" customHeight="1">
      <c r="C774" s="424" t="s">
        <v>99</v>
      </c>
      <c r="D774" s="528"/>
      <c r="E774" s="528"/>
      <c r="F774" s="529"/>
      <c r="G774" s="530" t="s">
        <v>813</v>
      </c>
      <c r="H774" s="530"/>
      <c r="I774" s="9" t="s">
        <v>98</v>
      </c>
      <c r="J774" s="687">
        <f t="shared" si="1645"/>
        <v>23.900000000000002</v>
      </c>
      <c r="K774" s="687">
        <f t="shared" si="1646"/>
        <v>0</v>
      </c>
      <c r="L774" s="687">
        <f t="shared" si="1647"/>
        <v>-23.900000000000002</v>
      </c>
      <c r="M774" s="688">
        <f t="shared" si="1648"/>
        <v>0</v>
      </c>
      <c r="N774" s="687">
        <f t="shared" si="1649"/>
        <v>5.4</v>
      </c>
      <c r="O774" s="687">
        <f t="shared" si="1650"/>
        <v>0</v>
      </c>
      <c r="P774" s="687">
        <f t="shared" si="1651"/>
        <v>-5.4</v>
      </c>
      <c r="Q774" s="688">
        <f t="shared" si="1652"/>
        <v>0</v>
      </c>
      <c r="R774" s="687">
        <f>'2. ГПП-ОГХК'!W188+'2. ГПП-ОГХК'!W190</f>
        <v>1.8</v>
      </c>
      <c r="S774" s="687">
        <f>'2. ГПП-ОГХК'!Y188+'2. ГПП-ОГХК'!Y190</f>
        <v>0</v>
      </c>
      <c r="T774" s="687">
        <f t="shared" si="1653"/>
        <v>-1.8</v>
      </c>
      <c r="U774" s="688">
        <f t="shared" si="1654"/>
        <v>0</v>
      </c>
      <c r="V774" s="687">
        <f>'2. ГПП-ОГХК'!AC188+'2. ГПП-ОГХК'!AC190</f>
        <v>1.7000000000000002</v>
      </c>
      <c r="W774" s="687">
        <f>'2. ГПП-ОГХК'!AE188+'2. ГПП-ОГХК'!AE190</f>
        <v>0</v>
      </c>
      <c r="X774" s="687">
        <f t="shared" si="1655"/>
        <v>-1.7000000000000002</v>
      </c>
      <c r="Y774" s="688">
        <f t="shared" si="1656"/>
        <v>0</v>
      </c>
      <c r="Z774" s="687">
        <f>'2. ГПП-ОГХК'!AI188+'2. ГПП-ОГХК'!AI190</f>
        <v>1.9</v>
      </c>
      <c r="AA774" s="687">
        <f>'2. ГПП-ОГХК'!AK188+'2. ГПП-ОГХК'!AK190</f>
        <v>0</v>
      </c>
      <c r="AB774" s="687">
        <f t="shared" si="1657"/>
        <v>-1.9</v>
      </c>
      <c r="AC774" s="688">
        <f t="shared" si="1658"/>
        <v>0</v>
      </c>
      <c r="AD774" s="687">
        <f t="shared" si="1659"/>
        <v>5.7</v>
      </c>
      <c r="AE774" s="687">
        <f t="shared" si="1660"/>
        <v>0</v>
      </c>
      <c r="AF774" s="687">
        <f t="shared" si="1661"/>
        <v>-5.7</v>
      </c>
      <c r="AG774" s="688">
        <f t="shared" si="1662"/>
        <v>0</v>
      </c>
      <c r="AH774" s="687">
        <f>'2. ГПП-ОГХК'!AU188+'2. ГПП-ОГХК'!AU190</f>
        <v>1.4</v>
      </c>
      <c r="AI774" s="687">
        <f>'2. ГПП-ОГХК'!AW188+'2. ГПП-ОГХК'!AW190</f>
        <v>0</v>
      </c>
      <c r="AJ774" s="687">
        <f t="shared" si="1663"/>
        <v>-1.4</v>
      </c>
      <c r="AK774" s="688">
        <f t="shared" si="1664"/>
        <v>0</v>
      </c>
      <c r="AL774" s="687">
        <f>'2. ГПП-ОГХК'!BA188+'2. ГПП-ОГХК'!BA190</f>
        <v>2.2000000000000002</v>
      </c>
      <c r="AM774" s="687">
        <f>'2. ГПП-ОГХК'!BC188+'2. ГПП-ОГХК'!BC190</f>
        <v>0</v>
      </c>
      <c r="AN774" s="687">
        <f t="shared" si="1665"/>
        <v>-2.2000000000000002</v>
      </c>
      <c r="AO774" s="688">
        <f t="shared" si="1666"/>
        <v>0</v>
      </c>
      <c r="AP774" s="687">
        <f>'2. ГПП-ОГХК'!BG188+'2. ГПП-ОГХК'!BG190</f>
        <v>2.1</v>
      </c>
      <c r="AQ774" s="687">
        <f>'2. ГПП-ОГХК'!BI188+'2. ГПП-ОГХК'!BI190</f>
        <v>0</v>
      </c>
      <c r="AR774" s="687">
        <f t="shared" si="1667"/>
        <v>-2.1</v>
      </c>
      <c r="AS774" s="688">
        <f t="shared" si="1668"/>
        <v>0</v>
      </c>
      <c r="AT774" s="687">
        <f t="shared" si="1669"/>
        <v>6.8</v>
      </c>
      <c r="AU774" s="687">
        <f t="shared" si="1670"/>
        <v>0</v>
      </c>
      <c r="AV774" s="687">
        <f t="shared" si="1671"/>
        <v>-6.8</v>
      </c>
      <c r="AW774" s="688">
        <f t="shared" si="1672"/>
        <v>0</v>
      </c>
      <c r="AX774" s="687">
        <f>'2. ГПП-ОГХК'!BS188+'2. ГПП-ОГХК'!BS190</f>
        <v>2.2999999999999998</v>
      </c>
      <c r="AY774" s="687">
        <f>'2. ГПП-ОГХК'!BU188+'2. ГПП-ОГХК'!BU190</f>
        <v>0</v>
      </c>
      <c r="AZ774" s="687">
        <f t="shared" si="1673"/>
        <v>-2.2999999999999998</v>
      </c>
      <c r="BA774" s="688">
        <f t="shared" si="1674"/>
        <v>0</v>
      </c>
      <c r="BB774" s="687">
        <f>'2. ГПП-ОГХК'!BY188+'2. ГПП-ОГХК'!BY190</f>
        <v>2.2999999999999998</v>
      </c>
      <c r="BC774" s="687">
        <f>'2. ГПП-ОГХК'!CA188+'2. ГПП-ОГХК'!CA190</f>
        <v>0</v>
      </c>
      <c r="BD774" s="687">
        <f t="shared" si="1675"/>
        <v>-2.2999999999999998</v>
      </c>
      <c r="BE774" s="688">
        <f t="shared" si="1676"/>
        <v>0</v>
      </c>
      <c r="BF774" s="687">
        <f>'2. ГПП-ОГХК'!CE188+'2. ГПП-ОГХК'!CE190</f>
        <v>2.2000000000000002</v>
      </c>
      <c r="BG774" s="687">
        <f>'2. ГПП-ОГХК'!CG188+'2. ГПП-ОГХК'!CG190</f>
        <v>0</v>
      </c>
      <c r="BH774" s="687">
        <f t="shared" si="1677"/>
        <v>-2.2000000000000002</v>
      </c>
      <c r="BI774" s="688">
        <f t="shared" si="1678"/>
        <v>0</v>
      </c>
      <c r="BJ774" s="687">
        <f t="shared" si="1679"/>
        <v>6</v>
      </c>
      <c r="BK774" s="687">
        <f t="shared" si="1680"/>
        <v>0</v>
      </c>
      <c r="BL774" s="687">
        <f t="shared" si="1681"/>
        <v>-6</v>
      </c>
      <c r="BM774" s="688">
        <f t="shared" si="1682"/>
        <v>0</v>
      </c>
      <c r="BN774" s="687">
        <f>'2. ГПП-ОГХК'!CQ188+'2. ГПП-ОГХК'!CQ190</f>
        <v>1.9</v>
      </c>
      <c r="BO774" s="687">
        <f>'2. ГПП-ОГХК'!CS188+'2. ГПП-ОГХК'!CS190</f>
        <v>0</v>
      </c>
      <c r="BP774" s="687">
        <f t="shared" si="1683"/>
        <v>-1.9</v>
      </c>
      <c r="BQ774" s="688">
        <f t="shared" si="1684"/>
        <v>0</v>
      </c>
      <c r="BR774" s="687">
        <f>'2. ГПП-ОГХК'!CW188+'2. ГПП-ОГХК'!CW190</f>
        <v>2</v>
      </c>
      <c r="BS774" s="687">
        <f>'2. ГПП-ОГХК'!CY188+'2. ГПП-ОГХК'!CY190</f>
        <v>0</v>
      </c>
      <c r="BT774" s="687">
        <f t="shared" si="1685"/>
        <v>-2</v>
      </c>
      <c r="BU774" s="688">
        <f t="shared" si="1686"/>
        <v>0</v>
      </c>
      <c r="BV774" s="687">
        <f>'2. ГПП-ОГХК'!DC188+'2. ГПП-ОГХК'!DC190</f>
        <v>2.1</v>
      </c>
      <c r="BW774" s="687">
        <f>'2. ГПП-ОГХК'!DE188+'2. ГПП-ОГХК'!DE190</f>
        <v>0</v>
      </c>
      <c r="BX774" s="687">
        <f t="shared" si="1687"/>
        <v>-2.1</v>
      </c>
      <c r="BY774" s="688">
        <f t="shared" si="1688"/>
        <v>0</v>
      </c>
    </row>
    <row r="775" spans="2:77" ht="20.100000000000001" customHeight="1">
      <c r="C775" s="416"/>
      <c r="D775" s="528"/>
      <c r="E775" s="528"/>
      <c r="F775" s="529"/>
      <c r="G775" s="530" t="s">
        <v>814</v>
      </c>
      <c r="H775" s="530"/>
      <c r="I775" s="446" t="s">
        <v>169</v>
      </c>
      <c r="J775" s="687">
        <f t="shared" si="1645"/>
        <v>32.299999999999997</v>
      </c>
      <c r="K775" s="687">
        <f t="shared" si="1646"/>
        <v>0</v>
      </c>
      <c r="L775" s="687">
        <f t="shared" si="1647"/>
        <v>-32.299999999999997</v>
      </c>
      <c r="M775" s="688">
        <f t="shared" si="1648"/>
        <v>0</v>
      </c>
      <c r="N775" s="687">
        <f t="shared" si="1649"/>
        <v>6.7</v>
      </c>
      <c r="O775" s="687">
        <f t="shared" si="1650"/>
        <v>0</v>
      </c>
      <c r="P775" s="687">
        <f t="shared" si="1651"/>
        <v>-6.7</v>
      </c>
      <c r="Q775" s="688">
        <f t="shared" si="1652"/>
        <v>0</v>
      </c>
      <c r="R775" s="687">
        <f>'2. ГПП-ОГХК'!W187+'2. ГПП-ОГХК'!W189</f>
        <v>2.4</v>
      </c>
      <c r="S775" s="687">
        <f>'2. ГПП-ОГХК'!Y187+'2. ГПП-ОГХК'!Y189</f>
        <v>0</v>
      </c>
      <c r="T775" s="687">
        <f t="shared" si="1653"/>
        <v>-2.4</v>
      </c>
      <c r="U775" s="688">
        <f t="shared" si="1654"/>
        <v>0</v>
      </c>
      <c r="V775" s="687">
        <f>'2. ГПП-ОГХК'!AC187+'2. ГПП-ОГХК'!AC189</f>
        <v>2.1</v>
      </c>
      <c r="W775" s="687">
        <f>'2. ГПП-ОГХК'!AE187+'2. ГПП-ОГХК'!AE189</f>
        <v>0</v>
      </c>
      <c r="X775" s="687">
        <f t="shared" si="1655"/>
        <v>-2.1</v>
      </c>
      <c r="Y775" s="688">
        <f t="shared" si="1656"/>
        <v>0</v>
      </c>
      <c r="Z775" s="687">
        <f>'2. ГПП-ОГХК'!AI187+'2. ГПП-ОГХК'!AI189</f>
        <v>2.2000000000000002</v>
      </c>
      <c r="AA775" s="687">
        <f>'2. ГПП-ОГХК'!AK187+'2. ГПП-ОГХК'!AK189</f>
        <v>0</v>
      </c>
      <c r="AB775" s="687">
        <f t="shared" si="1657"/>
        <v>-2.2000000000000002</v>
      </c>
      <c r="AC775" s="688">
        <f t="shared" si="1658"/>
        <v>0</v>
      </c>
      <c r="AD775" s="687">
        <f t="shared" si="1659"/>
        <v>8.1000000000000014</v>
      </c>
      <c r="AE775" s="687">
        <f t="shared" si="1660"/>
        <v>0</v>
      </c>
      <c r="AF775" s="687">
        <f t="shared" si="1661"/>
        <v>-8.1000000000000014</v>
      </c>
      <c r="AG775" s="688">
        <f t="shared" si="1662"/>
        <v>0</v>
      </c>
      <c r="AH775" s="687">
        <f>'2. ГПП-ОГХК'!AU187+'2. ГПП-ОГХК'!AU189</f>
        <v>1.6</v>
      </c>
      <c r="AI775" s="687">
        <f>'2. ГПП-ОГХК'!AW187+'2. ГПП-ОГХК'!AW189</f>
        <v>0</v>
      </c>
      <c r="AJ775" s="687">
        <f t="shared" si="1663"/>
        <v>-1.6</v>
      </c>
      <c r="AK775" s="688">
        <f t="shared" si="1664"/>
        <v>0</v>
      </c>
      <c r="AL775" s="687">
        <f>'2. ГПП-ОГХК'!BA187+'2. ГПП-ОГХК'!BA189</f>
        <v>3.3</v>
      </c>
      <c r="AM775" s="687">
        <f>'2. ГПП-ОГХК'!BC187+'2. ГПП-ОГХК'!BC189</f>
        <v>0</v>
      </c>
      <c r="AN775" s="687">
        <f t="shared" si="1665"/>
        <v>-3.3</v>
      </c>
      <c r="AO775" s="688">
        <f t="shared" si="1666"/>
        <v>0</v>
      </c>
      <c r="AP775" s="687">
        <f>'2. ГПП-ОГХК'!BG187+'2. ГПП-ОГХК'!BG189</f>
        <v>3.2</v>
      </c>
      <c r="AQ775" s="687">
        <f>'2. ГПП-ОГХК'!BI187+'2. ГПП-ОГХК'!BI189</f>
        <v>0</v>
      </c>
      <c r="AR775" s="687">
        <f t="shared" si="1667"/>
        <v>-3.2</v>
      </c>
      <c r="AS775" s="688">
        <f t="shared" si="1668"/>
        <v>0</v>
      </c>
      <c r="AT775" s="687">
        <f t="shared" si="1669"/>
        <v>10.3</v>
      </c>
      <c r="AU775" s="687">
        <f t="shared" si="1670"/>
        <v>0</v>
      </c>
      <c r="AV775" s="687">
        <f t="shared" si="1671"/>
        <v>-10.3</v>
      </c>
      <c r="AW775" s="688">
        <f t="shared" si="1672"/>
        <v>0</v>
      </c>
      <c r="AX775" s="687">
        <f>'2. ГПП-ОГХК'!BS187+'2. ГПП-ОГХК'!BS189</f>
        <v>3.5</v>
      </c>
      <c r="AY775" s="687">
        <f>'2. ГПП-ОГХК'!BU187+'2. ГПП-ОГХК'!BU189</f>
        <v>0</v>
      </c>
      <c r="AZ775" s="687">
        <f t="shared" si="1673"/>
        <v>-3.5</v>
      </c>
      <c r="BA775" s="688">
        <f t="shared" si="1674"/>
        <v>0</v>
      </c>
      <c r="BB775" s="687">
        <f>'2. ГПП-ОГХК'!BY187+'2. ГПП-ОГХК'!BY189</f>
        <v>3.5</v>
      </c>
      <c r="BC775" s="687">
        <f>'2. ГПП-ОГХК'!CA187+'2. ГПП-ОГХК'!CA189</f>
        <v>0</v>
      </c>
      <c r="BD775" s="687">
        <f t="shared" si="1675"/>
        <v>-3.5</v>
      </c>
      <c r="BE775" s="688">
        <f t="shared" si="1676"/>
        <v>0</v>
      </c>
      <c r="BF775" s="687">
        <f>'2. ГПП-ОГХК'!CE187+'2. ГПП-ОГХК'!CE189</f>
        <v>3.3</v>
      </c>
      <c r="BG775" s="687">
        <f>'2. ГПП-ОГХК'!CG187+'2. ГПП-ОГХК'!CG189</f>
        <v>0</v>
      </c>
      <c r="BH775" s="687">
        <f t="shared" si="1677"/>
        <v>-3.3</v>
      </c>
      <c r="BI775" s="688">
        <f t="shared" si="1678"/>
        <v>0</v>
      </c>
      <c r="BJ775" s="687">
        <f t="shared" si="1679"/>
        <v>7.1999999999999993</v>
      </c>
      <c r="BK775" s="687">
        <f t="shared" si="1680"/>
        <v>0</v>
      </c>
      <c r="BL775" s="687">
        <f t="shared" si="1681"/>
        <v>-7.1999999999999993</v>
      </c>
      <c r="BM775" s="688">
        <f t="shared" si="1682"/>
        <v>0</v>
      </c>
      <c r="BN775" s="687">
        <f>'2. ГПП-ОГХК'!CQ187+'2. ГПП-ОГХК'!CQ189</f>
        <v>2.4</v>
      </c>
      <c r="BO775" s="687">
        <f>'2. ГПП-ОГХК'!CS187+'2. ГПП-ОГХК'!CS189</f>
        <v>0</v>
      </c>
      <c r="BP775" s="687">
        <f t="shared" si="1683"/>
        <v>-2.4</v>
      </c>
      <c r="BQ775" s="688">
        <f t="shared" si="1684"/>
        <v>0</v>
      </c>
      <c r="BR775" s="687">
        <f>'2. ГПП-ОГХК'!CW187+'2. ГПП-ОГХК'!CW189</f>
        <v>2.4</v>
      </c>
      <c r="BS775" s="687">
        <f>'2. ГПП-ОГХК'!CY187+'2. ГПП-ОГХК'!CY189</f>
        <v>0</v>
      </c>
      <c r="BT775" s="687">
        <f t="shared" si="1685"/>
        <v>-2.4</v>
      </c>
      <c r="BU775" s="688">
        <f t="shared" si="1686"/>
        <v>0</v>
      </c>
      <c r="BV775" s="687">
        <f>'2. ГПП-ОГХК'!DC187+'2. ГПП-ОГХК'!DC189</f>
        <v>2.4</v>
      </c>
      <c r="BW775" s="687">
        <f>'2. ГПП-ОГХК'!DE187+'2. ГПП-ОГХК'!DE189</f>
        <v>0</v>
      </c>
      <c r="BX775" s="687">
        <f t="shared" si="1687"/>
        <v>-2.4</v>
      </c>
      <c r="BY775" s="688">
        <f t="shared" si="1688"/>
        <v>0</v>
      </c>
    </row>
    <row r="776" spans="2:77" ht="20.100000000000001" customHeight="1">
      <c r="C776" s="436" t="s">
        <v>103</v>
      </c>
      <c r="D776" s="528"/>
      <c r="E776" s="528"/>
      <c r="F776" s="529"/>
      <c r="G776" s="530" t="s">
        <v>813</v>
      </c>
      <c r="H776" s="530"/>
      <c r="I776" s="6" t="s">
        <v>98</v>
      </c>
      <c r="J776" s="687">
        <f t="shared" si="1645"/>
        <v>23.900000000000002</v>
      </c>
      <c r="K776" s="687">
        <f t="shared" si="1646"/>
        <v>0</v>
      </c>
      <c r="L776" s="687">
        <f t="shared" si="1647"/>
        <v>-23.900000000000002</v>
      </c>
      <c r="M776" s="688">
        <f t="shared" si="1648"/>
        <v>0</v>
      </c>
      <c r="N776" s="687">
        <f t="shared" si="1649"/>
        <v>5.4</v>
      </c>
      <c r="O776" s="687">
        <f t="shared" si="1650"/>
        <v>0</v>
      </c>
      <c r="P776" s="687">
        <f t="shared" si="1651"/>
        <v>-5.4</v>
      </c>
      <c r="Q776" s="688">
        <f t="shared" si="1652"/>
        <v>0</v>
      </c>
      <c r="R776" s="687">
        <f>'2. ГПП-ОГХК'!W188+'2. ГПП-ОГХК'!W190</f>
        <v>1.8</v>
      </c>
      <c r="S776" s="687">
        <f>'2. ГПП-ОГХК'!Y188+'2. ГПП-ОГХК'!Y190</f>
        <v>0</v>
      </c>
      <c r="T776" s="687">
        <f t="shared" si="1653"/>
        <v>-1.8</v>
      </c>
      <c r="U776" s="688">
        <f t="shared" si="1654"/>
        <v>0</v>
      </c>
      <c r="V776" s="687">
        <f>'2. ГПП-ОГХК'!AC188+'2. ГПП-ОГХК'!AC190</f>
        <v>1.7000000000000002</v>
      </c>
      <c r="W776" s="687">
        <f>'2. ГПП-ОГХК'!AE188+'2. ГПП-ОГХК'!AE190</f>
        <v>0</v>
      </c>
      <c r="X776" s="687">
        <f t="shared" si="1655"/>
        <v>-1.7000000000000002</v>
      </c>
      <c r="Y776" s="688">
        <f t="shared" si="1656"/>
        <v>0</v>
      </c>
      <c r="Z776" s="687">
        <f>'2. ГПП-ОГХК'!AI188+'2. ГПП-ОГХК'!AI190</f>
        <v>1.9</v>
      </c>
      <c r="AA776" s="687">
        <f>'2. ГПП-ОГХК'!AK188+'2. ГПП-ОГХК'!AK190</f>
        <v>0</v>
      </c>
      <c r="AB776" s="687">
        <f t="shared" si="1657"/>
        <v>-1.9</v>
      </c>
      <c r="AC776" s="688">
        <f t="shared" si="1658"/>
        <v>0</v>
      </c>
      <c r="AD776" s="687">
        <f t="shared" si="1659"/>
        <v>5.7</v>
      </c>
      <c r="AE776" s="687">
        <f t="shared" si="1660"/>
        <v>0</v>
      </c>
      <c r="AF776" s="687">
        <f t="shared" si="1661"/>
        <v>-5.7</v>
      </c>
      <c r="AG776" s="688">
        <f t="shared" si="1662"/>
        <v>0</v>
      </c>
      <c r="AH776" s="687">
        <f>'2. ГПП-ОГХК'!AU188+'2. ГПП-ОГХК'!AU190</f>
        <v>1.4</v>
      </c>
      <c r="AI776" s="687">
        <f>'2. ГПП-ОГХК'!AW188+'2. ГПП-ОГХК'!AW190</f>
        <v>0</v>
      </c>
      <c r="AJ776" s="687">
        <f t="shared" si="1663"/>
        <v>-1.4</v>
      </c>
      <c r="AK776" s="688">
        <f t="shared" si="1664"/>
        <v>0</v>
      </c>
      <c r="AL776" s="687">
        <f>'2. ГПП-ОГХК'!BA188+'2. ГПП-ОГХК'!BA190</f>
        <v>2.2000000000000002</v>
      </c>
      <c r="AM776" s="687">
        <f>'2. ГПП-ОГХК'!BC188+'2. ГПП-ОГХК'!BC190</f>
        <v>0</v>
      </c>
      <c r="AN776" s="687">
        <f t="shared" si="1665"/>
        <v>-2.2000000000000002</v>
      </c>
      <c r="AO776" s="688">
        <f t="shared" si="1666"/>
        <v>0</v>
      </c>
      <c r="AP776" s="687">
        <f>'2. ГПП-ОГХК'!BG188+'2. ГПП-ОГХК'!BG190</f>
        <v>2.1</v>
      </c>
      <c r="AQ776" s="687">
        <f>'2. ГПП-ОГХК'!BI188+'2. ГПП-ОГХК'!BI190</f>
        <v>0</v>
      </c>
      <c r="AR776" s="687">
        <f t="shared" si="1667"/>
        <v>-2.1</v>
      </c>
      <c r="AS776" s="688">
        <f t="shared" si="1668"/>
        <v>0</v>
      </c>
      <c r="AT776" s="687">
        <f t="shared" si="1669"/>
        <v>6.8</v>
      </c>
      <c r="AU776" s="687">
        <f t="shared" si="1670"/>
        <v>0</v>
      </c>
      <c r="AV776" s="687">
        <f t="shared" si="1671"/>
        <v>-6.8</v>
      </c>
      <c r="AW776" s="688">
        <f t="shared" si="1672"/>
        <v>0</v>
      </c>
      <c r="AX776" s="687">
        <f>'2. ГПП-ОГХК'!BS188+'2. ГПП-ОГХК'!BS190</f>
        <v>2.2999999999999998</v>
      </c>
      <c r="AY776" s="687">
        <f>'2. ГПП-ОГХК'!BU188+'2. ГПП-ОГХК'!BU190</f>
        <v>0</v>
      </c>
      <c r="AZ776" s="687">
        <f t="shared" si="1673"/>
        <v>-2.2999999999999998</v>
      </c>
      <c r="BA776" s="688">
        <f t="shared" si="1674"/>
        <v>0</v>
      </c>
      <c r="BB776" s="687">
        <f>'2. ГПП-ОГХК'!BY188+'2. ГПП-ОГХК'!BY190</f>
        <v>2.2999999999999998</v>
      </c>
      <c r="BC776" s="687">
        <f>'2. ГПП-ОГХК'!CA188+'2. ГПП-ОГХК'!CA190</f>
        <v>0</v>
      </c>
      <c r="BD776" s="687">
        <f t="shared" si="1675"/>
        <v>-2.2999999999999998</v>
      </c>
      <c r="BE776" s="688">
        <f t="shared" si="1676"/>
        <v>0</v>
      </c>
      <c r="BF776" s="687">
        <f>'2. ГПП-ОГХК'!CE188+'2. ГПП-ОГХК'!CE190</f>
        <v>2.2000000000000002</v>
      </c>
      <c r="BG776" s="687">
        <f>'2. ГПП-ОГХК'!CG188+'2. ГПП-ОГХК'!CG190</f>
        <v>0</v>
      </c>
      <c r="BH776" s="687">
        <f t="shared" si="1677"/>
        <v>-2.2000000000000002</v>
      </c>
      <c r="BI776" s="688">
        <f t="shared" si="1678"/>
        <v>0</v>
      </c>
      <c r="BJ776" s="687">
        <f t="shared" si="1679"/>
        <v>6</v>
      </c>
      <c r="BK776" s="687">
        <f t="shared" si="1680"/>
        <v>0</v>
      </c>
      <c r="BL776" s="687">
        <f t="shared" si="1681"/>
        <v>-6</v>
      </c>
      <c r="BM776" s="688">
        <f t="shared" si="1682"/>
        <v>0</v>
      </c>
      <c r="BN776" s="687">
        <f>'2. ГПП-ОГХК'!CQ188+'2. ГПП-ОГХК'!CQ190</f>
        <v>1.9</v>
      </c>
      <c r="BO776" s="687">
        <f>'2. ГПП-ОГХК'!CS188+'2. ГПП-ОГХК'!CS190</f>
        <v>0</v>
      </c>
      <c r="BP776" s="687">
        <f t="shared" si="1683"/>
        <v>-1.9</v>
      </c>
      <c r="BQ776" s="688">
        <f t="shared" si="1684"/>
        <v>0</v>
      </c>
      <c r="BR776" s="687">
        <f>'2. ГПП-ОГХК'!CW188+'2. ГПП-ОГХК'!CW190</f>
        <v>2</v>
      </c>
      <c r="BS776" s="687">
        <f>'2. ГПП-ОГХК'!CY188+'2. ГПП-ОГХК'!CY190</f>
        <v>0</v>
      </c>
      <c r="BT776" s="687">
        <f t="shared" si="1685"/>
        <v>-2</v>
      </c>
      <c r="BU776" s="688">
        <f t="shared" si="1686"/>
        <v>0</v>
      </c>
      <c r="BV776" s="687">
        <f>'2. ГПП-ОГХК'!DC188+'2. ГПП-ОГХК'!DC190</f>
        <v>2.1</v>
      </c>
      <c r="BW776" s="687">
        <f>'2. ГПП-ОГХК'!DE188+'2. ГПП-ОГХК'!DE190</f>
        <v>0</v>
      </c>
      <c r="BX776" s="687">
        <f t="shared" si="1687"/>
        <v>-2.1</v>
      </c>
      <c r="BY776" s="688">
        <f t="shared" si="1688"/>
        <v>0</v>
      </c>
    </row>
    <row r="777" spans="2:77" ht="20.100000000000001" customHeight="1">
      <c r="C777" s="424"/>
      <c r="D777" s="528"/>
      <c r="E777" s="528"/>
      <c r="F777" s="529"/>
      <c r="G777" s="530" t="s">
        <v>814</v>
      </c>
      <c r="H777" s="530"/>
      <c r="I777" s="5" t="s">
        <v>169</v>
      </c>
      <c r="J777" s="687">
        <f t="shared" si="1645"/>
        <v>32.299999999999997</v>
      </c>
      <c r="K777" s="687">
        <f t="shared" si="1646"/>
        <v>0</v>
      </c>
      <c r="L777" s="687">
        <f t="shared" si="1647"/>
        <v>-32.299999999999997</v>
      </c>
      <c r="M777" s="688">
        <f t="shared" si="1648"/>
        <v>0</v>
      </c>
      <c r="N777" s="687">
        <f t="shared" si="1649"/>
        <v>6.7</v>
      </c>
      <c r="O777" s="687">
        <f t="shared" si="1650"/>
        <v>0</v>
      </c>
      <c r="P777" s="687">
        <f t="shared" si="1651"/>
        <v>-6.7</v>
      </c>
      <c r="Q777" s="688">
        <f t="shared" si="1652"/>
        <v>0</v>
      </c>
      <c r="R777" s="687">
        <f>'2. ГПП-ОГХК'!W187+'2. ГПП-ОГХК'!W189</f>
        <v>2.4</v>
      </c>
      <c r="S777" s="687">
        <f>'2. ГПП-ОГХК'!Y187+'2. ГПП-ОГХК'!Y189</f>
        <v>0</v>
      </c>
      <c r="T777" s="687">
        <f t="shared" si="1653"/>
        <v>-2.4</v>
      </c>
      <c r="U777" s="688">
        <f t="shared" si="1654"/>
        <v>0</v>
      </c>
      <c r="V777" s="687">
        <f>'2. ГПП-ОГХК'!AC187+'2. ГПП-ОГХК'!AC189</f>
        <v>2.1</v>
      </c>
      <c r="W777" s="687">
        <f>'2. ГПП-ОГХК'!AE187+'2. ГПП-ОГХК'!AE189</f>
        <v>0</v>
      </c>
      <c r="X777" s="687">
        <f t="shared" si="1655"/>
        <v>-2.1</v>
      </c>
      <c r="Y777" s="688">
        <f t="shared" si="1656"/>
        <v>0</v>
      </c>
      <c r="Z777" s="687">
        <f>'2. ГПП-ОГХК'!AI187+'2. ГПП-ОГХК'!AI189</f>
        <v>2.2000000000000002</v>
      </c>
      <c r="AA777" s="687">
        <f>'2. ГПП-ОГХК'!AK187+'2. ГПП-ОГХК'!AK189</f>
        <v>0</v>
      </c>
      <c r="AB777" s="687">
        <f t="shared" si="1657"/>
        <v>-2.2000000000000002</v>
      </c>
      <c r="AC777" s="688">
        <f t="shared" si="1658"/>
        <v>0</v>
      </c>
      <c r="AD777" s="687">
        <f t="shared" si="1659"/>
        <v>8.1000000000000014</v>
      </c>
      <c r="AE777" s="687">
        <f t="shared" si="1660"/>
        <v>0</v>
      </c>
      <c r="AF777" s="687">
        <f t="shared" si="1661"/>
        <v>-8.1000000000000014</v>
      </c>
      <c r="AG777" s="688">
        <f t="shared" si="1662"/>
        <v>0</v>
      </c>
      <c r="AH777" s="687">
        <f>'2. ГПП-ОГХК'!AU187+'2. ГПП-ОГХК'!AU189</f>
        <v>1.6</v>
      </c>
      <c r="AI777" s="687">
        <f>'2. ГПП-ОГХК'!AW187+'2. ГПП-ОГХК'!AW189</f>
        <v>0</v>
      </c>
      <c r="AJ777" s="687">
        <f t="shared" si="1663"/>
        <v>-1.6</v>
      </c>
      <c r="AK777" s="688">
        <f t="shared" si="1664"/>
        <v>0</v>
      </c>
      <c r="AL777" s="687">
        <f>'2. ГПП-ОГХК'!BA187+'2. ГПП-ОГХК'!BA189</f>
        <v>3.3</v>
      </c>
      <c r="AM777" s="687">
        <f>'2. ГПП-ОГХК'!BC187+'2. ГПП-ОГХК'!BC189</f>
        <v>0</v>
      </c>
      <c r="AN777" s="687">
        <f t="shared" si="1665"/>
        <v>-3.3</v>
      </c>
      <c r="AO777" s="688">
        <f t="shared" si="1666"/>
        <v>0</v>
      </c>
      <c r="AP777" s="687">
        <f>'2. ГПП-ОГХК'!BG187+'2. ГПП-ОГХК'!BG189</f>
        <v>3.2</v>
      </c>
      <c r="AQ777" s="687">
        <f>'2. ГПП-ОГХК'!BI187+'2. ГПП-ОГХК'!BI189</f>
        <v>0</v>
      </c>
      <c r="AR777" s="687">
        <f t="shared" si="1667"/>
        <v>-3.2</v>
      </c>
      <c r="AS777" s="688">
        <f t="shared" si="1668"/>
        <v>0</v>
      </c>
      <c r="AT777" s="687">
        <f t="shared" si="1669"/>
        <v>10.3</v>
      </c>
      <c r="AU777" s="687">
        <f t="shared" si="1670"/>
        <v>0</v>
      </c>
      <c r="AV777" s="687">
        <f t="shared" si="1671"/>
        <v>-10.3</v>
      </c>
      <c r="AW777" s="688">
        <f t="shared" si="1672"/>
        <v>0</v>
      </c>
      <c r="AX777" s="687">
        <f>'2. ГПП-ОГХК'!BS187+'2. ГПП-ОГХК'!BS189</f>
        <v>3.5</v>
      </c>
      <c r="AY777" s="687">
        <f>'2. ГПП-ОГХК'!BU187+'2. ГПП-ОГХК'!BU189</f>
        <v>0</v>
      </c>
      <c r="AZ777" s="687">
        <f t="shared" si="1673"/>
        <v>-3.5</v>
      </c>
      <c r="BA777" s="688">
        <f t="shared" si="1674"/>
        <v>0</v>
      </c>
      <c r="BB777" s="687">
        <f>'2. ГПП-ОГХК'!BY187+'2. ГПП-ОГХК'!BY189</f>
        <v>3.5</v>
      </c>
      <c r="BC777" s="687">
        <f>'2. ГПП-ОГХК'!CA187+'2. ГПП-ОГХК'!CA189</f>
        <v>0</v>
      </c>
      <c r="BD777" s="687">
        <f t="shared" si="1675"/>
        <v>-3.5</v>
      </c>
      <c r="BE777" s="688">
        <f t="shared" si="1676"/>
        <v>0</v>
      </c>
      <c r="BF777" s="687">
        <f>'2. ГПП-ОГХК'!CE187+'2. ГПП-ОГХК'!CE189</f>
        <v>3.3</v>
      </c>
      <c r="BG777" s="687">
        <f>'2. ГПП-ОГХК'!CG187+'2. ГПП-ОГХК'!CG189</f>
        <v>0</v>
      </c>
      <c r="BH777" s="687">
        <f t="shared" si="1677"/>
        <v>-3.3</v>
      </c>
      <c r="BI777" s="688">
        <f t="shared" si="1678"/>
        <v>0</v>
      </c>
      <c r="BJ777" s="687">
        <f t="shared" si="1679"/>
        <v>7.1999999999999993</v>
      </c>
      <c r="BK777" s="687">
        <f t="shared" si="1680"/>
        <v>0</v>
      </c>
      <c r="BL777" s="687">
        <f t="shared" si="1681"/>
        <v>-7.1999999999999993</v>
      </c>
      <c r="BM777" s="688">
        <f t="shared" si="1682"/>
        <v>0</v>
      </c>
      <c r="BN777" s="687">
        <f>'2. ГПП-ОГХК'!CQ187+'2. ГПП-ОГХК'!CQ189</f>
        <v>2.4</v>
      </c>
      <c r="BO777" s="687">
        <f>'2. ГПП-ОГХК'!CS187+'2. ГПП-ОГХК'!CS189</f>
        <v>0</v>
      </c>
      <c r="BP777" s="687">
        <f t="shared" si="1683"/>
        <v>-2.4</v>
      </c>
      <c r="BQ777" s="688">
        <f t="shared" si="1684"/>
        <v>0</v>
      </c>
      <c r="BR777" s="687">
        <f>'2. ГПП-ОГХК'!CW187+'2. ГПП-ОГХК'!CW189</f>
        <v>2.4</v>
      </c>
      <c r="BS777" s="687">
        <f>'2. ГПП-ОГХК'!CY187+'2. ГПП-ОГХК'!CY189</f>
        <v>0</v>
      </c>
      <c r="BT777" s="687">
        <f t="shared" si="1685"/>
        <v>-2.4</v>
      </c>
      <c r="BU777" s="688">
        <f t="shared" si="1686"/>
        <v>0</v>
      </c>
      <c r="BV777" s="687">
        <f>'2. ГПП-ОГХК'!DC187+'2. ГПП-ОГХК'!DC189</f>
        <v>2.4</v>
      </c>
      <c r="BW777" s="687">
        <f>'2. ГПП-ОГХК'!DE187+'2. ГПП-ОГХК'!DE189</f>
        <v>0</v>
      </c>
      <c r="BX777" s="687">
        <f t="shared" si="1687"/>
        <v>-2.4</v>
      </c>
      <c r="BY777" s="688">
        <f t="shared" si="1688"/>
        <v>0</v>
      </c>
    </row>
    <row r="778" spans="2:77" ht="20.100000000000001" customHeight="1">
      <c r="C778" s="430" t="s">
        <v>161</v>
      </c>
      <c r="D778" s="528"/>
      <c r="E778" s="528"/>
      <c r="F778" s="529"/>
      <c r="G778" s="530" t="s">
        <v>815</v>
      </c>
      <c r="H778" s="530"/>
      <c r="I778" s="7" t="s">
        <v>98</v>
      </c>
      <c r="J778" s="687">
        <f t="shared" si="1645"/>
        <v>10.700000000000001</v>
      </c>
      <c r="K778" s="687">
        <f t="shared" si="1646"/>
        <v>0</v>
      </c>
      <c r="L778" s="687">
        <f t="shared" si="1647"/>
        <v>-10.700000000000001</v>
      </c>
      <c r="M778" s="688">
        <f t="shared" si="1648"/>
        <v>0</v>
      </c>
      <c r="N778" s="687">
        <f t="shared" si="1649"/>
        <v>2.5</v>
      </c>
      <c r="O778" s="687">
        <f t="shared" si="1650"/>
        <v>0</v>
      </c>
      <c r="P778" s="687">
        <f t="shared" si="1651"/>
        <v>-2.5</v>
      </c>
      <c r="Q778" s="688">
        <f t="shared" si="1652"/>
        <v>0</v>
      </c>
      <c r="R778" s="687">
        <f>'2. ГПП-ОГХК'!W188</f>
        <v>0.8</v>
      </c>
      <c r="S778" s="687">
        <f>'2. ГПП-ОГХК'!Y188</f>
        <v>0</v>
      </c>
      <c r="T778" s="687">
        <f t="shared" si="1653"/>
        <v>-0.8</v>
      </c>
      <c r="U778" s="688">
        <f t="shared" si="1654"/>
        <v>0</v>
      </c>
      <c r="V778" s="687">
        <f>'2. ГПП-ОГХК'!AC188</f>
        <v>0.8</v>
      </c>
      <c r="W778" s="687">
        <f>'2. ГПП-ОГХК'!AE188</f>
        <v>0</v>
      </c>
      <c r="X778" s="687">
        <f t="shared" si="1655"/>
        <v>-0.8</v>
      </c>
      <c r="Y778" s="688">
        <f t="shared" si="1656"/>
        <v>0</v>
      </c>
      <c r="Z778" s="687">
        <f>'2. ГПП-ОГХК'!AI188</f>
        <v>0.9</v>
      </c>
      <c r="AA778" s="687">
        <f>'2. ГПП-ОГХК'!AK188</f>
        <v>0</v>
      </c>
      <c r="AB778" s="687">
        <f t="shared" si="1657"/>
        <v>-0.9</v>
      </c>
      <c r="AC778" s="688">
        <f t="shared" si="1658"/>
        <v>0</v>
      </c>
      <c r="AD778" s="687">
        <f t="shared" si="1659"/>
        <v>2.4</v>
      </c>
      <c r="AE778" s="687">
        <f t="shared" si="1660"/>
        <v>0</v>
      </c>
      <c r="AF778" s="687">
        <f t="shared" si="1661"/>
        <v>-2.4</v>
      </c>
      <c r="AG778" s="688">
        <f t="shared" si="1662"/>
        <v>0</v>
      </c>
      <c r="AH778" s="687">
        <f>'2. ГПП-ОГХК'!AU188</f>
        <v>0.6</v>
      </c>
      <c r="AI778" s="687">
        <f>'2. ГПП-ОГХК'!AW188</f>
        <v>0</v>
      </c>
      <c r="AJ778" s="687">
        <f t="shared" si="1663"/>
        <v>-0.6</v>
      </c>
      <c r="AK778" s="688">
        <f t="shared" si="1664"/>
        <v>0</v>
      </c>
      <c r="AL778" s="687">
        <f>'2. ГПП-ОГХК'!BA188</f>
        <v>0.9</v>
      </c>
      <c r="AM778" s="687">
        <f>'2. ГПП-ОГХК'!BC188</f>
        <v>0</v>
      </c>
      <c r="AN778" s="687">
        <f t="shared" si="1665"/>
        <v>-0.9</v>
      </c>
      <c r="AO778" s="688">
        <f t="shared" si="1666"/>
        <v>0</v>
      </c>
      <c r="AP778" s="687">
        <f>'2. ГПП-ОГХК'!BG188</f>
        <v>0.9</v>
      </c>
      <c r="AQ778" s="687">
        <f>'2. ГПП-ОГХК'!BI188</f>
        <v>0</v>
      </c>
      <c r="AR778" s="687">
        <f t="shared" si="1667"/>
        <v>-0.9</v>
      </c>
      <c r="AS778" s="688">
        <f t="shared" si="1668"/>
        <v>0</v>
      </c>
      <c r="AT778" s="687">
        <f t="shared" si="1669"/>
        <v>2.9</v>
      </c>
      <c r="AU778" s="687">
        <f t="shared" si="1670"/>
        <v>0</v>
      </c>
      <c r="AV778" s="687">
        <f t="shared" si="1671"/>
        <v>-2.9</v>
      </c>
      <c r="AW778" s="688">
        <f t="shared" si="1672"/>
        <v>0</v>
      </c>
      <c r="AX778" s="687">
        <f>'2. ГПП-ОГХК'!BS188</f>
        <v>1</v>
      </c>
      <c r="AY778" s="687">
        <f>'2. ГПП-ОГХК'!BU188</f>
        <v>0</v>
      </c>
      <c r="AZ778" s="687">
        <f t="shared" si="1673"/>
        <v>-1</v>
      </c>
      <c r="BA778" s="688">
        <f t="shared" si="1674"/>
        <v>0</v>
      </c>
      <c r="BB778" s="687">
        <f>'2. ГПП-ОГХК'!BY188</f>
        <v>1</v>
      </c>
      <c r="BC778" s="687">
        <f>'2. ГПП-ОГХК'!CA188</f>
        <v>0</v>
      </c>
      <c r="BD778" s="687">
        <f t="shared" si="1675"/>
        <v>-1</v>
      </c>
      <c r="BE778" s="688">
        <f t="shared" si="1676"/>
        <v>0</v>
      </c>
      <c r="BF778" s="687">
        <f>'2. ГПП-ОГХК'!CE188</f>
        <v>0.9</v>
      </c>
      <c r="BG778" s="687">
        <f>'2. ГПП-ОГХК'!CG188</f>
        <v>0</v>
      </c>
      <c r="BH778" s="687">
        <f t="shared" si="1677"/>
        <v>-0.9</v>
      </c>
      <c r="BI778" s="688">
        <f t="shared" si="1678"/>
        <v>0</v>
      </c>
      <c r="BJ778" s="687">
        <f t="shared" si="1679"/>
        <v>2.9</v>
      </c>
      <c r="BK778" s="687">
        <f t="shared" si="1680"/>
        <v>0</v>
      </c>
      <c r="BL778" s="687">
        <f t="shared" si="1681"/>
        <v>-2.9</v>
      </c>
      <c r="BM778" s="688">
        <f t="shared" si="1682"/>
        <v>0</v>
      </c>
      <c r="BN778" s="687">
        <f>'2. ГПП-ОГХК'!CQ188</f>
        <v>0.9</v>
      </c>
      <c r="BO778" s="687">
        <f>'2. ГПП-ОГХК'!CS188</f>
        <v>0</v>
      </c>
      <c r="BP778" s="687">
        <f t="shared" si="1683"/>
        <v>-0.9</v>
      </c>
      <c r="BQ778" s="688">
        <f t="shared" si="1684"/>
        <v>0</v>
      </c>
      <c r="BR778" s="687">
        <f>'2. ГПП-ОГХК'!CW188</f>
        <v>1</v>
      </c>
      <c r="BS778" s="687">
        <f>'2. ГПП-ОГХК'!CY188</f>
        <v>0</v>
      </c>
      <c r="BT778" s="687">
        <f t="shared" si="1685"/>
        <v>-1</v>
      </c>
      <c r="BU778" s="688">
        <f t="shared" si="1686"/>
        <v>0</v>
      </c>
      <c r="BV778" s="687">
        <f>'2. ГПП-ОГХК'!DC188</f>
        <v>1</v>
      </c>
      <c r="BW778" s="687">
        <f>'2. ГПП-ОГХК'!DE188</f>
        <v>0</v>
      </c>
      <c r="BX778" s="687">
        <f t="shared" si="1687"/>
        <v>-1</v>
      </c>
      <c r="BY778" s="688">
        <f t="shared" si="1688"/>
        <v>0</v>
      </c>
    </row>
    <row r="779" spans="2:77" ht="20.100000000000001" customHeight="1">
      <c r="C779" s="436"/>
      <c r="D779" s="528"/>
      <c r="E779" s="528"/>
      <c r="F779" s="529"/>
      <c r="G779" s="530" t="s">
        <v>816</v>
      </c>
      <c r="H779" s="530"/>
      <c r="I779" s="5" t="s">
        <v>169</v>
      </c>
      <c r="J779" s="687">
        <f t="shared" si="1645"/>
        <v>12.6</v>
      </c>
      <c r="K779" s="687">
        <f t="shared" si="1646"/>
        <v>0</v>
      </c>
      <c r="L779" s="687">
        <f t="shared" si="1647"/>
        <v>-12.6</v>
      </c>
      <c r="M779" s="688">
        <f t="shared" si="1648"/>
        <v>0</v>
      </c>
      <c r="N779" s="687">
        <f t="shared" si="1649"/>
        <v>2.8</v>
      </c>
      <c r="O779" s="687">
        <f t="shared" si="1650"/>
        <v>0</v>
      </c>
      <c r="P779" s="687">
        <f t="shared" si="1651"/>
        <v>-2.8</v>
      </c>
      <c r="Q779" s="688">
        <f t="shared" si="1652"/>
        <v>0</v>
      </c>
      <c r="R779" s="687">
        <f>'2. ГПП-ОГХК'!W187</f>
        <v>1</v>
      </c>
      <c r="S779" s="687">
        <f>'2. ГПП-ОГХК'!Y187</f>
        <v>0</v>
      </c>
      <c r="T779" s="687">
        <f t="shared" si="1653"/>
        <v>-1</v>
      </c>
      <c r="U779" s="688">
        <f t="shared" si="1654"/>
        <v>0</v>
      </c>
      <c r="V779" s="687">
        <f>'2. ГПП-ОГХК'!AC187</f>
        <v>0.9</v>
      </c>
      <c r="W779" s="687">
        <f>'2. ГПП-ОГХК'!AE187</f>
        <v>0</v>
      </c>
      <c r="X779" s="687">
        <f t="shared" si="1655"/>
        <v>-0.9</v>
      </c>
      <c r="Y779" s="688">
        <f t="shared" si="1656"/>
        <v>0</v>
      </c>
      <c r="Z779" s="687">
        <f>'2. ГПП-ОГХК'!AI187</f>
        <v>0.9</v>
      </c>
      <c r="AA779" s="687">
        <f>'2. ГПП-ОГХК'!AK187</f>
        <v>0</v>
      </c>
      <c r="AB779" s="687">
        <f t="shared" si="1657"/>
        <v>-0.9</v>
      </c>
      <c r="AC779" s="688">
        <f t="shared" si="1658"/>
        <v>0</v>
      </c>
      <c r="AD779" s="687">
        <f t="shared" si="1659"/>
        <v>3</v>
      </c>
      <c r="AE779" s="687">
        <f t="shared" si="1660"/>
        <v>0</v>
      </c>
      <c r="AF779" s="687">
        <f t="shared" si="1661"/>
        <v>-3</v>
      </c>
      <c r="AG779" s="688">
        <f t="shared" si="1662"/>
        <v>0</v>
      </c>
      <c r="AH779" s="687">
        <f>'2. ГПП-ОГХК'!AU187</f>
        <v>0.6</v>
      </c>
      <c r="AI779" s="687">
        <f>'2. ГПП-ОГХК'!AW187</f>
        <v>0</v>
      </c>
      <c r="AJ779" s="687">
        <f t="shared" si="1663"/>
        <v>-0.6</v>
      </c>
      <c r="AK779" s="688">
        <f t="shared" si="1664"/>
        <v>0</v>
      </c>
      <c r="AL779" s="687">
        <f>'2. ГПП-ОГХК'!BA187</f>
        <v>1.2</v>
      </c>
      <c r="AM779" s="687">
        <f>'2. ГПП-ОГХК'!BC187</f>
        <v>0</v>
      </c>
      <c r="AN779" s="687">
        <f t="shared" si="1665"/>
        <v>-1.2</v>
      </c>
      <c r="AO779" s="688">
        <f t="shared" si="1666"/>
        <v>0</v>
      </c>
      <c r="AP779" s="687">
        <f>'2. ГПП-ОГХК'!BG187</f>
        <v>1.2</v>
      </c>
      <c r="AQ779" s="687">
        <f>'2. ГПП-ОГХК'!BI187</f>
        <v>0</v>
      </c>
      <c r="AR779" s="687">
        <f t="shared" si="1667"/>
        <v>-1.2</v>
      </c>
      <c r="AS779" s="688">
        <f t="shared" si="1668"/>
        <v>0</v>
      </c>
      <c r="AT779" s="687">
        <f t="shared" si="1669"/>
        <v>3.8</v>
      </c>
      <c r="AU779" s="687">
        <f t="shared" si="1670"/>
        <v>0</v>
      </c>
      <c r="AV779" s="687">
        <f t="shared" si="1671"/>
        <v>-3.8</v>
      </c>
      <c r="AW779" s="688">
        <f t="shared" si="1672"/>
        <v>0</v>
      </c>
      <c r="AX779" s="687">
        <f>'2. ГПП-ОГХК'!BS187</f>
        <v>1.3</v>
      </c>
      <c r="AY779" s="687">
        <f>'2. ГПП-ОГХК'!BU187</f>
        <v>0</v>
      </c>
      <c r="AZ779" s="687">
        <f t="shared" si="1673"/>
        <v>-1.3</v>
      </c>
      <c r="BA779" s="688">
        <f t="shared" si="1674"/>
        <v>0</v>
      </c>
      <c r="BB779" s="687">
        <f>'2. ГПП-ОГХК'!BY187</f>
        <v>1.3</v>
      </c>
      <c r="BC779" s="687">
        <f>'2. ГПП-ОГХК'!CA187</f>
        <v>0</v>
      </c>
      <c r="BD779" s="687">
        <f t="shared" si="1675"/>
        <v>-1.3</v>
      </c>
      <c r="BE779" s="688">
        <f t="shared" si="1676"/>
        <v>0</v>
      </c>
      <c r="BF779" s="687">
        <f>'2. ГПП-ОГХК'!CE187</f>
        <v>1.2</v>
      </c>
      <c r="BG779" s="687">
        <f>'2. ГПП-ОГХК'!CG187</f>
        <v>0</v>
      </c>
      <c r="BH779" s="687">
        <f t="shared" si="1677"/>
        <v>-1.2</v>
      </c>
      <c r="BI779" s="688">
        <f t="shared" si="1678"/>
        <v>0</v>
      </c>
      <c r="BJ779" s="687">
        <f t="shared" si="1679"/>
        <v>3</v>
      </c>
      <c r="BK779" s="687">
        <f t="shared" si="1680"/>
        <v>0</v>
      </c>
      <c r="BL779" s="687">
        <f t="shared" si="1681"/>
        <v>-3</v>
      </c>
      <c r="BM779" s="688">
        <f t="shared" si="1682"/>
        <v>0</v>
      </c>
      <c r="BN779" s="687">
        <f>'2. ГПП-ОГХК'!CQ187</f>
        <v>1</v>
      </c>
      <c r="BO779" s="687">
        <f>'2. ГПП-ОГХК'!CS187</f>
        <v>0</v>
      </c>
      <c r="BP779" s="687">
        <f t="shared" si="1683"/>
        <v>-1</v>
      </c>
      <c r="BQ779" s="688">
        <f t="shared" si="1684"/>
        <v>0</v>
      </c>
      <c r="BR779" s="687">
        <f>'2. ГПП-ОГХК'!CW187</f>
        <v>1</v>
      </c>
      <c r="BS779" s="687">
        <f>'2. ГПП-ОГХК'!CY187</f>
        <v>0</v>
      </c>
      <c r="BT779" s="687">
        <f t="shared" si="1685"/>
        <v>-1</v>
      </c>
      <c r="BU779" s="688">
        <f t="shared" si="1686"/>
        <v>0</v>
      </c>
      <c r="BV779" s="687">
        <f>'2. ГПП-ОГХК'!DC187</f>
        <v>1</v>
      </c>
      <c r="BW779" s="687">
        <f>'2. ГПП-ОГХК'!DE187</f>
        <v>0</v>
      </c>
      <c r="BX779" s="687">
        <f t="shared" si="1687"/>
        <v>-1</v>
      </c>
      <c r="BY779" s="688">
        <f t="shared" si="1688"/>
        <v>0</v>
      </c>
    </row>
    <row r="780" spans="2:77" ht="20.100000000000001" customHeight="1">
      <c r="C780" s="430" t="s">
        <v>129</v>
      </c>
      <c r="D780" s="528"/>
      <c r="E780" s="528"/>
      <c r="F780" s="529"/>
      <c r="G780" s="530" t="s">
        <v>817</v>
      </c>
      <c r="H780" s="530"/>
      <c r="I780" s="7" t="s">
        <v>98</v>
      </c>
      <c r="J780" s="687">
        <f t="shared" si="1645"/>
        <v>13.2</v>
      </c>
      <c r="K780" s="687">
        <f t="shared" si="1646"/>
        <v>0</v>
      </c>
      <c r="L780" s="687">
        <f t="shared" si="1647"/>
        <v>-13.2</v>
      </c>
      <c r="M780" s="688">
        <f t="shared" si="1648"/>
        <v>0</v>
      </c>
      <c r="N780" s="687">
        <f t="shared" si="1649"/>
        <v>2.9</v>
      </c>
      <c r="O780" s="687">
        <f t="shared" si="1650"/>
        <v>0</v>
      </c>
      <c r="P780" s="687">
        <f t="shared" si="1651"/>
        <v>-2.9</v>
      </c>
      <c r="Q780" s="688">
        <f t="shared" si="1652"/>
        <v>0</v>
      </c>
      <c r="R780" s="687">
        <f>'2. ГПП-ОГХК'!W190</f>
        <v>1</v>
      </c>
      <c r="S780" s="687">
        <f>'2. ГПП-ОГХК'!Y190</f>
        <v>0</v>
      </c>
      <c r="T780" s="687">
        <f t="shared" si="1653"/>
        <v>-1</v>
      </c>
      <c r="U780" s="688">
        <f t="shared" si="1654"/>
        <v>0</v>
      </c>
      <c r="V780" s="687">
        <f>'2. ГПП-ОГХК'!AC190</f>
        <v>0.9</v>
      </c>
      <c r="W780" s="687">
        <f>'2. ГПП-ОГХК'!AE190</f>
        <v>0</v>
      </c>
      <c r="X780" s="687">
        <f t="shared" si="1655"/>
        <v>-0.9</v>
      </c>
      <c r="Y780" s="688">
        <f t="shared" si="1656"/>
        <v>0</v>
      </c>
      <c r="Z780" s="687">
        <f>'2. ГПП-ОГХК'!AI190</f>
        <v>1</v>
      </c>
      <c r="AA780" s="687">
        <f>'2. ГПП-ОГХК'!AK190</f>
        <v>0</v>
      </c>
      <c r="AB780" s="687">
        <f t="shared" si="1657"/>
        <v>-1</v>
      </c>
      <c r="AC780" s="688">
        <f t="shared" si="1658"/>
        <v>0</v>
      </c>
      <c r="AD780" s="687">
        <f t="shared" si="1659"/>
        <v>3.3</v>
      </c>
      <c r="AE780" s="687">
        <f t="shared" si="1660"/>
        <v>0</v>
      </c>
      <c r="AF780" s="687">
        <f t="shared" si="1661"/>
        <v>-3.3</v>
      </c>
      <c r="AG780" s="688">
        <f t="shared" si="1662"/>
        <v>0</v>
      </c>
      <c r="AH780" s="687">
        <f>'2. ГПП-ОГХК'!AU190</f>
        <v>0.8</v>
      </c>
      <c r="AI780" s="687">
        <f>'2. ГПП-ОГХК'!AW190</f>
        <v>0</v>
      </c>
      <c r="AJ780" s="687">
        <f t="shared" si="1663"/>
        <v>-0.8</v>
      </c>
      <c r="AK780" s="688">
        <f t="shared" si="1664"/>
        <v>0</v>
      </c>
      <c r="AL780" s="687">
        <f>'2. ГПП-ОГХК'!BA190</f>
        <v>1.3</v>
      </c>
      <c r="AM780" s="687">
        <f>'2. ГПП-ОГХК'!BC190</f>
        <v>0</v>
      </c>
      <c r="AN780" s="687">
        <f t="shared" si="1665"/>
        <v>-1.3</v>
      </c>
      <c r="AO780" s="688">
        <f t="shared" si="1666"/>
        <v>0</v>
      </c>
      <c r="AP780" s="687">
        <f>'2. ГПП-ОГХК'!BG190</f>
        <v>1.2</v>
      </c>
      <c r="AQ780" s="687">
        <f>'2. ГПП-ОГХК'!BI190</f>
        <v>0</v>
      </c>
      <c r="AR780" s="687">
        <f t="shared" si="1667"/>
        <v>-1.2</v>
      </c>
      <c r="AS780" s="688">
        <f t="shared" si="1668"/>
        <v>0</v>
      </c>
      <c r="AT780" s="687">
        <f t="shared" si="1669"/>
        <v>3.9000000000000004</v>
      </c>
      <c r="AU780" s="687">
        <f t="shared" si="1670"/>
        <v>0</v>
      </c>
      <c r="AV780" s="687">
        <f t="shared" si="1671"/>
        <v>-3.9000000000000004</v>
      </c>
      <c r="AW780" s="688">
        <f t="shared" si="1672"/>
        <v>0</v>
      </c>
      <c r="AX780" s="687">
        <f>'2. ГПП-ОГХК'!BS190</f>
        <v>1.3</v>
      </c>
      <c r="AY780" s="687">
        <f>'2. ГПП-ОГХК'!BU190</f>
        <v>0</v>
      </c>
      <c r="AZ780" s="687">
        <f t="shared" si="1673"/>
        <v>-1.3</v>
      </c>
      <c r="BA780" s="688">
        <f t="shared" si="1674"/>
        <v>0</v>
      </c>
      <c r="BB780" s="687">
        <f>'2. ГПП-ОГХК'!BY190</f>
        <v>1.3</v>
      </c>
      <c r="BC780" s="687">
        <f>'2. ГПП-ОГХК'!CA190</f>
        <v>0</v>
      </c>
      <c r="BD780" s="687">
        <f t="shared" si="1675"/>
        <v>-1.3</v>
      </c>
      <c r="BE780" s="688">
        <f t="shared" si="1676"/>
        <v>0</v>
      </c>
      <c r="BF780" s="687">
        <f>'2. ГПП-ОГХК'!CE190</f>
        <v>1.3</v>
      </c>
      <c r="BG780" s="687">
        <f>'2. ГПП-ОГХК'!CG190</f>
        <v>0</v>
      </c>
      <c r="BH780" s="687">
        <f t="shared" si="1677"/>
        <v>-1.3</v>
      </c>
      <c r="BI780" s="688">
        <f t="shared" si="1678"/>
        <v>0</v>
      </c>
      <c r="BJ780" s="687">
        <f t="shared" si="1679"/>
        <v>3.1</v>
      </c>
      <c r="BK780" s="687">
        <f t="shared" si="1680"/>
        <v>0</v>
      </c>
      <c r="BL780" s="687">
        <f t="shared" si="1681"/>
        <v>-3.1</v>
      </c>
      <c r="BM780" s="688">
        <f t="shared" si="1682"/>
        <v>0</v>
      </c>
      <c r="BN780" s="687">
        <f>'2. ГПП-ОГХК'!CQ190</f>
        <v>1</v>
      </c>
      <c r="BO780" s="687">
        <f>'2. ГПП-ОГХК'!CS190</f>
        <v>0</v>
      </c>
      <c r="BP780" s="687">
        <f t="shared" si="1683"/>
        <v>-1</v>
      </c>
      <c r="BQ780" s="688">
        <f t="shared" si="1684"/>
        <v>0</v>
      </c>
      <c r="BR780" s="687">
        <f>'2. ГПП-ОГХК'!CW190</f>
        <v>1</v>
      </c>
      <c r="BS780" s="687">
        <f>'2. ГПП-ОГХК'!CY190</f>
        <v>0</v>
      </c>
      <c r="BT780" s="687">
        <f t="shared" si="1685"/>
        <v>-1</v>
      </c>
      <c r="BU780" s="688">
        <f t="shared" si="1686"/>
        <v>0</v>
      </c>
      <c r="BV780" s="687">
        <f>'2. ГПП-ОГХК'!DC190</f>
        <v>1.1000000000000001</v>
      </c>
      <c r="BW780" s="687">
        <f>'2. ГПП-ОГХК'!DE190</f>
        <v>0</v>
      </c>
      <c r="BX780" s="687">
        <f t="shared" si="1687"/>
        <v>-1.1000000000000001</v>
      </c>
      <c r="BY780" s="688">
        <f t="shared" si="1688"/>
        <v>0</v>
      </c>
    </row>
    <row r="781" spans="2:77" ht="20.100000000000001" customHeight="1">
      <c r="C781" s="424"/>
      <c r="D781" s="528"/>
      <c r="E781" s="528"/>
      <c r="F781" s="529"/>
      <c r="G781" s="530" t="s">
        <v>818</v>
      </c>
      <c r="H781" s="530"/>
      <c r="I781" s="5" t="s">
        <v>169</v>
      </c>
      <c r="J781" s="687">
        <f t="shared" si="1645"/>
        <v>19.7</v>
      </c>
      <c r="K781" s="687">
        <f t="shared" si="1646"/>
        <v>0</v>
      </c>
      <c r="L781" s="687">
        <f t="shared" si="1647"/>
        <v>-19.7</v>
      </c>
      <c r="M781" s="688">
        <f t="shared" si="1648"/>
        <v>0</v>
      </c>
      <c r="N781" s="687">
        <f t="shared" si="1649"/>
        <v>3.8999999999999995</v>
      </c>
      <c r="O781" s="687">
        <f t="shared" si="1650"/>
        <v>0</v>
      </c>
      <c r="P781" s="687">
        <f t="shared" si="1651"/>
        <v>-3.8999999999999995</v>
      </c>
      <c r="Q781" s="688">
        <f t="shared" si="1652"/>
        <v>0</v>
      </c>
      <c r="R781" s="687">
        <f>'2. ГПП-ОГХК'!W189</f>
        <v>1.4</v>
      </c>
      <c r="S781" s="687">
        <f>'2. ГПП-ОГХК'!Y189</f>
        <v>0</v>
      </c>
      <c r="T781" s="687">
        <f t="shared" si="1653"/>
        <v>-1.4</v>
      </c>
      <c r="U781" s="688">
        <f t="shared" si="1654"/>
        <v>0</v>
      </c>
      <c r="V781" s="687">
        <f>'2. ГПП-ОГХК'!AC189</f>
        <v>1.2</v>
      </c>
      <c r="W781" s="687">
        <f>'2. ГПП-ОГХК'!AE189</f>
        <v>0</v>
      </c>
      <c r="X781" s="687">
        <f t="shared" si="1655"/>
        <v>-1.2</v>
      </c>
      <c r="Y781" s="688">
        <f t="shared" si="1656"/>
        <v>0</v>
      </c>
      <c r="Z781" s="687">
        <f>'2. ГПП-ОГХК'!AI189</f>
        <v>1.3</v>
      </c>
      <c r="AA781" s="687">
        <f>'2. ГПП-ОГХК'!AK189</f>
        <v>0</v>
      </c>
      <c r="AB781" s="687">
        <f t="shared" si="1657"/>
        <v>-1.3</v>
      </c>
      <c r="AC781" s="688">
        <f t="shared" si="1658"/>
        <v>0</v>
      </c>
      <c r="AD781" s="687">
        <f t="shared" si="1659"/>
        <v>5.0999999999999996</v>
      </c>
      <c r="AE781" s="687">
        <f t="shared" si="1660"/>
        <v>0</v>
      </c>
      <c r="AF781" s="687">
        <f t="shared" si="1661"/>
        <v>-5.0999999999999996</v>
      </c>
      <c r="AG781" s="688">
        <f t="shared" si="1662"/>
        <v>0</v>
      </c>
      <c r="AH781" s="687">
        <f>'2. ГПП-ОГХК'!AU189</f>
        <v>1</v>
      </c>
      <c r="AI781" s="687">
        <f>'2. ГПП-ОГХК'!AW189</f>
        <v>0</v>
      </c>
      <c r="AJ781" s="687">
        <f t="shared" si="1663"/>
        <v>-1</v>
      </c>
      <c r="AK781" s="688">
        <f t="shared" si="1664"/>
        <v>0</v>
      </c>
      <c r="AL781" s="687">
        <f>'2. ГПП-ОГХК'!BA189</f>
        <v>2.1</v>
      </c>
      <c r="AM781" s="687">
        <f>'2. ГПП-ОГХК'!BC189</f>
        <v>0</v>
      </c>
      <c r="AN781" s="687">
        <f t="shared" si="1665"/>
        <v>-2.1</v>
      </c>
      <c r="AO781" s="688">
        <f t="shared" si="1666"/>
        <v>0</v>
      </c>
      <c r="AP781" s="687">
        <f>'2. ГПП-ОГХК'!BG189</f>
        <v>2</v>
      </c>
      <c r="AQ781" s="687">
        <f>'2. ГПП-ОГХК'!BI189</f>
        <v>0</v>
      </c>
      <c r="AR781" s="687">
        <f t="shared" si="1667"/>
        <v>-2</v>
      </c>
      <c r="AS781" s="688">
        <f t="shared" si="1668"/>
        <v>0</v>
      </c>
      <c r="AT781" s="687">
        <f t="shared" si="1669"/>
        <v>6.5</v>
      </c>
      <c r="AU781" s="687">
        <f t="shared" si="1670"/>
        <v>0</v>
      </c>
      <c r="AV781" s="687">
        <f t="shared" si="1671"/>
        <v>-6.5</v>
      </c>
      <c r="AW781" s="688">
        <f t="shared" si="1672"/>
        <v>0</v>
      </c>
      <c r="AX781" s="687">
        <f>'2. ГПП-ОГХК'!BS189</f>
        <v>2.2000000000000002</v>
      </c>
      <c r="AY781" s="687">
        <f>'2. ГПП-ОГХК'!BU189</f>
        <v>0</v>
      </c>
      <c r="AZ781" s="687">
        <f t="shared" si="1673"/>
        <v>-2.2000000000000002</v>
      </c>
      <c r="BA781" s="688">
        <f t="shared" si="1674"/>
        <v>0</v>
      </c>
      <c r="BB781" s="687">
        <f>'2. ГПП-ОГХК'!BY189</f>
        <v>2.2000000000000002</v>
      </c>
      <c r="BC781" s="687">
        <f>'2. ГПП-ОГХК'!CA189</f>
        <v>0</v>
      </c>
      <c r="BD781" s="687">
        <f t="shared" si="1675"/>
        <v>-2.2000000000000002</v>
      </c>
      <c r="BE781" s="688">
        <f t="shared" si="1676"/>
        <v>0</v>
      </c>
      <c r="BF781" s="687">
        <f>'2. ГПП-ОГХК'!CE189</f>
        <v>2.1</v>
      </c>
      <c r="BG781" s="687">
        <f>'2. ГПП-ОГХК'!CG189</f>
        <v>0</v>
      </c>
      <c r="BH781" s="687">
        <f t="shared" si="1677"/>
        <v>-2.1</v>
      </c>
      <c r="BI781" s="688">
        <f t="shared" si="1678"/>
        <v>0</v>
      </c>
      <c r="BJ781" s="687">
        <f t="shared" si="1679"/>
        <v>4.1999999999999993</v>
      </c>
      <c r="BK781" s="687">
        <f t="shared" si="1680"/>
        <v>0</v>
      </c>
      <c r="BL781" s="687">
        <f t="shared" si="1681"/>
        <v>-4.1999999999999993</v>
      </c>
      <c r="BM781" s="688">
        <f t="shared" si="1682"/>
        <v>0</v>
      </c>
      <c r="BN781" s="687">
        <f>'2. ГПП-ОГХК'!CQ189</f>
        <v>1.4</v>
      </c>
      <c r="BO781" s="687">
        <f>'2. ГПП-ОГХК'!CS189</f>
        <v>0</v>
      </c>
      <c r="BP781" s="687">
        <f t="shared" si="1683"/>
        <v>-1.4</v>
      </c>
      <c r="BQ781" s="688">
        <f t="shared" si="1684"/>
        <v>0</v>
      </c>
      <c r="BR781" s="687">
        <f>'2. ГПП-ОГХК'!CW189</f>
        <v>1.4</v>
      </c>
      <c r="BS781" s="687">
        <f>'2. ГПП-ОГХК'!CY189</f>
        <v>0</v>
      </c>
      <c r="BT781" s="687">
        <f t="shared" si="1685"/>
        <v>-1.4</v>
      </c>
      <c r="BU781" s="688">
        <f t="shared" si="1686"/>
        <v>0</v>
      </c>
      <c r="BV781" s="687">
        <f>'2. ГПП-ОГХК'!DC189</f>
        <v>1.4</v>
      </c>
      <c r="BW781" s="687">
        <f>'2. ГПП-ОГХК'!DE189</f>
        <v>0</v>
      </c>
      <c r="BX781" s="687">
        <f t="shared" si="1687"/>
        <v>-1.4</v>
      </c>
      <c r="BY781" s="688">
        <f t="shared" si="1688"/>
        <v>0</v>
      </c>
    </row>
    <row r="782" spans="2:77" ht="20.100000000000001" customHeight="1">
      <c r="C782" s="424" t="s">
        <v>374</v>
      </c>
      <c r="D782" s="528"/>
      <c r="E782" s="528"/>
      <c r="F782" s="529"/>
      <c r="G782" s="530" t="s">
        <v>819</v>
      </c>
      <c r="H782" s="530"/>
      <c r="I782" s="9" t="s">
        <v>98</v>
      </c>
      <c r="J782" s="687">
        <f t="shared" si="1645"/>
        <v>18.100000000000001</v>
      </c>
      <c r="K782" s="687">
        <f t="shared" si="1646"/>
        <v>0</v>
      </c>
      <c r="L782" s="687">
        <f t="shared" si="1647"/>
        <v>-18.100000000000001</v>
      </c>
      <c r="M782" s="688">
        <f t="shared" si="1648"/>
        <v>0</v>
      </c>
      <c r="N782" s="687">
        <f t="shared" si="1649"/>
        <v>1.3</v>
      </c>
      <c r="O782" s="687">
        <f t="shared" si="1650"/>
        <v>0</v>
      </c>
      <c r="P782" s="687">
        <f t="shared" si="1651"/>
        <v>-1.3</v>
      </c>
      <c r="Q782" s="688">
        <f t="shared" si="1652"/>
        <v>0</v>
      </c>
      <c r="R782" s="687">
        <f>'14. ГП Благовещенск (Ам ГПЗ)'!W50</f>
        <v>0.5</v>
      </c>
      <c r="S782" s="687">
        <f>'14. ГП Благовещенск (Ам ГПЗ)'!Y50</f>
        <v>0</v>
      </c>
      <c r="T782" s="687">
        <f t="shared" si="1653"/>
        <v>-0.5</v>
      </c>
      <c r="U782" s="688">
        <f t="shared" si="1654"/>
        <v>0</v>
      </c>
      <c r="V782" s="687">
        <f>'14. ГП Благовещенск (Ам ГПЗ)'!AC50</f>
        <v>0.4</v>
      </c>
      <c r="W782" s="687">
        <f>'14. ГП Благовещенск (Ам ГПЗ)'!AE50</f>
        <v>0</v>
      </c>
      <c r="X782" s="687">
        <f t="shared" si="1655"/>
        <v>-0.4</v>
      </c>
      <c r="Y782" s="688">
        <f t="shared" si="1656"/>
        <v>0</v>
      </c>
      <c r="Z782" s="687">
        <f>'14. ГП Благовещенск (Ам ГПЗ)'!AI50</f>
        <v>0.4</v>
      </c>
      <c r="AA782" s="687">
        <f>'14. ГП Благовещенск (Ам ГПЗ)'!AK50</f>
        <v>0</v>
      </c>
      <c r="AB782" s="687">
        <f t="shared" si="1657"/>
        <v>-0.4</v>
      </c>
      <c r="AC782" s="688">
        <f t="shared" si="1658"/>
        <v>0</v>
      </c>
      <c r="AD782" s="687">
        <f t="shared" si="1659"/>
        <v>3.4</v>
      </c>
      <c r="AE782" s="687">
        <f t="shared" si="1660"/>
        <v>0</v>
      </c>
      <c r="AF782" s="687">
        <f t="shared" si="1661"/>
        <v>-3.4</v>
      </c>
      <c r="AG782" s="688">
        <f t="shared" si="1662"/>
        <v>0</v>
      </c>
      <c r="AH782" s="687">
        <f>'14. ГП Благовещенск (Ам ГПЗ)'!AU50</f>
        <v>0.4</v>
      </c>
      <c r="AI782" s="687">
        <f>'14. ГП Благовещенск (Ам ГПЗ)'!AW50</f>
        <v>0</v>
      </c>
      <c r="AJ782" s="687">
        <f t="shared" si="1663"/>
        <v>-0.4</v>
      </c>
      <c r="AK782" s="688">
        <f t="shared" si="1664"/>
        <v>0</v>
      </c>
      <c r="AL782" s="687">
        <f>'14. ГП Благовещенск (Ам ГПЗ)'!BA50</f>
        <v>0.7</v>
      </c>
      <c r="AM782" s="687">
        <f>'14. ГП Благовещенск (Ам ГПЗ)'!BC50</f>
        <v>0</v>
      </c>
      <c r="AN782" s="687">
        <f t="shared" si="1665"/>
        <v>-0.7</v>
      </c>
      <c r="AO782" s="688">
        <f t="shared" si="1666"/>
        <v>0</v>
      </c>
      <c r="AP782" s="687">
        <f>'14. ГП Благовещенск (Ам ГПЗ)'!BG50</f>
        <v>2.2999999999999998</v>
      </c>
      <c r="AQ782" s="687">
        <f>'14. ГП Благовещенск (Ам ГПЗ)'!BI50</f>
        <v>0</v>
      </c>
      <c r="AR782" s="687">
        <f t="shared" si="1667"/>
        <v>-2.2999999999999998</v>
      </c>
      <c r="AS782" s="688">
        <f t="shared" si="1668"/>
        <v>0</v>
      </c>
      <c r="AT782" s="687">
        <f t="shared" si="1669"/>
        <v>6.3</v>
      </c>
      <c r="AU782" s="687">
        <f t="shared" si="1670"/>
        <v>0</v>
      </c>
      <c r="AV782" s="687">
        <f t="shared" si="1671"/>
        <v>-6.3</v>
      </c>
      <c r="AW782" s="688">
        <f t="shared" si="1672"/>
        <v>0</v>
      </c>
      <c r="AX782" s="687">
        <f>'14. ГП Благовещенск (Ам ГПЗ)'!BS50</f>
        <v>2.4</v>
      </c>
      <c r="AY782" s="687">
        <f>'14. ГП Благовещенск (Ам ГПЗ)'!BU50</f>
        <v>0</v>
      </c>
      <c r="AZ782" s="687">
        <f t="shared" si="1673"/>
        <v>-2.4</v>
      </c>
      <c r="BA782" s="688">
        <f t="shared" si="1674"/>
        <v>0</v>
      </c>
      <c r="BB782" s="687">
        <f>'14. ГП Благовещенск (Ам ГПЗ)'!BY50</f>
        <v>2.4</v>
      </c>
      <c r="BC782" s="687">
        <f>'14. ГП Благовещенск (Ам ГПЗ)'!CA50</f>
        <v>0</v>
      </c>
      <c r="BD782" s="687">
        <f t="shared" si="1675"/>
        <v>-2.4</v>
      </c>
      <c r="BE782" s="688">
        <f t="shared" si="1676"/>
        <v>0</v>
      </c>
      <c r="BF782" s="687">
        <f>'14. ГП Благовещенск (Ам ГПЗ)'!CE50</f>
        <v>1.5</v>
      </c>
      <c r="BG782" s="687">
        <f>'14. ГП Благовещенск (Ам ГПЗ)'!CG50</f>
        <v>0</v>
      </c>
      <c r="BH782" s="687">
        <f t="shared" si="1677"/>
        <v>-1.5</v>
      </c>
      <c r="BI782" s="688">
        <f t="shared" si="1678"/>
        <v>0</v>
      </c>
      <c r="BJ782" s="687">
        <f t="shared" si="1679"/>
        <v>7.1</v>
      </c>
      <c r="BK782" s="687">
        <f t="shared" si="1680"/>
        <v>0</v>
      </c>
      <c r="BL782" s="687">
        <f t="shared" si="1681"/>
        <v>-7.1</v>
      </c>
      <c r="BM782" s="688">
        <f t="shared" si="1682"/>
        <v>0</v>
      </c>
      <c r="BN782" s="687">
        <f>'14. ГП Благовещенск (Ам ГПЗ)'!CQ50</f>
        <v>2.4</v>
      </c>
      <c r="BO782" s="687">
        <f>'14. ГП Благовещенск (Ам ГПЗ)'!CS50</f>
        <v>0</v>
      </c>
      <c r="BP782" s="687">
        <f t="shared" si="1683"/>
        <v>-2.4</v>
      </c>
      <c r="BQ782" s="688">
        <f t="shared" si="1684"/>
        <v>0</v>
      </c>
      <c r="BR782" s="687">
        <f>'14. ГП Благовещенск (Ам ГПЗ)'!CW50</f>
        <v>2.2999999999999998</v>
      </c>
      <c r="BS782" s="687">
        <f>'14. ГП Благовещенск (Ам ГПЗ)'!CY50</f>
        <v>0</v>
      </c>
      <c r="BT782" s="687">
        <f t="shared" si="1685"/>
        <v>-2.2999999999999998</v>
      </c>
      <c r="BU782" s="688">
        <f t="shared" si="1686"/>
        <v>0</v>
      </c>
      <c r="BV782" s="687">
        <f>'14. ГП Благовещенск (Ам ГПЗ)'!DC50</f>
        <v>2.4</v>
      </c>
      <c r="BW782" s="687">
        <f>'14. ГП Благовещенск (Ам ГПЗ)'!DE50</f>
        <v>0</v>
      </c>
      <c r="BX782" s="687">
        <f t="shared" si="1687"/>
        <v>-2.4</v>
      </c>
      <c r="BY782" s="688">
        <f t="shared" si="1688"/>
        <v>0</v>
      </c>
    </row>
    <row r="783" spans="2:77" ht="20.100000000000001" customHeight="1">
      <c r="C783" s="424"/>
      <c r="D783" s="528"/>
      <c r="E783" s="528"/>
      <c r="F783" s="529"/>
      <c r="G783" s="530" t="s">
        <v>820</v>
      </c>
      <c r="H783" s="530"/>
      <c r="I783" s="446" t="s">
        <v>169</v>
      </c>
      <c r="J783" s="687">
        <f t="shared" si="1645"/>
        <v>12.4</v>
      </c>
      <c r="K783" s="687">
        <f t="shared" si="1646"/>
        <v>0</v>
      </c>
      <c r="L783" s="687">
        <f t="shared" si="1647"/>
        <v>-12.4</v>
      </c>
      <c r="M783" s="688">
        <f t="shared" si="1648"/>
        <v>0</v>
      </c>
      <c r="N783" s="687">
        <f t="shared" si="1649"/>
        <v>0.89999999999999991</v>
      </c>
      <c r="O783" s="687">
        <f t="shared" si="1650"/>
        <v>0</v>
      </c>
      <c r="P783" s="687">
        <f t="shared" si="1651"/>
        <v>-0.89999999999999991</v>
      </c>
      <c r="Q783" s="688">
        <f t="shared" si="1652"/>
        <v>0</v>
      </c>
      <c r="R783" s="687">
        <f>'14. ГП Благовещенск (Ам ГПЗ)'!W49</f>
        <v>0.3</v>
      </c>
      <c r="S783" s="687">
        <f>'14. ГП Благовещенск (Ам ГПЗ)'!Y49</f>
        <v>0</v>
      </c>
      <c r="T783" s="687">
        <f t="shared" si="1653"/>
        <v>-0.3</v>
      </c>
      <c r="U783" s="688">
        <f t="shared" si="1654"/>
        <v>0</v>
      </c>
      <c r="V783" s="687">
        <f>'14. ГП Благовещенск (Ам ГПЗ)'!AC49</f>
        <v>0.3</v>
      </c>
      <c r="W783" s="687">
        <f>'14. ГП Благовещенск (Ам ГПЗ)'!AE49</f>
        <v>0</v>
      </c>
      <c r="X783" s="687">
        <f t="shared" si="1655"/>
        <v>-0.3</v>
      </c>
      <c r="Y783" s="688">
        <f t="shared" si="1656"/>
        <v>0</v>
      </c>
      <c r="Z783" s="687">
        <f>'14. ГП Благовещенск (Ам ГПЗ)'!AI49</f>
        <v>0.3</v>
      </c>
      <c r="AA783" s="687">
        <f>'14. ГП Благовещенск (Ам ГПЗ)'!AK49</f>
        <v>0</v>
      </c>
      <c r="AB783" s="687">
        <f t="shared" si="1657"/>
        <v>-0.3</v>
      </c>
      <c r="AC783" s="688">
        <f t="shared" si="1658"/>
        <v>0</v>
      </c>
      <c r="AD783" s="687">
        <f t="shared" si="1659"/>
        <v>2.4000000000000004</v>
      </c>
      <c r="AE783" s="687">
        <f t="shared" si="1660"/>
        <v>0</v>
      </c>
      <c r="AF783" s="687">
        <f t="shared" si="1661"/>
        <v>-2.4000000000000004</v>
      </c>
      <c r="AG783" s="688">
        <f t="shared" si="1662"/>
        <v>0</v>
      </c>
      <c r="AH783" s="687">
        <f>'14. ГП Благовещенск (Ам ГПЗ)'!AU49</f>
        <v>0.3</v>
      </c>
      <c r="AI783" s="687">
        <f>'14. ГП Благовещенск (Ам ГПЗ)'!AW49</f>
        <v>0</v>
      </c>
      <c r="AJ783" s="687">
        <f t="shared" si="1663"/>
        <v>-0.3</v>
      </c>
      <c r="AK783" s="688">
        <f t="shared" si="1664"/>
        <v>0</v>
      </c>
      <c r="AL783" s="687">
        <f>'14. ГП Благовещенск (Ам ГПЗ)'!BA49</f>
        <v>0.5</v>
      </c>
      <c r="AM783" s="687">
        <f>'14. ГП Благовещенск (Ам ГПЗ)'!BC49</f>
        <v>0</v>
      </c>
      <c r="AN783" s="687">
        <f t="shared" si="1665"/>
        <v>-0.5</v>
      </c>
      <c r="AO783" s="688">
        <f t="shared" si="1666"/>
        <v>0</v>
      </c>
      <c r="AP783" s="687">
        <f>'14. ГП Благовещенск (Ам ГПЗ)'!BG49</f>
        <v>1.6</v>
      </c>
      <c r="AQ783" s="687">
        <f>'14. ГП Благовещенск (Ам ГПЗ)'!BI49</f>
        <v>0</v>
      </c>
      <c r="AR783" s="687">
        <f t="shared" si="1667"/>
        <v>-1.6</v>
      </c>
      <c r="AS783" s="688">
        <f t="shared" si="1668"/>
        <v>0</v>
      </c>
      <c r="AT783" s="687">
        <f t="shared" si="1669"/>
        <v>4.3</v>
      </c>
      <c r="AU783" s="687">
        <f t="shared" si="1670"/>
        <v>0</v>
      </c>
      <c r="AV783" s="687">
        <f t="shared" si="1671"/>
        <v>-4.3</v>
      </c>
      <c r="AW783" s="688">
        <f t="shared" si="1672"/>
        <v>0</v>
      </c>
      <c r="AX783" s="687">
        <f>'14. ГП Благовещенск (Ам ГПЗ)'!BS49</f>
        <v>1.7</v>
      </c>
      <c r="AY783" s="687">
        <f>'14. ГП Благовещенск (Ам ГПЗ)'!BU49</f>
        <v>0</v>
      </c>
      <c r="AZ783" s="687">
        <f t="shared" si="1673"/>
        <v>-1.7</v>
      </c>
      <c r="BA783" s="688">
        <f t="shared" si="1674"/>
        <v>0</v>
      </c>
      <c r="BB783" s="687">
        <f>'14. ГП Благовещенск (Ам ГПЗ)'!BY49</f>
        <v>1.6</v>
      </c>
      <c r="BC783" s="687">
        <f>'14. ГП Благовещенск (Ам ГПЗ)'!CA49</f>
        <v>0</v>
      </c>
      <c r="BD783" s="687">
        <f t="shared" si="1675"/>
        <v>-1.6</v>
      </c>
      <c r="BE783" s="688">
        <f t="shared" si="1676"/>
        <v>0</v>
      </c>
      <c r="BF783" s="687">
        <f>'14. ГП Благовещенск (Ам ГПЗ)'!CE49</f>
        <v>1</v>
      </c>
      <c r="BG783" s="687">
        <f>'14. ГП Благовещенск (Ам ГПЗ)'!CG49</f>
        <v>0</v>
      </c>
      <c r="BH783" s="687">
        <f t="shared" si="1677"/>
        <v>-1</v>
      </c>
      <c r="BI783" s="688">
        <f t="shared" si="1678"/>
        <v>0</v>
      </c>
      <c r="BJ783" s="687">
        <f t="shared" si="1679"/>
        <v>4.8000000000000007</v>
      </c>
      <c r="BK783" s="687">
        <f t="shared" si="1680"/>
        <v>0</v>
      </c>
      <c r="BL783" s="687">
        <f t="shared" si="1681"/>
        <v>-4.8000000000000007</v>
      </c>
      <c r="BM783" s="688">
        <f t="shared" si="1682"/>
        <v>0</v>
      </c>
      <c r="BN783" s="687">
        <f>'14. ГП Благовещенск (Ам ГПЗ)'!CQ49</f>
        <v>1.6</v>
      </c>
      <c r="BO783" s="687">
        <f>'14. ГП Благовещенск (Ам ГПЗ)'!CS49</f>
        <v>0</v>
      </c>
      <c r="BP783" s="687">
        <f t="shared" si="1683"/>
        <v>-1.6</v>
      </c>
      <c r="BQ783" s="688">
        <f t="shared" si="1684"/>
        <v>0</v>
      </c>
      <c r="BR783" s="687">
        <f>'14. ГП Благовещенск (Ам ГПЗ)'!CW49</f>
        <v>1.6</v>
      </c>
      <c r="BS783" s="687">
        <f>'14. ГП Благовещенск (Ам ГПЗ)'!CY49</f>
        <v>0</v>
      </c>
      <c r="BT783" s="687">
        <f t="shared" si="1685"/>
        <v>-1.6</v>
      </c>
      <c r="BU783" s="688">
        <f t="shared" si="1686"/>
        <v>0</v>
      </c>
      <c r="BV783" s="687">
        <f>'14. ГП Благовещенск (Ам ГПЗ)'!DC49</f>
        <v>1.6</v>
      </c>
      <c r="BW783" s="687">
        <f>'14. ГП Благовещенск (Ам ГПЗ)'!DE49</f>
        <v>0</v>
      </c>
      <c r="BX783" s="687">
        <f t="shared" si="1687"/>
        <v>-1.6</v>
      </c>
      <c r="BY783" s="688">
        <f t="shared" si="1688"/>
        <v>0</v>
      </c>
    </row>
    <row r="784" spans="2:77" ht="20.100000000000001" customHeight="1">
      <c r="C784" s="436" t="s">
        <v>376</v>
      </c>
      <c r="D784" s="528"/>
      <c r="E784" s="528"/>
      <c r="F784" s="529"/>
      <c r="G784" s="530" t="s">
        <v>819</v>
      </c>
      <c r="H784" s="530"/>
      <c r="I784" s="6" t="s">
        <v>98</v>
      </c>
      <c r="J784" s="687">
        <f t="shared" si="1645"/>
        <v>18.100000000000001</v>
      </c>
      <c r="K784" s="687">
        <f t="shared" si="1646"/>
        <v>0</v>
      </c>
      <c r="L784" s="687">
        <f t="shared" si="1647"/>
        <v>-18.100000000000001</v>
      </c>
      <c r="M784" s="688">
        <f t="shared" si="1648"/>
        <v>0</v>
      </c>
      <c r="N784" s="687">
        <f t="shared" si="1649"/>
        <v>1.3</v>
      </c>
      <c r="O784" s="687">
        <f t="shared" si="1650"/>
        <v>0</v>
      </c>
      <c r="P784" s="687">
        <f t="shared" si="1651"/>
        <v>-1.3</v>
      </c>
      <c r="Q784" s="688">
        <f t="shared" si="1652"/>
        <v>0</v>
      </c>
      <c r="R784" s="687">
        <f>'14. ГП Благовещенск (Ам ГПЗ)'!W50</f>
        <v>0.5</v>
      </c>
      <c r="S784" s="687">
        <f>'14. ГП Благовещенск (Ам ГПЗ)'!Y50</f>
        <v>0</v>
      </c>
      <c r="T784" s="687">
        <f t="shared" si="1653"/>
        <v>-0.5</v>
      </c>
      <c r="U784" s="688">
        <f t="shared" si="1654"/>
        <v>0</v>
      </c>
      <c r="V784" s="687">
        <f>'14. ГП Благовещенск (Ам ГПЗ)'!AC50</f>
        <v>0.4</v>
      </c>
      <c r="W784" s="687">
        <f>'14. ГП Благовещенск (Ам ГПЗ)'!AE50</f>
        <v>0</v>
      </c>
      <c r="X784" s="687">
        <f t="shared" si="1655"/>
        <v>-0.4</v>
      </c>
      <c r="Y784" s="688">
        <f t="shared" si="1656"/>
        <v>0</v>
      </c>
      <c r="Z784" s="687">
        <f>'14. ГП Благовещенск (Ам ГПЗ)'!AI50</f>
        <v>0.4</v>
      </c>
      <c r="AA784" s="687">
        <f>'14. ГП Благовещенск (Ам ГПЗ)'!AK50</f>
        <v>0</v>
      </c>
      <c r="AB784" s="687">
        <f t="shared" si="1657"/>
        <v>-0.4</v>
      </c>
      <c r="AC784" s="688">
        <f t="shared" si="1658"/>
        <v>0</v>
      </c>
      <c r="AD784" s="687">
        <f t="shared" si="1659"/>
        <v>3.4</v>
      </c>
      <c r="AE784" s="687">
        <f t="shared" si="1660"/>
        <v>0</v>
      </c>
      <c r="AF784" s="687">
        <f t="shared" si="1661"/>
        <v>-3.4</v>
      </c>
      <c r="AG784" s="688">
        <f t="shared" si="1662"/>
        <v>0</v>
      </c>
      <c r="AH784" s="687">
        <f>'14. ГП Благовещенск (Ам ГПЗ)'!AU50</f>
        <v>0.4</v>
      </c>
      <c r="AI784" s="687">
        <f>'14. ГП Благовещенск (Ам ГПЗ)'!AW50</f>
        <v>0</v>
      </c>
      <c r="AJ784" s="687">
        <f t="shared" si="1663"/>
        <v>-0.4</v>
      </c>
      <c r="AK784" s="688">
        <f t="shared" si="1664"/>
        <v>0</v>
      </c>
      <c r="AL784" s="687">
        <f>'14. ГП Благовещенск (Ам ГПЗ)'!BA50</f>
        <v>0.7</v>
      </c>
      <c r="AM784" s="687">
        <f>'14. ГП Благовещенск (Ам ГПЗ)'!BC50</f>
        <v>0</v>
      </c>
      <c r="AN784" s="687">
        <f t="shared" si="1665"/>
        <v>-0.7</v>
      </c>
      <c r="AO784" s="688">
        <f t="shared" si="1666"/>
        <v>0</v>
      </c>
      <c r="AP784" s="687">
        <f>'14. ГП Благовещенск (Ам ГПЗ)'!BG50</f>
        <v>2.2999999999999998</v>
      </c>
      <c r="AQ784" s="687">
        <f>'14. ГП Благовещенск (Ам ГПЗ)'!BI50</f>
        <v>0</v>
      </c>
      <c r="AR784" s="687">
        <f t="shared" si="1667"/>
        <v>-2.2999999999999998</v>
      </c>
      <c r="AS784" s="688">
        <f t="shared" si="1668"/>
        <v>0</v>
      </c>
      <c r="AT784" s="687">
        <f t="shared" si="1669"/>
        <v>6.3</v>
      </c>
      <c r="AU784" s="687">
        <f t="shared" si="1670"/>
        <v>0</v>
      </c>
      <c r="AV784" s="687">
        <f t="shared" si="1671"/>
        <v>-6.3</v>
      </c>
      <c r="AW784" s="688">
        <f t="shared" si="1672"/>
        <v>0</v>
      </c>
      <c r="AX784" s="687">
        <f>'14. ГП Благовещенск (Ам ГПЗ)'!BS50</f>
        <v>2.4</v>
      </c>
      <c r="AY784" s="687">
        <f>'14. ГП Благовещенск (Ам ГПЗ)'!BU50</f>
        <v>0</v>
      </c>
      <c r="AZ784" s="687">
        <f t="shared" si="1673"/>
        <v>-2.4</v>
      </c>
      <c r="BA784" s="688">
        <f t="shared" si="1674"/>
        <v>0</v>
      </c>
      <c r="BB784" s="687">
        <f>'14. ГП Благовещенск (Ам ГПЗ)'!BY50</f>
        <v>2.4</v>
      </c>
      <c r="BC784" s="687">
        <f>'14. ГП Благовещенск (Ам ГПЗ)'!CA50</f>
        <v>0</v>
      </c>
      <c r="BD784" s="687">
        <f t="shared" si="1675"/>
        <v>-2.4</v>
      </c>
      <c r="BE784" s="688">
        <f t="shared" si="1676"/>
        <v>0</v>
      </c>
      <c r="BF784" s="687">
        <f>'14. ГП Благовещенск (Ам ГПЗ)'!CE50</f>
        <v>1.5</v>
      </c>
      <c r="BG784" s="687">
        <f>'14. ГП Благовещенск (Ам ГПЗ)'!CG50</f>
        <v>0</v>
      </c>
      <c r="BH784" s="687">
        <f t="shared" si="1677"/>
        <v>-1.5</v>
      </c>
      <c r="BI784" s="688">
        <f t="shared" si="1678"/>
        <v>0</v>
      </c>
      <c r="BJ784" s="687">
        <f t="shared" si="1679"/>
        <v>7.1</v>
      </c>
      <c r="BK784" s="687">
        <f t="shared" si="1680"/>
        <v>0</v>
      </c>
      <c r="BL784" s="687">
        <f t="shared" si="1681"/>
        <v>-7.1</v>
      </c>
      <c r="BM784" s="688">
        <f t="shared" si="1682"/>
        <v>0</v>
      </c>
      <c r="BN784" s="687">
        <f>'14. ГП Благовещенск (Ам ГПЗ)'!CQ50</f>
        <v>2.4</v>
      </c>
      <c r="BO784" s="687">
        <f>'14. ГП Благовещенск (Ам ГПЗ)'!CS50</f>
        <v>0</v>
      </c>
      <c r="BP784" s="687">
        <f t="shared" si="1683"/>
        <v>-2.4</v>
      </c>
      <c r="BQ784" s="688">
        <f t="shared" si="1684"/>
        <v>0</v>
      </c>
      <c r="BR784" s="687">
        <f>'14. ГП Благовещенск (Ам ГПЗ)'!CW50</f>
        <v>2.2999999999999998</v>
      </c>
      <c r="BS784" s="687">
        <f>'14. ГП Благовещенск (Ам ГПЗ)'!CY50</f>
        <v>0</v>
      </c>
      <c r="BT784" s="687">
        <f t="shared" si="1685"/>
        <v>-2.2999999999999998</v>
      </c>
      <c r="BU784" s="688">
        <f t="shared" si="1686"/>
        <v>0</v>
      </c>
      <c r="BV784" s="687">
        <f>'14. ГП Благовещенск (Ам ГПЗ)'!DC50</f>
        <v>2.4</v>
      </c>
      <c r="BW784" s="687">
        <f>'14. ГП Благовещенск (Ам ГПЗ)'!DE50</f>
        <v>0</v>
      </c>
      <c r="BX784" s="687">
        <f t="shared" si="1687"/>
        <v>-2.4</v>
      </c>
      <c r="BY784" s="688">
        <f t="shared" si="1688"/>
        <v>0</v>
      </c>
    </row>
    <row r="785" spans="2:77" ht="20.100000000000001" customHeight="1">
      <c r="C785" s="436"/>
      <c r="D785" s="528"/>
      <c r="E785" s="528"/>
      <c r="F785" s="529"/>
      <c r="G785" s="530" t="s">
        <v>820</v>
      </c>
      <c r="H785" s="530"/>
      <c r="I785" s="4" t="s">
        <v>169</v>
      </c>
      <c r="J785" s="687">
        <f t="shared" si="1645"/>
        <v>12.4</v>
      </c>
      <c r="K785" s="687">
        <f t="shared" si="1646"/>
        <v>0</v>
      </c>
      <c r="L785" s="687">
        <f t="shared" si="1647"/>
        <v>-12.4</v>
      </c>
      <c r="M785" s="688">
        <f t="shared" si="1648"/>
        <v>0</v>
      </c>
      <c r="N785" s="687">
        <f t="shared" si="1649"/>
        <v>0.89999999999999991</v>
      </c>
      <c r="O785" s="687">
        <f t="shared" si="1650"/>
        <v>0</v>
      </c>
      <c r="P785" s="687">
        <f t="shared" si="1651"/>
        <v>-0.89999999999999991</v>
      </c>
      <c r="Q785" s="688">
        <f t="shared" si="1652"/>
        <v>0</v>
      </c>
      <c r="R785" s="687">
        <f>'14. ГП Благовещенск (Ам ГПЗ)'!W49</f>
        <v>0.3</v>
      </c>
      <c r="S785" s="687">
        <f>'14. ГП Благовещенск (Ам ГПЗ)'!Y49</f>
        <v>0</v>
      </c>
      <c r="T785" s="687">
        <f t="shared" si="1653"/>
        <v>-0.3</v>
      </c>
      <c r="U785" s="688">
        <f t="shared" si="1654"/>
        <v>0</v>
      </c>
      <c r="V785" s="687">
        <f>'14. ГП Благовещенск (Ам ГПЗ)'!AC49</f>
        <v>0.3</v>
      </c>
      <c r="W785" s="687">
        <f>'14. ГП Благовещенск (Ам ГПЗ)'!AE49</f>
        <v>0</v>
      </c>
      <c r="X785" s="687">
        <f t="shared" si="1655"/>
        <v>-0.3</v>
      </c>
      <c r="Y785" s="688">
        <f t="shared" si="1656"/>
        <v>0</v>
      </c>
      <c r="Z785" s="687">
        <f>'14. ГП Благовещенск (Ам ГПЗ)'!AI49</f>
        <v>0.3</v>
      </c>
      <c r="AA785" s="687">
        <f>'14. ГП Благовещенск (Ам ГПЗ)'!AK49</f>
        <v>0</v>
      </c>
      <c r="AB785" s="687">
        <f t="shared" si="1657"/>
        <v>-0.3</v>
      </c>
      <c r="AC785" s="688">
        <f t="shared" si="1658"/>
        <v>0</v>
      </c>
      <c r="AD785" s="687">
        <f t="shared" si="1659"/>
        <v>2.4000000000000004</v>
      </c>
      <c r="AE785" s="687">
        <f t="shared" si="1660"/>
        <v>0</v>
      </c>
      <c r="AF785" s="687">
        <f t="shared" si="1661"/>
        <v>-2.4000000000000004</v>
      </c>
      <c r="AG785" s="688">
        <f t="shared" si="1662"/>
        <v>0</v>
      </c>
      <c r="AH785" s="687">
        <f>'14. ГП Благовещенск (Ам ГПЗ)'!AU49</f>
        <v>0.3</v>
      </c>
      <c r="AI785" s="687">
        <f>'14. ГП Благовещенск (Ам ГПЗ)'!AW49</f>
        <v>0</v>
      </c>
      <c r="AJ785" s="687">
        <f t="shared" si="1663"/>
        <v>-0.3</v>
      </c>
      <c r="AK785" s="688">
        <f t="shared" si="1664"/>
        <v>0</v>
      </c>
      <c r="AL785" s="687">
        <f>'14. ГП Благовещенск (Ам ГПЗ)'!BA49</f>
        <v>0.5</v>
      </c>
      <c r="AM785" s="687">
        <f>'14. ГП Благовещенск (Ам ГПЗ)'!BC49</f>
        <v>0</v>
      </c>
      <c r="AN785" s="687">
        <f t="shared" si="1665"/>
        <v>-0.5</v>
      </c>
      <c r="AO785" s="688">
        <f t="shared" si="1666"/>
        <v>0</v>
      </c>
      <c r="AP785" s="687">
        <f>'14. ГП Благовещенск (Ам ГПЗ)'!BG49</f>
        <v>1.6</v>
      </c>
      <c r="AQ785" s="687">
        <f>'14. ГП Благовещенск (Ам ГПЗ)'!BI49</f>
        <v>0</v>
      </c>
      <c r="AR785" s="687">
        <f t="shared" si="1667"/>
        <v>-1.6</v>
      </c>
      <c r="AS785" s="688">
        <f t="shared" si="1668"/>
        <v>0</v>
      </c>
      <c r="AT785" s="687">
        <f t="shared" si="1669"/>
        <v>4.3</v>
      </c>
      <c r="AU785" s="687">
        <f t="shared" si="1670"/>
        <v>0</v>
      </c>
      <c r="AV785" s="687">
        <f t="shared" si="1671"/>
        <v>-4.3</v>
      </c>
      <c r="AW785" s="688">
        <f t="shared" si="1672"/>
        <v>0</v>
      </c>
      <c r="AX785" s="687">
        <f>'14. ГП Благовещенск (Ам ГПЗ)'!BS49</f>
        <v>1.7</v>
      </c>
      <c r="AY785" s="687">
        <f>'14. ГП Благовещенск (Ам ГПЗ)'!BU49</f>
        <v>0</v>
      </c>
      <c r="AZ785" s="687">
        <f t="shared" si="1673"/>
        <v>-1.7</v>
      </c>
      <c r="BA785" s="688">
        <f t="shared" si="1674"/>
        <v>0</v>
      </c>
      <c r="BB785" s="687">
        <f>'14. ГП Благовещенск (Ам ГПЗ)'!BY49</f>
        <v>1.6</v>
      </c>
      <c r="BC785" s="687">
        <f>'14. ГП Благовещенск (Ам ГПЗ)'!CA49</f>
        <v>0</v>
      </c>
      <c r="BD785" s="687">
        <f t="shared" si="1675"/>
        <v>-1.6</v>
      </c>
      <c r="BE785" s="688">
        <f t="shared" si="1676"/>
        <v>0</v>
      </c>
      <c r="BF785" s="687">
        <f>'14. ГП Благовещенск (Ам ГПЗ)'!CE49</f>
        <v>1</v>
      </c>
      <c r="BG785" s="687">
        <f>'14. ГП Благовещенск (Ам ГПЗ)'!CG49</f>
        <v>0</v>
      </c>
      <c r="BH785" s="687">
        <f t="shared" si="1677"/>
        <v>-1</v>
      </c>
      <c r="BI785" s="688">
        <f t="shared" si="1678"/>
        <v>0</v>
      </c>
      <c r="BJ785" s="687">
        <f t="shared" si="1679"/>
        <v>4.8000000000000007</v>
      </c>
      <c r="BK785" s="687">
        <f t="shared" si="1680"/>
        <v>0</v>
      </c>
      <c r="BL785" s="687">
        <f t="shared" si="1681"/>
        <v>-4.8000000000000007</v>
      </c>
      <c r="BM785" s="688">
        <f t="shared" si="1682"/>
        <v>0</v>
      </c>
      <c r="BN785" s="687">
        <f>'14. ГП Благовещенск (Ам ГПЗ)'!CQ49</f>
        <v>1.6</v>
      </c>
      <c r="BO785" s="687">
        <f>'14. ГП Благовещенск (Ам ГПЗ)'!CS49</f>
        <v>0</v>
      </c>
      <c r="BP785" s="687">
        <f t="shared" si="1683"/>
        <v>-1.6</v>
      </c>
      <c r="BQ785" s="688">
        <f t="shared" si="1684"/>
        <v>0</v>
      </c>
      <c r="BR785" s="687">
        <f>'14. ГП Благовещенск (Ам ГПЗ)'!CW49</f>
        <v>1.6</v>
      </c>
      <c r="BS785" s="687">
        <f>'14. ГП Благовещенск (Ам ГПЗ)'!CY49</f>
        <v>0</v>
      </c>
      <c r="BT785" s="687">
        <f t="shared" si="1685"/>
        <v>-1.6</v>
      </c>
      <c r="BU785" s="688">
        <f t="shared" si="1686"/>
        <v>0</v>
      </c>
      <c r="BV785" s="687">
        <f>'14. ГП Благовещенск (Ам ГПЗ)'!DC49</f>
        <v>1.6</v>
      </c>
      <c r="BW785" s="687">
        <f>'14. ГП Благовещенск (Ам ГПЗ)'!DE49</f>
        <v>0</v>
      </c>
      <c r="BX785" s="687">
        <f t="shared" si="1687"/>
        <v>-1.6</v>
      </c>
      <c r="BY785" s="688">
        <f t="shared" si="1688"/>
        <v>0</v>
      </c>
    </row>
    <row r="786" spans="2:77" ht="20.100000000000001" customHeight="1">
      <c r="B786" s="413" t="s">
        <v>802</v>
      </c>
      <c r="C786" s="428" t="s">
        <v>123</v>
      </c>
      <c r="D786" s="528"/>
      <c r="E786" s="528"/>
      <c r="F786" s="529"/>
      <c r="G786" s="530" t="s">
        <v>821</v>
      </c>
      <c r="H786" s="530"/>
      <c r="I786" s="9" t="s">
        <v>98</v>
      </c>
      <c r="J786" s="687">
        <f t="shared" si="1645"/>
        <v>15.4</v>
      </c>
      <c r="K786" s="687">
        <f t="shared" si="1646"/>
        <v>0</v>
      </c>
      <c r="L786" s="687">
        <f t="shared" si="1647"/>
        <v>-15.4</v>
      </c>
      <c r="M786" s="688">
        <f t="shared" si="1648"/>
        <v>0</v>
      </c>
      <c r="N786" s="687">
        <f t="shared" si="1649"/>
        <v>4.3</v>
      </c>
      <c r="O786" s="687">
        <f t="shared" si="1650"/>
        <v>0</v>
      </c>
      <c r="P786" s="687">
        <f t="shared" si="1651"/>
        <v>-4.3</v>
      </c>
      <c r="Q786" s="688">
        <f t="shared" si="1652"/>
        <v>0</v>
      </c>
      <c r="R786" s="687">
        <f>'2. ГПП-ОГХК'!W194+'2. ГПП-ОГХК'!W196+'2. ГПП-ОГХК'!W198+'14. ГП Благовещенск (Ам ГПЗ)'!W62</f>
        <v>1.5</v>
      </c>
      <c r="S786" s="687">
        <f>'2. ГПП-ОГХК'!Y194+'2. ГПП-ОГХК'!Y196+'2. ГПП-ОГХК'!Y198+'14. ГП Благовещенск (Ам ГПЗ)'!Y62</f>
        <v>0</v>
      </c>
      <c r="T786" s="687">
        <f t="shared" si="1653"/>
        <v>-1.5</v>
      </c>
      <c r="U786" s="688">
        <f t="shared" si="1654"/>
        <v>0</v>
      </c>
      <c r="V786" s="687">
        <f>'2. ГПП-ОГХК'!AC194+'2. ГПП-ОГХК'!AC196+'2. ГПП-ОГХК'!AC198+'14. ГП Благовещенск (Ам ГПЗ)'!AC62</f>
        <v>1.3</v>
      </c>
      <c r="W786" s="687">
        <f>'2. ГПП-ОГХК'!AE194+'2. ГПП-ОГХК'!AE196+'2. ГПП-ОГХК'!AE198+'14. ГП Благовещенск (Ам ГПЗ)'!AE62</f>
        <v>0</v>
      </c>
      <c r="X786" s="687">
        <f t="shared" si="1655"/>
        <v>-1.3</v>
      </c>
      <c r="Y786" s="688">
        <f t="shared" si="1656"/>
        <v>0</v>
      </c>
      <c r="Z786" s="687">
        <f>'2. ГПП-ОГХК'!AI194+'2. ГПП-ОГХК'!AI196+'2. ГПП-ОГХК'!AI198+'14. ГП Благовещенск (Ам ГПЗ)'!AI62</f>
        <v>1.5</v>
      </c>
      <c r="AA786" s="687">
        <f>'2. ГПП-ОГХК'!AK194+'2. ГПП-ОГХК'!AK196+'2. ГПП-ОГХК'!AK198+'14. ГП Благовещенск (Ам ГПЗ)'!AK62</f>
        <v>0</v>
      </c>
      <c r="AB786" s="687">
        <f t="shared" si="1657"/>
        <v>-1.5</v>
      </c>
      <c r="AC786" s="688">
        <f t="shared" si="1658"/>
        <v>0</v>
      </c>
      <c r="AD786" s="687">
        <f t="shared" si="1659"/>
        <v>3.1</v>
      </c>
      <c r="AE786" s="687">
        <f t="shared" si="1660"/>
        <v>0</v>
      </c>
      <c r="AF786" s="687">
        <f t="shared" si="1661"/>
        <v>-3.1</v>
      </c>
      <c r="AG786" s="688">
        <f t="shared" si="1662"/>
        <v>0</v>
      </c>
      <c r="AH786" s="687">
        <f>'2. ГПП-ОГХК'!AU194+'2. ГПП-ОГХК'!AU196+'2. ГПП-ОГХК'!AU198+'14. ГП Благовещенск (Ам ГПЗ)'!AU62</f>
        <v>0.89999999999999991</v>
      </c>
      <c r="AI786" s="687">
        <f>'2. ГПП-ОГХК'!AW194+'2. ГПП-ОГХК'!AW196+'2. ГПП-ОГХК'!AW198+'14. ГП Благовещенск (Ам ГПЗ)'!AW62</f>
        <v>0</v>
      </c>
      <c r="AJ786" s="687">
        <f t="shared" si="1663"/>
        <v>-0.89999999999999991</v>
      </c>
      <c r="AK786" s="688">
        <f t="shared" si="1664"/>
        <v>0</v>
      </c>
      <c r="AL786" s="687">
        <f>'2. ГПП-ОГХК'!BA194+'2. ГПП-ОГХК'!BA196+'2. ГПП-ОГХК'!BA198+'14. ГП Благовещенск (Ам ГПЗ)'!BA62</f>
        <v>1.1000000000000001</v>
      </c>
      <c r="AM786" s="687">
        <f>'2. ГПП-ОГХК'!BC194+'2. ГПП-ОГХК'!BC196+'2. ГПП-ОГХК'!BC198+'14. ГП Благовещенск (Ам ГПЗ)'!BC62</f>
        <v>0</v>
      </c>
      <c r="AN786" s="687">
        <f t="shared" si="1665"/>
        <v>-1.1000000000000001</v>
      </c>
      <c r="AO786" s="688">
        <f t="shared" si="1666"/>
        <v>0</v>
      </c>
      <c r="AP786" s="687">
        <f>'2. ГПП-ОГХК'!BG194+'2. ГПП-ОГХК'!BG196+'2. ГПП-ОГХК'!BG198+'14. ГП Благовещенск (Ам ГПЗ)'!BG62</f>
        <v>1.1000000000000001</v>
      </c>
      <c r="AQ786" s="687">
        <f>'2. ГПП-ОГХК'!BI194+'2. ГПП-ОГХК'!BI196+'2. ГПП-ОГХК'!BI198+'14. ГП Благовещенск (Ам ГПЗ)'!BI62</f>
        <v>0</v>
      </c>
      <c r="AR786" s="687">
        <f t="shared" si="1667"/>
        <v>-1.1000000000000001</v>
      </c>
      <c r="AS786" s="688">
        <f t="shared" si="1668"/>
        <v>0</v>
      </c>
      <c r="AT786" s="687">
        <f t="shared" si="1669"/>
        <v>3.5999999999999996</v>
      </c>
      <c r="AU786" s="687">
        <f t="shared" si="1670"/>
        <v>0</v>
      </c>
      <c r="AV786" s="687">
        <f t="shared" si="1671"/>
        <v>-3.5999999999999996</v>
      </c>
      <c r="AW786" s="688">
        <f t="shared" si="1672"/>
        <v>0</v>
      </c>
      <c r="AX786" s="687">
        <f>'2. ГПП-ОГХК'!BS194+'2. ГПП-ОГХК'!BS196+'2. ГПП-ОГХК'!BS198+'14. ГП Благовещенск (Ам ГПЗ)'!BS62</f>
        <v>1.1000000000000001</v>
      </c>
      <c r="AY786" s="687">
        <f>'2. ГПП-ОГХК'!BU194+'2. ГПП-ОГХК'!BU196+'2. ГПП-ОГХК'!BU198+'14. ГП Благовещенск (Ам ГПЗ)'!BU62</f>
        <v>0</v>
      </c>
      <c r="AZ786" s="687">
        <f t="shared" si="1673"/>
        <v>-1.1000000000000001</v>
      </c>
      <c r="BA786" s="688">
        <f t="shared" si="1674"/>
        <v>0</v>
      </c>
      <c r="BB786" s="687">
        <f>'2. ГПП-ОГХК'!BY194+'2. ГПП-ОГХК'!BY196+'2. ГПП-ОГХК'!BY198+'14. ГП Благовещенск (Ам ГПЗ)'!BY62</f>
        <v>1.2</v>
      </c>
      <c r="BC786" s="687">
        <f>'2. ГПП-ОГХК'!CA194+'2. ГПП-ОГХК'!CA196+'2. ГПП-ОГХК'!CA198+'14. ГП Благовещенск (Ам ГПЗ)'!CA62</f>
        <v>0</v>
      </c>
      <c r="BD786" s="687">
        <f t="shared" si="1675"/>
        <v>-1.2</v>
      </c>
      <c r="BE786" s="688">
        <f t="shared" si="1676"/>
        <v>0</v>
      </c>
      <c r="BF786" s="687">
        <f>'2. ГПП-ОГХК'!CE194+'2. ГПП-ОГХК'!CE196+'2. ГПП-ОГХК'!CE198+'14. ГП Благовещенск (Ам ГПЗ)'!CE62</f>
        <v>1.3</v>
      </c>
      <c r="BG786" s="687">
        <f>'2. ГПП-ОГХК'!CG194+'2. ГПП-ОГХК'!CG196+'2. ГПП-ОГХК'!CG198+'14. ГП Благовещенск (Ам ГПЗ)'!CG62</f>
        <v>0</v>
      </c>
      <c r="BH786" s="687">
        <f t="shared" si="1677"/>
        <v>-1.3</v>
      </c>
      <c r="BI786" s="688">
        <f t="shared" si="1678"/>
        <v>0</v>
      </c>
      <c r="BJ786" s="687">
        <f t="shared" si="1679"/>
        <v>4.4000000000000004</v>
      </c>
      <c r="BK786" s="687">
        <f t="shared" si="1680"/>
        <v>0</v>
      </c>
      <c r="BL786" s="687">
        <f t="shared" si="1681"/>
        <v>-4.4000000000000004</v>
      </c>
      <c r="BM786" s="688">
        <f t="shared" si="1682"/>
        <v>0</v>
      </c>
      <c r="BN786" s="687">
        <f>'2. ГПП-ОГХК'!CQ194+'2. ГПП-ОГХК'!CQ196+'2. ГПП-ОГХК'!CQ198+'14. ГП Благовещенск (Ам ГПЗ)'!CQ62</f>
        <v>1.5</v>
      </c>
      <c r="BO786" s="687">
        <f>'2. ГПП-ОГХК'!CS194+'2. ГПП-ОГХК'!CS196+'2. ГПП-ОГХК'!CS198+'14. ГП Благовещенск (Ам ГПЗ)'!CS62</f>
        <v>0</v>
      </c>
      <c r="BP786" s="687">
        <f t="shared" si="1683"/>
        <v>-1.5</v>
      </c>
      <c r="BQ786" s="688">
        <f t="shared" si="1684"/>
        <v>0</v>
      </c>
      <c r="BR786" s="687">
        <f>'2. ГПП-ОГХК'!CW194+'2. ГПП-ОГХК'!CW196+'2. ГПП-ОГХК'!CW198+'14. ГП Благовещенск (Ам ГПЗ)'!CW62</f>
        <v>1.4</v>
      </c>
      <c r="BS786" s="687">
        <f>'2. ГПП-ОГХК'!CY194+'2. ГПП-ОГХК'!CY196+'2. ГПП-ОГХК'!CY198+'14. ГП Благовещенск (Ам ГПЗ)'!CY62</f>
        <v>0</v>
      </c>
      <c r="BT786" s="687">
        <f t="shared" si="1685"/>
        <v>-1.4</v>
      </c>
      <c r="BU786" s="688">
        <f t="shared" si="1686"/>
        <v>0</v>
      </c>
      <c r="BV786" s="687">
        <f>'2. ГПП-ОГХК'!DC194+'2. ГПП-ОГХК'!DC196+'2. ГПП-ОГХК'!DC198+'14. ГП Благовещенск (Ам ГПЗ)'!DC62</f>
        <v>1.5</v>
      </c>
      <c r="BW786" s="687">
        <f>'2. ГПП-ОГХК'!DE194+'2. ГПП-ОГХК'!DE196+'2. ГПП-ОГХК'!DE198+'14. ГП Благовещенск (Ам ГПЗ)'!DE62</f>
        <v>0</v>
      </c>
      <c r="BX786" s="687">
        <f t="shared" si="1687"/>
        <v>-1.5</v>
      </c>
      <c r="BY786" s="688">
        <f t="shared" si="1688"/>
        <v>0</v>
      </c>
    </row>
    <row r="787" spans="2:77" ht="20.100000000000001" customHeight="1">
      <c r="C787" s="416"/>
      <c r="D787" s="528"/>
      <c r="E787" s="528"/>
      <c r="F787" s="529"/>
      <c r="G787" s="530" t="s">
        <v>822</v>
      </c>
      <c r="H787" s="530"/>
      <c r="I787" s="446" t="s">
        <v>169</v>
      </c>
      <c r="J787" s="687">
        <f t="shared" si="1645"/>
        <v>21.7</v>
      </c>
      <c r="K787" s="687">
        <f t="shared" si="1646"/>
        <v>0</v>
      </c>
      <c r="L787" s="687">
        <f t="shared" si="1647"/>
        <v>-21.7</v>
      </c>
      <c r="M787" s="688">
        <f t="shared" si="1648"/>
        <v>0</v>
      </c>
      <c r="N787" s="687">
        <f t="shared" si="1649"/>
        <v>6</v>
      </c>
      <c r="O787" s="687">
        <f t="shared" si="1650"/>
        <v>0</v>
      </c>
      <c r="P787" s="687">
        <f t="shared" si="1651"/>
        <v>-6</v>
      </c>
      <c r="Q787" s="688">
        <f t="shared" si="1652"/>
        <v>0</v>
      </c>
      <c r="R787" s="687">
        <f>'2. ГПП-ОГХК'!W193+'2. ГПП-ОГХК'!W195+'2. ГПП-ОГХК'!W197+'14. ГП Благовещенск (Ам ГПЗ)'!W61</f>
        <v>2.1</v>
      </c>
      <c r="S787" s="687">
        <f>'2. ГПП-ОГХК'!Y193+'2. ГПП-ОГХК'!Y195+'2. ГПП-ОГХК'!Y197+'14. ГП Благовещенск (Ам ГПЗ)'!Y61</f>
        <v>0</v>
      </c>
      <c r="T787" s="687">
        <f t="shared" si="1653"/>
        <v>-2.1</v>
      </c>
      <c r="U787" s="688">
        <f t="shared" si="1654"/>
        <v>0</v>
      </c>
      <c r="V787" s="687">
        <f>'2. ГПП-ОГХК'!AC193+'2. ГПП-ОГХК'!AC195+'2. ГПП-ОГХК'!AC197+'14. ГП Благовещенск (Ам ГПЗ)'!AC61</f>
        <v>1.9</v>
      </c>
      <c r="W787" s="687">
        <f>'2. ГПП-ОГХК'!AE193+'2. ГПП-ОГХК'!AE195+'2. ГПП-ОГХК'!AE197+'14. ГП Благовещенск (Ам ГПЗ)'!AE61</f>
        <v>0</v>
      </c>
      <c r="X787" s="687">
        <f t="shared" si="1655"/>
        <v>-1.9</v>
      </c>
      <c r="Y787" s="688">
        <f t="shared" si="1656"/>
        <v>0</v>
      </c>
      <c r="Z787" s="687">
        <f>'2. ГПП-ОГХК'!AI193+'2. ГПП-ОГХК'!AI195+'2. ГПП-ОГХК'!AI197+'14. ГП Благовещенск (Ам ГПЗ)'!AI61</f>
        <v>2</v>
      </c>
      <c r="AA787" s="687">
        <f>'2. ГПП-ОГХК'!AK193+'2. ГПП-ОГХК'!AK195+'2. ГПП-ОГХК'!AK197+'14. ГП Благовещенск (Ам ГПЗ)'!AK61</f>
        <v>0</v>
      </c>
      <c r="AB787" s="687">
        <f t="shared" si="1657"/>
        <v>-2</v>
      </c>
      <c r="AC787" s="688">
        <f t="shared" si="1658"/>
        <v>0</v>
      </c>
      <c r="AD787" s="687">
        <f t="shared" si="1659"/>
        <v>4.5</v>
      </c>
      <c r="AE787" s="687">
        <f t="shared" si="1660"/>
        <v>0</v>
      </c>
      <c r="AF787" s="687">
        <f t="shared" si="1661"/>
        <v>-4.5</v>
      </c>
      <c r="AG787" s="688">
        <f t="shared" si="1662"/>
        <v>0</v>
      </c>
      <c r="AH787" s="687">
        <f>'2. ГПП-ОГХК'!AU193+'2. ГПП-ОГХК'!AU195+'2. ГПП-ОГХК'!AU197+'14. ГП Благовещенск (Ам ГПЗ)'!AU61</f>
        <v>1.4000000000000001</v>
      </c>
      <c r="AI787" s="687">
        <f>'2. ГПП-ОГХК'!AW193+'2. ГПП-ОГХК'!AW195+'2. ГПП-ОГХК'!AW197+'14. ГП Благовещенск (Ам ГПЗ)'!AW61</f>
        <v>0</v>
      </c>
      <c r="AJ787" s="687">
        <f t="shared" si="1663"/>
        <v>-1.4000000000000001</v>
      </c>
      <c r="AK787" s="688">
        <f t="shared" si="1664"/>
        <v>0</v>
      </c>
      <c r="AL787" s="687">
        <f>'2. ГПП-ОГХК'!BA193+'2. ГПП-ОГХК'!BA195+'2. ГПП-ОГХК'!BA197+'14. ГП Благовещенск (Ам ГПЗ)'!BA61</f>
        <v>1.6</v>
      </c>
      <c r="AM787" s="687">
        <f>'2. ГПП-ОГХК'!BC193+'2. ГПП-ОГХК'!BC195+'2. ГПП-ОГХК'!BC197+'14. ГП Благовещенск (Ам ГПЗ)'!BC61</f>
        <v>0</v>
      </c>
      <c r="AN787" s="687">
        <f t="shared" si="1665"/>
        <v>-1.6</v>
      </c>
      <c r="AO787" s="688">
        <f t="shared" si="1666"/>
        <v>0</v>
      </c>
      <c r="AP787" s="687">
        <f>'2. ГПП-ОГХК'!BG193+'2. ГПП-ОГХК'!BG195+'2. ГПП-ОГХК'!BG197+'14. ГП Благовещенск (Ам ГПЗ)'!BG61</f>
        <v>1.5</v>
      </c>
      <c r="AQ787" s="687">
        <f>'2. ГПП-ОГХК'!BI193+'2. ГПП-ОГХК'!BI195+'2. ГПП-ОГХК'!BI197+'14. ГП Благовещенск (Ам ГПЗ)'!BI61</f>
        <v>0</v>
      </c>
      <c r="AR787" s="687">
        <f t="shared" si="1667"/>
        <v>-1.5</v>
      </c>
      <c r="AS787" s="688">
        <f t="shared" si="1668"/>
        <v>0</v>
      </c>
      <c r="AT787" s="687">
        <f t="shared" si="1669"/>
        <v>5.1999999999999993</v>
      </c>
      <c r="AU787" s="687">
        <f t="shared" si="1670"/>
        <v>0</v>
      </c>
      <c r="AV787" s="687">
        <f t="shared" si="1671"/>
        <v>-5.1999999999999993</v>
      </c>
      <c r="AW787" s="688">
        <f t="shared" si="1672"/>
        <v>0</v>
      </c>
      <c r="AX787" s="687">
        <f>'2. ГПП-ОГХК'!BS193+'2. ГПП-ОГХК'!BS195+'2. ГПП-ОГХК'!BS197+'14. ГП Благовещенск (Ам ГПЗ)'!BS61</f>
        <v>1.6</v>
      </c>
      <c r="AY787" s="687">
        <f>'2. ГПП-ОГХК'!BU193+'2. ГПП-ОГХК'!BU195+'2. ГПП-ОГХК'!BU197+'14. ГП Благовещенск (Ам ГПЗ)'!BU61</f>
        <v>0</v>
      </c>
      <c r="AZ787" s="687">
        <f t="shared" si="1673"/>
        <v>-1.6</v>
      </c>
      <c r="BA787" s="688">
        <f t="shared" si="1674"/>
        <v>0</v>
      </c>
      <c r="BB787" s="687">
        <f>'2. ГПП-ОГХК'!BY193+'2. ГПП-ОГХК'!BY195+'2. ГПП-ОГХК'!BY197+'14. ГП Благовещенск (Ам ГПЗ)'!BY61</f>
        <v>1.7</v>
      </c>
      <c r="BC787" s="687">
        <f>'2. ГПП-ОГХК'!CA193+'2. ГПП-ОГХК'!CA195+'2. ГПП-ОГХК'!CA197+'14. ГП Благовещенск (Ам ГПЗ)'!CA61</f>
        <v>0</v>
      </c>
      <c r="BD787" s="687">
        <f t="shared" si="1675"/>
        <v>-1.7</v>
      </c>
      <c r="BE787" s="688">
        <f t="shared" si="1676"/>
        <v>0</v>
      </c>
      <c r="BF787" s="687">
        <f>'2. ГПП-ОГХК'!CE193+'2. ГПП-ОГХК'!CE195+'2. ГПП-ОГХК'!CE197+'14. ГП Благовещенск (Ам ГПЗ)'!CE61</f>
        <v>1.9</v>
      </c>
      <c r="BG787" s="687">
        <f>'2. ГПП-ОГХК'!CG193+'2. ГПП-ОГХК'!CG195+'2. ГПП-ОГХК'!CG197+'14. ГП Благовещенск (Ам ГПЗ)'!CG61</f>
        <v>0</v>
      </c>
      <c r="BH787" s="687">
        <f t="shared" si="1677"/>
        <v>-1.9</v>
      </c>
      <c r="BI787" s="688">
        <f t="shared" si="1678"/>
        <v>0</v>
      </c>
      <c r="BJ787" s="687">
        <f t="shared" si="1679"/>
        <v>6</v>
      </c>
      <c r="BK787" s="687">
        <f t="shared" si="1680"/>
        <v>0</v>
      </c>
      <c r="BL787" s="687">
        <f t="shared" si="1681"/>
        <v>-6</v>
      </c>
      <c r="BM787" s="688">
        <f t="shared" si="1682"/>
        <v>0</v>
      </c>
      <c r="BN787" s="687">
        <f>'2. ГПП-ОГХК'!CQ193+'2. ГПП-ОГХК'!CQ195+'2. ГПП-ОГХК'!CQ197+'14. ГП Благовещенск (Ам ГПЗ)'!CQ61</f>
        <v>2</v>
      </c>
      <c r="BO787" s="687">
        <f>'2. ГПП-ОГХК'!CS193+'2. ГПП-ОГХК'!CS195+'2. ГПП-ОГХК'!CS197+'14. ГП Благовещенск (Ам ГПЗ)'!CS61</f>
        <v>0</v>
      </c>
      <c r="BP787" s="687">
        <f t="shared" si="1683"/>
        <v>-2</v>
      </c>
      <c r="BQ787" s="688">
        <f t="shared" si="1684"/>
        <v>0</v>
      </c>
      <c r="BR787" s="687">
        <f>'2. ГПП-ОГХК'!CW193+'2. ГПП-ОГХК'!CW195+'2. ГПП-ОГХК'!CW197+'14. ГП Благовещенск (Ам ГПЗ)'!CW61</f>
        <v>2</v>
      </c>
      <c r="BS787" s="687">
        <f>'2. ГПП-ОГХК'!CY193+'2. ГПП-ОГХК'!CY195+'2. ГПП-ОГХК'!CY197+'14. ГП Благовещенск (Ам ГПЗ)'!CY61</f>
        <v>0</v>
      </c>
      <c r="BT787" s="687">
        <f t="shared" si="1685"/>
        <v>-2</v>
      </c>
      <c r="BU787" s="688">
        <f t="shared" si="1686"/>
        <v>0</v>
      </c>
      <c r="BV787" s="687">
        <f>'2. ГПП-ОГХК'!DC193+'2. ГПП-ОГХК'!DC195+'2. ГПП-ОГХК'!DC197+'14. ГП Благовещенск (Ам ГПЗ)'!DC61</f>
        <v>2</v>
      </c>
      <c r="BW787" s="687">
        <f>'2. ГПП-ОГХК'!DE193+'2. ГПП-ОГХК'!DE195+'2. ГПП-ОГХК'!DE197+'14. ГП Благовещенск (Ам ГПЗ)'!DE61</f>
        <v>0</v>
      </c>
      <c r="BX787" s="687">
        <f t="shared" si="1687"/>
        <v>-2</v>
      </c>
      <c r="BY787" s="688">
        <f t="shared" si="1688"/>
        <v>0</v>
      </c>
    </row>
    <row r="788" spans="2:77" ht="20.100000000000001" customHeight="1">
      <c r="C788" s="424" t="s">
        <v>99</v>
      </c>
      <c r="D788" s="528"/>
      <c r="E788" s="528"/>
      <c r="F788" s="529"/>
      <c r="G788" s="530" t="s">
        <v>823</v>
      </c>
      <c r="H788" s="530"/>
      <c r="I788" s="9" t="s">
        <v>98</v>
      </c>
      <c r="J788" s="687">
        <f t="shared" si="1645"/>
        <v>15.4</v>
      </c>
      <c r="K788" s="687">
        <f t="shared" si="1646"/>
        <v>0</v>
      </c>
      <c r="L788" s="687">
        <f t="shared" si="1647"/>
        <v>-15.4</v>
      </c>
      <c r="M788" s="688">
        <f t="shared" si="1648"/>
        <v>0</v>
      </c>
      <c r="N788" s="687">
        <f t="shared" si="1649"/>
        <v>4.3</v>
      </c>
      <c r="O788" s="687">
        <f t="shared" si="1650"/>
        <v>0</v>
      </c>
      <c r="P788" s="687">
        <f t="shared" si="1651"/>
        <v>-4.3</v>
      </c>
      <c r="Q788" s="688">
        <f t="shared" si="1652"/>
        <v>0</v>
      </c>
      <c r="R788" s="687">
        <f>'2. ГПП-ОГХК'!W194+'2. ГПП-ОГХК'!W196+'2. ГПП-ОГХК'!W198</f>
        <v>1.5</v>
      </c>
      <c r="S788" s="687">
        <f>'2. ГПП-ОГХК'!Y194+'2. ГПП-ОГХК'!Y196+'2. ГПП-ОГХК'!Y198</f>
        <v>0</v>
      </c>
      <c r="T788" s="687">
        <f t="shared" si="1653"/>
        <v>-1.5</v>
      </c>
      <c r="U788" s="688">
        <f t="shared" si="1654"/>
        <v>0</v>
      </c>
      <c r="V788" s="687">
        <f>'2. ГПП-ОГХК'!AC194+'2. ГПП-ОГХК'!AC196+'2. ГПП-ОГХК'!AC198</f>
        <v>1.3</v>
      </c>
      <c r="W788" s="687">
        <f>'2. ГПП-ОГХК'!AE194+'2. ГПП-ОГХК'!AE196+'2. ГПП-ОГХК'!AE198</f>
        <v>0</v>
      </c>
      <c r="X788" s="687">
        <f t="shared" si="1655"/>
        <v>-1.3</v>
      </c>
      <c r="Y788" s="688">
        <f t="shared" si="1656"/>
        <v>0</v>
      </c>
      <c r="Z788" s="687">
        <f>'2. ГПП-ОГХК'!AI194+'2. ГПП-ОГХК'!AI196+'2. ГПП-ОГХК'!AI198</f>
        <v>1.5</v>
      </c>
      <c r="AA788" s="687">
        <f>'2. ГПП-ОГХК'!AK194+'2. ГПП-ОГХК'!AK196+'2. ГПП-ОГХК'!AK198</f>
        <v>0</v>
      </c>
      <c r="AB788" s="687">
        <f t="shared" si="1657"/>
        <v>-1.5</v>
      </c>
      <c r="AC788" s="688">
        <f t="shared" si="1658"/>
        <v>0</v>
      </c>
      <c r="AD788" s="687">
        <f t="shared" si="1659"/>
        <v>3.1</v>
      </c>
      <c r="AE788" s="687">
        <f t="shared" si="1660"/>
        <v>0</v>
      </c>
      <c r="AF788" s="687">
        <f t="shared" si="1661"/>
        <v>-3.1</v>
      </c>
      <c r="AG788" s="688">
        <f t="shared" si="1662"/>
        <v>0</v>
      </c>
      <c r="AH788" s="687">
        <f>'2. ГПП-ОГХК'!AU194+'2. ГПП-ОГХК'!AU196+'2. ГПП-ОГХК'!AU198</f>
        <v>0.89999999999999991</v>
      </c>
      <c r="AI788" s="687">
        <f>'2. ГПП-ОГХК'!AW194+'2. ГПП-ОГХК'!AW196+'2. ГПП-ОГХК'!AW198</f>
        <v>0</v>
      </c>
      <c r="AJ788" s="687">
        <f t="shared" si="1663"/>
        <v>-0.89999999999999991</v>
      </c>
      <c r="AK788" s="688">
        <f t="shared" si="1664"/>
        <v>0</v>
      </c>
      <c r="AL788" s="687">
        <f>'2. ГПП-ОГХК'!BA194+'2. ГПП-ОГХК'!BA196+'2. ГПП-ОГХК'!BA198</f>
        <v>1.1000000000000001</v>
      </c>
      <c r="AM788" s="687">
        <f>'2. ГПП-ОГХК'!BC194+'2. ГПП-ОГХК'!BC196+'2. ГПП-ОГХК'!BC198</f>
        <v>0</v>
      </c>
      <c r="AN788" s="687">
        <f t="shared" si="1665"/>
        <v>-1.1000000000000001</v>
      </c>
      <c r="AO788" s="688">
        <f t="shared" si="1666"/>
        <v>0</v>
      </c>
      <c r="AP788" s="687">
        <f>'2. ГПП-ОГХК'!BG194+'2. ГПП-ОГХК'!BG196+'2. ГПП-ОГХК'!BG198</f>
        <v>1.1000000000000001</v>
      </c>
      <c r="AQ788" s="687">
        <f>'2. ГПП-ОГХК'!BI194+'2. ГПП-ОГХК'!BI196+'2. ГПП-ОГХК'!BI198</f>
        <v>0</v>
      </c>
      <c r="AR788" s="687">
        <f t="shared" si="1667"/>
        <v>-1.1000000000000001</v>
      </c>
      <c r="AS788" s="688">
        <f t="shared" si="1668"/>
        <v>0</v>
      </c>
      <c r="AT788" s="687">
        <f t="shared" si="1669"/>
        <v>3.5999999999999996</v>
      </c>
      <c r="AU788" s="687">
        <f t="shared" si="1670"/>
        <v>0</v>
      </c>
      <c r="AV788" s="687">
        <f t="shared" si="1671"/>
        <v>-3.5999999999999996</v>
      </c>
      <c r="AW788" s="688">
        <f t="shared" si="1672"/>
        <v>0</v>
      </c>
      <c r="AX788" s="687">
        <f>'2. ГПП-ОГХК'!BS194+'2. ГПП-ОГХК'!BS196+'2. ГПП-ОГХК'!BS198</f>
        <v>1.1000000000000001</v>
      </c>
      <c r="AY788" s="687">
        <f>'2. ГПП-ОГХК'!BU194+'2. ГПП-ОГХК'!BU196+'2. ГПП-ОГХК'!BU198</f>
        <v>0</v>
      </c>
      <c r="AZ788" s="687">
        <f t="shared" si="1673"/>
        <v>-1.1000000000000001</v>
      </c>
      <c r="BA788" s="688">
        <f t="shared" si="1674"/>
        <v>0</v>
      </c>
      <c r="BB788" s="687">
        <f>'2. ГПП-ОГХК'!BY194+'2. ГПП-ОГХК'!BY196+'2. ГПП-ОГХК'!BY198</f>
        <v>1.2</v>
      </c>
      <c r="BC788" s="687">
        <f>'2. ГПП-ОГХК'!CA194+'2. ГПП-ОГХК'!CA196+'2. ГПП-ОГХК'!CA198</f>
        <v>0</v>
      </c>
      <c r="BD788" s="687">
        <f t="shared" si="1675"/>
        <v>-1.2</v>
      </c>
      <c r="BE788" s="688">
        <f t="shared" si="1676"/>
        <v>0</v>
      </c>
      <c r="BF788" s="687">
        <f>'2. ГПП-ОГХК'!CE194+'2. ГПП-ОГХК'!CE196+'2. ГПП-ОГХК'!CE198</f>
        <v>1.3</v>
      </c>
      <c r="BG788" s="687">
        <f>'2. ГПП-ОГХК'!CG194+'2. ГПП-ОГХК'!CG196+'2. ГПП-ОГХК'!CG198</f>
        <v>0</v>
      </c>
      <c r="BH788" s="687">
        <f t="shared" si="1677"/>
        <v>-1.3</v>
      </c>
      <c r="BI788" s="688">
        <f t="shared" si="1678"/>
        <v>0</v>
      </c>
      <c r="BJ788" s="687">
        <f t="shared" si="1679"/>
        <v>4.4000000000000004</v>
      </c>
      <c r="BK788" s="687">
        <f t="shared" si="1680"/>
        <v>0</v>
      </c>
      <c r="BL788" s="687">
        <f t="shared" si="1681"/>
        <v>-4.4000000000000004</v>
      </c>
      <c r="BM788" s="688">
        <f t="shared" si="1682"/>
        <v>0</v>
      </c>
      <c r="BN788" s="687">
        <f>'2. ГПП-ОГХК'!CQ194+'2. ГПП-ОГХК'!CQ196+'2. ГПП-ОГХК'!CQ198</f>
        <v>1.5</v>
      </c>
      <c r="BO788" s="687">
        <f>'2. ГПП-ОГХК'!CS194+'2. ГПП-ОГХК'!CS196+'2. ГПП-ОГХК'!CS198</f>
        <v>0</v>
      </c>
      <c r="BP788" s="687">
        <f t="shared" si="1683"/>
        <v>-1.5</v>
      </c>
      <c r="BQ788" s="688">
        <f t="shared" si="1684"/>
        <v>0</v>
      </c>
      <c r="BR788" s="687">
        <f>'2. ГПП-ОГХК'!CW194+'2. ГПП-ОГХК'!CW196+'2. ГПП-ОГХК'!CW198</f>
        <v>1.4</v>
      </c>
      <c r="BS788" s="687">
        <f>'2. ГПП-ОГХК'!CY194+'2. ГПП-ОГХК'!CY196+'2. ГПП-ОГХК'!CY198</f>
        <v>0</v>
      </c>
      <c r="BT788" s="687">
        <f t="shared" si="1685"/>
        <v>-1.4</v>
      </c>
      <c r="BU788" s="688">
        <f t="shared" si="1686"/>
        <v>0</v>
      </c>
      <c r="BV788" s="687">
        <f>'2. ГПП-ОГХК'!DC194+'2. ГПП-ОГХК'!DC196+'2. ГПП-ОГХК'!DC198</f>
        <v>1.5</v>
      </c>
      <c r="BW788" s="687">
        <f>'2. ГПП-ОГХК'!DE194+'2. ГПП-ОГХК'!DE196+'2. ГПП-ОГХК'!DE198</f>
        <v>0</v>
      </c>
      <c r="BX788" s="687">
        <f t="shared" si="1687"/>
        <v>-1.5</v>
      </c>
      <c r="BY788" s="688">
        <f t="shared" si="1688"/>
        <v>0</v>
      </c>
    </row>
    <row r="789" spans="2:77" ht="20.100000000000001" customHeight="1">
      <c r="C789" s="416"/>
      <c r="D789" s="528"/>
      <c r="E789" s="528"/>
      <c r="F789" s="529"/>
      <c r="G789" s="530" t="s">
        <v>824</v>
      </c>
      <c r="H789" s="530"/>
      <c r="I789" s="446" t="s">
        <v>169</v>
      </c>
      <c r="J789" s="687">
        <f t="shared" si="1645"/>
        <v>21.7</v>
      </c>
      <c r="K789" s="687">
        <f t="shared" si="1646"/>
        <v>0</v>
      </c>
      <c r="L789" s="687">
        <f t="shared" si="1647"/>
        <v>-21.7</v>
      </c>
      <c r="M789" s="688">
        <f t="shared" si="1648"/>
        <v>0</v>
      </c>
      <c r="N789" s="687">
        <f t="shared" si="1649"/>
        <v>6</v>
      </c>
      <c r="O789" s="687">
        <f t="shared" si="1650"/>
        <v>0</v>
      </c>
      <c r="P789" s="687">
        <f t="shared" si="1651"/>
        <v>-6</v>
      </c>
      <c r="Q789" s="688">
        <f t="shared" si="1652"/>
        <v>0</v>
      </c>
      <c r="R789" s="687">
        <f>'2. ГПП-ОГХК'!W193+'2. ГПП-ОГХК'!W195+'2. ГПП-ОГХК'!W197</f>
        <v>2.1</v>
      </c>
      <c r="S789" s="687">
        <f>'2. ГПП-ОГХК'!Y193+'2. ГПП-ОГХК'!Y195+'2. ГПП-ОГХК'!Y197</f>
        <v>0</v>
      </c>
      <c r="T789" s="687">
        <f t="shared" si="1653"/>
        <v>-2.1</v>
      </c>
      <c r="U789" s="688">
        <f t="shared" si="1654"/>
        <v>0</v>
      </c>
      <c r="V789" s="687">
        <f>'2. ГПП-ОГХК'!AC193+'2. ГПП-ОГХК'!AC195+'2. ГПП-ОГХК'!AC197</f>
        <v>1.9</v>
      </c>
      <c r="W789" s="687">
        <f>'2. ГПП-ОГХК'!AE193+'2. ГПП-ОГХК'!AE195+'2. ГПП-ОГХК'!AE197</f>
        <v>0</v>
      </c>
      <c r="X789" s="687">
        <f t="shared" si="1655"/>
        <v>-1.9</v>
      </c>
      <c r="Y789" s="688">
        <f t="shared" si="1656"/>
        <v>0</v>
      </c>
      <c r="Z789" s="687">
        <f>'2. ГПП-ОГХК'!AI193+'2. ГПП-ОГХК'!AI195+'2. ГПП-ОГХК'!AI197</f>
        <v>2</v>
      </c>
      <c r="AA789" s="687">
        <f>'2. ГПП-ОГХК'!AK193+'2. ГПП-ОГХК'!AK195+'2. ГПП-ОГХК'!AK197</f>
        <v>0</v>
      </c>
      <c r="AB789" s="687">
        <f t="shared" si="1657"/>
        <v>-2</v>
      </c>
      <c r="AC789" s="688">
        <f t="shared" si="1658"/>
        <v>0</v>
      </c>
      <c r="AD789" s="687">
        <f t="shared" si="1659"/>
        <v>4.5</v>
      </c>
      <c r="AE789" s="687">
        <f t="shared" si="1660"/>
        <v>0</v>
      </c>
      <c r="AF789" s="687">
        <f t="shared" si="1661"/>
        <v>-4.5</v>
      </c>
      <c r="AG789" s="688">
        <f t="shared" si="1662"/>
        <v>0</v>
      </c>
      <c r="AH789" s="687">
        <f>'2. ГПП-ОГХК'!AU193+'2. ГПП-ОГХК'!AU195+'2. ГПП-ОГХК'!AU197</f>
        <v>1.4000000000000001</v>
      </c>
      <c r="AI789" s="687">
        <f>'2. ГПП-ОГХК'!AW193+'2. ГПП-ОГХК'!AW195+'2. ГПП-ОГХК'!AW197</f>
        <v>0</v>
      </c>
      <c r="AJ789" s="687">
        <f t="shared" si="1663"/>
        <v>-1.4000000000000001</v>
      </c>
      <c r="AK789" s="688">
        <f t="shared" si="1664"/>
        <v>0</v>
      </c>
      <c r="AL789" s="687">
        <f>'2. ГПП-ОГХК'!BA193+'2. ГПП-ОГХК'!BA195+'2. ГПП-ОГХК'!BA197</f>
        <v>1.6</v>
      </c>
      <c r="AM789" s="687">
        <f>'2. ГПП-ОГХК'!BC193+'2. ГПП-ОГХК'!BC195+'2. ГПП-ОГХК'!BC197</f>
        <v>0</v>
      </c>
      <c r="AN789" s="687">
        <f t="shared" si="1665"/>
        <v>-1.6</v>
      </c>
      <c r="AO789" s="688">
        <f t="shared" si="1666"/>
        <v>0</v>
      </c>
      <c r="AP789" s="687">
        <f>'2. ГПП-ОГХК'!BG193+'2. ГПП-ОГХК'!BG195+'2. ГПП-ОГХК'!BG197</f>
        <v>1.5</v>
      </c>
      <c r="AQ789" s="687">
        <f>'2. ГПП-ОГХК'!BI193+'2. ГПП-ОГХК'!BI195+'2. ГПП-ОГХК'!BI197</f>
        <v>0</v>
      </c>
      <c r="AR789" s="687">
        <f t="shared" si="1667"/>
        <v>-1.5</v>
      </c>
      <c r="AS789" s="688">
        <f t="shared" si="1668"/>
        <v>0</v>
      </c>
      <c r="AT789" s="687">
        <f t="shared" si="1669"/>
        <v>5.1999999999999993</v>
      </c>
      <c r="AU789" s="687">
        <f t="shared" si="1670"/>
        <v>0</v>
      </c>
      <c r="AV789" s="687">
        <f t="shared" si="1671"/>
        <v>-5.1999999999999993</v>
      </c>
      <c r="AW789" s="688">
        <f t="shared" si="1672"/>
        <v>0</v>
      </c>
      <c r="AX789" s="687">
        <f>'2. ГПП-ОГХК'!BS193+'2. ГПП-ОГХК'!BS195+'2. ГПП-ОГХК'!BS197</f>
        <v>1.6</v>
      </c>
      <c r="AY789" s="687">
        <f>'2. ГПП-ОГХК'!BU193+'2. ГПП-ОГХК'!BU195+'2. ГПП-ОГХК'!BU197</f>
        <v>0</v>
      </c>
      <c r="AZ789" s="687">
        <f t="shared" si="1673"/>
        <v>-1.6</v>
      </c>
      <c r="BA789" s="688">
        <f t="shared" si="1674"/>
        <v>0</v>
      </c>
      <c r="BB789" s="687">
        <f>'2. ГПП-ОГХК'!BY193+'2. ГПП-ОГХК'!BY195+'2. ГПП-ОГХК'!BY197</f>
        <v>1.7</v>
      </c>
      <c r="BC789" s="687">
        <f>'2. ГПП-ОГХК'!CA193+'2. ГПП-ОГХК'!CA195+'2. ГПП-ОГХК'!CA197</f>
        <v>0</v>
      </c>
      <c r="BD789" s="687">
        <f t="shared" si="1675"/>
        <v>-1.7</v>
      </c>
      <c r="BE789" s="688">
        <f t="shared" si="1676"/>
        <v>0</v>
      </c>
      <c r="BF789" s="687">
        <f>'2. ГПП-ОГХК'!CE193+'2. ГПП-ОГХК'!CE195+'2. ГПП-ОГХК'!CE197</f>
        <v>1.9</v>
      </c>
      <c r="BG789" s="687">
        <f>'2. ГПП-ОГХК'!CG193+'2. ГПП-ОГХК'!CG195+'2. ГПП-ОГХК'!CG197</f>
        <v>0</v>
      </c>
      <c r="BH789" s="687">
        <f t="shared" si="1677"/>
        <v>-1.9</v>
      </c>
      <c r="BI789" s="688">
        <f t="shared" si="1678"/>
        <v>0</v>
      </c>
      <c r="BJ789" s="687">
        <f t="shared" si="1679"/>
        <v>6</v>
      </c>
      <c r="BK789" s="687">
        <f t="shared" si="1680"/>
        <v>0</v>
      </c>
      <c r="BL789" s="687">
        <f t="shared" si="1681"/>
        <v>-6</v>
      </c>
      <c r="BM789" s="688">
        <f t="shared" si="1682"/>
        <v>0</v>
      </c>
      <c r="BN789" s="687">
        <f>'2. ГПП-ОГХК'!CQ193+'2. ГПП-ОГХК'!CQ195+'2. ГПП-ОГХК'!CQ197</f>
        <v>2</v>
      </c>
      <c r="BO789" s="687">
        <f>'2. ГПП-ОГХК'!CS193+'2. ГПП-ОГХК'!CS195+'2. ГПП-ОГХК'!CS197</f>
        <v>0</v>
      </c>
      <c r="BP789" s="687">
        <f t="shared" si="1683"/>
        <v>-2</v>
      </c>
      <c r="BQ789" s="688">
        <f t="shared" si="1684"/>
        <v>0</v>
      </c>
      <c r="BR789" s="687">
        <f>'2. ГПП-ОГХК'!CW193+'2. ГПП-ОГХК'!CW195+'2. ГПП-ОГХК'!CW197</f>
        <v>2</v>
      </c>
      <c r="BS789" s="687">
        <f>'2. ГПП-ОГХК'!CY193+'2. ГПП-ОГХК'!CY195+'2. ГПП-ОГХК'!CY197</f>
        <v>0</v>
      </c>
      <c r="BT789" s="687">
        <f t="shared" si="1685"/>
        <v>-2</v>
      </c>
      <c r="BU789" s="688">
        <f t="shared" si="1686"/>
        <v>0</v>
      </c>
      <c r="BV789" s="687">
        <f>'2. ГПП-ОГХК'!DC193+'2. ГПП-ОГХК'!DC195+'2. ГПП-ОГХК'!DC197</f>
        <v>2</v>
      </c>
      <c r="BW789" s="687">
        <f>'2. ГПП-ОГХК'!DE193+'2. ГПП-ОГХК'!DE195+'2. ГПП-ОГХК'!DE197</f>
        <v>0</v>
      </c>
      <c r="BX789" s="687">
        <f t="shared" si="1687"/>
        <v>-2</v>
      </c>
      <c r="BY789" s="688">
        <f t="shared" si="1688"/>
        <v>0</v>
      </c>
    </row>
    <row r="790" spans="2:77" ht="20.100000000000001" customHeight="1">
      <c r="C790" s="436" t="s">
        <v>103</v>
      </c>
      <c r="D790" s="528"/>
      <c r="E790" s="528"/>
      <c r="F790" s="529"/>
      <c r="G790" s="530" t="s">
        <v>823</v>
      </c>
      <c r="H790" s="530"/>
      <c r="I790" s="6" t="s">
        <v>98</v>
      </c>
      <c r="J790" s="687">
        <f t="shared" si="1645"/>
        <v>15.4</v>
      </c>
      <c r="K790" s="687">
        <f t="shared" si="1646"/>
        <v>0</v>
      </c>
      <c r="L790" s="687">
        <f t="shared" si="1647"/>
        <v>-15.4</v>
      </c>
      <c r="M790" s="688">
        <f t="shared" si="1648"/>
        <v>0</v>
      </c>
      <c r="N790" s="687">
        <f t="shared" si="1649"/>
        <v>4.3</v>
      </c>
      <c r="O790" s="687">
        <f t="shared" si="1650"/>
        <v>0</v>
      </c>
      <c r="P790" s="687">
        <f t="shared" si="1651"/>
        <v>-4.3</v>
      </c>
      <c r="Q790" s="688">
        <f t="shared" si="1652"/>
        <v>0</v>
      </c>
      <c r="R790" s="687">
        <f>'2. ГПП-ОГХК'!W194+'2. ГПП-ОГХК'!W196+'2. ГПП-ОГХК'!W198</f>
        <v>1.5</v>
      </c>
      <c r="S790" s="687">
        <f>'2. ГПП-ОГХК'!Y194+'2. ГПП-ОГХК'!Y196+'2. ГПП-ОГХК'!Y198</f>
        <v>0</v>
      </c>
      <c r="T790" s="687">
        <f t="shared" si="1653"/>
        <v>-1.5</v>
      </c>
      <c r="U790" s="688">
        <f t="shared" si="1654"/>
        <v>0</v>
      </c>
      <c r="V790" s="687">
        <f>'2. ГПП-ОГХК'!AC194+'2. ГПП-ОГХК'!AC196+'2. ГПП-ОГХК'!AC198</f>
        <v>1.3</v>
      </c>
      <c r="W790" s="687">
        <f>'2. ГПП-ОГХК'!AE194+'2. ГПП-ОГХК'!AE196+'2. ГПП-ОГХК'!AE198</f>
        <v>0</v>
      </c>
      <c r="X790" s="687">
        <f t="shared" si="1655"/>
        <v>-1.3</v>
      </c>
      <c r="Y790" s="688">
        <f t="shared" si="1656"/>
        <v>0</v>
      </c>
      <c r="Z790" s="687">
        <f>'2. ГПП-ОГХК'!AI194+'2. ГПП-ОГХК'!AI196+'2. ГПП-ОГХК'!AI198</f>
        <v>1.5</v>
      </c>
      <c r="AA790" s="687">
        <f>'2. ГПП-ОГХК'!AK194+'2. ГПП-ОГХК'!AK196+'2. ГПП-ОГХК'!AK198</f>
        <v>0</v>
      </c>
      <c r="AB790" s="687">
        <f t="shared" si="1657"/>
        <v>-1.5</v>
      </c>
      <c r="AC790" s="688">
        <f t="shared" si="1658"/>
        <v>0</v>
      </c>
      <c r="AD790" s="687">
        <f t="shared" si="1659"/>
        <v>3.1</v>
      </c>
      <c r="AE790" s="687">
        <f t="shared" si="1660"/>
        <v>0</v>
      </c>
      <c r="AF790" s="687">
        <f t="shared" si="1661"/>
        <v>-3.1</v>
      </c>
      <c r="AG790" s="688">
        <f t="shared" si="1662"/>
        <v>0</v>
      </c>
      <c r="AH790" s="687">
        <f>'2. ГПП-ОГХК'!AU194+'2. ГПП-ОГХК'!AU196+'2. ГПП-ОГХК'!AU198</f>
        <v>0.89999999999999991</v>
      </c>
      <c r="AI790" s="687">
        <f>'2. ГПП-ОГХК'!AW194+'2. ГПП-ОГХК'!AW196+'2. ГПП-ОГХК'!AW198</f>
        <v>0</v>
      </c>
      <c r="AJ790" s="687">
        <f t="shared" si="1663"/>
        <v>-0.89999999999999991</v>
      </c>
      <c r="AK790" s="688">
        <f t="shared" si="1664"/>
        <v>0</v>
      </c>
      <c r="AL790" s="687">
        <f>'2. ГПП-ОГХК'!BA194+'2. ГПП-ОГХК'!BA196+'2. ГПП-ОГХК'!BA198</f>
        <v>1.1000000000000001</v>
      </c>
      <c r="AM790" s="687">
        <f>'2. ГПП-ОГХК'!BC194+'2. ГПП-ОГХК'!BC196+'2. ГПП-ОГХК'!BC198</f>
        <v>0</v>
      </c>
      <c r="AN790" s="687">
        <f t="shared" si="1665"/>
        <v>-1.1000000000000001</v>
      </c>
      <c r="AO790" s="688">
        <f t="shared" si="1666"/>
        <v>0</v>
      </c>
      <c r="AP790" s="687">
        <f>'2. ГПП-ОГХК'!BG194+'2. ГПП-ОГХК'!BG196+'2. ГПП-ОГХК'!BG198</f>
        <v>1.1000000000000001</v>
      </c>
      <c r="AQ790" s="687">
        <f>'2. ГПП-ОГХК'!BI194+'2. ГПП-ОГХК'!BI196+'2. ГПП-ОГХК'!BI198</f>
        <v>0</v>
      </c>
      <c r="AR790" s="687">
        <f t="shared" si="1667"/>
        <v>-1.1000000000000001</v>
      </c>
      <c r="AS790" s="688">
        <f t="shared" si="1668"/>
        <v>0</v>
      </c>
      <c r="AT790" s="687">
        <f t="shared" si="1669"/>
        <v>3.5999999999999996</v>
      </c>
      <c r="AU790" s="687">
        <f t="shared" si="1670"/>
        <v>0</v>
      </c>
      <c r="AV790" s="687">
        <f t="shared" si="1671"/>
        <v>-3.5999999999999996</v>
      </c>
      <c r="AW790" s="688">
        <f t="shared" si="1672"/>
        <v>0</v>
      </c>
      <c r="AX790" s="687">
        <f>'2. ГПП-ОГХК'!BS194+'2. ГПП-ОГХК'!BS196+'2. ГПП-ОГХК'!BS198</f>
        <v>1.1000000000000001</v>
      </c>
      <c r="AY790" s="687">
        <f>'2. ГПП-ОГХК'!BU194+'2. ГПП-ОГХК'!BU196+'2. ГПП-ОГХК'!BU198</f>
        <v>0</v>
      </c>
      <c r="AZ790" s="687">
        <f t="shared" si="1673"/>
        <v>-1.1000000000000001</v>
      </c>
      <c r="BA790" s="688">
        <f t="shared" si="1674"/>
        <v>0</v>
      </c>
      <c r="BB790" s="687">
        <f>'2. ГПП-ОГХК'!BY194+'2. ГПП-ОГХК'!BY196+'2. ГПП-ОГХК'!BY198</f>
        <v>1.2</v>
      </c>
      <c r="BC790" s="687">
        <f>'2. ГПП-ОГХК'!CA194+'2. ГПП-ОГХК'!CA196+'2. ГПП-ОГХК'!CA198</f>
        <v>0</v>
      </c>
      <c r="BD790" s="687">
        <f t="shared" si="1675"/>
        <v>-1.2</v>
      </c>
      <c r="BE790" s="688">
        <f t="shared" si="1676"/>
        <v>0</v>
      </c>
      <c r="BF790" s="687">
        <f>'2. ГПП-ОГХК'!CE194+'2. ГПП-ОГХК'!CE196+'2. ГПП-ОГХК'!CE198</f>
        <v>1.3</v>
      </c>
      <c r="BG790" s="687">
        <f>'2. ГПП-ОГХК'!CG194+'2. ГПП-ОГХК'!CG196+'2. ГПП-ОГХК'!CG198</f>
        <v>0</v>
      </c>
      <c r="BH790" s="687">
        <f t="shared" si="1677"/>
        <v>-1.3</v>
      </c>
      <c r="BI790" s="688">
        <f t="shared" si="1678"/>
        <v>0</v>
      </c>
      <c r="BJ790" s="687">
        <f t="shared" si="1679"/>
        <v>4.4000000000000004</v>
      </c>
      <c r="BK790" s="687">
        <f t="shared" si="1680"/>
        <v>0</v>
      </c>
      <c r="BL790" s="687">
        <f t="shared" si="1681"/>
        <v>-4.4000000000000004</v>
      </c>
      <c r="BM790" s="688">
        <f t="shared" si="1682"/>
        <v>0</v>
      </c>
      <c r="BN790" s="687">
        <f>'2. ГПП-ОГХК'!CQ194+'2. ГПП-ОГХК'!CQ196+'2. ГПП-ОГХК'!CQ198</f>
        <v>1.5</v>
      </c>
      <c r="BO790" s="687">
        <f>'2. ГПП-ОГХК'!CS194+'2. ГПП-ОГХК'!CS196+'2. ГПП-ОГХК'!CS198</f>
        <v>0</v>
      </c>
      <c r="BP790" s="687">
        <f t="shared" si="1683"/>
        <v>-1.5</v>
      </c>
      <c r="BQ790" s="688">
        <f t="shared" si="1684"/>
        <v>0</v>
      </c>
      <c r="BR790" s="687">
        <f>'2. ГПП-ОГХК'!CW194+'2. ГПП-ОГХК'!CW196+'2. ГПП-ОГХК'!CW198</f>
        <v>1.4</v>
      </c>
      <c r="BS790" s="687">
        <f>'2. ГПП-ОГХК'!CY194+'2. ГПП-ОГХК'!CY196+'2. ГПП-ОГХК'!CY198</f>
        <v>0</v>
      </c>
      <c r="BT790" s="687">
        <f t="shared" si="1685"/>
        <v>-1.4</v>
      </c>
      <c r="BU790" s="688">
        <f t="shared" si="1686"/>
        <v>0</v>
      </c>
      <c r="BV790" s="687">
        <f>'2. ГПП-ОГХК'!DC194+'2. ГПП-ОГХК'!DC196+'2. ГПП-ОГХК'!DC198</f>
        <v>1.5</v>
      </c>
      <c r="BW790" s="687">
        <f>'2. ГПП-ОГХК'!DE194+'2. ГПП-ОГХК'!DE196+'2. ГПП-ОГХК'!DE198</f>
        <v>0</v>
      </c>
      <c r="BX790" s="687">
        <f t="shared" si="1687"/>
        <v>-1.5</v>
      </c>
      <c r="BY790" s="688">
        <f t="shared" si="1688"/>
        <v>0</v>
      </c>
    </row>
    <row r="791" spans="2:77" ht="20.100000000000001" customHeight="1">
      <c r="C791" s="424"/>
      <c r="D791" s="528"/>
      <c r="E791" s="528"/>
      <c r="F791" s="529"/>
      <c r="G791" s="530" t="s">
        <v>824</v>
      </c>
      <c r="H791" s="530"/>
      <c r="I791" s="4" t="s">
        <v>169</v>
      </c>
      <c r="J791" s="687">
        <f t="shared" si="1645"/>
        <v>21.7</v>
      </c>
      <c r="K791" s="687">
        <f t="shared" si="1646"/>
        <v>0</v>
      </c>
      <c r="L791" s="687">
        <f t="shared" si="1647"/>
        <v>-21.7</v>
      </c>
      <c r="M791" s="688">
        <f t="shared" si="1648"/>
        <v>0</v>
      </c>
      <c r="N791" s="687">
        <f t="shared" si="1649"/>
        <v>6</v>
      </c>
      <c r="O791" s="687">
        <f t="shared" si="1650"/>
        <v>0</v>
      </c>
      <c r="P791" s="687">
        <f t="shared" si="1651"/>
        <v>-6</v>
      </c>
      <c r="Q791" s="688">
        <f t="shared" si="1652"/>
        <v>0</v>
      </c>
      <c r="R791" s="687">
        <f>'2. ГПП-ОГХК'!W193+'2. ГПП-ОГХК'!W195+'2. ГПП-ОГХК'!W197</f>
        <v>2.1</v>
      </c>
      <c r="S791" s="687">
        <f>'2. ГПП-ОГХК'!Y193+'2. ГПП-ОГХК'!Y195+'2. ГПП-ОГХК'!Y197</f>
        <v>0</v>
      </c>
      <c r="T791" s="687">
        <f t="shared" si="1653"/>
        <v>-2.1</v>
      </c>
      <c r="U791" s="688">
        <f t="shared" si="1654"/>
        <v>0</v>
      </c>
      <c r="V791" s="687">
        <f>'2. ГПП-ОГХК'!AC193+'2. ГПП-ОГХК'!AC195+'2. ГПП-ОГХК'!AC197</f>
        <v>1.9</v>
      </c>
      <c r="W791" s="687">
        <f>'2. ГПП-ОГХК'!AE193+'2. ГПП-ОГХК'!AE195+'2. ГПП-ОГХК'!AE197</f>
        <v>0</v>
      </c>
      <c r="X791" s="687">
        <f t="shared" si="1655"/>
        <v>-1.9</v>
      </c>
      <c r="Y791" s="688">
        <f t="shared" si="1656"/>
        <v>0</v>
      </c>
      <c r="Z791" s="687">
        <f>'2. ГПП-ОГХК'!AI193+'2. ГПП-ОГХК'!AI195+'2. ГПП-ОГХК'!AI197</f>
        <v>2</v>
      </c>
      <c r="AA791" s="687">
        <f>'2. ГПП-ОГХК'!AK193+'2. ГПП-ОГХК'!AK195+'2. ГПП-ОГХК'!AK197</f>
        <v>0</v>
      </c>
      <c r="AB791" s="687">
        <f t="shared" si="1657"/>
        <v>-2</v>
      </c>
      <c r="AC791" s="688">
        <f t="shared" si="1658"/>
        <v>0</v>
      </c>
      <c r="AD791" s="687">
        <f t="shared" si="1659"/>
        <v>4.5</v>
      </c>
      <c r="AE791" s="687">
        <f t="shared" si="1660"/>
        <v>0</v>
      </c>
      <c r="AF791" s="687">
        <f t="shared" si="1661"/>
        <v>-4.5</v>
      </c>
      <c r="AG791" s="688">
        <f t="shared" si="1662"/>
        <v>0</v>
      </c>
      <c r="AH791" s="687">
        <f>'2. ГПП-ОГХК'!AU193+'2. ГПП-ОГХК'!AU195+'2. ГПП-ОГХК'!AU197</f>
        <v>1.4000000000000001</v>
      </c>
      <c r="AI791" s="687">
        <f>'2. ГПП-ОГХК'!AW193+'2. ГПП-ОГХК'!AW195+'2. ГПП-ОГХК'!AW197</f>
        <v>0</v>
      </c>
      <c r="AJ791" s="687">
        <f t="shared" si="1663"/>
        <v>-1.4000000000000001</v>
      </c>
      <c r="AK791" s="688">
        <f t="shared" si="1664"/>
        <v>0</v>
      </c>
      <c r="AL791" s="687">
        <f>'2. ГПП-ОГХК'!BA193+'2. ГПП-ОГХК'!BA195+'2. ГПП-ОГХК'!BA197</f>
        <v>1.6</v>
      </c>
      <c r="AM791" s="687">
        <f>'2. ГПП-ОГХК'!BC193+'2. ГПП-ОГХК'!BC195+'2. ГПП-ОГХК'!BC197</f>
        <v>0</v>
      </c>
      <c r="AN791" s="687">
        <f t="shared" si="1665"/>
        <v>-1.6</v>
      </c>
      <c r="AO791" s="688">
        <f t="shared" si="1666"/>
        <v>0</v>
      </c>
      <c r="AP791" s="687">
        <f>'2. ГПП-ОГХК'!BG193+'2. ГПП-ОГХК'!BG195+'2. ГПП-ОГХК'!BG197</f>
        <v>1.5</v>
      </c>
      <c r="AQ791" s="687">
        <f>'2. ГПП-ОГХК'!BI193+'2. ГПП-ОГХК'!BI195+'2. ГПП-ОГХК'!BI197</f>
        <v>0</v>
      </c>
      <c r="AR791" s="687">
        <f t="shared" si="1667"/>
        <v>-1.5</v>
      </c>
      <c r="AS791" s="688">
        <f t="shared" si="1668"/>
        <v>0</v>
      </c>
      <c r="AT791" s="687">
        <f t="shared" si="1669"/>
        <v>5.1999999999999993</v>
      </c>
      <c r="AU791" s="687">
        <f t="shared" si="1670"/>
        <v>0</v>
      </c>
      <c r="AV791" s="687">
        <f t="shared" si="1671"/>
        <v>-5.1999999999999993</v>
      </c>
      <c r="AW791" s="688">
        <f t="shared" si="1672"/>
        <v>0</v>
      </c>
      <c r="AX791" s="687">
        <f>'2. ГПП-ОГХК'!BS193+'2. ГПП-ОГХК'!BS195+'2. ГПП-ОГХК'!BS197</f>
        <v>1.6</v>
      </c>
      <c r="AY791" s="687">
        <f>'2. ГПП-ОГХК'!BU193+'2. ГПП-ОГХК'!BU195+'2. ГПП-ОГХК'!BU197</f>
        <v>0</v>
      </c>
      <c r="AZ791" s="687">
        <f t="shared" si="1673"/>
        <v>-1.6</v>
      </c>
      <c r="BA791" s="688">
        <f t="shared" si="1674"/>
        <v>0</v>
      </c>
      <c r="BB791" s="687">
        <f>'2. ГПП-ОГХК'!BY193+'2. ГПП-ОГХК'!BY195+'2. ГПП-ОГХК'!BY197</f>
        <v>1.7</v>
      </c>
      <c r="BC791" s="687">
        <f>'2. ГПП-ОГХК'!CA193+'2. ГПП-ОГХК'!CA195+'2. ГПП-ОГХК'!CA197</f>
        <v>0</v>
      </c>
      <c r="BD791" s="687">
        <f t="shared" si="1675"/>
        <v>-1.7</v>
      </c>
      <c r="BE791" s="688">
        <f t="shared" si="1676"/>
        <v>0</v>
      </c>
      <c r="BF791" s="687">
        <f>'2. ГПП-ОГХК'!CE193+'2. ГПП-ОГХК'!CE195+'2. ГПП-ОГХК'!CE197</f>
        <v>1.9</v>
      </c>
      <c r="BG791" s="687">
        <f>'2. ГПП-ОГХК'!CG193+'2. ГПП-ОГХК'!CG195+'2. ГПП-ОГХК'!CG197</f>
        <v>0</v>
      </c>
      <c r="BH791" s="687">
        <f t="shared" si="1677"/>
        <v>-1.9</v>
      </c>
      <c r="BI791" s="688">
        <f t="shared" si="1678"/>
        <v>0</v>
      </c>
      <c r="BJ791" s="687">
        <f t="shared" si="1679"/>
        <v>6</v>
      </c>
      <c r="BK791" s="687">
        <f t="shared" si="1680"/>
        <v>0</v>
      </c>
      <c r="BL791" s="687">
        <f t="shared" si="1681"/>
        <v>-6</v>
      </c>
      <c r="BM791" s="688">
        <f t="shared" si="1682"/>
        <v>0</v>
      </c>
      <c r="BN791" s="687">
        <f>'2. ГПП-ОГХК'!CQ193+'2. ГПП-ОГХК'!CQ195+'2. ГПП-ОГХК'!CQ197</f>
        <v>2</v>
      </c>
      <c r="BO791" s="687">
        <f>'2. ГПП-ОГХК'!CS193+'2. ГПП-ОГХК'!CS195+'2. ГПП-ОГХК'!CS197</f>
        <v>0</v>
      </c>
      <c r="BP791" s="687">
        <f t="shared" si="1683"/>
        <v>-2</v>
      </c>
      <c r="BQ791" s="688">
        <f t="shared" si="1684"/>
        <v>0</v>
      </c>
      <c r="BR791" s="687">
        <f>'2. ГПП-ОГХК'!CW193+'2. ГПП-ОГХК'!CW195+'2. ГПП-ОГХК'!CW197</f>
        <v>2</v>
      </c>
      <c r="BS791" s="687">
        <f>'2. ГПП-ОГХК'!CY193+'2. ГПП-ОГХК'!CY195+'2. ГПП-ОГХК'!CY197</f>
        <v>0</v>
      </c>
      <c r="BT791" s="687">
        <f t="shared" si="1685"/>
        <v>-2</v>
      </c>
      <c r="BU791" s="688">
        <f t="shared" si="1686"/>
        <v>0</v>
      </c>
      <c r="BV791" s="687">
        <f>'2. ГПП-ОГХК'!DC193+'2. ГПП-ОГХК'!DC195+'2. ГПП-ОГХК'!DC197</f>
        <v>2</v>
      </c>
      <c r="BW791" s="687">
        <f>'2. ГПП-ОГХК'!DE193+'2. ГПП-ОГХК'!DE195+'2. ГПП-ОГХК'!DE197</f>
        <v>0</v>
      </c>
      <c r="BX791" s="687">
        <f t="shared" si="1687"/>
        <v>-2</v>
      </c>
      <c r="BY791" s="688">
        <f t="shared" si="1688"/>
        <v>0</v>
      </c>
    </row>
    <row r="792" spans="2:77" ht="20.100000000000001" customHeight="1">
      <c r="C792" s="430" t="s">
        <v>161</v>
      </c>
      <c r="D792" s="528"/>
      <c r="E792" s="528"/>
      <c r="F792" s="529"/>
      <c r="G792" s="530" t="s">
        <v>825</v>
      </c>
      <c r="H792" s="530"/>
      <c r="I792" s="7" t="s">
        <v>98</v>
      </c>
      <c r="J792" s="687">
        <f t="shared" si="1645"/>
        <v>11.8</v>
      </c>
      <c r="K792" s="687">
        <f t="shared" si="1646"/>
        <v>0</v>
      </c>
      <c r="L792" s="687">
        <f t="shared" si="1647"/>
        <v>-11.8</v>
      </c>
      <c r="M792" s="688">
        <f t="shared" si="1648"/>
        <v>0</v>
      </c>
      <c r="N792" s="687">
        <f t="shared" si="1649"/>
        <v>3.2</v>
      </c>
      <c r="O792" s="687">
        <f t="shared" si="1650"/>
        <v>0</v>
      </c>
      <c r="P792" s="687">
        <f t="shared" si="1651"/>
        <v>-3.2</v>
      </c>
      <c r="Q792" s="688">
        <f t="shared" si="1652"/>
        <v>0</v>
      </c>
      <c r="R792" s="687">
        <f>'2. ГПП-ОГХК'!W194</f>
        <v>1.1000000000000001</v>
      </c>
      <c r="S792" s="687">
        <f>'2. ГПП-ОГХК'!Y194</f>
        <v>0</v>
      </c>
      <c r="T792" s="687">
        <f t="shared" si="1653"/>
        <v>-1.1000000000000001</v>
      </c>
      <c r="U792" s="688">
        <f t="shared" si="1654"/>
        <v>0</v>
      </c>
      <c r="V792" s="687">
        <f>'2. ГПП-ОГХК'!AC194</f>
        <v>1</v>
      </c>
      <c r="W792" s="687">
        <f>'2. ГПП-ОГХК'!AE194</f>
        <v>0</v>
      </c>
      <c r="X792" s="687">
        <f t="shared" si="1655"/>
        <v>-1</v>
      </c>
      <c r="Y792" s="688">
        <f t="shared" si="1656"/>
        <v>0</v>
      </c>
      <c r="Z792" s="687">
        <f>'2. ГПП-ОГХК'!AI194</f>
        <v>1.1000000000000001</v>
      </c>
      <c r="AA792" s="687">
        <f>'2. ГПП-ОГХК'!AK194</f>
        <v>0</v>
      </c>
      <c r="AB792" s="687">
        <f t="shared" si="1657"/>
        <v>-1.1000000000000001</v>
      </c>
      <c r="AC792" s="688">
        <f t="shared" si="1658"/>
        <v>0</v>
      </c>
      <c r="AD792" s="687">
        <f t="shared" si="1659"/>
        <v>2.5</v>
      </c>
      <c r="AE792" s="687">
        <f t="shared" si="1660"/>
        <v>0</v>
      </c>
      <c r="AF792" s="687">
        <f t="shared" si="1661"/>
        <v>-2.5</v>
      </c>
      <c r="AG792" s="688">
        <f t="shared" si="1662"/>
        <v>0</v>
      </c>
      <c r="AH792" s="687">
        <f>'2. ГПП-ОГХК'!AU194</f>
        <v>0.7</v>
      </c>
      <c r="AI792" s="687">
        <f>'2. ГПП-ОГХК'!AW194</f>
        <v>0</v>
      </c>
      <c r="AJ792" s="687">
        <f t="shared" si="1663"/>
        <v>-0.7</v>
      </c>
      <c r="AK792" s="688">
        <f t="shared" si="1664"/>
        <v>0</v>
      </c>
      <c r="AL792" s="687">
        <f>'2. ГПП-ОГХК'!BA194</f>
        <v>0.9</v>
      </c>
      <c r="AM792" s="687">
        <f>'2. ГПП-ОГХК'!BC194</f>
        <v>0</v>
      </c>
      <c r="AN792" s="687">
        <f t="shared" si="1665"/>
        <v>-0.9</v>
      </c>
      <c r="AO792" s="688">
        <f t="shared" si="1666"/>
        <v>0</v>
      </c>
      <c r="AP792" s="687">
        <f>'2. ГПП-ОГХК'!BG194</f>
        <v>0.9</v>
      </c>
      <c r="AQ792" s="687">
        <f>'2. ГПП-ОГХК'!BI194</f>
        <v>0</v>
      </c>
      <c r="AR792" s="687">
        <f t="shared" si="1667"/>
        <v>-0.9</v>
      </c>
      <c r="AS792" s="688">
        <f t="shared" si="1668"/>
        <v>0</v>
      </c>
      <c r="AT792" s="687">
        <f t="shared" si="1669"/>
        <v>2.9</v>
      </c>
      <c r="AU792" s="687">
        <f t="shared" si="1670"/>
        <v>0</v>
      </c>
      <c r="AV792" s="687">
        <f t="shared" si="1671"/>
        <v>-2.9</v>
      </c>
      <c r="AW792" s="688">
        <f t="shared" si="1672"/>
        <v>0</v>
      </c>
      <c r="AX792" s="687">
        <f>'2. ГПП-ОГХК'!BS194</f>
        <v>0.9</v>
      </c>
      <c r="AY792" s="687">
        <f>'2. ГПП-ОГХК'!BU194</f>
        <v>0</v>
      </c>
      <c r="AZ792" s="687">
        <f t="shared" si="1673"/>
        <v>-0.9</v>
      </c>
      <c r="BA792" s="688">
        <f t="shared" si="1674"/>
        <v>0</v>
      </c>
      <c r="BB792" s="687">
        <f>'2. ГПП-ОГХК'!BY194</f>
        <v>1</v>
      </c>
      <c r="BC792" s="687">
        <f>'2. ГПП-ОГХК'!CA194</f>
        <v>0</v>
      </c>
      <c r="BD792" s="687">
        <f t="shared" si="1675"/>
        <v>-1</v>
      </c>
      <c r="BE792" s="688">
        <f t="shared" si="1676"/>
        <v>0</v>
      </c>
      <c r="BF792" s="687">
        <f>'2. ГПП-ОГХК'!CE194</f>
        <v>1</v>
      </c>
      <c r="BG792" s="687">
        <f>'2. ГПП-ОГХК'!CG194</f>
        <v>0</v>
      </c>
      <c r="BH792" s="687">
        <f t="shared" si="1677"/>
        <v>-1</v>
      </c>
      <c r="BI792" s="688">
        <f t="shared" si="1678"/>
        <v>0</v>
      </c>
      <c r="BJ792" s="687">
        <f t="shared" si="1679"/>
        <v>3.2</v>
      </c>
      <c r="BK792" s="687">
        <f t="shared" si="1680"/>
        <v>0</v>
      </c>
      <c r="BL792" s="687">
        <f t="shared" si="1681"/>
        <v>-3.2</v>
      </c>
      <c r="BM792" s="688">
        <f t="shared" si="1682"/>
        <v>0</v>
      </c>
      <c r="BN792" s="687">
        <f>'2. ГПП-ОГХК'!CQ194</f>
        <v>1.1000000000000001</v>
      </c>
      <c r="BO792" s="687">
        <f>'2. ГПП-ОГХК'!CS194</f>
        <v>0</v>
      </c>
      <c r="BP792" s="687">
        <f t="shared" si="1683"/>
        <v>-1.1000000000000001</v>
      </c>
      <c r="BQ792" s="688">
        <f t="shared" si="1684"/>
        <v>0</v>
      </c>
      <c r="BR792" s="687">
        <f>'2. ГПП-ОГХК'!CW194</f>
        <v>1</v>
      </c>
      <c r="BS792" s="687">
        <f>'2. ГПП-ОГХК'!CY194</f>
        <v>0</v>
      </c>
      <c r="BT792" s="687">
        <f t="shared" si="1685"/>
        <v>-1</v>
      </c>
      <c r="BU792" s="688">
        <f t="shared" si="1686"/>
        <v>0</v>
      </c>
      <c r="BV792" s="687">
        <f>'2. ГПП-ОГХК'!DC194</f>
        <v>1.1000000000000001</v>
      </c>
      <c r="BW792" s="687">
        <f>'2. ГПП-ОГХК'!DE194</f>
        <v>0</v>
      </c>
      <c r="BX792" s="687">
        <f t="shared" si="1687"/>
        <v>-1.1000000000000001</v>
      </c>
      <c r="BY792" s="688">
        <f t="shared" si="1688"/>
        <v>0</v>
      </c>
    </row>
    <row r="793" spans="2:77" ht="20.100000000000001" customHeight="1">
      <c r="C793" s="430"/>
      <c r="D793" s="528"/>
      <c r="E793" s="528"/>
      <c r="F793" s="529"/>
      <c r="G793" s="530" t="s">
        <v>826</v>
      </c>
      <c r="H793" s="530"/>
      <c r="I793" s="5" t="s">
        <v>169</v>
      </c>
      <c r="J793" s="687">
        <f t="shared" si="1645"/>
        <v>16.700000000000003</v>
      </c>
      <c r="K793" s="687">
        <f t="shared" si="1646"/>
        <v>0</v>
      </c>
      <c r="L793" s="687">
        <f t="shared" si="1647"/>
        <v>-16.700000000000003</v>
      </c>
      <c r="M793" s="688">
        <f t="shared" si="1648"/>
        <v>0</v>
      </c>
      <c r="N793" s="687">
        <f t="shared" si="1649"/>
        <v>4.5</v>
      </c>
      <c r="O793" s="687">
        <f t="shared" si="1650"/>
        <v>0</v>
      </c>
      <c r="P793" s="687">
        <f t="shared" si="1651"/>
        <v>-4.5</v>
      </c>
      <c r="Q793" s="688">
        <f t="shared" si="1652"/>
        <v>0</v>
      </c>
      <c r="R793" s="687">
        <f>'2. ГПП-ОГХК'!W193</f>
        <v>1.6</v>
      </c>
      <c r="S793" s="687">
        <f>'2. ГПП-ОГХК'!Y193</f>
        <v>0</v>
      </c>
      <c r="T793" s="687">
        <f t="shared" si="1653"/>
        <v>-1.6</v>
      </c>
      <c r="U793" s="688">
        <f t="shared" si="1654"/>
        <v>0</v>
      </c>
      <c r="V793" s="687">
        <f>'2. ГПП-ОГХК'!AC193</f>
        <v>1.4</v>
      </c>
      <c r="W793" s="687">
        <f>'2. ГПП-ОГХК'!AE193</f>
        <v>0</v>
      </c>
      <c r="X793" s="687">
        <f t="shared" si="1655"/>
        <v>-1.4</v>
      </c>
      <c r="Y793" s="688">
        <f t="shared" si="1656"/>
        <v>0</v>
      </c>
      <c r="Z793" s="687">
        <f>'2. ГПП-ОГХК'!AI193</f>
        <v>1.5</v>
      </c>
      <c r="AA793" s="687">
        <f>'2. ГПП-ОГХК'!AK193</f>
        <v>0</v>
      </c>
      <c r="AB793" s="687">
        <f t="shared" si="1657"/>
        <v>-1.5</v>
      </c>
      <c r="AC793" s="688">
        <f t="shared" si="1658"/>
        <v>0</v>
      </c>
      <c r="AD793" s="687">
        <f t="shared" si="1659"/>
        <v>3.6000000000000005</v>
      </c>
      <c r="AE793" s="687">
        <f t="shared" si="1660"/>
        <v>0</v>
      </c>
      <c r="AF793" s="687">
        <f t="shared" si="1661"/>
        <v>-3.6000000000000005</v>
      </c>
      <c r="AG793" s="688">
        <f t="shared" si="1662"/>
        <v>0</v>
      </c>
      <c r="AH793" s="687">
        <f>'2. ГПП-ОГХК'!AU193</f>
        <v>1.1000000000000001</v>
      </c>
      <c r="AI793" s="687">
        <f>'2. ГПП-ОГХК'!AW193</f>
        <v>0</v>
      </c>
      <c r="AJ793" s="687">
        <f t="shared" si="1663"/>
        <v>-1.1000000000000001</v>
      </c>
      <c r="AK793" s="688">
        <f t="shared" si="1664"/>
        <v>0</v>
      </c>
      <c r="AL793" s="687">
        <f>'2. ГПП-ОГХК'!BA193</f>
        <v>1.3</v>
      </c>
      <c r="AM793" s="687">
        <f>'2. ГПП-ОГХК'!BC193</f>
        <v>0</v>
      </c>
      <c r="AN793" s="687">
        <f t="shared" si="1665"/>
        <v>-1.3</v>
      </c>
      <c r="AO793" s="688">
        <f t="shared" si="1666"/>
        <v>0</v>
      </c>
      <c r="AP793" s="687">
        <f>'2. ГПП-ОГХК'!BG193</f>
        <v>1.2</v>
      </c>
      <c r="AQ793" s="687">
        <f>'2. ГПП-ОГХК'!BI193</f>
        <v>0</v>
      </c>
      <c r="AR793" s="687">
        <f t="shared" si="1667"/>
        <v>-1.2</v>
      </c>
      <c r="AS793" s="688">
        <f t="shared" si="1668"/>
        <v>0</v>
      </c>
      <c r="AT793" s="687">
        <f t="shared" si="1669"/>
        <v>4.0999999999999996</v>
      </c>
      <c r="AU793" s="687">
        <f t="shared" si="1670"/>
        <v>0</v>
      </c>
      <c r="AV793" s="687">
        <f t="shared" si="1671"/>
        <v>-4.0999999999999996</v>
      </c>
      <c r="AW793" s="688">
        <f t="shared" si="1672"/>
        <v>0</v>
      </c>
      <c r="AX793" s="687">
        <f>'2. ГПП-ОГХК'!BS193</f>
        <v>1.3</v>
      </c>
      <c r="AY793" s="687">
        <f>'2. ГПП-ОГХК'!BU193</f>
        <v>0</v>
      </c>
      <c r="AZ793" s="687">
        <f t="shared" si="1673"/>
        <v>-1.3</v>
      </c>
      <c r="BA793" s="688">
        <f t="shared" si="1674"/>
        <v>0</v>
      </c>
      <c r="BB793" s="687">
        <f>'2. ГПП-ОГХК'!BY193</f>
        <v>1.4</v>
      </c>
      <c r="BC793" s="687">
        <f>'2. ГПП-ОГХК'!CA193</f>
        <v>0</v>
      </c>
      <c r="BD793" s="687">
        <f t="shared" si="1675"/>
        <v>-1.4</v>
      </c>
      <c r="BE793" s="688">
        <f t="shared" si="1676"/>
        <v>0</v>
      </c>
      <c r="BF793" s="687">
        <f>'2. ГПП-ОГХК'!CE193</f>
        <v>1.4</v>
      </c>
      <c r="BG793" s="687">
        <f>'2. ГПП-ОГХК'!CG193</f>
        <v>0</v>
      </c>
      <c r="BH793" s="687">
        <f t="shared" si="1677"/>
        <v>-1.4</v>
      </c>
      <c r="BI793" s="688">
        <f t="shared" si="1678"/>
        <v>0</v>
      </c>
      <c r="BJ793" s="687">
        <f t="shared" si="1679"/>
        <v>4.5</v>
      </c>
      <c r="BK793" s="687">
        <f t="shared" si="1680"/>
        <v>0</v>
      </c>
      <c r="BL793" s="687">
        <f t="shared" si="1681"/>
        <v>-4.5</v>
      </c>
      <c r="BM793" s="688">
        <f t="shared" si="1682"/>
        <v>0</v>
      </c>
      <c r="BN793" s="687">
        <f>'2. ГПП-ОГХК'!CQ193</f>
        <v>1.5</v>
      </c>
      <c r="BO793" s="687">
        <f>'2. ГПП-ОГХК'!CS193</f>
        <v>0</v>
      </c>
      <c r="BP793" s="687">
        <f t="shared" si="1683"/>
        <v>-1.5</v>
      </c>
      <c r="BQ793" s="688">
        <f t="shared" si="1684"/>
        <v>0</v>
      </c>
      <c r="BR793" s="687">
        <f>'2. ГПП-ОГХК'!CW193</f>
        <v>1.5</v>
      </c>
      <c r="BS793" s="687">
        <f>'2. ГПП-ОГХК'!CY193</f>
        <v>0</v>
      </c>
      <c r="BT793" s="687">
        <f t="shared" si="1685"/>
        <v>-1.5</v>
      </c>
      <c r="BU793" s="688">
        <f t="shared" si="1686"/>
        <v>0</v>
      </c>
      <c r="BV793" s="687">
        <f>'2. ГПП-ОГХК'!DC193</f>
        <v>1.5</v>
      </c>
      <c r="BW793" s="687">
        <f>'2. ГПП-ОГХК'!DE193</f>
        <v>0</v>
      </c>
      <c r="BX793" s="687">
        <f t="shared" si="1687"/>
        <v>-1.5</v>
      </c>
      <c r="BY793" s="688">
        <f t="shared" si="1688"/>
        <v>0</v>
      </c>
    </row>
    <row r="794" spans="2:77" ht="20.100000000000001" customHeight="1">
      <c r="C794" s="430" t="s">
        <v>129</v>
      </c>
      <c r="D794" s="528"/>
      <c r="E794" s="528"/>
      <c r="F794" s="529"/>
      <c r="G794" s="530" t="s">
        <v>827</v>
      </c>
      <c r="H794" s="530"/>
      <c r="I794" s="7" t="s">
        <v>98</v>
      </c>
      <c r="J794" s="687">
        <f t="shared" si="1645"/>
        <v>3.6000000000000005</v>
      </c>
      <c r="K794" s="687">
        <f t="shared" si="1646"/>
        <v>0</v>
      </c>
      <c r="L794" s="687">
        <f t="shared" si="1647"/>
        <v>-3.6000000000000005</v>
      </c>
      <c r="M794" s="688">
        <f t="shared" si="1648"/>
        <v>0</v>
      </c>
      <c r="N794" s="687">
        <f t="shared" si="1649"/>
        <v>1.1000000000000001</v>
      </c>
      <c r="O794" s="687">
        <f t="shared" si="1650"/>
        <v>0</v>
      </c>
      <c r="P794" s="687">
        <f t="shared" si="1651"/>
        <v>-1.1000000000000001</v>
      </c>
      <c r="Q794" s="688">
        <f t="shared" si="1652"/>
        <v>0</v>
      </c>
      <c r="R794" s="687">
        <f>'2. ГПП-ОГХК'!W196</f>
        <v>0.4</v>
      </c>
      <c r="S794" s="687">
        <f>'2. ГПП-ОГХК'!Y196</f>
        <v>0</v>
      </c>
      <c r="T794" s="687">
        <f t="shared" si="1653"/>
        <v>-0.4</v>
      </c>
      <c r="U794" s="688">
        <f t="shared" si="1654"/>
        <v>0</v>
      </c>
      <c r="V794" s="687">
        <f>'2. ГПП-ОГХК'!AC196</f>
        <v>0.3</v>
      </c>
      <c r="W794" s="687">
        <f>'2. ГПП-ОГХК'!AE196</f>
        <v>0</v>
      </c>
      <c r="X794" s="687">
        <f t="shared" si="1655"/>
        <v>-0.3</v>
      </c>
      <c r="Y794" s="688">
        <f t="shared" si="1656"/>
        <v>0</v>
      </c>
      <c r="Z794" s="687">
        <f>'2. ГПП-ОГХК'!AI196</f>
        <v>0.4</v>
      </c>
      <c r="AA794" s="687">
        <f>'2. ГПП-ОГХК'!AK196</f>
        <v>0</v>
      </c>
      <c r="AB794" s="687">
        <f t="shared" si="1657"/>
        <v>-0.4</v>
      </c>
      <c r="AC794" s="688">
        <f t="shared" si="1658"/>
        <v>0</v>
      </c>
      <c r="AD794" s="687">
        <f t="shared" si="1659"/>
        <v>0.60000000000000009</v>
      </c>
      <c r="AE794" s="687">
        <f t="shared" si="1660"/>
        <v>0</v>
      </c>
      <c r="AF794" s="687">
        <f t="shared" si="1661"/>
        <v>-0.60000000000000009</v>
      </c>
      <c r="AG794" s="688">
        <f t="shared" si="1662"/>
        <v>0</v>
      </c>
      <c r="AH794" s="687">
        <f>'2. ГПП-ОГХК'!AU196</f>
        <v>0.2</v>
      </c>
      <c r="AI794" s="687">
        <f>'2. ГПП-ОГХК'!AW196</f>
        <v>0</v>
      </c>
      <c r="AJ794" s="687">
        <f t="shared" si="1663"/>
        <v>-0.2</v>
      </c>
      <c r="AK794" s="688">
        <f t="shared" si="1664"/>
        <v>0</v>
      </c>
      <c r="AL794" s="687">
        <f>'2. ГПП-ОГХК'!BA196</f>
        <v>0.2</v>
      </c>
      <c r="AM794" s="687">
        <f>'2. ГПП-ОГХК'!BC196</f>
        <v>0</v>
      </c>
      <c r="AN794" s="687">
        <f t="shared" si="1665"/>
        <v>-0.2</v>
      </c>
      <c r="AO794" s="688">
        <f t="shared" si="1666"/>
        <v>0</v>
      </c>
      <c r="AP794" s="687">
        <f>'2. ГПП-ОГХК'!BG196</f>
        <v>0.2</v>
      </c>
      <c r="AQ794" s="687">
        <f>'2. ГПП-ОГХК'!BI196</f>
        <v>0</v>
      </c>
      <c r="AR794" s="687">
        <f t="shared" si="1667"/>
        <v>-0.2</v>
      </c>
      <c r="AS794" s="688">
        <f t="shared" si="1668"/>
        <v>0</v>
      </c>
      <c r="AT794" s="687">
        <f t="shared" si="1669"/>
        <v>0.7</v>
      </c>
      <c r="AU794" s="687">
        <f t="shared" si="1670"/>
        <v>0</v>
      </c>
      <c r="AV794" s="687">
        <f t="shared" si="1671"/>
        <v>-0.7</v>
      </c>
      <c r="AW794" s="688">
        <f t="shared" si="1672"/>
        <v>0</v>
      </c>
      <c r="AX794" s="687">
        <f>'2. ГПП-ОГХК'!BS196</f>
        <v>0.2</v>
      </c>
      <c r="AY794" s="687">
        <f>'2. ГПП-ОГХК'!BU196</f>
        <v>0</v>
      </c>
      <c r="AZ794" s="687">
        <f t="shared" si="1673"/>
        <v>-0.2</v>
      </c>
      <c r="BA794" s="688">
        <f t="shared" si="1674"/>
        <v>0</v>
      </c>
      <c r="BB794" s="687">
        <f>'2. ГПП-ОГХК'!BY196</f>
        <v>0.2</v>
      </c>
      <c r="BC794" s="687">
        <f>'2. ГПП-ОГХК'!CA196</f>
        <v>0</v>
      </c>
      <c r="BD794" s="687">
        <f t="shared" si="1675"/>
        <v>-0.2</v>
      </c>
      <c r="BE794" s="688">
        <f t="shared" si="1676"/>
        <v>0</v>
      </c>
      <c r="BF794" s="687">
        <f>'2. ГПП-ОГХК'!CE196</f>
        <v>0.3</v>
      </c>
      <c r="BG794" s="687">
        <f>'2. ГПП-ОГХК'!CG196</f>
        <v>0</v>
      </c>
      <c r="BH794" s="687">
        <f t="shared" si="1677"/>
        <v>-0.3</v>
      </c>
      <c r="BI794" s="688">
        <f t="shared" si="1678"/>
        <v>0</v>
      </c>
      <c r="BJ794" s="687">
        <f t="shared" si="1679"/>
        <v>1.2000000000000002</v>
      </c>
      <c r="BK794" s="687">
        <f t="shared" si="1680"/>
        <v>0</v>
      </c>
      <c r="BL794" s="687">
        <f t="shared" si="1681"/>
        <v>-1.2000000000000002</v>
      </c>
      <c r="BM794" s="688">
        <f t="shared" si="1682"/>
        <v>0</v>
      </c>
      <c r="BN794" s="687">
        <f>'2. ГПП-ОГХК'!CQ196</f>
        <v>0.4</v>
      </c>
      <c r="BO794" s="687">
        <f>'2. ГПП-ОГХК'!CS196</f>
        <v>0</v>
      </c>
      <c r="BP794" s="687">
        <f t="shared" si="1683"/>
        <v>-0.4</v>
      </c>
      <c r="BQ794" s="688">
        <f t="shared" si="1684"/>
        <v>0</v>
      </c>
      <c r="BR794" s="687">
        <f>'2. ГПП-ОГХК'!CW196</f>
        <v>0.4</v>
      </c>
      <c r="BS794" s="687">
        <f>'2. ГПП-ОГХК'!CY196</f>
        <v>0</v>
      </c>
      <c r="BT794" s="687">
        <f t="shared" si="1685"/>
        <v>-0.4</v>
      </c>
      <c r="BU794" s="688">
        <f t="shared" si="1686"/>
        <v>0</v>
      </c>
      <c r="BV794" s="687">
        <f>'2. ГПП-ОГХК'!DC196</f>
        <v>0.4</v>
      </c>
      <c r="BW794" s="687">
        <f>'2. ГПП-ОГХК'!DE196</f>
        <v>0</v>
      </c>
      <c r="BX794" s="687">
        <f t="shared" si="1687"/>
        <v>-0.4</v>
      </c>
      <c r="BY794" s="688">
        <f t="shared" si="1688"/>
        <v>0</v>
      </c>
    </row>
    <row r="795" spans="2:77" ht="20.100000000000001" customHeight="1">
      <c r="C795" s="437"/>
      <c r="D795" s="528"/>
      <c r="E795" s="528"/>
      <c r="F795" s="529"/>
      <c r="G795" s="530" t="s">
        <v>828</v>
      </c>
      <c r="H795" s="530"/>
      <c r="I795" s="5" t="s">
        <v>169</v>
      </c>
      <c r="J795" s="687">
        <f t="shared" si="1645"/>
        <v>5</v>
      </c>
      <c r="K795" s="687">
        <f t="shared" si="1646"/>
        <v>0</v>
      </c>
      <c r="L795" s="687">
        <f t="shared" si="1647"/>
        <v>-5</v>
      </c>
      <c r="M795" s="688">
        <f t="shared" si="1648"/>
        <v>0</v>
      </c>
      <c r="N795" s="687">
        <f t="shared" si="1649"/>
        <v>1.5</v>
      </c>
      <c r="O795" s="687">
        <f t="shared" si="1650"/>
        <v>0</v>
      </c>
      <c r="P795" s="687">
        <f t="shared" si="1651"/>
        <v>-1.5</v>
      </c>
      <c r="Q795" s="688">
        <f t="shared" si="1652"/>
        <v>0</v>
      </c>
      <c r="R795" s="687">
        <f>'2. ГПП-ОГХК'!W195</f>
        <v>0.5</v>
      </c>
      <c r="S795" s="687">
        <f>'2. ГПП-ОГХК'!Y195</f>
        <v>0</v>
      </c>
      <c r="T795" s="687">
        <f t="shared" si="1653"/>
        <v>-0.5</v>
      </c>
      <c r="U795" s="688">
        <f t="shared" si="1654"/>
        <v>0</v>
      </c>
      <c r="V795" s="687">
        <f>'2. ГПП-ОГХК'!AC195</f>
        <v>0.5</v>
      </c>
      <c r="W795" s="687">
        <f>'2. ГПП-ОГХК'!AE195</f>
        <v>0</v>
      </c>
      <c r="X795" s="687">
        <f t="shared" si="1655"/>
        <v>-0.5</v>
      </c>
      <c r="Y795" s="688">
        <f t="shared" si="1656"/>
        <v>0</v>
      </c>
      <c r="Z795" s="687">
        <f>'2. ГПП-ОГХК'!AI195</f>
        <v>0.5</v>
      </c>
      <c r="AA795" s="687">
        <f>'2. ГПП-ОГХК'!AK195</f>
        <v>0</v>
      </c>
      <c r="AB795" s="687">
        <f t="shared" si="1657"/>
        <v>-0.5</v>
      </c>
      <c r="AC795" s="688">
        <f t="shared" si="1658"/>
        <v>0</v>
      </c>
      <c r="AD795" s="687">
        <f t="shared" si="1659"/>
        <v>0.89999999999999991</v>
      </c>
      <c r="AE795" s="687">
        <f t="shared" si="1660"/>
        <v>0</v>
      </c>
      <c r="AF795" s="687">
        <f t="shared" si="1661"/>
        <v>-0.89999999999999991</v>
      </c>
      <c r="AG795" s="688">
        <f t="shared" si="1662"/>
        <v>0</v>
      </c>
      <c r="AH795" s="687">
        <f>'2. ГПП-ОГХК'!AU195</f>
        <v>0.3</v>
      </c>
      <c r="AI795" s="687">
        <f>'2. ГПП-ОГХК'!AW195</f>
        <v>0</v>
      </c>
      <c r="AJ795" s="687">
        <f t="shared" si="1663"/>
        <v>-0.3</v>
      </c>
      <c r="AK795" s="688">
        <f t="shared" si="1664"/>
        <v>0</v>
      </c>
      <c r="AL795" s="687">
        <f>'2. ГПП-ОГХК'!BA195</f>
        <v>0.3</v>
      </c>
      <c r="AM795" s="687">
        <f>'2. ГПП-ОГХК'!BC195</f>
        <v>0</v>
      </c>
      <c r="AN795" s="687">
        <f t="shared" si="1665"/>
        <v>-0.3</v>
      </c>
      <c r="AO795" s="688">
        <f t="shared" si="1666"/>
        <v>0</v>
      </c>
      <c r="AP795" s="687">
        <f>'2. ГПП-ОГХК'!BG195</f>
        <v>0.3</v>
      </c>
      <c r="AQ795" s="687">
        <f>'2. ГПП-ОГХК'!BI195</f>
        <v>0</v>
      </c>
      <c r="AR795" s="687">
        <f t="shared" si="1667"/>
        <v>-0.3</v>
      </c>
      <c r="AS795" s="688">
        <f t="shared" si="1668"/>
        <v>0</v>
      </c>
      <c r="AT795" s="687">
        <f t="shared" si="1669"/>
        <v>1.1000000000000001</v>
      </c>
      <c r="AU795" s="687">
        <f t="shared" si="1670"/>
        <v>0</v>
      </c>
      <c r="AV795" s="687">
        <f t="shared" si="1671"/>
        <v>-1.1000000000000001</v>
      </c>
      <c r="AW795" s="688">
        <f t="shared" si="1672"/>
        <v>0</v>
      </c>
      <c r="AX795" s="687">
        <f>'2. ГПП-ОГХК'!BS195</f>
        <v>0.3</v>
      </c>
      <c r="AY795" s="687">
        <f>'2. ГПП-ОГХК'!BU195</f>
        <v>0</v>
      </c>
      <c r="AZ795" s="687">
        <f t="shared" si="1673"/>
        <v>-0.3</v>
      </c>
      <c r="BA795" s="688">
        <f t="shared" si="1674"/>
        <v>0</v>
      </c>
      <c r="BB795" s="687">
        <f>'2. ГПП-ОГХК'!BY195</f>
        <v>0.3</v>
      </c>
      <c r="BC795" s="687">
        <f>'2. ГПП-ОГХК'!CA195</f>
        <v>0</v>
      </c>
      <c r="BD795" s="687">
        <f t="shared" si="1675"/>
        <v>-0.3</v>
      </c>
      <c r="BE795" s="688">
        <f t="shared" si="1676"/>
        <v>0</v>
      </c>
      <c r="BF795" s="687">
        <f>'2. ГПП-ОГХК'!CE195</f>
        <v>0.5</v>
      </c>
      <c r="BG795" s="687">
        <f>'2. ГПП-ОГХК'!CG195</f>
        <v>0</v>
      </c>
      <c r="BH795" s="687">
        <f t="shared" si="1677"/>
        <v>-0.5</v>
      </c>
      <c r="BI795" s="688">
        <f t="shared" si="1678"/>
        <v>0</v>
      </c>
      <c r="BJ795" s="687">
        <f t="shared" si="1679"/>
        <v>1.5</v>
      </c>
      <c r="BK795" s="687">
        <f t="shared" si="1680"/>
        <v>0</v>
      </c>
      <c r="BL795" s="687">
        <f t="shared" si="1681"/>
        <v>-1.5</v>
      </c>
      <c r="BM795" s="688">
        <f t="shared" si="1682"/>
        <v>0</v>
      </c>
      <c r="BN795" s="687">
        <f>'2. ГПП-ОГХК'!CQ195</f>
        <v>0.5</v>
      </c>
      <c r="BO795" s="687">
        <f>'2. ГПП-ОГХК'!CS195</f>
        <v>0</v>
      </c>
      <c r="BP795" s="687">
        <f t="shared" si="1683"/>
        <v>-0.5</v>
      </c>
      <c r="BQ795" s="688">
        <f t="shared" si="1684"/>
        <v>0</v>
      </c>
      <c r="BR795" s="687">
        <f>'2. ГПП-ОГХК'!CW195</f>
        <v>0.5</v>
      </c>
      <c r="BS795" s="687">
        <f>'2. ГПП-ОГХК'!CY195</f>
        <v>0</v>
      </c>
      <c r="BT795" s="687">
        <f t="shared" si="1685"/>
        <v>-0.5</v>
      </c>
      <c r="BU795" s="688">
        <f t="shared" si="1686"/>
        <v>0</v>
      </c>
      <c r="BV795" s="687">
        <f>'2. ГПП-ОГХК'!DC195</f>
        <v>0.5</v>
      </c>
      <c r="BW795" s="687">
        <f>'2. ГПП-ОГХК'!DE195</f>
        <v>0</v>
      </c>
      <c r="BX795" s="687">
        <f t="shared" si="1687"/>
        <v>-0.5</v>
      </c>
      <c r="BY795" s="688">
        <f t="shared" si="1688"/>
        <v>0</v>
      </c>
    </row>
    <row r="796" spans="2:77" ht="20.100000000000001" customHeight="1">
      <c r="C796" s="693" t="s">
        <v>164</v>
      </c>
      <c r="D796" s="528"/>
      <c r="E796" s="528"/>
      <c r="F796" s="529"/>
      <c r="G796" s="530" t="s">
        <v>829</v>
      </c>
      <c r="H796" s="530"/>
      <c r="I796" s="7" t="s">
        <v>98</v>
      </c>
      <c r="J796" s="687">
        <f t="shared" si="1645"/>
        <v>0</v>
      </c>
      <c r="K796" s="687">
        <f t="shared" si="1646"/>
        <v>0</v>
      </c>
      <c r="L796" s="687">
        <f t="shared" si="1647"/>
        <v>0</v>
      </c>
      <c r="M796" s="688" t="str">
        <f t="shared" si="1648"/>
        <v>-</v>
      </c>
      <c r="N796" s="687">
        <f t="shared" si="1649"/>
        <v>0</v>
      </c>
      <c r="O796" s="687">
        <f t="shared" si="1650"/>
        <v>0</v>
      </c>
      <c r="P796" s="687">
        <f t="shared" si="1651"/>
        <v>0</v>
      </c>
      <c r="Q796" s="688" t="str">
        <f t="shared" si="1652"/>
        <v>-</v>
      </c>
      <c r="R796" s="687">
        <f>'2. ГПП-ОГХК'!W198</f>
        <v>0</v>
      </c>
      <c r="S796" s="687">
        <f>'2. ГПП-ОГХК'!Y198</f>
        <v>0</v>
      </c>
      <c r="T796" s="687">
        <f t="shared" si="1653"/>
        <v>0</v>
      </c>
      <c r="U796" s="688" t="str">
        <f t="shared" si="1654"/>
        <v>-</v>
      </c>
      <c r="V796" s="687">
        <f>'2. ГПП-ОГХК'!AC198</f>
        <v>0</v>
      </c>
      <c r="W796" s="687">
        <f>'2. ГПП-ОГХК'!AE198</f>
        <v>0</v>
      </c>
      <c r="X796" s="687">
        <f t="shared" si="1655"/>
        <v>0</v>
      </c>
      <c r="Y796" s="688" t="str">
        <f t="shared" si="1656"/>
        <v>-</v>
      </c>
      <c r="Z796" s="687">
        <f>'2. ГПП-ОГХК'!AI198</f>
        <v>0</v>
      </c>
      <c r="AA796" s="687">
        <f>'2. ГПП-ОГХК'!AK198</f>
        <v>0</v>
      </c>
      <c r="AB796" s="687">
        <f t="shared" si="1657"/>
        <v>0</v>
      </c>
      <c r="AC796" s="688" t="str">
        <f t="shared" si="1658"/>
        <v>-</v>
      </c>
      <c r="AD796" s="687">
        <f t="shared" si="1659"/>
        <v>0</v>
      </c>
      <c r="AE796" s="687">
        <f t="shared" si="1660"/>
        <v>0</v>
      </c>
      <c r="AF796" s="687">
        <f t="shared" si="1661"/>
        <v>0</v>
      </c>
      <c r="AG796" s="688" t="str">
        <f t="shared" si="1662"/>
        <v>-</v>
      </c>
      <c r="AH796" s="687">
        <f>'2. ГПП-ОГХК'!AU198</f>
        <v>0</v>
      </c>
      <c r="AI796" s="687">
        <f>'2. ГПП-ОГХК'!AW198</f>
        <v>0</v>
      </c>
      <c r="AJ796" s="687">
        <f t="shared" si="1663"/>
        <v>0</v>
      </c>
      <c r="AK796" s="688" t="str">
        <f t="shared" si="1664"/>
        <v>-</v>
      </c>
      <c r="AL796" s="687">
        <f>'2. ГПП-ОГХК'!BA198</f>
        <v>0</v>
      </c>
      <c r="AM796" s="687">
        <f>'2. ГПП-ОГХК'!BC198</f>
        <v>0</v>
      </c>
      <c r="AN796" s="687">
        <f t="shared" si="1665"/>
        <v>0</v>
      </c>
      <c r="AO796" s="688" t="str">
        <f t="shared" si="1666"/>
        <v>-</v>
      </c>
      <c r="AP796" s="687">
        <f>'2. ГПП-ОГХК'!BG198</f>
        <v>0</v>
      </c>
      <c r="AQ796" s="687">
        <f>'2. ГПП-ОГХК'!BI198</f>
        <v>0</v>
      </c>
      <c r="AR796" s="687">
        <f t="shared" si="1667"/>
        <v>0</v>
      </c>
      <c r="AS796" s="688" t="str">
        <f t="shared" si="1668"/>
        <v>-</v>
      </c>
      <c r="AT796" s="687">
        <f t="shared" si="1669"/>
        <v>0</v>
      </c>
      <c r="AU796" s="687">
        <f t="shared" si="1670"/>
        <v>0</v>
      </c>
      <c r="AV796" s="687">
        <f t="shared" si="1671"/>
        <v>0</v>
      </c>
      <c r="AW796" s="688" t="str">
        <f t="shared" si="1672"/>
        <v>-</v>
      </c>
      <c r="AX796" s="687">
        <f>'2. ГПП-ОГХК'!BS198</f>
        <v>0</v>
      </c>
      <c r="AY796" s="687">
        <f>'2. ГПП-ОГХК'!BU198</f>
        <v>0</v>
      </c>
      <c r="AZ796" s="687">
        <f t="shared" si="1673"/>
        <v>0</v>
      </c>
      <c r="BA796" s="688" t="str">
        <f t="shared" si="1674"/>
        <v>-</v>
      </c>
      <c r="BB796" s="687">
        <f>'2. ГПП-ОГХК'!BY198</f>
        <v>0</v>
      </c>
      <c r="BC796" s="687">
        <f>'2. ГПП-ОГХК'!CA198</f>
        <v>0</v>
      </c>
      <c r="BD796" s="687">
        <f t="shared" si="1675"/>
        <v>0</v>
      </c>
      <c r="BE796" s="688" t="str">
        <f t="shared" si="1676"/>
        <v>-</v>
      </c>
      <c r="BF796" s="687">
        <f>'2. ГПП-ОГХК'!CE198</f>
        <v>0</v>
      </c>
      <c r="BG796" s="687">
        <f>'2. ГПП-ОГХК'!CG198</f>
        <v>0</v>
      </c>
      <c r="BH796" s="687">
        <f t="shared" si="1677"/>
        <v>0</v>
      </c>
      <c r="BI796" s="688" t="str">
        <f t="shared" si="1678"/>
        <v>-</v>
      </c>
      <c r="BJ796" s="687">
        <f t="shared" si="1679"/>
        <v>0</v>
      </c>
      <c r="BK796" s="687">
        <f t="shared" si="1680"/>
        <v>0</v>
      </c>
      <c r="BL796" s="687">
        <f t="shared" si="1681"/>
        <v>0</v>
      </c>
      <c r="BM796" s="688" t="str">
        <f t="shared" si="1682"/>
        <v>-</v>
      </c>
      <c r="BN796" s="687">
        <f>'2. ГПП-ОГХК'!CQ198</f>
        <v>0</v>
      </c>
      <c r="BO796" s="687">
        <f>'2. ГПП-ОГХК'!CS198</f>
        <v>0</v>
      </c>
      <c r="BP796" s="687">
        <f t="shared" si="1683"/>
        <v>0</v>
      </c>
      <c r="BQ796" s="688" t="str">
        <f t="shared" si="1684"/>
        <v>-</v>
      </c>
      <c r="BR796" s="687">
        <f>'2. ГПП-ОГХК'!CW198</f>
        <v>0</v>
      </c>
      <c r="BS796" s="687">
        <f>'2. ГПП-ОГХК'!CY198</f>
        <v>0</v>
      </c>
      <c r="BT796" s="687">
        <f t="shared" si="1685"/>
        <v>0</v>
      </c>
      <c r="BU796" s="688" t="str">
        <f t="shared" si="1686"/>
        <v>-</v>
      </c>
      <c r="BV796" s="687">
        <f>'2. ГПП-ОГХК'!DC198</f>
        <v>0</v>
      </c>
      <c r="BW796" s="687">
        <f>'2. ГПП-ОГХК'!DE198</f>
        <v>0</v>
      </c>
      <c r="BX796" s="687">
        <f t="shared" si="1687"/>
        <v>0</v>
      </c>
      <c r="BY796" s="688" t="str">
        <f t="shared" si="1688"/>
        <v>-</v>
      </c>
    </row>
    <row r="797" spans="2:77" ht="20.100000000000001" customHeight="1">
      <c r="C797" s="430"/>
      <c r="D797" s="528"/>
      <c r="E797" s="528"/>
      <c r="F797" s="529"/>
      <c r="G797" s="530" t="s">
        <v>830</v>
      </c>
      <c r="H797" s="530"/>
      <c r="I797" s="5" t="s">
        <v>169</v>
      </c>
      <c r="J797" s="687">
        <f t="shared" si="1645"/>
        <v>0</v>
      </c>
      <c r="K797" s="687">
        <f t="shared" si="1646"/>
        <v>0</v>
      </c>
      <c r="L797" s="687">
        <f t="shared" si="1647"/>
        <v>0</v>
      </c>
      <c r="M797" s="688" t="str">
        <f t="shared" si="1648"/>
        <v>-</v>
      </c>
      <c r="N797" s="687">
        <f t="shared" si="1649"/>
        <v>0</v>
      </c>
      <c r="O797" s="687">
        <f t="shared" si="1650"/>
        <v>0</v>
      </c>
      <c r="P797" s="687">
        <f t="shared" si="1651"/>
        <v>0</v>
      </c>
      <c r="Q797" s="688" t="str">
        <f t="shared" si="1652"/>
        <v>-</v>
      </c>
      <c r="R797" s="687">
        <f>'2. ГПП-ОГХК'!W197</f>
        <v>0</v>
      </c>
      <c r="S797" s="687">
        <f>'2. ГПП-ОГХК'!Y197</f>
        <v>0</v>
      </c>
      <c r="T797" s="687">
        <f t="shared" si="1653"/>
        <v>0</v>
      </c>
      <c r="U797" s="688" t="str">
        <f t="shared" si="1654"/>
        <v>-</v>
      </c>
      <c r="V797" s="687">
        <f>'2. ГПП-ОГХК'!AC197</f>
        <v>0</v>
      </c>
      <c r="W797" s="687">
        <f>'2. ГПП-ОГХК'!AE197</f>
        <v>0</v>
      </c>
      <c r="X797" s="687">
        <f t="shared" si="1655"/>
        <v>0</v>
      </c>
      <c r="Y797" s="688" t="str">
        <f t="shared" si="1656"/>
        <v>-</v>
      </c>
      <c r="Z797" s="687">
        <f>'2. ГПП-ОГХК'!AI197</f>
        <v>0</v>
      </c>
      <c r="AA797" s="687">
        <f>'2. ГПП-ОГХК'!AK197</f>
        <v>0</v>
      </c>
      <c r="AB797" s="687">
        <f t="shared" si="1657"/>
        <v>0</v>
      </c>
      <c r="AC797" s="688" t="str">
        <f t="shared" si="1658"/>
        <v>-</v>
      </c>
      <c r="AD797" s="687">
        <f t="shared" si="1659"/>
        <v>0</v>
      </c>
      <c r="AE797" s="687">
        <f t="shared" si="1660"/>
        <v>0</v>
      </c>
      <c r="AF797" s="687">
        <f t="shared" si="1661"/>
        <v>0</v>
      </c>
      <c r="AG797" s="688" t="str">
        <f t="shared" si="1662"/>
        <v>-</v>
      </c>
      <c r="AH797" s="687">
        <f>'2. ГПП-ОГХК'!AU197</f>
        <v>0</v>
      </c>
      <c r="AI797" s="687">
        <f>'2. ГПП-ОГХК'!AW197</f>
        <v>0</v>
      </c>
      <c r="AJ797" s="687">
        <f t="shared" si="1663"/>
        <v>0</v>
      </c>
      <c r="AK797" s="688" t="str">
        <f t="shared" si="1664"/>
        <v>-</v>
      </c>
      <c r="AL797" s="687">
        <f>'2. ГПП-ОГХК'!BA197</f>
        <v>0</v>
      </c>
      <c r="AM797" s="687">
        <f>'2. ГПП-ОГХК'!BC197</f>
        <v>0</v>
      </c>
      <c r="AN797" s="687">
        <f t="shared" si="1665"/>
        <v>0</v>
      </c>
      <c r="AO797" s="688" t="str">
        <f t="shared" si="1666"/>
        <v>-</v>
      </c>
      <c r="AP797" s="687">
        <f>'2. ГПП-ОГХК'!BG197</f>
        <v>0</v>
      </c>
      <c r="AQ797" s="687">
        <f>'2. ГПП-ОГХК'!BI197</f>
        <v>0</v>
      </c>
      <c r="AR797" s="687">
        <f t="shared" si="1667"/>
        <v>0</v>
      </c>
      <c r="AS797" s="688" t="str">
        <f t="shared" si="1668"/>
        <v>-</v>
      </c>
      <c r="AT797" s="687">
        <f t="shared" si="1669"/>
        <v>0</v>
      </c>
      <c r="AU797" s="687">
        <f t="shared" si="1670"/>
        <v>0</v>
      </c>
      <c r="AV797" s="687">
        <f t="shared" si="1671"/>
        <v>0</v>
      </c>
      <c r="AW797" s="688" t="str">
        <f t="shared" si="1672"/>
        <v>-</v>
      </c>
      <c r="AX797" s="687">
        <f>'2. ГПП-ОГХК'!BS197</f>
        <v>0</v>
      </c>
      <c r="AY797" s="687">
        <f>'2. ГПП-ОГХК'!BU197</f>
        <v>0</v>
      </c>
      <c r="AZ797" s="687">
        <f t="shared" si="1673"/>
        <v>0</v>
      </c>
      <c r="BA797" s="688" t="str">
        <f t="shared" si="1674"/>
        <v>-</v>
      </c>
      <c r="BB797" s="687">
        <f>'2. ГПП-ОГХК'!BY197</f>
        <v>0</v>
      </c>
      <c r="BC797" s="687">
        <f>'2. ГПП-ОГХК'!CA197</f>
        <v>0</v>
      </c>
      <c r="BD797" s="687">
        <f t="shared" si="1675"/>
        <v>0</v>
      </c>
      <c r="BE797" s="688" t="str">
        <f t="shared" si="1676"/>
        <v>-</v>
      </c>
      <c r="BF797" s="687">
        <f>'2. ГПП-ОГХК'!CE197</f>
        <v>0</v>
      </c>
      <c r="BG797" s="687">
        <f>'2. ГПП-ОГХК'!CG197</f>
        <v>0</v>
      </c>
      <c r="BH797" s="687">
        <f t="shared" si="1677"/>
        <v>0</v>
      </c>
      <c r="BI797" s="688" t="str">
        <f t="shared" si="1678"/>
        <v>-</v>
      </c>
      <c r="BJ797" s="687">
        <f t="shared" si="1679"/>
        <v>0</v>
      </c>
      <c r="BK797" s="687">
        <f t="shared" si="1680"/>
        <v>0</v>
      </c>
      <c r="BL797" s="687">
        <f t="shared" si="1681"/>
        <v>0</v>
      </c>
      <c r="BM797" s="688" t="str">
        <f t="shared" si="1682"/>
        <v>-</v>
      </c>
      <c r="BN797" s="687">
        <f>'2. ГПП-ОГХК'!CQ197</f>
        <v>0</v>
      </c>
      <c r="BO797" s="687">
        <f>'2. ГПП-ОГХК'!CS197</f>
        <v>0</v>
      </c>
      <c r="BP797" s="687">
        <f t="shared" si="1683"/>
        <v>0</v>
      </c>
      <c r="BQ797" s="688" t="str">
        <f t="shared" si="1684"/>
        <v>-</v>
      </c>
      <c r="BR797" s="687">
        <f>'2. ГПП-ОГХК'!CW197</f>
        <v>0</v>
      </c>
      <c r="BS797" s="687">
        <f>'2. ГПП-ОГХК'!CY197</f>
        <v>0</v>
      </c>
      <c r="BT797" s="687">
        <f t="shared" si="1685"/>
        <v>0</v>
      </c>
      <c r="BU797" s="688" t="str">
        <f t="shared" si="1686"/>
        <v>-</v>
      </c>
      <c r="BV797" s="687">
        <f>'2. ГПП-ОГХК'!DC197</f>
        <v>0</v>
      </c>
      <c r="BW797" s="687">
        <f>'2. ГПП-ОГХК'!DE197</f>
        <v>0</v>
      </c>
      <c r="BX797" s="687">
        <f t="shared" si="1687"/>
        <v>0</v>
      </c>
      <c r="BY797" s="688" t="str">
        <f t="shared" si="1688"/>
        <v>-</v>
      </c>
    </row>
    <row r="798" spans="2:77" ht="20.100000000000001" customHeight="1">
      <c r="C798" s="424" t="s">
        <v>374</v>
      </c>
      <c r="D798" s="528"/>
      <c r="E798" s="528"/>
      <c r="F798" s="529"/>
      <c r="G798" s="530" t="s">
        <v>831</v>
      </c>
      <c r="H798" s="530"/>
      <c r="I798" s="9" t="s">
        <v>98</v>
      </c>
      <c r="J798" s="687">
        <f t="shared" si="1645"/>
        <v>0</v>
      </c>
      <c r="K798" s="687">
        <f t="shared" si="1646"/>
        <v>0</v>
      </c>
      <c r="L798" s="687">
        <f t="shared" si="1647"/>
        <v>0</v>
      </c>
      <c r="M798" s="688" t="str">
        <f t="shared" si="1648"/>
        <v>-</v>
      </c>
      <c r="N798" s="687">
        <f t="shared" si="1649"/>
        <v>0</v>
      </c>
      <c r="O798" s="687">
        <f t="shared" si="1650"/>
        <v>0</v>
      </c>
      <c r="P798" s="687">
        <f t="shared" si="1651"/>
        <v>0</v>
      </c>
      <c r="Q798" s="688" t="str">
        <f t="shared" si="1652"/>
        <v>-</v>
      </c>
      <c r="R798" s="687">
        <f>'14. ГП Благовещенск (Ам ГПЗ)'!W62</f>
        <v>0</v>
      </c>
      <c r="S798" s="687">
        <f>'14. ГП Благовещенск (Ам ГПЗ)'!Y62</f>
        <v>0</v>
      </c>
      <c r="T798" s="687">
        <f t="shared" si="1653"/>
        <v>0</v>
      </c>
      <c r="U798" s="688" t="str">
        <f t="shared" si="1654"/>
        <v>-</v>
      </c>
      <c r="V798" s="687">
        <f>'14. ГП Благовещенск (Ам ГПЗ)'!AC62</f>
        <v>0</v>
      </c>
      <c r="W798" s="687">
        <f>'14. ГП Благовещенск (Ам ГПЗ)'!AE62</f>
        <v>0</v>
      </c>
      <c r="X798" s="687">
        <f t="shared" si="1655"/>
        <v>0</v>
      </c>
      <c r="Y798" s="688" t="str">
        <f t="shared" si="1656"/>
        <v>-</v>
      </c>
      <c r="Z798" s="687">
        <f>'14. ГП Благовещенск (Ам ГПЗ)'!AI62</f>
        <v>0</v>
      </c>
      <c r="AA798" s="687">
        <f>'14. ГП Благовещенск (Ам ГПЗ)'!AK62</f>
        <v>0</v>
      </c>
      <c r="AB798" s="687">
        <f t="shared" si="1657"/>
        <v>0</v>
      </c>
      <c r="AC798" s="688" t="str">
        <f t="shared" si="1658"/>
        <v>-</v>
      </c>
      <c r="AD798" s="687">
        <f t="shared" si="1659"/>
        <v>0</v>
      </c>
      <c r="AE798" s="687">
        <f t="shared" si="1660"/>
        <v>0</v>
      </c>
      <c r="AF798" s="687">
        <f t="shared" si="1661"/>
        <v>0</v>
      </c>
      <c r="AG798" s="688" t="str">
        <f t="shared" si="1662"/>
        <v>-</v>
      </c>
      <c r="AH798" s="687">
        <f>'14. ГП Благовещенск (Ам ГПЗ)'!AU62</f>
        <v>0</v>
      </c>
      <c r="AI798" s="687">
        <f>'14. ГП Благовещенск (Ам ГПЗ)'!AW62</f>
        <v>0</v>
      </c>
      <c r="AJ798" s="687">
        <f t="shared" si="1663"/>
        <v>0</v>
      </c>
      <c r="AK798" s="688" t="str">
        <f t="shared" si="1664"/>
        <v>-</v>
      </c>
      <c r="AL798" s="687">
        <f>'14. ГП Благовещенск (Ам ГПЗ)'!BA62</f>
        <v>0</v>
      </c>
      <c r="AM798" s="687">
        <f>'14. ГП Благовещенск (Ам ГПЗ)'!BC62</f>
        <v>0</v>
      </c>
      <c r="AN798" s="687">
        <f t="shared" si="1665"/>
        <v>0</v>
      </c>
      <c r="AO798" s="688" t="str">
        <f t="shared" si="1666"/>
        <v>-</v>
      </c>
      <c r="AP798" s="687">
        <f>'14. ГП Благовещенск (Ам ГПЗ)'!BG62</f>
        <v>0</v>
      </c>
      <c r="AQ798" s="687">
        <f>'14. ГП Благовещенск (Ам ГПЗ)'!BI62</f>
        <v>0</v>
      </c>
      <c r="AR798" s="687">
        <f t="shared" si="1667"/>
        <v>0</v>
      </c>
      <c r="AS798" s="688" t="str">
        <f t="shared" si="1668"/>
        <v>-</v>
      </c>
      <c r="AT798" s="687">
        <f t="shared" si="1669"/>
        <v>0</v>
      </c>
      <c r="AU798" s="687">
        <f t="shared" si="1670"/>
        <v>0</v>
      </c>
      <c r="AV798" s="687">
        <f t="shared" si="1671"/>
        <v>0</v>
      </c>
      <c r="AW798" s="688" t="str">
        <f t="shared" si="1672"/>
        <v>-</v>
      </c>
      <c r="AX798" s="687">
        <f>'14. ГП Благовещенск (Ам ГПЗ)'!BS62</f>
        <v>0</v>
      </c>
      <c r="AY798" s="687">
        <f>'14. ГП Благовещенск (Ам ГПЗ)'!BU62</f>
        <v>0</v>
      </c>
      <c r="AZ798" s="687">
        <f t="shared" si="1673"/>
        <v>0</v>
      </c>
      <c r="BA798" s="688" t="str">
        <f t="shared" si="1674"/>
        <v>-</v>
      </c>
      <c r="BB798" s="687">
        <f>'14. ГП Благовещенск (Ам ГПЗ)'!BY62</f>
        <v>0</v>
      </c>
      <c r="BC798" s="687">
        <f>'14. ГП Благовещенск (Ам ГПЗ)'!CA62</f>
        <v>0</v>
      </c>
      <c r="BD798" s="687">
        <f t="shared" si="1675"/>
        <v>0</v>
      </c>
      <c r="BE798" s="688" t="str">
        <f t="shared" si="1676"/>
        <v>-</v>
      </c>
      <c r="BF798" s="687">
        <f>'14. ГП Благовещенск (Ам ГПЗ)'!CE62</f>
        <v>0</v>
      </c>
      <c r="BG798" s="687">
        <f>'14. ГП Благовещенск (Ам ГПЗ)'!CG62</f>
        <v>0</v>
      </c>
      <c r="BH798" s="687">
        <f t="shared" si="1677"/>
        <v>0</v>
      </c>
      <c r="BI798" s="688" t="str">
        <f t="shared" si="1678"/>
        <v>-</v>
      </c>
      <c r="BJ798" s="687">
        <f t="shared" si="1679"/>
        <v>0</v>
      </c>
      <c r="BK798" s="687">
        <f t="shared" si="1680"/>
        <v>0</v>
      </c>
      <c r="BL798" s="687">
        <f t="shared" si="1681"/>
        <v>0</v>
      </c>
      <c r="BM798" s="688" t="str">
        <f t="shared" si="1682"/>
        <v>-</v>
      </c>
      <c r="BN798" s="687">
        <f>'14. ГП Благовещенск (Ам ГПЗ)'!CQ62</f>
        <v>0</v>
      </c>
      <c r="BO798" s="687">
        <f>'14. ГП Благовещенск (Ам ГПЗ)'!CS62</f>
        <v>0</v>
      </c>
      <c r="BP798" s="687">
        <f t="shared" si="1683"/>
        <v>0</v>
      </c>
      <c r="BQ798" s="688" t="str">
        <f t="shared" si="1684"/>
        <v>-</v>
      </c>
      <c r="BR798" s="687">
        <f>'14. ГП Благовещенск (Ам ГПЗ)'!CW62</f>
        <v>0</v>
      </c>
      <c r="BS798" s="687">
        <f>'14. ГП Благовещенск (Ам ГПЗ)'!CY62</f>
        <v>0</v>
      </c>
      <c r="BT798" s="687">
        <f t="shared" si="1685"/>
        <v>0</v>
      </c>
      <c r="BU798" s="688" t="str">
        <f t="shared" si="1686"/>
        <v>-</v>
      </c>
      <c r="BV798" s="687">
        <f>'14. ГП Благовещенск (Ам ГПЗ)'!DC62</f>
        <v>0</v>
      </c>
      <c r="BW798" s="687">
        <f>'14. ГП Благовещенск (Ам ГПЗ)'!DE62</f>
        <v>0</v>
      </c>
      <c r="BX798" s="687">
        <f t="shared" si="1687"/>
        <v>0</v>
      </c>
      <c r="BY798" s="688" t="str">
        <f t="shared" si="1688"/>
        <v>-</v>
      </c>
    </row>
    <row r="799" spans="2:77" ht="20.100000000000001" customHeight="1">
      <c r="C799" s="424"/>
      <c r="D799" s="528"/>
      <c r="E799" s="528"/>
      <c r="F799" s="529"/>
      <c r="G799" s="530" t="s">
        <v>832</v>
      </c>
      <c r="H799" s="530"/>
      <c r="I799" s="446" t="s">
        <v>169</v>
      </c>
      <c r="J799" s="687">
        <f t="shared" si="1645"/>
        <v>0</v>
      </c>
      <c r="K799" s="687">
        <f t="shared" si="1646"/>
        <v>0</v>
      </c>
      <c r="L799" s="687">
        <f t="shared" si="1647"/>
        <v>0</v>
      </c>
      <c r="M799" s="688" t="str">
        <f t="shared" si="1648"/>
        <v>-</v>
      </c>
      <c r="N799" s="687">
        <f t="shared" si="1649"/>
        <v>0</v>
      </c>
      <c r="O799" s="687">
        <f t="shared" si="1650"/>
        <v>0</v>
      </c>
      <c r="P799" s="687">
        <f t="shared" si="1651"/>
        <v>0</v>
      </c>
      <c r="Q799" s="688" t="str">
        <f t="shared" si="1652"/>
        <v>-</v>
      </c>
      <c r="R799" s="687">
        <f>'14. ГП Благовещенск (Ам ГПЗ)'!W61</f>
        <v>0</v>
      </c>
      <c r="S799" s="687">
        <f>'14. ГП Благовещенск (Ам ГПЗ)'!Y61</f>
        <v>0</v>
      </c>
      <c r="T799" s="687">
        <f t="shared" si="1653"/>
        <v>0</v>
      </c>
      <c r="U799" s="688" t="str">
        <f t="shared" si="1654"/>
        <v>-</v>
      </c>
      <c r="V799" s="687">
        <f>'14. ГП Благовещенск (Ам ГПЗ)'!AC61</f>
        <v>0</v>
      </c>
      <c r="W799" s="687">
        <f>'14. ГП Благовещенск (Ам ГПЗ)'!AE61</f>
        <v>0</v>
      </c>
      <c r="X799" s="687">
        <f t="shared" si="1655"/>
        <v>0</v>
      </c>
      <c r="Y799" s="688" t="str">
        <f t="shared" si="1656"/>
        <v>-</v>
      </c>
      <c r="Z799" s="687">
        <f>'14. ГП Благовещенск (Ам ГПЗ)'!AI61</f>
        <v>0</v>
      </c>
      <c r="AA799" s="687">
        <f>'14. ГП Благовещенск (Ам ГПЗ)'!AK61</f>
        <v>0</v>
      </c>
      <c r="AB799" s="687">
        <f t="shared" si="1657"/>
        <v>0</v>
      </c>
      <c r="AC799" s="688" t="str">
        <f t="shared" si="1658"/>
        <v>-</v>
      </c>
      <c r="AD799" s="687">
        <f t="shared" si="1659"/>
        <v>0</v>
      </c>
      <c r="AE799" s="687">
        <f t="shared" si="1660"/>
        <v>0</v>
      </c>
      <c r="AF799" s="687">
        <f t="shared" si="1661"/>
        <v>0</v>
      </c>
      <c r="AG799" s="688" t="str">
        <f t="shared" si="1662"/>
        <v>-</v>
      </c>
      <c r="AH799" s="687">
        <f>'14. ГП Благовещенск (Ам ГПЗ)'!AU61</f>
        <v>0</v>
      </c>
      <c r="AI799" s="687">
        <f>'14. ГП Благовещенск (Ам ГПЗ)'!AW61</f>
        <v>0</v>
      </c>
      <c r="AJ799" s="687">
        <f t="shared" si="1663"/>
        <v>0</v>
      </c>
      <c r="AK799" s="688" t="str">
        <f t="shared" si="1664"/>
        <v>-</v>
      </c>
      <c r="AL799" s="687">
        <f>'14. ГП Благовещенск (Ам ГПЗ)'!BA61</f>
        <v>0</v>
      </c>
      <c r="AM799" s="687">
        <f>'14. ГП Благовещенск (Ам ГПЗ)'!BC61</f>
        <v>0</v>
      </c>
      <c r="AN799" s="687">
        <f t="shared" si="1665"/>
        <v>0</v>
      </c>
      <c r="AO799" s="688" t="str">
        <f t="shared" si="1666"/>
        <v>-</v>
      </c>
      <c r="AP799" s="687">
        <f>'14. ГП Благовещенск (Ам ГПЗ)'!BG61</f>
        <v>0</v>
      </c>
      <c r="AQ799" s="687">
        <f>'14. ГП Благовещенск (Ам ГПЗ)'!BI61</f>
        <v>0</v>
      </c>
      <c r="AR799" s="687">
        <f t="shared" si="1667"/>
        <v>0</v>
      </c>
      <c r="AS799" s="688" t="str">
        <f t="shared" si="1668"/>
        <v>-</v>
      </c>
      <c r="AT799" s="687">
        <f t="shared" si="1669"/>
        <v>0</v>
      </c>
      <c r="AU799" s="687">
        <f t="shared" si="1670"/>
        <v>0</v>
      </c>
      <c r="AV799" s="687">
        <f t="shared" si="1671"/>
        <v>0</v>
      </c>
      <c r="AW799" s="688" t="str">
        <f t="shared" si="1672"/>
        <v>-</v>
      </c>
      <c r="AX799" s="687">
        <f>'14. ГП Благовещенск (Ам ГПЗ)'!BS61</f>
        <v>0</v>
      </c>
      <c r="AY799" s="687">
        <f>'14. ГП Благовещенск (Ам ГПЗ)'!BU61</f>
        <v>0</v>
      </c>
      <c r="AZ799" s="687">
        <f t="shared" si="1673"/>
        <v>0</v>
      </c>
      <c r="BA799" s="688" t="str">
        <f t="shared" si="1674"/>
        <v>-</v>
      </c>
      <c r="BB799" s="687">
        <f>'14. ГП Благовещенск (Ам ГПЗ)'!BY61</f>
        <v>0</v>
      </c>
      <c r="BC799" s="687">
        <f>'14. ГП Благовещенск (Ам ГПЗ)'!CA61</f>
        <v>0</v>
      </c>
      <c r="BD799" s="687">
        <f t="shared" si="1675"/>
        <v>0</v>
      </c>
      <c r="BE799" s="688" t="str">
        <f t="shared" si="1676"/>
        <v>-</v>
      </c>
      <c r="BF799" s="687">
        <f>'14. ГП Благовещенск (Ам ГПЗ)'!CE61</f>
        <v>0</v>
      </c>
      <c r="BG799" s="687">
        <f>'14. ГП Благовещенск (Ам ГПЗ)'!CG61</f>
        <v>0</v>
      </c>
      <c r="BH799" s="687">
        <f t="shared" si="1677"/>
        <v>0</v>
      </c>
      <c r="BI799" s="688" t="str">
        <f t="shared" si="1678"/>
        <v>-</v>
      </c>
      <c r="BJ799" s="687">
        <f t="shared" si="1679"/>
        <v>0</v>
      </c>
      <c r="BK799" s="687">
        <f t="shared" si="1680"/>
        <v>0</v>
      </c>
      <c r="BL799" s="687">
        <f t="shared" si="1681"/>
        <v>0</v>
      </c>
      <c r="BM799" s="688" t="str">
        <f t="shared" si="1682"/>
        <v>-</v>
      </c>
      <c r="BN799" s="687">
        <f>'14. ГП Благовещенск (Ам ГПЗ)'!CQ61</f>
        <v>0</v>
      </c>
      <c r="BO799" s="687">
        <f>'14. ГП Благовещенск (Ам ГПЗ)'!CS61</f>
        <v>0</v>
      </c>
      <c r="BP799" s="687">
        <f t="shared" si="1683"/>
        <v>0</v>
      </c>
      <c r="BQ799" s="688" t="str">
        <f t="shared" si="1684"/>
        <v>-</v>
      </c>
      <c r="BR799" s="687">
        <f>'14. ГП Благовещенск (Ам ГПЗ)'!CW61</f>
        <v>0</v>
      </c>
      <c r="BS799" s="687">
        <f>'14. ГП Благовещенск (Ам ГПЗ)'!CY61</f>
        <v>0</v>
      </c>
      <c r="BT799" s="687">
        <f t="shared" si="1685"/>
        <v>0</v>
      </c>
      <c r="BU799" s="688" t="str">
        <f t="shared" si="1686"/>
        <v>-</v>
      </c>
      <c r="BV799" s="687">
        <f>'14. ГП Благовещенск (Ам ГПЗ)'!DC61</f>
        <v>0</v>
      </c>
      <c r="BW799" s="687">
        <f>'14. ГП Благовещенск (Ам ГПЗ)'!DE61</f>
        <v>0</v>
      </c>
      <c r="BX799" s="687">
        <f t="shared" si="1687"/>
        <v>0</v>
      </c>
      <c r="BY799" s="688" t="str">
        <f t="shared" si="1688"/>
        <v>-</v>
      </c>
    </row>
    <row r="800" spans="2:77" ht="20.100000000000001" customHeight="1">
      <c r="C800" s="436" t="s">
        <v>376</v>
      </c>
      <c r="D800" s="528"/>
      <c r="E800" s="528"/>
      <c r="F800" s="529"/>
      <c r="G800" s="530" t="s">
        <v>831</v>
      </c>
      <c r="H800" s="530"/>
      <c r="I800" s="6" t="s">
        <v>98</v>
      </c>
      <c r="J800" s="687">
        <f t="shared" si="1645"/>
        <v>0</v>
      </c>
      <c r="K800" s="687">
        <f t="shared" si="1646"/>
        <v>0</v>
      </c>
      <c r="L800" s="687">
        <f t="shared" si="1647"/>
        <v>0</v>
      </c>
      <c r="M800" s="688" t="str">
        <f t="shared" si="1648"/>
        <v>-</v>
      </c>
      <c r="N800" s="687">
        <f t="shared" si="1649"/>
        <v>0</v>
      </c>
      <c r="O800" s="687">
        <f t="shared" si="1650"/>
        <v>0</v>
      </c>
      <c r="P800" s="687">
        <f t="shared" si="1651"/>
        <v>0</v>
      </c>
      <c r="Q800" s="688" t="str">
        <f t="shared" si="1652"/>
        <v>-</v>
      </c>
      <c r="R800" s="687">
        <f>'14. ГП Благовещенск (Ам ГПЗ)'!W62</f>
        <v>0</v>
      </c>
      <c r="S800" s="687">
        <f>'14. ГП Благовещенск (Ам ГПЗ)'!Y62</f>
        <v>0</v>
      </c>
      <c r="T800" s="687">
        <f t="shared" si="1653"/>
        <v>0</v>
      </c>
      <c r="U800" s="688" t="str">
        <f t="shared" si="1654"/>
        <v>-</v>
      </c>
      <c r="V800" s="687">
        <f>'14. ГП Благовещенск (Ам ГПЗ)'!AC62</f>
        <v>0</v>
      </c>
      <c r="W800" s="687">
        <f>'14. ГП Благовещенск (Ам ГПЗ)'!AE62</f>
        <v>0</v>
      </c>
      <c r="X800" s="687">
        <f t="shared" si="1655"/>
        <v>0</v>
      </c>
      <c r="Y800" s="688" t="str">
        <f t="shared" si="1656"/>
        <v>-</v>
      </c>
      <c r="Z800" s="687">
        <f>'14. ГП Благовещенск (Ам ГПЗ)'!AI62</f>
        <v>0</v>
      </c>
      <c r="AA800" s="687">
        <f>'14. ГП Благовещенск (Ам ГПЗ)'!AK62</f>
        <v>0</v>
      </c>
      <c r="AB800" s="687">
        <f t="shared" si="1657"/>
        <v>0</v>
      </c>
      <c r="AC800" s="688" t="str">
        <f t="shared" si="1658"/>
        <v>-</v>
      </c>
      <c r="AD800" s="687">
        <f t="shared" si="1659"/>
        <v>0</v>
      </c>
      <c r="AE800" s="687">
        <f t="shared" si="1660"/>
        <v>0</v>
      </c>
      <c r="AF800" s="687">
        <f t="shared" si="1661"/>
        <v>0</v>
      </c>
      <c r="AG800" s="688" t="str">
        <f t="shared" si="1662"/>
        <v>-</v>
      </c>
      <c r="AH800" s="687">
        <f>'14. ГП Благовещенск (Ам ГПЗ)'!AU62</f>
        <v>0</v>
      </c>
      <c r="AI800" s="687">
        <f>'14. ГП Благовещенск (Ам ГПЗ)'!AW62</f>
        <v>0</v>
      </c>
      <c r="AJ800" s="687">
        <f t="shared" si="1663"/>
        <v>0</v>
      </c>
      <c r="AK800" s="688" t="str">
        <f t="shared" si="1664"/>
        <v>-</v>
      </c>
      <c r="AL800" s="687">
        <f>'14. ГП Благовещенск (Ам ГПЗ)'!BA62</f>
        <v>0</v>
      </c>
      <c r="AM800" s="687">
        <f>'14. ГП Благовещенск (Ам ГПЗ)'!BC62</f>
        <v>0</v>
      </c>
      <c r="AN800" s="687">
        <f t="shared" si="1665"/>
        <v>0</v>
      </c>
      <c r="AO800" s="688" t="str">
        <f t="shared" si="1666"/>
        <v>-</v>
      </c>
      <c r="AP800" s="687">
        <f>'14. ГП Благовещенск (Ам ГПЗ)'!BG62</f>
        <v>0</v>
      </c>
      <c r="AQ800" s="687">
        <f>'14. ГП Благовещенск (Ам ГПЗ)'!BI62</f>
        <v>0</v>
      </c>
      <c r="AR800" s="687">
        <f t="shared" si="1667"/>
        <v>0</v>
      </c>
      <c r="AS800" s="688" t="str">
        <f t="shared" si="1668"/>
        <v>-</v>
      </c>
      <c r="AT800" s="687">
        <f t="shared" si="1669"/>
        <v>0</v>
      </c>
      <c r="AU800" s="687">
        <f t="shared" si="1670"/>
        <v>0</v>
      </c>
      <c r="AV800" s="687">
        <f t="shared" si="1671"/>
        <v>0</v>
      </c>
      <c r="AW800" s="688" t="str">
        <f t="shared" si="1672"/>
        <v>-</v>
      </c>
      <c r="AX800" s="687">
        <f>'14. ГП Благовещенск (Ам ГПЗ)'!BS62</f>
        <v>0</v>
      </c>
      <c r="AY800" s="687">
        <f>'14. ГП Благовещенск (Ам ГПЗ)'!BU62</f>
        <v>0</v>
      </c>
      <c r="AZ800" s="687">
        <f t="shared" si="1673"/>
        <v>0</v>
      </c>
      <c r="BA800" s="688" t="str">
        <f t="shared" si="1674"/>
        <v>-</v>
      </c>
      <c r="BB800" s="687">
        <f>'14. ГП Благовещенск (Ам ГПЗ)'!BY62</f>
        <v>0</v>
      </c>
      <c r="BC800" s="687">
        <f>'14. ГП Благовещенск (Ам ГПЗ)'!CA62</f>
        <v>0</v>
      </c>
      <c r="BD800" s="687">
        <f t="shared" si="1675"/>
        <v>0</v>
      </c>
      <c r="BE800" s="688" t="str">
        <f t="shared" si="1676"/>
        <v>-</v>
      </c>
      <c r="BF800" s="687">
        <f>'14. ГП Благовещенск (Ам ГПЗ)'!CE62</f>
        <v>0</v>
      </c>
      <c r="BG800" s="687">
        <f>'14. ГП Благовещенск (Ам ГПЗ)'!CG62</f>
        <v>0</v>
      </c>
      <c r="BH800" s="687">
        <f t="shared" si="1677"/>
        <v>0</v>
      </c>
      <c r="BI800" s="688" t="str">
        <f t="shared" si="1678"/>
        <v>-</v>
      </c>
      <c r="BJ800" s="687">
        <f t="shared" si="1679"/>
        <v>0</v>
      </c>
      <c r="BK800" s="687">
        <f t="shared" si="1680"/>
        <v>0</v>
      </c>
      <c r="BL800" s="687">
        <f t="shared" si="1681"/>
        <v>0</v>
      </c>
      <c r="BM800" s="688" t="str">
        <f t="shared" si="1682"/>
        <v>-</v>
      </c>
      <c r="BN800" s="687">
        <f>'14. ГП Благовещенск (Ам ГПЗ)'!CQ62</f>
        <v>0</v>
      </c>
      <c r="BO800" s="687">
        <f>'14. ГП Благовещенск (Ам ГПЗ)'!CS62</f>
        <v>0</v>
      </c>
      <c r="BP800" s="687">
        <f t="shared" si="1683"/>
        <v>0</v>
      </c>
      <c r="BQ800" s="688" t="str">
        <f t="shared" si="1684"/>
        <v>-</v>
      </c>
      <c r="BR800" s="687">
        <f>'14. ГП Благовещенск (Ам ГПЗ)'!CW62</f>
        <v>0</v>
      </c>
      <c r="BS800" s="687">
        <f>'14. ГП Благовещенск (Ам ГПЗ)'!CY62</f>
        <v>0</v>
      </c>
      <c r="BT800" s="687">
        <f t="shared" si="1685"/>
        <v>0</v>
      </c>
      <c r="BU800" s="688" t="str">
        <f t="shared" si="1686"/>
        <v>-</v>
      </c>
      <c r="BV800" s="687">
        <f>'14. ГП Благовещенск (Ам ГПЗ)'!DC62</f>
        <v>0</v>
      </c>
      <c r="BW800" s="687">
        <f>'14. ГП Благовещенск (Ам ГПЗ)'!DE62</f>
        <v>0</v>
      </c>
      <c r="BX800" s="687">
        <f t="shared" si="1687"/>
        <v>0</v>
      </c>
      <c r="BY800" s="688" t="str">
        <f t="shared" si="1688"/>
        <v>-</v>
      </c>
    </row>
    <row r="801" spans="2:77" ht="20.100000000000001" customHeight="1">
      <c r="C801" s="436"/>
      <c r="D801" s="528"/>
      <c r="E801" s="528"/>
      <c r="F801" s="529"/>
      <c r="G801" s="530" t="s">
        <v>832</v>
      </c>
      <c r="H801" s="530"/>
      <c r="I801" s="4" t="s">
        <v>169</v>
      </c>
      <c r="J801" s="687">
        <f t="shared" si="1645"/>
        <v>0</v>
      </c>
      <c r="K801" s="687">
        <f t="shared" si="1646"/>
        <v>0</v>
      </c>
      <c r="L801" s="687">
        <f t="shared" si="1647"/>
        <v>0</v>
      </c>
      <c r="M801" s="688" t="str">
        <f t="shared" si="1648"/>
        <v>-</v>
      </c>
      <c r="N801" s="687">
        <f t="shared" si="1649"/>
        <v>0</v>
      </c>
      <c r="O801" s="687">
        <f t="shared" si="1650"/>
        <v>0</v>
      </c>
      <c r="P801" s="687">
        <f t="shared" si="1651"/>
        <v>0</v>
      </c>
      <c r="Q801" s="688" t="str">
        <f t="shared" si="1652"/>
        <v>-</v>
      </c>
      <c r="R801" s="687">
        <f>'14. ГП Благовещенск (Ам ГПЗ)'!W61</f>
        <v>0</v>
      </c>
      <c r="S801" s="687">
        <f>'14. ГП Благовещенск (Ам ГПЗ)'!Y61</f>
        <v>0</v>
      </c>
      <c r="T801" s="687">
        <f t="shared" si="1653"/>
        <v>0</v>
      </c>
      <c r="U801" s="688" t="str">
        <f t="shared" si="1654"/>
        <v>-</v>
      </c>
      <c r="V801" s="687">
        <f>'14. ГП Благовещенск (Ам ГПЗ)'!AC61</f>
        <v>0</v>
      </c>
      <c r="W801" s="687">
        <f>'14. ГП Благовещенск (Ам ГПЗ)'!AE61</f>
        <v>0</v>
      </c>
      <c r="X801" s="687">
        <f t="shared" si="1655"/>
        <v>0</v>
      </c>
      <c r="Y801" s="688" t="str">
        <f t="shared" si="1656"/>
        <v>-</v>
      </c>
      <c r="Z801" s="687">
        <f>'14. ГП Благовещенск (Ам ГПЗ)'!AI61</f>
        <v>0</v>
      </c>
      <c r="AA801" s="687">
        <f>'14. ГП Благовещенск (Ам ГПЗ)'!AK61</f>
        <v>0</v>
      </c>
      <c r="AB801" s="687">
        <f t="shared" si="1657"/>
        <v>0</v>
      </c>
      <c r="AC801" s="688" t="str">
        <f t="shared" si="1658"/>
        <v>-</v>
      </c>
      <c r="AD801" s="687">
        <f t="shared" si="1659"/>
        <v>0</v>
      </c>
      <c r="AE801" s="687">
        <f t="shared" si="1660"/>
        <v>0</v>
      </c>
      <c r="AF801" s="687">
        <f t="shared" si="1661"/>
        <v>0</v>
      </c>
      <c r="AG801" s="688" t="str">
        <f t="shared" si="1662"/>
        <v>-</v>
      </c>
      <c r="AH801" s="687">
        <f>'14. ГП Благовещенск (Ам ГПЗ)'!AU61</f>
        <v>0</v>
      </c>
      <c r="AI801" s="687">
        <f>'14. ГП Благовещенск (Ам ГПЗ)'!AW61</f>
        <v>0</v>
      </c>
      <c r="AJ801" s="687">
        <f t="shared" si="1663"/>
        <v>0</v>
      </c>
      <c r="AK801" s="688" t="str">
        <f t="shared" si="1664"/>
        <v>-</v>
      </c>
      <c r="AL801" s="687">
        <f>'14. ГП Благовещенск (Ам ГПЗ)'!BA61</f>
        <v>0</v>
      </c>
      <c r="AM801" s="687">
        <f>'14. ГП Благовещенск (Ам ГПЗ)'!BC61</f>
        <v>0</v>
      </c>
      <c r="AN801" s="687">
        <f t="shared" si="1665"/>
        <v>0</v>
      </c>
      <c r="AO801" s="688" t="str">
        <f t="shared" si="1666"/>
        <v>-</v>
      </c>
      <c r="AP801" s="687">
        <f>'14. ГП Благовещенск (Ам ГПЗ)'!BG61</f>
        <v>0</v>
      </c>
      <c r="AQ801" s="687">
        <f>'14. ГП Благовещенск (Ам ГПЗ)'!BI61</f>
        <v>0</v>
      </c>
      <c r="AR801" s="687">
        <f t="shared" si="1667"/>
        <v>0</v>
      </c>
      <c r="AS801" s="688" t="str">
        <f t="shared" si="1668"/>
        <v>-</v>
      </c>
      <c r="AT801" s="687">
        <f t="shared" si="1669"/>
        <v>0</v>
      </c>
      <c r="AU801" s="687">
        <f t="shared" si="1670"/>
        <v>0</v>
      </c>
      <c r="AV801" s="687">
        <f t="shared" si="1671"/>
        <v>0</v>
      </c>
      <c r="AW801" s="688" t="str">
        <f t="shared" si="1672"/>
        <v>-</v>
      </c>
      <c r="AX801" s="687">
        <f>'14. ГП Благовещенск (Ам ГПЗ)'!BS61</f>
        <v>0</v>
      </c>
      <c r="AY801" s="687">
        <f>'14. ГП Благовещенск (Ам ГПЗ)'!BU61</f>
        <v>0</v>
      </c>
      <c r="AZ801" s="687">
        <f t="shared" si="1673"/>
        <v>0</v>
      </c>
      <c r="BA801" s="688" t="str">
        <f t="shared" si="1674"/>
        <v>-</v>
      </c>
      <c r="BB801" s="687">
        <f>'14. ГП Благовещенск (Ам ГПЗ)'!BY61</f>
        <v>0</v>
      </c>
      <c r="BC801" s="687">
        <f>'14. ГП Благовещенск (Ам ГПЗ)'!CA61</f>
        <v>0</v>
      </c>
      <c r="BD801" s="687">
        <f t="shared" si="1675"/>
        <v>0</v>
      </c>
      <c r="BE801" s="688" t="str">
        <f t="shared" si="1676"/>
        <v>-</v>
      </c>
      <c r="BF801" s="687">
        <f>'14. ГП Благовещенск (Ам ГПЗ)'!CE61</f>
        <v>0</v>
      </c>
      <c r="BG801" s="687">
        <f>'14. ГП Благовещенск (Ам ГПЗ)'!CG61</f>
        <v>0</v>
      </c>
      <c r="BH801" s="687">
        <f t="shared" si="1677"/>
        <v>0</v>
      </c>
      <c r="BI801" s="688" t="str">
        <f t="shared" si="1678"/>
        <v>-</v>
      </c>
      <c r="BJ801" s="687">
        <f t="shared" si="1679"/>
        <v>0</v>
      </c>
      <c r="BK801" s="687">
        <f t="shared" si="1680"/>
        <v>0</v>
      </c>
      <c r="BL801" s="687">
        <f t="shared" si="1681"/>
        <v>0</v>
      </c>
      <c r="BM801" s="688" t="str">
        <f t="shared" si="1682"/>
        <v>-</v>
      </c>
      <c r="BN801" s="687">
        <f>'14. ГП Благовещенск (Ам ГПЗ)'!CQ61</f>
        <v>0</v>
      </c>
      <c r="BO801" s="687">
        <f>'14. ГП Благовещенск (Ам ГПЗ)'!CS61</f>
        <v>0</v>
      </c>
      <c r="BP801" s="687">
        <f t="shared" si="1683"/>
        <v>0</v>
      </c>
      <c r="BQ801" s="688" t="str">
        <f t="shared" si="1684"/>
        <v>-</v>
      </c>
      <c r="BR801" s="687">
        <f>'14. ГП Благовещенск (Ам ГПЗ)'!CW61</f>
        <v>0</v>
      </c>
      <c r="BS801" s="687">
        <f>'14. ГП Благовещенск (Ам ГПЗ)'!CY61</f>
        <v>0</v>
      </c>
      <c r="BT801" s="687">
        <f t="shared" si="1685"/>
        <v>0</v>
      </c>
      <c r="BU801" s="688" t="str">
        <f t="shared" si="1686"/>
        <v>-</v>
      </c>
      <c r="BV801" s="687">
        <f>'14. ГП Благовещенск (Ам ГПЗ)'!DC61</f>
        <v>0</v>
      </c>
      <c r="BW801" s="687">
        <f>'14. ГП Благовещенск (Ам ГПЗ)'!DE61</f>
        <v>0</v>
      </c>
      <c r="BX801" s="687">
        <f t="shared" si="1687"/>
        <v>0</v>
      </c>
      <c r="BY801" s="688" t="str">
        <f t="shared" si="1688"/>
        <v>-</v>
      </c>
    </row>
    <row r="802" spans="2:77" ht="20.100000000000001" customHeight="1">
      <c r="B802" s="591" t="s">
        <v>833</v>
      </c>
      <c r="C802" s="416" t="s">
        <v>834</v>
      </c>
      <c r="D802" s="528"/>
      <c r="E802" s="528"/>
      <c r="F802" s="529"/>
      <c r="G802" s="530"/>
      <c r="H802" s="530"/>
      <c r="I802" s="446"/>
      <c r="J802" s="681"/>
      <c r="K802" s="681"/>
      <c r="L802" s="681"/>
      <c r="M802" s="681"/>
      <c r="N802" s="681"/>
      <c r="O802" s="681"/>
      <c r="P802" s="681"/>
      <c r="Q802" s="681"/>
      <c r="R802" s="681"/>
      <c r="S802" s="681"/>
      <c r="T802" s="681"/>
      <c r="U802" s="681"/>
      <c r="V802" s="681"/>
      <c r="W802" s="681"/>
      <c r="X802" s="681"/>
      <c r="Y802" s="681"/>
      <c r="Z802" s="681"/>
      <c r="AA802" s="681"/>
      <c r="AB802" s="681"/>
      <c r="AC802" s="681"/>
      <c r="AD802" s="681"/>
      <c r="AE802" s="681"/>
      <c r="AF802" s="681"/>
      <c r="AG802" s="681"/>
      <c r="AH802" s="681"/>
      <c r="AI802" s="681"/>
      <c r="AJ802" s="681"/>
      <c r="AK802" s="681"/>
      <c r="AL802" s="681"/>
      <c r="AM802" s="681"/>
      <c r="AN802" s="681"/>
      <c r="AO802" s="681"/>
      <c r="AP802" s="681"/>
      <c r="AQ802" s="681"/>
      <c r="AR802" s="681"/>
      <c r="AS802" s="681"/>
      <c r="AT802" s="681"/>
      <c r="AU802" s="681"/>
      <c r="AV802" s="681"/>
      <c r="AW802" s="681"/>
      <c r="AX802" s="681"/>
      <c r="AY802" s="681"/>
      <c r="AZ802" s="681"/>
      <c r="BA802" s="681"/>
      <c r="BB802" s="681"/>
      <c r="BC802" s="681"/>
      <c r="BD802" s="681"/>
      <c r="BE802" s="681"/>
      <c r="BF802" s="681"/>
      <c r="BG802" s="681"/>
      <c r="BH802" s="681"/>
      <c r="BI802" s="681"/>
      <c r="BJ802" s="681"/>
      <c r="BK802" s="681"/>
      <c r="BL802" s="681"/>
      <c r="BM802" s="681"/>
      <c r="BN802" s="681"/>
      <c r="BO802" s="681"/>
      <c r="BP802" s="681"/>
      <c r="BQ802" s="681"/>
      <c r="BR802" s="681"/>
      <c r="BS802" s="681"/>
      <c r="BT802" s="681"/>
      <c r="BU802" s="681"/>
      <c r="BV802" s="681"/>
      <c r="BW802" s="681"/>
      <c r="BX802" s="681"/>
      <c r="BY802" s="681"/>
    </row>
    <row r="803" spans="2:77" ht="20.100000000000001" customHeight="1">
      <c r="C803" s="424" t="s">
        <v>173</v>
      </c>
      <c r="D803" s="528"/>
      <c r="E803" s="528"/>
      <c r="F803" s="529"/>
      <c r="G803" s="530" t="s">
        <v>835</v>
      </c>
      <c r="H803" s="530"/>
      <c r="I803" s="9" t="s">
        <v>98</v>
      </c>
      <c r="J803" s="687">
        <f t="shared" ref="J803:K806" si="1689">N803+AD803+AT803+BJ803</f>
        <v>108.8</v>
      </c>
      <c r="K803" s="687">
        <f t="shared" si="1689"/>
        <v>0</v>
      </c>
      <c r="L803" s="687">
        <f>IFERROR(K803-J803,"-")</f>
        <v>-108.8</v>
      </c>
      <c r="M803" s="688">
        <f>IFERROR(K803/J803,"-")</f>
        <v>0</v>
      </c>
      <c r="N803" s="687">
        <f t="shared" ref="N803:O806" si="1690">R803+V803+Z803</f>
        <v>30.299999999999997</v>
      </c>
      <c r="O803" s="687">
        <f t="shared" si="1690"/>
        <v>0</v>
      </c>
      <c r="P803" s="687">
        <f>IFERROR(O803-N803,"-")</f>
        <v>-30.299999999999997</v>
      </c>
      <c r="Q803" s="688">
        <f>IFERROR(O803/N803,"-")</f>
        <v>0</v>
      </c>
      <c r="R803" s="687">
        <f>'4. ГПП-УЗПКТ-СЗСК'!W119</f>
        <v>10.6</v>
      </c>
      <c r="S803" s="687">
        <f>'4. ГПП-УЗПКТ-СЗСК'!Y119</f>
        <v>0</v>
      </c>
      <c r="T803" s="687">
        <f>IFERROR(S803-R803,"-")</f>
        <v>-10.6</v>
      </c>
      <c r="U803" s="688">
        <f>IFERROR(S803/R803,"-")</f>
        <v>0</v>
      </c>
      <c r="V803" s="687">
        <f>'4. ГПП-УЗПКТ-СЗСК'!AC119</f>
        <v>9.6999999999999993</v>
      </c>
      <c r="W803" s="687">
        <f>'4. ГПП-УЗПКТ-СЗСК'!AE119</f>
        <v>0</v>
      </c>
      <c r="X803" s="687">
        <f>IFERROR(W803-V803,"-")</f>
        <v>-9.6999999999999993</v>
      </c>
      <c r="Y803" s="688">
        <f>IFERROR(W803/V803,"-")</f>
        <v>0</v>
      </c>
      <c r="Z803" s="687">
        <f>'4. ГПП-УЗПКТ-СЗСК'!AI119</f>
        <v>10</v>
      </c>
      <c r="AA803" s="687">
        <f>'4. ГПП-УЗПКТ-СЗСК'!AK119</f>
        <v>0</v>
      </c>
      <c r="AB803" s="687">
        <f>IFERROR(AA803-Z803,"-")</f>
        <v>-10</v>
      </c>
      <c r="AC803" s="688">
        <f>IFERROR(AA803/Z803,"-")</f>
        <v>0</v>
      </c>
      <c r="AD803" s="687">
        <f t="shared" ref="AD803:AE806" si="1691">AH803+AL803+AP803</f>
        <v>29</v>
      </c>
      <c r="AE803" s="687">
        <f t="shared" si="1691"/>
        <v>0</v>
      </c>
      <c r="AF803" s="687">
        <f>IFERROR(AE803-AD803,"-")</f>
        <v>-29</v>
      </c>
      <c r="AG803" s="688">
        <f>IFERROR(AE803/AD803,"-")</f>
        <v>0</v>
      </c>
      <c r="AH803" s="687">
        <f>'4. ГПП-УЗПКТ-СЗСК'!AU119</f>
        <v>10.199999999999999</v>
      </c>
      <c r="AI803" s="687">
        <f>'4. ГПП-УЗПКТ-СЗСК'!AW119</f>
        <v>0</v>
      </c>
      <c r="AJ803" s="687">
        <f>IFERROR(AI803-AH803,"-")</f>
        <v>-10.199999999999999</v>
      </c>
      <c r="AK803" s="688">
        <f>IFERROR(AI803/AH803,"-")</f>
        <v>0</v>
      </c>
      <c r="AL803" s="687">
        <f>'4. ГПП-УЗПКТ-СЗСК'!BA119</f>
        <v>10.4</v>
      </c>
      <c r="AM803" s="687">
        <f>'4. ГПП-УЗПКТ-СЗСК'!BC119</f>
        <v>0</v>
      </c>
      <c r="AN803" s="687">
        <f>IFERROR(AM803-AL803,"-")</f>
        <v>-10.4</v>
      </c>
      <c r="AO803" s="688">
        <f>IFERROR(AM803/AL803,"-")</f>
        <v>0</v>
      </c>
      <c r="AP803" s="687">
        <f>'4. ГПП-УЗПКТ-СЗСК'!BG119</f>
        <v>8.4</v>
      </c>
      <c r="AQ803" s="687">
        <f>'4. ГПП-УЗПКТ-СЗСК'!BI119</f>
        <v>0</v>
      </c>
      <c r="AR803" s="687">
        <f>IFERROR(AQ803-AP803,"-")</f>
        <v>-8.4</v>
      </c>
      <c r="AS803" s="688">
        <f>IFERROR(AQ803/AP803,"-")</f>
        <v>0</v>
      </c>
      <c r="AT803" s="687">
        <f t="shared" ref="AT803:AU806" si="1692">AX803+BB803+BF803</f>
        <v>20.3</v>
      </c>
      <c r="AU803" s="687">
        <f t="shared" si="1692"/>
        <v>0</v>
      </c>
      <c r="AV803" s="687">
        <f>IFERROR(AU803-AT803,"-")</f>
        <v>-20.3</v>
      </c>
      <c r="AW803" s="688">
        <f>IFERROR(AU803/AT803,"-")</f>
        <v>0</v>
      </c>
      <c r="AX803" s="687">
        <f>'4. ГПП-УЗПКТ-СЗСК'!BS119</f>
        <v>5.5</v>
      </c>
      <c r="AY803" s="687">
        <f>'4. ГПП-УЗПКТ-СЗСК'!BU119</f>
        <v>0</v>
      </c>
      <c r="AZ803" s="687">
        <f>IFERROR(AY803-AX803,"-")</f>
        <v>-5.5</v>
      </c>
      <c r="BA803" s="688">
        <f>IFERROR(AY803/AX803,"-")</f>
        <v>0</v>
      </c>
      <c r="BB803" s="687">
        <f>'4. ГПП-УЗПКТ-СЗСК'!BY119</f>
        <v>6.4</v>
      </c>
      <c r="BC803" s="687">
        <f>'4. ГПП-УЗПКТ-СЗСК'!CA119</f>
        <v>0</v>
      </c>
      <c r="BD803" s="687">
        <f>IFERROR(BC803-BB803,"-")</f>
        <v>-6.4</v>
      </c>
      <c r="BE803" s="688">
        <f>IFERROR(BC803/BB803,"-")</f>
        <v>0</v>
      </c>
      <c r="BF803" s="687">
        <f>'4. ГПП-УЗПКТ-СЗСК'!CE119</f>
        <v>8.4</v>
      </c>
      <c r="BG803" s="687">
        <f>'4. ГПП-УЗПКТ-СЗСК'!CG119</f>
        <v>0</v>
      </c>
      <c r="BH803" s="687">
        <f>IFERROR(BG803-BF803,"-")</f>
        <v>-8.4</v>
      </c>
      <c r="BI803" s="688">
        <f>IFERROR(BG803/BF803,"-")</f>
        <v>0</v>
      </c>
      <c r="BJ803" s="687">
        <f t="shared" ref="BJ803:BK806" si="1693">BN803+BR803+BV803</f>
        <v>29.200000000000003</v>
      </c>
      <c r="BK803" s="687">
        <f t="shared" si="1693"/>
        <v>0</v>
      </c>
      <c r="BL803" s="687">
        <f>IFERROR(BK803-BJ803,"-")</f>
        <v>-29.200000000000003</v>
      </c>
      <c r="BM803" s="688">
        <f>IFERROR(BK803/BJ803,"-")</f>
        <v>0</v>
      </c>
      <c r="BN803" s="687">
        <f>'4. ГПП-УЗПКТ-СЗСК'!CQ119</f>
        <v>9.6999999999999993</v>
      </c>
      <c r="BO803" s="687">
        <f>'4. ГПП-УЗПКТ-СЗСК'!CS119</f>
        <v>0</v>
      </c>
      <c r="BP803" s="687">
        <f>IFERROR(BO803-BN803,"-")</f>
        <v>-9.6999999999999993</v>
      </c>
      <c r="BQ803" s="688">
        <f>IFERROR(BO803/BN803,"-")</f>
        <v>0</v>
      </c>
      <c r="BR803" s="687">
        <f>'4. ГПП-УЗПКТ-СЗСК'!CW119</f>
        <v>9.4</v>
      </c>
      <c r="BS803" s="687">
        <f>'4. ГПП-УЗПКТ-СЗСК'!CY119</f>
        <v>0</v>
      </c>
      <c r="BT803" s="687">
        <f>IFERROR(BS803-BR803,"-")</f>
        <v>-9.4</v>
      </c>
      <c r="BU803" s="688">
        <f>IFERROR(BS803/BR803,"-")</f>
        <v>0</v>
      </c>
      <c r="BV803" s="687">
        <f>'4. ГПП-УЗПКТ-СЗСК'!DC119</f>
        <v>10.1</v>
      </c>
      <c r="BW803" s="687">
        <f>'4. ГПП-УЗПКТ-СЗСК'!DE119</f>
        <v>0</v>
      </c>
      <c r="BX803" s="687">
        <f>IFERROR(BW803-BV803,"-")</f>
        <v>-10.1</v>
      </c>
      <c r="BY803" s="688">
        <f>IFERROR(BW803/BV803,"-")</f>
        <v>0</v>
      </c>
    </row>
    <row r="804" spans="2:77" ht="20.100000000000001" customHeight="1">
      <c r="C804" s="424"/>
      <c r="D804" s="528"/>
      <c r="E804" s="528"/>
      <c r="F804" s="529"/>
      <c r="G804" s="530" t="s">
        <v>836</v>
      </c>
      <c r="H804" s="530"/>
      <c r="I804" s="446" t="s">
        <v>169</v>
      </c>
      <c r="J804" s="687">
        <f t="shared" si="1689"/>
        <v>178.60000000000002</v>
      </c>
      <c r="K804" s="687">
        <f t="shared" si="1689"/>
        <v>0</v>
      </c>
      <c r="L804" s="687">
        <f>IFERROR(K804-J804,"-")</f>
        <v>-178.60000000000002</v>
      </c>
      <c r="M804" s="688">
        <f>IFERROR(K804/J804,"-")</f>
        <v>0</v>
      </c>
      <c r="N804" s="687">
        <f t="shared" si="1690"/>
        <v>49</v>
      </c>
      <c r="O804" s="687">
        <f t="shared" si="1690"/>
        <v>0</v>
      </c>
      <c r="P804" s="687">
        <f>IFERROR(O804-N804,"-")</f>
        <v>-49</v>
      </c>
      <c r="Q804" s="688">
        <f>IFERROR(O804/N804,"-")</f>
        <v>0</v>
      </c>
      <c r="R804" s="687">
        <f>'4. ГПП-УЗПКТ-СЗСК'!W118</f>
        <v>17.100000000000001</v>
      </c>
      <c r="S804" s="687">
        <f>'4. ГПП-УЗПКТ-СЗСК'!Y118</f>
        <v>0</v>
      </c>
      <c r="T804" s="687">
        <f>IFERROR(S804-R804,"-")</f>
        <v>-17.100000000000001</v>
      </c>
      <c r="U804" s="688">
        <f>IFERROR(S804/R804,"-")</f>
        <v>0</v>
      </c>
      <c r="V804" s="687">
        <f>'4. ГПП-УЗПКТ-СЗСК'!AC118</f>
        <v>15.2</v>
      </c>
      <c r="W804" s="687">
        <f>'4. ГПП-УЗПКТ-СЗСК'!AE118</f>
        <v>0</v>
      </c>
      <c r="X804" s="687">
        <f>IFERROR(W804-V804,"-")</f>
        <v>-15.2</v>
      </c>
      <c r="Y804" s="688">
        <f>IFERROR(W804/V804,"-")</f>
        <v>0</v>
      </c>
      <c r="Z804" s="687">
        <f>'4. ГПП-УЗПКТ-СЗСК'!AI118</f>
        <v>16.7</v>
      </c>
      <c r="AA804" s="687">
        <f>'4. ГПП-УЗПКТ-СЗСК'!AK118</f>
        <v>0</v>
      </c>
      <c r="AB804" s="687">
        <f>IFERROR(AA804-Z804,"-")</f>
        <v>-16.7</v>
      </c>
      <c r="AC804" s="688">
        <f>IFERROR(AA804/Z804,"-")</f>
        <v>0</v>
      </c>
      <c r="AD804" s="687">
        <f t="shared" si="1691"/>
        <v>47.499999999999993</v>
      </c>
      <c r="AE804" s="687">
        <f t="shared" si="1691"/>
        <v>0</v>
      </c>
      <c r="AF804" s="687">
        <f>IFERROR(AE804-AD804,"-")</f>
        <v>-47.499999999999993</v>
      </c>
      <c r="AG804" s="688">
        <f>IFERROR(AE804/AD804,"-")</f>
        <v>0</v>
      </c>
      <c r="AH804" s="687">
        <f>'4. ГПП-УЗПКТ-СЗСК'!AU118</f>
        <v>16.399999999999999</v>
      </c>
      <c r="AI804" s="687">
        <f>'4. ГПП-УЗПКТ-СЗСК'!AW118</f>
        <v>0</v>
      </c>
      <c r="AJ804" s="687">
        <f>IFERROR(AI804-AH804,"-")</f>
        <v>-16.399999999999999</v>
      </c>
      <c r="AK804" s="688">
        <f>IFERROR(AI804/AH804,"-")</f>
        <v>0</v>
      </c>
      <c r="AL804" s="687">
        <f>'4. ГПП-УЗПКТ-СЗСК'!BA118</f>
        <v>16.2</v>
      </c>
      <c r="AM804" s="687">
        <f>'4. ГПП-УЗПКТ-СЗСК'!BC118</f>
        <v>0</v>
      </c>
      <c r="AN804" s="687">
        <f>IFERROR(AM804-AL804,"-")</f>
        <v>-16.2</v>
      </c>
      <c r="AO804" s="688">
        <f>IFERROR(AM804/AL804,"-")</f>
        <v>0</v>
      </c>
      <c r="AP804" s="687">
        <f>'4. ГПП-УЗПКТ-СЗСК'!BG118</f>
        <v>14.9</v>
      </c>
      <c r="AQ804" s="687">
        <f>'4. ГПП-УЗПКТ-СЗСК'!BI118</f>
        <v>0</v>
      </c>
      <c r="AR804" s="687">
        <f>IFERROR(AQ804-AP804,"-")</f>
        <v>-14.9</v>
      </c>
      <c r="AS804" s="688">
        <f>IFERROR(AQ804/AP804,"-")</f>
        <v>0</v>
      </c>
      <c r="AT804" s="687">
        <f t="shared" si="1692"/>
        <v>34.799999999999997</v>
      </c>
      <c r="AU804" s="687">
        <f t="shared" si="1692"/>
        <v>0</v>
      </c>
      <c r="AV804" s="687">
        <f>IFERROR(AU804-AT804,"-")</f>
        <v>-34.799999999999997</v>
      </c>
      <c r="AW804" s="688">
        <f>IFERROR(AU804/AT804,"-")</f>
        <v>0</v>
      </c>
      <c r="AX804" s="687">
        <f>'4. ГПП-УЗПКТ-СЗСК'!BS118</f>
        <v>9.3000000000000007</v>
      </c>
      <c r="AY804" s="687">
        <f>'4. ГПП-УЗПКТ-СЗСК'!BU118</f>
        <v>0</v>
      </c>
      <c r="AZ804" s="687">
        <f>IFERROR(AY804-AX804,"-")</f>
        <v>-9.3000000000000007</v>
      </c>
      <c r="BA804" s="688">
        <f>IFERROR(AY804/AX804,"-")</f>
        <v>0</v>
      </c>
      <c r="BB804" s="687">
        <f>'4. ГПП-УЗПКТ-СЗСК'!BY118</f>
        <v>10.7</v>
      </c>
      <c r="BC804" s="687">
        <f>'4. ГПП-УЗПКТ-СЗСК'!CA118</f>
        <v>0</v>
      </c>
      <c r="BD804" s="687">
        <f>IFERROR(BC804-BB804,"-")</f>
        <v>-10.7</v>
      </c>
      <c r="BE804" s="688">
        <f>IFERROR(BC804/BB804,"-")</f>
        <v>0</v>
      </c>
      <c r="BF804" s="687">
        <f>'4. ГПП-УЗПКТ-СЗСК'!CE118</f>
        <v>14.8</v>
      </c>
      <c r="BG804" s="687">
        <f>'4. ГПП-УЗПКТ-СЗСК'!CG118</f>
        <v>0</v>
      </c>
      <c r="BH804" s="687">
        <f>IFERROR(BG804-BF804,"-")</f>
        <v>-14.8</v>
      </c>
      <c r="BI804" s="688">
        <f>IFERROR(BG804/BF804,"-")</f>
        <v>0</v>
      </c>
      <c r="BJ804" s="687">
        <f t="shared" si="1693"/>
        <v>47.300000000000004</v>
      </c>
      <c r="BK804" s="687">
        <f t="shared" si="1693"/>
        <v>0</v>
      </c>
      <c r="BL804" s="687">
        <f>IFERROR(BK804-BJ804,"-")</f>
        <v>-47.300000000000004</v>
      </c>
      <c r="BM804" s="688">
        <f>IFERROR(BK804/BJ804,"-")</f>
        <v>0</v>
      </c>
      <c r="BN804" s="687">
        <f>'4. ГПП-УЗПКТ-СЗСК'!CQ118</f>
        <v>15.9</v>
      </c>
      <c r="BO804" s="687">
        <f>'4. ГПП-УЗПКТ-СЗСК'!CS118</f>
        <v>0</v>
      </c>
      <c r="BP804" s="687">
        <f>IFERROR(BO804-BN804,"-")</f>
        <v>-15.9</v>
      </c>
      <c r="BQ804" s="688">
        <f>IFERROR(BO804/BN804,"-")</f>
        <v>0</v>
      </c>
      <c r="BR804" s="687">
        <f>'4. ГПП-УЗПКТ-СЗСК'!CW118</f>
        <v>15.3</v>
      </c>
      <c r="BS804" s="687">
        <f>'4. ГПП-УЗПКТ-СЗСК'!CY118</f>
        <v>0</v>
      </c>
      <c r="BT804" s="687">
        <f>IFERROR(BS804-BR804,"-")</f>
        <v>-15.3</v>
      </c>
      <c r="BU804" s="688">
        <f>IFERROR(BS804/BR804,"-")</f>
        <v>0</v>
      </c>
      <c r="BV804" s="687">
        <f>'4. ГПП-УЗПКТ-СЗСК'!DC118</f>
        <v>16.100000000000001</v>
      </c>
      <c r="BW804" s="687">
        <f>'4. ГПП-УЗПКТ-СЗСК'!DE118</f>
        <v>0</v>
      </c>
      <c r="BX804" s="687">
        <f>IFERROR(BW804-BV804,"-")</f>
        <v>-16.100000000000001</v>
      </c>
      <c r="BY804" s="688">
        <f>IFERROR(BW804/BV804,"-")</f>
        <v>0</v>
      </c>
    </row>
    <row r="805" spans="2:77" ht="20.100000000000001" customHeight="1">
      <c r="C805" s="436" t="s">
        <v>837</v>
      </c>
      <c r="D805" s="528"/>
      <c r="E805" s="528"/>
      <c r="F805" s="529"/>
      <c r="G805" s="530" t="s">
        <v>835</v>
      </c>
      <c r="H805" s="530"/>
      <c r="I805" s="6" t="s">
        <v>98</v>
      </c>
      <c r="J805" s="687">
        <f t="shared" si="1689"/>
        <v>108.8</v>
      </c>
      <c r="K805" s="687">
        <f t="shared" si="1689"/>
        <v>0</v>
      </c>
      <c r="L805" s="687">
        <f>IFERROR(K805-J805,"-")</f>
        <v>-108.8</v>
      </c>
      <c r="M805" s="688">
        <f>IFERROR(K805/J805,"-")</f>
        <v>0</v>
      </c>
      <c r="N805" s="687">
        <f t="shared" si="1690"/>
        <v>30.299999999999997</v>
      </c>
      <c r="O805" s="687">
        <f t="shared" si="1690"/>
        <v>0</v>
      </c>
      <c r="P805" s="687">
        <f>IFERROR(O805-N805,"-")</f>
        <v>-30.299999999999997</v>
      </c>
      <c r="Q805" s="688">
        <f>IFERROR(O805/N805,"-")</f>
        <v>0</v>
      </c>
      <c r="R805" s="687">
        <f>'4. ГПП-УЗПКТ-СЗСК'!W119</f>
        <v>10.6</v>
      </c>
      <c r="S805" s="687">
        <f>'4. ГПП-УЗПКТ-СЗСК'!Y119</f>
        <v>0</v>
      </c>
      <c r="T805" s="687">
        <f>IFERROR(S805-R805,"-")</f>
        <v>-10.6</v>
      </c>
      <c r="U805" s="688">
        <f>IFERROR(S805/R805,"-")</f>
        <v>0</v>
      </c>
      <c r="V805" s="687">
        <f>'4. ГПП-УЗПКТ-СЗСК'!AC119</f>
        <v>9.6999999999999993</v>
      </c>
      <c r="W805" s="687">
        <f>'4. ГПП-УЗПКТ-СЗСК'!AE119</f>
        <v>0</v>
      </c>
      <c r="X805" s="687">
        <f>IFERROR(W805-V805,"-")</f>
        <v>-9.6999999999999993</v>
      </c>
      <c r="Y805" s="688">
        <f>IFERROR(W805/V805,"-")</f>
        <v>0</v>
      </c>
      <c r="Z805" s="687">
        <f>'4. ГПП-УЗПКТ-СЗСК'!AI119</f>
        <v>10</v>
      </c>
      <c r="AA805" s="687">
        <f>'4. ГПП-УЗПКТ-СЗСК'!AK119</f>
        <v>0</v>
      </c>
      <c r="AB805" s="687">
        <f>IFERROR(AA805-Z805,"-")</f>
        <v>-10</v>
      </c>
      <c r="AC805" s="688">
        <f>IFERROR(AA805/Z805,"-")</f>
        <v>0</v>
      </c>
      <c r="AD805" s="687">
        <f t="shared" si="1691"/>
        <v>29</v>
      </c>
      <c r="AE805" s="687">
        <f t="shared" si="1691"/>
        <v>0</v>
      </c>
      <c r="AF805" s="687">
        <f>IFERROR(AE805-AD805,"-")</f>
        <v>-29</v>
      </c>
      <c r="AG805" s="688">
        <f>IFERROR(AE805/AD805,"-")</f>
        <v>0</v>
      </c>
      <c r="AH805" s="687">
        <f>'4. ГПП-УЗПКТ-СЗСК'!AU119</f>
        <v>10.199999999999999</v>
      </c>
      <c r="AI805" s="687">
        <f>'4. ГПП-УЗПКТ-СЗСК'!AW119</f>
        <v>0</v>
      </c>
      <c r="AJ805" s="687">
        <f>IFERROR(AI805-AH805,"-")</f>
        <v>-10.199999999999999</v>
      </c>
      <c r="AK805" s="688">
        <f>IFERROR(AI805/AH805,"-")</f>
        <v>0</v>
      </c>
      <c r="AL805" s="687">
        <f>'4. ГПП-УЗПКТ-СЗСК'!BA119</f>
        <v>10.4</v>
      </c>
      <c r="AM805" s="687">
        <f>'4. ГПП-УЗПКТ-СЗСК'!BC119</f>
        <v>0</v>
      </c>
      <c r="AN805" s="687">
        <f>IFERROR(AM805-AL805,"-")</f>
        <v>-10.4</v>
      </c>
      <c r="AO805" s="688">
        <f>IFERROR(AM805/AL805,"-")</f>
        <v>0</v>
      </c>
      <c r="AP805" s="687">
        <f>'4. ГПП-УЗПКТ-СЗСК'!BG119</f>
        <v>8.4</v>
      </c>
      <c r="AQ805" s="687">
        <f>'4. ГПП-УЗПКТ-СЗСК'!BI119</f>
        <v>0</v>
      </c>
      <c r="AR805" s="687">
        <f>IFERROR(AQ805-AP805,"-")</f>
        <v>-8.4</v>
      </c>
      <c r="AS805" s="688">
        <f>IFERROR(AQ805/AP805,"-")</f>
        <v>0</v>
      </c>
      <c r="AT805" s="687">
        <f t="shared" si="1692"/>
        <v>20.3</v>
      </c>
      <c r="AU805" s="687">
        <f t="shared" si="1692"/>
        <v>0</v>
      </c>
      <c r="AV805" s="687">
        <f>IFERROR(AU805-AT805,"-")</f>
        <v>-20.3</v>
      </c>
      <c r="AW805" s="688">
        <f>IFERROR(AU805/AT805,"-")</f>
        <v>0</v>
      </c>
      <c r="AX805" s="687">
        <f>'4. ГПП-УЗПКТ-СЗСК'!BS119</f>
        <v>5.5</v>
      </c>
      <c r="AY805" s="687">
        <f>'4. ГПП-УЗПКТ-СЗСК'!BU119</f>
        <v>0</v>
      </c>
      <c r="AZ805" s="687">
        <f>IFERROR(AY805-AX805,"-")</f>
        <v>-5.5</v>
      </c>
      <c r="BA805" s="688">
        <f>IFERROR(AY805/AX805,"-")</f>
        <v>0</v>
      </c>
      <c r="BB805" s="687">
        <f>'4. ГПП-УЗПКТ-СЗСК'!BY119</f>
        <v>6.4</v>
      </c>
      <c r="BC805" s="687">
        <f>'4. ГПП-УЗПКТ-СЗСК'!CA119</f>
        <v>0</v>
      </c>
      <c r="BD805" s="687">
        <f>IFERROR(BC805-BB805,"-")</f>
        <v>-6.4</v>
      </c>
      <c r="BE805" s="688">
        <f>IFERROR(BC805/BB805,"-")</f>
        <v>0</v>
      </c>
      <c r="BF805" s="687">
        <f>'4. ГПП-УЗПКТ-СЗСК'!CE119</f>
        <v>8.4</v>
      </c>
      <c r="BG805" s="687">
        <f>'4. ГПП-УЗПКТ-СЗСК'!CG119</f>
        <v>0</v>
      </c>
      <c r="BH805" s="687">
        <f>IFERROR(BG805-BF805,"-")</f>
        <v>-8.4</v>
      </c>
      <c r="BI805" s="688">
        <f>IFERROR(BG805/BF805,"-")</f>
        <v>0</v>
      </c>
      <c r="BJ805" s="687">
        <f t="shared" si="1693"/>
        <v>29.200000000000003</v>
      </c>
      <c r="BK805" s="687">
        <f t="shared" si="1693"/>
        <v>0</v>
      </c>
      <c r="BL805" s="687">
        <f>IFERROR(BK805-BJ805,"-")</f>
        <v>-29.200000000000003</v>
      </c>
      <c r="BM805" s="688">
        <f>IFERROR(BK805/BJ805,"-")</f>
        <v>0</v>
      </c>
      <c r="BN805" s="687">
        <f>'4. ГПП-УЗПКТ-СЗСК'!CQ119</f>
        <v>9.6999999999999993</v>
      </c>
      <c r="BO805" s="687">
        <f>'4. ГПП-УЗПКТ-СЗСК'!CS119</f>
        <v>0</v>
      </c>
      <c r="BP805" s="687">
        <f>IFERROR(BO805-BN805,"-")</f>
        <v>-9.6999999999999993</v>
      </c>
      <c r="BQ805" s="688">
        <f>IFERROR(BO805/BN805,"-")</f>
        <v>0</v>
      </c>
      <c r="BR805" s="687">
        <f>'4. ГПП-УЗПКТ-СЗСК'!CW119</f>
        <v>9.4</v>
      </c>
      <c r="BS805" s="687">
        <f>'4. ГПП-УЗПКТ-СЗСК'!CY119</f>
        <v>0</v>
      </c>
      <c r="BT805" s="687">
        <f>IFERROR(BS805-BR805,"-")</f>
        <v>-9.4</v>
      </c>
      <c r="BU805" s="688">
        <f>IFERROR(BS805/BR805,"-")</f>
        <v>0</v>
      </c>
      <c r="BV805" s="687">
        <f>'4. ГПП-УЗПКТ-СЗСК'!DC119</f>
        <v>10.1</v>
      </c>
      <c r="BW805" s="687">
        <f>'4. ГПП-УЗПКТ-СЗСК'!DE119</f>
        <v>0</v>
      </c>
      <c r="BX805" s="687">
        <f>IFERROR(BW805-BV805,"-")</f>
        <v>-10.1</v>
      </c>
      <c r="BY805" s="688">
        <f>IFERROR(BW805/BV805,"-")</f>
        <v>0</v>
      </c>
    </row>
    <row r="806" spans="2:77" ht="20.100000000000001" customHeight="1">
      <c r="C806" s="416"/>
      <c r="D806" s="528"/>
      <c r="E806" s="528"/>
      <c r="F806" s="529"/>
      <c r="G806" s="530" t="s">
        <v>836</v>
      </c>
      <c r="H806" s="530"/>
      <c r="I806" s="4" t="s">
        <v>169</v>
      </c>
      <c r="J806" s="687">
        <f t="shared" si="1689"/>
        <v>178.60000000000002</v>
      </c>
      <c r="K806" s="687">
        <f t="shared" si="1689"/>
        <v>0</v>
      </c>
      <c r="L806" s="687">
        <f>IFERROR(K806-J806,"-")</f>
        <v>-178.60000000000002</v>
      </c>
      <c r="M806" s="688">
        <f>IFERROR(K806/J806,"-")</f>
        <v>0</v>
      </c>
      <c r="N806" s="687">
        <f t="shared" si="1690"/>
        <v>49</v>
      </c>
      <c r="O806" s="687">
        <f t="shared" si="1690"/>
        <v>0</v>
      </c>
      <c r="P806" s="687">
        <f>IFERROR(O806-N806,"-")</f>
        <v>-49</v>
      </c>
      <c r="Q806" s="688">
        <f>IFERROR(O806/N806,"-")</f>
        <v>0</v>
      </c>
      <c r="R806" s="687">
        <f>'4. ГПП-УЗПКТ-СЗСК'!W118</f>
        <v>17.100000000000001</v>
      </c>
      <c r="S806" s="687">
        <f>'4. ГПП-УЗПКТ-СЗСК'!Y118</f>
        <v>0</v>
      </c>
      <c r="T806" s="687">
        <f>IFERROR(S806-R806,"-")</f>
        <v>-17.100000000000001</v>
      </c>
      <c r="U806" s="688">
        <f>IFERROR(S806/R806,"-")</f>
        <v>0</v>
      </c>
      <c r="V806" s="687">
        <f>'4. ГПП-УЗПКТ-СЗСК'!AC118</f>
        <v>15.2</v>
      </c>
      <c r="W806" s="687">
        <f>'4. ГПП-УЗПКТ-СЗСК'!AE118</f>
        <v>0</v>
      </c>
      <c r="X806" s="687">
        <f>IFERROR(W806-V806,"-")</f>
        <v>-15.2</v>
      </c>
      <c r="Y806" s="688">
        <f>IFERROR(W806/V806,"-")</f>
        <v>0</v>
      </c>
      <c r="Z806" s="687">
        <f>'4. ГПП-УЗПКТ-СЗСК'!AI118</f>
        <v>16.7</v>
      </c>
      <c r="AA806" s="687">
        <f>'4. ГПП-УЗПКТ-СЗСК'!AK118</f>
        <v>0</v>
      </c>
      <c r="AB806" s="687">
        <f>IFERROR(AA806-Z806,"-")</f>
        <v>-16.7</v>
      </c>
      <c r="AC806" s="688">
        <f>IFERROR(AA806/Z806,"-")</f>
        <v>0</v>
      </c>
      <c r="AD806" s="687">
        <f t="shared" si="1691"/>
        <v>47.499999999999993</v>
      </c>
      <c r="AE806" s="687">
        <f t="shared" si="1691"/>
        <v>0</v>
      </c>
      <c r="AF806" s="687">
        <f>IFERROR(AE806-AD806,"-")</f>
        <v>-47.499999999999993</v>
      </c>
      <c r="AG806" s="688">
        <f>IFERROR(AE806/AD806,"-")</f>
        <v>0</v>
      </c>
      <c r="AH806" s="687">
        <f>'4. ГПП-УЗПКТ-СЗСК'!AU118</f>
        <v>16.399999999999999</v>
      </c>
      <c r="AI806" s="687">
        <f>'4. ГПП-УЗПКТ-СЗСК'!AW118</f>
        <v>0</v>
      </c>
      <c r="AJ806" s="687">
        <f>IFERROR(AI806-AH806,"-")</f>
        <v>-16.399999999999999</v>
      </c>
      <c r="AK806" s="688">
        <f>IFERROR(AI806/AH806,"-")</f>
        <v>0</v>
      </c>
      <c r="AL806" s="687">
        <f>'4. ГПП-УЗПКТ-СЗСК'!BA118</f>
        <v>16.2</v>
      </c>
      <c r="AM806" s="687">
        <f>'4. ГПП-УЗПКТ-СЗСК'!BC118</f>
        <v>0</v>
      </c>
      <c r="AN806" s="687">
        <f>IFERROR(AM806-AL806,"-")</f>
        <v>-16.2</v>
      </c>
      <c r="AO806" s="688">
        <f>IFERROR(AM806/AL806,"-")</f>
        <v>0</v>
      </c>
      <c r="AP806" s="687">
        <f>'4. ГПП-УЗПКТ-СЗСК'!BG118</f>
        <v>14.9</v>
      </c>
      <c r="AQ806" s="687">
        <f>'4. ГПП-УЗПКТ-СЗСК'!BI118</f>
        <v>0</v>
      </c>
      <c r="AR806" s="687">
        <f>IFERROR(AQ806-AP806,"-")</f>
        <v>-14.9</v>
      </c>
      <c r="AS806" s="688">
        <f>IFERROR(AQ806/AP806,"-")</f>
        <v>0</v>
      </c>
      <c r="AT806" s="687">
        <f t="shared" si="1692"/>
        <v>34.799999999999997</v>
      </c>
      <c r="AU806" s="687">
        <f t="shared" si="1692"/>
        <v>0</v>
      </c>
      <c r="AV806" s="687">
        <f>IFERROR(AU806-AT806,"-")</f>
        <v>-34.799999999999997</v>
      </c>
      <c r="AW806" s="688">
        <f>IFERROR(AU806/AT806,"-")</f>
        <v>0</v>
      </c>
      <c r="AX806" s="687">
        <f>'4. ГПП-УЗПКТ-СЗСК'!BS118</f>
        <v>9.3000000000000007</v>
      </c>
      <c r="AY806" s="687">
        <f>'4. ГПП-УЗПКТ-СЗСК'!BU118</f>
        <v>0</v>
      </c>
      <c r="AZ806" s="687">
        <f>IFERROR(AY806-AX806,"-")</f>
        <v>-9.3000000000000007</v>
      </c>
      <c r="BA806" s="688">
        <f>IFERROR(AY806/AX806,"-")</f>
        <v>0</v>
      </c>
      <c r="BB806" s="687">
        <f>'4. ГПП-УЗПКТ-СЗСК'!BY118</f>
        <v>10.7</v>
      </c>
      <c r="BC806" s="687">
        <f>'4. ГПП-УЗПКТ-СЗСК'!CA118</f>
        <v>0</v>
      </c>
      <c r="BD806" s="687">
        <f>IFERROR(BC806-BB806,"-")</f>
        <v>-10.7</v>
      </c>
      <c r="BE806" s="688">
        <f>IFERROR(BC806/BB806,"-")</f>
        <v>0</v>
      </c>
      <c r="BF806" s="687">
        <f>'4. ГПП-УЗПКТ-СЗСК'!CE118</f>
        <v>14.8</v>
      </c>
      <c r="BG806" s="687">
        <f>'4. ГПП-УЗПКТ-СЗСК'!CG118</f>
        <v>0</v>
      </c>
      <c r="BH806" s="687">
        <f>IFERROR(BG806-BF806,"-")</f>
        <v>-14.8</v>
      </c>
      <c r="BI806" s="688">
        <f>IFERROR(BG806/BF806,"-")</f>
        <v>0</v>
      </c>
      <c r="BJ806" s="687">
        <f t="shared" si="1693"/>
        <v>47.300000000000004</v>
      </c>
      <c r="BK806" s="687">
        <f t="shared" si="1693"/>
        <v>0</v>
      </c>
      <c r="BL806" s="687">
        <f>IFERROR(BK806-BJ806,"-")</f>
        <v>-47.300000000000004</v>
      </c>
      <c r="BM806" s="688">
        <f>IFERROR(BK806/BJ806,"-")</f>
        <v>0</v>
      </c>
      <c r="BN806" s="687">
        <f>'4. ГПП-УЗПКТ-СЗСК'!CQ118</f>
        <v>15.9</v>
      </c>
      <c r="BO806" s="687">
        <f>'4. ГПП-УЗПКТ-СЗСК'!CS118</f>
        <v>0</v>
      </c>
      <c r="BP806" s="687">
        <f>IFERROR(BO806-BN806,"-")</f>
        <v>-15.9</v>
      </c>
      <c r="BQ806" s="688">
        <f>IFERROR(BO806/BN806,"-")</f>
        <v>0</v>
      </c>
      <c r="BR806" s="687">
        <f>'4. ГПП-УЗПКТ-СЗСК'!CW118</f>
        <v>15.3</v>
      </c>
      <c r="BS806" s="687">
        <f>'4. ГПП-УЗПКТ-СЗСК'!CY118</f>
        <v>0</v>
      </c>
      <c r="BT806" s="687">
        <f>IFERROR(BS806-BR806,"-")</f>
        <v>-15.3</v>
      </c>
      <c r="BU806" s="688">
        <f>IFERROR(BS806/BR806,"-")</f>
        <v>0</v>
      </c>
      <c r="BV806" s="687">
        <f>'4. ГПП-УЗПКТ-СЗСК'!DC118</f>
        <v>16.100000000000001</v>
      </c>
      <c r="BW806" s="687">
        <f>'4. ГПП-УЗПКТ-СЗСК'!DE118</f>
        <v>0</v>
      </c>
      <c r="BX806" s="687">
        <f>IFERROR(BW806-BV806,"-")</f>
        <v>-16.100000000000001</v>
      </c>
      <c r="BY806" s="688">
        <f>IFERROR(BW806/BV806,"-")</f>
        <v>0</v>
      </c>
    </row>
    <row r="807" spans="2:77" ht="20.100000000000001" customHeight="1">
      <c r="B807" s="413" t="s">
        <v>838</v>
      </c>
      <c r="C807" s="428" t="s">
        <v>113</v>
      </c>
      <c r="D807" s="528"/>
      <c r="E807" s="528"/>
      <c r="F807" s="529"/>
      <c r="G807" s="530"/>
      <c r="H807" s="530"/>
      <c r="I807" s="9"/>
      <c r="J807" s="681"/>
      <c r="K807" s="681"/>
      <c r="L807" s="681"/>
      <c r="M807" s="681"/>
      <c r="N807" s="681"/>
      <c r="O807" s="681"/>
      <c r="P807" s="681"/>
      <c r="Q807" s="681"/>
      <c r="R807" s="681"/>
      <c r="S807" s="681"/>
      <c r="T807" s="681"/>
      <c r="U807" s="681"/>
      <c r="V807" s="681"/>
      <c r="W807" s="681"/>
      <c r="X807" s="681"/>
      <c r="Y807" s="681"/>
      <c r="Z807" s="681"/>
      <c r="AA807" s="681"/>
      <c r="AB807" s="681"/>
      <c r="AC807" s="681"/>
      <c r="AD807" s="681"/>
      <c r="AE807" s="681"/>
      <c r="AF807" s="681"/>
      <c r="AG807" s="681"/>
      <c r="AH807" s="681"/>
      <c r="AI807" s="681"/>
      <c r="AJ807" s="681"/>
      <c r="AK807" s="681"/>
      <c r="AL807" s="681"/>
      <c r="AM807" s="681"/>
      <c r="AN807" s="681"/>
      <c r="AO807" s="681"/>
      <c r="AP807" s="681"/>
      <c r="AQ807" s="681"/>
      <c r="AR807" s="681"/>
      <c r="AS807" s="681"/>
      <c r="AT807" s="681"/>
      <c r="AU807" s="681"/>
      <c r="AV807" s="681"/>
      <c r="AW807" s="681"/>
      <c r="AX807" s="681"/>
      <c r="AY807" s="681"/>
      <c r="AZ807" s="681"/>
      <c r="BA807" s="681"/>
      <c r="BB807" s="681"/>
      <c r="BC807" s="681"/>
      <c r="BD807" s="681"/>
      <c r="BE807" s="681"/>
      <c r="BF807" s="681"/>
      <c r="BG807" s="681"/>
      <c r="BH807" s="681"/>
      <c r="BI807" s="681"/>
      <c r="BJ807" s="681"/>
      <c r="BK807" s="681"/>
      <c r="BL807" s="681"/>
      <c r="BM807" s="681"/>
      <c r="BN807" s="681"/>
      <c r="BO807" s="681"/>
      <c r="BP807" s="681"/>
      <c r="BQ807" s="681"/>
      <c r="BR807" s="681"/>
      <c r="BS807" s="681"/>
      <c r="BT807" s="681"/>
      <c r="BU807" s="681"/>
      <c r="BV807" s="681"/>
      <c r="BW807" s="681"/>
      <c r="BX807" s="681"/>
      <c r="BY807" s="681"/>
    </row>
    <row r="808" spans="2:77" ht="20.100000000000001" customHeight="1">
      <c r="C808" s="424" t="s">
        <v>173</v>
      </c>
      <c r="D808" s="528"/>
      <c r="E808" s="528"/>
      <c r="F808" s="529"/>
      <c r="G808" s="530" t="s">
        <v>835</v>
      </c>
      <c r="H808" s="530"/>
      <c r="I808" s="9" t="s">
        <v>98</v>
      </c>
      <c r="J808" s="687">
        <f t="shared" ref="J808:K811" si="1694">N808+AD808+AT808+BJ808</f>
        <v>108.8</v>
      </c>
      <c r="K808" s="687">
        <f t="shared" si="1694"/>
        <v>0</v>
      </c>
      <c r="L808" s="687">
        <f>IFERROR(K808-J808,"-")</f>
        <v>-108.8</v>
      </c>
      <c r="M808" s="688">
        <f>IFERROR(K808/J808,"-")</f>
        <v>0</v>
      </c>
      <c r="N808" s="687">
        <f t="shared" ref="N808:O811" si="1695">R808+V808+Z808</f>
        <v>30.299999999999997</v>
      </c>
      <c r="O808" s="687">
        <f t="shared" si="1695"/>
        <v>0</v>
      </c>
      <c r="P808" s="687">
        <f>IFERROR(O808-N808,"-")</f>
        <v>-30.299999999999997</v>
      </c>
      <c r="Q808" s="688">
        <f>IFERROR(O808/N808,"-")</f>
        <v>0</v>
      </c>
      <c r="R808" s="687">
        <f>'4. ГПП-УЗПКТ-СЗСК'!W119</f>
        <v>10.6</v>
      </c>
      <c r="S808" s="687">
        <f>'4. ГПП-УЗПКТ-СЗСК'!Y119</f>
        <v>0</v>
      </c>
      <c r="T808" s="687">
        <f>IFERROR(S808-R808,"-")</f>
        <v>-10.6</v>
      </c>
      <c r="U808" s="688">
        <f>IFERROR(S808/R808,"-")</f>
        <v>0</v>
      </c>
      <c r="V808" s="687">
        <f>'4. ГПП-УЗПКТ-СЗСК'!AC119</f>
        <v>9.6999999999999993</v>
      </c>
      <c r="W808" s="687">
        <f>'4. ГПП-УЗПКТ-СЗСК'!AE119</f>
        <v>0</v>
      </c>
      <c r="X808" s="687">
        <f>IFERROR(W808-V808,"-")</f>
        <v>-9.6999999999999993</v>
      </c>
      <c r="Y808" s="688">
        <f>IFERROR(W808/V808,"-")</f>
        <v>0</v>
      </c>
      <c r="Z808" s="687">
        <f>'4. ГПП-УЗПКТ-СЗСК'!AI119</f>
        <v>10</v>
      </c>
      <c r="AA808" s="687">
        <f>'4. ГПП-УЗПКТ-СЗСК'!AK119</f>
        <v>0</v>
      </c>
      <c r="AB808" s="687">
        <f>IFERROR(AA808-Z808,"-")</f>
        <v>-10</v>
      </c>
      <c r="AC808" s="688">
        <f>IFERROR(AA808/Z808,"-")</f>
        <v>0</v>
      </c>
      <c r="AD808" s="687">
        <f t="shared" ref="AD808:AE811" si="1696">AH808+AL808+AP808</f>
        <v>29</v>
      </c>
      <c r="AE808" s="687">
        <f t="shared" si="1696"/>
        <v>0</v>
      </c>
      <c r="AF808" s="687">
        <f>IFERROR(AE808-AD808,"-")</f>
        <v>-29</v>
      </c>
      <c r="AG808" s="688">
        <f>IFERROR(AE808/AD808,"-")</f>
        <v>0</v>
      </c>
      <c r="AH808" s="687">
        <f>'4. ГПП-УЗПКТ-СЗСК'!AU119</f>
        <v>10.199999999999999</v>
      </c>
      <c r="AI808" s="687">
        <f>'4. ГПП-УЗПКТ-СЗСК'!AW119</f>
        <v>0</v>
      </c>
      <c r="AJ808" s="687">
        <f>IFERROR(AI808-AH808,"-")</f>
        <v>-10.199999999999999</v>
      </c>
      <c r="AK808" s="688">
        <f>IFERROR(AI808/AH808,"-")</f>
        <v>0</v>
      </c>
      <c r="AL808" s="687">
        <f>'4. ГПП-УЗПКТ-СЗСК'!BA119</f>
        <v>10.4</v>
      </c>
      <c r="AM808" s="687">
        <f>'4. ГПП-УЗПКТ-СЗСК'!BC119</f>
        <v>0</v>
      </c>
      <c r="AN808" s="687">
        <f>IFERROR(AM808-AL808,"-")</f>
        <v>-10.4</v>
      </c>
      <c r="AO808" s="688">
        <f>IFERROR(AM808/AL808,"-")</f>
        <v>0</v>
      </c>
      <c r="AP808" s="687">
        <f>'4. ГПП-УЗПКТ-СЗСК'!BG119</f>
        <v>8.4</v>
      </c>
      <c r="AQ808" s="687">
        <f>'4. ГПП-УЗПКТ-СЗСК'!BI119</f>
        <v>0</v>
      </c>
      <c r="AR808" s="687">
        <f>IFERROR(AQ808-AP808,"-")</f>
        <v>-8.4</v>
      </c>
      <c r="AS808" s="688">
        <f>IFERROR(AQ808/AP808,"-")</f>
        <v>0</v>
      </c>
      <c r="AT808" s="687">
        <f t="shared" ref="AT808:AU811" si="1697">AX808+BB808+BF808</f>
        <v>20.3</v>
      </c>
      <c r="AU808" s="687">
        <f t="shared" si="1697"/>
        <v>0</v>
      </c>
      <c r="AV808" s="687">
        <f>IFERROR(AU808-AT808,"-")</f>
        <v>-20.3</v>
      </c>
      <c r="AW808" s="688">
        <f>IFERROR(AU808/AT808,"-")</f>
        <v>0</v>
      </c>
      <c r="AX808" s="687">
        <f>'4. ГПП-УЗПКТ-СЗСК'!BS119</f>
        <v>5.5</v>
      </c>
      <c r="AY808" s="687">
        <f>'4. ГПП-УЗПКТ-СЗСК'!BU119</f>
        <v>0</v>
      </c>
      <c r="AZ808" s="687">
        <f>IFERROR(AY808-AX808,"-")</f>
        <v>-5.5</v>
      </c>
      <c r="BA808" s="688">
        <f>IFERROR(AY808/AX808,"-")</f>
        <v>0</v>
      </c>
      <c r="BB808" s="687">
        <f>'4. ГПП-УЗПКТ-СЗСК'!BY119</f>
        <v>6.4</v>
      </c>
      <c r="BC808" s="687">
        <f>'4. ГПП-УЗПКТ-СЗСК'!CA119</f>
        <v>0</v>
      </c>
      <c r="BD808" s="687">
        <f>IFERROR(BC808-BB808,"-")</f>
        <v>-6.4</v>
      </c>
      <c r="BE808" s="688">
        <f>IFERROR(BC808/BB808,"-")</f>
        <v>0</v>
      </c>
      <c r="BF808" s="687">
        <f>'4. ГПП-УЗПКТ-СЗСК'!CE119</f>
        <v>8.4</v>
      </c>
      <c r="BG808" s="687">
        <f>'4. ГПП-УЗПКТ-СЗСК'!CG119</f>
        <v>0</v>
      </c>
      <c r="BH808" s="687">
        <f>IFERROR(BG808-BF808,"-")</f>
        <v>-8.4</v>
      </c>
      <c r="BI808" s="688">
        <f>IFERROR(BG808/BF808,"-")</f>
        <v>0</v>
      </c>
      <c r="BJ808" s="687">
        <f t="shared" ref="BJ808:BK811" si="1698">BN808+BR808+BV808</f>
        <v>29.200000000000003</v>
      </c>
      <c r="BK808" s="687">
        <f t="shared" si="1698"/>
        <v>0</v>
      </c>
      <c r="BL808" s="687">
        <f>IFERROR(BK808-BJ808,"-")</f>
        <v>-29.200000000000003</v>
      </c>
      <c r="BM808" s="688">
        <f>IFERROR(BK808/BJ808,"-")</f>
        <v>0</v>
      </c>
      <c r="BN808" s="687">
        <f>'4. ГПП-УЗПКТ-СЗСК'!CQ119</f>
        <v>9.6999999999999993</v>
      </c>
      <c r="BO808" s="687">
        <f>'4. ГПП-УЗПКТ-СЗСК'!CS119</f>
        <v>0</v>
      </c>
      <c r="BP808" s="687">
        <f>IFERROR(BO808-BN808,"-")</f>
        <v>-9.6999999999999993</v>
      </c>
      <c r="BQ808" s="688">
        <f>IFERROR(BO808/BN808,"-")</f>
        <v>0</v>
      </c>
      <c r="BR808" s="687">
        <f>'4. ГПП-УЗПКТ-СЗСК'!CW119</f>
        <v>9.4</v>
      </c>
      <c r="BS808" s="687">
        <f>'4. ГПП-УЗПКТ-СЗСК'!CY119</f>
        <v>0</v>
      </c>
      <c r="BT808" s="687">
        <f>IFERROR(BS808-BR808,"-")</f>
        <v>-9.4</v>
      </c>
      <c r="BU808" s="688">
        <f>IFERROR(BS808/BR808,"-")</f>
        <v>0</v>
      </c>
      <c r="BV808" s="687">
        <f>'4. ГПП-УЗПКТ-СЗСК'!DC119</f>
        <v>10.1</v>
      </c>
      <c r="BW808" s="687">
        <f>'4. ГПП-УЗПКТ-СЗСК'!DE119</f>
        <v>0</v>
      </c>
      <c r="BX808" s="687">
        <f>IFERROR(BW808-BV808,"-")</f>
        <v>-10.1</v>
      </c>
      <c r="BY808" s="688">
        <f>IFERROR(BW808/BV808,"-")</f>
        <v>0</v>
      </c>
    </row>
    <row r="809" spans="2:77" ht="20.100000000000001" customHeight="1">
      <c r="C809" s="424"/>
      <c r="D809" s="528"/>
      <c r="E809" s="528"/>
      <c r="F809" s="529"/>
      <c r="G809" s="530" t="s">
        <v>836</v>
      </c>
      <c r="H809" s="530"/>
      <c r="I809" s="446" t="s">
        <v>169</v>
      </c>
      <c r="J809" s="687">
        <f t="shared" si="1694"/>
        <v>178.60000000000002</v>
      </c>
      <c r="K809" s="687">
        <f t="shared" si="1694"/>
        <v>0</v>
      </c>
      <c r="L809" s="687">
        <f>IFERROR(K809-J809,"-")</f>
        <v>-178.60000000000002</v>
      </c>
      <c r="M809" s="688">
        <f>IFERROR(K809/J809,"-")</f>
        <v>0</v>
      </c>
      <c r="N809" s="687">
        <f t="shared" si="1695"/>
        <v>49</v>
      </c>
      <c r="O809" s="687">
        <f t="shared" si="1695"/>
        <v>0</v>
      </c>
      <c r="P809" s="687">
        <f>IFERROR(O809-N809,"-")</f>
        <v>-49</v>
      </c>
      <c r="Q809" s="688">
        <f>IFERROR(O809/N809,"-")</f>
        <v>0</v>
      </c>
      <c r="R809" s="687">
        <f>'4. ГПП-УЗПКТ-СЗСК'!W118</f>
        <v>17.100000000000001</v>
      </c>
      <c r="S809" s="687">
        <f>'4. ГПП-УЗПКТ-СЗСК'!Y118</f>
        <v>0</v>
      </c>
      <c r="T809" s="687">
        <f>IFERROR(S809-R809,"-")</f>
        <v>-17.100000000000001</v>
      </c>
      <c r="U809" s="688">
        <f>IFERROR(S809/R809,"-")</f>
        <v>0</v>
      </c>
      <c r="V809" s="687">
        <f>'4. ГПП-УЗПКТ-СЗСК'!AC118</f>
        <v>15.2</v>
      </c>
      <c r="W809" s="687">
        <f>'4. ГПП-УЗПКТ-СЗСК'!AE118</f>
        <v>0</v>
      </c>
      <c r="X809" s="687">
        <f>IFERROR(W809-V809,"-")</f>
        <v>-15.2</v>
      </c>
      <c r="Y809" s="688">
        <f>IFERROR(W809/V809,"-")</f>
        <v>0</v>
      </c>
      <c r="Z809" s="687">
        <f>'4. ГПП-УЗПКТ-СЗСК'!AI118</f>
        <v>16.7</v>
      </c>
      <c r="AA809" s="687">
        <f>'4. ГПП-УЗПКТ-СЗСК'!AK118</f>
        <v>0</v>
      </c>
      <c r="AB809" s="687">
        <f>IFERROR(AA809-Z809,"-")</f>
        <v>-16.7</v>
      </c>
      <c r="AC809" s="688">
        <f>IFERROR(AA809/Z809,"-")</f>
        <v>0</v>
      </c>
      <c r="AD809" s="687">
        <f t="shared" si="1696"/>
        <v>47.499999999999993</v>
      </c>
      <c r="AE809" s="687">
        <f t="shared" si="1696"/>
        <v>0</v>
      </c>
      <c r="AF809" s="687">
        <f>IFERROR(AE809-AD809,"-")</f>
        <v>-47.499999999999993</v>
      </c>
      <c r="AG809" s="688">
        <f>IFERROR(AE809/AD809,"-")</f>
        <v>0</v>
      </c>
      <c r="AH809" s="687">
        <f>'4. ГПП-УЗПКТ-СЗСК'!AU118</f>
        <v>16.399999999999999</v>
      </c>
      <c r="AI809" s="687">
        <f>'4. ГПП-УЗПКТ-СЗСК'!AW118</f>
        <v>0</v>
      </c>
      <c r="AJ809" s="687">
        <f>IFERROR(AI809-AH809,"-")</f>
        <v>-16.399999999999999</v>
      </c>
      <c r="AK809" s="688">
        <f>IFERROR(AI809/AH809,"-")</f>
        <v>0</v>
      </c>
      <c r="AL809" s="687">
        <f>'4. ГПП-УЗПКТ-СЗСК'!BA118</f>
        <v>16.2</v>
      </c>
      <c r="AM809" s="687">
        <f>'4. ГПП-УЗПКТ-СЗСК'!BC118</f>
        <v>0</v>
      </c>
      <c r="AN809" s="687">
        <f>IFERROR(AM809-AL809,"-")</f>
        <v>-16.2</v>
      </c>
      <c r="AO809" s="688">
        <f>IFERROR(AM809/AL809,"-")</f>
        <v>0</v>
      </c>
      <c r="AP809" s="687">
        <f>'4. ГПП-УЗПКТ-СЗСК'!BG118</f>
        <v>14.9</v>
      </c>
      <c r="AQ809" s="687">
        <f>'4. ГПП-УЗПКТ-СЗСК'!BI118</f>
        <v>0</v>
      </c>
      <c r="AR809" s="687">
        <f>IFERROR(AQ809-AP809,"-")</f>
        <v>-14.9</v>
      </c>
      <c r="AS809" s="688">
        <f>IFERROR(AQ809/AP809,"-")</f>
        <v>0</v>
      </c>
      <c r="AT809" s="687">
        <f t="shared" si="1697"/>
        <v>34.799999999999997</v>
      </c>
      <c r="AU809" s="687">
        <f t="shared" si="1697"/>
        <v>0</v>
      </c>
      <c r="AV809" s="687">
        <f>IFERROR(AU809-AT809,"-")</f>
        <v>-34.799999999999997</v>
      </c>
      <c r="AW809" s="688">
        <f>IFERROR(AU809/AT809,"-")</f>
        <v>0</v>
      </c>
      <c r="AX809" s="687">
        <f>'4. ГПП-УЗПКТ-СЗСК'!BS118</f>
        <v>9.3000000000000007</v>
      </c>
      <c r="AY809" s="687">
        <f>'4. ГПП-УЗПКТ-СЗСК'!BU118</f>
        <v>0</v>
      </c>
      <c r="AZ809" s="687">
        <f>IFERROR(AY809-AX809,"-")</f>
        <v>-9.3000000000000007</v>
      </c>
      <c r="BA809" s="688">
        <f>IFERROR(AY809/AX809,"-")</f>
        <v>0</v>
      </c>
      <c r="BB809" s="687">
        <f>'4. ГПП-УЗПКТ-СЗСК'!BY118</f>
        <v>10.7</v>
      </c>
      <c r="BC809" s="687">
        <f>'4. ГПП-УЗПКТ-СЗСК'!CA118</f>
        <v>0</v>
      </c>
      <c r="BD809" s="687">
        <f>IFERROR(BC809-BB809,"-")</f>
        <v>-10.7</v>
      </c>
      <c r="BE809" s="688">
        <f>IFERROR(BC809/BB809,"-")</f>
        <v>0</v>
      </c>
      <c r="BF809" s="687">
        <f>'4. ГПП-УЗПКТ-СЗСК'!CE118</f>
        <v>14.8</v>
      </c>
      <c r="BG809" s="687">
        <f>'4. ГПП-УЗПКТ-СЗСК'!CG118</f>
        <v>0</v>
      </c>
      <c r="BH809" s="687">
        <f>IFERROR(BG809-BF809,"-")</f>
        <v>-14.8</v>
      </c>
      <c r="BI809" s="688">
        <f>IFERROR(BG809/BF809,"-")</f>
        <v>0</v>
      </c>
      <c r="BJ809" s="687">
        <f t="shared" si="1698"/>
        <v>47.300000000000004</v>
      </c>
      <c r="BK809" s="687">
        <f t="shared" si="1698"/>
        <v>0</v>
      </c>
      <c r="BL809" s="687">
        <f>IFERROR(BK809-BJ809,"-")</f>
        <v>-47.300000000000004</v>
      </c>
      <c r="BM809" s="688">
        <f>IFERROR(BK809/BJ809,"-")</f>
        <v>0</v>
      </c>
      <c r="BN809" s="687">
        <f>'4. ГПП-УЗПКТ-СЗСК'!CQ118</f>
        <v>15.9</v>
      </c>
      <c r="BO809" s="687">
        <f>'4. ГПП-УЗПКТ-СЗСК'!CS118</f>
        <v>0</v>
      </c>
      <c r="BP809" s="687">
        <f>IFERROR(BO809-BN809,"-")</f>
        <v>-15.9</v>
      </c>
      <c r="BQ809" s="688">
        <f>IFERROR(BO809/BN809,"-")</f>
        <v>0</v>
      </c>
      <c r="BR809" s="687">
        <f>'4. ГПП-УЗПКТ-СЗСК'!CW118</f>
        <v>15.3</v>
      </c>
      <c r="BS809" s="687">
        <f>'4. ГПП-УЗПКТ-СЗСК'!CY118</f>
        <v>0</v>
      </c>
      <c r="BT809" s="687">
        <f>IFERROR(BS809-BR809,"-")</f>
        <v>-15.3</v>
      </c>
      <c r="BU809" s="688">
        <f>IFERROR(BS809/BR809,"-")</f>
        <v>0</v>
      </c>
      <c r="BV809" s="687">
        <f>'4. ГПП-УЗПКТ-СЗСК'!DC118</f>
        <v>16.100000000000001</v>
      </c>
      <c r="BW809" s="687">
        <f>'4. ГПП-УЗПКТ-СЗСК'!DE118</f>
        <v>0</v>
      </c>
      <c r="BX809" s="687">
        <f>IFERROR(BW809-BV809,"-")</f>
        <v>-16.100000000000001</v>
      </c>
      <c r="BY809" s="688">
        <f>IFERROR(BW809/BV809,"-")</f>
        <v>0</v>
      </c>
    </row>
    <row r="810" spans="2:77" ht="20.100000000000001" customHeight="1">
      <c r="C810" s="436" t="s">
        <v>553</v>
      </c>
      <c r="D810" s="528"/>
      <c r="E810" s="528"/>
      <c r="F810" s="529"/>
      <c r="G810" s="530" t="s">
        <v>835</v>
      </c>
      <c r="H810" s="530"/>
      <c r="I810" s="6" t="s">
        <v>98</v>
      </c>
      <c r="J810" s="687">
        <f t="shared" si="1694"/>
        <v>108.8</v>
      </c>
      <c r="K810" s="687">
        <f t="shared" si="1694"/>
        <v>0</v>
      </c>
      <c r="L810" s="687">
        <f>IFERROR(K810-J810,"-")</f>
        <v>-108.8</v>
      </c>
      <c r="M810" s="688">
        <f>IFERROR(K810/J810,"-")</f>
        <v>0</v>
      </c>
      <c r="N810" s="687">
        <f t="shared" si="1695"/>
        <v>30.299999999999997</v>
      </c>
      <c r="O810" s="687">
        <f t="shared" si="1695"/>
        <v>0</v>
      </c>
      <c r="P810" s="687">
        <f>IFERROR(O810-N810,"-")</f>
        <v>-30.299999999999997</v>
      </c>
      <c r="Q810" s="688">
        <f>IFERROR(O810/N810,"-")</f>
        <v>0</v>
      </c>
      <c r="R810" s="687">
        <f>'4. ГПП-УЗПКТ-СЗСК'!W119</f>
        <v>10.6</v>
      </c>
      <c r="S810" s="687">
        <f>'4. ГПП-УЗПКТ-СЗСК'!Y119</f>
        <v>0</v>
      </c>
      <c r="T810" s="687">
        <f>IFERROR(S810-R810,"-")</f>
        <v>-10.6</v>
      </c>
      <c r="U810" s="688">
        <f>IFERROR(S810/R810,"-")</f>
        <v>0</v>
      </c>
      <c r="V810" s="687">
        <f>'4. ГПП-УЗПКТ-СЗСК'!AC119</f>
        <v>9.6999999999999993</v>
      </c>
      <c r="W810" s="687">
        <f>'4. ГПП-УЗПКТ-СЗСК'!AE119</f>
        <v>0</v>
      </c>
      <c r="X810" s="687">
        <f>IFERROR(W810-V810,"-")</f>
        <v>-9.6999999999999993</v>
      </c>
      <c r="Y810" s="688">
        <f>IFERROR(W810/V810,"-")</f>
        <v>0</v>
      </c>
      <c r="Z810" s="687">
        <f>'4. ГПП-УЗПКТ-СЗСК'!AI119</f>
        <v>10</v>
      </c>
      <c r="AA810" s="687">
        <f>'4. ГПП-УЗПКТ-СЗСК'!AK119</f>
        <v>0</v>
      </c>
      <c r="AB810" s="687">
        <f>IFERROR(AA810-Z810,"-")</f>
        <v>-10</v>
      </c>
      <c r="AC810" s="688">
        <f>IFERROR(AA810/Z810,"-")</f>
        <v>0</v>
      </c>
      <c r="AD810" s="687">
        <f t="shared" si="1696"/>
        <v>29</v>
      </c>
      <c r="AE810" s="687">
        <f t="shared" si="1696"/>
        <v>0</v>
      </c>
      <c r="AF810" s="687">
        <f>IFERROR(AE810-AD810,"-")</f>
        <v>-29</v>
      </c>
      <c r="AG810" s="688">
        <f>IFERROR(AE810/AD810,"-")</f>
        <v>0</v>
      </c>
      <c r="AH810" s="687">
        <f>'4. ГПП-УЗПКТ-СЗСК'!AU119</f>
        <v>10.199999999999999</v>
      </c>
      <c r="AI810" s="687">
        <f>'4. ГПП-УЗПКТ-СЗСК'!AW119</f>
        <v>0</v>
      </c>
      <c r="AJ810" s="687">
        <f>IFERROR(AI810-AH810,"-")</f>
        <v>-10.199999999999999</v>
      </c>
      <c r="AK810" s="688">
        <f>IFERROR(AI810/AH810,"-")</f>
        <v>0</v>
      </c>
      <c r="AL810" s="687">
        <f>'4. ГПП-УЗПКТ-СЗСК'!BA119</f>
        <v>10.4</v>
      </c>
      <c r="AM810" s="687">
        <f>'4. ГПП-УЗПКТ-СЗСК'!BC119</f>
        <v>0</v>
      </c>
      <c r="AN810" s="687">
        <f>IFERROR(AM810-AL810,"-")</f>
        <v>-10.4</v>
      </c>
      <c r="AO810" s="688">
        <f>IFERROR(AM810/AL810,"-")</f>
        <v>0</v>
      </c>
      <c r="AP810" s="687">
        <f>'4. ГПП-УЗПКТ-СЗСК'!BG119</f>
        <v>8.4</v>
      </c>
      <c r="AQ810" s="687">
        <f>'4. ГПП-УЗПКТ-СЗСК'!BI119</f>
        <v>0</v>
      </c>
      <c r="AR810" s="687">
        <f>IFERROR(AQ810-AP810,"-")</f>
        <v>-8.4</v>
      </c>
      <c r="AS810" s="688">
        <f>IFERROR(AQ810/AP810,"-")</f>
        <v>0</v>
      </c>
      <c r="AT810" s="687">
        <f t="shared" si="1697"/>
        <v>20.3</v>
      </c>
      <c r="AU810" s="687">
        <f t="shared" si="1697"/>
        <v>0</v>
      </c>
      <c r="AV810" s="687">
        <f>IFERROR(AU810-AT810,"-")</f>
        <v>-20.3</v>
      </c>
      <c r="AW810" s="688">
        <f>IFERROR(AU810/AT810,"-")</f>
        <v>0</v>
      </c>
      <c r="AX810" s="687">
        <f>'4. ГПП-УЗПКТ-СЗСК'!BS119</f>
        <v>5.5</v>
      </c>
      <c r="AY810" s="687">
        <f>'4. ГПП-УЗПКТ-СЗСК'!BU119</f>
        <v>0</v>
      </c>
      <c r="AZ810" s="687">
        <f>IFERROR(AY810-AX810,"-")</f>
        <v>-5.5</v>
      </c>
      <c r="BA810" s="688">
        <f>IFERROR(AY810/AX810,"-")</f>
        <v>0</v>
      </c>
      <c r="BB810" s="687">
        <f>'4. ГПП-УЗПКТ-СЗСК'!BY119</f>
        <v>6.4</v>
      </c>
      <c r="BC810" s="687">
        <f>'4. ГПП-УЗПКТ-СЗСК'!CA119</f>
        <v>0</v>
      </c>
      <c r="BD810" s="687">
        <f>IFERROR(BC810-BB810,"-")</f>
        <v>-6.4</v>
      </c>
      <c r="BE810" s="688">
        <f>IFERROR(BC810/BB810,"-")</f>
        <v>0</v>
      </c>
      <c r="BF810" s="687">
        <f>'4. ГПП-УЗПКТ-СЗСК'!CE119</f>
        <v>8.4</v>
      </c>
      <c r="BG810" s="687">
        <f>'4. ГПП-УЗПКТ-СЗСК'!CG119</f>
        <v>0</v>
      </c>
      <c r="BH810" s="687">
        <f>IFERROR(BG810-BF810,"-")</f>
        <v>-8.4</v>
      </c>
      <c r="BI810" s="688">
        <f>IFERROR(BG810/BF810,"-")</f>
        <v>0</v>
      </c>
      <c r="BJ810" s="687">
        <f t="shared" si="1698"/>
        <v>29.200000000000003</v>
      </c>
      <c r="BK810" s="687">
        <f t="shared" si="1698"/>
        <v>0</v>
      </c>
      <c r="BL810" s="687">
        <f>IFERROR(BK810-BJ810,"-")</f>
        <v>-29.200000000000003</v>
      </c>
      <c r="BM810" s="688">
        <f>IFERROR(BK810/BJ810,"-")</f>
        <v>0</v>
      </c>
      <c r="BN810" s="687">
        <f>'4. ГПП-УЗПКТ-СЗСК'!CQ119</f>
        <v>9.6999999999999993</v>
      </c>
      <c r="BO810" s="687">
        <f>'4. ГПП-УЗПКТ-СЗСК'!CS119</f>
        <v>0</v>
      </c>
      <c r="BP810" s="687">
        <f>IFERROR(BO810-BN810,"-")</f>
        <v>-9.6999999999999993</v>
      </c>
      <c r="BQ810" s="688">
        <f>IFERROR(BO810/BN810,"-")</f>
        <v>0</v>
      </c>
      <c r="BR810" s="687">
        <f>'4. ГПП-УЗПКТ-СЗСК'!CW119</f>
        <v>9.4</v>
      </c>
      <c r="BS810" s="687">
        <f>'4. ГПП-УЗПКТ-СЗСК'!CY119</f>
        <v>0</v>
      </c>
      <c r="BT810" s="687">
        <f>IFERROR(BS810-BR810,"-")</f>
        <v>-9.4</v>
      </c>
      <c r="BU810" s="688">
        <f>IFERROR(BS810/BR810,"-")</f>
        <v>0</v>
      </c>
      <c r="BV810" s="687">
        <f>'4. ГПП-УЗПКТ-СЗСК'!DC119</f>
        <v>10.1</v>
      </c>
      <c r="BW810" s="687">
        <f>'4. ГПП-УЗПКТ-СЗСК'!DE119</f>
        <v>0</v>
      </c>
      <c r="BX810" s="687">
        <f>IFERROR(BW810-BV810,"-")</f>
        <v>-10.1</v>
      </c>
      <c r="BY810" s="688">
        <f>IFERROR(BW810/BV810,"-")</f>
        <v>0</v>
      </c>
    </row>
    <row r="811" spans="2:77" ht="20.100000000000001" customHeight="1">
      <c r="C811" s="416"/>
      <c r="D811" s="528"/>
      <c r="E811" s="528"/>
      <c r="F811" s="529"/>
      <c r="G811" s="530" t="s">
        <v>836</v>
      </c>
      <c r="H811" s="530"/>
      <c r="I811" s="4" t="s">
        <v>169</v>
      </c>
      <c r="J811" s="687">
        <f t="shared" si="1694"/>
        <v>178.60000000000002</v>
      </c>
      <c r="K811" s="687">
        <f t="shared" si="1694"/>
        <v>0</v>
      </c>
      <c r="L811" s="687">
        <f>IFERROR(K811-J811,"-")</f>
        <v>-178.60000000000002</v>
      </c>
      <c r="M811" s="688">
        <f>IFERROR(K811/J811,"-")</f>
        <v>0</v>
      </c>
      <c r="N811" s="687">
        <f t="shared" si="1695"/>
        <v>49</v>
      </c>
      <c r="O811" s="687">
        <f t="shared" si="1695"/>
        <v>0</v>
      </c>
      <c r="P811" s="687">
        <f>IFERROR(O811-N811,"-")</f>
        <v>-49</v>
      </c>
      <c r="Q811" s="688">
        <f>IFERROR(O811/N811,"-")</f>
        <v>0</v>
      </c>
      <c r="R811" s="687">
        <f>'4. ГПП-УЗПКТ-СЗСК'!W118</f>
        <v>17.100000000000001</v>
      </c>
      <c r="S811" s="687">
        <f>'4. ГПП-УЗПКТ-СЗСК'!Y118</f>
        <v>0</v>
      </c>
      <c r="T811" s="687">
        <f>IFERROR(S811-R811,"-")</f>
        <v>-17.100000000000001</v>
      </c>
      <c r="U811" s="688">
        <f>IFERROR(S811/R811,"-")</f>
        <v>0</v>
      </c>
      <c r="V811" s="687">
        <f>'4. ГПП-УЗПКТ-СЗСК'!AC118</f>
        <v>15.2</v>
      </c>
      <c r="W811" s="687">
        <f>'4. ГПП-УЗПКТ-СЗСК'!AE118</f>
        <v>0</v>
      </c>
      <c r="X811" s="687">
        <f>IFERROR(W811-V811,"-")</f>
        <v>-15.2</v>
      </c>
      <c r="Y811" s="688">
        <f>IFERROR(W811/V811,"-")</f>
        <v>0</v>
      </c>
      <c r="Z811" s="687">
        <f>'4. ГПП-УЗПКТ-СЗСК'!AI118</f>
        <v>16.7</v>
      </c>
      <c r="AA811" s="687">
        <f>'4. ГПП-УЗПКТ-СЗСК'!AK118</f>
        <v>0</v>
      </c>
      <c r="AB811" s="687">
        <f>IFERROR(AA811-Z811,"-")</f>
        <v>-16.7</v>
      </c>
      <c r="AC811" s="688">
        <f>IFERROR(AA811/Z811,"-")</f>
        <v>0</v>
      </c>
      <c r="AD811" s="687">
        <f t="shared" si="1696"/>
        <v>47.499999999999993</v>
      </c>
      <c r="AE811" s="687">
        <f t="shared" si="1696"/>
        <v>0</v>
      </c>
      <c r="AF811" s="687">
        <f>IFERROR(AE811-AD811,"-")</f>
        <v>-47.499999999999993</v>
      </c>
      <c r="AG811" s="688">
        <f>IFERROR(AE811/AD811,"-")</f>
        <v>0</v>
      </c>
      <c r="AH811" s="687">
        <f>'4. ГПП-УЗПКТ-СЗСК'!AU118</f>
        <v>16.399999999999999</v>
      </c>
      <c r="AI811" s="687">
        <f>'4. ГПП-УЗПКТ-СЗСК'!AW118</f>
        <v>0</v>
      </c>
      <c r="AJ811" s="687">
        <f>IFERROR(AI811-AH811,"-")</f>
        <v>-16.399999999999999</v>
      </c>
      <c r="AK811" s="688">
        <f>IFERROR(AI811/AH811,"-")</f>
        <v>0</v>
      </c>
      <c r="AL811" s="687">
        <f>'4. ГПП-УЗПКТ-СЗСК'!BA118</f>
        <v>16.2</v>
      </c>
      <c r="AM811" s="687">
        <f>'4. ГПП-УЗПКТ-СЗСК'!BC118</f>
        <v>0</v>
      </c>
      <c r="AN811" s="687">
        <f>IFERROR(AM811-AL811,"-")</f>
        <v>-16.2</v>
      </c>
      <c r="AO811" s="688">
        <f>IFERROR(AM811/AL811,"-")</f>
        <v>0</v>
      </c>
      <c r="AP811" s="687">
        <f>'4. ГПП-УЗПКТ-СЗСК'!BG118</f>
        <v>14.9</v>
      </c>
      <c r="AQ811" s="687">
        <f>'4. ГПП-УЗПКТ-СЗСК'!BI118</f>
        <v>0</v>
      </c>
      <c r="AR811" s="687">
        <f>IFERROR(AQ811-AP811,"-")</f>
        <v>-14.9</v>
      </c>
      <c r="AS811" s="688">
        <f>IFERROR(AQ811/AP811,"-")</f>
        <v>0</v>
      </c>
      <c r="AT811" s="687">
        <f t="shared" si="1697"/>
        <v>34.799999999999997</v>
      </c>
      <c r="AU811" s="687">
        <f t="shared" si="1697"/>
        <v>0</v>
      </c>
      <c r="AV811" s="687">
        <f>IFERROR(AU811-AT811,"-")</f>
        <v>-34.799999999999997</v>
      </c>
      <c r="AW811" s="688">
        <f>IFERROR(AU811/AT811,"-")</f>
        <v>0</v>
      </c>
      <c r="AX811" s="687">
        <f>'4. ГПП-УЗПКТ-СЗСК'!BS118</f>
        <v>9.3000000000000007</v>
      </c>
      <c r="AY811" s="687">
        <f>'4. ГПП-УЗПКТ-СЗСК'!BU118</f>
        <v>0</v>
      </c>
      <c r="AZ811" s="687">
        <f>IFERROR(AY811-AX811,"-")</f>
        <v>-9.3000000000000007</v>
      </c>
      <c r="BA811" s="688">
        <f>IFERROR(AY811/AX811,"-")</f>
        <v>0</v>
      </c>
      <c r="BB811" s="687">
        <f>'4. ГПП-УЗПКТ-СЗСК'!BY118</f>
        <v>10.7</v>
      </c>
      <c r="BC811" s="687">
        <f>'4. ГПП-УЗПКТ-СЗСК'!CA118</f>
        <v>0</v>
      </c>
      <c r="BD811" s="687">
        <f>IFERROR(BC811-BB811,"-")</f>
        <v>-10.7</v>
      </c>
      <c r="BE811" s="688">
        <f>IFERROR(BC811/BB811,"-")</f>
        <v>0</v>
      </c>
      <c r="BF811" s="687">
        <f>'4. ГПП-УЗПКТ-СЗСК'!CE118</f>
        <v>14.8</v>
      </c>
      <c r="BG811" s="687">
        <f>'4. ГПП-УЗПКТ-СЗСК'!CG118</f>
        <v>0</v>
      </c>
      <c r="BH811" s="687">
        <f>IFERROR(BG811-BF811,"-")</f>
        <v>-14.8</v>
      </c>
      <c r="BI811" s="688">
        <f>IFERROR(BG811/BF811,"-")</f>
        <v>0</v>
      </c>
      <c r="BJ811" s="687">
        <f t="shared" si="1698"/>
        <v>47.300000000000004</v>
      </c>
      <c r="BK811" s="687">
        <f t="shared" si="1698"/>
        <v>0</v>
      </c>
      <c r="BL811" s="687">
        <f>IFERROR(BK811-BJ811,"-")</f>
        <v>-47.300000000000004</v>
      </c>
      <c r="BM811" s="688">
        <f>IFERROR(BK811/BJ811,"-")</f>
        <v>0</v>
      </c>
      <c r="BN811" s="687">
        <f>'4. ГПП-УЗПКТ-СЗСК'!CQ118</f>
        <v>15.9</v>
      </c>
      <c r="BO811" s="687">
        <f>'4. ГПП-УЗПКТ-СЗСК'!CS118</f>
        <v>0</v>
      </c>
      <c r="BP811" s="687">
        <f>IFERROR(BO811-BN811,"-")</f>
        <v>-15.9</v>
      </c>
      <c r="BQ811" s="688">
        <f>IFERROR(BO811/BN811,"-")</f>
        <v>0</v>
      </c>
      <c r="BR811" s="687">
        <f>'4. ГПП-УЗПКТ-СЗСК'!CW118</f>
        <v>15.3</v>
      </c>
      <c r="BS811" s="687">
        <f>'4. ГПП-УЗПКТ-СЗСК'!CY118</f>
        <v>0</v>
      </c>
      <c r="BT811" s="687">
        <f>IFERROR(BS811-BR811,"-")</f>
        <v>-15.3</v>
      </c>
      <c r="BU811" s="688">
        <f>IFERROR(BS811/BR811,"-")</f>
        <v>0</v>
      </c>
      <c r="BV811" s="687">
        <f>'4. ГПП-УЗПКТ-СЗСК'!DC118</f>
        <v>16.100000000000001</v>
      </c>
      <c r="BW811" s="687">
        <f>'4. ГПП-УЗПКТ-СЗСК'!DE118</f>
        <v>0</v>
      </c>
      <c r="BX811" s="687">
        <f>IFERROR(BW811-BV811,"-")</f>
        <v>-16.100000000000001</v>
      </c>
      <c r="BY811" s="688">
        <f>IFERROR(BW811/BV811,"-")</f>
        <v>0</v>
      </c>
    </row>
    <row r="812" spans="2:77" ht="20.100000000000001" customHeight="1">
      <c r="B812" s="413" t="s">
        <v>839</v>
      </c>
      <c r="C812" s="428" t="s">
        <v>123</v>
      </c>
      <c r="D812" s="528"/>
      <c r="E812" s="528"/>
      <c r="F812" s="529"/>
      <c r="G812" s="530">
        <v>0</v>
      </c>
      <c r="H812" s="530"/>
      <c r="I812" s="9" t="s">
        <v>98</v>
      </c>
      <c r="J812" s="681"/>
      <c r="K812" s="681"/>
      <c r="L812" s="681"/>
      <c r="M812" s="681"/>
      <c r="N812" s="681"/>
      <c r="O812" s="681"/>
      <c r="P812" s="681"/>
      <c r="Q812" s="681"/>
      <c r="R812" s="681"/>
      <c r="S812" s="681"/>
      <c r="T812" s="681"/>
      <c r="U812" s="681"/>
      <c r="V812" s="681"/>
      <c r="W812" s="681"/>
      <c r="X812" s="681"/>
      <c r="Y812" s="681"/>
      <c r="Z812" s="681"/>
      <c r="AA812" s="681"/>
      <c r="AB812" s="681"/>
      <c r="AC812" s="681"/>
      <c r="AD812" s="681"/>
      <c r="AE812" s="681"/>
      <c r="AF812" s="681"/>
      <c r="AG812" s="681"/>
      <c r="AH812" s="681"/>
      <c r="AI812" s="681"/>
      <c r="AJ812" s="681"/>
      <c r="AK812" s="681"/>
      <c r="AL812" s="681"/>
      <c r="AM812" s="681"/>
      <c r="AN812" s="681"/>
      <c r="AO812" s="681"/>
      <c r="AP812" s="681"/>
      <c r="AQ812" s="681"/>
      <c r="AR812" s="681"/>
      <c r="AS812" s="681"/>
      <c r="AT812" s="681"/>
      <c r="AU812" s="681"/>
      <c r="AV812" s="681"/>
      <c r="AW812" s="681"/>
      <c r="AX812" s="681"/>
      <c r="AY812" s="681"/>
      <c r="AZ812" s="681"/>
      <c r="BA812" s="681"/>
      <c r="BB812" s="681"/>
      <c r="BC812" s="681"/>
      <c r="BD812" s="681"/>
      <c r="BE812" s="681"/>
      <c r="BF812" s="681"/>
      <c r="BG812" s="681"/>
      <c r="BH812" s="681"/>
      <c r="BI812" s="681"/>
      <c r="BJ812" s="681"/>
      <c r="BK812" s="681"/>
      <c r="BL812" s="681"/>
      <c r="BM812" s="681"/>
      <c r="BN812" s="681"/>
      <c r="BO812" s="681"/>
      <c r="BP812" s="681"/>
      <c r="BQ812" s="681"/>
      <c r="BR812" s="681"/>
      <c r="BS812" s="681"/>
      <c r="BT812" s="681"/>
      <c r="BU812" s="681"/>
      <c r="BV812" s="681"/>
      <c r="BW812" s="681"/>
      <c r="BX812" s="681"/>
      <c r="BY812" s="681"/>
    </row>
    <row r="813" spans="2:77" ht="20.100000000000001" customHeight="1">
      <c r="C813" s="416"/>
      <c r="D813" s="528"/>
      <c r="E813" s="528"/>
      <c r="F813" s="529"/>
      <c r="G813" s="530">
        <v>0</v>
      </c>
      <c r="H813" s="530"/>
      <c r="I813" s="446" t="s">
        <v>169</v>
      </c>
      <c r="J813" s="681"/>
      <c r="K813" s="681"/>
      <c r="L813" s="681"/>
      <c r="M813" s="681"/>
      <c r="N813" s="681"/>
      <c r="O813" s="681"/>
      <c r="P813" s="681"/>
      <c r="Q813" s="681"/>
      <c r="R813" s="681"/>
      <c r="S813" s="681"/>
      <c r="T813" s="681"/>
      <c r="U813" s="681"/>
      <c r="V813" s="681"/>
      <c r="W813" s="681"/>
      <c r="X813" s="681"/>
      <c r="Y813" s="681"/>
      <c r="Z813" s="681"/>
      <c r="AA813" s="681"/>
      <c r="AB813" s="681"/>
      <c r="AC813" s="681"/>
      <c r="AD813" s="681"/>
      <c r="AE813" s="681"/>
      <c r="AF813" s="681"/>
      <c r="AG813" s="681"/>
      <c r="AH813" s="681"/>
      <c r="AI813" s="681"/>
      <c r="AJ813" s="681"/>
      <c r="AK813" s="681"/>
      <c r="AL813" s="681"/>
      <c r="AM813" s="681"/>
      <c r="AN813" s="681"/>
      <c r="AO813" s="681"/>
      <c r="AP813" s="681"/>
      <c r="AQ813" s="681"/>
      <c r="AR813" s="681"/>
      <c r="AS813" s="681"/>
      <c r="AT813" s="681"/>
      <c r="AU813" s="681"/>
      <c r="AV813" s="681"/>
      <c r="AW813" s="681"/>
      <c r="AX813" s="681"/>
      <c r="AY813" s="681"/>
      <c r="AZ813" s="681"/>
      <c r="BA813" s="681"/>
      <c r="BB813" s="681"/>
      <c r="BC813" s="681"/>
      <c r="BD813" s="681"/>
      <c r="BE813" s="681"/>
      <c r="BF813" s="681"/>
      <c r="BG813" s="681"/>
      <c r="BH813" s="681"/>
      <c r="BI813" s="681"/>
      <c r="BJ813" s="681"/>
      <c r="BK813" s="681"/>
      <c r="BL813" s="681"/>
      <c r="BM813" s="681"/>
      <c r="BN813" s="681"/>
      <c r="BO813" s="681"/>
      <c r="BP813" s="681"/>
      <c r="BQ813" s="681"/>
      <c r="BR813" s="681"/>
      <c r="BS813" s="681"/>
      <c r="BT813" s="681"/>
      <c r="BU813" s="681"/>
      <c r="BV813" s="681"/>
      <c r="BW813" s="681"/>
      <c r="BX813" s="681"/>
      <c r="BY813" s="681"/>
    </row>
    <row r="814" spans="2:77" ht="20.100000000000001" customHeight="1">
      <c r="B814" s="591" t="s">
        <v>840</v>
      </c>
      <c r="C814" s="416" t="s">
        <v>841</v>
      </c>
      <c r="D814" s="528"/>
      <c r="E814" s="528"/>
      <c r="F814" s="529"/>
      <c r="G814" s="530" t="s">
        <v>842</v>
      </c>
      <c r="H814" s="530"/>
      <c r="I814" s="9" t="s">
        <v>98</v>
      </c>
      <c r="J814" s="687">
        <f t="shared" ref="J814:J823" si="1699">N814+AD814+AT814+BJ814</f>
        <v>252.8</v>
      </c>
      <c r="K814" s="687">
        <f t="shared" ref="K814:K823" si="1700">O814+AE814+AU814+BK814</f>
        <v>0</v>
      </c>
      <c r="L814" s="687">
        <f t="shared" ref="L814:L823" si="1701">IFERROR(K814-J814,"-")</f>
        <v>-252.8</v>
      </c>
      <c r="M814" s="688">
        <f t="shared" ref="M814:M823" si="1702">IFERROR(K814/J814,"-")</f>
        <v>0</v>
      </c>
      <c r="N814" s="687">
        <f t="shared" ref="N814:N823" si="1703">R814+V814+Z814</f>
        <v>68.22</v>
      </c>
      <c r="O814" s="687">
        <f t="shared" ref="O814:O823" si="1704">S814+W814+AA814</f>
        <v>0</v>
      </c>
      <c r="P814" s="687">
        <f t="shared" ref="P814:P823" si="1705">IFERROR(O814-N814,"-")</f>
        <v>-68.22</v>
      </c>
      <c r="Q814" s="688">
        <f t="shared" ref="Q814:Q823" si="1706">IFERROR(O814/N814,"-")</f>
        <v>0</v>
      </c>
      <c r="R814" s="687">
        <f>'7. ГД Ямбург'!W39+'10. ГД Ноябрьск'!W45+0+'12. ГД Иркутск'!W15+'13. ГД Шельф'!W21+0</f>
        <v>24.560000000000002</v>
      </c>
      <c r="S814" s="687">
        <f>'7. ГД Ямбург'!Y39+'10. ГД Ноябрьск'!Y45+0+'12. ГД Иркутск'!Y15+'13. ГД Шельф'!Y21+0</f>
        <v>0</v>
      </c>
      <c r="T814" s="687">
        <f t="shared" ref="T814:T823" si="1707">IFERROR(S814-R814,"-")</f>
        <v>-24.560000000000002</v>
      </c>
      <c r="U814" s="688">
        <f t="shared" ref="U814:U823" si="1708">IFERROR(S814/R814,"-")</f>
        <v>0</v>
      </c>
      <c r="V814" s="687">
        <f>'7. ГД Ямбург'!AC39+'10. ГД Ноябрьск'!AC45+0+'12. ГД Иркутск'!AC15+'13. ГД Шельф'!AC21+0</f>
        <v>22.7</v>
      </c>
      <c r="W814" s="687">
        <f>'7. ГД Ямбург'!AE39+'10. ГД Ноябрьск'!AE45+0+'12. ГД Иркутск'!AE15+'13. ГД Шельф'!AE21+0</f>
        <v>0</v>
      </c>
      <c r="X814" s="687">
        <f t="shared" ref="X814:X823" si="1709">IFERROR(W814-V814,"-")</f>
        <v>-22.7</v>
      </c>
      <c r="Y814" s="688">
        <f t="shared" ref="Y814:Y823" si="1710">IFERROR(W814/V814,"-")</f>
        <v>0</v>
      </c>
      <c r="Z814" s="687">
        <f>'7. ГД Ямбург'!AI39+'10. ГД Ноябрьск'!AI45+0+'12. ГД Иркутск'!AI15+'13. ГД Шельф'!AI21+0</f>
        <v>20.96</v>
      </c>
      <c r="AA814" s="687">
        <f>'7. ГД Ямбург'!AK39+'10. ГД Ноябрьск'!AK45+0+'12. ГД Иркутск'!AK15+'13. ГД Шельф'!AK21+0</f>
        <v>0</v>
      </c>
      <c r="AB814" s="687">
        <f t="shared" ref="AB814:AB823" si="1711">IFERROR(AA814-Z814,"-")</f>
        <v>-20.96</v>
      </c>
      <c r="AC814" s="688">
        <f t="shared" ref="AC814:AC823" si="1712">IFERROR(AA814/Z814,"-")</f>
        <v>0</v>
      </c>
      <c r="AD814" s="687">
        <f t="shared" ref="AD814:AD823" si="1713">AH814+AL814+AP814</f>
        <v>61.55</v>
      </c>
      <c r="AE814" s="687">
        <f t="shared" ref="AE814:AE823" si="1714">AI814+AM814+AQ814</f>
        <v>0</v>
      </c>
      <c r="AF814" s="687">
        <f t="shared" ref="AF814:AF823" si="1715">IFERROR(AE814-AD814,"-")</f>
        <v>-61.55</v>
      </c>
      <c r="AG814" s="688">
        <f t="shared" ref="AG814:AG823" si="1716">IFERROR(AE814/AD814,"-")</f>
        <v>0</v>
      </c>
      <c r="AH814" s="687">
        <f>'7. ГД Ямбург'!AU39+'10. ГД Ноябрьск'!AU45+0+'12. ГД Иркутск'!AU15+'13. ГД Шельф'!AU21+0</f>
        <v>20.03</v>
      </c>
      <c r="AI814" s="687">
        <f>'7. ГД Ямбург'!AW39+'10. ГД Ноябрьск'!AW45+0+'12. ГД Иркутск'!AW15+'13. ГД Шельф'!AW21+0</f>
        <v>0</v>
      </c>
      <c r="AJ814" s="687">
        <f t="shared" ref="AJ814:AJ823" si="1717">IFERROR(AI814-AH814,"-")</f>
        <v>-20.03</v>
      </c>
      <c r="AK814" s="688">
        <f t="shared" ref="AK814:AK823" si="1718">IFERROR(AI814/AH814,"-")</f>
        <v>0</v>
      </c>
      <c r="AL814" s="687">
        <f>'7. ГД Ямбург'!BA39+'10. ГД Ноябрьск'!BA45+0+'12. ГД Иркутск'!BA15+'13. ГД Шельф'!BA21+0</f>
        <v>21.24</v>
      </c>
      <c r="AM814" s="687">
        <f>'7. ГД Ямбург'!BC39+'10. ГД Ноябрьск'!BC45+0+'12. ГД Иркутск'!BC15+'13. ГД Шельф'!BC21+0</f>
        <v>0</v>
      </c>
      <c r="AN814" s="687">
        <f t="shared" ref="AN814:AN823" si="1719">IFERROR(AM814-AL814,"-")</f>
        <v>-21.24</v>
      </c>
      <c r="AO814" s="688">
        <f t="shared" ref="AO814:AO823" si="1720">IFERROR(AM814/AL814,"-")</f>
        <v>0</v>
      </c>
      <c r="AP814" s="687">
        <f>'7. ГД Ямбург'!BG39+'10. ГД Ноябрьск'!BG45+0+'12. ГД Иркутск'!BG15+'13. ГД Шельф'!BG21+0</f>
        <v>20.28</v>
      </c>
      <c r="AQ814" s="687">
        <f>'7. ГД Ямбург'!BI39+'10. ГД Ноябрьск'!BI45+0+'12. ГД Иркутск'!BI15+'13. ГД Шельф'!BI21+0</f>
        <v>0</v>
      </c>
      <c r="AR814" s="687">
        <f t="shared" ref="AR814:AR823" si="1721">IFERROR(AQ814-AP814,"-")</f>
        <v>-20.28</v>
      </c>
      <c r="AS814" s="688">
        <f t="shared" ref="AS814:AS823" si="1722">IFERROR(AQ814/AP814,"-")</f>
        <v>0</v>
      </c>
      <c r="AT814" s="687">
        <f t="shared" ref="AT814:AT823" si="1723">AX814+BB814+BF814</f>
        <v>57.36</v>
      </c>
      <c r="AU814" s="687">
        <f t="shared" ref="AU814:AU823" si="1724">AY814+BC814+BG814</f>
        <v>0</v>
      </c>
      <c r="AV814" s="687">
        <f t="shared" ref="AV814:AV823" si="1725">IFERROR(AU814-AT814,"-")</f>
        <v>-57.36</v>
      </c>
      <c r="AW814" s="688">
        <f t="shared" ref="AW814:AW823" si="1726">IFERROR(AU814/AT814,"-")</f>
        <v>0</v>
      </c>
      <c r="AX814" s="687">
        <f>'7. ГД Ямбург'!BS39+'10. ГД Ноябрьск'!BS45+0+'12. ГД Иркутск'!BS15+'13. ГД Шельф'!BS21+0</f>
        <v>20.57</v>
      </c>
      <c r="AY814" s="687">
        <f>'7. ГД Ямбург'!BU39+'10. ГД Ноябрьск'!BU45+0+'12. ГД Иркутск'!BU15+'13. ГД Шельф'!BU21+0</f>
        <v>0</v>
      </c>
      <c r="AZ814" s="687">
        <f t="shared" ref="AZ814:AZ823" si="1727">IFERROR(AY814-AX814,"-")</f>
        <v>-20.57</v>
      </c>
      <c r="BA814" s="688">
        <f t="shared" ref="BA814:BA823" si="1728">IFERROR(AY814/AX814,"-")</f>
        <v>0</v>
      </c>
      <c r="BB814" s="687">
        <f>'7. ГД Ямбург'!BY39+'10. ГД Ноябрьск'!BY45+0+'12. ГД Иркутск'!BY15+'13. ГД Шельф'!BY21+0</f>
        <v>20.64</v>
      </c>
      <c r="BC814" s="687">
        <f>'7. ГД Ямбург'!CA39+'10. ГД Ноябрьск'!CA45+0+'12. ГД Иркутск'!CA15+'13. ГД Шельф'!CA21+0</f>
        <v>0</v>
      </c>
      <c r="BD814" s="687">
        <f t="shared" ref="BD814:BD823" si="1729">IFERROR(BC814-BB814,"-")</f>
        <v>-20.64</v>
      </c>
      <c r="BE814" s="688">
        <f t="shared" ref="BE814:BE823" si="1730">IFERROR(BC814/BB814,"-")</f>
        <v>0</v>
      </c>
      <c r="BF814" s="687">
        <f>'7. ГД Ямбург'!CE39+'10. ГД Ноябрьск'!CE45+0+'12. ГД Иркутск'!CE15+'13. ГД Шельф'!CE21+0</f>
        <v>16.149999999999999</v>
      </c>
      <c r="BG814" s="687">
        <f>'7. ГД Ямбург'!CG39+'10. ГД Ноябрьск'!CG45+0+'12. ГД Иркутск'!CG15+'13. ГД Шельф'!CG21+0</f>
        <v>0</v>
      </c>
      <c r="BH814" s="687">
        <f t="shared" ref="BH814:BH823" si="1731">IFERROR(BG814-BF814,"-")</f>
        <v>-16.149999999999999</v>
      </c>
      <c r="BI814" s="688">
        <f t="shared" ref="BI814:BI823" si="1732">IFERROR(BG814/BF814,"-")</f>
        <v>0</v>
      </c>
      <c r="BJ814" s="687">
        <f t="shared" ref="BJ814:BJ823" si="1733">BN814+BR814+BV814</f>
        <v>65.67</v>
      </c>
      <c r="BK814" s="687">
        <f t="shared" ref="BK814:BK823" si="1734">BO814+BS814+BW814</f>
        <v>0</v>
      </c>
      <c r="BL814" s="687">
        <f t="shared" ref="BL814:BL823" si="1735">IFERROR(BK814-BJ814,"-")</f>
        <v>-65.67</v>
      </c>
      <c r="BM814" s="688">
        <f t="shared" ref="BM814:BM823" si="1736">IFERROR(BK814/BJ814,"-")</f>
        <v>0</v>
      </c>
      <c r="BN814" s="687">
        <f>'7. ГД Ямбург'!CQ39+'10. ГД Ноябрьск'!CQ45+0+'12. ГД Иркутск'!CQ15+'13. ГД Шельф'!CQ21+0</f>
        <v>21.63</v>
      </c>
      <c r="BO814" s="687">
        <f>'7. ГД Ямбург'!CS39+'10. ГД Ноябрьск'!CS45+0+'12. ГД Иркутск'!CS15+'13. ГД Шельф'!CS21+0</f>
        <v>0</v>
      </c>
      <c r="BP814" s="687">
        <f t="shared" ref="BP814:BP823" si="1737">IFERROR(BO814-BN814,"-")</f>
        <v>-21.63</v>
      </c>
      <c r="BQ814" s="688">
        <f t="shared" ref="BQ814:BQ823" si="1738">IFERROR(BO814/BN814,"-")</f>
        <v>0</v>
      </c>
      <c r="BR814" s="687">
        <f>'7. ГД Ямбург'!CW39+'10. ГД Ноябрьск'!CW45+0+'12. ГД Иркутск'!CW15+'13. ГД Шельф'!CW21+0</f>
        <v>21.71</v>
      </c>
      <c r="BS814" s="687">
        <f>'7. ГД Ямбург'!CY39+'10. ГД Ноябрьск'!CY45+0+'12. ГД Иркутск'!CY15+'13. ГД Шельф'!CY21+0</f>
        <v>0</v>
      </c>
      <c r="BT814" s="687">
        <f t="shared" ref="BT814:BT823" si="1739">IFERROR(BS814-BR814,"-")</f>
        <v>-21.71</v>
      </c>
      <c r="BU814" s="688">
        <f t="shared" ref="BU814:BU823" si="1740">IFERROR(BS814/BR814,"-")</f>
        <v>0</v>
      </c>
      <c r="BV814" s="687">
        <f>'7. ГД Ямбург'!DC39+'10. ГД Ноябрьск'!DC45+0+'12. ГД Иркутск'!DC15+'13. ГД Шельф'!DC21+0</f>
        <v>22.330000000000002</v>
      </c>
      <c r="BW814" s="687">
        <f>'7. ГД Ямбург'!DE39+'10. ГД Ноябрьск'!DE45+0+'12. ГД Иркутск'!DE15+'13. ГД Шельф'!DE21+0</f>
        <v>0</v>
      </c>
      <c r="BX814" s="687">
        <f t="shared" ref="BX814:BX823" si="1741">IFERROR(BW814-BV814,"-")</f>
        <v>-22.330000000000002</v>
      </c>
      <c r="BY814" s="688">
        <f t="shared" ref="BY814:BY823" si="1742">IFERROR(BW814/BV814,"-")</f>
        <v>0</v>
      </c>
    </row>
    <row r="815" spans="2:77" ht="20.100000000000001" customHeight="1">
      <c r="C815" s="416"/>
      <c r="D815" s="528"/>
      <c r="E815" s="528"/>
      <c r="F815" s="529"/>
      <c r="G815" s="530" t="s">
        <v>843</v>
      </c>
      <c r="H815" s="530"/>
      <c r="I815" s="446" t="s">
        <v>169</v>
      </c>
      <c r="J815" s="687">
        <f t="shared" si="1699"/>
        <v>334.84000000000003</v>
      </c>
      <c r="K815" s="687">
        <f t="shared" si="1700"/>
        <v>0</v>
      </c>
      <c r="L815" s="687">
        <f t="shared" si="1701"/>
        <v>-334.84000000000003</v>
      </c>
      <c r="M815" s="688">
        <f t="shared" si="1702"/>
        <v>0</v>
      </c>
      <c r="N815" s="687">
        <f t="shared" si="1703"/>
        <v>89.22</v>
      </c>
      <c r="O815" s="687">
        <f t="shared" si="1704"/>
        <v>0</v>
      </c>
      <c r="P815" s="687">
        <f t="shared" si="1705"/>
        <v>-89.22</v>
      </c>
      <c r="Q815" s="688">
        <f t="shared" si="1706"/>
        <v>0</v>
      </c>
      <c r="R815" s="687">
        <f>'7. ГД Ямбург'!W38+'10. ГД Ноябрьск'!W44+0+'12. ГД Иркутск'!W14+'13. ГД Шельф'!W20+0</f>
        <v>32.380000000000003</v>
      </c>
      <c r="S815" s="687">
        <f>'7. ГД Ямбург'!Y38+'10. ГД Ноябрьск'!Y44+0+'12. ГД Иркутск'!Y14+'13. ГД Шельф'!Y20+0</f>
        <v>0</v>
      </c>
      <c r="T815" s="687">
        <f t="shared" si="1707"/>
        <v>-32.380000000000003</v>
      </c>
      <c r="U815" s="688">
        <f t="shared" si="1708"/>
        <v>0</v>
      </c>
      <c r="V815" s="687">
        <f>'7. ГД Ямбург'!AC38+'10. ГД Ноябрьск'!AC44+0+'12. ГД Иркутск'!AC14+'13. ГД Шельф'!AC20+0</f>
        <v>29.57</v>
      </c>
      <c r="W815" s="687">
        <f>'7. ГД Ямбург'!AE38+'10. ГД Ноябрьск'!AE44+0+'12. ГД Иркутск'!AE14+'13. ГД Шельф'!AE20+0</f>
        <v>0</v>
      </c>
      <c r="X815" s="687">
        <f t="shared" si="1709"/>
        <v>-29.57</v>
      </c>
      <c r="Y815" s="688">
        <f t="shared" si="1710"/>
        <v>0</v>
      </c>
      <c r="Z815" s="687">
        <f>'7. ГД Ямбург'!AI38+'10. ГД Ноябрьск'!AI44+0+'12. ГД Иркутск'!AI14+'13. ГД Шельф'!AI20+0</f>
        <v>27.270000000000003</v>
      </c>
      <c r="AA815" s="687">
        <f>'7. ГД Ямбург'!AK38+'10. ГД Ноябрьск'!AK44+0+'12. ГД Иркутск'!AK14+'13. ГД Шельф'!AK20+0</f>
        <v>0</v>
      </c>
      <c r="AB815" s="687">
        <f t="shared" si="1711"/>
        <v>-27.270000000000003</v>
      </c>
      <c r="AC815" s="688">
        <f t="shared" si="1712"/>
        <v>0</v>
      </c>
      <c r="AD815" s="687">
        <f t="shared" si="1713"/>
        <v>82.460000000000008</v>
      </c>
      <c r="AE815" s="687">
        <f t="shared" si="1714"/>
        <v>0</v>
      </c>
      <c r="AF815" s="687">
        <f t="shared" si="1715"/>
        <v>-82.460000000000008</v>
      </c>
      <c r="AG815" s="688">
        <f t="shared" si="1716"/>
        <v>0</v>
      </c>
      <c r="AH815" s="687">
        <f>'7. ГД Ямбург'!AU38+'10. ГД Ноябрьск'!AU44+0+'12. ГД Иркутск'!AU14+'13. ГД Шельф'!AU20+0</f>
        <v>26.4</v>
      </c>
      <c r="AI815" s="687">
        <f>'7. ГД Ямбург'!AW38+'10. ГД Ноябрьск'!AW44+0+'12. ГД Иркутск'!AW14+'13. ГД Шельф'!AW20+0</f>
        <v>0</v>
      </c>
      <c r="AJ815" s="687">
        <f t="shared" si="1717"/>
        <v>-26.4</v>
      </c>
      <c r="AK815" s="688">
        <f t="shared" si="1718"/>
        <v>0</v>
      </c>
      <c r="AL815" s="687">
        <f>'7. ГД Ямбург'!BA38+'10. ГД Ноябрьск'!BA44+0+'12. ГД Иркутск'!BA14+'13. ГД Шельф'!BA20+0</f>
        <v>28.5</v>
      </c>
      <c r="AM815" s="687">
        <f>'7. ГД Ямбург'!BC38+'10. ГД Ноябрьск'!BC44+0+'12. ГД Иркутск'!BC14+'13. ГД Шельф'!BC20+0</f>
        <v>0</v>
      </c>
      <c r="AN815" s="687">
        <f t="shared" si="1719"/>
        <v>-28.5</v>
      </c>
      <c r="AO815" s="688">
        <f t="shared" si="1720"/>
        <v>0</v>
      </c>
      <c r="AP815" s="687">
        <f>'7. ГД Ямбург'!BG38+'10. ГД Ноябрьск'!BG44+0+'12. ГД Иркутск'!BG14+'13. ГД Шельф'!BG20+0</f>
        <v>27.560000000000002</v>
      </c>
      <c r="AQ815" s="687">
        <f>'7. ГД Ямбург'!BI38+'10. ГД Ноябрьск'!BI44+0+'12. ГД Иркутск'!BI14+'13. ГД Шельф'!BI20+0</f>
        <v>0</v>
      </c>
      <c r="AR815" s="687">
        <f t="shared" si="1721"/>
        <v>-27.560000000000002</v>
      </c>
      <c r="AS815" s="688">
        <f t="shared" si="1722"/>
        <v>0</v>
      </c>
      <c r="AT815" s="687">
        <f t="shared" si="1723"/>
        <v>76.73</v>
      </c>
      <c r="AU815" s="687">
        <f t="shared" si="1724"/>
        <v>0</v>
      </c>
      <c r="AV815" s="687">
        <f t="shared" si="1725"/>
        <v>-76.73</v>
      </c>
      <c r="AW815" s="688">
        <f t="shared" si="1726"/>
        <v>0</v>
      </c>
      <c r="AX815" s="687">
        <f>'7. ГД Ямбург'!BS38+'10. ГД Ноябрьск'!BS44+0+'12. ГД Иркутск'!BS14+'13. ГД Шельф'!BS20+0</f>
        <v>27.729999999999997</v>
      </c>
      <c r="AY815" s="687">
        <f>'7. ГД Ямбург'!BU38+'10. ГД Ноябрьск'!BU44+0+'12. ГД Иркутск'!BU14+'13. ГД Шельф'!BU20+0</f>
        <v>0</v>
      </c>
      <c r="AZ815" s="687">
        <f t="shared" si="1727"/>
        <v>-27.729999999999997</v>
      </c>
      <c r="BA815" s="688">
        <f t="shared" si="1728"/>
        <v>0</v>
      </c>
      <c r="BB815" s="687">
        <f>'7. ГД Ямбург'!BY38+'10. ГД Ноябрьск'!BY44+0+'12. ГД Иркутск'!BY14+'13. ГД Шельф'!BY20+0</f>
        <v>27.77</v>
      </c>
      <c r="BC815" s="687">
        <f>'7. ГД Ямбург'!CA38+'10. ГД Ноябрьск'!CA44+0+'12. ГД Иркутск'!CA14+'13. ГД Шельф'!CA20+0</f>
        <v>0</v>
      </c>
      <c r="BD815" s="687">
        <f t="shared" si="1729"/>
        <v>-27.77</v>
      </c>
      <c r="BE815" s="688">
        <f t="shared" si="1730"/>
        <v>0</v>
      </c>
      <c r="BF815" s="687">
        <f>'7. ГД Ямбург'!CE38+'10. ГД Ноябрьск'!CE44+0+'12. ГД Иркутск'!CE14+'13. ГД Шельф'!CE20+0</f>
        <v>21.23</v>
      </c>
      <c r="BG815" s="687">
        <f>'7. ГД Ямбург'!CG38+'10. ГД Ноябрьск'!CG44+0+'12. ГД Иркутск'!CG14+'13. ГД Шельф'!CG20+0</f>
        <v>0</v>
      </c>
      <c r="BH815" s="687">
        <f t="shared" si="1731"/>
        <v>-21.23</v>
      </c>
      <c r="BI815" s="688">
        <f t="shared" si="1732"/>
        <v>0</v>
      </c>
      <c r="BJ815" s="687">
        <f t="shared" si="1733"/>
        <v>86.43</v>
      </c>
      <c r="BK815" s="687">
        <f t="shared" si="1734"/>
        <v>0</v>
      </c>
      <c r="BL815" s="687">
        <f t="shared" si="1735"/>
        <v>-86.43</v>
      </c>
      <c r="BM815" s="688">
        <f t="shared" si="1736"/>
        <v>0</v>
      </c>
      <c r="BN815" s="687">
        <f>'7. ГД Ямбург'!CQ38+'10. ГД Ноябрьск'!CQ44+0+'12. ГД Иркутск'!CQ14+'13. ГД Шельф'!CQ20+0</f>
        <v>28.779999999999998</v>
      </c>
      <c r="BO815" s="687">
        <f>'7. ГД Ямбург'!CS38+'10. ГД Ноябрьск'!CS44+0+'12. ГД Иркутск'!CS14+'13. ГД Шельф'!CS20+0</f>
        <v>0</v>
      </c>
      <c r="BP815" s="687">
        <f t="shared" si="1737"/>
        <v>-28.779999999999998</v>
      </c>
      <c r="BQ815" s="688">
        <f t="shared" si="1738"/>
        <v>0</v>
      </c>
      <c r="BR815" s="687">
        <f>'7. ГД Ямбург'!CW38+'10. ГД Ноябрьск'!CW44+0+'12. ГД Иркутск'!CW14+'13. ГД Шельф'!CW20+0</f>
        <v>28.58</v>
      </c>
      <c r="BS815" s="687">
        <f>'7. ГД Ямбург'!CY38+'10. ГД Ноябрьск'!CY44+0+'12. ГД Иркутск'!CY14+'13. ГД Шельф'!CY20+0</f>
        <v>0</v>
      </c>
      <c r="BT815" s="687">
        <f t="shared" si="1739"/>
        <v>-28.58</v>
      </c>
      <c r="BU815" s="688">
        <f t="shared" si="1740"/>
        <v>0</v>
      </c>
      <c r="BV815" s="687">
        <f>'7. ГД Ямбург'!DC38+'10. ГД Ноябрьск'!DC44+0+'12. ГД Иркутск'!DC14+'13. ГД Шельф'!DC20+0</f>
        <v>29.07</v>
      </c>
      <c r="BW815" s="687">
        <f>'7. ГД Ямбург'!DE38+'10. ГД Ноябрьск'!DE44+0+'12. ГД Иркутск'!DE14+'13. ГД Шельф'!DE20+0</f>
        <v>0</v>
      </c>
      <c r="BX815" s="687">
        <f t="shared" si="1741"/>
        <v>-29.07</v>
      </c>
      <c r="BY815" s="688">
        <f t="shared" si="1742"/>
        <v>0</v>
      </c>
    </row>
    <row r="816" spans="2:77" ht="20.100000000000001" customHeight="1">
      <c r="C816" s="424" t="s">
        <v>180</v>
      </c>
      <c r="D816" s="528"/>
      <c r="E816" s="528"/>
      <c r="F816" s="529"/>
      <c r="G816" s="530" t="s">
        <v>844</v>
      </c>
      <c r="H816" s="530"/>
      <c r="I816" s="9" t="s">
        <v>98</v>
      </c>
      <c r="J816" s="687">
        <f t="shared" si="1699"/>
        <v>6.1000000000000005</v>
      </c>
      <c r="K816" s="687">
        <f t="shared" si="1700"/>
        <v>0</v>
      </c>
      <c r="L816" s="687">
        <f t="shared" si="1701"/>
        <v>-6.1000000000000005</v>
      </c>
      <c r="M816" s="688">
        <f t="shared" si="1702"/>
        <v>0</v>
      </c>
      <c r="N816" s="687">
        <f t="shared" si="1703"/>
        <v>1.92</v>
      </c>
      <c r="O816" s="687">
        <f t="shared" si="1704"/>
        <v>0</v>
      </c>
      <c r="P816" s="687">
        <f t="shared" si="1705"/>
        <v>-1.92</v>
      </c>
      <c r="Q816" s="688">
        <f t="shared" si="1706"/>
        <v>0</v>
      </c>
      <c r="R816" s="687">
        <f>'7. ГД Ямбург'!W39</f>
        <v>0.66</v>
      </c>
      <c r="S816" s="687">
        <f>'7. ГД Ямбург'!Y39</f>
        <v>0</v>
      </c>
      <c r="T816" s="687">
        <f t="shared" si="1707"/>
        <v>-0.66</v>
      </c>
      <c r="U816" s="688">
        <f t="shared" si="1708"/>
        <v>0</v>
      </c>
      <c r="V816" s="687">
        <f>'7. ГД Ямбург'!AC39</f>
        <v>0.6</v>
      </c>
      <c r="W816" s="687">
        <f>'7. ГД Ямбург'!AE39</f>
        <v>0</v>
      </c>
      <c r="X816" s="687">
        <f t="shared" si="1709"/>
        <v>-0.6</v>
      </c>
      <c r="Y816" s="688">
        <f t="shared" si="1710"/>
        <v>0</v>
      </c>
      <c r="Z816" s="687">
        <f>'7. ГД Ямбург'!AI39</f>
        <v>0.66</v>
      </c>
      <c r="AA816" s="687">
        <f>'7. ГД Ямбург'!AK39</f>
        <v>0</v>
      </c>
      <c r="AB816" s="687">
        <f t="shared" si="1711"/>
        <v>-0.66</v>
      </c>
      <c r="AC816" s="688">
        <f t="shared" si="1712"/>
        <v>0</v>
      </c>
      <c r="AD816" s="687">
        <f t="shared" si="1713"/>
        <v>1.75</v>
      </c>
      <c r="AE816" s="687">
        <f t="shared" si="1714"/>
        <v>0</v>
      </c>
      <c r="AF816" s="687">
        <f t="shared" si="1715"/>
        <v>-1.75</v>
      </c>
      <c r="AG816" s="688">
        <f t="shared" si="1716"/>
        <v>0</v>
      </c>
      <c r="AH816" s="687">
        <f>'7. ГД Ямбург'!AU39</f>
        <v>0.63</v>
      </c>
      <c r="AI816" s="687">
        <f>'7. ГД Ямбург'!AW39</f>
        <v>0</v>
      </c>
      <c r="AJ816" s="687">
        <f t="shared" si="1717"/>
        <v>-0.63</v>
      </c>
      <c r="AK816" s="688">
        <f t="shared" si="1718"/>
        <v>0</v>
      </c>
      <c r="AL816" s="687">
        <f>'7. ГД Ямбург'!BA39</f>
        <v>0.64</v>
      </c>
      <c r="AM816" s="687">
        <f>'7. ГД Ямбург'!BC39</f>
        <v>0</v>
      </c>
      <c r="AN816" s="687">
        <f t="shared" si="1719"/>
        <v>-0.64</v>
      </c>
      <c r="AO816" s="688">
        <f t="shared" si="1720"/>
        <v>0</v>
      </c>
      <c r="AP816" s="687">
        <f>'7. ГД Ямбург'!BG39</f>
        <v>0.48</v>
      </c>
      <c r="AQ816" s="687">
        <f>'7. ГД Ямбург'!BI39</f>
        <v>0</v>
      </c>
      <c r="AR816" s="687">
        <f t="shared" si="1721"/>
        <v>-0.48</v>
      </c>
      <c r="AS816" s="688">
        <f t="shared" si="1722"/>
        <v>0</v>
      </c>
      <c r="AT816" s="687">
        <f t="shared" si="1723"/>
        <v>0.56000000000000005</v>
      </c>
      <c r="AU816" s="687">
        <f t="shared" si="1724"/>
        <v>0</v>
      </c>
      <c r="AV816" s="687">
        <f t="shared" si="1725"/>
        <v>-0.56000000000000005</v>
      </c>
      <c r="AW816" s="688">
        <f t="shared" si="1726"/>
        <v>0</v>
      </c>
      <c r="AX816" s="687">
        <f>'7. ГД Ямбург'!BS39</f>
        <v>0.27</v>
      </c>
      <c r="AY816" s="687">
        <f>'7. ГД Ямбург'!BU39</f>
        <v>0</v>
      </c>
      <c r="AZ816" s="687">
        <f t="shared" si="1727"/>
        <v>-0.27</v>
      </c>
      <c r="BA816" s="688">
        <f t="shared" si="1728"/>
        <v>0</v>
      </c>
      <c r="BB816" s="687">
        <f>'7. ГД Ямбург'!BY39</f>
        <v>0.14000000000000001</v>
      </c>
      <c r="BC816" s="687">
        <f>'7. ГД Ямбург'!CA39</f>
        <v>0</v>
      </c>
      <c r="BD816" s="687">
        <f t="shared" si="1729"/>
        <v>-0.14000000000000001</v>
      </c>
      <c r="BE816" s="688">
        <f t="shared" si="1730"/>
        <v>0</v>
      </c>
      <c r="BF816" s="687">
        <f>'7. ГД Ямбург'!CE39</f>
        <v>0.15</v>
      </c>
      <c r="BG816" s="687">
        <f>'7. ГД Ямбург'!CG39</f>
        <v>0</v>
      </c>
      <c r="BH816" s="687">
        <f t="shared" si="1731"/>
        <v>-0.15</v>
      </c>
      <c r="BI816" s="688">
        <f t="shared" si="1732"/>
        <v>0</v>
      </c>
      <c r="BJ816" s="687">
        <f t="shared" si="1733"/>
        <v>1.87</v>
      </c>
      <c r="BK816" s="687">
        <f t="shared" si="1734"/>
        <v>0</v>
      </c>
      <c r="BL816" s="687">
        <f t="shared" si="1735"/>
        <v>-1.87</v>
      </c>
      <c r="BM816" s="688">
        <f t="shared" si="1736"/>
        <v>0</v>
      </c>
      <c r="BN816" s="687">
        <f>'7. ГД Ямбург'!CQ39</f>
        <v>0.63</v>
      </c>
      <c r="BO816" s="687">
        <f>'7. ГД Ямбург'!CS39</f>
        <v>0</v>
      </c>
      <c r="BP816" s="687">
        <f t="shared" si="1737"/>
        <v>-0.63</v>
      </c>
      <c r="BQ816" s="688">
        <f t="shared" si="1738"/>
        <v>0</v>
      </c>
      <c r="BR816" s="687">
        <f>'7. ГД Ямбург'!CW39</f>
        <v>0.61</v>
      </c>
      <c r="BS816" s="687">
        <f>'7. ГД Ямбург'!CY39</f>
        <v>0</v>
      </c>
      <c r="BT816" s="687">
        <f t="shared" si="1739"/>
        <v>-0.61</v>
      </c>
      <c r="BU816" s="688">
        <f t="shared" si="1740"/>
        <v>0</v>
      </c>
      <c r="BV816" s="687">
        <f>'7. ГД Ямбург'!DC39</f>
        <v>0.63</v>
      </c>
      <c r="BW816" s="687">
        <f>'7. ГД Ямбург'!DE39</f>
        <v>0</v>
      </c>
      <c r="BX816" s="687">
        <f t="shared" si="1741"/>
        <v>-0.63</v>
      </c>
      <c r="BY816" s="688">
        <f t="shared" si="1742"/>
        <v>0</v>
      </c>
    </row>
    <row r="817" spans="2:77" ht="20.100000000000001" customHeight="1">
      <c r="C817" s="416"/>
      <c r="D817" s="528"/>
      <c r="E817" s="528"/>
      <c r="F817" s="529"/>
      <c r="G817" s="530" t="s">
        <v>845</v>
      </c>
      <c r="H817" s="530"/>
      <c r="I817" s="446" t="s">
        <v>169</v>
      </c>
      <c r="J817" s="687">
        <f t="shared" si="1699"/>
        <v>5.54</v>
      </c>
      <c r="K817" s="687">
        <f t="shared" si="1700"/>
        <v>0</v>
      </c>
      <c r="L817" s="687">
        <f t="shared" si="1701"/>
        <v>-5.54</v>
      </c>
      <c r="M817" s="688">
        <f t="shared" si="1702"/>
        <v>0</v>
      </c>
      <c r="N817" s="687">
        <f t="shared" si="1703"/>
        <v>1.92</v>
      </c>
      <c r="O817" s="687">
        <f t="shared" si="1704"/>
        <v>0</v>
      </c>
      <c r="P817" s="687">
        <f t="shared" si="1705"/>
        <v>-1.92</v>
      </c>
      <c r="Q817" s="688">
        <f t="shared" si="1706"/>
        <v>0</v>
      </c>
      <c r="R817" s="687">
        <f>'7. ГД Ямбург'!W38</f>
        <v>0.68</v>
      </c>
      <c r="S817" s="687">
        <f>'7. ГД Ямбург'!Y38</f>
        <v>0</v>
      </c>
      <c r="T817" s="687">
        <f t="shared" si="1707"/>
        <v>-0.68</v>
      </c>
      <c r="U817" s="688">
        <f t="shared" si="1708"/>
        <v>0</v>
      </c>
      <c r="V817" s="687">
        <f>'7. ГД Ямбург'!AC38</f>
        <v>0.56999999999999995</v>
      </c>
      <c r="W817" s="687">
        <f>'7. ГД Ямбург'!AE38</f>
        <v>0</v>
      </c>
      <c r="X817" s="687">
        <f t="shared" si="1709"/>
        <v>-0.56999999999999995</v>
      </c>
      <c r="Y817" s="688">
        <f t="shared" si="1710"/>
        <v>0</v>
      </c>
      <c r="Z817" s="687">
        <f>'7. ГД Ямбург'!AI38</f>
        <v>0.67</v>
      </c>
      <c r="AA817" s="687">
        <f>'7. ГД Ямбург'!AK38</f>
        <v>0</v>
      </c>
      <c r="AB817" s="687">
        <f t="shared" si="1711"/>
        <v>-0.67</v>
      </c>
      <c r="AC817" s="688">
        <f t="shared" si="1712"/>
        <v>0</v>
      </c>
      <c r="AD817" s="687">
        <f t="shared" si="1713"/>
        <v>1.56</v>
      </c>
      <c r="AE817" s="687">
        <f t="shared" si="1714"/>
        <v>0</v>
      </c>
      <c r="AF817" s="687">
        <f t="shared" si="1715"/>
        <v>-1.56</v>
      </c>
      <c r="AG817" s="688">
        <f t="shared" si="1716"/>
        <v>0</v>
      </c>
      <c r="AH817" s="687">
        <f>'7. ГД Ямбург'!AU38</f>
        <v>0.5</v>
      </c>
      <c r="AI817" s="687">
        <f>'7. ГД Ямбург'!AW38</f>
        <v>0</v>
      </c>
      <c r="AJ817" s="687">
        <f t="shared" si="1717"/>
        <v>-0.5</v>
      </c>
      <c r="AK817" s="688">
        <f t="shared" si="1718"/>
        <v>0</v>
      </c>
      <c r="AL817" s="687">
        <f>'7. ГД Ямбург'!BA38</f>
        <v>0.6</v>
      </c>
      <c r="AM817" s="687">
        <f>'7. ГД Ямбург'!BC38</f>
        <v>0</v>
      </c>
      <c r="AN817" s="687">
        <f t="shared" si="1719"/>
        <v>-0.6</v>
      </c>
      <c r="AO817" s="688">
        <f t="shared" si="1720"/>
        <v>0</v>
      </c>
      <c r="AP817" s="687">
        <f>'7. ГД Ямбург'!BG38</f>
        <v>0.46</v>
      </c>
      <c r="AQ817" s="687">
        <f>'7. ГД Ямбург'!BI38</f>
        <v>0</v>
      </c>
      <c r="AR817" s="687">
        <f t="shared" si="1721"/>
        <v>-0.46</v>
      </c>
      <c r="AS817" s="688">
        <f t="shared" si="1722"/>
        <v>0</v>
      </c>
      <c r="AT817" s="687">
        <f t="shared" si="1723"/>
        <v>0.43000000000000005</v>
      </c>
      <c r="AU817" s="687">
        <f t="shared" si="1724"/>
        <v>0</v>
      </c>
      <c r="AV817" s="687">
        <f t="shared" si="1725"/>
        <v>-0.43000000000000005</v>
      </c>
      <c r="AW817" s="688">
        <f t="shared" si="1726"/>
        <v>0</v>
      </c>
      <c r="AX817" s="687">
        <f>'7. ГД Ямбург'!BS38</f>
        <v>0.23</v>
      </c>
      <c r="AY817" s="687">
        <f>'7. ГД Ямбург'!BU38</f>
        <v>0</v>
      </c>
      <c r="AZ817" s="687">
        <f t="shared" si="1727"/>
        <v>-0.23</v>
      </c>
      <c r="BA817" s="688">
        <f t="shared" si="1728"/>
        <v>0</v>
      </c>
      <c r="BB817" s="687">
        <f>'7. ГД Ямбург'!BY38</f>
        <v>7.0000000000000007E-2</v>
      </c>
      <c r="BC817" s="687">
        <f>'7. ГД Ямбург'!CA38</f>
        <v>0</v>
      </c>
      <c r="BD817" s="687">
        <f t="shared" si="1729"/>
        <v>-7.0000000000000007E-2</v>
      </c>
      <c r="BE817" s="688">
        <f t="shared" si="1730"/>
        <v>0</v>
      </c>
      <c r="BF817" s="687">
        <f>'7. ГД Ямбург'!CE38</f>
        <v>0.13</v>
      </c>
      <c r="BG817" s="687">
        <f>'7. ГД Ямбург'!CG38</f>
        <v>0</v>
      </c>
      <c r="BH817" s="687">
        <f t="shared" si="1731"/>
        <v>-0.13</v>
      </c>
      <c r="BI817" s="688">
        <f t="shared" si="1732"/>
        <v>0</v>
      </c>
      <c r="BJ817" s="687">
        <f t="shared" si="1733"/>
        <v>1.63</v>
      </c>
      <c r="BK817" s="687">
        <f t="shared" si="1734"/>
        <v>0</v>
      </c>
      <c r="BL817" s="687">
        <f t="shared" si="1735"/>
        <v>-1.63</v>
      </c>
      <c r="BM817" s="688">
        <f t="shared" si="1736"/>
        <v>0</v>
      </c>
      <c r="BN817" s="687">
        <f>'7. ГД Ямбург'!CQ38</f>
        <v>0.48</v>
      </c>
      <c r="BO817" s="687">
        <f>'7. ГД Ямбург'!CS38</f>
        <v>0</v>
      </c>
      <c r="BP817" s="687">
        <f t="shared" si="1737"/>
        <v>-0.48</v>
      </c>
      <c r="BQ817" s="688">
        <f t="shared" si="1738"/>
        <v>0</v>
      </c>
      <c r="BR817" s="687">
        <f>'7. ГД Ямбург'!CW38</f>
        <v>0.57999999999999996</v>
      </c>
      <c r="BS817" s="687">
        <f>'7. ГД Ямбург'!CY38</f>
        <v>0</v>
      </c>
      <c r="BT817" s="687">
        <f t="shared" si="1739"/>
        <v>-0.57999999999999996</v>
      </c>
      <c r="BU817" s="688">
        <f t="shared" si="1740"/>
        <v>0</v>
      </c>
      <c r="BV817" s="687">
        <f>'7. ГД Ямбург'!DC38</f>
        <v>0.56999999999999995</v>
      </c>
      <c r="BW817" s="687">
        <f>'7. ГД Ямбург'!DE38</f>
        <v>0</v>
      </c>
      <c r="BX817" s="687">
        <f t="shared" si="1741"/>
        <v>-0.56999999999999995</v>
      </c>
      <c r="BY817" s="688">
        <f t="shared" si="1742"/>
        <v>0</v>
      </c>
    </row>
    <row r="818" spans="2:77" ht="20.100000000000001" customHeight="1">
      <c r="C818" s="424" t="s">
        <v>187</v>
      </c>
      <c r="D818" s="528"/>
      <c r="E818" s="528"/>
      <c r="F818" s="529"/>
      <c r="G818" s="530" t="s">
        <v>846</v>
      </c>
      <c r="H818" s="530"/>
      <c r="I818" s="9" t="s">
        <v>98</v>
      </c>
      <c r="J818" s="687">
        <f t="shared" si="1699"/>
        <v>150.69999999999999</v>
      </c>
      <c r="K818" s="687">
        <f t="shared" si="1700"/>
        <v>0</v>
      </c>
      <c r="L818" s="687">
        <f t="shared" si="1701"/>
        <v>-150.69999999999999</v>
      </c>
      <c r="M818" s="688">
        <f t="shared" si="1702"/>
        <v>0</v>
      </c>
      <c r="N818" s="687">
        <f t="shared" si="1703"/>
        <v>39.5</v>
      </c>
      <c r="O818" s="687">
        <f t="shared" si="1704"/>
        <v>0</v>
      </c>
      <c r="P818" s="687">
        <f t="shared" si="1705"/>
        <v>-39.5</v>
      </c>
      <c r="Q818" s="688">
        <f t="shared" si="1706"/>
        <v>0</v>
      </c>
      <c r="R818" s="687">
        <f>'10. ГД Ноябрьск'!W45+0</f>
        <v>14.3</v>
      </c>
      <c r="S818" s="687">
        <f>'10. ГД Ноябрьск'!Y45+0</f>
        <v>0</v>
      </c>
      <c r="T818" s="687">
        <f t="shared" si="1707"/>
        <v>-14.3</v>
      </c>
      <c r="U818" s="688">
        <f t="shared" si="1708"/>
        <v>0</v>
      </c>
      <c r="V818" s="687">
        <f>'10. ГД Ноябрьск'!AC45+0</f>
        <v>13.4</v>
      </c>
      <c r="W818" s="687">
        <f>'10. ГД Ноябрьск'!AE45+0</f>
        <v>0</v>
      </c>
      <c r="X818" s="687">
        <f t="shared" si="1709"/>
        <v>-13.4</v>
      </c>
      <c r="Y818" s="688">
        <f t="shared" si="1710"/>
        <v>0</v>
      </c>
      <c r="Z818" s="687">
        <f>'10. ГД Ноябрьск'!AI45+0</f>
        <v>11.8</v>
      </c>
      <c r="AA818" s="687">
        <f>'10. ГД Ноябрьск'!AK45+0</f>
        <v>0</v>
      </c>
      <c r="AB818" s="687">
        <f t="shared" si="1711"/>
        <v>-11.8</v>
      </c>
      <c r="AC818" s="688">
        <f t="shared" si="1712"/>
        <v>0</v>
      </c>
      <c r="AD818" s="687">
        <f t="shared" si="1713"/>
        <v>36.200000000000003</v>
      </c>
      <c r="AE818" s="687">
        <f t="shared" si="1714"/>
        <v>0</v>
      </c>
      <c r="AF818" s="687">
        <f t="shared" si="1715"/>
        <v>-36.200000000000003</v>
      </c>
      <c r="AG818" s="688">
        <f t="shared" si="1716"/>
        <v>0</v>
      </c>
      <c r="AH818" s="687">
        <f>'10. ГД Ноябрьск'!AU45+0</f>
        <v>11.8</v>
      </c>
      <c r="AI818" s="687">
        <f>'10. ГД Ноябрьск'!AW45+0</f>
        <v>0</v>
      </c>
      <c r="AJ818" s="687">
        <f t="shared" si="1717"/>
        <v>-11.8</v>
      </c>
      <c r="AK818" s="688">
        <f t="shared" si="1718"/>
        <v>0</v>
      </c>
      <c r="AL818" s="687">
        <f>'10. ГД Ноябрьск'!BA45+0</f>
        <v>12.4</v>
      </c>
      <c r="AM818" s="687">
        <f>'10. ГД Ноябрьск'!BC45+0</f>
        <v>0</v>
      </c>
      <c r="AN818" s="687">
        <f t="shared" si="1719"/>
        <v>-12.4</v>
      </c>
      <c r="AO818" s="688">
        <f t="shared" si="1720"/>
        <v>0</v>
      </c>
      <c r="AP818" s="687">
        <f>'10. ГД Ноябрьск'!BG45+0</f>
        <v>12</v>
      </c>
      <c r="AQ818" s="687">
        <f>'10. ГД Ноябрьск'!BI45+0</f>
        <v>0</v>
      </c>
      <c r="AR818" s="687">
        <f t="shared" si="1721"/>
        <v>-12</v>
      </c>
      <c r="AS818" s="688">
        <f t="shared" si="1722"/>
        <v>0</v>
      </c>
      <c r="AT818" s="687">
        <f t="shared" si="1723"/>
        <v>35.200000000000003</v>
      </c>
      <c r="AU818" s="687">
        <f t="shared" si="1724"/>
        <v>0</v>
      </c>
      <c r="AV818" s="687">
        <f t="shared" si="1725"/>
        <v>-35.200000000000003</v>
      </c>
      <c r="AW818" s="688">
        <f t="shared" si="1726"/>
        <v>0</v>
      </c>
      <c r="AX818" s="687">
        <f>'10. ГД Ноябрьск'!BS45+0</f>
        <v>12.7</v>
      </c>
      <c r="AY818" s="687">
        <f>'10. ГД Ноябрьск'!BU45+0</f>
        <v>0</v>
      </c>
      <c r="AZ818" s="687">
        <f t="shared" si="1727"/>
        <v>-12.7</v>
      </c>
      <c r="BA818" s="688">
        <f t="shared" si="1728"/>
        <v>0</v>
      </c>
      <c r="BB818" s="687">
        <f>'10. ГД Ноябрьск'!BY45+0</f>
        <v>12.8</v>
      </c>
      <c r="BC818" s="687">
        <f>'10. ГД Ноябрьск'!CA45+0</f>
        <v>0</v>
      </c>
      <c r="BD818" s="687">
        <f t="shared" si="1729"/>
        <v>-12.8</v>
      </c>
      <c r="BE818" s="688">
        <f t="shared" si="1730"/>
        <v>0</v>
      </c>
      <c r="BF818" s="687">
        <f>'10. ГД Ноябрьск'!CE45+0</f>
        <v>9.6999999999999993</v>
      </c>
      <c r="BG818" s="687">
        <f>'10. ГД Ноябрьск'!CG45+0</f>
        <v>0</v>
      </c>
      <c r="BH818" s="687">
        <f t="shared" si="1731"/>
        <v>-9.6999999999999993</v>
      </c>
      <c r="BI818" s="688">
        <f t="shared" si="1732"/>
        <v>0</v>
      </c>
      <c r="BJ818" s="687">
        <f t="shared" si="1733"/>
        <v>39.799999999999997</v>
      </c>
      <c r="BK818" s="687">
        <f t="shared" si="1734"/>
        <v>0</v>
      </c>
      <c r="BL818" s="687">
        <f t="shared" si="1735"/>
        <v>-39.799999999999997</v>
      </c>
      <c r="BM818" s="688">
        <f t="shared" si="1736"/>
        <v>0</v>
      </c>
      <c r="BN818" s="687">
        <f>'10. ГД Ноябрьск'!CQ45+0</f>
        <v>12.9</v>
      </c>
      <c r="BO818" s="687">
        <f>'10. ГД Ноябрьск'!CS45+0</f>
        <v>0</v>
      </c>
      <c r="BP818" s="687">
        <f t="shared" si="1737"/>
        <v>-12.9</v>
      </c>
      <c r="BQ818" s="688">
        <f t="shared" si="1738"/>
        <v>0</v>
      </c>
      <c r="BR818" s="687">
        <f>'10. ГД Ноябрьск'!CW45+0</f>
        <v>13.2</v>
      </c>
      <c r="BS818" s="687">
        <f>'10. ГД Ноябрьск'!CY45+0</f>
        <v>0</v>
      </c>
      <c r="BT818" s="687">
        <f t="shared" si="1739"/>
        <v>-13.2</v>
      </c>
      <c r="BU818" s="688">
        <f t="shared" si="1740"/>
        <v>0</v>
      </c>
      <c r="BV818" s="687">
        <f>'10. ГД Ноябрьск'!DC45+0</f>
        <v>13.7</v>
      </c>
      <c r="BW818" s="687">
        <f>'10. ГД Ноябрьск'!DE45+0</f>
        <v>0</v>
      </c>
      <c r="BX818" s="687">
        <f t="shared" si="1741"/>
        <v>-13.7</v>
      </c>
      <c r="BY818" s="688">
        <f t="shared" si="1742"/>
        <v>0</v>
      </c>
    </row>
    <row r="819" spans="2:77" ht="20.100000000000001" customHeight="1">
      <c r="C819" s="416"/>
      <c r="D819" s="528"/>
      <c r="E819" s="528"/>
      <c r="F819" s="529"/>
      <c r="G819" s="530" t="s">
        <v>847</v>
      </c>
      <c r="H819" s="530"/>
      <c r="I819" s="446" t="s">
        <v>169</v>
      </c>
      <c r="J819" s="687">
        <f t="shared" si="1699"/>
        <v>147.30000000000001</v>
      </c>
      <c r="K819" s="687">
        <f t="shared" si="1700"/>
        <v>0</v>
      </c>
      <c r="L819" s="687">
        <f t="shared" si="1701"/>
        <v>-147.30000000000001</v>
      </c>
      <c r="M819" s="688">
        <f t="shared" si="1702"/>
        <v>0</v>
      </c>
      <c r="N819" s="687">
        <f t="shared" si="1703"/>
        <v>38.700000000000003</v>
      </c>
      <c r="O819" s="687">
        <f t="shared" si="1704"/>
        <v>0</v>
      </c>
      <c r="P819" s="687">
        <f t="shared" si="1705"/>
        <v>-38.700000000000003</v>
      </c>
      <c r="Q819" s="688">
        <f t="shared" si="1706"/>
        <v>0</v>
      </c>
      <c r="R819" s="687">
        <f>'10. ГД Ноябрьск'!W44+0</f>
        <v>14</v>
      </c>
      <c r="S819" s="687">
        <f>'10. ГД Ноябрьск'!Y44+0</f>
        <v>0</v>
      </c>
      <c r="T819" s="687">
        <f t="shared" si="1707"/>
        <v>-14</v>
      </c>
      <c r="U819" s="688">
        <f t="shared" si="1708"/>
        <v>0</v>
      </c>
      <c r="V819" s="687">
        <f>'10. ГД Ноябрьск'!AC44+0</f>
        <v>13.1</v>
      </c>
      <c r="W819" s="687">
        <f>'10. ГД Ноябрьск'!AE44+0</f>
        <v>0</v>
      </c>
      <c r="X819" s="687">
        <f t="shared" si="1709"/>
        <v>-13.1</v>
      </c>
      <c r="Y819" s="688">
        <f t="shared" si="1710"/>
        <v>0</v>
      </c>
      <c r="Z819" s="687">
        <f>'10. ГД Ноябрьск'!AI44+0</f>
        <v>11.6</v>
      </c>
      <c r="AA819" s="687">
        <f>'10. ГД Ноябрьск'!AK44+0</f>
        <v>0</v>
      </c>
      <c r="AB819" s="687">
        <f t="shared" si="1711"/>
        <v>-11.6</v>
      </c>
      <c r="AC819" s="688">
        <f t="shared" si="1712"/>
        <v>0</v>
      </c>
      <c r="AD819" s="687">
        <f t="shared" si="1713"/>
        <v>35.299999999999997</v>
      </c>
      <c r="AE819" s="687">
        <f t="shared" si="1714"/>
        <v>0</v>
      </c>
      <c r="AF819" s="687">
        <f t="shared" si="1715"/>
        <v>-35.299999999999997</v>
      </c>
      <c r="AG819" s="688">
        <f t="shared" si="1716"/>
        <v>0</v>
      </c>
      <c r="AH819" s="687">
        <f>'10. ГД Ноябрьск'!AU44+0</f>
        <v>11.5</v>
      </c>
      <c r="AI819" s="687">
        <f>'10. ГД Ноябрьск'!AW44+0</f>
        <v>0</v>
      </c>
      <c r="AJ819" s="687">
        <f t="shared" si="1717"/>
        <v>-11.5</v>
      </c>
      <c r="AK819" s="688">
        <f t="shared" si="1718"/>
        <v>0</v>
      </c>
      <c r="AL819" s="687">
        <f>'10. ГД Ноябрьск'!BA44+0</f>
        <v>12.1</v>
      </c>
      <c r="AM819" s="687">
        <f>'10. ГД Ноябрьск'!BC44+0</f>
        <v>0</v>
      </c>
      <c r="AN819" s="687">
        <f t="shared" si="1719"/>
        <v>-12.1</v>
      </c>
      <c r="AO819" s="688">
        <f t="shared" si="1720"/>
        <v>0</v>
      </c>
      <c r="AP819" s="687">
        <f>'10. ГД Ноябрьск'!BG44+0</f>
        <v>11.7</v>
      </c>
      <c r="AQ819" s="687">
        <f>'10. ГД Ноябрьск'!BI44+0</f>
        <v>0</v>
      </c>
      <c r="AR819" s="687">
        <f t="shared" si="1721"/>
        <v>-11.7</v>
      </c>
      <c r="AS819" s="688">
        <f t="shared" si="1722"/>
        <v>0</v>
      </c>
      <c r="AT819" s="687">
        <f t="shared" si="1723"/>
        <v>34.4</v>
      </c>
      <c r="AU819" s="687">
        <f t="shared" si="1724"/>
        <v>0</v>
      </c>
      <c r="AV819" s="687">
        <f t="shared" si="1725"/>
        <v>-34.4</v>
      </c>
      <c r="AW819" s="688">
        <f t="shared" si="1726"/>
        <v>0</v>
      </c>
      <c r="AX819" s="687">
        <f>'10. ГД Ноябрьск'!BS44+0</f>
        <v>12.4</v>
      </c>
      <c r="AY819" s="687">
        <f>'10. ГД Ноябрьск'!BU44+0</f>
        <v>0</v>
      </c>
      <c r="AZ819" s="687">
        <f t="shared" si="1727"/>
        <v>-12.4</v>
      </c>
      <c r="BA819" s="688">
        <f t="shared" si="1728"/>
        <v>0</v>
      </c>
      <c r="BB819" s="687">
        <f>'10. ГД Ноябрьск'!BY44+0</f>
        <v>12.5</v>
      </c>
      <c r="BC819" s="687">
        <f>'10. ГД Ноябрьск'!CA44+0</f>
        <v>0</v>
      </c>
      <c r="BD819" s="687">
        <f t="shared" si="1729"/>
        <v>-12.5</v>
      </c>
      <c r="BE819" s="688">
        <f t="shared" si="1730"/>
        <v>0</v>
      </c>
      <c r="BF819" s="687">
        <f>'10. ГД Ноябрьск'!CE44+0</f>
        <v>9.5</v>
      </c>
      <c r="BG819" s="687">
        <f>'10. ГД Ноябрьск'!CG44+0</f>
        <v>0</v>
      </c>
      <c r="BH819" s="687">
        <f t="shared" si="1731"/>
        <v>-9.5</v>
      </c>
      <c r="BI819" s="688">
        <f t="shared" si="1732"/>
        <v>0</v>
      </c>
      <c r="BJ819" s="687">
        <f t="shared" si="1733"/>
        <v>38.9</v>
      </c>
      <c r="BK819" s="687">
        <f t="shared" si="1734"/>
        <v>0</v>
      </c>
      <c r="BL819" s="687">
        <f t="shared" si="1735"/>
        <v>-38.9</v>
      </c>
      <c r="BM819" s="688">
        <f t="shared" si="1736"/>
        <v>0</v>
      </c>
      <c r="BN819" s="687">
        <f>'10. ГД Ноябрьск'!CQ44+0</f>
        <v>12.6</v>
      </c>
      <c r="BO819" s="687">
        <f>'10. ГД Ноябрьск'!CS44+0</f>
        <v>0</v>
      </c>
      <c r="BP819" s="687">
        <f t="shared" si="1737"/>
        <v>-12.6</v>
      </c>
      <c r="BQ819" s="688">
        <f t="shared" si="1738"/>
        <v>0</v>
      </c>
      <c r="BR819" s="687">
        <f>'10. ГД Ноябрьск'!CW44+0</f>
        <v>12.9</v>
      </c>
      <c r="BS819" s="687">
        <f>'10. ГД Ноябрьск'!CY44+0</f>
        <v>0</v>
      </c>
      <c r="BT819" s="687">
        <f t="shared" si="1739"/>
        <v>-12.9</v>
      </c>
      <c r="BU819" s="688">
        <f t="shared" si="1740"/>
        <v>0</v>
      </c>
      <c r="BV819" s="687">
        <f>'10. ГД Ноябрьск'!DC44+0</f>
        <v>13.4</v>
      </c>
      <c r="BW819" s="687">
        <f>'10. ГД Ноябрьск'!DE44+0</f>
        <v>0</v>
      </c>
      <c r="BX819" s="687">
        <f t="shared" si="1741"/>
        <v>-13.4</v>
      </c>
      <c r="BY819" s="688">
        <f t="shared" si="1742"/>
        <v>0</v>
      </c>
    </row>
    <row r="820" spans="2:77" ht="20.100000000000001" customHeight="1">
      <c r="C820" s="424" t="s">
        <v>182</v>
      </c>
      <c r="D820" s="528"/>
      <c r="E820" s="528"/>
      <c r="F820" s="529"/>
      <c r="G820" s="530" t="s">
        <v>848</v>
      </c>
      <c r="H820" s="530"/>
      <c r="I820" s="9" t="s">
        <v>98</v>
      </c>
      <c r="J820" s="687">
        <f t="shared" si="1699"/>
        <v>50.3</v>
      </c>
      <c r="K820" s="687">
        <f t="shared" si="1700"/>
        <v>0</v>
      </c>
      <c r="L820" s="687">
        <f t="shared" si="1701"/>
        <v>-50.3</v>
      </c>
      <c r="M820" s="688">
        <f t="shared" si="1702"/>
        <v>0</v>
      </c>
      <c r="N820" s="687">
        <f t="shared" si="1703"/>
        <v>12.4</v>
      </c>
      <c r="O820" s="687">
        <f t="shared" si="1704"/>
        <v>0</v>
      </c>
      <c r="P820" s="687">
        <f t="shared" si="1705"/>
        <v>-12.4</v>
      </c>
      <c r="Q820" s="688">
        <f t="shared" si="1706"/>
        <v>0</v>
      </c>
      <c r="R820" s="687">
        <f>'12. ГД Иркутск'!W15</f>
        <v>4.5999999999999996</v>
      </c>
      <c r="S820" s="687">
        <f>'12. ГД Иркутск'!Y15</f>
        <v>0</v>
      </c>
      <c r="T820" s="687">
        <f t="shared" si="1707"/>
        <v>-4.5999999999999996</v>
      </c>
      <c r="U820" s="688">
        <f t="shared" si="1708"/>
        <v>0</v>
      </c>
      <c r="V820" s="687">
        <f>'12. ГД Иркутск'!AC15</f>
        <v>4.2</v>
      </c>
      <c r="W820" s="687">
        <f>'12. ГД Иркутск'!AE15</f>
        <v>0</v>
      </c>
      <c r="X820" s="687">
        <f t="shared" si="1709"/>
        <v>-4.2</v>
      </c>
      <c r="Y820" s="688">
        <f t="shared" si="1710"/>
        <v>0</v>
      </c>
      <c r="Z820" s="687">
        <f>'12. ГД Иркутск'!AI15</f>
        <v>3.6</v>
      </c>
      <c r="AA820" s="687">
        <f>'12. ГД Иркутск'!AK15</f>
        <v>0</v>
      </c>
      <c r="AB820" s="687">
        <f t="shared" si="1711"/>
        <v>-3.6</v>
      </c>
      <c r="AC820" s="688">
        <f t="shared" si="1712"/>
        <v>0</v>
      </c>
      <c r="AD820" s="687">
        <f t="shared" si="1713"/>
        <v>12.9</v>
      </c>
      <c r="AE820" s="687">
        <f t="shared" si="1714"/>
        <v>0</v>
      </c>
      <c r="AF820" s="687">
        <f t="shared" si="1715"/>
        <v>-12.9</v>
      </c>
      <c r="AG820" s="688">
        <f t="shared" si="1716"/>
        <v>0</v>
      </c>
      <c r="AH820" s="687">
        <f>'12. ГД Иркутск'!AU15</f>
        <v>4</v>
      </c>
      <c r="AI820" s="687">
        <f>'12. ГД Иркутск'!AW15</f>
        <v>0</v>
      </c>
      <c r="AJ820" s="687">
        <f t="shared" si="1717"/>
        <v>-4</v>
      </c>
      <c r="AK820" s="688">
        <f t="shared" si="1718"/>
        <v>0</v>
      </c>
      <c r="AL820" s="687">
        <f>'12. ГД Иркутск'!BA15</f>
        <v>4.5</v>
      </c>
      <c r="AM820" s="687">
        <f>'12. ГД Иркутск'!BC15</f>
        <v>0</v>
      </c>
      <c r="AN820" s="687">
        <f t="shared" si="1719"/>
        <v>-4.5</v>
      </c>
      <c r="AO820" s="688">
        <f t="shared" si="1720"/>
        <v>0</v>
      </c>
      <c r="AP820" s="687">
        <f>'12. ГД Иркутск'!BG15</f>
        <v>4.4000000000000004</v>
      </c>
      <c r="AQ820" s="687">
        <f>'12. ГД Иркутск'!BI15</f>
        <v>0</v>
      </c>
      <c r="AR820" s="687">
        <f t="shared" si="1721"/>
        <v>-4.4000000000000004</v>
      </c>
      <c r="AS820" s="688">
        <f t="shared" si="1722"/>
        <v>0</v>
      </c>
      <c r="AT820" s="687">
        <f t="shared" si="1723"/>
        <v>12.1</v>
      </c>
      <c r="AU820" s="687">
        <f t="shared" si="1724"/>
        <v>0</v>
      </c>
      <c r="AV820" s="687">
        <f t="shared" si="1725"/>
        <v>-12.1</v>
      </c>
      <c r="AW820" s="688">
        <f t="shared" si="1726"/>
        <v>0</v>
      </c>
      <c r="AX820" s="687">
        <f>'12. ГД Иркутск'!BS15</f>
        <v>4.5</v>
      </c>
      <c r="AY820" s="687">
        <f>'12. ГД Иркутск'!BU15</f>
        <v>0</v>
      </c>
      <c r="AZ820" s="687">
        <f t="shared" si="1727"/>
        <v>-4.5</v>
      </c>
      <c r="BA820" s="688">
        <f t="shared" si="1728"/>
        <v>0</v>
      </c>
      <c r="BB820" s="687">
        <f>'12. ГД Иркутск'!BY15</f>
        <v>4.5</v>
      </c>
      <c r="BC820" s="687">
        <f>'12. ГД Иркутск'!CA15</f>
        <v>0</v>
      </c>
      <c r="BD820" s="687">
        <f t="shared" si="1729"/>
        <v>-4.5</v>
      </c>
      <c r="BE820" s="688">
        <f t="shared" si="1730"/>
        <v>0</v>
      </c>
      <c r="BF820" s="687">
        <f>'12. ГД Иркутск'!CE15</f>
        <v>3.1</v>
      </c>
      <c r="BG820" s="687">
        <f>'12. ГД Иркутск'!CG15</f>
        <v>0</v>
      </c>
      <c r="BH820" s="687">
        <f t="shared" si="1731"/>
        <v>-3.1</v>
      </c>
      <c r="BI820" s="688">
        <f t="shared" si="1732"/>
        <v>0</v>
      </c>
      <c r="BJ820" s="687">
        <f t="shared" si="1733"/>
        <v>12.899999999999999</v>
      </c>
      <c r="BK820" s="687">
        <f t="shared" si="1734"/>
        <v>0</v>
      </c>
      <c r="BL820" s="687">
        <f t="shared" si="1735"/>
        <v>-12.899999999999999</v>
      </c>
      <c r="BM820" s="688">
        <f t="shared" si="1736"/>
        <v>0</v>
      </c>
      <c r="BN820" s="687">
        <f>'12. ГД Иркутск'!CQ15</f>
        <v>4.4000000000000004</v>
      </c>
      <c r="BO820" s="687">
        <f>'12. ГД Иркутск'!CS15</f>
        <v>0</v>
      </c>
      <c r="BP820" s="687">
        <f t="shared" si="1737"/>
        <v>-4.4000000000000004</v>
      </c>
      <c r="BQ820" s="688">
        <f t="shared" si="1738"/>
        <v>0</v>
      </c>
      <c r="BR820" s="687">
        <f>'12. ГД Иркутск'!CW15</f>
        <v>4.3</v>
      </c>
      <c r="BS820" s="687">
        <f>'12. ГД Иркутск'!CY15</f>
        <v>0</v>
      </c>
      <c r="BT820" s="687">
        <f t="shared" si="1739"/>
        <v>-4.3</v>
      </c>
      <c r="BU820" s="688">
        <f t="shared" si="1740"/>
        <v>0</v>
      </c>
      <c r="BV820" s="687">
        <f>'12. ГД Иркутск'!DC15</f>
        <v>4.2</v>
      </c>
      <c r="BW820" s="687">
        <f>'12. ГД Иркутск'!DE15</f>
        <v>0</v>
      </c>
      <c r="BX820" s="687">
        <f t="shared" si="1741"/>
        <v>-4.2</v>
      </c>
      <c r="BY820" s="688">
        <f t="shared" si="1742"/>
        <v>0</v>
      </c>
    </row>
    <row r="821" spans="2:77" ht="20.100000000000001" customHeight="1">
      <c r="C821" s="416"/>
      <c r="D821" s="528"/>
      <c r="E821" s="528"/>
      <c r="F821" s="529"/>
      <c r="G821" s="530" t="s">
        <v>849</v>
      </c>
      <c r="H821" s="530"/>
      <c r="I821" s="446" t="s">
        <v>169</v>
      </c>
      <c r="J821" s="687">
        <f t="shared" si="1699"/>
        <v>130.6</v>
      </c>
      <c r="K821" s="687">
        <f t="shared" si="1700"/>
        <v>0</v>
      </c>
      <c r="L821" s="687">
        <f t="shared" si="1701"/>
        <v>-130.6</v>
      </c>
      <c r="M821" s="688">
        <f t="shared" si="1702"/>
        <v>0</v>
      </c>
      <c r="N821" s="687">
        <f t="shared" si="1703"/>
        <v>32.200000000000003</v>
      </c>
      <c r="O821" s="687">
        <f t="shared" si="1704"/>
        <v>0</v>
      </c>
      <c r="P821" s="687">
        <f t="shared" si="1705"/>
        <v>-32.200000000000003</v>
      </c>
      <c r="Q821" s="688">
        <f t="shared" si="1706"/>
        <v>0</v>
      </c>
      <c r="R821" s="687">
        <f>'12. ГД Иркутск'!W14</f>
        <v>12</v>
      </c>
      <c r="S821" s="687">
        <f>'12. ГД Иркутск'!Y14</f>
        <v>0</v>
      </c>
      <c r="T821" s="687">
        <f t="shared" si="1707"/>
        <v>-12</v>
      </c>
      <c r="U821" s="688">
        <f t="shared" si="1708"/>
        <v>0</v>
      </c>
      <c r="V821" s="687">
        <f>'12. ГД Иркутск'!AC14</f>
        <v>10.8</v>
      </c>
      <c r="W821" s="687">
        <f>'12. ГД Иркутск'!AE14</f>
        <v>0</v>
      </c>
      <c r="X821" s="687">
        <f t="shared" si="1709"/>
        <v>-10.8</v>
      </c>
      <c r="Y821" s="688">
        <f t="shared" si="1710"/>
        <v>0</v>
      </c>
      <c r="Z821" s="687">
        <f>'12. ГД Иркутск'!AI14</f>
        <v>9.4</v>
      </c>
      <c r="AA821" s="687">
        <f>'12. ГД Иркутск'!AK14</f>
        <v>0</v>
      </c>
      <c r="AB821" s="687">
        <f t="shared" si="1711"/>
        <v>-9.4</v>
      </c>
      <c r="AC821" s="688">
        <f t="shared" si="1712"/>
        <v>0</v>
      </c>
      <c r="AD821" s="687">
        <f t="shared" si="1713"/>
        <v>33.4</v>
      </c>
      <c r="AE821" s="687">
        <f t="shared" si="1714"/>
        <v>0</v>
      </c>
      <c r="AF821" s="687">
        <f t="shared" si="1715"/>
        <v>-33.4</v>
      </c>
      <c r="AG821" s="688">
        <f t="shared" si="1716"/>
        <v>0</v>
      </c>
      <c r="AH821" s="687">
        <f>'12. ГД Иркутск'!AU14</f>
        <v>10.3</v>
      </c>
      <c r="AI821" s="687">
        <f>'12. ГД Иркутск'!AW14</f>
        <v>0</v>
      </c>
      <c r="AJ821" s="687">
        <f t="shared" si="1717"/>
        <v>-10.3</v>
      </c>
      <c r="AK821" s="688">
        <f t="shared" si="1718"/>
        <v>0</v>
      </c>
      <c r="AL821" s="687">
        <f>'12. ГД Иркутск'!BA14</f>
        <v>11.7</v>
      </c>
      <c r="AM821" s="687">
        <f>'12. ГД Иркутск'!BC14</f>
        <v>0</v>
      </c>
      <c r="AN821" s="687">
        <f t="shared" si="1719"/>
        <v>-11.7</v>
      </c>
      <c r="AO821" s="688">
        <f t="shared" si="1720"/>
        <v>0</v>
      </c>
      <c r="AP821" s="687">
        <f>'12. ГД Иркутск'!BG14</f>
        <v>11.4</v>
      </c>
      <c r="AQ821" s="687">
        <f>'12. ГД Иркутск'!BI14</f>
        <v>0</v>
      </c>
      <c r="AR821" s="687">
        <f t="shared" si="1721"/>
        <v>-11.4</v>
      </c>
      <c r="AS821" s="688">
        <f t="shared" si="1722"/>
        <v>0</v>
      </c>
      <c r="AT821" s="687">
        <f t="shared" si="1723"/>
        <v>31.5</v>
      </c>
      <c r="AU821" s="687">
        <f t="shared" si="1724"/>
        <v>0</v>
      </c>
      <c r="AV821" s="687">
        <f t="shared" si="1725"/>
        <v>-31.5</v>
      </c>
      <c r="AW821" s="688">
        <f t="shared" si="1726"/>
        <v>0</v>
      </c>
      <c r="AX821" s="687">
        <f>'12. ГД Иркутск'!BS14</f>
        <v>11.7</v>
      </c>
      <c r="AY821" s="687">
        <f>'12. ГД Иркутск'!BU14</f>
        <v>0</v>
      </c>
      <c r="AZ821" s="687">
        <f t="shared" si="1727"/>
        <v>-11.7</v>
      </c>
      <c r="BA821" s="688">
        <f t="shared" si="1728"/>
        <v>0</v>
      </c>
      <c r="BB821" s="687">
        <f>'12. ГД Иркутск'!BY14</f>
        <v>11.7</v>
      </c>
      <c r="BC821" s="687">
        <f>'12. ГД Иркутск'!CA14</f>
        <v>0</v>
      </c>
      <c r="BD821" s="687">
        <f t="shared" si="1729"/>
        <v>-11.7</v>
      </c>
      <c r="BE821" s="688">
        <f t="shared" si="1730"/>
        <v>0</v>
      </c>
      <c r="BF821" s="687">
        <f>'12. ГД Иркутск'!CE14</f>
        <v>8.1</v>
      </c>
      <c r="BG821" s="687">
        <f>'12. ГД Иркутск'!CG14</f>
        <v>0</v>
      </c>
      <c r="BH821" s="687">
        <f t="shared" si="1731"/>
        <v>-8.1</v>
      </c>
      <c r="BI821" s="688">
        <f t="shared" si="1732"/>
        <v>0</v>
      </c>
      <c r="BJ821" s="687">
        <f t="shared" si="1733"/>
        <v>33.5</v>
      </c>
      <c r="BK821" s="687">
        <f t="shared" si="1734"/>
        <v>0</v>
      </c>
      <c r="BL821" s="687">
        <f t="shared" si="1735"/>
        <v>-33.5</v>
      </c>
      <c r="BM821" s="688">
        <f t="shared" si="1736"/>
        <v>0</v>
      </c>
      <c r="BN821" s="687">
        <f>'12. ГД Иркутск'!CQ14</f>
        <v>11.5</v>
      </c>
      <c r="BO821" s="687">
        <f>'12. ГД Иркутск'!CS14</f>
        <v>0</v>
      </c>
      <c r="BP821" s="687">
        <f t="shared" si="1737"/>
        <v>-11.5</v>
      </c>
      <c r="BQ821" s="688">
        <f t="shared" si="1738"/>
        <v>0</v>
      </c>
      <c r="BR821" s="687">
        <f>'12. ГД Иркутск'!CW14</f>
        <v>11.1</v>
      </c>
      <c r="BS821" s="687">
        <f>'12. ГД Иркутск'!CY14</f>
        <v>0</v>
      </c>
      <c r="BT821" s="687">
        <f t="shared" si="1739"/>
        <v>-11.1</v>
      </c>
      <c r="BU821" s="688">
        <f t="shared" si="1740"/>
        <v>0</v>
      </c>
      <c r="BV821" s="687">
        <f>'12. ГД Иркутск'!DC14</f>
        <v>10.9</v>
      </c>
      <c r="BW821" s="687">
        <f>'12. ГД Иркутск'!DE14</f>
        <v>0</v>
      </c>
      <c r="BX821" s="687">
        <f t="shared" si="1741"/>
        <v>-10.9</v>
      </c>
      <c r="BY821" s="688">
        <f t="shared" si="1742"/>
        <v>0</v>
      </c>
    </row>
    <row r="822" spans="2:77" ht="20.100000000000001" customHeight="1">
      <c r="C822" s="689" t="s">
        <v>184</v>
      </c>
      <c r="D822" s="528"/>
      <c r="E822" s="528"/>
      <c r="F822" s="529"/>
      <c r="G822" s="530" t="s">
        <v>850</v>
      </c>
      <c r="H822" s="530"/>
      <c r="I822" s="9" t="s">
        <v>98</v>
      </c>
      <c r="J822" s="687">
        <f t="shared" si="1699"/>
        <v>45.7</v>
      </c>
      <c r="K822" s="687">
        <f t="shared" si="1700"/>
        <v>0</v>
      </c>
      <c r="L822" s="687">
        <f t="shared" si="1701"/>
        <v>-45.7</v>
      </c>
      <c r="M822" s="688">
        <f t="shared" si="1702"/>
        <v>0</v>
      </c>
      <c r="N822" s="687">
        <f t="shared" si="1703"/>
        <v>14.4</v>
      </c>
      <c r="O822" s="687">
        <f t="shared" si="1704"/>
        <v>0</v>
      </c>
      <c r="P822" s="687">
        <f t="shared" si="1705"/>
        <v>-14.4</v>
      </c>
      <c r="Q822" s="688">
        <f t="shared" si="1706"/>
        <v>0</v>
      </c>
      <c r="R822" s="687">
        <f>'13. ГД Шельф'!W21</f>
        <v>5</v>
      </c>
      <c r="S822" s="687">
        <f>'13. ГД Шельф'!Y21</f>
        <v>0</v>
      </c>
      <c r="T822" s="687">
        <f t="shared" si="1707"/>
        <v>-5</v>
      </c>
      <c r="U822" s="688">
        <f t="shared" si="1708"/>
        <v>0</v>
      </c>
      <c r="V822" s="687">
        <f>'13. ГД Шельф'!AC21</f>
        <v>4.5</v>
      </c>
      <c r="W822" s="687">
        <f>'13. ГД Шельф'!AE21</f>
        <v>0</v>
      </c>
      <c r="X822" s="687">
        <f t="shared" si="1709"/>
        <v>-4.5</v>
      </c>
      <c r="Y822" s="688">
        <f t="shared" si="1710"/>
        <v>0</v>
      </c>
      <c r="Z822" s="687">
        <f>'13. ГД Шельф'!AI21</f>
        <v>4.9000000000000004</v>
      </c>
      <c r="AA822" s="687">
        <f>'13. ГД Шельф'!AK21</f>
        <v>0</v>
      </c>
      <c r="AB822" s="687">
        <f t="shared" si="1711"/>
        <v>-4.9000000000000004</v>
      </c>
      <c r="AC822" s="688">
        <f t="shared" si="1712"/>
        <v>0</v>
      </c>
      <c r="AD822" s="687">
        <f t="shared" si="1713"/>
        <v>10.700000000000001</v>
      </c>
      <c r="AE822" s="687">
        <f t="shared" si="1714"/>
        <v>0</v>
      </c>
      <c r="AF822" s="687">
        <f t="shared" si="1715"/>
        <v>-10.700000000000001</v>
      </c>
      <c r="AG822" s="688">
        <f t="shared" si="1716"/>
        <v>0</v>
      </c>
      <c r="AH822" s="687">
        <f>'13. ГД Шельф'!AU21</f>
        <v>3.6</v>
      </c>
      <c r="AI822" s="687">
        <f>'13. ГД Шельф'!AW21</f>
        <v>0</v>
      </c>
      <c r="AJ822" s="687">
        <f t="shared" si="1717"/>
        <v>-3.6</v>
      </c>
      <c r="AK822" s="688">
        <f t="shared" si="1718"/>
        <v>0</v>
      </c>
      <c r="AL822" s="687">
        <f>'13. ГД Шельф'!BA21</f>
        <v>3.7</v>
      </c>
      <c r="AM822" s="687">
        <f>'13. ГД Шельф'!BC21</f>
        <v>0</v>
      </c>
      <c r="AN822" s="687">
        <f t="shared" si="1719"/>
        <v>-3.7</v>
      </c>
      <c r="AO822" s="688">
        <f t="shared" si="1720"/>
        <v>0</v>
      </c>
      <c r="AP822" s="687">
        <f>'13. ГД Шельф'!BG21</f>
        <v>3.4</v>
      </c>
      <c r="AQ822" s="687">
        <f>'13. ГД Шельф'!BI21</f>
        <v>0</v>
      </c>
      <c r="AR822" s="687">
        <f t="shared" si="1721"/>
        <v>-3.4</v>
      </c>
      <c r="AS822" s="688">
        <f t="shared" si="1722"/>
        <v>0</v>
      </c>
      <c r="AT822" s="687">
        <f t="shared" si="1723"/>
        <v>9.5</v>
      </c>
      <c r="AU822" s="687">
        <f t="shared" si="1724"/>
        <v>0</v>
      </c>
      <c r="AV822" s="687">
        <f t="shared" si="1725"/>
        <v>-9.5</v>
      </c>
      <c r="AW822" s="688">
        <f t="shared" si="1726"/>
        <v>0</v>
      </c>
      <c r="AX822" s="687">
        <f>'13. ГД Шельф'!BS21</f>
        <v>3.1</v>
      </c>
      <c r="AY822" s="687">
        <f>'13. ГД Шельф'!BU21</f>
        <v>0</v>
      </c>
      <c r="AZ822" s="687">
        <f t="shared" si="1727"/>
        <v>-3.1</v>
      </c>
      <c r="BA822" s="688">
        <f t="shared" si="1728"/>
        <v>0</v>
      </c>
      <c r="BB822" s="687">
        <f>'13. ГД Шельф'!BY21</f>
        <v>3.2</v>
      </c>
      <c r="BC822" s="687">
        <f>'13. ГД Шельф'!CA21</f>
        <v>0</v>
      </c>
      <c r="BD822" s="687">
        <f t="shared" si="1729"/>
        <v>-3.2</v>
      </c>
      <c r="BE822" s="688">
        <f t="shared" si="1730"/>
        <v>0</v>
      </c>
      <c r="BF822" s="687">
        <f>'13. ГД Шельф'!CE21</f>
        <v>3.2</v>
      </c>
      <c r="BG822" s="687">
        <f>'13. ГД Шельф'!CG21</f>
        <v>0</v>
      </c>
      <c r="BH822" s="687">
        <f t="shared" si="1731"/>
        <v>-3.2</v>
      </c>
      <c r="BI822" s="688">
        <f t="shared" si="1732"/>
        <v>0</v>
      </c>
      <c r="BJ822" s="687">
        <f t="shared" si="1733"/>
        <v>11.100000000000001</v>
      </c>
      <c r="BK822" s="687">
        <f t="shared" si="1734"/>
        <v>0</v>
      </c>
      <c r="BL822" s="687">
        <f t="shared" si="1735"/>
        <v>-11.100000000000001</v>
      </c>
      <c r="BM822" s="688">
        <f t="shared" si="1736"/>
        <v>0</v>
      </c>
      <c r="BN822" s="687">
        <f>'13. ГД Шельф'!CQ21</f>
        <v>3.7</v>
      </c>
      <c r="BO822" s="687">
        <f>'13. ГД Шельф'!CS21</f>
        <v>0</v>
      </c>
      <c r="BP822" s="687">
        <f t="shared" si="1737"/>
        <v>-3.7</v>
      </c>
      <c r="BQ822" s="688">
        <f t="shared" si="1738"/>
        <v>0</v>
      </c>
      <c r="BR822" s="687">
        <f>'13. ГД Шельф'!CW21</f>
        <v>3.6</v>
      </c>
      <c r="BS822" s="687">
        <f>'13. ГД Шельф'!CY21</f>
        <v>0</v>
      </c>
      <c r="BT822" s="687">
        <f t="shared" si="1739"/>
        <v>-3.6</v>
      </c>
      <c r="BU822" s="688">
        <f t="shared" si="1740"/>
        <v>0</v>
      </c>
      <c r="BV822" s="687">
        <f>'13. ГД Шельф'!DC21</f>
        <v>3.8</v>
      </c>
      <c r="BW822" s="687">
        <f>'13. ГД Шельф'!DE21</f>
        <v>0</v>
      </c>
      <c r="BX822" s="687">
        <f t="shared" si="1741"/>
        <v>-3.8</v>
      </c>
      <c r="BY822" s="688">
        <f t="shared" si="1742"/>
        <v>0</v>
      </c>
    </row>
    <row r="823" spans="2:77" ht="20.100000000000001" customHeight="1">
      <c r="C823" s="416"/>
      <c r="D823" s="528"/>
      <c r="E823" s="528"/>
      <c r="F823" s="529"/>
      <c r="G823" s="530" t="s">
        <v>851</v>
      </c>
      <c r="H823" s="530"/>
      <c r="I823" s="446" t="s">
        <v>169</v>
      </c>
      <c r="J823" s="687">
        <f t="shared" si="1699"/>
        <v>51.4</v>
      </c>
      <c r="K823" s="687">
        <f t="shared" si="1700"/>
        <v>0</v>
      </c>
      <c r="L823" s="687">
        <f t="shared" si="1701"/>
        <v>-51.4</v>
      </c>
      <c r="M823" s="688">
        <f t="shared" si="1702"/>
        <v>0</v>
      </c>
      <c r="N823" s="687">
        <f t="shared" si="1703"/>
        <v>16.399999999999999</v>
      </c>
      <c r="O823" s="687">
        <f t="shared" si="1704"/>
        <v>0</v>
      </c>
      <c r="P823" s="687">
        <f t="shared" si="1705"/>
        <v>-16.399999999999999</v>
      </c>
      <c r="Q823" s="688">
        <f t="shared" si="1706"/>
        <v>0</v>
      </c>
      <c r="R823" s="687">
        <f>'13. ГД Шельф'!W20</f>
        <v>5.7</v>
      </c>
      <c r="S823" s="687">
        <f>'13. ГД Шельф'!Y20</f>
        <v>0</v>
      </c>
      <c r="T823" s="687">
        <f t="shared" si="1707"/>
        <v>-5.7</v>
      </c>
      <c r="U823" s="688">
        <f t="shared" si="1708"/>
        <v>0</v>
      </c>
      <c r="V823" s="687">
        <f>'13. ГД Шельф'!AC20</f>
        <v>5.0999999999999996</v>
      </c>
      <c r="W823" s="687">
        <f>'13. ГД Шельф'!AE20</f>
        <v>0</v>
      </c>
      <c r="X823" s="687">
        <f t="shared" si="1709"/>
        <v>-5.0999999999999996</v>
      </c>
      <c r="Y823" s="688">
        <f t="shared" si="1710"/>
        <v>0</v>
      </c>
      <c r="Z823" s="687">
        <f>'13. ГД Шельф'!AI20</f>
        <v>5.6</v>
      </c>
      <c r="AA823" s="687">
        <f>'13. ГД Шельф'!AK20</f>
        <v>0</v>
      </c>
      <c r="AB823" s="687">
        <f t="shared" si="1711"/>
        <v>-5.6</v>
      </c>
      <c r="AC823" s="688">
        <f t="shared" si="1712"/>
        <v>0</v>
      </c>
      <c r="AD823" s="687">
        <f t="shared" si="1713"/>
        <v>12.2</v>
      </c>
      <c r="AE823" s="687">
        <f t="shared" si="1714"/>
        <v>0</v>
      </c>
      <c r="AF823" s="687">
        <f t="shared" si="1715"/>
        <v>-12.2</v>
      </c>
      <c r="AG823" s="688">
        <f t="shared" si="1716"/>
        <v>0</v>
      </c>
      <c r="AH823" s="687">
        <f>'13. ГД Шельф'!AU20</f>
        <v>4.0999999999999996</v>
      </c>
      <c r="AI823" s="687">
        <f>'13. ГД Шельф'!AW20</f>
        <v>0</v>
      </c>
      <c r="AJ823" s="687">
        <f t="shared" si="1717"/>
        <v>-4.0999999999999996</v>
      </c>
      <c r="AK823" s="688">
        <f t="shared" si="1718"/>
        <v>0</v>
      </c>
      <c r="AL823" s="687">
        <f>'13. ГД Шельф'!BA20</f>
        <v>4.0999999999999996</v>
      </c>
      <c r="AM823" s="687">
        <f>'13. ГД Шельф'!BC20</f>
        <v>0</v>
      </c>
      <c r="AN823" s="687">
        <f t="shared" si="1719"/>
        <v>-4.0999999999999996</v>
      </c>
      <c r="AO823" s="688">
        <f t="shared" si="1720"/>
        <v>0</v>
      </c>
      <c r="AP823" s="687">
        <f>'13. ГД Шельф'!BG20</f>
        <v>4</v>
      </c>
      <c r="AQ823" s="687">
        <f>'13. ГД Шельф'!BI20</f>
        <v>0</v>
      </c>
      <c r="AR823" s="687">
        <f t="shared" si="1721"/>
        <v>-4</v>
      </c>
      <c r="AS823" s="688">
        <f t="shared" si="1722"/>
        <v>0</v>
      </c>
      <c r="AT823" s="687">
        <f t="shared" si="1723"/>
        <v>10.4</v>
      </c>
      <c r="AU823" s="687">
        <f t="shared" si="1724"/>
        <v>0</v>
      </c>
      <c r="AV823" s="687">
        <f t="shared" si="1725"/>
        <v>-10.4</v>
      </c>
      <c r="AW823" s="688">
        <f t="shared" si="1726"/>
        <v>0</v>
      </c>
      <c r="AX823" s="687">
        <f>'13. ГД Шельф'!BS20</f>
        <v>3.4</v>
      </c>
      <c r="AY823" s="687">
        <f>'13. ГД Шельф'!BU20</f>
        <v>0</v>
      </c>
      <c r="AZ823" s="687">
        <f t="shared" si="1727"/>
        <v>-3.4</v>
      </c>
      <c r="BA823" s="688">
        <f t="shared" si="1728"/>
        <v>0</v>
      </c>
      <c r="BB823" s="687">
        <f>'13. ГД Шельф'!BY20</f>
        <v>3.5</v>
      </c>
      <c r="BC823" s="687">
        <f>'13. ГД Шельф'!CA20</f>
        <v>0</v>
      </c>
      <c r="BD823" s="687">
        <f t="shared" si="1729"/>
        <v>-3.5</v>
      </c>
      <c r="BE823" s="688">
        <f t="shared" si="1730"/>
        <v>0</v>
      </c>
      <c r="BF823" s="687">
        <f>'13. ГД Шельф'!CE20</f>
        <v>3.5</v>
      </c>
      <c r="BG823" s="687">
        <f>'13. ГД Шельф'!CG20</f>
        <v>0</v>
      </c>
      <c r="BH823" s="687">
        <f t="shared" si="1731"/>
        <v>-3.5</v>
      </c>
      <c r="BI823" s="688">
        <f t="shared" si="1732"/>
        <v>0</v>
      </c>
      <c r="BJ823" s="687">
        <f t="shared" si="1733"/>
        <v>12.399999999999999</v>
      </c>
      <c r="BK823" s="687">
        <f t="shared" si="1734"/>
        <v>0</v>
      </c>
      <c r="BL823" s="687">
        <f t="shared" si="1735"/>
        <v>-12.399999999999999</v>
      </c>
      <c r="BM823" s="688">
        <f t="shared" si="1736"/>
        <v>0</v>
      </c>
      <c r="BN823" s="687">
        <f>'13. ГД Шельф'!CQ20</f>
        <v>4.2</v>
      </c>
      <c r="BO823" s="687">
        <f>'13. ГД Шельф'!CS20</f>
        <v>0</v>
      </c>
      <c r="BP823" s="687">
        <f t="shared" si="1737"/>
        <v>-4.2</v>
      </c>
      <c r="BQ823" s="688">
        <f t="shared" si="1738"/>
        <v>0</v>
      </c>
      <c r="BR823" s="687">
        <f>'13. ГД Шельф'!CW20</f>
        <v>4</v>
      </c>
      <c r="BS823" s="687">
        <f>'13. ГД Шельф'!CY20</f>
        <v>0</v>
      </c>
      <c r="BT823" s="687">
        <f t="shared" si="1739"/>
        <v>-4</v>
      </c>
      <c r="BU823" s="688">
        <f t="shared" si="1740"/>
        <v>0</v>
      </c>
      <c r="BV823" s="687">
        <f>'13. ГД Шельф'!DC20</f>
        <v>4.2</v>
      </c>
      <c r="BW823" s="687">
        <f>'13. ГД Шельф'!DE20</f>
        <v>0</v>
      </c>
      <c r="BX823" s="687">
        <f t="shared" si="1741"/>
        <v>-4.2</v>
      </c>
      <c r="BY823" s="688">
        <f t="shared" si="1742"/>
        <v>0</v>
      </c>
    </row>
    <row r="824" spans="2:77" ht="20.100000000000001" customHeight="1">
      <c r="C824" s="424" t="s">
        <v>205</v>
      </c>
      <c r="D824" s="528"/>
      <c r="E824" s="528"/>
      <c r="F824" s="529"/>
      <c r="G824" s="530">
        <v>0</v>
      </c>
      <c r="H824" s="530"/>
      <c r="I824" s="9" t="s">
        <v>98</v>
      </c>
      <c r="J824" s="681"/>
      <c r="K824" s="681"/>
      <c r="L824" s="681"/>
      <c r="M824" s="681"/>
      <c r="N824" s="681"/>
      <c r="O824" s="681"/>
      <c r="P824" s="681"/>
      <c r="Q824" s="681"/>
      <c r="R824" s="681"/>
      <c r="S824" s="681"/>
      <c r="T824" s="681"/>
      <c r="U824" s="681"/>
      <c r="V824" s="681"/>
      <c r="W824" s="681"/>
      <c r="X824" s="681"/>
      <c r="Y824" s="681"/>
      <c r="Z824" s="681"/>
      <c r="AA824" s="681"/>
      <c r="AB824" s="681"/>
      <c r="AC824" s="681"/>
      <c r="AD824" s="681"/>
      <c r="AE824" s="681"/>
      <c r="AF824" s="681"/>
      <c r="AG824" s="681"/>
      <c r="AH824" s="681"/>
      <c r="AI824" s="681"/>
      <c r="AJ824" s="681"/>
      <c r="AK824" s="681"/>
      <c r="AL824" s="681"/>
      <c r="AM824" s="681"/>
      <c r="AN824" s="681"/>
      <c r="AO824" s="681"/>
      <c r="AP824" s="681"/>
      <c r="AQ824" s="681"/>
      <c r="AR824" s="681"/>
      <c r="AS824" s="681"/>
      <c r="AT824" s="681"/>
      <c r="AU824" s="681"/>
      <c r="AV824" s="681"/>
      <c r="AW824" s="681"/>
      <c r="AX824" s="681"/>
      <c r="AY824" s="681"/>
      <c r="AZ824" s="681"/>
      <c r="BA824" s="681"/>
      <c r="BB824" s="681"/>
      <c r="BC824" s="681"/>
      <c r="BD824" s="681"/>
      <c r="BE824" s="681"/>
      <c r="BF824" s="681"/>
      <c r="BG824" s="681"/>
      <c r="BH824" s="681"/>
      <c r="BI824" s="681"/>
      <c r="BJ824" s="681"/>
      <c r="BK824" s="681"/>
      <c r="BL824" s="681"/>
      <c r="BM824" s="681"/>
      <c r="BN824" s="681"/>
      <c r="BO824" s="681"/>
      <c r="BP824" s="681"/>
      <c r="BQ824" s="681"/>
      <c r="BR824" s="681"/>
      <c r="BS824" s="681"/>
      <c r="BT824" s="681"/>
      <c r="BU824" s="681"/>
      <c r="BV824" s="681"/>
      <c r="BW824" s="681"/>
      <c r="BX824" s="681"/>
      <c r="BY824" s="681"/>
    </row>
    <row r="825" spans="2:77" ht="20.100000000000001" customHeight="1">
      <c r="C825" s="463"/>
      <c r="D825" s="528"/>
      <c r="E825" s="528"/>
      <c r="F825" s="529"/>
      <c r="G825" s="530">
        <v>0</v>
      </c>
      <c r="H825" s="530"/>
      <c r="I825" s="446" t="s">
        <v>169</v>
      </c>
      <c r="J825" s="681"/>
      <c r="K825" s="681"/>
      <c r="L825" s="681"/>
      <c r="M825" s="681"/>
      <c r="N825" s="681"/>
      <c r="O825" s="681"/>
      <c r="P825" s="681"/>
      <c r="Q825" s="681"/>
      <c r="R825" s="681"/>
      <c r="S825" s="681"/>
      <c r="T825" s="681"/>
      <c r="U825" s="681"/>
      <c r="V825" s="681"/>
      <c r="W825" s="681"/>
      <c r="X825" s="681"/>
      <c r="Y825" s="681"/>
      <c r="Z825" s="681"/>
      <c r="AA825" s="681"/>
      <c r="AB825" s="681"/>
      <c r="AC825" s="681"/>
      <c r="AD825" s="681"/>
      <c r="AE825" s="681"/>
      <c r="AF825" s="681"/>
      <c r="AG825" s="681"/>
      <c r="AH825" s="681"/>
      <c r="AI825" s="681"/>
      <c r="AJ825" s="681"/>
      <c r="AK825" s="681"/>
      <c r="AL825" s="681"/>
      <c r="AM825" s="681"/>
      <c r="AN825" s="681"/>
      <c r="AO825" s="681"/>
      <c r="AP825" s="681"/>
      <c r="AQ825" s="681"/>
      <c r="AR825" s="681"/>
      <c r="AS825" s="681"/>
      <c r="AT825" s="681"/>
      <c r="AU825" s="681"/>
      <c r="AV825" s="681"/>
      <c r="AW825" s="681"/>
      <c r="AX825" s="681"/>
      <c r="AY825" s="681"/>
      <c r="AZ825" s="681"/>
      <c r="BA825" s="681"/>
      <c r="BB825" s="681"/>
      <c r="BC825" s="681"/>
      <c r="BD825" s="681"/>
      <c r="BE825" s="681"/>
      <c r="BF825" s="681"/>
      <c r="BG825" s="681"/>
      <c r="BH825" s="681"/>
      <c r="BI825" s="681"/>
      <c r="BJ825" s="681"/>
      <c r="BK825" s="681"/>
      <c r="BL825" s="681"/>
      <c r="BM825" s="681"/>
      <c r="BN825" s="681"/>
      <c r="BO825" s="681"/>
      <c r="BP825" s="681"/>
      <c r="BQ825" s="681"/>
      <c r="BR825" s="681"/>
      <c r="BS825" s="681"/>
      <c r="BT825" s="681"/>
      <c r="BU825" s="681"/>
      <c r="BV825" s="681"/>
      <c r="BW825" s="681"/>
      <c r="BX825" s="681"/>
      <c r="BY825" s="681"/>
    </row>
    <row r="826" spans="2:77" ht="20.100000000000001" customHeight="1">
      <c r="B826" s="413" t="s">
        <v>852</v>
      </c>
      <c r="C826" s="428" t="s">
        <v>113</v>
      </c>
      <c r="D826" s="528"/>
      <c r="E826" s="528"/>
      <c r="F826" s="529"/>
      <c r="G826" s="530" t="s">
        <v>853</v>
      </c>
      <c r="H826" s="530"/>
      <c r="I826" s="9" t="s">
        <v>98</v>
      </c>
      <c r="J826" s="687">
        <f t="shared" ref="J826:J837" si="1743">N826+AD826+AT826+BJ826</f>
        <v>246.7</v>
      </c>
      <c r="K826" s="687">
        <f t="shared" ref="K826:K837" si="1744">O826+AE826+AU826+BK826</f>
        <v>0</v>
      </c>
      <c r="L826" s="687">
        <f t="shared" ref="L826:L837" si="1745">IFERROR(K826-J826,"-")</f>
        <v>-246.7</v>
      </c>
      <c r="M826" s="688">
        <f t="shared" ref="M826:M837" si="1746">IFERROR(K826/J826,"-")</f>
        <v>0</v>
      </c>
      <c r="N826" s="687">
        <f t="shared" ref="N826:N837" si="1747">R826+V826+Z826</f>
        <v>66.3</v>
      </c>
      <c r="O826" s="687">
        <f t="shared" ref="O826:O837" si="1748">S826+W826+AA826</f>
        <v>0</v>
      </c>
      <c r="P826" s="687">
        <f t="shared" ref="P826:P837" si="1749">IFERROR(O826-N826,"-")</f>
        <v>-66.3</v>
      </c>
      <c r="Q826" s="688">
        <f t="shared" ref="Q826:Q837" si="1750">IFERROR(O826/N826,"-")</f>
        <v>0</v>
      </c>
      <c r="R826" s="687">
        <f>'10. ГД Ноябрьск'!W45+'12. ГД Иркутск'!W15+'13. ГД Шельф'!W21</f>
        <v>23.9</v>
      </c>
      <c r="S826" s="687">
        <f>'10. ГД Ноябрьск'!Y45+'12. ГД Иркутск'!Y15+'13. ГД Шельф'!Y21</f>
        <v>0</v>
      </c>
      <c r="T826" s="687">
        <f t="shared" ref="T826:T837" si="1751">IFERROR(S826-R826,"-")</f>
        <v>-23.9</v>
      </c>
      <c r="U826" s="688">
        <f t="shared" ref="U826:U837" si="1752">IFERROR(S826/R826,"-")</f>
        <v>0</v>
      </c>
      <c r="V826" s="687">
        <f>'10. ГД Ноябрьск'!AC45+'12. ГД Иркутск'!AC15+'13. ГД Шельф'!AC21</f>
        <v>22.1</v>
      </c>
      <c r="W826" s="687">
        <f>'10. ГД Ноябрьск'!AE45+'12. ГД Иркутск'!AE15+'13. ГД Шельф'!AE21</f>
        <v>0</v>
      </c>
      <c r="X826" s="687">
        <f t="shared" ref="X826:X837" si="1753">IFERROR(W826-V826,"-")</f>
        <v>-22.1</v>
      </c>
      <c r="Y826" s="688">
        <f t="shared" ref="Y826:Y837" si="1754">IFERROR(W826/V826,"-")</f>
        <v>0</v>
      </c>
      <c r="Z826" s="687">
        <f>'10. ГД Ноябрьск'!AI45+'12. ГД Иркутск'!AI15+'13. ГД Шельф'!AI21</f>
        <v>20.3</v>
      </c>
      <c r="AA826" s="687">
        <f>'10. ГД Ноябрьск'!AK45+'12. ГД Иркутск'!AK15+'13. ГД Шельф'!AK21</f>
        <v>0</v>
      </c>
      <c r="AB826" s="687">
        <f t="shared" ref="AB826:AB837" si="1755">IFERROR(AA826-Z826,"-")</f>
        <v>-20.3</v>
      </c>
      <c r="AC826" s="688">
        <f t="shared" ref="AC826:AC837" si="1756">IFERROR(AA826/Z826,"-")</f>
        <v>0</v>
      </c>
      <c r="AD826" s="687">
        <f t="shared" ref="AD826:AD837" si="1757">AH826+AL826+AP826</f>
        <v>59.8</v>
      </c>
      <c r="AE826" s="687">
        <f t="shared" ref="AE826:AE837" si="1758">AI826+AM826+AQ826</f>
        <v>0</v>
      </c>
      <c r="AF826" s="687">
        <f t="shared" ref="AF826:AF837" si="1759">IFERROR(AE826-AD826,"-")</f>
        <v>-59.8</v>
      </c>
      <c r="AG826" s="688">
        <f t="shared" ref="AG826:AG837" si="1760">IFERROR(AE826/AD826,"-")</f>
        <v>0</v>
      </c>
      <c r="AH826" s="687">
        <f>'10. ГД Ноябрьск'!AU45+'12. ГД Иркутск'!AU15+'13. ГД Шельф'!AU21</f>
        <v>19.400000000000002</v>
      </c>
      <c r="AI826" s="687">
        <f>'10. ГД Ноябрьск'!AW45+'12. ГД Иркутск'!AW15+'13. ГД Шельф'!AW21</f>
        <v>0</v>
      </c>
      <c r="AJ826" s="687">
        <f t="shared" ref="AJ826:AJ837" si="1761">IFERROR(AI826-AH826,"-")</f>
        <v>-19.400000000000002</v>
      </c>
      <c r="AK826" s="688">
        <f t="shared" ref="AK826:AK837" si="1762">IFERROR(AI826/AH826,"-")</f>
        <v>0</v>
      </c>
      <c r="AL826" s="687">
        <f>'10. ГД Ноябрьск'!BA45+'12. ГД Иркутск'!BA15+'13. ГД Шельф'!BA21</f>
        <v>20.599999999999998</v>
      </c>
      <c r="AM826" s="687">
        <f>'10. ГД Ноябрьск'!BC45+'12. ГД Иркутск'!BC15+'13. ГД Шельф'!BC21</f>
        <v>0</v>
      </c>
      <c r="AN826" s="687">
        <f t="shared" ref="AN826:AN837" si="1763">IFERROR(AM826-AL826,"-")</f>
        <v>-20.599999999999998</v>
      </c>
      <c r="AO826" s="688">
        <f t="shared" ref="AO826:AO837" si="1764">IFERROR(AM826/AL826,"-")</f>
        <v>0</v>
      </c>
      <c r="AP826" s="687">
        <f>'10. ГД Ноябрьск'!BG45+'12. ГД Иркутск'!BG15+'13. ГД Шельф'!BG21</f>
        <v>19.799999999999997</v>
      </c>
      <c r="AQ826" s="687">
        <f>'10. ГД Ноябрьск'!BI45+'12. ГД Иркутск'!BI15+'13. ГД Шельф'!BI21</f>
        <v>0</v>
      </c>
      <c r="AR826" s="687">
        <f t="shared" ref="AR826:AR837" si="1765">IFERROR(AQ826-AP826,"-")</f>
        <v>-19.799999999999997</v>
      </c>
      <c r="AS826" s="688">
        <f t="shared" ref="AS826:AS837" si="1766">IFERROR(AQ826/AP826,"-")</f>
        <v>0</v>
      </c>
      <c r="AT826" s="687">
        <f t="shared" ref="AT826:AT837" si="1767">AX826+BB826+BF826</f>
        <v>56.8</v>
      </c>
      <c r="AU826" s="687">
        <f t="shared" ref="AU826:AU837" si="1768">AY826+BC826+BG826</f>
        <v>0</v>
      </c>
      <c r="AV826" s="687">
        <f t="shared" ref="AV826:AV837" si="1769">IFERROR(AU826-AT826,"-")</f>
        <v>-56.8</v>
      </c>
      <c r="AW826" s="688">
        <f t="shared" ref="AW826:AW837" si="1770">IFERROR(AU826/AT826,"-")</f>
        <v>0</v>
      </c>
      <c r="AX826" s="687">
        <f>'10. ГД Ноябрьск'!BS45+'12. ГД Иркутск'!BS15+'13. ГД Шельф'!BS21</f>
        <v>20.3</v>
      </c>
      <c r="AY826" s="687">
        <f>'10. ГД Ноябрьск'!BU45+'12. ГД Иркутск'!BU15+'13. ГД Шельф'!BU21</f>
        <v>0</v>
      </c>
      <c r="AZ826" s="687">
        <f t="shared" ref="AZ826:AZ837" si="1771">IFERROR(AY826-AX826,"-")</f>
        <v>-20.3</v>
      </c>
      <c r="BA826" s="688">
        <f t="shared" ref="BA826:BA837" si="1772">IFERROR(AY826/AX826,"-")</f>
        <v>0</v>
      </c>
      <c r="BB826" s="687">
        <f>'10. ГД Ноябрьск'!BY45+'12. ГД Иркутск'!BY15+'13. ГД Шельф'!BY21</f>
        <v>20.5</v>
      </c>
      <c r="BC826" s="687">
        <f>'10. ГД Ноябрьск'!CA45+'12. ГД Иркутск'!CA15+'13. ГД Шельф'!CA21</f>
        <v>0</v>
      </c>
      <c r="BD826" s="687">
        <f t="shared" ref="BD826:BD837" si="1773">IFERROR(BC826-BB826,"-")</f>
        <v>-20.5</v>
      </c>
      <c r="BE826" s="688">
        <f t="shared" ref="BE826:BE837" si="1774">IFERROR(BC826/BB826,"-")</f>
        <v>0</v>
      </c>
      <c r="BF826" s="687">
        <f>'10. ГД Ноябрьск'!CE45+'12. ГД Иркутск'!CE15+'13. ГД Шельф'!CE21</f>
        <v>16</v>
      </c>
      <c r="BG826" s="687">
        <f>'10. ГД Ноябрьск'!CG45+'12. ГД Иркутск'!CG15+'13. ГД Шельф'!CG21</f>
        <v>0</v>
      </c>
      <c r="BH826" s="687">
        <f t="shared" ref="BH826:BH837" si="1775">IFERROR(BG826-BF826,"-")</f>
        <v>-16</v>
      </c>
      <c r="BI826" s="688">
        <f t="shared" ref="BI826:BI837" si="1776">IFERROR(BG826/BF826,"-")</f>
        <v>0</v>
      </c>
      <c r="BJ826" s="687">
        <f t="shared" ref="BJ826:BJ837" si="1777">BN826+BR826+BV826</f>
        <v>63.8</v>
      </c>
      <c r="BK826" s="687">
        <f t="shared" ref="BK826:BK837" si="1778">BO826+BS826+BW826</f>
        <v>0</v>
      </c>
      <c r="BL826" s="687">
        <f t="shared" ref="BL826:BL837" si="1779">IFERROR(BK826-BJ826,"-")</f>
        <v>-63.8</v>
      </c>
      <c r="BM826" s="688">
        <f t="shared" ref="BM826:BM837" si="1780">IFERROR(BK826/BJ826,"-")</f>
        <v>0</v>
      </c>
      <c r="BN826" s="687">
        <f>'10. ГД Ноябрьск'!CQ45+'12. ГД Иркутск'!CQ15+'13. ГД Шельф'!CQ21</f>
        <v>21</v>
      </c>
      <c r="BO826" s="687">
        <f>'10. ГД Ноябрьск'!CS45+'12. ГД Иркутск'!CS15+'13. ГД Шельф'!CS21</f>
        <v>0</v>
      </c>
      <c r="BP826" s="687">
        <f t="shared" ref="BP826:BP837" si="1781">IFERROR(BO826-BN826,"-")</f>
        <v>-21</v>
      </c>
      <c r="BQ826" s="688">
        <f t="shared" ref="BQ826:BQ837" si="1782">IFERROR(BO826/BN826,"-")</f>
        <v>0</v>
      </c>
      <c r="BR826" s="687">
        <f>'10. ГД Ноябрьск'!CW45+'12. ГД Иркутск'!CW15+'13. ГД Шельф'!CW21</f>
        <v>21.1</v>
      </c>
      <c r="BS826" s="687">
        <f>'10. ГД Ноябрьск'!CY45+'12. ГД Иркутск'!CY15+'13. ГД Шельф'!CY21</f>
        <v>0</v>
      </c>
      <c r="BT826" s="687">
        <f t="shared" ref="BT826:BT837" si="1783">IFERROR(BS826-BR826,"-")</f>
        <v>-21.1</v>
      </c>
      <c r="BU826" s="688">
        <f t="shared" ref="BU826:BU837" si="1784">IFERROR(BS826/BR826,"-")</f>
        <v>0</v>
      </c>
      <c r="BV826" s="687">
        <f>'10. ГД Ноябрьск'!DC45+'12. ГД Иркутск'!DC15+'13. ГД Шельф'!DC21</f>
        <v>21.7</v>
      </c>
      <c r="BW826" s="687">
        <f>'10. ГД Ноябрьск'!DE45+'12. ГД Иркутск'!DE15+'13. ГД Шельф'!DE21</f>
        <v>0</v>
      </c>
      <c r="BX826" s="687">
        <f t="shared" ref="BX826:BX837" si="1785">IFERROR(BW826-BV826,"-")</f>
        <v>-21.7</v>
      </c>
      <c r="BY826" s="688">
        <f t="shared" ref="BY826:BY837" si="1786">IFERROR(BW826/BV826,"-")</f>
        <v>0</v>
      </c>
    </row>
    <row r="827" spans="2:77" ht="20.100000000000001" customHeight="1">
      <c r="C827" s="416"/>
      <c r="D827" s="528"/>
      <c r="E827" s="528"/>
      <c r="F827" s="529"/>
      <c r="G827" s="530" t="s">
        <v>854</v>
      </c>
      <c r="H827" s="530"/>
      <c r="I827" s="446" t="s">
        <v>169</v>
      </c>
      <c r="J827" s="687">
        <f t="shared" si="1743"/>
        <v>329.3</v>
      </c>
      <c r="K827" s="687">
        <f t="shared" si="1744"/>
        <v>0</v>
      </c>
      <c r="L827" s="687">
        <f t="shared" si="1745"/>
        <v>-329.3</v>
      </c>
      <c r="M827" s="688">
        <f t="shared" si="1746"/>
        <v>0</v>
      </c>
      <c r="N827" s="687">
        <f t="shared" si="1747"/>
        <v>87.300000000000011</v>
      </c>
      <c r="O827" s="687">
        <f t="shared" si="1748"/>
        <v>0</v>
      </c>
      <c r="P827" s="687">
        <f t="shared" si="1749"/>
        <v>-87.300000000000011</v>
      </c>
      <c r="Q827" s="688">
        <f t="shared" si="1750"/>
        <v>0</v>
      </c>
      <c r="R827" s="687">
        <f>'10. ГД Ноябрьск'!W44+'12. ГД Иркутск'!W14+'13. ГД Шельф'!W20</f>
        <v>31.7</v>
      </c>
      <c r="S827" s="687">
        <f>'10. ГД Ноябрьск'!Y44+'12. ГД Иркутск'!Y14+'13. ГД Шельф'!Y20</f>
        <v>0</v>
      </c>
      <c r="T827" s="687">
        <f t="shared" si="1751"/>
        <v>-31.7</v>
      </c>
      <c r="U827" s="688">
        <f t="shared" si="1752"/>
        <v>0</v>
      </c>
      <c r="V827" s="687">
        <f>'10. ГД Ноябрьск'!AC44+'12. ГД Иркутск'!AC14+'13. ГД Шельф'!AC20</f>
        <v>29</v>
      </c>
      <c r="W827" s="687">
        <f>'10. ГД Ноябрьск'!AE44+'12. ГД Иркутск'!AE14+'13. ГД Шельф'!AE20</f>
        <v>0</v>
      </c>
      <c r="X827" s="687">
        <f t="shared" si="1753"/>
        <v>-29</v>
      </c>
      <c r="Y827" s="688">
        <f t="shared" si="1754"/>
        <v>0</v>
      </c>
      <c r="Z827" s="687">
        <f>'10. ГД Ноябрьск'!AI44+'12. ГД Иркутск'!AI14+'13. ГД Шельф'!AI20</f>
        <v>26.6</v>
      </c>
      <c r="AA827" s="687">
        <f>'10. ГД Ноябрьск'!AK44+'12. ГД Иркутск'!AK14+'13. ГД Шельф'!AK20</f>
        <v>0</v>
      </c>
      <c r="AB827" s="687">
        <f t="shared" si="1755"/>
        <v>-26.6</v>
      </c>
      <c r="AC827" s="688">
        <f t="shared" si="1756"/>
        <v>0</v>
      </c>
      <c r="AD827" s="687">
        <f t="shared" si="1757"/>
        <v>80.900000000000006</v>
      </c>
      <c r="AE827" s="687">
        <f t="shared" si="1758"/>
        <v>0</v>
      </c>
      <c r="AF827" s="687">
        <f t="shared" si="1759"/>
        <v>-80.900000000000006</v>
      </c>
      <c r="AG827" s="688">
        <f t="shared" si="1760"/>
        <v>0</v>
      </c>
      <c r="AH827" s="687">
        <f>'10. ГД Ноябрьск'!AU44+'12. ГД Иркутск'!AU14+'13. ГД Шельф'!AU20</f>
        <v>25.9</v>
      </c>
      <c r="AI827" s="687">
        <f>'10. ГД Ноябрьск'!AW44+'12. ГД Иркутск'!AW14+'13. ГД Шельф'!AW20</f>
        <v>0</v>
      </c>
      <c r="AJ827" s="687">
        <f t="shared" si="1761"/>
        <v>-25.9</v>
      </c>
      <c r="AK827" s="688">
        <f t="shared" si="1762"/>
        <v>0</v>
      </c>
      <c r="AL827" s="687">
        <f>'10. ГД Ноябрьск'!BA44+'12. ГД Иркутск'!BA14+'13. ГД Шельф'!BA20</f>
        <v>27.9</v>
      </c>
      <c r="AM827" s="687">
        <f>'10. ГД Ноябрьск'!BC44+'12. ГД Иркутск'!BC14+'13. ГД Шельф'!BC20</f>
        <v>0</v>
      </c>
      <c r="AN827" s="687">
        <f t="shared" si="1763"/>
        <v>-27.9</v>
      </c>
      <c r="AO827" s="688">
        <f t="shared" si="1764"/>
        <v>0</v>
      </c>
      <c r="AP827" s="687">
        <f>'10. ГД Ноябрьск'!BG44+'12. ГД Иркутск'!BG14+'13. ГД Шельф'!BG20</f>
        <v>27.1</v>
      </c>
      <c r="AQ827" s="687">
        <f>'10. ГД Ноябрьск'!BI44+'12. ГД Иркутск'!BI14+'13. ГД Шельф'!BI20</f>
        <v>0</v>
      </c>
      <c r="AR827" s="687">
        <f t="shared" si="1765"/>
        <v>-27.1</v>
      </c>
      <c r="AS827" s="688">
        <f t="shared" si="1766"/>
        <v>0</v>
      </c>
      <c r="AT827" s="687">
        <f t="shared" si="1767"/>
        <v>76.300000000000011</v>
      </c>
      <c r="AU827" s="687">
        <f t="shared" si="1768"/>
        <v>0</v>
      </c>
      <c r="AV827" s="687">
        <f t="shared" si="1769"/>
        <v>-76.300000000000011</v>
      </c>
      <c r="AW827" s="688">
        <f t="shared" si="1770"/>
        <v>0</v>
      </c>
      <c r="AX827" s="687">
        <f>'10. ГД Ноябрьск'!BS44+'12. ГД Иркутск'!BS14+'13. ГД Шельф'!BS20</f>
        <v>27.5</v>
      </c>
      <c r="AY827" s="687">
        <f>'10. ГД Ноябрьск'!BU44+'12. ГД Иркутск'!BU14+'13. ГД Шельф'!BU20</f>
        <v>0</v>
      </c>
      <c r="AZ827" s="687">
        <f t="shared" si="1771"/>
        <v>-27.5</v>
      </c>
      <c r="BA827" s="688">
        <f t="shared" si="1772"/>
        <v>0</v>
      </c>
      <c r="BB827" s="687">
        <f>'10. ГД Ноябрьск'!BY44+'12. ГД Иркутск'!BY14+'13. ГД Шельф'!BY20</f>
        <v>27.7</v>
      </c>
      <c r="BC827" s="687">
        <f>'10. ГД Ноябрьск'!CA44+'12. ГД Иркутск'!CA14+'13. ГД Шельф'!CA20</f>
        <v>0</v>
      </c>
      <c r="BD827" s="687">
        <f t="shared" si="1773"/>
        <v>-27.7</v>
      </c>
      <c r="BE827" s="688">
        <f t="shared" si="1774"/>
        <v>0</v>
      </c>
      <c r="BF827" s="687">
        <f>'10. ГД Ноябрьск'!CE44+'12. ГД Иркутск'!CE14+'13. ГД Шельф'!CE20</f>
        <v>21.1</v>
      </c>
      <c r="BG827" s="687">
        <f>'10. ГД Ноябрьск'!CG44+'12. ГД Иркутск'!CG14+'13. ГД Шельф'!CG20</f>
        <v>0</v>
      </c>
      <c r="BH827" s="687">
        <f t="shared" si="1775"/>
        <v>-21.1</v>
      </c>
      <c r="BI827" s="688">
        <f t="shared" si="1776"/>
        <v>0</v>
      </c>
      <c r="BJ827" s="687">
        <f t="shared" si="1777"/>
        <v>84.8</v>
      </c>
      <c r="BK827" s="687">
        <f t="shared" si="1778"/>
        <v>0</v>
      </c>
      <c r="BL827" s="687">
        <f t="shared" si="1779"/>
        <v>-84.8</v>
      </c>
      <c r="BM827" s="688">
        <f t="shared" si="1780"/>
        <v>0</v>
      </c>
      <c r="BN827" s="687">
        <f>'10. ГД Ноябрьск'!CQ44+'12. ГД Иркутск'!CQ14+'13. ГД Шельф'!CQ20</f>
        <v>28.3</v>
      </c>
      <c r="BO827" s="687">
        <f>'10. ГД Ноябрьск'!CS44+'12. ГД Иркутск'!CS14+'13. ГД Шельф'!CS20</f>
        <v>0</v>
      </c>
      <c r="BP827" s="687">
        <f t="shared" si="1781"/>
        <v>-28.3</v>
      </c>
      <c r="BQ827" s="688">
        <f t="shared" si="1782"/>
        <v>0</v>
      </c>
      <c r="BR827" s="687">
        <f>'10. ГД Ноябрьск'!CW44+'12. ГД Иркутск'!CW14+'13. ГД Шельф'!CW20</f>
        <v>28</v>
      </c>
      <c r="BS827" s="687">
        <f>'10. ГД Ноябрьск'!CY44+'12. ГД Иркутск'!CY14+'13. ГД Шельф'!CY20</f>
        <v>0</v>
      </c>
      <c r="BT827" s="687">
        <f t="shared" si="1783"/>
        <v>-28</v>
      </c>
      <c r="BU827" s="688">
        <f t="shared" si="1784"/>
        <v>0</v>
      </c>
      <c r="BV827" s="687">
        <f>'10. ГД Ноябрьск'!DC44+'12. ГД Иркутск'!DC14+'13. ГД Шельф'!DC20</f>
        <v>28.5</v>
      </c>
      <c r="BW827" s="687">
        <f>'10. ГД Ноябрьск'!DE44+'12. ГД Иркутск'!DE14+'13. ГД Шельф'!DE20</f>
        <v>0</v>
      </c>
      <c r="BX827" s="687">
        <f t="shared" si="1785"/>
        <v>-28.5</v>
      </c>
      <c r="BY827" s="688">
        <f t="shared" si="1786"/>
        <v>0</v>
      </c>
    </row>
    <row r="828" spans="2:77" ht="20.100000000000001" customHeight="1">
      <c r="C828" s="424" t="s">
        <v>187</v>
      </c>
      <c r="D828" s="528"/>
      <c r="E828" s="528"/>
      <c r="F828" s="529"/>
      <c r="G828" s="530" t="s">
        <v>855</v>
      </c>
      <c r="H828" s="530"/>
      <c r="I828" s="9" t="s">
        <v>98</v>
      </c>
      <c r="J828" s="687">
        <f t="shared" si="1743"/>
        <v>150.69999999999999</v>
      </c>
      <c r="K828" s="687">
        <f t="shared" si="1744"/>
        <v>0</v>
      </c>
      <c r="L828" s="687">
        <f t="shared" si="1745"/>
        <v>-150.69999999999999</v>
      </c>
      <c r="M828" s="688">
        <f t="shared" si="1746"/>
        <v>0</v>
      </c>
      <c r="N828" s="687">
        <f t="shared" si="1747"/>
        <v>39.5</v>
      </c>
      <c r="O828" s="687">
        <f t="shared" si="1748"/>
        <v>0</v>
      </c>
      <c r="P828" s="687">
        <f t="shared" si="1749"/>
        <v>-39.5</v>
      </c>
      <c r="Q828" s="688">
        <f t="shared" si="1750"/>
        <v>0</v>
      </c>
      <c r="R828" s="687">
        <f>'10. ГД Ноябрьск'!W45</f>
        <v>14.3</v>
      </c>
      <c r="S828" s="687">
        <f>'10. ГД Ноябрьск'!Y45</f>
        <v>0</v>
      </c>
      <c r="T828" s="687">
        <f t="shared" si="1751"/>
        <v>-14.3</v>
      </c>
      <c r="U828" s="688">
        <f t="shared" si="1752"/>
        <v>0</v>
      </c>
      <c r="V828" s="687">
        <f>'10. ГД Ноябрьск'!AC45</f>
        <v>13.4</v>
      </c>
      <c r="W828" s="687">
        <f>'10. ГД Ноябрьск'!AE45</f>
        <v>0</v>
      </c>
      <c r="X828" s="687">
        <f t="shared" si="1753"/>
        <v>-13.4</v>
      </c>
      <c r="Y828" s="688">
        <f t="shared" si="1754"/>
        <v>0</v>
      </c>
      <c r="Z828" s="687">
        <f>'10. ГД Ноябрьск'!AI45</f>
        <v>11.8</v>
      </c>
      <c r="AA828" s="687">
        <f>'10. ГД Ноябрьск'!AK45</f>
        <v>0</v>
      </c>
      <c r="AB828" s="687">
        <f t="shared" si="1755"/>
        <v>-11.8</v>
      </c>
      <c r="AC828" s="688">
        <f t="shared" si="1756"/>
        <v>0</v>
      </c>
      <c r="AD828" s="687">
        <f t="shared" si="1757"/>
        <v>36.200000000000003</v>
      </c>
      <c r="AE828" s="687">
        <f t="shared" si="1758"/>
        <v>0</v>
      </c>
      <c r="AF828" s="687">
        <f t="shared" si="1759"/>
        <v>-36.200000000000003</v>
      </c>
      <c r="AG828" s="688">
        <f t="shared" si="1760"/>
        <v>0</v>
      </c>
      <c r="AH828" s="687">
        <f>'10. ГД Ноябрьск'!AU45</f>
        <v>11.8</v>
      </c>
      <c r="AI828" s="687">
        <f>'10. ГД Ноябрьск'!AW45</f>
        <v>0</v>
      </c>
      <c r="AJ828" s="687">
        <f t="shared" si="1761"/>
        <v>-11.8</v>
      </c>
      <c r="AK828" s="688">
        <f t="shared" si="1762"/>
        <v>0</v>
      </c>
      <c r="AL828" s="687">
        <f>'10. ГД Ноябрьск'!BA45</f>
        <v>12.4</v>
      </c>
      <c r="AM828" s="687">
        <f>'10. ГД Ноябрьск'!BC45</f>
        <v>0</v>
      </c>
      <c r="AN828" s="687">
        <f t="shared" si="1763"/>
        <v>-12.4</v>
      </c>
      <c r="AO828" s="688">
        <f t="shared" si="1764"/>
        <v>0</v>
      </c>
      <c r="AP828" s="687">
        <f>'10. ГД Ноябрьск'!BG45</f>
        <v>12</v>
      </c>
      <c r="AQ828" s="687">
        <f>'10. ГД Ноябрьск'!BI45</f>
        <v>0</v>
      </c>
      <c r="AR828" s="687">
        <f t="shared" si="1765"/>
        <v>-12</v>
      </c>
      <c r="AS828" s="688">
        <f t="shared" si="1766"/>
        <v>0</v>
      </c>
      <c r="AT828" s="687">
        <f t="shared" si="1767"/>
        <v>35.200000000000003</v>
      </c>
      <c r="AU828" s="687">
        <f t="shared" si="1768"/>
        <v>0</v>
      </c>
      <c r="AV828" s="687">
        <f t="shared" si="1769"/>
        <v>-35.200000000000003</v>
      </c>
      <c r="AW828" s="688">
        <f t="shared" si="1770"/>
        <v>0</v>
      </c>
      <c r="AX828" s="687">
        <f>'10. ГД Ноябрьск'!BS45</f>
        <v>12.7</v>
      </c>
      <c r="AY828" s="687">
        <f>'10. ГД Ноябрьск'!BU45</f>
        <v>0</v>
      </c>
      <c r="AZ828" s="687">
        <f t="shared" si="1771"/>
        <v>-12.7</v>
      </c>
      <c r="BA828" s="688">
        <f t="shared" si="1772"/>
        <v>0</v>
      </c>
      <c r="BB828" s="687">
        <f>'10. ГД Ноябрьск'!BY45</f>
        <v>12.8</v>
      </c>
      <c r="BC828" s="687">
        <f>'10. ГД Ноябрьск'!CA45</f>
        <v>0</v>
      </c>
      <c r="BD828" s="687">
        <f t="shared" si="1773"/>
        <v>-12.8</v>
      </c>
      <c r="BE828" s="688">
        <f t="shared" si="1774"/>
        <v>0</v>
      </c>
      <c r="BF828" s="687">
        <f>'10. ГД Ноябрьск'!CE45</f>
        <v>9.6999999999999993</v>
      </c>
      <c r="BG828" s="687">
        <f>'10. ГД Ноябрьск'!CG45</f>
        <v>0</v>
      </c>
      <c r="BH828" s="687">
        <f t="shared" si="1775"/>
        <v>-9.6999999999999993</v>
      </c>
      <c r="BI828" s="688">
        <f t="shared" si="1776"/>
        <v>0</v>
      </c>
      <c r="BJ828" s="687">
        <f t="shared" si="1777"/>
        <v>39.799999999999997</v>
      </c>
      <c r="BK828" s="687">
        <f t="shared" si="1778"/>
        <v>0</v>
      </c>
      <c r="BL828" s="687">
        <f t="shared" si="1779"/>
        <v>-39.799999999999997</v>
      </c>
      <c r="BM828" s="688">
        <f t="shared" si="1780"/>
        <v>0</v>
      </c>
      <c r="BN828" s="687">
        <f>'10. ГД Ноябрьск'!CQ45</f>
        <v>12.9</v>
      </c>
      <c r="BO828" s="687">
        <f>'10. ГД Ноябрьск'!CS45</f>
        <v>0</v>
      </c>
      <c r="BP828" s="687">
        <f t="shared" si="1781"/>
        <v>-12.9</v>
      </c>
      <c r="BQ828" s="688">
        <f t="shared" si="1782"/>
        <v>0</v>
      </c>
      <c r="BR828" s="687">
        <f>'10. ГД Ноябрьск'!CW45</f>
        <v>13.2</v>
      </c>
      <c r="BS828" s="687">
        <f>'10. ГД Ноябрьск'!CY45</f>
        <v>0</v>
      </c>
      <c r="BT828" s="687">
        <f t="shared" si="1783"/>
        <v>-13.2</v>
      </c>
      <c r="BU828" s="688">
        <f t="shared" si="1784"/>
        <v>0</v>
      </c>
      <c r="BV828" s="687">
        <f>'10. ГД Ноябрьск'!DC45</f>
        <v>13.7</v>
      </c>
      <c r="BW828" s="687">
        <f>'10. ГД Ноябрьск'!DE45</f>
        <v>0</v>
      </c>
      <c r="BX828" s="687">
        <f t="shared" si="1785"/>
        <v>-13.7</v>
      </c>
      <c r="BY828" s="688">
        <f t="shared" si="1786"/>
        <v>0</v>
      </c>
    </row>
    <row r="829" spans="2:77" ht="20.100000000000001" customHeight="1">
      <c r="C829" s="416"/>
      <c r="D829" s="528"/>
      <c r="E829" s="528"/>
      <c r="F829" s="529"/>
      <c r="G829" s="530" t="s">
        <v>856</v>
      </c>
      <c r="H829" s="530"/>
      <c r="I829" s="446" t="s">
        <v>169</v>
      </c>
      <c r="J829" s="687">
        <f t="shared" si="1743"/>
        <v>147.30000000000001</v>
      </c>
      <c r="K829" s="687">
        <f t="shared" si="1744"/>
        <v>0</v>
      </c>
      <c r="L829" s="687">
        <f t="shared" si="1745"/>
        <v>-147.30000000000001</v>
      </c>
      <c r="M829" s="688">
        <f t="shared" si="1746"/>
        <v>0</v>
      </c>
      <c r="N829" s="687">
        <f t="shared" si="1747"/>
        <v>38.700000000000003</v>
      </c>
      <c r="O829" s="687">
        <f t="shared" si="1748"/>
        <v>0</v>
      </c>
      <c r="P829" s="687">
        <f t="shared" si="1749"/>
        <v>-38.700000000000003</v>
      </c>
      <c r="Q829" s="688">
        <f t="shared" si="1750"/>
        <v>0</v>
      </c>
      <c r="R829" s="687">
        <f>'10. ГД Ноябрьск'!W44</f>
        <v>14</v>
      </c>
      <c r="S829" s="687">
        <f>'10. ГД Ноябрьск'!Y44</f>
        <v>0</v>
      </c>
      <c r="T829" s="687">
        <f t="shared" si="1751"/>
        <v>-14</v>
      </c>
      <c r="U829" s="688">
        <f t="shared" si="1752"/>
        <v>0</v>
      </c>
      <c r="V829" s="687">
        <f>'10. ГД Ноябрьск'!AC44</f>
        <v>13.1</v>
      </c>
      <c r="W829" s="687">
        <f>'10. ГД Ноябрьск'!AE44</f>
        <v>0</v>
      </c>
      <c r="X829" s="687">
        <f t="shared" si="1753"/>
        <v>-13.1</v>
      </c>
      <c r="Y829" s="688">
        <f t="shared" si="1754"/>
        <v>0</v>
      </c>
      <c r="Z829" s="687">
        <f>'10. ГД Ноябрьск'!AI44</f>
        <v>11.6</v>
      </c>
      <c r="AA829" s="687">
        <f>'10. ГД Ноябрьск'!AK44</f>
        <v>0</v>
      </c>
      <c r="AB829" s="687">
        <f t="shared" si="1755"/>
        <v>-11.6</v>
      </c>
      <c r="AC829" s="688">
        <f t="shared" si="1756"/>
        <v>0</v>
      </c>
      <c r="AD829" s="687">
        <f t="shared" si="1757"/>
        <v>35.299999999999997</v>
      </c>
      <c r="AE829" s="687">
        <f t="shared" si="1758"/>
        <v>0</v>
      </c>
      <c r="AF829" s="687">
        <f t="shared" si="1759"/>
        <v>-35.299999999999997</v>
      </c>
      <c r="AG829" s="688">
        <f t="shared" si="1760"/>
        <v>0</v>
      </c>
      <c r="AH829" s="687">
        <f>'10. ГД Ноябрьск'!AU44</f>
        <v>11.5</v>
      </c>
      <c r="AI829" s="687">
        <f>'10. ГД Ноябрьск'!AW44</f>
        <v>0</v>
      </c>
      <c r="AJ829" s="687">
        <f t="shared" si="1761"/>
        <v>-11.5</v>
      </c>
      <c r="AK829" s="688">
        <f t="shared" si="1762"/>
        <v>0</v>
      </c>
      <c r="AL829" s="687">
        <f>'10. ГД Ноябрьск'!BA44</f>
        <v>12.1</v>
      </c>
      <c r="AM829" s="687">
        <f>'10. ГД Ноябрьск'!BC44</f>
        <v>0</v>
      </c>
      <c r="AN829" s="687">
        <f t="shared" si="1763"/>
        <v>-12.1</v>
      </c>
      <c r="AO829" s="688">
        <f t="shared" si="1764"/>
        <v>0</v>
      </c>
      <c r="AP829" s="687">
        <f>'10. ГД Ноябрьск'!BG44</f>
        <v>11.7</v>
      </c>
      <c r="AQ829" s="687">
        <f>'10. ГД Ноябрьск'!BI44</f>
        <v>0</v>
      </c>
      <c r="AR829" s="687">
        <f t="shared" si="1765"/>
        <v>-11.7</v>
      </c>
      <c r="AS829" s="688">
        <f t="shared" si="1766"/>
        <v>0</v>
      </c>
      <c r="AT829" s="687">
        <f t="shared" si="1767"/>
        <v>34.4</v>
      </c>
      <c r="AU829" s="687">
        <f t="shared" si="1768"/>
        <v>0</v>
      </c>
      <c r="AV829" s="687">
        <f t="shared" si="1769"/>
        <v>-34.4</v>
      </c>
      <c r="AW829" s="688">
        <f t="shared" si="1770"/>
        <v>0</v>
      </c>
      <c r="AX829" s="687">
        <f>'10. ГД Ноябрьск'!BS44</f>
        <v>12.4</v>
      </c>
      <c r="AY829" s="687">
        <f>'10. ГД Ноябрьск'!BU44</f>
        <v>0</v>
      </c>
      <c r="AZ829" s="687">
        <f t="shared" si="1771"/>
        <v>-12.4</v>
      </c>
      <c r="BA829" s="688">
        <f t="shared" si="1772"/>
        <v>0</v>
      </c>
      <c r="BB829" s="687">
        <f>'10. ГД Ноябрьск'!BY44</f>
        <v>12.5</v>
      </c>
      <c r="BC829" s="687">
        <f>'10. ГД Ноябрьск'!CA44</f>
        <v>0</v>
      </c>
      <c r="BD829" s="687">
        <f t="shared" si="1773"/>
        <v>-12.5</v>
      </c>
      <c r="BE829" s="688">
        <f t="shared" si="1774"/>
        <v>0</v>
      </c>
      <c r="BF829" s="687">
        <f>'10. ГД Ноябрьск'!CE44</f>
        <v>9.5</v>
      </c>
      <c r="BG829" s="687">
        <f>'10. ГД Ноябрьск'!CG44</f>
        <v>0</v>
      </c>
      <c r="BH829" s="687">
        <f t="shared" si="1775"/>
        <v>-9.5</v>
      </c>
      <c r="BI829" s="688">
        <f t="shared" si="1776"/>
        <v>0</v>
      </c>
      <c r="BJ829" s="687">
        <f t="shared" si="1777"/>
        <v>38.9</v>
      </c>
      <c r="BK829" s="687">
        <f t="shared" si="1778"/>
        <v>0</v>
      </c>
      <c r="BL829" s="687">
        <f t="shared" si="1779"/>
        <v>-38.9</v>
      </c>
      <c r="BM829" s="688">
        <f t="shared" si="1780"/>
        <v>0</v>
      </c>
      <c r="BN829" s="687">
        <f>'10. ГД Ноябрьск'!CQ44</f>
        <v>12.6</v>
      </c>
      <c r="BO829" s="687">
        <f>'10. ГД Ноябрьск'!CS44</f>
        <v>0</v>
      </c>
      <c r="BP829" s="687">
        <f t="shared" si="1781"/>
        <v>-12.6</v>
      </c>
      <c r="BQ829" s="688">
        <f t="shared" si="1782"/>
        <v>0</v>
      </c>
      <c r="BR829" s="687">
        <f>'10. ГД Ноябрьск'!CW44</f>
        <v>12.9</v>
      </c>
      <c r="BS829" s="687">
        <f>'10. ГД Ноябрьск'!CY44</f>
        <v>0</v>
      </c>
      <c r="BT829" s="687">
        <f t="shared" si="1783"/>
        <v>-12.9</v>
      </c>
      <c r="BU829" s="688">
        <f t="shared" si="1784"/>
        <v>0</v>
      </c>
      <c r="BV829" s="687">
        <f>'10. ГД Ноябрьск'!DC44</f>
        <v>13.4</v>
      </c>
      <c r="BW829" s="687">
        <f>'10. ГД Ноябрьск'!DE44</f>
        <v>0</v>
      </c>
      <c r="BX829" s="687">
        <f t="shared" si="1785"/>
        <v>-13.4</v>
      </c>
      <c r="BY829" s="688">
        <f t="shared" si="1786"/>
        <v>0</v>
      </c>
    </row>
    <row r="830" spans="2:77" ht="20.100000000000001" customHeight="1">
      <c r="C830" s="424" t="s">
        <v>182</v>
      </c>
      <c r="D830" s="528"/>
      <c r="E830" s="528"/>
      <c r="F830" s="529"/>
      <c r="G830" s="530" t="s">
        <v>848</v>
      </c>
      <c r="H830" s="530"/>
      <c r="I830" s="9" t="s">
        <v>98</v>
      </c>
      <c r="J830" s="687">
        <f t="shared" si="1743"/>
        <v>50.3</v>
      </c>
      <c r="K830" s="687">
        <f t="shared" si="1744"/>
        <v>0</v>
      </c>
      <c r="L830" s="687">
        <f t="shared" si="1745"/>
        <v>-50.3</v>
      </c>
      <c r="M830" s="688">
        <f t="shared" si="1746"/>
        <v>0</v>
      </c>
      <c r="N830" s="687">
        <f t="shared" si="1747"/>
        <v>12.4</v>
      </c>
      <c r="O830" s="687">
        <f t="shared" si="1748"/>
        <v>0</v>
      </c>
      <c r="P830" s="687">
        <f t="shared" si="1749"/>
        <v>-12.4</v>
      </c>
      <c r="Q830" s="688">
        <f t="shared" si="1750"/>
        <v>0</v>
      </c>
      <c r="R830" s="687">
        <f>'12. ГД Иркутск'!W15</f>
        <v>4.5999999999999996</v>
      </c>
      <c r="S830" s="687">
        <f>'12. ГД Иркутск'!Y15</f>
        <v>0</v>
      </c>
      <c r="T830" s="687">
        <f t="shared" si="1751"/>
        <v>-4.5999999999999996</v>
      </c>
      <c r="U830" s="688">
        <f t="shared" si="1752"/>
        <v>0</v>
      </c>
      <c r="V830" s="687">
        <f>'12. ГД Иркутск'!AC15</f>
        <v>4.2</v>
      </c>
      <c r="W830" s="687">
        <f>'12. ГД Иркутск'!AE15</f>
        <v>0</v>
      </c>
      <c r="X830" s="687">
        <f t="shared" si="1753"/>
        <v>-4.2</v>
      </c>
      <c r="Y830" s="688">
        <f t="shared" si="1754"/>
        <v>0</v>
      </c>
      <c r="Z830" s="687">
        <f>'12. ГД Иркутск'!AI15</f>
        <v>3.6</v>
      </c>
      <c r="AA830" s="687">
        <f>'12. ГД Иркутск'!AK15</f>
        <v>0</v>
      </c>
      <c r="AB830" s="687">
        <f t="shared" si="1755"/>
        <v>-3.6</v>
      </c>
      <c r="AC830" s="688">
        <f t="shared" si="1756"/>
        <v>0</v>
      </c>
      <c r="AD830" s="687">
        <f t="shared" si="1757"/>
        <v>12.9</v>
      </c>
      <c r="AE830" s="687">
        <f t="shared" si="1758"/>
        <v>0</v>
      </c>
      <c r="AF830" s="687">
        <f t="shared" si="1759"/>
        <v>-12.9</v>
      </c>
      <c r="AG830" s="688">
        <f t="shared" si="1760"/>
        <v>0</v>
      </c>
      <c r="AH830" s="687">
        <f>'12. ГД Иркутск'!AU15</f>
        <v>4</v>
      </c>
      <c r="AI830" s="687">
        <f>'12. ГД Иркутск'!AW15</f>
        <v>0</v>
      </c>
      <c r="AJ830" s="687">
        <f t="shared" si="1761"/>
        <v>-4</v>
      </c>
      <c r="AK830" s="688">
        <f t="shared" si="1762"/>
        <v>0</v>
      </c>
      <c r="AL830" s="687">
        <f>'12. ГД Иркутск'!BA15</f>
        <v>4.5</v>
      </c>
      <c r="AM830" s="687">
        <f>'12. ГД Иркутск'!BC15</f>
        <v>0</v>
      </c>
      <c r="AN830" s="687">
        <f t="shared" si="1763"/>
        <v>-4.5</v>
      </c>
      <c r="AO830" s="688">
        <f t="shared" si="1764"/>
        <v>0</v>
      </c>
      <c r="AP830" s="687">
        <f>'12. ГД Иркутск'!BG15</f>
        <v>4.4000000000000004</v>
      </c>
      <c r="AQ830" s="687">
        <f>'12. ГД Иркутск'!BI15</f>
        <v>0</v>
      </c>
      <c r="AR830" s="687">
        <f t="shared" si="1765"/>
        <v>-4.4000000000000004</v>
      </c>
      <c r="AS830" s="688">
        <f t="shared" si="1766"/>
        <v>0</v>
      </c>
      <c r="AT830" s="687">
        <f t="shared" si="1767"/>
        <v>12.1</v>
      </c>
      <c r="AU830" s="687">
        <f t="shared" si="1768"/>
        <v>0</v>
      </c>
      <c r="AV830" s="687">
        <f t="shared" si="1769"/>
        <v>-12.1</v>
      </c>
      <c r="AW830" s="688">
        <f t="shared" si="1770"/>
        <v>0</v>
      </c>
      <c r="AX830" s="687">
        <f>'12. ГД Иркутск'!BS15</f>
        <v>4.5</v>
      </c>
      <c r="AY830" s="687">
        <f>'12. ГД Иркутск'!BU15</f>
        <v>0</v>
      </c>
      <c r="AZ830" s="687">
        <f t="shared" si="1771"/>
        <v>-4.5</v>
      </c>
      <c r="BA830" s="688">
        <f t="shared" si="1772"/>
        <v>0</v>
      </c>
      <c r="BB830" s="687">
        <f>'12. ГД Иркутск'!BY15</f>
        <v>4.5</v>
      </c>
      <c r="BC830" s="687">
        <f>'12. ГД Иркутск'!CA15</f>
        <v>0</v>
      </c>
      <c r="BD830" s="687">
        <f t="shared" si="1773"/>
        <v>-4.5</v>
      </c>
      <c r="BE830" s="688">
        <f t="shared" si="1774"/>
        <v>0</v>
      </c>
      <c r="BF830" s="687">
        <f>'12. ГД Иркутск'!CE15</f>
        <v>3.1</v>
      </c>
      <c r="BG830" s="687">
        <f>'12. ГД Иркутск'!CG15</f>
        <v>0</v>
      </c>
      <c r="BH830" s="687">
        <f t="shared" si="1775"/>
        <v>-3.1</v>
      </c>
      <c r="BI830" s="688">
        <f t="shared" si="1776"/>
        <v>0</v>
      </c>
      <c r="BJ830" s="687">
        <f t="shared" si="1777"/>
        <v>12.899999999999999</v>
      </c>
      <c r="BK830" s="687">
        <f t="shared" si="1778"/>
        <v>0</v>
      </c>
      <c r="BL830" s="687">
        <f t="shared" si="1779"/>
        <v>-12.899999999999999</v>
      </c>
      <c r="BM830" s="688">
        <f t="shared" si="1780"/>
        <v>0</v>
      </c>
      <c r="BN830" s="687">
        <f>'12. ГД Иркутск'!CQ15</f>
        <v>4.4000000000000004</v>
      </c>
      <c r="BO830" s="687">
        <f>'12. ГД Иркутск'!CS15</f>
        <v>0</v>
      </c>
      <c r="BP830" s="687">
        <f t="shared" si="1781"/>
        <v>-4.4000000000000004</v>
      </c>
      <c r="BQ830" s="688">
        <f t="shared" si="1782"/>
        <v>0</v>
      </c>
      <c r="BR830" s="687">
        <f>'12. ГД Иркутск'!CW15</f>
        <v>4.3</v>
      </c>
      <c r="BS830" s="687">
        <f>'12. ГД Иркутск'!CY15</f>
        <v>0</v>
      </c>
      <c r="BT830" s="687">
        <f t="shared" si="1783"/>
        <v>-4.3</v>
      </c>
      <c r="BU830" s="688">
        <f t="shared" si="1784"/>
        <v>0</v>
      </c>
      <c r="BV830" s="687">
        <f>'12. ГД Иркутск'!DC15</f>
        <v>4.2</v>
      </c>
      <c r="BW830" s="687">
        <f>'12. ГД Иркутск'!DE15</f>
        <v>0</v>
      </c>
      <c r="BX830" s="687">
        <f t="shared" si="1785"/>
        <v>-4.2</v>
      </c>
      <c r="BY830" s="688">
        <f t="shared" si="1786"/>
        <v>0</v>
      </c>
    </row>
    <row r="831" spans="2:77" ht="20.100000000000001" customHeight="1">
      <c r="C831" s="416"/>
      <c r="D831" s="528"/>
      <c r="E831" s="528"/>
      <c r="F831" s="529"/>
      <c r="G831" s="530" t="s">
        <v>849</v>
      </c>
      <c r="H831" s="530"/>
      <c r="I831" s="446" t="s">
        <v>169</v>
      </c>
      <c r="J831" s="687">
        <f t="shared" si="1743"/>
        <v>130.6</v>
      </c>
      <c r="K831" s="687">
        <f t="shared" si="1744"/>
        <v>0</v>
      </c>
      <c r="L831" s="687">
        <f t="shared" si="1745"/>
        <v>-130.6</v>
      </c>
      <c r="M831" s="688">
        <f t="shared" si="1746"/>
        <v>0</v>
      </c>
      <c r="N831" s="687">
        <f t="shared" si="1747"/>
        <v>32.200000000000003</v>
      </c>
      <c r="O831" s="687">
        <f t="shared" si="1748"/>
        <v>0</v>
      </c>
      <c r="P831" s="687">
        <f t="shared" si="1749"/>
        <v>-32.200000000000003</v>
      </c>
      <c r="Q831" s="688">
        <f t="shared" si="1750"/>
        <v>0</v>
      </c>
      <c r="R831" s="687">
        <f>'12. ГД Иркутск'!W14</f>
        <v>12</v>
      </c>
      <c r="S831" s="687">
        <f>'12. ГД Иркутск'!Y14</f>
        <v>0</v>
      </c>
      <c r="T831" s="687">
        <f t="shared" si="1751"/>
        <v>-12</v>
      </c>
      <c r="U831" s="688">
        <f t="shared" si="1752"/>
        <v>0</v>
      </c>
      <c r="V831" s="687">
        <f>'12. ГД Иркутск'!AC14</f>
        <v>10.8</v>
      </c>
      <c r="W831" s="687">
        <f>'12. ГД Иркутск'!AE14</f>
        <v>0</v>
      </c>
      <c r="X831" s="687">
        <f t="shared" si="1753"/>
        <v>-10.8</v>
      </c>
      <c r="Y831" s="688">
        <f t="shared" si="1754"/>
        <v>0</v>
      </c>
      <c r="Z831" s="687">
        <f>'12. ГД Иркутск'!AI14</f>
        <v>9.4</v>
      </c>
      <c r="AA831" s="687">
        <f>'12. ГД Иркутск'!AK14</f>
        <v>0</v>
      </c>
      <c r="AB831" s="687">
        <f t="shared" si="1755"/>
        <v>-9.4</v>
      </c>
      <c r="AC831" s="688">
        <f t="shared" si="1756"/>
        <v>0</v>
      </c>
      <c r="AD831" s="687">
        <f t="shared" si="1757"/>
        <v>33.4</v>
      </c>
      <c r="AE831" s="687">
        <f t="shared" si="1758"/>
        <v>0</v>
      </c>
      <c r="AF831" s="687">
        <f t="shared" si="1759"/>
        <v>-33.4</v>
      </c>
      <c r="AG831" s="688">
        <f t="shared" si="1760"/>
        <v>0</v>
      </c>
      <c r="AH831" s="687">
        <f>'12. ГД Иркутск'!AU14</f>
        <v>10.3</v>
      </c>
      <c r="AI831" s="687">
        <f>'12. ГД Иркутск'!AW14</f>
        <v>0</v>
      </c>
      <c r="AJ831" s="687">
        <f t="shared" si="1761"/>
        <v>-10.3</v>
      </c>
      <c r="AK831" s="688">
        <f t="shared" si="1762"/>
        <v>0</v>
      </c>
      <c r="AL831" s="687">
        <f>'12. ГД Иркутск'!BA14</f>
        <v>11.7</v>
      </c>
      <c r="AM831" s="687">
        <f>'12. ГД Иркутск'!BC14</f>
        <v>0</v>
      </c>
      <c r="AN831" s="687">
        <f t="shared" si="1763"/>
        <v>-11.7</v>
      </c>
      <c r="AO831" s="688">
        <f t="shared" si="1764"/>
        <v>0</v>
      </c>
      <c r="AP831" s="687">
        <f>'12. ГД Иркутск'!BG14</f>
        <v>11.4</v>
      </c>
      <c r="AQ831" s="687">
        <f>'12. ГД Иркутск'!BI14</f>
        <v>0</v>
      </c>
      <c r="AR831" s="687">
        <f t="shared" si="1765"/>
        <v>-11.4</v>
      </c>
      <c r="AS831" s="688">
        <f t="shared" si="1766"/>
        <v>0</v>
      </c>
      <c r="AT831" s="687">
        <f t="shared" si="1767"/>
        <v>31.5</v>
      </c>
      <c r="AU831" s="687">
        <f t="shared" si="1768"/>
        <v>0</v>
      </c>
      <c r="AV831" s="687">
        <f t="shared" si="1769"/>
        <v>-31.5</v>
      </c>
      <c r="AW831" s="688">
        <f t="shared" si="1770"/>
        <v>0</v>
      </c>
      <c r="AX831" s="687">
        <f>'12. ГД Иркутск'!BS14</f>
        <v>11.7</v>
      </c>
      <c r="AY831" s="687">
        <f>'12. ГД Иркутск'!BU14</f>
        <v>0</v>
      </c>
      <c r="AZ831" s="687">
        <f t="shared" si="1771"/>
        <v>-11.7</v>
      </c>
      <c r="BA831" s="688">
        <f t="shared" si="1772"/>
        <v>0</v>
      </c>
      <c r="BB831" s="687">
        <f>'12. ГД Иркутск'!BY14</f>
        <v>11.7</v>
      </c>
      <c r="BC831" s="687">
        <f>'12. ГД Иркутск'!CA14</f>
        <v>0</v>
      </c>
      <c r="BD831" s="687">
        <f t="shared" si="1773"/>
        <v>-11.7</v>
      </c>
      <c r="BE831" s="688">
        <f t="shared" si="1774"/>
        <v>0</v>
      </c>
      <c r="BF831" s="687">
        <f>'12. ГД Иркутск'!CE14</f>
        <v>8.1</v>
      </c>
      <c r="BG831" s="687">
        <f>'12. ГД Иркутск'!CG14</f>
        <v>0</v>
      </c>
      <c r="BH831" s="687">
        <f t="shared" si="1775"/>
        <v>-8.1</v>
      </c>
      <c r="BI831" s="688">
        <f t="shared" si="1776"/>
        <v>0</v>
      </c>
      <c r="BJ831" s="687">
        <f t="shared" si="1777"/>
        <v>33.5</v>
      </c>
      <c r="BK831" s="687">
        <f t="shared" si="1778"/>
        <v>0</v>
      </c>
      <c r="BL831" s="687">
        <f t="shared" si="1779"/>
        <v>-33.5</v>
      </c>
      <c r="BM831" s="688">
        <f t="shared" si="1780"/>
        <v>0</v>
      </c>
      <c r="BN831" s="687">
        <f>'12. ГД Иркутск'!CQ14</f>
        <v>11.5</v>
      </c>
      <c r="BO831" s="687">
        <f>'12. ГД Иркутск'!CS14</f>
        <v>0</v>
      </c>
      <c r="BP831" s="687">
        <f t="shared" si="1781"/>
        <v>-11.5</v>
      </c>
      <c r="BQ831" s="688">
        <f t="shared" si="1782"/>
        <v>0</v>
      </c>
      <c r="BR831" s="687">
        <f>'12. ГД Иркутск'!CW14</f>
        <v>11.1</v>
      </c>
      <c r="BS831" s="687">
        <f>'12. ГД Иркутск'!CY14</f>
        <v>0</v>
      </c>
      <c r="BT831" s="687">
        <f t="shared" si="1783"/>
        <v>-11.1</v>
      </c>
      <c r="BU831" s="688">
        <f t="shared" si="1784"/>
        <v>0</v>
      </c>
      <c r="BV831" s="687">
        <f>'12. ГД Иркутск'!DC14</f>
        <v>10.9</v>
      </c>
      <c r="BW831" s="687">
        <f>'12. ГД Иркутск'!DE14</f>
        <v>0</v>
      </c>
      <c r="BX831" s="687">
        <f t="shared" si="1785"/>
        <v>-10.9</v>
      </c>
      <c r="BY831" s="688">
        <f t="shared" si="1786"/>
        <v>0</v>
      </c>
    </row>
    <row r="832" spans="2:77" ht="20.100000000000001" customHeight="1">
      <c r="C832" s="689" t="s">
        <v>184</v>
      </c>
      <c r="D832" s="528"/>
      <c r="E832" s="528"/>
      <c r="F832" s="529"/>
      <c r="G832" s="530" t="s">
        <v>850</v>
      </c>
      <c r="H832" s="530"/>
      <c r="I832" s="9" t="s">
        <v>98</v>
      </c>
      <c r="J832" s="687">
        <f t="shared" si="1743"/>
        <v>45.7</v>
      </c>
      <c r="K832" s="687">
        <f t="shared" si="1744"/>
        <v>0</v>
      </c>
      <c r="L832" s="687">
        <f t="shared" si="1745"/>
        <v>-45.7</v>
      </c>
      <c r="M832" s="688">
        <f t="shared" si="1746"/>
        <v>0</v>
      </c>
      <c r="N832" s="687">
        <f t="shared" si="1747"/>
        <v>14.4</v>
      </c>
      <c r="O832" s="687">
        <f t="shared" si="1748"/>
        <v>0</v>
      </c>
      <c r="P832" s="687">
        <f t="shared" si="1749"/>
        <v>-14.4</v>
      </c>
      <c r="Q832" s="688">
        <f t="shared" si="1750"/>
        <v>0</v>
      </c>
      <c r="R832" s="687">
        <f>'13. ГД Шельф'!W21</f>
        <v>5</v>
      </c>
      <c r="S832" s="687">
        <f>'13. ГД Шельф'!Y21</f>
        <v>0</v>
      </c>
      <c r="T832" s="687">
        <f t="shared" si="1751"/>
        <v>-5</v>
      </c>
      <c r="U832" s="688">
        <f t="shared" si="1752"/>
        <v>0</v>
      </c>
      <c r="V832" s="687">
        <f>'13. ГД Шельф'!AC21</f>
        <v>4.5</v>
      </c>
      <c r="W832" s="687">
        <f>'13. ГД Шельф'!AE21</f>
        <v>0</v>
      </c>
      <c r="X832" s="687">
        <f t="shared" si="1753"/>
        <v>-4.5</v>
      </c>
      <c r="Y832" s="688">
        <f t="shared" si="1754"/>
        <v>0</v>
      </c>
      <c r="Z832" s="687">
        <f>'13. ГД Шельф'!AI21</f>
        <v>4.9000000000000004</v>
      </c>
      <c r="AA832" s="687">
        <f>'13. ГД Шельф'!AK21</f>
        <v>0</v>
      </c>
      <c r="AB832" s="687">
        <f t="shared" si="1755"/>
        <v>-4.9000000000000004</v>
      </c>
      <c r="AC832" s="688">
        <f t="shared" si="1756"/>
        <v>0</v>
      </c>
      <c r="AD832" s="687">
        <f t="shared" si="1757"/>
        <v>10.700000000000001</v>
      </c>
      <c r="AE832" s="687">
        <f t="shared" si="1758"/>
        <v>0</v>
      </c>
      <c r="AF832" s="687">
        <f t="shared" si="1759"/>
        <v>-10.700000000000001</v>
      </c>
      <c r="AG832" s="688">
        <f t="shared" si="1760"/>
        <v>0</v>
      </c>
      <c r="AH832" s="687">
        <f>'13. ГД Шельф'!AU21</f>
        <v>3.6</v>
      </c>
      <c r="AI832" s="687">
        <f>'13. ГД Шельф'!AW21</f>
        <v>0</v>
      </c>
      <c r="AJ832" s="687">
        <f t="shared" si="1761"/>
        <v>-3.6</v>
      </c>
      <c r="AK832" s="688">
        <f t="shared" si="1762"/>
        <v>0</v>
      </c>
      <c r="AL832" s="687">
        <f>'13. ГД Шельф'!BA21</f>
        <v>3.7</v>
      </c>
      <c r="AM832" s="687">
        <f>'13. ГД Шельф'!BC21</f>
        <v>0</v>
      </c>
      <c r="AN832" s="687">
        <f t="shared" si="1763"/>
        <v>-3.7</v>
      </c>
      <c r="AO832" s="688">
        <f t="shared" si="1764"/>
        <v>0</v>
      </c>
      <c r="AP832" s="687">
        <f>'13. ГД Шельф'!BG21</f>
        <v>3.4</v>
      </c>
      <c r="AQ832" s="687">
        <f>'13. ГД Шельф'!BI21</f>
        <v>0</v>
      </c>
      <c r="AR832" s="687">
        <f t="shared" si="1765"/>
        <v>-3.4</v>
      </c>
      <c r="AS832" s="688">
        <f t="shared" si="1766"/>
        <v>0</v>
      </c>
      <c r="AT832" s="687">
        <f t="shared" si="1767"/>
        <v>9.5</v>
      </c>
      <c r="AU832" s="687">
        <f t="shared" si="1768"/>
        <v>0</v>
      </c>
      <c r="AV832" s="687">
        <f t="shared" si="1769"/>
        <v>-9.5</v>
      </c>
      <c r="AW832" s="688">
        <f t="shared" si="1770"/>
        <v>0</v>
      </c>
      <c r="AX832" s="687">
        <f>'13. ГД Шельф'!BS21</f>
        <v>3.1</v>
      </c>
      <c r="AY832" s="687">
        <f>'13. ГД Шельф'!BU21</f>
        <v>0</v>
      </c>
      <c r="AZ832" s="687">
        <f t="shared" si="1771"/>
        <v>-3.1</v>
      </c>
      <c r="BA832" s="688">
        <f t="shared" si="1772"/>
        <v>0</v>
      </c>
      <c r="BB832" s="687">
        <f>'13. ГД Шельф'!BY21</f>
        <v>3.2</v>
      </c>
      <c r="BC832" s="687">
        <f>'13. ГД Шельф'!CA21</f>
        <v>0</v>
      </c>
      <c r="BD832" s="687">
        <f t="shared" si="1773"/>
        <v>-3.2</v>
      </c>
      <c r="BE832" s="688">
        <f t="shared" si="1774"/>
        <v>0</v>
      </c>
      <c r="BF832" s="687">
        <f>'13. ГД Шельф'!CE21</f>
        <v>3.2</v>
      </c>
      <c r="BG832" s="687">
        <f>'13. ГД Шельф'!CG21</f>
        <v>0</v>
      </c>
      <c r="BH832" s="687">
        <f t="shared" si="1775"/>
        <v>-3.2</v>
      </c>
      <c r="BI832" s="688">
        <f t="shared" si="1776"/>
        <v>0</v>
      </c>
      <c r="BJ832" s="687">
        <f t="shared" si="1777"/>
        <v>11.100000000000001</v>
      </c>
      <c r="BK832" s="687">
        <f t="shared" si="1778"/>
        <v>0</v>
      </c>
      <c r="BL832" s="687">
        <f t="shared" si="1779"/>
        <v>-11.100000000000001</v>
      </c>
      <c r="BM832" s="688">
        <f t="shared" si="1780"/>
        <v>0</v>
      </c>
      <c r="BN832" s="687">
        <f>'13. ГД Шельф'!CQ21</f>
        <v>3.7</v>
      </c>
      <c r="BO832" s="687">
        <f>'13. ГД Шельф'!CS21</f>
        <v>0</v>
      </c>
      <c r="BP832" s="687">
        <f t="shared" si="1781"/>
        <v>-3.7</v>
      </c>
      <c r="BQ832" s="688">
        <f t="shared" si="1782"/>
        <v>0</v>
      </c>
      <c r="BR832" s="687">
        <f>'13. ГД Шельф'!CW21</f>
        <v>3.6</v>
      </c>
      <c r="BS832" s="687">
        <f>'13. ГД Шельф'!CY21</f>
        <v>0</v>
      </c>
      <c r="BT832" s="687">
        <f t="shared" si="1783"/>
        <v>-3.6</v>
      </c>
      <c r="BU832" s="688">
        <f t="shared" si="1784"/>
        <v>0</v>
      </c>
      <c r="BV832" s="687">
        <f>'13. ГД Шельф'!DC21</f>
        <v>3.8</v>
      </c>
      <c r="BW832" s="687">
        <f>'13. ГД Шельф'!DE21</f>
        <v>0</v>
      </c>
      <c r="BX832" s="687">
        <f t="shared" si="1785"/>
        <v>-3.8</v>
      </c>
      <c r="BY832" s="688">
        <f t="shared" si="1786"/>
        <v>0</v>
      </c>
    </row>
    <row r="833" spans="2:77" ht="20.100000000000001" customHeight="1">
      <c r="C833" s="416"/>
      <c r="D833" s="528"/>
      <c r="E833" s="528"/>
      <c r="F833" s="529"/>
      <c r="G833" s="530" t="s">
        <v>851</v>
      </c>
      <c r="H833" s="530"/>
      <c r="I833" s="446" t="s">
        <v>169</v>
      </c>
      <c r="J833" s="687">
        <f t="shared" si="1743"/>
        <v>51.4</v>
      </c>
      <c r="K833" s="687">
        <f t="shared" si="1744"/>
        <v>0</v>
      </c>
      <c r="L833" s="687">
        <f t="shared" si="1745"/>
        <v>-51.4</v>
      </c>
      <c r="M833" s="688">
        <f t="shared" si="1746"/>
        <v>0</v>
      </c>
      <c r="N833" s="687">
        <f t="shared" si="1747"/>
        <v>16.399999999999999</v>
      </c>
      <c r="O833" s="687">
        <f t="shared" si="1748"/>
        <v>0</v>
      </c>
      <c r="P833" s="687">
        <f t="shared" si="1749"/>
        <v>-16.399999999999999</v>
      </c>
      <c r="Q833" s="688">
        <f t="shared" si="1750"/>
        <v>0</v>
      </c>
      <c r="R833" s="687">
        <f>'13. ГД Шельф'!W20</f>
        <v>5.7</v>
      </c>
      <c r="S833" s="687">
        <f>'13. ГД Шельф'!Y20</f>
        <v>0</v>
      </c>
      <c r="T833" s="687">
        <f t="shared" si="1751"/>
        <v>-5.7</v>
      </c>
      <c r="U833" s="688">
        <f t="shared" si="1752"/>
        <v>0</v>
      </c>
      <c r="V833" s="687">
        <f>'13. ГД Шельф'!AC20</f>
        <v>5.0999999999999996</v>
      </c>
      <c r="W833" s="687">
        <f>'13. ГД Шельф'!AE20</f>
        <v>0</v>
      </c>
      <c r="X833" s="687">
        <f t="shared" si="1753"/>
        <v>-5.0999999999999996</v>
      </c>
      <c r="Y833" s="688">
        <f t="shared" si="1754"/>
        <v>0</v>
      </c>
      <c r="Z833" s="687">
        <f>'13. ГД Шельф'!AI20</f>
        <v>5.6</v>
      </c>
      <c r="AA833" s="687">
        <f>'13. ГД Шельф'!AK20</f>
        <v>0</v>
      </c>
      <c r="AB833" s="687">
        <f t="shared" si="1755"/>
        <v>-5.6</v>
      </c>
      <c r="AC833" s="688">
        <f t="shared" si="1756"/>
        <v>0</v>
      </c>
      <c r="AD833" s="687">
        <f t="shared" si="1757"/>
        <v>12.2</v>
      </c>
      <c r="AE833" s="687">
        <f t="shared" si="1758"/>
        <v>0</v>
      </c>
      <c r="AF833" s="687">
        <f t="shared" si="1759"/>
        <v>-12.2</v>
      </c>
      <c r="AG833" s="688">
        <f t="shared" si="1760"/>
        <v>0</v>
      </c>
      <c r="AH833" s="687">
        <f>'13. ГД Шельф'!AU20</f>
        <v>4.0999999999999996</v>
      </c>
      <c r="AI833" s="687">
        <f>'13. ГД Шельф'!AW20</f>
        <v>0</v>
      </c>
      <c r="AJ833" s="687">
        <f t="shared" si="1761"/>
        <v>-4.0999999999999996</v>
      </c>
      <c r="AK833" s="688">
        <f t="shared" si="1762"/>
        <v>0</v>
      </c>
      <c r="AL833" s="687">
        <f>'13. ГД Шельф'!BA20</f>
        <v>4.0999999999999996</v>
      </c>
      <c r="AM833" s="687">
        <f>'13. ГД Шельф'!BC20</f>
        <v>0</v>
      </c>
      <c r="AN833" s="687">
        <f t="shared" si="1763"/>
        <v>-4.0999999999999996</v>
      </c>
      <c r="AO833" s="688">
        <f t="shared" si="1764"/>
        <v>0</v>
      </c>
      <c r="AP833" s="687">
        <f>'13. ГД Шельф'!BG20</f>
        <v>4</v>
      </c>
      <c r="AQ833" s="687">
        <f>'13. ГД Шельф'!BI20</f>
        <v>0</v>
      </c>
      <c r="AR833" s="687">
        <f t="shared" si="1765"/>
        <v>-4</v>
      </c>
      <c r="AS833" s="688">
        <f t="shared" si="1766"/>
        <v>0</v>
      </c>
      <c r="AT833" s="687">
        <f t="shared" si="1767"/>
        <v>10.4</v>
      </c>
      <c r="AU833" s="687">
        <f t="shared" si="1768"/>
        <v>0</v>
      </c>
      <c r="AV833" s="687">
        <f t="shared" si="1769"/>
        <v>-10.4</v>
      </c>
      <c r="AW833" s="688">
        <f t="shared" si="1770"/>
        <v>0</v>
      </c>
      <c r="AX833" s="687">
        <f>'13. ГД Шельф'!BS20</f>
        <v>3.4</v>
      </c>
      <c r="AY833" s="687">
        <f>'13. ГД Шельф'!BU20</f>
        <v>0</v>
      </c>
      <c r="AZ833" s="687">
        <f t="shared" si="1771"/>
        <v>-3.4</v>
      </c>
      <c r="BA833" s="688">
        <f t="shared" si="1772"/>
        <v>0</v>
      </c>
      <c r="BB833" s="687">
        <f>'13. ГД Шельф'!BY20</f>
        <v>3.5</v>
      </c>
      <c r="BC833" s="687">
        <f>'13. ГД Шельф'!CA20</f>
        <v>0</v>
      </c>
      <c r="BD833" s="687">
        <f t="shared" si="1773"/>
        <v>-3.5</v>
      </c>
      <c r="BE833" s="688">
        <f t="shared" si="1774"/>
        <v>0</v>
      </c>
      <c r="BF833" s="687">
        <f>'13. ГД Шельф'!CE20</f>
        <v>3.5</v>
      </c>
      <c r="BG833" s="687">
        <f>'13. ГД Шельф'!CG20</f>
        <v>0</v>
      </c>
      <c r="BH833" s="687">
        <f t="shared" si="1775"/>
        <v>-3.5</v>
      </c>
      <c r="BI833" s="688">
        <f t="shared" si="1776"/>
        <v>0</v>
      </c>
      <c r="BJ833" s="687">
        <f t="shared" si="1777"/>
        <v>12.399999999999999</v>
      </c>
      <c r="BK833" s="687">
        <f t="shared" si="1778"/>
        <v>0</v>
      </c>
      <c r="BL833" s="687">
        <f t="shared" si="1779"/>
        <v>-12.399999999999999</v>
      </c>
      <c r="BM833" s="688">
        <f t="shared" si="1780"/>
        <v>0</v>
      </c>
      <c r="BN833" s="687">
        <f>'13. ГД Шельф'!CQ20</f>
        <v>4.2</v>
      </c>
      <c r="BO833" s="687">
        <f>'13. ГД Шельф'!CS20</f>
        <v>0</v>
      </c>
      <c r="BP833" s="687">
        <f t="shared" si="1781"/>
        <v>-4.2</v>
      </c>
      <c r="BQ833" s="688">
        <f t="shared" si="1782"/>
        <v>0</v>
      </c>
      <c r="BR833" s="687">
        <f>'13. ГД Шельф'!CW20</f>
        <v>4</v>
      </c>
      <c r="BS833" s="687">
        <f>'13. ГД Шельф'!CY20</f>
        <v>0</v>
      </c>
      <c r="BT833" s="687">
        <f t="shared" si="1783"/>
        <v>-4</v>
      </c>
      <c r="BU833" s="688">
        <f t="shared" si="1784"/>
        <v>0</v>
      </c>
      <c r="BV833" s="687">
        <f>'13. ГД Шельф'!DC20</f>
        <v>4.2</v>
      </c>
      <c r="BW833" s="687">
        <f>'13. ГД Шельф'!DE20</f>
        <v>0</v>
      </c>
      <c r="BX833" s="687">
        <f t="shared" si="1785"/>
        <v>-4.2</v>
      </c>
      <c r="BY833" s="688">
        <f t="shared" si="1786"/>
        <v>0</v>
      </c>
    </row>
    <row r="834" spans="2:77" ht="20.100000000000001" customHeight="1">
      <c r="B834" s="413" t="s">
        <v>857</v>
      </c>
      <c r="C834" s="428" t="s">
        <v>123</v>
      </c>
      <c r="D834" s="528"/>
      <c r="E834" s="528"/>
      <c r="F834" s="529"/>
      <c r="G834" s="530" t="s">
        <v>858</v>
      </c>
      <c r="H834" s="530"/>
      <c r="I834" s="9" t="s">
        <v>98</v>
      </c>
      <c r="J834" s="687">
        <f t="shared" si="1743"/>
        <v>6.1000000000000005</v>
      </c>
      <c r="K834" s="687">
        <f t="shared" si="1744"/>
        <v>0</v>
      </c>
      <c r="L834" s="687">
        <f t="shared" si="1745"/>
        <v>-6.1000000000000005</v>
      </c>
      <c r="M834" s="688">
        <f t="shared" si="1746"/>
        <v>0</v>
      </c>
      <c r="N834" s="687">
        <f t="shared" si="1747"/>
        <v>1.92</v>
      </c>
      <c r="O834" s="687">
        <f t="shared" si="1748"/>
        <v>0</v>
      </c>
      <c r="P834" s="687">
        <f t="shared" si="1749"/>
        <v>-1.92</v>
      </c>
      <c r="Q834" s="688">
        <f t="shared" si="1750"/>
        <v>0</v>
      </c>
      <c r="R834" s="687">
        <f>'7. ГД Ямбург'!W39+0+0</f>
        <v>0.66</v>
      </c>
      <c r="S834" s="687">
        <f>'7. ГД Ямбург'!Y39+0+0</f>
        <v>0</v>
      </c>
      <c r="T834" s="687">
        <f t="shared" si="1751"/>
        <v>-0.66</v>
      </c>
      <c r="U834" s="688">
        <f t="shared" si="1752"/>
        <v>0</v>
      </c>
      <c r="V834" s="687">
        <f>'7. ГД Ямбург'!AC39+0+0</f>
        <v>0.6</v>
      </c>
      <c r="W834" s="687">
        <f>'7. ГД Ямбург'!AE39+0+0</f>
        <v>0</v>
      </c>
      <c r="X834" s="687">
        <f t="shared" si="1753"/>
        <v>-0.6</v>
      </c>
      <c r="Y834" s="688">
        <f t="shared" si="1754"/>
        <v>0</v>
      </c>
      <c r="Z834" s="687">
        <f>'7. ГД Ямбург'!AI39+0+0</f>
        <v>0.66</v>
      </c>
      <c r="AA834" s="687">
        <f>'7. ГД Ямбург'!AK39+0+0</f>
        <v>0</v>
      </c>
      <c r="AB834" s="687">
        <f t="shared" si="1755"/>
        <v>-0.66</v>
      </c>
      <c r="AC834" s="688">
        <f t="shared" si="1756"/>
        <v>0</v>
      </c>
      <c r="AD834" s="687">
        <f t="shared" si="1757"/>
        <v>1.75</v>
      </c>
      <c r="AE834" s="687">
        <f t="shared" si="1758"/>
        <v>0</v>
      </c>
      <c r="AF834" s="687">
        <f t="shared" si="1759"/>
        <v>-1.75</v>
      </c>
      <c r="AG834" s="688">
        <f t="shared" si="1760"/>
        <v>0</v>
      </c>
      <c r="AH834" s="687">
        <f>'7. ГД Ямбург'!AU39+0+0</f>
        <v>0.63</v>
      </c>
      <c r="AI834" s="687">
        <f>'7. ГД Ямбург'!AW39+0+0</f>
        <v>0</v>
      </c>
      <c r="AJ834" s="687">
        <f t="shared" si="1761"/>
        <v>-0.63</v>
      </c>
      <c r="AK834" s="688">
        <f t="shared" si="1762"/>
        <v>0</v>
      </c>
      <c r="AL834" s="687">
        <f>'7. ГД Ямбург'!BA39+0+0</f>
        <v>0.64</v>
      </c>
      <c r="AM834" s="687">
        <f>'7. ГД Ямбург'!BC39+0+0</f>
        <v>0</v>
      </c>
      <c r="AN834" s="687">
        <f t="shared" si="1763"/>
        <v>-0.64</v>
      </c>
      <c r="AO834" s="688">
        <f t="shared" si="1764"/>
        <v>0</v>
      </c>
      <c r="AP834" s="687">
        <f>'7. ГД Ямбург'!BG39+0+0</f>
        <v>0.48</v>
      </c>
      <c r="AQ834" s="687">
        <f>'7. ГД Ямбург'!BI39+0+0</f>
        <v>0</v>
      </c>
      <c r="AR834" s="687">
        <f t="shared" si="1765"/>
        <v>-0.48</v>
      </c>
      <c r="AS834" s="688">
        <f t="shared" si="1766"/>
        <v>0</v>
      </c>
      <c r="AT834" s="687">
        <f t="shared" si="1767"/>
        <v>0.56000000000000005</v>
      </c>
      <c r="AU834" s="687">
        <f t="shared" si="1768"/>
        <v>0</v>
      </c>
      <c r="AV834" s="687">
        <f t="shared" si="1769"/>
        <v>-0.56000000000000005</v>
      </c>
      <c r="AW834" s="688">
        <f t="shared" si="1770"/>
        <v>0</v>
      </c>
      <c r="AX834" s="687">
        <f>'7. ГД Ямбург'!BS39+0+0</f>
        <v>0.27</v>
      </c>
      <c r="AY834" s="687">
        <f>'7. ГД Ямбург'!BU39+0+0</f>
        <v>0</v>
      </c>
      <c r="AZ834" s="687">
        <f t="shared" si="1771"/>
        <v>-0.27</v>
      </c>
      <c r="BA834" s="688">
        <f t="shared" si="1772"/>
        <v>0</v>
      </c>
      <c r="BB834" s="687">
        <f>'7. ГД Ямбург'!BY39+0+0</f>
        <v>0.14000000000000001</v>
      </c>
      <c r="BC834" s="687">
        <f>'7. ГД Ямбург'!CA39+0+0</f>
        <v>0</v>
      </c>
      <c r="BD834" s="687">
        <f t="shared" si="1773"/>
        <v>-0.14000000000000001</v>
      </c>
      <c r="BE834" s="688">
        <f t="shared" si="1774"/>
        <v>0</v>
      </c>
      <c r="BF834" s="687">
        <f>'7. ГД Ямбург'!CE39+0+0</f>
        <v>0.15</v>
      </c>
      <c r="BG834" s="687">
        <f>'7. ГД Ямбург'!CG39+0+0</f>
        <v>0</v>
      </c>
      <c r="BH834" s="687">
        <f t="shared" si="1775"/>
        <v>-0.15</v>
      </c>
      <c r="BI834" s="688">
        <f t="shared" si="1776"/>
        <v>0</v>
      </c>
      <c r="BJ834" s="687">
        <f t="shared" si="1777"/>
        <v>1.87</v>
      </c>
      <c r="BK834" s="687">
        <f t="shared" si="1778"/>
        <v>0</v>
      </c>
      <c r="BL834" s="687">
        <f t="shared" si="1779"/>
        <v>-1.87</v>
      </c>
      <c r="BM834" s="688">
        <f t="shared" si="1780"/>
        <v>0</v>
      </c>
      <c r="BN834" s="687">
        <f>'7. ГД Ямбург'!CQ39+0+0</f>
        <v>0.63</v>
      </c>
      <c r="BO834" s="687">
        <f>'7. ГД Ямбург'!CS39+0+0</f>
        <v>0</v>
      </c>
      <c r="BP834" s="687">
        <f t="shared" si="1781"/>
        <v>-0.63</v>
      </c>
      <c r="BQ834" s="688">
        <f t="shared" si="1782"/>
        <v>0</v>
      </c>
      <c r="BR834" s="687">
        <f>'7. ГД Ямбург'!CW39+0+0</f>
        <v>0.61</v>
      </c>
      <c r="BS834" s="687">
        <f>'7. ГД Ямбург'!CY39+0+0</f>
        <v>0</v>
      </c>
      <c r="BT834" s="687">
        <f t="shared" si="1783"/>
        <v>-0.61</v>
      </c>
      <c r="BU834" s="688">
        <f t="shared" si="1784"/>
        <v>0</v>
      </c>
      <c r="BV834" s="687">
        <f>'7. ГД Ямбург'!DC39+0+0</f>
        <v>0.63</v>
      </c>
      <c r="BW834" s="687">
        <f>'7. ГД Ямбург'!DE39+0+0</f>
        <v>0</v>
      </c>
      <c r="BX834" s="687">
        <f t="shared" si="1785"/>
        <v>-0.63</v>
      </c>
      <c r="BY834" s="688">
        <f t="shared" si="1786"/>
        <v>0</v>
      </c>
    </row>
    <row r="835" spans="2:77" ht="20.100000000000001" customHeight="1">
      <c r="C835" s="416"/>
      <c r="D835" s="528"/>
      <c r="E835" s="528"/>
      <c r="F835" s="529"/>
      <c r="G835" s="530" t="s">
        <v>859</v>
      </c>
      <c r="H835" s="530"/>
      <c r="I835" s="446" t="s">
        <v>169</v>
      </c>
      <c r="J835" s="687">
        <f t="shared" si="1743"/>
        <v>5.54</v>
      </c>
      <c r="K835" s="687">
        <f t="shared" si="1744"/>
        <v>0</v>
      </c>
      <c r="L835" s="687">
        <f t="shared" si="1745"/>
        <v>-5.54</v>
      </c>
      <c r="M835" s="688">
        <f t="shared" si="1746"/>
        <v>0</v>
      </c>
      <c r="N835" s="687">
        <f t="shared" si="1747"/>
        <v>1.92</v>
      </c>
      <c r="O835" s="687">
        <f t="shared" si="1748"/>
        <v>0</v>
      </c>
      <c r="P835" s="687">
        <f t="shared" si="1749"/>
        <v>-1.92</v>
      </c>
      <c r="Q835" s="688">
        <f t="shared" si="1750"/>
        <v>0</v>
      </c>
      <c r="R835" s="687">
        <f>'7. ГД Ямбург'!W38+0+0</f>
        <v>0.68</v>
      </c>
      <c r="S835" s="687">
        <f>'7. ГД Ямбург'!Y38+0+0</f>
        <v>0</v>
      </c>
      <c r="T835" s="687">
        <f t="shared" si="1751"/>
        <v>-0.68</v>
      </c>
      <c r="U835" s="688">
        <f t="shared" si="1752"/>
        <v>0</v>
      </c>
      <c r="V835" s="687">
        <f>'7. ГД Ямбург'!AC38+0+0</f>
        <v>0.56999999999999995</v>
      </c>
      <c r="W835" s="687">
        <f>'7. ГД Ямбург'!AE38+0+0</f>
        <v>0</v>
      </c>
      <c r="X835" s="687">
        <f t="shared" si="1753"/>
        <v>-0.56999999999999995</v>
      </c>
      <c r="Y835" s="688">
        <f t="shared" si="1754"/>
        <v>0</v>
      </c>
      <c r="Z835" s="687">
        <f>'7. ГД Ямбург'!AI38+0+0</f>
        <v>0.67</v>
      </c>
      <c r="AA835" s="687">
        <f>'7. ГД Ямбург'!AK38+0+0</f>
        <v>0</v>
      </c>
      <c r="AB835" s="687">
        <f t="shared" si="1755"/>
        <v>-0.67</v>
      </c>
      <c r="AC835" s="688">
        <f t="shared" si="1756"/>
        <v>0</v>
      </c>
      <c r="AD835" s="687">
        <f t="shared" si="1757"/>
        <v>1.56</v>
      </c>
      <c r="AE835" s="687">
        <f t="shared" si="1758"/>
        <v>0</v>
      </c>
      <c r="AF835" s="687">
        <f t="shared" si="1759"/>
        <v>-1.56</v>
      </c>
      <c r="AG835" s="688">
        <f t="shared" si="1760"/>
        <v>0</v>
      </c>
      <c r="AH835" s="687">
        <f>'7. ГД Ямбург'!AU38+0+0</f>
        <v>0.5</v>
      </c>
      <c r="AI835" s="687">
        <f>'7. ГД Ямбург'!AW38+0+0</f>
        <v>0</v>
      </c>
      <c r="AJ835" s="687">
        <f t="shared" si="1761"/>
        <v>-0.5</v>
      </c>
      <c r="AK835" s="688">
        <f t="shared" si="1762"/>
        <v>0</v>
      </c>
      <c r="AL835" s="687">
        <f>'7. ГД Ямбург'!BA38+0+0</f>
        <v>0.6</v>
      </c>
      <c r="AM835" s="687">
        <f>'7. ГД Ямбург'!BC38+0+0</f>
        <v>0</v>
      </c>
      <c r="AN835" s="687">
        <f t="shared" si="1763"/>
        <v>-0.6</v>
      </c>
      <c r="AO835" s="688">
        <f t="shared" si="1764"/>
        <v>0</v>
      </c>
      <c r="AP835" s="687">
        <f>'7. ГД Ямбург'!BG38+0+0</f>
        <v>0.46</v>
      </c>
      <c r="AQ835" s="687">
        <f>'7. ГД Ямбург'!BI38+0+0</f>
        <v>0</v>
      </c>
      <c r="AR835" s="687">
        <f t="shared" si="1765"/>
        <v>-0.46</v>
      </c>
      <c r="AS835" s="688">
        <f t="shared" si="1766"/>
        <v>0</v>
      </c>
      <c r="AT835" s="687">
        <f t="shared" si="1767"/>
        <v>0.43000000000000005</v>
      </c>
      <c r="AU835" s="687">
        <f t="shared" si="1768"/>
        <v>0</v>
      </c>
      <c r="AV835" s="687">
        <f t="shared" si="1769"/>
        <v>-0.43000000000000005</v>
      </c>
      <c r="AW835" s="688">
        <f t="shared" si="1770"/>
        <v>0</v>
      </c>
      <c r="AX835" s="687">
        <f>'7. ГД Ямбург'!BS38+0+0</f>
        <v>0.23</v>
      </c>
      <c r="AY835" s="687">
        <f>'7. ГД Ямбург'!BU38+0+0</f>
        <v>0</v>
      </c>
      <c r="AZ835" s="687">
        <f t="shared" si="1771"/>
        <v>-0.23</v>
      </c>
      <c r="BA835" s="688">
        <f t="shared" si="1772"/>
        <v>0</v>
      </c>
      <c r="BB835" s="687">
        <f>'7. ГД Ямбург'!BY38+0+0</f>
        <v>7.0000000000000007E-2</v>
      </c>
      <c r="BC835" s="687">
        <f>'7. ГД Ямбург'!CA38+0+0</f>
        <v>0</v>
      </c>
      <c r="BD835" s="687">
        <f t="shared" si="1773"/>
        <v>-7.0000000000000007E-2</v>
      </c>
      <c r="BE835" s="688">
        <f t="shared" si="1774"/>
        <v>0</v>
      </c>
      <c r="BF835" s="687">
        <f>'7. ГД Ямбург'!CE38+0+0</f>
        <v>0.13</v>
      </c>
      <c r="BG835" s="687">
        <f>'7. ГД Ямбург'!CG38+0+0</f>
        <v>0</v>
      </c>
      <c r="BH835" s="687">
        <f t="shared" si="1775"/>
        <v>-0.13</v>
      </c>
      <c r="BI835" s="688">
        <f t="shared" si="1776"/>
        <v>0</v>
      </c>
      <c r="BJ835" s="687">
        <f t="shared" si="1777"/>
        <v>1.63</v>
      </c>
      <c r="BK835" s="687">
        <f t="shared" si="1778"/>
        <v>0</v>
      </c>
      <c r="BL835" s="687">
        <f t="shared" si="1779"/>
        <v>-1.63</v>
      </c>
      <c r="BM835" s="688">
        <f t="shared" si="1780"/>
        <v>0</v>
      </c>
      <c r="BN835" s="687">
        <f>'7. ГД Ямбург'!CQ38+0+0</f>
        <v>0.48</v>
      </c>
      <c r="BO835" s="687">
        <f>'7. ГД Ямбург'!CS38+0+0</f>
        <v>0</v>
      </c>
      <c r="BP835" s="687">
        <f t="shared" si="1781"/>
        <v>-0.48</v>
      </c>
      <c r="BQ835" s="688">
        <f t="shared" si="1782"/>
        <v>0</v>
      </c>
      <c r="BR835" s="687">
        <f>'7. ГД Ямбург'!CW38+0+0</f>
        <v>0.57999999999999996</v>
      </c>
      <c r="BS835" s="687">
        <f>'7. ГД Ямбург'!CY38+0+0</f>
        <v>0</v>
      </c>
      <c r="BT835" s="687">
        <f t="shared" si="1783"/>
        <v>-0.57999999999999996</v>
      </c>
      <c r="BU835" s="688">
        <f t="shared" si="1784"/>
        <v>0</v>
      </c>
      <c r="BV835" s="687">
        <f>'7. ГД Ямбург'!DC38+0+0</f>
        <v>0.56999999999999995</v>
      </c>
      <c r="BW835" s="687">
        <f>'7. ГД Ямбург'!DE38+0+0</f>
        <v>0</v>
      </c>
      <c r="BX835" s="687">
        <f t="shared" si="1785"/>
        <v>-0.56999999999999995</v>
      </c>
      <c r="BY835" s="688">
        <f t="shared" si="1786"/>
        <v>0</v>
      </c>
    </row>
    <row r="836" spans="2:77" ht="20.100000000000001" customHeight="1">
      <c r="C836" s="424" t="s">
        <v>180</v>
      </c>
      <c r="D836" s="528"/>
      <c r="E836" s="528"/>
      <c r="F836" s="529"/>
      <c r="G836" s="530" t="s">
        <v>844</v>
      </c>
      <c r="H836" s="530"/>
      <c r="I836" s="9" t="s">
        <v>98</v>
      </c>
      <c r="J836" s="687">
        <f t="shared" si="1743"/>
        <v>6.1000000000000005</v>
      </c>
      <c r="K836" s="687">
        <f t="shared" si="1744"/>
        <v>0</v>
      </c>
      <c r="L836" s="687">
        <f t="shared" si="1745"/>
        <v>-6.1000000000000005</v>
      </c>
      <c r="M836" s="688">
        <f t="shared" si="1746"/>
        <v>0</v>
      </c>
      <c r="N836" s="687">
        <f t="shared" si="1747"/>
        <v>1.92</v>
      </c>
      <c r="O836" s="687">
        <f t="shared" si="1748"/>
        <v>0</v>
      </c>
      <c r="P836" s="687">
        <f t="shared" si="1749"/>
        <v>-1.92</v>
      </c>
      <c r="Q836" s="688">
        <f t="shared" si="1750"/>
        <v>0</v>
      </c>
      <c r="R836" s="687">
        <f>'7. ГД Ямбург'!W39</f>
        <v>0.66</v>
      </c>
      <c r="S836" s="687">
        <f>'7. ГД Ямбург'!Y39</f>
        <v>0</v>
      </c>
      <c r="T836" s="687">
        <f t="shared" si="1751"/>
        <v>-0.66</v>
      </c>
      <c r="U836" s="688">
        <f t="shared" si="1752"/>
        <v>0</v>
      </c>
      <c r="V836" s="687">
        <f>'7. ГД Ямбург'!AC39</f>
        <v>0.6</v>
      </c>
      <c r="W836" s="687">
        <f>'7. ГД Ямбург'!AE39</f>
        <v>0</v>
      </c>
      <c r="X836" s="687">
        <f t="shared" si="1753"/>
        <v>-0.6</v>
      </c>
      <c r="Y836" s="688">
        <f t="shared" si="1754"/>
        <v>0</v>
      </c>
      <c r="Z836" s="687">
        <f>'7. ГД Ямбург'!AI39</f>
        <v>0.66</v>
      </c>
      <c r="AA836" s="687">
        <f>'7. ГД Ямбург'!AK39</f>
        <v>0</v>
      </c>
      <c r="AB836" s="687">
        <f t="shared" si="1755"/>
        <v>-0.66</v>
      </c>
      <c r="AC836" s="688">
        <f t="shared" si="1756"/>
        <v>0</v>
      </c>
      <c r="AD836" s="687">
        <f t="shared" si="1757"/>
        <v>1.75</v>
      </c>
      <c r="AE836" s="687">
        <f t="shared" si="1758"/>
        <v>0</v>
      </c>
      <c r="AF836" s="687">
        <f t="shared" si="1759"/>
        <v>-1.75</v>
      </c>
      <c r="AG836" s="688">
        <f t="shared" si="1760"/>
        <v>0</v>
      </c>
      <c r="AH836" s="687">
        <f>'7. ГД Ямбург'!AU39</f>
        <v>0.63</v>
      </c>
      <c r="AI836" s="687">
        <f>'7. ГД Ямбург'!AW39</f>
        <v>0</v>
      </c>
      <c r="AJ836" s="687">
        <f t="shared" si="1761"/>
        <v>-0.63</v>
      </c>
      <c r="AK836" s="688">
        <f t="shared" si="1762"/>
        <v>0</v>
      </c>
      <c r="AL836" s="687">
        <f>'7. ГД Ямбург'!BA39</f>
        <v>0.64</v>
      </c>
      <c r="AM836" s="687">
        <f>'7. ГД Ямбург'!BC39</f>
        <v>0</v>
      </c>
      <c r="AN836" s="687">
        <f t="shared" si="1763"/>
        <v>-0.64</v>
      </c>
      <c r="AO836" s="688">
        <f t="shared" si="1764"/>
        <v>0</v>
      </c>
      <c r="AP836" s="687">
        <f>'7. ГД Ямбург'!BG39</f>
        <v>0.48</v>
      </c>
      <c r="AQ836" s="687">
        <f>'7. ГД Ямбург'!BI39</f>
        <v>0</v>
      </c>
      <c r="AR836" s="687">
        <f t="shared" si="1765"/>
        <v>-0.48</v>
      </c>
      <c r="AS836" s="688">
        <f t="shared" si="1766"/>
        <v>0</v>
      </c>
      <c r="AT836" s="687">
        <f t="shared" si="1767"/>
        <v>0.56000000000000005</v>
      </c>
      <c r="AU836" s="687">
        <f t="shared" si="1768"/>
        <v>0</v>
      </c>
      <c r="AV836" s="687">
        <f t="shared" si="1769"/>
        <v>-0.56000000000000005</v>
      </c>
      <c r="AW836" s="688">
        <f t="shared" si="1770"/>
        <v>0</v>
      </c>
      <c r="AX836" s="687">
        <f>'7. ГД Ямбург'!BS39</f>
        <v>0.27</v>
      </c>
      <c r="AY836" s="687">
        <f>'7. ГД Ямбург'!BU39</f>
        <v>0</v>
      </c>
      <c r="AZ836" s="687">
        <f t="shared" si="1771"/>
        <v>-0.27</v>
      </c>
      <c r="BA836" s="688">
        <f t="shared" si="1772"/>
        <v>0</v>
      </c>
      <c r="BB836" s="687">
        <f>'7. ГД Ямбург'!BY39</f>
        <v>0.14000000000000001</v>
      </c>
      <c r="BC836" s="687">
        <f>'7. ГД Ямбург'!CA39</f>
        <v>0</v>
      </c>
      <c r="BD836" s="687">
        <f t="shared" si="1773"/>
        <v>-0.14000000000000001</v>
      </c>
      <c r="BE836" s="688">
        <f t="shared" si="1774"/>
        <v>0</v>
      </c>
      <c r="BF836" s="687">
        <f>'7. ГД Ямбург'!CE39</f>
        <v>0.15</v>
      </c>
      <c r="BG836" s="687">
        <f>'7. ГД Ямбург'!CG39</f>
        <v>0</v>
      </c>
      <c r="BH836" s="687">
        <f t="shared" si="1775"/>
        <v>-0.15</v>
      </c>
      <c r="BI836" s="688">
        <f t="shared" si="1776"/>
        <v>0</v>
      </c>
      <c r="BJ836" s="687">
        <f t="shared" si="1777"/>
        <v>1.87</v>
      </c>
      <c r="BK836" s="687">
        <f t="shared" si="1778"/>
        <v>0</v>
      </c>
      <c r="BL836" s="687">
        <f t="shared" si="1779"/>
        <v>-1.87</v>
      </c>
      <c r="BM836" s="688">
        <f t="shared" si="1780"/>
        <v>0</v>
      </c>
      <c r="BN836" s="687">
        <f>'7. ГД Ямбург'!CQ39</f>
        <v>0.63</v>
      </c>
      <c r="BO836" s="687">
        <f>'7. ГД Ямбург'!CS39</f>
        <v>0</v>
      </c>
      <c r="BP836" s="687">
        <f t="shared" si="1781"/>
        <v>-0.63</v>
      </c>
      <c r="BQ836" s="688">
        <f t="shared" si="1782"/>
        <v>0</v>
      </c>
      <c r="BR836" s="687">
        <f>'7. ГД Ямбург'!CW39</f>
        <v>0.61</v>
      </c>
      <c r="BS836" s="687">
        <f>'7. ГД Ямбург'!CY39</f>
        <v>0</v>
      </c>
      <c r="BT836" s="687">
        <f t="shared" si="1783"/>
        <v>-0.61</v>
      </c>
      <c r="BU836" s="688">
        <f t="shared" si="1784"/>
        <v>0</v>
      </c>
      <c r="BV836" s="687">
        <f>'7. ГД Ямбург'!DC39</f>
        <v>0.63</v>
      </c>
      <c r="BW836" s="687">
        <f>'7. ГД Ямбург'!DE39</f>
        <v>0</v>
      </c>
      <c r="BX836" s="687">
        <f t="shared" si="1785"/>
        <v>-0.63</v>
      </c>
      <c r="BY836" s="688">
        <f t="shared" si="1786"/>
        <v>0</v>
      </c>
    </row>
    <row r="837" spans="2:77" ht="20.100000000000001" customHeight="1">
      <c r="C837" s="416"/>
      <c r="D837" s="528"/>
      <c r="E837" s="528"/>
      <c r="F837" s="529"/>
      <c r="G837" s="530" t="s">
        <v>845</v>
      </c>
      <c r="H837" s="530"/>
      <c r="I837" s="446" t="s">
        <v>169</v>
      </c>
      <c r="J837" s="687">
        <f t="shared" si="1743"/>
        <v>5.54</v>
      </c>
      <c r="K837" s="687">
        <f t="shared" si="1744"/>
        <v>0</v>
      </c>
      <c r="L837" s="687">
        <f t="shared" si="1745"/>
        <v>-5.54</v>
      </c>
      <c r="M837" s="688">
        <f t="shared" si="1746"/>
        <v>0</v>
      </c>
      <c r="N837" s="687">
        <f t="shared" si="1747"/>
        <v>1.92</v>
      </c>
      <c r="O837" s="687">
        <f t="shared" si="1748"/>
        <v>0</v>
      </c>
      <c r="P837" s="687">
        <f t="shared" si="1749"/>
        <v>-1.92</v>
      </c>
      <c r="Q837" s="688">
        <f t="shared" si="1750"/>
        <v>0</v>
      </c>
      <c r="R837" s="687">
        <f>'7. ГД Ямбург'!W38</f>
        <v>0.68</v>
      </c>
      <c r="S837" s="687">
        <f>'7. ГД Ямбург'!Y38</f>
        <v>0</v>
      </c>
      <c r="T837" s="687">
        <f t="shared" si="1751"/>
        <v>-0.68</v>
      </c>
      <c r="U837" s="688">
        <f t="shared" si="1752"/>
        <v>0</v>
      </c>
      <c r="V837" s="687">
        <f>'7. ГД Ямбург'!AC38</f>
        <v>0.56999999999999995</v>
      </c>
      <c r="W837" s="687">
        <f>'7. ГД Ямбург'!AE38</f>
        <v>0</v>
      </c>
      <c r="X837" s="687">
        <f t="shared" si="1753"/>
        <v>-0.56999999999999995</v>
      </c>
      <c r="Y837" s="688">
        <f t="shared" si="1754"/>
        <v>0</v>
      </c>
      <c r="Z837" s="687">
        <f>'7. ГД Ямбург'!AI38</f>
        <v>0.67</v>
      </c>
      <c r="AA837" s="687">
        <f>'7. ГД Ямбург'!AK38</f>
        <v>0</v>
      </c>
      <c r="AB837" s="687">
        <f t="shared" si="1755"/>
        <v>-0.67</v>
      </c>
      <c r="AC837" s="688">
        <f t="shared" si="1756"/>
        <v>0</v>
      </c>
      <c r="AD837" s="687">
        <f t="shared" si="1757"/>
        <v>1.56</v>
      </c>
      <c r="AE837" s="687">
        <f t="shared" si="1758"/>
        <v>0</v>
      </c>
      <c r="AF837" s="687">
        <f t="shared" si="1759"/>
        <v>-1.56</v>
      </c>
      <c r="AG837" s="688">
        <f t="shared" si="1760"/>
        <v>0</v>
      </c>
      <c r="AH837" s="687">
        <f>'7. ГД Ямбург'!AU38</f>
        <v>0.5</v>
      </c>
      <c r="AI837" s="687">
        <f>'7. ГД Ямбург'!AW38</f>
        <v>0</v>
      </c>
      <c r="AJ837" s="687">
        <f t="shared" si="1761"/>
        <v>-0.5</v>
      </c>
      <c r="AK837" s="688">
        <f t="shared" si="1762"/>
        <v>0</v>
      </c>
      <c r="AL837" s="687">
        <f>'7. ГД Ямбург'!BA38</f>
        <v>0.6</v>
      </c>
      <c r="AM837" s="687">
        <f>'7. ГД Ямбург'!BC38</f>
        <v>0</v>
      </c>
      <c r="AN837" s="687">
        <f t="shared" si="1763"/>
        <v>-0.6</v>
      </c>
      <c r="AO837" s="688">
        <f t="shared" si="1764"/>
        <v>0</v>
      </c>
      <c r="AP837" s="687">
        <f>'7. ГД Ямбург'!BG38</f>
        <v>0.46</v>
      </c>
      <c r="AQ837" s="687">
        <f>'7. ГД Ямбург'!BI38</f>
        <v>0</v>
      </c>
      <c r="AR837" s="687">
        <f t="shared" si="1765"/>
        <v>-0.46</v>
      </c>
      <c r="AS837" s="688">
        <f t="shared" si="1766"/>
        <v>0</v>
      </c>
      <c r="AT837" s="687">
        <f t="shared" si="1767"/>
        <v>0.43000000000000005</v>
      </c>
      <c r="AU837" s="687">
        <f t="shared" si="1768"/>
        <v>0</v>
      </c>
      <c r="AV837" s="687">
        <f t="shared" si="1769"/>
        <v>-0.43000000000000005</v>
      </c>
      <c r="AW837" s="688">
        <f t="shared" si="1770"/>
        <v>0</v>
      </c>
      <c r="AX837" s="687">
        <f>'7. ГД Ямбург'!BS38</f>
        <v>0.23</v>
      </c>
      <c r="AY837" s="687">
        <f>'7. ГД Ямбург'!BU38</f>
        <v>0</v>
      </c>
      <c r="AZ837" s="687">
        <f t="shared" si="1771"/>
        <v>-0.23</v>
      </c>
      <c r="BA837" s="688">
        <f t="shared" si="1772"/>
        <v>0</v>
      </c>
      <c r="BB837" s="687">
        <f>'7. ГД Ямбург'!BY38</f>
        <v>7.0000000000000007E-2</v>
      </c>
      <c r="BC837" s="687">
        <f>'7. ГД Ямбург'!CA38</f>
        <v>0</v>
      </c>
      <c r="BD837" s="687">
        <f t="shared" si="1773"/>
        <v>-7.0000000000000007E-2</v>
      </c>
      <c r="BE837" s="688">
        <f t="shared" si="1774"/>
        <v>0</v>
      </c>
      <c r="BF837" s="687">
        <f>'7. ГД Ямбург'!CE38</f>
        <v>0.13</v>
      </c>
      <c r="BG837" s="687">
        <f>'7. ГД Ямбург'!CG38</f>
        <v>0</v>
      </c>
      <c r="BH837" s="687">
        <f t="shared" si="1775"/>
        <v>-0.13</v>
      </c>
      <c r="BI837" s="688">
        <f t="shared" si="1776"/>
        <v>0</v>
      </c>
      <c r="BJ837" s="687">
        <f t="shared" si="1777"/>
        <v>1.63</v>
      </c>
      <c r="BK837" s="687">
        <f t="shared" si="1778"/>
        <v>0</v>
      </c>
      <c r="BL837" s="687">
        <f t="shared" si="1779"/>
        <v>-1.63</v>
      </c>
      <c r="BM837" s="688">
        <f t="shared" si="1780"/>
        <v>0</v>
      </c>
      <c r="BN837" s="687">
        <f>'7. ГД Ямбург'!CQ38</f>
        <v>0.48</v>
      </c>
      <c r="BO837" s="687">
        <f>'7. ГД Ямбург'!CS38</f>
        <v>0</v>
      </c>
      <c r="BP837" s="687">
        <f t="shared" si="1781"/>
        <v>-0.48</v>
      </c>
      <c r="BQ837" s="688">
        <f t="shared" si="1782"/>
        <v>0</v>
      </c>
      <c r="BR837" s="687">
        <f>'7. ГД Ямбург'!CW38</f>
        <v>0.57999999999999996</v>
      </c>
      <c r="BS837" s="687">
        <f>'7. ГД Ямбург'!CY38</f>
        <v>0</v>
      </c>
      <c r="BT837" s="687">
        <f t="shared" si="1783"/>
        <v>-0.57999999999999996</v>
      </c>
      <c r="BU837" s="688">
        <f t="shared" si="1784"/>
        <v>0</v>
      </c>
      <c r="BV837" s="687">
        <f>'7. ГД Ямбург'!DC38</f>
        <v>0.56999999999999995</v>
      </c>
      <c r="BW837" s="687">
        <f>'7. ГД Ямбург'!DE38</f>
        <v>0</v>
      </c>
      <c r="BX837" s="687">
        <f t="shared" si="1785"/>
        <v>-0.56999999999999995</v>
      </c>
      <c r="BY837" s="688">
        <f t="shared" si="1786"/>
        <v>0</v>
      </c>
    </row>
    <row r="838" spans="2:77" ht="20.100000000000001" customHeight="1">
      <c r="C838" s="420" t="s">
        <v>860</v>
      </c>
      <c r="D838" s="528"/>
      <c r="E838" s="528"/>
      <c r="F838" s="529"/>
      <c r="G838" s="530"/>
      <c r="H838" s="530"/>
      <c r="I838" s="446" t="s">
        <v>98</v>
      </c>
      <c r="J838" s="681"/>
      <c r="K838" s="681"/>
      <c r="L838" s="681"/>
      <c r="M838" s="681"/>
      <c r="N838" s="681"/>
      <c r="O838" s="681"/>
      <c r="P838" s="681"/>
      <c r="Q838" s="681"/>
      <c r="R838" s="681"/>
      <c r="S838" s="681"/>
      <c r="T838" s="681"/>
      <c r="U838" s="681"/>
      <c r="V838" s="681"/>
      <c r="W838" s="681"/>
      <c r="X838" s="681"/>
      <c r="Y838" s="681"/>
      <c r="Z838" s="681"/>
      <c r="AA838" s="681"/>
      <c r="AB838" s="681"/>
      <c r="AC838" s="681"/>
      <c r="AD838" s="681"/>
      <c r="AE838" s="681"/>
      <c r="AF838" s="681"/>
      <c r="AG838" s="681"/>
      <c r="AH838" s="681"/>
      <c r="AI838" s="681"/>
      <c r="AJ838" s="681"/>
      <c r="AK838" s="681"/>
      <c r="AL838" s="681"/>
      <c r="AM838" s="681"/>
      <c r="AN838" s="681"/>
      <c r="AO838" s="681"/>
      <c r="AP838" s="681"/>
      <c r="AQ838" s="681"/>
      <c r="AR838" s="681"/>
      <c r="AS838" s="681"/>
      <c r="AT838" s="681"/>
      <c r="AU838" s="681"/>
      <c r="AV838" s="681"/>
      <c r="AW838" s="681"/>
      <c r="AX838" s="681"/>
      <c r="AY838" s="681"/>
      <c r="AZ838" s="681"/>
      <c r="BA838" s="681"/>
      <c r="BB838" s="681"/>
      <c r="BC838" s="681"/>
      <c r="BD838" s="681"/>
      <c r="BE838" s="681"/>
      <c r="BF838" s="681"/>
      <c r="BG838" s="681"/>
      <c r="BH838" s="681"/>
      <c r="BI838" s="681"/>
      <c r="BJ838" s="681"/>
      <c r="BK838" s="681"/>
      <c r="BL838" s="681"/>
      <c r="BM838" s="681"/>
      <c r="BN838" s="681"/>
      <c r="BO838" s="681"/>
      <c r="BP838" s="681"/>
      <c r="BQ838" s="681"/>
      <c r="BR838" s="681"/>
      <c r="BS838" s="681"/>
      <c r="BT838" s="681"/>
      <c r="BU838" s="681"/>
      <c r="BV838" s="681"/>
      <c r="BW838" s="681"/>
      <c r="BX838" s="681"/>
      <c r="BY838" s="681"/>
    </row>
    <row r="839" spans="2:77" ht="20.100000000000001" customHeight="1">
      <c r="C839" s="415"/>
      <c r="D839" s="528"/>
      <c r="E839" s="528"/>
      <c r="F839" s="529"/>
      <c r="G839" s="530"/>
      <c r="H839" s="530"/>
      <c r="I839" s="446" t="s">
        <v>169</v>
      </c>
      <c r="J839" s="681"/>
      <c r="K839" s="681"/>
      <c r="L839" s="681"/>
      <c r="M839" s="681"/>
      <c r="N839" s="681"/>
      <c r="O839" s="681"/>
      <c r="P839" s="681"/>
      <c r="Q839" s="681"/>
      <c r="R839" s="681"/>
      <c r="S839" s="681"/>
      <c r="T839" s="681"/>
      <c r="U839" s="681"/>
      <c r="V839" s="681"/>
      <c r="W839" s="681"/>
      <c r="X839" s="681"/>
      <c r="Y839" s="681"/>
      <c r="Z839" s="681"/>
      <c r="AA839" s="681"/>
      <c r="AB839" s="681"/>
      <c r="AC839" s="681"/>
      <c r="AD839" s="681"/>
      <c r="AE839" s="681"/>
      <c r="AF839" s="681"/>
      <c r="AG839" s="681"/>
      <c r="AH839" s="681"/>
      <c r="AI839" s="681"/>
      <c r="AJ839" s="681"/>
      <c r="AK839" s="681"/>
      <c r="AL839" s="681"/>
      <c r="AM839" s="681"/>
      <c r="AN839" s="681"/>
      <c r="AO839" s="681"/>
      <c r="AP839" s="681"/>
      <c r="AQ839" s="681"/>
      <c r="AR839" s="681"/>
      <c r="AS839" s="681"/>
      <c r="AT839" s="681"/>
      <c r="AU839" s="681"/>
      <c r="AV839" s="681"/>
      <c r="AW839" s="681"/>
      <c r="AX839" s="681"/>
      <c r="AY839" s="681"/>
      <c r="AZ839" s="681"/>
      <c r="BA839" s="681"/>
      <c r="BB839" s="681"/>
      <c r="BC839" s="681"/>
      <c r="BD839" s="681"/>
      <c r="BE839" s="681"/>
      <c r="BF839" s="681"/>
      <c r="BG839" s="681"/>
      <c r="BH839" s="681"/>
      <c r="BI839" s="681"/>
      <c r="BJ839" s="681"/>
      <c r="BK839" s="681"/>
      <c r="BL839" s="681"/>
      <c r="BM839" s="681"/>
      <c r="BN839" s="681"/>
      <c r="BO839" s="681"/>
      <c r="BP839" s="681"/>
      <c r="BQ839" s="681"/>
      <c r="BR839" s="681"/>
      <c r="BS839" s="681"/>
      <c r="BT839" s="681"/>
      <c r="BU839" s="681"/>
      <c r="BV839" s="681"/>
      <c r="BW839" s="681"/>
      <c r="BX839" s="681"/>
      <c r="BY839" s="681"/>
    </row>
    <row r="840" spans="2:77" ht="20.100000000000001" customHeight="1">
      <c r="C840" s="420" t="s">
        <v>861</v>
      </c>
      <c r="D840" s="528"/>
      <c r="E840" s="528"/>
      <c r="F840" s="529"/>
      <c r="G840" s="530"/>
      <c r="H840" s="530"/>
      <c r="I840" s="9" t="s">
        <v>98</v>
      </c>
      <c r="J840" s="681"/>
      <c r="K840" s="681"/>
      <c r="L840" s="681"/>
      <c r="M840" s="681"/>
      <c r="N840" s="681"/>
      <c r="O840" s="681"/>
      <c r="P840" s="681"/>
      <c r="Q840" s="681"/>
      <c r="R840" s="681"/>
      <c r="S840" s="681"/>
      <c r="T840" s="681"/>
      <c r="U840" s="681"/>
      <c r="V840" s="681"/>
      <c r="W840" s="681"/>
      <c r="X840" s="681"/>
      <c r="Y840" s="681"/>
      <c r="Z840" s="681"/>
      <c r="AA840" s="681"/>
      <c r="AB840" s="681"/>
      <c r="AC840" s="681"/>
      <c r="AD840" s="681"/>
      <c r="AE840" s="681"/>
      <c r="AF840" s="681"/>
      <c r="AG840" s="681"/>
      <c r="AH840" s="681"/>
      <c r="AI840" s="681"/>
      <c r="AJ840" s="681"/>
      <c r="AK840" s="681"/>
      <c r="AL840" s="681"/>
      <c r="AM840" s="681"/>
      <c r="AN840" s="681"/>
      <c r="AO840" s="681"/>
      <c r="AP840" s="681"/>
      <c r="AQ840" s="681"/>
      <c r="AR840" s="681"/>
      <c r="AS840" s="681"/>
      <c r="AT840" s="681"/>
      <c r="AU840" s="681"/>
      <c r="AV840" s="681"/>
      <c r="AW840" s="681"/>
      <c r="AX840" s="681"/>
      <c r="AY840" s="681"/>
      <c r="AZ840" s="681"/>
      <c r="BA840" s="681"/>
      <c r="BB840" s="681"/>
      <c r="BC840" s="681"/>
      <c r="BD840" s="681"/>
      <c r="BE840" s="681"/>
      <c r="BF840" s="681"/>
      <c r="BG840" s="681"/>
      <c r="BH840" s="681"/>
      <c r="BI840" s="681"/>
      <c r="BJ840" s="681"/>
      <c r="BK840" s="681"/>
      <c r="BL840" s="681"/>
      <c r="BM840" s="681"/>
      <c r="BN840" s="681"/>
      <c r="BO840" s="681"/>
      <c r="BP840" s="681"/>
      <c r="BQ840" s="681"/>
      <c r="BR840" s="681"/>
      <c r="BS840" s="681"/>
      <c r="BT840" s="681"/>
      <c r="BU840" s="681"/>
      <c r="BV840" s="681"/>
      <c r="BW840" s="681"/>
      <c r="BX840" s="681"/>
      <c r="BY840" s="681"/>
    </row>
    <row r="841" spans="2:77" ht="20.100000000000001" customHeight="1">
      <c r="C841" s="463"/>
      <c r="D841" s="528"/>
      <c r="E841" s="528"/>
      <c r="F841" s="529"/>
      <c r="G841" s="530"/>
      <c r="H841" s="530"/>
      <c r="I841" s="446" t="s">
        <v>169</v>
      </c>
      <c r="J841" s="681"/>
      <c r="K841" s="681"/>
      <c r="L841" s="681"/>
      <c r="M841" s="681"/>
      <c r="N841" s="681"/>
      <c r="O841" s="681"/>
      <c r="P841" s="681"/>
      <c r="Q841" s="681"/>
      <c r="R841" s="681"/>
      <c r="S841" s="681"/>
      <c r="T841" s="681"/>
      <c r="U841" s="681"/>
      <c r="V841" s="681"/>
      <c r="W841" s="681"/>
      <c r="X841" s="681"/>
      <c r="Y841" s="681"/>
      <c r="Z841" s="681"/>
      <c r="AA841" s="681"/>
      <c r="AB841" s="681"/>
      <c r="AC841" s="681"/>
      <c r="AD841" s="681"/>
      <c r="AE841" s="681"/>
      <c r="AF841" s="681"/>
      <c r="AG841" s="681"/>
      <c r="AH841" s="681"/>
      <c r="AI841" s="681"/>
      <c r="AJ841" s="681"/>
      <c r="AK841" s="681"/>
      <c r="AL841" s="681"/>
      <c r="AM841" s="681"/>
      <c r="AN841" s="681"/>
      <c r="AO841" s="681"/>
      <c r="AP841" s="681"/>
      <c r="AQ841" s="681"/>
      <c r="AR841" s="681"/>
      <c r="AS841" s="681"/>
      <c r="AT841" s="681"/>
      <c r="AU841" s="681"/>
      <c r="AV841" s="681"/>
      <c r="AW841" s="681"/>
      <c r="AX841" s="681"/>
      <c r="AY841" s="681"/>
      <c r="AZ841" s="681"/>
      <c r="BA841" s="681"/>
      <c r="BB841" s="681"/>
      <c r="BC841" s="681"/>
      <c r="BD841" s="681"/>
      <c r="BE841" s="681"/>
      <c r="BF841" s="681"/>
      <c r="BG841" s="681"/>
      <c r="BH841" s="681"/>
      <c r="BI841" s="681"/>
      <c r="BJ841" s="681"/>
      <c r="BK841" s="681"/>
      <c r="BL841" s="681"/>
      <c r="BM841" s="681"/>
      <c r="BN841" s="681"/>
      <c r="BO841" s="681"/>
      <c r="BP841" s="681"/>
      <c r="BQ841" s="681"/>
      <c r="BR841" s="681"/>
      <c r="BS841" s="681"/>
      <c r="BT841" s="681"/>
      <c r="BU841" s="681"/>
      <c r="BV841" s="681"/>
      <c r="BW841" s="681"/>
      <c r="BX841" s="681"/>
      <c r="BY841" s="681"/>
    </row>
    <row r="842" spans="2:77" ht="20.100000000000001" customHeight="1">
      <c r="B842" s="591" t="s">
        <v>862</v>
      </c>
      <c r="C842" s="416" t="s">
        <v>863</v>
      </c>
      <c r="D842" s="528"/>
      <c r="E842" s="528"/>
      <c r="F842" s="529"/>
      <c r="G842" s="530" t="s">
        <v>864</v>
      </c>
      <c r="H842" s="530"/>
      <c r="I842" s="446" t="s">
        <v>169</v>
      </c>
      <c r="J842" s="687">
        <f t="shared" ref="J842:J851" si="1787">N842+AD842+AT842+BJ842</f>
        <v>15.849</v>
      </c>
      <c r="K842" s="687">
        <f t="shared" ref="K842:K851" si="1788">O842+AE842+AU842+BK842</f>
        <v>0</v>
      </c>
      <c r="L842" s="687">
        <f t="shared" ref="L842:L851" si="1789">IFERROR(K842-J842,"-")</f>
        <v>-15.849</v>
      </c>
      <c r="M842" s="688">
        <f t="shared" ref="M842:M851" si="1790">IFERROR(K842/J842,"-")</f>
        <v>0</v>
      </c>
      <c r="N842" s="687">
        <f t="shared" ref="N842:N851" si="1791">R842+V842+Z842</f>
        <v>4.0380000000000003</v>
      </c>
      <c r="O842" s="687">
        <f t="shared" ref="O842:O851" si="1792">S842+W842+AA842</f>
        <v>0</v>
      </c>
      <c r="P842" s="687">
        <f t="shared" ref="P842:P851" si="1793">IFERROR(O842-N842,"-")</f>
        <v>-4.0380000000000003</v>
      </c>
      <c r="Q842" s="688">
        <f t="shared" ref="Q842:Q851" si="1794">IFERROR(O842/N842,"-")</f>
        <v>0</v>
      </c>
      <c r="R842" s="687">
        <f>'4. ГПП-УЗПКТ-СЗСК'!W185/1000+0+'4. ГПП-УЗПКТ-СЗСК'!W186/1000+'3. ГПП-СГПЗ'!W56/1000</f>
        <v>1.4129999999999998</v>
      </c>
      <c r="S842" s="687">
        <f>'4. ГПП-УЗПКТ-СЗСК'!Y185/1000+0+'4. ГПП-УЗПКТ-СЗСК'!Y186/1000+'3. ГПП-СГПЗ'!Y56/1000</f>
        <v>0</v>
      </c>
      <c r="T842" s="687">
        <f t="shared" ref="T842:T851" si="1795">IFERROR(S842-R842,"-")</f>
        <v>-1.4129999999999998</v>
      </c>
      <c r="U842" s="688">
        <f t="shared" ref="U842:U851" si="1796">IFERROR(S842/R842,"-")</f>
        <v>0</v>
      </c>
      <c r="V842" s="687">
        <f>'4. ГПП-УЗПКТ-СЗСК'!AC185/1000+0+'4. ГПП-УЗПКТ-СЗСК'!AC186/1000+'3. ГПП-СГПЗ'!AC56/1000</f>
        <v>1.212</v>
      </c>
      <c r="W842" s="687">
        <f>'4. ГПП-УЗПКТ-СЗСК'!AE185/1000+0+'4. ГПП-УЗПКТ-СЗСК'!AE186/1000+'3. ГПП-СГПЗ'!AE56/1000</f>
        <v>0</v>
      </c>
      <c r="X842" s="687">
        <f t="shared" ref="X842:X851" si="1797">IFERROR(W842-V842,"-")</f>
        <v>-1.212</v>
      </c>
      <c r="Y842" s="688">
        <f t="shared" ref="Y842:Y851" si="1798">IFERROR(W842/V842,"-")</f>
        <v>0</v>
      </c>
      <c r="Z842" s="687">
        <f>'4. ГПП-УЗПКТ-СЗСК'!AI185/1000+0+'4. ГПП-УЗПКТ-СЗСК'!AI186/1000+'3. ГПП-СГПЗ'!AI56/1000</f>
        <v>1.4129999999999998</v>
      </c>
      <c r="AA842" s="687">
        <f>'4. ГПП-УЗПКТ-СЗСК'!AK185/1000+0+'4. ГПП-УЗПКТ-СЗСК'!AK186/1000+'3. ГПП-СГПЗ'!AK56/1000</f>
        <v>0</v>
      </c>
      <c r="AB842" s="687">
        <f t="shared" ref="AB842:AB851" si="1799">IFERROR(AA842-Z842,"-")</f>
        <v>-1.4129999999999998</v>
      </c>
      <c r="AC842" s="688">
        <f t="shared" ref="AC842:AC851" si="1800">IFERROR(AA842/Z842,"-")</f>
        <v>0</v>
      </c>
      <c r="AD842" s="687">
        <f t="shared" ref="AD842:AD851" si="1801">AH842+AL842+AP842</f>
        <v>4.0339999999999989</v>
      </c>
      <c r="AE842" s="687">
        <f t="shared" ref="AE842:AE851" si="1802">AI842+AM842+AQ842</f>
        <v>0</v>
      </c>
      <c r="AF842" s="687">
        <f t="shared" ref="AF842:AF851" si="1803">IFERROR(AE842-AD842,"-")</f>
        <v>-4.0339999999999989</v>
      </c>
      <c r="AG842" s="688">
        <f t="shared" ref="AG842:AG851" si="1804">IFERROR(AE842/AD842,"-")</f>
        <v>0</v>
      </c>
      <c r="AH842" s="687">
        <f>'4. ГПП-УЗПКТ-СЗСК'!AU185/1000+0+'4. ГПП-УЗПКТ-СЗСК'!AU186/1000+'3. ГПП-СГПЗ'!AU56/1000</f>
        <v>1.4069999999999998</v>
      </c>
      <c r="AI842" s="687">
        <f>'4. ГПП-УЗПКТ-СЗСК'!AW185/1000+0+'4. ГПП-УЗПКТ-СЗСК'!AW186/1000+'3. ГПП-СГПЗ'!AW56/1000</f>
        <v>0</v>
      </c>
      <c r="AJ842" s="687">
        <f t="shared" ref="AJ842:AJ851" si="1805">IFERROR(AI842-AH842,"-")</f>
        <v>-1.4069999999999998</v>
      </c>
      <c r="AK842" s="688">
        <f t="shared" ref="AK842:AK851" si="1806">IFERROR(AI842/AH842,"-")</f>
        <v>0</v>
      </c>
      <c r="AL842" s="687">
        <f>'4. ГПП-УЗПКТ-СЗСК'!BA185/1000+0+'4. ГПП-УЗПКТ-СЗСК'!BA186/1000+'3. ГПП-СГПЗ'!BA56/1000</f>
        <v>1.214</v>
      </c>
      <c r="AM842" s="687">
        <f>'4. ГПП-УЗПКТ-СЗСК'!BC185/1000+0+'4. ГПП-УЗПКТ-СЗСК'!BC186/1000+'3. ГПП-СГПЗ'!BC56/1000</f>
        <v>0</v>
      </c>
      <c r="AN842" s="687">
        <f t="shared" ref="AN842:AN851" si="1807">IFERROR(AM842-AL842,"-")</f>
        <v>-1.214</v>
      </c>
      <c r="AO842" s="688">
        <f t="shared" ref="AO842:AO851" si="1808">IFERROR(AM842/AL842,"-")</f>
        <v>0</v>
      </c>
      <c r="AP842" s="687">
        <f>'4. ГПП-УЗПКТ-СЗСК'!BG185/1000+0+'4. ГПП-УЗПКТ-СЗСК'!BG186/1000+'3. ГПП-СГПЗ'!BG56/1000</f>
        <v>1.4129999999999998</v>
      </c>
      <c r="AQ842" s="687">
        <f>'4. ГПП-УЗПКТ-СЗСК'!BI185/1000+0+'4. ГПП-УЗПКТ-СЗСК'!BI186/1000+'3. ГПП-СГПЗ'!BI56/1000</f>
        <v>0</v>
      </c>
      <c r="AR842" s="687">
        <f t="shared" ref="AR842:AR851" si="1809">IFERROR(AQ842-AP842,"-")</f>
        <v>-1.4129999999999998</v>
      </c>
      <c r="AS842" s="688">
        <f t="shared" ref="AS842:AS851" si="1810">IFERROR(AQ842/AP842,"-")</f>
        <v>0</v>
      </c>
      <c r="AT842" s="687">
        <f t="shared" ref="AT842:AT851" si="1811">AX842+BB842+BF842</f>
        <v>3.5409999999999999</v>
      </c>
      <c r="AU842" s="687">
        <f t="shared" ref="AU842:AU851" si="1812">AY842+BC842+BG842</f>
        <v>0</v>
      </c>
      <c r="AV842" s="687">
        <f t="shared" ref="AV842:AV851" si="1813">IFERROR(AU842-AT842,"-")</f>
        <v>-3.5409999999999999</v>
      </c>
      <c r="AW842" s="688">
        <f t="shared" ref="AW842:AW851" si="1814">IFERROR(AU842/AT842,"-")</f>
        <v>0</v>
      </c>
      <c r="AX842" s="687">
        <f>'4. ГПП-УЗПКТ-СЗСК'!BS185/1000+0+'4. ГПП-УЗПКТ-СЗСК'!BS186/1000+'3. ГПП-СГПЗ'!BS56/1000</f>
        <v>0.71399999999999997</v>
      </c>
      <c r="AY842" s="687">
        <f>'4. ГПП-УЗПКТ-СЗСК'!BU185/1000+0+'4. ГПП-УЗПКТ-СЗСК'!BU186/1000+'3. ГПП-СГПЗ'!BU56/1000</f>
        <v>0</v>
      </c>
      <c r="AZ842" s="687">
        <f t="shared" ref="AZ842:AZ851" si="1815">IFERROR(AY842-AX842,"-")</f>
        <v>-0.71399999999999997</v>
      </c>
      <c r="BA842" s="688">
        <f t="shared" ref="BA842:BA851" si="1816">IFERROR(AY842/AX842,"-")</f>
        <v>0</v>
      </c>
      <c r="BB842" s="687">
        <f>'4. ГПП-УЗПКТ-СЗСК'!BY185/1000+0+'4. ГПП-УЗПКТ-СЗСК'!BY186/1000+'3. ГПП-СГПЗ'!BY56/1000</f>
        <v>1.4139999999999999</v>
      </c>
      <c r="BC842" s="687">
        <f>'4. ГПП-УЗПКТ-СЗСК'!CA185/1000+0+'4. ГПП-УЗПКТ-СЗСК'!CA186/1000+'3. ГПП-СГПЗ'!CA56/1000</f>
        <v>0</v>
      </c>
      <c r="BD842" s="687">
        <f t="shared" ref="BD842:BD851" si="1817">IFERROR(BC842-BB842,"-")</f>
        <v>-1.4139999999999999</v>
      </c>
      <c r="BE842" s="688">
        <f t="shared" ref="BE842:BE851" si="1818">IFERROR(BC842/BB842,"-")</f>
        <v>0</v>
      </c>
      <c r="BF842" s="687">
        <f>'4. ГПП-УЗПКТ-СЗСК'!CE185/1000+0+'4. ГПП-УЗПКТ-СЗСК'!CE186/1000+'3. ГПП-СГПЗ'!CE56/1000</f>
        <v>1.4129999999999998</v>
      </c>
      <c r="BG842" s="687">
        <f>'4. ГПП-УЗПКТ-СЗСК'!CG185/1000+0+'4. ГПП-УЗПКТ-СЗСК'!CG186/1000+'3. ГПП-СГПЗ'!CG56/1000</f>
        <v>0</v>
      </c>
      <c r="BH842" s="687">
        <f t="shared" ref="BH842:BH851" si="1819">IFERROR(BG842-BF842,"-")</f>
        <v>-1.4129999999999998</v>
      </c>
      <c r="BI842" s="688">
        <f t="shared" ref="BI842:BI851" si="1820">IFERROR(BG842/BF842,"-")</f>
        <v>0</v>
      </c>
      <c r="BJ842" s="687">
        <f t="shared" ref="BJ842:BJ851" si="1821">BN842+BR842+BV842</f>
        <v>4.2359999999999998</v>
      </c>
      <c r="BK842" s="687">
        <f t="shared" ref="BK842:BK851" si="1822">BO842+BS842+BW842</f>
        <v>0</v>
      </c>
      <c r="BL842" s="687">
        <f t="shared" ref="BL842:BL851" si="1823">IFERROR(BK842-BJ842,"-")</f>
        <v>-4.2359999999999998</v>
      </c>
      <c r="BM842" s="688">
        <f t="shared" ref="BM842:BM851" si="1824">IFERROR(BK842/BJ842,"-")</f>
        <v>0</v>
      </c>
      <c r="BN842" s="687">
        <f>'4. ГПП-УЗПКТ-СЗСК'!CQ185/1000+0+'4. ГПП-УЗПКТ-СЗСК'!CQ186/1000+'3. ГПП-СГПЗ'!CQ56/1000</f>
        <v>1.4089999999999998</v>
      </c>
      <c r="BO842" s="687">
        <f>'4. ГПП-УЗПКТ-СЗСК'!CS185/1000+0+'4. ГПП-УЗПКТ-СЗСК'!CS186/1000+'3. ГПП-СГПЗ'!CS56/1000</f>
        <v>0</v>
      </c>
      <c r="BP842" s="687">
        <f t="shared" ref="BP842:BP851" si="1825">IFERROR(BO842-BN842,"-")</f>
        <v>-1.4089999999999998</v>
      </c>
      <c r="BQ842" s="688">
        <f t="shared" ref="BQ842:BQ851" si="1826">IFERROR(BO842/BN842,"-")</f>
        <v>0</v>
      </c>
      <c r="BR842" s="687">
        <f>'4. ГПП-УЗПКТ-СЗСК'!CW185/1000+0+'4. ГПП-УЗПКТ-СЗСК'!CW186/1000+'3. ГПП-СГПЗ'!CW56/1000</f>
        <v>1.4129999999999998</v>
      </c>
      <c r="BS842" s="687">
        <f>'4. ГПП-УЗПКТ-СЗСК'!CY185/1000+0+'4. ГПП-УЗПКТ-СЗСК'!CY186/1000+'3. ГПП-СГПЗ'!CY56/1000</f>
        <v>0</v>
      </c>
      <c r="BT842" s="687">
        <f t="shared" ref="BT842:BT851" si="1827">IFERROR(BS842-BR842,"-")</f>
        <v>-1.4129999999999998</v>
      </c>
      <c r="BU842" s="688">
        <f t="shared" ref="BU842:BU851" si="1828">IFERROR(BS842/BR842,"-")</f>
        <v>0</v>
      </c>
      <c r="BV842" s="687">
        <f>'4. ГПП-УЗПКТ-СЗСК'!DC185/1000+0+'4. ГПП-УЗПКТ-СЗСК'!DC186/1000+'3. ГПП-СГПЗ'!DC56/1000</f>
        <v>1.4139999999999999</v>
      </c>
      <c r="BW842" s="687">
        <f>'4. ГПП-УЗПКТ-СЗСК'!DE185/1000+0+'4. ГПП-УЗПКТ-СЗСК'!DE186/1000+'3. ГПП-СГПЗ'!DE56/1000</f>
        <v>0</v>
      </c>
      <c r="BX842" s="687">
        <f t="shared" ref="BX842:BX851" si="1829">IFERROR(BW842-BV842,"-")</f>
        <v>-1.4139999999999999</v>
      </c>
      <c r="BY842" s="688">
        <f t="shared" ref="BY842:BY851" si="1830">IFERROR(BW842/BV842,"-")</f>
        <v>0</v>
      </c>
    </row>
    <row r="843" spans="2:77" ht="20.100000000000001" customHeight="1">
      <c r="C843" s="424" t="s">
        <v>173</v>
      </c>
      <c r="D843" s="528"/>
      <c r="E843" s="528"/>
      <c r="F843" s="529"/>
      <c r="G843" s="530" t="s">
        <v>864</v>
      </c>
      <c r="H843" s="530"/>
      <c r="I843" s="446" t="s">
        <v>169</v>
      </c>
      <c r="J843" s="687">
        <f t="shared" si="1787"/>
        <v>15.849</v>
      </c>
      <c r="K843" s="687">
        <f t="shared" si="1788"/>
        <v>0</v>
      </c>
      <c r="L843" s="687">
        <f t="shared" si="1789"/>
        <v>-15.849</v>
      </c>
      <c r="M843" s="688">
        <f t="shared" si="1790"/>
        <v>0</v>
      </c>
      <c r="N843" s="687">
        <f t="shared" si="1791"/>
        <v>4.0380000000000003</v>
      </c>
      <c r="O843" s="687">
        <f t="shared" si="1792"/>
        <v>0</v>
      </c>
      <c r="P843" s="687">
        <f t="shared" si="1793"/>
        <v>-4.0380000000000003</v>
      </c>
      <c r="Q843" s="688">
        <f t="shared" si="1794"/>
        <v>0</v>
      </c>
      <c r="R843" s="687">
        <f>'4. ГПП-УЗПКТ-СЗСК'!W185/1000+0+'4. ГПП-УЗПКТ-СЗСК'!W186/1000+'3. ГПП-СГПЗ'!W56/1000</f>
        <v>1.4129999999999998</v>
      </c>
      <c r="S843" s="687">
        <f>'4. ГПП-УЗПКТ-СЗСК'!Y185/1000+0+'4. ГПП-УЗПКТ-СЗСК'!Y186/1000+'3. ГПП-СГПЗ'!Y56/1000</f>
        <v>0</v>
      </c>
      <c r="T843" s="687">
        <f t="shared" si="1795"/>
        <v>-1.4129999999999998</v>
      </c>
      <c r="U843" s="688">
        <f t="shared" si="1796"/>
        <v>0</v>
      </c>
      <c r="V843" s="687">
        <f>'4. ГПП-УЗПКТ-СЗСК'!AC185/1000+0+'4. ГПП-УЗПКТ-СЗСК'!AC186/1000+'3. ГПП-СГПЗ'!AC56/1000</f>
        <v>1.212</v>
      </c>
      <c r="W843" s="687">
        <f>'4. ГПП-УЗПКТ-СЗСК'!AE185/1000+0+'4. ГПП-УЗПКТ-СЗСК'!AE186/1000+'3. ГПП-СГПЗ'!AE56/1000</f>
        <v>0</v>
      </c>
      <c r="X843" s="687">
        <f t="shared" si="1797"/>
        <v>-1.212</v>
      </c>
      <c r="Y843" s="688">
        <f t="shared" si="1798"/>
        <v>0</v>
      </c>
      <c r="Z843" s="687">
        <f>'4. ГПП-УЗПКТ-СЗСК'!AI185/1000+0+'4. ГПП-УЗПКТ-СЗСК'!AI186/1000+'3. ГПП-СГПЗ'!AI56/1000</f>
        <v>1.4129999999999998</v>
      </c>
      <c r="AA843" s="687">
        <f>'4. ГПП-УЗПКТ-СЗСК'!AK185/1000+0+'4. ГПП-УЗПКТ-СЗСК'!AK186/1000+'3. ГПП-СГПЗ'!AK56/1000</f>
        <v>0</v>
      </c>
      <c r="AB843" s="687">
        <f t="shared" si="1799"/>
        <v>-1.4129999999999998</v>
      </c>
      <c r="AC843" s="688">
        <f t="shared" si="1800"/>
        <v>0</v>
      </c>
      <c r="AD843" s="687">
        <f t="shared" si="1801"/>
        <v>4.0339999999999989</v>
      </c>
      <c r="AE843" s="687">
        <f t="shared" si="1802"/>
        <v>0</v>
      </c>
      <c r="AF843" s="687">
        <f t="shared" si="1803"/>
        <v>-4.0339999999999989</v>
      </c>
      <c r="AG843" s="688">
        <f t="shared" si="1804"/>
        <v>0</v>
      </c>
      <c r="AH843" s="687">
        <f>'4. ГПП-УЗПКТ-СЗСК'!AU185/1000+0+'4. ГПП-УЗПКТ-СЗСК'!AU186/1000+'3. ГПП-СГПЗ'!AU56/1000</f>
        <v>1.4069999999999998</v>
      </c>
      <c r="AI843" s="687">
        <f>'4. ГПП-УЗПКТ-СЗСК'!AW185/1000+0+'4. ГПП-УЗПКТ-СЗСК'!AW186/1000+'3. ГПП-СГПЗ'!AW56/1000</f>
        <v>0</v>
      </c>
      <c r="AJ843" s="687">
        <f t="shared" si="1805"/>
        <v>-1.4069999999999998</v>
      </c>
      <c r="AK843" s="688">
        <f t="shared" si="1806"/>
        <v>0</v>
      </c>
      <c r="AL843" s="687">
        <f>'4. ГПП-УЗПКТ-СЗСК'!BA185/1000+0+'4. ГПП-УЗПКТ-СЗСК'!BA186/1000+'3. ГПП-СГПЗ'!BA56/1000</f>
        <v>1.214</v>
      </c>
      <c r="AM843" s="687">
        <f>'4. ГПП-УЗПКТ-СЗСК'!BC185/1000+0+'4. ГПП-УЗПКТ-СЗСК'!BC186/1000+'3. ГПП-СГПЗ'!BC56/1000</f>
        <v>0</v>
      </c>
      <c r="AN843" s="687">
        <f t="shared" si="1807"/>
        <v>-1.214</v>
      </c>
      <c r="AO843" s="688">
        <f t="shared" si="1808"/>
        <v>0</v>
      </c>
      <c r="AP843" s="687">
        <f>'4. ГПП-УЗПКТ-СЗСК'!BG185/1000+0+'4. ГПП-УЗПКТ-СЗСК'!BG186/1000+'3. ГПП-СГПЗ'!BG56/1000</f>
        <v>1.4129999999999998</v>
      </c>
      <c r="AQ843" s="687">
        <f>'4. ГПП-УЗПКТ-СЗСК'!BI185/1000+0+'4. ГПП-УЗПКТ-СЗСК'!BI186/1000+'3. ГПП-СГПЗ'!BI56/1000</f>
        <v>0</v>
      </c>
      <c r="AR843" s="687">
        <f t="shared" si="1809"/>
        <v>-1.4129999999999998</v>
      </c>
      <c r="AS843" s="688">
        <f t="shared" si="1810"/>
        <v>0</v>
      </c>
      <c r="AT843" s="687">
        <f t="shared" si="1811"/>
        <v>3.5409999999999999</v>
      </c>
      <c r="AU843" s="687">
        <f t="shared" si="1812"/>
        <v>0</v>
      </c>
      <c r="AV843" s="687">
        <f t="shared" si="1813"/>
        <v>-3.5409999999999999</v>
      </c>
      <c r="AW843" s="688">
        <f t="shared" si="1814"/>
        <v>0</v>
      </c>
      <c r="AX843" s="687">
        <f>'4. ГПП-УЗПКТ-СЗСК'!BS185/1000+0+'4. ГПП-УЗПКТ-СЗСК'!BS186/1000+'3. ГПП-СГПЗ'!BS56/1000</f>
        <v>0.71399999999999997</v>
      </c>
      <c r="AY843" s="687">
        <f>'4. ГПП-УЗПКТ-СЗСК'!BU185/1000+0+'4. ГПП-УЗПКТ-СЗСК'!BU186/1000+'3. ГПП-СГПЗ'!BU56/1000</f>
        <v>0</v>
      </c>
      <c r="AZ843" s="687">
        <f t="shared" si="1815"/>
        <v>-0.71399999999999997</v>
      </c>
      <c r="BA843" s="688">
        <f t="shared" si="1816"/>
        <v>0</v>
      </c>
      <c r="BB843" s="687">
        <f>'4. ГПП-УЗПКТ-СЗСК'!BY185/1000+0+'4. ГПП-УЗПКТ-СЗСК'!BY186/1000+'3. ГПП-СГПЗ'!BY56/1000</f>
        <v>1.4139999999999999</v>
      </c>
      <c r="BC843" s="687">
        <f>'4. ГПП-УЗПКТ-СЗСК'!CA185/1000+0+'4. ГПП-УЗПКТ-СЗСК'!CA186/1000+'3. ГПП-СГПЗ'!CA56/1000</f>
        <v>0</v>
      </c>
      <c r="BD843" s="687">
        <f t="shared" si="1817"/>
        <v>-1.4139999999999999</v>
      </c>
      <c r="BE843" s="688">
        <f t="shared" si="1818"/>
        <v>0</v>
      </c>
      <c r="BF843" s="687">
        <f>'4. ГПП-УЗПКТ-СЗСК'!CE185/1000+0+'4. ГПП-УЗПКТ-СЗСК'!CE186/1000+'3. ГПП-СГПЗ'!CE56/1000</f>
        <v>1.4129999999999998</v>
      </c>
      <c r="BG843" s="687">
        <f>'4. ГПП-УЗПКТ-СЗСК'!CG185/1000+0+'4. ГПП-УЗПКТ-СЗСК'!CG186/1000+'3. ГПП-СГПЗ'!CG56/1000</f>
        <v>0</v>
      </c>
      <c r="BH843" s="687">
        <f t="shared" si="1819"/>
        <v>-1.4129999999999998</v>
      </c>
      <c r="BI843" s="688">
        <f t="shared" si="1820"/>
        <v>0</v>
      </c>
      <c r="BJ843" s="687">
        <f t="shared" si="1821"/>
        <v>4.2359999999999998</v>
      </c>
      <c r="BK843" s="687">
        <f t="shared" si="1822"/>
        <v>0</v>
      </c>
      <c r="BL843" s="687">
        <f t="shared" si="1823"/>
        <v>-4.2359999999999998</v>
      </c>
      <c r="BM843" s="688">
        <f t="shared" si="1824"/>
        <v>0</v>
      </c>
      <c r="BN843" s="687">
        <f>'4. ГПП-УЗПКТ-СЗСК'!CQ185/1000+0+'4. ГПП-УЗПКТ-СЗСК'!CQ186/1000+'3. ГПП-СГПЗ'!CQ56/1000</f>
        <v>1.4089999999999998</v>
      </c>
      <c r="BO843" s="687">
        <f>'4. ГПП-УЗПКТ-СЗСК'!CS185/1000+0+'4. ГПП-УЗПКТ-СЗСК'!CS186/1000+'3. ГПП-СГПЗ'!CS56/1000</f>
        <v>0</v>
      </c>
      <c r="BP843" s="687">
        <f t="shared" si="1825"/>
        <v>-1.4089999999999998</v>
      </c>
      <c r="BQ843" s="688">
        <f t="shared" si="1826"/>
        <v>0</v>
      </c>
      <c r="BR843" s="687">
        <f>'4. ГПП-УЗПКТ-СЗСК'!CW185/1000+0+'4. ГПП-УЗПКТ-СЗСК'!CW186/1000+'3. ГПП-СГПЗ'!CW56/1000</f>
        <v>1.4129999999999998</v>
      </c>
      <c r="BS843" s="687">
        <f>'4. ГПП-УЗПКТ-СЗСК'!CY185/1000+0+'4. ГПП-УЗПКТ-СЗСК'!CY186/1000+'3. ГПП-СГПЗ'!CY56/1000</f>
        <v>0</v>
      </c>
      <c r="BT843" s="687">
        <f t="shared" si="1827"/>
        <v>-1.4129999999999998</v>
      </c>
      <c r="BU843" s="688">
        <f t="shared" si="1828"/>
        <v>0</v>
      </c>
      <c r="BV843" s="687">
        <f>'4. ГПП-УЗПКТ-СЗСК'!DC185/1000+0+'4. ГПП-УЗПКТ-СЗСК'!DC186/1000+'3. ГПП-СГПЗ'!DC56/1000</f>
        <v>1.4139999999999999</v>
      </c>
      <c r="BW843" s="687">
        <f>'4. ГПП-УЗПКТ-СЗСК'!DE185/1000+0+'4. ГПП-УЗПКТ-СЗСК'!DE186/1000+'3. ГПП-СГПЗ'!DE56/1000</f>
        <v>0</v>
      </c>
      <c r="BX843" s="687">
        <f t="shared" si="1829"/>
        <v>-1.4139999999999999</v>
      </c>
      <c r="BY843" s="688">
        <f t="shared" si="1830"/>
        <v>0</v>
      </c>
    </row>
    <row r="844" spans="2:77" ht="20.100000000000001" customHeight="1">
      <c r="C844" s="436" t="s">
        <v>225</v>
      </c>
      <c r="D844" s="528"/>
      <c r="E844" s="528"/>
      <c r="F844" s="529"/>
      <c r="G844" s="530" t="s">
        <v>865</v>
      </c>
      <c r="H844" s="530"/>
      <c r="I844" s="691" t="s">
        <v>169</v>
      </c>
      <c r="J844" s="687">
        <f t="shared" si="1787"/>
        <v>7.6999999999999993</v>
      </c>
      <c r="K844" s="687">
        <f t="shared" si="1788"/>
        <v>0</v>
      </c>
      <c r="L844" s="687">
        <f t="shared" si="1789"/>
        <v>-7.6999999999999993</v>
      </c>
      <c r="M844" s="688">
        <f t="shared" si="1790"/>
        <v>0</v>
      </c>
      <c r="N844" s="687">
        <f t="shared" si="1791"/>
        <v>1.9999999999999998</v>
      </c>
      <c r="O844" s="687">
        <f t="shared" si="1792"/>
        <v>0</v>
      </c>
      <c r="P844" s="687">
        <f t="shared" si="1793"/>
        <v>-1.9999999999999998</v>
      </c>
      <c r="Q844" s="688">
        <f t="shared" si="1794"/>
        <v>0</v>
      </c>
      <c r="R844" s="687">
        <f>'4. ГПП-УЗПКТ-СЗСК'!W185/1000+0</f>
        <v>0.7</v>
      </c>
      <c r="S844" s="687">
        <f>'4. ГПП-УЗПКТ-СЗСК'!Y185/1000+0</f>
        <v>0</v>
      </c>
      <c r="T844" s="687">
        <f t="shared" si="1795"/>
        <v>-0.7</v>
      </c>
      <c r="U844" s="688">
        <f t="shared" si="1796"/>
        <v>0</v>
      </c>
      <c r="V844" s="687">
        <f>'4. ГПП-УЗПКТ-СЗСК'!AC185/1000+0</f>
        <v>0.6</v>
      </c>
      <c r="W844" s="687">
        <f>'4. ГПП-УЗПКТ-СЗСК'!AE185/1000+0</f>
        <v>0</v>
      </c>
      <c r="X844" s="687">
        <f t="shared" si="1797"/>
        <v>-0.6</v>
      </c>
      <c r="Y844" s="688">
        <f t="shared" si="1798"/>
        <v>0</v>
      </c>
      <c r="Z844" s="687">
        <f>'4. ГПП-УЗПКТ-СЗСК'!AI185/1000+0</f>
        <v>0.7</v>
      </c>
      <c r="AA844" s="687">
        <f>'4. ГПП-УЗПКТ-СЗСК'!AK185/1000+0</f>
        <v>0</v>
      </c>
      <c r="AB844" s="687">
        <f t="shared" si="1799"/>
        <v>-0.7</v>
      </c>
      <c r="AC844" s="688">
        <f t="shared" si="1800"/>
        <v>0</v>
      </c>
      <c r="AD844" s="687">
        <f t="shared" si="1801"/>
        <v>2.0999999999999996</v>
      </c>
      <c r="AE844" s="687">
        <f t="shared" si="1802"/>
        <v>0</v>
      </c>
      <c r="AF844" s="687">
        <f t="shared" si="1803"/>
        <v>-2.0999999999999996</v>
      </c>
      <c r="AG844" s="688">
        <f t="shared" si="1804"/>
        <v>0</v>
      </c>
      <c r="AH844" s="687">
        <f>'4. ГПП-УЗПКТ-СЗСК'!AU185/1000+0</f>
        <v>0.7</v>
      </c>
      <c r="AI844" s="687">
        <f>'4. ГПП-УЗПКТ-СЗСК'!AW185/1000+0</f>
        <v>0</v>
      </c>
      <c r="AJ844" s="687">
        <f t="shared" si="1805"/>
        <v>-0.7</v>
      </c>
      <c r="AK844" s="688">
        <f t="shared" si="1806"/>
        <v>0</v>
      </c>
      <c r="AL844" s="687">
        <f>'4. ГПП-УЗПКТ-СЗСК'!BA185/1000+0</f>
        <v>0.7</v>
      </c>
      <c r="AM844" s="687">
        <f>'4. ГПП-УЗПКТ-СЗСК'!BC185/1000+0</f>
        <v>0</v>
      </c>
      <c r="AN844" s="687">
        <f t="shared" si="1807"/>
        <v>-0.7</v>
      </c>
      <c r="AO844" s="688">
        <f t="shared" si="1808"/>
        <v>0</v>
      </c>
      <c r="AP844" s="687">
        <f>'4. ГПП-УЗПКТ-СЗСК'!BG185/1000+0</f>
        <v>0.7</v>
      </c>
      <c r="AQ844" s="687">
        <f>'4. ГПП-УЗПКТ-СЗСК'!BI185/1000+0</f>
        <v>0</v>
      </c>
      <c r="AR844" s="687">
        <f t="shared" si="1809"/>
        <v>-0.7</v>
      </c>
      <c r="AS844" s="688">
        <f t="shared" si="1810"/>
        <v>0</v>
      </c>
      <c r="AT844" s="687">
        <f t="shared" si="1811"/>
        <v>1.5</v>
      </c>
      <c r="AU844" s="687">
        <f t="shared" si="1812"/>
        <v>0</v>
      </c>
      <c r="AV844" s="687">
        <f t="shared" si="1813"/>
        <v>-1.5</v>
      </c>
      <c r="AW844" s="688">
        <f t="shared" si="1814"/>
        <v>0</v>
      </c>
      <c r="AX844" s="687">
        <f>'4. ГПП-УЗПКТ-СЗСК'!BS185/1000+0</f>
        <v>0.1</v>
      </c>
      <c r="AY844" s="687">
        <f>'4. ГПП-УЗПКТ-СЗСК'!BU185/1000+0</f>
        <v>0</v>
      </c>
      <c r="AZ844" s="687">
        <f t="shared" si="1815"/>
        <v>-0.1</v>
      </c>
      <c r="BA844" s="688">
        <f t="shared" si="1816"/>
        <v>0</v>
      </c>
      <c r="BB844" s="687">
        <f>'4. ГПП-УЗПКТ-СЗСК'!BY185/1000+0</f>
        <v>0.7</v>
      </c>
      <c r="BC844" s="687">
        <f>'4. ГПП-УЗПКТ-СЗСК'!CA185/1000+0</f>
        <v>0</v>
      </c>
      <c r="BD844" s="687">
        <f t="shared" si="1817"/>
        <v>-0.7</v>
      </c>
      <c r="BE844" s="688">
        <f t="shared" si="1818"/>
        <v>0</v>
      </c>
      <c r="BF844" s="687">
        <f>'4. ГПП-УЗПКТ-СЗСК'!CE185/1000+0</f>
        <v>0.7</v>
      </c>
      <c r="BG844" s="687">
        <f>'4. ГПП-УЗПКТ-СЗСК'!CG185/1000+0</f>
        <v>0</v>
      </c>
      <c r="BH844" s="687">
        <f t="shared" si="1819"/>
        <v>-0.7</v>
      </c>
      <c r="BI844" s="688">
        <f t="shared" si="1820"/>
        <v>0</v>
      </c>
      <c r="BJ844" s="687">
        <f t="shared" si="1821"/>
        <v>2.0999999999999996</v>
      </c>
      <c r="BK844" s="687">
        <f t="shared" si="1822"/>
        <v>0</v>
      </c>
      <c r="BL844" s="687">
        <f t="shared" si="1823"/>
        <v>-2.0999999999999996</v>
      </c>
      <c r="BM844" s="688">
        <f t="shared" si="1824"/>
        <v>0</v>
      </c>
      <c r="BN844" s="687">
        <f>'4. ГПП-УЗПКТ-СЗСК'!CQ185/1000+0</f>
        <v>0.7</v>
      </c>
      <c r="BO844" s="687">
        <f>'4. ГПП-УЗПКТ-СЗСК'!CS185/1000+0</f>
        <v>0</v>
      </c>
      <c r="BP844" s="687">
        <f t="shared" si="1825"/>
        <v>-0.7</v>
      </c>
      <c r="BQ844" s="688">
        <f t="shared" si="1826"/>
        <v>0</v>
      </c>
      <c r="BR844" s="687">
        <f>'4. ГПП-УЗПКТ-СЗСК'!CW185/1000+0</f>
        <v>0.7</v>
      </c>
      <c r="BS844" s="687">
        <f>'4. ГПП-УЗПКТ-СЗСК'!CY185/1000+0</f>
        <v>0</v>
      </c>
      <c r="BT844" s="687">
        <f t="shared" si="1827"/>
        <v>-0.7</v>
      </c>
      <c r="BU844" s="688">
        <f t="shared" si="1828"/>
        <v>0</v>
      </c>
      <c r="BV844" s="687">
        <f>'4. ГПП-УЗПКТ-СЗСК'!DC185/1000+0</f>
        <v>0.7</v>
      </c>
      <c r="BW844" s="687">
        <f>'4. ГПП-УЗПКТ-СЗСК'!DE185/1000+0</f>
        <v>0</v>
      </c>
      <c r="BX844" s="687">
        <f t="shared" si="1829"/>
        <v>-0.7</v>
      </c>
      <c r="BY844" s="688">
        <f t="shared" si="1830"/>
        <v>0</v>
      </c>
    </row>
    <row r="845" spans="2:77" ht="20.100000000000001" customHeight="1">
      <c r="C845" s="436" t="s">
        <v>546</v>
      </c>
      <c r="D845" s="528"/>
      <c r="E845" s="528"/>
      <c r="F845" s="529"/>
      <c r="G845" s="530" t="s">
        <v>866</v>
      </c>
      <c r="H845" s="530"/>
      <c r="I845" s="691" t="s">
        <v>169</v>
      </c>
      <c r="J845" s="687">
        <f t="shared" si="1787"/>
        <v>7.9999999999999991</v>
      </c>
      <c r="K845" s="687">
        <f t="shared" si="1788"/>
        <v>0</v>
      </c>
      <c r="L845" s="687">
        <f t="shared" si="1789"/>
        <v>-7.9999999999999991</v>
      </c>
      <c r="M845" s="688">
        <f t="shared" si="1790"/>
        <v>0</v>
      </c>
      <c r="N845" s="687">
        <f t="shared" si="1791"/>
        <v>1.9999999999999998</v>
      </c>
      <c r="O845" s="687">
        <f t="shared" si="1792"/>
        <v>0</v>
      </c>
      <c r="P845" s="687">
        <f t="shared" si="1793"/>
        <v>-1.9999999999999998</v>
      </c>
      <c r="Q845" s="688">
        <f t="shared" si="1794"/>
        <v>0</v>
      </c>
      <c r="R845" s="687">
        <f>'4. ГПП-УЗПКТ-СЗСК'!W186/1000</f>
        <v>0.7</v>
      </c>
      <c r="S845" s="687">
        <f>'4. ГПП-УЗПКТ-СЗСК'!Y186/1000</f>
        <v>0</v>
      </c>
      <c r="T845" s="687">
        <f t="shared" si="1795"/>
        <v>-0.7</v>
      </c>
      <c r="U845" s="688">
        <f t="shared" si="1796"/>
        <v>0</v>
      </c>
      <c r="V845" s="687">
        <f>'4. ГПП-УЗПКТ-СЗСК'!AC186/1000</f>
        <v>0.6</v>
      </c>
      <c r="W845" s="687">
        <f>'4. ГПП-УЗПКТ-СЗСК'!AE186/1000</f>
        <v>0</v>
      </c>
      <c r="X845" s="687">
        <f t="shared" si="1797"/>
        <v>-0.6</v>
      </c>
      <c r="Y845" s="688">
        <f t="shared" si="1798"/>
        <v>0</v>
      </c>
      <c r="Z845" s="687">
        <f>'4. ГПП-УЗПКТ-СЗСК'!AI186/1000</f>
        <v>0.7</v>
      </c>
      <c r="AA845" s="687">
        <f>'4. ГПП-УЗПКТ-СЗСК'!AK186/1000</f>
        <v>0</v>
      </c>
      <c r="AB845" s="687">
        <f t="shared" si="1799"/>
        <v>-0.7</v>
      </c>
      <c r="AC845" s="688">
        <f t="shared" si="1800"/>
        <v>0</v>
      </c>
      <c r="AD845" s="687">
        <f t="shared" si="1801"/>
        <v>1.9</v>
      </c>
      <c r="AE845" s="687">
        <f t="shared" si="1802"/>
        <v>0</v>
      </c>
      <c r="AF845" s="687">
        <f t="shared" si="1803"/>
        <v>-1.9</v>
      </c>
      <c r="AG845" s="688">
        <f t="shared" si="1804"/>
        <v>0</v>
      </c>
      <c r="AH845" s="687">
        <f>'4. ГПП-УЗПКТ-СЗСК'!AU186/1000</f>
        <v>0.7</v>
      </c>
      <c r="AI845" s="687">
        <f>'4. ГПП-УЗПКТ-СЗСК'!AW186/1000</f>
        <v>0</v>
      </c>
      <c r="AJ845" s="687">
        <f t="shared" si="1805"/>
        <v>-0.7</v>
      </c>
      <c r="AK845" s="688">
        <f t="shared" si="1806"/>
        <v>0</v>
      </c>
      <c r="AL845" s="687">
        <f>'4. ГПП-УЗПКТ-СЗСК'!BA186/1000</f>
        <v>0.5</v>
      </c>
      <c r="AM845" s="687">
        <f>'4. ГПП-УЗПКТ-СЗСК'!BC186/1000</f>
        <v>0</v>
      </c>
      <c r="AN845" s="687">
        <f t="shared" si="1807"/>
        <v>-0.5</v>
      </c>
      <c r="AO845" s="688">
        <f t="shared" si="1808"/>
        <v>0</v>
      </c>
      <c r="AP845" s="687">
        <f>'4. ГПП-УЗПКТ-СЗСК'!BG186/1000</f>
        <v>0.7</v>
      </c>
      <c r="AQ845" s="687">
        <f>'4. ГПП-УЗПКТ-СЗСК'!BI186/1000</f>
        <v>0</v>
      </c>
      <c r="AR845" s="687">
        <f t="shared" si="1809"/>
        <v>-0.7</v>
      </c>
      <c r="AS845" s="688">
        <f t="shared" si="1810"/>
        <v>0</v>
      </c>
      <c r="AT845" s="687">
        <f t="shared" si="1811"/>
        <v>1.9999999999999998</v>
      </c>
      <c r="AU845" s="687">
        <f t="shared" si="1812"/>
        <v>0</v>
      </c>
      <c r="AV845" s="687">
        <f t="shared" si="1813"/>
        <v>-1.9999999999999998</v>
      </c>
      <c r="AW845" s="688">
        <f t="shared" si="1814"/>
        <v>0</v>
      </c>
      <c r="AX845" s="687">
        <f>'4. ГПП-УЗПКТ-СЗСК'!BS186/1000</f>
        <v>0.6</v>
      </c>
      <c r="AY845" s="687">
        <f>'4. ГПП-УЗПКТ-СЗСК'!BU186/1000</f>
        <v>0</v>
      </c>
      <c r="AZ845" s="687">
        <f t="shared" si="1815"/>
        <v>-0.6</v>
      </c>
      <c r="BA845" s="688">
        <f t="shared" si="1816"/>
        <v>0</v>
      </c>
      <c r="BB845" s="687">
        <f>'4. ГПП-УЗПКТ-СЗСК'!BY186/1000</f>
        <v>0.7</v>
      </c>
      <c r="BC845" s="687">
        <f>'4. ГПП-УЗПКТ-СЗСК'!CA186/1000</f>
        <v>0</v>
      </c>
      <c r="BD845" s="687">
        <f t="shared" si="1817"/>
        <v>-0.7</v>
      </c>
      <c r="BE845" s="688">
        <f t="shared" si="1818"/>
        <v>0</v>
      </c>
      <c r="BF845" s="687">
        <f>'4. ГПП-УЗПКТ-СЗСК'!CE186/1000</f>
        <v>0.7</v>
      </c>
      <c r="BG845" s="687">
        <f>'4. ГПП-УЗПКТ-СЗСК'!CG186/1000</f>
        <v>0</v>
      </c>
      <c r="BH845" s="687">
        <f t="shared" si="1819"/>
        <v>-0.7</v>
      </c>
      <c r="BI845" s="688">
        <f t="shared" si="1820"/>
        <v>0</v>
      </c>
      <c r="BJ845" s="687">
        <f t="shared" si="1821"/>
        <v>2.0999999999999996</v>
      </c>
      <c r="BK845" s="687">
        <f t="shared" si="1822"/>
        <v>0</v>
      </c>
      <c r="BL845" s="687">
        <f t="shared" si="1823"/>
        <v>-2.0999999999999996</v>
      </c>
      <c r="BM845" s="688">
        <f t="shared" si="1824"/>
        <v>0</v>
      </c>
      <c r="BN845" s="687">
        <f>'4. ГПП-УЗПКТ-СЗСК'!CQ186/1000</f>
        <v>0.7</v>
      </c>
      <c r="BO845" s="687">
        <f>'4. ГПП-УЗПКТ-СЗСК'!CS186/1000</f>
        <v>0</v>
      </c>
      <c r="BP845" s="687">
        <f t="shared" si="1825"/>
        <v>-0.7</v>
      </c>
      <c r="BQ845" s="688">
        <f t="shared" si="1826"/>
        <v>0</v>
      </c>
      <c r="BR845" s="687">
        <f>'4. ГПП-УЗПКТ-СЗСК'!CW186/1000</f>
        <v>0.7</v>
      </c>
      <c r="BS845" s="687">
        <f>'4. ГПП-УЗПКТ-СЗСК'!CY186/1000</f>
        <v>0</v>
      </c>
      <c r="BT845" s="687">
        <f t="shared" si="1827"/>
        <v>-0.7</v>
      </c>
      <c r="BU845" s="688">
        <f t="shared" si="1828"/>
        <v>0</v>
      </c>
      <c r="BV845" s="687">
        <f>'4. ГПП-УЗПКТ-СЗСК'!DC186/1000</f>
        <v>0.7</v>
      </c>
      <c r="BW845" s="687">
        <f>'4. ГПП-УЗПКТ-СЗСК'!DE186/1000</f>
        <v>0</v>
      </c>
      <c r="BX845" s="687">
        <f t="shared" si="1829"/>
        <v>-0.7</v>
      </c>
      <c r="BY845" s="688">
        <f t="shared" si="1830"/>
        <v>0</v>
      </c>
    </row>
    <row r="846" spans="2:77" ht="20.100000000000001" customHeight="1">
      <c r="C846" s="436" t="s">
        <v>105</v>
      </c>
      <c r="D846" s="528"/>
      <c r="E846" s="528"/>
      <c r="F846" s="529"/>
      <c r="G846" s="530" t="s">
        <v>867</v>
      </c>
      <c r="H846" s="530"/>
      <c r="I846" s="691" t="s">
        <v>169</v>
      </c>
      <c r="J846" s="687">
        <f t="shared" si="1787"/>
        <v>0.14900000000000002</v>
      </c>
      <c r="K846" s="687">
        <f t="shared" si="1788"/>
        <v>0</v>
      </c>
      <c r="L846" s="687">
        <f t="shared" si="1789"/>
        <v>-0.14900000000000002</v>
      </c>
      <c r="M846" s="688">
        <f t="shared" si="1790"/>
        <v>0</v>
      </c>
      <c r="N846" s="687">
        <f t="shared" si="1791"/>
        <v>3.7999999999999999E-2</v>
      </c>
      <c r="O846" s="687">
        <f t="shared" si="1792"/>
        <v>0</v>
      </c>
      <c r="P846" s="687">
        <f t="shared" si="1793"/>
        <v>-3.7999999999999999E-2</v>
      </c>
      <c r="Q846" s="688">
        <f t="shared" si="1794"/>
        <v>0</v>
      </c>
      <c r="R846" s="687">
        <f>'3. ГПП-СГПЗ'!W56/1000</f>
        <v>1.2999999999999999E-2</v>
      </c>
      <c r="S846" s="687">
        <f>'3. ГПП-СГПЗ'!Y56/1000</f>
        <v>0</v>
      </c>
      <c r="T846" s="687">
        <f t="shared" si="1795"/>
        <v>-1.2999999999999999E-2</v>
      </c>
      <c r="U846" s="688">
        <f t="shared" si="1796"/>
        <v>0</v>
      </c>
      <c r="V846" s="687">
        <f>'3. ГПП-СГПЗ'!AC56/1000</f>
        <v>1.2E-2</v>
      </c>
      <c r="W846" s="687">
        <f>'3. ГПП-СГПЗ'!AE56/1000</f>
        <v>0</v>
      </c>
      <c r="X846" s="687">
        <f t="shared" si="1797"/>
        <v>-1.2E-2</v>
      </c>
      <c r="Y846" s="688">
        <f t="shared" si="1798"/>
        <v>0</v>
      </c>
      <c r="Z846" s="687">
        <f>'3. ГПП-СГПЗ'!AI56/1000</f>
        <v>1.2999999999999999E-2</v>
      </c>
      <c r="AA846" s="687">
        <f>'3. ГПП-СГПЗ'!AK56/1000</f>
        <v>0</v>
      </c>
      <c r="AB846" s="687">
        <f t="shared" si="1799"/>
        <v>-1.2999999999999999E-2</v>
      </c>
      <c r="AC846" s="688">
        <f t="shared" si="1800"/>
        <v>0</v>
      </c>
      <c r="AD846" s="687">
        <f t="shared" si="1801"/>
        <v>3.4000000000000002E-2</v>
      </c>
      <c r="AE846" s="687">
        <f t="shared" si="1802"/>
        <v>0</v>
      </c>
      <c r="AF846" s="687">
        <f t="shared" si="1803"/>
        <v>-3.4000000000000002E-2</v>
      </c>
      <c r="AG846" s="688">
        <f t="shared" si="1804"/>
        <v>0</v>
      </c>
      <c r="AH846" s="687">
        <f>'3. ГПП-СГПЗ'!AU56/1000</f>
        <v>7.0000000000000001E-3</v>
      </c>
      <c r="AI846" s="687">
        <f>'3. ГПП-СГПЗ'!AW56/1000</f>
        <v>0</v>
      </c>
      <c r="AJ846" s="687">
        <f t="shared" si="1805"/>
        <v>-7.0000000000000001E-3</v>
      </c>
      <c r="AK846" s="688">
        <f t="shared" si="1806"/>
        <v>0</v>
      </c>
      <c r="AL846" s="687">
        <f>'3. ГПП-СГПЗ'!BA56/1000</f>
        <v>1.4E-2</v>
      </c>
      <c r="AM846" s="687">
        <f>'3. ГПП-СГПЗ'!BC56/1000</f>
        <v>0</v>
      </c>
      <c r="AN846" s="687">
        <f t="shared" si="1807"/>
        <v>-1.4E-2</v>
      </c>
      <c r="AO846" s="688">
        <f t="shared" si="1808"/>
        <v>0</v>
      </c>
      <c r="AP846" s="687">
        <f>'3. ГПП-СГПЗ'!BG56/1000</f>
        <v>1.2999999999999999E-2</v>
      </c>
      <c r="AQ846" s="687">
        <f>'3. ГПП-СГПЗ'!BI56/1000</f>
        <v>0</v>
      </c>
      <c r="AR846" s="687">
        <f t="shared" si="1809"/>
        <v>-1.2999999999999999E-2</v>
      </c>
      <c r="AS846" s="688">
        <f t="shared" si="1810"/>
        <v>0</v>
      </c>
      <c r="AT846" s="687">
        <f t="shared" si="1811"/>
        <v>4.1000000000000002E-2</v>
      </c>
      <c r="AU846" s="687">
        <f t="shared" si="1812"/>
        <v>0</v>
      </c>
      <c r="AV846" s="687">
        <f t="shared" si="1813"/>
        <v>-4.1000000000000002E-2</v>
      </c>
      <c r="AW846" s="688">
        <f t="shared" si="1814"/>
        <v>0</v>
      </c>
      <c r="AX846" s="687">
        <f>'3. ГПП-СГПЗ'!BS56/1000</f>
        <v>1.4E-2</v>
      </c>
      <c r="AY846" s="687">
        <f>'3. ГПП-СГПЗ'!BU56/1000</f>
        <v>0</v>
      </c>
      <c r="AZ846" s="687">
        <f t="shared" si="1815"/>
        <v>-1.4E-2</v>
      </c>
      <c r="BA846" s="688">
        <f t="shared" si="1816"/>
        <v>0</v>
      </c>
      <c r="BB846" s="687">
        <f>'3. ГПП-СГПЗ'!BY56/1000</f>
        <v>1.4E-2</v>
      </c>
      <c r="BC846" s="687">
        <f>'3. ГПП-СГПЗ'!CA56/1000</f>
        <v>0</v>
      </c>
      <c r="BD846" s="687">
        <f t="shared" si="1817"/>
        <v>-1.4E-2</v>
      </c>
      <c r="BE846" s="688">
        <f t="shared" si="1818"/>
        <v>0</v>
      </c>
      <c r="BF846" s="687">
        <f>'3. ГПП-СГПЗ'!CE56/1000</f>
        <v>1.2999999999999999E-2</v>
      </c>
      <c r="BG846" s="687">
        <f>'3. ГПП-СГПЗ'!CG56/1000</f>
        <v>0</v>
      </c>
      <c r="BH846" s="687">
        <f t="shared" si="1819"/>
        <v>-1.2999999999999999E-2</v>
      </c>
      <c r="BI846" s="688">
        <f t="shared" si="1820"/>
        <v>0</v>
      </c>
      <c r="BJ846" s="687">
        <f t="shared" si="1821"/>
        <v>3.5999999999999997E-2</v>
      </c>
      <c r="BK846" s="687">
        <f t="shared" si="1822"/>
        <v>0</v>
      </c>
      <c r="BL846" s="687">
        <f t="shared" si="1823"/>
        <v>-3.5999999999999997E-2</v>
      </c>
      <c r="BM846" s="688">
        <f t="shared" si="1824"/>
        <v>0</v>
      </c>
      <c r="BN846" s="687">
        <f>'3. ГПП-СГПЗ'!CQ56/1000</f>
        <v>8.9999999999999993E-3</v>
      </c>
      <c r="BO846" s="687">
        <f>'3. ГПП-СГПЗ'!CS56/1000</f>
        <v>0</v>
      </c>
      <c r="BP846" s="687">
        <f t="shared" si="1825"/>
        <v>-8.9999999999999993E-3</v>
      </c>
      <c r="BQ846" s="688">
        <f t="shared" si="1826"/>
        <v>0</v>
      </c>
      <c r="BR846" s="687">
        <f>'3. ГПП-СГПЗ'!CW56/1000</f>
        <v>1.2999999999999999E-2</v>
      </c>
      <c r="BS846" s="687">
        <f>'3. ГПП-СГПЗ'!CY56/1000</f>
        <v>0</v>
      </c>
      <c r="BT846" s="687">
        <f t="shared" si="1827"/>
        <v>-1.2999999999999999E-2</v>
      </c>
      <c r="BU846" s="688">
        <f t="shared" si="1828"/>
        <v>0</v>
      </c>
      <c r="BV846" s="687">
        <f>'3. ГПП-СГПЗ'!DC56/1000</f>
        <v>1.4E-2</v>
      </c>
      <c r="BW846" s="687">
        <f>'3. ГПП-СГПЗ'!DE56/1000</f>
        <v>0</v>
      </c>
      <c r="BX846" s="687">
        <f t="shared" si="1829"/>
        <v>-1.4E-2</v>
      </c>
      <c r="BY846" s="688">
        <f t="shared" si="1830"/>
        <v>0</v>
      </c>
    </row>
    <row r="847" spans="2:77" ht="20.100000000000001" customHeight="1">
      <c r="B847" s="413" t="s">
        <v>868</v>
      </c>
      <c r="C847" s="428" t="s">
        <v>113</v>
      </c>
      <c r="D847" s="528"/>
      <c r="E847" s="528"/>
      <c r="F847" s="529"/>
      <c r="G847" s="530" t="s">
        <v>869</v>
      </c>
      <c r="H847" s="530"/>
      <c r="I847" s="446" t="s">
        <v>169</v>
      </c>
      <c r="J847" s="687">
        <f t="shared" si="1787"/>
        <v>15.849</v>
      </c>
      <c r="K847" s="687">
        <f t="shared" si="1788"/>
        <v>0</v>
      </c>
      <c r="L847" s="687">
        <f t="shared" si="1789"/>
        <v>-15.849</v>
      </c>
      <c r="M847" s="688">
        <f t="shared" si="1790"/>
        <v>0</v>
      </c>
      <c r="N847" s="687">
        <f t="shared" si="1791"/>
        <v>4.0380000000000003</v>
      </c>
      <c r="O847" s="687">
        <f t="shared" si="1792"/>
        <v>0</v>
      </c>
      <c r="P847" s="687">
        <f t="shared" si="1793"/>
        <v>-4.0380000000000003</v>
      </c>
      <c r="Q847" s="688">
        <f t="shared" si="1794"/>
        <v>0</v>
      </c>
      <c r="R847" s="687">
        <f>'4. ГПП-УЗПКТ-СЗСК'!W185/1000+'4. ГПП-УЗПКТ-СЗСК'!W186/1000+'3. ГПП-СГПЗ'!W56/1000</f>
        <v>1.4129999999999998</v>
      </c>
      <c r="S847" s="687">
        <f>'4. ГПП-УЗПКТ-СЗСК'!Y185/1000+'4. ГПП-УЗПКТ-СЗСК'!Y186/1000+'3. ГПП-СГПЗ'!Y56/1000</f>
        <v>0</v>
      </c>
      <c r="T847" s="687">
        <f t="shared" si="1795"/>
        <v>-1.4129999999999998</v>
      </c>
      <c r="U847" s="688">
        <f t="shared" si="1796"/>
        <v>0</v>
      </c>
      <c r="V847" s="687">
        <f>'4. ГПП-УЗПКТ-СЗСК'!AC185/1000+'4. ГПП-УЗПКТ-СЗСК'!AC186/1000+'3. ГПП-СГПЗ'!AC56/1000</f>
        <v>1.212</v>
      </c>
      <c r="W847" s="687">
        <f>'4. ГПП-УЗПКТ-СЗСК'!AE185/1000+'4. ГПП-УЗПКТ-СЗСК'!AE186/1000+'3. ГПП-СГПЗ'!AE56/1000</f>
        <v>0</v>
      </c>
      <c r="X847" s="687">
        <f t="shared" si="1797"/>
        <v>-1.212</v>
      </c>
      <c r="Y847" s="688">
        <f t="shared" si="1798"/>
        <v>0</v>
      </c>
      <c r="Z847" s="687">
        <f>'4. ГПП-УЗПКТ-СЗСК'!AI185/1000+'4. ГПП-УЗПКТ-СЗСК'!AI186/1000+'3. ГПП-СГПЗ'!AI56/1000</f>
        <v>1.4129999999999998</v>
      </c>
      <c r="AA847" s="687">
        <f>'4. ГПП-УЗПКТ-СЗСК'!AK185/1000+'4. ГПП-УЗПКТ-СЗСК'!AK186/1000+'3. ГПП-СГПЗ'!AK56/1000</f>
        <v>0</v>
      </c>
      <c r="AB847" s="687">
        <f t="shared" si="1799"/>
        <v>-1.4129999999999998</v>
      </c>
      <c r="AC847" s="688">
        <f t="shared" si="1800"/>
        <v>0</v>
      </c>
      <c r="AD847" s="687">
        <f t="shared" si="1801"/>
        <v>4.0339999999999989</v>
      </c>
      <c r="AE847" s="687">
        <f t="shared" si="1802"/>
        <v>0</v>
      </c>
      <c r="AF847" s="687">
        <f t="shared" si="1803"/>
        <v>-4.0339999999999989</v>
      </c>
      <c r="AG847" s="688">
        <f t="shared" si="1804"/>
        <v>0</v>
      </c>
      <c r="AH847" s="687">
        <f>'4. ГПП-УЗПКТ-СЗСК'!AU185/1000+'4. ГПП-УЗПКТ-СЗСК'!AU186/1000+'3. ГПП-СГПЗ'!AU56/1000</f>
        <v>1.4069999999999998</v>
      </c>
      <c r="AI847" s="687">
        <f>'4. ГПП-УЗПКТ-СЗСК'!AW185/1000+'4. ГПП-УЗПКТ-СЗСК'!AW186/1000+'3. ГПП-СГПЗ'!AW56/1000</f>
        <v>0</v>
      </c>
      <c r="AJ847" s="687">
        <f t="shared" si="1805"/>
        <v>-1.4069999999999998</v>
      </c>
      <c r="AK847" s="688">
        <f t="shared" si="1806"/>
        <v>0</v>
      </c>
      <c r="AL847" s="687">
        <f>'4. ГПП-УЗПКТ-СЗСК'!BA185/1000+'4. ГПП-УЗПКТ-СЗСК'!BA186/1000+'3. ГПП-СГПЗ'!BA56/1000</f>
        <v>1.214</v>
      </c>
      <c r="AM847" s="687">
        <f>'4. ГПП-УЗПКТ-СЗСК'!BC185/1000+'4. ГПП-УЗПКТ-СЗСК'!BC186/1000+'3. ГПП-СГПЗ'!BC56/1000</f>
        <v>0</v>
      </c>
      <c r="AN847" s="687">
        <f t="shared" si="1807"/>
        <v>-1.214</v>
      </c>
      <c r="AO847" s="688">
        <f t="shared" si="1808"/>
        <v>0</v>
      </c>
      <c r="AP847" s="687">
        <f>'4. ГПП-УЗПКТ-СЗСК'!BG185/1000+'4. ГПП-УЗПКТ-СЗСК'!BG186/1000+'3. ГПП-СГПЗ'!BG56/1000</f>
        <v>1.4129999999999998</v>
      </c>
      <c r="AQ847" s="687">
        <f>'4. ГПП-УЗПКТ-СЗСК'!BI185/1000+'4. ГПП-УЗПКТ-СЗСК'!BI186/1000+'3. ГПП-СГПЗ'!BI56/1000</f>
        <v>0</v>
      </c>
      <c r="AR847" s="687">
        <f t="shared" si="1809"/>
        <v>-1.4129999999999998</v>
      </c>
      <c r="AS847" s="688">
        <f t="shared" si="1810"/>
        <v>0</v>
      </c>
      <c r="AT847" s="687">
        <f t="shared" si="1811"/>
        <v>3.5409999999999999</v>
      </c>
      <c r="AU847" s="687">
        <f t="shared" si="1812"/>
        <v>0</v>
      </c>
      <c r="AV847" s="687">
        <f t="shared" si="1813"/>
        <v>-3.5409999999999999</v>
      </c>
      <c r="AW847" s="688">
        <f t="shared" si="1814"/>
        <v>0</v>
      </c>
      <c r="AX847" s="687">
        <f>'4. ГПП-УЗПКТ-СЗСК'!BS185/1000+'4. ГПП-УЗПКТ-СЗСК'!BS186/1000+'3. ГПП-СГПЗ'!BS56/1000</f>
        <v>0.71399999999999997</v>
      </c>
      <c r="AY847" s="687">
        <f>'4. ГПП-УЗПКТ-СЗСК'!BU185/1000+'4. ГПП-УЗПКТ-СЗСК'!BU186/1000+'3. ГПП-СГПЗ'!BU56/1000</f>
        <v>0</v>
      </c>
      <c r="AZ847" s="687">
        <f t="shared" si="1815"/>
        <v>-0.71399999999999997</v>
      </c>
      <c r="BA847" s="688">
        <f t="shared" si="1816"/>
        <v>0</v>
      </c>
      <c r="BB847" s="687">
        <f>'4. ГПП-УЗПКТ-СЗСК'!BY185/1000+'4. ГПП-УЗПКТ-СЗСК'!BY186/1000+'3. ГПП-СГПЗ'!BY56/1000</f>
        <v>1.4139999999999999</v>
      </c>
      <c r="BC847" s="687">
        <f>'4. ГПП-УЗПКТ-СЗСК'!CA185/1000+'4. ГПП-УЗПКТ-СЗСК'!CA186/1000+'3. ГПП-СГПЗ'!CA56/1000</f>
        <v>0</v>
      </c>
      <c r="BD847" s="687">
        <f t="shared" si="1817"/>
        <v>-1.4139999999999999</v>
      </c>
      <c r="BE847" s="688">
        <f t="shared" si="1818"/>
        <v>0</v>
      </c>
      <c r="BF847" s="687">
        <f>'4. ГПП-УЗПКТ-СЗСК'!CE185/1000+'4. ГПП-УЗПКТ-СЗСК'!CE186/1000+'3. ГПП-СГПЗ'!CE56/1000</f>
        <v>1.4129999999999998</v>
      </c>
      <c r="BG847" s="687">
        <f>'4. ГПП-УЗПКТ-СЗСК'!CG185/1000+'4. ГПП-УЗПКТ-СЗСК'!CG186/1000+'3. ГПП-СГПЗ'!CG56/1000</f>
        <v>0</v>
      </c>
      <c r="BH847" s="687">
        <f t="shared" si="1819"/>
        <v>-1.4129999999999998</v>
      </c>
      <c r="BI847" s="688">
        <f t="shared" si="1820"/>
        <v>0</v>
      </c>
      <c r="BJ847" s="687">
        <f t="shared" si="1821"/>
        <v>4.2359999999999998</v>
      </c>
      <c r="BK847" s="687">
        <f t="shared" si="1822"/>
        <v>0</v>
      </c>
      <c r="BL847" s="687">
        <f t="shared" si="1823"/>
        <v>-4.2359999999999998</v>
      </c>
      <c r="BM847" s="688">
        <f t="shared" si="1824"/>
        <v>0</v>
      </c>
      <c r="BN847" s="687">
        <f>'4. ГПП-УЗПКТ-СЗСК'!CQ185/1000+'4. ГПП-УЗПКТ-СЗСК'!CQ186/1000+'3. ГПП-СГПЗ'!CQ56/1000</f>
        <v>1.4089999999999998</v>
      </c>
      <c r="BO847" s="687">
        <f>'4. ГПП-УЗПКТ-СЗСК'!CS185/1000+'4. ГПП-УЗПКТ-СЗСК'!CS186/1000+'3. ГПП-СГПЗ'!CS56/1000</f>
        <v>0</v>
      </c>
      <c r="BP847" s="687">
        <f t="shared" si="1825"/>
        <v>-1.4089999999999998</v>
      </c>
      <c r="BQ847" s="688">
        <f t="shared" si="1826"/>
        <v>0</v>
      </c>
      <c r="BR847" s="687">
        <f>'4. ГПП-УЗПКТ-СЗСК'!CW185/1000+'4. ГПП-УЗПКТ-СЗСК'!CW186/1000+'3. ГПП-СГПЗ'!CW56/1000</f>
        <v>1.4129999999999998</v>
      </c>
      <c r="BS847" s="687">
        <f>'4. ГПП-УЗПКТ-СЗСК'!CY185/1000+'4. ГПП-УЗПКТ-СЗСК'!CY186/1000+'3. ГПП-СГПЗ'!CY56/1000</f>
        <v>0</v>
      </c>
      <c r="BT847" s="687">
        <f t="shared" si="1827"/>
        <v>-1.4129999999999998</v>
      </c>
      <c r="BU847" s="688">
        <f t="shared" si="1828"/>
        <v>0</v>
      </c>
      <c r="BV847" s="687">
        <f>'4. ГПП-УЗПКТ-СЗСК'!DC185/1000+'4. ГПП-УЗПКТ-СЗСК'!DC186/1000+'3. ГПП-СГПЗ'!DC56/1000</f>
        <v>1.4139999999999999</v>
      </c>
      <c r="BW847" s="687">
        <f>'4. ГПП-УЗПКТ-СЗСК'!DE185/1000+'4. ГПП-УЗПКТ-СЗСК'!DE186/1000+'3. ГПП-СГПЗ'!DE56/1000</f>
        <v>0</v>
      </c>
      <c r="BX847" s="687">
        <f t="shared" si="1829"/>
        <v>-1.4139999999999999</v>
      </c>
      <c r="BY847" s="688">
        <f t="shared" si="1830"/>
        <v>0</v>
      </c>
    </row>
    <row r="848" spans="2:77" ht="20.100000000000001" customHeight="1">
      <c r="C848" s="424" t="s">
        <v>173</v>
      </c>
      <c r="D848" s="528"/>
      <c r="E848" s="528"/>
      <c r="F848" s="529"/>
      <c r="G848" s="530" t="s">
        <v>869</v>
      </c>
      <c r="H848" s="530"/>
      <c r="I848" s="446" t="s">
        <v>169</v>
      </c>
      <c r="J848" s="687">
        <f t="shared" si="1787"/>
        <v>15.849</v>
      </c>
      <c r="K848" s="687">
        <f t="shared" si="1788"/>
        <v>0</v>
      </c>
      <c r="L848" s="687">
        <f t="shared" si="1789"/>
        <v>-15.849</v>
      </c>
      <c r="M848" s="688">
        <f t="shared" si="1790"/>
        <v>0</v>
      </c>
      <c r="N848" s="687">
        <f t="shared" si="1791"/>
        <v>4.0380000000000003</v>
      </c>
      <c r="O848" s="687">
        <f t="shared" si="1792"/>
        <v>0</v>
      </c>
      <c r="P848" s="687">
        <f t="shared" si="1793"/>
        <v>-4.0380000000000003</v>
      </c>
      <c r="Q848" s="688">
        <f t="shared" si="1794"/>
        <v>0</v>
      </c>
      <c r="R848" s="687">
        <f>'4. ГПП-УЗПКТ-СЗСК'!W185/1000+'4. ГПП-УЗПКТ-СЗСК'!W186/1000+'3. ГПП-СГПЗ'!W56/1000</f>
        <v>1.4129999999999998</v>
      </c>
      <c r="S848" s="687">
        <f>'4. ГПП-УЗПКТ-СЗСК'!Y185/1000+'4. ГПП-УЗПКТ-СЗСК'!Y186/1000+'3. ГПП-СГПЗ'!Y56/1000</f>
        <v>0</v>
      </c>
      <c r="T848" s="687">
        <f t="shared" si="1795"/>
        <v>-1.4129999999999998</v>
      </c>
      <c r="U848" s="688">
        <f t="shared" si="1796"/>
        <v>0</v>
      </c>
      <c r="V848" s="687">
        <f>'4. ГПП-УЗПКТ-СЗСК'!AC185/1000+'4. ГПП-УЗПКТ-СЗСК'!AC186/1000+'3. ГПП-СГПЗ'!AC56/1000</f>
        <v>1.212</v>
      </c>
      <c r="W848" s="687">
        <f>'4. ГПП-УЗПКТ-СЗСК'!AE185/1000+'4. ГПП-УЗПКТ-СЗСК'!AE186/1000+'3. ГПП-СГПЗ'!AE56/1000</f>
        <v>0</v>
      </c>
      <c r="X848" s="687">
        <f t="shared" si="1797"/>
        <v>-1.212</v>
      </c>
      <c r="Y848" s="688">
        <f t="shared" si="1798"/>
        <v>0</v>
      </c>
      <c r="Z848" s="687">
        <f>'4. ГПП-УЗПКТ-СЗСК'!AI185/1000+'4. ГПП-УЗПКТ-СЗСК'!AI186/1000+'3. ГПП-СГПЗ'!AI56/1000</f>
        <v>1.4129999999999998</v>
      </c>
      <c r="AA848" s="687">
        <f>'4. ГПП-УЗПКТ-СЗСК'!AK185/1000+'4. ГПП-УЗПКТ-СЗСК'!AK186/1000+'3. ГПП-СГПЗ'!AK56/1000</f>
        <v>0</v>
      </c>
      <c r="AB848" s="687">
        <f t="shared" si="1799"/>
        <v>-1.4129999999999998</v>
      </c>
      <c r="AC848" s="688">
        <f t="shared" si="1800"/>
        <v>0</v>
      </c>
      <c r="AD848" s="687">
        <f t="shared" si="1801"/>
        <v>4.0339999999999989</v>
      </c>
      <c r="AE848" s="687">
        <f t="shared" si="1802"/>
        <v>0</v>
      </c>
      <c r="AF848" s="687">
        <f t="shared" si="1803"/>
        <v>-4.0339999999999989</v>
      </c>
      <c r="AG848" s="688">
        <f t="shared" si="1804"/>
        <v>0</v>
      </c>
      <c r="AH848" s="687">
        <f>'4. ГПП-УЗПКТ-СЗСК'!AU185/1000+'4. ГПП-УЗПКТ-СЗСК'!AU186/1000+'3. ГПП-СГПЗ'!AU56/1000</f>
        <v>1.4069999999999998</v>
      </c>
      <c r="AI848" s="687">
        <f>'4. ГПП-УЗПКТ-СЗСК'!AW185/1000+'4. ГПП-УЗПКТ-СЗСК'!AW186/1000+'3. ГПП-СГПЗ'!AW56/1000</f>
        <v>0</v>
      </c>
      <c r="AJ848" s="687">
        <f t="shared" si="1805"/>
        <v>-1.4069999999999998</v>
      </c>
      <c r="AK848" s="688">
        <f t="shared" si="1806"/>
        <v>0</v>
      </c>
      <c r="AL848" s="687">
        <f>'4. ГПП-УЗПКТ-СЗСК'!BA185/1000+'4. ГПП-УЗПКТ-СЗСК'!BA186/1000+'3. ГПП-СГПЗ'!BA56/1000</f>
        <v>1.214</v>
      </c>
      <c r="AM848" s="687">
        <f>'4. ГПП-УЗПКТ-СЗСК'!BC185/1000+'4. ГПП-УЗПКТ-СЗСК'!BC186/1000+'3. ГПП-СГПЗ'!BC56/1000</f>
        <v>0</v>
      </c>
      <c r="AN848" s="687">
        <f t="shared" si="1807"/>
        <v>-1.214</v>
      </c>
      <c r="AO848" s="688">
        <f t="shared" si="1808"/>
        <v>0</v>
      </c>
      <c r="AP848" s="687">
        <f>'4. ГПП-УЗПКТ-СЗСК'!BG185/1000+'4. ГПП-УЗПКТ-СЗСК'!BG186/1000+'3. ГПП-СГПЗ'!BG56/1000</f>
        <v>1.4129999999999998</v>
      </c>
      <c r="AQ848" s="687">
        <f>'4. ГПП-УЗПКТ-СЗСК'!BI185/1000+'4. ГПП-УЗПКТ-СЗСК'!BI186/1000+'3. ГПП-СГПЗ'!BI56/1000</f>
        <v>0</v>
      </c>
      <c r="AR848" s="687">
        <f t="shared" si="1809"/>
        <v>-1.4129999999999998</v>
      </c>
      <c r="AS848" s="688">
        <f t="shared" si="1810"/>
        <v>0</v>
      </c>
      <c r="AT848" s="687">
        <f t="shared" si="1811"/>
        <v>3.5409999999999999</v>
      </c>
      <c r="AU848" s="687">
        <f t="shared" si="1812"/>
        <v>0</v>
      </c>
      <c r="AV848" s="687">
        <f t="shared" si="1813"/>
        <v>-3.5409999999999999</v>
      </c>
      <c r="AW848" s="688">
        <f t="shared" si="1814"/>
        <v>0</v>
      </c>
      <c r="AX848" s="687">
        <f>'4. ГПП-УЗПКТ-СЗСК'!BS185/1000+'4. ГПП-УЗПКТ-СЗСК'!BS186/1000+'3. ГПП-СГПЗ'!BS56/1000</f>
        <v>0.71399999999999997</v>
      </c>
      <c r="AY848" s="687">
        <f>'4. ГПП-УЗПКТ-СЗСК'!BU185/1000+'4. ГПП-УЗПКТ-СЗСК'!BU186/1000+'3. ГПП-СГПЗ'!BU56/1000</f>
        <v>0</v>
      </c>
      <c r="AZ848" s="687">
        <f t="shared" si="1815"/>
        <v>-0.71399999999999997</v>
      </c>
      <c r="BA848" s="688">
        <f t="shared" si="1816"/>
        <v>0</v>
      </c>
      <c r="BB848" s="687">
        <f>'4. ГПП-УЗПКТ-СЗСК'!BY185/1000+'4. ГПП-УЗПКТ-СЗСК'!BY186/1000+'3. ГПП-СГПЗ'!BY56/1000</f>
        <v>1.4139999999999999</v>
      </c>
      <c r="BC848" s="687">
        <f>'4. ГПП-УЗПКТ-СЗСК'!CA185/1000+'4. ГПП-УЗПКТ-СЗСК'!CA186/1000+'3. ГПП-СГПЗ'!CA56/1000</f>
        <v>0</v>
      </c>
      <c r="BD848" s="687">
        <f t="shared" si="1817"/>
        <v>-1.4139999999999999</v>
      </c>
      <c r="BE848" s="688">
        <f t="shared" si="1818"/>
        <v>0</v>
      </c>
      <c r="BF848" s="687">
        <f>'4. ГПП-УЗПКТ-СЗСК'!CE185/1000+'4. ГПП-УЗПКТ-СЗСК'!CE186/1000+'3. ГПП-СГПЗ'!CE56/1000</f>
        <v>1.4129999999999998</v>
      </c>
      <c r="BG848" s="687">
        <f>'4. ГПП-УЗПКТ-СЗСК'!CG185/1000+'4. ГПП-УЗПКТ-СЗСК'!CG186/1000+'3. ГПП-СГПЗ'!CG56/1000</f>
        <v>0</v>
      </c>
      <c r="BH848" s="687">
        <f t="shared" si="1819"/>
        <v>-1.4129999999999998</v>
      </c>
      <c r="BI848" s="688">
        <f t="shared" si="1820"/>
        <v>0</v>
      </c>
      <c r="BJ848" s="687">
        <f t="shared" si="1821"/>
        <v>4.2359999999999998</v>
      </c>
      <c r="BK848" s="687">
        <f t="shared" si="1822"/>
        <v>0</v>
      </c>
      <c r="BL848" s="687">
        <f t="shared" si="1823"/>
        <v>-4.2359999999999998</v>
      </c>
      <c r="BM848" s="688">
        <f t="shared" si="1824"/>
        <v>0</v>
      </c>
      <c r="BN848" s="687">
        <f>'4. ГПП-УЗПКТ-СЗСК'!CQ185/1000+'4. ГПП-УЗПКТ-СЗСК'!CQ186/1000+'3. ГПП-СГПЗ'!CQ56/1000</f>
        <v>1.4089999999999998</v>
      </c>
      <c r="BO848" s="687">
        <f>'4. ГПП-УЗПКТ-СЗСК'!CS185/1000+'4. ГПП-УЗПКТ-СЗСК'!CS186/1000+'3. ГПП-СГПЗ'!CS56/1000</f>
        <v>0</v>
      </c>
      <c r="BP848" s="687">
        <f t="shared" si="1825"/>
        <v>-1.4089999999999998</v>
      </c>
      <c r="BQ848" s="688">
        <f t="shared" si="1826"/>
        <v>0</v>
      </c>
      <c r="BR848" s="687">
        <f>'4. ГПП-УЗПКТ-СЗСК'!CW185/1000+'4. ГПП-УЗПКТ-СЗСК'!CW186/1000+'3. ГПП-СГПЗ'!CW56/1000</f>
        <v>1.4129999999999998</v>
      </c>
      <c r="BS848" s="687">
        <f>'4. ГПП-УЗПКТ-СЗСК'!CY185/1000+'4. ГПП-УЗПКТ-СЗСК'!CY186/1000+'3. ГПП-СГПЗ'!CY56/1000</f>
        <v>0</v>
      </c>
      <c r="BT848" s="687">
        <f t="shared" si="1827"/>
        <v>-1.4129999999999998</v>
      </c>
      <c r="BU848" s="688">
        <f t="shared" si="1828"/>
        <v>0</v>
      </c>
      <c r="BV848" s="687">
        <f>'4. ГПП-УЗПКТ-СЗСК'!DC185/1000+'4. ГПП-УЗПКТ-СЗСК'!DC186/1000+'3. ГПП-СГПЗ'!DC56/1000</f>
        <v>1.4139999999999999</v>
      </c>
      <c r="BW848" s="687">
        <f>'4. ГПП-УЗПКТ-СЗСК'!DE185/1000+'4. ГПП-УЗПКТ-СЗСК'!DE186/1000+'3. ГПП-СГПЗ'!DE56/1000</f>
        <v>0</v>
      </c>
      <c r="BX848" s="687">
        <f t="shared" si="1829"/>
        <v>-1.4139999999999999</v>
      </c>
      <c r="BY848" s="688">
        <f t="shared" si="1830"/>
        <v>0</v>
      </c>
    </row>
    <row r="849" spans="2:77" ht="20.100000000000001" customHeight="1">
      <c r="C849" s="436" t="s">
        <v>424</v>
      </c>
      <c r="D849" s="528"/>
      <c r="E849" s="528"/>
      <c r="F849" s="529"/>
      <c r="G849" s="530" t="s">
        <v>870</v>
      </c>
      <c r="H849" s="530"/>
      <c r="I849" s="691" t="s">
        <v>169</v>
      </c>
      <c r="J849" s="687">
        <f t="shared" si="1787"/>
        <v>7.6999999999999993</v>
      </c>
      <c r="K849" s="687">
        <f t="shared" si="1788"/>
        <v>0</v>
      </c>
      <c r="L849" s="687">
        <f t="shared" si="1789"/>
        <v>-7.6999999999999993</v>
      </c>
      <c r="M849" s="688">
        <f t="shared" si="1790"/>
        <v>0</v>
      </c>
      <c r="N849" s="687">
        <f t="shared" si="1791"/>
        <v>1.9999999999999998</v>
      </c>
      <c r="O849" s="687">
        <f t="shared" si="1792"/>
        <v>0</v>
      </c>
      <c r="P849" s="687">
        <f t="shared" si="1793"/>
        <v>-1.9999999999999998</v>
      </c>
      <c r="Q849" s="688">
        <f t="shared" si="1794"/>
        <v>0</v>
      </c>
      <c r="R849" s="687">
        <f>'4. ГПП-УЗПКТ-СЗСК'!W185/1000</f>
        <v>0.7</v>
      </c>
      <c r="S849" s="687">
        <f>'4. ГПП-УЗПКТ-СЗСК'!Y185/1000</f>
        <v>0</v>
      </c>
      <c r="T849" s="687">
        <f t="shared" si="1795"/>
        <v>-0.7</v>
      </c>
      <c r="U849" s="688">
        <f t="shared" si="1796"/>
        <v>0</v>
      </c>
      <c r="V849" s="687">
        <f>'4. ГПП-УЗПКТ-СЗСК'!AC185/1000</f>
        <v>0.6</v>
      </c>
      <c r="W849" s="687">
        <f>'4. ГПП-УЗПКТ-СЗСК'!AE185/1000</f>
        <v>0</v>
      </c>
      <c r="X849" s="687">
        <f t="shared" si="1797"/>
        <v>-0.6</v>
      </c>
      <c r="Y849" s="688">
        <f t="shared" si="1798"/>
        <v>0</v>
      </c>
      <c r="Z849" s="687">
        <f>'4. ГПП-УЗПКТ-СЗСК'!AI185/1000</f>
        <v>0.7</v>
      </c>
      <c r="AA849" s="687">
        <f>'4. ГПП-УЗПКТ-СЗСК'!AK185/1000</f>
        <v>0</v>
      </c>
      <c r="AB849" s="687">
        <f t="shared" si="1799"/>
        <v>-0.7</v>
      </c>
      <c r="AC849" s="688">
        <f t="shared" si="1800"/>
        <v>0</v>
      </c>
      <c r="AD849" s="687">
        <f t="shared" si="1801"/>
        <v>2.0999999999999996</v>
      </c>
      <c r="AE849" s="687">
        <f t="shared" si="1802"/>
        <v>0</v>
      </c>
      <c r="AF849" s="687">
        <f t="shared" si="1803"/>
        <v>-2.0999999999999996</v>
      </c>
      <c r="AG849" s="688">
        <f t="shared" si="1804"/>
        <v>0</v>
      </c>
      <c r="AH849" s="687">
        <f>'4. ГПП-УЗПКТ-СЗСК'!AU185/1000</f>
        <v>0.7</v>
      </c>
      <c r="AI849" s="687">
        <f>'4. ГПП-УЗПКТ-СЗСК'!AW185/1000</f>
        <v>0</v>
      </c>
      <c r="AJ849" s="687">
        <f t="shared" si="1805"/>
        <v>-0.7</v>
      </c>
      <c r="AK849" s="688">
        <f t="shared" si="1806"/>
        <v>0</v>
      </c>
      <c r="AL849" s="687">
        <f>'4. ГПП-УЗПКТ-СЗСК'!BA185/1000</f>
        <v>0.7</v>
      </c>
      <c r="AM849" s="687">
        <f>'4. ГПП-УЗПКТ-СЗСК'!BC185/1000</f>
        <v>0</v>
      </c>
      <c r="AN849" s="687">
        <f t="shared" si="1807"/>
        <v>-0.7</v>
      </c>
      <c r="AO849" s="688">
        <f t="shared" si="1808"/>
        <v>0</v>
      </c>
      <c r="AP849" s="687">
        <f>'4. ГПП-УЗПКТ-СЗСК'!BG185/1000</f>
        <v>0.7</v>
      </c>
      <c r="AQ849" s="687">
        <f>'4. ГПП-УЗПКТ-СЗСК'!BI185/1000</f>
        <v>0</v>
      </c>
      <c r="AR849" s="687">
        <f t="shared" si="1809"/>
        <v>-0.7</v>
      </c>
      <c r="AS849" s="688">
        <f t="shared" si="1810"/>
        <v>0</v>
      </c>
      <c r="AT849" s="687">
        <f t="shared" si="1811"/>
        <v>1.5</v>
      </c>
      <c r="AU849" s="687">
        <f t="shared" si="1812"/>
        <v>0</v>
      </c>
      <c r="AV849" s="687">
        <f t="shared" si="1813"/>
        <v>-1.5</v>
      </c>
      <c r="AW849" s="688">
        <f t="shared" si="1814"/>
        <v>0</v>
      </c>
      <c r="AX849" s="687">
        <f>'4. ГПП-УЗПКТ-СЗСК'!BS185/1000</f>
        <v>0.1</v>
      </c>
      <c r="AY849" s="687">
        <f>'4. ГПП-УЗПКТ-СЗСК'!BU185/1000</f>
        <v>0</v>
      </c>
      <c r="AZ849" s="687">
        <f t="shared" si="1815"/>
        <v>-0.1</v>
      </c>
      <c r="BA849" s="688">
        <f t="shared" si="1816"/>
        <v>0</v>
      </c>
      <c r="BB849" s="687">
        <f>'4. ГПП-УЗПКТ-СЗСК'!BY185/1000</f>
        <v>0.7</v>
      </c>
      <c r="BC849" s="687">
        <f>'4. ГПП-УЗПКТ-СЗСК'!CA185/1000</f>
        <v>0</v>
      </c>
      <c r="BD849" s="687">
        <f t="shared" si="1817"/>
        <v>-0.7</v>
      </c>
      <c r="BE849" s="688">
        <f t="shared" si="1818"/>
        <v>0</v>
      </c>
      <c r="BF849" s="687">
        <f>'4. ГПП-УЗПКТ-СЗСК'!CE185/1000</f>
        <v>0.7</v>
      </c>
      <c r="BG849" s="687">
        <f>'4. ГПП-УЗПКТ-СЗСК'!CG185/1000</f>
        <v>0</v>
      </c>
      <c r="BH849" s="687">
        <f t="shared" si="1819"/>
        <v>-0.7</v>
      </c>
      <c r="BI849" s="688">
        <f t="shared" si="1820"/>
        <v>0</v>
      </c>
      <c r="BJ849" s="687">
        <f t="shared" si="1821"/>
        <v>2.0999999999999996</v>
      </c>
      <c r="BK849" s="687">
        <f t="shared" si="1822"/>
        <v>0</v>
      </c>
      <c r="BL849" s="687">
        <f t="shared" si="1823"/>
        <v>-2.0999999999999996</v>
      </c>
      <c r="BM849" s="688">
        <f t="shared" si="1824"/>
        <v>0</v>
      </c>
      <c r="BN849" s="687">
        <f>'4. ГПП-УЗПКТ-СЗСК'!CQ185/1000</f>
        <v>0.7</v>
      </c>
      <c r="BO849" s="687">
        <f>'4. ГПП-УЗПКТ-СЗСК'!CS185/1000</f>
        <v>0</v>
      </c>
      <c r="BP849" s="687">
        <f t="shared" si="1825"/>
        <v>-0.7</v>
      </c>
      <c r="BQ849" s="688">
        <f t="shared" si="1826"/>
        <v>0</v>
      </c>
      <c r="BR849" s="687">
        <f>'4. ГПП-УЗПКТ-СЗСК'!CW185/1000</f>
        <v>0.7</v>
      </c>
      <c r="BS849" s="687">
        <f>'4. ГПП-УЗПКТ-СЗСК'!CY185/1000</f>
        <v>0</v>
      </c>
      <c r="BT849" s="687">
        <f t="shared" si="1827"/>
        <v>-0.7</v>
      </c>
      <c r="BU849" s="688">
        <f t="shared" si="1828"/>
        <v>0</v>
      </c>
      <c r="BV849" s="687">
        <f>'4. ГПП-УЗПКТ-СЗСК'!DC185/1000</f>
        <v>0.7</v>
      </c>
      <c r="BW849" s="687">
        <f>'4. ГПП-УЗПКТ-СЗСК'!DE185/1000</f>
        <v>0</v>
      </c>
      <c r="BX849" s="687">
        <f t="shared" si="1829"/>
        <v>-0.7</v>
      </c>
      <c r="BY849" s="688">
        <f t="shared" si="1830"/>
        <v>0</v>
      </c>
    </row>
    <row r="850" spans="2:77" ht="20.100000000000001" customHeight="1">
      <c r="C850" s="436" t="s">
        <v>546</v>
      </c>
      <c r="D850" s="528"/>
      <c r="E850" s="528"/>
      <c r="F850" s="529"/>
      <c r="G850" s="530" t="s">
        <v>866</v>
      </c>
      <c r="H850" s="530"/>
      <c r="I850" s="691" t="s">
        <v>169</v>
      </c>
      <c r="J850" s="687">
        <f t="shared" si="1787"/>
        <v>7.9999999999999991</v>
      </c>
      <c r="K850" s="687">
        <f t="shared" si="1788"/>
        <v>0</v>
      </c>
      <c r="L850" s="687">
        <f t="shared" si="1789"/>
        <v>-7.9999999999999991</v>
      </c>
      <c r="M850" s="688">
        <f t="shared" si="1790"/>
        <v>0</v>
      </c>
      <c r="N850" s="687">
        <f t="shared" si="1791"/>
        <v>1.9999999999999998</v>
      </c>
      <c r="O850" s="687">
        <f t="shared" si="1792"/>
        <v>0</v>
      </c>
      <c r="P850" s="687">
        <f t="shared" si="1793"/>
        <v>-1.9999999999999998</v>
      </c>
      <c r="Q850" s="688">
        <f t="shared" si="1794"/>
        <v>0</v>
      </c>
      <c r="R850" s="687">
        <f>'4. ГПП-УЗПКТ-СЗСК'!W186/1000</f>
        <v>0.7</v>
      </c>
      <c r="S850" s="687">
        <f>'4. ГПП-УЗПКТ-СЗСК'!Y186/1000</f>
        <v>0</v>
      </c>
      <c r="T850" s="687">
        <f t="shared" si="1795"/>
        <v>-0.7</v>
      </c>
      <c r="U850" s="688">
        <f t="shared" si="1796"/>
        <v>0</v>
      </c>
      <c r="V850" s="687">
        <f>'4. ГПП-УЗПКТ-СЗСК'!AC186/1000</f>
        <v>0.6</v>
      </c>
      <c r="W850" s="687">
        <f>'4. ГПП-УЗПКТ-СЗСК'!AE186/1000</f>
        <v>0</v>
      </c>
      <c r="X850" s="687">
        <f t="shared" si="1797"/>
        <v>-0.6</v>
      </c>
      <c r="Y850" s="688">
        <f t="shared" si="1798"/>
        <v>0</v>
      </c>
      <c r="Z850" s="687">
        <f>'4. ГПП-УЗПКТ-СЗСК'!AI186/1000</f>
        <v>0.7</v>
      </c>
      <c r="AA850" s="687">
        <f>'4. ГПП-УЗПКТ-СЗСК'!AK186/1000</f>
        <v>0</v>
      </c>
      <c r="AB850" s="687">
        <f t="shared" si="1799"/>
        <v>-0.7</v>
      </c>
      <c r="AC850" s="688">
        <f t="shared" si="1800"/>
        <v>0</v>
      </c>
      <c r="AD850" s="687">
        <f t="shared" si="1801"/>
        <v>1.9</v>
      </c>
      <c r="AE850" s="687">
        <f t="shared" si="1802"/>
        <v>0</v>
      </c>
      <c r="AF850" s="687">
        <f t="shared" si="1803"/>
        <v>-1.9</v>
      </c>
      <c r="AG850" s="688">
        <f t="shared" si="1804"/>
        <v>0</v>
      </c>
      <c r="AH850" s="687">
        <f>'4. ГПП-УЗПКТ-СЗСК'!AU186/1000</f>
        <v>0.7</v>
      </c>
      <c r="AI850" s="687">
        <f>'4. ГПП-УЗПКТ-СЗСК'!AW186/1000</f>
        <v>0</v>
      </c>
      <c r="AJ850" s="687">
        <f t="shared" si="1805"/>
        <v>-0.7</v>
      </c>
      <c r="AK850" s="688">
        <f t="shared" si="1806"/>
        <v>0</v>
      </c>
      <c r="AL850" s="687">
        <f>'4. ГПП-УЗПКТ-СЗСК'!BA186/1000</f>
        <v>0.5</v>
      </c>
      <c r="AM850" s="687">
        <f>'4. ГПП-УЗПКТ-СЗСК'!BC186/1000</f>
        <v>0</v>
      </c>
      <c r="AN850" s="687">
        <f t="shared" si="1807"/>
        <v>-0.5</v>
      </c>
      <c r="AO850" s="688">
        <f t="shared" si="1808"/>
        <v>0</v>
      </c>
      <c r="AP850" s="687">
        <f>'4. ГПП-УЗПКТ-СЗСК'!BG186/1000</f>
        <v>0.7</v>
      </c>
      <c r="AQ850" s="687">
        <f>'4. ГПП-УЗПКТ-СЗСК'!BI186/1000</f>
        <v>0</v>
      </c>
      <c r="AR850" s="687">
        <f t="shared" si="1809"/>
        <v>-0.7</v>
      </c>
      <c r="AS850" s="688">
        <f t="shared" si="1810"/>
        <v>0</v>
      </c>
      <c r="AT850" s="687">
        <f t="shared" si="1811"/>
        <v>1.9999999999999998</v>
      </c>
      <c r="AU850" s="687">
        <f t="shared" si="1812"/>
        <v>0</v>
      </c>
      <c r="AV850" s="687">
        <f t="shared" si="1813"/>
        <v>-1.9999999999999998</v>
      </c>
      <c r="AW850" s="688">
        <f t="shared" si="1814"/>
        <v>0</v>
      </c>
      <c r="AX850" s="687">
        <f>'4. ГПП-УЗПКТ-СЗСК'!BS186/1000</f>
        <v>0.6</v>
      </c>
      <c r="AY850" s="687">
        <f>'4. ГПП-УЗПКТ-СЗСК'!BU186/1000</f>
        <v>0</v>
      </c>
      <c r="AZ850" s="687">
        <f t="shared" si="1815"/>
        <v>-0.6</v>
      </c>
      <c r="BA850" s="688">
        <f t="shared" si="1816"/>
        <v>0</v>
      </c>
      <c r="BB850" s="687">
        <f>'4. ГПП-УЗПКТ-СЗСК'!BY186/1000</f>
        <v>0.7</v>
      </c>
      <c r="BC850" s="687">
        <f>'4. ГПП-УЗПКТ-СЗСК'!CA186/1000</f>
        <v>0</v>
      </c>
      <c r="BD850" s="687">
        <f t="shared" si="1817"/>
        <v>-0.7</v>
      </c>
      <c r="BE850" s="688">
        <f t="shared" si="1818"/>
        <v>0</v>
      </c>
      <c r="BF850" s="687">
        <f>'4. ГПП-УЗПКТ-СЗСК'!CE186/1000</f>
        <v>0.7</v>
      </c>
      <c r="BG850" s="687">
        <f>'4. ГПП-УЗПКТ-СЗСК'!CG186/1000</f>
        <v>0</v>
      </c>
      <c r="BH850" s="687">
        <f t="shared" si="1819"/>
        <v>-0.7</v>
      </c>
      <c r="BI850" s="688">
        <f t="shared" si="1820"/>
        <v>0</v>
      </c>
      <c r="BJ850" s="687">
        <f t="shared" si="1821"/>
        <v>2.0999999999999996</v>
      </c>
      <c r="BK850" s="687">
        <f t="shared" si="1822"/>
        <v>0</v>
      </c>
      <c r="BL850" s="687">
        <f t="shared" si="1823"/>
        <v>-2.0999999999999996</v>
      </c>
      <c r="BM850" s="688">
        <f t="shared" si="1824"/>
        <v>0</v>
      </c>
      <c r="BN850" s="687">
        <f>'4. ГПП-УЗПКТ-СЗСК'!CQ186/1000</f>
        <v>0.7</v>
      </c>
      <c r="BO850" s="687">
        <f>'4. ГПП-УЗПКТ-СЗСК'!CS186/1000</f>
        <v>0</v>
      </c>
      <c r="BP850" s="687">
        <f t="shared" si="1825"/>
        <v>-0.7</v>
      </c>
      <c r="BQ850" s="688">
        <f t="shared" si="1826"/>
        <v>0</v>
      </c>
      <c r="BR850" s="687">
        <f>'4. ГПП-УЗПКТ-СЗСК'!CW186/1000</f>
        <v>0.7</v>
      </c>
      <c r="BS850" s="687">
        <f>'4. ГПП-УЗПКТ-СЗСК'!CY186/1000</f>
        <v>0</v>
      </c>
      <c r="BT850" s="687">
        <f t="shared" si="1827"/>
        <v>-0.7</v>
      </c>
      <c r="BU850" s="688">
        <f t="shared" si="1828"/>
        <v>0</v>
      </c>
      <c r="BV850" s="687">
        <f>'4. ГПП-УЗПКТ-СЗСК'!DC186/1000</f>
        <v>0.7</v>
      </c>
      <c r="BW850" s="687">
        <f>'4. ГПП-УЗПКТ-СЗСК'!DE186/1000</f>
        <v>0</v>
      </c>
      <c r="BX850" s="687">
        <f t="shared" si="1829"/>
        <v>-0.7</v>
      </c>
      <c r="BY850" s="688">
        <f t="shared" si="1830"/>
        <v>0</v>
      </c>
    </row>
    <row r="851" spans="2:77" ht="20.100000000000001" customHeight="1">
      <c r="C851" s="436" t="s">
        <v>105</v>
      </c>
      <c r="D851" s="528"/>
      <c r="E851" s="528"/>
      <c r="F851" s="529"/>
      <c r="G851" s="530" t="s">
        <v>867</v>
      </c>
      <c r="H851" s="530"/>
      <c r="I851" s="691" t="s">
        <v>169</v>
      </c>
      <c r="J851" s="687">
        <f t="shared" si="1787"/>
        <v>0.14900000000000002</v>
      </c>
      <c r="K851" s="687">
        <f t="shared" si="1788"/>
        <v>0</v>
      </c>
      <c r="L851" s="687">
        <f t="shared" si="1789"/>
        <v>-0.14900000000000002</v>
      </c>
      <c r="M851" s="688">
        <f t="shared" si="1790"/>
        <v>0</v>
      </c>
      <c r="N851" s="687">
        <f t="shared" si="1791"/>
        <v>3.7999999999999999E-2</v>
      </c>
      <c r="O851" s="687">
        <f t="shared" si="1792"/>
        <v>0</v>
      </c>
      <c r="P851" s="687">
        <f t="shared" si="1793"/>
        <v>-3.7999999999999999E-2</v>
      </c>
      <c r="Q851" s="688">
        <f t="shared" si="1794"/>
        <v>0</v>
      </c>
      <c r="R851" s="687">
        <f>'3. ГПП-СГПЗ'!W56/1000</f>
        <v>1.2999999999999999E-2</v>
      </c>
      <c r="S851" s="687">
        <f>'3. ГПП-СГПЗ'!Y56/1000</f>
        <v>0</v>
      </c>
      <c r="T851" s="687">
        <f t="shared" si="1795"/>
        <v>-1.2999999999999999E-2</v>
      </c>
      <c r="U851" s="688">
        <f t="shared" si="1796"/>
        <v>0</v>
      </c>
      <c r="V851" s="687">
        <f>'3. ГПП-СГПЗ'!AC56/1000</f>
        <v>1.2E-2</v>
      </c>
      <c r="W851" s="687">
        <f>'3. ГПП-СГПЗ'!AE56/1000</f>
        <v>0</v>
      </c>
      <c r="X851" s="687">
        <f t="shared" si="1797"/>
        <v>-1.2E-2</v>
      </c>
      <c r="Y851" s="688">
        <f t="shared" si="1798"/>
        <v>0</v>
      </c>
      <c r="Z851" s="687">
        <f>'3. ГПП-СГПЗ'!AI56/1000</f>
        <v>1.2999999999999999E-2</v>
      </c>
      <c r="AA851" s="687">
        <f>'3. ГПП-СГПЗ'!AK56/1000</f>
        <v>0</v>
      </c>
      <c r="AB851" s="687">
        <f t="shared" si="1799"/>
        <v>-1.2999999999999999E-2</v>
      </c>
      <c r="AC851" s="688">
        <f t="shared" si="1800"/>
        <v>0</v>
      </c>
      <c r="AD851" s="687">
        <f t="shared" si="1801"/>
        <v>3.4000000000000002E-2</v>
      </c>
      <c r="AE851" s="687">
        <f t="shared" si="1802"/>
        <v>0</v>
      </c>
      <c r="AF851" s="687">
        <f t="shared" si="1803"/>
        <v>-3.4000000000000002E-2</v>
      </c>
      <c r="AG851" s="688">
        <f t="shared" si="1804"/>
        <v>0</v>
      </c>
      <c r="AH851" s="687">
        <f>'3. ГПП-СГПЗ'!AU56/1000</f>
        <v>7.0000000000000001E-3</v>
      </c>
      <c r="AI851" s="687">
        <f>'3. ГПП-СГПЗ'!AW56/1000</f>
        <v>0</v>
      </c>
      <c r="AJ851" s="687">
        <f t="shared" si="1805"/>
        <v>-7.0000000000000001E-3</v>
      </c>
      <c r="AK851" s="688">
        <f t="shared" si="1806"/>
        <v>0</v>
      </c>
      <c r="AL851" s="687">
        <f>'3. ГПП-СГПЗ'!BA56/1000</f>
        <v>1.4E-2</v>
      </c>
      <c r="AM851" s="687">
        <f>'3. ГПП-СГПЗ'!BC56/1000</f>
        <v>0</v>
      </c>
      <c r="AN851" s="687">
        <f t="shared" si="1807"/>
        <v>-1.4E-2</v>
      </c>
      <c r="AO851" s="688">
        <f t="shared" si="1808"/>
        <v>0</v>
      </c>
      <c r="AP851" s="687">
        <f>'3. ГПП-СГПЗ'!BG56/1000</f>
        <v>1.2999999999999999E-2</v>
      </c>
      <c r="AQ851" s="687">
        <f>'3. ГПП-СГПЗ'!BI56/1000</f>
        <v>0</v>
      </c>
      <c r="AR851" s="687">
        <f t="shared" si="1809"/>
        <v>-1.2999999999999999E-2</v>
      </c>
      <c r="AS851" s="688">
        <f t="shared" si="1810"/>
        <v>0</v>
      </c>
      <c r="AT851" s="687">
        <f t="shared" si="1811"/>
        <v>4.1000000000000002E-2</v>
      </c>
      <c r="AU851" s="687">
        <f t="shared" si="1812"/>
        <v>0</v>
      </c>
      <c r="AV851" s="687">
        <f t="shared" si="1813"/>
        <v>-4.1000000000000002E-2</v>
      </c>
      <c r="AW851" s="688">
        <f t="shared" si="1814"/>
        <v>0</v>
      </c>
      <c r="AX851" s="687">
        <f>'3. ГПП-СГПЗ'!BS56/1000</f>
        <v>1.4E-2</v>
      </c>
      <c r="AY851" s="687">
        <f>'3. ГПП-СГПЗ'!BU56/1000</f>
        <v>0</v>
      </c>
      <c r="AZ851" s="687">
        <f t="shared" si="1815"/>
        <v>-1.4E-2</v>
      </c>
      <c r="BA851" s="688">
        <f t="shared" si="1816"/>
        <v>0</v>
      </c>
      <c r="BB851" s="687">
        <f>'3. ГПП-СГПЗ'!BY56/1000</f>
        <v>1.4E-2</v>
      </c>
      <c r="BC851" s="687">
        <f>'3. ГПП-СГПЗ'!CA56/1000</f>
        <v>0</v>
      </c>
      <c r="BD851" s="687">
        <f t="shared" si="1817"/>
        <v>-1.4E-2</v>
      </c>
      <c r="BE851" s="688">
        <f t="shared" si="1818"/>
        <v>0</v>
      </c>
      <c r="BF851" s="687">
        <f>'3. ГПП-СГПЗ'!CE56/1000</f>
        <v>1.2999999999999999E-2</v>
      </c>
      <c r="BG851" s="687">
        <f>'3. ГПП-СГПЗ'!CG56/1000</f>
        <v>0</v>
      </c>
      <c r="BH851" s="687">
        <f t="shared" si="1819"/>
        <v>-1.2999999999999999E-2</v>
      </c>
      <c r="BI851" s="688">
        <f t="shared" si="1820"/>
        <v>0</v>
      </c>
      <c r="BJ851" s="687">
        <f t="shared" si="1821"/>
        <v>3.5999999999999997E-2</v>
      </c>
      <c r="BK851" s="687">
        <f t="shared" si="1822"/>
        <v>0</v>
      </c>
      <c r="BL851" s="687">
        <f t="shared" si="1823"/>
        <v>-3.5999999999999997E-2</v>
      </c>
      <c r="BM851" s="688">
        <f t="shared" si="1824"/>
        <v>0</v>
      </c>
      <c r="BN851" s="687">
        <f>'3. ГПП-СГПЗ'!CQ56/1000</f>
        <v>8.9999999999999993E-3</v>
      </c>
      <c r="BO851" s="687">
        <f>'3. ГПП-СГПЗ'!CS56/1000</f>
        <v>0</v>
      </c>
      <c r="BP851" s="687">
        <f t="shared" si="1825"/>
        <v>-8.9999999999999993E-3</v>
      </c>
      <c r="BQ851" s="688">
        <f t="shared" si="1826"/>
        <v>0</v>
      </c>
      <c r="BR851" s="687">
        <f>'3. ГПП-СГПЗ'!CW56/1000</f>
        <v>1.2999999999999999E-2</v>
      </c>
      <c r="BS851" s="687">
        <f>'3. ГПП-СГПЗ'!CY56/1000</f>
        <v>0</v>
      </c>
      <c r="BT851" s="687">
        <f t="shared" si="1827"/>
        <v>-1.2999999999999999E-2</v>
      </c>
      <c r="BU851" s="688">
        <f t="shared" si="1828"/>
        <v>0</v>
      </c>
      <c r="BV851" s="687">
        <f>'3. ГПП-СГПЗ'!DC56/1000</f>
        <v>1.4E-2</v>
      </c>
      <c r="BW851" s="687">
        <f>'3. ГПП-СГПЗ'!DE56/1000</f>
        <v>0</v>
      </c>
      <c r="BX851" s="687">
        <f t="shared" si="1829"/>
        <v>-1.4E-2</v>
      </c>
      <c r="BY851" s="688">
        <f t="shared" si="1830"/>
        <v>0</v>
      </c>
    </row>
    <row r="852" spans="2:77" ht="20.100000000000001" customHeight="1">
      <c r="B852" s="413" t="s">
        <v>871</v>
      </c>
      <c r="C852" s="428" t="s">
        <v>123</v>
      </c>
      <c r="D852" s="528"/>
      <c r="E852" s="528"/>
      <c r="F852" s="529"/>
      <c r="G852" s="530">
        <v>0</v>
      </c>
      <c r="H852" s="530"/>
      <c r="I852" s="446" t="s">
        <v>169</v>
      </c>
      <c r="J852" s="681"/>
      <c r="K852" s="681"/>
      <c r="L852" s="681"/>
      <c r="M852" s="681"/>
      <c r="N852" s="681"/>
      <c r="O852" s="681"/>
      <c r="P852" s="681"/>
      <c r="Q852" s="681"/>
      <c r="R852" s="681"/>
      <c r="S852" s="681"/>
      <c r="T852" s="681"/>
      <c r="U852" s="681"/>
      <c r="V852" s="681"/>
      <c r="W852" s="681"/>
      <c r="X852" s="681"/>
      <c r="Y852" s="681"/>
      <c r="Z852" s="681"/>
      <c r="AA852" s="681"/>
      <c r="AB852" s="681"/>
      <c r="AC852" s="681"/>
      <c r="AD852" s="681"/>
      <c r="AE852" s="681"/>
      <c r="AF852" s="681"/>
      <c r="AG852" s="681"/>
      <c r="AH852" s="681"/>
      <c r="AI852" s="681"/>
      <c r="AJ852" s="681"/>
      <c r="AK852" s="681"/>
      <c r="AL852" s="681"/>
      <c r="AM852" s="681"/>
      <c r="AN852" s="681"/>
      <c r="AO852" s="681"/>
      <c r="AP852" s="681"/>
      <c r="AQ852" s="681"/>
      <c r="AR852" s="681"/>
      <c r="AS852" s="681"/>
      <c r="AT852" s="681"/>
      <c r="AU852" s="681"/>
      <c r="AV852" s="681"/>
      <c r="AW852" s="681"/>
      <c r="AX852" s="681"/>
      <c r="AY852" s="681"/>
      <c r="AZ852" s="681"/>
      <c r="BA852" s="681"/>
      <c r="BB852" s="681"/>
      <c r="BC852" s="681"/>
      <c r="BD852" s="681"/>
      <c r="BE852" s="681"/>
      <c r="BF852" s="681"/>
      <c r="BG852" s="681"/>
      <c r="BH852" s="681"/>
      <c r="BI852" s="681"/>
      <c r="BJ852" s="681"/>
      <c r="BK852" s="681"/>
      <c r="BL852" s="681"/>
      <c r="BM852" s="681"/>
      <c r="BN852" s="681"/>
      <c r="BO852" s="681"/>
      <c r="BP852" s="681"/>
      <c r="BQ852" s="681"/>
      <c r="BR852" s="681"/>
      <c r="BS852" s="681"/>
      <c r="BT852" s="681"/>
      <c r="BU852" s="681"/>
      <c r="BV852" s="681"/>
      <c r="BW852" s="681"/>
      <c r="BX852" s="681"/>
      <c r="BY852" s="681"/>
    </row>
    <row r="853" spans="2:77" ht="20.100000000000001" customHeight="1">
      <c r="C853" s="424" t="s">
        <v>872</v>
      </c>
      <c r="D853" s="528"/>
      <c r="E853" s="528"/>
      <c r="F853" s="529"/>
      <c r="G853" s="530">
        <v>0</v>
      </c>
      <c r="H853" s="530"/>
      <c r="I853" s="446" t="s">
        <v>169</v>
      </c>
      <c r="J853" s="681"/>
      <c r="K853" s="681"/>
      <c r="L853" s="681"/>
      <c r="M853" s="681"/>
      <c r="N853" s="681"/>
      <c r="O853" s="681"/>
      <c r="P853" s="681"/>
      <c r="Q853" s="681"/>
      <c r="R853" s="681"/>
      <c r="S853" s="681"/>
      <c r="T853" s="681"/>
      <c r="U853" s="681"/>
      <c r="V853" s="681"/>
      <c r="W853" s="681"/>
      <c r="X853" s="681"/>
      <c r="Y853" s="681"/>
      <c r="Z853" s="681"/>
      <c r="AA853" s="681"/>
      <c r="AB853" s="681"/>
      <c r="AC853" s="681"/>
      <c r="AD853" s="681"/>
      <c r="AE853" s="681"/>
      <c r="AF853" s="681"/>
      <c r="AG853" s="681"/>
      <c r="AH853" s="681"/>
      <c r="AI853" s="681"/>
      <c r="AJ853" s="681"/>
      <c r="AK853" s="681"/>
      <c r="AL853" s="681"/>
      <c r="AM853" s="681"/>
      <c r="AN853" s="681"/>
      <c r="AO853" s="681"/>
      <c r="AP853" s="681"/>
      <c r="AQ853" s="681"/>
      <c r="AR853" s="681"/>
      <c r="AS853" s="681"/>
      <c r="AT853" s="681"/>
      <c r="AU853" s="681"/>
      <c r="AV853" s="681"/>
      <c r="AW853" s="681"/>
      <c r="AX853" s="681"/>
      <c r="AY853" s="681"/>
      <c r="AZ853" s="681"/>
      <c r="BA853" s="681"/>
      <c r="BB853" s="681"/>
      <c r="BC853" s="681"/>
      <c r="BD853" s="681"/>
      <c r="BE853" s="681"/>
      <c r="BF853" s="681"/>
      <c r="BG853" s="681"/>
      <c r="BH853" s="681"/>
      <c r="BI853" s="681"/>
      <c r="BJ853" s="681"/>
      <c r="BK853" s="681"/>
      <c r="BL853" s="681"/>
      <c r="BM853" s="681"/>
      <c r="BN853" s="681"/>
      <c r="BO853" s="681"/>
      <c r="BP853" s="681"/>
      <c r="BQ853" s="681"/>
      <c r="BR853" s="681"/>
      <c r="BS853" s="681"/>
      <c r="BT853" s="681"/>
      <c r="BU853" s="681"/>
      <c r="BV853" s="681"/>
      <c r="BW853" s="681"/>
      <c r="BX853" s="681"/>
      <c r="BY853" s="681"/>
    </row>
    <row r="854" spans="2:77" ht="20.100000000000001" customHeight="1">
      <c r="C854" s="436" t="s">
        <v>424</v>
      </c>
      <c r="D854" s="528"/>
      <c r="E854" s="528"/>
      <c r="F854" s="529"/>
      <c r="G854" s="530"/>
      <c r="H854" s="530"/>
      <c r="I854" s="691" t="s">
        <v>169</v>
      </c>
      <c r="J854" s="681"/>
      <c r="K854" s="681"/>
      <c r="L854" s="681"/>
      <c r="M854" s="681"/>
      <c r="N854" s="681"/>
      <c r="O854" s="681"/>
      <c r="P854" s="681"/>
      <c r="Q854" s="681"/>
      <c r="R854" s="681"/>
      <c r="S854" s="681"/>
      <c r="T854" s="681"/>
      <c r="U854" s="681"/>
      <c r="V854" s="681"/>
      <c r="W854" s="681"/>
      <c r="X854" s="681"/>
      <c r="Y854" s="681"/>
      <c r="Z854" s="681"/>
      <c r="AA854" s="681"/>
      <c r="AB854" s="681"/>
      <c r="AC854" s="681"/>
      <c r="AD854" s="681"/>
      <c r="AE854" s="681"/>
      <c r="AF854" s="681"/>
      <c r="AG854" s="681"/>
      <c r="AH854" s="681"/>
      <c r="AI854" s="681"/>
      <c r="AJ854" s="681"/>
      <c r="AK854" s="681"/>
      <c r="AL854" s="681"/>
      <c r="AM854" s="681"/>
      <c r="AN854" s="681"/>
      <c r="AO854" s="681"/>
      <c r="AP854" s="681"/>
      <c r="AQ854" s="681"/>
      <c r="AR854" s="681"/>
      <c r="AS854" s="681"/>
      <c r="AT854" s="681"/>
      <c r="AU854" s="681"/>
      <c r="AV854" s="681"/>
      <c r="AW854" s="681"/>
      <c r="AX854" s="681"/>
      <c r="AY854" s="681"/>
      <c r="AZ854" s="681"/>
      <c r="BA854" s="681"/>
      <c r="BB854" s="681"/>
      <c r="BC854" s="681"/>
      <c r="BD854" s="681"/>
      <c r="BE854" s="681"/>
      <c r="BF854" s="681"/>
      <c r="BG854" s="681"/>
      <c r="BH854" s="681"/>
      <c r="BI854" s="681"/>
      <c r="BJ854" s="681"/>
      <c r="BK854" s="681"/>
      <c r="BL854" s="681"/>
      <c r="BM854" s="681"/>
      <c r="BN854" s="681"/>
      <c r="BO854" s="681"/>
      <c r="BP854" s="681"/>
      <c r="BQ854" s="681"/>
      <c r="BR854" s="681"/>
      <c r="BS854" s="681"/>
      <c r="BT854" s="681"/>
      <c r="BU854" s="681"/>
      <c r="BV854" s="681"/>
      <c r="BW854" s="681"/>
      <c r="BX854" s="681"/>
      <c r="BY854" s="681"/>
    </row>
    <row r="855" spans="2:77" ht="20.100000000000001" customHeight="1">
      <c r="C855" s="438" t="s">
        <v>873</v>
      </c>
      <c r="D855" s="528"/>
      <c r="E855" s="528"/>
      <c r="F855" s="529"/>
      <c r="G855" s="530"/>
      <c r="H855" s="530"/>
      <c r="I855" s="446"/>
      <c r="J855" s="681"/>
      <c r="K855" s="681"/>
      <c r="L855" s="681"/>
      <c r="M855" s="681"/>
      <c r="N855" s="681"/>
      <c r="O855" s="681"/>
      <c r="P855" s="681"/>
      <c r="Q855" s="681"/>
      <c r="R855" s="681"/>
      <c r="S855" s="681"/>
      <c r="T855" s="681"/>
      <c r="U855" s="681"/>
      <c r="V855" s="681"/>
      <c r="W855" s="681"/>
      <c r="X855" s="681"/>
      <c r="Y855" s="681"/>
      <c r="Z855" s="681"/>
      <c r="AA855" s="681"/>
      <c r="AB855" s="681"/>
      <c r="AC855" s="681"/>
      <c r="AD855" s="681"/>
      <c r="AE855" s="681"/>
      <c r="AF855" s="681"/>
      <c r="AG855" s="681"/>
      <c r="AH855" s="681"/>
      <c r="AI855" s="681"/>
      <c r="AJ855" s="681"/>
      <c r="AK855" s="681"/>
      <c r="AL855" s="681"/>
      <c r="AM855" s="681"/>
      <c r="AN855" s="681"/>
      <c r="AO855" s="681"/>
      <c r="AP855" s="681"/>
      <c r="AQ855" s="681"/>
      <c r="AR855" s="681"/>
      <c r="AS855" s="681"/>
      <c r="AT855" s="681"/>
      <c r="AU855" s="681"/>
      <c r="AV855" s="681"/>
      <c r="AW855" s="681"/>
      <c r="AX855" s="681"/>
      <c r="AY855" s="681"/>
      <c r="AZ855" s="681"/>
      <c r="BA855" s="681"/>
      <c r="BB855" s="681"/>
      <c r="BC855" s="681"/>
      <c r="BD855" s="681"/>
      <c r="BE855" s="681"/>
      <c r="BF855" s="681"/>
      <c r="BG855" s="681"/>
      <c r="BH855" s="681"/>
      <c r="BI855" s="681"/>
      <c r="BJ855" s="681"/>
      <c r="BK855" s="681"/>
      <c r="BL855" s="681"/>
      <c r="BM855" s="681"/>
      <c r="BN855" s="681"/>
      <c r="BO855" s="681"/>
      <c r="BP855" s="681"/>
      <c r="BQ855" s="681"/>
      <c r="BR855" s="681"/>
      <c r="BS855" s="681"/>
      <c r="BT855" s="681"/>
      <c r="BU855" s="681"/>
      <c r="BV855" s="681"/>
      <c r="BW855" s="681"/>
      <c r="BX855" s="681"/>
      <c r="BY855" s="681"/>
    </row>
    <row r="856" spans="2:77" ht="20.100000000000001" customHeight="1">
      <c r="C856" s="416" t="s">
        <v>874</v>
      </c>
      <c r="D856" s="528"/>
      <c r="E856" s="528"/>
      <c r="F856" s="529"/>
      <c r="G856" s="530"/>
      <c r="H856" s="530"/>
      <c r="I856" s="446"/>
      <c r="J856" s="681"/>
      <c r="K856" s="681"/>
      <c r="L856" s="681"/>
      <c r="M856" s="681"/>
      <c r="N856" s="681"/>
      <c r="O856" s="681"/>
      <c r="P856" s="681"/>
      <c r="Q856" s="681"/>
      <c r="R856" s="681"/>
      <c r="S856" s="681"/>
      <c r="T856" s="681"/>
      <c r="U856" s="681"/>
      <c r="V856" s="681"/>
      <c r="W856" s="681"/>
      <c r="X856" s="681"/>
      <c r="Y856" s="681"/>
      <c r="Z856" s="681"/>
      <c r="AA856" s="681"/>
      <c r="AB856" s="681"/>
      <c r="AC856" s="681"/>
      <c r="AD856" s="681"/>
      <c r="AE856" s="681"/>
      <c r="AF856" s="681"/>
      <c r="AG856" s="681"/>
      <c r="AH856" s="681"/>
      <c r="AI856" s="681"/>
      <c r="AJ856" s="681"/>
      <c r="AK856" s="681"/>
      <c r="AL856" s="681"/>
      <c r="AM856" s="681"/>
      <c r="AN856" s="681"/>
      <c r="AO856" s="681"/>
      <c r="AP856" s="681"/>
      <c r="AQ856" s="681"/>
      <c r="AR856" s="681"/>
      <c r="AS856" s="681"/>
      <c r="AT856" s="681"/>
      <c r="AU856" s="681"/>
      <c r="AV856" s="681"/>
      <c r="AW856" s="681"/>
      <c r="AX856" s="681"/>
      <c r="AY856" s="681"/>
      <c r="AZ856" s="681"/>
      <c r="BA856" s="681"/>
      <c r="BB856" s="681"/>
      <c r="BC856" s="681"/>
      <c r="BD856" s="681"/>
      <c r="BE856" s="681"/>
      <c r="BF856" s="681"/>
      <c r="BG856" s="681"/>
      <c r="BH856" s="681"/>
      <c r="BI856" s="681"/>
      <c r="BJ856" s="681"/>
      <c r="BK856" s="681"/>
      <c r="BL856" s="681"/>
      <c r="BM856" s="681"/>
      <c r="BN856" s="681"/>
      <c r="BO856" s="681"/>
      <c r="BP856" s="681"/>
      <c r="BQ856" s="681"/>
      <c r="BR856" s="681"/>
      <c r="BS856" s="681"/>
      <c r="BT856" s="681"/>
      <c r="BU856" s="681"/>
      <c r="BV856" s="681"/>
      <c r="BW856" s="681"/>
      <c r="BX856" s="681"/>
      <c r="BY856" s="681"/>
    </row>
    <row r="857" spans="2:77" ht="20.100000000000001" customHeight="1">
      <c r="C857" s="424" t="s">
        <v>875</v>
      </c>
      <c r="D857" s="528"/>
      <c r="E857" s="528"/>
      <c r="F857" s="529"/>
      <c r="G857" s="530" t="s">
        <v>876</v>
      </c>
      <c r="H857" s="530"/>
      <c r="I857" s="446" t="s">
        <v>169</v>
      </c>
      <c r="J857" s="687">
        <f>N857+AD857+AT857+BJ857</f>
        <v>833.30000000000007</v>
      </c>
      <c r="K857" s="687">
        <f>O857+AE857+AU857+BK857</f>
        <v>0</v>
      </c>
      <c r="L857" s="687">
        <f>IFERROR(K857-J857,"-")</f>
        <v>-833.30000000000007</v>
      </c>
      <c r="M857" s="688">
        <f>IFERROR(K857/J857,"-")</f>
        <v>0</v>
      </c>
      <c r="N857" s="687">
        <f>R857+V857+Z857</f>
        <v>216.89999999999998</v>
      </c>
      <c r="O857" s="687">
        <f>S857+W857+AA857</f>
        <v>0</v>
      </c>
      <c r="P857" s="687">
        <f>IFERROR(O857-N857,"-")</f>
        <v>-216.89999999999998</v>
      </c>
      <c r="Q857" s="688">
        <f>IFERROR(O857/N857,"-")</f>
        <v>0</v>
      </c>
      <c r="R857" s="687">
        <f>'6. ГД Оренбург'!W37</f>
        <v>75.7</v>
      </c>
      <c r="S857" s="687">
        <f>'6. ГД Оренбург'!Y37</f>
        <v>0</v>
      </c>
      <c r="T857" s="687">
        <f>IFERROR(S857-R857,"-")</f>
        <v>-75.7</v>
      </c>
      <c r="U857" s="688">
        <f>IFERROR(S857/R857,"-")</f>
        <v>0</v>
      </c>
      <c r="V857" s="687">
        <f>'6. ГД Оренбург'!AC37</f>
        <v>68</v>
      </c>
      <c r="W857" s="687">
        <f>'6. ГД Оренбург'!AE37</f>
        <v>0</v>
      </c>
      <c r="X857" s="687">
        <f>IFERROR(W857-V857,"-")</f>
        <v>-68</v>
      </c>
      <c r="Y857" s="688">
        <f>IFERROR(W857/V857,"-")</f>
        <v>0</v>
      </c>
      <c r="Z857" s="687">
        <f>'6. ГД Оренбург'!AI37</f>
        <v>73.2</v>
      </c>
      <c r="AA857" s="687">
        <f>'6. ГД Оренбург'!AK37</f>
        <v>0</v>
      </c>
      <c r="AB857" s="687">
        <f>IFERROR(AA857-Z857,"-")</f>
        <v>-73.2</v>
      </c>
      <c r="AC857" s="688">
        <f>IFERROR(AA857/Z857,"-")</f>
        <v>0</v>
      </c>
      <c r="AD857" s="687">
        <f>AH857+AL857+AP857</f>
        <v>205</v>
      </c>
      <c r="AE857" s="687">
        <f>AI857+AM857+AQ857</f>
        <v>0</v>
      </c>
      <c r="AF857" s="687">
        <f>IFERROR(AE857-AD857,"-")</f>
        <v>-205</v>
      </c>
      <c r="AG857" s="688">
        <f>IFERROR(AE857/AD857,"-")</f>
        <v>0</v>
      </c>
      <c r="AH857" s="687">
        <f>'6. ГД Оренбург'!AU37</f>
        <v>66.400000000000006</v>
      </c>
      <c r="AI857" s="687">
        <f>'6. ГД Оренбург'!AW37</f>
        <v>0</v>
      </c>
      <c r="AJ857" s="687">
        <f>IFERROR(AI857-AH857,"-")</f>
        <v>-66.400000000000006</v>
      </c>
      <c r="AK857" s="688">
        <f>IFERROR(AI857/AH857,"-")</f>
        <v>0</v>
      </c>
      <c r="AL857" s="687">
        <f>'6. ГД Оренбург'!BA37</f>
        <v>69</v>
      </c>
      <c r="AM857" s="687">
        <f>'6. ГД Оренбург'!BC37</f>
        <v>0</v>
      </c>
      <c r="AN857" s="687">
        <f>IFERROR(AM857-AL857,"-")</f>
        <v>-69</v>
      </c>
      <c r="AO857" s="688">
        <f>IFERROR(AM857/AL857,"-")</f>
        <v>0</v>
      </c>
      <c r="AP857" s="687">
        <f>'6. ГД Оренбург'!BG37</f>
        <v>69.599999999999994</v>
      </c>
      <c r="AQ857" s="687">
        <f>'6. ГД Оренбург'!BI37</f>
        <v>0</v>
      </c>
      <c r="AR857" s="687">
        <f>IFERROR(AQ857-AP857,"-")</f>
        <v>-69.599999999999994</v>
      </c>
      <c r="AS857" s="688">
        <f>IFERROR(AQ857/AP857,"-")</f>
        <v>0</v>
      </c>
      <c r="AT857" s="687">
        <f>AX857+BB857+BF857</f>
        <v>209.3</v>
      </c>
      <c r="AU857" s="687">
        <f>AY857+BC857+BG857</f>
        <v>0</v>
      </c>
      <c r="AV857" s="687">
        <f>IFERROR(AU857-AT857,"-")</f>
        <v>-209.3</v>
      </c>
      <c r="AW857" s="688">
        <f>IFERROR(AU857/AT857,"-")</f>
        <v>0</v>
      </c>
      <c r="AX857" s="687">
        <f>'6. ГД Оренбург'!BS37</f>
        <v>70.8</v>
      </c>
      <c r="AY857" s="687">
        <f>'6. ГД Оренбург'!BU37</f>
        <v>0</v>
      </c>
      <c r="AZ857" s="687">
        <f>IFERROR(AY857-AX857,"-")</f>
        <v>-70.8</v>
      </c>
      <c r="BA857" s="688">
        <f>IFERROR(AY857/AX857,"-")</f>
        <v>0</v>
      </c>
      <c r="BB857" s="687">
        <f>'6. ГД Оренбург'!BY37</f>
        <v>70.7</v>
      </c>
      <c r="BC857" s="687">
        <f>'6. ГД Оренбург'!CA37</f>
        <v>0</v>
      </c>
      <c r="BD857" s="687">
        <f>IFERROR(BC857-BB857,"-")</f>
        <v>-70.7</v>
      </c>
      <c r="BE857" s="688">
        <f>IFERROR(BC857/BB857,"-")</f>
        <v>0</v>
      </c>
      <c r="BF857" s="687">
        <f>'6. ГД Оренбург'!CE37</f>
        <v>67.8</v>
      </c>
      <c r="BG857" s="687">
        <f>'6. ГД Оренбург'!CG37</f>
        <v>0</v>
      </c>
      <c r="BH857" s="687">
        <f>IFERROR(BG857-BF857,"-")</f>
        <v>-67.8</v>
      </c>
      <c r="BI857" s="688">
        <f>IFERROR(BG857/BF857,"-")</f>
        <v>0</v>
      </c>
      <c r="BJ857" s="687">
        <f>BN857+BR857+BV857</f>
        <v>202.10000000000002</v>
      </c>
      <c r="BK857" s="687">
        <f>BO857+BS857+BW857</f>
        <v>0</v>
      </c>
      <c r="BL857" s="687">
        <f>IFERROR(BK857-BJ857,"-")</f>
        <v>-202.10000000000002</v>
      </c>
      <c r="BM857" s="688">
        <f>IFERROR(BK857/BJ857,"-")</f>
        <v>0</v>
      </c>
      <c r="BN857" s="687">
        <f>'6. ГД Оренбург'!CQ37</f>
        <v>68.900000000000006</v>
      </c>
      <c r="BO857" s="687">
        <f>'6. ГД Оренбург'!CS37</f>
        <v>0</v>
      </c>
      <c r="BP857" s="687">
        <f>IFERROR(BO857-BN857,"-")</f>
        <v>-68.900000000000006</v>
      </c>
      <c r="BQ857" s="688">
        <f>IFERROR(BO857/BN857,"-")</f>
        <v>0</v>
      </c>
      <c r="BR857" s="687">
        <f>'6. ГД Оренбург'!CW37</f>
        <v>65</v>
      </c>
      <c r="BS857" s="687">
        <f>'6. ГД Оренбург'!CY37</f>
        <v>0</v>
      </c>
      <c r="BT857" s="687">
        <f>IFERROR(BS857-BR857,"-")</f>
        <v>-65</v>
      </c>
      <c r="BU857" s="688">
        <f>IFERROR(BS857/BR857,"-")</f>
        <v>0</v>
      </c>
      <c r="BV857" s="687">
        <f>'6. ГД Оренбург'!DC37</f>
        <v>68.2</v>
      </c>
      <c r="BW857" s="687">
        <f>'6. ГД Оренбург'!DE37</f>
        <v>0</v>
      </c>
      <c r="BX857" s="687">
        <f>IFERROR(BW857-BV857,"-")</f>
        <v>-68.2</v>
      </c>
      <c r="BY857" s="688">
        <f>IFERROR(BW857/BV857,"-")</f>
        <v>0</v>
      </c>
    </row>
    <row r="858" spans="2:77" ht="20.100000000000001" customHeight="1">
      <c r="C858" s="436" t="s">
        <v>877</v>
      </c>
      <c r="D858" s="528"/>
      <c r="E858" s="528"/>
      <c r="F858" s="529"/>
      <c r="G858" s="530"/>
      <c r="H858" s="530"/>
      <c r="I858" s="446"/>
      <c r="J858" s="681"/>
      <c r="K858" s="681"/>
      <c r="L858" s="681"/>
      <c r="M858" s="681"/>
      <c r="N858" s="681"/>
      <c r="O858" s="681"/>
      <c r="P858" s="681"/>
      <c r="Q858" s="681"/>
      <c r="R858" s="681"/>
      <c r="S858" s="681"/>
      <c r="T858" s="681"/>
      <c r="U858" s="681"/>
      <c r="V858" s="681"/>
      <c r="W858" s="681"/>
      <c r="X858" s="681"/>
      <c r="Y858" s="681"/>
      <c r="Z858" s="681"/>
      <c r="AA858" s="681"/>
      <c r="AB858" s="681"/>
      <c r="AC858" s="681"/>
      <c r="AD858" s="681"/>
      <c r="AE858" s="681"/>
      <c r="AF858" s="681"/>
      <c r="AG858" s="681"/>
      <c r="AH858" s="681"/>
      <c r="AI858" s="681"/>
      <c r="AJ858" s="681"/>
      <c r="AK858" s="681"/>
      <c r="AL858" s="681"/>
      <c r="AM858" s="681"/>
      <c r="AN858" s="681"/>
      <c r="AO858" s="681"/>
      <c r="AP858" s="681"/>
      <c r="AQ858" s="681"/>
      <c r="AR858" s="681"/>
      <c r="AS858" s="681"/>
      <c r="AT858" s="681"/>
      <c r="AU858" s="681"/>
      <c r="AV858" s="681"/>
      <c r="AW858" s="681"/>
      <c r="AX858" s="681"/>
      <c r="AY858" s="681"/>
      <c r="AZ858" s="681"/>
      <c r="BA858" s="681"/>
      <c r="BB858" s="681"/>
      <c r="BC858" s="681"/>
      <c r="BD858" s="681"/>
      <c r="BE858" s="681"/>
      <c r="BF858" s="681"/>
      <c r="BG858" s="681"/>
      <c r="BH858" s="681"/>
      <c r="BI858" s="681"/>
      <c r="BJ858" s="681"/>
      <c r="BK858" s="681"/>
      <c r="BL858" s="681"/>
      <c r="BM858" s="681"/>
      <c r="BN858" s="681"/>
      <c r="BO858" s="681"/>
      <c r="BP858" s="681"/>
      <c r="BQ858" s="681"/>
      <c r="BR858" s="681"/>
      <c r="BS858" s="681"/>
      <c r="BT858" s="681"/>
      <c r="BU858" s="681"/>
      <c r="BV858" s="681"/>
      <c r="BW858" s="681"/>
      <c r="BX858" s="681"/>
      <c r="BY858" s="681"/>
    </row>
    <row r="859" spans="2:77" ht="20.100000000000001" customHeight="1">
      <c r="C859" s="439" t="s">
        <v>878</v>
      </c>
      <c r="D859" s="528"/>
      <c r="E859" s="528"/>
      <c r="F859" s="529"/>
      <c r="G859" s="530"/>
      <c r="H859" s="530"/>
      <c r="I859" s="440"/>
      <c r="J859" s="681"/>
      <c r="K859" s="681"/>
      <c r="L859" s="681"/>
      <c r="M859" s="681"/>
      <c r="N859" s="681"/>
      <c r="O859" s="681"/>
      <c r="P859" s="681"/>
      <c r="Q859" s="681"/>
      <c r="R859" s="681"/>
      <c r="S859" s="681"/>
      <c r="T859" s="681"/>
      <c r="U859" s="681"/>
      <c r="V859" s="681"/>
      <c r="W859" s="681"/>
      <c r="X859" s="681"/>
      <c r="Y859" s="681"/>
      <c r="Z859" s="681"/>
      <c r="AA859" s="681"/>
      <c r="AB859" s="681"/>
      <c r="AC859" s="681"/>
      <c r="AD859" s="681"/>
      <c r="AE859" s="681"/>
      <c r="AF859" s="681"/>
      <c r="AG859" s="681"/>
      <c r="AH859" s="681"/>
      <c r="AI859" s="681"/>
      <c r="AJ859" s="681"/>
      <c r="AK859" s="681"/>
      <c r="AL859" s="681"/>
      <c r="AM859" s="681"/>
      <c r="AN859" s="681"/>
      <c r="AO859" s="681"/>
      <c r="AP859" s="681"/>
      <c r="AQ859" s="681"/>
      <c r="AR859" s="681"/>
      <c r="AS859" s="681"/>
      <c r="AT859" s="681"/>
      <c r="AU859" s="681"/>
      <c r="AV859" s="681"/>
      <c r="AW859" s="681"/>
      <c r="AX859" s="681"/>
      <c r="AY859" s="681"/>
      <c r="AZ859" s="681"/>
      <c r="BA859" s="681"/>
      <c r="BB859" s="681"/>
      <c r="BC859" s="681"/>
      <c r="BD859" s="681"/>
      <c r="BE859" s="681"/>
      <c r="BF859" s="681"/>
      <c r="BG859" s="681"/>
      <c r="BH859" s="681"/>
      <c r="BI859" s="681"/>
      <c r="BJ859" s="681"/>
      <c r="BK859" s="681"/>
      <c r="BL859" s="681"/>
      <c r="BM859" s="681"/>
      <c r="BN859" s="681"/>
      <c r="BO859" s="681"/>
      <c r="BP859" s="681"/>
      <c r="BQ859" s="681"/>
      <c r="BR859" s="681"/>
      <c r="BS859" s="681"/>
      <c r="BT859" s="681"/>
      <c r="BU859" s="681"/>
      <c r="BV859" s="681"/>
      <c r="BW859" s="681"/>
      <c r="BX859" s="681"/>
      <c r="BY859" s="681"/>
    </row>
    <row r="860" spans="2:77" ht="20.100000000000001" customHeight="1">
      <c r="C860" s="460"/>
      <c r="D860" s="528"/>
      <c r="E860" s="528"/>
      <c r="F860" s="529"/>
      <c r="G860" s="530"/>
      <c r="H860" s="530"/>
      <c r="I860" s="440"/>
      <c r="J860" s="681"/>
      <c r="K860" s="681"/>
      <c r="L860" s="681"/>
      <c r="M860" s="681"/>
      <c r="N860" s="681"/>
      <c r="O860" s="681"/>
      <c r="P860" s="681"/>
      <c r="Q860" s="681"/>
      <c r="R860" s="681"/>
      <c r="S860" s="681"/>
      <c r="T860" s="681"/>
      <c r="U860" s="681"/>
      <c r="V860" s="681"/>
      <c r="W860" s="681"/>
      <c r="X860" s="681"/>
      <c r="Y860" s="681"/>
      <c r="Z860" s="681"/>
      <c r="AA860" s="681"/>
      <c r="AB860" s="681"/>
      <c r="AC860" s="681"/>
      <c r="AD860" s="681"/>
      <c r="AE860" s="681"/>
      <c r="AF860" s="681"/>
      <c r="AG860" s="681"/>
      <c r="AH860" s="681"/>
      <c r="AI860" s="681"/>
      <c r="AJ860" s="681"/>
      <c r="AK860" s="681"/>
      <c r="AL860" s="681"/>
      <c r="AM860" s="681"/>
      <c r="AN860" s="681"/>
      <c r="AO860" s="681"/>
      <c r="AP860" s="681"/>
      <c r="AQ860" s="681"/>
      <c r="AR860" s="681"/>
      <c r="AS860" s="681"/>
      <c r="AT860" s="681"/>
      <c r="AU860" s="681"/>
      <c r="AV860" s="681"/>
      <c r="AW860" s="681"/>
      <c r="AX860" s="681"/>
      <c r="AY860" s="681"/>
      <c r="AZ860" s="681"/>
      <c r="BA860" s="681"/>
      <c r="BB860" s="681"/>
      <c r="BC860" s="681"/>
      <c r="BD860" s="681"/>
      <c r="BE860" s="681"/>
      <c r="BF860" s="681"/>
      <c r="BG860" s="681"/>
      <c r="BH860" s="681"/>
      <c r="BI860" s="681"/>
      <c r="BJ860" s="681"/>
      <c r="BK860" s="681"/>
      <c r="BL860" s="681"/>
      <c r="BM860" s="681"/>
      <c r="BN860" s="681"/>
      <c r="BO860" s="681"/>
      <c r="BP860" s="681"/>
      <c r="BQ860" s="681"/>
      <c r="BR860" s="681"/>
      <c r="BS860" s="681"/>
      <c r="BT860" s="681"/>
      <c r="BU860" s="681"/>
      <c r="BV860" s="681"/>
      <c r="BW860" s="681"/>
      <c r="BX860" s="681"/>
      <c r="BY860" s="681"/>
    </row>
    <row r="861" spans="2:77" ht="20.100000000000001" customHeight="1">
      <c r="B861" s="416" t="s">
        <v>879</v>
      </c>
      <c r="C861" s="416"/>
      <c r="D861" s="528"/>
      <c r="E861" s="528"/>
      <c r="F861" s="529"/>
      <c r="G861" s="530"/>
      <c r="H861" s="530"/>
      <c r="I861" s="416"/>
      <c r="J861" s="681"/>
      <c r="K861" s="681"/>
      <c r="L861" s="681"/>
      <c r="M861" s="681"/>
      <c r="N861" s="681"/>
      <c r="O861" s="681"/>
      <c r="P861" s="681"/>
      <c r="Q861" s="681"/>
      <c r="R861" s="681"/>
      <c r="S861" s="681"/>
      <c r="T861" s="681"/>
      <c r="U861" s="681"/>
      <c r="V861" s="681"/>
      <c r="W861" s="681"/>
      <c r="X861" s="681"/>
      <c r="Y861" s="681"/>
      <c r="Z861" s="681"/>
      <c r="AA861" s="681"/>
      <c r="AB861" s="681"/>
      <c r="AC861" s="681"/>
      <c r="AD861" s="681"/>
      <c r="AE861" s="681"/>
      <c r="AF861" s="681"/>
      <c r="AG861" s="681"/>
      <c r="AH861" s="681"/>
      <c r="AI861" s="681"/>
      <c r="AJ861" s="681"/>
      <c r="AK861" s="681"/>
      <c r="AL861" s="681"/>
      <c r="AM861" s="681"/>
      <c r="AN861" s="681"/>
      <c r="AO861" s="681"/>
      <c r="AP861" s="681"/>
      <c r="AQ861" s="681"/>
      <c r="AR861" s="681"/>
      <c r="AS861" s="681"/>
      <c r="AT861" s="681"/>
      <c r="AU861" s="681"/>
      <c r="AV861" s="681"/>
      <c r="AW861" s="681"/>
      <c r="AX861" s="681"/>
      <c r="AY861" s="681"/>
      <c r="AZ861" s="681"/>
      <c r="BA861" s="681"/>
      <c r="BB861" s="681"/>
      <c r="BC861" s="681"/>
      <c r="BD861" s="681"/>
      <c r="BE861" s="681"/>
      <c r="BF861" s="681"/>
      <c r="BG861" s="681"/>
      <c r="BH861" s="681"/>
      <c r="BI861" s="681"/>
      <c r="BJ861" s="681"/>
      <c r="BK861" s="681"/>
      <c r="BL861" s="681"/>
      <c r="BM861" s="681"/>
      <c r="BN861" s="681"/>
      <c r="BO861" s="681"/>
      <c r="BP861" s="681"/>
      <c r="BQ861" s="681"/>
      <c r="BR861" s="681"/>
      <c r="BS861" s="681"/>
      <c r="BT861" s="681"/>
      <c r="BU861" s="681"/>
      <c r="BV861" s="681"/>
      <c r="BW861" s="681"/>
      <c r="BX861" s="681"/>
      <c r="BY861" s="681"/>
    </row>
    <row r="862" spans="2:77" ht="20.100000000000001" customHeight="1">
      <c r="C862" s="416" t="s">
        <v>880</v>
      </c>
      <c r="D862" s="528"/>
      <c r="E862" s="528"/>
      <c r="F862" s="529"/>
      <c r="G862" s="530"/>
      <c r="H862" s="530"/>
      <c r="I862" s="446"/>
      <c r="J862" s="681"/>
      <c r="K862" s="681"/>
      <c r="L862" s="681"/>
      <c r="M862" s="681"/>
      <c r="N862" s="681"/>
      <c r="O862" s="681"/>
      <c r="P862" s="681"/>
      <c r="Q862" s="681"/>
      <c r="R862" s="681"/>
      <c r="S862" s="681"/>
      <c r="T862" s="681"/>
      <c r="U862" s="681"/>
      <c r="V862" s="681"/>
      <c r="W862" s="681"/>
      <c r="X862" s="681"/>
      <c r="Y862" s="681"/>
      <c r="Z862" s="681"/>
      <c r="AA862" s="681"/>
      <c r="AB862" s="681"/>
      <c r="AC862" s="681"/>
      <c r="AD862" s="681"/>
      <c r="AE862" s="681"/>
      <c r="AF862" s="681"/>
      <c r="AG862" s="681"/>
      <c r="AH862" s="681"/>
      <c r="AI862" s="681"/>
      <c r="AJ862" s="681"/>
      <c r="AK862" s="681"/>
      <c r="AL862" s="681"/>
      <c r="AM862" s="681"/>
      <c r="AN862" s="681"/>
      <c r="AO862" s="681"/>
      <c r="AP862" s="681"/>
      <c r="AQ862" s="681"/>
      <c r="AR862" s="681"/>
      <c r="AS862" s="681"/>
      <c r="AT862" s="681"/>
      <c r="AU862" s="681"/>
      <c r="AV862" s="681"/>
      <c r="AW862" s="681"/>
      <c r="AX862" s="681"/>
      <c r="AY862" s="681"/>
      <c r="AZ862" s="681"/>
      <c r="BA862" s="681"/>
      <c r="BB862" s="681"/>
      <c r="BC862" s="681"/>
      <c r="BD862" s="681"/>
      <c r="BE862" s="681"/>
      <c r="BF862" s="681"/>
      <c r="BG862" s="681"/>
      <c r="BH862" s="681"/>
      <c r="BI862" s="681"/>
      <c r="BJ862" s="681"/>
      <c r="BK862" s="681"/>
      <c r="BL862" s="681"/>
      <c r="BM862" s="681"/>
      <c r="BN862" s="681"/>
      <c r="BO862" s="681"/>
      <c r="BP862" s="681"/>
      <c r="BQ862" s="681"/>
      <c r="BR862" s="681"/>
      <c r="BS862" s="681"/>
      <c r="BT862" s="681"/>
      <c r="BU862" s="681"/>
      <c r="BV862" s="681"/>
      <c r="BW862" s="681"/>
      <c r="BX862" s="681"/>
      <c r="BY862" s="681"/>
    </row>
    <row r="863" spans="2:77" ht="20.100000000000001" customHeight="1">
      <c r="B863" s="591" t="s">
        <v>95</v>
      </c>
      <c r="C863" s="595" t="s">
        <v>881</v>
      </c>
      <c r="D863" s="528"/>
      <c r="E863" s="528"/>
      <c r="F863" s="529"/>
      <c r="G863" s="530" t="s">
        <v>882</v>
      </c>
      <c r="H863" s="530"/>
      <c r="I863" s="446" t="s">
        <v>883</v>
      </c>
      <c r="J863" s="687">
        <f t="shared" ref="J863:J894" si="1831">N863+AD863+AT863+BJ863</f>
        <v>0</v>
      </c>
      <c r="K863" s="687">
        <f t="shared" ref="K863:K894" si="1832">O863+AE863+AU863+BK863</f>
        <v>0</v>
      </c>
      <c r="L863" s="687">
        <f t="shared" ref="L863:L894" si="1833">IFERROR(K863-J863,"-")</f>
        <v>0</v>
      </c>
      <c r="M863" s="688" t="str">
        <f t="shared" ref="M863:M894" si="1834">IFERROR(K863/J863,"-")</f>
        <v>-</v>
      </c>
      <c r="N863" s="687">
        <f t="shared" ref="N863:N894" si="1835">R863+V863+Z863</f>
        <v>0</v>
      </c>
      <c r="O863" s="687">
        <f t="shared" ref="O863:O894" si="1836">S863+W863+AA863</f>
        <v>0</v>
      </c>
      <c r="P863" s="687">
        <f t="shared" ref="P863:P894" si="1837">IFERROR(O863-N863,"-")</f>
        <v>0</v>
      </c>
      <c r="Q863" s="688" t="str">
        <f t="shared" ref="Q863:Q894" si="1838">IFERROR(O863/N863,"-")</f>
        <v>-</v>
      </c>
      <c r="R863" s="687">
        <f>0</f>
        <v>0</v>
      </c>
      <c r="S863" s="687">
        <f>0</f>
        <v>0</v>
      </c>
      <c r="T863" s="687">
        <f t="shared" ref="T863:T894" si="1839">IFERROR(S863-R863,"-")</f>
        <v>0</v>
      </c>
      <c r="U863" s="688" t="str">
        <f t="shared" ref="U863:U894" si="1840">IFERROR(S863/R863,"-")</f>
        <v>-</v>
      </c>
      <c r="V863" s="687">
        <f>0</f>
        <v>0</v>
      </c>
      <c r="W863" s="687">
        <f>0</f>
        <v>0</v>
      </c>
      <c r="X863" s="687">
        <f t="shared" ref="X863:X894" si="1841">IFERROR(W863-V863,"-")</f>
        <v>0</v>
      </c>
      <c r="Y863" s="688" t="str">
        <f t="shared" ref="Y863:Y894" si="1842">IFERROR(W863/V863,"-")</f>
        <v>-</v>
      </c>
      <c r="Z863" s="687">
        <f>0</f>
        <v>0</v>
      </c>
      <c r="AA863" s="687">
        <f>0</f>
        <v>0</v>
      </c>
      <c r="AB863" s="687">
        <f t="shared" ref="AB863:AB894" si="1843">IFERROR(AA863-Z863,"-")</f>
        <v>0</v>
      </c>
      <c r="AC863" s="688" t="str">
        <f t="shared" ref="AC863:AC894" si="1844">IFERROR(AA863/Z863,"-")</f>
        <v>-</v>
      </c>
      <c r="AD863" s="687">
        <f t="shared" ref="AD863:AD894" si="1845">AH863+AL863+AP863</f>
        <v>0</v>
      </c>
      <c r="AE863" s="687">
        <f t="shared" ref="AE863:AE894" si="1846">AI863+AM863+AQ863</f>
        <v>0</v>
      </c>
      <c r="AF863" s="687">
        <f t="shared" ref="AF863:AF894" si="1847">IFERROR(AE863-AD863,"-")</f>
        <v>0</v>
      </c>
      <c r="AG863" s="688" t="str">
        <f t="shared" ref="AG863:AG894" si="1848">IFERROR(AE863/AD863,"-")</f>
        <v>-</v>
      </c>
      <c r="AH863" s="687">
        <f>0</f>
        <v>0</v>
      </c>
      <c r="AI863" s="687">
        <f>0</f>
        <v>0</v>
      </c>
      <c r="AJ863" s="687">
        <f t="shared" ref="AJ863:AJ894" si="1849">IFERROR(AI863-AH863,"-")</f>
        <v>0</v>
      </c>
      <c r="AK863" s="688" t="str">
        <f t="shared" ref="AK863:AK894" si="1850">IFERROR(AI863/AH863,"-")</f>
        <v>-</v>
      </c>
      <c r="AL863" s="687">
        <f>0</f>
        <v>0</v>
      </c>
      <c r="AM863" s="687">
        <f>0</f>
        <v>0</v>
      </c>
      <c r="AN863" s="687">
        <f t="shared" ref="AN863:AN894" si="1851">IFERROR(AM863-AL863,"-")</f>
        <v>0</v>
      </c>
      <c r="AO863" s="688" t="str">
        <f t="shared" ref="AO863:AO894" si="1852">IFERROR(AM863/AL863,"-")</f>
        <v>-</v>
      </c>
      <c r="AP863" s="687">
        <f>0</f>
        <v>0</v>
      </c>
      <c r="AQ863" s="687">
        <f>0</f>
        <v>0</v>
      </c>
      <c r="AR863" s="687">
        <f t="shared" ref="AR863:AR894" si="1853">IFERROR(AQ863-AP863,"-")</f>
        <v>0</v>
      </c>
      <c r="AS863" s="688" t="str">
        <f t="shared" ref="AS863:AS894" si="1854">IFERROR(AQ863/AP863,"-")</f>
        <v>-</v>
      </c>
      <c r="AT863" s="687">
        <f t="shared" ref="AT863:AT894" si="1855">AX863+BB863+BF863</f>
        <v>0</v>
      </c>
      <c r="AU863" s="687">
        <f t="shared" ref="AU863:AU894" si="1856">AY863+BC863+BG863</f>
        <v>0</v>
      </c>
      <c r="AV863" s="687">
        <f t="shared" ref="AV863:AV894" si="1857">IFERROR(AU863-AT863,"-")</f>
        <v>0</v>
      </c>
      <c r="AW863" s="688" t="str">
        <f t="shared" ref="AW863:AW894" si="1858">IFERROR(AU863/AT863,"-")</f>
        <v>-</v>
      </c>
      <c r="AX863" s="687">
        <f>0</f>
        <v>0</v>
      </c>
      <c r="AY863" s="687">
        <f>0</f>
        <v>0</v>
      </c>
      <c r="AZ863" s="687">
        <f t="shared" ref="AZ863:AZ894" si="1859">IFERROR(AY863-AX863,"-")</f>
        <v>0</v>
      </c>
      <c r="BA863" s="688" t="str">
        <f t="shared" ref="BA863:BA894" si="1860">IFERROR(AY863/AX863,"-")</f>
        <v>-</v>
      </c>
      <c r="BB863" s="687">
        <f>0</f>
        <v>0</v>
      </c>
      <c r="BC863" s="687">
        <f>0</f>
        <v>0</v>
      </c>
      <c r="BD863" s="687">
        <f t="shared" ref="BD863:BD894" si="1861">IFERROR(BC863-BB863,"-")</f>
        <v>0</v>
      </c>
      <c r="BE863" s="688" t="str">
        <f t="shared" ref="BE863:BE894" si="1862">IFERROR(BC863/BB863,"-")</f>
        <v>-</v>
      </c>
      <c r="BF863" s="687">
        <f>0</f>
        <v>0</v>
      </c>
      <c r="BG863" s="687">
        <f>0</f>
        <v>0</v>
      </c>
      <c r="BH863" s="687">
        <f t="shared" ref="BH863:BH894" si="1863">IFERROR(BG863-BF863,"-")</f>
        <v>0</v>
      </c>
      <c r="BI863" s="688" t="str">
        <f t="shared" ref="BI863:BI894" si="1864">IFERROR(BG863/BF863,"-")</f>
        <v>-</v>
      </c>
      <c r="BJ863" s="687">
        <f t="shared" ref="BJ863:BJ894" si="1865">BN863+BR863+BV863</f>
        <v>0</v>
      </c>
      <c r="BK863" s="687">
        <f t="shared" ref="BK863:BK894" si="1866">BO863+BS863+BW863</f>
        <v>0</v>
      </c>
      <c r="BL863" s="687">
        <f t="shared" ref="BL863:BL894" si="1867">IFERROR(BK863-BJ863,"-")</f>
        <v>0</v>
      </c>
      <c r="BM863" s="688" t="str">
        <f t="shared" ref="BM863:BM894" si="1868">IFERROR(BK863/BJ863,"-")</f>
        <v>-</v>
      </c>
      <c r="BN863" s="687">
        <f>0</f>
        <v>0</v>
      </c>
      <c r="BO863" s="687">
        <f>0</f>
        <v>0</v>
      </c>
      <c r="BP863" s="687">
        <f t="shared" ref="BP863:BP894" si="1869">IFERROR(BO863-BN863,"-")</f>
        <v>0</v>
      </c>
      <c r="BQ863" s="688" t="str">
        <f t="shared" ref="BQ863:BQ894" si="1870">IFERROR(BO863/BN863,"-")</f>
        <v>-</v>
      </c>
      <c r="BR863" s="687">
        <f>0</f>
        <v>0</v>
      </c>
      <c r="BS863" s="687">
        <f>0</f>
        <v>0</v>
      </c>
      <c r="BT863" s="687">
        <f t="shared" ref="BT863:BT894" si="1871">IFERROR(BS863-BR863,"-")</f>
        <v>0</v>
      </c>
      <c r="BU863" s="688" t="str">
        <f t="shared" ref="BU863:BU894" si="1872">IFERROR(BS863/BR863,"-")</f>
        <v>-</v>
      </c>
      <c r="BV863" s="687">
        <f>0</f>
        <v>0</v>
      </c>
      <c r="BW863" s="687">
        <f>0</f>
        <v>0</v>
      </c>
      <c r="BX863" s="687">
        <f t="shared" ref="BX863:BX894" si="1873">IFERROR(BW863-BV863,"-")</f>
        <v>0</v>
      </c>
      <c r="BY863" s="688" t="str">
        <f t="shared" ref="BY863:BY894" si="1874">IFERROR(BW863/BV863,"-")</f>
        <v>-</v>
      </c>
    </row>
    <row r="864" spans="2:77" ht="34.5" customHeight="1">
      <c r="B864" s="591" t="s">
        <v>112</v>
      </c>
      <c r="C864" s="595" t="s">
        <v>884</v>
      </c>
      <c r="D864" s="528"/>
      <c r="E864" s="528"/>
      <c r="F864" s="529"/>
      <c r="G864" s="530" t="s">
        <v>885</v>
      </c>
      <c r="H864" s="530"/>
      <c r="I864" s="446" t="s">
        <v>883</v>
      </c>
      <c r="J864" s="687">
        <f t="shared" si="1831"/>
        <v>1293</v>
      </c>
      <c r="K864" s="687">
        <f t="shared" si="1832"/>
        <v>0</v>
      </c>
      <c r="L864" s="687">
        <f t="shared" si="1833"/>
        <v>-1293</v>
      </c>
      <c r="M864" s="688">
        <f t="shared" si="1834"/>
        <v>0</v>
      </c>
      <c r="N864" s="687">
        <f t="shared" si="1835"/>
        <v>318.7</v>
      </c>
      <c r="O864" s="687">
        <f t="shared" si="1836"/>
        <v>0</v>
      </c>
      <c r="P864" s="687">
        <f t="shared" si="1837"/>
        <v>-318.7</v>
      </c>
      <c r="Q864" s="688">
        <f t="shared" si="1838"/>
        <v>0</v>
      </c>
      <c r="R864" s="687">
        <f>'16. Востокгазпром'!W11</f>
        <v>111.89999999999999</v>
      </c>
      <c r="S864" s="687">
        <f>'16. Востокгазпром'!Y11</f>
        <v>0</v>
      </c>
      <c r="T864" s="687">
        <f t="shared" si="1839"/>
        <v>-111.89999999999999</v>
      </c>
      <c r="U864" s="688">
        <f t="shared" si="1840"/>
        <v>0</v>
      </c>
      <c r="V864" s="687">
        <f>'16. Востокгазпром'!AC11</f>
        <v>97.800000000000011</v>
      </c>
      <c r="W864" s="687">
        <f>'16. Востокгазпром'!AE11</f>
        <v>0</v>
      </c>
      <c r="X864" s="687">
        <f t="shared" si="1841"/>
        <v>-97.800000000000011</v>
      </c>
      <c r="Y864" s="688">
        <f t="shared" si="1842"/>
        <v>0</v>
      </c>
      <c r="Z864" s="687">
        <f>'16. Востокгазпром'!AI11</f>
        <v>109</v>
      </c>
      <c r="AA864" s="687">
        <f>'16. Востокгазпром'!AK11</f>
        <v>0</v>
      </c>
      <c r="AB864" s="687">
        <f t="shared" si="1843"/>
        <v>-109</v>
      </c>
      <c r="AC864" s="688">
        <f t="shared" si="1844"/>
        <v>0</v>
      </c>
      <c r="AD864" s="687">
        <f t="shared" si="1845"/>
        <v>329.6</v>
      </c>
      <c r="AE864" s="687">
        <f t="shared" si="1846"/>
        <v>0</v>
      </c>
      <c r="AF864" s="687">
        <f t="shared" si="1847"/>
        <v>-329.6</v>
      </c>
      <c r="AG864" s="688">
        <f t="shared" si="1848"/>
        <v>0</v>
      </c>
      <c r="AH864" s="687">
        <f>'16. Востокгазпром'!AU11</f>
        <v>107.80000000000001</v>
      </c>
      <c r="AI864" s="687">
        <f>'16. Востокгазпром'!AW11</f>
        <v>0</v>
      </c>
      <c r="AJ864" s="687">
        <f t="shared" si="1849"/>
        <v>-107.80000000000001</v>
      </c>
      <c r="AK864" s="688">
        <f t="shared" si="1850"/>
        <v>0</v>
      </c>
      <c r="AL864" s="687">
        <f>'16. Востокгазпром'!BA11</f>
        <v>111.8</v>
      </c>
      <c r="AM864" s="687">
        <f>'16. Востокгазпром'!BC11</f>
        <v>0</v>
      </c>
      <c r="AN864" s="687">
        <f t="shared" si="1851"/>
        <v>-111.8</v>
      </c>
      <c r="AO864" s="688">
        <f t="shared" si="1852"/>
        <v>0</v>
      </c>
      <c r="AP864" s="687">
        <f>'16. Востокгазпром'!BG11</f>
        <v>110</v>
      </c>
      <c r="AQ864" s="687">
        <f>'16. Востокгазпром'!BI11</f>
        <v>0</v>
      </c>
      <c r="AR864" s="687">
        <f t="shared" si="1853"/>
        <v>-110</v>
      </c>
      <c r="AS864" s="688">
        <f t="shared" si="1854"/>
        <v>0</v>
      </c>
      <c r="AT864" s="687">
        <f t="shared" si="1855"/>
        <v>271.60000000000002</v>
      </c>
      <c r="AU864" s="687">
        <f t="shared" si="1856"/>
        <v>0</v>
      </c>
      <c r="AV864" s="687">
        <f t="shared" si="1857"/>
        <v>-271.60000000000002</v>
      </c>
      <c r="AW864" s="688">
        <f t="shared" si="1858"/>
        <v>0</v>
      </c>
      <c r="AX864" s="687">
        <f>'16. Востокгазпром'!BS11</f>
        <v>58.3</v>
      </c>
      <c r="AY864" s="687">
        <f>'16. Востокгазпром'!BU11</f>
        <v>0</v>
      </c>
      <c r="AZ864" s="687">
        <f t="shared" si="1859"/>
        <v>-58.3</v>
      </c>
      <c r="BA864" s="688">
        <f t="shared" si="1860"/>
        <v>0</v>
      </c>
      <c r="BB864" s="687">
        <f>'16. Востокгазпром'!BY11</f>
        <v>111.39999999999999</v>
      </c>
      <c r="BC864" s="687">
        <f>'16. Востокгазпром'!CA11</f>
        <v>0</v>
      </c>
      <c r="BD864" s="687">
        <f t="shared" si="1861"/>
        <v>-111.39999999999999</v>
      </c>
      <c r="BE864" s="688">
        <f t="shared" si="1862"/>
        <v>0</v>
      </c>
      <c r="BF864" s="687">
        <f>'16. Востокгазпром'!CE11</f>
        <v>101.9</v>
      </c>
      <c r="BG864" s="687">
        <f>'16. Востокгазпром'!CG11</f>
        <v>0</v>
      </c>
      <c r="BH864" s="687">
        <f t="shared" si="1863"/>
        <v>-101.9</v>
      </c>
      <c r="BI864" s="688">
        <f t="shared" si="1864"/>
        <v>0</v>
      </c>
      <c r="BJ864" s="687">
        <f t="shared" si="1865"/>
        <v>373.09999999999997</v>
      </c>
      <c r="BK864" s="687">
        <f t="shared" si="1866"/>
        <v>0</v>
      </c>
      <c r="BL864" s="687">
        <f t="shared" si="1867"/>
        <v>-373.09999999999997</v>
      </c>
      <c r="BM864" s="688">
        <f t="shared" si="1868"/>
        <v>0</v>
      </c>
      <c r="BN864" s="687">
        <f>'16. Востокгазпром'!CQ11</f>
        <v>125.1</v>
      </c>
      <c r="BO864" s="687">
        <f>'16. Востокгазпром'!CS11</f>
        <v>0</v>
      </c>
      <c r="BP864" s="687">
        <f t="shared" si="1869"/>
        <v>-125.1</v>
      </c>
      <c r="BQ864" s="688">
        <f t="shared" si="1870"/>
        <v>0</v>
      </c>
      <c r="BR864" s="687">
        <f>'16. Востокгазпром'!CW11</f>
        <v>123</v>
      </c>
      <c r="BS864" s="687">
        <f>'16. Востокгазпром'!CY11</f>
        <v>0</v>
      </c>
      <c r="BT864" s="687">
        <f t="shared" si="1871"/>
        <v>-123</v>
      </c>
      <c r="BU864" s="688">
        <f t="shared" si="1872"/>
        <v>0</v>
      </c>
      <c r="BV864" s="687">
        <f>'16. Востокгазпром'!DC11</f>
        <v>124.99999999999999</v>
      </c>
      <c r="BW864" s="687">
        <f>'16. Востокгазпром'!DE11</f>
        <v>0</v>
      </c>
      <c r="BX864" s="687">
        <f t="shared" si="1873"/>
        <v>-124.99999999999999</v>
      </c>
      <c r="BY864" s="688">
        <f t="shared" si="1874"/>
        <v>0</v>
      </c>
    </row>
    <row r="865" spans="2:77" ht="20.100000000000001" customHeight="1">
      <c r="C865" s="754" t="s">
        <v>886</v>
      </c>
      <c r="D865" s="528"/>
      <c r="E865" s="528"/>
      <c r="F865" s="529"/>
      <c r="G865" s="530" t="s">
        <v>887</v>
      </c>
      <c r="H865" s="530"/>
      <c r="I865" s="691" t="s">
        <v>883</v>
      </c>
      <c r="J865" s="687">
        <f t="shared" si="1831"/>
        <v>334.79999999999995</v>
      </c>
      <c r="K865" s="687">
        <f t="shared" si="1832"/>
        <v>0</v>
      </c>
      <c r="L865" s="687">
        <f t="shared" si="1833"/>
        <v>-334.79999999999995</v>
      </c>
      <c r="M865" s="688">
        <f t="shared" si="1834"/>
        <v>0</v>
      </c>
      <c r="N865" s="687">
        <f t="shared" si="1835"/>
        <v>87.1</v>
      </c>
      <c r="O865" s="687">
        <f t="shared" si="1836"/>
        <v>0</v>
      </c>
      <c r="P865" s="687">
        <f t="shared" si="1837"/>
        <v>-87.1</v>
      </c>
      <c r="Q865" s="688">
        <f t="shared" si="1838"/>
        <v>0</v>
      </c>
      <c r="R865" s="687">
        <f>'16. Востокгазпром'!W12</f>
        <v>31.099999999999998</v>
      </c>
      <c r="S865" s="687">
        <f>'16. Востокгазпром'!Y12</f>
        <v>0</v>
      </c>
      <c r="T865" s="687">
        <f t="shared" si="1839"/>
        <v>-31.099999999999998</v>
      </c>
      <c r="U865" s="688">
        <f t="shared" si="1840"/>
        <v>0</v>
      </c>
      <c r="V865" s="687">
        <f>'16. Востокгазпром'!AC12</f>
        <v>26.8</v>
      </c>
      <c r="W865" s="687">
        <f>'16. Востокгазпром'!AE12</f>
        <v>0</v>
      </c>
      <c r="X865" s="687">
        <f t="shared" si="1841"/>
        <v>-26.8</v>
      </c>
      <c r="Y865" s="688">
        <f t="shared" si="1842"/>
        <v>0</v>
      </c>
      <c r="Z865" s="687">
        <f>'16. Востокгазпром'!AI12</f>
        <v>29.200000000000003</v>
      </c>
      <c r="AA865" s="687">
        <f>'16. Востокгазпром'!AK12</f>
        <v>0</v>
      </c>
      <c r="AB865" s="687">
        <f t="shared" si="1843"/>
        <v>-29.200000000000003</v>
      </c>
      <c r="AC865" s="688">
        <f t="shared" si="1844"/>
        <v>0</v>
      </c>
      <c r="AD865" s="687">
        <f t="shared" si="1845"/>
        <v>89.3</v>
      </c>
      <c r="AE865" s="687">
        <f t="shared" si="1846"/>
        <v>0</v>
      </c>
      <c r="AF865" s="687">
        <f t="shared" si="1847"/>
        <v>-89.3</v>
      </c>
      <c r="AG865" s="688">
        <f t="shared" si="1848"/>
        <v>0</v>
      </c>
      <c r="AH865" s="687">
        <f>'16. Востокгазпром'!AU12</f>
        <v>29.6</v>
      </c>
      <c r="AI865" s="687">
        <f>'16. Востокгазпром'!AW12</f>
        <v>0</v>
      </c>
      <c r="AJ865" s="687">
        <f t="shared" si="1849"/>
        <v>-29.6</v>
      </c>
      <c r="AK865" s="688">
        <f t="shared" si="1850"/>
        <v>0</v>
      </c>
      <c r="AL865" s="687">
        <f>'16. Востокгазпром'!BA12</f>
        <v>30.5</v>
      </c>
      <c r="AM865" s="687">
        <f>'16. Востокгазпром'!BC12</f>
        <v>0</v>
      </c>
      <c r="AN865" s="687">
        <f t="shared" si="1851"/>
        <v>-30.5</v>
      </c>
      <c r="AO865" s="688">
        <f t="shared" si="1852"/>
        <v>0</v>
      </c>
      <c r="AP865" s="687">
        <f>'16. Востокгазпром'!BG12</f>
        <v>29.199999999999996</v>
      </c>
      <c r="AQ865" s="687">
        <f>'16. Востокгазпром'!BI12</f>
        <v>0</v>
      </c>
      <c r="AR865" s="687">
        <f t="shared" si="1853"/>
        <v>-29.199999999999996</v>
      </c>
      <c r="AS865" s="688">
        <f t="shared" si="1854"/>
        <v>0</v>
      </c>
      <c r="AT865" s="687">
        <f t="shared" si="1855"/>
        <v>67</v>
      </c>
      <c r="AU865" s="687">
        <f t="shared" si="1856"/>
        <v>0</v>
      </c>
      <c r="AV865" s="687">
        <f t="shared" si="1857"/>
        <v>-67</v>
      </c>
      <c r="AW865" s="688">
        <f t="shared" si="1858"/>
        <v>0</v>
      </c>
      <c r="AX865" s="687">
        <f>'16. Востокгазпром'!BS12</f>
        <v>15.2</v>
      </c>
      <c r="AY865" s="687">
        <f>'16. Востокгазпром'!BU12</f>
        <v>0</v>
      </c>
      <c r="AZ865" s="687">
        <f t="shared" si="1859"/>
        <v>-15.2</v>
      </c>
      <c r="BA865" s="688">
        <f t="shared" si="1860"/>
        <v>0</v>
      </c>
      <c r="BB865" s="687">
        <f>'16. Востокгазпром'!BY12</f>
        <v>29.2</v>
      </c>
      <c r="BC865" s="687">
        <f>'16. Востокгазпром'!CA12</f>
        <v>0</v>
      </c>
      <c r="BD865" s="687">
        <f t="shared" si="1861"/>
        <v>-29.2</v>
      </c>
      <c r="BE865" s="688">
        <f t="shared" si="1862"/>
        <v>0</v>
      </c>
      <c r="BF865" s="687">
        <f>'16. Востокгазпром'!CE12</f>
        <v>22.6</v>
      </c>
      <c r="BG865" s="687">
        <f>'16. Востокгазпром'!CG12</f>
        <v>0</v>
      </c>
      <c r="BH865" s="687">
        <f t="shared" si="1863"/>
        <v>-22.6</v>
      </c>
      <c r="BI865" s="688">
        <f t="shared" si="1864"/>
        <v>0</v>
      </c>
      <c r="BJ865" s="687">
        <f t="shared" si="1865"/>
        <v>91.399999999999991</v>
      </c>
      <c r="BK865" s="687">
        <f t="shared" si="1866"/>
        <v>0</v>
      </c>
      <c r="BL865" s="687">
        <f t="shared" si="1867"/>
        <v>-91.399999999999991</v>
      </c>
      <c r="BM865" s="688">
        <f t="shared" si="1868"/>
        <v>0</v>
      </c>
      <c r="BN865" s="687">
        <f>'16. Востокгазпром'!CQ12</f>
        <v>30.7</v>
      </c>
      <c r="BO865" s="687">
        <f>'16. Востокгазпром'!CS12</f>
        <v>0</v>
      </c>
      <c r="BP865" s="687">
        <f t="shared" si="1869"/>
        <v>-30.7</v>
      </c>
      <c r="BQ865" s="688">
        <f t="shared" si="1870"/>
        <v>0</v>
      </c>
      <c r="BR865" s="687">
        <f>'16. Востокгазпром'!CW12</f>
        <v>29.9</v>
      </c>
      <c r="BS865" s="687">
        <f>'16. Востокгазпром'!CY12</f>
        <v>0</v>
      </c>
      <c r="BT865" s="687">
        <f t="shared" si="1871"/>
        <v>-29.9</v>
      </c>
      <c r="BU865" s="688">
        <f t="shared" si="1872"/>
        <v>0</v>
      </c>
      <c r="BV865" s="687">
        <f>'16. Востокгазпром'!DC12</f>
        <v>30.799999999999997</v>
      </c>
      <c r="BW865" s="687">
        <f>'16. Востокгазпром'!DE12</f>
        <v>0</v>
      </c>
      <c r="BX865" s="687">
        <f t="shared" si="1873"/>
        <v>-30.799999999999997</v>
      </c>
      <c r="BY865" s="688">
        <f t="shared" si="1874"/>
        <v>0</v>
      </c>
    </row>
    <row r="866" spans="2:77" ht="20.100000000000001" customHeight="1">
      <c r="C866" s="755"/>
      <c r="D866" s="528"/>
      <c r="E866" s="528"/>
      <c r="F866" s="529"/>
      <c r="G866" s="530" t="s">
        <v>888</v>
      </c>
      <c r="H866" s="530"/>
      <c r="I866" s="691" t="s">
        <v>889</v>
      </c>
      <c r="J866" s="687">
        <f t="shared" si="1831"/>
        <v>368.2</v>
      </c>
      <c r="K866" s="687">
        <f t="shared" si="1832"/>
        <v>0</v>
      </c>
      <c r="L866" s="687">
        <f t="shared" si="1833"/>
        <v>-368.2</v>
      </c>
      <c r="M866" s="688">
        <f t="shared" si="1834"/>
        <v>0</v>
      </c>
      <c r="N866" s="687">
        <f t="shared" si="1835"/>
        <v>94.9</v>
      </c>
      <c r="O866" s="687">
        <f t="shared" si="1836"/>
        <v>0</v>
      </c>
      <c r="P866" s="687">
        <f t="shared" si="1837"/>
        <v>-94.9</v>
      </c>
      <c r="Q866" s="688">
        <f t="shared" si="1838"/>
        <v>0</v>
      </c>
      <c r="R866" s="687">
        <f>'16. Востокгазпром'!W13</f>
        <v>34</v>
      </c>
      <c r="S866" s="687">
        <f>'16. Востокгазпром'!Y13</f>
        <v>0</v>
      </c>
      <c r="T866" s="687">
        <f t="shared" si="1839"/>
        <v>-34</v>
      </c>
      <c r="U866" s="688">
        <f t="shared" si="1840"/>
        <v>0</v>
      </c>
      <c r="V866" s="687">
        <f>'16. Востокгазпром'!AC13</f>
        <v>29.2</v>
      </c>
      <c r="W866" s="687">
        <f>'16. Востокгазпром'!AE13</f>
        <v>0</v>
      </c>
      <c r="X866" s="687">
        <f t="shared" si="1841"/>
        <v>-29.2</v>
      </c>
      <c r="Y866" s="688">
        <f t="shared" si="1842"/>
        <v>0</v>
      </c>
      <c r="Z866" s="687">
        <f>'16. Востокгазпром'!AI13</f>
        <v>31.7</v>
      </c>
      <c r="AA866" s="687">
        <f>'16. Востокгазпром'!AK13</f>
        <v>0</v>
      </c>
      <c r="AB866" s="687">
        <f t="shared" si="1843"/>
        <v>-31.7</v>
      </c>
      <c r="AC866" s="688">
        <f t="shared" si="1844"/>
        <v>0</v>
      </c>
      <c r="AD866" s="687">
        <f t="shared" si="1845"/>
        <v>96.800000000000011</v>
      </c>
      <c r="AE866" s="687">
        <f t="shared" si="1846"/>
        <v>0</v>
      </c>
      <c r="AF866" s="687">
        <f t="shared" si="1847"/>
        <v>-96.800000000000011</v>
      </c>
      <c r="AG866" s="688">
        <f t="shared" si="1848"/>
        <v>0</v>
      </c>
      <c r="AH866" s="687">
        <f>'16. Востокгазпром'!AU13</f>
        <v>31.9</v>
      </c>
      <c r="AI866" s="687">
        <f>'16. Востокгазпром'!AW13</f>
        <v>0</v>
      </c>
      <c r="AJ866" s="687">
        <f t="shared" si="1849"/>
        <v>-31.9</v>
      </c>
      <c r="AK866" s="688">
        <f t="shared" si="1850"/>
        <v>0</v>
      </c>
      <c r="AL866" s="687">
        <f>'16. Востокгазпром'!BA13</f>
        <v>33</v>
      </c>
      <c r="AM866" s="687">
        <f>'16. Востокгазпром'!BC13</f>
        <v>0</v>
      </c>
      <c r="AN866" s="687">
        <f t="shared" si="1851"/>
        <v>-33</v>
      </c>
      <c r="AO866" s="688">
        <f t="shared" si="1852"/>
        <v>0</v>
      </c>
      <c r="AP866" s="687">
        <f>'16. Востокгазпром'!BG13</f>
        <v>31.9</v>
      </c>
      <c r="AQ866" s="687">
        <f>'16. Востокгазпром'!BI13</f>
        <v>0</v>
      </c>
      <c r="AR866" s="687">
        <f t="shared" si="1853"/>
        <v>-31.9</v>
      </c>
      <c r="AS866" s="688">
        <f t="shared" si="1854"/>
        <v>0</v>
      </c>
      <c r="AT866" s="687">
        <f t="shared" si="1855"/>
        <v>73.800000000000011</v>
      </c>
      <c r="AU866" s="687">
        <f t="shared" si="1856"/>
        <v>0</v>
      </c>
      <c r="AV866" s="687">
        <f t="shared" si="1857"/>
        <v>-73.800000000000011</v>
      </c>
      <c r="AW866" s="688">
        <f t="shared" si="1858"/>
        <v>0</v>
      </c>
      <c r="AX866" s="687">
        <f>'16. Востокгазпром'!BS13</f>
        <v>16.600000000000001</v>
      </c>
      <c r="AY866" s="687">
        <f>'16. Востокгазпром'!BU13</f>
        <v>0</v>
      </c>
      <c r="AZ866" s="687">
        <f t="shared" si="1859"/>
        <v>-16.600000000000001</v>
      </c>
      <c r="BA866" s="688">
        <f t="shared" si="1860"/>
        <v>0</v>
      </c>
      <c r="BB866" s="687">
        <f>'16. Востокгазпром'!BY13</f>
        <v>32.1</v>
      </c>
      <c r="BC866" s="687">
        <f>'16. Востокгазпром'!CA13</f>
        <v>0</v>
      </c>
      <c r="BD866" s="687">
        <f t="shared" si="1861"/>
        <v>-32.1</v>
      </c>
      <c r="BE866" s="688">
        <f t="shared" si="1862"/>
        <v>0</v>
      </c>
      <c r="BF866" s="687">
        <f>'16. Востокгазпром'!CE13</f>
        <v>25.1</v>
      </c>
      <c r="BG866" s="687">
        <f>'16. Востокгазпром'!CG13</f>
        <v>0</v>
      </c>
      <c r="BH866" s="687">
        <f t="shared" si="1863"/>
        <v>-25.1</v>
      </c>
      <c r="BI866" s="688">
        <f t="shared" si="1864"/>
        <v>0</v>
      </c>
      <c r="BJ866" s="687">
        <f t="shared" si="1865"/>
        <v>102.69999999999999</v>
      </c>
      <c r="BK866" s="687">
        <f t="shared" si="1866"/>
        <v>0</v>
      </c>
      <c r="BL866" s="687">
        <f t="shared" si="1867"/>
        <v>-102.69999999999999</v>
      </c>
      <c r="BM866" s="688">
        <f t="shared" si="1868"/>
        <v>0</v>
      </c>
      <c r="BN866" s="687">
        <f>'16. Востокгазпром'!CQ13</f>
        <v>34.5</v>
      </c>
      <c r="BO866" s="687">
        <f>'16. Востокгазпром'!CS13</f>
        <v>0</v>
      </c>
      <c r="BP866" s="687">
        <f t="shared" si="1869"/>
        <v>-34.5</v>
      </c>
      <c r="BQ866" s="688">
        <f t="shared" si="1870"/>
        <v>0</v>
      </c>
      <c r="BR866" s="687">
        <f>'16. Востокгазпром'!CW13</f>
        <v>33.6</v>
      </c>
      <c r="BS866" s="687">
        <f>'16. Востокгазпром'!CY13</f>
        <v>0</v>
      </c>
      <c r="BT866" s="687">
        <f t="shared" si="1871"/>
        <v>-33.6</v>
      </c>
      <c r="BU866" s="688">
        <f t="shared" si="1872"/>
        <v>0</v>
      </c>
      <c r="BV866" s="687">
        <f>'16. Востокгазпром'!DC13</f>
        <v>34.599999999999994</v>
      </c>
      <c r="BW866" s="687">
        <f>'16. Востокгазпром'!DE13</f>
        <v>0</v>
      </c>
      <c r="BX866" s="687">
        <f t="shared" si="1873"/>
        <v>-34.599999999999994</v>
      </c>
      <c r="BY866" s="688">
        <f t="shared" si="1874"/>
        <v>0</v>
      </c>
    </row>
    <row r="867" spans="2:77" ht="20.100000000000001" customHeight="1">
      <c r="C867" s="597" t="s">
        <v>890</v>
      </c>
      <c r="D867" s="528"/>
      <c r="E867" s="528"/>
      <c r="F867" s="529"/>
      <c r="G867" s="530" t="s">
        <v>891</v>
      </c>
      <c r="H867" s="530"/>
      <c r="I867" s="691" t="s">
        <v>883</v>
      </c>
      <c r="J867" s="687">
        <f t="shared" si="1831"/>
        <v>291.09999999999997</v>
      </c>
      <c r="K867" s="687">
        <f t="shared" si="1832"/>
        <v>0</v>
      </c>
      <c r="L867" s="687">
        <f t="shared" si="1833"/>
        <v>-291.09999999999997</v>
      </c>
      <c r="M867" s="688">
        <f t="shared" si="1834"/>
        <v>0</v>
      </c>
      <c r="N867" s="687">
        <f t="shared" si="1835"/>
        <v>76.899999999999991</v>
      </c>
      <c r="O867" s="687">
        <f t="shared" si="1836"/>
        <v>0</v>
      </c>
      <c r="P867" s="687">
        <f t="shared" si="1837"/>
        <v>-76.899999999999991</v>
      </c>
      <c r="Q867" s="688">
        <f t="shared" si="1838"/>
        <v>0</v>
      </c>
      <c r="R867" s="687">
        <f>'16. Востокгазпром'!W14</f>
        <v>27.5</v>
      </c>
      <c r="S867" s="687">
        <f>'16. Востокгазпром'!Y14</f>
        <v>0</v>
      </c>
      <c r="T867" s="687">
        <f t="shared" si="1839"/>
        <v>-27.5</v>
      </c>
      <c r="U867" s="688">
        <f t="shared" si="1840"/>
        <v>0</v>
      </c>
      <c r="V867" s="687">
        <f>'16. Востокгазпром'!AC14</f>
        <v>23.3</v>
      </c>
      <c r="W867" s="687">
        <f>'16. Востокгазпром'!AE14</f>
        <v>0</v>
      </c>
      <c r="X867" s="687">
        <f t="shared" si="1841"/>
        <v>-23.3</v>
      </c>
      <c r="Y867" s="688">
        <f t="shared" si="1842"/>
        <v>0</v>
      </c>
      <c r="Z867" s="687">
        <f>'16. Востокгазпром'!AI14</f>
        <v>26.099999999999998</v>
      </c>
      <c r="AA867" s="687">
        <f>'16. Востокгазпром'!AK14</f>
        <v>0</v>
      </c>
      <c r="AB867" s="687">
        <f t="shared" si="1843"/>
        <v>-26.099999999999998</v>
      </c>
      <c r="AC867" s="688">
        <f t="shared" si="1844"/>
        <v>0</v>
      </c>
      <c r="AD867" s="687">
        <f t="shared" si="1845"/>
        <v>73.799999999999983</v>
      </c>
      <c r="AE867" s="687">
        <f t="shared" si="1846"/>
        <v>0</v>
      </c>
      <c r="AF867" s="687">
        <f t="shared" si="1847"/>
        <v>-73.799999999999983</v>
      </c>
      <c r="AG867" s="688">
        <f t="shared" si="1848"/>
        <v>0</v>
      </c>
      <c r="AH867" s="687">
        <f>'16. Востокгазпром'!AU14</f>
        <v>25.599999999999998</v>
      </c>
      <c r="AI867" s="687">
        <f>'16. Востокгазпром'!AW14</f>
        <v>0</v>
      </c>
      <c r="AJ867" s="687">
        <f t="shared" si="1849"/>
        <v>-25.599999999999998</v>
      </c>
      <c r="AK867" s="688">
        <f t="shared" si="1850"/>
        <v>0</v>
      </c>
      <c r="AL867" s="687">
        <f>'16. Востокгазпром'!BA14</f>
        <v>25.299999999999997</v>
      </c>
      <c r="AM867" s="687">
        <f>'16. Востокгазпром'!BC14</f>
        <v>0</v>
      </c>
      <c r="AN867" s="687">
        <f t="shared" si="1851"/>
        <v>-25.299999999999997</v>
      </c>
      <c r="AO867" s="688">
        <f t="shared" si="1852"/>
        <v>0</v>
      </c>
      <c r="AP867" s="687">
        <f>'16. Востокгазпром'!BG14</f>
        <v>22.9</v>
      </c>
      <c r="AQ867" s="687">
        <f>'16. Востокгазпром'!BI14</f>
        <v>0</v>
      </c>
      <c r="AR867" s="687">
        <f t="shared" si="1853"/>
        <v>-22.9</v>
      </c>
      <c r="AS867" s="688">
        <f t="shared" si="1854"/>
        <v>0</v>
      </c>
      <c r="AT867" s="687">
        <f t="shared" si="1855"/>
        <v>58.699999999999996</v>
      </c>
      <c r="AU867" s="687">
        <f t="shared" si="1856"/>
        <v>0</v>
      </c>
      <c r="AV867" s="687">
        <f t="shared" si="1857"/>
        <v>-58.699999999999996</v>
      </c>
      <c r="AW867" s="688">
        <f t="shared" si="1858"/>
        <v>0</v>
      </c>
      <c r="AX867" s="687">
        <f>'16. Востокгазпром'!BS14</f>
        <v>11.799999999999999</v>
      </c>
      <c r="AY867" s="687">
        <f>'16. Востокгазпром'!BU14</f>
        <v>0</v>
      </c>
      <c r="AZ867" s="687">
        <f t="shared" si="1859"/>
        <v>-11.799999999999999</v>
      </c>
      <c r="BA867" s="688">
        <f t="shared" si="1860"/>
        <v>0</v>
      </c>
      <c r="BB867" s="687">
        <f>'16. Востокгазпром'!BY14</f>
        <v>22.699999999999996</v>
      </c>
      <c r="BC867" s="687">
        <f>'16. Востокгазпром'!CA14</f>
        <v>0</v>
      </c>
      <c r="BD867" s="687">
        <f t="shared" si="1861"/>
        <v>-22.699999999999996</v>
      </c>
      <c r="BE867" s="688">
        <f t="shared" si="1862"/>
        <v>0</v>
      </c>
      <c r="BF867" s="687">
        <f>'16. Востокгазпром'!CE14</f>
        <v>24.200000000000003</v>
      </c>
      <c r="BG867" s="687">
        <f>'16. Востокгазпром'!CG14</f>
        <v>0</v>
      </c>
      <c r="BH867" s="687">
        <f t="shared" si="1863"/>
        <v>-24.200000000000003</v>
      </c>
      <c r="BI867" s="688">
        <f t="shared" si="1864"/>
        <v>0</v>
      </c>
      <c r="BJ867" s="687">
        <f t="shared" si="1865"/>
        <v>81.7</v>
      </c>
      <c r="BK867" s="687">
        <f t="shared" si="1866"/>
        <v>0</v>
      </c>
      <c r="BL867" s="687">
        <f t="shared" si="1867"/>
        <v>-81.7</v>
      </c>
      <c r="BM867" s="688">
        <f t="shared" si="1868"/>
        <v>0</v>
      </c>
      <c r="BN867" s="687">
        <f>'16. Востокгазпром'!CQ14</f>
        <v>27.2</v>
      </c>
      <c r="BO867" s="687">
        <f>'16. Востокгазпром'!CS14</f>
        <v>0</v>
      </c>
      <c r="BP867" s="687">
        <f t="shared" si="1869"/>
        <v>-27.2</v>
      </c>
      <c r="BQ867" s="688">
        <f t="shared" si="1870"/>
        <v>0</v>
      </c>
      <c r="BR867" s="687">
        <f>'16. Востокгазпром'!CW14</f>
        <v>26.900000000000002</v>
      </c>
      <c r="BS867" s="687">
        <f>'16. Востокгазпром'!CY14</f>
        <v>0</v>
      </c>
      <c r="BT867" s="687">
        <f t="shared" si="1871"/>
        <v>-26.900000000000002</v>
      </c>
      <c r="BU867" s="688">
        <f t="shared" si="1872"/>
        <v>0</v>
      </c>
      <c r="BV867" s="687">
        <f>'16. Востокгазпром'!DC14</f>
        <v>27.599999999999998</v>
      </c>
      <c r="BW867" s="687">
        <f>'16. Востокгазпром'!DE14</f>
        <v>0</v>
      </c>
      <c r="BX867" s="687">
        <f t="shared" si="1873"/>
        <v>-27.599999999999998</v>
      </c>
      <c r="BY867" s="688">
        <f t="shared" si="1874"/>
        <v>0</v>
      </c>
    </row>
    <row r="868" spans="2:77" ht="20.100000000000001" customHeight="1">
      <c r="C868" s="441" t="s">
        <v>892</v>
      </c>
      <c r="D868" s="528"/>
      <c r="E868" s="528"/>
      <c r="F868" s="529"/>
      <c r="G868" s="530" t="s">
        <v>893</v>
      </c>
      <c r="H868" s="530"/>
      <c r="I868" s="694" t="s">
        <v>883</v>
      </c>
      <c r="J868" s="687">
        <f t="shared" si="1831"/>
        <v>5.4</v>
      </c>
      <c r="K868" s="687">
        <f t="shared" si="1832"/>
        <v>0</v>
      </c>
      <c r="L868" s="687">
        <f t="shared" si="1833"/>
        <v>-5.4</v>
      </c>
      <c r="M868" s="688">
        <f t="shared" si="1834"/>
        <v>0</v>
      </c>
      <c r="N868" s="687">
        <f t="shared" si="1835"/>
        <v>0</v>
      </c>
      <c r="O868" s="687">
        <f t="shared" si="1836"/>
        <v>0</v>
      </c>
      <c r="P868" s="687">
        <f t="shared" si="1837"/>
        <v>0</v>
      </c>
      <c r="Q868" s="688" t="str">
        <f t="shared" si="1838"/>
        <v>-</v>
      </c>
      <c r="R868" s="687">
        <f>'16. Востокгазпром'!W15</f>
        <v>0</v>
      </c>
      <c r="S868" s="687">
        <f>'16. Востокгазпром'!Y15</f>
        <v>0</v>
      </c>
      <c r="T868" s="687">
        <f t="shared" si="1839"/>
        <v>0</v>
      </c>
      <c r="U868" s="688" t="str">
        <f t="shared" si="1840"/>
        <v>-</v>
      </c>
      <c r="V868" s="687">
        <f>'16. Востокгазпром'!AC15</f>
        <v>0</v>
      </c>
      <c r="W868" s="687">
        <f>'16. Востокгазпром'!AE15</f>
        <v>0</v>
      </c>
      <c r="X868" s="687">
        <f t="shared" si="1841"/>
        <v>0</v>
      </c>
      <c r="Y868" s="688" t="str">
        <f t="shared" si="1842"/>
        <v>-</v>
      </c>
      <c r="Z868" s="687">
        <f>'16. Востокгазпром'!AI15</f>
        <v>0</v>
      </c>
      <c r="AA868" s="687">
        <f>'16. Востокгазпром'!AK15</f>
        <v>0</v>
      </c>
      <c r="AB868" s="687">
        <f t="shared" si="1843"/>
        <v>0</v>
      </c>
      <c r="AC868" s="688" t="str">
        <f t="shared" si="1844"/>
        <v>-</v>
      </c>
      <c r="AD868" s="687">
        <f t="shared" si="1845"/>
        <v>0</v>
      </c>
      <c r="AE868" s="687">
        <f t="shared" si="1846"/>
        <v>0</v>
      </c>
      <c r="AF868" s="687">
        <f t="shared" si="1847"/>
        <v>0</v>
      </c>
      <c r="AG868" s="688" t="str">
        <f t="shared" si="1848"/>
        <v>-</v>
      </c>
      <c r="AH868" s="687">
        <f>'16. Востокгазпром'!AU15</f>
        <v>0</v>
      </c>
      <c r="AI868" s="687">
        <f>'16. Востокгазпром'!AW15</f>
        <v>0</v>
      </c>
      <c r="AJ868" s="687">
        <f t="shared" si="1849"/>
        <v>0</v>
      </c>
      <c r="AK868" s="688" t="str">
        <f t="shared" si="1850"/>
        <v>-</v>
      </c>
      <c r="AL868" s="687">
        <f>'16. Востокгазпром'!BA15</f>
        <v>0</v>
      </c>
      <c r="AM868" s="687">
        <f>'16. Востокгазпром'!BC15</f>
        <v>0</v>
      </c>
      <c r="AN868" s="687">
        <f t="shared" si="1851"/>
        <v>0</v>
      </c>
      <c r="AO868" s="688" t="str">
        <f t="shared" si="1852"/>
        <v>-</v>
      </c>
      <c r="AP868" s="687">
        <f>'16. Востокгазпром'!BG15</f>
        <v>0</v>
      </c>
      <c r="AQ868" s="687">
        <f>'16. Востокгазпром'!BI15</f>
        <v>0</v>
      </c>
      <c r="AR868" s="687">
        <f t="shared" si="1853"/>
        <v>0</v>
      </c>
      <c r="AS868" s="688" t="str">
        <f t="shared" si="1854"/>
        <v>-</v>
      </c>
      <c r="AT868" s="687">
        <f t="shared" si="1855"/>
        <v>1.5</v>
      </c>
      <c r="AU868" s="687">
        <f t="shared" si="1856"/>
        <v>0</v>
      </c>
      <c r="AV868" s="687">
        <f t="shared" si="1857"/>
        <v>-1.5</v>
      </c>
      <c r="AW868" s="688">
        <f t="shared" si="1858"/>
        <v>0</v>
      </c>
      <c r="AX868" s="687">
        <f>'16. Востокгазпром'!BS15</f>
        <v>0</v>
      </c>
      <c r="AY868" s="687">
        <f>'16. Востокгазпром'!BU15</f>
        <v>0</v>
      </c>
      <c r="AZ868" s="687">
        <f t="shared" si="1859"/>
        <v>0</v>
      </c>
      <c r="BA868" s="688" t="str">
        <f t="shared" si="1860"/>
        <v>-</v>
      </c>
      <c r="BB868" s="687">
        <f>'16. Востокгазпром'!BY15</f>
        <v>0</v>
      </c>
      <c r="BC868" s="687">
        <f>'16. Востокгазпром'!CA15</f>
        <v>0</v>
      </c>
      <c r="BD868" s="687">
        <f t="shared" si="1861"/>
        <v>0</v>
      </c>
      <c r="BE868" s="688" t="str">
        <f t="shared" si="1862"/>
        <v>-</v>
      </c>
      <c r="BF868" s="687">
        <f>'16. Востокгазпром'!CE15</f>
        <v>1.5</v>
      </c>
      <c r="BG868" s="687">
        <f>'16. Востокгазпром'!CG15</f>
        <v>0</v>
      </c>
      <c r="BH868" s="687">
        <f t="shared" si="1863"/>
        <v>-1.5</v>
      </c>
      <c r="BI868" s="688">
        <f t="shared" si="1864"/>
        <v>0</v>
      </c>
      <c r="BJ868" s="687">
        <f t="shared" si="1865"/>
        <v>3.9000000000000004</v>
      </c>
      <c r="BK868" s="687">
        <f t="shared" si="1866"/>
        <v>0</v>
      </c>
      <c r="BL868" s="687">
        <f t="shared" si="1867"/>
        <v>-3.9000000000000004</v>
      </c>
      <c r="BM868" s="688">
        <f t="shared" si="1868"/>
        <v>0</v>
      </c>
      <c r="BN868" s="687">
        <f>'16. Востокгазпром'!CQ15</f>
        <v>1.4</v>
      </c>
      <c r="BO868" s="687">
        <f>'16. Востокгазпром'!CS15</f>
        <v>0</v>
      </c>
      <c r="BP868" s="687">
        <f t="shared" si="1869"/>
        <v>-1.4</v>
      </c>
      <c r="BQ868" s="688">
        <f t="shared" si="1870"/>
        <v>0</v>
      </c>
      <c r="BR868" s="687">
        <f>'16. Востокгазпром'!CW15</f>
        <v>1.3</v>
      </c>
      <c r="BS868" s="687">
        <f>'16. Востокгазпром'!CY15</f>
        <v>0</v>
      </c>
      <c r="BT868" s="687">
        <f t="shared" si="1871"/>
        <v>-1.3</v>
      </c>
      <c r="BU868" s="688">
        <f t="shared" si="1872"/>
        <v>0</v>
      </c>
      <c r="BV868" s="687">
        <f>'16. Востокгазпром'!DC15</f>
        <v>1.2</v>
      </c>
      <c r="BW868" s="687">
        <f>'16. Востокгазпром'!DE15</f>
        <v>0</v>
      </c>
      <c r="BX868" s="687">
        <f t="shared" si="1873"/>
        <v>-1.2</v>
      </c>
      <c r="BY868" s="688">
        <f t="shared" si="1874"/>
        <v>0</v>
      </c>
    </row>
    <row r="869" spans="2:77" ht="20.100000000000001" customHeight="1">
      <c r="C869" s="597" t="s">
        <v>874</v>
      </c>
      <c r="D869" s="528"/>
      <c r="E869" s="528"/>
      <c r="F869" s="529"/>
      <c r="G869" s="530" t="s">
        <v>894</v>
      </c>
      <c r="H869" s="530"/>
      <c r="I869" s="691" t="s">
        <v>883</v>
      </c>
      <c r="J869" s="687">
        <f t="shared" si="1831"/>
        <v>667.1</v>
      </c>
      <c r="K869" s="687">
        <f t="shared" si="1832"/>
        <v>0</v>
      </c>
      <c r="L869" s="687">
        <f t="shared" si="1833"/>
        <v>-667.1</v>
      </c>
      <c r="M869" s="688">
        <f t="shared" si="1834"/>
        <v>0</v>
      </c>
      <c r="N869" s="687">
        <f t="shared" si="1835"/>
        <v>154.69999999999999</v>
      </c>
      <c r="O869" s="687">
        <f t="shared" si="1836"/>
        <v>0</v>
      </c>
      <c r="P869" s="687">
        <f t="shared" si="1837"/>
        <v>-154.69999999999999</v>
      </c>
      <c r="Q869" s="688">
        <f t="shared" si="1838"/>
        <v>0</v>
      </c>
      <c r="R869" s="687">
        <f>'16. Востокгазпром'!W16</f>
        <v>53.3</v>
      </c>
      <c r="S869" s="687">
        <f>'16. Востокгазпром'!Y16</f>
        <v>0</v>
      </c>
      <c r="T869" s="687">
        <f t="shared" si="1839"/>
        <v>-53.3</v>
      </c>
      <c r="U869" s="688">
        <f t="shared" si="1840"/>
        <v>0</v>
      </c>
      <c r="V869" s="687">
        <f>'16. Востокгазпром'!AC16</f>
        <v>47.7</v>
      </c>
      <c r="W869" s="687">
        <f>'16. Востокгазпром'!AE16</f>
        <v>0</v>
      </c>
      <c r="X869" s="687">
        <f t="shared" si="1841"/>
        <v>-47.7</v>
      </c>
      <c r="Y869" s="688">
        <f t="shared" si="1842"/>
        <v>0</v>
      </c>
      <c r="Z869" s="687">
        <f>'16. Востокгазпром'!AI16</f>
        <v>53.7</v>
      </c>
      <c r="AA869" s="687">
        <f>'16. Востокгазпром'!AK16</f>
        <v>0</v>
      </c>
      <c r="AB869" s="687">
        <f t="shared" si="1843"/>
        <v>-53.7</v>
      </c>
      <c r="AC869" s="688">
        <f t="shared" si="1844"/>
        <v>0</v>
      </c>
      <c r="AD869" s="687">
        <f t="shared" si="1845"/>
        <v>166.5</v>
      </c>
      <c r="AE869" s="687">
        <f t="shared" si="1846"/>
        <v>0</v>
      </c>
      <c r="AF869" s="687">
        <f t="shared" si="1847"/>
        <v>-166.5</v>
      </c>
      <c r="AG869" s="688">
        <f t="shared" si="1848"/>
        <v>0</v>
      </c>
      <c r="AH869" s="687">
        <f>'16. Востокгазпром'!AU16</f>
        <v>52.6</v>
      </c>
      <c r="AI869" s="687">
        <f>'16. Востокгазпром'!AW16</f>
        <v>0</v>
      </c>
      <c r="AJ869" s="687">
        <f t="shared" si="1849"/>
        <v>-52.6</v>
      </c>
      <c r="AK869" s="688">
        <f t="shared" si="1850"/>
        <v>0</v>
      </c>
      <c r="AL869" s="687">
        <f>'16. Востокгазпром'!BA16</f>
        <v>56</v>
      </c>
      <c r="AM869" s="687">
        <f>'16. Востокгазпром'!BC16</f>
        <v>0</v>
      </c>
      <c r="AN869" s="687">
        <f t="shared" si="1851"/>
        <v>-56</v>
      </c>
      <c r="AO869" s="688">
        <f t="shared" si="1852"/>
        <v>0</v>
      </c>
      <c r="AP869" s="687">
        <f>'16. Востокгазпром'!BG16</f>
        <v>57.9</v>
      </c>
      <c r="AQ869" s="687">
        <f>'16. Востокгазпром'!BI16</f>
        <v>0</v>
      </c>
      <c r="AR869" s="687">
        <f t="shared" si="1853"/>
        <v>-57.9</v>
      </c>
      <c r="AS869" s="688">
        <f t="shared" si="1854"/>
        <v>0</v>
      </c>
      <c r="AT869" s="687">
        <f t="shared" si="1855"/>
        <v>145.9</v>
      </c>
      <c r="AU869" s="687">
        <f t="shared" si="1856"/>
        <v>0</v>
      </c>
      <c r="AV869" s="687">
        <f t="shared" si="1857"/>
        <v>-145.9</v>
      </c>
      <c r="AW869" s="688">
        <f t="shared" si="1858"/>
        <v>0</v>
      </c>
      <c r="AX869" s="687">
        <f>'16. Востокгазпром'!BS16</f>
        <v>31.3</v>
      </c>
      <c r="AY869" s="687">
        <f>'16. Востокгазпром'!BU16</f>
        <v>0</v>
      </c>
      <c r="AZ869" s="687">
        <f t="shared" si="1859"/>
        <v>-31.3</v>
      </c>
      <c r="BA869" s="688">
        <f t="shared" si="1860"/>
        <v>0</v>
      </c>
      <c r="BB869" s="687">
        <f>'16. Востокгазпром'!BY16</f>
        <v>59.5</v>
      </c>
      <c r="BC869" s="687">
        <f>'16. Востокгазпром'!CA16</f>
        <v>0</v>
      </c>
      <c r="BD869" s="687">
        <f t="shared" si="1861"/>
        <v>-59.5</v>
      </c>
      <c r="BE869" s="688">
        <f t="shared" si="1862"/>
        <v>0</v>
      </c>
      <c r="BF869" s="687">
        <f>'16. Востокгазпром'!CE16</f>
        <v>55.1</v>
      </c>
      <c r="BG869" s="687">
        <f>'16. Востокгазпром'!CG16</f>
        <v>0</v>
      </c>
      <c r="BH869" s="687">
        <f t="shared" si="1863"/>
        <v>-55.1</v>
      </c>
      <c r="BI869" s="688">
        <f t="shared" si="1864"/>
        <v>0</v>
      </c>
      <c r="BJ869" s="687">
        <f t="shared" si="1865"/>
        <v>200</v>
      </c>
      <c r="BK869" s="687">
        <f t="shared" si="1866"/>
        <v>0</v>
      </c>
      <c r="BL869" s="687">
        <f t="shared" si="1867"/>
        <v>-200</v>
      </c>
      <c r="BM869" s="688">
        <f t="shared" si="1868"/>
        <v>0</v>
      </c>
      <c r="BN869" s="687">
        <f>'16. Востокгазпром'!CQ16</f>
        <v>67.2</v>
      </c>
      <c r="BO869" s="687">
        <f>'16. Востокгазпром'!CS16</f>
        <v>0</v>
      </c>
      <c r="BP869" s="687">
        <f t="shared" si="1869"/>
        <v>-67.2</v>
      </c>
      <c r="BQ869" s="688">
        <f t="shared" si="1870"/>
        <v>0</v>
      </c>
      <c r="BR869" s="687">
        <f>'16. Востокгазпром'!CW16</f>
        <v>66.2</v>
      </c>
      <c r="BS869" s="687">
        <f>'16. Востокгазпром'!CY16</f>
        <v>0</v>
      </c>
      <c r="BT869" s="687">
        <f t="shared" si="1871"/>
        <v>-66.2</v>
      </c>
      <c r="BU869" s="688">
        <f t="shared" si="1872"/>
        <v>0</v>
      </c>
      <c r="BV869" s="687">
        <f>'16. Востокгазпром'!DC16</f>
        <v>66.599999999999994</v>
      </c>
      <c r="BW869" s="687">
        <f>'16. Востокгазпром'!DE16</f>
        <v>0</v>
      </c>
      <c r="BX869" s="687">
        <f t="shared" si="1873"/>
        <v>-66.599999999999994</v>
      </c>
      <c r="BY869" s="688">
        <f t="shared" si="1874"/>
        <v>0</v>
      </c>
    </row>
    <row r="870" spans="2:77" ht="20.100000000000001" customHeight="1">
      <c r="C870" s="441" t="s">
        <v>895</v>
      </c>
      <c r="D870" s="528"/>
      <c r="E870" s="528"/>
      <c r="F870" s="529"/>
      <c r="G870" s="530" t="s">
        <v>896</v>
      </c>
      <c r="H870" s="530"/>
      <c r="I870" s="694" t="s">
        <v>883</v>
      </c>
      <c r="J870" s="687">
        <f t="shared" si="1831"/>
        <v>78</v>
      </c>
      <c r="K870" s="687">
        <f t="shared" si="1832"/>
        <v>0</v>
      </c>
      <c r="L870" s="687">
        <f t="shared" si="1833"/>
        <v>-78</v>
      </c>
      <c r="M870" s="688">
        <f t="shared" si="1834"/>
        <v>0</v>
      </c>
      <c r="N870" s="687">
        <f t="shared" si="1835"/>
        <v>19.2</v>
      </c>
      <c r="O870" s="687">
        <f t="shared" si="1836"/>
        <v>0</v>
      </c>
      <c r="P870" s="687">
        <f t="shared" si="1837"/>
        <v>-19.2</v>
      </c>
      <c r="Q870" s="688">
        <f t="shared" si="1838"/>
        <v>0</v>
      </c>
      <c r="R870" s="687">
        <f>'16. Востокгазпром'!W17</f>
        <v>6.8</v>
      </c>
      <c r="S870" s="687">
        <f>'16. Востокгазпром'!Y17</f>
        <v>0</v>
      </c>
      <c r="T870" s="687">
        <f t="shared" si="1839"/>
        <v>-6.8</v>
      </c>
      <c r="U870" s="688">
        <f t="shared" si="1840"/>
        <v>0</v>
      </c>
      <c r="V870" s="687">
        <f>'16. Востокгазпром'!AC17</f>
        <v>5.8</v>
      </c>
      <c r="W870" s="687">
        <f>'16. Востокгазпром'!AE17</f>
        <v>0</v>
      </c>
      <c r="X870" s="687">
        <f t="shared" si="1841"/>
        <v>-5.8</v>
      </c>
      <c r="Y870" s="688">
        <f t="shared" si="1842"/>
        <v>0</v>
      </c>
      <c r="Z870" s="687">
        <f>'16. Востокгазпром'!AI17</f>
        <v>6.6</v>
      </c>
      <c r="AA870" s="687">
        <f>'16. Востокгазпром'!AK17</f>
        <v>0</v>
      </c>
      <c r="AB870" s="687">
        <f t="shared" si="1843"/>
        <v>-6.6</v>
      </c>
      <c r="AC870" s="688">
        <f t="shared" si="1844"/>
        <v>0</v>
      </c>
      <c r="AD870" s="687">
        <f t="shared" si="1845"/>
        <v>20.7</v>
      </c>
      <c r="AE870" s="687">
        <f t="shared" si="1846"/>
        <v>0</v>
      </c>
      <c r="AF870" s="687">
        <f t="shared" si="1847"/>
        <v>-20.7</v>
      </c>
      <c r="AG870" s="688">
        <f t="shared" si="1848"/>
        <v>0</v>
      </c>
      <c r="AH870" s="687">
        <f>'16. Востокгазпром'!AU17</f>
        <v>6.8</v>
      </c>
      <c r="AI870" s="687">
        <f>'16. Востокгазпром'!AW17</f>
        <v>0</v>
      </c>
      <c r="AJ870" s="687">
        <f t="shared" si="1849"/>
        <v>-6.8</v>
      </c>
      <c r="AK870" s="688">
        <f t="shared" si="1850"/>
        <v>0</v>
      </c>
      <c r="AL870" s="687">
        <f>'16. Востокгазпром'!BA17</f>
        <v>7.1</v>
      </c>
      <c r="AM870" s="687">
        <f>'16. Востокгазпром'!BC17</f>
        <v>0</v>
      </c>
      <c r="AN870" s="687">
        <f t="shared" si="1851"/>
        <v>-7.1</v>
      </c>
      <c r="AO870" s="688">
        <f t="shared" si="1852"/>
        <v>0</v>
      </c>
      <c r="AP870" s="687">
        <f>'16. Востокгазпром'!BG17</f>
        <v>6.8</v>
      </c>
      <c r="AQ870" s="687">
        <f>'16. Востокгазпром'!BI17</f>
        <v>0</v>
      </c>
      <c r="AR870" s="687">
        <f t="shared" si="1853"/>
        <v>-6.8</v>
      </c>
      <c r="AS870" s="688">
        <f t="shared" si="1854"/>
        <v>0</v>
      </c>
      <c r="AT870" s="687">
        <f t="shared" si="1855"/>
        <v>17.600000000000001</v>
      </c>
      <c r="AU870" s="687">
        <f t="shared" si="1856"/>
        <v>0</v>
      </c>
      <c r="AV870" s="687">
        <f t="shared" si="1857"/>
        <v>-17.600000000000001</v>
      </c>
      <c r="AW870" s="688">
        <f t="shared" si="1858"/>
        <v>0</v>
      </c>
      <c r="AX870" s="687">
        <f>'16. Востокгазпром'!BS17</f>
        <v>3.5</v>
      </c>
      <c r="AY870" s="687">
        <f>'16. Востокгазпром'!BU17</f>
        <v>0</v>
      </c>
      <c r="AZ870" s="687">
        <f t="shared" si="1859"/>
        <v>-3.5</v>
      </c>
      <c r="BA870" s="688">
        <f t="shared" si="1860"/>
        <v>0</v>
      </c>
      <c r="BB870" s="687">
        <f>'16. Востокгазпром'!BY17</f>
        <v>6.9</v>
      </c>
      <c r="BC870" s="687">
        <f>'16. Востокгазпром'!CA17</f>
        <v>0</v>
      </c>
      <c r="BD870" s="687">
        <f t="shared" si="1861"/>
        <v>-6.9</v>
      </c>
      <c r="BE870" s="688">
        <f t="shared" si="1862"/>
        <v>0</v>
      </c>
      <c r="BF870" s="687">
        <f>'16. Востокгазпром'!CE17</f>
        <v>7.2</v>
      </c>
      <c r="BG870" s="687">
        <f>'16. Востокгазпром'!CG17</f>
        <v>0</v>
      </c>
      <c r="BH870" s="687">
        <f t="shared" si="1863"/>
        <v>-7.2</v>
      </c>
      <c r="BI870" s="688">
        <f t="shared" si="1864"/>
        <v>0</v>
      </c>
      <c r="BJ870" s="687">
        <f t="shared" si="1865"/>
        <v>20.5</v>
      </c>
      <c r="BK870" s="687">
        <f t="shared" si="1866"/>
        <v>0</v>
      </c>
      <c r="BL870" s="687">
        <f t="shared" si="1867"/>
        <v>-20.5</v>
      </c>
      <c r="BM870" s="688">
        <f t="shared" si="1868"/>
        <v>0</v>
      </c>
      <c r="BN870" s="687">
        <f>'16. Востокгазпром'!CQ17</f>
        <v>7</v>
      </c>
      <c r="BO870" s="687">
        <f>'16. Востокгазпром'!CS17</f>
        <v>0</v>
      </c>
      <c r="BP870" s="687">
        <f t="shared" si="1869"/>
        <v>-7</v>
      </c>
      <c r="BQ870" s="688">
        <f t="shared" si="1870"/>
        <v>0</v>
      </c>
      <c r="BR870" s="687">
        <f>'16. Востокгазпром'!CW17</f>
        <v>6.7</v>
      </c>
      <c r="BS870" s="687">
        <f>'16. Востокгазпром'!CY17</f>
        <v>0</v>
      </c>
      <c r="BT870" s="687">
        <f t="shared" si="1871"/>
        <v>-6.7</v>
      </c>
      <c r="BU870" s="688">
        <f t="shared" si="1872"/>
        <v>0</v>
      </c>
      <c r="BV870" s="687">
        <f>'16. Востокгазпром'!DC17</f>
        <v>6.8</v>
      </c>
      <c r="BW870" s="687">
        <f>'16. Востокгазпром'!DE17</f>
        <v>0</v>
      </c>
      <c r="BX870" s="687">
        <f t="shared" si="1873"/>
        <v>-6.8</v>
      </c>
      <c r="BY870" s="688">
        <f t="shared" si="1874"/>
        <v>0</v>
      </c>
    </row>
    <row r="871" spans="2:77" ht="20.100000000000001" customHeight="1">
      <c r="C871" s="773" t="s">
        <v>897</v>
      </c>
      <c r="D871" s="528"/>
      <c r="E871" s="528"/>
      <c r="F871" s="529"/>
      <c r="G871" s="530" t="s">
        <v>898</v>
      </c>
      <c r="H871" s="530"/>
      <c r="I871" s="694" t="s">
        <v>883</v>
      </c>
      <c r="J871" s="687">
        <f t="shared" si="1831"/>
        <v>25.5</v>
      </c>
      <c r="K871" s="687">
        <f t="shared" si="1832"/>
        <v>0</v>
      </c>
      <c r="L871" s="687">
        <f t="shared" si="1833"/>
        <v>-25.5</v>
      </c>
      <c r="M871" s="688">
        <f t="shared" si="1834"/>
        <v>0</v>
      </c>
      <c r="N871" s="687">
        <f t="shared" si="1835"/>
        <v>0</v>
      </c>
      <c r="O871" s="687">
        <f t="shared" si="1836"/>
        <v>0</v>
      </c>
      <c r="P871" s="687">
        <f t="shared" si="1837"/>
        <v>0</v>
      </c>
      <c r="Q871" s="688" t="str">
        <f t="shared" si="1838"/>
        <v>-</v>
      </c>
      <c r="R871" s="687">
        <f>'16. Востокгазпром'!W18</f>
        <v>0</v>
      </c>
      <c r="S871" s="687">
        <f>'16. Востокгазпром'!Y18</f>
        <v>0</v>
      </c>
      <c r="T871" s="687">
        <f t="shared" si="1839"/>
        <v>0</v>
      </c>
      <c r="U871" s="688" t="str">
        <f t="shared" si="1840"/>
        <v>-</v>
      </c>
      <c r="V871" s="687">
        <f>'16. Востокгазпром'!AC18</f>
        <v>0</v>
      </c>
      <c r="W871" s="687">
        <f>'16. Востокгазпром'!AE18</f>
        <v>0</v>
      </c>
      <c r="X871" s="687">
        <f t="shared" si="1841"/>
        <v>0</v>
      </c>
      <c r="Y871" s="688" t="str">
        <f t="shared" si="1842"/>
        <v>-</v>
      </c>
      <c r="Z871" s="687">
        <f>'16. Востокгазпром'!AI18</f>
        <v>0</v>
      </c>
      <c r="AA871" s="687">
        <f>'16. Востокгазпром'!AK18</f>
        <v>0</v>
      </c>
      <c r="AB871" s="687">
        <f t="shared" si="1843"/>
        <v>0</v>
      </c>
      <c r="AC871" s="688" t="str">
        <f t="shared" si="1844"/>
        <v>-</v>
      </c>
      <c r="AD871" s="687">
        <f t="shared" si="1845"/>
        <v>0</v>
      </c>
      <c r="AE871" s="687">
        <f t="shared" si="1846"/>
        <v>0</v>
      </c>
      <c r="AF871" s="687">
        <f t="shared" si="1847"/>
        <v>0</v>
      </c>
      <c r="AG871" s="688" t="str">
        <f t="shared" si="1848"/>
        <v>-</v>
      </c>
      <c r="AH871" s="687">
        <f>'16. Востокгазпром'!AU18</f>
        <v>0</v>
      </c>
      <c r="AI871" s="687">
        <f>'16. Востокгазпром'!AW18</f>
        <v>0</v>
      </c>
      <c r="AJ871" s="687">
        <f t="shared" si="1849"/>
        <v>0</v>
      </c>
      <c r="AK871" s="688" t="str">
        <f t="shared" si="1850"/>
        <v>-</v>
      </c>
      <c r="AL871" s="687">
        <f>'16. Востокгазпром'!BA18</f>
        <v>0</v>
      </c>
      <c r="AM871" s="687">
        <f>'16. Востокгазпром'!BC18</f>
        <v>0</v>
      </c>
      <c r="AN871" s="687">
        <f t="shared" si="1851"/>
        <v>0</v>
      </c>
      <c r="AO871" s="688" t="str">
        <f t="shared" si="1852"/>
        <v>-</v>
      </c>
      <c r="AP871" s="687">
        <f>'16. Востокгазпром'!BG18</f>
        <v>0</v>
      </c>
      <c r="AQ871" s="687">
        <f>'16. Востокгазпром'!BI18</f>
        <v>0</v>
      </c>
      <c r="AR871" s="687">
        <f t="shared" si="1853"/>
        <v>0</v>
      </c>
      <c r="AS871" s="688" t="str">
        <f t="shared" si="1854"/>
        <v>-</v>
      </c>
      <c r="AT871" s="687">
        <f t="shared" si="1855"/>
        <v>5.4</v>
      </c>
      <c r="AU871" s="687">
        <f t="shared" si="1856"/>
        <v>0</v>
      </c>
      <c r="AV871" s="687">
        <f t="shared" si="1857"/>
        <v>-5.4</v>
      </c>
      <c r="AW871" s="688">
        <f t="shared" si="1858"/>
        <v>0</v>
      </c>
      <c r="AX871" s="687">
        <f>'16. Востокгазпром'!BS18</f>
        <v>0</v>
      </c>
      <c r="AY871" s="687">
        <f>'16. Востокгазпром'!BU18</f>
        <v>0</v>
      </c>
      <c r="AZ871" s="687">
        <f t="shared" si="1859"/>
        <v>0</v>
      </c>
      <c r="BA871" s="688" t="str">
        <f t="shared" si="1860"/>
        <v>-</v>
      </c>
      <c r="BB871" s="687">
        <f>'16. Востокгазпром'!BY18</f>
        <v>0</v>
      </c>
      <c r="BC871" s="687">
        <f>'16. Востокгазпром'!CA18</f>
        <v>0</v>
      </c>
      <c r="BD871" s="687">
        <f t="shared" si="1861"/>
        <v>0</v>
      </c>
      <c r="BE871" s="688" t="str">
        <f t="shared" si="1862"/>
        <v>-</v>
      </c>
      <c r="BF871" s="687">
        <f>'16. Востокгазпром'!CE18</f>
        <v>5.4</v>
      </c>
      <c r="BG871" s="687">
        <f>'16. Востокгазпром'!CG18</f>
        <v>0</v>
      </c>
      <c r="BH871" s="687">
        <f t="shared" si="1863"/>
        <v>-5.4</v>
      </c>
      <c r="BI871" s="688">
        <f t="shared" si="1864"/>
        <v>0</v>
      </c>
      <c r="BJ871" s="687">
        <f t="shared" si="1865"/>
        <v>20.100000000000001</v>
      </c>
      <c r="BK871" s="687">
        <f t="shared" si="1866"/>
        <v>0</v>
      </c>
      <c r="BL871" s="687">
        <f t="shared" si="1867"/>
        <v>-20.100000000000001</v>
      </c>
      <c r="BM871" s="688">
        <f t="shared" si="1868"/>
        <v>0</v>
      </c>
      <c r="BN871" s="687">
        <f>'16. Востокгазпром'!CQ18</f>
        <v>6.9</v>
      </c>
      <c r="BO871" s="687">
        <f>'16. Востокгазпром'!CS18</f>
        <v>0</v>
      </c>
      <c r="BP871" s="687">
        <f t="shared" si="1869"/>
        <v>-6.9</v>
      </c>
      <c r="BQ871" s="688">
        <f t="shared" si="1870"/>
        <v>0</v>
      </c>
      <c r="BR871" s="687">
        <f>'16. Востокгазпром'!CW18</f>
        <v>6.6</v>
      </c>
      <c r="BS871" s="687">
        <f>'16. Востокгазпром'!CY18</f>
        <v>0</v>
      </c>
      <c r="BT871" s="687">
        <f t="shared" si="1871"/>
        <v>-6.6</v>
      </c>
      <c r="BU871" s="688">
        <f t="shared" si="1872"/>
        <v>0</v>
      </c>
      <c r="BV871" s="687">
        <f>'16. Востокгазпром'!DC18</f>
        <v>6.6</v>
      </c>
      <c r="BW871" s="687">
        <f>'16. Востокгазпром'!DE18</f>
        <v>0</v>
      </c>
      <c r="BX871" s="687">
        <f t="shared" si="1873"/>
        <v>-6.6</v>
      </c>
      <c r="BY871" s="688">
        <f t="shared" si="1874"/>
        <v>0</v>
      </c>
    </row>
    <row r="872" spans="2:77" ht="20.100000000000001" customHeight="1">
      <c r="C872" s="755"/>
      <c r="D872" s="528"/>
      <c r="E872" s="528"/>
      <c r="F872" s="529"/>
      <c r="G872" s="530" t="s">
        <v>899</v>
      </c>
      <c r="H872" s="530"/>
      <c r="I872" s="694" t="s">
        <v>889</v>
      </c>
      <c r="J872" s="687">
        <f t="shared" si="1831"/>
        <v>32.9</v>
      </c>
      <c r="K872" s="687">
        <f t="shared" si="1832"/>
        <v>0</v>
      </c>
      <c r="L872" s="687">
        <f t="shared" si="1833"/>
        <v>-32.9</v>
      </c>
      <c r="M872" s="688">
        <f t="shared" si="1834"/>
        <v>0</v>
      </c>
      <c r="N872" s="687">
        <f t="shared" si="1835"/>
        <v>0</v>
      </c>
      <c r="O872" s="687">
        <f t="shared" si="1836"/>
        <v>0</v>
      </c>
      <c r="P872" s="687">
        <f t="shared" si="1837"/>
        <v>0</v>
      </c>
      <c r="Q872" s="688" t="str">
        <f t="shared" si="1838"/>
        <v>-</v>
      </c>
      <c r="R872" s="687">
        <f>'16. Востокгазпром'!W19</f>
        <v>0</v>
      </c>
      <c r="S872" s="687">
        <f>'16. Востокгазпром'!Y19</f>
        <v>0</v>
      </c>
      <c r="T872" s="687">
        <f t="shared" si="1839"/>
        <v>0</v>
      </c>
      <c r="U872" s="688" t="str">
        <f t="shared" si="1840"/>
        <v>-</v>
      </c>
      <c r="V872" s="687">
        <f>'16. Востокгазпром'!AC19</f>
        <v>0</v>
      </c>
      <c r="W872" s="687">
        <f>'16. Востокгазпром'!AE19</f>
        <v>0</v>
      </c>
      <c r="X872" s="687">
        <f t="shared" si="1841"/>
        <v>0</v>
      </c>
      <c r="Y872" s="688" t="str">
        <f t="shared" si="1842"/>
        <v>-</v>
      </c>
      <c r="Z872" s="687">
        <f>'16. Востокгазпром'!AI19</f>
        <v>0</v>
      </c>
      <c r="AA872" s="687">
        <f>'16. Востокгазпром'!AK19</f>
        <v>0</v>
      </c>
      <c r="AB872" s="687">
        <f t="shared" si="1843"/>
        <v>0</v>
      </c>
      <c r="AC872" s="688" t="str">
        <f t="shared" si="1844"/>
        <v>-</v>
      </c>
      <c r="AD872" s="687">
        <f t="shared" si="1845"/>
        <v>0</v>
      </c>
      <c r="AE872" s="687">
        <f t="shared" si="1846"/>
        <v>0</v>
      </c>
      <c r="AF872" s="687">
        <f t="shared" si="1847"/>
        <v>0</v>
      </c>
      <c r="AG872" s="688" t="str">
        <f t="shared" si="1848"/>
        <v>-</v>
      </c>
      <c r="AH872" s="687">
        <f>'16. Востокгазпром'!AU19</f>
        <v>0</v>
      </c>
      <c r="AI872" s="687">
        <f>'16. Востокгазпром'!AW19</f>
        <v>0</v>
      </c>
      <c r="AJ872" s="687">
        <f t="shared" si="1849"/>
        <v>0</v>
      </c>
      <c r="AK872" s="688" t="str">
        <f t="shared" si="1850"/>
        <v>-</v>
      </c>
      <c r="AL872" s="687">
        <f>'16. Востокгазпром'!BA19</f>
        <v>0</v>
      </c>
      <c r="AM872" s="687">
        <f>'16. Востокгазпром'!BC19</f>
        <v>0</v>
      </c>
      <c r="AN872" s="687">
        <f t="shared" si="1851"/>
        <v>0</v>
      </c>
      <c r="AO872" s="688" t="str">
        <f t="shared" si="1852"/>
        <v>-</v>
      </c>
      <c r="AP872" s="687">
        <f>'16. Востокгазпром'!BG19</f>
        <v>0</v>
      </c>
      <c r="AQ872" s="687">
        <f>'16. Востокгазпром'!BI19</f>
        <v>0</v>
      </c>
      <c r="AR872" s="687">
        <f t="shared" si="1853"/>
        <v>0</v>
      </c>
      <c r="AS872" s="688" t="str">
        <f t="shared" si="1854"/>
        <v>-</v>
      </c>
      <c r="AT872" s="687">
        <f t="shared" si="1855"/>
        <v>6.9</v>
      </c>
      <c r="AU872" s="687">
        <f t="shared" si="1856"/>
        <v>0</v>
      </c>
      <c r="AV872" s="687">
        <f t="shared" si="1857"/>
        <v>-6.9</v>
      </c>
      <c r="AW872" s="688">
        <f t="shared" si="1858"/>
        <v>0</v>
      </c>
      <c r="AX872" s="687">
        <f>'16. Востокгазпром'!BS19</f>
        <v>0</v>
      </c>
      <c r="AY872" s="687">
        <f>'16. Востокгазпром'!BU19</f>
        <v>0</v>
      </c>
      <c r="AZ872" s="687">
        <f t="shared" si="1859"/>
        <v>0</v>
      </c>
      <c r="BA872" s="688" t="str">
        <f t="shared" si="1860"/>
        <v>-</v>
      </c>
      <c r="BB872" s="687">
        <f>'16. Востокгазпром'!BY19</f>
        <v>0</v>
      </c>
      <c r="BC872" s="687">
        <f>'16. Востокгазпром'!CA19</f>
        <v>0</v>
      </c>
      <c r="BD872" s="687">
        <f t="shared" si="1861"/>
        <v>0</v>
      </c>
      <c r="BE872" s="688" t="str">
        <f t="shared" si="1862"/>
        <v>-</v>
      </c>
      <c r="BF872" s="687">
        <f>'16. Востокгазпром'!CE19</f>
        <v>6.9</v>
      </c>
      <c r="BG872" s="687">
        <f>'16. Востокгазпром'!CG19</f>
        <v>0</v>
      </c>
      <c r="BH872" s="687">
        <f t="shared" si="1863"/>
        <v>-6.9</v>
      </c>
      <c r="BI872" s="688">
        <f t="shared" si="1864"/>
        <v>0</v>
      </c>
      <c r="BJ872" s="687">
        <f t="shared" si="1865"/>
        <v>26</v>
      </c>
      <c r="BK872" s="687">
        <f t="shared" si="1866"/>
        <v>0</v>
      </c>
      <c r="BL872" s="687">
        <f t="shared" si="1867"/>
        <v>-26</v>
      </c>
      <c r="BM872" s="688">
        <f t="shared" si="1868"/>
        <v>0</v>
      </c>
      <c r="BN872" s="687">
        <f>'16. Востокгазпром'!CQ19</f>
        <v>8.9</v>
      </c>
      <c r="BO872" s="687">
        <f>'16. Востокгазпром'!CS19</f>
        <v>0</v>
      </c>
      <c r="BP872" s="687">
        <f t="shared" si="1869"/>
        <v>-8.9</v>
      </c>
      <c r="BQ872" s="688">
        <f t="shared" si="1870"/>
        <v>0</v>
      </c>
      <c r="BR872" s="687">
        <f>'16. Востокгазпром'!CW19</f>
        <v>8.5</v>
      </c>
      <c r="BS872" s="687">
        <f>'16. Востокгазпром'!CY19</f>
        <v>0</v>
      </c>
      <c r="BT872" s="687">
        <f t="shared" si="1871"/>
        <v>-8.5</v>
      </c>
      <c r="BU872" s="688">
        <f t="shared" si="1872"/>
        <v>0</v>
      </c>
      <c r="BV872" s="687">
        <f>'16. Востокгазпром'!DC19</f>
        <v>8.6</v>
      </c>
      <c r="BW872" s="687">
        <f>'16. Востокгазпром'!DE19</f>
        <v>0</v>
      </c>
      <c r="BX872" s="687">
        <f t="shared" si="1873"/>
        <v>-8.6</v>
      </c>
      <c r="BY872" s="688">
        <f t="shared" si="1874"/>
        <v>0</v>
      </c>
    </row>
    <row r="873" spans="2:77" ht="20.100000000000001" customHeight="1">
      <c r="B873" s="747" t="s">
        <v>122</v>
      </c>
      <c r="C873" s="757" t="s">
        <v>900</v>
      </c>
      <c r="D873" s="528"/>
      <c r="E873" s="528"/>
      <c r="F873" s="529"/>
      <c r="G873" s="530" t="s">
        <v>901</v>
      </c>
      <c r="H873" s="530"/>
      <c r="I873" s="446" t="s">
        <v>883</v>
      </c>
      <c r="J873" s="687">
        <f t="shared" si="1831"/>
        <v>211.5</v>
      </c>
      <c r="K873" s="687">
        <f t="shared" si="1832"/>
        <v>0</v>
      </c>
      <c r="L873" s="687">
        <f t="shared" si="1833"/>
        <v>-211.5</v>
      </c>
      <c r="M873" s="688">
        <f t="shared" si="1834"/>
        <v>0</v>
      </c>
      <c r="N873" s="687">
        <f t="shared" si="1835"/>
        <v>50.5</v>
      </c>
      <c r="O873" s="687">
        <f t="shared" si="1836"/>
        <v>0</v>
      </c>
      <c r="P873" s="687">
        <f t="shared" si="1837"/>
        <v>-50.5</v>
      </c>
      <c r="Q873" s="688">
        <f t="shared" si="1838"/>
        <v>0</v>
      </c>
      <c r="R873" s="687">
        <f>'16. Востокгазпром'!W20</f>
        <v>21.6</v>
      </c>
      <c r="S873" s="687">
        <f>'16. Востокгазпром'!Y20</f>
        <v>0</v>
      </c>
      <c r="T873" s="687">
        <f t="shared" si="1839"/>
        <v>-21.6</v>
      </c>
      <c r="U873" s="688">
        <f t="shared" si="1840"/>
        <v>0</v>
      </c>
      <c r="V873" s="687">
        <f>'16. Востокгазпром'!AC20</f>
        <v>10.5</v>
      </c>
      <c r="W873" s="687">
        <f>'16. Востокгазпром'!AE20</f>
        <v>0</v>
      </c>
      <c r="X873" s="687">
        <f t="shared" si="1841"/>
        <v>-10.5</v>
      </c>
      <c r="Y873" s="688">
        <f t="shared" si="1842"/>
        <v>0</v>
      </c>
      <c r="Z873" s="687">
        <f>'16. Востокгазпром'!AI20</f>
        <v>18.399999999999999</v>
      </c>
      <c r="AA873" s="687">
        <f>'16. Востокгазпром'!AK20</f>
        <v>0</v>
      </c>
      <c r="AB873" s="687">
        <f t="shared" si="1843"/>
        <v>-18.399999999999999</v>
      </c>
      <c r="AC873" s="688">
        <f t="shared" si="1844"/>
        <v>0</v>
      </c>
      <c r="AD873" s="687">
        <f t="shared" si="1845"/>
        <v>54.800000000000004</v>
      </c>
      <c r="AE873" s="687">
        <f t="shared" si="1846"/>
        <v>0</v>
      </c>
      <c r="AF873" s="687">
        <f t="shared" si="1847"/>
        <v>-54.800000000000004</v>
      </c>
      <c r="AG873" s="688">
        <f t="shared" si="1848"/>
        <v>0</v>
      </c>
      <c r="AH873" s="687">
        <f>'16. Востокгазпром'!AU20</f>
        <v>20.2</v>
      </c>
      <c r="AI873" s="687">
        <f>'16. Востокгазпром'!AW20</f>
        <v>0</v>
      </c>
      <c r="AJ873" s="687">
        <f t="shared" si="1849"/>
        <v>-20.2</v>
      </c>
      <c r="AK873" s="688">
        <f t="shared" si="1850"/>
        <v>0</v>
      </c>
      <c r="AL873" s="687">
        <f>'16. Востокгазпром'!BA20</f>
        <v>19</v>
      </c>
      <c r="AM873" s="687">
        <f>'16. Востокгазпром'!BC20</f>
        <v>0</v>
      </c>
      <c r="AN873" s="687">
        <f t="shared" si="1851"/>
        <v>-19</v>
      </c>
      <c r="AO873" s="688">
        <f t="shared" si="1852"/>
        <v>0</v>
      </c>
      <c r="AP873" s="687">
        <f>'16. Востокгазпром'!BG20</f>
        <v>15.600000000000001</v>
      </c>
      <c r="AQ873" s="687">
        <f>'16. Востокгазпром'!BI20</f>
        <v>0</v>
      </c>
      <c r="AR873" s="687">
        <f t="shared" si="1853"/>
        <v>-15.600000000000001</v>
      </c>
      <c r="AS873" s="688">
        <f t="shared" si="1854"/>
        <v>0</v>
      </c>
      <c r="AT873" s="687">
        <f t="shared" si="1855"/>
        <v>48.7</v>
      </c>
      <c r="AU873" s="687">
        <f t="shared" si="1856"/>
        <v>0</v>
      </c>
      <c r="AV873" s="687">
        <f t="shared" si="1857"/>
        <v>-48.7</v>
      </c>
      <c r="AW873" s="688">
        <f t="shared" si="1858"/>
        <v>0</v>
      </c>
      <c r="AX873" s="687">
        <f>'16. Востокгазпром'!BS20</f>
        <v>8.7000000000000011</v>
      </c>
      <c r="AY873" s="687">
        <f>'16. Востокгазпром'!BU20</f>
        <v>0</v>
      </c>
      <c r="AZ873" s="687">
        <f t="shared" si="1859"/>
        <v>-8.7000000000000011</v>
      </c>
      <c r="BA873" s="688">
        <f t="shared" si="1860"/>
        <v>0</v>
      </c>
      <c r="BB873" s="687">
        <f>'16. Востокгазпром'!BY20</f>
        <v>21.1</v>
      </c>
      <c r="BC873" s="687">
        <f>'16. Востокгазпром'!CA20</f>
        <v>0</v>
      </c>
      <c r="BD873" s="687">
        <f t="shared" si="1861"/>
        <v>-21.1</v>
      </c>
      <c r="BE873" s="688">
        <f t="shared" si="1862"/>
        <v>0</v>
      </c>
      <c r="BF873" s="687">
        <f>'16. Востокгазпром'!CE20</f>
        <v>18.899999999999999</v>
      </c>
      <c r="BG873" s="687">
        <f>'16. Востокгазпром'!CG20</f>
        <v>0</v>
      </c>
      <c r="BH873" s="687">
        <f t="shared" si="1863"/>
        <v>-18.899999999999999</v>
      </c>
      <c r="BI873" s="688">
        <f t="shared" si="1864"/>
        <v>0</v>
      </c>
      <c r="BJ873" s="687">
        <f t="shared" si="1865"/>
        <v>57.5</v>
      </c>
      <c r="BK873" s="687">
        <f t="shared" si="1866"/>
        <v>0</v>
      </c>
      <c r="BL873" s="687">
        <f t="shared" si="1867"/>
        <v>-57.5</v>
      </c>
      <c r="BM873" s="688">
        <f t="shared" si="1868"/>
        <v>0</v>
      </c>
      <c r="BN873" s="687">
        <f>'16. Востокгазпром'!CQ20</f>
        <v>19.5</v>
      </c>
      <c r="BO873" s="687">
        <f>'16. Востокгазпром'!CS20</f>
        <v>0</v>
      </c>
      <c r="BP873" s="687">
        <f t="shared" si="1869"/>
        <v>-19.5</v>
      </c>
      <c r="BQ873" s="688">
        <f t="shared" si="1870"/>
        <v>0</v>
      </c>
      <c r="BR873" s="687">
        <f>'16. Востокгазпром'!CW20</f>
        <v>19.5</v>
      </c>
      <c r="BS873" s="687">
        <f>'16. Востокгазпром'!CY20</f>
        <v>0</v>
      </c>
      <c r="BT873" s="687">
        <f t="shared" si="1871"/>
        <v>-19.5</v>
      </c>
      <c r="BU873" s="688">
        <f t="shared" si="1872"/>
        <v>0</v>
      </c>
      <c r="BV873" s="687">
        <f>'16. Востокгазпром'!DC20</f>
        <v>18.5</v>
      </c>
      <c r="BW873" s="687">
        <f>'16. Востокгазпром'!DE20</f>
        <v>0</v>
      </c>
      <c r="BX873" s="687">
        <f t="shared" si="1873"/>
        <v>-18.5</v>
      </c>
      <c r="BY873" s="688">
        <f t="shared" si="1874"/>
        <v>0</v>
      </c>
    </row>
    <row r="874" spans="2:77" ht="20.100000000000001" customHeight="1">
      <c r="B874" s="747"/>
      <c r="C874" s="755"/>
      <c r="D874" s="528"/>
      <c r="E874" s="528"/>
      <c r="F874" s="529"/>
      <c r="G874" s="530" t="s">
        <v>902</v>
      </c>
      <c r="H874" s="530"/>
      <c r="I874" s="714" t="s">
        <v>889</v>
      </c>
      <c r="J874" s="687">
        <f t="shared" si="1831"/>
        <v>256.5</v>
      </c>
      <c r="K874" s="687">
        <f t="shared" si="1832"/>
        <v>0</v>
      </c>
      <c r="L874" s="687">
        <f t="shared" si="1833"/>
        <v>-256.5</v>
      </c>
      <c r="M874" s="688">
        <f t="shared" si="1834"/>
        <v>0</v>
      </c>
      <c r="N874" s="687">
        <f t="shared" si="1835"/>
        <v>60.800000000000004</v>
      </c>
      <c r="O874" s="687">
        <f t="shared" si="1836"/>
        <v>0</v>
      </c>
      <c r="P874" s="687">
        <f t="shared" si="1837"/>
        <v>-60.800000000000004</v>
      </c>
      <c r="Q874" s="688">
        <f t="shared" si="1838"/>
        <v>0</v>
      </c>
      <c r="R874" s="687">
        <f>'16. Востокгазпром'!W21</f>
        <v>26.1</v>
      </c>
      <c r="S874" s="687">
        <f>'16. Востокгазпром'!Y21</f>
        <v>0</v>
      </c>
      <c r="T874" s="687">
        <f t="shared" si="1839"/>
        <v>-26.1</v>
      </c>
      <c r="U874" s="688">
        <f t="shared" si="1840"/>
        <v>0</v>
      </c>
      <c r="V874" s="687">
        <f>'16. Востокгазпром'!AC21</f>
        <v>12.6</v>
      </c>
      <c r="W874" s="687">
        <f>'16. Востокгазпром'!AE21</f>
        <v>0</v>
      </c>
      <c r="X874" s="687">
        <f t="shared" si="1841"/>
        <v>-12.6</v>
      </c>
      <c r="Y874" s="688">
        <f t="shared" si="1842"/>
        <v>0</v>
      </c>
      <c r="Z874" s="687">
        <f>'16. Востокгазпром'!AI21</f>
        <v>22.1</v>
      </c>
      <c r="AA874" s="687">
        <f>'16. Востокгазпром'!AK21</f>
        <v>0</v>
      </c>
      <c r="AB874" s="687">
        <f t="shared" si="1843"/>
        <v>-22.1</v>
      </c>
      <c r="AC874" s="688">
        <f t="shared" si="1844"/>
        <v>0</v>
      </c>
      <c r="AD874" s="687">
        <f t="shared" si="1845"/>
        <v>65.7</v>
      </c>
      <c r="AE874" s="687">
        <f t="shared" si="1846"/>
        <v>0</v>
      </c>
      <c r="AF874" s="687">
        <f t="shared" si="1847"/>
        <v>-65.7</v>
      </c>
      <c r="AG874" s="688">
        <f t="shared" si="1848"/>
        <v>0</v>
      </c>
      <c r="AH874" s="687">
        <f>'16. Востокгазпром'!AU21</f>
        <v>24.3</v>
      </c>
      <c r="AI874" s="687">
        <f>'16. Востокгазпром'!AW21</f>
        <v>0</v>
      </c>
      <c r="AJ874" s="687">
        <f t="shared" si="1849"/>
        <v>-24.3</v>
      </c>
      <c r="AK874" s="688">
        <f t="shared" si="1850"/>
        <v>0</v>
      </c>
      <c r="AL874" s="687">
        <f>'16. Востокгазпром'!BA21</f>
        <v>22.7</v>
      </c>
      <c r="AM874" s="687">
        <f>'16. Востокгазпром'!BC21</f>
        <v>0</v>
      </c>
      <c r="AN874" s="687">
        <f t="shared" si="1851"/>
        <v>-22.7</v>
      </c>
      <c r="AO874" s="688">
        <f t="shared" si="1852"/>
        <v>0</v>
      </c>
      <c r="AP874" s="687">
        <f>'16. Востокгазпром'!BG21</f>
        <v>18.7</v>
      </c>
      <c r="AQ874" s="687">
        <f>'16. Востокгазпром'!BI21</f>
        <v>0</v>
      </c>
      <c r="AR874" s="687">
        <f t="shared" si="1853"/>
        <v>-18.7</v>
      </c>
      <c r="AS874" s="688">
        <f t="shared" si="1854"/>
        <v>0</v>
      </c>
      <c r="AT874" s="687">
        <f t="shared" si="1855"/>
        <v>59.2</v>
      </c>
      <c r="AU874" s="687">
        <f t="shared" si="1856"/>
        <v>0</v>
      </c>
      <c r="AV874" s="687">
        <f t="shared" si="1857"/>
        <v>-59.2</v>
      </c>
      <c r="AW874" s="688">
        <f t="shared" si="1858"/>
        <v>0</v>
      </c>
      <c r="AX874" s="687">
        <f>'16. Востокгазпром'!BS21</f>
        <v>10.4</v>
      </c>
      <c r="AY874" s="687">
        <f>'16. Востокгазпром'!BU21</f>
        <v>0</v>
      </c>
      <c r="AZ874" s="687">
        <f t="shared" si="1859"/>
        <v>-10.4</v>
      </c>
      <c r="BA874" s="688">
        <f t="shared" si="1860"/>
        <v>0</v>
      </c>
      <c r="BB874" s="687">
        <f>'16. Востокгазпром'!BY21</f>
        <v>25.5</v>
      </c>
      <c r="BC874" s="687">
        <f>'16. Востокгазпром'!CA21</f>
        <v>0</v>
      </c>
      <c r="BD874" s="687">
        <f t="shared" si="1861"/>
        <v>-25.5</v>
      </c>
      <c r="BE874" s="688">
        <f t="shared" si="1862"/>
        <v>0</v>
      </c>
      <c r="BF874" s="687">
        <f>'16. Востокгазпром'!CE21</f>
        <v>23.3</v>
      </c>
      <c r="BG874" s="687">
        <f>'16. Востокгазпром'!CG21</f>
        <v>0</v>
      </c>
      <c r="BH874" s="687">
        <f t="shared" si="1863"/>
        <v>-23.3</v>
      </c>
      <c r="BI874" s="688">
        <f t="shared" si="1864"/>
        <v>0</v>
      </c>
      <c r="BJ874" s="687">
        <f t="shared" si="1865"/>
        <v>70.800000000000011</v>
      </c>
      <c r="BK874" s="687">
        <f t="shared" si="1866"/>
        <v>0</v>
      </c>
      <c r="BL874" s="687">
        <f t="shared" si="1867"/>
        <v>-70.800000000000011</v>
      </c>
      <c r="BM874" s="688">
        <f t="shared" si="1868"/>
        <v>0</v>
      </c>
      <c r="BN874" s="687">
        <f>'16. Востокгазпром'!CQ21</f>
        <v>24.2</v>
      </c>
      <c r="BO874" s="687">
        <f>'16. Востокгазпром'!CS21</f>
        <v>0</v>
      </c>
      <c r="BP874" s="687">
        <f t="shared" si="1869"/>
        <v>-24.2</v>
      </c>
      <c r="BQ874" s="688">
        <f t="shared" si="1870"/>
        <v>0</v>
      </c>
      <c r="BR874" s="687">
        <f>'16. Востокгазпром'!CW21</f>
        <v>24</v>
      </c>
      <c r="BS874" s="687">
        <f>'16. Востокгазпром'!CY21</f>
        <v>0</v>
      </c>
      <c r="BT874" s="687">
        <f t="shared" si="1871"/>
        <v>-24</v>
      </c>
      <c r="BU874" s="688">
        <f t="shared" si="1872"/>
        <v>0</v>
      </c>
      <c r="BV874" s="687">
        <f>'16. Востокгазпром'!DC21</f>
        <v>22.6</v>
      </c>
      <c r="BW874" s="687">
        <f>'16. Востокгазпром'!DE21</f>
        <v>0</v>
      </c>
      <c r="BX874" s="687">
        <f t="shared" si="1873"/>
        <v>-22.6</v>
      </c>
      <c r="BY874" s="688">
        <f t="shared" si="1874"/>
        <v>0</v>
      </c>
    </row>
    <row r="875" spans="2:77" ht="20.100000000000001" customHeight="1">
      <c r="C875" s="754" t="s">
        <v>886</v>
      </c>
      <c r="D875" s="528"/>
      <c r="E875" s="528"/>
      <c r="F875" s="529"/>
      <c r="G875" s="530" t="s">
        <v>903</v>
      </c>
      <c r="H875" s="530"/>
      <c r="I875" s="691" t="s">
        <v>883</v>
      </c>
      <c r="J875" s="687">
        <f t="shared" si="1831"/>
        <v>211.5</v>
      </c>
      <c r="K875" s="687">
        <f t="shared" si="1832"/>
        <v>0</v>
      </c>
      <c r="L875" s="687">
        <f t="shared" si="1833"/>
        <v>-211.5</v>
      </c>
      <c r="M875" s="688">
        <f t="shared" si="1834"/>
        <v>0</v>
      </c>
      <c r="N875" s="687">
        <f t="shared" si="1835"/>
        <v>50.5</v>
      </c>
      <c r="O875" s="687">
        <f t="shared" si="1836"/>
        <v>0</v>
      </c>
      <c r="P875" s="687">
        <f t="shared" si="1837"/>
        <v>-50.5</v>
      </c>
      <c r="Q875" s="688">
        <f t="shared" si="1838"/>
        <v>0</v>
      </c>
      <c r="R875" s="687">
        <f>'16. Востокгазпром'!W22</f>
        <v>21.6</v>
      </c>
      <c r="S875" s="687">
        <f>'16. Востокгазпром'!Y22</f>
        <v>0</v>
      </c>
      <c r="T875" s="687">
        <f t="shared" si="1839"/>
        <v>-21.6</v>
      </c>
      <c r="U875" s="688">
        <f t="shared" si="1840"/>
        <v>0</v>
      </c>
      <c r="V875" s="687">
        <f>'16. Востокгазпром'!AC22</f>
        <v>10.5</v>
      </c>
      <c r="W875" s="687">
        <f>'16. Востокгазпром'!AE22</f>
        <v>0</v>
      </c>
      <c r="X875" s="687">
        <f t="shared" si="1841"/>
        <v>-10.5</v>
      </c>
      <c r="Y875" s="688">
        <f t="shared" si="1842"/>
        <v>0</v>
      </c>
      <c r="Z875" s="687">
        <f>'16. Востокгазпром'!AI22</f>
        <v>18.399999999999999</v>
      </c>
      <c r="AA875" s="687">
        <f>'16. Востокгазпром'!AK22</f>
        <v>0</v>
      </c>
      <c r="AB875" s="687">
        <f t="shared" si="1843"/>
        <v>-18.399999999999999</v>
      </c>
      <c r="AC875" s="688">
        <f t="shared" si="1844"/>
        <v>0</v>
      </c>
      <c r="AD875" s="687">
        <f t="shared" si="1845"/>
        <v>54.800000000000004</v>
      </c>
      <c r="AE875" s="687">
        <f t="shared" si="1846"/>
        <v>0</v>
      </c>
      <c r="AF875" s="687">
        <f t="shared" si="1847"/>
        <v>-54.800000000000004</v>
      </c>
      <c r="AG875" s="688">
        <f t="shared" si="1848"/>
        <v>0</v>
      </c>
      <c r="AH875" s="687">
        <f>'16. Востокгазпром'!AU22</f>
        <v>20.2</v>
      </c>
      <c r="AI875" s="687">
        <f>'16. Востокгазпром'!AW22</f>
        <v>0</v>
      </c>
      <c r="AJ875" s="687">
        <f t="shared" si="1849"/>
        <v>-20.2</v>
      </c>
      <c r="AK875" s="688">
        <f t="shared" si="1850"/>
        <v>0</v>
      </c>
      <c r="AL875" s="687">
        <f>'16. Востокгазпром'!BA22</f>
        <v>19</v>
      </c>
      <c r="AM875" s="687">
        <f>'16. Востокгазпром'!BC22</f>
        <v>0</v>
      </c>
      <c r="AN875" s="687">
        <f t="shared" si="1851"/>
        <v>-19</v>
      </c>
      <c r="AO875" s="688">
        <f t="shared" si="1852"/>
        <v>0</v>
      </c>
      <c r="AP875" s="687">
        <f>'16. Востокгазпром'!BG22</f>
        <v>15.600000000000001</v>
      </c>
      <c r="AQ875" s="687">
        <f>'16. Востокгазпром'!BI22</f>
        <v>0</v>
      </c>
      <c r="AR875" s="687">
        <f t="shared" si="1853"/>
        <v>-15.600000000000001</v>
      </c>
      <c r="AS875" s="688">
        <f t="shared" si="1854"/>
        <v>0</v>
      </c>
      <c r="AT875" s="687">
        <f t="shared" si="1855"/>
        <v>48.7</v>
      </c>
      <c r="AU875" s="687">
        <f t="shared" si="1856"/>
        <v>0</v>
      </c>
      <c r="AV875" s="687">
        <f t="shared" si="1857"/>
        <v>-48.7</v>
      </c>
      <c r="AW875" s="688">
        <f t="shared" si="1858"/>
        <v>0</v>
      </c>
      <c r="AX875" s="687">
        <f>'16. Востокгазпром'!BS22</f>
        <v>8.7000000000000011</v>
      </c>
      <c r="AY875" s="687">
        <f>'16. Востокгазпром'!BU22</f>
        <v>0</v>
      </c>
      <c r="AZ875" s="687">
        <f t="shared" si="1859"/>
        <v>-8.7000000000000011</v>
      </c>
      <c r="BA875" s="688">
        <f t="shared" si="1860"/>
        <v>0</v>
      </c>
      <c r="BB875" s="687">
        <f>'16. Востокгазпром'!BY22</f>
        <v>21.1</v>
      </c>
      <c r="BC875" s="687">
        <f>'16. Востокгазпром'!CA22</f>
        <v>0</v>
      </c>
      <c r="BD875" s="687">
        <f t="shared" si="1861"/>
        <v>-21.1</v>
      </c>
      <c r="BE875" s="688">
        <f t="shared" si="1862"/>
        <v>0</v>
      </c>
      <c r="BF875" s="687">
        <f>'16. Востокгазпром'!CE22</f>
        <v>18.899999999999999</v>
      </c>
      <c r="BG875" s="687">
        <f>'16. Востокгазпром'!CG22</f>
        <v>0</v>
      </c>
      <c r="BH875" s="687">
        <f t="shared" si="1863"/>
        <v>-18.899999999999999</v>
      </c>
      <c r="BI875" s="688">
        <f t="shared" si="1864"/>
        <v>0</v>
      </c>
      <c r="BJ875" s="687">
        <f t="shared" si="1865"/>
        <v>57.5</v>
      </c>
      <c r="BK875" s="687">
        <f t="shared" si="1866"/>
        <v>0</v>
      </c>
      <c r="BL875" s="687">
        <f t="shared" si="1867"/>
        <v>-57.5</v>
      </c>
      <c r="BM875" s="688">
        <f t="shared" si="1868"/>
        <v>0</v>
      </c>
      <c r="BN875" s="687">
        <f>'16. Востокгазпром'!CQ22</f>
        <v>19.5</v>
      </c>
      <c r="BO875" s="687">
        <f>'16. Востокгазпром'!CS22</f>
        <v>0</v>
      </c>
      <c r="BP875" s="687">
        <f t="shared" si="1869"/>
        <v>-19.5</v>
      </c>
      <c r="BQ875" s="688">
        <f t="shared" si="1870"/>
        <v>0</v>
      </c>
      <c r="BR875" s="687">
        <f>'16. Востокгазпром'!CW22</f>
        <v>19.5</v>
      </c>
      <c r="BS875" s="687">
        <f>'16. Востокгазпром'!CY22</f>
        <v>0</v>
      </c>
      <c r="BT875" s="687">
        <f t="shared" si="1871"/>
        <v>-19.5</v>
      </c>
      <c r="BU875" s="688">
        <f t="shared" si="1872"/>
        <v>0</v>
      </c>
      <c r="BV875" s="687">
        <f>'16. Востокгазпром'!DC22</f>
        <v>18.5</v>
      </c>
      <c r="BW875" s="687">
        <f>'16. Востокгазпром'!DE22</f>
        <v>0</v>
      </c>
      <c r="BX875" s="687">
        <f t="shared" si="1873"/>
        <v>-18.5</v>
      </c>
      <c r="BY875" s="688">
        <f t="shared" si="1874"/>
        <v>0</v>
      </c>
    </row>
    <row r="876" spans="2:77" ht="20.100000000000001" customHeight="1">
      <c r="C876" s="755"/>
      <c r="D876" s="528"/>
      <c r="E876" s="528"/>
      <c r="F876" s="529"/>
      <c r="G876" s="530" t="s">
        <v>904</v>
      </c>
      <c r="H876" s="530"/>
      <c r="I876" s="691" t="s">
        <v>889</v>
      </c>
      <c r="J876" s="687">
        <f t="shared" si="1831"/>
        <v>256.5</v>
      </c>
      <c r="K876" s="687">
        <f t="shared" si="1832"/>
        <v>0</v>
      </c>
      <c r="L876" s="687">
        <f t="shared" si="1833"/>
        <v>-256.5</v>
      </c>
      <c r="M876" s="688">
        <f t="shared" si="1834"/>
        <v>0</v>
      </c>
      <c r="N876" s="687">
        <f t="shared" si="1835"/>
        <v>60.800000000000004</v>
      </c>
      <c r="O876" s="687">
        <f t="shared" si="1836"/>
        <v>0</v>
      </c>
      <c r="P876" s="687">
        <f t="shared" si="1837"/>
        <v>-60.800000000000004</v>
      </c>
      <c r="Q876" s="688">
        <f t="shared" si="1838"/>
        <v>0</v>
      </c>
      <c r="R876" s="687">
        <f>'16. Востокгазпром'!W23</f>
        <v>26.1</v>
      </c>
      <c r="S876" s="687">
        <f>'16. Востокгазпром'!Y23</f>
        <v>0</v>
      </c>
      <c r="T876" s="687">
        <f t="shared" si="1839"/>
        <v>-26.1</v>
      </c>
      <c r="U876" s="688">
        <f t="shared" si="1840"/>
        <v>0</v>
      </c>
      <c r="V876" s="687">
        <f>'16. Востокгазпром'!AC23</f>
        <v>12.6</v>
      </c>
      <c r="W876" s="687">
        <f>'16. Востокгазпром'!AE23</f>
        <v>0</v>
      </c>
      <c r="X876" s="687">
        <f t="shared" si="1841"/>
        <v>-12.6</v>
      </c>
      <c r="Y876" s="688">
        <f t="shared" si="1842"/>
        <v>0</v>
      </c>
      <c r="Z876" s="687">
        <f>'16. Востокгазпром'!AI23</f>
        <v>22.1</v>
      </c>
      <c r="AA876" s="687">
        <f>'16. Востокгазпром'!AK23</f>
        <v>0</v>
      </c>
      <c r="AB876" s="687">
        <f t="shared" si="1843"/>
        <v>-22.1</v>
      </c>
      <c r="AC876" s="688">
        <f t="shared" si="1844"/>
        <v>0</v>
      </c>
      <c r="AD876" s="687">
        <f t="shared" si="1845"/>
        <v>65.7</v>
      </c>
      <c r="AE876" s="687">
        <f t="shared" si="1846"/>
        <v>0</v>
      </c>
      <c r="AF876" s="687">
        <f t="shared" si="1847"/>
        <v>-65.7</v>
      </c>
      <c r="AG876" s="688">
        <f t="shared" si="1848"/>
        <v>0</v>
      </c>
      <c r="AH876" s="687">
        <f>'16. Востокгазпром'!AU23</f>
        <v>24.3</v>
      </c>
      <c r="AI876" s="687">
        <f>'16. Востокгазпром'!AW23</f>
        <v>0</v>
      </c>
      <c r="AJ876" s="687">
        <f t="shared" si="1849"/>
        <v>-24.3</v>
      </c>
      <c r="AK876" s="688">
        <f t="shared" si="1850"/>
        <v>0</v>
      </c>
      <c r="AL876" s="687">
        <f>'16. Востокгазпром'!BA23</f>
        <v>22.7</v>
      </c>
      <c r="AM876" s="687">
        <f>'16. Востокгазпром'!BC23</f>
        <v>0</v>
      </c>
      <c r="AN876" s="687">
        <f t="shared" si="1851"/>
        <v>-22.7</v>
      </c>
      <c r="AO876" s="688">
        <f t="shared" si="1852"/>
        <v>0</v>
      </c>
      <c r="AP876" s="687">
        <f>'16. Востокгазпром'!BG23</f>
        <v>18.7</v>
      </c>
      <c r="AQ876" s="687">
        <f>'16. Востокгазпром'!BI23</f>
        <v>0</v>
      </c>
      <c r="AR876" s="687">
        <f t="shared" si="1853"/>
        <v>-18.7</v>
      </c>
      <c r="AS876" s="688">
        <f t="shared" si="1854"/>
        <v>0</v>
      </c>
      <c r="AT876" s="687">
        <f t="shared" si="1855"/>
        <v>59.2</v>
      </c>
      <c r="AU876" s="687">
        <f t="shared" si="1856"/>
        <v>0</v>
      </c>
      <c r="AV876" s="687">
        <f t="shared" si="1857"/>
        <v>-59.2</v>
      </c>
      <c r="AW876" s="688">
        <f t="shared" si="1858"/>
        <v>0</v>
      </c>
      <c r="AX876" s="687">
        <f>'16. Востокгазпром'!BS23</f>
        <v>10.4</v>
      </c>
      <c r="AY876" s="687">
        <f>'16. Востокгазпром'!BU23</f>
        <v>0</v>
      </c>
      <c r="AZ876" s="687">
        <f t="shared" si="1859"/>
        <v>-10.4</v>
      </c>
      <c r="BA876" s="688">
        <f t="shared" si="1860"/>
        <v>0</v>
      </c>
      <c r="BB876" s="687">
        <f>'16. Востокгазпром'!BY23</f>
        <v>25.5</v>
      </c>
      <c r="BC876" s="687">
        <f>'16. Востокгазпром'!CA23</f>
        <v>0</v>
      </c>
      <c r="BD876" s="687">
        <f t="shared" si="1861"/>
        <v>-25.5</v>
      </c>
      <c r="BE876" s="688">
        <f t="shared" si="1862"/>
        <v>0</v>
      </c>
      <c r="BF876" s="687">
        <f>'16. Востокгазпром'!CE23</f>
        <v>23.3</v>
      </c>
      <c r="BG876" s="687">
        <f>'16. Востокгазпром'!CG23</f>
        <v>0</v>
      </c>
      <c r="BH876" s="687">
        <f t="shared" si="1863"/>
        <v>-23.3</v>
      </c>
      <c r="BI876" s="688">
        <f t="shared" si="1864"/>
        <v>0</v>
      </c>
      <c r="BJ876" s="687">
        <f t="shared" si="1865"/>
        <v>70.800000000000011</v>
      </c>
      <c r="BK876" s="687">
        <f t="shared" si="1866"/>
        <v>0</v>
      </c>
      <c r="BL876" s="687">
        <f t="shared" si="1867"/>
        <v>-70.800000000000011</v>
      </c>
      <c r="BM876" s="688">
        <f t="shared" si="1868"/>
        <v>0</v>
      </c>
      <c r="BN876" s="687">
        <f>'16. Востокгазпром'!CQ23</f>
        <v>24.2</v>
      </c>
      <c r="BO876" s="687">
        <f>'16. Востокгазпром'!CS23</f>
        <v>0</v>
      </c>
      <c r="BP876" s="687">
        <f t="shared" si="1869"/>
        <v>-24.2</v>
      </c>
      <c r="BQ876" s="688">
        <f t="shared" si="1870"/>
        <v>0</v>
      </c>
      <c r="BR876" s="687">
        <f>'16. Востокгазпром'!CW23</f>
        <v>24</v>
      </c>
      <c r="BS876" s="687">
        <f>'16. Востокгазпром'!CY23</f>
        <v>0</v>
      </c>
      <c r="BT876" s="687">
        <f t="shared" si="1871"/>
        <v>-24</v>
      </c>
      <c r="BU876" s="688">
        <f t="shared" si="1872"/>
        <v>0</v>
      </c>
      <c r="BV876" s="687">
        <f>'16. Востокгазпром'!DC23</f>
        <v>22.6</v>
      </c>
      <c r="BW876" s="687">
        <f>'16. Востокгазпром'!DE23</f>
        <v>0</v>
      </c>
      <c r="BX876" s="687">
        <f t="shared" si="1873"/>
        <v>-22.6</v>
      </c>
      <c r="BY876" s="688">
        <f t="shared" si="1874"/>
        <v>0</v>
      </c>
    </row>
    <row r="877" spans="2:77" ht="20.100000000000001" customHeight="1">
      <c r="B877" s="747" t="s">
        <v>905</v>
      </c>
      <c r="C877" s="757" t="s">
        <v>906</v>
      </c>
      <c r="D877" s="528"/>
      <c r="E877" s="528"/>
      <c r="F877" s="529"/>
      <c r="G877" s="530" t="s">
        <v>907</v>
      </c>
      <c r="H877" s="530"/>
      <c r="I877" s="446" t="s">
        <v>883</v>
      </c>
      <c r="J877" s="687">
        <f t="shared" si="1831"/>
        <v>296.3</v>
      </c>
      <c r="K877" s="687">
        <f t="shared" si="1832"/>
        <v>0</v>
      </c>
      <c r="L877" s="687">
        <f t="shared" si="1833"/>
        <v>-296.3</v>
      </c>
      <c r="M877" s="688">
        <f t="shared" si="1834"/>
        <v>0</v>
      </c>
      <c r="N877" s="687">
        <f t="shared" si="1835"/>
        <v>54.900000000000006</v>
      </c>
      <c r="O877" s="687">
        <f t="shared" si="1836"/>
        <v>0</v>
      </c>
      <c r="P877" s="687">
        <f t="shared" si="1837"/>
        <v>-54.900000000000006</v>
      </c>
      <c r="Q877" s="688">
        <f t="shared" si="1838"/>
        <v>0</v>
      </c>
      <c r="R877" s="687">
        <f>'16. Востокгазпром'!W24</f>
        <v>26</v>
      </c>
      <c r="S877" s="687">
        <f>'16. Востокгазпром'!Y24</f>
        <v>0</v>
      </c>
      <c r="T877" s="687">
        <f t="shared" si="1839"/>
        <v>-26</v>
      </c>
      <c r="U877" s="688">
        <f t="shared" si="1840"/>
        <v>0</v>
      </c>
      <c r="V877" s="687">
        <f>'16. Востокгазпром'!AC24</f>
        <v>8.1</v>
      </c>
      <c r="W877" s="687">
        <f>'16. Востокгазпром'!AE24</f>
        <v>0</v>
      </c>
      <c r="X877" s="687">
        <f t="shared" si="1841"/>
        <v>-8.1</v>
      </c>
      <c r="Y877" s="688">
        <f t="shared" si="1842"/>
        <v>0</v>
      </c>
      <c r="Z877" s="687">
        <f>'16. Востокгазпром'!AI24</f>
        <v>20.8</v>
      </c>
      <c r="AA877" s="687">
        <f>'16. Востокгазпром'!AK24</f>
        <v>0</v>
      </c>
      <c r="AB877" s="687">
        <f t="shared" si="1843"/>
        <v>-20.8</v>
      </c>
      <c r="AC877" s="688">
        <f t="shared" si="1844"/>
        <v>0</v>
      </c>
      <c r="AD877" s="687">
        <f t="shared" si="1845"/>
        <v>80.900000000000006</v>
      </c>
      <c r="AE877" s="687">
        <f t="shared" si="1846"/>
        <v>0</v>
      </c>
      <c r="AF877" s="687">
        <f t="shared" si="1847"/>
        <v>-80.900000000000006</v>
      </c>
      <c r="AG877" s="688">
        <f t="shared" si="1848"/>
        <v>0</v>
      </c>
      <c r="AH877" s="687">
        <f>'16. Востокгазпром'!AU24</f>
        <v>25.7</v>
      </c>
      <c r="AI877" s="687">
        <f>'16. Востокгазпром'!AW24</f>
        <v>0</v>
      </c>
      <c r="AJ877" s="687">
        <f t="shared" si="1849"/>
        <v>-25.7</v>
      </c>
      <c r="AK877" s="688">
        <f t="shared" si="1850"/>
        <v>0</v>
      </c>
      <c r="AL877" s="687">
        <f>'16. Востокгазпром'!BA24</f>
        <v>26.900000000000002</v>
      </c>
      <c r="AM877" s="687">
        <f>'16. Востокгазпром'!BC24</f>
        <v>0</v>
      </c>
      <c r="AN877" s="687">
        <f t="shared" si="1851"/>
        <v>-26.900000000000002</v>
      </c>
      <c r="AO877" s="688">
        <f t="shared" si="1852"/>
        <v>0</v>
      </c>
      <c r="AP877" s="687">
        <f>'16. Востокгазпром'!BG24</f>
        <v>28.3</v>
      </c>
      <c r="AQ877" s="687">
        <f>'16. Востокгазпром'!BI24</f>
        <v>0</v>
      </c>
      <c r="AR877" s="687">
        <f t="shared" si="1853"/>
        <v>-28.3</v>
      </c>
      <c r="AS877" s="688">
        <f t="shared" si="1854"/>
        <v>0</v>
      </c>
      <c r="AT877" s="687">
        <f t="shared" si="1855"/>
        <v>69.2</v>
      </c>
      <c r="AU877" s="687">
        <f t="shared" si="1856"/>
        <v>0</v>
      </c>
      <c r="AV877" s="687">
        <f t="shared" si="1857"/>
        <v>-69.2</v>
      </c>
      <c r="AW877" s="688">
        <f t="shared" si="1858"/>
        <v>0</v>
      </c>
      <c r="AX877" s="687">
        <f>'16. Востокгазпром'!BS24</f>
        <v>15.8</v>
      </c>
      <c r="AY877" s="687">
        <f>'16. Востокгазпром'!BU24</f>
        <v>0</v>
      </c>
      <c r="AZ877" s="687">
        <f t="shared" si="1859"/>
        <v>-15.8</v>
      </c>
      <c r="BA877" s="688">
        <f t="shared" si="1860"/>
        <v>0</v>
      </c>
      <c r="BB877" s="687">
        <f>'16. Востокгазпром'!BY24</f>
        <v>25.6</v>
      </c>
      <c r="BC877" s="687">
        <f>'16. Востокгазпром'!CA24</f>
        <v>0</v>
      </c>
      <c r="BD877" s="687">
        <f t="shared" si="1861"/>
        <v>-25.6</v>
      </c>
      <c r="BE877" s="688">
        <f t="shared" si="1862"/>
        <v>0</v>
      </c>
      <c r="BF877" s="687">
        <f>'16. Востокгазпром'!CE24</f>
        <v>27.8</v>
      </c>
      <c r="BG877" s="687">
        <f>'16. Востокгазпром'!CG24</f>
        <v>0</v>
      </c>
      <c r="BH877" s="687">
        <f t="shared" si="1863"/>
        <v>-27.8</v>
      </c>
      <c r="BI877" s="688">
        <f t="shared" si="1864"/>
        <v>0</v>
      </c>
      <c r="BJ877" s="687">
        <f t="shared" si="1865"/>
        <v>91.3</v>
      </c>
      <c r="BK877" s="687">
        <f t="shared" si="1866"/>
        <v>0</v>
      </c>
      <c r="BL877" s="687">
        <f t="shared" si="1867"/>
        <v>-91.3</v>
      </c>
      <c r="BM877" s="688">
        <f t="shared" si="1868"/>
        <v>0</v>
      </c>
      <c r="BN877" s="687">
        <f>'16. Востокгазпром'!CQ24</f>
        <v>27.7</v>
      </c>
      <c r="BO877" s="687">
        <f>'16. Востокгазпром'!CS24</f>
        <v>0</v>
      </c>
      <c r="BP877" s="687">
        <f t="shared" si="1869"/>
        <v>-27.7</v>
      </c>
      <c r="BQ877" s="688">
        <f t="shared" si="1870"/>
        <v>0</v>
      </c>
      <c r="BR877" s="687">
        <f>'16. Востокгазпром'!CW24</f>
        <v>27.599999999999998</v>
      </c>
      <c r="BS877" s="687">
        <f>'16. Востокгазпром'!CY24</f>
        <v>0</v>
      </c>
      <c r="BT877" s="687">
        <f t="shared" si="1871"/>
        <v>-27.599999999999998</v>
      </c>
      <c r="BU877" s="688">
        <f t="shared" si="1872"/>
        <v>0</v>
      </c>
      <c r="BV877" s="687">
        <f>'16. Востокгазпром'!DC24</f>
        <v>36</v>
      </c>
      <c r="BW877" s="687">
        <f>'16. Востокгазпром'!DE24</f>
        <v>0</v>
      </c>
      <c r="BX877" s="687">
        <f t="shared" si="1873"/>
        <v>-36</v>
      </c>
      <c r="BY877" s="688">
        <f t="shared" si="1874"/>
        <v>0</v>
      </c>
    </row>
    <row r="878" spans="2:77" ht="20.100000000000001" customHeight="1">
      <c r="B878" s="747"/>
      <c r="C878" s="755"/>
      <c r="D878" s="528"/>
      <c r="E878" s="528"/>
      <c r="F878" s="529"/>
      <c r="G878" s="530" t="s">
        <v>908</v>
      </c>
      <c r="H878" s="530"/>
      <c r="I878" s="714" t="s">
        <v>889</v>
      </c>
      <c r="J878" s="687">
        <f t="shared" si="1831"/>
        <v>363.19999999999993</v>
      </c>
      <c r="K878" s="687">
        <f t="shared" si="1832"/>
        <v>0</v>
      </c>
      <c r="L878" s="687">
        <f t="shared" si="1833"/>
        <v>-363.19999999999993</v>
      </c>
      <c r="M878" s="688">
        <f t="shared" si="1834"/>
        <v>0</v>
      </c>
      <c r="N878" s="687">
        <f t="shared" si="1835"/>
        <v>67.3</v>
      </c>
      <c r="O878" s="687">
        <f t="shared" si="1836"/>
        <v>0</v>
      </c>
      <c r="P878" s="687">
        <f t="shared" si="1837"/>
        <v>-67.3</v>
      </c>
      <c r="Q878" s="688">
        <f t="shared" si="1838"/>
        <v>0</v>
      </c>
      <c r="R878" s="687">
        <f>'16. Востокгазпром'!W25</f>
        <v>31.9</v>
      </c>
      <c r="S878" s="687">
        <f>'16. Востокгазпром'!Y25</f>
        <v>0</v>
      </c>
      <c r="T878" s="687">
        <f t="shared" si="1839"/>
        <v>-31.9</v>
      </c>
      <c r="U878" s="688">
        <f t="shared" si="1840"/>
        <v>0</v>
      </c>
      <c r="V878" s="687">
        <f>'16. Востокгазпром'!AC25</f>
        <v>9.9</v>
      </c>
      <c r="W878" s="687">
        <f>'16. Востокгазпром'!AE25</f>
        <v>0</v>
      </c>
      <c r="X878" s="687">
        <f t="shared" si="1841"/>
        <v>-9.9</v>
      </c>
      <c r="Y878" s="688">
        <f t="shared" si="1842"/>
        <v>0</v>
      </c>
      <c r="Z878" s="687">
        <f>'16. Востокгазпром'!AI25</f>
        <v>25.5</v>
      </c>
      <c r="AA878" s="687">
        <f>'16. Востокгазпром'!AK25</f>
        <v>0</v>
      </c>
      <c r="AB878" s="687">
        <f t="shared" si="1843"/>
        <v>-25.5</v>
      </c>
      <c r="AC878" s="688">
        <f t="shared" si="1844"/>
        <v>0</v>
      </c>
      <c r="AD878" s="687">
        <f t="shared" si="1845"/>
        <v>98.4</v>
      </c>
      <c r="AE878" s="687">
        <f t="shared" si="1846"/>
        <v>0</v>
      </c>
      <c r="AF878" s="687">
        <f t="shared" si="1847"/>
        <v>-98.4</v>
      </c>
      <c r="AG878" s="688">
        <f t="shared" si="1848"/>
        <v>0</v>
      </c>
      <c r="AH878" s="687">
        <f>'16. Востокгазпром'!AU25</f>
        <v>31.3</v>
      </c>
      <c r="AI878" s="687">
        <f>'16. Востокгазпром'!AW25</f>
        <v>0</v>
      </c>
      <c r="AJ878" s="687">
        <f t="shared" si="1849"/>
        <v>-31.3</v>
      </c>
      <c r="AK878" s="688">
        <f t="shared" si="1850"/>
        <v>0</v>
      </c>
      <c r="AL878" s="687">
        <f>'16. Востокгазпром'!BA25</f>
        <v>32.700000000000003</v>
      </c>
      <c r="AM878" s="687">
        <f>'16. Востокгазпром'!BC25</f>
        <v>0</v>
      </c>
      <c r="AN878" s="687">
        <f t="shared" si="1851"/>
        <v>-32.700000000000003</v>
      </c>
      <c r="AO878" s="688">
        <f t="shared" si="1852"/>
        <v>0</v>
      </c>
      <c r="AP878" s="687">
        <f>'16. Востокгазпром'!BG25</f>
        <v>34.4</v>
      </c>
      <c r="AQ878" s="687">
        <f>'16. Востокгазпром'!BI25</f>
        <v>0</v>
      </c>
      <c r="AR878" s="687">
        <f t="shared" si="1853"/>
        <v>-34.4</v>
      </c>
      <c r="AS878" s="688">
        <f t="shared" si="1854"/>
        <v>0</v>
      </c>
      <c r="AT878" s="687">
        <f t="shared" si="1855"/>
        <v>85.2</v>
      </c>
      <c r="AU878" s="687">
        <f t="shared" si="1856"/>
        <v>0</v>
      </c>
      <c r="AV878" s="687">
        <f t="shared" si="1857"/>
        <v>-85.2</v>
      </c>
      <c r="AW878" s="688">
        <f t="shared" si="1858"/>
        <v>0</v>
      </c>
      <c r="AX878" s="687">
        <f>'16. Востокгазпром'!BS25</f>
        <v>19.100000000000001</v>
      </c>
      <c r="AY878" s="687">
        <f>'16. Востокгазпром'!BU25</f>
        <v>0</v>
      </c>
      <c r="AZ878" s="687">
        <f t="shared" si="1859"/>
        <v>-19.100000000000001</v>
      </c>
      <c r="BA878" s="688">
        <f t="shared" si="1860"/>
        <v>0</v>
      </c>
      <c r="BB878" s="687">
        <f>'16. Востокгазпром'!BY25</f>
        <v>31.3</v>
      </c>
      <c r="BC878" s="687">
        <f>'16. Востокгазпром'!CA25</f>
        <v>0</v>
      </c>
      <c r="BD878" s="687">
        <f t="shared" si="1861"/>
        <v>-31.3</v>
      </c>
      <c r="BE878" s="688">
        <f t="shared" si="1862"/>
        <v>0</v>
      </c>
      <c r="BF878" s="687">
        <f>'16. Востокгазпром'!CE25</f>
        <v>34.799999999999997</v>
      </c>
      <c r="BG878" s="687">
        <f>'16. Востокгазпром'!CG25</f>
        <v>0</v>
      </c>
      <c r="BH878" s="687">
        <f t="shared" si="1863"/>
        <v>-34.799999999999997</v>
      </c>
      <c r="BI878" s="688">
        <f t="shared" si="1864"/>
        <v>0</v>
      </c>
      <c r="BJ878" s="687">
        <f t="shared" si="1865"/>
        <v>112.29999999999998</v>
      </c>
      <c r="BK878" s="687">
        <f t="shared" si="1866"/>
        <v>0</v>
      </c>
      <c r="BL878" s="687">
        <f t="shared" si="1867"/>
        <v>-112.29999999999998</v>
      </c>
      <c r="BM878" s="688">
        <f t="shared" si="1868"/>
        <v>0</v>
      </c>
      <c r="BN878" s="687">
        <f>'16. Востокгазпром'!CQ25</f>
        <v>34.299999999999997</v>
      </c>
      <c r="BO878" s="687">
        <f>'16. Востокгазпром'!CS25</f>
        <v>0</v>
      </c>
      <c r="BP878" s="687">
        <f t="shared" si="1869"/>
        <v>-34.299999999999997</v>
      </c>
      <c r="BQ878" s="688">
        <f t="shared" si="1870"/>
        <v>0</v>
      </c>
      <c r="BR878" s="687">
        <f>'16. Востокгазпром'!CW25</f>
        <v>33.9</v>
      </c>
      <c r="BS878" s="687">
        <f>'16. Востокгазпром'!CY25</f>
        <v>0</v>
      </c>
      <c r="BT878" s="687">
        <f t="shared" si="1871"/>
        <v>-33.9</v>
      </c>
      <c r="BU878" s="688">
        <f t="shared" si="1872"/>
        <v>0</v>
      </c>
      <c r="BV878" s="687">
        <f>'16. Востокгазпром'!DC25</f>
        <v>44.1</v>
      </c>
      <c r="BW878" s="687">
        <f>'16. Востокгазпром'!DE25</f>
        <v>0</v>
      </c>
      <c r="BX878" s="687">
        <f t="shared" si="1873"/>
        <v>-44.1</v>
      </c>
      <c r="BY878" s="688">
        <f t="shared" si="1874"/>
        <v>0</v>
      </c>
    </row>
    <row r="879" spans="2:77" ht="20.100000000000001" customHeight="1">
      <c r="C879" s="754" t="s">
        <v>886</v>
      </c>
      <c r="D879" s="528"/>
      <c r="E879" s="528"/>
      <c r="F879" s="529"/>
      <c r="G879" s="530" t="s">
        <v>909</v>
      </c>
      <c r="H879" s="530"/>
      <c r="I879" s="691" t="s">
        <v>883</v>
      </c>
      <c r="J879" s="687">
        <f t="shared" si="1831"/>
        <v>296.3</v>
      </c>
      <c r="K879" s="687">
        <f t="shared" si="1832"/>
        <v>0</v>
      </c>
      <c r="L879" s="687">
        <f t="shared" si="1833"/>
        <v>-296.3</v>
      </c>
      <c r="M879" s="688">
        <f t="shared" si="1834"/>
        <v>0</v>
      </c>
      <c r="N879" s="687">
        <f t="shared" si="1835"/>
        <v>54.900000000000006</v>
      </c>
      <c r="O879" s="687">
        <f t="shared" si="1836"/>
        <v>0</v>
      </c>
      <c r="P879" s="687">
        <f t="shared" si="1837"/>
        <v>-54.900000000000006</v>
      </c>
      <c r="Q879" s="688">
        <f t="shared" si="1838"/>
        <v>0</v>
      </c>
      <c r="R879" s="687">
        <f>'16. Востокгазпром'!W26</f>
        <v>26</v>
      </c>
      <c r="S879" s="687">
        <f>'16. Востокгазпром'!Y26</f>
        <v>0</v>
      </c>
      <c r="T879" s="687">
        <f t="shared" si="1839"/>
        <v>-26</v>
      </c>
      <c r="U879" s="688">
        <f t="shared" si="1840"/>
        <v>0</v>
      </c>
      <c r="V879" s="687">
        <f>'16. Востокгазпром'!AC26</f>
        <v>8.1</v>
      </c>
      <c r="W879" s="687">
        <f>'16. Востокгазпром'!AE26</f>
        <v>0</v>
      </c>
      <c r="X879" s="687">
        <f t="shared" si="1841"/>
        <v>-8.1</v>
      </c>
      <c r="Y879" s="688">
        <f t="shared" si="1842"/>
        <v>0</v>
      </c>
      <c r="Z879" s="687">
        <f>'16. Востокгазпром'!AI26</f>
        <v>20.8</v>
      </c>
      <c r="AA879" s="687">
        <f>'16. Востокгазпром'!AK26</f>
        <v>0</v>
      </c>
      <c r="AB879" s="687">
        <f t="shared" si="1843"/>
        <v>-20.8</v>
      </c>
      <c r="AC879" s="688">
        <f t="shared" si="1844"/>
        <v>0</v>
      </c>
      <c r="AD879" s="687">
        <f t="shared" si="1845"/>
        <v>80.900000000000006</v>
      </c>
      <c r="AE879" s="687">
        <f t="shared" si="1846"/>
        <v>0</v>
      </c>
      <c r="AF879" s="687">
        <f t="shared" si="1847"/>
        <v>-80.900000000000006</v>
      </c>
      <c r="AG879" s="688">
        <f t="shared" si="1848"/>
        <v>0</v>
      </c>
      <c r="AH879" s="687">
        <f>'16. Востокгазпром'!AU26</f>
        <v>25.7</v>
      </c>
      <c r="AI879" s="687">
        <f>'16. Востокгазпром'!AW26</f>
        <v>0</v>
      </c>
      <c r="AJ879" s="687">
        <f t="shared" si="1849"/>
        <v>-25.7</v>
      </c>
      <c r="AK879" s="688">
        <f t="shared" si="1850"/>
        <v>0</v>
      </c>
      <c r="AL879" s="687">
        <f>'16. Востокгазпром'!BA26</f>
        <v>26.900000000000002</v>
      </c>
      <c r="AM879" s="687">
        <f>'16. Востокгазпром'!BC26</f>
        <v>0</v>
      </c>
      <c r="AN879" s="687">
        <f t="shared" si="1851"/>
        <v>-26.900000000000002</v>
      </c>
      <c r="AO879" s="688">
        <f t="shared" si="1852"/>
        <v>0</v>
      </c>
      <c r="AP879" s="687">
        <f>'16. Востокгазпром'!BG26</f>
        <v>28.3</v>
      </c>
      <c r="AQ879" s="687">
        <f>'16. Востокгазпром'!BI26</f>
        <v>0</v>
      </c>
      <c r="AR879" s="687">
        <f t="shared" si="1853"/>
        <v>-28.3</v>
      </c>
      <c r="AS879" s="688">
        <f t="shared" si="1854"/>
        <v>0</v>
      </c>
      <c r="AT879" s="687">
        <f t="shared" si="1855"/>
        <v>69.2</v>
      </c>
      <c r="AU879" s="687">
        <f t="shared" si="1856"/>
        <v>0</v>
      </c>
      <c r="AV879" s="687">
        <f t="shared" si="1857"/>
        <v>-69.2</v>
      </c>
      <c r="AW879" s="688">
        <f t="shared" si="1858"/>
        <v>0</v>
      </c>
      <c r="AX879" s="687">
        <f>'16. Востокгазпром'!BS26</f>
        <v>15.8</v>
      </c>
      <c r="AY879" s="687">
        <f>'16. Востокгазпром'!BU26</f>
        <v>0</v>
      </c>
      <c r="AZ879" s="687">
        <f t="shared" si="1859"/>
        <v>-15.8</v>
      </c>
      <c r="BA879" s="688">
        <f t="shared" si="1860"/>
        <v>0</v>
      </c>
      <c r="BB879" s="687">
        <f>'16. Востокгазпром'!BY26</f>
        <v>25.6</v>
      </c>
      <c r="BC879" s="687">
        <f>'16. Востокгазпром'!CA26</f>
        <v>0</v>
      </c>
      <c r="BD879" s="687">
        <f t="shared" si="1861"/>
        <v>-25.6</v>
      </c>
      <c r="BE879" s="688">
        <f t="shared" si="1862"/>
        <v>0</v>
      </c>
      <c r="BF879" s="687">
        <f>'16. Востокгазпром'!CE26</f>
        <v>27.8</v>
      </c>
      <c r="BG879" s="687">
        <f>'16. Востокгазпром'!CG26</f>
        <v>0</v>
      </c>
      <c r="BH879" s="687">
        <f t="shared" si="1863"/>
        <v>-27.8</v>
      </c>
      <c r="BI879" s="688">
        <f t="shared" si="1864"/>
        <v>0</v>
      </c>
      <c r="BJ879" s="687">
        <f t="shared" si="1865"/>
        <v>91.3</v>
      </c>
      <c r="BK879" s="687">
        <f t="shared" si="1866"/>
        <v>0</v>
      </c>
      <c r="BL879" s="687">
        <f t="shared" si="1867"/>
        <v>-91.3</v>
      </c>
      <c r="BM879" s="688">
        <f t="shared" si="1868"/>
        <v>0</v>
      </c>
      <c r="BN879" s="687">
        <f>'16. Востокгазпром'!CQ26</f>
        <v>27.7</v>
      </c>
      <c r="BO879" s="687">
        <f>'16. Востокгазпром'!CS26</f>
        <v>0</v>
      </c>
      <c r="BP879" s="687">
        <f t="shared" si="1869"/>
        <v>-27.7</v>
      </c>
      <c r="BQ879" s="688">
        <f t="shared" si="1870"/>
        <v>0</v>
      </c>
      <c r="BR879" s="687">
        <f>'16. Востокгазпром'!CW26</f>
        <v>27.599999999999998</v>
      </c>
      <c r="BS879" s="687">
        <f>'16. Востокгазпром'!CY26</f>
        <v>0</v>
      </c>
      <c r="BT879" s="687">
        <f t="shared" si="1871"/>
        <v>-27.599999999999998</v>
      </c>
      <c r="BU879" s="688">
        <f t="shared" si="1872"/>
        <v>0</v>
      </c>
      <c r="BV879" s="687">
        <f>'16. Востокгазпром'!DC26</f>
        <v>36</v>
      </c>
      <c r="BW879" s="687">
        <f>'16. Востокгазпром'!DE26</f>
        <v>0</v>
      </c>
      <c r="BX879" s="687">
        <f t="shared" si="1873"/>
        <v>-36</v>
      </c>
      <c r="BY879" s="688">
        <f t="shared" si="1874"/>
        <v>0</v>
      </c>
    </row>
    <row r="880" spans="2:77" ht="20.100000000000001" customHeight="1">
      <c r="C880" s="755"/>
      <c r="D880" s="528"/>
      <c r="E880" s="528"/>
      <c r="F880" s="529"/>
      <c r="G880" s="530" t="s">
        <v>910</v>
      </c>
      <c r="H880" s="530"/>
      <c r="I880" s="691" t="s">
        <v>889</v>
      </c>
      <c r="J880" s="687">
        <f t="shared" si="1831"/>
        <v>363.19999999999993</v>
      </c>
      <c r="K880" s="687">
        <f t="shared" si="1832"/>
        <v>0</v>
      </c>
      <c r="L880" s="687">
        <f t="shared" si="1833"/>
        <v>-363.19999999999993</v>
      </c>
      <c r="M880" s="688">
        <f t="shared" si="1834"/>
        <v>0</v>
      </c>
      <c r="N880" s="687">
        <f t="shared" si="1835"/>
        <v>67.3</v>
      </c>
      <c r="O880" s="687">
        <f t="shared" si="1836"/>
        <v>0</v>
      </c>
      <c r="P880" s="687">
        <f t="shared" si="1837"/>
        <v>-67.3</v>
      </c>
      <c r="Q880" s="688">
        <f t="shared" si="1838"/>
        <v>0</v>
      </c>
      <c r="R880" s="687">
        <f>'16. Востокгазпром'!W27</f>
        <v>31.9</v>
      </c>
      <c r="S880" s="687">
        <f>'16. Востокгазпром'!Y27</f>
        <v>0</v>
      </c>
      <c r="T880" s="687">
        <f t="shared" si="1839"/>
        <v>-31.9</v>
      </c>
      <c r="U880" s="688">
        <f t="shared" si="1840"/>
        <v>0</v>
      </c>
      <c r="V880" s="687">
        <f>'16. Востокгазпром'!AC27</f>
        <v>9.9</v>
      </c>
      <c r="W880" s="687">
        <f>'16. Востокгазпром'!AE27</f>
        <v>0</v>
      </c>
      <c r="X880" s="687">
        <f t="shared" si="1841"/>
        <v>-9.9</v>
      </c>
      <c r="Y880" s="688">
        <f t="shared" si="1842"/>
        <v>0</v>
      </c>
      <c r="Z880" s="687">
        <f>'16. Востокгазпром'!AI27</f>
        <v>25.5</v>
      </c>
      <c r="AA880" s="687">
        <f>'16. Востокгазпром'!AK27</f>
        <v>0</v>
      </c>
      <c r="AB880" s="687">
        <f t="shared" si="1843"/>
        <v>-25.5</v>
      </c>
      <c r="AC880" s="688">
        <f t="shared" si="1844"/>
        <v>0</v>
      </c>
      <c r="AD880" s="687">
        <f t="shared" si="1845"/>
        <v>98.4</v>
      </c>
      <c r="AE880" s="687">
        <f t="shared" si="1846"/>
        <v>0</v>
      </c>
      <c r="AF880" s="687">
        <f t="shared" si="1847"/>
        <v>-98.4</v>
      </c>
      <c r="AG880" s="688">
        <f t="shared" si="1848"/>
        <v>0</v>
      </c>
      <c r="AH880" s="687">
        <f>'16. Востокгазпром'!AU27</f>
        <v>31.3</v>
      </c>
      <c r="AI880" s="687">
        <f>'16. Востокгазпром'!AW27</f>
        <v>0</v>
      </c>
      <c r="AJ880" s="687">
        <f t="shared" si="1849"/>
        <v>-31.3</v>
      </c>
      <c r="AK880" s="688">
        <f t="shared" si="1850"/>
        <v>0</v>
      </c>
      <c r="AL880" s="687">
        <f>'16. Востокгазпром'!BA27</f>
        <v>32.700000000000003</v>
      </c>
      <c r="AM880" s="687">
        <f>'16. Востокгазпром'!BC27</f>
        <v>0</v>
      </c>
      <c r="AN880" s="687">
        <f t="shared" si="1851"/>
        <v>-32.700000000000003</v>
      </c>
      <c r="AO880" s="688">
        <f t="shared" si="1852"/>
        <v>0</v>
      </c>
      <c r="AP880" s="687">
        <f>'16. Востокгазпром'!BG27</f>
        <v>34.4</v>
      </c>
      <c r="AQ880" s="687">
        <f>'16. Востокгазпром'!BI27</f>
        <v>0</v>
      </c>
      <c r="AR880" s="687">
        <f t="shared" si="1853"/>
        <v>-34.4</v>
      </c>
      <c r="AS880" s="688">
        <f t="shared" si="1854"/>
        <v>0</v>
      </c>
      <c r="AT880" s="687">
        <f t="shared" si="1855"/>
        <v>85.2</v>
      </c>
      <c r="AU880" s="687">
        <f t="shared" si="1856"/>
        <v>0</v>
      </c>
      <c r="AV880" s="687">
        <f t="shared" si="1857"/>
        <v>-85.2</v>
      </c>
      <c r="AW880" s="688">
        <f t="shared" si="1858"/>
        <v>0</v>
      </c>
      <c r="AX880" s="687">
        <f>'16. Востокгазпром'!BS27</f>
        <v>19.100000000000001</v>
      </c>
      <c r="AY880" s="687">
        <f>'16. Востокгазпром'!BU27</f>
        <v>0</v>
      </c>
      <c r="AZ880" s="687">
        <f t="shared" si="1859"/>
        <v>-19.100000000000001</v>
      </c>
      <c r="BA880" s="688">
        <f t="shared" si="1860"/>
        <v>0</v>
      </c>
      <c r="BB880" s="687">
        <f>'16. Востокгазпром'!BY27</f>
        <v>31.3</v>
      </c>
      <c r="BC880" s="687">
        <f>'16. Востокгазпром'!CA27</f>
        <v>0</v>
      </c>
      <c r="BD880" s="687">
        <f t="shared" si="1861"/>
        <v>-31.3</v>
      </c>
      <c r="BE880" s="688">
        <f t="shared" si="1862"/>
        <v>0</v>
      </c>
      <c r="BF880" s="687">
        <f>'16. Востокгазпром'!CE27</f>
        <v>34.799999999999997</v>
      </c>
      <c r="BG880" s="687">
        <f>'16. Востокгазпром'!CG27</f>
        <v>0</v>
      </c>
      <c r="BH880" s="687">
        <f t="shared" si="1863"/>
        <v>-34.799999999999997</v>
      </c>
      <c r="BI880" s="688">
        <f t="shared" si="1864"/>
        <v>0</v>
      </c>
      <c r="BJ880" s="687">
        <f t="shared" si="1865"/>
        <v>112.29999999999998</v>
      </c>
      <c r="BK880" s="687">
        <f t="shared" si="1866"/>
        <v>0</v>
      </c>
      <c r="BL880" s="687">
        <f t="shared" si="1867"/>
        <v>-112.29999999999998</v>
      </c>
      <c r="BM880" s="688">
        <f t="shared" si="1868"/>
        <v>0</v>
      </c>
      <c r="BN880" s="687">
        <f>'16. Востокгазпром'!CQ27</f>
        <v>34.299999999999997</v>
      </c>
      <c r="BO880" s="687">
        <f>'16. Востокгазпром'!CS27</f>
        <v>0</v>
      </c>
      <c r="BP880" s="687">
        <f t="shared" si="1869"/>
        <v>-34.299999999999997</v>
      </c>
      <c r="BQ880" s="688">
        <f t="shared" si="1870"/>
        <v>0</v>
      </c>
      <c r="BR880" s="687">
        <f>'16. Востокгазпром'!CW27</f>
        <v>33.9</v>
      </c>
      <c r="BS880" s="687">
        <f>'16. Востокгазпром'!CY27</f>
        <v>0</v>
      </c>
      <c r="BT880" s="687">
        <f t="shared" si="1871"/>
        <v>-33.9</v>
      </c>
      <c r="BU880" s="688">
        <f t="shared" si="1872"/>
        <v>0</v>
      </c>
      <c r="BV880" s="687">
        <f>'16. Востокгазпром'!DC27</f>
        <v>44.1</v>
      </c>
      <c r="BW880" s="687">
        <f>'16. Востокгазпром'!DE27</f>
        <v>0</v>
      </c>
      <c r="BX880" s="687">
        <f t="shared" si="1873"/>
        <v>-44.1</v>
      </c>
      <c r="BY880" s="688">
        <f t="shared" si="1874"/>
        <v>0</v>
      </c>
    </row>
    <row r="881" spans="2:77" ht="20.100000000000001" customHeight="1">
      <c r="B881" s="591" t="s">
        <v>911</v>
      </c>
      <c r="C881" s="595" t="s">
        <v>912</v>
      </c>
      <c r="D881" s="528"/>
      <c r="E881" s="528"/>
      <c r="F881" s="529"/>
      <c r="G881" s="530" t="s">
        <v>913</v>
      </c>
      <c r="H881" s="530"/>
      <c r="I881" s="446" t="s">
        <v>883</v>
      </c>
      <c r="J881" s="687">
        <f t="shared" si="1831"/>
        <v>92.300000000000011</v>
      </c>
      <c r="K881" s="687">
        <f t="shared" si="1832"/>
        <v>0</v>
      </c>
      <c r="L881" s="687">
        <f t="shared" si="1833"/>
        <v>-92.300000000000011</v>
      </c>
      <c r="M881" s="688">
        <f t="shared" si="1834"/>
        <v>0</v>
      </c>
      <c r="N881" s="687">
        <f t="shared" si="1835"/>
        <v>23.6</v>
      </c>
      <c r="O881" s="687">
        <f t="shared" si="1836"/>
        <v>0</v>
      </c>
      <c r="P881" s="687">
        <f t="shared" si="1837"/>
        <v>-23.6</v>
      </c>
      <c r="Q881" s="688">
        <f t="shared" si="1838"/>
        <v>0</v>
      </c>
      <c r="R881" s="687">
        <f>'16. Востокгазпром'!W28</f>
        <v>8.1999999999999993</v>
      </c>
      <c r="S881" s="687">
        <f>'16. Востокгазпром'!Y28</f>
        <v>0</v>
      </c>
      <c r="T881" s="687">
        <f t="shared" si="1839"/>
        <v>-8.1999999999999993</v>
      </c>
      <c r="U881" s="688">
        <f t="shared" si="1840"/>
        <v>0</v>
      </c>
      <c r="V881" s="687">
        <f>'16. Востокгазпром'!AC28</f>
        <v>7.5</v>
      </c>
      <c r="W881" s="687">
        <f>'16. Востокгазпром'!AE28</f>
        <v>0</v>
      </c>
      <c r="X881" s="687">
        <f t="shared" si="1841"/>
        <v>-7.5</v>
      </c>
      <c r="Y881" s="688">
        <f t="shared" si="1842"/>
        <v>0</v>
      </c>
      <c r="Z881" s="687">
        <f>'16. Востокгазпром'!AI28</f>
        <v>7.9</v>
      </c>
      <c r="AA881" s="687">
        <f>'16. Востокгазпром'!AK28</f>
        <v>0</v>
      </c>
      <c r="AB881" s="687">
        <f t="shared" si="1843"/>
        <v>-7.9</v>
      </c>
      <c r="AC881" s="688">
        <f t="shared" si="1844"/>
        <v>0</v>
      </c>
      <c r="AD881" s="687">
        <f t="shared" si="1845"/>
        <v>21.4</v>
      </c>
      <c r="AE881" s="687">
        <f t="shared" si="1846"/>
        <v>0</v>
      </c>
      <c r="AF881" s="687">
        <f t="shared" si="1847"/>
        <v>-21.4</v>
      </c>
      <c r="AG881" s="688">
        <f t="shared" si="1848"/>
        <v>0</v>
      </c>
      <c r="AH881" s="687">
        <f>'16. Востокгазпром'!AU28</f>
        <v>7.4</v>
      </c>
      <c r="AI881" s="687">
        <f>'16. Востокгазпром'!AW28</f>
        <v>0</v>
      </c>
      <c r="AJ881" s="687">
        <f t="shared" si="1849"/>
        <v>-7.4</v>
      </c>
      <c r="AK881" s="688">
        <f t="shared" si="1850"/>
        <v>0</v>
      </c>
      <c r="AL881" s="687">
        <f>'16. Востокгазпром'!BA28</f>
        <v>7.1</v>
      </c>
      <c r="AM881" s="687">
        <f>'16. Востокгазпром'!BC28</f>
        <v>0</v>
      </c>
      <c r="AN881" s="687">
        <f t="shared" si="1851"/>
        <v>-7.1</v>
      </c>
      <c r="AO881" s="688">
        <f t="shared" si="1852"/>
        <v>0</v>
      </c>
      <c r="AP881" s="687">
        <f>'16. Востокгазпром'!BG28</f>
        <v>6.9</v>
      </c>
      <c r="AQ881" s="687">
        <f>'16. Востокгазпром'!BI28</f>
        <v>0</v>
      </c>
      <c r="AR881" s="687">
        <f t="shared" si="1853"/>
        <v>-6.9</v>
      </c>
      <c r="AS881" s="688">
        <f t="shared" si="1854"/>
        <v>0</v>
      </c>
      <c r="AT881" s="687">
        <f t="shared" si="1855"/>
        <v>20.7</v>
      </c>
      <c r="AU881" s="687">
        <f t="shared" si="1856"/>
        <v>0</v>
      </c>
      <c r="AV881" s="687">
        <f t="shared" si="1857"/>
        <v>-20.7</v>
      </c>
      <c r="AW881" s="688">
        <f t="shared" si="1858"/>
        <v>0</v>
      </c>
      <c r="AX881" s="687">
        <f>'16. Востокгазпром'!BS28</f>
        <v>5.3</v>
      </c>
      <c r="AY881" s="687">
        <f>'16. Востокгазпром'!BU28</f>
        <v>0</v>
      </c>
      <c r="AZ881" s="687">
        <f t="shared" si="1859"/>
        <v>-5.3</v>
      </c>
      <c r="BA881" s="688">
        <f t="shared" si="1860"/>
        <v>0</v>
      </c>
      <c r="BB881" s="687">
        <f>'16. Востокгазпром'!BY28</f>
        <v>7.3</v>
      </c>
      <c r="BC881" s="687">
        <f>'16. Востокгазпром'!CA28</f>
        <v>0</v>
      </c>
      <c r="BD881" s="687">
        <f t="shared" si="1861"/>
        <v>-7.3</v>
      </c>
      <c r="BE881" s="688">
        <f t="shared" si="1862"/>
        <v>0</v>
      </c>
      <c r="BF881" s="687">
        <f>'16. Востокгазпром'!CE28</f>
        <v>8.1</v>
      </c>
      <c r="BG881" s="687">
        <f>'16. Востокгазпром'!CG28</f>
        <v>0</v>
      </c>
      <c r="BH881" s="687">
        <f t="shared" si="1863"/>
        <v>-8.1</v>
      </c>
      <c r="BI881" s="688">
        <f t="shared" si="1864"/>
        <v>0</v>
      </c>
      <c r="BJ881" s="687">
        <f t="shared" si="1865"/>
        <v>26.6</v>
      </c>
      <c r="BK881" s="687">
        <f t="shared" si="1866"/>
        <v>0</v>
      </c>
      <c r="BL881" s="687">
        <f t="shared" si="1867"/>
        <v>-26.6</v>
      </c>
      <c r="BM881" s="688">
        <f t="shared" si="1868"/>
        <v>0</v>
      </c>
      <c r="BN881" s="687">
        <f>'16. Востокгазпром'!CQ28</f>
        <v>8.5</v>
      </c>
      <c r="BO881" s="687">
        <f>'16. Востокгазпром'!CS28</f>
        <v>0</v>
      </c>
      <c r="BP881" s="687">
        <f t="shared" si="1869"/>
        <v>-8.5</v>
      </c>
      <c r="BQ881" s="688">
        <f t="shared" si="1870"/>
        <v>0</v>
      </c>
      <c r="BR881" s="687">
        <f>'16. Востокгазпром'!CW28</f>
        <v>8.6999999999999993</v>
      </c>
      <c r="BS881" s="687">
        <f>'16. Востокгазпром'!CY28</f>
        <v>0</v>
      </c>
      <c r="BT881" s="687">
        <f t="shared" si="1871"/>
        <v>-8.6999999999999993</v>
      </c>
      <c r="BU881" s="688">
        <f t="shared" si="1872"/>
        <v>0</v>
      </c>
      <c r="BV881" s="687">
        <f>'16. Востокгазпром'!DC28</f>
        <v>9.4</v>
      </c>
      <c r="BW881" s="687">
        <f>'16. Востокгазпром'!DE28</f>
        <v>0</v>
      </c>
      <c r="BX881" s="687">
        <f t="shared" si="1873"/>
        <v>-9.4</v>
      </c>
      <c r="BY881" s="688">
        <f t="shared" si="1874"/>
        <v>0</v>
      </c>
    </row>
    <row r="882" spans="2:77" ht="20.100000000000001" customHeight="1">
      <c r="C882" s="597" t="s">
        <v>914</v>
      </c>
      <c r="D882" s="528"/>
      <c r="E882" s="528"/>
      <c r="F882" s="529"/>
      <c r="G882" s="530" t="s">
        <v>915</v>
      </c>
      <c r="H882" s="530"/>
      <c r="I882" s="691" t="s">
        <v>883</v>
      </c>
      <c r="J882" s="687">
        <f t="shared" si="1831"/>
        <v>0</v>
      </c>
      <c r="K882" s="687">
        <f t="shared" si="1832"/>
        <v>0</v>
      </c>
      <c r="L882" s="687">
        <f t="shared" si="1833"/>
        <v>0</v>
      </c>
      <c r="M882" s="688" t="str">
        <f t="shared" si="1834"/>
        <v>-</v>
      </c>
      <c r="N882" s="687">
        <f t="shared" si="1835"/>
        <v>0</v>
      </c>
      <c r="O882" s="687">
        <f t="shared" si="1836"/>
        <v>0</v>
      </c>
      <c r="P882" s="687">
        <f t="shared" si="1837"/>
        <v>0</v>
      </c>
      <c r="Q882" s="688" t="str">
        <f t="shared" si="1838"/>
        <v>-</v>
      </c>
      <c r="R882" s="687">
        <f>'16. Востокгазпром'!W29</f>
        <v>0</v>
      </c>
      <c r="S882" s="687">
        <f>'16. Востокгазпром'!Y29</f>
        <v>0</v>
      </c>
      <c r="T882" s="687">
        <f t="shared" si="1839"/>
        <v>0</v>
      </c>
      <c r="U882" s="688" t="str">
        <f t="shared" si="1840"/>
        <v>-</v>
      </c>
      <c r="V882" s="687">
        <f>'16. Востокгазпром'!AC29</f>
        <v>0</v>
      </c>
      <c r="W882" s="687">
        <f>'16. Востокгазпром'!AE29</f>
        <v>0</v>
      </c>
      <c r="X882" s="687">
        <f t="shared" si="1841"/>
        <v>0</v>
      </c>
      <c r="Y882" s="688" t="str">
        <f t="shared" si="1842"/>
        <v>-</v>
      </c>
      <c r="Z882" s="687">
        <f>'16. Востокгазпром'!AI29</f>
        <v>0</v>
      </c>
      <c r="AA882" s="687">
        <f>'16. Востокгазпром'!AK29</f>
        <v>0</v>
      </c>
      <c r="AB882" s="687">
        <f t="shared" si="1843"/>
        <v>0</v>
      </c>
      <c r="AC882" s="688" t="str">
        <f t="shared" si="1844"/>
        <v>-</v>
      </c>
      <c r="AD882" s="687">
        <f t="shared" si="1845"/>
        <v>0</v>
      </c>
      <c r="AE882" s="687">
        <f t="shared" si="1846"/>
        <v>0</v>
      </c>
      <c r="AF882" s="687">
        <f t="shared" si="1847"/>
        <v>0</v>
      </c>
      <c r="AG882" s="688" t="str">
        <f t="shared" si="1848"/>
        <v>-</v>
      </c>
      <c r="AH882" s="687">
        <f>'16. Востокгазпром'!AU29</f>
        <v>0</v>
      </c>
      <c r="AI882" s="687">
        <f>'16. Востокгазпром'!AW29</f>
        <v>0</v>
      </c>
      <c r="AJ882" s="687">
        <f t="shared" si="1849"/>
        <v>0</v>
      </c>
      <c r="AK882" s="688" t="str">
        <f t="shared" si="1850"/>
        <v>-</v>
      </c>
      <c r="AL882" s="687">
        <f>'16. Востокгазпром'!BA29</f>
        <v>0</v>
      </c>
      <c r="AM882" s="687">
        <f>'16. Востокгазпром'!BC29</f>
        <v>0</v>
      </c>
      <c r="AN882" s="687">
        <f t="shared" si="1851"/>
        <v>0</v>
      </c>
      <c r="AO882" s="688" t="str">
        <f t="shared" si="1852"/>
        <v>-</v>
      </c>
      <c r="AP882" s="687">
        <f>'16. Востокгазпром'!BG29</f>
        <v>0</v>
      </c>
      <c r="AQ882" s="687">
        <f>'16. Востокгазпром'!BI29</f>
        <v>0</v>
      </c>
      <c r="AR882" s="687">
        <f t="shared" si="1853"/>
        <v>0</v>
      </c>
      <c r="AS882" s="688" t="str">
        <f t="shared" si="1854"/>
        <v>-</v>
      </c>
      <c r="AT882" s="687">
        <f t="shared" si="1855"/>
        <v>0</v>
      </c>
      <c r="AU882" s="687">
        <f t="shared" si="1856"/>
        <v>0</v>
      </c>
      <c r="AV882" s="687">
        <f t="shared" si="1857"/>
        <v>0</v>
      </c>
      <c r="AW882" s="688" t="str">
        <f t="shared" si="1858"/>
        <v>-</v>
      </c>
      <c r="AX882" s="687">
        <f>'16. Востокгазпром'!BS29</f>
        <v>0</v>
      </c>
      <c r="AY882" s="687">
        <f>'16. Востокгазпром'!BU29</f>
        <v>0</v>
      </c>
      <c r="AZ882" s="687">
        <f t="shared" si="1859"/>
        <v>0</v>
      </c>
      <c r="BA882" s="688" t="str">
        <f t="shared" si="1860"/>
        <v>-</v>
      </c>
      <c r="BB882" s="687">
        <f>'16. Востокгазпром'!BY29</f>
        <v>0</v>
      </c>
      <c r="BC882" s="687">
        <f>'16. Востокгазпром'!CA29</f>
        <v>0</v>
      </c>
      <c r="BD882" s="687">
        <f t="shared" si="1861"/>
        <v>0</v>
      </c>
      <c r="BE882" s="688" t="str">
        <f t="shared" si="1862"/>
        <v>-</v>
      </c>
      <c r="BF882" s="687">
        <f>'16. Востокгазпром'!CE29</f>
        <v>0</v>
      </c>
      <c r="BG882" s="687">
        <f>'16. Востокгазпром'!CG29</f>
        <v>0</v>
      </c>
      <c r="BH882" s="687">
        <f t="shared" si="1863"/>
        <v>0</v>
      </c>
      <c r="BI882" s="688" t="str">
        <f t="shared" si="1864"/>
        <v>-</v>
      </c>
      <c r="BJ882" s="687">
        <f t="shared" si="1865"/>
        <v>0</v>
      </c>
      <c r="BK882" s="687">
        <f t="shared" si="1866"/>
        <v>0</v>
      </c>
      <c r="BL882" s="687">
        <f t="shared" si="1867"/>
        <v>0</v>
      </c>
      <c r="BM882" s="688" t="str">
        <f t="shared" si="1868"/>
        <v>-</v>
      </c>
      <c r="BN882" s="687">
        <f>'16. Востокгазпром'!CQ29</f>
        <v>0</v>
      </c>
      <c r="BO882" s="687">
        <f>'16. Востокгазпром'!CS29</f>
        <v>0</v>
      </c>
      <c r="BP882" s="687">
        <f t="shared" si="1869"/>
        <v>0</v>
      </c>
      <c r="BQ882" s="688" t="str">
        <f t="shared" si="1870"/>
        <v>-</v>
      </c>
      <c r="BR882" s="687">
        <f>'16. Востокгазпром'!CW29</f>
        <v>0</v>
      </c>
      <c r="BS882" s="687">
        <f>'16. Востокгазпром'!CY29</f>
        <v>0</v>
      </c>
      <c r="BT882" s="687">
        <f t="shared" si="1871"/>
        <v>0</v>
      </c>
      <c r="BU882" s="688" t="str">
        <f t="shared" si="1872"/>
        <v>-</v>
      </c>
      <c r="BV882" s="687">
        <f>'16. Востокгазпром'!DC29</f>
        <v>0</v>
      </c>
      <c r="BW882" s="687">
        <f>'16. Востокгазпром'!DE29</f>
        <v>0</v>
      </c>
      <c r="BX882" s="687">
        <f t="shared" si="1873"/>
        <v>0</v>
      </c>
      <c r="BY882" s="688" t="str">
        <f t="shared" si="1874"/>
        <v>-</v>
      </c>
    </row>
    <row r="883" spans="2:77" ht="20.100000000000001" customHeight="1">
      <c r="C883" s="754" t="s">
        <v>916</v>
      </c>
      <c r="D883" s="528"/>
      <c r="E883" s="528"/>
      <c r="F883" s="529"/>
      <c r="G883" s="530" t="s">
        <v>917</v>
      </c>
      <c r="H883" s="530"/>
      <c r="I883" s="691" t="s">
        <v>883</v>
      </c>
      <c r="J883" s="687">
        <f t="shared" si="1831"/>
        <v>92.300000000000011</v>
      </c>
      <c r="K883" s="687">
        <f t="shared" si="1832"/>
        <v>0</v>
      </c>
      <c r="L883" s="687">
        <f t="shared" si="1833"/>
        <v>-92.300000000000011</v>
      </c>
      <c r="M883" s="688">
        <f t="shared" si="1834"/>
        <v>0</v>
      </c>
      <c r="N883" s="687">
        <f t="shared" si="1835"/>
        <v>23.6</v>
      </c>
      <c r="O883" s="687">
        <f t="shared" si="1836"/>
        <v>0</v>
      </c>
      <c r="P883" s="687">
        <f t="shared" si="1837"/>
        <v>-23.6</v>
      </c>
      <c r="Q883" s="688">
        <f t="shared" si="1838"/>
        <v>0</v>
      </c>
      <c r="R883" s="687">
        <f>'16. Востокгазпром'!W30</f>
        <v>8.1999999999999993</v>
      </c>
      <c r="S883" s="687">
        <f>'16. Востокгазпром'!Y30</f>
        <v>0</v>
      </c>
      <c r="T883" s="687">
        <f t="shared" si="1839"/>
        <v>-8.1999999999999993</v>
      </c>
      <c r="U883" s="688">
        <f t="shared" si="1840"/>
        <v>0</v>
      </c>
      <c r="V883" s="687">
        <f>'16. Востокгазпром'!AC30</f>
        <v>7.5</v>
      </c>
      <c r="W883" s="687">
        <f>'16. Востокгазпром'!AE30</f>
        <v>0</v>
      </c>
      <c r="X883" s="687">
        <f t="shared" si="1841"/>
        <v>-7.5</v>
      </c>
      <c r="Y883" s="688">
        <f t="shared" si="1842"/>
        <v>0</v>
      </c>
      <c r="Z883" s="687">
        <f>'16. Востокгазпром'!AI30</f>
        <v>7.9</v>
      </c>
      <c r="AA883" s="687">
        <f>'16. Востокгазпром'!AK30</f>
        <v>0</v>
      </c>
      <c r="AB883" s="687">
        <f t="shared" si="1843"/>
        <v>-7.9</v>
      </c>
      <c r="AC883" s="688">
        <f t="shared" si="1844"/>
        <v>0</v>
      </c>
      <c r="AD883" s="687">
        <f t="shared" si="1845"/>
        <v>21.4</v>
      </c>
      <c r="AE883" s="687">
        <f t="shared" si="1846"/>
        <v>0</v>
      </c>
      <c r="AF883" s="687">
        <f t="shared" si="1847"/>
        <v>-21.4</v>
      </c>
      <c r="AG883" s="688">
        <f t="shared" si="1848"/>
        <v>0</v>
      </c>
      <c r="AH883" s="687">
        <f>'16. Востокгазпром'!AU30</f>
        <v>7.4</v>
      </c>
      <c r="AI883" s="687">
        <f>'16. Востокгазпром'!AW30</f>
        <v>0</v>
      </c>
      <c r="AJ883" s="687">
        <f t="shared" si="1849"/>
        <v>-7.4</v>
      </c>
      <c r="AK883" s="688">
        <f t="shared" si="1850"/>
        <v>0</v>
      </c>
      <c r="AL883" s="687">
        <f>'16. Востокгазпром'!BA30</f>
        <v>7.1</v>
      </c>
      <c r="AM883" s="687">
        <f>'16. Востокгазпром'!BC30</f>
        <v>0</v>
      </c>
      <c r="AN883" s="687">
        <f t="shared" si="1851"/>
        <v>-7.1</v>
      </c>
      <c r="AO883" s="688">
        <f t="shared" si="1852"/>
        <v>0</v>
      </c>
      <c r="AP883" s="687">
        <f>'16. Востокгазпром'!BG30</f>
        <v>6.9</v>
      </c>
      <c r="AQ883" s="687">
        <f>'16. Востокгазпром'!BI30</f>
        <v>0</v>
      </c>
      <c r="AR883" s="687">
        <f t="shared" si="1853"/>
        <v>-6.9</v>
      </c>
      <c r="AS883" s="688">
        <f t="shared" si="1854"/>
        <v>0</v>
      </c>
      <c r="AT883" s="687">
        <f t="shared" si="1855"/>
        <v>20.7</v>
      </c>
      <c r="AU883" s="687">
        <f t="shared" si="1856"/>
        <v>0</v>
      </c>
      <c r="AV883" s="687">
        <f t="shared" si="1857"/>
        <v>-20.7</v>
      </c>
      <c r="AW883" s="688">
        <f t="shared" si="1858"/>
        <v>0</v>
      </c>
      <c r="AX883" s="687">
        <f>'16. Востокгазпром'!BS30</f>
        <v>5.3</v>
      </c>
      <c r="AY883" s="687">
        <f>'16. Востокгазпром'!BU30</f>
        <v>0</v>
      </c>
      <c r="AZ883" s="687">
        <f t="shared" si="1859"/>
        <v>-5.3</v>
      </c>
      <c r="BA883" s="688">
        <f t="shared" si="1860"/>
        <v>0</v>
      </c>
      <c r="BB883" s="687">
        <f>'16. Востокгазпром'!BY30</f>
        <v>7.3</v>
      </c>
      <c r="BC883" s="687">
        <f>'16. Востокгазпром'!CA30</f>
        <v>0</v>
      </c>
      <c r="BD883" s="687">
        <f t="shared" si="1861"/>
        <v>-7.3</v>
      </c>
      <c r="BE883" s="688">
        <f t="shared" si="1862"/>
        <v>0</v>
      </c>
      <c r="BF883" s="687">
        <f>'16. Востокгазпром'!CE30</f>
        <v>8.1</v>
      </c>
      <c r="BG883" s="687">
        <f>'16. Востокгазпром'!CG30</f>
        <v>0</v>
      </c>
      <c r="BH883" s="687">
        <f t="shared" si="1863"/>
        <v>-8.1</v>
      </c>
      <c r="BI883" s="688">
        <f t="shared" si="1864"/>
        <v>0</v>
      </c>
      <c r="BJ883" s="687">
        <f t="shared" si="1865"/>
        <v>26.6</v>
      </c>
      <c r="BK883" s="687">
        <f t="shared" si="1866"/>
        <v>0</v>
      </c>
      <c r="BL883" s="687">
        <f t="shared" si="1867"/>
        <v>-26.6</v>
      </c>
      <c r="BM883" s="688">
        <f t="shared" si="1868"/>
        <v>0</v>
      </c>
      <c r="BN883" s="687">
        <f>'16. Востокгазпром'!CQ30</f>
        <v>8.5</v>
      </c>
      <c r="BO883" s="687">
        <f>'16. Востокгазпром'!CS30</f>
        <v>0</v>
      </c>
      <c r="BP883" s="687">
        <f t="shared" si="1869"/>
        <v>-8.5</v>
      </c>
      <c r="BQ883" s="688">
        <f t="shared" si="1870"/>
        <v>0</v>
      </c>
      <c r="BR883" s="687">
        <f>'16. Востокгазпром'!CW30</f>
        <v>8.6999999999999993</v>
      </c>
      <c r="BS883" s="687">
        <f>'16. Востокгазпром'!CY30</f>
        <v>0</v>
      </c>
      <c r="BT883" s="687">
        <f t="shared" si="1871"/>
        <v>-8.6999999999999993</v>
      </c>
      <c r="BU883" s="688">
        <f t="shared" si="1872"/>
        <v>0</v>
      </c>
      <c r="BV883" s="687">
        <f>'16. Востокгазпром'!DC30</f>
        <v>9.4</v>
      </c>
      <c r="BW883" s="687">
        <f>'16. Востокгазпром'!DE30</f>
        <v>0</v>
      </c>
      <c r="BX883" s="687">
        <f t="shared" si="1873"/>
        <v>-9.4</v>
      </c>
      <c r="BY883" s="688">
        <f t="shared" si="1874"/>
        <v>0</v>
      </c>
    </row>
    <row r="884" spans="2:77" ht="20.100000000000001" customHeight="1">
      <c r="C884" s="755"/>
      <c r="D884" s="528"/>
      <c r="E884" s="528"/>
      <c r="F884" s="529"/>
      <c r="G884" s="530" t="s">
        <v>918</v>
      </c>
      <c r="H884" s="530"/>
      <c r="I884" s="691" t="s">
        <v>889</v>
      </c>
      <c r="J884" s="687">
        <f t="shared" si="1831"/>
        <v>119.9</v>
      </c>
      <c r="K884" s="687">
        <f t="shared" si="1832"/>
        <v>0</v>
      </c>
      <c r="L884" s="687">
        <f t="shared" si="1833"/>
        <v>-119.9</v>
      </c>
      <c r="M884" s="688">
        <f t="shared" si="1834"/>
        <v>0</v>
      </c>
      <c r="N884" s="687">
        <f t="shared" si="1835"/>
        <v>30.8</v>
      </c>
      <c r="O884" s="687">
        <f t="shared" si="1836"/>
        <v>0</v>
      </c>
      <c r="P884" s="687">
        <f t="shared" si="1837"/>
        <v>-30.8</v>
      </c>
      <c r="Q884" s="688">
        <f t="shared" si="1838"/>
        <v>0</v>
      </c>
      <c r="R884" s="687">
        <f>'16. Востокгазпром'!W31</f>
        <v>10.7</v>
      </c>
      <c r="S884" s="687">
        <f>'16. Востокгазпром'!Y31</f>
        <v>0</v>
      </c>
      <c r="T884" s="687">
        <f t="shared" si="1839"/>
        <v>-10.7</v>
      </c>
      <c r="U884" s="688">
        <f t="shared" si="1840"/>
        <v>0</v>
      </c>
      <c r="V884" s="687">
        <f>'16. Востокгазпром'!AC31</f>
        <v>9.8000000000000007</v>
      </c>
      <c r="W884" s="687">
        <f>'16. Востокгазпром'!AE31</f>
        <v>0</v>
      </c>
      <c r="X884" s="687">
        <f t="shared" si="1841"/>
        <v>-9.8000000000000007</v>
      </c>
      <c r="Y884" s="688">
        <f t="shared" si="1842"/>
        <v>0</v>
      </c>
      <c r="Z884" s="687">
        <f>'16. Востокгазпром'!AI31</f>
        <v>10.3</v>
      </c>
      <c r="AA884" s="687">
        <f>'16. Востокгазпром'!AK31</f>
        <v>0</v>
      </c>
      <c r="AB884" s="687">
        <f t="shared" si="1843"/>
        <v>-10.3</v>
      </c>
      <c r="AC884" s="688">
        <f t="shared" si="1844"/>
        <v>0</v>
      </c>
      <c r="AD884" s="687">
        <f t="shared" si="1845"/>
        <v>27.699999999999996</v>
      </c>
      <c r="AE884" s="687">
        <f t="shared" si="1846"/>
        <v>0</v>
      </c>
      <c r="AF884" s="687">
        <f t="shared" si="1847"/>
        <v>-27.699999999999996</v>
      </c>
      <c r="AG884" s="688">
        <f t="shared" si="1848"/>
        <v>0</v>
      </c>
      <c r="AH884" s="687">
        <f>'16. Востокгазпром'!AU31</f>
        <v>9.6</v>
      </c>
      <c r="AI884" s="687">
        <f>'16. Востокгазпром'!AW31</f>
        <v>0</v>
      </c>
      <c r="AJ884" s="687">
        <f t="shared" si="1849"/>
        <v>-9.6</v>
      </c>
      <c r="AK884" s="688">
        <f t="shared" si="1850"/>
        <v>0</v>
      </c>
      <c r="AL884" s="687">
        <f>'16. Востокгазпром'!BA31</f>
        <v>9.1999999999999993</v>
      </c>
      <c r="AM884" s="687">
        <f>'16. Востокгазпром'!BC31</f>
        <v>0</v>
      </c>
      <c r="AN884" s="687">
        <f t="shared" si="1851"/>
        <v>-9.1999999999999993</v>
      </c>
      <c r="AO884" s="688">
        <f t="shared" si="1852"/>
        <v>0</v>
      </c>
      <c r="AP884" s="687">
        <f>'16. Востокгазпром'!BG31</f>
        <v>8.9</v>
      </c>
      <c r="AQ884" s="687">
        <f>'16. Востокгазпром'!BI31</f>
        <v>0</v>
      </c>
      <c r="AR884" s="687">
        <f t="shared" si="1853"/>
        <v>-8.9</v>
      </c>
      <c r="AS884" s="688">
        <f t="shared" si="1854"/>
        <v>0</v>
      </c>
      <c r="AT884" s="687">
        <f t="shared" si="1855"/>
        <v>26.9</v>
      </c>
      <c r="AU884" s="687">
        <f t="shared" si="1856"/>
        <v>0</v>
      </c>
      <c r="AV884" s="687">
        <f t="shared" si="1857"/>
        <v>-26.9</v>
      </c>
      <c r="AW884" s="688">
        <f t="shared" si="1858"/>
        <v>0</v>
      </c>
      <c r="AX884" s="687">
        <f>'16. Востокгазпром'!BS31</f>
        <v>6.9</v>
      </c>
      <c r="AY884" s="687">
        <f>'16. Востокгазпром'!BU31</f>
        <v>0</v>
      </c>
      <c r="AZ884" s="687">
        <f t="shared" si="1859"/>
        <v>-6.9</v>
      </c>
      <c r="BA884" s="688">
        <f t="shared" si="1860"/>
        <v>0</v>
      </c>
      <c r="BB884" s="687">
        <f>'16. Востокгазпром'!BY31</f>
        <v>9.5</v>
      </c>
      <c r="BC884" s="687">
        <f>'16. Востокгазпром'!CA31</f>
        <v>0</v>
      </c>
      <c r="BD884" s="687">
        <f t="shared" si="1861"/>
        <v>-9.5</v>
      </c>
      <c r="BE884" s="688">
        <f t="shared" si="1862"/>
        <v>0</v>
      </c>
      <c r="BF884" s="687">
        <f>'16. Востокгазпром'!CE31</f>
        <v>10.5</v>
      </c>
      <c r="BG884" s="687">
        <f>'16. Востокгазпром'!CG31</f>
        <v>0</v>
      </c>
      <c r="BH884" s="687">
        <f t="shared" si="1863"/>
        <v>-10.5</v>
      </c>
      <c r="BI884" s="688">
        <f t="shared" si="1864"/>
        <v>0</v>
      </c>
      <c r="BJ884" s="687">
        <f t="shared" si="1865"/>
        <v>34.5</v>
      </c>
      <c r="BK884" s="687">
        <f t="shared" si="1866"/>
        <v>0</v>
      </c>
      <c r="BL884" s="687">
        <f t="shared" si="1867"/>
        <v>-34.5</v>
      </c>
      <c r="BM884" s="688">
        <f t="shared" si="1868"/>
        <v>0</v>
      </c>
      <c r="BN884" s="687">
        <f>'16. Востокгазпром'!CQ31</f>
        <v>11</v>
      </c>
      <c r="BO884" s="687">
        <f>'16. Востокгазпром'!CS31</f>
        <v>0</v>
      </c>
      <c r="BP884" s="687">
        <f t="shared" si="1869"/>
        <v>-11</v>
      </c>
      <c r="BQ884" s="688">
        <f t="shared" si="1870"/>
        <v>0</v>
      </c>
      <c r="BR884" s="687">
        <f>'16. Востокгазпром'!CW31</f>
        <v>11.3</v>
      </c>
      <c r="BS884" s="687">
        <f>'16. Востокгазпром'!CY31</f>
        <v>0</v>
      </c>
      <c r="BT884" s="687">
        <f t="shared" si="1871"/>
        <v>-11.3</v>
      </c>
      <c r="BU884" s="688">
        <f t="shared" si="1872"/>
        <v>0</v>
      </c>
      <c r="BV884" s="687">
        <f>'16. Востокгазпром'!DC31</f>
        <v>12.2</v>
      </c>
      <c r="BW884" s="687">
        <f>'16. Востокгазпром'!DE31</f>
        <v>0</v>
      </c>
      <c r="BX884" s="687">
        <f t="shared" si="1873"/>
        <v>-12.2</v>
      </c>
      <c r="BY884" s="688">
        <f t="shared" si="1874"/>
        <v>0</v>
      </c>
    </row>
    <row r="885" spans="2:77" ht="20.100000000000001" customHeight="1">
      <c r="B885" s="591" t="s">
        <v>919</v>
      </c>
      <c r="C885" s="595" t="s">
        <v>920</v>
      </c>
      <c r="D885" s="528"/>
      <c r="E885" s="528"/>
      <c r="F885" s="529"/>
      <c r="G885" s="530" t="s">
        <v>921</v>
      </c>
      <c r="H885" s="530"/>
      <c r="I885" s="446" t="s">
        <v>883</v>
      </c>
      <c r="J885" s="687">
        <f t="shared" si="1831"/>
        <v>1708.5</v>
      </c>
      <c r="K885" s="687">
        <f t="shared" si="1832"/>
        <v>0</v>
      </c>
      <c r="L885" s="687">
        <f t="shared" si="1833"/>
        <v>-1708.5</v>
      </c>
      <c r="M885" s="688">
        <f t="shared" si="1834"/>
        <v>0</v>
      </c>
      <c r="N885" s="687">
        <f t="shared" si="1835"/>
        <v>400.5</v>
      </c>
      <c r="O885" s="687">
        <f t="shared" si="1836"/>
        <v>0</v>
      </c>
      <c r="P885" s="687">
        <f t="shared" si="1837"/>
        <v>-400.5</v>
      </c>
      <c r="Q885" s="688">
        <f t="shared" si="1838"/>
        <v>0</v>
      </c>
      <c r="R885" s="687">
        <f>'16. Востокгазпром'!W32</f>
        <v>151.29999999999998</v>
      </c>
      <c r="S885" s="687">
        <f>'16. Востокгазпром'!Y32</f>
        <v>0</v>
      </c>
      <c r="T885" s="687">
        <f t="shared" si="1839"/>
        <v>-151.29999999999998</v>
      </c>
      <c r="U885" s="688">
        <f t="shared" si="1840"/>
        <v>0</v>
      </c>
      <c r="V885" s="687">
        <f>'16. Востокгазпром'!AC32</f>
        <v>108.9</v>
      </c>
      <c r="W885" s="687">
        <f>'16. Востокгазпром'!AE32</f>
        <v>0</v>
      </c>
      <c r="X885" s="687">
        <f t="shared" si="1841"/>
        <v>-108.9</v>
      </c>
      <c r="Y885" s="688">
        <f t="shared" si="1842"/>
        <v>0</v>
      </c>
      <c r="Z885" s="687">
        <f>'16. Востокгазпром'!AI32</f>
        <v>140.30000000000001</v>
      </c>
      <c r="AA885" s="687">
        <f>'16. Востокгазпром'!AK32</f>
        <v>0</v>
      </c>
      <c r="AB885" s="687">
        <f t="shared" si="1843"/>
        <v>-140.30000000000001</v>
      </c>
      <c r="AC885" s="688">
        <f t="shared" si="1844"/>
        <v>0</v>
      </c>
      <c r="AD885" s="687">
        <f t="shared" si="1845"/>
        <v>443.90000000000003</v>
      </c>
      <c r="AE885" s="687">
        <f t="shared" si="1846"/>
        <v>0</v>
      </c>
      <c r="AF885" s="687">
        <f t="shared" si="1847"/>
        <v>-443.90000000000003</v>
      </c>
      <c r="AG885" s="688">
        <f t="shared" si="1848"/>
        <v>0</v>
      </c>
      <c r="AH885" s="687">
        <f>'16. Востокгазпром'!AU32</f>
        <v>146.30000000000001</v>
      </c>
      <c r="AI885" s="687">
        <f>'16. Востокгазпром'!AW32</f>
        <v>0</v>
      </c>
      <c r="AJ885" s="687">
        <f t="shared" si="1849"/>
        <v>-146.30000000000001</v>
      </c>
      <c r="AK885" s="688">
        <f t="shared" si="1850"/>
        <v>0</v>
      </c>
      <c r="AL885" s="687">
        <f>'16. Востокгазпром'!BA32</f>
        <v>150.60000000000002</v>
      </c>
      <c r="AM885" s="687">
        <f>'16. Востокгазпром'!BC32</f>
        <v>0</v>
      </c>
      <c r="AN885" s="687">
        <f t="shared" si="1851"/>
        <v>-150.60000000000002</v>
      </c>
      <c r="AO885" s="688">
        <f t="shared" si="1852"/>
        <v>0</v>
      </c>
      <c r="AP885" s="687">
        <f>'16. Востокгазпром'!BG32</f>
        <v>147</v>
      </c>
      <c r="AQ885" s="687">
        <f>'16. Востокгазпром'!BI32</f>
        <v>0</v>
      </c>
      <c r="AR885" s="687">
        <f t="shared" si="1853"/>
        <v>-147</v>
      </c>
      <c r="AS885" s="688">
        <f t="shared" si="1854"/>
        <v>0</v>
      </c>
      <c r="AT885" s="687">
        <f t="shared" si="1855"/>
        <v>368.8</v>
      </c>
      <c r="AU885" s="687">
        <f t="shared" si="1856"/>
        <v>0</v>
      </c>
      <c r="AV885" s="687">
        <f t="shared" si="1857"/>
        <v>-368.8</v>
      </c>
      <c r="AW885" s="688">
        <f t="shared" si="1858"/>
        <v>0</v>
      </c>
      <c r="AX885" s="687">
        <f>'16. Востокгазпром'!BS32</f>
        <v>77.5</v>
      </c>
      <c r="AY885" s="687">
        <f>'16. Востокгазпром'!BU32</f>
        <v>0</v>
      </c>
      <c r="AZ885" s="687">
        <f t="shared" si="1859"/>
        <v>-77.5</v>
      </c>
      <c r="BA885" s="688">
        <f t="shared" si="1860"/>
        <v>0</v>
      </c>
      <c r="BB885" s="687">
        <f>'16. Востокгазпром'!BY32</f>
        <v>150.80000000000001</v>
      </c>
      <c r="BC885" s="687">
        <f>'16. Востокгазпром'!CA32</f>
        <v>0</v>
      </c>
      <c r="BD885" s="687">
        <f t="shared" si="1861"/>
        <v>-150.80000000000001</v>
      </c>
      <c r="BE885" s="688">
        <f t="shared" si="1862"/>
        <v>0</v>
      </c>
      <c r="BF885" s="687">
        <f>'16. Востокгазпром'!CE32</f>
        <v>140.5</v>
      </c>
      <c r="BG885" s="687">
        <f>'16. Востокгазпром'!CG32</f>
        <v>0</v>
      </c>
      <c r="BH885" s="687">
        <f t="shared" si="1863"/>
        <v>-140.5</v>
      </c>
      <c r="BI885" s="688">
        <f t="shared" si="1864"/>
        <v>0</v>
      </c>
      <c r="BJ885" s="687">
        <f t="shared" si="1865"/>
        <v>495.30000000000007</v>
      </c>
      <c r="BK885" s="687">
        <f t="shared" si="1866"/>
        <v>0</v>
      </c>
      <c r="BL885" s="687">
        <f t="shared" si="1867"/>
        <v>-495.30000000000007</v>
      </c>
      <c r="BM885" s="688">
        <f t="shared" si="1868"/>
        <v>0</v>
      </c>
      <c r="BN885" s="687">
        <f>'16. Востокгазпром'!CQ32</f>
        <v>163.80000000000001</v>
      </c>
      <c r="BO885" s="687">
        <f>'16. Востокгазпром'!CS32</f>
        <v>0</v>
      </c>
      <c r="BP885" s="687">
        <f t="shared" si="1869"/>
        <v>-163.80000000000001</v>
      </c>
      <c r="BQ885" s="688">
        <f t="shared" si="1870"/>
        <v>0</v>
      </c>
      <c r="BR885" s="687">
        <f>'16. Востокгазпром'!CW32</f>
        <v>161.40000000000003</v>
      </c>
      <c r="BS885" s="687">
        <f>'16. Востокгазпром'!CY32</f>
        <v>0</v>
      </c>
      <c r="BT885" s="687">
        <f t="shared" si="1871"/>
        <v>-161.40000000000003</v>
      </c>
      <c r="BU885" s="688">
        <f t="shared" si="1872"/>
        <v>0</v>
      </c>
      <c r="BV885" s="687">
        <f>'16. Востокгазпром'!DC32</f>
        <v>170.1</v>
      </c>
      <c r="BW885" s="687">
        <f>'16. Востокгазпром'!DE32</f>
        <v>0</v>
      </c>
      <c r="BX885" s="687">
        <f t="shared" si="1873"/>
        <v>-170.1</v>
      </c>
      <c r="BY885" s="688">
        <f t="shared" si="1874"/>
        <v>0</v>
      </c>
    </row>
    <row r="886" spans="2:77" ht="20.100000000000001" customHeight="1">
      <c r="B886" s="591" t="s">
        <v>151</v>
      </c>
      <c r="C886" s="595" t="s">
        <v>922</v>
      </c>
      <c r="D886" s="528"/>
      <c r="E886" s="528"/>
      <c r="F886" s="529"/>
      <c r="G886" s="530" t="s">
        <v>923</v>
      </c>
      <c r="H886" s="530"/>
      <c r="I886" s="446" t="s">
        <v>883</v>
      </c>
      <c r="J886" s="687">
        <f t="shared" si="1831"/>
        <v>783.1</v>
      </c>
      <c r="K886" s="687">
        <f t="shared" si="1832"/>
        <v>0</v>
      </c>
      <c r="L886" s="687">
        <f t="shared" si="1833"/>
        <v>-783.1</v>
      </c>
      <c r="M886" s="688">
        <f t="shared" si="1834"/>
        <v>0</v>
      </c>
      <c r="N886" s="687">
        <f t="shared" si="1835"/>
        <v>184.5</v>
      </c>
      <c r="O886" s="687">
        <f t="shared" si="1836"/>
        <v>0</v>
      </c>
      <c r="P886" s="687">
        <f t="shared" si="1837"/>
        <v>-184.5</v>
      </c>
      <c r="Q886" s="688">
        <f t="shared" si="1838"/>
        <v>0</v>
      </c>
      <c r="R886" s="687">
        <f>'16. Востокгазпром'!W33</f>
        <v>64.3</v>
      </c>
      <c r="S886" s="687">
        <f>'16. Востокгазпром'!Y33</f>
        <v>0</v>
      </c>
      <c r="T886" s="687">
        <f t="shared" si="1839"/>
        <v>-64.3</v>
      </c>
      <c r="U886" s="688">
        <f t="shared" si="1840"/>
        <v>0</v>
      </c>
      <c r="V886" s="687">
        <f>'16. Востокгазпром'!AC33</f>
        <v>56.20000000000001</v>
      </c>
      <c r="W886" s="687">
        <f>'16. Востокгазпром'!AE33</f>
        <v>0</v>
      </c>
      <c r="X886" s="687">
        <f t="shared" si="1841"/>
        <v>-56.20000000000001</v>
      </c>
      <c r="Y886" s="688">
        <f t="shared" si="1842"/>
        <v>0</v>
      </c>
      <c r="Z886" s="687">
        <f>'16. Востокгазпром'!AI33</f>
        <v>64</v>
      </c>
      <c r="AA886" s="687">
        <f>'16. Востокгазпром'!AK33</f>
        <v>0</v>
      </c>
      <c r="AB886" s="687">
        <f t="shared" si="1843"/>
        <v>-64</v>
      </c>
      <c r="AC886" s="688">
        <f t="shared" si="1844"/>
        <v>0</v>
      </c>
      <c r="AD886" s="687">
        <f t="shared" si="1845"/>
        <v>196.8</v>
      </c>
      <c r="AE886" s="687">
        <f t="shared" si="1846"/>
        <v>0</v>
      </c>
      <c r="AF886" s="687">
        <f t="shared" si="1847"/>
        <v>-196.8</v>
      </c>
      <c r="AG886" s="688">
        <f t="shared" si="1848"/>
        <v>0</v>
      </c>
      <c r="AH886" s="687">
        <f>'16. Востокгазпром'!AU33</f>
        <v>62.9</v>
      </c>
      <c r="AI886" s="687">
        <f>'16. Востокгазпром'!AW33</f>
        <v>0</v>
      </c>
      <c r="AJ886" s="687">
        <f t="shared" si="1849"/>
        <v>-62.9</v>
      </c>
      <c r="AK886" s="688">
        <f t="shared" si="1850"/>
        <v>0</v>
      </c>
      <c r="AL886" s="687">
        <f>'16. Востокгазпром'!BA33</f>
        <v>66.400000000000006</v>
      </c>
      <c r="AM886" s="687">
        <f>'16. Востокгазпром'!BC33</f>
        <v>0</v>
      </c>
      <c r="AN886" s="687">
        <f t="shared" si="1851"/>
        <v>-66.400000000000006</v>
      </c>
      <c r="AO886" s="688">
        <f t="shared" si="1852"/>
        <v>0</v>
      </c>
      <c r="AP886" s="687">
        <f>'16. Востокгазпром'!BG33</f>
        <v>67.5</v>
      </c>
      <c r="AQ886" s="687">
        <f>'16. Востокгазпром'!BI33</f>
        <v>0</v>
      </c>
      <c r="AR886" s="687">
        <f t="shared" si="1853"/>
        <v>-67.5</v>
      </c>
      <c r="AS886" s="688">
        <f t="shared" si="1854"/>
        <v>0</v>
      </c>
      <c r="AT886" s="687">
        <f t="shared" si="1855"/>
        <v>169.8</v>
      </c>
      <c r="AU886" s="687">
        <f t="shared" si="1856"/>
        <v>0</v>
      </c>
      <c r="AV886" s="687">
        <f t="shared" si="1857"/>
        <v>-169.8</v>
      </c>
      <c r="AW886" s="688">
        <f t="shared" si="1858"/>
        <v>0</v>
      </c>
      <c r="AX886" s="687">
        <f>'16. Востокгазпром'!BS33</f>
        <v>36.299999999999997</v>
      </c>
      <c r="AY886" s="687">
        <f>'16. Востокгазпром'!BU33</f>
        <v>0</v>
      </c>
      <c r="AZ886" s="687">
        <f t="shared" si="1859"/>
        <v>-36.299999999999997</v>
      </c>
      <c r="BA886" s="688">
        <f t="shared" si="1860"/>
        <v>0</v>
      </c>
      <c r="BB886" s="687">
        <f>'16. Востокгазпром'!BY33</f>
        <v>69</v>
      </c>
      <c r="BC886" s="687">
        <f>'16. Востокгазпром'!CA33</f>
        <v>0</v>
      </c>
      <c r="BD886" s="687">
        <f t="shared" si="1861"/>
        <v>-69</v>
      </c>
      <c r="BE886" s="688">
        <f t="shared" si="1862"/>
        <v>0</v>
      </c>
      <c r="BF886" s="687">
        <f>'16. Востокгазпром'!CE33</f>
        <v>64.5</v>
      </c>
      <c r="BG886" s="687">
        <f>'16. Востокгазпром'!CG33</f>
        <v>0</v>
      </c>
      <c r="BH886" s="687">
        <f t="shared" si="1863"/>
        <v>-64.5</v>
      </c>
      <c r="BI886" s="688">
        <f t="shared" si="1864"/>
        <v>0</v>
      </c>
      <c r="BJ886" s="687">
        <f t="shared" si="1865"/>
        <v>232</v>
      </c>
      <c r="BK886" s="687">
        <f t="shared" si="1866"/>
        <v>0</v>
      </c>
      <c r="BL886" s="687">
        <f t="shared" si="1867"/>
        <v>-232</v>
      </c>
      <c r="BM886" s="688">
        <f t="shared" si="1868"/>
        <v>0</v>
      </c>
      <c r="BN886" s="687">
        <f>'16. Востокгазпром'!CQ33</f>
        <v>77.900000000000006</v>
      </c>
      <c r="BO886" s="687">
        <f>'16. Востокгазпром'!CS33</f>
        <v>0</v>
      </c>
      <c r="BP886" s="687">
        <f t="shared" si="1869"/>
        <v>-77.900000000000006</v>
      </c>
      <c r="BQ886" s="688">
        <f t="shared" si="1870"/>
        <v>0</v>
      </c>
      <c r="BR886" s="687">
        <f>'16. Востокгазпром'!CW33</f>
        <v>76.600000000000009</v>
      </c>
      <c r="BS886" s="687">
        <f>'16. Востокгазпром'!CY33</f>
        <v>0</v>
      </c>
      <c r="BT886" s="687">
        <f t="shared" si="1871"/>
        <v>-76.600000000000009</v>
      </c>
      <c r="BU886" s="688">
        <f t="shared" si="1872"/>
        <v>0</v>
      </c>
      <c r="BV886" s="687">
        <f>'16. Востокгазпром'!DC33</f>
        <v>77.5</v>
      </c>
      <c r="BW886" s="687">
        <f>'16. Востокгазпром'!DE33</f>
        <v>0</v>
      </c>
      <c r="BX886" s="687">
        <f t="shared" si="1873"/>
        <v>-77.5</v>
      </c>
      <c r="BY886" s="688">
        <f t="shared" si="1874"/>
        <v>0</v>
      </c>
    </row>
    <row r="887" spans="2:77" ht="20.100000000000001" customHeight="1">
      <c r="C887" s="597" t="s">
        <v>924</v>
      </c>
      <c r="D887" s="528"/>
      <c r="E887" s="528"/>
      <c r="F887" s="529"/>
      <c r="G887" s="530" t="s">
        <v>925</v>
      </c>
      <c r="H887" s="530"/>
      <c r="I887" s="691" t="s">
        <v>883</v>
      </c>
      <c r="J887" s="687">
        <f t="shared" si="1831"/>
        <v>667.1</v>
      </c>
      <c r="K887" s="687">
        <f t="shared" si="1832"/>
        <v>0</v>
      </c>
      <c r="L887" s="687">
        <f t="shared" si="1833"/>
        <v>-667.1</v>
      </c>
      <c r="M887" s="688">
        <f t="shared" si="1834"/>
        <v>0</v>
      </c>
      <c r="N887" s="687">
        <f t="shared" si="1835"/>
        <v>154.69999999999999</v>
      </c>
      <c r="O887" s="687">
        <f t="shared" si="1836"/>
        <v>0</v>
      </c>
      <c r="P887" s="687">
        <f t="shared" si="1837"/>
        <v>-154.69999999999999</v>
      </c>
      <c r="Q887" s="688">
        <f t="shared" si="1838"/>
        <v>0</v>
      </c>
      <c r="R887" s="687">
        <f>'16. Востокгазпром'!W34</f>
        <v>53.3</v>
      </c>
      <c r="S887" s="687">
        <f>'16. Востокгазпром'!Y34</f>
        <v>0</v>
      </c>
      <c r="T887" s="687">
        <f t="shared" si="1839"/>
        <v>-53.3</v>
      </c>
      <c r="U887" s="688">
        <f t="shared" si="1840"/>
        <v>0</v>
      </c>
      <c r="V887" s="687">
        <f>'16. Востокгазпром'!AC34</f>
        <v>47.7</v>
      </c>
      <c r="W887" s="687">
        <f>'16. Востокгазпром'!AE34</f>
        <v>0</v>
      </c>
      <c r="X887" s="687">
        <f t="shared" si="1841"/>
        <v>-47.7</v>
      </c>
      <c r="Y887" s="688">
        <f t="shared" si="1842"/>
        <v>0</v>
      </c>
      <c r="Z887" s="687">
        <f>'16. Востокгазпром'!AI34</f>
        <v>53.7</v>
      </c>
      <c r="AA887" s="687">
        <f>'16. Востокгазпром'!AK34</f>
        <v>0</v>
      </c>
      <c r="AB887" s="687">
        <f t="shared" si="1843"/>
        <v>-53.7</v>
      </c>
      <c r="AC887" s="688">
        <f t="shared" si="1844"/>
        <v>0</v>
      </c>
      <c r="AD887" s="687">
        <f t="shared" si="1845"/>
        <v>166.5</v>
      </c>
      <c r="AE887" s="687">
        <f t="shared" si="1846"/>
        <v>0</v>
      </c>
      <c r="AF887" s="687">
        <f t="shared" si="1847"/>
        <v>-166.5</v>
      </c>
      <c r="AG887" s="688">
        <f t="shared" si="1848"/>
        <v>0</v>
      </c>
      <c r="AH887" s="687">
        <f>'16. Востокгазпром'!AU34</f>
        <v>52.6</v>
      </c>
      <c r="AI887" s="687">
        <f>'16. Востокгазпром'!AW34</f>
        <v>0</v>
      </c>
      <c r="AJ887" s="687">
        <f t="shared" si="1849"/>
        <v>-52.6</v>
      </c>
      <c r="AK887" s="688">
        <f t="shared" si="1850"/>
        <v>0</v>
      </c>
      <c r="AL887" s="687">
        <f>'16. Востокгазпром'!BA34</f>
        <v>56</v>
      </c>
      <c r="AM887" s="687">
        <f>'16. Востокгазпром'!BC34</f>
        <v>0</v>
      </c>
      <c r="AN887" s="687">
        <f t="shared" si="1851"/>
        <v>-56</v>
      </c>
      <c r="AO887" s="688">
        <f t="shared" si="1852"/>
        <v>0</v>
      </c>
      <c r="AP887" s="687">
        <f>'16. Востокгазпром'!BG34</f>
        <v>57.9</v>
      </c>
      <c r="AQ887" s="687">
        <f>'16. Востокгазпром'!BI34</f>
        <v>0</v>
      </c>
      <c r="AR887" s="687">
        <f t="shared" si="1853"/>
        <v>-57.9</v>
      </c>
      <c r="AS887" s="688">
        <f t="shared" si="1854"/>
        <v>0</v>
      </c>
      <c r="AT887" s="687">
        <f t="shared" si="1855"/>
        <v>145.9</v>
      </c>
      <c r="AU887" s="687">
        <f t="shared" si="1856"/>
        <v>0</v>
      </c>
      <c r="AV887" s="687">
        <f t="shared" si="1857"/>
        <v>-145.9</v>
      </c>
      <c r="AW887" s="688">
        <f t="shared" si="1858"/>
        <v>0</v>
      </c>
      <c r="AX887" s="687">
        <f>'16. Востокгазпром'!BS34</f>
        <v>31.3</v>
      </c>
      <c r="AY887" s="687">
        <f>'16. Востокгазпром'!BU34</f>
        <v>0</v>
      </c>
      <c r="AZ887" s="687">
        <f t="shared" si="1859"/>
        <v>-31.3</v>
      </c>
      <c r="BA887" s="688">
        <f t="shared" si="1860"/>
        <v>0</v>
      </c>
      <c r="BB887" s="687">
        <f>'16. Востокгазпром'!BY34</f>
        <v>59.5</v>
      </c>
      <c r="BC887" s="687">
        <f>'16. Востокгазпром'!CA34</f>
        <v>0</v>
      </c>
      <c r="BD887" s="687">
        <f t="shared" si="1861"/>
        <v>-59.5</v>
      </c>
      <c r="BE887" s="688">
        <f t="shared" si="1862"/>
        <v>0</v>
      </c>
      <c r="BF887" s="687">
        <f>'16. Востокгазпром'!CE34</f>
        <v>55.1</v>
      </c>
      <c r="BG887" s="687">
        <f>'16. Востокгазпром'!CG34</f>
        <v>0</v>
      </c>
      <c r="BH887" s="687">
        <f t="shared" si="1863"/>
        <v>-55.1</v>
      </c>
      <c r="BI887" s="688">
        <f t="shared" si="1864"/>
        <v>0</v>
      </c>
      <c r="BJ887" s="687">
        <f t="shared" si="1865"/>
        <v>200</v>
      </c>
      <c r="BK887" s="687">
        <f t="shared" si="1866"/>
        <v>0</v>
      </c>
      <c r="BL887" s="687">
        <f t="shared" si="1867"/>
        <v>-200</v>
      </c>
      <c r="BM887" s="688">
        <f t="shared" si="1868"/>
        <v>0</v>
      </c>
      <c r="BN887" s="687">
        <f>'16. Востокгазпром'!CQ34</f>
        <v>67.2</v>
      </c>
      <c r="BO887" s="687">
        <f>'16. Востокгазпром'!CS34</f>
        <v>0</v>
      </c>
      <c r="BP887" s="687">
        <f t="shared" si="1869"/>
        <v>-67.2</v>
      </c>
      <c r="BQ887" s="688">
        <f t="shared" si="1870"/>
        <v>0</v>
      </c>
      <c r="BR887" s="687">
        <f>'16. Востокгазпром'!CW34</f>
        <v>66.2</v>
      </c>
      <c r="BS887" s="687">
        <f>'16. Востокгазпром'!CY34</f>
        <v>0</v>
      </c>
      <c r="BT887" s="687">
        <f t="shared" si="1871"/>
        <v>-66.2</v>
      </c>
      <c r="BU887" s="688">
        <f t="shared" si="1872"/>
        <v>0</v>
      </c>
      <c r="BV887" s="687">
        <f>'16. Востокгазпром'!DC34</f>
        <v>66.599999999999994</v>
      </c>
      <c r="BW887" s="687">
        <f>'16. Востокгазпром'!DE34</f>
        <v>0</v>
      </c>
      <c r="BX887" s="687">
        <f t="shared" si="1873"/>
        <v>-66.599999999999994</v>
      </c>
      <c r="BY887" s="688">
        <f t="shared" si="1874"/>
        <v>0</v>
      </c>
    </row>
    <row r="888" spans="2:77" ht="20.100000000000001" customHeight="1">
      <c r="C888" s="597" t="s">
        <v>926</v>
      </c>
      <c r="D888" s="528"/>
      <c r="E888" s="528"/>
      <c r="F888" s="529"/>
      <c r="G888" s="530" t="s">
        <v>927</v>
      </c>
      <c r="H888" s="530"/>
      <c r="I888" s="691" t="s">
        <v>883</v>
      </c>
      <c r="J888" s="687">
        <f t="shared" si="1831"/>
        <v>105.4</v>
      </c>
      <c r="K888" s="687">
        <f t="shared" si="1832"/>
        <v>0</v>
      </c>
      <c r="L888" s="687">
        <f t="shared" si="1833"/>
        <v>-105.4</v>
      </c>
      <c r="M888" s="688">
        <f t="shared" si="1834"/>
        <v>0</v>
      </c>
      <c r="N888" s="687">
        <f t="shared" si="1835"/>
        <v>27.7</v>
      </c>
      <c r="O888" s="687">
        <f t="shared" si="1836"/>
        <v>0</v>
      </c>
      <c r="P888" s="687">
        <f t="shared" si="1837"/>
        <v>-27.7</v>
      </c>
      <c r="Q888" s="688">
        <f t="shared" si="1838"/>
        <v>0</v>
      </c>
      <c r="R888" s="687">
        <f>'16. Востокгазпром'!W35</f>
        <v>10.1</v>
      </c>
      <c r="S888" s="687">
        <f>'16. Востокгазпром'!Y35</f>
        <v>0</v>
      </c>
      <c r="T888" s="687">
        <f t="shared" si="1839"/>
        <v>-10.1</v>
      </c>
      <c r="U888" s="688">
        <f t="shared" si="1840"/>
        <v>0</v>
      </c>
      <c r="V888" s="687">
        <f>'16. Востокгазпром'!AC35</f>
        <v>8.1</v>
      </c>
      <c r="W888" s="687">
        <f>'16. Востокгазпром'!AE35</f>
        <v>0</v>
      </c>
      <c r="X888" s="687">
        <f t="shared" si="1841"/>
        <v>-8.1</v>
      </c>
      <c r="Y888" s="688">
        <f t="shared" si="1842"/>
        <v>0</v>
      </c>
      <c r="Z888" s="687">
        <f>'16. Востокгазпром'!AI35</f>
        <v>9.5</v>
      </c>
      <c r="AA888" s="687">
        <f>'16. Востокгазпром'!AK35</f>
        <v>0</v>
      </c>
      <c r="AB888" s="687">
        <f t="shared" si="1843"/>
        <v>-9.5</v>
      </c>
      <c r="AC888" s="688">
        <f t="shared" si="1844"/>
        <v>0</v>
      </c>
      <c r="AD888" s="687">
        <f t="shared" si="1845"/>
        <v>27.7</v>
      </c>
      <c r="AE888" s="687">
        <f t="shared" si="1846"/>
        <v>0</v>
      </c>
      <c r="AF888" s="687">
        <f t="shared" si="1847"/>
        <v>-27.7</v>
      </c>
      <c r="AG888" s="688">
        <f t="shared" si="1848"/>
        <v>0</v>
      </c>
      <c r="AH888" s="687">
        <f>'16. Востокгазпром'!AU35</f>
        <v>9.4</v>
      </c>
      <c r="AI888" s="687">
        <f>'16. Востокгазпром'!AW35</f>
        <v>0</v>
      </c>
      <c r="AJ888" s="687">
        <f t="shared" si="1849"/>
        <v>-9.4</v>
      </c>
      <c r="AK888" s="688">
        <f t="shared" si="1850"/>
        <v>0</v>
      </c>
      <c r="AL888" s="687">
        <f>'16. Востокгазпром'!BA35</f>
        <v>9.5</v>
      </c>
      <c r="AM888" s="687">
        <f>'16. Востокгазпром'!BC35</f>
        <v>0</v>
      </c>
      <c r="AN888" s="687">
        <f t="shared" si="1851"/>
        <v>-9.5</v>
      </c>
      <c r="AO888" s="688">
        <f t="shared" si="1852"/>
        <v>0</v>
      </c>
      <c r="AP888" s="687">
        <f>'16. Востокгазпром'!BG35</f>
        <v>8.8000000000000007</v>
      </c>
      <c r="AQ888" s="687">
        <f>'16. Востокгазпром'!BI35</f>
        <v>0</v>
      </c>
      <c r="AR888" s="687">
        <f t="shared" si="1853"/>
        <v>-8.8000000000000007</v>
      </c>
      <c r="AS888" s="688">
        <f t="shared" si="1854"/>
        <v>0</v>
      </c>
      <c r="AT888" s="687">
        <f t="shared" si="1855"/>
        <v>21.6</v>
      </c>
      <c r="AU888" s="687">
        <f t="shared" si="1856"/>
        <v>0</v>
      </c>
      <c r="AV888" s="687">
        <f t="shared" si="1857"/>
        <v>-21.6</v>
      </c>
      <c r="AW888" s="688">
        <f t="shared" si="1858"/>
        <v>0</v>
      </c>
      <c r="AX888" s="687">
        <f>'16. Востокгазпром'!BS35</f>
        <v>4.5</v>
      </c>
      <c r="AY888" s="687">
        <f>'16. Востокгазпром'!BU35</f>
        <v>0</v>
      </c>
      <c r="AZ888" s="687">
        <f t="shared" si="1859"/>
        <v>-4.5</v>
      </c>
      <c r="BA888" s="688">
        <f t="shared" si="1860"/>
        <v>0</v>
      </c>
      <c r="BB888" s="687">
        <f>'16. Востокгазпром'!BY35</f>
        <v>8.6</v>
      </c>
      <c r="BC888" s="687">
        <f>'16. Востокгазпром'!CA35</f>
        <v>0</v>
      </c>
      <c r="BD888" s="687">
        <f t="shared" si="1861"/>
        <v>-8.6</v>
      </c>
      <c r="BE888" s="688">
        <f t="shared" si="1862"/>
        <v>0</v>
      </c>
      <c r="BF888" s="687">
        <f>'16. Востокгазпром'!CE35</f>
        <v>8.5</v>
      </c>
      <c r="BG888" s="687">
        <f>'16. Востокгазпром'!CG35</f>
        <v>0</v>
      </c>
      <c r="BH888" s="687">
        <f t="shared" si="1863"/>
        <v>-8.5</v>
      </c>
      <c r="BI888" s="688">
        <f t="shared" si="1864"/>
        <v>0</v>
      </c>
      <c r="BJ888" s="687">
        <f t="shared" si="1865"/>
        <v>28.4</v>
      </c>
      <c r="BK888" s="687">
        <f t="shared" si="1866"/>
        <v>0</v>
      </c>
      <c r="BL888" s="687">
        <f t="shared" si="1867"/>
        <v>-28.4</v>
      </c>
      <c r="BM888" s="688">
        <f t="shared" si="1868"/>
        <v>0</v>
      </c>
      <c r="BN888" s="687">
        <f>'16. Востокгазпром'!CQ35</f>
        <v>9.6</v>
      </c>
      <c r="BO888" s="687">
        <f>'16. Востокгазпром'!CS35</f>
        <v>0</v>
      </c>
      <c r="BP888" s="687">
        <f t="shared" si="1869"/>
        <v>-9.6</v>
      </c>
      <c r="BQ888" s="688">
        <f t="shared" si="1870"/>
        <v>0</v>
      </c>
      <c r="BR888" s="687">
        <f>'16. Востокгазпром'!CW35</f>
        <v>9.3000000000000007</v>
      </c>
      <c r="BS888" s="687">
        <f>'16. Востокгазпром'!CY35</f>
        <v>0</v>
      </c>
      <c r="BT888" s="687">
        <f t="shared" si="1871"/>
        <v>-9.3000000000000007</v>
      </c>
      <c r="BU888" s="688">
        <f t="shared" si="1872"/>
        <v>0</v>
      </c>
      <c r="BV888" s="687">
        <f>'16. Востокгазпром'!DC35</f>
        <v>9.5</v>
      </c>
      <c r="BW888" s="687">
        <f>'16. Востокгазпром'!DE35</f>
        <v>0</v>
      </c>
      <c r="BX888" s="687">
        <f t="shared" si="1873"/>
        <v>-9.5</v>
      </c>
      <c r="BY888" s="688">
        <f t="shared" si="1874"/>
        <v>0</v>
      </c>
    </row>
    <row r="889" spans="2:77" ht="20.100000000000001" customHeight="1">
      <c r="C889" s="597" t="s">
        <v>928</v>
      </c>
      <c r="D889" s="528"/>
      <c r="E889" s="528"/>
      <c r="F889" s="529"/>
      <c r="G889" s="530" t="s">
        <v>929</v>
      </c>
      <c r="H889" s="530"/>
      <c r="I889" s="691" t="s">
        <v>883</v>
      </c>
      <c r="J889" s="687">
        <f t="shared" si="1831"/>
        <v>4.3000000000000007</v>
      </c>
      <c r="K889" s="687">
        <f t="shared" si="1832"/>
        <v>0</v>
      </c>
      <c r="L889" s="687">
        <f t="shared" si="1833"/>
        <v>-4.3000000000000007</v>
      </c>
      <c r="M889" s="688">
        <f t="shared" si="1834"/>
        <v>0</v>
      </c>
      <c r="N889" s="687">
        <f t="shared" si="1835"/>
        <v>1</v>
      </c>
      <c r="O889" s="687">
        <f t="shared" si="1836"/>
        <v>0</v>
      </c>
      <c r="P889" s="687">
        <f t="shared" si="1837"/>
        <v>-1</v>
      </c>
      <c r="Q889" s="688">
        <f t="shared" si="1838"/>
        <v>0</v>
      </c>
      <c r="R889" s="687">
        <f>'16. Востокгазпром'!W36</f>
        <v>0.4</v>
      </c>
      <c r="S889" s="687">
        <f>'16. Востокгазпром'!Y36</f>
        <v>0</v>
      </c>
      <c r="T889" s="687">
        <f t="shared" si="1839"/>
        <v>-0.4</v>
      </c>
      <c r="U889" s="688">
        <f t="shared" si="1840"/>
        <v>0</v>
      </c>
      <c r="V889" s="687">
        <f>'16. Востокгазпром'!AC36</f>
        <v>0.2</v>
      </c>
      <c r="W889" s="687">
        <f>'16. Востокгазпром'!AE36</f>
        <v>0</v>
      </c>
      <c r="X889" s="687">
        <f t="shared" si="1841"/>
        <v>-0.2</v>
      </c>
      <c r="Y889" s="688">
        <f t="shared" si="1842"/>
        <v>0</v>
      </c>
      <c r="Z889" s="687">
        <f>'16. Востокгазпром'!AI36</f>
        <v>0.4</v>
      </c>
      <c r="AA889" s="687">
        <f>'16. Востокгазпром'!AK36</f>
        <v>0</v>
      </c>
      <c r="AB889" s="687">
        <f t="shared" si="1843"/>
        <v>-0.4</v>
      </c>
      <c r="AC889" s="688">
        <f t="shared" si="1844"/>
        <v>0</v>
      </c>
      <c r="AD889" s="687">
        <f t="shared" si="1845"/>
        <v>1.1000000000000001</v>
      </c>
      <c r="AE889" s="687">
        <f t="shared" si="1846"/>
        <v>0</v>
      </c>
      <c r="AF889" s="687">
        <f t="shared" si="1847"/>
        <v>-1.1000000000000001</v>
      </c>
      <c r="AG889" s="688">
        <f t="shared" si="1848"/>
        <v>0</v>
      </c>
      <c r="AH889" s="687">
        <f>'16. Востокгазпром'!AU36</f>
        <v>0.4</v>
      </c>
      <c r="AI889" s="687">
        <f>'16. Востокгазпром'!AW36</f>
        <v>0</v>
      </c>
      <c r="AJ889" s="687">
        <f t="shared" si="1849"/>
        <v>-0.4</v>
      </c>
      <c r="AK889" s="688">
        <f t="shared" si="1850"/>
        <v>0</v>
      </c>
      <c r="AL889" s="687">
        <f>'16. Востокгазпром'!BA36</f>
        <v>0.4</v>
      </c>
      <c r="AM889" s="687">
        <f>'16. Востокгазпром'!BC36</f>
        <v>0</v>
      </c>
      <c r="AN889" s="687">
        <f t="shared" si="1851"/>
        <v>-0.4</v>
      </c>
      <c r="AO889" s="688">
        <f t="shared" si="1852"/>
        <v>0</v>
      </c>
      <c r="AP889" s="687">
        <f>'16. Востокгазпром'!BG36</f>
        <v>0.3</v>
      </c>
      <c r="AQ889" s="687">
        <f>'16. Востокгазпром'!BI36</f>
        <v>0</v>
      </c>
      <c r="AR889" s="687">
        <f t="shared" si="1853"/>
        <v>-0.3</v>
      </c>
      <c r="AS889" s="688">
        <f t="shared" si="1854"/>
        <v>0</v>
      </c>
      <c r="AT889" s="687">
        <f t="shared" si="1855"/>
        <v>1</v>
      </c>
      <c r="AU889" s="687">
        <f t="shared" si="1856"/>
        <v>0</v>
      </c>
      <c r="AV889" s="687">
        <f t="shared" si="1857"/>
        <v>-1</v>
      </c>
      <c r="AW889" s="688">
        <f t="shared" si="1858"/>
        <v>0</v>
      </c>
      <c r="AX889" s="687">
        <f>'16. Востокгазпром'!BS36</f>
        <v>0.2</v>
      </c>
      <c r="AY889" s="687">
        <f>'16. Востокгазпром'!BU36</f>
        <v>0</v>
      </c>
      <c r="AZ889" s="687">
        <f t="shared" si="1859"/>
        <v>-0.2</v>
      </c>
      <c r="BA889" s="688">
        <f t="shared" si="1860"/>
        <v>0</v>
      </c>
      <c r="BB889" s="687">
        <f>'16. Востокгазпром'!BY36</f>
        <v>0.4</v>
      </c>
      <c r="BC889" s="687">
        <f>'16. Востокгазпром'!CA36</f>
        <v>0</v>
      </c>
      <c r="BD889" s="687">
        <f t="shared" si="1861"/>
        <v>-0.4</v>
      </c>
      <c r="BE889" s="688">
        <f t="shared" si="1862"/>
        <v>0</v>
      </c>
      <c r="BF889" s="687">
        <f>'16. Востокгазпром'!CE36</f>
        <v>0.4</v>
      </c>
      <c r="BG889" s="687">
        <f>'16. Востокгазпром'!CG36</f>
        <v>0</v>
      </c>
      <c r="BH889" s="687">
        <f t="shared" si="1863"/>
        <v>-0.4</v>
      </c>
      <c r="BI889" s="688">
        <f t="shared" si="1864"/>
        <v>0</v>
      </c>
      <c r="BJ889" s="687">
        <f t="shared" si="1865"/>
        <v>1.2000000000000002</v>
      </c>
      <c r="BK889" s="687">
        <f t="shared" si="1866"/>
        <v>0</v>
      </c>
      <c r="BL889" s="687">
        <f t="shared" si="1867"/>
        <v>-1.2000000000000002</v>
      </c>
      <c r="BM889" s="688">
        <f t="shared" si="1868"/>
        <v>0</v>
      </c>
      <c r="BN889" s="687">
        <f>'16. Востокгазпром'!CQ36</f>
        <v>0.4</v>
      </c>
      <c r="BO889" s="687">
        <f>'16. Востокгазпром'!CS36</f>
        <v>0</v>
      </c>
      <c r="BP889" s="687">
        <f t="shared" si="1869"/>
        <v>-0.4</v>
      </c>
      <c r="BQ889" s="688">
        <f t="shared" si="1870"/>
        <v>0</v>
      </c>
      <c r="BR889" s="687">
        <f>'16. Востокгазпром'!CW36</f>
        <v>0.4</v>
      </c>
      <c r="BS889" s="687">
        <f>'16. Востокгазпром'!CY36</f>
        <v>0</v>
      </c>
      <c r="BT889" s="687">
        <f t="shared" si="1871"/>
        <v>-0.4</v>
      </c>
      <c r="BU889" s="688">
        <f t="shared" si="1872"/>
        <v>0</v>
      </c>
      <c r="BV889" s="687">
        <f>'16. Востокгазпром'!DC36</f>
        <v>0.4</v>
      </c>
      <c r="BW889" s="687">
        <f>'16. Востокгазпром'!DE36</f>
        <v>0</v>
      </c>
      <c r="BX889" s="687">
        <f t="shared" si="1873"/>
        <v>-0.4</v>
      </c>
      <c r="BY889" s="688">
        <f t="shared" si="1874"/>
        <v>0</v>
      </c>
    </row>
    <row r="890" spans="2:77" ht="20.100000000000001" customHeight="1">
      <c r="C890" s="597" t="s">
        <v>930</v>
      </c>
      <c r="D890" s="528"/>
      <c r="E890" s="528"/>
      <c r="F890" s="529"/>
      <c r="G890" s="530" t="s">
        <v>931</v>
      </c>
      <c r="H890" s="530"/>
      <c r="I890" s="691" t="s">
        <v>883</v>
      </c>
      <c r="J890" s="687">
        <f t="shared" si="1831"/>
        <v>6.3000000000000007</v>
      </c>
      <c r="K890" s="687">
        <f t="shared" si="1832"/>
        <v>0</v>
      </c>
      <c r="L890" s="687">
        <f t="shared" si="1833"/>
        <v>-6.3000000000000007</v>
      </c>
      <c r="M890" s="688">
        <f t="shared" si="1834"/>
        <v>0</v>
      </c>
      <c r="N890" s="687">
        <f t="shared" si="1835"/>
        <v>1.1000000000000001</v>
      </c>
      <c r="O890" s="687">
        <f t="shared" si="1836"/>
        <v>0</v>
      </c>
      <c r="P890" s="687">
        <f t="shared" si="1837"/>
        <v>-1.1000000000000001</v>
      </c>
      <c r="Q890" s="688">
        <f t="shared" si="1838"/>
        <v>0</v>
      </c>
      <c r="R890" s="687">
        <f>'16. Востокгазпром'!W37</f>
        <v>0.5</v>
      </c>
      <c r="S890" s="687">
        <f>'16. Востокгазпром'!Y37</f>
        <v>0</v>
      </c>
      <c r="T890" s="687">
        <f t="shared" si="1839"/>
        <v>-0.5</v>
      </c>
      <c r="U890" s="688">
        <f t="shared" si="1840"/>
        <v>0</v>
      </c>
      <c r="V890" s="687">
        <f>'16. Востокгазпром'!AC37</f>
        <v>0.2</v>
      </c>
      <c r="W890" s="687">
        <f>'16. Востокгазпром'!AE37</f>
        <v>0</v>
      </c>
      <c r="X890" s="687">
        <f t="shared" si="1841"/>
        <v>-0.2</v>
      </c>
      <c r="Y890" s="688">
        <f t="shared" si="1842"/>
        <v>0</v>
      </c>
      <c r="Z890" s="687">
        <f>'16. Востокгазпром'!AI37</f>
        <v>0.4</v>
      </c>
      <c r="AA890" s="687">
        <f>'16. Востокгазпром'!AK37</f>
        <v>0</v>
      </c>
      <c r="AB890" s="687">
        <f t="shared" si="1843"/>
        <v>-0.4</v>
      </c>
      <c r="AC890" s="688">
        <f t="shared" si="1844"/>
        <v>0</v>
      </c>
      <c r="AD890" s="687">
        <f t="shared" si="1845"/>
        <v>1.5</v>
      </c>
      <c r="AE890" s="687">
        <f t="shared" si="1846"/>
        <v>0</v>
      </c>
      <c r="AF890" s="687">
        <f t="shared" si="1847"/>
        <v>-1.5</v>
      </c>
      <c r="AG890" s="688">
        <f t="shared" si="1848"/>
        <v>0</v>
      </c>
      <c r="AH890" s="687">
        <f>'16. Востокгазпром'!AU37</f>
        <v>0.5</v>
      </c>
      <c r="AI890" s="687">
        <f>'16. Востокгазпром'!AW37</f>
        <v>0</v>
      </c>
      <c r="AJ890" s="687">
        <f t="shared" si="1849"/>
        <v>-0.5</v>
      </c>
      <c r="AK890" s="688">
        <f t="shared" si="1850"/>
        <v>0</v>
      </c>
      <c r="AL890" s="687">
        <f>'16. Востокгазпром'!BA37</f>
        <v>0.5</v>
      </c>
      <c r="AM890" s="687">
        <f>'16. Востокгазпром'!BC37</f>
        <v>0</v>
      </c>
      <c r="AN890" s="687">
        <f t="shared" si="1851"/>
        <v>-0.5</v>
      </c>
      <c r="AO890" s="688">
        <f t="shared" si="1852"/>
        <v>0</v>
      </c>
      <c r="AP890" s="687">
        <f>'16. Востокгазпром'!BG37</f>
        <v>0.5</v>
      </c>
      <c r="AQ890" s="687">
        <f>'16. Востокгазпром'!BI37</f>
        <v>0</v>
      </c>
      <c r="AR890" s="687">
        <f t="shared" si="1853"/>
        <v>-0.5</v>
      </c>
      <c r="AS890" s="688">
        <f t="shared" si="1854"/>
        <v>0</v>
      </c>
      <c r="AT890" s="687">
        <f t="shared" si="1855"/>
        <v>1.3</v>
      </c>
      <c r="AU890" s="687">
        <f t="shared" si="1856"/>
        <v>0</v>
      </c>
      <c r="AV890" s="687">
        <f t="shared" si="1857"/>
        <v>-1.3</v>
      </c>
      <c r="AW890" s="688">
        <f t="shared" si="1858"/>
        <v>0</v>
      </c>
      <c r="AX890" s="687">
        <f>'16. Востокгазпром'!BS37</f>
        <v>0.3</v>
      </c>
      <c r="AY890" s="687">
        <f>'16. Востокгазпром'!BU37</f>
        <v>0</v>
      </c>
      <c r="AZ890" s="687">
        <f t="shared" si="1859"/>
        <v>-0.3</v>
      </c>
      <c r="BA890" s="688">
        <f t="shared" si="1860"/>
        <v>0</v>
      </c>
      <c r="BB890" s="687">
        <f>'16. Востокгазпром'!BY37</f>
        <v>0.5</v>
      </c>
      <c r="BC890" s="687">
        <f>'16. Востокгазпром'!CA37</f>
        <v>0</v>
      </c>
      <c r="BD890" s="687">
        <f t="shared" si="1861"/>
        <v>-0.5</v>
      </c>
      <c r="BE890" s="688">
        <f t="shared" si="1862"/>
        <v>0</v>
      </c>
      <c r="BF890" s="687">
        <f>'16. Востокгазпром'!CE37</f>
        <v>0.5</v>
      </c>
      <c r="BG890" s="687">
        <f>'16. Востокгазпром'!CG37</f>
        <v>0</v>
      </c>
      <c r="BH890" s="687">
        <f t="shared" si="1863"/>
        <v>-0.5</v>
      </c>
      <c r="BI890" s="688">
        <f t="shared" si="1864"/>
        <v>0</v>
      </c>
      <c r="BJ890" s="687">
        <f t="shared" si="1865"/>
        <v>2.4</v>
      </c>
      <c r="BK890" s="687">
        <f t="shared" si="1866"/>
        <v>0</v>
      </c>
      <c r="BL890" s="687">
        <f t="shared" si="1867"/>
        <v>-2.4</v>
      </c>
      <c r="BM890" s="688">
        <f t="shared" si="1868"/>
        <v>0</v>
      </c>
      <c r="BN890" s="687">
        <f>'16. Востокгазпром'!CQ37</f>
        <v>0.7</v>
      </c>
      <c r="BO890" s="687">
        <f>'16. Востокгазпром'!CS37</f>
        <v>0</v>
      </c>
      <c r="BP890" s="687">
        <f t="shared" si="1869"/>
        <v>-0.7</v>
      </c>
      <c r="BQ890" s="688">
        <f t="shared" si="1870"/>
        <v>0</v>
      </c>
      <c r="BR890" s="687">
        <f>'16. Востокгазпром'!CW37</f>
        <v>0.7</v>
      </c>
      <c r="BS890" s="687">
        <f>'16. Востокгазпром'!CY37</f>
        <v>0</v>
      </c>
      <c r="BT890" s="687">
        <f t="shared" si="1871"/>
        <v>-0.7</v>
      </c>
      <c r="BU890" s="688">
        <f t="shared" si="1872"/>
        <v>0</v>
      </c>
      <c r="BV890" s="687">
        <f>'16. Востокгазпром'!DC37</f>
        <v>1</v>
      </c>
      <c r="BW890" s="687">
        <f>'16. Востокгазпром'!DE37</f>
        <v>0</v>
      </c>
      <c r="BX890" s="687">
        <f t="shared" si="1873"/>
        <v>-1</v>
      </c>
      <c r="BY890" s="688">
        <f t="shared" si="1874"/>
        <v>0</v>
      </c>
    </row>
    <row r="891" spans="2:77" ht="37.5" customHeight="1">
      <c r="B891" s="591" t="s">
        <v>153</v>
      </c>
      <c r="C891" s="594" t="s">
        <v>932</v>
      </c>
      <c r="D891" s="528"/>
      <c r="E891" s="528"/>
      <c r="F891" s="529"/>
      <c r="G891" s="530" t="s">
        <v>933</v>
      </c>
      <c r="H891" s="530"/>
      <c r="I891" s="626" t="s">
        <v>883</v>
      </c>
      <c r="J891" s="687">
        <f t="shared" si="1831"/>
        <v>783.1</v>
      </c>
      <c r="K891" s="687">
        <f t="shared" si="1832"/>
        <v>0</v>
      </c>
      <c r="L891" s="687">
        <f t="shared" si="1833"/>
        <v>-783.1</v>
      </c>
      <c r="M891" s="688">
        <f t="shared" si="1834"/>
        <v>0</v>
      </c>
      <c r="N891" s="687">
        <f t="shared" si="1835"/>
        <v>184.5</v>
      </c>
      <c r="O891" s="687">
        <f t="shared" si="1836"/>
        <v>0</v>
      </c>
      <c r="P891" s="687">
        <f t="shared" si="1837"/>
        <v>-184.5</v>
      </c>
      <c r="Q891" s="688">
        <f t="shared" si="1838"/>
        <v>0</v>
      </c>
      <c r="R891" s="687">
        <f>'16. Востокгазпром'!W38</f>
        <v>64.3</v>
      </c>
      <c r="S891" s="687">
        <f>'16. Востокгазпром'!Y38</f>
        <v>0</v>
      </c>
      <c r="T891" s="687">
        <f t="shared" si="1839"/>
        <v>-64.3</v>
      </c>
      <c r="U891" s="688">
        <f t="shared" si="1840"/>
        <v>0</v>
      </c>
      <c r="V891" s="687">
        <f>'16. Востокгазпром'!AC38</f>
        <v>56.20000000000001</v>
      </c>
      <c r="W891" s="687">
        <f>'16. Востокгазпром'!AE38</f>
        <v>0</v>
      </c>
      <c r="X891" s="687">
        <f t="shared" si="1841"/>
        <v>-56.20000000000001</v>
      </c>
      <c r="Y891" s="688">
        <f t="shared" si="1842"/>
        <v>0</v>
      </c>
      <c r="Z891" s="687">
        <f>'16. Востокгазпром'!AI38</f>
        <v>64</v>
      </c>
      <c r="AA891" s="687">
        <f>'16. Востокгазпром'!AK38</f>
        <v>0</v>
      </c>
      <c r="AB891" s="687">
        <f t="shared" si="1843"/>
        <v>-64</v>
      </c>
      <c r="AC891" s="688">
        <f t="shared" si="1844"/>
        <v>0</v>
      </c>
      <c r="AD891" s="687">
        <f t="shared" si="1845"/>
        <v>196.8</v>
      </c>
      <c r="AE891" s="687">
        <f t="shared" si="1846"/>
        <v>0</v>
      </c>
      <c r="AF891" s="687">
        <f t="shared" si="1847"/>
        <v>-196.8</v>
      </c>
      <c r="AG891" s="688">
        <f t="shared" si="1848"/>
        <v>0</v>
      </c>
      <c r="AH891" s="687">
        <f>'16. Востокгазпром'!AU38</f>
        <v>62.9</v>
      </c>
      <c r="AI891" s="687">
        <f>'16. Востокгазпром'!AW38</f>
        <v>0</v>
      </c>
      <c r="AJ891" s="687">
        <f t="shared" si="1849"/>
        <v>-62.9</v>
      </c>
      <c r="AK891" s="688">
        <f t="shared" si="1850"/>
        <v>0</v>
      </c>
      <c r="AL891" s="687">
        <f>'16. Востокгазпром'!BA38</f>
        <v>66.400000000000006</v>
      </c>
      <c r="AM891" s="687">
        <f>'16. Востокгазпром'!BC38</f>
        <v>0</v>
      </c>
      <c r="AN891" s="687">
        <f t="shared" si="1851"/>
        <v>-66.400000000000006</v>
      </c>
      <c r="AO891" s="688">
        <f t="shared" si="1852"/>
        <v>0</v>
      </c>
      <c r="AP891" s="687">
        <f>'16. Востокгазпром'!BG38</f>
        <v>67.5</v>
      </c>
      <c r="AQ891" s="687">
        <f>'16. Востокгазпром'!BI38</f>
        <v>0</v>
      </c>
      <c r="AR891" s="687">
        <f t="shared" si="1853"/>
        <v>-67.5</v>
      </c>
      <c r="AS891" s="688">
        <f t="shared" si="1854"/>
        <v>0</v>
      </c>
      <c r="AT891" s="687">
        <f t="shared" si="1855"/>
        <v>169.8</v>
      </c>
      <c r="AU891" s="687">
        <f t="shared" si="1856"/>
        <v>0</v>
      </c>
      <c r="AV891" s="687">
        <f t="shared" si="1857"/>
        <v>-169.8</v>
      </c>
      <c r="AW891" s="688">
        <f t="shared" si="1858"/>
        <v>0</v>
      </c>
      <c r="AX891" s="687">
        <f>'16. Востокгазпром'!BS38</f>
        <v>36.299999999999997</v>
      </c>
      <c r="AY891" s="687">
        <f>'16. Востокгазпром'!BU38</f>
        <v>0</v>
      </c>
      <c r="AZ891" s="687">
        <f t="shared" si="1859"/>
        <v>-36.299999999999997</v>
      </c>
      <c r="BA891" s="688">
        <f t="shared" si="1860"/>
        <v>0</v>
      </c>
      <c r="BB891" s="687">
        <f>'16. Востокгазпром'!BY38</f>
        <v>69</v>
      </c>
      <c r="BC891" s="687">
        <f>'16. Востокгазпром'!CA38</f>
        <v>0</v>
      </c>
      <c r="BD891" s="687">
        <f t="shared" si="1861"/>
        <v>-69</v>
      </c>
      <c r="BE891" s="688">
        <f t="shared" si="1862"/>
        <v>0</v>
      </c>
      <c r="BF891" s="687">
        <f>'16. Востокгазпром'!CE38</f>
        <v>64.5</v>
      </c>
      <c r="BG891" s="687">
        <f>'16. Востокгазпром'!CG38</f>
        <v>0</v>
      </c>
      <c r="BH891" s="687">
        <f t="shared" si="1863"/>
        <v>-64.5</v>
      </c>
      <c r="BI891" s="688">
        <f t="shared" si="1864"/>
        <v>0</v>
      </c>
      <c r="BJ891" s="687">
        <f t="shared" si="1865"/>
        <v>232</v>
      </c>
      <c r="BK891" s="687">
        <f t="shared" si="1866"/>
        <v>0</v>
      </c>
      <c r="BL891" s="687">
        <f t="shared" si="1867"/>
        <v>-232</v>
      </c>
      <c r="BM891" s="688">
        <f t="shared" si="1868"/>
        <v>0</v>
      </c>
      <c r="BN891" s="687">
        <f>'16. Востокгазпром'!CQ38</f>
        <v>77.900000000000006</v>
      </c>
      <c r="BO891" s="687">
        <f>'16. Востокгазпром'!CS38</f>
        <v>0</v>
      </c>
      <c r="BP891" s="687">
        <f t="shared" si="1869"/>
        <v>-77.900000000000006</v>
      </c>
      <c r="BQ891" s="688">
        <f t="shared" si="1870"/>
        <v>0</v>
      </c>
      <c r="BR891" s="687">
        <f>'16. Востокгазпром'!CW38</f>
        <v>76.600000000000009</v>
      </c>
      <c r="BS891" s="687">
        <f>'16. Востокгазпром'!CY38</f>
        <v>0</v>
      </c>
      <c r="BT891" s="687">
        <f t="shared" si="1871"/>
        <v>-76.600000000000009</v>
      </c>
      <c r="BU891" s="688">
        <f t="shared" si="1872"/>
        <v>0</v>
      </c>
      <c r="BV891" s="687">
        <f>'16. Востокгазпром'!DC38</f>
        <v>77.5</v>
      </c>
      <c r="BW891" s="687">
        <f>'16. Востокгазпром'!DE38</f>
        <v>0</v>
      </c>
      <c r="BX891" s="687">
        <f t="shared" si="1873"/>
        <v>-77.5</v>
      </c>
      <c r="BY891" s="688">
        <f t="shared" si="1874"/>
        <v>0</v>
      </c>
    </row>
    <row r="892" spans="2:77" ht="20.100000000000001" customHeight="1">
      <c r="C892" s="593" t="s">
        <v>924</v>
      </c>
      <c r="D892" s="528"/>
      <c r="E892" s="528"/>
      <c r="F892" s="529"/>
      <c r="G892" s="530" t="s">
        <v>934</v>
      </c>
      <c r="H892" s="530"/>
      <c r="I892" s="691" t="s">
        <v>883</v>
      </c>
      <c r="J892" s="687">
        <f t="shared" si="1831"/>
        <v>667.1</v>
      </c>
      <c r="K892" s="687">
        <f t="shared" si="1832"/>
        <v>0</v>
      </c>
      <c r="L892" s="687">
        <f t="shared" si="1833"/>
        <v>-667.1</v>
      </c>
      <c r="M892" s="688">
        <f t="shared" si="1834"/>
        <v>0</v>
      </c>
      <c r="N892" s="687">
        <f t="shared" si="1835"/>
        <v>154.69999999999999</v>
      </c>
      <c r="O892" s="687">
        <f t="shared" si="1836"/>
        <v>0</v>
      </c>
      <c r="P892" s="687">
        <f t="shared" si="1837"/>
        <v>-154.69999999999999</v>
      </c>
      <c r="Q892" s="688">
        <f t="shared" si="1838"/>
        <v>0</v>
      </c>
      <c r="R892" s="687">
        <f>'16. Востокгазпром'!W39</f>
        <v>53.3</v>
      </c>
      <c r="S892" s="687">
        <f>'16. Востокгазпром'!Y39</f>
        <v>0</v>
      </c>
      <c r="T892" s="687">
        <f t="shared" si="1839"/>
        <v>-53.3</v>
      </c>
      <c r="U892" s="688">
        <f t="shared" si="1840"/>
        <v>0</v>
      </c>
      <c r="V892" s="687">
        <f>'16. Востокгазпром'!AC39</f>
        <v>47.7</v>
      </c>
      <c r="W892" s="687">
        <f>'16. Востокгазпром'!AE39</f>
        <v>0</v>
      </c>
      <c r="X892" s="687">
        <f t="shared" si="1841"/>
        <v>-47.7</v>
      </c>
      <c r="Y892" s="688">
        <f t="shared" si="1842"/>
        <v>0</v>
      </c>
      <c r="Z892" s="687">
        <f>'16. Востокгазпром'!AI39</f>
        <v>53.7</v>
      </c>
      <c r="AA892" s="687">
        <f>'16. Востокгазпром'!AK39</f>
        <v>0</v>
      </c>
      <c r="AB892" s="687">
        <f t="shared" si="1843"/>
        <v>-53.7</v>
      </c>
      <c r="AC892" s="688">
        <f t="shared" si="1844"/>
        <v>0</v>
      </c>
      <c r="AD892" s="687">
        <f t="shared" si="1845"/>
        <v>166.5</v>
      </c>
      <c r="AE892" s="687">
        <f t="shared" si="1846"/>
        <v>0</v>
      </c>
      <c r="AF892" s="687">
        <f t="shared" si="1847"/>
        <v>-166.5</v>
      </c>
      <c r="AG892" s="688">
        <f t="shared" si="1848"/>
        <v>0</v>
      </c>
      <c r="AH892" s="687">
        <f>'16. Востокгазпром'!AU39</f>
        <v>52.6</v>
      </c>
      <c r="AI892" s="687">
        <f>'16. Востокгазпром'!AW39</f>
        <v>0</v>
      </c>
      <c r="AJ892" s="687">
        <f t="shared" si="1849"/>
        <v>-52.6</v>
      </c>
      <c r="AK892" s="688">
        <f t="shared" si="1850"/>
        <v>0</v>
      </c>
      <c r="AL892" s="687">
        <f>'16. Востокгазпром'!BA39</f>
        <v>56</v>
      </c>
      <c r="AM892" s="687">
        <f>'16. Востокгазпром'!BC39</f>
        <v>0</v>
      </c>
      <c r="AN892" s="687">
        <f t="shared" si="1851"/>
        <v>-56</v>
      </c>
      <c r="AO892" s="688">
        <f t="shared" si="1852"/>
        <v>0</v>
      </c>
      <c r="AP892" s="687">
        <f>'16. Востокгазпром'!BG39</f>
        <v>57.9</v>
      </c>
      <c r="AQ892" s="687">
        <f>'16. Востокгазпром'!BI39</f>
        <v>0</v>
      </c>
      <c r="AR892" s="687">
        <f t="shared" si="1853"/>
        <v>-57.9</v>
      </c>
      <c r="AS892" s="688">
        <f t="shared" si="1854"/>
        <v>0</v>
      </c>
      <c r="AT892" s="687">
        <f t="shared" si="1855"/>
        <v>145.9</v>
      </c>
      <c r="AU892" s="687">
        <f t="shared" si="1856"/>
        <v>0</v>
      </c>
      <c r="AV892" s="687">
        <f t="shared" si="1857"/>
        <v>-145.9</v>
      </c>
      <c r="AW892" s="688">
        <f t="shared" si="1858"/>
        <v>0</v>
      </c>
      <c r="AX892" s="687">
        <f>'16. Востокгазпром'!BS39</f>
        <v>31.3</v>
      </c>
      <c r="AY892" s="687">
        <f>'16. Востокгазпром'!BU39</f>
        <v>0</v>
      </c>
      <c r="AZ892" s="687">
        <f t="shared" si="1859"/>
        <v>-31.3</v>
      </c>
      <c r="BA892" s="688">
        <f t="shared" si="1860"/>
        <v>0</v>
      </c>
      <c r="BB892" s="687">
        <f>'16. Востокгазпром'!BY39</f>
        <v>59.5</v>
      </c>
      <c r="BC892" s="687">
        <f>'16. Востокгазпром'!CA39</f>
        <v>0</v>
      </c>
      <c r="BD892" s="687">
        <f t="shared" si="1861"/>
        <v>-59.5</v>
      </c>
      <c r="BE892" s="688">
        <f t="shared" si="1862"/>
        <v>0</v>
      </c>
      <c r="BF892" s="687">
        <f>'16. Востокгазпром'!CE39</f>
        <v>55.1</v>
      </c>
      <c r="BG892" s="687">
        <f>'16. Востокгазпром'!CG39</f>
        <v>0</v>
      </c>
      <c r="BH892" s="687">
        <f t="shared" si="1863"/>
        <v>-55.1</v>
      </c>
      <c r="BI892" s="688">
        <f t="shared" si="1864"/>
        <v>0</v>
      </c>
      <c r="BJ892" s="687">
        <f t="shared" si="1865"/>
        <v>200</v>
      </c>
      <c r="BK892" s="687">
        <f t="shared" si="1866"/>
        <v>0</v>
      </c>
      <c r="BL892" s="687">
        <f t="shared" si="1867"/>
        <v>-200</v>
      </c>
      <c r="BM892" s="688">
        <f t="shared" si="1868"/>
        <v>0</v>
      </c>
      <c r="BN892" s="687">
        <f>'16. Востокгазпром'!CQ39</f>
        <v>67.2</v>
      </c>
      <c r="BO892" s="687">
        <f>'16. Востокгазпром'!CS39</f>
        <v>0</v>
      </c>
      <c r="BP892" s="687">
        <f t="shared" si="1869"/>
        <v>-67.2</v>
      </c>
      <c r="BQ892" s="688">
        <f t="shared" si="1870"/>
        <v>0</v>
      </c>
      <c r="BR892" s="687">
        <f>'16. Востокгазпром'!CW39</f>
        <v>66.2</v>
      </c>
      <c r="BS892" s="687">
        <f>'16. Востокгазпром'!CY39</f>
        <v>0</v>
      </c>
      <c r="BT892" s="687">
        <f t="shared" si="1871"/>
        <v>-66.2</v>
      </c>
      <c r="BU892" s="688">
        <f t="shared" si="1872"/>
        <v>0</v>
      </c>
      <c r="BV892" s="687">
        <f>'16. Востокгазпром'!DC39</f>
        <v>66.599999999999994</v>
      </c>
      <c r="BW892" s="687">
        <f>'16. Востокгазпром'!DE39</f>
        <v>0</v>
      </c>
      <c r="BX892" s="687">
        <f t="shared" si="1873"/>
        <v>-66.599999999999994</v>
      </c>
      <c r="BY892" s="688">
        <f t="shared" si="1874"/>
        <v>0</v>
      </c>
    </row>
    <row r="893" spans="2:77" ht="20.100000000000001" customHeight="1">
      <c r="C893" s="593" t="s">
        <v>926</v>
      </c>
      <c r="D893" s="528"/>
      <c r="E893" s="528"/>
      <c r="F893" s="529"/>
      <c r="G893" s="530" t="s">
        <v>935</v>
      </c>
      <c r="H893" s="530"/>
      <c r="I893" s="691" t="s">
        <v>883</v>
      </c>
      <c r="J893" s="687">
        <f t="shared" si="1831"/>
        <v>105.4</v>
      </c>
      <c r="K893" s="687">
        <f t="shared" si="1832"/>
        <v>0</v>
      </c>
      <c r="L893" s="687">
        <f t="shared" si="1833"/>
        <v>-105.4</v>
      </c>
      <c r="M893" s="688">
        <f t="shared" si="1834"/>
        <v>0</v>
      </c>
      <c r="N893" s="687">
        <f t="shared" si="1835"/>
        <v>27.7</v>
      </c>
      <c r="O893" s="687">
        <f t="shared" si="1836"/>
        <v>0</v>
      </c>
      <c r="P893" s="687">
        <f t="shared" si="1837"/>
        <v>-27.7</v>
      </c>
      <c r="Q893" s="688">
        <f t="shared" si="1838"/>
        <v>0</v>
      </c>
      <c r="R893" s="687">
        <f>'16. Востокгазпром'!W40</f>
        <v>10.1</v>
      </c>
      <c r="S893" s="687">
        <f>'16. Востокгазпром'!Y40</f>
        <v>0</v>
      </c>
      <c r="T893" s="687">
        <f t="shared" si="1839"/>
        <v>-10.1</v>
      </c>
      <c r="U893" s="688">
        <f t="shared" si="1840"/>
        <v>0</v>
      </c>
      <c r="V893" s="687">
        <f>'16. Востокгазпром'!AC40</f>
        <v>8.1</v>
      </c>
      <c r="W893" s="687">
        <f>'16. Востокгазпром'!AE40</f>
        <v>0</v>
      </c>
      <c r="X893" s="687">
        <f t="shared" si="1841"/>
        <v>-8.1</v>
      </c>
      <c r="Y893" s="688">
        <f t="shared" si="1842"/>
        <v>0</v>
      </c>
      <c r="Z893" s="687">
        <f>'16. Востокгазпром'!AI40</f>
        <v>9.5</v>
      </c>
      <c r="AA893" s="687">
        <f>'16. Востокгазпром'!AK40</f>
        <v>0</v>
      </c>
      <c r="AB893" s="687">
        <f t="shared" si="1843"/>
        <v>-9.5</v>
      </c>
      <c r="AC893" s="688">
        <f t="shared" si="1844"/>
        <v>0</v>
      </c>
      <c r="AD893" s="687">
        <f t="shared" si="1845"/>
        <v>27.7</v>
      </c>
      <c r="AE893" s="687">
        <f t="shared" si="1846"/>
        <v>0</v>
      </c>
      <c r="AF893" s="687">
        <f t="shared" si="1847"/>
        <v>-27.7</v>
      </c>
      <c r="AG893" s="688">
        <f t="shared" si="1848"/>
        <v>0</v>
      </c>
      <c r="AH893" s="687">
        <f>'16. Востокгазпром'!AU40</f>
        <v>9.4</v>
      </c>
      <c r="AI893" s="687">
        <f>'16. Востокгазпром'!AW40</f>
        <v>0</v>
      </c>
      <c r="AJ893" s="687">
        <f t="shared" si="1849"/>
        <v>-9.4</v>
      </c>
      <c r="AK893" s="688">
        <f t="shared" si="1850"/>
        <v>0</v>
      </c>
      <c r="AL893" s="687">
        <f>'16. Востокгазпром'!BA40</f>
        <v>9.5</v>
      </c>
      <c r="AM893" s="687">
        <f>'16. Востокгазпром'!BC40</f>
        <v>0</v>
      </c>
      <c r="AN893" s="687">
        <f t="shared" si="1851"/>
        <v>-9.5</v>
      </c>
      <c r="AO893" s="688">
        <f t="shared" si="1852"/>
        <v>0</v>
      </c>
      <c r="AP893" s="687">
        <f>'16. Востокгазпром'!BG40</f>
        <v>8.8000000000000007</v>
      </c>
      <c r="AQ893" s="687">
        <f>'16. Востокгазпром'!BI40</f>
        <v>0</v>
      </c>
      <c r="AR893" s="687">
        <f t="shared" si="1853"/>
        <v>-8.8000000000000007</v>
      </c>
      <c r="AS893" s="688">
        <f t="shared" si="1854"/>
        <v>0</v>
      </c>
      <c r="AT893" s="687">
        <f t="shared" si="1855"/>
        <v>21.6</v>
      </c>
      <c r="AU893" s="687">
        <f t="shared" si="1856"/>
        <v>0</v>
      </c>
      <c r="AV893" s="687">
        <f t="shared" si="1857"/>
        <v>-21.6</v>
      </c>
      <c r="AW893" s="688">
        <f t="shared" si="1858"/>
        <v>0</v>
      </c>
      <c r="AX893" s="687">
        <f>'16. Востокгазпром'!BS40</f>
        <v>4.5</v>
      </c>
      <c r="AY893" s="687">
        <f>'16. Востокгазпром'!BU40</f>
        <v>0</v>
      </c>
      <c r="AZ893" s="687">
        <f t="shared" si="1859"/>
        <v>-4.5</v>
      </c>
      <c r="BA893" s="688">
        <f t="shared" si="1860"/>
        <v>0</v>
      </c>
      <c r="BB893" s="687">
        <f>'16. Востокгазпром'!BY40</f>
        <v>8.6</v>
      </c>
      <c r="BC893" s="687">
        <f>'16. Востокгазпром'!CA40</f>
        <v>0</v>
      </c>
      <c r="BD893" s="687">
        <f t="shared" si="1861"/>
        <v>-8.6</v>
      </c>
      <c r="BE893" s="688">
        <f t="shared" si="1862"/>
        <v>0</v>
      </c>
      <c r="BF893" s="687">
        <f>'16. Востокгазпром'!CE40</f>
        <v>8.5</v>
      </c>
      <c r="BG893" s="687">
        <f>'16. Востокгазпром'!CG40</f>
        <v>0</v>
      </c>
      <c r="BH893" s="687">
        <f t="shared" si="1863"/>
        <v>-8.5</v>
      </c>
      <c r="BI893" s="688">
        <f t="shared" si="1864"/>
        <v>0</v>
      </c>
      <c r="BJ893" s="687">
        <f t="shared" si="1865"/>
        <v>28.4</v>
      </c>
      <c r="BK893" s="687">
        <f t="shared" si="1866"/>
        <v>0</v>
      </c>
      <c r="BL893" s="687">
        <f t="shared" si="1867"/>
        <v>-28.4</v>
      </c>
      <c r="BM893" s="688">
        <f t="shared" si="1868"/>
        <v>0</v>
      </c>
      <c r="BN893" s="687">
        <f>'16. Востокгазпром'!CQ40</f>
        <v>9.6</v>
      </c>
      <c r="BO893" s="687">
        <f>'16. Востокгазпром'!CS40</f>
        <v>0</v>
      </c>
      <c r="BP893" s="687">
        <f t="shared" si="1869"/>
        <v>-9.6</v>
      </c>
      <c r="BQ893" s="688">
        <f t="shared" si="1870"/>
        <v>0</v>
      </c>
      <c r="BR893" s="687">
        <f>'16. Востокгазпром'!CW40</f>
        <v>9.3000000000000007</v>
      </c>
      <c r="BS893" s="687">
        <f>'16. Востокгазпром'!CY40</f>
        <v>0</v>
      </c>
      <c r="BT893" s="687">
        <f t="shared" si="1871"/>
        <v>-9.3000000000000007</v>
      </c>
      <c r="BU893" s="688">
        <f t="shared" si="1872"/>
        <v>0</v>
      </c>
      <c r="BV893" s="687">
        <f>'16. Востокгазпром'!DC40</f>
        <v>9.5</v>
      </c>
      <c r="BW893" s="687">
        <f>'16. Востокгазпром'!DE40</f>
        <v>0</v>
      </c>
      <c r="BX893" s="687">
        <f t="shared" si="1873"/>
        <v>-9.5</v>
      </c>
      <c r="BY893" s="688">
        <f t="shared" si="1874"/>
        <v>0</v>
      </c>
    </row>
    <row r="894" spans="2:77" ht="20.100000000000001" customHeight="1">
      <c r="C894" s="597" t="s">
        <v>928</v>
      </c>
      <c r="D894" s="528"/>
      <c r="E894" s="528"/>
      <c r="F894" s="529"/>
      <c r="G894" s="530" t="s">
        <v>936</v>
      </c>
      <c r="H894" s="530"/>
      <c r="I894" s="691" t="s">
        <v>883</v>
      </c>
      <c r="J894" s="687">
        <f t="shared" si="1831"/>
        <v>4.3000000000000007</v>
      </c>
      <c r="K894" s="687">
        <f t="shared" si="1832"/>
        <v>0</v>
      </c>
      <c r="L894" s="687">
        <f t="shared" si="1833"/>
        <v>-4.3000000000000007</v>
      </c>
      <c r="M894" s="688">
        <f t="shared" si="1834"/>
        <v>0</v>
      </c>
      <c r="N894" s="687">
        <f t="shared" si="1835"/>
        <v>1</v>
      </c>
      <c r="O894" s="687">
        <f t="shared" si="1836"/>
        <v>0</v>
      </c>
      <c r="P894" s="687">
        <f t="shared" si="1837"/>
        <v>-1</v>
      </c>
      <c r="Q894" s="688">
        <f t="shared" si="1838"/>
        <v>0</v>
      </c>
      <c r="R894" s="687">
        <f>'16. Востокгазпром'!W41</f>
        <v>0.4</v>
      </c>
      <c r="S894" s="687">
        <f>'16. Востокгазпром'!Y41</f>
        <v>0</v>
      </c>
      <c r="T894" s="687">
        <f t="shared" si="1839"/>
        <v>-0.4</v>
      </c>
      <c r="U894" s="688">
        <f t="shared" si="1840"/>
        <v>0</v>
      </c>
      <c r="V894" s="687">
        <f>'16. Востокгазпром'!AC41</f>
        <v>0.2</v>
      </c>
      <c r="W894" s="687">
        <f>'16. Востокгазпром'!AE41</f>
        <v>0</v>
      </c>
      <c r="X894" s="687">
        <f t="shared" si="1841"/>
        <v>-0.2</v>
      </c>
      <c r="Y894" s="688">
        <f t="shared" si="1842"/>
        <v>0</v>
      </c>
      <c r="Z894" s="687">
        <f>'16. Востокгазпром'!AI41</f>
        <v>0.4</v>
      </c>
      <c r="AA894" s="687">
        <f>'16. Востокгазпром'!AK41</f>
        <v>0</v>
      </c>
      <c r="AB894" s="687">
        <f t="shared" si="1843"/>
        <v>-0.4</v>
      </c>
      <c r="AC894" s="688">
        <f t="shared" si="1844"/>
        <v>0</v>
      </c>
      <c r="AD894" s="687">
        <f t="shared" si="1845"/>
        <v>1.1000000000000001</v>
      </c>
      <c r="AE894" s="687">
        <f t="shared" si="1846"/>
        <v>0</v>
      </c>
      <c r="AF894" s="687">
        <f t="shared" si="1847"/>
        <v>-1.1000000000000001</v>
      </c>
      <c r="AG894" s="688">
        <f t="shared" si="1848"/>
        <v>0</v>
      </c>
      <c r="AH894" s="687">
        <f>'16. Востокгазпром'!AU41</f>
        <v>0.4</v>
      </c>
      <c r="AI894" s="687">
        <f>'16. Востокгазпром'!AW41</f>
        <v>0</v>
      </c>
      <c r="AJ894" s="687">
        <f t="shared" si="1849"/>
        <v>-0.4</v>
      </c>
      <c r="AK894" s="688">
        <f t="shared" si="1850"/>
        <v>0</v>
      </c>
      <c r="AL894" s="687">
        <f>'16. Востокгазпром'!BA41</f>
        <v>0.4</v>
      </c>
      <c r="AM894" s="687">
        <f>'16. Востокгазпром'!BC41</f>
        <v>0</v>
      </c>
      <c r="AN894" s="687">
        <f t="shared" si="1851"/>
        <v>-0.4</v>
      </c>
      <c r="AO894" s="688">
        <f t="shared" si="1852"/>
        <v>0</v>
      </c>
      <c r="AP894" s="687">
        <f>'16. Востокгазпром'!BG41</f>
        <v>0.3</v>
      </c>
      <c r="AQ894" s="687">
        <f>'16. Востокгазпром'!BI41</f>
        <v>0</v>
      </c>
      <c r="AR894" s="687">
        <f t="shared" si="1853"/>
        <v>-0.3</v>
      </c>
      <c r="AS894" s="688">
        <f t="shared" si="1854"/>
        <v>0</v>
      </c>
      <c r="AT894" s="687">
        <f t="shared" si="1855"/>
        <v>1</v>
      </c>
      <c r="AU894" s="687">
        <f t="shared" si="1856"/>
        <v>0</v>
      </c>
      <c r="AV894" s="687">
        <f t="shared" si="1857"/>
        <v>-1</v>
      </c>
      <c r="AW894" s="688">
        <f t="shared" si="1858"/>
        <v>0</v>
      </c>
      <c r="AX894" s="687">
        <f>'16. Востокгазпром'!BS41</f>
        <v>0.2</v>
      </c>
      <c r="AY894" s="687">
        <f>'16. Востокгазпром'!BU41</f>
        <v>0</v>
      </c>
      <c r="AZ894" s="687">
        <f t="shared" si="1859"/>
        <v>-0.2</v>
      </c>
      <c r="BA894" s="688">
        <f t="shared" si="1860"/>
        <v>0</v>
      </c>
      <c r="BB894" s="687">
        <f>'16. Востокгазпром'!BY41</f>
        <v>0.4</v>
      </c>
      <c r="BC894" s="687">
        <f>'16. Востокгазпром'!CA41</f>
        <v>0</v>
      </c>
      <c r="BD894" s="687">
        <f t="shared" si="1861"/>
        <v>-0.4</v>
      </c>
      <c r="BE894" s="688">
        <f t="shared" si="1862"/>
        <v>0</v>
      </c>
      <c r="BF894" s="687">
        <f>'16. Востокгазпром'!CE41</f>
        <v>0.4</v>
      </c>
      <c r="BG894" s="687">
        <f>'16. Востокгазпром'!CG41</f>
        <v>0</v>
      </c>
      <c r="BH894" s="687">
        <f t="shared" si="1863"/>
        <v>-0.4</v>
      </c>
      <c r="BI894" s="688">
        <f t="shared" si="1864"/>
        <v>0</v>
      </c>
      <c r="BJ894" s="687">
        <f t="shared" si="1865"/>
        <v>1.2000000000000002</v>
      </c>
      <c r="BK894" s="687">
        <f t="shared" si="1866"/>
        <v>0</v>
      </c>
      <c r="BL894" s="687">
        <f t="shared" si="1867"/>
        <v>-1.2000000000000002</v>
      </c>
      <c r="BM894" s="688">
        <f t="shared" si="1868"/>
        <v>0</v>
      </c>
      <c r="BN894" s="687">
        <f>'16. Востокгазпром'!CQ41</f>
        <v>0.4</v>
      </c>
      <c r="BO894" s="687">
        <f>'16. Востокгазпром'!CS41</f>
        <v>0</v>
      </c>
      <c r="BP894" s="687">
        <f t="shared" si="1869"/>
        <v>-0.4</v>
      </c>
      <c r="BQ894" s="688">
        <f t="shared" si="1870"/>
        <v>0</v>
      </c>
      <c r="BR894" s="687">
        <f>'16. Востокгазпром'!CW41</f>
        <v>0.4</v>
      </c>
      <c r="BS894" s="687">
        <f>'16. Востокгазпром'!CY41</f>
        <v>0</v>
      </c>
      <c r="BT894" s="687">
        <f t="shared" si="1871"/>
        <v>-0.4</v>
      </c>
      <c r="BU894" s="688">
        <f t="shared" si="1872"/>
        <v>0</v>
      </c>
      <c r="BV894" s="687">
        <f>'16. Востокгазпром'!DC41</f>
        <v>0.4</v>
      </c>
      <c r="BW894" s="687">
        <f>'16. Востокгазпром'!DE41</f>
        <v>0</v>
      </c>
      <c r="BX894" s="687">
        <f t="shared" si="1873"/>
        <v>-0.4</v>
      </c>
      <c r="BY894" s="688">
        <f t="shared" si="1874"/>
        <v>0</v>
      </c>
    </row>
    <row r="895" spans="2:77" ht="20.100000000000001" customHeight="1">
      <c r="C895" s="597" t="s">
        <v>930</v>
      </c>
      <c r="D895" s="528"/>
      <c r="E895" s="528"/>
      <c r="F895" s="529"/>
      <c r="G895" s="530" t="s">
        <v>937</v>
      </c>
      <c r="H895" s="530"/>
      <c r="I895" s="691" t="s">
        <v>883</v>
      </c>
      <c r="J895" s="687">
        <f t="shared" ref="J895:J926" si="1875">N895+AD895+AT895+BJ895</f>
        <v>6.3000000000000007</v>
      </c>
      <c r="K895" s="687">
        <f t="shared" ref="K895:K926" si="1876">O895+AE895+AU895+BK895</f>
        <v>0</v>
      </c>
      <c r="L895" s="687">
        <f t="shared" ref="L895:L926" si="1877">IFERROR(K895-J895,"-")</f>
        <v>-6.3000000000000007</v>
      </c>
      <c r="M895" s="688">
        <f t="shared" ref="M895:M926" si="1878">IFERROR(K895/J895,"-")</f>
        <v>0</v>
      </c>
      <c r="N895" s="687">
        <f t="shared" ref="N895:N926" si="1879">R895+V895+Z895</f>
        <v>1.1000000000000001</v>
      </c>
      <c r="O895" s="687">
        <f t="shared" ref="O895:O926" si="1880">S895+W895+AA895</f>
        <v>0</v>
      </c>
      <c r="P895" s="687">
        <f t="shared" ref="P895:P926" si="1881">IFERROR(O895-N895,"-")</f>
        <v>-1.1000000000000001</v>
      </c>
      <c r="Q895" s="688">
        <f t="shared" ref="Q895:Q926" si="1882">IFERROR(O895/N895,"-")</f>
        <v>0</v>
      </c>
      <c r="R895" s="687">
        <f>'16. Востокгазпром'!W42</f>
        <v>0.5</v>
      </c>
      <c r="S895" s="687">
        <f>'16. Востокгазпром'!Y42</f>
        <v>0</v>
      </c>
      <c r="T895" s="687">
        <f t="shared" ref="T895:T926" si="1883">IFERROR(S895-R895,"-")</f>
        <v>-0.5</v>
      </c>
      <c r="U895" s="688">
        <f t="shared" ref="U895:U926" si="1884">IFERROR(S895/R895,"-")</f>
        <v>0</v>
      </c>
      <c r="V895" s="687">
        <f>'16. Востокгазпром'!AC42</f>
        <v>0.2</v>
      </c>
      <c r="W895" s="687">
        <f>'16. Востокгазпром'!AE42</f>
        <v>0</v>
      </c>
      <c r="X895" s="687">
        <f t="shared" ref="X895:X926" si="1885">IFERROR(W895-V895,"-")</f>
        <v>-0.2</v>
      </c>
      <c r="Y895" s="688">
        <f t="shared" ref="Y895:Y926" si="1886">IFERROR(W895/V895,"-")</f>
        <v>0</v>
      </c>
      <c r="Z895" s="687">
        <f>'16. Востокгазпром'!AI42</f>
        <v>0.4</v>
      </c>
      <c r="AA895" s="687">
        <f>'16. Востокгазпром'!AK42</f>
        <v>0</v>
      </c>
      <c r="AB895" s="687">
        <f t="shared" ref="AB895:AB926" si="1887">IFERROR(AA895-Z895,"-")</f>
        <v>-0.4</v>
      </c>
      <c r="AC895" s="688">
        <f t="shared" ref="AC895:AC926" si="1888">IFERROR(AA895/Z895,"-")</f>
        <v>0</v>
      </c>
      <c r="AD895" s="687">
        <f t="shared" ref="AD895:AD926" si="1889">AH895+AL895+AP895</f>
        <v>1.5</v>
      </c>
      <c r="AE895" s="687">
        <f t="shared" ref="AE895:AE926" si="1890">AI895+AM895+AQ895</f>
        <v>0</v>
      </c>
      <c r="AF895" s="687">
        <f t="shared" ref="AF895:AF926" si="1891">IFERROR(AE895-AD895,"-")</f>
        <v>-1.5</v>
      </c>
      <c r="AG895" s="688">
        <f t="shared" ref="AG895:AG926" si="1892">IFERROR(AE895/AD895,"-")</f>
        <v>0</v>
      </c>
      <c r="AH895" s="687">
        <f>'16. Востокгазпром'!AU42</f>
        <v>0.5</v>
      </c>
      <c r="AI895" s="687">
        <f>'16. Востокгазпром'!AW42</f>
        <v>0</v>
      </c>
      <c r="AJ895" s="687">
        <f t="shared" ref="AJ895:AJ926" si="1893">IFERROR(AI895-AH895,"-")</f>
        <v>-0.5</v>
      </c>
      <c r="AK895" s="688">
        <f t="shared" ref="AK895:AK926" si="1894">IFERROR(AI895/AH895,"-")</f>
        <v>0</v>
      </c>
      <c r="AL895" s="687">
        <f>'16. Востокгазпром'!BA42</f>
        <v>0.5</v>
      </c>
      <c r="AM895" s="687">
        <f>'16. Востокгазпром'!BC42</f>
        <v>0</v>
      </c>
      <c r="AN895" s="687">
        <f t="shared" ref="AN895:AN926" si="1895">IFERROR(AM895-AL895,"-")</f>
        <v>-0.5</v>
      </c>
      <c r="AO895" s="688">
        <f t="shared" ref="AO895:AO926" si="1896">IFERROR(AM895/AL895,"-")</f>
        <v>0</v>
      </c>
      <c r="AP895" s="687">
        <f>'16. Востокгазпром'!BG42</f>
        <v>0.5</v>
      </c>
      <c r="AQ895" s="687">
        <f>'16. Востокгазпром'!BI42</f>
        <v>0</v>
      </c>
      <c r="AR895" s="687">
        <f t="shared" ref="AR895:AR926" si="1897">IFERROR(AQ895-AP895,"-")</f>
        <v>-0.5</v>
      </c>
      <c r="AS895" s="688">
        <f t="shared" ref="AS895:AS926" si="1898">IFERROR(AQ895/AP895,"-")</f>
        <v>0</v>
      </c>
      <c r="AT895" s="687">
        <f t="shared" ref="AT895:AT926" si="1899">AX895+BB895+BF895</f>
        <v>1.3</v>
      </c>
      <c r="AU895" s="687">
        <f t="shared" ref="AU895:AU926" si="1900">AY895+BC895+BG895</f>
        <v>0</v>
      </c>
      <c r="AV895" s="687">
        <f t="shared" ref="AV895:AV926" si="1901">IFERROR(AU895-AT895,"-")</f>
        <v>-1.3</v>
      </c>
      <c r="AW895" s="688">
        <f t="shared" ref="AW895:AW926" si="1902">IFERROR(AU895/AT895,"-")</f>
        <v>0</v>
      </c>
      <c r="AX895" s="687">
        <f>'16. Востокгазпром'!BS42</f>
        <v>0.3</v>
      </c>
      <c r="AY895" s="687">
        <f>'16. Востокгазпром'!BU42</f>
        <v>0</v>
      </c>
      <c r="AZ895" s="687">
        <f t="shared" ref="AZ895:AZ926" si="1903">IFERROR(AY895-AX895,"-")</f>
        <v>-0.3</v>
      </c>
      <c r="BA895" s="688">
        <f t="shared" ref="BA895:BA926" si="1904">IFERROR(AY895/AX895,"-")</f>
        <v>0</v>
      </c>
      <c r="BB895" s="687">
        <f>'16. Востокгазпром'!BY42</f>
        <v>0.5</v>
      </c>
      <c r="BC895" s="687">
        <f>'16. Востокгазпром'!CA42</f>
        <v>0</v>
      </c>
      <c r="BD895" s="687">
        <f t="shared" ref="BD895:BD926" si="1905">IFERROR(BC895-BB895,"-")</f>
        <v>-0.5</v>
      </c>
      <c r="BE895" s="688">
        <f t="shared" ref="BE895:BE926" si="1906">IFERROR(BC895/BB895,"-")</f>
        <v>0</v>
      </c>
      <c r="BF895" s="687">
        <f>'16. Востокгазпром'!CE42</f>
        <v>0.5</v>
      </c>
      <c r="BG895" s="687">
        <f>'16. Востокгазпром'!CG42</f>
        <v>0</v>
      </c>
      <c r="BH895" s="687">
        <f t="shared" ref="BH895:BH926" si="1907">IFERROR(BG895-BF895,"-")</f>
        <v>-0.5</v>
      </c>
      <c r="BI895" s="688">
        <f t="shared" ref="BI895:BI926" si="1908">IFERROR(BG895/BF895,"-")</f>
        <v>0</v>
      </c>
      <c r="BJ895" s="687">
        <f t="shared" ref="BJ895:BJ926" si="1909">BN895+BR895+BV895</f>
        <v>2.4</v>
      </c>
      <c r="BK895" s="687">
        <f t="shared" ref="BK895:BK926" si="1910">BO895+BS895+BW895</f>
        <v>0</v>
      </c>
      <c r="BL895" s="687">
        <f t="shared" ref="BL895:BL926" si="1911">IFERROR(BK895-BJ895,"-")</f>
        <v>-2.4</v>
      </c>
      <c r="BM895" s="688">
        <f t="shared" ref="BM895:BM926" si="1912">IFERROR(BK895/BJ895,"-")</f>
        <v>0</v>
      </c>
      <c r="BN895" s="687">
        <f>'16. Востокгазпром'!CQ42</f>
        <v>0.7</v>
      </c>
      <c r="BO895" s="687">
        <f>'16. Востокгазпром'!CS42</f>
        <v>0</v>
      </c>
      <c r="BP895" s="687">
        <f t="shared" ref="BP895:BP926" si="1913">IFERROR(BO895-BN895,"-")</f>
        <v>-0.7</v>
      </c>
      <c r="BQ895" s="688">
        <f t="shared" ref="BQ895:BQ926" si="1914">IFERROR(BO895/BN895,"-")</f>
        <v>0</v>
      </c>
      <c r="BR895" s="687">
        <f>'16. Востокгазпром'!CW42</f>
        <v>0.7</v>
      </c>
      <c r="BS895" s="687">
        <f>'16. Востокгазпром'!CY42</f>
        <v>0</v>
      </c>
      <c r="BT895" s="687">
        <f t="shared" ref="BT895:BT926" si="1915">IFERROR(BS895-BR895,"-")</f>
        <v>-0.7</v>
      </c>
      <c r="BU895" s="688">
        <f t="shared" ref="BU895:BU926" si="1916">IFERROR(BS895/BR895,"-")</f>
        <v>0</v>
      </c>
      <c r="BV895" s="687">
        <f>'16. Востокгазпром'!DC42</f>
        <v>1</v>
      </c>
      <c r="BW895" s="687">
        <f>'16. Востокгазпром'!DE42</f>
        <v>0</v>
      </c>
      <c r="BX895" s="687">
        <f t="shared" ref="BX895:BX926" si="1917">IFERROR(BW895-BV895,"-")</f>
        <v>-1</v>
      </c>
      <c r="BY895" s="688">
        <f t="shared" ref="BY895:BY926" si="1918">IFERROR(BW895/BV895,"-")</f>
        <v>0</v>
      </c>
    </row>
    <row r="896" spans="2:77" ht="20.100000000000001" customHeight="1">
      <c r="B896" s="747" t="s">
        <v>938</v>
      </c>
      <c r="C896" s="757" t="s">
        <v>939</v>
      </c>
      <c r="D896" s="528"/>
      <c r="E896" s="528"/>
      <c r="F896" s="529"/>
      <c r="G896" s="530" t="s">
        <v>940</v>
      </c>
      <c r="H896" s="530"/>
      <c r="I896" s="626" t="s">
        <v>883</v>
      </c>
      <c r="J896" s="687">
        <f t="shared" si="1875"/>
        <v>272.20000000000005</v>
      </c>
      <c r="K896" s="687">
        <f t="shared" si="1876"/>
        <v>0</v>
      </c>
      <c r="L896" s="687">
        <f t="shared" si="1877"/>
        <v>-272.20000000000005</v>
      </c>
      <c r="M896" s="688">
        <f t="shared" si="1878"/>
        <v>0</v>
      </c>
      <c r="N896" s="687">
        <f t="shared" si="1879"/>
        <v>72.400000000000006</v>
      </c>
      <c r="O896" s="687">
        <f t="shared" si="1880"/>
        <v>0</v>
      </c>
      <c r="P896" s="687">
        <f t="shared" si="1881"/>
        <v>-72.400000000000006</v>
      </c>
      <c r="Q896" s="688">
        <f t="shared" si="1882"/>
        <v>0</v>
      </c>
      <c r="R896" s="687">
        <f>'16. Востокгазпром'!W43</f>
        <v>26.599999999999998</v>
      </c>
      <c r="S896" s="687">
        <f>'16. Востокгазпром'!Y43</f>
        <v>0</v>
      </c>
      <c r="T896" s="687">
        <f t="shared" si="1883"/>
        <v>-26.599999999999998</v>
      </c>
      <c r="U896" s="688">
        <f t="shared" si="1884"/>
        <v>0</v>
      </c>
      <c r="V896" s="687">
        <f>'16. Востокгазпром'!AC43</f>
        <v>20.9</v>
      </c>
      <c r="W896" s="687">
        <f>'16. Востокгазпром'!AE43</f>
        <v>0</v>
      </c>
      <c r="X896" s="687">
        <f t="shared" si="1885"/>
        <v>-20.9</v>
      </c>
      <c r="Y896" s="688">
        <f t="shared" si="1886"/>
        <v>0</v>
      </c>
      <c r="Z896" s="687">
        <f>'16. Востокгазпром'!AI43</f>
        <v>24.900000000000006</v>
      </c>
      <c r="AA896" s="687">
        <f>'16. Востокгазпром'!AK43</f>
        <v>0</v>
      </c>
      <c r="AB896" s="687">
        <f t="shared" si="1887"/>
        <v>-24.900000000000006</v>
      </c>
      <c r="AC896" s="688">
        <f t="shared" si="1888"/>
        <v>0</v>
      </c>
      <c r="AD896" s="687">
        <f t="shared" si="1889"/>
        <v>72.7</v>
      </c>
      <c r="AE896" s="687">
        <f t="shared" si="1890"/>
        <v>0</v>
      </c>
      <c r="AF896" s="687">
        <f t="shared" si="1891"/>
        <v>-72.7</v>
      </c>
      <c r="AG896" s="688">
        <f t="shared" si="1892"/>
        <v>0</v>
      </c>
      <c r="AH896" s="687">
        <f>'16. Востокгазпром'!AU43</f>
        <v>25.2</v>
      </c>
      <c r="AI896" s="687">
        <f>'16. Востокгазпром'!AW43</f>
        <v>0</v>
      </c>
      <c r="AJ896" s="687">
        <f t="shared" si="1893"/>
        <v>-25.2</v>
      </c>
      <c r="AK896" s="688">
        <f t="shared" si="1894"/>
        <v>0</v>
      </c>
      <c r="AL896" s="687">
        <f>'16. Востокгазпром'!BA43</f>
        <v>24.900000000000002</v>
      </c>
      <c r="AM896" s="687">
        <f>'16. Востокгазпром'!BC43</f>
        <v>0</v>
      </c>
      <c r="AN896" s="687">
        <f t="shared" si="1895"/>
        <v>-24.900000000000002</v>
      </c>
      <c r="AO896" s="688">
        <f t="shared" si="1896"/>
        <v>0</v>
      </c>
      <c r="AP896" s="687">
        <f>'16. Востокгазпром'!BG43</f>
        <v>22.6</v>
      </c>
      <c r="AQ896" s="687">
        <f>'16. Востокгазпром'!BI43</f>
        <v>0</v>
      </c>
      <c r="AR896" s="687">
        <f t="shared" si="1897"/>
        <v>-22.6</v>
      </c>
      <c r="AS896" s="688">
        <f t="shared" si="1898"/>
        <v>0</v>
      </c>
      <c r="AT896" s="687">
        <f t="shared" si="1899"/>
        <v>55.7</v>
      </c>
      <c r="AU896" s="687">
        <f t="shared" si="1900"/>
        <v>0</v>
      </c>
      <c r="AV896" s="687">
        <f t="shared" si="1901"/>
        <v>-55.7</v>
      </c>
      <c r="AW896" s="688">
        <f t="shared" si="1902"/>
        <v>0</v>
      </c>
      <c r="AX896" s="687">
        <f>'16. Востокгазпром'!BS43</f>
        <v>12.100000000000001</v>
      </c>
      <c r="AY896" s="687">
        <f>'16. Востокгазпром'!BU43</f>
        <v>0</v>
      </c>
      <c r="AZ896" s="687">
        <f t="shared" si="1903"/>
        <v>-12.100000000000001</v>
      </c>
      <c r="BA896" s="688">
        <f t="shared" si="1904"/>
        <v>0</v>
      </c>
      <c r="BB896" s="687">
        <f>'16. Востокгазпром'!BY43</f>
        <v>22.900000000000002</v>
      </c>
      <c r="BC896" s="687">
        <f>'16. Востокгазпром'!CA43</f>
        <v>0</v>
      </c>
      <c r="BD896" s="687">
        <f t="shared" si="1905"/>
        <v>-22.900000000000002</v>
      </c>
      <c r="BE896" s="688">
        <f t="shared" si="1906"/>
        <v>0</v>
      </c>
      <c r="BF896" s="687">
        <f>'16. Востокгазпром'!CE43</f>
        <v>20.7</v>
      </c>
      <c r="BG896" s="687">
        <f>'16. Востокгазпром'!CG43</f>
        <v>0</v>
      </c>
      <c r="BH896" s="687">
        <f t="shared" si="1907"/>
        <v>-20.7</v>
      </c>
      <c r="BI896" s="688">
        <f t="shared" si="1908"/>
        <v>0</v>
      </c>
      <c r="BJ896" s="687">
        <f t="shared" si="1909"/>
        <v>71.400000000000006</v>
      </c>
      <c r="BK896" s="687">
        <f t="shared" si="1910"/>
        <v>0</v>
      </c>
      <c r="BL896" s="687">
        <f t="shared" si="1911"/>
        <v>-71.400000000000006</v>
      </c>
      <c r="BM896" s="688">
        <f t="shared" si="1912"/>
        <v>0</v>
      </c>
      <c r="BN896" s="687">
        <f>'16. Востокгазпром'!CQ43</f>
        <v>23.6</v>
      </c>
      <c r="BO896" s="687">
        <f>'16. Востокгазпром'!CS43</f>
        <v>0</v>
      </c>
      <c r="BP896" s="687">
        <f t="shared" si="1913"/>
        <v>-23.6</v>
      </c>
      <c r="BQ896" s="688">
        <f t="shared" si="1914"/>
        <v>0</v>
      </c>
      <c r="BR896" s="687">
        <f>'16. Востокгазпром'!CW43</f>
        <v>23.400000000000002</v>
      </c>
      <c r="BS896" s="687">
        <f>'16. Востокгазпром'!CY43</f>
        <v>0</v>
      </c>
      <c r="BT896" s="687">
        <f t="shared" si="1915"/>
        <v>-23.400000000000002</v>
      </c>
      <c r="BU896" s="688">
        <f t="shared" si="1916"/>
        <v>0</v>
      </c>
      <c r="BV896" s="687">
        <f>'16. Востокгазпром'!DC43</f>
        <v>24.400000000000002</v>
      </c>
      <c r="BW896" s="687">
        <f>'16. Востокгазпром'!DE43</f>
        <v>0</v>
      </c>
      <c r="BX896" s="687">
        <f t="shared" si="1917"/>
        <v>-24.400000000000002</v>
      </c>
      <c r="BY896" s="688">
        <f t="shared" si="1918"/>
        <v>0</v>
      </c>
    </row>
    <row r="897" spans="2:77" ht="20.100000000000001" customHeight="1">
      <c r="B897" s="747"/>
      <c r="C897" s="755"/>
      <c r="D897" s="528"/>
      <c r="E897" s="528"/>
      <c r="F897" s="529"/>
      <c r="G897" s="530" t="s">
        <v>941</v>
      </c>
      <c r="H897" s="530"/>
      <c r="I897" s="714" t="s">
        <v>889</v>
      </c>
      <c r="J897" s="687">
        <f t="shared" si="1875"/>
        <v>135.69999999999999</v>
      </c>
      <c r="K897" s="687">
        <f t="shared" si="1876"/>
        <v>0</v>
      </c>
      <c r="L897" s="687">
        <f t="shared" si="1877"/>
        <v>-135.69999999999999</v>
      </c>
      <c r="M897" s="688">
        <f t="shared" si="1878"/>
        <v>0</v>
      </c>
      <c r="N897" s="687">
        <f t="shared" si="1879"/>
        <v>36.199999999999996</v>
      </c>
      <c r="O897" s="687">
        <f t="shared" si="1880"/>
        <v>0</v>
      </c>
      <c r="P897" s="687">
        <f t="shared" si="1881"/>
        <v>-36.199999999999996</v>
      </c>
      <c r="Q897" s="688">
        <f t="shared" si="1882"/>
        <v>0</v>
      </c>
      <c r="R897" s="687">
        <f>'16. Востокгазпром'!W44</f>
        <v>13.299999999999999</v>
      </c>
      <c r="S897" s="687">
        <f>'16. Востокгазпром'!Y44</f>
        <v>0</v>
      </c>
      <c r="T897" s="687">
        <f t="shared" si="1883"/>
        <v>-13.299999999999999</v>
      </c>
      <c r="U897" s="688">
        <f t="shared" si="1884"/>
        <v>0</v>
      </c>
      <c r="V897" s="687">
        <f>'16. Востокгазпром'!AC44</f>
        <v>10.5</v>
      </c>
      <c r="W897" s="687">
        <f>'16. Востокгазпром'!AE44</f>
        <v>0</v>
      </c>
      <c r="X897" s="687">
        <f t="shared" si="1885"/>
        <v>-10.5</v>
      </c>
      <c r="Y897" s="688">
        <f t="shared" si="1886"/>
        <v>0</v>
      </c>
      <c r="Z897" s="687">
        <f>'16. Востокгазпром'!AI44</f>
        <v>12.399999999999999</v>
      </c>
      <c r="AA897" s="687">
        <f>'16. Востокгазпром'!AK44</f>
        <v>0</v>
      </c>
      <c r="AB897" s="687">
        <f t="shared" si="1887"/>
        <v>-12.399999999999999</v>
      </c>
      <c r="AC897" s="688">
        <f t="shared" si="1888"/>
        <v>0</v>
      </c>
      <c r="AD897" s="687">
        <f t="shared" si="1889"/>
        <v>36.299999999999997</v>
      </c>
      <c r="AE897" s="687">
        <f t="shared" si="1890"/>
        <v>0</v>
      </c>
      <c r="AF897" s="687">
        <f t="shared" si="1891"/>
        <v>-36.299999999999997</v>
      </c>
      <c r="AG897" s="688">
        <f t="shared" si="1892"/>
        <v>0</v>
      </c>
      <c r="AH897" s="687">
        <f>'16. Востокгазпром'!AU44</f>
        <v>12.6</v>
      </c>
      <c r="AI897" s="687">
        <f>'16. Востокгазпром'!AW44</f>
        <v>0</v>
      </c>
      <c r="AJ897" s="687">
        <f t="shared" si="1893"/>
        <v>-12.6</v>
      </c>
      <c r="AK897" s="688">
        <f t="shared" si="1894"/>
        <v>0</v>
      </c>
      <c r="AL897" s="687">
        <f>'16. Востокгазпром'!BA44</f>
        <v>12.4</v>
      </c>
      <c r="AM897" s="687">
        <f>'16. Востокгазпром'!BC44</f>
        <v>0</v>
      </c>
      <c r="AN897" s="687">
        <f t="shared" si="1895"/>
        <v>-12.4</v>
      </c>
      <c r="AO897" s="688">
        <f t="shared" si="1896"/>
        <v>0</v>
      </c>
      <c r="AP897" s="687">
        <f>'16. Востокгазпром'!BG44</f>
        <v>11.3</v>
      </c>
      <c r="AQ897" s="687">
        <f>'16. Востокгазпром'!BI44</f>
        <v>0</v>
      </c>
      <c r="AR897" s="687">
        <f t="shared" si="1897"/>
        <v>-11.3</v>
      </c>
      <c r="AS897" s="688">
        <f t="shared" si="1898"/>
        <v>0</v>
      </c>
      <c r="AT897" s="687">
        <f t="shared" si="1899"/>
        <v>27.7</v>
      </c>
      <c r="AU897" s="687">
        <f t="shared" si="1900"/>
        <v>0</v>
      </c>
      <c r="AV897" s="687">
        <f t="shared" si="1901"/>
        <v>-27.7</v>
      </c>
      <c r="AW897" s="688">
        <f t="shared" si="1902"/>
        <v>0</v>
      </c>
      <c r="AX897" s="687">
        <f>'16. Востокгазпром'!BS44</f>
        <v>6.1</v>
      </c>
      <c r="AY897" s="687">
        <f>'16. Востокгазпром'!BU44</f>
        <v>0</v>
      </c>
      <c r="AZ897" s="687">
        <f t="shared" si="1903"/>
        <v>-6.1</v>
      </c>
      <c r="BA897" s="688">
        <f t="shared" si="1904"/>
        <v>0</v>
      </c>
      <c r="BB897" s="687">
        <f>'16. Востокгазпром'!BY44</f>
        <v>11.4</v>
      </c>
      <c r="BC897" s="687">
        <f>'16. Востокгазпром'!CA44</f>
        <v>0</v>
      </c>
      <c r="BD897" s="687">
        <f t="shared" si="1905"/>
        <v>-11.4</v>
      </c>
      <c r="BE897" s="688">
        <f t="shared" si="1906"/>
        <v>0</v>
      </c>
      <c r="BF897" s="687">
        <f>'16. Востокгазпром'!CE44</f>
        <v>10.199999999999999</v>
      </c>
      <c r="BG897" s="687">
        <f>'16. Востокгазпром'!CG44</f>
        <v>0</v>
      </c>
      <c r="BH897" s="687">
        <f t="shared" si="1907"/>
        <v>-10.199999999999999</v>
      </c>
      <c r="BI897" s="688">
        <f t="shared" si="1908"/>
        <v>0</v>
      </c>
      <c r="BJ897" s="687">
        <f t="shared" si="1909"/>
        <v>35.5</v>
      </c>
      <c r="BK897" s="687">
        <f t="shared" si="1910"/>
        <v>0</v>
      </c>
      <c r="BL897" s="687">
        <f t="shared" si="1911"/>
        <v>-35.5</v>
      </c>
      <c r="BM897" s="688">
        <f t="shared" si="1912"/>
        <v>0</v>
      </c>
      <c r="BN897" s="687">
        <f>'16. Востокгазпром'!CQ44</f>
        <v>11.7</v>
      </c>
      <c r="BO897" s="687">
        <f>'16. Востокгазпром'!CS44</f>
        <v>0</v>
      </c>
      <c r="BP897" s="687">
        <f t="shared" si="1913"/>
        <v>-11.7</v>
      </c>
      <c r="BQ897" s="688">
        <f t="shared" si="1914"/>
        <v>0</v>
      </c>
      <c r="BR897" s="687">
        <f>'16. Востокгазпром'!CW44</f>
        <v>11.6</v>
      </c>
      <c r="BS897" s="687">
        <f>'16. Востокгазпром'!CY44</f>
        <v>0</v>
      </c>
      <c r="BT897" s="687">
        <f t="shared" si="1915"/>
        <v>-11.6</v>
      </c>
      <c r="BU897" s="688">
        <f t="shared" si="1916"/>
        <v>0</v>
      </c>
      <c r="BV897" s="687">
        <f>'16. Востокгазпром'!DC44</f>
        <v>12.200000000000001</v>
      </c>
      <c r="BW897" s="687">
        <f>'16. Востокгазпром'!DE44</f>
        <v>0</v>
      </c>
      <c r="BX897" s="687">
        <f t="shared" si="1917"/>
        <v>-12.200000000000001</v>
      </c>
      <c r="BY897" s="688">
        <f t="shared" si="1918"/>
        <v>0</v>
      </c>
    </row>
    <row r="898" spans="2:77" ht="20.100000000000001" customHeight="1">
      <c r="C898" s="754" t="s">
        <v>942</v>
      </c>
      <c r="D898" s="528"/>
      <c r="E898" s="528"/>
      <c r="F898" s="529"/>
      <c r="G898" s="530" t="s">
        <v>943</v>
      </c>
      <c r="H898" s="530"/>
      <c r="I898" s="691" t="s">
        <v>883</v>
      </c>
      <c r="J898" s="687">
        <f t="shared" si="1875"/>
        <v>151.1</v>
      </c>
      <c r="K898" s="687">
        <f t="shared" si="1876"/>
        <v>0</v>
      </c>
      <c r="L898" s="687">
        <f t="shared" si="1877"/>
        <v>-151.1</v>
      </c>
      <c r="M898" s="688">
        <f t="shared" si="1878"/>
        <v>0</v>
      </c>
      <c r="N898" s="687">
        <f t="shared" si="1879"/>
        <v>39.200000000000003</v>
      </c>
      <c r="O898" s="687">
        <f t="shared" si="1880"/>
        <v>0</v>
      </c>
      <c r="P898" s="687">
        <f t="shared" si="1881"/>
        <v>-39.200000000000003</v>
      </c>
      <c r="Q898" s="688">
        <f t="shared" si="1882"/>
        <v>0</v>
      </c>
      <c r="R898" s="687">
        <f>'16. Востокгазпром'!W45</f>
        <v>14</v>
      </c>
      <c r="S898" s="687">
        <f>'16. Востокгазпром'!Y45</f>
        <v>0</v>
      </c>
      <c r="T898" s="687">
        <f t="shared" si="1883"/>
        <v>-14</v>
      </c>
      <c r="U898" s="688">
        <f t="shared" si="1884"/>
        <v>0</v>
      </c>
      <c r="V898" s="687">
        <f>'16. Востокгазпром'!AC45</f>
        <v>12</v>
      </c>
      <c r="W898" s="687">
        <f>'16. Востокгазпром'!AE45</f>
        <v>0</v>
      </c>
      <c r="X898" s="687">
        <f t="shared" si="1885"/>
        <v>-12</v>
      </c>
      <c r="Y898" s="688">
        <f t="shared" si="1886"/>
        <v>0</v>
      </c>
      <c r="Z898" s="687">
        <f>'16. Востокгазпром'!AI45</f>
        <v>13.2</v>
      </c>
      <c r="AA898" s="687">
        <f>'16. Востокгазпром'!AK45</f>
        <v>0</v>
      </c>
      <c r="AB898" s="687">
        <f t="shared" si="1887"/>
        <v>-13.2</v>
      </c>
      <c r="AC898" s="688">
        <f t="shared" si="1888"/>
        <v>0</v>
      </c>
      <c r="AD898" s="687">
        <f t="shared" si="1889"/>
        <v>37.599999999999994</v>
      </c>
      <c r="AE898" s="687">
        <f t="shared" si="1890"/>
        <v>0</v>
      </c>
      <c r="AF898" s="687">
        <f t="shared" si="1891"/>
        <v>-37.599999999999994</v>
      </c>
      <c r="AG898" s="688">
        <f t="shared" si="1892"/>
        <v>0</v>
      </c>
      <c r="AH898" s="687">
        <f>'16. Востокгазпром'!AU45</f>
        <v>13</v>
      </c>
      <c r="AI898" s="687">
        <f>'16. Востокгазпром'!AW45</f>
        <v>0</v>
      </c>
      <c r="AJ898" s="687">
        <f t="shared" si="1893"/>
        <v>-13</v>
      </c>
      <c r="AK898" s="688">
        <f t="shared" si="1894"/>
        <v>0</v>
      </c>
      <c r="AL898" s="687">
        <f>'16. Востокгазпром'!BA45</f>
        <v>12.9</v>
      </c>
      <c r="AM898" s="687">
        <f>'16. Востокгазпром'!BC45</f>
        <v>0</v>
      </c>
      <c r="AN898" s="687">
        <f t="shared" si="1895"/>
        <v>-12.9</v>
      </c>
      <c r="AO898" s="688">
        <f t="shared" si="1896"/>
        <v>0</v>
      </c>
      <c r="AP898" s="687">
        <f>'16. Востокгазпром'!BG45</f>
        <v>11.7</v>
      </c>
      <c r="AQ898" s="687">
        <f>'16. Востокгазпром'!BI45</f>
        <v>0</v>
      </c>
      <c r="AR898" s="687">
        <f t="shared" si="1897"/>
        <v>-11.7</v>
      </c>
      <c r="AS898" s="688">
        <f t="shared" si="1898"/>
        <v>0</v>
      </c>
      <c r="AT898" s="687">
        <f t="shared" si="1899"/>
        <v>30.9</v>
      </c>
      <c r="AU898" s="687">
        <f t="shared" si="1900"/>
        <v>0</v>
      </c>
      <c r="AV898" s="687">
        <f t="shared" si="1901"/>
        <v>-30.9</v>
      </c>
      <c r="AW898" s="688">
        <f t="shared" si="1902"/>
        <v>0</v>
      </c>
      <c r="AX898" s="687">
        <f>'16. Востокгазпром'!BS45</f>
        <v>6.1</v>
      </c>
      <c r="AY898" s="687">
        <f>'16. Востокгазпром'!BU45</f>
        <v>0</v>
      </c>
      <c r="AZ898" s="687">
        <f t="shared" si="1903"/>
        <v>-6.1</v>
      </c>
      <c r="BA898" s="688">
        <f t="shared" si="1904"/>
        <v>0</v>
      </c>
      <c r="BB898" s="687">
        <f>'16. Востокгазпром'!BY45</f>
        <v>11.7</v>
      </c>
      <c r="BC898" s="687">
        <f>'16. Востокгазпром'!CA45</f>
        <v>0</v>
      </c>
      <c r="BD898" s="687">
        <f t="shared" si="1905"/>
        <v>-11.7</v>
      </c>
      <c r="BE898" s="688">
        <f t="shared" si="1906"/>
        <v>0</v>
      </c>
      <c r="BF898" s="687">
        <f>'16. Востокгазпром'!CE45</f>
        <v>13.1</v>
      </c>
      <c r="BG898" s="687">
        <f>'16. Востокгазпром'!CG45</f>
        <v>0</v>
      </c>
      <c r="BH898" s="687">
        <f t="shared" si="1907"/>
        <v>-13.1</v>
      </c>
      <c r="BI898" s="688">
        <f t="shared" si="1908"/>
        <v>0</v>
      </c>
      <c r="BJ898" s="687">
        <f t="shared" si="1909"/>
        <v>43.400000000000006</v>
      </c>
      <c r="BK898" s="687">
        <f t="shared" si="1910"/>
        <v>0</v>
      </c>
      <c r="BL898" s="687">
        <f t="shared" si="1911"/>
        <v>-43.400000000000006</v>
      </c>
      <c r="BM898" s="688">
        <f t="shared" si="1912"/>
        <v>0</v>
      </c>
      <c r="BN898" s="687">
        <f>'16. Востокгазпром'!CQ45</f>
        <v>14.4</v>
      </c>
      <c r="BO898" s="687">
        <f>'16. Востокгазпром'!CS45</f>
        <v>0</v>
      </c>
      <c r="BP898" s="687">
        <f t="shared" si="1913"/>
        <v>-14.4</v>
      </c>
      <c r="BQ898" s="688">
        <f t="shared" si="1914"/>
        <v>0</v>
      </c>
      <c r="BR898" s="687">
        <f>'16. Востокгазпром'!CW45</f>
        <v>14.3</v>
      </c>
      <c r="BS898" s="687">
        <f>'16. Востокгазпром'!CY45</f>
        <v>0</v>
      </c>
      <c r="BT898" s="687">
        <f t="shared" si="1915"/>
        <v>-14.3</v>
      </c>
      <c r="BU898" s="688">
        <f t="shared" si="1916"/>
        <v>0</v>
      </c>
      <c r="BV898" s="687">
        <f>'16. Востокгазпром'!DC45</f>
        <v>14.7</v>
      </c>
      <c r="BW898" s="687">
        <f>'16. Востокгазпром'!DE45</f>
        <v>0</v>
      </c>
      <c r="BX898" s="687">
        <f t="shared" si="1917"/>
        <v>-14.7</v>
      </c>
      <c r="BY898" s="688">
        <f t="shared" si="1918"/>
        <v>0</v>
      </c>
    </row>
    <row r="899" spans="2:77" ht="20.100000000000001" customHeight="1">
      <c r="C899" s="755"/>
      <c r="D899" s="528"/>
      <c r="E899" s="528"/>
      <c r="F899" s="529"/>
      <c r="G899" s="530" t="s">
        <v>944</v>
      </c>
      <c r="H899" s="530"/>
      <c r="I899" s="691" t="s">
        <v>889</v>
      </c>
      <c r="J899" s="687">
        <f t="shared" si="1875"/>
        <v>75.900000000000006</v>
      </c>
      <c r="K899" s="687">
        <f t="shared" si="1876"/>
        <v>0</v>
      </c>
      <c r="L899" s="687">
        <f t="shared" si="1877"/>
        <v>-75.900000000000006</v>
      </c>
      <c r="M899" s="688">
        <f t="shared" si="1878"/>
        <v>0</v>
      </c>
      <c r="N899" s="687">
        <f t="shared" si="1879"/>
        <v>19.600000000000001</v>
      </c>
      <c r="O899" s="687">
        <f t="shared" si="1880"/>
        <v>0</v>
      </c>
      <c r="P899" s="687">
        <f t="shared" si="1881"/>
        <v>-19.600000000000001</v>
      </c>
      <c r="Q899" s="688">
        <f t="shared" si="1882"/>
        <v>0</v>
      </c>
      <c r="R899" s="687">
        <f>'16. Востокгазпром'!W46</f>
        <v>7</v>
      </c>
      <c r="S899" s="687">
        <f>'16. Востокгазпром'!Y46</f>
        <v>0</v>
      </c>
      <c r="T899" s="687">
        <f t="shared" si="1883"/>
        <v>-7</v>
      </c>
      <c r="U899" s="688">
        <f t="shared" si="1884"/>
        <v>0</v>
      </c>
      <c r="V899" s="687">
        <f>'16. Востокгазпром'!AC46</f>
        <v>6</v>
      </c>
      <c r="W899" s="687">
        <f>'16. Востокгазпром'!AE46</f>
        <v>0</v>
      </c>
      <c r="X899" s="687">
        <f t="shared" si="1885"/>
        <v>-6</v>
      </c>
      <c r="Y899" s="688">
        <f t="shared" si="1886"/>
        <v>0</v>
      </c>
      <c r="Z899" s="687">
        <f>'16. Востокгазпром'!AI46</f>
        <v>6.6</v>
      </c>
      <c r="AA899" s="687">
        <f>'16. Востокгазпром'!AK46</f>
        <v>0</v>
      </c>
      <c r="AB899" s="687">
        <f t="shared" si="1887"/>
        <v>-6.6</v>
      </c>
      <c r="AC899" s="688">
        <f t="shared" si="1888"/>
        <v>0</v>
      </c>
      <c r="AD899" s="687">
        <f t="shared" si="1889"/>
        <v>18.899999999999999</v>
      </c>
      <c r="AE899" s="687">
        <f t="shared" si="1890"/>
        <v>0</v>
      </c>
      <c r="AF899" s="687">
        <f t="shared" si="1891"/>
        <v>-18.899999999999999</v>
      </c>
      <c r="AG899" s="688">
        <f t="shared" si="1892"/>
        <v>0</v>
      </c>
      <c r="AH899" s="687">
        <f>'16. Востокгазпром'!AU46</f>
        <v>6.5</v>
      </c>
      <c r="AI899" s="687">
        <f>'16. Востокгазпром'!AW46</f>
        <v>0</v>
      </c>
      <c r="AJ899" s="687">
        <f t="shared" si="1893"/>
        <v>-6.5</v>
      </c>
      <c r="AK899" s="688">
        <f t="shared" si="1894"/>
        <v>0</v>
      </c>
      <c r="AL899" s="687">
        <f>'16. Востокгазпром'!BA46</f>
        <v>6.5</v>
      </c>
      <c r="AM899" s="687">
        <f>'16. Востокгазпром'!BC46</f>
        <v>0</v>
      </c>
      <c r="AN899" s="687">
        <f t="shared" si="1895"/>
        <v>-6.5</v>
      </c>
      <c r="AO899" s="688">
        <f t="shared" si="1896"/>
        <v>0</v>
      </c>
      <c r="AP899" s="687">
        <f>'16. Востокгазпром'!BG46</f>
        <v>5.9</v>
      </c>
      <c r="AQ899" s="687">
        <f>'16. Востокгазпром'!BI46</f>
        <v>0</v>
      </c>
      <c r="AR899" s="687">
        <f t="shared" si="1897"/>
        <v>-5.9</v>
      </c>
      <c r="AS899" s="688">
        <f t="shared" si="1898"/>
        <v>0</v>
      </c>
      <c r="AT899" s="687">
        <f t="shared" si="1899"/>
        <v>15.6</v>
      </c>
      <c r="AU899" s="687">
        <f t="shared" si="1900"/>
        <v>0</v>
      </c>
      <c r="AV899" s="687">
        <f t="shared" si="1901"/>
        <v>-15.6</v>
      </c>
      <c r="AW899" s="688">
        <f t="shared" si="1902"/>
        <v>0</v>
      </c>
      <c r="AX899" s="687">
        <f>'16. Востокгазпром'!BS46</f>
        <v>3.1</v>
      </c>
      <c r="AY899" s="687">
        <f>'16. Востокгазпром'!BU46</f>
        <v>0</v>
      </c>
      <c r="AZ899" s="687">
        <f t="shared" si="1903"/>
        <v>-3.1</v>
      </c>
      <c r="BA899" s="688">
        <f t="shared" si="1904"/>
        <v>0</v>
      </c>
      <c r="BB899" s="687">
        <f>'16. Востокгазпром'!BY46</f>
        <v>5.9</v>
      </c>
      <c r="BC899" s="687">
        <f>'16. Востокгазпром'!CA46</f>
        <v>0</v>
      </c>
      <c r="BD899" s="687">
        <f t="shared" si="1905"/>
        <v>-5.9</v>
      </c>
      <c r="BE899" s="688">
        <f t="shared" si="1906"/>
        <v>0</v>
      </c>
      <c r="BF899" s="687">
        <f>'16. Востокгазпром'!CE46</f>
        <v>6.6</v>
      </c>
      <c r="BG899" s="687">
        <f>'16. Востокгазпром'!CG46</f>
        <v>0</v>
      </c>
      <c r="BH899" s="687">
        <f t="shared" si="1907"/>
        <v>-6.6</v>
      </c>
      <c r="BI899" s="688">
        <f t="shared" si="1908"/>
        <v>0</v>
      </c>
      <c r="BJ899" s="687">
        <f t="shared" si="1909"/>
        <v>21.8</v>
      </c>
      <c r="BK899" s="687">
        <f t="shared" si="1910"/>
        <v>0</v>
      </c>
      <c r="BL899" s="687">
        <f t="shared" si="1911"/>
        <v>-21.8</v>
      </c>
      <c r="BM899" s="688">
        <f t="shared" si="1912"/>
        <v>0</v>
      </c>
      <c r="BN899" s="687">
        <f>'16. Востокгазпром'!CQ46</f>
        <v>7.2</v>
      </c>
      <c r="BO899" s="687">
        <f>'16. Востокгазпром'!CS46</f>
        <v>0</v>
      </c>
      <c r="BP899" s="687">
        <f t="shared" si="1913"/>
        <v>-7.2</v>
      </c>
      <c r="BQ899" s="688">
        <f t="shared" si="1914"/>
        <v>0</v>
      </c>
      <c r="BR899" s="687">
        <f>'16. Востокгазпром'!CW46</f>
        <v>7.2</v>
      </c>
      <c r="BS899" s="687">
        <f>'16. Востокгазпром'!CY46</f>
        <v>0</v>
      </c>
      <c r="BT899" s="687">
        <f t="shared" si="1915"/>
        <v>-7.2</v>
      </c>
      <c r="BU899" s="688">
        <f t="shared" si="1916"/>
        <v>0</v>
      </c>
      <c r="BV899" s="687">
        <f>'16. Востокгазпром'!DC46</f>
        <v>7.4</v>
      </c>
      <c r="BW899" s="687">
        <f>'16. Востокгазпром'!DE46</f>
        <v>0</v>
      </c>
      <c r="BX899" s="687">
        <f t="shared" si="1917"/>
        <v>-7.4</v>
      </c>
      <c r="BY899" s="688">
        <f t="shared" si="1918"/>
        <v>0</v>
      </c>
    </row>
    <row r="900" spans="2:77" ht="20.100000000000001" customHeight="1">
      <c r="C900" s="754" t="s">
        <v>945</v>
      </c>
      <c r="D900" s="528"/>
      <c r="E900" s="528"/>
      <c r="F900" s="529"/>
      <c r="G900" s="530" t="s">
        <v>946</v>
      </c>
      <c r="H900" s="530"/>
      <c r="I900" s="691" t="s">
        <v>883</v>
      </c>
      <c r="J900" s="687">
        <f t="shared" si="1875"/>
        <v>78.8</v>
      </c>
      <c r="K900" s="687">
        <f t="shared" si="1876"/>
        <v>0</v>
      </c>
      <c r="L900" s="687">
        <f t="shared" si="1877"/>
        <v>-78.8</v>
      </c>
      <c r="M900" s="688">
        <f t="shared" si="1878"/>
        <v>0</v>
      </c>
      <c r="N900" s="687">
        <f t="shared" si="1879"/>
        <v>22</v>
      </c>
      <c r="O900" s="687">
        <f t="shared" si="1880"/>
        <v>0</v>
      </c>
      <c r="P900" s="687">
        <f t="shared" si="1881"/>
        <v>-22</v>
      </c>
      <c r="Q900" s="688">
        <f t="shared" si="1882"/>
        <v>0</v>
      </c>
      <c r="R900" s="687">
        <f>'16. Востокгазпром'!W47</f>
        <v>7.7</v>
      </c>
      <c r="S900" s="687">
        <f>'16. Востокгазпром'!Y47</f>
        <v>0</v>
      </c>
      <c r="T900" s="687">
        <f t="shared" si="1883"/>
        <v>-7.7</v>
      </c>
      <c r="U900" s="688">
        <f t="shared" si="1884"/>
        <v>0</v>
      </c>
      <c r="V900" s="687">
        <f>'16. Востокгазпром'!AC47</f>
        <v>6.7</v>
      </c>
      <c r="W900" s="687">
        <f>'16. Востокгазпром'!AE47</f>
        <v>0</v>
      </c>
      <c r="X900" s="687">
        <f t="shared" si="1885"/>
        <v>-6.7</v>
      </c>
      <c r="Y900" s="688">
        <f t="shared" si="1886"/>
        <v>0</v>
      </c>
      <c r="Z900" s="687">
        <f>'16. Востокгазпром'!AI47</f>
        <v>7.6</v>
      </c>
      <c r="AA900" s="687">
        <f>'16. Востокгазпром'!AK47</f>
        <v>0</v>
      </c>
      <c r="AB900" s="687">
        <f t="shared" si="1887"/>
        <v>-7.6</v>
      </c>
      <c r="AC900" s="688">
        <f t="shared" si="1888"/>
        <v>0</v>
      </c>
      <c r="AD900" s="687">
        <f t="shared" si="1889"/>
        <v>22.3</v>
      </c>
      <c r="AE900" s="687">
        <f t="shared" si="1890"/>
        <v>0</v>
      </c>
      <c r="AF900" s="687">
        <f t="shared" si="1891"/>
        <v>-22.3</v>
      </c>
      <c r="AG900" s="688">
        <f t="shared" si="1892"/>
        <v>0</v>
      </c>
      <c r="AH900" s="687">
        <f>'16. Востокгазпром'!AU47</f>
        <v>7.7</v>
      </c>
      <c r="AI900" s="687">
        <f>'16. Востокгазпром'!AW47</f>
        <v>0</v>
      </c>
      <c r="AJ900" s="687">
        <f t="shared" si="1893"/>
        <v>-7.7</v>
      </c>
      <c r="AK900" s="688">
        <f t="shared" si="1894"/>
        <v>0</v>
      </c>
      <c r="AL900" s="687">
        <f>'16. Востокгазпром'!BA47</f>
        <v>7.6</v>
      </c>
      <c r="AM900" s="687">
        <f>'16. Востокгазпром'!BC47</f>
        <v>0</v>
      </c>
      <c r="AN900" s="687">
        <f t="shared" si="1895"/>
        <v>-7.6</v>
      </c>
      <c r="AO900" s="688">
        <f t="shared" si="1896"/>
        <v>0</v>
      </c>
      <c r="AP900" s="687">
        <f>'16. Востокгазпром'!BG47</f>
        <v>7</v>
      </c>
      <c r="AQ900" s="687">
        <f>'16. Востокгазпром'!BI47</f>
        <v>0</v>
      </c>
      <c r="AR900" s="687">
        <f t="shared" si="1897"/>
        <v>-7</v>
      </c>
      <c r="AS900" s="688">
        <f t="shared" si="1898"/>
        <v>0</v>
      </c>
      <c r="AT900" s="687">
        <f t="shared" si="1899"/>
        <v>15.7</v>
      </c>
      <c r="AU900" s="687">
        <f t="shared" si="1900"/>
        <v>0</v>
      </c>
      <c r="AV900" s="687">
        <f t="shared" si="1901"/>
        <v>-15.7</v>
      </c>
      <c r="AW900" s="688">
        <f t="shared" si="1902"/>
        <v>0</v>
      </c>
      <c r="AX900" s="687">
        <f>'16. Востокгазпром'!BS47</f>
        <v>3.7</v>
      </c>
      <c r="AY900" s="687">
        <f>'16. Востокгазпром'!BU47</f>
        <v>0</v>
      </c>
      <c r="AZ900" s="687">
        <f t="shared" si="1903"/>
        <v>-3.7</v>
      </c>
      <c r="BA900" s="688">
        <f t="shared" si="1904"/>
        <v>0</v>
      </c>
      <c r="BB900" s="687">
        <f>'16. Востокгазпром'!BY47</f>
        <v>7</v>
      </c>
      <c r="BC900" s="687">
        <f>'16. Востокгазпром'!CA47</f>
        <v>0</v>
      </c>
      <c r="BD900" s="687">
        <f t="shared" si="1905"/>
        <v>-7</v>
      </c>
      <c r="BE900" s="688">
        <f t="shared" si="1906"/>
        <v>0</v>
      </c>
      <c r="BF900" s="687">
        <f>'16. Востокгазпром'!CE47</f>
        <v>5</v>
      </c>
      <c r="BG900" s="687">
        <f>'16. Востокгазпром'!CG47</f>
        <v>0</v>
      </c>
      <c r="BH900" s="687">
        <f t="shared" si="1907"/>
        <v>-5</v>
      </c>
      <c r="BI900" s="688">
        <f t="shared" si="1908"/>
        <v>0</v>
      </c>
      <c r="BJ900" s="687">
        <f t="shared" si="1909"/>
        <v>18.8</v>
      </c>
      <c r="BK900" s="687">
        <f t="shared" si="1910"/>
        <v>0</v>
      </c>
      <c r="BL900" s="687">
        <f t="shared" si="1911"/>
        <v>-18.8</v>
      </c>
      <c r="BM900" s="688">
        <f t="shared" si="1912"/>
        <v>0</v>
      </c>
      <c r="BN900" s="687">
        <f>'16. Востокгазпром'!CQ47</f>
        <v>6.3</v>
      </c>
      <c r="BO900" s="687">
        <f>'16. Востокгазпром'!CS47</f>
        <v>0</v>
      </c>
      <c r="BP900" s="687">
        <f t="shared" si="1913"/>
        <v>-6.3</v>
      </c>
      <c r="BQ900" s="688">
        <f t="shared" si="1914"/>
        <v>0</v>
      </c>
      <c r="BR900" s="687">
        <f>'16. Востокгазпром'!CW47</f>
        <v>6.2</v>
      </c>
      <c r="BS900" s="687">
        <f>'16. Востокгазпром'!CY47</f>
        <v>0</v>
      </c>
      <c r="BT900" s="687">
        <f t="shared" si="1915"/>
        <v>-6.2</v>
      </c>
      <c r="BU900" s="688">
        <f t="shared" si="1916"/>
        <v>0</v>
      </c>
      <c r="BV900" s="687">
        <f>'16. Востокгазпром'!DC47</f>
        <v>6.3</v>
      </c>
      <c r="BW900" s="687">
        <f>'16. Востокгазпром'!DE47</f>
        <v>0</v>
      </c>
      <c r="BX900" s="687">
        <f t="shared" si="1917"/>
        <v>-6.3</v>
      </c>
      <c r="BY900" s="688">
        <f t="shared" si="1918"/>
        <v>0</v>
      </c>
    </row>
    <row r="901" spans="2:77" ht="20.100000000000001" customHeight="1">
      <c r="C901" s="755"/>
      <c r="D901" s="528"/>
      <c r="E901" s="528"/>
      <c r="F901" s="529"/>
      <c r="G901" s="530" t="s">
        <v>947</v>
      </c>
      <c r="H901" s="530"/>
      <c r="I901" s="691" t="s">
        <v>889</v>
      </c>
      <c r="J901" s="687">
        <f t="shared" si="1875"/>
        <v>39.699999999999996</v>
      </c>
      <c r="K901" s="687">
        <f t="shared" si="1876"/>
        <v>0</v>
      </c>
      <c r="L901" s="687">
        <f t="shared" si="1877"/>
        <v>-39.699999999999996</v>
      </c>
      <c r="M901" s="688">
        <f t="shared" si="1878"/>
        <v>0</v>
      </c>
      <c r="N901" s="687">
        <f t="shared" si="1879"/>
        <v>11.1</v>
      </c>
      <c r="O901" s="687">
        <f t="shared" si="1880"/>
        <v>0</v>
      </c>
      <c r="P901" s="687">
        <f t="shared" si="1881"/>
        <v>-11.1</v>
      </c>
      <c r="Q901" s="688">
        <f t="shared" si="1882"/>
        <v>0</v>
      </c>
      <c r="R901" s="687">
        <f>'16. Востокгазпром'!W48</f>
        <v>3.9</v>
      </c>
      <c r="S901" s="687">
        <f>'16. Востокгазпром'!Y48</f>
        <v>0</v>
      </c>
      <c r="T901" s="687">
        <f t="shared" si="1883"/>
        <v>-3.9</v>
      </c>
      <c r="U901" s="688">
        <f t="shared" si="1884"/>
        <v>0</v>
      </c>
      <c r="V901" s="687">
        <f>'16. Востокгазпром'!AC48</f>
        <v>3.4</v>
      </c>
      <c r="W901" s="687">
        <f>'16. Востокгазпром'!AE48</f>
        <v>0</v>
      </c>
      <c r="X901" s="687">
        <f t="shared" si="1885"/>
        <v>-3.4</v>
      </c>
      <c r="Y901" s="688">
        <f t="shared" si="1886"/>
        <v>0</v>
      </c>
      <c r="Z901" s="687">
        <f>'16. Востокгазпром'!AI48</f>
        <v>3.8</v>
      </c>
      <c r="AA901" s="687">
        <f>'16. Востокгазпром'!AK48</f>
        <v>0</v>
      </c>
      <c r="AB901" s="687">
        <f t="shared" si="1887"/>
        <v>-3.8</v>
      </c>
      <c r="AC901" s="688">
        <f t="shared" si="1888"/>
        <v>0</v>
      </c>
      <c r="AD901" s="687">
        <f t="shared" si="1889"/>
        <v>11.2</v>
      </c>
      <c r="AE901" s="687">
        <f t="shared" si="1890"/>
        <v>0</v>
      </c>
      <c r="AF901" s="687">
        <f t="shared" si="1891"/>
        <v>-11.2</v>
      </c>
      <c r="AG901" s="688">
        <f t="shared" si="1892"/>
        <v>0</v>
      </c>
      <c r="AH901" s="687">
        <f>'16. Востокгазпром'!AU48</f>
        <v>3.9</v>
      </c>
      <c r="AI901" s="687">
        <f>'16. Востокгазпром'!AW48</f>
        <v>0</v>
      </c>
      <c r="AJ901" s="687">
        <f t="shared" si="1893"/>
        <v>-3.9</v>
      </c>
      <c r="AK901" s="688">
        <f t="shared" si="1894"/>
        <v>0</v>
      </c>
      <c r="AL901" s="687">
        <f>'16. Востокгазпром'!BA48</f>
        <v>3.8</v>
      </c>
      <c r="AM901" s="687">
        <f>'16. Востокгазпром'!BC48</f>
        <v>0</v>
      </c>
      <c r="AN901" s="687">
        <f t="shared" si="1895"/>
        <v>-3.8</v>
      </c>
      <c r="AO901" s="688">
        <f t="shared" si="1896"/>
        <v>0</v>
      </c>
      <c r="AP901" s="687">
        <f>'16. Востокгазпром'!BG48</f>
        <v>3.5</v>
      </c>
      <c r="AQ901" s="687">
        <f>'16. Востокгазпром'!BI48</f>
        <v>0</v>
      </c>
      <c r="AR901" s="687">
        <f t="shared" si="1897"/>
        <v>-3.5</v>
      </c>
      <c r="AS901" s="688">
        <f t="shared" si="1898"/>
        <v>0</v>
      </c>
      <c r="AT901" s="687">
        <f t="shared" si="1899"/>
        <v>7.9</v>
      </c>
      <c r="AU901" s="687">
        <f t="shared" si="1900"/>
        <v>0</v>
      </c>
      <c r="AV901" s="687">
        <f t="shared" si="1901"/>
        <v>-7.9</v>
      </c>
      <c r="AW901" s="688">
        <f t="shared" si="1902"/>
        <v>0</v>
      </c>
      <c r="AX901" s="687">
        <f>'16. Востокгазпром'!BS48</f>
        <v>1.9</v>
      </c>
      <c r="AY901" s="687">
        <f>'16. Востокгазпром'!BU48</f>
        <v>0</v>
      </c>
      <c r="AZ901" s="687">
        <f t="shared" si="1903"/>
        <v>-1.9</v>
      </c>
      <c r="BA901" s="688">
        <f t="shared" si="1904"/>
        <v>0</v>
      </c>
      <c r="BB901" s="687">
        <f>'16. Востокгазпром'!BY48</f>
        <v>3.5</v>
      </c>
      <c r="BC901" s="687">
        <f>'16. Востокгазпром'!CA48</f>
        <v>0</v>
      </c>
      <c r="BD901" s="687">
        <f t="shared" si="1905"/>
        <v>-3.5</v>
      </c>
      <c r="BE901" s="688">
        <f t="shared" si="1906"/>
        <v>0</v>
      </c>
      <c r="BF901" s="687">
        <f>'16. Востокгазпром'!CE48</f>
        <v>2.5</v>
      </c>
      <c r="BG901" s="687">
        <f>'16. Востокгазпром'!CG48</f>
        <v>0</v>
      </c>
      <c r="BH901" s="687">
        <f t="shared" si="1907"/>
        <v>-2.5</v>
      </c>
      <c r="BI901" s="688">
        <f t="shared" si="1908"/>
        <v>0</v>
      </c>
      <c r="BJ901" s="687">
        <f t="shared" si="1909"/>
        <v>9.5</v>
      </c>
      <c r="BK901" s="687">
        <f t="shared" si="1910"/>
        <v>0</v>
      </c>
      <c r="BL901" s="687">
        <f t="shared" si="1911"/>
        <v>-9.5</v>
      </c>
      <c r="BM901" s="688">
        <f t="shared" si="1912"/>
        <v>0</v>
      </c>
      <c r="BN901" s="687">
        <f>'16. Востокгазпром'!CQ48</f>
        <v>3.2</v>
      </c>
      <c r="BO901" s="687">
        <f>'16. Востокгазпром'!CS48</f>
        <v>0</v>
      </c>
      <c r="BP901" s="687">
        <f t="shared" si="1913"/>
        <v>-3.2</v>
      </c>
      <c r="BQ901" s="688">
        <f t="shared" si="1914"/>
        <v>0</v>
      </c>
      <c r="BR901" s="687">
        <f>'16. Востокгазпром'!CW48</f>
        <v>3.1</v>
      </c>
      <c r="BS901" s="687">
        <f>'16. Востокгазпром'!CY48</f>
        <v>0</v>
      </c>
      <c r="BT901" s="687">
        <f t="shared" si="1915"/>
        <v>-3.1</v>
      </c>
      <c r="BU901" s="688">
        <f t="shared" si="1916"/>
        <v>0</v>
      </c>
      <c r="BV901" s="687">
        <f>'16. Востокгазпром'!DC48</f>
        <v>3.2</v>
      </c>
      <c r="BW901" s="687">
        <f>'16. Востокгазпром'!DE48</f>
        <v>0</v>
      </c>
      <c r="BX901" s="687">
        <f t="shared" si="1917"/>
        <v>-3.2</v>
      </c>
      <c r="BY901" s="688">
        <f t="shared" si="1918"/>
        <v>0</v>
      </c>
    </row>
    <row r="902" spans="2:77" ht="20.100000000000001" customHeight="1">
      <c r="C902" s="754" t="s">
        <v>948</v>
      </c>
      <c r="D902" s="528"/>
      <c r="E902" s="528"/>
      <c r="F902" s="529"/>
      <c r="G902" s="530" t="s">
        <v>949</v>
      </c>
      <c r="H902" s="530"/>
      <c r="I902" s="691" t="s">
        <v>883</v>
      </c>
      <c r="J902" s="687">
        <f t="shared" si="1875"/>
        <v>20.100000000000001</v>
      </c>
      <c r="K902" s="687">
        <f t="shared" si="1876"/>
        <v>0</v>
      </c>
      <c r="L902" s="687">
        <f t="shared" si="1877"/>
        <v>-20.100000000000001</v>
      </c>
      <c r="M902" s="688">
        <f t="shared" si="1878"/>
        <v>0</v>
      </c>
      <c r="N902" s="687">
        <f t="shared" si="1879"/>
        <v>6</v>
      </c>
      <c r="O902" s="687">
        <f t="shared" si="1880"/>
        <v>0</v>
      </c>
      <c r="P902" s="687">
        <f t="shared" si="1881"/>
        <v>-6</v>
      </c>
      <c r="Q902" s="688">
        <f t="shared" si="1882"/>
        <v>0</v>
      </c>
      <c r="R902" s="687">
        <f>'16. Востокгазпром'!W49</f>
        <v>2.5</v>
      </c>
      <c r="S902" s="687">
        <f>'16. Востокгазпром'!Y49</f>
        <v>0</v>
      </c>
      <c r="T902" s="687">
        <f t="shared" si="1883"/>
        <v>-2.5</v>
      </c>
      <c r="U902" s="688">
        <f t="shared" si="1884"/>
        <v>0</v>
      </c>
      <c r="V902" s="687">
        <f>'16. Востокгазпром'!AC49</f>
        <v>1.4</v>
      </c>
      <c r="W902" s="687">
        <f>'16. Востокгазпром'!AE49</f>
        <v>0</v>
      </c>
      <c r="X902" s="687">
        <f t="shared" si="1885"/>
        <v>-1.4</v>
      </c>
      <c r="Y902" s="688">
        <f t="shared" si="1886"/>
        <v>0</v>
      </c>
      <c r="Z902" s="687">
        <f>'16. Востокгазпром'!AI49</f>
        <v>2.1</v>
      </c>
      <c r="AA902" s="687">
        <f>'16. Востокгазпром'!AK49</f>
        <v>0</v>
      </c>
      <c r="AB902" s="687">
        <f t="shared" si="1887"/>
        <v>-2.1</v>
      </c>
      <c r="AC902" s="688">
        <f t="shared" si="1888"/>
        <v>0</v>
      </c>
      <c r="AD902" s="687">
        <f t="shared" si="1889"/>
        <v>5.9</v>
      </c>
      <c r="AE902" s="687">
        <f t="shared" si="1890"/>
        <v>0</v>
      </c>
      <c r="AF902" s="687">
        <f t="shared" si="1891"/>
        <v>-5.9</v>
      </c>
      <c r="AG902" s="688">
        <f t="shared" si="1892"/>
        <v>0</v>
      </c>
      <c r="AH902" s="687">
        <f>'16. Востокгазпром'!AU49</f>
        <v>2.2000000000000002</v>
      </c>
      <c r="AI902" s="687">
        <f>'16. Востокгазпром'!AW49</f>
        <v>0</v>
      </c>
      <c r="AJ902" s="687">
        <f t="shared" si="1893"/>
        <v>-2.2000000000000002</v>
      </c>
      <c r="AK902" s="688">
        <f t="shared" si="1894"/>
        <v>0</v>
      </c>
      <c r="AL902" s="687">
        <f>'16. Востокгазпром'!BA49</f>
        <v>2.1</v>
      </c>
      <c r="AM902" s="687">
        <f>'16. Востокгазпром'!BC49</f>
        <v>0</v>
      </c>
      <c r="AN902" s="687">
        <f t="shared" si="1895"/>
        <v>-2.1</v>
      </c>
      <c r="AO902" s="688">
        <f t="shared" si="1896"/>
        <v>0</v>
      </c>
      <c r="AP902" s="687">
        <f>'16. Востокгазпром'!BG49</f>
        <v>1.6</v>
      </c>
      <c r="AQ902" s="687">
        <f>'16. Востокгазпром'!BI49</f>
        <v>0</v>
      </c>
      <c r="AR902" s="687">
        <f t="shared" si="1897"/>
        <v>-1.6</v>
      </c>
      <c r="AS902" s="688">
        <f t="shared" si="1898"/>
        <v>0</v>
      </c>
      <c r="AT902" s="687">
        <f t="shared" si="1899"/>
        <v>4.3</v>
      </c>
      <c r="AU902" s="687">
        <f t="shared" si="1900"/>
        <v>0</v>
      </c>
      <c r="AV902" s="687">
        <f t="shared" si="1901"/>
        <v>-4.3</v>
      </c>
      <c r="AW902" s="688">
        <f t="shared" si="1902"/>
        <v>0</v>
      </c>
      <c r="AX902" s="687">
        <f>'16. Востокгазпром'!BS49</f>
        <v>1</v>
      </c>
      <c r="AY902" s="687">
        <f>'16. Востокгазпром'!BU49</f>
        <v>0</v>
      </c>
      <c r="AZ902" s="687">
        <f t="shared" si="1903"/>
        <v>-1</v>
      </c>
      <c r="BA902" s="688">
        <f t="shared" si="1904"/>
        <v>0</v>
      </c>
      <c r="BB902" s="687">
        <f>'16. Востокгазпром'!BY49</f>
        <v>2.1</v>
      </c>
      <c r="BC902" s="687">
        <f>'16. Востокгазпром'!CA49</f>
        <v>0</v>
      </c>
      <c r="BD902" s="687">
        <f t="shared" si="1905"/>
        <v>-2.1</v>
      </c>
      <c r="BE902" s="688">
        <f t="shared" si="1906"/>
        <v>0</v>
      </c>
      <c r="BF902" s="687">
        <f>'16. Востокгазпром'!CE49</f>
        <v>1.2</v>
      </c>
      <c r="BG902" s="687">
        <f>'16. Востокгазпром'!CG49</f>
        <v>0</v>
      </c>
      <c r="BH902" s="687">
        <f t="shared" si="1907"/>
        <v>-1.2</v>
      </c>
      <c r="BI902" s="688">
        <f t="shared" si="1908"/>
        <v>0</v>
      </c>
      <c r="BJ902" s="687">
        <f t="shared" si="1909"/>
        <v>3.9000000000000004</v>
      </c>
      <c r="BK902" s="687">
        <f t="shared" si="1910"/>
        <v>0</v>
      </c>
      <c r="BL902" s="687">
        <f t="shared" si="1911"/>
        <v>-3.9000000000000004</v>
      </c>
      <c r="BM902" s="688">
        <f t="shared" si="1912"/>
        <v>0</v>
      </c>
      <c r="BN902" s="687">
        <f>'16. Востокгазпром'!CQ49</f>
        <v>1.3</v>
      </c>
      <c r="BO902" s="687">
        <f>'16. Востокгазпром'!CS49</f>
        <v>0</v>
      </c>
      <c r="BP902" s="687">
        <f t="shared" si="1913"/>
        <v>-1.3</v>
      </c>
      <c r="BQ902" s="688">
        <f t="shared" si="1914"/>
        <v>0</v>
      </c>
      <c r="BR902" s="687">
        <f>'16. Востокгазпром'!CW49</f>
        <v>1.3</v>
      </c>
      <c r="BS902" s="687">
        <f>'16. Востокгазпром'!CY49</f>
        <v>0</v>
      </c>
      <c r="BT902" s="687">
        <f t="shared" si="1915"/>
        <v>-1.3</v>
      </c>
      <c r="BU902" s="688">
        <f t="shared" si="1916"/>
        <v>0</v>
      </c>
      <c r="BV902" s="687">
        <f>'16. Востокгазпром'!DC49</f>
        <v>1.3</v>
      </c>
      <c r="BW902" s="687">
        <f>'16. Востокгазпром'!DE49</f>
        <v>0</v>
      </c>
      <c r="BX902" s="687">
        <f t="shared" si="1917"/>
        <v>-1.3</v>
      </c>
      <c r="BY902" s="688">
        <f t="shared" si="1918"/>
        <v>0</v>
      </c>
    </row>
    <row r="903" spans="2:77" ht="20.100000000000001" customHeight="1">
      <c r="C903" s="755"/>
      <c r="D903" s="528"/>
      <c r="E903" s="528"/>
      <c r="F903" s="529"/>
      <c r="G903" s="530" t="s">
        <v>950</v>
      </c>
      <c r="H903" s="530"/>
      <c r="I903" s="691" t="s">
        <v>889</v>
      </c>
      <c r="J903" s="687">
        <f t="shared" si="1875"/>
        <v>9.6000000000000014</v>
      </c>
      <c r="K903" s="687">
        <f t="shared" si="1876"/>
        <v>0</v>
      </c>
      <c r="L903" s="687">
        <f t="shared" si="1877"/>
        <v>-9.6000000000000014</v>
      </c>
      <c r="M903" s="688">
        <f t="shared" si="1878"/>
        <v>0</v>
      </c>
      <c r="N903" s="687">
        <f t="shared" si="1879"/>
        <v>2.9</v>
      </c>
      <c r="O903" s="687">
        <f t="shared" si="1880"/>
        <v>0</v>
      </c>
      <c r="P903" s="687">
        <f t="shared" si="1881"/>
        <v>-2.9</v>
      </c>
      <c r="Q903" s="688">
        <f t="shared" si="1882"/>
        <v>0</v>
      </c>
      <c r="R903" s="687">
        <f>'16. Востокгазпром'!W50</f>
        <v>1.2</v>
      </c>
      <c r="S903" s="687">
        <f>'16. Востокгазпром'!Y50</f>
        <v>0</v>
      </c>
      <c r="T903" s="687">
        <f t="shared" si="1883"/>
        <v>-1.2</v>
      </c>
      <c r="U903" s="688">
        <f t="shared" si="1884"/>
        <v>0</v>
      </c>
      <c r="V903" s="687">
        <f>'16. Востокгазпром'!AC50</f>
        <v>0.7</v>
      </c>
      <c r="W903" s="687">
        <f>'16. Востокгазпром'!AE50</f>
        <v>0</v>
      </c>
      <c r="X903" s="687">
        <f t="shared" si="1885"/>
        <v>-0.7</v>
      </c>
      <c r="Y903" s="688">
        <f t="shared" si="1886"/>
        <v>0</v>
      </c>
      <c r="Z903" s="687">
        <f>'16. Востокгазпром'!AI50</f>
        <v>1</v>
      </c>
      <c r="AA903" s="687">
        <f>'16. Востокгазпром'!AK50</f>
        <v>0</v>
      </c>
      <c r="AB903" s="687">
        <f t="shared" si="1887"/>
        <v>-1</v>
      </c>
      <c r="AC903" s="688">
        <f t="shared" si="1888"/>
        <v>0</v>
      </c>
      <c r="AD903" s="687">
        <f t="shared" si="1889"/>
        <v>2.9000000000000004</v>
      </c>
      <c r="AE903" s="687">
        <f t="shared" si="1890"/>
        <v>0</v>
      </c>
      <c r="AF903" s="687">
        <f t="shared" si="1891"/>
        <v>-2.9000000000000004</v>
      </c>
      <c r="AG903" s="688">
        <f t="shared" si="1892"/>
        <v>0</v>
      </c>
      <c r="AH903" s="687">
        <f>'16. Востокгазпром'!AU50</f>
        <v>1.1000000000000001</v>
      </c>
      <c r="AI903" s="687">
        <f>'16. Востокгазпром'!AW50</f>
        <v>0</v>
      </c>
      <c r="AJ903" s="687">
        <f t="shared" si="1893"/>
        <v>-1.1000000000000001</v>
      </c>
      <c r="AK903" s="688">
        <f t="shared" si="1894"/>
        <v>0</v>
      </c>
      <c r="AL903" s="687">
        <f>'16. Востокгазпром'!BA50</f>
        <v>1</v>
      </c>
      <c r="AM903" s="687">
        <f>'16. Востокгазпром'!BC50</f>
        <v>0</v>
      </c>
      <c r="AN903" s="687">
        <f t="shared" si="1895"/>
        <v>-1</v>
      </c>
      <c r="AO903" s="688">
        <f t="shared" si="1896"/>
        <v>0</v>
      </c>
      <c r="AP903" s="687">
        <f>'16. Востокгазпром'!BG50</f>
        <v>0.8</v>
      </c>
      <c r="AQ903" s="687">
        <f>'16. Востокгазпром'!BI50</f>
        <v>0</v>
      </c>
      <c r="AR903" s="687">
        <f t="shared" si="1897"/>
        <v>-0.8</v>
      </c>
      <c r="AS903" s="688">
        <f t="shared" si="1898"/>
        <v>0</v>
      </c>
      <c r="AT903" s="687">
        <f t="shared" si="1899"/>
        <v>2</v>
      </c>
      <c r="AU903" s="687">
        <f t="shared" si="1900"/>
        <v>0</v>
      </c>
      <c r="AV903" s="687">
        <f t="shared" si="1901"/>
        <v>-2</v>
      </c>
      <c r="AW903" s="688">
        <f t="shared" si="1902"/>
        <v>0</v>
      </c>
      <c r="AX903" s="687">
        <f>'16. Востокгазпром'!BS50</f>
        <v>0.5</v>
      </c>
      <c r="AY903" s="687">
        <f>'16. Востокгазпром'!BU50</f>
        <v>0</v>
      </c>
      <c r="AZ903" s="687">
        <f t="shared" si="1903"/>
        <v>-0.5</v>
      </c>
      <c r="BA903" s="688">
        <f t="shared" si="1904"/>
        <v>0</v>
      </c>
      <c r="BB903" s="687">
        <f>'16. Востокгазпром'!BY50</f>
        <v>1</v>
      </c>
      <c r="BC903" s="687">
        <f>'16. Востокгазпром'!CA50</f>
        <v>0</v>
      </c>
      <c r="BD903" s="687">
        <f t="shared" si="1905"/>
        <v>-1</v>
      </c>
      <c r="BE903" s="688">
        <f t="shared" si="1906"/>
        <v>0</v>
      </c>
      <c r="BF903" s="687">
        <f>'16. Востокгазпром'!CE50</f>
        <v>0.5</v>
      </c>
      <c r="BG903" s="687">
        <f>'16. Востокгазпром'!CG50</f>
        <v>0</v>
      </c>
      <c r="BH903" s="687">
        <f t="shared" si="1907"/>
        <v>-0.5</v>
      </c>
      <c r="BI903" s="688">
        <f t="shared" si="1908"/>
        <v>0</v>
      </c>
      <c r="BJ903" s="687">
        <f t="shared" si="1909"/>
        <v>1.7999999999999998</v>
      </c>
      <c r="BK903" s="687">
        <f t="shared" si="1910"/>
        <v>0</v>
      </c>
      <c r="BL903" s="687">
        <f t="shared" si="1911"/>
        <v>-1.7999999999999998</v>
      </c>
      <c r="BM903" s="688">
        <f t="shared" si="1912"/>
        <v>0</v>
      </c>
      <c r="BN903" s="687">
        <f>'16. Востокгазпром'!CQ50</f>
        <v>0.6</v>
      </c>
      <c r="BO903" s="687">
        <f>'16. Востокгазпром'!CS50</f>
        <v>0</v>
      </c>
      <c r="BP903" s="687">
        <f t="shared" si="1913"/>
        <v>-0.6</v>
      </c>
      <c r="BQ903" s="688">
        <f t="shared" si="1914"/>
        <v>0</v>
      </c>
      <c r="BR903" s="687">
        <f>'16. Востокгазпром'!CW50</f>
        <v>0.6</v>
      </c>
      <c r="BS903" s="687">
        <f>'16. Востокгазпром'!CY50</f>
        <v>0</v>
      </c>
      <c r="BT903" s="687">
        <f t="shared" si="1915"/>
        <v>-0.6</v>
      </c>
      <c r="BU903" s="688">
        <f t="shared" si="1916"/>
        <v>0</v>
      </c>
      <c r="BV903" s="687">
        <f>'16. Востокгазпром'!DC50</f>
        <v>0.6</v>
      </c>
      <c r="BW903" s="687">
        <f>'16. Востокгазпром'!DE50</f>
        <v>0</v>
      </c>
      <c r="BX903" s="687">
        <f t="shared" si="1917"/>
        <v>-0.6</v>
      </c>
      <c r="BY903" s="688">
        <f t="shared" si="1918"/>
        <v>0</v>
      </c>
    </row>
    <row r="904" spans="2:77" ht="20.100000000000001" customHeight="1">
      <c r="C904" s="754" t="s">
        <v>930</v>
      </c>
      <c r="D904" s="528"/>
      <c r="E904" s="528"/>
      <c r="F904" s="529"/>
      <c r="G904" s="530" t="s">
        <v>951</v>
      </c>
      <c r="H904" s="530"/>
      <c r="I904" s="691" t="s">
        <v>883</v>
      </c>
      <c r="J904" s="687">
        <f t="shared" si="1875"/>
        <v>22.2</v>
      </c>
      <c r="K904" s="687">
        <f t="shared" si="1876"/>
        <v>0</v>
      </c>
      <c r="L904" s="687">
        <f t="shared" si="1877"/>
        <v>-22.2</v>
      </c>
      <c r="M904" s="688">
        <f t="shared" si="1878"/>
        <v>0</v>
      </c>
      <c r="N904" s="687">
        <f t="shared" si="1879"/>
        <v>5.2</v>
      </c>
      <c r="O904" s="687">
        <f t="shared" si="1880"/>
        <v>0</v>
      </c>
      <c r="P904" s="687">
        <f t="shared" si="1881"/>
        <v>-5.2</v>
      </c>
      <c r="Q904" s="688">
        <f t="shared" si="1882"/>
        <v>0</v>
      </c>
      <c r="R904" s="687">
        <f>'16. Востокгазпром'!W51</f>
        <v>2.4</v>
      </c>
      <c r="S904" s="687">
        <f>'16. Востокгазпром'!Y51</f>
        <v>0</v>
      </c>
      <c r="T904" s="687">
        <f t="shared" si="1883"/>
        <v>-2.4</v>
      </c>
      <c r="U904" s="688">
        <f t="shared" si="1884"/>
        <v>0</v>
      </c>
      <c r="V904" s="687">
        <f>'16. Востокгазпром'!AC51</f>
        <v>0.8</v>
      </c>
      <c r="W904" s="687">
        <f>'16. Востокгазпром'!AE51</f>
        <v>0</v>
      </c>
      <c r="X904" s="687">
        <f t="shared" si="1885"/>
        <v>-0.8</v>
      </c>
      <c r="Y904" s="688">
        <f t="shared" si="1886"/>
        <v>0</v>
      </c>
      <c r="Z904" s="687">
        <f>'16. Востокгазпром'!AI51</f>
        <v>2</v>
      </c>
      <c r="AA904" s="687">
        <f>'16. Востокгазпром'!AK51</f>
        <v>0</v>
      </c>
      <c r="AB904" s="687">
        <f t="shared" si="1887"/>
        <v>-2</v>
      </c>
      <c r="AC904" s="688">
        <f t="shared" si="1888"/>
        <v>0</v>
      </c>
      <c r="AD904" s="687">
        <f t="shared" si="1889"/>
        <v>6.8999999999999995</v>
      </c>
      <c r="AE904" s="687">
        <f t="shared" si="1890"/>
        <v>0</v>
      </c>
      <c r="AF904" s="687">
        <f t="shared" si="1891"/>
        <v>-6.8999999999999995</v>
      </c>
      <c r="AG904" s="688">
        <f t="shared" si="1892"/>
        <v>0</v>
      </c>
      <c r="AH904" s="687">
        <f>'16. Востокгазпром'!AU51</f>
        <v>2.2999999999999998</v>
      </c>
      <c r="AI904" s="687">
        <f>'16. Востокгазпром'!AW51</f>
        <v>0</v>
      </c>
      <c r="AJ904" s="687">
        <f t="shared" si="1893"/>
        <v>-2.2999999999999998</v>
      </c>
      <c r="AK904" s="688">
        <f t="shared" si="1894"/>
        <v>0</v>
      </c>
      <c r="AL904" s="687">
        <f>'16. Востокгазпром'!BA51</f>
        <v>2.2999999999999998</v>
      </c>
      <c r="AM904" s="687">
        <f>'16. Востокгазпром'!BC51</f>
        <v>0</v>
      </c>
      <c r="AN904" s="687">
        <f t="shared" si="1895"/>
        <v>-2.2999999999999998</v>
      </c>
      <c r="AO904" s="688">
        <f t="shared" si="1896"/>
        <v>0</v>
      </c>
      <c r="AP904" s="687">
        <f>'16. Востокгазпром'!BG51</f>
        <v>2.2999999999999998</v>
      </c>
      <c r="AQ904" s="687">
        <f>'16. Востокгазпром'!BI51</f>
        <v>0</v>
      </c>
      <c r="AR904" s="687">
        <f t="shared" si="1897"/>
        <v>-2.2999999999999998</v>
      </c>
      <c r="AS904" s="688">
        <f t="shared" si="1898"/>
        <v>0</v>
      </c>
      <c r="AT904" s="687">
        <f t="shared" si="1899"/>
        <v>4.8000000000000007</v>
      </c>
      <c r="AU904" s="687">
        <f t="shared" si="1900"/>
        <v>0</v>
      </c>
      <c r="AV904" s="687">
        <f t="shared" si="1901"/>
        <v>-4.8000000000000007</v>
      </c>
      <c r="AW904" s="688">
        <f t="shared" si="1902"/>
        <v>0</v>
      </c>
      <c r="AX904" s="687">
        <f>'16. Востокгазпром'!BS51</f>
        <v>1.3</v>
      </c>
      <c r="AY904" s="687">
        <f>'16. Востокгазпром'!BU51</f>
        <v>0</v>
      </c>
      <c r="AZ904" s="687">
        <f t="shared" si="1903"/>
        <v>-1.3</v>
      </c>
      <c r="BA904" s="688">
        <f t="shared" si="1904"/>
        <v>0</v>
      </c>
      <c r="BB904" s="687">
        <f>'16. Востокгазпром'!BY51</f>
        <v>2.1</v>
      </c>
      <c r="BC904" s="687">
        <f>'16. Востокгазпром'!CA51</f>
        <v>0</v>
      </c>
      <c r="BD904" s="687">
        <f t="shared" si="1905"/>
        <v>-2.1</v>
      </c>
      <c r="BE904" s="688">
        <f t="shared" si="1906"/>
        <v>0</v>
      </c>
      <c r="BF904" s="687">
        <f>'16. Востокгазпром'!CE51</f>
        <v>1.4</v>
      </c>
      <c r="BG904" s="687">
        <f>'16. Востокгазпром'!CG51</f>
        <v>0</v>
      </c>
      <c r="BH904" s="687">
        <f t="shared" si="1907"/>
        <v>-1.4</v>
      </c>
      <c r="BI904" s="688">
        <f t="shared" si="1908"/>
        <v>0</v>
      </c>
      <c r="BJ904" s="687">
        <f t="shared" si="1909"/>
        <v>5.3000000000000007</v>
      </c>
      <c r="BK904" s="687">
        <f t="shared" si="1910"/>
        <v>0</v>
      </c>
      <c r="BL904" s="687">
        <f t="shared" si="1911"/>
        <v>-5.3000000000000007</v>
      </c>
      <c r="BM904" s="688">
        <f t="shared" si="1912"/>
        <v>0</v>
      </c>
      <c r="BN904" s="687">
        <f>'16. Востокгазпром'!CQ51</f>
        <v>1.6</v>
      </c>
      <c r="BO904" s="687">
        <f>'16. Востокгазпром'!CS51</f>
        <v>0</v>
      </c>
      <c r="BP904" s="687">
        <f t="shared" si="1913"/>
        <v>-1.6</v>
      </c>
      <c r="BQ904" s="688">
        <f t="shared" si="1914"/>
        <v>0</v>
      </c>
      <c r="BR904" s="687">
        <f>'16. Востокгазпром'!CW51</f>
        <v>1.6</v>
      </c>
      <c r="BS904" s="687">
        <f>'16. Востокгазпром'!CY51</f>
        <v>0</v>
      </c>
      <c r="BT904" s="687">
        <f t="shared" si="1915"/>
        <v>-1.6</v>
      </c>
      <c r="BU904" s="688">
        <f t="shared" si="1916"/>
        <v>0</v>
      </c>
      <c r="BV904" s="687">
        <f>'16. Востокгазпром'!DC51</f>
        <v>2.1</v>
      </c>
      <c r="BW904" s="687">
        <f>'16. Востокгазпром'!DE51</f>
        <v>0</v>
      </c>
      <c r="BX904" s="687">
        <f t="shared" si="1917"/>
        <v>-2.1</v>
      </c>
      <c r="BY904" s="688">
        <f t="shared" si="1918"/>
        <v>0</v>
      </c>
    </row>
    <row r="905" spans="2:77" ht="20.100000000000001" customHeight="1">
      <c r="C905" s="755"/>
      <c r="D905" s="528"/>
      <c r="E905" s="528"/>
      <c r="F905" s="529"/>
      <c r="G905" s="530" t="s">
        <v>952</v>
      </c>
      <c r="H905" s="530"/>
      <c r="I905" s="691" t="s">
        <v>889</v>
      </c>
      <c r="J905" s="687">
        <f t="shared" si="1875"/>
        <v>10.500000000000002</v>
      </c>
      <c r="K905" s="687">
        <f t="shared" si="1876"/>
        <v>0</v>
      </c>
      <c r="L905" s="687">
        <f t="shared" si="1877"/>
        <v>-10.500000000000002</v>
      </c>
      <c r="M905" s="688">
        <f t="shared" si="1878"/>
        <v>0</v>
      </c>
      <c r="N905" s="687">
        <f t="shared" si="1879"/>
        <v>2.6</v>
      </c>
      <c r="O905" s="687">
        <f t="shared" si="1880"/>
        <v>0</v>
      </c>
      <c r="P905" s="687">
        <f t="shared" si="1881"/>
        <v>-2.6</v>
      </c>
      <c r="Q905" s="688">
        <f t="shared" si="1882"/>
        <v>0</v>
      </c>
      <c r="R905" s="687">
        <f>'16. Востокгазпром'!W52</f>
        <v>1.2</v>
      </c>
      <c r="S905" s="687">
        <f>'16. Востокгазпром'!Y52</f>
        <v>0</v>
      </c>
      <c r="T905" s="687">
        <f t="shared" si="1883"/>
        <v>-1.2</v>
      </c>
      <c r="U905" s="688">
        <f t="shared" si="1884"/>
        <v>0</v>
      </c>
      <c r="V905" s="687">
        <f>'16. Востокгазпром'!AC52</f>
        <v>0.4</v>
      </c>
      <c r="W905" s="687">
        <f>'16. Востокгазпром'!AE52</f>
        <v>0</v>
      </c>
      <c r="X905" s="687">
        <f t="shared" si="1885"/>
        <v>-0.4</v>
      </c>
      <c r="Y905" s="688">
        <f t="shared" si="1886"/>
        <v>0</v>
      </c>
      <c r="Z905" s="687">
        <f>'16. Востокгазпром'!AI52</f>
        <v>1</v>
      </c>
      <c r="AA905" s="687">
        <f>'16. Востокгазпром'!AK52</f>
        <v>0</v>
      </c>
      <c r="AB905" s="687">
        <f t="shared" si="1887"/>
        <v>-1</v>
      </c>
      <c r="AC905" s="688">
        <f t="shared" si="1888"/>
        <v>0</v>
      </c>
      <c r="AD905" s="687">
        <f t="shared" si="1889"/>
        <v>3.3000000000000003</v>
      </c>
      <c r="AE905" s="687">
        <f t="shared" si="1890"/>
        <v>0</v>
      </c>
      <c r="AF905" s="687">
        <f t="shared" si="1891"/>
        <v>-3.3000000000000003</v>
      </c>
      <c r="AG905" s="688">
        <f t="shared" si="1892"/>
        <v>0</v>
      </c>
      <c r="AH905" s="687">
        <f>'16. Востокгазпром'!AU52</f>
        <v>1.1000000000000001</v>
      </c>
      <c r="AI905" s="687">
        <f>'16. Востокгазпром'!AW52</f>
        <v>0</v>
      </c>
      <c r="AJ905" s="687">
        <f t="shared" si="1893"/>
        <v>-1.1000000000000001</v>
      </c>
      <c r="AK905" s="688">
        <f t="shared" si="1894"/>
        <v>0</v>
      </c>
      <c r="AL905" s="687">
        <f>'16. Востокгазпром'!BA52</f>
        <v>1.1000000000000001</v>
      </c>
      <c r="AM905" s="687">
        <f>'16. Востокгазпром'!BC52</f>
        <v>0</v>
      </c>
      <c r="AN905" s="687">
        <f t="shared" si="1895"/>
        <v>-1.1000000000000001</v>
      </c>
      <c r="AO905" s="688">
        <f t="shared" si="1896"/>
        <v>0</v>
      </c>
      <c r="AP905" s="687">
        <f>'16. Востокгазпром'!BG52</f>
        <v>1.1000000000000001</v>
      </c>
      <c r="AQ905" s="687">
        <f>'16. Востокгазпром'!BI52</f>
        <v>0</v>
      </c>
      <c r="AR905" s="687">
        <f t="shared" si="1897"/>
        <v>-1.1000000000000001</v>
      </c>
      <c r="AS905" s="688">
        <f t="shared" si="1898"/>
        <v>0</v>
      </c>
      <c r="AT905" s="687">
        <f t="shared" si="1899"/>
        <v>2.2000000000000002</v>
      </c>
      <c r="AU905" s="687">
        <f t="shared" si="1900"/>
        <v>0</v>
      </c>
      <c r="AV905" s="687">
        <f t="shared" si="1901"/>
        <v>-2.2000000000000002</v>
      </c>
      <c r="AW905" s="688">
        <f t="shared" si="1902"/>
        <v>0</v>
      </c>
      <c r="AX905" s="687">
        <f>'16. Востокгазпром'!BS52</f>
        <v>0.6</v>
      </c>
      <c r="AY905" s="687">
        <f>'16. Востокгазпром'!BU52</f>
        <v>0</v>
      </c>
      <c r="AZ905" s="687">
        <f t="shared" si="1903"/>
        <v>-0.6</v>
      </c>
      <c r="BA905" s="688">
        <f t="shared" si="1904"/>
        <v>0</v>
      </c>
      <c r="BB905" s="687">
        <f>'16. Востокгазпром'!BY52</f>
        <v>1</v>
      </c>
      <c r="BC905" s="687">
        <f>'16. Востокгазпром'!CA52</f>
        <v>0</v>
      </c>
      <c r="BD905" s="687">
        <f t="shared" si="1905"/>
        <v>-1</v>
      </c>
      <c r="BE905" s="688">
        <f t="shared" si="1906"/>
        <v>0</v>
      </c>
      <c r="BF905" s="687">
        <f>'16. Востокгазпром'!CE52</f>
        <v>0.6</v>
      </c>
      <c r="BG905" s="687">
        <f>'16. Востокгазпром'!CG52</f>
        <v>0</v>
      </c>
      <c r="BH905" s="687">
        <f t="shared" si="1907"/>
        <v>-0.6</v>
      </c>
      <c r="BI905" s="688">
        <f t="shared" si="1908"/>
        <v>0</v>
      </c>
      <c r="BJ905" s="687">
        <f t="shared" si="1909"/>
        <v>2.4</v>
      </c>
      <c r="BK905" s="687">
        <f t="shared" si="1910"/>
        <v>0</v>
      </c>
      <c r="BL905" s="687">
        <f t="shared" si="1911"/>
        <v>-2.4</v>
      </c>
      <c r="BM905" s="688">
        <f t="shared" si="1912"/>
        <v>0</v>
      </c>
      <c r="BN905" s="687">
        <f>'16. Востокгазпром'!CQ52</f>
        <v>0.7</v>
      </c>
      <c r="BO905" s="687">
        <f>'16. Востокгазпром'!CS52</f>
        <v>0</v>
      </c>
      <c r="BP905" s="687">
        <f t="shared" si="1913"/>
        <v>-0.7</v>
      </c>
      <c r="BQ905" s="688">
        <f t="shared" si="1914"/>
        <v>0</v>
      </c>
      <c r="BR905" s="687">
        <f>'16. Востокгазпром'!CW52</f>
        <v>0.7</v>
      </c>
      <c r="BS905" s="687">
        <f>'16. Востокгазпром'!CY52</f>
        <v>0</v>
      </c>
      <c r="BT905" s="687">
        <f t="shared" si="1915"/>
        <v>-0.7</v>
      </c>
      <c r="BU905" s="688">
        <f t="shared" si="1916"/>
        <v>0</v>
      </c>
      <c r="BV905" s="687">
        <f>'16. Востокгазпром'!DC52</f>
        <v>1</v>
      </c>
      <c r="BW905" s="687">
        <f>'16. Востокгазпром'!DE52</f>
        <v>0</v>
      </c>
      <c r="BX905" s="687">
        <f t="shared" si="1917"/>
        <v>-1</v>
      </c>
      <c r="BY905" s="688">
        <f t="shared" si="1918"/>
        <v>0</v>
      </c>
    </row>
    <row r="906" spans="2:77" ht="20.100000000000001" customHeight="1">
      <c r="B906" s="747" t="s">
        <v>953</v>
      </c>
      <c r="C906" s="757" t="s">
        <v>954</v>
      </c>
      <c r="D906" s="528"/>
      <c r="E906" s="528"/>
      <c r="F906" s="529"/>
      <c r="G906" s="530" t="s">
        <v>955</v>
      </c>
      <c r="H906" s="530"/>
      <c r="I906" s="626" t="s">
        <v>883</v>
      </c>
      <c r="J906" s="687">
        <f t="shared" si="1875"/>
        <v>6.6999999999999993</v>
      </c>
      <c r="K906" s="687">
        <f t="shared" si="1876"/>
        <v>0</v>
      </c>
      <c r="L906" s="687">
        <f t="shared" si="1877"/>
        <v>-6.6999999999999993</v>
      </c>
      <c r="M906" s="688">
        <f t="shared" si="1878"/>
        <v>0</v>
      </c>
      <c r="N906" s="687">
        <f t="shared" si="1879"/>
        <v>6.6999999999999993</v>
      </c>
      <c r="O906" s="687">
        <f t="shared" si="1880"/>
        <v>0</v>
      </c>
      <c r="P906" s="687">
        <f t="shared" si="1881"/>
        <v>-6.6999999999999993</v>
      </c>
      <c r="Q906" s="688">
        <f t="shared" si="1882"/>
        <v>0</v>
      </c>
      <c r="R906" s="687">
        <f>'16. Востокгазпром'!W53</f>
        <v>0</v>
      </c>
      <c r="S906" s="687">
        <f>'16. Востокгазпром'!Y53</f>
        <v>0</v>
      </c>
      <c r="T906" s="687">
        <f t="shared" si="1883"/>
        <v>0</v>
      </c>
      <c r="U906" s="688" t="str">
        <f t="shared" si="1884"/>
        <v>-</v>
      </c>
      <c r="V906" s="687">
        <f>'16. Востокгазпром'!AC53</f>
        <v>0</v>
      </c>
      <c r="W906" s="687">
        <f>'16. Востокгазпром'!AE53</f>
        <v>0</v>
      </c>
      <c r="X906" s="687">
        <f t="shared" si="1885"/>
        <v>0</v>
      </c>
      <c r="Y906" s="688" t="str">
        <f t="shared" si="1886"/>
        <v>-</v>
      </c>
      <c r="Z906" s="687">
        <f>'16. Востокгазпром'!AI53</f>
        <v>6.6999999999999993</v>
      </c>
      <c r="AA906" s="687">
        <f>'16. Востокгазпром'!AK53</f>
        <v>0</v>
      </c>
      <c r="AB906" s="687">
        <f t="shared" si="1887"/>
        <v>-6.6999999999999993</v>
      </c>
      <c r="AC906" s="688">
        <f t="shared" si="1888"/>
        <v>0</v>
      </c>
      <c r="AD906" s="687">
        <f t="shared" si="1889"/>
        <v>0</v>
      </c>
      <c r="AE906" s="687">
        <f t="shared" si="1890"/>
        <v>0</v>
      </c>
      <c r="AF906" s="687">
        <f t="shared" si="1891"/>
        <v>0</v>
      </c>
      <c r="AG906" s="688" t="str">
        <f t="shared" si="1892"/>
        <v>-</v>
      </c>
      <c r="AH906" s="687">
        <f>'16. Востокгазпром'!AU53</f>
        <v>0</v>
      </c>
      <c r="AI906" s="687">
        <f>'16. Востокгазпром'!AW53</f>
        <v>0</v>
      </c>
      <c r="AJ906" s="687">
        <f t="shared" si="1893"/>
        <v>0</v>
      </c>
      <c r="AK906" s="688" t="str">
        <f t="shared" si="1894"/>
        <v>-</v>
      </c>
      <c r="AL906" s="687">
        <f>'16. Востокгазпром'!BA53</f>
        <v>0</v>
      </c>
      <c r="AM906" s="687">
        <f>'16. Востокгазпром'!BC53</f>
        <v>0</v>
      </c>
      <c r="AN906" s="687">
        <f t="shared" si="1895"/>
        <v>0</v>
      </c>
      <c r="AO906" s="688" t="str">
        <f t="shared" si="1896"/>
        <v>-</v>
      </c>
      <c r="AP906" s="687">
        <f>'16. Востокгазпром'!BG53</f>
        <v>0</v>
      </c>
      <c r="AQ906" s="687">
        <f>'16. Востокгазпром'!BI53</f>
        <v>0</v>
      </c>
      <c r="AR906" s="687">
        <f t="shared" si="1897"/>
        <v>0</v>
      </c>
      <c r="AS906" s="688" t="str">
        <f t="shared" si="1898"/>
        <v>-</v>
      </c>
      <c r="AT906" s="687">
        <f t="shared" si="1899"/>
        <v>0</v>
      </c>
      <c r="AU906" s="687">
        <f t="shared" si="1900"/>
        <v>0</v>
      </c>
      <c r="AV906" s="687">
        <f t="shared" si="1901"/>
        <v>0</v>
      </c>
      <c r="AW906" s="688" t="str">
        <f t="shared" si="1902"/>
        <v>-</v>
      </c>
      <c r="AX906" s="687">
        <f>'16. Востокгазпром'!BS53</f>
        <v>0</v>
      </c>
      <c r="AY906" s="687">
        <f>'16. Востокгазпром'!BU53</f>
        <v>0</v>
      </c>
      <c r="AZ906" s="687">
        <f t="shared" si="1903"/>
        <v>0</v>
      </c>
      <c r="BA906" s="688" t="str">
        <f t="shared" si="1904"/>
        <v>-</v>
      </c>
      <c r="BB906" s="687">
        <f>'16. Востокгазпром'!BY53</f>
        <v>0</v>
      </c>
      <c r="BC906" s="687">
        <f>'16. Востокгазпром'!CA53</f>
        <v>0</v>
      </c>
      <c r="BD906" s="687">
        <f t="shared" si="1905"/>
        <v>0</v>
      </c>
      <c r="BE906" s="688" t="str">
        <f t="shared" si="1906"/>
        <v>-</v>
      </c>
      <c r="BF906" s="687">
        <f>'16. Востокгазпром'!CE53</f>
        <v>0</v>
      </c>
      <c r="BG906" s="687">
        <f>'16. Востокгазпром'!CG53</f>
        <v>0</v>
      </c>
      <c r="BH906" s="687">
        <f t="shared" si="1907"/>
        <v>0</v>
      </c>
      <c r="BI906" s="688" t="str">
        <f t="shared" si="1908"/>
        <v>-</v>
      </c>
      <c r="BJ906" s="687">
        <f t="shared" si="1909"/>
        <v>0</v>
      </c>
      <c r="BK906" s="687">
        <f t="shared" si="1910"/>
        <v>0</v>
      </c>
      <c r="BL906" s="687">
        <f t="shared" si="1911"/>
        <v>0</v>
      </c>
      <c r="BM906" s="688" t="str">
        <f t="shared" si="1912"/>
        <v>-</v>
      </c>
      <c r="BN906" s="687">
        <f>'16. Востокгазпром'!CQ53</f>
        <v>0</v>
      </c>
      <c r="BO906" s="687">
        <f>'16. Востокгазпром'!CS53</f>
        <v>0</v>
      </c>
      <c r="BP906" s="687">
        <f t="shared" si="1913"/>
        <v>0</v>
      </c>
      <c r="BQ906" s="688" t="str">
        <f t="shared" si="1914"/>
        <v>-</v>
      </c>
      <c r="BR906" s="687">
        <f>'16. Востокгазпром'!CW53</f>
        <v>0</v>
      </c>
      <c r="BS906" s="687">
        <f>'16. Востокгазпром'!CY53</f>
        <v>0</v>
      </c>
      <c r="BT906" s="687">
        <f t="shared" si="1915"/>
        <v>0</v>
      </c>
      <c r="BU906" s="688" t="str">
        <f t="shared" si="1916"/>
        <v>-</v>
      </c>
      <c r="BV906" s="687">
        <f>'16. Востокгазпром'!DC53</f>
        <v>0</v>
      </c>
      <c r="BW906" s="687">
        <f>'16. Востокгазпром'!DE53</f>
        <v>0</v>
      </c>
      <c r="BX906" s="687">
        <f t="shared" si="1917"/>
        <v>0</v>
      </c>
      <c r="BY906" s="688" t="str">
        <f t="shared" si="1918"/>
        <v>-</v>
      </c>
    </row>
    <row r="907" spans="2:77" ht="20.100000000000001" customHeight="1">
      <c r="B907" s="747"/>
      <c r="C907" s="755"/>
      <c r="D907" s="528"/>
      <c r="E907" s="528"/>
      <c r="F907" s="529"/>
      <c r="G907" s="530" t="s">
        <v>956</v>
      </c>
      <c r="H907" s="530"/>
      <c r="I907" s="714" t="s">
        <v>889</v>
      </c>
      <c r="J907" s="687">
        <f t="shared" si="1875"/>
        <v>3.3</v>
      </c>
      <c r="K907" s="687">
        <f t="shared" si="1876"/>
        <v>0</v>
      </c>
      <c r="L907" s="687">
        <f t="shared" si="1877"/>
        <v>-3.3</v>
      </c>
      <c r="M907" s="688">
        <f t="shared" si="1878"/>
        <v>0</v>
      </c>
      <c r="N907" s="687">
        <f t="shared" si="1879"/>
        <v>3.3</v>
      </c>
      <c r="O907" s="687">
        <f t="shared" si="1880"/>
        <v>0</v>
      </c>
      <c r="P907" s="687">
        <f t="shared" si="1881"/>
        <v>-3.3</v>
      </c>
      <c r="Q907" s="688">
        <f t="shared" si="1882"/>
        <v>0</v>
      </c>
      <c r="R907" s="687">
        <f>'16. Востокгазпром'!W54</f>
        <v>0</v>
      </c>
      <c r="S907" s="687">
        <f>'16. Востокгазпром'!Y54</f>
        <v>0</v>
      </c>
      <c r="T907" s="687">
        <f t="shared" si="1883"/>
        <v>0</v>
      </c>
      <c r="U907" s="688" t="str">
        <f t="shared" si="1884"/>
        <v>-</v>
      </c>
      <c r="V907" s="687">
        <f>'16. Востокгазпром'!AC54</f>
        <v>0</v>
      </c>
      <c r="W907" s="687">
        <f>'16. Востокгазпром'!AE54</f>
        <v>0</v>
      </c>
      <c r="X907" s="687">
        <f t="shared" si="1885"/>
        <v>0</v>
      </c>
      <c r="Y907" s="688" t="str">
        <f t="shared" si="1886"/>
        <v>-</v>
      </c>
      <c r="Z907" s="687">
        <f>'16. Востокгазпром'!AI54</f>
        <v>3.3</v>
      </c>
      <c r="AA907" s="687">
        <f>'16. Востокгазпром'!AK54</f>
        <v>0</v>
      </c>
      <c r="AB907" s="687">
        <f t="shared" si="1887"/>
        <v>-3.3</v>
      </c>
      <c r="AC907" s="688">
        <f t="shared" si="1888"/>
        <v>0</v>
      </c>
      <c r="AD907" s="687">
        <f t="shared" si="1889"/>
        <v>0</v>
      </c>
      <c r="AE907" s="687">
        <f t="shared" si="1890"/>
        <v>0</v>
      </c>
      <c r="AF907" s="687">
        <f t="shared" si="1891"/>
        <v>0</v>
      </c>
      <c r="AG907" s="688" t="str">
        <f t="shared" si="1892"/>
        <v>-</v>
      </c>
      <c r="AH907" s="687">
        <f>'16. Востокгазпром'!AU54</f>
        <v>0</v>
      </c>
      <c r="AI907" s="687">
        <f>'16. Востокгазпром'!AW54</f>
        <v>0</v>
      </c>
      <c r="AJ907" s="687">
        <f t="shared" si="1893"/>
        <v>0</v>
      </c>
      <c r="AK907" s="688" t="str">
        <f t="shared" si="1894"/>
        <v>-</v>
      </c>
      <c r="AL907" s="687">
        <f>'16. Востокгазпром'!BA54</f>
        <v>0</v>
      </c>
      <c r="AM907" s="687">
        <f>'16. Востокгазпром'!BC54</f>
        <v>0</v>
      </c>
      <c r="AN907" s="687">
        <f t="shared" si="1895"/>
        <v>0</v>
      </c>
      <c r="AO907" s="688" t="str">
        <f t="shared" si="1896"/>
        <v>-</v>
      </c>
      <c r="AP907" s="687">
        <f>'16. Востокгазпром'!BG54</f>
        <v>0</v>
      </c>
      <c r="AQ907" s="687">
        <f>'16. Востокгазпром'!BI54</f>
        <v>0</v>
      </c>
      <c r="AR907" s="687">
        <f t="shared" si="1897"/>
        <v>0</v>
      </c>
      <c r="AS907" s="688" t="str">
        <f t="shared" si="1898"/>
        <v>-</v>
      </c>
      <c r="AT907" s="687">
        <f t="shared" si="1899"/>
        <v>0</v>
      </c>
      <c r="AU907" s="687">
        <f t="shared" si="1900"/>
        <v>0</v>
      </c>
      <c r="AV907" s="687">
        <f t="shared" si="1901"/>
        <v>0</v>
      </c>
      <c r="AW907" s="688" t="str">
        <f t="shared" si="1902"/>
        <v>-</v>
      </c>
      <c r="AX907" s="687">
        <f>'16. Востокгазпром'!BS54</f>
        <v>0</v>
      </c>
      <c r="AY907" s="687">
        <f>'16. Востокгазпром'!BU54</f>
        <v>0</v>
      </c>
      <c r="AZ907" s="687">
        <f t="shared" si="1903"/>
        <v>0</v>
      </c>
      <c r="BA907" s="688" t="str">
        <f t="shared" si="1904"/>
        <v>-</v>
      </c>
      <c r="BB907" s="687">
        <f>'16. Востокгазпром'!BY54</f>
        <v>0</v>
      </c>
      <c r="BC907" s="687">
        <f>'16. Востокгазпром'!CA54</f>
        <v>0</v>
      </c>
      <c r="BD907" s="687">
        <f t="shared" si="1905"/>
        <v>0</v>
      </c>
      <c r="BE907" s="688" t="str">
        <f t="shared" si="1906"/>
        <v>-</v>
      </c>
      <c r="BF907" s="687">
        <f>'16. Востокгазпром'!CE54</f>
        <v>0</v>
      </c>
      <c r="BG907" s="687">
        <f>'16. Востокгазпром'!CG54</f>
        <v>0</v>
      </c>
      <c r="BH907" s="687">
        <f t="shared" si="1907"/>
        <v>0</v>
      </c>
      <c r="BI907" s="688" t="str">
        <f t="shared" si="1908"/>
        <v>-</v>
      </c>
      <c r="BJ907" s="687">
        <f t="shared" si="1909"/>
        <v>0</v>
      </c>
      <c r="BK907" s="687">
        <f t="shared" si="1910"/>
        <v>0</v>
      </c>
      <c r="BL907" s="687">
        <f t="shared" si="1911"/>
        <v>0</v>
      </c>
      <c r="BM907" s="688" t="str">
        <f t="shared" si="1912"/>
        <v>-</v>
      </c>
      <c r="BN907" s="687">
        <f>'16. Востокгазпром'!CQ54</f>
        <v>0</v>
      </c>
      <c r="BO907" s="687">
        <f>'16. Востокгазпром'!CS54</f>
        <v>0</v>
      </c>
      <c r="BP907" s="687">
        <f t="shared" si="1913"/>
        <v>0</v>
      </c>
      <c r="BQ907" s="688" t="str">
        <f t="shared" si="1914"/>
        <v>-</v>
      </c>
      <c r="BR907" s="687">
        <f>'16. Востокгазпром'!CW54</f>
        <v>0</v>
      </c>
      <c r="BS907" s="687">
        <f>'16. Востокгазпром'!CY54</f>
        <v>0</v>
      </c>
      <c r="BT907" s="687">
        <f t="shared" si="1915"/>
        <v>0</v>
      </c>
      <c r="BU907" s="688" t="str">
        <f t="shared" si="1916"/>
        <v>-</v>
      </c>
      <c r="BV907" s="687">
        <f>'16. Востокгазпром'!DC54</f>
        <v>0</v>
      </c>
      <c r="BW907" s="687">
        <f>'16. Востокгазпром'!DE54</f>
        <v>0</v>
      </c>
      <c r="BX907" s="687">
        <f t="shared" si="1917"/>
        <v>0</v>
      </c>
      <c r="BY907" s="688" t="str">
        <f t="shared" si="1918"/>
        <v>-</v>
      </c>
    </row>
    <row r="908" spans="2:77" ht="20.100000000000001" customHeight="1">
      <c r="C908" s="754" t="s">
        <v>942</v>
      </c>
      <c r="D908" s="528"/>
      <c r="E908" s="528"/>
      <c r="F908" s="529"/>
      <c r="G908" s="530" t="s">
        <v>957</v>
      </c>
      <c r="H908" s="530"/>
      <c r="I908" s="691" t="s">
        <v>883</v>
      </c>
      <c r="J908" s="687">
        <f t="shared" si="1875"/>
        <v>4.3</v>
      </c>
      <c r="K908" s="687">
        <f t="shared" si="1876"/>
        <v>0</v>
      </c>
      <c r="L908" s="687">
        <f t="shared" si="1877"/>
        <v>-4.3</v>
      </c>
      <c r="M908" s="688">
        <f t="shared" si="1878"/>
        <v>0</v>
      </c>
      <c r="N908" s="687">
        <f t="shared" si="1879"/>
        <v>4.3</v>
      </c>
      <c r="O908" s="687">
        <f t="shared" si="1880"/>
        <v>0</v>
      </c>
      <c r="P908" s="687">
        <f t="shared" si="1881"/>
        <v>-4.3</v>
      </c>
      <c r="Q908" s="688">
        <f t="shared" si="1882"/>
        <v>0</v>
      </c>
      <c r="R908" s="687">
        <f>'16. Востокгазпром'!W55</f>
        <v>0</v>
      </c>
      <c r="S908" s="687">
        <f>'16. Востокгазпром'!Y55</f>
        <v>0</v>
      </c>
      <c r="T908" s="687">
        <f t="shared" si="1883"/>
        <v>0</v>
      </c>
      <c r="U908" s="688" t="str">
        <f t="shared" si="1884"/>
        <v>-</v>
      </c>
      <c r="V908" s="687">
        <f>'16. Востокгазпром'!AC55</f>
        <v>0</v>
      </c>
      <c r="W908" s="687">
        <f>'16. Востокгазпром'!AE55</f>
        <v>0</v>
      </c>
      <c r="X908" s="687">
        <f t="shared" si="1885"/>
        <v>0</v>
      </c>
      <c r="Y908" s="688" t="str">
        <f t="shared" si="1886"/>
        <v>-</v>
      </c>
      <c r="Z908" s="687">
        <f>'16. Востокгазпром'!AI55</f>
        <v>4.3</v>
      </c>
      <c r="AA908" s="687">
        <f>'16. Востокгазпром'!AK55</f>
        <v>0</v>
      </c>
      <c r="AB908" s="687">
        <f t="shared" si="1887"/>
        <v>-4.3</v>
      </c>
      <c r="AC908" s="688">
        <f t="shared" si="1888"/>
        <v>0</v>
      </c>
      <c r="AD908" s="687">
        <f t="shared" si="1889"/>
        <v>0</v>
      </c>
      <c r="AE908" s="687">
        <f t="shared" si="1890"/>
        <v>0</v>
      </c>
      <c r="AF908" s="687">
        <f t="shared" si="1891"/>
        <v>0</v>
      </c>
      <c r="AG908" s="688" t="str">
        <f t="shared" si="1892"/>
        <v>-</v>
      </c>
      <c r="AH908" s="687">
        <f>'16. Востокгазпром'!AU55</f>
        <v>0</v>
      </c>
      <c r="AI908" s="687">
        <f>'16. Востокгазпром'!AW55</f>
        <v>0</v>
      </c>
      <c r="AJ908" s="687">
        <f t="shared" si="1893"/>
        <v>0</v>
      </c>
      <c r="AK908" s="688" t="str">
        <f t="shared" si="1894"/>
        <v>-</v>
      </c>
      <c r="AL908" s="687">
        <f>'16. Востокгазпром'!BA55</f>
        <v>0</v>
      </c>
      <c r="AM908" s="687">
        <f>'16. Востокгазпром'!BC55</f>
        <v>0</v>
      </c>
      <c r="AN908" s="687">
        <f t="shared" si="1895"/>
        <v>0</v>
      </c>
      <c r="AO908" s="688" t="str">
        <f t="shared" si="1896"/>
        <v>-</v>
      </c>
      <c r="AP908" s="687">
        <f>'16. Востокгазпром'!BG55</f>
        <v>0</v>
      </c>
      <c r="AQ908" s="687">
        <f>'16. Востокгазпром'!BI55</f>
        <v>0</v>
      </c>
      <c r="AR908" s="687">
        <f t="shared" si="1897"/>
        <v>0</v>
      </c>
      <c r="AS908" s="688" t="str">
        <f t="shared" si="1898"/>
        <v>-</v>
      </c>
      <c r="AT908" s="687">
        <f t="shared" si="1899"/>
        <v>0</v>
      </c>
      <c r="AU908" s="687">
        <f t="shared" si="1900"/>
        <v>0</v>
      </c>
      <c r="AV908" s="687">
        <f t="shared" si="1901"/>
        <v>0</v>
      </c>
      <c r="AW908" s="688" t="str">
        <f t="shared" si="1902"/>
        <v>-</v>
      </c>
      <c r="AX908" s="687">
        <f>'16. Востокгазпром'!BS55</f>
        <v>0</v>
      </c>
      <c r="AY908" s="687">
        <f>'16. Востокгазпром'!BU55</f>
        <v>0</v>
      </c>
      <c r="AZ908" s="687">
        <f t="shared" si="1903"/>
        <v>0</v>
      </c>
      <c r="BA908" s="688" t="str">
        <f t="shared" si="1904"/>
        <v>-</v>
      </c>
      <c r="BB908" s="687">
        <f>'16. Востокгазпром'!BY55</f>
        <v>0</v>
      </c>
      <c r="BC908" s="687">
        <f>'16. Востокгазпром'!CA55</f>
        <v>0</v>
      </c>
      <c r="BD908" s="687">
        <f t="shared" si="1905"/>
        <v>0</v>
      </c>
      <c r="BE908" s="688" t="str">
        <f t="shared" si="1906"/>
        <v>-</v>
      </c>
      <c r="BF908" s="687">
        <f>'16. Востокгазпром'!CE55</f>
        <v>0</v>
      </c>
      <c r="BG908" s="687">
        <f>'16. Востокгазпром'!CG55</f>
        <v>0</v>
      </c>
      <c r="BH908" s="687">
        <f t="shared" si="1907"/>
        <v>0</v>
      </c>
      <c r="BI908" s="688" t="str">
        <f t="shared" si="1908"/>
        <v>-</v>
      </c>
      <c r="BJ908" s="687">
        <f t="shared" si="1909"/>
        <v>0</v>
      </c>
      <c r="BK908" s="687">
        <f t="shared" si="1910"/>
        <v>0</v>
      </c>
      <c r="BL908" s="687">
        <f t="shared" si="1911"/>
        <v>0</v>
      </c>
      <c r="BM908" s="688" t="str">
        <f t="shared" si="1912"/>
        <v>-</v>
      </c>
      <c r="BN908" s="687">
        <f>'16. Востокгазпром'!CQ55</f>
        <v>0</v>
      </c>
      <c r="BO908" s="687">
        <f>'16. Востокгазпром'!CS55</f>
        <v>0</v>
      </c>
      <c r="BP908" s="687">
        <f t="shared" si="1913"/>
        <v>0</v>
      </c>
      <c r="BQ908" s="688" t="str">
        <f t="shared" si="1914"/>
        <v>-</v>
      </c>
      <c r="BR908" s="687">
        <f>'16. Востокгазпром'!CW55</f>
        <v>0</v>
      </c>
      <c r="BS908" s="687">
        <f>'16. Востокгазпром'!CY55</f>
        <v>0</v>
      </c>
      <c r="BT908" s="687">
        <f t="shared" si="1915"/>
        <v>0</v>
      </c>
      <c r="BU908" s="688" t="str">
        <f t="shared" si="1916"/>
        <v>-</v>
      </c>
      <c r="BV908" s="687">
        <f>'16. Востокгазпром'!DC55</f>
        <v>0</v>
      </c>
      <c r="BW908" s="687">
        <f>'16. Востокгазпром'!DE55</f>
        <v>0</v>
      </c>
      <c r="BX908" s="687">
        <f t="shared" si="1917"/>
        <v>0</v>
      </c>
      <c r="BY908" s="688" t="str">
        <f t="shared" si="1918"/>
        <v>-</v>
      </c>
    </row>
    <row r="909" spans="2:77" ht="20.100000000000001" customHeight="1">
      <c r="C909" s="755"/>
      <c r="D909" s="528"/>
      <c r="E909" s="528"/>
      <c r="F909" s="529"/>
      <c r="G909" s="530" t="s">
        <v>958</v>
      </c>
      <c r="H909" s="530"/>
      <c r="I909" s="691" t="s">
        <v>889</v>
      </c>
      <c r="J909" s="687">
        <f t="shared" si="1875"/>
        <v>2.1</v>
      </c>
      <c r="K909" s="687">
        <f t="shared" si="1876"/>
        <v>0</v>
      </c>
      <c r="L909" s="687">
        <f t="shared" si="1877"/>
        <v>-2.1</v>
      </c>
      <c r="M909" s="688">
        <f t="shared" si="1878"/>
        <v>0</v>
      </c>
      <c r="N909" s="687">
        <f t="shared" si="1879"/>
        <v>2.1</v>
      </c>
      <c r="O909" s="687">
        <f t="shared" si="1880"/>
        <v>0</v>
      </c>
      <c r="P909" s="687">
        <f t="shared" si="1881"/>
        <v>-2.1</v>
      </c>
      <c r="Q909" s="688">
        <f t="shared" si="1882"/>
        <v>0</v>
      </c>
      <c r="R909" s="687">
        <f>'16. Востокгазпром'!W56</f>
        <v>0</v>
      </c>
      <c r="S909" s="687">
        <f>'16. Востокгазпром'!Y56</f>
        <v>0</v>
      </c>
      <c r="T909" s="687">
        <f t="shared" si="1883"/>
        <v>0</v>
      </c>
      <c r="U909" s="688" t="str">
        <f t="shared" si="1884"/>
        <v>-</v>
      </c>
      <c r="V909" s="687">
        <f>'16. Востокгазпром'!AC56</f>
        <v>0</v>
      </c>
      <c r="W909" s="687">
        <f>'16. Востокгазпром'!AE56</f>
        <v>0</v>
      </c>
      <c r="X909" s="687">
        <f t="shared" si="1885"/>
        <v>0</v>
      </c>
      <c r="Y909" s="688" t="str">
        <f t="shared" si="1886"/>
        <v>-</v>
      </c>
      <c r="Z909" s="687">
        <f>'16. Востокгазпром'!AI56</f>
        <v>2.1</v>
      </c>
      <c r="AA909" s="687">
        <f>'16. Востокгазпром'!AK56</f>
        <v>0</v>
      </c>
      <c r="AB909" s="687">
        <f t="shared" si="1887"/>
        <v>-2.1</v>
      </c>
      <c r="AC909" s="688">
        <f t="shared" si="1888"/>
        <v>0</v>
      </c>
      <c r="AD909" s="687">
        <f t="shared" si="1889"/>
        <v>0</v>
      </c>
      <c r="AE909" s="687">
        <f t="shared" si="1890"/>
        <v>0</v>
      </c>
      <c r="AF909" s="687">
        <f t="shared" si="1891"/>
        <v>0</v>
      </c>
      <c r="AG909" s="688" t="str">
        <f t="shared" si="1892"/>
        <v>-</v>
      </c>
      <c r="AH909" s="687">
        <f>'16. Востокгазпром'!AU56</f>
        <v>0</v>
      </c>
      <c r="AI909" s="687">
        <f>'16. Востокгазпром'!AW56</f>
        <v>0</v>
      </c>
      <c r="AJ909" s="687">
        <f t="shared" si="1893"/>
        <v>0</v>
      </c>
      <c r="AK909" s="688" t="str">
        <f t="shared" si="1894"/>
        <v>-</v>
      </c>
      <c r="AL909" s="687">
        <f>'16. Востокгазпром'!BA56</f>
        <v>0</v>
      </c>
      <c r="AM909" s="687">
        <f>'16. Востокгазпром'!BC56</f>
        <v>0</v>
      </c>
      <c r="AN909" s="687">
        <f t="shared" si="1895"/>
        <v>0</v>
      </c>
      <c r="AO909" s="688" t="str">
        <f t="shared" si="1896"/>
        <v>-</v>
      </c>
      <c r="AP909" s="687">
        <f>'16. Востокгазпром'!BG56</f>
        <v>0</v>
      </c>
      <c r="AQ909" s="687">
        <f>'16. Востокгазпром'!BI56</f>
        <v>0</v>
      </c>
      <c r="AR909" s="687">
        <f t="shared" si="1897"/>
        <v>0</v>
      </c>
      <c r="AS909" s="688" t="str">
        <f t="shared" si="1898"/>
        <v>-</v>
      </c>
      <c r="AT909" s="687">
        <f t="shared" si="1899"/>
        <v>0</v>
      </c>
      <c r="AU909" s="687">
        <f t="shared" si="1900"/>
        <v>0</v>
      </c>
      <c r="AV909" s="687">
        <f t="shared" si="1901"/>
        <v>0</v>
      </c>
      <c r="AW909" s="688" t="str">
        <f t="shared" si="1902"/>
        <v>-</v>
      </c>
      <c r="AX909" s="687">
        <f>'16. Востокгазпром'!BS56</f>
        <v>0</v>
      </c>
      <c r="AY909" s="687">
        <f>'16. Востокгазпром'!BU56</f>
        <v>0</v>
      </c>
      <c r="AZ909" s="687">
        <f t="shared" si="1903"/>
        <v>0</v>
      </c>
      <c r="BA909" s="688" t="str">
        <f t="shared" si="1904"/>
        <v>-</v>
      </c>
      <c r="BB909" s="687">
        <f>'16. Востокгазпром'!BY56</f>
        <v>0</v>
      </c>
      <c r="BC909" s="687">
        <f>'16. Востокгазпром'!CA56</f>
        <v>0</v>
      </c>
      <c r="BD909" s="687">
        <f t="shared" si="1905"/>
        <v>0</v>
      </c>
      <c r="BE909" s="688" t="str">
        <f t="shared" si="1906"/>
        <v>-</v>
      </c>
      <c r="BF909" s="687">
        <f>'16. Востокгазпром'!CE56</f>
        <v>0</v>
      </c>
      <c r="BG909" s="687">
        <f>'16. Востокгазпром'!CG56</f>
        <v>0</v>
      </c>
      <c r="BH909" s="687">
        <f t="shared" si="1907"/>
        <v>0</v>
      </c>
      <c r="BI909" s="688" t="str">
        <f t="shared" si="1908"/>
        <v>-</v>
      </c>
      <c r="BJ909" s="687">
        <f t="shared" si="1909"/>
        <v>0</v>
      </c>
      <c r="BK909" s="687">
        <f t="shared" si="1910"/>
        <v>0</v>
      </c>
      <c r="BL909" s="687">
        <f t="shared" si="1911"/>
        <v>0</v>
      </c>
      <c r="BM909" s="688" t="str">
        <f t="shared" si="1912"/>
        <v>-</v>
      </c>
      <c r="BN909" s="687">
        <f>'16. Востокгазпром'!CQ56</f>
        <v>0</v>
      </c>
      <c r="BO909" s="687">
        <f>'16. Востокгазпром'!CS56</f>
        <v>0</v>
      </c>
      <c r="BP909" s="687">
        <f t="shared" si="1913"/>
        <v>0</v>
      </c>
      <c r="BQ909" s="688" t="str">
        <f t="shared" si="1914"/>
        <v>-</v>
      </c>
      <c r="BR909" s="687">
        <f>'16. Востокгазпром'!CW56</f>
        <v>0</v>
      </c>
      <c r="BS909" s="687">
        <f>'16. Востокгазпром'!CY56</f>
        <v>0</v>
      </c>
      <c r="BT909" s="687">
        <f t="shared" si="1915"/>
        <v>0</v>
      </c>
      <c r="BU909" s="688" t="str">
        <f t="shared" si="1916"/>
        <v>-</v>
      </c>
      <c r="BV909" s="687">
        <f>'16. Востокгазпром'!DC56</f>
        <v>0</v>
      </c>
      <c r="BW909" s="687">
        <f>'16. Востокгазпром'!DE56</f>
        <v>0</v>
      </c>
      <c r="BX909" s="687">
        <f t="shared" si="1917"/>
        <v>0</v>
      </c>
      <c r="BY909" s="688" t="str">
        <f t="shared" si="1918"/>
        <v>-</v>
      </c>
    </row>
    <row r="910" spans="2:77" ht="20.100000000000001" customHeight="1">
      <c r="C910" s="754" t="s">
        <v>945</v>
      </c>
      <c r="D910" s="528"/>
      <c r="E910" s="528"/>
      <c r="F910" s="529"/>
      <c r="G910" s="530" t="s">
        <v>959</v>
      </c>
      <c r="H910" s="530"/>
      <c r="I910" s="691" t="s">
        <v>883</v>
      </c>
      <c r="J910" s="687">
        <f t="shared" si="1875"/>
        <v>2.4</v>
      </c>
      <c r="K910" s="687">
        <f t="shared" si="1876"/>
        <v>0</v>
      </c>
      <c r="L910" s="687">
        <f t="shared" si="1877"/>
        <v>-2.4</v>
      </c>
      <c r="M910" s="688">
        <f t="shared" si="1878"/>
        <v>0</v>
      </c>
      <c r="N910" s="687">
        <f t="shared" si="1879"/>
        <v>2.4</v>
      </c>
      <c r="O910" s="687">
        <f t="shared" si="1880"/>
        <v>0</v>
      </c>
      <c r="P910" s="687">
        <f t="shared" si="1881"/>
        <v>-2.4</v>
      </c>
      <c r="Q910" s="688">
        <f t="shared" si="1882"/>
        <v>0</v>
      </c>
      <c r="R910" s="687">
        <f>'16. Востокгазпром'!W57</f>
        <v>0</v>
      </c>
      <c r="S910" s="687">
        <f>'16. Востокгазпром'!Y57</f>
        <v>0</v>
      </c>
      <c r="T910" s="687">
        <f t="shared" si="1883"/>
        <v>0</v>
      </c>
      <c r="U910" s="688" t="str">
        <f t="shared" si="1884"/>
        <v>-</v>
      </c>
      <c r="V910" s="687">
        <f>'16. Востокгазпром'!AC57</f>
        <v>0</v>
      </c>
      <c r="W910" s="687">
        <f>'16. Востокгазпром'!AE57</f>
        <v>0</v>
      </c>
      <c r="X910" s="687">
        <f t="shared" si="1885"/>
        <v>0</v>
      </c>
      <c r="Y910" s="688" t="str">
        <f t="shared" si="1886"/>
        <v>-</v>
      </c>
      <c r="Z910" s="687">
        <f>'16. Востокгазпром'!AI57</f>
        <v>2.4</v>
      </c>
      <c r="AA910" s="687">
        <f>'16. Востокгазпром'!AK57</f>
        <v>0</v>
      </c>
      <c r="AB910" s="687">
        <f t="shared" si="1887"/>
        <v>-2.4</v>
      </c>
      <c r="AC910" s="688">
        <f t="shared" si="1888"/>
        <v>0</v>
      </c>
      <c r="AD910" s="687">
        <f t="shared" si="1889"/>
        <v>0</v>
      </c>
      <c r="AE910" s="687">
        <f t="shared" si="1890"/>
        <v>0</v>
      </c>
      <c r="AF910" s="687">
        <f t="shared" si="1891"/>
        <v>0</v>
      </c>
      <c r="AG910" s="688" t="str">
        <f t="shared" si="1892"/>
        <v>-</v>
      </c>
      <c r="AH910" s="687">
        <f>'16. Востокгазпром'!AU57</f>
        <v>0</v>
      </c>
      <c r="AI910" s="687">
        <f>'16. Востокгазпром'!AW57</f>
        <v>0</v>
      </c>
      <c r="AJ910" s="687">
        <f t="shared" si="1893"/>
        <v>0</v>
      </c>
      <c r="AK910" s="688" t="str">
        <f t="shared" si="1894"/>
        <v>-</v>
      </c>
      <c r="AL910" s="687">
        <f>'16. Востокгазпром'!BA57</f>
        <v>0</v>
      </c>
      <c r="AM910" s="687">
        <f>'16. Востокгазпром'!BC57</f>
        <v>0</v>
      </c>
      <c r="AN910" s="687">
        <f t="shared" si="1895"/>
        <v>0</v>
      </c>
      <c r="AO910" s="688" t="str">
        <f t="shared" si="1896"/>
        <v>-</v>
      </c>
      <c r="AP910" s="687">
        <f>'16. Востокгазпром'!BG57</f>
        <v>0</v>
      </c>
      <c r="AQ910" s="687">
        <f>'16. Востокгазпром'!BI57</f>
        <v>0</v>
      </c>
      <c r="AR910" s="687">
        <f t="shared" si="1897"/>
        <v>0</v>
      </c>
      <c r="AS910" s="688" t="str">
        <f t="shared" si="1898"/>
        <v>-</v>
      </c>
      <c r="AT910" s="687">
        <f t="shared" si="1899"/>
        <v>0</v>
      </c>
      <c r="AU910" s="687">
        <f t="shared" si="1900"/>
        <v>0</v>
      </c>
      <c r="AV910" s="687">
        <f t="shared" si="1901"/>
        <v>0</v>
      </c>
      <c r="AW910" s="688" t="str">
        <f t="shared" si="1902"/>
        <v>-</v>
      </c>
      <c r="AX910" s="687">
        <f>'16. Востокгазпром'!BS57</f>
        <v>0</v>
      </c>
      <c r="AY910" s="687">
        <f>'16. Востокгазпром'!BU57</f>
        <v>0</v>
      </c>
      <c r="AZ910" s="687">
        <f t="shared" si="1903"/>
        <v>0</v>
      </c>
      <c r="BA910" s="688" t="str">
        <f t="shared" si="1904"/>
        <v>-</v>
      </c>
      <c r="BB910" s="687">
        <f>'16. Востокгазпром'!BY57</f>
        <v>0</v>
      </c>
      <c r="BC910" s="687">
        <f>'16. Востокгазпром'!CA57</f>
        <v>0</v>
      </c>
      <c r="BD910" s="687">
        <f t="shared" si="1905"/>
        <v>0</v>
      </c>
      <c r="BE910" s="688" t="str">
        <f t="shared" si="1906"/>
        <v>-</v>
      </c>
      <c r="BF910" s="687">
        <f>'16. Востокгазпром'!CE57</f>
        <v>0</v>
      </c>
      <c r="BG910" s="687">
        <f>'16. Востокгазпром'!CG57</f>
        <v>0</v>
      </c>
      <c r="BH910" s="687">
        <f t="shared" si="1907"/>
        <v>0</v>
      </c>
      <c r="BI910" s="688" t="str">
        <f t="shared" si="1908"/>
        <v>-</v>
      </c>
      <c r="BJ910" s="687">
        <f t="shared" si="1909"/>
        <v>0</v>
      </c>
      <c r="BK910" s="687">
        <f t="shared" si="1910"/>
        <v>0</v>
      </c>
      <c r="BL910" s="687">
        <f t="shared" si="1911"/>
        <v>0</v>
      </c>
      <c r="BM910" s="688" t="str">
        <f t="shared" si="1912"/>
        <v>-</v>
      </c>
      <c r="BN910" s="687">
        <f>'16. Востокгазпром'!CQ57</f>
        <v>0</v>
      </c>
      <c r="BO910" s="687">
        <f>'16. Востокгазпром'!CS57</f>
        <v>0</v>
      </c>
      <c r="BP910" s="687">
        <f t="shared" si="1913"/>
        <v>0</v>
      </c>
      <c r="BQ910" s="688" t="str">
        <f t="shared" si="1914"/>
        <v>-</v>
      </c>
      <c r="BR910" s="687">
        <f>'16. Востокгазпром'!CW57</f>
        <v>0</v>
      </c>
      <c r="BS910" s="687">
        <f>'16. Востокгазпром'!CY57</f>
        <v>0</v>
      </c>
      <c r="BT910" s="687">
        <f t="shared" si="1915"/>
        <v>0</v>
      </c>
      <c r="BU910" s="688" t="str">
        <f t="shared" si="1916"/>
        <v>-</v>
      </c>
      <c r="BV910" s="687">
        <f>'16. Востокгазпром'!DC57</f>
        <v>0</v>
      </c>
      <c r="BW910" s="687">
        <f>'16. Востокгазпром'!DE57</f>
        <v>0</v>
      </c>
      <c r="BX910" s="687">
        <f t="shared" si="1917"/>
        <v>0</v>
      </c>
      <c r="BY910" s="688" t="str">
        <f t="shared" si="1918"/>
        <v>-</v>
      </c>
    </row>
    <row r="911" spans="2:77" ht="20.100000000000001" customHeight="1">
      <c r="C911" s="755"/>
      <c r="D911" s="528"/>
      <c r="E911" s="528"/>
      <c r="F911" s="529"/>
      <c r="G911" s="530" t="s">
        <v>960</v>
      </c>
      <c r="H911" s="530"/>
      <c r="I911" s="691" t="s">
        <v>889</v>
      </c>
      <c r="J911" s="687">
        <f t="shared" si="1875"/>
        <v>1.2</v>
      </c>
      <c r="K911" s="687">
        <f t="shared" si="1876"/>
        <v>0</v>
      </c>
      <c r="L911" s="687">
        <f t="shared" si="1877"/>
        <v>-1.2</v>
      </c>
      <c r="M911" s="688">
        <f t="shared" si="1878"/>
        <v>0</v>
      </c>
      <c r="N911" s="687">
        <f t="shared" si="1879"/>
        <v>1.2</v>
      </c>
      <c r="O911" s="687">
        <f t="shared" si="1880"/>
        <v>0</v>
      </c>
      <c r="P911" s="687">
        <f t="shared" si="1881"/>
        <v>-1.2</v>
      </c>
      <c r="Q911" s="688">
        <f t="shared" si="1882"/>
        <v>0</v>
      </c>
      <c r="R911" s="687">
        <f>'16. Востокгазпром'!W58</f>
        <v>0</v>
      </c>
      <c r="S911" s="687">
        <f>'16. Востокгазпром'!Y58</f>
        <v>0</v>
      </c>
      <c r="T911" s="687">
        <f t="shared" si="1883"/>
        <v>0</v>
      </c>
      <c r="U911" s="688" t="str">
        <f t="shared" si="1884"/>
        <v>-</v>
      </c>
      <c r="V911" s="687">
        <f>'16. Востокгазпром'!AC58</f>
        <v>0</v>
      </c>
      <c r="W911" s="687">
        <f>'16. Востокгазпром'!AE58</f>
        <v>0</v>
      </c>
      <c r="X911" s="687">
        <f t="shared" si="1885"/>
        <v>0</v>
      </c>
      <c r="Y911" s="688" t="str">
        <f t="shared" si="1886"/>
        <v>-</v>
      </c>
      <c r="Z911" s="687">
        <f>'16. Востокгазпром'!AI58</f>
        <v>1.2</v>
      </c>
      <c r="AA911" s="687">
        <f>'16. Востокгазпром'!AK58</f>
        <v>0</v>
      </c>
      <c r="AB911" s="687">
        <f t="shared" si="1887"/>
        <v>-1.2</v>
      </c>
      <c r="AC911" s="688">
        <f t="shared" si="1888"/>
        <v>0</v>
      </c>
      <c r="AD911" s="687">
        <f t="shared" si="1889"/>
        <v>0</v>
      </c>
      <c r="AE911" s="687">
        <f t="shared" si="1890"/>
        <v>0</v>
      </c>
      <c r="AF911" s="687">
        <f t="shared" si="1891"/>
        <v>0</v>
      </c>
      <c r="AG911" s="688" t="str">
        <f t="shared" si="1892"/>
        <v>-</v>
      </c>
      <c r="AH911" s="687">
        <f>'16. Востокгазпром'!AU58</f>
        <v>0</v>
      </c>
      <c r="AI911" s="687">
        <f>'16. Востокгазпром'!AW58</f>
        <v>0</v>
      </c>
      <c r="AJ911" s="687">
        <f t="shared" si="1893"/>
        <v>0</v>
      </c>
      <c r="AK911" s="688" t="str">
        <f t="shared" si="1894"/>
        <v>-</v>
      </c>
      <c r="AL911" s="687">
        <f>'16. Востокгазпром'!BA58</f>
        <v>0</v>
      </c>
      <c r="AM911" s="687">
        <f>'16. Востокгазпром'!BC58</f>
        <v>0</v>
      </c>
      <c r="AN911" s="687">
        <f t="shared" si="1895"/>
        <v>0</v>
      </c>
      <c r="AO911" s="688" t="str">
        <f t="shared" si="1896"/>
        <v>-</v>
      </c>
      <c r="AP911" s="687">
        <f>'16. Востокгазпром'!BG58</f>
        <v>0</v>
      </c>
      <c r="AQ911" s="687">
        <f>'16. Востокгазпром'!BI58</f>
        <v>0</v>
      </c>
      <c r="AR911" s="687">
        <f t="shared" si="1897"/>
        <v>0</v>
      </c>
      <c r="AS911" s="688" t="str">
        <f t="shared" si="1898"/>
        <v>-</v>
      </c>
      <c r="AT911" s="687">
        <f t="shared" si="1899"/>
        <v>0</v>
      </c>
      <c r="AU911" s="687">
        <f t="shared" si="1900"/>
        <v>0</v>
      </c>
      <c r="AV911" s="687">
        <f t="shared" si="1901"/>
        <v>0</v>
      </c>
      <c r="AW911" s="688" t="str">
        <f t="shared" si="1902"/>
        <v>-</v>
      </c>
      <c r="AX911" s="687">
        <f>'16. Востокгазпром'!BS58</f>
        <v>0</v>
      </c>
      <c r="AY911" s="687">
        <f>'16. Востокгазпром'!BU58</f>
        <v>0</v>
      </c>
      <c r="AZ911" s="687">
        <f t="shared" si="1903"/>
        <v>0</v>
      </c>
      <c r="BA911" s="688" t="str">
        <f t="shared" si="1904"/>
        <v>-</v>
      </c>
      <c r="BB911" s="687">
        <f>'16. Востокгазпром'!BY58</f>
        <v>0</v>
      </c>
      <c r="BC911" s="687">
        <f>'16. Востокгазпром'!CA58</f>
        <v>0</v>
      </c>
      <c r="BD911" s="687">
        <f t="shared" si="1905"/>
        <v>0</v>
      </c>
      <c r="BE911" s="688" t="str">
        <f t="shared" si="1906"/>
        <v>-</v>
      </c>
      <c r="BF911" s="687">
        <f>'16. Востокгазпром'!CE58</f>
        <v>0</v>
      </c>
      <c r="BG911" s="687">
        <f>'16. Востокгазпром'!CG58</f>
        <v>0</v>
      </c>
      <c r="BH911" s="687">
        <f t="shared" si="1907"/>
        <v>0</v>
      </c>
      <c r="BI911" s="688" t="str">
        <f t="shared" si="1908"/>
        <v>-</v>
      </c>
      <c r="BJ911" s="687">
        <f t="shared" si="1909"/>
        <v>0</v>
      </c>
      <c r="BK911" s="687">
        <f t="shared" si="1910"/>
        <v>0</v>
      </c>
      <c r="BL911" s="687">
        <f t="shared" si="1911"/>
        <v>0</v>
      </c>
      <c r="BM911" s="688" t="str">
        <f t="shared" si="1912"/>
        <v>-</v>
      </c>
      <c r="BN911" s="687">
        <f>'16. Востокгазпром'!CQ58</f>
        <v>0</v>
      </c>
      <c r="BO911" s="687">
        <f>'16. Востокгазпром'!CS58</f>
        <v>0</v>
      </c>
      <c r="BP911" s="687">
        <f t="shared" si="1913"/>
        <v>0</v>
      </c>
      <c r="BQ911" s="688" t="str">
        <f t="shared" si="1914"/>
        <v>-</v>
      </c>
      <c r="BR911" s="687">
        <f>'16. Востокгазпром'!CW58</f>
        <v>0</v>
      </c>
      <c r="BS911" s="687">
        <f>'16. Востокгазпром'!CY58</f>
        <v>0</v>
      </c>
      <c r="BT911" s="687">
        <f t="shared" si="1915"/>
        <v>0</v>
      </c>
      <c r="BU911" s="688" t="str">
        <f t="shared" si="1916"/>
        <v>-</v>
      </c>
      <c r="BV911" s="687">
        <f>'16. Востокгазпром'!DC58</f>
        <v>0</v>
      </c>
      <c r="BW911" s="687">
        <f>'16. Востокгазпром'!DE58</f>
        <v>0</v>
      </c>
      <c r="BX911" s="687">
        <f t="shared" si="1917"/>
        <v>0</v>
      </c>
      <c r="BY911" s="688" t="str">
        <f t="shared" si="1918"/>
        <v>-</v>
      </c>
    </row>
    <row r="912" spans="2:77" ht="20.100000000000001" customHeight="1">
      <c r="C912" s="754" t="s">
        <v>948</v>
      </c>
      <c r="D912" s="528"/>
      <c r="E912" s="528"/>
      <c r="F912" s="529"/>
      <c r="G912" s="530" t="s">
        <v>961</v>
      </c>
      <c r="H912" s="530"/>
      <c r="I912" s="691" t="s">
        <v>883</v>
      </c>
      <c r="J912" s="687">
        <f t="shared" si="1875"/>
        <v>0</v>
      </c>
      <c r="K912" s="687">
        <f t="shared" si="1876"/>
        <v>0</v>
      </c>
      <c r="L912" s="687">
        <f t="shared" si="1877"/>
        <v>0</v>
      </c>
      <c r="M912" s="688" t="str">
        <f t="shared" si="1878"/>
        <v>-</v>
      </c>
      <c r="N912" s="687">
        <f t="shared" si="1879"/>
        <v>0</v>
      </c>
      <c r="O912" s="687">
        <f t="shared" si="1880"/>
        <v>0</v>
      </c>
      <c r="P912" s="687">
        <f t="shared" si="1881"/>
        <v>0</v>
      </c>
      <c r="Q912" s="688" t="str">
        <f t="shared" si="1882"/>
        <v>-</v>
      </c>
      <c r="R912" s="687">
        <f>'16. Востокгазпром'!W59</f>
        <v>0</v>
      </c>
      <c r="S912" s="687">
        <f>'16. Востокгазпром'!Y59</f>
        <v>0</v>
      </c>
      <c r="T912" s="687">
        <f t="shared" si="1883"/>
        <v>0</v>
      </c>
      <c r="U912" s="688" t="str">
        <f t="shared" si="1884"/>
        <v>-</v>
      </c>
      <c r="V912" s="687">
        <f>'16. Востокгазпром'!AC59</f>
        <v>0</v>
      </c>
      <c r="W912" s="687">
        <f>'16. Востокгазпром'!AE59</f>
        <v>0</v>
      </c>
      <c r="X912" s="687">
        <f t="shared" si="1885"/>
        <v>0</v>
      </c>
      <c r="Y912" s="688" t="str">
        <f t="shared" si="1886"/>
        <v>-</v>
      </c>
      <c r="Z912" s="687">
        <f>'16. Востокгазпром'!AI59</f>
        <v>0</v>
      </c>
      <c r="AA912" s="687">
        <f>'16. Востокгазпром'!AK59</f>
        <v>0</v>
      </c>
      <c r="AB912" s="687">
        <f t="shared" si="1887"/>
        <v>0</v>
      </c>
      <c r="AC912" s="688" t="str">
        <f t="shared" si="1888"/>
        <v>-</v>
      </c>
      <c r="AD912" s="687">
        <f t="shared" si="1889"/>
        <v>0</v>
      </c>
      <c r="AE912" s="687">
        <f t="shared" si="1890"/>
        <v>0</v>
      </c>
      <c r="AF912" s="687">
        <f t="shared" si="1891"/>
        <v>0</v>
      </c>
      <c r="AG912" s="688" t="str">
        <f t="shared" si="1892"/>
        <v>-</v>
      </c>
      <c r="AH912" s="687">
        <f>'16. Востокгазпром'!AU59</f>
        <v>0</v>
      </c>
      <c r="AI912" s="687">
        <f>'16. Востокгазпром'!AW59</f>
        <v>0</v>
      </c>
      <c r="AJ912" s="687">
        <f t="shared" si="1893"/>
        <v>0</v>
      </c>
      <c r="AK912" s="688" t="str">
        <f t="shared" si="1894"/>
        <v>-</v>
      </c>
      <c r="AL912" s="687">
        <f>'16. Востокгазпром'!BA59</f>
        <v>0</v>
      </c>
      <c r="AM912" s="687">
        <f>'16. Востокгазпром'!BC59</f>
        <v>0</v>
      </c>
      <c r="AN912" s="687">
        <f t="shared" si="1895"/>
        <v>0</v>
      </c>
      <c r="AO912" s="688" t="str">
        <f t="shared" si="1896"/>
        <v>-</v>
      </c>
      <c r="AP912" s="687">
        <f>'16. Востокгазпром'!BG59</f>
        <v>0</v>
      </c>
      <c r="AQ912" s="687">
        <f>'16. Востокгазпром'!BI59</f>
        <v>0</v>
      </c>
      <c r="AR912" s="687">
        <f t="shared" si="1897"/>
        <v>0</v>
      </c>
      <c r="AS912" s="688" t="str">
        <f t="shared" si="1898"/>
        <v>-</v>
      </c>
      <c r="AT912" s="687">
        <f t="shared" si="1899"/>
        <v>0</v>
      </c>
      <c r="AU912" s="687">
        <f t="shared" si="1900"/>
        <v>0</v>
      </c>
      <c r="AV912" s="687">
        <f t="shared" si="1901"/>
        <v>0</v>
      </c>
      <c r="AW912" s="688" t="str">
        <f t="shared" si="1902"/>
        <v>-</v>
      </c>
      <c r="AX912" s="687">
        <f>'16. Востокгазпром'!BS59</f>
        <v>0</v>
      </c>
      <c r="AY912" s="687">
        <f>'16. Востокгазпром'!BU59</f>
        <v>0</v>
      </c>
      <c r="AZ912" s="687">
        <f t="shared" si="1903"/>
        <v>0</v>
      </c>
      <c r="BA912" s="688" t="str">
        <f t="shared" si="1904"/>
        <v>-</v>
      </c>
      <c r="BB912" s="687">
        <f>'16. Востокгазпром'!BY59</f>
        <v>0</v>
      </c>
      <c r="BC912" s="687">
        <f>'16. Востокгазпром'!CA59</f>
        <v>0</v>
      </c>
      <c r="BD912" s="687">
        <f t="shared" si="1905"/>
        <v>0</v>
      </c>
      <c r="BE912" s="688" t="str">
        <f t="shared" si="1906"/>
        <v>-</v>
      </c>
      <c r="BF912" s="687">
        <f>'16. Востокгазпром'!CE59</f>
        <v>0</v>
      </c>
      <c r="BG912" s="687">
        <f>'16. Востокгазпром'!CG59</f>
        <v>0</v>
      </c>
      <c r="BH912" s="687">
        <f t="shared" si="1907"/>
        <v>0</v>
      </c>
      <c r="BI912" s="688" t="str">
        <f t="shared" si="1908"/>
        <v>-</v>
      </c>
      <c r="BJ912" s="687">
        <f t="shared" si="1909"/>
        <v>0</v>
      </c>
      <c r="BK912" s="687">
        <f t="shared" si="1910"/>
        <v>0</v>
      </c>
      <c r="BL912" s="687">
        <f t="shared" si="1911"/>
        <v>0</v>
      </c>
      <c r="BM912" s="688" t="str">
        <f t="shared" si="1912"/>
        <v>-</v>
      </c>
      <c r="BN912" s="687">
        <f>'16. Востокгазпром'!CQ59</f>
        <v>0</v>
      </c>
      <c r="BO912" s="687">
        <f>'16. Востокгазпром'!CS59</f>
        <v>0</v>
      </c>
      <c r="BP912" s="687">
        <f t="shared" si="1913"/>
        <v>0</v>
      </c>
      <c r="BQ912" s="688" t="str">
        <f t="shared" si="1914"/>
        <v>-</v>
      </c>
      <c r="BR912" s="687">
        <f>'16. Востокгазпром'!CW59</f>
        <v>0</v>
      </c>
      <c r="BS912" s="687">
        <f>'16. Востокгазпром'!CY59</f>
        <v>0</v>
      </c>
      <c r="BT912" s="687">
        <f t="shared" si="1915"/>
        <v>0</v>
      </c>
      <c r="BU912" s="688" t="str">
        <f t="shared" si="1916"/>
        <v>-</v>
      </c>
      <c r="BV912" s="687">
        <f>'16. Востокгазпром'!DC59</f>
        <v>0</v>
      </c>
      <c r="BW912" s="687">
        <f>'16. Востокгазпром'!DE59</f>
        <v>0</v>
      </c>
      <c r="BX912" s="687">
        <f t="shared" si="1917"/>
        <v>0</v>
      </c>
      <c r="BY912" s="688" t="str">
        <f t="shared" si="1918"/>
        <v>-</v>
      </c>
    </row>
    <row r="913" spans="2:77" ht="20.100000000000001" customHeight="1">
      <c r="C913" s="755"/>
      <c r="D913" s="528"/>
      <c r="E913" s="528"/>
      <c r="F913" s="529"/>
      <c r="G913" s="530" t="s">
        <v>962</v>
      </c>
      <c r="H913" s="530"/>
      <c r="I913" s="691" t="s">
        <v>889</v>
      </c>
      <c r="J913" s="687">
        <f t="shared" si="1875"/>
        <v>0</v>
      </c>
      <c r="K913" s="687">
        <f t="shared" si="1876"/>
        <v>0</v>
      </c>
      <c r="L913" s="687">
        <f t="shared" si="1877"/>
        <v>0</v>
      </c>
      <c r="M913" s="688" t="str">
        <f t="shared" si="1878"/>
        <v>-</v>
      </c>
      <c r="N913" s="687">
        <f t="shared" si="1879"/>
        <v>0</v>
      </c>
      <c r="O913" s="687">
        <f t="shared" si="1880"/>
        <v>0</v>
      </c>
      <c r="P913" s="687">
        <f t="shared" si="1881"/>
        <v>0</v>
      </c>
      <c r="Q913" s="688" t="str">
        <f t="shared" si="1882"/>
        <v>-</v>
      </c>
      <c r="R913" s="687">
        <f>'16. Востокгазпром'!W60</f>
        <v>0</v>
      </c>
      <c r="S913" s="687">
        <f>'16. Востокгазпром'!Y60</f>
        <v>0</v>
      </c>
      <c r="T913" s="687">
        <f t="shared" si="1883"/>
        <v>0</v>
      </c>
      <c r="U913" s="688" t="str">
        <f t="shared" si="1884"/>
        <v>-</v>
      </c>
      <c r="V913" s="687">
        <f>'16. Востокгазпром'!AC60</f>
        <v>0</v>
      </c>
      <c r="W913" s="687">
        <f>'16. Востокгазпром'!AE60</f>
        <v>0</v>
      </c>
      <c r="X913" s="687">
        <f t="shared" si="1885"/>
        <v>0</v>
      </c>
      <c r="Y913" s="688" t="str">
        <f t="shared" si="1886"/>
        <v>-</v>
      </c>
      <c r="Z913" s="687">
        <f>'16. Востокгазпром'!AI60</f>
        <v>0</v>
      </c>
      <c r="AA913" s="687">
        <f>'16. Востокгазпром'!AK60</f>
        <v>0</v>
      </c>
      <c r="AB913" s="687">
        <f t="shared" si="1887"/>
        <v>0</v>
      </c>
      <c r="AC913" s="688" t="str">
        <f t="shared" si="1888"/>
        <v>-</v>
      </c>
      <c r="AD913" s="687">
        <f t="shared" si="1889"/>
        <v>0</v>
      </c>
      <c r="AE913" s="687">
        <f t="shared" si="1890"/>
        <v>0</v>
      </c>
      <c r="AF913" s="687">
        <f t="shared" si="1891"/>
        <v>0</v>
      </c>
      <c r="AG913" s="688" t="str">
        <f t="shared" si="1892"/>
        <v>-</v>
      </c>
      <c r="AH913" s="687">
        <f>'16. Востокгазпром'!AU60</f>
        <v>0</v>
      </c>
      <c r="AI913" s="687">
        <f>'16. Востокгазпром'!AW60</f>
        <v>0</v>
      </c>
      <c r="AJ913" s="687">
        <f t="shared" si="1893"/>
        <v>0</v>
      </c>
      <c r="AK913" s="688" t="str">
        <f t="shared" si="1894"/>
        <v>-</v>
      </c>
      <c r="AL913" s="687">
        <f>'16. Востокгазпром'!BA60</f>
        <v>0</v>
      </c>
      <c r="AM913" s="687">
        <f>'16. Востокгазпром'!BC60</f>
        <v>0</v>
      </c>
      <c r="AN913" s="687">
        <f t="shared" si="1895"/>
        <v>0</v>
      </c>
      <c r="AO913" s="688" t="str">
        <f t="shared" si="1896"/>
        <v>-</v>
      </c>
      <c r="AP913" s="687">
        <f>'16. Востокгазпром'!BG60</f>
        <v>0</v>
      </c>
      <c r="AQ913" s="687">
        <f>'16. Востокгазпром'!BI60</f>
        <v>0</v>
      </c>
      <c r="AR913" s="687">
        <f t="shared" si="1897"/>
        <v>0</v>
      </c>
      <c r="AS913" s="688" t="str">
        <f t="shared" si="1898"/>
        <v>-</v>
      </c>
      <c r="AT913" s="687">
        <f t="shared" si="1899"/>
        <v>0</v>
      </c>
      <c r="AU913" s="687">
        <f t="shared" si="1900"/>
        <v>0</v>
      </c>
      <c r="AV913" s="687">
        <f t="shared" si="1901"/>
        <v>0</v>
      </c>
      <c r="AW913" s="688" t="str">
        <f t="shared" si="1902"/>
        <v>-</v>
      </c>
      <c r="AX913" s="687">
        <f>'16. Востокгазпром'!BS60</f>
        <v>0</v>
      </c>
      <c r="AY913" s="687">
        <f>'16. Востокгазпром'!BU60</f>
        <v>0</v>
      </c>
      <c r="AZ913" s="687">
        <f t="shared" si="1903"/>
        <v>0</v>
      </c>
      <c r="BA913" s="688" t="str">
        <f t="shared" si="1904"/>
        <v>-</v>
      </c>
      <c r="BB913" s="687">
        <f>'16. Востокгазпром'!BY60</f>
        <v>0</v>
      </c>
      <c r="BC913" s="687">
        <f>'16. Востокгазпром'!CA60</f>
        <v>0</v>
      </c>
      <c r="BD913" s="687">
        <f t="shared" si="1905"/>
        <v>0</v>
      </c>
      <c r="BE913" s="688" t="str">
        <f t="shared" si="1906"/>
        <v>-</v>
      </c>
      <c r="BF913" s="687">
        <f>'16. Востокгазпром'!CE60</f>
        <v>0</v>
      </c>
      <c r="BG913" s="687">
        <f>'16. Востокгазпром'!CG60</f>
        <v>0</v>
      </c>
      <c r="BH913" s="687">
        <f t="shared" si="1907"/>
        <v>0</v>
      </c>
      <c r="BI913" s="688" t="str">
        <f t="shared" si="1908"/>
        <v>-</v>
      </c>
      <c r="BJ913" s="687">
        <f t="shared" si="1909"/>
        <v>0</v>
      </c>
      <c r="BK913" s="687">
        <f t="shared" si="1910"/>
        <v>0</v>
      </c>
      <c r="BL913" s="687">
        <f t="shared" si="1911"/>
        <v>0</v>
      </c>
      <c r="BM913" s="688" t="str">
        <f t="shared" si="1912"/>
        <v>-</v>
      </c>
      <c r="BN913" s="687">
        <f>'16. Востокгазпром'!CQ60</f>
        <v>0</v>
      </c>
      <c r="BO913" s="687">
        <f>'16. Востокгазпром'!CS60</f>
        <v>0</v>
      </c>
      <c r="BP913" s="687">
        <f t="shared" si="1913"/>
        <v>0</v>
      </c>
      <c r="BQ913" s="688" t="str">
        <f t="shared" si="1914"/>
        <v>-</v>
      </c>
      <c r="BR913" s="687">
        <f>'16. Востокгазпром'!CW60</f>
        <v>0</v>
      </c>
      <c r="BS913" s="687">
        <f>'16. Востокгазпром'!CY60</f>
        <v>0</v>
      </c>
      <c r="BT913" s="687">
        <f t="shared" si="1915"/>
        <v>0</v>
      </c>
      <c r="BU913" s="688" t="str">
        <f t="shared" si="1916"/>
        <v>-</v>
      </c>
      <c r="BV913" s="687">
        <f>'16. Востокгазпром'!DC60</f>
        <v>0</v>
      </c>
      <c r="BW913" s="687">
        <f>'16. Востокгазпром'!DE60</f>
        <v>0</v>
      </c>
      <c r="BX913" s="687">
        <f t="shared" si="1917"/>
        <v>0</v>
      </c>
      <c r="BY913" s="688" t="str">
        <f t="shared" si="1918"/>
        <v>-</v>
      </c>
    </row>
    <row r="914" spans="2:77" ht="20.100000000000001" customHeight="1">
      <c r="C914" s="754" t="s">
        <v>930</v>
      </c>
      <c r="D914" s="528"/>
      <c r="E914" s="528"/>
      <c r="F914" s="529"/>
      <c r="G914" s="530" t="s">
        <v>963</v>
      </c>
      <c r="H914" s="530"/>
      <c r="I914" s="691" t="s">
        <v>883</v>
      </c>
      <c r="J914" s="687">
        <f t="shared" si="1875"/>
        <v>0</v>
      </c>
      <c r="K914" s="687">
        <f t="shared" si="1876"/>
        <v>0</v>
      </c>
      <c r="L914" s="687">
        <f t="shared" si="1877"/>
        <v>0</v>
      </c>
      <c r="M914" s="688" t="str">
        <f t="shared" si="1878"/>
        <v>-</v>
      </c>
      <c r="N914" s="687">
        <f t="shared" si="1879"/>
        <v>0</v>
      </c>
      <c r="O914" s="687">
        <f t="shared" si="1880"/>
        <v>0</v>
      </c>
      <c r="P914" s="687">
        <f t="shared" si="1881"/>
        <v>0</v>
      </c>
      <c r="Q914" s="688" t="str">
        <f t="shared" si="1882"/>
        <v>-</v>
      </c>
      <c r="R914" s="687">
        <f>'16. Востокгазпром'!W61</f>
        <v>0</v>
      </c>
      <c r="S914" s="687">
        <f>'16. Востокгазпром'!Y61</f>
        <v>0</v>
      </c>
      <c r="T914" s="687">
        <f t="shared" si="1883"/>
        <v>0</v>
      </c>
      <c r="U914" s="688" t="str">
        <f t="shared" si="1884"/>
        <v>-</v>
      </c>
      <c r="V914" s="687">
        <f>'16. Востокгазпром'!AC61</f>
        <v>0</v>
      </c>
      <c r="W914" s="687">
        <f>'16. Востокгазпром'!AE61</f>
        <v>0</v>
      </c>
      <c r="X914" s="687">
        <f t="shared" si="1885"/>
        <v>0</v>
      </c>
      <c r="Y914" s="688" t="str">
        <f t="shared" si="1886"/>
        <v>-</v>
      </c>
      <c r="Z914" s="687">
        <f>'16. Востокгазпром'!AI61</f>
        <v>0</v>
      </c>
      <c r="AA914" s="687">
        <f>'16. Востокгазпром'!AK61</f>
        <v>0</v>
      </c>
      <c r="AB914" s="687">
        <f t="shared" si="1887"/>
        <v>0</v>
      </c>
      <c r="AC914" s="688" t="str">
        <f t="shared" si="1888"/>
        <v>-</v>
      </c>
      <c r="AD914" s="687">
        <f t="shared" si="1889"/>
        <v>0</v>
      </c>
      <c r="AE914" s="687">
        <f t="shared" si="1890"/>
        <v>0</v>
      </c>
      <c r="AF914" s="687">
        <f t="shared" si="1891"/>
        <v>0</v>
      </c>
      <c r="AG914" s="688" t="str">
        <f t="shared" si="1892"/>
        <v>-</v>
      </c>
      <c r="AH914" s="687">
        <f>'16. Востокгазпром'!AU61</f>
        <v>0</v>
      </c>
      <c r="AI914" s="687">
        <f>'16. Востокгазпром'!AW61</f>
        <v>0</v>
      </c>
      <c r="AJ914" s="687">
        <f t="shared" si="1893"/>
        <v>0</v>
      </c>
      <c r="AK914" s="688" t="str">
        <f t="shared" si="1894"/>
        <v>-</v>
      </c>
      <c r="AL914" s="687">
        <f>'16. Востокгазпром'!BA61</f>
        <v>0</v>
      </c>
      <c r="AM914" s="687">
        <f>'16. Востокгазпром'!BC61</f>
        <v>0</v>
      </c>
      <c r="AN914" s="687">
        <f t="shared" si="1895"/>
        <v>0</v>
      </c>
      <c r="AO914" s="688" t="str">
        <f t="shared" si="1896"/>
        <v>-</v>
      </c>
      <c r="AP914" s="687">
        <f>'16. Востокгазпром'!BG61</f>
        <v>0</v>
      </c>
      <c r="AQ914" s="687">
        <f>'16. Востокгазпром'!BI61</f>
        <v>0</v>
      </c>
      <c r="AR914" s="687">
        <f t="shared" si="1897"/>
        <v>0</v>
      </c>
      <c r="AS914" s="688" t="str">
        <f t="shared" si="1898"/>
        <v>-</v>
      </c>
      <c r="AT914" s="687">
        <f t="shared" si="1899"/>
        <v>0</v>
      </c>
      <c r="AU914" s="687">
        <f t="shared" si="1900"/>
        <v>0</v>
      </c>
      <c r="AV914" s="687">
        <f t="shared" si="1901"/>
        <v>0</v>
      </c>
      <c r="AW914" s="688" t="str">
        <f t="shared" si="1902"/>
        <v>-</v>
      </c>
      <c r="AX914" s="687">
        <f>'16. Востокгазпром'!BS61</f>
        <v>0</v>
      </c>
      <c r="AY914" s="687">
        <f>'16. Востокгазпром'!BU61</f>
        <v>0</v>
      </c>
      <c r="AZ914" s="687">
        <f t="shared" si="1903"/>
        <v>0</v>
      </c>
      <c r="BA914" s="688" t="str">
        <f t="shared" si="1904"/>
        <v>-</v>
      </c>
      <c r="BB914" s="687">
        <f>'16. Востокгазпром'!BY61</f>
        <v>0</v>
      </c>
      <c r="BC914" s="687">
        <f>'16. Востокгазпром'!CA61</f>
        <v>0</v>
      </c>
      <c r="BD914" s="687">
        <f t="shared" si="1905"/>
        <v>0</v>
      </c>
      <c r="BE914" s="688" t="str">
        <f t="shared" si="1906"/>
        <v>-</v>
      </c>
      <c r="BF914" s="687">
        <f>'16. Востокгазпром'!CE61</f>
        <v>0</v>
      </c>
      <c r="BG914" s="687">
        <f>'16. Востокгазпром'!CG61</f>
        <v>0</v>
      </c>
      <c r="BH914" s="687">
        <f t="shared" si="1907"/>
        <v>0</v>
      </c>
      <c r="BI914" s="688" t="str">
        <f t="shared" si="1908"/>
        <v>-</v>
      </c>
      <c r="BJ914" s="687">
        <f t="shared" si="1909"/>
        <v>0</v>
      </c>
      <c r="BK914" s="687">
        <f t="shared" si="1910"/>
        <v>0</v>
      </c>
      <c r="BL914" s="687">
        <f t="shared" si="1911"/>
        <v>0</v>
      </c>
      <c r="BM914" s="688" t="str">
        <f t="shared" si="1912"/>
        <v>-</v>
      </c>
      <c r="BN914" s="687">
        <f>'16. Востокгазпром'!CQ61</f>
        <v>0</v>
      </c>
      <c r="BO914" s="687">
        <f>'16. Востокгазпром'!CS61</f>
        <v>0</v>
      </c>
      <c r="BP914" s="687">
        <f t="shared" si="1913"/>
        <v>0</v>
      </c>
      <c r="BQ914" s="688" t="str">
        <f t="shared" si="1914"/>
        <v>-</v>
      </c>
      <c r="BR914" s="687">
        <f>'16. Востокгазпром'!CW61</f>
        <v>0</v>
      </c>
      <c r="BS914" s="687">
        <f>'16. Востокгазпром'!CY61</f>
        <v>0</v>
      </c>
      <c r="BT914" s="687">
        <f t="shared" si="1915"/>
        <v>0</v>
      </c>
      <c r="BU914" s="688" t="str">
        <f t="shared" si="1916"/>
        <v>-</v>
      </c>
      <c r="BV914" s="687">
        <f>'16. Востокгазпром'!DC61</f>
        <v>0</v>
      </c>
      <c r="BW914" s="687">
        <f>'16. Востокгазпром'!DE61</f>
        <v>0</v>
      </c>
      <c r="BX914" s="687">
        <f t="shared" si="1917"/>
        <v>0</v>
      </c>
      <c r="BY914" s="688" t="str">
        <f t="shared" si="1918"/>
        <v>-</v>
      </c>
    </row>
    <row r="915" spans="2:77" ht="20.100000000000001" customHeight="1">
      <c r="C915" s="755"/>
      <c r="D915" s="528"/>
      <c r="E915" s="528"/>
      <c r="F915" s="529"/>
      <c r="G915" s="530" t="s">
        <v>964</v>
      </c>
      <c r="H915" s="530"/>
      <c r="I915" s="691" t="s">
        <v>889</v>
      </c>
      <c r="J915" s="687">
        <f t="shared" si="1875"/>
        <v>0</v>
      </c>
      <c r="K915" s="687">
        <f t="shared" si="1876"/>
        <v>0</v>
      </c>
      <c r="L915" s="687">
        <f t="shared" si="1877"/>
        <v>0</v>
      </c>
      <c r="M915" s="688" t="str">
        <f t="shared" si="1878"/>
        <v>-</v>
      </c>
      <c r="N915" s="687">
        <f t="shared" si="1879"/>
        <v>0</v>
      </c>
      <c r="O915" s="687">
        <f t="shared" si="1880"/>
        <v>0</v>
      </c>
      <c r="P915" s="687">
        <f t="shared" si="1881"/>
        <v>0</v>
      </c>
      <c r="Q915" s="688" t="str">
        <f t="shared" si="1882"/>
        <v>-</v>
      </c>
      <c r="R915" s="687">
        <f>'16. Востокгазпром'!W62</f>
        <v>0</v>
      </c>
      <c r="S915" s="687">
        <f>'16. Востокгазпром'!Y62</f>
        <v>0</v>
      </c>
      <c r="T915" s="687">
        <f t="shared" si="1883"/>
        <v>0</v>
      </c>
      <c r="U915" s="688" t="str">
        <f t="shared" si="1884"/>
        <v>-</v>
      </c>
      <c r="V915" s="687">
        <f>'16. Востокгазпром'!AC62</f>
        <v>0</v>
      </c>
      <c r="W915" s="687">
        <f>'16. Востокгазпром'!AE62</f>
        <v>0</v>
      </c>
      <c r="X915" s="687">
        <f t="shared" si="1885"/>
        <v>0</v>
      </c>
      <c r="Y915" s="688" t="str">
        <f t="shared" si="1886"/>
        <v>-</v>
      </c>
      <c r="Z915" s="687">
        <f>'16. Востокгазпром'!AI62</f>
        <v>0</v>
      </c>
      <c r="AA915" s="687">
        <f>'16. Востокгазпром'!AK62</f>
        <v>0</v>
      </c>
      <c r="AB915" s="687">
        <f t="shared" si="1887"/>
        <v>0</v>
      </c>
      <c r="AC915" s="688" t="str">
        <f t="shared" si="1888"/>
        <v>-</v>
      </c>
      <c r="AD915" s="687">
        <f t="shared" si="1889"/>
        <v>0</v>
      </c>
      <c r="AE915" s="687">
        <f t="shared" si="1890"/>
        <v>0</v>
      </c>
      <c r="AF915" s="687">
        <f t="shared" si="1891"/>
        <v>0</v>
      </c>
      <c r="AG915" s="688" t="str">
        <f t="shared" si="1892"/>
        <v>-</v>
      </c>
      <c r="AH915" s="687">
        <f>'16. Востокгазпром'!AU62</f>
        <v>0</v>
      </c>
      <c r="AI915" s="687">
        <f>'16. Востокгазпром'!AW62</f>
        <v>0</v>
      </c>
      <c r="AJ915" s="687">
        <f t="shared" si="1893"/>
        <v>0</v>
      </c>
      <c r="AK915" s="688" t="str">
        <f t="shared" si="1894"/>
        <v>-</v>
      </c>
      <c r="AL915" s="687">
        <f>'16. Востокгазпром'!BA62</f>
        <v>0</v>
      </c>
      <c r="AM915" s="687">
        <f>'16. Востокгазпром'!BC62</f>
        <v>0</v>
      </c>
      <c r="AN915" s="687">
        <f t="shared" si="1895"/>
        <v>0</v>
      </c>
      <c r="AO915" s="688" t="str">
        <f t="shared" si="1896"/>
        <v>-</v>
      </c>
      <c r="AP915" s="687">
        <f>'16. Востокгазпром'!BG62</f>
        <v>0</v>
      </c>
      <c r="AQ915" s="687">
        <f>'16. Востокгазпром'!BI62</f>
        <v>0</v>
      </c>
      <c r="AR915" s="687">
        <f t="shared" si="1897"/>
        <v>0</v>
      </c>
      <c r="AS915" s="688" t="str">
        <f t="shared" si="1898"/>
        <v>-</v>
      </c>
      <c r="AT915" s="687">
        <f t="shared" si="1899"/>
        <v>0</v>
      </c>
      <c r="AU915" s="687">
        <f t="shared" si="1900"/>
        <v>0</v>
      </c>
      <c r="AV915" s="687">
        <f t="shared" si="1901"/>
        <v>0</v>
      </c>
      <c r="AW915" s="688" t="str">
        <f t="shared" si="1902"/>
        <v>-</v>
      </c>
      <c r="AX915" s="687">
        <f>'16. Востокгазпром'!BS62</f>
        <v>0</v>
      </c>
      <c r="AY915" s="687">
        <f>'16. Востокгазпром'!BU62</f>
        <v>0</v>
      </c>
      <c r="AZ915" s="687">
        <f t="shared" si="1903"/>
        <v>0</v>
      </c>
      <c r="BA915" s="688" t="str">
        <f t="shared" si="1904"/>
        <v>-</v>
      </c>
      <c r="BB915" s="687">
        <f>'16. Востокгазпром'!BY62</f>
        <v>0</v>
      </c>
      <c r="BC915" s="687">
        <f>'16. Востокгазпром'!CA62</f>
        <v>0</v>
      </c>
      <c r="BD915" s="687">
        <f t="shared" si="1905"/>
        <v>0</v>
      </c>
      <c r="BE915" s="688" t="str">
        <f t="shared" si="1906"/>
        <v>-</v>
      </c>
      <c r="BF915" s="687">
        <f>'16. Востокгазпром'!CE62</f>
        <v>0</v>
      </c>
      <c r="BG915" s="687">
        <f>'16. Востокгазпром'!CG62</f>
        <v>0</v>
      </c>
      <c r="BH915" s="687">
        <f t="shared" si="1907"/>
        <v>0</v>
      </c>
      <c r="BI915" s="688" t="str">
        <f t="shared" si="1908"/>
        <v>-</v>
      </c>
      <c r="BJ915" s="687">
        <f t="shared" si="1909"/>
        <v>0</v>
      </c>
      <c r="BK915" s="687">
        <f t="shared" si="1910"/>
        <v>0</v>
      </c>
      <c r="BL915" s="687">
        <f t="shared" si="1911"/>
        <v>0</v>
      </c>
      <c r="BM915" s="688" t="str">
        <f t="shared" si="1912"/>
        <v>-</v>
      </c>
      <c r="BN915" s="687">
        <f>'16. Востокгазпром'!CQ62</f>
        <v>0</v>
      </c>
      <c r="BO915" s="687">
        <f>'16. Востокгазпром'!CS62</f>
        <v>0</v>
      </c>
      <c r="BP915" s="687">
        <f t="shared" si="1913"/>
        <v>0</v>
      </c>
      <c r="BQ915" s="688" t="str">
        <f t="shared" si="1914"/>
        <v>-</v>
      </c>
      <c r="BR915" s="687">
        <f>'16. Востокгазпром'!CW62</f>
        <v>0</v>
      </c>
      <c r="BS915" s="687">
        <f>'16. Востокгазпром'!CY62</f>
        <v>0</v>
      </c>
      <c r="BT915" s="687">
        <f t="shared" si="1915"/>
        <v>0</v>
      </c>
      <c r="BU915" s="688" t="str">
        <f t="shared" si="1916"/>
        <v>-</v>
      </c>
      <c r="BV915" s="687">
        <f>'16. Востокгазпром'!DC62</f>
        <v>0</v>
      </c>
      <c r="BW915" s="687">
        <f>'16. Востокгазпром'!DE62</f>
        <v>0</v>
      </c>
      <c r="BX915" s="687">
        <f t="shared" si="1917"/>
        <v>0</v>
      </c>
      <c r="BY915" s="688" t="str">
        <f t="shared" si="1918"/>
        <v>-</v>
      </c>
    </row>
    <row r="916" spans="2:77" ht="42.75" customHeight="1">
      <c r="B916" s="591" t="s">
        <v>965</v>
      </c>
      <c r="C916" s="595" t="s">
        <v>966</v>
      </c>
      <c r="D916" s="528"/>
      <c r="E916" s="528"/>
      <c r="F916" s="529"/>
      <c r="G916" s="530" t="s">
        <v>967</v>
      </c>
      <c r="H916" s="530"/>
      <c r="I916" s="626" t="s">
        <v>883</v>
      </c>
      <c r="J916" s="687">
        <f t="shared" si="1875"/>
        <v>0</v>
      </c>
      <c r="K916" s="687">
        <f t="shared" si="1876"/>
        <v>0</v>
      </c>
      <c r="L916" s="687">
        <f t="shared" si="1877"/>
        <v>0</v>
      </c>
      <c r="M916" s="688" t="str">
        <f t="shared" si="1878"/>
        <v>-</v>
      </c>
      <c r="N916" s="687">
        <f t="shared" si="1879"/>
        <v>0</v>
      </c>
      <c r="O916" s="687">
        <f t="shared" si="1880"/>
        <v>0</v>
      </c>
      <c r="P916" s="687">
        <f t="shared" si="1881"/>
        <v>0</v>
      </c>
      <c r="Q916" s="688" t="str">
        <f t="shared" si="1882"/>
        <v>-</v>
      </c>
      <c r="R916" s="687">
        <f>'16. Востокгазпром'!W63</f>
        <v>0</v>
      </c>
      <c r="S916" s="687">
        <f>'16. Востокгазпром'!Y63</f>
        <v>0</v>
      </c>
      <c r="T916" s="687">
        <f t="shared" si="1883"/>
        <v>0</v>
      </c>
      <c r="U916" s="688" t="str">
        <f t="shared" si="1884"/>
        <v>-</v>
      </c>
      <c r="V916" s="687">
        <f>'16. Востокгазпром'!AC63</f>
        <v>0</v>
      </c>
      <c r="W916" s="687">
        <f>'16. Востокгазпром'!AE63</f>
        <v>0</v>
      </c>
      <c r="X916" s="687">
        <f t="shared" si="1885"/>
        <v>0</v>
      </c>
      <c r="Y916" s="688" t="str">
        <f t="shared" si="1886"/>
        <v>-</v>
      </c>
      <c r="Z916" s="687">
        <f>'16. Востокгазпром'!AI63</f>
        <v>0</v>
      </c>
      <c r="AA916" s="687">
        <f>'16. Востокгазпром'!AK63</f>
        <v>0</v>
      </c>
      <c r="AB916" s="687">
        <f t="shared" si="1887"/>
        <v>0</v>
      </c>
      <c r="AC916" s="688" t="str">
        <f t="shared" si="1888"/>
        <v>-</v>
      </c>
      <c r="AD916" s="687">
        <f t="shared" si="1889"/>
        <v>0</v>
      </c>
      <c r="AE916" s="687">
        <f t="shared" si="1890"/>
        <v>0</v>
      </c>
      <c r="AF916" s="687">
        <f t="shared" si="1891"/>
        <v>0</v>
      </c>
      <c r="AG916" s="688" t="str">
        <f t="shared" si="1892"/>
        <v>-</v>
      </c>
      <c r="AH916" s="687">
        <f>'16. Востокгазпром'!AU63</f>
        <v>0</v>
      </c>
      <c r="AI916" s="687">
        <f>'16. Востокгазпром'!AW63</f>
        <v>0</v>
      </c>
      <c r="AJ916" s="687">
        <f t="shared" si="1893"/>
        <v>0</v>
      </c>
      <c r="AK916" s="688" t="str">
        <f t="shared" si="1894"/>
        <v>-</v>
      </c>
      <c r="AL916" s="687">
        <f>'16. Востокгазпром'!BA63</f>
        <v>0</v>
      </c>
      <c r="AM916" s="687">
        <f>'16. Востокгазпром'!BC63</f>
        <v>0</v>
      </c>
      <c r="AN916" s="687">
        <f t="shared" si="1895"/>
        <v>0</v>
      </c>
      <c r="AO916" s="688" t="str">
        <f t="shared" si="1896"/>
        <v>-</v>
      </c>
      <c r="AP916" s="687">
        <f>'16. Востокгазпром'!BG63</f>
        <v>0</v>
      </c>
      <c r="AQ916" s="687">
        <f>'16. Востокгазпром'!BI63</f>
        <v>0</v>
      </c>
      <c r="AR916" s="687">
        <f t="shared" si="1897"/>
        <v>0</v>
      </c>
      <c r="AS916" s="688" t="str">
        <f t="shared" si="1898"/>
        <v>-</v>
      </c>
      <c r="AT916" s="687">
        <f t="shared" si="1899"/>
        <v>0</v>
      </c>
      <c r="AU916" s="687">
        <f t="shared" si="1900"/>
        <v>0</v>
      </c>
      <c r="AV916" s="687">
        <f t="shared" si="1901"/>
        <v>0</v>
      </c>
      <c r="AW916" s="688" t="str">
        <f t="shared" si="1902"/>
        <v>-</v>
      </c>
      <c r="AX916" s="687">
        <f>'16. Востокгазпром'!BS63</f>
        <v>0</v>
      </c>
      <c r="AY916" s="687">
        <f>'16. Востокгазпром'!BU63</f>
        <v>0</v>
      </c>
      <c r="AZ916" s="687">
        <f t="shared" si="1903"/>
        <v>0</v>
      </c>
      <c r="BA916" s="688" t="str">
        <f t="shared" si="1904"/>
        <v>-</v>
      </c>
      <c r="BB916" s="687">
        <f>'16. Востокгазпром'!BY63</f>
        <v>0</v>
      </c>
      <c r="BC916" s="687">
        <f>'16. Востокгазпром'!CA63</f>
        <v>0</v>
      </c>
      <c r="BD916" s="687">
        <f t="shared" si="1905"/>
        <v>0</v>
      </c>
      <c r="BE916" s="688" t="str">
        <f t="shared" si="1906"/>
        <v>-</v>
      </c>
      <c r="BF916" s="687">
        <f>'16. Востокгазпром'!CE63</f>
        <v>0</v>
      </c>
      <c r="BG916" s="687">
        <f>'16. Востокгазпром'!CG63</f>
        <v>0</v>
      </c>
      <c r="BH916" s="687">
        <f t="shared" si="1907"/>
        <v>0</v>
      </c>
      <c r="BI916" s="688" t="str">
        <f t="shared" si="1908"/>
        <v>-</v>
      </c>
      <c r="BJ916" s="687">
        <f t="shared" si="1909"/>
        <v>0</v>
      </c>
      <c r="BK916" s="687">
        <f t="shared" si="1910"/>
        <v>0</v>
      </c>
      <c r="BL916" s="687">
        <f t="shared" si="1911"/>
        <v>0</v>
      </c>
      <c r="BM916" s="688" t="str">
        <f t="shared" si="1912"/>
        <v>-</v>
      </c>
      <c r="BN916" s="687">
        <f>'16. Востокгазпром'!CQ63</f>
        <v>0</v>
      </c>
      <c r="BO916" s="687">
        <f>'16. Востокгазпром'!CS63</f>
        <v>0</v>
      </c>
      <c r="BP916" s="687">
        <f t="shared" si="1913"/>
        <v>0</v>
      </c>
      <c r="BQ916" s="688" t="str">
        <f t="shared" si="1914"/>
        <v>-</v>
      </c>
      <c r="BR916" s="687">
        <f>'16. Востокгазпром'!CW63</f>
        <v>0</v>
      </c>
      <c r="BS916" s="687">
        <f>'16. Востокгазпром'!CY63</f>
        <v>0</v>
      </c>
      <c r="BT916" s="687">
        <f t="shared" si="1915"/>
        <v>0</v>
      </c>
      <c r="BU916" s="688" t="str">
        <f t="shared" si="1916"/>
        <v>-</v>
      </c>
      <c r="BV916" s="687">
        <f>'16. Востокгазпром'!DC63</f>
        <v>0</v>
      </c>
      <c r="BW916" s="687">
        <f>'16. Востокгазпром'!DE63</f>
        <v>0</v>
      </c>
      <c r="BX916" s="687">
        <f t="shared" si="1917"/>
        <v>0</v>
      </c>
      <c r="BY916" s="688" t="str">
        <f t="shared" si="1918"/>
        <v>-</v>
      </c>
    </row>
    <row r="917" spans="2:77" ht="39" customHeight="1">
      <c r="B917" s="591" t="s">
        <v>968</v>
      </c>
      <c r="C917" s="595" t="s">
        <v>969</v>
      </c>
      <c r="D917" s="528"/>
      <c r="E917" s="528"/>
      <c r="F917" s="529"/>
      <c r="G917" s="530" t="s">
        <v>970</v>
      </c>
      <c r="H917" s="530"/>
      <c r="I917" s="626" t="s">
        <v>883</v>
      </c>
      <c r="J917" s="687">
        <f t="shared" si="1875"/>
        <v>265.5</v>
      </c>
      <c r="K917" s="687">
        <f t="shared" si="1876"/>
        <v>0</v>
      </c>
      <c r="L917" s="687">
        <f t="shared" si="1877"/>
        <v>-265.5</v>
      </c>
      <c r="M917" s="688">
        <f t="shared" si="1878"/>
        <v>0</v>
      </c>
      <c r="N917" s="687">
        <f t="shared" si="1879"/>
        <v>65.7</v>
      </c>
      <c r="O917" s="687">
        <f t="shared" si="1880"/>
        <v>0</v>
      </c>
      <c r="P917" s="687">
        <f t="shared" si="1881"/>
        <v>-65.7</v>
      </c>
      <c r="Q917" s="688">
        <f t="shared" si="1882"/>
        <v>0</v>
      </c>
      <c r="R917" s="687">
        <f>'16. Востокгазпром'!W64</f>
        <v>26.599999999999998</v>
      </c>
      <c r="S917" s="687">
        <f>'16. Востокгазпром'!Y64</f>
        <v>0</v>
      </c>
      <c r="T917" s="687">
        <f t="shared" si="1883"/>
        <v>-26.599999999999998</v>
      </c>
      <c r="U917" s="688">
        <f t="shared" si="1884"/>
        <v>0</v>
      </c>
      <c r="V917" s="687">
        <f>'16. Востокгазпром'!AC64</f>
        <v>20.9</v>
      </c>
      <c r="W917" s="687">
        <f>'16. Востокгазпром'!AE64</f>
        <v>0</v>
      </c>
      <c r="X917" s="687">
        <f t="shared" si="1885"/>
        <v>-20.9</v>
      </c>
      <c r="Y917" s="688">
        <f t="shared" si="1886"/>
        <v>0</v>
      </c>
      <c r="Z917" s="687">
        <f>'16. Востокгазпром'!AI64</f>
        <v>18.200000000000003</v>
      </c>
      <c r="AA917" s="687">
        <f>'16. Востокгазпром'!AK64</f>
        <v>0</v>
      </c>
      <c r="AB917" s="687">
        <f t="shared" si="1887"/>
        <v>-18.200000000000003</v>
      </c>
      <c r="AC917" s="688">
        <f t="shared" si="1888"/>
        <v>0</v>
      </c>
      <c r="AD917" s="687">
        <f t="shared" si="1889"/>
        <v>72.7</v>
      </c>
      <c r="AE917" s="687">
        <f t="shared" si="1890"/>
        <v>0</v>
      </c>
      <c r="AF917" s="687">
        <f t="shared" si="1891"/>
        <v>-72.7</v>
      </c>
      <c r="AG917" s="688">
        <f t="shared" si="1892"/>
        <v>0</v>
      </c>
      <c r="AH917" s="687">
        <f>'16. Востокгазпром'!AU64</f>
        <v>25.2</v>
      </c>
      <c r="AI917" s="687">
        <f>'16. Востокгазпром'!AW64</f>
        <v>0</v>
      </c>
      <c r="AJ917" s="687">
        <f t="shared" si="1893"/>
        <v>-25.2</v>
      </c>
      <c r="AK917" s="688">
        <f t="shared" si="1894"/>
        <v>0</v>
      </c>
      <c r="AL917" s="687">
        <f>'16. Востокгазпром'!BA64</f>
        <v>24.900000000000002</v>
      </c>
      <c r="AM917" s="687">
        <f>'16. Востокгазпром'!BC64</f>
        <v>0</v>
      </c>
      <c r="AN917" s="687">
        <f t="shared" si="1895"/>
        <v>-24.900000000000002</v>
      </c>
      <c r="AO917" s="688">
        <f t="shared" si="1896"/>
        <v>0</v>
      </c>
      <c r="AP917" s="687">
        <f>'16. Востокгазпром'!BG64</f>
        <v>22.6</v>
      </c>
      <c r="AQ917" s="687">
        <f>'16. Востокгазпром'!BI64</f>
        <v>0</v>
      </c>
      <c r="AR917" s="687">
        <f t="shared" si="1897"/>
        <v>-22.6</v>
      </c>
      <c r="AS917" s="688">
        <f t="shared" si="1898"/>
        <v>0</v>
      </c>
      <c r="AT917" s="687">
        <f t="shared" si="1899"/>
        <v>55.7</v>
      </c>
      <c r="AU917" s="687">
        <f t="shared" si="1900"/>
        <v>0</v>
      </c>
      <c r="AV917" s="687">
        <f t="shared" si="1901"/>
        <v>-55.7</v>
      </c>
      <c r="AW917" s="688">
        <f t="shared" si="1902"/>
        <v>0</v>
      </c>
      <c r="AX917" s="687">
        <f>'16. Востокгазпром'!BS64</f>
        <v>12.100000000000001</v>
      </c>
      <c r="AY917" s="687">
        <f>'16. Востокгазпром'!BU64</f>
        <v>0</v>
      </c>
      <c r="AZ917" s="687">
        <f t="shared" si="1903"/>
        <v>-12.100000000000001</v>
      </c>
      <c r="BA917" s="688">
        <f t="shared" si="1904"/>
        <v>0</v>
      </c>
      <c r="BB917" s="687">
        <f>'16. Востокгазпром'!BY64</f>
        <v>22.900000000000002</v>
      </c>
      <c r="BC917" s="687">
        <f>'16. Востокгазпром'!CA64</f>
        <v>0</v>
      </c>
      <c r="BD917" s="687">
        <f t="shared" si="1905"/>
        <v>-22.900000000000002</v>
      </c>
      <c r="BE917" s="688">
        <f t="shared" si="1906"/>
        <v>0</v>
      </c>
      <c r="BF917" s="687">
        <f>'16. Востокгазпром'!CE64</f>
        <v>20.7</v>
      </c>
      <c r="BG917" s="687">
        <f>'16. Востокгазпром'!CG64</f>
        <v>0</v>
      </c>
      <c r="BH917" s="687">
        <f t="shared" si="1907"/>
        <v>-20.7</v>
      </c>
      <c r="BI917" s="688">
        <f t="shared" si="1908"/>
        <v>0</v>
      </c>
      <c r="BJ917" s="687">
        <f t="shared" si="1909"/>
        <v>71.400000000000006</v>
      </c>
      <c r="BK917" s="687">
        <f t="shared" si="1910"/>
        <v>0</v>
      </c>
      <c r="BL917" s="687">
        <f t="shared" si="1911"/>
        <v>-71.400000000000006</v>
      </c>
      <c r="BM917" s="688">
        <f t="shared" si="1912"/>
        <v>0</v>
      </c>
      <c r="BN917" s="687">
        <f>'16. Востокгазпром'!CQ64</f>
        <v>23.6</v>
      </c>
      <c r="BO917" s="687">
        <f>'16. Востокгазпром'!CS64</f>
        <v>0</v>
      </c>
      <c r="BP917" s="687">
        <f t="shared" si="1913"/>
        <v>-23.6</v>
      </c>
      <c r="BQ917" s="688">
        <f t="shared" si="1914"/>
        <v>0</v>
      </c>
      <c r="BR917" s="687">
        <f>'16. Востокгазпром'!CW64</f>
        <v>23.400000000000002</v>
      </c>
      <c r="BS917" s="687">
        <f>'16. Востокгазпром'!CY64</f>
        <v>0</v>
      </c>
      <c r="BT917" s="687">
        <f t="shared" si="1915"/>
        <v>-23.400000000000002</v>
      </c>
      <c r="BU917" s="688">
        <f t="shared" si="1916"/>
        <v>0</v>
      </c>
      <c r="BV917" s="687">
        <f>'16. Востокгазпром'!DC64</f>
        <v>24.400000000000002</v>
      </c>
      <c r="BW917" s="687">
        <f>'16. Востокгазпром'!DE64</f>
        <v>0</v>
      </c>
      <c r="BX917" s="687">
        <f t="shared" si="1917"/>
        <v>-24.400000000000002</v>
      </c>
      <c r="BY917" s="688">
        <f t="shared" si="1918"/>
        <v>0</v>
      </c>
    </row>
    <row r="918" spans="2:77" ht="20.100000000000001" customHeight="1">
      <c r="C918" s="597" t="s">
        <v>942</v>
      </c>
      <c r="D918" s="528"/>
      <c r="E918" s="528"/>
      <c r="F918" s="529"/>
      <c r="G918" s="530" t="s">
        <v>971</v>
      </c>
      <c r="H918" s="530"/>
      <c r="I918" s="691" t="s">
        <v>883</v>
      </c>
      <c r="J918" s="687">
        <f t="shared" si="1875"/>
        <v>146.80000000000001</v>
      </c>
      <c r="K918" s="687">
        <f t="shared" si="1876"/>
        <v>0</v>
      </c>
      <c r="L918" s="687">
        <f t="shared" si="1877"/>
        <v>-146.80000000000001</v>
      </c>
      <c r="M918" s="688">
        <f t="shared" si="1878"/>
        <v>0</v>
      </c>
      <c r="N918" s="687">
        <f t="shared" si="1879"/>
        <v>34.9</v>
      </c>
      <c r="O918" s="687">
        <f t="shared" si="1880"/>
        <v>0</v>
      </c>
      <c r="P918" s="687">
        <f t="shared" si="1881"/>
        <v>-34.9</v>
      </c>
      <c r="Q918" s="688">
        <f t="shared" si="1882"/>
        <v>0</v>
      </c>
      <c r="R918" s="687">
        <f>'16. Востокгазпром'!W65</f>
        <v>14</v>
      </c>
      <c r="S918" s="687">
        <f>'16. Востокгазпром'!Y65</f>
        <v>0</v>
      </c>
      <c r="T918" s="687">
        <f t="shared" si="1883"/>
        <v>-14</v>
      </c>
      <c r="U918" s="688">
        <f t="shared" si="1884"/>
        <v>0</v>
      </c>
      <c r="V918" s="687">
        <f>'16. Востокгазпром'!AC65</f>
        <v>12</v>
      </c>
      <c r="W918" s="687">
        <f>'16. Востокгазпром'!AE65</f>
        <v>0</v>
      </c>
      <c r="X918" s="687">
        <f t="shared" si="1885"/>
        <v>-12</v>
      </c>
      <c r="Y918" s="688">
        <f t="shared" si="1886"/>
        <v>0</v>
      </c>
      <c r="Z918" s="687">
        <f>'16. Востокгазпром'!AI65</f>
        <v>8.9</v>
      </c>
      <c r="AA918" s="687">
        <f>'16. Востокгазпром'!AK65</f>
        <v>0</v>
      </c>
      <c r="AB918" s="687">
        <f t="shared" si="1887"/>
        <v>-8.9</v>
      </c>
      <c r="AC918" s="688">
        <f t="shared" si="1888"/>
        <v>0</v>
      </c>
      <c r="AD918" s="687">
        <f t="shared" si="1889"/>
        <v>37.599999999999994</v>
      </c>
      <c r="AE918" s="687">
        <f t="shared" si="1890"/>
        <v>0</v>
      </c>
      <c r="AF918" s="687">
        <f t="shared" si="1891"/>
        <v>-37.599999999999994</v>
      </c>
      <c r="AG918" s="688">
        <f t="shared" si="1892"/>
        <v>0</v>
      </c>
      <c r="AH918" s="687">
        <f>'16. Востокгазпром'!AU65</f>
        <v>13</v>
      </c>
      <c r="AI918" s="687">
        <f>'16. Востокгазпром'!AW65</f>
        <v>0</v>
      </c>
      <c r="AJ918" s="687">
        <f t="shared" si="1893"/>
        <v>-13</v>
      </c>
      <c r="AK918" s="688">
        <f t="shared" si="1894"/>
        <v>0</v>
      </c>
      <c r="AL918" s="687">
        <f>'16. Востокгазпром'!BA65</f>
        <v>12.9</v>
      </c>
      <c r="AM918" s="687">
        <f>'16. Востокгазпром'!BC65</f>
        <v>0</v>
      </c>
      <c r="AN918" s="687">
        <f t="shared" si="1895"/>
        <v>-12.9</v>
      </c>
      <c r="AO918" s="688">
        <f t="shared" si="1896"/>
        <v>0</v>
      </c>
      <c r="AP918" s="687">
        <f>'16. Востокгазпром'!BG65</f>
        <v>11.7</v>
      </c>
      <c r="AQ918" s="687">
        <f>'16. Востокгазпром'!BI65</f>
        <v>0</v>
      </c>
      <c r="AR918" s="687">
        <f t="shared" si="1897"/>
        <v>-11.7</v>
      </c>
      <c r="AS918" s="688">
        <f t="shared" si="1898"/>
        <v>0</v>
      </c>
      <c r="AT918" s="687">
        <f t="shared" si="1899"/>
        <v>30.9</v>
      </c>
      <c r="AU918" s="687">
        <f t="shared" si="1900"/>
        <v>0</v>
      </c>
      <c r="AV918" s="687">
        <f t="shared" si="1901"/>
        <v>-30.9</v>
      </c>
      <c r="AW918" s="688">
        <f t="shared" si="1902"/>
        <v>0</v>
      </c>
      <c r="AX918" s="687">
        <f>'16. Востокгазпром'!BS65</f>
        <v>6.1</v>
      </c>
      <c r="AY918" s="687">
        <f>'16. Востокгазпром'!BU65</f>
        <v>0</v>
      </c>
      <c r="AZ918" s="687">
        <f t="shared" si="1903"/>
        <v>-6.1</v>
      </c>
      <c r="BA918" s="688">
        <f t="shared" si="1904"/>
        <v>0</v>
      </c>
      <c r="BB918" s="687">
        <f>'16. Востокгазпром'!BY65</f>
        <v>11.7</v>
      </c>
      <c r="BC918" s="687">
        <f>'16. Востокгазпром'!CA65</f>
        <v>0</v>
      </c>
      <c r="BD918" s="687">
        <f t="shared" si="1905"/>
        <v>-11.7</v>
      </c>
      <c r="BE918" s="688">
        <f t="shared" si="1906"/>
        <v>0</v>
      </c>
      <c r="BF918" s="687">
        <f>'16. Востокгазпром'!CE65</f>
        <v>13.1</v>
      </c>
      <c r="BG918" s="687">
        <f>'16. Востокгазпром'!CG65</f>
        <v>0</v>
      </c>
      <c r="BH918" s="687">
        <f t="shared" si="1907"/>
        <v>-13.1</v>
      </c>
      <c r="BI918" s="688">
        <f t="shared" si="1908"/>
        <v>0</v>
      </c>
      <c r="BJ918" s="687">
        <f t="shared" si="1909"/>
        <v>43.400000000000006</v>
      </c>
      <c r="BK918" s="687">
        <f t="shared" si="1910"/>
        <v>0</v>
      </c>
      <c r="BL918" s="687">
        <f t="shared" si="1911"/>
        <v>-43.400000000000006</v>
      </c>
      <c r="BM918" s="688">
        <f t="shared" si="1912"/>
        <v>0</v>
      </c>
      <c r="BN918" s="687">
        <f>'16. Востокгазпром'!CQ65</f>
        <v>14.4</v>
      </c>
      <c r="BO918" s="687">
        <f>'16. Востокгазпром'!CS65</f>
        <v>0</v>
      </c>
      <c r="BP918" s="687">
        <f t="shared" si="1913"/>
        <v>-14.4</v>
      </c>
      <c r="BQ918" s="688">
        <f t="shared" si="1914"/>
        <v>0</v>
      </c>
      <c r="BR918" s="687">
        <f>'16. Востокгазпром'!CW65</f>
        <v>14.3</v>
      </c>
      <c r="BS918" s="687">
        <f>'16. Востокгазпром'!CY65</f>
        <v>0</v>
      </c>
      <c r="BT918" s="687">
        <f t="shared" si="1915"/>
        <v>-14.3</v>
      </c>
      <c r="BU918" s="688">
        <f t="shared" si="1916"/>
        <v>0</v>
      </c>
      <c r="BV918" s="687">
        <f>'16. Востокгазпром'!DC65</f>
        <v>14.7</v>
      </c>
      <c r="BW918" s="687">
        <f>'16. Востокгазпром'!DE65</f>
        <v>0</v>
      </c>
      <c r="BX918" s="687">
        <f t="shared" si="1917"/>
        <v>-14.7</v>
      </c>
      <c r="BY918" s="688">
        <f t="shared" si="1918"/>
        <v>0</v>
      </c>
    </row>
    <row r="919" spans="2:77" ht="20.100000000000001" customHeight="1">
      <c r="C919" s="597" t="s">
        <v>945</v>
      </c>
      <c r="D919" s="528"/>
      <c r="E919" s="528"/>
      <c r="F919" s="529"/>
      <c r="G919" s="530" t="s">
        <v>972</v>
      </c>
      <c r="H919" s="530"/>
      <c r="I919" s="691" t="s">
        <v>883</v>
      </c>
      <c r="J919" s="687">
        <f t="shared" si="1875"/>
        <v>76.400000000000006</v>
      </c>
      <c r="K919" s="687">
        <f t="shared" si="1876"/>
        <v>0</v>
      </c>
      <c r="L919" s="687">
        <f t="shared" si="1877"/>
        <v>-76.400000000000006</v>
      </c>
      <c r="M919" s="688">
        <f t="shared" si="1878"/>
        <v>0</v>
      </c>
      <c r="N919" s="687">
        <f t="shared" si="1879"/>
        <v>19.600000000000001</v>
      </c>
      <c r="O919" s="687">
        <f t="shared" si="1880"/>
        <v>0</v>
      </c>
      <c r="P919" s="687">
        <f t="shared" si="1881"/>
        <v>-19.600000000000001</v>
      </c>
      <c r="Q919" s="688">
        <f t="shared" si="1882"/>
        <v>0</v>
      </c>
      <c r="R919" s="687">
        <f>'16. Востокгазпром'!W66</f>
        <v>7.7</v>
      </c>
      <c r="S919" s="687">
        <f>'16. Востокгазпром'!Y66</f>
        <v>0</v>
      </c>
      <c r="T919" s="687">
        <f t="shared" si="1883"/>
        <v>-7.7</v>
      </c>
      <c r="U919" s="688">
        <f t="shared" si="1884"/>
        <v>0</v>
      </c>
      <c r="V919" s="687">
        <f>'16. Востокгазпром'!AC66</f>
        <v>6.7</v>
      </c>
      <c r="W919" s="687">
        <f>'16. Востокгазпром'!AE66</f>
        <v>0</v>
      </c>
      <c r="X919" s="687">
        <f t="shared" si="1885"/>
        <v>-6.7</v>
      </c>
      <c r="Y919" s="688">
        <f t="shared" si="1886"/>
        <v>0</v>
      </c>
      <c r="Z919" s="687">
        <f>'16. Востокгазпром'!AI66</f>
        <v>5.2</v>
      </c>
      <c r="AA919" s="687">
        <f>'16. Востокгазпром'!AK66</f>
        <v>0</v>
      </c>
      <c r="AB919" s="687">
        <f t="shared" si="1887"/>
        <v>-5.2</v>
      </c>
      <c r="AC919" s="688">
        <f t="shared" si="1888"/>
        <v>0</v>
      </c>
      <c r="AD919" s="687">
        <f t="shared" si="1889"/>
        <v>22.3</v>
      </c>
      <c r="AE919" s="687">
        <f t="shared" si="1890"/>
        <v>0</v>
      </c>
      <c r="AF919" s="687">
        <f t="shared" si="1891"/>
        <v>-22.3</v>
      </c>
      <c r="AG919" s="688">
        <f t="shared" si="1892"/>
        <v>0</v>
      </c>
      <c r="AH919" s="687">
        <f>'16. Востокгазпром'!AU66</f>
        <v>7.7</v>
      </c>
      <c r="AI919" s="687">
        <f>'16. Востокгазпром'!AW66</f>
        <v>0</v>
      </c>
      <c r="AJ919" s="687">
        <f t="shared" si="1893"/>
        <v>-7.7</v>
      </c>
      <c r="AK919" s="688">
        <f t="shared" si="1894"/>
        <v>0</v>
      </c>
      <c r="AL919" s="687">
        <f>'16. Востокгазпром'!BA66</f>
        <v>7.6</v>
      </c>
      <c r="AM919" s="687">
        <f>'16. Востокгазпром'!BC66</f>
        <v>0</v>
      </c>
      <c r="AN919" s="687">
        <f t="shared" si="1895"/>
        <v>-7.6</v>
      </c>
      <c r="AO919" s="688">
        <f t="shared" si="1896"/>
        <v>0</v>
      </c>
      <c r="AP919" s="687">
        <f>'16. Востокгазпром'!BG66</f>
        <v>7</v>
      </c>
      <c r="AQ919" s="687">
        <f>'16. Востокгазпром'!BI66</f>
        <v>0</v>
      </c>
      <c r="AR919" s="687">
        <f t="shared" si="1897"/>
        <v>-7</v>
      </c>
      <c r="AS919" s="688">
        <f t="shared" si="1898"/>
        <v>0</v>
      </c>
      <c r="AT919" s="687">
        <f t="shared" si="1899"/>
        <v>15.7</v>
      </c>
      <c r="AU919" s="687">
        <f t="shared" si="1900"/>
        <v>0</v>
      </c>
      <c r="AV919" s="687">
        <f t="shared" si="1901"/>
        <v>-15.7</v>
      </c>
      <c r="AW919" s="688">
        <f t="shared" si="1902"/>
        <v>0</v>
      </c>
      <c r="AX919" s="687">
        <f>'16. Востокгазпром'!BS66</f>
        <v>3.7</v>
      </c>
      <c r="AY919" s="687">
        <f>'16. Востокгазпром'!BU66</f>
        <v>0</v>
      </c>
      <c r="AZ919" s="687">
        <f t="shared" si="1903"/>
        <v>-3.7</v>
      </c>
      <c r="BA919" s="688">
        <f t="shared" si="1904"/>
        <v>0</v>
      </c>
      <c r="BB919" s="687">
        <f>'16. Востокгазпром'!BY66</f>
        <v>7</v>
      </c>
      <c r="BC919" s="687">
        <f>'16. Востокгазпром'!CA66</f>
        <v>0</v>
      </c>
      <c r="BD919" s="687">
        <f t="shared" si="1905"/>
        <v>-7</v>
      </c>
      <c r="BE919" s="688">
        <f t="shared" si="1906"/>
        <v>0</v>
      </c>
      <c r="BF919" s="687">
        <f>'16. Востокгазпром'!CE66</f>
        <v>5</v>
      </c>
      <c r="BG919" s="687">
        <f>'16. Востокгазпром'!CG66</f>
        <v>0</v>
      </c>
      <c r="BH919" s="687">
        <f t="shared" si="1907"/>
        <v>-5</v>
      </c>
      <c r="BI919" s="688">
        <f t="shared" si="1908"/>
        <v>0</v>
      </c>
      <c r="BJ919" s="687">
        <f t="shared" si="1909"/>
        <v>18.8</v>
      </c>
      <c r="BK919" s="687">
        <f t="shared" si="1910"/>
        <v>0</v>
      </c>
      <c r="BL919" s="687">
        <f t="shared" si="1911"/>
        <v>-18.8</v>
      </c>
      <c r="BM919" s="688">
        <f t="shared" si="1912"/>
        <v>0</v>
      </c>
      <c r="BN919" s="687">
        <f>'16. Востокгазпром'!CQ66</f>
        <v>6.3</v>
      </c>
      <c r="BO919" s="687">
        <f>'16. Востокгазпром'!CS66</f>
        <v>0</v>
      </c>
      <c r="BP919" s="687">
        <f t="shared" si="1913"/>
        <v>-6.3</v>
      </c>
      <c r="BQ919" s="688">
        <f t="shared" si="1914"/>
        <v>0</v>
      </c>
      <c r="BR919" s="687">
        <f>'16. Востокгазпром'!CW66</f>
        <v>6.2</v>
      </c>
      <c r="BS919" s="687">
        <f>'16. Востокгазпром'!CY66</f>
        <v>0</v>
      </c>
      <c r="BT919" s="687">
        <f t="shared" si="1915"/>
        <v>-6.2</v>
      </c>
      <c r="BU919" s="688">
        <f t="shared" si="1916"/>
        <v>0</v>
      </c>
      <c r="BV919" s="687">
        <f>'16. Востокгазпром'!DC66</f>
        <v>6.3</v>
      </c>
      <c r="BW919" s="687">
        <f>'16. Востокгазпром'!DE66</f>
        <v>0</v>
      </c>
      <c r="BX919" s="687">
        <f t="shared" si="1917"/>
        <v>-6.3</v>
      </c>
      <c r="BY919" s="688">
        <f t="shared" si="1918"/>
        <v>0</v>
      </c>
    </row>
    <row r="920" spans="2:77" ht="20.100000000000001" customHeight="1">
      <c r="C920" s="597" t="s">
        <v>928</v>
      </c>
      <c r="D920" s="528"/>
      <c r="E920" s="528"/>
      <c r="F920" s="529"/>
      <c r="G920" s="530" t="s">
        <v>973</v>
      </c>
      <c r="H920" s="530"/>
      <c r="I920" s="691" t="s">
        <v>883</v>
      </c>
      <c r="J920" s="687">
        <f t="shared" si="1875"/>
        <v>20.100000000000001</v>
      </c>
      <c r="K920" s="687">
        <f t="shared" si="1876"/>
        <v>0</v>
      </c>
      <c r="L920" s="687">
        <f t="shared" si="1877"/>
        <v>-20.100000000000001</v>
      </c>
      <c r="M920" s="688">
        <f t="shared" si="1878"/>
        <v>0</v>
      </c>
      <c r="N920" s="687">
        <f t="shared" si="1879"/>
        <v>6</v>
      </c>
      <c r="O920" s="687">
        <f t="shared" si="1880"/>
        <v>0</v>
      </c>
      <c r="P920" s="687">
        <f t="shared" si="1881"/>
        <v>-6</v>
      </c>
      <c r="Q920" s="688">
        <f t="shared" si="1882"/>
        <v>0</v>
      </c>
      <c r="R920" s="687">
        <f>'16. Востокгазпром'!W67</f>
        <v>2.5</v>
      </c>
      <c r="S920" s="687">
        <f>'16. Востокгазпром'!Y67</f>
        <v>0</v>
      </c>
      <c r="T920" s="687">
        <f t="shared" si="1883"/>
        <v>-2.5</v>
      </c>
      <c r="U920" s="688">
        <f t="shared" si="1884"/>
        <v>0</v>
      </c>
      <c r="V920" s="687">
        <f>'16. Востокгазпром'!AC67</f>
        <v>1.4</v>
      </c>
      <c r="W920" s="687">
        <f>'16. Востокгазпром'!AE67</f>
        <v>0</v>
      </c>
      <c r="X920" s="687">
        <f t="shared" si="1885"/>
        <v>-1.4</v>
      </c>
      <c r="Y920" s="688">
        <f t="shared" si="1886"/>
        <v>0</v>
      </c>
      <c r="Z920" s="687">
        <f>'16. Востокгазпром'!AI67</f>
        <v>2.1</v>
      </c>
      <c r="AA920" s="687">
        <f>'16. Востокгазпром'!AK67</f>
        <v>0</v>
      </c>
      <c r="AB920" s="687">
        <f t="shared" si="1887"/>
        <v>-2.1</v>
      </c>
      <c r="AC920" s="688">
        <f t="shared" si="1888"/>
        <v>0</v>
      </c>
      <c r="AD920" s="687">
        <f t="shared" si="1889"/>
        <v>5.9</v>
      </c>
      <c r="AE920" s="687">
        <f t="shared" si="1890"/>
        <v>0</v>
      </c>
      <c r="AF920" s="687">
        <f t="shared" si="1891"/>
        <v>-5.9</v>
      </c>
      <c r="AG920" s="688">
        <f t="shared" si="1892"/>
        <v>0</v>
      </c>
      <c r="AH920" s="687">
        <f>'16. Востокгазпром'!AU67</f>
        <v>2.2000000000000002</v>
      </c>
      <c r="AI920" s="687">
        <f>'16. Востокгазпром'!AW67</f>
        <v>0</v>
      </c>
      <c r="AJ920" s="687">
        <f t="shared" si="1893"/>
        <v>-2.2000000000000002</v>
      </c>
      <c r="AK920" s="688">
        <f t="shared" si="1894"/>
        <v>0</v>
      </c>
      <c r="AL920" s="687">
        <f>'16. Востокгазпром'!BA67</f>
        <v>2.1</v>
      </c>
      <c r="AM920" s="687">
        <f>'16. Востокгазпром'!BC67</f>
        <v>0</v>
      </c>
      <c r="AN920" s="687">
        <f t="shared" si="1895"/>
        <v>-2.1</v>
      </c>
      <c r="AO920" s="688">
        <f t="shared" si="1896"/>
        <v>0</v>
      </c>
      <c r="AP920" s="687">
        <f>'16. Востокгазпром'!BG67</f>
        <v>1.6</v>
      </c>
      <c r="AQ920" s="687">
        <f>'16. Востокгазпром'!BI67</f>
        <v>0</v>
      </c>
      <c r="AR920" s="687">
        <f t="shared" si="1897"/>
        <v>-1.6</v>
      </c>
      <c r="AS920" s="688">
        <f t="shared" si="1898"/>
        <v>0</v>
      </c>
      <c r="AT920" s="687">
        <f t="shared" si="1899"/>
        <v>4.3</v>
      </c>
      <c r="AU920" s="687">
        <f t="shared" si="1900"/>
        <v>0</v>
      </c>
      <c r="AV920" s="687">
        <f t="shared" si="1901"/>
        <v>-4.3</v>
      </c>
      <c r="AW920" s="688">
        <f t="shared" si="1902"/>
        <v>0</v>
      </c>
      <c r="AX920" s="687">
        <f>'16. Востокгазпром'!BS67</f>
        <v>1</v>
      </c>
      <c r="AY920" s="687">
        <f>'16. Востокгазпром'!BU67</f>
        <v>0</v>
      </c>
      <c r="AZ920" s="687">
        <f t="shared" si="1903"/>
        <v>-1</v>
      </c>
      <c r="BA920" s="688">
        <f t="shared" si="1904"/>
        <v>0</v>
      </c>
      <c r="BB920" s="687">
        <f>'16. Востокгазпром'!BY67</f>
        <v>2.1</v>
      </c>
      <c r="BC920" s="687">
        <f>'16. Востокгазпром'!CA67</f>
        <v>0</v>
      </c>
      <c r="BD920" s="687">
        <f t="shared" si="1905"/>
        <v>-2.1</v>
      </c>
      <c r="BE920" s="688">
        <f t="shared" si="1906"/>
        <v>0</v>
      </c>
      <c r="BF920" s="687">
        <f>'16. Востокгазпром'!CE67</f>
        <v>1.2</v>
      </c>
      <c r="BG920" s="687">
        <f>'16. Востокгазпром'!CG67</f>
        <v>0</v>
      </c>
      <c r="BH920" s="687">
        <f t="shared" si="1907"/>
        <v>-1.2</v>
      </c>
      <c r="BI920" s="688">
        <f t="shared" si="1908"/>
        <v>0</v>
      </c>
      <c r="BJ920" s="687">
        <f t="shared" si="1909"/>
        <v>3.9000000000000004</v>
      </c>
      <c r="BK920" s="687">
        <f t="shared" si="1910"/>
        <v>0</v>
      </c>
      <c r="BL920" s="687">
        <f t="shared" si="1911"/>
        <v>-3.9000000000000004</v>
      </c>
      <c r="BM920" s="688">
        <f t="shared" si="1912"/>
        <v>0</v>
      </c>
      <c r="BN920" s="687">
        <f>'16. Востокгазпром'!CQ67</f>
        <v>1.3</v>
      </c>
      <c r="BO920" s="687">
        <f>'16. Востокгазпром'!CS67</f>
        <v>0</v>
      </c>
      <c r="BP920" s="687">
        <f t="shared" si="1913"/>
        <v>-1.3</v>
      </c>
      <c r="BQ920" s="688">
        <f t="shared" si="1914"/>
        <v>0</v>
      </c>
      <c r="BR920" s="687">
        <f>'16. Востокгазпром'!CW67</f>
        <v>1.3</v>
      </c>
      <c r="BS920" s="687">
        <f>'16. Востокгазпром'!CY67</f>
        <v>0</v>
      </c>
      <c r="BT920" s="687">
        <f t="shared" si="1915"/>
        <v>-1.3</v>
      </c>
      <c r="BU920" s="688">
        <f t="shared" si="1916"/>
        <v>0</v>
      </c>
      <c r="BV920" s="687">
        <f>'16. Востокгазпром'!DC67</f>
        <v>1.3</v>
      </c>
      <c r="BW920" s="687">
        <f>'16. Востокгазпром'!DE67</f>
        <v>0</v>
      </c>
      <c r="BX920" s="687">
        <f t="shared" si="1917"/>
        <v>-1.3</v>
      </c>
      <c r="BY920" s="688">
        <f t="shared" si="1918"/>
        <v>0</v>
      </c>
    </row>
    <row r="921" spans="2:77" ht="20.100000000000001" customHeight="1">
      <c r="C921" s="597" t="s">
        <v>930</v>
      </c>
      <c r="D921" s="528"/>
      <c r="E921" s="528"/>
      <c r="F921" s="529"/>
      <c r="G921" s="530" t="s">
        <v>974</v>
      </c>
      <c r="H921" s="530"/>
      <c r="I921" s="691" t="s">
        <v>883</v>
      </c>
      <c r="J921" s="687">
        <f t="shared" si="1875"/>
        <v>22.2</v>
      </c>
      <c r="K921" s="687">
        <f t="shared" si="1876"/>
        <v>0</v>
      </c>
      <c r="L921" s="687">
        <f t="shared" si="1877"/>
        <v>-22.2</v>
      </c>
      <c r="M921" s="688">
        <f t="shared" si="1878"/>
        <v>0</v>
      </c>
      <c r="N921" s="687">
        <f t="shared" si="1879"/>
        <v>5.2</v>
      </c>
      <c r="O921" s="687">
        <f t="shared" si="1880"/>
        <v>0</v>
      </c>
      <c r="P921" s="687">
        <f t="shared" si="1881"/>
        <v>-5.2</v>
      </c>
      <c r="Q921" s="688">
        <f t="shared" si="1882"/>
        <v>0</v>
      </c>
      <c r="R921" s="687">
        <f>'16. Востокгазпром'!W68</f>
        <v>2.4</v>
      </c>
      <c r="S921" s="687">
        <f>'16. Востокгазпром'!Y68</f>
        <v>0</v>
      </c>
      <c r="T921" s="687">
        <f t="shared" si="1883"/>
        <v>-2.4</v>
      </c>
      <c r="U921" s="688">
        <f t="shared" si="1884"/>
        <v>0</v>
      </c>
      <c r="V921" s="687">
        <f>'16. Востокгазпром'!AC68</f>
        <v>0.8</v>
      </c>
      <c r="W921" s="687">
        <f>'16. Востокгазпром'!AE68</f>
        <v>0</v>
      </c>
      <c r="X921" s="687">
        <f t="shared" si="1885"/>
        <v>-0.8</v>
      </c>
      <c r="Y921" s="688">
        <f t="shared" si="1886"/>
        <v>0</v>
      </c>
      <c r="Z921" s="687">
        <f>'16. Востокгазпром'!AI68</f>
        <v>2</v>
      </c>
      <c r="AA921" s="687">
        <f>'16. Востокгазпром'!AK68</f>
        <v>0</v>
      </c>
      <c r="AB921" s="687">
        <f t="shared" si="1887"/>
        <v>-2</v>
      </c>
      <c r="AC921" s="688">
        <f t="shared" si="1888"/>
        <v>0</v>
      </c>
      <c r="AD921" s="687">
        <f t="shared" si="1889"/>
        <v>6.8999999999999995</v>
      </c>
      <c r="AE921" s="687">
        <f t="shared" si="1890"/>
        <v>0</v>
      </c>
      <c r="AF921" s="687">
        <f t="shared" si="1891"/>
        <v>-6.8999999999999995</v>
      </c>
      <c r="AG921" s="688">
        <f t="shared" si="1892"/>
        <v>0</v>
      </c>
      <c r="AH921" s="687">
        <f>'16. Востокгазпром'!AU68</f>
        <v>2.2999999999999998</v>
      </c>
      <c r="AI921" s="687">
        <f>'16. Востокгазпром'!AW68</f>
        <v>0</v>
      </c>
      <c r="AJ921" s="687">
        <f t="shared" si="1893"/>
        <v>-2.2999999999999998</v>
      </c>
      <c r="AK921" s="688">
        <f t="shared" si="1894"/>
        <v>0</v>
      </c>
      <c r="AL921" s="687">
        <f>'16. Востокгазпром'!BA68</f>
        <v>2.2999999999999998</v>
      </c>
      <c r="AM921" s="687">
        <f>'16. Востокгазпром'!BC68</f>
        <v>0</v>
      </c>
      <c r="AN921" s="687">
        <f t="shared" si="1895"/>
        <v>-2.2999999999999998</v>
      </c>
      <c r="AO921" s="688">
        <f t="shared" si="1896"/>
        <v>0</v>
      </c>
      <c r="AP921" s="687">
        <f>'16. Востокгазпром'!BG68</f>
        <v>2.2999999999999998</v>
      </c>
      <c r="AQ921" s="687">
        <f>'16. Востокгазпром'!BI68</f>
        <v>0</v>
      </c>
      <c r="AR921" s="687">
        <f t="shared" si="1897"/>
        <v>-2.2999999999999998</v>
      </c>
      <c r="AS921" s="688">
        <f t="shared" si="1898"/>
        <v>0</v>
      </c>
      <c r="AT921" s="687">
        <f t="shared" si="1899"/>
        <v>4.8000000000000007</v>
      </c>
      <c r="AU921" s="687">
        <f t="shared" si="1900"/>
        <v>0</v>
      </c>
      <c r="AV921" s="687">
        <f t="shared" si="1901"/>
        <v>-4.8000000000000007</v>
      </c>
      <c r="AW921" s="688">
        <f t="shared" si="1902"/>
        <v>0</v>
      </c>
      <c r="AX921" s="687">
        <f>'16. Востокгазпром'!BS68</f>
        <v>1.3</v>
      </c>
      <c r="AY921" s="687">
        <f>'16. Востокгазпром'!BU68</f>
        <v>0</v>
      </c>
      <c r="AZ921" s="687">
        <f t="shared" si="1903"/>
        <v>-1.3</v>
      </c>
      <c r="BA921" s="688">
        <f t="shared" si="1904"/>
        <v>0</v>
      </c>
      <c r="BB921" s="687">
        <f>'16. Востокгазпром'!BY68</f>
        <v>2.1</v>
      </c>
      <c r="BC921" s="687">
        <f>'16. Востокгазпром'!CA68</f>
        <v>0</v>
      </c>
      <c r="BD921" s="687">
        <f t="shared" si="1905"/>
        <v>-2.1</v>
      </c>
      <c r="BE921" s="688">
        <f t="shared" si="1906"/>
        <v>0</v>
      </c>
      <c r="BF921" s="687">
        <f>'16. Востокгазпром'!CE68</f>
        <v>1.4</v>
      </c>
      <c r="BG921" s="687">
        <f>'16. Востокгазпром'!CG68</f>
        <v>0</v>
      </c>
      <c r="BH921" s="687">
        <f t="shared" si="1907"/>
        <v>-1.4</v>
      </c>
      <c r="BI921" s="688">
        <f t="shared" si="1908"/>
        <v>0</v>
      </c>
      <c r="BJ921" s="687">
        <f t="shared" si="1909"/>
        <v>5.3000000000000007</v>
      </c>
      <c r="BK921" s="687">
        <f t="shared" si="1910"/>
        <v>0</v>
      </c>
      <c r="BL921" s="687">
        <f t="shared" si="1911"/>
        <v>-5.3000000000000007</v>
      </c>
      <c r="BM921" s="688">
        <f t="shared" si="1912"/>
        <v>0</v>
      </c>
      <c r="BN921" s="687">
        <f>'16. Востокгазпром'!CQ68</f>
        <v>1.6</v>
      </c>
      <c r="BO921" s="687">
        <f>'16. Востокгазпром'!CS68</f>
        <v>0</v>
      </c>
      <c r="BP921" s="687">
        <f t="shared" si="1913"/>
        <v>-1.6</v>
      </c>
      <c r="BQ921" s="688">
        <f t="shared" si="1914"/>
        <v>0</v>
      </c>
      <c r="BR921" s="687">
        <f>'16. Востокгазпром'!CW68</f>
        <v>1.6</v>
      </c>
      <c r="BS921" s="687">
        <f>'16. Востокгазпром'!CY68</f>
        <v>0</v>
      </c>
      <c r="BT921" s="687">
        <f t="shared" si="1915"/>
        <v>-1.6</v>
      </c>
      <c r="BU921" s="688">
        <f t="shared" si="1916"/>
        <v>0</v>
      </c>
      <c r="BV921" s="687">
        <f>'16. Востокгазпром'!DC68</f>
        <v>2.1</v>
      </c>
      <c r="BW921" s="687">
        <f>'16. Востокгазпром'!DE68</f>
        <v>0</v>
      </c>
      <c r="BX921" s="687">
        <f t="shared" si="1917"/>
        <v>-2.1</v>
      </c>
      <c r="BY921" s="688">
        <f t="shared" si="1918"/>
        <v>0</v>
      </c>
    </row>
    <row r="922" spans="2:77" ht="20.100000000000001" customHeight="1">
      <c r="B922" s="747" t="s">
        <v>975</v>
      </c>
      <c r="C922" s="757" t="s">
        <v>976</v>
      </c>
      <c r="D922" s="528"/>
      <c r="E922" s="528"/>
      <c r="F922" s="529"/>
      <c r="G922" s="530" t="s">
        <v>977</v>
      </c>
      <c r="H922" s="530"/>
      <c r="I922" s="626" t="s">
        <v>883</v>
      </c>
      <c r="J922" s="687">
        <f t="shared" si="1875"/>
        <v>53.1</v>
      </c>
      <c r="K922" s="687">
        <f t="shared" si="1876"/>
        <v>0</v>
      </c>
      <c r="L922" s="687">
        <f t="shared" si="1877"/>
        <v>-53.1</v>
      </c>
      <c r="M922" s="688">
        <f t="shared" si="1878"/>
        <v>0</v>
      </c>
      <c r="N922" s="687">
        <f t="shared" si="1879"/>
        <v>14.900000000000002</v>
      </c>
      <c r="O922" s="687">
        <f t="shared" si="1880"/>
        <v>0</v>
      </c>
      <c r="P922" s="687">
        <f t="shared" si="1881"/>
        <v>-14.900000000000002</v>
      </c>
      <c r="Q922" s="688">
        <f t="shared" si="1882"/>
        <v>0</v>
      </c>
      <c r="R922" s="687">
        <f>'16. Востокгазпром'!W69</f>
        <v>5.3000000000000007</v>
      </c>
      <c r="S922" s="687">
        <f>'16. Востокгазпром'!Y69</f>
        <v>0</v>
      </c>
      <c r="T922" s="687">
        <f t="shared" si="1883"/>
        <v>-5.3000000000000007</v>
      </c>
      <c r="U922" s="688">
        <f t="shared" si="1884"/>
        <v>0</v>
      </c>
      <c r="V922" s="687">
        <f>'16. Востокгазпром'!AC69</f>
        <v>4.5000000000000009</v>
      </c>
      <c r="W922" s="687">
        <f>'16. Востокгазпром'!AE69</f>
        <v>0</v>
      </c>
      <c r="X922" s="687">
        <f t="shared" si="1885"/>
        <v>-4.5000000000000009</v>
      </c>
      <c r="Y922" s="688">
        <f t="shared" si="1886"/>
        <v>0</v>
      </c>
      <c r="Z922" s="687">
        <f>'16. Востокгазпром'!AI69</f>
        <v>5.1000000000000005</v>
      </c>
      <c r="AA922" s="687">
        <f>'16. Востокгазпром'!AK69</f>
        <v>0</v>
      </c>
      <c r="AB922" s="687">
        <f t="shared" si="1887"/>
        <v>-5.1000000000000005</v>
      </c>
      <c r="AC922" s="688">
        <f t="shared" si="1888"/>
        <v>0</v>
      </c>
      <c r="AD922" s="687">
        <f t="shared" si="1889"/>
        <v>13.399999999999999</v>
      </c>
      <c r="AE922" s="687">
        <f t="shared" si="1890"/>
        <v>0</v>
      </c>
      <c r="AF922" s="687">
        <f t="shared" si="1891"/>
        <v>-13.399999999999999</v>
      </c>
      <c r="AG922" s="688">
        <f t="shared" si="1892"/>
        <v>0</v>
      </c>
      <c r="AH922" s="687">
        <f>'16. Востокгазпром'!AU69</f>
        <v>5.0000000000000009</v>
      </c>
      <c r="AI922" s="687">
        <f>'16. Востокгазпром'!AW69</f>
        <v>0</v>
      </c>
      <c r="AJ922" s="687">
        <f t="shared" si="1893"/>
        <v>-5.0000000000000009</v>
      </c>
      <c r="AK922" s="688">
        <f t="shared" si="1894"/>
        <v>0</v>
      </c>
      <c r="AL922" s="687">
        <f>'16. Востокгазпром'!BA69</f>
        <v>4.5</v>
      </c>
      <c r="AM922" s="687">
        <f>'16. Востокгазпром'!BC69</f>
        <v>0</v>
      </c>
      <c r="AN922" s="687">
        <f t="shared" si="1895"/>
        <v>-4.5</v>
      </c>
      <c r="AO922" s="688">
        <f t="shared" si="1896"/>
        <v>0</v>
      </c>
      <c r="AP922" s="687">
        <f>'16. Востокгазпром'!BG69</f>
        <v>3.8999999999999995</v>
      </c>
      <c r="AQ922" s="687">
        <f>'16. Востокгазпром'!BI69</f>
        <v>0</v>
      </c>
      <c r="AR922" s="687">
        <f t="shared" si="1897"/>
        <v>-3.8999999999999995</v>
      </c>
      <c r="AS922" s="688">
        <f t="shared" si="1898"/>
        <v>0</v>
      </c>
      <c r="AT922" s="687">
        <f t="shared" si="1899"/>
        <v>9.7999999999999989</v>
      </c>
      <c r="AU922" s="687">
        <f t="shared" si="1900"/>
        <v>0</v>
      </c>
      <c r="AV922" s="687">
        <f t="shared" si="1901"/>
        <v>-9.7999999999999989</v>
      </c>
      <c r="AW922" s="688">
        <f t="shared" si="1902"/>
        <v>0</v>
      </c>
      <c r="AX922" s="687">
        <f>'16. Востокгазпром'!BS69</f>
        <v>2</v>
      </c>
      <c r="AY922" s="687">
        <f>'16. Востокгазпром'!BU69</f>
        <v>0</v>
      </c>
      <c r="AZ922" s="687">
        <f t="shared" si="1903"/>
        <v>-2</v>
      </c>
      <c r="BA922" s="688">
        <f t="shared" si="1904"/>
        <v>0</v>
      </c>
      <c r="BB922" s="687">
        <f>'16. Востокгазпром'!BY69</f>
        <v>3.7999999999999994</v>
      </c>
      <c r="BC922" s="687">
        <f>'16. Востокгазпром'!CA69</f>
        <v>0</v>
      </c>
      <c r="BD922" s="687">
        <f t="shared" si="1905"/>
        <v>-3.7999999999999994</v>
      </c>
      <c r="BE922" s="688">
        <f t="shared" si="1906"/>
        <v>0</v>
      </c>
      <c r="BF922" s="687">
        <f>'16. Востокгазпром'!CE69</f>
        <v>3.9999999999999996</v>
      </c>
      <c r="BG922" s="687">
        <f>'16. Востокгазпром'!CG69</f>
        <v>0</v>
      </c>
      <c r="BH922" s="687">
        <f t="shared" si="1907"/>
        <v>-3.9999999999999996</v>
      </c>
      <c r="BI922" s="688">
        <f t="shared" si="1908"/>
        <v>0</v>
      </c>
      <c r="BJ922" s="687">
        <f t="shared" si="1909"/>
        <v>15</v>
      </c>
      <c r="BK922" s="687">
        <f t="shared" si="1910"/>
        <v>0</v>
      </c>
      <c r="BL922" s="687">
        <f t="shared" si="1911"/>
        <v>-15</v>
      </c>
      <c r="BM922" s="688">
        <f t="shared" si="1912"/>
        <v>0</v>
      </c>
      <c r="BN922" s="687">
        <f>'16. Востокгазпром'!CQ69</f>
        <v>4.8000000000000007</v>
      </c>
      <c r="BO922" s="687">
        <f>'16. Востокгазпром'!CS69</f>
        <v>0</v>
      </c>
      <c r="BP922" s="687">
        <f t="shared" si="1913"/>
        <v>-4.8000000000000007</v>
      </c>
      <c r="BQ922" s="688">
        <f t="shared" si="1914"/>
        <v>0</v>
      </c>
      <c r="BR922" s="687">
        <f>'16. Востокгазпром'!CW69</f>
        <v>4.9000000000000004</v>
      </c>
      <c r="BS922" s="687">
        <f>'16. Востокгазпром'!CY69</f>
        <v>0</v>
      </c>
      <c r="BT922" s="687">
        <f t="shared" si="1915"/>
        <v>-4.9000000000000004</v>
      </c>
      <c r="BU922" s="688">
        <f t="shared" si="1916"/>
        <v>0</v>
      </c>
      <c r="BV922" s="687">
        <f>'16. Востокгазпром'!DC69</f>
        <v>5.3</v>
      </c>
      <c r="BW922" s="687">
        <f>'16. Востокгазпром'!DE69</f>
        <v>0</v>
      </c>
      <c r="BX922" s="687">
        <f t="shared" si="1917"/>
        <v>-5.3</v>
      </c>
      <c r="BY922" s="688">
        <f t="shared" si="1918"/>
        <v>0</v>
      </c>
    </row>
    <row r="923" spans="2:77" ht="20.100000000000001" customHeight="1">
      <c r="B923" s="747"/>
      <c r="C923" s="755"/>
      <c r="D923" s="528"/>
      <c r="E923" s="528"/>
      <c r="F923" s="529"/>
      <c r="G923" s="530" t="s">
        <v>978</v>
      </c>
      <c r="H923" s="530"/>
      <c r="I923" s="714" t="s">
        <v>889</v>
      </c>
      <c r="J923" s="687">
        <f t="shared" si="1875"/>
        <v>47.300000000000004</v>
      </c>
      <c r="K923" s="687">
        <f t="shared" si="1876"/>
        <v>0</v>
      </c>
      <c r="L923" s="687">
        <f t="shared" si="1877"/>
        <v>-47.300000000000004</v>
      </c>
      <c r="M923" s="688">
        <f t="shared" si="1878"/>
        <v>0</v>
      </c>
      <c r="N923" s="687">
        <f t="shared" si="1879"/>
        <v>13.2</v>
      </c>
      <c r="O923" s="687">
        <f t="shared" si="1880"/>
        <v>0</v>
      </c>
      <c r="P923" s="687">
        <f t="shared" si="1881"/>
        <v>-13.2</v>
      </c>
      <c r="Q923" s="688">
        <f t="shared" si="1882"/>
        <v>0</v>
      </c>
      <c r="R923" s="687">
        <f>'16. Востокгазпром'!W70</f>
        <v>4.7</v>
      </c>
      <c r="S923" s="687">
        <f>'16. Востокгазпром'!Y70</f>
        <v>0</v>
      </c>
      <c r="T923" s="687">
        <f t="shared" si="1883"/>
        <v>-4.7</v>
      </c>
      <c r="U923" s="688">
        <f t="shared" si="1884"/>
        <v>0</v>
      </c>
      <c r="V923" s="687">
        <f>'16. Востокгазпром'!AC70</f>
        <v>4</v>
      </c>
      <c r="W923" s="687">
        <f>'16. Востокгазпром'!AE70</f>
        <v>0</v>
      </c>
      <c r="X923" s="687">
        <f t="shared" si="1885"/>
        <v>-4</v>
      </c>
      <c r="Y923" s="688">
        <f t="shared" si="1886"/>
        <v>0</v>
      </c>
      <c r="Z923" s="687">
        <f>'16. Востокгазпром'!AI70</f>
        <v>4.5000000000000009</v>
      </c>
      <c r="AA923" s="687">
        <f>'16. Востокгазпром'!AK70</f>
        <v>0</v>
      </c>
      <c r="AB923" s="687">
        <f t="shared" si="1887"/>
        <v>-4.5000000000000009</v>
      </c>
      <c r="AC923" s="688">
        <f t="shared" si="1888"/>
        <v>0</v>
      </c>
      <c r="AD923" s="687">
        <f t="shared" si="1889"/>
        <v>12.100000000000001</v>
      </c>
      <c r="AE923" s="687">
        <f t="shared" si="1890"/>
        <v>0</v>
      </c>
      <c r="AF923" s="687">
        <f t="shared" si="1891"/>
        <v>-12.100000000000001</v>
      </c>
      <c r="AG923" s="688">
        <f t="shared" si="1892"/>
        <v>0</v>
      </c>
      <c r="AH923" s="687">
        <f>'16. Востокгазпром'!AU70</f>
        <v>4.4000000000000004</v>
      </c>
      <c r="AI923" s="687">
        <f>'16. Востокгазпром'!AW70</f>
        <v>0</v>
      </c>
      <c r="AJ923" s="687">
        <f t="shared" si="1893"/>
        <v>-4.4000000000000004</v>
      </c>
      <c r="AK923" s="688">
        <f t="shared" si="1894"/>
        <v>0</v>
      </c>
      <c r="AL923" s="687">
        <f>'16. Востокгазпром'!BA70</f>
        <v>4.2</v>
      </c>
      <c r="AM923" s="687">
        <f>'16. Востокгазпром'!BC70</f>
        <v>0</v>
      </c>
      <c r="AN923" s="687">
        <f t="shared" si="1895"/>
        <v>-4.2</v>
      </c>
      <c r="AO923" s="688">
        <f t="shared" si="1896"/>
        <v>0</v>
      </c>
      <c r="AP923" s="687">
        <f>'16. Востокгазпром'!BG70</f>
        <v>3.5</v>
      </c>
      <c r="AQ923" s="687">
        <f>'16. Востокгазпром'!BI70</f>
        <v>0</v>
      </c>
      <c r="AR923" s="687">
        <f t="shared" si="1897"/>
        <v>-3.5</v>
      </c>
      <c r="AS923" s="688">
        <f t="shared" si="1898"/>
        <v>0</v>
      </c>
      <c r="AT923" s="687">
        <f t="shared" si="1899"/>
        <v>8.8999999999999986</v>
      </c>
      <c r="AU923" s="687">
        <f t="shared" si="1900"/>
        <v>0</v>
      </c>
      <c r="AV923" s="687">
        <f t="shared" si="1901"/>
        <v>-8.8999999999999986</v>
      </c>
      <c r="AW923" s="688">
        <f t="shared" si="1902"/>
        <v>0</v>
      </c>
      <c r="AX923" s="687">
        <f>'16. Востокгазпром'!BS70</f>
        <v>1.8</v>
      </c>
      <c r="AY923" s="687">
        <f>'16. Востокгазпром'!BU70</f>
        <v>0</v>
      </c>
      <c r="AZ923" s="687">
        <f t="shared" si="1903"/>
        <v>-1.8</v>
      </c>
      <c r="BA923" s="688">
        <f t="shared" si="1904"/>
        <v>0</v>
      </c>
      <c r="BB923" s="687">
        <f>'16. Востокгазпром'!BY70</f>
        <v>3.5999999999999996</v>
      </c>
      <c r="BC923" s="687">
        <f>'16. Востокгазпром'!CA70</f>
        <v>0</v>
      </c>
      <c r="BD923" s="687">
        <f t="shared" si="1905"/>
        <v>-3.5999999999999996</v>
      </c>
      <c r="BE923" s="688">
        <f t="shared" si="1906"/>
        <v>0</v>
      </c>
      <c r="BF923" s="687">
        <f>'16. Востокгазпром'!CE70</f>
        <v>3.5</v>
      </c>
      <c r="BG923" s="687">
        <f>'16. Востокгазпром'!CG70</f>
        <v>0</v>
      </c>
      <c r="BH923" s="687">
        <f t="shared" si="1907"/>
        <v>-3.5</v>
      </c>
      <c r="BI923" s="688">
        <f t="shared" si="1908"/>
        <v>0</v>
      </c>
      <c r="BJ923" s="687">
        <f t="shared" si="1909"/>
        <v>13.100000000000001</v>
      </c>
      <c r="BK923" s="687">
        <f t="shared" si="1910"/>
        <v>0</v>
      </c>
      <c r="BL923" s="687">
        <f t="shared" si="1911"/>
        <v>-13.100000000000001</v>
      </c>
      <c r="BM923" s="688">
        <f t="shared" si="1912"/>
        <v>0</v>
      </c>
      <c r="BN923" s="687">
        <f>'16. Востокгазпром'!CQ70</f>
        <v>4.2</v>
      </c>
      <c r="BO923" s="687">
        <f>'16. Востокгазпром'!CS70</f>
        <v>0</v>
      </c>
      <c r="BP923" s="687">
        <f t="shared" si="1913"/>
        <v>-4.2</v>
      </c>
      <c r="BQ923" s="688">
        <f t="shared" si="1914"/>
        <v>0</v>
      </c>
      <c r="BR923" s="687">
        <f>'16. Востокгазпром'!CW70</f>
        <v>4.4000000000000004</v>
      </c>
      <c r="BS923" s="687">
        <f>'16. Востокгазпром'!CY70</f>
        <v>0</v>
      </c>
      <c r="BT923" s="687">
        <f t="shared" si="1915"/>
        <v>-4.4000000000000004</v>
      </c>
      <c r="BU923" s="688">
        <f t="shared" si="1916"/>
        <v>0</v>
      </c>
      <c r="BV923" s="687">
        <f>'16. Востокгазпром'!DC70</f>
        <v>4.5</v>
      </c>
      <c r="BW923" s="687">
        <f>'16. Востокгазпром'!DE70</f>
        <v>0</v>
      </c>
      <c r="BX923" s="687">
        <f t="shared" si="1917"/>
        <v>-4.5</v>
      </c>
      <c r="BY923" s="688">
        <f t="shared" si="1918"/>
        <v>0</v>
      </c>
    </row>
    <row r="924" spans="2:77" ht="20.100000000000001" customHeight="1">
      <c r="B924" s="747" t="s">
        <v>979</v>
      </c>
      <c r="C924" s="758" t="s">
        <v>980</v>
      </c>
      <c r="D924" s="528"/>
      <c r="E924" s="528"/>
      <c r="F924" s="529"/>
      <c r="G924" s="530" t="s">
        <v>981</v>
      </c>
      <c r="H924" s="530"/>
      <c r="I924" s="626" t="s">
        <v>883</v>
      </c>
      <c r="J924" s="687">
        <f t="shared" si="1875"/>
        <v>48</v>
      </c>
      <c r="K924" s="687">
        <f t="shared" si="1876"/>
        <v>0</v>
      </c>
      <c r="L924" s="687">
        <f t="shared" si="1877"/>
        <v>-48</v>
      </c>
      <c r="M924" s="688">
        <f t="shared" si="1878"/>
        <v>0</v>
      </c>
      <c r="N924" s="687">
        <f t="shared" si="1879"/>
        <v>13.8</v>
      </c>
      <c r="O924" s="687">
        <f t="shared" si="1880"/>
        <v>0</v>
      </c>
      <c r="P924" s="687">
        <f t="shared" si="1881"/>
        <v>-13.8</v>
      </c>
      <c r="Q924" s="688">
        <f t="shared" si="1882"/>
        <v>0</v>
      </c>
      <c r="R924" s="687">
        <f>'16. Востокгазпром'!W71</f>
        <v>4.8000000000000007</v>
      </c>
      <c r="S924" s="687">
        <f>'16. Востокгазпром'!Y71</f>
        <v>0</v>
      </c>
      <c r="T924" s="687">
        <f t="shared" si="1883"/>
        <v>-4.8000000000000007</v>
      </c>
      <c r="U924" s="688">
        <f t="shared" si="1884"/>
        <v>0</v>
      </c>
      <c r="V924" s="687">
        <f>'16. Востокгазпром'!AC71</f>
        <v>4.3000000000000007</v>
      </c>
      <c r="W924" s="687">
        <f>'16. Востокгазпром'!AE71</f>
        <v>0</v>
      </c>
      <c r="X924" s="687">
        <f t="shared" si="1885"/>
        <v>-4.3000000000000007</v>
      </c>
      <c r="Y924" s="688">
        <f t="shared" si="1886"/>
        <v>0</v>
      </c>
      <c r="Z924" s="687">
        <f>'16. Востокгазпром'!AI71</f>
        <v>4.7</v>
      </c>
      <c r="AA924" s="687">
        <f>'16. Востокгазпром'!AK71</f>
        <v>0</v>
      </c>
      <c r="AB924" s="687">
        <f t="shared" si="1887"/>
        <v>-4.7</v>
      </c>
      <c r="AC924" s="688">
        <f t="shared" si="1888"/>
        <v>0</v>
      </c>
      <c r="AD924" s="687">
        <f t="shared" si="1889"/>
        <v>11.899999999999999</v>
      </c>
      <c r="AE924" s="687">
        <f t="shared" si="1890"/>
        <v>0</v>
      </c>
      <c r="AF924" s="687">
        <f t="shared" si="1891"/>
        <v>-11.899999999999999</v>
      </c>
      <c r="AG924" s="688">
        <f t="shared" si="1892"/>
        <v>0</v>
      </c>
      <c r="AH924" s="687">
        <f>'16. Востокгазпром'!AU71</f>
        <v>4.5000000000000009</v>
      </c>
      <c r="AI924" s="687">
        <f>'16. Востокгазпром'!AW71</f>
        <v>0</v>
      </c>
      <c r="AJ924" s="687">
        <f t="shared" si="1893"/>
        <v>-4.5000000000000009</v>
      </c>
      <c r="AK924" s="688">
        <f t="shared" si="1894"/>
        <v>0</v>
      </c>
      <c r="AL924" s="687">
        <f>'16. Востокгазпром'!BA71</f>
        <v>4</v>
      </c>
      <c r="AM924" s="687">
        <f>'16. Востокгазпром'!BC71</f>
        <v>0</v>
      </c>
      <c r="AN924" s="687">
        <f t="shared" si="1895"/>
        <v>-4</v>
      </c>
      <c r="AO924" s="688">
        <f t="shared" si="1896"/>
        <v>0</v>
      </c>
      <c r="AP924" s="687">
        <f>'16. Востокгазпром'!BG71</f>
        <v>3.3999999999999995</v>
      </c>
      <c r="AQ924" s="687">
        <f>'16. Востокгазпром'!BI71</f>
        <v>0</v>
      </c>
      <c r="AR924" s="687">
        <f t="shared" si="1897"/>
        <v>-3.3999999999999995</v>
      </c>
      <c r="AS924" s="688">
        <f t="shared" si="1898"/>
        <v>0</v>
      </c>
      <c r="AT924" s="687">
        <f t="shared" si="1899"/>
        <v>8.6999999999999993</v>
      </c>
      <c r="AU924" s="687">
        <f t="shared" si="1900"/>
        <v>0</v>
      </c>
      <c r="AV924" s="687">
        <f t="shared" si="1901"/>
        <v>-8.6999999999999993</v>
      </c>
      <c r="AW924" s="688">
        <f t="shared" si="1902"/>
        <v>0</v>
      </c>
      <c r="AX924" s="687">
        <f>'16. Востокгазпром'!BS71</f>
        <v>1.7000000000000002</v>
      </c>
      <c r="AY924" s="687">
        <f>'16. Востокгазпром'!BU71</f>
        <v>0</v>
      </c>
      <c r="AZ924" s="687">
        <f t="shared" si="1903"/>
        <v>-1.7000000000000002</v>
      </c>
      <c r="BA924" s="688">
        <f t="shared" si="1904"/>
        <v>0</v>
      </c>
      <c r="BB924" s="687">
        <f>'16. Востокгазпром'!BY71</f>
        <v>3.3999999999999995</v>
      </c>
      <c r="BC924" s="687">
        <f>'16. Востокгазпром'!CA71</f>
        <v>0</v>
      </c>
      <c r="BD924" s="687">
        <f t="shared" si="1905"/>
        <v>-3.3999999999999995</v>
      </c>
      <c r="BE924" s="688">
        <f t="shared" si="1906"/>
        <v>0</v>
      </c>
      <c r="BF924" s="687">
        <f>'16. Востокгазпром'!CE71</f>
        <v>3.5999999999999996</v>
      </c>
      <c r="BG924" s="687">
        <f>'16. Востокгазпром'!CG71</f>
        <v>0</v>
      </c>
      <c r="BH924" s="687">
        <f t="shared" si="1907"/>
        <v>-3.5999999999999996</v>
      </c>
      <c r="BI924" s="688">
        <f t="shared" si="1908"/>
        <v>0</v>
      </c>
      <c r="BJ924" s="687">
        <f t="shared" si="1909"/>
        <v>13.600000000000001</v>
      </c>
      <c r="BK924" s="687">
        <f t="shared" si="1910"/>
        <v>0</v>
      </c>
      <c r="BL924" s="687">
        <f t="shared" si="1911"/>
        <v>-13.600000000000001</v>
      </c>
      <c r="BM924" s="688">
        <f t="shared" si="1912"/>
        <v>0</v>
      </c>
      <c r="BN924" s="687">
        <f>'16. Востокгазпром'!CQ71</f>
        <v>4.4000000000000004</v>
      </c>
      <c r="BO924" s="687">
        <f>'16. Востокгазпром'!CS71</f>
        <v>0</v>
      </c>
      <c r="BP924" s="687">
        <f t="shared" si="1913"/>
        <v>-4.4000000000000004</v>
      </c>
      <c r="BQ924" s="688">
        <f t="shared" si="1914"/>
        <v>0</v>
      </c>
      <c r="BR924" s="687">
        <f>'16. Востокгазпром'!CW71</f>
        <v>4.5</v>
      </c>
      <c r="BS924" s="687">
        <f>'16. Востокгазпром'!CY71</f>
        <v>0</v>
      </c>
      <c r="BT924" s="687">
        <f t="shared" si="1915"/>
        <v>-4.5</v>
      </c>
      <c r="BU924" s="688">
        <f t="shared" si="1916"/>
        <v>0</v>
      </c>
      <c r="BV924" s="687">
        <f>'16. Востокгазпром'!DC71</f>
        <v>4.7</v>
      </c>
      <c r="BW924" s="687">
        <f>'16. Востокгазпром'!DE71</f>
        <v>0</v>
      </c>
      <c r="BX924" s="687">
        <f t="shared" si="1917"/>
        <v>-4.7</v>
      </c>
      <c r="BY924" s="688">
        <f t="shared" si="1918"/>
        <v>0</v>
      </c>
    </row>
    <row r="925" spans="2:77" ht="20.100000000000001" customHeight="1">
      <c r="B925" s="747"/>
      <c r="C925" s="755"/>
      <c r="D925" s="528"/>
      <c r="E925" s="528"/>
      <c r="F925" s="529"/>
      <c r="G925" s="530" t="s">
        <v>982</v>
      </c>
      <c r="H925" s="530"/>
      <c r="I925" s="714" t="s">
        <v>889</v>
      </c>
      <c r="J925" s="687">
        <f t="shared" si="1875"/>
        <v>42.5</v>
      </c>
      <c r="K925" s="687">
        <f t="shared" si="1876"/>
        <v>0</v>
      </c>
      <c r="L925" s="687">
        <f t="shared" si="1877"/>
        <v>-42.5</v>
      </c>
      <c r="M925" s="688">
        <f t="shared" si="1878"/>
        <v>0</v>
      </c>
      <c r="N925" s="687">
        <f t="shared" si="1879"/>
        <v>12.100000000000001</v>
      </c>
      <c r="O925" s="687">
        <f t="shared" si="1880"/>
        <v>0</v>
      </c>
      <c r="P925" s="687">
        <f t="shared" si="1881"/>
        <v>-12.100000000000001</v>
      </c>
      <c r="Q925" s="688">
        <f t="shared" si="1882"/>
        <v>0</v>
      </c>
      <c r="R925" s="687">
        <f>'16. Востокгазпром'!W72</f>
        <v>4.2</v>
      </c>
      <c r="S925" s="687">
        <f>'16. Востокгазпром'!Y72</f>
        <v>0</v>
      </c>
      <c r="T925" s="687">
        <f t="shared" si="1883"/>
        <v>-4.2</v>
      </c>
      <c r="U925" s="688">
        <f t="shared" si="1884"/>
        <v>0</v>
      </c>
      <c r="V925" s="687">
        <f>'16. Востокгазпром'!AC72</f>
        <v>3.8</v>
      </c>
      <c r="W925" s="687">
        <f>'16. Востокгазпром'!AE72</f>
        <v>0</v>
      </c>
      <c r="X925" s="687">
        <f t="shared" si="1885"/>
        <v>-3.8</v>
      </c>
      <c r="Y925" s="688">
        <f t="shared" si="1886"/>
        <v>0</v>
      </c>
      <c r="Z925" s="687">
        <f>'16. Востокгазпром'!AI72</f>
        <v>4.1000000000000005</v>
      </c>
      <c r="AA925" s="687">
        <f>'16. Востокгазпром'!AK72</f>
        <v>0</v>
      </c>
      <c r="AB925" s="687">
        <f t="shared" si="1887"/>
        <v>-4.1000000000000005</v>
      </c>
      <c r="AC925" s="688">
        <f t="shared" si="1888"/>
        <v>0</v>
      </c>
      <c r="AD925" s="687">
        <f t="shared" si="1889"/>
        <v>10.7</v>
      </c>
      <c r="AE925" s="687">
        <f t="shared" si="1890"/>
        <v>0</v>
      </c>
      <c r="AF925" s="687">
        <f t="shared" si="1891"/>
        <v>-10.7</v>
      </c>
      <c r="AG925" s="688">
        <f t="shared" si="1892"/>
        <v>0</v>
      </c>
      <c r="AH925" s="687">
        <f>'16. Востокгазпром'!AU72</f>
        <v>3.9</v>
      </c>
      <c r="AI925" s="687">
        <f>'16. Востокгазпром'!AW72</f>
        <v>0</v>
      </c>
      <c r="AJ925" s="687">
        <f t="shared" si="1893"/>
        <v>-3.9</v>
      </c>
      <c r="AK925" s="688">
        <f t="shared" si="1894"/>
        <v>0</v>
      </c>
      <c r="AL925" s="687">
        <f>'16. Востокгазпром'!BA72</f>
        <v>3.7</v>
      </c>
      <c r="AM925" s="687">
        <f>'16. Востокгазпром'!BC72</f>
        <v>0</v>
      </c>
      <c r="AN925" s="687">
        <f t="shared" si="1895"/>
        <v>-3.7</v>
      </c>
      <c r="AO925" s="688">
        <f t="shared" si="1896"/>
        <v>0</v>
      </c>
      <c r="AP925" s="687">
        <f>'16. Востокгазпром'!BG72</f>
        <v>3.1</v>
      </c>
      <c r="AQ925" s="687">
        <f>'16. Востокгазпром'!BI72</f>
        <v>0</v>
      </c>
      <c r="AR925" s="687">
        <f t="shared" si="1897"/>
        <v>-3.1</v>
      </c>
      <c r="AS925" s="688">
        <f t="shared" si="1898"/>
        <v>0</v>
      </c>
      <c r="AT925" s="687">
        <f t="shared" si="1899"/>
        <v>7.9</v>
      </c>
      <c r="AU925" s="687">
        <f t="shared" si="1900"/>
        <v>0</v>
      </c>
      <c r="AV925" s="687">
        <f t="shared" si="1901"/>
        <v>-7.9</v>
      </c>
      <c r="AW925" s="688">
        <f t="shared" si="1902"/>
        <v>0</v>
      </c>
      <c r="AX925" s="687">
        <f>'16. Востокгазпром'!BS72</f>
        <v>1.6</v>
      </c>
      <c r="AY925" s="687">
        <f>'16. Востокгазпром'!BU72</f>
        <v>0</v>
      </c>
      <c r="AZ925" s="687">
        <f t="shared" si="1903"/>
        <v>-1.6</v>
      </c>
      <c r="BA925" s="688">
        <f t="shared" si="1904"/>
        <v>0</v>
      </c>
      <c r="BB925" s="687">
        <f>'16. Востокгазпром'!BY72</f>
        <v>3.1999999999999997</v>
      </c>
      <c r="BC925" s="687">
        <f>'16. Востокгазпром'!CA72</f>
        <v>0</v>
      </c>
      <c r="BD925" s="687">
        <f t="shared" si="1905"/>
        <v>-3.1999999999999997</v>
      </c>
      <c r="BE925" s="688">
        <f t="shared" si="1906"/>
        <v>0</v>
      </c>
      <c r="BF925" s="687">
        <f>'16. Востокгазпром'!CE72</f>
        <v>3.1</v>
      </c>
      <c r="BG925" s="687">
        <f>'16. Востокгазпром'!CG72</f>
        <v>0</v>
      </c>
      <c r="BH925" s="687">
        <f t="shared" si="1907"/>
        <v>-3.1</v>
      </c>
      <c r="BI925" s="688">
        <f t="shared" si="1908"/>
        <v>0</v>
      </c>
      <c r="BJ925" s="687">
        <f t="shared" si="1909"/>
        <v>11.8</v>
      </c>
      <c r="BK925" s="687">
        <f t="shared" si="1910"/>
        <v>0</v>
      </c>
      <c r="BL925" s="687">
        <f t="shared" si="1911"/>
        <v>-11.8</v>
      </c>
      <c r="BM925" s="688">
        <f t="shared" si="1912"/>
        <v>0</v>
      </c>
      <c r="BN925" s="687">
        <f>'16. Востокгазпром'!CQ72</f>
        <v>3.8</v>
      </c>
      <c r="BO925" s="687">
        <f>'16. Востокгазпром'!CS72</f>
        <v>0</v>
      </c>
      <c r="BP925" s="687">
        <f t="shared" si="1913"/>
        <v>-3.8</v>
      </c>
      <c r="BQ925" s="688">
        <f t="shared" si="1914"/>
        <v>0</v>
      </c>
      <c r="BR925" s="687">
        <f>'16. Востокгазпром'!CW72</f>
        <v>4</v>
      </c>
      <c r="BS925" s="687">
        <f>'16. Востокгазпром'!CY72</f>
        <v>0</v>
      </c>
      <c r="BT925" s="687">
        <f t="shared" si="1915"/>
        <v>-4</v>
      </c>
      <c r="BU925" s="688">
        <f t="shared" si="1916"/>
        <v>0</v>
      </c>
      <c r="BV925" s="687">
        <f>'16. Востокгазпром'!DC72</f>
        <v>4</v>
      </c>
      <c r="BW925" s="687">
        <f>'16. Востокгазпром'!DE72</f>
        <v>0</v>
      </c>
      <c r="BX925" s="687">
        <f t="shared" si="1917"/>
        <v>-4</v>
      </c>
      <c r="BY925" s="688">
        <f t="shared" si="1918"/>
        <v>0</v>
      </c>
    </row>
    <row r="926" spans="2:77" ht="20.100000000000001" customHeight="1">
      <c r="C926" s="756" t="s">
        <v>942</v>
      </c>
      <c r="D926" s="528"/>
      <c r="E926" s="528"/>
      <c r="F926" s="529"/>
      <c r="G926" s="530" t="s">
        <v>983</v>
      </c>
      <c r="H926" s="530"/>
      <c r="I926" s="691" t="s">
        <v>883</v>
      </c>
      <c r="J926" s="687">
        <f t="shared" si="1875"/>
        <v>34.6</v>
      </c>
      <c r="K926" s="687">
        <f t="shared" si="1876"/>
        <v>0</v>
      </c>
      <c r="L926" s="687">
        <f t="shared" si="1877"/>
        <v>-34.6</v>
      </c>
      <c r="M926" s="688">
        <f t="shared" si="1878"/>
        <v>0</v>
      </c>
      <c r="N926" s="687">
        <f t="shared" si="1879"/>
        <v>10</v>
      </c>
      <c r="O926" s="687">
        <f t="shared" si="1880"/>
        <v>0</v>
      </c>
      <c r="P926" s="687">
        <f t="shared" si="1881"/>
        <v>-10</v>
      </c>
      <c r="Q926" s="688">
        <f t="shared" si="1882"/>
        <v>0</v>
      </c>
      <c r="R926" s="687">
        <f>'16. Востокгазпром'!W73</f>
        <v>3.4</v>
      </c>
      <c r="S926" s="687">
        <f>'16. Востокгазпром'!Y73</f>
        <v>0</v>
      </c>
      <c r="T926" s="687">
        <f t="shared" si="1883"/>
        <v>-3.4</v>
      </c>
      <c r="U926" s="688">
        <f t="shared" si="1884"/>
        <v>0</v>
      </c>
      <c r="V926" s="687">
        <f>'16. Востокгазпром'!AC73</f>
        <v>3.2</v>
      </c>
      <c r="W926" s="687">
        <f>'16. Востокгазпром'!AE73</f>
        <v>0</v>
      </c>
      <c r="X926" s="687">
        <f t="shared" si="1885"/>
        <v>-3.2</v>
      </c>
      <c r="Y926" s="688">
        <f t="shared" si="1886"/>
        <v>0</v>
      </c>
      <c r="Z926" s="687">
        <f>'16. Востокгазпром'!AI73</f>
        <v>3.4</v>
      </c>
      <c r="AA926" s="687">
        <f>'16. Востокгазпром'!AK73</f>
        <v>0</v>
      </c>
      <c r="AB926" s="687">
        <f t="shared" si="1887"/>
        <v>-3.4</v>
      </c>
      <c r="AC926" s="688">
        <f t="shared" si="1888"/>
        <v>0</v>
      </c>
      <c r="AD926" s="687">
        <f t="shared" si="1889"/>
        <v>8.5</v>
      </c>
      <c r="AE926" s="687">
        <f t="shared" si="1890"/>
        <v>0</v>
      </c>
      <c r="AF926" s="687">
        <f t="shared" si="1891"/>
        <v>-8.5</v>
      </c>
      <c r="AG926" s="688">
        <f t="shared" si="1892"/>
        <v>0</v>
      </c>
      <c r="AH926" s="687">
        <f>'16. Востокгазпром'!AU73</f>
        <v>3.2</v>
      </c>
      <c r="AI926" s="687">
        <f>'16. Востокгазпром'!AW73</f>
        <v>0</v>
      </c>
      <c r="AJ926" s="687">
        <f t="shared" si="1893"/>
        <v>-3.2</v>
      </c>
      <c r="AK926" s="688">
        <f t="shared" si="1894"/>
        <v>0</v>
      </c>
      <c r="AL926" s="687">
        <f>'16. Востокгазпром'!BA73</f>
        <v>2.9</v>
      </c>
      <c r="AM926" s="687">
        <f>'16. Востокгазпром'!BC73</f>
        <v>0</v>
      </c>
      <c r="AN926" s="687">
        <f t="shared" si="1895"/>
        <v>-2.9</v>
      </c>
      <c r="AO926" s="688">
        <f t="shared" si="1896"/>
        <v>0</v>
      </c>
      <c r="AP926" s="687">
        <f>'16. Востокгазпром'!BG73</f>
        <v>2.4</v>
      </c>
      <c r="AQ926" s="687">
        <f>'16. Востокгазпром'!BI73</f>
        <v>0</v>
      </c>
      <c r="AR926" s="687">
        <f t="shared" si="1897"/>
        <v>-2.4</v>
      </c>
      <c r="AS926" s="688">
        <f t="shared" si="1898"/>
        <v>0</v>
      </c>
      <c r="AT926" s="687">
        <f t="shared" si="1899"/>
        <v>6.1999999999999993</v>
      </c>
      <c r="AU926" s="687">
        <f t="shared" si="1900"/>
        <v>0</v>
      </c>
      <c r="AV926" s="687">
        <f t="shared" si="1901"/>
        <v>-6.1999999999999993</v>
      </c>
      <c r="AW926" s="688">
        <f t="shared" si="1902"/>
        <v>0</v>
      </c>
      <c r="AX926" s="687">
        <f>'16. Востокгазпром'!BS73</f>
        <v>1.2</v>
      </c>
      <c r="AY926" s="687">
        <f>'16. Востокгазпром'!BU73</f>
        <v>0</v>
      </c>
      <c r="AZ926" s="687">
        <f t="shared" si="1903"/>
        <v>-1.2</v>
      </c>
      <c r="BA926" s="688">
        <f t="shared" si="1904"/>
        <v>0</v>
      </c>
      <c r="BB926" s="687">
        <f>'16. Востокгазпром'!BY73</f>
        <v>2.4</v>
      </c>
      <c r="BC926" s="687">
        <f>'16. Востокгазпром'!CA73</f>
        <v>0</v>
      </c>
      <c r="BD926" s="687">
        <f t="shared" si="1905"/>
        <v>-2.4</v>
      </c>
      <c r="BE926" s="688">
        <f t="shared" si="1906"/>
        <v>0</v>
      </c>
      <c r="BF926" s="687">
        <f>'16. Востокгазпром'!CE73</f>
        <v>2.6</v>
      </c>
      <c r="BG926" s="687">
        <f>'16. Востокгазпром'!CG73</f>
        <v>0</v>
      </c>
      <c r="BH926" s="687">
        <f t="shared" si="1907"/>
        <v>-2.6</v>
      </c>
      <c r="BI926" s="688">
        <f t="shared" si="1908"/>
        <v>0</v>
      </c>
      <c r="BJ926" s="687">
        <f t="shared" si="1909"/>
        <v>9.9</v>
      </c>
      <c r="BK926" s="687">
        <f t="shared" si="1910"/>
        <v>0</v>
      </c>
      <c r="BL926" s="687">
        <f t="shared" si="1911"/>
        <v>-9.9</v>
      </c>
      <c r="BM926" s="688">
        <f t="shared" si="1912"/>
        <v>0</v>
      </c>
      <c r="BN926" s="687">
        <f>'16. Востокгазпром'!CQ73</f>
        <v>3.2</v>
      </c>
      <c r="BO926" s="687">
        <f>'16. Востокгазпром'!CS73</f>
        <v>0</v>
      </c>
      <c r="BP926" s="687">
        <f t="shared" si="1913"/>
        <v>-3.2</v>
      </c>
      <c r="BQ926" s="688">
        <f t="shared" si="1914"/>
        <v>0</v>
      </c>
      <c r="BR926" s="687">
        <f>'16. Востокгазпром'!CW73</f>
        <v>3.3</v>
      </c>
      <c r="BS926" s="687">
        <f>'16. Востокгазпром'!CY73</f>
        <v>0</v>
      </c>
      <c r="BT926" s="687">
        <f t="shared" si="1915"/>
        <v>-3.3</v>
      </c>
      <c r="BU926" s="688">
        <f t="shared" si="1916"/>
        <v>0</v>
      </c>
      <c r="BV926" s="687">
        <f>'16. Востокгазпром'!DC73</f>
        <v>3.4</v>
      </c>
      <c r="BW926" s="687">
        <f>'16. Востокгазпром'!DE73</f>
        <v>0</v>
      </c>
      <c r="BX926" s="687">
        <f t="shared" si="1917"/>
        <v>-3.4</v>
      </c>
      <c r="BY926" s="688">
        <f t="shared" si="1918"/>
        <v>0</v>
      </c>
    </row>
    <row r="927" spans="2:77" ht="20.100000000000001" customHeight="1">
      <c r="C927" s="755"/>
      <c r="D927" s="528"/>
      <c r="E927" s="528"/>
      <c r="F927" s="529"/>
      <c r="G927" s="530" t="s">
        <v>984</v>
      </c>
      <c r="H927" s="530"/>
      <c r="I927" s="691" t="s">
        <v>889</v>
      </c>
      <c r="J927" s="687">
        <f t="shared" ref="J927:J947" si="1919">N927+AD927+AT927+BJ927</f>
        <v>31.200000000000003</v>
      </c>
      <c r="K927" s="687">
        <f t="shared" ref="K927:K947" si="1920">O927+AE927+AU927+BK927</f>
        <v>0</v>
      </c>
      <c r="L927" s="687">
        <f t="shared" ref="L927:L947" si="1921">IFERROR(K927-J927,"-")</f>
        <v>-31.200000000000003</v>
      </c>
      <c r="M927" s="688">
        <f t="shared" ref="M927:M947" si="1922">IFERROR(K927/J927,"-")</f>
        <v>0</v>
      </c>
      <c r="N927" s="687">
        <f t="shared" ref="N927:N947" si="1923">R927+V927+Z927</f>
        <v>9</v>
      </c>
      <c r="O927" s="687">
        <f t="shared" ref="O927:O947" si="1924">S927+W927+AA927</f>
        <v>0</v>
      </c>
      <c r="P927" s="687">
        <f t="shared" ref="P927:P947" si="1925">IFERROR(O927-N927,"-")</f>
        <v>-9</v>
      </c>
      <c r="Q927" s="688">
        <f t="shared" ref="Q927:Q947" si="1926">IFERROR(O927/N927,"-")</f>
        <v>0</v>
      </c>
      <c r="R927" s="687">
        <f>'16. Востокгазпром'!W74</f>
        <v>3.1</v>
      </c>
      <c r="S927" s="687">
        <f>'16. Востокгазпром'!Y74</f>
        <v>0</v>
      </c>
      <c r="T927" s="687">
        <f t="shared" ref="T927:T947" si="1927">IFERROR(S927-R927,"-")</f>
        <v>-3.1</v>
      </c>
      <c r="U927" s="688">
        <f t="shared" ref="U927:U947" si="1928">IFERROR(S927/R927,"-")</f>
        <v>0</v>
      </c>
      <c r="V927" s="687">
        <f>'16. Востокгазпром'!AC74</f>
        <v>2.9</v>
      </c>
      <c r="W927" s="687">
        <f>'16. Востокгазпром'!AE74</f>
        <v>0</v>
      </c>
      <c r="X927" s="687">
        <f t="shared" ref="X927:X947" si="1929">IFERROR(W927-V927,"-")</f>
        <v>-2.9</v>
      </c>
      <c r="Y927" s="688">
        <f t="shared" ref="Y927:Y947" si="1930">IFERROR(W927/V927,"-")</f>
        <v>0</v>
      </c>
      <c r="Z927" s="687">
        <f>'16. Востокгазпром'!AI74</f>
        <v>3</v>
      </c>
      <c r="AA927" s="687">
        <f>'16. Востокгазпром'!AK74</f>
        <v>0</v>
      </c>
      <c r="AB927" s="687">
        <f t="shared" ref="AB927:AB947" si="1931">IFERROR(AA927-Z927,"-")</f>
        <v>-3</v>
      </c>
      <c r="AC927" s="688">
        <f t="shared" ref="AC927:AC947" si="1932">IFERROR(AA927/Z927,"-")</f>
        <v>0</v>
      </c>
      <c r="AD927" s="687">
        <f t="shared" ref="AD927:AD947" si="1933">AH927+AL927+AP927</f>
        <v>7.8</v>
      </c>
      <c r="AE927" s="687">
        <f t="shared" ref="AE927:AE947" si="1934">AI927+AM927+AQ927</f>
        <v>0</v>
      </c>
      <c r="AF927" s="687">
        <f t="shared" ref="AF927:AF947" si="1935">IFERROR(AE927-AD927,"-")</f>
        <v>-7.8</v>
      </c>
      <c r="AG927" s="688">
        <f t="shared" ref="AG927:AG947" si="1936">IFERROR(AE927/AD927,"-")</f>
        <v>0</v>
      </c>
      <c r="AH927" s="687">
        <f>'16. Востокгазпром'!AU74</f>
        <v>2.8</v>
      </c>
      <c r="AI927" s="687">
        <f>'16. Востокгазпром'!AW74</f>
        <v>0</v>
      </c>
      <c r="AJ927" s="687">
        <f t="shared" ref="AJ927:AJ947" si="1937">IFERROR(AI927-AH927,"-")</f>
        <v>-2.8</v>
      </c>
      <c r="AK927" s="688">
        <f t="shared" ref="AK927:AK947" si="1938">IFERROR(AI927/AH927,"-")</f>
        <v>0</v>
      </c>
      <c r="AL927" s="687">
        <f>'16. Востокгазпром'!BA74</f>
        <v>2.7</v>
      </c>
      <c r="AM927" s="687">
        <f>'16. Востокгазпром'!BC74</f>
        <v>0</v>
      </c>
      <c r="AN927" s="687">
        <f t="shared" ref="AN927:AN947" si="1939">IFERROR(AM927-AL927,"-")</f>
        <v>-2.7</v>
      </c>
      <c r="AO927" s="688">
        <f t="shared" ref="AO927:AO947" si="1940">IFERROR(AM927/AL927,"-")</f>
        <v>0</v>
      </c>
      <c r="AP927" s="687">
        <f>'16. Востокгазпром'!BG74</f>
        <v>2.2999999999999998</v>
      </c>
      <c r="AQ927" s="687">
        <f>'16. Востокгазпром'!BI74</f>
        <v>0</v>
      </c>
      <c r="AR927" s="687">
        <f t="shared" ref="AR927:AR947" si="1941">IFERROR(AQ927-AP927,"-")</f>
        <v>-2.2999999999999998</v>
      </c>
      <c r="AS927" s="688">
        <f t="shared" ref="AS927:AS947" si="1942">IFERROR(AQ927/AP927,"-")</f>
        <v>0</v>
      </c>
      <c r="AT927" s="687">
        <f t="shared" ref="AT927:AT947" si="1943">AX927+BB927+BF927</f>
        <v>5.8</v>
      </c>
      <c r="AU927" s="687">
        <f t="shared" ref="AU927:AU947" si="1944">AY927+BC927+BG927</f>
        <v>0</v>
      </c>
      <c r="AV927" s="687">
        <f t="shared" ref="AV927:AV947" si="1945">IFERROR(AU927-AT927,"-")</f>
        <v>-5.8</v>
      </c>
      <c r="AW927" s="688">
        <f t="shared" ref="AW927:AW947" si="1946">IFERROR(AU927/AT927,"-")</f>
        <v>0</v>
      </c>
      <c r="AX927" s="687">
        <f>'16. Востокгазпром'!BS74</f>
        <v>1.2</v>
      </c>
      <c r="AY927" s="687">
        <f>'16. Востокгазпром'!BU74</f>
        <v>0</v>
      </c>
      <c r="AZ927" s="687">
        <f t="shared" ref="AZ927:AZ947" si="1947">IFERROR(AY927-AX927,"-")</f>
        <v>-1.2</v>
      </c>
      <c r="BA927" s="688">
        <f t="shared" ref="BA927:BA947" si="1948">IFERROR(AY927/AX927,"-")</f>
        <v>0</v>
      </c>
      <c r="BB927" s="687">
        <f>'16. Востокгазпром'!BY74</f>
        <v>2.2999999999999998</v>
      </c>
      <c r="BC927" s="687">
        <f>'16. Востокгазпром'!CA74</f>
        <v>0</v>
      </c>
      <c r="BD927" s="687">
        <f t="shared" ref="BD927:BD947" si="1949">IFERROR(BC927-BB927,"-")</f>
        <v>-2.2999999999999998</v>
      </c>
      <c r="BE927" s="688">
        <f t="shared" ref="BE927:BE947" si="1950">IFERROR(BC927/BB927,"-")</f>
        <v>0</v>
      </c>
      <c r="BF927" s="687">
        <f>'16. Востокгазпром'!CE74</f>
        <v>2.2999999999999998</v>
      </c>
      <c r="BG927" s="687">
        <f>'16. Востокгазпром'!CG74</f>
        <v>0</v>
      </c>
      <c r="BH927" s="687">
        <f t="shared" ref="BH927:BH947" si="1951">IFERROR(BG927-BF927,"-")</f>
        <v>-2.2999999999999998</v>
      </c>
      <c r="BI927" s="688">
        <f t="shared" ref="BI927:BI947" si="1952">IFERROR(BG927/BF927,"-")</f>
        <v>0</v>
      </c>
      <c r="BJ927" s="687">
        <f t="shared" ref="BJ927:BJ947" si="1953">BN927+BR927+BV927</f>
        <v>8.6</v>
      </c>
      <c r="BK927" s="687">
        <f t="shared" ref="BK927:BK947" si="1954">BO927+BS927+BW927</f>
        <v>0</v>
      </c>
      <c r="BL927" s="687">
        <f t="shared" ref="BL927:BL947" si="1955">IFERROR(BK927-BJ927,"-")</f>
        <v>-8.6</v>
      </c>
      <c r="BM927" s="688">
        <f t="shared" ref="BM927:BM947" si="1956">IFERROR(BK927/BJ927,"-")</f>
        <v>0</v>
      </c>
      <c r="BN927" s="687">
        <f>'16. Востокгазпром'!CQ74</f>
        <v>2.8</v>
      </c>
      <c r="BO927" s="687">
        <f>'16. Востокгазпром'!CS74</f>
        <v>0</v>
      </c>
      <c r="BP927" s="687">
        <f t="shared" ref="BP927:BP947" si="1957">IFERROR(BO927-BN927,"-")</f>
        <v>-2.8</v>
      </c>
      <c r="BQ927" s="688">
        <f t="shared" ref="BQ927:BQ947" si="1958">IFERROR(BO927/BN927,"-")</f>
        <v>0</v>
      </c>
      <c r="BR927" s="687">
        <f>'16. Востокгазпром'!CW74</f>
        <v>2.9</v>
      </c>
      <c r="BS927" s="687">
        <f>'16. Востокгазпром'!CY74</f>
        <v>0</v>
      </c>
      <c r="BT927" s="687">
        <f t="shared" ref="BT927:BT947" si="1959">IFERROR(BS927-BR927,"-")</f>
        <v>-2.9</v>
      </c>
      <c r="BU927" s="688">
        <f t="shared" ref="BU927:BU947" si="1960">IFERROR(BS927/BR927,"-")</f>
        <v>0</v>
      </c>
      <c r="BV927" s="687">
        <f>'16. Востокгазпром'!DC74</f>
        <v>2.9</v>
      </c>
      <c r="BW927" s="687">
        <f>'16. Востокгазпром'!DE74</f>
        <v>0</v>
      </c>
      <c r="BX927" s="687">
        <f t="shared" ref="BX927:BX947" si="1961">IFERROR(BW927-BV927,"-")</f>
        <v>-2.9</v>
      </c>
      <c r="BY927" s="688">
        <f t="shared" ref="BY927:BY947" si="1962">IFERROR(BW927/BV927,"-")</f>
        <v>0</v>
      </c>
    </row>
    <row r="928" spans="2:77" ht="20.100000000000001" customHeight="1">
      <c r="C928" s="756" t="s">
        <v>945</v>
      </c>
      <c r="D928" s="528"/>
      <c r="E928" s="528"/>
      <c r="F928" s="529"/>
      <c r="G928" s="530" t="s">
        <v>985</v>
      </c>
      <c r="H928" s="530"/>
      <c r="I928" s="691" t="s">
        <v>883</v>
      </c>
      <c r="J928" s="687">
        <f t="shared" si="1919"/>
        <v>9.8000000000000007</v>
      </c>
      <c r="K928" s="687">
        <f t="shared" si="1920"/>
        <v>0</v>
      </c>
      <c r="L928" s="687">
        <f t="shared" si="1921"/>
        <v>-9.8000000000000007</v>
      </c>
      <c r="M928" s="688">
        <f t="shared" si="1922"/>
        <v>0</v>
      </c>
      <c r="N928" s="687">
        <f t="shared" si="1923"/>
        <v>2.8</v>
      </c>
      <c r="O928" s="687">
        <f t="shared" si="1924"/>
        <v>0</v>
      </c>
      <c r="P928" s="687">
        <f t="shared" si="1925"/>
        <v>-2.8</v>
      </c>
      <c r="Q928" s="688">
        <f t="shared" si="1926"/>
        <v>0</v>
      </c>
      <c r="R928" s="687">
        <f>'16. Востокгазпром'!W75</f>
        <v>1</v>
      </c>
      <c r="S928" s="687">
        <f>'16. Востокгазпром'!Y75</f>
        <v>0</v>
      </c>
      <c r="T928" s="687">
        <f t="shared" si="1927"/>
        <v>-1</v>
      </c>
      <c r="U928" s="688">
        <f t="shared" si="1928"/>
        <v>0</v>
      </c>
      <c r="V928" s="687">
        <f>'16. Востокгазпром'!AC75</f>
        <v>0.9</v>
      </c>
      <c r="W928" s="687">
        <f>'16. Востокгазпром'!AE75</f>
        <v>0</v>
      </c>
      <c r="X928" s="687">
        <f t="shared" si="1929"/>
        <v>-0.9</v>
      </c>
      <c r="Y928" s="688">
        <f t="shared" si="1930"/>
        <v>0</v>
      </c>
      <c r="Z928" s="687">
        <f>'16. Востокгазпром'!AI75</f>
        <v>0.9</v>
      </c>
      <c r="AA928" s="687">
        <f>'16. Востокгазпром'!AK75</f>
        <v>0</v>
      </c>
      <c r="AB928" s="687">
        <f t="shared" si="1931"/>
        <v>-0.9</v>
      </c>
      <c r="AC928" s="688">
        <f t="shared" si="1932"/>
        <v>0</v>
      </c>
      <c r="AD928" s="687">
        <f t="shared" si="1933"/>
        <v>2.4000000000000004</v>
      </c>
      <c r="AE928" s="687">
        <f t="shared" si="1934"/>
        <v>0</v>
      </c>
      <c r="AF928" s="687">
        <f t="shared" si="1935"/>
        <v>-2.4000000000000004</v>
      </c>
      <c r="AG928" s="688">
        <f t="shared" si="1936"/>
        <v>0</v>
      </c>
      <c r="AH928" s="687">
        <f>'16. Востокгазпром'!AU75</f>
        <v>0.9</v>
      </c>
      <c r="AI928" s="687">
        <f>'16. Востокгазпром'!AW75</f>
        <v>0</v>
      </c>
      <c r="AJ928" s="687">
        <f t="shared" si="1937"/>
        <v>-0.9</v>
      </c>
      <c r="AK928" s="688">
        <f t="shared" si="1938"/>
        <v>0</v>
      </c>
      <c r="AL928" s="687">
        <f>'16. Востокгазпром'!BA75</f>
        <v>0.8</v>
      </c>
      <c r="AM928" s="687">
        <f>'16. Востокгазпром'!BC75</f>
        <v>0</v>
      </c>
      <c r="AN928" s="687">
        <f t="shared" si="1939"/>
        <v>-0.8</v>
      </c>
      <c r="AO928" s="688">
        <f t="shared" si="1940"/>
        <v>0</v>
      </c>
      <c r="AP928" s="687">
        <f>'16. Востокгазпром'!BG75</f>
        <v>0.7</v>
      </c>
      <c r="AQ928" s="687">
        <f>'16. Востокгазпром'!BI75</f>
        <v>0</v>
      </c>
      <c r="AR928" s="687">
        <f t="shared" si="1941"/>
        <v>-0.7</v>
      </c>
      <c r="AS928" s="688">
        <f t="shared" si="1942"/>
        <v>0</v>
      </c>
      <c r="AT928" s="687">
        <f t="shared" si="1943"/>
        <v>1.8</v>
      </c>
      <c r="AU928" s="687">
        <f t="shared" si="1944"/>
        <v>0</v>
      </c>
      <c r="AV928" s="687">
        <f t="shared" si="1945"/>
        <v>-1.8</v>
      </c>
      <c r="AW928" s="688">
        <f t="shared" si="1946"/>
        <v>0</v>
      </c>
      <c r="AX928" s="687">
        <f>'16. Востокгазпром'!BS75</f>
        <v>0.4</v>
      </c>
      <c r="AY928" s="687">
        <f>'16. Востокгазпром'!BU75</f>
        <v>0</v>
      </c>
      <c r="AZ928" s="687">
        <f t="shared" si="1947"/>
        <v>-0.4</v>
      </c>
      <c r="BA928" s="688">
        <f t="shared" si="1948"/>
        <v>0</v>
      </c>
      <c r="BB928" s="687">
        <f>'16. Востокгазпром'!BY75</f>
        <v>0.7</v>
      </c>
      <c r="BC928" s="687">
        <f>'16. Востокгазпром'!CA75</f>
        <v>0</v>
      </c>
      <c r="BD928" s="687">
        <f t="shared" si="1949"/>
        <v>-0.7</v>
      </c>
      <c r="BE928" s="688">
        <f t="shared" si="1950"/>
        <v>0</v>
      </c>
      <c r="BF928" s="687">
        <f>'16. Востокгазпром'!CE75</f>
        <v>0.7</v>
      </c>
      <c r="BG928" s="687">
        <f>'16. Востокгазпром'!CG75</f>
        <v>0</v>
      </c>
      <c r="BH928" s="687">
        <f t="shared" si="1951"/>
        <v>-0.7</v>
      </c>
      <c r="BI928" s="688">
        <f t="shared" si="1952"/>
        <v>0</v>
      </c>
      <c r="BJ928" s="687">
        <f t="shared" si="1953"/>
        <v>2.8</v>
      </c>
      <c r="BK928" s="687">
        <f t="shared" si="1954"/>
        <v>0</v>
      </c>
      <c r="BL928" s="687">
        <f t="shared" si="1955"/>
        <v>-2.8</v>
      </c>
      <c r="BM928" s="688">
        <f t="shared" si="1956"/>
        <v>0</v>
      </c>
      <c r="BN928" s="687">
        <f>'16. Востокгазпром'!CQ75</f>
        <v>0.9</v>
      </c>
      <c r="BO928" s="687">
        <f>'16. Востокгазпром'!CS75</f>
        <v>0</v>
      </c>
      <c r="BP928" s="687">
        <f t="shared" si="1957"/>
        <v>-0.9</v>
      </c>
      <c r="BQ928" s="688">
        <f t="shared" si="1958"/>
        <v>0</v>
      </c>
      <c r="BR928" s="687">
        <f>'16. Востокгазпром'!CW75</f>
        <v>0.9</v>
      </c>
      <c r="BS928" s="687">
        <f>'16. Востокгазпром'!CY75</f>
        <v>0</v>
      </c>
      <c r="BT928" s="687">
        <f t="shared" si="1959"/>
        <v>-0.9</v>
      </c>
      <c r="BU928" s="688">
        <f t="shared" si="1960"/>
        <v>0</v>
      </c>
      <c r="BV928" s="687">
        <f>'16. Востокгазпром'!DC75</f>
        <v>1</v>
      </c>
      <c r="BW928" s="687">
        <f>'16. Востокгазпром'!DE75</f>
        <v>0</v>
      </c>
      <c r="BX928" s="687">
        <f t="shared" si="1961"/>
        <v>-1</v>
      </c>
      <c r="BY928" s="688">
        <f t="shared" si="1962"/>
        <v>0</v>
      </c>
    </row>
    <row r="929" spans="2:77" ht="20.100000000000001" customHeight="1">
      <c r="C929" s="755"/>
      <c r="D929" s="528"/>
      <c r="E929" s="528"/>
      <c r="F929" s="529"/>
      <c r="G929" s="530" t="s">
        <v>986</v>
      </c>
      <c r="H929" s="530"/>
      <c r="I929" s="691" t="s">
        <v>889</v>
      </c>
      <c r="J929" s="687">
        <f t="shared" si="1919"/>
        <v>7.8999999999999995</v>
      </c>
      <c r="K929" s="687">
        <f t="shared" si="1920"/>
        <v>0</v>
      </c>
      <c r="L929" s="687">
        <f t="shared" si="1921"/>
        <v>-7.8999999999999995</v>
      </c>
      <c r="M929" s="688">
        <f t="shared" si="1922"/>
        <v>0</v>
      </c>
      <c r="N929" s="687">
        <f t="shared" si="1923"/>
        <v>2.0999999999999996</v>
      </c>
      <c r="O929" s="687">
        <f t="shared" si="1924"/>
        <v>0</v>
      </c>
      <c r="P929" s="687">
        <f t="shared" si="1925"/>
        <v>-2.0999999999999996</v>
      </c>
      <c r="Q929" s="688">
        <f t="shared" si="1926"/>
        <v>0</v>
      </c>
      <c r="R929" s="687">
        <f>'16. Востокгазпром'!W76</f>
        <v>0.7</v>
      </c>
      <c r="S929" s="687">
        <f>'16. Востокгазпром'!Y76</f>
        <v>0</v>
      </c>
      <c r="T929" s="687">
        <f t="shared" si="1927"/>
        <v>-0.7</v>
      </c>
      <c r="U929" s="688">
        <f t="shared" si="1928"/>
        <v>0</v>
      </c>
      <c r="V929" s="687">
        <f>'16. Востокгазпром'!AC76</f>
        <v>0.7</v>
      </c>
      <c r="W929" s="687">
        <f>'16. Востокгазпром'!AE76</f>
        <v>0</v>
      </c>
      <c r="X929" s="687">
        <f t="shared" si="1929"/>
        <v>-0.7</v>
      </c>
      <c r="Y929" s="688">
        <f t="shared" si="1930"/>
        <v>0</v>
      </c>
      <c r="Z929" s="687">
        <f>'16. Востокгазпром'!AI76</f>
        <v>0.7</v>
      </c>
      <c r="AA929" s="687">
        <f>'16. Востокгазпром'!AK76</f>
        <v>0</v>
      </c>
      <c r="AB929" s="687">
        <f t="shared" si="1931"/>
        <v>-0.7</v>
      </c>
      <c r="AC929" s="688">
        <f t="shared" si="1932"/>
        <v>0</v>
      </c>
      <c r="AD929" s="687">
        <f t="shared" si="1933"/>
        <v>2</v>
      </c>
      <c r="AE929" s="687">
        <f t="shared" si="1934"/>
        <v>0</v>
      </c>
      <c r="AF929" s="687">
        <f t="shared" si="1935"/>
        <v>-2</v>
      </c>
      <c r="AG929" s="688">
        <f t="shared" si="1936"/>
        <v>0</v>
      </c>
      <c r="AH929" s="687">
        <f>'16. Востокгазпром'!AU76</f>
        <v>0.7</v>
      </c>
      <c r="AI929" s="687">
        <f>'16. Востокгазпром'!AW76</f>
        <v>0</v>
      </c>
      <c r="AJ929" s="687">
        <f t="shared" si="1937"/>
        <v>-0.7</v>
      </c>
      <c r="AK929" s="688">
        <f t="shared" si="1938"/>
        <v>0</v>
      </c>
      <c r="AL929" s="687">
        <f>'16. Востокгазпром'!BA76</f>
        <v>0.7</v>
      </c>
      <c r="AM929" s="687">
        <f>'16. Востокгазпром'!BC76</f>
        <v>0</v>
      </c>
      <c r="AN929" s="687">
        <f t="shared" si="1939"/>
        <v>-0.7</v>
      </c>
      <c r="AO929" s="688">
        <f t="shared" si="1940"/>
        <v>0</v>
      </c>
      <c r="AP929" s="687">
        <f>'16. Востокгазпром'!BG76</f>
        <v>0.6</v>
      </c>
      <c r="AQ929" s="687">
        <f>'16. Востокгазпром'!BI76</f>
        <v>0</v>
      </c>
      <c r="AR929" s="687">
        <f t="shared" si="1941"/>
        <v>-0.6</v>
      </c>
      <c r="AS929" s="688">
        <f t="shared" si="1942"/>
        <v>0</v>
      </c>
      <c r="AT929" s="687">
        <f t="shared" si="1943"/>
        <v>1.5</v>
      </c>
      <c r="AU929" s="687">
        <f t="shared" si="1944"/>
        <v>0</v>
      </c>
      <c r="AV929" s="687">
        <f t="shared" si="1945"/>
        <v>-1.5</v>
      </c>
      <c r="AW929" s="688">
        <f t="shared" si="1946"/>
        <v>0</v>
      </c>
      <c r="AX929" s="687">
        <f>'16. Востокгазпром'!BS76</f>
        <v>0.3</v>
      </c>
      <c r="AY929" s="687">
        <f>'16. Востокгазпром'!BU76</f>
        <v>0</v>
      </c>
      <c r="AZ929" s="687">
        <f t="shared" si="1947"/>
        <v>-0.3</v>
      </c>
      <c r="BA929" s="688">
        <f t="shared" si="1948"/>
        <v>0</v>
      </c>
      <c r="BB929" s="687">
        <f>'16. Востокгазпром'!BY76</f>
        <v>0.6</v>
      </c>
      <c r="BC929" s="687">
        <f>'16. Востокгазпром'!CA76</f>
        <v>0</v>
      </c>
      <c r="BD929" s="687">
        <f t="shared" si="1949"/>
        <v>-0.6</v>
      </c>
      <c r="BE929" s="688">
        <f t="shared" si="1950"/>
        <v>0</v>
      </c>
      <c r="BF929" s="687">
        <f>'16. Востокгазпром'!CE76</f>
        <v>0.6</v>
      </c>
      <c r="BG929" s="687">
        <f>'16. Востокгазпром'!CG76</f>
        <v>0</v>
      </c>
      <c r="BH929" s="687">
        <f t="shared" si="1951"/>
        <v>-0.6</v>
      </c>
      <c r="BI929" s="688">
        <f t="shared" si="1952"/>
        <v>0</v>
      </c>
      <c r="BJ929" s="687">
        <f t="shared" si="1953"/>
        <v>2.2999999999999998</v>
      </c>
      <c r="BK929" s="687">
        <f t="shared" si="1954"/>
        <v>0</v>
      </c>
      <c r="BL929" s="687">
        <f t="shared" si="1955"/>
        <v>-2.2999999999999998</v>
      </c>
      <c r="BM929" s="688">
        <f t="shared" si="1956"/>
        <v>0</v>
      </c>
      <c r="BN929" s="687">
        <f>'16. Востокгазпром'!CQ76</f>
        <v>0.7</v>
      </c>
      <c r="BO929" s="687">
        <f>'16. Востокгазпром'!CS76</f>
        <v>0</v>
      </c>
      <c r="BP929" s="687">
        <f t="shared" si="1957"/>
        <v>-0.7</v>
      </c>
      <c r="BQ929" s="688">
        <f t="shared" si="1958"/>
        <v>0</v>
      </c>
      <c r="BR929" s="687">
        <f>'16. Востокгазпром'!CW76</f>
        <v>0.8</v>
      </c>
      <c r="BS929" s="687">
        <f>'16. Востокгазпром'!CY76</f>
        <v>0</v>
      </c>
      <c r="BT929" s="687">
        <f t="shared" si="1959"/>
        <v>-0.8</v>
      </c>
      <c r="BU929" s="688">
        <f t="shared" si="1960"/>
        <v>0</v>
      </c>
      <c r="BV929" s="687">
        <f>'16. Востокгазпром'!DC76</f>
        <v>0.8</v>
      </c>
      <c r="BW929" s="687">
        <f>'16. Востокгазпром'!DE76</f>
        <v>0</v>
      </c>
      <c r="BX929" s="687">
        <f t="shared" si="1961"/>
        <v>-0.8</v>
      </c>
      <c r="BY929" s="688">
        <f t="shared" si="1962"/>
        <v>0</v>
      </c>
    </row>
    <row r="930" spans="2:77" ht="20.100000000000001" customHeight="1">
      <c r="C930" s="756" t="s">
        <v>948</v>
      </c>
      <c r="D930" s="528"/>
      <c r="E930" s="528"/>
      <c r="F930" s="529"/>
      <c r="G930" s="530" t="s">
        <v>987</v>
      </c>
      <c r="H930" s="530"/>
      <c r="I930" s="626" t="s">
        <v>883</v>
      </c>
      <c r="J930" s="687">
        <f t="shared" si="1919"/>
        <v>3.6</v>
      </c>
      <c r="K930" s="687">
        <f t="shared" si="1920"/>
        <v>0</v>
      </c>
      <c r="L930" s="687">
        <f t="shared" si="1921"/>
        <v>-3.6</v>
      </c>
      <c r="M930" s="688">
        <f t="shared" si="1922"/>
        <v>0</v>
      </c>
      <c r="N930" s="687">
        <f t="shared" si="1923"/>
        <v>1</v>
      </c>
      <c r="O930" s="687">
        <f t="shared" si="1924"/>
        <v>0</v>
      </c>
      <c r="P930" s="687">
        <f t="shared" si="1925"/>
        <v>-1</v>
      </c>
      <c r="Q930" s="688">
        <f t="shared" si="1926"/>
        <v>0</v>
      </c>
      <c r="R930" s="687">
        <f>'16. Востокгазпром'!W77</f>
        <v>0.4</v>
      </c>
      <c r="S930" s="687">
        <f>'16. Востокгазпром'!Y77</f>
        <v>0</v>
      </c>
      <c r="T930" s="687">
        <f t="shared" si="1927"/>
        <v>-0.4</v>
      </c>
      <c r="U930" s="688">
        <f t="shared" si="1928"/>
        <v>0</v>
      </c>
      <c r="V930" s="687">
        <f>'16. Востокгазпром'!AC77</f>
        <v>0.2</v>
      </c>
      <c r="W930" s="687">
        <f>'16. Востокгазпром'!AE77</f>
        <v>0</v>
      </c>
      <c r="X930" s="687">
        <f t="shared" si="1929"/>
        <v>-0.2</v>
      </c>
      <c r="Y930" s="688">
        <f t="shared" si="1930"/>
        <v>0</v>
      </c>
      <c r="Z930" s="687">
        <f>'16. Востокгазпром'!AI77</f>
        <v>0.4</v>
      </c>
      <c r="AA930" s="687">
        <f>'16. Востокгазпром'!AK77</f>
        <v>0</v>
      </c>
      <c r="AB930" s="687">
        <f t="shared" si="1931"/>
        <v>-0.4</v>
      </c>
      <c r="AC930" s="688">
        <f t="shared" si="1932"/>
        <v>0</v>
      </c>
      <c r="AD930" s="687">
        <f t="shared" si="1933"/>
        <v>1</v>
      </c>
      <c r="AE930" s="687">
        <f t="shared" si="1934"/>
        <v>0</v>
      </c>
      <c r="AF930" s="687">
        <f t="shared" si="1935"/>
        <v>-1</v>
      </c>
      <c r="AG930" s="688">
        <f t="shared" si="1936"/>
        <v>0</v>
      </c>
      <c r="AH930" s="687">
        <f>'16. Востокгазпром'!AU77</f>
        <v>0.4</v>
      </c>
      <c r="AI930" s="687">
        <f>'16. Востокгазпром'!AW77</f>
        <v>0</v>
      </c>
      <c r="AJ930" s="687">
        <f t="shared" si="1937"/>
        <v>-0.4</v>
      </c>
      <c r="AK930" s="688">
        <f t="shared" si="1938"/>
        <v>0</v>
      </c>
      <c r="AL930" s="687">
        <f>'16. Востокгазпром'!BA77</f>
        <v>0.3</v>
      </c>
      <c r="AM930" s="687">
        <f>'16. Востокгазпром'!BC77</f>
        <v>0</v>
      </c>
      <c r="AN930" s="687">
        <f t="shared" si="1939"/>
        <v>-0.3</v>
      </c>
      <c r="AO930" s="688">
        <f t="shared" si="1940"/>
        <v>0</v>
      </c>
      <c r="AP930" s="687">
        <f>'16. Востокгазпром'!BG77</f>
        <v>0.3</v>
      </c>
      <c r="AQ930" s="687">
        <f>'16. Востокгазпром'!BI77</f>
        <v>0</v>
      </c>
      <c r="AR930" s="687">
        <f t="shared" si="1941"/>
        <v>-0.3</v>
      </c>
      <c r="AS930" s="688">
        <f t="shared" si="1942"/>
        <v>0</v>
      </c>
      <c r="AT930" s="687">
        <f t="shared" si="1943"/>
        <v>0.7</v>
      </c>
      <c r="AU930" s="687">
        <f t="shared" si="1944"/>
        <v>0</v>
      </c>
      <c r="AV930" s="687">
        <f t="shared" si="1945"/>
        <v>-0.7</v>
      </c>
      <c r="AW930" s="688">
        <f t="shared" si="1946"/>
        <v>0</v>
      </c>
      <c r="AX930" s="687">
        <f>'16. Востокгазпром'!BS77</f>
        <v>0.1</v>
      </c>
      <c r="AY930" s="687">
        <f>'16. Востокгазпром'!BU77</f>
        <v>0</v>
      </c>
      <c r="AZ930" s="687">
        <f t="shared" si="1947"/>
        <v>-0.1</v>
      </c>
      <c r="BA930" s="688">
        <f t="shared" si="1948"/>
        <v>0</v>
      </c>
      <c r="BB930" s="687">
        <f>'16. Востокгазпром'!BY77</f>
        <v>0.3</v>
      </c>
      <c r="BC930" s="687">
        <f>'16. Востокгазпром'!CA77</f>
        <v>0</v>
      </c>
      <c r="BD930" s="687">
        <f t="shared" si="1949"/>
        <v>-0.3</v>
      </c>
      <c r="BE930" s="688">
        <f t="shared" si="1950"/>
        <v>0</v>
      </c>
      <c r="BF930" s="687">
        <f>'16. Востокгазпром'!CE77</f>
        <v>0.3</v>
      </c>
      <c r="BG930" s="687">
        <f>'16. Востокгазпром'!CG77</f>
        <v>0</v>
      </c>
      <c r="BH930" s="687">
        <f t="shared" si="1951"/>
        <v>-0.3</v>
      </c>
      <c r="BI930" s="688">
        <f t="shared" si="1952"/>
        <v>0</v>
      </c>
      <c r="BJ930" s="687">
        <f t="shared" si="1953"/>
        <v>0.89999999999999991</v>
      </c>
      <c r="BK930" s="687">
        <f t="shared" si="1954"/>
        <v>0</v>
      </c>
      <c r="BL930" s="687">
        <f t="shared" si="1955"/>
        <v>-0.89999999999999991</v>
      </c>
      <c r="BM930" s="688">
        <f t="shared" si="1956"/>
        <v>0</v>
      </c>
      <c r="BN930" s="687">
        <f>'16. Востокгазпром'!CQ77</f>
        <v>0.3</v>
      </c>
      <c r="BO930" s="687">
        <f>'16. Востокгазпром'!CS77</f>
        <v>0</v>
      </c>
      <c r="BP930" s="687">
        <f t="shared" si="1957"/>
        <v>-0.3</v>
      </c>
      <c r="BQ930" s="688">
        <f t="shared" si="1958"/>
        <v>0</v>
      </c>
      <c r="BR930" s="687">
        <f>'16. Востокгазпром'!CW77</f>
        <v>0.3</v>
      </c>
      <c r="BS930" s="687">
        <f>'16. Востокгазпром'!CY77</f>
        <v>0</v>
      </c>
      <c r="BT930" s="687">
        <f t="shared" si="1959"/>
        <v>-0.3</v>
      </c>
      <c r="BU930" s="688">
        <f t="shared" si="1960"/>
        <v>0</v>
      </c>
      <c r="BV930" s="687">
        <f>'16. Востокгазпром'!DC77</f>
        <v>0.3</v>
      </c>
      <c r="BW930" s="687">
        <f>'16. Востокгазпром'!DE77</f>
        <v>0</v>
      </c>
      <c r="BX930" s="687">
        <f t="shared" si="1961"/>
        <v>-0.3</v>
      </c>
      <c r="BY930" s="688">
        <f t="shared" si="1962"/>
        <v>0</v>
      </c>
    </row>
    <row r="931" spans="2:77" ht="20.100000000000001" customHeight="1">
      <c r="C931" s="755"/>
      <c r="D931" s="528"/>
      <c r="E931" s="528"/>
      <c r="F931" s="529"/>
      <c r="G931" s="530" t="s">
        <v>988</v>
      </c>
      <c r="H931" s="530"/>
      <c r="I931" s="691" t="s">
        <v>889</v>
      </c>
      <c r="J931" s="687">
        <f t="shared" si="1919"/>
        <v>3.4</v>
      </c>
      <c r="K931" s="687">
        <f t="shared" si="1920"/>
        <v>0</v>
      </c>
      <c r="L931" s="687">
        <f t="shared" si="1921"/>
        <v>-3.4</v>
      </c>
      <c r="M931" s="688">
        <f t="shared" si="1922"/>
        <v>0</v>
      </c>
      <c r="N931" s="687">
        <f t="shared" si="1923"/>
        <v>1</v>
      </c>
      <c r="O931" s="687">
        <f t="shared" si="1924"/>
        <v>0</v>
      </c>
      <c r="P931" s="687">
        <f t="shared" si="1925"/>
        <v>-1</v>
      </c>
      <c r="Q931" s="688">
        <f t="shared" si="1926"/>
        <v>0</v>
      </c>
      <c r="R931" s="687">
        <f>'16. Востокгазпром'!W78</f>
        <v>0.4</v>
      </c>
      <c r="S931" s="687">
        <f>'16. Востокгазпром'!Y78</f>
        <v>0</v>
      </c>
      <c r="T931" s="687">
        <f t="shared" si="1927"/>
        <v>-0.4</v>
      </c>
      <c r="U931" s="688">
        <f t="shared" si="1928"/>
        <v>0</v>
      </c>
      <c r="V931" s="687">
        <f>'16. Востокгазпром'!AC78</f>
        <v>0.2</v>
      </c>
      <c r="W931" s="687">
        <f>'16. Востокгазпром'!AE78</f>
        <v>0</v>
      </c>
      <c r="X931" s="687">
        <f t="shared" si="1929"/>
        <v>-0.2</v>
      </c>
      <c r="Y931" s="688">
        <f t="shared" si="1930"/>
        <v>0</v>
      </c>
      <c r="Z931" s="687">
        <f>'16. Востокгазпром'!AI78</f>
        <v>0.4</v>
      </c>
      <c r="AA931" s="687">
        <f>'16. Востокгазпром'!AK78</f>
        <v>0</v>
      </c>
      <c r="AB931" s="687">
        <f t="shared" si="1931"/>
        <v>-0.4</v>
      </c>
      <c r="AC931" s="688">
        <f t="shared" si="1932"/>
        <v>0</v>
      </c>
      <c r="AD931" s="687">
        <f t="shared" si="1933"/>
        <v>0.89999999999999991</v>
      </c>
      <c r="AE931" s="687">
        <f t="shared" si="1934"/>
        <v>0</v>
      </c>
      <c r="AF931" s="687">
        <f t="shared" si="1935"/>
        <v>-0.89999999999999991</v>
      </c>
      <c r="AG931" s="688">
        <f t="shared" si="1936"/>
        <v>0</v>
      </c>
      <c r="AH931" s="687">
        <f>'16. Востокгазпром'!AU78</f>
        <v>0.4</v>
      </c>
      <c r="AI931" s="687">
        <f>'16. Востокгазпром'!AW78</f>
        <v>0</v>
      </c>
      <c r="AJ931" s="687">
        <f t="shared" si="1937"/>
        <v>-0.4</v>
      </c>
      <c r="AK931" s="688">
        <f t="shared" si="1938"/>
        <v>0</v>
      </c>
      <c r="AL931" s="687">
        <f>'16. Востокгазпром'!BA78</f>
        <v>0.3</v>
      </c>
      <c r="AM931" s="687">
        <f>'16. Востокгазпром'!BC78</f>
        <v>0</v>
      </c>
      <c r="AN931" s="687">
        <f t="shared" si="1939"/>
        <v>-0.3</v>
      </c>
      <c r="AO931" s="688">
        <f t="shared" si="1940"/>
        <v>0</v>
      </c>
      <c r="AP931" s="687">
        <f>'16. Востокгазпром'!BG78</f>
        <v>0.2</v>
      </c>
      <c r="AQ931" s="687">
        <f>'16. Востокгазпром'!BI78</f>
        <v>0</v>
      </c>
      <c r="AR931" s="687">
        <f t="shared" si="1941"/>
        <v>-0.2</v>
      </c>
      <c r="AS931" s="688">
        <f t="shared" si="1942"/>
        <v>0</v>
      </c>
      <c r="AT931" s="687">
        <f t="shared" si="1943"/>
        <v>0.60000000000000009</v>
      </c>
      <c r="AU931" s="687">
        <f t="shared" si="1944"/>
        <v>0</v>
      </c>
      <c r="AV931" s="687">
        <f t="shared" si="1945"/>
        <v>-0.60000000000000009</v>
      </c>
      <c r="AW931" s="688">
        <f t="shared" si="1946"/>
        <v>0</v>
      </c>
      <c r="AX931" s="687">
        <f>'16. Востокгазпром'!BS78</f>
        <v>0.1</v>
      </c>
      <c r="AY931" s="687">
        <f>'16. Востокгазпром'!BU78</f>
        <v>0</v>
      </c>
      <c r="AZ931" s="687">
        <f t="shared" si="1947"/>
        <v>-0.1</v>
      </c>
      <c r="BA931" s="688">
        <f t="shared" si="1948"/>
        <v>0</v>
      </c>
      <c r="BB931" s="687">
        <f>'16. Востокгазпром'!BY78</f>
        <v>0.3</v>
      </c>
      <c r="BC931" s="687">
        <f>'16. Востокгазпром'!CA78</f>
        <v>0</v>
      </c>
      <c r="BD931" s="687">
        <f t="shared" si="1949"/>
        <v>-0.3</v>
      </c>
      <c r="BE931" s="688">
        <f t="shared" si="1950"/>
        <v>0</v>
      </c>
      <c r="BF931" s="687">
        <f>'16. Востокгазпром'!CE78</f>
        <v>0.2</v>
      </c>
      <c r="BG931" s="687">
        <f>'16. Востокгазпром'!CG78</f>
        <v>0</v>
      </c>
      <c r="BH931" s="687">
        <f t="shared" si="1951"/>
        <v>-0.2</v>
      </c>
      <c r="BI931" s="688">
        <f t="shared" si="1952"/>
        <v>0</v>
      </c>
      <c r="BJ931" s="687">
        <f t="shared" si="1953"/>
        <v>0.89999999999999991</v>
      </c>
      <c r="BK931" s="687">
        <f t="shared" si="1954"/>
        <v>0</v>
      </c>
      <c r="BL931" s="687">
        <f t="shared" si="1955"/>
        <v>-0.89999999999999991</v>
      </c>
      <c r="BM931" s="688">
        <f t="shared" si="1956"/>
        <v>0</v>
      </c>
      <c r="BN931" s="687">
        <f>'16. Востокгазпром'!CQ78</f>
        <v>0.3</v>
      </c>
      <c r="BO931" s="687">
        <f>'16. Востокгазпром'!CS78</f>
        <v>0</v>
      </c>
      <c r="BP931" s="687">
        <f t="shared" si="1957"/>
        <v>-0.3</v>
      </c>
      <c r="BQ931" s="688">
        <f t="shared" si="1958"/>
        <v>0</v>
      </c>
      <c r="BR931" s="687">
        <f>'16. Востокгазпром'!CW78</f>
        <v>0.3</v>
      </c>
      <c r="BS931" s="687">
        <f>'16. Востокгазпром'!CY78</f>
        <v>0</v>
      </c>
      <c r="BT931" s="687">
        <f t="shared" si="1959"/>
        <v>-0.3</v>
      </c>
      <c r="BU931" s="688">
        <f t="shared" si="1960"/>
        <v>0</v>
      </c>
      <c r="BV931" s="687">
        <f>'16. Востокгазпром'!DC78</f>
        <v>0.3</v>
      </c>
      <c r="BW931" s="687">
        <f>'16. Востокгазпром'!DE78</f>
        <v>0</v>
      </c>
      <c r="BX931" s="687">
        <f t="shared" si="1961"/>
        <v>-0.3</v>
      </c>
      <c r="BY931" s="688">
        <f t="shared" si="1962"/>
        <v>0</v>
      </c>
    </row>
    <row r="932" spans="2:77" ht="20.100000000000001" customHeight="1">
      <c r="B932" s="747" t="s">
        <v>989</v>
      </c>
      <c r="C932" s="758" t="s">
        <v>990</v>
      </c>
      <c r="D932" s="528"/>
      <c r="E932" s="528"/>
      <c r="F932" s="529"/>
      <c r="G932" s="530" t="s">
        <v>991</v>
      </c>
      <c r="H932" s="530"/>
      <c r="I932" s="626" t="s">
        <v>883</v>
      </c>
      <c r="J932" s="687">
        <f t="shared" si="1919"/>
        <v>5.0999999999999996</v>
      </c>
      <c r="K932" s="687">
        <f t="shared" si="1920"/>
        <v>0</v>
      </c>
      <c r="L932" s="687">
        <f t="shared" si="1921"/>
        <v>-5.0999999999999996</v>
      </c>
      <c r="M932" s="688">
        <f t="shared" si="1922"/>
        <v>0</v>
      </c>
      <c r="N932" s="687">
        <f t="shared" si="1923"/>
        <v>1.1000000000000001</v>
      </c>
      <c r="O932" s="687">
        <f t="shared" si="1924"/>
        <v>0</v>
      </c>
      <c r="P932" s="687">
        <f t="shared" si="1925"/>
        <v>-1.1000000000000001</v>
      </c>
      <c r="Q932" s="688">
        <f t="shared" si="1926"/>
        <v>0</v>
      </c>
      <c r="R932" s="687">
        <f>'16. Востокгазпром'!W79</f>
        <v>0.5</v>
      </c>
      <c r="S932" s="687">
        <f>'16. Востокгазпром'!Y79</f>
        <v>0</v>
      </c>
      <c r="T932" s="687">
        <f t="shared" si="1927"/>
        <v>-0.5</v>
      </c>
      <c r="U932" s="688">
        <f t="shared" si="1928"/>
        <v>0</v>
      </c>
      <c r="V932" s="687">
        <f>'16. Востокгазпром'!AC79</f>
        <v>0.2</v>
      </c>
      <c r="W932" s="687">
        <f>'16. Востокгазпром'!AE79</f>
        <v>0</v>
      </c>
      <c r="X932" s="687">
        <f t="shared" si="1929"/>
        <v>-0.2</v>
      </c>
      <c r="Y932" s="688">
        <f t="shared" si="1930"/>
        <v>0</v>
      </c>
      <c r="Z932" s="687">
        <f>'16. Востокгазпром'!AI79</f>
        <v>0.4</v>
      </c>
      <c r="AA932" s="687">
        <f>'16. Востокгазпром'!AK79</f>
        <v>0</v>
      </c>
      <c r="AB932" s="687">
        <f t="shared" si="1931"/>
        <v>-0.4</v>
      </c>
      <c r="AC932" s="688">
        <f t="shared" si="1932"/>
        <v>0</v>
      </c>
      <c r="AD932" s="687">
        <f t="shared" si="1933"/>
        <v>1.5</v>
      </c>
      <c r="AE932" s="687">
        <f t="shared" si="1934"/>
        <v>0</v>
      </c>
      <c r="AF932" s="687">
        <f t="shared" si="1935"/>
        <v>-1.5</v>
      </c>
      <c r="AG932" s="688">
        <f t="shared" si="1936"/>
        <v>0</v>
      </c>
      <c r="AH932" s="687">
        <f>'16. Востокгазпром'!AU79</f>
        <v>0.5</v>
      </c>
      <c r="AI932" s="687">
        <f>'16. Востокгазпром'!AW79</f>
        <v>0</v>
      </c>
      <c r="AJ932" s="687">
        <f t="shared" si="1937"/>
        <v>-0.5</v>
      </c>
      <c r="AK932" s="688">
        <f t="shared" si="1938"/>
        <v>0</v>
      </c>
      <c r="AL932" s="687">
        <f>'16. Востокгазпром'!BA79</f>
        <v>0.5</v>
      </c>
      <c r="AM932" s="687">
        <f>'16. Востокгазпром'!BC79</f>
        <v>0</v>
      </c>
      <c r="AN932" s="687">
        <f t="shared" si="1939"/>
        <v>-0.5</v>
      </c>
      <c r="AO932" s="688">
        <f t="shared" si="1940"/>
        <v>0</v>
      </c>
      <c r="AP932" s="687">
        <f>'16. Востокгазпром'!BG79</f>
        <v>0.5</v>
      </c>
      <c r="AQ932" s="687">
        <f>'16. Востокгазпром'!BI79</f>
        <v>0</v>
      </c>
      <c r="AR932" s="687">
        <f t="shared" si="1941"/>
        <v>-0.5</v>
      </c>
      <c r="AS932" s="688">
        <f t="shared" si="1942"/>
        <v>0</v>
      </c>
      <c r="AT932" s="687">
        <f t="shared" si="1943"/>
        <v>1.1000000000000001</v>
      </c>
      <c r="AU932" s="687">
        <f t="shared" si="1944"/>
        <v>0</v>
      </c>
      <c r="AV932" s="687">
        <f t="shared" si="1945"/>
        <v>-1.1000000000000001</v>
      </c>
      <c r="AW932" s="688">
        <f t="shared" si="1946"/>
        <v>0</v>
      </c>
      <c r="AX932" s="687">
        <f>'16. Востокгазпром'!BS79</f>
        <v>0.3</v>
      </c>
      <c r="AY932" s="687">
        <f>'16. Востокгазпром'!BU79</f>
        <v>0</v>
      </c>
      <c r="AZ932" s="687">
        <f t="shared" si="1947"/>
        <v>-0.3</v>
      </c>
      <c r="BA932" s="688">
        <f t="shared" si="1948"/>
        <v>0</v>
      </c>
      <c r="BB932" s="687">
        <f>'16. Востокгазпром'!BY79</f>
        <v>0.4</v>
      </c>
      <c r="BC932" s="687">
        <f>'16. Востокгазпром'!CA79</f>
        <v>0</v>
      </c>
      <c r="BD932" s="687">
        <f t="shared" si="1949"/>
        <v>-0.4</v>
      </c>
      <c r="BE932" s="688">
        <f t="shared" si="1950"/>
        <v>0</v>
      </c>
      <c r="BF932" s="687">
        <f>'16. Востокгазпром'!CE79</f>
        <v>0.4</v>
      </c>
      <c r="BG932" s="687">
        <f>'16. Востокгазпром'!CG79</f>
        <v>0</v>
      </c>
      <c r="BH932" s="687">
        <f t="shared" si="1951"/>
        <v>-0.4</v>
      </c>
      <c r="BI932" s="688">
        <f t="shared" si="1952"/>
        <v>0</v>
      </c>
      <c r="BJ932" s="687">
        <f t="shared" si="1953"/>
        <v>1.4</v>
      </c>
      <c r="BK932" s="687">
        <f t="shared" si="1954"/>
        <v>0</v>
      </c>
      <c r="BL932" s="687">
        <f t="shared" si="1955"/>
        <v>-1.4</v>
      </c>
      <c r="BM932" s="688">
        <f t="shared" si="1956"/>
        <v>0</v>
      </c>
      <c r="BN932" s="687">
        <f>'16. Востокгазпром'!CQ79</f>
        <v>0.4</v>
      </c>
      <c r="BO932" s="687">
        <f>'16. Востокгазпром'!CS79</f>
        <v>0</v>
      </c>
      <c r="BP932" s="687">
        <f t="shared" si="1957"/>
        <v>-0.4</v>
      </c>
      <c r="BQ932" s="688">
        <f t="shared" si="1958"/>
        <v>0</v>
      </c>
      <c r="BR932" s="687">
        <f>'16. Востокгазпром'!CW79</f>
        <v>0.4</v>
      </c>
      <c r="BS932" s="687">
        <f>'16. Востокгазпром'!CY79</f>
        <v>0</v>
      </c>
      <c r="BT932" s="687">
        <f t="shared" si="1959"/>
        <v>-0.4</v>
      </c>
      <c r="BU932" s="688">
        <f t="shared" si="1960"/>
        <v>0</v>
      </c>
      <c r="BV932" s="687">
        <f>'16. Востокгазпром'!DC79</f>
        <v>0.6</v>
      </c>
      <c r="BW932" s="687">
        <f>'16. Востокгазпром'!DE79</f>
        <v>0</v>
      </c>
      <c r="BX932" s="687">
        <f t="shared" si="1961"/>
        <v>-0.6</v>
      </c>
      <c r="BY932" s="688">
        <f t="shared" si="1962"/>
        <v>0</v>
      </c>
    </row>
    <row r="933" spans="2:77" ht="20.100000000000001" customHeight="1">
      <c r="B933" s="747"/>
      <c r="C933" s="755"/>
      <c r="D933" s="528"/>
      <c r="E933" s="528"/>
      <c r="F933" s="529"/>
      <c r="G933" s="530" t="s">
        <v>992</v>
      </c>
      <c r="H933" s="530"/>
      <c r="I933" s="691" t="s">
        <v>889</v>
      </c>
      <c r="J933" s="687">
        <f t="shared" si="1919"/>
        <v>4.8</v>
      </c>
      <c r="K933" s="687">
        <f t="shared" si="1920"/>
        <v>0</v>
      </c>
      <c r="L933" s="687">
        <f t="shared" si="1921"/>
        <v>-4.8</v>
      </c>
      <c r="M933" s="688">
        <f t="shared" si="1922"/>
        <v>0</v>
      </c>
      <c r="N933" s="687">
        <f t="shared" si="1923"/>
        <v>1.1000000000000001</v>
      </c>
      <c r="O933" s="687">
        <f t="shared" si="1924"/>
        <v>0</v>
      </c>
      <c r="P933" s="687">
        <f t="shared" si="1925"/>
        <v>-1.1000000000000001</v>
      </c>
      <c r="Q933" s="688">
        <f t="shared" si="1926"/>
        <v>0</v>
      </c>
      <c r="R933" s="687">
        <f>'16. Востокгазпром'!W80</f>
        <v>0.5</v>
      </c>
      <c r="S933" s="687">
        <f>'16. Востокгазпром'!Y80</f>
        <v>0</v>
      </c>
      <c r="T933" s="687">
        <f t="shared" si="1927"/>
        <v>-0.5</v>
      </c>
      <c r="U933" s="688">
        <f t="shared" si="1928"/>
        <v>0</v>
      </c>
      <c r="V933" s="687">
        <f>'16. Востокгазпром'!AC80</f>
        <v>0.2</v>
      </c>
      <c r="W933" s="687">
        <f>'16. Востокгазпром'!AE80</f>
        <v>0</v>
      </c>
      <c r="X933" s="687">
        <f t="shared" si="1929"/>
        <v>-0.2</v>
      </c>
      <c r="Y933" s="688">
        <f t="shared" si="1930"/>
        <v>0</v>
      </c>
      <c r="Z933" s="687">
        <f>'16. Востокгазпром'!AI80</f>
        <v>0.4</v>
      </c>
      <c r="AA933" s="687">
        <f>'16. Востокгазпром'!AK80</f>
        <v>0</v>
      </c>
      <c r="AB933" s="687">
        <f t="shared" si="1931"/>
        <v>-0.4</v>
      </c>
      <c r="AC933" s="688">
        <f t="shared" si="1932"/>
        <v>0</v>
      </c>
      <c r="AD933" s="687">
        <f t="shared" si="1933"/>
        <v>1.4</v>
      </c>
      <c r="AE933" s="687">
        <f t="shared" si="1934"/>
        <v>0</v>
      </c>
      <c r="AF933" s="687">
        <f t="shared" si="1935"/>
        <v>-1.4</v>
      </c>
      <c r="AG933" s="688">
        <f t="shared" si="1936"/>
        <v>0</v>
      </c>
      <c r="AH933" s="687">
        <f>'16. Востокгазпром'!AU80</f>
        <v>0.5</v>
      </c>
      <c r="AI933" s="687">
        <f>'16. Востокгазпром'!AW80</f>
        <v>0</v>
      </c>
      <c r="AJ933" s="687">
        <f t="shared" si="1937"/>
        <v>-0.5</v>
      </c>
      <c r="AK933" s="688">
        <f t="shared" si="1938"/>
        <v>0</v>
      </c>
      <c r="AL933" s="687">
        <f>'16. Востокгазпром'!BA80</f>
        <v>0.5</v>
      </c>
      <c r="AM933" s="687">
        <f>'16. Востокгазпром'!BC80</f>
        <v>0</v>
      </c>
      <c r="AN933" s="687">
        <f t="shared" si="1939"/>
        <v>-0.5</v>
      </c>
      <c r="AO933" s="688">
        <f t="shared" si="1940"/>
        <v>0</v>
      </c>
      <c r="AP933" s="687">
        <f>'16. Востокгазпром'!BG80</f>
        <v>0.4</v>
      </c>
      <c r="AQ933" s="687">
        <f>'16. Востокгазпром'!BI80</f>
        <v>0</v>
      </c>
      <c r="AR933" s="687">
        <f t="shared" si="1941"/>
        <v>-0.4</v>
      </c>
      <c r="AS933" s="688">
        <f t="shared" si="1942"/>
        <v>0</v>
      </c>
      <c r="AT933" s="687">
        <f t="shared" si="1943"/>
        <v>1</v>
      </c>
      <c r="AU933" s="687">
        <f t="shared" si="1944"/>
        <v>0</v>
      </c>
      <c r="AV933" s="687">
        <f t="shared" si="1945"/>
        <v>-1</v>
      </c>
      <c r="AW933" s="688">
        <f t="shared" si="1946"/>
        <v>0</v>
      </c>
      <c r="AX933" s="687">
        <f>'16. Востокгазпром'!BS80</f>
        <v>0.2</v>
      </c>
      <c r="AY933" s="687">
        <f>'16. Востокгазпром'!BU80</f>
        <v>0</v>
      </c>
      <c r="AZ933" s="687">
        <f t="shared" si="1947"/>
        <v>-0.2</v>
      </c>
      <c r="BA933" s="688">
        <f t="shared" si="1948"/>
        <v>0</v>
      </c>
      <c r="BB933" s="687">
        <f>'16. Востокгазпром'!BY80</f>
        <v>0.4</v>
      </c>
      <c r="BC933" s="687">
        <f>'16. Востокгазпром'!CA80</f>
        <v>0</v>
      </c>
      <c r="BD933" s="687">
        <f t="shared" si="1949"/>
        <v>-0.4</v>
      </c>
      <c r="BE933" s="688">
        <f t="shared" si="1950"/>
        <v>0</v>
      </c>
      <c r="BF933" s="687">
        <f>'16. Востокгазпром'!CE80</f>
        <v>0.4</v>
      </c>
      <c r="BG933" s="687">
        <f>'16. Востокгазпром'!CG80</f>
        <v>0</v>
      </c>
      <c r="BH933" s="687">
        <f t="shared" si="1951"/>
        <v>-0.4</v>
      </c>
      <c r="BI933" s="688">
        <f t="shared" si="1952"/>
        <v>0</v>
      </c>
      <c r="BJ933" s="687">
        <f t="shared" si="1953"/>
        <v>1.3</v>
      </c>
      <c r="BK933" s="687">
        <f t="shared" si="1954"/>
        <v>0</v>
      </c>
      <c r="BL933" s="687">
        <f t="shared" si="1955"/>
        <v>-1.3</v>
      </c>
      <c r="BM933" s="688">
        <f t="shared" si="1956"/>
        <v>0</v>
      </c>
      <c r="BN933" s="687">
        <f>'16. Востокгазпром'!CQ80</f>
        <v>0.4</v>
      </c>
      <c r="BO933" s="687">
        <f>'16. Востокгазпром'!CS80</f>
        <v>0</v>
      </c>
      <c r="BP933" s="687">
        <f t="shared" si="1957"/>
        <v>-0.4</v>
      </c>
      <c r="BQ933" s="688">
        <f t="shared" si="1958"/>
        <v>0</v>
      </c>
      <c r="BR933" s="687">
        <f>'16. Востокгазпром'!CW80</f>
        <v>0.4</v>
      </c>
      <c r="BS933" s="687">
        <f>'16. Востокгазпром'!CY80</f>
        <v>0</v>
      </c>
      <c r="BT933" s="687">
        <f t="shared" si="1959"/>
        <v>-0.4</v>
      </c>
      <c r="BU933" s="688">
        <f t="shared" si="1960"/>
        <v>0</v>
      </c>
      <c r="BV933" s="687">
        <f>'16. Востокгазпром'!DC80</f>
        <v>0.5</v>
      </c>
      <c r="BW933" s="687">
        <f>'16. Востокгазпром'!DE80</f>
        <v>0</v>
      </c>
      <c r="BX933" s="687">
        <f t="shared" si="1961"/>
        <v>-0.5</v>
      </c>
      <c r="BY933" s="688">
        <f t="shared" si="1962"/>
        <v>0</v>
      </c>
    </row>
    <row r="934" spans="2:77" ht="20.100000000000001" customHeight="1">
      <c r="C934" s="756" t="s">
        <v>930</v>
      </c>
      <c r="D934" s="528"/>
      <c r="E934" s="528"/>
      <c r="F934" s="529"/>
      <c r="G934" s="530" t="s">
        <v>993</v>
      </c>
      <c r="H934" s="530"/>
      <c r="I934" s="691" t="s">
        <v>883</v>
      </c>
      <c r="J934" s="687">
        <f t="shared" si="1919"/>
        <v>5.0999999999999996</v>
      </c>
      <c r="K934" s="687">
        <f t="shared" si="1920"/>
        <v>0</v>
      </c>
      <c r="L934" s="687">
        <f t="shared" si="1921"/>
        <v>-5.0999999999999996</v>
      </c>
      <c r="M934" s="688">
        <f t="shared" si="1922"/>
        <v>0</v>
      </c>
      <c r="N934" s="687">
        <f t="shared" si="1923"/>
        <v>1.1000000000000001</v>
      </c>
      <c r="O934" s="687">
        <f t="shared" si="1924"/>
        <v>0</v>
      </c>
      <c r="P934" s="687">
        <f t="shared" si="1925"/>
        <v>-1.1000000000000001</v>
      </c>
      <c r="Q934" s="688">
        <f t="shared" si="1926"/>
        <v>0</v>
      </c>
      <c r="R934" s="687">
        <f>'16. Востокгазпром'!W81</f>
        <v>0.5</v>
      </c>
      <c r="S934" s="687">
        <f>'16. Востокгазпром'!Y81</f>
        <v>0</v>
      </c>
      <c r="T934" s="687">
        <f t="shared" si="1927"/>
        <v>-0.5</v>
      </c>
      <c r="U934" s="688">
        <f t="shared" si="1928"/>
        <v>0</v>
      </c>
      <c r="V934" s="687">
        <f>'16. Востокгазпром'!AC81</f>
        <v>0.2</v>
      </c>
      <c r="W934" s="687">
        <f>'16. Востокгазпром'!AE81</f>
        <v>0</v>
      </c>
      <c r="X934" s="687">
        <f t="shared" si="1929"/>
        <v>-0.2</v>
      </c>
      <c r="Y934" s="688">
        <f t="shared" si="1930"/>
        <v>0</v>
      </c>
      <c r="Z934" s="687">
        <f>'16. Востокгазпром'!AI81</f>
        <v>0.4</v>
      </c>
      <c r="AA934" s="687">
        <f>'16. Востокгазпром'!AK81</f>
        <v>0</v>
      </c>
      <c r="AB934" s="687">
        <f t="shared" si="1931"/>
        <v>-0.4</v>
      </c>
      <c r="AC934" s="688">
        <f t="shared" si="1932"/>
        <v>0</v>
      </c>
      <c r="AD934" s="687">
        <f t="shared" si="1933"/>
        <v>1.5</v>
      </c>
      <c r="AE934" s="687">
        <f t="shared" si="1934"/>
        <v>0</v>
      </c>
      <c r="AF934" s="687">
        <f t="shared" si="1935"/>
        <v>-1.5</v>
      </c>
      <c r="AG934" s="688">
        <f t="shared" si="1936"/>
        <v>0</v>
      </c>
      <c r="AH934" s="687">
        <f>'16. Востокгазпром'!AU81</f>
        <v>0.5</v>
      </c>
      <c r="AI934" s="687">
        <f>'16. Востокгазпром'!AW81</f>
        <v>0</v>
      </c>
      <c r="AJ934" s="687">
        <f t="shared" si="1937"/>
        <v>-0.5</v>
      </c>
      <c r="AK934" s="688">
        <f t="shared" si="1938"/>
        <v>0</v>
      </c>
      <c r="AL934" s="687">
        <f>'16. Востокгазпром'!BA81</f>
        <v>0.5</v>
      </c>
      <c r="AM934" s="687">
        <f>'16. Востокгазпром'!BC81</f>
        <v>0</v>
      </c>
      <c r="AN934" s="687">
        <f t="shared" si="1939"/>
        <v>-0.5</v>
      </c>
      <c r="AO934" s="688">
        <f t="shared" si="1940"/>
        <v>0</v>
      </c>
      <c r="AP934" s="687">
        <f>'16. Востокгазпром'!BG81</f>
        <v>0.5</v>
      </c>
      <c r="AQ934" s="687">
        <f>'16. Востокгазпром'!BI81</f>
        <v>0</v>
      </c>
      <c r="AR934" s="687">
        <f t="shared" si="1941"/>
        <v>-0.5</v>
      </c>
      <c r="AS934" s="688">
        <f t="shared" si="1942"/>
        <v>0</v>
      </c>
      <c r="AT934" s="687">
        <f t="shared" si="1943"/>
        <v>1.1000000000000001</v>
      </c>
      <c r="AU934" s="687">
        <f t="shared" si="1944"/>
        <v>0</v>
      </c>
      <c r="AV934" s="687">
        <f t="shared" si="1945"/>
        <v>-1.1000000000000001</v>
      </c>
      <c r="AW934" s="688">
        <f t="shared" si="1946"/>
        <v>0</v>
      </c>
      <c r="AX934" s="687">
        <f>'16. Востокгазпром'!BS81</f>
        <v>0.3</v>
      </c>
      <c r="AY934" s="687">
        <f>'16. Востокгазпром'!BU81</f>
        <v>0</v>
      </c>
      <c r="AZ934" s="687">
        <f t="shared" si="1947"/>
        <v>-0.3</v>
      </c>
      <c r="BA934" s="688">
        <f t="shared" si="1948"/>
        <v>0</v>
      </c>
      <c r="BB934" s="687">
        <f>'16. Востокгазпром'!BY81</f>
        <v>0.4</v>
      </c>
      <c r="BC934" s="687">
        <f>'16. Востокгазпром'!CA81</f>
        <v>0</v>
      </c>
      <c r="BD934" s="687">
        <f t="shared" si="1949"/>
        <v>-0.4</v>
      </c>
      <c r="BE934" s="688">
        <f t="shared" si="1950"/>
        <v>0</v>
      </c>
      <c r="BF934" s="687">
        <f>'16. Востокгазпром'!CE81</f>
        <v>0.4</v>
      </c>
      <c r="BG934" s="687">
        <f>'16. Востокгазпром'!CG81</f>
        <v>0</v>
      </c>
      <c r="BH934" s="687">
        <f t="shared" si="1951"/>
        <v>-0.4</v>
      </c>
      <c r="BI934" s="688">
        <f t="shared" si="1952"/>
        <v>0</v>
      </c>
      <c r="BJ934" s="687">
        <f t="shared" si="1953"/>
        <v>1.4</v>
      </c>
      <c r="BK934" s="687">
        <f t="shared" si="1954"/>
        <v>0</v>
      </c>
      <c r="BL934" s="687">
        <f t="shared" si="1955"/>
        <v>-1.4</v>
      </c>
      <c r="BM934" s="688">
        <f t="shared" si="1956"/>
        <v>0</v>
      </c>
      <c r="BN934" s="687">
        <f>'16. Востокгазпром'!CQ81</f>
        <v>0.4</v>
      </c>
      <c r="BO934" s="687">
        <f>'16. Востокгазпром'!CS81</f>
        <v>0</v>
      </c>
      <c r="BP934" s="687">
        <f t="shared" si="1957"/>
        <v>-0.4</v>
      </c>
      <c r="BQ934" s="688">
        <f t="shared" si="1958"/>
        <v>0</v>
      </c>
      <c r="BR934" s="687">
        <f>'16. Востокгазпром'!CW81</f>
        <v>0.4</v>
      </c>
      <c r="BS934" s="687">
        <f>'16. Востокгазпром'!CY81</f>
        <v>0</v>
      </c>
      <c r="BT934" s="687">
        <f t="shared" si="1959"/>
        <v>-0.4</v>
      </c>
      <c r="BU934" s="688">
        <f t="shared" si="1960"/>
        <v>0</v>
      </c>
      <c r="BV934" s="687">
        <f>'16. Востокгазпром'!DC81</f>
        <v>0.6</v>
      </c>
      <c r="BW934" s="687">
        <f>'16. Востокгазпром'!DE81</f>
        <v>0</v>
      </c>
      <c r="BX934" s="687">
        <f t="shared" si="1961"/>
        <v>-0.6</v>
      </c>
      <c r="BY934" s="688">
        <f t="shared" si="1962"/>
        <v>0</v>
      </c>
    </row>
    <row r="935" spans="2:77" ht="20.100000000000001" customHeight="1">
      <c r="C935" s="755"/>
      <c r="D935" s="528"/>
      <c r="E935" s="528"/>
      <c r="F935" s="529"/>
      <c r="G935" s="530" t="s">
        <v>994</v>
      </c>
      <c r="H935" s="530"/>
      <c r="I935" s="691" t="s">
        <v>889</v>
      </c>
      <c r="J935" s="687">
        <f t="shared" si="1919"/>
        <v>4.8</v>
      </c>
      <c r="K935" s="687">
        <f t="shared" si="1920"/>
        <v>0</v>
      </c>
      <c r="L935" s="687">
        <f t="shared" si="1921"/>
        <v>-4.8</v>
      </c>
      <c r="M935" s="688">
        <f t="shared" si="1922"/>
        <v>0</v>
      </c>
      <c r="N935" s="687">
        <f t="shared" si="1923"/>
        <v>1.1000000000000001</v>
      </c>
      <c r="O935" s="687">
        <f t="shared" si="1924"/>
        <v>0</v>
      </c>
      <c r="P935" s="687">
        <f t="shared" si="1925"/>
        <v>-1.1000000000000001</v>
      </c>
      <c r="Q935" s="688">
        <f t="shared" si="1926"/>
        <v>0</v>
      </c>
      <c r="R935" s="687">
        <f>'16. Востокгазпром'!W82</f>
        <v>0.5</v>
      </c>
      <c r="S935" s="687">
        <f>'16. Востокгазпром'!Y82</f>
        <v>0</v>
      </c>
      <c r="T935" s="687">
        <f t="shared" si="1927"/>
        <v>-0.5</v>
      </c>
      <c r="U935" s="688">
        <f t="shared" si="1928"/>
        <v>0</v>
      </c>
      <c r="V935" s="687">
        <f>'16. Востокгазпром'!AC82</f>
        <v>0.2</v>
      </c>
      <c r="W935" s="687">
        <f>'16. Востокгазпром'!AE82</f>
        <v>0</v>
      </c>
      <c r="X935" s="687">
        <f t="shared" si="1929"/>
        <v>-0.2</v>
      </c>
      <c r="Y935" s="688">
        <f t="shared" si="1930"/>
        <v>0</v>
      </c>
      <c r="Z935" s="687">
        <f>'16. Востокгазпром'!AI82</f>
        <v>0.4</v>
      </c>
      <c r="AA935" s="687">
        <f>'16. Востокгазпром'!AK82</f>
        <v>0</v>
      </c>
      <c r="AB935" s="687">
        <f t="shared" si="1931"/>
        <v>-0.4</v>
      </c>
      <c r="AC935" s="688">
        <f t="shared" si="1932"/>
        <v>0</v>
      </c>
      <c r="AD935" s="687">
        <f t="shared" si="1933"/>
        <v>1.4</v>
      </c>
      <c r="AE935" s="687">
        <f t="shared" si="1934"/>
        <v>0</v>
      </c>
      <c r="AF935" s="687">
        <f t="shared" si="1935"/>
        <v>-1.4</v>
      </c>
      <c r="AG935" s="688">
        <f t="shared" si="1936"/>
        <v>0</v>
      </c>
      <c r="AH935" s="687">
        <f>'16. Востокгазпром'!AU82</f>
        <v>0.5</v>
      </c>
      <c r="AI935" s="687">
        <f>'16. Востокгазпром'!AW82</f>
        <v>0</v>
      </c>
      <c r="AJ935" s="687">
        <f t="shared" si="1937"/>
        <v>-0.5</v>
      </c>
      <c r="AK935" s="688">
        <f t="shared" si="1938"/>
        <v>0</v>
      </c>
      <c r="AL935" s="687">
        <f>'16. Востокгазпром'!BA82</f>
        <v>0.5</v>
      </c>
      <c r="AM935" s="687">
        <f>'16. Востокгазпром'!BC82</f>
        <v>0</v>
      </c>
      <c r="AN935" s="687">
        <f t="shared" si="1939"/>
        <v>-0.5</v>
      </c>
      <c r="AO935" s="688">
        <f t="shared" si="1940"/>
        <v>0</v>
      </c>
      <c r="AP935" s="687">
        <f>'16. Востокгазпром'!BG82</f>
        <v>0.4</v>
      </c>
      <c r="AQ935" s="687">
        <f>'16. Востокгазпром'!BI82</f>
        <v>0</v>
      </c>
      <c r="AR935" s="687">
        <f t="shared" si="1941"/>
        <v>-0.4</v>
      </c>
      <c r="AS935" s="688">
        <f t="shared" si="1942"/>
        <v>0</v>
      </c>
      <c r="AT935" s="687">
        <f t="shared" si="1943"/>
        <v>1</v>
      </c>
      <c r="AU935" s="687">
        <f t="shared" si="1944"/>
        <v>0</v>
      </c>
      <c r="AV935" s="687">
        <f t="shared" si="1945"/>
        <v>-1</v>
      </c>
      <c r="AW935" s="688">
        <f t="shared" si="1946"/>
        <v>0</v>
      </c>
      <c r="AX935" s="687">
        <f>'16. Востокгазпром'!BS82</f>
        <v>0.2</v>
      </c>
      <c r="AY935" s="687">
        <f>'16. Востокгазпром'!BU82</f>
        <v>0</v>
      </c>
      <c r="AZ935" s="687">
        <f t="shared" si="1947"/>
        <v>-0.2</v>
      </c>
      <c r="BA935" s="688">
        <f t="shared" si="1948"/>
        <v>0</v>
      </c>
      <c r="BB935" s="687">
        <f>'16. Востокгазпром'!BY82</f>
        <v>0.4</v>
      </c>
      <c r="BC935" s="687">
        <f>'16. Востокгазпром'!CA82</f>
        <v>0</v>
      </c>
      <c r="BD935" s="687">
        <f t="shared" si="1949"/>
        <v>-0.4</v>
      </c>
      <c r="BE935" s="688">
        <f t="shared" si="1950"/>
        <v>0</v>
      </c>
      <c r="BF935" s="687">
        <f>'16. Востокгазпром'!CE82</f>
        <v>0.4</v>
      </c>
      <c r="BG935" s="687">
        <f>'16. Востокгазпром'!CG82</f>
        <v>0</v>
      </c>
      <c r="BH935" s="687">
        <f t="shared" si="1951"/>
        <v>-0.4</v>
      </c>
      <c r="BI935" s="688">
        <f t="shared" si="1952"/>
        <v>0</v>
      </c>
      <c r="BJ935" s="687">
        <f t="shared" si="1953"/>
        <v>1.3</v>
      </c>
      <c r="BK935" s="687">
        <f t="shared" si="1954"/>
        <v>0</v>
      </c>
      <c r="BL935" s="687">
        <f t="shared" si="1955"/>
        <v>-1.3</v>
      </c>
      <c r="BM935" s="688">
        <f t="shared" si="1956"/>
        <v>0</v>
      </c>
      <c r="BN935" s="687">
        <f>'16. Востокгазпром'!CQ82</f>
        <v>0.4</v>
      </c>
      <c r="BO935" s="687">
        <f>'16. Востокгазпром'!CS82</f>
        <v>0</v>
      </c>
      <c r="BP935" s="687">
        <f t="shared" si="1957"/>
        <v>-0.4</v>
      </c>
      <c r="BQ935" s="688">
        <f t="shared" si="1958"/>
        <v>0</v>
      </c>
      <c r="BR935" s="687">
        <f>'16. Востокгазпром'!CW82</f>
        <v>0.4</v>
      </c>
      <c r="BS935" s="687">
        <f>'16. Востокгазпром'!CY82</f>
        <v>0</v>
      </c>
      <c r="BT935" s="687">
        <f t="shared" si="1959"/>
        <v>-0.4</v>
      </c>
      <c r="BU935" s="688">
        <f t="shared" si="1960"/>
        <v>0</v>
      </c>
      <c r="BV935" s="687">
        <f>'16. Востокгазпром'!DC82</f>
        <v>0.5</v>
      </c>
      <c r="BW935" s="687">
        <f>'16. Востокгазпром'!DE82</f>
        <v>0</v>
      </c>
      <c r="BX935" s="687">
        <f t="shared" si="1961"/>
        <v>-0.5</v>
      </c>
      <c r="BY935" s="688">
        <f t="shared" si="1962"/>
        <v>0</v>
      </c>
    </row>
    <row r="936" spans="2:77" ht="20.100000000000001" customHeight="1">
      <c r="B936" s="747" t="s">
        <v>995</v>
      </c>
      <c r="C936" s="767" t="s">
        <v>996</v>
      </c>
      <c r="D936" s="528"/>
      <c r="E936" s="528"/>
      <c r="F936" s="529"/>
      <c r="G936" s="530" t="s">
        <v>997</v>
      </c>
      <c r="H936" s="530"/>
      <c r="I936" s="626" t="s">
        <v>883</v>
      </c>
      <c r="J936" s="687">
        <f t="shared" si="1919"/>
        <v>600.1</v>
      </c>
      <c r="K936" s="687">
        <f t="shared" si="1920"/>
        <v>0</v>
      </c>
      <c r="L936" s="687">
        <f t="shared" si="1921"/>
        <v>-600.1</v>
      </c>
      <c r="M936" s="688">
        <f t="shared" si="1922"/>
        <v>0</v>
      </c>
      <c r="N936" s="687">
        <f t="shared" si="1923"/>
        <v>128.69999999999999</v>
      </c>
      <c r="O936" s="687">
        <f t="shared" si="1924"/>
        <v>0</v>
      </c>
      <c r="P936" s="687">
        <f t="shared" si="1925"/>
        <v>-128.69999999999999</v>
      </c>
      <c r="Q936" s="688">
        <f t="shared" si="1926"/>
        <v>0</v>
      </c>
      <c r="R936" s="687">
        <f>'16. Востокгазпром'!W83</f>
        <v>55.099999999999994</v>
      </c>
      <c r="S936" s="687">
        <f>'16. Востокгазпром'!Y83</f>
        <v>0</v>
      </c>
      <c r="T936" s="687">
        <f t="shared" si="1927"/>
        <v>-55.099999999999994</v>
      </c>
      <c r="U936" s="688">
        <f t="shared" si="1928"/>
        <v>0</v>
      </c>
      <c r="V936" s="687">
        <f>'16. Востокгазпром'!AC83</f>
        <v>27.3</v>
      </c>
      <c r="W936" s="687">
        <f>'16. Востокгазпром'!AE83</f>
        <v>0</v>
      </c>
      <c r="X936" s="687">
        <f t="shared" si="1929"/>
        <v>-27.3</v>
      </c>
      <c r="Y936" s="688">
        <f t="shared" si="1930"/>
        <v>0</v>
      </c>
      <c r="Z936" s="687">
        <f>'16. Востокгазпром'!AI83</f>
        <v>46.3</v>
      </c>
      <c r="AA936" s="687">
        <f>'16. Востокгазпром'!AK83</f>
        <v>0</v>
      </c>
      <c r="AB936" s="687">
        <f t="shared" si="1931"/>
        <v>-46.3</v>
      </c>
      <c r="AC936" s="688">
        <f t="shared" si="1932"/>
        <v>0</v>
      </c>
      <c r="AD936" s="687">
        <f t="shared" si="1933"/>
        <v>161</v>
      </c>
      <c r="AE936" s="687">
        <f t="shared" si="1934"/>
        <v>0</v>
      </c>
      <c r="AF936" s="687">
        <f t="shared" si="1935"/>
        <v>-161</v>
      </c>
      <c r="AG936" s="688">
        <f t="shared" si="1936"/>
        <v>0</v>
      </c>
      <c r="AH936" s="687">
        <f>'16. Востокгазпром'!AU83</f>
        <v>53.2</v>
      </c>
      <c r="AI936" s="687">
        <f>'16. Востокгазпром'!AW83</f>
        <v>0</v>
      </c>
      <c r="AJ936" s="687">
        <f t="shared" si="1937"/>
        <v>-53.2</v>
      </c>
      <c r="AK936" s="688">
        <f t="shared" si="1938"/>
        <v>0</v>
      </c>
      <c r="AL936" s="687">
        <f>'16. Востокгазпром'!BA83</f>
        <v>54.8</v>
      </c>
      <c r="AM936" s="687">
        <f>'16. Востокгазпром'!BC83</f>
        <v>0</v>
      </c>
      <c r="AN936" s="687">
        <f t="shared" si="1939"/>
        <v>-54.8</v>
      </c>
      <c r="AO936" s="688">
        <f t="shared" si="1940"/>
        <v>0</v>
      </c>
      <c r="AP936" s="687">
        <f>'16. Востокгазпром'!BG83</f>
        <v>53</v>
      </c>
      <c r="AQ936" s="687">
        <f>'16. Востокгазпром'!BI83</f>
        <v>0</v>
      </c>
      <c r="AR936" s="687">
        <f t="shared" si="1941"/>
        <v>-53</v>
      </c>
      <c r="AS936" s="688">
        <f t="shared" si="1942"/>
        <v>0</v>
      </c>
      <c r="AT936" s="687">
        <f t="shared" si="1943"/>
        <v>133.5</v>
      </c>
      <c r="AU936" s="687">
        <f t="shared" si="1944"/>
        <v>0</v>
      </c>
      <c r="AV936" s="687">
        <f t="shared" si="1945"/>
        <v>-133.5</v>
      </c>
      <c r="AW936" s="688">
        <f t="shared" si="1946"/>
        <v>0</v>
      </c>
      <c r="AX936" s="687">
        <f>'16. Востокгазпром'!BS83</f>
        <v>27.1</v>
      </c>
      <c r="AY936" s="687">
        <f>'16. Востокгазпром'!BU83</f>
        <v>0</v>
      </c>
      <c r="AZ936" s="687">
        <f t="shared" si="1947"/>
        <v>-27.1</v>
      </c>
      <c r="BA936" s="688">
        <f t="shared" si="1948"/>
        <v>0</v>
      </c>
      <c r="BB936" s="687">
        <f>'16. Востокгазпром'!BY83</f>
        <v>55.099999999999994</v>
      </c>
      <c r="BC936" s="687">
        <f>'16. Востокгазпром'!CA83</f>
        <v>0</v>
      </c>
      <c r="BD936" s="687">
        <f t="shared" si="1949"/>
        <v>-55.099999999999994</v>
      </c>
      <c r="BE936" s="688">
        <f t="shared" si="1950"/>
        <v>0</v>
      </c>
      <c r="BF936" s="687">
        <f>'16. Востокгазпром'!CE83</f>
        <v>51.3</v>
      </c>
      <c r="BG936" s="687">
        <f>'16. Востокгазпром'!CG83</f>
        <v>0</v>
      </c>
      <c r="BH936" s="687">
        <f t="shared" si="1951"/>
        <v>-51.3</v>
      </c>
      <c r="BI936" s="688">
        <f t="shared" si="1952"/>
        <v>0</v>
      </c>
      <c r="BJ936" s="687">
        <f t="shared" si="1953"/>
        <v>176.9</v>
      </c>
      <c r="BK936" s="687">
        <f t="shared" si="1954"/>
        <v>0</v>
      </c>
      <c r="BL936" s="687">
        <f t="shared" si="1955"/>
        <v>-176.9</v>
      </c>
      <c r="BM936" s="688">
        <f t="shared" si="1956"/>
        <v>0</v>
      </c>
      <c r="BN936" s="687">
        <f>'16. Востокгазпром'!CQ83</f>
        <v>57.5</v>
      </c>
      <c r="BO936" s="687">
        <f>'16. Востокгазпром'!CS83</f>
        <v>0</v>
      </c>
      <c r="BP936" s="687">
        <f t="shared" si="1957"/>
        <v>-57.5</v>
      </c>
      <c r="BQ936" s="688">
        <f t="shared" si="1958"/>
        <v>0</v>
      </c>
      <c r="BR936" s="687">
        <f>'16. Востокгазпром'!CW83</f>
        <v>56.5</v>
      </c>
      <c r="BS936" s="687">
        <f>'16. Востокгазпром'!CY83</f>
        <v>0</v>
      </c>
      <c r="BT936" s="687">
        <f t="shared" si="1959"/>
        <v>-56.5</v>
      </c>
      <c r="BU936" s="688">
        <f t="shared" si="1960"/>
        <v>0</v>
      </c>
      <c r="BV936" s="687">
        <f>'16. Востокгазпром'!DC83</f>
        <v>62.9</v>
      </c>
      <c r="BW936" s="687">
        <f>'16. Востокгазпром'!DE83</f>
        <v>0</v>
      </c>
      <c r="BX936" s="687">
        <f t="shared" si="1961"/>
        <v>-62.9</v>
      </c>
      <c r="BY936" s="688">
        <f t="shared" si="1962"/>
        <v>0</v>
      </c>
    </row>
    <row r="937" spans="2:77" ht="20.100000000000001" customHeight="1">
      <c r="B937" s="747"/>
      <c r="C937" s="755"/>
      <c r="D937" s="528"/>
      <c r="E937" s="528"/>
      <c r="F937" s="529"/>
      <c r="G937" s="530" t="s">
        <v>998</v>
      </c>
      <c r="H937" s="530"/>
      <c r="I937" s="714" t="s">
        <v>889</v>
      </c>
      <c r="J937" s="687">
        <f t="shared" si="1919"/>
        <v>792.1</v>
      </c>
      <c r="K937" s="687">
        <f t="shared" si="1920"/>
        <v>0</v>
      </c>
      <c r="L937" s="687">
        <f t="shared" si="1921"/>
        <v>-792.1</v>
      </c>
      <c r="M937" s="688">
        <f t="shared" si="1922"/>
        <v>0</v>
      </c>
      <c r="N937" s="687">
        <f t="shared" si="1923"/>
        <v>171.4</v>
      </c>
      <c r="O937" s="687">
        <f t="shared" si="1924"/>
        <v>0</v>
      </c>
      <c r="P937" s="687">
        <f t="shared" si="1925"/>
        <v>-171.4</v>
      </c>
      <c r="Q937" s="688">
        <f t="shared" si="1926"/>
        <v>0</v>
      </c>
      <c r="R937" s="687">
        <f>'16. Востокгазпром'!W84</f>
        <v>73.400000000000006</v>
      </c>
      <c r="S937" s="687">
        <f>'16. Востокгазпром'!Y84</f>
        <v>0</v>
      </c>
      <c r="T937" s="687">
        <f t="shared" si="1927"/>
        <v>-73.400000000000006</v>
      </c>
      <c r="U937" s="688">
        <f t="shared" si="1928"/>
        <v>0</v>
      </c>
      <c r="V937" s="687">
        <f>'16. Востокгазпром'!AC84</f>
        <v>36.299999999999997</v>
      </c>
      <c r="W937" s="687">
        <f>'16. Востокгазпром'!AE84</f>
        <v>0</v>
      </c>
      <c r="X937" s="687">
        <f t="shared" si="1929"/>
        <v>-36.299999999999997</v>
      </c>
      <c r="Y937" s="688">
        <f t="shared" si="1930"/>
        <v>0</v>
      </c>
      <c r="Z937" s="687">
        <f>'16. Востокгазпром'!AI84</f>
        <v>61.7</v>
      </c>
      <c r="AA937" s="687">
        <f>'16. Востокгазпром'!AK84</f>
        <v>0</v>
      </c>
      <c r="AB937" s="687">
        <f t="shared" si="1931"/>
        <v>-61.7</v>
      </c>
      <c r="AC937" s="688">
        <f t="shared" si="1932"/>
        <v>0</v>
      </c>
      <c r="AD937" s="687">
        <f t="shared" si="1933"/>
        <v>211.5</v>
      </c>
      <c r="AE937" s="687">
        <f t="shared" si="1934"/>
        <v>0</v>
      </c>
      <c r="AF937" s="687">
        <f t="shared" si="1935"/>
        <v>-211.5</v>
      </c>
      <c r="AG937" s="688">
        <f t="shared" si="1936"/>
        <v>0</v>
      </c>
      <c r="AH937" s="687">
        <f>'16. Востокгазпром'!AU84</f>
        <v>70.2</v>
      </c>
      <c r="AI937" s="687">
        <f>'16. Востокгазпром'!AW84</f>
        <v>0</v>
      </c>
      <c r="AJ937" s="687">
        <f t="shared" si="1937"/>
        <v>-70.2</v>
      </c>
      <c r="AK937" s="688">
        <f t="shared" si="1938"/>
        <v>0</v>
      </c>
      <c r="AL937" s="687">
        <f>'16. Востокгазпром'!BA84</f>
        <v>71.800000000000011</v>
      </c>
      <c r="AM937" s="687">
        <f>'16. Востокгазпром'!BC84</f>
        <v>0</v>
      </c>
      <c r="AN937" s="687">
        <f t="shared" si="1939"/>
        <v>-71.800000000000011</v>
      </c>
      <c r="AO937" s="688">
        <f t="shared" si="1940"/>
        <v>0</v>
      </c>
      <c r="AP937" s="687">
        <f>'16. Востокгазпром'!BG84</f>
        <v>69.5</v>
      </c>
      <c r="AQ937" s="687">
        <f>'16. Востокгазпром'!BI84</f>
        <v>0</v>
      </c>
      <c r="AR937" s="687">
        <f t="shared" si="1941"/>
        <v>-69.5</v>
      </c>
      <c r="AS937" s="688">
        <f t="shared" si="1942"/>
        <v>0</v>
      </c>
      <c r="AT937" s="687">
        <f t="shared" si="1943"/>
        <v>176.1</v>
      </c>
      <c r="AU937" s="687">
        <f t="shared" si="1944"/>
        <v>0</v>
      </c>
      <c r="AV937" s="687">
        <f t="shared" si="1945"/>
        <v>-176.1</v>
      </c>
      <c r="AW937" s="688">
        <f t="shared" si="1946"/>
        <v>0</v>
      </c>
      <c r="AX937" s="687">
        <f>'16. Востокгазпром'!BS84</f>
        <v>35.6</v>
      </c>
      <c r="AY937" s="687">
        <f>'16. Востокгазпром'!BU84</f>
        <v>0</v>
      </c>
      <c r="AZ937" s="687">
        <f t="shared" si="1947"/>
        <v>-35.6</v>
      </c>
      <c r="BA937" s="688">
        <f t="shared" si="1948"/>
        <v>0</v>
      </c>
      <c r="BB937" s="687">
        <f>'16. Востокгазпром'!BY84</f>
        <v>72.599999999999994</v>
      </c>
      <c r="BC937" s="687">
        <f>'16. Востокгазпром'!CA84</f>
        <v>0</v>
      </c>
      <c r="BD937" s="687">
        <f t="shared" si="1949"/>
        <v>-72.599999999999994</v>
      </c>
      <c r="BE937" s="688">
        <f t="shared" si="1950"/>
        <v>0</v>
      </c>
      <c r="BF937" s="687">
        <f>'16. Востокгазпром'!CE84</f>
        <v>67.900000000000006</v>
      </c>
      <c r="BG937" s="687">
        <f>'16. Востокгазпром'!CG84</f>
        <v>0</v>
      </c>
      <c r="BH937" s="687">
        <f t="shared" si="1951"/>
        <v>-67.900000000000006</v>
      </c>
      <c r="BI937" s="688">
        <f t="shared" si="1952"/>
        <v>0</v>
      </c>
      <c r="BJ937" s="687">
        <f t="shared" si="1953"/>
        <v>233.10000000000002</v>
      </c>
      <c r="BK937" s="687">
        <f t="shared" si="1954"/>
        <v>0</v>
      </c>
      <c r="BL937" s="687">
        <f t="shared" si="1955"/>
        <v>-233.10000000000002</v>
      </c>
      <c r="BM937" s="688">
        <f t="shared" si="1956"/>
        <v>0</v>
      </c>
      <c r="BN937" s="687">
        <f>'16. Востокгазпром'!CQ84</f>
        <v>76.100000000000009</v>
      </c>
      <c r="BO937" s="687">
        <f>'16. Востокгазпром'!CS84</f>
        <v>0</v>
      </c>
      <c r="BP937" s="687">
        <f t="shared" si="1957"/>
        <v>-76.100000000000009</v>
      </c>
      <c r="BQ937" s="688">
        <f t="shared" si="1958"/>
        <v>0</v>
      </c>
      <c r="BR937" s="687">
        <f>'16. Востокгазпром'!CW84</f>
        <v>74.3</v>
      </c>
      <c r="BS937" s="687">
        <f>'16. Востокгазпром'!CY84</f>
        <v>0</v>
      </c>
      <c r="BT937" s="687">
        <f t="shared" si="1959"/>
        <v>-74.3</v>
      </c>
      <c r="BU937" s="688">
        <f t="shared" si="1960"/>
        <v>0</v>
      </c>
      <c r="BV937" s="687">
        <f>'16. Востокгазпром'!DC84</f>
        <v>82.7</v>
      </c>
      <c r="BW937" s="687">
        <f>'16. Востокгазпром'!DE84</f>
        <v>0</v>
      </c>
      <c r="BX937" s="687">
        <f t="shared" si="1961"/>
        <v>-82.7</v>
      </c>
      <c r="BY937" s="688">
        <f t="shared" si="1962"/>
        <v>0</v>
      </c>
    </row>
    <row r="938" spans="2:77" ht="20.100000000000001" customHeight="1">
      <c r="B938" s="747" t="s">
        <v>999</v>
      </c>
      <c r="C938" s="758" t="s">
        <v>980</v>
      </c>
      <c r="D938" s="528"/>
      <c r="E938" s="528"/>
      <c r="F938" s="529"/>
      <c r="G938" s="530" t="s">
        <v>1000</v>
      </c>
      <c r="H938" s="530"/>
      <c r="I938" s="446" t="s">
        <v>883</v>
      </c>
      <c r="J938" s="687">
        <f t="shared" si="1919"/>
        <v>337.4</v>
      </c>
      <c r="K938" s="687">
        <f t="shared" si="1920"/>
        <v>0</v>
      </c>
      <c r="L938" s="687">
        <f t="shared" si="1921"/>
        <v>-337.4</v>
      </c>
      <c r="M938" s="688">
        <f t="shared" si="1922"/>
        <v>0</v>
      </c>
      <c r="N938" s="687">
        <f t="shared" si="1923"/>
        <v>81.2</v>
      </c>
      <c r="O938" s="687">
        <f t="shared" si="1924"/>
        <v>0</v>
      </c>
      <c r="P938" s="687">
        <f t="shared" si="1925"/>
        <v>-81.2</v>
      </c>
      <c r="Q938" s="688">
        <f t="shared" si="1926"/>
        <v>0</v>
      </c>
      <c r="R938" s="687">
        <f>'16. Востокгазпром'!W85</f>
        <v>32.5</v>
      </c>
      <c r="S938" s="687">
        <f>'16. Востокгазпром'!Y85</f>
        <v>0</v>
      </c>
      <c r="T938" s="687">
        <f t="shared" si="1927"/>
        <v>-32.5</v>
      </c>
      <c r="U938" s="688">
        <f t="shared" si="1928"/>
        <v>0</v>
      </c>
      <c r="V938" s="687">
        <f>'16. Востокгазпром'!AC85</f>
        <v>20.399999999999999</v>
      </c>
      <c r="W938" s="687">
        <f>'16. Востокгазпром'!AE85</f>
        <v>0</v>
      </c>
      <c r="X938" s="687">
        <f t="shared" si="1929"/>
        <v>-20.399999999999999</v>
      </c>
      <c r="Y938" s="688">
        <f t="shared" si="1930"/>
        <v>0</v>
      </c>
      <c r="Z938" s="687">
        <f>'16. Востокгазпром'!AI85</f>
        <v>28.3</v>
      </c>
      <c r="AA938" s="687">
        <f>'16. Востокгазпром'!AK85</f>
        <v>0</v>
      </c>
      <c r="AB938" s="687">
        <f t="shared" si="1931"/>
        <v>-28.3</v>
      </c>
      <c r="AC938" s="688">
        <f t="shared" si="1932"/>
        <v>0</v>
      </c>
      <c r="AD938" s="687">
        <f t="shared" si="1933"/>
        <v>90</v>
      </c>
      <c r="AE938" s="687">
        <f t="shared" si="1934"/>
        <v>0</v>
      </c>
      <c r="AF938" s="687">
        <f t="shared" si="1935"/>
        <v>-90</v>
      </c>
      <c r="AG938" s="688">
        <f t="shared" si="1936"/>
        <v>0</v>
      </c>
      <c r="AH938" s="687">
        <f>'16. Востокгазпром'!AU85</f>
        <v>30.799999999999997</v>
      </c>
      <c r="AI938" s="687">
        <f>'16. Востокгазпром'!AW85</f>
        <v>0</v>
      </c>
      <c r="AJ938" s="687">
        <f t="shared" si="1937"/>
        <v>-30.799999999999997</v>
      </c>
      <c r="AK938" s="688">
        <f t="shared" si="1938"/>
        <v>0</v>
      </c>
      <c r="AL938" s="687">
        <f>'16. Востокгазпром'!BA85</f>
        <v>31.2</v>
      </c>
      <c r="AM938" s="687">
        <f>'16. Востокгазпром'!BC85</f>
        <v>0</v>
      </c>
      <c r="AN938" s="687">
        <f t="shared" si="1939"/>
        <v>-31.2</v>
      </c>
      <c r="AO938" s="688">
        <f t="shared" si="1940"/>
        <v>0</v>
      </c>
      <c r="AP938" s="687">
        <f>'16. Востокгазпром'!BG85</f>
        <v>28</v>
      </c>
      <c r="AQ938" s="687">
        <f>'16. Востокгазпром'!BI85</f>
        <v>0</v>
      </c>
      <c r="AR938" s="687">
        <f t="shared" si="1941"/>
        <v>-28</v>
      </c>
      <c r="AS938" s="688">
        <f t="shared" si="1942"/>
        <v>0</v>
      </c>
      <c r="AT938" s="687">
        <f t="shared" si="1943"/>
        <v>71.5</v>
      </c>
      <c r="AU938" s="687">
        <f t="shared" si="1944"/>
        <v>0</v>
      </c>
      <c r="AV938" s="687">
        <f t="shared" si="1945"/>
        <v>-71.5</v>
      </c>
      <c r="AW938" s="688">
        <f t="shared" si="1946"/>
        <v>0</v>
      </c>
      <c r="AX938" s="687">
        <f>'16. Востокгазпром'!BS85</f>
        <v>13.2</v>
      </c>
      <c r="AY938" s="687">
        <f>'16. Востокгазпром'!BU85</f>
        <v>0</v>
      </c>
      <c r="AZ938" s="687">
        <f t="shared" si="1947"/>
        <v>-13.2</v>
      </c>
      <c r="BA938" s="688">
        <f t="shared" si="1948"/>
        <v>0</v>
      </c>
      <c r="BB938" s="687">
        <f>'16. Востокгазпром'!BY85</f>
        <v>32.5</v>
      </c>
      <c r="BC938" s="687">
        <f>'16. Востокгазпром'!CA85</f>
        <v>0</v>
      </c>
      <c r="BD938" s="687">
        <f t="shared" si="1949"/>
        <v>-32.5</v>
      </c>
      <c r="BE938" s="688">
        <f t="shared" si="1950"/>
        <v>0</v>
      </c>
      <c r="BF938" s="687">
        <f>'16. Востокгазпром'!CE85</f>
        <v>25.8</v>
      </c>
      <c r="BG938" s="687">
        <f>'16. Востокгазпром'!CG85</f>
        <v>0</v>
      </c>
      <c r="BH938" s="687">
        <f t="shared" si="1951"/>
        <v>-25.8</v>
      </c>
      <c r="BI938" s="688">
        <f t="shared" si="1952"/>
        <v>0</v>
      </c>
      <c r="BJ938" s="687">
        <f t="shared" si="1953"/>
        <v>94.699999999999989</v>
      </c>
      <c r="BK938" s="687">
        <f t="shared" si="1954"/>
        <v>0</v>
      </c>
      <c r="BL938" s="687">
        <f t="shared" si="1955"/>
        <v>-94.699999999999989</v>
      </c>
      <c r="BM938" s="688">
        <f t="shared" si="1956"/>
        <v>0</v>
      </c>
      <c r="BN938" s="687">
        <f>'16. Востокгазпром'!CQ85</f>
        <v>32.5</v>
      </c>
      <c r="BO938" s="687">
        <f>'16. Востокгазпром'!CS85</f>
        <v>0</v>
      </c>
      <c r="BP938" s="687">
        <f t="shared" si="1957"/>
        <v>-32.5</v>
      </c>
      <c r="BQ938" s="688">
        <f t="shared" si="1958"/>
        <v>0</v>
      </c>
      <c r="BR938" s="687">
        <f>'16. Востокгазпром'!CW85</f>
        <v>31.6</v>
      </c>
      <c r="BS938" s="687">
        <f>'16. Востокгазпром'!CY85</f>
        <v>0</v>
      </c>
      <c r="BT938" s="687">
        <f t="shared" si="1959"/>
        <v>-31.6</v>
      </c>
      <c r="BU938" s="688">
        <f t="shared" si="1960"/>
        <v>0</v>
      </c>
      <c r="BV938" s="687">
        <f>'16. Востокгазпром'!DC85</f>
        <v>30.6</v>
      </c>
      <c r="BW938" s="687">
        <f>'16. Востокгазпром'!DE85</f>
        <v>0</v>
      </c>
      <c r="BX938" s="687">
        <f t="shared" si="1961"/>
        <v>-30.6</v>
      </c>
      <c r="BY938" s="688">
        <f t="shared" si="1962"/>
        <v>0</v>
      </c>
    </row>
    <row r="939" spans="2:77" ht="20.100000000000001" customHeight="1">
      <c r="B939" s="747"/>
      <c r="C939" s="755"/>
      <c r="D939" s="528"/>
      <c r="E939" s="528"/>
      <c r="F939" s="529"/>
      <c r="G939" s="530" t="s">
        <v>1001</v>
      </c>
      <c r="H939" s="530"/>
      <c r="I939" s="714" t="s">
        <v>889</v>
      </c>
      <c r="J939" s="687">
        <f t="shared" si="1919"/>
        <v>444.2</v>
      </c>
      <c r="K939" s="687">
        <f t="shared" si="1920"/>
        <v>0</v>
      </c>
      <c r="L939" s="687">
        <f t="shared" si="1921"/>
        <v>-444.2</v>
      </c>
      <c r="M939" s="688">
        <f t="shared" si="1922"/>
        <v>0</v>
      </c>
      <c r="N939" s="687">
        <f t="shared" si="1923"/>
        <v>107.8</v>
      </c>
      <c r="O939" s="687">
        <f t="shared" si="1924"/>
        <v>0</v>
      </c>
      <c r="P939" s="687">
        <f t="shared" si="1925"/>
        <v>-107.8</v>
      </c>
      <c r="Q939" s="688">
        <f t="shared" si="1926"/>
        <v>0</v>
      </c>
      <c r="R939" s="687">
        <f>'16. Востокгазпром'!W86</f>
        <v>43.2</v>
      </c>
      <c r="S939" s="687">
        <f>'16. Востокгазпром'!Y86</f>
        <v>0</v>
      </c>
      <c r="T939" s="687">
        <f t="shared" si="1927"/>
        <v>-43.2</v>
      </c>
      <c r="U939" s="688">
        <f t="shared" si="1928"/>
        <v>0</v>
      </c>
      <c r="V939" s="687">
        <f>'16. Востокгазпром'!AC86</f>
        <v>27</v>
      </c>
      <c r="W939" s="687">
        <f>'16. Востокгазпром'!AE86</f>
        <v>0</v>
      </c>
      <c r="X939" s="687">
        <f t="shared" si="1929"/>
        <v>-27</v>
      </c>
      <c r="Y939" s="688">
        <f t="shared" si="1930"/>
        <v>0</v>
      </c>
      <c r="Z939" s="687">
        <f>'16. Востокгазпром'!AI86</f>
        <v>37.599999999999994</v>
      </c>
      <c r="AA939" s="687">
        <f>'16. Востокгазпром'!AK86</f>
        <v>0</v>
      </c>
      <c r="AB939" s="687">
        <f t="shared" si="1931"/>
        <v>-37.599999999999994</v>
      </c>
      <c r="AC939" s="688">
        <f t="shared" si="1932"/>
        <v>0</v>
      </c>
      <c r="AD939" s="687">
        <f t="shared" si="1933"/>
        <v>117.8</v>
      </c>
      <c r="AE939" s="687">
        <f t="shared" si="1934"/>
        <v>0</v>
      </c>
      <c r="AF939" s="687">
        <f t="shared" si="1935"/>
        <v>-117.8</v>
      </c>
      <c r="AG939" s="688">
        <f t="shared" si="1936"/>
        <v>0</v>
      </c>
      <c r="AH939" s="687">
        <f>'16. Востокгазпром'!AU86</f>
        <v>40.5</v>
      </c>
      <c r="AI939" s="687">
        <f>'16. Востокгазпром'!AW86</f>
        <v>0</v>
      </c>
      <c r="AJ939" s="687">
        <f t="shared" si="1937"/>
        <v>-40.5</v>
      </c>
      <c r="AK939" s="688">
        <f t="shared" si="1938"/>
        <v>0</v>
      </c>
      <c r="AL939" s="687">
        <f>'16. Востокгазпром'!BA86</f>
        <v>40.700000000000003</v>
      </c>
      <c r="AM939" s="687">
        <f>'16. Востокгазпром'!BC86</f>
        <v>0</v>
      </c>
      <c r="AN939" s="687">
        <f t="shared" si="1939"/>
        <v>-40.700000000000003</v>
      </c>
      <c r="AO939" s="688">
        <f t="shared" si="1940"/>
        <v>0</v>
      </c>
      <c r="AP939" s="687">
        <f>'16. Востокгазпром'!BG86</f>
        <v>36.599999999999994</v>
      </c>
      <c r="AQ939" s="687">
        <f>'16. Востокгазпром'!BI86</f>
        <v>0</v>
      </c>
      <c r="AR939" s="687">
        <f t="shared" si="1941"/>
        <v>-36.599999999999994</v>
      </c>
      <c r="AS939" s="688">
        <f t="shared" si="1942"/>
        <v>0</v>
      </c>
      <c r="AT939" s="687">
        <f t="shared" si="1943"/>
        <v>94.1</v>
      </c>
      <c r="AU939" s="687">
        <f t="shared" si="1944"/>
        <v>0</v>
      </c>
      <c r="AV939" s="687">
        <f t="shared" si="1945"/>
        <v>-94.1</v>
      </c>
      <c r="AW939" s="688">
        <f t="shared" si="1946"/>
        <v>0</v>
      </c>
      <c r="AX939" s="687">
        <f>'16. Востокгазпром'!BS86</f>
        <v>17.3</v>
      </c>
      <c r="AY939" s="687">
        <f>'16. Востокгазпром'!BU86</f>
        <v>0</v>
      </c>
      <c r="AZ939" s="687">
        <f t="shared" si="1947"/>
        <v>-17.3</v>
      </c>
      <c r="BA939" s="688">
        <f t="shared" si="1948"/>
        <v>0</v>
      </c>
      <c r="BB939" s="687">
        <f>'16. Востокгазпром'!BY86</f>
        <v>42.7</v>
      </c>
      <c r="BC939" s="687">
        <f>'16. Востокгазпром'!CA86</f>
        <v>0</v>
      </c>
      <c r="BD939" s="687">
        <f t="shared" si="1949"/>
        <v>-42.7</v>
      </c>
      <c r="BE939" s="688">
        <f t="shared" si="1950"/>
        <v>0</v>
      </c>
      <c r="BF939" s="687">
        <f>'16. Востокгазпром'!CE86</f>
        <v>34.1</v>
      </c>
      <c r="BG939" s="687">
        <f>'16. Востокгазпром'!CG86</f>
        <v>0</v>
      </c>
      <c r="BH939" s="687">
        <f t="shared" si="1951"/>
        <v>-34.1</v>
      </c>
      <c r="BI939" s="688">
        <f t="shared" si="1952"/>
        <v>0</v>
      </c>
      <c r="BJ939" s="687">
        <f t="shared" si="1953"/>
        <v>124.5</v>
      </c>
      <c r="BK939" s="687">
        <f t="shared" si="1954"/>
        <v>0</v>
      </c>
      <c r="BL939" s="687">
        <f t="shared" si="1955"/>
        <v>-124.5</v>
      </c>
      <c r="BM939" s="688">
        <f t="shared" si="1956"/>
        <v>0</v>
      </c>
      <c r="BN939" s="687">
        <f>'16. Востокгазпром'!CQ86</f>
        <v>42.900000000000006</v>
      </c>
      <c r="BO939" s="687">
        <f>'16. Востокгазпром'!CS86</f>
        <v>0</v>
      </c>
      <c r="BP939" s="687">
        <f t="shared" si="1957"/>
        <v>-42.900000000000006</v>
      </c>
      <c r="BQ939" s="688">
        <f t="shared" si="1958"/>
        <v>0</v>
      </c>
      <c r="BR939" s="687">
        <f>'16. Востокгазпром'!CW86</f>
        <v>41.5</v>
      </c>
      <c r="BS939" s="687">
        <f>'16. Востокгазпром'!CY86</f>
        <v>0</v>
      </c>
      <c r="BT939" s="687">
        <f t="shared" si="1959"/>
        <v>-41.5</v>
      </c>
      <c r="BU939" s="688">
        <f t="shared" si="1960"/>
        <v>0</v>
      </c>
      <c r="BV939" s="687">
        <f>'16. Востокгазпром'!DC86</f>
        <v>40.099999999999994</v>
      </c>
      <c r="BW939" s="687">
        <f>'16. Востокгазпром'!DE86</f>
        <v>0</v>
      </c>
      <c r="BX939" s="687">
        <f t="shared" si="1961"/>
        <v>-40.099999999999994</v>
      </c>
      <c r="BY939" s="688">
        <f t="shared" si="1962"/>
        <v>0</v>
      </c>
    </row>
    <row r="940" spans="2:77" ht="20.100000000000001" customHeight="1">
      <c r="C940" s="754" t="s">
        <v>945</v>
      </c>
      <c r="D940" s="528"/>
      <c r="E940" s="528"/>
      <c r="F940" s="529"/>
      <c r="G940" s="530" t="s">
        <v>1002</v>
      </c>
      <c r="H940" s="530"/>
      <c r="I940" s="691" t="s">
        <v>883</v>
      </c>
      <c r="J940" s="687">
        <f t="shared" si="1919"/>
        <v>153.9</v>
      </c>
      <c r="K940" s="687">
        <f t="shared" si="1920"/>
        <v>0</v>
      </c>
      <c r="L940" s="687">
        <f t="shared" si="1921"/>
        <v>-153.9</v>
      </c>
      <c r="M940" s="688">
        <f t="shared" si="1922"/>
        <v>0</v>
      </c>
      <c r="N940" s="687">
        <f t="shared" si="1923"/>
        <v>38.700000000000003</v>
      </c>
      <c r="O940" s="687">
        <f t="shared" si="1924"/>
        <v>0</v>
      </c>
      <c r="P940" s="687">
        <f t="shared" si="1925"/>
        <v>-38.700000000000003</v>
      </c>
      <c r="Q940" s="688">
        <f t="shared" si="1926"/>
        <v>0</v>
      </c>
      <c r="R940" s="687">
        <f>'16. Востокгазпром'!W87</f>
        <v>14.2</v>
      </c>
      <c r="S940" s="687">
        <f>'16. Востокгазпром'!Y87</f>
        <v>0</v>
      </c>
      <c r="T940" s="687">
        <f t="shared" si="1927"/>
        <v>-14.2</v>
      </c>
      <c r="U940" s="688">
        <f t="shared" si="1928"/>
        <v>0</v>
      </c>
      <c r="V940" s="687">
        <f>'16. Востокгазпром'!AC87</f>
        <v>11.7</v>
      </c>
      <c r="W940" s="687">
        <f>'16. Востокгазпром'!AE87</f>
        <v>0</v>
      </c>
      <c r="X940" s="687">
        <f t="shared" si="1929"/>
        <v>-11.7</v>
      </c>
      <c r="Y940" s="688">
        <f t="shared" si="1930"/>
        <v>0</v>
      </c>
      <c r="Z940" s="687">
        <f>'16. Востокгазпром'!AI87</f>
        <v>12.8</v>
      </c>
      <c r="AA940" s="687">
        <f>'16. Востокгазпром'!AK87</f>
        <v>0</v>
      </c>
      <c r="AB940" s="687">
        <f t="shared" si="1931"/>
        <v>-12.8</v>
      </c>
      <c r="AC940" s="688">
        <f t="shared" si="1932"/>
        <v>0</v>
      </c>
      <c r="AD940" s="687">
        <f t="shared" si="1933"/>
        <v>43.2</v>
      </c>
      <c r="AE940" s="687">
        <f t="shared" si="1934"/>
        <v>0</v>
      </c>
      <c r="AF940" s="687">
        <f t="shared" si="1935"/>
        <v>-43.2</v>
      </c>
      <c r="AG940" s="688">
        <f t="shared" si="1936"/>
        <v>0</v>
      </c>
      <c r="AH940" s="687">
        <f>'16. Востокгазпром'!AU87</f>
        <v>13.6</v>
      </c>
      <c r="AI940" s="687">
        <f>'16. Востокгазпром'!AW87</f>
        <v>0</v>
      </c>
      <c r="AJ940" s="687">
        <f t="shared" si="1937"/>
        <v>-13.6</v>
      </c>
      <c r="AK940" s="688">
        <f t="shared" si="1938"/>
        <v>0</v>
      </c>
      <c r="AL940" s="687">
        <f>'16. Востокгазпром'!BA87</f>
        <v>15</v>
      </c>
      <c r="AM940" s="687">
        <f>'16. Востокгазпром'!BC87</f>
        <v>0</v>
      </c>
      <c r="AN940" s="687">
        <f t="shared" si="1939"/>
        <v>-15</v>
      </c>
      <c r="AO940" s="688">
        <f t="shared" si="1940"/>
        <v>0</v>
      </c>
      <c r="AP940" s="687">
        <f>'16. Востокгазпром'!BG87</f>
        <v>14.6</v>
      </c>
      <c r="AQ940" s="687">
        <f>'16. Востокгазпром'!BI87</f>
        <v>0</v>
      </c>
      <c r="AR940" s="687">
        <f t="shared" si="1941"/>
        <v>-14.6</v>
      </c>
      <c r="AS940" s="688">
        <f t="shared" si="1942"/>
        <v>0</v>
      </c>
      <c r="AT940" s="687">
        <f t="shared" si="1943"/>
        <v>28.8</v>
      </c>
      <c r="AU940" s="687">
        <f t="shared" si="1944"/>
        <v>0</v>
      </c>
      <c r="AV940" s="687">
        <f t="shared" si="1945"/>
        <v>-28.8</v>
      </c>
      <c r="AW940" s="688">
        <f t="shared" si="1946"/>
        <v>0</v>
      </c>
      <c r="AX940" s="687">
        <f>'16. Востокгазпром'!BS87</f>
        <v>5.8</v>
      </c>
      <c r="AY940" s="687">
        <f>'16. Востокгазпром'!BU87</f>
        <v>0</v>
      </c>
      <c r="AZ940" s="687">
        <f t="shared" si="1947"/>
        <v>-5.8</v>
      </c>
      <c r="BA940" s="688">
        <f t="shared" si="1948"/>
        <v>0</v>
      </c>
      <c r="BB940" s="687">
        <f>'16. Востокгазпром'!BY87</f>
        <v>14.2</v>
      </c>
      <c r="BC940" s="687">
        <f>'16. Востокгазпром'!CA87</f>
        <v>0</v>
      </c>
      <c r="BD940" s="687">
        <f t="shared" si="1949"/>
        <v>-14.2</v>
      </c>
      <c r="BE940" s="688">
        <f t="shared" si="1950"/>
        <v>0</v>
      </c>
      <c r="BF940" s="687">
        <f>'16. Востокгазпром'!CE87</f>
        <v>8.8000000000000007</v>
      </c>
      <c r="BG940" s="687">
        <f>'16. Востокгазпром'!CG87</f>
        <v>0</v>
      </c>
      <c r="BH940" s="687">
        <f t="shared" si="1951"/>
        <v>-8.8000000000000007</v>
      </c>
      <c r="BI940" s="688">
        <f t="shared" si="1952"/>
        <v>0</v>
      </c>
      <c r="BJ940" s="687">
        <f t="shared" si="1953"/>
        <v>43.2</v>
      </c>
      <c r="BK940" s="687">
        <f t="shared" si="1954"/>
        <v>0</v>
      </c>
      <c r="BL940" s="687">
        <f t="shared" si="1955"/>
        <v>-43.2</v>
      </c>
      <c r="BM940" s="688">
        <f t="shared" si="1956"/>
        <v>0</v>
      </c>
      <c r="BN940" s="687">
        <f>'16. Востокгазпром'!CQ87</f>
        <v>15</v>
      </c>
      <c r="BO940" s="687">
        <f>'16. Востокгазпром'!CS87</f>
        <v>0</v>
      </c>
      <c r="BP940" s="687">
        <f t="shared" si="1957"/>
        <v>-15</v>
      </c>
      <c r="BQ940" s="688">
        <f t="shared" si="1958"/>
        <v>0</v>
      </c>
      <c r="BR940" s="687">
        <f>'16. Востокгазпром'!CW87</f>
        <v>14.1</v>
      </c>
      <c r="BS940" s="687">
        <f>'16. Востокгазпром'!CY87</f>
        <v>0</v>
      </c>
      <c r="BT940" s="687">
        <f t="shared" si="1959"/>
        <v>-14.1</v>
      </c>
      <c r="BU940" s="688">
        <f t="shared" si="1960"/>
        <v>0</v>
      </c>
      <c r="BV940" s="687">
        <f>'16. Востокгазпром'!DC87</f>
        <v>14.1</v>
      </c>
      <c r="BW940" s="687">
        <f>'16. Востокгазпром'!DE87</f>
        <v>0</v>
      </c>
      <c r="BX940" s="687">
        <f t="shared" si="1961"/>
        <v>-14.1</v>
      </c>
      <c r="BY940" s="688">
        <f t="shared" si="1962"/>
        <v>0</v>
      </c>
    </row>
    <row r="941" spans="2:77" ht="20.100000000000001" customHeight="1">
      <c r="C941" s="755"/>
      <c r="D941" s="528"/>
      <c r="E941" s="528"/>
      <c r="F941" s="529"/>
      <c r="G941" s="530" t="s">
        <v>1003</v>
      </c>
      <c r="H941" s="530"/>
      <c r="I941" s="691" t="s">
        <v>889</v>
      </c>
      <c r="J941" s="687">
        <f t="shared" si="1919"/>
        <v>200.70000000000002</v>
      </c>
      <c r="K941" s="687">
        <f t="shared" si="1920"/>
        <v>0</v>
      </c>
      <c r="L941" s="687">
        <f t="shared" si="1921"/>
        <v>-200.70000000000002</v>
      </c>
      <c r="M941" s="688">
        <f t="shared" si="1922"/>
        <v>0</v>
      </c>
      <c r="N941" s="687">
        <f t="shared" si="1923"/>
        <v>50.9</v>
      </c>
      <c r="O941" s="687">
        <f t="shared" si="1924"/>
        <v>0</v>
      </c>
      <c r="P941" s="687">
        <f t="shared" si="1925"/>
        <v>-50.9</v>
      </c>
      <c r="Q941" s="688">
        <f t="shared" si="1926"/>
        <v>0</v>
      </c>
      <c r="R941" s="687">
        <f>'16. Востокгазпром'!W88</f>
        <v>18.7</v>
      </c>
      <c r="S941" s="687">
        <f>'16. Востокгазпром'!Y88</f>
        <v>0</v>
      </c>
      <c r="T941" s="687">
        <f t="shared" si="1927"/>
        <v>-18.7</v>
      </c>
      <c r="U941" s="688">
        <f t="shared" si="1928"/>
        <v>0</v>
      </c>
      <c r="V941" s="687">
        <f>'16. Востокгазпром'!AC88</f>
        <v>15.3</v>
      </c>
      <c r="W941" s="687">
        <f>'16. Востокгазпром'!AE88</f>
        <v>0</v>
      </c>
      <c r="X941" s="687">
        <f t="shared" si="1929"/>
        <v>-15.3</v>
      </c>
      <c r="Y941" s="688">
        <f t="shared" si="1930"/>
        <v>0</v>
      </c>
      <c r="Z941" s="687">
        <f>'16. Востокгазпром'!AI88</f>
        <v>16.899999999999999</v>
      </c>
      <c r="AA941" s="687">
        <f>'16. Востокгазпром'!AK88</f>
        <v>0</v>
      </c>
      <c r="AB941" s="687">
        <f t="shared" si="1931"/>
        <v>-16.899999999999999</v>
      </c>
      <c r="AC941" s="688">
        <f t="shared" si="1932"/>
        <v>0</v>
      </c>
      <c r="AD941" s="687">
        <f t="shared" si="1933"/>
        <v>55.9</v>
      </c>
      <c r="AE941" s="687">
        <f t="shared" si="1934"/>
        <v>0</v>
      </c>
      <c r="AF941" s="687">
        <f t="shared" si="1935"/>
        <v>-55.9</v>
      </c>
      <c r="AG941" s="688">
        <f t="shared" si="1936"/>
        <v>0</v>
      </c>
      <c r="AH941" s="687">
        <f>'16. Востокгазпром'!AU88</f>
        <v>17.7</v>
      </c>
      <c r="AI941" s="687">
        <f>'16. Востокгазпром'!AW88</f>
        <v>0</v>
      </c>
      <c r="AJ941" s="687">
        <f t="shared" si="1937"/>
        <v>-17.7</v>
      </c>
      <c r="AK941" s="688">
        <f t="shared" si="1938"/>
        <v>0</v>
      </c>
      <c r="AL941" s="687">
        <f>'16. Востокгазпром'!BA88</f>
        <v>19.3</v>
      </c>
      <c r="AM941" s="687">
        <f>'16. Востокгазпром'!BC88</f>
        <v>0</v>
      </c>
      <c r="AN941" s="687">
        <f t="shared" si="1939"/>
        <v>-19.3</v>
      </c>
      <c r="AO941" s="688">
        <f t="shared" si="1940"/>
        <v>0</v>
      </c>
      <c r="AP941" s="687">
        <f>'16. Востокгазпром'!BG88</f>
        <v>18.899999999999999</v>
      </c>
      <c r="AQ941" s="687">
        <f>'16. Востокгазпром'!BI88</f>
        <v>0</v>
      </c>
      <c r="AR941" s="687">
        <f t="shared" si="1941"/>
        <v>-18.899999999999999</v>
      </c>
      <c r="AS941" s="688">
        <f t="shared" si="1942"/>
        <v>0</v>
      </c>
      <c r="AT941" s="687">
        <f t="shared" si="1943"/>
        <v>37.5</v>
      </c>
      <c r="AU941" s="687">
        <f t="shared" si="1944"/>
        <v>0</v>
      </c>
      <c r="AV941" s="687">
        <f t="shared" si="1945"/>
        <v>-37.5</v>
      </c>
      <c r="AW941" s="688">
        <f t="shared" si="1946"/>
        <v>0</v>
      </c>
      <c r="AX941" s="687">
        <f>'16. Востокгазпром'!BS88</f>
        <v>7.5</v>
      </c>
      <c r="AY941" s="687">
        <f>'16. Востокгазпром'!BU88</f>
        <v>0</v>
      </c>
      <c r="AZ941" s="687">
        <f t="shared" si="1947"/>
        <v>-7.5</v>
      </c>
      <c r="BA941" s="688">
        <f t="shared" si="1948"/>
        <v>0</v>
      </c>
      <c r="BB941" s="687">
        <f>'16. Востокгазпром'!BY88</f>
        <v>18.5</v>
      </c>
      <c r="BC941" s="687">
        <f>'16. Востокгазпром'!CA88</f>
        <v>0</v>
      </c>
      <c r="BD941" s="687">
        <f t="shared" si="1949"/>
        <v>-18.5</v>
      </c>
      <c r="BE941" s="688">
        <f t="shared" si="1950"/>
        <v>0</v>
      </c>
      <c r="BF941" s="687">
        <f>'16. Востокгазпром'!CE88</f>
        <v>11.5</v>
      </c>
      <c r="BG941" s="687">
        <f>'16. Востокгазпром'!CG88</f>
        <v>0</v>
      </c>
      <c r="BH941" s="687">
        <f t="shared" si="1951"/>
        <v>-11.5</v>
      </c>
      <c r="BI941" s="688">
        <f t="shared" si="1952"/>
        <v>0</v>
      </c>
      <c r="BJ941" s="687">
        <f t="shared" si="1953"/>
        <v>56.4</v>
      </c>
      <c r="BK941" s="687">
        <f t="shared" si="1954"/>
        <v>0</v>
      </c>
      <c r="BL941" s="687">
        <f t="shared" si="1955"/>
        <v>-56.4</v>
      </c>
      <c r="BM941" s="688">
        <f t="shared" si="1956"/>
        <v>0</v>
      </c>
      <c r="BN941" s="687">
        <f>'16. Востокгазпром'!CQ88</f>
        <v>19.600000000000001</v>
      </c>
      <c r="BO941" s="687">
        <f>'16. Востокгазпром'!CS88</f>
        <v>0</v>
      </c>
      <c r="BP941" s="687">
        <f t="shared" si="1957"/>
        <v>-19.600000000000001</v>
      </c>
      <c r="BQ941" s="688">
        <f t="shared" si="1958"/>
        <v>0</v>
      </c>
      <c r="BR941" s="687">
        <f>'16. Востокгазпром'!CW88</f>
        <v>18.399999999999999</v>
      </c>
      <c r="BS941" s="687">
        <f>'16. Востокгазпром'!CY88</f>
        <v>0</v>
      </c>
      <c r="BT941" s="687">
        <f t="shared" si="1959"/>
        <v>-18.399999999999999</v>
      </c>
      <c r="BU941" s="688">
        <f t="shared" si="1960"/>
        <v>0</v>
      </c>
      <c r="BV941" s="687">
        <f>'16. Востокгазпром'!DC88</f>
        <v>18.399999999999999</v>
      </c>
      <c r="BW941" s="687">
        <f>'16. Востокгазпром'!DE88</f>
        <v>0</v>
      </c>
      <c r="BX941" s="687">
        <f t="shared" si="1961"/>
        <v>-18.399999999999999</v>
      </c>
      <c r="BY941" s="688">
        <f t="shared" si="1962"/>
        <v>0</v>
      </c>
    </row>
    <row r="942" spans="2:77" ht="20.100000000000001" customHeight="1">
      <c r="C942" s="754" t="s">
        <v>948</v>
      </c>
      <c r="D942" s="528"/>
      <c r="E942" s="528"/>
      <c r="F942" s="529"/>
      <c r="G942" s="530" t="s">
        <v>1004</v>
      </c>
      <c r="H942" s="530"/>
      <c r="I942" s="691" t="s">
        <v>883</v>
      </c>
      <c r="J942" s="687">
        <f t="shared" si="1919"/>
        <v>183.5</v>
      </c>
      <c r="K942" s="687">
        <f t="shared" si="1920"/>
        <v>0</v>
      </c>
      <c r="L942" s="687">
        <f t="shared" si="1921"/>
        <v>-183.5</v>
      </c>
      <c r="M942" s="688">
        <f t="shared" si="1922"/>
        <v>0</v>
      </c>
      <c r="N942" s="687">
        <f t="shared" si="1923"/>
        <v>42.5</v>
      </c>
      <c r="O942" s="687">
        <f t="shared" si="1924"/>
        <v>0</v>
      </c>
      <c r="P942" s="687">
        <f t="shared" si="1925"/>
        <v>-42.5</v>
      </c>
      <c r="Q942" s="688">
        <f t="shared" si="1926"/>
        <v>0</v>
      </c>
      <c r="R942" s="687">
        <f>'16. Востокгазпром'!W89</f>
        <v>18.3</v>
      </c>
      <c r="S942" s="687">
        <f>'16. Востокгазпром'!Y89</f>
        <v>0</v>
      </c>
      <c r="T942" s="687">
        <f t="shared" si="1927"/>
        <v>-18.3</v>
      </c>
      <c r="U942" s="688">
        <f t="shared" si="1928"/>
        <v>0</v>
      </c>
      <c r="V942" s="687">
        <f>'16. Востокгазпром'!AC89</f>
        <v>8.6999999999999993</v>
      </c>
      <c r="W942" s="687">
        <f>'16. Востокгазпром'!AE89</f>
        <v>0</v>
      </c>
      <c r="X942" s="687">
        <f t="shared" si="1929"/>
        <v>-8.6999999999999993</v>
      </c>
      <c r="Y942" s="688">
        <f t="shared" si="1930"/>
        <v>0</v>
      </c>
      <c r="Z942" s="687">
        <f>'16. Востокгазпром'!AI89</f>
        <v>15.5</v>
      </c>
      <c r="AA942" s="687">
        <f>'16. Востокгазпром'!AK89</f>
        <v>0</v>
      </c>
      <c r="AB942" s="687">
        <f t="shared" si="1931"/>
        <v>-15.5</v>
      </c>
      <c r="AC942" s="688">
        <f t="shared" si="1932"/>
        <v>0</v>
      </c>
      <c r="AD942" s="687">
        <f t="shared" si="1933"/>
        <v>46.8</v>
      </c>
      <c r="AE942" s="687">
        <f t="shared" si="1934"/>
        <v>0</v>
      </c>
      <c r="AF942" s="687">
        <f t="shared" si="1935"/>
        <v>-46.8</v>
      </c>
      <c r="AG942" s="688">
        <f t="shared" si="1936"/>
        <v>0</v>
      </c>
      <c r="AH942" s="687">
        <f>'16. Востокгазпром'!AU89</f>
        <v>17.2</v>
      </c>
      <c r="AI942" s="687">
        <f>'16. Востокгазпром'!AW89</f>
        <v>0</v>
      </c>
      <c r="AJ942" s="687">
        <f t="shared" si="1937"/>
        <v>-17.2</v>
      </c>
      <c r="AK942" s="688">
        <f t="shared" si="1938"/>
        <v>0</v>
      </c>
      <c r="AL942" s="687">
        <f>'16. Востокгазпром'!BA89</f>
        <v>16.2</v>
      </c>
      <c r="AM942" s="687">
        <f>'16. Востокгазпром'!BC89</f>
        <v>0</v>
      </c>
      <c r="AN942" s="687">
        <f t="shared" si="1939"/>
        <v>-16.2</v>
      </c>
      <c r="AO942" s="688">
        <f t="shared" si="1940"/>
        <v>0</v>
      </c>
      <c r="AP942" s="687">
        <f>'16. Востокгазпром'!BG89</f>
        <v>13.4</v>
      </c>
      <c r="AQ942" s="687">
        <f>'16. Востокгазпром'!BI89</f>
        <v>0</v>
      </c>
      <c r="AR942" s="687">
        <f t="shared" si="1941"/>
        <v>-13.4</v>
      </c>
      <c r="AS942" s="688">
        <f t="shared" si="1942"/>
        <v>0</v>
      </c>
      <c r="AT942" s="687">
        <f t="shared" si="1943"/>
        <v>42.7</v>
      </c>
      <c r="AU942" s="687">
        <f t="shared" si="1944"/>
        <v>0</v>
      </c>
      <c r="AV942" s="687">
        <f t="shared" si="1945"/>
        <v>-42.7</v>
      </c>
      <c r="AW942" s="688">
        <f t="shared" si="1946"/>
        <v>0</v>
      </c>
      <c r="AX942" s="687">
        <f>'16. Востокгазпром'!BS89</f>
        <v>7.4</v>
      </c>
      <c r="AY942" s="687">
        <f>'16. Востокгазпром'!BU89</f>
        <v>0</v>
      </c>
      <c r="AZ942" s="687">
        <f t="shared" si="1947"/>
        <v>-7.4</v>
      </c>
      <c r="BA942" s="688">
        <f t="shared" si="1948"/>
        <v>0</v>
      </c>
      <c r="BB942" s="687">
        <f>'16. Востокгазпром'!BY89</f>
        <v>18.3</v>
      </c>
      <c r="BC942" s="687">
        <f>'16. Востокгазпром'!CA89</f>
        <v>0</v>
      </c>
      <c r="BD942" s="687">
        <f t="shared" si="1949"/>
        <v>-18.3</v>
      </c>
      <c r="BE942" s="688">
        <f t="shared" si="1950"/>
        <v>0</v>
      </c>
      <c r="BF942" s="687">
        <f>'16. Востокгазпром'!CE89</f>
        <v>17</v>
      </c>
      <c r="BG942" s="687">
        <f>'16. Востокгазпром'!CG89</f>
        <v>0</v>
      </c>
      <c r="BH942" s="687">
        <f t="shared" si="1951"/>
        <v>-17</v>
      </c>
      <c r="BI942" s="688">
        <f t="shared" si="1952"/>
        <v>0</v>
      </c>
      <c r="BJ942" s="687">
        <f t="shared" si="1953"/>
        <v>51.5</v>
      </c>
      <c r="BK942" s="687">
        <f t="shared" si="1954"/>
        <v>0</v>
      </c>
      <c r="BL942" s="687">
        <f t="shared" si="1955"/>
        <v>-51.5</v>
      </c>
      <c r="BM942" s="688">
        <f t="shared" si="1956"/>
        <v>0</v>
      </c>
      <c r="BN942" s="687">
        <f>'16. Востокгазпром'!CQ89</f>
        <v>17.5</v>
      </c>
      <c r="BO942" s="687">
        <f>'16. Востокгазпром'!CS89</f>
        <v>0</v>
      </c>
      <c r="BP942" s="687">
        <f t="shared" si="1957"/>
        <v>-17.5</v>
      </c>
      <c r="BQ942" s="688">
        <f t="shared" si="1958"/>
        <v>0</v>
      </c>
      <c r="BR942" s="687">
        <f>'16. Востокгазпром'!CW89</f>
        <v>17.5</v>
      </c>
      <c r="BS942" s="687">
        <f>'16. Востокгазпром'!CY89</f>
        <v>0</v>
      </c>
      <c r="BT942" s="687">
        <f t="shared" si="1959"/>
        <v>-17.5</v>
      </c>
      <c r="BU942" s="688">
        <f t="shared" si="1960"/>
        <v>0</v>
      </c>
      <c r="BV942" s="687">
        <f>'16. Востокгазпром'!DC89</f>
        <v>16.5</v>
      </c>
      <c r="BW942" s="687">
        <f>'16. Востокгазпром'!DE89</f>
        <v>0</v>
      </c>
      <c r="BX942" s="687">
        <f t="shared" si="1961"/>
        <v>-16.5</v>
      </c>
      <c r="BY942" s="688">
        <f t="shared" si="1962"/>
        <v>0</v>
      </c>
    </row>
    <row r="943" spans="2:77" ht="20.100000000000001" customHeight="1">
      <c r="C943" s="755"/>
      <c r="D943" s="528"/>
      <c r="E943" s="528"/>
      <c r="F943" s="529"/>
      <c r="G943" s="530" t="s">
        <v>1005</v>
      </c>
      <c r="H943" s="530"/>
      <c r="I943" s="691" t="s">
        <v>889</v>
      </c>
      <c r="J943" s="687">
        <f t="shared" si="1919"/>
        <v>243.5</v>
      </c>
      <c r="K943" s="687">
        <f t="shared" si="1920"/>
        <v>0</v>
      </c>
      <c r="L943" s="687">
        <f t="shared" si="1921"/>
        <v>-243.5</v>
      </c>
      <c r="M943" s="688">
        <f t="shared" si="1922"/>
        <v>0</v>
      </c>
      <c r="N943" s="687">
        <f t="shared" si="1923"/>
        <v>56.900000000000006</v>
      </c>
      <c r="O943" s="687">
        <f t="shared" si="1924"/>
        <v>0</v>
      </c>
      <c r="P943" s="687">
        <f t="shared" si="1925"/>
        <v>-56.900000000000006</v>
      </c>
      <c r="Q943" s="688">
        <f t="shared" si="1926"/>
        <v>0</v>
      </c>
      <c r="R943" s="687">
        <f>'16. Востокгазпром'!W90</f>
        <v>24.5</v>
      </c>
      <c r="S943" s="687">
        <f>'16. Востокгазпром'!Y90</f>
        <v>0</v>
      </c>
      <c r="T943" s="687">
        <f t="shared" si="1927"/>
        <v>-24.5</v>
      </c>
      <c r="U943" s="688">
        <f t="shared" si="1928"/>
        <v>0</v>
      </c>
      <c r="V943" s="687">
        <f>'16. Востокгазпром'!AC90</f>
        <v>11.7</v>
      </c>
      <c r="W943" s="687">
        <f>'16. Востокгазпром'!AE90</f>
        <v>0</v>
      </c>
      <c r="X943" s="687">
        <f t="shared" si="1929"/>
        <v>-11.7</v>
      </c>
      <c r="Y943" s="688">
        <f t="shared" si="1930"/>
        <v>0</v>
      </c>
      <c r="Z943" s="687">
        <f>'16. Востокгазпром'!AI90</f>
        <v>20.7</v>
      </c>
      <c r="AA943" s="687">
        <f>'16. Востокгазпром'!AK90</f>
        <v>0</v>
      </c>
      <c r="AB943" s="687">
        <f t="shared" si="1931"/>
        <v>-20.7</v>
      </c>
      <c r="AC943" s="688">
        <f t="shared" si="1932"/>
        <v>0</v>
      </c>
      <c r="AD943" s="687">
        <f t="shared" si="1933"/>
        <v>61.900000000000006</v>
      </c>
      <c r="AE943" s="687">
        <f t="shared" si="1934"/>
        <v>0</v>
      </c>
      <c r="AF943" s="687">
        <f t="shared" si="1935"/>
        <v>-61.900000000000006</v>
      </c>
      <c r="AG943" s="688">
        <f t="shared" si="1936"/>
        <v>0</v>
      </c>
      <c r="AH943" s="687">
        <f>'16. Востокгазпром'!AU90</f>
        <v>22.8</v>
      </c>
      <c r="AI943" s="687">
        <f>'16. Востокгазпром'!AW90</f>
        <v>0</v>
      </c>
      <c r="AJ943" s="687">
        <f t="shared" si="1937"/>
        <v>-22.8</v>
      </c>
      <c r="AK943" s="688">
        <f t="shared" si="1938"/>
        <v>0</v>
      </c>
      <c r="AL943" s="687">
        <f>'16. Востокгазпром'!BA90</f>
        <v>21.4</v>
      </c>
      <c r="AM943" s="687">
        <f>'16. Востокгазпром'!BC90</f>
        <v>0</v>
      </c>
      <c r="AN943" s="687">
        <f t="shared" si="1939"/>
        <v>-21.4</v>
      </c>
      <c r="AO943" s="688">
        <f t="shared" si="1940"/>
        <v>0</v>
      </c>
      <c r="AP943" s="687">
        <f>'16. Востокгазпром'!BG90</f>
        <v>17.7</v>
      </c>
      <c r="AQ943" s="687">
        <f>'16. Востокгазпром'!BI90</f>
        <v>0</v>
      </c>
      <c r="AR943" s="687">
        <f t="shared" si="1941"/>
        <v>-17.7</v>
      </c>
      <c r="AS943" s="688">
        <f t="shared" si="1942"/>
        <v>0</v>
      </c>
      <c r="AT943" s="687">
        <f t="shared" si="1943"/>
        <v>56.6</v>
      </c>
      <c r="AU943" s="687">
        <f t="shared" si="1944"/>
        <v>0</v>
      </c>
      <c r="AV943" s="687">
        <f t="shared" si="1945"/>
        <v>-56.6</v>
      </c>
      <c r="AW943" s="688">
        <f t="shared" si="1946"/>
        <v>0</v>
      </c>
      <c r="AX943" s="687">
        <f>'16. Востокгазпром'!BS90</f>
        <v>9.8000000000000007</v>
      </c>
      <c r="AY943" s="687">
        <f>'16. Востокгазпром'!BU90</f>
        <v>0</v>
      </c>
      <c r="AZ943" s="687">
        <f t="shared" si="1947"/>
        <v>-9.8000000000000007</v>
      </c>
      <c r="BA943" s="688">
        <f t="shared" si="1948"/>
        <v>0</v>
      </c>
      <c r="BB943" s="687">
        <f>'16. Востокгазпром'!BY90</f>
        <v>24.2</v>
      </c>
      <c r="BC943" s="687">
        <f>'16. Востокгазпром'!CA90</f>
        <v>0</v>
      </c>
      <c r="BD943" s="687">
        <f t="shared" si="1949"/>
        <v>-24.2</v>
      </c>
      <c r="BE943" s="688">
        <f t="shared" si="1950"/>
        <v>0</v>
      </c>
      <c r="BF943" s="687">
        <f>'16. Востокгазпром'!CE90</f>
        <v>22.6</v>
      </c>
      <c r="BG943" s="687">
        <f>'16. Востокгазпром'!CG90</f>
        <v>0</v>
      </c>
      <c r="BH943" s="687">
        <f t="shared" si="1951"/>
        <v>-22.6</v>
      </c>
      <c r="BI943" s="688">
        <f t="shared" si="1952"/>
        <v>0</v>
      </c>
      <c r="BJ943" s="687">
        <f t="shared" si="1953"/>
        <v>68.100000000000009</v>
      </c>
      <c r="BK943" s="687">
        <f t="shared" si="1954"/>
        <v>0</v>
      </c>
      <c r="BL943" s="687">
        <f t="shared" si="1955"/>
        <v>-68.100000000000009</v>
      </c>
      <c r="BM943" s="688">
        <f t="shared" si="1956"/>
        <v>0</v>
      </c>
      <c r="BN943" s="687">
        <f>'16. Востокгазпром'!CQ90</f>
        <v>23.3</v>
      </c>
      <c r="BO943" s="687">
        <f>'16. Востокгазпром'!CS90</f>
        <v>0</v>
      </c>
      <c r="BP943" s="687">
        <f t="shared" si="1957"/>
        <v>-23.3</v>
      </c>
      <c r="BQ943" s="688">
        <f t="shared" si="1958"/>
        <v>0</v>
      </c>
      <c r="BR943" s="687">
        <f>'16. Востокгазпром'!CW90</f>
        <v>23.1</v>
      </c>
      <c r="BS943" s="687">
        <f>'16. Востокгазпром'!CY90</f>
        <v>0</v>
      </c>
      <c r="BT943" s="687">
        <f t="shared" si="1959"/>
        <v>-23.1</v>
      </c>
      <c r="BU943" s="688">
        <f t="shared" si="1960"/>
        <v>0</v>
      </c>
      <c r="BV943" s="687">
        <f>'16. Востокгазпром'!DC90</f>
        <v>21.7</v>
      </c>
      <c r="BW943" s="687">
        <f>'16. Востокгазпром'!DE90</f>
        <v>0</v>
      </c>
      <c r="BX943" s="687">
        <f t="shared" si="1961"/>
        <v>-21.7</v>
      </c>
      <c r="BY943" s="688">
        <f t="shared" si="1962"/>
        <v>0</v>
      </c>
    </row>
    <row r="944" spans="2:77" ht="20.100000000000001" customHeight="1">
      <c r="B944" s="747" t="s">
        <v>1006</v>
      </c>
      <c r="C944" s="758" t="s">
        <v>990</v>
      </c>
      <c r="D944" s="528"/>
      <c r="E944" s="528"/>
      <c r="F944" s="529"/>
      <c r="G944" s="530" t="s">
        <v>1007</v>
      </c>
      <c r="H944" s="530"/>
      <c r="I944" s="446" t="s">
        <v>883</v>
      </c>
      <c r="J944" s="687">
        <f t="shared" si="1919"/>
        <v>262.7</v>
      </c>
      <c r="K944" s="687">
        <f t="shared" si="1920"/>
        <v>0</v>
      </c>
      <c r="L944" s="687">
        <f t="shared" si="1921"/>
        <v>-262.7</v>
      </c>
      <c r="M944" s="688">
        <f t="shared" si="1922"/>
        <v>0</v>
      </c>
      <c r="N944" s="687">
        <f t="shared" si="1923"/>
        <v>47.5</v>
      </c>
      <c r="O944" s="687">
        <f t="shared" si="1924"/>
        <v>0</v>
      </c>
      <c r="P944" s="687">
        <f t="shared" si="1925"/>
        <v>-47.5</v>
      </c>
      <c r="Q944" s="688">
        <f t="shared" si="1926"/>
        <v>0</v>
      </c>
      <c r="R944" s="687">
        <f>'16. Востокгазпром'!W91</f>
        <v>22.6</v>
      </c>
      <c r="S944" s="687">
        <f>'16. Востокгазпром'!Y91</f>
        <v>0</v>
      </c>
      <c r="T944" s="687">
        <f t="shared" si="1927"/>
        <v>-22.6</v>
      </c>
      <c r="U944" s="688">
        <f t="shared" si="1928"/>
        <v>0</v>
      </c>
      <c r="V944" s="687">
        <f>'16. Востокгазпром'!AC91</f>
        <v>6.9</v>
      </c>
      <c r="W944" s="687">
        <f>'16. Востокгазпром'!AE91</f>
        <v>0</v>
      </c>
      <c r="X944" s="687">
        <f t="shared" si="1929"/>
        <v>-6.9</v>
      </c>
      <c r="Y944" s="688">
        <f t="shared" si="1930"/>
        <v>0</v>
      </c>
      <c r="Z944" s="687">
        <f>'16. Востокгазпром'!AI91</f>
        <v>18</v>
      </c>
      <c r="AA944" s="687">
        <f>'16. Востокгазпром'!AK91</f>
        <v>0</v>
      </c>
      <c r="AB944" s="687">
        <f t="shared" si="1931"/>
        <v>-18</v>
      </c>
      <c r="AC944" s="688">
        <f t="shared" si="1932"/>
        <v>0</v>
      </c>
      <c r="AD944" s="687">
        <f t="shared" si="1933"/>
        <v>71</v>
      </c>
      <c r="AE944" s="687">
        <f t="shared" si="1934"/>
        <v>0</v>
      </c>
      <c r="AF944" s="687">
        <f t="shared" si="1935"/>
        <v>-71</v>
      </c>
      <c r="AG944" s="688">
        <f t="shared" si="1936"/>
        <v>0</v>
      </c>
      <c r="AH944" s="687">
        <f>'16. Востокгазпром'!AU91</f>
        <v>22.4</v>
      </c>
      <c r="AI944" s="687">
        <f>'16. Востокгазпром'!AW91</f>
        <v>0</v>
      </c>
      <c r="AJ944" s="687">
        <f t="shared" si="1937"/>
        <v>-22.4</v>
      </c>
      <c r="AK944" s="688">
        <f t="shared" si="1938"/>
        <v>0</v>
      </c>
      <c r="AL944" s="687">
        <f>'16. Востокгазпром'!BA91</f>
        <v>23.6</v>
      </c>
      <c r="AM944" s="687">
        <f>'16. Востокгазпром'!BC91</f>
        <v>0</v>
      </c>
      <c r="AN944" s="687">
        <f t="shared" si="1939"/>
        <v>-23.6</v>
      </c>
      <c r="AO944" s="688">
        <f t="shared" si="1940"/>
        <v>0</v>
      </c>
      <c r="AP944" s="687">
        <f>'16. Востокгазпром'!BG91</f>
        <v>25</v>
      </c>
      <c r="AQ944" s="687">
        <f>'16. Востокгазпром'!BI91</f>
        <v>0</v>
      </c>
      <c r="AR944" s="687">
        <f t="shared" si="1941"/>
        <v>-25</v>
      </c>
      <c r="AS944" s="688">
        <f t="shared" si="1942"/>
        <v>0</v>
      </c>
      <c r="AT944" s="687">
        <f t="shared" si="1943"/>
        <v>62</v>
      </c>
      <c r="AU944" s="687">
        <f t="shared" si="1944"/>
        <v>0</v>
      </c>
      <c r="AV944" s="687">
        <f t="shared" si="1945"/>
        <v>-62</v>
      </c>
      <c r="AW944" s="688">
        <f t="shared" si="1946"/>
        <v>0</v>
      </c>
      <c r="AX944" s="687">
        <f>'16. Востокгазпром'!BS91</f>
        <v>13.9</v>
      </c>
      <c r="AY944" s="687">
        <f>'16. Востокгазпром'!BU91</f>
        <v>0</v>
      </c>
      <c r="AZ944" s="687">
        <f t="shared" si="1947"/>
        <v>-13.9</v>
      </c>
      <c r="BA944" s="688">
        <f t="shared" si="1948"/>
        <v>0</v>
      </c>
      <c r="BB944" s="687">
        <f>'16. Востокгазпром'!BY91</f>
        <v>22.6</v>
      </c>
      <c r="BC944" s="687">
        <f>'16. Востокгазпром'!CA91</f>
        <v>0</v>
      </c>
      <c r="BD944" s="687">
        <f t="shared" si="1949"/>
        <v>-22.6</v>
      </c>
      <c r="BE944" s="688">
        <f t="shared" si="1950"/>
        <v>0</v>
      </c>
      <c r="BF944" s="687">
        <f>'16. Востокгазпром'!CE91</f>
        <v>25.5</v>
      </c>
      <c r="BG944" s="687">
        <f>'16. Востокгазпром'!CG91</f>
        <v>0</v>
      </c>
      <c r="BH944" s="687">
        <f t="shared" si="1951"/>
        <v>-25.5</v>
      </c>
      <c r="BI944" s="688">
        <f t="shared" si="1952"/>
        <v>0</v>
      </c>
      <c r="BJ944" s="687">
        <f t="shared" si="1953"/>
        <v>82.199999999999989</v>
      </c>
      <c r="BK944" s="687">
        <f t="shared" si="1954"/>
        <v>0</v>
      </c>
      <c r="BL944" s="687">
        <f t="shared" si="1955"/>
        <v>-82.199999999999989</v>
      </c>
      <c r="BM944" s="688">
        <f t="shared" si="1956"/>
        <v>0</v>
      </c>
      <c r="BN944" s="687">
        <f>'16. Востокгазпром'!CQ91</f>
        <v>25</v>
      </c>
      <c r="BO944" s="687">
        <f>'16. Востокгазпром'!CS91</f>
        <v>0</v>
      </c>
      <c r="BP944" s="687">
        <f t="shared" si="1957"/>
        <v>-25</v>
      </c>
      <c r="BQ944" s="688">
        <f t="shared" si="1958"/>
        <v>0</v>
      </c>
      <c r="BR944" s="687">
        <f>'16. Востокгазпром'!CW91</f>
        <v>24.9</v>
      </c>
      <c r="BS944" s="687">
        <f>'16. Востокгазпром'!CY91</f>
        <v>0</v>
      </c>
      <c r="BT944" s="687">
        <f t="shared" si="1959"/>
        <v>-24.9</v>
      </c>
      <c r="BU944" s="688">
        <f t="shared" si="1960"/>
        <v>0</v>
      </c>
      <c r="BV944" s="687">
        <f>'16. Востокгазпром'!DC91</f>
        <v>32.299999999999997</v>
      </c>
      <c r="BW944" s="687">
        <f>'16. Востокгазпром'!DE91</f>
        <v>0</v>
      </c>
      <c r="BX944" s="687">
        <f t="shared" si="1961"/>
        <v>-32.299999999999997</v>
      </c>
      <c r="BY944" s="688">
        <f t="shared" si="1962"/>
        <v>0</v>
      </c>
    </row>
    <row r="945" spans="2:77" ht="20.100000000000001" customHeight="1">
      <c r="B945" s="747"/>
      <c r="C945" s="755"/>
      <c r="D945" s="528"/>
      <c r="E945" s="528"/>
      <c r="F945" s="529"/>
      <c r="G945" s="530" t="s">
        <v>1008</v>
      </c>
      <c r="H945" s="530"/>
      <c r="I945" s="714" t="s">
        <v>889</v>
      </c>
      <c r="J945" s="687">
        <f t="shared" si="1919"/>
        <v>347.9</v>
      </c>
      <c r="K945" s="687">
        <f t="shared" si="1920"/>
        <v>0</v>
      </c>
      <c r="L945" s="687">
        <f t="shared" si="1921"/>
        <v>-347.9</v>
      </c>
      <c r="M945" s="688">
        <f t="shared" si="1922"/>
        <v>0</v>
      </c>
      <c r="N945" s="687">
        <f t="shared" si="1923"/>
        <v>63.6</v>
      </c>
      <c r="O945" s="687">
        <f t="shared" si="1924"/>
        <v>0</v>
      </c>
      <c r="P945" s="687">
        <f t="shared" si="1925"/>
        <v>-63.6</v>
      </c>
      <c r="Q945" s="688">
        <f t="shared" si="1926"/>
        <v>0</v>
      </c>
      <c r="R945" s="687">
        <f>'16. Востокгазпром'!W92</f>
        <v>30.2</v>
      </c>
      <c r="S945" s="687">
        <f>'16. Востокгазпром'!Y92</f>
        <v>0</v>
      </c>
      <c r="T945" s="687">
        <f t="shared" si="1927"/>
        <v>-30.2</v>
      </c>
      <c r="U945" s="688">
        <f t="shared" si="1928"/>
        <v>0</v>
      </c>
      <c r="V945" s="687">
        <f>'16. Востокгазпром'!AC92</f>
        <v>9.3000000000000007</v>
      </c>
      <c r="W945" s="687">
        <f>'16. Востокгазпром'!AE92</f>
        <v>0</v>
      </c>
      <c r="X945" s="687">
        <f t="shared" si="1929"/>
        <v>-9.3000000000000007</v>
      </c>
      <c r="Y945" s="688">
        <f t="shared" si="1930"/>
        <v>0</v>
      </c>
      <c r="Z945" s="687">
        <f>'16. Востокгазпром'!AI92</f>
        <v>24.1</v>
      </c>
      <c r="AA945" s="687">
        <f>'16. Востокгазпром'!AK92</f>
        <v>0</v>
      </c>
      <c r="AB945" s="687">
        <f t="shared" si="1931"/>
        <v>-24.1</v>
      </c>
      <c r="AC945" s="688">
        <f t="shared" si="1932"/>
        <v>0</v>
      </c>
      <c r="AD945" s="687">
        <f t="shared" si="1933"/>
        <v>93.699999999999989</v>
      </c>
      <c r="AE945" s="687">
        <f t="shared" si="1934"/>
        <v>0</v>
      </c>
      <c r="AF945" s="687">
        <f t="shared" si="1935"/>
        <v>-93.699999999999989</v>
      </c>
      <c r="AG945" s="688">
        <f t="shared" si="1936"/>
        <v>0</v>
      </c>
      <c r="AH945" s="687">
        <f>'16. Востокгазпром'!AU92</f>
        <v>29.7</v>
      </c>
      <c r="AI945" s="687">
        <f>'16. Востокгазпром'!AW92</f>
        <v>0</v>
      </c>
      <c r="AJ945" s="687">
        <f t="shared" si="1937"/>
        <v>-29.7</v>
      </c>
      <c r="AK945" s="688">
        <f t="shared" si="1938"/>
        <v>0</v>
      </c>
      <c r="AL945" s="687">
        <f>'16. Востокгазпром'!BA92</f>
        <v>31.1</v>
      </c>
      <c r="AM945" s="687">
        <f>'16. Востокгазпром'!BC92</f>
        <v>0</v>
      </c>
      <c r="AN945" s="687">
        <f t="shared" si="1939"/>
        <v>-31.1</v>
      </c>
      <c r="AO945" s="688">
        <f t="shared" si="1940"/>
        <v>0</v>
      </c>
      <c r="AP945" s="687">
        <f>'16. Востокгазпром'!BG92</f>
        <v>32.9</v>
      </c>
      <c r="AQ945" s="687">
        <f>'16. Востокгазпром'!BI92</f>
        <v>0</v>
      </c>
      <c r="AR945" s="687">
        <f t="shared" si="1941"/>
        <v>-32.9</v>
      </c>
      <c r="AS945" s="688">
        <f t="shared" si="1942"/>
        <v>0</v>
      </c>
      <c r="AT945" s="687">
        <f t="shared" si="1943"/>
        <v>82</v>
      </c>
      <c r="AU945" s="687">
        <f t="shared" si="1944"/>
        <v>0</v>
      </c>
      <c r="AV945" s="687">
        <f t="shared" si="1945"/>
        <v>-82</v>
      </c>
      <c r="AW945" s="688">
        <f t="shared" si="1946"/>
        <v>0</v>
      </c>
      <c r="AX945" s="687">
        <f>'16. Востокгазпром'!BS92</f>
        <v>18.3</v>
      </c>
      <c r="AY945" s="687">
        <f>'16. Востокгазпром'!BU92</f>
        <v>0</v>
      </c>
      <c r="AZ945" s="687">
        <f t="shared" si="1947"/>
        <v>-18.3</v>
      </c>
      <c r="BA945" s="688">
        <f t="shared" si="1948"/>
        <v>0</v>
      </c>
      <c r="BB945" s="687">
        <f>'16. Востокгазпром'!BY92</f>
        <v>29.9</v>
      </c>
      <c r="BC945" s="687">
        <f>'16. Востокгазпром'!CA92</f>
        <v>0</v>
      </c>
      <c r="BD945" s="687">
        <f t="shared" si="1949"/>
        <v>-29.9</v>
      </c>
      <c r="BE945" s="688">
        <f t="shared" si="1950"/>
        <v>0</v>
      </c>
      <c r="BF945" s="687">
        <f>'16. Востокгазпром'!CE92</f>
        <v>33.799999999999997</v>
      </c>
      <c r="BG945" s="687">
        <f>'16. Востокгазпром'!CG92</f>
        <v>0</v>
      </c>
      <c r="BH945" s="687">
        <f t="shared" si="1951"/>
        <v>-33.799999999999997</v>
      </c>
      <c r="BI945" s="688">
        <f t="shared" si="1952"/>
        <v>0</v>
      </c>
      <c r="BJ945" s="687">
        <f t="shared" si="1953"/>
        <v>108.6</v>
      </c>
      <c r="BK945" s="687">
        <f t="shared" si="1954"/>
        <v>0</v>
      </c>
      <c r="BL945" s="687">
        <f t="shared" si="1955"/>
        <v>-108.6</v>
      </c>
      <c r="BM945" s="688">
        <f t="shared" si="1956"/>
        <v>0</v>
      </c>
      <c r="BN945" s="687">
        <f>'16. Востокгазпром'!CQ92</f>
        <v>33.200000000000003</v>
      </c>
      <c r="BO945" s="687">
        <f>'16. Востокгазпром'!CS92</f>
        <v>0</v>
      </c>
      <c r="BP945" s="687">
        <f t="shared" si="1957"/>
        <v>-33.200000000000003</v>
      </c>
      <c r="BQ945" s="688">
        <f t="shared" si="1958"/>
        <v>0</v>
      </c>
      <c r="BR945" s="687">
        <f>'16. Востокгазпром'!CW92</f>
        <v>32.799999999999997</v>
      </c>
      <c r="BS945" s="687">
        <f>'16. Востокгазпром'!CY92</f>
        <v>0</v>
      </c>
      <c r="BT945" s="687">
        <f t="shared" si="1959"/>
        <v>-32.799999999999997</v>
      </c>
      <c r="BU945" s="688">
        <f t="shared" si="1960"/>
        <v>0</v>
      </c>
      <c r="BV945" s="687">
        <f>'16. Востокгазпром'!DC92</f>
        <v>42.6</v>
      </c>
      <c r="BW945" s="687">
        <f>'16. Востокгазпром'!DE92</f>
        <v>0</v>
      </c>
      <c r="BX945" s="687">
        <f t="shared" si="1961"/>
        <v>-42.6</v>
      </c>
      <c r="BY945" s="688">
        <f t="shared" si="1962"/>
        <v>0</v>
      </c>
    </row>
    <row r="946" spans="2:77" ht="20.100000000000001" customHeight="1">
      <c r="C946" s="754" t="s">
        <v>930</v>
      </c>
      <c r="D946" s="528"/>
      <c r="E946" s="528"/>
      <c r="F946" s="529"/>
      <c r="G946" s="530" t="s">
        <v>1009</v>
      </c>
      <c r="H946" s="530"/>
      <c r="I946" s="691" t="s">
        <v>883</v>
      </c>
      <c r="J946" s="687">
        <f t="shared" si="1919"/>
        <v>262.7</v>
      </c>
      <c r="K946" s="687">
        <f t="shared" si="1920"/>
        <v>0</v>
      </c>
      <c r="L946" s="687">
        <f t="shared" si="1921"/>
        <v>-262.7</v>
      </c>
      <c r="M946" s="688">
        <f t="shared" si="1922"/>
        <v>0</v>
      </c>
      <c r="N946" s="687">
        <f t="shared" si="1923"/>
        <v>47.5</v>
      </c>
      <c r="O946" s="687">
        <f t="shared" si="1924"/>
        <v>0</v>
      </c>
      <c r="P946" s="687">
        <f t="shared" si="1925"/>
        <v>-47.5</v>
      </c>
      <c r="Q946" s="688">
        <f t="shared" si="1926"/>
        <v>0</v>
      </c>
      <c r="R946" s="687">
        <f>'16. Востокгазпром'!W93</f>
        <v>22.6</v>
      </c>
      <c r="S946" s="687">
        <f>'16. Востокгазпром'!Y93</f>
        <v>0</v>
      </c>
      <c r="T946" s="687">
        <f t="shared" si="1927"/>
        <v>-22.6</v>
      </c>
      <c r="U946" s="688">
        <f t="shared" si="1928"/>
        <v>0</v>
      </c>
      <c r="V946" s="687">
        <f>'16. Востокгазпром'!AC93</f>
        <v>6.9</v>
      </c>
      <c r="W946" s="687">
        <f>'16. Востокгазпром'!AE93</f>
        <v>0</v>
      </c>
      <c r="X946" s="687">
        <f t="shared" si="1929"/>
        <v>-6.9</v>
      </c>
      <c r="Y946" s="688">
        <f t="shared" si="1930"/>
        <v>0</v>
      </c>
      <c r="Z946" s="687">
        <f>'16. Востокгазпром'!AI93</f>
        <v>18</v>
      </c>
      <c r="AA946" s="687">
        <f>'16. Востокгазпром'!AK93</f>
        <v>0</v>
      </c>
      <c r="AB946" s="687">
        <f t="shared" si="1931"/>
        <v>-18</v>
      </c>
      <c r="AC946" s="688">
        <f t="shared" si="1932"/>
        <v>0</v>
      </c>
      <c r="AD946" s="687">
        <f t="shared" si="1933"/>
        <v>71</v>
      </c>
      <c r="AE946" s="687">
        <f t="shared" si="1934"/>
        <v>0</v>
      </c>
      <c r="AF946" s="687">
        <f t="shared" si="1935"/>
        <v>-71</v>
      </c>
      <c r="AG946" s="688">
        <f t="shared" si="1936"/>
        <v>0</v>
      </c>
      <c r="AH946" s="687">
        <f>'16. Востокгазпром'!AU93</f>
        <v>22.4</v>
      </c>
      <c r="AI946" s="687">
        <f>'16. Востокгазпром'!AW93</f>
        <v>0</v>
      </c>
      <c r="AJ946" s="687">
        <f t="shared" si="1937"/>
        <v>-22.4</v>
      </c>
      <c r="AK946" s="688">
        <f t="shared" si="1938"/>
        <v>0</v>
      </c>
      <c r="AL946" s="687">
        <f>'16. Востокгазпром'!BA93</f>
        <v>23.6</v>
      </c>
      <c r="AM946" s="687">
        <f>'16. Востокгазпром'!BC93</f>
        <v>0</v>
      </c>
      <c r="AN946" s="687">
        <f t="shared" si="1939"/>
        <v>-23.6</v>
      </c>
      <c r="AO946" s="688">
        <f t="shared" si="1940"/>
        <v>0</v>
      </c>
      <c r="AP946" s="687">
        <f>'16. Востокгазпром'!BG93</f>
        <v>25</v>
      </c>
      <c r="AQ946" s="687">
        <f>'16. Востокгазпром'!BI93</f>
        <v>0</v>
      </c>
      <c r="AR946" s="687">
        <f t="shared" si="1941"/>
        <v>-25</v>
      </c>
      <c r="AS946" s="688">
        <f t="shared" si="1942"/>
        <v>0</v>
      </c>
      <c r="AT946" s="687">
        <f t="shared" si="1943"/>
        <v>62</v>
      </c>
      <c r="AU946" s="687">
        <f t="shared" si="1944"/>
        <v>0</v>
      </c>
      <c r="AV946" s="687">
        <f t="shared" si="1945"/>
        <v>-62</v>
      </c>
      <c r="AW946" s="688">
        <f t="shared" si="1946"/>
        <v>0</v>
      </c>
      <c r="AX946" s="687">
        <f>'16. Востокгазпром'!BS93</f>
        <v>13.9</v>
      </c>
      <c r="AY946" s="687">
        <f>'16. Востокгазпром'!BU93</f>
        <v>0</v>
      </c>
      <c r="AZ946" s="687">
        <f t="shared" si="1947"/>
        <v>-13.9</v>
      </c>
      <c r="BA946" s="688">
        <f t="shared" si="1948"/>
        <v>0</v>
      </c>
      <c r="BB946" s="687">
        <f>'16. Востокгазпром'!BY93</f>
        <v>22.6</v>
      </c>
      <c r="BC946" s="687">
        <f>'16. Востокгазпром'!CA93</f>
        <v>0</v>
      </c>
      <c r="BD946" s="687">
        <f t="shared" si="1949"/>
        <v>-22.6</v>
      </c>
      <c r="BE946" s="688">
        <f t="shared" si="1950"/>
        <v>0</v>
      </c>
      <c r="BF946" s="687">
        <f>'16. Востокгазпром'!CE93</f>
        <v>25.5</v>
      </c>
      <c r="BG946" s="687">
        <f>'16. Востокгазпром'!CG93</f>
        <v>0</v>
      </c>
      <c r="BH946" s="687">
        <f t="shared" si="1951"/>
        <v>-25.5</v>
      </c>
      <c r="BI946" s="688">
        <f t="shared" si="1952"/>
        <v>0</v>
      </c>
      <c r="BJ946" s="687">
        <f t="shared" si="1953"/>
        <v>82.199999999999989</v>
      </c>
      <c r="BK946" s="687">
        <f t="shared" si="1954"/>
        <v>0</v>
      </c>
      <c r="BL946" s="687">
        <f t="shared" si="1955"/>
        <v>-82.199999999999989</v>
      </c>
      <c r="BM946" s="688">
        <f t="shared" si="1956"/>
        <v>0</v>
      </c>
      <c r="BN946" s="687">
        <f>'16. Востокгазпром'!CQ93</f>
        <v>25</v>
      </c>
      <c r="BO946" s="687">
        <f>'16. Востокгазпром'!CS93</f>
        <v>0</v>
      </c>
      <c r="BP946" s="687">
        <f t="shared" si="1957"/>
        <v>-25</v>
      </c>
      <c r="BQ946" s="688">
        <f t="shared" si="1958"/>
        <v>0</v>
      </c>
      <c r="BR946" s="687">
        <f>'16. Востокгазпром'!CW93</f>
        <v>24.9</v>
      </c>
      <c r="BS946" s="687">
        <f>'16. Востокгазпром'!CY93</f>
        <v>0</v>
      </c>
      <c r="BT946" s="687">
        <f t="shared" si="1959"/>
        <v>-24.9</v>
      </c>
      <c r="BU946" s="688">
        <f t="shared" si="1960"/>
        <v>0</v>
      </c>
      <c r="BV946" s="687">
        <f>'16. Востокгазпром'!DC93</f>
        <v>32.299999999999997</v>
      </c>
      <c r="BW946" s="687">
        <f>'16. Востокгазпром'!DE93</f>
        <v>0</v>
      </c>
      <c r="BX946" s="687">
        <f t="shared" si="1961"/>
        <v>-32.299999999999997</v>
      </c>
      <c r="BY946" s="688">
        <f t="shared" si="1962"/>
        <v>0</v>
      </c>
    </row>
    <row r="947" spans="2:77" ht="20.100000000000001" customHeight="1">
      <c r="C947" s="755"/>
      <c r="D947" s="528"/>
      <c r="E947" s="528"/>
      <c r="F947" s="529"/>
      <c r="G947" s="530" t="s">
        <v>1010</v>
      </c>
      <c r="H947" s="530"/>
      <c r="I947" s="691" t="s">
        <v>889</v>
      </c>
      <c r="J947" s="687">
        <f t="shared" si="1919"/>
        <v>347.9</v>
      </c>
      <c r="K947" s="687">
        <f t="shared" si="1920"/>
        <v>0</v>
      </c>
      <c r="L947" s="687">
        <f t="shared" si="1921"/>
        <v>-347.9</v>
      </c>
      <c r="M947" s="688">
        <f t="shared" si="1922"/>
        <v>0</v>
      </c>
      <c r="N947" s="687">
        <f t="shared" si="1923"/>
        <v>63.6</v>
      </c>
      <c r="O947" s="687">
        <f t="shared" si="1924"/>
        <v>0</v>
      </c>
      <c r="P947" s="687">
        <f t="shared" si="1925"/>
        <v>-63.6</v>
      </c>
      <c r="Q947" s="688">
        <f t="shared" si="1926"/>
        <v>0</v>
      </c>
      <c r="R947" s="687">
        <f>'16. Востокгазпром'!W94</f>
        <v>30.2</v>
      </c>
      <c r="S947" s="687">
        <f>'16. Востокгазпром'!Y94</f>
        <v>0</v>
      </c>
      <c r="T947" s="687">
        <f t="shared" si="1927"/>
        <v>-30.2</v>
      </c>
      <c r="U947" s="688">
        <f t="shared" si="1928"/>
        <v>0</v>
      </c>
      <c r="V947" s="687">
        <f>'16. Востокгазпром'!AC94</f>
        <v>9.3000000000000007</v>
      </c>
      <c r="W947" s="687">
        <f>'16. Востокгазпром'!AE94</f>
        <v>0</v>
      </c>
      <c r="X947" s="687">
        <f t="shared" si="1929"/>
        <v>-9.3000000000000007</v>
      </c>
      <c r="Y947" s="688">
        <f t="shared" si="1930"/>
        <v>0</v>
      </c>
      <c r="Z947" s="687">
        <f>'16. Востокгазпром'!AI94</f>
        <v>24.1</v>
      </c>
      <c r="AA947" s="687">
        <f>'16. Востокгазпром'!AK94</f>
        <v>0</v>
      </c>
      <c r="AB947" s="687">
        <f t="shared" si="1931"/>
        <v>-24.1</v>
      </c>
      <c r="AC947" s="688">
        <f t="shared" si="1932"/>
        <v>0</v>
      </c>
      <c r="AD947" s="687">
        <f t="shared" si="1933"/>
        <v>93.699999999999989</v>
      </c>
      <c r="AE947" s="687">
        <f t="shared" si="1934"/>
        <v>0</v>
      </c>
      <c r="AF947" s="687">
        <f t="shared" si="1935"/>
        <v>-93.699999999999989</v>
      </c>
      <c r="AG947" s="688">
        <f t="shared" si="1936"/>
        <v>0</v>
      </c>
      <c r="AH947" s="687">
        <f>'16. Востокгазпром'!AU94</f>
        <v>29.7</v>
      </c>
      <c r="AI947" s="687">
        <f>'16. Востокгазпром'!AW94</f>
        <v>0</v>
      </c>
      <c r="AJ947" s="687">
        <f t="shared" si="1937"/>
        <v>-29.7</v>
      </c>
      <c r="AK947" s="688">
        <f t="shared" si="1938"/>
        <v>0</v>
      </c>
      <c r="AL947" s="687">
        <f>'16. Востокгазпром'!BA94</f>
        <v>31.1</v>
      </c>
      <c r="AM947" s="687">
        <f>'16. Востокгазпром'!BC94</f>
        <v>0</v>
      </c>
      <c r="AN947" s="687">
        <f t="shared" si="1939"/>
        <v>-31.1</v>
      </c>
      <c r="AO947" s="688">
        <f t="shared" si="1940"/>
        <v>0</v>
      </c>
      <c r="AP947" s="687">
        <f>'16. Востокгазпром'!BG94</f>
        <v>32.9</v>
      </c>
      <c r="AQ947" s="687">
        <f>'16. Востокгазпром'!BI94</f>
        <v>0</v>
      </c>
      <c r="AR947" s="687">
        <f t="shared" si="1941"/>
        <v>-32.9</v>
      </c>
      <c r="AS947" s="688">
        <f t="shared" si="1942"/>
        <v>0</v>
      </c>
      <c r="AT947" s="687">
        <f t="shared" si="1943"/>
        <v>82</v>
      </c>
      <c r="AU947" s="687">
        <f t="shared" si="1944"/>
        <v>0</v>
      </c>
      <c r="AV947" s="687">
        <f t="shared" si="1945"/>
        <v>-82</v>
      </c>
      <c r="AW947" s="688">
        <f t="shared" si="1946"/>
        <v>0</v>
      </c>
      <c r="AX947" s="687">
        <f>'16. Востокгазпром'!BS94</f>
        <v>18.3</v>
      </c>
      <c r="AY947" s="687">
        <f>'16. Востокгазпром'!BU94</f>
        <v>0</v>
      </c>
      <c r="AZ947" s="687">
        <f t="shared" si="1947"/>
        <v>-18.3</v>
      </c>
      <c r="BA947" s="688">
        <f t="shared" si="1948"/>
        <v>0</v>
      </c>
      <c r="BB947" s="687">
        <f>'16. Востокгазпром'!BY94</f>
        <v>29.9</v>
      </c>
      <c r="BC947" s="687">
        <f>'16. Востокгазпром'!CA94</f>
        <v>0</v>
      </c>
      <c r="BD947" s="687">
        <f t="shared" si="1949"/>
        <v>-29.9</v>
      </c>
      <c r="BE947" s="688">
        <f t="shared" si="1950"/>
        <v>0</v>
      </c>
      <c r="BF947" s="687">
        <f>'16. Востокгазпром'!CE94</f>
        <v>33.799999999999997</v>
      </c>
      <c r="BG947" s="687">
        <f>'16. Востокгазпром'!CG94</f>
        <v>0</v>
      </c>
      <c r="BH947" s="687">
        <f t="shared" si="1951"/>
        <v>-33.799999999999997</v>
      </c>
      <c r="BI947" s="688">
        <f t="shared" si="1952"/>
        <v>0</v>
      </c>
      <c r="BJ947" s="687">
        <f t="shared" si="1953"/>
        <v>108.6</v>
      </c>
      <c r="BK947" s="687">
        <f t="shared" si="1954"/>
        <v>0</v>
      </c>
      <c r="BL947" s="687">
        <f t="shared" si="1955"/>
        <v>-108.6</v>
      </c>
      <c r="BM947" s="688">
        <f t="shared" si="1956"/>
        <v>0</v>
      </c>
      <c r="BN947" s="687">
        <f>'16. Востокгазпром'!CQ94</f>
        <v>33.200000000000003</v>
      </c>
      <c r="BO947" s="687">
        <f>'16. Востокгазпром'!CS94</f>
        <v>0</v>
      </c>
      <c r="BP947" s="687">
        <f t="shared" si="1957"/>
        <v>-33.200000000000003</v>
      </c>
      <c r="BQ947" s="688">
        <f t="shared" si="1958"/>
        <v>0</v>
      </c>
      <c r="BR947" s="687">
        <f>'16. Востокгазпром'!CW94</f>
        <v>32.799999999999997</v>
      </c>
      <c r="BS947" s="687">
        <f>'16. Востокгазпром'!CY94</f>
        <v>0</v>
      </c>
      <c r="BT947" s="687">
        <f t="shared" si="1959"/>
        <v>-32.799999999999997</v>
      </c>
      <c r="BU947" s="688">
        <f t="shared" si="1960"/>
        <v>0</v>
      </c>
      <c r="BV947" s="687">
        <f>'16. Востокгазпром'!DC94</f>
        <v>42.6</v>
      </c>
      <c r="BW947" s="687">
        <f>'16. Востокгазпром'!DE94</f>
        <v>0</v>
      </c>
      <c r="BX947" s="687">
        <f t="shared" si="1961"/>
        <v>-42.6</v>
      </c>
      <c r="BY947" s="688">
        <f t="shared" si="1962"/>
        <v>0</v>
      </c>
    </row>
    <row r="948" spans="2:77" ht="20.100000000000001" customHeight="1">
      <c r="C948" s="442"/>
      <c r="D948" s="528"/>
      <c r="E948" s="528"/>
      <c r="F948" s="529"/>
      <c r="G948" s="530"/>
      <c r="H948" s="530"/>
      <c r="I948" s="440"/>
      <c r="J948" s="681"/>
      <c r="K948" s="681"/>
      <c r="L948" s="681"/>
      <c r="M948" s="681"/>
      <c r="N948" s="681"/>
      <c r="O948" s="681"/>
      <c r="P948" s="681"/>
      <c r="Q948" s="681"/>
      <c r="R948" s="681"/>
      <c r="S948" s="681"/>
      <c r="T948" s="681"/>
      <c r="U948" s="681"/>
      <c r="V948" s="681"/>
      <c r="W948" s="681"/>
      <c r="X948" s="681"/>
      <c r="Y948" s="681"/>
      <c r="Z948" s="681"/>
      <c r="AA948" s="681"/>
      <c r="AB948" s="681"/>
      <c r="AC948" s="681"/>
      <c r="AD948" s="681"/>
      <c r="AE948" s="681"/>
      <c r="AF948" s="681"/>
      <c r="AG948" s="681"/>
      <c r="AH948" s="681"/>
      <c r="AI948" s="681"/>
      <c r="AJ948" s="681"/>
      <c r="AK948" s="681"/>
      <c r="AL948" s="681"/>
      <c r="AM948" s="681"/>
      <c r="AN948" s="681"/>
      <c r="AO948" s="681"/>
      <c r="AP948" s="681"/>
      <c r="AQ948" s="681"/>
      <c r="AR948" s="681"/>
      <c r="AS948" s="681"/>
      <c r="AT948" s="681"/>
      <c r="AU948" s="681"/>
      <c r="AV948" s="681"/>
      <c r="AW948" s="681"/>
      <c r="AX948" s="681"/>
      <c r="AY948" s="681"/>
      <c r="AZ948" s="681"/>
      <c r="BA948" s="681"/>
      <c r="BB948" s="681"/>
      <c r="BC948" s="681"/>
      <c r="BD948" s="681"/>
      <c r="BE948" s="681"/>
      <c r="BF948" s="681"/>
      <c r="BG948" s="681"/>
      <c r="BH948" s="681"/>
      <c r="BI948" s="681"/>
      <c r="BJ948" s="681"/>
      <c r="BK948" s="681"/>
      <c r="BL948" s="681"/>
      <c r="BM948" s="681"/>
      <c r="BN948" s="681"/>
      <c r="BO948" s="681"/>
      <c r="BP948" s="681"/>
      <c r="BQ948" s="681"/>
      <c r="BR948" s="681"/>
      <c r="BS948" s="681"/>
      <c r="BT948" s="681"/>
      <c r="BU948" s="681"/>
      <c r="BV948" s="681"/>
      <c r="BW948" s="681"/>
      <c r="BX948" s="681"/>
      <c r="BY948" s="681"/>
    </row>
    <row r="949" spans="2:77" ht="20.100000000000001" customHeight="1">
      <c r="B949" s="443"/>
      <c r="C949" s="458" t="s">
        <v>1011</v>
      </c>
      <c r="D949" s="528"/>
      <c r="E949" s="528"/>
      <c r="F949" s="529"/>
      <c r="G949" s="530"/>
      <c r="H949" s="530"/>
      <c r="I949" s="15"/>
      <c r="J949" s="681"/>
      <c r="K949" s="681"/>
      <c r="L949" s="681"/>
      <c r="M949" s="681"/>
      <c r="N949" s="681"/>
      <c r="O949" s="681"/>
      <c r="P949" s="681"/>
      <c r="Q949" s="681"/>
      <c r="R949" s="681"/>
      <c r="S949" s="681"/>
      <c r="T949" s="681"/>
      <c r="U949" s="681"/>
      <c r="V949" s="681"/>
      <c r="W949" s="681"/>
      <c r="X949" s="681"/>
      <c r="Y949" s="681"/>
      <c r="Z949" s="681"/>
      <c r="AA949" s="681"/>
      <c r="AB949" s="681"/>
      <c r="AC949" s="681"/>
      <c r="AD949" s="681"/>
      <c r="AE949" s="681"/>
      <c r="AF949" s="681"/>
      <c r="AG949" s="681"/>
      <c r="AH949" s="681"/>
      <c r="AI949" s="681"/>
      <c r="AJ949" s="681"/>
      <c r="AK949" s="681"/>
      <c r="AL949" s="681"/>
      <c r="AM949" s="681"/>
      <c r="AN949" s="681"/>
      <c r="AO949" s="681"/>
      <c r="AP949" s="681"/>
      <c r="AQ949" s="681"/>
      <c r="AR949" s="681"/>
      <c r="AS949" s="681"/>
      <c r="AT949" s="681"/>
      <c r="AU949" s="681"/>
      <c r="AV949" s="681"/>
      <c r="AW949" s="681"/>
      <c r="AX949" s="681"/>
      <c r="AY949" s="681"/>
      <c r="AZ949" s="681"/>
      <c r="BA949" s="681"/>
      <c r="BB949" s="681"/>
      <c r="BC949" s="681"/>
      <c r="BD949" s="681"/>
      <c r="BE949" s="681"/>
      <c r="BF949" s="681"/>
      <c r="BG949" s="681"/>
      <c r="BH949" s="681"/>
      <c r="BI949" s="681"/>
      <c r="BJ949" s="681"/>
      <c r="BK949" s="681"/>
      <c r="BL949" s="681"/>
      <c r="BM949" s="681"/>
      <c r="BN949" s="681"/>
      <c r="BO949" s="681"/>
      <c r="BP949" s="681"/>
      <c r="BQ949" s="681"/>
      <c r="BR949" s="681"/>
      <c r="BS949" s="681"/>
      <c r="BT949" s="681"/>
      <c r="BU949" s="681"/>
      <c r="BV949" s="681"/>
      <c r="BW949" s="681"/>
      <c r="BX949" s="681"/>
      <c r="BY949" s="681"/>
    </row>
    <row r="950" spans="2:77" ht="20.100000000000001" customHeight="1">
      <c r="B950" s="443" t="s">
        <v>95</v>
      </c>
      <c r="C950" s="592" t="s">
        <v>94</v>
      </c>
      <c r="D950" s="528"/>
      <c r="E950" s="528"/>
      <c r="F950" s="529"/>
      <c r="G950" s="530"/>
      <c r="H950" s="530"/>
      <c r="I950" s="686"/>
      <c r="J950" s="681"/>
      <c r="K950" s="681"/>
      <c r="L950" s="681"/>
      <c r="M950" s="681"/>
      <c r="N950" s="681"/>
      <c r="O950" s="681"/>
      <c r="P950" s="681"/>
      <c r="Q950" s="681"/>
      <c r="R950" s="681"/>
      <c r="S950" s="681"/>
      <c r="T950" s="681"/>
      <c r="U950" s="681"/>
      <c r="V950" s="681"/>
      <c r="W950" s="681"/>
      <c r="X950" s="681"/>
      <c r="Y950" s="681"/>
      <c r="Z950" s="681"/>
      <c r="AA950" s="681"/>
      <c r="AB950" s="681"/>
      <c r="AC950" s="681"/>
      <c r="AD950" s="681"/>
      <c r="AE950" s="681"/>
      <c r="AF950" s="681"/>
      <c r="AG950" s="681"/>
      <c r="AH950" s="681"/>
      <c r="AI950" s="681"/>
      <c r="AJ950" s="681"/>
      <c r="AK950" s="681"/>
      <c r="AL950" s="681"/>
      <c r="AM950" s="681"/>
      <c r="AN950" s="681"/>
      <c r="AO950" s="681"/>
      <c r="AP950" s="681"/>
      <c r="AQ950" s="681"/>
      <c r="AR950" s="681"/>
      <c r="AS950" s="681"/>
      <c r="AT950" s="681"/>
      <c r="AU950" s="681"/>
      <c r="AV950" s="681"/>
      <c r="AW950" s="681"/>
      <c r="AX950" s="681"/>
      <c r="AY950" s="681"/>
      <c r="AZ950" s="681"/>
      <c r="BA950" s="681"/>
      <c r="BB950" s="681"/>
      <c r="BC950" s="681"/>
      <c r="BD950" s="681"/>
      <c r="BE950" s="681"/>
      <c r="BF950" s="681"/>
      <c r="BG950" s="681"/>
      <c r="BH950" s="681"/>
      <c r="BI950" s="681"/>
      <c r="BJ950" s="681"/>
      <c r="BK950" s="681"/>
      <c r="BL950" s="681"/>
      <c r="BM950" s="681"/>
      <c r="BN950" s="681"/>
      <c r="BO950" s="681"/>
      <c r="BP950" s="681"/>
      <c r="BQ950" s="681"/>
      <c r="BR950" s="681"/>
      <c r="BS950" s="681"/>
      <c r="BT950" s="681"/>
      <c r="BU950" s="681"/>
      <c r="BV950" s="681"/>
      <c r="BW950" s="681"/>
      <c r="BX950" s="681"/>
      <c r="BY950" s="681"/>
    </row>
    <row r="951" spans="2:77" ht="33.75" customHeight="1">
      <c r="C951" s="593" t="s">
        <v>1012</v>
      </c>
      <c r="D951" s="528"/>
      <c r="E951" s="528"/>
      <c r="F951" s="529"/>
      <c r="G951" s="530" t="s">
        <v>1013</v>
      </c>
      <c r="H951" s="530"/>
      <c r="I951" s="686" t="s">
        <v>889</v>
      </c>
      <c r="J951" s="687">
        <f>N951+AD951+AT951+BJ951</f>
        <v>892.59999999999991</v>
      </c>
      <c r="K951" s="687">
        <f>O951+AE951+AU951+BK951</f>
        <v>0</v>
      </c>
      <c r="L951" s="687">
        <f>IFERROR(K951-J951,"-")</f>
        <v>-892.59999999999991</v>
      </c>
      <c r="M951" s="688">
        <f>IFERROR(K951/J951,"-")</f>
        <v>0</v>
      </c>
      <c r="N951" s="687">
        <f>R951+V951+Z951</f>
        <v>244.8</v>
      </c>
      <c r="O951" s="687">
        <f>S951+W951+AA951</f>
        <v>0</v>
      </c>
      <c r="P951" s="687">
        <f>IFERROR(O951-N951,"-")</f>
        <v>-244.8</v>
      </c>
      <c r="Q951" s="688">
        <f>IFERROR(O951/N951,"-")</f>
        <v>0</v>
      </c>
      <c r="R951" s="687">
        <f>'16. Востокгазпром'!W99</f>
        <v>91.6</v>
      </c>
      <c r="S951" s="687">
        <f>'16. Востокгазпром'!Y99</f>
        <v>0</v>
      </c>
      <c r="T951" s="687">
        <f>IFERROR(S951-R951,"-")</f>
        <v>-91.6</v>
      </c>
      <c r="U951" s="688">
        <f>IFERROR(S951/R951,"-")</f>
        <v>0</v>
      </c>
      <c r="V951" s="687">
        <f>'16. Востокгазпром'!AC99</f>
        <v>82.7</v>
      </c>
      <c r="W951" s="687">
        <f>'16. Востокгазпром'!AE99</f>
        <v>0</v>
      </c>
      <c r="X951" s="687">
        <f>IFERROR(W951-V951,"-")</f>
        <v>-82.7</v>
      </c>
      <c r="Y951" s="688">
        <f>IFERROR(W951/V951,"-")</f>
        <v>0</v>
      </c>
      <c r="Z951" s="687">
        <f>'16. Востокгазпром'!AI99</f>
        <v>70.5</v>
      </c>
      <c r="AA951" s="687">
        <f>'16. Востокгазпром'!AK99</f>
        <v>0</v>
      </c>
      <c r="AB951" s="687">
        <f>IFERROR(AA951-Z951,"-")</f>
        <v>-70.5</v>
      </c>
      <c r="AC951" s="688">
        <f>IFERROR(AA951/Z951,"-")</f>
        <v>0</v>
      </c>
      <c r="AD951" s="687">
        <f>AH951+AL951+AP951</f>
        <v>235</v>
      </c>
      <c r="AE951" s="687">
        <f>AI951+AM951+AQ951</f>
        <v>0</v>
      </c>
      <c r="AF951" s="687">
        <f>IFERROR(AE951-AD951,"-")</f>
        <v>-235</v>
      </c>
      <c r="AG951" s="688">
        <f>IFERROR(AE951/AD951,"-")</f>
        <v>0</v>
      </c>
      <c r="AH951" s="687">
        <f>'16. Востокгазпром'!AU99</f>
        <v>81.099999999999994</v>
      </c>
      <c r="AI951" s="687">
        <f>'16. Востокгазпром'!AW99</f>
        <v>0</v>
      </c>
      <c r="AJ951" s="687">
        <f>IFERROR(AI951-AH951,"-")</f>
        <v>-81.099999999999994</v>
      </c>
      <c r="AK951" s="688">
        <f>IFERROR(AI951/AH951,"-")</f>
        <v>0</v>
      </c>
      <c r="AL951" s="687">
        <f>'16. Востокгазпром'!BA99</f>
        <v>78.7</v>
      </c>
      <c r="AM951" s="687">
        <f>'16. Востокгазпром'!BC99</f>
        <v>0</v>
      </c>
      <c r="AN951" s="687">
        <f>IFERROR(AM951-AL951,"-")</f>
        <v>-78.7</v>
      </c>
      <c r="AO951" s="688">
        <f>IFERROR(AM951/AL951,"-")</f>
        <v>0</v>
      </c>
      <c r="AP951" s="687">
        <f>'16. Востокгазпром'!BG99</f>
        <v>75.2</v>
      </c>
      <c r="AQ951" s="687">
        <f>'16. Востокгазпром'!BI99</f>
        <v>0</v>
      </c>
      <c r="AR951" s="687">
        <f>IFERROR(AQ951-AP951,"-")</f>
        <v>-75.2</v>
      </c>
      <c r="AS951" s="688">
        <f>IFERROR(AQ951/AP951,"-")</f>
        <v>0</v>
      </c>
      <c r="AT951" s="687">
        <f>AX951+BB951+BF951</f>
        <v>185.5</v>
      </c>
      <c r="AU951" s="687">
        <f>AY951+BC951+BG951</f>
        <v>0</v>
      </c>
      <c r="AV951" s="687">
        <f>IFERROR(AU951-AT951,"-")</f>
        <v>-185.5</v>
      </c>
      <c r="AW951" s="688">
        <f>IFERROR(AU951/AT951,"-")</f>
        <v>0</v>
      </c>
      <c r="AX951" s="687">
        <f>'16. Востокгазпром'!BS99</f>
        <v>77.7</v>
      </c>
      <c r="AY951" s="687">
        <f>'16. Востокгазпром'!BU99</f>
        <v>0</v>
      </c>
      <c r="AZ951" s="687">
        <f>IFERROR(AY951-AX951,"-")</f>
        <v>-77.7</v>
      </c>
      <c r="BA951" s="688">
        <f>IFERROR(AY951/AX951,"-")</f>
        <v>0</v>
      </c>
      <c r="BB951" s="687">
        <f>'16. Востокгазпром'!BY99</f>
        <v>78.7</v>
      </c>
      <c r="BC951" s="687">
        <f>'16. Востокгазпром'!CA99</f>
        <v>0</v>
      </c>
      <c r="BD951" s="687">
        <f>IFERROR(BC951-BB951,"-")</f>
        <v>-78.7</v>
      </c>
      <c r="BE951" s="688">
        <f>IFERROR(BC951/BB951,"-")</f>
        <v>0</v>
      </c>
      <c r="BF951" s="687">
        <f>'16. Востокгазпром'!CE99</f>
        <v>29.1</v>
      </c>
      <c r="BG951" s="687">
        <f>'16. Востокгазпром'!CG99</f>
        <v>0</v>
      </c>
      <c r="BH951" s="687">
        <f>IFERROR(BG951-BF951,"-")</f>
        <v>-29.1</v>
      </c>
      <c r="BI951" s="688">
        <f>IFERROR(BG951/BF951,"-")</f>
        <v>0</v>
      </c>
      <c r="BJ951" s="687">
        <f>BN951+BR951+BV951</f>
        <v>227.3</v>
      </c>
      <c r="BK951" s="687">
        <f>BO951+BS951+BW951</f>
        <v>0</v>
      </c>
      <c r="BL951" s="687">
        <f>IFERROR(BK951-BJ951,"-")</f>
        <v>-227.3</v>
      </c>
      <c r="BM951" s="688">
        <f>IFERROR(BK951/BJ951,"-")</f>
        <v>0</v>
      </c>
      <c r="BN951" s="687">
        <f>'16. Востокгазпром'!CQ99</f>
        <v>46.4</v>
      </c>
      <c r="BO951" s="687">
        <f>'16. Востокгазпром'!CS99</f>
        <v>0</v>
      </c>
      <c r="BP951" s="687">
        <f>IFERROR(BO951-BN951,"-")</f>
        <v>-46.4</v>
      </c>
      <c r="BQ951" s="688">
        <f>IFERROR(BO951/BN951,"-")</f>
        <v>0</v>
      </c>
      <c r="BR951" s="687">
        <f>'16. Востокгазпром'!CW99</f>
        <v>89</v>
      </c>
      <c r="BS951" s="687">
        <f>'16. Востокгазпром'!CY99</f>
        <v>0</v>
      </c>
      <c r="BT951" s="687">
        <f>IFERROR(BS951-BR951,"-")</f>
        <v>-89</v>
      </c>
      <c r="BU951" s="688">
        <f>IFERROR(BS951/BR951,"-")</f>
        <v>0</v>
      </c>
      <c r="BV951" s="687">
        <f>'16. Востокгазпром'!DC99</f>
        <v>91.9</v>
      </c>
      <c r="BW951" s="687">
        <f>'16. Востокгазпром'!DE99</f>
        <v>0</v>
      </c>
      <c r="BX951" s="687">
        <f>IFERROR(BW951-BV951,"-")</f>
        <v>-91.9</v>
      </c>
      <c r="BY951" s="688">
        <f>IFERROR(BW951/BV951,"-")</f>
        <v>0</v>
      </c>
    </row>
    <row r="952" spans="2:77" ht="20.100000000000001" customHeight="1">
      <c r="B952" s="443" t="s">
        <v>433</v>
      </c>
      <c r="C952" s="592" t="s">
        <v>362</v>
      </c>
      <c r="D952" s="528"/>
      <c r="E952" s="528"/>
      <c r="F952" s="529"/>
      <c r="G952" s="530"/>
      <c r="H952" s="530"/>
      <c r="I952" s="686"/>
      <c r="J952" s="681"/>
      <c r="K952" s="681"/>
      <c r="L952" s="681"/>
      <c r="M952" s="681"/>
      <c r="N952" s="681"/>
      <c r="O952" s="681"/>
      <c r="P952" s="681"/>
      <c r="Q952" s="681"/>
      <c r="R952" s="681"/>
      <c r="S952" s="681"/>
      <c r="T952" s="681"/>
      <c r="U952" s="681"/>
      <c r="V952" s="681"/>
      <c r="W952" s="681"/>
      <c r="X952" s="681"/>
      <c r="Y952" s="681"/>
      <c r="Z952" s="681"/>
      <c r="AA952" s="681"/>
      <c r="AB952" s="681"/>
      <c r="AC952" s="681"/>
      <c r="AD952" s="681"/>
      <c r="AE952" s="681"/>
      <c r="AF952" s="681"/>
      <c r="AG952" s="681"/>
      <c r="AH952" s="681"/>
      <c r="AI952" s="681"/>
      <c r="AJ952" s="681"/>
      <c r="AK952" s="681"/>
      <c r="AL952" s="681"/>
      <c r="AM952" s="681"/>
      <c r="AN952" s="681"/>
      <c r="AO952" s="681"/>
      <c r="AP952" s="681"/>
      <c r="AQ952" s="681"/>
      <c r="AR952" s="681"/>
      <c r="AS952" s="681"/>
      <c r="AT952" s="681"/>
      <c r="AU952" s="681"/>
      <c r="AV952" s="681"/>
      <c r="AW952" s="681"/>
      <c r="AX952" s="681"/>
      <c r="AY952" s="681"/>
      <c r="AZ952" s="681"/>
      <c r="BA952" s="681"/>
      <c r="BB952" s="681"/>
      <c r="BC952" s="681"/>
      <c r="BD952" s="681"/>
      <c r="BE952" s="681"/>
      <c r="BF952" s="681"/>
      <c r="BG952" s="681"/>
      <c r="BH952" s="681"/>
      <c r="BI952" s="681"/>
      <c r="BJ952" s="681"/>
      <c r="BK952" s="681"/>
      <c r="BL952" s="681"/>
      <c r="BM952" s="681"/>
      <c r="BN952" s="681"/>
      <c r="BO952" s="681"/>
      <c r="BP952" s="681"/>
      <c r="BQ952" s="681"/>
      <c r="BR952" s="681"/>
      <c r="BS952" s="681"/>
      <c r="BT952" s="681"/>
      <c r="BU952" s="681"/>
      <c r="BV952" s="681"/>
      <c r="BW952" s="681"/>
      <c r="BX952" s="681"/>
      <c r="BY952" s="681"/>
    </row>
    <row r="953" spans="2:77" ht="20.100000000000001" customHeight="1">
      <c r="C953" s="593" t="s">
        <v>1014</v>
      </c>
      <c r="D953" s="528"/>
      <c r="E953" s="528"/>
      <c r="F953" s="529"/>
      <c r="G953" s="530" t="s">
        <v>1015</v>
      </c>
      <c r="H953" s="530"/>
      <c r="I953" s="446" t="s">
        <v>883</v>
      </c>
      <c r="J953" s="687">
        <f>N953+AD953+AT953+BJ953</f>
        <v>832.09999999999991</v>
      </c>
      <c r="K953" s="687">
        <f>O953+AE953+AU953+BK953</f>
        <v>0</v>
      </c>
      <c r="L953" s="687">
        <f>IFERROR(K953-J953,"-")</f>
        <v>-832.09999999999991</v>
      </c>
      <c r="M953" s="688">
        <f>IFERROR(K953/J953,"-")</f>
        <v>0</v>
      </c>
      <c r="N953" s="687">
        <f>R953+V953+Z953</f>
        <v>231.5</v>
      </c>
      <c r="O953" s="687">
        <f>S953+W953+AA953</f>
        <v>0</v>
      </c>
      <c r="P953" s="687">
        <f>IFERROR(O953-N953,"-")</f>
        <v>-231.5</v>
      </c>
      <c r="Q953" s="688">
        <f>IFERROR(O953/N953,"-")</f>
        <v>0</v>
      </c>
      <c r="R953" s="687">
        <f>'16. Востокгазпром'!W100</f>
        <v>86.8</v>
      </c>
      <c r="S953" s="687">
        <f>'16. Востокгазпром'!Y100</f>
        <v>0</v>
      </c>
      <c r="T953" s="687">
        <f>IFERROR(S953-R953,"-")</f>
        <v>-86.8</v>
      </c>
      <c r="U953" s="688">
        <f>IFERROR(S953/R953,"-")</f>
        <v>0</v>
      </c>
      <c r="V953" s="687">
        <f>'16. Востокгазпром'!AC100</f>
        <v>78.400000000000006</v>
      </c>
      <c r="W953" s="687">
        <f>'16. Востокгазпром'!AE100</f>
        <v>0</v>
      </c>
      <c r="X953" s="687">
        <f>IFERROR(W953-V953,"-")</f>
        <v>-78.400000000000006</v>
      </c>
      <c r="Y953" s="688">
        <f>IFERROR(W953/V953,"-")</f>
        <v>0</v>
      </c>
      <c r="Z953" s="687">
        <f>'16. Востокгазпром'!AI100</f>
        <v>66.3</v>
      </c>
      <c r="AA953" s="687">
        <f>'16. Востокгазпром'!AK100</f>
        <v>0</v>
      </c>
      <c r="AB953" s="687">
        <f>IFERROR(AA953-Z953,"-")</f>
        <v>-66.3</v>
      </c>
      <c r="AC953" s="688">
        <f>IFERROR(AA953/Z953,"-")</f>
        <v>0</v>
      </c>
      <c r="AD953" s="687">
        <f>AH953+AL953+AP953</f>
        <v>216.8</v>
      </c>
      <c r="AE953" s="687">
        <f>AI953+AM953+AQ953</f>
        <v>0</v>
      </c>
      <c r="AF953" s="687">
        <f>IFERROR(AE953-AD953,"-")</f>
        <v>-216.8</v>
      </c>
      <c r="AG953" s="688">
        <f>IFERROR(AE953/AD953,"-")</f>
        <v>0</v>
      </c>
      <c r="AH953" s="687">
        <f>'16. Востокгазпром'!AU100</f>
        <v>75</v>
      </c>
      <c r="AI953" s="687">
        <f>'16. Востокгазпром'!AW100</f>
        <v>0</v>
      </c>
      <c r="AJ953" s="687">
        <f>IFERROR(AI953-AH953,"-")</f>
        <v>-75</v>
      </c>
      <c r="AK953" s="688">
        <f>IFERROR(AI953/AH953,"-")</f>
        <v>0</v>
      </c>
      <c r="AL953" s="687">
        <f>'16. Востокгазпром'!BA100</f>
        <v>72.8</v>
      </c>
      <c r="AM953" s="687">
        <f>'16. Востокгазпром'!BC100</f>
        <v>0</v>
      </c>
      <c r="AN953" s="687">
        <f>IFERROR(AM953-AL953,"-")</f>
        <v>-72.8</v>
      </c>
      <c r="AO953" s="688">
        <f>IFERROR(AM953/AL953,"-")</f>
        <v>0</v>
      </c>
      <c r="AP953" s="687">
        <f>'16. Востокгазпром'!BG100</f>
        <v>69</v>
      </c>
      <c r="AQ953" s="687">
        <f>'16. Востокгазпром'!BI100</f>
        <v>0</v>
      </c>
      <c r="AR953" s="687">
        <f>IFERROR(AQ953-AP953,"-")</f>
        <v>-69</v>
      </c>
      <c r="AS953" s="688">
        <f>IFERROR(AQ953/AP953,"-")</f>
        <v>0</v>
      </c>
      <c r="AT953" s="687">
        <f>AX953+BB953+BF953</f>
        <v>171</v>
      </c>
      <c r="AU953" s="687">
        <f>AY953+BC953+BG953</f>
        <v>0</v>
      </c>
      <c r="AV953" s="687">
        <f>IFERROR(AU953-AT953,"-")</f>
        <v>-171</v>
      </c>
      <c r="AW953" s="688">
        <f>IFERROR(AU953/AT953,"-")</f>
        <v>0</v>
      </c>
      <c r="AX953" s="687">
        <f>'16. Востокгазпром'!BS100</f>
        <v>71.3</v>
      </c>
      <c r="AY953" s="687">
        <f>'16. Востокгазпром'!BU100</f>
        <v>0</v>
      </c>
      <c r="AZ953" s="687">
        <f>IFERROR(AY953-AX953,"-")</f>
        <v>-71.3</v>
      </c>
      <c r="BA953" s="688">
        <f>IFERROR(AY953/AX953,"-")</f>
        <v>0</v>
      </c>
      <c r="BB953" s="687">
        <f>'16. Востокгазпром'!BY100</f>
        <v>72.8</v>
      </c>
      <c r="BC953" s="687">
        <f>'16. Востокгазпром'!CA100</f>
        <v>0</v>
      </c>
      <c r="BD953" s="687">
        <f>IFERROR(BC953-BB953,"-")</f>
        <v>-72.8</v>
      </c>
      <c r="BE953" s="688">
        <f>IFERROR(BC953/BB953,"-")</f>
        <v>0</v>
      </c>
      <c r="BF953" s="687">
        <f>'16. Востокгазпром'!CE100</f>
        <v>26.9</v>
      </c>
      <c r="BG953" s="687">
        <f>'16. Востокгазпром'!CG100</f>
        <v>0</v>
      </c>
      <c r="BH953" s="687">
        <f>IFERROR(BG953-BF953,"-")</f>
        <v>-26.9</v>
      </c>
      <c r="BI953" s="688">
        <f>IFERROR(BG953/BF953,"-")</f>
        <v>0</v>
      </c>
      <c r="BJ953" s="687">
        <f>BN953+BR953+BV953</f>
        <v>212.8</v>
      </c>
      <c r="BK953" s="687">
        <f>BO953+BS953+BW953</f>
        <v>0</v>
      </c>
      <c r="BL953" s="687">
        <f>IFERROR(BK953-BJ953,"-")</f>
        <v>-212.8</v>
      </c>
      <c r="BM953" s="688">
        <f>IFERROR(BK953/BJ953,"-")</f>
        <v>0</v>
      </c>
      <c r="BN953" s="687">
        <f>'16. Востокгазпром'!CQ100</f>
        <v>42</v>
      </c>
      <c r="BO953" s="687">
        <f>'16. Востокгазпром'!CS100</f>
        <v>0</v>
      </c>
      <c r="BP953" s="687">
        <f>IFERROR(BO953-BN953,"-")</f>
        <v>-42</v>
      </c>
      <c r="BQ953" s="688">
        <f>IFERROR(BO953/BN953,"-")</f>
        <v>0</v>
      </c>
      <c r="BR953" s="687">
        <f>'16. Востокгазпром'!CW100</f>
        <v>84</v>
      </c>
      <c r="BS953" s="687">
        <f>'16. Востокгазпром'!CY100</f>
        <v>0</v>
      </c>
      <c r="BT953" s="687">
        <f>IFERROR(BS953-BR953,"-")</f>
        <v>-84</v>
      </c>
      <c r="BU953" s="688">
        <f>IFERROR(BS953/BR953,"-")</f>
        <v>0</v>
      </c>
      <c r="BV953" s="687">
        <f>'16. Востокгазпром'!DC100</f>
        <v>86.8</v>
      </c>
      <c r="BW953" s="687">
        <f>'16. Востокгазпром'!DE100</f>
        <v>0</v>
      </c>
      <c r="BX953" s="687">
        <f>IFERROR(BW953-BV953,"-")</f>
        <v>-86.8</v>
      </c>
      <c r="BY953" s="688">
        <f>IFERROR(BW953/BV953,"-")</f>
        <v>0</v>
      </c>
    </row>
    <row r="954" spans="2:77" ht="20.100000000000001" customHeight="1">
      <c r="C954" s="460"/>
      <c r="D954" s="528"/>
      <c r="E954" s="528"/>
      <c r="F954" s="529"/>
      <c r="G954" s="530"/>
      <c r="H954" s="530"/>
      <c r="I954" s="446"/>
      <c r="J954" s="681"/>
      <c r="K954" s="681"/>
      <c r="L954" s="681"/>
      <c r="M954" s="681"/>
      <c r="N954" s="681"/>
      <c r="O954" s="681"/>
      <c r="P954" s="681"/>
      <c r="Q954" s="681"/>
      <c r="R954" s="681"/>
      <c r="S954" s="681"/>
      <c r="T954" s="681"/>
      <c r="U954" s="681"/>
      <c r="V954" s="681"/>
      <c r="W954" s="681"/>
      <c r="X954" s="681"/>
      <c r="Y954" s="681"/>
      <c r="Z954" s="681"/>
      <c r="AA954" s="681"/>
      <c r="AB954" s="681"/>
      <c r="AC954" s="681"/>
      <c r="AD954" s="681"/>
      <c r="AE954" s="681"/>
      <c r="AF954" s="681"/>
      <c r="AG954" s="681"/>
      <c r="AH954" s="681"/>
      <c r="AI954" s="681"/>
      <c r="AJ954" s="681"/>
      <c r="AK954" s="681"/>
      <c r="AL954" s="681"/>
      <c r="AM954" s="681"/>
      <c r="AN954" s="681"/>
      <c r="AO954" s="681"/>
      <c r="AP954" s="681"/>
      <c r="AQ954" s="681"/>
      <c r="AR954" s="681"/>
      <c r="AS954" s="681"/>
      <c r="AT954" s="681"/>
      <c r="AU954" s="681"/>
      <c r="AV954" s="681"/>
      <c r="AW954" s="681"/>
      <c r="AX954" s="681"/>
      <c r="AY954" s="681"/>
      <c r="AZ954" s="681"/>
      <c r="BA954" s="681"/>
      <c r="BB954" s="681"/>
      <c r="BC954" s="681"/>
      <c r="BD954" s="681"/>
      <c r="BE954" s="681"/>
      <c r="BF954" s="681"/>
      <c r="BG954" s="681"/>
      <c r="BH954" s="681"/>
      <c r="BI954" s="681"/>
      <c r="BJ954" s="681"/>
      <c r="BK954" s="681"/>
      <c r="BL954" s="681"/>
      <c r="BM954" s="681"/>
      <c r="BN954" s="681"/>
      <c r="BO954" s="681"/>
      <c r="BP954" s="681"/>
      <c r="BQ954" s="681"/>
      <c r="BR954" s="681"/>
      <c r="BS954" s="681"/>
      <c r="BT954" s="681"/>
      <c r="BU954" s="681"/>
      <c r="BV954" s="681"/>
      <c r="BW954" s="681"/>
      <c r="BX954" s="681"/>
      <c r="BY954" s="681"/>
    </row>
    <row r="955" spans="2:77" ht="20.100000000000001" customHeight="1">
      <c r="B955" s="443"/>
      <c r="C955" s="592" t="s">
        <v>1016</v>
      </c>
      <c r="D955" s="528"/>
      <c r="E955" s="528"/>
      <c r="F955" s="529"/>
      <c r="G955" s="530"/>
      <c r="H955" s="530"/>
      <c r="I955" s="10"/>
      <c r="J955" s="681"/>
      <c r="K955" s="681"/>
      <c r="L955" s="681"/>
      <c r="M955" s="681"/>
      <c r="N955" s="681"/>
      <c r="O955" s="681"/>
      <c r="P955" s="681"/>
      <c r="Q955" s="681"/>
      <c r="R955" s="681"/>
      <c r="S955" s="681"/>
      <c r="T955" s="681"/>
      <c r="U955" s="681"/>
      <c r="V955" s="681"/>
      <c r="W955" s="681"/>
      <c r="X955" s="681"/>
      <c r="Y955" s="681"/>
      <c r="Z955" s="681"/>
      <c r="AA955" s="681"/>
      <c r="AB955" s="681"/>
      <c r="AC955" s="681"/>
      <c r="AD955" s="681"/>
      <c r="AE955" s="681"/>
      <c r="AF955" s="681"/>
      <c r="AG955" s="681"/>
      <c r="AH955" s="681"/>
      <c r="AI955" s="681"/>
      <c r="AJ955" s="681"/>
      <c r="AK955" s="681"/>
      <c r="AL955" s="681"/>
      <c r="AM955" s="681"/>
      <c r="AN955" s="681"/>
      <c r="AO955" s="681"/>
      <c r="AP955" s="681"/>
      <c r="AQ955" s="681"/>
      <c r="AR955" s="681"/>
      <c r="AS955" s="681"/>
      <c r="AT955" s="681"/>
      <c r="AU955" s="681"/>
      <c r="AV955" s="681"/>
      <c r="AW955" s="681"/>
      <c r="AX955" s="681"/>
      <c r="AY955" s="681"/>
      <c r="AZ955" s="681"/>
      <c r="BA955" s="681"/>
      <c r="BB955" s="681"/>
      <c r="BC955" s="681"/>
      <c r="BD955" s="681"/>
      <c r="BE955" s="681"/>
      <c r="BF955" s="681"/>
      <c r="BG955" s="681"/>
      <c r="BH955" s="681"/>
      <c r="BI955" s="681"/>
      <c r="BJ955" s="681"/>
      <c r="BK955" s="681"/>
      <c r="BL955" s="681"/>
      <c r="BM955" s="681"/>
      <c r="BN955" s="681"/>
      <c r="BO955" s="681"/>
      <c r="BP955" s="681"/>
      <c r="BQ955" s="681"/>
      <c r="BR955" s="681"/>
      <c r="BS955" s="681"/>
      <c r="BT955" s="681"/>
      <c r="BU955" s="681"/>
      <c r="BV955" s="681"/>
      <c r="BW955" s="681"/>
      <c r="BX955" s="681"/>
      <c r="BY955" s="681"/>
    </row>
    <row r="956" spans="2:77" ht="20.100000000000001" customHeight="1">
      <c r="B956" s="591" t="s">
        <v>95</v>
      </c>
      <c r="C956" s="416" t="s">
        <v>94</v>
      </c>
      <c r="D956" s="528"/>
      <c r="E956" s="528"/>
      <c r="F956" s="529"/>
      <c r="G956" s="530"/>
      <c r="H956" s="530"/>
      <c r="I956" s="446"/>
      <c r="J956" s="681"/>
      <c r="K956" s="681"/>
      <c r="L956" s="681"/>
      <c r="M956" s="681"/>
      <c r="N956" s="681"/>
      <c r="O956" s="681"/>
      <c r="P956" s="681"/>
      <c r="Q956" s="681"/>
      <c r="R956" s="681"/>
      <c r="S956" s="681"/>
      <c r="T956" s="681"/>
      <c r="U956" s="681"/>
      <c r="V956" s="681"/>
      <c r="W956" s="681"/>
      <c r="X956" s="681"/>
      <c r="Y956" s="681"/>
      <c r="Z956" s="681"/>
      <c r="AA956" s="681"/>
      <c r="AB956" s="681"/>
      <c r="AC956" s="681"/>
      <c r="AD956" s="681"/>
      <c r="AE956" s="681"/>
      <c r="AF956" s="681"/>
      <c r="AG956" s="681"/>
      <c r="AH956" s="681"/>
      <c r="AI956" s="681"/>
      <c r="AJ956" s="681"/>
      <c r="AK956" s="681"/>
      <c r="AL956" s="681"/>
      <c r="AM956" s="681"/>
      <c r="AN956" s="681"/>
      <c r="AO956" s="681"/>
      <c r="AP956" s="681"/>
      <c r="AQ956" s="681"/>
      <c r="AR956" s="681"/>
      <c r="AS956" s="681"/>
      <c r="AT956" s="681"/>
      <c r="AU956" s="681"/>
      <c r="AV956" s="681"/>
      <c r="AW956" s="681"/>
      <c r="AX956" s="681"/>
      <c r="AY956" s="681"/>
      <c r="AZ956" s="681"/>
      <c r="BA956" s="681"/>
      <c r="BB956" s="681"/>
      <c r="BC956" s="681"/>
      <c r="BD956" s="681"/>
      <c r="BE956" s="681"/>
      <c r="BF956" s="681"/>
      <c r="BG956" s="681"/>
      <c r="BH956" s="681"/>
      <c r="BI956" s="681"/>
      <c r="BJ956" s="681"/>
      <c r="BK956" s="681"/>
      <c r="BL956" s="681"/>
      <c r="BM956" s="681"/>
      <c r="BN956" s="681"/>
      <c r="BO956" s="681"/>
      <c r="BP956" s="681"/>
      <c r="BQ956" s="681"/>
      <c r="BR956" s="681"/>
      <c r="BS956" s="681"/>
      <c r="BT956" s="681"/>
      <c r="BU956" s="681"/>
      <c r="BV956" s="681"/>
      <c r="BW956" s="681"/>
      <c r="BX956" s="681"/>
      <c r="BY956" s="681"/>
    </row>
    <row r="957" spans="2:77" ht="20.100000000000001" customHeight="1">
      <c r="B957" s="591" t="s">
        <v>112</v>
      </c>
      <c r="C957" s="592" t="s">
        <v>1017</v>
      </c>
      <c r="D957" s="528"/>
      <c r="E957" s="528"/>
      <c r="F957" s="529"/>
      <c r="G957" s="530"/>
      <c r="H957" s="530"/>
      <c r="I957" s="446"/>
      <c r="J957" s="681"/>
      <c r="K957" s="681"/>
      <c r="L957" s="681"/>
      <c r="M957" s="681"/>
      <c r="N957" s="681"/>
      <c r="O957" s="681"/>
      <c r="P957" s="681"/>
      <c r="Q957" s="681"/>
      <c r="R957" s="681"/>
      <c r="S957" s="681"/>
      <c r="T957" s="681"/>
      <c r="U957" s="681"/>
      <c r="V957" s="681"/>
      <c r="W957" s="681"/>
      <c r="X957" s="681"/>
      <c r="Y957" s="681"/>
      <c r="Z957" s="681"/>
      <c r="AA957" s="681"/>
      <c r="AB957" s="681"/>
      <c r="AC957" s="681"/>
      <c r="AD957" s="681"/>
      <c r="AE957" s="681"/>
      <c r="AF957" s="681"/>
      <c r="AG957" s="681"/>
      <c r="AH957" s="681"/>
      <c r="AI957" s="681"/>
      <c r="AJ957" s="681"/>
      <c r="AK957" s="681"/>
      <c r="AL957" s="681"/>
      <c r="AM957" s="681"/>
      <c r="AN957" s="681"/>
      <c r="AO957" s="681"/>
      <c r="AP957" s="681"/>
      <c r="AQ957" s="681"/>
      <c r="AR957" s="681"/>
      <c r="AS957" s="681"/>
      <c r="AT957" s="681"/>
      <c r="AU957" s="681"/>
      <c r="AV957" s="681"/>
      <c r="AW957" s="681"/>
      <c r="AX957" s="681"/>
      <c r="AY957" s="681"/>
      <c r="AZ957" s="681"/>
      <c r="BA957" s="681"/>
      <c r="BB957" s="681"/>
      <c r="BC957" s="681"/>
      <c r="BD957" s="681"/>
      <c r="BE957" s="681"/>
      <c r="BF957" s="681"/>
      <c r="BG957" s="681"/>
      <c r="BH957" s="681"/>
      <c r="BI957" s="681"/>
      <c r="BJ957" s="681"/>
      <c r="BK957" s="681"/>
      <c r="BL957" s="681"/>
      <c r="BM957" s="681"/>
      <c r="BN957" s="681"/>
      <c r="BO957" s="681"/>
      <c r="BP957" s="681"/>
      <c r="BQ957" s="681"/>
      <c r="BR957" s="681"/>
      <c r="BS957" s="681"/>
      <c r="BT957" s="681"/>
      <c r="BU957" s="681"/>
      <c r="BV957" s="681"/>
      <c r="BW957" s="681"/>
      <c r="BX957" s="681"/>
      <c r="BY957" s="681"/>
    </row>
    <row r="958" spans="2:77" ht="20.100000000000001" customHeight="1">
      <c r="C958" s="451" t="s">
        <v>1018</v>
      </c>
      <c r="D958" s="528"/>
      <c r="E958" s="528"/>
      <c r="F958" s="529"/>
      <c r="G958" s="530" t="s">
        <v>1019</v>
      </c>
      <c r="H958" s="530"/>
      <c r="I958" s="691" t="s">
        <v>883</v>
      </c>
      <c r="J958" s="687">
        <f t="shared" ref="J958:K960" si="1963">N958+AD958+AT958+BJ958</f>
        <v>0</v>
      </c>
      <c r="K958" s="687">
        <f t="shared" si="1963"/>
        <v>0</v>
      </c>
      <c r="L958" s="687">
        <f>IFERROR(K958-J958,"-")</f>
        <v>0</v>
      </c>
      <c r="M958" s="688" t="str">
        <f>IFERROR(K958/J958,"-")</f>
        <v>-</v>
      </c>
      <c r="N958" s="687">
        <f t="shared" ref="N958:O960" si="1964">R958+V958+Z958</f>
        <v>0</v>
      </c>
      <c r="O958" s="687">
        <f t="shared" si="1964"/>
        <v>0</v>
      </c>
      <c r="P958" s="687">
        <f>IFERROR(O958-N958,"-")</f>
        <v>0</v>
      </c>
      <c r="Q958" s="688" t="str">
        <f>IFERROR(O958/N958,"-")</f>
        <v>-</v>
      </c>
      <c r="R958" s="687">
        <f>'18. Газпром нефть'!W11</f>
        <v>0</v>
      </c>
      <c r="S958" s="687">
        <f>'18. Газпром нефть'!Y11</f>
        <v>0</v>
      </c>
      <c r="T958" s="687">
        <f>IFERROR(S958-R958,"-")</f>
        <v>0</v>
      </c>
      <c r="U958" s="688" t="str">
        <f>IFERROR(S958/R958,"-")</f>
        <v>-</v>
      </c>
      <c r="V958" s="687">
        <f>'18. Газпром нефть'!AC11</f>
        <v>0</v>
      </c>
      <c r="W958" s="687">
        <f>'18. Газпром нефть'!AE11</f>
        <v>0</v>
      </c>
      <c r="X958" s="687">
        <f>IFERROR(W958-V958,"-")</f>
        <v>0</v>
      </c>
      <c r="Y958" s="688" t="str">
        <f>IFERROR(W958/V958,"-")</f>
        <v>-</v>
      </c>
      <c r="Z958" s="687">
        <f>'18. Газпром нефть'!AI11</f>
        <v>0</v>
      </c>
      <c r="AA958" s="687">
        <f>'18. Газпром нефть'!AK11</f>
        <v>0</v>
      </c>
      <c r="AB958" s="687">
        <f>IFERROR(AA958-Z958,"-")</f>
        <v>0</v>
      </c>
      <c r="AC958" s="688" t="str">
        <f>IFERROR(AA958/Z958,"-")</f>
        <v>-</v>
      </c>
      <c r="AD958" s="687">
        <f t="shared" ref="AD958:AE960" si="1965">AH958+AL958+AP958</f>
        <v>0</v>
      </c>
      <c r="AE958" s="687">
        <f t="shared" si="1965"/>
        <v>0</v>
      </c>
      <c r="AF958" s="687">
        <f>IFERROR(AE958-AD958,"-")</f>
        <v>0</v>
      </c>
      <c r="AG958" s="688" t="str">
        <f>IFERROR(AE958/AD958,"-")</f>
        <v>-</v>
      </c>
      <c r="AH958" s="687">
        <f>'18. Газпром нефть'!AU11</f>
        <v>0</v>
      </c>
      <c r="AI958" s="687">
        <f>'18. Газпром нефть'!AW11</f>
        <v>0</v>
      </c>
      <c r="AJ958" s="687">
        <f>IFERROR(AI958-AH958,"-")</f>
        <v>0</v>
      </c>
      <c r="AK958" s="688" t="str">
        <f>IFERROR(AI958/AH958,"-")</f>
        <v>-</v>
      </c>
      <c r="AL958" s="687">
        <f>'18. Газпром нефть'!BA11</f>
        <v>0</v>
      </c>
      <c r="AM958" s="687">
        <f>'18. Газпром нефть'!BC11</f>
        <v>0</v>
      </c>
      <c r="AN958" s="687">
        <f>IFERROR(AM958-AL958,"-")</f>
        <v>0</v>
      </c>
      <c r="AO958" s="688" t="str">
        <f>IFERROR(AM958/AL958,"-")</f>
        <v>-</v>
      </c>
      <c r="AP958" s="687">
        <f>'18. Газпром нефть'!BG11</f>
        <v>0</v>
      </c>
      <c r="AQ958" s="687">
        <f>'18. Газпром нефть'!BI11</f>
        <v>0</v>
      </c>
      <c r="AR958" s="687">
        <f>IFERROR(AQ958-AP958,"-")</f>
        <v>0</v>
      </c>
      <c r="AS958" s="688" t="str">
        <f>IFERROR(AQ958/AP958,"-")</f>
        <v>-</v>
      </c>
      <c r="AT958" s="687">
        <f t="shared" ref="AT958:AU960" si="1966">AX958+BB958+BF958</f>
        <v>0</v>
      </c>
      <c r="AU958" s="687">
        <f t="shared" si="1966"/>
        <v>0</v>
      </c>
      <c r="AV958" s="687">
        <f>IFERROR(AU958-AT958,"-")</f>
        <v>0</v>
      </c>
      <c r="AW958" s="688" t="str">
        <f>IFERROR(AU958/AT958,"-")</f>
        <v>-</v>
      </c>
      <c r="AX958" s="687">
        <f>'18. Газпром нефть'!BS11</f>
        <v>0</v>
      </c>
      <c r="AY958" s="687">
        <f>'18. Газпром нефть'!BU11</f>
        <v>0</v>
      </c>
      <c r="AZ958" s="687">
        <f>IFERROR(AY958-AX958,"-")</f>
        <v>0</v>
      </c>
      <c r="BA958" s="688" t="str">
        <f>IFERROR(AY958/AX958,"-")</f>
        <v>-</v>
      </c>
      <c r="BB958" s="687">
        <f>'18. Газпром нефть'!BY11</f>
        <v>0</v>
      </c>
      <c r="BC958" s="687">
        <f>'18. Газпром нефть'!CA11</f>
        <v>0</v>
      </c>
      <c r="BD958" s="687">
        <f>IFERROR(BC958-BB958,"-")</f>
        <v>0</v>
      </c>
      <c r="BE958" s="688" t="str">
        <f>IFERROR(BC958/BB958,"-")</f>
        <v>-</v>
      </c>
      <c r="BF958" s="687">
        <f>'18. Газпром нефть'!CE11</f>
        <v>0</v>
      </c>
      <c r="BG958" s="687">
        <f>'18. Газпром нефть'!CG11</f>
        <v>0</v>
      </c>
      <c r="BH958" s="687">
        <f>IFERROR(BG958-BF958,"-")</f>
        <v>0</v>
      </c>
      <c r="BI958" s="688" t="str">
        <f>IFERROR(BG958/BF958,"-")</f>
        <v>-</v>
      </c>
      <c r="BJ958" s="687">
        <f t="shared" ref="BJ958:BK960" si="1967">BN958+BR958+BV958</f>
        <v>0</v>
      </c>
      <c r="BK958" s="687">
        <f t="shared" si="1967"/>
        <v>0</v>
      </c>
      <c r="BL958" s="687">
        <f>IFERROR(BK958-BJ958,"-")</f>
        <v>0</v>
      </c>
      <c r="BM958" s="688" t="str">
        <f>IFERROR(BK958/BJ958,"-")</f>
        <v>-</v>
      </c>
      <c r="BN958" s="687">
        <f>'18. Газпром нефть'!CQ11</f>
        <v>0</v>
      </c>
      <c r="BO958" s="687">
        <f>'18. Газпром нефть'!CS11</f>
        <v>0</v>
      </c>
      <c r="BP958" s="687">
        <f>IFERROR(BO958-BN958,"-")</f>
        <v>0</v>
      </c>
      <c r="BQ958" s="688" t="str">
        <f>IFERROR(BO958/BN958,"-")</f>
        <v>-</v>
      </c>
      <c r="BR958" s="687">
        <f>'18. Газпром нефть'!CW11</f>
        <v>0</v>
      </c>
      <c r="BS958" s="687">
        <f>'18. Газпром нефть'!CY11</f>
        <v>0</v>
      </c>
      <c r="BT958" s="687">
        <f>IFERROR(BS958-BR958,"-")</f>
        <v>0</v>
      </c>
      <c r="BU958" s="688" t="str">
        <f>IFERROR(BS958/BR958,"-")</f>
        <v>-</v>
      </c>
      <c r="BV958" s="687">
        <f>'18. Газпром нефть'!DC11</f>
        <v>0</v>
      </c>
      <c r="BW958" s="687">
        <f>'18. Газпром нефть'!DE11</f>
        <v>0</v>
      </c>
      <c r="BX958" s="687">
        <f>IFERROR(BW958-BV958,"-")</f>
        <v>0</v>
      </c>
      <c r="BY958" s="688" t="str">
        <f>IFERROR(BW958/BV958,"-")</f>
        <v>-</v>
      </c>
    </row>
    <row r="959" spans="2:77" ht="20.100000000000001" customHeight="1">
      <c r="C959" s="451" t="s">
        <v>1020</v>
      </c>
      <c r="D959" s="528"/>
      <c r="E959" s="528"/>
      <c r="F959" s="529"/>
      <c r="G959" s="530" t="s">
        <v>1021</v>
      </c>
      <c r="H959" s="530"/>
      <c r="I959" s="691" t="s">
        <v>883</v>
      </c>
      <c r="J959" s="687">
        <f t="shared" si="1963"/>
        <v>0</v>
      </c>
      <c r="K959" s="687">
        <f t="shared" si="1963"/>
        <v>0</v>
      </c>
      <c r="L959" s="687">
        <f>IFERROR(K959-J959,"-")</f>
        <v>0</v>
      </c>
      <c r="M959" s="688" t="str">
        <f>IFERROR(K959/J959,"-")</f>
        <v>-</v>
      </c>
      <c r="N959" s="687">
        <f t="shared" si="1964"/>
        <v>0</v>
      </c>
      <c r="O959" s="687">
        <f t="shared" si="1964"/>
        <v>0</v>
      </c>
      <c r="P959" s="687">
        <f>IFERROR(O959-N959,"-")</f>
        <v>0</v>
      </c>
      <c r="Q959" s="688" t="str">
        <f>IFERROR(O959/N959,"-")</f>
        <v>-</v>
      </c>
      <c r="R959" s="687">
        <f>'18. Газпром нефть'!W12</f>
        <v>0</v>
      </c>
      <c r="S959" s="687">
        <f>'18. Газпром нефть'!Y12</f>
        <v>0</v>
      </c>
      <c r="T959" s="687">
        <f>IFERROR(S959-R959,"-")</f>
        <v>0</v>
      </c>
      <c r="U959" s="688" t="str">
        <f>IFERROR(S959/R959,"-")</f>
        <v>-</v>
      </c>
      <c r="V959" s="687">
        <f>'18. Газпром нефть'!AC12</f>
        <v>0</v>
      </c>
      <c r="W959" s="687">
        <f>'18. Газпром нефть'!AE12</f>
        <v>0</v>
      </c>
      <c r="X959" s="687">
        <f>IFERROR(W959-V959,"-")</f>
        <v>0</v>
      </c>
      <c r="Y959" s="688" t="str">
        <f>IFERROR(W959/V959,"-")</f>
        <v>-</v>
      </c>
      <c r="Z959" s="687">
        <f>'18. Газпром нефть'!AI12</f>
        <v>0</v>
      </c>
      <c r="AA959" s="687">
        <f>'18. Газпром нефть'!AK12</f>
        <v>0</v>
      </c>
      <c r="AB959" s="687">
        <f>IFERROR(AA959-Z959,"-")</f>
        <v>0</v>
      </c>
      <c r="AC959" s="688" t="str">
        <f>IFERROR(AA959/Z959,"-")</f>
        <v>-</v>
      </c>
      <c r="AD959" s="687">
        <f t="shared" si="1965"/>
        <v>0</v>
      </c>
      <c r="AE959" s="687">
        <f t="shared" si="1965"/>
        <v>0</v>
      </c>
      <c r="AF959" s="687">
        <f>IFERROR(AE959-AD959,"-")</f>
        <v>0</v>
      </c>
      <c r="AG959" s="688" t="str">
        <f>IFERROR(AE959/AD959,"-")</f>
        <v>-</v>
      </c>
      <c r="AH959" s="687">
        <f>'18. Газпром нефть'!AU12</f>
        <v>0</v>
      </c>
      <c r="AI959" s="687">
        <f>'18. Газпром нефть'!AW12</f>
        <v>0</v>
      </c>
      <c r="AJ959" s="687">
        <f>IFERROR(AI959-AH959,"-")</f>
        <v>0</v>
      </c>
      <c r="AK959" s="688" t="str">
        <f>IFERROR(AI959/AH959,"-")</f>
        <v>-</v>
      </c>
      <c r="AL959" s="687">
        <f>'18. Газпром нефть'!BA12</f>
        <v>0</v>
      </c>
      <c r="AM959" s="687">
        <f>'18. Газпром нефть'!BC12</f>
        <v>0</v>
      </c>
      <c r="AN959" s="687">
        <f>IFERROR(AM959-AL959,"-")</f>
        <v>0</v>
      </c>
      <c r="AO959" s="688" t="str">
        <f>IFERROR(AM959/AL959,"-")</f>
        <v>-</v>
      </c>
      <c r="AP959" s="687">
        <f>'18. Газпром нефть'!BG12</f>
        <v>0</v>
      </c>
      <c r="AQ959" s="687">
        <f>'18. Газпром нефть'!BI12</f>
        <v>0</v>
      </c>
      <c r="AR959" s="687">
        <f>IFERROR(AQ959-AP959,"-")</f>
        <v>0</v>
      </c>
      <c r="AS959" s="688" t="str">
        <f>IFERROR(AQ959/AP959,"-")</f>
        <v>-</v>
      </c>
      <c r="AT959" s="687">
        <f t="shared" si="1966"/>
        <v>0</v>
      </c>
      <c r="AU959" s="687">
        <f t="shared" si="1966"/>
        <v>0</v>
      </c>
      <c r="AV959" s="687">
        <f>IFERROR(AU959-AT959,"-")</f>
        <v>0</v>
      </c>
      <c r="AW959" s="688" t="str">
        <f>IFERROR(AU959/AT959,"-")</f>
        <v>-</v>
      </c>
      <c r="AX959" s="687">
        <f>'18. Газпром нефть'!BS12</f>
        <v>0</v>
      </c>
      <c r="AY959" s="687">
        <f>'18. Газпром нефть'!BU12</f>
        <v>0</v>
      </c>
      <c r="AZ959" s="687">
        <f>IFERROR(AY959-AX959,"-")</f>
        <v>0</v>
      </c>
      <c r="BA959" s="688" t="str">
        <f>IFERROR(AY959/AX959,"-")</f>
        <v>-</v>
      </c>
      <c r="BB959" s="687">
        <f>'18. Газпром нефть'!BY12</f>
        <v>0</v>
      </c>
      <c r="BC959" s="687">
        <f>'18. Газпром нефть'!CA12</f>
        <v>0</v>
      </c>
      <c r="BD959" s="687">
        <f>IFERROR(BC959-BB959,"-")</f>
        <v>0</v>
      </c>
      <c r="BE959" s="688" t="str">
        <f>IFERROR(BC959/BB959,"-")</f>
        <v>-</v>
      </c>
      <c r="BF959" s="687">
        <f>'18. Газпром нефть'!CE12</f>
        <v>0</v>
      </c>
      <c r="BG959" s="687">
        <f>'18. Газпром нефть'!CG12</f>
        <v>0</v>
      </c>
      <c r="BH959" s="687">
        <f>IFERROR(BG959-BF959,"-")</f>
        <v>0</v>
      </c>
      <c r="BI959" s="688" t="str">
        <f>IFERROR(BG959/BF959,"-")</f>
        <v>-</v>
      </c>
      <c r="BJ959" s="687">
        <f t="shared" si="1967"/>
        <v>0</v>
      </c>
      <c r="BK959" s="687">
        <f t="shared" si="1967"/>
        <v>0</v>
      </c>
      <c r="BL959" s="687">
        <f>IFERROR(BK959-BJ959,"-")</f>
        <v>0</v>
      </c>
      <c r="BM959" s="688" t="str">
        <f>IFERROR(BK959/BJ959,"-")</f>
        <v>-</v>
      </c>
      <c r="BN959" s="687">
        <f>'18. Газпром нефть'!CQ12</f>
        <v>0</v>
      </c>
      <c r="BO959" s="687">
        <f>'18. Газпром нефть'!CS12</f>
        <v>0</v>
      </c>
      <c r="BP959" s="687">
        <f>IFERROR(BO959-BN959,"-")</f>
        <v>0</v>
      </c>
      <c r="BQ959" s="688" t="str">
        <f>IFERROR(BO959/BN959,"-")</f>
        <v>-</v>
      </c>
      <c r="BR959" s="687">
        <f>'18. Газпром нефть'!CW12</f>
        <v>0</v>
      </c>
      <c r="BS959" s="687">
        <f>'18. Газпром нефть'!CY12</f>
        <v>0</v>
      </c>
      <c r="BT959" s="687">
        <f>IFERROR(BS959-BR959,"-")</f>
        <v>0</v>
      </c>
      <c r="BU959" s="688" t="str">
        <f>IFERROR(BS959/BR959,"-")</f>
        <v>-</v>
      </c>
      <c r="BV959" s="687">
        <f>'18. Газпром нефть'!DC12</f>
        <v>0</v>
      </c>
      <c r="BW959" s="687">
        <f>'18. Газпром нефть'!DE12</f>
        <v>0</v>
      </c>
      <c r="BX959" s="687">
        <f>IFERROR(BW959-BV959,"-")</f>
        <v>0</v>
      </c>
      <c r="BY959" s="688" t="str">
        <f>IFERROR(BW959/BV959,"-")</f>
        <v>-</v>
      </c>
    </row>
    <row r="960" spans="2:77" ht="20.100000000000001" customHeight="1">
      <c r="C960" s="451" t="s">
        <v>1022</v>
      </c>
      <c r="D960" s="528"/>
      <c r="E960" s="528"/>
      <c r="F960" s="529"/>
      <c r="G960" s="530" t="s">
        <v>1023</v>
      </c>
      <c r="H960" s="530"/>
      <c r="I960" s="691" t="s">
        <v>883</v>
      </c>
      <c r="J960" s="687">
        <f t="shared" si="1963"/>
        <v>0</v>
      </c>
      <c r="K960" s="687">
        <f t="shared" si="1963"/>
        <v>0</v>
      </c>
      <c r="L960" s="687">
        <f>IFERROR(K960-J960,"-")</f>
        <v>0</v>
      </c>
      <c r="M960" s="688" t="str">
        <f>IFERROR(K960/J960,"-")</f>
        <v>-</v>
      </c>
      <c r="N960" s="687">
        <f t="shared" si="1964"/>
        <v>0</v>
      </c>
      <c r="O960" s="687">
        <f t="shared" si="1964"/>
        <v>0</v>
      </c>
      <c r="P960" s="687">
        <f>IFERROR(O960-N960,"-")</f>
        <v>0</v>
      </c>
      <c r="Q960" s="688" t="str">
        <f>IFERROR(O960/N960,"-")</f>
        <v>-</v>
      </c>
      <c r="R960" s="687">
        <f>'18. Газпром нефть'!W13</f>
        <v>0</v>
      </c>
      <c r="S960" s="687">
        <f>'18. Газпром нефть'!Y13</f>
        <v>0</v>
      </c>
      <c r="T960" s="687">
        <f>IFERROR(S960-R960,"-")</f>
        <v>0</v>
      </c>
      <c r="U960" s="688" t="str">
        <f>IFERROR(S960/R960,"-")</f>
        <v>-</v>
      </c>
      <c r="V960" s="687">
        <f>'18. Газпром нефть'!AC13</f>
        <v>0</v>
      </c>
      <c r="W960" s="687">
        <f>'18. Газпром нефть'!AE13</f>
        <v>0</v>
      </c>
      <c r="X960" s="687">
        <f>IFERROR(W960-V960,"-")</f>
        <v>0</v>
      </c>
      <c r="Y960" s="688" t="str">
        <f>IFERROR(W960/V960,"-")</f>
        <v>-</v>
      </c>
      <c r="Z960" s="687">
        <f>'18. Газпром нефть'!AI13</f>
        <v>0</v>
      </c>
      <c r="AA960" s="687">
        <f>'18. Газпром нефть'!AK13</f>
        <v>0</v>
      </c>
      <c r="AB960" s="687">
        <f>IFERROR(AA960-Z960,"-")</f>
        <v>0</v>
      </c>
      <c r="AC960" s="688" t="str">
        <f>IFERROR(AA960/Z960,"-")</f>
        <v>-</v>
      </c>
      <c r="AD960" s="687">
        <f t="shared" si="1965"/>
        <v>0</v>
      </c>
      <c r="AE960" s="687">
        <f t="shared" si="1965"/>
        <v>0</v>
      </c>
      <c r="AF960" s="687">
        <f>IFERROR(AE960-AD960,"-")</f>
        <v>0</v>
      </c>
      <c r="AG960" s="688" t="str">
        <f>IFERROR(AE960/AD960,"-")</f>
        <v>-</v>
      </c>
      <c r="AH960" s="687">
        <f>'18. Газпром нефть'!AU13</f>
        <v>0</v>
      </c>
      <c r="AI960" s="687">
        <f>'18. Газпром нефть'!AW13</f>
        <v>0</v>
      </c>
      <c r="AJ960" s="687">
        <f>IFERROR(AI960-AH960,"-")</f>
        <v>0</v>
      </c>
      <c r="AK960" s="688" t="str">
        <f>IFERROR(AI960/AH960,"-")</f>
        <v>-</v>
      </c>
      <c r="AL960" s="687">
        <f>'18. Газпром нефть'!BA13</f>
        <v>0</v>
      </c>
      <c r="AM960" s="687">
        <f>'18. Газпром нефть'!BC13</f>
        <v>0</v>
      </c>
      <c r="AN960" s="687">
        <f>IFERROR(AM960-AL960,"-")</f>
        <v>0</v>
      </c>
      <c r="AO960" s="688" t="str">
        <f>IFERROR(AM960/AL960,"-")</f>
        <v>-</v>
      </c>
      <c r="AP960" s="687">
        <f>'18. Газпром нефть'!BG13</f>
        <v>0</v>
      </c>
      <c r="AQ960" s="687">
        <f>'18. Газпром нефть'!BI13</f>
        <v>0</v>
      </c>
      <c r="AR960" s="687">
        <f>IFERROR(AQ960-AP960,"-")</f>
        <v>0</v>
      </c>
      <c r="AS960" s="688" t="str">
        <f>IFERROR(AQ960/AP960,"-")</f>
        <v>-</v>
      </c>
      <c r="AT960" s="687">
        <f t="shared" si="1966"/>
        <v>0</v>
      </c>
      <c r="AU960" s="687">
        <f t="shared" si="1966"/>
        <v>0</v>
      </c>
      <c r="AV960" s="687">
        <f>IFERROR(AU960-AT960,"-")</f>
        <v>0</v>
      </c>
      <c r="AW960" s="688" t="str">
        <f>IFERROR(AU960/AT960,"-")</f>
        <v>-</v>
      </c>
      <c r="AX960" s="687">
        <f>'18. Газпром нефть'!BS13</f>
        <v>0</v>
      </c>
      <c r="AY960" s="687">
        <f>'18. Газпром нефть'!BU13</f>
        <v>0</v>
      </c>
      <c r="AZ960" s="687">
        <f>IFERROR(AY960-AX960,"-")</f>
        <v>0</v>
      </c>
      <c r="BA960" s="688" t="str">
        <f>IFERROR(AY960/AX960,"-")</f>
        <v>-</v>
      </c>
      <c r="BB960" s="687">
        <f>'18. Газпром нефть'!BY13</f>
        <v>0</v>
      </c>
      <c r="BC960" s="687">
        <f>'18. Газпром нефть'!CA13</f>
        <v>0</v>
      </c>
      <c r="BD960" s="687">
        <f>IFERROR(BC960-BB960,"-")</f>
        <v>0</v>
      </c>
      <c r="BE960" s="688" t="str">
        <f>IFERROR(BC960/BB960,"-")</f>
        <v>-</v>
      </c>
      <c r="BF960" s="687">
        <f>'18. Газпром нефть'!CE13</f>
        <v>0</v>
      </c>
      <c r="BG960" s="687">
        <f>'18. Газпром нефть'!CG13</f>
        <v>0</v>
      </c>
      <c r="BH960" s="687">
        <f>IFERROR(BG960-BF960,"-")</f>
        <v>0</v>
      </c>
      <c r="BI960" s="688" t="str">
        <f>IFERROR(BG960/BF960,"-")</f>
        <v>-</v>
      </c>
      <c r="BJ960" s="687">
        <f t="shared" si="1967"/>
        <v>0</v>
      </c>
      <c r="BK960" s="687">
        <f t="shared" si="1967"/>
        <v>0</v>
      </c>
      <c r="BL960" s="687">
        <f>IFERROR(BK960-BJ960,"-")</f>
        <v>0</v>
      </c>
      <c r="BM960" s="688" t="str">
        <f>IFERROR(BK960/BJ960,"-")</f>
        <v>-</v>
      </c>
      <c r="BN960" s="687">
        <f>'18. Газпром нефть'!CQ13</f>
        <v>0</v>
      </c>
      <c r="BO960" s="687">
        <f>'18. Газпром нефть'!CS13</f>
        <v>0</v>
      </c>
      <c r="BP960" s="687">
        <f>IFERROR(BO960-BN960,"-")</f>
        <v>0</v>
      </c>
      <c r="BQ960" s="688" t="str">
        <f>IFERROR(BO960/BN960,"-")</f>
        <v>-</v>
      </c>
      <c r="BR960" s="687">
        <f>'18. Газпром нефть'!CW13</f>
        <v>0</v>
      </c>
      <c r="BS960" s="687">
        <f>'18. Газпром нефть'!CY13</f>
        <v>0</v>
      </c>
      <c r="BT960" s="687">
        <f>IFERROR(BS960-BR960,"-")</f>
        <v>0</v>
      </c>
      <c r="BU960" s="688" t="str">
        <f>IFERROR(BS960/BR960,"-")</f>
        <v>-</v>
      </c>
      <c r="BV960" s="687">
        <f>'18. Газпром нефть'!DC13</f>
        <v>0</v>
      </c>
      <c r="BW960" s="687">
        <f>'18. Газпром нефть'!DE13</f>
        <v>0</v>
      </c>
      <c r="BX960" s="687">
        <f>IFERROR(BW960-BV960,"-")</f>
        <v>0</v>
      </c>
      <c r="BY960" s="688" t="str">
        <f>IFERROR(BW960/BV960,"-")</f>
        <v>-</v>
      </c>
    </row>
    <row r="961" spans="2:77" ht="20.100000000000001" customHeight="1">
      <c r="B961" s="591" t="s">
        <v>122</v>
      </c>
      <c r="C961" s="592" t="s">
        <v>1024</v>
      </c>
      <c r="D961" s="528"/>
      <c r="E961" s="528"/>
      <c r="F961" s="529"/>
      <c r="G961" s="530"/>
      <c r="H961" s="530"/>
      <c r="I961" s="446"/>
      <c r="J961" s="681"/>
      <c r="K961" s="681"/>
      <c r="L961" s="681"/>
      <c r="M961" s="681"/>
      <c r="N961" s="681"/>
      <c r="O961" s="681"/>
      <c r="P961" s="681"/>
      <c r="Q961" s="681"/>
      <c r="R961" s="681"/>
      <c r="S961" s="681"/>
      <c r="T961" s="681"/>
      <c r="U961" s="681"/>
      <c r="V961" s="681"/>
      <c r="W961" s="681"/>
      <c r="X961" s="681"/>
      <c r="Y961" s="681"/>
      <c r="Z961" s="681"/>
      <c r="AA961" s="681"/>
      <c r="AB961" s="681"/>
      <c r="AC961" s="681"/>
      <c r="AD961" s="681"/>
      <c r="AE961" s="681"/>
      <c r="AF961" s="681"/>
      <c r="AG961" s="681"/>
      <c r="AH961" s="681"/>
      <c r="AI961" s="681"/>
      <c r="AJ961" s="681"/>
      <c r="AK961" s="681"/>
      <c r="AL961" s="681"/>
      <c r="AM961" s="681"/>
      <c r="AN961" s="681"/>
      <c r="AO961" s="681"/>
      <c r="AP961" s="681"/>
      <c r="AQ961" s="681"/>
      <c r="AR961" s="681"/>
      <c r="AS961" s="681"/>
      <c r="AT961" s="681"/>
      <c r="AU961" s="681"/>
      <c r="AV961" s="681"/>
      <c r="AW961" s="681"/>
      <c r="AX961" s="681"/>
      <c r="AY961" s="681"/>
      <c r="AZ961" s="681"/>
      <c r="BA961" s="681"/>
      <c r="BB961" s="681"/>
      <c r="BC961" s="681"/>
      <c r="BD961" s="681"/>
      <c r="BE961" s="681"/>
      <c r="BF961" s="681"/>
      <c r="BG961" s="681"/>
      <c r="BH961" s="681"/>
      <c r="BI961" s="681"/>
      <c r="BJ961" s="681"/>
      <c r="BK961" s="681"/>
      <c r="BL961" s="681"/>
      <c r="BM961" s="681"/>
      <c r="BN961" s="681"/>
      <c r="BO961" s="681"/>
      <c r="BP961" s="681"/>
      <c r="BQ961" s="681"/>
      <c r="BR961" s="681"/>
      <c r="BS961" s="681"/>
      <c r="BT961" s="681"/>
      <c r="BU961" s="681"/>
      <c r="BV961" s="681"/>
      <c r="BW961" s="681"/>
      <c r="BX961" s="681"/>
      <c r="BY961" s="681"/>
    </row>
    <row r="962" spans="2:77" ht="20.100000000000001" customHeight="1">
      <c r="C962" s="451" t="s">
        <v>1025</v>
      </c>
      <c r="D962" s="528"/>
      <c r="E962" s="528"/>
      <c r="F962" s="529"/>
      <c r="G962" s="530" t="s">
        <v>1026</v>
      </c>
      <c r="H962" s="530"/>
      <c r="I962" s="691" t="s">
        <v>889</v>
      </c>
      <c r="J962" s="687">
        <f>N962+AD962+AT962+BJ962</f>
        <v>0</v>
      </c>
      <c r="K962" s="687">
        <f>O962+AE962+AU962+BK962</f>
        <v>0</v>
      </c>
      <c r="L962" s="687">
        <f>IFERROR(K962-J962,"-")</f>
        <v>0</v>
      </c>
      <c r="M962" s="688" t="str">
        <f>IFERROR(K962/J962,"-")</f>
        <v>-</v>
      </c>
      <c r="N962" s="687">
        <f>R962+V962+Z962</f>
        <v>0</v>
      </c>
      <c r="O962" s="687">
        <f>S962+W962+AA962</f>
        <v>0</v>
      </c>
      <c r="P962" s="687">
        <f>IFERROR(O962-N962,"-")</f>
        <v>0</v>
      </c>
      <c r="Q962" s="688" t="str">
        <f>IFERROR(O962/N962,"-")</f>
        <v>-</v>
      </c>
      <c r="R962" s="687">
        <f>'18. Газпром нефть'!W16</f>
        <v>0</v>
      </c>
      <c r="S962" s="687">
        <f>'18. Газпром нефть'!Y16</f>
        <v>0</v>
      </c>
      <c r="T962" s="687">
        <f>IFERROR(S962-R962,"-")</f>
        <v>0</v>
      </c>
      <c r="U962" s="688" t="str">
        <f>IFERROR(S962/R962,"-")</f>
        <v>-</v>
      </c>
      <c r="V962" s="687">
        <f>'18. Газпром нефть'!AC16</f>
        <v>0</v>
      </c>
      <c r="W962" s="687">
        <f>'18. Газпром нефть'!AE16</f>
        <v>0</v>
      </c>
      <c r="X962" s="687">
        <f>IFERROR(W962-V962,"-")</f>
        <v>0</v>
      </c>
      <c r="Y962" s="688" t="str">
        <f>IFERROR(W962/V962,"-")</f>
        <v>-</v>
      </c>
      <c r="Z962" s="687">
        <f>'18. Газпром нефть'!AI16</f>
        <v>0</v>
      </c>
      <c r="AA962" s="687">
        <f>'18. Газпром нефть'!AK16</f>
        <v>0</v>
      </c>
      <c r="AB962" s="687">
        <f>IFERROR(AA962-Z962,"-")</f>
        <v>0</v>
      </c>
      <c r="AC962" s="688" t="str">
        <f>IFERROR(AA962/Z962,"-")</f>
        <v>-</v>
      </c>
      <c r="AD962" s="687">
        <f>AH962+AL962+AP962</f>
        <v>0</v>
      </c>
      <c r="AE962" s="687">
        <f>AI962+AM962+AQ962</f>
        <v>0</v>
      </c>
      <c r="AF962" s="687">
        <f>IFERROR(AE962-AD962,"-")</f>
        <v>0</v>
      </c>
      <c r="AG962" s="688" t="str">
        <f>IFERROR(AE962/AD962,"-")</f>
        <v>-</v>
      </c>
      <c r="AH962" s="687">
        <f>'18. Газпром нефть'!AU16</f>
        <v>0</v>
      </c>
      <c r="AI962" s="687">
        <f>'18. Газпром нефть'!AW16</f>
        <v>0</v>
      </c>
      <c r="AJ962" s="687">
        <f>IFERROR(AI962-AH962,"-")</f>
        <v>0</v>
      </c>
      <c r="AK962" s="688" t="str">
        <f>IFERROR(AI962/AH962,"-")</f>
        <v>-</v>
      </c>
      <c r="AL962" s="687">
        <f>'18. Газпром нефть'!BA16</f>
        <v>0</v>
      </c>
      <c r="AM962" s="687">
        <f>'18. Газпром нефть'!BC16</f>
        <v>0</v>
      </c>
      <c r="AN962" s="687">
        <f>IFERROR(AM962-AL962,"-")</f>
        <v>0</v>
      </c>
      <c r="AO962" s="688" t="str">
        <f>IFERROR(AM962/AL962,"-")</f>
        <v>-</v>
      </c>
      <c r="AP962" s="687">
        <f>'18. Газпром нефть'!BG16</f>
        <v>0</v>
      </c>
      <c r="AQ962" s="687">
        <f>'18. Газпром нефть'!BI16</f>
        <v>0</v>
      </c>
      <c r="AR962" s="687">
        <f>IFERROR(AQ962-AP962,"-")</f>
        <v>0</v>
      </c>
      <c r="AS962" s="688" t="str">
        <f>IFERROR(AQ962/AP962,"-")</f>
        <v>-</v>
      </c>
      <c r="AT962" s="687">
        <f>AX962+BB962+BF962</f>
        <v>0</v>
      </c>
      <c r="AU962" s="687">
        <f>AY962+BC962+BG962</f>
        <v>0</v>
      </c>
      <c r="AV962" s="687">
        <f>IFERROR(AU962-AT962,"-")</f>
        <v>0</v>
      </c>
      <c r="AW962" s="688" t="str">
        <f>IFERROR(AU962/AT962,"-")</f>
        <v>-</v>
      </c>
      <c r="AX962" s="687">
        <f>'18. Газпром нефть'!BS16</f>
        <v>0</v>
      </c>
      <c r="AY962" s="687">
        <f>'18. Газпром нефть'!BU16</f>
        <v>0</v>
      </c>
      <c r="AZ962" s="687">
        <f>IFERROR(AY962-AX962,"-")</f>
        <v>0</v>
      </c>
      <c r="BA962" s="688" t="str">
        <f>IFERROR(AY962/AX962,"-")</f>
        <v>-</v>
      </c>
      <c r="BB962" s="687">
        <f>'18. Газпром нефть'!BY16</f>
        <v>0</v>
      </c>
      <c r="BC962" s="687">
        <f>'18. Газпром нефть'!CA16</f>
        <v>0</v>
      </c>
      <c r="BD962" s="687">
        <f>IFERROR(BC962-BB962,"-")</f>
        <v>0</v>
      </c>
      <c r="BE962" s="688" t="str">
        <f>IFERROR(BC962/BB962,"-")</f>
        <v>-</v>
      </c>
      <c r="BF962" s="687">
        <f>'18. Газпром нефть'!CE16</f>
        <v>0</v>
      </c>
      <c r="BG962" s="687">
        <f>'18. Газпром нефть'!CG16</f>
        <v>0</v>
      </c>
      <c r="BH962" s="687">
        <f>IFERROR(BG962-BF962,"-")</f>
        <v>0</v>
      </c>
      <c r="BI962" s="688" t="str">
        <f>IFERROR(BG962/BF962,"-")</f>
        <v>-</v>
      </c>
      <c r="BJ962" s="687">
        <f>BN962+BR962+BV962</f>
        <v>0</v>
      </c>
      <c r="BK962" s="687">
        <f>BO962+BS962+BW962</f>
        <v>0</v>
      </c>
      <c r="BL962" s="687">
        <f>IFERROR(BK962-BJ962,"-")</f>
        <v>0</v>
      </c>
      <c r="BM962" s="688" t="str">
        <f>IFERROR(BK962/BJ962,"-")</f>
        <v>-</v>
      </c>
      <c r="BN962" s="687">
        <f>'18. Газпром нефть'!CQ16</f>
        <v>0</v>
      </c>
      <c r="BO962" s="687">
        <f>'18. Газпром нефть'!CS16</f>
        <v>0</v>
      </c>
      <c r="BP962" s="687">
        <f>IFERROR(BO962-BN962,"-")</f>
        <v>0</v>
      </c>
      <c r="BQ962" s="688" t="str">
        <f>IFERROR(BO962/BN962,"-")</f>
        <v>-</v>
      </c>
      <c r="BR962" s="687">
        <f>'18. Газпром нефть'!CW16</f>
        <v>0</v>
      </c>
      <c r="BS962" s="687">
        <f>'18. Газпром нефть'!CY16</f>
        <v>0</v>
      </c>
      <c r="BT962" s="687">
        <f>IFERROR(BS962-BR962,"-")</f>
        <v>0</v>
      </c>
      <c r="BU962" s="688" t="str">
        <f>IFERROR(BS962/BR962,"-")</f>
        <v>-</v>
      </c>
      <c r="BV962" s="687">
        <f>'18. Газпром нефть'!DC16</f>
        <v>0</v>
      </c>
      <c r="BW962" s="687">
        <f>'18. Газпром нефть'!DE16</f>
        <v>0</v>
      </c>
      <c r="BX962" s="687">
        <f>IFERROR(BW962-BV962,"-")</f>
        <v>0</v>
      </c>
      <c r="BY962" s="688" t="str">
        <f>IFERROR(BW962/BV962,"-")</f>
        <v>-</v>
      </c>
    </row>
    <row r="963" spans="2:77" ht="20.100000000000001" customHeight="1">
      <c r="B963" s="591" t="s">
        <v>433</v>
      </c>
      <c r="C963" s="448" t="s">
        <v>362</v>
      </c>
      <c r="D963" s="528"/>
      <c r="E963" s="528"/>
      <c r="F963" s="529"/>
      <c r="G963" s="530"/>
      <c r="H963" s="530"/>
      <c r="I963" s="446"/>
      <c r="J963" s="681"/>
      <c r="K963" s="681"/>
      <c r="L963" s="681"/>
      <c r="M963" s="681"/>
      <c r="N963" s="681"/>
      <c r="O963" s="681"/>
      <c r="P963" s="681"/>
      <c r="Q963" s="681"/>
      <c r="R963" s="681"/>
      <c r="S963" s="681"/>
      <c r="T963" s="681"/>
      <c r="U963" s="681"/>
      <c r="V963" s="681"/>
      <c r="W963" s="681"/>
      <c r="X963" s="681"/>
      <c r="Y963" s="681"/>
      <c r="Z963" s="681"/>
      <c r="AA963" s="681"/>
      <c r="AB963" s="681"/>
      <c r="AC963" s="681"/>
      <c r="AD963" s="681"/>
      <c r="AE963" s="681"/>
      <c r="AF963" s="681"/>
      <c r="AG963" s="681"/>
      <c r="AH963" s="681"/>
      <c r="AI963" s="681"/>
      <c r="AJ963" s="681"/>
      <c r="AK963" s="681"/>
      <c r="AL963" s="681"/>
      <c r="AM963" s="681"/>
      <c r="AN963" s="681"/>
      <c r="AO963" s="681"/>
      <c r="AP963" s="681"/>
      <c r="AQ963" s="681"/>
      <c r="AR963" s="681"/>
      <c r="AS963" s="681"/>
      <c r="AT963" s="681"/>
      <c r="AU963" s="681"/>
      <c r="AV963" s="681"/>
      <c r="AW963" s="681"/>
      <c r="AX963" s="681"/>
      <c r="AY963" s="681"/>
      <c r="AZ963" s="681"/>
      <c r="BA963" s="681"/>
      <c r="BB963" s="681"/>
      <c r="BC963" s="681"/>
      <c r="BD963" s="681"/>
      <c r="BE963" s="681"/>
      <c r="BF963" s="681"/>
      <c r="BG963" s="681"/>
      <c r="BH963" s="681"/>
      <c r="BI963" s="681"/>
      <c r="BJ963" s="681"/>
      <c r="BK963" s="681"/>
      <c r="BL963" s="681"/>
      <c r="BM963" s="681"/>
      <c r="BN963" s="681"/>
      <c r="BO963" s="681"/>
      <c r="BP963" s="681"/>
      <c r="BQ963" s="681"/>
      <c r="BR963" s="681"/>
      <c r="BS963" s="681"/>
      <c r="BT963" s="681"/>
      <c r="BU963" s="681"/>
      <c r="BV963" s="681"/>
      <c r="BW963" s="681"/>
      <c r="BX963" s="681"/>
      <c r="BY963" s="681"/>
    </row>
    <row r="964" spans="2:77" ht="20.100000000000001" customHeight="1">
      <c r="C964" s="451" t="s">
        <v>1018</v>
      </c>
      <c r="D964" s="528"/>
      <c r="E964" s="528"/>
      <c r="F964" s="529"/>
      <c r="G964" s="530" t="s">
        <v>1027</v>
      </c>
      <c r="H964" s="530"/>
      <c r="I964" s="691" t="s">
        <v>883</v>
      </c>
      <c r="J964" s="687">
        <f t="shared" ref="J964:K966" si="1968">N964+AD964+AT964+BJ964</f>
        <v>0</v>
      </c>
      <c r="K964" s="687">
        <f t="shared" si="1968"/>
        <v>0</v>
      </c>
      <c r="L964" s="687">
        <f>IFERROR(K964-J964,"-")</f>
        <v>0</v>
      </c>
      <c r="M964" s="688" t="str">
        <f>IFERROR(K964/J964,"-")</f>
        <v>-</v>
      </c>
      <c r="N964" s="687">
        <f t="shared" ref="N964:O966" si="1969">R964+V964+Z964</f>
        <v>0</v>
      </c>
      <c r="O964" s="687">
        <f t="shared" si="1969"/>
        <v>0</v>
      </c>
      <c r="P964" s="687">
        <f>IFERROR(O964-N964,"-")</f>
        <v>0</v>
      </c>
      <c r="Q964" s="688" t="str">
        <f>IFERROR(O964/N964,"-")</f>
        <v>-</v>
      </c>
      <c r="R964" s="687">
        <f>'18. Газпром нефть'!W18</f>
        <v>0</v>
      </c>
      <c r="S964" s="687">
        <f>'18. Газпром нефть'!Y18</f>
        <v>0</v>
      </c>
      <c r="T964" s="687">
        <f>IFERROR(S964-R964,"-")</f>
        <v>0</v>
      </c>
      <c r="U964" s="688" t="str">
        <f>IFERROR(S964/R964,"-")</f>
        <v>-</v>
      </c>
      <c r="V964" s="687">
        <f>'18. Газпром нефть'!AC18</f>
        <v>0</v>
      </c>
      <c r="W964" s="687">
        <f>'18. Газпром нефть'!AE18</f>
        <v>0</v>
      </c>
      <c r="X964" s="687">
        <f>IFERROR(W964-V964,"-")</f>
        <v>0</v>
      </c>
      <c r="Y964" s="688" t="str">
        <f>IFERROR(W964/V964,"-")</f>
        <v>-</v>
      </c>
      <c r="Z964" s="687">
        <f>'18. Газпром нефть'!AI18</f>
        <v>0</v>
      </c>
      <c r="AA964" s="687">
        <f>'18. Газпром нефть'!AK18</f>
        <v>0</v>
      </c>
      <c r="AB964" s="687">
        <f>IFERROR(AA964-Z964,"-")</f>
        <v>0</v>
      </c>
      <c r="AC964" s="688" t="str">
        <f>IFERROR(AA964/Z964,"-")</f>
        <v>-</v>
      </c>
      <c r="AD964" s="687">
        <f t="shared" ref="AD964:AE966" si="1970">AH964+AL964+AP964</f>
        <v>0</v>
      </c>
      <c r="AE964" s="687">
        <f t="shared" si="1970"/>
        <v>0</v>
      </c>
      <c r="AF964" s="687">
        <f>IFERROR(AE964-AD964,"-")</f>
        <v>0</v>
      </c>
      <c r="AG964" s="688" t="str">
        <f>IFERROR(AE964/AD964,"-")</f>
        <v>-</v>
      </c>
      <c r="AH964" s="687">
        <f>'18. Газпром нефть'!AU18</f>
        <v>0</v>
      </c>
      <c r="AI964" s="687">
        <f>'18. Газпром нефть'!AW18</f>
        <v>0</v>
      </c>
      <c r="AJ964" s="687">
        <f>IFERROR(AI964-AH964,"-")</f>
        <v>0</v>
      </c>
      <c r="AK964" s="688" t="str">
        <f>IFERROR(AI964/AH964,"-")</f>
        <v>-</v>
      </c>
      <c r="AL964" s="687">
        <f>'18. Газпром нефть'!BA18</f>
        <v>0</v>
      </c>
      <c r="AM964" s="687">
        <f>'18. Газпром нефть'!BC18</f>
        <v>0</v>
      </c>
      <c r="AN964" s="687">
        <f>IFERROR(AM964-AL964,"-")</f>
        <v>0</v>
      </c>
      <c r="AO964" s="688" t="str">
        <f>IFERROR(AM964/AL964,"-")</f>
        <v>-</v>
      </c>
      <c r="AP964" s="687">
        <f>'18. Газпром нефть'!BG18</f>
        <v>0</v>
      </c>
      <c r="AQ964" s="687">
        <f>'18. Газпром нефть'!BI18</f>
        <v>0</v>
      </c>
      <c r="AR964" s="687">
        <f>IFERROR(AQ964-AP964,"-")</f>
        <v>0</v>
      </c>
      <c r="AS964" s="688" t="str">
        <f>IFERROR(AQ964/AP964,"-")</f>
        <v>-</v>
      </c>
      <c r="AT964" s="687">
        <f t="shared" ref="AT964:AU966" si="1971">AX964+BB964+BF964</f>
        <v>0</v>
      </c>
      <c r="AU964" s="687">
        <f t="shared" si="1971"/>
        <v>0</v>
      </c>
      <c r="AV964" s="687">
        <f>IFERROR(AU964-AT964,"-")</f>
        <v>0</v>
      </c>
      <c r="AW964" s="688" t="str">
        <f>IFERROR(AU964/AT964,"-")</f>
        <v>-</v>
      </c>
      <c r="AX964" s="687">
        <f>'18. Газпром нефть'!BS18</f>
        <v>0</v>
      </c>
      <c r="AY964" s="687">
        <f>'18. Газпром нефть'!BU18</f>
        <v>0</v>
      </c>
      <c r="AZ964" s="687">
        <f>IFERROR(AY964-AX964,"-")</f>
        <v>0</v>
      </c>
      <c r="BA964" s="688" t="str">
        <f>IFERROR(AY964/AX964,"-")</f>
        <v>-</v>
      </c>
      <c r="BB964" s="687">
        <f>'18. Газпром нефть'!BY18</f>
        <v>0</v>
      </c>
      <c r="BC964" s="687">
        <f>'18. Газпром нефть'!CA18</f>
        <v>0</v>
      </c>
      <c r="BD964" s="687">
        <f>IFERROR(BC964-BB964,"-")</f>
        <v>0</v>
      </c>
      <c r="BE964" s="688" t="str">
        <f>IFERROR(BC964/BB964,"-")</f>
        <v>-</v>
      </c>
      <c r="BF964" s="687">
        <f>'18. Газпром нефть'!CE18</f>
        <v>0</v>
      </c>
      <c r="BG964" s="687">
        <f>'18. Газпром нефть'!CG18</f>
        <v>0</v>
      </c>
      <c r="BH964" s="687">
        <f>IFERROR(BG964-BF964,"-")</f>
        <v>0</v>
      </c>
      <c r="BI964" s="688" t="str">
        <f>IFERROR(BG964/BF964,"-")</f>
        <v>-</v>
      </c>
      <c r="BJ964" s="687">
        <f t="shared" ref="BJ964:BK966" si="1972">BN964+BR964+BV964</f>
        <v>0</v>
      </c>
      <c r="BK964" s="687">
        <f t="shared" si="1972"/>
        <v>0</v>
      </c>
      <c r="BL964" s="687">
        <f>IFERROR(BK964-BJ964,"-")</f>
        <v>0</v>
      </c>
      <c r="BM964" s="688" t="str">
        <f>IFERROR(BK964/BJ964,"-")</f>
        <v>-</v>
      </c>
      <c r="BN964" s="687">
        <f>'18. Газпром нефть'!CQ18</f>
        <v>0</v>
      </c>
      <c r="BO964" s="687">
        <f>'18. Газпром нефть'!CS18</f>
        <v>0</v>
      </c>
      <c r="BP964" s="687">
        <f>IFERROR(BO964-BN964,"-")</f>
        <v>0</v>
      </c>
      <c r="BQ964" s="688" t="str">
        <f>IFERROR(BO964/BN964,"-")</f>
        <v>-</v>
      </c>
      <c r="BR964" s="687">
        <f>'18. Газпром нефть'!CW18</f>
        <v>0</v>
      </c>
      <c r="BS964" s="687">
        <f>'18. Газпром нефть'!CY18</f>
        <v>0</v>
      </c>
      <c r="BT964" s="687">
        <f>IFERROR(BS964-BR964,"-")</f>
        <v>0</v>
      </c>
      <c r="BU964" s="688" t="str">
        <f>IFERROR(BS964/BR964,"-")</f>
        <v>-</v>
      </c>
      <c r="BV964" s="687">
        <f>'18. Газпром нефть'!DC18</f>
        <v>0</v>
      </c>
      <c r="BW964" s="687">
        <f>'18. Газпром нефть'!DE18</f>
        <v>0</v>
      </c>
      <c r="BX964" s="687">
        <f>IFERROR(BW964-BV964,"-")</f>
        <v>0</v>
      </c>
      <c r="BY964" s="688" t="str">
        <f>IFERROR(BW964/BV964,"-")</f>
        <v>-</v>
      </c>
    </row>
    <row r="965" spans="2:77" ht="20.100000000000001" customHeight="1">
      <c r="C965" s="451" t="s">
        <v>1020</v>
      </c>
      <c r="D965" s="528"/>
      <c r="E965" s="528"/>
      <c r="F965" s="529"/>
      <c r="G965" s="530" t="s">
        <v>1028</v>
      </c>
      <c r="H965" s="530"/>
      <c r="I965" s="691" t="s">
        <v>883</v>
      </c>
      <c r="J965" s="687">
        <f t="shared" si="1968"/>
        <v>0</v>
      </c>
      <c r="K965" s="687">
        <f t="shared" si="1968"/>
        <v>0</v>
      </c>
      <c r="L965" s="687">
        <f>IFERROR(K965-J965,"-")</f>
        <v>0</v>
      </c>
      <c r="M965" s="688" t="str">
        <f>IFERROR(K965/J965,"-")</f>
        <v>-</v>
      </c>
      <c r="N965" s="687">
        <f t="shared" si="1969"/>
        <v>0</v>
      </c>
      <c r="O965" s="687">
        <f t="shared" si="1969"/>
        <v>0</v>
      </c>
      <c r="P965" s="687">
        <f>IFERROR(O965-N965,"-")</f>
        <v>0</v>
      </c>
      <c r="Q965" s="688" t="str">
        <f>IFERROR(O965/N965,"-")</f>
        <v>-</v>
      </c>
      <c r="R965" s="687">
        <f>'18. Газпром нефть'!W19</f>
        <v>0</v>
      </c>
      <c r="S965" s="687">
        <f>'18. Газпром нефть'!Y19</f>
        <v>0</v>
      </c>
      <c r="T965" s="687">
        <f>IFERROR(S965-R965,"-")</f>
        <v>0</v>
      </c>
      <c r="U965" s="688" t="str">
        <f>IFERROR(S965/R965,"-")</f>
        <v>-</v>
      </c>
      <c r="V965" s="687">
        <f>'18. Газпром нефть'!AC19</f>
        <v>0</v>
      </c>
      <c r="W965" s="687">
        <f>'18. Газпром нефть'!AE19</f>
        <v>0</v>
      </c>
      <c r="X965" s="687">
        <f>IFERROR(W965-V965,"-")</f>
        <v>0</v>
      </c>
      <c r="Y965" s="688" t="str">
        <f>IFERROR(W965/V965,"-")</f>
        <v>-</v>
      </c>
      <c r="Z965" s="687">
        <f>'18. Газпром нефть'!AI19</f>
        <v>0</v>
      </c>
      <c r="AA965" s="687">
        <f>'18. Газпром нефть'!AK19</f>
        <v>0</v>
      </c>
      <c r="AB965" s="687">
        <f>IFERROR(AA965-Z965,"-")</f>
        <v>0</v>
      </c>
      <c r="AC965" s="688" t="str">
        <f>IFERROR(AA965/Z965,"-")</f>
        <v>-</v>
      </c>
      <c r="AD965" s="687">
        <f t="shared" si="1970"/>
        <v>0</v>
      </c>
      <c r="AE965" s="687">
        <f t="shared" si="1970"/>
        <v>0</v>
      </c>
      <c r="AF965" s="687">
        <f>IFERROR(AE965-AD965,"-")</f>
        <v>0</v>
      </c>
      <c r="AG965" s="688" t="str">
        <f>IFERROR(AE965/AD965,"-")</f>
        <v>-</v>
      </c>
      <c r="AH965" s="687">
        <f>'18. Газпром нефть'!AU19</f>
        <v>0</v>
      </c>
      <c r="AI965" s="687">
        <f>'18. Газпром нефть'!AW19</f>
        <v>0</v>
      </c>
      <c r="AJ965" s="687">
        <f>IFERROR(AI965-AH965,"-")</f>
        <v>0</v>
      </c>
      <c r="AK965" s="688" t="str">
        <f>IFERROR(AI965/AH965,"-")</f>
        <v>-</v>
      </c>
      <c r="AL965" s="687">
        <f>'18. Газпром нефть'!BA19</f>
        <v>0</v>
      </c>
      <c r="AM965" s="687">
        <f>'18. Газпром нефть'!BC19</f>
        <v>0</v>
      </c>
      <c r="AN965" s="687">
        <f>IFERROR(AM965-AL965,"-")</f>
        <v>0</v>
      </c>
      <c r="AO965" s="688" t="str">
        <f>IFERROR(AM965/AL965,"-")</f>
        <v>-</v>
      </c>
      <c r="AP965" s="687">
        <f>'18. Газпром нефть'!BG19</f>
        <v>0</v>
      </c>
      <c r="AQ965" s="687">
        <f>'18. Газпром нефть'!BI19</f>
        <v>0</v>
      </c>
      <c r="AR965" s="687">
        <f>IFERROR(AQ965-AP965,"-")</f>
        <v>0</v>
      </c>
      <c r="AS965" s="688" t="str">
        <f>IFERROR(AQ965/AP965,"-")</f>
        <v>-</v>
      </c>
      <c r="AT965" s="687">
        <f t="shared" si="1971"/>
        <v>0</v>
      </c>
      <c r="AU965" s="687">
        <f t="shared" si="1971"/>
        <v>0</v>
      </c>
      <c r="AV965" s="687">
        <f>IFERROR(AU965-AT965,"-")</f>
        <v>0</v>
      </c>
      <c r="AW965" s="688" t="str">
        <f>IFERROR(AU965/AT965,"-")</f>
        <v>-</v>
      </c>
      <c r="AX965" s="687">
        <f>'18. Газпром нефть'!BS19</f>
        <v>0</v>
      </c>
      <c r="AY965" s="687">
        <f>'18. Газпром нефть'!BU19</f>
        <v>0</v>
      </c>
      <c r="AZ965" s="687">
        <f>IFERROR(AY965-AX965,"-")</f>
        <v>0</v>
      </c>
      <c r="BA965" s="688" t="str">
        <f>IFERROR(AY965/AX965,"-")</f>
        <v>-</v>
      </c>
      <c r="BB965" s="687">
        <f>'18. Газпром нефть'!BY19</f>
        <v>0</v>
      </c>
      <c r="BC965" s="687">
        <f>'18. Газпром нефть'!CA19</f>
        <v>0</v>
      </c>
      <c r="BD965" s="687">
        <f>IFERROR(BC965-BB965,"-")</f>
        <v>0</v>
      </c>
      <c r="BE965" s="688" t="str">
        <f>IFERROR(BC965/BB965,"-")</f>
        <v>-</v>
      </c>
      <c r="BF965" s="687">
        <f>'18. Газпром нефть'!CE19</f>
        <v>0</v>
      </c>
      <c r="BG965" s="687">
        <f>'18. Газпром нефть'!CG19</f>
        <v>0</v>
      </c>
      <c r="BH965" s="687">
        <f>IFERROR(BG965-BF965,"-")</f>
        <v>0</v>
      </c>
      <c r="BI965" s="688" t="str">
        <f>IFERROR(BG965/BF965,"-")</f>
        <v>-</v>
      </c>
      <c r="BJ965" s="687">
        <f t="shared" si="1972"/>
        <v>0</v>
      </c>
      <c r="BK965" s="687">
        <f t="shared" si="1972"/>
        <v>0</v>
      </c>
      <c r="BL965" s="687">
        <f>IFERROR(BK965-BJ965,"-")</f>
        <v>0</v>
      </c>
      <c r="BM965" s="688" t="str">
        <f>IFERROR(BK965/BJ965,"-")</f>
        <v>-</v>
      </c>
      <c r="BN965" s="687">
        <f>'18. Газпром нефть'!CQ19</f>
        <v>0</v>
      </c>
      <c r="BO965" s="687">
        <f>'18. Газпром нефть'!CS19</f>
        <v>0</v>
      </c>
      <c r="BP965" s="687">
        <f>IFERROR(BO965-BN965,"-")</f>
        <v>0</v>
      </c>
      <c r="BQ965" s="688" t="str">
        <f>IFERROR(BO965/BN965,"-")</f>
        <v>-</v>
      </c>
      <c r="BR965" s="687">
        <f>'18. Газпром нефть'!CW19</f>
        <v>0</v>
      </c>
      <c r="BS965" s="687">
        <f>'18. Газпром нефть'!CY19</f>
        <v>0</v>
      </c>
      <c r="BT965" s="687">
        <f>IFERROR(BS965-BR965,"-")</f>
        <v>0</v>
      </c>
      <c r="BU965" s="688" t="str">
        <f>IFERROR(BS965/BR965,"-")</f>
        <v>-</v>
      </c>
      <c r="BV965" s="687">
        <f>'18. Газпром нефть'!DC19</f>
        <v>0</v>
      </c>
      <c r="BW965" s="687">
        <f>'18. Газпром нефть'!DE19</f>
        <v>0</v>
      </c>
      <c r="BX965" s="687">
        <f>IFERROR(BW965-BV965,"-")</f>
        <v>0</v>
      </c>
      <c r="BY965" s="688" t="str">
        <f>IFERROR(BW965/BV965,"-")</f>
        <v>-</v>
      </c>
    </row>
    <row r="966" spans="2:77" ht="20.100000000000001" customHeight="1">
      <c r="C966" s="451" t="s">
        <v>1022</v>
      </c>
      <c r="D966" s="528"/>
      <c r="E966" s="528"/>
      <c r="F966" s="529"/>
      <c r="G966" s="530" t="s">
        <v>1029</v>
      </c>
      <c r="H966" s="530"/>
      <c r="I966" s="691" t="s">
        <v>883</v>
      </c>
      <c r="J966" s="687">
        <f t="shared" si="1968"/>
        <v>0</v>
      </c>
      <c r="K966" s="687">
        <f t="shared" si="1968"/>
        <v>0</v>
      </c>
      <c r="L966" s="687">
        <f>IFERROR(K966-J966,"-")</f>
        <v>0</v>
      </c>
      <c r="M966" s="688" t="str">
        <f>IFERROR(K966/J966,"-")</f>
        <v>-</v>
      </c>
      <c r="N966" s="687">
        <f t="shared" si="1969"/>
        <v>0</v>
      </c>
      <c r="O966" s="687">
        <f t="shared" si="1969"/>
        <v>0</v>
      </c>
      <c r="P966" s="687">
        <f>IFERROR(O966-N966,"-")</f>
        <v>0</v>
      </c>
      <c r="Q966" s="688" t="str">
        <f>IFERROR(O966/N966,"-")</f>
        <v>-</v>
      </c>
      <c r="R966" s="687">
        <f>'18. Газпром нефть'!W20</f>
        <v>0</v>
      </c>
      <c r="S966" s="687">
        <f>'18. Газпром нефть'!Y20</f>
        <v>0</v>
      </c>
      <c r="T966" s="687">
        <f>IFERROR(S966-R966,"-")</f>
        <v>0</v>
      </c>
      <c r="U966" s="688" t="str">
        <f>IFERROR(S966/R966,"-")</f>
        <v>-</v>
      </c>
      <c r="V966" s="687">
        <f>'18. Газпром нефть'!AC20</f>
        <v>0</v>
      </c>
      <c r="W966" s="687">
        <f>'18. Газпром нефть'!AE20</f>
        <v>0</v>
      </c>
      <c r="X966" s="687">
        <f>IFERROR(W966-V966,"-")</f>
        <v>0</v>
      </c>
      <c r="Y966" s="688" t="str">
        <f>IFERROR(W966/V966,"-")</f>
        <v>-</v>
      </c>
      <c r="Z966" s="687">
        <f>'18. Газпром нефть'!AI20</f>
        <v>0</v>
      </c>
      <c r="AA966" s="687">
        <f>'18. Газпром нефть'!AK20</f>
        <v>0</v>
      </c>
      <c r="AB966" s="687">
        <f>IFERROR(AA966-Z966,"-")</f>
        <v>0</v>
      </c>
      <c r="AC966" s="688" t="str">
        <f>IFERROR(AA966/Z966,"-")</f>
        <v>-</v>
      </c>
      <c r="AD966" s="687">
        <f t="shared" si="1970"/>
        <v>0</v>
      </c>
      <c r="AE966" s="687">
        <f t="shared" si="1970"/>
        <v>0</v>
      </c>
      <c r="AF966" s="687">
        <f>IFERROR(AE966-AD966,"-")</f>
        <v>0</v>
      </c>
      <c r="AG966" s="688" t="str">
        <f>IFERROR(AE966/AD966,"-")</f>
        <v>-</v>
      </c>
      <c r="AH966" s="687">
        <f>'18. Газпром нефть'!AU20</f>
        <v>0</v>
      </c>
      <c r="AI966" s="687">
        <f>'18. Газпром нефть'!AW20</f>
        <v>0</v>
      </c>
      <c r="AJ966" s="687">
        <f>IFERROR(AI966-AH966,"-")</f>
        <v>0</v>
      </c>
      <c r="AK966" s="688" t="str">
        <f>IFERROR(AI966/AH966,"-")</f>
        <v>-</v>
      </c>
      <c r="AL966" s="687">
        <f>'18. Газпром нефть'!BA20</f>
        <v>0</v>
      </c>
      <c r="AM966" s="687">
        <f>'18. Газпром нефть'!BC20</f>
        <v>0</v>
      </c>
      <c r="AN966" s="687">
        <f>IFERROR(AM966-AL966,"-")</f>
        <v>0</v>
      </c>
      <c r="AO966" s="688" t="str">
        <f>IFERROR(AM966/AL966,"-")</f>
        <v>-</v>
      </c>
      <c r="AP966" s="687">
        <f>'18. Газпром нефть'!BG20</f>
        <v>0</v>
      </c>
      <c r="AQ966" s="687">
        <f>'18. Газпром нефть'!BI20</f>
        <v>0</v>
      </c>
      <c r="AR966" s="687">
        <f>IFERROR(AQ966-AP966,"-")</f>
        <v>0</v>
      </c>
      <c r="AS966" s="688" t="str">
        <f>IFERROR(AQ966/AP966,"-")</f>
        <v>-</v>
      </c>
      <c r="AT966" s="687">
        <f t="shared" si="1971"/>
        <v>0</v>
      </c>
      <c r="AU966" s="687">
        <f t="shared" si="1971"/>
        <v>0</v>
      </c>
      <c r="AV966" s="687">
        <f>IFERROR(AU966-AT966,"-")</f>
        <v>0</v>
      </c>
      <c r="AW966" s="688" t="str">
        <f>IFERROR(AU966/AT966,"-")</f>
        <v>-</v>
      </c>
      <c r="AX966" s="687">
        <f>'18. Газпром нефть'!BS20</f>
        <v>0</v>
      </c>
      <c r="AY966" s="687">
        <f>'18. Газпром нефть'!BU20</f>
        <v>0</v>
      </c>
      <c r="AZ966" s="687">
        <f>IFERROR(AY966-AX966,"-")</f>
        <v>0</v>
      </c>
      <c r="BA966" s="688" t="str">
        <f>IFERROR(AY966/AX966,"-")</f>
        <v>-</v>
      </c>
      <c r="BB966" s="687">
        <f>'18. Газпром нефть'!BY20</f>
        <v>0</v>
      </c>
      <c r="BC966" s="687">
        <f>'18. Газпром нефть'!CA20</f>
        <v>0</v>
      </c>
      <c r="BD966" s="687">
        <f>IFERROR(BC966-BB966,"-")</f>
        <v>0</v>
      </c>
      <c r="BE966" s="688" t="str">
        <f>IFERROR(BC966/BB966,"-")</f>
        <v>-</v>
      </c>
      <c r="BF966" s="687">
        <f>'18. Газпром нефть'!CE20</f>
        <v>0</v>
      </c>
      <c r="BG966" s="687">
        <f>'18. Газпром нефть'!CG20</f>
        <v>0</v>
      </c>
      <c r="BH966" s="687">
        <f>IFERROR(BG966-BF966,"-")</f>
        <v>0</v>
      </c>
      <c r="BI966" s="688" t="str">
        <f>IFERROR(BG966/BF966,"-")</f>
        <v>-</v>
      </c>
      <c r="BJ966" s="687">
        <f t="shared" si="1972"/>
        <v>0</v>
      </c>
      <c r="BK966" s="687">
        <f t="shared" si="1972"/>
        <v>0</v>
      </c>
      <c r="BL966" s="687">
        <f>IFERROR(BK966-BJ966,"-")</f>
        <v>0</v>
      </c>
      <c r="BM966" s="688" t="str">
        <f>IFERROR(BK966/BJ966,"-")</f>
        <v>-</v>
      </c>
      <c r="BN966" s="687">
        <f>'18. Газпром нефть'!CQ20</f>
        <v>0</v>
      </c>
      <c r="BO966" s="687">
        <f>'18. Газпром нефть'!CS20</f>
        <v>0</v>
      </c>
      <c r="BP966" s="687">
        <f>IFERROR(BO966-BN966,"-")</f>
        <v>0</v>
      </c>
      <c r="BQ966" s="688" t="str">
        <f>IFERROR(BO966/BN966,"-")</f>
        <v>-</v>
      </c>
      <c r="BR966" s="687">
        <f>'18. Газпром нефть'!CW20</f>
        <v>0</v>
      </c>
      <c r="BS966" s="687">
        <f>'18. Газпром нефть'!CY20</f>
        <v>0</v>
      </c>
      <c r="BT966" s="687">
        <f>IFERROR(BS966-BR966,"-")</f>
        <v>0</v>
      </c>
      <c r="BU966" s="688" t="str">
        <f>IFERROR(BS966/BR966,"-")</f>
        <v>-</v>
      </c>
      <c r="BV966" s="687">
        <f>'18. Газпром нефть'!DC20</f>
        <v>0</v>
      </c>
      <c r="BW966" s="687">
        <f>'18. Газпром нефть'!DE20</f>
        <v>0</v>
      </c>
      <c r="BX966" s="687">
        <f>IFERROR(BW966-BV966,"-")</f>
        <v>0</v>
      </c>
      <c r="BY966" s="688" t="str">
        <f>IFERROR(BW966/BV966,"-")</f>
        <v>-</v>
      </c>
    </row>
    <row r="967" spans="2:77" ht="20.100000000000001" customHeight="1">
      <c r="B967" s="591" t="s">
        <v>151</v>
      </c>
      <c r="C967" s="448" t="s">
        <v>1030</v>
      </c>
      <c r="D967" s="528"/>
      <c r="E967" s="528"/>
      <c r="F967" s="529"/>
      <c r="G967" s="530"/>
      <c r="H967" s="530"/>
      <c r="I967" s="691"/>
      <c r="J967" s="681"/>
      <c r="K967" s="681"/>
      <c r="L967" s="681"/>
      <c r="M967" s="681"/>
      <c r="N967" s="681"/>
      <c r="O967" s="681"/>
      <c r="P967" s="681"/>
      <c r="Q967" s="681"/>
      <c r="R967" s="681"/>
      <c r="S967" s="681"/>
      <c r="T967" s="681"/>
      <c r="U967" s="681"/>
      <c r="V967" s="681"/>
      <c r="W967" s="681"/>
      <c r="X967" s="681"/>
      <c r="Y967" s="681"/>
      <c r="Z967" s="681"/>
      <c r="AA967" s="681"/>
      <c r="AB967" s="681"/>
      <c r="AC967" s="681"/>
      <c r="AD967" s="681"/>
      <c r="AE967" s="681"/>
      <c r="AF967" s="681"/>
      <c r="AG967" s="681"/>
      <c r="AH967" s="681"/>
      <c r="AI967" s="681"/>
      <c r="AJ967" s="681"/>
      <c r="AK967" s="681"/>
      <c r="AL967" s="681"/>
      <c r="AM967" s="681"/>
      <c r="AN967" s="681"/>
      <c r="AO967" s="681"/>
      <c r="AP967" s="681"/>
      <c r="AQ967" s="681"/>
      <c r="AR967" s="681"/>
      <c r="AS967" s="681"/>
      <c r="AT967" s="681"/>
      <c r="AU967" s="681"/>
      <c r="AV967" s="681"/>
      <c r="AW967" s="681"/>
      <c r="AX967" s="681"/>
      <c r="AY967" s="681"/>
      <c r="AZ967" s="681"/>
      <c r="BA967" s="681"/>
      <c r="BB967" s="681"/>
      <c r="BC967" s="681"/>
      <c r="BD967" s="681"/>
      <c r="BE967" s="681"/>
      <c r="BF967" s="681"/>
      <c r="BG967" s="681"/>
      <c r="BH967" s="681"/>
      <c r="BI967" s="681"/>
      <c r="BJ967" s="681"/>
      <c r="BK967" s="681"/>
      <c r="BL967" s="681"/>
      <c r="BM967" s="681"/>
      <c r="BN967" s="681"/>
      <c r="BO967" s="681"/>
      <c r="BP967" s="681"/>
      <c r="BQ967" s="681"/>
      <c r="BR967" s="681"/>
      <c r="BS967" s="681"/>
      <c r="BT967" s="681"/>
      <c r="BU967" s="681"/>
      <c r="BV967" s="681"/>
      <c r="BW967" s="681"/>
      <c r="BX967" s="681"/>
      <c r="BY967" s="681"/>
    </row>
    <row r="968" spans="2:77" ht="20.100000000000001" customHeight="1">
      <c r="C968" s="451" t="s">
        <v>1025</v>
      </c>
      <c r="D968" s="528"/>
      <c r="E968" s="528"/>
      <c r="F968" s="529"/>
      <c r="G968" s="530" t="s">
        <v>1031</v>
      </c>
      <c r="H968" s="530"/>
      <c r="I968" s="691" t="s">
        <v>889</v>
      </c>
      <c r="J968" s="687">
        <f>N968+AD968+AT968+BJ968</f>
        <v>0</v>
      </c>
      <c r="K968" s="687">
        <f>O968+AE968+AU968+BK968</f>
        <v>0</v>
      </c>
      <c r="L968" s="687">
        <f>IFERROR(K968-J968,"-")</f>
        <v>0</v>
      </c>
      <c r="M968" s="688" t="str">
        <f>IFERROR(K968/J968,"-")</f>
        <v>-</v>
      </c>
      <c r="N968" s="687">
        <f>R968+V968+Z968</f>
        <v>0</v>
      </c>
      <c r="O968" s="687">
        <f>S968+W968+AA968</f>
        <v>0</v>
      </c>
      <c r="P968" s="687">
        <f>IFERROR(O968-N968,"-")</f>
        <v>0</v>
      </c>
      <c r="Q968" s="688" t="str">
        <f>IFERROR(O968/N968,"-")</f>
        <v>-</v>
      </c>
      <c r="R968" s="687">
        <f>'18. Газпром нефть'!W24</f>
        <v>0</v>
      </c>
      <c r="S968" s="687">
        <f>'18. Газпром нефть'!Y24</f>
        <v>0</v>
      </c>
      <c r="T968" s="687">
        <f>IFERROR(S968-R968,"-")</f>
        <v>0</v>
      </c>
      <c r="U968" s="688" t="str">
        <f>IFERROR(S968/R968,"-")</f>
        <v>-</v>
      </c>
      <c r="V968" s="687">
        <f>'18. Газпром нефть'!AC24</f>
        <v>0</v>
      </c>
      <c r="W968" s="687">
        <f>'18. Газпром нефть'!AE24</f>
        <v>0</v>
      </c>
      <c r="X968" s="687">
        <f>IFERROR(W968-V968,"-")</f>
        <v>0</v>
      </c>
      <c r="Y968" s="688" t="str">
        <f>IFERROR(W968/V968,"-")</f>
        <v>-</v>
      </c>
      <c r="Z968" s="687">
        <f>'18. Газпром нефть'!AI24</f>
        <v>0</v>
      </c>
      <c r="AA968" s="687">
        <f>'18. Газпром нефть'!AK24</f>
        <v>0</v>
      </c>
      <c r="AB968" s="687">
        <f>IFERROR(AA968-Z968,"-")</f>
        <v>0</v>
      </c>
      <c r="AC968" s="688" t="str">
        <f>IFERROR(AA968/Z968,"-")</f>
        <v>-</v>
      </c>
      <c r="AD968" s="687">
        <f>AH968+AL968+AP968</f>
        <v>0</v>
      </c>
      <c r="AE968" s="687">
        <f>AI968+AM968+AQ968</f>
        <v>0</v>
      </c>
      <c r="AF968" s="687">
        <f>IFERROR(AE968-AD968,"-")</f>
        <v>0</v>
      </c>
      <c r="AG968" s="688" t="str">
        <f>IFERROR(AE968/AD968,"-")</f>
        <v>-</v>
      </c>
      <c r="AH968" s="687">
        <f>'18. Газпром нефть'!AU24</f>
        <v>0</v>
      </c>
      <c r="AI968" s="687">
        <f>'18. Газпром нефть'!AW24</f>
        <v>0</v>
      </c>
      <c r="AJ968" s="687">
        <f>IFERROR(AI968-AH968,"-")</f>
        <v>0</v>
      </c>
      <c r="AK968" s="688" t="str">
        <f>IFERROR(AI968/AH968,"-")</f>
        <v>-</v>
      </c>
      <c r="AL968" s="687">
        <f>'18. Газпром нефть'!BA24</f>
        <v>0</v>
      </c>
      <c r="AM968" s="687">
        <f>'18. Газпром нефть'!BC24</f>
        <v>0</v>
      </c>
      <c r="AN968" s="687">
        <f>IFERROR(AM968-AL968,"-")</f>
        <v>0</v>
      </c>
      <c r="AO968" s="688" t="str">
        <f>IFERROR(AM968/AL968,"-")</f>
        <v>-</v>
      </c>
      <c r="AP968" s="687">
        <f>'18. Газпром нефть'!BG24</f>
        <v>0</v>
      </c>
      <c r="AQ968" s="687">
        <f>'18. Газпром нефть'!BI24</f>
        <v>0</v>
      </c>
      <c r="AR968" s="687">
        <f>IFERROR(AQ968-AP968,"-")</f>
        <v>0</v>
      </c>
      <c r="AS968" s="688" t="str">
        <f>IFERROR(AQ968/AP968,"-")</f>
        <v>-</v>
      </c>
      <c r="AT968" s="687">
        <f>AX968+BB968+BF968</f>
        <v>0</v>
      </c>
      <c r="AU968" s="687">
        <f>AY968+BC968+BG968</f>
        <v>0</v>
      </c>
      <c r="AV968" s="687">
        <f>IFERROR(AU968-AT968,"-")</f>
        <v>0</v>
      </c>
      <c r="AW968" s="688" t="str">
        <f>IFERROR(AU968/AT968,"-")</f>
        <v>-</v>
      </c>
      <c r="AX968" s="687">
        <f>'18. Газпром нефть'!BS24</f>
        <v>0</v>
      </c>
      <c r="AY968" s="687">
        <f>'18. Газпром нефть'!BU24</f>
        <v>0</v>
      </c>
      <c r="AZ968" s="687">
        <f>IFERROR(AY968-AX968,"-")</f>
        <v>0</v>
      </c>
      <c r="BA968" s="688" t="str">
        <f>IFERROR(AY968/AX968,"-")</f>
        <v>-</v>
      </c>
      <c r="BB968" s="687">
        <f>'18. Газпром нефть'!BY24</f>
        <v>0</v>
      </c>
      <c r="BC968" s="687">
        <f>'18. Газпром нефть'!CA24</f>
        <v>0</v>
      </c>
      <c r="BD968" s="687">
        <f>IFERROR(BC968-BB968,"-")</f>
        <v>0</v>
      </c>
      <c r="BE968" s="688" t="str">
        <f>IFERROR(BC968/BB968,"-")</f>
        <v>-</v>
      </c>
      <c r="BF968" s="687">
        <f>'18. Газпром нефть'!CE24</f>
        <v>0</v>
      </c>
      <c r="BG968" s="687">
        <f>'18. Газпром нефть'!CG24</f>
        <v>0</v>
      </c>
      <c r="BH968" s="687">
        <f>IFERROR(BG968-BF968,"-")</f>
        <v>0</v>
      </c>
      <c r="BI968" s="688" t="str">
        <f>IFERROR(BG968/BF968,"-")</f>
        <v>-</v>
      </c>
      <c r="BJ968" s="687">
        <f>BN968+BR968+BV968</f>
        <v>0</v>
      </c>
      <c r="BK968" s="687">
        <f>BO968+BS968+BW968</f>
        <v>0</v>
      </c>
      <c r="BL968" s="687">
        <f>IFERROR(BK968-BJ968,"-")</f>
        <v>0</v>
      </c>
      <c r="BM968" s="688" t="str">
        <f>IFERROR(BK968/BJ968,"-")</f>
        <v>-</v>
      </c>
      <c r="BN968" s="687">
        <f>'18. Газпром нефть'!CQ24</f>
        <v>0</v>
      </c>
      <c r="BO968" s="687">
        <f>'18. Газпром нефть'!CS24</f>
        <v>0</v>
      </c>
      <c r="BP968" s="687">
        <f>IFERROR(BO968-BN968,"-")</f>
        <v>0</v>
      </c>
      <c r="BQ968" s="688" t="str">
        <f>IFERROR(BO968/BN968,"-")</f>
        <v>-</v>
      </c>
      <c r="BR968" s="687">
        <f>'18. Газпром нефть'!CW24</f>
        <v>0</v>
      </c>
      <c r="BS968" s="687">
        <f>'18. Газпром нефть'!CY24</f>
        <v>0</v>
      </c>
      <c r="BT968" s="687">
        <f>IFERROR(BS968-BR968,"-")</f>
        <v>0</v>
      </c>
      <c r="BU968" s="688" t="str">
        <f>IFERROR(BS968/BR968,"-")</f>
        <v>-</v>
      </c>
      <c r="BV968" s="687">
        <f>'18. Газпром нефть'!DC24</f>
        <v>0</v>
      </c>
      <c r="BW968" s="687">
        <f>'18. Газпром нефть'!DE24</f>
        <v>0</v>
      </c>
      <c r="BX968" s="687">
        <f>IFERROR(BW968-BV968,"-")</f>
        <v>0</v>
      </c>
      <c r="BY968" s="688" t="str">
        <f>IFERROR(BW968/BV968,"-")</f>
        <v>-</v>
      </c>
    </row>
    <row r="969" spans="2:77" ht="20.100000000000001" customHeight="1">
      <c r="B969" s="591" t="s">
        <v>153</v>
      </c>
      <c r="C969" s="448" t="s">
        <v>1032</v>
      </c>
      <c r="D969" s="528"/>
      <c r="E969" s="528"/>
      <c r="F969" s="529"/>
      <c r="G969" s="530"/>
      <c r="H969" s="530"/>
      <c r="I969" s="446"/>
      <c r="J969" s="681"/>
      <c r="K969" s="681"/>
      <c r="L969" s="681"/>
      <c r="M969" s="681"/>
      <c r="N969" s="681"/>
      <c r="O969" s="681"/>
      <c r="P969" s="681"/>
      <c r="Q969" s="681"/>
      <c r="R969" s="681"/>
      <c r="S969" s="681"/>
      <c r="T969" s="681"/>
      <c r="U969" s="681"/>
      <c r="V969" s="681"/>
      <c r="W969" s="681"/>
      <c r="X969" s="681"/>
      <c r="Y969" s="681"/>
      <c r="Z969" s="681"/>
      <c r="AA969" s="681"/>
      <c r="AB969" s="681"/>
      <c r="AC969" s="681"/>
      <c r="AD969" s="681"/>
      <c r="AE969" s="681"/>
      <c r="AF969" s="681"/>
      <c r="AG969" s="681"/>
      <c r="AH969" s="681"/>
      <c r="AI969" s="681"/>
      <c r="AJ969" s="681"/>
      <c r="AK969" s="681"/>
      <c r="AL969" s="681"/>
      <c r="AM969" s="681"/>
      <c r="AN969" s="681"/>
      <c r="AO969" s="681"/>
      <c r="AP969" s="681"/>
      <c r="AQ969" s="681"/>
      <c r="AR969" s="681"/>
      <c r="AS969" s="681"/>
      <c r="AT969" s="681"/>
      <c r="AU969" s="681"/>
      <c r="AV969" s="681"/>
      <c r="AW969" s="681"/>
      <c r="AX969" s="681"/>
      <c r="AY969" s="681"/>
      <c r="AZ969" s="681"/>
      <c r="BA969" s="681"/>
      <c r="BB969" s="681"/>
      <c r="BC969" s="681"/>
      <c r="BD969" s="681"/>
      <c r="BE969" s="681"/>
      <c r="BF969" s="681"/>
      <c r="BG969" s="681"/>
      <c r="BH969" s="681"/>
      <c r="BI969" s="681"/>
      <c r="BJ969" s="681"/>
      <c r="BK969" s="681"/>
      <c r="BL969" s="681"/>
      <c r="BM969" s="681"/>
      <c r="BN969" s="681"/>
      <c r="BO969" s="681"/>
      <c r="BP969" s="681"/>
      <c r="BQ969" s="681"/>
      <c r="BR969" s="681"/>
      <c r="BS969" s="681"/>
      <c r="BT969" s="681"/>
      <c r="BU969" s="681"/>
      <c r="BV969" s="681"/>
      <c r="BW969" s="681"/>
      <c r="BX969" s="681"/>
      <c r="BY969" s="681"/>
    </row>
    <row r="970" spans="2:77" ht="20.100000000000001" customHeight="1">
      <c r="C970" s="451" t="s">
        <v>1025</v>
      </c>
      <c r="D970" s="528"/>
      <c r="E970" s="528"/>
      <c r="F970" s="529"/>
      <c r="G970" s="530" t="s">
        <v>1033</v>
      </c>
      <c r="H970" s="530"/>
      <c r="I970" s="691" t="s">
        <v>883</v>
      </c>
      <c r="J970" s="687">
        <f>N970+AD970+AT970+BJ970</f>
        <v>0</v>
      </c>
      <c r="K970" s="687">
        <f>O970+AE970+AU970+BK970</f>
        <v>0</v>
      </c>
      <c r="L970" s="687">
        <f>IFERROR(K970-J970,"-")</f>
        <v>0</v>
      </c>
      <c r="M970" s="688" t="str">
        <f>IFERROR(K970/J970,"-")</f>
        <v>-</v>
      </c>
      <c r="N970" s="687">
        <f>R970+V970+Z970</f>
        <v>0</v>
      </c>
      <c r="O970" s="687">
        <f>S970+W970+AA970</f>
        <v>0</v>
      </c>
      <c r="P970" s="687">
        <f>IFERROR(O970-N970,"-")</f>
        <v>0</v>
      </c>
      <c r="Q970" s="688" t="str">
        <f>IFERROR(O970/N970,"-")</f>
        <v>-</v>
      </c>
      <c r="R970" s="687">
        <f>'18. Газпром нефть'!W26</f>
        <v>0</v>
      </c>
      <c r="S970" s="687">
        <f>'18. Газпром нефть'!Y26</f>
        <v>0</v>
      </c>
      <c r="T970" s="687">
        <f>IFERROR(S970-R970,"-")</f>
        <v>0</v>
      </c>
      <c r="U970" s="688" t="str">
        <f>IFERROR(S970/R970,"-")</f>
        <v>-</v>
      </c>
      <c r="V970" s="687">
        <f>'18. Газпром нефть'!AC26</f>
        <v>0</v>
      </c>
      <c r="W970" s="687">
        <f>'18. Газпром нефть'!AE26</f>
        <v>0</v>
      </c>
      <c r="X970" s="687">
        <f>IFERROR(W970-V970,"-")</f>
        <v>0</v>
      </c>
      <c r="Y970" s="688" t="str">
        <f>IFERROR(W970/V970,"-")</f>
        <v>-</v>
      </c>
      <c r="Z970" s="687">
        <f>'18. Газпром нефть'!AI26</f>
        <v>0</v>
      </c>
      <c r="AA970" s="687">
        <f>'18. Газпром нефть'!AK26</f>
        <v>0</v>
      </c>
      <c r="AB970" s="687">
        <f>IFERROR(AA970-Z970,"-")</f>
        <v>0</v>
      </c>
      <c r="AC970" s="688" t="str">
        <f>IFERROR(AA970/Z970,"-")</f>
        <v>-</v>
      </c>
      <c r="AD970" s="687">
        <f>AH970+AL970+AP970</f>
        <v>0</v>
      </c>
      <c r="AE970" s="687">
        <f>AI970+AM970+AQ970</f>
        <v>0</v>
      </c>
      <c r="AF970" s="687">
        <f>IFERROR(AE970-AD970,"-")</f>
        <v>0</v>
      </c>
      <c r="AG970" s="688" t="str">
        <f>IFERROR(AE970/AD970,"-")</f>
        <v>-</v>
      </c>
      <c r="AH970" s="687">
        <f>'18. Газпром нефть'!AU26</f>
        <v>0</v>
      </c>
      <c r="AI970" s="687">
        <f>'18. Газпром нефть'!AW26</f>
        <v>0</v>
      </c>
      <c r="AJ970" s="687">
        <f>IFERROR(AI970-AH970,"-")</f>
        <v>0</v>
      </c>
      <c r="AK970" s="688" t="str">
        <f>IFERROR(AI970/AH970,"-")</f>
        <v>-</v>
      </c>
      <c r="AL970" s="687">
        <f>'18. Газпром нефть'!BA26</f>
        <v>0</v>
      </c>
      <c r="AM970" s="687">
        <f>'18. Газпром нефть'!BC26</f>
        <v>0</v>
      </c>
      <c r="AN970" s="687">
        <f>IFERROR(AM970-AL970,"-")</f>
        <v>0</v>
      </c>
      <c r="AO970" s="688" t="str">
        <f>IFERROR(AM970/AL970,"-")</f>
        <v>-</v>
      </c>
      <c r="AP970" s="687">
        <f>'18. Газпром нефть'!BG26</f>
        <v>0</v>
      </c>
      <c r="AQ970" s="687">
        <f>'18. Газпром нефть'!BI26</f>
        <v>0</v>
      </c>
      <c r="AR970" s="687">
        <f>IFERROR(AQ970-AP970,"-")</f>
        <v>0</v>
      </c>
      <c r="AS970" s="688" t="str">
        <f>IFERROR(AQ970/AP970,"-")</f>
        <v>-</v>
      </c>
      <c r="AT970" s="687">
        <f>AX970+BB970+BF970</f>
        <v>0</v>
      </c>
      <c r="AU970" s="687">
        <f>AY970+BC970+BG970</f>
        <v>0</v>
      </c>
      <c r="AV970" s="687">
        <f>IFERROR(AU970-AT970,"-")</f>
        <v>0</v>
      </c>
      <c r="AW970" s="688" t="str">
        <f>IFERROR(AU970/AT970,"-")</f>
        <v>-</v>
      </c>
      <c r="AX970" s="687">
        <f>'18. Газпром нефть'!BS26</f>
        <v>0</v>
      </c>
      <c r="AY970" s="687">
        <f>'18. Газпром нефть'!BU26</f>
        <v>0</v>
      </c>
      <c r="AZ970" s="687">
        <f>IFERROR(AY970-AX970,"-")</f>
        <v>0</v>
      </c>
      <c r="BA970" s="688" t="str">
        <f>IFERROR(AY970/AX970,"-")</f>
        <v>-</v>
      </c>
      <c r="BB970" s="687">
        <f>'18. Газпром нефть'!BY26</f>
        <v>0</v>
      </c>
      <c r="BC970" s="687">
        <f>'18. Газпром нефть'!CA26</f>
        <v>0</v>
      </c>
      <c r="BD970" s="687">
        <f>IFERROR(BC970-BB970,"-")</f>
        <v>0</v>
      </c>
      <c r="BE970" s="688" t="str">
        <f>IFERROR(BC970/BB970,"-")</f>
        <v>-</v>
      </c>
      <c r="BF970" s="687">
        <f>'18. Газпром нефть'!CE26</f>
        <v>0</v>
      </c>
      <c r="BG970" s="687">
        <f>'18. Газпром нефть'!CG26</f>
        <v>0</v>
      </c>
      <c r="BH970" s="687">
        <f>IFERROR(BG970-BF970,"-")</f>
        <v>0</v>
      </c>
      <c r="BI970" s="688" t="str">
        <f>IFERROR(BG970/BF970,"-")</f>
        <v>-</v>
      </c>
      <c r="BJ970" s="687">
        <f>BN970+BR970+BV970</f>
        <v>0</v>
      </c>
      <c r="BK970" s="687">
        <f>BO970+BS970+BW970</f>
        <v>0</v>
      </c>
      <c r="BL970" s="687">
        <f>IFERROR(BK970-BJ970,"-")</f>
        <v>0</v>
      </c>
      <c r="BM970" s="688" t="str">
        <f>IFERROR(BK970/BJ970,"-")</f>
        <v>-</v>
      </c>
      <c r="BN970" s="687">
        <f>'18. Газпром нефть'!CQ26</f>
        <v>0</v>
      </c>
      <c r="BO970" s="687">
        <f>'18. Газпром нефть'!CS26</f>
        <v>0</v>
      </c>
      <c r="BP970" s="687">
        <f>IFERROR(BO970-BN970,"-")</f>
        <v>0</v>
      </c>
      <c r="BQ970" s="688" t="str">
        <f>IFERROR(BO970/BN970,"-")</f>
        <v>-</v>
      </c>
      <c r="BR970" s="687">
        <f>'18. Газпром нефть'!CW26</f>
        <v>0</v>
      </c>
      <c r="BS970" s="687">
        <f>'18. Газпром нефть'!CY26</f>
        <v>0</v>
      </c>
      <c r="BT970" s="687">
        <f>IFERROR(BS970-BR970,"-")</f>
        <v>0</v>
      </c>
      <c r="BU970" s="688" t="str">
        <f>IFERROR(BS970/BR970,"-")</f>
        <v>-</v>
      </c>
      <c r="BV970" s="687">
        <f>'18. Газпром нефть'!DC26</f>
        <v>0</v>
      </c>
      <c r="BW970" s="687">
        <f>'18. Газпром нефть'!DE26</f>
        <v>0</v>
      </c>
      <c r="BX970" s="687">
        <f>IFERROR(BW970-BV970,"-")</f>
        <v>0</v>
      </c>
      <c r="BY970" s="688" t="str">
        <f>IFERROR(BW970/BV970,"-")</f>
        <v>-</v>
      </c>
    </row>
    <row r="971" spans="2:77" ht="20.100000000000001" customHeight="1">
      <c r="B971" s="591" t="s">
        <v>938</v>
      </c>
      <c r="C971" s="448" t="s">
        <v>1034</v>
      </c>
      <c r="D971" s="528"/>
      <c r="E971" s="528"/>
      <c r="F971" s="529"/>
      <c r="G971" s="530"/>
      <c r="H971" s="530"/>
      <c r="I971" s="446"/>
      <c r="J971" s="681"/>
      <c r="K971" s="681"/>
      <c r="L971" s="681"/>
      <c r="M971" s="681"/>
      <c r="N971" s="681"/>
      <c r="O971" s="681"/>
      <c r="P971" s="681"/>
      <c r="Q971" s="681"/>
      <c r="R971" s="681"/>
      <c r="S971" s="681"/>
      <c r="T971" s="681"/>
      <c r="U971" s="681"/>
      <c r="V971" s="681"/>
      <c r="W971" s="681"/>
      <c r="X971" s="681"/>
      <c r="Y971" s="681"/>
      <c r="Z971" s="681"/>
      <c r="AA971" s="681"/>
      <c r="AB971" s="681"/>
      <c r="AC971" s="681"/>
      <c r="AD971" s="681"/>
      <c r="AE971" s="681"/>
      <c r="AF971" s="681"/>
      <c r="AG971" s="681"/>
      <c r="AH971" s="681"/>
      <c r="AI971" s="681"/>
      <c r="AJ971" s="681"/>
      <c r="AK971" s="681"/>
      <c r="AL971" s="681"/>
      <c r="AM971" s="681"/>
      <c r="AN971" s="681"/>
      <c r="AO971" s="681"/>
      <c r="AP971" s="681"/>
      <c r="AQ971" s="681"/>
      <c r="AR971" s="681"/>
      <c r="AS971" s="681"/>
      <c r="AT971" s="681"/>
      <c r="AU971" s="681"/>
      <c r="AV971" s="681"/>
      <c r="AW971" s="681"/>
      <c r="AX971" s="681"/>
      <c r="AY971" s="681"/>
      <c r="AZ971" s="681"/>
      <c r="BA971" s="681"/>
      <c r="BB971" s="681"/>
      <c r="BC971" s="681"/>
      <c r="BD971" s="681"/>
      <c r="BE971" s="681"/>
      <c r="BF971" s="681"/>
      <c r="BG971" s="681"/>
      <c r="BH971" s="681"/>
      <c r="BI971" s="681"/>
      <c r="BJ971" s="681"/>
      <c r="BK971" s="681"/>
      <c r="BL971" s="681"/>
      <c r="BM971" s="681"/>
      <c r="BN971" s="681"/>
      <c r="BO971" s="681"/>
      <c r="BP971" s="681"/>
      <c r="BQ971" s="681"/>
      <c r="BR971" s="681"/>
      <c r="BS971" s="681"/>
      <c r="BT971" s="681"/>
      <c r="BU971" s="681"/>
      <c r="BV971" s="681"/>
      <c r="BW971" s="681"/>
      <c r="BX971" s="681"/>
      <c r="BY971" s="681"/>
    </row>
    <row r="972" spans="2:77" ht="20.100000000000001" customHeight="1">
      <c r="C972" s="451" t="s">
        <v>1018</v>
      </c>
      <c r="D972" s="528"/>
      <c r="E972" s="528"/>
      <c r="F972" s="529"/>
      <c r="G972" s="530" t="s">
        <v>1035</v>
      </c>
      <c r="H972" s="530"/>
      <c r="I972" s="691" t="s">
        <v>883</v>
      </c>
      <c r="J972" s="687">
        <f t="shared" ref="J972:K974" si="1973">N972+AD972+AT972+BJ972</f>
        <v>0</v>
      </c>
      <c r="K972" s="687">
        <f t="shared" si="1973"/>
        <v>0</v>
      </c>
      <c r="L972" s="687">
        <f>IFERROR(K972-J972,"-")</f>
        <v>0</v>
      </c>
      <c r="M972" s="688" t="str">
        <f>IFERROR(K972/J972,"-")</f>
        <v>-</v>
      </c>
      <c r="N972" s="687">
        <f t="shared" ref="N972:O974" si="1974">R972+V972+Z972</f>
        <v>0</v>
      </c>
      <c r="O972" s="687">
        <f t="shared" si="1974"/>
        <v>0</v>
      </c>
      <c r="P972" s="687">
        <f>IFERROR(O972-N972,"-")</f>
        <v>0</v>
      </c>
      <c r="Q972" s="688" t="str">
        <f>IFERROR(O972/N972,"-")</f>
        <v>-</v>
      </c>
      <c r="R972" s="687">
        <f>'18. Газпром нефть'!W28</f>
        <v>0</v>
      </c>
      <c r="S972" s="687">
        <f>'18. Газпром нефть'!Y28</f>
        <v>0</v>
      </c>
      <c r="T972" s="687">
        <f>IFERROR(S972-R972,"-")</f>
        <v>0</v>
      </c>
      <c r="U972" s="688" t="str">
        <f>IFERROR(S972/R972,"-")</f>
        <v>-</v>
      </c>
      <c r="V972" s="687">
        <f>'18. Газпром нефть'!AC28</f>
        <v>0</v>
      </c>
      <c r="W972" s="687">
        <f>'18. Газпром нефть'!AE28</f>
        <v>0</v>
      </c>
      <c r="X972" s="687">
        <f>IFERROR(W972-V972,"-")</f>
        <v>0</v>
      </c>
      <c r="Y972" s="688" t="str">
        <f>IFERROR(W972/V972,"-")</f>
        <v>-</v>
      </c>
      <c r="Z972" s="687">
        <f>'18. Газпром нефть'!AI28</f>
        <v>0</v>
      </c>
      <c r="AA972" s="687">
        <f>'18. Газпром нефть'!AK28</f>
        <v>0</v>
      </c>
      <c r="AB972" s="687">
        <f>IFERROR(AA972-Z972,"-")</f>
        <v>0</v>
      </c>
      <c r="AC972" s="688" t="str">
        <f>IFERROR(AA972/Z972,"-")</f>
        <v>-</v>
      </c>
      <c r="AD972" s="687">
        <f t="shared" ref="AD972:AE974" si="1975">AH972+AL972+AP972</f>
        <v>0</v>
      </c>
      <c r="AE972" s="687">
        <f t="shared" si="1975"/>
        <v>0</v>
      </c>
      <c r="AF972" s="687">
        <f>IFERROR(AE972-AD972,"-")</f>
        <v>0</v>
      </c>
      <c r="AG972" s="688" t="str">
        <f>IFERROR(AE972/AD972,"-")</f>
        <v>-</v>
      </c>
      <c r="AH972" s="687">
        <f>'18. Газпром нефть'!AU28</f>
        <v>0</v>
      </c>
      <c r="AI972" s="687">
        <f>'18. Газпром нефть'!AW28</f>
        <v>0</v>
      </c>
      <c r="AJ972" s="687">
        <f>IFERROR(AI972-AH972,"-")</f>
        <v>0</v>
      </c>
      <c r="AK972" s="688" t="str">
        <f>IFERROR(AI972/AH972,"-")</f>
        <v>-</v>
      </c>
      <c r="AL972" s="687">
        <f>'18. Газпром нефть'!BA28</f>
        <v>0</v>
      </c>
      <c r="AM972" s="687">
        <f>'18. Газпром нефть'!BC28</f>
        <v>0</v>
      </c>
      <c r="AN972" s="687">
        <f>IFERROR(AM972-AL972,"-")</f>
        <v>0</v>
      </c>
      <c r="AO972" s="688" t="str">
        <f>IFERROR(AM972/AL972,"-")</f>
        <v>-</v>
      </c>
      <c r="AP972" s="687">
        <f>'18. Газпром нефть'!BG28</f>
        <v>0</v>
      </c>
      <c r="AQ972" s="687">
        <f>'18. Газпром нефть'!BI28</f>
        <v>0</v>
      </c>
      <c r="AR972" s="687">
        <f>IFERROR(AQ972-AP972,"-")</f>
        <v>0</v>
      </c>
      <c r="AS972" s="688" t="str">
        <f>IFERROR(AQ972/AP972,"-")</f>
        <v>-</v>
      </c>
      <c r="AT972" s="687">
        <f t="shared" ref="AT972:AU974" si="1976">AX972+BB972+BF972</f>
        <v>0</v>
      </c>
      <c r="AU972" s="687">
        <f t="shared" si="1976"/>
        <v>0</v>
      </c>
      <c r="AV972" s="687">
        <f>IFERROR(AU972-AT972,"-")</f>
        <v>0</v>
      </c>
      <c r="AW972" s="688" t="str">
        <f>IFERROR(AU972/AT972,"-")</f>
        <v>-</v>
      </c>
      <c r="AX972" s="687">
        <f>'18. Газпром нефть'!BS28</f>
        <v>0</v>
      </c>
      <c r="AY972" s="687">
        <f>'18. Газпром нефть'!BU28</f>
        <v>0</v>
      </c>
      <c r="AZ972" s="687">
        <f>IFERROR(AY972-AX972,"-")</f>
        <v>0</v>
      </c>
      <c r="BA972" s="688" t="str">
        <f>IFERROR(AY972/AX972,"-")</f>
        <v>-</v>
      </c>
      <c r="BB972" s="687">
        <f>'18. Газпром нефть'!BY28</f>
        <v>0</v>
      </c>
      <c r="BC972" s="687">
        <f>'18. Газпром нефть'!CA28</f>
        <v>0</v>
      </c>
      <c r="BD972" s="687">
        <f>IFERROR(BC972-BB972,"-")</f>
        <v>0</v>
      </c>
      <c r="BE972" s="688" t="str">
        <f>IFERROR(BC972/BB972,"-")</f>
        <v>-</v>
      </c>
      <c r="BF972" s="687">
        <f>'18. Газпром нефть'!CE28</f>
        <v>0</v>
      </c>
      <c r="BG972" s="687">
        <f>'18. Газпром нефть'!CG28</f>
        <v>0</v>
      </c>
      <c r="BH972" s="687">
        <f>IFERROR(BG972-BF972,"-")</f>
        <v>0</v>
      </c>
      <c r="BI972" s="688" t="str">
        <f>IFERROR(BG972/BF972,"-")</f>
        <v>-</v>
      </c>
      <c r="BJ972" s="687">
        <f t="shared" ref="BJ972:BK974" si="1977">BN972+BR972+BV972</f>
        <v>0</v>
      </c>
      <c r="BK972" s="687">
        <f t="shared" si="1977"/>
        <v>0</v>
      </c>
      <c r="BL972" s="687">
        <f>IFERROR(BK972-BJ972,"-")</f>
        <v>0</v>
      </c>
      <c r="BM972" s="688" t="str">
        <f>IFERROR(BK972/BJ972,"-")</f>
        <v>-</v>
      </c>
      <c r="BN972" s="687">
        <f>'18. Газпром нефть'!CQ28</f>
        <v>0</v>
      </c>
      <c r="BO972" s="687">
        <f>'18. Газпром нефть'!CS28</f>
        <v>0</v>
      </c>
      <c r="BP972" s="687">
        <f>IFERROR(BO972-BN972,"-")</f>
        <v>0</v>
      </c>
      <c r="BQ972" s="688" t="str">
        <f>IFERROR(BO972/BN972,"-")</f>
        <v>-</v>
      </c>
      <c r="BR972" s="687">
        <f>'18. Газпром нефть'!CW28</f>
        <v>0</v>
      </c>
      <c r="BS972" s="687">
        <f>'18. Газпром нефть'!CY28</f>
        <v>0</v>
      </c>
      <c r="BT972" s="687">
        <f>IFERROR(BS972-BR972,"-")</f>
        <v>0</v>
      </c>
      <c r="BU972" s="688" t="str">
        <f>IFERROR(BS972/BR972,"-")</f>
        <v>-</v>
      </c>
      <c r="BV972" s="687">
        <f>'18. Газпром нефть'!DC28</f>
        <v>0</v>
      </c>
      <c r="BW972" s="687">
        <f>'18. Газпром нефть'!DE28</f>
        <v>0</v>
      </c>
      <c r="BX972" s="687">
        <f>IFERROR(BW972-BV972,"-")</f>
        <v>0</v>
      </c>
      <c r="BY972" s="688" t="str">
        <f>IFERROR(BW972/BV972,"-")</f>
        <v>-</v>
      </c>
    </row>
    <row r="973" spans="2:77" ht="20.100000000000001" customHeight="1">
      <c r="C973" s="451" t="s">
        <v>1020</v>
      </c>
      <c r="D973" s="528"/>
      <c r="E973" s="528"/>
      <c r="F973" s="529"/>
      <c r="G973" s="530" t="s">
        <v>1036</v>
      </c>
      <c r="H973" s="530"/>
      <c r="I973" s="691" t="s">
        <v>883</v>
      </c>
      <c r="J973" s="687">
        <f t="shared" si="1973"/>
        <v>0</v>
      </c>
      <c r="K973" s="687">
        <f t="shared" si="1973"/>
        <v>0</v>
      </c>
      <c r="L973" s="687">
        <f>IFERROR(K973-J973,"-")</f>
        <v>0</v>
      </c>
      <c r="M973" s="688" t="str">
        <f>IFERROR(K973/J973,"-")</f>
        <v>-</v>
      </c>
      <c r="N973" s="687">
        <f t="shared" si="1974"/>
        <v>0</v>
      </c>
      <c r="O973" s="687">
        <f t="shared" si="1974"/>
        <v>0</v>
      </c>
      <c r="P973" s="687">
        <f>IFERROR(O973-N973,"-")</f>
        <v>0</v>
      </c>
      <c r="Q973" s="688" t="str">
        <f>IFERROR(O973/N973,"-")</f>
        <v>-</v>
      </c>
      <c r="R973" s="687">
        <f>'18. Газпром нефть'!W29</f>
        <v>0</v>
      </c>
      <c r="S973" s="687">
        <f>'18. Газпром нефть'!Y29</f>
        <v>0</v>
      </c>
      <c r="T973" s="687">
        <f>IFERROR(S973-R973,"-")</f>
        <v>0</v>
      </c>
      <c r="U973" s="688" t="str">
        <f>IFERROR(S973/R973,"-")</f>
        <v>-</v>
      </c>
      <c r="V973" s="687">
        <f>'18. Газпром нефть'!AC29</f>
        <v>0</v>
      </c>
      <c r="W973" s="687">
        <f>'18. Газпром нефть'!AE29</f>
        <v>0</v>
      </c>
      <c r="X973" s="687">
        <f>IFERROR(W973-V973,"-")</f>
        <v>0</v>
      </c>
      <c r="Y973" s="688" t="str">
        <f>IFERROR(W973/V973,"-")</f>
        <v>-</v>
      </c>
      <c r="Z973" s="687">
        <f>'18. Газпром нефть'!AI29</f>
        <v>0</v>
      </c>
      <c r="AA973" s="687">
        <f>'18. Газпром нефть'!AK29</f>
        <v>0</v>
      </c>
      <c r="AB973" s="687">
        <f>IFERROR(AA973-Z973,"-")</f>
        <v>0</v>
      </c>
      <c r="AC973" s="688" t="str">
        <f>IFERROR(AA973/Z973,"-")</f>
        <v>-</v>
      </c>
      <c r="AD973" s="687">
        <f t="shared" si="1975"/>
        <v>0</v>
      </c>
      <c r="AE973" s="687">
        <f t="shared" si="1975"/>
        <v>0</v>
      </c>
      <c r="AF973" s="687">
        <f>IFERROR(AE973-AD973,"-")</f>
        <v>0</v>
      </c>
      <c r="AG973" s="688" t="str">
        <f>IFERROR(AE973/AD973,"-")</f>
        <v>-</v>
      </c>
      <c r="AH973" s="687">
        <f>'18. Газпром нефть'!AU29</f>
        <v>0</v>
      </c>
      <c r="AI973" s="687">
        <f>'18. Газпром нефть'!AW29</f>
        <v>0</v>
      </c>
      <c r="AJ973" s="687">
        <f>IFERROR(AI973-AH973,"-")</f>
        <v>0</v>
      </c>
      <c r="AK973" s="688" t="str">
        <f>IFERROR(AI973/AH973,"-")</f>
        <v>-</v>
      </c>
      <c r="AL973" s="687">
        <f>'18. Газпром нефть'!BA29</f>
        <v>0</v>
      </c>
      <c r="AM973" s="687">
        <f>'18. Газпром нефть'!BC29</f>
        <v>0</v>
      </c>
      <c r="AN973" s="687">
        <f>IFERROR(AM973-AL973,"-")</f>
        <v>0</v>
      </c>
      <c r="AO973" s="688" t="str">
        <f>IFERROR(AM973/AL973,"-")</f>
        <v>-</v>
      </c>
      <c r="AP973" s="687">
        <f>'18. Газпром нефть'!BG29</f>
        <v>0</v>
      </c>
      <c r="AQ973" s="687">
        <f>'18. Газпром нефть'!BI29</f>
        <v>0</v>
      </c>
      <c r="AR973" s="687">
        <f>IFERROR(AQ973-AP973,"-")</f>
        <v>0</v>
      </c>
      <c r="AS973" s="688" t="str">
        <f>IFERROR(AQ973/AP973,"-")</f>
        <v>-</v>
      </c>
      <c r="AT973" s="687">
        <f t="shared" si="1976"/>
        <v>0</v>
      </c>
      <c r="AU973" s="687">
        <f t="shared" si="1976"/>
        <v>0</v>
      </c>
      <c r="AV973" s="687">
        <f>IFERROR(AU973-AT973,"-")</f>
        <v>0</v>
      </c>
      <c r="AW973" s="688" t="str">
        <f>IFERROR(AU973/AT973,"-")</f>
        <v>-</v>
      </c>
      <c r="AX973" s="687">
        <f>'18. Газпром нефть'!BS29</f>
        <v>0</v>
      </c>
      <c r="AY973" s="687">
        <f>'18. Газпром нефть'!BU29</f>
        <v>0</v>
      </c>
      <c r="AZ973" s="687">
        <f>IFERROR(AY973-AX973,"-")</f>
        <v>0</v>
      </c>
      <c r="BA973" s="688" t="str">
        <f>IFERROR(AY973/AX973,"-")</f>
        <v>-</v>
      </c>
      <c r="BB973" s="687">
        <f>'18. Газпром нефть'!BY29</f>
        <v>0</v>
      </c>
      <c r="BC973" s="687">
        <f>'18. Газпром нефть'!CA29</f>
        <v>0</v>
      </c>
      <c r="BD973" s="687">
        <f>IFERROR(BC973-BB973,"-")</f>
        <v>0</v>
      </c>
      <c r="BE973" s="688" t="str">
        <f>IFERROR(BC973/BB973,"-")</f>
        <v>-</v>
      </c>
      <c r="BF973" s="687">
        <f>'18. Газпром нефть'!CE29</f>
        <v>0</v>
      </c>
      <c r="BG973" s="687">
        <f>'18. Газпром нефть'!CG29</f>
        <v>0</v>
      </c>
      <c r="BH973" s="687">
        <f>IFERROR(BG973-BF973,"-")</f>
        <v>0</v>
      </c>
      <c r="BI973" s="688" t="str">
        <f>IFERROR(BG973/BF973,"-")</f>
        <v>-</v>
      </c>
      <c r="BJ973" s="687">
        <f t="shared" si="1977"/>
        <v>0</v>
      </c>
      <c r="BK973" s="687">
        <f t="shared" si="1977"/>
        <v>0</v>
      </c>
      <c r="BL973" s="687">
        <f>IFERROR(BK973-BJ973,"-")</f>
        <v>0</v>
      </c>
      <c r="BM973" s="688" t="str">
        <f>IFERROR(BK973/BJ973,"-")</f>
        <v>-</v>
      </c>
      <c r="BN973" s="687">
        <f>'18. Газпром нефть'!CQ29</f>
        <v>0</v>
      </c>
      <c r="BO973" s="687">
        <f>'18. Газпром нефть'!CS29</f>
        <v>0</v>
      </c>
      <c r="BP973" s="687">
        <f>IFERROR(BO973-BN973,"-")</f>
        <v>0</v>
      </c>
      <c r="BQ973" s="688" t="str">
        <f>IFERROR(BO973/BN973,"-")</f>
        <v>-</v>
      </c>
      <c r="BR973" s="687">
        <f>'18. Газпром нефть'!CW29</f>
        <v>0</v>
      </c>
      <c r="BS973" s="687">
        <f>'18. Газпром нефть'!CY29</f>
        <v>0</v>
      </c>
      <c r="BT973" s="687">
        <f>IFERROR(BS973-BR973,"-")</f>
        <v>0</v>
      </c>
      <c r="BU973" s="688" t="str">
        <f>IFERROR(BS973/BR973,"-")</f>
        <v>-</v>
      </c>
      <c r="BV973" s="687">
        <f>'18. Газпром нефть'!DC29</f>
        <v>0</v>
      </c>
      <c r="BW973" s="687">
        <f>'18. Газпром нефть'!DE29</f>
        <v>0</v>
      </c>
      <c r="BX973" s="687">
        <f>IFERROR(BW973-BV973,"-")</f>
        <v>0</v>
      </c>
      <c r="BY973" s="688" t="str">
        <f>IFERROR(BW973/BV973,"-")</f>
        <v>-</v>
      </c>
    </row>
    <row r="974" spans="2:77" ht="20.100000000000001" customHeight="1">
      <c r="C974" s="451" t="s">
        <v>1022</v>
      </c>
      <c r="D974" s="528"/>
      <c r="E974" s="528"/>
      <c r="F974" s="529"/>
      <c r="G974" s="530" t="s">
        <v>1037</v>
      </c>
      <c r="H974" s="530"/>
      <c r="I974" s="691" t="s">
        <v>883</v>
      </c>
      <c r="J974" s="687">
        <f t="shared" si="1973"/>
        <v>0</v>
      </c>
      <c r="K974" s="687">
        <f t="shared" si="1973"/>
        <v>0</v>
      </c>
      <c r="L974" s="687">
        <f>IFERROR(K974-J974,"-")</f>
        <v>0</v>
      </c>
      <c r="M974" s="688" t="str">
        <f>IFERROR(K974/J974,"-")</f>
        <v>-</v>
      </c>
      <c r="N974" s="687">
        <f t="shared" si="1974"/>
        <v>0</v>
      </c>
      <c r="O974" s="687">
        <f t="shared" si="1974"/>
        <v>0</v>
      </c>
      <c r="P974" s="687">
        <f>IFERROR(O974-N974,"-")</f>
        <v>0</v>
      </c>
      <c r="Q974" s="688" t="str">
        <f>IFERROR(O974/N974,"-")</f>
        <v>-</v>
      </c>
      <c r="R974" s="687">
        <f>'18. Газпром нефть'!W30</f>
        <v>0</v>
      </c>
      <c r="S974" s="687">
        <f>'18. Газпром нефть'!Y30</f>
        <v>0</v>
      </c>
      <c r="T974" s="687">
        <f>IFERROR(S974-R974,"-")</f>
        <v>0</v>
      </c>
      <c r="U974" s="688" t="str">
        <f>IFERROR(S974/R974,"-")</f>
        <v>-</v>
      </c>
      <c r="V974" s="687">
        <f>'18. Газпром нефть'!AC30</f>
        <v>0</v>
      </c>
      <c r="W974" s="687">
        <f>'18. Газпром нефть'!AE30</f>
        <v>0</v>
      </c>
      <c r="X974" s="687">
        <f>IFERROR(W974-V974,"-")</f>
        <v>0</v>
      </c>
      <c r="Y974" s="688" t="str">
        <f>IFERROR(W974/V974,"-")</f>
        <v>-</v>
      </c>
      <c r="Z974" s="687">
        <f>'18. Газпром нефть'!AI30</f>
        <v>0</v>
      </c>
      <c r="AA974" s="687">
        <f>'18. Газпром нефть'!AK30</f>
        <v>0</v>
      </c>
      <c r="AB974" s="687">
        <f>IFERROR(AA974-Z974,"-")</f>
        <v>0</v>
      </c>
      <c r="AC974" s="688" t="str">
        <f>IFERROR(AA974/Z974,"-")</f>
        <v>-</v>
      </c>
      <c r="AD974" s="687">
        <f t="shared" si="1975"/>
        <v>0</v>
      </c>
      <c r="AE974" s="687">
        <f t="shared" si="1975"/>
        <v>0</v>
      </c>
      <c r="AF974" s="687">
        <f>IFERROR(AE974-AD974,"-")</f>
        <v>0</v>
      </c>
      <c r="AG974" s="688" t="str">
        <f>IFERROR(AE974/AD974,"-")</f>
        <v>-</v>
      </c>
      <c r="AH974" s="687">
        <f>'18. Газпром нефть'!AU30</f>
        <v>0</v>
      </c>
      <c r="AI974" s="687">
        <f>'18. Газпром нефть'!AW30</f>
        <v>0</v>
      </c>
      <c r="AJ974" s="687">
        <f>IFERROR(AI974-AH974,"-")</f>
        <v>0</v>
      </c>
      <c r="AK974" s="688" t="str">
        <f>IFERROR(AI974/AH974,"-")</f>
        <v>-</v>
      </c>
      <c r="AL974" s="687">
        <f>'18. Газпром нефть'!BA30</f>
        <v>0</v>
      </c>
      <c r="AM974" s="687">
        <f>'18. Газпром нефть'!BC30</f>
        <v>0</v>
      </c>
      <c r="AN974" s="687">
        <f>IFERROR(AM974-AL974,"-")</f>
        <v>0</v>
      </c>
      <c r="AO974" s="688" t="str">
        <f>IFERROR(AM974/AL974,"-")</f>
        <v>-</v>
      </c>
      <c r="AP974" s="687">
        <f>'18. Газпром нефть'!BG30</f>
        <v>0</v>
      </c>
      <c r="AQ974" s="687">
        <f>'18. Газпром нефть'!BI30</f>
        <v>0</v>
      </c>
      <c r="AR974" s="687">
        <f>IFERROR(AQ974-AP974,"-")</f>
        <v>0</v>
      </c>
      <c r="AS974" s="688" t="str">
        <f>IFERROR(AQ974/AP974,"-")</f>
        <v>-</v>
      </c>
      <c r="AT974" s="687">
        <f t="shared" si="1976"/>
        <v>0</v>
      </c>
      <c r="AU974" s="687">
        <f t="shared" si="1976"/>
        <v>0</v>
      </c>
      <c r="AV974" s="687">
        <f>IFERROR(AU974-AT974,"-")</f>
        <v>0</v>
      </c>
      <c r="AW974" s="688" t="str">
        <f>IFERROR(AU974/AT974,"-")</f>
        <v>-</v>
      </c>
      <c r="AX974" s="687">
        <f>'18. Газпром нефть'!BS30</f>
        <v>0</v>
      </c>
      <c r="AY974" s="687">
        <f>'18. Газпром нефть'!BU30</f>
        <v>0</v>
      </c>
      <c r="AZ974" s="687">
        <f>IFERROR(AY974-AX974,"-")</f>
        <v>0</v>
      </c>
      <c r="BA974" s="688" t="str">
        <f>IFERROR(AY974/AX974,"-")</f>
        <v>-</v>
      </c>
      <c r="BB974" s="687">
        <f>'18. Газпром нефть'!BY30</f>
        <v>0</v>
      </c>
      <c r="BC974" s="687">
        <f>'18. Газпром нефть'!CA30</f>
        <v>0</v>
      </c>
      <c r="BD974" s="687">
        <f>IFERROR(BC974-BB974,"-")</f>
        <v>0</v>
      </c>
      <c r="BE974" s="688" t="str">
        <f>IFERROR(BC974/BB974,"-")</f>
        <v>-</v>
      </c>
      <c r="BF974" s="687">
        <f>'18. Газпром нефть'!CE30</f>
        <v>0</v>
      </c>
      <c r="BG974" s="687">
        <f>'18. Газпром нефть'!CG30</f>
        <v>0</v>
      </c>
      <c r="BH974" s="687">
        <f>IFERROR(BG974-BF974,"-")</f>
        <v>0</v>
      </c>
      <c r="BI974" s="688" t="str">
        <f>IFERROR(BG974/BF974,"-")</f>
        <v>-</v>
      </c>
      <c r="BJ974" s="687">
        <f t="shared" si="1977"/>
        <v>0</v>
      </c>
      <c r="BK974" s="687">
        <f t="shared" si="1977"/>
        <v>0</v>
      </c>
      <c r="BL974" s="687">
        <f>IFERROR(BK974-BJ974,"-")</f>
        <v>0</v>
      </c>
      <c r="BM974" s="688" t="str">
        <f>IFERROR(BK974/BJ974,"-")</f>
        <v>-</v>
      </c>
      <c r="BN974" s="687">
        <f>'18. Газпром нефть'!CQ30</f>
        <v>0</v>
      </c>
      <c r="BO974" s="687">
        <f>'18. Газпром нефть'!CS30</f>
        <v>0</v>
      </c>
      <c r="BP974" s="687">
        <f>IFERROR(BO974-BN974,"-")</f>
        <v>0</v>
      </c>
      <c r="BQ974" s="688" t="str">
        <f>IFERROR(BO974/BN974,"-")</f>
        <v>-</v>
      </c>
      <c r="BR974" s="687">
        <f>'18. Газпром нефть'!CW30</f>
        <v>0</v>
      </c>
      <c r="BS974" s="687">
        <f>'18. Газпром нефть'!CY30</f>
        <v>0</v>
      </c>
      <c r="BT974" s="687">
        <f>IFERROR(BS974-BR974,"-")</f>
        <v>0</v>
      </c>
      <c r="BU974" s="688" t="str">
        <f>IFERROR(BS974/BR974,"-")</f>
        <v>-</v>
      </c>
      <c r="BV974" s="687">
        <f>'18. Газпром нефть'!DC30</f>
        <v>0</v>
      </c>
      <c r="BW974" s="687">
        <f>'18. Газпром нефть'!DE30</f>
        <v>0</v>
      </c>
      <c r="BX974" s="687">
        <f>IFERROR(BW974-BV974,"-")</f>
        <v>0</v>
      </c>
      <c r="BY974" s="688" t="str">
        <f>IFERROR(BW974/BV974,"-")</f>
        <v>-</v>
      </c>
    </row>
    <row r="975" spans="2:77" ht="20.100000000000001" customHeight="1">
      <c r="B975" s="591" t="s">
        <v>953</v>
      </c>
      <c r="C975" s="448" t="s">
        <v>1038</v>
      </c>
      <c r="D975" s="528"/>
      <c r="E975" s="528"/>
      <c r="F975" s="529"/>
      <c r="G975" s="530"/>
      <c r="H975" s="530"/>
      <c r="I975" s="446"/>
      <c r="J975" s="681"/>
      <c r="K975" s="681"/>
      <c r="L975" s="681"/>
      <c r="M975" s="681"/>
      <c r="N975" s="681"/>
      <c r="O975" s="681"/>
      <c r="P975" s="681"/>
      <c r="Q975" s="681"/>
      <c r="R975" s="681"/>
      <c r="S975" s="681"/>
      <c r="T975" s="681"/>
      <c r="U975" s="681"/>
      <c r="V975" s="681"/>
      <c r="W975" s="681"/>
      <c r="X975" s="681"/>
      <c r="Y975" s="681"/>
      <c r="Z975" s="681"/>
      <c r="AA975" s="681"/>
      <c r="AB975" s="681"/>
      <c r="AC975" s="681"/>
      <c r="AD975" s="681"/>
      <c r="AE975" s="681"/>
      <c r="AF975" s="681"/>
      <c r="AG975" s="681"/>
      <c r="AH975" s="681"/>
      <c r="AI975" s="681"/>
      <c r="AJ975" s="681"/>
      <c r="AK975" s="681"/>
      <c r="AL975" s="681"/>
      <c r="AM975" s="681"/>
      <c r="AN975" s="681"/>
      <c r="AO975" s="681"/>
      <c r="AP975" s="681"/>
      <c r="AQ975" s="681"/>
      <c r="AR975" s="681"/>
      <c r="AS975" s="681"/>
      <c r="AT975" s="681"/>
      <c r="AU975" s="681"/>
      <c r="AV975" s="681"/>
      <c r="AW975" s="681"/>
      <c r="AX975" s="681"/>
      <c r="AY975" s="681"/>
      <c r="AZ975" s="681"/>
      <c r="BA975" s="681"/>
      <c r="BB975" s="681"/>
      <c r="BC975" s="681"/>
      <c r="BD975" s="681"/>
      <c r="BE975" s="681"/>
      <c r="BF975" s="681"/>
      <c r="BG975" s="681"/>
      <c r="BH975" s="681"/>
      <c r="BI975" s="681"/>
      <c r="BJ975" s="681"/>
      <c r="BK975" s="681"/>
      <c r="BL975" s="681"/>
      <c r="BM975" s="681"/>
      <c r="BN975" s="681"/>
      <c r="BO975" s="681"/>
      <c r="BP975" s="681"/>
      <c r="BQ975" s="681"/>
      <c r="BR975" s="681"/>
      <c r="BS975" s="681"/>
      <c r="BT975" s="681"/>
      <c r="BU975" s="681"/>
      <c r="BV975" s="681"/>
      <c r="BW975" s="681"/>
      <c r="BX975" s="681"/>
      <c r="BY975" s="681"/>
    </row>
    <row r="976" spans="2:77" ht="20.100000000000001" customHeight="1">
      <c r="C976" s="451" t="s">
        <v>1018</v>
      </c>
      <c r="D976" s="528"/>
      <c r="E976" s="528"/>
      <c r="F976" s="529"/>
      <c r="G976" s="530" t="s">
        <v>1039</v>
      </c>
      <c r="H976" s="530"/>
      <c r="I976" s="691" t="s">
        <v>883</v>
      </c>
      <c r="J976" s="687">
        <f t="shared" ref="J976:K978" si="1978">N976+AD976+AT976+BJ976</f>
        <v>0</v>
      </c>
      <c r="K976" s="687">
        <f t="shared" si="1978"/>
        <v>0</v>
      </c>
      <c r="L976" s="687">
        <f>IFERROR(K976-J976,"-")</f>
        <v>0</v>
      </c>
      <c r="M976" s="688" t="str">
        <f>IFERROR(K976/J976,"-")</f>
        <v>-</v>
      </c>
      <c r="N976" s="687">
        <f t="shared" ref="N976:O978" si="1979">R976+V976+Z976</f>
        <v>0</v>
      </c>
      <c r="O976" s="687">
        <f t="shared" si="1979"/>
        <v>0</v>
      </c>
      <c r="P976" s="687">
        <f>IFERROR(O976-N976,"-")</f>
        <v>0</v>
      </c>
      <c r="Q976" s="688" t="str">
        <f>IFERROR(O976/N976,"-")</f>
        <v>-</v>
      </c>
      <c r="R976" s="687">
        <f>'18. Газпром нефть'!W33</f>
        <v>0</v>
      </c>
      <c r="S976" s="687">
        <f>'18. Газпром нефть'!Y33</f>
        <v>0</v>
      </c>
      <c r="T976" s="687">
        <f>IFERROR(S976-R976,"-")</f>
        <v>0</v>
      </c>
      <c r="U976" s="688" t="str">
        <f>IFERROR(S976/R976,"-")</f>
        <v>-</v>
      </c>
      <c r="V976" s="687">
        <f>'18. Газпром нефть'!AC33</f>
        <v>0</v>
      </c>
      <c r="W976" s="687">
        <f>'18. Газпром нефть'!AE33</f>
        <v>0</v>
      </c>
      <c r="X976" s="687">
        <f>IFERROR(W976-V976,"-")</f>
        <v>0</v>
      </c>
      <c r="Y976" s="688" t="str">
        <f>IFERROR(W976/V976,"-")</f>
        <v>-</v>
      </c>
      <c r="Z976" s="687">
        <f>'18. Газпром нефть'!AI33</f>
        <v>0</v>
      </c>
      <c r="AA976" s="687">
        <f>'18. Газпром нефть'!AK33</f>
        <v>0</v>
      </c>
      <c r="AB976" s="687">
        <f>IFERROR(AA976-Z976,"-")</f>
        <v>0</v>
      </c>
      <c r="AC976" s="688" t="str">
        <f>IFERROR(AA976/Z976,"-")</f>
        <v>-</v>
      </c>
      <c r="AD976" s="687">
        <f t="shared" ref="AD976:AE978" si="1980">AH976+AL976+AP976</f>
        <v>0</v>
      </c>
      <c r="AE976" s="687">
        <f t="shared" si="1980"/>
        <v>0</v>
      </c>
      <c r="AF976" s="687">
        <f>IFERROR(AE976-AD976,"-")</f>
        <v>0</v>
      </c>
      <c r="AG976" s="688" t="str">
        <f>IFERROR(AE976/AD976,"-")</f>
        <v>-</v>
      </c>
      <c r="AH976" s="687">
        <f>'18. Газпром нефть'!AU33</f>
        <v>0</v>
      </c>
      <c r="AI976" s="687">
        <f>'18. Газпром нефть'!AW33</f>
        <v>0</v>
      </c>
      <c r="AJ976" s="687">
        <f>IFERROR(AI976-AH976,"-")</f>
        <v>0</v>
      </c>
      <c r="AK976" s="688" t="str">
        <f>IFERROR(AI976/AH976,"-")</f>
        <v>-</v>
      </c>
      <c r="AL976" s="687">
        <f>'18. Газпром нефть'!BA33</f>
        <v>0</v>
      </c>
      <c r="AM976" s="687">
        <f>'18. Газпром нефть'!BC33</f>
        <v>0</v>
      </c>
      <c r="AN976" s="687">
        <f>IFERROR(AM976-AL976,"-")</f>
        <v>0</v>
      </c>
      <c r="AO976" s="688" t="str">
        <f>IFERROR(AM976/AL976,"-")</f>
        <v>-</v>
      </c>
      <c r="AP976" s="687">
        <f>'18. Газпром нефть'!BG33</f>
        <v>0</v>
      </c>
      <c r="AQ976" s="687">
        <f>'18. Газпром нефть'!BI33</f>
        <v>0</v>
      </c>
      <c r="AR976" s="687">
        <f>IFERROR(AQ976-AP976,"-")</f>
        <v>0</v>
      </c>
      <c r="AS976" s="688" t="str">
        <f>IFERROR(AQ976/AP976,"-")</f>
        <v>-</v>
      </c>
      <c r="AT976" s="687">
        <f t="shared" ref="AT976:AU978" si="1981">AX976+BB976+BF976</f>
        <v>0</v>
      </c>
      <c r="AU976" s="687">
        <f t="shared" si="1981"/>
        <v>0</v>
      </c>
      <c r="AV976" s="687">
        <f>IFERROR(AU976-AT976,"-")</f>
        <v>0</v>
      </c>
      <c r="AW976" s="688" t="str">
        <f>IFERROR(AU976/AT976,"-")</f>
        <v>-</v>
      </c>
      <c r="AX976" s="687">
        <f>'18. Газпром нефть'!BS33</f>
        <v>0</v>
      </c>
      <c r="AY976" s="687">
        <f>'18. Газпром нефть'!BU33</f>
        <v>0</v>
      </c>
      <c r="AZ976" s="687">
        <f>IFERROR(AY976-AX976,"-")</f>
        <v>0</v>
      </c>
      <c r="BA976" s="688" t="str">
        <f>IFERROR(AY976/AX976,"-")</f>
        <v>-</v>
      </c>
      <c r="BB976" s="687">
        <f>'18. Газпром нефть'!BY33</f>
        <v>0</v>
      </c>
      <c r="BC976" s="687">
        <f>'18. Газпром нефть'!CA33</f>
        <v>0</v>
      </c>
      <c r="BD976" s="687">
        <f>IFERROR(BC976-BB976,"-")</f>
        <v>0</v>
      </c>
      <c r="BE976" s="688" t="str">
        <f>IFERROR(BC976/BB976,"-")</f>
        <v>-</v>
      </c>
      <c r="BF976" s="687">
        <f>'18. Газпром нефть'!CE33</f>
        <v>0</v>
      </c>
      <c r="BG976" s="687">
        <f>'18. Газпром нефть'!CG33</f>
        <v>0</v>
      </c>
      <c r="BH976" s="687">
        <f>IFERROR(BG976-BF976,"-")</f>
        <v>0</v>
      </c>
      <c r="BI976" s="688" t="str">
        <f>IFERROR(BG976/BF976,"-")</f>
        <v>-</v>
      </c>
      <c r="BJ976" s="687">
        <f t="shared" ref="BJ976:BK978" si="1982">BN976+BR976+BV976</f>
        <v>0</v>
      </c>
      <c r="BK976" s="687">
        <f t="shared" si="1982"/>
        <v>0</v>
      </c>
      <c r="BL976" s="687">
        <f>IFERROR(BK976-BJ976,"-")</f>
        <v>0</v>
      </c>
      <c r="BM976" s="688" t="str">
        <f>IFERROR(BK976/BJ976,"-")</f>
        <v>-</v>
      </c>
      <c r="BN976" s="687">
        <f>'18. Газпром нефть'!CQ33</f>
        <v>0</v>
      </c>
      <c r="BO976" s="687">
        <f>'18. Газпром нефть'!CS33</f>
        <v>0</v>
      </c>
      <c r="BP976" s="687">
        <f>IFERROR(BO976-BN976,"-")</f>
        <v>0</v>
      </c>
      <c r="BQ976" s="688" t="str">
        <f>IFERROR(BO976/BN976,"-")</f>
        <v>-</v>
      </c>
      <c r="BR976" s="687">
        <f>'18. Газпром нефть'!CW33</f>
        <v>0</v>
      </c>
      <c r="BS976" s="687">
        <f>'18. Газпром нефть'!CY33</f>
        <v>0</v>
      </c>
      <c r="BT976" s="687">
        <f>IFERROR(BS976-BR976,"-")</f>
        <v>0</v>
      </c>
      <c r="BU976" s="688" t="str">
        <f>IFERROR(BS976/BR976,"-")</f>
        <v>-</v>
      </c>
      <c r="BV976" s="687">
        <f>'18. Газпром нефть'!DC33</f>
        <v>0</v>
      </c>
      <c r="BW976" s="687">
        <f>'18. Газпром нефть'!DE33</f>
        <v>0</v>
      </c>
      <c r="BX976" s="687">
        <f>IFERROR(BW976-BV976,"-")</f>
        <v>0</v>
      </c>
      <c r="BY976" s="688" t="str">
        <f>IFERROR(BW976/BV976,"-")</f>
        <v>-</v>
      </c>
    </row>
    <row r="977" spans="2:77" ht="20.100000000000001" customHeight="1">
      <c r="C977" s="451" t="s">
        <v>1020</v>
      </c>
      <c r="D977" s="528"/>
      <c r="E977" s="528"/>
      <c r="F977" s="529"/>
      <c r="G977" s="530" t="s">
        <v>1040</v>
      </c>
      <c r="H977" s="530"/>
      <c r="I977" s="691" t="s">
        <v>883</v>
      </c>
      <c r="J977" s="687">
        <f t="shared" si="1978"/>
        <v>0</v>
      </c>
      <c r="K977" s="687">
        <f t="shared" si="1978"/>
        <v>0</v>
      </c>
      <c r="L977" s="687">
        <f>IFERROR(K977-J977,"-")</f>
        <v>0</v>
      </c>
      <c r="M977" s="688" t="str">
        <f>IFERROR(K977/J977,"-")</f>
        <v>-</v>
      </c>
      <c r="N977" s="687">
        <f t="shared" si="1979"/>
        <v>0</v>
      </c>
      <c r="O977" s="687">
        <f t="shared" si="1979"/>
        <v>0</v>
      </c>
      <c r="P977" s="687">
        <f>IFERROR(O977-N977,"-")</f>
        <v>0</v>
      </c>
      <c r="Q977" s="688" t="str">
        <f>IFERROR(O977/N977,"-")</f>
        <v>-</v>
      </c>
      <c r="R977" s="687">
        <f>'18. Газпром нефть'!W34</f>
        <v>0</v>
      </c>
      <c r="S977" s="687">
        <f>'18. Газпром нефть'!Y34</f>
        <v>0</v>
      </c>
      <c r="T977" s="687">
        <f>IFERROR(S977-R977,"-")</f>
        <v>0</v>
      </c>
      <c r="U977" s="688" t="str">
        <f>IFERROR(S977/R977,"-")</f>
        <v>-</v>
      </c>
      <c r="V977" s="687">
        <f>'18. Газпром нефть'!AC34</f>
        <v>0</v>
      </c>
      <c r="W977" s="687">
        <f>'18. Газпром нефть'!AE34</f>
        <v>0</v>
      </c>
      <c r="X977" s="687">
        <f>IFERROR(W977-V977,"-")</f>
        <v>0</v>
      </c>
      <c r="Y977" s="688" t="str">
        <f>IFERROR(W977/V977,"-")</f>
        <v>-</v>
      </c>
      <c r="Z977" s="687">
        <f>'18. Газпром нефть'!AI34</f>
        <v>0</v>
      </c>
      <c r="AA977" s="687">
        <f>'18. Газпром нефть'!AK34</f>
        <v>0</v>
      </c>
      <c r="AB977" s="687">
        <f>IFERROR(AA977-Z977,"-")</f>
        <v>0</v>
      </c>
      <c r="AC977" s="688" t="str">
        <f>IFERROR(AA977/Z977,"-")</f>
        <v>-</v>
      </c>
      <c r="AD977" s="687">
        <f t="shared" si="1980"/>
        <v>0</v>
      </c>
      <c r="AE977" s="687">
        <f t="shared" si="1980"/>
        <v>0</v>
      </c>
      <c r="AF977" s="687">
        <f>IFERROR(AE977-AD977,"-")</f>
        <v>0</v>
      </c>
      <c r="AG977" s="688" t="str">
        <f>IFERROR(AE977/AD977,"-")</f>
        <v>-</v>
      </c>
      <c r="AH977" s="687">
        <f>'18. Газпром нефть'!AU34</f>
        <v>0</v>
      </c>
      <c r="AI977" s="687">
        <f>'18. Газпром нефть'!AW34</f>
        <v>0</v>
      </c>
      <c r="AJ977" s="687">
        <f>IFERROR(AI977-AH977,"-")</f>
        <v>0</v>
      </c>
      <c r="AK977" s="688" t="str">
        <f>IFERROR(AI977/AH977,"-")</f>
        <v>-</v>
      </c>
      <c r="AL977" s="687">
        <f>'18. Газпром нефть'!BA34</f>
        <v>0</v>
      </c>
      <c r="AM977" s="687">
        <f>'18. Газпром нефть'!BC34</f>
        <v>0</v>
      </c>
      <c r="AN977" s="687">
        <f>IFERROR(AM977-AL977,"-")</f>
        <v>0</v>
      </c>
      <c r="AO977" s="688" t="str">
        <f>IFERROR(AM977/AL977,"-")</f>
        <v>-</v>
      </c>
      <c r="AP977" s="687">
        <f>'18. Газпром нефть'!BG34</f>
        <v>0</v>
      </c>
      <c r="AQ977" s="687">
        <f>'18. Газпром нефть'!BI34</f>
        <v>0</v>
      </c>
      <c r="AR977" s="687">
        <f>IFERROR(AQ977-AP977,"-")</f>
        <v>0</v>
      </c>
      <c r="AS977" s="688" t="str">
        <f>IFERROR(AQ977/AP977,"-")</f>
        <v>-</v>
      </c>
      <c r="AT977" s="687">
        <f t="shared" si="1981"/>
        <v>0</v>
      </c>
      <c r="AU977" s="687">
        <f t="shared" si="1981"/>
        <v>0</v>
      </c>
      <c r="AV977" s="687">
        <f>IFERROR(AU977-AT977,"-")</f>
        <v>0</v>
      </c>
      <c r="AW977" s="688" t="str">
        <f>IFERROR(AU977/AT977,"-")</f>
        <v>-</v>
      </c>
      <c r="AX977" s="687">
        <f>'18. Газпром нефть'!BS34</f>
        <v>0</v>
      </c>
      <c r="AY977" s="687">
        <f>'18. Газпром нефть'!BU34</f>
        <v>0</v>
      </c>
      <c r="AZ977" s="687">
        <f>IFERROR(AY977-AX977,"-")</f>
        <v>0</v>
      </c>
      <c r="BA977" s="688" t="str">
        <f>IFERROR(AY977/AX977,"-")</f>
        <v>-</v>
      </c>
      <c r="BB977" s="687">
        <f>'18. Газпром нефть'!BY34</f>
        <v>0</v>
      </c>
      <c r="BC977" s="687">
        <f>'18. Газпром нефть'!CA34</f>
        <v>0</v>
      </c>
      <c r="BD977" s="687">
        <f>IFERROR(BC977-BB977,"-")</f>
        <v>0</v>
      </c>
      <c r="BE977" s="688" t="str">
        <f>IFERROR(BC977/BB977,"-")</f>
        <v>-</v>
      </c>
      <c r="BF977" s="687">
        <f>'18. Газпром нефть'!CE34</f>
        <v>0</v>
      </c>
      <c r="BG977" s="687">
        <f>'18. Газпром нефть'!CG34</f>
        <v>0</v>
      </c>
      <c r="BH977" s="687">
        <f>IFERROR(BG977-BF977,"-")</f>
        <v>0</v>
      </c>
      <c r="BI977" s="688" t="str">
        <f>IFERROR(BG977/BF977,"-")</f>
        <v>-</v>
      </c>
      <c r="BJ977" s="687">
        <f t="shared" si="1982"/>
        <v>0</v>
      </c>
      <c r="BK977" s="687">
        <f t="shared" si="1982"/>
        <v>0</v>
      </c>
      <c r="BL977" s="687">
        <f>IFERROR(BK977-BJ977,"-")</f>
        <v>0</v>
      </c>
      <c r="BM977" s="688" t="str">
        <f>IFERROR(BK977/BJ977,"-")</f>
        <v>-</v>
      </c>
      <c r="BN977" s="687">
        <f>'18. Газпром нефть'!CQ34</f>
        <v>0</v>
      </c>
      <c r="BO977" s="687">
        <f>'18. Газпром нефть'!CS34</f>
        <v>0</v>
      </c>
      <c r="BP977" s="687">
        <f>IFERROR(BO977-BN977,"-")</f>
        <v>0</v>
      </c>
      <c r="BQ977" s="688" t="str">
        <f>IFERROR(BO977/BN977,"-")</f>
        <v>-</v>
      </c>
      <c r="BR977" s="687">
        <f>'18. Газпром нефть'!CW34</f>
        <v>0</v>
      </c>
      <c r="BS977" s="687">
        <f>'18. Газпром нефть'!CY34</f>
        <v>0</v>
      </c>
      <c r="BT977" s="687">
        <f>IFERROR(BS977-BR977,"-")</f>
        <v>0</v>
      </c>
      <c r="BU977" s="688" t="str">
        <f>IFERROR(BS977/BR977,"-")</f>
        <v>-</v>
      </c>
      <c r="BV977" s="687">
        <f>'18. Газпром нефть'!DC34</f>
        <v>0</v>
      </c>
      <c r="BW977" s="687">
        <f>'18. Газпром нефть'!DE34</f>
        <v>0</v>
      </c>
      <c r="BX977" s="687">
        <f>IFERROR(BW977-BV977,"-")</f>
        <v>0</v>
      </c>
      <c r="BY977" s="688" t="str">
        <f>IFERROR(BW977/BV977,"-")</f>
        <v>-</v>
      </c>
    </row>
    <row r="978" spans="2:77" ht="20.100000000000001" customHeight="1">
      <c r="C978" s="451" t="s">
        <v>1022</v>
      </c>
      <c r="D978" s="528"/>
      <c r="E978" s="528"/>
      <c r="F978" s="529"/>
      <c r="G978" s="530" t="s">
        <v>1041</v>
      </c>
      <c r="H978" s="530"/>
      <c r="I978" s="691" t="s">
        <v>883</v>
      </c>
      <c r="J978" s="687">
        <f t="shared" si="1978"/>
        <v>0</v>
      </c>
      <c r="K978" s="687">
        <f t="shared" si="1978"/>
        <v>0</v>
      </c>
      <c r="L978" s="687">
        <f>IFERROR(K978-J978,"-")</f>
        <v>0</v>
      </c>
      <c r="M978" s="688" t="str">
        <f>IFERROR(K978/J978,"-")</f>
        <v>-</v>
      </c>
      <c r="N978" s="687">
        <f t="shared" si="1979"/>
        <v>0</v>
      </c>
      <c r="O978" s="687">
        <f t="shared" si="1979"/>
        <v>0</v>
      </c>
      <c r="P978" s="687">
        <f>IFERROR(O978-N978,"-")</f>
        <v>0</v>
      </c>
      <c r="Q978" s="688" t="str">
        <f>IFERROR(O978/N978,"-")</f>
        <v>-</v>
      </c>
      <c r="R978" s="687">
        <f>'18. Газпром нефть'!W35</f>
        <v>0</v>
      </c>
      <c r="S978" s="687">
        <f>'18. Газпром нефть'!Y35</f>
        <v>0</v>
      </c>
      <c r="T978" s="687">
        <f>IFERROR(S978-R978,"-")</f>
        <v>0</v>
      </c>
      <c r="U978" s="688" t="str">
        <f>IFERROR(S978/R978,"-")</f>
        <v>-</v>
      </c>
      <c r="V978" s="687">
        <f>'18. Газпром нефть'!AC35</f>
        <v>0</v>
      </c>
      <c r="W978" s="687">
        <f>'18. Газпром нефть'!AE35</f>
        <v>0</v>
      </c>
      <c r="X978" s="687">
        <f>IFERROR(W978-V978,"-")</f>
        <v>0</v>
      </c>
      <c r="Y978" s="688" t="str">
        <f>IFERROR(W978/V978,"-")</f>
        <v>-</v>
      </c>
      <c r="Z978" s="687">
        <f>'18. Газпром нефть'!AI35</f>
        <v>0</v>
      </c>
      <c r="AA978" s="687">
        <f>'18. Газпром нефть'!AK35</f>
        <v>0</v>
      </c>
      <c r="AB978" s="687">
        <f>IFERROR(AA978-Z978,"-")</f>
        <v>0</v>
      </c>
      <c r="AC978" s="688" t="str">
        <f>IFERROR(AA978/Z978,"-")</f>
        <v>-</v>
      </c>
      <c r="AD978" s="687">
        <f t="shared" si="1980"/>
        <v>0</v>
      </c>
      <c r="AE978" s="687">
        <f t="shared" si="1980"/>
        <v>0</v>
      </c>
      <c r="AF978" s="687">
        <f>IFERROR(AE978-AD978,"-")</f>
        <v>0</v>
      </c>
      <c r="AG978" s="688" t="str">
        <f>IFERROR(AE978/AD978,"-")</f>
        <v>-</v>
      </c>
      <c r="AH978" s="687">
        <f>'18. Газпром нефть'!AU35</f>
        <v>0</v>
      </c>
      <c r="AI978" s="687">
        <f>'18. Газпром нефть'!AW35</f>
        <v>0</v>
      </c>
      <c r="AJ978" s="687">
        <f>IFERROR(AI978-AH978,"-")</f>
        <v>0</v>
      </c>
      <c r="AK978" s="688" t="str">
        <f>IFERROR(AI978/AH978,"-")</f>
        <v>-</v>
      </c>
      <c r="AL978" s="687">
        <f>'18. Газпром нефть'!BA35</f>
        <v>0</v>
      </c>
      <c r="AM978" s="687">
        <f>'18. Газпром нефть'!BC35</f>
        <v>0</v>
      </c>
      <c r="AN978" s="687">
        <f>IFERROR(AM978-AL978,"-")</f>
        <v>0</v>
      </c>
      <c r="AO978" s="688" t="str">
        <f>IFERROR(AM978/AL978,"-")</f>
        <v>-</v>
      </c>
      <c r="AP978" s="687">
        <f>'18. Газпром нефть'!BG35</f>
        <v>0</v>
      </c>
      <c r="AQ978" s="687">
        <f>'18. Газпром нефть'!BI35</f>
        <v>0</v>
      </c>
      <c r="AR978" s="687">
        <f>IFERROR(AQ978-AP978,"-")</f>
        <v>0</v>
      </c>
      <c r="AS978" s="688" t="str">
        <f>IFERROR(AQ978/AP978,"-")</f>
        <v>-</v>
      </c>
      <c r="AT978" s="687">
        <f t="shared" si="1981"/>
        <v>0</v>
      </c>
      <c r="AU978" s="687">
        <f t="shared" si="1981"/>
        <v>0</v>
      </c>
      <c r="AV978" s="687">
        <f>IFERROR(AU978-AT978,"-")</f>
        <v>0</v>
      </c>
      <c r="AW978" s="688" t="str">
        <f>IFERROR(AU978/AT978,"-")</f>
        <v>-</v>
      </c>
      <c r="AX978" s="687">
        <f>'18. Газпром нефть'!BS35</f>
        <v>0</v>
      </c>
      <c r="AY978" s="687">
        <f>'18. Газпром нефть'!BU35</f>
        <v>0</v>
      </c>
      <c r="AZ978" s="687">
        <f>IFERROR(AY978-AX978,"-")</f>
        <v>0</v>
      </c>
      <c r="BA978" s="688" t="str">
        <f>IFERROR(AY978/AX978,"-")</f>
        <v>-</v>
      </c>
      <c r="BB978" s="687">
        <f>'18. Газпром нефть'!BY35</f>
        <v>0</v>
      </c>
      <c r="BC978" s="687">
        <f>'18. Газпром нефть'!CA35</f>
        <v>0</v>
      </c>
      <c r="BD978" s="687">
        <f>IFERROR(BC978-BB978,"-")</f>
        <v>0</v>
      </c>
      <c r="BE978" s="688" t="str">
        <f>IFERROR(BC978/BB978,"-")</f>
        <v>-</v>
      </c>
      <c r="BF978" s="687">
        <f>'18. Газпром нефть'!CE35</f>
        <v>0</v>
      </c>
      <c r="BG978" s="687">
        <f>'18. Газпром нефть'!CG35</f>
        <v>0</v>
      </c>
      <c r="BH978" s="687">
        <f>IFERROR(BG978-BF978,"-")</f>
        <v>0</v>
      </c>
      <c r="BI978" s="688" t="str">
        <f>IFERROR(BG978/BF978,"-")</f>
        <v>-</v>
      </c>
      <c r="BJ978" s="687">
        <f t="shared" si="1982"/>
        <v>0</v>
      </c>
      <c r="BK978" s="687">
        <f t="shared" si="1982"/>
        <v>0</v>
      </c>
      <c r="BL978" s="687">
        <f>IFERROR(BK978-BJ978,"-")</f>
        <v>0</v>
      </c>
      <c r="BM978" s="688" t="str">
        <f>IFERROR(BK978/BJ978,"-")</f>
        <v>-</v>
      </c>
      <c r="BN978" s="687">
        <f>'18. Газпром нефть'!CQ35</f>
        <v>0</v>
      </c>
      <c r="BO978" s="687">
        <f>'18. Газпром нефть'!CS35</f>
        <v>0</v>
      </c>
      <c r="BP978" s="687">
        <f>IFERROR(BO978-BN978,"-")</f>
        <v>0</v>
      </c>
      <c r="BQ978" s="688" t="str">
        <f>IFERROR(BO978/BN978,"-")</f>
        <v>-</v>
      </c>
      <c r="BR978" s="687">
        <f>'18. Газпром нефть'!CW35</f>
        <v>0</v>
      </c>
      <c r="BS978" s="687">
        <f>'18. Газпром нефть'!CY35</f>
        <v>0</v>
      </c>
      <c r="BT978" s="687">
        <f>IFERROR(BS978-BR978,"-")</f>
        <v>0</v>
      </c>
      <c r="BU978" s="688" t="str">
        <f>IFERROR(BS978/BR978,"-")</f>
        <v>-</v>
      </c>
      <c r="BV978" s="687">
        <f>'18. Газпром нефть'!DC35</f>
        <v>0</v>
      </c>
      <c r="BW978" s="687">
        <f>'18. Газпром нефть'!DE35</f>
        <v>0</v>
      </c>
      <c r="BX978" s="687">
        <f>IFERROR(BW978-BV978,"-")</f>
        <v>0</v>
      </c>
      <c r="BY978" s="688" t="str">
        <f>IFERROR(BW978/BV978,"-")</f>
        <v>-</v>
      </c>
    </row>
    <row r="979" spans="2:77" ht="20.100000000000001" customHeight="1">
      <c r="B979" s="591" t="s">
        <v>965</v>
      </c>
      <c r="C979" s="448" t="s">
        <v>1042</v>
      </c>
      <c r="D979" s="528"/>
      <c r="E979" s="528"/>
      <c r="F979" s="529"/>
      <c r="G979" s="530"/>
      <c r="H979" s="530"/>
      <c r="I979" s="446"/>
      <c r="J979" s="681"/>
      <c r="K979" s="681"/>
      <c r="L979" s="681"/>
      <c r="M979" s="681"/>
      <c r="N979" s="681"/>
      <c r="O979" s="681"/>
      <c r="P979" s="681"/>
      <c r="Q979" s="681"/>
      <c r="R979" s="681"/>
      <c r="S979" s="681"/>
      <c r="T979" s="681"/>
      <c r="U979" s="681"/>
      <c r="V979" s="681"/>
      <c r="W979" s="681"/>
      <c r="X979" s="681"/>
      <c r="Y979" s="681"/>
      <c r="Z979" s="681"/>
      <c r="AA979" s="681"/>
      <c r="AB979" s="681"/>
      <c r="AC979" s="681"/>
      <c r="AD979" s="681"/>
      <c r="AE979" s="681"/>
      <c r="AF979" s="681"/>
      <c r="AG979" s="681"/>
      <c r="AH979" s="681"/>
      <c r="AI979" s="681"/>
      <c r="AJ979" s="681"/>
      <c r="AK979" s="681"/>
      <c r="AL979" s="681"/>
      <c r="AM979" s="681"/>
      <c r="AN979" s="681"/>
      <c r="AO979" s="681"/>
      <c r="AP979" s="681"/>
      <c r="AQ979" s="681"/>
      <c r="AR979" s="681"/>
      <c r="AS979" s="681"/>
      <c r="AT979" s="681"/>
      <c r="AU979" s="681"/>
      <c r="AV979" s="681"/>
      <c r="AW979" s="681"/>
      <c r="AX979" s="681"/>
      <c r="AY979" s="681"/>
      <c r="AZ979" s="681"/>
      <c r="BA979" s="681"/>
      <c r="BB979" s="681"/>
      <c r="BC979" s="681"/>
      <c r="BD979" s="681"/>
      <c r="BE979" s="681"/>
      <c r="BF979" s="681"/>
      <c r="BG979" s="681"/>
      <c r="BH979" s="681"/>
      <c r="BI979" s="681"/>
      <c r="BJ979" s="681"/>
      <c r="BK979" s="681"/>
      <c r="BL979" s="681"/>
      <c r="BM979" s="681"/>
      <c r="BN979" s="681"/>
      <c r="BO979" s="681"/>
      <c r="BP979" s="681"/>
      <c r="BQ979" s="681"/>
      <c r="BR979" s="681"/>
      <c r="BS979" s="681"/>
      <c r="BT979" s="681"/>
      <c r="BU979" s="681"/>
      <c r="BV979" s="681"/>
      <c r="BW979" s="681"/>
      <c r="BX979" s="681"/>
      <c r="BY979" s="681"/>
    </row>
    <row r="980" spans="2:77" ht="20.100000000000001" customHeight="1">
      <c r="C980" s="451" t="s">
        <v>1018</v>
      </c>
      <c r="D980" s="528"/>
      <c r="E980" s="528"/>
      <c r="F980" s="529"/>
      <c r="G980" s="530" t="s">
        <v>1043</v>
      </c>
      <c r="H980" s="530"/>
      <c r="I980" s="691" t="s">
        <v>883</v>
      </c>
      <c r="J980" s="687">
        <f t="shared" ref="J980:K982" si="1983">N980+AD980+AT980+BJ980</f>
        <v>0</v>
      </c>
      <c r="K980" s="687">
        <f t="shared" si="1983"/>
        <v>0</v>
      </c>
      <c r="L980" s="687">
        <f>IFERROR(K980-J980,"-")</f>
        <v>0</v>
      </c>
      <c r="M980" s="688" t="str">
        <f>IFERROR(K980/J980,"-")</f>
        <v>-</v>
      </c>
      <c r="N980" s="687">
        <f t="shared" ref="N980:O982" si="1984">R980+V980+Z980</f>
        <v>0</v>
      </c>
      <c r="O980" s="687">
        <f t="shared" si="1984"/>
        <v>0</v>
      </c>
      <c r="P980" s="687">
        <f>IFERROR(O980-N980,"-")</f>
        <v>0</v>
      </c>
      <c r="Q980" s="688" t="str">
        <f>IFERROR(O980/N980,"-")</f>
        <v>-</v>
      </c>
      <c r="R980" s="687">
        <f>'18. Газпром нефть'!W38</f>
        <v>0</v>
      </c>
      <c r="S980" s="687">
        <f>'18. Газпром нефть'!Y38</f>
        <v>0</v>
      </c>
      <c r="T980" s="687">
        <f>IFERROR(S980-R980,"-")</f>
        <v>0</v>
      </c>
      <c r="U980" s="688" t="str">
        <f>IFERROR(S980/R980,"-")</f>
        <v>-</v>
      </c>
      <c r="V980" s="687">
        <f>'18. Газпром нефть'!AC38</f>
        <v>0</v>
      </c>
      <c r="W980" s="687">
        <f>'18. Газпром нефть'!AE38</f>
        <v>0</v>
      </c>
      <c r="X980" s="687">
        <f>IFERROR(W980-V980,"-")</f>
        <v>0</v>
      </c>
      <c r="Y980" s="688" t="str">
        <f>IFERROR(W980/V980,"-")</f>
        <v>-</v>
      </c>
      <c r="Z980" s="687">
        <f>'18. Газпром нефть'!AI38</f>
        <v>0</v>
      </c>
      <c r="AA980" s="687">
        <f>'18. Газпром нефть'!AK38</f>
        <v>0</v>
      </c>
      <c r="AB980" s="687">
        <f>IFERROR(AA980-Z980,"-")</f>
        <v>0</v>
      </c>
      <c r="AC980" s="688" t="str">
        <f>IFERROR(AA980/Z980,"-")</f>
        <v>-</v>
      </c>
      <c r="AD980" s="687">
        <f t="shared" ref="AD980:AE982" si="1985">AH980+AL980+AP980</f>
        <v>0</v>
      </c>
      <c r="AE980" s="687">
        <f t="shared" si="1985"/>
        <v>0</v>
      </c>
      <c r="AF980" s="687">
        <f>IFERROR(AE980-AD980,"-")</f>
        <v>0</v>
      </c>
      <c r="AG980" s="688" t="str">
        <f>IFERROR(AE980/AD980,"-")</f>
        <v>-</v>
      </c>
      <c r="AH980" s="687">
        <f>'18. Газпром нефть'!AU38</f>
        <v>0</v>
      </c>
      <c r="AI980" s="687">
        <f>'18. Газпром нефть'!AW38</f>
        <v>0</v>
      </c>
      <c r="AJ980" s="687">
        <f>IFERROR(AI980-AH980,"-")</f>
        <v>0</v>
      </c>
      <c r="AK980" s="688" t="str">
        <f>IFERROR(AI980/AH980,"-")</f>
        <v>-</v>
      </c>
      <c r="AL980" s="687">
        <f>'18. Газпром нефть'!BA38</f>
        <v>0</v>
      </c>
      <c r="AM980" s="687">
        <f>'18. Газпром нефть'!BC38</f>
        <v>0</v>
      </c>
      <c r="AN980" s="687">
        <f>IFERROR(AM980-AL980,"-")</f>
        <v>0</v>
      </c>
      <c r="AO980" s="688" t="str">
        <f>IFERROR(AM980/AL980,"-")</f>
        <v>-</v>
      </c>
      <c r="AP980" s="687">
        <f>'18. Газпром нефть'!BG38</f>
        <v>0</v>
      </c>
      <c r="AQ980" s="687">
        <f>'18. Газпром нефть'!BI38</f>
        <v>0</v>
      </c>
      <c r="AR980" s="687">
        <f>IFERROR(AQ980-AP980,"-")</f>
        <v>0</v>
      </c>
      <c r="AS980" s="688" t="str">
        <f>IFERROR(AQ980/AP980,"-")</f>
        <v>-</v>
      </c>
      <c r="AT980" s="687">
        <f t="shared" ref="AT980:AU982" si="1986">AX980+BB980+BF980</f>
        <v>0</v>
      </c>
      <c r="AU980" s="687">
        <f t="shared" si="1986"/>
        <v>0</v>
      </c>
      <c r="AV980" s="687">
        <f>IFERROR(AU980-AT980,"-")</f>
        <v>0</v>
      </c>
      <c r="AW980" s="688" t="str">
        <f>IFERROR(AU980/AT980,"-")</f>
        <v>-</v>
      </c>
      <c r="AX980" s="687">
        <f>'18. Газпром нефть'!BS38</f>
        <v>0</v>
      </c>
      <c r="AY980" s="687">
        <f>'18. Газпром нефть'!BU38</f>
        <v>0</v>
      </c>
      <c r="AZ980" s="687">
        <f>IFERROR(AY980-AX980,"-")</f>
        <v>0</v>
      </c>
      <c r="BA980" s="688" t="str">
        <f>IFERROR(AY980/AX980,"-")</f>
        <v>-</v>
      </c>
      <c r="BB980" s="687">
        <f>'18. Газпром нефть'!BY38</f>
        <v>0</v>
      </c>
      <c r="BC980" s="687">
        <f>'18. Газпром нефть'!CA38</f>
        <v>0</v>
      </c>
      <c r="BD980" s="687">
        <f>IFERROR(BC980-BB980,"-")</f>
        <v>0</v>
      </c>
      <c r="BE980" s="688" t="str">
        <f>IFERROR(BC980/BB980,"-")</f>
        <v>-</v>
      </c>
      <c r="BF980" s="687">
        <f>'18. Газпром нефть'!CE38</f>
        <v>0</v>
      </c>
      <c r="BG980" s="687">
        <f>'18. Газпром нефть'!CG38</f>
        <v>0</v>
      </c>
      <c r="BH980" s="687">
        <f>IFERROR(BG980-BF980,"-")</f>
        <v>0</v>
      </c>
      <c r="BI980" s="688" t="str">
        <f>IFERROR(BG980/BF980,"-")</f>
        <v>-</v>
      </c>
      <c r="BJ980" s="687">
        <f t="shared" ref="BJ980:BK982" si="1987">BN980+BR980+BV980</f>
        <v>0</v>
      </c>
      <c r="BK980" s="687">
        <f t="shared" si="1987"/>
        <v>0</v>
      </c>
      <c r="BL980" s="687">
        <f>IFERROR(BK980-BJ980,"-")</f>
        <v>0</v>
      </c>
      <c r="BM980" s="688" t="str">
        <f>IFERROR(BK980/BJ980,"-")</f>
        <v>-</v>
      </c>
      <c r="BN980" s="687">
        <f>'18. Газпром нефть'!CQ38</f>
        <v>0</v>
      </c>
      <c r="BO980" s="687">
        <f>'18. Газпром нефть'!CS38</f>
        <v>0</v>
      </c>
      <c r="BP980" s="687">
        <f>IFERROR(BO980-BN980,"-")</f>
        <v>0</v>
      </c>
      <c r="BQ980" s="688" t="str">
        <f>IFERROR(BO980/BN980,"-")</f>
        <v>-</v>
      </c>
      <c r="BR980" s="687">
        <f>'18. Газпром нефть'!CW38</f>
        <v>0</v>
      </c>
      <c r="BS980" s="687">
        <f>'18. Газпром нефть'!CY38</f>
        <v>0</v>
      </c>
      <c r="BT980" s="687">
        <f>IFERROR(BS980-BR980,"-")</f>
        <v>0</v>
      </c>
      <c r="BU980" s="688" t="str">
        <f>IFERROR(BS980/BR980,"-")</f>
        <v>-</v>
      </c>
      <c r="BV980" s="687">
        <f>'18. Газпром нефть'!DC38</f>
        <v>0</v>
      </c>
      <c r="BW980" s="687">
        <f>'18. Газпром нефть'!DE38</f>
        <v>0</v>
      </c>
      <c r="BX980" s="687">
        <f>IFERROR(BW980-BV980,"-")</f>
        <v>0</v>
      </c>
      <c r="BY980" s="688" t="str">
        <f>IFERROR(BW980/BV980,"-")</f>
        <v>-</v>
      </c>
    </row>
    <row r="981" spans="2:77" ht="20.100000000000001" customHeight="1">
      <c r="C981" s="451" t="s">
        <v>1020</v>
      </c>
      <c r="D981" s="528"/>
      <c r="E981" s="528"/>
      <c r="F981" s="529"/>
      <c r="G981" s="530" t="s">
        <v>1044</v>
      </c>
      <c r="H981" s="530"/>
      <c r="I981" s="691" t="s">
        <v>883</v>
      </c>
      <c r="J981" s="687">
        <f t="shared" si="1983"/>
        <v>0</v>
      </c>
      <c r="K981" s="687">
        <f t="shared" si="1983"/>
        <v>0</v>
      </c>
      <c r="L981" s="687">
        <f>IFERROR(K981-J981,"-")</f>
        <v>0</v>
      </c>
      <c r="M981" s="688" t="str">
        <f>IFERROR(K981/J981,"-")</f>
        <v>-</v>
      </c>
      <c r="N981" s="687">
        <f t="shared" si="1984"/>
        <v>0</v>
      </c>
      <c r="O981" s="687">
        <f t="shared" si="1984"/>
        <v>0</v>
      </c>
      <c r="P981" s="687">
        <f>IFERROR(O981-N981,"-")</f>
        <v>0</v>
      </c>
      <c r="Q981" s="688" t="str">
        <f>IFERROR(O981/N981,"-")</f>
        <v>-</v>
      </c>
      <c r="R981" s="687">
        <f>'18. Газпром нефть'!W39</f>
        <v>0</v>
      </c>
      <c r="S981" s="687">
        <f>'18. Газпром нефть'!Y39</f>
        <v>0</v>
      </c>
      <c r="T981" s="687">
        <f>IFERROR(S981-R981,"-")</f>
        <v>0</v>
      </c>
      <c r="U981" s="688" t="str">
        <f>IFERROR(S981/R981,"-")</f>
        <v>-</v>
      </c>
      <c r="V981" s="687">
        <f>'18. Газпром нефть'!AC39</f>
        <v>0</v>
      </c>
      <c r="W981" s="687">
        <f>'18. Газпром нефть'!AE39</f>
        <v>0</v>
      </c>
      <c r="X981" s="687">
        <f>IFERROR(W981-V981,"-")</f>
        <v>0</v>
      </c>
      <c r="Y981" s="688" t="str">
        <f>IFERROR(W981/V981,"-")</f>
        <v>-</v>
      </c>
      <c r="Z981" s="687">
        <f>'18. Газпром нефть'!AI39</f>
        <v>0</v>
      </c>
      <c r="AA981" s="687">
        <f>'18. Газпром нефть'!AK39</f>
        <v>0</v>
      </c>
      <c r="AB981" s="687">
        <f>IFERROR(AA981-Z981,"-")</f>
        <v>0</v>
      </c>
      <c r="AC981" s="688" t="str">
        <f>IFERROR(AA981/Z981,"-")</f>
        <v>-</v>
      </c>
      <c r="AD981" s="687">
        <f t="shared" si="1985"/>
        <v>0</v>
      </c>
      <c r="AE981" s="687">
        <f t="shared" si="1985"/>
        <v>0</v>
      </c>
      <c r="AF981" s="687">
        <f>IFERROR(AE981-AD981,"-")</f>
        <v>0</v>
      </c>
      <c r="AG981" s="688" t="str">
        <f>IFERROR(AE981/AD981,"-")</f>
        <v>-</v>
      </c>
      <c r="AH981" s="687">
        <f>'18. Газпром нефть'!AU39</f>
        <v>0</v>
      </c>
      <c r="AI981" s="687">
        <f>'18. Газпром нефть'!AW39</f>
        <v>0</v>
      </c>
      <c r="AJ981" s="687">
        <f>IFERROR(AI981-AH981,"-")</f>
        <v>0</v>
      </c>
      <c r="AK981" s="688" t="str">
        <f>IFERROR(AI981/AH981,"-")</f>
        <v>-</v>
      </c>
      <c r="AL981" s="687">
        <f>'18. Газпром нефть'!BA39</f>
        <v>0</v>
      </c>
      <c r="AM981" s="687">
        <f>'18. Газпром нефть'!BC39</f>
        <v>0</v>
      </c>
      <c r="AN981" s="687">
        <f>IFERROR(AM981-AL981,"-")</f>
        <v>0</v>
      </c>
      <c r="AO981" s="688" t="str">
        <f>IFERROR(AM981/AL981,"-")</f>
        <v>-</v>
      </c>
      <c r="AP981" s="687">
        <f>'18. Газпром нефть'!BG39</f>
        <v>0</v>
      </c>
      <c r="AQ981" s="687">
        <f>'18. Газпром нефть'!BI39</f>
        <v>0</v>
      </c>
      <c r="AR981" s="687">
        <f>IFERROR(AQ981-AP981,"-")</f>
        <v>0</v>
      </c>
      <c r="AS981" s="688" t="str">
        <f>IFERROR(AQ981/AP981,"-")</f>
        <v>-</v>
      </c>
      <c r="AT981" s="687">
        <f t="shared" si="1986"/>
        <v>0</v>
      </c>
      <c r="AU981" s="687">
        <f t="shared" si="1986"/>
        <v>0</v>
      </c>
      <c r="AV981" s="687">
        <f>IFERROR(AU981-AT981,"-")</f>
        <v>0</v>
      </c>
      <c r="AW981" s="688" t="str">
        <f>IFERROR(AU981/AT981,"-")</f>
        <v>-</v>
      </c>
      <c r="AX981" s="687">
        <f>'18. Газпром нефть'!BS39</f>
        <v>0</v>
      </c>
      <c r="AY981" s="687">
        <f>'18. Газпром нефть'!BU39</f>
        <v>0</v>
      </c>
      <c r="AZ981" s="687">
        <f>IFERROR(AY981-AX981,"-")</f>
        <v>0</v>
      </c>
      <c r="BA981" s="688" t="str">
        <f>IFERROR(AY981/AX981,"-")</f>
        <v>-</v>
      </c>
      <c r="BB981" s="687">
        <f>'18. Газпром нефть'!BY39</f>
        <v>0</v>
      </c>
      <c r="BC981" s="687">
        <f>'18. Газпром нефть'!CA39</f>
        <v>0</v>
      </c>
      <c r="BD981" s="687">
        <f>IFERROR(BC981-BB981,"-")</f>
        <v>0</v>
      </c>
      <c r="BE981" s="688" t="str">
        <f>IFERROR(BC981/BB981,"-")</f>
        <v>-</v>
      </c>
      <c r="BF981" s="687">
        <f>'18. Газпром нефть'!CE39</f>
        <v>0</v>
      </c>
      <c r="BG981" s="687">
        <f>'18. Газпром нефть'!CG39</f>
        <v>0</v>
      </c>
      <c r="BH981" s="687">
        <f>IFERROR(BG981-BF981,"-")</f>
        <v>0</v>
      </c>
      <c r="BI981" s="688" t="str">
        <f>IFERROR(BG981/BF981,"-")</f>
        <v>-</v>
      </c>
      <c r="BJ981" s="687">
        <f t="shared" si="1987"/>
        <v>0</v>
      </c>
      <c r="BK981" s="687">
        <f t="shared" si="1987"/>
        <v>0</v>
      </c>
      <c r="BL981" s="687">
        <f>IFERROR(BK981-BJ981,"-")</f>
        <v>0</v>
      </c>
      <c r="BM981" s="688" t="str">
        <f>IFERROR(BK981/BJ981,"-")</f>
        <v>-</v>
      </c>
      <c r="BN981" s="687">
        <f>'18. Газпром нефть'!CQ39</f>
        <v>0</v>
      </c>
      <c r="BO981" s="687">
        <f>'18. Газпром нефть'!CS39</f>
        <v>0</v>
      </c>
      <c r="BP981" s="687">
        <f>IFERROR(BO981-BN981,"-")</f>
        <v>0</v>
      </c>
      <c r="BQ981" s="688" t="str">
        <f>IFERROR(BO981/BN981,"-")</f>
        <v>-</v>
      </c>
      <c r="BR981" s="687">
        <f>'18. Газпром нефть'!CW39</f>
        <v>0</v>
      </c>
      <c r="BS981" s="687">
        <f>'18. Газпром нефть'!CY39</f>
        <v>0</v>
      </c>
      <c r="BT981" s="687">
        <f>IFERROR(BS981-BR981,"-")</f>
        <v>0</v>
      </c>
      <c r="BU981" s="688" t="str">
        <f>IFERROR(BS981/BR981,"-")</f>
        <v>-</v>
      </c>
      <c r="BV981" s="687">
        <f>'18. Газпром нефть'!DC39</f>
        <v>0</v>
      </c>
      <c r="BW981" s="687">
        <f>'18. Газпром нефть'!DE39</f>
        <v>0</v>
      </c>
      <c r="BX981" s="687">
        <f>IFERROR(BW981-BV981,"-")</f>
        <v>0</v>
      </c>
      <c r="BY981" s="688" t="str">
        <f>IFERROR(BW981/BV981,"-")</f>
        <v>-</v>
      </c>
    </row>
    <row r="982" spans="2:77" ht="20.100000000000001" customHeight="1">
      <c r="C982" s="451" t="s">
        <v>1022</v>
      </c>
      <c r="D982" s="528"/>
      <c r="E982" s="528"/>
      <c r="F982" s="529"/>
      <c r="G982" s="530" t="s">
        <v>1045</v>
      </c>
      <c r="H982" s="530"/>
      <c r="I982" s="691" t="s">
        <v>883</v>
      </c>
      <c r="J982" s="687">
        <f t="shared" si="1983"/>
        <v>0</v>
      </c>
      <c r="K982" s="687">
        <f t="shared" si="1983"/>
        <v>0</v>
      </c>
      <c r="L982" s="687">
        <f>IFERROR(K982-J982,"-")</f>
        <v>0</v>
      </c>
      <c r="M982" s="688" t="str">
        <f>IFERROR(K982/J982,"-")</f>
        <v>-</v>
      </c>
      <c r="N982" s="687">
        <f t="shared" si="1984"/>
        <v>0</v>
      </c>
      <c r="O982" s="687">
        <f t="shared" si="1984"/>
        <v>0</v>
      </c>
      <c r="P982" s="687">
        <f>IFERROR(O982-N982,"-")</f>
        <v>0</v>
      </c>
      <c r="Q982" s="688" t="str">
        <f>IFERROR(O982/N982,"-")</f>
        <v>-</v>
      </c>
      <c r="R982" s="687">
        <f>'18. Газпром нефть'!W40</f>
        <v>0</v>
      </c>
      <c r="S982" s="687">
        <f>'18. Газпром нефть'!Y40</f>
        <v>0</v>
      </c>
      <c r="T982" s="687">
        <f>IFERROR(S982-R982,"-")</f>
        <v>0</v>
      </c>
      <c r="U982" s="688" t="str">
        <f>IFERROR(S982/R982,"-")</f>
        <v>-</v>
      </c>
      <c r="V982" s="687">
        <f>'18. Газпром нефть'!AC40</f>
        <v>0</v>
      </c>
      <c r="W982" s="687">
        <f>'18. Газпром нефть'!AE40</f>
        <v>0</v>
      </c>
      <c r="X982" s="687">
        <f>IFERROR(W982-V982,"-")</f>
        <v>0</v>
      </c>
      <c r="Y982" s="688" t="str">
        <f>IFERROR(W982/V982,"-")</f>
        <v>-</v>
      </c>
      <c r="Z982" s="687">
        <f>'18. Газпром нефть'!AI40</f>
        <v>0</v>
      </c>
      <c r="AA982" s="687">
        <f>'18. Газпром нефть'!AK40</f>
        <v>0</v>
      </c>
      <c r="AB982" s="687">
        <f>IFERROR(AA982-Z982,"-")</f>
        <v>0</v>
      </c>
      <c r="AC982" s="688" t="str">
        <f>IFERROR(AA982/Z982,"-")</f>
        <v>-</v>
      </c>
      <c r="AD982" s="687">
        <f t="shared" si="1985"/>
        <v>0</v>
      </c>
      <c r="AE982" s="687">
        <f t="shared" si="1985"/>
        <v>0</v>
      </c>
      <c r="AF982" s="687">
        <f>IFERROR(AE982-AD982,"-")</f>
        <v>0</v>
      </c>
      <c r="AG982" s="688" t="str">
        <f>IFERROR(AE982/AD982,"-")</f>
        <v>-</v>
      </c>
      <c r="AH982" s="687">
        <f>'18. Газпром нефть'!AU40</f>
        <v>0</v>
      </c>
      <c r="AI982" s="687">
        <f>'18. Газпром нефть'!AW40</f>
        <v>0</v>
      </c>
      <c r="AJ982" s="687">
        <f>IFERROR(AI982-AH982,"-")</f>
        <v>0</v>
      </c>
      <c r="AK982" s="688" t="str">
        <f>IFERROR(AI982/AH982,"-")</f>
        <v>-</v>
      </c>
      <c r="AL982" s="687">
        <f>'18. Газпром нефть'!BA40</f>
        <v>0</v>
      </c>
      <c r="AM982" s="687">
        <f>'18. Газпром нефть'!BC40</f>
        <v>0</v>
      </c>
      <c r="AN982" s="687">
        <f>IFERROR(AM982-AL982,"-")</f>
        <v>0</v>
      </c>
      <c r="AO982" s="688" t="str">
        <f>IFERROR(AM982/AL982,"-")</f>
        <v>-</v>
      </c>
      <c r="AP982" s="687">
        <f>'18. Газпром нефть'!BG40</f>
        <v>0</v>
      </c>
      <c r="AQ982" s="687">
        <f>'18. Газпром нефть'!BI40</f>
        <v>0</v>
      </c>
      <c r="AR982" s="687">
        <f>IFERROR(AQ982-AP982,"-")</f>
        <v>0</v>
      </c>
      <c r="AS982" s="688" t="str">
        <f>IFERROR(AQ982/AP982,"-")</f>
        <v>-</v>
      </c>
      <c r="AT982" s="687">
        <f t="shared" si="1986"/>
        <v>0</v>
      </c>
      <c r="AU982" s="687">
        <f t="shared" si="1986"/>
        <v>0</v>
      </c>
      <c r="AV982" s="687">
        <f>IFERROR(AU982-AT982,"-")</f>
        <v>0</v>
      </c>
      <c r="AW982" s="688" t="str">
        <f>IFERROR(AU982/AT982,"-")</f>
        <v>-</v>
      </c>
      <c r="AX982" s="687">
        <f>'18. Газпром нефть'!BS40</f>
        <v>0</v>
      </c>
      <c r="AY982" s="687">
        <f>'18. Газпром нефть'!BU40</f>
        <v>0</v>
      </c>
      <c r="AZ982" s="687">
        <f>IFERROR(AY982-AX982,"-")</f>
        <v>0</v>
      </c>
      <c r="BA982" s="688" t="str">
        <f>IFERROR(AY982/AX982,"-")</f>
        <v>-</v>
      </c>
      <c r="BB982" s="687">
        <f>'18. Газпром нефть'!BY40</f>
        <v>0</v>
      </c>
      <c r="BC982" s="687">
        <f>'18. Газпром нефть'!CA40</f>
        <v>0</v>
      </c>
      <c r="BD982" s="687">
        <f>IFERROR(BC982-BB982,"-")</f>
        <v>0</v>
      </c>
      <c r="BE982" s="688" t="str">
        <f>IFERROR(BC982/BB982,"-")</f>
        <v>-</v>
      </c>
      <c r="BF982" s="687">
        <f>'18. Газпром нефть'!CE40</f>
        <v>0</v>
      </c>
      <c r="BG982" s="687">
        <f>'18. Газпром нефть'!CG40</f>
        <v>0</v>
      </c>
      <c r="BH982" s="687">
        <f>IFERROR(BG982-BF982,"-")</f>
        <v>0</v>
      </c>
      <c r="BI982" s="688" t="str">
        <f>IFERROR(BG982/BF982,"-")</f>
        <v>-</v>
      </c>
      <c r="BJ982" s="687">
        <f t="shared" si="1987"/>
        <v>0</v>
      </c>
      <c r="BK982" s="687">
        <f t="shared" si="1987"/>
        <v>0</v>
      </c>
      <c r="BL982" s="687">
        <f>IFERROR(BK982-BJ982,"-")</f>
        <v>0</v>
      </c>
      <c r="BM982" s="688" t="str">
        <f>IFERROR(BK982/BJ982,"-")</f>
        <v>-</v>
      </c>
      <c r="BN982" s="687">
        <f>'18. Газпром нефть'!CQ40</f>
        <v>0</v>
      </c>
      <c r="BO982" s="687">
        <f>'18. Газпром нефть'!CS40</f>
        <v>0</v>
      </c>
      <c r="BP982" s="687">
        <f>IFERROR(BO982-BN982,"-")</f>
        <v>0</v>
      </c>
      <c r="BQ982" s="688" t="str">
        <f>IFERROR(BO982/BN982,"-")</f>
        <v>-</v>
      </c>
      <c r="BR982" s="687">
        <f>'18. Газпром нефть'!CW40</f>
        <v>0</v>
      </c>
      <c r="BS982" s="687">
        <f>'18. Газпром нефть'!CY40</f>
        <v>0</v>
      </c>
      <c r="BT982" s="687">
        <f>IFERROR(BS982-BR982,"-")</f>
        <v>0</v>
      </c>
      <c r="BU982" s="688" t="str">
        <f>IFERROR(BS982/BR982,"-")</f>
        <v>-</v>
      </c>
      <c r="BV982" s="687">
        <f>'18. Газпром нефть'!DC40</f>
        <v>0</v>
      </c>
      <c r="BW982" s="687">
        <f>'18. Газпром нефть'!DE40</f>
        <v>0</v>
      </c>
      <c r="BX982" s="687">
        <f>IFERROR(BW982-BV982,"-")</f>
        <v>0</v>
      </c>
      <c r="BY982" s="688" t="str">
        <f>IFERROR(BW982/BV982,"-")</f>
        <v>-</v>
      </c>
    </row>
    <row r="983" spans="2:77" ht="20.100000000000001" customHeight="1">
      <c r="B983" s="591" t="s">
        <v>968</v>
      </c>
      <c r="C983" s="448" t="s">
        <v>1046</v>
      </c>
      <c r="D983" s="528"/>
      <c r="E983" s="528"/>
      <c r="F983" s="529"/>
      <c r="G983" s="530"/>
      <c r="H983" s="530"/>
      <c r="I983" s="446"/>
      <c r="J983" s="681"/>
      <c r="K983" s="681"/>
      <c r="L983" s="681"/>
      <c r="M983" s="681"/>
      <c r="N983" s="681"/>
      <c r="O983" s="681"/>
      <c r="P983" s="681"/>
      <c r="Q983" s="681"/>
      <c r="R983" s="681"/>
      <c r="S983" s="681"/>
      <c r="T983" s="681"/>
      <c r="U983" s="681"/>
      <c r="V983" s="681"/>
      <c r="W983" s="681"/>
      <c r="X983" s="681"/>
      <c r="Y983" s="681"/>
      <c r="Z983" s="681"/>
      <c r="AA983" s="681"/>
      <c r="AB983" s="681"/>
      <c r="AC983" s="681"/>
      <c r="AD983" s="681"/>
      <c r="AE983" s="681"/>
      <c r="AF983" s="681"/>
      <c r="AG983" s="681"/>
      <c r="AH983" s="681"/>
      <c r="AI983" s="681"/>
      <c r="AJ983" s="681"/>
      <c r="AK983" s="681"/>
      <c r="AL983" s="681"/>
      <c r="AM983" s="681"/>
      <c r="AN983" s="681"/>
      <c r="AO983" s="681"/>
      <c r="AP983" s="681"/>
      <c r="AQ983" s="681"/>
      <c r="AR983" s="681"/>
      <c r="AS983" s="681"/>
      <c r="AT983" s="681"/>
      <c r="AU983" s="681"/>
      <c r="AV983" s="681"/>
      <c r="AW983" s="681"/>
      <c r="AX983" s="681"/>
      <c r="AY983" s="681"/>
      <c r="AZ983" s="681"/>
      <c r="BA983" s="681"/>
      <c r="BB983" s="681"/>
      <c r="BC983" s="681"/>
      <c r="BD983" s="681"/>
      <c r="BE983" s="681"/>
      <c r="BF983" s="681"/>
      <c r="BG983" s="681"/>
      <c r="BH983" s="681"/>
      <c r="BI983" s="681"/>
      <c r="BJ983" s="681"/>
      <c r="BK983" s="681"/>
      <c r="BL983" s="681"/>
      <c r="BM983" s="681"/>
      <c r="BN983" s="681"/>
      <c r="BO983" s="681"/>
      <c r="BP983" s="681"/>
      <c r="BQ983" s="681"/>
      <c r="BR983" s="681"/>
      <c r="BS983" s="681"/>
      <c r="BT983" s="681"/>
      <c r="BU983" s="681"/>
      <c r="BV983" s="681"/>
      <c r="BW983" s="681"/>
      <c r="BX983" s="681"/>
      <c r="BY983" s="681"/>
    </row>
    <row r="984" spans="2:77" ht="20.100000000000001" customHeight="1">
      <c r="C984" s="451" t="s">
        <v>1018</v>
      </c>
      <c r="D984" s="528"/>
      <c r="E984" s="528"/>
      <c r="F984" s="529"/>
      <c r="G984" s="530" t="s">
        <v>1047</v>
      </c>
      <c r="H984" s="530"/>
      <c r="I984" s="691" t="s">
        <v>883</v>
      </c>
      <c r="J984" s="687">
        <f t="shared" ref="J984:K986" si="1988">N984+AD984+AT984+BJ984</f>
        <v>0</v>
      </c>
      <c r="K984" s="687">
        <f t="shared" si="1988"/>
        <v>0</v>
      </c>
      <c r="L984" s="687">
        <f>IFERROR(K984-J984,"-")</f>
        <v>0</v>
      </c>
      <c r="M984" s="688" t="str">
        <f>IFERROR(K984/J984,"-")</f>
        <v>-</v>
      </c>
      <c r="N984" s="687">
        <f t="shared" ref="N984:O986" si="1989">R984+V984+Z984</f>
        <v>0</v>
      </c>
      <c r="O984" s="687">
        <f t="shared" si="1989"/>
        <v>0</v>
      </c>
      <c r="P984" s="687">
        <f>IFERROR(O984-N984,"-")</f>
        <v>0</v>
      </c>
      <c r="Q984" s="688" t="str">
        <f>IFERROR(O984/N984,"-")</f>
        <v>-</v>
      </c>
      <c r="R984" s="687">
        <f>'18. Газпром нефть'!W43</f>
        <v>0</v>
      </c>
      <c r="S984" s="687">
        <f>'18. Газпром нефть'!Y43</f>
        <v>0</v>
      </c>
      <c r="T984" s="687">
        <f>IFERROR(S984-R984,"-")</f>
        <v>0</v>
      </c>
      <c r="U984" s="688" t="str">
        <f>IFERROR(S984/R984,"-")</f>
        <v>-</v>
      </c>
      <c r="V984" s="687">
        <f>'18. Газпром нефть'!AC43</f>
        <v>0</v>
      </c>
      <c r="W984" s="687">
        <f>'18. Газпром нефть'!AE43</f>
        <v>0</v>
      </c>
      <c r="X984" s="687">
        <f>IFERROR(W984-V984,"-")</f>
        <v>0</v>
      </c>
      <c r="Y984" s="688" t="str">
        <f>IFERROR(W984/V984,"-")</f>
        <v>-</v>
      </c>
      <c r="Z984" s="687">
        <f>'18. Газпром нефть'!AI43</f>
        <v>0</v>
      </c>
      <c r="AA984" s="687">
        <f>'18. Газпром нефть'!AK43</f>
        <v>0</v>
      </c>
      <c r="AB984" s="687">
        <f>IFERROR(AA984-Z984,"-")</f>
        <v>0</v>
      </c>
      <c r="AC984" s="688" t="str">
        <f>IFERROR(AA984/Z984,"-")</f>
        <v>-</v>
      </c>
      <c r="AD984" s="687">
        <f t="shared" ref="AD984:AE986" si="1990">AH984+AL984+AP984</f>
        <v>0</v>
      </c>
      <c r="AE984" s="687">
        <f t="shared" si="1990"/>
        <v>0</v>
      </c>
      <c r="AF984" s="687">
        <f>IFERROR(AE984-AD984,"-")</f>
        <v>0</v>
      </c>
      <c r="AG984" s="688" t="str">
        <f>IFERROR(AE984/AD984,"-")</f>
        <v>-</v>
      </c>
      <c r="AH984" s="687">
        <f>'18. Газпром нефть'!AU43</f>
        <v>0</v>
      </c>
      <c r="AI984" s="687">
        <f>'18. Газпром нефть'!AW43</f>
        <v>0</v>
      </c>
      <c r="AJ984" s="687">
        <f>IFERROR(AI984-AH984,"-")</f>
        <v>0</v>
      </c>
      <c r="AK984" s="688" t="str">
        <f>IFERROR(AI984/AH984,"-")</f>
        <v>-</v>
      </c>
      <c r="AL984" s="687">
        <f>'18. Газпром нефть'!BA43</f>
        <v>0</v>
      </c>
      <c r="AM984" s="687">
        <f>'18. Газпром нефть'!BC43</f>
        <v>0</v>
      </c>
      <c r="AN984" s="687">
        <f>IFERROR(AM984-AL984,"-")</f>
        <v>0</v>
      </c>
      <c r="AO984" s="688" t="str">
        <f>IFERROR(AM984/AL984,"-")</f>
        <v>-</v>
      </c>
      <c r="AP984" s="687">
        <f>'18. Газпром нефть'!BG43</f>
        <v>0</v>
      </c>
      <c r="AQ984" s="687">
        <f>'18. Газпром нефть'!BI43</f>
        <v>0</v>
      </c>
      <c r="AR984" s="687">
        <f>IFERROR(AQ984-AP984,"-")</f>
        <v>0</v>
      </c>
      <c r="AS984" s="688" t="str">
        <f>IFERROR(AQ984/AP984,"-")</f>
        <v>-</v>
      </c>
      <c r="AT984" s="687">
        <f t="shared" ref="AT984:AU986" si="1991">AX984+BB984+BF984</f>
        <v>0</v>
      </c>
      <c r="AU984" s="687">
        <f t="shared" si="1991"/>
        <v>0</v>
      </c>
      <c r="AV984" s="687">
        <f>IFERROR(AU984-AT984,"-")</f>
        <v>0</v>
      </c>
      <c r="AW984" s="688" t="str">
        <f>IFERROR(AU984/AT984,"-")</f>
        <v>-</v>
      </c>
      <c r="AX984" s="687">
        <f>'18. Газпром нефть'!BS43</f>
        <v>0</v>
      </c>
      <c r="AY984" s="687">
        <f>'18. Газпром нефть'!BU43</f>
        <v>0</v>
      </c>
      <c r="AZ984" s="687">
        <f>IFERROR(AY984-AX984,"-")</f>
        <v>0</v>
      </c>
      <c r="BA984" s="688" t="str">
        <f>IFERROR(AY984/AX984,"-")</f>
        <v>-</v>
      </c>
      <c r="BB984" s="687">
        <f>'18. Газпром нефть'!BY43</f>
        <v>0</v>
      </c>
      <c r="BC984" s="687">
        <f>'18. Газпром нефть'!CA43</f>
        <v>0</v>
      </c>
      <c r="BD984" s="687">
        <f>IFERROR(BC984-BB984,"-")</f>
        <v>0</v>
      </c>
      <c r="BE984" s="688" t="str">
        <f>IFERROR(BC984/BB984,"-")</f>
        <v>-</v>
      </c>
      <c r="BF984" s="687">
        <f>'18. Газпром нефть'!CE43</f>
        <v>0</v>
      </c>
      <c r="BG984" s="687">
        <f>'18. Газпром нефть'!CG43</f>
        <v>0</v>
      </c>
      <c r="BH984" s="687">
        <f>IFERROR(BG984-BF984,"-")</f>
        <v>0</v>
      </c>
      <c r="BI984" s="688" t="str">
        <f>IFERROR(BG984/BF984,"-")</f>
        <v>-</v>
      </c>
      <c r="BJ984" s="687">
        <f t="shared" ref="BJ984:BK986" si="1992">BN984+BR984+BV984</f>
        <v>0</v>
      </c>
      <c r="BK984" s="687">
        <f t="shared" si="1992"/>
        <v>0</v>
      </c>
      <c r="BL984" s="687">
        <f>IFERROR(BK984-BJ984,"-")</f>
        <v>0</v>
      </c>
      <c r="BM984" s="688" t="str">
        <f>IFERROR(BK984/BJ984,"-")</f>
        <v>-</v>
      </c>
      <c r="BN984" s="687">
        <f>'18. Газпром нефть'!CQ43</f>
        <v>0</v>
      </c>
      <c r="BO984" s="687">
        <f>'18. Газпром нефть'!CS43</f>
        <v>0</v>
      </c>
      <c r="BP984" s="687">
        <f>IFERROR(BO984-BN984,"-")</f>
        <v>0</v>
      </c>
      <c r="BQ984" s="688" t="str">
        <f>IFERROR(BO984/BN984,"-")</f>
        <v>-</v>
      </c>
      <c r="BR984" s="687">
        <f>'18. Газпром нефть'!CW43</f>
        <v>0</v>
      </c>
      <c r="BS984" s="687">
        <f>'18. Газпром нефть'!CY43</f>
        <v>0</v>
      </c>
      <c r="BT984" s="687">
        <f>IFERROR(BS984-BR984,"-")</f>
        <v>0</v>
      </c>
      <c r="BU984" s="688" t="str">
        <f>IFERROR(BS984/BR984,"-")</f>
        <v>-</v>
      </c>
      <c r="BV984" s="687">
        <f>'18. Газпром нефть'!DC43</f>
        <v>0</v>
      </c>
      <c r="BW984" s="687">
        <f>'18. Газпром нефть'!DE43</f>
        <v>0</v>
      </c>
      <c r="BX984" s="687">
        <f>IFERROR(BW984-BV984,"-")</f>
        <v>0</v>
      </c>
      <c r="BY984" s="688" t="str">
        <f>IFERROR(BW984/BV984,"-")</f>
        <v>-</v>
      </c>
    </row>
    <row r="985" spans="2:77" ht="20.100000000000001" customHeight="1">
      <c r="C985" s="451" t="s">
        <v>1020</v>
      </c>
      <c r="D985" s="528"/>
      <c r="E985" s="528"/>
      <c r="F985" s="529"/>
      <c r="G985" s="530" t="s">
        <v>1048</v>
      </c>
      <c r="H985" s="530"/>
      <c r="I985" s="691" t="s">
        <v>883</v>
      </c>
      <c r="J985" s="687">
        <f t="shared" si="1988"/>
        <v>0</v>
      </c>
      <c r="K985" s="687">
        <f t="shared" si="1988"/>
        <v>0</v>
      </c>
      <c r="L985" s="687">
        <f>IFERROR(K985-J985,"-")</f>
        <v>0</v>
      </c>
      <c r="M985" s="688" t="str">
        <f>IFERROR(K985/J985,"-")</f>
        <v>-</v>
      </c>
      <c r="N985" s="687">
        <f t="shared" si="1989"/>
        <v>0</v>
      </c>
      <c r="O985" s="687">
        <f t="shared" si="1989"/>
        <v>0</v>
      </c>
      <c r="P985" s="687">
        <f>IFERROR(O985-N985,"-")</f>
        <v>0</v>
      </c>
      <c r="Q985" s="688" t="str">
        <f>IFERROR(O985/N985,"-")</f>
        <v>-</v>
      </c>
      <c r="R985" s="687">
        <f>'18. Газпром нефть'!W44</f>
        <v>0</v>
      </c>
      <c r="S985" s="687">
        <f>'18. Газпром нефть'!Y44</f>
        <v>0</v>
      </c>
      <c r="T985" s="687">
        <f>IFERROR(S985-R985,"-")</f>
        <v>0</v>
      </c>
      <c r="U985" s="688" t="str">
        <f>IFERROR(S985/R985,"-")</f>
        <v>-</v>
      </c>
      <c r="V985" s="687">
        <f>'18. Газпром нефть'!AC44</f>
        <v>0</v>
      </c>
      <c r="W985" s="687">
        <f>'18. Газпром нефть'!AE44</f>
        <v>0</v>
      </c>
      <c r="X985" s="687">
        <f>IFERROR(W985-V985,"-")</f>
        <v>0</v>
      </c>
      <c r="Y985" s="688" t="str">
        <f>IFERROR(W985/V985,"-")</f>
        <v>-</v>
      </c>
      <c r="Z985" s="687">
        <f>'18. Газпром нефть'!AI44</f>
        <v>0</v>
      </c>
      <c r="AA985" s="687">
        <f>'18. Газпром нефть'!AK44</f>
        <v>0</v>
      </c>
      <c r="AB985" s="687">
        <f>IFERROR(AA985-Z985,"-")</f>
        <v>0</v>
      </c>
      <c r="AC985" s="688" t="str">
        <f>IFERROR(AA985/Z985,"-")</f>
        <v>-</v>
      </c>
      <c r="AD985" s="687">
        <f t="shared" si="1990"/>
        <v>0</v>
      </c>
      <c r="AE985" s="687">
        <f t="shared" si="1990"/>
        <v>0</v>
      </c>
      <c r="AF985" s="687">
        <f>IFERROR(AE985-AD985,"-")</f>
        <v>0</v>
      </c>
      <c r="AG985" s="688" t="str">
        <f>IFERROR(AE985/AD985,"-")</f>
        <v>-</v>
      </c>
      <c r="AH985" s="687">
        <f>'18. Газпром нефть'!AU44</f>
        <v>0</v>
      </c>
      <c r="AI985" s="687">
        <f>'18. Газпром нефть'!AW44</f>
        <v>0</v>
      </c>
      <c r="AJ985" s="687">
        <f>IFERROR(AI985-AH985,"-")</f>
        <v>0</v>
      </c>
      <c r="AK985" s="688" t="str">
        <f>IFERROR(AI985/AH985,"-")</f>
        <v>-</v>
      </c>
      <c r="AL985" s="687">
        <f>'18. Газпром нефть'!BA44</f>
        <v>0</v>
      </c>
      <c r="AM985" s="687">
        <f>'18. Газпром нефть'!BC44</f>
        <v>0</v>
      </c>
      <c r="AN985" s="687">
        <f>IFERROR(AM985-AL985,"-")</f>
        <v>0</v>
      </c>
      <c r="AO985" s="688" t="str">
        <f>IFERROR(AM985/AL985,"-")</f>
        <v>-</v>
      </c>
      <c r="AP985" s="687">
        <f>'18. Газпром нефть'!BG44</f>
        <v>0</v>
      </c>
      <c r="AQ985" s="687">
        <f>'18. Газпром нефть'!BI44</f>
        <v>0</v>
      </c>
      <c r="AR985" s="687">
        <f>IFERROR(AQ985-AP985,"-")</f>
        <v>0</v>
      </c>
      <c r="AS985" s="688" t="str">
        <f>IFERROR(AQ985/AP985,"-")</f>
        <v>-</v>
      </c>
      <c r="AT985" s="687">
        <f t="shared" si="1991"/>
        <v>0</v>
      </c>
      <c r="AU985" s="687">
        <f t="shared" si="1991"/>
        <v>0</v>
      </c>
      <c r="AV985" s="687">
        <f>IFERROR(AU985-AT985,"-")</f>
        <v>0</v>
      </c>
      <c r="AW985" s="688" t="str">
        <f>IFERROR(AU985/AT985,"-")</f>
        <v>-</v>
      </c>
      <c r="AX985" s="687">
        <f>'18. Газпром нефть'!BS44</f>
        <v>0</v>
      </c>
      <c r="AY985" s="687">
        <f>'18. Газпром нефть'!BU44</f>
        <v>0</v>
      </c>
      <c r="AZ985" s="687">
        <f>IFERROR(AY985-AX985,"-")</f>
        <v>0</v>
      </c>
      <c r="BA985" s="688" t="str">
        <f>IFERROR(AY985/AX985,"-")</f>
        <v>-</v>
      </c>
      <c r="BB985" s="687">
        <f>'18. Газпром нефть'!BY44</f>
        <v>0</v>
      </c>
      <c r="BC985" s="687">
        <f>'18. Газпром нефть'!CA44</f>
        <v>0</v>
      </c>
      <c r="BD985" s="687">
        <f>IFERROR(BC985-BB985,"-")</f>
        <v>0</v>
      </c>
      <c r="BE985" s="688" t="str">
        <f>IFERROR(BC985/BB985,"-")</f>
        <v>-</v>
      </c>
      <c r="BF985" s="687">
        <f>'18. Газпром нефть'!CE44</f>
        <v>0</v>
      </c>
      <c r="BG985" s="687">
        <f>'18. Газпром нефть'!CG44</f>
        <v>0</v>
      </c>
      <c r="BH985" s="687">
        <f>IFERROR(BG985-BF985,"-")</f>
        <v>0</v>
      </c>
      <c r="BI985" s="688" t="str">
        <f>IFERROR(BG985/BF985,"-")</f>
        <v>-</v>
      </c>
      <c r="BJ985" s="687">
        <f t="shared" si="1992"/>
        <v>0</v>
      </c>
      <c r="BK985" s="687">
        <f t="shared" si="1992"/>
        <v>0</v>
      </c>
      <c r="BL985" s="687">
        <f>IFERROR(BK985-BJ985,"-")</f>
        <v>0</v>
      </c>
      <c r="BM985" s="688" t="str">
        <f>IFERROR(BK985/BJ985,"-")</f>
        <v>-</v>
      </c>
      <c r="BN985" s="687">
        <f>'18. Газпром нефть'!CQ44</f>
        <v>0</v>
      </c>
      <c r="BO985" s="687">
        <f>'18. Газпром нефть'!CS44</f>
        <v>0</v>
      </c>
      <c r="BP985" s="687">
        <f>IFERROR(BO985-BN985,"-")</f>
        <v>0</v>
      </c>
      <c r="BQ985" s="688" t="str">
        <f>IFERROR(BO985/BN985,"-")</f>
        <v>-</v>
      </c>
      <c r="BR985" s="687">
        <f>'18. Газпром нефть'!CW44</f>
        <v>0</v>
      </c>
      <c r="BS985" s="687">
        <f>'18. Газпром нефть'!CY44</f>
        <v>0</v>
      </c>
      <c r="BT985" s="687">
        <f>IFERROR(BS985-BR985,"-")</f>
        <v>0</v>
      </c>
      <c r="BU985" s="688" t="str">
        <f>IFERROR(BS985/BR985,"-")</f>
        <v>-</v>
      </c>
      <c r="BV985" s="687">
        <f>'18. Газпром нефть'!DC44</f>
        <v>0</v>
      </c>
      <c r="BW985" s="687">
        <f>'18. Газпром нефть'!DE44</f>
        <v>0</v>
      </c>
      <c r="BX985" s="687">
        <f>IFERROR(BW985-BV985,"-")</f>
        <v>0</v>
      </c>
      <c r="BY985" s="688" t="str">
        <f>IFERROR(BW985/BV985,"-")</f>
        <v>-</v>
      </c>
    </row>
    <row r="986" spans="2:77" ht="20.100000000000001" customHeight="1">
      <c r="C986" s="451" t="s">
        <v>1022</v>
      </c>
      <c r="D986" s="528"/>
      <c r="E986" s="528"/>
      <c r="F986" s="529"/>
      <c r="G986" s="530" t="s">
        <v>1049</v>
      </c>
      <c r="H986" s="530"/>
      <c r="I986" s="691" t="s">
        <v>883</v>
      </c>
      <c r="J986" s="687">
        <f t="shared" si="1988"/>
        <v>0</v>
      </c>
      <c r="K986" s="687">
        <f t="shared" si="1988"/>
        <v>0</v>
      </c>
      <c r="L986" s="687">
        <f>IFERROR(K986-J986,"-")</f>
        <v>0</v>
      </c>
      <c r="M986" s="688" t="str">
        <f>IFERROR(K986/J986,"-")</f>
        <v>-</v>
      </c>
      <c r="N986" s="687">
        <f t="shared" si="1989"/>
        <v>0</v>
      </c>
      <c r="O986" s="687">
        <f t="shared" si="1989"/>
        <v>0</v>
      </c>
      <c r="P986" s="687">
        <f>IFERROR(O986-N986,"-")</f>
        <v>0</v>
      </c>
      <c r="Q986" s="688" t="str">
        <f>IFERROR(O986/N986,"-")</f>
        <v>-</v>
      </c>
      <c r="R986" s="687">
        <f>'18. Газпром нефть'!W45</f>
        <v>0</v>
      </c>
      <c r="S986" s="687">
        <f>'18. Газпром нефть'!Y45</f>
        <v>0</v>
      </c>
      <c r="T986" s="687">
        <f>IFERROR(S986-R986,"-")</f>
        <v>0</v>
      </c>
      <c r="U986" s="688" t="str">
        <f>IFERROR(S986/R986,"-")</f>
        <v>-</v>
      </c>
      <c r="V986" s="687">
        <f>'18. Газпром нефть'!AC45</f>
        <v>0</v>
      </c>
      <c r="W986" s="687">
        <f>'18. Газпром нефть'!AE45</f>
        <v>0</v>
      </c>
      <c r="X986" s="687">
        <f>IFERROR(W986-V986,"-")</f>
        <v>0</v>
      </c>
      <c r="Y986" s="688" t="str">
        <f>IFERROR(W986/V986,"-")</f>
        <v>-</v>
      </c>
      <c r="Z986" s="687">
        <f>'18. Газпром нефть'!AI45</f>
        <v>0</v>
      </c>
      <c r="AA986" s="687">
        <f>'18. Газпром нефть'!AK45</f>
        <v>0</v>
      </c>
      <c r="AB986" s="687">
        <f>IFERROR(AA986-Z986,"-")</f>
        <v>0</v>
      </c>
      <c r="AC986" s="688" t="str">
        <f>IFERROR(AA986/Z986,"-")</f>
        <v>-</v>
      </c>
      <c r="AD986" s="687">
        <f t="shared" si="1990"/>
        <v>0</v>
      </c>
      <c r="AE986" s="687">
        <f t="shared" si="1990"/>
        <v>0</v>
      </c>
      <c r="AF986" s="687">
        <f>IFERROR(AE986-AD986,"-")</f>
        <v>0</v>
      </c>
      <c r="AG986" s="688" t="str">
        <f>IFERROR(AE986/AD986,"-")</f>
        <v>-</v>
      </c>
      <c r="AH986" s="687">
        <f>'18. Газпром нефть'!AU45</f>
        <v>0</v>
      </c>
      <c r="AI986" s="687">
        <f>'18. Газпром нефть'!AW45</f>
        <v>0</v>
      </c>
      <c r="AJ986" s="687">
        <f>IFERROR(AI986-AH986,"-")</f>
        <v>0</v>
      </c>
      <c r="AK986" s="688" t="str">
        <f>IFERROR(AI986/AH986,"-")</f>
        <v>-</v>
      </c>
      <c r="AL986" s="687">
        <f>'18. Газпром нефть'!BA45</f>
        <v>0</v>
      </c>
      <c r="AM986" s="687">
        <f>'18. Газпром нефть'!BC45</f>
        <v>0</v>
      </c>
      <c r="AN986" s="687">
        <f>IFERROR(AM986-AL986,"-")</f>
        <v>0</v>
      </c>
      <c r="AO986" s="688" t="str">
        <f>IFERROR(AM986/AL986,"-")</f>
        <v>-</v>
      </c>
      <c r="AP986" s="687">
        <f>'18. Газпром нефть'!BG45</f>
        <v>0</v>
      </c>
      <c r="AQ986" s="687">
        <f>'18. Газпром нефть'!BI45</f>
        <v>0</v>
      </c>
      <c r="AR986" s="687">
        <f>IFERROR(AQ986-AP986,"-")</f>
        <v>0</v>
      </c>
      <c r="AS986" s="688" t="str">
        <f>IFERROR(AQ986/AP986,"-")</f>
        <v>-</v>
      </c>
      <c r="AT986" s="687">
        <f t="shared" si="1991"/>
        <v>0</v>
      </c>
      <c r="AU986" s="687">
        <f t="shared" si="1991"/>
        <v>0</v>
      </c>
      <c r="AV986" s="687">
        <f>IFERROR(AU986-AT986,"-")</f>
        <v>0</v>
      </c>
      <c r="AW986" s="688" t="str">
        <f>IFERROR(AU986/AT986,"-")</f>
        <v>-</v>
      </c>
      <c r="AX986" s="687">
        <f>'18. Газпром нефть'!BS45</f>
        <v>0</v>
      </c>
      <c r="AY986" s="687">
        <f>'18. Газпром нефть'!BU45</f>
        <v>0</v>
      </c>
      <c r="AZ986" s="687">
        <f>IFERROR(AY986-AX986,"-")</f>
        <v>0</v>
      </c>
      <c r="BA986" s="688" t="str">
        <f>IFERROR(AY986/AX986,"-")</f>
        <v>-</v>
      </c>
      <c r="BB986" s="687">
        <f>'18. Газпром нефть'!BY45</f>
        <v>0</v>
      </c>
      <c r="BC986" s="687">
        <f>'18. Газпром нефть'!CA45</f>
        <v>0</v>
      </c>
      <c r="BD986" s="687">
        <f>IFERROR(BC986-BB986,"-")</f>
        <v>0</v>
      </c>
      <c r="BE986" s="688" t="str">
        <f>IFERROR(BC986/BB986,"-")</f>
        <v>-</v>
      </c>
      <c r="BF986" s="687">
        <f>'18. Газпром нефть'!CE45</f>
        <v>0</v>
      </c>
      <c r="BG986" s="687">
        <f>'18. Газпром нефть'!CG45</f>
        <v>0</v>
      </c>
      <c r="BH986" s="687">
        <f>IFERROR(BG986-BF986,"-")</f>
        <v>0</v>
      </c>
      <c r="BI986" s="688" t="str">
        <f>IFERROR(BG986/BF986,"-")</f>
        <v>-</v>
      </c>
      <c r="BJ986" s="687">
        <f t="shared" si="1992"/>
        <v>0</v>
      </c>
      <c r="BK986" s="687">
        <f t="shared" si="1992"/>
        <v>0</v>
      </c>
      <c r="BL986" s="687">
        <f>IFERROR(BK986-BJ986,"-")</f>
        <v>0</v>
      </c>
      <c r="BM986" s="688" t="str">
        <f>IFERROR(BK986/BJ986,"-")</f>
        <v>-</v>
      </c>
      <c r="BN986" s="687">
        <f>'18. Газпром нефть'!CQ45</f>
        <v>0</v>
      </c>
      <c r="BO986" s="687">
        <f>'18. Газпром нефть'!CS45</f>
        <v>0</v>
      </c>
      <c r="BP986" s="687">
        <f>IFERROR(BO986-BN986,"-")</f>
        <v>0</v>
      </c>
      <c r="BQ986" s="688" t="str">
        <f>IFERROR(BO986/BN986,"-")</f>
        <v>-</v>
      </c>
      <c r="BR986" s="687">
        <f>'18. Газпром нефть'!CW45</f>
        <v>0</v>
      </c>
      <c r="BS986" s="687">
        <f>'18. Газпром нефть'!CY45</f>
        <v>0</v>
      </c>
      <c r="BT986" s="687">
        <f>IFERROR(BS986-BR986,"-")</f>
        <v>0</v>
      </c>
      <c r="BU986" s="688" t="str">
        <f>IFERROR(BS986/BR986,"-")</f>
        <v>-</v>
      </c>
      <c r="BV986" s="687">
        <f>'18. Газпром нефть'!DC45</f>
        <v>0</v>
      </c>
      <c r="BW986" s="687">
        <f>'18. Газпром нефть'!DE45</f>
        <v>0</v>
      </c>
      <c r="BX986" s="687">
        <f>IFERROR(BW986-BV986,"-")</f>
        <v>0</v>
      </c>
      <c r="BY986" s="688" t="str">
        <f>IFERROR(BW986/BV986,"-")</f>
        <v>-</v>
      </c>
    </row>
    <row r="987" spans="2:77" ht="20.100000000000001" customHeight="1">
      <c r="B987" s="591" t="s">
        <v>975</v>
      </c>
      <c r="C987" s="448" t="s">
        <v>1050</v>
      </c>
      <c r="D987" s="528"/>
      <c r="E987" s="528"/>
      <c r="F987" s="529"/>
      <c r="G987" s="530"/>
      <c r="H987" s="530"/>
      <c r="I987" s="446"/>
      <c r="J987" s="681"/>
      <c r="K987" s="681"/>
      <c r="L987" s="681"/>
      <c r="M987" s="681"/>
      <c r="N987" s="681"/>
      <c r="O987" s="681"/>
      <c r="P987" s="681"/>
      <c r="Q987" s="681"/>
      <c r="R987" s="681"/>
      <c r="S987" s="681"/>
      <c r="T987" s="681"/>
      <c r="U987" s="681"/>
      <c r="V987" s="681"/>
      <c r="W987" s="681"/>
      <c r="X987" s="681"/>
      <c r="Y987" s="681"/>
      <c r="Z987" s="681"/>
      <c r="AA987" s="681"/>
      <c r="AB987" s="681"/>
      <c r="AC987" s="681"/>
      <c r="AD987" s="681"/>
      <c r="AE987" s="681"/>
      <c r="AF987" s="681"/>
      <c r="AG987" s="681"/>
      <c r="AH987" s="681"/>
      <c r="AI987" s="681"/>
      <c r="AJ987" s="681"/>
      <c r="AK987" s="681"/>
      <c r="AL987" s="681"/>
      <c r="AM987" s="681"/>
      <c r="AN987" s="681"/>
      <c r="AO987" s="681"/>
      <c r="AP987" s="681"/>
      <c r="AQ987" s="681"/>
      <c r="AR987" s="681"/>
      <c r="AS987" s="681"/>
      <c r="AT987" s="681"/>
      <c r="AU987" s="681"/>
      <c r="AV987" s="681"/>
      <c r="AW987" s="681"/>
      <c r="AX987" s="681"/>
      <c r="AY987" s="681"/>
      <c r="AZ987" s="681"/>
      <c r="BA987" s="681"/>
      <c r="BB987" s="681"/>
      <c r="BC987" s="681"/>
      <c r="BD987" s="681"/>
      <c r="BE987" s="681"/>
      <c r="BF987" s="681"/>
      <c r="BG987" s="681"/>
      <c r="BH987" s="681"/>
      <c r="BI987" s="681"/>
      <c r="BJ987" s="681"/>
      <c r="BK987" s="681"/>
      <c r="BL987" s="681"/>
      <c r="BM987" s="681"/>
      <c r="BN987" s="681"/>
      <c r="BO987" s="681"/>
      <c r="BP987" s="681"/>
      <c r="BQ987" s="681"/>
      <c r="BR987" s="681"/>
      <c r="BS987" s="681"/>
      <c r="BT987" s="681"/>
      <c r="BU987" s="681"/>
      <c r="BV987" s="681"/>
      <c r="BW987" s="681"/>
      <c r="BX987" s="681"/>
      <c r="BY987" s="681"/>
    </row>
    <row r="988" spans="2:77" ht="20.100000000000001" customHeight="1">
      <c r="C988" s="451" t="s">
        <v>1018</v>
      </c>
      <c r="D988" s="528"/>
      <c r="E988" s="528"/>
      <c r="F988" s="529"/>
      <c r="G988" s="530" t="s">
        <v>1051</v>
      </c>
      <c r="H988" s="530"/>
      <c r="I988" s="691" t="s">
        <v>883</v>
      </c>
      <c r="J988" s="687">
        <f t="shared" ref="J988:K990" si="1993">N988+AD988+AT988+BJ988</f>
        <v>0</v>
      </c>
      <c r="K988" s="687">
        <f t="shared" si="1993"/>
        <v>0</v>
      </c>
      <c r="L988" s="687">
        <f>IFERROR(K988-J988,"-")</f>
        <v>0</v>
      </c>
      <c r="M988" s="688" t="str">
        <f>IFERROR(K988/J988,"-")</f>
        <v>-</v>
      </c>
      <c r="N988" s="687">
        <f t="shared" ref="N988:O990" si="1994">R988+V988+Z988</f>
        <v>0</v>
      </c>
      <c r="O988" s="687">
        <f t="shared" si="1994"/>
        <v>0</v>
      </c>
      <c r="P988" s="687">
        <f>IFERROR(O988-N988,"-")</f>
        <v>0</v>
      </c>
      <c r="Q988" s="688" t="str">
        <f>IFERROR(O988/N988,"-")</f>
        <v>-</v>
      </c>
      <c r="R988" s="687">
        <f>'18. Газпром нефть'!W48</f>
        <v>0</v>
      </c>
      <c r="S988" s="687">
        <f>'18. Газпром нефть'!Y48</f>
        <v>0</v>
      </c>
      <c r="T988" s="687">
        <f>IFERROR(S988-R988,"-")</f>
        <v>0</v>
      </c>
      <c r="U988" s="688" t="str">
        <f>IFERROR(S988/R988,"-")</f>
        <v>-</v>
      </c>
      <c r="V988" s="687">
        <f>'18. Газпром нефть'!AC48</f>
        <v>0</v>
      </c>
      <c r="W988" s="687">
        <f>'18. Газпром нефть'!AE48</f>
        <v>0</v>
      </c>
      <c r="X988" s="687">
        <f>IFERROR(W988-V988,"-")</f>
        <v>0</v>
      </c>
      <c r="Y988" s="688" t="str">
        <f>IFERROR(W988/V988,"-")</f>
        <v>-</v>
      </c>
      <c r="Z988" s="687">
        <f>'18. Газпром нефть'!AI48</f>
        <v>0</v>
      </c>
      <c r="AA988" s="687">
        <f>'18. Газпром нефть'!AK48</f>
        <v>0</v>
      </c>
      <c r="AB988" s="687">
        <f>IFERROR(AA988-Z988,"-")</f>
        <v>0</v>
      </c>
      <c r="AC988" s="688" t="str">
        <f>IFERROR(AA988/Z988,"-")</f>
        <v>-</v>
      </c>
      <c r="AD988" s="687">
        <f t="shared" ref="AD988:AE990" si="1995">AH988+AL988+AP988</f>
        <v>0</v>
      </c>
      <c r="AE988" s="687">
        <f t="shared" si="1995"/>
        <v>0</v>
      </c>
      <c r="AF988" s="687">
        <f>IFERROR(AE988-AD988,"-")</f>
        <v>0</v>
      </c>
      <c r="AG988" s="688" t="str">
        <f>IFERROR(AE988/AD988,"-")</f>
        <v>-</v>
      </c>
      <c r="AH988" s="687">
        <f>'18. Газпром нефть'!AU48</f>
        <v>0</v>
      </c>
      <c r="AI988" s="687">
        <f>'18. Газпром нефть'!AW48</f>
        <v>0</v>
      </c>
      <c r="AJ988" s="687">
        <f>IFERROR(AI988-AH988,"-")</f>
        <v>0</v>
      </c>
      <c r="AK988" s="688" t="str">
        <f>IFERROR(AI988/AH988,"-")</f>
        <v>-</v>
      </c>
      <c r="AL988" s="687">
        <f>'18. Газпром нефть'!BA48</f>
        <v>0</v>
      </c>
      <c r="AM988" s="687">
        <f>'18. Газпром нефть'!BC48</f>
        <v>0</v>
      </c>
      <c r="AN988" s="687">
        <f>IFERROR(AM988-AL988,"-")</f>
        <v>0</v>
      </c>
      <c r="AO988" s="688" t="str">
        <f>IFERROR(AM988/AL988,"-")</f>
        <v>-</v>
      </c>
      <c r="AP988" s="687">
        <f>'18. Газпром нефть'!BG48</f>
        <v>0</v>
      </c>
      <c r="AQ988" s="687">
        <f>'18. Газпром нефть'!BI48</f>
        <v>0</v>
      </c>
      <c r="AR988" s="687">
        <f>IFERROR(AQ988-AP988,"-")</f>
        <v>0</v>
      </c>
      <c r="AS988" s="688" t="str">
        <f>IFERROR(AQ988/AP988,"-")</f>
        <v>-</v>
      </c>
      <c r="AT988" s="687">
        <f t="shared" ref="AT988:AU990" si="1996">AX988+BB988+BF988</f>
        <v>0</v>
      </c>
      <c r="AU988" s="687">
        <f t="shared" si="1996"/>
        <v>0</v>
      </c>
      <c r="AV988" s="687">
        <f>IFERROR(AU988-AT988,"-")</f>
        <v>0</v>
      </c>
      <c r="AW988" s="688" t="str">
        <f>IFERROR(AU988/AT988,"-")</f>
        <v>-</v>
      </c>
      <c r="AX988" s="687">
        <f>'18. Газпром нефть'!BS48</f>
        <v>0</v>
      </c>
      <c r="AY988" s="687">
        <f>'18. Газпром нефть'!BU48</f>
        <v>0</v>
      </c>
      <c r="AZ988" s="687">
        <f>IFERROR(AY988-AX988,"-")</f>
        <v>0</v>
      </c>
      <c r="BA988" s="688" t="str">
        <f>IFERROR(AY988/AX988,"-")</f>
        <v>-</v>
      </c>
      <c r="BB988" s="687">
        <f>'18. Газпром нефть'!BY48</f>
        <v>0</v>
      </c>
      <c r="BC988" s="687">
        <f>'18. Газпром нефть'!CA48</f>
        <v>0</v>
      </c>
      <c r="BD988" s="687">
        <f>IFERROR(BC988-BB988,"-")</f>
        <v>0</v>
      </c>
      <c r="BE988" s="688" t="str">
        <f>IFERROR(BC988/BB988,"-")</f>
        <v>-</v>
      </c>
      <c r="BF988" s="687">
        <f>'18. Газпром нефть'!CE48</f>
        <v>0</v>
      </c>
      <c r="BG988" s="687">
        <f>'18. Газпром нефть'!CG48</f>
        <v>0</v>
      </c>
      <c r="BH988" s="687">
        <f>IFERROR(BG988-BF988,"-")</f>
        <v>0</v>
      </c>
      <c r="BI988" s="688" t="str">
        <f>IFERROR(BG988/BF988,"-")</f>
        <v>-</v>
      </c>
      <c r="BJ988" s="687">
        <f t="shared" ref="BJ988:BK990" si="1997">BN988+BR988+BV988</f>
        <v>0</v>
      </c>
      <c r="BK988" s="687">
        <f t="shared" si="1997"/>
        <v>0</v>
      </c>
      <c r="BL988" s="687">
        <f>IFERROR(BK988-BJ988,"-")</f>
        <v>0</v>
      </c>
      <c r="BM988" s="688" t="str">
        <f>IFERROR(BK988/BJ988,"-")</f>
        <v>-</v>
      </c>
      <c r="BN988" s="687">
        <f>'18. Газпром нефть'!CQ48</f>
        <v>0</v>
      </c>
      <c r="BO988" s="687">
        <f>'18. Газпром нефть'!CS48</f>
        <v>0</v>
      </c>
      <c r="BP988" s="687">
        <f>IFERROR(BO988-BN988,"-")</f>
        <v>0</v>
      </c>
      <c r="BQ988" s="688" t="str">
        <f>IFERROR(BO988/BN988,"-")</f>
        <v>-</v>
      </c>
      <c r="BR988" s="687">
        <f>'18. Газпром нефть'!CW48</f>
        <v>0</v>
      </c>
      <c r="BS988" s="687">
        <f>'18. Газпром нефть'!CY48</f>
        <v>0</v>
      </c>
      <c r="BT988" s="687">
        <f>IFERROR(BS988-BR988,"-")</f>
        <v>0</v>
      </c>
      <c r="BU988" s="688" t="str">
        <f>IFERROR(BS988/BR988,"-")</f>
        <v>-</v>
      </c>
      <c r="BV988" s="687">
        <f>'18. Газпром нефть'!DC48</f>
        <v>0</v>
      </c>
      <c r="BW988" s="687">
        <f>'18. Газпром нефть'!DE48</f>
        <v>0</v>
      </c>
      <c r="BX988" s="687">
        <f>IFERROR(BW988-BV988,"-")</f>
        <v>0</v>
      </c>
      <c r="BY988" s="688" t="str">
        <f>IFERROR(BW988/BV988,"-")</f>
        <v>-</v>
      </c>
    </row>
    <row r="989" spans="2:77" ht="20.100000000000001" customHeight="1">
      <c r="C989" s="451" t="s">
        <v>1020</v>
      </c>
      <c r="D989" s="528"/>
      <c r="E989" s="528"/>
      <c r="F989" s="529"/>
      <c r="G989" s="530" t="s">
        <v>1052</v>
      </c>
      <c r="H989" s="530"/>
      <c r="I989" s="691" t="s">
        <v>883</v>
      </c>
      <c r="J989" s="687">
        <f t="shared" si="1993"/>
        <v>0</v>
      </c>
      <c r="K989" s="687">
        <f t="shared" si="1993"/>
        <v>0</v>
      </c>
      <c r="L989" s="687">
        <f>IFERROR(K989-J989,"-")</f>
        <v>0</v>
      </c>
      <c r="M989" s="688" t="str">
        <f>IFERROR(K989/J989,"-")</f>
        <v>-</v>
      </c>
      <c r="N989" s="687">
        <f t="shared" si="1994"/>
        <v>0</v>
      </c>
      <c r="O989" s="687">
        <f t="shared" si="1994"/>
        <v>0</v>
      </c>
      <c r="P989" s="687">
        <f>IFERROR(O989-N989,"-")</f>
        <v>0</v>
      </c>
      <c r="Q989" s="688" t="str">
        <f>IFERROR(O989/N989,"-")</f>
        <v>-</v>
      </c>
      <c r="R989" s="687">
        <f>'18. Газпром нефть'!W49</f>
        <v>0</v>
      </c>
      <c r="S989" s="687">
        <f>'18. Газпром нефть'!Y49</f>
        <v>0</v>
      </c>
      <c r="T989" s="687">
        <f>IFERROR(S989-R989,"-")</f>
        <v>0</v>
      </c>
      <c r="U989" s="688" t="str">
        <f>IFERROR(S989/R989,"-")</f>
        <v>-</v>
      </c>
      <c r="V989" s="687">
        <f>'18. Газпром нефть'!AC49</f>
        <v>0</v>
      </c>
      <c r="W989" s="687">
        <f>'18. Газпром нефть'!AE49</f>
        <v>0</v>
      </c>
      <c r="X989" s="687">
        <f>IFERROR(W989-V989,"-")</f>
        <v>0</v>
      </c>
      <c r="Y989" s="688" t="str">
        <f>IFERROR(W989/V989,"-")</f>
        <v>-</v>
      </c>
      <c r="Z989" s="687">
        <f>'18. Газпром нефть'!AI49</f>
        <v>0</v>
      </c>
      <c r="AA989" s="687">
        <f>'18. Газпром нефть'!AK49</f>
        <v>0</v>
      </c>
      <c r="AB989" s="687">
        <f>IFERROR(AA989-Z989,"-")</f>
        <v>0</v>
      </c>
      <c r="AC989" s="688" t="str">
        <f>IFERROR(AA989/Z989,"-")</f>
        <v>-</v>
      </c>
      <c r="AD989" s="687">
        <f t="shared" si="1995"/>
        <v>0</v>
      </c>
      <c r="AE989" s="687">
        <f t="shared" si="1995"/>
        <v>0</v>
      </c>
      <c r="AF989" s="687">
        <f>IFERROR(AE989-AD989,"-")</f>
        <v>0</v>
      </c>
      <c r="AG989" s="688" t="str">
        <f>IFERROR(AE989/AD989,"-")</f>
        <v>-</v>
      </c>
      <c r="AH989" s="687">
        <f>'18. Газпром нефть'!AU49</f>
        <v>0</v>
      </c>
      <c r="AI989" s="687">
        <f>'18. Газпром нефть'!AW49</f>
        <v>0</v>
      </c>
      <c r="AJ989" s="687">
        <f>IFERROR(AI989-AH989,"-")</f>
        <v>0</v>
      </c>
      <c r="AK989" s="688" t="str">
        <f>IFERROR(AI989/AH989,"-")</f>
        <v>-</v>
      </c>
      <c r="AL989" s="687">
        <f>'18. Газпром нефть'!BA49</f>
        <v>0</v>
      </c>
      <c r="AM989" s="687">
        <f>'18. Газпром нефть'!BC49</f>
        <v>0</v>
      </c>
      <c r="AN989" s="687">
        <f>IFERROR(AM989-AL989,"-")</f>
        <v>0</v>
      </c>
      <c r="AO989" s="688" t="str">
        <f>IFERROR(AM989/AL989,"-")</f>
        <v>-</v>
      </c>
      <c r="AP989" s="687">
        <f>'18. Газпром нефть'!BG49</f>
        <v>0</v>
      </c>
      <c r="AQ989" s="687">
        <f>'18. Газпром нефть'!BI49</f>
        <v>0</v>
      </c>
      <c r="AR989" s="687">
        <f>IFERROR(AQ989-AP989,"-")</f>
        <v>0</v>
      </c>
      <c r="AS989" s="688" t="str">
        <f>IFERROR(AQ989/AP989,"-")</f>
        <v>-</v>
      </c>
      <c r="AT989" s="687">
        <f t="shared" si="1996"/>
        <v>0</v>
      </c>
      <c r="AU989" s="687">
        <f t="shared" si="1996"/>
        <v>0</v>
      </c>
      <c r="AV989" s="687">
        <f>IFERROR(AU989-AT989,"-")</f>
        <v>0</v>
      </c>
      <c r="AW989" s="688" t="str">
        <f>IFERROR(AU989/AT989,"-")</f>
        <v>-</v>
      </c>
      <c r="AX989" s="687">
        <f>'18. Газпром нефть'!BS49</f>
        <v>0</v>
      </c>
      <c r="AY989" s="687">
        <f>'18. Газпром нефть'!BU49</f>
        <v>0</v>
      </c>
      <c r="AZ989" s="687">
        <f>IFERROR(AY989-AX989,"-")</f>
        <v>0</v>
      </c>
      <c r="BA989" s="688" t="str">
        <f>IFERROR(AY989/AX989,"-")</f>
        <v>-</v>
      </c>
      <c r="BB989" s="687">
        <f>'18. Газпром нефть'!BY49</f>
        <v>0</v>
      </c>
      <c r="BC989" s="687">
        <f>'18. Газпром нефть'!CA49</f>
        <v>0</v>
      </c>
      <c r="BD989" s="687">
        <f>IFERROR(BC989-BB989,"-")</f>
        <v>0</v>
      </c>
      <c r="BE989" s="688" t="str">
        <f>IFERROR(BC989/BB989,"-")</f>
        <v>-</v>
      </c>
      <c r="BF989" s="687">
        <f>'18. Газпром нефть'!CE49</f>
        <v>0</v>
      </c>
      <c r="BG989" s="687">
        <f>'18. Газпром нефть'!CG49</f>
        <v>0</v>
      </c>
      <c r="BH989" s="687">
        <f>IFERROR(BG989-BF989,"-")</f>
        <v>0</v>
      </c>
      <c r="BI989" s="688" t="str">
        <f>IFERROR(BG989/BF989,"-")</f>
        <v>-</v>
      </c>
      <c r="BJ989" s="687">
        <f t="shared" si="1997"/>
        <v>0</v>
      </c>
      <c r="BK989" s="687">
        <f t="shared" si="1997"/>
        <v>0</v>
      </c>
      <c r="BL989" s="687">
        <f>IFERROR(BK989-BJ989,"-")</f>
        <v>0</v>
      </c>
      <c r="BM989" s="688" t="str">
        <f>IFERROR(BK989/BJ989,"-")</f>
        <v>-</v>
      </c>
      <c r="BN989" s="687">
        <f>'18. Газпром нефть'!CQ49</f>
        <v>0</v>
      </c>
      <c r="BO989" s="687">
        <f>'18. Газпром нефть'!CS49</f>
        <v>0</v>
      </c>
      <c r="BP989" s="687">
        <f>IFERROR(BO989-BN989,"-")</f>
        <v>0</v>
      </c>
      <c r="BQ989" s="688" t="str">
        <f>IFERROR(BO989/BN989,"-")</f>
        <v>-</v>
      </c>
      <c r="BR989" s="687">
        <f>'18. Газпром нефть'!CW49</f>
        <v>0</v>
      </c>
      <c r="BS989" s="687">
        <f>'18. Газпром нефть'!CY49</f>
        <v>0</v>
      </c>
      <c r="BT989" s="687">
        <f>IFERROR(BS989-BR989,"-")</f>
        <v>0</v>
      </c>
      <c r="BU989" s="688" t="str">
        <f>IFERROR(BS989/BR989,"-")</f>
        <v>-</v>
      </c>
      <c r="BV989" s="687">
        <f>'18. Газпром нефть'!DC49</f>
        <v>0</v>
      </c>
      <c r="BW989" s="687">
        <f>'18. Газпром нефть'!DE49</f>
        <v>0</v>
      </c>
      <c r="BX989" s="687">
        <f>IFERROR(BW989-BV989,"-")</f>
        <v>0</v>
      </c>
      <c r="BY989" s="688" t="str">
        <f>IFERROR(BW989/BV989,"-")</f>
        <v>-</v>
      </c>
    </row>
    <row r="990" spans="2:77" ht="20.100000000000001" customHeight="1">
      <c r="C990" s="451" t="s">
        <v>1022</v>
      </c>
      <c r="D990" s="528"/>
      <c r="E990" s="528"/>
      <c r="F990" s="529"/>
      <c r="G990" s="530" t="s">
        <v>1053</v>
      </c>
      <c r="H990" s="530"/>
      <c r="I990" s="691" t="s">
        <v>883</v>
      </c>
      <c r="J990" s="687">
        <f t="shared" si="1993"/>
        <v>0</v>
      </c>
      <c r="K990" s="687">
        <f t="shared" si="1993"/>
        <v>0</v>
      </c>
      <c r="L990" s="687">
        <f>IFERROR(K990-J990,"-")</f>
        <v>0</v>
      </c>
      <c r="M990" s="688" t="str">
        <f>IFERROR(K990/J990,"-")</f>
        <v>-</v>
      </c>
      <c r="N990" s="687">
        <f t="shared" si="1994"/>
        <v>0</v>
      </c>
      <c r="O990" s="687">
        <f t="shared" si="1994"/>
        <v>0</v>
      </c>
      <c r="P990" s="687">
        <f>IFERROR(O990-N990,"-")</f>
        <v>0</v>
      </c>
      <c r="Q990" s="688" t="str">
        <f>IFERROR(O990/N990,"-")</f>
        <v>-</v>
      </c>
      <c r="R990" s="687">
        <f>'18. Газпром нефть'!W50</f>
        <v>0</v>
      </c>
      <c r="S990" s="687">
        <f>'18. Газпром нефть'!Y50</f>
        <v>0</v>
      </c>
      <c r="T990" s="687">
        <f>IFERROR(S990-R990,"-")</f>
        <v>0</v>
      </c>
      <c r="U990" s="688" t="str">
        <f>IFERROR(S990/R990,"-")</f>
        <v>-</v>
      </c>
      <c r="V990" s="687">
        <f>'18. Газпром нефть'!AC50</f>
        <v>0</v>
      </c>
      <c r="W990" s="687">
        <f>'18. Газпром нефть'!AE50</f>
        <v>0</v>
      </c>
      <c r="X990" s="687">
        <f>IFERROR(W990-V990,"-")</f>
        <v>0</v>
      </c>
      <c r="Y990" s="688" t="str">
        <f>IFERROR(W990/V990,"-")</f>
        <v>-</v>
      </c>
      <c r="Z990" s="687">
        <f>'18. Газпром нефть'!AI50</f>
        <v>0</v>
      </c>
      <c r="AA990" s="687">
        <f>'18. Газпром нефть'!AK50</f>
        <v>0</v>
      </c>
      <c r="AB990" s="687">
        <f>IFERROR(AA990-Z990,"-")</f>
        <v>0</v>
      </c>
      <c r="AC990" s="688" t="str">
        <f>IFERROR(AA990/Z990,"-")</f>
        <v>-</v>
      </c>
      <c r="AD990" s="687">
        <f t="shared" si="1995"/>
        <v>0</v>
      </c>
      <c r="AE990" s="687">
        <f t="shared" si="1995"/>
        <v>0</v>
      </c>
      <c r="AF990" s="687">
        <f>IFERROR(AE990-AD990,"-")</f>
        <v>0</v>
      </c>
      <c r="AG990" s="688" t="str">
        <f>IFERROR(AE990/AD990,"-")</f>
        <v>-</v>
      </c>
      <c r="AH990" s="687">
        <f>'18. Газпром нефть'!AU50</f>
        <v>0</v>
      </c>
      <c r="AI990" s="687">
        <f>'18. Газпром нефть'!AW50</f>
        <v>0</v>
      </c>
      <c r="AJ990" s="687">
        <f>IFERROR(AI990-AH990,"-")</f>
        <v>0</v>
      </c>
      <c r="AK990" s="688" t="str">
        <f>IFERROR(AI990/AH990,"-")</f>
        <v>-</v>
      </c>
      <c r="AL990" s="687">
        <f>'18. Газпром нефть'!BA50</f>
        <v>0</v>
      </c>
      <c r="AM990" s="687">
        <f>'18. Газпром нефть'!BC50</f>
        <v>0</v>
      </c>
      <c r="AN990" s="687">
        <f>IFERROR(AM990-AL990,"-")</f>
        <v>0</v>
      </c>
      <c r="AO990" s="688" t="str">
        <f>IFERROR(AM990/AL990,"-")</f>
        <v>-</v>
      </c>
      <c r="AP990" s="687">
        <f>'18. Газпром нефть'!BG50</f>
        <v>0</v>
      </c>
      <c r="AQ990" s="687">
        <f>'18. Газпром нефть'!BI50</f>
        <v>0</v>
      </c>
      <c r="AR990" s="687">
        <f>IFERROR(AQ990-AP990,"-")</f>
        <v>0</v>
      </c>
      <c r="AS990" s="688" t="str">
        <f>IFERROR(AQ990/AP990,"-")</f>
        <v>-</v>
      </c>
      <c r="AT990" s="687">
        <f t="shared" si="1996"/>
        <v>0</v>
      </c>
      <c r="AU990" s="687">
        <f t="shared" si="1996"/>
        <v>0</v>
      </c>
      <c r="AV990" s="687">
        <f>IFERROR(AU990-AT990,"-")</f>
        <v>0</v>
      </c>
      <c r="AW990" s="688" t="str">
        <f>IFERROR(AU990/AT990,"-")</f>
        <v>-</v>
      </c>
      <c r="AX990" s="687">
        <f>'18. Газпром нефть'!BS50</f>
        <v>0</v>
      </c>
      <c r="AY990" s="687">
        <f>'18. Газпром нефть'!BU50</f>
        <v>0</v>
      </c>
      <c r="AZ990" s="687">
        <f>IFERROR(AY990-AX990,"-")</f>
        <v>0</v>
      </c>
      <c r="BA990" s="688" t="str">
        <f>IFERROR(AY990/AX990,"-")</f>
        <v>-</v>
      </c>
      <c r="BB990" s="687">
        <f>'18. Газпром нефть'!BY50</f>
        <v>0</v>
      </c>
      <c r="BC990" s="687">
        <f>'18. Газпром нефть'!CA50</f>
        <v>0</v>
      </c>
      <c r="BD990" s="687">
        <f>IFERROR(BC990-BB990,"-")</f>
        <v>0</v>
      </c>
      <c r="BE990" s="688" t="str">
        <f>IFERROR(BC990/BB990,"-")</f>
        <v>-</v>
      </c>
      <c r="BF990" s="687">
        <f>'18. Газпром нефть'!CE50</f>
        <v>0</v>
      </c>
      <c r="BG990" s="687">
        <f>'18. Газпром нефть'!CG50</f>
        <v>0</v>
      </c>
      <c r="BH990" s="687">
        <f>IFERROR(BG990-BF990,"-")</f>
        <v>0</v>
      </c>
      <c r="BI990" s="688" t="str">
        <f>IFERROR(BG990/BF990,"-")</f>
        <v>-</v>
      </c>
      <c r="BJ990" s="687">
        <f t="shared" si="1997"/>
        <v>0</v>
      </c>
      <c r="BK990" s="687">
        <f t="shared" si="1997"/>
        <v>0</v>
      </c>
      <c r="BL990" s="687">
        <f>IFERROR(BK990-BJ990,"-")</f>
        <v>0</v>
      </c>
      <c r="BM990" s="688" t="str">
        <f>IFERROR(BK990/BJ990,"-")</f>
        <v>-</v>
      </c>
      <c r="BN990" s="687">
        <f>'18. Газпром нефть'!CQ50</f>
        <v>0</v>
      </c>
      <c r="BO990" s="687">
        <f>'18. Газпром нефть'!CS50</f>
        <v>0</v>
      </c>
      <c r="BP990" s="687">
        <f>IFERROR(BO990-BN990,"-")</f>
        <v>0</v>
      </c>
      <c r="BQ990" s="688" t="str">
        <f>IFERROR(BO990/BN990,"-")</f>
        <v>-</v>
      </c>
      <c r="BR990" s="687">
        <f>'18. Газпром нефть'!CW50</f>
        <v>0</v>
      </c>
      <c r="BS990" s="687">
        <f>'18. Газпром нефть'!CY50</f>
        <v>0</v>
      </c>
      <c r="BT990" s="687">
        <f>IFERROR(BS990-BR990,"-")</f>
        <v>0</v>
      </c>
      <c r="BU990" s="688" t="str">
        <f>IFERROR(BS990/BR990,"-")</f>
        <v>-</v>
      </c>
      <c r="BV990" s="687">
        <f>'18. Газпром нефть'!DC50</f>
        <v>0</v>
      </c>
      <c r="BW990" s="687">
        <f>'18. Газпром нефть'!DE50</f>
        <v>0</v>
      </c>
      <c r="BX990" s="687">
        <f>IFERROR(BW990-BV990,"-")</f>
        <v>0</v>
      </c>
      <c r="BY990" s="688" t="str">
        <f>IFERROR(BW990/BV990,"-")</f>
        <v>-</v>
      </c>
    </row>
    <row r="991" spans="2:77" ht="20.100000000000001" customHeight="1">
      <c r="B991" s="591" t="s">
        <v>995</v>
      </c>
      <c r="C991" s="448" t="s">
        <v>1054</v>
      </c>
      <c r="D991" s="528"/>
      <c r="E991" s="528"/>
      <c r="F991" s="529"/>
      <c r="G991" s="530"/>
      <c r="H991" s="530"/>
      <c r="I991" s="446"/>
      <c r="J991" s="681"/>
      <c r="K991" s="681"/>
      <c r="L991" s="681"/>
      <c r="M991" s="681"/>
      <c r="N991" s="681"/>
      <c r="O991" s="681"/>
      <c r="P991" s="681"/>
      <c r="Q991" s="681"/>
      <c r="R991" s="681"/>
      <c r="S991" s="681"/>
      <c r="T991" s="681"/>
      <c r="U991" s="681"/>
      <c r="V991" s="681"/>
      <c r="W991" s="681"/>
      <c r="X991" s="681"/>
      <c r="Y991" s="681"/>
      <c r="Z991" s="681"/>
      <c r="AA991" s="681"/>
      <c r="AB991" s="681"/>
      <c r="AC991" s="681"/>
      <c r="AD991" s="681"/>
      <c r="AE991" s="681"/>
      <c r="AF991" s="681"/>
      <c r="AG991" s="681"/>
      <c r="AH991" s="681"/>
      <c r="AI991" s="681"/>
      <c r="AJ991" s="681"/>
      <c r="AK991" s="681"/>
      <c r="AL991" s="681"/>
      <c r="AM991" s="681"/>
      <c r="AN991" s="681"/>
      <c r="AO991" s="681"/>
      <c r="AP991" s="681"/>
      <c r="AQ991" s="681"/>
      <c r="AR991" s="681"/>
      <c r="AS991" s="681"/>
      <c r="AT991" s="681"/>
      <c r="AU991" s="681"/>
      <c r="AV991" s="681"/>
      <c r="AW991" s="681"/>
      <c r="AX991" s="681"/>
      <c r="AY991" s="681"/>
      <c r="AZ991" s="681"/>
      <c r="BA991" s="681"/>
      <c r="BB991" s="681"/>
      <c r="BC991" s="681"/>
      <c r="BD991" s="681"/>
      <c r="BE991" s="681"/>
      <c r="BF991" s="681"/>
      <c r="BG991" s="681"/>
      <c r="BH991" s="681"/>
      <c r="BI991" s="681"/>
      <c r="BJ991" s="681"/>
      <c r="BK991" s="681"/>
      <c r="BL991" s="681"/>
      <c r="BM991" s="681"/>
      <c r="BN991" s="681"/>
      <c r="BO991" s="681"/>
      <c r="BP991" s="681"/>
      <c r="BQ991" s="681"/>
      <c r="BR991" s="681"/>
      <c r="BS991" s="681"/>
      <c r="BT991" s="681"/>
      <c r="BU991" s="681"/>
      <c r="BV991" s="681"/>
      <c r="BW991" s="681"/>
      <c r="BX991" s="681"/>
      <c r="BY991" s="681"/>
    </row>
    <row r="992" spans="2:77" ht="20.100000000000001" customHeight="1">
      <c r="C992" s="451" t="s">
        <v>1018</v>
      </c>
      <c r="D992" s="528"/>
      <c r="E992" s="528"/>
      <c r="F992" s="529"/>
      <c r="G992" s="530" t="s">
        <v>1055</v>
      </c>
      <c r="H992" s="530"/>
      <c r="I992" s="691" t="s">
        <v>883</v>
      </c>
      <c r="J992" s="687">
        <f t="shared" ref="J992:K994" si="1998">N992+AD992+AT992+BJ992</f>
        <v>0</v>
      </c>
      <c r="K992" s="687">
        <f t="shared" si="1998"/>
        <v>0</v>
      </c>
      <c r="L992" s="687">
        <f>IFERROR(K992-J992,"-")</f>
        <v>0</v>
      </c>
      <c r="M992" s="688" t="str">
        <f>IFERROR(K992/J992,"-")</f>
        <v>-</v>
      </c>
      <c r="N992" s="687">
        <f t="shared" ref="N992:O994" si="1999">R992+V992+Z992</f>
        <v>0</v>
      </c>
      <c r="O992" s="687">
        <f t="shared" si="1999"/>
        <v>0</v>
      </c>
      <c r="P992" s="687">
        <f>IFERROR(O992-N992,"-")</f>
        <v>0</v>
      </c>
      <c r="Q992" s="688" t="str">
        <f>IFERROR(O992/N992,"-")</f>
        <v>-</v>
      </c>
      <c r="R992" s="687">
        <f>'18. Газпром нефть'!W53</f>
        <v>0</v>
      </c>
      <c r="S992" s="687">
        <f>'18. Газпром нефть'!Y53</f>
        <v>0</v>
      </c>
      <c r="T992" s="687">
        <f>IFERROR(S992-R992,"-")</f>
        <v>0</v>
      </c>
      <c r="U992" s="688" t="str">
        <f>IFERROR(S992/R992,"-")</f>
        <v>-</v>
      </c>
      <c r="V992" s="687">
        <f>'18. Газпром нефть'!AC53</f>
        <v>0</v>
      </c>
      <c r="W992" s="687">
        <f>'18. Газпром нефть'!AE53</f>
        <v>0</v>
      </c>
      <c r="X992" s="687">
        <f>IFERROR(W992-V992,"-")</f>
        <v>0</v>
      </c>
      <c r="Y992" s="688" t="str">
        <f>IFERROR(W992/V992,"-")</f>
        <v>-</v>
      </c>
      <c r="Z992" s="687">
        <f>'18. Газпром нефть'!AI53</f>
        <v>0</v>
      </c>
      <c r="AA992" s="687">
        <f>'18. Газпром нефть'!AK53</f>
        <v>0</v>
      </c>
      <c r="AB992" s="687">
        <f>IFERROR(AA992-Z992,"-")</f>
        <v>0</v>
      </c>
      <c r="AC992" s="688" t="str">
        <f>IFERROR(AA992/Z992,"-")</f>
        <v>-</v>
      </c>
      <c r="AD992" s="687">
        <f t="shared" ref="AD992:AE994" si="2000">AH992+AL992+AP992</f>
        <v>0</v>
      </c>
      <c r="AE992" s="687">
        <f t="shared" si="2000"/>
        <v>0</v>
      </c>
      <c r="AF992" s="687">
        <f>IFERROR(AE992-AD992,"-")</f>
        <v>0</v>
      </c>
      <c r="AG992" s="688" t="str">
        <f>IFERROR(AE992/AD992,"-")</f>
        <v>-</v>
      </c>
      <c r="AH992" s="687">
        <f>'18. Газпром нефть'!AU53</f>
        <v>0</v>
      </c>
      <c r="AI992" s="687">
        <f>'18. Газпром нефть'!AW53</f>
        <v>0</v>
      </c>
      <c r="AJ992" s="687">
        <f>IFERROR(AI992-AH992,"-")</f>
        <v>0</v>
      </c>
      <c r="AK992" s="688" t="str">
        <f>IFERROR(AI992/AH992,"-")</f>
        <v>-</v>
      </c>
      <c r="AL992" s="687">
        <f>'18. Газпром нефть'!BA53</f>
        <v>0</v>
      </c>
      <c r="AM992" s="687">
        <f>'18. Газпром нефть'!BC53</f>
        <v>0</v>
      </c>
      <c r="AN992" s="687">
        <f>IFERROR(AM992-AL992,"-")</f>
        <v>0</v>
      </c>
      <c r="AO992" s="688" t="str">
        <f>IFERROR(AM992/AL992,"-")</f>
        <v>-</v>
      </c>
      <c r="AP992" s="687">
        <f>'18. Газпром нефть'!BG53</f>
        <v>0</v>
      </c>
      <c r="AQ992" s="687">
        <f>'18. Газпром нефть'!BI53</f>
        <v>0</v>
      </c>
      <c r="AR992" s="687">
        <f>IFERROR(AQ992-AP992,"-")</f>
        <v>0</v>
      </c>
      <c r="AS992" s="688" t="str">
        <f>IFERROR(AQ992/AP992,"-")</f>
        <v>-</v>
      </c>
      <c r="AT992" s="687">
        <f t="shared" ref="AT992:AU994" si="2001">AX992+BB992+BF992</f>
        <v>0</v>
      </c>
      <c r="AU992" s="687">
        <f t="shared" si="2001"/>
        <v>0</v>
      </c>
      <c r="AV992" s="687">
        <f>IFERROR(AU992-AT992,"-")</f>
        <v>0</v>
      </c>
      <c r="AW992" s="688" t="str">
        <f>IFERROR(AU992/AT992,"-")</f>
        <v>-</v>
      </c>
      <c r="AX992" s="687">
        <f>'18. Газпром нефть'!BS53</f>
        <v>0</v>
      </c>
      <c r="AY992" s="687">
        <f>'18. Газпром нефть'!BU53</f>
        <v>0</v>
      </c>
      <c r="AZ992" s="687">
        <f>IFERROR(AY992-AX992,"-")</f>
        <v>0</v>
      </c>
      <c r="BA992" s="688" t="str">
        <f>IFERROR(AY992/AX992,"-")</f>
        <v>-</v>
      </c>
      <c r="BB992" s="687">
        <f>'18. Газпром нефть'!BY53</f>
        <v>0</v>
      </c>
      <c r="BC992" s="687">
        <f>'18. Газпром нефть'!CA53</f>
        <v>0</v>
      </c>
      <c r="BD992" s="687">
        <f>IFERROR(BC992-BB992,"-")</f>
        <v>0</v>
      </c>
      <c r="BE992" s="688" t="str">
        <f>IFERROR(BC992/BB992,"-")</f>
        <v>-</v>
      </c>
      <c r="BF992" s="687">
        <f>'18. Газпром нефть'!CE53</f>
        <v>0</v>
      </c>
      <c r="BG992" s="687">
        <f>'18. Газпром нефть'!CG53</f>
        <v>0</v>
      </c>
      <c r="BH992" s="687">
        <f>IFERROR(BG992-BF992,"-")</f>
        <v>0</v>
      </c>
      <c r="BI992" s="688" t="str">
        <f>IFERROR(BG992/BF992,"-")</f>
        <v>-</v>
      </c>
      <c r="BJ992" s="687">
        <f t="shared" ref="BJ992:BK994" si="2002">BN992+BR992+BV992</f>
        <v>0</v>
      </c>
      <c r="BK992" s="687">
        <f t="shared" si="2002"/>
        <v>0</v>
      </c>
      <c r="BL992" s="687">
        <f>IFERROR(BK992-BJ992,"-")</f>
        <v>0</v>
      </c>
      <c r="BM992" s="688" t="str">
        <f>IFERROR(BK992/BJ992,"-")</f>
        <v>-</v>
      </c>
      <c r="BN992" s="687">
        <f>'18. Газпром нефть'!CQ53</f>
        <v>0</v>
      </c>
      <c r="BO992" s="687">
        <f>'18. Газпром нефть'!CS53</f>
        <v>0</v>
      </c>
      <c r="BP992" s="687">
        <f>IFERROR(BO992-BN992,"-")</f>
        <v>0</v>
      </c>
      <c r="BQ992" s="688" t="str">
        <f>IFERROR(BO992/BN992,"-")</f>
        <v>-</v>
      </c>
      <c r="BR992" s="687">
        <f>'18. Газпром нефть'!CW53</f>
        <v>0</v>
      </c>
      <c r="BS992" s="687">
        <f>'18. Газпром нефть'!CY53</f>
        <v>0</v>
      </c>
      <c r="BT992" s="687">
        <f>IFERROR(BS992-BR992,"-")</f>
        <v>0</v>
      </c>
      <c r="BU992" s="688" t="str">
        <f>IFERROR(BS992/BR992,"-")</f>
        <v>-</v>
      </c>
      <c r="BV992" s="687">
        <f>'18. Газпром нефть'!DC53</f>
        <v>0</v>
      </c>
      <c r="BW992" s="687">
        <f>'18. Газпром нефть'!DE53</f>
        <v>0</v>
      </c>
      <c r="BX992" s="687">
        <f>IFERROR(BW992-BV992,"-")</f>
        <v>0</v>
      </c>
      <c r="BY992" s="688" t="str">
        <f>IFERROR(BW992/BV992,"-")</f>
        <v>-</v>
      </c>
    </row>
    <row r="993" spans="2:77" ht="20.100000000000001" customHeight="1">
      <c r="C993" s="451" t="s">
        <v>1020</v>
      </c>
      <c r="D993" s="528"/>
      <c r="E993" s="528"/>
      <c r="F993" s="529"/>
      <c r="G993" s="530" t="s">
        <v>1056</v>
      </c>
      <c r="H993" s="530"/>
      <c r="I993" s="691" t="s">
        <v>883</v>
      </c>
      <c r="J993" s="687">
        <f t="shared" si="1998"/>
        <v>0</v>
      </c>
      <c r="K993" s="687">
        <f t="shared" si="1998"/>
        <v>0</v>
      </c>
      <c r="L993" s="687">
        <f>IFERROR(K993-J993,"-")</f>
        <v>0</v>
      </c>
      <c r="M993" s="688" t="str">
        <f>IFERROR(K993/J993,"-")</f>
        <v>-</v>
      </c>
      <c r="N993" s="687">
        <f t="shared" si="1999"/>
        <v>0</v>
      </c>
      <c r="O993" s="687">
        <f t="shared" si="1999"/>
        <v>0</v>
      </c>
      <c r="P993" s="687">
        <f>IFERROR(O993-N993,"-")</f>
        <v>0</v>
      </c>
      <c r="Q993" s="688" t="str">
        <f>IFERROR(O993/N993,"-")</f>
        <v>-</v>
      </c>
      <c r="R993" s="687">
        <f>'18. Газпром нефть'!W54</f>
        <v>0</v>
      </c>
      <c r="S993" s="687">
        <f>'18. Газпром нефть'!Y54</f>
        <v>0</v>
      </c>
      <c r="T993" s="687">
        <f>IFERROR(S993-R993,"-")</f>
        <v>0</v>
      </c>
      <c r="U993" s="688" t="str">
        <f>IFERROR(S993/R993,"-")</f>
        <v>-</v>
      </c>
      <c r="V993" s="687">
        <f>'18. Газпром нефть'!AC54</f>
        <v>0</v>
      </c>
      <c r="W993" s="687">
        <f>'18. Газпром нефть'!AE54</f>
        <v>0</v>
      </c>
      <c r="X993" s="687">
        <f>IFERROR(W993-V993,"-")</f>
        <v>0</v>
      </c>
      <c r="Y993" s="688" t="str">
        <f>IFERROR(W993/V993,"-")</f>
        <v>-</v>
      </c>
      <c r="Z993" s="687">
        <f>'18. Газпром нефть'!AI54</f>
        <v>0</v>
      </c>
      <c r="AA993" s="687">
        <f>'18. Газпром нефть'!AK54</f>
        <v>0</v>
      </c>
      <c r="AB993" s="687">
        <f>IFERROR(AA993-Z993,"-")</f>
        <v>0</v>
      </c>
      <c r="AC993" s="688" t="str">
        <f>IFERROR(AA993/Z993,"-")</f>
        <v>-</v>
      </c>
      <c r="AD993" s="687">
        <f t="shared" si="2000"/>
        <v>0</v>
      </c>
      <c r="AE993" s="687">
        <f t="shared" si="2000"/>
        <v>0</v>
      </c>
      <c r="AF993" s="687">
        <f>IFERROR(AE993-AD993,"-")</f>
        <v>0</v>
      </c>
      <c r="AG993" s="688" t="str">
        <f>IFERROR(AE993/AD993,"-")</f>
        <v>-</v>
      </c>
      <c r="AH993" s="687">
        <f>'18. Газпром нефть'!AU54</f>
        <v>0</v>
      </c>
      <c r="AI993" s="687">
        <f>'18. Газпром нефть'!AW54</f>
        <v>0</v>
      </c>
      <c r="AJ993" s="687">
        <f>IFERROR(AI993-AH993,"-")</f>
        <v>0</v>
      </c>
      <c r="AK993" s="688" t="str">
        <f>IFERROR(AI993/AH993,"-")</f>
        <v>-</v>
      </c>
      <c r="AL993" s="687">
        <f>'18. Газпром нефть'!BA54</f>
        <v>0</v>
      </c>
      <c r="AM993" s="687">
        <f>'18. Газпром нефть'!BC54</f>
        <v>0</v>
      </c>
      <c r="AN993" s="687">
        <f>IFERROR(AM993-AL993,"-")</f>
        <v>0</v>
      </c>
      <c r="AO993" s="688" t="str">
        <f>IFERROR(AM993/AL993,"-")</f>
        <v>-</v>
      </c>
      <c r="AP993" s="687">
        <f>'18. Газпром нефть'!BG54</f>
        <v>0</v>
      </c>
      <c r="AQ993" s="687">
        <f>'18. Газпром нефть'!BI54</f>
        <v>0</v>
      </c>
      <c r="AR993" s="687">
        <f>IFERROR(AQ993-AP993,"-")</f>
        <v>0</v>
      </c>
      <c r="AS993" s="688" t="str">
        <f>IFERROR(AQ993/AP993,"-")</f>
        <v>-</v>
      </c>
      <c r="AT993" s="687">
        <f t="shared" si="2001"/>
        <v>0</v>
      </c>
      <c r="AU993" s="687">
        <f t="shared" si="2001"/>
        <v>0</v>
      </c>
      <c r="AV993" s="687">
        <f>IFERROR(AU993-AT993,"-")</f>
        <v>0</v>
      </c>
      <c r="AW993" s="688" t="str">
        <f>IFERROR(AU993/AT993,"-")</f>
        <v>-</v>
      </c>
      <c r="AX993" s="687">
        <f>'18. Газпром нефть'!BS54</f>
        <v>0</v>
      </c>
      <c r="AY993" s="687">
        <f>'18. Газпром нефть'!BU54</f>
        <v>0</v>
      </c>
      <c r="AZ993" s="687">
        <f>IFERROR(AY993-AX993,"-")</f>
        <v>0</v>
      </c>
      <c r="BA993" s="688" t="str">
        <f>IFERROR(AY993/AX993,"-")</f>
        <v>-</v>
      </c>
      <c r="BB993" s="687">
        <f>'18. Газпром нефть'!BY54</f>
        <v>0</v>
      </c>
      <c r="BC993" s="687">
        <f>'18. Газпром нефть'!CA54</f>
        <v>0</v>
      </c>
      <c r="BD993" s="687">
        <f>IFERROR(BC993-BB993,"-")</f>
        <v>0</v>
      </c>
      <c r="BE993" s="688" t="str">
        <f>IFERROR(BC993/BB993,"-")</f>
        <v>-</v>
      </c>
      <c r="BF993" s="687">
        <f>'18. Газпром нефть'!CE54</f>
        <v>0</v>
      </c>
      <c r="BG993" s="687">
        <f>'18. Газпром нефть'!CG54</f>
        <v>0</v>
      </c>
      <c r="BH993" s="687">
        <f>IFERROR(BG993-BF993,"-")</f>
        <v>0</v>
      </c>
      <c r="BI993" s="688" t="str">
        <f>IFERROR(BG993/BF993,"-")</f>
        <v>-</v>
      </c>
      <c r="BJ993" s="687">
        <f t="shared" si="2002"/>
        <v>0</v>
      </c>
      <c r="BK993" s="687">
        <f t="shared" si="2002"/>
        <v>0</v>
      </c>
      <c r="BL993" s="687">
        <f>IFERROR(BK993-BJ993,"-")</f>
        <v>0</v>
      </c>
      <c r="BM993" s="688" t="str">
        <f>IFERROR(BK993/BJ993,"-")</f>
        <v>-</v>
      </c>
      <c r="BN993" s="687">
        <f>'18. Газпром нефть'!CQ54</f>
        <v>0</v>
      </c>
      <c r="BO993" s="687">
        <f>'18. Газпром нефть'!CS54</f>
        <v>0</v>
      </c>
      <c r="BP993" s="687">
        <f>IFERROR(BO993-BN993,"-")</f>
        <v>0</v>
      </c>
      <c r="BQ993" s="688" t="str">
        <f>IFERROR(BO993/BN993,"-")</f>
        <v>-</v>
      </c>
      <c r="BR993" s="687">
        <f>'18. Газпром нефть'!CW54</f>
        <v>0</v>
      </c>
      <c r="BS993" s="687">
        <f>'18. Газпром нефть'!CY54</f>
        <v>0</v>
      </c>
      <c r="BT993" s="687">
        <f>IFERROR(BS993-BR993,"-")</f>
        <v>0</v>
      </c>
      <c r="BU993" s="688" t="str">
        <f>IFERROR(BS993/BR993,"-")</f>
        <v>-</v>
      </c>
      <c r="BV993" s="687">
        <f>'18. Газпром нефть'!DC54</f>
        <v>0</v>
      </c>
      <c r="BW993" s="687">
        <f>'18. Газпром нефть'!DE54</f>
        <v>0</v>
      </c>
      <c r="BX993" s="687">
        <f>IFERROR(BW993-BV993,"-")</f>
        <v>0</v>
      </c>
      <c r="BY993" s="688" t="str">
        <f>IFERROR(BW993/BV993,"-")</f>
        <v>-</v>
      </c>
    </row>
    <row r="994" spans="2:77" ht="20.100000000000001" customHeight="1">
      <c r="C994" s="451" t="s">
        <v>1022</v>
      </c>
      <c r="D994" s="528"/>
      <c r="E994" s="528"/>
      <c r="F994" s="529"/>
      <c r="G994" s="530" t="s">
        <v>1057</v>
      </c>
      <c r="H994" s="530"/>
      <c r="I994" s="691" t="s">
        <v>883</v>
      </c>
      <c r="J994" s="687">
        <f t="shared" si="1998"/>
        <v>0</v>
      </c>
      <c r="K994" s="687">
        <f t="shared" si="1998"/>
        <v>0</v>
      </c>
      <c r="L994" s="687">
        <f>IFERROR(K994-J994,"-")</f>
        <v>0</v>
      </c>
      <c r="M994" s="688" t="str">
        <f>IFERROR(K994/J994,"-")</f>
        <v>-</v>
      </c>
      <c r="N994" s="687">
        <f t="shared" si="1999"/>
        <v>0</v>
      </c>
      <c r="O994" s="687">
        <f t="shared" si="1999"/>
        <v>0</v>
      </c>
      <c r="P994" s="687">
        <f>IFERROR(O994-N994,"-")</f>
        <v>0</v>
      </c>
      <c r="Q994" s="688" t="str">
        <f>IFERROR(O994/N994,"-")</f>
        <v>-</v>
      </c>
      <c r="R994" s="687">
        <f>'18. Газпром нефть'!W55</f>
        <v>0</v>
      </c>
      <c r="S994" s="687">
        <f>'18. Газпром нефть'!Y55</f>
        <v>0</v>
      </c>
      <c r="T994" s="687">
        <f>IFERROR(S994-R994,"-")</f>
        <v>0</v>
      </c>
      <c r="U994" s="688" t="str">
        <f>IFERROR(S994/R994,"-")</f>
        <v>-</v>
      </c>
      <c r="V994" s="687">
        <f>'18. Газпром нефть'!AC55</f>
        <v>0</v>
      </c>
      <c r="W994" s="687">
        <f>'18. Газпром нефть'!AE55</f>
        <v>0</v>
      </c>
      <c r="X994" s="687">
        <f>IFERROR(W994-V994,"-")</f>
        <v>0</v>
      </c>
      <c r="Y994" s="688" t="str">
        <f>IFERROR(W994/V994,"-")</f>
        <v>-</v>
      </c>
      <c r="Z994" s="687">
        <f>'18. Газпром нефть'!AI55</f>
        <v>0</v>
      </c>
      <c r="AA994" s="687">
        <f>'18. Газпром нефть'!AK55</f>
        <v>0</v>
      </c>
      <c r="AB994" s="687">
        <f>IFERROR(AA994-Z994,"-")</f>
        <v>0</v>
      </c>
      <c r="AC994" s="688" t="str">
        <f>IFERROR(AA994/Z994,"-")</f>
        <v>-</v>
      </c>
      <c r="AD994" s="687">
        <f t="shared" si="2000"/>
        <v>0</v>
      </c>
      <c r="AE994" s="687">
        <f t="shared" si="2000"/>
        <v>0</v>
      </c>
      <c r="AF994" s="687">
        <f>IFERROR(AE994-AD994,"-")</f>
        <v>0</v>
      </c>
      <c r="AG994" s="688" t="str">
        <f>IFERROR(AE994/AD994,"-")</f>
        <v>-</v>
      </c>
      <c r="AH994" s="687">
        <f>'18. Газпром нефть'!AU55</f>
        <v>0</v>
      </c>
      <c r="AI994" s="687">
        <f>'18. Газпром нефть'!AW55</f>
        <v>0</v>
      </c>
      <c r="AJ994" s="687">
        <f>IFERROR(AI994-AH994,"-")</f>
        <v>0</v>
      </c>
      <c r="AK994" s="688" t="str">
        <f>IFERROR(AI994/AH994,"-")</f>
        <v>-</v>
      </c>
      <c r="AL994" s="687">
        <f>'18. Газпром нефть'!BA55</f>
        <v>0</v>
      </c>
      <c r="AM994" s="687">
        <f>'18. Газпром нефть'!BC55</f>
        <v>0</v>
      </c>
      <c r="AN994" s="687">
        <f>IFERROR(AM994-AL994,"-")</f>
        <v>0</v>
      </c>
      <c r="AO994" s="688" t="str">
        <f>IFERROR(AM994/AL994,"-")</f>
        <v>-</v>
      </c>
      <c r="AP994" s="687">
        <f>'18. Газпром нефть'!BG55</f>
        <v>0</v>
      </c>
      <c r="AQ994" s="687">
        <f>'18. Газпром нефть'!BI55</f>
        <v>0</v>
      </c>
      <c r="AR994" s="687">
        <f>IFERROR(AQ994-AP994,"-")</f>
        <v>0</v>
      </c>
      <c r="AS994" s="688" t="str">
        <f>IFERROR(AQ994/AP994,"-")</f>
        <v>-</v>
      </c>
      <c r="AT994" s="687">
        <f t="shared" si="2001"/>
        <v>0</v>
      </c>
      <c r="AU994" s="687">
        <f t="shared" si="2001"/>
        <v>0</v>
      </c>
      <c r="AV994" s="687">
        <f>IFERROR(AU994-AT994,"-")</f>
        <v>0</v>
      </c>
      <c r="AW994" s="688" t="str">
        <f>IFERROR(AU994/AT994,"-")</f>
        <v>-</v>
      </c>
      <c r="AX994" s="687">
        <f>'18. Газпром нефть'!BS55</f>
        <v>0</v>
      </c>
      <c r="AY994" s="687">
        <f>'18. Газпром нефть'!BU55</f>
        <v>0</v>
      </c>
      <c r="AZ994" s="687">
        <f>IFERROR(AY994-AX994,"-")</f>
        <v>0</v>
      </c>
      <c r="BA994" s="688" t="str">
        <f>IFERROR(AY994/AX994,"-")</f>
        <v>-</v>
      </c>
      <c r="BB994" s="687">
        <f>'18. Газпром нефть'!BY55</f>
        <v>0</v>
      </c>
      <c r="BC994" s="687">
        <f>'18. Газпром нефть'!CA55</f>
        <v>0</v>
      </c>
      <c r="BD994" s="687">
        <f>IFERROR(BC994-BB994,"-")</f>
        <v>0</v>
      </c>
      <c r="BE994" s="688" t="str">
        <f>IFERROR(BC994/BB994,"-")</f>
        <v>-</v>
      </c>
      <c r="BF994" s="687">
        <f>'18. Газпром нефть'!CE55</f>
        <v>0</v>
      </c>
      <c r="BG994" s="687">
        <f>'18. Газпром нефть'!CG55</f>
        <v>0</v>
      </c>
      <c r="BH994" s="687">
        <f>IFERROR(BG994-BF994,"-")</f>
        <v>0</v>
      </c>
      <c r="BI994" s="688" t="str">
        <f>IFERROR(BG994/BF994,"-")</f>
        <v>-</v>
      </c>
      <c r="BJ994" s="687">
        <f t="shared" si="2002"/>
        <v>0</v>
      </c>
      <c r="BK994" s="687">
        <f t="shared" si="2002"/>
        <v>0</v>
      </c>
      <c r="BL994" s="687">
        <f>IFERROR(BK994-BJ994,"-")</f>
        <v>0</v>
      </c>
      <c r="BM994" s="688" t="str">
        <f>IFERROR(BK994/BJ994,"-")</f>
        <v>-</v>
      </c>
      <c r="BN994" s="687">
        <f>'18. Газпром нефть'!CQ55</f>
        <v>0</v>
      </c>
      <c r="BO994" s="687">
        <f>'18. Газпром нефть'!CS55</f>
        <v>0</v>
      </c>
      <c r="BP994" s="687">
        <f>IFERROR(BO994-BN994,"-")</f>
        <v>0</v>
      </c>
      <c r="BQ994" s="688" t="str">
        <f>IFERROR(BO994/BN994,"-")</f>
        <v>-</v>
      </c>
      <c r="BR994" s="687">
        <f>'18. Газпром нефть'!CW55</f>
        <v>0</v>
      </c>
      <c r="BS994" s="687">
        <f>'18. Газпром нефть'!CY55</f>
        <v>0</v>
      </c>
      <c r="BT994" s="687">
        <f>IFERROR(BS994-BR994,"-")</f>
        <v>0</v>
      </c>
      <c r="BU994" s="688" t="str">
        <f>IFERROR(BS994/BR994,"-")</f>
        <v>-</v>
      </c>
      <c r="BV994" s="687">
        <f>'18. Газпром нефть'!DC55</f>
        <v>0</v>
      </c>
      <c r="BW994" s="687">
        <f>'18. Газпром нефть'!DE55</f>
        <v>0</v>
      </c>
      <c r="BX994" s="687">
        <f>IFERROR(BW994-BV994,"-")</f>
        <v>0</v>
      </c>
      <c r="BY994" s="688" t="str">
        <f>IFERROR(BW994/BV994,"-")</f>
        <v>-</v>
      </c>
    </row>
    <row r="995" spans="2:77" ht="20.100000000000001" customHeight="1">
      <c r="B995" s="591" t="s">
        <v>1058</v>
      </c>
      <c r="C995" s="448" t="s">
        <v>1059</v>
      </c>
      <c r="D995" s="528"/>
      <c r="E995" s="528"/>
      <c r="F995" s="529"/>
      <c r="G995" s="530"/>
      <c r="H995" s="530"/>
      <c r="I995" s="446"/>
      <c r="J995" s="681"/>
      <c r="K995" s="681"/>
      <c r="L995" s="681"/>
      <c r="M995" s="681"/>
      <c r="N995" s="681"/>
      <c r="O995" s="681"/>
      <c r="P995" s="681"/>
      <c r="Q995" s="681"/>
      <c r="R995" s="681"/>
      <c r="S995" s="681"/>
      <c r="T995" s="681"/>
      <c r="U995" s="681"/>
      <c r="V995" s="681"/>
      <c r="W995" s="681"/>
      <c r="X995" s="681"/>
      <c r="Y995" s="681"/>
      <c r="Z995" s="681"/>
      <c r="AA995" s="681"/>
      <c r="AB995" s="681"/>
      <c r="AC995" s="681"/>
      <c r="AD995" s="681"/>
      <c r="AE995" s="681"/>
      <c r="AF995" s="681"/>
      <c r="AG995" s="681"/>
      <c r="AH995" s="681"/>
      <c r="AI995" s="681"/>
      <c r="AJ995" s="681"/>
      <c r="AK995" s="681"/>
      <c r="AL995" s="681"/>
      <c r="AM995" s="681"/>
      <c r="AN995" s="681"/>
      <c r="AO995" s="681"/>
      <c r="AP995" s="681"/>
      <c r="AQ995" s="681"/>
      <c r="AR995" s="681"/>
      <c r="AS995" s="681"/>
      <c r="AT995" s="681"/>
      <c r="AU995" s="681"/>
      <c r="AV995" s="681"/>
      <c r="AW995" s="681"/>
      <c r="AX995" s="681"/>
      <c r="AY995" s="681"/>
      <c r="AZ995" s="681"/>
      <c r="BA995" s="681"/>
      <c r="BB995" s="681"/>
      <c r="BC995" s="681"/>
      <c r="BD995" s="681"/>
      <c r="BE995" s="681"/>
      <c r="BF995" s="681"/>
      <c r="BG995" s="681"/>
      <c r="BH995" s="681"/>
      <c r="BI995" s="681"/>
      <c r="BJ995" s="681"/>
      <c r="BK995" s="681"/>
      <c r="BL995" s="681"/>
      <c r="BM995" s="681"/>
      <c r="BN995" s="681"/>
      <c r="BO995" s="681"/>
      <c r="BP995" s="681"/>
      <c r="BQ995" s="681"/>
      <c r="BR995" s="681"/>
      <c r="BS995" s="681"/>
      <c r="BT995" s="681"/>
      <c r="BU995" s="681"/>
      <c r="BV995" s="681"/>
      <c r="BW995" s="681"/>
      <c r="BX995" s="681"/>
      <c r="BY995" s="681"/>
    </row>
    <row r="996" spans="2:77" ht="20.100000000000001" customHeight="1">
      <c r="C996" s="451" t="s">
        <v>1018</v>
      </c>
      <c r="D996" s="528"/>
      <c r="E996" s="528"/>
      <c r="F996" s="529"/>
      <c r="G996" s="530" t="s">
        <v>1060</v>
      </c>
      <c r="H996" s="530"/>
      <c r="I996" s="691" t="s">
        <v>883</v>
      </c>
      <c r="J996" s="687">
        <f>N996+AD996+AT996+BJ996</f>
        <v>0</v>
      </c>
      <c r="K996" s="687">
        <f>O996+AE996+AU996+BK996</f>
        <v>0</v>
      </c>
      <c r="L996" s="687">
        <f>IFERROR(K996-J996,"-")</f>
        <v>0</v>
      </c>
      <c r="M996" s="688" t="str">
        <f>IFERROR(K996/J996,"-")</f>
        <v>-</v>
      </c>
      <c r="N996" s="687">
        <f>R996+V996+Z996</f>
        <v>0</v>
      </c>
      <c r="O996" s="687">
        <f>S996+W996+AA996</f>
        <v>0</v>
      </c>
      <c r="P996" s="687">
        <f>IFERROR(O996-N996,"-")</f>
        <v>0</v>
      </c>
      <c r="Q996" s="688" t="str">
        <f>IFERROR(O996/N996,"-")</f>
        <v>-</v>
      </c>
      <c r="R996" s="687">
        <f>'18. Газпром нефть'!W58</f>
        <v>0</v>
      </c>
      <c r="S996" s="687">
        <f>'18. Газпром нефть'!Y58</f>
        <v>0</v>
      </c>
      <c r="T996" s="687">
        <f>IFERROR(S996-R996,"-")</f>
        <v>0</v>
      </c>
      <c r="U996" s="688" t="str">
        <f>IFERROR(S996/R996,"-")</f>
        <v>-</v>
      </c>
      <c r="V996" s="687">
        <f>'18. Газпром нефть'!AC58</f>
        <v>0</v>
      </c>
      <c r="W996" s="687">
        <f>'18. Газпром нефть'!AE58</f>
        <v>0</v>
      </c>
      <c r="X996" s="687">
        <f>IFERROR(W996-V996,"-")</f>
        <v>0</v>
      </c>
      <c r="Y996" s="688" t="str">
        <f>IFERROR(W996/V996,"-")</f>
        <v>-</v>
      </c>
      <c r="Z996" s="687">
        <f>'18. Газпром нефть'!AI58</f>
        <v>0</v>
      </c>
      <c r="AA996" s="687">
        <f>'18. Газпром нефть'!AK58</f>
        <v>0</v>
      </c>
      <c r="AB996" s="687">
        <f>IFERROR(AA996-Z996,"-")</f>
        <v>0</v>
      </c>
      <c r="AC996" s="688" t="str">
        <f>IFERROR(AA996/Z996,"-")</f>
        <v>-</v>
      </c>
      <c r="AD996" s="687">
        <f>AH996+AL996+AP996</f>
        <v>0</v>
      </c>
      <c r="AE996" s="687">
        <f>AI996+AM996+AQ996</f>
        <v>0</v>
      </c>
      <c r="AF996" s="687">
        <f>IFERROR(AE996-AD996,"-")</f>
        <v>0</v>
      </c>
      <c r="AG996" s="688" t="str">
        <f>IFERROR(AE996/AD996,"-")</f>
        <v>-</v>
      </c>
      <c r="AH996" s="687">
        <f>'18. Газпром нефть'!AU58</f>
        <v>0</v>
      </c>
      <c r="AI996" s="687">
        <f>'18. Газпром нефть'!AW58</f>
        <v>0</v>
      </c>
      <c r="AJ996" s="687">
        <f>IFERROR(AI996-AH996,"-")</f>
        <v>0</v>
      </c>
      <c r="AK996" s="688" t="str">
        <f>IFERROR(AI996/AH996,"-")</f>
        <v>-</v>
      </c>
      <c r="AL996" s="687">
        <f>'18. Газпром нефть'!BA58</f>
        <v>0</v>
      </c>
      <c r="AM996" s="687">
        <f>'18. Газпром нефть'!BC58</f>
        <v>0</v>
      </c>
      <c r="AN996" s="687">
        <f>IFERROR(AM996-AL996,"-")</f>
        <v>0</v>
      </c>
      <c r="AO996" s="688" t="str">
        <f>IFERROR(AM996/AL996,"-")</f>
        <v>-</v>
      </c>
      <c r="AP996" s="687">
        <f>'18. Газпром нефть'!BG58</f>
        <v>0</v>
      </c>
      <c r="AQ996" s="687">
        <f>'18. Газпром нефть'!BI58</f>
        <v>0</v>
      </c>
      <c r="AR996" s="687">
        <f>IFERROR(AQ996-AP996,"-")</f>
        <v>0</v>
      </c>
      <c r="AS996" s="688" t="str">
        <f>IFERROR(AQ996/AP996,"-")</f>
        <v>-</v>
      </c>
      <c r="AT996" s="687">
        <f>AX996+BB996+BF996</f>
        <v>0</v>
      </c>
      <c r="AU996" s="687">
        <f>AY996+BC996+BG996</f>
        <v>0</v>
      </c>
      <c r="AV996" s="687">
        <f>IFERROR(AU996-AT996,"-")</f>
        <v>0</v>
      </c>
      <c r="AW996" s="688" t="str">
        <f>IFERROR(AU996/AT996,"-")</f>
        <v>-</v>
      </c>
      <c r="AX996" s="687">
        <f>'18. Газпром нефть'!BS58</f>
        <v>0</v>
      </c>
      <c r="AY996" s="687">
        <f>'18. Газпром нефть'!BU58</f>
        <v>0</v>
      </c>
      <c r="AZ996" s="687">
        <f>IFERROR(AY996-AX996,"-")</f>
        <v>0</v>
      </c>
      <c r="BA996" s="688" t="str">
        <f>IFERROR(AY996/AX996,"-")</f>
        <v>-</v>
      </c>
      <c r="BB996" s="687">
        <f>'18. Газпром нефть'!BY58</f>
        <v>0</v>
      </c>
      <c r="BC996" s="687">
        <f>'18. Газпром нефть'!CA58</f>
        <v>0</v>
      </c>
      <c r="BD996" s="687">
        <f>IFERROR(BC996-BB996,"-")</f>
        <v>0</v>
      </c>
      <c r="BE996" s="688" t="str">
        <f>IFERROR(BC996/BB996,"-")</f>
        <v>-</v>
      </c>
      <c r="BF996" s="687">
        <f>'18. Газпром нефть'!CE58</f>
        <v>0</v>
      </c>
      <c r="BG996" s="687">
        <f>'18. Газпром нефть'!CG58</f>
        <v>0</v>
      </c>
      <c r="BH996" s="687">
        <f>IFERROR(BG996-BF996,"-")</f>
        <v>0</v>
      </c>
      <c r="BI996" s="688" t="str">
        <f>IFERROR(BG996/BF996,"-")</f>
        <v>-</v>
      </c>
      <c r="BJ996" s="687">
        <f>BN996+BR996+BV996</f>
        <v>0</v>
      </c>
      <c r="BK996" s="687">
        <f>BO996+BS996+BW996</f>
        <v>0</v>
      </c>
      <c r="BL996" s="687">
        <f>IFERROR(BK996-BJ996,"-")</f>
        <v>0</v>
      </c>
      <c r="BM996" s="688" t="str">
        <f>IFERROR(BK996/BJ996,"-")</f>
        <v>-</v>
      </c>
      <c r="BN996" s="687">
        <f>'18. Газпром нефть'!CQ58</f>
        <v>0</v>
      </c>
      <c r="BO996" s="687">
        <f>'18. Газпром нефть'!CS58</f>
        <v>0</v>
      </c>
      <c r="BP996" s="687">
        <f>IFERROR(BO996-BN996,"-")</f>
        <v>0</v>
      </c>
      <c r="BQ996" s="688" t="str">
        <f>IFERROR(BO996/BN996,"-")</f>
        <v>-</v>
      </c>
      <c r="BR996" s="687">
        <f>'18. Газпром нефть'!CW58</f>
        <v>0</v>
      </c>
      <c r="BS996" s="687">
        <f>'18. Газпром нефть'!CY58</f>
        <v>0</v>
      </c>
      <c r="BT996" s="687">
        <f>IFERROR(BS996-BR996,"-")</f>
        <v>0</v>
      </c>
      <c r="BU996" s="688" t="str">
        <f>IFERROR(BS996/BR996,"-")</f>
        <v>-</v>
      </c>
      <c r="BV996" s="687">
        <f>'18. Газпром нефть'!DC58</f>
        <v>0</v>
      </c>
      <c r="BW996" s="687">
        <f>'18. Газпром нефть'!DE58</f>
        <v>0</v>
      </c>
      <c r="BX996" s="687">
        <f>IFERROR(BW996-BV996,"-")</f>
        <v>0</v>
      </c>
      <c r="BY996" s="688" t="str">
        <f>IFERROR(BW996/BV996,"-")</f>
        <v>-</v>
      </c>
    </row>
    <row r="997" spans="2:77" ht="20.100000000000001" customHeight="1">
      <c r="C997" s="451" t="s">
        <v>1022</v>
      </c>
      <c r="D997" s="528"/>
      <c r="E997" s="528"/>
      <c r="F997" s="529"/>
      <c r="G997" s="530" t="s">
        <v>1061</v>
      </c>
      <c r="H997" s="530"/>
      <c r="I997" s="691" t="s">
        <v>883</v>
      </c>
      <c r="J997" s="687">
        <f>N997+AD997+AT997+BJ997</f>
        <v>0</v>
      </c>
      <c r="K997" s="687">
        <f>O997+AE997+AU997+BK997</f>
        <v>0</v>
      </c>
      <c r="L997" s="687">
        <f>IFERROR(K997-J997,"-")</f>
        <v>0</v>
      </c>
      <c r="M997" s="688" t="str">
        <f>IFERROR(K997/J997,"-")</f>
        <v>-</v>
      </c>
      <c r="N997" s="687">
        <f>R997+V997+Z997</f>
        <v>0</v>
      </c>
      <c r="O997" s="687">
        <f>S997+W997+AA997</f>
        <v>0</v>
      </c>
      <c r="P997" s="687">
        <f>IFERROR(O997-N997,"-")</f>
        <v>0</v>
      </c>
      <c r="Q997" s="688" t="str">
        <f>IFERROR(O997/N997,"-")</f>
        <v>-</v>
      </c>
      <c r="R997" s="687">
        <f>'18. Газпром нефть'!W60</f>
        <v>0</v>
      </c>
      <c r="S997" s="687">
        <f>'18. Газпром нефть'!Y60</f>
        <v>0</v>
      </c>
      <c r="T997" s="687">
        <f>IFERROR(S997-R997,"-")</f>
        <v>0</v>
      </c>
      <c r="U997" s="688" t="str">
        <f>IFERROR(S997/R997,"-")</f>
        <v>-</v>
      </c>
      <c r="V997" s="687">
        <f>'18. Газпром нефть'!AC60</f>
        <v>0</v>
      </c>
      <c r="W997" s="687">
        <f>'18. Газпром нефть'!AE60</f>
        <v>0</v>
      </c>
      <c r="X997" s="687">
        <f>IFERROR(W997-V997,"-")</f>
        <v>0</v>
      </c>
      <c r="Y997" s="688" t="str">
        <f>IFERROR(W997/V997,"-")</f>
        <v>-</v>
      </c>
      <c r="Z997" s="687">
        <f>'18. Газпром нефть'!AI60</f>
        <v>0</v>
      </c>
      <c r="AA997" s="687">
        <f>'18. Газпром нефть'!AK60</f>
        <v>0</v>
      </c>
      <c r="AB997" s="687">
        <f>IFERROR(AA997-Z997,"-")</f>
        <v>0</v>
      </c>
      <c r="AC997" s="688" t="str">
        <f>IFERROR(AA997/Z997,"-")</f>
        <v>-</v>
      </c>
      <c r="AD997" s="687">
        <f>AH997+AL997+AP997</f>
        <v>0</v>
      </c>
      <c r="AE997" s="687">
        <f>AI997+AM997+AQ997</f>
        <v>0</v>
      </c>
      <c r="AF997" s="687">
        <f>IFERROR(AE997-AD997,"-")</f>
        <v>0</v>
      </c>
      <c r="AG997" s="688" t="str">
        <f>IFERROR(AE997/AD997,"-")</f>
        <v>-</v>
      </c>
      <c r="AH997" s="687">
        <f>'18. Газпром нефть'!AU60</f>
        <v>0</v>
      </c>
      <c r="AI997" s="687">
        <f>'18. Газпром нефть'!AW60</f>
        <v>0</v>
      </c>
      <c r="AJ997" s="687">
        <f>IFERROR(AI997-AH997,"-")</f>
        <v>0</v>
      </c>
      <c r="AK997" s="688" t="str">
        <f>IFERROR(AI997/AH997,"-")</f>
        <v>-</v>
      </c>
      <c r="AL997" s="687">
        <f>'18. Газпром нефть'!BA60</f>
        <v>0</v>
      </c>
      <c r="AM997" s="687">
        <f>'18. Газпром нефть'!BC60</f>
        <v>0</v>
      </c>
      <c r="AN997" s="687">
        <f>IFERROR(AM997-AL997,"-")</f>
        <v>0</v>
      </c>
      <c r="AO997" s="688" t="str">
        <f>IFERROR(AM997/AL997,"-")</f>
        <v>-</v>
      </c>
      <c r="AP997" s="687">
        <f>'18. Газпром нефть'!BG60</f>
        <v>0</v>
      </c>
      <c r="AQ997" s="687">
        <f>'18. Газпром нефть'!BI60</f>
        <v>0</v>
      </c>
      <c r="AR997" s="687">
        <f>IFERROR(AQ997-AP997,"-")</f>
        <v>0</v>
      </c>
      <c r="AS997" s="688" t="str">
        <f>IFERROR(AQ997/AP997,"-")</f>
        <v>-</v>
      </c>
      <c r="AT997" s="687">
        <f>AX997+BB997+BF997</f>
        <v>0</v>
      </c>
      <c r="AU997" s="687">
        <f>AY997+BC997+BG997</f>
        <v>0</v>
      </c>
      <c r="AV997" s="687">
        <f>IFERROR(AU997-AT997,"-")</f>
        <v>0</v>
      </c>
      <c r="AW997" s="688" t="str">
        <f>IFERROR(AU997/AT997,"-")</f>
        <v>-</v>
      </c>
      <c r="AX997" s="687">
        <f>'18. Газпром нефть'!BS60</f>
        <v>0</v>
      </c>
      <c r="AY997" s="687">
        <f>'18. Газпром нефть'!BU60</f>
        <v>0</v>
      </c>
      <c r="AZ997" s="687">
        <f>IFERROR(AY997-AX997,"-")</f>
        <v>0</v>
      </c>
      <c r="BA997" s="688" t="str">
        <f>IFERROR(AY997/AX997,"-")</f>
        <v>-</v>
      </c>
      <c r="BB997" s="687">
        <f>'18. Газпром нефть'!BY60</f>
        <v>0</v>
      </c>
      <c r="BC997" s="687">
        <f>'18. Газпром нефть'!CA60</f>
        <v>0</v>
      </c>
      <c r="BD997" s="687">
        <f>IFERROR(BC997-BB997,"-")</f>
        <v>0</v>
      </c>
      <c r="BE997" s="688" t="str">
        <f>IFERROR(BC997/BB997,"-")</f>
        <v>-</v>
      </c>
      <c r="BF997" s="687">
        <f>'18. Газпром нефть'!CE60</f>
        <v>0</v>
      </c>
      <c r="BG997" s="687">
        <f>'18. Газпром нефть'!CG60</f>
        <v>0</v>
      </c>
      <c r="BH997" s="687">
        <f>IFERROR(BG997-BF997,"-")</f>
        <v>0</v>
      </c>
      <c r="BI997" s="688" t="str">
        <f>IFERROR(BG997/BF997,"-")</f>
        <v>-</v>
      </c>
      <c r="BJ997" s="687">
        <f>BN997+BR997+BV997</f>
        <v>0</v>
      </c>
      <c r="BK997" s="687">
        <f>BO997+BS997+BW997</f>
        <v>0</v>
      </c>
      <c r="BL997" s="687">
        <f>IFERROR(BK997-BJ997,"-")</f>
        <v>0</v>
      </c>
      <c r="BM997" s="688" t="str">
        <f>IFERROR(BK997/BJ997,"-")</f>
        <v>-</v>
      </c>
      <c r="BN997" s="687">
        <f>'18. Газпром нефть'!CQ60</f>
        <v>0</v>
      </c>
      <c r="BO997" s="687">
        <f>'18. Газпром нефть'!CS60</f>
        <v>0</v>
      </c>
      <c r="BP997" s="687">
        <f>IFERROR(BO997-BN997,"-")</f>
        <v>0</v>
      </c>
      <c r="BQ997" s="688" t="str">
        <f>IFERROR(BO997/BN997,"-")</f>
        <v>-</v>
      </c>
      <c r="BR997" s="687">
        <f>'18. Газпром нефть'!CW60</f>
        <v>0</v>
      </c>
      <c r="BS997" s="687">
        <f>'18. Газпром нефть'!CY60</f>
        <v>0</v>
      </c>
      <c r="BT997" s="687">
        <f>IFERROR(BS997-BR997,"-")</f>
        <v>0</v>
      </c>
      <c r="BU997" s="688" t="str">
        <f>IFERROR(BS997/BR997,"-")</f>
        <v>-</v>
      </c>
      <c r="BV997" s="687">
        <f>'18. Газпром нефть'!DC60</f>
        <v>0</v>
      </c>
      <c r="BW997" s="687">
        <f>'18. Газпром нефть'!DE60</f>
        <v>0</v>
      </c>
      <c r="BX997" s="687">
        <f>IFERROR(BW997-BV997,"-")</f>
        <v>0</v>
      </c>
      <c r="BY997" s="688" t="str">
        <f>IFERROR(BW997/BV997,"-")</f>
        <v>-</v>
      </c>
    </row>
    <row r="998" spans="2:77" ht="20.100000000000001" customHeight="1">
      <c r="B998" s="591" t="s">
        <v>1062</v>
      </c>
      <c r="C998" s="448" t="s">
        <v>1063</v>
      </c>
      <c r="D998" s="528"/>
      <c r="E998" s="528"/>
      <c r="F998" s="529"/>
      <c r="G998" s="530"/>
      <c r="H998" s="530"/>
      <c r="I998" s="446"/>
      <c r="J998" s="681"/>
      <c r="K998" s="681"/>
      <c r="L998" s="681"/>
      <c r="M998" s="681"/>
      <c r="N998" s="681"/>
      <c r="O998" s="681"/>
      <c r="P998" s="681"/>
      <c r="Q998" s="681"/>
      <c r="R998" s="681"/>
      <c r="S998" s="681"/>
      <c r="T998" s="681"/>
      <c r="U998" s="681"/>
      <c r="V998" s="681"/>
      <c r="W998" s="681"/>
      <c r="X998" s="681"/>
      <c r="Y998" s="681"/>
      <c r="Z998" s="681"/>
      <c r="AA998" s="681"/>
      <c r="AB998" s="681"/>
      <c r="AC998" s="681"/>
      <c r="AD998" s="681"/>
      <c r="AE998" s="681"/>
      <c r="AF998" s="681"/>
      <c r="AG998" s="681"/>
      <c r="AH998" s="681"/>
      <c r="AI998" s="681"/>
      <c r="AJ998" s="681"/>
      <c r="AK998" s="681"/>
      <c r="AL998" s="681"/>
      <c r="AM998" s="681"/>
      <c r="AN998" s="681"/>
      <c r="AO998" s="681"/>
      <c r="AP998" s="681"/>
      <c r="AQ998" s="681"/>
      <c r="AR998" s="681"/>
      <c r="AS998" s="681"/>
      <c r="AT998" s="681"/>
      <c r="AU998" s="681"/>
      <c r="AV998" s="681"/>
      <c r="AW998" s="681"/>
      <c r="AX998" s="681"/>
      <c r="AY998" s="681"/>
      <c r="AZ998" s="681"/>
      <c r="BA998" s="681"/>
      <c r="BB998" s="681"/>
      <c r="BC998" s="681"/>
      <c r="BD998" s="681"/>
      <c r="BE998" s="681"/>
      <c r="BF998" s="681"/>
      <c r="BG998" s="681"/>
      <c r="BH998" s="681"/>
      <c r="BI998" s="681"/>
      <c r="BJ998" s="681"/>
      <c r="BK998" s="681"/>
      <c r="BL998" s="681"/>
      <c r="BM998" s="681"/>
      <c r="BN998" s="681"/>
      <c r="BO998" s="681"/>
      <c r="BP998" s="681"/>
      <c r="BQ998" s="681"/>
      <c r="BR998" s="681"/>
      <c r="BS998" s="681"/>
      <c r="BT998" s="681"/>
      <c r="BU998" s="681"/>
      <c r="BV998" s="681"/>
      <c r="BW998" s="681"/>
      <c r="BX998" s="681"/>
      <c r="BY998" s="681"/>
    </row>
    <row r="999" spans="2:77" ht="20.100000000000001" customHeight="1">
      <c r="C999" s="451" t="s">
        <v>1018</v>
      </c>
      <c r="D999" s="528"/>
      <c r="E999" s="528"/>
      <c r="F999" s="529"/>
      <c r="G999" s="530" t="s">
        <v>1064</v>
      </c>
      <c r="H999" s="530"/>
      <c r="I999" s="691" t="s">
        <v>883</v>
      </c>
      <c r="J999" s="687">
        <f t="shared" ref="J999:K1001" si="2003">N999+AD999+AT999+BJ999</f>
        <v>0</v>
      </c>
      <c r="K999" s="687">
        <f t="shared" si="2003"/>
        <v>0</v>
      </c>
      <c r="L999" s="687">
        <f>IFERROR(K999-J999,"-")</f>
        <v>0</v>
      </c>
      <c r="M999" s="688" t="str">
        <f>IFERROR(K999/J999,"-")</f>
        <v>-</v>
      </c>
      <c r="N999" s="687">
        <f t="shared" ref="N999:O1001" si="2004">R999+V999+Z999</f>
        <v>0</v>
      </c>
      <c r="O999" s="687">
        <f t="shared" si="2004"/>
        <v>0</v>
      </c>
      <c r="P999" s="687">
        <f>IFERROR(O999-N999,"-")</f>
        <v>0</v>
      </c>
      <c r="Q999" s="688" t="str">
        <f>IFERROR(O999/N999,"-")</f>
        <v>-</v>
      </c>
      <c r="R999" s="687">
        <f>'18. Газпром нефть'!W63</f>
        <v>0</v>
      </c>
      <c r="S999" s="687">
        <f>'18. Газпром нефть'!Y63</f>
        <v>0</v>
      </c>
      <c r="T999" s="687">
        <f>IFERROR(S999-R999,"-")</f>
        <v>0</v>
      </c>
      <c r="U999" s="688" t="str">
        <f>IFERROR(S999/R999,"-")</f>
        <v>-</v>
      </c>
      <c r="V999" s="687">
        <f>'18. Газпром нефть'!AC63</f>
        <v>0</v>
      </c>
      <c r="W999" s="687">
        <f>'18. Газпром нефть'!AE63</f>
        <v>0</v>
      </c>
      <c r="X999" s="687">
        <f>IFERROR(W999-V999,"-")</f>
        <v>0</v>
      </c>
      <c r="Y999" s="688" t="str">
        <f>IFERROR(W999/V999,"-")</f>
        <v>-</v>
      </c>
      <c r="Z999" s="687">
        <f>'18. Газпром нефть'!AI63</f>
        <v>0</v>
      </c>
      <c r="AA999" s="687">
        <f>'18. Газпром нефть'!AK63</f>
        <v>0</v>
      </c>
      <c r="AB999" s="687">
        <f>IFERROR(AA999-Z999,"-")</f>
        <v>0</v>
      </c>
      <c r="AC999" s="688" t="str">
        <f>IFERROR(AA999/Z999,"-")</f>
        <v>-</v>
      </c>
      <c r="AD999" s="687">
        <f t="shared" ref="AD999:AE1001" si="2005">AH999+AL999+AP999</f>
        <v>0</v>
      </c>
      <c r="AE999" s="687">
        <f t="shared" si="2005"/>
        <v>0</v>
      </c>
      <c r="AF999" s="687">
        <f>IFERROR(AE999-AD999,"-")</f>
        <v>0</v>
      </c>
      <c r="AG999" s="688" t="str">
        <f>IFERROR(AE999/AD999,"-")</f>
        <v>-</v>
      </c>
      <c r="AH999" s="687">
        <f>'18. Газпром нефть'!AU63</f>
        <v>0</v>
      </c>
      <c r="AI999" s="687">
        <f>'18. Газпром нефть'!AW63</f>
        <v>0</v>
      </c>
      <c r="AJ999" s="687">
        <f>IFERROR(AI999-AH999,"-")</f>
        <v>0</v>
      </c>
      <c r="AK999" s="688" t="str">
        <f>IFERROR(AI999/AH999,"-")</f>
        <v>-</v>
      </c>
      <c r="AL999" s="687">
        <f>'18. Газпром нефть'!BA63</f>
        <v>0</v>
      </c>
      <c r="AM999" s="687">
        <f>'18. Газпром нефть'!BC63</f>
        <v>0</v>
      </c>
      <c r="AN999" s="687">
        <f>IFERROR(AM999-AL999,"-")</f>
        <v>0</v>
      </c>
      <c r="AO999" s="688" t="str">
        <f>IFERROR(AM999/AL999,"-")</f>
        <v>-</v>
      </c>
      <c r="AP999" s="687">
        <f>'18. Газпром нефть'!BG63</f>
        <v>0</v>
      </c>
      <c r="AQ999" s="687">
        <f>'18. Газпром нефть'!BI63</f>
        <v>0</v>
      </c>
      <c r="AR999" s="687">
        <f>IFERROR(AQ999-AP999,"-")</f>
        <v>0</v>
      </c>
      <c r="AS999" s="688" t="str">
        <f>IFERROR(AQ999/AP999,"-")</f>
        <v>-</v>
      </c>
      <c r="AT999" s="687">
        <f t="shared" ref="AT999:AU1001" si="2006">AX999+BB999+BF999</f>
        <v>0</v>
      </c>
      <c r="AU999" s="687">
        <f t="shared" si="2006"/>
        <v>0</v>
      </c>
      <c r="AV999" s="687">
        <f>IFERROR(AU999-AT999,"-")</f>
        <v>0</v>
      </c>
      <c r="AW999" s="688" t="str">
        <f>IFERROR(AU999/AT999,"-")</f>
        <v>-</v>
      </c>
      <c r="AX999" s="687">
        <f>'18. Газпром нефть'!BS63</f>
        <v>0</v>
      </c>
      <c r="AY999" s="687">
        <f>'18. Газпром нефть'!BU63</f>
        <v>0</v>
      </c>
      <c r="AZ999" s="687">
        <f>IFERROR(AY999-AX999,"-")</f>
        <v>0</v>
      </c>
      <c r="BA999" s="688" t="str">
        <f>IFERROR(AY999/AX999,"-")</f>
        <v>-</v>
      </c>
      <c r="BB999" s="687">
        <f>'18. Газпром нефть'!BY63</f>
        <v>0</v>
      </c>
      <c r="BC999" s="687">
        <f>'18. Газпром нефть'!CA63</f>
        <v>0</v>
      </c>
      <c r="BD999" s="687">
        <f>IFERROR(BC999-BB999,"-")</f>
        <v>0</v>
      </c>
      <c r="BE999" s="688" t="str">
        <f>IFERROR(BC999/BB999,"-")</f>
        <v>-</v>
      </c>
      <c r="BF999" s="687">
        <f>'18. Газпром нефть'!CE63</f>
        <v>0</v>
      </c>
      <c r="BG999" s="687">
        <f>'18. Газпром нефть'!CG63</f>
        <v>0</v>
      </c>
      <c r="BH999" s="687">
        <f>IFERROR(BG999-BF999,"-")</f>
        <v>0</v>
      </c>
      <c r="BI999" s="688" t="str">
        <f>IFERROR(BG999/BF999,"-")</f>
        <v>-</v>
      </c>
      <c r="BJ999" s="687">
        <f t="shared" ref="BJ999:BK1001" si="2007">BN999+BR999+BV999</f>
        <v>0</v>
      </c>
      <c r="BK999" s="687">
        <f t="shared" si="2007"/>
        <v>0</v>
      </c>
      <c r="BL999" s="687">
        <f>IFERROR(BK999-BJ999,"-")</f>
        <v>0</v>
      </c>
      <c r="BM999" s="688" t="str">
        <f>IFERROR(BK999/BJ999,"-")</f>
        <v>-</v>
      </c>
      <c r="BN999" s="687">
        <f>'18. Газпром нефть'!CQ63</f>
        <v>0</v>
      </c>
      <c r="BO999" s="687">
        <f>'18. Газпром нефть'!CS63</f>
        <v>0</v>
      </c>
      <c r="BP999" s="687">
        <f>IFERROR(BO999-BN999,"-")</f>
        <v>0</v>
      </c>
      <c r="BQ999" s="688" t="str">
        <f>IFERROR(BO999/BN999,"-")</f>
        <v>-</v>
      </c>
      <c r="BR999" s="687">
        <f>'18. Газпром нефть'!CW63</f>
        <v>0</v>
      </c>
      <c r="BS999" s="687">
        <f>'18. Газпром нефть'!CY63</f>
        <v>0</v>
      </c>
      <c r="BT999" s="687">
        <f>IFERROR(BS999-BR999,"-")</f>
        <v>0</v>
      </c>
      <c r="BU999" s="688" t="str">
        <f>IFERROR(BS999/BR999,"-")</f>
        <v>-</v>
      </c>
      <c r="BV999" s="687">
        <f>'18. Газпром нефть'!DC63</f>
        <v>0</v>
      </c>
      <c r="BW999" s="687">
        <f>'18. Газпром нефть'!DE63</f>
        <v>0</v>
      </c>
      <c r="BX999" s="687">
        <f>IFERROR(BW999-BV999,"-")</f>
        <v>0</v>
      </c>
      <c r="BY999" s="688" t="str">
        <f>IFERROR(BW999/BV999,"-")</f>
        <v>-</v>
      </c>
    </row>
    <row r="1000" spans="2:77" ht="20.100000000000001" customHeight="1">
      <c r="C1000" s="451" t="s">
        <v>1020</v>
      </c>
      <c r="D1000" s="528"/>
      <c r="E1000" s="528"/>
      <c r="F1000" s="529"/>
      <c r="G1000" s="530" t="s">
        <v>1065</v>
      </c>
      <c r="H1000" s="530"/>
      <c r="I1000" s="691" t="s">
        <v>883</v>
      </c>
      <c r="J1000" s="687">
        <f t="shared" si="2003"/>
        <v>0</v>
      </c>
      <c r="K1000" s="687">
        <f t="shared" si="2003"/>
        <v>0</v>
      </c>
      <c r="L1000" s="687">
        <f>IFERROR(K1000-J1000,"-")</f>
        <v>0</v>
      </c>
      <c r="M1000" s="688" t="str">
        <f>IFERROR(K1000/J1000,"-")</f>
        <v>-</v>
      </c>
      <c r="N1000" s="687">
        <f t="shared" si="2004"/>
        <v>0</v>
      </c>
      <c r="O1000" s="687">
        <f t="shared" si="2004"/>
        <v>0</v>
      </c>
      <c r="P1000" s="687">
        <f>IFERROR(O1000-N1000,"-")</f>
        <v>0</v>
      </c>
      <c r="Q1000" s="688" t="str">
        <f>IFERROR(O1000/N1000,"-")</f>
        <v>-</v>
      </c>
      <c r="R1000" s="687">
        <f>'18. Газпром нефть'!W64</f>
        <v>0</v>
      </c>
      <c r="S1000" s="687">
        <f>'18. Газпром нефть'!Y64</f>
        <v>0</v>
      </c>
      <c r="T1000" s="687">
        <f>IFERROR(S1000-R1000,"-")</f>
        <v>0</v>
      </c>
      <c r="U1000" s="688" t="str">
        <f>IFERROR(S1000/R1000,"-")</f>
        <v>-</v>
      </c>
      <c r="V1000" s="687">
        <f>'18. Газпром нефть'!AC64</f>
        <v>0</v>
      </c>
      <c r="W1000" s="687">
        <f>'18. Газпром нефть'!AE64</f>
        <v>0</v>
      </c>
      <c r="X1000" s="687">
        <f>IFERROR(W1000-V1000,"-")</f>
        <v>0</v>
      </c>
      <c r="Y1000" s="688" t="str">
        <f>IFERROR(W1000/V1000,"-")</f>
        <v>-</v>
      </c>
      <c r="Z1000" s="687">
        <f>'18. Газпром нефть'!AI64</f>
        <v>0</v>
      </c>
      <c r="AA1000" s="687">
        <f>'18. Газпром нефть'!AK64</f>
        <v>0</v>
      </c>
      <c r="AB1000" s="687">
        <f>IFERROR(AA1000-Z1000,"-")</f>
        <v>0</v>
      </c>
      <c r="AC1000" s="688" t="str">
        <f>IFERROR(AA1000/Z1000,"-")</f>
        <v>-</v>
      </c>
      <c r="AD1000" s="687">
        <f t="shared" si="2005"/>
        <v>0</v>
      </c>
      <c r="AE1000" s="687">
        <f t="shared" si="2005"/>
        <v>0</v>
      </c>
      <c r="AF1000" s="687">
        <f>IFERROR(AE1000-AD1000,"-")</f>
        <v>0</v>
      </c>
      <c r="AG1000" s="688" t="str">
        <f>IFERROR(AE1000/AD1000,"-")</f>
        <v>-</v>
      </c>
      <c r="AH1000" s="687">
        <f>'18. Газпром нефть'!AU64</f>
        <v>0</v>
      </c>
      <c r="AI1000" s="687">
        <f>'18. Газпром нефть'!AW64</f>
        <v>0</v>
      </c>
      <c r="AJ1000" s="687">
        <f>IFERROR(AI1000-AH1000,"-")</f>
        <v>0</v>
      </c>
      <c r="AK1000" s="688" t="str">
        <f>IFERROR(AI1000/AH1000,"-")</f>
        <v>-</v>
      </c>
      <c r="AL1000" s="687">
        <f>'18. Газпром нефть'!BA64</f>
        <v>0</v>
      </c>
      <c r="AM1000" s="687">
        <f>'18. Газпром нефть'!BC64</f>
        <v>0</v>
      </c>
      <c r="AN1000" s="687">
        <f>IFERROR(AM1000-AL1000,"-")</f>
        <v>0</v>
      </c>
      <c r="AO1000" s="688" t="str">
        <f>IFERROR(AM1000/AL1000,"-")</f>
        <v>-</v>
      </c>
      <c r="AP1000" s="687">
        <f>'18. Газпром нефть'!BG64</f>
        <v>0</v>
      </c>
      <c r="AQ1000" s="687">
        <f>'18. Газпром нефть'!BI64</f>
        <v>0</v>
      </c>
      <c r="AR1000" s="687">
        <f>IFERROR(AQ1000-AP1000,"-")</f>
        <v>0</v>
      </c>
      <c r="AS1000" s="688" t="str">
        <f>IFERROR(AQ1000/AP1000,"-")</f>
        <v>-</v>
      </c>
      <c r="AT1000" s="687">
        <f t="shared" si="2006"/>
        <v>0</v>
      </c>
      <c r="AU1000" s="687">
        <f t="shared" si="2006"/>
        <v>0</v>
      </c>
      <c r="AV1000" s="687">
        <f>IFERROR(AU1000-AT1000,"-")</f>
        <v>0</v>
      </c>
      <c r="AW1000" s="688" t="str">
        <f>IFERROR(AU1000/AT1000,"-")</f>
        <v>-</v>
      </c>
      <c r="AX1000" s="687">
        <f>'18. Газпром нефть'!BS64</f>
        <v>0</v>
      </c>
      <c r="AY1000" s="687">
        <f>'18. Газпром нефть'!BU64</f>
        <v>0</v>
      </c>
      <c r="AZ1000" s="687">
        <f>IFERROR(AY1000-AX1000,"-")</f>
        <v>0</v>
      </c>
      <c r="BA1000" s="688" t="str">
        <f>IFERROR(AY1000/AX1000,"-")</f>
        <v>-</v>
      </c>
      <c r="BB1000" s="687">
        <f>'18. Газпром нефть'!BY64</f>
        <v>0</v>
      </c>
      <c r="BC1000" s="687">
        <f>'18. Газпром нефть'!CA64</f>
        <v>0</v>
      </c>
      <c r="BD1000" s="687">
        <f>IFERROR(BC1000-BB1000,"-")</f>
        <v>0</v>
      </c>
      <c r="BE1000" s="688" t="str">
        <f>IFERROR(BC1000/BB1000,"-")</f>
        <v>-</v>
      </c>
      <c r="BF1000" s="687">
        <f>'18. Газпром нефть'!CE64</f>
        <v>0</v>
      </c>
      <c r="BG1000" s="687">
        <f>'18. Газпром нефть'!CG64</f>
        <v>0</v>
      </c>
      <c r="BH1000" s="687">
        <f>IFERROR(BG1000-BF1000,"-")</f>
        <v>0</v>
      </c>
      <c r="BI1000" s="688" t="str">
        <f>IFERROR(BG1000/BF1000,"-")</f>
        <v>-</v>
      </c>
      <c r="BJ1000" s="687">
        <f t="shared" si="2007"/>
        <v>0</v>
      </c>
      <c r="BK1000" s="687">
        <f t="shared" si="2007"/>
        <v>0</v>
      </c>
      <c r="BL1000" s="687">
        <f>IFERROR(BK1000-BJ1000,"-")</f>
        <v>0</v>
      </c>
      <c r="BM1000" s="688" t="str">
        <f>IFERROR(BK1000/BJ1000,"-")</f>
        <v>-</v>
      </c>
      <c r="BN1000" s="687">
        <f>'18. Газпром нефть'!CQ64</f>
        <v>0</v>
      </c>
      <c r="BO1000" s="687">
        <f>'18. Газпром нефть'!CS64</f>
        <v>0</v>
      </c>
      <c r="BP1000" s="687">
        <f>IFERROR(BO1000-BN1000,"-")</f>
        <v>0</v>
      </c>
      <c r="BQ1000" s="688" t="str">
        <f>IFERROR(BO1000/BN1000,"-")</f>
        <v>-</v>
      </c>
      <c r="BR1000" s="687">
        <f>'18. Газпром нефть'!CW64</f>
        <v>0</v>
      </c>
      <c r="BS1000" s="687">
        <f>'18. Газпром нефть'!CY64</f>
        <v>0</v>
      </c>
      <c r="BT1000" s="687">
        <f>IFERROR(BS1000-BR1000,"-")</f>
        <v>0</v>
      </c>
      <c r="BU1000" s="688" t="str">
        <f>IFERROR(BS1000/BR1000,"-")</f>
        <v>-</v>
      </c>
      <c r="BV1000" s="687">
        <f>'18. Газпром нефть'!DC64</f>
        <v>0</v>
      </c>
      <c r="BW1000" s="687">
        <f>'18. Газпром нефть'!DE64</f>
        <v>0</v>
      </c>
      <c r="BX1000" s="687">
        <f>IFERROR(BW1000-BV1000,"-")</f>
        <v>0</v>
      </c>
      <c r="BY1000" s="688" t="str">
        <f>IFERROR(BW1000/BV1000,"-")</f>
        <v>-</v>
      </c>
    </row>
    <row r="1001" spans="2:77" ht="20.100000000000001" customHeight="1">
      <c r="C1001" s="451" t="s">
        <v>1022</v>
      </c>
      <c r="D1001" s="528"/>
      <c r="E1001" s="528"/>
      <c r="F1001" s="529"/>
      <c r="G1001" s="530" t="s">
        <v>1066</v>
      </c>
      <c r="H1001" s="530"/>
      <c r="I1001" s="691" t="s">
        <v>883</v>
      </c>
      <c r="J1001" s="687">
        <f t="shared" si="2003"/>
        <v>0</v>
      </c>
      <c r="K1001" s="687">
        <f t="shared" si="2003"/>
        <v>0</v>
      </c>
      <c r="L1001" s="687">
        <f>IFERROR(K1001-J1001,"-")</f>
        <v>0</v>
      </c>
      <c r="M1001" s="688" t="str">
        <f>IFERROR(K1001/J1001,"-")</f>
        <v>-</v>
      </c>
      <c r="N1001" s="687">
        <f t="shared" si="2004"/>
        <v>0</v>
      </c>
      <c r="O1001" s="687">
        <f t="shared" si="2004"/>
        <v>0</v>
      </c>
      <c r="P1001" s="687">
        <f>IFERROR(O1001-N1001,"-")</f>
        <v>0</v>
      </c>
      <c r="Q1001" s="688" t="str">
        <f>IFERROR(O1001/N1001,"-")</f>
        <v>-</v>
      </c>
      <c r="R1001" s="687">
        <f>'18. Газпром нефть'!W65</f>
        <v>0</v>
      </c>
      <c r="S1001" s="687">
        <f>'18. Газпром нефть'!Y65</f>
        <v>0</v>
      </c>
      <c r="T1001" s="687">
        <f>IFERROR(S1001-R1001,"-")</f>
        <v>0</v>
      </c>
      <c r="U1001" s="688" t="str">
        <f>IFERROR(S1001/R1001,"-")</f>
        <v>-</v>
      </c>
      <c r="V1001" s="687">
        <f>'18. Газпром нефть'!AC65</f>
        <v>0</v>
      </c>
      <c r="W1001" s="687">
        <f>'18. Газпром нефть'!AE65</f>
        <v>0</v>
      </c>
      <c r="X1001" s="687">
        <f>IFERROR(W1001-V1001,"-")</f>
        <v>0</v>
      </c>
      <c r="Y1001" s="688" t="str">
        <f>IFERROR(W1001/V1001,"-")</f>
        <v>-</v>
      </c>
      <c r="Z1001" s="687">
        <f>'18. Газпром нефть'!AI65</f>
        <v>0</v>
      </c>
      <c r="AA1001" s="687">
        <f>'18. Газпром нефть'!AK65</f>
        <v>0</v>
      </c>
      <c r="AB1001" s="687">
        <f>IFERROR(AA1001-Z1001,"-")</f>
        <v>0</v>
      </c>
      <c r="AC1001" s="688" t="str">
        <f>IFERROR(AA1001/Z1001,"-")</f>
        <v>-</v>
      </c>
      <c r="AD1001" s="687">
        <f t="shared" si="2005"/>
        <v>0</v>
      </c>
      <c r="AE1001" s="687">
        <f t="shared" si="2005"/>
        <v>0</v>
      </c>
      <c r="AF1001" s="687">
        <f>IFERROR(AE1001-AD1001,"-")</f>
        <v>0</v>
      </c>
      <c r="AG1001" s="688" t="str">
        <f>IFERROR(AE1001/AD1001,"-")</f>
        <v>-</v>
      </c>
      <c r="AH1001" s="687">
        <f>'18. Газпром нефть'!AU65</f>
        <v>0</v>
      </c>
      <c r="AI1001" s="687">
        <f>'18. Газпром нефть'!AW65</f>
        <v>0</v>
      </c>
      <c r="AJ1001" s="687">
        <f>IFERROR(AI1001-AH1001,"-")</f>
        <v>0</v>
      </c>
      <c r="AK1001" s="688" t="str">
        <f>IFERROR(AI1001/AH1001,"-")</f>
        <v>-</v>
      </c>
      <c r="AL1001" s="687">
        <f>'18. Газпром нефть'!BA65</f>
        <v>0</v>
      </c>
      <c r="AM1001" s="687">
        <f>'18. Газпром нефть'!BC65</f>
        <v>0</v>
      </c>
      <c r="AN1001" s="687">
        <f>IFERROR(AM1001-AL1001,"-")</f>
        <v>0</v>
      </c>
      <c r="AO1001" s="688" t="str">
        <f>IFERROR(AM1001/AL1001,"-")</f>
        <v>-</v>
      </c>
      <c r="AP1001" s="687">
        <f>'18. Газпром нефть'!BG65</f>
        <v>0</v>
      </c>
      <c r="AQ1001" s="687">
        <f>'18. Газпром нефть'!BI65</f>
        <v>0</v>
      </c>
      <c r="AR1001" s="687">
        <f>IFERROR(AQ1001-AP1001,"-")</f>
        <v>0</v>
      </c>
      <c r="AS1001" s="688" t="str">
        <f>IFERROR(AQ1001/AP1001,"-")</f>
        <v>-</v>
      </c>
      <c r="AT1001" s="687">
        <f t="shared" si="2006"/>
        <v>0</v>
      </c>
      <c r="AU1001" s="687">
        <f t="shared" si="2006"/>
        <v>0</v>
      </c>
      <c r="AV1001" s="687">
        <f>IFERROR(AU1001-AT1001,"-")</f>
        <v>0</v>
      </c>
      <c r="AW1001" s="688" t="str">
        <f>IFERROR(AU1001/AT1001,"-")</f>
        <v>-</v>
      </c>
      <c r="AX1001" s="687">
        <f>'18. Газпром нефть'!BS65</f>
        <v>0</v>
      </c>
      <c r="AY1001" s="687">
        <f>'18. Газпром нефть'!BU65</f>
        <v>0</v>
      </c>
      <c r="AZ1001" s="687">
        <f>IFERROR(AY1001-AX1001,"-")</f>
        <v>0</v>
      </c>
      <c r="BA1001" s="688" t="str">
        <f>IFERROR(AY1001/AX1001,"-")</f>
        <v>-</v>
      </c>
      <c r="BB1001" s="687">
        <f>'18. Газпром нефть'!BY65</f>
        <v>0</v>
      </c>
      <c r="BC1001" s="687">
        <f>'18. Газпром нефть'!CA65</f>
        <v>0</v>
      </c>
      <c r="BD1001" s="687">
        <f>IFERROR(BC1001-BB1001,"-")</f>
        <v>0</v>
      </c>
      <c r="BE1001" s="688" t="str">
        <f>IFERROR(BC1001/BB1001,"-")</f>
        <v>-</v>
      </c>
      <c r="BF1001" s="687">
        <f>'18. Газпром нефть'!CE65</f>
        <v>0</v>
      </c>
      <c r="BG1001" s="687">
        <f>'18. Газпром нефть'!CG65</f>
        <v>0</v>
      </c>
      <c r="BH1001" s="687">
        <f>IFERROR(BG1001-BF1001,"-")</f>
        <v>0</v>
      </c>
      <c r="BI1001" s="688" t="str">
        <f>IFERROR(BG1001/BF1001,"-")</f>
        <v>-</v>
      </c>
      <c r="BJ1001" s="687">
        <f t="shared" si="2007"/>
        <v>0</v>
      </c>
      <c r="BK1001" s="687">
        <f t="shared" si="2007"/>
        <v>0</v>
      </c>
      <c r="BL1001" s="687">
        <f>IFERROR(BK1001-BJ1001,"-")</f>
        <v>0</v>
      </c>
      <c r="BM1001" s="688" t="str">
        <f>IFERROR(BK1001/BJ1001,"-")</f>
        <v>-</v>
      </c>
      <c r="BN1001" s="687">
        <f>'18. Газпром нефть'!CQ65</f>
        <v>0</v>
      </c>
      <c r="BO1001" s="687">
        <f>'18. Газпром нефть'!CS65</f>
        <v>0</v>
      </c>
      <c r="BP1001" s="687">
        <f>IFERROR(BO1001-BN1001,"-")</f>
        <v>0</v>
      </c>
      <c r="BQ1001" s="688" t="str">
        <f>IFERROR(BO1001/BN1001,"-")</f>
        <v>-</v>
      </c>
      <c r="BR1001" s="687">
        <f>'18. Газпром нефть'!CW65</f>
        <v>0</v>
      </c>
      <c r="BS1001" s="687">
        <f>'18. Газпром нефть'!CY65</f>
        <v>0</v>
      </c>
      <c r="BT1001" s="687">
        <f>IFERROR(BS1001-BR1001,"-")</f>
        <v>0</v>
      </c>
      <c r="BU1001" s="688" t="str">
        <f>IFERROR(BS1001/BR1001,"-")</f>
        <v>-</v>
      </c>
      <c r="BV1001" s="687">
        <f>'18. Газпром нефть'!DC65</f>
        <v>0</v>
      </c>
      <c r="BW1001" s="687">
        <f>'18. Газпром нефть'!DE65</f>
        <v>0</v>
      </c>
      <c r="BX1001" s="687">
        <f>IFERROR(BW1001-BV1001,"-")</f>
        <v>0</v>
      </c>
      <c r="BY1001" s="688" t="str">
        <f>IFERROR(BW1001/BV1001,"-")</f>
        <v>-</v>
      </c>
    </row>
    <row r="1002" spans="2:77" ht="20.100000000000001" customHeight="1">
      <c r="B1002" s="591" t="s">
        <v>1067</v>
      </c>
      <c r="C1002" s="448" t="s">
        <v>1068</v>
      </c>
      <c r="D1002" s="528"/>
      <c r="E1002" s="528"/>
      <c r="F1002" s="529"/>
      <c r="G1002" s="530"/>
      <c r="H1002" s="530"/>
      <c r="I1002" s="446"/>
      <c r="J1002" s="681"/>
      <c r="K1002" s="681"/>
      <c r="L1002" s="681"/>
      <c r="M1002" s="681"/>
      <c r="N1002" s="681"/>
      <c r="O1002" s="681"/>
      <c r="P1002" s="681"/>
      <c r="Q1002" s="681"/>
      <c r="R1002" s="681"/>
      <c r="S1002" s="681"/>
      <c r="T1002" s="681"/>
      <c r="U1002" s="681"/>
      <c r="V1002" s="681"/>
      <c r="W1002" s="681"/>
      <c r="X1002" s="681"/>
      <c r="Y1002" s="681"/>
      <c r="Z1002" s="681"/>
      <c r="AA1002" s="681"/>
      <c r="AB1002" s="681"/>
      <c r="AC1002" s="681"/>
      <c r="AD1002" s="681"/>
      <c r="AE1002" s="681"/>
      <c r="AF1002" s="681"/>
      <c r="AG1002" s="681"/>
      <c r="AH1002" s="681"/>
      <c r="AI1002" s="681"/>
      <c r="AJ1002" s="681"/>
      <c r="AK1002" s="681"/>
      <c r="AL1002" s="681"/>
      <c r="AM1002" s="681"/>
      <c r="AN1002" s="681"/>
      <c r="AO1002" s="681"/>
      <c r="AP1002" s="681"/>
      <c r="AQ1002" s="681"/>
      <c r="AR1002" s="681"/>
      <c r="AS1002" s="681"/>
      <c r="AT1002" s="681"/>
      <c r="AU1002" s="681"/>
      <c r="AV1002" s="681"/>
      <c r="AW1002" s="681"/>
      <c r="AX1002" s="681"/>
      <c r="AY1002" s="681"/>
      <c r="AZ1002" s="681"/>
      <c r="BA1002" s="681"/>
      <c r="BB1002" s="681"/>
      <c r="BC1002" s="681"/>
      <c r="BD1002" s="681"/>
      <c r="BE1002" s="681"/>
      <c r="BF1002" s="681"/>
      <c r="BG1002" s="681"/>
      <c r="BH1002" s="681"/>
      <c r="BI1002" s="681"/>
      <c r="BJ1002" s="681"/>
      <c r="BK1002" s="681"/>
      <c r="BL1002" s="681"/>
      <c r="BM1002" s="681"/>
      <c r="BN1002" s="681"/>
      <c r="BO1002" s="681"/>
      <c r="BP1002" s="681"/>
      <c r="BQ1002" s="681"/>
      <c r="BR1002" s="681"/>
      <c r="BS1002" s="681"/>
      <c r="BT1002" s="681"/>
      <c r="BU1002" s="681"/>
      <c r="BV1002" s="681"/>
      <c r="BW1002" s="681"/>
      <c r="BX1002" s="681"/>
      <c r="BY1002" s="681"/>
    </row>
    <row r="1003" spans="2:77" ht="20.100000000000001" customHeight="1">
      <c r="C1003" s="451" t="s">
        <v>1018</v>
      </c>
      <c r="D1003" s="528"/>
      <c r="E1003" s="528"/>
      <c r="F1003" s="529"/>
      <c r="G1003" s="530" t="s">
        <v>1069</v>
      </c>
      <c r="H1003" s="530"/>
      <c r="I1003" s="691" t="s">
        <v>883</v>
      </c>
      <c r="J1003" s="687">
        <f t="shared" ref="J1003:K1005" si="2008">N1003+AD1003+AT1003+BJ1003</f>
        <v>0</v>
      </c>
      <c r="K1003" s="687">
        <f t="shared" si="2008"/>
        <v>0</v>
      </c>
      <c r="L1003" s="687">
        <f>IFERROR(K1003-J1003,"-")</f>
        <v>0</v>
      </c>
      <c r="M1003" s="688" t="str">
        <f>IFERROR(K1003/J1003,"-")</f>
        <v>-</v>
      </c>
      <c r="N1003" s="687">
        <f t="shared" ref="N1003:O1005" si="2009">R1003+V1003+Z1003</f>
        <v>0</v>
      </c>
      <c r="O1003" s="687">
        <f t="shared" si="2009"/>
        <v>0</v>
      </c>
      <c r="P1003" s="687">
        <f>IFERROR(O1003-N1003,"-")</f>
        <v>0</v>
      </c>
      <c r="Q1003" s="688" t="str">
        <f>IFERROR(O1003/N1003,"-")</f>
        <v>-</v>
      </c>
      <c r="R1003" s="687">
        <f>'18. Газпром нефть'!W68</f>
        <v>0</v>
      </c>
      <c r="S1003" s="687">
        <f>'18. Газпром нефть'!Y68</f>
        <v>0</v>
      </c>
      <c r="T1003" s="687">
        <f>IFERROR(S1003-R1003,"-")</f>
        <v>0</v>
      </c>
      <c r="U1003" s="688" t="str">
        <f>IFERROR(S1003/R1003,"-")</f>
        <v>-</v>
      </c>
      <c r="V1003" s="687">
        <f>'18. Газпром нефть'!AC68</f>
        <v>0</v>
      </c>
      <c r="W1003" s="687">
        <f>'18. Газпром нефть'!AE68</f>
        <v>0</v>
      </c>
      <c r="X1003" s="687">
        <f>IFERROR(W1003-V1003,"-")</f>
        <v>0</v>
      </c>
      <c r="Y1003" s="688" t="str">
        <f>IFERROR(W1003/V1003,"-")</f>
        <v>-</v>
      </c>
      <c r="Z1003" s="687">
        <f>'18. Газпром нефть'!AI68</f>
        <v>0</v>
      </c>
      <c r="AA1003" s="687">
        <f>'18. Газпром нефть'!AK68</f>
        <v>0</v>
      </c>
      <c r="AB1003" s="687">
        <f>IFERROR(AA1003-Z1003,"-")</f>
        <v>0</v>
      </c>
      <c r="AC1003" s="688" t="str">
        <f>IFERROR(AA1003/Z1003,"-")</f>
        <v>-</v>
      </c>
      <c r="AD1003" s="687">
        <f t="shared" ref="AD1003:AE1005" si="2010">AH1003+AL1003+AP1003</f>
        <v>0</v>
      </c>
      <c r="AE1003" s="687">
        <f t="shared" si="2010"/>
        <v>0</v>
      </c>
      <c r="AF1003" s="687">
        <f>IFERROR(AE1003-AD1003,"-")</f>
        <v>0</v>
      </c>
      <c r="AG1003" s="688" t="str">
        <f>IFERROR(AE1003/AD1003,"-")</f>
        <v>-</v>
      </c>
      <c r="AH1003" s="687">
        <f>'18. Газпром нефть'!AU68</f>
        <v>0</v>
      </c>
      <c r="AI1003" s="687">
        <f>'18. Газпром нефть'!AW68</f>
        <v>0</v>
      </c>
      <c r="AJ1003" s="687">
        <f>IFERROR(AI1003-AH1003,"-")</f>
        <v>0</v>
      </c>
      <c r="AK1003" s="688" t="str">
        <f>IFERROR(AI1003/AH1003,"-")</f>
        <v>-</v>
      </c>
      <c r="AL1003" s="687">
        <f>'18. Газпром нефть'!BA68</f>
        <v>0</v>
      </c>
      <c r="AM1003" s="687">
        <f>'18. Газпром нефть'!BC68</f>
        <v>0</v>
      </c>
      <c r="AN1003" s="687">
        <f>IFERROR(AM1003-AL1003,"-")</f>
        <v>0</v>
      </c>
      <c r="AO1003" s="688" t="str">
        <f>IFERROR(AM1003/AL1003,"-")</f>
        <v>-</v>
      </c>
      <c r="AP1003" s="687">
        <f>'18. Газпром нефть'!BG68</f>
        <v>0</v>
      </c>
      <c r="AQ1003" s="687">
        <f>'18. Газпром нефть'!BI68</f>
        <v>0</v>
      </c>
      <c r="AR1003" s="687">
        <f>IFERROR(AQ1003-AP1003,"-")</f>
        <v>0</v>
      </c>
      <c r="AS1003" s="688" t="str">
        <f>IFERROR(AQ1003/AP1003,"-")</f>
        <v>-</v>
      </c>
      <c r="AT1003" s="687">
        <f t="shared" ref="AT1003:AU1005" si="2011">AX1003+BB1003+BF1003</f>
        <v>0</v>
      </c>
      <c r="AU1003" s="687">
        <f t="shared" si="2011"/>
        <v>0</v>
      </c>
      <c r="AV1003" s="687">
        <f>IFERROR(AU1003-AT1003,"-")</f>
        <v>0</v>
      </c>
      <c r="AW1003" s="688" t="str">
        <f>IFERROR(AU1003/AT1003,"-")</f>
        <v>-</v>
      </c>
      <c r="AX1003" s="687">
        <f>'18. Газпром нефть'!BS68</f>
        <v>0</v>
      </c>
      <c r="AY1003" s="687">
        <f>'18. Газпром нефть'!BU68</f>
        <v>0</v>
      </c>
      <c r="AZ1003" s="687">
        <f>IFERROR(AY1003-AX1003,"-")</f>
        <v>0</v>
      </c>
      <c r="BA1003" s="688" t="str">
        <f>IFERROR(AY1003/AX1003,"-")</f>
        <v>-</v>
      </c>
      <c r="BB1003" s="687">
        <f>'18. Газпром нефть'!BY68</f>
        <v>0</v>
      </c>
      <c r="BC1003" s="687">
        <f>'18. Газпром нефть'!CA68</f>
        <v>0</v>
      </c>
      <c r="BD1003" s="687">
        <f>IFERROR(BC1003-BB1003,"-")</f>
        <v>0</v>
      </c>
      <c r="BE1003" s="688" t="str">
        <f>IFERROR(BC1003/BB1003,"-")</f>
        <v>-</v>
      </c>
      <c r="BF1003" s="687">
        <f>'18. Газпром нефть'!CE68</f>
        <v>0</v>
      </c>
      <c r="BG1003" s="687">
        <f>'18. Газпром нефть'!CG68</f>
        <v>0</v>
      </c>
      <c r="BH1003" s="687">
        <f>IFERROR(BG1003-BF1003,"-")</f>
        <v>0</v>
      </c>
      <c r="BI1003" s="688" t="str">
        <f>IFERROR(BG1003/BF1003,"-")</f>
        <v>-</v>
      </c>
      <c r="BJ1003" s="687">
        <f t="shared" ref="BJ1003:BK1005" si="2012">BN1003+BR1003+BV1003</f>
        <v>0</v>
      </c>
      <c r="BK1003" s="687">
        <f t="shared" si="2012"/>
        <v>0</v>
      </c>
      <c r="BL1003" s="687">
        <f>IFERROR(BK1003-BJ1003,"-")</f>
        <v>0</v>
      </c>
      <c r="BM1003" s="688" t="str">
        <f>IFERROR(BK1003/BJ1003,"-")</f>
        <v>-</v>
      </c>
      <c r="BN1003" s="687">
        <f>'18. Газпром нефть'!CQ68</f>
        <v>0</v>
      </c>
      <c r="BO1003" s="687">
        <f>'18. Газпром нефть'!CS68</f>
        <v>0</v>
      </c>
      <c r="BP1003" s="687">
        <f>IFERROR(BO1003-BN1003,"-")</f>
        <v>0</v>
      </c>
      <c r="BQ1003" s="688" t="str">
        <f>IFERROR(BO1003/BN1003,"-")</f>
        <v>-</v>
      </c>
      <c r="BR1003" s="687">
        <f>'18. Газпром нефть'!CW68</f>
        <v>0</v>
      </c>
      <c r="BS1003" s="687">
        <f>'18. Газпром нефть'!CY68</f>
        <v>0</v>
      </c>
      <c r="BT1003" s="687">
        <f>IFERROR(BS1003-BR1003,"-")</f>
        <v>0</v>
      </c>
      <c r="BU1003" s="688" t="str">
        <f>IFERROR(BS1003/BR1003,"-")</f>
        <v>-</v>
      </c>
      <c r="BV1003" s="687">
        <f>'18. Газпром нефть'!DC68</f>
        <v>0</v>
      </c>
      <c r="BW1003" s="687">
        <f>'18. Газпром нефть'!DE68</f>
        <v>0</v>
      </c>
      <c r="BX1003" s="687">
        <f>IFERROR(BW1003-BV1003,"-")</f>
        <v>0</v>
      </c>
      <c r="BY1003" s="688" t="str">
        <f>IFERROR(BW1003/BV1003,"-")</f>
        <v>-</v>
      </c>
    </row>
    <row r="1004" spans="2:77" ht="20.100000000000001" customHeight="1">
      <c r="C1004" s="451" t="s">
        <v>1020</v>
      </c>
      <c r="D1004" s="528"/>
      <c r="E1004" s="528"/>
      <c r="F1004" s="529"/>
      <c r="G1004" s="530" t="s">
        <v>1070</v>
      </c>
      <c r="H1004" s="530"/>
      <c r="I1004" s="691" t="s">
        <v>883</v>
      </c>
      <c r="J1004" s="687">
        <f t="shared" si="2008"/>
        <v>0</v>
      </c>
      <c r="K1004" s="687">
        <f t="shared" si="2008"/>
        <v>0</v>
      </c>
      <c r="L1004" s="687">
        <f>IFERROR(K1004-J1004,"-")</f>
        <v>0</v>
      </c>
      <c r="M1004" s="688" t="str">
        <f>IFERROR(K1004/J1004,"-")</f>
        <v>-</v>
      </c>
      <c r="N1004" s="687">
        <f t="shared" si="2009"/>
        <v>0</v>
      </c>
      <c r="O1004" s="687">
        <f t="shared" si="2009"/>
        <v>0</v>
      </c>
      <c r="P1004" s="687">
        <f>IFERROR(O1004-N1004,"-")</f>
        <v>0</v>
      </c>
      <c r="Q1004" s="688" t="str">
        <f>IFERROR(O1004/N1004,"-")</f>
        <v>-</v>
      </c>
      <c r="R1004" s="687">
        <f>'18. Газпром нефть'!W69</f>
        <v>0</v>
      </c>
      <c r="S1004" s="687">
        <f>'18. Газпром нефть'!Y69</f>
        <v>0</v>
      </c>
      <c r="T1004" s="687">
        <f>IFERROR(S1004-R1004,"-")</f>
        <v>0</v>
      </c>
      <c r="U1004" s="688" t="str">
        <f>IFERROR(S1004/R1004,"-")</f>
        <v>-</v>
      </c>
      <c r="V1004" s="687">
        <f>'18. Газпром нефть'!AC69</f>
        <v>0</v>
      </c>
      <c r="W1004" s="687">
        <f>'18. Газпром нефть'!AE69</f>
        <v>0</v>
      </c>
      <c r="X1004" s="687">
        <f>IFERROR(W1004-V1004,"-")</f>
        <v>0</v>
      </c>
      <c r="Y1004" s="688" t="str">
        <f>IFERROR(W1004/V1004,"-")</f>
        <v>-</v>
      </c>
      <c r="Z1004" s="687">
        <f>'18. Газпром нефть'!AI69</f>
        <v>0</v>
      </c>
      <c r="AA1004" s="687">
        <f>'18. Газпром нефть'!AK69</f>
        <v>0</v>
      </c>
      <c r="AB1004" s="687">
        <f>IFERROR(AA1004-Z1004,"-")</f>
        <v>0</v>
      </c>
      <c r="AC1004" s="688" t="str">
        <f>IFERROR(AA1004/Z1004,"-")</f>
        <v>-</v>
      </c>
      <c r="AD1004" s="687">
        <f t="shared" si="2010"/>
        <v>0</v>
      </c>
      <c r="AE1004" s="687">
        <f t="shared" si="2010"/>
        <v>0</v>
      </c>
      <c r="AF1004" s="687">
        <f>IFERROR(AE1004-AD1004,"-")</f>
        <v>0</v>
      </c>
      <c r="AG1004" s="688" t="str">
        <f>IFERROR(AE1004/AD1004,"-")</f>
        <v>-</v>
      </c>
      <c r="AH1004" s="687">
        <f>'18. Газпром нефть'!AU69</f>
        <v>0</v>
      </c>
      <c r="AI1004" s="687">
        <f>'18. Газпром нефть'!AW69</f>
        <v>0</v>
      </c>
      <c r="AJ1004" s="687">
        <f>IFERROR(AI1004-AH1004,"-")</f>
        <v>0</v>
      </c>
      <c r="AK1004" s="688" t="str">
        <f>IFERROR(AI1004/AH1004,"-")</f>
        <v>-</v>
      </c>
      <c r="AL1004" s="687">
        <f>'18. Газпром нефть'!BA69</f>
        <v>0</v>
      </c>
      <c r="AM1004" s="687">
        <f>'18. Газпром нефть'!BC69</f>
        <v>0</v>
      </c>
      <c r="AN1004" s="687">
        <f>IFERROR(AM1004-AL1004,"-")</f>
        <v>0</v>
      </c>
      <c r="AO1004" s="688" t="str">
        <f>IFERROR(AM1004/AL1004,"-")</f>
        <v>-</v>
      </c>
      <c r="AP1004" s="687">
        <f>'18. Газпром нефть'!BG69</f>
        <v>0</v>
      </c>
      <c r="AQ1004" s="687">
        <f>'18. Газпром нефть'!BI69</f>
        <v>0</v>
      </c>
      <c r="AR1004" s="687">
        <f>IFERROR(AQ1004-AP1004,"-")</f>
        <v>0</v>
      </c>
      <c r="AS1004" s="688" t="str">
        <f>IFERROR(AQ1004/AP1004,"-")</f>
        <v>-</v>
      </c>
      <c r="AT1004" s="687">
        <f t="shared" si="2011"/>
        <v>0</v>
      </c>
      <c r="AU1004" s="687">
        <f t="shared" si="2011"/>
        <v>0</v>
      </c>
      <c r="AV1004" s="687">
        <f>IFERROR(AU1004-AT1004,"-")</f>
        <v>0</v>
      </c>
      <c r="AW1004" s="688" t="str">
        <f>IFERROR(AU1004/AT1004,"-")</f>
        <v>-</v>
      </c>
      <c r="AX1004" s="687">
        <f>'18. Газпром нефть'!BS69</f>
        <v>0</v>
      </c>
      <c r="AY1004" s="687">
        <f>'18. Газпром нефть'!BU69</f>
        <v>0</v>
      </c>
      <c r="AZ1004" s="687">
        <f>IFERROR(AY1004-AX1004,"-")</f>
        <v>0</v>
      </c>
      <c r="BA1004" s="688" t="str">
        <f>IFERROR(AY1004/AX1004,"-")</f>
        <v>-</v>
      </c>
      <c r="BB1004" s="687">
        <f>'18. Газпром нефть'!BY69</f>
        <v>0</v>
      </c>
      <c r="BC1004" s="687">
        <f>'18. Газпром нефть'!CA69</f>
        <v>0</v>
      </c>
      <c r="BD1004" s="687">
        <f>IFERROR(BC1004-BB1004,"-")</f>
        <v>0</v>
      </c>
      <c r="BE1004" s="688" t="str">
        <f>IFERROR(BC1004/BB1004,"-")</f>
        <v>-</v>
      </c>
      <c r="BF1004" s="687">
        <f>'18. Газпром нефть'!CE69</f>
        <v>0</v>
      </c>
      <c r="BG1004" s="687">
        <f>'18. Газпром нефть'!CG69</f>
        <v>0</v>
      </c>
      <c r="BH1004" s="687">
        <f>IFERROR(BG1004-BF1004,"-")</f>
        <v>0</v>
      </c>
      <c r="BI1004" s="688" t="str">
        <f>IFERROR(BG1004/BF1004,"-")</f>
        <v>-</v>
      </c>
      <c r="BJ1004" s="687">
        <f t="shared" si="2012"/>
        <v>0</v>
      </c>
      <c r="BK1004" s="687">
        <f t="shared" si="2012"/>
        <v>0</v>
      </c>
      <c r="BL1004" s="687">
        <f>IFERROR(BK1004-BJ1004,"-")</f>
        <v>0</v>
      </c>
      <c r="BM1004" s="688" t="str">
        <f>IFERROR(BK1004/BJ1004,"-")</f>
        <v>-</v>
      </c>
      <c r="BN1004" s="687">
        <f>'18. Газпром нефть'!CQ69</f>
        <v>0</v>
      </c>
      <c r="BO1004" s="687">
        <f>'18. Газпром нефть'!CS69</f>
        <v>0</v>
      </c>
      <c r="BP1004" s="687">
        <f>IFERROR(BO1004-BN1004,"-")</f>
        <v>0</v>
      </c>
      <c r="BQ1004" s="688" t="str">
        <f>IFERROR(BO1004/BN1004,"-")</f>
        <v>-</v>
      </c>
      <c r="BR1004" s="687">
        <f>'18. Газпром нефть'!CW69</f>
        <v>0</v>
      </c>
      <c r="BS1004" s="687">
        <f>'18. Газпром нефть'!CY69</f>
        <v>0</v>
      </c>
      <c r="BT1004" s="687">
        <f>IFERROR(BS1004-BR1004,"-")</f>
        <v>0</v>
      </c>
      <c r="BU1004" s="688" t="str">
        <f>IFERROR(BS1004/BR1004,"-")</f>
        <v>-</v>
      </c>
      <c r="BV1004" s="687">
        <f>'18. Газпром нефть'!DC69</f>
        <v>0</v>
      </c>
      <c r="BW1004" s="687">
        <f>'18. Газпром нефть'!DE69</f>
        <v>0</v>
      </c>
      <c r="BX1004" s="687">
        <f>IFERROR(BW1004-BV1004,"-")</f>
        <v>0</v>
      </c>
      <c r="BY1004" s="688" t="str">
        <f>IFERROR(BW1004/BV1004,"-")</f>
        <v>-</v>
      </c>
    </row>
    <row r="1005" spans="2:77" ht="20.100000000000001" customHeight="1">
      <c r="C1005" s="451" t="s">
        <v>1022</v>
      </c>
      <c r="D1005" s="528"/>
      <c r="E1005" s="528"/>
      <c r="F1005" s="529"/>
      <c r="G1005" s="530" t="s">
        <v>1071</v>
      </c>
      <c r="H1005" s="530"/>
      <c r="I1005" s="691" t="s">
        <v>883</v>
      </c>
      <c r="J1005" s="687">
        <f t="shared" si="2008"/>
        <v>0</v>
      </c>
      <c r="K1005" s="687">
        <f t="shared" si="2008"/>
        <v>0</v>
      </c>
      <c r="L1005" s="687">
        <f>IFERROR(K1005-J1005,"-")</f>
        <v>0</v>
      </c>
      <c r="M1005" s="688" t="str">
        <f>IFERROR(K1005/J1005,"-")</f>
        <v>-</v>
      </c>
      <c r="N1005" s="687">
        <f t="shared" si="2009"/>
        <v>0</v>
      </c>
      <c r="O1005" s="687">
        <f t="shared" si="2009"/>
        <v>0</v>
      </c>
      <c r="P1005" s="687">
        <f>IFERROR(O1005-N1005,"-")</f>
        <v>0</v>
      </c>
      <c r="Q1005" s="688" t="str">
        <f>IFERROR(O1005/N1005,"-")</f>
        <v>-</v>
      </c>
      <c r="R1005" s="687">
        <f>'18. Газпром нефть'!W70</f>
        <v>0</v>
      </c>
      <c r="S1005" s="687">
        <f>'18. Газпром нефть'!Y70</f>
        <v>0</v>
      </c>
      <c r="T1005" s="687">
        <f>IFERROR(S1005-R1005,"-")</f>
        <v>0</v>
      </c>
      <c r="U1005" s="688" t="str">
        <f>IFERROR(S1005/R1005,"-")</f>
        <v>-</v>
      </c>
      <c r="V1005" s="687">
        <f>'18. Газпром нефть'!AC70</f>
        <v>0</v>
      </c>
      <c r="W1005" s="687">
        <f>'18. Газпром нефть'!AE70</f>
        <v>0</v>
      </c>
      <c r="X1005" s="687">
        <f>IFERROR(W1005-V1005,"-")</f>
        <v>0</v>
      </c>
      <c r="Y1005" s="688" t="str">
        <f>IFERROR(W1005/V1005,"-")</f>
        <v>-</v>
      </c>
      <c r="Z1005" s="687">
        <f>'18. Газпром нефть'!AI70</f>
        <v>0</v>
      </c>
      <c r="AA1005" s="687">
        <f>'18. Газпром нефть'!AK70</f>
        <v>0</v>
      </c>
      <c r="AB1005" s="687">
        <f>IFERROR(AA1005-Z1005,"-")</f>
        <v>0</v>
      </c>
      <c r="AC1005" s="688" t="str">
        <f>IFERROR(AA1005/Z1005,"-")</f>
        <v>-</v>
      </c>
      <c r="AD1005" s="687">
        <f t="shared" si="2010"/>
        <v>0</v>
      </c>
      <c r="AE1005" s="687">
        <f t="shared" si="2010"/>
        <v>0</v>
      </c>
      <c r="AF1005" s="687">
        <f>IFERROR(AE1005-AD1005,"-")</f>
        <v>0</v>
      </c>
      <c r="AG1005" s="688" t="str">
        <f>IFERROR(AE1005/AD1005,"-")</f>
        <v>-</v>
      </c>
      <c r="AH1005" s="687">
        <f>'18. Газпром нефть'!AU70</f>
        <v>0</v>
      </c>
      <c r="AI1005" s="687">
        <f>'18. Газпром нефть'!AW70</f>
        <v>0</v>
      </c>
      <c r="AJ1005" s="687">
        <f>IFERROR(AI1005-AH1005,"-")</f>
        <v>0</v>
      </c>
      <c r="AK1005" s="688" t="str">
        <f>IFERROR(AI1005/AH1005,"-")</f>
        <v>-</v>
      </c>
      <c r="AL1005" s="687">
        <f>'18. Газпром нефть'!BA70</f>
        <v>0</v>
      </c>
      <c r="AM1005" s="687">
        <f>'18. Газпром нефть'!BC70</f>
        <v>0</v>
      </c>
      <c r="AN1005" s="687">
        <f>IFERROR(AM1005-AL1005,"-")</f>
        <v>0</v>
      </c>
      <c r="AO1005" s="688" t="str">
        <f>IFERROR(AM1005/AL1005,"-")</f>
        <v>-</v>
      </c>
      <c r="AP1005" s="687">
        <f>'18. Газпром нефть'!BG70</f>
        <v>0</v>
      </c>
      <c r="AQ1005" s="687">
        <f>'18. Газпром нефть'!BI70</f>
        <v>0</v>
      </c>
      <c r="AR1005" s="687">
        <f>IFERROR(AQ1005-AP1005,"-")</f>
        <v>0</v>
      </c>
      <c r="AS1005" s="688" t="str">
        <f>IFERROR(AQ1005/AP1005,"-")</f>
        <v>-</v>
      </c>
      <c r="AT1005" s="687">
        <f t="shared" si="2011"/>
        <v>0</v>
      </c>
      <c r="AU1005" s="687">
        <f t="shared" si="2011"/>
        <v>0</v>
      </c>
      <c r="AV1005" s="687">
        <f>IFERROR(AU1005-AT1005,"-")</f>
        <v>0</v>
      </c>
      <c r="AW1005" s="688" t="str">
        <f>IFERROR(AU1005/AT1005,"-")</f>
        <v>-</v>
      </c>
      <c r="AX1005" s="687">
        <f>'18. Газпром нефть'!BS70</f>
        <v>0</v>
      </c>
      <c r="AY1005" s="687">
        <f>'18. Газпром нефть'!BU70</f>
        <v>0</v>
      </c>
      <c r="AZ1005" s="687">
        <f>IFERROR(AY1005-AX1005,"-")</f>
        <v>0</v>
      </c>
      <c r="BA1005" s="688" t="str">
        <f>IFERROR(AY1005/AX1005,"-")</f>
        <v>-</v>
      </c>
      <c r="BB1005" s="687">
        <f>'18. Газпром нефть'!BY70</f>
        <v>0</v>
      </c>
      <c r="BC1005" s="687">
        <f>'18. Газпром нефть'!CA70</f>
        <v>0</v>
      </c>
      <c r="BD1005" s="687">
        <f>IFERROR(BC1005-BB1005,"-")</f>
        <v>0</v>
      </c>
      <c r="BE1005" s="688" t="str">
        <f>IFERROR(BC1005/BB1005,"-")</f>
        <v>-</v>
      </c>
      <c r="BF1005" s="687">
        <f>'18. Газпром нефть'!CE70</f>
        <v>0</v>
      </c>
      <c r="BG1005" s="687">
        <f>'18. Газпром нефть'!CG70</f>
        <v>0</v>
      </c>
      <c r="BH1005" s="687">
        <f>IFERROR(BG1005-BF1005,"-")</f>
        <v>0</v>
      </c>
      <c r="BI1005" s="688" t="str">
        <f>IFERROR(BG1005/BF1005,"-")</f>
        <v>-</v>
      </c>
      <c r="BJ1005" s="687">
        <f t="shared" si="2012"/>
        <v>0</v>
      </c>
      <c r="BK1005" s="687">
        <f t="shared" si="2012"/>
        <v>0</v>
      </c>
      <c r="BL1005" s="687">
        <f>IFERROR(BK1005-BJ1005,"-")</f>
        <v>0</v>
      </c>
      <c r="BM1005" s="688" t="str">
        <f>IFERROR(BK1005/BJ1005,"-")</f>
        <v>-</v>
      </c>
      <c r="BN1005" s="687">
        <f>'18. Газпром нефть'!CQ70</f>
        <v>0</v>
      </c>
      <c r="BO1005" s="687">
        <f>'18. Газпром нефть'!CS70</f>
        <v>0</v>
      </c>
      <c r="BP1005" s="687">
        <f>IFERROR(BO1005-BN1005,"-")</f>
        <v>0</v>
      </c>
      <c r="BQ1005" s="688" t="str">
        <f>IFERROR(BO1005/BN1005,"-")</f>
        <v>-</v>
      </c>
      <c r="BR1005" s="687">
        <f>'18. Газпром нефть'!CW70</f>
        <v>0</v>
      </c>
      <c r="BS1005" s="687">
        <f>'18. Газпром нефть'!CY70</f>
        <v>0</v>
      </c>
      <c r="BT1005" s="687">
        <f>IFERROR(BS1005-BR1005,"-")</f>
        <v>0</v>
      </c>
      <c r="BU1005" s="688" t="str">
        <f>IFERROR(BS1005/BR1005,"-")</f>
        <v>-</v>
      </c>
      <c r="BV1005" s="687">
        <f>'18. Газпром нефть'!DC70</f>
        <v>0</v>
      </c>
      <c r="BW1005" s="687">
        <f>'18. Газпром нефть'!DE70</f>
        <v>0</v>
      </c>
      <c r="BX1005" s="687">
        <f>IFERROR(BW1005-BV1005,"-")</f>
        <v>0</v>
      </c>
      <c r="BY1005" s="688" t="str">
        <f>IFERROR(BW1005/BV1005,"-")</f>
        <v>-</v>
      </c>
    </row>
    <row r="1006" spans="2:77" ht="20.100000000000001" customHeight="1">
      <c r="B1006" s="591" t="s">
        <v>1072</v>
      </c>
      <c r="C1006" s="448" t="s">
        <v>1073</v>
      </c>
      <c r="D1006" s="528"/>
      <c r="E1006" s="528"/>
      <c r="F1006" s="529"/>
      <c r="G1006" s="530"/>
      <c r="H1006" s="530"/>
      <c r="I1006" s="446"/>
      <c r="J1006" s="681"/>
      <c r="K1006" s="681"/>
      <c r="L1006" s="681"/>
      <c r="M1006" s="681"/>
      <c r="N1006" s="681"/>
      <c r="O1006" s="681"/>
      <c r="P1006" s="681"/>
      <c r="Q1006" s="681"/>
      <c r="R1006" s="681"/>
      <c r="S1006" s="681"/>
      <c r="T1006" s="681"/>
      <c r="U1006" s="681"/>
      <c r="V1006" s="681"/>
      <c r="W1006" s="681"/>
      <c r="X1006" s="681"/>
      <c r="Y1006" s="681"/>
      <c r="Z1006" s="681"/>
      <c r="AA1006" s="681"/>
      <c r="AB1006" s="681"/>
      <c r="AC1006" s="681"/>
      <c r="AD1006" s="681"/>
      <c r="AE1006" s="681"/>
      <c r="AF1006" s="681"/>
      <c r="AG1006" s="681"/>
      <c r="AH1006" s="681"/>
      <c r="AI1006" s="681"/>
      <c r="AJ1006" s="681"/>
      <c r="AK1006" s="681"/>
      <c r="AL1006" s="681"/>
      <c r="AM1006" s="681"/>
      <c r="AN1006" s="681"/>
      <c r="AO1006" s="681"/>
      <c r="AP1006" s="681"/>
      <c r="AQ1006" s="681"/>
      <c r="AR1006" s="681"/>
      <c r="AS1006" s="681"/>
      <c r="AT1006" s="681"/>
      <c r="AU1006" s="681"/>
      <c r="AV1006" s="681"/>
      <c r="AW1006" s="681"/>
      <c r="AX1006" s="681"/>
      <c r="AY1006" s="681"/>
      <c r="AZ1006" s="681"/>
      <c r="BA1006" s="681"/>
      <c r="BB1006" s="681"/>
      <c r="BC1006" s="681"/>
      <c r="BD1006" s="681"/>
      <c r="BE1006" s="681"/>
      <c r="BF1006" s="681"/>
      <c r="BG1006" s="681"/>
      <c r="BH1006" s="681"/>
      <c r="BI1006" s="681"/>
      <c r="BJ1006" s="681"/>
      <c r="BK1006" s="681"/>
      <c r="BL1006" s="681"/>
      <c r="BM1006" s="681"/>
      <c r="BN1006" s="681"/>
      <c r="BO1006" s="681"/>
      <c r="BP1006" s="681"/>
      <c r="BQ1006" s="681"/>
      <c r="BR1006" s="681"/>
      <c r="BS1006" s="681"/>
      <c r="BT1006" s="681"/>
      <c r="BU1006" s="681"/>
      <c r="BV1006" s="681"/>
      <c r="BW1006" s="681"/>
      <c r="BX1006" s="681"/>
      <c r="BY1006" s="681"/>
    </row>
    <row r="1007" spans="2:77" ht="20.100000000000001" customHeight="1">
      <c r="C1007" s="451" t="s">
        <v>1018</v>
      </c>
      <c r="D1007" s="528"/>
      <c r="E1007" s="528"/>
      <c r="F1007" s="529"/>
      <c r="G1007" s="530" t="s">
        <v>1074</v>
      </c>
      <c r="H1007" s="530"/>
      <c r="I1007" s="691" t="s">
        <v>883</v>
      </c>
      <c r="J1007" s="687">
        <f t="shared" ref="J1007:K1009" si="2013">N1007+AD1007+AT1007+BJ1007</f>
        <v>0</v>
      </c>
      <c r="K1007" s="687">
        <f t="shared" si="2013"/>
        <v>0</v>
      </c>
      <c r="L1007" s="687">
        <f>IFERROR(K1007-J1007,"-")</f>
        <v>0</v>
      </c>
      <c r="M1007" s="688" t="str">
        <f>IFERROR(K1007/J1007,"-")</f>
        <v>-</v>
      </c>
      <c r="N1007" s="687">
        <f t="shared" ref="N1007:O1009" si="2014">R1007+V1007+Z1007</f>
        <v>0</v>
      </c>
      <c r="O1007" s="687">
        <f t="shared" si="2014"/>
        <v>0</v>
      </c>
      <c r="P1007" s="687">
        <f>IFERROR(O1007-N1007,"-")</f>
        <v>0</v>
      </c>
      <c r="Q1007" s="688" t="str">
        <f>IFERROR(O1007/N1007,"-")</f>
        <v>-</v>
      </c>
      <c r="R1007" s="687">
        <f>'18. Газпром нефть'!W73</f>
        <v>0</v>
      </c>
      <c r="S1007" s="687">
        <f>'18. Газпром нефть'!Y73</f>
        <v>0</v>
      </c>
      <c r="T1007" s="687">
        <f>IFERROR(S1007-R1007,"-")</f>
        <v>0</v>
      </c>
      <c r="U1007" s="688" t="str">
        <f>IFERROR(S1007/R1007,"-")</f>
        <v>-</v>
      </c>
      <c r="V1007" s="687">
        <f>'18. Газпром нефть'!AC73</f>
        <v>0</v>
      </c>
      <c r="W1007" s="687">
        <f>'18. Газпром нефть'!AE73</f>
        <v>0</v>
      </c>
      <c r="X1007" s="687">
        <f>IFERROR(W1007-V1007,"-")</f>
        <v>0</v>
      </c>
      <c r="Y1007" s="688" t="str">
        <f>IFERROR(W1007/V1007,"-")</f>
        <v>-</v>
      </c>
      <c r="Z1007" s="687">
        <f>'18. Газпром нефть'!AI73</f>
        <v>0</v>
      </c>
      <c r="AA1007" s="687">
        <f>'18. Газпром нефть'!AK73</f>
        <v>0</v>
      </c>
      <c r="AB1007" s="687">
        <f>IFERROR(AA1007-Z1007,"-")</f>
        <v>0</v>
      </c>
      <c r="AC1007" s="688" t="str">
        <f>IFERROR(AA1007/Z1007,"-")</f>
        <v>-</v>
      </c>
      <c r="AD1007" s="687">
        <f t="shared" ref="AD1007:AE1009" si="2015">AH1007+AL1007+AP1007</f>
        <v>0</v>
      </c>
      <c r="AE1007" s="687">
        <f t="shared" si="2015"/>
        <v>0</v>
      </c>
      <c r="AF1007" s="687">
        <f>IFERROR(AE1007-AD1007,"-")</f>
        <v>0</v>
      </c>
      <c r="AG1007" s="688" t="str">
        <f>IFERROR(AE1007/AD1007,"-")</f>
        <v>-</v>
      </c>
      <c r="AH1007" s="687">
        <f>'18. Газпром нефть'!AU73</f>
        <v>0</v>
      </c>
      <c r="AI1007" s="687">
        <f>'18. Газпром нефть'!AW73</f>
        <v>0</v>
      </c>
      <c r="AJ1007" s="687">
        <f>IFERROR(AI1007-AH1007,"-")</f>
        <v>0</v>
      </c>
      <c r="AK1007" s="688" t="str">
        <f>IFERROR(AI1007/AH1007,"-")</f>
        <v>-</v>
      </c>
      <c r="AL1007" s="687">
        <f>'18. Газпром нефть'!BA73</f>
        <v>0</v>
      </c>
      <c r="AM1007" s="687">
        <f>'18. Газпром нефть'!BC73</f>
        <v>0</v>
      </c>
      <c r="AN1007" s="687">
        <f>IFERROR(AM1007-AL1007,"-")</f>
        <v>0</v>
      </c>
      <c r="AO1007" s="688" t="str">
        <f>IFERROR(AM1007/AL1007,"-")</f>
        <v>-</v>
      </c>
      <c r="AP1007" s="687">
        <f>'18. Газпром нефть'!BG73</f>
        <v>0</v>
      </c>
      <c r="AQ1007" s="687">
        <f>'18. Газпром нефть'!BI73</f>
        <v>0</v>
      </c>
      <c r="AR1007" s="687">
        <f>IFERROR(AQ1007-AP1007,"-")</f>
        <v>0</v>
      </c>
      <c r="AS1007" s="688" t="str">
        <f>IFERROR(AQ1007/AP1007,"-")</f>
        <v>-</v>
      </c>
      <c r="AT1007" s="687">
        <f t="shared" ref="AT1007:AU1009" si="2016">AX1007+BB1007+BF1007</f>
        <v>0</v>
      </c>
      <c r="AU1007" s="687">
        <f t="shared" si="2016"/>
        <v>0</v>
      </c>
      <c r="AV1007" s="687">
        <f>IFERROR(AU1007-AT1007,"-")</f>
        <v>0</v>
      </c>
      <c r="AW1007" s="688" t="str">
        <f>IFERROR(AU1007/AT1007,"-")</f>
        <v>-</v>
      </c>
      <c r="AX1007" s="687">
        <f>'18. Газпром нефть'!BS73</f>
        <v>0</v>
      </c>
      <c r="AY1007" s="687">
        <f>'18. Газпром нефть'!BU73</f>
        <v>0</v>
      </c>
      <c r="AZ1007" s="687">
        <f>IFERROR(AY1007-AX1007,"-")</f>
        <v>0</v>
      </c>
      <c r="BA1007" s="688" t="str">
        <f>IFERROR(AY1007/AX1007,"-")</f>
        <v>-</v>
      </c>
      <c r="BB1007" s="687">
        <f>'18. Газпром нефть'!BY73</f>
        <v>0</v>
      </c>
      <c r="BC1007" s="687">
        <f>'18. Газпром нефть'!CA73</f>
        <v>0</v>
      </c>
      <c r="BD1007" s="687">
        <f>IFERROR(BC1007-BB1007,"-")</f>
        <v>0</v>
      </c>
      <c r="BE1007" s="688" t="str">
        <f>IFERROR(BC1007/BB1007,"-")</f>
        <v>-</v>
      </c>
      <c r="BF1007" s="687">
        <f>'18. Газпром нефть'!CE73</f>
        <v>0</v>
      </c>
      <c r="BG1007" s="687">
        <f>'18. Газпром нефть'!CG73</f>
        <v>0</v>
      </c>
      <c r="BH1007" s="687">
        <f>IFERROR(BG1007-BF1007,"-")</f>
        <v>0</v>
      </c>
      <c r="BI1007" s="688" t="str">
        <f>IFERROR(BG1007/BF1007,"-")</f>
        <v>-</v>
      </c>
      <c r="BJ1007" s="687">
        <f t="shared" ref="BJ1007:BK1009" si="2017">BN1007+BR1007+BV1007</f>
        <v>0</v>
      </c>
      <c r="BK1007" s="687">
        <f t="shared" si="2017"/>
        <v>0</v>
      </c>
      <c r="BL1007" s="687">
        <f>IFERROR(BK1007-BJ1007,"-")</f>
        <v>0</v>
      </c>
      <c r="BM1007" s="688" t="str">
        <f>IFERROR(BK1007/BJ1007,"-")</f>
        <v>-</v>
      </c>
      <c r="BN1007" s="687">
        <f>'18. Газпром нефть'!CQ73</f>
        <v>0</v>
      </c>
      <c r="BO1007" s="687">
        <f>'18. Газпром нефть'!CS73</f>
        <v>0</v>
      </c>
      <c r="BP1007" s="687">
        <f>IFERROR(BO1007-BN1007,"-")</f>
        <v>0</v>
      </c>
      <c r="BQ1007" s="688" t="str">
        <f>IFERROR(BO1007/BN1007,"-")</f>
        <v>-</v>
      </c>
      <c r="BR1007" s="687">
        <f>'18. Газпром нефть'!CW73</f>
        <v>0</v>
      </c>
      <c r="BS1007" s="687">
        <f>'18. Газпром нефть'!CY73</f>
        <v>0</v>
      </c>
      <c r="BT1007" s="687">
        <f>IFERROR(BS1007-BR1007,"-")</f>
        <v>0</v>
      </c>
      <c r="BU1007" s="688" t="str">
        <f>IFERROR(BS1007/BR1007,"-")</f>
        <v>-</v>
      </c>
      <c r="BV1007" s="687">
        <f>'18. Газпром нефть'!DC73</f>
        <v>0</v>
      </c>
      <c r="BW1007" s="687">
        <f>'18. Газпром нефть'!DE73</f>
        <v>0</v>
      </c>
      <c r="BX1007" s="687">
        <f>IFERROR(BW1007-BV1007,"-")</f>
        <v>0</v>
      </c>
      <c r="BY1007" s="688" t="str">
        <f>IFERROR(BW1007/BV1007,"-")</f>
        <v>-</v>
      </c>
    </row>
    <row r="1008" spans="2:77" ht="20.100000000000001" customHeight="1">
      <c r="C1008" s="451" t="s">
        <v>1020</v>
      </c>
      <c r="D1008" s="528"/>
      <c r="E1008" s="528"/>
      <c r="F1008" s="529"/>
      <c r="G1008" s="530" t="s">
        <v>1075</v>
      </c>
      <c r="H1008" s="530"/>
      <c r="I1008" s="691" t="s">
        <v>883</v>
      </c>
      <c r="J1008" s="687">
        <f t="shared" si="2013"/>
        <v>0</v>
      </c>
      <c r="K1008" s="687">
        <f t="shared" si="2013"/>
        <v>0</v>
      </c>
      <c r="L1008" s="687">
        <f>IFERROR(K1008-J1008,"-")</f>
        <v>0</v>
      </c>
      <c r="M1008" s="688" t="str">
        <f>IFERROR(K1008/J1008,"-")</f>
        <v>-</v>
      </c>
      <c r="N1008" s="687">
        <f t="shared" si="2014"/>
        <v>0</v>
      </c>
      <c r="O1008" s="687">
        <f t="shared" si="2014"/>
        <v>0</v>
      </c>
      <c r="P1008" s="687">
        <f>IFERROR(O1008-N1008,"-")</f>
        <v>0</v>
      </c>
      <c r="Q1008" s="688" t="str">
        <f>IFERROR(O1008/N1008,"-")</f>
        <v>-</v>
      </c>
      <c r="R1008" s="687">
        <f>'18. Газпром нефть'!W74</f>
        <v>0</v>
      </c>
      <c r="S1008" s="687">
        <f>'18. Газпром нефть'!Y74</f>
        <v>0</v>
      </c>
      <c r="T1008" s="687">
        <f>IFERROR(S1008-R1008,"-")</f>
        <v>0</v>
      </c>
      <c r="U1008" s="688" t="str">
        <f>IFERROR(S1008/R1008,"-")</f>
        <v>-</v>
      </c>
      <c r="V1008" s="687">
        <f>'18. Газпром нефть'!AC74</f>
        <v>0</v>
      </c>
      <c r="W1008" s="687">
        <f>'18. Газпром нефть'!AE74</f>
        <v>0</v>
      </c>
      <c r="X1008" s="687">
        <f>IFERROR(W1008-V1008,"-")</f>
        <v>0</v>
      </c>
      <c r="Y1008" s="688" t="str">
        <f>IFERROR(W1008/V1008,"-")</f>
        <v>-</v>
      </c>
      <c r="Z1008" s="687">
        <f>'18. Газпром нефть'!AI74</f>
        <v>0</v>
      </c>
      <c r="AA1008" s="687">
        <f>'18. Газпром нефть'!AK74</f>
        <v>0</v>
      </c>
      <c r="AB1008" s="687">
        <f>IFERROR(AA1008-Z1008,"-")</f>
        <v>0</v>
      </c>
      <c r="AC1008" s="688" t="str">
        <f>IFERROR(AA1008/Z1008,"-")</f>
        <v>-</v>
      </c>
      <c r="AD1008" s="687">
        <f t="shared" si="2015"/>
        <v>0</v>
      </c>
      <c r="AE1008" s="687">
        <f t="shared" si="2015"/>
        <v>0</v>
      </c>
      <c r="AF1008" s="687">
        <f>IFERROR(AE1008-AD1008,"-")</f>
        <v>0</v>
      </c>
      <c r="AG1008" s="688" t="str">
        <f>IFERROR(AE1008/AD1008,"-")</f>
        <v>-</v>
      </c>
      <c r="AH1008" s="687">
        <f>'18. Газпром нефть'!AU74</f>
        <v>0</v>
      </c>
      <c r="AI1008" s="687">
        <f>'18. Газпром нефть'!AW74</f>
        <v>0</v>
      </c>
      <c r="AJ1008" s="687">
        <f>IFERROR(AI1008-AH1008,"-")</f>
        <v>0</v>
      </c>
      <c r="AK1008" s="688" t="str">
        <f>IFERROR(AI1008/AH1008,"-")</f>
        <v>-</v>
      </c>
      <c r="AL1008" s="687">
        <f>'18. Газпром нефть'!BA74</f>
        <v>0</v>
      </c>
      <c r="AM1008" s="687">
        <f>'18. Газпром нефть'!BC74</f>
        <v>0</v>
      </c>
      <c r="AN1008" s="687">
        <f>IFERROR(AM1008-AL1008,"-")</f>
        <v>0</v>
      </c>
      <c r="AO1008" s="688" t="str">
        <f>IFERROR(AM1008/AL1008,"-")</f>
        <v>-</v>
      </c>
      <c r="AP1008" s="687">
        <f>'18. Газпром нефть'!BG74</f>
        <v>0</v>
      </c>
      <c r="AQ1008" s="687">
        <f>'18. Газпром нефть'!BI74</f>
        <v>0</v>
      </c>
      <c r="AR1008" s="687">
        <f>IFERROR(AQ1008-AP1008,"-")</f>
        <v>0</v>
      </c>
      <c r="AS1008" s="688" t="str">
        <f>IFERROR(AQ1008/AP1008,"-")</f>
        <v>-</v>
      </c>
      <c r="AT1008" s="687">
        <f t="shared" si="2016"/>
        <v>0</v>
      </c>
      <c r="AU1008" s="687">
        <f t="shared" si="2016"/>
        <v>0</v>
      </c>
      <c r="AV1008" s="687">
        <f>IFERROR(AU1008-AT1008,"-")</f>
        <v>0</v>
      </c>
      <c r="AW1008" s="688" t="str">
        <f>IFERROR(AU1008/AT1008,"-")</f>
        <v>-</v>
      </c>
      <c r="AX1008" s="687">
        <f>'18. Газпром нефть'!BS74</f>
        <v>0</v>
      </c>
      <c r="AY1008" s="687">
        <f>'18. Газпром нефть'!BU74</f>
        <v>0</v>
      </c>
      <c r="AZ1008" s="687">
        <f>IFERROR(AY1008-AX1008,"-")</f>
        <v>0</v>
      </c>
      <c r="BA1008" s="688" t="str">
        <f>IFERROR(AY1008/AX1008,"-")</f>
        <v>-</v>
      </c>
      <c r="BB1008" s="687">
        <f>'18. Газпром нефть'!BY74</f>
        <v>0</v>
      </c>
      <c r="BC1008" s="687">
        <f>'18. Газпром нефть'!CA74</f>
        <v>0</v>
      </c>
      <c r="BD1008" s="687">
        <f>IFERROR(BC1008-BB1008,"-")</f>
        <v>0</v>
      </c>
      <c r="BE1008" s="688" t="str">
        <f>IFERROR(BC1008/BB1008,"-")</f>
        <v>-</v>
      </c>
      <c r="BF1008" s="687">
        <f>'18. Газпром нефть'!CE74</f>
        <v>0</v>
      </c>
      <c r="BG1008" s="687">
        <f>'18. Газпром нефть'!CG74</f>
        <v>0</v>
      </c>
      <c r="BH1008" s="687">
        <f>IFERROR(BG1008-BF1008,"-")</f>
        <v>0</v>
      </c>
      <c r="BI1008" s="688" t="str">
        <f>IFERROR(BG1008/BF1008,"-")</f>
        <v>-</v>
      </c>
      <c r="BJ1008" s="687">
        <f t="shared" si="2017"/>
        <v>0</v>
      </c>
      <c r="BK1008" s="687">
        <f t="shared" si="2017"/>
        <v>0</v>
      </c>
      <c r="BL1008" s="687">
        <f>IFERROR(BK1008-BJ1008,"-")</f>
        <v>0</v>
      </c>
      <c r="BM1008" s="688" t="str">
        <f>IFERROR(BK1008/BJ1008,"-")</f>
        <v>-</v>
      </c>
      <c r="BN1008" s="687">
        <f>'18. Газпром нефть'!CQ74</f>
        <v>0</v>
      </c>
      <c r="BO1008" s="687">
        <f>'18. Газпром нефть'!CS74</f>
        <v>0</v>
      </c>
      <c r="BP1008" s="687">
        <f>IFERROR(BO1008-BN1008,"-")</f>
        <v>0</v>
      </c>
      <c r="BQ1008" s="688" t="str">
        <f>IFERROR(BO1008/BN1008,"-")</f>
        <v>-</v>
      </c>
      <c r="BR1008" s="687">
        <f>'18. Газпром нефть'!CW74</f>
        <v>0</v>
      </c>
      <c r="BS1008" s="687">
        <f>'18. Газпром нефть'!CY74</f>
        <v>0</v>
      </c>
      <c r="BT1008" s="687">
        <f>IFERROR(BS1008-BR1008,"-")</f>
        <v>0</v>
      </c>
      <c r="BU1008" s="688" t="str">
        <f>IFERROR(BS1008/BR1008,"-")</f>
        <v>-</v>
      </c>
      <c r="BV1008" s="687">
        <f>'18. Газпром нефть'!DC74</f>
        <v>0</v>
      </c>
      <c r="BW1008" s="687">
        <f>'18. Газпром нефть'!DE74</f>
        <v>0</v>
      </c>
      <c r="BX1008" s="687">
        <f>IFERROR(BW1008-BV1008,"-")</f>
        <v>0</v>
      </c>
      <c r="BY1008" s="688" t="str">
        <f>IFERROR(BW1008/BV1008,"-")</f>
        <v>-</v>
      </c>
    </row>
    <row r="1009" spans="2:77" ht="20.100000000000001" customHeight="1">
      <c r="C1009" s="451" t="s">
        <v>1022</v>
      </c>
      <c r="D1009" s="528"/>
      <c r="E1009" s="528"/>
      <c r="F1009" s="529"/>
      <c r="G1009" s="530" t="s">
        <v>1076</v>
      </c>
      <c r="H1009" s="530"/>
      <c r="I1009" s="691" t="s">
        <v>883</v>
      </c>
      <c r="J1009" s="687">
        <f t="shared" si="2013"/>
        <v>0</v>
      </c>
      <c r="K1009" s="687">
        <f t="shared" si="2013"/>
        <v>0</v>
      </c>
      <c r="L1009" s="687">
        <f>IFERROR(K1009-J1009,"-")</f>
        <v>0</v>
      </c>
      <c r="M1009" s="688" t="str">
        <f>IFERROR(K1009/J1009,"-")</f>
        <v>-</v>
      </c>
      <c r="N1009" s="687">
        <f t="shared" si="2014"/>
        <v>0</v>
      </c>
      <c r="O1009" s="687">
        <f t="shared" si="2014"/>
        <v>0</v>
      </c>
      <c r="P1009" s="687">
        <f>IFERROR(O1009-N1009,"-")</f>
        <v>0</v>
      </c>
      <c r="Q1009" s="688" t="str">
        <f>IFERROR(O1009/N1009,"-")</f>
        <v>-</v>
      </c>
      <c r="R1009" s="687">
        <f>'18. Газпром нефть'!W75</f>
        <v>0</v>
      </c>
      <c r="S1009" s="687">
        <f>'18. Газпром нефть'!Y75</f>
        <v>0</v>
      </c>
      <c r="T1009" s="687">
        <f>IFERROR(S1009-R1009,"-")</f>
        <v>0</v>
      </c>
      <c r="U1009" s="688" t="str">
        <f>IFERROR(S1009/R1009,"-")</f>
        <v>-</v>
      </c>
      <c r="V1009" s="687">
        <f>'18. Газпром нефть'!AC75</f>
        <v>0</v>
      </c>
      <c r="W1009" s="687">
        <f>'18. Газпром нефть'!AE75</f>
        <v>0</v>
      </c>
      <c r="X1009" s="687">
        <f>IFERROR(W1009-V1009,"-")</f>
        <v>0</v>
      </c>
      <c r="Y1009" s="688" t="str">
        <f>IFERROR(W1009/V1009,"-")</f>
        <v>-</v>
      </c>
      <c r="Z1009" s="687">
        <f>'18. Газпром нефть'!AI75</f>
        <v>0</v>
      </c>
      <c r="AA1009" s="687">
        <f>'18. Газпром нефть'!AK75</f>
        <v>0</v>
      </c>
      <c r="AB1009" s="687">
        <f>IFERROR(AA1009-Z1009,"-")</f>
        <v>0</v>
      </c>
      <c r="AC1009" s="688" t="str">
        <f>IFERROR(AA1009/Z1009,"-")</f>
        <v>-</v>
      </c>
      <c r="AD1009" s="687">
        <f t="shared" si="2015"/>
        <v>0</v>
      </c>
      <c r="AE1009" s="687">
        <f t="shared" si="2015"/>
        <v>0</v>
      </c>
      <c r="AF1009" s="687">
        <f>IFERROR(AE1009-AD1009,"-")</f>
        <v>0</v>
      </c>
      <c r="AG1009" s="688" t="str">
        <f>IFERROR(AE1009/AD1009,"-")</f>
        <v>-</v>
      </c>
      <c r="AH1009" s="687">
        <f>'18. Газпром нефть'!AU75</f>
        <v>0</v>
      </c>
      <c r="AI1009" s="687">
        <f>'18. Газпром нефть'!AW75</f>
        <v>0</v>
      </c>
      <c r="AJ1009" s="687">
        <f>IFERROR(AI1009-AH1009,"-")</f>
        <v>0</v>
      </c>
      <c r="AK1009" s="688" t="str">
        <f>IFERROR(AI1009/AH1009,"-")</f>
        <v>-</v>
      </c>
      <c r="AL1009" s="687">
        <f>'18. Газпром нефть'!BA75</f>
        <v>0</v>
      </c>
      <c r="AM1009" s="687">
        <f>'18. Газпром нефть'!BC75</f>
        <v>0</v>
      </c>
      <c r="AN1009" s="687">
        <f>IFERROR(AM1009-AL1009,"-")</f>
        <v>0</v>
      </c>
      <c r="AO1009" s="688" t="str">
        <f>IFERROR(AM1009/AL1009,"-")</f>
        <v>-</v>
      </c>
      <c r="AP1009" s="687">
        <f>'18. Газпром нефть'!BG75</f>
        <v>0</v>
      </c>
      <c r="AQ1009" s="687">
        <f>'18. Газпром нефть'!BI75</f>
        <v>0</v>
      </c>
      <c r="AR1009" s="687">
        <f>IFERROR(AQ1009-AP1009,"-")</f>
        <v>0</v>
      </c>
      <c r="AS1009" s="688" t="str">
        <f>IFERROR(AQ1009/AP1009,"-")</f>
        <v>-</v>
      </c>
      <c r="AT1009" s="687">
        <f t="shared" si="2016"/>
        <v>0</v>
      </c>
      <c r="AU1009" s="687">
        <f t="shared" si="2016"/>
        <v>0</v>
      </c>
      <c r="AV1009" s="687">
        <f>IFERROR(AU1009-AT1009,"-")</f>
        <v>0</v>
      </c>
      <c r="AW1009" s="688" t="str">
        <f>IFERROR(AU1009/AT1009,"-")</f>
        <v>-</v>
      </c>
      <c r="AX1009" s="687">
        <f>'18. Газпром нефть'!BS75</f>
        <v>0</v>
      </c>
      <c r="AY1009" s="687">
        <f>'18. Газпром нефть'!BU75</f>
        <v>0</v>
      </c>
      <c r="AZ1009" s="687">
        <f>IFERROR(AY1009-AX1009,"-")</f>
        <v>0</v>
      </c>
      <c r="BA1009" s="688" t="str">
        <f>IFERROR(AY1009/AX1009,"-")</f>
        <v>-</v>
      </c>
      <c r="BB1009" s="687">
        <f>'18. Газпром нефть'!BY75</f>
        <v>0</v>
      </c>
      <c r="BC1009" s="687">
        <f>'18. Газпром нефть'!CA75</f>
        <v>0</v>
      </c>
      <c r="BD1009" s="687">
        <f>IFERROR(BC1009-BB1009,"-")</f>
        <v>0</v>
      </c>
      <c r="BE1009" s="688" t="str">
        <f>IFERROR(BC1009/BB1009,"-")</f>
        <v>-</v>
      </c>
      <c r="BF1009" s="687">
        <f>'18. Газпром нефть'!CE75</f>
        <v>0</v>
      </c>
      <c r="BG1009" s="687">
        <f>'18. Газпром нефть'!CG75</f>
        <v>0</v>
      </c>
      <c r="BH1009" s="687">
        <f>IFERROR(BG1009-BF1009,"-")</f>
        <v>0</v>
      </c>
      <c r="BI1009" s="688" t="str">
        <f>IFERROR(BG1009/BF1009,"-")</f>
        <v>-</v>
      </c>
      <c r="BJ1009" s="687">
        <f t="shared" si="2017"/>
        <v>0</v>
      </c>
      <c r="BK1009" s="687">
        <f t="shared" si="2017"/>
        <v>0</v>
      </c>
      <c r="BL1009" s="687">
        <f>IFERROR(BK1009-BJ1009,"-")</f>
        <v>0</v>
      </c>
      <c r="BM1009" s="688" t="str">
        <f>IFERROR(BK1009/BJ1009,"-")</f>
        <v>-</v>
      </c>
      <c r="BN1009" s="687">
        <f>'18. Газпром нефть'!CQ75</f>
        <v>0</v>
      </c>
      <c r="BO1009" s="687">
        <f>'18. Газпром нефть'!CS75</f>
        <v>0</v>
      </c>
      <c r="BP1009" s="687">
        <f>IFERROR(BO1009-BN1009,"-")</f>
        <v>0</v>
      </c>
      <c r="BQ1009" s="688" t="str">
        <f>IFERROR(BO1009/BN1009,"-")</f>
        <v>-</v>
      </c>
      <c r="BR1009" s="687">
        <f>'18. Газпром нефть'!CW75</f>
        <v>0</v>
      </c>
      <c r="BS1009" s="687">
        <f>'18. Газпром нефть'!CY75</f>
        <v>0</v>
      </c>
      <c r="BT1009" s="687">
        <f>IFERROR(BS1009-BR1009,"-")</f>
        <v>0</v>
      </c>
      <c r="BU1009" s="688" t="str">
        <f>IFERROR(BS1009/BR1009,"-")</f>
        <v>-</v>
      </c>
      <c r="BV1009" s="687">
        <f>'18. Газпром нефть'!DC75</f>
        <v>0</v>
      </c>
      <c r="BW1009" s="687">
        <f>'18. Газпром нефть'!DE75</f>
        <v>0</v>
      </c>
      <c r="BX1009" s="687">
        <f>IFERROR(BW1009-BV1009,"-")</f>
        <v>0</v>
      </c>
      <c r="BY1009" s="688" t="str">
        <f>IFERROR(BW1009/BV1009,"-")</f>
        <v>-</v>
      </c>
    </row>
    <row r="1010" spans="2:77" ht="20.100000000000001" customHeight="1">
      <c r="B1010" s="591" t="s">
        <v>1077</v>
      </c>
      <c r="C1010" s="448" t="s">
        <v>1078</v>
      </c>
      <c r="D1010" s="528"/>
      <c r="E1010" s="528"/>
      <c r="F1010" s="529"/>
      <c r="G1010" s="530"/>
      <c r="H1010" s="530"/>
      <c r="I1010" s="446"/>
      <c r="J1010" s="681"/>
      <c r="K1010" s="681"/>
      <c r="L1010" s="681"/>
      <c r="M1010" s="681"/>
      <c r="N1010" s="681"/>
      <c r="O1010" s="681"/>
      <c r="P1010" s="681"/>
      <c r="Q1010" s="681"/>
      <c r="R1010" s="681"/>
      <c r="S1010" s="681"/>
      <c r="T1010" s="681"/>
      <c r="U1010" s="681"/>
      <c r="V1010" s="681"/>
      <c r="W1010" s="681"/>
      <c r="X1010" s="681"/>
      <c r="Y1010" s="681"/>
      <c r="Z1010" s="681"/>
      <c r="AA1010" s="681"/>
      <c r="AB1010" s="681"/>
      <c r="AC1010" s="681"/>
      <c r="AD1010" s="681"/>
      <c r="AE1010" s="681"/>
      <c r="AF1010" s="681"/>
      <c r="AG1010" s="681"/>
      <c r="AH1010" s="681"/>
      <c r="AI1010" s="681"/>
      <c r="AJ1010" s="681"/>
      <c r="AK1010" s="681"/>
      <c r="AL1010" s="681"/>
      <c r="AM1010" s="681"/>
      <c r="AN1010" s="681"/>
      <c r="AO1010" s="681"/>
      <c r="AP1010" s="681"/>
      <c r="AQ1010" s="681"/>
      <c r="AR1010" s="681"/>
      <c r="AS1010" s="681"/>
      <c r="AT1010" s="681"/>
      <c r="AU1010" s="681"/>
      <c r="AV1010" s="681"/>
      <c r="AW1010" s="681"/>
      <c r="AX1010" s="681"/>
      <c r="AY1010" s="681"/>
      <c r="AZ1010" s="681"/>
      <c r="BA1010" s="681"/>
      <c r="BB1010" s="681"/>
      <c r="BC1010" s="681"/>
      <c r="BD1010" s="681"/>
      <c r="BE1010" s="681"/>
      <c r="BF1010" s="681"/>
      <c r="BG1010" s="681"/>
      <c r="BH1010" s="681"/>
      <c r="BI1010" s="681"/>
      <c r="BJ1010" s="681"/>
      <c r="BK1010" s="681"/>
      <c r="BL1010" s="681"/>
      <c r="BM1010" s="681"/>
      <c r="BN1010" s="681"/>
      <c r="BO1010" s="681"/>
      <c r="BP1010" s="681"/>
      <c r="BQ1010" s="681"/>
      <c r="BR1010" s="681"/>
      <c r="BS1010" s="681"/>
      <c r="BT1010" s="681"/>
      <c r="BU1010" s="681"/>
      <c r="BV1010" s="681"/>
      <c r="BW1010" s="681"/>
      <c r="BX1010" s="681"/>
      <c r="BY1010" s="681"/>
    </row>
    <row r="1011" spans="2:77" ht="20.100000000000001" customHeight="1">
      <c r="C1011" s="451" t="s">
        <v>1018</v>
      </c>
      <c r="D1011" s="528"/>
      <c r="E1011" s="528"/>
      <c r="F1011" s="529"/>
      <c r="G1011" s="530" t="s">
        <v>1079</v>
      </c>
      <c r="H1011" s="530"/>
      <c r="I1011" s="691" t="s">
        <v>883</v>
      </c>
      <c r="J1011" s="687">
        <f t="shared" ref="J1011:K1013" si="2018">N1011+AD1011+AT1011+BJ1011</f>
        <v>0</v>
      </c>
      <c r="K1011" s="687">
        <f t="shared" si="2018"/>
        <v>0</v>
      </c>
      <c r="L1011" s="687">
        <f>IFERROR(K1011-J1011,"-")</f>
        <v>0</v>
      </c>
      <c r="M1011" s="688" t="str">
        <f>IFERROR(K1011/J1011,"-")</f>
        <v>-</v>
      </c>
      <c r="N1011" s="687">
        <f t="shared" ref="N1011:O1013" si="2019">R1011+V1011+Z1011</f>
        <v>0</v>
      </c>
      <c r="O1011" s="687">
        <f t="shared" si="2019"/>
        <v>0</v>
      </c>
      <c r="P1011" s="687">
        <f>IFERROR(O1011-N1011,"-")</f>
        <v>0</v>
      </c>
      <c r="Q1011" s="688" t="str">
        <f>IFERROR(O1011/N1011,"-")</f>
        <v>-</v>
      </c>
      <c r="R1011" s="687">
        <f>'18. Газпром нефть'!W78</f>
        <v>0</v>
      </c>
      <c r="S1011" s="687">
        <f>'18. Газпром нефть'!Y78</f>
        <v>0</v>
      </c>
      <c r="T1011" s="687">
        <f>IFERROR(S1011-R1011,"-")</f>
        <v>0</v>
      </c>
      <c r="U1011" s="688" t="str">
        <f>IFERROR(S1011/R1011,"-")</f>
        <v>-</v>
      </c>
      <c r="V1011" s="687">
        <f>'18. Газпром нефть'!AC78</f>
        <v>0</v>
      </c>
      <c r="W1011" s="687">
        <f>'18. Газпром нефть'!AE78</f>
        <v>0</v>
      </c>
      <c r="X1011" s="687">
        <f>IFERROR(W1011-V1011,"-")</f>
        <v>0</v>
      </c>
      <c r="Y1011" s="688" t="str">
        <f>IFERROR(W1011/V1011,"-")</f>
        <v>-</v>
      </c>
      <c r="Z1011" s="687">
        <f>'18. Газпром нефть'!AI78</f>
        <v>0</v>
      </c>
      <c r="AA1011" s="687">
        <f>'18. Газпром нефть'!AK78</f>
        <v>0</v>
      </c>
      <c r="AB1011" s="687">
        <f>IFERROR(AA1011-Z1011,"-")</f>
        <v>0</v>
      </c>
      <c r="AC1011" s="688" t="str">
        <f>IFERROR(AA1011/Z1011,"-")</f>
        <v>-</v>
      </c>
      <c r="AD1011" s="687">
        <f t="shared" ref="AD1011:AE1013" si="2020">AH1011+AL1011+AP1011</f>
        <v>0</v>
      </c>
      <c r="AE1011" s="687">
        <f t="shared" si="2020"/>
        <v>0</v>
      </c>
      <c r="AF1011" s="687">
        <f>IFERROR(AE1011-AD1011,"-")</f>
        <v>0</v>
      </c>
      <c r="AG1011" s="688" t="str">
        <f>IFERROR(AE1011/AD1011,"-")</f>
        <v>-</v>
      </c>
      <c r="AH1011" s="687">
        <f>'18. Газпром нефть'!AU78</f>
        <v>0</v>
      </c>
      <c r="AI1011" s="687">
        <f>'18. Газпром нефть'!AW78</f>
        <v>0</v>
      </c>
      <c r="AJ1011" s="687">
        <f>IFERROR(AI1011-AH1011,"-")</f>
        <v>0</v>
      </c>
      <c r="AK1011" s="688" t="str">
        <f>IFERROR(AI1011/AH1011,"-")</f>
        <v>-</v>
      </c>
      <c r="AL1011" s="687">
        <f>'18. Газпром нефть'!BA78</f>
        <v>0</v>
      </c>
      <c r="AM1011" s="687">
        <f>'18. Газпром нефть'!BC78</f>
        <v>0</v>
      </c>
      <c r="AN1011" s="687">
        <f>IFERROR(AM1011-AL1011,"-")</f>
        <v>0</v>
      </c>
      <c r="AO1011" s="688" t="str">
        <f>IFERROR(AM1011/AL1011,"-")</f>
        <v>-</v>
      </c>
      <c r="AP1011" s="687">
        <f>'18. Газпром нефть'!BG78</f>
        <v>0</v>
      </c>
      <c r="AQ1011" s="687">
        <f>'18. Газпром нефть'!BI78</f>
        <v>0</v>
      </c>
      <c r="AR1011" s="687">
        <f>IFERROR(AQ1011-AP1011,"-")</f>
        <v>0</v>
      </c>
      <c r="AS1011" s="688" t="str">
        <f>IFERROR(AQ1011/AP1011,"-")</f>
        <v>-</v>
      </c>
      <c r="AT1011" s="687">
        <f t="shared" ref="AT1011:AU1013" si="2021">AX1011+BB1011+BF1011</f>
        <v>0</v>
      </c>
      <c r="AU1011" s="687">
        <f t="shared" si="2021"/>
        <v>0</v>
      </c>
      <c r="AV1011" s="687">
        <f>IFERROR(AU1011-AT1011,"-")</f>
        <v>0</v>
      </c>
      <c r="AW1011" s="688" t="str">
        <f>IFERROR(AU1011/AT1011,"-")</f>
        <v>-</v>
      </c>
      <c r="AX1011" s="687">
        <f>'18. Газпром нефть'!BS78</f>
        <v>0</v>
      </c>
      <c r="AY1011" s="687">
        <f>'18. Газпром нефть'!BU78</f>
        <v>0</v>
      </c>
      <c r="AZ1011" s="687">
        <f>IFERROR(AY1011-AX1011,"-")</f>
        <v>0</v>
      </c>
      <c r="BA1011" s="688" t="str">
        <f>IFERROR(AY1011/AX1011,"-")</f>
        <v>-</v>
      </c>
      <c r="BB1011" s="687">
        <f>'18. Газпром нефть'!BY78</f>
        <v>0</v>
      </c>
      <c r="BC1011" s="687">
        <f>'18. Газпром нефть'!CA78</f>
        <v>0</v>
      </c>
      <c r="BD1011" s="687">
        <f>IFERROR(BC1011-BB1011,"-")</f>
        <v>0</v>
      </c>
      <c r="BE1011" s="688" t="str">
        <f>IFERROR(BC1011/BB1011,"-")</f>
        <v>-</v>
      </c>
      <c r="BF1011" s="687">
        <f>'18. Газпром нефть'!CE78</f>
        <v>0</v>
      </c>
      <c r="BG1011" s="687">
        <f>'18. Газпром нефть'!CG78</f>
        <v>0</v>
      </c>
      <c r="BH1011" s="687">
        <f>IFERROR(BG1011-BF1011,"-")</f>
        <v>0</v>
      </c>
      <c r="BI1011" s="688" t="str">
        <f>IFERROR(BG1011/BF1011,"-")</f>
        <v>-</v>
      </c>
      <c r="BJ1011" s="687">
        <f t="shared" ref="BJ1011:BK1013" si="2022">BN1011+BR1011+BV1011</f>
        <v>0</v>
      </c>
      <c r="BK1011" s="687">
        <f t="shared" si="2022"/>
        <v>0</v>
      </c>
      <c r="BL1011" s="687">
        <f>IFERROR(BK1011-BJ1011,"-")</f>
        <v>0</v>
      </c>
      <c r="BM1011" s="688" t="str">
        <f>IFERROR(BK1011/BJ1011,"-")</f>
        <v>-</v>
      </c>
      <c r="BN1011" s="687">
        <f>'18. Газпром нефть'!CQ78</f>
        <v>0</v>
      </c>
      <c r="BO1011" s="687">
        <f>'18. Газпром нефть'!CS78</f>
        <v>0</v>
      </c>
      <c r="BP1011" s="687">
        <f>IFERROR(BO1011-BN1011,"-")</f>
        <v>0</v>
      </c>
      <c r="BQ1011" s="688" t="str">
        <f>IFERROR(BO1011/BN1011,"-")</f>
        <v>-</v>
      </c>
      <c r="BR1011" s="687">
        <f>'18. Газпром нефть'!CW78</f>
        <v>0</v>
      </c>
      <c r="BS1011" s="687">
        <f>'18. Газпром нефть'!CY78</f>
        <v>0</v>
      </c>
      <c r="BT1011" s="687">
        <f>IFERROR(BS1011-BR1011,"-")</f>
        <v>0</v>
      </c>
      <c r="BU1011" s="688" t="str">
        <f>IFERROR(BS1011/BR1011,"-")</f>
        <v>-</v>
      </c>
      <c r="BV1011" s="687">
        <f>'18. Газпром нефть'!DC78</f>
        <v>0</v>
      </c>
      <c r="BW1011" s="687">
        <f>'18. Газпром нефть'!DE78</f>
        <v>0</v>
      </c>
      <c r="BX1011" s="687">
        <f>IFERROR(BW1011-BV1011,"-")</f>
        <v>0</v>
      </c>
      <c r="BY1011" s="688" t="str">
        <f>IFERROR(BW1011/BV1011,"-")</f>
        <v>-</v>
      </c>
    </row>
    <row r="1012" spans="2:77" ht="20.100000000000001" customHeight="1">
      <c r="C1012" s="451" t="s">
        <v>1020</v>
      </c>
      <c r="D1012" s="528"/>
      <c r="E1012" s="528"/>
      <c r="F1012" s="529"/>
      <c r="G1012" s="530" t="s">
        <v>1080</v>
      </c>
      <c r="H1012" s="530"/>
      <c r="I1012" s="691" t="s">
        <v>883</v>
      </c>
      <c r="J1012" s="687">
        <f t="shared" si="2018"/>
        <v>0</v>
      </c>
      <c r="K1012" s="687">
        <f t="shared" si="2018"/>
        <v>0</v>
      </c>
      <c r="L1012" s="687">
        <f>IFERROR(K1012-J1012,"-")</f>
        <v>0</v>
      </c>
      <c r="M1012" s="688" t="str">
        <f>IFERROR(K1012/J1012,"-")</f>
        <v>-</v>
      </c>
      <c r="N1012" s="687">
        <f t="shared" si="2019"/>
        <v>0</v>
      </c>
      <c r="O1012" s="687">
        <f t="shared" si="2019"/>
        <v>0</v>
      </c>
      <c r="P1012" s="687">
        <f>IFERROR(O1012-N1012,"-")</f>
        <v>0</v>
      </c>
      <c r="Q1012" s="688" t="str">
        <f>IFERROR(O1012/N1012,"-")</f>
        <v>-</v>
      </c>
      <c r="R1012" s="687">
        <f>'18. Газпром нефть'!W79</f>
        <v>0</v>
      </c>
      <c r="S1012" s="687">
        <f>'18. Газпром нефть'!Y79</f>
        <v>0</v>
      </c>
      <c r="T1012" s="687">
        <f>IFERROR(S1012-R1012,"-")</f>
        <v>0</v>
      </c>
      <c r="U1012" s="688" t="str">
        <f>IFERROR(S1012/R1012,"-")</f>
        <v>-</v>
      </c>
      <c r="V1012" s="687">
        <f>'18. Газпром нефть'!AC79</f>
        <v>0</v>
      </c>
      <c r="W1012" s="687">
        <f>'18. Газпром нефть'!AE79</f>
        <v>0</v>
      </c>
      <c r="X1012" s="687">
        <f>IFERROR(W1012-V1012,"-")</f>
        <v>0</v>
      </c>
      <c r="Y1012" s="688" t="str">
        <f>IFERROR(W1012/V1012,"-")</f>
        <v>-</v>
      </c>
      <c r="Z1012" s="687">
        <f>'18. Газпром нефть'!AI79</f>
        <v>0</v>
      </c>
      <c r="AA1012" s="687">
        <f>'18. Газпром нефть'!AK79</f>
        <v>0</v>
      </c>
      <c r="AB1012" s="687">
        <f>IFERROR(AA1012-Z1012,"-")</f>
        <v>0</v>
      </c>
      <c r="AC1012" s="688" t="str">
        <f>IFERROR(AA1012/Z1012,"-")</f>
        <v>-</v>
      </c>
      <c r="AD1012" s="687">
        <f t="shared" si="2020"/>
        <v>0</v>
      </c>
      <c r="AE1012" s="687">
        <f t="shared" si="2020"/>
        <v>0</v>
      </c>
      <c r="AF1012" s="687">
        <f>IFERROR(AE1012-AD1012,"-")</f>
        <v>0</v>
      </c>
      <c r="AG1012" s="688" t="str">
        <f>IFERROR(AE1012/AD1012,"-")</f>
        <v>-</v>
      </c>
      <c r="AH1012" s="687">
        <f>'18. Газпром нефть'!AU79</f>
        <v>0</v>
      </c>
      <c r="AI1012" s="687">
        <f>'18. Газпром нефть'!AW79</f>
        <v>0</v>
      </c>
      <c r="AJ1012" s="687">
        <f>IFERROR(AI1012-AH1012,"-")</f>
        <v>0</v>
      </c>
      <c r="AK1012" s="688" t="str">
        <f>IFERROR(AI1012/AH1012,"-")</f>
        <v>-</v>
      </c>
      <c r="AL1012" s="687">
        <f>'18. Газпром нефть'!BA79</f>
        <v>0</v>
      </c>
      <c r="AM1012" s="687">
        <f>'18. Газпром нефть'!BC79</f>
        <v>0</v>
      </c>
      <c r="AN1012" s="687">
        <f>IFERROR(AM1012-AL1012,"-")</f>
        <v>0</v>
      </c>
      <c r="AO1012" s="688" t="str">
        <f>IFERROR(AM1012/AL1012,"-")</f>
        <v>-</v>
      </c>
      <c r="AP1012" s="687">
        <f>'18. Газпром нефть'!BG79</f>
        <v>0</v>
      </c>
      <c r="AQ1012" s="687">
        <f>'18. Газпром нефть'!BI79</f>
        <v>0</v>
      </c>
      <c r="AR1012" s="687">
        <f>IFERROR(AQ1012-AP1012,"-")</f>
        <v>0</v>
      </c>
      <c r="AS1012" s="688" t="str">
        <f>IFERROR(AQ1012/AP1012,"-")</f>
        <v>-</v>
      </c>
      <c r="AT1012" s="687">
        <f t="shared" si="2021"/>
        <v>0</v>
      </c>
      <c r="AU1012" s="687">
        <f t="shared" si="2021"/>
        <v>0</v>
      </c>
      <c r="AV1012" s="687">
        <f>IFERROR(AU1012-AT1012,"-")</f>
        <v>0</v>
      </c>
      <c r="AW1012" s="688" t="str">
        <f>IFERROR(AU1012/AT1012,"-")</f>
        <v>-</v>
      </c>
      <c r="AX1012" s="687">
        <f>'18. Газпром нефть'!BS79</f>
        <v>0</v>
      </c>
      <c r="AY1012" s="687">
        <f>'18. Газпром нефть'!BU79</f>
        <v>0</v>
      </c>
      <c r="AZ1012" s="687">
        <f>IFERROR(AY1012-AX1012,"-")</f>
        <v>0</v>
      </c>
      <c r="BA1012" s="688" t="str">
        <f>IFERROR(AY1012/AX1012,"-")</f>
        <v>-</v>
      </c>
      <c r="BB1012" s="687">
        <f>'18. Газпром нефть'!BY79</f>
        <v>0</v>
      </c>
      <c r="BC1012" s="687">
        <f>'18. Газпром нефть'!CA79</f>
        <v>0</v>
      </c>
      <c r="BD1012" s="687">
        <f>IFERROR(BC1012-BB1012,"-")</f>
        <v>0</v>
      </c>
      <c r="BE1012" s="688" t="str">
        <f>IFERROR(BC1012/BB1012,"-")</f>
        <v>-</v>
      </c>
      <c r="BF1012" s="687">
        <f>'18. Газпром нефть'!CE79</f>
        <v>0</v>
      </c>
      <c r="BG1012" s="687">
        <f>'18. Газпром нефть'!CG79</f>
        <v>0</v>
      </c>
      <c r="BH1012" s="687">
        <f>IFERROR(BG1012-BF1012,"-")</f>
        <v>0</v>
      </c>
      <c r="BI1012" s="688" t="str">
        <f>IFERROR(BG1012/BF1012,"-")</f>
        <v>-</v>
      </c>
      <c r="BJ1012" s="687">
        <f t="shared" si="2022"/>
        <v>0</v>
      </c>
      <c r="BK1012" s="687">
        <f t="shared" si="2022"/>
        <v>0</v>
      </c>
      <c r="BL1012" s="687">
        <f>IFERROR(BK1012-BJ1012,"-")</f>
        <v>0</v>
      </c>
      <c r="BM1012" s="688" t="str">
        <f>IFERROR(BK1012/BJ1012,"-")</f>
        <v>-</v>
      </c>
      <c r="BN1012" s="687">
        <f>'18. Газпром нефть'!CQ79</f>
        <v>0</v>
      </c>
      <c r="BO1012" s="687">
        <f>'18. Газпром нефть'!CS79</f>
        <v>0</v>
      </c>
      <c r="BP1012" s="687">
        <f>IFERROR(BO1012-BN1012,"-")</f>
        <v>0</v>
      </c>
      <c r="BQ1012" s="688" t="str">
        <f>IFERROR(BO1012/BN1012,"-")</f>
        <v>-</v>
      </c>
      <c r="BR1012" s="687">
        <f>'18. Газпром нефть'!CW79</f>
        <v>0</v>
      </c>
      <c r="BS1012" s="687">
        <f>'18. Газпром нефть'!CY79</f>
        <v>0</v>
      </c>
      <c r="BT1012" s="687">
        <f>IFERROR(BS1012-BR1012,"-")</f>
        <v>0</v>
      </c>
      <c r="BU1012" s="688" t="str">
        <f>IFERROR(BS1012/BR1012,"-")</f>
        <v>-</v>
      </c>
      <c r="BV1012" s="687">
        <f>'18. Газпром нефть'!DC79</f>
        <v>0</v>
      </c>
      <c r="BW1012" s="687">
        <f>'18. Газпром нефть'!DE79</f>
        <v>0</v>
      </c>
      <c r="BX1012" s="687">
        <f>IFERROR(BW1012-BV1012,"-")</f>
        <v>0</v>
      </c>
      <c r="BY1012" s="688" t="str">
        <f>IFERROR(BW1012/BV1012,"-")</f>
        <v>-</v>
      </c>
    </row>
    <row r="1013" spans="2:77" ht="20.100000000000001" customHeight="1">
      <c r="C1013" s="451" t="s">
        <v>1022</v>
      </c>
      <c r="D1013" s="528"/>
      <c r="E1013" s="528"/>
      <c r="F1013" s="529"/>
      <c r="G1013" s="530" t="s">
        <v>1081</v>
      </c>
      <c r="H1013" s="530"/>
      <c r="I1013" s="691" t="s">
        <v>883</v>
      </c>
      <c r="J1013" s="687">
        <f t="shared" si="2018"/>
        <v>0</v>
      </c>
      <c r="K1013" s="687">
        <f t="shared" si="2018"/>
        <v>0</v>
      </c>
      <c r="L1013" s="687">
        <f>IFERROR(K1013-J1013,"-")</f>
        <v>0</v>
      </c>
      <c r="M1013" s="688" t="str">
        <f>IFERROR(K1013/J1013,"-")</f>
        <v>-</v>
      </c>
      <c r="N1013" s="687">
        <f t="shared" si="2019"/>
        <v>0</v>
      </c>
      <c r="O1013" s="687">
        <f t="shared" si="2019"/>
        <v>0</v>
      </c>
      <c r="P1013" s="687">
        <f>IFERROR(O1013-N1013,"-")</f>
        <v>0</v>
      </c>
      <c r="Q1013" s="688" t="str">
        <f>IFERROR(O1013/N1013,"-")</f>
        <v>-</v>
      </c>
      <c r="R1013" s="687">
        <f>'18. Газпром нефть'!W80</f>
        <v>0</v>
      </c>
      <c r="S1013" s="687">
        <f>'18. Газпром нефть'!Y80</f>
        <v>0</v>
      </c>
      <c r="T1013" s="687">
        <f>IFERROR(S1013-R1013,"-")</f>
        <v>0</v>
      </c>
      <c r="U1013" s="688" t="str">
        <f>IFERROR(S1013/R1013,"-")</f>
        <v>-</v>
      </c>
      <c r="V1013" s="687">
        <f>'18. Газпром нефть'!AC80</f>
        <v>0</v>
      </c>
      <c r="W1013" s="687">
        <f>'18. Газпром нефть'!AE80</f>
        <v>0</v>
      </c>
      <c r="X1013" s="687">
        <f>IFERROR(W1013-V1013,"-")</f>
        <v>0</v>
      </c>
      <c r="Y1013" s="688" t="str">
        <f>IFERROR(W1013/V1013,"-")</f>
        <v>-</v>
      </c>
      <c r="Z1013" s="687">
        <f>'18. Газпром нефть'!AI80</f>
        <v>0</v>
      </c>
      <c r="AA1013" s="687">
        <f>'18. Газпром нефть'!AK80</f>
        <v>0</v>
      </c>
      <c r="AB1013" s="687">
        <f>IFERROR(AA1013-Z1013,"-")</f>
        <v>0</v>
      </c>
      <c r="AC1013" s="688" t="str">
        <f>IFERROR(AA1013/Z1013,"-")</f>
        <v>-</v>
      </c>
      <c r="AD1013" s="687">
        <f t="shared" si="2020"/>
        <v>0</v>
      </c>
      <c r="AE1013" s="687">
        <f t="shared" si="2020"/>
        <v>0</v>
      </c>
      <c r="AF1013" s="687">
        <f>IFERROR(AE1013-AD1013,"-")</f>
        <v>0</v>
      </c>
      <c r="AG1013" s="688" t="str">
        <f>IFERROR(AE1013/AD1013,"-")</f>
        <v>-</v>
      </c>
      <c r="AH1013" s="687">
        <f>'18. Газпром нефть'!AU80</f>
        <v>0</v>
      </c>
      <c r="AI1013" s="687">
        <f>'18. Газпром нефть'!AW80</f>
        <v>0</v>
      </c>
      <c r="AJ1013" s="687">
        <f>IFERROR(AI1013-AH1013,"-")</f>
        <v>0</v>
      </c>
      <c r="AK1013" s="688" t="str">
        <f>IFERROR(AI1013/AH1013,"-")</f>
        <v>-</v>
      </c>
      <c r="AL1013" s="687">
        <f>'18. Газпром нефть'!BA80</f>
        <v>0</v>
      </c>
      <c r="AM1013" s="687">
        <f>'18. Газпром нефть'!BC80</f>
        <v>0</v>
      </c>
      <c r="AN1013" s="687">
        <f>IFERROR(AM1013-AL1013,"-")</f>
        <v>0</v>
      </c>
      <c r="AO1013" s="688" t="str">
        <f>IFERROR(AM1013/AL1013,"-")</f>
        <v>-</v>
      </c>
      <c r="AP1013" s="687">
        <f>'18. Газпром нефть'!BG80</f>
        <v>0</v>
      </c>
      <c r="AQ1013" s="687">
        <f>'18. Газпром нефть'!BI80</f>
        <v>0</v>
      </c>
      <c r="AR1013" s="687">
        <f>IFERROR(AQ1013-AP1013,"-")</f>
        <v>0</v>
      </c>
      <c r="AS1013" s="688" t="str">
        <f>IFERROR(AQ1013/AP1013,"-")</f>
        <v>-</v>
      </c>
      <c r="AT1013" s="687">
        <f t="shared" si="2021"/>
        <v>0</v>
      </c>
      <c r="AU1013" s="687">
        <f t="shared" si="2021"/>
        <v>0</v>
      </c>
      <c r="AV1013" s="687">
        <f>IFERROR(AU1013-AT1013,"-")</f>
        <v>0</v>
      </c>
      <c r="AW1013" s="688" t="str">
        <f>IFERROR(AU1013/AT1013,"-")</f>
        <v>-</v>
      </c>
      <c r="AX1013" s="687">
        <f>'18. Газпром нефть'!BS80</f>
        <v>0</v>
      </c>
      <c r="AY1013" s="687">
        <f>'18. Газпром нефть'!BU80</f>
        <v>0</v>
      </c>
      <c r="AZ1013" s="687">
        <f>IFERROR(AY1013-AX1013,"-")</f>
        <v>0</v>
      </c>
      <c r="BA1013" s="688" t="str">
        <f>IFERROR(AY1013/AX1013,"-")</f>
        <v>-</v>
      </c>
      <c r="BB1013" s="687">
        <f>'18. Газпром нефть'!BY80</f>
        <v>0</v>
      </c>
      <c r="BC1013" s="687">
        <f>'18. Газпром нефть'!CA80</f>
        <v>0</v>
      </c>
      <c r="BD1013" s="687">
        <f>IFERROR(BC1013-BB1013,"-")</f>
        <v>0</v>
      </c>
      <c r="BE1013" s="688" t="str">
        <f>IFERROR(BC1013/BB1013,"-")</f>
        <v>-</v>
      </c>
      <c r="BF1013" s="687">
        <f>'18. Газпром нефть'!CE80</f>
        <v>0</v>
      </c>
      <c r="BG1013" s="687">
        <f>'18. Газпром нефть'!CG80</f>
        <v>0</v>
      </c>
      <c r="BH1013" s="687">
        <f>IFERROR(BG1013-BF1013,"-")</f>
        <v>0</v>
      </c>
      <c r="BI1013" s="688" t="str">
        <f>IFERROR(BG1013/BF1013,"-")</f>
        <v>-</v>
      </c>
      <c r="BJ1013" s="687">
        <f t="shared" si="2022"/>
        <v>0</v>
      </c>
      <c r="BK1013" s="687">
        <f t="shared" si="2022"/>
        <v>0</v>
      </c>
      <c r="BL1013" s="687">
        <f>IFERROR(BK1013-BJ1013,"-")</f>
        <v>0</v>
      </c>
      <c r="BM1013" s="688" t="str">
        <f>IFERROR(BK1013/BJ1013,"-")</f>
        <v>-</v>
      </c>
      <c r="BN1013" s="687">
        <f>'18. Газпром нефть'!CQ80</f>
        <v>0</v>
      </c>
      <c r="BO1013" s="687">
        <f>'18. Газпром нефть'!CS80</f>
        <v>0</v>
      </c>
      <c r="BP1013" s="687">
        <f>IFERROR(BO1013-BN1013,"-")</f>
        <v>0</v>
      </c>
      <c r="BQ1013" s="688" t="str">
        <f>IFERROR(BO1013/BN1013,"-")</f>
        <v>-</v>
      </c>
      <c r="BR1013" s="687">
        <f>'18. Газпром нефть'!CW80</f>
        <v>0</v>
      </c>
      <c r="BS1013" s="687">
        <f>'18. Газпром нефть'!CY80</f>
        <v>0</v>
      </c>
      <c r="BT1013" s="687">
        <f>IFERROR(BS1013-BR1013,"-")</f>
        <v>0</v>
      </c>
      <c r="BU1013" s="688" t="str">
        <f>IFERROR(BS1013/BR1013,"-")</f>
        <v>-</v>
      </c>
      <c r="BV1013" s="687">
        <f>'18. Газпром нефть'!DC80</f>
        <v>0</v>
      </c>
      <c r="BW1013" s="687">
        <f>'18. Газпром нефть'!DE80</f>
        <v>0</v>
      </c>
      <c r="BX1013" s="687">
        <f>IFERROR(BW1013-BV1013,"-")</f>
        <v>0</v>
      </c>
      <c r="BY1013" s="688" t="str">
        <f>IFERROR(BW1013/BV1013,"-")</f>
        <v>-</v>
      </c>
    </row>
    <row r="1014" spans="2:77" ht="20.100000000000001" customHeight="1">
      <c r="C1014" s="460"/>
      <c r="D1014" s="528"/>
      <c r="E1014" s="528"/>
      <c r="F1014" s="529"/>
      <c r="G1014" s="530"/>
      <c r="H1014" s="530"/>
      <c r="I1014" s="446"/>
      <c r="J1014" s="681"/>
      <c r="K1014" s="681"/>
      <c r="L1014" s="681"/>
      <c r="M1014" s="681"/>
      <c r="N1014" s="681"/>
      <c r="O1014" s="681"/>
      <c r="P1014" s="681"/>
      <c r="Q1014" s="681"/>
      <c r="R1014" s="681"/>
      <c r="S1014" s="681"/>
      <c r="T1014" s="681"/>
      <c r="U1014" s="681"/>
      <c r="V1014" s="681"/>
      <c r="W1014" s="681"/>
      <c r="X1014" s="681"/>
      <c r="Y1014" s="681"/>
      <c r="Z1014" s="681"/>
      <c r="AA1014" s="681"/>
      <c r="AB1014" s="681"/>
      <c r="AC1014" s="681"/>
      <c r="AD1014" s="681"/>
      <c r="AE1014" s="681"/>
      <c r="AF1014" s="681"/>
      <c r="AG1014" s="681"/>
      <c r="AH1014" s="681"/>
      <c r="AI1014" s="681"/>
      <c r="AJ1014" s="681"/>
      <c r="AK1014" s="681"/>
      <c r="AL1014" s="681"/>
      <c r="AM1014" s="681"/>
      <c r="AN1014" s="681"/>
      <c r="AO1014" s="681"/>
      <c r="AP1014" s="681"/>
      <c r="AQ1014" s="681"/>
      <c r="AR1014" s="681"/>
      <c r="AS1014" s="681"/>
      <c r="AT1014" s="681"/>
      <c r="AU1014" s="681"/>
      <c r="AV1014" s="681"/>
      <c r="AW1014" s="681"/>
      <c r="AX1014" s="681"/>
      <c r="AY1014" s="681"/>
      <c r="AZ1014" s="681"/>
      <c r="BA1014" s="681"/>
      <c r="BB1014" s="681"/>
      <c r="BC1014" s="681"/>
      <c r="BD1014" s="681"/>
      <c r="BE1014" s="681"/>
      <c r="BF1014" s="681"/>
      <c r="BG1014" s="681"/>
      <c r="BH1014" s="681"/>
      <c r="BI1014" s="681"/>
      <c r="BJ1014" s="681"/>
      <c r="BK1014" s="681"/>
      <c r="BL1014" s="681"/>
      <c r="BM1014" s="681"/>
      <c r="BN1014" s="681"/>
      <c r="BO1014" s="681"/>
      <c r="BP1014" s="681"/>
      <c r="BQ1014" s="681"/>
      <c r="BR1014" s="681"/>
      <c r="BS1014" s="681"/>
      <c r="BT1014" s="681"/>
      <c r="BU1014" s="681"/>
      <c r="BV1014" s="681"/>
      <c r="BW1014" s="681"/>
      <c r="BX1014" s="681"/>
      <c r="BY1014" s="681"/>
    </row>
    <row r="1015" spans="2:77" ht="20.100000000000001" customHeight="1">
      <c r="C1015" s="444" t="s">
        <v>1082</v>
      </c>
      <c r="D1015" s="528"/>
      <c r="E1015" s="528"/>
      <c r="F1015" s="529"/>
      <c r="G1015" s="530"/>
      <c r="H1015" s="530"/>
      <c r="I1015" s="446"/>
      <c r="J1015" s="681"/>
      <c r="K1015" s="681"/>
      <c r="L1015" s="681"/>
      <c r="M1015" s="681"/>
      <c r="N1015" s="681"/>
      <c r="O1015" s="681"/>
      <c r="P1015" s="681"/>
      <c r="Q1015" s="681"/>
      <c r="R1015" s="681"/>
      <c r="S1015" s="681"/>
      <c r="T1015" s="681"/>
      <c r="U1015" s="681"/>
      <c r="V1015" s="681"/>
      <c r="W1015" s="681"/>
      <c r="X1015" s="681"/>
      <c r="Y1015" s="681"/>
      <c r="Z1015" s="681"/>
      <c r="AA1015" s="681"/>
      <c r="AB1015" s="681"/>
      <c r="AC1015" s="681"/>
      <c r="AD1015" s="681"/>
      <c r="AE1015" s="681"/>
      <c r="AF1015" s="681"/>
      <c r="AG1015" s="681"/>
      <c r="AH1015" s="681"/>
      <c r="AI1015" s="681"/>
      <c r="AJ1015" s="681"/>
      <c r="AK1015" s="681"/>
      <c r="AL1015" s="681"/>
      <c r="AM1015" s="681"/>
      <c r="AN1015" s="681"/>
      <c r="AO1015" s="681"/>
      <c r="AP1015" s="681"/>
      <c r="AQ1015" s="681"/>
      <c r="AR1015" s="681"/>
      <c r="AS1015" s="681"/>
      <c r="AT1015" s="681"/>
      <c r="AU1015" s="681"/>
      <c r="AV1015" s="681"/>
      <c r="AW1015" s="681"/>
      <c r="AX1015" s="681"/>
      <c r="AY1015" s="681"/>
      <c r="AZ1015" s="681"/>
      <c r="BA1015" s="681"/>
      <c r="BB1015" s="681"/>
      <c r="BC1015" s="681"/>
      <c r="BD1015" s="681"/>
      <c r="BE1015" s="681"/>
      <c r="BF1015" s="681"/>
      <c r="BG1015" s="681"/>
      <c r="BH1015" s="681"/>
      <c r="BI1015" s="681"/>
      <c r="BJ1015" s="681"/>
      <c r="BK1015" s="681"/>
      <c r="BL1015" s="681"/>
      <c r="BM1015" s="681"/>
      <c r="BN1015" s="681"/>
      <c r="BO1015" s="681"/>
      <c r="BP1015" s="681"/>
      <c r="BQ1015" s="681"/>
      <c r="BR1015" s="681"/>
      <c r="BS1015" s="681"/>
      <c r="BT1015" s="681"/>
      <c r="BU1015" s="681"/>
      <c r="BV1015" s="681"/>
      <c r="BW1015" s="681"/>
      <c r="BX1015" s="681"/>
      <c r="BY1015" s="681"/>
    </row>
    <row r="1016" spans="2:77" ht="20.100000000000001" customHeight="1">
      <c r="C1016" s="592" t="s">
        <v>1083</v>
      </c>
      <c r="D1016" s="528"/>
      <c r="E1016" s="528"/>
      <c r="F1016" s="529"/>
      <c r="G1016" s="530"/>
      <c r="H1016" s="530"/>
      <c r="I1016" s="447"/>
      <c r="J1016" s="681"/>
      <c r="K1016" s="681"/>
      <c r="L1016" s="681"/>
      <c r="M1016" s="681"/>
      <c r="N1016" s="681"/>
      <c r="O1016" s="681"/>
      <c r="P1016" s="681"/>
      <c r="Q1016" s="681"/>
      <c r="R1016" s="681"/>
      <c r="S1016" s="681"/>
      <c r="T1016" s="681"/>
      <c r="U1016" s="681"/>
      <c r="V1016" s="681"/>
      <c r="W1016" s="681"/>
      <c r="X1016" s="681"/>
      <c r="Y1016" s="681"/>
      <c r="Z1016" s="681"/>
      <c r="AA1016" s="681"/>
      <c r="AB1016" s="681"/>
      <c r="AC1016" s="681"/>
      <c r="AD1016" s="681"/>
      <c r="AE1016" s="681"/>
      <c r="AF1016" s="681"/>
      <c r="AG1016" s="681"/>
      <c r="AH1016" s="681"/>
      <c r="AI1016" s="681"/>
      <c r="AJ1016" s="681"/>
      <c r="AK1016" s="681"/>
      <c r="AL1016" s="681"/>
      <c r="AM1016" s="681"/>
      <c r="AN1016" s="681"/>
      <c r="AO1016" s="681"/>
      <c r="AP1016" s="681"/>
      <c r="AQ1016" s="681"/>
      <c r="AR1016" s="681"/>
      <c r="AS1016" s="681"/>
      <c r="AT1016" s="681"/>
      <c r="AU1016" s="681"/>
      <c r="AV1016" s="681"/>
      <c r="AW1016" s="681"/>
      <c r="AX1016" s="681"/>
      <c r="AY1016" s="681"/>
      <c r="AZ1016" s="681"/>
      <c r="BA1016" s="681"/>
      <c r="BB1016" s="681"/>
      <c r="BC1016" s="681"/>
      <c r="BD1016" s="681"/>
      <c r="BE1016" s="681"/>
      <c r="BF1016" s="681"/>
      <c r="BG1016" s="681"/>
      <c r="BH1016" s="681"/>
      <c r="BI1016" s="681"/>
      <c r="BJ1016" s="681"/>
      <c r="BK1016" s="681"/>
      <c r="BL1016" s="681"/>
      <c r="BM1016" s="681"/>
      <c r="BN1016" s="681"/>
      <c r="BO1016" s="681"/>
      <c r="BP1016" s="681"/>
      <c r="BQ1016" s="681"/>
      <c r="BR1016" s="681"/>
      <c r="BS1016" s="681"/>
      <c r="BT1016" s="681"/>
      <c r="BU1016" s="681"/>
      <c r="BV1016" s="681"/>
      <c r="BW1016" s="681"/>
      <c r="BX1016" s="681"/>
      <c r="BY1016" s="681"/>
    </row>
    <row r="1017" spans="2:77" ht="30.75" customHeight="1">
      <c r="B1017" s="591" t="s">
        <v>95</v>
      </c>
      <c r="C1017" s="595" t="s">
        <v>1084</v>
      </c>
      <c r="D1017" s="528"/>
      <c r="E1017" s="528"/>
      <c r="F1017" s="529"/>
      <c r="G1017" s="530" t="s">
        <v>1085</v>
      </c>
      <c r="H1017" s="530"/>
      <c r="I1017" s="626" t="s">
        <v>883</v>
      </c>
      <c r="J1017" s="687">
        <f t="shared" ref="J1017:J1062" si="2023">N1017+AD1017+AT1017+BJ1017</f>
        <v>6397.2000000000007</v>
      </c>
      <c r="K1017" s="687">
        <f t="shared" ref="K1017:K1062" si="2024">O1017+AE1017+AU1017+BK1017</f>
        <v>0</v>
      </c>
      <c r="L1017" s="687">
        <f t="shared" ref="L1017:L1062" si="2025">IFERROR(K1017-J1017,"-")</f>
        <v>-6397.2000000000007</v>
      </c>
      <c r="M1017" s="688">
        <f t="shared" ref="M1017:M1062" si="2026">IFERROR(K1017/J1017,"-")</f>
        <v>0</v>
      </c>
      <c r="N1017" s="687">
        <f t="shared" ref="N1017:N1062" si="2027">R1017+V1017+Z1017</f>
        <v>1844.6000000000001</v>
      </c>
      <c r="O1017" s="687">
        <f t="shared" ref="O1017:O1062" si="2028">S1017+W1017+AA1017</f>
        <v>0</v>
      </c>
      <c r="P1017" s="687">
        <f t="shared" ref="P1017:P1062" si="2029">IFERROR(O1017-N1017,"-")</f>
        <v>-1844.6000000000001</v>
      </c>
      <c r="Q1017" s="688">
        <f t="shared" ref="Q1017:Q1062" si="2030">IFERROR(O1017/N1017,"-")</f>
        <v>0</v>
      </c>
      <c r="R1017" s="687">
        <f>'17. Нефтехим Салават'!W11</f>
        <v>606.70000000000005</v>
      </c>
      <c r="S1017" s="687">
        <f>'17. Нефтехим Салават'!Y11</f>
        <v>0</v>
      </c>
      <c r="T1017" s="687">
        <f t="shared" ref="T1017:T1062" si="2031">IFERROR(S1017-R1017,"-")</f>
        <v>-606.70000000000005</v>
      </c>
      <c r="U1017" s="688">
        <f t="shared" ref="U1017:U1062" si="2032">IFERROR(S1017/R1017,"-")</f>
        <v>0</v>
      </c>
      <c r="V1017" s="687">
        <f>'17. Нефтехим Салават'!AC11</f>
        <v>591.19999999999993</v>
      </c>
      <c r="W1017" s="687">
        <f>'17. Нефтехим Салават'!AE11</f>
        <v>0</v>
      </c>
      <c r="X1017" s="687">
        <f t="shared" ref="X1017:X1062" si="2033">IFERROR(W1017-V1017,"-")</f>
        <v>-591.19999999999993</v>
      </c>
      <c r="Y1017" s="688">
        <f t="shared" ref="Y1017:Y1062" si="2034">IFERROR(W1017/V1017,"-")</f>
        <v>0</v>
      </c>
      <c r="Z1017" s="687">
        <f>'17. Нефтехим Салават'!AI11</f>
        <v>646.70000000000005</v>
      </c>
      <c r="AA1017" s="687">
        <f>'17. Нефтехим Салават'!AK11</f>
        <v>0</v>
      </c>
      <c r="AB1017" s="687">
        <f t="shared" ref="AB1017:AB1062" si="2035">IFERROR(AA1017-Z1017,"-")</f>
        <v>-646.70000000000005</v>
      </c>
      <c r="AC1017" s="688">
        <f t="shared" ref="AC1017:AC1062" si="2036">IFERROR(AA1017/Z1017,"-")</f>
        <v>0</v>
      </c>
      <c r="AD1017" s="687">
        <f t="shared" ref="AD1017:AD1062" si="2037">AH1017+AL1017+AP1017</f>
        <v>1614.6000000000001</v>
      </c>
      <c r="AE1017" s="687">
        <f t="shared" ref="AE1017:AE1062" si="2038">AI1017+AM1017+AQ1017</f>
        <v>0</v>
      </c>
      <c r="AF1017" s="687">
        <f t="shared" ref="AF1017:AF1062" si="2039">IFERROR(AE1017-AD1017,"-")</f>
        <v>-1614.6000000000001</v>
      </c>
      <c r="AG1017" s="688">
        <f t="shared" ref="AG1017:AG1062" si="2040">IFERROR(AE1017/AD1017,"-")</f>
        <v>0</v>
      </c>
      <c r="AH1017" s="687">
        <f>'17. Нефтехим Салават'!AU11</f>
        <v>513.1</v>
      </c>
      <c r="AI1017" s="687">
        <f>'17. Нефтехим Салават'!AW11</f>
        <v>0</v>
      </c>
      <c r="AJ1017" s="687">
        <f t="shared" ref="AJ1017:AJ1062" si="2041">IFERROR(AI1017-AH1017,"-")</f>
        <v>-513.1</v>
      </c>
      <c r="AK1017" s="688">
        <f t="shared" ref="AK1017:AK1062" si="2042">IFERROR(AI1017/AH1017,"-")</f>
        <v>0</v>
      </c>
      <c r="AL1017" s="687">
        <f>'17. Нефтехим Салават'!BA11</f>
        <v>542.20000000000005</v>
      </c>
      <c r="AM1017" s="687">
        <f>'17. Нефтехим Салават'!BC11</f>
        <v>0</v>
      </c>
      <c r="AN1017" s="687">
        <f t="shared" ref="AN1017:AN1062" si="2043">IFERROR(AM1017-AL1017,"-")</f>
        <v>-542.20000000000005</v>
      </c>
      <c r="AO1017" s="688">
        <f t="shared" ref="AO1017:AO1062" si="2044">IFERROR(AM1017/AL1017,"-")</f>
        <v>0</v>
      </c>
      <c r="AP1017" s="687">
        <f>'17. Нефтехим Салават'!BG11</f>
        <v>559.29999999999995</v>
      </c>
      <c r="AQ1017" s="687">
        <f>'17. Нефтехим Салават'!BI11</f>
        <v>0</v>
      </c>
      <c r="AR1017" s="687">
        <f t="shared" ref="AR1017:AR1062" si="2045">IFERROR(AQ1017-AP1017,"-")</f>
        <v>-559.29999999999995</v>
      </c>
      <c r="AS1017" s="688">
        <f t="shared" ref="AS1017:AS1062" si="2046">IFERROR(AQ1017/AP1017,"-")</f>
        <v>0</v>
      </c>
      <c r="AT1017" s="687">
        <f t="shared" ref="AT1017:AT1062" si="2047">AX1017+BB1017+BF1017</f>
        <v>1308.5999999999999</v>
      </c>
      <c r="AU1017" s="687">
        <f t="shared" ref="AU1017:AU1062" si="2048">AY1017+BC1017+BG1017</f>
        <v>0</v>
      </c>
      <c r="AV1017" s="687">
        <f t="shared" ref="AV1017:AV1062" si="2049">IFERROR(AU1017-AT1017,"-")</f>
        <v>-1308.5999999999999</v>
      </c>
      <c r="AW1017" s="688">
        <f t="shared" ref="AW1017:AW1062" si="2050">IFERROR(AU1017/AT1017,"-")</f>
        <v>0</v>
      </c>
      <c r="AX1017" s="687">
        <f>'17. Нефтехим Салават'!BS11</f>
        <v>588.80000000000007</v>
      </c>
      <c r="AY1017" s="687">
        <f>'17. Нефтехим Салават'!BU11</f>
        <v>0</v>
      </c>
      <c r="AZ1017" s="687">
        <f t="shared" ref="AZ1017:AZ1062" si="2051">IFERROR(AY1017-AX1017,"-")</f>
        <v>-588.80000000000007</v>
      </c>
      <c r="BA1017" s="688">
        <f t="shared" ref="BA1017:BA1062" si="2052">IFERROR(AY1017/AX1017,"-")</f>
        <v>0</v>
      </c>
      <c r="BB1017" s="687">
        <f>'17. Нефтехим Салават'!BY11</f>
        <v>428.4</v>
      </c>
      <c r="BC1017" s="687">
        <f>'17. Нефтехим Салават'!CA11</f>
        <v>0</v>
      </c>
      <c r="BD1017" s="687">
        <f t="shared" ref="BD1017:BD1062" si="2053">IFERROR(BC1017-BB1017,"-")</f>
        <v>-428.4</v>
      </c>
      <c r="BE1017" s="688">
        <f t="shared" ref="BE1017:BE1062" si="2054">IFERROR(BC1017/BB1017,"-")</f>
        <v>0</v>
      </c>
      <c r="BF1017" s="687">
        <f>'17. Нефтехим Салават'!CE11</f>
        <v>291.39999999999998</v>
      </c>
      <c r="BG1017" s="687">
        <f>'17. Нефтехим Салават'!CG11</f>
        <v>0</v>
      </c>
      <c r="BH1017" s="687">
        <f t="shared" ref="BH1017:BH1062" si="2055">IFERROR(BG1017-BF1017,"-")</f>
        <v>-291.39999999999998</v>
      </c>
      <c r="BI1017" s="688">
        <f t="shared" ref="BI1017:BI1062" si="2056">IFERROR(BG1017/BF1017,"-")</f>
        <v>0</v>
      </c>
      <c r="BJ1017" s="687">
        <f t="shared" ref="BJ1017:BJ1062" si="2057">BN1017+BR1017+BV1017</f>
        <v>1629.4000000000003</v>
      </c>
      <c r="BK1017" s="687">
        <f t="shared" ref="BK1017:BK1062" si="2058">BO1017+BS1017+BW1017</f>
        <v>0</v>
      </c>
      <c r="BL1017" s="687">
        <f t="shared" ref="BL1017:BL1062" si="2059">IFERROR(BK1017-BJ1017,"-")</f>
        <v>-1629.4000000000003</v>
      </c>
      <c r="BM1017" s="688">
        <f t="shared" ref="BM1017:BM1062" si="2060">IFERROR(BK1017/BJ1017,"-")</f>
        <v>0</v>
      </c>
      <c r="BN1017" s="687">
        <f>'17. Нефтехим Салават'!CQ11</f>
        <v>499.1</v>
      </c>
      <c r="BO1017" s="687">
        <f>'17. Нефтехим Салават'!CS11</f>
        <v>0</v>
      </c>
      <c r="BP1017" s="687">
        <f t="shared" ref="BP1017:BP1062" si="2061">IFERROR(BO1017-BN1017,"-")</f>
        <v>-499.1</v>
      </c>
      <c r="BQ1017" s="688">
        <f t="shared" ref="BQ1017:BQ1062" si="2062">IFERROR(BO1017/BN1017,"-")</f>
        <v>0</v>
      </c>
      <c r="BR1017" s="687">
        <f>'17. Нефтехим Салават'!CW11</f>
        <v>535.70000000000005</v>
      </c>
      <c r="BS1017" s="687">
        <f>'17. Нефтехим Салават'!CY11</f>
        <v>0</v>
      </c>
      <c r="BT1017" s="687">
        <f t="shared" ref="BT1017:BT1062" si="2063">IFERROR(BS1017-BR1017,"-")</f>
        <v>-535.70000000000005</v>
      </c>
      <c r="BU1017" s="688">
        <f t="shared" ref="BU1017:BU1062" si="2064">IFERROR(BS1017/BR1017,"-")</f>
        <v>0</v>
      </c>
      <c r="BV1017" s="687">
        <f>'17. Нефтехим Салават'!DC11</f>
        <v>594.60000000000014</v>
      </c>
      <c r="BW1017" s="687">
        <f>'17. Нефтехим Салават'!DE11</f>
        <v>0</v>
      </c>
      <c r="BX1017" s="687">
        <f t="shared" ref="BX1017:BX1062" si="2065">IFERROR(BW1017-BV1017,"-")</f>
        <v>-594.60000000000014</v>
      </c>
      <c r="BY1017" s="688">
        <f t="shared" ref="BY1017:BY1062" si="2066">IFERROR(BW1017/BV1017,"-")</f>
        <v>0</v>
      </c>
    </row>
    <row r="1018" spans="2:77" ht="20.100000000000001" customHeight="1">
      <c r="B1018" s="591" t="s">
        <v>112</v>
      </c>
      <c r="C1018" s="448" t="s">
        <v>1086</v>
      </c>
      <c r="D1018" s="528"/>
      <c r="E1018" s="528"/>
      <c r="F1018" s="529"/>
      <c r="G1018" s="530" t="s">
        <v>1087</v>
      </c>
      <c r="H1018" s="530"/>
      <c r="I1018" s="626" t="s">
        <v>883</v>
      </c>
      <c r="J1018" s="687">
        <f t="shared" si="2023"/>
        <v>1470.3</v>
      </c>
      <c r="K1018" s="687">
        <f t="shared" si="2024"/>
        <v>0</v>
      </c>
      <c r="L1018" s="687">
        <f t="shared" si="2025"/>
        <v>-1470.3</v>
      </c>
      <c r="M1018" s="688">
        <f t="shared" si="2026"/>
        <v>0</v>
      </c>
      <c r="N1018" s="687">
        <f t="shared" si="2027"/>
        <v>465.30000000000007</v>
      </c>
      <c r="O1018" s="687">
        <f t="shared" si="2028"/>
        <v>0</v>
      </c>
      <c r="P1018" s="687">
        <f t="shared" si="2029"/>
        <v>-465.30000000000007</v>
      </c>
      <c r="Q1018" s="688">
        <f t="shared" si="2030"/>
        <v>0</v>
      </c>
      <c r="R1018" s="687">
        <f>'17. Нефтехим Салават'!W12</f>
        <v>153</v>
      </c>
      <c r="S1018" s="687">
        <f>'17. Нефтехим Салават'!Y12</f>
        <v>0</v>
      </c>
      <c r="T1018" s="687">
        <f t="shared" si="2031"/>
        <v>-153</v>
      </c>
      <c r="U1018" s="688">
        <f t="shared" si="2032"/>
        <v>0</v>
      </c>
      <c r="V1018" s="687">
        <f>'17. Нефтехим Салават'!AC12</f>
        <v>132.6</v>
      </c>
      <c r="W1018" s="687">
        <f>'17. Нефтехим Салават'!AE12</f>
        <v>0</v>
      </c>
      <c r="X1018" s="687">
        <f t="shared" si="2033"/>
        <v>-132.6</v>
      </c>
      <c r="Y1018" s="688">
        <f t="shared" si="2034"/>
        <v>0</v>
      </c>
      <c r="Z1018" s="687">
        <f>'17. Нефтехим Салават'!AI12</f>
        <v>179.70000000000002</v>
      </c>
      <c r="AA1018" s="687">
        <f>'17. Нефтехим Салават'!AK12</f>
        <v>0</v>
      </c>
      <c r="AB1018" s="687">
        <f t="shared" si="2035"/>
        <v>-179.70000000000002</v>
      </c>
      <c r="AC1018" s="688">
        <f t="shared" si="2036"/>
        <v>0</v>
      </c>
      <c r="AD1018" s="687">
        <f t="shared" si="2037"/>
        <v>413.70000000000005</v>
      </c>
      <c r="AE1018" s="687">
        <f t="shared" si="2038"/>
        <v>0</v>
      </c>
      <c r="AF1018" s="687">
        <f t="shared" si="2039"/>
        <v>-413.70000000000005</v>
      </c>
      <c r="AG1018" s="688">
        <f t="shared" si="2040"/>
        <v>0</v>
      </c>
      <c r="AH1018" s="687">
        <f>'17. Нефтехим Салават'!AU12</f>
        <v>110.5</v>
      </c>
      <c r="AI1018" s="687">
        <f>'17. Нефтехим Салават'!AW12</f>
        <v>0</v>
      </c>
      <c r="AJ1018" s="687">
        <f t="shared" si="2041"/>
        <v>-110.5</v>
      </c>
      <c r="AK1018" s="688">
        <f t="shared" si="2042"/>
        <v>0</v>
      </c>
      <c r="AL1018" s="687">
        <f>'17. Нефтехим Салават'!BA12</f>
        <v>137.30000000000001</v>
      </c>
      <c r="AM1018" s="687">
        <f>'17. Нефтехим Салават'!BC12</f>
        <v>0</v>
      </c>
      <c r="AN1018" s="687">
        <f t="shared" si="2043"/>
        <v>-137.30000000000001</v>
      </c>
      <c r="AO1018" s="688">
        <f t="shared" si="2044"/>
        <v>0</v>
      </c>
      <c r="AP1018" s="687">
        <f>'17. Нефтехим Салават'!BG12</f>
        <v>165.9</v>
      </c>
      <c r="AQ1018" s="687">
        <f>'17. Нефтехим Салават'!BI12</f>
        <v>0</v>
      </c>
      <c r="AR1018" s="687">
        <f t="shared" si="2045"/>
        <v>-165.9</v>
      </c>
      <c r="AS1018" s="688">
        <f t="shared" si="2046"/>
        <v>0</v>
      </c>
      <c r="AT1018" s="687">
        <f t="shared" si="2047"/>
        <v>299</v>
      </c>
      <c r="AU1018" s="687">
        <f t="shared" si="2048"/>
        <v>0</v>
      </c>
      <c r="AV1018" s="687">
        <f t="shared" si="2049"/>
        <v>-299</v>
      </c>
      <c r="AW1018" s="688">
        <f t="shared" si="2050"/>
        <v>0</v>
      </c>
      <c r="AX1018" s="687">
        <f>'17. Нефтехим Салават'!BS12</f>
        <v>176.3</v>
      </c>
      <c r="AY1018" s="687">
        <f>'17. Нефтехим Салават'!BU12</f>
        <v>0</v>
      </c>
      <c r="AZ1018" s="687">
        <f t="shared" si="2051"/>
        <v>-176.3</v>
      </c>
      <c r="BA1018" s="688">
        <f t="shared" si="2052"/>
        <v>0</v>
      </c>
      <c r="BB1018" s="687">
        <f>'17. Нефтехим Салават'!BY12</f>
        <v>89.300000000000011</v>
      </c>
      <c r="BC1018" s="687">
        <f>'17. Нефтехим Салават'!CA12</f>
        <v>0</v>
      </c>
      <c r="BD1018" s="687">
        <f t="shared" si="2053"/>
        <v>-89.300000000000011</v>
      </c>
      <c r="BE1018" s="688">
        <f t="shared" si="2054"/>
        <v>0</v>
      </c>
      <c r="BF1018" s="687">
        <f>'17. Нефтехим Салават'!CE12</f>
        <v>33.400000000000006</v>
      </c>
      <c r="BG1018" s="687">
        <f>'17. Нефтехим Салават'!CG12</f>
        <v>0</v>
      </c>
      <c r="BH1018" s="687">
        <f t="shared" si="2055"/>
        <v>-33.400000000000006</v>
      </c>
      <c r="BI1018" s="688">
        <f t="shared" si="2056"/>
        <v>0</v>
      </c>
      <c r="BJ1018" s="687">
        <f t="shared" si="2057"/>
        <v>292.29999999999995</v>
      </c>
      <c r="BK1018" s="687">
        <f t="shared" si="2058"/>
        <v>0</v>
      </c>
      <c r="BL1018" s="687">
        <f t="shared" si="2059"/>
        <v>-292.29999999999995</v>
      </c>
      <c r="BM1018" s="688">
        <f t="shared" si="2060"/>
        <v>0</v>
      </c>
      <c r="BN1018" s="687">
        <f>'17. Нефтехим Салават'!CQ12</f>
        <v>79</v>
      </c>
      <c r="BO1018" s="687">
        <f>'17. Нефтехим Салават'!CS12</f>
        <v>0</v>
      </c>
      <c r="BP1018" s="687">
        <f t="shared" si="2061"/>
        <v>-79</v>
      </c>
      <c r="BQ1018" s="688">
        <f t="shared" si="2062"/>
        <v>0</v>
      </c>
      <c r="BR1018" s="687">
        <f>'17. Нефтехим Салават'!CW12</f>
        <v>82.6</v>
      </c>
      <c r="BS1018" s="687">
        <f>'17. Нефтехим Салават'!CY12</f>
        <v>0</v>
      </c>
      <c r="BT1018" s="687">
        <f t="shared" si="2063"/>
        <v>-82.6</v>
      </c>
      <c r="BU1018" s="688">
        <f t="shared" si="2064"/>
        <v>0</v>
      </c>
      <c r="BV1018" s="687">
        <f>'17. Нефтехим Салават'!DC12</f>
        <v>130.69999999999999</v>
      </c>
      <c r="BW1018" s="687">
        <f>'17. Нефтехим Салават'!DE12</f>
        <v>0</v>
      </c>
      <c r="BX1018" s="687">
        <f t="shared" si="2065"/>
        <v>-130.69999999999999</v>
      </c>
      <c r="BY1018" s="688">
        <f t="shared" si="2066"/>
        <v>0</v>
      </c>
    </row>
    <row r="1019" spans="2:77" ht="20.100000000000001" customHeight="1">
      <c r="C1019" s="448" t="s">
        <v>1088</v>
      </c>
      <c r="D1019" s="528"/>
      <c r="E1019" s="528"/>
      <c r="F1019" s="529"/>
      <c r="G1019" s="530" t="s">
        <v>1089</v>
      </c>
      <c r="H1019" s="530"/>
      <c r="I1019" s="626" t="s">
        <v>883</v>
      </c>
      <c r="J1019" s="687">
        <f t="shared" si="2023"/>
        <v>1470.3</v>
      </c>
      <c r="K1019" s="687">
        <f t="shared" si="2024"/>
        <v>0</v>
      </c>
      <c r="L1019" s="687">
        <f t="shared" si="2025"/>
        <v>-1470.3</v>
      </c>
      <c r="M1019" s="688">
        <f t="shared" si="2026"/>
        <v>0</v>
      </c>
      <c r="N1019" s="687">
        <f t="shared" si="2027"/>
        <v>465.30000000000007</v>
      </c>
      <c r="O1019" s="687">
        <f t="shared" si="2028"/>
        <v>0</v>
      </c>
      <c r="P1019" s="687">
        <f t="shared" si="2029"/>
        <v>-465.30000000000007</v>
      </c>
      <c r="Q1019" s="688">
        <f t="shared" si="2030"/>
        <v>0</v>
      </c>
      <c r="R1019" s="687">
        <f>'17. Нефтехим Салават'!W13</f>
        <v>153</v>
      </c>
      <c r="S1019" s="687">
        <f>'17. Нефтехим Салават'!Y13</f>
        <v>0</v>
      </c>
      <c r="T1019" s="687">
        <f t="shared" si="2031"/>
        <v>-153</v>
      </c>
      <c r="U1019" s="688">
        <f t="shared" si="2032"/>
        <v>0</v>
      </c>
      <c r="V1019" s="687">
        <f>'17. Нефтехим Салават'!AC13</f>
        <v>132.6</v>
      </c>
      <c r="W1019" s="687">
        <f>'17. Нефтехим Салават'!AE13</f>
        <v>0</v>
      </c>
      <c r="X1019" s="687">
        <f t="shared" si="2033"/>
        <v>-132.6</v>
      </c>
      <c r="Y1019" s="688">
        <f t="shared" si="2034"/>
        <v>0</v>
      </c>
      <c r="Z1019" s="687">
        <f>'17. Нефтехим Салават'!AI13</f>
        <v>179.70000000000002</v>
      </c>
      <c r="AA1019" s="687">
        <f>'17. Нефтехим Салават'!AK13</f>
        <v>0</v>
      </c>
      <c r="AB1019" s="687">
        <f t="shared" si="2035"/>
        <v>-179.70000000000002</v>
      </c>
      <c r="AC1019" s="688">
        <f t="shared" si="2036"/>
        <v>0</v>
      </c>
      <c r="AD1019" s="687">
        <f t="shared" si="2037"/>
        <v>413.70000000000005</v>
      </c>
      <c r="AE1019" s="687">
        <f t="shared" si="2038"/>
        <v>0</v>
      </c>
      <c r="AF1019" s="687">
        <f t="shared" si="2039"/>
        <v>-413.70000000000005</v>
      </c>
      <c r="AG1019" s="688">
        <f t="shared" si="2040"/>
        <v>0</v>
      </c>
      <c r="AH1019" s="687">
        <f>'17. Нефтехим Салават'!AU13</f>
        <v>110.5</v>
      </c>
      <c r="AI1019" s="687">
        <f>'17. Нефтехим Салават'!AW13</f>
        <v>0</v>
      </c>
      <c r="AJ1019" s="687">
        <f t="shared" si="2041"/>
        <v>-110.5</v>
      </c>
      <c r="AK1019" s="688">
        <f t="shared" si="2042"/>
        <v>0</v>
      </c>
      <c r="AL1019" s="687">
        <f>'17. Нефтехим Салават'!BA13</f>
        <v>137.30000000000001</v>
      </c>
      <c r="AM1019" s="687">
        <f>'17. Нефтехим Салават'!BC13</f>
        <v>0</v>
      </c>
      <c r="AN1019" s="687">
        <f t="shared" si="2043"/>
        <v>-137.30000000000001</v>
      </c>
      <c r="AO1019" s="688">
        <f t="shared" si="2044"/>
        <v>0</v>
      </c>
      <c r="AP1019" s="687">
        <f>'17. Нефтехим Салават'!BG13</f>
        <v>165.9</v>
      </c>
      <c r="AQ1019" s="687">
        <f>'17. Нефтехим Салават'!BI13</f>
        <v>0</v>
      </c>
      <c r="AR1019" s="687">
        <f t="shared" si="2045"/>
        <v>-165.9</v>
      </c>
      <c r="AS1019" s="688">
        <f t="shared" si="2046"/>
        <v>0</v>
      </c>
      <c r="AT1019" s="687">
        <f t="shared" si="2047"/>
        <v>299</v>
      </c>
      <c r="AU1019" s="687">
        <f t="shared" si="2048"/>
        <v>0</v>
      </c>
      <c r="AV1019" s="687">
        <f t="shared" si="2049"/>
        <v>-299</v>
      </c>
      <c r="AW1019" s="688">
        <f t="shared" si="2050"/>
        <v>0</v>
      </c>
      <c r="AX1019" s="687">
        <f>'17. Нефтехим Салават'!BS13</f>
        <v>176.3</v>
      </c>
      <c r="AY1019" s="687">
        <f>'17. Нефтехим Салават'!BU13</f>
        <v>0</v>
      </c>
      <c r="AZ1019" s="687">
        <f t="shared" si="2051"/>
        <v>-176.3</v>
      </c>
      <c r="BA1019" s="688">
        <f t="shared" si="2052"/>
        <v>0</v>
      </c>
      <c r="BB1019" s="687">
        <f>'17. Нефтехим Салават'!BY13</f>
        <v>89.300000000000011</v>
      </c>
      <c r="BC1019" s="687">
        <f>'17. Нефтехим Салават'!CA13</f>
        <v>0</v>
      </c>
      <c r="BD1019" s="687">
        <f t="shared" si="2053"/>
        <v>-89.300000000000011</v>
      </c>
      <c r="BE1019" s="688">
        <f t="shared" si="2054"/>
        <v>0</v>
      </c>
      <c r="BF1019" s="687">
        <f>'17. Нефтехим Салават'!CE13</f>
        <v>33.400000000000006</v>
      </c>
      <c r="BG1019" s="687">
        <f>'17. Нефтехим Салават'!CG13</f>
        <v>0</v>
      </c>
      <c r="BH1019" s="687">
        <f t="shared" si="2055"/>
        <v>-33.400000000000006</v>
      </c>
      <c r="BI1019" s="688">
        <f t="shared" si="2056"/>
        <v>0</v>
      </c>
      <c r="BJ1019" s="687">
        <f t="shared" si="2057"/>
        <v>292.29999999999995</v>
      </c>
      <c r="BK1019" s="687">
        <f t="shared" si="2058"/>
        <v>0</v>
      </c>
      <c r="BL1019" s="687">
        <f t="shared" si="2059"/>
        <v>-292.29999999999995</v>
      </c>
      <c r="BM1019" s="688">
        <f t="shared" si="2060"/>
        <v>0</v>
      </c>
      <c r="BN1019" s="687">
        <f>'17. Нефтехим Салават'!CQ13</f>
        <v>79</v>
      </c>
      <c r="BO1019" s="687">
        <f>'17. Нефтехим Салават'!CS13</f>
        <v>0</v>
      </c>
      <c r="BP1019" s="687">
        <f t="shared" si="2061"/>
        <v>-79</v>
      </c>
      <c r="BQ1019" s="688">
        <f t="shared" si="2062"/>
        <v>0</v>
      </c>
      <c r="BR1019" s="687">
        <f>'17. Нефтехим Салават'!CW13</f>
        <v>82.6</v>
      </c>
      <c r="BS1019" s="687">
        <f>'17. Нефтехим Салават'!CY13</f>
        <v>0</v>
      </c>
      <c r="BT1019" s="687">
        <f t="shared" si="2063"/>
        <v>-82.6</v>
      </c>
      <c r="BU1019" s="688">
        <f t="shared" si="2064"/>
        <v>0</v>
      </c>
      <c r="BV1019" s="687">
        <f>'17. Нефтехим Салават'!DC13</f>
        <v>130.69999999999999</v>
      </c>
      <c r="BW1019" s="687">
        <f>'17. Нефтехим Салават'!DE13</f>
        <v>0</v>
      </c>
      <c r="BX1019" s="687">
        <f t="shared" si="2065"/>
        <v>-130.69999999999999</v>
      </c>
      <c r="BY1019" s="688">
        <f t="shared" si="2066"/>
        <v>0</v>
      </c>
    </row>
    <row r="1020" spans="2:77" ht="20.100000000000001" customHeight="1">
      <c r="C1020" s="449" t="s">
        <v>101</v>
      </c>
      <c r="D1020" s="528"/>
      <c r="E1020" s="528"/>
      <c r="F1020" s="529"/>
      <c r="G1020" s="530" t="s">
        <v>1090</v>
      </c>
      <c r="H1020" s="530"/>
      <c r="I1020" s="691" t="s">
        <v>883</v>
      </c>
      <c r="J1020" s="687">
        <f t="shared" si="2023"/>
        <v>442.5</v>
      </c>
      <c r="K1020" s="687">
        <f t="shared" si="2024"/>
        <v>0</v>
      </c>
      <c r="L1020" s="687">
        <f t="shared" si="2025"/>
        <v>-442.5</v>
      </c>
      <c r="M1020" s="688">
        <f t="shared" si="2026"/>
        <v>0</v>
      </c>
      <c r="N1020" s="687">
        <f t="shared" si="2027"/>
        <v>14.000000000000002</v>
      </c>
      <c r="O1020" s="687">
        <f t="shared" si="2028"/>
        <v>0</v>
      </c>
      <c r="P1020" s="687">
        <f t="shared" si="2029"/>
        <v>-14.000000000000002</v>
      </c>
      <c r="Q1020" s="688">
        <f t="shared" si="2030"/>
        <v>0</v>
      </c>
      <c r="R1020" s="687">
        <f>'17. Нефтехим Салават'!W14</f>
        <v>4.7</v>
      </c>
      <c r="S1020" s="687">
        <f>'17. Нефтехим Салават'!Y14</f>
        <v>0</v>
      </c>
      <c r="T1020" s="687">
        <f t="shared" si="2031"/>
        <v>-4.7</v>
      </c>
      <c r="U1020" s="688">
        <f t="shared" si="2032"/>
        <v>0</v>
      </c>
      <c r="V1020" s="687">
        <f>'17. Нефтехим Салават'!AC14</f>
        <v>4.4000000000000004</v>
      </c>
      <c r="W1020" s="687">
        <f>'17. Нефтехим Салават'!AE14</f>
        <v>0</v>
      </c>
      <c r="X1020" s="687">
        <f t="shared" si="2033"/>
        <v>-4.4000000000000004</v>
      </c>
      <c r="Y1020" s="688">
        <f t="shared" si="2034"/>
        <v>0</v>
      </c>
      <c r="Z1020" s="687">
        <f>'17. Нефтехим Салават'!AI14</f>
        <v>4.9000000000000004</v>
      </c>
      <c r="AA1020" s="687">
        <f>'17. Нефтехим Салават'!AK14</f>
        <v>0</v>
      </c>
      <c r="AB1020" s="687">
        <f t="shared" si="2035"/>
        <v>-4.9000000000000004</v>
      </c>
      <c r="AC1020" s="688">
        <f t="shared" si="2036"/>
        <v>0</v>
      </c>
      <c r="AD1020" s="687">
        <f t="shared" si="2037"/>
        <v>210.5</v>
      </c>
      <c r="AE1020" s="687">
        <f t="shared" si="2038"/>
        <v>0</v>
      </c>
      <c r="AF1020" s="687">
        <f t="shared" si="2039"/>
        <v>-210.5</v>
      </c>
      <c r="AG1020" s="688">
        <f t="shared" si="2040"/>
        <v>0</v>
      </c>
      <c r="AH1020" s="687">
        <f>'17. Нефтехим Салават'!AU14</f>
        <v>10.1</v>
      </c>
      <c r="AI1020" s="687">
        <f>'17. Нефтехим Салават'!AW14</f>
        <v>0</v>
      </c>
      <c r="AJ1020" s="687">
        <f t="shared" si="2041"/>
        <v>-10.1</v>
      </c>
      <c r="AK1020" s="688">
        <f t="shared" si="2042"/>
        <v>0</v>
      </c>
      <c r="AL1020" s="687">
        <f>'17. Нефтехим Салават'!BA14</f>
        <v>85.5</v>
      </c>
      <c r="AM1020" s="687">
        <f>'17. Нефтехим Салават'!BC14</f>
        <v>0</v>
      </c>
      <c r="AN1020" s="687">
        <f t="shared" si="2043"/>
        <v>-85.5</v>
      </c>
      <c r="AO1020" s="688">
        <f t="shared" si="2044"/>
        <v>0</v>
      </c>
      <c r="AP1020" s="687">
        <f>'17. Нефтехим Салават'!BG14</f>
        <v>114.9</v>
      </c>
      <c r="AQ1020" s="687">
        <f>'17. Нефтехим Салават'!BI14</f>
        <v>0</v>
      </c>
      <c r="AR1020" s="687">
        <f t="shared" si="2045"/>
        <v>-114.9</v>
      </c>
      <c r="AS1020" s="688">
        <f t="shared" si="2046"/>
        <v>0</v>
      </c>
      <c r="AT1020" s="687">
        <f t="shared" si="2047"/>
        <v>130.80000000000001</v>
      </c>
      <c r="AU1020" s="687">
        <f t="shared" si="2048"/>
        <v>0</v>
      </c>
      <c r="AV1020" s="687">
        <f t="shared" si="2049"/>
        <v>-130.80000000000001</v>
      </c>
      <c r="AW1020" s="688">
        <f t="shared" si="2050"/>
        <v>0</v>
      </c>
      <c r="AX1020" s="687">
        <f>'17. Нефтехим Салават'!BS14</f>
        <v>78.2</v>
      </c>
      <c r="AY1020" s="687">
        <f>'17. Нефтехим Салават'!BU14</f>
        <v>0</v>
      </c>
      <c r="AZ1020" s="687">
        <f t="shared" si="2051"/>
        <v>-78.2</v>
      </c>
      <c r="BA1020" s="688">
        <f t="shared" si="2052"/>
        <v>0</v>
      </c>
      <c r="BB1020" s="687">
        <f>'17. Нефтехим Салават'!BY14</f>
        <v>19.899999999999999</v>
      </c>
      <c r="BC1020" s="687">
        <f>'17. Нефтехим Салават'!CA14</f>
        <v>0</v>
      </c>
      <c r="BD1020" s="687">
        <f t="shared" si="2053"/>
        <v>-19.899999999999999</v>
      </c>
      <c r="BE1020" s="688">
        <f t="shared" si="2054"/>
        <v>0</v>
      </c>
      <c r="BF1020" s="687">
        <f>'17. Нефтехим Салават'!CE14</f>
        <v>32.700000000000003</v>
      </c>
      <c r="BG1020" s="687">
        <f>'17. Нефтехим Салават'!CG14</f>
        <v>0</v>
      </c>
      <c r="BH1020" s="687">
        <f t="shared" si="2055"/>
        <v>-32.700000000000003</v>
      </c>
      <c r="BI1020" s="688">
        <f t="shared" si="2056"/>
        <v>0</v>
      </c>
      <c r="BJ1020" s="687">
        <f t="shared" si="2057"/>
        <v>87.199999999999989</v>
      </c>
      <c r="BK1020" s="687">
        <f t="shared" si="2058"/>
        <v>0</v>
      </c>
      <c r="BL1020" s="687">
        <f t="shared" si="2059"/>
        <v>-87.199999999999989</v>
      </c>
      <c r="BM1020" s="688">
        <f t="shared" si="2060"/>
        <v>0</v>
      </c>
      <c r="BN1020" s="687">
        <f>'17. Нефтехим Салават'!CQ14</f>
        <v>33.4</v>
      </c>
      <c r="BO1020" s="687">
        <f>'17. Нефтехим Салават'!CS14</f>
        <v>0</v>
      </c>
      <c r="BP1020" s="687">
        <f t="shared" si="2061"/>
        <v>-33.4</v>
      </c>
      <c r="BQ1020" s="688">
        <f t="shared" si="2062"/>
        <v>0</v>
      </c>
      <c r="BR1020" s="687">
        <f>'17. Нефтехим Салават'!CW14</f>
        <v>26.7</v>
      </c>
      <c r="BS1020" s="687">
        <f>'17. Нефтехим Салават'!CY14</f>
        <v>0</v>
      </c>
      <c r="BT1020" s="687">
        <f t="shared" si="2063"/>
        <v>-26.7</v>
      </c>
      <c r="BU1020" s="688">
        <f t="shared" si="2064"/>
        <v>0</v>
      </c>
      <c r="BV1020" s="687">
        <f>'17. Нефтехим Салават'!DC14</f>
        <v>27.1</v>
      </c>
      <c r="BW1020" s="687">
        <f>'17. Нефтехим Салават'!DE14</f>
        <v>0</v>
      </c>
      <c r="BX1020" s="687">
        <f t="shared" si="2065"/>
        <v>-27.1</v>
      </c>
      <c r="BY1020" s="688">
        <f t="shared" si="2066"/>
        <v>0</v>
      </c>
    </row>
    <row r="1021" spans="2:77" ht="20.100000000000001" customHeight="1">
      <c r="C1021" s="449" t="s">
        <v>553</v>
      </c>
      <c r="D1021" s="528"/>
      <c r="E1021" s="528"/>
      <c r="F1021" s="529"/>
      <c r="G1021" s="530" t="s">
        <v>1091</v>
      </c>
      <c r="H1021" s="530"/>
      <c r="I1021" s="691" t="s">
        <v>883</v>
      </c>
      <c r="J1021" s="687">
        <f t="shared" si="2023"/>
        <v>1027.8</v>
      </c>
      <c r="K1021" s="687">
        <f t="shared" si="2024"/>
        <v>0</v>
      </c>
      <c r="L1021" s="687">
        <f t="shared" si="2025"/>
        <v>-1027.8</v>
      </c>
      <c r="M1021" s="688">
        <f t="shared" si="2026"/>
        <v>0</v>
      </c>
      <c r="N1021" s="687">
        <f t="shared" si="2027"/>
        <v>451.3</v>
      </c>
      <c r="O1021" s="687">
        <f t="shared" si="2028"/>
        <v>0</v>
      </c>
      <c r="P1021" s="687">
        <f t="shared" si="2029"/>
        <v>-451.3</v>
      </c>
      <c r="Q1021" s="688">
        <f t="shared" si="2030"/>
        <v>0</v>
      </c>
      <c r="R1021" s="687">
        <f>'17. Нефтехим Салават'!W15</f>
        <v>148.30000000000001</v>
      </c>
      <c r="S1021" s="687">
        <f>'17. Нефтехим Салават'!Y15</f>
        <v>0</v>
      </c>
      <c r="T1021" s="687">
        <f t="shared" si="2031"/>
        <v>-148.30000000000001</v>
      </c>
      <c r="U1021" s="688">
        <f t="shared" si="2032"/>
        <v>0</v>
      </c>
      <c r="V1021" s="687">
        <f>'17. Нефтехим Салават'!AC15</f>
        <v>128.19999999999999</v>
      </c>
      <c r="W1021" s="687">
        <f>'17. Нефтехим Салават'!AE15</f>
        <v>0</v>
      </c>
      <c r="X1021" s="687">
        <f t="shared" si="2033"/>
        <v>-128.19999999999999</v>
      </c>
      <c r="Y1021" s="688">
        <f t="shared" si="2034"/>
        <v>0</v>
      </c>
      <c r="Z1021" s="687">
        <f>'17. Нефтехим Салават'!AI15</f>
        <v>174.8</v>
      </c>
      <c r="AA1021" s="687">
        <f>'17. Нефтехим Салават'!AK15</f>
        <v>0</v>
      </c>
      <c r="AB1021" s="687">
        <f t="shared" si="2035"/>
        <v>-174.8</v>
      </c>
      <c r="AC1021" s="688">
        <f t="shared" si="2036"/>
        <v>0</v>
      </c>
      <c r="AD1021" s="687">
        <f t="shared" si="2037"/>
        <v>203.2</v>
      </c>
      <c r="AE1021" s="687">
        <f t="shared" si="2038"/>
        <v>0</v>
      </c>
      <c r="AF1021" s="687">
        <f t="shared" si="2039"/>
        <v>-203.2</v>
      </c>
      <c r="AG1021" s="688">
        <f t="shared" si="2040"/>
        <v>0</v>
      </c>
      <c r="AH1021" s="687">
        <f>'17. Нефтехим Салават'!AU15</f>
        <v>100.4</v>
      </c>
      <c r="AI1021" s="687">
        <f>'17. Нефтехим Салават'!AW15</f>
        <v>0</v>
      </c>
      <c r="AJ1021" s="687">
        <f t="shared" si="2041"/>
        <v>-100.4</v>
      </c>
      <c r="AK1021" s="688">
        <f t="shared" si="2042"/>
        <v>0</v>
      </c>
      <c r="AL1021" s="687">
        <f>'17. Нефтехим Салават'!BA15</f>
        <v>51.8</v>
      </c>
      <c r="AM1021" s="687">
        <f>'17. Нефтехим Салават'!BC15</f>
        <v>0</v>
      </c>
      <c r="AN1021" s="687">
        <f t="shared" si="2043"/>
        <v>-51.8</v>
      </c>
      <c r="AO1021" s="688">
        <f t="shared" si="2044"/>
        <v>0</v>
      </c>
      <c r="AP1021" s="687">
        <f>'17. Нефтехим Салават'!BG15</f>
        <v>51</v>
      </c>
      <c r="AQ1021" s="687">
        <f>'17. Нефтехим Салават'!BI15</f>
        <v>0</v>
      </c>
      <c r="AR1021" s="687">
        <f t="shared" si="2045"/>
        <v>-51</v>
      </c>
      <c r="AS1021" s="688">
        <f t="shared" si="2046"/>
        <v>0</v>
      </c>
      <c r="AT1021" s="687">
        <f t="shared" si="2047"/>
        <v>168.2</v>
      </c>
      <c r="AU1021" s="687">
        <f t="shared" si="2048"/>
        <v>0</v>
      </c>
      <c r="AV1021" s="687">
        <f t="shared" si="2049"/>
        <v>-168.2</v>
      </c>
      <c r="AW1021" s="688">
        <f t="shared" si="2050"/>
        <v>0</v>
      </c>
      <c r="AX1021" s="687">
        <f>'17. Нефтехим Салават'!BS15</f>
        <v>98.1</v>
      </c>
      <c r="AY1021" s="687">
        <f>'17. Нефтехим Салават'!BU15</f>
        <v>0</v>
      </c>
      <c r="AZ1021" s="687">
        <f t="shared" si="2051"/>
        <v>-98.1</v>
      </c>
      <c r="BA1021" s="688">
        <f t="shared" si="2052"/>
        <v>0</v>
      </c>
      <c r="BB1021" s="687">
        <f>'17. Нефтехим Салават'!BY15</f>
        <v>69.400000000000006</v>
      </c>
      <c r="BC1021" s="687">
        <f>'17. Нефтехим Салават'!CA15</f>
        <v>0</v>
      </c>
      <c r="BD1021" s="687">
        <f t="shared" si="2053"/>
        <v>-69.400000000000006</v>
      </c>
      <c r="BE1021" s="688">
        <f t="shared" si="2054"/>
        <v>0</v>
      </c>
      <c r="BF1021" s="687">
        <f>'17. Нефтехим Салават'!CE15</f>
        <v>0.7</v>
      </c>
      <c r="BG1021" s="687">
        <f>'17. Нефтехим Салават'!CG15</f>
        <v>0</v>
      </c>
      <c r="BH1021" s="687">
        <f t="shared" si="2055"/>
        <v>-0.7</v>
      </c>
      <c r="BI1021" s="688">
        <f t="shared" si="2056"/>
        <v>0</v>
      </c>
      <c r="BJ1021" s="687">
        <f t="shared" si="2057"/>
        <v>205.1</v>
      </c>
      <c r="BK1021" s="687">
        <f t="shared" si="2058"/>
        <v>0</v>
      </c>
      <c r="BL1021" s="687">
        <f t="shared" si="2059"/>
        <v>-205.1</v>
      </c>
      <c r="BM1021" s="688">
        <f t="shared" si="2060"/>
        <v>0</v>
      </c>
      <c r="BN1021" s="687">
        <f>'17. Нефтехим Салават'!CQ15</f>
        <v>45.6</v>
      </c>
      <c r="BO1021" s="687">
        <f>'17. Нефтехим Салават'!CS15</f>
        <v>0</v>
      </c>
      <c r="BP1021" s="687">
        <f t="shared" si="2061"/>
        <v>-45.6</v>
      </c>
      <c r="BQ1021" s="688">
        <f t="shared" si="2062"/>
        <v>0</v>
      </c>
      <c r="BR1021" s="687">
        <f>'17. Нефтехим Салават'!CW15</f>
        <v>55.9</v>
      </c>
      <c r="BS1021" s="687">
        <f>'17. Нефтехим Салават'!CY15</f>
        <v>0</v>
      </c>
      <c r="BT1021" s="687">
        <f t="shared" si="2063"/>
        <v>-55.9</v>
      </c>
      <c r="BU1021" s="688">
        <f t="shared" si="2064"/>
        <v>0</v>
      </c>
      <c r="BV1021" s="687">
        <f>'17. Нефтехим Салават'!DC15</f>
        <v>103.6</v>
      </c>
      <c r="BW1021" s="687">
        <f>'17. Нефтехим Салават'!DE15</f>
        <v>0</v>
      </c>
      <c r="BX1021" s="687">
        <f t="shared" si="2065"/>
        <v>-103.6</v>
      </c>
      <c r="BY1021" s="688">
        <f t="shared" si="2066"/>
        <v>0</v>
      </c>
    </row>
    <row r="1022" spans="2:77" ht="20.100000000000001" customHeight="1">
      <c r="C1022" s="449" t="s">
        <v>105</v>
      </c>
      <c r="D1022" s="528"/>
      <c r="E1022" s="528"/>
      <c r="F1022" s="529"/>
      <c r="G1022" s="530" t="s">
        <v>1092</v>
      </c>
      <c r="H1022" s="530"/>
      <c r="I1022" s="691" t="s">
        <v>883</v>
      </c>
      <c r="J1022" s="687">
        <f t="shared" si="2023"/>
        <v>0</v>
      </c>
      <c r="K1022" s="687">
        <f t="shared" si="2024"/>
        <v>0</v>
      </c>
      <c r="L1022" s="687">
        <f t="shared" si="2025"/>
        <v>0</v>
      </c>
      <c r="M1022" s="688" t="str">
        <f t="shared" si="2026"/>
        <v>-</v>
      </c>
      <c r="N1022" s="687">
        <f t="shared" si="2027"/>
        <v>0</v>
      </c>
      <c r="O1022" s="687">
        <f t="shared" si="2028"/>
        <v>0</v>
      </c>
      <c r="P1022" s="687">
        <f t="shared" si="2029"/>
        <v>0</v>
      </c>
      <c r="Q1022" s="688" t="str">
        <f t="shared" si="2030"/>
        <v>-</v>
      </c>
      <c r="R1022" s="687">
        <f>'17. Нефтехим Салават'!W16</f>
        <v>0</v>
      </c>
      <c r="S1022" s="687">
        <f>'17. Нефтехим Салават'!Y16</f>
        <v>0</v>
      </c>
      <c r="T1022" s="687">
        <f t="shared" si="2031"/>
        <v>0</v>
      </c>
      <c r="U1022" s="688" t="str">
        <f t="shared" si="2032"/>
        <v>-</v>
      </c>
      <c r="V1022" s="687">
        <f>'17. Нефтехим Салават'!AC16</f>
        <v>0</v>
      </c>
      <c r="W1022" s="687">
        <f>'17. Нефтехим Салават'!AE16</f>
        <v>0</v>
      </c>
      <c r="X1022" s="687">
        <f t="shared" si="2033"/>
        <v>0</v>
      </c>
      <c r="Y1022" s="688" t="str">
        <f t="shared" si="2034"/>
        <v>-</v>
      </c>
      <c r="Z1022" s="687">
        <f>'17. Нефтехим Салават'!AI16</f>
        <v>0</v>
      </c>
      <c r="AA1022" s="687">
        <f>'17. Нефтехим Салават'!AK16</f>
        <v>0</v>
      </c>
      <c r="AB1022" s="687">
        <f t="shared" si="2035"/>
        <v>0</v>
      </c>
      <c r="AC1022" s="688" t="str">
        <f t="shared" si="2036"/>
        <v>-</v>
      </c>
      <c r="AD1022" s="687">
        <f t="shared" si="2037"/>
        <v>0</v>
      </c>
      <c r="AE1022" s="687">
        <f t="shared" si="2038"/>
        <v>0</v>
      </c>
      <c r="AF1022" s="687">
        <f t="shared" si="2039"/>
        <v>0</v>
      </c>
      <c r="AG1022" s="688" t="str">
        <f t="shared" si="2040"/>
        <v>-</v>
      </c>
      <c r="AH1022" s="687">
        <f>'17. Нефтехим Салават'!AU16</f>
        <v>0</v>
      </c>
      <c r="AI1022" s="687">
        <f>'17. Нефтехим Салават'!AW16</f>
        <v>0</v>
      </c>
      <c r="AJ1022" s="687">
        <f t="shared" si="2041"/>
        <v>0</v>
      </c>
      <c r="AK1022" s="688" t="str">
        <f t="shared" si="2042"/>
        <v>-</v>
      </c>
      <c r="AL1022" s="687">
        <f>'17. Нефтехим Салават'!BA16</f>
        <v>0</v>
      </c>
      <c r="AM1022" s="687">
        <f>'17. Нефтехим Салават'!BC16</f>
        <v>0</v>
      </c>
      <c r="AN1022" s="687">
        <f t="shared" si="2043"/>
        <v>0</v>
      </c>
      <c r="AO1022" s="688" t="str">
        <f t="shared" si="2044"/>
        <v>-</v>
      </c>
      <c r="AP1022" s="687">
        <f>'17. Нефтехим Салават'!BG16</f>
        <v>0</v>
      </c>
      <c r="AQ1022" s="687">
        <f>'17. Нефтехим Салават'!BI16</f>
        <v>0</v>
      </c>
      <c r="AR1022" s="687">
        <f t="shared" si="2045"/>
        <v>0</v>
      </c>
      <c r="AS1022" s="688" t="str">
        <f t="shared" si="2046"/>
        <v>-</v>
      </c>
      <c r="AT1022" s="687">
        <f t="shared" si="2047"/>
        <v>0</v>
      </c>
      <c r="AU1022" s="687">
        <f t="shared" si="2048"/>
        <v>0</v>
      </c>
      <c r="AV1022" s="687">
        <f t="shared" si="2049"/>
        <v>0</v>
      </c>
      <c r="AW1022" s="688" t="str">
        <f t="shared" si="2050"/>
        <v>-</v>
      </c>
      <c r="AX1022" s="687">
        <f>'17. Нефтехим Салават'!BS16</f>
        <v>0</v>
      </c>
      <c r="AY1022" s="687">
        <f>'17. Нефтехим Салават'!BU16</f>
        <v>0</v>
      </c>
      <c r="AZ1022" s="687">
        <f t="shared" si="2051"/>
        <v>0</v>
      </c>
      <c r="BA1022" s="688" t="str">
        <f t="shared" si="2052"/>
        <v>-</v>
      </c>
      <c r="BB1022" s="687">
        <f>'17. Нефтехим Салават'!BY16</f>
        <v>0</v>
      </c>
      <c r="BC1022" s="687">
        <f>'17. Нефтехим Салават'!CA16</f>
        <v>0</v>
      </c>
      <c r="BD1022" s="687">
        <f t="shared" si="2053"/>
        <v>0</v>
      </c>
      <c r="BE1022" s="688" t="str">
        <f t="shared" si="2054"/>
        <v>-</v>
      </c>
      <c r="BF1022" s="687">
        <f>'17. Нефтехим Салават'!CE16</f>
        <v>0</v>
      </c>
      <c r="BG1022" s="687">
        <f>'17. Нефтехим Салават'!CG16</f>
        <v>0</v>
      </c>
      <c r="BH1022" s="687">
        <f t="shared" si="2055"/>
        <v>0</v>
      </c>
      <c r="BI1022" s="688" t="str">
        <f t="shared" si="2056"/>
        <v>-</v>
      </c>
      <c r="BJ1022" s="687">
        <f t="shared" si="2057"/>
        <v>0</v>
      </c>
      <c r="BK1022" s="687">
        <f t="shared" si="2058"/>
        <v>0</v>
      </c>
      <c r="BL1022" s="687">
        <f t="shared" si="2059"/>
        <v>0</v>
      </c>
      <c r="BM1022" s="688" t="str">
        <f t="shared" si="2060"/>
        <v>-</v>
      </c>
      <c r="BN1022" s="687">
        <f>'17. Нефтехим Салават'!CQ16</f>
        <v>0</v>
      </c>
      <c r="BO1022" s="687">
        <f>'17. Нефтехим Салават'!CS16</f>
        <v>0</v>
      </c>
      <c r="BP1022" s="687">
        <f t="shared" si="2061"/>
        <v>0</v>
      </c>
      <c r="BQ1022" s="688" t="str">
        <f t="shared" si="2062"/>
        <v>-</v>
      </c>
      <c r="BR1022" s="687">
        <f>'17. Нефтехим Салават'!CW16</f>
        <v>0</v>
      </c>
      <c r="BS1022" s="687">
        <f>'17. Нефтехим Салават'!CY16</f>
        <v>0</v>
      </c>
      <c r="BT1022" s="687">
        <f t="shared" si="2063"/>
        <v>0</v>
      </c>
      <c r="BU1022" s="688" t="str">
        <f t="shared" si="2064"/>
        <v>-</v>
      </c>
      <c r="BV1022" s="687">
        <f>'17. Нефтехим Салават'!DC16</f>
        <v>0</v>
      </c>
      <c r="BW1022" s="687">
        <f>'17. Нефтехим Салават'!DE16</f>
        <v>0</v>
      </c>
      <c r="BX1022" s="687">
        <f t="shared" si="2065"/>
        <v>0</v>
      </c>
      <c r="BY1022" s="688" t="str">
        <f t="shared" si="2066"/>
        <v>-</v>
      </c>
    </row>
    <row r="1023" spans="2:77" ht="20.100000000000001" customHeight="1">
      <c r="C1023" s="448" t="s">
        <v>1093</v>
      </c>
      <c r="D1023" s="528"/>
      <c r="E1023" s="528"/>
      <c r="F1023" s="529"/>
      <c r="G1023" s="530" t="s">
        <v>1094</v>
      </c>
      <c r="H1023" s="530"/>
      <c r="I1023" s="691" t="s">
        <v>883</v>
      </c>
      <c r="J1023" s="687">
        <f t="shared" si="2023"/>
        <v>0</v>
      </c>
      <c r="K1023" s="687">
        <f t="shared" si="2024"/>
        <v>0</v>
      </c>
      <c r="L1023" s="687">
        <f t="shared" si="2025"/>
        <v>0</v>
      </c>
      <c r="M1023" s="688" t="str">
        <f t="shared" si="2026"/>
        <v>-</v>
      </c>
      <c r="N1023" s="687">
        <f t="shared" si="2027"/>
        <v>0</v>
      </c>
      <c r="O1023" s="687">
        <f t="shared" si="2028"/>
        <v>0</v>
      </c>
      <c r="P1023" s="687">
        <f t="shared" si="2029"/>
        <v>0</v>
      </c>
      <c r="Q1023" s="688" t="str">
        <f t="shared" si="2030"/>
        <v>-</v>
      </c>
      <c r="R1023" s="687">
        <f>'17. Нефтехим Салават'!W17</f>
        <v>0</v>
      </c>
      <c r="S1023" s="687">
        <f>'17. Нефтехим Салават'!Y17</f>
        <v>0</v>
      </c>
      <c r="T1023" s="687">
        <f t="shared" si="2031"/>
        <v>0</v>
      </c>
      <c r="U1023" s="688" t="str">
        <f t="shared" si="2032"/>
        <v>-</v>
      </c>
      <c r="V1023" s="687">
        <f>'17. Нефтехим Салават'!AC17</f>
        <v>0</v>
      </c>
      <c r="W1023" s="687">
        <f>'17. Нефтехим Салават'!AE17</f>
        <v>0</v>
      </c>
      <c r="X1023" s="687">
        <f t="shared" si="2033"/>
        <v>0</v>
      </c>
      <c r="Y1023" s="688" t="str">
        <f t="shared" si="2034"/>
        <v>-</v>
      </c>
      <c r="Z1023" s="687">
        <f>'17. Нефтехим Салават'!AI17</f>
        <v>0</v>
      </c>
      <c r="AA1023" s="687">
        <f>'17. Нефтехим Салават'!AK17</f>
        <v>0</v>
      </c>
      <c r="AB1023" s="687">
        <f t="shared" si="2035"/>
        <v>0</v>
      </c>
      <c r="AC1023" s="688" t="str">
        <f t="shared" si="2036"/>
        <v>-</v>
      </c>
      <c r="AD1023" s="687">
        <f t="shared" si="2037"/>
        <v>0</v>
      </c>
      <c r="AE1023" s="687">
        <f t="shared" si="2038"/>
        <v>0</v>
      </c>
      <c r="AF1023" s="687">
        <f t="shared" si="2039"/>
        <v>0</v>
      </c>
      <c r="AG1023" s="688" t="str">
        <f t="shared" si="2040"/>
        <v>-</v>
      </c>
      <c r="AH1023" s="687">
        <f>'17. Нефтехим Салават'!AU17</f>
        <v>0</v>
      </c>
      <c r="AI1023" s="687">
        <f>'17. Нефтехим Салават'!AW17</f>
        <v>0</v>
      </c>
      <c r="AJ1023" s="687">
        <f t="shared" si="2041"/>
        <v>0</v>
      </c>
      <c r="AK1023" s="688" t="str">
        <f t="shared" si="2042"/>
        <v>-</v>
      </c>
      <c r="AL1023" s="687">
        <f>'17. Нефтехим Салават'!BA17</f>
        <v>0</v>
      </c>
      <c r="AM1023" s="687">
        <f>'17. Нефтехим Салават'!BC17</f>
        <v>0</v>
      </c>
      <c r="AN1023" s="687">
        <f t="shared" si="2043"/>
        <v>0</v>
      </c>
      <c r="AO1023" s="688" t="str">
        <f t="shared" si="2044"/>
        <v>-</v>
      </c>
      <c r="AP1023" s="687">
        <f>'17. Нефтехим Салават'!BG17</f>
        <v>0</v>
      </c>
      <c r="AQ1023" s="687">
        <f>'17. Нефтехим Салават'!BI17</f>
        <v>0</v>
      </c>
      <c r="AR1023" s="687">
        <f t="shared" si="2045"/>
        <v>0</v>
      </c>
      <c r="AS1023" s="688" t="str">
        <f t="shared" si="2046"/>
        <v>-</v>
      </c>
      <c r="AT1023" s="687">
        <f t="shared" si="2047"/>
        <v>0</v>
      </c>
      <c r="AU1023" s="687">
        <f t="shared" si="2048"/>
        <v>0</v>
      </c>
      <c r="AV1023" s="687">
        <f t="shared" si="2049"/>
        <v>0</v>
      </c>
      <c r="AW1023" s="688" t="str">
        <f t="shared" si="2050"/>
        <v>-</v>
      </c>
      <c r="AX1023" s="687">
        <f>'17. Нефтехим Салават'!BS17</f>
        <v>0</v>
      </c>
      <c r="AY1023" s="687">
        <f>'17. Нефтехим Салават'!BU17</f>
        <v>0</v>
      </c>
      <c r="AZ1023" s="687">
        <f t="shared" si="2051"/>
        <v>0</v>
      </c>
      <c r="BA1023" s="688" t="str">
        <f t="shared" si="2052"/>
        <v>-</v>
      </c>
      <c r="BB1023" s="687">
        <f>'17. Нефтехим Салават'!BY17</f>
        <v>0</v>
      </c>
      <c r="BC1023" s="687">
        <f>'17. Нефтехим Салават'!CA17</f>
        <v>0</v>
      </c>
      <c r="BD1023" s="687">
        <f t="shared" si="2053"/>
        <v>0</v>
      </c>
      <c r="BE1023" s="688" t="str">
        <f t="shared" si="2054"/>
        <v>-</v>
      </c>
      <c r="BF1023" s="687">
        <f>'17. Нефтехим Салават'!CE17</f>
        <v>0</v>
      </c>
      <c r="BG1023" s="687">
        <f>'17. Нефтехим Салават'!CG17</f>
        <v>0</v>
      </c>
      <c r="BH1023" s="687">
        <f t="shared" si="2055"/>
        <v>0</v>
      </c>
      <c r="BI1023" s="688" t="str">
        <f t="shared" si="2056"/>
        <v>-</v>
      </c>
      <c r="BJ1023" s="687">
        <f t="shared" si="2057"/>
        <v>0</v>
      </c>
      <c r="BK1023" s="687">
        <f t="shared" si="2058"/>
        <v>0</v>
      </c>
      <c r="BL1023" s="687">
        <f t="shared" si="2059"/>
        <v>0</v>
      </c>
      <c r="BM1023" s="688" t="str">
        <f t="shared" si="2060"/>
        <v>-</v>
      </c>
      <c r="BN1023" s="687">
        <f>'17. Нефтехим Салават'!CQ17</f>
        <v>0</v>
      </c>
      <c r="BO1023" s="687">
        <f>'17. Нефтехим Салават'!CS17</f>
        <v>0</v>
      </c>
      <c r="BP1023" s="687">
        <f t="shared" si="2061"/>
        <v>0</v>
      </c>
      <c r="BQ1023" s="688" t="str">
        <f t="shared" si="2062"/>
        <v>-</v>
      </c>
      <c r="BR1023" s="687">
        <f>'17. Нефтехим Салават'!CW17</f>
        <v>0</v>
      </c>
      <c r="BS1023" s="687">
        <f>'17. Нефтехим Салават'!CY17</f>
        <v>0</v>
      </c>
      <c r="BT1023" s="687">
        <f t="shared" si="2063"/>
        <v>0</v>
      </c>
      <c r="BU1023" s="688" t="str">
        <f t="shared" si="2064"/>
        <v>-</v>
      </c>
      <c r="BV1023" s="687">
        <f>'17. Нефтехим Салават'!DC17</f>
        <v>0</v>
      </c>
      <c r="BW1023" s="687">
        <f>'17. Нефтехим Салават'!DE17</f>
        <v>0</v>
      </c>
      <c r="BX1023" s="687">
        <f t="shared" si="2065"/>
        <v>0</v>
      </c>
      <c r="BY1023" s="688" t="str">
        <f t="shared" si="2066"/>
        <v>-</v>
      </c>
    </row>
    <row r="1024" spans="2:77" ht="20.100000000000001" customHeight="1">
      <c r="C1024" s="448" t="s">
        <v>1095</v>
      </c>
      <c r="D1024" s="528"/>
      <c r="E1024" s="528"/>
      <c r="F1024" s="529"/>
      <c r="G1024" s="530" t="s">
        <v>1096</v>
      </c>
      <c r="H1024" s="530"/>
      <c r="I1024" s="626" t="s">
        <v>883</v>
      </c>
      <c r="J1024" s="687">
        <f t="shared" si="2023"/>
        <v>0</v>
      </c>
      <c r="K1024" s="687">
        <f t="shared" si="2024"/>
        <v>0</v>
      </c>
      <c r="L1024" s="687">
        <f t="shared" si="2025"/>
        <v>0</v>
      </c>
      <c r="M1024" s="688" t="str">
        <f t="shared" si="2026"/>
        <v>-</v>
      </c>
      <c r="N1024" s="687">
        <f t="shared" si="2027"/>
        <v>0</v>
      </c>
      <c r="O1024" s="687">
        <f t="shared" si="2028"/>
        <v>0</v>
      </c>
      <c r="P1024" s="687">
        <f t="shared" si="2029"/>
        <v>0</v>
      </c>
      <c r="Q1024" s="688" t="str">
        <f t="shared" si="2030"/>
        <v>-</v>
      </c>
      <c r="R1024" s="687">
        <f>'17. Нефтехим Салават'!W18</f>
        <v>0</v>
      </c>
      <c r="S1024" s="687">
        <f>'17. Нефтехим Салават'!Y18</f>
        <v>0</v>
      </c>
      <c r="T1024" s="687">
        <f t="shared" si="2031"/>
        <v>0</v>
      </c>
      <c r="U1024" s="688" t="str">
        <f t="shared" si="2032"/>
        <v>-</v>
      </c>
      <c r="V1024" s="687">
        <f>'17. Нефтехим Салават'!AC18</f>
        <v>0</v>
      </c>
      <c r="W1024" s="687">
        <f>'17. Нефтехим Салават'!AE18</f>
        <v>0</v>
      </c>
      <c r="X1024" s="687">
        <f t="shared" si="2033"/>
        <v>0</v>
      </c>
      <c r="Y1024" s="688" t="str">
        <f t="shared" si="2034"/>
        <v>-</v>
      </c>
      <c r="Z1024" s="687">
        <f>'17. Нефтехим Салават'!AI18</f>
        <v>0</v>
      </c>
      <c r="AA1024" s="687">
        <f>'17. Нефтехим Салават'!AK18</f>
        <v>0</v>
      </c>
      <c r="AB1024" s="687">
        <f t="shared" si="2035"/>
        <v>0</v>
      </c>
      <c r="AC1024" s="688" t="str">
        <f t="shared" si="2036"/>
        <v>-</v>
      </c>
      <c r="AD1024" s="687">
        <f t="shared" si="2037"/>
        <v>0</v>
      </c>
      <c r="AE1024" s="687">
        <f t="shared" si="2038"/>
        <v>0</v>
      </c>
      <c r="AF1024" s="687">
        <f t="shared" si="2039"/>
        <v>0</v>
      </c>
      <c r="AG1024" s="688" t="str">
        <f t="shared" si="2040"/>
        <v>-</v>
      </c>
      <c r="AH1024" s="687">
        <f>'17. Нефтехим Салават'!AU18</f>
        <v>0</v>
      </c>
      <c r="AI1024" s="687">
        <f>'17. Нефтехим Салават'!AW18</f>
        <v>0</v>
      </c>
      <c r="AJ1024" s="687">
        <f t="shared" si="2041"/>
        <v>0</v>
      </c>
      <c r="AK1024" s="688" t="str">
        <f t="shared" si="2042"/>
        <v>-</v>
      </c>
      <c r="AL1024" s="687">
        <f>'17. Нефтехим Салават'!BA18</f>
        <v>0</v>
      </c>
      <c r="AM1024" s="687">
        <f>'17. Нефтехим Салават'!BC18</f>
        <v>0</v>
      </c>
      <c r="AN1024" s="687">
        <f t="shared" si="2043"/>
        <v>0</v>
      </c>
      <c r="AO1024" s="688" t="str">
        <f t="shared" si="2044"/>
        <v>-</v>
      </c>
      <c r="AP1024" s="687">
        <f>'17. Нефтехим Салават'!BG18</f>
        <v>0</v>
      </c>
      <c r="AQ1024" s="687">
        <f>'17. Нефтехим Салават'!BI18</f>
        <v>0</v>
      </c>
      <c r="AR1024" s="687">
        <f t="shared" si="2045"/>
        <v>0</v>
      </c>
      <c r="AS1024" s="688" t="str">
        <f t="shared" si="2046"/>
        <v>-</v>
      </c>
      <c r="AT1024" s="687">
        <f t="shared" si="2047"/>
        <v>0</v>
      </c>
      <c r="AU1024" s="687">
        <f t="shared" si="2048"/>
        <v>0</v>
      </c>
      <c r="AV1024" s="687">
        <f t="shared" si="2049"/>
        <v>0</v>
      </c>
      <c r="AW1024" s="688" t="str">
        <f t="shared" si="2050"/>
        <v>-</v>
      </c>
      <c r="AX1024" s="687">
        <f>'17. Нефтехим Салават'!BS18</f>
        <v>0</v>
      </c>
      <c r="AY1024" s="687">
        <f>'17. Нефтехим Салават'!BU18</f>
        <v>0</v>
      </c>
      <c r="AZ1024" s="687">
        <f t="shared" si="2051"/>
        <v>0</v>
      </c>
      <c r="BA1024" s="688" t="str">
        <f t="shared" si="2052"/>
        <v>-</v>
      </c>
      <c r="BB1024" s="687">
        <f>'17. Нефтехим Салават'!BY18</f>
        <v>0</v>
      </c>
      <c r="BC1024" s="687">
        <f>'17. Нефтехим Салават'!CA18</f>
        <v>0</v>
      </c>
      <c r="BD1024" s="687">
        <f t="shared" si="2053"/>
        <v>0</v>
      </c>
      <c r="BE1024" s="688" t="str">
        <f t="shared" si="2054"/>
        <v>-</v>
      </c>
      <c r="BF1024" s="687">
        <f>'17. Нефтехим Салават'!CE18</f>
        <v>0</v>
      </c>
      <c r="BG1024" s="687">
        <f>'17. Нефтехим Салават'!CG18</f>
        <v>0</v>
      </c>
      <c r="BH1024" s="687">
        <f t="shared" si="2055"/>
        <v>0</v>
      </c>
      <c r="BI1024" s="688" t="str">
        <f t="shared" si="2056"/>
        <v>-</v>
      </c>
      <c r="BJ1024" s="687">
        <f t="shared" si="2057"/>
        <v>0</v>
      </c>
      <c r="BK1024" s="687">
        <f t="shared" si="2058"/>
        <v>0</v>
      </c>
      <c r="BL1024" s="687">
        <f t="shared" si="2059"/>
        <v>0</v>
      </c>
      <c r="BM1024" s="688" t="str">
        <f t="shared" si="2060"/>
        <v>-</v>
      </c>
      <c r="BN1024" s="687">
        <f>'17. Нефтехим Салават'!CQ18</f>
        <v>0</v>
      </c>
      <c r="BO1024" s="687">
        <f>'17. Нефтехим Салават'!CS18</f>
        <v>0</v>
      </c>
      <c r="BP1024" s="687">
        <f t="shared" si="2061"/>
        <v>0</v>
      </c>
      <c r="BQ1024" s="688" t="str">
        <f t="shared" si="2062"/>
        <v>-</v>
      </c>
      <c r="BR1024" s="687">
        <f>'17. Нефтехим Салават'!CW18</f>
        <v>0</v>
      </c>
      <c r="BS1024" s="687">
        <f>'17. Нефтехим Салават'!CY18</f>
        <v>0</v>
      </c>
      <c r="BT1024" s="687">
        <f t="shared" si="2063"/>
        <v>0</v>
      </c>
      <c r="BU1024" s="688" t="str">
        <f t="shared" si="2064"/>
        <v>-</v>
      </c>
      <c r="BV1024" s="687">
        <f>'17. Нефтехим Салават'!DC18</f>
        <v>0</v>
      </c>
      <c r="BW1024" s="687">
        <f>'17. Нефтехим Салават'!DE18</f>
        <v>0</v>
      </c>
      <c r="BX1024" s="687">
        <f t="shared" si="2065"/>
        <v>0</v>
      </c>
      <c r="BY1024" s="688" t="str">
        <f t="shared" si="2066"/>
        <v>-</v>
      </c>
    </row>
    <row r="1025" spans="2:77" ht="20.100000000000001" customHeight="1">
      <c r="C1025" s="448" t="s">
        <v>1097</v>
      </c>
      <c r="D1025" s="528"/>
      <c r="E1025" s="528"/>
      <c r="F1025" s="529"/>
      <c r="G1025" s="530" t="s">
        <v>1098</v>
      </c>
      <c r="H1025" s="530"/>
      <c r="I1025" s="626" t="s">
        <v>883</v>
      </c>
      <c r="J1025" s="687">
        <f t="shared" si="2023"/>
        <v>0</v>
      </c>
      <c r="K1025" s="687">
        <f t="shared" si="2024"/>
        <v>0</v>
      </c>
      <c r="L1025" s="687">
        <f t="shared" si="2025"/>
        <v>0</v>
      </c>
      <c r="M1025" s="688" t="str">
        <f t="shared" si="2026"/>
        <v>-</v>
      </c>
      <c r="N1025" s="687">
        <f t="shared" si="2027"/>
        <v>0</v>
      </c>
      <c r="O1025" s="687">
        <f t="shared" si="2028"/>
        <v>0</v>
      </c>
      <c r="P1025" s="687">
        <f t="shared" si="2029"/>
        <v>0</v>
      </c>
      <c r="Q1025" s="688" t="str">
        <f t="shared" si="2030"/>
        <v>-</v>
      </c>
      <c r="R1025" s="687">
        <f>'17. Нефтехим Салават'!W19</f>
        <v>0</v>
      </c>
      <c r="S1025" s="687">
        <f>'17. Нефтехим Салават'!Y19</f>
        <v>0</v>
      </c>
      <c r="T1025" s="687">
        <f t="shared" si="2031"/>
        <v>0</v>
      </c>
      <c r="U1025" s="688" t="str">
        <f t="shared" si="2032"/>
        <v>-</v>
      </c>
      <c r="V1025" s="687">
        <f>'17. Нефтехим Салават'!AC19</f>
        <v>0</v>
      </c>
      <c r="W1025" s="687">
        <f>'17. Нефтехим Салават'!AE19</f>
        <v>0</v>
      </c>
      <c r="X1025" s="687">
        <f t="shared" si="2033"/>
        <v>0</v>
      </c>
      <c r="Y1025" s="688" t="str">
        <f t="shared" si="2034"/>
        <v>-</v>
      </c>
      <c r="Z1025" s="687">
        <f>'17. Нефтехим Салават'!AI19</f>
        <v>0</v>
      </c>
      <c r="AA1025" s="687">
        <f>'17. Нефтехим Салават'!AK19</f>
        <v>0</v>
      </c>
      <c r="AB1025" s="687">
        <f t="shared" si="2035"/>
        <v>0</v>
      </c>
      <c r="AC1025" s="688" t="str">
        <f t="shared" si="2036"/>
        <v>-</v>
      </c>
      <c r="AD1025" s="687">
        <f t="shared" si="2037"/>
        <v>0</v>
      </c>
      <c r="AE1025" s="687">
        <f t="shared" si="2038"/>
        <v>0</v>
      </c>
      <c r="AF1025" s="687">
        <f t="shared" si="2039"/>
        <v>0</v>
      </c>
      <c r="AG1025" s="688" t="str">
        <f t="shared" si="2040"/>
        <v>-</v>
      </c>
      <c r="AH1025" s="687">
        <f>'17. Нефтехим Салават'!AU19</f>
        <v>0</v>
      </c>
      <c r="AI1025" s="687">
        <f>'17. Нефтехим Салават'!AW19</f>
        <v>0</v>
      </c>
      <c r="AJ1025" s="687">
        <f t="shared" si="2041"/>
        <v>0</v>
      </c>
      <c r="AK1025" s="688" t="str">
        <f t="shared" si="2042"/>
        <v>-</v>
      </c>
      <c r="AL1025" s="687">
        <f>'17. Нефтехим Салават'!BA19</f>
        <v>0</v>
      </c>
      <c r="AM1025" s="687">
        <f>'17. Нефтехим Салават'!BC19</f>
        <v>0</v>
      </c>
      <c r="AN1025" s="687">
        <f t="shared" si="2043"/>
        <v>0</v>
      </c>
      <c r="AO1025" s="688" t="str">
        <f t="shared" si="2044"/>
        <v>-</v>
      </c>
      <c r="AP1025" s="687">
        <f>'17. Нефтехим Салават'!BG19</f>
        <v>0</v>
      </c>
      <c r="AQ1025" s="687">
        <f>'17. Нефтехим Салават'!BI19</f>
        <v>0</v>
      </c>
      <c r="AR1025" s="687">
        <f t="shared" si="2045"/>
        <v>0</v>
      </c>
      <c r="AS1025" s="688" t="str">
        <f t="shared" si="2046"/>
        <v>-</v>
      </c>
      <c r="AT1025" s="687">
        <f t="shared" si="2047"/>
        <v>0</v>
      </c>
      <c r="AU1025" s="687">
        <f t="shared" si="2048"/>
        <v>0</v>
      </c>
      <c r="AV1025" s="687">
        <f t="shared" si="2049"/>
        <v>0</v>
      </c>
      <c r="AW1025" s="688" t="str">
        <f t="shared" si="2050"/>
        <v>-</v>
      </c>
      <c r="AX1025" s="687">
        <f>'17. Нефтехим Салават'!BS19</f>
        <v>0</v>
      </c>
      <c r="AY1025" s="687">
        <f>'17. Нефтехим Салават'!BU19</f>
        <v>0</v>
      </c>
      <c r="AZ1025" s="687">
        <f t="shared" si="2051"/>
        <v>0</v>
      </c>
      <c r="BA1025" s="688" t="str">
        <f t="shared" si="2052"/>
        <v>-</v>
      </c>
      <c r="BB1025" s="687">
        <f>'17. Нефтехим Салават'!BY19</f>
        <v>0</v>
      </c>
      <c r="BC1025" s="687">
        <f>'17. Нефтехим Салават'!CA19</f>
        <v>0</v>
      </c>
      <c r="BD1025" s="687">
        <f t="shared" si="2053"/>
        <v>0</v>
      </c>
      <c r="BE1025" s="688" t="str">
        <f t="shared" si="2054"/>
        <v>-</v>
      </c>
      <c r="BF1025" s="687">
        <f>'17. Нефтехим Салават'!CE19</f>
        <v>0</v>
      </c>
      <c r="BG1025" s="687">
        <f>'17. Нефтехим Салават'!CG19</f>
        <v>0</v>
      </c>
      <c r="BH1025" s="687">
        <f t="shared" si="2055"/>
        <v>0</v>
      </c>
      <c r="BI1025" s="688" t="str">
        <f t="shared" si="2056"/>
        <v>-</v>
      </c>
      <c r="BJ1025" s="687">
        <f t="shared" si="2057"/>
        <v>0</v>
      </c>
      <c r="BK1025" s="687">
        <f t="shared" si="2058"/>
        <v>0</v>
      </c>
      <c r="BL1025" s="687">
        <f t="shared" si="2059"/>
        <v>0</v>
      </c>
      <c r="BM1025" s="688" t="str">
        <f t="shared" si="2060"/>
        <v>-</v>
      </c>
      <c r="BN1025" s="687">
        <f>'17. Нефтехим Салават'!CQ19</f>
        <v>0</v>
      </c>
      <c r="BO1025" s="687">
        <f>'17. Нефтехим Салават'!CS19</f>
        <v>0</v>
      </c>
      <c r="BP1025" s="687">
        <f t="shared" si="2061"/>
        <v>0</v>
      </c>
      <c r="BQ1025" s="688" t="str">
        <f t="shared" si="2062"/>
        <v>-</v>
      </c>
      <c r="BR1025" s="687">
        <f>'17. Нефтехим Салават'!CW19</f>
        <v>0</v>
      </c>
      <c r="BS1025" s="687">
        <f>'17. Нефтехим Салават'!CY19</f>
        <v>0</v>
      </c>
      <c r="BT1025" s="687">
        <f t="shared" si="2063"/>
        <v>0</v>
      </c>
      <c r="BU1025" s="688" t="str">
        <f t="shared" si="2064"/>
        <v>-</v>
      </c>
      <c r="BV1025" s="687">
        <f>'17. Нефтехим Салават'!DC19</f>
        <v>0</v>
      </c>
      <c r="BW1025" s="687">
        <f>'17. Нефтехим Салават'!DE19</f>
        <v>0</v>
      </c>
      <c r="BX1025" s="687">
        <f t="shared" si="2065"/>
        <v>0</v>
      </c>
      <c r="BY1025" s="688" t="str">
        <f t="shared" si="2066"/>
        <v>-</v>
      </c>
    </row>
    <row r="1026" spans="2:77" ht="20.100000000000001" customHeight="1">
      <c r="B1026" s="591" t="s">
        <v>122</v>
      </c>
      <c r="C1026" s="448" t="s">
        <v>874</v>
      </c>
      <c r="D1026" s="528"/>
      <c r="E1026" s="528"/>
      <c r="F1026" s="529"/>
      <c r="G1026" s="530" t="s">
        <v>1099</v>
      </c>
      <c r="H1026" s="530"/>
      <c r="I1026" s="626" t="s">
        <v>883</v>
      </c>
      <c r="J1026" s="687">
        <f t="shared" si="2023"/>
        <v>4590.3999999999996</v>
      </c>
      <c r="K1026" s="687">
        <f t="shared" si="2024"/>
        <v>0</v>
      </c>
      <c r="L1026" s="687">
        <f t="shared" si="2025"/>
        <v>-4590.3999999999996</v>
      </c>
      <c r="M1026" s="688">
        <f t="shared" si="2026"/>
        <v>0</v>
      </c>
      <c r="N1026" s="687">
        <f t="shared" si="2027"/>
        <v>1278.5</v>
      </c>
      <c r="O1026" s="687">
        <f t="shared" si="2028"/>
        <v>0</v>
      </c>
      <c r="P1026" s="687">
        <f t="shared" si="2029"/>
        <v>-1278.5</v>
      </c>
      <c r="Q1026" s="688">
        <f t="shared" si="2030"/>
        <v>0</v>
      </c>
      <c r="R1026" s="687">
        <f>'17. Нефтехим Салават'!W20</f>
        <v>419.5</v>
      </c>
      <c r="S1026" s="687">
        <f>'17. Нефтехим Салават'!Y20</f>
        <v>0</v>
      </c>
      <c r="T1026" s="687">
        <f t="shared" si="2031"/>
        <v>-419.5</v>
      </c>
      <c r="U1026" s="688">
        <f t="shared" si="2032"/>
        <v>0</v>
      </c>
      <c r="V1026" s="687">
        <f>'17. Нефтехим Салават'!AC20</f>
        <v>427.29999999999995</v>
      </c>
      <c r="W1026" s="687">
        <f>'17. Нефтехим Салават'!AE20</f>
        <v>0</v>
      </c>
      <c r="X1026" s="687">
        <f t="shared" si="2033"/>
        <v>-427.29999999999995</v>
      </c>
      <c r="Y1026" s="688">
        <f t="shared" si="2034"/>
        <v>0</v>
      </c>
      <c r="Z1026" s="687">
        <f>'17. Нефтехим Салават'!AI20</f>
        <v>431.70000000000005</v>
      </c>
      <c r="AA1026" s="687">
        <f>'17. Нефтехим Салават'!AK20</f>
        <v>0</v>
      </c>
      <c r="AB1026" s="687">
        <f t="shared" si="2035"/>
        <v>-431.70000000000005</v>
      </c>
      <c r="AC1026" s="688">
        <f t="shared" si="2036"/>
        <v>0</v>
      </c>
      <c r="AD1026" s="687">
        <f t="shared" si="2037"/>
        <v>1156</v>
      </c>
      <c r="AE1026" s="687">
        <f t="shared" si="2038"/>
        <v>0</v>
      </c>
      <c r="AF1026" s="687">
        <f t="shared" si="2039"/>
        <v>-1156</v>
      </c>
      <c r="AG1026" s="688">
        <f t="shared" si="2040"/>
        <v>0</v>
      </c>
      <c r="AH1026" s="687">
        <f>'17. Нефтехим Салават'!AU20</f>
        <v>368</v>
      </c>
      <c r="AI1026" s="687">
        <f>'17. Нефтехим Салават'!AW20</f>
        <v>0</v>
      </c>
      <c r="AJ1026" s="687">
        <f t="shared" si="2041"/>
        <v>-368</v>
      </c>
      <c r="AK1026" s="688">
        <f t="shared" si="2042"/>
        <v>0</v>
      </c>
      <c r="AL1026" s="687">
        <f>'17. Нефтехим Салават'!BA20</f>
        <v>394.6</v>
      </c>
      <c r="AM1026" s="687">
        <f>'17. Нефтехим Салават'!BC20</f>
        <v>0</v>
      </c>
      <c r="AN1026" s="687">
        <f t="shared" si="2043"/>
        <v>-394.6</v>
      </c>
      <c r="AO1026" s="688">
        <f t="shared" si="2044"/>
        <v>0</v>
      </c>
      <c r="AP1026" s="687">
        <f>'17. Нефтехим Салават'!BG20</f>
        <v>393.4</v>
      </c>
      <c r="AQ1026" s="687">
        <f>'17. Нефтехим Салават'!BI20</f>
        <v>0</v>
      </c>
      <c r="AR1026" s="687">
        <f t="shared" si="2045"/>
        <v>-393.4</v>
      </c>
      <c r="AS1026" s="688">
        <f t="shared" si="2046"/>
        <v>0</v>
      </c>
      <c r="AT1026" s="687">
        <f t="shared" si="2047"/>
        <v>919.89999999999986</v>
      </c>
      <c r="AU1026" s="687">
        <f t="shared" si="2048"/>
        <v>0</v>
      </c>
      <c r="AV1026" s="687">
        <f t="shared" si="2049"/>
        <v>-919.89999999999986</v>
      </c>
      <c r="AW1026" s="688">
        <f t="shared" si="2050"/>
        <v>0</v>
      </c>
      <c r="AX1026" s="687">
        <f>'17. Нефтехим Салават'!BS20</f>
        <v>389.3</v>
      </c>
      <c r="AY1026" s="687">
        <f>'17. Нефтехим Салават'!BU20</f>
        <v>0</v>
      </c>
      <c r="AZ1026" s="687">
        <f t="shared" si="2051"/>
        <v>-389.3</v>
      </c>
      <c r="BA1026" s="688">
        <f t="shared" si="2052"/>
        <v>0</v>
      </c>
      <c r="BB1026" s="687">
        <f>'17. Нефтехим Салават'!BY20</f>
        <v>305.29999999999995</v>
      </c>
      <c r="BC1026" s="687">
        <f>'17. Нефтехим Салават'!CA20</f>
        <v>0</v>
      </c>
      <c r="BD1026" s="687">
        <f t="shared" si="2053"/>
        <v>-305.29999999999995</v>
      </c>
      <c r="BE1026" s="688">
        <f t="shared" si="2054"/>
        <v>0</v>
      </c>
      <c r="BF1026" s="687">
        <f>'17. Нефтехим Салават'!CE20</f>
        <v>225.29999999999998</v>
      </c>
      <c r="BG1026" s="687">
        <f>'17. Нефтехим Салават'!CG20</f>
        <v>0</v>
      </c>
      <c r="BH1026" s="687">
        <f t="shared" si="2055"/>
        <v>-225.29999999999998</v>
      </c>
      <c r="BI1026" s="688">
        <f t="shared" si="2056"/>
        <v>0</v>
      </c>
      <c r="BJ1026" s="687">
        <f t="shared" si="2057"/>
        <v>1236</v>
      </c>
      <c r="BK1026" s="687">
        <f t="shared" si="2058"/>
        <v>0</v>
      </c>
      <c r="BL1026" s="687">
        <f t="shared" si="2059"/>
        <v>-1236</v>
      </c>
      <c r="BM1026" s="688">
        <f t="shared" si="2060"/>
        <v>0</v>
      </c>
      <c r="BN1026" s="687">
        <f>'17. Нефтехим Салават'!CQ20</f>
        <v>386.3</v>
      </c>
      <c r="BO1026" s="687">
        <f>'17. Нефтехим Салават'!CS20</f>
        <v>0</v>
      </c>
      <c r="BP1026" s="687">
        <f t="shared" si="2061"/>
        <v>-386.3</v>
      </c>
      <c r="BQ1026" s="688">
        <f t="shared" si="2062"/>
        <v>0</v>
      </c>
      <c r="BR1026" s="687">
        <f>'17. Нефтехим Салават'!CW20</f>
        <v>420</v>
      </c>
      <c r="BS1026" s="687">
        <f>'17. Нефтехим Салават'!CY20</f>
        <v>0</v>
      </c>
      <c r="BT1026" s="687">
        <f t="shared" si="2063"/>
        <v>-420</v>
      </c>
      <c r="BU1026" s="688">
        <f t="shared" si="2064"/>
        <v>0</v>
      </c>
      <c r="BV1026" s="687">
        <f>'17. Нефтехим Салават'!DC20</f>
        <v>429.70000000000005</v>
      </c>
      <c r="BW1026" s="687">
        <f>'17. Нефтехим Салават'!DE20</f>
        <v>0</v>
      </c>
      <c r="BX1026" s="687">
        <f t="shared" si="2065"/>
        <v>-429.70000000000005</v>
      </c>
      <c r="BY1026" s="688">
        <f t="shared" si="2066"/>
        <v>0</v>
      </c>
    </row>
    <row r="1027" spans="2:77" ht="20.100000000000001" customHeight="1">
      <c r="C1027" s="448" t="s">
        <v>1100</v>
      </c>
      <c r="D1027" s="528"/>
      <c r="E1027" s="528"/>
      <c r="F1027" s="529"/>
      <c r="G1027" s="530" t="s">
        <v>1101</v>
      </c>
      <c r="H1027" s="530"/>
      <c r="I1027" s="691" t="s">
        <v>883</v>
      </c>
      <c r="J1027" s="687">
        <f t="shared" si="2023"/>
        <v>1426.3</v>
      </c>
      <c r="K1027" s="687">
        <f t="shared" si="2024"/>
        <v>0</v>
      </c>
      <c r="L1027" s="687">
        <f t="shared" si="2025"/>
        <v>-1426.3</v>
      </c>
      <c r="M1027" s="688">
        <f t="shared" si="2026"/>
        <v>0</v>
      </c>
      <c r="N1027" s="687">
        <f t="shared" si="2027"/>
        <v>372.6</v>
      </c>
      <c r="O1027" s="687">
        <f t="shared" si="2028"/>
        <v>0</v>
      </c>
      <c r="P1027" s="687">
        <f t="shared" si="2029"/>
        <v>-372.6</v>
      </c>
      <c r="Q1027" s="688">
        <f t="shared" si="2030"/>
        <v>0</v>
      </c>
      <c r="R1027" s="687">
        <f>'17. Нефтехим Салават'!W21</f>
        <v>129.1</v>
      </c>
      <c r="S1027" s="687">
        <f>'17. Нефтехим Салават'!Y21</f>
        <v>0</v>
      </c>
      <c r="T1027" s="687">
        <f t="shared" si="2031"/>
        <v>-129.1</v>
      </c>
      <c r="U1027" s="688">
        <f t="shared" si="2032"/>
        <v>0</v>
      </c>
      <c r="V1027" s="687">
        <f>'17. Нефтехим Салават'!AC21</f>
        <v>116.2</v>
      </c>
      <c r="W1027" s="687">
        <f>'17. Нефтехим Салават'!AE21</f>
        <v>0</v>
      </c>
      <c r="X1027" s="687">
        <f t="shared" si="2033"/>
        <v>-116.2</v>
      </c>
      <c r="Y1027" s="688">
        <f t="shared" si="2034"/>
        <v>0</v>
      </c>
      <c r="Z1027" s="687">
        <f>'17. Нефтехим Салават'!AI21</f>
        <v>127.3</v>
      </c>
      <c r="AA1027" s="687">
        <f>'17. Нефтехим Салават'!AK21</f>
        <v>0</v>
      </c>
      <c r="AB1027" s="687">
        <f t="shared" si="2035"/>
        <v>-127.3</v>
      </c>
      <c r="AC1027" s="688">
        <f t="shared" si="2036"/>
        <v>0</v>
      </c>
      <c r="AD1027" s="687">
        <f t="shared" si="2037"/>
        <v>316.5</v>
      </c>
      <c r="AE1027" s="687">
        <f t="shared" si="2038"/>
        <v>0</v>
      </c>
      <c r="AF1027" s="687">
        <f t="shared" si="2039"/>
        <v>-316.5</v>
      </c>
      <c r="AG1027" s="688">
        <f t="shared" si="2040"/>
        <v>0</v>
      </c>
      <c r="AH1027" s="687">
        <f>'17. Нефтехим Салават'!AU21</f>
        <v>97.2</v>
      </c>
      <c r="AI1027" s="687">
        <f>'17. Нефтехим Салават'!AW21</f>
        <v>0</v>
      </c>
      <c r="AJ1027" s="687">
        <f t="shared" si="2041"/>
        <v>-97.2</v>
      </c>
      <c r="AK1027" s="688">
        <f t="shared" si="2042"/>
        <v>0</v>
      </c>
      <c r="AL1027" s="687">
        <f>'17. Нефтехим Салават'!BA21</f>
        <v>113.4</v>
      </c>
      <c r="AM1027" s="687">
        <f>'17. Нефтехим Салават'!BC21</f>
        <v>0</v>
      </c>
      <c r="AN1027" s="687">
        <f t="shared" si="2043"/>
        <v>-113.4</v>
      </c>
      <c r="AO1027" s="688">
        <f t="shared" si="2044"/>
        <v>0</v>
      </c>
      <c r="AP1027" s="687">
        <f>'17. Нефтехим Салават'!BG21</f>
        <v>105.9</v>
      </c>
      <c r="AQ1027" s="687">
        <f>'17. Нефтехим Салават'!BI21</f>
        <v>0</v>
      </c>
      <c r="AR1027" s="687">
        <f t="shared" si="2045"/>
        <v>-105.9</v>
      </c>
      <c r="AS1027" s="688">
        <f t="shared" si="2046"/>
        <v>0</v>
      </c>
      <c r="AT1027" s="687">
        <f t="shared" si="2047"/>
        <v>342</v>
      </c>
      <c r="AU1027" s="687">
        <f t="shared" si="2048"/>
        <v>0</v>
      </c>
      <c r="AV1027" s="687">
        <f t="shared" si="2049"/>
        <v>-342</v>
      </c>
      <c r="AW1027" s="688">
        <f t="shared" si="2050"/>
        <v>0</v>
      </c>
      <c r="AX1027" s="687">
        <f>'17. Нефтехим Салават'!BS21</f>
        <v>115.6</v>
      </c>
      <c r="AY1027" s="687">
        <f>'17. Нефтехим Салават'!BU21</f>
        <v>0</v>
      </c>
      <c r="AZ1027" s="687">
        <f t="shared" si="2051"/>
        <v>-115.6</v>
      </c>
      <c r="BA1027" s="688">
        <f t="shared" si="2052"/>
        <v>0</v>
      </c>
      <c r="BB1027" s="687">
        <f>'17. Нефтехим Салават'!BY21</f>
        <v>115.8</v>
      </c>
      <c r="BC1027" s="687">
        <f>'17. Нефтехим Салават'!CA21</f>
        <v>0</v>
      </c>
      <c r="BD1027" s="687">
        <f t="shared" si="2053"/>
        <v>-115.8</v>
      </c>
      <c r="BE1027" s="688">
        <f t="shared" si="2054"/>
        <v>0</v>
      </c>
      <c r="BF1027" s="687">
        <f>'17. Нефтехим Салават'!CE21</f>
        <v>110.6</v>
      </c>
      <c r="BG1027" s="687">
        <f>'17. Нефтехим Салават'!CG21</f>
        <v>0</v>
      </c>
      <c r="BH1027" s="687">
        <f t="shared" si="2055"/>
        <v>-110.6</v>
      </c>
      <c r="BI1027" s="688">
        <f t="shared" si="2056"/>
        <v>0</v>
      </c>
      <c r="BJ1027" s="687">
        <f t="shared" si="2057"/>
        <v>395.2</v>
      </c>
      <c r="BK1027" s="687">
        <f t="shared" si="2058"/>
        <v>0</v>
      </c>
      <c r="BL1027" s="687">
        <f t="shared" si="2059"/>
        <v>-395.2</v>
      </c>
      <c r="BM1027" s="688">
        <f t="shared" si="2060"/>
        <v>0</v>
      </c>
      <c r="BN1027" s="687">
        <f>'17. Нефтехим Салават'!CQ21</f>
        <v>131.5</v>
      </c>
      <c r="BO1027" s="687">
        <f>'17. Нефтехим Салават'!CS21</f>
        <v>0</v>
      </c>
      <c r="BP1027" s="687">
        <f t="shared" si="2061"/>
        <v>-131.5</v>
      </c>
      <c r="BQ1027" s="688">
        <f t="shared" si="2062"/>
        <v>0</v>
      </c>
      <c r="BR1027" s="687">
        <f>'17. Нефтехим Салават'!CW21</f>
        <v>129.19999999999999</v>
      </c>
      <c r="BS1027" s="687">
        <f>'17. Нефтехим Салават'!CY21</f>
        <v>0</v>
      </c>
      <c r="BT1027" s="687">
        <f t="shared" si="2063"/>
        <v>-129.19999999999999</v>
      </c>
      <c r="BU1027" s="688">
        <f t="shared" si="2064"/>
        <v>0</v>
      </c>
      <c r="BV1027" s="687">
        <f>'17. Нефтехим Салават'!DC21</f>
        <v>134.5</v>
      </c>
      <c r="BW1027" s="687">
        <f>'17. Нефтехим Салават'!DE21</f>
        <v>0</v>
      </c>
      <c r="BX1027" s="687">
        <f t="shared" si="2065"/>
        <v>-134.5</v>
      </c>
      <c r="BY1027" s="688">
        <f t="shared" si="2066"/>
        <v>0</v>
      </c>
    </row>
    <row r="1028" spans="2:77" ht="20.100000000000001" customHeight="1">
      <c r="C1028" s="448" t="s">
        <v>1102</v>
      </c>
      <c r="D1028" s="528"/>
      <c r="E1028" s="528"/>
      <c r="F1028" s="529"/>
      <c r="G1028" s="530" t="s">
        <v>1103</v>
      </c>
      <c r="H1028" s="530"/>
      <c r="I1028" s="691" t="s">
        <v>883</v>
      </c>
      <c r="J1028" s="687">
        <f t="shared" si="2023"/>
        <v>99.2</v>
      </c>
      <c r="K1028" s="687">
        <f t="shared" si="2024"/>
        <v>0</v>
      </c>
      <c r="L1028" s="687">
        <f t="shared" si="2025"/>
        <v>-99.2</v>
      </c>
      <c r="M1028" s="688">
        <f t="shared" si="2026"/>
        <v>0</v>
      </c>
      <c r="N1028" s="687">
        <f t="shared" si="2027"/>
        <v>22.7</v>
      </c>
      <c r="O1028" s="687">
        <f t="shared" si="2028"/>
        <v>0</v>
      </c>
      <c r="P1028" s="687">
        <f t="shared" si="2029"/>
        <v>-22.7</v>
      </c>
      <c r="Q1028" s="688">
        <f t="shared" si="2030"/>
        <v>0</v>
      </c>
      <c r="R1028" s="687">
        <f>'17. Нефтехим Салават'!W23</f>
        <v>7.6</v>
      </c>
      <c r="S1028" s="687">
        <f>'17. Нефтехим Салават'!Y23</f>
        <v>0</v>
      </c>
      <c r="T1028" s="687">
        <f t="shared" si="2031"/>
        <v>-7.6</v>
      </c>
      <c r="U1028" s="688">
        <f t="shared" si="2032"/>
        <v>0</v>
      </c>
      <c r="V1028" s="687">
        <f>'17. Нефтехим Салават'!AC23</f>
        <v>7.5</v>
      </c>
      <c r="W1028" s="687">
        <f>'17. Нефтехим Салават'!AE23</f>
        <v>0</v>
      </c>
      <c r="X1028" s="687">
        <f t="shared" si="2033"/>
        <v>-7.5</v>
      </c>
      <c r="Y1028" s="688">
        <f t="shared" si="2034"/>
        <v>0</v>
      </c>
      <c r="Z1028" s="687">
        <f>'17. Нефтехим Салават'!AI23</f>
        <v>7.6</v>
      </c>
      <c r="AA1028" s="687">
        <f>'17. Нефтехим Салават'!AK23</f>
        <v>0</v>
      </c>
      <c r="AB1028" s="687">
        <f t="shared" si="2035"/>
        <v>-7.6</v>
      </c>
      <c r="AC1028" s="688">
        <f t="shared" si="2036"/>
        <v>0</v>
      </c>
      <c r="AD1028" s="687">
        <f t="shared" si="2037"/>
        <v>28.5</v>
      </c>
      <c r="AE1028" s="687">
        <f t="shared" si="2038"/>
        <v>0</v>
      </c>
      <c r="AF1028" s="687">
        <f t="shared" si="2039"/>
        <v>-28.5</v>
      </c>
      <c r="AG1028" s="688">
        <f t="shared" si="2040"/>
        <v>0</v>
      </c>
      <c r="AH1028" s="687">
        <f>'17. Нефтехим Салават'!AU23</f>
        <v>9.5</v>
      </c>
      <c r="AI1028" s="687">
        <f>'17. Нефтехим Салават'!AW23</f>
        <v>0</v>
      </c>
      <c r="AJ1028" s="687">
        <f t="shared" si="2041"/>
        <v>-9.5</v>
      </c>
      <c r="AK1028" s="688">
        <f t="shared" si="2042"/>
        <v>0</v>
      </c>
      <c r="AL1028" s="687">
        <f>'17. Нефтехим Салават'!BA23</f>
        <v>9.5</v>
      </c>
      <c r="AM1028" s="687">
        <f>'17. Нефтехим Салават'!BC23</f>
        <v>0</v>
      </c>
      <c r="AN1028" s="687">
        <f t="shared" si="2043"/>
        <v>-9.5</v>
      </c>
      <c r="AO1028" s="688">
        <f t="shared" si="2044"/>
        <v>0</v>
      </c>
      <c r="AP1028" s="687">
        <f>'17. Нефтехим Салават'!BG23</f>
        <v>9.5</v>
      </c>
      <c r="AQ1028" s="687">
        <f>'17. Нефтехим Салават'!BI23</f>
        <v>0</v>
      </c>
      <c r="AR1028" s="687">
        <f t="shared" si="2045"/>
        <v>-9.5</v>
      </c>
      <c r="AS1028" s="688">
        <f t="shared" si="2046"/>
        <v>0</v>
      </c>
      <c r="AT1028" s="687">
        <f t="shared" si="2047"/>
        <v>25.5</v>
      </c>
      <c r="AU1028" s="687">
        <f t="shared" si="2048"/>
        <v>0</v>
      </c>
      <c r="AV1028" s="687">
        <f t="shared" si="2049"/>
        <v>-25.5</v>
      </c>
      <c r="AW1028" s="688">
        <f t="shared" si="2050"/>
        <v>0</v>
      </c>
      <c r="AX1028" s="687">
        <f>'17. Нефтехим Салават'!BS23</f>
        <v>9.5</v>
      </c>
      <c r="AY1028" s="687">
        <f>'17. Нефтехим Салават'!BU23</f>
        <v>0</v>
      </c>
      <c r="AZ1028" s="687">
        <f t="shared" si="2051"/>
        <v>-9.5</v>
      </c>
      <c r="BA1028" s="688">
        <f t="shared" si="2052"/>
        <v>0</v>
      </c>
      <c r="BB1028" s="687">
        <f>'17. Нефтехим Салават'!BY23</f>
        <v>6.5</v>
      </c>
      <c r="BC1028" s="687">
        <f>'17. Нефтехим Салават'!CA23</f>
        <v>0</v>
      </c>
      <c r="BD1028" s="687">
        <f t="shared" si="2053"/>
        <v>-6.5</v>
      </c>
      <c r="BE1028" s="688">
        <f t="shared" si="2054"/>
        <v>0</v>
      </c>
      <c r="BF1028" s="687">
        <f>'17. Нефтехим Салават'!CE23</f>
        <v>9.5</v>
      </c>
      <c r="BG1028" s="687">
        <f>'17. Нефтехим Салават'!CG23</f>
        <v>0</v>
      </c>
      <c r="BH1028" s="687">
        <f t="shared" si="2055"/>
        <v>-9.5</v>
      </c>
      <c r="BI1028" s="688">
        <f t="shared" si="2056"/>
        <v>0</v>
      </c>
      <c r="BJ1028" s="687">
        <f t="shared" si="2057"/>
        <v>22.5</v>
      </c>
      <c r="BK1028" s="687">
        <f t="shared" si="2058"/>
        <v>0</v>
      </c>
      <c r="BL1028" s="687">
        <f t="shared" si="2059"/>
        <v>-22.5</v>
      </c>
      <c r="BM1028" s="688">
        <f t="shared" si="2060"/>
        <v>0</v>
      </c>
      <c r="BN1028" s="687">
        <f>'17. Нефтехим Салават'!CQ23</f>
        <v>7.5</v>
      </c>
      <c r="BO1028" s="687">
        <f>'17. Нефтехим Салават'!CS23</f>
        <v>0</v>
      </c>
      <c r="BP1028" s="687">
        <f t="shared" si="2061"/>
        <v>-7.5</v>
      </c>
      <c r="BQ1028" s="688">
        <f t="shared" si="2062"/>
        <v>0</v>
      </c>
      <c r="BR1028" s="687">
        <f>'17. Нефтехим Салават'!CW23</f>
        <v>7.5</v>
      </c>
      <c r="BS1028" s="687">
        <f>'17. Нефтехим Салават'!CY23</f>
        <v>0</v>
      </c>
      <c r="BT1028" s="687">
        <f t="shared" si="2063"/>
        <v>-7.5</v>
      </c>
      <c r="BU1028" s="688">
        <f t="shared" si="2064"/>
        <v>0</v>
      </c>
      <c r="BV1028" s="687">
        <f>'17. Нефтехим Салават'!DC23</f>
        <v>7.5</v>
      </c>
      <c r="BW1028" s="687">
        <f>'17. Нефтехим Салават'!DE23</f>
        <v>0</v>
      </c>
      <c r="BX1028" s="687">
        <f t="shared" si="2065"/>
        <v>-7.5</v>
      </c>
      <c r="BY1028" s="688">
        <f t="shared" si="2066"/>
        <v>0</v>
      </c>
    </row>
    <row r="1029" spans="2:77" ht="20.100000000000001" customHeight="1">
      <c r="C1029" s="448" t="s">
        <v>1104</v>
      </c>
      <c r="D1029" s="528"/>
      <c r="E1029" s="528"/>
      <c r="F1029" s="529"/>
      <c r="G1029" s="530" t="s">
        <v>1105</v>
      </c>
      <c r="H1029" s="530"/>
      <c r="I1029" s="691" t="s">
        <v>883</v>
      </c>
      <c r="J1029" s="687">
        <f t="shared" si="2023"/>
        <v>57.9</v>
      </c>
      <c r="K1029" s="687">
        <f t="shared" si="2024"/>
        <v>0</v>
      </c>
      <c r="L1029" s="687">
        <f t="shared" si="2025"/>
        <v>-57.9</v>
      </c>
      <c r="M1029" s="688">
        <f t="shared" si="2026"/>
        <v>0</v>
      </c>
      <c r="N1029" s="687">
        <f t="shared" si="2027"/>
        <v>18.2</v>
      </c>
      <c r="O1029" s="687">
        <f t="shared" si="2028"/>
        <v>0</v>
      </c>
      <c r="P1029" s="687">
        <f t="shared" si="2029"/>
        <v>-18.2</v>
      </c>
      <c r="Q1029" s="688">
        <f t="shared" si="2030"/>
        <v>0</v>
      </c>
      <c r="R1029" s="687">
        <f>'17. Нефтехим Салават'!W24</f>
        <v>6.3</v>
      </c>
      <c r="S1029" s="687">
        <f>'17. Нефтехим Салават'!Y24</f>
        <v>0</v>
      </c>
      <c r="T1029" s="687">
        <f t="shared" si="2031"/>
        <v>-6.3</v>
      </c>
      <c r="U1029" s="688">
        <f t="shared" si="2032"/>
        <v>0</v>
      </c>
      <c r="V1029" s="687">
        <f>'17. Нефтехим Салават'!AC24</f>
        <v>5.7</v>
      </c>
      <c r="W1029" s="687">
        <f>'17. Нефтехим Салават'!AE24</f>
        <v>0</v>
      </c>
      <c r="X1029" s="687">
        <f t="shared" si="2033"/>
        <v>-5.7</v>
      </c>
      <c r="Y1029" s="688">
        <f t="shared" si="2034"/>
        <v>0</v>
      </c>
      <c r="Z1029" s="687">
        <f>'17. Нефтехим Салават'!AI24</f>
        <v>6.2</v>
      </c>
      <c r="AA1029" s="687">
        <f>'17. Нефтехим Салават'!AK24</f>
        <v>0</v>
      </c>
      <c r="AB1029" s="687">
        <f t="shared" si="2035"/>
        <v>-6.2</v>
      </c>
      <c r="AC1029" s="688">
        <f t="shared" si="2036"/>
        <v>0</v>
      </c>
      <c r="AD1029" s="687">
        <f t="shared" si="2037"/>
        <v>11</v>
      </c>
      <c r="AE1029" s="687">
        <f t="shared" si="2038"/>
        <v>0</v>
      </c>
      <c r="AF1029" s="687">
        <f t="shared" si="2039"/>
        <v>-11</v>
      </c>
      <c r="AG1029" s="688">
        <f t="shared" si="2040"/>
        <v>0</v>
      </c>
      <c r="AH1029" s="687">
        <f>'17. Нефтехим Салават'!AU24</f>
        <v>3.3</v>
      </c>
      <c r="AI1029" s="687">
        <f>'17. Нефтехим Салават'!AW24</f>
        <v>0</v>
      </c>
      <c r="AJ1029" s="687">
        <f t="shared" si="2041"/>
        <v>-3.3</v>
      </c>
      <c r="AK1029" s="688">
        <f t="shared" si="2042"/>
        <v>0</v>
      </c>
      <c r="AL1029" s="687">
        <f>'17. Нефтехим Салават'!BA24</f>
        <v>4</v>
      </c>
      <c r="AM1029" s="687">
        <f>'17. Нефтехим Салават'!BC24</f>
        <v>0</v>
      </c>
      <c r="AN1029" s="687">
        <f t="shared" si="2043"/>
        <v>-4</v>
      </c>
      <c r="AO1029" s="688">
        <f t="shared" si="2044"/>
        <v>0</v>
      </c>
      <c r="AP1029" s="687">
        <f>'17. Нефтехим Салават'!BG24</f>
        <v>3.7</v>
      </c>
      <c r="AQ1029" s="687">
        <f>'17. Нефтехим Салават'!BI24</f>
        <v>0</v>
      </c>
      <c r="AR1029" s="687">
        <f t="shared" si="2045"/>
        <v>-3.7</v>
      </c>
      <c r="AS1029" s="688">
        <f t="shared" si="2046"/>
        <v>0</v>
      </c>
      <c r="AT1029" s="687">
        <f t="shared" si="2047"/>
        <v>10.199999999999999</v>
      </c>
      <c r="AU1029" s="687">
        <f t="shared" si="2048"/>
        <v>0</v>
      </c>
      <c r="AV1029" s="687">
        <f t="shared" si="2049"/>
        <v>-10.199999999999999</v>
      </c>
      <c r="AW1029" s="688">
        <f t="shared" si="2050"/>
        <v>0</v>
      </c>
      <c r="AX1029" s="687">
        <f>'17. Нефтехим Салават'!BS24</f>
        <v>5.0999999999999996</v>
      </c>
      <c r="AY1029" s="687">
        <f>'17. Нефтехим Салават'!BU24</f>
        <v>0</v>
      </c>
      <c r="AZ1029" s="687">
        <f t="shared" si="2051"/>
        <v>-5.0999999999999996</v>
      </c>
      <c r="BA1029" s="688">
        <f t="shared" si="2052"/>
        <v>0</v>
      </c>
      <c r="BB1029" s="687">
        <f>'17. Нефтехим Салават'!BY24</f>
        <v>4.4000000000000004</v>
      </c>
      <c r="BC1029" s="687">
        <f>'17. Нефтехим Салават'!CA24</f>
        <v>0</v>
      </c>
      <c r="BD1029" s="687">
        <f t="shared" si="2053"/>
        <v>-4.4000000000000004</v>
      </c>
      <c r="BE1029" s="688">
        <f t="shared" si="2054"/>
        <v>0</v>
      </c>
      <c r="BF1029" s="687">
        <f>'17. Нефтехим Салават'!CE24</f>
        <v>0.7</v>
      </c>
      <c r="BG1029" s="687">
        <f>'17. Нефтехим Салават'!CG24</f>
        <v>0</v>
      </c>
      <c r="BH1029" s="687">
        <f t="shared" si="2055"/>
        <v>-0.7</v>
      </c>
      <c r="BI1029" s="688">
        <f t="shared" si="2056"/>
        <v>0</v>
      </c>
      <c r="BJ1029" s="687">
        <f t="shared" si="2057"/>
        <v>18.5</v>
      </c>
      <c r="BK1029" s="687">
        <f t="shared" si="2058"/>
        <v>0</v>
      </c>
      <c r="BL1029" s="687">
        <f t="shared" si="2059"/>
        <v>-18.5</v>
      </c>
      <c r="BM1029" s="688">
        <f t="shared" si="2060"/>
        <v>0</v>
      </c>
      <c r="BN1029" s="687">
        <f>'17. Нефтехим Салават'!CQ24</f>
        <v>6.1</v>
      </c>
      <c r="BO1029" s="687">
        <f>'17. Нефтехим Салават'!CS24</f>
        <v>0</v>
      </c>
      <c r="BP1029" s="687">
        <f t="shared" si="2061"/>
        <v>-6.1</v>
      </c>
      <c r="BQ1029" s="688">
        <f t="shared" si="2062"/>
        <v>0</v>
      </c>
      <c r="BR1029" s="687">
        <f>'17. Нефтехим Салават'!CW24</f>
        <v>6.1</v>
      </c>
      <c r="BS1029" s="687">
        <f>'17. Нефтехим Салават'!CY24</f>
        <v>0</v>
      </c>
      <c r="BT1029" s="687">
        <f t="shared" si="2063"/>
        <v>-6.1</v>
      </c>
      <c r="BU1029" s="688">
        <f t="shared" si="2064"/>
        <v>0</v>
      </c>
      <c r="BV1029" s="687">
        <f>'17. Нефтехим Салават'!DC24</f>
        <v>6.3</v>
      </c>
      <c r="BW1029" s="687">
        <f>'17. Нефтехим Салават'!DE24</f>
        <v>0</v>
      </c>
      <c r="BX1029" s="687">
        <f t="shared" si="2065"/>
        <v>-6.3</v>
      </c>
      <c r="BY1029" s="688">
        <f t="shared" si="2066"/>
        <v>0</v>
      </c>
    </row>
    <row r="1030" spans="2:77" ht="20.100000000000001" customHeight="1">
      <c r="C1030" s="448" t="s">
        <v>1106</v>
      </c>
      <c r="D1030" s="528"/>
      <c r="E1030" s="528"/>
      <c r="F1030" s="529"/>
      <c r="G1030" s="530" t="s">
        <v>1107</v>
      </c>
      <c r="H1030" s="530"/>
      <c r="I1030" s="691" t="s">
        <v>883</v>
      </c>
      <c r="J1030" s="687">
        <f t="shared" si="2023"/>
        <v>350.7</v>
      </c>
      <c r="K1030" s="687">
        <f t="shared" si="2024"/>
        <v>0</v>
      </c>
      <c r="L1030" s="687">
        <f t="shared" si="2025"/>
        <v>-350.7</v>
      </c>
      <c r="M1030" s="688">
        <f t="shared" si="2026"/>
        <v>0</v>
      </c>
      <c r="N1030" s="687">
        <f t="shared" si="2027"/>
        <v>82.5</v>
      </c>
      <c r="O1030" s="687">
        <f t="shared" si="2028"/>
        <v>0</v>
      </c>
      <c r="P1030" s="687">
        <f t="shared" si="2029"/>
        <v>-82.5</v>
      </c>
      <c r="Q1030" s="688">
        <f t="shared" si="2030"/>
        <v>0</v>
      </c>
      <c r="R1030" s="687">
        <f>'17. Нефтехим Салават'!W25</f>
        <v>27</v>
      </c>
      <c r="S1030" s="687">
        <f>'17. Нефтехим Салават'!Y25</f>
        <v>0</v>
      </c>
      <c r="T1030" s="687">
        <f t="shared" si="2031"/>
        <v>-27</v>
      </c>
      <c r="U1030" s="688">
        <f t="shared" si="2032"/>
        <v>0</v>
      </c>
      <c r="V1030" s="687">
        <f>'17. Нефтехим Салават'!AC25</f>
        <v>26.4</v>
      </c>
      <c r="W1030" s="687">
        <f>'17. Нефтехим Салават'!AE25</f>
        <v>0</v>
      </c>
      <c r="X1030" s="687">
        <f t="shared" si="2033"/>
        <v>-26.4</v>
      </c>
      <c r="Y1030" s="688">
        <f t="shared" si="2034"/>
        <v>0</v>
      </c>
      <c r="Z1030" s="687">
        <f>'17. Нефтехим Салават'!AI25</f>
        <v>29.1</v>
      </c>
      <c r="AA1030" s="687">
        <f>'17. Нефтехим Салават'!AK25</f>
        <v>0</v>
      </c>
      <c r="AB1030" s="687">
        <f t="shared" si="2035"/>
        <v>-29.1</v>
      </c>
      <c r="AC1030" s="688">
        <f t="shared" si="2036"/>
        <v>0</v>
      </c>
      <c r="AD1030" s="687">
        <f t="shared" si="2037"/>
        <v>67.599999999999994</v>
      </c>
      <c r="AE1030" s="687">
        <f t="shared" si="2038"/>
        <v>0</v>
      </c>
      <c r="AF1030" s="687">
        <f t="shared" si="2039"/>
        <v>-67.599999999999994</v>
      </c>
      <c r="AG1030" s="688">
        <f t="shared" si="2040"/>
        <v>0</v>
      </c>
      <c r="AH1030" s="687">
        <f>'17. Нефтехим Салават'!AU25</f>
        <v>13.6</v>
      </c>
      <c r="AI1030" s="687">
        <f>'17. Нефтехим Салават'!AW25</f>
        <v>0</v>
      </c>
      <c r="AJ1030" s="687">
        <f t="shared" si="2041"/>
        <v>-13.6</v>
      </c>
      <c r="AK1030" s="688">
        <f t="shared" si="2042"/>
        <v>0</v>
      </c>
      <c r="AL1030" s="687">
        <f>'17. Нефтехим Салават'!BA25</f>
        <v>25.5</v>
      </c>
      <c r="AM1030" s="687">
        <f>'17. Нефтехим Салават'!BC25</f>
        <v>0</v>
      </c>
      <c r="AN1030" s="687">
        <f t="shared" si="2043"/>
        <v>-25.5</v>
      </c>
      <c r="AO1030" s="688">
        <f t="shared" si="2044"/>
        <v>0</v>
      </c>
      <c r="AP1030" s="687">
        <f>'17. Нефтехим Салават'!BG25</f>
        <v>28.5</v>
      </c>
      <c r="AQ1030" s="687">
        <f>'17. Нефтехим Салават'!BI25</f>
        <v>0</v>
      </c>
      <c r="AR1030" s="687">
        <f t="shared" si="2045"/>
        <v>-28.5</v>
      </c>
      <c r="AS1030" s="688">
        <f t="shared" si="2046"/>
        <v>0</v>
      </c>
      <c r="AT1030" s="687">
        <f t="shared" si="2047"/>
        <v>97.399999999999991</v>
      </c>
      <c r="AU1030" s="687">
        <f t="shared" si="2048"/>
        <v>0</v>
      </c>
      <c r="AV1030" s="687">
        <f t="shared" si="2049"/>
        <v>-97.399999999999991</v>
      </c>
      <c r="AW1030" s="688">
        <f t="shared" si="2050"/>
        <v>0</v>
      </c>
      <c r="AX1030" s="687">
        <f>'17. Нефтехим Салават'!BS25</f>
        <v>32.299999999999997</v>
      </c>
      <c r="AY1030" s="687">
        <f>'17. Нефтехим Салават'!BU25</f>
        <v>0</v>
      </c>
      <c r="AZ1030" s="687">
        <f t="shared" si="2051"/>
        <v>-32.299999999999997</v>
      </c>
      <c r="BA1030" s="688">
        <f t="shared" si="2052"/>
        <v>0</v>
      </c>
      <c r="BB1030" s="687">
        <f>'17. Нефтехим Салават'!BY25</f>
        <v>34.9</v>
      </c>
      <c r="BC1030" s="687">
        <f>'17. Нефтехим Салават'!CA25</f>
        <v>0</v>
      </c>
      <c r="BD1030" s="687">
        <f t="shared" si="2053"/>
        <v>-34.9</v>
      </c>
      <c r="BE1030" s="688">
        <f t="shared" si="2054"/>
        <v>0</v>
      </c>
      <c r="BF1030" s="687">
        <f>'17. Нефтехим Салават'!CE25</f>
        <v>30.2</v>
      </c>
      <c r="BG1030" s="687">
        <f>'17. Нефтехим Салават'!CG25</f>
        <v>0</v>
      </c>
      <c r="BH1030" s="687">
        <f t="shared" si="2055"/>
        <v>-30.2</v>
      </c>
      <c r="BI1030" s="688">
        <f t="shared" si="2056"/>
        <v>0</v>
      </c>
      <c r="BJ1030" s="687">
        <f t="shared" si="2057"/>
        <v>103.19999999999999</v>
      </c>
      <c r="BK1030" s="687">
        <f t="shared" si="2058"/>
        <v>0</v>
      </c>
      <c r="BL1030" s="687">
        <f t="shared" si="2059"/>
        <v>-103.19999999999999</v>
      </c>
      <c r="BM1030" s="688">
        <f t="shared" si="2060"/>
        <v>0</v>
      </c>
      <c r="BN1030" s="687">
        <f>'17. Нефтехим Салават'!CQ25</f>
        <v>35</v>
      </c>
      <c r="BO1030" s="687">
        <f>'17. Нефтехим Салават'!CS25</f>
        <v>0</v>
      </c>
      <c r="BP1030" s="687">
        <f t="shared" si="2061"/>
        <v>-35</v>
      </c>
      <c r="BQ1030" s="688">
        <f t="shared" si="2062"/>
        <v>0</v>
      </c>
      <c r="BR1030" s="687">
        <f>'17. Нефтехим Салават'!CW25</f>
        <v>33.1</v>
      </c>
      <c r="BS1030" s="687">
        <f>'17. Нефтехим Салават'!CY25</f>
        <v>0</v>
      </c>
      <c r="BT1030" s="687">
        <f t="shared" si="2063"/>
        <v>-33.1</v>
      </c>
      <c r="BU1030" s="688">
        <f t="shared" si="2064"/>
        <v>0</v>
      </c>
      <c r="BV1030" s="687">
        <f>'17. Нефтехим Салават'!DC25</f>
        <v>35.1</v>
      </c>
      <c r="BW1030" s="687">
        <f>'17. Нефтехим Салават'!DE25</f>
        <v>0</v>
      </c>
      <c r="BX1030" s="687">
        <f t="shared" si="2065"/>
        <v>-35.1</v>
      </c>
      <c r="BY1030" s="688">
        <f t="shared" si="2066"/>
        <v>0</v>
      </c>
    </row>
    <row r="1031" spans="2:77" ht="20.100000000000001" customHeight="1">
      <c r="C1031" s="448" t="s">
        <v>1108</v>
      </c>
      <c r="D1031" s="528"/>
      <c r="E1031" s="528"/>
      <c r="F1031" s="529"/>
      <c r="G1031" s="530" t="s">
        <v>1109</v>
      </c>
      <c r="H1031" s="530"/>
      <c r="I1031" s="691" t="s">
        <v>883</v>
      </c>
      <c r="J1031" s="687">
        <f t="shared" si="2023"/>
        <v>736.2</v>
      </c>
      <c r="K1031" s="687">
        <f t="shared" si="2024"/>
        <v>0</v>
      </c>
      <c r="L1031" s="687">
        <f t="shared" si="2025"/>
        <v>-736.2</v>
      </c>
      <c r="M1031" s="688">
        <f t="shared" si="2026"/>
        <v>0</v>
      </c>
      <c r="N1031" s="687">
        <f t="shared" si="2027"/>
        <v>189.5</v>
      </c>
      <c r="O1031" s="687">
        <f t="shared" si="2028"/>
        <v>0</v>
      </c>
      <c r="P1031" s="687">
        <f t="shared" si="2029"/>
        <v>-189.5</v>
      </c>
      <c r="Q1031" s="688">
        <f t="shared" si="2030"/>
        <v>0</v>
      </c>
      <c r="R1031" s="687">
        <f>'17. Нефтехим Салават'!W26</f>
        <v>64.5</v>
      </c>
      <c r="S1031" s="687">
        <f>'17. Нефтехим Салават'!Y26</f>
        <v>0</v>
      </c>
      <c r="T1031" s="687">
        <f t="shared" si="2031"/>
        <v>-64.5</v>
      </c>
      <c r="U1031" s="688">
        <f t="shared" si="2032"/>
        <v>0</v>
      </c>
      <c r="V1031" s="687">
        <f>'17. Нефтехим Салават'!AC26</f>
        <v>59.9</v>
      </c>
      <c r="W1031" s="687">
        <f>'17. Нефтехим Салават'!AE26</f>
        <v>0</v>
      </c>
      <c r="X1031" s="687">
        <f t="shared" si="2033"/>
        <v>-59.9</v>
      </c>
      <c r="Y1031" s="688">
        <f t="shared" si="2034"/>
        <v>0</v>
      </c>
      <c r="Z1031" s="687">
        <f>'17. Нефтехим Салават'!AI26</f>
        <v>65.099999999999994</v>
      </c>
      <c r="AA1031" s="687">
        <f>'17. Нефтехим Салават'!AK26</f>
        <v>0</v>
      </c>
      <c r="AB1031" s="687">
        <f t="shared" si="2035"/>
        <v>-65.099999999999994</v>
      </c>
      <c r="AC1031" s="688">
        <f t="shared" si="2036"/>
        <v>0</v>
      </c>
      <c r="AD1031" s="687">
        <f t="shared" si="2037"/>
        <v>180.9</v>
      </c>
      <c r="AE1031" s="687">
        <f t="shared" si="2038"/>
        <v>0</v>
      </c>
      <c r="AF1031" s="687">
        <f t="shared" si="2039"/>
        <v>-180.9</v>
      </c>
      <c r="AG1031" s="688">
        <f t="shared" si="2040"/>
        <v>0</v>
      </c>
      <c r="AH1031" s="687">
        <f>'17. Нефтехим Салават'!AU26</f>
        <v>62.3</v>
      </c>
      <c r="AI1031" s="687">
        <f>'17. Нефтехим Салават'!AW26</f>
        <v>0</v>
      </c>
      <c r="AJ1031" s="687">
        <f t="shared" si="2041"/>
        <v>-62.3</v>
      </c>
      <c r="AK1031" s="688">
        <f t="shared" si="2042"/>
        <v>0</v>
      </c>
      <c r="AL1031" s="687">
        <f>'17. Нефтехим Салават'!BA26</f>
        <v>57.2</v>
      </c>
      <c r="AM1031" s="687">
        <f>'17. Нефтехим Салават'!BC26</f>
        <v>0</v>
      </c>
      <c r="AN1031" s="687">
        <f t="shared" si="2043"/>
        <v>-57.2</v>
      </c>
      <c r="AO1031" s="688">
        <f t="shared" si="2044"/>
        <v>0</v>
      </c>
      <c r="AP1031" s="687">
        <f>'17. Нефтехим Салават'!BG26</f>
        <v>61.4</v>
      </c>
      <c r="AQ1031" s="687">
        <f>'17. Нефтехим Салават'!BI26</f>
        <v>0</v>
      </c>
      <c r="AR1031" s="687">
        <f t="shared" si="2045"/>
        <v>-61.4</v>
      </c>
      <c r="AS1031" s="688">
        <f t="shared" si="2046"/>
        <v>0</v>
      </c>
      <c r="AT1031" s="687">
        <f t="shared" si="2047"/>
        <v>183.6</v>
      </c>
      <c r="AU1031" s="687">
        <f t="shared" si="2048"/>
        <v>0</v>
      </c>
      <c r="AV1031" s="687">
        <f t="shared" si="2049"/>
        <v>-183.6</v>
      </c>
      <c r="AW1031" s="688">
        <f t="shared" si="2050"/>
        <v>0</v>
      </c>
      <c r="AX1031" s="687">
        <f>'17. Нефтехим Салават'!BS26</f>
        <v>61.8</v>
      </c>
      <c r="AY1031" s="687">
        <f>'17. Нефтехим Салават'!BU26</f>
        <v>0</v>
      </c>
      <c r="AZ1031" s="687">
        <f t="shared" si="2051"/>
        <v>-61.8</v>
      </c>
      <c r="BA1031" s="688">
        <f t="shared" si="2052"/>
        <v>0</v>
      </c>
      <c r="BB1031" s="687">
        <f>'17. Нефтехим Салават'!BY26</f>
        <v>62.2</v>
      </c>
      <c r="BC1031" s="687">
        <f>'17. Нефтехим Салават'!CA26</f>
        <v>0</v>
      </c>
      <c r="BD1031" s="687">
        <f t="shared" si="2053"/>
        <v>-62.2</v>
      </c>
      <c r="BE1031" s="688">
        <f t="shared" si="2054"/>
        <v>0</v>
      </c>
      <c r="BF1031" s="687">
        <f>'17. Нефтехим Салават'!CE26</f>
        <v>59.6</v>
      </c>
      <c r="BG1031" s="687">
        <f>'17. Нефтехим Салават'!CG26</f>
        <v>0</v>
      </c>
      <c r="BH1031" s="687">
        <f t="shared" si="2055"/>
        <v>-59.6</v>
      </c>
      <c r="BI1031" s="688">
        <f t="shared" si="2056"/>
        <v>0</v>
      </c>
      <c r="BJ1031" s="687">
        <f t="shared" si="2057"/>
        <v>182.2</v>
      </c>
      <c r="BK1031" s="687">
        <f t="shared" si="2058"/>
        <v>0</v>
      </c>
      <c r="BL1031" s="687">
        <f t="shared" si="2059"/>
        <v>-182.2</v>
      </c>
      <c r="BM1031" s="688">
        <f t="shared" si="2060"/>
        <v>0</v>
      </c>
      <c r="BN1031" s="687">
        <f>'17. Нефтехим Салават'!CQ26</f>
        <v>61.2</v>
      </c>
      <c r="BO1031" s="687">
        <f>'17. Нефтехим Салават'!CS26</f>
        <v>0</v>
      </c>
      <c r="BP1031" s="687">
        <f t="shared" si="2061"/>
        <v>-61.2</v>
      </c>
      <c r="BQ1031" s="688">
        <f t="shared" si="2062"/>
        <v>0</v>
      </c>
      <c r="BR1031" s="687">
        <f>'17. Нефтехим Салават'!CW26</f>
        <v>59.7</v>
      </c>
      <c r="BS1031" s="687">
        <f>'17. Нефтехим Салават'!CY26</f>
        <v>0</v>
      </c>
      <c r="BT1031" s="687">
        <f t="shared" si="2063"/>
        <v>-59.7</v>
      </c>
      <c r="BU1031" s="688">
        <f t="shared" si="2064"/>
        <v>0</v>
      </c>
      <c r="BV1031" s="687">
        <f>'17. Нефтехим Салават'!DC26</f>
        <v>61.3</v>
      </c>
      <c r="BW1031" s="687">
        <f>'17. Нефтехим Салават'!DE26</f>
        <v>0</v>
      </c>
      <c r="BX1031" s="687">
        <f t="shared" si="2065"/>
        <v>-61.3</v>
      </c>
      <c r="BY1031" s="688">
        <f t="shared" si="2066"/>
        <v>0</v>
      </c>
    </row>
    <row r="1032" spans="2:77" ht="20.100000000000001" customHeight="1">
      <c r="C1032" s="448" t="s">
        <v>1110</v>
      </c>
      <c r="D1032" s="528"/>
      <c r="E1032" s="528"/>
      <c r="F1032" s="529"/>
      <c r="G1032" s="530" t="s">
        <v>1111</v>
      </c>
      <c r="H1032" s="530"/>
      <c r="I1032" s="691" t="s">
        <v>883</v>
      </c>
      <c r="J1032" s="687">
        <f t="shared" si="2023"/>
        <v>1259.9000000000001</v>
      </c>
      <c r="K1032" s="687">
        <f t="shared" si="2024"/>
        <v>0</v>
      </c>
      <c r="L1032" s="687">
        <f t="shared" si="2025"/>
        <v>-1259.9000000000001</v>
      </c>
      <c r="M1032" s="688">
        <f t="shared" si="2026"/>
        <v>0</v>
      </c>
      <c r="N1032" s="687">
        <f t="shared" si="2027"/>
        <v>399.9</v>
      </c>
      <c r="O1032" s="687">
        <f t="shared" si="2028"/>
        <v>0</v>
      </c>
      <c r="P1032" s="687">
        <f t="shared" si="2029"/>
        <v>-399.9</v>
      </c>
      <c r="Q1032" s="688">
        <f t="shared" si="2030"/>
        <v>0</v>
      </c>
      <c r="R1032" s="687">
        <f>'17. Нефтехим Салават'!W27</f>
        <v>120</v>
      </c>
      <c r="S1032" s="687">
        <f>'17. Нефтехим Салават'!Y27</f>
        <v>0</v>
      </c>
      <c r="T1032" s="687">
        <f t="shared" si="2031"/>
        <v>-120</v>
      </c>
      <c r="U1032" s="688">
        <f t="shared" si="2032"/>
        <v>0</v>
      </c>
      <c r="V1032" s="687">
        <f>'17. Нефтехим Салават'!AC27</f>
        <v>148.5</v>
      </c>
      <c r="W1032" s="687">
        <f>'17. Нефтехим Салават'!AE27</f>
        <v>0</v>
      </c>
      <c r="X1032" s="687">
        <f t="shared" si="2033"/>
        <v>-148.5</v>
      </c>
      <c r="Y1032" s="688">
        <f t="shared" si="2034"/>
        <v>0</v>
      </c>
      <c r="Z1032" s="687">
        <f>'17. Нефтехим Салават'!AI27</f>
        <v>131.4</v>
      </c>
      <c r="AA1032" s="687">
        <f>'17. Нефтехим Салават'!AK27</f>
        <v>0</v>
      </c>
      <c r="AB1032" s="687">
        <f t="shared" si="2035"/>
        <v>-131.4</v>
      </c>
      <c r="AC1032" s="688">
        <f t="shared" si="2036"/>
        <v>0</v>
      </c>
      <c r="AD1032" s="687">
        <f t="shared" si="2037"/>
        <v>360</v>
      </c>
      <c r="AE1032" s="687">
        <f t="shared" si="2038"/>
        <v>0</v>
      </c>
      <c r="AF1032" s="687">
        <f t="shared" si="2039"/>
        <v>-360</v>
      </c>
      <c r="AG1032" s="688">
        <f t="shared" si="2040"/>
        <v>0</v>
      </c>
      <c r="AH1032" s="687">
        <f>'17. Нефтехим Салават'!AU27</f>
        <v>120</v>
      </c>
      <c r="AI1032" s="687">
        <f>'17. Нефтехим Салават'!AW27</f>
        <v>0</v>
      </c>
      <c r="AJ1032" s="687">
        <f t="shared" si="2041"/>
        <v>-120</v>
      </c>
      <c r="AK1032" s="688">
        <f t="shared" si="2042"/>
        <v>0</v>
      </c>
      <c r="AL1032" s="687">
        <f>'17. Нефтехим Салават'!BA27</f>
        <v>120</v>
      </c>
      <c r="AM1032" s="687">
        <f>'17. Нефтехим Салават'!BC27</f>
        <v>0</v>
      </c>
      <c r="AN1032" s="687">
        <f t="shared" si="2043"/>
        <v>-120</v>
      </c>
      <c r="AO1032" s="688">
        <f t="shared" si="2044"/>
        <v>0</v>
      </c>
      <c r="AP1032" s="687">
        <f>'17. Нефтехим Салават'!BG27</f>
        <v>120</v>
      </c>
      <c r="AQ1032" s="687">
        <f>'17. Нефтехим Салават'!BI27</f>
        <v>0</v>
      </c>
      <c r="AR1032" s="687">
        <f t="shared" si="2045"/>
        <v>-120</v>
      </c>
      <c r="AS1032" s="688">
        <f t="shared" si="2046"/>
        <v>0</v>
      </c>
      <c r="AT1032" s="687">
        <f t="shared" si="2047"/>
        <v>140</v>
      </c>
      <c r="AU1032" s="687">
        <f t="shared" si="2048"/>
        <v>0</v>
      </c>
      <c r="AV1032" s="687">
        <f t="shared" si="2049"/>
        <v>-140</v>
      </c>
      <c r="AW1032" s="688">
        <f t="shared" si="2050"/>
        <v>0</v>
      </c>
      <c r="AX1032" s="687">
        <f>'17. Нефтехим Салават'!BS27</f>
        <v>120</v>
      </c>
      <c r="AY1032" s="687">
        <f>'17. Нефтехим Салават'!BU27</f>
        <v>0</v>
      </c>
      <c r="AZ1032" s="687">
        <f t="shared" si="2051"/>
        <v>-120</v>
      </c>
      <c r="BA1032" s="688">
        <f t="shared" si="2052"/>
        <v>0</v>
      </c>
      <c r="BB1032" s="687">
        <f>'17. Нефтехим Салават'!BY27</f>
        <v>20</v>
      </c>
      <c r="BC1032" s="687">
        <f>'17. Нефтехим Салават'!CA27</f>
        <v>0</v>
      </c>
      <c r="BD1032" s="687">
        <f t="shared" si="2053"/>
        <v>-20</v>
      </c>
      <c r="BE1032" s="688">
        <f t="shared" si="2054"/>
        <v>0</v>
      </c>
      <c r="BF1032" s="687">
        <f>'17. Нефтехим Салават'!CE27</f>
        <v>0</v>
      </c>
      <c r="BG1032" s="687">
        <f>'17. Нефтехим Салават'!CG27</f>
        <v>0</v>
      </c>
      <c r="BH1032" s="687">
        <f t="shared" si="2055"/>
        <v>0</v>
      </c>
      <c r="BI1032" s="688" t="str">
        <f t="shared" si="2056"/>
        <v>-</v>
      </c>
      <c r="BJ1032" s="687">
        <f t="shared" si="2057"/>
        <v>360</v>
      </c>
      <c r="BK1032" s="687">
        <f t="shared" si="2058"/>
        <v>0</v>
      </c>
      <c r="BL1032" s="687">
        <f t="shared" si="2059"/>
        <v>-360</v>
      </c>
      <c r="BM1032" s="688">
        <f t="shared" si="2060"/>
        <v>0</v>
      </c>
      <c r="BN1032" s="687">
        <f>'17. Нефтехим Салават'!CQ27</f>
        <v>120</v>
      </c>
      <c r="BO1032" s="687">
        <f>'17. Нефтехим Салават'!CS27</f>
        <v>0</v>
      </c>
      <c r="BP1032" s="687">
        <f t="shared" si="2061"/>
        <v>-120</v>
      </c>
      <c r="BQ1032" s="688">
        <f t="shared" si="2062"/>
        <v>0</v>
      </c>
      <c r="BR1032" s="687">
        <f>'17. Нефтехим Салават'!CW27</f>
        <v>120</v>
      </c>
      <c r="BS1032" s="687">
        <f>'17. Нефтехим Салават'!CY27</f>
        <v>0</v>
      </c>
      <c r="BT1032" s="687">
        <f t="shared" si="2063"/>
        <v>-120</v>
      </c>
      <c r="BU1032" s="688">
        <f t="shared" si="2064"/>
        <v>0</v>
      </c>
      <c r="BV1032" s="687">
        <f>'17. Нефтехим Салават'!DC27</f>
        <v>120</v>
      </c>
      <c r="BW1032" s="687">
        <f>'17. Нефтехим Салават'!DE27</f>
        <v>0</v>
      </c>
      <c r="BX1032" s="687">
        <f t="shared" si="2065"/>
        <v>-120</v>
      </c>
      <c r="BY1032" s="688">
        <f t="shared" si="2066"/>
        <v>0</v>
      </c>
    </row>
    <row r="1033" spans="2:77" ht="20.100000000000001" customHeight="1">
      <c r="C1033" s="448" t="s">
        <v>1097</v>
      </c>
      <c r="D1033" s="528"/>
      <c r="E1033" s="528"/>
      <c r="F1033" s="529"/>
      <c r="G1033" s="530" t="s">
        <v>1112</v>
      </c>
      <c r="H1033" s="530"/>
      <c r="I1033" s="691" t="s">
        <v>883</v>
      </c>
      <c r="J1033" s="687">
        <f t="shared" si="2023"/>
        <v>660.2</v>
      </c>
      <c r="K1033" s="687">
        <f t="shared" si="2024"/>
        <v>0</v>
      </c>
      <c r="L1033" s="687">
        <f t="shared" si="2025"/>
        <v>-660.2</v>
      </c>
      <c r="M1033" s="688">
        <f t="shared" si="2026"/>
        <v>0</v>
      </c>
      <c r="N1033" s="687">
        <f t="shared" si="2027"/>
        <v>193.1</v>
      </c>
      <c r="O1033" s="687">
        <f t="shared" si="2028"/>
        <v>0</v>
      </c>
      <c r="P1033" s="687">
        <f t="shared" si="2029"/>
        <v>-193.1</v>
      </c>
      <c r="Q1033" s="688">
        <f t="shared" si="2030"/>
        <v>0</v>
      </c>
      <c r="R1033" s="687">
        <f>'17. Нефтехим Салават'!W28</f>
        <v>65</v>
      </c>
      <c r="S1033" s="687">
        <f>'17. Нефтехим Салават'!Y28</f>
        <v>0</v>
      </c>
      <c r="T1033" s="687">
        <f t="shared" si="2031"/>
        <v>-65</v>
      </c>
      <c r="U1033" s="688">
        <f t="shared" si="2032"/>
        <v>0</v>
      </c>
      <c r="V1033" s="687">
        <f>'17. Нефтехим Салават'!AC28</f>
        <v>63.1</v>
      </c>
      <c r="W1033" s="687">
        <f>'17. Нефтехим Салават'!AE28</f>
        <v>0</v>
      </c>
      <c r="X1033" s="687">
        <f t="shared" si="2033"/>
        <v>-63.1</v>
      </c>
      <c r="Y1033" s="688">
        <f t="shared" si="2034"/>
        <v>0</v>
      </c>
      <c r="Z1033" s="687">
        <f>'17. Нефтехим Салават'!AI28</f>
        <v>65</v>
      </c>
      <c r="AA1033" s="687">
        <f>'17. Нефтехим Салават'!AK28</f>
        <v>0</v>
      </c>
      <c r="AB1033" s="687">
        <f t="shared" si="2035"/>
        <v>-65</v>
      </c>
      <c r="AC1033" s="688">
        <f t="shared" si="2036"/>
        <v>0</v>
      </c>
      <c r="AD1033" s="687">
        <f t="shared" si="2037"/>
        <v>191.5</v>
      </c>
      <c r="AE1033" s="687">
        <f t="shared" si="2038"/>
        <v>0</v>
      </c>
      <c r="AF1033" s="687">
        <f t="shared" si="2039"/>
        <v>-191.5</v>
      </c>
      <c r="AG1033" s="688">
        <f t="shared" si="2040"/>
        <v>0</v>
      </c>
      <c r="AH1033" s="687">
        <f>'17. Нефтехим Салават'!AU28</f>
        <v>62.1</v>
      </c>
      <c r="AI1033" s="687">
        <f>'17. Нефтехим Салават'!AW28</f>
        <v>0</v>
      </c>
      <c r="AJ1033" s="687">
        <f t="shared" si="2041"/>
        <v>-62.1</v>
      </c>
      <c r="AK1033" s="688">
        <f t="shared" si="2042"/>
        <v>0</v>
      </c>
      <c r="AL1033" s="687">
        <f>'17. Нефтехим Салават'!BA28</f>
        <v>65</v>
      </c>
      <c r="AM1033" s="687">
        <f>'17. Нефтехим Салават'!BC28</f>
        <v>0</v>
      </c>
      <c r="AN1033" s="687">
        <f t="shared" si="2043"/>
        <v>-65</v>
      </c>
      <c r="AO1033" s="688">
        <f t="shared" si="2044"/>
        <v>0</v>
      </c>
      <c r="AP1033" s="687">
        <f>'17. Нефтехим Салават'!BG28</f>
        <v>64.400000000000006</v>
      </c>
      <c r="AQ1033" s="687">
        <f>'17. Нефтехим Салават'!BI28</f>
        <v>0</v>
      </c>
      <c r="AR1033" s="687">
        <f t="shared" si="2045"/>
        <v>-64.400000000000006</v>
      </c>
      <c r="AS1033" s="688">
        <f t="shared" si="2046"/>
        <v>0</v>
      </c>
      <c r="AT1033" s="687">
        <f t="shared" si="2047"/>
        <v>121.2</v>
      </c>
      <c r="AU1033" s="687">
        <f t="shared" si="2048"/>
        <v>0</v>
      </c>
      <c r="AV1033" s="687">
        <f t="shared" si="2049"/>
        <v>-121.2</v>
      </c>
      <c r="AW1033" s="688">
        <f t="shared" si="2050"/>
        <v>0</v>
      </c>
      <c r="AX1033" s="687">
        <f>'17. Нефтехим Салават'!BS28</f>
        <v>45</v>
      </c>
      <c r="AY1033" s="687">
        <f>'17. Нефтехим Салават'!BU28</f>
        <v>0</v>
      </c>
      <c r="AZ1033" s="687">
        <f t="shared" si="2051"/>
        <v>-45</v>
      </c>
      <c r="BA1033" s="688">
        <f t="shared" si="2052"/>
        <v>0</v>
      </c>
      <c r="BB1033" s="687">
        <f>'17. Нефтехим Салават'!BY28</f>
        <v>61.5</v>
      </c>
      <c r="BC1033" s="687">
        <f>'17. Нефтехим Салават'!CA28</f>
        <v>0</v>
      </c>
      <c r="BD1033" s="687">
        <f t="shared" si="2053"/>
        <v>-61.5</v>
      </c>
      <c r="BE1033" s="688">
        <f t="shared" si="2054"/>
        <v>0</v>
      </c>
      <c r="BF1033" s="687">
        <f>'17. Нефтехим Салават'!CE28</f>
        <v>14.7</v>
      </c>
      <c r="BG1033" s="687">
        <f>'17. Нефтехим Салават'!CG28</f>
        <v>0</v>
      </c>
      <c r="BH1033" s="687">
        <f t="shared" si="2055"/>
        <v>-14.7</v>
      </c>
      <c r="BI1033" s="688">
        <f t="shared" si="2056"/>
        <v>0</v>
      </c>
      <c r="BJ1033" s="687">
        <f t="shared" si="2057"/>
        <v>154.4</v>
      </c>
      <c r="BK1033" s="687">
        <f t="shared" si="2058"/>
        <v>0</v>
      </c>
      <c r="BL1033" s="687">
        <f t="shared" si="2059"/>
        <v>-154.4</v>
      </c>
      <c r="BM1033" s="688">
        <f t="shared" si="2060"/>
        <v>0</v>
      </c>
      <c r="BN1033" s="687">
        <f>'17. Нефтехим Салават'!CQ28</f>
        <v>25</v>
      </c>
      <c r="BO1033" s="687">
        <f>'17. Нефтехим Салават'!CS28</f>
        <v>0</v>
      </c>
      <c r="BP1033" s="687">
        <f t="shared" si="2061"/>
        <v>-25</v>
      </c>
      <c r="BQ1033" s="688">
        <f t="shared" si="2062"/>
        <v>0</v>
      </c>
      <c r="BR1033" s="687">
        <f>'17. Нефтехим Салават'!CW28</f>
        <v>64.400000000000006</v>
      </c>
      <c r="BS1033" s="687">
        <f>'17. Нефтехим Салават'!CY28</f>
        <v>0</v>
      </c>
      <c r="BT1033" s="687">
        <f t="shared" si="2063"/>
        <v>-64.400000000000006</v>
      </c>
      <c r="BU1033" s="688">
        <f t="shared" si="2064"/>
        <v>0</v>
      </c>
      <c r="BV1033" s="687">
        <f>'17. Нефтехим Салават'!DC28</f>
        <v>65</v>
      </c>
      <c r="BW1033" s="687">
        <f>'17. Нефтехим Салават'!DE28</f>
        <v>0</v>
      </c>
      <c r="BX1033" s="687">
        <f t="shared" si="2065"/>
        <v>-65</v>
      </c>
      <c r="BY1033" s="688">
        <f t="shared" si="2066"/>
        <v>0</v>
      </c>
    </row>
    <row r="1034" spans="2:77" ht="20.100000000000001" customHeight="1">
      <c r="B1034" s="591" t="s">
        <v>905</v>
      </c>
      <c r="C1034" s="448" t="s">
        <v>1113</v>
      </c>
      <c r="D1034" s="528"/>
      <c r="E1034" s="528"/>
      <c r="F1034" s="529"/>
      <c r="G1034" s="530" t="s">
        <v>1114</v>
      </c>
      <c r="H1034" s="530"/>
      <c r="I1034" s="626" t="s">
        <v>883</v>
      </c>
      <c r="J1034" s="687">
        <f t="shared" si="2023"/>
        <v>336.5</v>
      </c>
      <c r="K1034" s="687">
        <f t="shared" si="2024"/>
        <v>0</v>
      </c>
      <c r="L1034" s="687">
        <f t="shared" si="2025"/>
        <v>-336.5</v>
      </c>
      <c r="M1034" s="688">
        <f t="shared" si="2026"/>
        <v>0</v>
      </c>
      <c r="N1034" s="687">
        <f t="shared" si="2027"/>
        <v>100.8</v>
      </c>
      <c r="O1034" s="687">
        <f t="shared" si="2028"/>
        <v>0</v>
      </c>
      <c r="P1034" s="687">
        <f t="shared" si="2029"/>
        <v>-100.8</v>
      </c>
      <c r="Q1034" s="688">
        <f t="shared" si="2030"/>
        <v>0</v>
      </c>
      <c r="R1034" s="687">
        <f>'17. Нефтехим Салават'!W29</f>
        <v>34.200000000000003</v>
      </c>
      <c r="S1034" s="687">
        <f>'17. Нефтехим Салават'!Y29</f>
        <v>0</v>
      </c>
      <c r="T1034" s="687">
        <f t="shared" si="2031"/>
        <v>-34.200000000000003</v>
      </c>
      <c r="U1034" s="688">
        <f t="shared" si="2032"/>
        <v>0</v>
      </c>
      <c r="V1034" s="687">
        <f>'17. Нефтехим Салават'!AC29</f>
        <v>31.3</v>
      </c>
      <c r="W1034" s="687">
        <f>'17. Нефтехим Салават'!AE29</f>
        <v>0</v>
      </c>
      <c r="X1034" s="687">
        <f t="shared" si="2033"/>
        <v>-31.3</v>
      </c>
      <c r="Y1034" s="688">
        <f t="shared" si="2034"/>
        <v>0</v>
      </c>
      <c r="Z1034" s="687">
        <f>'17. Нефтехим Салават'!AI29</f>
        <v>35.299999999999997</v>
      </c>
      <c r="AA1034" s="687">
        <f>'17. Нефтехим Салават'!AK29</f>
        <v>0</v>
      </c>
      <c r="AB1034" s="687">
        <f t="shared" si="2035"/>
        <v>-35.299999999999997</v>
      </c>
      <c r="AC1034" s="688">
        <f t="shared" si="2036"/>
        <v>0</v>
      </c>
      <c r="AD1034" s="687">
        <f t="shared" si="2037"/>
        <v>44.900000000000006</v>
      </c>
      <c r="AE1034" s="687">
        <f t="shared" si="2038"/>
        <v>0</v>
      </c>
      <c r="AF1034" s="687">
        <f t="shared" si="2039"/>
        <v>-44.900000000000006</v>
      </c>
      <c r="AG1034" s="688">
        <f t="shared" si="2040"/>
        <v>0</v>
      </c>
      <c r="AH1034" s="687">
        <f>'17. Нефтехим Салават'!AU29</f>
        <v>34.6</v>
      </c>
      <c r="AI1034" s="687">
        <f>'17. Нефтехим Салават'!AW29</f>
        <v>0</v>
      </c>
      <c r="AJ1034" s="687">
        <f t="shared" si="2041"/>
        <v>-34.6</v>
      </c>
      <c r="AK1034" s="688">
        <f t="shared" si="2042"/>
        <v>0</v>
      </c>
      <c r="AL1034" s="687">
        <f>'17. Нефтехим Салават'!BA29</f>
        <v>10.3</v>
      </c>
      <c r="AM1034" s="687">
        <f>'17. Нефтехим Салават'!BC29</f>
        <v>0</v>
      </c>
      <c r="AN1034" s="687">
        <f t="shared" si="2043"/>
        <v>-10.3</v>
      </c>
      <c r="AO1034" s="688">
        <f t="shared" si="2044"/>
        <v>0</v>
      </c>
      <c r="AP1034" s="687">
        <f>'17. Нефтехим Салават'!BG29</f>
        <v>0</v>
      </c>
      <c r="AQ1034" s="687">
        <f>'17. Нефтехим Салават'!BI29</f>
        <v>0</v>
      </c>
      <c r="AR1034" s="687">
        <f t="shared" si="2045"/>
        <v>0</v>
      </c>
      <c r="AS1034" s="688" t="str">
        <f t="shared" si="2046"/>
        <v>-</v>
      </c>
      <c r="AT1034" s="687">
        <f t="shared" si="2047"/>
        <v>89.7</v>
      </c>
      <c r="AU1034" s="687">
        <f t="shared" si="2048"/>
        <v>0</v>
      </c>
      <c r="AV1034" s="687">
        <f t="shared" si="2049"/>
        <v>-89.7</v>
      </c>
      <c r="AW1034" s="688">
        <f t="shared" si="2050"/>
        <v>0</v>
      </c>
      <c r="AX1034" s="687">
        <f>'17. Нефтехим Салават'!BS29</f>
        <v>23.2</v>
      </c>
      <c r="AY1034" s="687">
        <f>'17. Нефтехим Салават'!BU29</f>
        <v>0</v>
      </c>
      <c r="AZ1034" s="687">
        <f t="shared" si="2051"/>
        <v>-23.2</v>
      </c>
      <c r="BA1034" s="688">
        <f t="shared" si="2052"/>
        <v>0</v>
      </c>
      <c r="BB1034" s="687">
        <f>'17. Нефтехим Салават'!BY29</f>
        <v>33.799999999999997</v>
      </c>
      <c r="BC1034" s="687">
        <f>'17. Нефтехим Салават'!CA29</f>
        <v>0</v>
      </c>
      <c r="BD1034" s="687">
        <f t="shared" si="2053"/>
        <v>-33.799999999999997</v>
      </c>
      <c r="BE1034" s="688">
        <f t="shared" si="2054"/>
        <v>0</v>
      </c>
      <c r="BF1034" s="687">
        <f>'17. Нефтехим Салават'!CE29</f>
        <v>32.700000000000003</v>
      </c>
      <c r="BG1034" s="687">
        <f>'17. Нефтехим Салават'!CG29</f>
        <v>0</v>
      </c>
      <c r="BH1034" s="687">
        <f t="shared" si="2055"/>
        <v>-32.700000000000003</v>
      </c>
      <c r="BI1034" s="688">
        <f t="shared" si="2056"/>
        <v>0</v>
      </c>
      <c r="BJ1034" s="687">
        <f t="shared" si="2057"/>
        <v>101.10000000000001</v>
      </c>
      <c r="BK1034" s="687">
        <f t="shared" si="2058"/>
        <v>0</v>
      </c>
      <c r="BL1034" s="687">
        <f t="shared" si="2059"/>
        <v>-101.10000000000001</v>
      </c>
      <c r="BM1034" s="688">
        <f t="shared" si="2060"/>
        <v>0</v>
      </c>
      <c r="BN1034" s="687">
        <f>'17. Нефтехим Салават'!CQ29</f>
        <v>33.799999999999997</v>
      </c>
      <c r="BO1034" s="687">
        <f>'17. Нефтехим Салават'!CS29</f>
        <v>0</v>
      </c>
      <c r="BP1034" s="687">
        <f t="shared" si="2061"/>
        <v>-33.799999999999997</v>
      </c>
      <c r="BQ1034" s="688">
        <f t="shared" si="2062"/>
        <v>0</v>
      </c>
      <c r="BR1034" s="687">
        <f>'17. Нефтехим Салават'!CW29</f>
        <v>33.1</v>
      </c>
      <c r="BS1034" s="687">
        <f>'17. Нефтехим Салават'!CY29</f>
        <v>0</v>
      </c>
      <c r="BT1034" s="687">
        <f t="shared" si="2063"/>
        <v>-33.1</v>
      </c>
      <c r="BU1034" s="688">
        <f t="shared" si="2064"/>
        <v>0</v>
      </c>
      <c r="BV1034" s="687">
        <f>'17. Нефтехим Салават'!DC29</f>
        <v>34.200000000000003</v>
      </c>
      <c r="BW1034" s="687">
        <f>'17. Нефтехим Салават'!DE29</f>
        <v>0</v>
      </c>
      <c r="BX1034" s="687">
        <f t="shared" si="2065"/>
        <v>-34.200000000000003</v>
      </c>
      <c r="BY1034" s="688">
        <f t="shared" si="2066"/>
        <v>0</v>
      </c>
    </row>
    <row r="1035" spans="2:77" ht="20.100000000000001" customHeight="1">
      <c r="C1035" s="449" t="s">
        <v>1115</v>
      </c>
      <c r="D1035" s="528"/>
      <c r="E1035" s="528"/>
      <c r="F1035" s="529"/>
      <c r="G1035" s="530" t="s">
        <v>1116</v>
      </c>
      <c r="H1035" s="530"/>
      <c r="I1035" s="691" t="s">
        <v>883</v>
      </c>
      <c r="J1035" s="687">
        <f t="shared" si="2023"/>
        <v>336.5</v>
      </c>
      <c r="K1035" s="687">
        <f t="shared" si="2024"/>
        <v>0</v>
      </c>
      <c r="L1035" s="687">
        <f t="shared" si="2025"/>
        <v>-336.5</v>
      </c>
      <c r="M1035" s="688">
        <f t="shared" si="2026"/>
        <v>0</v>
      </c>
      <c r="N1035" s="687">
        <f t="shared" si="2027"/>
        <v>100.8</v>
      </c>
      <c r="O1035" s="687">
        <f t="shared" si="2028"/>
        <v>0</v>
      </c>
      <c r="P1035" s="687">
        <f t="shared" si="2029"/>
        <v>-100.8</v>
      </c>
      <c r="Q1035" s="688">
        <f t="shared" si="2030"/>
        <v>0</v>
      </c>
      <c r="R1035" s="687">
        <f>'17. Нефтехим Салават'!W30</f>
        <v>34.200000000000003</v>
      </c>
      <c r="S1035" s="687">
        <f>'17. Нефтехим Салават'!Y30</f>
        <v>0</v>
      </c>
      <c r="T1035" s="687">
        <f t="shared" si="2031"/>
        <v>-34.200000000000003</v>
      </c>
      <c r="U1035" s="688">
        <f t="shared" si="2032"/>
        <v>0</v>
      </c>
      <c r="V1035" s="687">
        <f>'17. Нефтехим Салават'!AC30</f>
        <v>31.3</v>
      </c>
      <c r="W1035" s="687">
        <f>'17. Нефтехим Салават'!AE30</f>
        <v>0</v>
      </c>
      <c r="X1035" s="687">
        <f t="shared" si="2033"/>
        <v>-31.3</v>
      </c>
      <c r="Y1035" s="688">
        <f t="shared" si="2034"/>
        <v>0</v>
      </c>
      <c r="Z1035" s="687">
        <f>'17. Нефтехим Салават'!AI30</f>
        <v>35.299999999999997</v>
      </c>
      <c r="AA1035" s="687">
        <f>'17. Нефтехим Салават'!AK30</f>
        <v>0</v>
      </c>
      <c r="AB1035" s="687">
        <f t="shared" si="2035"/>
        <v>-35.299999999999997</v>
      </c>
      <c r="AC1035" s="688">
        <f t="shared" si="2036"/>
        <v>0</v>
      </c>
      <c r="AD1035" s="687">
        <f t="shared" si="2037"/>
        <v>44.900000000000006</v>
      </c>
      <c r="AE1035" s="687">
        <f t="shared" si="2038"/>
        <v>0</v>
      </c>
      <c r="AF1035" s="687">
        <f t="shared" si="2039"/>
        <v>-44.900000000000006</v>
      </c>
      <c r="AG1035" s="688">
        <f t="shared" si="2040"/>
        <v>0</v>
      </c>
      <c r="AH1035" s="687">
        <f>'17. Нефтехим Салават'!AU30</f>
        <v>34.6</v>
      </c>
      <c r="AI1035" s="687">
        <f>'17. Нефтехим Салават'!AW30</f>
        <v>0</v>
      </c>
      <c r="AJ1035" s="687">
        <f t="shared" si="2041"/>
        <v>-34.6</v>
      </c>
      <c r="AK1035" s="688">
        <f t="shared" si="2042"/>
        <v>0</v>
      </c>
      <c r="AL1035" s="687">
        <f>'17. Нефтехим Салават'!BA30</f>
        <v>10.3</v>
      </c>
      <c r="AM1035" s="687">
        <f>'17. Нефтехим Салават'!BC30</f>
        <v>0</v>
      </c>
      <c r="AN1035" s="687">
        <f t="shared" si="2043"/>
        <v>-10.3</v>
      </c>
      <c r="AO1035" s="688">
        <f t="shared" si="2044"/>
        <v>0</v>
      </c>
      <c r="AP1035" s="687">
        <f>'17. Нефтехим Салават'!BG30</f>
        <v>0</v>
      </c>
      <c r="AQ1035" s="687">
        <f>'17. Нефтехим Салават'!BI30</f>
        <v>0</v>
      </c>
      <c r="AR1035" s="687">
        <f t="shared" si="2045"/>
        <v>0</v>
      </c>
      <c r="AS1035" s="688" t="str">
        <f t="shared" si="2046"/>
        <v>-</v>
      </c>
      <c r="AT1035" s="687">
        <f t="shared" si="2047"/>
        <v>89.7</v>
      </c>
      <c r="AU1035" s="687">
        <f t="shared" si="2048"/>
        <v>0</v>
      </c>
      <c r="AV1035" s="687">
        <f t="shared" si="2049"/>
        <v>-89.7</v>
      </c>
      <c r="AW1035" s="688">
        <f t="shared" si="2050"/>
        <v>0</v>
      </c>
      <c r="AX1035" s="687">
        <f>'17. Нефтехим Салават'!BS30</f>
        <v>23.2</v>
      </c>
      <c r="AY1035" s="687">
        <f>'17. Нефтехим Салават'!BU30</f>
        <v>0</v>
      </c>
      <c r="AZ1035" s="687">
        <f t="shared" si="2051"/>
        <v>-23.2</v>
      </c>
      <c r="BA1035" s="688">
        <f t="shared" si="2052"/>
        <v>0</v>
      </c>
      <c r="BB1035" s="687">
        <f>'17. Нефтехим Салават'!BY30</f>
        <v>33.799999999999997</v>
      </c>
      <c r="BC1035" s="687">
        <f>'17. Нефтехим Салават'!CA30</f>
        <v>0</v>
      </c>
      <c r="BD1035" s="687">
        <f t="shared" si="2053"/>
        <v>-33.799999999999997</v>
      </c>
      <c r="BE1035" s="688">
        <f t="shared" si="2054"/>
        <v>0</v>
      </c>
      <c r="BF1035" s="687">
        <f>'17. Нефтехим Салават'!CE30</f>
        <v>32.700000000000003</v>
      </c>
      <c r="BG1035" s="687">
        <f>'17. Нефтехим Салават'!CG30</f>
        <v>0</v>
      </c>
      <c r="BH1035" s="687">
        <f t="shared" si="2055"/>
        <v>-32.700000000000003</v>
      </c>
      <c r="BI1035" s="688">
        <f t="shared" si="2056"/>
        <v>0</v>
      </c>
      <c r="BJ1035" s="687">
        <f t="shared" si="2057"/>
        <v>101.10000000000001</v>
      </c>
      <c r="BK1035" s="687">
        <f t="shared" si="2058"/>
        <v>0</v>
      </c>
      <c r="BL1035" s="687">
        <f t="shared" si="2059"/>
        <v>-101.10000000000001</v>
      </c>
      <c r="BM1035" s="688">
        <f t="shared" si="2060"/>
        <v>0</v>
      </c>
      <c r="BN1035" s="687">
        <f>'17. Нефтехим Салават'!CQ30</f>
        <v>33.799999999999997</v>
      </c>
      <c r="BO1035" s="687">
        <f>'17. Нефтехим Салават'!CS30</f>
        <v>0</v>
      </c>
      <c r="BP1035" s="687">
        <f t="shared" si="2061"/>
        <v>-33.799999999999997</v>
      </c>
      <c r="BQ1035" s="688">
        <f t="shared" si="2062"/>
        <v>0</v>
      </c>
      <c r="BR1035" s="687">
        <f>'17. Нефтехим Салават'!CW30</f>
        <v>33.1</v>
      </c>
      <c r="BS1035" s="687">
        <f>'17. Нефтехим Салават'!CY30</f>
        <v>0</v>
      </c>
      <c r="BT1035" s="687">
        <f t="shared" si="2063"/>
        <v>-33.1</v>
      </c>
      <c r="BU1035" s="688">
        <f t="shared" si="2064"/>
        <v>0</v>
      </c>
      <c r="BV1035" s="687">
        <f>'17. Нефтехим Салават'!DC30</f>
        <v>34.200000000000003</v>
      </c>
      <c r="BW1035" s="687">
        <f>'17. Нефтехим Салават'!DE30</f>
        <v>0</v>
      </c>
      <c r="BX1035" s="687">
        <f t="shared" si="2065"/>
        <v>-34.200000000000003</v>
      </c>
      <c r="BY1035" s="688">
        <f t="shared" si="2066"/>
        <v>0</v>
      </c>
    </row>
    <row r="1036" spans="2:77" ht="20.100000000000001" customHeight="1">
      <c r="B1036" s="591" t="s">
        <v>911</v>
      </c>
      <c r="C1036" s="592" t="s">
        <v>1117</v>
      </c>
      <c r="D1036" s="528"/>
      <c r="E1036" s="528"/>
      <c r="F1036" s="529"/>
      <c r="G1036" s="530" t="s">
        <v>1118</v>
      </c>
      <c r="H1036" s="530"/>
      <c r="I1036" s="626" t="s">
        <v>883</v>
      </c>
      <c r="J1036" s="687">
        <f t="shared" si="2023"/>
        <v>0</v>
      </c>
      <c r="K1036" s="687">
        <f t="shared" si="2024"/>
        <v>0</v>
      </c>
      <c r="L1036" s="687">
        <f t="shared" si="2025"/>
        <v>0</v>
      </c>
      <c r="M1036" s="688" t="str">
        <f t="shared" si="2026"/>
        <v>-</v>
      </c>
      <c r="N1036" s="687">
        <f t="shared" si="2027"/>
        <v>0</v>
      </c>
      <c r="O1036" s="687">
        <f t="shared" si="2028"/>
        <v>0</v>
      </c>
      <c r="P1036" s="687">
        <f t="shared" si="2029"/>
        <v>0</v>
      </c>
      <c r="Q1036" s="688" t="str">
        <f t="shared" si="2030"/>
        <v>-</v>
      </c>
      <c r="R1036" s="687">
        <f>'17. Нефтехим Салават'!W32</f>
        <v>0</v>
      </c>
      <c r="S1036" s="687">
        <f>'17. Нефтехим Салават'!Y32</f>
        <v>0</v>
      </c>
      <c r="T1036" s="687">
        <f t="shared" si="2031"/>
        <v>0</v>
      </c>
      <c r="U1036" s="688" t="str">
        <f t="shared" si="2032"/>
        <v>-</v>
      </c>
      <c r="V1036" s="687">
        <f>'17. Нефтехим Салават'!AC32</f>
        <v>0</v>
      </c>
      <c r="W1036" s="687">
        <f>'17. Нефтехим Салават'!AE32</f>
        <v>0</v>
      </c>
      <c r="X1036" s="687">
        <f t="shared" si="2033"/>
        <v>0</v>
      </c>
      <c r="Y1036" s="688" t="str">
        <f t="shared" si="2034"/>
        <v>-</v>
      </c>
      <c r="Z1036" s="687">
        <f>'17. Нефтехим Салават'!AI32</f>
        <v>0</v>
      </c>
      <c r="AA1036" s="687">
        <f>'17. Нефтехим Салават'!AK32</f>
        <v>0</v>
      </c>
      <c r="AB1036" s="687">
        <f t="shared" si="2035"/>
        <v>0</v>
      </c>
      <c r="AC1036" s="688" t="str">
        <f t="shared" si="2036"/>
        <v>-</v>
      </c>
      <c r="AD1036" s="687">
        <f t="shared" si="2037"/>
        <v>0</v>
      </c>
      <c r="AE1036" s="687">
        <f t="shared" si="2038"/>
        <v>0</v>
      </c>
      <c r="AF1036" s="687">
        <f t="shared" si="2039"/>
        <v>0</v>
      </c>
      <c r="AG1036" s="688" t="str">
        <f t="shared" si="2040"/>
        <v>-</v>
      </c>
      <c r="AH1036" s="687">
        <f>'17. Нефтехим Салават'!AU32</f>
        <v>0</v>
      </c>
      <c r="AI1036" s="687">
        <f>'17. Нефтехим Салават'!AW32</f>
        <v>0</v>
      </c>
      <c r="AJ1036" s="687">
        <f t="shared" si="2041"/>
        <v>0</v>
      </c>
      <c r="AK1036" s="688" t="str">
        <f t="shared" si="2042"/>
        <v>-</v>
      </c>
      <c r="AL1036" s="687">
        <f>'17. Нефтехим Салават'!BA32</f>
        <v>0</v>
      </c>
      <c r="AM1036" s="687">
        <f>'17. Нефтехим Салават'!BC32</f>
        <v>0</v>
      </c>
      <c r="AN1036" s="687">
        <f t="shared" si="2043"/>
        <v>0</v>
      </c>
      <c r="AO1036" s="688" t="str">
        <f t="shared" si="2044"/>
        <v>-</v>
      </c>
      <c r="AP1036" s="687">
        <f>'17. Нефтехим Салават'!BG32</f>
        <v>0</v>
      </c>
      <c r="AQ1036" s="687">
        <f>'17. Нефтехим Салават'!BI32</f>
        <v>0</v>
      </c>
      <c r="AR1036" s="687">
        <f t="shared" si="2045"/>
        <v>0</v>
      </c>
      <c r="AS1036" s="688" t="str">
        <f t="shared" si="2046"/>
        <v>-</v>
      </c>
      <c r="AT1036" s="687">
        <f t="shared" si="2047"/>
        <v>0</v>
      </c>
      <c r="AU1036" s="687">
        <f t="shared" si="2048"/>
        <v>0</v>
      </c>
      <c r="AV1036" s="687">
        <f t="shared" si="2049"/>
        <v>0</v>
      </c>
      <c r="AW1036" s="688" t="str">
        <f t="shared" si="2050"/>
        <v>-</v>
      </c>
      <c r="AX1036" s="687">
        <f>'17. Нефтехим Салават'!BS32</f>
        <v>0</v>
      </c>
      <c r="AY1036" s="687">
        <f>'17. Нефтехим Салават'!BU32</f>
        <v>0</v>
      </c>
      <c r="AZ1036" s="687">
        <f t="shared" si="2051"/>
        <v>0</v>
      </c>
      <c r="BA1036" s="688" t="str">
        <f t="shared" si="2052"/>
        <v>-</v>
      </c>
      <c r="BB1036" s="687">
        <f>'17. Нефтехим Салават'!BY32</f>
        <v>0</v>
      </c>
      <c r="BC1036" s="687">
        <f>'17. Нефтехим Салават'!CA32</f>
        <v>0</v>
      </c>
      <c r="BD1036" s="687">
        <f t="shared" si="2053"/>
        <v>0</v>
      </c>
      <c r="BE1036" s="688" t="str">
        <f t="shared" si="2054"/>
        <v>-</v>
      </c>
      <c r="BF1036" s="687">
        <f>'17. Нефтехим Салават'!CE32</f>
        <v>0</v>
      </c>
      <c r="BG1036" s="687">
        <f>'17. Нефтехим Салават'!CG32</f>
        <v>0</v>
      </c>
      <c r="BH1036" s="687">
        <f t="shared" si="2055"/>
        <v>0</v>
      </c>
      <c r="BI1036" s="688" t="str">
        <f t="shared" si="2056"/>
        <v>-</v>
      </c>
      <c r="BJ1036" s="687">
        <f t="shared" si="2057"/>
        <v>0</v>
      </c>
      <c r="BK1036" s="687">
        <f t="shared" si="2058"/>
        <v>0</v>
      </c>
      <c r="BL1036" s="687">
        <f t="shared" si="2059"/>
        <v>0</v>
      </c>
      <c r="BM1036" s="688" t="str">
        <f t="shared" si="2060"/>
        <v>-</v>
      </c>
      <c r="BN1036" s="687">
        <f>'17. Нефтехим Салават'!CQ32</f>
        <v>0</v>
      </c>
      <c r="BO1036" s="687">
        <f>'17. Нефтехим Салават'!CS32</f>
        <v>0</v>
      </c>
      <c r="BP1036" s="687">
        <f t="shared" si="2061"/>
        <v>0</v>
      </c>
      <c r="BQ1036" s="688" t="str">
        <f t="shared" si="2062"/>
        <v>-</v>
      </c>
      <c r="BR1036" s="687">
        <f>'17. Нефтехим Салават'!CW32</f>
        <v>0</v>
      </c>
      <c r="BS1036" s="687">
        <f>'17. Нефтехим Салават'!CY32</f>
        <v>0</v>
      </c>
      <c r="BT1036" s="687">
        <f t="shared" si="2063"/>
        <v>0</v>
      </c>
      <c r="BU1036" s="688" t="str">
        <f t="shared" si="2064"/>
        <v>-</v>
      </c>
      <c r="BV1036" s="687">
        <f>'17. Нефтехим Салават'!DC32</f>
        <v>0</v>
      </c>
      <c r="BW1036" s="687">
        <f>'17. Нефтехим Салават'!DE32</f>
        <v>0</v>
      </c>
      <c r="BX1036" s="687">
        <f t="shared" si="2065"/>
        <v>0</v>
      </c>
      <c r="BY1036" s="688" t="str">
        <f t="shared" si="2066"/>
        <v>-</v>
      </c>
    </row>
    <row r="1037" spans="2:77" ht="31.5" customHeight="1">
      <c r="B1037" s="591" t="s">
        <v>433</v>
      </c>
      <c r="C1037" s="595" t="s">
        <v>1119</v>
      </c>
      <c r="D1037" s="528"/>
      <c r="E1037" s="528"/>
      <c r="F1037" s="529"/>
      <c r="G1037" s="530" t="s">
        <v>1120</v>
      </c>
      <c r="H1037" s="530"/>
      <c r="I1037" s="626" t="s">
        <v>883</v>
      </c>
      <c r="J1037" s="687">
        <f t="shared" si="2023"/>
        <v>6642</v>
      </c>
      <c r="K1037" s="687">
        <f t="shared" si="2024"/>
        <v>0</v>
      </c>
      <c r="L1037" s="687">
        <f t="shared" si="2025"/>
        <v>-6642</v>
      </c>
      <c r="M1037" s="688">
        <f t="shared" si="2026"/>
        <v>0</v>
      </c>
      <c r="N1037" s="687">
        <f t="shared" si="2027"/>
        <v>1876</v>
      </c>
      <c r="O1037" s="687">
        <f t="shared" si="2028"/>
        <v>0</v>
      </c>
      <c r="P1037" s="687">
        <f t="shared" si="2029"/>
        <v>-1876</v>
      </c>
      <c r="Q1037" s="688">
        <f t="shared" si="2030"/>
        <v>0</v>
      </c>
      <c r="R1037" s="687">
        <f>'17. Нефтехим Салават'!W33</f>
        <v>615.79999999999995</v>
      </c>
      <c r="S1037" s="687">
        <f>'17. Нефтехим Салават'!Y33</f>
        <v>0</v>
      </c>
      <c r="T1037" s="687">
        <f t="shared" si="2031"/>
        <v>-615.79999999999995</v>
      </c>
      <c r="U1037" s="688">
        <f t="shared" si="2032"/>
        <v>0</v>
      </c>
      <c r="V1037" s="687">
        <f>'17. Нефтехим Салават'!AC33</f>
        <v>598.4</v>
      </c>
      <c r="W1037" s="687">
        <f>'17. Нефтехим Салават'!AE33</f>
        <v>0</v>
      </c>
      <c r="X1037" s="687">
        <f t="shared" si="2033"/>
        <v>-598.4</v>
      </c>
      <c r="Y1037" s="688">
        <f t="shared" si="2034"/>
        <v>0</v>
      </c>
      <c r="Z1037" s="687">
        <f>'17. Нефтехим Салават'!AI33</f>
        <v>661.80000000000007</v>
      </c>
      <c r="AA1037" s="687">
        <f>'17. Нефтехим Салават'!AK33</f>
        <v>0</v>
      </c>
      <c r="AB1037" s="687">
        <f t="shared" si="2035"/>
        <v>-661.80000000000007</v>
      </c>
      <c r="AC1037" s="688">
        <f t="shared" si="2036"/>
        <v>0</v>
      </c>
      <c r="AD1037" s="687">
        <f t="shared" si="2037"/>
        <v>1656.3999999999996</v>
      </c>
      <c r="AE1037" s="687">
        <f t="shared" si="2038"/>
        <v>0</v>
      </c>
      <c r="AF1037" s="687">
        <f t="shared" si="2039"/>
        <v>-1656.3999999999996</v>
      </c>
      <c r="AG1037" s="688">
        <f t="shared" si="2040"/>
        <v>0</v>
      </c>
      <c r="AH1037" s="687">
        <f>'17. Нефтехим Салават'!AU33</f>
        <v>547.4</v>
      </c>
      <c r="AI1037" s="687">
        <f>'17. Нефтехим Салават'!AW33</f>
        <v>0</v>
      </c>
      <c r="AJ1037" s="687">
        <f t="shared" si="2041"/>
        <v>-547.4</v>
      </c>
      <c r="AK1037" s="688">
        <f t="shared" si="2042"/>
        <v>0</v>
      </c>
      <c r="AL1037" s="687">
        <f>'17. Нефтехим Салават'!BA33</f>
        <v>559.79999999999995</v>
      </c>
      <c r="AM1037" s="687">
        <f>'17. Нефтехим Салават'!BC33</f>
        <v>0</v>
      </c>
      <c r="AN1037" s="687">
        <f t="shared" si="2043"/>
        <v>-559.79999999999995</v>
      </c>
      <c r="AO1037" s="688">
        <f t="shared" si="2044"/>
        <v>0</v>
      </c>
      <c r="AP1037" s="687">
        <f>'17. Нефтехим Салават'!BG33</f>
        <v>549.19999999999993</v>
      </c>
      <c r="AQ1037" s="687">
        <f>'17. Нефтехим Салават'!BI33</f>
        <v>0</v>
      </c>
      <c r="AR1037" s="687">
        <f t="shared" si="2045"/>
        <v>-549.19999999999993</v>
      </c>
      <c r="AS1037" s="688">
        <f t="shared" si="2046"/>
        <v>0</v>
      </c>
      <c r="AT1037" s="687">
        <f t="shared" si="2047"/>
        <v>1387.4999999999995</v>
      </c>
      <c r="AU1037" s="687">
        <f t="shared" si="2048"/>
        <v>0</v>
      </c>
      <c r="AV1037" s="687">
        <f t="shared" si="2049"/>
        <v>-1387.4999999999995</v>
      </c>
      <c r="AW1037" s="688">
        <f t="shared" si="2050"/>
        <v>0</v>
      </c>
      <c r="AX1037" s="687">
        <f>'17. Нефтехим Салават'!BS33</f>
        <v>529.89999999999986</v>
      </c>
      <c r="AY1037" s="687">
        <f>'17. Нефтехим Салават'!BU33</f>
        <v>0</v>
      </c>
      <c r="AZ1037" s="687">
        <f t="shared" si="2051"/>
        <v>-529.89999999999986</v>
      </c>
      <c r="BA1037" s="688">
        <f t="shared" si="2052"/>
        <v>0</v>
      </c>
      <c r="BB1037" s="687">
        <f>'17. Нефтехим Салават'!BY33</f>
        <v>517.49999999999989</v>
      </c>
      <c r="BC1037" s="687">
        <f>'17. Нефтехим Салават'!CA33</f>
        <v>0</v>
      </c>
      <c r="BD1037" s="687">
        <f t="shared" si="2053"/>
        <v>-517.49999999999989</v>
      </c>
      <c r="BE1037" s="688">
        <f t="shared" si="2054"/>
        <v>0</v>
      </c>
      <c r="BF1037" s="687">
        <f>'17. Нефтехим Салават'!CE33</f>
        <v>340.09999999999997</v>
      </c>
      <c r="BG1037" s="687">
        <f>'17. Нефтехим Салават'!CG33</f>
        <v>0</v>
      </c>
      <c r="BH1037" s="687">
        <f t="shared" si="2055"/>
        <v>-340.09999999999997</v>
      </c>
      <c r="BI1037" s="688">
        <f t="shared" si="2056"/>
        <v>0</v>
      </c>
      <c r="BJ1037" s="687">
        <f t="shared" si="2057"/>
        <v>1722.1</v>
      </c>
      <c r="BK1037" s="687">
        <f t="shared" si="2058"/>
        <v>0</v>
      </c>
      <c r="BL1037" s="687">
        <f t="shared" si="2059"/>
        <v>-1722.1</v>
      </c>
      <c r="BM1037" s="688">
        <f t="shared" si="2060"/>
        <v>0</v>
      </c>
      <c r="BN1037" s="687">
        <f>'17. Нефтехим Салават'!CQ33</f>
        <v>512.5</v>
      </c>
      <c r="BO1037" s="687">
        <f>'17. Нефтехим Салават'!CS33</f>
        <v>0</v>
      </c>
      <c r="BP1037" s="687">
        <f t="shared" si="2061"/>
        <v>-512.5</v>
      </c>
      <c r="BQ1037" s="688">
        <f t="shared" si="2062"/>
        <v>0</v>
      </c>
      <c r="BR1037" s="687">
        <f>'17. Нефтехим Салават'!CW33</f>
        <v>575.40000000000009</v>
      </c>
      <c r="BS1037" s="687">
        <f>'17. Нефтехим Салават'!CY33</f>
        <v>0</v>
      </c>
      <c r="BT1037" s="687">
        <f t="shared" si="2063"/>
        <v>-575.40000000000009</v>
      </c>
      <c r="BU1037" s="688">
        <f t="shared" si="2064"/>
        <v>0</v>
      </c>
      <c r="BV1037" s="687">
        <f>'17. Нефтехим Салават'!DC33</f>
        <v>634.19999999999993</v>
      </c>
      <c r="BW1037" s="687">
        <f>'17. Нефтехим Салават'!DE33</f>
        <v>0</v>
      </c>
      <c r="BX1037" s="687">
        <f t="shared" si="2065"/>
        <v>-634.19999999999993</v>
      </c>
      <c r="BY1037" s="688">
        <f t="shared" si="2066"/>
        <v>0</v>
      </c>
    </row>
    <row r="1038" spans="2:77" ht="20.100000000000001" customHeight="1">
      <c r="B1038" s="591" t="s">
        <v>151</v>
      </c>
      <c r="C1038" s="448" t="s">
        <v>1086</v>
      </c>
      <c r="D1038" s="528"/>
      <c r="E1038" s="528"/>
      <c r="F1038" s="529"/>
      <c r="G1038" s="530" t="s">
        <v>1121</v>
      </c>
      <c r="H1038" s="530"/>
      <c r="I1038" s="626" t="s">
        <v>883</v>
      </c>
      <c r="J1038" s="687">
        <f t="shared" si="2023"/>
        <v>1470.3</v>
      </c>
      <c r="K1038" s="687">
        <f t="shared" si="2024"/>
        <v>0</v>
      </c>
      <c r="L1038" s="687">
        <f t="shared" si="2025"/>
        <v>-1470.3</v>
      </c>
      <c r="M1038" s="688">
        <f t="shared" si="2026"/>
        <v>0</v>
      </c>
      <c r="N1038" s="687">
        <f t="shared" si="2027"/>
        <v>465.30000000000007</v>
      </c>
      <c r="O1038" s="687">
        <f t="shared" si="2028"/>
        <v>0</v>
      </c>
      <c r="P1038" s="687">
        <f t="shared" si="2029"/>
        <v>-465.30000000000007</v>
      </c>
      <c r="Q1038" s="688">
        <f t="shared" si="2030"/>
        <v>0</v>
      </c>
      <c r="R1038" s="687">
        <f>'17. Нефтехим Салават'!W34</f>
        <v>153</v>
      </c>
      <c r="S1038" s="687">
        <f>'17. Нефтехим Салават'!Y34</f>
        <v>0</v>
      </c>
      <c r="T1038" s="687">
        <f t="shared" si="2031"/>
        <v>-153</v>
      </c>
      <c r="U1038" s="688">
        <f t="shared" si="2032"/>
        <v>0</v>
      </c>
      <c r="V1038" s="687">
        <f>'17. Нефтехим Салават'!AC34</f>
        <v>132.6</v>
      </c>
      <c r="W1038" s="687">
        <f>'17. Нефтехим Салават'!AE34</f>
        <v>0</v>
      </c>
      <c r="X1038" s="687">
        <f t="shared" si="2033"/>
        <v>-132.6</v>
      </c>
      <c r="Y1038" s="688">
        <f t="shared" si="2034"/>
        <v>0</v>
      </c>
      <c r="Z1038" s="687">
        <f>'17. Нефтехим Салават'!AI34</f>
        <v>179.70000000000002</v>
      </c>
      <c r="AA1038" s="687">
        <f>'17. Нефтехим Салават'!AK34</f>
        <v>0</v>
      </c>
      <c r="AB1038" s="687">
        <f t="shared" si="2035"/>
        <v>-179.70000000000002</v>
      </c>
      <c r="AC1038" s="688">
        <f t="shared" si="2036"/>
        <v>0</v>
      </c>
      <c r="AD1038" s="687">
        <f t="shared" si="2037"/>
        <v>389.8</v>
      </c>
      <c r="AE1038" s="687">
        <f t="shared" si="2038"/>
        <v>0</v>
      </c>
      <c r="AF1038" s="687">
        <f t="shared" si="2039"/>
        <v>-389.8</v>
      </c>
      <c r="AG1038" s="688">
        <f t="shared" si="2040"/>
        <v>0</v>
      </c>
      <c r="AH1038" s="687">
        <f>'17. Нефтехим Салават'!AU34</f>
        <v>110.5</v>
      </c>
      <c r="AI1038" s="687">
        <f>'17. Нефтехим Салават'!AW34</f>
        <v>0</v>
      </c>
      <c r="AJ1038" s="687">
        <f t="shared" si="2041"/>
        <v>-110.5</v>
      </c>
      <c r="AK1038" s="688">
        <f t="shared" si="2042"/>
        <v>0</v>
      </c>
      <c r="AL1038" s="687">
        <f>'17. Нефтехим Салават'!BA34</f>
        <v>137.30000000000001</v>
      </c>
      <c r="AM1038" s="687">
        <f>'17. Нефтехим Салават'!BC34</f>
        <v>0</v>
      </c>
      <c r="AN1038" s="687">
        <f t="shared" si="2043"/>
        <v>-137.30000000000001</v>
      </c>
      <c r="AO1038" s="688">
        <f t="shared" si="2044"/>
        <v>0</v>
      </c>
      <c r="AP1038" s="687">
        <f>'17. Нефтехим Салават'!BG34</f>
        <v>142</v>
      </c>
      <c r="AQ1038" s="687">
        <f>'17. Нефтехим Салават'!BI34</f>
        <v>0</v>
      </c>
      <c r="AR1038" s="687">
        <f t="shared" si="2045"/>
        <v>-142</v>
      </c>
      <c r="AS1038" s="688">
        <f t="shared" si="2046"/>
        <v>0</v>
      </c>
      <c r="AT1038" s="687">
        <f t="shared" si="2047"/>
        <v>322.89999999999998</v>
      </c>
      <c r="AU1038" s="687">
        <f t="shared" si="2048"/>
        <v>0</v>
      </c>
      <c r="AV1038" s="687">
        <f t="shared" si="2049"/>
        <v>-322.89999999999998</v>
      </c>
      <c r="AW1038" s="688">
        <f t="shared" si="2050"/>
        <v>0</v>
      </c>
      <c r="AX1038" s="687">
        <f>'17. Нефтехим Салават'!BS34</f>
        <v>106.69999999999999</v>
      </c>
      <c r="AY1038" s="687">
        <f>'17. Нефтехим Салават'!BU34</f>
        <v>0</v>
      </c>
      <c r="AZ1038" s="687">
        <f t="shared" si="2051"/>
        <v>-106.69999999999999</v>
      </c>
      <c r="BA1038" s="688">
        <f t="shared" si="2052"/>
        <v>0</v>
      </c>
      <c r="BB1038" s="687">
        <f>'17. Нефтехим Салават'!BY34</f>
        <v>161.5</v>
      </c>
      <c r="BC1038" s="687">
        <f>'17. Нефтехим Салават'!CA34</f>
        <v>0</v>
      </c>
      <c r="BD1038" s="687">
        <f t="shared" si="2053"/>
        <v>-161.5</v>
      </c>
      <c r="BE1038" s="688">
        <f t="shared" si="2054"/>
        <v>0</v>
      </c>
      <c r="BF1038" s="687">
        <f>'17. Нефтехим Салават'!CE34</f>
        <v>54.7</v>
      </c>
      <c r="BG1038" s="687">
        <f>'17. Нефтехим Салават'!CG34</f>
        <v>0</v>
      </c>
      <c r="BH1038" s="687">
        <f t="shared" si="2055"/>
        <v>-54.7</v>
      </c>
      <c r="BI1038" s="688">
        <f t="shared" si="2056"/>
        <v>0</v>
      </c>
      <c r="BJ1038" s="687">
        <f t="shared" si="2057"/>
        <v>292.29999999999995</v>
      </c>
      <c r="BK1038" s="687">
        <f t="shared" si="2058"/>
        <v>0</v>
      </c>
      <c r="BL1038" s="687">
        <f t="shared" si="2059"/>
        <v>-292.29999999999995</v>
      </c>
      <c r="BM1038" s="688">
        <f t="shared" si="2060"/>
        <v>0</v>
      </c>
      <c r="BN1038" s="687">
        <f>'17. Нефтехим Салават'!CQ34</f>
        <v>79</v>
      </c>
      <c r="BO1038" s="687">
        <f>'17. Нефтехим Салават'!CS34</f>
        <v>0</v>
      </c>
      <c r="BP1038" s="687">
        <f t="shared" si="2061"/>
        <v>-79</v>
      </c>
      <c r="BQ1038" s="688">
        <f t="shared" si="2062"/>
        <v>0</v>
      </c>
      <c r="BR1038" s="687">
        <f>'17. Нефтехим Салават'!CW34</f>
        <v>82.6</v>
      </c>
      <c r="BS1038" s="687">
        <f>'17. Нефтехим Салават'!CY34</f>
        <v>0</v>
      </c>
      <c r="BT1038" s="687">
        <f t="shared" si="2063"/>
        <v>-82.6</v>
      </c>
      <c r="BU1038" s="688">
        <f t="shared" si="2064"/>
        <v>0</v>
      </c>
      <c r="BV1038" s="687">
        <f>'17. Нефтехим Салават'!DC34</f>
        <v>130.69999999999999</v>
      </c>
      <c r="BW1038" s="687">
        <f>'17. Нефтехим Салават'!DE34</f>
        <v>0</v>
      </c>
      <c r="BX1038" s="687">
        <f t="shared" si="2065"/>
        <v>-130.69999999999999</v>
      </c>
      <c r="BY1038" s="688">
        <f t="shared" si="2066"/>
        <v>0</v>
      </c>
    </row>
    <row r="1039" spans="2:77" ht="20.100000000000001" customHeight="1">
      <c r="C1039" s="448" t="s">
        <v>1088</v>
      </c>
      <c r="D1039" s="528"/>
      <c r="E1039" s="528"/>
      <c r="F1039" s="529"/>
      <c r="G1039" s="530" t="s">
        <v>1122</v>
      </c>
      <c r="H1039" s="530"/>
      <c r="I1039" s="691" t="s">
        <v>883</v>
      </c>
      <c r="J1039" s="687">
        <f t="shared" si="2023"/>
        <v>1470.3</v>
      </c>
      <c r="K1039" s="687">
        <f t="shared" si="2024"/>
        <v>0</v>
      </c>
      <c r="L1039" s="687">
        <f t="shared" si="2025"/>
        <v>-1470.3</v>
      </c>
      <c r="M1039" s="688">
        <f t="shared" si="2026"/>
        <v>0</v>
      </c>
      <c r="N1039" s="687">
        <f t="shared" si="2027"/>
        <v>465.30000000000007</v>
      </c>
      <c r="O1039" s="687">
        <f t="shared" si="2028"/>
        <v>0</v>
      </c>
      <c r="P1039" s="687">
        <f t="shared" si="2029"/>
        <v>-465.30000000000007</v>
      </c>
      <c r="Q1039" s="688">
        <f t="shared" si="2030"/>
        <v>0</v>
      </c>
      <c r="R1039" s="687">
        <f>'17. Нефтехим Салават'!W35</f>
        <v>153</v>
      </c>
      <c r="S1039" s="687">
        <f>'17. Нефтехим Салават'!Y35</f>
        <v>0</v>
      </c>
      <c r="T1039" s="687">
        <f t="shared" si="2031"/>
        <v>-153</v>
      </c>
      <c r="U1039" s="688">
        <f t="shared" si="2032"/>
        <v>0</v>
      </c>
      <c r="V1039" s="687">
        <f>'17. Нефтехим Салават'!AC35</f>
        <v>132.6</v>
      </c>
      <c r="W1039" s="687">
        <f>'17. Нефтехим Салават'!AE35</f>
        <v>0</v>
      </c>
      <c r="X1039" s="687">
        <f t="shared" si="2033"/>
        <v>-132.6</v>
      </c>
      <c r="Y1039" s="688">
        <f t="shared" si="2034"/>
        <v>0</v>
      </c>
      <c r="Z1039" s="687">
        <f>'17. Нефтехим Салават'!AI35</f>
        <v>179.70000000000002</v>
      </c>
      <c r="AA1039" s="687">
        <f>'17. Нефтехим Салават'!AK35</f>
        <v>0</v>
      </c>
      <c r="AB1039" s="687">
        <f t="shared" si="2035"/>
        <v>-179.70000000000002</v>
      </c>
      <c r="AC1039" s="688">
        <f t="shared" si="2036"/>
        <v>0</v>
      </c>
      <c r="AD1039" s="687">
        <f t="shared" si="2037"/>
        <v>389.8</v>
      </c>
      <c r="AE1039" s="687">
        <f t="shared" si="2038"/>
        <v>0</v>
      </c>
      <c r="AF1039" s="687">
        <f t="shared" si="2039"/>
        <v>-389.8</v>
      </c>
      <c r="AG1039" s="688">
        <f t="shared" si="2040"/>
        <v>0</v>
      </c>
      <c r="AH1039" s="687">
        <f>'17. Нефтехим Салават'!AU35</f>
        <v>110.5</v>
      </c>
      <c r="AI1039" s="687">
        <f>'17. Нефтехим Салават'!AW35</f>
        <v>0</v>
      </c>
      <c r="AJ1039" s="687">
        <f t="shared" si="2041"/>
        <v>-110.5</v>
      </c>
      <c r="AK1039" s="688">
        <f t="shared" si="2042"/>
        <v>0</v>
      </c>
      <c r="AL1039" s="687">
        <f>'17. Нефтехим Салават'!BA35</f>
        <v>137.30000000000001</v>
      </c>
      <c r="AM1039" s="687">
        <f>'17. Нефтехим Салават'!BC35</f>
        <v>0</v>
      </c>
      <c r="AN1039" s="687">
        <f t="shared" si="2043"/>
        <v>-137.30000000000001</v>
      </c>
      <c r="AO1039" s="688">
        <f t="shared" si="2044"/>
        <v>0</v>
      </c>
      <c r="AP1039" s="687">
        <f>'17. Нефтехим Салават'!BG35</f>
        <v>142</v>
      </c>
      <c r="AQ1039" s="687">
        <f>'17. Нефтехим Салават'!BI35</f>
        <v>0</v>
      </c>
      <c r="AR1039" s="687">
        <f t="shared" si="2045"/>
        <v>-142</v>
      </c>
      <c r="AS1039" s="688">
        <f t="shared" si="2046"/>
        <v>0</v>
      </c>
      <c r="AT1039" s="687">
        <f t="shared" si="2047"/>
        <v>322.89999999999998</v>
      </c>
      <c r="AU1039" s="687">
        <f t="shared" si="2048"/>
        <v>0</v>
      </c>
      <c r="AV1039" s="687">
        <f t="shared" si="2049"/>
        <v>-322.89999999999998</v>
      </c>
      <c r="AW1039" s="688">
        <f t="shared" si="2050"/>
        <v>0</v>
      </c>
      <c r="AX1039" s="687">
        <f>'17. Нефтехим Салават'!BS35</f>
        <v>106.69999999999999</v>
      </c>
      <c r="AY1039" s="687">
        <f>'17. Нефтехим Салават'!BU35</f>
        <v>0</v>
      </c>
      <c r="AZ1039" s="687">
        <f t="shared" si="2051"/>
        <v>-106.69999999999999</v>
      </c>
      <c r="BA1039" s="688">
        <f t="shared" si="2052"/>
        <v>0</v>
      </c>
      <c r="BB1039" s="687">
        <f>'17. Нефтехим Салават'!BY35</f>
        <v>161.5</v>
      </c>
      <c r="BC1039" s="687">
        <f>'17. Нефтехим Салават'!CA35</f>
        <v>0</v>
      </c>
      <c r="BD1039" s="687">
        <f t="shared" si="2053"/>
        <v>-161.5</v>
      </c>
      <c r="BE1039" s="688">
        <f t="shared" si="2054"/>
        <v>0</v>
      </c>
      <c r="BF1039" s="687">
        <f>'17. Нефтехим Салават'!CE35</f>
        <v>54.7</v>
      </c>
      <c r="BG1039" s="687">
        <f>'17. Нефтехим Салават'!CG35</f>
        <v>0</v>
      </c>
      <c r="BH1039" s="687">
        <f t="shared" si="2055"/>
        <v>-54.7</v>
      </c>
      <c r="BI1039" s="688">
        <f t="shared" si="2056"/>
        <v>0</v>
      </c>
      <c r="BJ1039" s="687">
        <f t="shared" si="2057"/>
        <v>292.29999999999995</v>
      </c>
      <c r="BK1039" s="687">
        <f t="shared" si="2058"/>
        <v>0</v>
      </c>
      <c r="BL1039" s="687">
        <f t="shared" si="2059"/>
        <v>-292.29999999999995</v>
      </c>
      <c r="BM1039" s="688">
        <f t="shared" si="2060"/>
        <v>0</v>
      </c>
      <c r="BN1039" s="687">
        <f>'17. Нефтехим Салават'!CQ35</f>
        <v>79</v>
      </c>
      <c r="BO1039" s="687">
        <f>'17. Нефтехим Салават'!CS35</f>
        <v>0</v>
      </c>
      <c r="BP1039" s="687">
        <f t="shared" si="2061"/>
        <v>-79</v>
      </c>
      <c r="BQ1039" s="688">
        <f t="shared" si="2062"/>
        <v>0</v>
      </c>
      <c r="BR1039" s="687">
        <f>'17. Нефтехим Салават'!CW35</f>
        <v>82.6</v>
      </c>
      <c r="BS1039" s="687">
        <f>'17. Нефтехим Салават'!CY35</f>
        <v>0</v>
      </c>
      <c r="BT1039" s="687">
        <f t="shared" si="2063"/>
        <v>-82.6</v>
      </c>
      <c r="BU1039" s="688">
        <f t="shared" si="2064"/>
        <v>0</v>
      </c>
      <c r="BV1039" s="687">
        <f>'17. Нефтехим Салават'!DC35</f>
        <v>130.69999999999999</v>
      </c>
      <c r="BW1039" s="687">
        <f>'17. Нефтехим Салават'!DE35</f>
        <v>0</v>
      </c>
      <c r="BX1039" s="687">
        <f t="shared" si="2065"/>
        <v>-130.69999999999999</v>
      </c>
      <c r="BY1039" s="688">
        <f t="shared" si="2066"/>
        <v>0</v>
      </c>
    </row>
    <row r="1040" spans="2:77" ht="20.100000000000001" customHeight="1">
      <c r="C1040" s="449" t="s">
        <v>1123</v>
      </c>
      <c r="D1040" s="528"/>
      <c r="E1040" s="528"/>
      <c r="F1040" s="529"/>
      <c r="G1040" s="530" t="s">
        <v>1124</v>
      </c>
      <c r="H1040" s="530"/>
      <c r="I1040" s="691" t="s">
        <v>883</v>
      </c>
      <c r="J1040" s="687">
        <f t="shared" si="2023"/>
        <v>442.49999999999994</v>
      </c>
      <c r="K1040" s="687">
        <f t="shared" si="2024"/>
        <v>0</v>
      </c>
      <c r="L1040" s="687">
        <f t="shared" si="2025"/>
        <v>-442.49999999999994</v>
      </c>
      <c r="M1040" s="688">
        <f t="shared" si="2026"/>
        <v>0</v>
      </c>
      <c r="N1040" s="687">
        <f t="shared" si="2027"/>
        <v>14.000000000000002</v>
      </c>
      <c r="O1040" s="687">
        <f t="shared" si="2028"/>
        <v>0</v>
      </c>
      <c r="P1040" s="687">
        <f t="shared" si="2029"/>
        <v>-14.000000000000002</v>
      </c>
      <c r="Q1040" s="688">
        <f t="shared" si="2030"/>
        <v>0</v>
      </c>
      <c r="R1040" s="687">
        <f>'17. Нефтехим Салават'!W36</f>
        <v>4.7</v>
      </c>
      <c r="S1040" s="687">
        <f>'17. Нефтехим Салават'!Y36</f>
        <v>0</v>
      </c>
      <c r="T1040" s="687">
        <f t="shared" si="2031"/>
        <v>-4.7</v>
      </c>
      <c r="U1040" s="688">
        <f t="shared" si="2032"/>
        <v>0</v>
      </c>
      <c r="V1040" s="687">
        <f>'17. Нефтехим Салават'!AC36</f>
        <v>4.4000000000000004</v>
      </c>
      <c r="W1040" s="687">
        <f>'17. Нефтехим Салават'!AE36</f>
        <v>0</v>
      </c>
      <c r="X1040" s="687">
        <f t="shared" si="2033"/>
        <v>-4.4000000000000004</v>
      </c>
      <c r="Y1040" s="688">
        <f t="shared" si="2034"/>
        <v>0</v>
      </c>
      <c r="Z1040" s="687">
        <f>'17. Нефтехим Салават'!AI36</f>
        <v>4.9000000000000004</v>
      </c>
      <c r="AA1040" s="687">
        <f>'17. Нефтехим Салават'!AK36</f>
        <v>0</v>
      </c>
      <c r="AB1040" s="687">
        <f t="shared" si="2035"/>
        <v>-4.9000000000000004</v>
      </c>
      <c r="AC1040" s="688">
        <f t="shared" si="2036"/>
        <v>0</v>
      </c>
      <c r="AD1040" s="687">
        <f t="shared" si="2037"/>
        <v>186.6</v>
      </c>
      <c r="AE1040" s="687">
        <f t="shared" si="2038"/>
        <v>0</v>
      </c>
      <c r="AF1040" s="687">
        <f t="shared" si="2039"/>
        <v>-186.6</v>
      </c>
      <c r="AG1040" s="688">
        <f t="shared" si="2040"/>
        <v>0</v>
      </c>
      <c r="AH1040" s="687">
        <f>'17. Нефтехим Салават'!AU36</f>
        <v>10.1</v>
      </c>
      <c r="AI1040" s="687">
        <f>'17. Нефтехим Салават'!AW36</f>
        <v>0</v>
      </c>
      <c r="AJ1040" s="687">
        <f t="shared" si="2041"/>
        <v>-10.1</v>
      </c>
      <c r="AK1040" s="688">
        <f t="shared" si="2042"/>
        <v>0</v>
      </c>
      <c r="AL1040" s="687">
        <f>'17. Нефтехим Салават'!BA36</f>
        <v>85.5</v>
      </c>
      <c r="AM1040" s="687">
        <f>'17. Нефтехим Салават'!BC36</f>
        <v>0</v>
      </c>
      <c r="AN1040" s="687">
        <f t="shared" si="2043"/>
        <v>-85.5</v>
      </c>
      <c r="AO1040" s="688">
        <f t="shared" si="2044"/>
        <v>0</v>
      </c>
      <c r="AP1040" s="687">
        <f>'17. Нефтехим Салават'!BG36</f>
        <v>91</v>
      </c>
      <c r="AQ1040" s="687">
        <f>'17. Нефтехим Салават'!BI36</f>
        <v>0</v>
      </c>
      <c r="AR1040" s="687">
        <f t="shared" si="2045"/>
        <v>-91</v>
      </c>
      <c r="AS1040" s="688">
        <f t="shared" si="2046"/>
        <v>0</v>
      </c>
      <c r="AT1040" s="687">
        <f t="shared" si="2047"/>
        <v>154.69999999999999</v>
      </c>
      <c r="AU1040" s="687">
        <f t="shared" si="2048"/>
        <v>0</v>
      </c>
      <c r="AV1040" s="687">
        <f t="shared" si="2049"/>
        <v>-154.69999999999999</v>
      </c>
      <c r="AW1040" s="688">
        <f t="shared" si="2050"/>
        <v>0</v>
      </c>
      <c r="AX1040" s="687">
        <f>'17. Нефтехим Салават'!BS36</f>
        <v>8.6</v>
      </c>
      <c r="AY1040" s="687">
        <f>'17. Нефтехим Салават'!BU36</f>
        <v>0</v>
      </c>
      <c r="AZ1040" s="687">
        <f t="shared" si="2051"/>
        <v>-8.6</v>
      </c>
      <c r="BA1040" s="688">
        <f t="shared" si="2052"/>
        <v>0</v>
      </c>
      <c r="BB1040" s="687">
        <f>'17. Нефтехим Салават'!BY36</f>
        <v>92.1</v>
      </c>
      <c r="BC1040" s="687">
        <f>'17. Нефтехим Салават'!CA36</f>
        <v>0</v>
      </c>
      <c r="BD1040" s="687">
        <f t="shared" si="2053"/>
        <v>-92.1</v>
      </c>
      <c r="BE1040" s="688">
        <f t="shared" si="2054"/>
        <v>0</v>
      </c>
      <c r="BF1040" s="687">
        <f>'17. Нефтехим Салават'!CE36</f>
        <v>54</v>
      </c>
      <c r="BG1040" s="687">
        <f>'17. Нефтехим Салават'!CG36</f>
        <v>0</v>
      </c>
      <c r="BH1040" s="687">
        <f t="shared" si="2055"/>
        <v>-54</v>
      </c>
      <c r="BI1040" s="688">
        <f t="shared" si="2056"/>
        <v>0</v>
      </c>
      <c r="BJ1040" s="687">
        <f t="shared" si="2057"/>
        <v>87.199999999999989</v>
      </c>
      <c r="BK1040" s="687">
        <f t="shared" si="2058"/>
        <v>0</v>
      </c>
      <c r="BL1040" s="687">
        <f t="shared" si="2059"/>
        <v>-87.199999999999989</v>
      </c>
      <c r="BM1040" s="688">
        <f t="shared" si="2060"/>
        <v>0</v>
      </c>
      <c r="BN1040" s="687">
        <f>'17. Нефтехим Салават'!CQ36</f>
        <v>33.4</v>
      </c>
      <c r="BO1040" s="687">
        <f>'17. Нефтехим Салават'!CS36</f>
        <v>0</v>
      </c>
      <c r="BP1040" s="687">
        <f t="shared" si="2061"/>
        <v>-33.4</v>
      </c>
      <c r="BQ1040" s="688">
        <f t="shared" si="2062"/>
        <v>0</v>
      </c>
      <c r="BR1040" s="687">
        <f>'17. Нефтехим Салават'!CW36</f>
        <v>26.7</v>
      </c>
      <c r="BS1040" s="687">
        <f>'17. Нефтехим Салават'!CY36</f>
        <v>0</v>
      </c>
      <c r="BT1040" s="687">
        <f t="shared" si="2063"/>
        <v>-26.7</v>
      </c>
      <c r="BU1040" s="688">
        <f t="shared" si="2064"/>
        <v>0</v>
      </c>
      <c r="BV1040" s="687">
        <f>'17. Нефтехим Салават'!DC36</f>
        <v>27.1</v>
      </c>
      <c r="BW1040" s="687">
        <f>'17. Нефтехим Салават'!DE36</f>
        <v>0</v>
      </c>
      <c r="BX1040" s="687">
        <f t="shared" si="2065"/>
        <v>-27.1</v>
      </c>
      <c r="BY1040" s="688">
        <f t="shared" si="2066"/>
        <v>0</v>
      </c>
    </row>
    <row r="1041" spans="2:77" ht="20.100000000000001" customHeight="1">
      <c r="C1041" s="449" t="s">
        <v>837</v>
      </c>
      <c r="D1041" s="528"/>
      <c r="E1041" s="528"/>
      <c r="F1041" s="529"/>
      <c r="G1041" s="530" t="s">
        <v>1125</v>
      </c>
      <c r="H1041" s="530"/>
      <c r="I1041" s="691" t="s">
        <v>883</v>
      </c>
      <c r="J1041" s="687">
        <f t="shared" si="2023"/>
        <v>1027.8</v>
      </c>
      <c r="K1041" s="687">
        <f t="shared" si="2024"/>
        <v>0</v>
      </c>
      <c r="L1041" s="687">
        <f t="shared" si="2025"/>
        <v>-1027.8</v>
      </c>
      <c r="M1041" s="688">
        <f t="shared" si="2026"/>
        <v>0</v>
      </c>
      <c r="N1041" s="687">
        <f t="shared" si="2027"/>
        <v>451.3</v>
      </c>
      <c r="O1041" s="687">
        <f t="shared" si="2028"/>
        <v>0</v>
      </c>
      <c r="P1041" s="687">
        <f t="shared" si="2029"/>
        <v>-451.3</v>
      </c>
      <c r="Q1041" s="688">
        <f t="shared" si="2030"/>
        <v>0</v>
      </c>
      <c r="R1041" s="687">
        <f>'17. Нефтехим Салават'!W37</f>
        <v>148.30000000000001</v>
      </c>
      <c r="S1041" s="687">
        <f>'17. Нефтехим Салават'!Y37</f>
        <v>0</v>
      </c>
      <c r="T1041" s="687">
        <f t="shared" si="2031"/>
        <v>-148.30000000000001</v>
      </c>
      <c r="U1041" s="688">
        <f t="shared" si="2032"/>
        <v>0</v>
      </c>
      <c r="V1041" s="687">
        <f>'17. Нефтехим Салават'!AC37</f>
        <v>128.19999999999999</v>
      </c>
      <c r="W1041" s="687">
        <f>'17. Нефтехим Салават'!AE37</f>
        <v>0</v>
      </c>
      <c r="X1041" s="687">
        <f t="shared" si="2033"/>
        <v>-128.19999999999999</v>
      </c>
      <c r="Y1041" s="688">
        <f t="shared" si="2034"/>
        <v>0</v>
      </c>
      <c r="Z1041" s="687">
        <f>'17. Нефтехим Салават'!AI37</f>
        <v>174.8</v>
      </c>
      <c r="AA1041" s="687">
        <f>'17. Нефтехим Салават'!AK37</f>
        <v>0</v>
      </c>
      <c r="AB1041" s="687">
        <f t="shared" si="2035"/>
        <v>-174.8</v>
      </c>
      <c r="AC1041" s="688">
        <f t="shared" si="2036"/>
        <v>0</v>
      </c>
      <c r="AD1041" s="687">
        <f t="shared" si="2037"/>
        <v>203.2</v>
      </c>
      <c r="AE1041" s="687">
        <f t="shared" si="2038"/>
        <v>0</v>
      </c>
      <c r="AF1041" s="687">
        <f t="shared" si="2039"/>
        <v>-203.2</v>
      </c>
      <c r="AG1041" s="688">
        <f t="shared" si="2040"/>
        <v>0</v>
      </c>
      <c r="AH1041" s="687">
        <f>'17. Нефтехим Салават'!AU37</f>
        <v>100.4</v>
      </c>
      <c r="AI1041" s="687">
        <f>'17. Нефтехим Салават'!AW37</f>
        <v>0</v>
      </c>
      <c r="AJ1041" s="687">
        <f t="shared" si="2041"/>
        <v>-100.4</v>
      </c>
      <c r="AK1041" s="688">
        <f t="shared" si="2042"/>
        <v>0</v>
      </c>
      <c r="AL1041" s="687">
        <f>'17. Нефтехим Салават'!BA37</f>
        <v>51.8</v>
      </c>
      <c r="AM1041" s="687">
        <f>'17. Нефтехим Салават'!BC37</f>
        <v>0</v>
      </c>
      <c r="AN1041" s="687">
        <f t="shared" si="2043"/>
        <v>-51.8</v>
      </c>
      <c r="AO1041" s="688">
        <f t="shared" si="2044"/>
        <v>0</v>
      </c>
      <c r="AP1041" s="687">
        <f>'17. Нефтехим Салават'!BG37</f>
        <v>51</v>
      </c>
      <c r="AQ1041" s="687">
        <f>'17. Нефтехим Салават'!BI37</f>
        <v>0</v>
      </c>
      <c r="AR1041" s="687">
        <f t="shared" si="2045"/>
        <v>-51</v>
      </c>
      <c r="AS1041" s="688">
        <f t="shared" si="2046"/>
        <v>0</v>
      </c>
      <c r="AT1041" s="687">
        <f t="shared" si="2047"/>
        <v>168.2</v>
      </c>
      <c r="AU1041" s="687">
        <f t="shared" si="2048"/>
        <v>0</v>
      </c>
      <c r="AV1041" s="687">
        <f t="shared" si="2049"/>
        <v>-168.2</v>
      </c>
      <c r="AW1041" s="688">
        <f t="shared" si="2050"/>
        <v>0</v>
      </c>
      <c r="AX1041" s="687">
        <f>'17. Нефтехим Салават'!BS37</f>
        <v>98.1</v>
      </c>
      <c r="AY1041" s="687">
        <f>'17. Нефтехим Салават'!BU37</f>
        <v>0</v>
      </c>
      <c r="AZ1041" s="687">
        <f t="shared" si="2051"/>
        <v>-98.1</v>
      </c>
      <c r="BA1041" s="688">
        <f t="shared" si="2052"/>
        <v>0</v>
      </c>
      <c r="BB1041" s="687">
        <f>'17. Нефтехим Салават'!BY37</f>
        <v>69.400000000000006</v>
      </c>
      <c r="BC1041" s="687">
        <f>'17. Нефтехим Салават'!CA37</f>
        <v>0</v>
      </c>
      <c r="BD1041" s="687">
        <f t="shared" si="2053"/>
        <v>-69.400000000000006</v>
      </c>
      <c r="BE1041" s="688">
        <f t="shared" si="2054"/>
        <v>0</v>
      </c>
      <c r="BF1041" s="687">
        <f>'17. Нефтехим Салават'!CE37</f>
        <v>0.7</v>
      </c>
      <c r="BG1041" s="687">
        <f>'17. Нефтехим Салават'!CG37</f>
        <v>0</v>
      </c>
      <c r="BH1041" s="687">
        <f t="shared" si="2055"/>
        <v>-0.7</v>
      </c>
      <c r="BI1041" s="688">
        <f t="shared" si="2056"/>
        <v>0</v>
      </c>
      <c r="BJ1041" s="687">
        <f t="shared" si="2057"/>
        <v>205.1</v>
      </c>
      <c r="BK1041" s="687">
        <f t="shared" si="2058"/>
        <v>0</v>
      </c>
      <c r="BL1041" s="687">
        <f t="shared" si="2059"/>
        <v>-205.1</v>
      </c>
      <c r="BM1041" s="688">
        <f t="shared" si="2060"/>
        <v>0</v>
      </c>
      <c r="BN1041" s="687">
        <f>'17. Нефтехим Салават'!CQ37</f>
        <v>45.6</v>
      </c>
      <c r="BO1041" s="687">
        <f>'17. Нефтехим Салават'!CS37</f>
        <v>0</v>
      </c>
      <c r="BP1041" s="687">
        <f t="shared" si="2061"/>
        <v>-45.6</v>
      </c>
      <c r="BQ1041" s="688">
        <f t="shared" si="2062"/>
        <v>0</v>
      </c>
      <c r="BR1041" s="687">
        <f>'17. Нефтехим Салават'!CW37</f>
        <v>55.9</v>
      </c>
      <c r="BS1041" s="687">
        <f>'17. Нефтехим Салават'!CY37</f>
        <v>0</v>
      </c>
      <c r="BT1041" s="687">
        <f t="shared" si="2063"/>
        <v>-55.9</v>
      </c>
      <c r="BU1041" s="688">
        <f t="shared" si="2064"/>
        <v>0</v>
      </c>
      <c r="BV1041" s="687">
        <f>'17. Нефтехим Салават'!DC37</f>
        <v>103.6</v>
      </c>
      <c r="BW1041" s="687">
        <f>'17. Нефтехим Салават'!DE37</f>
        <v>0</v>
      </c>
      <c r="BX1041" s="687">
        <f t="shared" si="2065"/>
        <v>-103.6</v>
      </c>
      <c r="BY1041" s="688">
        <f t="shared" si="2066"/>
        <v>0</v>
      </c>
    </row>
    <row r="1042" spans="2:77" ht="20.100000000000001" customHeight="1">
      <c r="C1042" s="449" t="s">
        <v>1126</v>
      </c>
      <c r="D1042" s="528"/>
      <c r="E1042" s="528"/>
      <c r="F1042" s="529"/>
      <c r="G1042" s="530" t="s">
        <v>1127</v>
      </c>
      <c r="H1042" s="530"/>
      <c r="I1042" s="691" t="s">
        <v>883</v>
      </c>
      <c r="J1042" s="687">
        <f t="shared" si="2023"/>
        <v>0</v>
      </c>
      <c r="K1042" s="687">
        <f t="shared" si="2024"/>
        <v>0</v>
      </c>
      <c r="L1042" s="687">
        <f t="shared" si="2025"/>
        <v>0</v>
      </c>
      <c r="M1042" s="688" t="str">
        <f t="shared" si="2026"/>
        <v>-</v>
      </c>
      <c r="N1042" s="687">
        <f t="shared" si="2027"/>
        <v>0</v>
      </c>
      <c r="O1042" s="687">
        <f t="shared" si="2028"/>
        <v>0</v>
      </c>
      <c r="P1042" s="687">
        <f t="shared" si="2029"/>
        <v>0</v>
      </c>
      <c r="Q1042" s="688" t="str">
        <f t="shared" si="2030"/>
        <v>-</v>
      </c>
      <c r="R1042" s="687">
        <f>'17. Нефтехим Салават'!W38</f>
        <v>0</v>
      </c>
      <c r="S1042" s="687">
        <f>'17. Нефтехим Салават'!Y38</f>
        <v>0</v>
      </c>
      <c r="T1042" s="687">
        <f t="shared" si="2031"/>
        <v>0</v>
      </c>
      <c r="U1042" s="688" t="str">
        <f t="shared" si="2032"/>
        <v>-</v>
      </c>
      <c r="V1042" s="687">
        <f>'17. Нефтехим Салават'!AC38</f>
        <v>0</v>
      </c>
      <c r="W1042" s="687">
        <f>'17. Нефтехим Салават'!AE38</f>
        <v>0</v>
      </c>
      <c r="X1042" s="687">
        <f t="shared" si="2033"/>
        <v>0</v>
      </c>
      <c r="Y1042" s="688" t="str">
        <f t="shared" si="2034"/>
        <v>-</v>
      </c>
      <c r="Z1042" s="687">
        <f>'17. Нефтехим Салават'!AI38</f>
        <v>0</v>
      </c>
      <c r="AA1042" s="687">
        <f>'17. Нефтехим Салават'!AK38</f>
        <v>0</v>
      </c>
      <c r="AB1042" s="687">
        <f t="shared" si="2035"/>
        <v>0</v>
      </c>
      <c r="AC1042" s="688" t="str">
        <f t="shared" si="2036"/>
        <v>-</v>
      </c>
      <c r="AD1042" s="687">
        <f t="shared" si="2037"/>
        <v>0</v>
      </c>
      <c r="AE1042" s="687">
        <f t="shared" si="2038"/>
        <v>0</v>
      </c>
      <c r="AF1042" s="687">
        <f t="shared" si="2039"/>
        <v>0</v>
      </c>
      <c r="AG1042" s="688" t="str">
        <f t="shared" si="2040"/>
        <v>-</v>
      </c>
      <c r="AH1042" s="687">
        <f>'17. Нефтехим Салават'!AU38</f>
        <v>0</v>
      </c>
      <c r="AI1042" s="687">
        <f>'17. Нефтехим Салават'!AW38</f>
        <v>0</v>
      </c>
      <c r="AJ1042" s="687">
        <f t="shared" si="2041"/>
        <v>0</v>
      </c>
      <c r="AK1042" s="688" t="str">
        <f t="shared" si="2042"/>
        <v>-</v>
      </c>
      <c r="AL1042" s="687">
        <f>'17. Нефтехим Салават'!BA38</f>
        <v>0</v>
      </c>
      <c r="AM1042" s="687">
        <f>'17. Нефтехим Салават'!BC38</f>
        <v>0</v>
      </c>
      <c r="AN1042" s="687">
        <f t="shared" si="2043"/>
        <v>0</v>
      </c>
      <c r="AO1042" s="688" t="str">
        <f t="shared" si="2044"/>
        <v>-</v>
      </c>
      <c r="AP1042" s="687">
        <f>'17. Нефтехим Салават'!BG38</f>
        <v>0</v>
      </c>
      <c r="AQ1042" s="687">
        <f>'17. Нефтехим Салават'!BI38</f>
        <v>0</v>
      </c>
      <c r="AR1042" s="687">
        <f t="shared" si="2045"/>
        <v>0</v>
      </c>
      <c r="AS1042" s="688" t="str">
        <f t="shared" si="2046"/>
        <v>-</v>
      </c>
      <c r="AT1042" s="687">
        <f t="shared" si="2047"/>
        <v>0</v>
      </c>
      <c r="AU1042" s="687">
        <f t="shared" si="2048"/>
        <v>0</v>
      </c>
      <c r="AV1042" s="687">
        <f t="shared" si="2049"/>
        <v>0</v>
      </c>
      <c r="AW1042" s="688" t="str">
        <f t="shared" si="2050"/>
        <v>-</v>
      </c>
      <c r="AX1042" s="687">
        <f>'17. Нефтехим Салават'!BS38</f>
        <v>0</v>
      </c>
      <c r="AY1042" s="687">
        <f>'17. Нефтехим Салават'!BU38</f>
        <v>0</v>
      </c>
      <c r="AZ1042" s="687">
        <f t="shared" si="2051"/>
        <v>0</v>
      </c>
      <c r="BA1042" s="688" t="str">
        <f t="shared" si="2052"/>
        <v>-</v>
      </c>
      <c r="BB1042" s="687">
        <f>'17. Нефтехим Салават'!BY38</f>
        <v>0</v>
      </c>
      <c r="BC1042" s="687">
        <f>'17. Нефтехим Салават'!CA38</f>
        <v>0</v>
      </c>
      <c r="BD1042" s="687">
        <f t="shared" si="2053"/>
        <v>0</v>
      </c>
      <c r="BE1042" s="688" t="str">
        <f t="shared" si="2054"/>
        <v>-</v>
      </c>
      <c r="BF1042" s="687">
        <f>'17. Нефтехим Салават'!CE38</f>
        <v>0</v>
      </c>
      <c r="BG1042" s="687">
        <f>'17. Нефтехим Салават'!CG38</f>
        <v>0</v>
      </c>
      <c r="BH1042" s="687">
        <f t="shared" si="2055"/>
        <v>0</v>
      </c>
      <c r="BI1042" s="688" t="str">
        <f t="shared" si="2056"/>
        <v>-</v>
      </c>
      <c r="BJ1042" s="687">
        <f t="shared" si="2057"/>
        <v>0</v>
      </c>
      <c r="BK1042" s="687">
        <f t="shared" si="2058"/>
        <v>0</v>
      </c>
      <c r="BL1042" s="687">
        <f t="shared" si="2059"/>
        <v>0</v>
      </c>
      <c r="BM1042" s="688" t="str">
        <f t="shared" si="2060"/>
        <v>-</v>
      </c>
      <c r="BN1042" s="687">
        <f>'17. Нефтехим Салават'!CQ38</f>
        <v>0</v>
      </c>
      <c r="BO1042" s="687">
        <f>'17. Нефтехим Салават'!CS38</f>
        <v>0</v>
      </c>
      <c r="BP1042" s="687">
        <f t="shared" si="2061"/>
        <v>0</v>
      </c>
      <c r="BQ1042" s="688" t="str">
        <f t="shared" si="2062"/>
        <v>-</v>
      </c>
      <c r="BR1042" s="687">
        <f>'17. Нефтехим Салават'!CW38</f>
        <v>0</v>
      </c>
      <c r="BS1042" s="687">
        <f>'17. Нефтехим Салават'!CY38</f>
        <v>0</v>
      </c>
      <c r="BT1042" s="687">
        <f t="shared" si="2063"/>
        <v>0</v>
      </c>
      <c r="BU1042" s="688" t="str">
        <f t="shared" si="2064"/>
        <v>-</v>
      </c>
      <c r="BV1042" s="687">
        <f>'17. Нефтехим Салават'!DC38</f>
        <v>0</v>
      </c>
      <c r="BW1042" s="687">
        <f>'17. Нефтехим Салават'!DE38</f>
        <v>0</v>
      </c>
      <c r="BX1042" s="687">
        <f t="shared" si="2065"/>
        <v>0</v>
      </c>
      <c r="BY1042" s="688" t="str">
        <f t="shared" si="2066"/>
        <v>-</v>
      </c>
    </row>
    <row r="1043" spans="2:77" ht="20.100000000000001" customHeight="1">
      <c r="C1043" s="448" t="s">
        <v>1093</v>
      </c>
      <c r="D1043" s="528"/>
      <c r="E1043" s="528"/>
      <c r="F1043" s="529"/>
      <c r="G1043" s="530" t="s">
        <v>1128</v>
      </c>
      <c r="H1043" s="530"/>
      <c r="I1043" s="691" t="s">
        <v>883</v>
      </c>
      <c r="J1043" s="687">
        <f t="shared" si="2023"/>
        <v>0</v>
      </c>
      <c r="K1043" s="687">
        <f t="shared" si="2024"/>
        <v>0</v>
      </c>
      <c r="L1043" s="687">
        <f t="shared" si="2025"/>
        <v>0</v>
      </c>
      <c r="M1043" s="688" t="str">
        <f t="shared" si="2026"/>
        <v>-</v>
      </c>
      <c r="N1043" s="687">
        <f t="shared" si="2027"/>
        <v>0</v>
      </c>
      <c r="O1043" s="687">
        <f t="shared" si="2028"/>
        <v>0</v>
      </c>
      <c r="P1043" s="687">
        <f t="shared" si="2029"/>
        <v>0</v>
      </c>
      <c r="Q1043" s="688" t="str">
        <f t="shared" si="2030"/>
        <v>-</v>
      </c>
      <c r="R1043" s="687">
        <f>'17. Нефтехим Салават'!W39</f>
        <v>0</v>
      </c>
      <c r="S1043" s="687">
        <f>'17. Нефтехим Салават'!Y39</f>
        <v>0</v>
      </c>
      <c r="T1043" s="687">
        <f t="shared" si="2031"/>
        <v>0</v>
      </c>
      <c r="U1043" s="688" t="str">
        <f t="shared" si="2032"/>
        <v>-</v>
      </c>
      <c r="V1043" s="687">
        <f>'17. Нефтехим Салават'!AC39</f>
        <v>0</v>
      </c>
      <c r="W1043" s="687">
        <f>'17. Нефтехим Салават'!AE39</f>
        <v>0</v>
      </c>
      <c r="X1043" s="687">
        <f t="shared" si="2033"/>
        <v>0</v>
      </c>
      <c r="Y1043" s="688" t="str">
        <f t="shared" si="2034"/>
        <v>-</v>
      </c>
      <c r="Z1043" s="687">
        <f>'17. Нефтехим Салават'!AI39</f>
        <v>0</v>
      </c>
      <c r="AA1043" s="687">
        <f>'17. Нефтехим Салават'!AK39</f>
        <v>0</v>
      </c>
      <c r="AB1043" s="687">
        <f t="shared" si="2035"/>
        <v>0</v>
      </c>
      <c r="AC1043" s="688" t="str">
        <f t="shared" si="2036"/>
        <v>-</v>
      </c>
      <c r="AD1043" s="687">
        <f t="shared" si="2037"/>
        <v>0</v>
      </c>
      <c r="AE1043" s="687">
        <f t="shared" si="2038"/>
        <v>0</v>
      </c>
      <c r="AF1043" s="687">
        <f t="shared" si="2039"/>
        <v>0</v>
      </c>
      <c r="AG1043" s="688" t="str">
        <f t="shared" si="2040"/>
        <v>-</v>
      </c>
      <c r="AH1043" s="687">
        <f>'17. Нефтехим Салават'!AU39</f>
        <v>0</v>
      </c>
      <c r="AI1043" s="687">
        <f>'17. Нефтехим Салават'!AW39</f>
        <v>0</v>
      </c>
      <c r="AJ1043" s="687">
        <f t="shared" si="2041"/>
        <v>0</v>
      </c>
      <c r="AK1043" s="688" t="str">
        <f t="shared" si="2042"/>
        <v>-</v>
      </c>
      <c r="AL1043" s="687">
        <f>'17. Нефтехим Салават'!BA39</f>
        <v>0</v>
      </c>
      <c r="AM1043" s="687">
        <f>'17. Нефтехим Салават'!BC39</f>
        <v>0</v>
      </c>
      <c r="AN1043" s="687">
        <f t="shared" si="2043"/>
        <v>0</v>
      </c>
      <c r="AO1043" s="688" t="str">
        <f t="shared" si="2044"/>
        <v>-</v>
      </c>
      <c r="AP1043" s="687">
        <f>'17. Нефтехим Салават'!BG39</f>
        <v>0</v>
      </c>
      <c r="AQ1043" s="687">
        <f>'17. Нефтехим Салават'!BI39</f>
        <v>0</v>
      </c>
      <c r="AR1043" s="687">
        <f t="shared" si="2045"/>
        <v>0</v>
      </c>
      <c r="AS1043" s="688" t="str">
        <f t="shared" si="2046"/>
        <v>-</v>
      </c>
      <c r="AT1043" s="687">
        <f t="shared" si="2047"/>
        <v>0</v>
      </c>
      <c r="AU1043" s="687">
        <f t="shared" si="2048"/>
        <v>0</v>
      </c>
      <c r="AV1043" s="687">
        <f t="shared" si="2049"/>
        <v>0</v>
      </c>
      <c r="AW1043" s="688" t="str">
        <f t="shared" si="2050"/>
        <v>-</v>
      </c>
      <c r="AX1043" s="687">
        <f>'17. Нефтехим Салават'!BS39</f>
        <v>0</v>
      </c>
      <c r="AY1043" s="687">
        <f>'17. Нефтехим Салават'!BU39</f>
        <v>0</v>
      </c>
      <c r="AZ1043" s="687">
        <f t="shared" si="2051"/>
        <v>0</v>
      </c>
      <c r="BA1043" s="688" t="str">
        <f t="shared" si="2052"/>
        <v>-</v>
      </c>
      <c r="BB1043" s="687">
        <f>'17. Нефтехим Салават'!BY39</f>
        <v>0</v>
      </c>
      <c r="BC1043" s="687">
        <f>'17. Нефтехим Салават'!CA39</f>
        <v>0</v>
      </c>
      <c r="BD1043" s="687">
        <f t="shared" si="2053"/>
        <v>0</v>
      </c>
      <c r="BE1043" s="688" t="str">
        <f t="shared" si="2054"/>
        <v>-</v>
      </c>
      <c r="BF1043" s="687">
        <f>'17. Нефтехим Салават'!CE39</f>
        <v>0</v>
      </c>
      <c r="BG1043" s="687">
        <f>'17. Нефтехим Салават'!CG39</f>
        <v>0</v>
      </c>
      <c r="BH1043" s="687">
        <f t="shared" si="2055"/>
        <v>0</v>
      </c>
      <c r="BI1043" s="688" t="str">
        <f t="shared" si="2056"/>
        <v>-</v>
      </c>
      <c r="BJ1043" s="687">
        <f t="shared" si="2057"/>
        <v>0</v>
      </c>
      <c r="BK1043" s="687">
        <f t="shared" si="2058"/>
        <v>0</v>
      </c>
      <c r="BL1043" s="687">
        <f t="shared" si="2059"/>
        <v>0</v>
      </c>
      <c r="BM1043" s="688" t="str">
        <f t="shared" si="2060"/>
        <v>-</v>
      </c>
      <c r="BN1043" s="687">
        <f>'17. Нефтехим Салават'!CQ39</f>
        <v>0</v>
      </c>
      <c r="BO1043" s="687">
        <f>'17. Нефтехим Салават'!CS39</f>
        <v>0</v>
      </c>
      <c r="BP1043" s="687">
        <f t="shared" si="2061"/>
        <v>0</v>
      </c>
      <c r="BQ1043" s="688" t="str">
        <f t="shared" si="2062"/>
        <v>-</v>
      </c>
      <c r="BR1043" s="687">
        <f>'17. Нефтехим Салават'!CW39</f>
        <v>0</v>
      </c>
      <c r="BS1043" s="687">
        <f>'17. Нефтехим Салават'!CY39</f>
        <v>0</v>
      </c>
      <c r="BT1043" s="687">
        <f t="shared" si="2063"/>
        <v>0</v>
      </c>
      <c r="BU1043" s="688" t="str">
        <f t="shared" si="2064"/>
        <v>-</v>
      </c>
      <c r="BV1043" s="687">
        <f>'17. Нефтехим Салават'!DC39</f>
        <v>0</v>
      </c>
      <c r="BW1043" s="687">
        <f>'17. Нефтехим Салават'!DE39</f>
        <v>0</v>
      </c>
      <c r="BX1043" s="687">
        <f t="shared" si="2065"/>
        <v>0</v>
      </c>
      <c r="BY1043" s="688" t="str">
        <f t="shared" si="2066"/>
        <v>-</v>
      </c>
    </row>
    <row r="1044" spans="2:77" ht="20.100000000000001" customHeight="1">
      <c r="C1044" s="448" t="s">
        <v>1095</v>
      </c>
      <c r="D1044" s="528"/>
      <c r="E1044" s="528"/>
      <c r="F1044" s="529"/>
      <c r="G1044" s="530" t="s">
        <v>1129</v>
      </c>
      <c r="H1044" s="530"/>
      <c r="I1044" s="691" t="s">
        <v>883</v>
      </c>
      <c r="J1044" s="687">
        <f t="shared" si="2023"/>
        <v>0</v>
      </c>
      <c r="K1044" s="687">
        <f t="shared" si="2024"/>
        <v>0</v>
      </c>
      <c r="L1044" s="687">
        <f t="shared" si="2025"/>
        <v>0</v>
      </c>
      <c r="M1044" s="688" t="str">
        <f t="shared" si="2026"/>
        <v>-</v>
      </c>
      <c r="N1044" s="687">
        <f t="shared" si="2027"/>
        <v>0</v>
      </c>
      <c r="O1044" s="687">
        <f t="shared" si="2028"/>
        <v>0</v>
      </c>
      <c r="P1044" s="687">
        <f t="shared" si="2029"/>
        <v>0</v>
      </c>
      <c r="Q1044" s="688" t="str">
        <f t="shared" si="2030"/>
        <v>-</v>
      </c>
      <c r="R1044" s="687">
        <f>'17. Нефтехим Салават'!W40</f>
        <v>0</v>
      </c>
      <c r="S1044" s="687">
        <f>'17. Нефтехим Салават'!Y40</f>
        <v>0</v>
      </c>
      <c r="T1044" s="687">
        <f t="shared" si="2031"/>
        <v>0</v>
      </c>
      <c r="U1044" s="688" t="str">
        <f t="shared" si="2032"/>
        <v>-</v>
      </c>
      <c r="V1044" s="687">
        <f>'17. Нефтехим Салават'!AC40</f>
        <v>0</v>
      </c>
      <c r="W1044" s="687">
        <f>'17. Нефтехим Салават'!AE40</f>
        <v>0</v>
      </c>
      <c r="X1044" s="687">
        <f t="shared" si="2033"/>
        <v>0</v>
      </c>
      <c r="Y1044" s="688" t="str">
        <f t="shared" si="2034"/>
        <v>-</v>
      </c>
      <c r="Z1044" s="687">
        <f>'17. Нефтехим Салават'!AI40</f>
        <v>0</v>
      </c>
      <c r="AA1044" s="687">
        <f>'17. Нефтехим Салават'!AK40</f>
        <v>0</v>
      </c>
      <c r="AB1044" s="687">
        <f t="shared" si="2035"/>
        <v>0</v>
      </c>
      <c r="AC1044" s="688" t="str">
        <f t="shared" si="2036"/>
        <v>-</v>
      </c>
      <c r="AD1044" s="687">
        <f t="shared" si="2037"/>
        <v>0</v>
      </c>
      <c r="AE1044" s="687">
        <f t="shared" si="2038"/>
        <v>0</v>
      </c>
      <c r="AF1044" s="687">
        <f t="shared" si="2039"/>
        <v>0</v>
      </c>
      <c r="AG1044" s="688" t="str">
        <f t="shared" si="2040"/>
        <v>-</v>
      </c>
      <c r="AH1044" s="687">
        <f>'17. Нефтехим Салават'!AU40</f>
        <v>0</v>
      </c>
      <c r="AI1044" s="687">
        <f>'17. Нефтехим Салават'!AW40</f>
        <v>0</v>
      </c>
      <c r="AJ1044" s="687">
        <f t="shared" si="2041"/>
        <v>0</v>
      </c>
      <c r="AK1044" s="688" t="str">
        <f t="shared" si="2042"/>
        <v>-</v>
      </c>
      <c r="AL1044" s="687">
        <f>'17. Нефтехим Салават'!BA40</f>
        <v>0</v>
      </c>
      <c r="AM1044" s="687">
        <f>'17. Нефтехим Салават'!BC40</f>
        <v>0</v>
      </c>
      <c r="AN1044" s="687">
        <f t="shared" si="2043"/>
        <v>0</v>
      </c>
      <c r="AO1044" s="688" t="str">
        <f t="shared" si="2044"/>
        <v>-</v>
      </c>
      <c r="AP1044" s="687">
        <f>'17. Нефтехим Салават'!BG40</f>
        <v>0</v>
      </c>
      <c r="AQ1044" s="687">
        <f>'17. Нефтехим Салават'!BI40</f>
        <v>0</v>
      </c>
      <c r="AR1044" s="687">
        <f t="shared" si="2045"/>
        <v>0</v>
      </c>
      <c r="AS1044" s="688" t="str">
        <f t="shared" si="2046"/>
        <v>-</v>
      </c>
      <c r="AT1044" s="687">
        <f t="shared" si="2047"/>
        <v>0</v>
      </c>
      <c r="AU1044" s="687">
        <f t="shared" si="2048"/>
        <v>0</v>
      </c>
      <c r="AV1044" s="687">
        <f t="shared" si="2049"/>
        <v>0</v>
      </c>
      <c r="AW1044" s="688" t="str">
        <f t="shared" si="2050"/>
        <v>-</v>
      </c>
      <c r="AX1044" s="687">
        <f>'17. Нефтехим Салават'!BS40</f>
        <v>0</v>
      </c>
      <c r="AY1044" s="687">
        <f>'17. Нефтехим Салават'!BU40</f>
        <v>0</v>
      </c>
      <c r="AZ1044" s="687">
        <f t="shared" si="2051"/>
        <v>0</v>
      </c>
      <c r="BA1044" s="688" t="str">
        <f t="shared" si="2052"/>
        <v>-</v>
      </c>
      <c r="BB1044" s="687">
        <f>'17. Нефтехим Салават'!BY40</f>
        <v>0</v>
      </c>
      <c r="BC1044" s="687">
        <f>'17. Нефтехим Салават'!CA40</f>
        <v>0</v>
      </c>
      <c r="BD1044" s="687">
        <f t="shared" si="2053"/>
        <v>0</v>
      </c>
      <c r="BE1044" s="688" t="str">
        <f t="shared" si="2054"/>
        <v>-</v>
      </c>
      <c r="BF1044" s="687">
        <f>'17. Нефтехим Салават'!CE40</f>
        <v>0</v>
      </c>
      <c r="BG1044" s="687">
        <f>'17. Нефтехим Салават'!CG40</f>
        <v>0</v>
      </c>
      <c r="BH1044" s="687">
        <f t="shared" si="2055"/>
        <v>0</v>
      </c>
      <c r="BI1044" s="688" t="str">
        <f t="shared" si="2056"/>
        <v>-</v>
      </c>
      <c r="BJ1044" s="687">
        <f t="shared" si="2057"/>
        <v>0</v>
      </c>
      <c r="BK1044" s="687">
        <f t="shared" si="2058"/>
        <v>0</v>
      </c>
      <c r="BL1044" s="687">
        <f t="shared" si="2059"/>
        <v>0</v>
      </c>
      <c r="BM1044" s="688" t="str">
        <f t="shared" si="2060"/>
        <v>-</v>
      </c>
      <c r="BN1044" s="687">
        <f>'17. Нефтехим Салават'!CQ40</f>
        <v>0</v>
      </c>
      <c r="BO1044" s="687">
        <f>'17. Нефтехим Салават'!CS40</f>
        <v>0</v>
      </c>
      <c r="BP1044" s="687">
        <f t="shared" si="2061"/>
        <v>0</v>
      </c>
      <c r="BQ1044" s="688" t="str">
        <f t="shared" si="2062"/>
        <v>-</v>
      </c>
      <c r="BR1044" s="687">
        <f>'17. Нефтехим Салават'!CW40</f>
        <v>0</v>
      </c>
      <c r="BS1044" s="687">
        <f>'17. Нефтехим Салават'!CY40</f>
        <v>0</v>
      </c>
      <c r="BT1044" s="687">
        <f t="shared" si="2063"/>
        <v>0</v>
      </c>
      <c r="BU1044" s="688" t="str">
        <f t="shared" si="2064"/>
        <v>-</v>
      </c>
      <c r="BV1044" s="687">
        <f>'17. Нефтехим Салават'!DC40</f>
        <v>0</v>
      </c>
      <c r="BW1044" s="687">
        <f>'17. Нефтехим Салават'!DE40</f>
        <v>0</v>
      </c>
      <c r="BX1044" s="687">
        <f t="shared" si="2065"/>
        <v>0</v>
      </c>
      <c r="BY1044" s="688" t="str">
        <f t="shared" si="2066"/>
        <v>-</v>
      </c>
    </row>
    <row r="1045" spans="2:77" ht="20.100000000000001" customHeight="1">
      <c r="C1045" s="448" t="s">
        <v>1097</v>
      </c>
      <c r="D1045" s="528"/>
      <c r="E1045" s="528"/>
      <c r="F1045" s="529"/>
      <c r="G1045" s="530" t="s">
        <v>1130</v>
      </c>
      <c r="H1045" s="530"/>
      <c r="I1045" s="691" t="s">
        <v>883</v>
      </c>
      <c r="J1045" s="687">
        <f t="shared" si="2023"/>
        <v>0</v>
      </c>
      <c r="K1045" s="687">
        <f t="shared" si="2024"/>
        <v>0</v>
      </c>
      <c r="L1045" s="687">
        <f t="shared" si="2025"/>
        <v>0</v>
      </c>
      <c r="M1045" s="688" t="str">
        <f t="shared" si="2026"/>
        <v>-</v>
      </c>
      <c r="N1045" s="687">
        <f t="shared" si="2027"/>
        <v>0</v>
      </c>
      <c r="O1045" s="687">
        <f t="shared" si="2028"/>
        <v>0</v>
      </c>
      <c r="P1045" s="687">
        <f t="shared" si="2029"/>
        <v>0</v>
      </c>
      <c r="Q1045" s="688" t="str">
        <f t="shared" si="2030"/>
        <v>-</v>
      </c>
      <c r="R1045" s="687">
        <f>'17. Нефтехим Салават'!W41</f>
        <v>0</v>
      </c>
      <c r="S1045" s="687">
        <f>'17. Нефтехим Салават'!Y41</f>
        <v>0</v>
      </c>
      <c r="T1045" s="687">
        <f t="shared" si="2031"/>
        <v>0</v>
      </c>
      <c r="U1045" s="688" t="str">
        <f t="shared" si="2032"/>
        <v>-</v>
      </c>
      <c r="V1045" s="687">
        <f>'17. Нефтехим Салават'!AC41</f>
        <v>0</v>
      </c>
      <c r="W1045" s="687">
        <f>'17. Нефтехим Салават'!AE41</f>
        <v>0</v>
      </c>
      <c r="X1045" s="687">
        <f t="shared" si="2033"/>
        <v>0</v>
      </c>
      <c r="Y1045" s="688" t="str">
        <f t="shared" si="2034"/>
        <v>-</v>
      </c>
      <c r="Z1045" s="687">
        <f>'17. Нефтехим Салават'!AI41</f>
        <v>0</v>
      </c>
      <c r="AA1045" s="687">
        <f>'17. Нефтехим Салават'!AK41</f>
        <v>0</v>
      </c>
      <c r="AB1045" s="687">
        <f t="shared" si="2035"/>
        <v>0</v>
      </c>
      <c r="AC1045" s="688" t="str">
        <f t="shared" si="2036"/>
        <v>-</v>
      </c>
      <c r="AD1045" s="687">
        <f t="shared" si="2037"/>
        <v>0</v>
      </c>
      <c r="AE1045" s="687">
        <f t="shared" si="2038"/>
        <v>0</v>
      </c>
      <c r="AF1045" s="687">
        <f t="shared" si="2039"/>
        <v>0</v>
      </c>
      <c r="AG1045" s="688" t="str">
        <f t="shared" si="2040"/>
        <v>-</v>
      </c>
      <c r="AH1045" s="687">
        <f>'17. Нефтехим Салават'!AU41</f>
        <v>0</v>
      </c>
      <c r="AI1045" s="687">
        <f>'17. Нефтехим Салават'!AW41</f>
        <v>0</v>
      </c>
      <c r="AJ1045" s="687">
        <f t="shared" si="2041"/>
        <v>0</v>
      </c>
      <c r="AK1045" s="688" t="str">
        <f t="shared" si="2042"/>
        <v>-</v>
      </c>
      <c r="AL1045" s="687">
        <f>'17. Нефтехим Салават'!BA41</f>
        <v>0</v>
      </c>
      <c r="AM1045" s="687">
        <f>'17. Нефтехим Салават'!BC41</f>
        <v>0</v>
      </c>
      <c r="AN1045" s="687">
        <f t="shared" si="2043"/>
        <v>0</v>
      </c>
      <c r="AO1045" s="688" t="str">
        <f t="shared" si="2044"/>
        <v>-</v>
      </c>
      <c r="AP1045" s="687">
        <f>'17. Нефтехим Салават'!BG41</f>
        <v>0</v>
      </c>
      <c r="AQ1045" s="687">
        <f>'17. Нефтехим Салават'!BI41</f>
        <v>0</v>
      </c>
      <c r="AR1045" s="687">
        <f t="shared" si="2045"/>
        <v>0</v>
      </c>
      <c r="AS1045" s="688" t="str">
        <f t="shared" si="2046"/>
        <v>-</v>
      </c>
      <c r="AT1045" s="687">
        <f t="shared" si="2047"/>
        <v>0</v>
      </c>
      <c r="AU1045" s="687">
        <f t="shared" si="2048"/>
        <v>0</v>
      </c>
      <c r="AV1045" s="687">
        <f t="shared" si="2049"/>
        <v>0</v>
      </c>
      <c r="AW1045" s="688" t="str">
        <f t="shared" si="2050"/>
        <v>-</v>
      </c>
      <c r="AX1045" s="687">
        <f>'17. Нефтехим Салават'!BS41</f>
        <v>0</v>
      </c>
      <c r="AY1045" s="687">
        <f>'17. Нефтехим Салават'!BU41</f>
        <v>0</v>
      </c>
      <c r="AZ1045" s="687">
        <f t="shared" si="2051"/>
        <v>0</v>
      </c>
      <c r="BA1045" s="688" t="str">
        <f t="shared" si="2052"/>
        <v>-</v>
      </c>
      <c r="BB1045" s="687">
        <f>'17. Нефтехим Салават'!BY41</f>
        <v>0</v>
      </c>
      <c r="BC1045" s="687">
        <f>'17. Нефтехим Салават'!CA41</f>
        <v>0</v>
      </c>
      <c r="BD1045" s="687">
        <f t="shared" si="2053"/>
        <v>0</v>
      </c>
      <c r="BE1045" s="688" t="str">
        <f t="shared" si="2054"/>
        <v>-</v>
      </c>
      <c r="BF1045" s="687">
        <f>'17. Нефтехим Салават'!CE41</f>
        <v>0</v>
      </c>
      <c r="BG1045" s="687">
        <f>'17. Нефтехим Салават'!CG41</f>
        <v>0</v>
      </c>
      <c r="BH1045" s="687">
        <f t="shared" si="2055"/>
        <v>0</v>
      </c>
      <c r="BI1045" s="688" t="str">
        <f t="shared" si="2056"/>
        <v>-</v>
      </c>
      <c r="BJ1045" s="687">
        <f t="shared" si="2057"/>
        <v>0</v>
      </c>
      <c r="BK1045" s="687">
        <f t="shared" si="2058"/>
        <v>0</v>
      </c>
      <c r="BL1045" s="687">
        <f t="shared" si="2059"/>
        <v>0</v>
      </c>
      <c r="BM1045" s="688" t="str">
        <f t="shared" si="2060"/>
        <v>-</v>
      </c>
      <c r="BN1045" s="687">
        <f>'17. Нефтехим Салават'!CQ41</f>
        <v>0</v>
      </c>
      <c r="BO1045" s="687">
        <f>'17. Нефтехим Салават'!CS41</f>
        <v>0</v>
      </c>
      <c r="BP1045" s="687">
        <f t="shared" si="2061"/>
        <v>0</v>
      </c>
      <c r="BQ1045" s="688" t="str">
        <f t="shared" si="2062"/>
        <v>-</v>
      </c>
      <c r="BR1045" s="687">
        <f>'17. Нефтехим Салават'!CW41</f>
        <v>0</v>
      </c>
      <c r="BS1045" s="687">
        <f>'17. Нефтехим Салават'!CY41</f>
        <v>0</v>
      </c>
      <c r="BT1045" s="687">
        <f t="shared" si="2063"/>
        <v>0</v>
      </c>
      <c r="BU1045" s="688" t="str">
        <f t="shared" si="2064"/>
        <v>-</v>
      </c>
      <c r="BV1045" s="687">
        <f>'17. Нефтехим Салават'!DC41</f>
        <v>0</v>
      </c>
      <c r="BW1045" s="687">
        <f>'17. Нефтехим Салават'!DE41</f>
        <v>0</v>
      </c>
      <c r="BX1045" s="687">
        <f t="shared" si="2065"/>
        <v>0</v>
      </c>
      <c r="BY1045" s="688" t="str">
        <f t="shared" si="2066"/>
        <v>-</v>
      </c>
    </row>
    <row r="1046" spans="2:77" ht="20.100000000000001" customHeight="1">
      <c r="B1046" s="591" t="s">
        <v>153</v>
      </c>
      <c r="C1046" s="448" t="s">
        <v>874</v>
      </c>
      <c r="D1046" s="528"/>
      <c r="E1046" s="528"/>
      <c r="F1046" s="529"/>
      <c r="G1046" s="530" t="s">
        <v>1131</v>
      </c>
      <c r="H1046" s="530"/>
      <c r="I1046" s="626" t="s">
        <v>883</v>
      </c>
      <c r="J1046" s="687">
        <f t="shared" si="2023"/>
        <v>4590.3999999999996</v>
      </c>
      <c r="K1046" s="687">
        <f t="shared" si="2024"/>
        <v>0</v>
      </c>
      <c r="L1046" s="687">
        <f t="shared" si="2025"/>
        <v>-4590.3999999999996</v>
      </c>
      <c r="M1046" s="688">
        <f t="shared" si="2026"/>
        <v>0</v>
      </c>
      <c r="N1046" s="687">
        <f t="shared" si="2027"/>
        <v>1278.5</v>
      </c>
      <c r="O1046" s="687">
        <f t="shared" si="2028"/>
        <v>0</v>
      </c>
      <c r="P1046" s="687">
        <f t="shared" si="2029"/>
        <v>-1278.5</v>
      </c>
      <c r="Q1046" s="688">
        <f t="shared" si="2030"/>
        <v>0</v>
      </c>
      <c r="R1046" s="687">
        <f>'17. Нефтехим Салават'!W42</f>
        <v>419.5</v>
      </c>
      <c r="S1046" s="687">
        <f>'17. Нефтехим Салават'!Y42</f>
        <v>0</v>
      </c>
      <c r="T1046" s="687">
        <f t="shared" si="2031"/>
        <v>-419.5</v>
      </c>
      <c r="U1046" s="688">
        <f t="shared" si="2032"/>
        <v>0</v>
      </c>
      <c r="V1046" s="687">
        <f>'17. Нефтехим Салават'!AC42</f>
        <v>427.29999999999995</v>
      </c>
      <c r="W1046" s="687">
        <f>'17. Нефтехим Салават'!AE42</f>
        <v>0</v>
      </c>
      <c r="X1046" s="687">
        <f t="shared" si="2033"/>
        <v>-427.29999999999995</v>
      </c>
      <c r="Y1046" s="688">
        <f t="shared" si="2034"/>
        <v>0</v>
      </c>
      <c r="Z1046" s="687">
        <f>'17. Нефтехим Салават'!AI42</f>
        <v>431.70000000000005</v>
      </c>
      <c r="AA1046" s="687">
        <f>'17. Нефтехим Салават'!AK42</f>
        <v>0</v>
      </c>
      <c r="AB1046" s="687">
        <f t="shared" si="2035"/>
        <v>-431.70000000000005</v>
      </c>
      <c r="AC1046" s="688">
        <f t="shared" si="2036"/>
        <v>0</v>
      </c>
      <c r="AD1046" s="687">
        <f t="shared" si="2037"/>
        <v>1156</v>
      </c>
      <c r="AE1046" s="687">
        <f t="shared" si="2038"/>
        <v>0</v>
      </c>
      <c r="AF1046" s="687">
        <f t="shared" si="2039"/>
        <v>-1156</v>
      </c>
      <c r="AG1046" s="688">
        <f t="shared" si="2040"/>
        <v>0</v>
      </c>
      <c r="AH1046" s="687">
        <f>'17. Нефтехим Салават'!AU42</f>
        <v>368</v>
      </c>
      <c r="AI1046" s="687">
        <f>'17. Нефтехим Салават'!AW42</f>
        <v>0</v>
      </c>
      <c r="AJ1046" s="687">
        <f t="shared" si="2041"/>
        <v>-368</v>
      </c>
      <c r="AK1046" s="688">
        <f t="shared" si="2042"/>
        <v>0</v>
      </c>
      <c r="AL1046" s="687">
        <f>'17. Нефтехим Салават'!BA42</f>
        <v>394.6</v>
      </c>
      <c r="AM1046" s="687">
        <f>'17. Нефтехим Салават'!BC42</f>
        <v>0</v>
      </c>
      <c r="AN1046" s="687">
        <f t="shared" si="2043"/>
        <v>-394.6</v>
      </c>
      <c r="AO1046" s="688">
        <f t="shared" si="2044"/>
        <v>0</v>
      </c>
      <c r="AP1046" s="687">
        <f>'17. Нефтехим Салават'!BG42</f>
        <v>393.4</v>
      </c>
      <c r="AQ1046" s="687">
        <f>'17. Нефтехим Салават'!BI42</f>
        <v>0</v>
      </c>
      <c r="AR1046" s="687">
        <f t="shared" si="2045"/>
        <v>-393.4</v>
      </c>
      <c r="AS1046" s="688">
        <f t="shared" si="2046"/>
        <v>0</v>
      </c>
      <c r="AT1046" s="687">
        <f t="shared" si="2047"/>
        <v>919.89999999999986</v>
      </c>
      <c r="AU1046" s="687">
        <f t="shared" si="2048"/>
        <v>0</v>
      </c>
      <c r="AV1046" s="687">
        <f t="shared" si="2049"/>
        <v>-919.89999999999986</v>
      </c>
      <c r="AW1046" s="688">
        <f t="shared" si="2050"/>
        <v>0</v>
      </c>
      <c r="AX1046" s="687">
        <f>'17. Нефтехим Салават'!BS42</f>
        <v>389.3</v>
      </c>
      <c r="AY1046" s="687">
        <f>'17. Нефтехим Салават'!BU42</f>
        <v>0</v>
      </c>
      <c r="AZ1046" s="687">
        <f t="shared" si="2051"/>
        <v>-389.3</v>
      </c>
      <c r="BA1046" s="688">
        <f t="shared" si="2052"/>
        <v>0</v>
      </c>
      <c r="BB1046" s="687">
        <f>'17. Нефтехим Салават'!BY42</f>
        <v>305.29999999999995</v>
      </c>
      <c r="BC1046" s="687">
        <f>'17. Нефтехим Салават'!CA42</f>
        <v>0</v>
      </c>
      <c r="BD1046" s="687">
        <f t="shared" si="2053"/>
        <v>-305.29999999999995</v>
      </c>
      <c r="BE1046" s="688">
        <f t="shared" si="2054"/>
        <v>0</v>
      </c>
      <c r="BF1046" s="687">
        <f>'17. Нефтехим Салават'!CE42</f>
        <v>225.29999999999998</v>
      </c>
      <c r="BG1046" s="687">
        <f>'17. Нефтехим Салават'!CG42</f>
        <v>0</v>
      </c>
      <c r="BH1046" s="687">
        <f t="shared" si="2055"/>
        <v>-225.29999999999998</v>
      </c>
      <c r="BI1046" s="688">
        <f t="shared" si="2056"/>
        <v>0</v>
      </c>
      <c r="BJ1046" s="687">
        <f t="shared" si="2057"/>
        <v>1236</v>
      </c>
      <c r="BK1046" s="687">
        <f t="shared" si="2058"/>
        <v>0</v>
      </c>
      <c r="BL1046" s="687">
        <f t="shared" si="2059"/>
        <v>-1236</v>
      </c>
      <c r="BM1046" s="688">
        <f t="shared" si="2060"/>
        <v>0</v>
      </c>
      <c r="BN1046" s="687">
        <f>'17. Нефтехим Салават'!CQ42</f>
        <v>386.3</v>
      </c>
      <c r="BO1046" s="687">
        <f>'17. Нефтехим Салават'!CS42</f>
        <v>0</v>
      </c>
      <c r="BP1046" s="687">
        <f t="shared" si="2061"/>
        <v>-386.3</v>
      </c>
      <c r="BQ1046" s="688">
        <f t="shared" si="2062"/>
        <v>0</v>
      </c>
      <c r="BR1046" s="687">
        <f>'17. Нефтехим Салават'!CW42</f>
        <v>420</v>
      </c>
      <c r="BS1046" s="687">
        <f>'17. Нефтехим Салават'!CY42</f>
        <v>0</v>
      </c>
      <c r="BT1046" s="687">
        <f t="shared" si="2063"/>
        <v>-420</v>
      </c>
      <c r="BU1046" s="688">
        <f t="shared" si="2064"/>
        <v>0</v>
      </c>
      <c r="BV1046" s="687">
        <f>'17. Нефтехим Салават'!DC42</f>
        <v>429.70000000000005</v>
      </c>
      <c r="BW1046" s="687">
        <f>'17. Нефтехим Салават'!DE42</f>
        <v>0</v>
      </c>
      <c r="BX1046" s="687">
        <f t="shared" si="2065"/>
        <v>-429.70000000000005</v>
      </c>
      <c r="BY1046" s="688">
        <f t="shared" si="2066"/>
        <v>0</v>
      </c>
    </row>
    <row r="1047" spans="2:77" ht="20.100000000000001" customHeight="1">
      <c r="C1047" s="448" t="s">
        <v>1100</v>
      </c>
      <c r="D1047" s="528"/>
      <c r="E1047" s="528"/>
      <c r="F1047" s="529"/>
      <c r="G1047" s="530" t="s">
        <v>1132</v>
      </c>
      <c r="H1047" s="530"/>
      <c r="I1047" s="691" t="s">
        <v>883</v>
      </c>
      <c r="J1047" s="687">
        <f t="shared" si="2023"/>
        <v>1426.3</v>
      </c>
      <c r="K1047" s="687">
        <f t="shared" si="2024"/>
        <v>0</v>
      </c>
      <c r="L1047" s="687">
        <f t="shared" si="2025"/>
        <v>-1426.3</v>
      </c>
      <c r="M1047" s="688">
        <f t="shared" si="2026"/>
        <v>0</v>
      </c>
      <c r="N1047" s="687">
        <f t="shared" si="2027"/>
        <v>372.6</v>
      </c>
      <c r="O1047" s="687">
        <f t="shared" si="2028"/>
        <v>0</v>
      </c>
      <c r="P1047" s="687">
        <f t="shared" si="2029"/>
        <v>-372.6</v>
      </c>
      <c r="Q1047" s="688">
        <f t="shared" si="2030"/>
        <v>0</v>
      </c>
      <c r="R1047" s="687">
        <f>'17. Нефтехим Салават'!W43</f>
        <v>129.1</v>
      </c>
      <c r="S1047" s="687">
        <f>'17. Нефтехим Салават'!Y43</f>
        <v>0</v>
      </c>
      <c r="T1047" s="687">
        <f t="shared" si="2031"/>
        <v>-129.1</v>
      </c>
      <c r="U1047" s="688">
        <f t="shared" si="2032"/>
        <v>0</v>
      </c>
      <c r="V1047" s="687">
        <f>'17. Нефтехим Салават'!AC43</f>
        <v>116.2</v>
      </c>
      <c r="W1047" s="687">
        <f>'17. Нефтехим Салават'!AE43</f>
        <v>0</v>
      </c>
      <c r="X1047" s="687">
        <f t="shared" si="2033"/>
        <v>-116.2</v>
      </c>
      <c r="Y1047" s="688">
        <f t="shared" si="2034"/>
        <v>0</v>
      </c>
      <c r="Z1047" s="687">
        <f>'17. Нефтехим Салават'!AI43</f>
        <v>127.3</v>
      </c>
      <c r="AA1047" s="687">
        <f>'17. Нефтехим Салават'!AK43</f>
        <v>0</v>
      </c>
      <c r="AB1047" s="687">
        <f t="shared" si="2035"/>
        <v>-127.3</v>
      </c>
      <c r="AC1047" s="688">
        <f t="shared" si="2036"/>
        <v>0</v>
      </c>
      <c r="AD1047" s="687">
        <f t="shared" si="2037"/>
        <v>316.5</v>
      </c>
      <c r="AE1047" s="687">
        <f t="shared" si="2038"/>
        <v>0</v>
      </c>
      <c r="AF1047" s="687">
        <f t="shared" si="2039"/>
        <v>-316.5</v>
      </c>
      <c r="AG1047" s="688">
        <f t="shared" si="2040"/>
        <v>0</v>
      </c>
      <c r="AH1047" s="687">
        <f>'17. Нефтехим Салават'!AU43</f>
        <v>97.2</v>
      </c>
      <c r="AI1047" s="687">
        <f>'17. Нефтехим Салават'!AW43</f>
        <v>0</v>
      </c>
      <c r="AJ1047" s="687">
        <f t="shared" si="2041"/>
        <v>-97.2</v>
      </c>
      <c r="AK1047" s="688">
        <f t="shared" si="2042"/>
        <v>0</v>
      </c>
      <c r="AL1047" s="687">
        <f>'17. Нефтехим Салават'!BA43</f>
        <v>113.4</v>
      </c>
      <c r="AM1047" s="687">
        <f>'17. Нефтехим Салават'!BC43</f>
        <v>0</v>
      </c>
      <c r="AN1047" s="687">
        <f t="shared" si="2043"/>
        <v>-113.4</v>
      </c>
      <c r="AO1047" s="688">
        <f t="shared" si="2044"/>
        <v>0</v>
      </c>
      <c r="AP1047" s="687">
        <f>'17. Нефтехим Салават'!BG43</f>
        <v>105.9</v>
      </c>
      <c r="AQ1047" s="687">
        <f>'17. Нефтехим Салават'!BI43</f>
        <v>0</v>
      </c>
      <c r="AR1047" s="687">
        <f t="shared" si="2045"/>
        <v>-105.9</v>
      </c>
      <c r="AS1047" s="688">
        <f t="shared" si="2046"/>
        <v>0</v>
      </c>
      <c r="AT1047" s="687">
        <f t="shared" si="2047"/>
        <v>342</v>
      </c>
      <c r="AU1047" s="687">
        <f t="shared" si="2048"/>
        <v>0</v>
      </c>
      <c r="AV1047" s="687">
        <f t="shared" si="2049"/>
        <v>-342</v>
      </c>
      <c r="AW1047" s="688">
        <f t="shared" si="2050"/>
        <v>0</v>
      </c>
      <c r="AX1047" s="687">
        <f>'17. Нефтехим Салават'!BS43</f>
        <v>115.6</v>
      </c>
      <c r="AY1047" s="687">
        <f>'17. Нефтехим Салават'!BU43</f>
        <v>0</v>
      </c>
      <c r="AZ1047" s="687">
        <f t="shared" si="2051"/>
        <v>-115.6</v>
      </c>
      <c r="BA1047" s="688">
        <f t="shared" si="2052"/>
        <v>0</v>
      </c>
      <c r="BB1047" s="687">
        <f>'17. Нефтехим Салават'!BY43</f>
        <v>115.8</v>
      </c>
      <c r="BC1047" s="687">
        <f>'17. Нефтехим Салават'!CA43</f>
        <v>0</v>
      </c>
      <c r="BD1047" s="687">
        <f t="shared" si="2053"/>
        <v>-115.8</v>
      </c>
      <c r="BE1047" s="688">
        <f t="shared" si="2054"/>
        <v>0</v>
      </c>
      <c r="BF1047" s="687">
        <f>'17. Нефтехим Салават'!CE43</f>
        <v>110.6</v>
      </c>
      <c r="BG1047" s="687">
        <f>'17. Нефтехим Салават'!CG43</f>
        <v>0</v>
      </c>
      <c r="BH1047" s="687">
        <f t="shared" si="2055"/>
        <v>-110.6</v>
      </c>
      <c r="BI1047" s="688">
        <f t="shared" si="2056"/>
        <v>0</v>
      </c>
      <c r="BJ1047" s="687">
        <f t="shared" si="2057"/>
        <v>395.2</v>
      </c>
      <c r="BK1047" s="687">
        <f t="shared" si="2058"/>
        <v>0</v>
      </c>
      <c r="BL1047" s="687">
        <f t="shared" si="2059"/>
        <v>-395.2</v>
      </c>
      <c r="BM1047" s="688">
        <f t="shared" si="2060"/>
        <v>0</v>
      </c>
      <c r="BN1047" s="687">
        <f>'17. Нефтехим Салават'!CQ43</f>
        <v>131.5</v>
      </c>
      <c r="BO1047" s="687">
        <f>'17. Нефтехим Салават'!CS43</f>
        <v>0</v>
      </c>
      <c r="BP1047" s="687">
        <f t="shared" si="2061"/>
        <v>-131.5</v>
      </c>
      <c r="BQ1047" s="688">
        <f t="shared" si="2062"/>
        <v>0</v>
      </c>
      <c r="BR1047" s="687">
        <f>'17. Нефтехим Салават'!CW43</f>
        <v>129.19999999999999</v>
      </c>
      <c r="BS1047" s="687">
        <f>'17. Нефтехим Салават'!CY43</f>
        <v>0</v>
      </c>
      <c r="BT1047" s="687">
        <f t="shared" si="2063"/>
        <v>-129.19999999999999</v>
      </c>
      <c r="BU1047" s="688">
        <f t="shared" si="2064"/>
        <v>0</v>
      </c>
      <c r="BV1047" s="687">
        <f>'17. Нефтехим Салават'!DC43</f>
        <v>134.5</v>
      </c>
      <c r="BW1047" s="687">
        <f>'17. Нефтехим Салават'!DE43</f>
        <v>0</v>
      </c>
      <c r="BX1047" s="687">
        <f t="shared" si="2065"/>
        <v>-134.5</v>
      </c>
      <c r="BY1047" s="688">
        <f t="shared" si="2066"/>
        <v>0</v>
      </c>
    </row>
    <row r="1048" spans="2:77" ht="20.100000000000001" customHeight="1">
      <c r="C1048" s="448" t="s">
        <v>1102</v>
      </c>
      <c r="D1048" s="528"/>
      <c r="E1048" s="528"/>
      <c r="F1048" s="529"/>
      <c r="G1048" s="530" t="s">
        <v>1133</v>
      </c>
      <c r="H1048" s="530"/>
      <c r="I1048" s="691" t="s">
        <v>883</v>
      </c>
      <c r="J1048" s="687">
        <f t="shared" si="2023"/>
        <v>99.2</v>
      </c>
      <c r="K1048" s="687">
        <f t="shared" si="2024"/>
        <v>0</v>
      </c>
      <c r="L1048" s="687">
        <f t="shared" si="2025"/>
        <v>-99.2</v>
      </c>
      <c r="M1048" s="688">
        <f t="shared" si="2026"/>
        <v>0</v>
      </c>
      <c r="N1048" s="687">
        <f t="shared" si="2027"/>
        <v>22.7</v>
      </c>
      <c r="O1048" s="687">
        <f t="shared" si="2028"/>
        <v>0</v>
      </c>
      <c r="P1048" s="687">
        <f t="shared" si="2029"/>
        <v>-22.7</v>
      </c>
      <c r="Q1048" s="688">
        <f t="shared" si="2030"/>
        <v>0</v>
      </c>
      <c r="R1048" s="687">
        <f>'17. Нефтехим Салават'!W45</f>
        <v>7.6</v>
      </c>
      <c r="S1048" s="687">
        <f>'17. Нефтехим Салават'!Y45</f>
        <v>0</v>
      </c>
      <c r="T1048" s="687">
        <f t="shared" si="2031"/>
        <v>-7.6</v>
      </c>
      <c r="U1048" s="688">
        <f t="shared" si="2032"/>
        <v>0</v>
      </c>
      <c r="V1048" s="687">
        <f>'17. Нефтехим Салават'!AC45</f>
        <v>7.5</v>
      </c>
      <c r="W1048" s="687">
        <f>'17. Нефтехим Салават'!AE45</f>
        <v>0</v>
      </c>
      <c r="X1048" s="687">
        <f t="shared" si="2033"/>
        <v>-7.5</v>
      </c>
      <c r="Y1048" s="688">
        <f t="shared" si="2034"/>
        <v>0</v>
      </c>
      <c r="Z1048" s="687">
        <f>'17. Нефтехим Салават'!AI45</f>
        <v>7.6</v>
      </c>
      <c r="AA1048" s="687">
        <f>'17. Нефтехим Салават'!AK45</f>
        <v>0</v>
      </c>
      <c r="AB1048" s="687">
        <f t="shared" si="2035"/>
        <v>-7.6</v>
      </c>
      <c r="AC1048" s="688">
        <f t="shared" si="2036"/>
        <v>0</v>
      </c>
      <c r="AD1048" s="687">
        <f t="shared" si="2037"/>
        <v>28.5</v>
      </c>
      <c r="AE1048" s="687">
        <f t="shared" si="2038"/>
        <v>0</v>
      </c>
      <c r="AF1048" s="687">
        <f t="shared" si="2039"/>
        <v>-28.5</v>
      </c>
      <c r="AG1048" s="688">
        <f t="shared" si="2040"/>
        <v>0</v>
      </c>
      <c r="AH1048" s="687">
        <f>'17. Нефтехим Салават'!AU45</f>
        <v>9.5</v>
      </c>
      <c r="AI1048" s="687">
        <f>'17. Нефтехим Салават'!AW45</f>
        <v>0</v>
      </c>
      <c r="AJ1048" s="687">
        <f t="shared" si="2041"/>
        <v>-9.5</v>
      </c>
      <c r="AK1048" s="688">
        <f t="shared" si="2042"/>
        <v>0</v>
      </c>
      <c r="AL1048" s="687">
        <f>'17. Нефтехим Салават'!BA45</f>
        <v>9.5</v>
      </c>
      <c r="AM1048" s="687">
        <f>'17. Нефтехим Салават'!BC45</f>
        <v>0</v>
      </c>
      <c r="AN1048" s="687">
        <f t="shared" si="2043"/>
        <v>-9.5</v>
      </c>
      <c r="AO1048" s="688">
        <f t="shared" si="2044"/>
        <v>0</v>
      </c>
      <c r="AP1048" s="687">
        <f>'17. Нефтехим Салават'!BG45</f>
        <v>9.5</v>
      </c>
      <c r="AQ1048" s="687">
        <f>'17. Нефтехим Салават'!BI45</f>
        <v>0</v>
      </c>
      <c r="AR1048" s="687">
        <f t="shared" si="2045"/>
        <v>-9.5</v>
      </c>
      <c r="AS1048" s="688">
        <f t="shared" si="2046"/>
        <v>0</v>
      </c>
      <c r="AT1048" s="687">
        <f t="shared" si="2047"/>
        <v>25.5</v>
      </c>
      <c r="AU1048" s="687">
        <f t="shared" si="2048"/>
        <v>0</v>
      </c>
      <c r="AV1048" s="687">
        <f t="shared" si="2049"/>
        <v>-25.5</v>
      </c>
      <c r="AW1048" s="688">
        <f t="shared" si="2050"/>
        <v>0</v>
      </c>
      <c r="AX1048" s="687">
        <f>'17. Нефтехим Салават'!BS45</f>
        <v>9.5</v>
      </c>
      <c r="AY1048" s="687">
        <f>'17. Нефтехим Салават'!BU45</f>
        <v>0</v>
      </c>
      <c r="AZ1048" s="687">
        <f t="shared" si="2051"/>
        <v>-9.5</v>
      </c>
      <c r="BA1048" s="688">
        <f t="shared" si="2052"/>
        <v>0</v>
      </c>
      <c r="BB1048" s="687">
        <f>'17. Нефтехим Салават'!BY45</f>
        <v>6.5</v>
      </c>
      <c r="BC1048" s="687">
        <f>'17. Нефтехим Салават'!CA45</f>
        <v>0</v>
      </c>
      <c r="BD1048" s="687">
        <f t="shared" si="2053"/>
        <v>-6.5</v>
      </c>
      <c r="BE1048" s="688">
        <f t="shared" si="2054"/>
        <v>0</v>
      </c>
      <c r="BF1048" s="687">
        <f>'17. Нефтехим Салават'!CE45</f>
        <v>9.5</v>
      </c>
      <c r="BG1048" s="687">
        <f>'17. Нефтехим Салават'!CG45</f>
        <v>0</v>
      </c>
      <c r="BH1048" s="687">
        <f t="shared" si="2055"/>
        <v>-9.5</v>
      </c>
      <c r="BI1048" s="688">
        <f t="shared" si="2056"/>
        <v>0</v>
      </c>
      <c r="BJ1048" s="687">
        <f t="shared" si="2057"/>
        <v>22.5</v>
      </c>
      <c r="BK1048" s="687">
        <f t="shared" si="2058"/>
        <v>0</v>
      </c>
      <c r="BL1048" s="687">
        <f t="shared" si="2059"/>
        <v>-22.5</v>
      </c>
      <c r="BM1048" s="688">
        <f t="shared" si="2060"/>
        <v>0</v>
      </c>
      <c r="BN1048" s="687">
        <f>'17. Нефтехим Салават'!CQ45</f>
        <v>7.5</v>
      </c>
      <c r="BO1048" s="687">
        <f>'17. Нефтехим Салават'!CS45</f>
        <v>0</v>
      </c>
      <c r="BP1048" s="687">
        <f t="shared" si="2061"/>
        <v>-7.5</v>
      </c>
      <c r="BQ1048" s="688">
        <f t="shared" si="2062"/>
        <v>0</v>
      </c>
      <c r="BR1048" s="687">
        <f>'17. Нефтехим Салават'!CW45</f>
        <v>7.5</v>
      </c>
      <c r="BS1048" s="687">
        <f>'17. Нефтехим Салават'!CY45</f>
        <v>0</v>
      </c>
      <c r="BT1048" s="687">
        <f t="shared" si="2063"/>
        <v>-7.5</v>
      </c>
      <c r="BU1048" s="688">
        <f t="shared" si="2064"/>
        <v>0</v>
      </c>
      <c r="BV1048" s="687">
        <f>'17. Нефтехим Салават'!DC45</f>
        <v>7.5</v>
      </c>
      <c r="BW1048" s="687">
        <f>'17. Нефтехим Салават'!DE45</f>
        <v>0</v>
      </c>
      <c r="BX1048" s="687">
        <f t="shared" si="2065"/>
        <v>-7.5</v>
      </c>
      <c r="BY1048" s="688">
        <f t="shared" si="2066"/>
        <v>0</v>
      </c>
    </row>
    <row r="1049" spans="2:77" ht="20.100000000000001" customHeight="1">
      <c r="C1049" s="448" t="s">
        <v>1104</v>
      </c>
      <c r="D1049" s="528"/>
      <c r="E1049" s="528"/>
      <c r="F1049" s="529"/>
      <c r="G1049" s="530" t="s">
        <v>1134</v>
      </c>
      <c r="H1049" s="530"/>
      <c r="I1049" s="691" t="s">
        <v>883</v>
      </c>
      <c r="J1049" s="687">
        <f t="shared" si="2023"/>
        <v>57.9</v>
      </c>
      <c r="K1049" s="687">
        <f t="shared" si="2024"/>
        <v>0</v>
      </c>
      <c r="L1049" s="687">
        <f t="shared" si="2025"/>
        <v>-57.9</v>
      </c>
      <c r="M1049" s="688">
        <f t="shared" si="2026"/>
        <v>0</v>
      </c>
      <c r="N1049" s="687">
        <f t="shared" si="2027"/>
        <v>18.2</v>
      </c>
      <c r="O1049" s="687">
        <f t="shared" si="2028"/>
        <v>0</v>
      </c>
      <c r="P1049" s="687">
        <f t="shared" si="2029"/>
        <v>-18.2</v>
      </c>
      <c r="Q1049" s="688">
        <f t="shared" si="2030"/>
        <v>0</v>
      </c>
      <c r="R1049" s="687">
        <f>'17. Нефтехим Салават'!W46</f>
        <v>6.3</v>
      </c>
      <c r="S1049" s="687">
        <f>'17. Нефтехим Салават'!Y46</f>
        <v>0</v>
      </c>
      <c r="T1049" s="687">
        <f t="shared" si="2031"/>
        <v>-6.3</v>
      </c>
      <c r="U1049" s="688">
        <f t="shared" si="2032"/>
        <v>0</v>
      </c>
      <c r="V1049" s="687">
        <f>'17. Нефтехим Салават'!AC46</f>
        <v>5.7</v>
      </c>
      <c r="W1049" s="687">
        <f>'17. Нефтехим Салават'!AE46</f>
        <v>0</v>
      </c>
      <c r="X1049" s="687">
        <f t="shared" si="2033"/>
        <v>-5.7</v>
      </c>
      <c r="Y1049" s="688">
        <f t="shared" si="2034"/>
        <v>0</v>
      </c>
      <c r="Z1049" s="687">
        <f>'17. Нефтехим Салават'!AI46</f>
        <v>6.2</v>
      </c>
      <c r="AA1049" s="687">
        <f>'17. Нефтехим Салават'!AK46</f>
        <v>0</v>
      </c>
      <c r="AB1049" s="687">
        <f t="shared" si="2035"/>
        <v>-6.2</v>
      </c>
      <c r="AC1049" s="688">
        <f t="shared" si="2036"/>
        <v>0</v>
      </c>
      <c r="AD1049" s="687">
        <f t="shared" si="2037"/>
        <v>11</v>
      </c>
      <c r="AE1049" s="687">
        <f t="shared" si="2038"/>
        <v>0</v>
      </c>
      <c r="AF1049" s="687">
        <f t="shared" si="2039"/>
        <v>-11</v>
      </c>
      <c r="AG1049" s="688">
        <f t="shared" si="2040"/>
        <v>0</v>
      </c>
      <c r="AH1049" s="687">
        <f>'17. Нефтехим Салават'!AU46</f>
        <v>3.3</v>
      </c>
      <c r="AI1049" s="687">
        <f>'17. Нефтехим Салават'!AW46</f>
        <v>0</v>
      </c>
      <c r="AJ1049" s="687">
        <f t="shared" si="2041"/>
        <v>-3.3</v>
      </c>
      <c r="AK1049" s="688">
        <f t="shared" si="2042"/>
        <v>0</v>
      </c>
      <c r="AL1049" s="687">
        <f>'17. Нефтехим Салават'!BA46</f>
        <v>4</v>
      </c>
      <c r="AM1049" s="687">
        <f>'17. Нефтехим Салават'!BC46</f>
        <v>0</v>
      </c>
      <c r="AN1049" s="687">
        <f t="shared" si="2043"/>
        <v>-4</v>
      </c>
      <c r="AO1049" s="688">
        <f t="shared" si="2044"/>
        <v>0</v>
      </c>
      <c r="AP1049" s="687">
        <f>'17. Нефтехим Салават'!BG46</f>
        <v>3.7</v>
      </c>
      <c r="AQ1049" s="687">
        <f>'17. Нефтехим Салават'!BI46</f>
        <v>0</v>
      </c>
      <c r="AR1049" s="687">
        <f t="shared" si="2045"/>
        <v>-3.7</v>
      </c>
      <c r="AS1049" s="688">
        <f t="shared" si="2046"/>
        <v>0</v>
      </c>
      <c r="AT1049" s="687">
        <f t="shared" si="2047"/>
        <v>10.199999999999999</v>
      </c>
      <c r="AU1049" s="687">
        <f t="shared" si="2048"/>
        <v>0</v>
      </c>
      <c r="AV1049" s="687">
        <f t="shared" si="2049"/>
        <v>-10.199999999999999</v>
      </c>
      <c r="AW1049" s="688">
        <f t="shared" si="2050"/>
        <v>0</v>
      </c>
      <c r="AX1049" s="687">
        <f>'17. Нефтехим Салават'!BS46</f>
        <v>5.0999999999999996</v>
      </c>
      <c r="AY1049" s="687">
        <f>'17. Нефтехим Салават'!BU46</f>
        <v>0</v>
      </c>
      <c r="AZ1049" s="687">
        <f t="shared" si="2051"/>
        <v>-5.0999999999999996</v>
      </c>
      <c r="BA1049" s="688">
        <f t="shared" si="2052"/>
        <v>0</v>
      </c>
      <c r="BB1049" s="687">
        <f>'17. Нефтехим Салават'!BY46</f>
        <v>4.4000000000000004</v>
      </c>
      <c r="BC1049" s="687">
        <f>'17. Нефтехим Салават'!CA46</f>
        <v>0</v>
      </c>
      <c r="BD1049" s="687">
        <f t="shared" si="2053"/>
        <v>-4.4000000000000004</v>
      </c>
      <c r="BE1049" s="688">
        <f t="shared" si="2054"/>
        <v>0</v>
      </c>
      <c r="BF1049" s="687">
        <f>'17. Нефтехим Салават'!CE46</f>
        <v>0.7</v>
      </c>
      <c r="BG1049" s="687">
        <f>'17. Нефтехим Салават'!CG46</f>
        <v>0</v>
      </c>
      <c r="BH1049" s="687">
        <f t="shared" si="2055"/>
        <v>-0.7</v>
      </c>
      <c r="BI1049" s="688">
        <f t="shared" si="2056"/>
        <v>0</v>
      </c>
      <c r="BJ1049" s="687">
        <f t="shared" si="2057"/>
        <v>18.5</v>
      </c>
      <c r="BK1049" s="687">
        <f t="shared" si="2058"/>
        <v>0</v>
      </c>
      <c r="BL1049" s="687">
        <f t="shared" si="2059"/>
        <v>-18.5</v>
      </c>
      <c r="BM1049" s="688">
        <f t="shared" si="2060"/>
        <v>0</v>
      </c>
      <c r="BN1049" s="687">
        <f>'17. Нефтехим Салават'!CQ46</f>
        <v>6.1</v>
      </c>
      <c r="BO1049" s="687">
        <f>'17. Нефтехим Салават'!CS46</f>
        <v>0</v>
      </c>
      <c r="BP1049" s="687">
        <f t="shared" si="2061"/>
        <v>-6.1</v>
      </c>
      <c r="BQ1049" s="688">
        <f t="shared" si="2062"/>
        <v>0</v>
      </c>
      <c r="BR1049" s="687">
        <f>'17. Нефтехим Салават'!CW46</f>
        <v>6.1</v>
      </c>
      <c r="BS1049" s="687">
        <f>'17. Нефтехим Салават'!CY46</f>
        <v>0</v>
      </c>
      <c r="BT1049" s="687">
        <f t="shared" si="2063"/>
        <v>-6.1</v>
      </c>
      <c r="BU1049" s="688">
        <f t="shared" si="2064"/>
        <v>0</v>
      </c>
      <c r="BV1049" s="687">
        <f>'17. Нефтехим Салават'!DC46</f>
        <v>6.3</v>
      </c>
      <c r="BW1049" s="687">
        <f>'17. Нефтехим Салават'!DE46</f>
        <v>0</v>
      </c>
      <c r="BX1049" s="687">
        <f t="shared" si="2065"/>
        <v>-6.3</v>
      </c>
      <c r="BY1049" s="688">
        <f t="shared" si="2066"/>
        <v>0</v>
      </c>
    </row>
    <row r="1050" spans="2:77" ht="20.100000000000001" customHeight="1">
      <c r="C1050" s="448" t="s">
        <v>1106</v>
      </c>
      <c r="D1050" s="528"/>
      <c r="E1050" s="528"/>
      <c r="F1050" s="529"/>
      <c r="G1050" s="530" t="s">
        <v>1135</v>
      </c>
      <c r="H1050" s="530"/>
      <c r="I1050" s="691" t="s">
        <v>883</v>
      </c>
      <c r="J1050" s="687">
        <f t="shared" si="2023"/>
        <v>350.7</v>
      </c>
      <c r="K1050" s="687">
        <f t="shared" si="2024"/>
        <v>0</v>
      </c>
      <c r="L1050" s="687">
        <f t="shared" si="2025"/>
        <v>-350.7</v>
      </c>
      <c r="M1050" s="688">
        <f t="shared" si="2026"/>
        <v>0</v>
      </c>
      <c r="N1050" s="687">
        <f t="shared" si="2027"/>
        <v>82.5</v>
      </c>
      <c r="O1050" s="687">
        <f t="shared" si="2028"/>
        <v>0</v>
      </c>
      <c r="P1050" s="687">
        <f t="shared" si="2029"/>
        <v>-82.5</v>
      </c>
      <c r="Q1050" s="688">
        <f t="shared" si="2030"/>
        <v>0</v>
      </c>
      <c r="R1050" s="687">
        <f>'17. Нефтехим Салават'!W47</f>
        <v>27</v>
      </c>
      <c r="S1050" s="687">
        <f>'17. Нефтехим Салават'!Y47</f>
        <v>0</v>
      </c>
      <c r="T1050" s="687">
        <f t="shared" si="2031"/>
        <v>-27</v>
      </c>
      <c r="U1050" s="688">
        <f t="shared" si="2032"/>
        <v>0</v>
      </c>
      <c r="V1050" s="687">
        <f>'17. Нефтехим Салават'!AC47</f>
        <v>26.4</v>
      </c>
      <c r="W1050" s="687">
        <f>'17. Нефтехим Салават'!AE47</f>
        <v>0</v>
      </c>
      <c r="X1050" s="687">
        <f t="shared" si="2033"/>
        <v>-26.4</v>
      </c>
      <c r="Y1050" s="688">
        <f t="shared" si="2034"/>
        <v>0</v>
      </c>
      <c r="Z1050" s="687">
        <f>'17. Нефтехим Салават'!AI47</f>
        <v>29.1</v>
      </c>
      <c r="AA1050" s="687">
        <f>'17. Нефтехим Салават'!AK47</f>
        <v>0</v>
      </c>
      <c r="AB1050" s="687">
        <f t="shared" si="2035"/>
        <v>-29.1</v>
      </c>
      <c r="AC1050" s="688">
        <f t="shared" si="2036"/>
        <v>0</v>
      </c>
      <c r="AD1050" s="687">
        <f t="shared" si="2037"/>
        <v>67.599999999999994</v>
      </c>
      <c r="AE1050" s="687">
        <f t="shared" si="2038"/>
        <v>0</v>
      </c>
      <c r="AF1050" s="687">
        <f t="shared" si="2039"/>
        <v>-67.599999999999994</v>
      </c>
      <c r="AG1050" s="688">
        <f t="shared" si="2040"/>
        <v>0</v>
      </c>
      <c r="AH1050" s="687">
        <f>'17. Нефтехим Салават'!AU47</f>
        <v>13.6</v>
      </c>
      <c r="AI1050" s="687">
        <f>'17. Нефтехим Салават'!AW47</f>
        <v>0</v>
      </c>
      <c r="AJ1050" s="687">
        <f t="shared" si="2041"/>
        <v>-13.6</v>
      </c>
      <c r="AK1050" s="688">
        <f t="shared" si="2042"/>
        <v>0</v>
      </c>
      <c r="AL1050" s="687">
        <f>'17. Нефтехим Салават'!BA47</f>
        <v>25.5</v>
      </c>
      <c r="AM1050" s="687">
        <f>'17. Нефтехим Салават'!BC47</f>
        <v>0</v>
      </c>
      <c r="AN1050" s="687">
        <f t="shared" si="2043"/>
        <v>-25.5</v>
      </c>
      <c r="AO1050" s="688">
        <f t="shared" si="2044"/>
        <v>0</v>
      </c>
      <c r="AP1050" s="687">
        <f>'17. Нефтехим Салават'!BG47</f>
        <v>28.5</v>
      </c>
      <c r="AQ1050" s="687">
        <f>'17. Нефтехим Салават'!BI47</f>
        <v>0</v>
      </c>
      <c r="AR1050" s="687">
        <f t="shared" si="2045"/>
        <v>-28.5</v>
      </c>
      <c r="AS1050" s="688">
        <f t="shared" si="2046"/>
        <v>0</v>
      </c>
      <c r="AT1050" s="687">
        <f t="shared" si="2047"/>
        <v>97.399999999999991</v>
      </c>
      <c r="AU1050" s="687">
        <f t="shared" si="2048"/>
        <v>0</v>
      </c>
      <c r="AV1050" s="687">
        <f t="shared" si="2049"/>
        <v>-97.399999999999991</v>
      </c>
      <c r="AW1050" s="688">
        <f t="shared" si="2050"/>
        <v>0</v>
      </c>
      <c r="AX1050" s="687">
        <f>'17. Нефтехим Салават'!BS47</f>
        <v>32.299999999999997</v>
      </c>
      <c r="AY1050" s="687">
        <f>'17. Нефтехим Салават'!BU47</f>
        <v>0</v>
      </c>
      <c r="AZ1050" s="687">
        <f t="shared" si="2051"/>
        <v>-32.299999999999997</v>
      </c>
      <c r="BA1050" s="688">
        <f t="shared" si="2052"/>
        <v>0</v>
      </c>
      <c r="BB1050" s="687">
        <f>'17. Нефтехим Салават'!BY47</f>
        <v>34.9</v>
      </c>
      <c r="BC1050" s="687">
        <f>'17. Нефтехим Салават'!CA47</f>
        <v>0</v>
      </c>
      <c r="BD1050" s="687">
        <f t="shared" si="2053"/>
        <v>-34.9</v>
      </c>
      <c r="BE1050" s="688">
        <f t="shared" si="2054"/>
        <v>0</v>
      </c>
      <c r="BF1050" s="687">
        <f>'17. Нефтехим Салават'!CE47</f>
        <v>30.2</v>
      </c>
      <c r="BG1050" s="687">
        <f>'17. Нефтехим Салават'!CG47</f>
        <v>0</v>
      </c>
      <c r="BH1050" s="687">
        <f t="shared" si="2055"/>
        <v>-30.2</v>
      </c>
      <c r="BI1050" s="688">
        <f t="shared" si="2056"/>
        <v>0</v>
      </c>
      <c r="BJ1050" s="687">
        <f t="shared" si="2057"/>
        <v>103.19999999999999</v>
      </c>
      <c r="BK1050" s="687">
        <f t="shared" si="2058"/>
        <v>0</v>
      </c>
      <c r="BL1050" s="687">
        <f t="shared" si="2059"/>
        <v>-103.19999999999999</v>
      </c>
      <c r="BM1050" s="688">
        <f t="shared" si="2060"/>
        <v>0</v>
      </c>
      <c r="BN1050" s="687">
        <f>'17. Нефтехим Салават'!CQ47</f>
        <v>35</v>
      </c>
      <c r="BO1050" s="687">
        <f>'17. Нефтехим Салават'!CS47</f>
        <v>0</v>
      </c>
      <c r="BP1050" s="687">
        <f t="shared" si="2061"/>
        <v>-35</v>
      </c>
      <c r="BQ1050" s="688">
        <f t="shared" si="2062"/>
        <v>0</v>
      </c>
      <c r="BR1050" s="687">
        <f>'17. Нефтехим Салават'!CW47</f>
        <v>33.1</v>
      </c>
      <c r="BS1050" s="687">
        <f>'17. Нефтехим Салават'!CY47</f>
        <v>0</v>
      </c>
      <c r="BT1050" s="687">
        <f t="shared" si="2063"/>
        <v>-33.1</v>
      </c>
      <c r="BU1050" s="688">
        <f t="shared" si="2064"/>
        <v>0</v>
      </c>
      <c r="BV1050" s="687">
        <f>'17. Нефтехим Салават'!DC47</f>
        <v>35.1</v>
      </c>
      <c r="BW1050" s="687">
        <f>'17. Нефтехим Салават'!DE47</f>
        <v>0</v>
      </c>
      <c r="BX1050" s="687">
        <f t="shared" si="2065"/>
        <v>-35.1</v>
      </c>
      <c r="BY1050" s="688">
        <f t="shared" si="2066"/>
        <v>0</v>
      </c>
    </row>
    <row r="1051" spans="2:77" ht="20.100000000000001" customHeight="1">
      <c r="C1051" s="448" t="s">
        <v>1108</v>
      </c>
      <c r="D1051" s="528"/>
      <c r="E1051" s="528"/>
      <c r="F1051" s="529"/>
      <c r="G1051" s="530" t="s">
        <v>1136</v>
      </c>
      <c r="H1051" s="530"/>
      <c r="I1051" s="691" t="s">
        <v>883</v>
      </c>
      <c r="J1051" s="687">
        <f t="shared" si="2023"/>
        <v>736.2</v>
      </c>
      <c r="K1051" s="687">
        <f t="shared" si="2024"/>
        <v>0</v>
      </c>
      <c r="L1051" s="687">
        <f t="shared" si="2025"/>
        <v>-736.2</v>
      </c>
      <c r="M1051" s="688">
        <f t="shared" si="2026"/>
        <v>0</v>
      </c>
      <c r="N1051" s="687">
        <f t="shared" si="2027"/>
        <v>189.5</v>
      </c>
      <c r="O1051" s="687">
        <f t="shared" si="2028"/>
        <v>0</v>
      </c>
      <c r="P1051" s="687">
        <f t="shared" si="2029"/>
        <v>-189.5</v>
      </c>
      <c r="Q1051" s="688">
        <f t="shared" si="2030"/>
        <v>0</v>
      </c>
      <c r="R1051" s="687">
        <f>'17. Нефтехим Салават'!W48</f>
        <v>64.5</v>
      </c>
      <c r="S1051" s="687">
        <f>'17. Нефтехим Салават'!Y48</f>
        <v>0</v>
      </c>
      <c r="T1051" s="687">
        <f t="shared" si="2031"/>
        <v>-64.5</v>
      </c>
      <c r="U1051" s="688">
        <f t="shared" si="2032"/>
        <v>0</v>
      </c>
      <c r="V1051" s="687">
        <f>'17. Нефтехим Салават'!AC48</f>
        <v>59.9</v>
      </c>
      <c r="W1051" s="687">
        <f>'17. Нефтехим Салават'!AE48</f>
        <v>0</v>
      </c>
      <c r="X1051" s="687">
        <f t="shared" si="2033"/>
        <v>-59.9</v>
      </c>
      <c r="Y1051" s="688">
        <f t="shared" si="2034"/>
        <v>0</v>
      </c>
      <c r="Z1051" s="687">
        <f>'17. Нефтехим Салават'!AI48</f>
        <v>65.099999999999994</v>
      </c>
      <c r="AA1051" s="687">
        <f>'17. Нефтехим Салават'!AK48</f>
        <v>0</v>
      </c>
      <c r="AB1051" s="687">
        <f t="shared" si="2035"/>
        <v>-65.099999999999994</v>
      </c>
      <c r="AC1051" s="688">
        <f t="shared" si="2036"/>
        <v>0</v>
      </c>
      <c r="AD1051" s="687">
        <f t="shared" si="2037"/>
        <v>180.9</v>
      </c>
      <c r="AE1051" s="687">
        <f t="shared" si="2038"/>
        <v>0</v>
      </c>
      <c r="AF1051" s="687">
        <f t="shared" si="2039"/>
        <v>-180.9</v>
      </c>
      <c r="AG1051" s="688">
        <f t="shared" si="2040"/>
        <v>0</v>
      </c>
      <c r="AH1051" s="687">
        <f>'17. Нефтехим Салават'!AU48</f>
        <v>62.3</v>
      </c>
      <c r="AI1051" s="687">
        <f>'17. Нефтехим Салават'!AW48</f>
        <v>0</v>
      </c>
      <c r="AJ1051" s="687">
        <f t="shared" si="2041"/>
        <v>-62.3</v>
      </c>
      <c r="AK1051" s="688">
        <f t="shared" si="2042"/>
        <v>0</v>
      </c>
      <c r="AL1051" s="687">
        <f>'17. Нефтехим Салават'!BA48</f>
        <v>57.2</v>
      </c>
      <c r="AM1051" s="687">
        <f>'17. Нефтехим Салават'!BC48</f>
        <v>0</v>
      </c>
      <c r="AN1051" s="687">
        <f t="shared" si="2043"/>
        <v>-57.2</v>
      </c>
      <c r="AO1051" s="688">
        <f t="shared" si="2044"/>
        <v>0</v>
      </c>
      <c r="AP1051" s="687">
        <f>'17. Нефтехим Салават'!BG48</f>
        <v>61.4</v>
      </c>
      <c r="AQ1051" s="687">
        <f>'17. Нефтехим Салават'!BI48</f>
        <v>0</v>
      </c>
      <c r="AR1051" s="687">
        <f t="shared" si="2045"/>
        <v>-61.4</v>
      </c>
      <c r="AS1051" s="688">
        <f t="shared" si="2046"/>
        <v>0</v>
      </c>
      <c r="AT1051" s="687">
        <f t="shared" si="2047"/>
        <v>183.6</v>
      </c>
      <c r="AU1051" s="687">
        <f t="shared" si="2048"/>
        <v>0</v>
      </c>
      <c r="AV1051" s="687">
        <f t="shared" si="2049"/>
        <v>-183.6</v>
      </c>
      <c r="AW1051" s="688">
        <f t="shared" si="2050"/>
        <v>0</v>
      </c>
      <c r="AX1051" s="687">
        <f>'17. Нефтехим Салават'!BS48</f>
        <v>61.8</v>
      </c>
      <c r="AY1051" s="687">
        <f>'17. Нефтехим Салават'!BU48</f>
        <v>0</v>
      </c>
      <c r="AZ1051" s="687">
        <f t="shared" si="2051"/>
        <v>-61.8</v>
      </c>
      <c r="BA1051" s="688">
        <f t="shared" si="2052"/>
        <v>0</v>
      </c>
      <c r="BB1051" s="687">
        <f>'17. Нефтехим Салават'!BY48</f>
        <v>62.2</v>
      </c>
      <c r="BC1051" s="687">
        <f>'17. Нефтехим Салават'!CA48</f>
        <v>0</v>
      </c>
      <c r="BD1051" s="687">
        <f t="shared" si="2053"/>
        <v>-62.2</v>
      </c>
      <c r="BE1051" s="688">
        <f t="shared" si="2054"/>
        <v>0</v>
      </c>
      <c r="BF1051" s="687">
        <f>'17. Нефтехим Салават'!CE48</f>
        <v>59.6</v>
      </c>
      <c r="BG1051" s="687">
        <f>'17. Нефтехим Салават'!CG48</f>
        <v>0</v>
      </c>
      <c r="BH1051" s="687">
        <f t="shared" si="2055"/>
        <v>-59.6</v>
      </c>
      <c r="BI1051" s="688">
        <f t="shared" si="2056"/>
        <v>0</v>
      </c>
      <c r="BJ1051" s="687">
        <f t="shared" si="2057"/>
        <v>182.2</v>
      </c>
      <c r="BK1051" s="687">
        <f t="shared" si="2058"/>
        <v>0</v>
      </c>
      <c r="BL1051" s="687">
        <f t="shared" si="2059"/>
        <v>-182.2</v>
      </c>
      <c r="BM1051" s="688">
        <f t="shared" si="2060"/>
        <v>0</v>
      </c>
      <c r="BN1051" s="687">
        <f>'17. Нефтехим Салават'!CQ48</f>
        <v>61.2</v>
      </c>
      <c r="BO1051" s="687">
        <f>'17. Нефтехим Салават'!CS48</f>
        <v>0</v>
      </c>
      <c r="BP1051" s="687">
        <f t="shared" si="2061"/>
        <v>-61.2</v>
      </c>
      <c r="BQ1051" s="688">
        <f t="shared" si="2062"/>
        <v>0</v>
      </c>
      <c r="BR1051" s="687">
        <f>'17. Нефтехим Салават'!CW48</f>
        <v>59.7</v>
      </c>
      <c r="BS1051" s="687">
        <f>'17. Нефтехим Салават'!CY48</f>
        <v>0</v>
      </c>
      <c r="BT1051" s="687">
        <f t="shared" si="2063"/>
        <v>-59.7</v>
      </c>
      <c r="BU1051" s="688">
        <f t="shared" si="2064"/>
        <v>0</v>
      </c>
      <c r="BV1051" s="687">
        <f>'17. Нефтехим Салават'!DC48</f>
        <v>61.3</v>
      </c>
      <c r="BW1051" s="687">
        <f>'17. Нефтехим Салават'!DE48</f>
        <v>0</v>
      </c>
      <c r="BX1051" s="687">
        <f t="shared" si="2065"/>
        <v>-61.3</v>
      </c>
      <c r="BY1051" s="688">
        <f t="shared" si="2066"/>
        <v>0</v>
      </c>
    </row>
    <row r="1052" spans="2:77" ht="20.100000000000001" customHeight="1">
      <c r="C1052" s="448" t="s">
        <v>1110</v>
      </c>
      <c r="D1052" s="528"/>
      <c r="E1052" s="528"/>
      <c r="F1052" s="529"/>
      <c r="G1052" s="530" t="s">
        <v>1137</v>
      </c>
      <c r="H1052" s="530"/>
      <c r="I1052" s="691" t="s">
        <v>883</v>
      </c>
      <c r="J1052" s="687">
        <f t="shared" si="2023"/>
        <v>1259.9000000000001</v>
      </c>
      <c r="K1052" s="687">
        <f t="shared" si="2024"/>
        <v>0</v>
      </c>
      <c r="L1052" s="687">
        <f t="shared" si="2025"/>
        <v>-1259.9000000000001</v>
      </c>
      <c r="M1052" s="688">
        <f t="shared" si="2026"/>
        <v>0</v>
      </c>
      <c r="N1052" s="687">
        <f t="shared" si="2027"/>
        <v>399.9</v>
      </c>
      <c r="O1052" s="687">
        <f t="shared" si="2028"/>
        <v>0</v>
      </c>
      <c r="P1052" s="687">
        <f t="shared" si="2029"/>
        <v>-399.9</v>
      </c>
      <c r="Q1052" s="688">
        <f t="shared" si="2030"/>
        <v>0</v>
      </c>
      <c r="R1052" s="687">
        <f>'17. Нефтехим Салават'!W49</f>
        <v>120</v>
      </c>
      <c r="S1052" s="687">
        <f>'17. Нефтехим Салават'!Y49</f>
        <v>0</v>
      </c>
      <c r="T1052" s="687">
        <f t="shared" si="2031"/>
        <v>-120</v>
      </c>
      <c r="U1052" s="688">
        <f t="shared" si="2032"/>
        <v>0</v>
      </c>
      <c r="V1052" s="687">
        <f>'17. Нефтехим Салават'!AC49</f>
        <v>148.5</v>
      </c>
      <c r="W1052" s="687">
        <f>'17. Нефтехим Салават'!AE49</f>
        <v>0</v>
      </c>
      <c r="X1052" s="687">
        <f t="shared" si="2033"/>
        <v>-148.5</v>
      </c>
      <c r="Y1052" s="688">
        <f t="shared" si="2034"/>
        <v>0</v>
      </c>
      <c r="Z1052" s="687">
        <f>'17. Нефтехим Салават'!AI49</f>
        <v>131.4</v>
      </c>
      <c r="AA1052" s="687">
        <f>'17. Нефтехим Салават'!AK49</f>
        <v>0</v>
      </c>
      <c r="AB1052" s="687">
        <f t="shared" si="2035"/>
        <v>-131.4</v>
      </c>
      <c r="AC1052" s="688">
        <f t="shared" si="2036"/>
        <v>0</v>
      </c>
      <c r="AD1052" s="687">
        <f t="shared" si="2037"/>
        <v>360</v>
      </c>
      <c r="AE1052" s="687">
        <f t="shared" si="2038"/>
        <v>0</v>
      </c>
      <c r="AF1052" s="687">
        <f t="shared" si="2039"/>
        <v>-360</v>
      </c>
      <c r="AG1052" s="688">
        <f t="shared" si="2040"/>
        <v>0</v>
      </c>
      <c r="AH1052" s="687">
        <f>'17. Нефтехим Салават'!AU49</f>
        <v>120</v>
      </c>
      <c r="AI1052" s="687">
        <f>'17. Нефтехим Салават'!AW49</f>
        <v>0</v>
      </c>
      <c r="AJ1052" s="687">
        <f t="shared" si="2041"/>
        <v>-120</v>
      </c>
      <c r="AK1052" s="688">
        <f t="shared" si="2042"/>
        <v>0</v>
      </c>
      <c r="AL1052" s="687">
        <f>'17. Нефтехим Салават'!BA49</f>
        <v>120</v>
      </c>
      <c r="AM1052" s="687">
        <f>'17. Нефтехим Салават'!BC49</f>
        <v>0</v>
      </c>
      <c r="AN1052" s="687">
        <f t="shared" si="2043"/>
        <v>-120</v>
      </c>
      <c r="AO1052" s="688">
        <f t="shared" si="2044"/>
        <v>0</v>
      </c>
      <c r="AP1052" s="687">
        <f>'17. Нефтехим Салават'!BG49</f>
        <v>120</v>
      </c>
      <c r="AQ1052" s="687">
        <f>'17. Нефтехим Салават'!BI49</f>
        <v>0</v>
      </c>
      <c r="AR1052" s="687">
        <f t="shared" si="2045"/>
        <v>-120</v>
      </c>
      <c r="AS1052" s="688">
        <f t="shared" si="2046"/>
        <v>0</v>
      </c>
      <c r="AT1052" s="687">
        <f t="shared" si="2047"/>
        <v>140</v>
      </c>
      <c r="AU1052" s="687">
        <f t="shared" si="2048"/>
        <v>0</v>
      </c>
      <c r="AV1052" s="687">
        <f t="shared" si="2049"/>
        <v>-140</v>
      </c>
      <c r="AW1052" s="688">
        <f t="shared" si="2050"/>
        <v>0</v>
      </c>
      <c r="AX1052" s="687">
        <f>'17. Нефтехим Салават'!BS49</f>
        <v>120</v>
      </c>
      <c r="AY1052" s="687">
        <f>'17. Нефтехим Салават'!BU49</f>
        <v>0</v>
      </c>
      <c r="AZ1052" s="687">
        <f t="shared" si="2051"/>
        <v>-120</v>
      </c>
      <c r="BA1052" s="688">
        <f t="shared" si="2052"/>
        <v>0</v>
      </c>
      <c r="BB1052" s="687">
        <f>'17. Нефтехим Салават'!BY49</f>
        <v>20</v>
      </c>
      <c r="BC1052" s="687">
        <f>'17. Нефтехим Салават'!CA49</f>
        <v>0</v>
      </c>
      <c r="BD1052" s="687">
        <f t="shared" si="2053"/>
        <v>-20</v>
      </c>
      <c r="BE1052" s="688">
        <f t="shared" si="2054"/>
        <v>0</v>
      </c>
      <c r="BF1052" s="687">
        <f>'17. Нефтехим Салават'!CE49</f>
        <v>0</v>
      </c>
      <c r="BG1052" s="687">
        <f>'17. Нефтехим Салават'!CG49</f>
        <v>0</v>
      </c>
      <c r="BH1052" s="687">
        <f t="shared" si="2055"/>
        <v>0</v>
      </c>
      <c r="BI1052" s="688" t="str">
        <f t="shared" si="2056"/>
        <v>-</v>
      </c>
      <c r="BJ1052" s="687">
        <f t="shared" si="2057"/>
        <v>360</v>
      </c>
      <c r="BK1052" s="687">
        <f t="shared" si="2058"/>
        <v>0</v>
      </c>
      <c r="BL1052" s="687">
        <f t="shared" si="2059"/>
        <v>-360</v>
      </c>
      <c r="BM1052" s="688">
        <f t="shared" si="2060"/>
        <v>0</v>
      </c>
      <c r="BN1052" s="687">
        <f>'17. Нефтехим Салават'!CQ49</f>
        <v>120</v>
      </c>
      <c r="BO1052" s="687">
        <f>'17. Нефтехим Салават'!CS49</f>
        <v>0</v>
      </c>
      <c r="BP1052" s="687">
        <f t="shared" si="2061"/>
        <v>-120</v>
      </c>
      <c r="BQ1052" s="688">
        <f t="shared" si="2062"/>
        <v>0</v>
      </c>
      <c r="BR1052" s="687">
        <f>'17. Нефтехим Салават'!CW49</f>
        <v>120</v>
      </c>
      <c r="BS1052" s="687">
        <f>'17. Нефтехим Салават'!CY49</f>
        <v>0</v>
      </c>
      <c r="BT1052" s="687">
        <f t="shared" si="2063"/>
        <v>-120</v>
      </c>
      <c r="BU1052" s="688">
        <f t="shared" si="2064"/>
        <v>0</v>
      </c>
      <c r="BV1052" s="687">
        <f>'17. Нефтехим Салават'!DC49</f>
        <v>120</v>
      </c>
      <c r="BW1052" s="687">
        <f>'17. Нефтехим Салават'!DE49</f>
        <v>0</v>
      </c>
      <c r="BX1052" s="687">
        <f t="shared" si="2065"/>
        <v>-120</v>
      </c>
      <c r="BY1052" s="688">
        <f t="shared" si="2066"/>
        <v>0</v>
      </c>
    </row>
    <row r="1053" spans="2:77" ht="20.100000000000001" customHeight="1">
      <c r="B1053" s="591" t="s">
        <v>938</v>
      </c>
      <c r="C1053" s="448" t="s">
        <v>1097</v>
      </c>
      <c r="D1053" s="528"/>
      <c r="E1053" s="528"/>
      <c r="F1053" s="529"/>
      <c r="G1053" s="530" t="s">
        <v>1138</v>
      </c>
      <c r="H1053" s="530"/>
      <c r="I1053" s="691" t="s">
        <v>883</v>
      </c>
      <c r="J1053" s="687">
        <f t="shared" si="2023"/>
        <v>660.2</v>
      </c>
      <c r="K1053" s="687">
        <f t="shared" si="2024"/>
        <v>0</v>
      </c>
      <c r="L1053" s="687">
        <f t="shared" si="2025"/>
        <v>-660.2</v>
      </c>
      <c r="M1053" s="688">
        <f t="shared" si="2026"/>
        <v>0</v>
      </c>
      <c r="N1053" s="687">
        <f t="shared" si="2027"/>
        <v>193.1</v>
      </c>
      <c r="O1053" s="687">
        <f t="shared" si="2028"/>
        <v>0</v>
      </c>
      <c r="P1053" s="687">
        <f t="shared" si="2029"/>
        <v>-193.1</v>
      </c>
      <c r="Q1053" s="688">
        <f t="shared" si="2030"/>
        <v>0</v>
      </c>
      <c r="R1053" s="687">
        <f>'17. Нефтехим Салават'!W50</f>
        <v>65</v>
      </c>
      <c r="S1053" s="687">
        <f>'17. Нефтехим Салават'!Y50</f>
        <v>0</v>
      </c>
      <c r="T1053" s="687">
        <f t="shared" si="2031"/>
        <v>-65</v>
      </c>
      <c r="U1053" s="688">
        <f t="shared" si="2032"/>
        <v>0</v>
      </c>
      <c r="V1053" s="687">
        <f>'17. Нефтехим Салават'!AC50</f>
        <v>63.1</v>
      </c>
      <c r="W1053" s="687">
        <f>'17. Нефтехим Салават'!AE50</f>
        <v>0</v>
      </c>
      <c r="X1053" s="687">
        <f t="shared" si="2033"/>
        <v>-63.1</v>
      </c>
      <c r="Y1053" s="688">
        <f t="shared" si="2034"/>
        <v>0</v>
      </c>
      <c r="Z1053" s="687">
        <f>'17. Нефтехим Салават'!AI50</f>
        <v>65</v>
      </c>
      <c r="AA1053" s="687">
        <f>'17. Нефтехим Салават'!AK50</f>
        <v>0</v>
      </c>
      <c r="AB1053" s="687">
        <f t="shared" si="2035"/>
        <v>-65</v>
      </c>
      <c r="AC1053" s="688">
        <f t="shared" si="2036"/>
        <v>0</v>
      </c>
      <c r="AD1053" s="687">
        <f t="shared" si="2037"/>
        <v>191.5</v>
      </c>
      <c r="AE1053" s="687">
        <f t="shared" si="2038"/>
        <v>0</v>
      </c>
      <c r="AF1053" s="687">
        <f t="shared" si="2039"/>
        <v>-191.5</v>
      </c>
      <c r="AG1053" s="688">
        <f t="shared" si="2040"/>
        <v>0</v>
      </c>
      <c r="AH1053" s="687">
        <f>'17. Нефтехим Салават'!AU50</f>
        <v>62.1</v>
      </c>
      <c r="AI1053" s="687">
        <f>'17. Нефтехим Салават'!AW50</f>
        <v>0</v>
      </c>
      <c r="AJ1053" s="687">
        <f t="shared" si="2041"/>
        <v>-62.1</v>
      </c>
      <c r="AK1053" s="688">
        <f t="shared" si="2042"/>
        <v>0</v>
      </c>
      <c r="AL1053" s="687">
        <f>'17. Нефтехим Салават'!BA50</f>
        <v>65</v>
      </c>
      <c r="AM1053" s="687">
        <f>'17. Нефтехим Салават'!BC50</f>
        <v>0</v>
      </c>
      <c r="AN1053" s="687">
        <f t="shared" si="2043"/>
        <v>-65</v>
      </c>
      <c r="AO1053" s="688">
        <f t="shared" si="2044"/>
        <v>0</v>
      </c>
      <c r="AP1053" s="687">
        <f>'17. Нефтехим Салават'!BG50</f>
        <v>64.400000000000006</v>
      </c>
      <c r="AQ1053" s="687">
        <f>'17. Нефтехим Салават'!BI50</f>
        <v>0</v>
      </c>
      <c r="AR1053" s="687">
        <f t="shared" si="2045"/>
        <v>-64.400000000000006</v>
      </c>
      <c r="AS1053" s="688">
        <f t="shared" si="2046"/>
        <v>0</v>
      </c>
      <c r="AT1053" s="687">
        <f t="shared" si="2047"/>
        <v>121.2</v>
      </c>
      <c r="AU1053" s="687">
        <f t="shared" si="2048"/>
        <v>0</v>
      </c>
      <c r="AV1053" s="687">
        <f t="shared" si="2049"/>
        <v>-121.2</v>
      </c>
      <c r="AW1053" s="688">
        <f t="shared" si="2050"/>
        <v>0</v>
      </c>
      <c r="AX1053" s="687">
        <f>'17. Нефтехим Салават'!BS50</f>
        <v>45</v>
      </c>
      <c r="AY1053" s="687">
        <f>'17. Нефтехим Салават'!BU50</f>
        <v>0</v>
      </c>
      <c r="AZ1053" s="687">
        <f t="shared" si="2051"/>
        <v>-45</v>
      </c>
      <c r="BA1053" s="688">
        <f t="shared" si="2052"/>
        <v>0</v>
      </c>
      <c r="BB1053" s="687">
        <f>'17. Нефтехим Салават'!BY50</f>
        <v>61.5</v>
      </c>
      <c r="BC1053" s="687">
        <f>'17. Нефтехим Салават'!CA50</f>
        <v>0</v>
      </c>
      <c r="BD1053" s="687">
        <f t="shared" si="2053"/>
        <v>-61.5</v>
      </c>
      <c r="BE1053" s="688">
        <f t="shared" si="2054"/>
        <v>0</v>
      </c>
      <c r="BF1053" s="687">
        <f>'17. Нефтехим Салават'!CE50</f>
        <v>14.7</v>
      </c>
      <c r="BG1053" s="687">
        <f>'17. Нефтехим Салават'!CG50</f>
        <v>0</v>
      </c>
      <c r="BH1053" s="687">
        <f t="shared" si="2055"/>
        <v>-14.7</v>
      </c>
      <c r="BI1053" s="688">
        <f t="shared" si="2056"/>
        <v>0</v>
      </c>
      <c r="BJ1053" s="687">
        <f t="shared" si="2057"/>
        <v>154.4</v>
      </c>
      <c r="BK1053" s="687">
        <f t="shared" si="2058"/>
        <v>0</v>
      </c>
      <c r="BL1053" s="687">
        <f t="shared" si="2059"/>
        <v>-154.4</v>
      </c>
      <c r="BM1053" s="688">
        <f t="shared" si="2060"/>
        <v>0</v>
      </c>
      <c r="BN1053" s="687">
        <f>'17. Нефтехим Салават'!CQ50</f>
        <v>25</v>
      </c>
      <c r="BO1053" s="687">
        <f>'17. Нефтехим Салават'!CS50</f>
        <v>0</v>
      </c>
      <c r="BP1053" s="687">
        <f t="shared" si="2061"/>
        <v>-25</v>
      </c>
      <c r="BQ1053" s="688">
        <f t="shared" si="2062"/>
        <v>0</v>
      </c>
      <c r="BR1053" s="687">
        <f>'17. Нефтехим Салават'!CW50</f>
        <v>64.400000000000006</v>
      </c>
      <c r="BS1053" s="687">
        <f>'17. Нефтехим Салават'!CY50</f>
        <v>0</v>
      </c>
      <c r="BT1053" s="687">
        <f t="shared" si="2063"/>
        <v>-64.400000000000006</v>
      </c>
      <c r="BU1053" s="688">
        <f t="shared" si="2064"/>
        <v>0</v>
      </c>
      <c r="BV1053" s="687">
        <f>'17. Нефтехим Салават'!DC50</f>
        <v>65</v>
      </c>
      <c r="BW1053" s="687">
        <f>'17. Нефтехим Салават'!DE50</f>
        <v>0</v>
      </c>
      <c r="BX1053" s="687">
        <f t="shared" si="2065"/>
        <v>-65</v>
      </c>
      <c r="BY1053" s="688">
        <f t="shared" si="2066"/>
        <v>0</v>
      </c>
    </row>
    <row r="1054" spans="2:77" ht="20.100000000000001" customHeight="1">
      <c r="B1054" s="591" t="s">
        <v>953</v>
      </c>
      <c r="C1054" s="448" t="s">
        <v>1113</v>
      </c>
      <c r="D1054" s="528"/>
      <c r="E1054" s="528"/>
      <c r="F1054" s="529"/>
      <c r="G1054" s="530" t="s">
        <v>1139</v>
      </c>
      <c r="H1054" s="530"/>
      <c r="I1054" s="626" t="s">
        <v>883</v>
      </c>
      <c r="J1054" s="687">
        <f t="shared" si="2023"/>
        <v>324.5</v>
      </c>
      <c r="K1054" s="687">
        <f t="shared" si="2024"/>
        <v>0</v>
      </c>
      <c r="L1054" s="687">
        <f t="shared" si="2025"/>
        <v>-324.5</v>
      </c>
      <c r="M1054" s="688">
        <f t="shared" si="2026"/>
        <v>0</v>
      </c>
      <c r="N1054" s="687">
        <f t="shared" si="2027"/>
        <v>93.4</v>
      </c>
      <c r="O1054" s="687">
        <f t="shared" si="2028"/>
        <v>0</v>
      </c>
      <c r="P1054" s="687">
        <f t="shared" si="2029"/>
        <v>-93.4</v>
      </c>
      <c r="Q1054" s="688">
        <f t="shared" si="2030"/>
        <v>0</v>
      </c>
      <c r="R1054" s="687">
        <f>'17. Нефтехим Салават'!W51</f>
        <v>29.8</v>
      </c>
      <c r="S1054" s="687">
        <f>'17. Нефтехим Салават'!Y51</f>
        <v>0</v>
      </c>
      <c r="T1054" s="687">
        <f t="shared" si="2031"/>
        <v>-29.8</v>
      </c>
      <c r="U1054" s="688">
        <f t="shared" si="2032"/>
        <v>0</v>
      </c>
      <c r="V1054" s="687">
        <f>'17. Нефтехим Салават'!AC51</f>
        <v>26.4</v>
      </c>
      <c r="W1054" s="687">
        <f>'17. Нефтехим Салават'!AE51</f>
        <v>0</v>
      </c>
      <c r="X1054" s="687">
        <f t="shared" si="2033"/>
        <v>-26.4</v>
      </c>
      <c r="Y1054" s="688">
        <f t="shared" si="2034"/>
        <v>0</v>
      </c>
      <c r="Z1054" s="687">
        <f>'17. Нефтехим Салават'!AI51</f>
        <v>37.200000000000003</v>
      </c>
      <c r="AA1054" s="687">
        <f>'17. Нефтехим Салават'!AK51</f>
        <v>0</v>
      </c>
      <c r="AB1054" s="687">
        <f t="shared" si="2035"/>
        <v>-37.200000000000003</v>
      </c>
      <c r="AC1054" s="688">
        <f t="shared" si="2036"/>
        <v>0</v>
      </c>
      <c r="AD1054" s="687">
        <f t="shared" si="2037"/>
        <v>52.3</v>
      </c>
      <c r="AE1054" s="687">
        <f t="shared" si="2038"/>
        <v>0</v>
      </c>
      <c r="AF1054" s="687">
        <f t="shared" si="2039"/>
        <v>-52.3</v>
      </c>
      <c r="AG1054" s="688">
        <f t="shared" si="2040"/>
        <v>0</v>
      </c>
      <c r="AH1054" s="687">
        <f>'17. Нефтехим Салават'!AU51</f>
        <v>36</v>
      </c>
      <c r="AI1054" s="687">
        <f>'17. Нефтехим Салават'!AW51</f>
        <v>0</v>
      </c>
      <c r="AJ1054" s="687">
        <f t="shared" si="2041"/>
        <v>-36</v>
      </c>
      <c r="AK1054" s="688">
        <f t="shared" si="2042"/>
        <v>0</v>
      </c>
      <c r="AL1054" s="687">
        <f>'17. Нефтехим Салават'!BA51</f>
        <v>16.3</v>
      </c>
      <c r="AM1054" s="687">
        <f>'17. Нефтехим Салават'!BC51</f>
        <v>0</v>
      </c>
      <c r="AN1054" s="687">
        <f t="shared" si="2043"/>
        <v>-16.3</v>
      </c>
      <c r="AO1054" s="688">
        <f t="shared" si="2044"/>
        <v>0</v>
      </c>
      <c r="AP1054" s="687">
        <f>'17. Нефтехим Салават'!BG51</f>
        <v>0</v>
      </c>
      <c r="AQ1054" s="687">
        <f>'17. Нефтехим Салават'!BI51</f>
        <v>0</v>
      </c>
      <c r="AR1054" s="687">
        <f t="shared" si="2045"/>
        <v>0</v>
      </c>
      <c r="AS1054" s="688" t="str">
        <f t="shared" si="2046"/>
        <v>-</v>
      </c>
      <c r="AT1054" s="687">
        <f t="shared" si="2047"/>
        <v>89.7</v>
      </c>
      <c r="AU1054" s="687">
        <f t="shared" si="2048"/>
        <v>0</v>
      </c>
      <c r="AV1054" s="687">
        <f t="shared" si="2049"/>
        <v>-89.7</v>
      </c>
      <c r="AW1054" s="688">
        <f t="shared" si="2050"/>
        <v>0</v>
      </c>
      <c r="AX1054" s="687">
        <f>'17. Нефтехим Салават'!BS51</f>
        <v>19.8</v>
      </c>
      <c r="AY1054" s="687">
        <f>'17. Нефтехим Салават'!BU51</f>
        <v>0</v>
      </c>
      <c r="AZ1054" s="687">
        <f t="shared" si="2051"/>
        <v>-19.8</v>
      </c>
      <c r="BA1054" s="688">
        <f t="shared" si="2052"/>
        <v>0</v>
      </c>
      <c r="BB1054" s="687">
        <f>'17. Нефтехим Салават'!BY51</f>
        <v>37.200000000000003</v>
      </c>
      <c r="BC1054" s="687">
        <f>'17. Нефтехим Салават'!CA51</f>
        <v>0</v>
      </c>
      <c r="BD1054" s="687">
        <f t="shared" si="2053"/>
        <v>-37.200000000000003</v>
      </c>
      <c r="BE1054" s="688">
        <f t="shared" si="2054"/>
        <v>0</v>
      </c>
      <c r="BF1054" s="687">
        <f>'17. Нефтехим Салават'!CE51</f>
        <v>32.700000000000003</v>
      </c>
      <c r="BG1054" s="687">
        <f>'17. Нефтехим Салават'!CG51</f>
        <v>0</v>
      </c>
      <c r="BH1054" s="687">
        <f t="shared" si="2055"/>
        <v>-32.700000000000003</v>
      </c>
      <c r="BI1054" s="688">
        <f t="shared" si="2056"/>
        <v>0</v>
      </c>
      <c r="BJ1054" s="687">
        <f t="shared" si="2057"/>
        <v>89.1</v>
      </c>
      <c r="BK1054" s="687">
        <f t="shared" si="2058"/>
        <v>0</v>
      </c>
      <c r="BL1054" s="687">
        <f t="shared" si="2059"/>
        <v>-89.1</v>
      </c>
      <c r="BM1054" s="688">
        <f t="shared" si="2060"/>
        <v>0</v>
      </c>
      <c r="BN1054" s="687">
        <f>'17. Нефтехим Салават'!CQ51</f>
        <v>30.5</v>
      </c>
      <c r="BO1054" s="687">
        <f>'17. Нефтехим Салават'!CS51</f>
        <v>0</v>
      </c>
      <c r="BP1054" s="687">
        <f t="shared" si="2061"/>
        <v>-30.5</v>
      </c>
      <c r="BQ1054" s="688">
        <f t="shared" si="2062"/>
        <v>0</v>
      </c>
      <c r="BR1054" s="687">
        <f>'17. Нефтехим Салават'!CW51</f>
        <v>28.8</v>
      </c>
      <c r="BS1054" s="687">
        <f>'17. Нефтехим Салават'!CY51</f>
        <v>0</v>
      </c>
      <c r="BT1054" s="687">
        <f t="shared" si="2063"/>
        <v>-28.8</v>
      </c>
      <c r="BU1054" s="688">
        <f t="shared" si="2064"/>
        <v>0</v>
      </c>
      <c r="BV1054" s="687">
        <f>'17. Нефтехим Салават'!DC51</f>
        <v>29.8</v>
      </c>
      <c r="BW1054" s="687">
        <f>'17. Нефтехим Салават'!DE51</f>
        <v>0</v>
      </c>
      <c r="BX1054" s="687">
        <f t="shared" si="2065"/>
        <v>-29.8</v>
      </c>
      <c r="BY1054" s="688">
        <f t="shared" si="2066"/>
        <v>0</v>
      </c>
    </row>
    <row r="1055" spans="2:77" ht="20.100000000000001" customHeight="1">
      <c r="C1055" s="450" t="s">
        <v>1115</v>
      </c>
      <c r="D1055" s="528"/>
      <c r="E1055" s="528"/>
      <c r="F1055" s="529"/>
      <c r="G1055" s="530" t="s">
        <v>1140</v>
      </c>
      <c r="H1055" s="530"/>
      <c r="I1055" s="691" t="s">
        <v>883</v>
      </c>
      <c r="J1055" s="687">
        <f t="shared" si="2023"/>
        <v>324.5</v>
      </c>
      <c r="K1055" s="687">
        <f t="shared" si="2024"/>
        <v>0</v>
      </c>
      <c r="L1055" s="687">
        <f t="shared" si="2025"/>
        <v>-324.5</v>
      </c>
      <c r="M1055" s="688">
        <f t="shared" si="2026"/>
        <v>0</v>
      </c>
      <c r="N1055" s="687">
        <f t="shared" si="2027"/>
        <v>93.4</v>
      </c>
      <c r="O1055" s="687">
        <f t="shared" si="2028"/>
        <v>0</v>
      </c>
      <c r="P1055" s="687">
        <f t="shared" si="2029"/>
        <v>-93.4</v>
      </c>
      <c r="Q1055" s="688">
        <f t="shared" si="2030"/>
        <v>0</v>
      </c>
      <c r="R1055" s="687">
        <f>'17. Нефтехим Салават'!W52</f>
        <v>29.8</v>
      </c>
      <c r="S1055" s="687">
        <f>'17. Нефтехим Салават'!Y52</f>
        <v>0</v>
      </c>
      <c r="T1055" s="687">
        <f t="shared" si="2031"/>
        <v>-29.8</v>
      </c>
      <c r="U1055" s="688">
        <f t="shared" si="2032"/>
        <v>0</v>
      </c>
      <c r="V1055" s="687">
        <f>'17. Нефтехим Салават'!AC52</f>
        <v>26.4</v>
      </c>
      <c r="W1055" s="687">
        <f>'17. Нефтехим Салават'!AE52</f>
        <v>0</v>
      </c>
      <c r="X1055" s="687">
        <f t="shared" si="2033"/>
        <v>-26.4</v>
      </c>
      <c r="Y1055" s="688">
        <f t="shared" si="2034"/>
        <v>0</v>
      </c>
      <c r="Z1055" s="687">
        <f>'17. Нефтехим Салават'!AI52</f>
        <v>37.200000000000003</v>
      </c>
      <c r="AA1055" s="687">
        <f>'17. Нефтехим Салават'!AK52</f>
        <v>0</v>
      </c>
      <c r="AB1055" s="687">
        <f t="shared" si="2035"/>
        <v>-37.200000000000003</v>
      </c>
      <c r="AC1055" s="688">
        <f t="shared" si="2036"/>
        <v>0</v>
      </c>
      <c r="AD1055" s="687">
        <f t="shared" si="2037"/>
        <v>52.3</v>
      </c>
      <c r="AE1055" s="687">
        <f t="shared" si="2038"/>
        <v>0</v>
      </c>
      <c r="AF1055" s="687">
        <f t="shared" si="2039"/>
        <v>-52.3</v>
      </c>
      <c r="AG1055" s="688">
        <f t="shared" si="2040"/>
        <v>0</v>
      </c>
      <c r="AH1055" s="687">
        <f>'17. Нефтехим Салават'!AU52</f>
        <v>36</v>
      </c>
      <c r="AI1055" s="687">
        <f>'17. Нефтехим Салават'!AW52</f>
        <v>0</v>
      </c>
      <c r="AJ1055" s="687">
        <f t="shared" si="2041"/>
        <v>-36</v>
      </c>
      <c r="AK1055" s="688">
        <f t="shared" si="2042"/>
        <v>0</v>
      </c>
      <c r="AL1055" s="687">
        <f>'17. Нефтехим Салават'!BA52</f>
        <v>16.3</v>
      </c>
      <c r="AM1055" s="687">
        <f>'17. Нефтехим Салават'!BC52</f>
        <v>0</v>
      </c>
      <c r="AN1055" s="687">
        <f t="shared" si="2043"/>
        <v>-16.3</v>
      </c>
      <c r="AO1055" s="688">
        <f t="shared" si="2044"/>
        <v>0</v>
      </c>
      <c r="AP1055" s="687">
        <f>'17. Нефтехим Салават'!BG52</f>
        <v>0</v>
      </c>
      <c r="AQ1055" s="687">
        <f>'17. Нефтехим Салават'!BI52</f>
        <v>0</v>
      </c>
      <c r="AR1055" s="687">
        <f t="shared" si="2045"/>
        <v>0</v>
      </c>
      <c r="AS1055" s="688" t="str">
        <f t="shared" si="2046"/>
        <v>-</v>
      </c>
      <c r="AT1055" s="687">
        <f t="shared" si="2047"/>
        <v>89.7</v>
      </c>
      <c r="AU1055" s="687">
        <f t="shared" si="2048"/>
        <v>0</v>
      </c>
      <c r="AV1055" s="687">
        <f t="shared" si="2049"/>
        <v>-89.7</v>
      </c>
      <c r="AW1055" s="688">
        <f t="shared" si="2050"/>
        <v>0</v>
      </c>
      <c r="AX1055" s="687">
        <f>'17. Нефтехим Салават'!BS52</f>
        <v>19.8</v>
      </c>
      <c r="AY1055" s="687">
        <f>'17. Нефтехим Салават'!BU52</f>
        <v>0</v>
      </c>
      <c r="AZ1055" s="687">
        <f t="shared" si="2051"/>
        <v>-19.8</v>
      </c>
      <c r="BA1055" s="688">
        <f t="shared" si="2052"/>
        <v>0</v>
      </c>
      <c r="BB1055" s="687">
        <f>'17. Нефтехим Салават'!BY52</f>
        <v>37.200000000000003</v>
      </c>
      <c r="BC1055" s="687">
        <f>'17. Нефтехим Салават'!CA52</f>
        <v>0</v>
      </c>
      <c r="BD1055" s="687">
        <f t="shared" si="2053"/>
        <v>-37.200000000000003</v>
      </c>
      <c r="BE1055" s="688">
        <f t="shared" si="2054"/>
        <v>0</v>
      </c>
      <c r="BF1055" s="687">
        <f>'17. Нефтехим Салават'!CE52</f>
        <v>32.700000000000003</v>
      </c>
      <c r="BG1055" s="687">
        <f>'17. Нефтехим Салават'!CG52</f>
        <v>0</v>
      </c>
      <c r="BH1055" s="687">
        <f t="shared" si="2055"/>
        <v>-32.700000000000003</v>
      </c>
      <c r="BI1055" s="688">
        <f t="shared" si="2056"/>
        <v>0</v>
      </c>
      <c r="BJ1055" s="687">
        <f t="shared" si="2057"/>
        <v>89.1</v>
      </c>
      <c r="BK1055" s="687">
        <f t="shared" si="2058"/>
        <v>0</v>
      </c>
      <c r="BL1055" s="687">
        <f t="shared" si="2059"/>
        <v>-89.1</v>
      </c>
      <c r="BM1055" s="688">
        <f t="shared" si="2060"/>
        <v>0</v>
      </c>
      <c r="BN1055" s="687">
        <f>'17. Нефтехим Салават'!CQ52</f>
        <v>30.5</v>
      </c>
      <c r="BO1055" s="687">
        <f>'17. Нефтехим Салават'!CS52</f>
        <v>0</v>
      </c>
      <c r="BP1055" s="687">
        <f t="shared" si="2061"/>
        <v>-30.5</v>
      </c>
      <c r="BQ1055" s="688">
        <f t="shared" si="2062"/>
        <v>0</v>
      </c>
      <c r="BR1055" s="687">
        <f>'17. Нефтехим Салават'!CW52</f>
        <v>28.8</v>
      </c>
      <c r="BS1055" s="687">
        <f>'17. Нефтехим Салават'!CY52</f>
        <v>0</v>
      </c>
      <c r="BT1055" s="687">
        <f t="shared" si="2063"/>
        <v>-28.8</v>
      </c>
      <c r="BU1055" s="688">
        <f t="shared" si="2064"/>
        <v>0</v>
      </c>
      <c r="BV1055" s="687">
        <f>'17. Нефтехим Салават'!DC52</f>
        <v>29.8</v>
      </c>
      <c r="BW1055" s="687">
        <f>'17. Нефтехим Салават'!DE52</f>
        <v>0</v>
      </c>
      <c r="BX1055" s="687">
        <f t="shared" si="2065"/>
        <v>-29.8</v>
      </c>
      <c r="BY1055" s="688">
        <f t="shared" si="2066"/>
        <v>0</v>
      </c>
    </row>
    <row r="1056" spans="2:77" ht="20.100000000000001" customHeight="1">
      <c r="C1056" s="450" t="s">
        <v>101</v>
      </c>
      <c r="D1056" s="528"/>
      <c r="E1056" s="528"/>
      <c r="F1056" s="529"/>
      <c r="G1056" s="530" t="s">
        <v>1141</v>
      </c>
      <c r="H1056" s="530"/>
      <c r="I1056" s="691" t="s">
        <v>883</v>
      </c>
      <c r="J1056" s="687">
        <f t="shared" si="2023"/>
        <v>324.5</v>
      </c>
      <c r="K1056" s="687">
        <f t="shared" si="2024"/>
        <v>0</v>
      </c>
      <c r="L1056" s="687">
        <f t="shared" si="2025"/>
        <v>-324.5</v>
      </c>
      <c r="M1056" s="688">
        <f t="shared" si="2026"/>
        <v>0</v>
      </c>
      <c r="N1056" s="687">
        <f t="shared" si="2027"/>
        <v>93.4</v>
      </c>
      <c r="O1056" s="687">
        <f t="shared" si="2028"/>
        <v>0</v>
      </c>
      <c r="P1056" s="687">
        <f t="shared" si="2029"/>
        <v>-93.4</v>
      </c>
      <c r="Q1056" s="688">
        <f t="shared" si="2030"/>
        <v>0</v>
      </c>
      <c r="R1056" s="687">
        <f>'17. Нефтехим Салават'!W53</f>
        <v>29.8</v>
      </c>
      <c r="S1056" s="687">
        <f>'17. Нефтехим Салават'!Y53</f>
        <v>0</v>
      </c>
      <c r="T1056" s="687">
        <f t="shared" si="2031"/>
        <v>-29.8</v>
      </c>
      <c r="U1056" s="688">
        <f t="shared" si="2032"/>
        <v>0</v>
      </c>
      <c r="V1056" s="687">
        <f>'17. Нефтехим Салават'!AC53</f>
        <v>26.4</v>
      </c>
      <c r="W1056" s="687">
        <f>'17. Нефтехим Салават'!AE53</f>
        <v>0</v>
      </c>
      <c r="X1056" s="687">
        <f t="shared" si="2033"/>
        <v>-26.4</v>
      </c>
      <c r="Y1056" s="688">
        <f t="shared" si="2034"/>
        <v>0</v>
      </c>
      <c r="Z1056" s="687">
        <f>'17. Нефтехим Салават'!AI53</f>
        <v>37.200000000000003</v>
      </c>
      <c r="AA1056" s="687">
        <f>'17. Нефтехим Салават'!AK53</f>
        <v>0</v>
      </c>
      <c r="AB1056" s="687">
        <f t="shared" si="2035"/>
        <v>-37.200000000000003</v>
      </c>
      <c r="AC1056" s="688">
        <f t="shared" si="2036"/>
        <v>0</v>
      </c>
      <c r="AD1056" s="687">
        <f t="shared" si="2037"/>
        <v>52.3</v>
      </c>
      <c r="AE1056" s="687">
        <f t="shared" si="2038"/>
        <v>0</v>
      </c>
      <c r="AF1056" s="687">
        <f t="shared" si="2039"/>
        <v>-52.3</v>
      </c>
      <c r="AG1056" s="688">
        <f t="shared" si="2040"/>
        <v>0</v>
      </c>
      <c r="AH1056" s="687">
        <f>'17. Нефтехим Салават'!AU53</f>
        <v>36</v>
      </c>
      <c r="AI1056" s="687">
        <f>'17. Нефтехим Салават'!AW53</f>
        <v>0</v>
      </c>
      <c r="AJ1056" s="687">
        <f t="shared" si="2041"/>
        <v>-36</v>
      </c>
      <c r="AK1056" s="688">
        <f t="shared" si="2042"/>
        <v>0</v>
      </c>
      <c r="AL1056" s="687">
        <f>'17. Нефтехим Салават'!BA53</f>
        <v>16.3</v>
      </c>
      <c r="AM1056" s="687">
        <f>'17. Нефтехим Салават'!BC53</f>
        <v>0</v>
      </c>
      <c r="AN1056" s="687">
        <f t="shared" si="2043"/>
        <v>-16.3</v>
      </c>
      <c r="AO1056" s="688">
        <f t="shared" si="2044"/>
        <v>0</v>
      </c>
      <c r="AP1056" s="687">
        <f>'17. Нефтехим Салават'!BG53</f>
        <v>0</v>
      </c>
      <c r="AQ1056" s="687">
        <f>'17. Нефтехим Салават'!BI53</f>
        <v>0</v>
      </c>
      <c r="AR1056" s="687">
        <f t="shared" si="2045"/>
        <v>0</v>
      </c>
      <c r="AS1056" s="688" t="str">
        <f t="shared" si="2046"/>
        <v>-</v>
      </c>
      <c r="AT1056" s="687">
        <f t="shared" si="2047"/>
        <v>89.7</v>
      </c>
      <c r="AU1056" s="687">
        <f t="shared" si="2048"/>
        <v>0</v>
      </c>
      <c r="AV1056" s="687">
        <f t="shared" si="2049"/>
        <v>-89.7</v>
      </c>
      <c r="AW1056" s="688">
        <f t="shared" si="2050"/>
        <v>0</v>
      </c>
      <c r="AX1056" s="687">
        <f>'17. Нефтехим Салават'!BS53</f>
        <v>19.8</v>
      </c>
      <c r="AY1056" s="687">
        <f>'17. Нефтехим Салават'!BU53</f>
        <v>0</v>
      </c>
      <c r="AZ1056" s="687">
        <f t="shared" si="2051"/>
        <v>-19.8</v>
      </c>
      <c r="BA1056" s="688">
        <f t="shared" si="2052"/>
        <v>0</v>
      </c>
      <c r="BB1056" s="687">
        <f>'17. Нефтехим Салават'!BY53</f>
        <v>37.200000000000003</v>
      </c>
      <c r="BC1056" s="687">
        <f>'17. Нефтехим Салават'!CA53</f>
        <v>0</v>
      </c>
      <c r="BD1056" s="687">
        <f t="shared" si="2053"/>
        <v>-37.200000000000003</v>
      </c>
      <c r="BE1056" s="688">
        <f t="shared" si="2054"/>
        <v>0</v>
      </c>
      <c r="BF1056" s="687">
        <f>'17. Нефтехим Салават'!CE53</f>
        <v>32.700000000000003</v>
      </c>
      <c r="BG1056" s="687">
        <f>'17. Нефтехим Салават'!CG53</f>
        <v>0</v>
      </c>
      <c r="BH1056" s="687">
        <f t="shared" si="2055"/>
        <v>-32.700000000000003</v>
      </c>
      <c r="BI1056" s="688">
        <f t="shared" si="2056"/>
        <v>0</v>
      </c>
      <c r="BJ1056" s="687">
        <f t="shared" si="2057"/>
        <v>89.1</v>
      </c>
      <c r="BK1056" s="687">
        <f t="shared" si="2058"/>
        <v>0</v>
      </c>
      <c r="BL1056" s="687">
        <f t="shared" si="2059"/>
        <v>-89.1</v>
      </c>
      <c r="BM1056" s="688">
        <f t="shared" si="2060"/>
        <v>0</v>
      </c>
      <c r="BN1056" s="687">
        <f>'17. Нефтехим Салават'!CQ53</f>
        <v>30.5</v>
      </c>
      <c r="BO1056" s="687">
        <f>'17. Нефтехим Салават'!CS53</f>
        <v>0</v>
      </c>
      <c r="BP1056" s="687">
        <f t="shared" si="2061"/>
        <v>-30.5</v>
      </c>
      <c r="BQ1056" s="688">
        <f t="shared" si="2062"/>
        <v>0</v>
      </c>
      <c r="BR1056" s="687">
        <f>'17. Нефтехим Салават'!CW53</f>
        <v>28.8</v>
      </c>
      <c r="BS1056" s="687">
        <f>'17. Нефтехим Салават'!CY53</f>
        <v>0</v>
      </c>
      <c r="BT1056" s="687">
        <f t="shared" si="2063"/>
        <v>-28.8</v>
      </c>
      <c r="BU1056" s="688">
        <f t="shared" si="2064"/>
        <v>0</v>
      </c>
      <c r="BV1056" s="687">
        <f>'17. Нефтехим Салават'!DC53</f>
        <v>29.8</v>
      </c>
      <c r="BW1056" s="687">
        <f>'17. Нефтехим Салават'!DE53</f>
        <v>0</v>
      </c>
      <c r="BX1056" s="687">
        <f t="shared" si="2065"/>
        <v>-29.8</v>
      </c>
      <c r="BY1056" s="688">
        <f t="shared" si="2066"/>
        <v>0</v>
      </c>
    </row>
    <row r="1057" spans="2:77" ht="20.100000000000001" customHeight="1">
      <c r="B1057" s="591" t="s">
        <v>965</v>
      </c>
      <c r="C1057" s="592" t="s">
        <v>1117</v>
      </c>
      <c r="D1057" s="528"/>
      <c r="E1057" s="528"/>
      <c r="F1057" s="529"/>
      <c r="G1057" s="530" t="s">
        <v>1142</v>
      </c>
      <c r="H1057" s="530"/>
      <c r="I1057" s="626" t="s">
        <v>883</v>
      </c>
      <c r="J1057" s="687">
        <f t="shared" si="2023"/>
        <v>0</v>
      </c>
      <c r="K1057" s="687">
        <f t="shared" si="2024"/>
        <v>0</v>
      </c>
      <c r="L1057" s="687">
        <f t="shared" si="2025"/>
        <v>0</v>
      </c>
      <c r="M1057" s="688" t="str">
        <f t="shared" si="2026"/>
        <v>-</v>
      </c>
      <c r="N1057" s="687">
        <f t="shared" si="2027"/>
        <v>0</v>
      </c>
      <c r="O1057" s="687">
        <f t="shared" si="2028"/>
        <v>0</v>
      </c>
      <c r="P1057" s="687">
        <f t="shared" si="2029"/>
        <v>0</v>
      </c>
      <c r="Q1057" s="688" t="str">
        <f t="shared" si="2030"/>
        <v>-</v>
      </c>
      <c r="R1057" s="687">
        <f>'17. Нефтехим Салават'!W54</f>
        <v>0</v>
      </c>
      <c r="S1057" s="687">
        <f>'17. Нефтехим Салават'!Y54</f>
        <v>0</v>
      </c>
      <c r="T1057" s="687">
        <f t="shared" si="2031"/>
        <v>0</v>
      </c>
      <c r="U1057" s="688" t="str">
        <f t="shared" si="2032"/>
        <v>-</v>
      </c>
      <c r="V1057" s="687">
        <f>'17. Нефтехим Салават'!AC54</f>
        <v>0</v>
      </c>
      <c r="W1057" s="687">
        <f>'17. Нефтехим Салават'!AE54</f>
        <v>0</v>
      </c>
      <c r="X1057" s="687">
        <f t="shared" si="2033"/>
        <v>0</v>
      </c>
      <c r="Y1057" s="688" t="str">
        <f t="shared" si="2034"/>
        <v>-</v>
      </c>
      <c r="Z1057" s="687">
        <f>'17. Нефтехим Салават'!AI54</f>
        <v>0</v>
      </c>
      <c r="AA1057" s="687">
        <f>'17. Нефтехим Салават'!AK54</f>
        <v>0</v>
      </c>
      <c r="AB1057" s="687">
        <f t="shared" si="2035"/>
        <v>0</v>
      </c>
      <c r="AC1057" s="688" t="str">
        <f t="shared" si="2036"/>
        <v>-</v>
      </c>
      <c r="AD1057" s="687">
        <f t="shared" si="2037"/>
        <v>0</v>
      </c>
      <c r="AE1057" s="687">
        <f t="shared" si="2038"/>
        <v>0</v>
      </c>
      <c r="AF1057" s="687">
        <f t="shared" si="2039"/>
        <v>0</v>
      </c>
      <c r="AG1057" s="688" t="str">
        <f t="shared" si="2040"/>
        <v>-</v>
      </c>
      <c r="AH1057" s="687">
        <f>'17. Нефтехим Салават'!AU54</f>
        <v>0</v>
      </c>
      <c r="AI1057" s="687">
        <f>'17. Нефтехим Салават'!AW54</f>
        <v>0</v>
      </c>
      <c r="AJ1057" s="687">
        <f t="shared" si="2041"/>
        <v>0</v>
      </c>
      <c r="AK1057" s="688" t="str">
        <f t="shared" si="2042"/>
        <v>-</v>
      </c>
      <c r="AL1057" s="687">
        <f>'17. Нефтехим Салават'!BA54</f>
        <v>0</v>
      </c>
      <c r="AM1057" s="687">
        <f>'17. Нефтехим Салават'!BC54</f>
        <v>0</v>
      </c>
      <c r="AN1057" s="687">
        <f t="shared" si="2043"/>
        <v>0</v>
      </c>
      <c r="AO1057" s="688" t="str">
        <f t="shared" si="2044"/>
        <v>-</v>
      </c>
      <c r="AP1057" s="687">
        <f>'17. Нефтехим Салават'!BG54</f>
        <v>0</v>
      </c>
      <c r="AQ1057" s="687">
        <f>'17. Нефтехим Салават'!BI54</f>
        <v>0</v>
      </c>
      <c r="AR1057" s="687">
        <f t="shared" si="2045"/>
        <v>0</v>
      </c>
      <c r="AS1057" s="688" t="str">
        <f t="shared" si="2046"/>
        <v>-</v>
      </c>
      <c r="AT1057" s="687">
        <f t="shared" si="2047"/>
        <v>0</v>
      </c>
      <c r="AU1057" s="687">
        <f t="shared" si="2048"/>
        <v>0</v>
      </c>
      <c r="AV1057" s="687">
        <f t="shared" si="2049"/>
        <v>0</v>
      </c>
      <c r="AW1057" s="688" t="str">
        <f t="shared" si="2050"/>
        <v>-</v>
      </c>
      <c r="AX1057" s="687">
        <f>'17. Нефтехим Салават'!BS54</f>
        <v>0</v>
      </c>
      <c r="AY1057" s="687">
        <f>'17. Нефтехим Салават'!BU54</f>
        <v>0</v>
      </c>
      <c r="AZ1057" s="687">
        <f t="shared" si="2051"/>
        <v>0</v>
      </c>
      <c r="BA1057" s="688" t="str">
        <f t="shared" si="2052"/>
        <v>-</v>
      </c>
      <c r="BB1057" s="687">
        <f>'17. Нефтехим Салават'!BY54</f>
        <v>0</v>
      </c>
      <c r="BC1057" s="687">
        <f>'17. Нефтехим Салават'!CA54</f>
        <v>0</v>
      </c>
      <c r="BD1057" s="687">
        <f t="shared" si="2053"/>
        <v>0</v>
      </c>
      <c r="BE1057" s="688" t="str">
        <f t="shared" si="2054"/>
        <v>-</v>
      </c>
      <c r="BF1057" s="687">
        <f>'17. Нефтехим Салават'!CE54</f>
        <v>0</v>
      </c>
      <c r="BG1057" s="687">
        <f>'17. Нефтехим Салават'!CG54</f>
        <v>0</v>
      </c>
      <c r="BH1057" s="687">
        <f t="shared" si="2055"/>
        <v>0</v>
      </c>
      <c r="BI1057" s="688" t="str">
        <f t="shared" si="2056"/>
        <v>-</v>
      </c>
      <c r="BJ1057" s="687">
        <f t="shared" si="2057"/>
        <v>0</v>
      </c>
      <c r="BK1057" s="687">
        <f t="shared" si="2058"/>
        <v>0</v>
      </c>
      <c r="BL1057" s="687">
        <f t="shared" si="2059"/>
        <v>0</v>
      </c>
      <c r="BM1057" s="688" t="str">
        <f t="shared" si="2060"/>
        <v>-</v>
      </c>
      <c r="BN1057" s="687">
        <f>'17. Нефтехим Салават'!CQ54</f>
        <v>0</v>
      </c>
      <c r="BO1057" s="687">
        <f>'17. Нефтехим Салават'!CS54</f>
        <v>0</v>
      </c>
      <c r="BP1057" s="687">
        <f t="shared" si="2061"/>
        <v>0</v>
      </c>
      <c r="BQ1057" s="688" t="str">
        <f t="shared" si="2062"/>
        <v>-</v>
      </c>
      <c r="BR1057" s="687">
        <f>'17. Нефтехим Салават'!CW54</f>
        <v>0</v>
      </c>
      <c r="BS1057" s="687">
        <f>'17. Нефтехим Салават'!CY54</f>
        <v>0</v>
      </c>
      <c r="BT1057" s="687">
        <f t="shared" si="2063"/>
        <v>0</v>
      </c>
      <c r="BU1057" s="688" t="str">
        <f t="shared" si="2064"/>
        <v>-</v>
      </c>
      <c r="BV1057" s="687">
        <f>'17. Нефтехим Салават'!DC54</f>
        <v>0</v>
      </c>
      <c r="BW1057" s="687">
        <f>'17. Нефтехим Салават'!DE54</f>
        <v>0</v>
      </c>
      <c r="BX1057" s="687">
        <f t="shared" si="2065"/>
        <v>0</v>
      </c>
      <c r="BY1057" s="688" t="str">
        <f t="shared" si="2066"/>
        <v>-</v>
      </c>
    </row>
    <row r="1058" spans="2:77" ht="20.100000000000001" customHeight="1">
      <c r="B1058" s="591" t="s">
        <v>968</v>
      </c>
      <c r="C1058" s="594" t="s">
        <v>1143</v>
      </c>
      <c r="D1058" s="528"/>
      <c r="E1058" s="528"/>
      <c r="F1058" s="529"/>
      <c r="G1058" s="530" t="s">
        <v>1144</v>
      </c>
      <c r="H1058" s="530"/>
      <c r="I1058" s="626" t="s">
        <v>883</v>
      </c>
      <c r="J1058" s="687">
        <f t="shared" si="2023"/>
        <v>43.2</v>
      </c>
      <c r="K1058" s="687">
        <f t="shared" si="2024"/>
        <v>0</v>
      </c>
      <c r="L1058" s="687">
        <f t="shared" si="2025"/>
        <v>-43.2</v>
      </c>
      <c r="M1058" s="688">
        <f t="shared" si="2026"/>
        <v>0</v>
      </c>
      <c r="N1058" s="687">
        <f t="shared" si="2027"/>
        <v>10.5</v>
      </c>
      <c r="O1058" s="687">
        <f t="shared" si="2028"/>
        <v>0</v>
      </c>
      <c r="P1058" s="687">
        <f t="shared" si="2029"/>
        <v>-10.5</v>
      </c>
      <c r="Q1058" s="688">
        <f t="shared" si="2030"/>
        <v>0</v>
      </c>
      <c r="R1058" s="687">
        <f>'17. Нефтехим Салават'!W55</f>
        <v>4.0999999999999996</v>
      </c>
      <c r="S1058" s="687">
        <f>'17. Нефтехим Салават'!Y55</f>
        <v>0</v>
      </c>
      <c r="T1058" s="687">
        <f t="shared" si="2031"/>
        <v>-4.0999999999999996</v>
      </c>
      <c r="U1058" s="688">
        <f t="shared" si="2032"/>
        <v>0</v>
      </c>
      <c r="V1058" s="687">
        <f>'17. Нефтехим Салават'!AC55</f>
        <v>3</v>
      </c>
      <c r="W1058" s="687">
        <f>'17. Нефтехим Салават'!AE55</f>
        <v>0</v>
      </c>
      <c r="X1058" s="687">
        <f t="shared" si="2033"/>
        <v>-3</v>
      </c>
      <c r="Y1058" s="688">
        <f t="shared" si="2034"/>
        <v>0</v>
      </c>
      <c r="Z1058" s="687">
        <f>'17. Нефтехим Салават'!AI55</f>
        <v>3.4</v>
      </c>
      <c r="AA1058" s="687">
        <f>'17. Нефтехим Салават'!AK55</f>
        <v>0</v>
      </c>
      <c r="AB1058" s="687">
        <f t="shared" si="2035"/>
        <v>-3.4</v>
      </c>
      <c r="AC1058" s="688">
        <f t="shared" si="2036"/>
        <v>0</v>
      </c>
      <c r="AD1058" s="687">
        <f t="shared" si="2037"/>
        <v>8.6</v>
      </c>
      <c r="AE1058" s="687">
        <f t="shared" si="2038"/>
        <v>0</v>
      </c>
      <c r="AF1058" s="687">
        <f t="shared" si="2039"/>
        <v>-8.6</v>
      </c>
      <c r="AG1058" s="688">
        <f t="shared" si="2040"/>
        <v>0</v>
      </c>
      <c r="AH1058" s="687">
        <f>'17. Нефтехим Салават'!AU55</f>
        <v>3.4</v>
      </c>
      <c r="AI1058" s="687">
        <f>'17. Нефтехим Салават'!AW55</f>
        <v>0</v>
      </c>
      <c r="AJ1058" s="687">
        <f t="shared" si="2041"/>
        <v>-3.4</v>
      </c>
      <c r="AK1058" s="688">
        <f t="shared" si="2042"/>
        <v>0</v>
      </c>
      <c r="AL1058" s="687">
        <f>'17. Нефтехим Салават'!BA55</f>
        <v>1.3</v>
      </c>
      <c r="AM1058" s="687">
        <f>'17. Нефтехим Салават'!BC55</f>
        <v>0</v>
      </c>
      <c r="AN1058" s="687">
        <f t="shared" si="2043"/>
        <v>-1.3</v>
      </c>
      <c r="AO1058" s="688">
        <f t="shared" si="2044"/>
        <v>0</v>
      </c>
      <c r="AP1058" s="687">
        <f>'17. Нефтехим Салават'!BG55</f>
        <v>3.9</v>
      </c>
      <c r="AQ1058" s="687">
        <f>'17. Нефтехим Салават'!BI55</f>
        <v>0</v>
      </c>
      <c r="AR1058" s="687">
        <f t="shared" si="2045"/>
        <v>-3.9</v>
      </c>
      <c r="AS1058" s="688">
        <f t="shared" si="2046"/>
        <v>0</v>
      </c>
      <c r="AT1058" s="687">
        <f t="shared" si="2047"/>
        <v>9.6</v>
      </c>
      <c r="AU1058" s="687">
        <f t="shared" si="2048"/>
        <v>0</v>
      </c>
      <c r="AV1058" s="687">
        <f t="shared" si="2049"/>
        <v>-9.6</v>
      </c>
      <c r="AW1058" s="688">
        <f t="shared" si="2050"/>
        <v>0</v>
      </c>
      <c r="AX1058" s="687">
        <f>'17. Нефтехим Салават'!BS55</f>
        <v>4.3</v>
      </c>
      <c r="AY1058" s="687">
        <f>'17. Нефтехим Салават'!BU55</f>
        <v>0</v>
      </c>
      <c r="AZ1058" s="687">
        <f t="shared" si="2051"/>
        <v>-4.3</v>
      </c>
      <c r="BA1058" s="688">
        <f t="shared" si="2052"/>
        <v>0</v>
      </c>
      <c r="BB1058" s="687">
        <f>'17. Нефтехим Салават'!BY55</f>
        <v>3.4</v>
      </c>
      <c r="BC1058" s="687">
        <f>'17. Нефтехим Салават'!CA55</f>
        <v>0</v>
      </c>
      <c r="BD1058" s="687">
        <f t="shared" si="2053"/>
        <v>-3.4</v>
      </c>
      <c r="BE1058" s="688">
        <f t="shared" si="2054"/>
        <v>0</v>
      </c>
      <c r="BF1058" s="687">
        <f>'17. Нефтехим Салават'!CE55</f>
        <v>1.9</v>
      </c>
      <c r="BG1058" s="687">
        <f>'17. Нефтехим Салават'!CG55</f>
        <v>0</v>
      </c>
      <c r="BH1058" s="687">
        <f t="shared" si="2055"/>
        <v>-1.9</v>
      </c>
      <c r="BI1058" s="688">
        <f t="shared" si="2056"/>
        <v>0</v>
      </c>
      <c r="BJ1058" s="687">
        <f t="shared" si="2057"/>
        <v>14.5</v>
      </c>
      <c r="BK1058" s="687">
        <f t="shared" si="2058"/>
        <v>0</v>
      </c>
      <c r="BL1058" s="687">
        <f t="shared" si="2059"/>
        <v>-14.5</v>
      </c>
      <c r="BM1058" s="688">
        <f t="shared" si="2060"/>
        <v>0</v>
      </c>
      <c r="BN1058" s="687">
        <f>'17. Нефтехим Салават'!CQ55</f>
        <v>6.6</v>
      </c>
      <c r="BO1058" s="687">
        <f>'17. Нефтехим Салават'!CS55</f>
        <v>0</v>
      </c>
      <c r="BP1058" s="687">
        <f t="shared" si="2061"/>
        <v>-6.6</v>
      </c>
      <c r="BQ1058" s="688">
        <f t="shared" si="2062"/>
        <v>0</v>
      </c>
      <c r="BR1058" s="687">
        <f>'17. Нефтехим Салават'!CW55</f>
        <v>4.5999999999999996</v>
      </c>
      <c r="BS1058" s="687">
        <f>'17. Нефтехим Салават'!CY55</f>
        <v>0</v>
      </c>
      <c r="BT1058" s="687">
        <f t="shared" si="2063"/>
        <v>-4.5999999999999996</v>
      </c>
      <c r="BU1058" s="688">
        <f t="shared" si="2064"/>
        <v>0</v>
      </c>
      <c r="BV1058" s="687">
        <f>'17. Нефтехим Салават'!DC55</f>
        <v>3.3</v>
      </c>
      <c r="BW1058" s="687">
        <f>'17. Нефтехим Салават'!DE55</f>
        <v>0</v>
      </c>
      <c r="BX1058" s="687">
        <f t="shared" si="2065"/>
        <v>-3.3</v>
      </c>
      <c r="BY1058" s="688">
        <f t="shared" si="2066"/>
        <v>0</v>
      </c>
    </row>
    <row r="1059" spans="2:77" ht="20.100000000000001" customHeight="1">
      <c r="B1059" s="591" t="s">
        <v>975</v>
      </c>
      <c r="C1059" s="592" t="s">
        <v>1145</v>
      </c>
      <c r="D1059" s="528"/>
      <c r="E1059" s="528"/>
      <c r="F1059" s="529"/>
      <c r="G1059" s="530" t="s">
        <v>1146</v>
      </c>
      <c r="H1059" s="530"/>
      <c r="I1059" s="626" t="s">
        <v>883</v>
      </c>
      <c r="J1059" s="687">
        <f t="shared" si="2023"/>
        <v>37.700000000000003</v>
      </c>
      <c r="K1059" s="687">
        <f t="shared" si="2024"/>
        <v>0</v>
      </c>
      <c r="L1059" s="687">
        <f t="shared" si="2025"/>
        <v>-37.700000000000003</v>
      </c>
      <c r="M1059" s="688">
        <f t="shared" si="2026"/>
        <v>0</v>
      </c>
      <c r="N1059" s="687">
        <f t="shared" si="2027"/>
        <v>9.6</v>
      </c>
      <c r="O1059" s="687">
        <f t="shared" si="2028"/>
        <v>0</v>
      </c>
      <c r="P1059" s="687">
        <f t="shared" si="2029"/>
        <v>-9.6</v>
      </c>
      <c r="Q1059" s="688">
        <f t="shared" si="2030"/>
        <v>0</v>
      </c>
      <c r="R1059" s="687">
        <f>'17. Нефтехим Салават'!W56</f>
        <v>3.1</v>
      </c>
      <c r="S1059" s="687">
        <f>'17. Нефтехим Салават'!Y56</f>
        <v>0</v>
      </c>
      <c r="T1059" s="687">
        <f t="shared" si="2031"/>
        <v>-3.1</v>
      </c>
      <c r="U1059" s="688">
        <f t="shared" si="2032"/>
        <v>0</v>
      </c>
      <c r="V1059" s="687">
        <f>'17. Нефтехим Салават'!AC56</f>
        <v>3.4</v>
      </c>
      <c r="W1059" s="687">
        <f>'17. Нефтехим Салават'!AE56</f>
        <v>0</v>
      </c>
      <c r="X1059" s="687">
        <f t="shared" si="2033"/>
        <v>-3.4</v>
      </c>
      <c r="Y1059" s="688">
        <f t="shared" si="2034"/>
        <v>0</v>
      </c>
      <c r="Z1059" s="687">
        <f>'17. Нефтехим Салават'!AI56</f>
        <v>3.1</v>
      </c>
      <c r="AA1059" s="687">
        <f>'17. Нефтехим Салават'!AK56</f>
        <v>0</v>
      </c>
      <c r="AB1059" s="687">
        <f t="shared" si="2035"/>
        <v>-3.1</v>
      </c>
      <c r="AC1059" s="688">
        <f t="shared" si="2036"/>
        <v>0</v>
      </c>
      <c r="AD1059" s="687">
        <f t="shared" si="2037"/>
        <v>10</v>
      </c>
      <c r="AE1059" s="687">
        <f t="shared" si="2038"/>
        <v>0</v>
      </c>
      <c r="AF1059" s="687">
        <f t="shared" si="2039"/>
        <v>-10</v>
      </c>
      <c r="AG1059" s="688">
        <f t="shared" si="2040"/>
        <v>0</v>
      </c>
      <c r="AH1059" s="687">
        <f>'17. Нефтехим Салават'!AU56</f>
        <v>2.6</v>
      </c>
      <c r="AI1059" s="687">
        <f>'17. Нефтехим Салават'!AW56</f>
        <v>0</v>
      </c>
      <c r="AJ1059" s="687">
        <f t="shared" si="2041"/>
        <v>-2.6</v>
      </c>
      <c r="AK1059" s="688">
        <f t="shared" si="2042"/>
        <v>0</v>
      </c>
      <c r="AL1059" s="687">
        <f>'17. Нефтехим Салават'!BA56</f>
        <v>4</v>
      </c>
      <c r="AM1059" s="687">
        <f>'17. Нефтехим Салават'!BC56</f>
        <v>0</v>
      </c>
      <c r="AN1059" s="687">
        <f t="shared" si="2043"/>
        <v>-4</v>
      </c>
      <c r="AO1059" s="688">
        <f t="shared" si="2044"/>
        <v>0</v>
      </c>
      <c r="AP1059" s="687">
        <f>'17. Нефтехим Салават'!BG56</f>
        <v>3.4</v>
      </c>
      <c r="AQ1059" s="687">
        <f>'17. Нефтехим Салават'!BI56</f>
        <v>0</v>
      </c>
      <c r="AR1059" s="687">
        <f t="shared" si="2045"/>
        <v>-3.4</v>
      </c>
      <c r="AS1059" s="688">
        <f t="shared" si="2046"/>
        <v>0</v>
      </c>
      <c r="AT1059" s="687">
        <f t="shared" si="2047"/>
        <v>7.7</v>
      </c>
      <c r="AU1059" s="687">
        <f t="shared" si="2048"/>
        <v>0</v>
      </c>
      <c r="AV1059" s="687">
        <f t="shared" si="2049"/>
        <v>-7.7</v>
      </c>
      <c r="AW1059" s="688">
        <f t="shared" si="2050"/>
        <v>0</v>
      </c>
      <c r="AX1059" s="687">
        <f>'17. Нефтехим Салават'!BS56</f>
        <v>3.5</v>
      </c>
      <c r="AY1059" s="687">
        <f>'17. Нефтехим Салават'!BU56</f>
        <v>0</v>
      </c>
      <c r="AZ1059" s="687">
        <f t="shared" si="2051"/>
        <v>-3.5</v>
      </c>
      <c r="BA1059" s="688">
        <f t="shared" si="2052"/>
        <v>0</v>
      </c>
      <c r="BB1059" s="687">
        <f>'17. Нефтехим Салават'!BY56</f>
        <v>3.8</v>
      </c>
      <c r="BC1059" s="687">
        <f>'17. Нефтехим Салават'!CA56</f>
        <v>0</v>
      </c>
      <c r="BD1059" s="687">
        <f t="shared" si="2053"/>
        <v>-3.8</v>
      </c>
      <c r="BE1059" s="688">
        <f t="shared" si="2054"/>
        <v>0</v>
      </c>
      <c r="BF1059" s="687">
        <f>'17. Нефтехим Салават'!CE56</f>
        <v>0.4</v>
      </c>
      <c r="BG1059" s="687">
        <f>'17. Нефтехим Салават'!CG56</f>
        <v>0</v>
      </c>
      <c r="BH1059" s="687">
        <f t="shared" si="2055"/>
        <v>-0.4</v>
      </c>
      <c r="BI1059" s="688">
        <f t="shared" si="2056"/>
        <v>0</v>
      </c>
      <c r="BJ1059" s="687">
        <f t="shared" si="2057"/>
        <v>10.4</v>
      </c>
      <c r="BK1059" s="687">
        <f t="shared" si="2058"/>
        <v>0</v>
      </c>
      <c r="BL1059" s="687">
        <f t="shared" si="2059"/>
        <v>-10.4</v>
      </c>
      <c r="BM1059" s="688">
        <f t="shared" si="2060"/>
        <v>0</v>
      </c>
      <c r="BN1059" s="687">
        <f>'17. Нефтехим Салават'!CQ56</f>
        <v>3.7</v>
      </c>
      <c r="BO1059" s="687">
        <f>'17. Нефтехим Салават'!CS56</f>
        <v>0</v>
      </c>
      <c r="BP1059" s="687">
        <f t="shared" si="2061"/>
        <v>-3.7</v>
      </c>
      <c r="BQ1059" s="688">
        <f t="shared" si="2062"/>
        <v>0</v>
      </c>
      <c r="BR1059" s="687">
        <f>'17. Нефтехим Салават'!CW56</f>
        <v>3.1</v>
      </c>
      <c r="BS1059" s="687">
        <f>'17. Нефтехим Салават'!CY56</f>
        <v>0</v>
      </c>
      <c r="BT1059" s="687">
        <f t="shared" si="2063"/>
        <v>-3.1</v>
      </c>
      <c r="BU1059" s="688">
        <f t="shared" si="2064"/>
        <v>0</v>
      </c>
      <c r="BV1059" s="687">
        <f>'17. Нефтехим Салават'!DC56</f>
        <v>3.6</v>
      </c>
      <c r="BW1059" s="687">
        <f>'17. Нефтехим Салават'!DE56</f>
        <v>0</v>
      </c>
      <c r="BX1059" s="687">
        <f t="shared" si="2065"/>
        <v>-3.6</v>
      </c>
      <c r="BY1059" s="688">
        <f t="shared" si="2066"/>
        <v>0</v>
      </c>
    </row>
    <row r="1060" spans="2:77" ht="20.100000000000001" customHeight="1">
      <c r="C1060" s="451" t="s">
        <v>1147</v>
      </c>
      <c r="D1060" s="528"/>
      <c r="E1060" s="528"/>
      <c r="F1060" s="529"/>
      <c r="G1060" s="530" t="s">
        <v>1148</v>
      </c>
      <c r="H1060" s="530"/>
      <c r="I1060" s="691" t="s">
        <v>883</v>
      </c>
      <c r="J1060" s="687">
        <f t="shared" si="2023"/>
        <v>36.199999999999996</v>
      </c>
      <c r="K1060" s="687">
        <f t="shared" si="2024"/>
        <v>0</v>
      </c>
      <c r="L1060" s="687">
        <f t="shared" si="2025"/>
        <v>-36.199999999999996</v>
      </c>
      <c r="M1060" s="688">
        <f t="shared" si="2026"/>
        <v>0</v>
      </c>
      <c r="N1060" s="687">
        <f t="shared" si="2027"/>
        <v>9.1</v>
      </c>
      <c r="O1060" s="687">
        <f t="shared" si="2028"/>
        <v>0</v>
      </c>
      <c r="P1060" s="687">
        <f t="shared" si="2029"/>
        <v>-9.1</v>
      </c>
      <c r="Q1060" s="688">
        <f t="shared" si="2030"/>
        <v>0</v>
      </c>
      <c r="R1060" s="687">
        <f>'17. Нефтехим Салават'!W57</f>
        <v>3</v>
      </c>
      <c r="S1060" s="687">
        <f>'17. Нефтехим Салават'!Y57</f>
        <v>0</v>
      </c>
      <c r="T1060" s="687">
        <f t="shared" si="2031"/>
        <v>-3</v>
      </c>
      <c r="U1060" s="688">
        <f t="shared" si="2032"/>
        <v>0</v>
      </c>
      <c r="V1060" s="687">
        <f>'17. Нефтехим Салават'!AC57</f>
        <v>3.2</v>
      </c>
      <c r="W1060" s="687">
        <f>'17. Нефтехим Салават'!AE57</f>
        <v>0</v>
      </c>
      <c r="X1060" s="687">
        <f t="shared" si="2033"/>
        <v>-3.2</v>
      </c>
      <c r="Y1060" s="688">
        <f t="shared" si="2034"/>
        <v>0</v>
      </c>
      <c r="Z1060" s="687">
        <f>'17. Нефтехим Салават'!AI57</f>
        <v>2.9</v>
      </c>
      <c r="AA1060" s="687">
        <f>'17. Нефтехим Салават'!AK57</f>
        <v>0</v>
      </c>
      <c r="AB1060" s="687">
        <f t="shared" si="2035"/>
        <v>-2.9</v>
      </c>
      <c r="AC1060" s="688">
        <f t="shared" si="2036"/>
        <v>0</v>
      </c>
      <c r="AD1060" s="687">
        <f t="shared" si="2037"/>
        <v>9.8000000000000007</v>
      </c>
      <c r="AE1060" s="687">
        <f t="shared" si="2038"/>
        <v>0</v>
      </c>
      <c r="AF1060" s="687">
        <f t="shared" si="2039"/>
        <v>-9.8000000000000007</v>
      </c>
      <c r="AG1060" s="688">
        <f t="shared" si="2040"/>
        <v>0</v>
      </c>
      <c r="AH1060" s="687">
        <f>'17. Нефтехим Салават'!AU57</f>
        <v>2.6</v>
      </c>
      <c r="AI1060" s="687">
        <f>'17. Нефтехим Салават'!AW57</f>
        <v>0</v>
      </c>
      <c r="AJ1060" s="687">
        <f t="shared" si="2041"/>
        <v>-2.6</v>
      </c>
      <c r="AK1060" s="688">
        <f t="shared" si="2042"/>
        <v>0</v>
      </c>
      <c r="AL1060" s="687">
        <f>'17. Нефтехим Салават'!BA57</f>
        <v>3.9</v>
      </c>
      <c r="AM1060" s="687">
        <f>'17. Нефтехим Салават'!BC57</f>
        <v>0</v>
      </c>
      <c r="AN1060" s="687">
        <f t="shared" si="2043"/>
        <v>-3.9</v>
      </c>
      <c r="AO1060" s="688">
        <f t="shared" si="2044"/>
        <v>0</v>
      </c>
      <c r="AP1060" s="687">
        <f>'17. Нефтехим Салават'!BG57</f>
        <v>3.3</v>
      </c>
      <c r="AQ1060" s="687">
        <f>'17. Нефтехим Салават'!BI57</f>
        <v>0</v>
      </c>
      <c r="AR1060" s="687">
        <f t="shared" si="2045"/>
        <v>-3.3</v>
      </c>
      <c r="AS1060" s="688">
        <f t="shared" si="2046"/>
        <v>0</v>
      </c>
      <c r="AT1060" s="687">
        <f t="shared" si="2047"/>
        <v>7.3999999999999995</v>
      </c>
      <c r="AU1060" s="687">
        <f t="shared" si="2048"/>
        <v>0</v>
      </c>
      <c r="AV1060" s="687">
        <f t="shared" si="2049"/>
        <v>-7.3999999999999995</v>
      </c>
      <c r="AW1060" s="688">
        <f t="shared" si="2050"/>
        <v>0</v>
      </c>
      <c r="AX1060" s="687">
        <f>'17. Нефтехим Салават'!BS57</f>
        <v>3.4</v>
      </c>
      <c r="AY1060" s="687">
        <f>'17. Нефтехим Салават'!BU57</f>
        <v>0</v>
      </c>
      <c r="AZ1060" s="687">
        <f t="shared" si="2051"/>
        <v>-3.4</v>
      </c>
      <c r="BA1060" s="688">
        <f t="shared" si="2052"/>
        <v>0</v>
      </c>
      <c r="BB1060" s="687">
        <f>'17. Нефтехим Салават'!BY57</f>
        <v>3.7</v>
      </c>
      <c r="BC1060" s="687">
        <f>'17. Нефтехим Салават'!CA57</f>
        <v>0</v>
      </c>
      <c r="BD1060" s="687">
        <f t="shared" si="2053"/>
        <v>-3.7</v>
      </c>
      <c r="BE1060" s="688">
        <f t="shared" si="2054"/>
        <v>0</v>
      </c>
      <c r="BF1060" s="687">
        <f>'17. Нефтехим Салават'!CE57</f>
        <v>0.3</v>
      </c>
      <c r="BG1060" s="687">
        <f>'17. Нефтехим Салават'!CG57</f>
        <v>0</v>
      </c>
      <c r="BH1060" s="687">
        <f t="shared" si="2055"/>
        <v>-0.3</v>
      </c>
      <c r="BI1060" s="688">
        <f t="shared" si="2056"/>
        <v>0</v>
      </c>
      <c r="BJ1060" s="687">
        <f t="shared" si="2057"/>
        <v>9.9</v>
      </c>
      <c r="BK1060" s="687">
        <f t="shared" si="2058"/>
        <v>0</v>
      </c>
      <c r="BL1060" s="687">
        <f t="shared" si="2059"/>
        <v>-9.9</v>
      </c>
      <c r="BM1060" s="688">
        <f t="shared" si="2060"/>
        <v>0</v>
      </c>
      <c r="BN1060" s="687">
        <f>'17. Нефтехим Салават'!CQ57</f>
        <v>3.5</v>
      </c>
      <c r="BO1060" s="687">
        <f>'17. Нефтехим Салават'!CS57</f>
        <v>0</v>
      </c>
      <c r="BP1060" s="687">
        <f t="shared" si="2061"/>
        <v>-3.5</v>
      </c>
      <c r="BQ1060" s="688">
        <f t="shared" si="2062"/>
        <v>0</v>
      </c>
      <c r="BR1060" s="687">
        <f>'17. Нефтехим Салават'!CW57</f>
        <v>3</v>
      </c>
      <c r="BS1060" s="687">
        <f>'17. Нефтехим Салават'!CY57</f>
        <v>0</v>
      </c>
      <c r="BT1060" s="687">
        <f t="shared" si="2063"/>
        <v>-3</v>
      </c>
      <c r="BU1060" s="688">
        <f t="shared" si="2064"/>
        <v>0</v>
      </c>
      <c r="BV1060" s="687">
        <f>'17. Нефтехим Салават'!DC57</f>
        <v>3.4</v>
      </c>
      <c r="BW1060" s="687">
        <f>'17. Нефтехим Салават'!DE57</f>
        <v>0</v>
      </c>
      <c r="BX1060" s="687">
        <f t="shared" si="2065"/>
        <v>-3.4</v>
      </c>
      <c r="BY1060" s="688">
        <f t="shared" si="2066"/>
        <v>0</v>
      </c>
    </row>
    <row r="1061" spans="2:77" ht="20.100000000000001" customHeight="1">
      <c r="B1061" s="591" t="s">
        <v>995</v>
      </c>
      <c r="C1061" s="592" t="s">
        <v>1149</v>
      </c>
      <c r="D1061" s="528"/>
      <c r="E1061" s="528"/>
      <c r="F1061" s="529"/>
      <c r="G1061" s="530" t="s">
        <v>1150</v>
      </c>
      <c r="H1061" s="530"/>
      <c r="I1061" s="626" t="s">
        <v>883</v>
      </c>
      <c r="J1061" s="687">
        <f t="shared" si="2023"/>
        <v>74.2</v>
      </c>
      <c r="K1061" s="687">
        <f t="shared" si="2024"/>
        <v>0</v>
      </c>
      <c r="L1061" s="687">
        <f t="shared" si="2025"/>
        <v>-74.2</v>
      </c>
      <c r="M1061" s="688">
        <f t="shared" si="2026"/>
        <v>0</v>
      </c>
      <c r="N1061" s="687">
        <f t="shared" si="2027"/>
        <v>18.3</v>
      </c>
      <c r="O1061" s="687">
        <f t="shared" si="2028"/>
        <v>0</v>
      </c>
      <c r="P1061" s="687">
        <f t="shared" si="2029"/>
        <v>-18.3</v>
      </c>
      <c r="Q1061" s="688">
        <f t="shared" si="2030"/>
        <v>0</v>
      </c>
      <c r="R1061" s="687">
        <f>'17. Нефтехим Салават'!W58</f>
        <v>6.3</v>
      </c>
      <c r="S1061" s="687">
        <f>'17. Нефтехим Салават'!Y58</f>
        <v>0</v>
      </c>
      <c r="T1061" s="687">
        <f t="shared" si="2031"/>
        <v>-6.3</v>
      </c>
      <c r="U1061" s="688">
        <f t="shared" si="2032"/>
        <v>0</v>
      </c>
      <c r="V1061" s="687">
        <f>'17. Нефтехим Салават'!AC58</f>
        <v>5.7</v>
      </c>
      <c r="W1061" s="687">
        <f>'17. Нефтехим Салават'!AE58</f>
        <v>0</v>
      </c>
      <c r="X1061" s="687">
        <f t="shared" si="2033"/>
        <v>-5.7</v>
      </c>
      <c r="Y1061" s="688">
        <f t="shared" si="2034"/>
        <v>0</v>
      </c>
      <c r="Z1061" s="687">
        <f>'17. Нефтехим Салават'!AI58</f>
        <v>6.3</v>
      </c>
      <c r="AA1061" s="687">
        <f>'17. Нефтехим Салават'!AK58</f>
        <v>0</v>
      </c>
      <c r="AB1061" s="687">
        <f t="shared" si="2035"/>
        <v>-6.3</v>
      </c>
      <c r="AC1061" s="688">
        <f t="shared" si="2036"/>
        <v>0</v>
      </c>
      <c r="AD1061" s="687">
        <f t="shared" si="2037"/>
        <v>18.5</v>
      </c>
      <c r="AE1061" s="687">
        <f t="shared" si="2038"/>
        <v>0</v>
      </c>
      <c r="AF1061" s="687">
        <f t="shared" si="2039"/>
        <v>-18.5</v>
      </c>
      <c r="AG1061" s="688">
        <f t="shared" si="2040"/>
        <v>0</v>
      </c>
      <c r="AH1061" s="687">
        <f>'17. Нефтехим Салават'!AU58</f>
        <v>6.1</v>
      </c>
      <c r="AI1061" s="687">
        <f>'17. Нефтехим Салават'!AW58</f>
        <v>0</v>
      </c>
      <c r="AJ1061" s="687">
        <f t="shared" si="2041"/>
        <v>-6.1</v>
      </c>
      <c r="AK1061" s="688">
        <f t="shared" si="2042"/>
        <v>0</v>
      </c>
      <c r="AL1061" s="687">
        <f>'17. Нефтехим Салават'!BA58</f>
        <v>6.3</v>
      </c>
      <c r="AM1061" s="687">
        <f>'17. Нефтехим Салават'!BC58</f>
        <v>0</v>
      </c>
      <c r="AN1061" s="687">
        <f t="shared" si="2043"/>
        <v>-6.3</v>
      </c>
      <c r="AO1061" s="688">
        <f t="shared" si="2044"/>
        <v>0</v>
      </c>
      <c r="AP1061" s="687">
        <f>'17. Нефтехим Салават'!BG58</f>
        <v>6.1</v>
      </c>
      <c r="AQ1061" s="687">
        <f>'17. Нефтехим Салават'!BI58</f>
        <v>0</v>
      </c>
      <c r="AR1061" s="687">
        <f t="shared" si="2045"/>
        <v>-6.1</v>
      </c>
      <c r="AS1061" s="688">
        <f t="shared" si="2046"/>
        <v>0</v>
      </c>
      <c r="AT1061" s="687">
        <f t="shared" si="2047"/>
        <v>18.7</v>
      </c>
      <c r="AU1061" s="687">
        <f t="shared" si="2048"/>
        <v>0</v>
      </c>
      <c r="AV1061" s="687">
        <f t="shared" si="2049"/>
        <v>-18.7</v>
      </c>
      <c r="AW1061" s="688">
        <f t="shared" si="2050"/>
        <v>0</v>
      </c>
      <c r="AX1061" s="687">
        <f>'17. Нефтехим Салават'!BS58</f>
        <v>6.3</v>
      </c>
      <c r="AY1061" s="687">
        <f>'17. Нефтехим Салават'!BU58</f>
        <v>0</v>
      </c>
      <c r="AZ1061" s="687">
        <f t="shared" si="2051"/>
        <v>-6.3</v>
      </c>
      <c r="BA1061" s="688">
        <f t="shared" si="2052"/>
        <v>0</v>
      </c>
      <c r="BB1061" s="687">
        <f>'17. Нефтехим Салават'!BY58</f>
        <v>6.3</v>
      </c>
      <c r="BC1061" s="687">
        <f>'17. Нефтехим Салават'!CA58</f>
        <v>0</v>
      </c>
      <c r="BD1061" s="687">
        <f t="shared" si="2053"/>
        <v>-6.3</v>
      </c>
      <c r="BE1061" s="688">
        <f t="shared" si="2054"/>
        <v>0</v>
      </c>
      <c r="BF1061" s="687">
        <f>'17. Нефтехим Салават'!CE58</f>
        <v>6.1</v>
      </c>
      <c r="BG1061" s="687">
        <f>'17. Нефтехим Салават'!CG58</f>
        <v>0</v>
      </c>
      <c r="BH1061" s="687">
        <f t="shared" si="2055"/>
        <v>-6.1</v>
      </c>
      <c r="BI1061" s="688">
        <f t="shared" si="2056"/>
        <v>0</v>
      </c>
      <c r="BJ1061" s="687">
        <f t="shared" si="2057"/>
        <v>18.7</v>
      </c>
      <c r="BK1061" s="687">
        <f t="shared" si="2058"/>
        <v>0</v>
      </c>
      <c r="BL1061" s="687">
        <f t="shared" si="2059"/>
        <v>-18.7</v>
      </c>
      <c r="BM1061" s="688">
        <f t="shared" si="2060"/>
        <v>0</v>
      </c>
      <c r="BN1061" s="687">
        <f>'17. Нефтехим Салават'!CQ58</f>
        <v>6.3</v>
      </c>
      <c r="BO1061" s="687">
        <f>'17. Нефтехим Салават'!CS58</f>
        <v>0</v>
      </c>
      <c r="BP1061" s="687">
        <f t="shared" si="2061"/>
        <v>-6.3</v>
      </c>
      <c r="BQ1061" s="688">
        <f t="shared" si="2062"/>
        <v>0</v>
      </c>
      <c r="BR1061" s="687">
        <f>'17. Нефтехим Салават'!CW58</f>
        <v>6.1</v>
      </c>
      <c r="BS1061" s="687">
        <f>'17. Нефтехим Салават'!CY58</f>
        <v>0</v>
      </c>
      <c r="BT1061" s="687">
        <f t="shared" si="2063"/>
        <v>-6.1</v>
      </c>
      <c r="BU1061" s="688">
        <f t="shared" si="2064"/>
        <v>0</v>
      </c>
      <c r="BV1061" s="687">
        <f>'17. Нефтехим Салават'!DC58</f>
        <v>6.3</v>
      </c>
      <c r="BW1061" s="687">
        <f>'17. Нефтехим Салават'!DE58</f>
        <v>0</v>
      </c>
      <c r="BX1061" s="687">
        <f t="shared" si="2065"/>
        <v>-6.3</v>
      </c>
      <c r="BY1061" s="688">
        <f t="shared" si="2066"/>
        <v>0</v>
      </c>
    </row>
    <row r="1062" spans="2:77" ht="20.100000000000001" customHeight="1">
      <c r="B1062" s="591" t="s">
        <v>1058</v>
      </c>
      <c r="C1062" s="448" t="s">
        <v>1151</v>
      </c>
      <c r="D1062" s="528"/>
      <c r="E1062" s="528"/>
      <c r="F1062" s="529"/>
      <c r="G1062" s="530" t="s">
        <v>1152</v>
      </c>
      <c r="H1062" s="530"/>
      <c r="I1062" s="626" t="s">
        <v>883</v>
      </c>
      <c r="J1062" s="687">
        <f t="shared" si="2023"/>
        <v>101.69999999999999</v>
      </c>
      <c r="K1062" s="687">
        <f t="shared" si="2024"/>
        <v>0</v>
      </c>
      <c r="L1062" s="687">
        <f t="shared" si="2025"/>
        <v>-101.69999999999999</v>
      </c>
      <c r="M1062" s="688">
        <f t="shared" si="2026"/>
        <v>0</v>
      </c>
      <c r="N1062" s="687">
        <f t="shared" si="2027"/>
        <v>0.4</v>
      </c>
      <c r="O1062" s="687">
        <f t="shared" si="2028"/>
        <v>0</v>
      </c>
      <c r="P1062" s="687">
        <f t="shared" si="2029"/>
        <v>-0.4</v>
      </c>
      <c r="Q1062" s="688">
        <f t="shared" si="2030"/>
        <v>0</v>
      </c>
      <c r="R1062" s="687">
        <f>'17. Нефтехим Салават'!W59</f>
        <v>0</v>
      </c>
      <c r="S1062" s="687">
        <f>'17. Нефтехим Салават'!Y59</f>
        <v>0</v>
      </c>
      <c r="T1062" s="687">
        <f t="shared" si="2031"/>
        <v>0</v>
      </c>
      <c r="U1062" s="688" t="str">
        <f t="shared" si="2032"/>
        <v>-</v>
      </c>
      <c r="V1062" s="687">
        <f>'17. Нефтехим Салават'!AC59</f>
        <v>0</v>
      </c>
      <c r="W1062" s="687">
        <f>'17. Нефтехим Салават'!AE59</f>
        <v>0</v>
      </c>
      <c r="X1062" s="687">
        <f t="shared" si="2033"/>
        <v>0</v>
      </c>
      <c r="Y1062" s="688" t="str">
        <f t="shared" si="2034"/>
        <v>-</v>
      </c>
      <c r="Z1062" s="687">
        <f>'17. Нефтехим Салават'!AI59</f>
        <v>0.4</v>
      </c>
      <c r="AA1062" s="687">
        <f>'17. Нефтехим Салават'!AK59</f>
        <v>0</v>
      </c>
      <c r="AB1062" s="687">
        <f t="shared" si="2035"/>
        <v>-0.4</v>
      </c>
      <c r="AC1062" s="688">
        <f t="shared" si="2036"/>
        <v>0</v>
      </c>
      <c r="AD1062" s="687">
        <f t="shared" si="2037"/>
        <v>21.2</v>
      </c>
      <c r="AE1062" s="687">
        <f t="shared" si="2038"/>
        <v>0</v>
      </c>
      <c r="AF1062" s="687">
        <f t="shared" si="2039"/>
        <v>-21.2</v>
      </c>
      <c r="AG1062" s="688">
        <f t="shared" si="2040"/>
        <v>0</v>
      </c>
      <c r="AH1062" s="687">
        <f>'17. Нефтехим Салават'!AU59</f>
        <v>20.8</v>
      </c>
      <c r="AI1062" s="687">
        <f>'17. Нефтехим Салават'!AW59</f>
        <v>0</v>
      </c>
      <c r="AJ1062" s="687">
        <f t="shared" si="2041"/>
        <v>-20.8</v>
      </c>
      <c r="AK1062" s="688">
        <f t="shared" si="2042"/>
        <v>0</v>
      </c>
      <c r="AL1062" s="687">
        <f>'17. Нефтехим Салават'!BA59</f>
        <v>0</v>
      </c>
      <c r="AM1062" s="687">
        <f>'17. Нефтехим Салават'!BC59</f>
        <v>0</v>
      </c>
      <c r="AN1062" s="687">
        <f t="shared" si="2043"/>
        <v>0</v>
      </c>
      <c r="AO1062" s="688" t="str">
        <f t="shared" si="2044"/>
        <v>-</v>
      </c>
      <c r="AP1062" s="687">
        <f>'17. Нефтехим Салават'!BG59</f>
        <v>0.4</v>
      </c>
      <c r="AQ1062" s="687">
        <f>'17. Нефтехим Салават'!BI59</f>
        <v>0</v>
      </c>
      <c r="AR1062" s="687">
        <f t="shared" si="2045"/>
        <v>-0.4</v>
      </c>
      <c r="AS1062" s="688">
        <f t="shared" si="2046"/>
        <v>0</v>
      </c>
      <c r="AT1062" s="687">
        <f t="shared" si="2047"/>
        <v>19</v>
      </c>
      <c r="AU1062" s="687">
        <f t="shared" si="2048"/>
        <v>0</v>
      </c>
      <c r="AV1062" s="687">
        <f t="shared" si="2049"/>
        <v>-19</v>
      </c>
      <c r="AW1062" s="688">
        <f t="shared" si="2050"/>
        <v>0</v>
      </c>
      <c r="AX1062" s="687">
        <f>'17. Нефтехим Салават'!BS59</f>
        <v>0</v>
      </c>
      <c r="AY1062" s="687">
        <f>'17. Нефтехим Салават'!BU59</f>
        <v>0</v>
      </c>
      <c r="AZ1062" s="687">
        <f t="shared" si="2051"/>
        <v>0</v>
      </c>
      <c r="BA1062" s="688" t="str">
        <f t="shared" si="2052"/>
        <v>-</v>
      </c>
      <c r="BB1062" s="687">
        <f>'17. Нефтехим Салават'!BY59</f>
        <v>0</v>
      </c>
      <c r="BC1062" s="687">
        <f>'17. Нефтехим Салават'!CA59</f>
        <v>0</v>
      </c>
      <c r="BD1062" s="687">
        <f t="shared" si="2053"/>
        <v>0</v>
      </c>
      <c r="BE1062" s="688" t="str">
        <f t="shared" si="2054"/>
        <v>-</v>
      </c>
      <c r="BF1062" s="687">
        <f>'17. Нефтехим Салават'!CE59</f>
        <v>19</v>
      </c>
      <c r="BG1062" s="687">
        <f>'17. Нефтехим Салават'!CG59</f>
        <v>0</v>
      </c>
      <c r="BH1062" s="687">
        <f t="shared" si="2055"/>
        <v>-19</v>
      </c>
      <c r="BI1062" s="688">
        <f t="shared" si="2056"/>
        <v>0</v>
      </c>
      <c r="BJ1062" s="687">
        <f t="shared" si="2057"/>
        <v>61.1</v>
      </c>
      <c r="BK1062" s="687">
        <f t="shared" si="2058"/>
        <v>0</v>
      </c>
      <c r="BL1062" s="687">
        <f t="shared" si="2059"/>
        <v>-61.1</v>
      </c>
      <c r="BM1062" s="688">
        <f t="shared" si="2060"/>
        <v>0</v>
      </c>
      <c r="BN1062" s="687">
        <f>'17. Нефтехим Салават'!CQ59</f>
        <v>0.1</v>
      </c>
      <c r="BO1062" s="687">
        <f>'17. Нефтехим Салават'!CS59</f>
        <v>0</v>
      </c>
      <c r="BP1062" s="687">
        <f t="shared" si="2061"/>
        <v>-0.1</v>
      </c>
      <c r="BQ1062" s="688">
        <f t="shared" si="2062"/>
        <v>0</v>
      </c>
      <c r="BR1062" s="687">
        <f>'17. Нефтехим Салават'!CW59</f>
        <v>30.2</v>
      </c>
      <c r="BS1062" s="687">
        <f>'17. Нефтехим Салават'!CY59</f>
        <v>0</v>
      </c>
      <c r="BT1062" s="687">
        <f t="shared" si="2063"/>
        <v>-30.2</v>
      </c>
      <c r="BU1062" s="688">
        <f t="shared" si="2064"/>
        <v>0</v>
      </c>
      <c r="BV1062" s="687">
        <f>'17. Нефтехим Салават'!DC59</f>
        <v>30.8</v>
      </c>
      <c r="BW1062" s="687">
        <f>'17. Нефтехим Салават'!DE59</f>
        <v>0</v>
      </c>
      <c r="BX1062" s="687">
        <f t="shared" si="2065"/>
        <v>-30.8</v>
      </c>
      <c r="BY1062" s="688">
        <f t="shared" si="2066"/>
        <v>0</v>
      </c>
    </row>
    <row r="1063" spans="2:77" ht="20.100000000000001" customHeight="1">
      <c r="B1063" s="591" t="s">
        <v>155</v>
      </c>
      <c r="C1063" s="595" t="s">
        <v>920</v>
      </c>
      <c r="D1063" s="528"/>
      <c r="E1063" s="528"/>
      <c r="F1063" s="529"/>
      <c r="G1063" s="530"/>
      <c r="H1063" s="530"/>
      <c r="I1063" s="626"/>
      <c r="J1063" s="681"/>
      <c r="K1063" s="681"/>
      <c r="L1063" s="681"/>
      <c r="M1063" s="681"/>
      <c r="N1063" s="681"/>
      <c r="O1063" s="681"/>
      <c r="P1063" s="681"/>
      <c r="Q1063" s="681"/>
      <c r="R1063" s="681"/>
      <c r="S1063" s="681"/>
      <c r="T1063" s="681"/>
      <c r="U1063" s="681"/>
      <c r="V1063" s="681"/>
      <c r="W1063" s="681"/>
      <c r="X1063" s="681"/>
      <c r="Y1063" s="681"/>
      <c r="Z1063" s="681"/>
      <c r="AA1063" s="681"/>
      <c r="AB1063" s="681"/>
      <c r="AC1063" s="681"/>
      <c r="AD1063" s="681"/>
      <c r="AE1063" s="681"/>
      <c r="AF1063" s="681"/>
      <c r="AG1063" s="681"/>
      <c r="AH1063" s="681"/>
      <c r="AI1063" s="681"/>
      <c r="AJ1063" s="681"/>
      <c r="AK1063" s="681"/>
      <c r="AL1063" s="681"/>
      <c r="AM1063" s="681"/>
      <c r="AN1063" s="681"/>
      <c r="AO1063" s="681"/>
      <c r="AP1063" s="681"/>
      <c r="AQ1063" s="681"/>
      <c r="AR1063" s="681"/>
      <c r="AS1063" s="681"/>
      <c r="AT1063" s="681"/>
      <c r="AU1063" s="681"/>
      <c r="AV1063" s="681"/>
      <c r="AW1063" s="681"/>
      <c r="AX1063" s="681"/>
      <c r="AY1063" s="681"/>
      <c r="AZ1063" s="681"/>
      <c r="BA1063" s="681"/>
      <c r="BB1063" s="681"/>
      <c r="BC1063" s="681"/>
      <c r="BD1063" s="681"/>
      <c r="BE1063" s="681"/>
      <c r="BF1063" s="681"/>
      <c r="BG1063" s="681"/>
      <c r="BH1063" s="681"/>
      <c r="BI1063" s="681"/>
      <c r="BJ1063" s="681"/>
      <c r="BK1063" s="681"/>
      <c r="BL1063" s="681"/>
      <c r="BM1063" s="681"/>
      <c r="BN1063" s="681"/>
      <c r="BO1063" s="681"/>
      <c r="BP1063" s="681"/>
      <c r="BQ1063" s="681"/>
      <c r="BR1063" s="681"/>
      <c r="BS1063" s="681"/>
      <c r="BT1063" s="681"/>
      <c r="BU1063" s="681"/>
      <c r="BV1063" s="681"/>
      <c r="BW1063" s="681"/>
      <c r="BX1063" s="681"/>
      <c r="BY1063" s="681"/>
    </row>
    <row r="1064" spans="2:77" ht="20.100000000000001" customHeight="1">
      <c r="B1064" s="591" t="s">
        <v>159</v>
      </c>
      <c r="C1064" s="595" t="s">
        <v>1153</v>
      </c>
      <c r="D1064" s="528"/>
      <c r="E1064" s="528"/>
      <c r="F1064" s="529"/>
      <c r="G1064" s="530" t="s">
        <v>1154</v>
      </c>
      <c r="H1064" s="530"/>
      <c r="I1064" s="626" t="s">
        <v>883</v>
      </c>
      <c r="J1064" s="687">
        <f t="shared" ref="J1064:J1109" si="2067">N1064+AD1064+AT1064+BJ1064</f>
        <v>1410.4</v>
      </c>
      <c r="K1064" s="687">
        <f t="shared" ref="K1064:K1109" si="2068">O1064+AE1064+AU1064+BK1064</f>
        <v>0</v>
      </c>
      <c r="L1064" s="687">
        <f t="shared" ref="L1064:L1109" si="2069">IFERROR(K1064-J1064,"-")</f>
        <v>-1410.4</v>
      </c>
      <c r="M1064" s="688">
        <f t="shared" ref="M1064:M1109" si="2070">IFERROR(K1064/J1064,"-")</f>
        <v>0</v>
      </c>
      <c r="N1064" s="687">
        <f t="shared" ref="N1064:N1109" si="2071">R1064+V1064+Z1064</f>
        <v>420.8</v>
      </c>
      <c r="O1064" s="687">
        <f t="shared" ref="O1064:O1109" si="2072">S1064+W1064+AA1064</f>
        <v>0</v>
      </c>
      <c r="P1064" s="687">
        <f t="shared" ref="P1064:P1109" si="2073">IFERROR(O1064-N1064,"-")</f>
        <v>-420.8</v>
      </c>
      <c r="Q1064" s="688">
        <f t="shared" ref="Q1064:Q1109" si="2074">IFERROR(O1064/N1064,"-")</f>
        <v>0</v>
      </c>
      <c r="R1064" s="687">
        <f>'17. Нефтехим Салават'!W61</f>
        <v>142.6</v>
      </c>
      <c r="S1064" s="687">
        <f>'17. Нефтехим Салават'!Y61</f>
        <v>0</v>
      </c>
      <c r="T1064" s="687">
        <f t="shared" ref="T1064:T1109" si="2075">IFERROR(S1064-R1064,"-")</f>
        <v>-142.6</v>
      </c>
      <c r="U1064" s="688">
        <f t="shared" ref="U1064:U1109" si="2076">IFERROR(S1064/R1064,"-")</f>
        <v>0</v>
      </c>
      <c r="V1064" s="687">
        <f>'17. Нефтехим Салават'!AC61</f>
        <v>131.9</v>
      </c>
      <c r="W1064" s="687">
        <f>'17. Нефтехим Салават'!AE61</f>
        <v>0</v>
      </c>
      <c r="X1064" s="687">
        <f t="shared" ref="X1064:X1109" si="2077">IFERROR(W1064-V1064,"-")</f>
        <v>-131.9</v>
      </c>
      <c r="Y1064" s="688">
        <f t="shared" ref="Y1064:Y1109" si="2078">IFERROR(W1064/V1064,"-")</f>
        <v>0</v>
      </c>
      <c r="Z1064" s="687">
        <f>'17. Нефтехим Салават'!AI61</f>
        <v>146.30000000000001</v>
      </c>
      <c r="AA1064" s="687">
        <f>'17. Нефтехим Салават'!AK61</f>
        <v>0</v>
      </c>
      <c r="AB1064" s="687">
        <f t="shared" ref="AB1064:AB1109" si="2079">IFERROR(AA1064-Z1064,"-")</f>
        <v>-146.30000000000001</v>
      </c>
      <c r="AC1064" s="688">
        <f t="shared" ref="AC1064:AC1109" si="2080">IFERROR(AA1064/Z1064,"-")</f>
        <v>0</v>
      </c>
      <c r="AD1064" s="687">
        <f t="shared" ref="AD1064:AD1109" si="2081">AH1064+AL1064+AP1064</f>
        <v>391.20000000000005</v>
      </c>
      <c r="AE1064" s="687">
        <f t="shared" ref="AE1064:AE1109" si="2082">AI1064+AM1064+AQ1064</f>
        <v>0</v>
      </c>
      <c r="AF1064" s="687">
        <f t="shared" ref="AF1064:AF1109" si="2083">IFERROR(AE1064-AD1064,"-")</f>
        <v>-391.20000000000005</v>
      </c>
      <c r="AG1064" s="688">
        <f t="shared" ref="AG1064:AG1109" si="2084">IFERROR(AE1064/AD1064,"-")</f>
        <v>0</v>
      </c>
      <c r="AH1064" s="687">
        <f>'17. Нефтехим Салават'!AU61</f>
        <v>133.4</v>
      </c>
      <c r="AI1064" s="687">
        <f>'17. Нефтехим Салават'!AW61</f>
        <v>0</v>
      </c>
      <c r="AJ1064" s="687">
        <f t="shared" ref="AJ1064:AJ1109" si="2085">IFERROR(AI1064-AH1064,"-")</f>
        <v>-133.4</v>
      </c>
      <c r="AK1064" s="688">
        <f t="shared" ref="AK1064:AK1109" si="2086">IFERROR(AI1064/AH1064,"-")</f>
        <v>0</v>
      </c>
      <c r="AL1064" s="687">
        <f>'17. Нефтехим Салават'!BA61</f>
        <v>128.9</v>
      </c>
      <c r="AM1064" s="687">
        <f>'17. Нефтехим Салават'!BC61</f>
        <v>0</v>
      </c>
      <c r="AN1064" s="687">
        <f t="shared" ref="AN1064:AN1109" si="2087">IFERROR(AM1064-AL1064,"-")</f>
        <v>-128.9</v>
      </c>
      <c r="AO1064" s="688">
        <f t="shared" ref="AO1064:AO1109" si="2088">IFERROR(AM1064/AL1064,"-")</f>
        <v>0</v>
      </c>
      <c r="AP1064" s="687">
        <f>'17. Нефтехим Салават'!BG61</f>
        <v>128.9</v>
      </c>
      <c r="AQ1064" s="687">
        <f>'17. Нефтехим Салават'!BI61</f>
        <v>0</v>
      </c>
      <c r="AR1064" s="687">
        <f t="shared" ref="AR1064:AR1109" si="2089">IFERROR(AQ1064-AP1064,"-")</f>
        <v>-128.9</v>
      </c>
      <c r="AS1064" s="688">
        <f t="shared" ref="AS1064:AS1109" si="2090">IFERROR(AQ1064/AP1064,"-")</f>
        <v>0</v>
      </c>
      <c r="AT1064" s="687">
        <f t="shared" ref="AT1064:AT1109" si="2091">AX1064+BB1064+BF1064</f>
        <v>261.79999999999995</v>
      </c>
      <c r="AU1064" s="687">
        <f t="shared" ref="AU1064:AU1109" si="2092">AY1064+BC1064+BG1064</f>
        <v>0</v>
      </c>
      <c r="AV1064" s="687">
        <f t="shared" ref="AV1064:AV1109" si="2093">IFERROR(AU1064-AT1064,"-")</f>
        <v>-261.79999999999995</v>
      </c>
      <c r="AW1064" s="688">
        <f t="shared" ref="AW1064:AW1109" si="2094">IFERROR(AU1064/AT1064,"-")</f>
        <v>0</v>
      </c>
      <c r="AX1064" s="687">
        <f>'17. Нефтехим Салават'!BS61</f>
        <v>117.3</v>
      </c>
      <c r="AY1064" s="687">
        <f>'17. Нефтехим Салават'!BU61</f>
        <v>0</v>
      </c>
      <c r="AZ1064" s="687">
        <f t="shared" ref="AZ1064:AZ1109" si="2095">IFERROR(AY1064-AX1064,"-")</f>
        <v>-117.3</v>
      </c>
      <c r="BA1064" s="688">
        <f t="shared" ref="BA1064:BA1109" si="2096">IFERROR(AY1064/AX1064,"-")</f>
        <v>0</v>
      </c>
      <c r="BB1064" s="687">
        <f>'17. Нефтехим Салават'!BY61</f>
        <v>99.1</v>
      </c>
      <c r="BC1064" s="687">
        <f>'17. Нефтехим Салават'!CA61</f>
        <v>0</v>
      </c>
      <c r="BD1064" s="687">
        <f t="shared" ref="BD1064:BD1109" si="2097">IFERROR(BC1064-BB1064,"-")</f>
        <v>-99.1</v>
      </c>
      <c r="BE1064" s="688">
        <f t="shared" ref="BE1064:BE1109" si="2098">IFERROR(BC1064/BB1064,"-")</f>
        <v>0</v>
      </c>
      <c r="BF1064" s="687">
        <f>'17. Нефтехим Салават'!CE61</f>
        <v>45.4</v>
      </c>
      <c r="BG1064" s="687">
        <f>'17. Нефтехим Салават'!CG61</f>
        <v>0</v>
      </c>
      <c r="BH1064" s="687">
        <f t="shared" ref="BH1064:BH1109" si="2099">IFERROR(BG1064-BF1064,"-")</f>
        <v>-45.4</v>
      </c>
      <c r="BI1064" s="688">
        <f t="shared" ref="BI1064:BI1109" si="2100">IFERROR(BG1064/BF1064,"-")</f>
        <v>0</v>
      </c>
      <c r="BJ1064" s="687">
        <f t="shared" ref="BJ1064:BJ1109" si="2101">BN1064+BR1064+BV1064</f>
        <v>336.6</v>
      </c>
      <c r="BK1064" s="687">
        <f t="shared" ref="BK1064:BK1109" si="2102">BO1064+BS1064+BW1064</f>
        <v>0</v>
      </c>
      <c r="BL1064" s="687">
        <f t="shared" ref="BL1064:BL1109" si="2103">IFERROR(BK1064-BJ1064,"-")</f>
        <v>-336.6</v>
      </c>
      <c r="BM1064" s="688">
        <f t="shared" ref="BM1064:BM1109" si="2104">IFERROR(BK1064/BJ1064,"-")</f>
        <v>0</v>
      </c>
      <c r="BN1064" s="687">
        <f>'17. Нефтехим Салават'!CQ61</f>
        <v>70.400000000000006</v>
      </c>
      <c r="BO1064" s="687">
        <f>'17. Нефтехим Салават'!CS61</f>
        <v>0</v>
      </c>
      <c r="BP1064" s="687">
        <f t="shared" ref="BP1064:BP1109" si="2105">IFERROR(BO1064-BN1064,"-")</f>
        <v>-70.400000000000006</v>
      </c>
      <c r="BQ1064" s="688">
        <f t="shared" ref="BQ1064:BQ1109" si="2106">IFERROR(BO1064/BN1064,"-")</f>
        <v>0</v>
      </c>
      <c r="BR1064" s="687">
        <f>'17. Нефтехим Салават'!CW61</f>
        <v>128</v>
      </c>
      <c r="BS1064" s="687">
        <f>'17. Нефтехим Салават'!CY61</f>
        <v>0</v>
      </c>
      <c r="BT1064" s="687">
        <f t="shared" ref="BT1064:BT1109" si="2107">IFERROR(BS1064-BR1064,"-")</f>
        <v>-128</v>
      </c>
      <c r="BU1064" s="688">
        <f t="shared" ref="BU1064:BU1109" si="2108">IFERROR(BS1064/BR1064,"-")</f>
        <v>0</v>
      </c>
      <c r="BV1064" s="687">
        <f>'17. Нефтехим Салават'!DC61</f>
        <v>138.19999999999999</v>
      </c>
      <c r="BW1064" s="687">
        <f>'17. Нефтехим Салават'!DE61</f>
        <v>0</v>
      </c>
      <c r="BX1064" s="687">
        <f t="shared" ref="BX1064:BX1109" si="2109">IFERROR(BW1064-BV1064,"-")</f>
        <v>-138.19999999999999</v>
      </c>
      <c r="BY1064" s="688">
        <f t="shared" ref="BY1064:BY1109" si="2110">IFERROR(BW1064/BV1064,"-")</f>
        <v>0</v>
      </c>
    </row>
    <row r="1065" spans="2:77" ht="20.100000000000001" customHeight="1">
      <c r="C1065" s="452" t="s">
        <v>1155</v>
      </c>
      <c r="D1065" s="528"/>
      <c r="E1065" s="528"/>
      <c r="F1065" s="529"/>
      <c r="G1065" s="530" t="s">
        <v>1156</v>
      </c>
      <c r="H1065" s="530"/>
      <c r="I1065" s="691" t="s">
        <v>883</v>
      </c>
      <c r="J1065" s="687">
        <f t="shared" si="2067"/>
        <v>800.9</v>
      </c>
      <c r="K1065" s="687">
        <f t="shared" si="2068"/>
        <v>0</v>
      </c>
      <c r="L1065" s="687">
        <f t="shared" si="2069"/>
        <v>-800.9</v>
      </c>
      <c r="M1065" s="688">
        <f t="shared" si="2070"/>
        <v>0</v>
      </c>
      <c r="N1065" s="687">
        <f t="shared" si="2071"/>
        <v>240.8</v>
      </c>
      <c r="O1065" s="687">
        <f t="shared" si="2072"/>
        <v>0</v>
      </c>
      <c r="P1065" s="687">
        <f t="shared" si="2073"/>
        <v>-240.8</v>
      </c>
      <c r="Q1065" s="688">
        <f t="shared" si="2074"/>
        <v>0</v>
      </c>
      <c r="R1065" s="687">
        <f>'17. Нефтехим Салават'!W62</f>
        <v>82.6</v>
      </c>
      <c r="S1065" s="687">
        <f>'17. Нефтехим Салават'!Y62</f>
        <v>0</v>
      </c>
      <c r="T1065" s="687">
        <f t="shared" si="2075"/>
        <v>-82.6</v>
      </c>
      <c r="U1065" s="688">
        <f t="shared" si="2076"/>
        <v>0</v>
      </c>
      <c r="V1065" s="687">
        <f>'17. Нефтехим Салават'!AC62</f>
        <v>71.900000000000006</v>
      </c>
      <c r="W1065" s="687">
        <f>'17. Нефтехим Салават'!AE62</f>
        <v>0</v>
      </c>
      <c r="X1065" s="687">
        <f t="shared" si="2077"/>
        <v>-71.900000000000006</v>
      </c>
      <c r="Y1065" s="688">
        <f t="shared" si="2078"/>
        <v>0</v>
      </c>
      <c r="Z1065" s="687">
        <f>'17. Нефтехим Салават'!AI62</f>
        <v>86.3</v>
      </c>
      <c r="AA1065" s="687">
        <f>'17. Нефтехим Салават'!AK62</f>
        <v>0</v>
      </c>
      <c r="AB1065" s="687">
        <f t="shared" si="2079"/>
        <v>-86.3</v>
      </c>
      <c r="AC1065" s="688">
        <f t="shared" si="2080"/>
        <v>0</v>
      </c>
      <c r="AD1065" s="687">
        <f t="shared" si="2081"/>
        <v>211.20000000000002</v>
      </c>
      <c r="AE1065" s="687">
        <f t="shared" si="2082"/>
        <v>0</v>
      </c>
      <c r="AF1065" s="687">
        <f t="shared" si="2083"/>
        <v>-211.20000000000002</v>
      </c>
      <c r="AG1065" s="688">
        <f t="shared" si="2084"/>
        <v>0</v>
      </c>
      <c r="AH1065" s="687">
        <f>'17. Нефтехим Салават'!AU62</f>
        <v>73.400000000000006</v>
      </c>
      <c r="AI1065" s="687">
        <f>'17. Нефтехим Салават'!AW62</f>
        <v>0</v>
      </c>
      <c r="AJ1065" s="687">
        <f t="shared" si="2085"/>
        <v>-73.400000000000006</v>
      </c>
      <c r="AK1065" s="688">
        <f t="shared" si="2086"/>
        <v>0</v>
      </c>
      <c r="AL1065" s="687">
        <f>'17. Нефтехим Салават'!BA62</f>
        <v>68.900000000000006</v>
      </c>
      <c r="AM1065" s="687">
        <f>'17. Нефтехим Салават'!BC62</f>
        <v>0</v>
      </c>
      <c r="AN1065" s="687">
        <f t="shared" si="2087"/>
        <v>-68.900000000000006</v>
      </c>
      <c r="AO1065" s="688">
        <f t="shared" si="2088"/>
        <v>0</v>
      </c>
      <c r="AP1065" s="687">
        <f>'17. Нефтехим Салават'!BG62</f>
        <v>68.900000000000006</v>
      </c>
      <c r="AQ1065" s="687">
        <f>'17. Нефтехим Салават'!BI62</f>
        <v>0</v>
      </c>
      <c r="AR1065" s="687">
        <f t="shared" si="2089"/>
        <v>-68.900000000000006</v>
      </c>
      <c r="AS1065" s="688">
        <f t="shared" si="2090"/>
        <v>0</v>
      </c>
      <c r="AT1065" s="687">
        <f t="shared" si="2091"/>
        <v>132.30000000000001</v>
      </c>
      <c r="AU1065" s="687">
        <f t="shared" si="2092"/>
        <v>0</v>
      </c>
      <c r="AV1065" s="687">
        <f t="shared" si="2093"/>
        <v>-132.30000000000001</v>
      </c>
      <c r="AW1065" s="688">
        <f t="shared" si="2094"/>
        <v>0</v>
      </c>
      <c r="AX1065" s="687">
        <f>'17. Нефтехим Салават'!BS62</f>
        <v>57.3</v>
      </c>
      <c r="AY1065" s="687">
        <f>'17. Нефтехим Салават'!BU62</f>
        <v>0</v>
      </c>
      <c r="AZ1065" s="687">
        <f t="shared" si="2095"/>
        <v>-57.3</v>
      </c>
      <c r="BA1065" s="688">
        <f t="shared" si="2096"/>
        <v>0</v>
      </c>
      <c r="BB1065" s="687">
        <f>'17. Нефтехим Салават'!BY62</f>
        <v>39.1</v>
      </c>
      <c r="BC1065" s="687">
        <f>'17. Нефтехим Салават'!CA62</f>
        <v>0</v>
      </c>
      <c r="BD1065" s="687">
        <f t="shared" si="2097"/>
        <v>-39.1</v>
      </c>
      <c r="BE1065" s="688">
        <f t="shared" si="2098"/>
        <v>0</v>
      </c>
      <c r="BF1065" s="687">
        <f>'17. Нефтехим Салават'!CE62</f>
        <v>35.9</v>
      </c>
      <c r="BG1065" s="687">
        <f>'17. Нефтехим Салават'!CG62</f>
        <v>0</v>
      </c>
      <c r="BH1065" s="687">
        <f t="shared" si="2099"/>
        <v>-35.9</v>
      </c>
      <c r="BI1065" s="688">
        <f t="shared" si="2100"/>
        <v>0</v>
      </c>
      <c r="BJ1065" s="687">
        <f t="shared" si="2101"/>
        <v>216.60000000000002</v>
      </c>
      <c r="BK1065" s="687">
        <f t="shared" si="2102"/>
        <v>0</v>
      </c>
      <c r="BL1065" s="687">
        <f t="shared" si="2103"/>
        <v>-216.60000000000002</v>
      </c>
      <c r="BM1065" s="688">
        <f t="shared" si="2104"/>
        <v>0</v>
      </c>
      <c r="BN1065" s="687">
        <f>'17. Нефтехим Салават'!CQ62</f>
        <v>70.400000000000006</v>
      </c>
      <c r="BO1065" s="687">
        <f>'17. Нефтехим Салават'!CS62</f>
        <v>0</v>
      </c>
      <c r="BP1065" s="687">
        <f t="shared" si="2105"/>
        <v>-70.400000000000006</v>
      </c>
      <c r="BQ1065" s="688">
        <f t="shared" si="2106"/>
        <v>0</v>
      </c>
      <c r="BR1065" s="687">
        <f>'17. Нефтехим Салават'!CW62</f>
        <v>68</v>
      </c>
      <c r="BS1065" s="687">
        <f>'17. Нефтехим Салават'!CY62</f>
        <v>0</v>
      </c>
      <c r="BT1065" s="687">
        <f t="shared" si="2107"/>
        <v>-68</v>
      </c>
      <c r="BU1065" s="688">
        <f t="shared" si="2108"/>
        <v>0</v>
      </c>
      <c r="BV1065" s="687">
        <f>'17. Нефтехим Салават'!DC62</f>
        <v>78.2</v>
      </c>
      <c r="BW1065" s="687">
        <f>'17. Нефтехим Салават'!DE62</f>
        <v>0</v>
      </c>
      <c r="BX1065" s="687">
        <f t="shared" si="2109"/>
        <v>-78.2</v>
      </c>
      <c r="BY1065" s="688">
        <f t="shared" si="2110"/>
        <v>0</v>
      </c>
    </row>
    <row r="1066" spans="2:77" ht="20.100000000000001" customHeight="1">
      <c r="C1066" s="452" t="s">
        <v>1157</v>
      </c>
      <c r="D1066" s="528"/>
      <c r="E1066" s="528"/>
      <c r="F1066" s="529"/>
      <c r="G1066" s="530" t="s">
        <v>1158</v>
      </c>
      <c r="H1066" s="530"/>
      <c r="I1066" s="691" t="s">
        <v>883</v>
      </c>
      <c r="J1066" s="687">
        <f t="shared" si="2067"/>
        <v>609.5</v>
      </c>
      <c r="K1066" s="687">
        <f t="shared" si="2068"/>
        <v>0</v>
      </c>
      <c r="L1066" s="687">
        <f t="shared" si="2069"/>
        <v>-609.5</v>
      </c>
      <c r="M1066" s="688">
        <f t="shared" si="2070"/>
        <v>0</v>
      </c>
      <c r="N1066" s="687">
        <f t="shared" si="2071"/>
        <v>180</v>
      </c>
      <c r="O1066" s="687">
        <f t="shared" si="2072"/>
        <v>0</v>
      </c>
      <c r="P1066" s="687">
        <f t="shared" si="2073"/>
        <v>-180</v>
      </c>
      <c r="Q1066" s="688">
        <f t="shared" si="2074"/>
        <v>0</v>
      </c>
      <c r="R1066" s="687">
        <f>'17. Нефтехим Салават'!W63</f>
        <v>60</v>
      </c>
      <c r="S1066" s="687">
        <f>'17. Нефтехим Салават'!Y63</f>
        <v>0</v>
      </c>
      <c r="T1066" s="687">
        <f t="shared" si="2075"/>
        <v>-60</v>
      </c>
      <c r="U1066" s="688">
        <f t="shared" si="2076"/>
        <v>0</v>
      </c>
      <c r="V1066" s="687">
        <f>'17. Нефтехим Салават'!AC63</f>
        <v>60</v>
      </c>
      <c r="W1066" s="687">
        <f>'17. Нефтехим Салават'!AE63</f>
        <v>0</v>
      </c>
      <c r="X1066" s="687">
        <f t="shared" si="2077"/>
        <v>-60</v>
      </c>
      <c r="Y1066" s="688">
        <f t="shared" si="2078"/>
        <v>0</v>
      </c>
      <c r="Z1066" s="687">
        <f>'17. Нефтехим Салават'!AI63</f>
        <v>60</v>
      </c>
      <c r="AA1066" s="687">
        <f>'17. Нефтехим Салават'!AK63</f>
        <v>0</v>
      </c>
      <c r="AB1066" s="687">
        <f t="shared" si="2079"/>
        <v>-60</v>
      </c>
      <c r="AC1066" s="688">
        <f t="shared" si="2080"/>
        <v>0</v>
      </c>
      <c r="AD1066" s="687">
        <f t="shared" si="2081"/>
        <v>180</v>
      </c>
      <c r="AE1066" s="687">
        <f t="shared" si="2082"/>
        <v>0</v>
      </c>
      <c r="AF1066" s="687">
        <f t="shared" si="2083"/>
        <v>-180</v>
      </c>
      <c r="AG1066" s="688">
        <f t="shared" si="2084"/>
        <v>0</v>
      </c>
      <c r="AH1066" s="687">
        <f>'17. Нефтехим Салават'!AU63</f>
        <v>60</v>
      </c>
      <c r="AI1066" s="687">
        <f>'17. Нефтехим Салават'!AW63</f>
        <v>0</v>
      </c>
      <c r="AJ1066" s="687">
        <f t="shared" si="2085"/>
        <v>-60</v>
      </c>
      <c r="AK1066" s="688">
        <f t="shared" si="2086"/>
        <v>0</v>
      </c>
      <c r="AL1066" s="687">
        <f>'17. Нефтехим Салават'!BA63</f>
        <v>60</v>
      </c>
      <c r="AM1066" s="687">
        <f>'17. Нефтехим Салават'!BC63</f>
        <v>0</v>
      </c>
      <c r="AN1066" s="687">
        <f t="shared" si="2087"/>
        <v>-60</v>
      </c>
      <c r="AO1066" s="688">
        <f t="shared" si="2088"/>
        <v>0</v>
      </c>
      <c r="AP1066" s="687">
        <f>'17. Нефтехим Салават'!BG63</f>
        <v>60</v>
      </c>
      <c r="AQ1066" s="687">
        <f>'17. Нефтехим Салават'!BI63</f>
        <v>0</v>
      </c>
      <c r="AR1066" s="687">
        <f t="shared" si="2089"/>
        <v>-60</v>
      </c>
      <c r="AS1066" s="688">
        <f t="shared" si="2090"/>
        <v>0</v>
      </c>
      <c r="AT1066" s="687">
        <f t="shared" si="2091"/>
        <v>129.5</v>
      </c>
      <c r="AU1066" s="687">
        <f t="shared" si="2092"/>
        <v>0</v>
      </c>
      <c r="AV1066" s="687">
        <f t="shared" si="2093"/>
        <v>-129.5</v>
      </c>
      <c r="AW1066" s="688">
        <f t="shared" si="2094"/>
        <v>0</v>
      </c>
      <c r="AX1066" s="687">
        <f>'17. Нефтехим Салават'!BS63</f>
        <v>60</v>
      </c>
      <c r="AY1066" s="687">
        <f>'17. Нефтехим Салават'!BU63</f>
        <v>0</v>
      </c>
      <c r="AZ1066" s="687">
        <f t="shared" si="2095"/>
        <v>-60</v>
      </c>
      <c r="BA1066" s="688">
        <f t="shared" si="2096"/>
        <v>0</v>
      </c>
      <c r="BB1066" s="687">
        <f>'17. Нефтехим Салават'!BY63</f>
        <v>60</v>
      </c>
      <c r="BC1066" s="687">
        <f>'17. Нефтехим Салават'!CA63</f>
        <v>0</v>
      </c>
      <c r="BD1066" s="687">
        <f t="shared" si="2097"/>
        <v>-60</v>
      </c>
      <c r="BE1066" s="688">
        <f t="shared" si="2098"/>
        <v>0</v>
      </c>
      <c r="BF1066" s="687">
        <f>'17. Нефтехим Салават'!CE63</f>
        <v>9.5</v>
      </c>
      <c r="BG1066" s="687">
        <f>'17. Нефтехим Салават'!CG63</f>
        <v>0</v>
      </c>
      <c r="BH1066" s="687">
        <f t="shared" si="2099"/>
        <v>-9.5</v>
      </c>
      <c r="BI1066" s="688">
        <f t="shared" si="2100"/>
        <v>0</v>
      </c>
      <c r="BJ1066" s="687">
        <f t="shared" si="2101"/>
        <v>120</v>
      </c>
      <c r="BK1066" s="687">
        <f t="shared" si="2102"/>
        <v>0</v>
      </c>
      <c r="BL1066" s="687">
        <f t="shared" si="2103"/>
        <v>-120</v>
      </c>
      <c r="BM1066" s="688">
        <f t="shared" si="2104"/>
        <v>0</v>
      </c>
      <c r="BN1066" s="687">
        <f>'17. Нефтехим Салават'!CQ63</f>
        <v>0</v>
      </c>
      <c r="BO1066" s="687">
        <f>'17. Нефтехим Салават'!CS63</f>
        <v>0</v>
      </c>
      <c r="BP1066" s="687">
        <f t="shared" si="2105"/>
        <v>0</v>
      </c>
      <c r="BQ1066" s="688" t="str">
        <f t="shared" si="2106"/>
        <v>-</v>
      </c>
      <c r="BR1066" s="687">
        <f>'17. Нефтехим Салават'!CW63</f>
        <v>60</v>
      </c>
      <c r="BS1066" s="687">
        <f>'17. Нефтехим Салават'!CY63</f>
        <v>0</v>
      </c>
      <c r="BT1066" s="687">
        <f t="shared" si="2107"/>
        <v>-60</v>
      </c>
      <c r="BU1066" s="688">
        <f t="shared" si="2108"/>
        <v>0</v>
      </c>
      <c r="BV1066" s="687">
        <f>'17. Нефтехим Салават'!DC63</f>
        <v>60</v>
      </c>
      <c r="BW1066" s="687">
        <f>'17. Нефтехим Салават'!DE63</f>
        <v>0</v>
      </c>
      <c r="BX1066" s="687">
        <f t="shared" si="2109"/>
        <v>-60</v>
      </c>
      <c r="BY1066" s="688">
        <f t="shared" si="2110"/>
        <v>0</v>
      </c>
    </row>
    <row r="1067" spans="2:77" ht="20.100000000000001" customHeight="1">
      <c r="B1067" s="591" t="s">
        <v>160</v>
      </c>
      <c r="C1067" s="595" t="s">
        <v>1159</v>
      </c>
      <c r="D1067" s="528"/>
      <c r="E1067" s="528"/>
      <c r="F1067" s="529"/>
      <c r="G1067" s="530" t="s">
        <v>1160</v>
      </c>
      <c r="H1067" s="530"/>
      <c r="I1067" s="626" t="s">
        <v>883</v>
      </c>
      <c r="J1067" s="687">
        <f t="shared" si="2067"/>
        <v>740.3</v>
      </c>
      <c r="K1067" s="687">
        <f t="shared" si="2068"/>
        <v>0</v>
      </c>
      <c r="L1067" s="687">
        <f t="shared" si="2069"/>
        <v>-740.3</v>
      </c>
      <c r="M1067" s="688">
        <f t="shared" si="2070"/>
        <v>0</v>
      </c>
      <c r="N1067" s="687">
        <f t="shared" si="2071"/>
        <v>209.3</v>
      </c>
      <c r="O1067" s="687">
        <f t="shared" si="2072"/>
        <v>0</v>
      </c>
      <c r="P1067" s="687">
        <f t="shared" si="2073"/>
        <v>-209.3</v>
      </c>
      <c r="Q1067" s="688">
        <f t="shared" si="2074"/>
        <v>0</v>
      </c>
      <c r="R1067" s="687">
        <f>'17. Нефтехим Салават'!W64</f>
        <v>72</v>
      </c>
      <c r="S1067" s="687">
        <f>'17. Нефтехим Салават'!Y64</f>
        <v>0</v>
      </c>
      <c r="T1067" s="687">
        <f t="shared" si="2075"/>
        <v>-72</v>
      </c>
      <c r="U1067" s="688">
        <f t="shared" si="2076"/>
        <v>0</v>
      </c>
      <c r="V1067" s="687">
        <f>'17. Нефтехим Салават'!AC64</f>
        <v>66.900000000000006</v>
      </c>
      <c r="W1067" s="687">
        <f>'17. Нефтехим Салават'!AE64</f>
        <v>0</v>
      </c>
      <c r="X1067" s="687">
        <f t="shared" si="2077"/>
        <v>-66.900000000000006</v>
      </c>
      <c r="Y1067" s="688">
        <f t="shared" si="2078"/>
        <v>0</v>
      </c>
      <c r="Z1067" s="687">
        <f>'17. Нефтехим Салават'!AI64</f>
        <v>70.400000000000006</v>
      </c>
      <c r="AA1067" s="687">
        <f>'17. Нефтехим Салават'!AK64</f>
        <v>0</v>
      </c>
      <c r="AB1067" s="687">
        <f t="shared" si="2079"/>
        <v>-70.400000000000006</v>
      </c>
      <c r="AC1067" s="688">
        <f t="shared" si="2080"/>
        <v>0</v>
      </c>
      <c r="AD1067" s="687">
        <f t="shared" si="2081"/>
        <v>148.89999999999998</v>
      </c>
      <c r="AE1067" s="687">
        <f t="shared" si="2082"/>
        <v>0</v>
      </c>
      <c r="AF1067" s="687">
        <f t="shared" si="2083"/>
        <v>-148.89999999999998</v>
      </c>
      <c r="AG1067" s="688">
        <f t="shared" si="2084"/>
        <v>0</v>
      </c>
      <c r="AH1067" s="687">
        <f>'17. Нефтехим Салават'!AU64</f>
        <v>53.3</v>
      </c>
      <c r="AI1067" s="687">
        <f>'17. Нефтехим Салават'!AW64</f>
        <v>0</v>
      </c>
      <c r="AJ1067" s="687">
        <f t="shared" si="2085"/>
        <v>-53.3</v>
      </c>
      <c r="AK1067" s="688">
        <f t="shared" si="2086"/>
        <v>0</v>
      </c>
      <c r="AL1067" s="687">
        <f>'17. Нефтехим Салават'!BA64</f>
        <v>51.4</v>
      </c>
      <c r="AM1067" s="687">
        <f>'17. Нефтехим Салават'!BC64</f>
        <v>0</v>
      </c>
      <c r="AN1067" s="687">
        <f t="shared" si="2087"/>
        <v>-51.4</v>
      </c>
      <c r="AO1067" s="688">
        <f t="shared" si="2088"/>
        <v>0</v>
      </c>
      <c r="AP1067" s="687">
        <f>'17. Нефтехим Салават'!BG64</f>
        <v>44.2</v>
      </c>
      <c r="AQ1067" s="687">
        <f>'17. Нефтехим Салават'!BI64</f>
        <v>0</v>
      </c>
      <c r="AR1067" s="687">
        <f t="shared" si="2089"/>
        <v>-44.2</v>
      </c>
      <c r="AS1067" s="688">
        <f t="shared" si="2090"/>
        <v>0</v>
      </c>
      <c r="AT1067" s="687">
        <f t="shared" si="2091"/>
        <v>210.3</v>
      </c>
      <c r="AU1067" s="687">
        <f t="shared" si="2092"/>
        <v>0</v>
      </c>
      <c r="AV1067" s="687">
        <f t="shared" si="2093"/>
        <v>-210.3</v>
      </c>
      <c r="AW1067" s="688">
        <f t="shared" si="2094"/>
        <v>0</v>
      </c>
      <c r="AX1067" s="687">
        <f>'17. Нефтехим Салават'!BS64</f>
        <v>64.099999999999994</v>
      </c>
      <c r="AY1067" s="687">
        <f>'17. Нефтехим Салават'!BU64</f>
        <v>0</v>
      </c>
      <c r="AZ1067" s="687">
        <f t="shared" si="2095"/>
        <v>-64.099999999999994</v>
      </c>
      <c r="BA1067" s="688">
        <f t="shared" si="2096"/>
        <v>0</v>
      </c>
      <c r="BB1067" s="687">
        <f>'17. Нефтехим Салават'!BY64</f>
        <v>51.2</v>
      </c>
      <c r="BC1067" s="687">
        <f>'17. Нефтехим Салават'!CA64</f>
        <v>0</v>
      </c>
      <c r="BD1067" s="687">
        <f t="shared" si="2097"/>
        <v>-51.2</v>
      </c>
      <c r="BE1067" s="688">
        <f t="shared" si="2098"/>
        <v>0</v>
      </c>
      <c r="BF1067" s="687">
        <f>'17. Нефтехим Салават'!CE64</f>
        <v>95</v>
      </c>
      <c r="BG1067" s="687">
        <f>'17. Нефтехим Салават'!CG64</f>
        <v>0</v>
      </c>
      <c r="BH1067" s="687">
        <f t="shared" si="2099"/>
        <v>-95</v>
      </c>
      <c r="BI1067" s="688">
        <f t="shared" si="2100"/>
        <v>0</v>
      </c>
      <c r="BJ1067" s="687">
        <f t="shared" si="2101"/>
        <v>171.8</v>
      </c>
      <c r="BK1067" s="687">
        <f t="shared" si="2102"/>
        <v>0</v>
      </c>
      <c r="BL1067" s="687">
        <f t="shared" si="2103"/>
        <v>-171.8</v>
      </c>
      <c r="BM1067" s="688">
        <f t="shared" si="2104"/>
        <v>0</v>
      </c>
      <c r="BN1067" s="687">
        <f>'17. Нефтехим Салават'!CQ64</f>
        <v>58.6</v>
      </c>
      <c r="BO1067" s="687">
        <f>'17. Нефтехим Салават'!CS64</f>
        <v>0</v>
      </c>
      <c r="BP1067" s="687">
        <f t="shared" si="2105"/>
        <v>-58.6</v>
      </c>
      <c r="BQ1067" s="688">
        <f t="shared" si="2106"/>
        <v>0</v>
      </c>
      <c r="BR1067" s="687">
        <f>'17. Нефтехим Салават'!CW64</f>
        <v>62.2</v>
      </c>
      <c r="BS1067" s="687">
        <f>'17. Нефтехим Салават'!CY64</f>
        <v>0</v>
      </c>
      <c r="BT1067" s="687">
        <f t="shared" si="2107"/>
        <v>-62.2</v>
      </c>
      <c r="BU1067" s="688">
        <f t="shared" si="2108"/>
        <v>0</v>
      </c>
      <c r="BV1067" s="687">
        <f>'17. Нефтехим Салават'!DC64</f>
        <v>51</v>
      </c>
      <c r="BW1067" s="687">
        <f>'17. Нефтехим Салават'!DE64</f>
        <v>0</v>
      </c>
      <c r="BX1067" s="687">
        <f t="shared" si="2109"/>
        <v>-51</v>
      </c>
      <c r="BY1067" s="688">
        <f t="shared" si="2110"/>
        <v>0</v>
      </c>
    </row>
    <row r="1068" spans="2:77" ht="20.100000000000001" customHeight="1">
      <c r="B1068" s="591" t="s">
        <v>1161</v>
      </c>
      <c r="C1068" s="595" t="s">
        <v>1162</v>
      </c>
      <c r="D1068" s="528"/>
      <c r="E1068" s="528"/>
      <c r="F1068" s="529"/>
      <c r="G1068" s="530" t="s">
        <v>1163</v>
      </c>
      <c r="H1068" s="530"/>
      <c r="I1068" s="626" t="s">
        <v>883</v>
      </c>
      <c r="J1068" s="687">
        <f t="shared" si="2067"/>
        <v>86.8</v>
      </c>
      <c r="K1068" s="687">
        <f t="shared" si="2068"/>
        <v>0</v>
      </c>
      <c r="L1068" s="687">
        <f t="shared" si="2069"/>
        <v>-86.8</v>
      </c>
      <c r="M1068" s="688">
        <f t="shared" si="2070"/>
        <v>0</v>
      </c>
      <c r="N1068" s="687">
        <f t="shared" si="2071"/>
        <v>5.8</v>
      </c>
      <c r="O1068" s="687">
        <f t="shared" si="2072"/>
        <v>0</v>
      </c>
      <c r="P1068" s="687">
        <f t="shared" si="2073"/>
        <v>-5.8</v>
      </c>
      <c r="Q1068" s="688">
        <f t="shared" si="2074"/>
        <v>0</v>
      </c>
      <c r="R1068" s="687">
        <f>'17. Нефтехим Салават'!W65</f>
        <v>0.3</v>
      </c>
      <c r="S1068" s="687">
        <f>'17. Нефтехим Салават'!Y65</f>
        <v>0</v>
      </c>
      <c r="T1068" s="687">
        <f t="shared" si="2075"/>
        <v>-0.3</v>
      </c>
      <c r="U1068" s="688">
        <f t="shared" si="2076"/>
        <v>0</v>
      </c>
      <c r="V1068" s="687">
        <f>'17. Нефтехим Салават'!AC65</f>
        <v>5.5</v>
      </c>
      <c r="W1068" s="687">
        <f>'17. Нефтехим Салават'!AE65</f>
        <v>0</v>
      </c>
      <c r="X1068" s="687">
        <f t="shared" si="2077"/>
        <v>-5.5</v>
      </c>
      <c r="Y1068" s="688">
        <f t="shared" si="2078"/>
        <v>0</v>
      </c>
      <c r="Z1068" s="687">
        <f>'17. Нефтехим Салават'!AI65</f>
        <v>0</v>
      </c>
      <c r="AA1068" s="687">
        <f>'17. Нефтехим Салават'!AK65</f>
        <v>0</v>
      </c>
      <c r="AB1068" s="687">
        <f t="shared" si="2079"/>
        <v>0</v>
      </c>
      <c r="AC1068" s="688" t="str">
        <f t="shared" si="2080"/>
        <v>-</v>
      </c>
      <c r="AD1068" s="687">
        <f t="shared" si="2081"/>
        <v>7.8</v>
      </c>
      <c r="AE1068" s="687">
        <f t="shared" si="2082"/>
        <v>0</v>
      </c>
      <c r="AF1068" s="687">
        <f t="shared" si="2083"/>
        <v>-7.8</v>
      </c>
      <c r="AG1068" s="688">
        <f t="shared" si="2084"/>
        <v>0</v>
      </c>
      <c r="AH1068" s="687">
        <f>'17. Нефтехим Салават'!AU65</f>
        <v>0.6</v>
      </c>
      <c r="AI1068" s="687">
        <f>'17. Нефтехим Салават'!AW65</f>
        <v>0</v>
      </c>
      <c r="AJ1068" s="687">
        <f t="shared" si="2085"/>
        <v>-0.6</v>
      </c>
      <c r="AK1068" s="688">
        <f t="shared" si="2086"/>
        <v>0</v>
      </c>
      <c r="AL1068" s="687">
        <f>'17. Нефтехим Салават'!BA65</f>
        <v>0</v>
      </c>
      <c r="AM1068" s="687">
        <f>'17. Нефтехим Салават'!BC65</f>
        <v>0</v>
      </c>
      <c r="AN1068" s="687">
        <f t="shared" si="2087"/>
        <v>0</v>
      </c>
      <c r="AO1068" s="688" t="str">
        <f t="shared" si="2088"/>
        <v>-</v>
      </c>
      <c r="AP1068" s="687">
        <f>'17. Нефтехим Салават'!BG65</f>
        <v>7.2</v>
      </c>
      <c r="AQ1068" s="687">
        <f>'17. Нефтехим Салават'!BI65</f>
        <v>0</v>
      </c>
      <c r="AR1068" s="687">
        <f t="shared" si="2089"/>
        <v>-7.2</v>
      </c>
      <c r="AS1068" s="688">
        <f t="shared" si="2090"/>
        <v>0</v>
      </c>
      <c r="AT1068" s="687">
        <f t="shared" si="2091"/>
        <v>11.2</v>
      </c>
      <c r="AU1068" s="687">
        <f t="shared" si="2092"/>
        <v>0</v>
      </c>
      <c r="AV1068" s="687">
        <f t="shared" si="2093"/>
        <v>-11.2</v>
      </c>
      <c r="AW1068" s="688">
        <f t="shared" si="2094"/>
        <v>0</v>
      </c>
      <c r="AX1068" s="687">
        <f>'17. Нефтехим Салават'!BS65</f>
        <v>0</v>
      </c>
      <c r="AY1068" s="687">
        <f>'17. Нефтехим Салават'!BU65</f>
        <v>0</v>
      </c>
      <c r="AZ1068" s="687">
        <f t="shared" si="2095"/>
        <v>0</v>
      </c>
      <c r="BA1068" s="688" t="str">
        <f t="shared" si="2096"/>
        <v>-</v>
      </c>
      <c r="BB1068" s="687">
        <f>'17. Нефтехим Салават'!BY65</f>
        <v>11.2</v>
      </c>
      <c r="BC1068" s="687">
        <f>'17. Нефтехим Салават'!CA65</f>
        <v>0</v>
      </c>
      <c r="BD1068" s="687">
        <f t="shared" si="2097"/>
        <v>-11.2</v>
      </c>
      <c r="BE1068" s="688">
        <f t="shared" si="2098"/>
        <v>0</v>
      </c>
      <c r="BF1068" s="687">
        <f>'17. Нефтехим Салават'!CE65</f>
        <v>0</v>
      </c>
      <c r="BG1068" s="687">
        <f>'17. Нефтехим Салават'!CG65</f>
        <v>0</v>
      </c>
      <c r="BH1068" s="687">
        <f t="shared" si="2099"/>
        <v>0</v>
      </c>
      <c r="BI1068" s="688" t="str">
        <f t="shared" si="2100"/>
        <v>-</v>
      </c>
      <c r="BJ1068" s="687">
        <f t="shared" si="2101"/>
        <v>62</v>
      </c>
      <c r="BK1068" s="687">
        <f t="shared" si="2102"/>
        <v>0</v>
      </c>
      <c r="BL1068" s="687">
        <f t="shared" si="2103"/>
        <v>-62</v>
      </c>
      <c r="BM1068" s="688">
        <f t="shared" si="2104"/>
        <v>0</v>
      </c>
      <c r="BN1068" s="687">
        <f>'17. Нефтехим Салават'!CQ65</f>
        <v>33</v>
      </c>
      <c r="BO1068" s="687">
        <f>'17. Нефтехим Салават'!CS65</f>
        <v>0</v>
      </c>
      <c r="BP1068" s="687">
        <f t="shared" si="2105"/>
        <v>-33</v>
      </c>
      <c r="BQ1068" s="688">
        <f t="shared" si="2106"/>
        <v>0</v>
      </c>
      <c r="BR1068" s="687">
        <f>'17. Нефтехим Салават'!CW65</f>
        <v>15</v>
      </c>
      <c r="BS1068" s="687">
        <f>'17. Нефтехим Салават'!CY65</f>
        <v>0</v>
      </c>
      <c r="BT1068" s="687">
        <f t="shared" si="2107"/>
        <v>-15</v>
      </c>
      <c r="BU1068" s="688">
        <f t="shared" si="2108"/>
        <v>0</v>
      </c>
      <c r="BV1068" s="687">
        <f>'17. Нефтехим Салават'!DC65</f>
        <v>14</v>
      </c>
      <c r="BW1068" s="687">
        <f>'17. Нефтехим Салават'!DE65</f>
        <v>0</v>
      </c>
      <c r="BX1068" s="687">
        <f t="shared" si="2109"/>
        <v>-14</v>
      </c>
      <c r="BY1068" s="688">
        <f t="shared" si="2110"/>
        <v>0</v>
      </c>
    </row>
    <row r="1069" spans="2:77" ht="20.100000000000001" customHeight="1">
      <c r="C1069" s="452" t="s">
        <v>1164</v>
      </c>
      <c r="D1069" s="528"/>
      <c r="E1069" s="528"/>
      <c r="F1069" s="529"/>
      <c r="G1069" s="530" t="s">
        <v>1165</v>
      </c>
      <c r="H1069" s="530"/>
      <c r="I1069" s="691" t="s">
        <v>883</v>
      </c>
      <c r="J1069" s="687">
        <f t="shared" si="2067"/>
        <v>86.8</v>
      </c>
      <c r="K1069" s="687">
        <f t="shared" si="2068"/>
        <v>0</v>
      </c>
      <c r="L1069" s="687">
        <f t="shared" si="2069"/>
        <v>-86.8</v>
      </c>
      <c r="M1069" s="688">
        <f t="shared" si="2070"/>
        <v>0</v>
      </c>
      <c r="N1069" s="687">
        <f t="shared" si="2071"/>
        <v>5.8</v>
      </c>
      <c r="O1069" s="687">
        <f t="shared" si="2072"/>
        <v>0</v>
      </c>
      <c r="P1069" s="687">
        <f t="shared" si="2073"/>
        <v>-5.8</v>
      </c>
      <c r="Q1069" s="688">
        <f t="shared" si="2074"/>
        <v>0</v>
      </c>
      <c r="R1069" s="687">
        <f>'17. Нефтехим Салават'!W66</f>
        <v>0.3</v>
      </c>
      <c r="S1069" s="687">
        <f>'17. Нефтехим Салават'!Y66</f>
        <v>0</v>
      </c>
      <c r="T1069" s="687">
        <f t="shared" si="2075"/>
        <v>-0.3</v>
      </c>
      <c r="U1069" s="688">
        <f t="shared" si="2076"/>
        <v>0</v>
      </c>
      <c r="V1069" s="687">
        <f>'17. Нефтехим Салават'!AC66</f>
        <v>5.5</v>
      </c>
      <c r="W1069" s="687">
        <f>'17. Нефтехим Салават'!AE66</f>
        <v>0</v>
      </c>
      <c r="X1069" s="687">
        <f t="shared" si="2077"/>
        <v>-5.5</v>
      </c>
      <c r="Y1069" s="688">
        <f t="shared" si="2078"/>
        <v>0</v>
      </c>
      <c r="Z1069" s="687">
        <f>'17. Нефтехим Салават'!AI66</f>
        <v>0</v>
      </c>
      <c r="AA1069" s="687">
        <f>'17. Нефтехим Салават'!AK66</f>
        <v>0</v>
      </c>
      <c r="AB1069" s="687">
        <f t="shared" si="2079"/>
        <v>0</v>
      </c>
      <c r="AC1069" s="688" t="str">
        <f t="shared" si="2080"/>
        <v>-</v>
      </c>
      <c r="AD1069" s="687">
        <f t="shared" si="2081"/>
        <v>7.8</v>
      </c>
      <c r="AE1069" s="687">
        <f t="shared" si="2082"/>
        <v>0</v>
      </c>
      <c r="AF1069" s="687">
        <f t="shared" si="2083"/>
        <v>-7.8</v>
      </c>
      <c r="AG1069" s="688">
        <f t="shared" si="2084"/>
        <v>0</v>
      </c>
      <c r="AH1069" s="687">
        <f>'17. Нефтехим Салават'!AU66</f>
        <v>0.6</v>
      </c>
      <c r="AI1069" s="687">
        <f>'17. Нефтехим Салават'!AW66</f>
        <v>0</v>
      </c>
      <c r="AJ1069" s="687">
        <f t="shared" si="2085"/>
        <v>-0.6</v>
      </c>
      <c r="AK1069" s="688">
        <f t="shared" si="2086"/>
        <v>0</v>
      </c>
      <c r="AL1069" s="687">
        <f>'17. Нефтехим Салават'!BA66</f>
        <v>0</v>
      </c>
      <c r="AM1069" s="687">
        <f>'17. Нефтехим Салават'!BC66</f>
        <v>0</v>
      </c>
      <c r="AN1069" s="687">
        <f t="shared" si="2087"/>
        <v>0</v>
      </c>
      <c r="AO1069" s="688" t="str">
        <f t="shared" si="2088"/>
        <v>-</v>
      </c>
      <c r="AP1069" s="687">
        <f>'17. Нефтехим Салават'!BG66</f>
        <v>7.2</v>
      </c>
      <c r="AQ1069" s="687">
        <f>'17. Нефтехим Салават'!BI66</f>
        <v>0</v>
      </c>
      <c r="AR1069" s="687">
        <f t="shared" si="2089"/>
        <v>-7.2</v>
      </c>
      <c r="AS1069" s="688">
        <f t="shared" si="2090"/>
        <v>0</v>
      </c>
      <c r="AT1069" s="687">
        <f t="shared" si="2091"/>
        <v>11.2</v>
      </c>
      <c r="AU1069" s="687">
        <f t="shared" si="2092"/>
        <v>0</v>
      </c>
      <c r="AV1069" s="687">
        <f t="shared" si="2093"/>
        <v>-11.2</v>
      </c>
      <c r="AW1069" s="688">
        <f t="shared" si="2094"/>
        <v>0</v>
      </c>
      <c r="AX1069" s="687">
        <f>'17. Нефтехим Салават'!BS66</f>
        <v>0</v>
      </c>
      <c r="AY1069" s="687">
        <f>'17. Нефтехим Салават'!BU66</f>
        <v>0</v>
      </c>
      <c r="AZ1069" s="687">
        <f t="shared" si="2095"/>
        <v>0</v>
      </c>
      <c r="BA1069" s="688" t="str">
        <f t="shared" si="2096"/>
        <v>-</v>
      </c>
      <c r="BB1069" s="687">
        <f>'17. Нефтехим Салават'!BY66</f>
        <v>11.2</v>
      </c>
      <c r="BC1069" s="687">
        <f>'17. Нефтехим Салават'!CA66</f>
        <v>0</v>
      </c>
      <c r="BD1069" s="687">
        <f t="shared" si="2097"/>
        <v>-11.2</v>
      </c>
      <c r="BE1069" s="688">
        <f t="shared" si="2098"/>
        <v>0</v>
      </c>
      <c r="BF1069" s="687">
        <f>'17. Нефтехим Салават'!CE66</f>
        <v>0</v>
      </c>
      <c r="BG1069" s="687">
        <f>'17. Нефтехим Салават'!CG66</f>
        <v>0</v>
      </c>
      <c r="BH1069" s="687">
        <f t="shared" si="2099"/>
        <v>0</v>
      </c>
      <c r="BI1069" s="688" t="str">
        <f t="shared" si="2100"/>
        <v>-</v>
      </c>
      <c r="BJ1069" s="687">
        <f t="shared" si="2101"/>
        <v>62</v>
      </c>
      <c r="BK1069" s="687">
        <f t="shared" si="2102"/>
        <v>0</v>
      </c>
      <c r="BL1069" s="687">
        <f t="shared" si="2103"/>
        <v>-62</v>
      </c>
      <c r="BM1069" s="688">
        <f t="shared" si="2104"/>
        <v>0</v>
      </c>
      <c r="BN1069" s="687">
        <f>'17. Нефтехим Салават'!CQ66</f>
        <v>33</v>
      </c>
      <c r="BO1069" s="687">
        <f>'17. Нефтехим Салават'!CS66</f>
        <v>0</v>
      </c>
      <c r="BP1069" s="687">
        <f t="shared" si="2105"/>
        <v>-33</v>
      </c>
      <c r="BQ1069" s="688">
        <f t="shared" si="2106"/>
        <v>0</v>
      </c>
      <c r="BR1069" s="687">
        <f>'17. Нефтехим Салават'!CW66</f>
        <v>15</v>
      </c>
      <c r="BS1069" s="687">
        <f>'17. Нефтехим Салават'!CY66</f>
        <v>0</v>
      </c>
      <c r="BT1069" s="687">
        <f t="shared" si="2107"/>
        <v>-15</v>
      </c>
      <c r="BU1069" s="688">
        <f t="shared" si="2108"/>
        <v>0</v>
      </c>
      <c r="BV1069" s="687">
        <f>'17. Нефтехим Салават'!DC66</f>
        <v>14</v>
      </c>
      <c r="BW1069" s="687">
        <f>'17. Нефтехим Салават'!DE66</f>
        <v>0</v>
      </c>
      <c r="BX1069" s="687">
        <f t="shared" si="2109"/>
        <v>-14</v>
      </c>
      <c r="BY1069" s="688">
        <f t="shared" si="2110"/>
        <v>0</v>
      </c>
    </row>
    <row r="1070" spans="2:77" ht="20.100000000000001" customHeight="1">
      <c r="C1070" s="452" t="s">
        <v>1166</v>
      </c>
      <c r="D1070" s="528"/>
      <c r="E1070" s="528"/>
      <c r="F1070" s="529"/>
      <c r="G1070" s="530" t="s">
        <v>1167</v>
      </c>
      <c r="H1070" s="530"/>
      <c r="I1070" s="691" t="s">
        <v>883</v>
      </c>
      <c r="J1070" s="687">
        <f t="shared" si="2067"/>
        <v>0</v>
      </c>
      <c r="K1070" s="687">
        <f t="shared" si="2068"/>
        <v>0</v>
      </c>
      <c r="L1070" s="687">
        <f t="shared" si="2069"/>
        <v>0</v>
      </c>
      <c r="M1070" s="688" t="str">
        <f t="shared" si="2070"/>
        <v>-</v>
      </c>
      <c r="N1070" s="687">
        <f t="shared" si="2071"/>
        <v>0</v>
      </c>
      <c r="O1070" s="687">
        <f t="shared" si="2072"/>
        <v>0</v>
      </c>
      <c r="P1070" s="687">
        <f t="shared" si="2073"/>
        <v>0</v>
      </c>
      <c r="Q1070" s="688" t="str">
        <f t="shared" si="2074"/>
        <v>-</v>
      </c>
      <c r="R1070" s="687">
        <f>'17. Нефтехим Салават'!W67</f>
        <v>0</v>
      </c>
      <c r="S1070" s="687">
        <f>'17. Нефтехим Салават'!Y67</f>
        <v>0</v>
      </c>
      <c r="T1070" s="687">
        <f t="shared" si="2075"/>
        <v>0</v>
      </c>
      <c r="U1070" s="688" t="str">
        <f t="shared" si="2076"/>
        <v>-</v>
      </c>
      <c r="V1070" s="687">
        <f>'17. Нефтехим Салават'!AC67</f>
        <v>0</v>
      </c>
      <c r="W1070" s="687">
        <f>'17. Нефтехим Салават'!AE67</f>
        <v>0</v>
      </c>
      <c r="X1070" s="687">
        <f t="shared" si="2077"/>
        <v>0</v>
      </c>
      <c r="Y1070" s="688" t="str">
        <f t="shared" si="2078"/>
        <v>-</v>
      </c>
      <c r="Z1070" s="687">
        <f>'17. Нефтехим Салават'!AI67</f>
        <v>0</v>
      </c>
      <c r="AA1070" s="687">
        <f>'17. Нефтехим Салават'!AK67</f>
        <v>0</v>
      </c>
      <c r="AB1070" s="687">
        <f t="shared" si="2079"/>
        <v>0</v>
      </c>
      <c r="AC1070" s="688" t="str">
        <f t="shared" si="2080"/>
        <v>-</v>
      </c>
      <c r="AD1070" s="687">
        <f t="shared" si="2081"/>
        <v>0</v>
      </c>
      <c r="AE1070" s="687">
        <f t="shared" si="2082"/>
        <v>0</v>
      </c>
      <c r="AF1070" s="687">
        <f t="shared" si="2083"/>
        <v>0</v>
      </c>
      <c r="AG1070" s="688" t="str">
        <f t="shared" si="2084"/>
        <v>-</v>
      </c>
      <c r="AH1070" s="687">
        <f>'17. Нефтехим Салават'!AU67</f>
        <v>0</v>
      </c>
      <c r="AI1070" s="687">
        <f>'17. Нефтехим Салават'!AW67</f>
        <v>0</v>
      </c>
      <c r="AJ1070" s="687">
        <f t="shared" si="2085"/>
        <v>0</v>
      </c>
      <c r="AK1070" s="688" t="str">
        <f t="shared" si="2086"/>
        <v>-</v>
      </c>
      <c r="AL1070" s="687">
        <f>'17. Нефтехим Салават'!BA67</f>
        <v>0</v>
      </c>
      <c r="AM1070" s="687">
        <f>'17. Нефтехим Салават'!BC67</f>
        <v>0</v>
      </c>
      <c r="AN1070" s="687">
        <f t="shared" si="2087"/>
        <v>0</v>
      </c>
      <c r="AO1070" s="688" t="str">
        <f t="shared" si="2088"/>
        <v>-</v>
      </c>
      <c r="AP1070" s="687">
        <f>'17. Нефтехим Салават'!BG67</f>
        <v>0</v>
      </c>
      <c r="AQ1070" s="687">
        <f>'17. Нефтехим Салават'!BI67</f>
        <v>0</v>
      </c>
      <c r="AR1070" s="687">
        <f t="shared" si="2089"/>
        <v>0</v>
      </c>
      <c r="AS1070" s="688" t="str">
        <f t="shared" si="2090"/>
        <v>-</v>
      </c>
      <c r="AT1070" s="687">
        <f t="shared" si="2091"/>
        <v>0</v>
      </c>
      <c r="AU1070" s="687">
        <f t="shared" si="2092"/>
        <v>0</v>
      </c>
      <c r="AV1070" s="687">
        <f t="shared" si="2093"/>
        <v>0</v>
      </c>
      <c r="AW1070" s="688" t="str">
        <f t="shared" si="2094"/>
        <v>-</v>
      </c>
      <c r="AX1070" s="687">
        <f>'17. Нефтехим Салават'!BS67</f>
        <v>0</v>
      </c>
      <c r="AY1070" s="687">
        <f>'17. Нефтехим Салават'!BU67</f>
        <v>0</v>
      </c>
      <c r="AZ1070" s="687">
        <f t="shared" si="2095"/>
        <v>0</v>
      </c>
      <c r="BA1070" s="688" t="str">
        <f t="shared" si="2096"/>
        <v>-</v>
      </c>
      <c r="BB1070" s="687">
        <f>'17. Нефтехим Салават'!BY67</f>
        <v>0</v>
      </c>
      <c r="BC1070" s="687">
        <f>'17. Нефтехим Салават'!CA67</f>
        <v>0</v>
      </c>
      <c r="BD1070" s="687">
        <f t="shared" si="2097"/>
        <v>0</v>
      </c>
      <c r="BE1070" s="688" t="str">
        <f t="shared" si="2098"/>
        <v>-</v>
      </c>
      <c r="BF1070" s="687">
        <f>'17. Нефтехим Салават'!CE67</f>
        <v>0</v>
      </c>
      <c r="BG1070" s="687">
        <f>'17. Нефтехим Салават'!CG67</f>
        <v>0</v>
      </c>
      <c r="BH1070" s="687">
        <f t="shared" si="2099"/>
        <v>0</v>
      </c>
      <c r="BI1070" s="688" t="str">
        <f t="shared" si="2100"/>
        <v>-</v>
      </c>
      <c r="BJ1070" s="687">
        <f t="shared" si="2101"/>
        <v>0</v>
      </c>
      <c r="BK1070" s="687">
        <f t="shared" si="2102"/>
        <v>0</v>
      </c>
      <c r="BL1070" s="687">
        <f t="shared" si="2103"/>
        <v>0</v>
      </c>
      <c r="BM1070" s="688" t="str">
        <f t="shared" si="2104"/>
        <v>-</v>
      </c>
      <c r="BN1070" s="687">
        <f>'17. Нефтехим Салават'!CQ67</f>
        <v>0</v>
      </c>
      <c r="BO1070" s="687">
        <f>'17. Нефтехим Салават'!CS67</f>
        <v>0</v>
      </c>
      <c r="BP1070" s="687">
        <f t="shared" si="2105"/>
        <v>0</v>
      </c>
      <c r="BQ1070" s="688" t="str">
        <f t="shared" si="2106"/>
        <v>-</v>
      </c>
      <c r="BR1070" s="687">
        <f>'17. Нефтехим Салават'!CW67</f>
        <v>0</v>
      </c>
      <c r="BS1070" s="687">
        <f>'17. Нефтехим Салават'!CY67</f>
        <v>0</v>
      </c>
      <c r="BT1070" s="687">
        <f t="shared" si="2107"/>
        <v>0</v>
      </c>
      <c r="BU1070" s="688" t="str">
        <f t="shared" si="2108"/>
        <v>-</v>
      </c>
      <c r="BV1070" s="687">
        <f>'17. Нефтехим Салават'!DC67</f>
        <v>0</v>
      </c>
      <c r="BW1070" s="687">
        <f>'17. Нефтехим Салават'!DE67</f>
        <v>0</v>
      </c>
      <c r="BX1070" s="687">
        <f t="shared" si="2109"/>
        <v>0</v>
      </c>
      <c r="BY1070" s="688" t="str">
        <f t="shared" si="2110"/>
        <v>-</v>
      </c>
    </row>
    <row r="1071" spans="2:77" ht="20.100000000000001" customHeight="1">
      <c r="B1071" s="591" t="s">
        <v>1168</v>
      </c>
      <c r="C1071" s="595" t="s">
        <v>1169</v>
      </c>
      <c r="D1071" s="528"/>
      <c r="E1071" s="528"/>
      <c r="F1071" s="529"/>
      <c r="G1071" s="530" t="s">
        <v>1170</v>
      </c>
      <c r="H1071" s="530"/>
      <c r="I1071" s="626" t="s">
        <v>883</v>
      </c>
      <c r="J1071" s="687">
        <f t="shared" si="2067"/>
        <v>0</v>
      </c>
      <c r="K1071" s="687">
        <f t="shared" si="2068"/>
        <v>0</v>
      </c>
      <c r="L1071" s="687">
        <f t="shared" si="2069"/>
        <v>0</v>
      </c>
      <c r="M1071" s="688" t="str">
        <f t="shared" si="2070"/>
        <v>-</v>
      </c>
      <c r="N1071" s="687">
        <f t="shared" si="2071"/>
        <v>0</v>
      </c>
      <c r="O1071" s="687">
        <f t="shared" si="2072"/>
        <v>0</v>
      </c>
      <c r="P1071" s="687">
        <f t="shared" si="2073"/>
        <v>0</v>
      </c>
      <c r="Q1071" s="688" t="str">
        <f t="shared" si="2074"/>
        <v>-</v>
      </c>
      <c r="R1071" s="687">
        <f>'17. Нефтехим Салават'!W68</f>
        <v>0</v>
      </c>
      <c r="S1071" s="687">
        <f>'17. Нефтехим Салават'!Y68</f>
        <v>0</v>
      </c>
      <c r="T1071" s="687">
        <f t="shared" si="2075"/>
        <v>0</v>
      </c>
      <c r="U1071" s="688" t="str">
        <f t="shared" si="2076"/>
        <v>-</v>
      </c>
      <c r="V1071" s="687">
        <f>'17. Нефтехим Салават'!AC68</f>
        <v>0</v>
      </c>
      <c r="W1071" s="687">
        <f>'17. Нефтехим Салават'!AE68</f>
        <v>0</v>
      </c>
      <c r="X1071" s="687">
        <f t="shared" si="2077"/>
        <v>0</v>
      </c>
      <c r="Y1071" s="688" t="str">
        <f t="shared" si="2078"/>
        <v>-</v>
      </c>
      <c r="Z1071" s="687">
        <f>'17. Нефтехим Салават'!AI68</f>
        <v>0</v>
      </c>
      <c r="AA1071" s="687">
        <f>'17. Нефтехим Салават'!AK68</f>
        <v>0</v>
      </c>
      <c r="AB1071" s="687">
        <f t="shared" si="2079"/>
        <v>0</v>
      </c>
      <c r="AC1071" s="688" t="str">
        <f t="shared" si="2080"/>
        <v>-</v>
      </c>
      <c r="AD1071" s="687">
        <f t="shared" si="2081"/>
        <v>0</v>
      </c>
      <c r="AE1071" s="687">
        <f t="shared" si="2082"/>
        <v>0</v>
      </c>
      <c r="AF1071" s="687">
        <f t="shared" si="2083"/>
        <v>0</v>
      </c>
      <c r="AG1071" s="688" t="str">
        <f t="shared" si="2084"/>
        <v>-</v>
      </c>
      <c r="AH1071" s="687">
        <f>'17. Нефтехим Салават'!AU68</f>
        <v>0</v>
      </c>
      <c r="AI1071" s="687">
        <f>'17. Нефтехим Салават'!AW68</f>
        <v>0</v>
      </c>
      <c r="AJ1071" s="687">
        <f t="shared" si="2085"/>
        <v>0</v>
      </c>
      <c r="AK1071" s="688" t="str">
        <f t="shared" si="2086"/>
        <v>-</v>
      </c>
      <c r="AL1071" s="687">
        <f>'17. Нефтехим Салават'!BA68</f>
        <v>0</v>
      </c>
      <c r="AM1071" s="687">
        <f>'17. Нефтехим Салават'!BC68</f>
        <v>0</v>
      </c>
      <c r="AN1071" s="687">
        <f t="shared" si="2087"/>
        <v>0</v>
      </c>
      <c r="AO1071" s="688" t="str">
        <f t="shared" si="2088"/>
        <v>-</v>
      </c>
      <c r="AP1071" s="687">
        <f>'17. Нефтехим Салават'!BG68</f>
        <v>0</v>
      </c>
      <c r="AQ1071" s="687">
        <f>'17. Нефтехим Салават'!BI68</f>
        <v>0</v>
      </c>
      <c r="AR1071" s="687">
        <f t="shared" si="2089"/>
        <v>0</v>
      </c>
      <c r="AS1071" s="688" t="str">
        <f t="shared" si="2090"/>
        <v>-</v>
      </c>
      <c r="AT1071" s="687">
        <f t="shared" si="2091"/>
        <v>0</v>
      </c>
      <c r="AU1071" s="687">
        <f t="shared" si="2092"/>
        <v>0</v>
      </c>
      <c r="AV1071" s="687">
        <f t="shared" si="2093"/>
        <v>0</v>
      </c>
      <c r="AW1071" s="688" t="str">
        <f t="shared" si="2094"/>
        <v>-</v>
      </c>
      <c r="AX1071" s="687">
        <f>'17. Нефтехим Салават'!BS68</f>
        <v>0</v>
      </c>
      <c r="AY1071" s="687">
        <f>'17. Нефтехим Салават'!BU68</f>
        <v>0</v>
      </c>
      <c r="AZ1071" s="687">
        <f t="shared" si="2095"/>
        <v>0</v>
      </c>
      <c r="BA1071" s="688" t="str">
        <f t="shared" si="2096"/>
        <v>-</v>
      </c>
      <c r="BB1071" s="687">
        <f>'17. Нефтехим Салават'!BY68</f>
        <v>0</v>
      </c>
      <c r="BC1071" s="687">
        <f>'17. Нефтехим Салават'!CA68</f>
        <v>0</v>
      </c>
      <c r="BD1071" s="687">
        <f t="shared" si="2097"/>
        <v>0</v>
      </c>
      <c r="BE1071" s="688" t="str">
        <f t="shared" si="2098"/>
        <v>-</v>
      </c>
      <c r="BF1071" s="687">
        <f>'17. Нефтехим Салават'!CE68</f>
        <v>0</v>
      </c>
      <c r="BG1071" s="687">
        <f>'17. Нефтехим Салават'!CG68</f>
        <v>0</v>
      </c>
      <c r="BH1071" s="687">
        <f t="shared" si="2099"/>
        <v>0</v>
      </c>
      <c r="BI1071" s="688" t="str">
        <f t="shared" si="2100"/>
        <v>-</v>
      </c>
      <c r="BJ1071" s="687">
        <f t="shared" si="2101"/>
        <v>0</v>
      </c>
      <c r="BK1071" s="687">
        <f t="shared" si="2102"/>
        <v>0</v>
      </c>
      <c r="BL1071" s="687">
        <f t="shared" si="2103"/>
        <v>0</v>
      </c>
      <c r="BM1071" s="688" t="str">
        <f t="shared" si="2104"/>
        <v>-</v>
      </c>
      <c r="BN1071" s="687">
        <f>'17. Нефтехим Салават'!CQ68</f>
        <v>0</v>
      </c>
      <c r="BO1071" s="687">
        <f>'17. Нефтехим Салават'!CS68</f>
        <v>0</v>
      </c>
      <c r="BP1071" s="687">
        <f t="shared" si="2105"/>
        <v>0</v>
      </c>
      <c r="BQ1071" s="688" t="str">
        <f t="shared" si="2106"/>
        <v>-</v>
      </c>
      <c r="BR1071" s="687">
        <f>'17. Нефтехим Салават'!CW68</f>
        <v>0</v>
      </c>
      <c r="BS1071" s="687">
        <f>'17. Нефтехим Салават'!CY68</f>
        <v>0</v>
      </c>
      <c r="BT1071" s="687">
        <f t="shared" si="2107"/>
        <v>0</v>
      </c>
      <c r="BU1071" s="688" t="str">
        <f t="shared" si="2108"/>
        <v>-</v>
      </c>
      <c r="BV1071" s="687">
        <f>'17. Нефтехим Салават'!DC68</f>
        <v>0</v>
      </c>
      <c r="BW1071" s="687">
        <f>'17. Нефтехим Салават'!DE68</f>
        <v>0</v>
      </c>
      <c r="BX1071" s="687">
        <f t="shared" si="2109"/>
        <v>0</v>
      </c>
      <c r="BY1071" s="688" t="str">
        <f t="shared" si="2110"/>
        <v>-</v>
      </c>
    </row>
    <row r="1072" spans="2:77" ht="20.100000000000001" customHeight="1">
      <c r="B1072" s="591" t="s">
        <v>1171</v>
      </c>
      <c r="C1072" s="595" t="s">
        <v>1172</v>
      </c>
      <c r="D1072" s="528"/>
      <c r="E1072" s="528"/>
      <c r="F1072" s="529"/>
      <c r="G1072" s="530" t="s">
        <v>1173</v>
      </c>
      <c r="H1072" s="530"/>
      <c r="I1072" s="626" t="s">
        <v>883</v>
      </c>
      <c r="J1072" s="687">
        <f t="shared" si="2067"/>
        <v>186.29999999999998</v>
      </c>
      <c r="K1072" s="687">
        <f t="shared" si="2068"/>
        <v>0</v>
      </c>
      <c r="L1072" s="687">
        <f t="shared" si="2069"/>
        <v>-186.29999999999998</v>
      </c>
      <c r="M1072" s="688">
        <f t="shared" si="2070"/>
        <v>0</v>
      </c>
      <c r="N1072" s="687">
        <f t="shared" si="2071"/>
        <v>57.6</v>
      </c>
      <c r="O1072" s="687">
        <f t="shared" si="2072"/>
        <v>0</v>
      </c>
      <c r="P1072" s="687">
        <f t="shared" si="2073"/>
        <v>-57.6</v>
      </c>
      <c r="Q1072" s="688">
        <f t="shared" si="2074"/>
        <v>0</v>
      </c>
      <c r="R1072" s="687">
        <f>'17. Нефтехим Салават'!W69</f>
        <v>19.8</v>
      </c>
      <c r="S1072" s="687">
        <f>'17. Нефтехим Салават'!Y69</f>
        <v>0</v>
      </c>
      <c r="T1072" s="687">
        <f t="shared" si="2075"/>
        <v>-19.8</v>
      </c>
      <c r="U1072" s="688">
        <f t="shared" si="2076"/>
        <v>0</v>
      </c>
      <c r="V1072" s="687">
        <f>'17. Нефтехим Салават'!AC69</f>
        <v>17.899999999999999</v>
      </c>
      <c r="W1072" s="687">
        <f>'17. Нефтехим Салават'!AE69</f>
        <v>0</v>
      </c>
      <c r="X1072" s="687">
        <f t="shared" si="2077"/>
        <v>-17.899999999999999</v>
      </c>
      <c r="Y1072" s="688">
        <f t="shared" si="2078"/>
        <v>0</v>
      </c>
      <c r="Z1072" s="687">
        <f>'17. Нефтехим Салават'!AI69</f>
        <v>19.899999999999999</v>
      </c>
      <c r="AA1072" s="687">
        <f>'17. Нефтехим Салават'!AK69</f>
        <v>0</v>
      </c>
      <c r="AB1072" s="687">
        <f t="shared" si="2079"/>
        <v>-19.899999999999999</v>
      </c>
      <c r="AC1072" s="688">
        <f t="shared" si="2080"/>
        <v>0</v>
      </c>
      <c r="AD1072" s="687">
        <f t="shared" si="2081"/>
        <v>50.5</v>
      </c>
      <c r="AE1072" s="687">
        <f t="shared" si="2082"/>
        <v>0</v>
      </c>
      <c r="AF1072" s="687">
        <f t="shared" si="2083"/>
        <v>-50.5</v>
      </c>
      <c r="AG1072" s="688">
        <f t="shared" si="2084"/>
        <v>0</v>
      </c>
      <c r="AH1072" s="687">
        <f>'17. Нефтехим Салават'!AU69</f>
        <v>16.5</v>
      </c>
      <c r="AI1072" s="687">
        <f>'17. Нефтехим Салават'!AW69</f>
        <v>0</v>
      </c>
      <c r="AJ1072" s="687">
        <f t="shared" si="2085"/>
        <v>-16.5</v>
      </c>
      <c r="AK1072" s="688">
        <f t="shared" si="2086"/>
        <v>0</v>
      </c>
      <c r="AL1072" s="687">
        <f>'17. Нефтехим Салават'!BA69</f>
        <v>17</v>
      </c>
      <c r="AM1072" s="687">
        <f>'17. Нефтехим Салават'!BC69</f>
        <v>0</v>
      </c>
      <c r="AN1072" s="687">
        <f t="shared" si="2087"/>
        <v>-17</v>
      </c>
      <c r="AO1072" s="688">
        <f t="shared" si="2088"/>
        <v>0</v>
      </c>
      <c r="AP1072" s="687">
        <f>'17. Нефтехим Салават'!BG69</f>
        <v>17</v>
      </c>
      <c r="AQ1072" s="687">
        <f>'17. Нефтехим Салават'!BI69</f>
        <v>0</v>
      </c>
      <c r="AR1072" s="687">
        <f t="shared" si="2089"/>
        <v>-17</v>
      </c>
      <c r="AS1072" s="688">
        <f t="shared" si="2090"/>
        <v>0</v>
      </c>
      <c r="AT1072" s="687">
        <f t="shared" si="2091"/>
        <v>34.6</v>
      </c>
      <c r="AU1072" s="687">
        <f t="shared" si="2092"/>
        <v>0</v>
      </c>
      <c r="AV1072" s="687">
        <f t="shared" si="2093"/>
        <v>-34.6</v>
      </c>
      <c r="AW1072" s="688">
        <f t="shared" si="2094"/>
        <v>0</v>
      </c>
      <c r="AX1072" s="687">
        <f>'17. Нефтехим Салават'!BS69</f>
        <v>15.5</v>
      </c>
      <c r="AY1072" s="687">
        <f>'17. Нефтехим Салават'!BU69</f>
        <v>0</v>
      </c>
      <c r="AZ1072" s="687">
        <f t="shared" si="2095"/>
        <v>-15.5</v>
      </c>
      <c r="BA1072" s="688">
        <f t="shared" si="2096"/>
        <v>0</v>
      </c>
      <c r="BB1072" s="687">
        <f>'17. Нефтехим Салават'!BY69</f>
        <v>15.2</v>
      </c>
      <c r="BC1072" s="687">
        <f>'17. Нефтехим Салават'!CA69</f>
        <v>0</v>
      </c>
      <c r="BD1072" s="687">
        <f t="shared" si="2097"/>
        <v>-15.2</v>
      </c>
      <c r="BE1072" s="688">
        <f t="shared" si="2098"/>
        <v>0</v>
      </c>
      <c r="BF1072" s="687">
        <f>'17. Нефтехим Салават'!CE69</f>
        <v>3.9</v>
      </c>
      <c r="BG1072" s="687">
        <f>'17. Нефтехим Салават'!CG69</f>
        <v>0</v>
      </c>
      <c r="BH1072" s="687">
        <f t="shared" si="2099"/>
        <v>-3.9</v>
      </c>
      <c r="BI1072" s="688">
        <f t="shared" si="2100"/>
        <v>0</v>
      </c>
      <c r="BJ1072" s="687">
        <f t="shared" si="2101"/>
        <v>43.599999999999994</v>
      </c>
      <c r="BK1072" s="687">
        <f t="shared" si="2102"/>
        <v>0</v>
      </c>
      <c r="BL1072" s="687">
        <f t="shared" si="2103"/>
        <v>-43.599999999999994</v>
      </c>
      <c r="BM1072" s="688">
        <f t="shared" si="2104"/>
        <v>0</v>
      </c>
      <c r="BN1072" s="687">
        <f>'17. Нефтехим Салават'!CQ69</f>
        <v>9.1</v>
      </c>
      <c r="BO1072" s="687">
        <f>'17. Нефтехим Салават'!CS69</f>
        <v>0</v>
      </c>
      <c r="BP1072" s="687">
        <f t="shared" si="2105"/>
        <v>-9.1</v>
      </c>
      <c r="BQ1072" s="688">
        <f t="shared" si="2106"/>
        <v>0</v>
      </c>
      <c r="BR1072" s="687">
        <f>'17. Нефтехим Салават'!CW69</f>
        <v>15.7</v>
      </c>
      <c r="BS1072" s="687">
        <f>'17. Нефтехим Салават'!CY69</f>
        <v>0</v>
      </c>
      <c r="BT1072" s="687">
        <f t="shared" si="2107"/>
        <v>-15.7</v>
      </c>
      <c r="BU1072" s="688">
        <f t="shared" si="2108"/>
        <v>0</v>
      </c>
      <c r="BV1072" s="687">
        <f>'17. Нефтехим Салават'!DC69</f>
        <v>18.8</v>
      </c>
      <c r="BW1072" s="687">
        <f>'17. Нефтехим Салават'!DE69</f>
        <v>0</v>
      </c>
      <c r="BX1072" s="687">
        <f t="shared" si="2109"/>
        <v>-18.8</v>
      </c>
      <c r="BY1072" s="688">
        <f t="shared" si="2110"/>
        <v>0</v>
      </c>
    </row>
    <row r="1073" spans="2:77" ht="20.100000000000001" customHeight="1">
      <c r="C1073" s="452" t="s">
        <v>1174</v>
      </c>
      <c r="D1073" s="528"/>
      <c r="E1073" s="528"/>
      <c r="F1073" s="529"/>
      <c r="G1073" s="530" t="s">
        <v>1175</v>
      </c>
      <c r="H1073" s="530"/>
      <c r="I1073" s="691" t="s">
        <v>883</v>
      </c>
      <c r="J1073" s="687">
        <f t="shared" si="2067"/>
        <v>0</v>
      </c>
      <c r="K1073" s="687">
        <f t="shared" si="2068"/>
        <v>0</v>
      </c>
      <c r="L1073" s="687">
        <f t="shared" si="2069"/>
        <v>0</v>
      </c>
      <c r="M1073" s="688" t="str">
        <f t="shared" si="2070"/>
        <v>-</v>
      </c>
      <c r="N1073" s="687">
        <f t="shared" si="2071"/>
        <v>0</v>
      </c>
      <c r="O1073" s="687">
        <f t="shared" si="2072"/>
        <v>0</v>
      </c>
      <c r="P1073" s="687">
        <f t="shared" si="2073"/>
        <v>0</v>
      </c>
      <c r="Q1073" s="688" t="str">
        <f t="shared" si="2074"/>
        <v>-</v>
      </c>
      <c r="R1073" s="687">
        <f>'17. Нефтехим Салават'!W70</f>
        <v>0</v>
      </c>
      <c r="S1073" s="687">
        <f>'17. Нефтехим Салават'!Y70</f>
        <v>0</v>
      </c>
      <c r="T1073" s="687">
        <f t="shared" si="2075"/>
        <v>0</v>
      </c>
      <c r="U1073" s="688" t="str">
        <f t="shared" si="2076"/>
        <v>-</v>
      </c>
      <c r="V1073" s="687">
        <f>'17. Нефтехим Салават'!AC70</f>
        <v>0</v>
      </c>
      <c r="W1073" s="687">
        <f>'17. Нефтехим Салават'!AE70</f>
        <v>0</v>
      </c>
      <c r="X1073" s="687">
        <f t="shared" si="2077"/>
        <v>0</v>
      </c>
      <c r="Y1073" s="688" t="str">
        <f t="shared" si="2078"/>
        <v>-</v>
      </c>
      <c r="Z1073" s="687">
        <f>'17. Нефтехим Салават'!AI70</f>
        <v>0</v>
      </c>
      <c r="AA1073" s="687">
        <f>'17. Нефтехим Салават'!AK70</f>
        <v>0</v>
      </c>
      <c r="AB1073" s="687">
        <f t="shared" si="2079"/>
        <v>0</v>
      </c>
      <c r="AC1073" s="688" t="str">
        <f t="shared" si="2080"/>
        <v>-</v>
      </c>
      <c r="AD1073" s="687">
        <f t="shared" si="2081"/>
        <v>0</v>
      </c>
      <c r="AE1073" s="687">
        <f t="shared" si="2082"/>
        <v>0</v>
      </c>
      <c r="AF1073" s="687">
        <f t="shared" si="2083"/>
        <v>0</v>
      </c>
      <c r="AG1073" s="688" t="str">
        <f t="shared" si="2084"/>
        <v>-</v>
      </c>
      <c r="AH1073" s="687">
        <f>'17. Нефтехим Салават'!AU70</f>
        <v>0</v>
      </c>
      <c r="AI1073" s="687">
        <f>'17. Нефтехим Салават'!AW70</f>
        <v>0</v>
      </c>
      <c r="AJ1073" s="687">
        <f t="shared" si="2085"/>
        <v>0</v>
      </c>
      <c r="AK1073" s="688" t="str">
        <f t="shared" si="2086"/>
        <v>-</v>
      </c>
      <c r="AL1073" s="687">
        <f>'17. Нефтехим Салават'!BA70</f>
        <v>0</v>
      </c>
      <c r="AM1073" s="687">
        <f>'17. Нефтехим Салават'!BC70</f>
        <v>0</v>
      </c>
      <c r="AN1073" s="687">
        <f t="shared" si="2087"/>
        <v>0</v>
      </c>
      <c r="AO1073" s="688" t="str">
        <f t="shared" si="2088"/>
        <v>-</v>
      </c>
      <c r="AP1073" s="687">
        <f>'17. Нефтехим Салават'!BG70</f>
        <v>0</v>
      </c>
      <c r="AQ1073" s="687">
        <f>'17. Нефтехим Салават'!BI70</f>
        <v>0</v>
      </c>
      <c r="AR1073" s="687">
        <f t="shared" si="2089"/>
        <v>0</v>
      </c>
      <c r="AS1073" s="688" t="str">
        <f t="shared" si="2090"/>
        <v>-</v>
      </c>
      <c r="AT1073" s="687">
        <f t="shared" si="2091"/>
        <v>0</v>
      </c>
      <c r="AU1073" s="687">
        <f t="shared" si="2092"/>
        <v>0</v>
      </c>
      <c r="AV1073" s="687">
        <f t="shared" si="2093"/>
        <v>0</v>
      </c>
      <c r="AW1073" s="688" t="str">
        <f t="shared" si="2094"/>
        <v>-</v>
      </c>
      <c r="AX1073" s="687">
        <f>'17. Нефтехим Салават'!BS70</f>
        <v>0</v>
      </c>
      <c r="AY1073" s="687">
        <f>'17. Нефтехим Салават'!BU70</f>
        <v>0</v>
      </c>
      <c r="AZ1073" s="687">
        <f t="shared" si="2095"/>
        <v>0</v>
      </c>
      <c r="BA1073" s="688" t="str">
        <f t="shared" si="2096"/>
        <v>-</v>
      </c>
      <c r="BB1073" s="687">
        <f>'17. Нефтехим Салават'!BY70</f>
        <v>0</v>
      </c>
      <c r="BC1073" s="687">
        <f>'17. Нефтехим Салават'!CA70</f>
        <v>0</v>
      </c>
      <c r="BD1073" s="687">
        <f t="shared" si="2097"/>
        <v>0</v>
      </c>
      <c r="BE1073" s="688" t="str">
        <f t="shared" si="2098"/>
        <v>-</v>
      </c>
      <c r="BF1073" s="687">
        <f>'17. Нефтехим Салават'!CE70</f>
        <v>0</v>
      </c>
      <c r="BG1073" s="687">
        <f>'17. Нефтехим Салават'!CG70</f>
        <v>0</v>
      </c>
      <c r="BH1073" s="687">
        <f t="shared" si="2099"/>
        <v>0</v>
      </c>
      <c r="BI1073" s="688" t="str">
        <f t="shared" si="2100"/>
        <v>-</v>
      </c>
      <c r="BJ1073" s="687">
        <f t="shared" si="2101"/>
        <v>0</v>
      </c>
      <c r="BK1073" s="687">
        <f t="shared" si="2102"/>
        <v>0</v>
      </c>
      <c r="BL1073" s="687">
        <f t="shared" si="2103"/>
        <v>0</v>
      </c>
      <c r="BM1073" s="688" t="str">
        <f t="shared" si="2104"/>
        <v>-</v>
      </c>
      <c r="BN1073" s="687">
        <f>'17. Нефтехим Салават'!CQ70</f>
        <v>0</v>
      </c>
      <c r="BO1073" s="687">
        <f>'17. Нефтехим Салават'!CS70</f>
        <v>0</v>
      </c>
      <c r="BP1073" s="687">
        <f t="shared" si="2105"/>
        <v>0</v>
      </c>
      <c r="BQ1073" s="688" t="str">
        <f t="shared" si="2106"/>
        <v>-</v>
      </c>
      <c r="BR1073" s="687">
        <f>'17. Нефтехим Салават'!CW70</f>
        <v>0</v>
      </c>
      <c r="BS1073" s="687">
        <f>'17. Нефтехим Салават'!CY70</f>
        <v>0</v>
      </c>
      <c r="BT1073" s="687">
        <f t="shared" si="2107"/>
        <v>0</v>
      </c>
      <c r="BU1073" s="688" t="str">
        <f t="shared" si="2108"/>
        <v>-</v>
      </c>
      <c r="BV1073" s="687">
        <f>'17. Нефтехим Салават'!DC70</f>
        <v>0</v>
      </c>
      <c r="BW1073" s="687">
        <f>'17. Нефтехим Салават'!DE70</f>
        <v>0</v>
      </c>
      <c r="BX1073" s="687">
        <f t="shared" si="2109"/>
        <v>0</v>
      </c>
      <c r="BY1073" s="688" t="str">
        <f t="shared" si="2110"/>
        <v>-</v>
      </c>
    </row>
    <row r="1074" spans="2:77" ht="20.100000000000001" customHeight="1">
      <c r="C1074" s="452" t="s">
        <v>1176</v>
      </c>
      <c r="D1074" s="528"/>
      <c r="E1074" s="528"/>
      <c r="F1074" s="529"/>
      <c r="G1074" s="530" t="s">
        <v>1177</v>
      </c>
      <c r="H1074" s="530"/>
      <c r="I1074" s="691" t="s">
        <v>883</v>
      </c>
      <c r="J1074" s="687">
        <f t="shared" si="2067"/>
        <v>186.29999999999998</v>
      </c>
      <c r="K1074" s="687">
        <f t="shared" si="2068"/>
        <v>0</v>
      </c>
      <c r="L1074" s="687">
        <f t="shared" si="2069"/>
        <v>-186.29999999999998</v>
      </c>
      <c r="M1074" s="688">
        <f t="shared" si="2070"/>
        <v>0</v>
      </c>
      <c r="N1074" s="687">
        <f t="shared" si="2071"/>
        <v>57.6</v>
      </c>
      <c r="O1074" s="687">
        <f t="shared" si="2072"/>
        <v>0</v>
      </c>
      <c r="P1074" s="687">
        <f t="shared" si="2073"/>
        <v>-57.6</v>
      </c>
      <c r="Q1074" s="688">
        <f t="shared" si="2074"/>
        <v>0</v>
      </c>
      <c r="R1074" s="687">
        <f>'17. Нефтехим Салават'!W71</f>
        <v>19.8</v>
      </c>
      <c r="S1074" s="687">
        <f>'17. Нефтехим Салават'!Y71</f>
        <v>0</v>
      </c>
      <c r="T1074" s="687">
        <f t="shared" si="2075"/>
        <v>-19.8</v>
      </c>
      <c r="U1074" s="688">
        <f t="shared" si="2076"/>
        <v>0</v>
      </c>
      <c r="V1074" s="687">
        <f>'17. Нефтехим Салават'!AC71</f>
        <v>17.899999999999999</v>
      </c>
      <c r="W1074" s="687">
        <f>'17. Нефтехим Салават'!AE71</f>
        <v>0</v>
      </c>
      <c r="X1074" s="687">
        <f t="shared" si="2077"/>
        <v>-17.899999999999999</v>
      </c>
      <c r="Y1074" s="688">
        <f t="shared" si="2078"/>
        <v>0</v>
      </c>
      <c r="Z1074" s="687">
        <f>'17. Нефтехим Салават'!AI71</f>
        <v>19.899999999999999</v>
      </c>
      <c r="AA1074" s="687">
        <f>'17. Нефтехим Салават'!AK71</f>
        <v>0</v>
      </c>
      <c r="AB1074" s="687">
        <f t="shared" si="2079"/>
        <v>-19.899999999999999</v>
      </c>
      <c r="AC1074" s="688">
        <f t="shared" si="2080"/>
        <v>0</v>
      </c>
      <c r="AD1074" s="687">
        <f t="shared" si="2081"/>
        <v>50.5</v>
      </c>
      <c r="AE1074" s="687">
        <f t="shared" si="2082"/>
        <v>0</v>
      </c>
      <c r="AF1074" s="687">
        <f t="shared" si="2083"/>
        <v>-50.5</v>
      </c>
      <c r="AG1074" s="688">
        <f t="shared" si="2084"/>
        <v>0</v>
      </c>
      <c r="AH1074" s="687">
        <f>'17. Нефтехим Салават'!AU71</f>
        <v>16.5</v>
      </c>
      <c r="AI1074" s="687">
        <f>'17. Нефтехим Салават'!AW71</f>
        <v>0</v>
      </c>
      <c r="AJ1074" s="687">
        <f t="shared" si="2085"/>
        <v>-16.5</v>
      </c>
      <c r="AK1074" s="688">
        <f t="shared" si="2086"/>
        <v>0</v>
      </c>
      <c r="AL1074" s="687">
        <f>'17. Нефтехим Салават'!BA71</f>
        <v>17</v>
      </c>
      <c r="AM1074" s="687">
        <f>'17. Нефтехим Салават'!BC71</f>
        <v>0</v>
      </c>
      <c r="AN1074" s="687">
        <f t="shared" si="2087"/>
        <v>-17</v>
      </c>
      <c r="AO1074" s="688">
        <f t="shared" si="2088"/>
        <v>0</v>
      </c>
      <c r="AP1074" s="687">
        <f>'17. Нефтехим Салават'!BG71</f>
        <v>17</v>
      </c>
      <c r="AQ1074" s="687">
        <f>'17. Нефтехим Салават'!BI71</f>
        <v>0</v>
      </c>
      <c r="AR1074" s="687">
        <f t="shared" si="2089"/>
        <v>-17</v>
      </c>
      <c r="AS1074" s="688">
        <f t="shared" si="2090"/>
        <v>0</v>
      </c>
      <c r="AT1074" s="687">
        <f t="shared" si="2091"/>
        <v>34.6</v>
      </c>
      <c r="AU1074" s="687">
        <f t="shared" si="2092"/>
        <v>0</v>
      </c>
      <c r="AV1074" s="687">
        <f t="shared" si="2093"/>
        <v>-34.6</v>
      </c>
      <c r="AW1074" s="688">
        <f t="shared" si="2094"/>
        <v>0</v>
      </c>
      <c r="AX1074" s="687">
        <f>'17. Нефтехим Салават'!BS71</f>
        <v>15.5</v>
      </c>
      <c r="AY1074" s="687">
        <f>'17. Нефтехим Салават'!BU71</f>
        <v>0</v>
      </c>
      <c r="AZ1074" s="687">
        <f t="shared" si="2095"/>
        <v>-15.5</v>
      </c>
      <c r="BA1074" s="688">
        <f t="shared" si="2096"/>
        <v>0</v>
      </c>
      <c r="BB1074" s="687">
        <f>'17. Нефтехим Салават'!BY71</f>
        <v>15.2</v>
      </c>
      <c r="BC1074" s="687">
        <f>'17. Нефтехим Салават'!CA71</f>
        <v>0</v>
      </c>
      <c r="BD1074" s="687">
        <f t="shared" si="2097"/>
        <v>-15.2</v>
      </c>
      <c r="BE1074" s="688">
        <f t="shared" si="2098"/>
        <v>0</v>
      </c>
      <c r="BF1074" s="687">
        <f>'17. Нефтехим Салават'!CE71</f>
        <v>3.9</v>
      </c>
      <c r="BG1074" s="687">
        <f>'17. Нефтехим Салават'!CG71</f>
        <v>0</v>
      </c>
      <c r="BH1074" s="687">
        <f t="shared" si="2099"/>
        <v>-3.9</v>
      </c>
      <c r="BI1074" s="688">
        <f t="shared" si="2100"/>
        <v>0</v>
      </c>
      <c r="BJ1074" s="687">
        <f t="shared" si="2101"/>
        <v>43.599999999999994</v>
      </c>
      <c r="BK1074" s="687">
        <f t="shared" si="2102"/>
        <v>0</v>
      </c>
      <c r="BL1074" s="687">
        <f t="shared" si="2103"/>
        <v>-43.599999999999994</v>
      </c>
      <c r="BM1074" s="688">
        <f t="shared" si="2104"/>
        <v>0</v>
      </c>
      <c r="BN1074" s="687">
        <f>'17. Нефтехим Салават'!CQ71</f>
        <v>9.1</v>
      </c>
      <c r="BO1074" s="687">
        <f>'17. Нефтехим Салават'!CS71</f>
        <v>0</v>
      </c>
      <c r="BP1074" s="687">
        <f t="shared" si="2105"/>
        <v>-9.1</v>
      </c>
      <c r="BQ1074" s="688">
        <f t="shared" si="2106"/>
        <v>0</v>
      </c>
      <c r="BR1074" s="687">
        <f>'17. Нефтехим Салават'!CW71</f>
        <v>15.7</v>
      </c>
      <c r="BS1074" s="687">
        <f>'17. Нефтехим Салават'!CY71</f>
        <v>0</v>
      </c>
      <c r="BT1074" s="687">
        <f t="shared" si="2107"/>
        <v>-15.7</v>
      </c>
      <c r="BU1074" s="688">
        <f t="shared" si="2108"/>
        <v>0</v>
      </c>
      <c r="BV1074" s="687">
        <f>'17. Нефтехим Салават'!DC71</f>
        <v>18.8</v>
      </c>
      <c r="BW1074" s="687">
        <f>'17. Нефтехим Салават'!DE71</f>
        <v>0</v>
      </c>
      <c r="BX1074" s="687">
        <f t="shared" si="2109"/>
        <v>-18.8</v>
      </c>
      <c r="BY1074" s="688">
        <f t="shared" si="2110"/>
        <v>0</v>
      </c>
    </row>
    <row r="1075" spans="2:77" ht="20.100000000000001" customHeight="1">
      <c r="B1075" s="591" t="s">
        <v>1178</v>
      </c>
      <c r="C1075" s="595" t="s">
        <v>1179</v>
      </c>
      <c r="D1075" s="528"/>
      <c r="E1075" s="528"/>
      <c r="F1075" s="529"/>
      <c r="G1075" s="530" t="s">
        <v>1180</v>
      </c>
      <c r="H1075" s="530"/>
      <c r="I1075" s="626" t="s">
        <v>883</v>
      </c>
      <c r="J1075" s="687">
        <f t="shared" si="2067"/>
        <v>81.5</v>
      </c>
      <c r="K1075" s="687">
        <f t="shared" si="2068"/>
        <v>0</v>
      </c>
      <c r="L1075" s="687">
        <f t="shared" si="2069"/>
        <v>-81.5</v>
      </c>
      <c r="M1075" s="688">
        <f t="shared" si="2070"/>
        <v>0</v>
      </c>
      <c r="N1075" s="687">
        <f t="shared" si="2071"/>
        <v>26.4</v>
      </c>
      <c r="O1075" s="687">
        <f t="shared" si="2072"/>
        <v>0</v>
      </c>
      <c r="P1075" s="687">
        <f t="shared" si="2073"/>
        <v>-26.4</v>
      </c>
      <c r="Q1075" s="688">
        <f t="shared" si="2074"/>
        <v>0</v>
      </c>
      <c r="R1075" s="687">
        <f>'17. Нефтехим Салават'!W72</f>
        <v>9.3000000000000007</v>
      </c>
      <c r="S1075" s="687">
        <f>'17. Нефтехим Салават'!Y72</f>
        <v>0</v>
      </c>
      <c r="T1075" s="687">
        <f t="shared" si="2075"/>
        <v>-9.3000000000000007</v>
      </c>
      <c r="U1075" s="688">
        <f t="shared" si="2076"/>
        <v>0</v>
      </c>
      <c r="V1075" s="687">
        <f>'17. Нефтехим Салават'!AC72</f>
        <v>8</v>
      </c>
      <c r="W1075" s="687">
        <f>'17. Нефтехим Салават'!AE72</f>
        <v>0</v>
      </c>
      <c r="X1075" s="687">
        <f t="shared" si="2077"/>
        <v>-8</v>
      </c>
      <c r="Y1075" s="688">
        <f t="shared" si="2078"/>
        <v>0</v>
      </c>
      <c r="Z1075" s="687">
        <f>'17. Нефтехим Салават'!AI72</f>
        <v>9.1</v>
      </c>
      <c r="AA1075" s="687">
        <f>'17. Нефтехим Салават'!AK72</f>
        <v>0</v>
      </c>
      <c r="AB1075" s="687">
        <f t="shared" si="2079"/>
        <v>-9.1</v>
      </c>
      <c r="AC1075" s="688">
        <f t="shared" si="2080"/>
        <v>0</v>
      </c>
      <c r="AD1075" s="687">
        <f t="shared" si="2081"/>
        <v>25.200000000000003</v>
      </c>
      <c r="AE1075" s="687">
        <f t="shared" si="2082"/>
        <v>0</v>
      </c>
      <c r="AF1075" s="687">
        <f t="shared" si="2083"/>
        <v>-25.200000000000003</v>
      </c>
      <c r="AG1075" s="688">
        <f t="shared" si="2084"/>
        <v>0</v>
      </c>
      <c r="AH1075" s="687">
        <f>'17. Нефтехим Салават'!AU72</f>
        <v>8.4</v>
      </c>
      <c r="AI1075" s="687">
        <f>'17. Нефтехим Салават'!AW72</f>
        <v>0</v>
      </c>
      <c r="AJ1075" s="687">
        <f t="shared" si="2085"/>
        <v>-8.4</v>
      </c>
      <c r="AK1075" s="688">
        <f t="shared" si="2086"/>
        <v>0</v>
      </c>
      <c r="AL1075" s="687">
        <f>'17. Нефтехим Салават'!BA72</f>
        <v>8.4</v>
      </c>
      <c r="AM1075" s="687">
        <f>'17. Нефтехим Салават'!BC72</f>
        <v>0</v>
      </c>
      <c r="AN1075" s="687">
        <f t="shared" si="2087"/>
        <v>-8.4</v>
      </c>
      <c r="AO1075" s="688">
        <f t="shared" si="2088"/>
        <v>0</v>
      </c>
      <c r="AP1075" s="687">
        <f>'17. Нефтехим Салават'!BG72</f>
        <v>8.4</v>
      </c>
      <c r="AQ1075" s="687">
        <f>'17. Нефтехим Салават'!BI72</f>
        <v>0</v>
      </c>
      <c r="AR1075" s="687">
        <f t="shared" si="2089"/>
        <v>-8.4</v>
      </c>
      <c r="AS1075" s="688">
        <f t="shared" si="2090"/>
        <v>0</v>
      </c>
      <c r="AT1075" s="687">
        <f t="shared" si="2091"/>
        <v>14.1</v>
      </c>
      <c r="AU1075" s="687">
        <f t="shared" si="2092"/>
        <v>0</v>
      </c>
      <c r="AV1075" s="687">
        <f t="shared" si="2093"/>
        <v>-14.1</v>
      </c>
      <c r="AW1075" s="688">
        <f t="shared" si="2094"/>
        <v>0</v>
      </c>
      <c r="AX1075" s="687">
        <f>'17. Нефтехим Салават'!BS72</f>
        <v>7</v>
      </c>
      <c r="AY1075" s="687">
        <f>'17. Нефтехим Салават'!BU72</f>
        <v>0</v>
      </c>
      <c r="AZ1075" s="687">
        <f t="shared" si="2095"/>
        <v>-7</v>
      </c>
      <c r="BA1075" s="688">
        <f t="shared" si="2096"/>
        <v>0</v>
      </c>
      <c r="BB1075" s="687">
        <f>'17. Нефтехим Салават'!BY72</f>
        <v>7.1</v>
      </c>
      <c r="BC1075" s="687">
        <f>'17. Нефтехим Салават'!CA72</f>
        <v>0</v>
      </c>
      <c r="BD1075" s="687">
        <f t="shared" si="2097"/>
        <v>-7.1</v>
      </c>
      <c r="BE1075" s="688">
        <f t="shared" si="2098"/>
        <v>0</v>
      </c>
      <c r="BF1075" s="687">
        <f>'17. Нефтехим Салават'!CE72</f>
        <v>0</v>
      </c>
      <c r="BG1075" s="687">
        <f>'17. Нефтехим Салават'!CG72</f>
        <v>0</v>
      </c>
      <c r="BH1075" s="687">
        <f t="shared" si="2099"/>
        <v>0</v>
      </c>
      <c r="BI1075" s="688" t="str">
        <f t="shared" si="2100"/>
        <v>-</v>
      </c>
      <c r="BJ1075" s="687">
        <f t="shared" si="2101"/>
        <v>15.8</v>
      </c>
      <c r="BK1075" s="687">
        <f t="shared" si="2102"/>
        <v>0</v>
      </c>
      <c r="BL1075" s="687">
        <f t="shared" si="2103"/>
        <v>-15.8</v>
      </c>
      <c r="BM1075" s="688">
        <f t="shared" si="2104"/>
        <v>0</v>
      </c>
      <c r="BN1075" s="687">
        <f>'17. Нефтехим Салават'!CQ72</f>
        <v>0</v>
      </c>
      <c r="BO1075" s="687">
        <f>'17. Нефтехим Салават'!CS72</f>
        <v>0</v>
      </c>
      <c r="BP1075" s="687">
        <f t="shared" si="2105"/>
        <v>0</v>
      </c>
      <c r="BQ1075" s="688" t="str">
        <f t="shared" si="2106"/>
        <v>-</v>
      </c>
      <c r="BR1075" s="687">
        <f>'17. Нефтехим Салават'!CW72</f>
        <v>7.2</v>
      </c>
      <c r="BS1075" s="687">
        <f>'17. Нефтехим Салават'!CY72</f>
        <v>0</v>
      </c>
      <c r="BT1075" s="687">
        <f t="shared" si="2107"/>
        <v>-7.2</v>
      </c>
      <c r="BU1075" s="688">
        <f t="shared" si="2108"/>
        <v>0</v>
      </c>
      <c r="BV1075" s="687">
        <f>'17. Нефтехим Салават'!DC72</f>
        <v>8.6</v>
      </c>
      <c r="BW1075" s="687">
        <f>'17. Нефтехим Салават'!DE72</f>
        <v>0</v>
      </c>
      <c r="BX1075" s="687">
        <f t="shared" si="2109"/>
        <v>-8.6</v>
      </c>
      <c r="BY1075" s="688">
        <f t="shared" si="2110"/>
        <v>0</v>
      </c>
    </row>
    <row r="1076" spans="2:77" ht="20.100000000000001" customHeight="1">
      <c r="B1076" s="591" t="s">
        <v>1181</v>
      </c>
      <c r="C1076" s="595" t="s">
        <v>1182</v>
      </c>
      <c r="D1076" s="528"/>
      <c r="E1076" s="528"/>
      <c r="F1076" s="529"/>
      <c r="G1076" s="530" t="s">
        <v>1183</v>
      </c>
      <c r="H1076" s="530"/>
      <c r="I1076" s="626" t="s">
        <v>883</v>
      </c>
      <c r="J1076" s="687">
        <f t="shared" si="2067"/>
        <v>2401.6999999999998</v>
      </c>
      <c r="K1076" s="687">
        <f t="shared" si="2068"/>
        <v>0</v>
      </c>
      <c r="L1076" s="687">
        <f t="shared" si="2069"/>
        <v>-2401.6999999999998</v>
      </c>
      <c r="M1076" s="688">
        <f t="shared" si="2070"/>
        <v>0</v>
      </c>
      <c r="N1076" s="687">
        <f t="shared" si="2071"/>
        <v>667.9</v>
      </c>
      <c r="O1076" s="687">
        <f t="shared" si="2072"/>
        <v>0</v>
      </c>
      <c r="P1076" s="687">
        <f t="shared" si="2073"/>
        <v>-667.9</v>
      </c>
      <c r="Q1076" s="688">
        <f t="shared" si="2074"/>
        <v>0</v>
      </c>
      <c r="R1076" s="687">
        <f>'17. Нефтехим Салават'!W73</f>
        <v>218.6</v>
      </c>
      <c r="S1076" s="687">
        <f>'17. Нефтехим Салават'!Y73</f>
        <v>0</v>
      </c>
      <c r="T1076" s="687">
        <f t="shared" si="2075"/>
        <v>-218.6</v>
      </c>
      <c r="U1076" s="688">
        <f t="shared" si="2076"/>
        <v>0</v>
      </c>
      <c r="V1076" s="687">
        <f>'17. Нефтехим Салават'!AC73</f>
        <v>213</v>
      </c>
      <c r="W1076" s="687">
        <f>'17. Нефтехим Салават'!AE73</f>
        <v>0</v>
      </c>
      <c r="X1076" s="687">
        <f t="shared" si="2077"/>
        <v>-213</v>
      </c>
      <c r="Y1076" s="688">
        <f t="shared" si="2078"/>
        <v>0</v>
      </c>
      <c r="Z1076" s="687">
        <f>'17. Нефтехим Салават'!AI73</f>
        <v>236.29999999999998</v>
      </c>
      <c r="AA1076" s="687">
        <f>'17. Нефтехим Салават'!AK73</f>
        <v>0</v>
      </c>
      <c r="AB1076" s="687">
        <f t="shared" si="2079"/>
        <v>-236.29999999999998</v>
      </c>
      <c r="AC1076" s="688">
        <f t="shared" si="2080"/>
        <v>0</v>
      </c>
      <c r="AD1076" s="687">
        <f t="shared" si="2081"/>
        <v>613.1</v>
      </c>
      <c r="AE1076" s="687">
        <f t="shared" si="2082"/>
        <v>0</v>
      </c>
      <c r="AF1076" s="687">
        <f t="shared" si="2083"/>
        <v>-613.1</v>
      </c>
      <c r="AG1076" s="688">
        <f t="shared" si="2084"/>
        <v>0</v>
      </c>
      <c r="AH1076" s="687">
        <f>'17. Нефтехим Салават'!AU73</f>
        <v>190.1</v>
      </c>
      <c r="AI1076" s="687">
        <f>'17. Нефтехим Салават'!AW73</f>
        <v>0</v>
      </c>
      <c r="AJ1076" s="687">
        <f t="shared" si="2085"/>
        <v>-190.1</v>
      </c>
      <c r="AK1076" s="688">
        <f t="shared" si="2086"/>
        <v>0</v>
      </c>
      <c r="AL1076" s="687">
        <f>'17. Нефтехим Салават'!BA73</f>
        <v>214.1</v>
      </c>
      <c r="AM1076" s="687">
        <f>'17. Нефтехим Салават'!BC73</f>
        <v>0</v>
      </c>
      <c r="AN1076" s="687">
        <f t="shared" si="2087"/>
        <v>-214.1</v>
      </c>
      <c r="AO1076" s="688">
        <f t="shared" si="2088"/>
        <v>0</v>
      </c>
      <c r="AP1076" s="687">
        <f>'17. Нефтехим Салават'!BG73</f>
        <v>208.9</v>
      </c>
      <c r="AQ1076" s="687">
        <f>'17. Нефтехим Салават'!BI73</f>
        <v>0</v>
      </c>
      <c r="AR1076" s="687">
        <f t="shared" si="2089"/>
        <v>-208.9</v>
      </c>
      <c r="AS1076" s="688">
        <f t="shared" si="2090"/>
        <v>0</v>
      </c>
      <c r="AT1076" s="687">
        <f t="shared" si="2091"/>
        <v>516.69999999999993</v>
      </c>
      <c r="AU1076" s="687">
        <f t="shared" si="2092"/>
        <v>0</v>
      </c>
      <c r="AV1076" s="687">
        <f t="shared" si="2093"/>
        <v>-516.69999999999993</v>
      </c>
      <c r="AW1076" s="688">
        <f t="shared" si="2094"/>
        <v>0</v>
      </c>
      <c r="AX1076" s="687">
        <f>'17. Нефтехим Салават'!BS73</f>
        <v>193.6</v>
      </c>
      <c r="AY1076" s="687">
        <f>'17. Нефтехим Салават'!BU73</f>
        <v>0</v>
      </c>
      <c r="AZ1076" s="687">
        <f t="shared" si="2095"/>
        <v>-193.6</v>
      </c>
      <c r="BA1076" s="688">
        <f t="shared" si="2096"/>
        <v>0</v>
      </c>
      <c r="BB1076" s="687">
        <f>'17. Нефтехим Салават'!BY73</f>
        <v>198.8</v>
      </c>
      <c r="BC1076" s="687">
        <f>'17. Нефтехим Салават'!CA73</f>
        <v>0</v>
      </c>
      <c r="BD1076" s="687">
        <f t="shared" si="2097"/>
        <v>-198.8</v>
      </c>
      <c r="BE1076" s="688">
        <f t="shared" si="2098"/>
        <v>0</v>
      </c>
      <c r="BF1076" s="687">
        <f>'17. Нефтехим Салават'!CE73</f>
        <v>124.3</v>
      </c>
      <c r="BG1076" s="687">
        <f>'17. Нефтехим Салават'!CG73</f>
        <v>0</v>
      </c>
      <c r="BH1076" s="687">
        <f t="shared" si="2099"/>
        <v>-124.3</v>
      </c>
      <c r="BI1076" s="688">
        <f t="shared" si="2100"/>
        <v>0</v>
      </c>
      <c r="BJ1076" s="687">
        <f t="shared" si="2101"/>
        <v>604</v>
      </c>
      <c r="BK1076" s="687">
        <f t="shared" si="2102"/>
        <v>0</v>
      </c>
      <c r="BL1076" s="687">
        <f t="shared" si="2103"/>
        <v>-604</v>
      </c>
      <c r="BM1076" s="688">
        <f t="shared" si="2104"/>
        <v>0</v>
      </c>
      <c r="BN1076" s="687">
        <f>'17. Нефтехим Салават'!CQ73</f>
        <v>187.29999999999998</v>
      </c>
      <c r="BO1076" s="687">
        <f>'17. Нефтехим Салават'!CS73</f>
        <v>0</v>
      </c>
      <c r="BP1076" s="687">
        <f t="shared" si="2105"/>
        <v>-187.29999999999998</v>
      </c>
      <c r="BQ1076" s="688">
        <f t="shared" si="2106"/>
        <v>0</v>
      </c>
      <c r="BR1076" s="687">
        <f>'17. Нефтехим Салават'!CW73</f>
        <v>170.1</v>
      </c>
      <c r="BS1076" s="687">
        <f>'17. Нефтехим Салават'!CY73</f>
        <v>0</v>
      </c>
      <c r="BT1076" s="687">
        <f t="shared" si="2107"/>
        <v>-170.1</v>
      </c>
      <c r="BU1076" s="688">
        <f t="shared" si="2108"/>
        <v>0</v>
      </c>
      <c r="BV1076" s="687">
        <f>'17. Нефтехим Салават'!DC73</f>
        <v>246.6</v>
      </c>
      <c r="BW1076" s="687">
        <f>'17. Нефтехим Салават'!DE73</f>
        <v>0</v>
      </c>
      <c r="BX1076" s="687">
        <f t="shared" si="2109"/>
        <v>-246.6</v>
      </c>
      <c r="BY1076" s="688">
        <f t="shared" si="2110"/>
        <v>0</v>
      </c>
    </row>
    <row r="1077" spans="2:77" ht="20.100000000000001" customHeight="1">
      <c r="C1077" s="452" t="s">
        <v>1184</v>
      </c>
      <c r="D1077" s="528"/>
      <c r="E1077" s="528"/>
      <c r="F1077" s="529"/>
      <c r="G1077" s="530" t="s">
        <v>1185</v>
      </c>
      <c r="H1077" s="530"/>
      <c r="I1077" s="691" t="s">
        <v>883</v>
      </c>
      <c r="J1077" s="687">
        <f t="shared" si="2067"/>
        <v>2274.5999999999995</v>
      </c>
      <c r="K1077" s="687">
        <f t="shared" si="2068"/>
        <v>0</v>
      </c>
      <c r="L1077" s="687">
        <f t="shared" si="2069"/>
        <v>-2274.5999999999995</v>
      </c>
      <c r="M1077" s="688">
        <f t="shared" si="2070"/>
        <v>0</v>
      </c>
      <c r="N1077" s="687">
        <f t="shared" si="2071"/>
        <v>615.09999999999991</v>
      </c>
      <c r="O1077" s="687">
        <f t="shared" si="2072"/>
        <v>0</v>
      </c>
      <c r="P1077" s="687">
        <f t="shared" si="2073"/>
        <v>-615.09999999999991</v>
      </c>
      <c r="Q1077" s="688">
        <f t="shared" si="2074"/>
        <v>0</v>
      </c>
      <c r="R1077" s="687">
        <f>'17. Нефтехим Салават'!W74</f>
        <v>200.9</v>
      </c>
      <c r="S1077" s="687">
        <f>'17. Нефтехим Салават'!Y74</f>
        <v>0</v>
      </c>
      <c r="T1077" s="687">
        <f t="shared" si="2075"/>
        <v>-200.9</v>
      </c>
      <c r="U1077" s="688">
        <f t="shared" si="2076"/>
        <v>0</v>
      </c>
      <c r="V1077" s="687">
        <f>'17. Нефтехим Салават'!AC74</f>
        <v>198</v>
      </c>
      <c r="W1077" s="687">
        <f>'17. Нефтехим Салават'!AE74</f>
        <v>0</v>
      </c>
      <c r="X1077" s="687">
        <f t="shared" si="2077"/>
        <v>-198</v>
      </c>
      <c r="Y1077" s="688">
        <f t="shared" si="2078"/>
        <v>0</v>
      </c>
      <c r="Z1077" s="687">
        <f>'17. Нефтехим Салават'!AI74</f>
        <v>216.2</v>
      </c>
      <c r="AA1077" s="687">
        <f>'17. Нефтехим Салават'!AK74</f>
        <v>0</v>
      </c>
      <c r="AB1077" s="687">
        <f t="shared" si="2079"/>
        <v>-216.2</v>
      </c>
      <c r="AC1077" s="688">
        <f t="shared" si="2080"/>
        <v>0</v>
      </c>
      <c r="AD1077" s="687">
        <f t="shared" si="2081"/>
        <v>613.1</v>
      </c>
      <c r="AE1077" s="687">
        <f t="shared" si="2082"/>
        <v>0</v>
      </c>
      <c r="AF1077" s="687">
        <f t="shared" si="2083"/>
        <v>-613.1</v>
      </c>
      <c r="AG1077" s="688">
        <f t="shared" si="2084"/>
        <v>0</v>
      </c>
      <c r="AH1077" s="687">
        <f>'17. Нефтехим Салават'!AU74</f>
        <v>190.1</v>
      </c>
      <c r="AI1077" s="687">
        <f>'17. Нефтехим Салават'!AW74</f>
        <v>0</v>
      </c>
      <c r="AJ1077" s="687">
        <f t="shared" si="2085"/>
        <v>-190.1</v>
      </c>
      <c r="AK1077" s="688">
        <f t="shared" si="2086"/>
        <v>0</v>
      </c>
      <c r="AL1077" s="687">
        <f>'17. Нефтехим Салават'!BA74</f>
        <v>214.1</v>
      </c>
      <c r="AM1077" s="687">
        <f>'17. Нефтехим Салават'!BC74</f>
        <v>0</v>
      </c>
      <c r="AN1077" s="687">
        <f t="shared" si="2087"/>
        <v>-214.1</v>
      </c>
      <c r="AO1077" s="688">
        <f t="shared" si="2088"/>
        <v>0</v>
      </c>
      <c r="AP1077" s="687">
        <f>'17. Нефтехим Салават'!BG74</f>
        <v>208.9</v>
      </c>
      <c r="AQ1077" s="687">
        <f>'17. Нефтехим Салават'!BI74</f>
        <v>0</v>
      </c>
      <c r="AR1077" s="687">
        <f t="shared" si="2089"/>
        <v>-208.9</v>
      </c>
      <c r="AS1077" s="688">
        <f t="shared" si="2090"/>
        <v>0</v>
      </c>
      <c r="AT1077" s="687">
        <f t="shared" si="2091"/>
        <v>516.69999999999993</v>
      </c>
      <c r="AU1077" s="687">
        <f t="shared" si="2092"/>
        <v>0</v>
      </c>
      <c r="AV1077" s="687">
        <f t="shared" si="2093"/>
        <v>-516.69999999999993</v>
      </c>
      <c r="AW1077" s="688">
        <f t="shared" si="2094"/>
        <v>0</v>
      </c>
      <c r="AX1077" s="687">
        <f>'17. Нефтехим Салават'!BS74</f>
        <v>193.6</v>
      </c>
      <c r="AY1077" s="687">
        <f>'17. Нефтехим Салават'!BU74</f>
        <v>0</v>
      </c>
      <c r="AZ1077" s="687">
        <f t="shared" si="2095"/>
        <v>-193.6</v>
      </c>
      <c r="BA1077" s="688">
        <f t="shared" si="2096"/>
        <v>0</v>
      </c>
      <c r="BB1077" s="687">
        <f>'17. Нефтехим Салават'!BY74</f>
        <v>198.8</v>
      </c>
      <c r="BC1077" s="687">
        <f>'17. Нефтехим Салават'!CA74</f>
        <v>0</v>
      </c>
      <c r="BD1077" s="687">
        <f t="shared" si="2097"/>
        <v>-198.8</v>
      </c>
      <c r="BE1077" s="688">
        <f t="shared" si="2098"/>
        <v>0</v>
      </c>
      <c r="BF1077" s="687">
        <f>'17. Нефтехим Салават'!CE74</f>
        <v>124.3</v>
      </c>
      <c r="BG1077" s="687">
        <f>'17. Нефтехим Салават'!CG74</f>
        <v>0</v>
      </c>
      <c r="BH1077" s="687">
        <f t="shared" si="2099"/>
        <v>-124.3</v>
      </c>
      <c r="BI1077" s="688">
        <f t="shared" si="2100"/>
        <v>0</v>
      </c>
      <c r="BJ1077" s="687">
        <f t="shared" si="2101"/>
        <v>529.70000000000005</v>
      </c>
      <c r="BK1077" s="687">
        <f t="shared" si="2102"/>
        <v>0</v>
      </c>
      <c r="BL1077" s="687">
        <f t="shared" si="2103"/>
        <v>-529.70000000000005</v>
      </c>
      <c r="BM1077" s="688">
        <f t="shared" si="2104"/>
        <v>0</v>
      </c>
      <c r="BN1077" s="687">
        <f>'17. Нефтехим Салават'!CQ74</f>
        <v>155.69999999999999</v>
      </c>
      <c r="BO1077" s="687">
        <f>'17. Нефтехим Салават'!CS74</f>
        <v>0</v>
      </c>
      <c r="BP1077" s="687">
        <f t="shared" si="2105"/>
        <v>-155.69999999999999</v>
      </c>
      <c r="BQ1077" s="688">
        <f t="shared" si="2106"/>
        <v>0</v>
      </c>
      <c r="BR1077" s="687">
        <f>'17. Нефтехим Салават'!CW74</f>
        <v>149.9</v>
      </c>
      <c r="BS1077" s="687">
        <f>'17. Нефтехим Салават'!CY74</f>
        <v>0</v>
      </c>
      <c r="BT1077" s="687">
        <f t="shared" si="2107"/>
        <v>-149.9</v>
      </c>
      <c r="BU1077" s="688">
        <f t="shared" si="2108"/>
        <v>0</v>
      </c>
      <c r="BV1077" s="687">
        <f>'17. Нефтехим Салават'!DC74</f>
        <v>224.1</v>
      </c>
      <c r="BW1077" s="687">
        <f>'17. Нефтехим Салават'!DE74</f>
        <v>0</v>
      </c>
      <c r="BX1077" s="687">
        <f t="shared" si="2109"/>
        <v>-224.1</v>
      </c>
      <c r="BY1077" s="688">
        <f t="shared" si="2110"/>
        <v>0</v>
      </c>
    </row>
    <row r="1078" spans="2:77" ht="20.100000000000001" customHeight="1">
      <c r="C1078" s="452" t="s">
        <v>1186</v>
      </c>
      <c r="D1078" s="528"/>
      <c r="E1078" s="528"/>
      <c r="F1078" s="529"/>
      <c r="G1078" s="530" t="s">
        <v>1187</v>
      </c>
      <c r="H1078" s="530"/>
      <c r="I1078" s="691" t="s">
        <v>883</v>
      </c>
      <c r="J1078" s="687">
        <f t="shared" si="2067"/>
        <v>127.1</v>
      </c>
      <c r="K1078" s="687">
        <f t="shared" si="2068"/>
        <v>0</v>
      </c>
      <c r="L1078" s="687">
        <f t="shared" si="2069"/>
        <v>-127.1</v>
      </c>
      <c r="M1078" s="688">
        <f t="shared" si="2070"/>
        <v>0</v>
      </c>
      <c r="N1078" s="687">
        <f t="shared" si="2071"/>
        <v>52.800000000000004</v>
      </c>
      <c r="O1078" s="687">
        <f t="shared" si="2072"/>
        <v>0</v>
      </c>
      <c r="P1078" s="687">
        <f t="shared" si="2073"/>
        <v>-52.800000000000004</v>
      </c>
      <c r="Q1078" s="688">
        <f t="shared" si="2074"/>
        <v>0</v>
      </c>
      <c r="R1078" s="687">
        <f>'17. Нефтехим Салават'!W75</f>
        <v>17.7</v>
      </c>
      <c r="S1078" s="687">
        <f>'17. Нефтехим Салават'!Y75</f>
        <v>0</v>
      </c>
      <c r="T1078" s="687">
        <f t="shared" si="2075"/>
        <v>-17.7</v>
      </c>
      <c r="U1078" s="688">
        <f t="shared" si="2076"/>
        <v>0</v>
      </c>
      <c r="V1078" s="687">
        <f>'17. Нефтехим Салават'!AC75</f>
        <v>15</v>
      </c>
      <c r="W1078" s="687">
        <f>'17. Нефтехим Салават'!AE75</f>
        <v>0</v>
      </c>
      <c r="X1078" s="687">
        <f t="shared" si="2077"/>
        <v>-15</v>
      </c>
      <c r="Y1078" s="688">
        <f t="shared" si="2078"/>
        <v>0</v>
      </c>
      <c r="Z1078" s="687">
        <f>'17. Нефтехим Салават'!AI75</f>
        <v>20.100000000000001</v>
      </c>
      <c r="AA1078" s="687">
        <f>'17. Нефтехим Салават'!AK75</f>
        <v>0</v>
      </c>
      <c r="AB1078" s="687">
        <f t="shared" si="2079"/>
        <v>-20.100000000000001</v>
      </c>
      <c r="AC1078" s="688">
        <f t="shared" si="2080"/>
        <v>0</v>
      </c>
      <c r="AD1078" s="687">
        <f t="shared" si="2081"/>
        <v>0</v>
      </c>
      <c r="AE1078" s="687">
        <f t="shared" si="2082"/>
        <v>0</v>
      </c>
      <c r="AF1078" s="687">
        <f t="shared" si="2083"/>
        <v>0</v>
      </c>
      <c r="AG1078" s="688" t="str">
        <f t="shared" si="2084"/>
        <v>-</v>
      </c>
      <c r="AH1078" s="687">
        <f>'17. Нефтехим Салават'!AU75</f>
        <v>0</v>
      </c>
      <c r="AI1078" s="687">
        <f>'17. Нефтехим Салават'!AW75</f>
        <v>0</v>
      </c>
      <c r="AJ1078" s="687">
        <f t="shared" si="2085"/>
        <v>0</v>
      </c>
      <c r="AK1078" s="688" t="str">
        <f t="shared" si="2086"/>
        <v>-</v>
      </c>
      <c r="AL1078" s="687">
        <f>'17. Нефтехим Салават'!BA75</f>
        <v>0</v>
      </c>
      <c r="AM1078" s="687">
        <f>'17. Нефтехим Салават'!BC75</f>
        <v>0</v>
      </c>
      <c r="AN1078" s="687">
        <f t="shared" si="2087"/>
        <v>0</v>
      </c>
      <c r="AO1078" s="688" t="str">
        <f t="shared" si="2088"/>
        <v>-</v>
      </c>
      <c r="AP1078" s="687">
        <f>'17. Нефтехим Салават'!BG75</f>
        <v>0</v>
      </c>
      <c r="AQ1078" s="687">
        <f>'17. Нефтехим Салават'!BI75</f>
        <v>0</v>
      </c>
      <c r="AR1078" s="687">
        <f t="shared" si="2089"/>
        <v>0</v>
      </c>
      <c r="AS1078" s="688" t="str">
        <f t="shared" si="2090"/>
        <v>-</v>
      </c>
      <c r="AT1078" s="687">
        <f t="shared" si="2091"/>
        <v>0</v>
      </c>
      <c r="AU1078" s="687">
        <f t="shared" si="2092"/>
        <v>0</v>
      </c>
      <c r="AV1078" s="687">
        <f t="shared" si="2093"/>
        <v>0</v>
      </c>
      <c r="AW1078" s="688" t="str">
        <f t="shared" si="2094"/>
        <v>-</v>
      </c>
      <c r="AX1078" s="687">
        <f>'17. Нефтехим Салават'!BS75</f>
        <v>0</v>
      </c>
      <c r="AY1078" s="687">
        <f>'17. Нефтехим Салават'!BU75</f>
        <v>0</v>
      </c>
      <c r="AZ1078" s="687">
        <f t="shared" si="2095"/>
        <v>0</v>
      </c>
      <c r="BA1078" s="688" t="str">
        <f t="shared" si="2096"/>
        <v>-</v>
      </c>
      <c r="BB1078" s="687">
        <f>'17. Нефтехим Салават'!BY75</f>
        <v>0</v>
      </c>
      <c r="BC1078" s="687">
        <f>'17. Нефтехим Салават'!CA75</f>
        <v>0</v>
      </c>
      <c r="BD1078" s="687">
        <f t="shared" si="2097"/>
        <v>0</v>
      </c>
      <c r="BE1078" s="688" t="str">
        <f t="shared" si="2098"/>
        <v>-</v>
      </c>
      <c r="BF1078" s="687">
        <f>'17. Нефтехим Салават'!CE75</f>
        <v>0</v>
      </c>
      <c r="BG1078" s="687">
        <f>'17. Нефтехим Салават'!CG75</f>
        <v>0</v>
      </c>
      <c r="BH1078" s="687">
        <f t="shared" si="2099"/>
        <v>0</v>
      </c>
      <c r="BI1078" s="688" t="str">
        <f t="shared" si="2100"/>
        <v>-</v>
      </c>
      <c r="BJ1078" s="687">
        <f t="shared" si="2101"/>
        <v>74.3</v>
      </c>
      <c r="BK1078" s="687">
        <f t="shared" si="2102"/>
        <v>0</v>
      </c>
      <c r="BL1078" s="687">
        <f t="shared" si="2103"/>
        <v>-74.3</v>
      </c>
      <c r="BM1078" s="688">
        <f t="shared" si="2104"/>
        <v>0</v>
      </c>
      <c r="BN1078" s="687">
        <f>'17. Нефтехим Салават'!CQ75</f>
        <v>31.6</v>
      </c>
      <c r="BO1078" s="687">
        <f>'17. Нефтехим Салават'!CS75</f>
        <v>0</v>
      </c>
      <c r="BP1078" s="687">
        <f t="shared" si="2105"/>
        <v>-31.6</v>
      </c>
      <c r="BQ1078" s="688">
        <f t="shared" si="2106"/>
        <v>0</v>
      </c>
      <c r="BR1078" s="687">
        <f>'17. Нефтехим Салават'!CW75</f>
        <v>20.2</v>
      </c>
      <c r="BS1078" s="687">
        <f>'17. Нефтехим Салават'!CY75</f>
        <v>0</v>
      </c>
      <c r="BT1078" s="687">
        <f t="shared" si="2107"/>
        <v>-20.2</v>
      </c>
      <c r="BU1078" s="688">
        <f t="shared" si="2108"/>
        <v>0</v>
      </c>
      <c r="BV1078" s="687">
        <f>'17. Нефтехим Салават'!DC75</f>
        <v>22.5</v>
      </c>
      <c r="BW1078" s="687">
        <f>'17. Нефтехим Салават'!DE75</f>
        <v>0</v>
      </c>
      <c r="BX1078" s="687">
        <f t="shared" si="2109"/>
        <v>-22.5</v>
      </c>
      <c r="BY1078" s="688">
        <f t="shared" si="2110"/>
        <v>0</v>
      </c>
    </row>
    <row r="1079" spans="2:77" ht="20.100000000000001" customHeight="1">
      <c r="C1079" s="452" t="s">
        <v>1188</v>
      </c>
      <c r="D1079" s="528"/>
      <c r="E1079" s="528"/>
      <c r="F1079" s="529"/>
      <c r="G1079" s="530" t="s">
        <v>1189</v>
      </c>
      <c r="H1079" s="530"/>
      <c r="I1079" s="691" t="s">
        <v>883</v>
      </c>
      <c r="J1079" s="687">
        <f t="shared" si="2067"/>
        <v>0</v>
      </c>
      <c r="K1079" s="687">
        <f t="shared" si="2068"/>
        <v>0</v>
      </c>
      <c r="L1079" s="687">
        <f t="shared" si="2069"/>
        <v>0</v>
      </c>
      <c r="M1079" s="688" t="str">
        <f t="shared" si="2070"/>
        <v>-</v>
      </c>
      <c r="N1079" s="687">
        <f t="shared" si="2071"/>
        <v>0</v>
      </c>
      <c r="O1079" s="687">
        <f t="shared" si="2072"/>
        <v>0</v>
      </c>
      <c r="P1079" s="687">
        <f t="shared" si="2073"/>
        <v>0</v>
      </c>
      <c r="Q1079" s="688" t="str">
        <f t="shared" si="2074"/>
        <v>-</v>
      </c>
      <c r="R1079" s="687">
        <f>'17. Нефтехим Салават'!W76</f>
        <v>0</v>
      </c>
      <c r="S1079" s="687">
        <f>'17. Нефтехим Салават'!Y76</f>
        <v>0</v>
      </c>
      <c r="T1079" s="687">
        <f t="shared" si="2075"/>
        <v>0</v>
      </c>
      <c r="U1079" s="688" t="str">
        <f t="shared" si="2076"/>
        <v>-</v>
      </c>
      <c r="V1079" s="687">
        <f>'17. Нефтехим Салават'!AC76</f>
        <v>0</v>
      </c>
      <c r="W1079" s="687">
        <f>'17. Нефтехим Салават'!AE76</f>
        <v>0</v>
      </c>
      <c r="X1079" s="687">
        <f t="shared" si="2077"/>
        <v>0</v>
      </c>
      <c r="Y1079" s="688" t="str">
        <f t="shared" si="2078"/>
        <v>-</v>
      </c>
      <c r="Z1079" s="687">
        <f>'17. Нефтехим Салават'!AI76</f>
        <v>0</v>
      </c>
      <c r="AA1079" s="687">
        <f>'17. Нефтехим Салават'!AK76</f>
        <v>0</v>
      </c>
      <c r="AB1079" s="687">
        <f t="shared" si="2079"/>
        <v>0</v>
      </c>
      <c r="AC1079" s="688" t="str">
        <f t="shared" si="2080"/>
        <v>-</v>
      </c>
      <c r="AD1079" s="687">
        <f t="shared" si="2081"/>
        <v>0</v>
      </c>
      <c r="AE1079" s="687">
        <f t="shared" si="2082"/>
        <v>0</v>
      </c>
      <c r="AF1079" s="687">
        <f t="shared" si="2083"/>
        <v>0</v>
      </c>
      <c r="AG1079" s="688" t="str">
        <f t="shared" si="2084"/>
        <v>-</v>
      </c>
      <c r="AH1079" s="687">
        <f>'17. Нефтехим Салават'!AU76</f>
        <v>0</v>
      </c>
      <c r="AI1079" s="687">
        <f>'17. Нефтехим Салават'!AW76</f>
        <v>0</v>
      </c>
      <c r="AJ1079" s="687">
        <f t="shared" si="2085"/>
        <v>0</v>
      </c>
      <c r="AK1079" s="688" t="str">
        <f t="shared" si="2086"/>
        <v>-</v>
      </c>
      <c r="AL1079" s="687">
        <f>'17. Нефтехим Салават'!BA76</f>
        <v>0</v>
      </c>
      <c r="AM1079" s="687">
        <f>'17. Нефтехим Салават'!BC76</f>
        <v>0</v>
      </c>
      <c r="AN1079" s="687">
        <f t="shared" si="2087"/>
        <v>0</v>
      </c>
      <c r="AO1079" s="688" t="str">
        <f t="shared" si="2088"/>
        <v>-</v>
      </c>
      <c r="AP1079" s="687">
        <f>'17. Нефтехим Салават'!BG76</f>
        <v>0</v>
      </c>
      <c r="AQ1079" s="687">
        <f>'17. Нефтехим Салават'!BI76</f>
        <v>0</v>
      </c>
      <c r="AR1079" s="687">
        <f t="shared" si="2089"/>
        <v>0</v>
      </c>
      <c r="AS1079" s="688" t="str">
        <f t="shared" si="2090"/>
        <v>-</v>
      </c>
      <c r="AT1079" s="687">
        <f t="shared" si="2091"/>
        <v>0</v>
      </c>
      <c r="AU1079" s="687">
        <f t="shared" si="2092"/>
        <v>0</v>
      </c>
      <c r="AV1079" s="687">
        <f t="shared" si="2093"/>
        <v>0</v>
      </c>
      <c r="AW1079" s="688" t="str">
        <f t="shared" si="2094"/>
        <v>-</v>
      </c>
      <c r="AX1079" s="687">
        <f>'17. Нефтехим Салават'!BS76</f>
        <v>0</v>
      </c>
      <c r="AY1079" s="687">
        <f>'17. Нефтехим Салават'!BU76</f>
        <v>0</v>
      </c>
      <c r="AZ1079" s="687">
        <f t="shared" si="2095"/>
        <v>0</v>
      </c>
      <c r="BA1079" s="688" t="str">
        <f t="shared" si="2096"/>
        <v>-</v>
      </c>
      <c r="BB1079" s="687">
        <f>'17. Нефтехим Салават'!BY76</f>
        <v>0</v>
      </c>
      <c r="BC1079" s="687">
        <f>'17. Нефтехим Салават'!CA76</f>
        <v>0</v>
      </c>
      <c r="BD1079" s="687">
        <f t="shared" si="2097"/>
        <v>0</v>
      </c>
      <c r="BE1079" s="688" t="str">
        <f t="shared" si="2098"/>
        <v>-</v>
      </c>
      <c r="BF1079" s="687">
        <f>'17. Нефтехим Салават'!CE76</f>
        <v>0</v>
      </c>
      <c r="BG1079" s="687">
        <f>'17. Нефтехим Салават'!CG76</f>
        <v>0</v>
      </c>
      <c r="BH1079" s="687">
        <f t="shared" si="2099"/>
        <v>0</v>
      </c>
      <c r="BI1079" s="688" t="str">
        <f t="shared" si="2100"/>
        <v>-</v>
      </c>
      <c r="BJ1079" s="687">
        <f t="shared" si="2101"/>
        <v>0</v>
      </c>
      <c r="BK1079" s="687">
        <f t="shared" si="2102"/>
        <v>0</v>
      </c>
      <c r="BL1079" s="687">
        <f t="shared" si="2103"/>
        <v>0</v>
      </c>
      <c r="BM1079" s="688" t="str">
        <f t="shared" si="2104"/>
        <v>-</v>
      </c>
      <c r="BN1079" s="687">
        <f>'17. Нефтехим Салават'!CQ76</f>
        <v>0</v>
      </c>
      <c r="BO1079" s="687">
        <f>'17. Нефтехим Салават'!CS76</f>
        <v>0</v>
      </c>
      <c r="BP1079" s="687">
        <f t="shared" si="2105"/>
        <v>0</v>
      </c>
      <c r="BQ1079" s="688" t="str">
        <f t="shared" si="2106"/>
        <v>-</v>
      </c>
      <c r="BR1079" s="687">
        <f>'17. Нефтехим Салават'!CW76</f>
        <v>0</v>
      </c>
      <c r="BS1079" s="687">
        <f>'17. Нефтехим Салават'!CY76</f>
        <v>0</v>
      </c>
      <c r="BT1079" s="687">
        <f t="shared" si="2107"/>
        <v>0</v>
      </c>
      <c r="BU1079" s="688" t="str">
        <f t="shared" si="2108"/>
        <v>-</v>
      </c>
      <c r="BV1079" s="687">
        <f>'17. Нефтехим Салават'!DC76</f>
        <v>0</v>
      </c>
      <c r="BW1079" s="687">
        <f>'17. Нефтехим Салават'!DE76</f>
        <v>0</v>
      </c>
      <c r="BX1079" s="687">
        <f t="shared" si="2109"/>
        <v>0</v>
      </c>
      <c r="BY1079" s="688" t="str">
        <f t="shared" si="2110"/>
        <v>-</v>
      </c>
    </row>
    <row r="1080" spans="2:77" ht="20.100000000000001" customHeight="1">
      <c r="B1080" s="591" t="s">
        <v>1190</v>
      </c>
      <c r="C1080" s="595" t="s">
        <v>1191</v>
      </c>
      <c r="D1080" s="528"/>
      <c r="E1080" s="528"/>
      <c r="F1080" s="529"/>
      <c r="G1080" s="530" t="s">
        <v>1192</v>
      </c>
      <c r="H1080" s="530"/>
      <c r="I1080" s="626" t="s">
        <v>883</v>
      </c>
      <c r="J1080" s="687">
        <f t="shared" si="2067"/>
        <v>0</v>
      </c>
      <c r="K1080" s="687">
        <f t="shared" si="2068"/>
        <v>0</v>
      </c>
      <c r="L1080" s="687">
        <f t="shared" si="2069"/>
        <v>0</v>
      </c>
      <c r="M1080" s="688" t="str">
        <f t="shared" si="2070"/>
        <v>-</v>
      </c>
      <c r="N1080" s="687">
        <f t="shared" si="2071"/>
        <v>0</v>
      </c>
      <c r="O1080" s="687">
        <f t="shared" si="2072"/>
        <v>0</v>
      </c>
      <c r="P1080" s="687">
        <f t="shared" si="2073"/>
        <v>0</v>
      </c>
      <c r="Q1080" s="688" t="str">
        <f t="shared" si="2074"/>
        <v>-</v>
      </c>
      <c r="R1080" s="687">
        <f>'17. Нефтехим Салават'!W77</f>
        <v>0</v>
      </c>
      <c r="S1080" s="687">
        <f>'17. Нефтехим Салават'!Y77</f>
        <v>0</v>
      </c>
      <c r="T1080" s="687">
        <f t="shared" si="2075"/>
        <v>0</v>
      </c>
      <c r="U1080" s="688" t="str">
        <f t="shared" si="2076"/>
        <v>-</v>
      </c>
      <c r="V1080" s="687">
        <f>'17. Нефтехим Салават'!AC77</f>
        <v>0</v>
      </c>
      <c r="W1080" s="687">
        <f>'17. Нефтехим Салават'!AE77</f>
        <v>0</v>
      </c>
      <c r="X1080" s="687">
        <f t="shared" si="2077"/>
        <v>0</v>
      </c>
      <c r="Y1080" s="688" t="str">
        <f t="shared" si="2078"/>
        <v>-</v>
      </c>
      <c r="Z1080" s="687">
        <f>'17. Нефтехим Салават'!AI77</f>
        <v>0</v>
      </c>
      <c r="AA1080" s="687">
        <f>'17. Нефтехим Салават'!AK77</f>
        <v>0</v>
      </c>
      <c r="AB1080" s="687">
        <f t="shared" si="2079"/>
        <v>0</v>
      </c>
      <c r="AC1080" s="688" t="str">
        <f t="shared" si="2080"/>
        <v>-</v>
      </c>
      <c r="AD1080" s="687">
        <f t="shared" si="2081"/>
        <v>0</v>
      </c>
      <c r="AE1080" s="687">
        <f t="shared" si="2082"/>
        <v>0</v>
      </c>
      <c r="AF1080" s="687">
        <f t="shared" si="2083"/>
        <v>0</v>
      </c>
      <c r="AG1080" s="688" t="str">
        <f t="shared" si="2084"/>
        <v>-</v>
      </c>
      <c r="AH1080" s="687">
        <f>'17. Нефтехим Салават'!AU77</f>
        <v>0</v>
      </c>
      <c r="AI1080" s="687">
        <f>'17. Нефтехим Салават'!AW77</f>
        <v>0</v>
      </c>
      <c r="AJ1080" s="687">
        <f t="shared" si="2085"/>
        <v>0</v>
      </c>
      <c r="AK1080" s="688" t="str">
        <f t="shared" si="2086"/>
        <v>-</v>
      </c>
      <c r="AL1080" s="687">
        <f>'17. Нефтехим Салават'!BA77</f>
        <v>0</v>
      </c>
      <c r="AM1080" s="687">
        <f>'17. Нефтехим Салават'!BC77</f>
        <v>0</v>
      </c>
      <c r="AN1080" s="687">
        <f t="shared" si="2087"/>
        <v>0</v>
      </c>
      <c r="AO1080" s="688" t="str">
        <f t="shared" si="2088"/>
        <v>-</v>
      </c>
      <c r="AP1080" s="687">
        <f>'17. Нефтехим Салават'!BG77</f>
        <v>0</v>
      </c>
      <c r="AQ1080" s="687">
        <f>'17. Нефтехим Салават'!BI77</f>
        <v>0</v>
      </c>
      <c r="AR1080" s="687">
        <f t="shared" si="2089"/>
        <v>0</v>
      </c>
      <c r="AS1080" s="688" t="str">
        <f t="shared" si="2090"/>
        <v>-</v>
      </c>
      <c r="AT1080" s="687">
        <f t="shared" si="2091"/>
        <v>0</v>
      </c>
      <c r="AU1080" s="687">
        <f t="shared" si="2092"/>
        <v>0</v>
      </c>
      <c r="AV1080" s="687">
        <f t="shared" si="2093"/>
        <v>0</v>
      </c>
      <c r="AW1080" s="688" t="str">
        <f t="shared" si="2094"/>
        <v>-</v>
      </c>
      <c r="AX1080" s="687">
        <f>'17. Нефтехим Салават'!BS77</f>
        <v>0</v>
      </c>
      <c r="AY1080" s="687">
        <f>'17. Нефтехим Салават'!BU77</f>
        <v>0</v>
      </c>
      <c r="AZ1080" s="687">
        <f t="shared" si="2095"/>
        <v>0</v>
      </c>
      <c r="BA1080" s="688" t="str">
        <f t="shared" si="2096"/>
        <v>-</v>
      </c>
      <c r="BB1080" s="687">
        <f>'17. Нефтехим Салават'!BY77</f>
        <v>0</v>
      </c>
      <c r="BC1080" s="687">
        <f>'17. Нефтехим Салават'!CA77</f>
        <v>0</v>
      </c>
      <c r="BD1080" s="687">
        <f t="shared" si="2097"/>
        <v>0</v>
      </c>
      <c r="BE1080" s="688" t="str">
        <f t="shared" si="2098"/>
        <v>-</v>
      </c>
      <c r="BF1080" s="687">
        <f>'17. Нефтехим Салават'!CE77</f>
        <v>0</v>
      </c>
      <c r="BG1080" s="687">
        <f>'17. Нефтехим Салават'!CG77</f>
        <v>0</v>
      </c>
      <c r="BH1080" s="687">
        <f t="shared" si="2099"/>
        <v>0</v>
      </c>
      <c r="BI1080" s="688" t="str">
        <f t="shared" si="2100"/>
        <v>-</v>
      </c>
      <c r="BJ1080" s="687">
        <f t="shared" si="2101"/>
        <v>0</v>
      </c>
      <c r="BK1080" s="687">
        <f t="shared" si="2102"/>
        <v>0</v>
      </c>
      <c r="BL1080" s="687">
        <f t="shared" si="2103"/>
        <v>0</v>
      </c>
      <c r="BM1080" s="688" t="str">
        <f t="shared" si="2104"/>
        <v>-</v>
      </c>
      <c r="BN1080" s="687">
        <f>'17. Нефтехим Салават'!CQ77</f>
        <v>0</v>
      </c>
      <c r="BO1080" s="687">
        <f>'17. Нефтехим Салават'!CS77</f>
        <v>0</v>
      </c>
      <c r="BP1080" s="687">
        <f t="shared" si="2105"/>
        <v>0</v>
      </c>
      <c r="BQ1080" s="688" t="str">
        <f t="shared" si="2106"/>
        <v>-</v>
      </c>
      <c r="BR1080" s="687">
        <f>'17. Нефтехим Салават'!CW77</f>
        <v>0</v>
      </c>
      <c r="BS1080" s="687">
        <f>'17. Нефтехим Салават'!CY77</f>
        <v>0</v>
      </c>
      <c r="BT1080" s="687">
        <f t="shared" si="2107"/>
        <v>0</v>
      </c>
      <c r="BU1080" s="688" t="str">
        <f t="shared" si="2108"/>
        <v>-</v>
      </c>
      <c r="BV1080" s="687">
        <f>'17. Нефтехим Салават'!DC77</f>
        <v>0</v>
      </c>
      <c r="BW1080" s="687">
        <f>'17. Нефтехим Салават'!DE77</f>
        <v>0</v>
      </c>
      <c r="BX1080" s="687">
        <f t="shared" si="2109"/>
        <v>0</v>
      </c>
      <c r="BY1080" s="688" t="str">
        <f t="shared" si="2110"/>
        <v>-</v>
      </c>
    </row>
    <row r="1081" spans="2:77" ht="20.100000000000001" customHeight="1">
      <c r="C1081" s="452" t="s">
        <v>1174</v>
      </c>
      <c r="D1081" s="528"/>
      <c r="E1081" s="528"/>
      <c r="F1081" s="529"/>
      <c r="G1081" s="530" t="s">
        <v>1193</v>
      </c>
      <c r="H1081" s="530"/>
      <c r="I1081" s="691" t="s">
        <v>883</v>
      </c>
      <c r="J1081" s="687">
        <f t="shared" si="2067"/>
        <v>0</v>
      </c>
      <c r="K1081" s="687">
        <f t="shared" si="2068"/>
        <v>0</v>
      </c>
      <c r="L1081" s="687">
        <f t="shared" si="2069"/>
        <v>0</v>
      </c>
      <c r="M1081" s="688" t="str">
        <f t="shared" si="2070"/>
        <v>-</v>
      </c>
      <c r="N1081" s="687">
        <f t="shared" si="2071"/>
        <v>0</v>
      </c>
      <c r="O1081" s="687">
        <f t="shared" si="2072"/>
        <v>0</v>
      </c>
      <c r="P1081" s="687">
        <f t="shared" si="2073"/>
        <v>0</v>
      </c>
      <c r="Q1081" s="688" t="str">
        <f t="shared" si="2074"/>
        <v>-</v>
      </c>
      <c r="R1081" s="687">
        <f>'17. Нефтехим Салават'!W78</f>
        <v>0</v>
      </c>
      <c r="S1081" s="687">
        <f>'17. Нефтехим Салават'!Y78</f>
        <v>0</v>
      </c>
      <c r="T1081" s="687">
        <f t="shared" si="2075"/>
        <v>0</v>
      </c>
      <c r="U1081" s="688" t="str">
        <f t="shared" si="2076"/>
        <v>-</v>
      </c>
      <c r="V1081" s="687">
        <f>'17. Нефтехим Салават'!AC78</f>
        <v>0</v>
      </c>
      <c r="W1081" s="687">
        <f>'17. Нефтехим Салават'!AE78</f>
        <v>0</v>
      </c>
      <c r="X1081" s="687">
        <f t="shared" si="2077"/>
        <v>0</v>
      </c>
      <c r="Y1081" s="688" t="str">
        <f t="shared" si="2078"/>
        <v>-</v>
      </c>
      <c r="Z1081" s="687">
        <f>'17. Нефтехим Салават'!AI78</f>
        <v>0</v>
      </c>
      <c r="AA1081" s="687">
        <f>'17. Нефтехим Салават'!AK78</f>
        <v>0</v>
      </c>
      <c r="AB1081" s="687">
        <f t="shared" si="2079"/>
        <v>0</v>
      </c>
      <c r="AC1081" s="688" t="str">
        <f t="shared" si="2080"/>
        <v>-</v>
      </c>
      <c r="AD1081" s="687">
        <f t="shared" si="2081"/>
        <v>0</v>
      </c>
      <c r="AE1081" s="687">
        <f t="shared" si="2082"/>
        <v>0</v>
      </c>
      <c r="AF1081" s="687">
        <f t="shared" si="2083"/>
        <v>0</v>
      </c>
      <c r="AG1081" s="688" t="str">
        <f t="shared" si="2084"/>
        <v>-</v>
      </c>
      <c r="AH1081" s="687">
        <f>'17. Нефтехим Салават'!AU78</f>
        <v>0</v>
      </c>
      <c r="AI1081" s="687">
        <f>'17. Нефтехим Салават'!AW78</f>
        <v>0</v>
      </c>
      <c r="AJ1081" s="687">
        <f t="shared" si="2085"/>
        <v>0</v>
      </c>
      <c r="AK1081" s="688" t="str">
        <f t="shared" si="2086"/>
        <v>-</v>
      </c>
      <c r="AL1081" s="687">
        <f>'17. Нефтехим Салават'!BA78</f>
        <v>0</v>
      </c>
      <c r="AM1081" s="687">
        <f>'17. Нефтехим Салават'!BC78</f>
        <v>0</v>
      </c>
      <c r="AN1081" s="687">
        <f t="shared" si="2087"/>
        <v>0</v>
      </c>
      <c r="AO1081" s="688" t="str">
        <f t="shared" si="2088"/>
        <v>-</v>
      </c>
      <c r="AP1081" s="687">
        <f>'17. Нефтехим Салават'!BG78</f>
        <v>0</v>
      </c>
      <c r="AQ1081" s="687">
        <f>'17. Нефтехим Салават'!BI78</f>
        <v>0</v>
      </c>
      <c r="AR1081" s="687">
        <f t="shared" si="2089"/>
        <v>0</v>
      </c>
      <c r="AS1081" s="688" t="str">
        <f t="shared" si="2090"/>
        <v>-</v>
      </c>
      <c r="AT1081" s="687">
        <f t="shared" si="2091"/>
        <v>0</v>
      </c>
      <c r="AU1081" s="687">
        <f t="shared" si="2092"/>
        <v>0</v>
      </c>
      <c r="AV1081" s="687">
        <f t="shared" si="2093"/>
        <v>0</v>
      </c>
      <c r="AW1081" s="688" t="str">
        <f t="shared" si="2094"/>
        <v>-</v>
      </c>
      <c r="AX1081" s="687">
        <f>'17. Нефтехим Салават'!BS78</f>
        <v>0</v>
      </c>
      <c r="AY1081" s="687">
        <f>'17. Нефтехим Салават'!BU78</f>
        <v>0</v>
      </c>
      <c r="AZ1081" s="687">
        <f t="shared" si="2095"/>
        <v>0</v>
      </c>
      <c r="BA1081" s="688" t="str">
        <f t="shared" si="2096"/>
        <v>-</v>
      </c>
      <c r="BB1081" s="687">
        <f>'17. Нефтехим Салават'!BY78</f>
        <v>0</v>
      </c>
      <c r="BC1081" s="687">
        <f>'17. Нефтехим Салават'!CA78</f>
        <v>0</v>
      </c>
      <c r="BD1081" s="687">
        <f t="shared" si="2097"/>
        <v>0</v>
      </c>
      <c r="BE1081" s="688" t="str">
        <f t="shared" si="2098"/>
        <v>-</v>
      </c>
      <c r="BF1081" s="687">
        <f>'17. Нефтехим Салават'!CE78</f>
        <v>0</v>
      </c>
      <c r="BG1081" s="687">
        <f>'17. Нефтехим Салават'!CG78</f>
        <v>0</v>
      </c>
      <c r="BH1081" s="687">
        <f t="shared" si="2099"/>
        <v>0</v>
      </c>
      <c r="BI1081" s="688" t="str">
        <f t="shared" si="2100"/>
        <v>-</v>
      </c>
      <c r="BJ1081" s="687">
        <f t="shared" si="2101"/>
        <v>0</v>
      </c>
      <c r="BK1081" s="687">
        <f t="shared" si="2102"/>
        <v>0</v>
      </c>
      <c r="BL1081" s="687">
        <f t="shared" si="2103"/>
        <v>0</v>
      </c>
      <c r="BM1081" s="688" t="str">
        <f t="shared" si="2104"/>
        <v>-</v>
      </c>
      <c r="BN1081" s="687">
        <f>'17. Нефтехим Салават'!CQ78</f>
        <v>0</v>
      </c>
      <c r="BO1081" s="687">
        <f>'17. Нефтехим Салават'!CS78</f>
        <v>0</v>
      </c>
      <c r="BP1081" s="687">
        <f t="shared" si="2105"/>
        <v>0</v>
      </c>
      <c r="BQ1081" s="688" t="str">
        <f t="shared" si="2106"/>
        <v>-</v>
      </c>
      <c r="BR1081" s="687">
        <f>'17. Нефтехим Салават'!CW78</f>
        <v>0</v>
      </c>
      <c r="BS1081" s="687">
        <f>'17. Нефтехим Салават'!CY78</f>
        <v>0</v>
      </c>
      <c r="BT1081" s="687">
        <f t="shared" si="2107"/>
        <v>0</v>
      </c>
      <c r="BU1081" s="688" t="str">
        <f t="shared" si="2108"/>
        <v>-</v>
      </c>
      <c r="BV1081" s="687">
        <f>'17. Нефтехим Салават'!DC78</f>
        <v>0</v>
      </c>
      <c r="BW1081" s="687">
        <f>'17. Нефтехим Салават'!DE78</f>
        <v>0</v>
      </c>
      <c r="BX1081" s="687">
        <f t="shared" si="2109"/>
        <v>0</v>
      </c>
      <c r="BY1081" s="688" t="str">
        <f t="shared" si="2110"/>
        <v>-</v>
      </c>
    </row>
    <row r="1082" spans="2:77" ht="20.100000000000001" customHeight="1">
      <c r="C1082" s="452" t="s">
        <v>1176</v>
      </c>
      <c r="D1082" s="528"/>
      <c r="E1082" s="528"/>
      <c r="F1082" s="529"/>
      <c r="G1082" s="530" t="s">
        <v>1194</v>
      </c>
      <c r="H1082" s="530"/>
      <c r="I1082" s="691" t="s">
        <v>883</v>
      </c>
      <c r="J1082" s="687">
        <f t="shared" si="2067"/>
        <v>0</v>
      </c>
      <c r="K1082" s="687">
        <f t="shared" si="2068"/>
        <v>0</v>
      </c>
      <c r="L1082" s="687">
        <f t="shared" si="2069"/>
        <v>0</v>
      </c>
      <c r="M1082" s="688" t="str">
        <f t="shared" si="2070"/>
        <v>-</v>
      </c>
      <c r="N1082" s="687">
        <f t="shared" si="2071"/>
        <v>0</v>
      </c>
      <c r="O1082" s="687">
        <f t="shared" si="2072"/>
        <v>0</v>
      </c>
      <c r="P1082" s="687">
        <f t="shared" si="2073"/>
        <v>0</v>
      </c>
      <c r="Q1082" s="688" t="str">
        <f t="shared" si="2074"/>
        <v>-</v>
      </c>
      <c r="R1082" s="687">
        <f>'17. Нефтехим Салават'!W79</f>
        <v>0</v>
      </c>
      <c r="S1082" s="687">
        <f>'17. Нефтехим Салават'!Y79</f>
        <v>0</v>
      </c>
      <c r="T1082" s="687">
        <f t="shared" si="2075"/>
        <v>0</v>
      </c>
      <c r="U1082" s="688" t="str">
        <f t="shared" si="2076"/>
        <v>-</v>
      </c>
      <c r="V1082" s="687">
        <f>'17. Нефтехим Салават'!AC79</f>
        <v>0</v>
      </c>
      <c r="W1082" s="687">
        <f>'17. Нефтехим Салават'!AE79</f>
        <v>0</v>
      </c>
      <c r="X1082" s="687">
        <f t="shared" si="2077"/>
        <v>0</v>
      </c>
      <c r="Y1082" s="688" t="str">
        <f t="shared" si="2078"/>
        <v>-</v>
      </c>
      <c r="Z1082" s="687">
        <f>'17. Нефтехим Салават'!AI79</f>
        <v>0</v>
      </c>
      <c r="AA1082" s="687">
        <f>'17. Нефтехим Салават'!AK79</f>
        <v>0</v>
      </c>
      <c r="AB1082" s="687">
        <f t="shared" si="2079"/>
        <v>0</v>
      </c>
      <c r="AC1082" s="688" t="str">
        <f t="shared" si="2080"/>
        <v>-</v>
      </c>
      <c r="AD1082" s="687">
        <f t="shared" si="2081"/>
        <v>0</v>
      </c>
      <c r="AE1082" s="687">
        <f t="shared" si="2082"/>
        <v>0</v>
      </c>
      <c r="AF1082" s="687">
        <f t="shared" si="2083"/>
        <v>0</v>
      </c>
      <c r="AG1082" s="688" t="str">
        <f t="shared" si="2084"/>
        <v>-</v>
      </c>
      <c r="AH1082" s="687">
        <f>'17. Нефтехим Салават'!AU79</f>
        <v>0</v>
      </c>
      <c r="AI1082" s="687">
        <f>'17. Нефтехим Салават'!AW79</f>
        <v>0</v>
      </c>
      <c r="AJ1082" s="687">
        <f t="shared" si="2085"/>
        <v>0</v>
      </c>
      <c r="AK1082" s="688" t="str">
        <f t="shared" si="2086"/>
        <v>-</v>
      </c>
      <c r="AL1082" s="687">
        <f>'17. Нефтехим Салават'!BA79</f>
        <v>0</v>
      </c>
      <c r="AM1082" s="687">
        <f>'17. Нефтехим Салават'!BC79</f>
        <v>0</v>
      </c>
      <c r="AN1082" s="687">
        <f t="shared" si="2087"/>
        <v>0</v>
      </c>
      <c r="AO1082" s="688" t="str">
        <f t="shared" si="2088"/>
        <v>-</v>
      </c>
      <c r="AP1082" s="687">
        <f>'17. Нефтехим Салават'!BG79</f>
        <v>0</v>
      </c>
      <c r="AQ1082" s="687">
        <f>'17. Нефтехим Салават'!BI79</f>
        <v>0</v>
      </c>
      <c r="AR1082" s="687">
        <f t="shared" si="2089"/>
        <v>0</v>
      </c>
      <c r="AS1082" s="688" t="str">
        <f t="shared" si="2090"/>
        <v>-</v>
      </c>
      <c r="AT1082" s="687">
        <f t="shared" si="2091"/>
        <v>0</v>
      </c>
      <c r="AU1082" s="687">
        <f t="shared" si="2092"/>
        <v>0</v>
      </c>
      <c r="AV1082" s="687">
        <f t="shared" si="2093"/>
        <v>0</v>
      </c>
      <c r="AW1082" s="688" t="str">
        <f t="shared" si="2094"/>
        <v>-</v>
      </c>
      <c r="AX1082" s="687">
        <f>'17. Нефтехим Салават'!BS79</f>
        <v>0</v>
      </c>
      <c r="AY1082" s="687">
        <f>'17. Нефтехим Салават'!BU79</f>
        <v>0</v>
      </c>
      <c r="AZ1082" s="687">
        <f t="shared" si="2095"/>
        <v>0</v>
      </c>
      <c r="BA1082" s="688" t="str">
        <f t="shared" si="2096"/>
        <v>-</v>
      </c>
      <c r="BB1082" s="687">
        <f>'17. Нефтехим Салават'!BY79</f>
        <v>0</v>
      </c>
      <c r="BC1082" s="687">
        <f>'17. Нефтехим Салават'!CA79</f>
        <v>0</v>
      </c>
      <c r="BD1082" s="687">
        <f t="shared" si="2097"/>
        <v>0</v>
      </c>
      <c r="BE1082" s="688" t="str">
        <f t="shared" si="2098"/>
        <v>-</v>
      </c>
      <c r="BF1082" s="687">
        <f>'17. Нефтехим Салават'!CE79</f>
        <v>0</v>
      </c>
      <c r="BG1082" s="687">
        <f>'17. Нефтехим Салават'!CG79</f>
        <v>0</v>
      </c>
      <c r="BH1082" s="687">
        <f t="shared" si="2099"/>
        <v>0</v>
      </c>
      <c r="BI1082" s="688" t="str">
        <f t="shared" si="2100"/>
        <v>-</v>
      </c>
      <c r="BJ1082" s="687">
        <f t="shared" si="2101"/>
        <v>0</v>
      </c>
      <c r="BK1082" s="687">
        <f t="shared" si="2102"/>
        <v>0</v>
      </c>
      <c r="BL1082" s="687">
        <f t="shared" si="2103"/>
        <v>0</v>
      </c>
      <c r="BM1082" s="688" t="str">
        <f t="shared" si="2104"/>
        <v>-</v>
      </c>
      <c r="BN1082" s="687">
        <f>'17. Нефтехим Салават'!CQ79</f>
        <v>0</v>
      </c>
      <c r="BO1082" s="687">
        <f>'17. Нефтехим Салават'!CS79</f>
        <v>0</v>
      </c>
      <c r="BP1082" s="687">
        <f t="shared" si="2105"/>
        <v>0</v>
      </c>
      <c r="BQ1082" s="688" t="str">
        <f t="shared" si="2106"/>
        <v>-</v>
      </c>
      <c r="BR1082" s="687">
        <f>'17. Нефтехим Салават'!CW79</f>
        <v>0</v>
      </c>
      <c r="BS1082" s="687">
        <f>'17. Нефтехим Салават'!CY79</f>
        <v>0</v>
      </c>
      <c r="BT1082" s="687">
        <f t="shared" si="2107"/>
        <v>0</v>
      </c>
      <c r="BU1082" s="688" t="str">
        <f t="shared" si="2108"/>
        <v>-</v>
      </c>
      <c r="BV1082" s="687">
        <f>'17. Нефтехим Салават'!DC79</f>
        <v>0</v>
      </c>
      <c r="BW1082" s="687">
        <f>'17. Нефтехим Салават'!DE79</f>
        <v>0</v>
      </c>
      <c r="BX1082" s="687">
        <f t="shared" si="2109"/>
        <v>0</v>
      </c>
      <c r="BY1082" s="688" t="str">
        <f t="shared" si="2110"/>
        <v>-</v>
      </c>
    </row>
    <row r="1083" spans="2:77" ht="20.100000000000001" customHeight="1">
      <c r="B1083" s="591" t="s">
        <v>1195</v>
      </c>
      <c r="C1083" s="595" t="s">
        <v>1196</v>
      </c>
      <c r="D1083" s="528"/>
      <c r="E1083" s="528"/>
      <c r="F1083" s="529"/>
      <c r="G1083" s="530" t="s">
        <v>1197</v>
      </c>
      <c r="H1083" s="530"/>
      <c r="I1083" s="626" t="s">
        <v>883</v>
      </c>
      <c r="J1083" s="687">
        <f t="shared" si="2067"/>
        <v>4.8000000000000007</v>
      </c>
      <c r="K1083" s="687">
        <f t="shared" si="2068"/>
        <v>0</v>
      </c>
      <c r="L1083" s="687">
        <f t="shared" si="2069"/>
        <v>-4.8000000000000007</v>
      </c>
      <c r="M1083" s="688">
        <f t="shared" si="2070"/>
        <v>0</v>
      </c>
      <c r="N1083" s="687">
        <f t="shared" si="2071"/>
        <v>1.2000000000000002</v>
      </c>
      <c r="O1083" s="687">
        <f t="shared" si="2072"/>
        <v>0</v>
      </c>
      <c r="P1083" s="687">
        <f t="shared" si="2073"/>
        <v>-1.2000000000000002</v>
      </c>
      <c r="Q1083" s="688">
        <f t="shared" si="2074"/>
        <v>0</v>
      </c>
      <c r="R1083" s="687">
        <f>'17. Нефтехим Салават'!W80</f>
        <v>0.4</v>
      </c>
      <c r="S1083" s="687">
        <f>'17. Нефтехим Салават'!Y80</f>
        <v>0</v>
      </c>
      <c r="T1083" s="687">
        <f t="shared" si="2075"/>
        <v>-0.4</v>
      </c>
      <c r="U1083" s="688">
        <f t="shared" si="2076"/>
        <v>0</v>
      </c>
      <c r="V1083" s="687">
        <f>'17. Нефтехим Салават'!AC80</f>
        <v>0.4</v>
      </c>
      <c r="W1083" s="687">
        <f>'17. Нефтехим Салават'!AE80</f>
        <v>0</v>
      </c>
      <c r="X1083" s="687">
        <f t="shared" si="2077"/>
        <v>-0.4</v>
      </c>
      <c r="Y1083" s="688">
        <f t="shared" si="2078"/>
        <v>0</v>
      </c>
      <c r="Z1083" s="687">
        <f>'17. Нефтехим Салават'!AI80</f>
        <v>0.4</v>
      </c>
      <c r="AA1083" s="687">
        <f>'17. Нефтехим Салават'!AK80</f>
        <v>0</v>
      </c>
      <c r="AB1083" s="687">
        <f t="shared" si="2079"/>
        <v>-0.4</v>
      </c>
      <c r="AC1083" s="688">
        <f t="shared" si="2080"/>
        <v>0</v>
      </c>
      <c r="AD1083" s="687">
        <f t="shared" si="2081"/>
        <v>1.2000000000000002</v>
      </c>
      <c r="AE1083" s="687">
        <f t="shared" si="2082"/>
        <v>0</v>
      </c>
      <c r="AF1083" s="687">
        <f t="shared" si="2083"/>
        <v>-1.2000000000000002</v>
      </c>
      <c r="AG1083" s="688">
        <f t="shared" si="2084"/>
        <v>0</v>
      </c>
      <c r="AH1083" s="687">
        <f>'17. Нефтехим Салават'!AU80</f>
        <v>0.4</v>
      </c>
      <c r="AI1083" s="687">
        <f>'17. Нефтехим Салават'!AW80</f>
        <v>0</v>
      </c>
      <c r="AJ1083" s="687">
        <f t="shared" si="2085"/>
        <v>-0.4</v>
      </c>
      <c r="AK1083" s="688">
        <f t="shared" si="2086"/>
        <v>0</v>
      </c>
      <c r="AL1083" s="687">
        <f>'17. Нефтехим Салават'!BA80</f>
        <v>0.4</v>
      </c>
      <c r="AM1083" s="687">
        <f>'17. Нефтехим Салават'!BC80</f>
        <v>0</v>
      </c>
      <c r="AN1083" s="687">
        <f t="shared" si="2087"/>
        <v>-0.4</v>
      </c>
      <c r="AO1083" s="688">
        <f t="shared" si="2088"/>
        <v>0</v>
      </c>
      <c r="AP1083" s="687">
        <f>'17. Нефтехим Салават'!BG80</f>
        <v>0.4</v>
      </c>
      <c r="AQ1083" s="687">
        <f>'17. Нефтехим Салават'!BI80</f>
        <v>0</v>
      </c>
      <c r="AR1083" s="687">
        <f t="shared" si="2089"/>
        <v>-0.4</v>
      </c>
      <c r="AS1083" s="688">
        <f t="shared" si="2090"/>
        <v>0</v>
      </c>
      <c r="AT1083" s="687">
        <f t="shared" si="2091"/>
        <v>1.2000000000000002</v>
      </c>
      <c r="AU1083" s="687">
        <f t="shared" si="2092"/>
        <v>0</v>
      </c>
      <c r="AV1083" s="687">
        <f t="shared" si="2093"/>
        <v>-1.2000000000000002</v>
      </c>
      <c r="AW1083" s="688">
        <f t="shared" si="2094"/>
        <v>0</v>
      </c>
      <c r="AX1083" s="687">
        <f>'17. Нефтехим Салават'!BS80</f>
        <v>0.4</v>
      </c>
      <c r="AY1083" s="687">
        <f>'17. Нефтехим Салават'!BU80</f>
        <v>0</v>
      </c>
      <c r="AZ1083" s="687">
        <f t="shared" si="2095"/>
        <v>-0.4</v>
      </c>
      <c r="BA1083" s="688">
        <f t="shared" si="2096"/>
        <v>0</v>
      </c>
      <c r="BB1083" s="687">
        <f>'17. Нефтехим Салават'!BY80</f>
        <v>0.4</v>
      </c>
      <c r="BC1083" s="687">
        <f>'17. Нефтехим Салават'!CA80</f>
        <v>0</v>
      </c>
      <c r="BD1083" s="687">
        <f t="shared" si="2097"/>
        <v>-0.4</v>
      </c>
      <c r="BE1083" s="688">
        <f t="shared" si="2098"/>
        <v>0</v>
      </c>
      <c r="BF1083" s="687">
        <f>'17. Нефтехим Салават'!CE80</f>
        <v>0.4</v>
      </c>
      <c r="BG1083" s="687">
        <f>'17. Нефтехим Салават'!CG80</f>
        <v>0</v>
      </c>
      <c r="BH1083" s="687">
        <f t="shared" si="2099"/>
        <v>-0.4</v>
      </c>
      <c r="BI1083" s="688">
        <f t="shared" si="2100"/>
        <v>0</v>
      </c>
      <c r="BJ1083" s="687">
        <f t="shared" si="2101"/>
        <v>1.2000000000000002</v>
      </c>
      <c r="BK1083" s="687">
        <f t="shared" si="2102"/>
        <v>0</v>
      </c>
      <c r="BL1083" s="687">
        <f t="shared" si="2103"/>
        <v>-1.2000000000000002</v>
      </c>
      <c r="BM1083" s="688">
        <f t="shared" si="2104"/>
        <v>0</v>
      </c>
      <c r="BN1083" s="687">
        <f>'17. Нефтехим Салават'!CQ80</f>
        <v>0.4</v>
      </c>
      <c r="BO1083" s="687">
        <f>'17. Нефтехим Салават'!CS80</f>
        <v>0</v>
      </c>
      <c r="BP1083" s="687">
        <f t="shared" si="2105"/>
        <v>-0.4</v>
      </c>
      <c r="BQ1083" s="688">
        <f t="shared" si="2106"/>
        <v>0</v>
      </c>
      <c r="BR1083" s="687">
        <f>'17. Нефтехим Салават'!CW80</f>
        <v>0.4</v>
      </c>
      <c r="BS1083" s="687">
        <f>'17. Нефтехим Салават'!CY80</f>
        <v>0</v>
      </c>
      <c r="BT1083" s="687">
        <f t="shared" si="2107"/>
        <v>-0.4</v>
      </c>
      <c r="BU1083" s="688">
        <f t="shared" si="2108"/>
        <v>0</v>
      </c>
      <c r="BV1083" s="687">
        <f>'17. Нефтехим Салават'!DC80</f>
        <v>0.4</v>
      </c>
      <c r="BW1083" s="687">
        <f>'17. Нефтехим Салават'!DE80</f>
        <v>0</v>
      </c>
      <c r="BX1083" s="687">
        <f t="shared" si="2109"/>
        <v>-0.4</v>
      </c>
      <c r="BY1083" s="688">
        <f t="shared" si="2110"/>
        <v>0</v>
      </c>
    </row>
    <row r="1084" spans="2:77" ht="20.100000000000001" customHeight="1">
      <c r="C1084" s="452" t="s">
        <v>1198</v>
      </c>
      <c r="D1084" s="528"/>
      <c r="E1084" s="528"/>
      <c r="F1084" s="529"/>
      <c r="G1084" s="530" t="s">
        <v>1199</v>
      </c>
      <c r="H1084" s="530"/>
      <c r="I1084" s="691" t="s">
        <v>883</v>
      </c>
      <c r="J1084" s="687">
        <f t="shared" si="2067"/>
        <v>0</v>
      </c>
      <c r="K1084" s="687">
        <f t="shared" si="2068"/>
        <v>0</v>
      </c>
      <c r="L1084" s="687">
        <f t="shared" si="2069"/>
        <v>0</v>
      </c>
      <c r="M1084" s="688" t="str">
        <f t="shared" si="2070"/>
        <v>-</v>
      </c>
      <c r="N1084" s="687">
        <f t="shared" si="2071"/>
        <v>0</v>
      </c>
      <c r="O1084" s="687">
        <f t="shared" si="2072"/>
        <v>0</v>
      </c>
      <c r="P1084" s="687">
        <f t="shared" si="2073"/>
        <v>0</v>
      </c>
      <c r="Q1084" s="688" t="str">
        <f t="shared" si="2074"/>
        <v>-</v>
      </c>
      <c r="R1084" s="687">
        <f>'17. Нефтехим Салават'!W81</f>
        <v>0</v>
      </c>
      <c r="S1084" s="687">
        <f>'17. Нефтехим Салават'!Y81</f>
        <v>0</v>
      </c>
      <c r="T1084" s="687">
        <f t="shared" si="2075"/>
        <v>0</v>
      </c>
      <c r="U1084" s="688" t="str">
        <f t="shared" si="2076"/>
        <v>-</v>
      </c>
      <c r="V1084" s="687">
        <f>'17. Нефтехим Салават'!AC81</f>
        <v>0</v>
      </c>
      <c r="W1084" s="687">
        <f>'17. Нефтехим Салават'!AE81</f>
        <v>0</v>
      </c>
      <c r="X1084" s="687">
        <f t="shared" si="2077"/>
        <v>0</v>
      </c>
      <c r="Y1084" s="688" t="str">
        <f t="shared" si="2078"/>
        <v>-</v>
      </c>
      <c r="Z1084" s="687">
        <f>'17. Нефтехим Салават'!AI81</f>
        <v>0</v>
      </c>
      <c r="AA1084" s="687">
        <f>'17. Нефтехим Салават'!AK81</f>
        <v>0</v>
      </c>
      <c r="AB1084" s="687">
        <f t="shared" si="2079"/>
        <v>0</v>
      </c>
      <c r="AC1084" s="688" t="str">
        <f t="shared" si="2080"/>
        <v>-</v>
      </c>
      <c r="AD1084" s="687">
        <f t="shared" si="2081"/>
        <v>0</v>
      </c>
      <c r="AE1084" s="687">
        <f t="shared" si="2082"/>
        <v>0</v>
      </c>
      <c r="AF1084" s="687">
        <f t="shared" si="2083"/>
        <v>0</v>
      </c>
      <c r="AG1084" s="688" t="str">
        <f t="shared" si="2084"/>
        <v>-</v>
      </c>
      <c r="AH1084" s="687">
        <f>'17. Нефтехим Салават'!AU81</f>
        <v>0</v>
      </c>
      <c r="AI1084" s="687">
        <f>'17. Нефтехим Салават'!AW81</f>
        <v>0</v>
      </c>
      <c r="AJ1084" s="687">
        <f t="shared" si="2085"/>
        <v>0</v>
      </c>
      <c r="AK1084" s="688" t="str">
        <f t="shared" si="2086"/>
        <v>-</v>
      </c>
      <c r="AL1084" s="687">
        <f>'17. Нефтехим Салават'!BA81</f>
        <v>0</v>
      </c>
      <c r="AM1084" s="687">
        <f>'17. Нефтехим Салават'!BC81</f>
        <v>0</v>
      </c>
      <c r="AN1084" s="687">
        <f t="shared" si="2087"/>
        <v>0</v>
      </c>
      <c r="AO1084" s="688" t="str">
        <f t="shared" si="2088"/>
        <v>-</v>
      </c>
      <c r="AP1084" s="687">
        <f>'17. Нефтехим Салават'!BG81</f>
        <v>0</v>
      </c>
      <c r="AQ1084" s="687">
        <f>'17. Нефтехим Салават'!BI81</f>
        <v>0</v>
      </c>
      <c r="AR1084" s="687">
        <f t="shared" si="2089"/>
        <v>0</v>
      </c>
      <c r="AS1084" s="688" t="str">
        <f t="shared" si="2090"/>
        <v>-</v>
      </c>
      <c r="AT1084" s="687">
        <f t="shared" si="2091"/>
        <v>0</v>
      </c>
      <c r="AU1084" s="687">
        <f t="shared" si="2092"/>
        <v>0</v>
      </c>
      <c r="AV1084" s="687">
        <f t="shared" si="2093"/>
        <v>0</v>
      </c>
      <c r="AW1084" s="688" t="str">
        <f t="shared" si="2094"/>
        <v>-</v>
      </c>
      <c r="AX1084" s="687">
        <f>'17. Нефтехим Салават'!BS81</f>
        <v>0</v>
      </c>
      <c r="AY1084" s="687">
        <f>'17. Нефтехим Салават'!BU81</f>
        <v>0</v>
      </c>
      <c r="AZ1084" s="687">
        <f t="shared" si="2095"/>
        <v>0</v>
      </c>
      <c r="BA1084" s="688" t="str">
        <f t="shared" si="2096"/>
        <v>-</v>
      </c>
      <c r="BB1084" s="687">
        <f>'17. Нефтехим Салават'!BY81</f>
        <v>0</v>
      </c>
      <c r="BC1084" s="687">
        <f>'17. Нефтехим Салават'!CA81</f>
        <v>0</v>
      </c>
      <c r="BD1084" s="687">
        <f t="shared" si="2097"/>
        <v>0</v>
      </c>
      <c r="BE1084" s="688" t="str">
        <f t="shared" si="2098"/>
        <v>-</v>
      </c>
      <c r="BF1084" s="687">
        <f>'17. Нефтехим Салават'!CE81</f>
        <v>0</v>
      </c>
      <c r="BG1084" s="687">
        <f>'17. Нефтехим Салават'!CG81</f>
        <v>0</v>
      </c>
      <c r="BH1084" s="687">
        <f t="shared" si="2099"/>
        <v>0</v>
      </c>
      <c r="BI1084" s="688" t="str">
        <f t="shared" si="2100"/>
        <v>-</v>
      </c>
      <c r="BJ1084" s="687">
        <f t="shared" si="2101"/>
        <v>0</v>
      </c>
      <c r="BK1084" s="687">
        <f t="shared" si="2102"/>
        <v>0</v>
      </c>
      <c r="BL1084" s="687">
        <f t="shared" si="2103"/>
        <v>0</v>
      </c>
      <c r="BM1084" s="688" t="str">
        <f t="shared" si="2104"/>
        <v>-</v>
      </c>
      <c r="BN1084" s="687">
        <f>'17. Нефтехим Салават'!CQ81</f>
        <v>0</v>
      </c>
      <c r="BO1084" s="687">
        <f>'17. Нефтехим Салават'!CS81</f>
        <v>0</v>
      </c>
      <c r="BP1084" s="687">
        <f t="shared" si="2105"/>
        <v>0</v>
      </c>
      <c r="BQ1084" s="688" t="str">
        <f t="shared" si="2106"/>
        <v>-</v>
      </c>
      <c r="BR1084" s="687">
        <f>'17. Нефтехим Салават'!CW81</f>
        <v>0</v>
      </c>
      <c r="BS1084" s="687">
        <f>'17. Нефтехим Салават'!CY81</f>
        <v>0</v>
      </c>
      <c r="BT1084" s="687">
        <f t="shared" si="2107"/>
        <v>0</v>
      </c>
      <c r="BU1084" s="688" t="str">
        <f t="shared" si="2108"/>
        <v>-</v>
      </c>
      <c r="BV1084" s="687">
        <f>'17. Нефтехим Салават'!DC81</f>
        <v>0</v>
      </c>
      <c r="BW1084" s="687">
        <f>'17. Нефтехим Салават'!DE81</f>
        <v>0</v>
      </c>
      <c r="BX1084" s="687">
        <f t="shared" si="2109"/>
        <v>0</v>
      </c>
      <c r="BY1084" s="688" t="str">
        <f t="shared" si="2110"/>
        <v>-</v>
      </c>
    </row>
    <row r="1085" spans="2:77" ht="20.100000000000001" customHeight="1">
      <c r="C1085" s="452" t="s">
        <v>1176</v>
      </c>
      <c r="D1085" s="528"/>
      <c r="E1085" s="528"/>
      <c r="F1085" s="529"/>
      <c r="G1085" s="530" t="s">
        <v>1200</v>
      </c>
      <c r="H1085" s="530"/>
      <c r="I1085" s="691" t="s">
        <v>883</v>
      </c>
      <c r="J1085" s="687">
        <f t="shared" si="2067"/>
        <v>4.8000000000000007</v>
      </c>
      <c r="K1085" s="687">
        <f t="shared" si="2068"/>
        <v>0</v>
      </c>
      <c r="L1085" s="687">
        <f t="shared" si="2069"/>
        <v>-4.8000000000000007</v>
      </c>
      <c r="M1085" s="688">
        <f t="shared" si="2070"/>
        <v>0</v>
      </c>
      <c r="N1085" s="687">
        <f t="shared" si="2071"/>
        <v>1.2000000000000002</v>
      </c>
      <c r="O1085" s="687">
        <f t="shared" si="2072"/>
        <v>0</v>
      </c>
      <c r="P1085" s="687">
        <f t="shared" si="2073"/>
        <v>-1.2000000000000002</v>
      </c>
      <c r="Q1085" s="688">
        <f t="shared" si="2074"/>
        <v>0</v>
      </c>
      <c r="R1085" s="687">
        <f>'17. Нефтехим Салават'!W82</f>
        <v>0.4</v>
      </c>
      <c r="S1085" s="687">
        <f>'17. Нефтехим Салават'!Y82</f>
        <v>0</v>
      </c>
      <c r="T1085" s="687">
        <f t="shared" si="2075"/>
        <v>-0.4</v>
      </c>
      <c r="U1085" s="688">
        <f t="shared" si="2076"/>
        <v>0</v>
      </c>
      <c r="V1085" s="687">
        <f>'17. Нефтехим Салават'!AC82</f>
        <v>0.4</v>
      </c>
      <c r="W1085" s="687">
        <f>'17. Нефтехим Салават'!AE82</f>
        <v>0</v>
      </c>
      <c r="X1085" s="687">
        <f t="shared" si="2077"/>
        <v>-0.4</v>
      </c>
      <c r="Y1085" s="688">
        <f t="shared" si="2078"/>
        <v>0</v>
      </c>
      <c r="Z1085" s="687">
        <f>'17. Нефтехим Салават'!AI82</f>
        <v>0.4</v>
      </c>
      <c r="AA1085" s="687">
        <f>'17. Нефтехим Салават'!AK82</f>
        <v>0</v>
      </c>
      <c r="AB1085" s="687">
        <f t="shared" si="2079"/>
        <v>-0.4</v>
      </c>
      <c r="AC1085" s="688">
        <f t="shared" si="2080"/>
        <v>0</v>
      </c>
      <c r="AD1085" s="687">
        <f t="shared" si="2081"/>
        <v>1.2000000000000002</v>
      </c>
      <c r="AE1085" s="687">
        <f t="shared" si="2082"/>
        <v>0</v>
      </c>
      <c r="AF1085" s="687">
        <f t="shared" si="2083"/>
        <v>-1.2000000000000002</v>
      </c>
      <c r="AG1085" s="688">
        <f t="shared" si="2084"/>
        <v>0</v>
      </c>
      <c r="AH1085" s="687">
        <f>'17. Нефтехим Салават'!AU82</f>
        <v>0.4</v>
      </c>
      <c r="AI1085" s="687">
        <f>'17. Нефтехим Салават'!AW82</f>
        <v>0</v>
      </c>
      <c r="AJ1085" s="687">
        <f t="shared" si="2085"/>
        <v>-0.4</v>
      </c>
      <c r="AK1085" s="688">
        <f t="shared" si="2086"/>
        <v>0</v>
      </c>
      <c r="AL1085" s="687">
        <f>'17. Нефтехим Салават'!BA82</f>
        <v>0.4</v>
      </c>
      <c r="AM1085" s="687">
        <f>'17. Нефтехим Салават'!BC82</f>
        <v>0</v>
      </c>
      <c r="AN1085" s="687">
        <f t="shared" si="2087"/>
        <v>-0.4</v>
      </c>
      <c r="AO1085" s="688">
        <f t="shared" si="2088"/>
        <v>0</v>
      </c>
      <c r="AP1085" s="687">
        <f>'17. Нефтехим Салават'!BG82</f>
        <v>0.4</v>
      </c>
      <c r="AQ1085" s="687">
        <f>'17. Нефтехим Салават'!BI82</f>
        <v>0</v>
      </c>
      <c r="AR1085" s="687">
        <f t="shared" si="2089"/>
        <v>-0.4</v>
      </c>
      <c r="AS1085" s="688">
        <f t="shared" si="2090"/>
        <v>0</v>
      </c>
      <c r="AT1085" s="687">
        <f t="shared" si="2091"/>
        <v>1.2000000000000002</v>
      </c>
      <c r="AU1085" s="687">
        <f t="shared" si="2092"/>
        <v>0</v>
      </c>
      <c r="AV1085" s="687">
        <f t="shared" si="2093"/>
        <v>-1.2000000000000002</v>
      </c>
      <c r="AW1085" s="688">
        <f t="shared" si="2094"/>
        <v>0</v>
      </c>
      <c r="AX1085" s="687">
        <f>'17. Нефтехим Салават'!BS82</f>
        <v>0.4</v>
      </c>
      <c r="AY1085" s="687">
        <f>'17. Нефтехим Салават'!BU82</f>
        <v>0</v>
      </c>
      <c r="AZ1085" s="687">
        <f t="shared" si="2095"/>
        <v>-0.4</v>
      </c>
      <c r="BA1085" s="688">
        <f t="shared" si="2096"/>
        <v>0</v>
      </c>
      <c r="BB1085" s="687">
        <f>'17. Нефтехим Салават'!BY82</f>
        <v>0.4</v>
      </c>
      <c r="BC1085" s="687">
        <f>'17. Нефтехим Салават'!CA82</f>
        <v>0</v>
      </c>
      <c r="BD1085" s="687">
        <f t="shared" si="2097"/>
        <v>-0.4</v>
      </c>
      <c r="BE1085" s="688">
        <f t="shared" si="2098"/>
        <v>0</v>
      </c>
      <c r="BF1085" s="687">
        <f>'17. Нефтехим Салават'!CE82</f>
        <v>0.4</v>
      </c>
      <c r="BG1085" s="687">
        <f>'17. Нефтехим Салават'!CG82</f>
        <v>0</v>
      </c>
      <c r="BH1085" s="687">
        <f t="shared" si="2099"/>
        <v>-0.4</v>
      </c>
      <c r="BI1085" s="688">
        <f t="shared" si="2100"/>
        <v>0</v>
      </c>
      <c r="BJ1085" s="687">
        <f t="shared" si="2101"/>
        <v>1.2000000000000002</v>
      </c>
      <c r="BK1085" s="687">
        <f t="shared" si="2102"/>
        <v>0</v>
      </c>
      <c r="BL1085" s="687">
        <f t="shared" si="2103"/>
        <v>-1.2000000000000002</v>
      </c>
      <c r="BM1085" s="688">
        <f t="shared" si="2104"/>
        <v>0</v>
      </c>
      <c r="BN1085" s="687">
        <f>'17. Нефтехим Салават'!CQ82</f>
        <v>0.4</v>
      </c>
      <c r="BO1085" s="687">
        <f>'17. Нефтехим Салават'!CS82</f>
        <v>0</v>
      </c>
      <c r="BP1085" s="687">
        <f t="shared" si="2105"/>
        <v>-0.4</v>
      </c>
      <c r="BQ1085" s="688">
        <f t="shared" si="2106"/>
        <v>0</v>
      </c>
      <c r="BR1085" s="687">
        <f>'17. Нефтехим Салават'!CW82</f>
        <v>0.4</v>
      </c>
      <c r="BS1085" s="687">
        <f>'17. Нефтехим Салават'!CY82</f>
        <v>0</v>
      </c>
      <c r="BT1085" s="687">
        <f t="shared" si="2107"/>
        <v>-0.4</v>
      </c>
      <c r="BU1085" s="688">
        <f t="shared" si="2108"/>
        <v>0</v>
      </c>
      <c r="BV1085" s="687">
        <f>'17. Нефтехим Салават'!DC82</f>
        <v>0.4</v>
      </c>
      <c r="BW1085" s="687">
        <f>'17. Нефтехим Салават'!DE82</f>
        <v>0</v>
      </c>
      <c r="BX1085" s="687">
        <f t="shared" si="2109"/>
        <v>-0.4</v>
      </c>
      <c r="BY1085" s="688">
        <f t="shared" si="2110"/>
        <v>0</v>
      </c>
    </row>
    <row r="1086" spans="2:77" ht="20.100000000000001" customHeight="1">
      <c r="B1086" s="591" t="s">
        <v>1201</v>
      </c>
      <c r="C1086" s="595" t="s">
        <v>1202</v>
      </c>
      <c r="D1086" s="528"/>
      <c r="E1086" s="528"/>
      <c r="F1086" s="529"/>
      <c r="G1086" s="530" t="s">
        <v>1203</v>
      </c>
      <c r="H1086" s="530"/>
      <c r="I1086" s="626" t="s">
        <v>883</v>
      </c>
      <c r="J1086" s="687">
        <f t="shared" si="2067"/>
        <v>422.5</v>
      </c>
      <c r="K1086" s="687">
        <f t="shared" si="2068"/>
        <v>0</v>
      </c>
      <c r="L1086" s="687">
        <f t="shared" si="2069"/>
        <v>-422.5</v>
      </c>
      <c r="M1086" s="688">
        <f t="shared" si="2070"/>
        <v>0</v>
      </c>
      <c r="N1086" s="687">
        <f t="shared" si="2071"/>
        <v>132.10000000000002</v>
      </c>
      <c r="O1086" s="687">
        <f t="shared" si="2072"/>
        <v>0</v>
      </c>
      <c r="P1086" s="687">
        <f t="shared" si="2073"/>
        <v>-132.10000000000002</v>
      </c>
      <c r="Q1086" s="688">
        <f t="shared" si="2074"/>
        <v>0</v>
      </c>
      <c r="R1086" s="687">
        <f>'17. Нефтехим Салават'!W83</f>
        <v>50.1</v>
      </c>
      <c r="S1086" s="687">
        <f>'17. Нефтехим Салават'!Y83</f>
        <v>0</v>
      </c>
      <c r="T1086" s="687">
        <f t="shared" si="2075"/>
        <v>-50.1</v>
      </c>
      <c r="U1086" s="688">
        <f t="shared" si="2076"/>
        <v>0</v>
      </c>
      <c r="V1086" s="687">
        <f>'17. Нефтехим Салават'!AC83</f>
        <v>49.2</v>
      </c>
      <c r="W1086" s="687">
        <f>'17. Нефтехим Салават'!AE83</f>
        <v>0</v>
      </c>
      <c r="X1086" s="687">
        <f t="shared" si="2077"/>
        <v>-49.2</v>
      </c>
      <c r="Y1086" s="688">
        <f t="shared" si="2078"/>
        <v>0</v>
      </c>
      <c r="Z1086" s="687">
        <f>'17. Нефтехим Салават'!AI83</f>
        <v>32.799999999999997</v>
      </c>
      <c r="AA1086" s="687">
        <f>'17. Нефтехим Салават'!AK83</f>
        <v>0</v>
      </c>
      <c r="AB1086" s="687">
        <f t="shared" si="2079"/>
        <v>-32.799999999999997</v>
      </c>
      <c r="AC1086" s="688">
        <f t="shared" si="2080"/>
        <v>0</v>
      </c>
      <c r="AD1086" s="687">
        <f t="shared" si="2081"/>
        <v>58.4</v>
      </c>
      <c r="AE1086" s="687">
        <f t="shared" si="2082"/>
        <v>0</v>
      </c>
      <c r="AF1086" s="687">
        <f t="shared" si="2083"/>
        <v>-58.4</v>
      </c>
      <c r="AG1086" s="688">
        <f t="shared" si="2084"/>
        <v>0</v>
      </c>
      <c r="AH1086" s="687">
        <f>'17. Нефтехим Салават'!AU83</f>
        <v>21.4</v>
      </c>
      <c r="AI1086" s="687">
        <f>'17. Нефтехим Салават'!AW83</f>
        <v>0</v>
      </c>
      <c r="AJ1086" s="687">
        <f t="shared" si="2085"/>
        <v>-21.4</v>
      </c>
      <c r="AK1086" s="688">
        <f t="shared" si="2086"/>
        <v>0</v>
      </c>
      <c r="AL1086" s="687">
        <f>'17. Нефтехим Салават'!BA83</f>
        <v>19.5</v>
      </c>
      <c r="AM1086" s="687">
        <f>'17. Нефтехим Салават'!BC83</f>
        <v>0</v>
      </c>
      <c r="AN1086" s="687">
        <f t="shared" si="2087"/>
        <v>-19.5</v>
      </c>
      <c r="AO1086" s="688">
        <f t="shared" si="2088"/>
        <v>0</v>
      </c>
      <c r="AP1086" s="687">
        <f>'17. Нефтехим Салават'!BG83</f>
        <v>17.5</v>
      </c>
      <c r="AQ1086" s="687">
        <f>'17. Нефтехим Салават'!BI83</f>
        <v>0</v>
      </c>
      <c r="AR1086" s="687">
        <f t="shared" si="2089"/>
        <v>-17.5</v>
      </c>
      <c r="AS1086" s="688">
        <f t="shared" si="2090"/>
        <v>0</v>
      </c>
      <c r="AT1086" s="687">
        <f t="shared" si="2091"/>
        <v>69.899999999999991</v>
      </c>
      <c r="AU1086" s="687">
        <f t="shared" si="2092"/>
        <v>0</v>
      </c>
      <c r="AV1086" s="687">
        <f t="shared" si="2093"/>
        <v>-69.899999999999991</v>
      </c>
      <c r="AW1086" s="688">
        <f t="shared" si="2094"/>
        <v>0</v>
      </c>
      <c r="AX1086" s="687">
        <f>'17. Нефтехим Салават'!BS83</f>
        <v>28.6</v>
      </c>
      <c r="AY1086" s="687">
        <f>'17. Нефтехим Салават'!BU83</f>
        <v>0</v>
      </c>
      <c r="AZ1086" s="687">
        <f t="shared" si="2095"/>
        <v>-28.6</v>
      </c>
      <c r="BA1086" s="688">
        <f t="shared" si="2096"/>
        <v>0</v>
      </c>
      <c r="BB1086" s="687">
        <f>'17. Нефтехим Салават'!BY83</f>
        <v>28.7</v>
      </c>
      <c r="BC1086" s="687">
        <f>'17. Нефтехим Салават'!CA83</f>
        <v>0</v>
      </c>
      <c r="BD1086" s="687">
        <f t="shared" si="2097"/>
        <v>-28.7</v>
      </c>
      <c r="BE1086" s="688">
        <f t="shared" si="2098"/>
        <v>0</v>
      </c>
      <c r="BF1086" s="687">
        <f>'17. Нефтехим Салават'!CE83</f>
        <v>12.6</v>
      </c>
      <c r="BG1086" s="687">
        <f>'17. Нефтехим Салават'!CG83</f>
        <v>0</v>
      </c>
      <c r="BH1086" s="687">
        <f t="shared" si="2099"/>
        <v>-12.6</v>
      </c>
      <c r="BI1086" s="688">
        <f t="shared" si="2100"/>
        <v>0</v>
      </c>
      <c r="BJ1086" s="687">
        <f t="shared" si="2101"/>
        <v>162.1</v>
      </c>
      <c r="BK1086" s="687">
        <f t="shared" si="2102"/>
        <v>0</v>
      </c>
      <c r="BL1086" s="687">
        <f t="shared" si="2103"/>
        <v>-162.1</v>
      </c>
      <c r="BM1086" s="688">
        <f t="shared" si="2104"/>
        <v>0</v>
      </c>
      <c r="BN1086" s="687">
        <f>'17. Нефтехим Салават'!CQ83</f>
        <v>53.3</v>
      </c>
      <c r="BO1086" s="687">
        <f>'17. Нефтехим Салават'!CS83</f>
        <v>0</v>
      </c>
      <c r="BP1086" s="687">
        <f t="shared" si="2105"/>
        <v>-53.3</v>
      </c>
      <c r="BQ1086" s="688">
        <f t="shared" si="2106"/>
        <v>0</v>
      </c>
      <c r="BR1086" s="687">
        <f>'17. Нефтехим Салават'!CW83</f>
        <v>56.3</v>
      </c>
      <c r="BS1086" s="687">
        <f>'17. Нефтехим Салават'!CY83</f>
        <v>0</v>
      </c>
      <c r="BT1086" s="687">
        <f t="shared" si="2107"/>
        <v>-56.3</v>
      </c>
      <c r="BU1086" s="688">
        <f t="shared" si="2108"/>
        <v>0</v>
      </c>
      <c r="BV1086" s="687">
        <f>'17. Нефтехим Салават'!DC83</f>
        <v>52.5</v>
      </c>
      <c r="BW1086" s="687">
        <f>'17. Нефтехим Салават'!DE83</f>
        <v>0</v>
      </c>
      <c r="BX1086" s="687">
        <f t="shared" si="2109"/>
        <v>-52.5</v>
      </c>
      <c r="BY1086" s="688">
        <f t="shared" si="2110"/>
        <v>0</v>
      </c>
    </row>
    <row r="1087" spans="2:77" ht="20.100000000000001" customHeight="1">
      <c r="B1087" s="591" t="s">
        <v>1204</v>
      </c>
      <c r="C1087" s="595" t="s">
        <v>1205</v>
      </c>
      <c r="D1087" s="528"/>
      <c r="E1087" s="528"/>
      <c r="F1087" s="529"/>
      <c r="G1087" s="530" t="s">
        <v>1206</v>
      </c>
      <c r="H1087" s="530"/>
      <c r="I1087" s="626" t="s">
        <v>883</v>
      </c>
      <c r="J1087" s="687">
        <f t="shared" si="2067"/>
        <v>348.3</v>
      </c>
      <c r="K1087" s="687">
        <f t="shared" si="2068"/>
        <v>0</v>
      </c>
      <c r="L1087" s="687">
        <f t="shared" si="2069"/>
        <v>-348.3</v>
      </c>
      <c r="M1087" s="688">
        <f t="shared" si="2070"/>
        <v>0</v>
      </c>
      <c r="N1087" s="687">
        <f t="shared" si="2071"/>
        <v>110</v>
      </c>
      <c r="O1087" s="687">
        <f t="shared" si="2072"/>
        <v>0</v>
      </c>
      <c r="P1087" s="687">
        <f t="shared" si="2073"/>
        <v>-110</v>
      </c>
      <c r="Q1087" s="688">
        <f t="shared" si="2074"/>
        <v>0</v>
      </c>
      <c r="R1087" s="687">
        <f>'17. Нефтехим Салават'!W84</f>
        <v>35</v>
      </c>
      <c r="S1087" s="687">
        <f>'17. Нефтехим Салават'!Y84</f>
        <v>0</v>
      </c>
      <c r="T1087" s="687">
        <f t="shared" si="2075"/>
        <v>-35</v>
      </c>
      <c r="U1087" s="688">
        <f t="shared" si="2076"/>
        <v>0</v>
      </c>
      <c r="V1087" s="687">
        <f>'17. Нефтехим Салават'!AC84</f>
        <v>35</v>
      </c>
      <c r="W1087" s="687">
        <f>'17. Нефтехим Салават'!AE84</f>
        <v>0</v>
      </c>
      <c r="X1087" s="687">
        <f t="shared" si="2077"/>
        <v>-35</v>
      </c>
      <c r="Y1087" s="688">
        <f t="shared" si="2078"/>
        <v>0</v>
      </c>
      <c r="Z1087" s="687">
        <f>'17. Нефтехим Салават'!AI84</f>
        <v>40</v>
      </c>
      <c r="AA1087" s="687">
        <f>'17. Нефтехим Салават'!AK84</f>
        <v>0</v>
      </c>
      <c r="AB1087" s="687">
        <f t="shared" si="2079"/>
        <v>-40</v>
      </c>
      <c r="AC1087" s="688">
        <f t="shared" si="2080"/>
        <v>0</v>
      </c>
      <c r="AD1087" s="687">
        <f t="shared" si="2081"/>
        <v>118.30000000000001</v>
      </c>
      <c r="AE1087" s="687">
        <f t="shared" si="2082"/>
        <v>0</v>
      </c>
      <c r="AF1087" s="687">
        <f t="shared" si="2083"/>
        <v>-118.30000000000001</v>
      </c>
      <c r="AG1087" s="688">
        <f t="shared" si="2084"/>
        <v>0</v>
      </c>
      <c r="AH1087" s="687">
        <f>'17. Нефтехим Салават'!AU84</f>
        <v>40</v>
      </c>
      <c r="AI1087" s="687">
        <f>'17. Нефтехим Салават'!AW84</f>
        <v>0</v>
      </c>
      <c r="AJ1087" s="687">
        <f t="shared" si="2085"/>
        <v>-40</v>
      </c>
      <c r="AK1087" s="688">
        <f t="shared" si="2086"/>
        <v>0</v>
      </c>
      <c r="AL1087" s="687">
        <f>'17. Нефтехим Салават'!BA84</f>
        <v>39.700000000000003</v>
      </c>
      <c r="AM1087" s="687">
        <f>'17. Нефтехим Салават'!BC84</f>
        <v>0</v>
      </c>
      <c r="AN1087" s="687">
        <f t="shared" si="2087"/>
        <v>-39.700000000000003</v>
      </c>
      <c r="AO1087" s="688">
        <f t="shared" si="2088"/>
        <v>0</v>
      </c>
      <c r="AP1087" s="687">
        <f>'17. Нефтехим Салават'!BG84</f>
        <v>38.6</v>
      </c>
      <c r="AQ1087" s="687">
        <f>'17. Нефтехим Салават'!BI84</f>
        <v>0</v>
      </c>
      <c r="AR1087" s="687">
        <f t="shared" si="2089"/>
        <v>-38.6</v>
      </c>
      <c r="AS1087" s="688">
        <f t="shared" si="2090"/>
        <v>0</v>
      </c>
      <c r="AT1087" s="687">
        <f t="shared" si="2091"/>
        <v>50</v>
      </c>
      <c r="AU1087" s="687">
        <f t="shared" si="2092"/>
        <v>0</v>
      </c>
      <c r="AV1087" s="687">
        <f t="shared" si="2093"/>
        <v>-50</v>
      </c>
      <c r="AW1087" s="688">
        <f t="shared" si="2094"/>
        <v>0</v>
      </c>
      <c r="AX1087" s="687">
        <f>'17. Нефтехим Салават'!BS84</f>
        <v>30</v>
      </c>
      <c r="AY1087" s="687">
        <f>'17. Нефтехим Салават'!BU84</f>
        <v>0</v>
      </c>
      <c r="AZ1087" s="687">
        <f t="shared" si="2095"/>
        <v>-30</v>
      </c>
      <c r="BA1087" s="688">
        <f t="shared" si="2096"/>
        <v>0</v>
      </c>
      <c r="BB1087" s="687">
        <f>'17. Нефтехим Салават'!BY84</f>
        <v>10</v>
      </c>
      <c r="BC1087" s="687">
        <f>'17. Нефтехим Салават'!CA84</f>
        <v>0</v>
      </c>
      <c r="BD1087" s="687">
        <f t="shared" si="2097"/>
        <v>-10</v>
      </c>
      <c r="BE1087" s="688">
        <f t="shared" si="2098"/>
        <v>0</v>
      </c>
      <c r="BF1087" s="687">
        <f>'17. Нефтехим Салават'!CE84</f>
        <v>10</v>
      </c>
      <c r="BG1087" s="687">
        <f>'17. Нефтехим Салават'!CG84</f>
        <v>0</v>
      </c>
      <c r="BH1087" s="687">
        <f t="shared" si="2099"/>
        <v>-10</v>
      </c>
      <c r="BI1087" s="688">
        <f t="shared" si="2100"/>
        <v>0</v>
      </c>
      <c r="BJ1087" s="687">
        <f t="shared" si="2101"/>
        <v>70</v>
      </c>
      <c r="BK1087" s="687">
        <f t="shared" si="2102"/>
        <v>0</v>
      </c>
      <c r="BL1087" s="687">
        <f t="shared" si="2103"/>
        <v>-70</v>
      </c>
      <c r="BM1087" s="688">
        <f t="shared" si="2104"/>
        <v>0</v>
      </c>
      <c r="BN1087" s="687">
        <f>'17. Нефтехим Салават'!CQ84</f>
        <v>10</v>
      </c>
      <c r="BO1087" s="687">
        <f>'17. Нефтехим Салават'!CS84</f>
        <v>0</v>
      </c>
      <c r="BP1087" s="687">
        <f t="shared" si="2105"/>
        <v>-10</v>
      </c>
      <c r="BQ1087" s="688">
        <f t="shared" si="2106"/>
        <v>0</v>
      </c>
      <c r="BR1087" s="687">
        <f>'17. Нефтехим Салават'!CW84</f>
        <v>25</v>
      </c>
      <c r="BS1087" s="687">
        <f>'17. Нефтехим Салават'!CY84</f>
        <v>0</v>
      </c>
      <c r="BT1087" s="687">
        <f t="shared" si="2107"/>
        <v>-25</v>
      </c>
      <c r="BU1087" s="688">
        <f t="shared" si="2108"/>
        <v>0</v>
      </c>
      <c r="BV1087" s="687">
        <f>'17. Нефтехим Салават'!DC84</f>
        <v>35</v>
      </c>
      <c r="BW1087" s="687">
        <f>'17. Нефтехим Салават'!DE84</f>
        <v>0</v>
      </c>
      <c r="BX1087" s="687">
        <f t="shared" si="2109"/>
        <v>-35</v>
      </c>
      <c r="BY1087" s="688">
        <f t="shared" si="2110"/>
        <v>0</v>
      </c>
    </row>
    <row r="1088" spans="2:77" ht="20.100000000000001" customHeight="1">
      <c r="B1088" s="591" t="s">
        <v>1207</v>
      </c>
      <c r="C1088" s="595" t="s">
        <v>1208</v>
      </c>
      <c r="D1088" s="528"/>
      <c r="E1088" s="528"/>
      <c r="F1088" s="529"/>
      <c r="G1088" s="530" t="s">
        <v>1209</v>
      </c>
      <c r="H1088" s="530"/>
      <c r="I1088" s="626" t="s">
        <v>883</v>
      </c>
      <c r="J1088" s="687">
        <f t="shared" si="2067"/>
        <v>190</v>
      </c>
      <c r="K1088" s="687">
        <f t="shared" si="2068"/>
        <v>0</v>
      </c>
      <c r="L1088" s="687">
        <f t="shared" si="2069"/>
        <v>-190</v>
      </c>
      <c r="M1088" s="688">
        <f t="shared" si="2070"/>
        <v>0</v>
      </c>
      <c r="N1088" s="687">
        <f t="shared" si="2071"/>
        <v>35</v>
      </c>
      <c r="O1088" s="687">
        <f t="shared" si="2072"/>
        <v>0</v>
      </c>
      <c r="P1088" s="687">
        <f t="shared" si="2073"/>
        <v>-35</v>
      </c>
      <c r="Q1088" s="688">
        <f t="shared" si="2074"/>
        <v>0</v>
      </c>
      <c r="R1088" s="687">
        <f>'17. Нефтехим Салават'!W85</f>
        <v>5</v>
      </c>
      <c r="S1088" s="687">
        <f>'17. Нефтехим Салават'!Y85</f>
        <v>0</v>
      </c>
      <c r="T1088" s="687">
        <f t="shared" si="2075"/>
        <v>-5</v>
      </c>
      <c r="U1088" s="688">
        <f t="shared" si="2076"/>
        <v>0</v>
      </c>
      <c r="V1088" s="687">
        <f>'17. Нефтехим Салават'!AC85</f>
        <v>10</v>
      </c>
      <c r="W1088" s="687">
        <f>'17. Нефтехим Салават'!AE85</f>
        <v>0</v>
      </c>
      <c r="X1088" s="687">
        <f t="shared" si="2077"/>
        <v>-10</v>
      </c>
      <c r="Y1088" s="688">
        <f t="shared" si="2078"/>
        <v>0</v>
      </c>
      <c r="Z1088" s="687">
        <f>'17. Нефтехим Салават'!AI85</f>
        <v>20</v>
      </c>
      <c r="AA1088" s="687">
        <f>'17. Нефтехим Салават'!AK85</f>
        <v>0</v>
      </c>
      <c r="AB1088" s="687">
        <f t="shared" si="2079"/>
        <v>-20</v>
      </c>
      <c r="AC1088" s="688">
        <f t="shared" si="2080"/>
        <v>0</v>
      </c>
      <c r="AD1088" s="687">
        <f t="shared" si="2081"/>
        <v>60</v>
      </c>
      <c r="AE1088" s="687">
        <f t="shared" si="2082"/>
        <v>0</v>
      </c>
      <c r="AF1088" s="687">
        <f t="shared" si="2083"/>
        <v>-60</v>
      </c>
      <c r="AG1088" s="688">
        <f t="shared" si="2084"/>
        <v>0</v>
      </c>
      <c r="AH1088" s="687">
        <f>'17. Нефтехим Салават'!AU85</f>
        <v>20</v>
      </c>
      <c r="AI1088" s="687">
        <f>'17. Нефтехим Салават'!AW85</f>
        <v>0</v>
      </c>
      <c r="AJ1088" s="687">
        <f t="shared" si="2085"/>
        <v>-20</v>
      </c>
      <c r="AK1088" s="688">
        <f t="shared" si="2086"/>
        <v>0</v>
      </c>
      <c r="AL1088" s="687">
        <f>'17. Нефтехим Салават'!BA85</f>
        <v>20</v>
      </c>
      <c r="AM1088" s="687">
        <f>'17. Нефтехим Салават'!BC85</f>
        <v>0</v>
      </c>
      <c r="AN1088" s="687">
        <f t="shared" si="2087"/>
        <v>-20</v>
      </c>
      <c r="AO1088" s="688">
        <f t="shared" si="2088"/>
        <v>0</v>
      </c>
      <c r="AP1088" s="687">
        <f>'17. Нефтехим Салават'!BG85</f>
        <v>20</v>
      </c>
      <c r="AQ1088" s="687">
        <f>'17. Нефтехим Салават'!BI85</f>
        <v>0</v>
      </c>
      <c r="AR1088" s="687">
        <f t="shared" si="2089"/>
        <v>-20</v>
      </c>
      <c r="AS1088" s="688">
        <f t="shared" si="2090"/>
        <v>0</v>
      </c>
      <c r="AT1088" s="687">
        <f t="shared" si="2091"/>
        <v>60</v>
      </c>
      <c r="AU1088" s="687">
        <f t="shared" si="2092"/>
        <v>0</v>
      </c>
      <c r="AV1088" s="687">
        <f t="shared" si="2093"/>
        <v>-60</v>
      </c>
      <c r="AW1088" s="688">
        <f t="shared" si="2094"/>
        <v>0</v>
      </c>
      <c r="AX1088" s="687">
        <f>'17. Нефтехим Салават'!BS85</f>
        <v>20</v>
      </c>
      <c r="AY1088" s="687">
        <f>'17. Нефтехим Салават'!BU85</f>
        <v>0</v>
      </c>
      <c r="AZ1088" s="687">
        <f t="shared" si="2095"/>
        <v>-20</v>
      </c>
      <c r="BA1088" s="688">
        <f t="shared" si="2096"/>
        <v>0</v>
      </c>
      <c r="BB1088" s="687">
        <f>'17. Нефтехим Салават'!BY85</f>
        <v>20</v>
      </c>
      <c r="BC1088" s="687">
        <f>'17. Нефтехим Салават'!CA85</f>
        <v>0</v>
      </c>
      <c r="BD1088" s="687">
        <f t="shared" si="2097"/>
        <v>-20</v>
      </c>
      <c r="BE1088" s="688">
        <f t="shared" si="2098"/>
        <v>0</v>
      </c>
      <c r="BF1088" s="687">
        <f>'17. Нефтехим Салават'!CE85</f>
        <v>20</v>
      </c>
      <c r="BG1088" s="687">
        <f>'17. Нефтехим Салават'!CG85</f>
        <v>0</v>
      </c>
      <c r="BH1088" s="687">
        <f t="shared" si="2099"/>
        <v>-20</v>
      </c>
      <c r="BI1088" s="688">
        <f t="shared" si="2100"/>
        <v>0</v>
      </c>
      <c r="BJ1088" s="687">
        <f t="shared" si="2101"/>
        <v>35</v>
      </c>
      <c r="BK1088" s="687">
        <f t="shared" si="2102"/>
        <v>0</v>
      </c>
      <c r="BL1088" s="687">
        <f t="shared" si="2103"/>
        <v>-35</v>
      </c>
      <c r="BM1088" s="688">
        <f t="shared" si="2104"/>
        <v>0</v>
      </c>
      <c r="BN1088" s="687">
        <f>'17. Нефтехим Салават'!CQ85</f>
        <v>20</v>
      </c>
      <c r="BO1088" s="687">
        <f>'17. Нефтехим Салават'!CS85</f>
        <v>0</v>
      </c>
      <c r="BP1088" s="687">
        <f t="shared" si="2105"/>
        <v>-20</v>
      </c>
      <c r="BQ1088" s="688">
        <f t="shared" si="2106"/>
        <v>0</v>
      </c>
      <c r="BR1088" s="687">
        <f>'17. Нефтехим Салават'!CW85</f>
        <v>10</v>
      </c>
      <c r="BS1088" s="687">
        <f>'17. Нефтехим Салават'!CY85</f>
        <v>0</v>
      </c>
      <c r="BT1088" s="687">
        <f t="shared" si="2107"/>
        <v>-10</v>
      </c>
      <c r="BU1088" s="688">
        <f t="shared" si="2108"/>
        <v>0</v>
      </c>
      <c r="BV1088" s="687">
        <f>'17. Нефтехим Салават'!DC85</f>
        <v>5</v>
      </c>
      <c r="BW1088" s="687">
        <f>'17. Нефтехим Салават'!DE85</f>
        <v>0</v>
      </c>
      <c r="BX1088" s="687">
        <f t="shared" si="2109"/>
        <v>-5</v>
      </c>
      <c r="BY1088" s="688">
        <f t="shared" si="2110"/>
        <v>0</v>
      </c>
    </row>
    <row r="1089" spans="2:77" ht="20.100000000000001" customHeight="1">
      <c r="B1089" s="591" t="s">
        <v>1210</v>
      </c>
      <c r="C1089" s="595" t="s">
        <v>1211</v>
      </c>
      <c r="D1089" s="528"/>
      <c r="E1089" s="528"/>
      <c r="F1089" s="529"/>
      <c r="G1089" s="530" t="s">
        <v>1212</v>
      </c>
      <c r="H1089" s="530"/>
      <c r="I1089" s="626" t="s">
        <v>883</v>
      </c>
      <c r="J1089" s="687">
        <f t="shared" si="2067"/>
        <v>33.200000000000003</v>
      </c>
      <c r="K1089" s="687">
        <f t="shared" si="2068"/>
        <v>0</v>
      </c>
      <c r="L1089" s="687">
        <f t="shared" si="2069"/>
        <v>-33.200000000000003</v>
      </c>
      <c r="M1089" s="688">
        <f t="shared" si="2070"/>
        <v>0</v>
      </c>
      <c r="N1089" s="687">
        <f t="shared" si="2071"/>
        <v>10.199999999999999</v>
      </c>
      <c r="O1089" s="687">
        <f t="shared" si="2072"/>
        <v>0</v>
      </c>
      <c r="P1089" s="687">
        <f t="shared" si="2073"/>
        <v>-10.199999999999999</v>
      </c>
      <c r="Q1089" s="688">
        <f t="shared" si="2074"/>
        <v>0</v>
      </c>
      <c r="R1089" s="687">
        <f>'17. Нефтехим Салават'!W86</f>
        <v>3.5</v>
      </c>
      <c r="S1089" s="687">
        <f>'17. Нефтехим Салават'!Y86</f>
        <v>0</v>
      </c>
      <c r="T1089" s="687">
        <f t="shared" si="2075"/>
        <v>-3.5</v>
      </c>
      <c r="U1089" s="688">
        <f t="shared" si="2076"/>
        <v>0</v>
      </c>
      <c r="V1089" s="687">
        <f>'17. Нефтехим Салават'!AC86</f>
        <v>3.2</v>
      </c>
      <c r="W1089" s="687">
        <f>'17. Нефтехим Салават'!AE86</f>
        <v>0</v>
      </c>
      <c r="X1089" s="687">
        <f t="shared" si="2077"/>
        <v>-3.2</v>
      </c>
      <c r="Y1089" s="688">
        <f t="shared" si="2078"/>
        <v>0</v>
      </c>
      <c r="Z1089" s="687">
        <f>'17. Нефтехим Салават'!AI86</f>
        <v>3.5</v>
      </c>
      <c r="AA1089" s="687">
        <f>'17. Нефтехим Салават'!AK86</f>
        <v>0</v>
      </c>
      <c r="AB1089" s="687">
        <f t="shared" si="2079"/>
        <v>-3.5</v>
      </c>
      <c r="AC1089" s="688">
        <f t="shared" si="2080"/>
        <v>0</v>
      </c>
      <c r="AD1089" s="687">
        <f t="shared" si="2081"/>
        <v>10.199999999999999</v>
      </c>
      <c r="AE1089" s="687">
        <f t="shared" si="2082"/>
        <v>0</v>
      </c>
      <c r="AF1089" s="687">
        <f t="shared" si="2083"/>
        <v>-10.199999999999999</v>
      </c>
      <c r="AG1089" s="688">
        <f t="shared" si="2084"/>
        <v>0</v>
      </c>
      <c r="AH1089" s="687">
        <f>'17. Нефтехим Салават'!AU86</f>
        <v>3.4</v>
      </c>
      <c r="AI1089" s="687">
        <f>'17. Нефтехим Салават'!AW86</f>
        <v>0</v>
      </c>
      <c r="AJ1089" s="687">
        <f t="shared" si="2085"/>
        <v>-3.4</v>
      </c>
      <c r="AK1089" s="688">
        <f t="shared" si="2086"/>
        <v>0</v>
      </c>
      <c r="AL1089" s="687">
        <f>'17. Нефтехим Салават'!BA86</f>
        <v>3.4</v>
      </c>
      <c r="AM1089" s="687">
        <f>'17. Нефтехим Салават'!BC86</f>
        <v>0</v>
      </c>
      <c r="AN1089" s="687">
        <f t="shared" si="2087"/>
        <v>-3.4</v>
      </c>
      <c r="AO1089" s="688">
        <f t="shared" si="2088"/>
        <v>0</v>
      </c>
      <c r="AP1089" s="687">
        <f>'17. Нефтехим Салават'!BG86</f>
        <v>3.4</v>
      </c>
      <c r="AQ1089" s="687">
        <f>'17. Нефтехим Салават'!BI86</f>
        <v>0</v>
      </c>
      <c r="AR1089" s="687">
        <f t="shared" si="2089"/>
        <v>-3.4</v>
      </c>
      <c r="AS1089" s="688">
        <f t="shared" si="2090"/>
        <v>0</v>
      </c>
      <c r="AT1089" s="687">
        <f t="shared" si="2091"/>
        <v>6.3</v>
      </c>
      <c r="AU1089" s="687">
        <f t="shared" si="2092"/>
        <v>0</v>
      </c>
      <c r="AV1089" s="687">
        <f t="shared" si="2093"/>
        <v>-6.3</v>
      </c>
      <c r="AW1089" s="688">
        <f t="shared" si="2094"/>
        <v>0</v>
      </c>
      <c r="AX1089" s="687">
        <f>'17. Нефтехим Салават'!BS86</f>
        <v>2.9</v>
      </c>
      <c r="AY1089" s="687">
        <f>'17. Нефтехим Салават'!BU86</f>
        <v>0</v>
      </c>
      <c r="AZ1089" s="687">
        <f t="shared" si="2095"/>
        <v>-2.9</v>
      </c>
      <c r="BA1089" s="688">
        <f t="shared" si="2096"/>
        <v>0</v>
      </c>
      <c r="BB1089" s="687">
        <f>'17. Нефтехим Салават'!BY86</f>
        <v>3.4</v>
      </c>
      <c r="BC1089" s="687">
        <f>'17. Нефтехим Салават'!CA86</f>
        <v>0</v>
      </c>
      <c r="BD1089" s="687">
        <f t="shared" si="2097"/>
        <v>-3.4</v>
      </c>
      <c r="BE1089" s="688">
        <f t="shared" si="2098"/>
        <v>0</v>
      </c>
      <c r="BF1089" s="687">
        <f>'17. Нефтехим Салават'!CE86</f>
        <v>0</v>
      </c>
      <c r="BG1089" s="687">
        <f>'17. Нефтехим Салават'!CG86</f>
        <v>0</v>
      </c>
      <c r="BH1089" s="687">
        <f t="shared" si="2099"/>
        <v>0</v>
      </c>
      <c r="BI1089" s="688" t="str">
        <f t="shared" si="2100"/>
        <v>-</v>
      </c>
      <c r="BJ1089" s="687">
        <f t="shared" si="2101"/>
        <v>6.5</v>
      </c>
      <c r="BK1089" s="687">
        <f t="shared" si="2102"/>
        <v>0</v>
      </c>
      <c r="BL1089" s="687">
        <f t="shared" si="2103"/>
        <v>-6.5</v>
      </c>
      <c r="BM1089" s="688">
        <f t="shared" si="2104"/>
        <v>0</v>
      </c>
      <c r="BN1089" s="687">
        <f>'17. Нефтехим Салават'!CQ86</f>
        <v>0</v>
      </c>
      <c r="BO1089" s="687">
        <f>'17. Нефтехим Салават'!CS86</f>
        <v>0</v>
      </c>
      <c r="BP1089" s="687">
        <f t="shared" si="2105"/>
        <v>0</v>
      </c>
      <c r="BQ1089" s="688" t="str">
        <f t="shared" si="2106"/>
        <v>-</v>
      </c>
      <c r="BR1089" s="687">
        <f>'17. Нефтехим Салават'!CW86</f>
        <v>3</v>
      </c>
      <c r="BS1089" s="687">
        <f>'17. Нефтехим Салават'!CY86</f>
        <v>0</v>
      </c>
      <c r="BT1089" s="687">
        <f t="shared" si="2107"/>
        <v>-3</v>
      </c>
      <c r="BU1089" s="688">
        <f t="shared" si="2108"/>
        <v>0</v>
      </c>
      <c r="BV1089" s="687">
        <f>'17. Нефтехим Салават'!DC86</f>
        <v>3.5</v>
      </c>
      <c r="BW1089" s="687">
        <f>'17. Нефтехим Салават'!DE86</f>
        <v>0</v>
      </c>
      <c r="BX1089" s="687">
        <f t="shared" si="2109"/>
        <v>-3.5</v>
      </c>
      <c r="BY1089" s="688">
        <f t="shared" si="2110"/>
        <v>0</v>
      </c>
    </row>
    <row r="1090" spans="2:77" ht="20.100000000000001" customHeight="1">
      <c r="C1090" s="452" t="s">
        <v>1198</v>
      </c>
      <c r="D1090" s="528"/>
      <c r="E1090" s="528"/>
      <c r="F1090" s="529"/>
      <c r="G1090" s="530" t="s">
        <v>1213</v>
      </c>
      <c r="H1090" s="530"/>
      <c r="I1090" s="691" t="s">
        <v>883</v>
      </c>
      <c r="J1090" s="687">
        <f t="shared" si="2067"/>
        <v>6</v>
      </c>
      <c r="K1090" s="687">
        <f t="shared" si="2068"/>
        <v>0</v>
      </c>
      <c r="L1090" s="687">
        <f t="shared" si="2069"/>
        <v>-6</v>
      </c>
      <c r="M1090" s="688">
        <f t="shared" si="2070"/>
        <v>0</v>
      </c>
      <c r="N1090" s="687">
        <f t="shared" si="2071"/>
        <v>1.7999999999999998</v>
      </c>
      <c r="O1090" s="687">
        <f t="shared" si="2072"/>
        <v>0</v>
      </c>
      <c r="P1090" s="687">
        <f t="shared" si="2073"/>
        <v>-1.7999999999999998</v>
      </c>
      <c r="Q1090" s="688">
        <f t="shared" si="2074"/>
        <v>0</v>
      </c>
      <c r="R1090" s="687">
        <f>'17. Нефтехим Салават'!W87</f>
        <v>0.6</v>
      </c>
      <c r="S1090" s="687">
        <f>'17. Нефтехим Салават'!Y87</f>
        <v>0</v>
      </c>
      <c r="T1090" s="687">
        <f t="shared" si="2075"/>
        <v>-0.6</v>
      </c>
      <c r="U1090" s="688">
        <f t="shared" si="2076"/>
        <v>0</v>
      </c>
      <c r="V1090" s="687">
        <f>'17. Нефтехим Салават'!AC87</f>
        <v>0.6</v>
      </c>
      <c r="W1090" s="687">
        <f>'17. Нефтехим Салават'!AE87</f>
        <v>0</v>
      </c>
      <c r="X1090" s="687">
        <f t="shared" si="2077"/>
        <v>-0.6</v>
      </c>
      <c r="Y1090" s="688">
        <f t="shared" si="2078"/>
        <v>0</v>
      </c>
      <c r="Z1090" s="687">
        <f>'17. Нефтехим Салават'!AI87</f>
        <v>0.6</v>
      </c>
      <c r="AA1090" s="687">
        <f>'17. Нефтехим Салават'!AK87</f>
        <v>0</v>
      </c>
      <c r="AB1090" s="687">
        <f t="shared" si="2079"/>
        <v>-0.6</v>
      </c>
      <c r="AC1090" s="688">
        <f t="shared" si="2080"/>
        <v>0</v>
      </c>
      <c r="AD1090" s="687">
        <f t="shared" si="2081"/>
        <v>1.7999999999999998</v>
      </c>
      <c r="AE1090" s="687">
        <f t="shared" si="2082"/>
        <v>0</v>
      </c>
      <c r="AF1090" s="687">
        <f t="shared" si="2083"/>
        <v>-1.7999999999999998</v>
      </c>
      <c r="AG1090" s="688">
        <f t="shared" si="2084"/>
        <v>0</v>
      </c>
      <c r="AH1090" s="687">
        <f>'17. Нефтехим Салават'!AU87</f>
        <v>0.6</v>
      </c>
      <c r="AI1090" s="687">
        <f>'17. Нефтехим Салават'!AW87</f>
        <v>0</v>
      </c>
      <c r="AJ1090" s="687">
        <f t="shared" si="2085"/>
        <v>-0.6</v>
      </c>
      <c r="AK1090" s="688">
        <f t="shared" si="2086"/>
        <v>0</v>
      </c>
      <c r="AL1090" s="687">
        <f>'17. Нефтехим Салават'!BA87</f>
        <v>0.6</v>
      </c>
      <c r="AM1090" s="687">
        <f>'17. Нефтехим Салават'!BC87</f>
        <v>0</v>
      </c>
      <c r="AN1090" s="687">
        <f t="shared" si="2087"/>
        <v>-0.6</v>
      </c>
      <c r="AO1090" s="688">
        <f t="shared" si="2088"/>
        <v>0</v>
      </c>
      <c r="AP1090" s="687">
        <f>'17. Нефтехим Салават'!BG87</f>
        <v>0.6</v>
      </c>
      <c r="AQ1090" s="687">
        <f>'17. Нефтехим Салават'!BI87</f>
        <v>0</v>
      </c>
      <c r="AR1090" s="687">
        <f t="shared" si="2089"/>
        <v>-0.6</v>
      </c>
      <c r="AS1090" s="688">
        <f t="shared" si="2090"/>
        <v>0</v>
      </c>
      <c r="AT1090" s="687">
        <f t="shared" si="2091"/>
        <v>1.2</v>
      </c>
      <c r="AU1090" s="687">
        <f t="shared" si="2092"/>
        <v>0</v>
      </c>
      <c r="AV1090" s="687">
        <f t="shared" si="2093"/>
        <v>-1.2</v>
      </c>
      <c r="AW1090" s="688">
        <f t="shared" si="2094"/>
        <v>0</v>
      </c>
      <c r="AX1090" s="687">
        <f>'17. Нефтехим Салават'!BS87</f>
        <v>0.6</v>
      </c>
      <c r="AY1090" s="687">
        <f>'17. Нефтехим Салават'!BU87</f>
        <v>0</v>
      </c>
      <c r="AZ1090" s="687">
        <f t="shared" si="2095"/>
        <v>-0.6</v>
      </c>
      <c r="BA1090" s="688">
        <f t="shared" si="2096"/>
        <v>0</v>
      </c>
      <c r="BB1090" s="687">
        <f>'17. Нефтехим Салават'!BY87</f>
        <v>0.6</v>
      </c>
      <c r="BC1090" s="687">
        <f>'17. Нефтехим Салават'!CA87</f>
        <v>0</v>
      </c>
      <c r="BD1090" s="687">
        <f t="shared" si="2097"/>
        <v>-0.6</v>
      </c>
      <c r="BE1090" s="688">
        <f t="shared" si="2098"/>
        <v>0</v>
      </c>
      <c r="BF1090" s="687">
        <f>'17. Нефтехим Салават'!CE87</f>
        <v>0</v>
      </c>
      <c r="BG1090" s="687">
        <f>'17. Нефтехим Салават'!CG87</f>
        <v>0</v>
      </c>
      <c r="BH1090" s="687">
        <f t="shared" si="2099"/>
        <v>0</v>
      </c>
      <c r="BI1090" s="688" t="str">
        <f t="shared" si="2100"/>
        <v>-</v>
      </c>
      <c r="BJ1090" s="687">
        <f t="shared" si="2101"/>
        <v>1.2</v>
      </c>
      <c r="BK1090" s="687">
        <f t="shared" si="2102"/>
        <v>0</v>
      </c>
      <c r="BL1090" s="687">
        <f t="shared" si="2103"/>
        <v>-1.2</v>
      </c>
      <c r="BM1090" s="688">
        <f t="shared" si="2104"/>
        <v>0</v>
      </c>
      <c r="BN1090" s="687">
        <f>'17. Нефтехим Салават'!CQ87</f>
        <v>0</v>
      </c>
      <c r="BO1090" s="687">
        <f>'17. Нефтехим Салават'!CS87</f>
        <v>0</v>
      </c>
      <c r="BP1090" s="687">
        <f t="shared" si="2105"/>
        <v>0</v>
      </c>
      <c r="BQ1090" s="688" t="str">
        <f t="shared" si="2106"/>
        <v>-</v>
      </c>
      <c r="BR1090" s="687">
        <f>'17. Нефтехим Салават'!CW87</f>
        <v>0.6</v>
      </c>
      <c r="BS1090" s="687">
        <f>'17. Нефтехим Салават'!CY87</f>
        <v>0</v>
      </c>
      <c r="BT1090" s="687">
        <f t="shared" si="2107"/>
        <v>-0.6</v>
      </c>
      <c r="BU1090" s="688">
        <f t="shared" si="2108"/>
        <v>0</v>
      </c>
      <c r="BV1090" s="687">
        <f>'17. Нефтехим Салават'!DC87</f>
        <v>0.6</v>
      </c>
      <c r="BW1090" s="687">
        <f>'17. Нефтехим Салават'!DE87</f>
        <v>0</v>
      </c>
      <c r="BX1090" s="687">
        <f t="shared" si="2109"/>
        <v>-0.6</v>
      </c>
      <c r="BY1090" s="688">
        <f t="shared" si="2110"/>
        <v>0</v>
      </c>
    </row>
    <row r="1091" spans="2:77" ht="20.100000000000001" customHeight="1">
      <c r="C1091" s="452" t="s">
        <v>1176</v>
      </c>
      <c r="D1091" s="528"/>
      <c r="E1091" s="528"/>
      <c r="F1091" s="529"/>
      <c r="G1091" s="530" t="s">
        <v>1214</v>
      </c>
      <c r="H1091" s="530"/>
      <c r="I1091" s="691" t="s">
        <v>883</v>
      </c>
      <c r="J1091" s="687">
        <f t="shared" si="2067"/>
        <v>9</v>
      </c>
      <c r="K1091" s="687">
        <f t="shared" si="2068"/>
        <v>0</v>
      </c>
      <c r="L1091" s="687">
        <f t="shared" si="2069"/>
        <v>-9</v>
      </c>
      <c r="M1091" s="688">
        <f t="shared" si="2070"/>
        <v>0</v>
      </c>
      <c r="N1091" s="687">
        <f t="shared" si="2071"/>
        <v>0</v>
      </c>
      <c r="O1091" s="687">
        <f t="shared" si="2072"/>
        <v>0</v>
      </c>
      <c r="P1091" s="687">
        <f t="shared" si="2073"/>
        <v>0</v>
      </c>
      <c r="Q1091" s="688" t="str">
        <f t="shared" si="2074"/>
        <v>-</v>
      </c>
      <c r="R1091" s="687">
        <f>'17. Нефтехим Салават'!W88</f>
        <v>0</v>
      </c>
      <c r="S1091" s="687">
        <f>'17. Нефтехим Салават'!Y88</f>
        <v>0</v>
      </c>
      <c r="T1091" s="687">
        <f t="shared" si="2075"/>
        <v>0</v>
      </c>
      <c r="U1091" s="688" t="str">
        <f t="shared" si="2076"/>
        <v>-</v>
      </c>
      <c r="V1091" s="687">
        <f>'17. Нефтехим Салават'!AC88</f>
        <v>0</v>
      </c>
      <c r="W1091" s="687">
        <f>'17. Нефтехим Салават'!AE88</f>
        <v>0</v>
      </c>
      <c r="X1091" s="687">
        <f t="shared" si="2077"/>
        <v>0</v>
      </c>
      <c r="Y1091" s="688" t="str">
        <f t="shared" si="2078"/>
        <v>-</v>
      </c>
      <c r="Z1091" s="687">
        <f>'17. Нефтехим Салават'!AI88</f>
        <v>0</v>
      </c>
      <c r="AA1091" s="687">
        <f>'17. Нефтехим Салават'!AK88</f>
        <v>0</v>
      </c>
      <c r="AB1091" s="687">
        <f t="shared" si="2079"/>
        <v>0</v>
      </c>
      <c r="AC1091" s="688" t="str">
        <f t="shared" si="2080"/>
        <v>-</v>
      </c>
      <c r="AD1091" s="687">
        <f t="shared" si="2081"/>
        <v>6.1000000000000005</v>
      </c>
      <c r="AE1091" s="687">
        <f t="shared" si="2082"/>
        <v>0</v>
      </c>
      <c r="AF1091" s="687">
        <f t="shared" si="2083"/>
        <v>-6.1000000000000005</v>
      </c>
      <c r="AG1091" s="688">
        <f t="shared" si="2084"/>
        <v>0</v>
      </c>
      <c r="AH1091" s="687">
        <f>'17. Нефтехим Салават'!AU88</f>
        <v>2.2000000000000002</v>
      </c>
      <c r="AI1091" s="687">
        <f>'17. Нефтехим Салават'!AW88</f>
        <v>0</v>
      </c>
      <c r="AJ1091" s="687">
        <f t="shared" si="2085"/>
        <v>-2.2000000000000002</v>
      </c>
      <c r="AK1091" s="688">
        <f t="shared" si="2086"/>
        <v>0</v>
      </c>
      <c r="AL1091" s="687">
        <f>'17. Нефтехим Салават'!BA88</f>
        <v>2.1</v>
      </c>
      <c r="AM1091" s="687">
        <f>'17. Нефтехим Салават'!BC88</f>
        <v>0</v>
      </c>
      <c r="AN1091" s="687">
        <f t="shared" si="2087"/>
        <v>-2.1</v>
      </c>
      <c r="AO1091" s="688">
        <f t="shared" si="2088"/>
        <v>0</v>
      </c>
      <c r="AP1091" s="687">
        <f>'17. Нефтехим Салават'!BG88</f>
        <v>1.8</v>
      </c>
      <c r="AQ1091" s="687">
        <f>'17. Нефтехим Салават'!BI88</f>
        <v>0</v>
      </c>
      <c r="AR1091" s="687">
        <f t="shared" si="2089"/>
        <v>-1.8</v>
      </c>
      <c r="AS1091" s="688">
        <f t="shared" si="2090"/>
        <v>0</v>
      </c>
      <c r="AT1091" s="687">
        <f t="shared" si="2091"/>
        <v>1.7</v>
      </c>
      <c r="AU1091" s="687">
        <f t="shared" si="2092"/>
        <v>0</v>
      </c>
      <c r="AV1091" s="687">
        <f t="shared" si="2093"/>
        <v>-1.7</v>
      </c>
      <c r="AW1091" s="688">
        <f t="shared" si="2094"/>
        <v>0</v>
      </c>
      <c r="AX1091" s="687">
        <f>'17. Нефтехим Салават'!BS88</f>
        <v>0</v>
      </c>
      <c r="AY1091" s="687">
        <f>'17. Нефтехим Салават'!BU88</f>
        <v>0</v>
      </c>
      <c r="AZ1091" s="687">
        <f t="shared" si="2095"/>
        <v>0</v>
      </c>
      <c r="BA1091" s="688" t="str">
        <f t="shared" si="2096"/>
        <v>-</v>
      </c>
      <c r="BB1091" s="687">
        <f>'17. Нефтехим Салават'!BY88</f>
        <v>1.7</v>
      </c>
      <c r="BC1091" s="687">
        <f>'17. Нефтехим Салават'!CA88</f>
        <v>0</v>
      </c>
      <c r="BD1091" s="687">
        <f t="shared" si="2097"/>
        <v>-1.7</v>
      </c>
      <c r="BE1091" s="688">
        <f t="shared" si="2098"/>
        <v>0</v>
      </c>
      <c r="BF1091" s="687">
        <f>'17. Нефтехим Салават'!CE88</f>
        <v>0</v>
      </c>
      <c r="BG1091" s="687">
        <f>'17. Нефтехим Салават'!CG88</f>
        <v>0</v>
      </c>
      <c r="BH1091" s="687">
        <f t="shared" si="2099"/>
        <v>0</v>
      </c>
      <c r="BI1091" s="688" t="str">
        <f t="shared" si="2100"/>
        <v>-</v>
      </c>
      <c r="BJ1091" s="687">
        <f t="shared" si="2101"/>
        <v>1.2</v>
      </c>
      <c r="BK1091" s="687">
        <f t="shared" si="2102"/>
        <v>0</v>
      </c>
      <c r="BL1091" s="687">
        <f t="shared" si="2103"/>
        <v>-1.2</v>
      </c>
      <c r="BM1091" s="688">
        <f t="shared" si="2104"/>
        <v>0</v>
      </c>
      <c r="BN1091" s="687">
        <f>'17. Нефтехим Салават'!CQ88</f>
        <v>0</v>
      </c>
      <c r="BO1091" s="687">
        <f>'17. Нефтехим Салават'!CS88</f>
        <v>0</v>
      </c>
      <c r="BP1091" s="687">
        <f t="shared" si="2105"/>
        <v>0</v>
      </c>
      <c r="BQ1091" s="688" t="str">
        <f t="shared" si="2106"/>
        <v>-</v>
      </c>
      <c r="BR1091" s="687">
        <f>'17. Нефтехим Салават'!CW88</f>
        <v>0</v>
      </c>
      <c r="BS1091" s="687">
        <f>'17. Нефтехим Салават'!CY88</f>
        <v>0</v>
      </c>
      <c r="BT1091" s="687">
        <f t="shared" si="2107"/>
        <v>0</v>
      </c>
      <c r="BU1091" s="688" t="str">
        <f t="shared" si="2108"/>
        <v>-</v>
      </c>
      <c r="BV1091" s="687">
        <f>'17. Нефтехим Салават'!DC88</f>
        <v>1.2</v>
      </c>
      <c r="BW1091" s="687">
        <f>'17. Нефтехим Салават'!DE88</f>
        <v>0</v>
      </c>
      <c r="BX1091" s="687">
        <f t="shared" si="2109"/>
        <v>-1.2</v>
      </c>
      <c r="BY1091" s="688">
        <f t="shared" si="2110"/>
        <v>0</v>
      </c>
    </row>
    <row r="1092" spans="2:77" ht="20.100000000000001" customHeight="1">
      <c r="C1092" s="452" t="s">
        <v>1215</v>
      </c>
      <c r="D1092" s="528"/>
      <c r="E1092" s="528"/>
      <c r="F1092" s="529"/>
      <c r="G1092" s="530" t="s">
        <v>1216</v>
      </c>
      <c r="H1092" s="530"/>
      <c r="I1092" s="691" t="s">
        <v>883</v>
      </c>
      <c r="J1092" s="687">
        <f t="shared" si="2067"/>
        <v>1.1000000000000001</v>
      </c>
      <c r="K1092" s="687">
        <f t="shared" si="2068"/>
        <v>0</v>
      </c>
      <c r="L1092" s="687">
        <f t="shared" si="2069"/>
        <v>-1.1000000000000001</v>
      </c>
      <c r="M1092" s="688">
        <f t="shared" si="2070"/>
        <v>0</v>
      </c>
      <c r="N1092" s="687">
        <f t="shared" si="2071"/>
        <v>0.30000000000000004</v>
      </c>
      <c r="O1092" s="687">
        <f t="shared" si="2072"/>
        <v>0</v>
      </c>
      <c r="P1092" s="687">
        <f t="shared" si="2073"/>
        <v>-0.30000000000000004</v>
      </c>
      <c r="Q1092" s="688">
        <f t="shared" si="2074"/>
        <v>0</v>
      </c>
      <c r="R1092" s="687">
        <f>'17. Нефтехим Салават'!W89</f>
        <v>0.1</v>
      </c>
      <c r="S1092" s="687">
        <f>'17. Нефтехим Салават'!Y89</f>
        <v>0</v>
      </c>
      <c r="T1092" s="687">
        <f t="shared" si="2075"/>
        <v>-0.1</v>
      </c>
      <c r="U1092" s="688">
        <f t="shared" si="2076"/>
        <v>0</v>
      </c>
      <c r="V1092" s="687">
        <f>'17. Нефтехим Салават'!AC89</f>
        <v>0.1</v>
      </c>
      <c r="W1092" s="687">
        <f>'17. Нефтехим Салават'!AE89</f>
        <v>0</v>
      </c>
      <c r="X1092" s="687">
        <f t="shared" si="2077"/>
        <v>-0.1</v>
      </c>
      <c r="Y1092" s="688">
        <f t="shared" si="2078"/>
        <v>0</v>
      </c>
      <c r="Z1092" s="687">
        <f>'17. Нефтехим Салават'!AI89</f>
        <v>0.1</v>
      </c>
      <c r="AA1092" s="687">
        <f>'17. Нефтехим Салават'!AK89</f>
        <v>0</v>
      </c>
      <c r="AB1092" s="687">
        <f t="shared" si="2079"/>
        <v>-0.1</v>
      </c>
      <c r="AC1092" s="688">
        <f t="shared" si="2080"/>
        <v>0</v>
      </c>
      <c r="AD1092" s="687">
        <f t="shared" si="2081"/>
        <v>0.2</v>
      </c>
      <c r="AE1092" s="687">
        <f t="shared" si="2082"/>
        <v>0</v>
      </c>
      <c r="AF1092" s="687">
        <f t="shared" si="2083"/>
        <v>-0.2</v>
      </c>
      <c r="AG1092" s="688">
        <f t="shared" si="2084"/>
        <v>0</v>
      </c>
      <c r="AH1092" s="687">
        <f>'17. Нефтехим Салават'!AU89</f>
        <v>0.1</v>
      </c>
      <c r="AI1092" s="687">
        <f>'17. Нефтехим Салават'!AW89</f>
        <v>0</v>
      </c>
      <c r="AJ1092" s="687">
        <f t="shared" si="2085"/>
        <v>-0.1</v>
      </c>
      <c r="AK1092" s="688">
        <f t="shared" si="2086"/>
        <v>0</v>
      </c>
      <c r="AL1092" s="687">
        <f>'17. Нефтехим Салават'!BA89</f>
        <v>0</v>
      </c>
      <c r="AM1092" s="687">
        <f>'17. Нефтехим Салават'!BC89</f>
        <v>0</v>
      </c>
      <c r="AN1092" s="687">
        <f t="shared" si="2087"/>
        <v>0</v>
      </c>
      <c r="AO1092" s="688" t="str">
        <f t="shared" si="2088"/>
        <v>-</v>
      </c>
      <c r="AP1092" s="687">
        <f>'17. Нефтехим Салават'!BG89</f>
        <v>0.1</v>
      </c>
      <c r="AQ1092" s="687">
        <f>'17. Нефтехим Салават'!BI89</f>
        <v>0</v>
      </c>
      <c r="AR1092" s="687">
        <f t="shared" si="2089"/>
        <v>-0.1</v>
      </c>
      <c r="AS1092" s="688">
        <f t="shared" si="2090"/>
        <v>0</v>
      </c>
      <c r="AT1092" s="687">
        <f t="shared" si="2091"/>
        <v>0.30000000000000004</v>
      </c>
      <c r="AU1092" s="687">
        <f t="shared" si="2092"/>
        <v>0</v>
      </c>
      <c r="AV1092" s="687">
        <f t="shared" si="2093"/>
        <v>-0.30000000000000004</v>
      </c>
      <c r="AW1092" s="688">
        <f t="shared" si="2094"/>
        <v>0</v>
      </c>
      <c r="AX1092" s="687">
        <f>'17. Нефтехим Салават'!BS89</f>
        <v>0.1</v>
      </c>
      <c r="AY1092" s="687">
        <f>'17. Нефтехим Салават'!BU89</f>
        <v>0</v>
      </c>
      <c r="AZ1092" s="687">
        <f t="shared" si="2095"/>
        <v>-0.1</v>
      </c>
      <c r="BA1092" s="688">
        <f t="shared" si="2096"/>
        <v>0</v>
      </c>
      <c r="BB1092" s="687">
        <f>'17. Нефтехим Салават'!BY89</f>
        <v>0.1</v>
      </c>
      <c r="BC1092" s="687">
        <f>'17. Нефтехим Салават'!CA89</f>
        <v>0</v>
      </c>
      <c r="BD1092" s="687">
        <f t="shared" si="2097"/>
        <v>-0.1</v>
      </c>
      <c r="BE1092" s="688">
        <f t="shared" si="2098"/>
        <v>0</v>
      </c>
      <c r="BF1092" s="687">
        <f>'17. Нефтехим Салават'!CE89</f>
        <v>0.1</v>
      </c>
      <c r="BG1092" s="687">
        <f>'17. Нефтехим Салават'!CG89</f>
        <v>0</v>
      </c>
      <c r="BH1092" s="687">
        <f t="shared" si="2099"/>
        <v>-0.1</v>
      </c>
      <c r="BI1092" s="688">
        <f t="shared" si="2100"/>
        <v>0</v>
      </c>
      <c r="BJ1092" s="687">
        <f t="shared" si="2101"/>
        <v>0.30000000000000004</v>
      </c>
      <c r="BK1092" s="687">
        <f t="shared" si="2102"/>
        <v>0</v>
      </c>
      <c r="BL1092" s="687">
        <f t="shared" si="2103"/>
        <v>-0.30000000000000004</v>
      </c>
      <c r="BM1092" s="688">
        <f t="shared" si="2104"/>
        <v>0</v>
      </c>
      <c r="BN1092" s="687">
        <f>'17. Нефтехим Салават'!CQ89</f>
        <v>0.1</v>
      </c>
      <c r="BO1092" s="687">
        <f>'17. Нефтехим Салават'!CS89</f>
        <v>0</v>
      </c>
      <c r="BP1092" s="687">
        <f t="shared" si="2105"/>
        <v>-0.1</v>
      </c>
      <c r="BQ1092" s="688">
        <f t="shared" si="2106"/>
        <v>0</v>
      </c>
      <c r="BR1092" s="687">
        <f>'17. Нефтехим Салават'!CW89</f>
        <v>0.1</v>
      </c>
      <c r="BS1092" s="687">
        <f>'17. Нефтехим Салават'!CY89</f>
        <v>0</v>
      </c>
      <c r="BT1092" s="687">
        <f t="shared" si="2107"/>
        <v>-0.1</v>
      </c>
      <c r="BU1092" s="688">
        <f t="shared" si="2108"/>
        <v>0</v>
      </c>
      <c r="BV1092" s="687">
        <f>'17. Нефтехим Салават'!DC89</f>
        <v>0.1</v>
      </c>
      <c r="BW1092" s="687">
        <f>'17. Нефтехим Салават'!DE89</f>
        <v>0</v>
      </c>
      <c r="BX1092" s="687">
        <f t="shared" si="2109"/>
        <v>-0.1</v>
      </c>
      <c r="BY1092" s="688">
        <f t="shared" si="2110"/>
        <v>0</v>
      </c>
    </row>
    <row r="1093" spans="2:77" ht="20.100000000000001" customHeight="1">
      <c r="B1093" s="591" t="s">
        <v>1217</v>
      </c>
      <c r="C1093" s="595" t="s">
        <v>1218</v>
      </c>
      <c r="D1093" s="528"/>
      <c r="E1093" s="528"/>
      <c r="F1093" s="529"/>
      <c r="G1093" s="530" t="s">
        <v>1219</v>
      </c>
      <c r="H1093" s="530"/>
      <c r="I1093" s="626" t="s">
        <v>883</v>
      </c>
      <c r="J1093" s="687">
        <f t="shared" si="2067"/>
        <v>57.3</v>
      </c>
      <c r="K1093" s="687">
        <f t="shared" si="2068"/>
        <v>0</v>
      </c>
      <c r="L1093" s="687">
        <f t="shared" si="2069"/>
        <v>-57.3</v>
      </c>
      <c r="M1093" s="688">
        <f t="shared" si="2070"/>
        <v>0</v>
      </c>
      <c r="N1093" s="687">
        <f t="shared" si="2071"/>
        <v>17.399999999999999</v>
      </c>
      <c r="O1093" s="687">
        <f t="shared" si="2072"/>
        <v>0</v>
      </c>
      <c r="P1093" s="687">
        <f t="shared" si="2073"/>
        <v>-17.399999999999999</v>
      </c>
      <c r="Q1093" s="688">
        <f t="shared" si="2074"/>
        <v>0</v>
      </c>
      <c r="R1093" s="687">
        <f>'17. Нефтехим Салават'!W90</f>
        <v>6</v>
      </c>
      <c r="S1093" s="687">
        <f>'17. Нефтехим Салават'!Y90</f>
        <v>0</v>
      </c>
      <c r="T1093" s="687">
        <f t="shared" si="2075"/>
        <v>-6</v>
      </c>
      <c r="U1093" s="688">
        <f t="shared" si="2076"/>
        <v>0</v>
      </c>
      <c r="V1093" s="687">
        <f>'17. Нефтехим Салават'!AC90</f>
        <v>5.4</v>
      </c>
      <c r="W1093" s="687">
        <f>'17. Нефтехим Салават'!AE90</f>
        <v>0</v>
      </c>
      <c r="X1093" s="687">
        <f t="shared" si="2077"/>
        <v>-5.4</v>
      </c>
      <c r="Y1093" s="688">
        <f t="shared" si="2078"/>
        <v>0</v>
      </c>
      <c r="Z1093" s="687">
        <f>'17. Нефтехим Салават'!AI90</f>
        <v>6</v>
      </c>
      <c r="AA1093" s="687">
        <f>'17. Нефтехим Салават'!AK90</f>
        <v>0</v>
      </c>
      <c r="AB1093" s="687">
        <f t="shared" si="2079"/>
        <v>-6</v>
      </c>
      <c r="AC1093" s="688">
        <f t="shared" si="2080"/>
        <v>0</v>
      </c>
      <c r="AD1093" s="687">
        <f t="shared" si="2081"/>
        <v>17.600000000000001</v>
      </c>
      <c r="AE1093" s="687">
        <f t="shared" si="2082"/>
        <v>0</v>
      </c>
      <c r="AF1093" s="687">
        <f t="shared" si="2083"/>
        <v>-17.600000000000001</v>
      </c>
      <c r="AG1093" s="688">
        <f t="shared" si="2084"/>
        <v>0</v>
      </c>
      <c r="AH1093" s="687">
        <f>'17. Нефтехим Салават'!AU90</f>
        <v>5.8</v>
      </c>
      <c r="AI1093" s="687">
        <f>'17. Нефтехим Салават'!AW90</f>
        <v>0</v>
      </c>
      <c r="AJ1093" s="687">
        <f t="shared" si="2085"/>
        <v>-5.8</v>
      </c>
      <c r="AK1093" s="688">
        <f t="shared" si="2086"/>
        <v>0</v>
      </c>
      <c r="AL1093" s="687">
        <f>'17. Нефтехим Салават'!BA90</f>
        <v>6</v>
      </c>
      <c r="AM1093" s="687">
        <f>'17. Нефтехим Салават'!BC90</f>
        <v>0</v>
      </c>
      <c r="AN1093" s="687">
        <f t="shared" si="2087"/>
        <v>-6</v>
      </c>
      <c r="AO1093" s="688">
        <f t="shared" si="2088"/>
        <v>0</v>
      </c>
      <c r="AP1093" s="687">
        <f>'17. Нефтехим Салават'!BG90</f>
        <v>5.8</v>
      </c>
      <c r="AQ1093" s="687">
        <f>'17. Нефтехим Салават'!BI90</f>
        <v>0</v>
      </c>
      <c r="AR1093" s="687">
        <f t="shared" si="2089"/>
        <v>-5.8</v>
      </c>
      <c r="AS1093" s="688">
        <f t="shared" si="2090"/>
        <v>0</v>
      </c>
      <c r="AT1093" s="687">
        <f t="shared" si="2091"/>
        <v>11.1</v>
      </c>
      <c r="AU1093" s="687">
        <f t="shared" si="2092"/>
        <v>0</v>
      </c>
      <c r="AV1093" s="687">
        <f t="shared" si="2093"/>
        <v>-11.1</v>
      </c>
      <c r="AW1093" s="688">
        <f t="shared" si="2094"/>
        <v>0</v>
      </c>
      <c r="AX1093" s="687">
        <f>'17. Нефтехим Салават'!BS90</f>
        <v>5.0999999999999996</v>
      </c>
      <c r="AY1093" s="687">
        <f>'17. Нефтехим Салават'!BU90</f>
        <v>0</v>
      </c>
      <c r="AZ1093" s="687">
        <f t="shared" si="2095"/>
        <v>-5.0999999999999996</v>
      </c>
      <c r="BA1093" s="688">
        <f t="shared" si="2096"/>
        <v>0</v>
      </c>
      <c r="BB1093" s="687">
        <f>'17. Нефтехим Салават'!BY90</f>
        <v>6</v>
      </c>
      <c r="BC1093" s="687">
        <f>'17. Нефтехим Салават'!CA90</f>
        <v>0</v>
      </c>
      <c r="BD1093" s="687">
        <f t="shared" si="2097"/>
        <v>-6</v>
      </c>
      <c r="BE1093" s="688">
        <f t="shared" si="2098"/>
        <v>0</v>
      </c>
      <c r="BF1093" s="687">
        <f>'17. Нефтехим Салават'!CE90</f>
        <v>0</v>
      </c>
      <c r="BG1093" s="687">
        <f>'17. Нефтехим Салават'!CG90</f>
        <v>0</v>
      </c>
      <c r="BH1093" s="687">
        <f t="shared" si="2099"/>
        <v>0</v>
      </c>
      <c r="BI1093" s="688" t="str">
        <f t="shared" si="2100"/>
        <v>-</v>
      </c>
      <c r="BJ1093" s="687">
        <f t="shared" si="2101"/>
        <v>11.2</v>
      </c>
      <c r="BK1093" s="687">
        <f t="shared" si="2102"/>
        <v>0</v>
      </c>
      <c r="BL1093" s="687">
        <f t="shared" si="2103"/>
        <v>-11.2</v>
      </c>
      <c r="BM1093" s="688">
        <f t="shared" si="2104"/>
        <v>0</v>
      </c>
      <c r="BN1093" s="687">
        <f>'17. Нефтехим Салават'!CQ90</f>
        <v>0</v>
      </c>
      <c r="BO1093" s="687">
        <f>'17. Нефтехим Салават'!CS90</f>
        <v>0</v>
      </c>
      <c r="BP1093" s="687">
        <f t="shared" si="2105"/>
        <v>0</v>
      </c>
      <c r="BQ1093" s="688" t="str">
        <f t="shared" si="2106"/>
        <v>-</v>
      </c>
      <c r="BR1093" s="687">
        <f>'17. Нефтехим Салават'!CW90</f>
        <v>5.2</v>
      </c>
      <c r="BS1093" s="687">
        <f>'17. Нефтехим Салават'!CY90</f>
        <v>0</v>
      </c>
      <c r="BT1093" s="687">
        <f t="shared" si="2107"/>
        <v>-5.2</v>
      </c>
      <c r="BU1093" s="688">
        <f t="shared" si="2108"/>
        <v>0</v>
      </c>
      <c r="BV1093" s="687">
        <f>'17. Нефтехим Салават'!DC90</f>
        <v>6</v>
      </c>
      <c r="BW1093" s="687">
        <f>'17. Нефтехим Салават'!DE90</f>
        <v>0</v>
      </c>
      <c r="BX1093" s="687">
        <f t="shared" si="2109"/>
        <v>-6</v>
      </c>
      <c r="BY1093" s="688">
        <f t="shared" si="2110"/>
        <v>0</v>
      </c>
    </row>
    <row r="1094" spans="2:77" ht="20.100000000000001" customHeight="1">
      <c r="C1094" s="452" t="s">
        <v>1176</v>
      </c>
      <c r="D1094" s="528"/>
      <c r="E1094" s="528"/>
      <c r="F1094" s="529"/>
      <c r="G1094" s="530" t="s">
        <v>1220</v>
      </c>
      <c r="H1094" s="530"/>
      <c r="I1094" s="691" t="s">
        <v>883</v>
      </c>
      <c r="J1094" s="687">
        <f t="shared" si="2067"/>
        <v>57.3</v>
      </c>
      <c r="K1094" s="687">
        <f t="shared" si="2068"/>
        <v>0</v>
      </c>
      <c r="L1094" s="687">
        <f t="shared" si="2069"/>
        <v>-57.3</v>
      </c>
      <c r="M1094" s="688">
        <f t="shared" si="2070"/>
        <v>0</v>
      </c>
      <c r="N1094" s="687">
        <f t="shared" si="2071"/>
        <v>17.399999999999999</v>
      </c>
      <c r="O1094" s="687">
        <f t="shared" si="2072"/>
        <v>0</v>
      </c>
      <c r="P1094" s="687">
        <f t="shared" si="2073"/>
        <v>-17.399999999999999</v>
      </c>
      <c r="Q1094" s="688">
        <f t="shared" si="2074"/>
        <v>0</v>
      </c>
      <c r="R1094" s="687">
        <f>'17. Нефтехим Салават'!W91</f>
        <v>6</v>
      </c>
      <c r="S1094" s="687">
        <f>'17. Нефтехим Салават'!Y91</f>
        <v>0</v>
      </c>
      <c r="T1094" s="687">
        <f t="shared" si="2075"/>
        <v>-6</v>
      </c>
      <c r="U1094" s="688">
        <f t="shared" si="2076"/>
        <v>0</v>
      </c>
      <c r="V1094" s="687">
        <f>'17. Нефтехим Салават'!AC91</f>
        <v>5.4</v>
      </c>
      <c r="W1094" s="687">
        <f>'17. Нефтехим Салават'!AE91</f>
        <v>0</v>
      </c>
      <c r="X1094" s="687">
        <f t="shared" si="2077"/>
        <v>-5.4</v>
      </c>
      <c r="Y1094" s="688">
        <f t="shared" si="2078"/>
        <v>0</v>
      </c>
      <c r="Z1094" s="687">
        <f>'17. Нефтехим Салават'!AI91</f>
        <v>6</v>
      </c>
      <c r="AA1094" s="687">
        <f>'17. Нефтехим Салават'!AK91</f>
        <v>0</v>
      </c>
      <c r="AB1094" s="687">
        <f t="shared" si="2079"/>
        <v>-6</v>
      </c>
      <c r="AC1094" s="688">
        <f t="shared" si="2080"/>
        <v>0</v>
      </c>
      <c r="AD1094" s="687">
        <f t="shared" si="2081"/>
        <v>17.600000000000001</v>
      </c>
      <c r="AE1094" s="687">
        <f t="shared" si="2082"/>
        <v>0</v>
      </c>
      <c r="AF1094" s="687">
        <f t="shared" si="2083"/>
        <v>-17.600000000000001</v>
      </c>
      <c r="AG1094" s="688">
        <f t="shared" si="2084"/>
        <v>0</v>
      </c>
      <c r="AH1094" s="687">
        <f>'17. Нефтехим Салават'!AU91</f>
        <v>5.8</v>
      </c>
      <c r="AI1094" s="687">
        <f>'17. Нефтехим Салават'!AW91</f>
        <v>0</v>
      </c>
      <c r="AJ1094" s="687">
        <f t="shared" si="2085"/>
        <v>-5.8</v>
      </c>
      <c r="AK1094" s="688">
        <f t="shared" si="2086"/>
        <v>0</v>
      </c>
      <c r="AL1094" s="687">
        <f>'17. Нефтехим Салават'!BA91</f>
        <v>6</v>
      </c>
      <c r="AM1094" s="687">
        <f>'17. Нефтехим Салават'!BC91</f>
        <v>0</v>
      </c>
      <c r="AN1094" s="687">
        <f t="shared" si="2087"/>
        <v>-6</v>
      </c>
      <c r="AO1094" s="688">
        <f t="shared" si="2088"/>
        <v>0</v>
      </c>
      <c r="AP1094" s="687">
        <f>'17. Нефтехим Салават'!BG91</f>
        <v>5.8</v>
      </c>
      <c r="AQ1094" s="687">
        <f>'17. Нефтехим Салават'!BI91</f>
        <v>0</v>
      </c>
      <c r="AR1094" s="687">
        <f t="shared" si="2089"/>
        <v>-5.8</v>
      </c>
      <c r="AS1094" s="688">
        <f t="shared" si="2090"/>
        <v>0</v>
      </c>
      <c r="AT1094" s="687">
        <f t="shared" si="2091"/>
        <v>11.1</v>
      </c>
      <c r="AU1094" s="687">
        <f t="shared" si="2092"/>
        <v>0</v>
      </c>
      <c r="AV1094" s="687">
        <f t="shared" si="2093"/>
        <v>-11.1</v>
      </c>
      <c r="AW1094" s="688">
        <f t="shared" si="2094"/>
        <v>0</v>
      </c>
      <c r="AX1094" s="687">
        <f>'17. Нефтехим Салават'!BS91</f>
        <v>5.0999999999999996</v>
      </c>
      <c r="AY1094" s="687">
        <f>'17. Нефтехим Салават'!BU91</f>
        <v>0</v>
      </c>
      <c r="AZ1094" s="687">
        <f t="shared" si="2095"/>
        <v>-5.0999999999999996</v>
      </c>
      <c r="BA1094" s="688">
        <f t="shared" si="2096"/>
        <v>0</v>
      </c>
      <c r="BB1094" s="687">
        <f>'17. Нефтехим Салават'!BY91</f>
        <v>6</v>
      </c>
      <c r="BC1094" s="687">
        <f>'17. Нефтехим Салават'!CA91</f>
        <v>0</v>
      </c>
      <c r="BD1094" s="687">
        <f t="shared" si="2097"/>
        <v>-6</v>
      </c>
      <c r="BE1094" s="688">
        <f t="shared" si="2098"/>
        <v>0</v>
      </c>
      <c r="BF1094" s="687">
        <f>'17. Нефтехим Салават'!CE91</f>
        <v>0</v>
      </c>
      <c r="BG1094" s="687">
        <f>'17. Нефтехим Салават'!CG91</f>
        <v>0</v>
      </c>
      <c r="BH1094" s="687">
        <f t="shared" si="2099"/>
        <v>0</v>
      </c>
      <c r="BI1094" s="688" t="str">
        <f t="shared" si="2100"/>
        <v>-</v>
      </c>
      <c r="BJ1094" s="687">
        <f t="shared" si="2101"/>
        <v>11.2</v>
      </c>
      <c r="BK1094" s="687">
        <f t="shared" si="2102"/>
        <v>0</v>
      </c>
      <c r="BL1094" s="687">
        <f t="shared" si="2103"/>
        <v>-11.2</v>
      </c>
      <c r="BM1094" s="688">
        <f t="shared" si="2104"/>
        <v>0</v>
      </c>
      <c r="BN1094" s="687">
        <f>'17. Нефтехим Салават'!CQ91</f>
        <v>0</v>
      </c>
      <c r="BO1094" s="687">
        <f>'17. Нефтехим Салават'!CS91</f>
        <v>0</v>
      </c>
      <c r="BP1094" s="687">
        <f t="shared" si="2105"/>
        <v>0</v>
      </c>
      <c r="BQ1094" s="688" t="str">
        <f t="shared" si="2106"/>
        <v>-</v>
      </c>
      <c r="BR1094" s="687">
        <f>'17. Нефтехим Салават'!CW91</f>
        <v>5.2</v>
      </c>
      <c r="BS1094" s="687">
        <f>'17. Нефтехим Салават'!CY91</f>
        <v>0</v>
      </c>
      <c r="BT1094" s="687">
        <f t="shared" si="2107"/>
        <v>-5.2</v>
      </c>
      <c r="BU1094" s="688">
        <f t="shared" si="2108"/>
        <v>0</v>
      </c>
      <c r="BV1094" s="687">
        <f>'17. Нефтехим Салават'!DC91</f>
        <v>6</v>
      </c>
      <c r="BW1094" s="687">
        <f>'17. Нефтехим Салават'!DE91</f>
        <v>0</v>
      </c>
      <c r="BX1094" s="687">
        <f t="shared" si="2109"/>
        <v>-6</v>
      </c>
      <c r="BY1094" s="688">
        <f t="shared" si="2110"/>
        <v>0</v>
      </c>
    </row>
    <row r="1095" spans="2:77" ht="20.100000000000001" customHeight="1">
      <c r="B1095" s="591" t="s">
        <v>1221</v>
      </c>
      <c r="C1095" s="595" t="s">
        <v>1222</v>
      </c>
      <c r="D1095" s="528"/>
      <c r="E1095" s="528"/>
      <c r="F1095" s="529"/>
      <c r="G1095" s="530" t="s">
        <v>1223</v>
      </c>
      <c r="H1095" s="530"/>
      <c r="I1095" s="626" t="s">
        <v>883</v>
      </c>
      <c r="J1095" s="687">
        <f t="shared" si="2067"/>
        <v>6.9999999999999991</v>
      </c>
      <c r="K1095" s="687">
        <f t="shared" si="2068"/>
        <v>0</v>
      </c>
      <c r="L1095" s="687">
        <f t="shared" si="2069"/>
        <v>-6.9999999999999991</v>
      </c>
      <c r="M1095" s="688">
        <f t="shared" si="2070"/>
        <v>0</v>
      </c>
      <c r="N1095" s="687">
        <f t="shared" si="2071"/>
        <v>2.2999999999999998</v>
      </c>
      <c r="O1095" s="687">
        <f t="shared" si="2072"/>
        <v>0</v>
      </c>
      <c r="P1095" s="687">
        <f t="shared" si="2073"/>
        <v>-2.2999999999999998</v>
      </c>
      <c r="Q1095" s="688">
        <f t="shared" si="2074"/>
        <v>0</v>
      </c>
      <c r="R1095" s="687">
        <f>'17. Нефтехим Салават'!W92</f>
        <v>0.8</v>
      </c>
      <c r="S1095" s="687">
        <f>'17. Нефтехим Салават'!Y92</f>
        <v>0</v>
      </c>
      <c r="T1095" s="687">
        <f t="shared" si="2075"/>
        <v>-0.8</v>
      </c>
      <c r="U1095" s="688">
        <f t="shared" si="2076"/>
        <v>0</v>
      </c>
      <c r="V1095" s="687">
        <f>'17. Нефтехим Салават'!AC92</f>
        <v>0.7</v>
      </c>
      <c r="W1095" s="687">
        <f>'17. Нефтехим Салават'!AE92</f>
        <v>0</v>
      </c>
      <c r="X1095" s="687">
        <f t="shared" si="2077"/>
        <v>-0.7</v>
      </c>
      <c r="Y1095" s="688">
        <f t="shared" si="2078"/>
        <v>0</v>
      </c>
      <c r="Z1095" s="687">
        <f>'17. Нефтехим Салават'!AI92</f>
        <v>0.8</v>
      </c>
      <c r="AA1095" s="687">
        <f>'17. Нефтехим Салават'!AK92</f>
        <v>0</v>
      </c>
      <c r="AB1095" s="687">
        <f t="shared" si="2079"/>
        <v>-0.8</v>
      </c>
      <c r="AC1095" s="688">
        <f t="shared" si="2080"/>
        <v>0</v>
      </c>
      <c r="AD1095" s="687">
        <f t="shared" si="2081"/>
        <v>2.0999999999999996</v>
      </c>
      <c r="AE1095" s="687">
        <f t="shared" si="2082"/>
        <v>0</v>
      </c>
      <c r="AF1095" s="687">
        <f t="shared" si="2083"/>
        <v>-2.0999999999999996</v>
      </c>
      <c r="AG1095" s="688">
        <f t="shared" si="2084"/>
        <v>0</v>
      </c>
      <c r="AH1095" s="687">
        <f>'17. Нефтехим Салават'!AU92</f>
        <v>0.7</v>
      </c>
      <c r="AI1095" s="687">
        <f>'17. Нефтехим Салават'!AW92</f>
        <v>0</v>
      </c>
      <c r="AJ1095" s="687">
        <f t="shared" si="2085"/>
        <v>-0.7</v>
      </c>
      <c r="AK1095" s="688">
        <f t="shared" si="2086"/>
        <v>0</v>
      </c>
      <c r="AL1095" s="687">
        <f>'17. Нефтехим Салават'!BA92</f>
        <v>0.7</v>
      </c>
      <c r="AM1095" s="687">
        <f>'17. Нефтехим Салават'!BC92</f>
        <v>0</v>
      </c>
      <c r="AN1095" s="687">
        <f t="shared" si="2087"/>
        <v>-0.7</v>
      </c>
      <c r="AO1095" s="688">
        <f t="shared" si="2088"/>
        <v>0</v>
      </c>
      <c r="AP1095" s="687">
        <f>'17. Нефтехим Салават'!BG92</f>
        <v>0.7</v>
      </c>
      <c r="AQ1095" s="687">
        <f>'17. Нефтехим Салават'!BI92</f>
        <v>0</v>
      </c>
      <c r="AR1095" s="687">
        <f t="shared" si="2089"/>
        <v>-0.7</v>
      </c>
      <c r="AS1095" s="688">
        <f t="shared" si="2090"/>
        <v>0</v>
      </c>
      <c r="AT1095" s="687">
        <f t="shared" si="2091"/>
        <v>1.2999999999999998</v>
      </c>
      <c r="AU1095" s="687">
        <f t="shared" si="2092"/>
        <v>0</v>
      </c>
      <c r="AV1095" s="687">
        <f t="shared" si="2093"/>
        <v>-1.2999999999999998</v>
      </c>
      <c r="AW1095" s="688">
        <f t="shared" si="2094"/>
        <v>0</v>
      </c>
      <c r="AX1095" s="687">
        <f>'17. Нефтехим Салават'!BS92</f>
        <v>0.6</v>
      </c>
      <c r="AY1095" s="687">
        <f>'17. Нефтехим Салават'!BU92</f>
        <v>0</v>
      </c>
      <c r="AZ1095" s="687">
        <f t="shared" si="2095"/>
        <v>-0.6</v>
      </c>
      <c r="BA1095" s="688">
        <f t="shared" si="2096"/>
        <v>0</v>
      </c>
      <c r="BB1095" s="687">
        <f>'17. Нефтехим Салават'!BY92</f>
        <v>0.7</v>
      </c>
      <c r="BC1095" s="687">
        <f>'17. Нефтехим Салават'!CA92</f>
        <v>0</v>
      </c>
      <c r="BD1095" s="687">
        <f t="shared" si="2097"/>
        <v>-0.7</v>
      </c>
      <c r="BE1095" s="688">
        <f t="shared" si="2098"/>
        <v>0</v>
      </c>
      <c r="BF1095" s="687">
        <f>'17. Нефтехим Салават'!CE92</f>
        <v>0</v>
      </c>
      <c r="BG1095" s="687">
        <f>'17. Нефтехим Салават'!CG92</f>
        <v>0</v>
      </c>
      <c r="BH1095" s="687">
        <f t="shared" si="2099"/>
        <v>0</v>
      </c>
      <c r="BI1095" s="688" t="str">
        <f t="shared" si="2100"/>
        <v>-</v>
      </c>
      <c r="BJ1095" s="687">
        <f t="shared" si="2101"/>
        <v>1.2999999999999998</v>
      </c>
      <c r="BK1095" s="687">
        <f t="shared" si="2102"/>
        <v>0</v>
      </c>
      <c r="BL1095" s="687">
        <f t="shared" si="2103"/>
        <v>-1.2999999999999998</v>
      </c>
      <c r="BM1095" s="688">
        <f t="shared" si="2104"/>
        <v>0</v>
      </c>
      <c r="BN1095" s="687">
        <f>'17. Нефтехим Салават'!CQ92</f>
        <v>0</v>
      </c>
      <c r="BO1095" s="687">
        <f>'17. Нефтехим Салават'!CS92</f>
        <v>0</v>
      </c>
      <c r="BP1095" s="687">
        <f t="shared" si="2105"/>
        <v>0</v>
      </c>
      <c r="BQ1095" s="688" t="str">
        <f t="shared" si="2106"/>
        <v>-</v>
      </c>
      <c r="BR1095" s="687">
        <f>'17. Нефтехим Салават'!CW92</f>
        <v>0.6</v>
      </c>
      <c r="BS1095" s="687">
        <f>'17. Нефтехим Салават'!CY92</f>
        <v>0</v>
      </c>
      <c r="BT1095" s="687">
        <f t="shared" si="2107"/>
        <v>-0.6</v>
      </c>
      <c r="BU1095" s="688">
        <f t="shared" si="2108"/>
        <v>0</v>
      </c>
      <c r="BV1095" s="687">
        <f>'17. Нефтехим Салават'!DC92</f>
        <v>0.7</v>
      </c>
      <c r="BW1095" s="687">
        <f>'17. Нефтехим Салават'!DE92</f>
        <v>0</v>
      </c>
      <c r="BX1095" s="687">
        <f t="shared" si="2109"/>
        <v>-0.7</v>
      </c>
      <c r="BY1095" s="688">
        <f t="shared" si="2110"/>
        <v>0</v>
      </c>
    </row>
    <row r="1096" spans="2:77" ht="20.100000000000001" customHeight="1">
      <c r="C1096" s="452" t="s">
        <v>1176</v>
      </c>
      <c r="D1096" s="528"/>
      <c r="E1096" s="528"/>
      <c r="F1096" s="529"/>
      <c r="G1096" s="530" t="s">
        <v>1224</v>
      </c>
      <c r="H1096" s="530"/>
      <c r="I1096" s="691" t="s">
        <v>883</v>
      </c>
      <c r="J1096" s="687">
        <f t="shared" si="2067"/>
        <v>0</v>
      </c>
      <c r="K1096" s="687">
        <f t="shared" si="2068"/>
        <v>0</v>
      </c>
      <c r="L1096" s="687">
        <f t="shared" si="2069"/>
        <v>0</v>
      </c>
      <c r="M1096" s="688" t="str">
        <f t="shared" si="2070"/>
        <v>-</v>
      </c>
      <c r="N1096" s="687">
        <f t="shared" si="2071"/>
        <v>0</v>
      </c>
      <c r="O1096" s="687">
        <f t="shared" si="2072"/>
        <v>0</v>
      </c>
      <c r="P1096" s="687">
        <f t="shared" si="2073"/>
        <v>0</v>
      </c>
      <c r="Q1096" s="688" t="str">
        <f t="shared" si="2074"/>
        <v>-</v>
      </c>
      <c r="R1096" s="687">
        <f>'17. Нефтехим Салават'!W93</f>
        <v>0</v>
      </c>
      <c r="S1096" s="687">
        <f>'17. Нефтехим Салават'!Y93</f>
        <v>0</v>
      </c>
      <c r="T1096" s="687">
        <f t="shared" si="2075"/>
        <v>0</v>
      </c>
      <c r="U1096" s="688" t="str">
        <f t="shared" si="2076"/>
        <v>-</v>
      </c>
      <c r="V1096" s="687">
        <f>'17. Нефтехим Салават'!AC93</f>
        <v>0</v>
      </c>
      <c r="W1096" s="687">
        <f>'17. Нефтехим Салават'!AE93</f>
        <v>0</v>
      </c>
      <c r="X1096" s="687">
        <f t="shared" si="2077"/>
        <v>0</v>
      </c>
      <c r="Y1096" s="688" t="str">
        <f t="shared" si="2078"/>
        <v>-</v>
      </c>
      <c r="Z1096" s="687">
        <f>'17. Нефтехим Салават'!AI93</f>
        <v>0</v>
      </c>
      <c r="AA1096" s="687">
        <f>'17. Нефтехим Салават'!AK93</f>
        <v>0</v>
      </c>
      <c r="AB1096" s="687">
        <f t="shared" si="2079"/>
        <v>0</v>
      </c>
      <c r="AC1096" s="688" t="str">
        <f t="shared" si="2080"/>
        <v>-</v>
      </c>
      <c r="AD1096" s="687">
        <f t="shared" si="2081"/>
        <v>0</v>
      </c>
      <c r="AE1096" s="687">
        <f t="shared" si="2082"/>
        <v>0</v>
      </c>
      <c r="AF1096" s="687">
        <f t="shared" si="2083"/>
        <v>0</v>
      </c>
      <c r="AG1096" s="688" t="str">
        <f t="shared" si="2084"/>
        <v>-</v>
      </c>
      <c r="AH1096" s="687">
        <f>'17. Нефтехим Салават'!AU93</f>
        <v>0</v>
      </c>
      <c r="AI1096" s="687">
        <f>'17. Нефтехим Салават'!AW93</f>
        <v>0</v>
      </c>
      <c r="AJ1096" s="687">
        <f t="shared" si="2085"/>
        <v>0</v>
      </c>
      <c r="AK1096" s="688" t="str">
        <f t="shared" si="2086"/>
        <v>-</v>
      </c>
      <c r="AL1096" s="687">
        <f>'17. Нефтехим Салават'!BA93</f>
        <v>0</v>
      </c>
      <c r="AM1096" s="687">
        <f>'17. Нефтехим Салават'!BC93</f>
        <v>0</v>
      </c>
      <c r="AN1096" s="687">
        <f t="shared" si="2087"/>
        <v>0</v>
      </c>
      <c r="AO1096" s="688" t="str">
        <f t="shared" si="2088"/>
        <v>-</v>
      </c>
      <c r="AP1096" s="687">
        <f>'17. Нефтехим Салават'!BG93</f>
        <v>0</v>
      </c>
      <c r="AQ1096" s="687">
        <f>'17. Нефтехим Салават'!BI93</f>
        <v>0</v>
      </c>
      <c r="AR1096" s="687">
        <f t="shared" si="2089"/>
        <v>0</v>
      </c>
      <c r="AS1096" s="688" t="str">
        <f t="shared" si="2090"/>
        <v>-</v>
      </c>
      <c r="AT1096" s="687">
        <f t="shared" si="2091"/>
        <v>0</v>
      </c>
      <c r="AU1096" s="687">
        <f t="shared" si="2092"/>
        <v>0</v>
      </c>
      <c r="AV1096" s="687">
        <f t="shared" si="2093"/>
        <v>0</v>
      </c>
      <c r="AW1096" s="688" t="str">
        <f t="shared" si="2094"/>
        <v>-</v>
      </c>
      <c r="AX1096" s="687">
        <f>'17. Нефтехим Салават'!BS93</f>
        <v>0</v>
      </c>
      <c r="AY1096" s="687">
        <f>'17. Нефтехим Салават'!BU93</f>
        <v>0</v>
      </c>
      <c r="AZ1096" s="687">
        <f t="shared" si="2095"/>
        <v>0</v>
      </c>
      <c r="BA1096" s="688" t="str">
        <f t="shared" si="2096"/>
        <v>-</v>
      </c>
      <c r="BB1096" s="687">
        <f>'17. Нефтехим Салават'!BY93</f>
        <v>0</v>
      </c>
      <c r="BC1096" s="687">
        <f>'17. Нефтехим Салават'!CA93</f>
        <v>0</v>
      </c>
      <c r="BD1096" s="687">
        <f t="shared" si="2097"/>
        <v>0</v>
      </c>
      <c r="BE1096" s="688" t="str">
        <f t="shared" si="2098"/>
        <v>-</v>
      </c>
      <c r="BF1096" s="687">
        <f>'17. Нефтехим Салават'!CE93</f>
        <v>0</v>
      </c>
      <c r="BG1096" s="687">
        <f>'17. Нефтехим Салават'!CG93</f>
        <v>0</v>
      </c>
      <c r="BH1096" s="687">
        <f t="shared" si="2099"/>
        <v>0</v>
      </c>
      <c r="BI1096" s="688" t="str">
        <f t="shared" si="2100"/>
        <v>-</v>
      </c>
      <c r="BJ1096" s="687">
        <f t="shared" si="2101"/>
        <v>0</v>
      </c>
      <c r="BK1096" s="687">
        <f t="shared" si="2102"/>
        <v>0</v>
      </c>
      <c r="BL1096" s="687">
        <f t="shared" si="2103"/>
        <v>0</v>
      </c>
      <c r="BM1096" s="688" t="str">
        <f t="shared" si="2104"/>
        <v>-</v>
      </c>
      <c r="BN1096" s="687">
        <f>'17. Нефтехим Салават'!CQ93</f>
        <v>0</v>
      </c>
      <c r="BO1096" s="687">
        <f>'17. Нефтехим Салават'!CS93</f>
        <v>0</v>
      </c>
      <c r="BP1096" s="687">
        <f t="shared" si="2105"/>
        <v>0</v>
      </c>
      <c r="BQ1096" s="688" t="str">
        <f t="shared" si="2106"/>
        <v>-</v>
      </c>
      <c r="BR1096" s="687">
        <f>'17. Нефтехим Салават'!CW93</f>
        <v>0</v>
      </c>
      <c r="BS1096" s="687">
        <f>'17. Нефтехим Салават'!CY93</f>
        <v>0</v>
      </c>
      <c r="BT1096" s="687">
        <f t="shared" si="2107"/>
        <v>0</v>
      </c>
      <c r="BU1096" s="688" t="str">
        <f t="shared" si="2108"/>
        <v>-</v>
      </c>
      <c r="BV1096" s="687">
        <f>'17. Нефтехим Салават'!DC93</f>
        <v>0</v>
      </c>
      <c r="BW1096" s="687">
        <f>'17. Нефтехим Салават'!DE93</f>
        <v>0</v>
      </c>
      <c r="BX1096" s="687">
        <f t="shared" si="2109"/>
        <v>0</v>
      </c>
      <c r="BY1096" s="688" t="str">
        <f t="shared" si="2110"/>
        <v>-</v>
      </c>
    </row>
    <row r="1097" spans="2:77" ht="20.100000000000001" customHeight="1">
      <c r="B1097" s="591" t="s">
        <v>1225</v>
      </c>
      <c r="C1097" s="595" t="s">
        <v>1226</v>
      </c>
      <c r="D1097" s="528"/>
      <c r="E1097" s="528"/>
      <c r="F1097" s="529"/>
      <c r="G1097" s="530" t="s">
        <v>1227</v>
      </c>
      <c r="H1097" s="530"/>
      <c r="I1097" s="626" t="s">
        <v>883</v>
      </c>
      <c r="J1097" s="687">
        <f t="shared" si="2067"/>
        <v>51</v>
      </c>
      <c r="K1097" s="687">
        <f t="shared" si="2068"/>
        <v>0</v>
      </c>
      <c r="L1097" s="687">
        <f t="shared" si="2069"/>
        <v>-51</v>
      </c>
      <c r="M1097" s="688">
        <f t="shared" si="2070"/>
        <v>0</v>
      </c>
      <c r="N1097" s="687">
        <f t="shared" si="2071"/>
        <v>15.1</v>
      </c>
      <c r="O1097" s="687">
        <f t="shared" si="2072"/>
        <v>0</v>
      </c>
      <c r="P1097" s="687">
        <f t="shared" si="2073"/>
        <v>-15.1</v>
      </c>
      <c r="Q1097" s="688">
        <f t="shared" si="2074"/>
        <v>0</v>
      </c>
      <c r="R1097" s="687">
        <f>'17. Нефтехим Салават'!W94</f>
        <v>4.7</v>
      </c>
      <c r="S1097" s="687">
        <f>'17. Нефтехим Салават'!Y94</f>
        <v>0</v>
      </c>
      <c r="T1097" s="687">
        <f t="shared" si="2075"/>
        <v>-4.7</v>
      </c>
      <c r="U1097" s="688">
        <f t="shared" si="2076"/>
        <v>0</v>
      </c>
      <c r="V1097" s="687">
        <f>'17. Нефтехим Салават'!AC94</f>
        <v>4.8</v>
      </c>
      <c r="W1097" s="687">
        <f>'17. Нефтехим Салават'!AE94</f>
        <v>0</v>
      </c>
      <c r="X1097" s="687">
        <f t="shared" si="2077"/>
        <v>-4.8</v>
      </c>
      <c r="Y1097" s="688">
        <f t="shared" si="2078"/>
        <v>0</v>
      </c>
      <c r="Z1097" s="687">
        <f>'17. Нефтехим Салават'!AI94</f>
        <v>5.6</v>
      </c>
      <c r="AA1097" s="687">
        <f>'17. Нефтехим Салават'!AK94</f>
        <v>0</v>
      </c>
      <c r="AB1097" s="687">
        <f t="shared" si="2079"/>
        <v>-5.6</v>
      </c>
      <c r="AC1097" s="688">
        <f t="shared" si="2080"/>
        <v>0</v>
      </c>
      <c r="AD1097" s="687">
        <f t="shared" si="2081"/>
        <v>13.5</v>
      </c>
      <c r="AE1097" s="687">
        <f t="shared" si="2082"/>
        <v>0</v>
      </c>
      <c r="AF1097" s="687">
        <f t="shared" si="2083"/>
        <v>-13.5</v>
      </c>
      <c r="AG1097" s="688">
        <f t="shared" si="2084"/>
        <v>0</v>
      </c>
      <c r="AH1097" s="687">
        <f>'17. Нефтехим Салават'!AU94</f>
        <v>5.6</v>
      </c>
      <c r="AI1097" s="687">
        <f>'17. Нефтехим Салават'!AW94</f>
        <v>0</v>
      </c>
      <c r="AJ1097" s="687">
        <f t="shared" si="2085"/>
        <v>-5.6</v>
      </c>
      <c r="AK1097" s="688">
        <f t="shared" si="2086"/>
        <v>0</v>
      </c>
      <c r="AL1097" s="687">
        <f>'17. Нефтехим Салават'!BA94</f>
        <v>4.0999999999999996</v>
      </c>
      <c r="AM1097" s="687">
        <f>'17. Нефтехим Салават'!BC94</f>
        <v>0</v>
      </c>
      <c r="AN1097" s="687">
        <f t="shared" si="2087"/>
        <v>-4.0999999999999996</v>
      </c>
      <c r="AO1097" s="688">
        <f t="shared" si="2088"/>
        <v>0</v>
      </c>
      <c r="AP1097" s="687">
        <f>'17. Нефтехим Салават'!BG94</f>
        <v>3.8</v>
      </c>
      <c r="AQ1097" s="687">
        <f>'17. Нефтехим Салават'!BI94</f>
        <v>0</v>
      </c>
      <c r="AR1097" s="687">
        <f t="shared" si="2089"/>
        <v>-3.8</v>
      </c>
      <c r="AS1097" s="688">
        <f t="shared" si="2090"/>
        <v>0</v>
      </c>
      <c r="AT1097" s="687">
        <f t="shared" si="2091"/>
        <v>10</v>
      </c>
      <c r="AU1097" s="687">
        <f t="shared" si="2092"/>
        <v>0</v>
      </c>
      <c r="AV1097" s="687">
        <f t="shared" si="2093"/>
        <v>-10</v>
      </c>
      <c r="AW1097" s="688">
        <f t="shared" si="2094"/>
        <v>0</v>
      </c>
      <c r="AX1097" s="687">
        <f>'17. Нефтехим Салават'!BS94</f>
        <v>3.4</v>
      </c>
      <c r="AY1097" s="687">
        <f>'17. Нефтехим Салават'!BU94</f>
        <v>0</v>
      </c>
      <c r="AZ1097" s="687">
        <f t="shared" si="2095"/>
        <v>-3.4</v>
      </c>
      <c r="BA1097" s="688">
        <f t="shared" si="2096"/>
        <v>0</v>
      </c>
      <c r="BB1097" s="687">
        <f>'17. Нефтехим Салават'!BY94</f>
        <v>3.4</v>
      </c>
      <c r="BC1097" s="687">
        <f>'17. Нефтехим Салават'!CA94</f>
        <v>0</v>
      </c>
      <c r="BD1097" s="687">
        <f t="shared" si="2097"/>
        <v>-3.4</v>
      </c>
      <c r="BE1097" s="688">
        <f t="shared" si="2098"/>
        <v>0</v>
      </c>
      <c r="BF1097" s="687">
        <f>'17. Нефтехим Салават'!CE94</f>
        <v>3.2</v>
      </c>
      <c r="BG1097" s="687">
        <f>'17. Нефтехим Салават'!CG94</f>
        <v>0</v>
      </c>
      <c r="BH1097" s="687">
        <f t="shared" si="2099"/>
        <v>-3.2</v>
      </c>
      <c r="BI1097" s="688">
        <f t="shared" si="2100"/>
        <v>0</v>
      </c>
      <c r="BJ1097" s="687">
        <f t="shared" si="2101"/>
        <v>12.399999999999999</v>
      </c>
      <c r="BK1097" s="687">
        <f t="shared" si="2102"/>
        <v>0</v>
      </c>
      <c r="BL1097" s="687">
        <f t="shared" si="2103"/>
        <v>-12.399999999999999</v>
      </c>
      <c r="BM1097" s="688">
        <f t="shared" si="2104"/>
        <v>0</v>
      </c>
      <c r="BN1097" s="687">
        <f>'17. Нефтехим Салават'!CQ94</f>
        <v>3.5</v>
      </c>
      <c r="BO1097" s="687">
        <f>'17. Нефтехим Салават'!CS94</f>
        <v>0</v>
      </c>
      <c r="BP1097" s="687">
        <f t="shared" si="2105"/>
        <v>-3.5</v>
      </c>
      <c r="BQ1097" s="688">
        <f t="shared" si="2106"/>
        <v>0</v>
      </c>
      <c r="BR1097" s="687">
        <f>'17. Нефтехим Салават'!CW94</f>
        <v>4.3</v>
      </c>
      <c r="BS1097" s="687">
        <f>'17. Нефтехим Салават'!CY94</f>
        <v>0</v>
      </c>
      <c r="BT1097" s="687">
        <f t="shared" si="2107"/>
        <v>-4.3</v>
      </c>
      <c r="BU1097" s="688">
        <f t="shared" si="2108"/>
        <v>0</v>
      </c>
      <c r="BV1097" s="687">
        <f>'17. Нефтехим Салават'!DC94</f>
        <v>4.5999999999999996</v>
      </c>
      <c r="BW1097" s="687">
        <f>'17. Нефтехим Салават'!DE94</f>
        <v>0</v>
      </c>
      <c r="BX1097" s="687">
        <f t="shared" si="2109"/>
        <v>-4.5999999999999996</v>
      </c>
      <c r="BY1097" s="688">
        <f t="shared" si="2110"/>
        <v>0</v>
      </c>
    </row>
    <row r="1098" spans="2:77" ht="20.100000000000001" customHeight="1">
      <c r="C1098" s="452" t="s">
        <v>1198</v>
      </c>
      <c r="D1098" s="528"/>
      <c r="E1098" s="528"/>
      <c r="F1098" s="529"/>
      <c r="G1098" s="530" t="s">
        <v>1228</v>
      </c>
      <c r="H1098" s="530"/>
      <c r="I1098" s="691" t="s">
        <v>883</v>
      </c>
      <c r="J1098" s="687">
        <f t="shared" si="2067"/>
        <v>0</v>
      </c>
      <c r="K1098" s="687">
        <f t="shared" si="2068"/>
        <v>0</v>
      </c>
      <c r="L1098" s="687">
        <f t="shared" si="2069"/>
        <v>0</v>
      </c>
      <c r="M1098" s="688" t="str">
        <f t="shared" si="2070"/>
        <v>-</v>
      </c>
      <c r="N1098" s="687">
        <f t="shared" si="2071"/>
        <v>0</v>
      </c>
      <c r="O1098" s="687">
        <f t="shared" si="2072"/>
        <v>0</v>
      </c>
      <c r="P1098" s="687">
        <f t="shared" si="2073"/>
        <v>0</v>
      </c>
      <c r="Q1098" s="688" t="str">
        <f t="shared" si="2074"/>
        <v>-</v>
      </c>
      <c r="R1098" s="687">
        <f>'17. Нефтехим Салават'!W95</f>
        <v>0</v>
      </c>
      <c r="S1098" s="687">
        <f>'17. Нефтехим Салават'!Y95</f>
        <v>0</v>
      </c>
      <c r="T1098" s="687">
        <f t="shared" si="2075"/>
        <v>0</v>
      </c>
      <c r="U1098" s="688" t="str">
        <f t="shared" si="2076"/>
        <v>-</v>
      </c>
      <c r="V1098" s="687">
        <f>'17. Нефтехим Салават'!AC95</f>
        <v>0</v>
      </c>
      <c r="W1098" s="687">
        <f>'17. Нефтехим Салават'!AE95</f>
        <v>0</v>
      </c>
      <c r="X1098" s="687">
        <f t="shared" si="2077"/>
        <v>0</v>
      </c>
      <c r="Y1098" s="688" t="str">
        <f t="shared" si="2078"/>
        <v>-</v>
      </c>
      <c r="Z1098" s="687">
        <f>'17. Нефтехим Салават'!AI95</f>
        <v>0</v>
      </c>
      <c r="AA1098" s="687">
        <f>'17. Нефтехим Салават'!AK95</f>
        <v>0</v>
      </c>
      <c r="AB1098" s="687">
        <f t="shared" si="2079"/>
        <v>0</v>
      </c>
      <c r="AC1098" s="688" t="str">
        <f t="shared" si="2080"/>
        <v>-</v>
      </c>
      <c r="AD1098" s="687">
        <f t="shared" si="2081"/>
        <v>0</v>
      </c>
      <c r="AE1098" s="687">
        <f t="shared" si="2082"/>
        <v>0</v>
      </c>
      <c r="AF1098" s="687">
        <f t="shared" si="2083"/>
        <v>0</v>
      </c>
      <c r="AG1098" s="688" t="str">
        <f t="shared" si="2084"/>
        <v>-</v>
      </c>
      <c r="AH1098" s="687">
        <f>'17. Нефтехим Салават'!AU95</f>
        <v>0</v>
      </c>
      <c r="AI1098" s="687">
        <f>'17. Нефтехим Салават'!AW95</f>
        <v>0</v>
      </c>
      <c r="AJ1098" s="687">
        <f t="shared" si="2085"/>
        <v>0</v>
      </c>
      <c r="AK1098" s="688" t="str">
        <f t="shared" si="2086"/>
        <v>-</v>
      </c>
      <c r="AL1098" s="687">
        <f>'17. Нефтехим Салават'!BA95</f>
        <v>0</v>
      </c>
      <c r="AM1098" s="687">
        <f>'17. Нефтехим Салават'!BC95</f>
        <v>0</v>
      </c>
      <c r="AN1098" s="687">
        <f t="shared" si="2087"/>
        <v>0</v>
      </c>
      <c r="AO1098" s="688" t="str">
        <f t="shared" si="2088"/>
        <v>-</v>
      </c>
      <c r="AP1098" s="687">
        <f>'17. Нефтехим Салават'!BG95</f>
        <v>0</v>
      </c>
      <c r="AQ1098" s="687">
        <f>'17. Нефтехим Салават'!BI95</f>
        <v>0</v>
      </c>
      <c r="AR1098" s="687">
        <f t="shared" si="2089"/>
        <v>0</v>
      </c>
      <c r="AS1098" s="688" t="str">
        <f t="shared" si="2090"/>
        <v>-</v>
      </c>
      <c r="AT1098" s="687">
        <f t="shared" si="2091"/>
        <v>0</v>
      </c>
      <c r="AU1098" s="687">
        <f t="shared" si="2092"/>
        <v>0</v>
      </c>
      <c r="AV1098" s="687">
        <f t="shared" si="2093"/>
        <v>0</v>
      </c>
      <c r="AW1098" s="688" t="str">
        <f t="shared" si="2094"/>
        <v>-</v>
      </c>
      <c r="AX1098" s="687">
        <f>'17. Нефтехим Салават'!BS95</f>
        <v>0</v>
      </c>
      <c r="AY1098" s="687">
        <f>'17. Нефтехим Салават'!BU95</f>
        <v>0</v>
      </c>
      <c r="AZ1098" s="687">
        <f t="shared" si="2095"/>
        <v>0</v>
      </c>
      <c r="BA1098" s="688" t="str">
        <f t="shared" si="2096"/>
        <v>-</v>
      </c>
      <c r="BB1098" s="687">
        <f>'17. Нефтехим Салават'!BY95</f>
        <v>0</v>
      </c>
      <c r="BC1098" s="687">
        <f>'17. Нефтехим Салават'!CA95</f>
        <v>0</v>
      </c>
      <c r="BD1098" s="687">
        <f t="shared" si="2097"/>
        <v>0</v>
      </c>
      <c r="BE1098" s="688" t="str">
        <f t="shared" si="2098"/>
        <v>-</v>
      </c>
      <c r="BF1098" s="687">
        <f>'17. Нефтехим Салават'!CE95</f>
        <v>0</v>
      </c>
      <c r="BG1098" s="687">
        <f>'17. Нефтехим Салават'!CG95</f>
        <v>0</v>
      </c>
      <c r="BH1098" s="687">
        <f t="shared" si="2099"/>
        <v>0</v>
      </c>
      <c r="BI1098" s="688" t="str">
        <f t="shared" si="2100"/>
        <v>-</v>
      </c>
      <c r="BJ1098" s="687">
        <f t="shared" si="2101"/>
        <v>0</v>
      </c>
      <c r="BK1098" s="687">
        <f t="shared" si="2102"/>
        <v>0</v>
      </c>
      <c r="BL1098" s="687">
        <f t="shared" si="2103"/>
        <v>0</v>
      </c>
      <c r="BM1098" s="688" t="str">
        <f t="shared" si="2104"/>
        <v>-</v>
      </c>
      <c r="BN1098" s="687">
        <f>'17. Нефтехим Салават'!CQ95</f>
        <v>0</v>
      </c>
      <c r="BO1098" s="687">
        <f>'17. Нефтехим Салават'!CS95</f>
        <v>0</v>
      </c>
      <c r="BP1098" s="687">
        <f t="shared" si="2105"/>
        <v>0</v>
      </c>
      <c r="BQ1098" s="688" t="str">
        <f t="shared" si="2106"/>
        <v>-</v>
      </c>
      <c r="BR1098" s="687">
        <f>'17. Нефтехим Салават'!CW95</f>
        <v>0</v>
      </c>
      <c r="BS1098" s="687">
        <f>'17. Нефтехим Салават'!CY95</f>
        <v>0</v>
      </c>
      <c r="BT1098" s="687">
        <f t="shared" si="2107"/>
        <v>0</v>
      </c>
      <c r="BU1098" s="688" t="str">
        <f t="shared" si="2108"/>
        <v>-</v>
      </c>
      <c r="BV1098" s="687">
        <f>'17. Нефтехим Салават'!DC95</f>
        <v>0</v>
      </c>
      <c r="BW1098" s="687">
        <f>'17. Нефтехим Салават'!DE95</f>
        <v>0</v>
      </c>
      <c r="BX1098" s="687">
        <f t="shared" si="2109"/>
        <v>0</v>
      </c>
      <c r="BY1098" s="688" t="str">
        <f t="shared" si="2110"/>
        <v>-</v>
      </c>
    </row>
    <row r="1099" spans="2:77" ht="20.100000000000001" customHeight="1">
      <c r="C1099" s="452" t="s">
        <v>1229</v>
      </c>
      <c r="D1099" s="528"/>
      <c r="E1099" s="528"/>
      <c r="F1099" s="529"/>
      <c r="G1099" s="530" t="s">
        <v>1230</v>
      </c>
      <c r="H1099" s="530"/>
      <c r="I1099" s="691" t="s">
        <v>883</v>
      </c>
      <c r="J1099" s="687">
        <f t="shared" si="2067"/>
        <v>21.3</v>
      </c>
      <c r="K1099" s="687">
        <f t="shared" si="2068"/>
        <v>0</v>
      </c>
      <c r="L1099" s="687">
        <f t="shared" si="2069"/>
        <v>-21.3</v>
      </c>
      <c r="M1099" s="688">
        <f t="shared" si="2070"/>
        <v>0</v>
      </c>
      <c r="N1099" s="687">
        <f t="shared" si="2071"/>
        <v>5.5</v>
      </c>
      <c r="O1099" s="687">
        <f t="shared" si="2072"/>
        <v>0</v>
      </c>
      <c r="P1099" s="687">
        <f t="shared" si="2073"/>
        <v>-5.5</v>
      </c>
      <c r="Q1099" s="688">
        <f t="shared" si="2074"/>
        <v>0</v>
      </c>
      <c r="R1099" s="687">
        <f>'17. Нефтехим Салават'!W96</f>
        <v>2.1</v>
      </c>
      <c r="S1099" s="687">
        <f>'17. Нефтехим Салават'!Y96</f>
        <v>0</v>
      </c>
      <c r="T1099" s="687">
        <f t="shared" si="2075"/>
        <v>-2.1</v>
      </c>
      <c r="U1099" s="688">
        <f t="shared" si="2076"/>
        <v>0</v>
      </c>
      <c r="V1099" s="687">
        <f>'17. Нефтехим Салават'!AC96</f>
        <v>1.6</v>
      </c>
      <c r="W1099" s="687">
        <f>'17. Нефтехим Салават'!AE96</f>
        <v>0</v>
      </c>
      <c r="X1099" s="687">
        <f t="shared" si="2077"/>
        <v>-1.6</v>
      </c>
      <c r="Y1099" s="688">
        <f t="shared" si="2078"/>
        <v>0</v>
      </c>
      <c r="Z1099" s="687">
        <f>'17. Нефтехим Салават'!AI96</f>
        <v>1.8</v>
      </c>
      <c r="AA1099" s="687">
        <f>'17. Нефтехим Салават'!AK96</f>
        <v>0</v>
      </c>
      <c r="AB1099" s="687">
        <f t="shared" si="2079"/>
        <v>-1.8</v>
      </c>
      <c r="AC1099" s="688">
        <f t="shared" si="2080"/>
        <v>0</v>
      </c>
      <c r="AD1099" s="687">
        <f t="shared" si="2081"/>
        <v>3.9</v>
      </c>
      <c r="AE1099" s="687">
        <f t="shared" si="2082"/>
        <v>0</v>
      </c>
      <c r="AF1099" s="687">
        <f t="shared" si="2083"/>
        <v>-3.9</v>
      </c>
      <c r="AG1099" s="688">
        <f t="shared" si="2084"/>
        <v>0</v>
      </c>
      <c r="AH1099" s="687">
        <f>'17. Нефтехим Салават'!AU96</f>
        <v>1.8</v>
      </c>
      <c r="AI1099" s="687">
        <f>'17. Нефтехим Салават'!AW96</f>
        <v>0</v>
      </c>
      <c r="AJ1099" s="687">
        <f t="shared" si="2085"/>
        <v>-1.8</v>
      </c>
      <c r="AK1099" s="688">
        <f t="shared" si="2086"/>
        <v>0</v>
      </c>
      <c r="AL1099" s="687">
        <f>'17. Нефтехим Салават'!BA96</f>
        <v>0.6</v>
      </c>
      <c r="AM1099" s="687">
        <f>'17. Нефтехим Салават'!BC96</f>
        <v>0</v>
      </c>
      <c r="AN1099" s="687">
        <f t="shared" si="2087"/>
        <v>-0.6</v>
      </c>
      <c r="AO1099" s="688">
        <f t="shared" si="2088"/>
        <v>0</v>
      </c>
      <c r="AP1099" s="687">
        <f>'17. Нефтехим Салават'!BG96</f>
        <v>1.5</v>
      </c>
      <c r="AQ1099" s="687">
        <f>'17. Нефтехим Салават'!BI96</f>
        <v>0</v>
      </c>
      <c r="AR1099" s="687">
        <f t="shared" si="2089"/>
        <v>-1.5</v>
      </c>
      <c r="AS1099" s="688">
        <f t="shared" si="2090"/>
        <v>0</v>
      </c>
      <c r="AT1099" s="687">
        <f t="shared" si="2091"/>
        <v>5.4</v>
      </c>
      <c r="AU1099" s="687">
        <f t="shared" si="2092"/>
        <v>0</v>
      </c>
      <c r="AV1099" s="687">
        <f t="shared" si="2093"/>
        <v>-5.4</v>
      </c>
      <c r="AW1099" s="688">
        <f t="shared" si="2094"/>
        <v>0</v>
      </c>
      <c r="AX1099" s="687">
        <f>'17. Нефтехим Салават'!BS96</f>
        <v>2.2000000000000002</v>
      </c>
      <c r="AY1099" s="687">
        <f>'17. Нефтехим Салават'!BU96</f>
        <v>0</v>
      </c>
      <c r="AZ1099" s="687">
        <f t="shared" si="2095"/>
        <v>-2.2000000000000002</v>
      </c>
      <c r="BA1099" s="688">
        <f t="shared" si="2096"/>
        <v>0</v>
      </c>
      <c r="BB1099" s="687">
        <f>'17. Нефтехим Салават'!BY96</f>
        <v>1.6</v>
      </c>
      <c r="BC1099" s="687">
        <f>'17. Нефтехим Салават'!CA96</f>
        <v>0</v>
      </c>
      <c r="BD1099" s="687">
        <f t="shared" si="2097"/>
        <v>-1.6</v>
      </c>
      <c r="BE1099" s="688">
        <f t="shared" si="2098"/>
        <v>0</v>
      </c>
      <c r="BF1099" s="687">
        <f>'17. Нефтехим Салават'!CE96</f>
        <v>1.6</v>
      </c>
      <c r="BG1099" s="687">
        <f>'17. Нефтехим Салават'!CG96</f>
        <v>0</v>
      </c>
      <c r="BH1099" s="687">
        <f t="shared" si="2099"/>
        <v>-1.6</v>
      </c>
      <c r="BI1099" s="688">
        <f t="shared" si="2100"/>
        <v>0</v>
      </c>
      <c r="BJ1099" s="687">
        <f t="shared" si="2101"/>
        <v>6.5</v>
      </c>
      <c r="BK1099" s="687">
        <f t="shared" si="2102"/>
        <v>0</v>
      </c>
      <c r="BL1099" s="687">
        <f t="shared" si="2103"/>
        <v>-6.5</v>
      </c>
      <c r="BM1099" s="688">
        <f t="shared" si="2104"/>
        <v>0</v>
      </c>
      <c r="BN1099" s="687">
        <f>'17. Нефтехим Салават'!CQ96</f>
        <v>2.5</v>
      </c>
      <c r="BO1099" s="687">
        <f>'17. Нефтехим Салават'!CS96</f>
        <v>0</v>
      </c>
      <c r="BP1099" s="687">
        <f t="shared" si="2105"/>
        <v>-2.5</v>
      </c>
      <c r="BQ1099" s="688">
        <f t="shared" si="2106"/>
        <v>0</v>
      </c>
      <c r="BR1099" s="687">
        <f>'17. Нефтехим Салават'!CW96</f>
        <v>2.4</v>
      </c>
      <c r="BS1099" s="687">
        <f>'17. Нефтехим Салават'!CY96</f>
        <v>0</v>
      </c>
      <c r="BT1099" s="687">
        <f t="shared" si="2107"/>
        <v>-2.4</v>
      </c>
      <c r="BU1099" s="688">
        <f t="shared" si="2108"/>
        <v>0</v>
      </c>
      <c r="BV1099" s="687">
        <f>'17. Нефтехим Салават'!DC96</f>
        <v>1.6</v>
      </c>
      <c r="BW1099" s="687">
        <f>'17. Нефтехим Салават'!DE96</f>
        <v>0</v>
      </c>
      <c r="BX1099" s="687">
        <f t="shared" si="2109"/>
        <v>-1.6</v>
      </c>
      <c r="BY1099" s="688">
        <f t="shared" si="2110"/>
        <v>0</v>
      </c>
    </row>
    <row r="1100" spans="2:77" ht="20.100000000000001" customHeight="1">
      <c r="C1100" s="452" t="s">
        <v>1231</v>
      </c>
      <c r="D1100" s="528"/>
      <c r="E1100" s="528"/>
      <c r="F1100" s="529"/>
      <c r="G1100" s="530" t="s">
        <v>1232</v>
      </c>
      <c r="H1100" s="530"/>
      <c r="I1100" s="691" t="s">
        <v>883</v>
      </c>
      <c r="J1100" s="687">
        <f t="shared" si="2067"/>
        <v>29.7</v>
      </c>
      <c r="K1100" s="687">
        <f t="shared" si="2068"/>
        <v>0</v>
      </c>
      <c r="L1100" s="687">
        <f t="shared" si="2069"/>
        <v>-29.7</v>
      </c>
      <c r="M1100" s="688">
        <f t="shared" si="2070"/>
        <v>0</v>
      </c>
      <c r="N1100" s="687">
        <f t="shared" si="2071"/>
        <v>9.5</v>
      </c>
      <c r="O1100" s="687">
        <f t="shared" si="2072"/>
        <v>0</v>
      </c>
      <c r="P1100" s="687">
        <f t="shared" si="2073"/>
        <v>-9.5</v>
      </c>
      <c r="Q1100" s="688">
        <f t="shared" si="2074"/>
        <v>0</v>
      </c>
      <c r="R1100" s="687">
        <f>'17. Нефтехим Салават'!W97</f>
        <v>2.6</v>
      </c>
      <c r="S1100" s="687">
        <f>'17. Нефтехим Салават'!Y97</f>
        <v>0</v>
      </c>
      <c r="T1100" s="687">
        <f t="shared" si="2075"/>
        <v>-2.6</v>
      </c>
      <c r="U1100" s="688">
        <f t="shared" si="2076"/>
        <v>0</v>
      </c>
      <c r="V1100" s="687">
        <f>'17. Нефтехим Салават'!AC97</f>
        <v>3.1</v>
      </c>
      <c r="W1100" s="687">
        <f>'17. Нефтехим Салават'!AE97</f>
        <v>0</v>
      </c>
      <c r="X1100" s="687">
        <f t="shared" si="2077"/>
        <v>-3.1</v>
      </c>
      <c r="Y1100" s="688">
        <f t="shared" si="2078"/>
        <v>0</v>
      </c>
      <c r="Z1100" s="687">
        <f>'17. Нефтехим Салават'!AI97</f>
        <v>3.8</v>
      </c>
      <c r="AA1100" s="687">
        <f>'17. Нефтехим Салават'!AK97</f>
        <v>0</v>
      </c>
      <c r="AB1100" s="687">
        <f t="shared" si="2079"/>
        <v>-3.8</v>
      </c>
      <c r="AC1100" s="688">
        <f t="shared" si="2080"/>
        <v>0</v>
      </c>
      <c r="AD1100" s="687">
        <f t="shared" si="2081"/>
        <v>9.5</v>
      </c>
      <c r="AE1100" s="687">
        <f t="shared" si="2082"/>
        <v>0</v>
      </c>
      <c r="AF1100" s="687">
        <f t="shared" si="2083"/>
        <v>-9.5</v>
      </c>
      <c r="AG1100" s="688">
        <f t="shared" si="2084"/>
        <v>0</v>
      </c>
      <c r="AH1100" s="687">
        <f>'17. Нефтехим Салават'!AU97</f>
        <v>3.8</v>
      </c>
      <c r="AI1100" s="687">
        <f>'17. Нефтехим Салават'!AW97</f>
        <v>0</v>
      </c>
      <c r="AJ1100" s="687">
        <f t="shared" si="2085"/>
        <v>-3.8</v>
      </c>
      <c r="AK1100" s="688">
        <f t="shared" si="2086"/>
        <v>0</v>
      </c>
      <c r="AL1100" s="687">
        <f>'17. Нефтехим Салават'!BA97</f>
        <v>3.5</v>
      </c>
      <c r="AM1100" s="687">
        <f>'17. Нефтехим Салават'!BC97</f>
        <v>0</v>
      </c>
      <c r="AN1100" s="687">
        <f t="shared" si="2087"/>
        <v>-3.5</v>
      </c>
      <c r="AO1100" s="688">
        <f t="shared" si="2088"/>
        <v>0</v>
      </c>
      <c r="AP1100" s="687">
        <f>'17. Нефтехим Салават'!BG97</f>
        <v>2.2000000000000002</v>
      </c>
      <c r="AQ1100" s="687">
        <f>'17. Нефтехим Салават'!BI97</f>
        <v>0</v>
      </c>
      <c r="AR1100" s="687">
        <f t="shared" si="2089"/>
        <v>-2.2000000000000002</v>
      </c>
      <c r="AS1100" s="688">
        <f t="shared" si="2090"/>
        <v>0</v>
      </c>
      <c r="AT1100" s="687">
        <f t="shared" si="2091"/>
        <v>4.7</v>
      </c>
      <c r="AU1100" s="687">
        <f t="shared" si="2092"/>
        <v>0</v>
      </c>
      <c r="AV1100" s="687">
        <f t="shared" si="2093"/>
        <v>-4.7</v>
      </c>
      <c r="AW1100" s="688">
        <f t="shared" si="2094"/>
        <v>0</v>
      </c>
      <c r="AX1100" s="687">
        <f>'17. Нефтехим Салават'!BS97</f>
        <v>1.2</v>
      </c>
      <c r="AY1100" s="687">
        <f>'17. Нефтехим Салават'!BU97</f>
        <v>0</v>
      </c>
      <c r="AZ1100" s="687">
        <f t="shared" si="2095"/>
        <v>-1.2</v>
      </c>
      <c r="BA1100" s="688">
        <f t="shared" si="2096"/>
        <v>0</v>
      </c>
      <c r="BB1100" s="687">
        <f>'17. Нефтехим Салават'!BY97</f>
        <v>1.8</v>
      </c>
      <c r="BC1100" s="687">
        <f>'17. Нефтехим Салават'!CA97</f>
        <v>0</v>
      </c>
      <c r="BD1100" s="687">
        <f t="shared" si="2097"/>
        <v>-1.8</v>
      </c>
      <c r="BE1100" s="688">
        <f t="shared" si="2098"/>
        <v>0</v>
      </c>
      <c r="BF1100" s="687">
        <f>'17. Нефтехим Салават'!CE97</f>
        <v>1.7</v>
      </c>
      <c r="BG1100" s="687">
        <f>'17. Нефтехим Салават'!CG97</f>
        <v>0</v>
      </c>
      <c r="BH1100" s="687">
        <f t="shared" si="2099"/>
        <v>-1.7</v>
      </c>
      <c r="BI1100" s="688">
        <f t="shared" si="2100"/>
        <v>0</v>
      </c>
      <c r="BJ1100" s="687">
        <f t="shared" si="2101"/>
        <v>6</v>
      </c>
      <c r="BK1100" s="687">
        <f t="shared" si="2102"/>
        <v>0</v>
      </c>
      <c r="BL1100" s="687">
        <f t="shared" si="2103"/>
        <v>-6</v>
      </c>
      <c r="BM1100" s="688">
        <f t="shared" si="2104"/>
        <v>0</v>
      </c>
      <c r="BN1100" s="687">
        <f>'17. Нефтехим Салават'!CQ97</f>
        <v>1.1000000000000001</v>
      </c>
      <c r="BO1100" s="687">
        <f>'17. Нефтехим Салават'!CS97</f>
        <v>0</v>
      </c>
      <c r="BP1100" s="687">
        <f t="shared" si="2105"/>
        <v>-1.1000000000000001</v>
      </c>
      <c r="BQ1100" s="688">
        <f t="shared" si="2106"/>
        <v>0</v>
      </c>
      <c r="BR1100" s="687">
        <f>'17. Нефтехим Салават'!CW97</f>
        <v>1.9</v>
      </c>
      <c r="BS1100" s="687">
        <f>'17. Нефтехим Салават'!CY97</f>
        <v>0</v>
      </c>
      <c r="BT1100" s="687">
        <f t="shared" si="2107"/>
        <v>-1.9</v>
      </c>
      <c r="BU1100" s="688">
        <f t="shared" si="2108"/>
        <v>0</v>
      </c>
      <c r="BV1100" s="687">
        <f>'17. Нефтехим Салават'!DC97</f>
        <v>3</v>
      </c>
      <c r="BW1100" s="687">
        <f>'17. Нефтехим Салават'!DE97</f>
        <v>0</v>
      </c>
      <c r="BX1100" s="687">
        <f t="shared" si="2109"/>
        <v>-3</v>
      </c>
      <c r="BY1100" s="688">
        <f t="shared" si="2110"/>
        <v>0</v>
      </c>
    </row>
    <row r="1101" spans="2:77" ht="20.100000000000001" customHeight="1">
      <c r="B1101" s="591" t="s">
        <v>1233</v>
      </c>
      <c r="C1101" s="595" t="s">
        <v>1234</v>
      </c>
      <c r="D1101" s="528"/>
      <c r="E1101" s="528"/>
      <c r="F1101" s="529"/>
      <c r="G1101" s="530" t="s">
        <v>1235</v>
      </c>
      <c r="H1101" s="530"/>
      <c r="I1101" s="626" t="s">
        <v>883</v>
      </c>
      <c r="J1101" s="687">
        <f t="shared" si="2067"/>
        <v>66.599999999999994</v>
      </c>
      <c r="K1101" s="687">
        <f t="shared" si="2068"/>
        <v>0</v>
      </c>
      <c r="L1101" s="687">
        <f t="shared" si="2069"/>
        <v>-66.599999999999994</v>
      </c>
      <c r="M1101" s="688">
        <f t="shared" si="2070"/>
        <v>0</v>
      </c>
      <c r="N1101" s="687">
        <f t="shared" si="2071"/>
        <v>19.600000000000001</v>
      </c>
      <c r="O1101" s="687">
        <f t="shared" si="2072"/>
        <v>0</v>
      </c>
      <c r="P1101" s="687">
        <f t="shared" si="2073"/>
        <v>-19.600000000000001</v>
      </c>
      <c r="Q1101" s="688">
        <f t="shared" si="2074"/>
        <v>0</v>
      </c>
      <c r="R1101" s="687">
        <f>'17. Нефтехим Салават'!W98</f>
        <v>5.9</v>
      </c>
      <c r="S1101" s="687">
        <f>'17. Нефтехим Салават'!Y98</f>
        <v>0</v>
      </c>
      <c r="T1101" s="687">
        <f t="shared" si="2075"/>
        <v>-5.9</v>
      </c>
      <c r="U1101" s="688">
        <f t="shared" si="2076"/>
        <v>0</v>
      </c>
      <c r="V1101" s="687">
        <f>'17. Нефтехим Салават'!AC98</f>
        <v>6.3</v>
      </c>
      <c r="W1101" s="687">
        <f>'17. Нефтехим Салават'!AE98</f>
        <v>0</v>
      </c>
      <c r="X1101" s="687">
        <f t="shared" si="2077"/>
        <v>-6.3</v>
      </c>
      <c r="Y1101" s="688">
        <f t="shared" si="2078"/>
        <v>0</v>
      </c>
      <c r="Z1101" s="687">
        <f>'17. Нефтехим Салават'!AI98</f>
        <v>7.4</v>
      </c>
      <c r="AA1101" s="687">
        <f>'17. Нефтехим Салават'!AK98</f>
        <v>0</v>
      </c>
      <c r="AB1101" s="687">
        <f t="shared" si="2079"/>
        <v>-7.4</v>
      </c>
      <c r="AC1101" s="688">
        <f t="shared" si="2080"/>
        <v>0</v>
      </c>
      <c r="AD1101" s="687">
        <f t="shared" si="2081"/>
        <v>17.5</v>
      </c>
      <c r="AE1101" s="687">
        <f t="shared" si="2082"/>
        <v>0</v>
      </c>
      <c r="AF1101" s="687">
        <f t="shared" si="2083"/>
        <v>-17.5</v>
      </c>
      <c r="AG1101" s="688">
        <f t="shared" si="2084"/>
        <v>0</v>
      </c>
      <c r="AH1101" s="687">
        <f>'17. Нефтехим Салават'!AU98</f>
        <v>7.7</v>
      </c>
      <c r="AI1101" s="687">
        <f>'17. Нефтехим Салават'!AW98</f>
        <v>0</v>
      </c>
      <c r="AJ1101" s="687">
        <f t="shared" si="2085"/>
        <v>-7.7</v>
      </c>
      <c r="AK1101" s="688">
        <f t="shared" si="2086"/>
        <v>0</v>
      </c>
      <c r="AL1101" s="687">
        <f>'17. Нефтехим Салават'!BA98</f>
        <v>5.2</v>
      </c>
      <c r="AM1101" s="687">
        <f>'17. Нефтехим Салават'!BC98</f>
        <v>0</v>
      </c>
      <c r="AN1101" s="687">
        <f t="shared" si="2087"/>
        <v>-5.2</v>
      </c>
      <c r="AO1101" s="688">
        <f t="shared" si="2088"/>
        <v>0</v>
      </c>
      <c r="AP1101" s="687">
        <f>'17. Нефтехим Салават'!BG98</f>
        <v>4.5999999999999996</v>
      </c>
      <c r="AQ1101" s="687">
        <f>'17. Нефтехим Салават'!BI98</f>
        <v>0</v>
      </c>
      <c r="AR1101" s="687">
        <f t="shared" si="2089"/>
        <v>-4.5999999999999996</v>
      </c>
      <c r="AS1101" s="688">
        <f t="shared" si="2090"/>
        <v>0</v>
      </c>
      <c r="AT1101" s="687">
        <f t="shared" si="2091"/>
        <v>13.4</v>
      </c>
      <c r="AU1101" s="687">
        <f t="shared" si="2092"/>
        <v>0</v>
      </c>
      <c r="AV1101" s="687">
        <f t="shared" si="2093"/>
        <v>-13.4</v>
      </c>
      <c r="AW1101" s="688">
        <f t="shared" si="2094"/>
        <v>0</v>
      </c>
      <c r="AX1101" s="687">
        <f>'17. Нефтехим Салават'!BS98</f>
        <v>4.2</v>
      </c>
      <c r="AY1101" s="687">
        <f>'17. Нефтехим Салават'!BU98</f>
        <v>0</v>
      </c>
      <c r="AZ1101" s="687">
        <f t="shared" si="2095"/>
        <v>-4.2</v>
      </c>
      <c r="BA1101" s="688">
        <f t="shared" si="2096"/>
        <v>0</v>
      </c>
      <c r="BB1101" s="687">
        <f>'17. Нефтехим Салават'!BY98</f>
        <v>4.7</v>
      </c>
      <c r="BC1101" s="687">
        <f>'17. Нефтехим Салават'!CA98</f>
        <v>0</v>
      </c>
      <c r="BD1101" s="687">
        <f t="shared" si="2097"/>
        <v>-4.7</v>
      </c>
      <c r="BE1101" s="688">
        <f t="shared" si="2098"/>
        <v>0</v>
      </c>
      <c r="BF1101" s="687">
        <f>'17. Нефтехим Салават'!CE98</f>
        <v>4.5</v>
      </c>
      <c r="BG1101" s="687">
        <f>'17. Нефтехим Салават'!CG98</f>
        <v>0</v>
      </c>
      <c r="BH1101" s="687">
        <f t="shared" si="2099"/>
        <v>-4.5</v>
      </c>
      <c r="BI1101" s="688">
        <f t="shared" si="2100"/>
        <v>0</v>
      </c>
      <c r="BJ1101" s="687">
        <f t="shared" si="2101"/>
        <v>16.100000000000001</v>
      </c>
      <c r="BK1101" s="687">
        <f t="shared" si="2102"/>
        <v>0</v>
      </c>
      <c r="BL1101" s="687">
        <f t="shared" si="2103"/>
        <v>-16.100000000000001</v>
      </c>
      <c r="BM1101" s="688">
        <f t="shared" si="2104"/>
        <v>0</v>
      </c>
      <c r="BN1101" s="687">
        <f>'17. Нефтехим Салават'!CQ98</f>
        <v>4.5999999999999996</v>
      </c>
      <c r="BO1101" s="687">
        <f>'17. Нефтехим Салават'!CS98</f>
        <v>0</v>
      </c>
      <c r="BP1101" s="687">
        <f t="shared" si="2105"/>
        <v>-4.5999999999999996</v>
      </c>
      <c r="BQ1101" s="688">
        <f t="shared" si="2106"/>
        <v>0</v>
      </c>
      <c r="BR1101" s="687">
        <f>'17. Нефтехим Салават'!CW98</f>
        <v>5.7</v>
      </c>
      <c r="BS1101" s="687">
        <f>'17. Нефтехим Салават'!CY98</f>
        <v>0</v>
      </c>
      <c r="BT1101" s="687">
        <f t="shared" si="2107"/>
        <v>-5.7</v>
      </c>
      <c r="BU1101" s="688">
        <f t="shared" si="2108"/>
        <v>0</v>
      </c>
      <c r="BV1101" s="687">
        <f>'17. Нефтехим Салават'!DC98</f>
        <v>5.8</v>
      </c>
      <c r="BW1101" s="687">
        <f>'17. Нефтехим Салават'!DE98</f>
        <v>0</v>
      </c>
      <c r="BX1101" s="687">
        <f t="shared" si="2109"/>
        <v>-5.8</v>
      </c>
      <c r="BY1101" s="688">
        <f t="shared" si="2110"/>
        <v>0</v>
      </c>
    </row>
    <row r="1102" spans="2:77" ht="20.100000000000001" customHeight="1">
      <c r="C1102" s="452" t="s">
        <v>1198</v>
      </c>
      <c r="D1102" s="528"/>
      <c r="E1102" s="528"/>
      <c r="F1102" s="529"/>
      <c r="G1102" s="530" t="s">
        <v>1236</v>
      </c>
      <c r="H1102" s="530"/>
      <c r="I1102" s="691" t="s">
        <v>883</v>
      </c>
      <c r="J1102" s="687">
        <f t="shared" si="2067"/>
        <v>0</v>
      </c>
      <c r="K1102" s="687">
        <f t="shared" si="2068"/>
        <v>0</v>
      </c>
      <c r="L1102" s="687">
        <f t="shared" si="2069"/>
        <v>0</v>
      </c>
      <c r="M1102" s="688" t="str">
        <f t="shared" si="2070"/>
        <v>-</v>
      </c>
      <c r="N1102" s="687">
        <f t="shared" si="2071"/>
        <v>0</v>
      </c>
      <c r="O1102" s="687">
        <f t="shared" si="2072"/>
        <v>0</v>
      </c>
      <c r="P1102" s="687">
        <f t="shared" si="2073"/>
        <v>0</v>
      </c>
      <c r="Q1102" s="688" t="str">
        <f t="shared" si="2074"/>
        <v>-</v>
      </c>
      <c r="R1102" s="687">
        <f>'17. Нефтехим Салават'!W99</f>
        <v>0</v>
      </c>
      <c r="S1102" s="687">
        <f>'17. Нефтехим Салават'!Y99</f>
        <v>0</v>
      </c>
      <c r="T1102" s="687">
        <f t="shared" si="2075"/>
        <v>0</v>
      </c>
      <c r="U1102" s="688" t="str">
        <f t="shared" si="2076"/>
        <v>-</v>
      </c>
      <c r="V1102" s="687">
        <f>'17. Нефтехим Салават'!AC99</f>
        <v>0</v>
      </c>
      <c r="W1102" s="687">
        <f>'17. Нефтехим Салават'!AE99</f>
        <v>0</v>
      </c>
      <c r="X1102" s="687">
        <f t="shared" si="2077"/>
        <v>0</v>
      </c>
      <c r="Y1102" s="688" t="str">
        <f t="shared" si="2078"/>
        <v>-</v>
      </c>
      <c r="Z1102" s="687">
        <f>'17. Нефтехим Салават'!AI99</f>
        <v>0</v>
      </c>
      <c r="AA1102" s="687">
        <f>'17. Нефтехим Салават'!AK99</f>
        <v>0</v>
      </c>
      <c r="AB1102" s="687">
        <f t="shared" si="2079"/>
        <v>0</v>
      </c>
      <c r="AC1102" s="688" t="str">
        <f t="shared" si="2080"/>
        <v>-</v>
      </c>
      <c r="AD1102" s="687">
        <f t="shared" si="2081"/>
        <v>0</v>
      </c>
      <c r="AE1102" s="687">
        <f t="shared" si="2082"/>
        <v>0</v>
      </c>
      <c r="AF1102" s="687">
        <f t="shared" si="2083"/>
        <v>0</v>
      </c>
      <c r="AG1102" s="688" t="str">
        <f t="shared" si="2084"/>
        <v>-</v>
      </c>
      <c r="AH1102" s="687">
        <f>'17. Нефтехим Салават'!AU99</f>
        <v>0</v>
      </c>
      <c r="AI1102" s="687">
        <f>'17. Нефтехим Салават'!AW99</f>
        <v>0</v>
      </c>
      <c r="AJ1102" s="687">
        <f t="shared" si="2085"/>
        <v>0</v>
      </c>
      <c r="AK1102" s="688" t="str">
        <f t="shared" si="2086"/>
        <v>-</v>
      </c>
      <c r="AL1102" s="687">
        <f>'17. Нефтехим Салават'!BA99</f>
        <v>0</v>
      </c>
      <c r="AM1102" s="687">
        <f>'17. Нефтехим Салават'!BC99</f>
        <v>0</v>
      </c>
      <c r="AN1102" s="687">
        <f t="shared" si="2087"/>
        <v>0</v>
      </c>
      <c r="AO1102" s="688" t="str">
        <f t="shared" si="2088"/>
        <v>-</v>
      </c>
      <c r="AP1102" s="687">
        <f>'17. Нефтехим Салават'!BG99</f>
        <v>0</v>
      </c>
      <c r="AQ1102" s="687">
        <f>'17. Нефтехим Салават'!BI99</f>
        <v>0</v>
      </c>
      <c r="AR1102" s="687">
        <f t="shared" si="2089"/>
        <v>0</v>
      </c>
      <c r="AS1102" s="688" t="str">
        <f t="shared" si="2090"/>
        <v>-</v>
      </c>
      <c r="AT1102" s="687">
        <f t="shared" si="2091"/>
        <v>0</v>
      </c>
      <c r="AU1102" s="687">
        <f t="shared" si="2092"/>
        <v>0</v>
      </c>
      <c r="AV1102" s="687">
        <f t="shared" si="2093"/>
        <v>0</v>
      </c>
      <c r="AW1102" s="688" t="str">
        <f t="shared" si="2094"/>
        <v>-</v>
      </c>
      <c r="AX1102" s="687">
        <f>'17. Нефтехим Салават'!BS99</f>
        <v>0</v>
      </c>
      <c r="AY1102" s="687">
        <f>'17. Нефтехим Салават'!BU99</f>
        <v>0</v>
      </c>
      <c r="AZ1102" s="687">
        <f t="shared" si="2095"/>
        <v>0</v>
      </c>
      <c r="BA1102" s="688" t="str">
        <f t="shared" si="2096"/>
        <v>-</v>
      </c>
      <c r="BB1102" s="687">
        <f>'17. Нефтехим Салават'!BY99</f>
        <v>0</v>
      </c>
      <c r="BC1102" s="687">
        <f>'17. Нефтехим Салават'!CA99</f>
        <v>0</v>
      </c>
      <c r="BD1102" s="687">
        <f t="shared" si="2097"/>
        <v>0</v>
      </c>
      <c r="BE1102" s="688" t="str">
        <f t="shared" si="2098"/>
        <v>-</v>
      </c>
      <c r="BF1102" s="687">
        <f>'17. Нефтехим Салават'!CE99</f>
        <v>0</v>
      </c>
      <c r="BG1102" s="687">
        <f>'17. Нефтехим Салават'!CG99</f>
        <v>0</v>
      </c>
      <c r="BH1102" s="687">
        <f t="shared" si="2099"/>
        <v>0</v>
      </c>
      <c r="BI1102" s="688" t="str">
        <f t="shared" si="2100"/>
        <v>-</v>
      </c>
      <c r="BJ1102" s="687">
        <f t="shared" si="2101"/>
        <v>0</v>
      </c>
      <c r="BK1102" s="687">
        <f t="shared" si="2102"/>
        <v>0</v>
      </c>
      <c r="BL1102" s="687">
        <f t="shared" si="2103"/>
        <v>0</v>
      </c>
      <c r="BM1102" s="688" t="str">
        <f t="shared" si="2104"/>
        <v>-</v>
      </c>
      <c r="BN1102" s="687">
        <f>'17. Нефтехим Салават'!CQ99</f>
        <v>0</v>
      </c>
      <c r="BO1102" s="687">
        <f>'17. Нефтехим Салават'!CS99</f>
        <v>0</v>
      </c>
      <c r="BP1102" s="687">
        <f t="shared" si="2105"/>
        <v>0</v>
      </c>
      <c r="BQ1102" s="688" t="str">
        <f t="shared" si="2106"/>
        <v>-</v>
      </c>
      <c r="BR1102" s="687">
        <f>'17. Нефтехим Салават'!CW99</f>
        <v>0</v>
      </c>
      <c r="BS1102" s="687">
        <f>'17. Нефтехим Салават'!CY99</f>
        <v>0</v>
      </c>
      <c r="BT1102" s="687">
        <f t="shared" si="2107"/>
        <v>0</v>
      </c>
      <c r="BU1102" s="688" t="str">
        <f t="shared" si="2108"/>
        <v>-</v>
      </c>
      <c r="BV1102" s="687">
        <f>'17. Нефтехим Салават'!DC99</f>
        <v>0</v>
      </c>
      <c r="BW1102" s="687">
        <f>'17. Нефтехим Салават'!DE99</f>
        <v>0</v>
      </c>
      <c r="BX1102" s="687">
        <f t="shared" si="2109"/>
        <v>0</v>
      </c>
      <c r="BY1102" s="688" t="str">
        <f t="shared" si="2110"/>
        <v>-</v>
      </c>
    </row>
    <row r="1103" spans="2:77" ht="20.100000000000001" customHeight="1">
      <c r="C1103" s="452" t="s">
        <v>1237</v>
      </c>
      <c r="D1103" s="528"/>
      <c r="E1103" s="528"/>
      <c r="F1103" s="529"/>
      <c r="G1103" s="530" t="s">
        <v>1238</v>
      </c>
      <c r="H1103" s="530"/>
      <c r="I1103" s="691" t="s">
        <v>883</v>
      </c>
      <c r="J1103" s="687">
        <f t="shared" si="2067"/>
        <v>66.599999999999994</v>
      </c>
      <c r="K1103" s="687">
        <f t="shared" si="2068"/>
        <v>0</v>
      </c>
      <c r="L1103" s="687">
        <f t="shared" si="2069"/>
        <v>-66.599999999999994</v>
      </c>
      <c r="M1103" s="688">
        <f t="shared" si="2070"/>
        <v>0</v>
      </c>
      <c r="N1103" s="687">
        <f t="shared" si="2071"/>
        <v>19.600000000000001</v>
      </c>
      <c r="O1103" s="687">
        <f t="shared" si="2072"/>
        <v>0</v>
      </c>
      <c r="P1103" s="687">
        <f t="shared" si="2073"/>
        <v>-19.600000000000001</v>
      </c>
      <c r="Q1103" s="688">
        <f t="shared" si="2074"/>
        <v>0</v>
      </c>
      <c r="R1103" s="687">
        <f>'17. Нефтехим Салават'!W100</f>
        <v>5.9</v>
      </c>
      <c r="S1103" s="687">
        <f>'17. Нефтехим Салават'!Y100</f>
        <v>0</v>
      </c>
      <c r="T1103" s="687">
        <f t="shared" si="2075"/>
        <v>-5.9</v>
      </c>
      <c r="U1103" s="688">
        <f t="shared" si="2076"/>
        <v>0</v>
      </c>
      <c r="V1103" s="687">
        <f>'17. Нефтехим Салават'!AC100</f>
        <v>6.3</v>
      </c>
      <c r="W1103" s="687">
        <f>'17. Нефтехим Салават'!AE100</f>
        <v>0</v>
      </c>
      <c r="X1103" s="687">
        <f t="shared" si="2077"/>
        <v>-6.3</v>
      </c>
      <c r="Y1103" s="688">
        <f t="shared" si="2078"/>
        <v>0</v>
      </c>
      <c r="Z1103" s="687">
        <f>'17. Нефтехим Салават'!AI100</f>
        <v>7.4</v>
      </c>
      <c r="AA1103" s="687">
        <f>'17. Нефтехим Салават'!AK100</f>
        <v>0</v>
      </c>
      <c r="AB1103" s="687">
        <f t="shared" si="2079"/>
        <v>-7.4</v>
      </c>
      <c r="AC1103" s="688">
        <f t="shared" si="2080"/>
        <v>0</v>
      </c>
      <c r="AD1103" s="687">
        <f t="shared" si="2081"/>
        <v>17.5</v>
      </c>
      <c r="AE1103" s="687">
        <f t="shared" si="2082"/>
        <v>0</v>
      </c>
      <c r="AF1103" s="687">
        <f t="shared" si="2083"/>
        <v>-17.5</v>
      </c>
      <c r="AG1103" s="688">
        <f t="shared" si="2084"/>
        <v>0</v>
      </c>
      <c r="AH1103" s="687">
        <f>'17. Нефтехим Салават'!AU100</f>
        <v>7.7</v>
      </c>
      <c r="AI1103" s="687">
        <f>'17. Нефтехим Салават'!AW100</f>
        <v>0</v>
      </c>
      <c r="AJ1103" s="687">
        <f t="shared" si="2085"/>
        <v>-7.7</v>
      </c>
      <c r="AK1103" s="688">
        <f t="shared" si="2086"/>
        <v>0</v>
      </c>
      <c r="AL1103" s="687">
        <f>'17. Нефтехим Салават'!BA100</f>
        <v>5.2</v>
      </c>
      <c r="AM1103" s="687">
        <f>'17. Нефтехим Салават'!BC100</f>
        <v>0</v>
      </c>
      <c r="AN1103" s="687">
        <f t="shared" si="2087"/>
        <v>-5.2</v>
      </c>
      <c r="AO1103" s="688">
        <f t="shared" si="2088"/>
        <v>0</v>
      </c>
      <c r="AP1103" s="687">
        <f>'17. Нефтехим Салават'!BG100</f>
        <v>4.5999999999999996</v>
      </c>
      <c r="AQ1103" s="687">
        <f>'17. Нефтехим Салават'!BI100</f>
        <v>0</v>
      </c>
      <c r="AR1103" s="687">
        <f t="shared" si="2089"/>
        <v>-4.5999999999999996</v>
      </c>
      <c r="AS1103" s="688">
        <f t="shared" si="2090"/>
        <v>0</v>
      </c>
      <c r="AT1103" s="687">
        <f t="shared" si="2091"/>
        <v>13.4</v>
      </c>
      <c r="AU1103" s="687">
        <f t="shared" si="2092"/>
        <v>0</v>
      </c>
      <c r="AV1103" s="687">
        <f t="shared" si="2093"/>
        <v>-13.4</v>
      </c>
      <c r="AW1103" s="688">
        <f t="shared" si="2094"/>
        <v>0</v>
      </c>
      <c r="AX1103" s="687">
        <f>'17. Нефтехим Салават'!BS100</f>
        <v>4.2</v>
      </c>
      <c r="AY1103" s="687">
        <f>'17. Нефтехим Салават'!BU100</f>
        <v>0</v>
      </c>
      <c r="AZ1103" s="687">
        <f t="shared" si="2095"/>
        <v>-4.2</v>
      </c>
      <c r="BA1103" s="688">
        <f t="shared" si="2096"/>
        <v>0</v>
      </c>
      <c r="BB1103" s="687">
        <f>'17. Нефтехим Салават'!BY100</f>
        <v>4.7</v>
      </c>
      <c r="BC1103" s="687">
        <f>'17. Нефтехим Салават'!CA100</f>
        <v>0</v>
      </c>
      <c r="BD1103" s="687">
        <f t="shared" si="2097"/>
        <v>-4.7</v>
      </c>
      <c r="BE1103" s="688">
        <f t="shared" si="2098"/>
        <v>0</v>
      </c>
      <c r="BF1103" s="687">
        <f>'17. Нефтехим Салават'!CE100</f>
        <v>4.5</v>
      </c>
      <c r="BG1103" s="687">
        <f>'17. Нефтехим Салават'!CG100</f>
        <v>0</v>
      </c>
      <c r="BH1103" s="687">
        <f t="shared" si="2099"/>
        <v>-4.5</v>
      </c>
      <c r="BI1103" s="688">
        <f t="shared" si="2100"/>
        <v>0</v>
      </c>
      <c r="BJ1103" s="687">
        <f t="shared" si="2101"/>
        <v>16.100000000000001</v>
      </c>
      <c r="BK1103" s="687">
        <f t="shared" si="2102"/>
        <v>0</v>
      </c>
      <c r="BL1103" s="687">
        <f t="shared" si="2103"/>
        <v>-16.100000000000001</v>
      </c>
      <c r="BM1103" s="688">
        <f t="shared" si="2104"/>
        <v>0</v>
      </c>
      <c r="BN1103" s="687">
        <f>'17. Нефтехим Салават'!CQ100</f>
        <v>4.5999999999999996</v>
      </c>
      <c r="BO1103" s="687">
        <f>'17. Нефтехим Салават'!CS100</f>
        <v>0</v>
      </c>
      <c r="BP1103" s="687">
        <f t="shared" si="2105"/>
        <v>-4.5999999999999996</v>
      </c>
      <c r="BQ1103" s="688">
        <f t="shared" si="2106"/>
        <v>0</v>
      </c>
      <c r="BR1103" s="687">
        <f>'17. Нефтехим Салават'!CW100</f>
        <v>5.7</v>
      </c>
      <c r="BS1103" s="687">
        <f>'17. Нефтехим Салават'!CY100</f>
        <v>0</v>
      </c>
      <c r="BT1103" s="687">
        <f t="shared" si="2107"/>
        <v>-5.7</v>
      </c>
      <c r="BU1103" s="688">
        <f t="shared" si="2108"/>
        <v>0</v>
      </c>
      <c r="BV1103" s="687">
        <f>'17. Нефтехим Салават'!DC100</f>
        <v>5.8</v>
      </c>
      <c r="BW1103" s="687">
        <f>'17. Нефтехим Салават'!DE100</f>
        <v>0</v>
      </c>
      <c r="BX1103" s="687">
        <f t="shared" si="2109"/>
        <v>-5.8</v>
      </c>
      <c r="BY1103" s="688">
        <f t="shared" si="2110"/>
        <v>0</v>
      </c>
    </row>
    <row r="1104" spans="2:77" ht="20.100000000000001" customHeight="1">
      <c r="B1104" s="591" t="s">
        <v>1239</v>
      </c>
      <c r="C1104" s="594" t="s">
        <v>1240</v>
      </c>
      <c r="D1104" s="528"/>
      <c r="E1104" s="528"/>
      <c r="F1104" s="529"/>
      <c r="G1104" s="530" t="s">
        <v>1241</v>
      </c>
      <c r="H1104" s="530"/>
      <c r="I1104" s="626" t="s">
        <v>883</v>
      </c>
      <c r="J1104" s="687">
        <f t="shared" si="2067"/>
        <v>49.899999999999991</v>
      </c>
      <c r="K1104" s="687">
        <f t="shared" si="2068"/>
        <v>0</v>
      </c>
      <c r="L1104" s="687">
        <f t="shared" si="2069"/>
        <v>-49.899999999999991</v>
      </c>
      <c r="M1104" s="688">
        <f t="shared" si="2070"/>
        <v>0</v>
      </c>
      <c r="N1104" s="687">
        <f t="shared" si="2071"/>
        <v>13.099999999999998</v>
      </c>
      <c r="O1104" s="687">
        <f t="shared" si="2072"/>
        <v>0</v>
      </c>
      <c r="P1104" s="687">
        <f t="shared" si="2073"/>
        <v>-13.099999999999998</v>
      </c>
      <c r="Q1104" s="688">
        <f t="shared" si="2074"/>
        <v>0</v>
      </c>
      <c r="R1104" s="687">
        <f>'17. Нефтехим Салават'!W101</f>
        <v>4.3</v>
      </c>
      <c r="S1104" s="687">
        <f>'17. Нефтехим Салават'!Y101</f>
        <v>0</v>
      </c>
      <c r="T1104" s="687">
        <f t="shared" si="2075"/>
        <v>-4.3</v>
      </c>
      <c r="U1104" s="688">
        <f t="shared" si="2076"/>
        <v>0</v>
      </c>
      <c r="V1104" s="687">
        <f>'17. Нефтехим Салават'!AC101</f>
        <v>4.0999999999999996</v>
      </c>
      <c r="W1104" s="687">
        <f>'17. Нефтехим Салават'!AE101</f>
        <v>0</v>
      </c>
      <c r="X1104" s="687">
        <f t="shared" si="2077"/>
        <v>-4.0999999999999996</v>
      </c>
      <c r="Y1104" s="688">
        <f t="shared" si="2078"/>
        <v>0</v>
      </c>
      <c r="Z1104" s="687">
        <f>'17. Нефтехим Салават'!AI101</f>
        <v>4.7</v>
      </c>
      <c r="AA1104" s="687">
        <f>'17. Нефтехим Салават'!AK101</f>
        <v>0</v>
      </c>
      <c r="AB1104" s="687">
        <f t="shared" si="2079"/>
        <v>-4.7</v>
      </c>
      <c r="AC1104" s="688">
        <f t="shared" si="2080"/>
        <v>0</v>
      </c>
      <c r="AD1104" s="687">
        <f t="shared" si="2081"/>
        <v>12.899999999999999</v>
      </c>
      <c r="AE1104" s="687">
        <f t="shared" si="2082"/>
        <v>0</v>
      </c>
      <c r="AF1104" s="687">
        <f t="shared" si="2083"/>
        <v>-12.899999999999999</v>
      </c>
      <c r="AG1104" s="688">
        <f t="shared" si="2084"/>
        <v>0</v>
      </c>
      <c r="AH1104" s="687">
        <f>'17. Нефтехим Салават'!AU101</f>
        <v>4</v>
      </c>
      <c r="AI1104" s="687">
        <f>'17. Нефтехим Салават'!AW101</f>
        <v>0</v>
      </c>
      <c r="AJ1104" s="687">
        <f t="shared" si="2085"/>
        <v>-4</v>
      </c>
      <c r="AK1104" s="688">
        <f t="shared" si="2086"/>
        <v>0</v>
      </c>
      <c r="AL1104" s="687">
        <f>'17. Нефтехим Салават'!BA101</f>
        <v>4.5999999999999996</v>
      </c>
      <c r="AM1104" s="687">
        <f>'17. Нефтехим Салават'!BC101</f>
        <v>0</v>
      </c>
      <c r="AN1104" s="687">
        <f t="shared" si="2087"/>
        <v>-4.5999999999999996</v>
      </c>
      <c r="AO1104" s="688">
        <f t="shared" si="2088"/>
        <v>0</v>
      </c>
      <c r="AP1104" s="687">
        <f>'17. Нефтехим Салават'!BG101</f>
        <v>4.3</v>
      </c>
      <c r="AQ1104" s="687">
        <f>'17. Нефтехим Салават'!BI101</f>
        <v>0</v>
      </c>
      <c r="AR1104" s="687">
        <f t="shared" si="2089"/>
        <v>-4.3</v>
      </c>
      <c r="AS1104" s="688">
        <f t="shared" si="2090"/>
        <v>0</v>
      </c>
      <c r="AT1104" s="687">
        <f t="shared" si="2091"/>
        <v>11.399999999999999</v>
      </c>
      <c r="AU1104" s="687">
        <f t="shared" si="2092"/>
        <v>0</v>
      </c>
      <c r="AV1104" s="687">
        <f t="shared" si="2093"/>
        <v>-11.399999999999999</v>
      </c>
      <c r="AW1104" s="688">
        <f t="shared" si="2094"/>
        <v>0</v>
      </c>
      <c r="AX1104" s="687">
        <f>'17. Нефтехим Салават'!BS101</f>
        <v>3.8</v>
      </c>
      <c r="AY1104" s="687">
        <f>'17. Нефтехим Салават'!BU101</f>
        <v>0</v>
      </c>
      <c r="AZ1104" s="687">
        <f t="shared" si="2095"/>
        <v>-3.8</v>
      </c>
      <c r="BA1104" s="688">
        <f t="shared" si="2096"/>
        <v>0</v>
      </c>
      <c r="BB1104" s="687">
        <f>'17. Нефтехим Салават'!BY101</f>
        <v>4.3</v>
      </c>
      <c r="BC1104" s="687">
        <f>'17. Нефтехим Салават'!CA101</f>
        <v>0</v>
      </c>
      <c r="BD1104" s="687">
        <f t="shared" si="2097"/>
        <v>-4.3</v>
      </c>
      <c r="BE1104" s="688">
        <f t="shared" si="2098"/>
        <v>0</v>
      </c>
      <c r="BF1104" s="687">
        <f>'17. Нефтехим Салават'!CE101</f>
        <v>3.3</v>
      </c>
      <c r="BG1104" s="687">
        <f>'17. Нефтехим Салават'!CG101</f>
        <v>0</v>
      </c>
      <c r="BH1104" s="687">
        <f t="shared" si="2099"/>
        <v>-3.3</v>
      </c>
      <c r="BI1104" s="688">
        <f t="shared" si="2100"/>
        <v>0</v>
      </c>
      <c r="BJ1104" s="687">
        <f t="shared" si="2101"/>
        <v>12.5</v>
      </c>
      <c r="BK1104" s="687">
        <f t="shared" si="2102"/>
        <v>0</v>
      </c>
      <c r="BL1104" s="687">
        <f t="shared" si="2103"/>
        <v>-12.5</v>
      </c>
      <c r="BM1104" s="688">
        <f t="shared" si="2104"/>
        <v>0</v>
      </c>
      <c r="BN1104" s="687">
        <f>'17. Нефтехим Салават'!CQ101</f>
        <v>3.9</v>
      </c>
      <c r="BO1104" s="687">
        <f>'17. Нефтехим Салават'!CS101</f>
        <v>0</v>
      </c>
      <c r="BP1104" s="687">
        <f t="shared" si="2105"/>
        <v>-3.9</v>
      </c>
      <c r="BQ1104" s="688">
        <f t="shared" si="2106"/>
        <v>0</v>
      </c>
      <c r="BR1104" s="687">
        <f>'17. Нефтехим Салават'!CW101</f>
        <v>3.8</v>
      </c>
      <c r="BS1104" s="687">
        <f>'17. Нефтехим Салават'!CY101</f>
        <v>0</v>
      </c>
      <c r="BT1104" s="687">
        <f t="shared" si="2107"/>
        <v>-3.8</v>
      </c>
      <c r="BU1104" s="688">
        <f t="shared" si="2108"/>
        <v>0</v>
      </c>
      <c r="BV1104" s="687">
        <f>'17. Нефтехим Салават'!DC101</f>
        <v>4.8</v>
      </c>
      <c r="BW1104" s="687">
        <f>'17. Нефтехим Салават'!DE101</f>
        <v>0</v>
      </c>
      <c r="BX1104" s="687">
        <f t="shared" si="2109"/>
        <v>-4.8</v>
      </c>
      <c r="BY1104" s="688">
        <f t="shared" si="2110"/>
        <v>0</v>
      </c>
    </row>
    <row r="1105" spans="2:77" ht="20.100000000000001" customHeight="1">
      <c r="C1105" s="453" t="s">
        <v>1242</v>
      </c>
      <c r="D1105" s="528"/>
      <c r="E1105" s="528"/>
      <c r="F1105" s="529"/>
      <c r="G1105" s="530" t="s">
        <v>1243</v>
      </c>
      <c r="H1105" s="530"/>
      <c r="I1105" s="691" t="s">
        <v>883</v>
      </c>
      <c r="J1105" s="687">
        <f t="shared" si="2067"/>
        <v>44.8</v>
      </c>
      <c r="K1105" s="687">
        <f t="shared" si="2068"/>
        <v>0</v>
      </c>
      <c r="L1105" s="687">
        <f t="shared" si="2069"/>
        <v>-44.8</v>
      </c>
      <c r="M1105" s="688">
        <f t="shared" si="2070"/>
        <v>0</v>
      </c>
      <c r="N1105" s="687">
        <f t="shared" si="2071"/>
        <v>11.8</v>
      </c>
      <c r="O1105" s="687">
        <f t="shared" si="2072"/>
        <v>0</v>
      </c>
      <c r="P1105" s="687">
        <f t="shared" si="2073"/>
        <v>-11.8</v>
      </c>
      <c r="Q1105" s="688">
        <f t="shared" si="2074"/>
        <v>0</v>
      </c>
      <c r="R1105" s="687">
        <f>'17. Нефтехим Салават'!W102</f>
        <v>3.9</v>
      </c>
      <c r="S1105" s="687">
        <f>'17. Нефтехим Салават'!Y102</f>
        <v>0</v>
      </c>
      <c r="T1105" s="687">
        <f t="shared" si="2075"/>
        <v>-3.9</v>
      </c>
      <c r="U1105" s="688">
        <f t="shared" si="2076"/>
        <v>0</v>
      </c>
      <c r="V1105" s="687">
        <f>'17. Нефтехим Салават'!AC102</f>
        <v>3.7</v>
      </c>
      <c r="W1105" s="687">
        <f>'17. Нефтехим Салават'!AE102</f>
        <v>0</v>
      </c>
      <c r="X1105" s="687">
        <f t="shared" si="2077"/>
        <v>-3.7</v>
      </c>
      <c r="Y1105" s="688">
        <f t="shared" si="2078"/>
        <v>0</v>
      </c>
      <c r="Z1105" s="687">
        <f>'17. Нефтехим Салават'!AI102</f>
        <v>4.2</v>
      </c>
      <c r="AA1105" s="687">
        <f>'17. Нефтехим Салават'!AK102</f>
        <v>0</v>
      </c>
      <c r="AB1105" s="687">
        <f t="shared" si="2079"/>
        <v>-4.2</v>
      </c>
      <c r="AC1105" s="688">
        <f t="shared" si="2080"/>
        <v>0</v>
      </c>
      <c r="AD1105" s="687">
        <f t="shared" si="2081"/>
        <v>11.5</v>
      </c>
      <c r="AE1105" s="687">
        <f t="shared" si="2082"/>
        <v>0</v>
      </c>
      <c r="AF1105" s="687">
        <f t="shared" si="2083"/>
        <v>-11.5</v>
      </c>
      <c r="AG1105" s="688">
        <f t="shared" si="2084"/>
        <v>0</v>
      </c>
      <c r="AH1105" s="687">
        <f>'17. Нефтехим Салават'!AU102</f>
        <v>3.6</v>
      </c>
      <c r="AI1105" s="687">
        <f>'17. Нефтехим Салават'!AW102</f>
        <v>0</v>
      </c>
      <c r="AJ1105" s="687">
        <f t="shared" si="2085"/>
        <v>-3.6</v>
      </c>
      <c r="AK1105" s="688">
        <f t="shared" si="2086"/>
        <v>0</v>
      </c>
      <c r="AL1105" s="687">
        <f>'17. Нефтехим Салават'!BA102</f>
        <v>4.0999999999999996</v>
      </c>
      <c r="AM1105" s="687">
        <f>'17. Нефтехим Салават'!BC102</f>
        <v>0</v>
      </c>
      <c r="AN1105" s="687">
        <f t="shared" si="2087"/>
        <v>-4.0999999999999996</v>
      </c>
      <c r="AO1105" s="688">
        <f t="shared" si="2088"/>
        <v>0</v>
      </c>
      <c r="AP1105" s="687">
        <f>'17. Нефтехим Салават'!BG102</f>
        <v>3.8</v>
      </c>
      <c r="AQ1105" s="687">
        <f>'17. Нефтехим Салават'!BI102</f>
        <v>0</v>
      </c>
      <c r="AR1105" s="687">
        <f t="shared" si="2089"/>
        <v>-3.8</v>
      </c>
      <c r="AS1105" s="688">
        <f t="shared" si="2090"/>
        <v>0</v>
      </c>
      <c r="AT1105" s="687">
        <f t="shared" si="2091"/>
        <v>10.199999999999999</v>
      </c>
      <c r="AU1105" s="687">
        <f t="shared" si="2092"/>
        <v>0</v>
      </c>
      <c r="AV1105" s="687">
        <f t="shared" si="2093"/>
        <v>-10.199999999999999</v>
      </c>
      <c r="AW1105" s="688">
        <f t="shared" si="2094"/>
        <v>0</v>
      </c>
      <c r="AX1105" s="687">
        <f>'17. Нефтехим Салават'!BS102</f>
        <v>3.4</v>
      </c>
      <c r="AY1105" s="687">
        <f>'17. Нефтехим Салават'!BU102</f>
        <v>0</v>
      </c>
      <c r="AZ1105" s="687">
        <f t="shared" si="2095"/>
        <v>-3.4</v>
      </c>
      <c r="BA1105" s="688">
        <f t="shared" si="2096"/>
        <v>0</v>
      </c>
      <c r="BB1105" s="687">
        <f>'17. Нефтехим Салават'!BY102</f>
        <v>3.9</v>
      </c>
      <c r="BC1105" s="687">
        <f>'17. Нефтехим Салават'!CA102</f>
        <v>0</v>
      </c>
      <c r="BD1105" s="687">
        <f t="shared" si="2097"/>
        <v>-3.9</v>
      </c>
      <c r="BE1105" s="688">
        <f t="shared" si="2098"/>
        <v>0</v>
      </c>
      <c r="BF1105" s="687">
        <f>'17. Нефтехим Салават'!CE102</f>
        <v>2.9</v>
      </c>
      <c r="BG1105" s="687">
        <f>'17. Нефтехим Салават'!CG102</f>
        <v>0</v>
      </c>
      <c r="BH1105" s="687">
        <f t="shared" si="2099"/>
        <v>-2.9</v>
      </c>
      <c r="BI1105" s="688">
        <f t="shared" si="2100"/>
        <v>0</v>
      </c>
      <c r="BJ1105" s="687">
        <f t="shared" si="2101"/>
        <v>11.3</v>
      </c>
      <c r="BK1105" s="687">
        <f t="shared" si="2102"/>
        <v>0</v>
      </c>
      <c r="BL1105" s="687">
        <f t="shared" si="2103"/>
        <v>-11.3</v>
      </c>
      <c r="BM1105" s="688">
        <f t="shared" si="2104"/>
        <v>0</v>
      </c>
      <c r="BN1105" s="687">
        <f>'17. Нефтехим Салават'!CQ102</f>
        <v>3.5</v>
      </c>
      <c r="BO1105" s="687">
        <f>'17. Нефтехим Салават'!CS102</f>
        <v>0</v>
      </c>
      <c r="BP1105" s="687">
        <f t="shared" si="2105"/>
        <v>-3.5</v>
      </c>
      <c r="BQ1105" s="688">
        <f t="shared" si="2106"/>
        <v>0</v>
      </c>
      <c r="BR1105" s="687">
        <f>'17. Нефтехим Салават'!CW102</f>
        <v>3.5</v>
      </c>
      <c r="BS1105" s="687">
        <f>'17. Нефтехим Салават'!CY102</f>
        <v>0</v>
      </c>
      <c r="BT1105" s="687">
        <f t="shared" si="2107"/>
        <v>-3.5</v>
      </c>
      <c r="BU1105" s="688">
        <f t="shared" si="2108"/>
        <v>0</v>
      </c>
      <c r="BV1105" s="687">
        <f>'17. Нефтехим Салават'!DC102</f>
        <v>4.3</v>
      </c>
      <c r="BW1105" s="687">
        <f>'17. Нефтехим Салават'!DE102</f>
        <v>0</v>
      </c>
      <c r="BX1105" s="687">
        <f t="shared" si="2109"/>
        <v>-4.3</v>
      </c>
      <c r="BY1105" s="688">
        <f t="shared" si="2110"/>
        <v>0</v>
      </c>
    </row>
    <row r="1106" spans="2:77" ht="20.100000000000001" customHeight="1">
      <c r="B1106" s="591" t="s">
        <v>1244</v>
      </c>
      <c r="C1106" s="595" t="s">
        <v>1245</v>
      </c>
      <c r="D1106" s="528"/>
      <c r="E1106" s="528"/>
      <c r="F1106" s="529"/>
      <c r="G1106" s="530" t="s">
        <v>1246</v>
      </c>
      <c r="H1106" s="530"/>
      <c r="I1106" s="626" t="s">
        <v>883</v>
      </c>
      <c r="J1106" s="687">
        <f t="shared" si="2067"/>
        <v>0.2</v>
      </c>
      <c r="K1106" s="687">
        <f t="shared" si="2068"/>
        <v>0</v>
      </c>
      <c r="L1106" s="687">
        <f t="shared" si="2069"/>
        <v>-0.2</v>
      </c>
      <c r="M1106" s="688">
        <f t="shared" si="2070"/>
        <v>0</v>
      </c>
      <c r="N1106" s="687">
        <f t="shared" si="2071"/>
        <v>0.1</v>
      </c>
      <c r="O1106" s="687">
        <f t="shared" si="2072"/>
        <v>0</v>
      </c>
      <c r="P1106" s="687">
        <f t="shared" si="2073"/>
        <v>-0.1</v>
      </c>
      <c r="Q1106" s="688">
        <f t="shared" si="2074"/>
        <v>0</v>
      </c>
      <c r="R1106" s="687">
        <f>'17. Нефтехим Салават'!W103</f>
        <v>0.1</v>
      </c>
      <c r="S1106" s="687">
        <f>'17. Нефтехим Салават'!Y103</f>
        <v>0</v>
      </c>
      <c r="T1106" s="687">
        <f t="shared" si="2075"/>
        <v>-0.1</v>
      </c>
      <c r="U1106" s="688">
        <f t="shared" si="2076"/>
        <v>0</v>
      </c>
      <c r="V1106" s="687">
        <f>'17. Нефтехим Салават'!AC103</f>
        <v>0</v>
      </c>
      <c r="W1106" s="687">
        <f>'17. Нефтехим Салават'!AE103</f>
        <v>0</v>
      </c>
      <c r="X1106" s="687">
        <f t="shared" si="2077"/>
        <v>0</v>
      </c>
      <c r="Y1106" s="688" t="str">
        <f t="shared" si="2078"/>
        <v>-</v>
      </c>
      <c r="Z1106" s="687">
        <f>'17. Нефтехим Салават'!AI103</f>
        <v>0</v>
      </c>
      <c r="AA1106" s="687">
        <f>'17. Нефтехим Салават'!AK103</f>
        <v>0</v>
      </c>
      <c r="AB1106" s="687">
        <f t="shared" si="2079"/>
        <v>0</v>
      </c>
      <c r="AC1106" s="688" t="str">
        <f t="shared" si="2080"/>
        <v>-</v>
      </c>
      <c r="AD1106" s="687">
        <f t="shared" si="2081"/>
        <v>0</v>
      </c>
      <c r="AE1106" s="687">
        <f t="shared" si="2082"/>
        <v>0</v>
      </c>
      <c r="AF1106" s="687">
        <f t="shared" si="2083"/>
        <v>0</v>
      </c>
      <c r="AG1106" s="688" t="str">
        <f t="shared" si="2084"/>
        <v>-</v>
      </c>
      <c r="AH1106" s="687">
        <f>'17. Нефтехим Салават'!AU103</f>
        <v>0</v>
      </c>
      <c r="AI1106" s="687">
        <f>'17. Нефтехим Салават'!AW103</f>
        <v>0</v>
      </c>
      <c r="AJ1106" s="687">
        <f t="shared" si="2085"/>
        <v>0</v>
      </c>
      <c r="AK1106" s="688" t="str">
        <f t="shared" si="2086"/>
        <v>-</v>
      </c>
      <c r="AL1106" s="687">
        <f>'17. Нефтехим Салават'!BA103</f>
        <v>0</v>
      </c>
      <c r="AM1106" s="687">
        <f>'17. Нефтехим Салават'!BC103</f>
        <v>0</v>
      </c>
      <c r="AN1106" s="687">
        <f t="shared" si="2087"/>
        <v>0</v>
      </c>
      <c r="AO1106" s="688" t="str">
        <f t="shared" si="2088"/>
        <v>-</v>
      </c>
      <c r="AP1106" s="687">
        <f>'17. Нефтехим Салават'!BG103</f>
        <v>0</v>
      </c>
      <c r="AQ1106" s="687">
        <f>'17. Нефтехим Салават'!BI103</f>
        <v>0</v>
      </c>
      <c r="AR1106" s="687">
        <f t="shared" si="2089"/>
        <v>0</v>
      </c>
      <c r="AS1106" s="688" t="str">
        <f t="shared" si="2090"/>
        <v>-</v>
      </c>
      <c r="AT1106" s="687">
        <f t="shared" si="2091"/>
        <v>0.1</v>
      </c>
      <c r="AU1106" s="687">
        <f t="shared" si="2092"/>
        <v>0</v>
      </c>
      <c r="AV1106" s="687">
        <f t="shared" si="2093"/>
        <v>-0.1</v>
      </c>
      <c r="AW1106" s="688">
        <f t="shared" si="2094"/>
        <v>0</v>
      </c>
      <c r="AX1106" s="687">
        <f>'17. Нефтехим Салават'!BS103</f>
        <v>0.1</v>
      </c>
      <c r="AY1106" s="687">
        <f>'17. Нефтехим Салават'!BU103</f>
        <v>0</v>
      </c>
      <c r="AZ1106" s="687">
        <f t="shared" si="2095"/>
        <v>-0.1</v>
      </c>
      <c r="BA1106" s="688">
        <f t="shared" si="2096"/>
        <v>0</v>
      </c>
      <c r="BB1106" s="687">
        <f>'17. Нефтехим Салават'!BY103</f>
        <v>0</v>
      </c>
      <c r="BC1106" s="687">
        <f>'17. Нефтехим Салават'!CA103</f>
        <v>0</v>
      </c>
      <c r="BD1106" s="687">
        <f t="shared" si="2097"/>
        <v>0</v>
      </c>
      <c r="BE1106" s="688" t="str">
        <f t="shared" si="2098"/>
        <v>-</v>
      </c>
      <c r="BF1106" s="687">
        <f>'17. Нефтехим Салават'!CE103</f>
        <v>0</v>
      </c>
      <c r="BG1106" s="687">
        <f>'17. Нефтехим Салават'!CG103</f>
        <v>0</v>
      </c>
      <c r="BH1106" s="687">
        <f t="shared" si="2099"/>
        <v>0</v>
      </c>
      <c r="BI1106" s="688" t="str">
        <f t="shared" si="2100"/>
        <v>-</v>
      </c>
      <c r="BJ1106" s="687">
        <f t="shared" si="2101"/>
        <v>0</v>
      </c>
      <c r="BK1106" s="687">
        <f t="shared" si="2102"/>
        <v>0</v>
      </c>
      <c r="BL1106" s="687">
        <f t="shared" si="2103"/>
        <v>0</v>
      </c>
      <c r="BM1106" s="688" t="str">
        <f t="shared" si="2104"/>
        <v>-</v>
      </c>
      <c r="BN1106" s="687">
        <f>'17. Нефтехим Салават'!CQ103</f>
        <v>0</v>
      </c>
      <c r="BO1106" s="687">
        <f>'17. Нефтехим Салават'!CS103</f>
        <v>0</v>
      </c>
      <c r="BP1106" s="687">
        <f t="shared" si="2105"/>
        <v>0</v>
      </c>
      <c r="BQ1106" s="688" t="str">
        <f t="shared" si="2106"/>
        <v>-</v>
      </c>
      <c r="BR1106" s="687">
        <f>'17. Нефтехим Салават'!CW103</f>
        <v>0</v>
      </c>
      <c r="BS1106" s="687">
        <f>'17. Нефтехим Салават'!CY103</f>
        <v>0</v>
      </c>
      <c r="BT1106" s="687">
        <f t="shared" si="2107"/>
        <v>0</v>
      </c>
      <c r="BU1106" s="688" t="str">
        <f t="shared" si="2108"/>
        <v>-</v>
      </c>
      <c r="BV1106" s="687">
        <f>'17. Нефтехим Салават'!DC103</f>
        <v>0</v>
      </c>
      <c r="BW1106" s="687">
        <f>'17. Нефтехим Салават'!DE103</f>
        <v>0</v>
      </c>
      <c r="BX1106" s="687">
        <f t="shared" si="2109"/>
        <v>0</v>
      </c>
      <c r="BY1106" s="688" t="str">
        <f t="shared" si="2110"/>
        <v>-</v>
      </c>
    </row>
    <row r="1107" spans="2:77" ht="20.100000000000001" customHeight="1">
      <c r="C1107" s="452" t="s">
        <v>1198</v>
      </c>
      <c r="D1107" s="528"/>
      <c r="E1107" s="528"/>
      <c r="F1107" s="529"/>
      <c r="G1107" s="530" t="s">
        <v>1247</v>
      </c>
      <c r="H1107" s="530"/>
      <c r="I1107" s="691" t="s">
        <v>883</v>
      </c>
      <c r="J1107" s="687">
        <f t="shared" si="2067"/>
        <v>0</v>
      </c>
      <c r="K1107" s="687">
        <f t="shared" si="2068"/>
        <v>0</v>
      </c>
      <c r="L1107" s="687">
        <f t="shared" si="2069"/>
        <v>0</v>
      </c>
      <c r="M1107" s="688" t="str">
        <f t="shared" si="2070"/>
        <v>-</v>
      </c>
      <c r="N1107" s="687">
        <f t="shared" si="2071"/>
        <v>0</v>
      </c>
      <c r="O1107" s="687">
        <f t="shared" si="2072"/>
        <v>0</v>
      </c>
      <c r="P1107" s="687">
        <f t="shared" si="2073"/>
        <v>0</v>
      </c>
      <c r="Q1107" s="688" t="str">
        <f t="shared" si="2074"/>
        <v>-</v>
      </c>
      <c r="R1107" s="687">
        <f>'17. Нефтехим Салават'!W104</f>
        <v>0</v>
      </c>
      <c r="S1107" s="687">
        <f>'17. Нефтехим Салават'!Y104</f>
        <v>0</v>
      </c>
      <c r="T1107" s="687">
        <f t="shared" si="2075"/>
        <v>0</v>
      </c>
      <c r="U1107" s="688" t="str">
        <f t="shared" si="2076"/>
        <v>-</v>
      </c>
      <c r="V1107" s="687">
        <f>'17. Нефтехим Салават'!AC104</f>
        <v>0</v>
      </c>
      <c r="W1107" s="687">
        <f>'17. Нефтехим Салават'!AE104</f>
        <v>0</v>
      </c>
      <c r="X1107" s="687">
        <f t="shared" si="2077"/>
        <v>0</v>
      </c>
      <c r="Y1107" s="688" t="str">
        <f t="shared" si="2078"/>
        <v>-</v>
      </c>
      <c r="Z1107" s="687">
        <f>'17. Нефтехим Салават'!AI104</f>
        <v>0</v>
      </c>
      <c r="AA1107" s="687">
        <f>'17. Нефтехим Салават'!AK104</f>
        <v>0</v>
      </c>
      <c r="AB1107" s="687">
        <f t="shared" si="2079"/>
        <v>0</v>
      </c>
      <c r="AC1107" s="688" t="str">
        <f t="shared" si="2080"/>
        <v>-</v>
      </c>
      <c r="AD1107" s="687">
        <f t="shared" si="2081"/>
        <v>0</v>
      </c>
      <c r="AE1107" s="687">
        <f t="shared" si="2082"/>
        <v>0</v>
      </c>
      <c r="AF1107" s="687">
        <f t="shared" si="2083"/>
        <v>0</v>
      </c>
      <c r="AG1107" s="688" t="str">
        <f t="shared" si="2084"/>
        <v>-</v>
      </c>
      <c r="AH1107" s="687">
        <f>'17. Нефтехим Салават'!AU104</f>
        <v>0</v>
      </c>
      <c r="AI1107" s="687">
        <f>'17. Нефтехим Салават'!AW104</f>
        <v>0</v>
      </c>
      <c r="AJ1107" s="687">
        <f t="shared" si="2085"/>
        <v>0</v>
      </c>
      <c r="AK1107" s="688" t="str">
        <f t="shared" si="2086"/>
        <v>-</v>
      </c>
      <c r="AL1107" s="687">
        <f>'17. Нефтехим Салават'!BA104</f>
        <v>0</v>
      </c>
      <c r="AM1107" s="687">
        <f>'17. Нефтехим Салават'!BC104</f>
        <v>0</v>
      </c>
      <c r="AN1107" s="687">
        <f t="shared" si="2087"/>
        <v>0</v>
      </c>
      <c r="AO1107" s="688" t="str">
        <f t="shared" si="2088"/>
        <v>-</v>
      </c>
      <c r="AP1107" s="687">
        <f>'17. Нефтехим Салават'!BG104</f>
        <v>0</v>
      </c>
      <c r="AQ1107" s="687">
        <f>'17. Нефтехим Салават'!BI104</f>
        <v>0</v>
      </c>
      <c r="AR1107" s="687">
        <f t="shared" si="2089"/>
        <v>0</v>
      </c>
      <c r="AS1107" s="688" t="str">
        <f t="shared" si="2090"/>
        <v>-</v>
      </c>
      <c r="AT1107" s="687">
        <f t="shared" si="2091"/>
        <v>0</v>
      </c>
      <c r="AU1107" s="687">
        <f t="shared" si="2092"/>
        <v>0</v>
      </c>
      <c r="AV1107" s="687">
        <f t="shared" si="2093"/>
        <v>0</v>
      </c>
      <c r="AW1107" s="688" t="str">
        <f t="shared" si="2094"/>
        <v>-</v>
      </c>
      <c r="AX1107" s="687">
        <f>'17. Нефтехим Салават'!BS104</f>
        <v>0</v>
      </c>
      <c r="AY1107" s="687">
        <f>'17. Нефтехим Салават'!BU104</f>
        <v>0</v>
      </c>
      <c r="AZ1107" s="687">
        <f t="shared" si="2095"/>
        <v>0</v>
      </c>
      <c r="BA1107" s="688" t="str">
        <f t="shared" si="2096"/>
        <v>-</v>
      </c>
      <c r="BB1107" s="687">
        <f>'17. Нефтехим Салават'!BY104</f>
        <v>0</v>
      </c>
      <c r="BC1107" s="687">
        <f>'17. Нефтехим Салават'!CA104</f>
        <v>0</v>
      </c>
      <c r="BD1107" s="687">
        <f t="shared" si="2097"/>
        <v>0</v>
      </c>
      <c r="BE1107" s="688" t="str">
        <f t="shared" si="2098"/>
        <v>-</v>
      </c>
      <c r="BF1107" s="687">
        <f>'17. Нефтехим Салават'!CE104</f>
        <v>0</v>
      </c>
      <c r="BG1107" s="687">
        <f>'17. Нефтехим Салават'!CG104</f>
        <v>0</v>
      </c>
      <c r="BH1107" s="687">
        <f t="shared" si="2099"/>
        <v>0</v>
      </c>
      <c r="BI1107" s="688" t="str">
        <f t="shared" si="2100"/>
        <v>-</v>
      </c>
      <c r="BJ1107" s="687">
        <f t="shared" si="2101"/>
        <v>0</v>
      </c>
      <c r="BK1107" s="687">
        <f t="shared" si="2102"/>
        <v>0</v>
      </c>
      <c r="BL1107" s="687">
        <f t="shared" si="2103"/>
        <v>0</v>
      </c>
      <c r="BM1107" s="688" t="str">
        <f t="shared" si="2104"/>
        <v>-</v>
      </c>
      <c r="BN1107" s="687">
        <f>'17. Нефтехим Салават'!CQ104</f>
        <v>0</v>
      </c>
      <c r="BO1107" s="687">
        <f>'17. Нефтехим Салават'!CS104</f>
        <v>0</v>
      </c>
      <c r="BP1107" s="687">
        <f t="shared" si="2105"/>
        <v>0</v>
      </c>
      <c r="BQ1107" s="688" t="str">
        <f t="shared" si="2106"/>
        <v>-</v>
      </c>
      <c r="BR1107" s="687">
        <f>'17. Нефтехим Салават'!CW104</f>
        <v>0</v>
      </c>
      <c r="BS1107" s="687">
        <f>'17. Нефтехим Салават'!CY104</f>
        <v>0</v>
      </c>
      <c r="BT1107" s="687">
        <f t="shared" si="2107"/>
        <v>0</v>
      </c>
      <c r="BU1107" s="688" t="str">
        <f t="shared" si="2108"/>
        <v>-</v>
      </c>
      <c r="BV1107" s="687">
        <f>'17. Нефтехим Салават'!DC104</f>
        <v>0</v>
      </c>
      <c r="BW1107" s="687">
        <f>'17. Нефтехим Салават'!DE104</f>
        <v>0</v>
      </c>
      <c r="BX1107" s="687">
        <f t="shared" si="2109"/>
        <v>0</v>
      </c>
      <c r="BY1107" s="688" t="str">
        <f t="shared" si="2110"/>
        <v>-</v>
      </c>
    </row>
    <row r="1108" spans="2:77" ht="20.100000000000001" customHeight="1">
      <c r="B1108" s="591" t="s">
        <v>1248</v>
      </c>
      <c r="C1108" s="595" t="s">
        <v>1249</v>
      </c>
      <c r="D1108" s="528"/>
      <c r="E1108" s="528"/>
      <c r="F1108" s="529"/>
      <c r="G1108" s="530" t="s">
        <v>1250</v>
      </c>
      <c r="H1108" s="530"/>
      <c r="I1108" s="626" t="s">
        <v>883</v>
      </c>
      <c r="J1108" s="687">
        <f t="shared" si="2067"/>
        <v>384.4</v>
      </c>
      <c r="K1108" s="687">
        <f t="shared" si="2068"/>
        <v>0</v>
      </c>
      <c r="L1108" s="687">
        <f t="shared" si="2069"/>
        <v>-384.4</v>
      </c>
      <c r="M1108" s="688">
        <f t="shared" si="2070"/>
        <v>0</v>
      </c>
      <c r="N1108" s="687">
        <f t="shared" si="2071"/>
        <v>109.1</v>
      </c>
      <c r="O1108" s="687">
        <f t="shared" si="2072"/>
        <v>0</v>
      </c>
      <c r="P1108" s="687">
        <f t="shared" si="2073"/>
        <v>-109.1</v>
      </c>
      <c r="Q1108" s="688">
        <f t="shared" si="2074"/>
        <v>0</v>
      </c>
      <c r="R1108" s="687">
        <f>'17. Нефтехим Салават'!W105</f>
        <v>36.799999999999997</v>
      </c>
      <c r="S1108" s="687">
        <f>'17. Нефтехим Салават'!Y105</f>
        <v>0</v>
      </c>
      <c r="T1108" s="687">
        <f t="shared" si="2075"/>
        <v>-36.799999999999997</v>
      </c>
      <c r="U1108" s="688">
        <f t="shared" si="2076"/>
        <v>0</v>
      </c>
      <c r="V1108" s="687">
        <f>'17. Нефтехим Салават'!AC105</f>
        <v>34.5</v>
      </c>
      <c r="W1108" s="687">
        <f>'17. Нефтехим Салават'!AE105</f>
        <v>0</v>
      </c>
      <c r="X1108" s="687">
        <f t="shared" si="2077"/>
        <v>-34.5</v>
      </c>
      <c r="Y1108" s="688">
        <f t="shared" si="2078"/>
        <v>0</v>
      </c>
      <c r="Z1108" s="687">
        <f>'17. Нефтехим Салават'!AI105</f>
        <v>37.799999999999997</v>
      </c>
      <c r="AA1108" s="687">
        <f>'17. Нефтехим Салават'!AK105</f>
        <v>0</v>
      </c>
      <c r="AB1108" s="687">
        <f t="shared" si="2079"/>
        <v>-37.799999999999997</v>
      </c>
      <c r="AC1108" s="688">
        <f t="shared" si="2080"/>
        <v>0</v>
      </c>
      <c r="AD1108" s="687">
        <f t="shared" si="2081"/>
        <v>101.4</v>
      </c>
      <c r="AE1108" s="687">
        <f t="shared" si="2082"/>
        <v>0</v>
      </c>
      <c r="AF1108" s="687">
        <f t="shared" si="2083"/>
        <v>-101.4</v>
      </c>
      <c r="AG1108" s="688">
        <f t="shared" si="2084"/>
        <v>0</v>
      </c>
      <c r="AH1108" s="687">
        <f>'17. Нефтехим Салават'!AU105</f>
        <v>33.6</v>
      </c>
      <c r="AI1108" s="687">
        <f>'17. Нефтехим Салават'!AW105</f>
        <v>0</v>
      </c>
      <c r="AJ1108" s="687">
        <f t="shared" si="2085"/>
        <v>-33.6</v>
      </c>
      <c r="AK1108" s="688">
        <f t="shared" si="2086"/>
        <v>0</v>
      </c>
      <c r="AL1108" s="687">
        <f>'17. Нефтехим Салават'!BA105</f>
        <v>34.299999999999997</v>
      </c>
      <c r="AM1108" s="687">
        <f>'17. Нефтехим Салават'!BC105</f>
        <v>0</v>
      </c>
      <c r="AN1108" s="687">
        <f t="shared" si="2087"/>
        <v>-34.299999999999997</v>
      </c>
      <c r="AO1108" s="688">
        <f t="shared" si="2088"/>
        <v>0</v>
      </c>
      <c r="AP1108" s="687">
        <f>'17. Нефтехим Салават'!BG105</f>
        <v>33.5</v>
      </c>
      <c r="AQ1108" s="687">
        <f>'17. Нефтехим Салават'!BI105</f>
        <v>0</v>
      </c>
      <c r="AR1108" s="687">
        <f t="shared" si="2089"/>
        <v>-33.5</v>
      </c>
      <c r="AS1108" s="688">
        <f t="shared" si="2090"/>
        <v>0</v>
      </c>
      <c r="AT1108" s="687">
        <f t="shared" si="2091"/>
        <v>78.900000000000006</v>
      </c>
      <c r="AU1108" s="687">
        <f t="shared" si="2092"/>
        <v>0</v>
      </c>
      <c r="AV1108" s="687">
        <f t="shared" si="2093"/>
        <v>-78.900000000000006</v>
      </c>
      <c r="AW1108" s="688">
        <f t="shared" si="2094"/>
        <v>0</v>
      </c>
      <c r="AX1108" s="687">
        <f>'17. Нефтехим Салават'!BS105</f>
        <v>32.5</v>
      </c>
      <c r="AY1108" s="687">
        <f>'17. Нефтехим Салават'!BU105</f>
        <v>0</v>
      </c>
      <c r="AZ1108" s="687">
        <f t="shared" si="2095"/>
        <v>-32.5</v>
      </c>
      <c r="BA1108" s="688">
        <f t="shared" si="2096"/>
        <v>0</v>
      </c>
      <c r="BB1108" s="687">
        <f>'17. Нефтехим Салават'!BY105</f>
        <v>32.9</v>
      </c>
      <c r="BC1108" s="687">
        <f>'17. Нефтехим Салават'!CA105</f>
        <v>0</v>
      </c>
      <c r="BD1108" s="687">
        <f t="shared" si="2097"/>
        <v>-32.9</v>
      </c>
      <c r="BE1108" s="688">
        <f t="shared" si="2098"/>
        <v>0</v>
      </c>
      <c r="BF1108" s="687">
        <f>'17. Нефтехим Салават'!CE105</f>
        <v>13.5</v>
      </c>
      <c r="BG1108" s="687">
        <f>'17. Нефтехим Салават'!CG105</f>
        <v>0</v>
      </c>
      <c r="BH1108" s="687">
        <f t="shared" si="2099"/>
        <v>-13.5</v>
      </c>
      <c r="BI1108" s="688">
        <f t="shared" si="2100"/>
        <v>0</v>
      </c>
      <c r="BJ1108" s="687">
        <f t="shared" si="2101"/>
        <v>95</v>
      </c>
      <c r="BK1108" s="687">
        <f t="shared" si="2102"/>
        <v>0</v>
      </c>
      <c r="BL1108" s="687">
        <f t="shared" si="2103"/>
        <v>-95</v>
      </c>
      <c r="BM1108" s="688">
        <f t="shared" si="2104"/>
        <v>0</v>
      </c>
      <c r="BN1108" s="687">
        <f>'17. Нефтехим Салават'!CQ105</f>
        <v>25.4</v>
      </c>
      <c r="BO1108" s="687">
        <f>'17. Нефтехим Салават'!CS105</f>
        <v>0</v>
      </c>
      <c r="BP1108" s="687">
        <f t="shared" si="2105"/>
        <v>-25.4</v>
      </c>
      <c r="BQ1108" s="688">
        <f t="shared" si="2106"/>
        <v>0</v>
      </c>
      <c r="BR1108" s="687">
        <f>'17. Нефтехим Салават'!CW105</f>
        <v>32.799999999999997</v>
      </c>
      <c r="BS1108" s="687">
        <f>'17. Нефтехим Салават'!CY105</f>
        <v>0</v>
      </c>
      <c r="BT1108" s="687">
        <f t="shared" si="2107"/>
        <v>-32.799999999999997</v>
      </c>
      <c r="BU1108" s="688">
        <f t="shared" si="2108"/>
        <v>0</v>
      </c>
      <c r="BV1108" s="687">
        <f>'17. Нефтехим Салават'!DC105</f>
        <v>36.799999999999997</v>
      </c>
      <c r="BW1108" s="687">
        <f>'17. Нефтехим Салават'!DE105</f>
        <v>0</v>
      </c>
      <c r="BX1108" s="687">
        <f t="shared" si="2109"/>
        <v>-36.799999999999997</v>
      </c>
      <c r="BY1108" s="688">
        <f t="shared" si="2110"/>
        <v>0</v>
      </c>
    </row>
    <row r="1109" spans="2:77" ht="20.100000000000001" customHeight="1">
      <c r="B1109" s="591" t="s">
        <v>1251</v>
      </c>
      <c r="C1109" s="447" t="s">
        <v>1252</v>
      </c>
      <c r="D1109" s="528"/>
      <c r="E1109" s="528"/>
      <c r="F1109" s="529"/>
      <c r="G1109" s="530" t="s">
        <v>1253</v>
      </c>
      <c r="H1109" s="530"/>
      <c r="I1109" s="626" t="s">
        <v>883</v>
      </c>
      <c r="J1109" s="687">
        <f t="shared" si="2067"/>
        <v>108.7</v>
      </c>
      <c r="K1109" s="687">
        <f t="shared" si="2068"/>
        <v>0</v>
      </c>
      <c r="L1109" s="687">
        <f t="shared" si="2069"/>
        <v>-108.7</v>
      </c>
      <c r="M1109" s="688">
        <f t="shared" si="2070"/>
        <v>0</v>
      </c>
      <c r="N1109" s="687">
        <f t="shared" si="2071"/>
        <v>23.400000000000002</v>
      </c>
      <c r="O1109" s="687">
        <f t="shared" si="2072"/>
        <v>0</v>
      </c>
      <c r="P1109" s="687">
        <f t="shared" si="2073"/>
        <v>-23.400000000000002</v>
      </c>
      <c r="Q1109" s="688">
        <f t="shared" si="2074"/>
        <v>0</v>
      </c>
      <c r="R1109" s="687">
        <f>'17. Нефтехим Салават'!W106</f>
        <v>0.9</v>
      </c>
      <c r="S1109" s="687">
        <f>'17. Нефтехим Салават'!Y106</f>
        <v>0</v>
      </c>
      <c r="T1109" s="687">
        <f t="shared" si="2075"/>
        <v>-0.9</v>
      </c>
      <c r="U1109" s="688">
        <f t="shared" si="2076"/>
        <v>0</v>
      </c>
      <c r="V1109" s="687">
        <f>'17. Нефтехим Салават'!AC106</f>
        <v>1.7</v>
      </c>
      <c r="W1109" s="687">
        <f>'17. Нефтехим Салават'!AE106</f>
        <v>0</v>
      </c>
      <c r="X1109" s="687">
        <f t="shared" si="2077"/>
        <v>-1.7</v>
      </c>
      <c r="Y1109" s="688">
        <f t="shared" si="2078"/>
        <v>0</v>
      </c>
      <c r="Z1109" s="687">
        <f>'17. Нефтехим Салават'!AI106</f>
        <v>20.8</v>
      </c>
      <c r="AA1109" s="687">
        <f>'17. Нефтехим Салават'!AK106</f>
        <v>0</v>
      </c>
      <c r="AB1109" s="687">
        <f t="shared" si="2079"/>
        <v>-20.8</v>
      </c>
      <c r="AC1109" s="688">
        <f t="shared" si="2080"/>
        <v>0</v>
      </c>
      <c r="AD1109" s="687">
        <f t="shared" si="2081"/>
        <v>2.0999999999999996</v>
      </c>
      <c r="AE1109" s="687">
        <f t="shared" si="2082"/>
        <v>0</v>
      </c>
      <c r="AF1109" s="687">
        <f t="shared" si="2083"/>
        <v>-2.0999999999999996</v>
      </c>
      <c r="AG1109" s="688">
        <f t="shared" si="2084"/>
        <v>0</v>
      </c>
      <c r="AH1109" s="687">
        <f>'17. Нефтехим Салават'!AU106</f>
        <v>0.9</v>
      </c>
      <c r="AI1109" s="687">
        <f>'17. Нефтехим Салават'!AW106</f>
        <v>0</v>
      </c>
      <c r="AJ1109" s="687">
        <f t="shared" si="2085"/>
        <v>-0.9</v>
      </c>
      <c r="AK1109" s="688">
        <f t="shared" si="2086"/>
        <v>0</v>
      </c>
      <c r="AL1109" s="687">
        <f>'17. Нефтехим Салават'!BA106</f>
        <v>0.5</v>
      </c>
      <c r="AM1109" s="687">
        <f>'17. Нефтехим Салават'!BC106</f>
        <v>0</v>
      </c>
      <c r="AN1109" s="687">
        <f t="shared" si="2087"/>
        <v>-0.5</v>
      </c>
      <c r="AO1109" s="688">
        <f t="shared" si="2088"/>
        <v>0</v>
      </c>
      <c r="AP1109" s="687">
        <f>'17. Нефтехим Салават'!BG106</f>
        <v>0.7</v>
      </c>
      <c r="AQ1109" s="687">
        <f>'17. Нефтехим Салават'!BI106</f>
        <v>0</v>
      </c>
      <c r="AR1109" s="687">
        <f t="shared" si="2089"/>
        <v>-0.7</v>
      </c>
      <c r="AS1109" s="688">
        <f t="shared" si="2090"/>
        <v>0</v>
      </c>
      <c r="AT1109" s="687">
        <f t="shared" si="2091"/>
        <v>22.1</v>
      </c>
      <c r="AU1109" s="687">
        <f t="shared" si="2092"/>
        <v>0</v>
      </c>
      <c r="AV1109" s="687">
        <f t="shared" si="2093"/>
        <v>-22.1</v>
      </c>
      <c r="AW1109" s="688">
        <f t="shared" si="2094"/>
        <v>0</v>
      </c>
      <c r="AX1109" s="687">
        <f>'17. Нефтехим Салават'!BS106</f>
        <v>0.7</v>
      </c>
      <c r="AY1109" s="687">
        <f>'17. Нефтехим Салават'!BU106</f>
        <v>0</v>
      </c>
      <c r="AZ1109" s="687">
        <f t="shared" si="2095"/>
        <v>-0.7</v>
      </c>
      <c r="BA1109" s="688">
        <f t="shared" si="2096"/>
        <v>0</v>
      </c>
      <c r="BB1109" s="687">
        <f>'17. Нефтехим Салават'!BY106</f>
        <v>19.3</v>
      </c>
      <c r="BC1109" s="687">
        <f>'17. Нефтехим Салават'!CA106</f>
        <v>0</v>
      </c>
      <c r="BD1109" s="687">
        <f t="shared" si="2097"/>
        <v>-19.3</v>
      </c>
      <c r="BE1109" s="688">
        <f t="shared" si="2098"/>
        <v>0</v>
      </c>
      <c r="BF1109" s="687">
        <f>'17. Нефтехим Салават'!CE106</f>
        <v>2.1</v>
      </c>
      <c r="BG1109" s="687">
        <f>'17. Нефтехим Салават'!CG106</f>
        <v>0</v>
      </c>
      <c r="BH1109" s="687">
        <f t="shared" si="2099"/>
        <v>-2.1</v>
      </c>
      <c r="BI1109" s="688">
        <f t="shared" si="2100"/>
        <v>0</v>
      </c>
      <c r="BJ1109" s="687">
        <f t="shared" si="2101"/>
        <v>61.1</v>
      </c>
      <c r="BK1109" s="687">
        <f t="shared" si="2102"/>
        <v>0</v>
      </c>
      <c r="BL1109" s="687">
        <f t="shared" si="2103"/>
        <v>-61.1</v>
      </c>
      <c r="BM1109" s="688">
        <f t="shared" si="2104"/>
        <v>0</v>
      </c>
      <c r="BN1109" s="687">
        <f>'17. Нефтехим Салават'!CQ106</f>
        <v>30.1</v>
      </c>
      <c r="BO1109" s="687">
        <f>'17. Нефтехим Салават'!CS106</f>
        <v>0</v>
      </c>
      <c r="BP1109" s="687">
        <f t="shared" si="2105"/>
        <v>-30.1</v>
      </c>
      <c r="BQ1109" s="688">
        <f t="shared" si="2106"/>
        <v>0</v>
      </c>
      <c r="BR1109" s="687">
        <f>'17. Нефтехим Салават'!CW106</f>
        <v>30.1</v>
      </c>
      <c r="BS1109" s="687">
        <f>'17. Нефтехим Салават'!CY106</f>
        <v>0</v>
      </c>
      <c r="BT1109" s="687">
        <f t="shared" si="2107"/>
        <v>-30.1</v>
      </c>
      <c r="BU1109" s="688">
        <f t="shared" si="2108"/>
        <v>0</v>
      </c>
      <c r="BV1109" s="687">
        <f>'17. Нефтехим Салават'!DC106</f>
        <v>0.9</v>
      </c>
      <c r="BW1109" s="687">
        <f>'17. Нефтехим Салават'!DE106</f>
        <v>0</v>
      </c>
      <c r="BX1109" s="687">
        <f t="shared" si="2109"/>
        <v>-0.9</v>
      </c>
      <c r="BY1109" s="688">
        <f t="shared" si="2110"/>
        <v>0</v>
      </c>
    </row>
    <row r="1110" spans="2:77" ht="20.100000000000001" customHeight="1">
      <c r="C1110" s="454"/>
      <c r="D1110" s="528"/>
      <c r="E1110" s="528"/>
      <c r="F1110" s="529"/>
      <c r="G1110" s="530"/>
      <c r="H1110" s="530"/>
      <c r="I1110" s="446"/>
      <c r="J1110" s="681"/>
      <c r="K1110" s="681"/>
      <c r="L1110" s="681"/>
      <c r="M1110" s="681"/>
      <c r="N1110" s="681"/>
      <c r="O1110" s="681"/>
      <c r="P1110" s="681"/>
      <c r="Q1110" s="681"/>
      <c r="R1110" s="681"/>
      <c r="S1110" s="681"/>
      <c r="T1110" s="681"/>
      <c r="U1110" s="681"/>
      <c r="V1110" s="681"/>
      <c r="W1110" s="681"/>
      <c r="X1110" s="681"/>
      <c r="Y1110" s="681"/>
      <c r="Z1110" s="681"/>
      <c r="AA1110" s="681"/>
      <c r="AB1110" s="681"/>
      <c r="AC1110" s="681"/>
      <c r="AD1110" s="681"/>
      <c r="AE1110" s="681"/>
      <c r="AF1110" s="681"/>
      <c r="AG1110" s="681"/>
      <c r="AH1110" s="681"/>
      <c r="AI1110" s="681"/>
      <c r="AJ1110" s="681"/>
      <c r="AK1110" s="681"/>
      <c r="AL1110" s="681"/>
      <c r="AM1110" s="681"/>
      <c r="AN1110" s="681"/>
      <c r="AO1110" s="681"/>
      <c r="AP1110" s="681"/>
      <c r="AQ1110" s="681"/>
      <c r="AR1110" s="681"/>
      <c r="AS1110" s="681"/>
      <c r="AT1110" s="681"/>
      <c r="AU1110" s="681"/>
      <c r="AV1110" s="681"/>
      <c r="AW1110" s="681"/>
      <c r="AX1110" s="681"/>
      <c r="AY1110" s="681"/>
      <c r="AZ1110" s="681"/>
      <c r="BA1110" s="681"/>
      <c r="BB1110" s="681"/>
      <c r="BC1110" s="681"/>
      <c r="BD1110" s="681"/>
      <c r="BE1110" s="681"/>
      <c r="BF1110" s="681"/>
      <c r="BG1110" s="681"/>
      <c r="BH1110" s="681"/>
      <c r="BI1110" s="681"/>
      <c r="BJ1110" s="681"/>
      <c r="BK1110" s="681"/>
      <c r="BL1110" s="681"/>
      <c r="BM1110" s="681"/>
      <c r="BN1110" s="681"/>
      <c r="BO1110" s="681"/>
      <c r="BP1110" s="681"/>
      <c r="BQ1110" s="681"/>
      <c r="BR1110" s="681"/>
      <c r="BS1110" s="681"/>
      <c r="BT1110" s="681"/>
      <c r="BU1110" s="681"/>
      <c r="BV1110" s="681"/>
      <c r="BW1110" s="681"/>
      <c r="BX1110" s="681"/>
      <c r="BY1110" s="681"/>
    </row>
    <row r="1111" spans="2:77" ht="20.100000000000001" customHeight="1">
      <c r="C1111" s="592" t="s">
        <v>1254</v>
      </c>
      <c r="D1111" s="528"/>
      <c r="E1111" s="528"/>
      <c r="F1111" s="529"/>
      <c r="G1111" s="530"/>
      <c r="H1111" s="530"/>
      <c r="I1111" s="447"/>
      <c r="J1111" s="681"/>
      <c r="K1111" s="681"/>
      <c r="L1111" s="681"/>
      <c r="M1111" s="681"/>
      <c r="N1111" s="681"/>
      <c r="O1111" s="681"/>
      <c r="P1111" s="681"/>
      <c r="Q1111" s="681"/>
      <c r="R1111" s="681"/>
      <c r="S1111" s="681"/>
      <c r="T1111" s="681"/>
      <c r="U1111" s="681"/>
      <c r="V1111" s="681"/>
      <c r="W1111" s="681"/>
      <c r="X1111" s="681"/>
      <c r="Y1111" s="681"/>
      <c r="Z1111" s="681"/>
      <c r="AA1111" s="681"/>
      <c r="AB1111" s="681"/>
      <c r="AC1111" s="681"/>
      <c r="AD1111" s="681"/>
      <c r="AE1111" s="681"/>
      <c r="AF1111" s="681"/>
      <c r="AG1111" s="681"/>
      <c r="AH1111" s="681"/>
      <c r="AI1111" s="681"/>
      <c r="AJ1111" s="681"/>
      <c r="AK1111" s="681"/>
      <c r="AL1111" s="681"/>
      <c r="AM1111" s="681"/>
      <c r="AN1111" s="681"/>
      <c r="AO1111" s="681"/>
      <c r="AP1111" s="681"/>
      <c r="AQ1111" s="681"/>
      <c r="AR1111" s="681"/>
      <c r="AS1111" s="681"/>
      <c r="AT1111" s="681"/>
      <c r="AU1111" s="681"/>
      <c r="AV1111" s="681"/>
      <c r="AW1111" s="681"/>
      <c r="AX1111" s="681"/>
      <c r="AY1111" s="681"/>
      <c r="AZ1111" s="681"/>
      <c r="BA1111" s="681"/>
      <c r="BB1111" s="681"/>
      <c r="BC1111" s="681"/>
      <c r="BD1111" s="681"/>
      <c r="BE1111" s="681"/>
      <c r="BF1111" s="681"/>
      <c r="BG1111" s="681"/>
      <c r="BH1111" s="681"/>
      <c r="BI1111" s="681"/>
      <c r="BJ1111" s="681"/>
      <c r="BK1111" s="681"/>
      <c r="BL1111" s="681"/>
      <c r="BM1111" s="681"/>
      <c r="BN1111" s="681"/>
      <c r="BO1111" s="681"/>
      <c r="BP1111" s="681"/>
      <c r="BQ1111" s="681"/>
      <c r="BR1111" s="681"/>
      <c r="BS1111" s="681"/>
      <c r="BT1111" s="681"/>
      <c r="BU1111" s="681"/>
      <c r="BV1111" s="681"/>
      <c r="BW1111" s="681"/>
      <c r="BX1111" s="681"/>
      <c r="BY1111" s="681"/>
    </row>
    <row r="1112" spans="2:77" ht="32.25" customHeight="1">
      <c r="B1112" s="591" t="s">
        <v>95</v>
      </c>
      <c r="C1112" s="595" t="s">
        <v>1084</v>
      </c>
      <c r="D1112" s="528"/>
      <c r="E1112" s="528"/>
      <c r="F1112" s="529"/>
      <c r="G1112" s="530" t="s">
        <v>1255</v>
      </c>
      <c r="H1112" s="530"/>
      <c r="I1112" s="626" t="s">
        <v>883</v>
      </c>
      <c r="J1112" s="687">
        <f t="shared" ref="J1112:J1150" si="2111">N1112+AD1112+AT1112+BJ1112</f>
        <v>1296.5</v>
      </c>
      <c r="K1112" s="687">
        <f t="shared" ref="K1112:K1150" si="2112">O1112+AE1112+AU1112+BK1112</f>
        <v>0</v>
      </c>
      <c r="L1112" s="687">
        <f t="shared" ref="L1112:L1150" si="2113">IFERROR(K1112-J1112,"-")</f>
        <v>-1296.5</v>
      </c>
      <c r="M1112" s="688">
        <f t="shared" ref="M1112:M1150" si="2114">IFERROR(K1112/J1112,"-")</f>
        <v>0</v>
      </c>
      <c r="N1112" s="687">
        <f t="shared" ref="N1112:N1150" si="2115">R1112+V1112+Z1112</f>
        <v>344.5</v>
      </c>
      <c r="O1112" s="687">
        <f t="shared" ref="O1112:O1150" si="2116">S1112+W1112+AA1112</f>
        <v>0</v>
      </c>
      <c r="P1112" s="687">
        <f t="shared" ref="P1112:P1150" si="2117">IFERROR(O1112-N1112,"-")</f>
        <v>-344.5</v>
      </c>
      <c r="Q1112" s="688">
        <f t="shared" ref="Q1112:Q1150" si="2118">IFERROR(O1112/N1112,"-")</f>
        <v>0</v>
      </c>
      <c r="R1112" s="687">
        <f>'17. Нефтехим Салават'!W110</f>
        <v>118</v>
      </c>
      <c r="S1112" s="687">
        <f>'17. Нефтехим Салават'!Y110</f>
        <v>0</v>
      </c>
      <c r="T1112" s="687">
        <f t="shared" ref="T1112:T1150" si="2119">IFERROR(S1112-R1112,"-")</f>
        <v>-118</v>
      </c>
      <c r="U1112" s="688">
        <f t="shared" ref="U1112:U1150" si="2120">IFERROR(S1112/R1112,"-")</f>
        <v>0</v>
      </c>
      <c r="V1112" s="687">
        <f>'17. Нефтехим Салават'!AC110</f>
        <v>109.7</v>
      </c>
      <c r="W1112" s="687">
        <f>'17. Нефтехим Салават'!AE110</f>
        <v>0</v>
      </c>
      <c r="X1112" s="687">
        <f t="shared" ref="X1112:X1150" si="2121">IFERROR(W1112-V1112,"-")</f>
        <v>-109.7</v>
      </c>
      <c r="Y1112" s="688">
        <f t="shared" ref="Y1112:Y1150" si="2122">IFERROR(W1112/V1112,"-")</f>
        <v>0</v>
      </c>
      <c r="Z1112" s="687">
        <f>'17. Нефтехим Салават'!AI110</f>
        <v>116.8</v>
      </c>
      <c r="AA1112" s="687">
        <f>'17. Нефтехим Салават'!AK110</f>
        <v>0</v>
      </c>
      <c r="AB1112" s="687">
        <f t="shared" ref="AB1112:AB1150" si="2123">IFERROR(AA1112-Z1112,"-")</f>
        <v>-116.8</v>
      </c>
      <c r="AC1112" s="688">
        <f t="shared" ref="AC1112:AC1150" si="2124">IFERROR(AA1112/Z1112,"-")</f>
        <v>0</v>
      </c>
      <c r="AD1112" s="687">
        <f t="shared" ref="AD1112:AD1150" si="2125">AH1112+AL1112+AP1112</f>
        <v>323.5</v>
      </c>
      <c r="AE1112" s="687">
        <f t="shared" ref="AE1112:AE1150" si="2126">AI1112+AM1112+AQ1112</f>
        <v>0</v>
      </c>
      <c r="AF1112" s="687">
        <f t="shared" ref="AF1112:AF1150" si="2127">IFERROR(AE1112-AD1112,"-")</f>
        <v>-323.5</v>
      </c>
      <c r="AG1112" s="688">
        <f t="shared" ref="AG1112:AG1150" si="2128">IFERROR(AE1112/AD1112,"-")</f>
        <v>0</v>
      </c>
      <c r="AH1112" s="687">
        <f>'17. Нефтехим Салават'!AU110</f>
        <v>99.399999999999991</v>
      </c>
      <c r="AI1112" s="687">
        <f>'17. Нефтехим Салават'!AW110</f>
        <v>0</v>
      </c>
      <c r="AJ1112" s="687">
        <f t="shared" ref="AJ1112:AJ1150" si="2129">IFERROR(AI1112-AH1112,"-")</f>
        <v>-99.399999999999991</v>
      </c>
      <c r="AK1112" s="688">
        <f t="shared" ref="AK1112:AK1150" si="2130">IFERROR(AI1112/AH1112,"-")</f>
        <v>0</v>
      </c>
      <c r="AL1112" s="687">
        <f>'17. Нефтехим Салават'!BA110</f>
        <v>115.19999999999999</v>
      </c>
      <c r="AM1112" s="687">
        <f>'17. Нефтехим Салават'!BC110</f>
        <v>0</v>
      </c>
      <c r="AN1112" s="687">
        <f t="shared" ref="AN1112:AN1150" si="2131">IFERROR(AM1112-AL1112,"-")</f>
        <v>-115.19999999999999</v>
      </c>
      <c r="AO1112" s="688">
        <f t="shared" ref="AO1112:AO1150" si="2132">IFERROR(AM1112/AL1112,"-")</f>
        <v>0</v>
      </c>
      <c r="AP1112" s="687">
        <f>'17. Нефтехим Салават'!BG110</f>
        <v>108.9</v>
      </c>
      <c r="AQ1112" s="687">
        <f>'17. Нефтехим Салават'!BI110</f>
        <v>0</v>
      </c>
      <c r="AR1112" s="687">
        <f t="shared" ref="AR1112:AR1150" si="2133">IFERROR(AQ1112-AP1112,"-")</f>
        <v>-108.9</v>
      </c>
      <c r="AS1112" s="688">
        <f t="shared" ref="AS1112:AS1150" si="2134">IFERROR(AQ1112/AP1112,"-")</f>
        <v>0</v>
      </c>
      <c r="AT1112" s="687">
        <f t="shared" ref="AT1112:AT1150" si="2135">AX1112+BB1112+BF1112</f>
        <v>339.4</v>
      </c>
      <c r="AU1112" s="687">
        <f t="shared" ref="AU1112:AU1150" si="2136">AY1112+BC1112+BG1112</f>
        <v>0</v>
      </c>
      <c r="AV1112" s="687">
        <f t="shared" ref="AV1112:AV1150" si="2137">IFERROR(AU1112-AT1112,"-")</f>
        <v>-339.4</v>
      </c>
      <c r="AW1112" s="688">
        <f t="shared" ref="AW1112:AW1150" si="2138">IFERROR(AU1112/AT1112,"-")</f>
        <v>0</v>
      </c>
      <c r="AX1112" s="687">
        <f>'17. Нефтехим Салават'!BS110</f>
        <v>114.49999999999999</v>
      </c>
      <c r="AY1112" s="687">
        <f>'17. Нефтехим Салават'!BU110</f>
        <v>0</v>
      </c>
      <c r="AZ1112" s="687">
        <f t="shared" ref="AZ1112:AZ1150" si="2139">IFERROR(AY1112-AX1112,"-")</f>
        <v>-114.49999999999999</v>
      </c>
      <c r="BA1112" s="688">
        <f t="shared" ref="BA1112:BA1150" si="2140">IFERROR(AY1112/AX1112,"-")</f>
        <v>0</v>
      </c>
      <c r="BB1112" s="687">
        <f>'17. Нефтехим Салават'!BY110</f>
        <v>97.1</v>
      </c>
      <c r="BC1112" s="687">
        <f>'17. Нефтехим Салават'!CA110</f>
        <v>0</v>
      </c>
      <c r="BD1112" s="687">
        <f t="shared" ref="BD1112:BD1150" si="2141">IFERROR(BC1112-BB1112,"-")</f>
        <v>-97.1</v>
      </c>
      <c r="BE1112" s="688">
        <f t="shared" ref="BE1112:BE1150" si="2142">IFERROR(BC1112/BB1112,"-")</f>
        <v>0</v>
      </c>
      <c r="BF1112" s="687">
        <f>'17. Нефтехим Салават'!CE110</f>
        <v>127.80000000000001</v>
      </c>
      <c r="BG1112" s="687">
        <f>'17. Нефтехим Салават'!CG110</f>
        <v>0</v>
      </c>
      <c r="BH1112" s="687">
        <f t="shared" ref="BH1112:BH1150" si="2143">IFERROR(BG1112-BF1112,"-")</f>
        <v>-127.80000000000001</v>
      </c>
      <c r="BI1112" s="688">
        <f t="shared" ref="BI1112:BI1150" si="2144">IFERROR(BG1112/BF1112,"-")</f>
        <v>0</v>
      </c>
      <c r="BJ1112" s="687">
        <f t="shared" ref="BJ1112:BJ1150" si="2145">BN1112+BR1112+BV1112</f>
        <v>289.09999999999997</v>
      </c>
      <c r="BK1112" s="687">
        <f t="shared" ref="BK1112:BK1150" si="2146">BO1112+BS1112+BW1112</f>
        <v>0</v>
      </c>
      <c r="BL1112" s="687">
        <f t="shared" ref="BL1112:BL1150" si="2147">IFERROR(BK1112-BJ1112,"-")</f>
        <v>-289.09999999999997</v>
      </c>
      <c r="BM1112" s="688">
        <f t="shared" ref="BM1112:BM1150" si="2148">IFERROR(BK1112/BJ1112,"-")</f>
        <v>0</v>
      </c>
      <c r="BN1112" s="687">
        <f>'17. Нефтехим Салават'!CQ110</f>
        <v>89.3</v>
      </c>
      <c r="BO1112" s="687">
        <f>'17. Нефтехим Салават'!CS110</f>
        <v>0</v>
      </c>
      <c r="BP1112" s="687">
        <f t="shared" ref="BP1112:BP1150" si="2149">IFERROR(BO1112-BN1112,"-")</f>
        <v>-89.3</v>
      </c>
      <c r="BQ1112" s="688">
        <f t="shared" ref="BQ1112:BQ1150" si="2150">IFERROR(BO1112/BN1112,"-")</f>
        <v>0</v>
      </c>
      <c r="BR1112" s="687">
        <f>'17. Нефтехим Салават'!CW110</f>
        <v>102.6</v>
      </c>
      <c r="BS1112" s="687">
        <f>'17. Нефтехим Салават'!CY110</f>
        <v>0</v>
      </c>
      <c r="BT1112" s="687">
        <f t="shared" ref="BT1112:BT1150" si="2151">IFERROR(BS1112-BR1112,"-")</f>
        <v>-102.6</v>
      </c>
      <c r="BU1112" s="688">
        <f t="shared" ref="BU1112:BU1150" si="2152">IFERROR(BS1112/BR1112,"-")</f>
        <v>0</v>
      </c>
      <c r="BV1112" s="687">
        <f>'17. Нефтехим Салават'!DC110</f>
        <v>97.2</v>
      </c>
      <c r="BW1112" s="687">
        <f>'17. Нефтехим Салават'!DE110</f>
        <v>0</v>
      </c>
      <c r="BX1112" s="687">
        <f t="shared" ref="BX1112:BX1150" si="2153">IFERROR(BW1112-BV1112,"-")</f>
        <v>-97.2</v>
      </c>
      <c r="BY1112" s="688">
        <f t="shared" ref="BY1112:BY1150" si="2154">IFERROR(BW1112/BV1112,"-")</f>
        <v>0</v>
      </c>
    </row>
    <row r="1113" spans="2:77" ht="20.100000000000001" customHeight="1">
      <c r="B1113" s="591" t="s">
        <v>112</v>
      </c>
      <c r="C1113" s="448" t="s">
        <v>1256</v>
      </c>
      <c r="D1113" s="528"/>
      <c r="E1113" s="528"/>
      <c r="F1113" s="529"/>
      <c r="G1113" s="530" t="s">
        <v>1257</v>
      </c>
      <c r="H1113" s="530"/>
      <c r="I1113" s="626" t="s">
        <v>883</v>
      </c>
      <c r="J1113" s="687">
        <f t="shared" si="2111"/>
        <v>740.3</v>
      </c>
      <c r="K1113" s="687">
        <f t="shared" si="2112"/>
        <v>0</v>
      </c>
      <c r="L1113" s="687">
        <f t="shared" si="2113"/>
        <v>-740.3</v>
      </c>
      <c r="M1113" s="688">
        <f t="shared" si="2114"/>
        <v>0</v>
      </c>
      <c r="N1113" s="687">
        <f t="shared" si="2115"/>
        <v>209.3</v>
      </c>
      <c r="O1113" s="687">
        <f t="shared" si="2116"/>
        <v>0</v>
      </c>
      <c r="P1113" s="687">
        <f t="shared" si="2117"/>
        <v>-209.3</v>
      </c>
      <c r="Q1113" s="688">
        <f t="shared" si="2118"/>
        <v>0</v>
      </c>
      <c r="R1113" s="687">
        <f>'17. Нефтехим Салават'!W111</f>
        <v>72</v>
      </c>
      <c r="S1113" s="687">
        <f>'17. Нефтехим Салават'!Y111</f>
        <v>0</v>
      </c>
      <c r="T1113" s="687">
        <f t="shared" si="2119"/>
        <v>-72</v>
      </c>
      <c r="U1113" s="688">
        <f t="shared" si="2120"/>
        <v>0</v>
      </c>
      <c r="V1113" s="687">
        <f>'17. Нефтехим Салават'!AC111</f>
        <v>66.900000000000006</v>
      </c>
      <c r="W1113" s="687">
        <f>'17. Нефтехим Салават'!AE111</f>
        <v>0</v>
      </c>
      <c r="X1113" s="687">
        <f t="shared" si="2121"/>
        <v>-66.900000000000006</v>
      </c>
      <c r="Y1113" s="688">
        <f t="shared" si="2122"/>
        <v>0</v>
      </c>
      <c r="Z1113" s="687">
        <f>'17. Нефтехим Салават'!AI111</f>
        <v>70.400000000000006</v>
      </c>
      <c r="AA1113" s="687">
        <f>'17. Нефтехим Салават'!AK111</f>
        <v>0</v>
      </c>
      <c r="AB1113" s="687">
        <f t="shared" si="2123"/>
        <v>-70.400000000000006</v>
      </c>
      <c r="AC1113" s="688">
        <f t="shared" si="2124"/>
        <v>0</v>
      </c>
      <c r="AD1113" s="687">
        <f t="shared" si="2125"/>
        <v>148.89999999999998</v>
      </c>
      <c r="AE1113" s="687">
        <f t="shared" si="2126"/>
        <v>0</v>
      </c>
      <c r="AF1113" s="687">
        <f t="shared" si="2127"/>
        <v>-148.89999999999998</v>
      </c>
      <c r="AG1113" s="688">
        <f t="shared" si="2128"/>
        <v>0</v>
      </c>
      <c r="AH1113" s="687">
        <f>'17. Нефтехим Салават'!AU111</f>
        <v>53.3</v>
      </c>
      <c r="AI1113" s="687">
        <f>'17. Нефтехим Салават'!AW111</f>
        <v>0</v>
      </c>
      <c r="AJ1113" s="687">
        <f t="shared" si="2129"/>
        <v>-53.3</v>
      </c>
      <c r="AK1113" s="688">
        <f t="shared" si="2130"/>
        <v>0</v>
      </c>
      <c r="AL1113" s="687">
        <f>'17. Нефтехим Салават'!BA111</f>
        <v>51.4</v>
      </c>
      <c r="AM1113" s="687">
        <f>'17. Нефтехим Салават'!BC111</f>
        <v>0</v>
      </c>
      <c r="AN1113" s="687">
        <f t="shared" si="2131"/>
        <v>-51.4</v>
      </c>
      <c r="AO1113" s="688">
        <f t="shared" si="2132"/>
        <v>0</v>
      </c>
      <c r="AP1113" s="687">
        <f>'17. Нефтехим Салават'!BG111</f>
        <v>44.2</v>
      </c>
      <c r="AQ1113" s="687">
        <f>'17. Нефтехим Салават'!BI111</f>
        <v>0</v>
      </c>
      <c r="AR1113" s="687">
        <f t="shared" si="2133"/>
        <v>-44.2</v>
      </c>
      <c r="AS1113" s="688">
        <f t="shared" si="2134"/>
        <v>0</v>
      </c>
      <c r="AT1113" s="687">
        <f t="shared" si="2135"/>
        <v>210.3</v>
      </c>
      <c r="AU1113" s="687">
        <f t="shared" si="2136"/>
        <v>0</v>
      </c>
      <c r="AV1113" s="687">
        <f t="shared" si="2137"/>
        <v>-210.3</v>
      </c>
      <c r="AW1113" s="688">
        <f t="shared" si="2138"/>
        <v>0</v>
      </c>
      <c r="AX1113" s="687">
        <f>'17. Нефтехим Салават'!BS111</f>
        <v>64.099999999999994</v>
      </c>
      <c r="AY1113" s="687">
        <f>'17. Нефтехим Салават'!BU111</f>
        <v>0</v>
      </c>
      <c r="AZ1113" s="687">
        <f t="shared" si="2139"/>
        <v>-64.099999999999994</v>
      </c>
      <c r="BA1113" s="688">
        <f t="shared" si="2140"/>
        <v>0</v>
      </c>
      <c r="BB1113" s="687">
        <f>'17. Нефтехим Салават'!BY111</f>
        <v>51.2</v>
      </c>
      <c r="BC1113" s="687">
        <f>'17. Нефтехим Салават'!CA111</f>
        <v>0</v>
      </c>
      <c r="BD1113" s="687">
        <f t="shared" si="2141"/>
        <v>-51.2</v>
      </c>
      <c r="BE1113" s="688">
        <f t="shared" si="2142"/>
        <v>0</v>
      </c>
      <c r="BF1113" s="687">
        <f>'17. Нефтехим Салават'!CE111</f>
        <v>95</v>
      </c>
      <c r="BG1113" s="687">
        <f>'17. Нефтехим Салават'!CG111</f>
        <v>0</v>
      </c>
      <c r="BH1113" s="687">
        <f t="shared" si="2143"/>
        <v>-95</v>
      </c>
      <c r="BI1113" s="688">
        <f t="shared" si="2144"/>
        <v>0</v>
      </c>
      <c r="BJ1113" s="687">
        <f t="shared" si="2145"/>
        <v>171.8</v>
      </c>
      <c r="BK1113" s="687">
        <f t="shared" si="2146"/>
        <v>0</v>
      </c>
      <c r="BL1113" s="687">
        <f t="shared" si="2147"/>
        <v>-171.8</v>
      </c>
      <c r="BM1113" s="688">
        <f t="shared" si="2148"/>
        <v>0</v>
      </c>
      <c r="BN1113" s="687">
        <f>'17. Нефтехим Салават'!CQ111</f>
        <v>58.6</v>
      </c>
      <c r="BO1113" s="687">
        <f>'17. Нефтехим Салават'!CS111</f>
        <v>0</v>
      </c>
      <c r="BP1113" s="687">
        <f t="shared" si="2149"/>
        <v>-58.6</v>
      </c>
      <c r="BQ1113" s="688">
        <f t="shared" si="2150"/>
        <v>0</v>
      </c>
      <c r="BR1113" s="687">
        <f>'17. Нефтехим Салават'!CW111</f>
        <v>62.2</v>
      </c>
      <c r="BS1113" s="687">
        <f>'17. Нефтехим Салават'!CY111</f>
        <v>0</v>
      </c>
      <c r="BT1113" s="687">
        <f t="shared" si="2151"/>
        <v>-62.2</v>
      </c>
      <c r="BU1113" s="688">
        <f t="shared" si="2152"/>
        <v>0</v>
      </c>
      <c r="BV1113" s="687">
        <f>'17. Нефтехим Салават'!DC111</f>
        <v>51</v>
      </c>
      <c r="BW1113" s="687">
        <f>'17. Нефтехим Салават'!DE111</f>
        <v>0</v>
      </c>
      <c r="BX1113" s="687">
        <f t="shared" si="2153"/>
        <v>-51</v>
      </c>
      <c r="BY1113" s="688">
        <f t="shared" si="2154"/>
        <v>0</v>
      </c>
    </row>
    <row r="1114" spans="2:77" ht="20.100000000000001" customHeight="1">
      <c r="C1114" s="450" t="s">
        <v>1258</v>
      </c>
      <c r="D1114" s="528"/>
      <c r="E1114" s="528"/>
      <c r="F1114" s="529"/>
      <c r="G1114" s="530" t="s">
        <v>1259</v>
      </c>
      <c r="H1114" s="530"/>
      <c r="I1114" s="691" t="s">
        <v>883</v>
      </c>
      <c r="J1114" s="687">
        <f t="shared" si="2111"/>
        <v>740.3</v>
      </c>
      <c r="K1114" s="687">
        <f t="shared" si="2112"/>
        <v>0</v>
      </c>
      <c r="L1114" s="687">
        <f t="shared" si="2113"/>
        <v>-740.3</v>
      </c>
      <c r="M1114" s="688">
        <f t="shared" si="2114"/>
        <v>0</v>
      </c>
      <c r="N1114" s="687">
        <f t="shared" si="2115"/>
        <v>209.3</v>
      </c>
      <c r="O1114" s="687">
        <f t="shared" si="2116"/>
        <v>0</v>
      </c>
      <c r="P1114" s="687">
        <f t="shared" si="2117"/>
        <v>-209.3</v>
      </c>
      <c r="Q1114" s="688">
        <f t="shared" si="2118"/>
        <v>0</v>
      </c>
      <c r="R1114" s="687">
        <f>'17. Нефтехим Салават'!W112</f>
        <v>72</v>
      </c>
      <c r="S1114" s="687">
        <f>'17. Нефтехим Салават'!Y112</f>
        <v>0</v>
      </c>
      <c r="T1114" s="687">
        <f t="shared" si="2119"/>
        <v>-72</v>
      </c>
      <c r="U1114" s="688">
        <f t="shared" si="2120"/>
        <v>0</v>
      </c>
      <c r="V1114" s="687">
        <f>'17. Нефтехим Салават'!AC112</f>
        <v>66.900000000000006</v>
      </c>
      <c r="W1114" s="687">
        <f>'17. Нефтехим Салават'!AE112</f>
        <v>0</v>
      </c>
      <c r="X1114" s="687">
        <f t="shared" si="2121"/>
        <v>-66.900000000000006</v>
      </c>
      <c r="Y1114" s="688">
        <f t="shared" si="2122"/>
        <v>0</v>
      </c>
      <c r="Z1114" s="687">
        <f>'17. Нефтехим Салават'!AI112</f>
        <v>70.400000000000006</v>
      </c>
      <c r="AA1114" s="687">
        <f>'17. Нефтехим Салават'!AK112</f>
        <v>0</v>
      </c>
      <c r="AB1114" s="687">
        <f t="shared" si="2123"/>
        <v>-70.400000000000006</v>
      </c>
      <c r="AC1114" s="688">
        <f t="shared" si="2124"/>
        <v>0</v>
      </c>
      <c r="AD1114" s="687">
        <f t="shared" si="2125"/>
        <v>148.89999999999998</v>
      </c>
      <c r="AE1114" s="687">
        <f t="shared" si="2126"/>
        <v>0</v>
      </c>
      <c r="AF1114" s="687">
        <f t="shared" si="2127"/>
        <v>-148.89999999999998</v>
      </c>
      <c r="AG1114" s="688">
        <f t="shared" si="2128"/>
        <v>0</v>
      </c>
      <c r="AH1114" s="687">
        <f>'17. Нефтехим Салават'!AU112</f>
        <v>53.3</v>
      </c>
      <c r="AI1114" s="687">
        <f>'17. Нефтехим Салават'!AW112</f>
        <v>0</v>
      </c>
      <c r="AJ1114" s="687">
        <f t="shared" si="2129"/>
        <v>-53.3</v>
      </c>
      <c r="AK1114" s="688">
        <f t="shared" si="2130"/>
        <v>0</v>
      </c>
      <c r="AL1114" s="687">
        <f>'17. Нефтехим Салават'!BA112</f>
        <v>51.4</v>
      </c>
      <c r="AM1114" s="687">
        <f>'17. Нефтехим Салават'!BC112</f>
        <v>0</v>
      </c>
      <c r="AN1114" s="687">
        <f t="shared" si="2131"/>
        <v>-51.4</v>
      </c>
      <c r="AO1114" s="688">
        <f t="shared" si="2132"/>
        <v>0</v>
      </c>
      <c r="AP1114" s="687">
        <f>'17. Нефтехим Салават'!BG112</f>
        <v>44.2</v>
      </c>
      <c r="AQ1114" s="687">
        <f>'17. Нефтехим Салават'!BI112</f>
        <v>0</v>
      </c>
      <c r="AR1114" s="687">
        <f t="shared" si="2133"/>
        <v>-44.2</v>
      </c>
      <c r="AS1114" s="688">
        <f t="shared" si="2134"/>
        <v>0</v>
      </c>
      <c r="AT1114" s="687">
        <f t="shared" si="2135"/>
        <v>210.3</v>
      </c>
      <c r="AU1114" s="687">
        <f t="shared" si="2136"/>
        <v>0</v>
      </c>
      <c r="AV1114" s="687">
        <f t="shared" si="2137"/>
        <v>-210.3</v>
      </c>
      <c r="AW1114" s="688">
        <f t="shared" si="2138"/>
        <v>0</v>
      </c>
      <c r="AX1114" s="687">
        <f>'17. Нефтехим Салават'!BS112</f>
        <v>64.099999999999994</v>
      </c>
      <c r="AY1114" s="687">
        <f>'17. Нефтехим Салават'!BU112</f>
        <v>0</v>
      </c>
      <c r="AZ1114" s="687">
        <f t="shared" si="2139"/>
        <v>-64.099999999999994</v>
      </c>
      <c r="BA1114" s="688">
        <f t="shared" si="2140"/>
        <v>0</v>
      </c>
      <c r="BB1114" s="687">
        <f>'17. Нефтехим Салават'!BY112</f>
        <v>51.2</v>
      </c>
      <c r="BC1114" s="687">
        <f>'17. Нефтехим Салават'!CA112</f>
        <v>0</v>
      </c>
      <c r="BD1114" s="687">
        <f t="shared" si="2141"/>
        <v>-51.2</v>
      </c>
      <c r="BE1114" s="688">
        <f t="shared" si="2142"/>
        <v>0</v>
      </c>
      <c r="BF1114" s="687">
        <f>'17. Нефтехим Салават'!CE112</f>
        <v>95</v>
      </c>
      <c r="BG1114" s="687">
        <f>'17. Нефтехим Салават'!CG112</f>
        <v>0</v>
      </c>
      <c r="BH1114" s="687">
        <f t="shared" si="2143"/>
        <v>-95</v>
      </c>
      <c r="BI1114" s="688">
        <f t="shared" si="2144"/>
        <v>0</v>
      </c>
      <c r="BJ1114" s="687">
        <f t="shared" si="2145"/>
        <v>171.8</v>
      </c>
      <c r="BK1114" s="687">
        <f t="shared" si="2146"/>
        <v>0</v>
      </c>
      <c r="BL1114" s="687">
        <f t="shared" si="2147"/>
        <v>-171.8</v>
      </c>
      <c r="BM1114" s="688">
        <f t="shared" si="2148"/>
        <v>0</v>
      </c>
      <c r="BN1114" s="687">
        <f>'17. Нефтехим Салават'!CQ112</f>
        <v>58.6</v>
      </c>
      <c r="BO1114" s="687">
        <f>'17. Нефтехим Салават'!CS112</f>
        <v>0</v>
      </c>
      <c r="BP1114" s="687">
        <f t="shared" si="2149"/>
        <v>-58.6</v>
      </c>
      <c r="BQ1114" s="688">
        <f t="shared" si="2150"/>
        <v>0</v>
      </c>
      <c r="BR1114" s="687">
        <f>'17. Нефтехим Салават'!CW112</f>
        <v>62.2</v>
      </c>
      <c r="BS1114" s="687">
        <f>'17. Нефтехим Салават'!CY112</f>
        <v>0</v>
      </c>
      <c r="BT1114" s="687">
        <f t="shared" si="2151"/>
        <v>-62.2</v>
      </c>
      <c r="BU1114" s="688">
        <f t="shared" si="2152"/>
        <v>0</v>
      </c>
      <c r="BV1114" s="687">
        <f>'17. Нефтехим Салават'!DC112</f>
        <v>51</v>
      </c>
      <c r="BW1114" s="687">
        <f>'17. Нефтехим Салават'!DE112</f>
        <v>0</v>
      </c>
      <c r="BX1114" s="687">
        <f t="shared" si="2153"/>
        <v>-51</v>
      </c>
      <c r="BY1114" s="688">
        <f t="shared" si="2154"/>
        <v>0</v>
      </c>
    </row>
    <row r="1115" spans="2:77" ht="20.100000000000001" customHeight="1">
      <c r="B1115" s="591" t="s">
        <v>122</v>
      </c>
      <c r="C1115" s="448" t="s">
        <v>1172</v>
      </c>
      <c r="D1115" s="528"/>
      <c r="E1115" s="528"/>
      <c r="F1115" s="529"/>
      <c r="G1115" s="530" t="s">
        <v>1260</v>
      </c>
      <c r="H1115" s="530"/>
      <c r="I1115" s="626" t="s">
        <v>883</v>
      </c>
      <c r="J1115" s="687">
        <f t="shared" si="2111"/>
        <v>364</v>
      </c>
      <c r="K1115" s="687">
        <f t="shared" si="2112"/>
        <v>0</v>
      </c>
      <c r="L1115" s="687">
        <f t="shared" si="2113"/>
        <v>-364</v>
      </c>
      <c r="M1115" s="688">
        <f t="shared" si="2114"/>
        <v>0</v>
      </c>
      <c r="N1115" s="687">
        <f t="shared" si="2115"/>
        <v>86.7</v>
      </c>
      <c r="O1115" s="687">
        <f t="shared" si="2116"/>
        <v>0</v>
      </c>
      <c r="P1115" s="687">
        <f t="shared" si="2117"/>
        <v>-86.7</v>
      </c>
      <c r="Q1115" s="688">
        <f t="shared" si="2118"/>
        <v>0</v>
      </c>
      <c r="R1115" s="687">
        <f>'17. Нефтехим Салават'!W113</f>
        <v>28.300000000000004</v>
      </c>
      <c r="S1115" s="687">
        <f>'17. Нефтехим Салават'!Y113</f>
        <v>0</v>
      </c>
      <c r="T1115" s="687">
        <f t="shared" si="2119"/>
        <v>-28.300000000000004</v>
      </c>
      <c r="U1115" s="688">
        <f t="shared" si="2120"/>
        <v>0</v>
      </c>
      <c r="V1115" s="687">
        <f>'17. Нефтехим Салават'!AC113</f>
        <v>27.3</v>
      </c>
      <c r="W1115" s="687">
        <f>'17. Нефтехим Салават'!AE113</f>
        <v>0</v>
      </c>
      <c r="X1115" s="687">
        <f t="shared" si="2121"/>
        <v>-27.3</v>
      </c>
      <c r="Y1115" s="688">
        <f t="shared" si="2122"/>
        <v>0</v>
      </c>
      <c r="Z1115" s="687">
        <f>'17. Нефтехим Салават'!AI113</f>
        <v>31.099999999999998</v>
      </c>
      <c r="AA1115" s="687">
        <f>'17. Нефтехим Салават'!AK113</f>
        <v>0</v>
      </c>
      <c r="AB1115" s="687">
        <f t="shared" si="2123"/>
        <v>-31.099999999999998</v>
      </c>
      <c r="AC1115" s="688">
        <f t="shared" si="2124"/>
        <v>0</v>
      </c>
      <c r="AD1115" s="687">
        <f t="shared" si="2125"/>
        <v>119.19999999999999</v>
      </c>
      <c r="AE1115" s="687">
        <f t="shared" si="2126"/>
        <v>0</v>
      </c>
      <c r="AF1115" s="687">
        <f t="shared" si="2127"/>
        <v>-119.19999999999999</v>
      </c>
      <c r="AG1115" s="688">
        <f t="shared" si="2128"/>
        <v>0</v>
      </c>
      <c r="AH1115" s="687">
        <f>'17. Нефтехим Салават'!AU113</f>
        <v>28</v>
      </c>
      <c r="AI1115" s="687">
        <f>'17. Нефтехим Салават'!AW113</f>
        <v>0</v>
      </c>
      <c r="AJ1115" s="687">
        <f t="shared" si="2129"/>
        <v>-28</v>
      </c>
      <c r="AK1115" s="688">
        <f t="shared" si="2130"/>
        <v>0</v>
      </c>
      <c r="AL1115" s="687">
        <f>'17. Нефтехим Салават'!BA113</f>
        <v>44.099999999999994</v>
      </c>
      <c r="AM1115" s="687">
        <f>'17. Нефтехим Салават'!BC113</f>
        <v>0</v>
      </c>
      <c r="AN1115" s="687">
        <f t="shared" si="2131"/>
        <v>-44.099999999999994</v>
      </c>
      <c r="AO1115" s="688">
        <f t="shared" si="2132"/>
        <v>0</v>
      </c>
      <c r="AP1115" s="687">
        <f>'17. Нефтехим Салават'!BG113</f>
        <v>47.1</v>
      </c>
      <c r="AQ1115" s="687">
        <f>'17. Нефтехим Салават'!BI113</f>
        <v>0</v>
      </c>
      <c r="AR1115" s="687">
        <f t="shared" si="2133"/>
        <v>-47.1</v>
      </c>
      <c r="AS1115" s="688">
        <f t="shared" si="2134"/>
        <v>0</v>
      </c>
      <c r="AT1115" s="687">
        <f t="shared" si="2135"/>
        <v>84.2</v>
      </c>
      <c r="AU1115" s="687">
        <f t="shared" si="2136"/>
        <v>0</v>
      </c>
      <c r="AV1115" s="687">
        <f t="shared" si="2137"/>
        <v>-84.2</v>
      </c>
      <c r="AW1115" s="688">
        <f t="shared" si="2138"/>
        <v>0</v>
      </c>
      <c r="AX1115" s="687">
        <f>'17. Нефтехим Салават'!BS113</f>
        <v>35.200000000000003</v>
      </c>
      <c r="AY1115" s="687">
        <f>'17. Нефтехим Салават'!BU113</f>
        <v>0</v>
      </c>
      <c r="AZ1115" s="687">
        <f t="shared" si="2139"/>
        <v>-35.200000000000003</v>
      </c>
      <c r="BA1115" s="688">
        <f t="shared" si="2140"/>
        <v>0</v>
      </c>
      <c r="BB1115" s="687">
        <f>'17. Нефтехим Салават'!BY113</f>
        <v>30.299999999999997</v>
      </c>
      <c r="BC1115" s="687">
        <f>'17. Нефтехим Салават'!CA113</f>
        <v>0</v>
      </c>
      <c r="BD1115" s="687">
        <f t="shared" si="2141"/>
        <v>-30.299999999999997</v>
      </c>
      <c r="BE1115" s="688">
        <f t="shared" si="2142"/>
        <v>0</v>
      </c>
      <c r="BF1115" s="687">
        <f>'17. Нефтехим Салават'!CE113</f>
        <v>18.7</v>
      </c>
      <c r="BG1115" s="687">
        <f>'17. Нефтехим Салават'!CG113</f>
        <v>0</v>
      </c>
      <c r="BH1115" s="687">
        <f t="shared" si="2143"/>
        <v>-18.7</v>
      </c>
      <c r="BI1115" s="688">
        <f t="shared" si="2144"/>
        <v>0</v>
      </c>
      <c r="BJ1115" s="687">
        <f t="shared" si="2145"/>
        <v>73.900000000000006</v>
      </c>
      <c r="BK1115" s="687">
        <f t="shared" si="2146"/>
        <v>0</v>
      </c>
      <c r="BL1115" s="687">
        <f t="shared" si="2147"/>
        <v>-73.900000000000006</v>
      </c>
      <c r="BM1115" s="688">
        <f t="shared" si="2148"/>
        <v>0</v>
      </c>
      <c r="BN1115" s="687">
        <f>'17. Нефтехим Салават'!CQ113</f>
        <v>17.599999999999998</v>
      </c>
      <c r="BO1115" s="687">
        <f>'17. Нефтехим Салават'!CS113</f>
        <v>0</v>
      </c>
      <c r="BP1115" s="687">
        <f t="shared" si="2149"/>
        <v>-17.599999999999998</v>
      </c>
      <c r="BQ1115" s="688">
        <f t="shared" si="2150"/>
        <v>0</v>
      </c>
      <c r="BR1115" s="687">
        <f>'17. Нефтехим Салават'!CW113</f>
        <v>25.9</v>
      </c>
      <c r="BS1115" s="687">
        <f>'17. Нефтехим Салават'!CY113</f>
        <v>0</v>
      </c>
      <c r="BT1115" s="687">
        <f t="shared" si="2151"/>
        <v>-25.9</v>
      </c>
      <c r="BU1115" s="688">
        <f t="shared" si="2152"/>
        <v>0</v>
      </c>
      <c r="BV1115" s="687">
        <f>'17. Нефтехим Салават'!DC113</f>
        <v>30.400000000000002</v>
      </c>
      <c r="BW1115" s="687">
        <f>'17. Нефтехим Салават'!DE113</f>
        <v>0</v>
      </c>
      <c r="BX1115" s="687">
        <f t="shared" si="2153"/>
        <v>-30.400000000000002</v>
      </c>
      <c r="BY1115" s="688">
        <f t="shared" si="2154"/>
        <v>0</v>
      </c>
    </row>
    <row r="1116" spans="2:77" ht="20.100000000000001" customHeight="1">
      <c r="C1116" s="448" t="s">
        <v>1088</v>
      </c>
      <c r="D1116" s="528"/>
      <c r="E1116" s="528"/>
      <c r="F1116" s="529"/>
      <c r="G1116" s="530" t="s">
        <v>1261</v>
      </c>
      <c r="H1116" s="530"/>
      <c r="I1116" s="691" t="s">
        <v>883</v>
      </c>
      <c r="J1116" s="687">
        <f t="shared" si="2111"/>
        <v>81.400000000000006</v>
      </c>
      <c r="K1116" s="687">
        <f t="shared" si="2112"/>
        <v>0</v>
      </c>
      <c r="L1116" s="687">
        <f t="shared" si="2113"/>
        <v>-81.400000000000006</v>
      </c>
      <c r="M1116" s="688">
        <f t="shared" si="2114"/>
        <v>0</v>
      </c>
      <c r="N1116" s="687">
        <f t="shared" si="2115"/>
        <v>0</v>
      </c>
      <c r="O1116" s="687">
        <f t="shared" si="2116"/>
        <v>0</v>
      </c>
      <c r="P1116" s="687">
        <f t="shared" si="2117"/>
        <v>0</v>
      </c>
      <c r="Q1116" s="688" t="str">
        <f t="shared" si="2118"/>
        <v>-</v>
      </c>
      <c r="R1116" s="687">
        <f>'17. Нефтехим Салават'!W114</f>
        <v>0</v>
      </c>
      <c r="S1116" s="687">
        <f>'17. Нефтехим Салават'!Y114</f>
        <v>0</v>
      </c>
      <c r="T1116" s="687">
        <f t="shared" si="2119"/>
        <v>0</v>
      </c>
      <c r="U1116" s="688" t="str">
        <f t="shared" si="2120"/>
        <v>-</v>
      </c>
      <c r="V1116" s="687">
        <f>'17. Нефтехим Салават'!AC114</f>
        <v>0</v>
      </c>
      <c r="W1116" s="687">
        <f>'17. Нефтехим Салават'!AE114</f>
        <v>0</v>
      </c>
      <c r="X1116" s="687">
        <f t="shared" si="2121"/>
        <v>0</v>
      </c>
      <c r="Y1116" s="688" t="str">
        <f t="shared" si="2122"/>
        <v>-</v>
      </c>
      <c r="Z1116" s="687">
        <f>'17. Нефтехим Салават'!AI114</f>
        <v>0</v>
      </c>
      <c r="AA1116" s="687">
        <f>'17. Нефтехим Салават'!AK114</f>
        <v>0</v>
      </c>
      <c r="AB1116" s="687">
        <f t="shared" si="2123"/>
        <v>0</v>
      </c>
      <c r="AC1116" s="688" t="str">
        <f t="shared" si="2124"/>
        <v>-</v>
      </c>
      <c r="AD1116" s="687">
        <f t="shared" si="2125"/>
        <v>41.7</v>
      </c>
      <c r="AE1116" s="687">
        <f t="shared" si="2126"/>
        <v>0</v>
      </c>
      <c r="AF1116" s="687">
        <f t="shared" si="2127"/>
        <v>-41.7</v>
      </c>
      <c r="AG1116" s="688">
        <f t="shared" si="2128"/>
        <v>0</v>
      </c>
      <c r="AH1116" s="687">
        <f>'17. Нефтехим Салават'!AU114</f>
        <v>0</v>
      </c>
      <c r="AI1116" s="687">
        <f>'17. Нефтехим Салават'!AW114</f>
        <v>0</v>
      </c>
      <c r="AJ1116" s="687">
        <f t="shared" si="2129"/>
        <v>0</v>
      </c>
      <c r="AK1116" s="688" t="str">
        <f t="shared" si="2130"/>
        <v>-</v>
      </c>
      <c r="AL1116" s="687">
        <f>'17. Нефтехим Салават'!BA114</f>
        <v>18.399999999999999</v>
      </c>
      <c r="AM1116" s="687">
        <f>'17. Нефтехим Салават'!BC114</f>
        <v>0</v>
      </c>
      <c r="AN1116" s="687">
        <f t="shared" si="2131"/>
        <v>-18.399999999999999</v>
      </c>
      <c r="AO1116" s="688">
        <f t="shared" si="2132"/>
        <v>0</v>
      </c>
      <c r="AP1116" s="687">
        <f>'17. Нефтехим Салават'!BG114</f>
        <v>23.3</v>
      </c>
      <c r="AQ1116" s="687">
        <f>'17. Нефтехим Салават'!BI114</f>
        <v>0</v>
      </c>
      <c r="AR1116" s="687">
        <f t="shared" si="2133"/>
        <v>-23.3</v>
      </c>
      <c r="AS1116" s="688">
        <f t="shared" si="2134"/>
        <v>0</v>
      </c>
      <c r="AT1116" s="687">
        <f t="shared" si="2135"/>
        <v>31.5</v>
      </c>
      <c r="AU1116" s="687">
        <f t="shared" si="2136"/>
        <v>0</v>
      </c>
      <c r="AV1116" s="687">
        <f t="shared" si="2137"/>
        <v>-31.5</v>
      </c>
      <c r="AW1116" s="688">
        <f t="shared" si="2138"/>
        <v>0</v>
      </c>
      <c r="AX1116" s="687">
        <f>'17. Нефтехим Салават'!BS114</f>
        <v>14.3</v>
      </c>
      <c r="AY1116" s="687">
        <f>'17. Нефтехим Салават'!BU114</f>
        <v>0</v>
      </c>
      <c r="AZ1116" s="687">
        <f t="shared" si="2139"/>
        <v>-14.3</v>
      </c>
      <c r="BA1116" s="688">
        <f t="shared" si="2140"/>
        <v>0</v>
      </c>
      <c r="BB1116" s="687">
        <f>'17. Нефтехим Салават'!BY114</f>
        <v>8.6</v>
      </c>
      <c r="BC1116" s="687">
        <f>'17. Нефтехим Салават'!CA114</f>
        <v>0</v>
      </c>
      <c r="BD1116" s="687">
        <f t="shared" si="2141"/>
        <v>-8.6</v>
      </c>
      <c r="BE1116" s="688">
        <f t="shared" si="2142"/>
        <v>0</v>
      </c>
      <c r="BF1116" s="687">
        <f>'17. Нефтехим Салават'!CE114</f>
        <v>8.6</v>
      </c>
      <c r="BG1116" s="687">
        <f>'17. Нефтехим Салават'!CG114</f>
        <v>0</v>
      </c>
      <c r="BH1116" s="687">
        <f t="shared" si="2143"/>
        <v>-8.6</v>
      </c>
      <c r="BI1116" s="688">
        <f t="shared" si="2144"/>
        <v>0</v>
      </c>
      <c r="BJ1116" s="687">
        <f t="shared" si="2145"/>
        <v>8.1999999999999993</v>
      </c>
      <c r="BK1116" s="687">
        <f t="shared" si="2146"/>
        <v>0</v>
      </c>
      <c r="BL1116" s="687">
        <f t="shared" si="2147"/>
        <v>-8.1999999999999993</v>
      </c>
      <c r="BM1116" s="688">
        <f t="shared" si="2148"/>
        <v>0</v>
      </c>
      <c r="BN1116" s="687">
        <f>'17. Нефтехим Салават'!CQ114</f>
        <v>2.8</v>
      </c>
      <c r="BO1116" s="687">
        <f>'17. Нефтехим Салават'!CS114</f>
        <v>0</v>
      </c>
      <c r="BP1116" s="687">
        <f t="shared" si="2149"/>
        <v>-2.8</v>
      </c>
      <c r="BQ1116" s="688">
        <f t="shared" si="2150"/>
        <v>0</v>
      </c>
      <c r="BR1116" s="687">
        <f>'17. Нефтехим Салават'!CW114</f>
        <v>2.6</v>
      </c>
      <c r="BS1116" s="687">
        <f>'17. Нефтехим Салават'!CY114</f>
        <v>0</v>
      </c>
      <c r="BT1116" s="687">
        <f t="shared" si="2151"/>
        <v>-2.6</v>
      </c>
      <c r="BU1116" s="688">
        <f t="shared" si="2152"/>
        <v>0</v>
      </c>
      <c r="BV1116" s="687">
        <f>'17. Нефтехим Салават'!DC114</f>
        <v>2.8</v>
      </c>
      <c r="BW1116" s="687">
        <f>'17. Нефтехим Салават'!DE114</f>
        <v>0</v>
      </c>
      <c r="BX1116" s="687">
        <f t="shared" si="2153"/>
        <v>-2.8</v>
      </c>
      <c r="BY1116" s="688">
        <f t="shared" si="2154"/>
        <v>0</v>
      </c>
    </row>
    <row r="1117" spans="2:77" ht="20.100000000000001" customHeight="1">
      <c r="C1117" s="449" t="s">
        <v>101</v>
      </c>
      <c r="D1117" s="528"/>
      <c r="E1117" s="528"/>
      <c r="F1117" s="529"/>
      <c r="G1117" s="530" t="s">
        <v>1262</v>
      </c>
      <c r="H1117" s="530"/>
      <c r="I1117" s="691" t="s">
        <v>883</v>
      </c>
      <c r="J1117" s="687">
        <f t="shared" si="2111"/>
        <v>81.400000000000006</v>
      </c>
      <c r="K1117" s="687">
        <f t="shared" si="2112"/>
        <v>0</v>
      </c>
      <c r="L1117" s="687">
        <f t="shared" si="2113"/>
        <v>-81.400000000000006</v>
      </c>
      <c r="M1117" s="688">
        <f t="shared" si="2114"/>
        <v>0</v>
      </c>
      <c r="N1117" s="687">
        <f t="shared" si="2115"/>
        <v>0</v>
      </c>
      <c r="O1117" s="687">
        <f t="shared" si="2116"/>
        <v>0</v>
      </c>
      <c r="P1117" s="687">
        <f t="shared" si="2117"/>
        <v>0</v>
      </c>
      <c r="Q1117" s="688" t="str">
        <f t="shared" si="2118"/>
        <v>-</v>
      </c>
      <c r="R1117" s="687">
        <f>'17. Нефтехим Салават'!W115</f>
        <v>0</v>
      </c>
      <c r="S1117" s="687">
        <f>'17. Нефтехим Салават'!Y115</f>
        <v>0</v>
      </c>
      <c r="T1117" s="687">
        <f t="shared" si="2119"/>
        <v>0</v>
      </c>
      <c r="U1117" s="688" t="str">
        <f t="shared" si="2120"/>
        <v>-</v>
      </c>
      <c r="V1117" s="687">
        <f>'17. Нефтехим Салават'!AC115</f>
        <v>0</v>
      </c>
      <c r="W1117" s="687">
        <f>'17. Нефтехим Салават'!AE115</f>
        <v>0</v>
      </c>
      <c r="X1117" s="687">
        <f t="shared" si="2121"/>
        <v>0</v>
      </c>
      <c r="Y1117" s="688" t="str">
        <f t="shared" si="2122"/>
        <v>-</v>
      </c>
      <c r="Z1117" s="687">
        <f>'17. Нефтехим Салават'!AI115</f>
        <v>0</v>
      </c>
      <c r="AA1117" s="687">
        <f>'17. Нефтехим Салават'!AK115</f>
        <v>0</v>
      </c>
      <c r="AB1117" s="687">
        <f t="shared" si="2123"/>
        <v>0</v>
      </c>
      <c r="AC1117" s="688" t="str">
        <f t="shared" si="2124"/>
        <v>-</v>
      </c>
      <c r="AD1117" s="687">
        <f t="shared" si="2125"/>
        <v>41.7</v>
      </c>
      <c r="AE1117" s="687">
        <f t="shared" si="2126"/>
        <v>0</v>
      </c>
      <c r="AF1117" s="687">
        <f t="shared" si="2127"/>
        <v>-41.7</v>
      </c>
      <c r="AG1117" s="688">
        <f t="shared" si="2128"/>
        <v>0</v>
      </c>
      <c r="AH1117" s="687">
        <f>'17. Нефтехим Салават'!AU115</f>
        <v>0</v>
      </c>
      <c r="AI1117" s="687">
        <f>'17. Нефтехим Салават'!AW115</f>
        <v>0</v>
      </c>
      <c r="AJ1117" s="687">
        <f t="shared" si="2129"/>
        <v>0</v>
      </c>
      <c r="AK1117" s="688" t="str">
        <f t="shared" si="2130"/>
        <v>-</v>
      </c>
      <c r="AL1117" s="687">
        <f>'17. Нефтехим Салават'!BA115</f>
        <v>18.399999999999999</v>
      </c>
      <c r="AM1117" s="687">
        <f>'17. Нефтехим Салават'!BC115</f>
        <v>0</v>
      </c>
      <c r="AN1117" s="687">
        <f t="shared" si="2131"/>
        <v>-18.399999999999999</v>
      </c>
      <c r="AO1117" s="688">
        <f t="shared" si="2132"/>
        <v>0</v>
      </c>
      <c r="AP1117" s="687">
        <f>'17. Нефтехим Салават'!BG115</f>
        <v>23.3</v>
      </c>
      <c r="AQ1117" s="687">
        <f>'17. Нефтехим Салават'!BI115</f>
        <v>0</v>
      </c>
      <c r="AR1117" s="687">
        <f t="shared" si="2133"/>
        <v>-23.3</v>
      </c>
      <c r="AS1117" s="688">
        <f t="shared" si="2134"/>
        <v>0</v>
      </c>
      <c r="AT1117" s="687">
        <f t="shared" si="2135"/>
        <v>31.5</v>
      </c>
      <c r="AU1117" s="687">
        <f t="shared" si="2136"/>
        <v>0</v>
      </c>
      <c r="AV1117" s="687">
        <f t="shared" si="2137"/>
        <v>-31.5</v>
      </c>
      <c r="AW1117" s="688">
        <f t="shared" si="2138"/>
        <v>0</v>
      </c>
      <c r="AX1117" s="687">
        <f>'17. Нефтехим Салават'!BS115</f>
        <v>14.3</v>
      </c>
      <c r="AY1117" s="687">
        <f>'17. Нефтехим Салават'!BU115</f>
        <v>0</v>
      </c>
      <c r="AZ1117" s="687">
        <f t="shared" si="2139"/>
        <v>-14.3</v>
      </c>
      <c r="BA1117" s="688">
        <f t="shared" si="2140"/>
        <v>0</v>
      </c>
      <c r="BB1117" s="687">
        <f>'17. Нефтехим Салават'!BY115</f>
        <v>8.6</v>
      </c>
      <c r="BC1117" s="687">
        <f>'17. Нефтехим Салават'!CA115</f>
        <v>0</v>
      </c>
      <c r="BD1117" s="687">
        <f t="shared" si="2141"/>
        <v>-8.6</v>
      </c>
      <c r="BE1117" s="688">
        <f t="shared" si="2142"/>
        <v>0</v>
      </c>
      <c r="BF1117" s="687">
        <f>'17. Нефтехим Салават'!CE115</f>
        <v>8.6</v>
      </c>
      <c r="BG1117" s="687">
        <f>'17. Нефтехим Салават'!CG115</f>
        <v>0</v>
      </c>
      <c r="BH1117" s="687">
        <f t="shared" si="2143"/>
        <v>-8.6</v>
      </c>
      <c r="BI1117" s="688">
        <f t="shared" si="2144"/>
        <v>0</v>
      </c>
      <c r="BJ1117" s="687">
        <f t="shared" si="2145"/>
        <v>8.1999999999999993</v>
      </c>
      <c r="BK1117" s="687">
        <f t="shared" si="2146"/>
        <v>0</v>
      </c>
      <c r="BL1117" s="687">
        <f t="shared" si="2147"/>
        <v>-8.1999999999999993</v>
      </c>
      <c r="BM1117" s="688">
        <f t="shared" si="2148"/>
        <v>0</v>
      </c>
      <c r="BN1117" s="687">
        <f>'17. Нефтехим Салават'!CQ115</f>
        <v>2.8</v>
      </c>
      <c r="BO1117" s="687">
        <f>'17. Нефтехим Салават'!CS115</f>
        <v>0</v>
      </c>
      <c r="BP1117" s="687">
        <f t="shared" si="2149"/>
        <v>-2.8</v>
      </c>
      <c r="BQ1117" s="688">
        <f t="shared" si="2150"/>
        <v>0</v>
      </c>
      <c r="BR1117" s="687">
        <f>'17. Нефтехим Салават'!CW115</f>
        <v>2.6</v>
      </c>
      <c r="BS1117" s="687">
        <f>'17. Нефтехим Салават'!CY115</f>
        <v>0</v>
      </c>
      <c r="BT1117" s="687">
        <f t="shared" si="2151"/>
        <v>-2.6</v>
      </c>
      <c r="BU1117" s="688">
        <f t="shared" si="2152"/>
        <v>0</v>
      </c>
      <c r="BV1117" s="687">
        <f>'17. Нефтехим Салават'!DC115</f>
        <v>2.8</v>
      </c>
      <c r="BW1117" s="687">
        <f>'17. Нефтехим Салават'!DE115</f>
        <v>0</v>
      </c>
      <c r="BX1117" s="687">
        <f t="shared" si="2153"/>
        <v>-2.8</v>
      </c>
      <c r="BY1117" s="688">
        <f t="shared" si="2154"/>
        <v>0</v>
      </c>
    </row>
    <row r="1118" spans="2:77" ht="20.100000000000001" customHeight="1">
      <c r="C1118" s="449" t="s">
        <v>1263</v>
      </c>
      <c r="D1118" s="528"/>
      <c r="E1118" s="528"/>
      <c r="F1118" s="529"/>
      <c r="G1118" s="530" t="s">
        <v>1264</v>
      </c>
      <c r="H1118" s="530"/>
      <c r="I1118" s="691" t="s">
        <v>883</v>
      </c>
      <c r="J1118" s="687">
        <f t="shared" si="2111"/>
        <v>0</v>
      </c>
      <c r="K1118" s="687">
        <f t="shared" si="2112"/>
        <v>0</v>
      </c>
      <c r="L1118" s="687">
        <f t="shared" si="2113"/>
        <v>0</v>
      </c>
      <c r="M1118" s="688" t="str">
        <f t="shared" si="2114"/>
        <v>-</v>
      </c>
      <c r="N1118" s="687">
        <f t="shared" si="2115"/>
        <v>0</v>
      </c>
      <c r="O1118" s="687">
        <f t="shared" si="2116"/>
        <v>0</v>
      </c>
      <c r="P1118" s="687">
        <f t="shared" si="2117"/>
        <v>0</v>
      </c>
      <c r="Q1118" s="688" t="str">
        <f t="shared" si="2118"/>
        <v>-</v>
      </c>
      <c r="R1118" s="687">
        <f>'17. Нефтехим Салават'!W116</f>
        <v>0</v>
      </c>
      <c r="S1118" s="687">
        <f>'17. Нефтехим Салават'!Y116</f>
        <v>0</v>
      </c>
      <c r="T1118" s="687">
        <f t="shared" si="2119"/>
        <v>0</v>
      </c>
      <c r="U1118" s="688" t="str">
        <f t="shared" si="2120"/>
        <v>-</v>
      </c>
      <c r="V1118" s="687">
        <f>'17. Нефтехим Салават'!AC116</f>
        <v>0</v>
      </c>
      <c r="W1118" s="687">
        <f>'17. Нефтехим Салават'!AE116</f>
        <v>0</v>
      </c>
      <c r="X1118" s="687">
        <f t="shared" si="2121"/>
        <v>0</v>
      </c>
      <c r="Y1118" s="688" t="str">
        <f t="shared" si="2122"/>
        <v>-</v>
      </c>
      <c r="Z1118" s="687">
        <f>'17. Нефтехим Салават'!AI116</f>
        <v>0</v>
      </c>
      <c r="AA1118" s="687">
        <f>'17. Нефтехим Салават'!AK116</f>
        <v>0</v>
      </c>
      <c r="AB1118" s="687">
        <f t="shared" si="2123"/>
        <v>0</v>
      </c>
      <c r="AC1118" s="688" t="str">
        <f t="shared" si="2124"/>
        <v>-</v>
      </c>
      <c r="AD1118" s="687">
        <f t="shared" si="2125"/>
        <v>0</v>
      </c>
      <c r="AE1118" s="687">
        <f t="shared" si="2126"/>
        <v>0</v>
      </c>
      <c r="AF1118" s="687">
        <f t="shared" si="2127"/>
        <v>0</v>
      </c>
      <c r="AG1118" s="688" t="str">
        <f t="shared" si="2128"/>
        <v>-</v>
      </c>
      <c r="AH1118" s="687">
        <f>'17. Нефтехим Салават'!AU116</f>
        <v>0</v>
      </c>
      <c r="AI1118" s="687">
        <f>'17. Нефтехим Салават'!AW116</f>
        <v>0</v>
      </c>
      <c r="AJ1118" s="687">
        <f t="shared" si="2129"/>
        <v>0</v>
      </c>
      <c r="AK1118" s="688" t="str">
        <f t="shared" si="2130"/>
        <v>-</v>
      </c>
      <c r="AL1118" s="687">
        <f>'17. Нефтехим Салават'!BA116</f>
        <v>0</v>
      </c>
      <c r="AM1118" s="687">
        <f>'17. Нефтехим Салават'!BC116</f>
        <v>0</v>
      </c>
      <c r="AN1118" s="687">
        <f t="shared" si="2131"/>
        <v>0</v>
      </c>
      <c r="AO1118" s="688" t="str">
        <f t="shared" si="2132"/>
        <v>-</v>
      </c>
      <c r="AP1118" s="687">
        <f>'17. Нефтехим Салават'!BG116</f>
        <v>0</v>
      </c>
      <c r="AQ1118" s="687">
        <f>'17. Нефтехим Салават'!BI116</f>
        <v>0</v>
      </c>
      <c r="AR1118" s="687">
        <f t="shared" si="2133"/>
        <v>0</v>
      </c>
      <c r="AS1118" s="688" t="str">
        <f t="shared" si="2134"/>
        <v>-</v>
      </c>
      <c r="AT1118" s="687">
        <f t="shared" si="2135"/>
        <v>0</v>
      </c>
      <c r="AU1118" s="687">
        <f t="shared" si="2136"/>
        <v>0</v>
      </c>
      <c r="AV1118" s="687">
        <f t="shared" si="2137"/>
        <v>0</v>
      </c>
      <c r="AW1118" s="688" t="str">
        <f t="shared" si="2138"/>
        <v>-</v>
      </c>
      <c r="AX1118" s="687">
        <f>'17. Нефтехим Салават'!BS116</f>
        <v>0</v>
      </c>
      <c r="AY1118" s="687">
        <f>'17. Нефтехим Салават'!BU116</f>
        <v>0</v>
      </c>
      <c r="AZ1118" s="687">
        <f t="shared" si="2139"/>
        <v>0</v>
      </c>
      <c r="BA1118" s="688" t="str">
        <f t="shared" si="2140"/>
        <v>-</v>
      </c>
      <c r="BB1118" s="687">
        <f>'17. Нефтехим Салават'!BY116</f>
        <v>0</v>
      </c>
      <c r="BC1118" s="687">
        <f>'17. Нефтехим Салават'!CA116</f>
        <v>0</v>
      </c>
      <c r="BD1118" s="687">
        <f t="shared" si="2141"/>
        <v>0</v>
      </c>
      <c r="BE1118" s="688" t="str">
        <f t="shared" si="2142"/>
        <v>-</v>
      </c>
      <c r="BF1118" s="687">
        <f>'17. Нефтехим Салават'!CE116</f>
        <v>0</v>
      </c>
      <c r="BG1118" s="687">
        <f>'17. Нефтехим Салават'!CG116</f>
        <v>0</v>
      </c>
      <c r="BH1118" s="687">
        <f t="shared" si="2143"/>
        <v>0</v>
      </c>
      <c r="BI1118" s="688" t="str">
        <f t="shared" si="2144"/>
        <v>-</v>
      </c>
      <c r="BJ1118" s="687">
        <f t="shared" si="2145"/>
        <v>0</v>
      </c>
      <c r="BK1118" s="687">
        <f t="shared" si="2146"/>
        <v>0</v>
      </c>
      <c r="BL1118" s="687">
        <f t="shared" si="2147"/>
        <v>0</v>
      </c>
      <c r="BM1118" s="688" t="str">
        <f t="shared" si="2148"/>
        <v>-</v>
      </c>
      <c r="BN1118" s="687">
        <f>'17. Нефтехим Салават'!CQ116</f>
        <v>0</v>
      </c>
      <c r="BO1118" s="687">
        <f>'17. Нефтехим Салават'!CS116</f>
        <v>0</v>
      </c>
      <c r="BP1118" s="687">
        <f t="shared" si="2149"/>
        <v>0</v>
      </c>
      <c r="BQ1118" s="688" t="str">
        <f t="shared" si="2150"/>
        <v>-</v>
      </c>
      <c r="BR1118" s="687">
        <f>'17. Нефтехим Салават'!CW116</f>
        <v>0</v>
      </c>
      <c r="BS1118" s="687">
        <f>'17. Нефтехим Салават'!CY116</f>
        <v>0</v>
      </c>
      <c r="BT1118" s="687">
        <f t="shared" si="2151"/>
        <v>0</v>
      </c>
      <c r="BU1118" s="688" t="str">
        <f t="shared" si="2152"/>
        <v>-</v>
      </c>
      <c r="BV1118" s="687">
        <f>'17. Нефтехим Салават'!DC116</f>
        <v>0</v>
      </c>
      <c r="BW1118" s="687">
        <f>'17. Нефтехим Салават'!DE116</f>
        <v>0</v>
      </c>
      <c r="BX1118" s="687">
        <f t="shared" si="2153"/>
        <v>0</v>
      </c>
      <c r="BY1118" s="688" t="str">
        <f t="shared" si="2154"/>
        <v>-</v>
      </c>
    </row>
    <row r="1119" spans="2:77" ht="20.100000000000001" customHeight="1">
      <c r="C1119" s="448" t="s">
        <v>1258</v>
      </c>
      <c r="D1119" s="528"/>
      <c r="E1119" s="528"/>
      <c r="F1119" s="529"/>
      <c r="G1119" s="530" t="s">
        <v>1265</v>
      </c>
      <c r="H1119" s="530"/>
      <c r="I1119" s="691" t="s">
        <v>883</v>
      </c>
      <c r="J1119" s="687">
        <f t="shared" si="2111"/>
        <v>282.59999999999997</v>
      </c>
      <c r="K1119" s="687">
        <f t="shared" si="2112"/>
        <v>0</v>
      </c>
      <c r="L1119" s="687">
        <f t="shared" si="2113"/>
        <v>-282.59999999999997</v>
      </c>
      <c r="M1119" s="688">
        <f t="shared" si="2114"/>
        <v>0</v>
      </c>
      <c r="N1119" s="687">
        <f t="shared" si="2115"/>
        <v>86.7</v>
      </c>
      <c r="O1119" s="687">
        <f t="shared" si="2116"/>
        <v>0</v>
      </c>
      <c r="P1119" s="687">
        <f t="shared" si="2117"/>
        <v>-86.7</v>
      </c>
      <c r="Q1119" s="688">
        <f t="shared" si="2118"/>
        <v>0</v>
      </c>
      <c r="R1119" s="687">
        <f>'17. Нефтехим Салават'!W117</f>
        <v>28.300000000000004</v>
      </c>
      <c r="S1119" s="687">
        <f>'17. Нефтехим Салават'!Y117</f>
        <v>0</v>
      </c>
      <c r="T1119" s="687">
        <f t="shared" si="2119"/>
        <v>-28.300000000000004</v>
      </c>
      <c r="U1119" s="688">
        <f t="shared" si="2120"/>
        <v>0</v>
      </c>
      <c r="V1119" s="687">
        <f>'17. Нефтехим Салават'!AC117</f>
        <v>27.3</v>
      </c>
      <c r="W1119" s="687">
        <f>'17. Нефтехим Салават'!AE117</f>
        <v>0</v>
      </c>
      <c r="X1119" s="687">
        <f t="shared" si="2121"/>
        <v>-27.3</v>
      </c>
      <c r="Y1119" s="688">
        <f t="shared" si="2122"/>
        <v>0</v>
      </c>
      <c r="Z1119" s="687">
        <f>'17. Нефтехим Салават'!AI117</f>
        <v>31.099999999999998</v>
      </c>
      <c r="AA1119" s="687">
        <f>'17. Нефтехим Салават'!AK117</f>
        <v>0</v>
      </c>
      <c r="AB1119" s="687">
        <f t="shared" si="2123"/>
        <v>-31.099999999999998</v>
      </c>
      <c r="AC1119" s="688">
        <f t="shared" si="2124"/>
        <v>0</v>
      </c>
      <c r="AD1119" s="687">
        <f t="shared" si="2125"/>
        <v>77.5</v>
      </c>
      <c r="AE1119" s="687">
        <f t="shared" si="2126"/>
        <v>0</v>
      </c>
      <c r="AF1119" s="687">
        <f t="shared" si="2127"/>
        <v>-77.5</v>
      </c>
      <c r="AG1119" s="688">
        <f t="shared" si="2128"/>
        <v>0</v>
      </c>
      <c r="AH1119" s="687">
        <f>'17. Нефтехим Салават'!AU117</f>
        <v>28</v>
      </c>
      <c r="AI1119" s="687">
        <f>'17. Нефтехим Салават'!AW117</f>
        <v>0</v>
      </c>
      <c r="AJ1119" s="687">
        <f t="shared" si="2129"/>
        <v>-28</v>
      </c>
      <c r="AK1119" s="688">
        <f t="shared" si="2130"/>
        <v>0</v>
      </c>
      <c r="AL1119" s="687">
        <f>'17. Нефтехим Салават'!BA117</f>
        <v>25.7</v>
      </c>
      <c r="AM1119" s="687">
        <f>'17. Нефтехим Салават'!BC117</f>
        <v>0</v>
      </c>
      <c r="AN1119" s="687">
        <f t="shared" si="2131"/>
        <v>-25.7</v>
      </c>
      <c r="AO1119" s="688">
        <f t="shared" si="2132"/>
        <v>0</v>
      </c>
      <c r="AP1119" s="687">
        <f>'17. Нефтехим Салават'!BG117</f>
        <v>23.8</v>
      </c>
      <c r="AQ1119" s="687">
        <f>'17. Нефтехим Салават'!BI117</f>
        <v>0</v>
      </c>
      <c r="AR1119" s="687">
        <f t="shared" si="2133"/>
        <v>-23.8</v>
      </c>
      <c r="AS1119" s="688">
        <f t="shared" si="2134"/>
        <v>0</v>
      </c>
      <c r="AT1119" s="687">
        <f t="shared" si="2135"/>
        <v>52.699999999999996</v>
      </c>
      <c r="AU1119" s="687">
        <f t="shared" si="2136"/>
        <v>0</v>
      </c>
      <c r="AV1119" s="687">
        <f t="shared" si="2137"/>
        <v>-52.699999999999996</v>
      </c>
      <c r="AW1119" s="688">
        <f t="shared" si="2138"/>
        <v>0</v>
      </c>
      <c r="AX1119" s="687">
        <f>'17. Нефтехим Салават'!BS117</f>
        <v>20.9</v>
      </c>
      <c r="AY1119" s="687">
        <f>'17. Нефтехим Салават'!BU117</f>
        <v>0</v>
      </c>
      <c r="AZ1119" s="687">
        <f t="shared" si="2139"/>
        <v>-20.9</v>
      </c>
      <c r="BA1119" s="688">
        <f t="shared" si="2140"/>
        <v>0</v>
      </c>
      <c r="BB1119" s="687">
        <f>'17. Нефтехим Салават'!BY117</f>
        <v>21.7</v>
      </c>
      <c r="BC1119" s="687">
        <f>'17. Нефтехим Салават'!CA117</f>
        <v>0</v>
      </c>
      <c r="BD1119" s="687">
        <f t="shared" si="2141"/>
        <v>-21.7</v>
      </c>
      <c r="BE1119" s="688">
        <f t="shared" si="2142"/>
        <v>0</v>
      </c>
      <c r="BF1119" s="687">
        <f>'17. Нефтехим Салават'!CE117</f>
        <v>10.1</v>
      </c>
      <c r="BG1119" s="687">
        <f>'17. Нефтехим Салават'!CG117</f>
        <v>0</v>
      </c>
      <c r="BH1119" s="687">
        <f t="shared" si="2143"/>
        <v>-10.1</v>
      </c>
      <c r="BI1119" s="688">
        <f t="shared" si="2144"/>
        <v>0</v>
      </c>
      <c r="BJ1119" s="687">
        <f t="shared" si="2145"/>
        <v>65.699999999999989</v>
      </c>
      <c r="BK1119" s="687">
        <f t="shared" si="2146"/>
        <v>0</v>
      </c>
      <c r="BL1119" s="687">
        <f t="shared" si="2147"/>
        <v>-65.699999999999989</v>
      </c>
      <c r="BM1119" s="688">
        <f t="shared" si="2148"/>
        <v>0</v>
      </c>
      <c r="BN1119" s="687">
        <f>'17. Нефтехим Салават'!CQ117</f>
        <v>14.799999999999999</v>
      </c>
      <c r="BO1119" s="687">
        <f>'17. Нефтехим Салават'!CS117</f>
        <v>0</v>
      </c>
      <c r="BP1119" s="687">
        <f t="shared" si="2149"/>
        <v>-14.799999999999999</v>
      </c>
      <c r="BQ1119" s="688">
        <f t="shared" si="2150"/>
        <v>0</v>
      </c>
      <c r="BR1119" s="687">
        <f>'17. Нефтехим Салават'!CW117</f>
        <v>23.299999999999997</v>
      </c>
      <c r="BS1119" s="687">
        <f>'17. Нефтехим Салават'!CY117</f>
        <v>0</v>
      </c>
      <c r="BT1119" s="687">
        <f t="shared" si="2151"/>
        <v>-23.299999999999997</v>
      </c>
      <c r="BU1119" s="688">
        <f t="shared" si="2152"/>
        <v>0</v>
      </c>
      <c r="BV1119" s="687">
        <f>'17. Нефтехим Салават'!DC117</f>
        <v>27.6</v>
      </c>
      <c r="BW1119" s="687">
        <f>'17. Нефтехим Салават'!DE117</f>
        <v>0</v>
      </c>
      <c r="BX1119" s="687">
        <f t="shared" si="2153"/>
        <v>-27.6</v>
      </c>
      <c r="BY1119" s="688">
        <f t="shared" si="2154"/>
        <v>0</v>
      </c>
    </row>
    <row r="1120" spans="2:77" ht="20.100000000000001" customHeight="1">
      <c r="B1120" s="591" t="s">
        <v>905</v>
      </c>
      <c r="C1120" s="447" t="s">
        <v>1266</v>
      </c>
      <c r="D1120" s="528"/>
      <c r="E1120" s="528"/>
      <c r="F1120" s="529"/>
      <c r="G1120" s="530" t="s">
        <v>1267</v>
      </c>
      <c r="H1120" s="530"/>
      <c r="I1120" s="626" t="s">
        <v>883</v>
      </c>
      <c r="J1120" s="687">
        <f t="shared" si="2111"/>
        <v>0</v>
      </c>
      <c r="K1120" s="687">
        <f t="shared" si="2112"/>
        <v>0</v>
      </c>
      <c r="L1120" s="687">
        <f t="shared" si="2113"/>
        <v>0</v>
      </c>
      <c r="M1120" s="688" t="str">
        <f t="shared" si="2114"/>
        <v>-</v>
      </c>
      <c r="N1120" s="687">
        <f t="shared" si="2115"/>
        <v>0</v>
      </c>
      <c r="O1120" s="687">
        <f t="shared" si="2116"/>
        <v>0</v>
      </c>
      <c r="P1120" s="687">
        <f t="shared" si="2117"/>
        <v>0</v>
      </c>
      <c r="Q1120" s="688" t="str">
        <f t="shared" si="2118"/>
        <v>-</v>
      </c>
      <c r="R1120" s="687">
        <f>'17. Нефтехим Салават'!W118</f>
        <v>0</v>
      </c>
      <c r="S1120" s="687">
        <f>'17. Нефтехим Салават'!Y118</f>
        <v>0</v>
      </c>
      <c r="T1120" s="687">
        <f t="shared" si="2119"/>
        <v>0</v>
      </c>
      <c r="U1120" s="688" t="str">
        <f t="shared" si="2120"/>
        <v>-</v>
      </c>
      <c r="V1120" s="687">
        <f>'17. Нефтехим Салават'!AC118</f>
        <v>0</v>
      </c>
      <c r="W1120" s="687">
        <f>'17. Нефтехим Салават'!AE118</f>
        <v>0</v>
      </c>
      <c r="X1120" s="687">
        <f t="shared" si="2121"/>
        <v>0</v>
      </c>
      <c r="Y1120" s="688" t="str">
        <f t="shared" si="2122"/>
        <v>-</v>
      </c>
      <c r="Z1120" s="687">
        <f>'17. Нефтехим Салават'!AI118</f>
        <v>0</v>
      </c>
      <c r="AA1120" s="687">
        <f>'17. Нефтехим Салават'!AK118</f>
        <v>0</v>
      </c>
      <c r="AB1120" s="687">
        <f t="shared" si="2123"/>
        <v>0</v>
      </c>
      <c r="AC1120" s="688" t="str">
        <f t="shared" si="2124"/>
        <v>-</v>
      </c>
      <c r="AD1120" s="687">
        <f t="shared" si="2125"/>
        <v>0</v>
      </c>
      <c r="AE1120" s="687">
        <f t="shared" si="2126"/>
        <v>0</v>
      </c>
      <c r="AF1120" s="687">
        <f t="shared" si="2127"/>
        <v>0</v>
      </c>
      <c r="AG1120" s="688" t="str">
        <f t="shared" si="2128"/>
        <v>-</v>
      </c>
      <c r="AH1120" s="687">
        <f>'17. Нефтехим Салават'!AU118</f>
        <v>0</v>
      </c>
      <c r="AI1120" s="687">
        <f>'17. Нефтехим Салават'!AW118</f>
        <v>0</v>
      </c>
      <c r="AJ1120" s="687">
        <f t="shared" si="2129"/>
        <v>0</v>
      </c>
      <c r="AK1120" s="688" t="str">
        <f t="shared" si="2130"/>
        <v>-</v>
      </c>
      <c r="AL1120" s="687">
        <f>'17. Нефтехим Салават'!BA118</f>
        <v>0</v>
      </c>
      <c r="AM1120" s="687">
        <f>'17. Нефтехим Салават'!BC118</f>
        <v>0</v>
      </c>
      <c r="AN1120" s="687">
        <f t="shared" si="2131"/>
        <v>0</v>
      </c>
      <c r="AO1120" s="688" t="str">
        <f t="shared" si="2132"/>
        <v>-</v>
      </c>
      <c r="AP1120" s="687">
        <f>'17. Нефтехим Салават'!BG118</f>
        <v>0</v>
      </c>
      <c r="AQ1120" s="687">
        <f>'17. Нефтехим Салават'!BI118</f>
        <v>0</v>
      </c>
      <c r="AR1120" s="687">
        <f t="shared" si="2133"/>
        <v>0</v>
      </c>
      <c r="AS1120" s="688" t="str">
        <f t="shared" si="2134"/>
        <v>-</v>
      </c>
      <c r="AT1120" s="687">
        <f t="shared" si="2135"/>
        <v>0</v>
      </c>
      <c r="AU1120" s="687">
        <f t="shared" si="2136"/>
        <v>0</v>
      </c>
      <c r="AV1120" s="687">
        <f t="shared" si="2137"/>
        <v>0</v>
      </c>
      <c r="AW1120" s="688" t="str">
        <f t="shared" si="2138"/>
        <v>-</v>
      </c>
      <c r="AX1120" s="687">
        <f>'17. Нефтехим Салават'!BS118</f>
        <v>0</v>
      </c>
      <c r="AY1120" s="687">
        <f>'17. Нефтехим Салават'!BU118</f>
        <v>0</v>
      </c>
      <c r="AZ1120" s="687">
        <f t="shared" si="2139"/>
        <v>0</v>
      </c>
      <c r="BA1120" s="688" t="str">
        <f t="shared" si="2140"/>
        <v>-</v>
      </c>
      <c r="BB1120" s="687">
        <f>'17. Нефтехим Салават'!BY118</f>
        <v>0</v>
      </c>
      <c r="BC1120" s="687">
        <f>'17. Нефтехим Салават'!CA118</f>
        <v>0</v>
      </c>
      <c r="BD1120" s="687">
        <f t="shared" si="2141"/>
        <v>0</v>
      </c>
      <c r="BE1120" s="688" t="str">
        <f t="shared" si="2142"/>
        <v>-</v>
      </c>
      <c r="BF1120" s="687">
        <f>'17. Нефтехим Салават'!CE118</f>
        <v>0</v>
      </c>
      <c r="BG1120" s="687">
        <f>'17. Нефтехим Салават'!CG118</f>
        <v>0</v>
      </c>
      <c r="BH1120" s="687">
        <f t="shared" si="2143"/>
        <v>0</v>
      </c>
      <c r="BI1120" s="688" t="str">
        <f t="shared" si="2144"/>
        <v>-</v>
      </c>
      <c r="BJ1120" s="687">
        <f t="shared" si="2145"/>
        <v>0</v>
      </c>
      <c r="BK1120" s="687">
        <f t="shared" si="2146"/>
        <v>0</v>
      </c>
      <c r="BL1120" s="687">
        <f t="shared" si="2147"/>
        <v>0</v>
      </c>
      <c r="BM1120" s="688" t="str">
        <f t="shared" si="2148"/>
        <v>-</v>
      </c>
      <c r="BN1120" s="687">
        <f>'17. Нефтехим Салават'!CQ118</f>
        <v>0</v>
      </c>
      <c r="BO1120" s="687">
        <f>'17. Нефтехим Салават'!CS118</f>
        <v>0</v>
      </c>
      <c r="BP1120" s="687">
        <f t="shared" si="2149"/>
        <v>0</v>
      </c>
      <c r="BQ1120" s="688" t="str">
        <f t="shared" si="2150"/>
        <v>-</v>
      </c>
      <c r="BR1120" s="687">
        <f>'17. Нефтехим Салават'!CW118</f>
        <v>0</v>
      </c>
      <c r="BS1120" s="687">
        <f>'17. Нефтехим Салават'!CY118</f>
        <v>0</v>
      </c>
      <c r="BT1120" s="687">
        <f t="shared" si="2151"/>
        <v>0</v>
      </c>
      <c r="BU1120" s="688" t="str">
        <f t="shared" si="2152"/>
        <v>-</v>
      </c>
      <c r="BV1120" s="687">
        <f>'17. Нефтехим Салават'!DC118</f>
        <v>0</v>
      </c>
      <c r="BW1120" s="687">
        <f>'17. Нефтехим Салават'!DE118</f>
        <v>0</v>
      </c>
      <c r="BX1120" s="687">
        <f t="shared" si="2153"/>
        <v>0</v>
      </c>
      <c r="BY1120" s="688" t="str">
        <f t="shared" si="2154"/>
        <v>-</v>
      </c>
    </row>
    <row r="1121" spans="2:77" ht="20.100000000000001" customHeight="1">
      <c r="C1121" s="450" t="s">
        <v>553</v>
      </c>
      <c r="D1121" s="528"/>
      <c r="E1121" s="528"/>
      <c r="F1121" s="529"/>
      <c r="G1121" s="530" t="s">
        <v>1268</v>
      </c>
      <c r="H1121" s="530"/>
      <c r="I1121" s="691" t="s">
        <v>883</v>
      </c>
      <c r="J1121" s="687">
        <f t="shared" si="2111"/>
        <v>0</v>
      </c>
      <c r="K1121" s="687">
        <f t="shared" si="2112"/>
        <v>0</v>
      </c>
      <c r="L1121" s="687">
        <f t="shared" si="2113"/>
        <v>0</v>
      </c>
      <c r="M1121" s="688" t="str">
        <f t="shared" si="2114"/>
        <v>-</v>
      </c>
      <c r="N1121" s="687">
        <f t="shared" si="2115"/>
        <v>0</v>
      </c>
      <c r="O1121" s="687">
        <f t="shared" si="2116"/>
        <v>0</v>
      </c>
      <c r="P1121" s="687">
        <f t="shared" si="2117"/>
        <v>0</v>
      </c>
      <c r="Q1121" s="688" t="str">
        <f t="shared" si="2118"/>
        <v>-</v>
      </c>
      <c r="R1121" s="687">
        <f>'17. Нефтехим Салават'!W119</f>
        <v>0</v>
      </c>
      <c r="S1121" s="687">
        <f>'17. Нефтехим Салават'!Y119</f>
        <v>0</v>
      </c>
      <c r="T1121" s="687">
        <f t="shared" si="2119"/>
        <v>0</v>
      </c>
      <c r="U1121" s="688" t="str">
        <f t="shared" si="2120"/>
        <v>-</v>
      </c>
      <c r="V1121" s="687">
        <f>'17. Нефтехим Салават'!AC119</f>
        <v>0</v>
      </c>
      <c r="W1121" s="687">
        <f>'17. Нефтехим Салават'!AE119</f>
        <v>0</v>
      </c>
      <c r="X1121" s="687">
        <f t="shared" si="2121"/>
        <v>0</v>
      </c>
      <c r="Y1121" s="688" t="str">
        <f t="shared" si="2122"/>
        <v>-</v>
      </c>
      <c r="Z1121" s="687">
        <f>'17. Нефтехим Салават'!AI119</f>
        <v>0</v>
      </c>
      <c r="AA1121" s="687">
        <f>'17. Нефтехим Салават'!AK119</f>
        <v>0</v>
      </c>
      <c r="AB1121" s="687">
        <f t="shared" si="2123"/>
        <v>0</v>
      </c>
      <c r="AC1121" s="688" t="str">
        <f t="shared" si="2124"/>
        <v>-</v>
      </c>
      <c r="AD1121" s="687">
        <f t="shared" si="2125"/>
        <v>0</v>
      </c>
      <c r="AE1121" s="687">
        <f t="shared" si="2126"/>
        <v>0</v>
      </c>
      <c r="AF1121" s="687">
        <f t="shared" si="2127"/>
        <v>0</v>
      </c>
      <c r="AG1121" s="688" t="str">
        <f t="shared" si="2128"/>
        <v>-</v>
      </c>
      <c r="AH1121" s="687">
        <f>'17. Нефтехим Салават'!AU119</f>
        <v>0</v>
      </c>
      <c r="AI1121" s="687">
        <f>'17. Нефтехим Салават'!AW119</f>
        <v>0</v>
      </c>
      <c r="AJ1121" s="687">
        <f t="shared" si="2129"/>
        <v>0</v>
      </c>
      <c r="AK1121" s="688" t="str">
        <f t="shared" si="2130"/>
        <v>-</v>
      </c>
      <c r="AL1121" s="687">
        <f>'17. Нефтехим Салават'!BA119</f>
        <v>0</v>
      </c>
      <c r="AM1121" s="687">
        <f>'17. Нефтехим Салават'!BC119</f>
        <v>0</v>
      </c>
      <c r="AN1121" s="687">
        <f t="shared" si="2131"/>
        <v>0</v>
      </c>
      <c r="AO1121" s="688" t="str">
        <f t="shared" si="2132"/>
        <v>-</v>
      </c>
      <c r="AP1121" s="687">
        <f>'17. Нефтехим Салават'!BG119</f>
        <v>0</v>
      </c>
      <c r="AQ1121" s="687">
        <f>'17. Нефтехим Салават'!BI119</f>
        <v>0</v>
      </c>
      <c r="AR1121" s="687">
        <f t="shared" si="2133"/>
        <v>0</v>
      </c>
      <c r="AS1121" s="688" t="str">
        <f t="shared" si="2134"/>
        <v>-</v>
      </c>
      <c r="AT1121" s="687">
        <f t="shared" si="2135"/>
        <v>0</v>
      </c>
      <c r="AU1121" s="687">
        <f t="shared" si="2136"/>
        <v>0</v>
      </c>
      <c r="AV1121" s="687">
        <f t="shared" si="2137"/>
        <v>0</v>
      </c>
      <c r="AW1121" s="688" t="str">
        <f t="shared" si="2138"/>
        <v>-</v>
      </c>
      <c r="AX1121" s="687">
        <f>'17. Нефтехим Салават'!BS119</f>
        <v>0</v>
      </c>
      <c r="AY1121" s="687">
        <f>'17. Нефтехим Салават'!BU119</f>
        <v>0</v>
      </c>
      <c r="AZ1121" s="687">
        <f t="shared" si="2139"/>
        <v>0</v>
      </c>
      <c r="BA1121" s="688" t="str">
        <f t="shared" si="2140"/>
        <v>-</v>
      </c>
      <c r="BB1121" s="687">
        <f>'17. Нефтехим Салават'!BY119</f>
        <v>0</v>
      </c>
      <c r="BC1121" s="687">
        <f>'17. Нефтехим Салават'!CA119</f>
        <v>0</v>
      </c>
      <c r="BD1121" s="687">
        <f t="shared" si="2141"/>
        <v>0</v>
      </c>
      <c r="BE1121" s="688" t="str">
        <f t="shared" si="2142"/>
        <v>-</v>
      </c>
      <c r="BF1121" s="687">
        <f>'17. Нефтехим Салават'!CE119</f>
        <v>0</v>
      </c>
      <c r="BG1121" s="687">
        <f>'17. Нефтехим Салават'!CG119</f>
        <v>0</v>
      </c>
      <c r="BH1121" s="687">
        <f t="shared" si="2143"/>
        <v>0</v>
      </c>
      <c r="BI1121" s="688" t="str">
        <f t="shared" si="2144"/>
        <v>-</v>
      </c>
      <c r="BJ1121" s="687">
        <f t="shared" si="2145"/>
        <v>0</v>
      </c>
      <c r="BK1121" s="687">
        <f t="shared" si="2146"/>
        <v>0</v>
      </c>
      <c r="BL1121" s="687">
        <f t="shared" si="2147"/>
        <v>0</v>
      </c>
      <c r="BM1121" s="688" t="str">
        <f t="shared" si="2148"/>
        <v>-</v>
      </c>
      <c r="BN1121" s="687">
        <f>'17. Нефтехим Салават'!CQ119</f>
        <v>0</v>
      </c>
      <c r="BO1121" s="687">
        <f>'17. Нефтехим Салават'!CS119</f>
        <v>0</v>
      </c>
      <c r="BP1121" s="687">
        <f t="shared" si="2149"/>
        <v>0</v>
      </c>
      <c r="BQ1121" s="688" t="str">
        <f t="shared" si="2150"/>
        <v>-</v>
      </c>
      <c r="BR1121" s="687">
        <f>'17. Нефтехим Салават'!CW119</f>
        <v>0</v>
      </c>
      <c r="BS1121" s="687">
        <f>'17. Нефтехим Салават'!CY119</f>
        <v>0</v>
      </c>
      <c r="BT1121" s="687">
        <f t="shared" si="2151"/>
        <v>0</v>
      </c>
      <c r="BU1121" s="688" t="str">
        <f t="shared" si="2152"/>
        <v>-</v>
      </c>
      <c r="BV1121" s="687">
        <f>'17. Нефтехим Салават'!DC119</f>
        <v>0</v>
      </c>
      <c r="BW1121" s="687">
        <f>'17. Нефтехим Салават'!DE119</f>
        <v>0</v>
      </c>
      <c r="BX1121" s="687">
        <f t="shared" si="2153"/>
        <v>0</v>
      </c>
      <c r="BY1121" s="688" t="str">
        <f t="shared" si="2154"/>
        <v>-</v>
      </c>
    </row>
    <row r="1122" spans="2:77" ht="20.100000000000001" customHeight="1">
      <c r="B1122" s="591" t="s">
        <v>911</v>
      </c>
      <c r="C1122" s="448" t="s">
        <v>1269</v>
      </c>
      <c r="D1122" s="528"/>
      <c r="E1122" s="528"/>
      <c r="F1122" s="529"/>
      <c r="G1122" s="530" t="s">
        <v>1270</v>
      </c>
      <c r="H1122" s="530"/>
      <c r="I1122" s="626" t="s">
        <v>883</v>
      </c>
      <c r="J1122" s="687">
        <f t="shared" si="2111"/>
        <v>6.1</v>
      </c>
      <c r="K1122" s="687">
        <f t="shared" si="2112"/>
        <v>0</v>
      </c>
      <c r="L1122" s="687">
        <f t="shared" si="2113"/>
        <v>-6.1</v>
      </c>
      <c r="M1122" s="688">
        <f t="shared" si="2114"/>
        <v>0</v>
      </c>
      <c r="N1122" s="687">
        <f t="shared" si="2115"/>
        <v>0</v>
      </c>
      <c r="O1122" s="687">
        <f t="shared" si="2116"/>
        <v>0</v>
      </c>
      <c r="P1122" s="687">
        <f t="shared" si="2117"/>
        <v>0</v>
      </c>
      <c r="Q1122" s="688" t="str">
        <f t="shared" si="2118"/>
        <v>-</v>
      </c>
      <c r="R1122" s="687">
        <f>'17. Нефтехим Салават'!W120</f>
        <v>0</v>
      </c>
      <c r="S1122" s="687">
        <f>'17. Нефтехим Салават'!Y120</f>
        <v>0</v>
      </c>
      <c r="T1122" s="687">
        <f t="shared" si="2119"/>
        <v>0</v>
      </c>
      <c r="U1122" s="688" t="str">
        <f t="shared" si="2120"/>
        <v>-</v>
      </c>
      <c r="V1122" s="687">
        <f>'17. Нефтехим Салават'!AC120</f>
        <v>0</v>
      </c>
      <c r="W1122" s="687">
        <f>'17. Нефтехим Салават'!AE120</f>
        <v>0</v>
      </c>
      <c r="X1122" s="687">
        <f t="shared" si="2121"/>
        <v>0</v>
      </c>
      <c r="Y1122" s="688" t="str">
        <f t="shared" si="2122"/>
        <v>-</v>
      </c>
      <c r="Z1122" s="687">
        <f>'17. Нефтехим Салават'!AI120</f>
        <v>0</v>
      </c>
      <c r="AA1122" s="687">
        <f>'17. Нефтехим Салават'!AK120</f>
        <v>0</v>
      </c>
      <c r="AB1122" s="687">
        <f t="shared" si="2123"/>
        <v>0</v>
      </c>
      <c r="AC1122" s="688" t="str">
        <f t="shared" si="2124"/>
        <v>-</v>
      </c>
      <c r="AD1122" s="687">
        <f t="shared" si="2125"/>
        <v>0</v>
      </c>
      <c r="AE1122" s="687">
        <f t="shared" si="2126"/>
        <v>0</v>
      </c>
      <c r="AF1122" s="687">
        <f t="shared" si="2127"/>
        <v>0</v>
      </c>
      <c r="AG1122" s="688" t="str">
        <f t="shared" si="2128"/>
        <v>-</v>
      </c>
      <c r="AH1122" s="687">
        <f>'17. Нефтехим Салават'!AU120</f>
        <v>0</v>
      </c>
      <c r="AI1122" s="687">
        <f>'17. Нефтехим Салават'!AW120</f>
        <v>0</v>
      </c>
      <c r="AJ1122" s="687">
        <f t="shared" si="2129"/>
        <v>0</v>
      </c>
      <c r="AK1122" s="688" t="str">
        <f t="shared" si="2130"/>
        <v>-</v>
      </c>
      <c r="AL1122" s="687">
        <f>'17. Нефтехим Салават'!BA120</f>
        <v>0</v>
      </c>
      <c r="AM1122" s="687">
        <f>'17. Нефтехим Салават'!BC120</f>
        <v>0</v>
      </c>
      <c r="AN1122" s="687">
        <f t="shared" si="2131"/>
        <v>0</v>
      </c>
      <c r="AO1122" s="688" t="str">
        <f t="shared" si="2132"/>
        <v>-</v>
      </c>
      <c r="AP1122" s="687">
        <f>'17. Нефтехим Салават'!BG120</f>
        <v>0</v>
      </c>
      <c r="AQ1122" s="687">
        <f>'17. Нефтехим Салават'!BI120</f>
        <v>0</v>
      </c>
      <c r="AR1122" s="687">
        <f t="shared" si="2133"/>
        <v>0</v>
      </c>
      <c r="AS1122" s="688" t="str">
        <f t="shared" si="2134"/>
        <v>-</v>
      </c>
      <c r="AT1122" s="687">
        <f t="shared" si="2135"/>
        <v>3.5</v>
      </c>
      <c r="AU1122" s="687">
        <f t="shared" si="2136"/>
        <v>0</v>
      </c>
      <c r="AV1122" s="687">
        <f t="shared" si="2137"/>
        <v>-3.5</v>
      </c>
      <c r="AW1122" s="688">
        <f t="shared" si="2138"/>
        <v>0</v>
      </c>
      <c r="AX1122" s="687">
        <f>'17. Нефтехим Салават'!BS120</f>
        <v>0</v>
      </c>
      <c r="AY1122" s="687">
        <f>'17. Нефтехим Салават'!BU120</f>
        <v>0</v>
      </c>
      <c r="AZ1122" s="687">
        <f t="shared" si="2139"/>
        <v>0</v>
      </c>
      <c r="BA1122" s="688" t="str">
        <f t="shared" si="2140"/>
        <v>-</v>
      </c>
      <c r="BB1122" s="687">
        <f>'17. Нефтехим Салават'!BY120</f>
        <v>0</v>
      </c>
      <c r="BC1122" s="687">
        <f>'17. Нефтехим Салават'!CA120</f>
        <v>0</v>
      </c>
      <c r="BD1122" s="687">
        <f t="shared" si="2141"/>
        <v>0</v>
      </c>
      <c r="BE1122" s="688" t="str">
        <f t="shared" si="2142"/>
        <v>-</v>
      </c>
      <c r="BF1122" s="687">
        <f>'17. Нефтехим Салават'!CE120</f>
        <v>3.5</v>
      </c>
      <c r="BG1122" s="687">
        <f>'17. Нефтехим Салават'!CG120</f>
        <v>0</v>
      </c>
      <c r="BH1122" s="687">
        <f t="shared" si="2143"/>
        <v>-3.5</v>
      </c>
      <c r="BI1122" s="688">
        <f t="shared" si="2144"/>
        <v>0</v>
      </c>
      <c r="BJ1122" s="687">
        <f t="shared" si="2145"/>
        <v>2.6</v>
      </c>
      <c r="BK1122" s="687">
        <f t="shared" si="2146"/>
        <v>0</v>
      </c>
      <c r="BL1122" s="687">
        <f t="shared" si="2147"/>
        <v>-2.6</v>
      </c>
      <c r="BM1122" s="688">
        <f t="shared" si="2148"/>
        <v>0</v>
      </c>
      <c r="BN1122" s="687">
        <f>'17. Нефтехим Салават'!CQ120</f>
        <v>2.6</v>
      </c>
      <c r="BO1122" s="687">
        <f>'17. Нефтехим Салават'!CS120</f>
        <v>0</v>
      </c>
      <c r="BP1122" s="687">
        <f t="shared" si="2149"/>
        <v>-2.6</v>
      </c>
      <c r="BQ1122" s="688">
        <f t="shared" si="2150"/>
        <v>0</v>
      </c>
      <c r="BR1122" s="687">
        <f>'17. Нефтехим Салават'!CW120</f>
        <v>0</v>
      </c>
      <c r="BS1122" s="687">
        <f>'17. Нефтехим Салават'!CY120</f>
        <v>0</v>
      </c>
      <c r="BT1122" s="687">
        <f t="shared" si="2151"/>
        <v>0</v>
      </c>
      <c r="BU1122" s="688" t="str">
        <f t="shared" si="2152"/>
        <v>-</v>
      </c>
      <c r="BV1122" s="687">
        <f>'17. Нефтехим Салават'!DC120</f>
        <v>0</v>
      </c>
      <c r="BW1122" s="687">
        <f>'17. Нефтехим Салават'!DE120</f>
        <v>0</v>
      </c>
      <c r="BX1122" s="687">
        <f t="shared" si="2153"/>
        <v>0</v>
      </c>
      <c r="BY1122" s="688" t="str">
        <f t="shared" si="2154"/>
        <v>-</v>
      </c>
    </row>
    <row r="1123" spans="2:77" ht="20.100000000000001" customHeight="1">
      <c r="C1123" s="451" t="s">
        <v>1088</v>
      </c>
      <c r="D1123" s="528"/>
      <c r="E1123" s="528"/>
      <c r="F1123" s="529"/>
      <c r="G1123" s="530" t="s">
        <v>1271</v>
      </c>
      <c r="H1123" s="530"/>
      <c r="I1123" s="691" t="s">
        <v>883</v>
      </c>
      <c r="J1123" s="687">
        <f t="shared" si="2111"/>
        <v>6.1</v>
      </c>
      <c r="K1123" s="687">
        <f t="shared" si="2112"/>
        <v>0</v>
      </c>
      <c r="L1123" s="687">
        <f t="shared" si="2113"/>
        <v>-6.1</v>
      </c>
      <c r="M1123" s="688">
        <f t="shared" si="2114"/>
        <v>0</v>
      </c>
      <c r="N1123" s="687">
        <f t="shared" si="2115"/>
        <v>0</v>
      </c>
      <c r="O1123" s="687">
        <f t="shared" si="2116"/>
        <v>0</v>
      </c>
      <c r="P1123" s="687">
        <f t="shared" si="2117"/>
        <v>0</v>
      </c>
      <c r="Q1123" s="688" t="str">
        <f t="shared" si="2118"/>
        <v>-</v>
      </c>
      <c r="R1123" s="687">
        <f>'17. Нефтехим Салават'!W121</f>
        <v>0</v>
      </c>
      <c r="S1123" s="687">
        <f>'17. Нефтехим Салават'!Y121</f>
        <v>0</v>
      </c>
      <c r="T1123" s="687">
        <f t="shared" si="2119"/>
        <v>0</v>
      </c>
      <c r="U1123" s="688" t="str">
        <f t="shared" si="2120"/>
        <v>-</v>
      </c>
      <c r="V1123" s="687">
        <f>'17. Нефтехим Салават'!AC121</f>
        <v>0</v>
      </c>
      <c r="W1123" s="687">
        <f>'17. Нефтехим Салават'!AE121</f>
        <v>0</v>
      </c>
      <c r="X1123" s="687">
        <f t="shared" si="2121"/>
        <v>0</v>
      </c>
      <c r="Y1123" s="688" t="str">
        <f t="shared" si="2122"/>
        <v>-</v>
      </c>
      <c r="Z1123" s="687">
        <f>'17. Нефтехим Салават'!AI121</f>
        <v>0</v>
      </c>
      <c r="AA1123" s="687">
        <f>'17. Нефтехим Салават'!AK121</f>
        <v>0</v>
      </c>
      <c r="AB1123" s="687">
        <f t="shared" si="2123"/>
        <v>0</v>
      </c>
      <c r="AC1123" s="688" t="str">
        <f t="shared" si="2124"/>
        <v>-</v>
      </c>
      <c r="AD1123" s="687">
        <f t="shared" si="2125"/>
        <v>0</v>
      </c>
      <c r="AE1123" s="687">
        <f t="shared" si="2126"/>
        <v>0</v>
      </c>
      <c r="AF1123" s="687">
        <f t="shared" si="2127"/>
        <v>0</v>
      </c>
      <c r="AG1123" s="688" t="str">
        <f t="shared" si="2128"/>
        <v>-</v>
      </c>
      <c r="AH1123" s="687">
        <f>'17. Нефтехим Салават'!AU121</f>
        <v>0</v>
      </c>
      <c r="AI1123" s="687">
        <f>'17. Нефтехим Салават'!AW121</f>
        <v>0</v>
      </c>
      <c r="AJ1123" s="687">
        <f t="shared" si="2129"/>
        <v>0</v>
      </c>
      <c r="AK1123" s="688" t="str">
        <f t="shared" si="2130"/>
        <v>-</v>
      </c>
      <c r="AL1123" s="687">
        <f>'17. Нефтехим Салават'!BA121</f>
        <v>0</v>
      </c>
      <c r="AM1123" s="687">
        <f>'17. Нефтехим Салават'!BC121</f>
        <v>0</v>
      </c>
      <c r="AN1123" s="687">
        <f t="shared" si="2131"/>
        <v>0</v>
      </c>
      <c r="AO1123" s="688" t="str">
        <f t="shared" si="2132"/>
        <v>-</v>
      </c>
      <c r="AP1123" s="687">
        <f>'17. Нефтехим Салават'!BG121</f>
        <v>0</v>
      </c>
      <c r="AQ1123" s="687">
        <f>'17. Нефтехим Салават'!BI121</f>
        <v>0</v>
      </c>
      <c r="AR1123" s="687">
        <f t="shared" si="2133"/>
        <v>0</v>
      </c>
      <c r="AS1123" s="688" t="str">
        <f t="shared" si="2134"/>
        <v>-</v>
      </c>
      <c r="AT1123" s="687">
        <f t="shared" si="2135"/>
        <v>3.5</v>
      </c>
      <c r="AU1123" s="687">
        <f t="shared" si="2136"/>
        <v>0</v>
      </c>
      <c r="AV1123" s="687">
        <f t="shared" si="2137"/>
        <v>-3.5</v>
      </c>
      <c r="AW1123" s="688">
        <f t="shared" si="2138"/>
        <v>0</v>
      </c>
      <c r="AX1123" s="687">
        <f>'17. Нефтехим Салават'!BS121</f>
        <v>0</v>
      </c>
      <c r="AY1123" s="687">
        <f>'17. Нефтехим Салават'!BU121</f>
        <v>0</v>
      </c>
      <c r="AZ1123" s="687">
        <f t="shared" si="2139"/>
        <v>0</v>
      </c>
      <c r="BA1123" s="688" t="str">
        <f t="shared" si="2140"/>
        <v>-</v>
      </c>
      <c r="BB1123" s="687">
        <f>'17. Нефтехим Салават'!BY121</f>
        <v>0</v>
      </c>
      <c r="BC1123" s="687">
        <f>'17. Нефтехим Салават'!CA121</f>
        <v>0</v>
      </c>
      <c r="BD1123" s="687">
        <f t="shared" si="2141"/>
        <v>0</v>
      </c>
      <c r="BE1123" s="688" t="str">
        <f t="shared" si="2142"/>
        <v>-</v>
      </c>
      <c r="BF1123" s="687">
        <f>'17. Нефтехим Салават'!CE121</f>
        <v>3.5</v>
      </c>
      <c r="BG1123" s="687">
        <f>'17. Нефтехим Салават'!CG121</f>
        <v>0</v>
      </c>
      <c r="BH1123" s="687">
        <f t="shared" si="2143"/>
        <v>-3.5</v>
      </c>
      <c r="BI1123" s="688">
        <f t="shared" si="2144"/>
        <v>0</v>
      </c>
      <c r="BJ1123" s="687">
        <f t="shared" si="2145"/>
        <v>2.6</v>
      </c>
      <c r="BK1123" s="687">
        <f t="shared" si="2146"/>
        <v>0</v>
      </c>
      <c r="BL1123" s="687">
        <f t="shared" si="2147"/>
        <v>-2.6</v>
      </c>
      <c r="BM1123" s="688">
        <f t="shared" si="2148"/>
        <v>0</v>
      </c>
      <c r="BN1123" s="687">
        <f>'17. Нефтехим Салават'!CQ121</f>
        <v>2.6</v>
      </c>
      <c r="BO1123" s="687">
        <f>'17. Нефтехим Салават'!CS121</f>
        <v>0</v>
      </c>
      <c r="BP1123" s="687">
        <f t="shared" si="2149"/>
        <v>-2.6</v>
      </c>
      <c r="BQ1123" s="688">
        <f t="shared" si="2150"/>
        <v>0</v>
      </c>
      <c r="BR1123" s="687">
        <f>'17. Нефтехим Салават'!CW121</f>
        <v>0</v>
      </c>
      <c r="BS1123" s="687">
        <f>'17. Нефтехим Салават'!CY121</f>
        <v>0</v>
      </c>
      <c r="BT1123" s="687">
        <f t="shared" si="2151"/>
        <v>0</v>
      </c>
      <c r="BU1123" s="688" t="str">
        <f t="shared" si="2152"/>
        <v>-</v>
      </c>
      <c r="BV1123" s="687">
        <f>'17. Нефтехим Салават'!DC121</f>
        <v>0</v>
      </c>
      <c r="BW1123" s="687">
        <f>'17. Нефтехим Салават'!DE121</f>
        <v>0</v>
      </c>
      <c r="BX1123" s="687">
        <f t="shared" si="2153"/>
        <v>0</v>
      </c>
      <c r="BY1123" s="688" t="str">
        <f t="shared" si="2154"/>
        <v>-</v>
      </c>
    </row>
    <row r="1124" spans="2:77" ht="20.100000000000001" customHeight="1">
      <c r="C1124" s="449" t="s">
        <v>158</v>
      </c>
      <c r="D1124" s="528"/>
      <c r="E1124" s="528"/>
      <c r="F1124" s="529"/>
      <c r="G1124" s="530" t="s">
        <v>1272</v>
      </c>
      <c r="H1124" s="530"/>
      <c r="I1124" s="691" t="s">
        <v>883</v>
      </c>
      <c r="J1124" s="687">
        <f t="shared" si="2111"/>
        <v>6.1</v>
      </c>
      <c r="K1124" s="687">
        <f t="shared" si="2112"/>
        <v>0</v>
      </c>
      <c r="L1124" s="687">
        <f t="shared" si="2113"/>
        <v>-6.1</v>
      </c>
      <c r="M1124" s="688">
        <f t="shared" si="2114"/>
        <v>0</v>
      </c>
      <c r="N1124" s="687">
        <f t="shared" si="2115"/>
        <v>0</v>
      </c>
      <c r="O1124" s="687">
        <f t="shared" si="2116"/>
        <v>0</v>
      </c>
      <c r="P1124" s="687">
        <f t="shared" si="2117"/>
        <v>0</v>
      </c>
      <c r="Q1124" s="688" t="str">
        <f t="shared" si="2118"/>
        <v>-</v>
      </c>
      <c r="R1124" s="687">
        <f>'17. Нефтехим Салават'!W122</f>
        <v>0</v>
      </c>
      <c r="S1124" s="687">
        <f>'17. Нефтехим Салават'!Y122</f>
        <v>0</v>
      </c>
      <c r="T1124" s="687">
        <f t="shared" si="2119"/>
        <v>0</v>
      </c>
      <c r="U1124" s="688" t="str">
        <f t="shared" si="2120"/>
        <v>-</v>
      </c>
      <c r="V1124" s="687">
        <f>'17. Нефтехим Салават'!AC122</f>
        <v>0</v>
      </c>
      <c r="W1124" s="687">
        <f>'17. Нефтехим Салават'!AE122</f>
        <v>0</v>
      </c>
      <c r="X1124" s="687">
        <f t="shared" si="2121"/>
        <v>0</v>
      </c>
      <c r="Y1124" s="688" t="str">
        <f t="shared" si="2122"/>
        <v>-</v>
      </c>
      <c r="Z1124" s="687">
        <f>'17. Нефтехим Салават'!AI122</f>
        <v>0</v>
      </c>
      <c r="AA1124" s="687">
        <f>'17. Нефтехим Салават'!AK122</f>
        <v>0</v>
      </c>
      <c r="AB1124" s="687">
        <f t="shared" si="2123"/>
        <v>0</v>
      </c>
      <c r="AC1124" s="688" t="str">
        <f t="shared" si="2124"/>
        <v>-</v>
      </c>
      <c r="AD1124" s="687">
        <f t="shared" si="2125"/>
        <v>0</v>
      </c>
      <c r="AE1124" s="687">
        <f t="shared" si="2126"/>
        <v>0</v>
      </c>
      <c r="AF1124" s="687">
        <f t="shared" si="2127"/>
        <v>0</v>
      </c>
      <c r="AG1124" s="688" t="str">
        <f t="shared" si="2128"/>
        <v>-</v>
      </c>
      <c r="AH1124" s="687">
        <f>'17. Нефтехим Салават'!AU122</f>
        <v>0</v>
      </c>
      <c r="AI1124" s="687">
        <f>'17. Нефтехим Салават'!AW122</f>
        <v>0</v>
      </c>
      <c r="AJ1124" s="687">
        <f t="shared" si="2129"/>
        <v>0</v>
      </c>
      <c r="AK1124" s="688" t="str">
        <f t="shared" si="2130"/>
        <v>-</v>
      </c>
      <c r="AL1124" s="687">
        <f>'17. Нефтехим Салават'!BA122</f>
        <v>0</v>
      </c>
      <c r="AM1124" s="687">
        <f>'17. Нефтехим Салават'!BC122</f>
        <v>0</v>
      </c>
      <c r="AN1124" s="687">
        <f t="shared" si="2131"/>
        <v>0</v>
      </c>
      <c r="AO1124" s="688" t="str">
        <f t="shared" si="2132"/>
        <v>-</v>
      </c>
      <c r="AP1124" s="687">
        <f>'17. Нефтехим Салават'!BG122</f>
        <v>0</v>
      </c>
      <c r="AQ1124" s="687">
        <f>'17. Нефтехим Салават'!BI122</f>
        <v>0</v>
      </c>
      <c r="AR1124" s="687">
        <f t="shared" si="2133"/>
        <v>0</v>
      </c>
      <c r="AS1124" s="688" t="str">
        <f t="shared" si="2134"/>
        <v>-</v>
      </c>
      <c r="AT1124" s="687">
        <f t="shared" si="2135"/>
        <v>3.5</v>
      </c>
      <c r="AU1124" s="687">
        <f t="shared" si="2136"/>
        <v>0</v>
      </c>
      <c r="AV1124" s="687">
        <f t="shared" si="2137"/>
        <v>-3.5</v>
      </c>
      <c r="AW1124" s="688">
        <f t="shared" si="2138"/>
        <v>0</v>
      </c>
      <c r="AX1124" s="687">
        <f>'17. Нефтехим Салават'!BS122</f>
        <v>0</v>
      </c>
      <c r="AY1124" s="687">
        <f>'17. Нефтехим Салават'!BU122</f>
        <v>0</v>
      </c>
      <c r="AZ1124" s="687">
        <f t="shared" si="2139"/>
        <v>0</v>
      </c>
      <c r="BA1124" s="688" t="str">
        <f t="shared" si="2140"/>
        <v>-</v>
      </c>
      <c r="BB1124" s="687">
        <f>'17. Нефтехим Салават'!BY122</f>
        <v>0</v>
      </c>
      <c r="BC1124" s="687">
        <f>'17. Нефтехим Салават'!CA122</f>
        <v>0</v>
      </c>
      <c r="BD1124" s="687">
        <f t="shared" si="2141"/>
        <v>0</v>
      </c>
      <c r="BE1124" s="688" t="str">
        <f t="shared" si="2142"/>
        <v>-</v>
      </c>
      <c r="BF1124" s="687">
        <f>'17. Нефтехим Салават'!CE122</f>
        <v>3.5</v>
      </c>
      <c r="BG1124" s="687">
        <f>'17. Нефтехим Салават'!CG122</f>
        <v>0</v>
      </c>
      <c r="BH1124" s="687">
        <f t="shared" si="2143"/>
        <v>-3.5</v>
      </c>
      <c r="BI1124" s="688">
        <f t="shared" si="2144"/>
        <v>0</v>
      </c>
      <c r="BJ1124" s="687">
        <f t="shared" si="2145"/>
        <v>2.6</v>
      </c>
      <c r="BK1124" s="687">
        <f t="shared" si="2146"/>
        <v>0</v>
      </c>
      <c r="BL1124" s="687">
        <f t="shared" si="2147"/>
        <v>-2.6</v>
      </c>
      <c r="BM1124" s="688">
        <f t="shared" si="2148"/>
        <v>0</v>
      </c>
      <c r="BN1124" s="687">
        <f>'17. Нефтехим Салават'!CQ122</f>
        <v>2.6</v>
      </c>
      <c r="BO1124" s="687">
        <f>'17. Нефтехим Салават'!CS122</f>
        <v>0</v>
      </c>
      <c r="BP1124" s="687">
        <f t="shared" si="2149"/>
        <v>-2.6</v>
      </c>
      <c r="BQ1124" s="688">
        <f t="shared" si="2150"/>
        <v>0</v>
      </c>
      <c r="BR1124" s="687">
        <f>'17. Нефтехим Салават'!CW122</f>
        <v>0</v>
      </c>
      <c r="BS1124" s="687">
        <f>'17. Нефтехим Салават'!CY122</f>
        <v>0</v>
      </c>
      <c r="BT1124" s="687">
        <f t="shared" si="2151"/>
        <v>0</v>
      </c>
      <c r="BU1124" s="688" t="str">
        <f t="shared" si="2152"/>
        <v>-</v>
      </c>
      <c r="BV1124" s="687">
        <f>'17. Нефтехим Салават'!DC122</f>
        <v>0</v>
      </c>
      <c r="BW1124" s="687">
        <f>'17. Нефтехим Салават'!DE122</f>
        <v>0</v>
      </c>
      <c r="BX1124" s="687">
        <f t="shared" si="2153"/>
        <v>0</v>
      </c>
      <c r="BY1124" s="688" t="str">
        <f t="shared" si="2154"/>
        <v>-</v>
      </c>
    </row>
    <row r="1125" spans="2:77" ht="34.5" customHeight="1">
      <c r="B1125" s="591" t="s">
        <v>1273</v>
      </c>
      <c r="C1125" s="455" t="s">
        <v>1274</v>
      </c>
      <c r="D1125" s="528"/>
      <c r="E1125" s="528"/>
      <c r="F1125" s="529"/>
      <c r="G1125" s="530" t="s">
        <v>1275</v>
      </c>
      <c r="H1125" s="530"/>
      <c r="I1125" s="626" t="s">
        <v>883</v>
      </c>
      <c r="J1125" s="687">
        <f t="shared" si="2111"/>
        <v>66.300000000000011</v>
      </c>
      <c r="K1125" s="687">
        <f t="shared" si="2112"/>
        <v>0</v>
      </c>
      <c r="L1125" s="687">
        <f t="shared" si="2113"/>
        <v>-66.300000000000011</v>
      </c>
      <c r="M1125" s="688">
        <f t="shared" si="2114"/>
        <v>0</v>
      </c>
      <c r="N1125" s="687">
        <f t="shared" si="2115"/>
        <v>17.399999999999999</v>
      </c>
      <c r="O1125" s="687">
        <f t="shared" si="2116"/>
        <v>0</v>
      </c>
      <c r="P1125" s="687">
        <f t="shared" si="2117"/>
        <v>-17.399999999999999</v>
      </c>
      <c r="Q1125" s="688">
        <f t="shared" si="2118"/>
        <v>0</v>
      </c>
      <c r="R1125" s="687">
        <f>'17. Нефтехим Салават'!W123</f>
        <v>6</v>
      </c>
      <c r="S1125" s="687">
        <f>'17. Нефтехим Салават'!Y123</f>
        <v>0</v>
      </c>
      <c r="T1125" s="687">
        <f t="shared" si="2119"/>
        <v>-6</v>
      </c>
      <c r="U1125" s="688">
        <f t="shared" si="2120"/>
        <v>0</v>
      </c>
      <c r="V1125" s="687">
        <f>'17. Нефтехим Салават'!AC123</f>
        <v>5.4</v>
      </c>
      <c r="W1125" s="687">
        <f>'17. Нефтехим Салават'!AE123</f>
        <v>0</v>
      </c>
      <c r="X1125" s="687">
        <f t="shared" si="2121"/>
        <v>-5.4</v>
      </c>
      <c r="Y1125" s="688">
        <f t="shared" si="2122"/>
        <v>0</v>
      </c>
      <c r="Z1125" s="687">
        <f>'17. Нефтехим Салават'!AI123</f>
        <v>6</v>
      </c>
      <c r="AA1125" s="687">
        <f>'17. Нефтехим Салават'!AK123</f>
        <v>0</v>
      </c>
      <c r="AB1125" s="687">
        <f t="shared" si="2123"/>
        <v>-6</v>
      </c>
      <c r="AC1125" s="688">
        <f t="shared" si="2124"/>
        <v>0</v>
      </c>
      <c r="AD1125" s="687">
        <f t="shared" si="2125"/>
        <v>23.700000000000003</v>
      </c>
      <c r="AE1125" s="687">
        <f t="shared" si="2126"/>
        <v>0</v>
      </c>
      <c r="AF1125" s="687">
        <f t="shared" si="2127"/>
        <v>-23.700000000000003</v>
      </c>
      <c r="AG1125" s="688">
        <f t="shared" si="2128"/>
        <v>0</v>
      </c>
      <c r="AH1125" s="687">
        <f>'17. Нефтехим Салават'!AU123</f>
        <v>8</v>
      </c>
      <c r="AI1125" s="687">
        <f>'17. Нефтехим Салават'!AW123</f>
        <v>0</v>
      </c>
      <c r="AJ1125" s="687">
        <f t="shared" si="2129"/>
        <v>-8</v>
      </c>
      <c r="AK1125" s="688">
        <f t="shared" si="2130"/>
        <v>0</v>
      </c>
      <c r="AL1125" s="687">
        <f>'17. Нефтехим Салават'!BA123</f>
        <v>8.1</v>
      </c>
      <c r="AM1125" s="687">
        <f>'17. Нефтехим Салават'!BC123</f>
        <v>0</v>
      </c>
      <c r="AN1125" s="687">
        <f t="shared" si="2131"/>
        <v>-8.1</v>
      </c>
      <c r="AO1125" s="688">
        <f t="shared" si="2132"/>
        <v>0</v>
      </c>
      <c r="AP1125" s="687">
        <f>'17. Нефтехим Салават'!BG123</f>
        <v>7.6</v>
      </c>
      <c r="AQ1125" s="687">
        <f>'17. Нефтехим Салават'!BI123</f>
        <v>0</v>
      </c>
      <c r="AR1125" s="687">
        <f t="shared" si="2133"/>
        <v>-7.6</v>
      </c>
      <c r="AS1125" s="688">
        <f t="shared" si="2134"/>
        <v>0</v>
      </c>
      <c r="AT1125" s="687">
        <f t="shared" si="2135"/>
        <v>12.8</v>
      </c>
      <c r="AU1125" s="687">
        <f t="shared" si="2136"/>
        <v>0</v>
      </c>
      <c r="AV1125" s="687">
        <f t="shared" si="2137"/>
        <v>-12.8</v>
      </c>
      <c r="AW1125" s="688">
        <f t="shared" si="2138"/>
        <v>0</v>
      </c>
      <c r="AX1125" s="687">
        <f>'17. Нефтехим Салават'!BS123</f>
        <v>5.0999999999999996</v>
      </c>
      <c r="AY1125" s="687">
        <f>'17. Нефтехим Салават'!BU123</f>
        <v>0</v>
      </c>
      <c r="AZ1125" s="687">
        <f t="shared" si="2139"/>
        <v>-5.0999999999999996</v>
      </c>
      <c r="BA1125" s="688">
        <f t="shared" si="2140"/>
        <v>0</v>
      </c>
      <c r="BB1125" s="687">
        <f>'17. Нефтехим Салават'!BY123</f>
        <v>7.7</v>
      </c>
      <c r="BC1125" s="687">
        <f>'17. Нефтехим Салават'!CA123</f>
        <v>0</v>
      </c>
      <c r="BD1125" s="687">
        <f t="shared" si="2141"/>
        <v>-7.7</v>
      </c>
      <c r="BE1125" s="688">
        <f t="shared" si="2142"/>
        <v>0</v>
      </c>
      <c r="BF1125" s="687">
        <f>'17. Нефтехим Салават'!CE123</f>
        <v>0</v>
      </c>
      <c r="BG1125" s="687">
        <f>'17. Нефтехим Салават'!CG123</f>
        <v>0</v>
      </c>
      <c r="BH1125" s="687">
        <f t="shared" si="2143"/>
        <v>0</v>
      </c>
      <c r="BI1125" s="688" t="str">
        <f t="shared" si="2144"/>
        <v>-</v>
      </c>
      <c r="BJ1125" s="687">
        <f t="shared" si="2145"/>
        <v>12.4</v>
      </c>
      <c r="BK1125" s="687">
        <f t="shared" si="2146"/>
        <v>0</v>
      </c>
      <c r="BL1125" s="687">
        <f t="shared" si="2147"/>
        <v>-12.4</v>
      </c>
      <c r="BM1125" s="688">
        <f t="shared" si="2148"/>
        <v>0</v>
      </c>
      <c r="BN1125" s="687">
        <f>'17. Нефтехим Салават'!CQ123</f>
        <v>0</v>
      </c>
      <c r="BO1125" s="687">
        <f>'17. Нефтехим Салават'!CS123</f>
        <v>0</v>
      </c>
      <c r="BP1125" s="687">
        <f t="shared" si="2149"/>
        <v>0</v>
      </c>
      <c r="BQ1125" s="688" t="str">
        <f t="shared" si="2150"/>
        <v>-</v>
      </c>
      <c r="BR1125" s="687">
        <f>'17. Нефтехим Салават'!CW123</f>
        <v>5.2</v>
      </c>
      <c r="BS1125" s="687">
        <f>'17. Нефтехим Салават'!CY123</f>
        <v>0</v>
      </c>
      <c r="BT1125" s="687">
        <f t="shared" si="2151"/>
        <v>-5.2</v>
      </c>
      <c r="BU1125" s="688">
        <f t="shared" si="2152"/>
        <v>0</v>
      </c>
      <c r="BV1125" s="687">
        <f>'17. Нефтехим Салават'!DC123</f>
        <v>7.2</v>
      </c>
      <c r="BW1125" s="687">
        <f>'17. Нефтехим Салават'!DE123</f>
        <v>0</v>
      </c>
      <c r="BX1125" s="687">
        <f t="shared" si="2153"/>
        <v>-7.2</v>
      </c>
      <c r="BY1125" s="688">
        <f t="shared" si="2154"/>
        <v>0</v>
      </c>
    </row>
    <row r="1126" spans="2:77" ht="20.100000000000001" customHeight="1">
      <c r="B1126" s="591" t="s">
        <v>1276</v>
      </c>
      <c r="C1126" s="448" t="s">
        <v>1277</v>
      </c>
      <c r="D1126" s="528"/>
      <c r="E1126" s="528"/>
      <c r="F1126" s="529"/>
      <c r="G1126" s="530" t="s">
        <v>1278</v>
      </c>
      <c r="H1126" s="530"/>
      <c r="I1126" s="626" t="s">
        <v>883</v>
      </c>
      <c r="J1126" s="687">
        <f t="shared" si="2111"/>
        <v>107.1</v>
      </c>
      <c r="K1126" s="687">
        <f t="shared" si="2112"/>
        <v>0</v>
      </c>
      <c r="L1126" s="687">
        <f t="shared" si="2113"/>
        <v>-107.1</v>
      </c>
      <c r="M1126" s="688">
        <f t="shared" si="2114"/>
        <v>0</v>
      </c>
      <c r="N1126" s="687">
        <f t="shared" si="2115"/>
        <v>27.9</v>
      </c>
      <c r="O1126" s="687">
        <f t="shared" si="2116"/>
        <v>0</v>
      </c>
      <c r="P1126" s="687">
        <f t="shared" si="2117"/>
        <v>-27.9</v>
      </c>
      <c r="Q1126" s="688">
        <f t="shared" si="2118"/>
        <v>0</v>
      </c>
      <c r="R1126" s="687">
        <f>'17. Нефтехим Салават'!W124</f>
        <v>10.6</v>
      </c>
      <c r="S1126" s="687">
        <f>'17. Нефтехим Салават'!Y124</f>
        <v>0</v>
      </c>
      <c r="T1126" s="687">
        <f t="shared" si="2119"/>
        <v>-10.6</v>
      </c>
      <c r="U1126" s="688">
        <f t="shared" si="2120"/>
        <v>0</v>
      </c>
      <c r="V1126" s="687">
        <f>'17. Нефтехим Салават'!AC124</f>
        <v>9.1</v>
      </c>
      <c r="W1126" s="687">
        <f>'17. Нефтехим Салават'!AE124</f>
        <v>0</v>
      </c>
      <c r="X1126" s="687">
        <f t="shared" si="2121"/>
        <v>-9.1</v>
      </c>
      <c r="Y1126" s="688">
        <f t="shared" si="2122"/>
        <v>0</v>
      </c>
      <c r="Z1126" s="687">
        <f>'17. Нефтехим Салават'!AI124</f>
        <v>8.2000000000000011</v>
      </c>
      <c r="AA1126" s="687">
        <f>'17. Нефтехим Салават'!AK124</f>
        <v>0</v>
      </c>
      <c r="AB1126" s="687">
        <f t="shared" si="2123"/>
        <v>-8.2000000000000011</v>
      </c>
      <c r="AC1126" s="688">
        <f t="shared" si="2124"/>
        <v>0</v>
      </c>
      <c r="AD1126" s="687">
        <f t="shared" si="2125"/>
        <v>29.799999999999997</v>
      </c>
      <c r="AE1126" s="687">
        <f t="shared" si="2126"/>
        <v>0</v>
      </c>
      <c r="AF1126" s="687">
        <f t="shared" si="2127"/>
        <v>-29.799999999999997</v>
      </c>
      <c r="AG1126" s="688">
        <f t="shared" si="2128"/>
        <v>0</v>
      </c>
      <c r="AH1126" s="687">
        <f>'17. Нефтехим Салават'!AU124</f>
        <v>9.1</v>
      </c>
      <c r="AI1126" s="687">
        <f>'17. Нефтехим Салават'!AW124</f>
        <v>0</v>
      </c>
      <c r="AJ1126" s="687">
        <f t="shared" si="2129"/>
        <v>-9.1</v>
      </c>
      <c r="AK1126" s="688">
        <f t="shared" si="2130"/>
        <v>0</v>
      </c>
      <c r="AL1126" s="687">
        <f>'17. Нефтехим Салават'!BA124</f>
        <v>11.299999999999999</v>
      </c>
      <c r="AM1126" s="687">
        <f>'17. Нефтехим Салават'!BC124</f>
        <v>0</v>
      </c>
      <c r="AN1126" s="687">
        <f t="shared" si="2131"/>
        <v>-11.299999999999999</v>
      </c>
      <c r="AO1126" s="688">
        <f t="shared" si="2132"/>
        <v>0</v>
      </c>
      <c r="AP1126" s="687">
        <f>'17. Нефтехим Салават'!BG124</f>
        <v>9.4</v>
      </c>
      <c r="AQ1126" s="687">
        <f>'17. Нефтехим Салават'!BI124</f>
        <v>0</v>
      </c>
      <c r="AR1126" s="687">
        <f t="shared" si="2133"/>
        <v>-9.4</v>
      </c>
      <c r="AS1126" s="688">
        <f t="shared" si="2134"/>
        <v>0</v>
      </c>
      <c r="AT1126" s="687">
        <f t="shared" si="2135"/>
        <v>24.8</v>
      </c>
      <c r="AU1126" s="687">
        <f t="shared" si="2136"/>
        <v>0</v>
      </c>
      <c r="AV1126" s="687">
        <f t="shared" si="2137"/>
        <v>-24.8</v>
      </c>
      <c r="AW1126" s="688">
        <f t="shared" si="2138"/>
        <v>0</v>
      </c>
      <c r="AX1126" s="687">
        <f>'17. Нефтехим Салават'!BS124</f>
        <v>8.8000000000000007</v>
      </c>
      <c r="AY1126" s="687">
        <f>'17. Нефтехим Салават'!BU124</f>
        <v>0</v>
      </c>
      <c r="AZ1126" s="687">
        <f t="shared" si="2139"/>
        <v>-8.8000000000000007</v>
      </c>
      <c r="BA1126" s="688">
        <f t="shared" si="2140"/>
        <v>0</v>
      </c>
      <c r="BB1126" s="687">
        <f>'17. Нефтехим Салават'!BY124</f>
        <v>6.6</v>
      </c>
      <c r="BC1126" s="687">
        <f>'17. Нефтехим Салават'!CA124</f>
        <v>0</v>
      </c>
      <c r="BD1126" s="687">
        <f t="shared" si="2141"/>
        <v>-6.6</v>
      </c>
      <c r="BE1126" s="688">
        <f t="shared" si="2142"/>
        <v>0</v>
      </c>
      <c r="BF1126" s="687">
        <f>'17. Нефтехим Салават'!CE124</f>
        <v>9.4</v>
      </c>
      <c r="BG1126" s="687">
        <f>'17. Нефтехим Салават'!CG124</f>
        <v>0</v>
      </c>
      <c r="BH1126" s="687">
        <f t="shared" si="2143"/>
        <v>-9.4</v>
      </c>
      <c r="BI1126" s="688">
        <f t="shared" si="2144"/>
        <v>0</v>
      </c>
      <c r="BJ1126" s="687">
        <f t="shared" si="2145"/>
        <v>24.599999999999998</v>
      </c>
      <c r="BK1126" s="687">
        <f t="shared" si="2146"/>
        <v>0</v>
      </c>
      <c r="BL1126" s="687">
        <f t="shared" si="2147"/>
        <v>-24.599999999999998</v>
      </c>
      <c r="BM1126" s="688">
        <f t="shared" si="2148"/>
        <v>0</v>
      </c>
      <c r="BN1126" s="687">
        <f>'17. Нефтехим Салават'!CQ124</f>
        <v>9.1999999999999993</v>
      </c>
      <c r="BO1126" s="687">
        <f>'17. Нефтехим Салават'!CS124</f>
        <v>0</v>
      </c>
      <c r="BP1126" s="687">
        <f t="shared" si="2149"/>
        <v>-9.1999999999999993</v>
      </c>
      <c r="BQ1126" s="688">
        <f t="shared" si="2150"/>
        <v>0</v>
      </c>
      <c r="BR1126" s="687">
        <f>'17. Нефтехим Салават'!CW124</f>
        <v>8.1</v>
      </c>
      <c r="BS1126" s="687">
        <f>'17. Нефтехим Салават'!CY124</f>
        <v>0</v>
      </c>
      <c r="BT1126" s="687">
        <f t="shared" si="2151"/>
        <v>-8.1</v>
      </c>
      <c r="BU1126" s="688">
        <f t="shared" si="2152"/>
        <v>0</v>
      </c>
      <c r="BV1126" s="687">
        <f>'17. Нефтехим Салават'!DC124</f>
        <v>7.3000000000000007</v>
      </c>
      <c r="BW1126" s="687">
        <f>'17. Нефтехим Салават'!DE124</f>
        <v>0</v>
      </c>
      <c r="BX1126" s="687">
        <f t="shared" si="2153"/>
        <v>-7.3000000000000007</v>
      </c>
      <c r="BY1126" s="688">
        <f t="shared" si="2154"/>
        <v>0</v>
      </c>
    </row>
    <row r="1127" spans="2:77" ht="20.100000000000001" customHeight="1">
      <c r="C1127" s="450" t="s">
        <v>1279</v>
      </c>
      <c r="D1127" s="528"/>
      <c r="E1127" s="528"/>
      <c r="F1127" s="529"/>
      <c r="G1127" s="530" t="s">
        <v>1280</v>
      </c>
      <c r="H1127" s="530"/>
      <c r="I1127" s="691" t="s">
        <v>883</v>
      </c>
      <c r="J1127" s="687">
        <f t="shared" si="2111"/>
        <v>0</v>
      </c>
      <c r="K1127" s="687">
        <f t="shared" si="2112"/>
        <v>0</v>
      </c>
      <c r="L1127" s="687">
        <f t="shared" si="2113"/>
        <v>0</v>
      </c>
      <c r="M1127" s="688" t="str">
        <f t="shared" si="2114"/>
        <v>-</v>
      </c>
      <c r="N1127" s="687">
        <f t="shared" si="2115"/>
        <v>0</v>
      </c>
      <c r="O1127" s="687">
        <f t="shared" si="2116"/>
        <v>0</v>
      </c>
      <c r="P1127" s="687">
        <f t="shared" si="2117"/>
        <v>0</v>
      </c>
      <c r="Q1127" s="688" t="str">
        <f t="shared" si="2118"/>
        <v>-</v>
      </c>
      <c r="R1127" s="687">
        <f>'17. Нефтехим Салават'!W125</f>
        <v>0</v>
      </c>
      <c r="S1127" s="687">
        <f>'17. Нефтехим Салават'!Y125</f>
        <v>0</v>
      </c>
      <c r="T1127" s="687">
        <f t="shared" si="2119"/>
        <v>0</v>
      </c>
      <c r="U1127" s="688" t="str">
        <f t="shared" si="2120"/>
        <v>-</v>
      </c>
      <c r="V1127" s="687">
        <f>'17. Нефтехим Салават'!AC125</f>
        <v>0</v>
      </c>
      <c r="W1127" s="687">
        <f>'17. Нефтехим Салават'!AE125</f>
        <v>0</v>
      </c>
      <c r="X1127" s="687">
        <f t="shared" si="2121"/>
        <v>0</v>
      </c>
      <c r="Y1127" s="688" t="str">
        <f t="shared" si="2122"/>
        <v>-</v>
      </c>
      <c r="Z1127" s="687">
        <f>'17. Нефтехим Салават'!AI125</f>
        <v>0</v>
      </c>
      <c r="AA1127" s="687">
        <f>'17. Нефтехим Салават'!AK125</f>
        <v>0</v>
      </c>
      <c r="AB1127" s="687">
        <f t="shared" si="2123"/>
        <v>0</v>
      </c>
      <c r="AC1127" s="688" t="str">
        <f t="shared" si="2124"/>
        <v>-</v>
      </c>
      <c r="AD1127" s="687">
        <f t="shared" si="2125"/>
        <v>0</v>
      </c>
      <c r="AE1127" s="687">
        <f t="shared" si="2126"/>
        <v>0</v>
      </c>
      <c r="AF1127" s="687">
        <f t="shared" si="2127"/>
        <v>0</v>
      </c>
      <c r="AG1127" s="688" t="str">
        <f t="shared" si="2128"/>
        <v>-</v>
      </c>
      <c r="AH1127" s="687">
        <f>'17. Нефтехим Салават'!AU125</f>
        <v>0</v>
      </c>
      <c r="AI1127" s="687">
        <f>'17. Нефтехим Салават'!AW125</f>
        <v>0</v>
      </c>
      <c r="AJ1127" s="687">
        <f t="shared" si="2129"/>
        <v>0</v>
      </c>
      <c r="AK1127" s="688" t="str">
        <f t="shared" si="2130"/>
        <v>-</v>
      </c>
      <c r="AL1127" s="687">
        <f>'17. Нефтехим Салават'!BA125</f>
        <v>0</v>
      </c>
      <c r="AM1127" s="687">
        <f>'17. Нефтехим Салават'!BC125</f>
        <v>0</v>
      </c>
      <c r="AN1127" s="687">
        <f t="shared" si="2131"/>
        <v>0</v>
      </c>
      <c r="AO1127" s="688" t="str">
        <f t="shared" si="2132"/>
        <v>-</v>
      </c>
      <c r="AP1127" s="687">
        <f>'17. Нефтехим Салават'!BG125</f>
        <v>0</v>
      </c>
      <c r="AQ1127" s="687">
        <f>'17. Нефтехим Салават'!BI125</f>
        <v>0</v>
      </c>
      <c r="AR1127" s="687">
        <f t="shared" si="2133"/>
        <v>0</v>
      </c>
      <c r="AS1127" s="688" t="str">
        <f t="shared" si="2134"/>
        <v>-</v>
      </c>
      <c r="AT1127" s="687">
        <f t="shared" si="2135"/>
        <v>0</v>
      </c>
      <c r="AU1127" s="687">
        <f t="shared" si="2136"/>
        <v>0</v>
      </c>
      <c r="AV1127" s="687">
        <f t="shared" si="2137"/>
        <v>0</v>
      </c>
      <c r="AW1127" s="688" t="str">
        <f t="shared" si="2138"/>
        <v>-</v>
      </c>
      <c r="AX1127" s="687">
        <f>'17. Нефтехим Салават'!BS125</f>
        <v>0</v>
      </c>
      <c r="AY1127" s="687">
        <f>'17. Нефтехим Салават'!BU125</f>
        <v>0</v>
      </c>
      <c r="AZ1127" s="687">
        <f t="shared" si="2139"/>
        <v>0</v>
      </c>
      <c r="BA1127" s="688" t="str">
        <f t="shared" si="2140"/>
        <v>-</v>
      </c>
      <c r="BB1127" s="687">
        <f>'17. Нефтехим Салават'!BY125</f>
        <v>0</v>
      </c>
      <c r="BC1127" s="687">
        <f>'17. Нефтехим Салават'!CA125</f>
        <v>0</v>
      </c>
      <c r="BD1127" s="687">
        <f t="shared" si="2141"/>
        <v>0</v>
      </c>
      <c r="BE1127" s="688" t="str">
        <f t="shared" si="2142"/>
        <v>-</v>
      </c>
      <c r="BF1127" s="687">
        <f>'17. Нефтехим Салават'!CE125</f>
        <v>0</v>
      </c>
      <c r="BG1127" s="687">
        <f>'17. Нефтехим Салават'!CG125</f>
        <v>0</v>
      </c>
      <c r="BH1127" s="687">
        <f t="shared" si="2143"/>
        <v>0</v>
      </c>
      <c r="BI1127" s="688" t="str">
        <f t="shared" si="2144"/>
        <v>-</v>
      </c>
      <c r="BJ1127" s="687">
        <f t="shared" si="2145"/>
        <v>0</v>
      </c>
      <c r="BK1127" s="687">
        <f t="shared" si="2146"/>
        <v>0</v>
      </c>
      <c r="BL1127" s="687">
        <f t="shared" si="2147"/>
        <v>0</v>
      </c>
      <c r="BM1127" s="688" t="str">
        <f t="shared" si="2148"/>
        <v>-</v>
      </c>
      <c r="BN1127" s="687">
        <f>'17. Нефтехим Салават'!CQ125</f>
        <v>0</v>
      </c>
      <c r="BO1127" s="687">
        <f>'17. Нефтехим Салават'!CS125</f>
        <v>0</v>
      </c>
      <c r="BP1127" s="687">
        <f t="shared" si="2149"/>
        <v>0</v>
      </c>
      <c r="BQ1127" s="688" t="str">
        <f t="shared" si="2150"/>
        <v>-</v>
      </c>
      <c r="BR1127" s="687">
        <f>'17. Нефтехим Салават'!CW125</f>
        <v>0</v>
      </c>
      <c r="BS1127" s="687">
        <f>'17. Нефтехим Салават'!CY125</f>
        <v>0</v>
      </c>
      <c r="BT1127" s="687">
        <f t="shared" si="2151"/>
        <v>0</v>
      </c>
      <c r="BU1127" s="688" t="str">
        <f t="shared" si="2152"/>
        <v>-</v>
      </c>
      <c r="BV1127" s="687">
        <f>'17. Нефтехим Салават'!DC125</f>
        <v>0</v>
      </c>
      <c r="BW1127" s="687">
        <f>'17. Нефтехим Салават'!DE125</f>
        <v>0</v>
      </c>
      <c r="BX1127" s="687">
        <f t="shared" si="2153"/>
        <v>0</v>
      </c>
      <c r="BY1127" s="688" t="str">
        <f t="shared" si="2154"/>
        <v>-</v>
      </c>
    </row>
    <row r="1128" spans="2:77" ht="20.100000000000001" customHeight="1">
      <c r="C1128" s="450" t="s">
        <v>1281</v>
      </c>
      <c r="D1128" s="528"/>
      <c r="E1128" s="528"/>
      <c r="F1128" s="529"/>
      <c r="G1128" s="530" t="s">
        <v>1282</v>
      </c>
      <c r="H1128" s="530"/>
      <c r="I1128" s="691" t="s">
        <v>883</v>
      </c>
      <c r="J1128" s="687">
        <f t="shared" si="2111"/>
        <v>85.799999999999983</v>
      </c>
      <c r="K1128" s="687">
        <f t="shared" si="2112"/>
        <v>0</v>
      </c>
      <c r="L1128" s="687">
        <f t="shared" si="2113"/>
        <v>-85.799999999999983</v>
      </c>
      <c r="M1128" s="688">
        <f t="shared" si="2114"/>
        <v>0</v>
      </c>
      <c r="N1128" s="687">
        <f t="shared" si="2115"/>
        <v>22.4</v>
      </c>
      <c r="O1128" s="687">
        <f t="shared" si="2116"/>
        <v>0</v>
      </c>
      <c r="P1128" s="687">
        <f t="shared" si="2117"/>
        <v>-22.4</v>
      </c>
      <c r="Q1128" s="688">
        <f t="shared" si="2118"/>
        <v>0</v>
      </c>
      <c r="R1128" s="687">
        <f>'17. Нефтехим Салават'!W126</f>
        <v>8.5</v>
      </c>
      <c r="S1128" s="687">
        <f>'17. Нефтехим Салават'!Y126</f>
        <v>0</v>
      </c>
      <c r="T1128" s="687">
        <f t="shared" si="2119"/>
        <v>-8.5</v>
      </c>
      <c r="U1128" s="688">
        <f t="shared" si="2120"/>
        <v>0</v>
      </c>
      <c r="V1128" s="687">
        <f>'17. Нефтехим Салават'!AC126</f>
        <v>7.5</v>
      </c>
      <c r="W1128" s="687">
        <f>'17. Нефтехим Салават'!AE126</f>
        <v>0</v>
      </c>
      <c r="X1128" s="687">
        <f t="shared" si="2121"/>
        <v>-7.5</v>
      </c>
      <c r="Y1128" s="688">
        <f t="shared" si="2122"/>
        <v>0</v>
      </c>
      <c r="Z1128" s="687">
        <f>'17. Нефтехим Салават'!AI126</f>
        <v>6.4</v>
      </c>
      <c r="AA1128" s="687">
        <f>'17. Нефтехим Салават'!AK126</f>
        <v>0</v>
      </c>
      <c r="AB1128" s="687">
        <f t="shared" si="2123"/>
        <v>-6.4</v>
      </c>
      <c r="AC1128" s="688">
        <f t="shared" si="2124"/>
        <v>0</v>
      </c>
      <c r="AD1128" s="687">
        <f t="shared" si="2125"/>
        <v>25.9</v>
      </c>
      <c r="AE1128" s="687">
        <f t="shared" si="2126"/>
        <v>0</v>
      </c>
      <c r="AF1128" s="687">
        <f t="shared" si="2127"/>
        <v>-25.9</v>
      </c>
      <c r="AG1128" s="688">
        <f t="shared" si="2128"/>
        <v>0</v>
      </c>
      <c r="AH1128" s="687">
        <f>'17. Нефтехим Салават'!AU126</f>
        <v>7.3</v>
      </c>
      <c r="AI1128" s="687">
        <f>'17. Нефтехим Салават'!AW126</f>
        <v>0</v>
      </c>
      <c r="AJ1128" s="687">
        <f t="shared" si="2129"/>
        <v>-7.3</v>
      </c>
      <c r="AK1128" s="688">
        <f t="shared" si="2130"/>
        <v>0</v>
      </c>
      <c r="AL1128" s="687">
        <f>'17. Нефтехим Салават'!BA126</f>
        <v>10.7</v>
      </c>
      <c r="AM1128" s="687">
        <f>'17. Нефтехим Салават'!BC126</f>
        <v>0</v>
      </c>
      <c r="AN1128" s="687">
        <f t="shared" si="2131"/>
        <v>-10.7</v>
      </c>
      <c r="AO1128" s="688">
        <f t="shared" si="2132"/>
        <v>0</v>
      </c>
      <c r="AP1128" s="687">
        <f>'17. Нефтехим Салават'!BG126</f>
        <v>7.9</v>
      </c>
      <c r="AQ1128" s="687">
        <f>'17. Нефтехим Салават'!BI126</f>
        <v>0</v>
      </c>
      <c r="AR1128" s="687">
        <f t="shared" si="2133"/>
        <v>-7.9</v>
      </c>
      <c r="AS1128" s="688">
        <f t="shared" si="2134"/>
        <v>0</v>
      </c>
      <c r="AT1128" s="687">
        <f t="shared" si="2135"/>
        <v>19.399999999999999</v>
      </c>
      <c r="AU1128" s="687">
        <f t="shared" si="2136"/>
        <v>0</v>
      </c>
      <c r="AV1128" s="687">
        <f t="shared" si="2137"/>
        <v>-19.399999999999999</v>
      </c>
      <c r="AW1128" s="688">
        <f t="shared" si="2138"/>
        <v>0</v>
      </c>
      <c r="AX1128" s="687">
        <f>'17. Нефтехим Салават'!BS126</f>
        <v>6.6</v>
      </c>
      <c r="AY1128" s="687">
        <f>'17. Нефтехим Салават'!BU126</f>
        <v>0</v>
      </c>
      <c r="AZ1128" s="687">
        <f t="shared" si="2139"/>
        <v>-6.6</v>
      </c>
      <c r="BA1128" s="688">
        <f t="shared" si="2140"/>
        <v>0</v>
      </c>
      <c r="BB1128" s="687">
        <f>'17. Нефтехим Салават'!BY126</f>
        <v>5</v>
      </c>
      <c r="BC1128" s="687">
        <f>'17. Нефтехим Салават'!CA126</f>
        <v>0</v>
      </c>
      <c r="BD1128" s="687">
        <f t="shared" si="2141"/>
        <v>-5</v>
      </c>
      <c r="BE1128" s="688">
        <f t="shared" si="2142"/>
        <v>0</v>
      </c>
      <c r="BF1128" s="687">
        <f>'17. Нефтехим Салават'!CE126</f>
        <v>7.8</v>
      </c>
      <c r="BG1128" s="687">
        <f>'17. Нефтехим Салават'!CG126</f>
        <v>0</v>
      </c>
      <c r="BH1128" s="687">
        <f t="shared" si="2143"/>
        <v>-7.8</v>
      </c>
      <c r="BI1128" s="688">
        <f t="shared" si="2144"/>
        <v>0</v>
      </c>
      <c r="BJ1128" s="687">
        <f t="shared" si="2145"/>
        <v>18.100000000000001</v>
      </c>
      <c r="BK1128" s="687">
        <f t="shared" si="2146"/>
        <v>0</v>
      </c>
      <c r="BL1128" s="687">
        <f t="shared" si="2147"/>
        <v>-18.100000000000001</v>
      </c>
      <c r="BM1128" s="688">
        <f t="shared" si="2148"/>
        <v>0</v>
      </c>
      <c r="BN1128" s="687">
        <f>'17. Нефтехим Салават'!CQ126</f>
        <v>6.7</v>
      </c>
      <c r="BO1128" s="687">
        <f>'17. Нефтехим Салават'!CS126</f>
        <v>0</v>
      </c>
      <c r="BP1128" s="687">
        <f t="shared" si="2149"/>
        <v>-6.7</v>
      </c>
      <c r="BQ1128" s="688">
        <f t="shared" si="2150"/>
        <v>0</v>
      </c>
      <c r="BR1128" s="687">
        <f>'17. Нефтехим Салават'!CW126</f>
        <v>5.7</v>
      </c>
      <c r="BS1128" s="687">
        <f>'17. Нефтехим Салават'!CY126</f>
        <v>0</v>
      </c>
      <c r="BT1128" s="687">
        <f t="shared" si="2151"/>
        <v>-5.7</v>
      </c>
      <c r="BU1128" s="688">
        <f t="shared" si="2152"/>
        <v>0</v>
      </c>
      <c r="BV1128" s="687">
        <f>'17. Нефтехим Салават'!DC126</f>
        <v>5.7</v>
      </c>
      <c r="BW1128" s="687">
        <f>'17. Нефтехим Салават'!DE126</f>
        <v>0</v>
      </c>
      <c r="BX1128" s="687">
        <f t="shared" si="2153"/>
        <v>-5.7</v>
      </c>
      <c r="BY1128" s="688">
        <f t="shared" si="2154"/>
        <v>0</v>
      </c>
    </row>
    <row r="1129" spans="2:77" ht="20.100000000000001" customHeight="1">
      <c r="C1129" s="456" t="s">
        <v>1283</v>
      </c>
      <c r="D1129" s="528"/>
      <c r="E1129" s="528"/>
      <c r="F1129" s="529"/>
      <c r="G1129" s="530" t="s">
        <v>1284</v>
      </c>
      <c r="H1129" s="530"/>
      <c r="I1129" s="691" t="s">
        <v>883</v>
      </c>
      <c r="J1129" s="687">
        <f t="shared" si="2111"/>
        <v>21.3</v>
      </c>
      <c r="K1129" s="687">
        <f t="shared" si="2112"/>
        <v>0</v>
      </c>
      <c r="L1129" s="687">
        <f t="shared" si="2113"/>
        <v>-21.3</v>
      </c>
      <c r="M1129" s="688">
        <f t="shared" si="2114"/>
        <v>0</v>
      </c>
      <c r="N1129" s="687">
        <f t="shared" si="2115"/>
        <v>5.5</v>
      </c>
      <c r="O1129" s="687">
        <f t="shared" si="2116"/>
        <v>0</v>
      </c>
      <c r="P1129" s="687">
        <f t="shared" si="2117"/>
        <v>-5.5</v>
      </c>
      <c r="Q1129" s="688">
        <f t="shared" si="2118"/>
        <v>0</v>
      </c>
      <c r="R1129" s="687">
        <f>'17. Нефтехим Салават'!W127</f>
        <v>2.1</v>
      </c>
      <c r="S1129" s="687">
        <f>'17. Нефтехим Салават'!Y127</f>
        <v>0</v>
      </c>
      <c r="T1129" s="687">
        <f t="shared" si="2119"/>
        <v>-2.1</v>
      </c>
      <c r="U1129" s="688">
        <f t="shared" si="2120"/>
        <v>0</v>
      </c>
      <c r="V1129" s="687">
        <f>'17. Нефтехим Салават'!AC127</f>
        <v>1.6</v>
      </c>
      <c r="W1129" s="687">
        <f>'17. Нефтехим Салават'!AE127</f>
        <v>0</v>
      </c>
      <c r="X1129" s="687">
        <f t="shared" si="2121"/>
        <v>-1.6</v>
      </c>
      <c r="Y1129" s="688">
        <f t="shared" si="2122"/>
        <v>0</v>
      </c>
      <c r="Z1129" s="687">
        <f>'17. Нефтехим Салават'!AI127</f>
        <v>1.8</v>
      </c>
      <c r="AA1129" s="687">
        <f>'17. Нефтехим Салават'!AK127</f>
        <v>0</v>
      </c>
      <c r="AB1129" s="687">
        <f t="shared" si="2123"/>
        <v>-1.8</v>
      </c>
      <c r="AC1129" s="688">
        <f t="shared" si="2124"/>
        <v>0</v>
      </c>
      <c r="AD1129" s="687">
        <f t="shared" si="2125"/>
        <v>3.9</v>
      </c>
      <c r="AE1129" s="687">
        <f t="shared" si="2126"/>
        <v>0</v>
      </c>
      <c r="AF1129" s="687">
        <f t="shared" si="2127"/>
        <v>-3.9</v>
      </c>
      <c r="AG1129" s="688">
        <f t="shared" si="2128"/>
        <v>0</v>
      </c>
      <c r="AH1129" s="687">
        <f>'17. Нефтехим Салават'!AU127</f>
        <v>1.8</v>
      </c>
      <c r="AI1129" s="687">
        <f>'17. Нефтехим Салават'!AW127</f>
        <v>0</v>
      </c>
      <c r="AJ1129" s="687">
        <f t="shared" si="2129"/>
        <v>-1.8</v>
      </c>
      <c r="AK1129" s="688">
        <f t="shared" si="2130"/>
        <v>0</v>
      </c>
      <c r="AL1129" s="687">
        <f>'17. Нефтехим Салават'!BA127</f>
        <v>0.6</v>
      </c>
      <c r="AM1129" s="687">
        <f>'17. Нефтехим Салават'!BC127</f>
        <v>0</v>
      </c>
      <c r="AN1129" s="687">
        <f t="shared" si="2131"/>
        <v>-0.6</v>
      </c>
      <c r="AO1129" s="688">
        <f t="shared" si="2132"/>
        <v>0</v>
      </c>
      <c r="AP1129" s="687">
        <f>'17. Нефтехим Салават'!BG127</f>
        <v>1.5</v>
      </c>
      <c r="AQ1129" s="687">
        <f>'17. Нефтехим Салават'!BI127</f>
        <v>0</v>
      </c>
      <c r="AR1129" s="687">
        <f t="shared" si="2133"/>
        <v>-1.5</v>
      </c>
      <c r="AS1129" s="688">
        <f t="shared" si="2134"/>
        <v>0</v>
      </c>
      <c r="AT1129" s="687">
        <f t="shared" si="2135"/>
        <v>5.4</v>
      </c>
      <c r="AU1129" s="687">
        <f t="shared" si="2136"/>
        <v>0</v>
      </c>
      <c r="AV1129" s="687">
        <f t="shared" si="2137"/>
        <v>-5.4</v>
      </c>
      <c r="AW1129" s="688">
        <f t="shared" si="2138"/>
        <v>0</v>
      </c>
      <c r="AX1129" s="687">
        <f>'17. Нефтехим Салават'!BS127</f>
        <v>2.2000000000000002</v>
      </c>
      <c r="AY1129" s="687">
        <f>'17. Нефтехим Салават'!BU127</f>
        <v>0</v>
      </c>
      <c r="AZ1129" s="687">
        <f t="shared" si="2139"/>
        <v>-2.2000000000000002</v>
      </c>
      <c r="BA1129" s="688">
        <f t="shared" si="2140"/>
        <v>0</v>
      </c>
      <c r="BB1129" s="687">
        <f>'17. Нефтехим Салават'!BY127</f>
        <v>1.6</v>
      </c>
      <c r="BC1129" s="687">
        <f>'17. Нефтехим Салават'!CA127</f>
        <v>0</v>
      </c>
      <c r="BD1129" s="687">
        <f t="shared" si="2141"/>
        <v>-1.6</v>
      </c>
      <c r="BE1129" s="688">
        <f t="shared" si="2142"/>
        <v>0</v>
      </c>
      <c r="BF1129" s="687">
        <f>'17. Нефтехим Салават'!CE127</f>
        <v>1.6</v>
      </c>
      <c r="BG1129" s="687">
        <f>'17. Нефтехим Салават'!CG127</f>
        <v>0</v>
      </c>
      <c r="BH1129" s="687">
        <f t="shared" si="2143"/>
        <v>-1.6</v>
      </c>
      <c r="BI1129" s="688">
        <f t="shared" si="2144"/>
        <v>0</v>
      </c>
      <c r="BJ1129" s="687">
        <f t="shared" si="2145"/>
        <v>6.5</v>
      </c>
      <c r="BK1129" s="687">
        <f t="shared" si="2146"/>
        <v>0</v>
      </c>
      <c r="BL1129" s="687">
        <f t="shared" si="2147"/>
        <v>-6.5</v>
      </c>
      <c r="BM1129" s="688">
        <f t="shared" si="2148"/>
        <v>0</v>
      </c>
      <c r="BN1129" s="687">
        <f>'17. Нефтехим Салават'!CQ127</f>
        <v>2.5</v>
      </c>
      <c r="BO1129" s="687">
        <f>'17. Нефтехим Салават'!CS127</f>
        <v>0</v>
      </c>
      <c r="BP1129" s="687">
        <f t="shared" si="2149"/>
        <v>-2.5</v>
      </c>
      <c r="BQ1129" s="688">
        <f t="shared" si="2150"/>
        <v>0</v>
      </c>
      <c r="BR1129" s="687">
        <f>'17. Нефтехим Салават'!CW127</f>
        <v>2.4</v>
      </c>
      <c r="BS1129" s="687">
        <f>'17. Нефтехим Салават'!CY127</f>
        <v>0</v>
      </c>
      <c r="BT1129" s="687">
        <f t="shared" si="2151"/>
        <v>-2.4</v>
      </c>
      <c r="BU1129" s="688">
        <f t="shared" si="2152"/>
        <v>0</v>
      </c>
      <c r="BV1129" s="687">
        <f>'17. Нефтехим Салават'!DC127</f>
        <v>1.6</v>
      </c>
      <c r="BW1129" s="687">
        <f>'17. Нефтехим Салават'!DE127</f>
        <v>0</v>
      </c>
      <c r="BX1129" s="687">
        <f t="shared" si="2153"/>
        <v>-1.6</v>
      </c>
      <c r="BY1129" s="688">
        <f t="shared" si="2154"/>
        <v>0</v>
      </c>
    </row>
    <row r="1130" spans="2:77" ht="20.100000000000001" customHeight="1">
      <c r="B1130" s="591" t="s">
        <v>1285</v>
      </c>
      <c r="C1130" s="447" t="s">
        <v>1286</v>
      </c>
      <c r="D1130" s="528"/>
      <c r="E1130" s="528"/>
      <c r="F1130" s="529"/>
      <c r="G1130" s="530" t="s">
        <v>1287</v>
      </c>
      <c r="H1130" s="530"/>
      <c r="I1130" s="626" t="s">
        <v>883</v>
      </c>
      <c r="J1130" s="687">
        <f t="shared" si="2111"/>
        <v>12.7</v>
      </c>
      <c r="K1130" s="687">
        <f t="shared" si="2112"/>
        <v>0</v>
      </c>
      <c r="L1130" s="687">
        <f t="shared" si="2113"/>
        <v>-12.7</v>
      </c>
      <c r="M1130" s="688">
        <f t="shared" si="2114"/>
        <v>0</v>
      </c>
      <c r="N1130" s="687">
        <f t="shared" si="2115"/>
        <v>3.2</v>
      </c>
      <c r="O1130" s="687">
        <f t="shared" si="2116"/>
        <v>0</v>
      </c>
      <c r="P1130" s="687">
        <f t="shared" si="2117"/>
        <v>-3.2</v>
      </c>
      <c r="Q1130" s="688">
        <f t="shared" si="2118"/>
        <v>0</v>
      </c>
      <c r="R1130" s="687">
        <f>'17. Нефтехим Салават'!W128</f>
        <v>1.1000000000000001</v>
      </c>
      <c r="S1130" s="687">
        <f>'17. Нефтехим Салават'!Y128</f>
        <v>0</v>
      </c>
      <c r="T1130" s="687">
        <f t="shared" si="2119"/>
        <v>-1.1000000000000001</v>
      </c>
      <c r="U1130" s="688">
        <f t="shared" si="2120"/>
        <v>0</v>
      </c>
      <c r="V1130" s="687">
        <f>'17. Нефтехим Салават'!AC128</f>
        <v>1</v>
      </c>
      <c r="W1130" s="687">
        <f>'17. Нефтехим Салават'!AE128</f>
        <v>0</v>
      </c>
      <c r="X1130" s="687">
        <f t="shared" si="2121"/>
        <v>-1</v>
      </c>
      <c r="Y1130" s="688">
        <f t="shared" si="2122"/>
        <v>0</v>
      </c>
      <c r="Z1130" s="687">
        <f>'17. Нефтехим Салават'!AI128</f>
        <v>1.1000000000000001</v>
      </c>
      <c r="AA1130" s="687">
        <f>'17. Нефтехим Салават'!AK128</f>
        <v>0</v>
      </c>
      <c r="AB1130" s="687">
        <f t="shared" si="2123"/>
        <v>-1.1000000000000001</v>
      </c>
      <c r="AC1130" s="688">
        <f t="shared" si="2124"/>
        <v>0</v>
      </c>
      <c r="AD1130" s="687">
        <f t="shared" si="2125"/>
        <v>1.9</v>
      </c>
      <c r="AE1130" s="687">
        <f t="shared" si="2126"/>
        <v>0</v>
      </c>
      <c r="AF1130" s="687">
        <f t="shared" si="2127"/>
        <v>-1.9</v>
      </c>
      <c r="AG1130" s="688">
        <f t="shared" si="2128"/>
        <v>0</v>
      </c>
      <c r="AH1130" s="687">
        <f>'17. Нефтехим Салават'!AU128</f>
        <v>1</v>
      </c>
      <c r="AI1130" s="687">
        <f>'17. Нефтехим Салават'!AW128</f>
        <v>0</v>
      </c>
      <c r="AJ1130" s="687">
        <f t="shared" si="2129"/>
        <v>-1</v>
      </c>
      <c r="AK1130" s="688">
        <f t="shared" si="2130"/>
        <v>0</v>
      </c>
      <c r="AL1130" s="687">
        <f>'17. Нефтехим Салават'!BA128</f>
        <v>0.3</v>
      </c>
      <c r="AM1130" s="687">
        <f>'17. Нефтехим Салават'!BC128</f>
        <v>0</v>
      </c>
      <c r="AN1130" s="687">
        <f t="shared" si="2131"/>
        <v>-0.3</v>
      </c>
      <c r="AO1130" s="688">
        <f t="shared" si="2132"/>
        <v>0</v>
      </c>
      <c r="AP1130" s="687">
        <f>'17. Нефтехим Салават'!BG128</f>
        <v>0.6</v>
      </c>
      <c r="AQ1130" s="687">
        <f>'17. Нефтехим Салават'!BI128</f>
        <v>0</v>
      </c>
      <c r="AR1130" s="687">
        <f t="shared" si="2133"/>
        <v>-0.6</v>
      </c>
      <c r="AS1130" s="688">
        <f t="shared" si="2134"/>
        <v>0</v>
      </c>
      <c r="AT1130" s="687">
        <f t="shared" si="2135"/>
        <v>3.8</v>
      </c>
      <c r="AU1130" s="687">
        <f t="shared" si="2136"/>
        <v>0</v>
      </c>
      <c r="AV1130" s="687">
        <f t="shared" si="2137"/>
        <v>-3.8</v>
      </c>
      <c r="AW1130" s="688">
        <f t="shared" si="2138"/>
        <v>0</v>
      </c>
      <c r="AX1130" s="687">
        <f>'17. Нефтехим Салават'!BS128</f>
        <v>1.3</v>
      </c>
      <c r="AY1130" s="687">
        <f>'17. Нефтехим Салават'!BU128</f>
        <v>0</v>
      </c>
      <c r="AZ1130" s="687">
        <f t="shared" si="2139"/>
        <v>-1.3</v>
      </c>
      <c r="BA1130" s="688">
        <f t="shared" si="2140"/>
        <v>0</v>
      </c>
      <c r="BB1130" s="687">
        <f>'17. Нефтехим Салават'!BY128</f>
        <v>1.3</v>
      </c>
      <c r="BC1130" s="687">
        <f>'17. Нефтехим Салават'!CA128</f>
        <v>0</v>
      </c>
      <c r="BD1130" s="687">
        <f t="shared" si="2141"/>
        <v>-1.3</v>
      </c>
      <c r="BE1130" s="688">
        <f t="shared" si="2142"/>
        <v>0</v>
      </c>
      <c r="BF1130" s="687">
        <f>'17. Нефтехим Салават'!CE128</f>
        <v>1.2</v>
      </c>
      <c r="BG1130" s="687">
        <f>'17. Нефтехим Салават'!CG128</f>
        <v>0</v>
      </c>
      <c r="BH1130" s="687">
        <f t="shared" si="2143"/>
        <v>-1.2</v>
      </c>
      <c r="BI1130" s="688">
        <f t="shared" si="2144"/>
        <v>0</v>
      </c>
      <c r="BJ1130" s="687">
        <f t="shared" si="2145"/>
        <v>3.8</v>
      </c>
      <c r="BK1130" s="687">
        <f t="shared" si="2146"/>
        <v>0</v>
      </c>
      <c r="BL1130" s="687">
        <f t="shared" si="2147"/>
        <v>-3.8</v>
      </c>
      <c r="BM1130" s="688">
        <f t="shared" si="2148"/>
        <v>0</v>
      </c>
      <c r="BN1130" s="687">
        <f>'17. Нефтехим Салават'!CQ128</f>
        <v>1.3</v>
      </c>
      <c r="BO1130" s="687">
        <f>'17. Нефтехим Салават'!CS128</f>
        <v>0</v>
      </c>
      <c r="BP1130" s="687">
        <f t="shared" si="2149"/>
        <v>-1.3</v>
      </c>
      <c r="BQ1130" s="688">
        <f t="shared" si="2150"/>
        <v>0</v>
      </c>
      <c r="BR1130" s="687">
        <f>'17. Нефтехим Салават'!CW128</f>
        <v>1.2</v>
      </c>
      <c r="BS1130" s="687">
        <f>'17. Нефтехим Салават'!CY128</f>
        <v>0</v>
      </c>
      <c r="BT1130" s="687">
        <f t="shared" si="2151"/>
        <v>-1.2</v>
      </c>
      <c r="BU1130" s="688">
        <f t="shared" si="2152"/>
        <v>0</v>
      </c>
      <c r="BV1130" s="687">
        <f>'17. Нефтехим Салават'!DC128</f>
        <v>1.3</v>
      </c>
      <c r="BW1130" s="687">
        <f>'17. Нефтехим Салават'!DE128</f>
        <v>0</v>
      </c>
      <c r="BX1130" s="687">
        <f t="shared" si="2153"/>
        <v>-1.3</v>
      </c>
      <c r="BY1130" s="688">
        <f t="shared" si="2154"/>
        <v>0</v>
      </c>
    </row>
    <row r="1131" spans="2:77" ht="32.25" customHeight="1">
      <c r="B1131" s="591" t="s">
        <v>433</v>
      </c>
      <c r="C1131" s="595" t="s">
        <v>1119</v>
      </c>
      <c r="D1131" s="528"/>
      <c r="E1131" s="528"/>
      <c r="F1131" s="529"/>
      <c r="G1131" s="530" t="s">
        <v>1288</v>
      </c>
      <c r="H1131" s="530"/>
      <c r="I1131" s="626" t="s">
        <v>883</v>
      </c>
      <c r="J1131" s="687">
        <f t="shared" si="2111"/>
        <v>1296.5999999999999</v>
      </c>
      <c r="K1131" s="687">
        <f t="shared" si="2112"/>
        <v>0</v>
      </c>
      <c r="L1131" s="687">
        <f t="shared" si="2113"/>
        <v>-1296.5999999999999</v>
      </c>
      <c r="M1131" s="688">
        <f t="shared" si="2114"/>
        <v>0</v>
      </c>
      <c r="N1131" s="687">
        <f t="shared" si="2115"/>
        <v>331.4</v>
      </c>
      <c r="O1131" s="687">
        <f t="shared" si="2116"/>
        <v>0</v>
      </c>
      <c r="P1131" s="687">
        <f t="shared" si="2117"/>
        <v>-331.4</v>
      </c>
      <c r="Q1131" s="688">
        <f t="shared" si="2118"/>
        <v>0</v>
      </c>
      <c r="R1131" s="687">
        <f>'17. Нефтехим Салават'!W129</f>
        <v>117.99999999999999</v>
      </c>
      <c r="S1131" s="687">
        <f>'17. Нефтехим Салават'!Y129</f>
        <v>0</v>
      </c>
      <c r="T1131" s="687">
        <f t="shared" si="2119"/>
        <v>-117.99999999999999</v>
      </c>
      <c r="U1131" s="688">
        <f t="shared" si="2120"/>
        <v>0</v>
      </c>
      <c r="V1131" s="687">
        <f>'17. Нефтехим Салават'!AC129</f>
        <v>108.80000000000001</v>
      </c>
      <c r="W1131" s="687">
        <f>'17. Нефтехим Салават'!AE129</f>
        <v>0</v>
      </c>
      <c r="X1131" s="687">
        <f t="shared" si="2121"/>
        <v>-108.80000000000001</v>
      </c>
      <c r="Y1131" s="688">
        <f t="shared" si="2122"/>
        <v>0</v>
      </c>
      <c r="Z1131" s="687">
        <f>'17. Нефтехим Салават'!AI129</f>
        <v>104.6</v>
      </c>
      <c r="AA1131" s="687">
        <f>'17. Нефтехим Салават'!AK129</f>
        <v>0</v>
      </c>
      <c r="AB1131" s="687">
        <f t="shared" si="2123"/>
        <v>-104.6</v>
      </c>
      <c r="AC1131" s="688">
        <f t="shared" si="2124"/>
        <v>0</v>
      </c>
      <c r="AD1131" s="687">
        <f t="shared" si="2125"/>
        <v>326.89999999999998</v>
      </c>
      <c r="AE1131" s="687">
        <f t="shared" si="2126"/>
        <v>0</v>
      </c>
      <c r="AF1131" s="687">
        <f t="shared" si="2127"/>
        <v>-326.89999999999998</v>
      </c>
      <c r="AG1131" s="688">
        <f t="shared" si="2128"/>
        <v>0</v>
      </c>
      <c r="AH1131" s="687">
        <f>'17. Нефтехим Салават'!AU129</f>
        <v>112.60000000000001</v>
      </c>
      <c r="AI1131" s="687">
        <f>'17. Нефтехим Салават'!AW129</f>
        <v>0</v>
      </c>
      <c r="AJ1131" s="687">
        <f t="shared" si="2129"/>
        <v>-112.60000000000001</v>
      </c>
      <c r="AK1131" s="688">
        <f t="shared" si="2130"/>
        <v>0</v>
      </c>
      <c r="AL1131" s="687">
        <f>'17. Нефтехим Салават'!BA129</f>
        <v>107.1</v>
      </c>
      <c r="AM1131" s="687">
        <f>'17. Нефтехим Салават'!BC129</f>
        <v>0</v>
      </c>
      <c r="AN1131" s="687">
        <f t="shared" si="2131"/>
        <v>-107.1</v>
      </c>
      <c r="AO1131" s="688">
        <f t="shared" si="2132"/>
        <v>0</v>
      </c>
      <c r="AP1131" s="687">
        <f>'17. Нефтехим Салават'!BG129</f>
        <v>107.2</v>
      </c>
      <c r="AQ1131" s="687">
        <f>'17. Нефтехим Салават'!BI129</f>
        <v>0</v>
      </c>
      <c r="AR1131" s="687">
        <f t="shared" si="2133"/>
        <v>-107.2</v>
      </c>
      <c r="AS1131" s="688">
        <f t="shared" si="2134"/>
        <v>0</v>
      </c>
      <c r="AT1131" s="687">
        <f t="shared" si="2135"/>
        <v>323.7</v>
      </c>
      <c r="AU1131" s="687">
        <f t="shared" si="2136"/>
        <v>0</v>
      </c>
      <c r="AV1131" s="687">
        <f t="shared" si="2137"/>
        <v>-323.7</v>
      </c>
      <c r="AW1131" s="688">
        <f t="shared" si="2138"/>
        <v>0</v>
      </c>
      <c r="AX1131" s="687">
        <f>'17. Нефтехим Салават'!BS129</f>
        <v>111.69999999999997</v>
      </c>
      <c r="AY1131" s="687">
        <f>'17. Нефтехим Салават'!BU129</f>
        <v>0</v>
      </c>
      <c r="AZ1131" s="687">
        <f t="shared" si="2139"/>
        <v>-111.69999999999997</v>
      </c>
      <c r="BA1131" s="688">
        <f t="shared" si="2140"/>
        <v>0</v>
      </c>
      <c r="BB1131" s="687">
        <f>'17. Нефтехим Салават'!BY129</f>
        <v>98.300000000000011</v>
      </c>
      <c r="BC1131" s="687">
        <f>'17. Нефтехим Салават'!CA129</f>
        <v>0</v>
      </c>
      <c r="BD1131" s="687">
        <f t="shared" si="2141"/>
        <v>-98.300000000000011</v>
      </c>
      <c r="BE1131" s="688">
        <f t="shared" si="2142"/>
        <v>0</v>
      </c>
      <c r="BF1131" s="687">
        <f>'17. Нефтехим Салават'!CE129</f>
        <v>113.7</v>
      </c>
      <c r="BG1131" s="687">
        <f>'17. Нефтехим Салават'!CG129</f>
        <v>0</v>
      </c>
      <c r="BH1131" s="687">
        <f t="shared" si="2143"/>
        <v>-113.7</v>
      </c>
      <c r="BI1131" s="688">
        <f t="shared" si="2144"/>
        <v>0</v>
      </c>
      <c r="BJ1131" s="687">
        <f t="shared" si="2145"/>
        <v>314.60000000000002</v>
      </c>
      <c r="BK1131" s="687">
        <f t="shared" si="2146"/>
        <v>0</v>
      </c>
      <c r="BL1131" s="687">
        <f t="shared" si="2147"/>
        <v>-314.60000000000002</v>
      </c>
      <c r="BM1131" s="688">
        <f t="shared" si="2148"/>
        <v>0</v>
      </c>
      <c r="BN1131" s="687">
        <f>'17. Нефтехим Салават'!CQ129</f>
        <v>104.79999999999998</v>
      </c>
      <c r="BO1131" s="687">
        <f>'17. Нефтехим Салават'!CS129</f>
        <v>0</v>
      </c>
      <c r="BP1131" s="687">
        <f t="shared" si="2149"/>
        <v>-104.79999999999998</v>
      </c>
      <c r="BQ1131" s="688">
        <f t="shared" si="2150"/>
        <v>0</v>
      </c>
      <c r="BR1131" s="687">
        <f>'17. Нефтехим Салават'!CW129</f>
        <v>105.50000000000001</v>
      </c>
      <c r="BS1131" s="687">
        <f>'17. Нефтехим Салават'!CY129</f>
        <v>0</v>
      </c>
      <c r="BT1131" s="687">
        <f t="shared" si="2151"/>
        <v>-105.50000000000001</v>
      </c>
      <c r="BU1131" s="688">
        <f t="shared" si="2152"/>
        <v>0</v>
      </c>
      <c r="BV1131" s="687">
        <f>'17. Нефтехим Салават'!DC129</f>
        <v>104.3</v>
      </c>
      <c r="BW1131" s="687">
        <f>'17. Нефтехим Салават'!DE129</f>
        <v>0</v>
      </c>
      <c r="BX1131" s="687">
        <f t="shared" si="2153"/>
        <v>-104.3</v>
      </c>
      <c r="BY1131" s="688">
        <f t="shared" si="2154"/>
        <v>0</v>
      </c>
    </row>
    <row r="1132" spans="2:77" ht="20.100000000000001" customHeight="1">
      <c r="B1132" s="591" t="s">
        <v>151</v>
      </c>
      <c r="C1132" s="448" t="s">
        <v>1256</v>
      </c>
      <c r="D1132" s="528"/>
      <c r="E1132" s="528"/>
      <c r="F1132" s="529"/>
      <c r="G1132" s="530" t="s">
        <v>1289</v>
      </c>
      <c r="H1132" s="530"/>
      <c r="I1132" s="626" t="s">
        <v>883</v>
      </c>
      <c r="J1132" s="687">
        <f t="shared" si="2111"/>
        <v>740.3</v>
      </c>
      <c r="K1132" s="687">
        <f t="shared" si="2112"/>
        <v>0</v>
      </c>
      <c r="L1132" s="687">
        <f t="shared" si="2113"/>
        <v>-740.3</v>
      </c>
      <c r="M1132" s="688">
        <f t="shared" si="2114"/>
        <v>0</v>
      </c>
      <c r="N1132" s="687">
        <f t="shared" si="2115"/>
        <v>209.3</v>
      </c>
      <c r="O1132" s="687">
        <f t="shared" si="2116"/>
        <v>0</v>
      </c>
      <c r="P1132" s="687">
        <f t="shared" si="2117"/>
        <v>-209.3</v>
      </c>
      <c r="Q1132" s="688">
        <f t="shared" si="2118"/>
        <v>0</v>
      </c>
      <c r="R1132" s="687">
        <f>'17. Нефтехим Салават'!W130</f>
        <v>72</v>
      </c>
      <c r="S1132" s="687">
        <f>'17. Нефтехим Салават'!Y130</f>
        <v>0</v>
      </c>
      <c r="T1132" s="687">
        <f t="shared" si="2119"/>
        <v>-72</v>
      </c>
      <c r="U1132" s="688">
        <f t="shared" si="2120"/>
        <v>0</v>
      </c>
      <c r="V1132" s="687">
        <f>'17. Нефтехим Салават'!AC130</f>
        <v>66.900000000000006</v>
      </c>
      <c r="W1132" s="687">
        <f>'17. Нефтехим Салават'!AE130</f>
        <v>0</v>
      </c>
      <c r="X1132" s="687">
        <f t="shared" si="2121"/>
        <v>-66.900000000000006</v>
      </c>
      <c r="Y1132" s="688">
        <f t="shared" si="2122"/>
        <v>0</v>
      </c>
      <c r="Z1132" s="687">
        <f>'17. Нефтехим Салават'!AI130</f>
        <v>70.400000000000006</v>
      </c>
      <c r="AA1132" s="687">
        <f>'17. Нефтехим Салават'!AK130</f>
        <v>0</v>
      </c>
      <c r="AB1132" s="687">
        <f t="shared" si="2123"/>
        <v>-70.400000000000006</v>
      </c>
      <c r="AC1132" s="688">
        <f t="shared" si="2124"/>
        <v>0</v>
      </c>
      <c r="AD1132" s="687">
        <f t="shared" si="2125"/>
        <v>148.89999999999998</v>
      </c>
      <c r="AE1132" s="687">
        <f t="shared" si="2126"/>
        <v>0</v>
      </c>
      <c r="AF1132" s="687">
        <f t="shared" si="2127"/>
        <v>-148.89999999999998</v>
      </c>
      <c r="AG1132" s="688">
        <f t="shared" si="2128"/>
        <v>0</v>
      </c>
      <c r="AH1132" s="687">
        <f>'17. Нефтехим Салават'!AU130</f>
        <v>53.3</v>
      </c>
      <c r="AI1132" s="687">
        <f>'17. Нефтехим Салават'!AW130</f>
        <v>0</v>
      </c>
      <c r="AJ1132" s="687">
        <f t="shared" si="2129"/>
        <v>-53.3</v>
      </c>
      <c r="AK1132" s="688">
        <f t="shared" si="2130"/>
        <v>0</v>
      </c>
      <c r="AL1132" s="687">
        <f>'17. Нефтехим Салават'!BA130</f>
        <v>51.4</v>
      </c>
      <c r="AM1132" s="687">
        <f>'17. Нефтехим Салават'!BC130</f>
        <v>0</v>
      </c>
      <c r="AN1132" s="687">
        <f t="shared" si="2131"/>
        <v>-51.4</v>
      </c>
      <c r="AO1132" s="688">
        <f t="shared" si="2132"/>
        <v>0</v>
      </c>
      <c r="AP1132" s="687">
        <f>'17. Нефтехим Салават'!BG130</f>
        <v>44.2</v>
      </c>
      <c r="AQ1132" s="687">
        <f>'17. Нефтехим Салават'!BI130</f>
        <v>0</v>
      </c>
      <c r="AR1132" s="687">
        <f t="shared" si="2133"/>
        <v>-44.2</v>
      </c>
      <c r="AS1132" s="688">
        <f t="shared" si="2134"/>
        <v>0</v>
      </c>
      <c r="AT1132" s="687">
        <f t="shared" si="2135"/>
        <v>210.3</v>
      </c>
      <c r="AU1132" s="687">
        <f t="shared" si="2136"/>
        <v>0</v>
      </c>
      <c r="AV1132" s="687">
        <f t="shared" si="2137"/>
        <v>-210.3</v>
      </c>
      <c r="AW1132" s="688">
        <f t="shared" si="2138"/>
        <v>0</v>
      </c>
      <c r="AX1132" s="687">
        <f>'17. Нефтехим Салават'!BS130</f>
        <v>64.099999999999994</v>
      </c>
      <c r="AY1132" s="687">
        <f>'17. Нефтехим Салават'!BU130</f>
        <v>0</v>
      </c>
      <c r="AZ1132" s="687">
        <f t="shared" si="2139"/>
        <v>-64.099999999999994</v>
      </c>
      <c r="BA1132" s="688">
        <f t="shared" si="2140"/>
        <v>0</v>
      </c>
      <c r="BB1132" s="687">
        <f>'17. Нефтехим Салават'!BY130</f>
        <v>51.2</v>
      </c>
      <c r="BC1132" s="687">
        <f>'17. Нефтехим Салават'!CA130</f>
        <v>0</v>
      </c>
      <c r="BD1132" s="687">
        <f t="shared" si="2141"/>
        <v>-51.2</v>
      </c>
      <c r="BE1132" s="688">
        <f t="shared" si="2142"/>
        <v>0</v>
      </c>
      <c r="BF1132" s="687">
        <f>'17. Нефтехим Салават'!CE130</f>
        <v>95</v>
      </c>
      <c r="BG1132" s="687">
        <f>'17. Нефтехим Салават'!CG130</f>
        <v>0</v>
      </c>
      <c r="BH1132" s="687">
        <f t="shared" si="2143"/>
        <v>-95</v>
      </c>
      <c r="BI1132" s="688">
        <f t="shared" si="2144"/>
        <v>0</v>
      </c>
      <c r="BJ1132" s="687">
        <f t="shared" si="2145"/>
        <v>171.8</v>
      </c>
      <c r="BK1132" s="687">
        <f t="shared" si="2146"/>
        <v>0</v>
      </c>
      <c r="BL1132" s="687">
        <f t="shared" si="2147"/>
        <v>-171.8</v>
      </c>
      <c r="BM1132" s="688">
        <f t="shared" si="2148"/>
        <v>0</v>
      </c>
      <c r="BN1132" s="687">
        <f>'17. Нефтехим Салават'!CQ130</f>
        <v>58.6</v>
      </c>
      <c r="BO1132" s="687">
        <f>'17. Нефтехим Салават'!CS130</f>
        <v>0</v>
      </c>
      <c r="BP1132" s="687">
        <f t="shared" si="2149"/>
        <v>-58.6</v>
      </c>
      <c r="BQ1132" s="688">
        <f t="shared" si="2150"/>
        <v>0</v>
      </c>
      <c r="BR1132" s="687">
        <f>'17. Нефтехим Салават'!CW130</f>
        <v>62.2</v>
      </c>
      <c r="BS1132" s="687">
        <f>'17. Нефтехим Салават'!CY130</f>
        <v>0</v>
      </c>
      <c r="BT1132" s="687">
        <f t="shared" si="2151"/>
        <v>-62.2</v>
      </c>
      <c r="BU1132" s="688">
        <f t="shared" si="2152"/>
        <v>0</v>
      </c>
      <c r="BV1132" s="687">
        <f>'17. Нефтехим Салават'!DC130</f>
        <v>51</v>
      </c>
      <c r="BW1132" s="687">
        <f>'17. Нефтехим Салават'!DE130</f>
        <v>0</v>
      </c>
      <c r="BX1132" s="687">
        <f t="shared" si="2153"/>
        <v>-51</v>
      </c>
      <c r="BY1132" s="688">
        <f t="shared" si="2154"/>
        <v>0</v>
      </c>
    </row>
    <row r="1133" spans="2:77" ht="20.100000000000001" customHeight="1">
      <c r="C1133" s="450" t="s">
        <v>1258</v>
      </c>
      <c r="D1133" s="528"/>
      <c r="E1133" s="528"/>
      <c r="F1133" s="529"/>
      <c r="G1133" s="530" t="s">
        <v>1290</v>
      </c>
      <c r="H1133" s="530"/>
      <c r="I1133" s="691" t="s">
        <v>883</v>
      </c>
      <c r="J1133" s="687">
        <f t="shared" si="2111"/>
        <v>740.3</v>
      </c>
      <c r="K1133" s="687">
        <f t="shared" si="2112"/>
        <v>0</v>
      </c>
      <c r="L1133" s="687">
        <f t="shared" si="2113"/>
        <v>-740.3</v>
      </c>
      <c r="M1133" s="688">
        <f t="shared" si="2114"/>
        <v>0</v>
      </c>
      <c r="N1133" s="687">
        <f t="shared" si="2115"/>
        <v>209.3</v>
      </c>
      <c r="O1133" s="687">
        <f t="shared" si="2116"/>
        <v>0</v>
      </c>
      <c r="P1133" s="687">
        <f t="shared" si="2117"/>
        <v>-209.3</v>
      </c>
      <c r="Q1133" s="688">
        <f t="shared" si="2118"/>
        <v>0</v>
      </c>
      <c r="R1133" s="687">
        <f>'17. Нефтехим Салават'!W131</f>
        <v>72</v>
      </c>
      <c r="S1133" s="687">
        <f>'17. Нефтехим Салават'!Y131</f>
        <v>0</v>
      </c>
      <c r="T1133" s="687">
        <f t="shared" si="2119"/>
        <v>-72</v>
      </c>
      <c r="U1133" s="688">
        <f t="shared" si="2120"/>
        <v>0</v>
      </c>
      <c r="V1133" s="687">
        <f>'17. Нефтехим Салават'!AC131</f>
        <v>66.900000000000006</v>
      </c>
      <c r="W1133" s="687">
        <f>'17. Нефтехим Салават'!AE131</f>
        <v>0</v>
      </c>
      <c r="X1133" s="687">
        <f t="shared" si="2121"/>
        <v>-66.900000000000006</v>
      </c>
      <c r="Y1133" s="688">
        <f t="shared" si="2122"/>
        <v>0</v>
      </c>
      <c r="Z1133" s="687">
        <f>'17. Нефтехим Салават'!AI131</f>
        <v>70.400000000000006</v>
      </c>
      <c r="AA1133" s="687">
        <f>'17. Нефтехим Салават'!AK131</f>
        <v>0</v>
      </c>
      <c r="AB1133" s="687">
        <f t="shared" si="2123"/>
        <v>-70.400000000000006</v>
      </c>
      <c r="AC1133" s="688">
        <f t="shared" si="2124"/>
        <v>0</v>
      </c>
      <c r="AD1133" s="687">
        <f t="shared" si="2125"/>
        <v>148.89999999999998</v>
      </c>
      <c r="AE1133" s="687">
        <f t="shared" si="2126"/>
        <v>0</v>
      </c>
      <c r="AF1133" s="687">
        <f t="shared" si="2127"/>
        <v>-148.89999999999998</v>
      </c>
      <c r="AG1133" s="688">
        <f t="shared" si="2128"/>
        <v>0</v>
      </c>
      <c r="AH1133" s="687">
        <f>'17. Нефтехим Салават'!AU131</f>
        <v>53.3</v>
      </c>
      <c r="AI1133" s="687">
        <f>'17. Нефтехим Салават'!AW131</f>
        <v>0</v>
      </c>
      <c r="AJ1133" s="687">
        <f t="shared" si="2129"/>
        <v>-53.3</v>
      </c>
      <c r="AK1133" s="688">
        <f t="shared" si="2130"/>
        <v>0</v>
      </c>
      <c r="AL1133" s="687">
        <f>'17. Нефтехим Салават'!BA131</f>
        <v>51.4</v>
      </c>
      <c r="AM1133" s="687">
        <f>'17. Нефтехим Салават'!BC131</f>
        <v>0</v>
      </c>
      <c r="AN1133" s="687">
        <f t="shared" si="2131"/>
        <v>-51.4</v>
      </c>
      <c r="AO1133" s="688">
        <f t="shared" si="2132"/>
        <v>0</v>
      </c>
      <c r="AP1133" s="687">
        <f>'17. Нефтехим Салават'!BG131</f>
        <v>44.2</v>
      </c>
      <c r="AQ1133" s="687">
        <f>'17. Нефтехим Салават'!BI131</f>
        <v>0</v>
      </c>
      <c r="AR1133" s="687">
        <f t="shared" si="2133"/>
        <v>-44.2</v>
      </c>
      <c r="AS1133" s="688">
        <f t="shared" si="2134"/>
        <v>0</v>
      </c>
      <c r="AT1133" s="687">
        <f t="shared" si="2135"/>
        <v>210.3</v>
      </c>
      <c r="AU1133" s="687">
        <f t="shared" si="2136"/>
        <v>0</v>
      </c>
      <c r="AV1133" s="687">
        <f t="shared" si="2137"/>
        <v>-210.3</v>
      </c>
      <c r="AW1133" s="688">
        <f t="shared" si="2138"/>
        <v>0</v>
      </c>
      <c r="AX1133" s="687">
        <f>'17. Нефтехим Салават'!BS131</f>
        <v>64.099999999999994</v>
      </c>
      <c r="AY1133" s="687">
        <f>'17. Нефтехим Салават'!BU131</f>
        <v>0</v>
      </c>
      <c r="AZ1133" s="687">
        <f t="shared" si="2139"/>
        <v>-64.099999999999994</v>
      </c>
      <c r="BA1133" s="688">
        <f t="shared" si="2140"/>
        <v>0</v>
      </c>
      <c r="BB1133" s="687">
        <f>'17. Нефтехим Салават'!BY131</f>
        <v>51.2</v>
      </c>
      <c r="BC1133" s="687">
        <f>'17. Нефтехим Салават'!CA131</f>
        <v>0</v>
      </c>
      <c r="BD1133" s="687">
        <f t="shared" si="2141"/>
        <v>-51.2</v>
      </c>
      <c r="BE1133" s="688">
        <f t="shared" si="2142"/>
        <v>0</v>
      </c>
      <c r="BF1133" s="687">
        <f>'17. Нефтехим Салават'!CE131</f>
        <v>95</v>
      </c>
      <c r="BG1133" s="687">
        <f>'17. Нефтехим Салават'!CG131</f>
        <v>0</v>
      </c>
      <c r="BH1133" s="687">
        <f t="shared" si="2143"/>
        <v>-95</v>
      </c>
      <c r="BI1133" s="688">
        <f t="shared" si="2144"/>
        <v>0</v>
      </c>
      <c r="BJ1133" s="687">
        <f t="shared" si="2145"/>
        <v>171.8</v>
      </c>
      <c r="BK1133" s="687">
        <f t="shared" si="2146"/>
        <v>0</v>
      </c>
      <c r="BL1133" s="687">
        <f t="shared" si="2147"/>
        <v>-171.8</v>
      </c>
      <c r="BM1133" s="688">
        <f t="shared" si="2148"/>
        <v>0</v>
      </c>
      <c r="BN1133" s="687">
        <f>'17. Нефтехим Салават'!CQ131</f>
        <v>58.6</v>
      </c>
      <c r="BO1133" s="687">
        <f>'17. Нефтехим Салават'!CS131</f>
        <v>0</v>
      </c>
      <c r="BP1133" s="687">
        <f t="shared" si="2149"/>
        <v>-58.6</v>
      </c>
      <c r="BQ1133" s="688">
        <f t="shared" si="2150"/>
        <v>0</v>
      </c>
      <c r="BR1133" s="687">
        <f>'17. Нефтехим Салават'!CW131</f>
        <v>62.2</v>
      </c>
      <c r="BS1133" s="687">
        <f>'17. Нефтехим Салават'!CY131</f>
        <v>0</v>
      </c>
      <c r="BT1133" s="687">
        <f t="shared" si="2151"/>
        <v>-62.2</v>
      </c>
      <c r="BU1133" s="688">
        <f t="shared" si="2152"/>
        <v>0</v>
      </c>
      <c r="BV1133" s="687">
        <f>'17. Нефтехим Салават'!DC131</f>
        <v>51</v>
      </c>
      <c r="BW1133" s="687">
        <f>'17. Нефтехим Салават'!DE131</f>
        <v>0</v>
      </c>
      <c r="BX1133" s="687">
        <f t="shared" si="2153"/>
        <v>-51</v>
      </c>
      <c r="BY1133" s="688">
        <f t="shared" si="2154"/>
        <v>0</v>
      </c>
    </row>
    <row r="1134" spans="2:77" ht="20.100000000000001" customHeight="1">
      <c r="B1134" s="591" t="s">
        <v>153</v>
      </c>
      <c r="C1134" s="448" t="s">
        <v>1172</v>
      </c>
      <c r="D1134" s="528"/>
      <c r="E1134" s="528"/>
      <c r="F1134" s="529"/>
      <c r="G1134" s="530" t="s">
        <v>1291</v>
      </c>
      <c r="H1134" s="530"/>
      <c r="I1134" s="626" t="s">
        <v>883</v>
      </c>
      <c r="J1134" s="687">
        <f t="shared" si="2111"/>
        <v>364</v>
      </c>
      <c r="K1134" s="687">
        <f t="shared" si="2112"/>
        <v>0</v>
      </c>
      <c r="L1134" s="687">
        <f t="shared" si="2113"/>
        <v>-364</v>
      </c>
      <c r="M1134" s="688">
        <f t="shared" si="2114"/>
        <v>0</v>
      </c>
      <c r="N1134" s="687">
        <f t="shared" si="2115"/>
        <v>73.599999999999994</v>
      </c>
      <c r="O1134" s="687">
        <f t="shared" si="2116"/>
        <v>0</v>
      </c>
      <c r="P1134" s="687">
        <f t="shared" si="2117"/>
        <v>-73.599999999999994</v>
      </c>
      <c r="Q1134" s="688">
        <f t="shared" si="2118"/>
        <v>0</v>
      </c>
      <c r="R1134" s="687">
        <f>'17. Нефтехим Салават'!W132</f>
        <v>28.3</v>
      </c>
      <c r="S1134" s="687">
        <f>'17. Нефтехим Салават'!Y132</f>
        <v>0</v>
      </c>
      <c r="T1134" s="687">
        <f t="shared" si="2119"/>
        <v>-28.3</v>
      </c>
      <c r="U1134" s="688">
        <f t="shared" si="2120"/>
        <v>0</v>
      </c>
      <c r="V1134" s="687">
        <f>'17. Нефтехим Салават'!AC132</f>
        <v>27.3</v>
      </c>
      <c r="W1134" s="687">
        <f>'17. Нефтехим Салават'!AE132</f>
        <v>0</v>
      </c>
      <c r="X1134" s="687">
        <f t="shared" si="2121"/>
        <v>-27.3</v>
      </c>
      <c r="Y1134" s="688">
        <f t="shared" si="2122"/>
        <v>0</v>
      </c>
      <c r="Z1134" s="687">
        <f>'17. Нефтехим Салават'!AI132</f>
        <v>18</v>
      </c>
      <c r="AA1134" s="687">
        <f>'17. Нефтехим Салават'!AK132</f>
        <v>0</v>
      </c>
      <c r="AB1134" s="687">
        <f t="shared" si="2123"/>
        <v>-18</v>
      </c>
      <c r="AC1134" s="688">
        <f t="shared" si="2124"/>
        <v>0</v>
      </c>
      <c r="AD1134" s="687">
        <f t="shared" si="2125"/>
        <v>132.29999999999998</v>
      </c>
      <c r="AE1134" s="687">
        <f t="shared" si="2126"/>
        <v>0</v>
      </c>
      <c r="AF1134" s="687">
        <f t="shared" si="2127"/>
        <v>-132.29999999999998</v>
      </c>
      <c r="AG1134" s="688">
        <f t="shared" si="2128"/>
        <v>0</v>
      </c>
      <c r="AH1134" s="687">
        <f>'17. Нефтехим Салават'!AU132</f>
        <v>41.1</v>
      </c>
      <c r="AI1134" s="687">
        <f>'17. Нефтехим Салават'!AW132</f>
        <v>0</v>
      </c>
      <c r="AJ1134" s="687">
        <f t="shared" si="2129"/>
        <v>-41.1</v>
      </c>
      <c r="AK1134" s="688">
        <f t="shared" si="2130"/>
        <v>0</v>
      </c>
      <c r="AL1134" s="687">
        <f>'17. Нефтехим Салават'!BA132</f>
        <v>44.099999999999994</v>
      </c>
      <c r="AM1134" s="687">
        <f>'17. Нефтехим Салават'!BC132</f>
        <v>0</v>
      </c>
      <c r="AN1134" s="687">
        <f t="shared" si="2131"/>
        <v>-44.099999999999994</v>
      </c>
      <c r="AO1134" s="688">
        <f t="shared" si="2132"/>
        <v>0</v>
      </c>
      <c r="AP1134" s="687">
        <f>'17. Нефтехим Салават'!BG132</f>
        <v>47.1</v>
      </c>
      <c r="AQ1134" s="687">
        <f>'17. Нефтехим Салават'!BI132</f>
        <v>0</v>
      </c>
      <c r="AR1134" s="687">
        <f t="shared" si="2133"/>
        <v>-47.1</v>
      </c>
      <c r="AS1134" s="688">
        <f t="shared" si="2134"/>
        <v>0</v>
      </c>
      <c r="AT1134" s="687">
        <f t="shared" si="2135"/>
        <v>66.2</v>
      </c>
      <c r="AU1134" s="687">
        <f t="shared" si="2136"/>
        <v>0</v>
      </c>
      <c r="AV1134" s="687">
        <f t="shared" si="2137"/>
        <v>-66.2</v>
      </c>
      <c r="AW1134" s="688">
        <f t="shared" si="2138"/>
        <v>0</v>
      </c>
      <c r="AX1134" s="687">
        <f>'17. Нефтехим Салават'!BS132</f>
        <v>30.1</v>
      </c>
      <c r="AY1134" s="687">
        <f>'17. Нефтехим Салават'!BU132</f>
        <v>0</v>
      </c>
      <c r="AZ1134" s="687">
        <f t="shared" si="2139"/>
        <v>-30.1</v>
      </c>
      <c r="BA1134" s="688">
        <f t="shared" si="2140"/>
        <v>0</v>
      </c>
      <c r="BB1134" s="687">
        <f>'17. Нефтехим Салават'!BY132</f>
        <v>29.900000000000002</v>
      </c>
      <c r="BC1134" s="687">
        <f>'17. Нефтехим Салават'!CA132</f>
        <v>0</v>
      </c>
      <c r="BD1134" s="687">
        <f t="shared" si="2141"/>
        <v>-29.900000000000002</v>
      </c>
      <c r="BE1134" s="688">
        <f t="shared" si="2142"/>
        <v>0</v>
      </c>
      <c r="BF1134" s="687">
        <f>'17. Нефтехим Салават'!CE132</f>
        <v>6.2</v>
      </c>
      <c r="BG1134" s="687">
        <f>'17. Нефтехим Салават'!CG132</f>
        <v>0</v>
      </c>
      <c r="BH1134" s="687">
        <f t="shared" si="2143"/>
        <v>-6.2</v>
      </c>
      <c r="BI1134" s="688">
        <f t="shared" si="2144"/>
        <v>0</v>
      </c>
      <c r="BJ1134" s="687">
        <f t="shared" si="2145"/>
        <v>91.9</v>
      </c>
      <c r="BK1134" s="687">
        <f t="shared" si="2146"/>
        <v>0</v>
      </c>
      <c r="BL1134" s="687">
        <f t="shared" si="2147"/>
        <v>-91.9</v>
      </c>
      <c r="BM1134" s="688">
        <f t="shared" si="2148"/>
        <v>0</v>
      </c>
      <c r="BN1134" s="687">
        <f>'17. Нефтехим Салават'!CQ132</f>
        <v>30</v>
      </c>
      <c r="BO1134" s="687">
        <f>'17. Нефтехим Салават'!CS132</f>
        <v>0</v>
      </c>
      <c r="BP1134" s="687">
        <f t="shared" si="2149"/>
        <v>-30</v>
      </c>
      <c r="BQ1134" s="688">
        <f t="shared" si="2150"/>
        <v>0</v>
      </c>
      <c r="BR1134" s="687">
        <f>'17. Нефтехим Салават'!CW132</f>
        <v>25.1</v>
      </c>
      <c r="BS1134" s="687">
        <f>'17. Нефтехим Салават'!CY132</f>
        <v>0</v>
      </c>
      <c r="BT1134" s="687">
        <f t="shared" si="2151"/>
        <v>-25.1</v>
      </c>
      <c r="BU1134" s="688">
        <f t="shared" si="2152"/>
        <v>0</v>
      </c>
      <c r="BV1134" s="687">
        <f>'17. Нефтехим Салават'!DC132</f>
        <v>36.799999999999997</v>
      </c>
      <c r="BW1134" s="687">
        <f>'17. Нефтехим Салават'!DE132</f>
        <v>0</v>
      </c>
      <c r="BX1134" s="687">
        <f t="shared" si="2153"/>
        <v>-36.799999999999997</v>
      </c>
      <c r="BY1134" s="688">
        <f t="shared" si="2154"/>
        <v>0</v>
      </c>
    </row>
    <row r="1135" spans="2:77" ht="20.100000000000001" customHeight="1">
      <c r="C1135" s="450" t="s">
        <v>1292</v>
      </c>
      <c r="D1135" s="528"/>
      <c r="E1135" s="528"/>
      <c r="F1135" s="529"/>
      <c r="G1135" s="530" t="s">
        <v>1293</v>
      </c>
      <c r="H1135" s="530"/>
      <c r="I1135" s="691" t="s">
        <v>883</v>
      </c>
      <c r="J1135" s="687">
        <f t="shared" si="2111"/>
        <v>81.400000000000006</v>
      </c>
      <c r="K1135" s="687">
        <f t="shared" si="2112"/>
        <v>0</v>
      </c>
      <c r="L1135" s="687">
        <f t="shared" si="2113"/>
        <v>-81.400000000000006</v>
      </c>
      <c r="M1135" s="688">
        <f t="shared" si="2114"/>
        <v>0</v>
      </c>
      <c r="N1135" s="687">
        <f t="shared" si="2115"/>
        <v>0</v>
      </c>
      <c r="O1135" s="687">
        <f t="shared" si="2116"/>
        <v>0</v>
      </c>
      <c r="P1135" s="687">
        <f t="shared" si="2117"/>
        <v>0</v>
      </c>
      <c r="Q1135" s="688" t="str">
        <f t="shared" si="2118"/>
        <v>-</v>
      </c>
      <c r="R1135" s="687">
        <f>'17. Нефтехим Салават'!W133</f>
        <v>0</v>
      </c>
      <c r="S1135" s="687">
        <f>'17. Нефтехим Салават'!Y133</f>
        <v>0</v>
      </c>
      <c r="T1135" s="687">
        <f t="shared" si="2119"/>
        <v>0</v>
      </c>
      <c r="U1135" s="688" t="str">
        <f t="shared" si="2120"/>
        <v>-</v>
      </c>
      <c r="V1135" s="687">
        <f>'17. Нефтехим Салават'!AC133</f>
        <v>0</v>
      </c>
      <c r="W1135" s="687">
        <f>'17. Нефтехим Салават'!AE133</f>
        <v>0</v>
      </c>
      <c r="X1135" s="687">
        <f t="shared" si="2121"/>
        <v>0</v>
      </c>
      <c r="Y1135" s="688" t="str">
        <f t="shared" si="2122"/>
        <v>-</v>
      </c>
      <c r="Z1135" s="687">
        <f>'17. Нефтехим Салават'!AI133</f>
        <v>0</v>
      </c>
      <c r="AA1135" s="687">
        <f>'17. Нефтехим Салават'!AK133</f>
        <v>0</v>
      </c>
      <c r="AB1135" s="687">
        <f t="shared" si="2123"/>
        <v>0</v>
      </c>
      <c r="AC1135" s="688" t="str">
        <f t="shared" si="2124"/>
        <v>-</v>
      </c>
      <c r="AD1135" s="687">
        <f t="shared" si="2125"/>
        <v>41.7</v>
      </c>
      <c r="AE1135" s="687">
        <f t="shared" si="2126"/>
        <v>0</v>
      </c>
      <c r="AF1135" s="687">
        <f t="shared" si="2127"/>
        <v>-41.7</v>
      </c>
      <c r="AG1135" s="688">
        <f t="shared" si="2128"/>
        <v>0</v>
      </c>
      <c r="AH1135" s="687">
        <f>'17. Нефтехим Салават'!AU133</f>
        <v>0</v>
      </c>
      <c r="AI1135" s="687">
        <f>'17. Нефтехим Салават'!AW133</f>
        <v>0</v>
      </c>
      <c r="AJ1135" s="687">
        <f t="shared" si="2129"/>
        <v>0</v>
      </c>
      <c r="AK1135" s="688" t="str">
        <f t="shared" si="2130"/>
        <v>-</v>
      </c>
      <c r="AL1135" s="687">
        <f>'17. Нефтехим Салават'!BA133</f>
        <v>18.399999999999999</v>
      </c>
      <c r="AM1135" s="687">
        <f>'17. Нефтехим Салават'!BC133</f>
        <v>0</v>
      </c>
      <c r="AN1135" s="687">
        <f t="shared" si="2131"/>
        <v>-18.399999999999999</v>
      </c>
      <c r="AO1135" s="688">
        <f t="shared" si="2132"/>
        <v>0</v>
      </c>
      <c r="AP1135" s="687">
        <f>'17. Нефтехим Салават'!BG133</f>
        <v>23.3</v>
      </c>
      <c r="AQ1135" s="687">
        <f>'17. Нефтехим Салават'!BI133</f>
        <v>0</v>
      </c>
      <c r="AR1135" s="687">
        <f t="shared" si="2133"/>
        <v>-23.3</v>
      </c>
      <c r="AS1135" s="688">
        <f t="shared" si="2134"/>
        <v>0</v>
      </c>
      <c r="AT1135" s="687">
        <f t="shared" si="2135"/>
        <v>17.399999999999999</v>
      </c>
      <c r="AU1135" s="687">
        <f t="shared" si="2136"/>
        <v>0</v>
      </c>
      <c r="AV1135" s="687">
        <f t="shared" si="2137"/>
        <v>-17.399999999999999</v>
      </c>
      <c r="AW1135" s="688">
        <f t="shared" si="2138"/>
        <v>0</v>
      </c>
      <c r="AX1135" s="687">
        <f>'17. Нефтехим Салават'!BS133</f>
        <v>9.1</v>
      </c>
      <c r="AY1135" s="687">
        <f>'17. Нефтехим Салават'!BU133</f>
        <v>0</v>
      </c>
      <c r="AZ1135" s="687">
        <f t="shared" si="2139"/>
        <v>-9.1</v>
      </c>
      <c r="BA1135" s="688">
        <f t="shared" si="2140"/>
        <v>0</v>
      </c>
      <c r="BB1135" s="687">
        <f>'17. Нефтехим Салават'!BY133</f>
        <v>8.3000000000000007</v>
      </c>
      <c r="BC1135" s="687">
        <f>'17. Нефтехим Салават'!CA133</f>
        <v>0</v>
      </c>
      <c r="BD1135" s="687">
        <f t="shared" si="2141"/>
        <v>-8.3000000000000007</v>
      </c>
      <c r="BE1135" s="688">
        <f t="shared" si="2142"/>
        <v>0</v>
      </c>
      <c r="BF1135" s="687">
        <f>'17. Нефтехим Салават'!CE133</f>
        <v>0</v>
      </c>
      <c r="BG1135" s="687">
        <f>'17. Нефтехим Салават'!CG133</f>
        <v>0</v>
      </c>
      <c r="BH1135" s="687">
        <f t="shared" si="2143"/>
        <v>0</v>
      </c>
      <c r="BI1135" s="688" t="str">
        <f t="shared" si="2144"/>
        <v>-</v>
      </c>
      <c r="BJ1135" s="687">
        <f t="shared" si="2145"/>
        <v>22.3</v>
      </c>
      <c r="BK1135" s="687">
        <f t="shared" si="2146"/>
        <v>0</v>
      </c>
      <c r="BL1135" s="687">
        <f t="shared" si="2147"/>
        <v>-22.3</v>
      </c>
      <c r="BM1135" s="688">
        <f t="shared" si="2148"/>
        <v>0</v>
      </c>
      <c r="BN1135" s="687">
        <f>'17. Нефтехим Салават'!CQ133</f>
        <v>11.3</v>
      </c>
      <c r="BO1135" s="687">
        <f>'17. Нефтехим Салават'!CS133</f>
        <v>0</v>
      </c>
      <c r="BP1135" s="687">
        <f t="shared" si="2149"/>
        <v>-11.3</v>
      </c>
      <c r="BQ1135" s="688">
        <f t="shared" si="2150"/>
        <v>0</v>
      </c>
      <c r="BR1135" s="687">
        <f>'17. Нефтехим Салават'!CW133</f>
        <v>1.8</v>
      </c>
      <c r="BS1135" s="687">
        <f>'17. Нефтехим Салават'!CY133</f>
        <v>0</v>
      </c>
      <c r="BT1135" s="687">
        <f t="shared" si="2151"/>
        <v>-1.8</v>
      </c>
      <c r="BU1135" s="688">
        <f t="shared" si="2152"/>
        <v>0</v>
      </c>
      <c r="BV1135" s="687">
        <f>'17. Нефтехим Салават'!DC133</f>
        <v>9.1999999999999993</v>
      </c>
      <c r="BW1135" s="687">
        <f>'17. Нефтехим Салават'!DE133</f>
        <v>0</v>
      </c>
      <c r="BX1135" s="687">
        <f t="shared" si="2153"/>
        <v>-9.1999999999999993</v>
      </c>
      <c r="BY1135" s="688">
        <f t="shared" si="2154"/>
        <v>0</v>
      </c>
    </row>
    <row r="1136" spans="2:77" ht="20.100000000000001" customHeight="1">
      <c r="C1136" s="450" t="s">
        <v>101</v>
      </c>
      <c r="D1136" s="528"/>
      <c r="E1136" s="528"/>
      <c r="F1136" s="529"/>
      <c r="G1136" s="530" t="s">
        <v>1294</v>
      </c>
      <c r="H1136" s="530"/>
      <c r="I1136" s="691" t="s">
        <v>883</v>
      </c>
      <c r="J1136" s="687">
        <f t="shared" si="2111"/>
        <v>81.400000000000006</v>
      </c>
      <c r="K1136" s="687">
        <f t="shared" si="2112"/>
        <v>0</v>
      </c>
      <c r="L1136" s="687">
        <f t="shared" si="2113"/>
        <v>-81.400000000000006</v>
      </c>
      <c r="M1136" s="688">
        <f t="shared" si="2114"/>
        <v>0</v>
      </c>
      <c r="N1136" s="687">
        <f t="shared" si="2115"/>
        <v>0</v>
      </c>
      <c r="O1136" s="687">
        <f t="shared" si="2116"/>
        <v>0</v>
      </c>
      <c r="P1136" s="687">
        <f t="shared" si="2117"/>
        <v>0</v>
      </c>
      <c r="Q1136" s="688" t="str">
        <f t="shared" si="2118"/>
        <v>-</v>
      </c>
      <c r="R1136" s="687">
        <f>'17. Нефтехим Салават'!W134</f>
        <v>0</v>
      </c>
      <c r="S1136" s="687">
        <f>'17. Нефтехим Салават'!Y134</f>
        <v>0</v>
      </c>
      <c r="T1136" s="687">
        <f t="shared" si="2119"/>
        <v>0</v>
      </c>
      <c r="U1136" s="688" t="str">
        <f t="shared" si="2120"/>
        <v>-</v>
      </c>
      <c r="V1136" s="687">
        <f>'17. Нефтехим Салават'!AC134</f>
        <v>0</v>
      </c>
      <c r="W1136" s="687">
        <f>'17. Нефтехим Салават'!AE134</f>
        <v>0</v>
      </c>
      <c r="X1136" s="687">
        <f t="shared" si="2121"/>
        <v>0</v>
      </c>
      <c r="Y1136" s="688" t="str">
        <f t="shared" si="2122"/>
        <v>-</v>
      </c>
      <c r="Z1136" s="687">
        <f>'17. Нефтехим Салават'!AI134</f>
        <v>0</v>
      </c>
      <c r="AA1136" s="687">
        <f>'17. Нефтехим Салават'!AK134</f>
        <v>0</v>
      </c>
      <c r="AB1136" s="687">
        <f t="shared" si="2123"/>
        <v>0</v>
      </c>
      <c r="AC1136" s="688" t="str">
        <f t="shared" si="2124"/>
        <v>-</v>
      </c>
      <c r="AD1136" s="687">
        <f t="shared" si="2125"/>
        <v>41.7</v>
      </c>
      <c r="AE1136" s="687">
        <f t="shared" si="2126"/>
        <v>0</v>
      </c>
      <c r="AF1136" s="687">
        <f t="shared" si="2127"/>
        <v>-41.7</v>
      </c>
      <c r="AG1136" s="688">
        <f t="shared" si="2128"/>
        <v>0</v>
      </c>
      <c r="AH1136" s="687">
        <f>'17. Нефтехим Салават'!AU134</f>
        <v>0</v>
      </c>
      <c r="AI1136" s="687">
        <f>'17. Нефтехим Салават'!AW134</f>
        <v>0</v>
      </c>
      <c r="AJ1136" s="687">
        <f t="shared" si="2129"/>
        <v>0</v>
      </c>
      <c r="AK1136" s="688" t="str">
        <f t="shared" si="2130"/>
        <v>-</v>
      </c>
      <c r="AL1136" s="687">
        <f>'17. Нефтехим Салават'!BA134</f>
        <v>18.399999999999999</v>
      </c>
      <c r="AM1136" s="687">
        <f>'17. Нефтехим Салават'!BC134</f>
        <v>0</v>
      </c>
      <c r="AN1136" s="687">
        <f t="shared" si="2131"/>
        <v>-18.399999999999999</v>
      </c>
      <c r="AO1136" s="688">
        <f t="shared" si="2132"/>
        <v>0</v>
      </c>
      <c r="AP1136" s="687">
        <f>'17. Нефтехим Салават'!BG134</f>
        <v>23.3</v>
      </c>
      <c r="AQ1136" s="687">
        <f>'17. Нефтехим Салават'!BI134</f>
        <v>0</v>
      </c>
      <c r="AR1136" s="687">
        <f t="shared" si="2133"/>
        <v>-23.3</v>
      </c>
      <c r="AS1136" s="688">
        <f t="shared" si="2134"/>
        <v>0</v>
      </c>
      <c r="AT1136" s="687">
        <f t="shared" si="2135"/>
        <v>17.399999999999999</v>
      </c>
      <c r="AU1136" s="687">
        <f t="shared" si="2136"/>
        <v>0</v>
      </c>
      <c r="AV1136" s="687">
        <f t="shared" si="2137"/>
        <v>-17.399999999999999</v>
      </c>
      <c r="AW1136" s="688">
        <f t="shared" si="2138"/>
        <v>0</v>
      </c>
      <c r="AX1136" s="687">
        <f>'17. Нефтехим Салават'!BS134</f>
        <v>9.1</v>
      </c>
      <c r="AY1136" s="687">
        <f>'17. Нефтехим Салават'!BU134</f>
        <v>0</v>
      </c>
      <c r="AZ1136" s="687">
        <f t="shared" si="2139"/>
        <v>-9.1</v>
      </c>
      <c r="BA1136" s="688">
        <f t="shared" si="2140"/>
        <v>0</v>
      </c>
      <c r="BB1136" s="687">
        <f>'17. Нефтехим Салават'!BY134</f>
        <v>8.3000000000000007</v>
      </c>
      <c r="BC1136" s="687">
        <f>'17. Нефтехим Салават'!CA134</f>
        <v>0</v>
      </c>
      <c r="BD1136" s="687">
        <f t="shared" si="2141"/>
        <v>-8.3000000000000007</v>
      </c>
      <c r="BE1136" s="688">
        <f t="shared" si="2142"/>
        <v>0</v>
      </c>
      <c r="BF1136" s="687">
        <f>'17. Нефтехим Салават'!CE134</f>
        <v>0</v>
      </c>
      <c r="BG1136" s="687">
        <f>'17. Нефтехим Салават'!CG134</f>
        <v>0</v>
      </c>
      <c r="BH1136" s="687">
        <f t="shared" si="2143"/>
        <v>0</v>
      </c>
      <c r="BI1136" s="688" t="str">
        <f t="shared" si="2144"/>
        <v>-</v>
      </c>
      <c r="BJ1136" s="687">
        <f t="shared" si="2145"/>
        <v>22.3</v>
      </c>
      <c r="BK1136" s="687">
        <f t="shared" si="2146"/>
        <v>0</v>
      </c>
      <c r="BL1136" s="687">
        <f t="shared" si="2147"/>
        <v>-22.3</v>
      </c>
      <c r="BM1136" s="688">
        <f t="shared" si="2148"/>
        <v>0</v>
      </c>
      <c r="BN1136" s="687">
        <f>'17. Нефтехим Салават'!CQ134</f>
        <v>11.3</v>
      </c>
      <c r="BO1136" s="687">
        <f>'17. Нефтехим Салават'!CS134</f>
        <v>0</v>
      </c>
      <c r="BP1136" s="687">
        <f t="shared" si="2149"/>
        <v>-11.3</v>
      </c>
      <c r="BQ1136" s="688">
        <f t="shared" si="2150"/>
        <v>0</v>
      </c>
      <c r="BR1136" s="687">
        <f>'17. Нефтехим Салават'!CW134</f>
        <v>1.8</v>
      </c>
      <c r="BS1136" s="687">
        <f>'17. Нефтехим Салават'!CY134</f>
        <v>0</v>
      </c>
      <c r="BT1136" s="687">
        <f t="shared" si="2151"/>
        <v>-1.8</v>
      </c>
      <c r="BU1136" s="688">
        <f t="shared" si="2152"/>
        <v>0</v>
      </c>
      <c r="BV1136" s="687">
        <f>'17. Нефтехим Салават'!DC134</f>
        <v>9.1999999999999993</v>
      </c>
      <c r="BW1136" s="687">
        <f>'17. Нефтехим Салават'!DE134</f>
        <v>0</v>
      </c>
      <c r="BX1136" s="687">
        <f t="shared" si="2153"/>
        <v>-9.1999999999999993</v>
      </c>
      <c r="BY1136" s="688">
        <f t="shared" si="2154"/>
        <v>0</v>
      </c>
    </row>
    <row r="1137" spans="2:77" ht="20.100000000000001" customHeight="1">
      <c r="C1137" s="450" t="s">
        <v>1263</v>
      </c>
      <c r="D1137" s="528"/>
      <c r="E1137" s="528"/>
      <c r="F1137" s="529"/>
      <c r="G1137" s="530" t="s">
        <v>1295</v>
      </c>
      <c r="H1137" s="530"/>
      <c r="I1137" s="691" t="s">
        <v>883</v>
      </c>
      <c r="J1137" s="687">
        <f t="shared" si="2111"/>
        <v>0</v>
      </c>
      <c r="K1137" s="687">
        <f t="shared" si="2112"/>
        <v>0</v>
      </c>
      <c r="L1137" s="687">
        <f t="shared" si="2113"/>
        <v>0</v>
      </c>
      <c r="M1137" s="688" t="str">
        <f t="shared" si="2114"/>
        <v>-</v>
      </c>
      <c r="N1137" s="687">
        <f t="shared" si="2115"/>
        <v>0</v>
      </c>
      <c r="O1137" s="687">
        <f t="shared" si="2116"/>
        <v>0</v>
      </c>
      <c r="P1137" s="687">
        <f t="shared" si="2117"/>
        <v>0</v>
      </c>
      <c r="Q1137" s="688" t="str">
        <f t="shared" si="2118"/>
        <v>-</v>
      </c>
      <c r="R1137" s="687">
        <f>'17. Нефтехим Салават'!W135</f>
        <v>0</v>
      </c>
      <c r="S1137" s="687">
        <f>'17. Нефтехим Салават'!Y135</f>
        <v>0</v>
      </c>
      <c r="T1137" s="687">
        <f t="shared" si="2119"/>
        <v>0</v>
      </c>
      <c r="U1137" s="688" t="str">
        <f t="shared" si="2120"/>
        <v>-</v>
      </c>
      <c r="V1137" s="687">
        <f>'17. Нефтехим Салават'!AC135</f>
        <v>0</v>
      </c>
      <c r="W1137" s="687">
        <f>'17. Нефтехим Салават'!AE135</f>
        <v>0</v>
      </c>
      <c r="X1137" s="687">
        <f t="shared" si="2121"/>
        <v>0</v>
      </c>
      <c r="Y1137" s="688" t="str">
        <f t="shared" si="2122"/>
        <v>-</v>
      </c>
      <c r="Z1137" s="687">
        <f>'17. Нефтехим Салават'!AI135</f>
        <v>0</v>
      </c>
      <c r="AA1137" s="687">
        <f>'17. Нефтехим Салават'!AK135</f>
        <v>0</v>
      </c>
      <c r="AB1137" s="687">
        <f t="shared" si="2123"/>
        <v>0</v>
      </c>
      <c r="AC1137" s="688" t="str">
        <f t="shared" si="2124"/>
        <v>-</v>
      </c>
      <c r="AD1137" s="687">
        <f t="shared" si="2125"/>
        <v>0</v>
      </c>
      <c r="AE1137" s="687">
        <f t="shared" si="2126"/>
        <v>0</v>
      </c>
      <c r="AF1137" s="687">
        <f t="shared" si="2127"/>
        <v>0</v>
      </c>
      <c r="AG1137" s="688" t="str">
        <f t="shared" si="2128"/>
        <v>-</v>
      </c>
      <c r="AH1137" s="687">
        <f>'17. Нефтехим Салават'!AU135</f>
        <v>0</v>
      </c>
      <c r="AI1137" s="687">
        <f>'17. Нефтехим Салават'!AW135</f>
        <v>0</v>
      </c>
      <c r="AJ1137" s="687">
        <f t="shared" si="2129"/>
        <v>0</v>
      </c>
      <c r="AK1137" s="688" t="str">
        <f t="shared" si="2130"/>
        <v>-</v>
      </c>
      <c r="AL1137" s="687">
        <f>'17. Нефтехим Салават'!BA135</f>
        <v>0</v>
      </c>
      <c r="AM1137" s="687">
        <f>'17. Нефтехим Салават'!BC135</f>
        <v>0</v>
      </c>
      <c r="AN1137" s="687">
        <f t="shared" si="2131"/>
        <v>0</v>
      </c>
      <c r="AO1137" s="688" t="str">
        <f t="shared" si="2132"/>
        <v>-</v>
      </c>
      <c r="AP1137" s="687">
        <f>'17. Нефтехим Салават'!BG135</f>
        <v>0</v>
      </c>
      <c r="AQ1137" s="687">
        <f>'17. Нефтехим Салават'!BI135</f>
        <v>0</v>
      </c>
      <c r="AR1137" s="687">
        <f t="shared" si="2133"/>
        <v>0</v>
      </c>
      <c r="AS1137" s="688" t="str">
        <f t="shared" si="2134"/>
        <v>-</v>
      </c>
      <c r="AT1137" s="687">
        <f t="shared" si="2135"/>
        <v>0</v>
      </c>
      <c r="AU1137" s="687">
        <f t="shared" si="2136"/>
        <v>0</v>
      </c>
      <c r="AV1137" s="687">
        <f t="shared" si="2137"/>
        <v>0</v>
      </c>
      <c r="AW1137" s="688" t="str">
        <f t="shared" si="2138"/>
        <v>-</v>
      </c>
      <c r="AX1137" s="687">
        <f>'17. Нефтехим Салават'!BS135</f>
        <v>0</v>
      </c>
      <c r="AY1137" s="687">
        <f>'17. Нефтехим Салават'!BU135</f>
        <v>0</v>
      </c>
      <c r="AZ1137" s="687">
        <f t="shared" si="2139"/>
        <v>0</v>
      </c>
      <c r="BA1137" s="688" t="str">
        <f t="shared" si="2140"/>
        <v>-</v>
      </c>
      <c r="BB1137" s="687">
        <f>'17. Нефтехим Салават'!BY135</f>
        <v>0</v>
      </c>
      <c r="BC1137" s="687">
        <f>'17. Нефтехим Салават'!CA135</f>
        <v>0</v>
      </c>
      <c r="BD1137" s="687">
        <f t="shared" si="2141"/>
        <v>0</v>
      </c>
      <c r="BE1137" s="688" t="str">
        <f t="shared" si="2142"/>
        <v>-</v>
      </c>
      <c r="BF1137" s="687">
        <f>'17. Нефтехим Салават'!CE135</f>
        <v>0</v>
      </c>
      <c r="BG1137" s="687">
        <f>'17. Нефтехим Салават'!CG135</f>
        <v>0</v>
      </c>
      <c r="BH1137" s="687">
        <f t="shared" si="2143"/>
        <v>0</v>
      </c>
      <c r="BI1137" s="688" t="str">
        <f t="shared" si="2144"/>
        <v>-</v>
      </c>
      <c r="BJ1137" s="687">
        <f t="shared" si="2145"/>
        <v>0</v>
      </c>
      <c r="BK1137" s="687">
        <f t="shared" si="2146"/>
        <v>0</v>
      </c>
      <c r="BL1137" s="687">
        <f t="shared" si="2147"/>
        <v>0</v>
      </c>
      <c r="BM1137" s="688" t="str">
        <f t="shared" si="2148"/>
        <v>-</v>
      </c>
      <c r="BN1137" s="687">
        <f>'17. Нефтехим Салават'!CQ135</f>
        <v>0</v>
      </c>
      <c r="BO1137" s="687">
        <f>'17. Нефтехим Салават'!CS135</f>
        <v>0</v>
      </c>
      <c r="BP1137" s="687">
        <f t="shared" si="2149"/>
        <v>0</v>
      </c>
      <c r="BQ1137" s="688" t="str">
        <f t="shared" si="2150"/>
        <v>-</v>
      </c>
      <c r="BR1137" s="687">
        <f>'17. Нефтехим Салават'!CW135</f>
        <v>0</v>
      </c>
      <c r="BS1137" s="687">
        <f>'17. Нефтехим Салават'!CY135</f>
        <v>0</v>
      </c>
      <c r="BT1137" s="687">
        <f t="shared" si="2151"/>
        <v>0</v>
      </c>
      <c r="BU1137" s="688" t="str">
        <f t="shared" si="2152"/>
        <v>-</v>
      </c>
      <c r="BV1137" s="687">
        <f>'17. Нефтехим Салават'!DC135</f>
        <v>0</v>
      </c>
      <c r="BW1137" s="687">
        <f>'17. Нефтехим Салават'!DE135</f>
        <v>0</v>
      </c>
      <c r="BX1137" s="687">
        <f t="shared" si="2153"/>
        <v>0</v>
      </c>
      <c r="BY1137" s="688" t="str">
        <f t="shared" si="2154"/>
        <v>-</v>
      </c>
    </row>
    <row r="1138" spans="2:77" ht="20.100000000000001" customHeight="1">
      <c r="C1138" s="456" t="s">
        <v>1296</v>
      </c>
      <c r="D1138" s="528"/>
      <c r="E1138" s="528"/>
      <c r="F1138" s="529"/>
      <c r="G1138" s="530" t="s">
        <v>1297</v>
      </c>
      <c r="H1138" s="530"/>
      <c r="I1138" s="626" t="s">
        <v>883</v>
      </c>
      <c r="J1138" s="687">
        <f t="shared" si="2111"/>
        <v>282.60000000000002</v>
      </c>
      <c r="K1138" s="687">
        <f t="shared" si="2112"/>
        <v>0</v>
      </c>
      <c r="L1138" s="687">
        <f t="shared" si="2113"/>
        <v>-282.60000000000002</v>
      </c>
      <c r="M1138" s="688">
        <f t="shared" si="2114"/>
        <v>0</v>
      </c>
      <c r="N1138" s="687">
        <f t="shared" si="2115"/>
        <v>73.599999999999994</v>
      </c>
      <c r="O1138" s="687">
        <f t="shared" si="2116"/>
        <v>0</v>
      </c>
      <c r="P1138" s="687">
        <f t="shared" si="2117"/>
        <v>-73.599999999999994</v>
      </c>
      <c r="Q1138" s="688">
        <f t="shared" si="2118"/>
        <v>0</v>
      </c>
      <c r="R1138" s="687">
        <f>'17. Нефтехим Салават'!W136</f>
        <v>28.3</v>
      </c>
      <c r="S1138" s="687">
        <f>'17. Нефтехим Салават'!Y136</f>
        <v>0</v>
      </c>
      <c r="T1138" s="687">
        <f t="shared" si="2119"/>
        <v>-28.3</v>
      </c>
      <c r="U1138" s="688">
        <f t="shared" si="2120"/>
        <v>0</v>
      </c>
      <c r="V1138" s="687">
        <f>'17. Нефтехим Салават'!AC136</f>
        <v>27.3</v>
      </c>
      <c r="W1138" s="687">
        <f>'17. Нефтехим Салават'!AE136</f>
        <v>0</v>
      </c>
      <c r="X1138" s="687">
        <f t="shared" si="2121"/>
        <v>-27.3</v>
      </c>
      <c r="Y1138" s="688">
        <f t="shared" si="2122"/>
        <v>0</v>
      </c>
      <c r="Z1138" s="687">
        <f>'17. Нефтехим Салават'!AI136</f>
        <v>18</v>
      </c>
      <c r="AA1138" s="687">
        <f>'17. Нефтехим Салават'!AK136</f>
        <v>0</v>
      </c>
      <c r="AB1138" s="687">
        <f t="shared" si="2123"/>
        <v>-18</v>
      </c>
      <c r="AC1138" s="688">
        <f t="shared" si="2124"/>
        <v>0</v>
      </c>
      <c r="AD1138" s="687">
        <f t="shared" si="2125"/>
        <v>90.6</v>
      </c>
      <c r="AE1138" s="687">
        <f t="shared" si="2126"/>
        <v>0</v>
      </c>
      <c r="AF1138" s="687">
        <f t="shared" si="2127"/>
        <v>-90.6</v>
      </c>
      <c r="AG1138" s="688">
        <f t="shared" si="2128"/>
        <v>0</v>
      </c>
      <c r="AH1138" s="687">
        <f>'17. Нефтехим Салават'!AU136</f>
        <v>41.1</v>
      </c>
      <c r="AI1138" s="687">
        <f>'17. Нефтехим Салават'!AW136</f>
        <v>0</v>
      </c>
      <c r="AJ1138" s="687">
        <f t="shared" si="2129"/>
        <v>-41.1</v>
      </c>
      <c r="AK1138" s="688">
        <f t="shared" si="2130"/>
        <v>0</v>
      </c>
      <c r="AL1138" s="687">
        <f>'17. Нефтехим Салават'!BA136</f>
        <v>25.7</v>
      </c>
      <c r="AM1138" s="687">
        <f>'17. Нефтехим Салават'!BC136</f>
        <v>0</v>
      </c>
      <c r="AN1138" s="687">
        <f t="shared" si="2131"/>
        <v>-25.7</v>
      </c>
      <c r="AO1138" s="688">
        <f t="shared" si="2132"/>
        <v>0</v>
      </c>
      <c r="AP1138" s="687">
        <f>'17. Нефтехим Салават'!BG136</f>
        <v>23.8</v>
      </c>
      <c r="AQ1138" s="687">
        <f>'17. Нефтехим Салават'!BI136</f>
        <v>0</v>
      </c>
      <c r="AR1138" s="687">
        <f t="shared" si="2133"/>
        <v>-23.8</v>
      </c>
      <c r="AS1138" s="688">
        <f t="shared" si="2134"/>
        <v>0</v>
      </c>
      <c r="AT1138" s="687">
        <f t="shared" si="2135"/>
        <v>48.800000000000004</v>
      </c>
      <c r="AU1138" s="687">
        <f t="shared" si="2136"/>
        <v>0</v>
      </c>
      <c r="AV1138" s="687">
        <f t="shared" si="2137"/>
        <v>-48.800000000000004</v>
      </c>
      <c r="AW1138" s="688">
        <f t="shared" si="2138"/>
        <v>0</v>
      </c>
      <c r="AX1138" s="687">
        <f>'17. Нефтехим Салават'!BS136</f>
        <v>21</v>
      </c>
      <c r="AY1138" s="687">
        <f>'17. Нефтехим Салават'!BU136</f>
        <v>0</v>
      </c>
      <c r="AZ1138" s="687">
        <f t="shared" si="2139"/>
        <v>-21</v>
      </c>
      <c r="BA1138" s="688">
        <f t="shared" si="2140"/>
        <v>0</v>
      </c>
      <c r="BB1138" s="687">
        <f>'17. Нефтехим Салават'!BY136</f>
        <v>21.6</v>
      </c>
      <c r="BC1138" s="687">
        <f>'17. Нефтехим Салават'!CA136</f>
        <v>0</v>
      </c>
      <c r="BD1138" s="687">
        <f t="shared" si="2141"/>
        <v>-21.6</v>
      </c>
      <c r="BE1138" s="688">
        <f t="shared" si="2142"/>
        <v>0</v>
      </c>
      <c r="BF1138" s="687">
        <f>'17. Нефтехим Салават'!CE136</f>
        <v>6.2</v>
      </c>
      <c r="BG1138" s="687">
        <f>'17. Нефтехим Салават'!CG136</f>
        <v>0</v>
      </c>
      <c r="BH1138" s="687">
        <f t="shared" si="2143"/>
        <v>-6.2</v>
      </c>
      <c r="BI1138" s="688">
        <f t="shared" si="2144"/>
        <v>0</v>
      </c>
      <c r="BJ1138" s="687">
        <f t="shared" si="2145"/>
        <v>69.599999999999994</v>
      </c>
      <c r="BK1138" s="687">
        <f t="shared" si="2146"/>
        <v>0</v>
      </c>
      <c r="BL1138" s="687">
        <f t="shared" si="2147"/>
        <v>-69.599999999999994</v>
      </c>
      <c r="BM1138" s="688">
        <f t="shared" si="2148"/>
        <v>0</v>
      </c>
      <c r="BN1138" s="687">
        <f>'17. Нефтехим Салават'!CQ136</f>
        <v>18.7</v>
      </c>
      <c r="BO1138" s="687">
        <f>'17. Нефтехим Салават'!CS136</f>
        <v>0</v>
      </c>
      <c r="BP1138" s="687">
        <f t="shared" si="2149"/>
        <v>-18.7</v>
      </c>
      <c r="BQ1138" s="688">
        <f t="shared" si="2150"/>
        <v>0</v>
      </c>
      <c r="BR1138" s="687">
        <f>'17. Нефтехим Салават'!CW136</f>
        <v>23.3</v>
      </c>
      <c r="BS1138" s="687">
        <f>'17. Нефтехим Салават'!CY136</f>
        <v>0</v>
      </c>
      <c r="BT1138" s="687">
        <f t="shared" si="2151"/>
        <v>-23.3</v>
      </c>
      <c r="BU1138" s="688">
        <f t="shared" si="2152"/>
        <v>0</v>
      </c>
      <c r="BV1138" s="687">
        <f>'17. Нефтехим Салават'!DC136</f>
        <v>27.6</v>
      </c>
      <c r="BW1138" s="687">
        <f>'17. Нефтехим Салават'!DE136</f>
        <v>0</v>
      </c>
      <c r="BX1138" s="687">
        <f t="shared" si="2153"/>
        <v>-27.6</v>
      </c>
      <c r="BY1138" s="688">
        <f t="shared" si="2154"/>
        <v>0</v>
      </c>
    </row>
    <row r="1139" spans="2:77" ht="20.100000000000001" customHeight="1">
      <c r="B1139" s="591" t="s">
        <v>938</v>
      </c>
      <c r="C1139" s="448" t="s">
        <v>1266</v>
      </c>
      <c r="D1139" s="528"/>
      <c r="E1139" s="528"/>
      <c r="F1139" s="529"/>
      <c r="G1139" s="530" t="s">
        <v>1298</v>
      </c>
      <c r="H1139" s="530"/>
      <c r="I1139" s="626" t="s">
        <v>883</v>
      </c>
      <c r="J1139" s="687">
        <f t="shared" si="2111"/>
        <v>0</v>
      </c>
      <c r="K1139" s="687">
        <f t="shared" si="2112"/>
        <v>0</v>
      </c>
      <c r="L1139" s="687">
        <f t="shared" si="2113"/>
        <v>0</v>
      </c>
      <c r="M1139" s="688" t="str">
        <f t="shared" si="2114"/>
        <v>-</v>
      </c>
      <c r="N1139" s="687">
        <f t="shared" si="2115"/>
        <v>0</v>
      </c>
      <c r="O1139" s="687">
        <f t="shared" si="2116"/>
        <v>0</v>
      </c>
      <c r="P1139" s="687">
        <f t="shared" si="2117"/>
        <v>0</v>
      </c>
      <c r="Q1139" s="688" t="str">
        <f t="shared" si="2118"/>
        <v>-</v>
      </c>
      <c r="R1139" s="687">
        <f>'17. Нефтехим Салават'!W137</f>
        <v>0</v>
      </c>
      <c r="S1139" s="687">
        <f>'17. Нефтехим Салават'!Y137</f>
        <v>0</v>
      </c>
      <c r="T1139" s="687">
        <f t="shared" si="2119"/>
        <v>0</v>
      </c>
      <c r="U1139" s="688" t="str">
        <f t="shared" si="2120"/>
        <v>-</v>
      </c>
      <c r="V1139" s="687">
        <f>'17. Нефтехим Салават'!AC137</f>
        <v>0</v>
      </c>
      <c r="W1139" s="687">
        <f>'17. Нефтехим Салават'!AE137</f>
        <v>0</v>
      </c>
      <c r="X1139" s="687">
        <f t="shared" si="2121"/>
        <v>0</v>
      </c>
      <c r="Y1139" s="688" t="str">
        <f t="shared" si="2122"/>
        <v>-</v>
      </c>
      <c r="Z1139" s="687">
        <f>'17. Нефтехим Салават'!AI137</f>
        <v>0</v>
      </c>
      <c r="AA1139" s="687">
        <f>'17. Нефтехим Салават'!AK137</f>
        <v>0</v>
      </c>
      <c r="AB1139" s="687">
        <f t="shared" si="2123"/>
        <v>0</v>
      </c>
      <c r="AC1139" s="688" t="str">
        <f t="shared" si="2124"/>
        <v>-</v>
      </c>
      <c r="AD1139" s="687">
        <f t="shared" si="2125"/>
        <v>0</v>
      </c>
      <c r="AE1139" s="687">
        <f t="shared" si="2126"/>
        <v>0</v>
      </c>
      <c r="AF1139" s="687">
        <f t="shared" si="2127"/>
        <v>0</v>
      </c>
      <c r="AG1139" s="688" t="str">
        <f t="shared" si="2128"/>
        <v>-</v>
      </c>
      <c r="AH1139" s="687">
        <f>'17. Нефтехим Салават'!AU137</f>
        <v>0</v>
      </c>
      <c r="AI1139" s="687">
        <f>'17. Нефтехим Салават'!AW137</f>
        <v>0</v>
      </c>
      <c r="AJ1139" s="687">
        <f t="shared" si="2129"/>
        <v>0</v>
      </c>
      <c r="AK1139" s="688" t="str">
        <f t="shared" si="2130"/>
        <v>-</v>
      </c>
      <c r="AL1139" s="687">
        <f>'17. Нефтехим Салават'!BA137</f>
        <v>0</v>
      </c>
      <c r="AM1139" s="687">
        <f>'17. Нефтехим Салават'!BC137</f>
        <v>0</v>
      </c>
      <c r="AN1139" s="687">
        <f t="shared" si="2131"/>
        <v>0</v>
      </c>
      <c r="AO1139" s="688" t="str">
        <f t="shared" si="2132"/>
        <v>-</v>
      </c>
      <c r="AP1139" s="687">
        <f>'17. Нефтехим Салават'!BG137</f>
        <v>0</v>
      </c>
      <c r="AQ1139" s="687">
        <f>'17. Нефтехим Салават'!BI137</f>
        <v>0</v>
      </c>
      <c r="AR1139" s="687">
        <f t="shared" si="2133"/>
        <v>0</v>
      </c>
      <c r="AS1139" s="688" t="str">
        <f t="shared" si="2134"/>
        <v>-</v>
      </c>
      <c r="AT1139" s="687">
        <f t="shared" si="2135"/>
        <v>0</v>
      </c>
      <c r="AU1139" s="687">
        <f t="shared" si="2136"/>
        <v>0</v>
      </c>
      <c r="AV1139" s="687">
        <f t="shared" si="2137"/>
        <v>0</v>
      </c>
      <c r="AW1139" s="688" t="str">
        <f t="shared" si="2138"/>
        <v>-</v>
      </c>
      <c r="AX1139" s="687">
        <f>'17. Нефтехим Салават'!BS137</f>
        <v>0</v>
      </c>
      <c r="AY1139" s="687">
        <f>'17. Нефтехим Салават'!BU137</f>
        <v>0</v>
      </c>
      <c r="AZ1139" s="687">
        <f t="shared" si="2139"/>
        <v>0</v>
      </c>
      <c r="BA1139" s="688" t="str">
        <f t="shared" si="2140"/>
        <v>-</v>
      </c>
      <c r="BB1139" s="687">
        <f>'17. Нефтехим Салават'!BY137</f>
        <v>0</v>
      </c>
      <c r="BC1139" s="687">
        <f>'17. Нефтехим Салават'!CA137</f>
        <v>0</v>
      </c>
      <c r="BD1139" s="687">
        <f t="shared" si="2141"/>
        <v>0</v>
      </c>
      <c r="BE1139" s="688" t="str">
        <f t="shared" si="2142"/>
        <v>-</v>
      </c>
      <c r="BF1139" s="687">
        <f>'17. Нефтехим Салават'!CE137</f>
        <v>0</v>
      </c>
      <c r="BG1139" s="687">
        <f>'17. Нефтехим Салават'!CG137</f>
        <v>0</v>
      </c>
      <c r="BH1139" s="687">
        <f t="shared" si="2143"/>
        <v>0</v>
      </c>
      <c r="BI1139" s="688" t="str">
        <f t="shared" si="2144"/>
        <v>-</v>
      </c>
      <c r="BJ1139" s="687">
        <f t="shared" si="2145"/>
        <v>0</v>
      </c>
      <c r="BK1139" s="687">
        <f t="shared" si="2146"/>
        <v>0</v>
      </c>
      <c r="BL1139" s="687">
        <f t="shared" si="2147"/>
        <v>0</v>
      </c>
      <c r="BM1139" s="688" t="str">
        <f t="shared" si="2148"/>
        <v>-</v>
      </c>
      <c r="BN1139" s="687">
        <f>'17. Нефтехим Салават'!CQ137</f>
        <v>0</v>
      </c>
      <c r="BO1139" s="687">
        <f>'17. Нефтехим Салават'!CS137</f>
        <v>0</v>
      </c>
      <c r="BP1139" s="687">
        <f t="shared" si="2149"/>
        <v>0</v>
      </c>
      <c r="BQ1139" s="688" t="str">
        <f t="shared" si="2150"/>
        <v>-</v>
      </c>
      <c r="BR1139" s="687">
        <f>'17. Нефтехим Салават'!CW137</f>
        <v>0</v>
      </c>
      <c r="BS1139" s="687">
        <f>'17. Нефтехим Салават'!CY137</f>
        <v>0</v>
      </c>
      <c r="BT1139" s="687">
        <f t="shared" si="2151"/>
        <v>0</v>
      </c>
      <c r="BU1139" s="688" t="str">
        <f t="shared" si="2152"/>
        <v>-</v>
      </c>
      <c r="BV1139" s="687">
        <f>'17. Нефтехим Салават'!DC137</f>
        <v>0</v>
      </c>
      <c r="BW1139" s="687">
        <f>'17. Нефтехим Салават'!DE137</f>
        <v>0</v>
      </c>
      <c r="BX1139" s="687">
        <f t="shared" si="2153"/>
        <v>0</v>
      </c>
      <c r="BY1139" s="688" t="str">
        <f t="shared" si="2154"/>
        <v>-</v>
      </c>
    </row>
    <row r="1140" spans="2:77" ht="20.100000000000001" customHeight="1">
      <c r="C1140" s="450" t="s">
        <v>553</v>
      </c>
      <c r="D1140" s="528"/>
      <c r="E1140" s="528"/>
      <c r="F1140" s="529"/>
      <c r="G1140" s="530" t="s">
        <v>1299</v>
      </c>
      <c r="H1140" s="530"/>
      <c r="I1140" s="691" t="s">
        <v>883</v>
      </c>
      <c r="J1140" s="687">
        <f t="shared" si="2111"/>
        <v>0</v>
      </c>
      <c r="K1140" s="687">
        <f t="shared" si="2112"/>
        <v>0</v>
      </c>
      <c r="L1140" s="687">
        <f t="shared" si="2113"/>
        <v>0</v>
      </c>
      <c r="M1140" s="688" t="str">
        <f t="shared" si="2114"/>
        <v>-</v>
      </c>
      <c r="N1140" s="687">
        <f t="shared" si="2115"/>
        <v>0</v>
      </c>
      <c r="O1140" s="687">
        <f t="shared" si="2116"/>
        <v>0</v>
      </c>
      <c r="P1140" s="687">
        <f t="shared" si="2117"/>
        <v>0</v>
      </c>
      <c r="Q1140" s="688" t="str">
        <f t="shared" si="2118"/>
        <v>-</v>
      </c>
      <c r="R1140" s="687">
        <f>'17. Нефтехим Салават'!W138</f>
        <v>0</v>
      </c>
      <c r="S1140" s="687">
        <f>'17. Нефтехим Салават'!Y138</f>
        <v>0</v>
      </c>
      <c r="T1140" s="687">
        <f t="shared" si="2119"/>
        <v>0</v>
      </c>
      <c r="U1140" s="688" t="str">
        <f t="shared" si="2120"/>
        <v>-</v>
      </c>
      <c r="V1140" s="687">
        <f>'17. Нефтехим Салават'!AC138</f>
        <v>0</v>
      </c>
      <c r="W1140" s="687">
        <f>'17. Нефтехим Салават'!AE138</f>
        <v>0</v>
      </c>
      <c r="X1140" s="687">
        <f t="shared" si="2121"/>
        <v>0</v>
      </c>
      <c r="Y1140" s="688" t="str">
        <f t="shared" si="2122"/>
        <v>-</v>
      </c>
      <c r="Z1140" s="687">
        <f>'17. Нефтехим Салават'!AI138</f>
        <v>0</v>
      </c>
      <c r="AA1140" s="687">
        <f>'17. Нефтехим Салават'!AK138</f>
        <v>0</v>
      </c>
      <c r="AB1140" s="687">
        <f t="shared" si="2123"/>
        <v>0</v>
      </c>
      <c r="AC1140" s="688" t="str">
        <f t="shared" si="2124"/>
        <v>-</v>
      </c>
      <c r="AD1140" s="687">
        <f t="shared" si="2125"/>
        <v>0</v>
      </c>
      <c r="AE1140" s="687">
        <f t="shared" si="2126"/>
        <v>0</v>
      </c>
      <c r="AF1140" s="687">
        <f t="shared" si="2127"/>
        <v>0</v>
      </c>
      <c r="AG1140" s="688" t="str">
        <f t="shared" si="2128"/>
        <v>-</v>
      </c>
      <c r="AH1140" s="687">
        <f>'17. Нефтехим Салават'!AU138</f>
        <v>0</v>
      </c>
      <c r="AI1140" s="687">
        <f>'17. Нефтехим Салават'!AW138</f>
        <v>0</v>
      </c>
      <c r="AJ1140" s="687">
        <f t="shared" si="2129"/>
        <v>0</v>
      </c>
      <c r="AK1140" s="688" t="str">
        <f t="shared" si="2130"/>
        <v>-</v>
      </c>
      <c r="AL1140" s="687">
        <f>'17. Нефтехим Салават'!BA138</f>
        <v>0</v>
      </c>
      <c r="AM1140" s="687">
        <f>'17. Нефтехим Салават'!BC138</f>
        <v>0</v>
      </c>
      <c r="AN1140" s="687">
        <f t="shared" si="2131"/>
        <v>0</v>
      </c>
      <c r="AO1140" s="688" t="str">
        <f t="shared" si="2132"/>
        <v>-</v>
      </c>
      <c r="AP1140" s="687">
        <f>'17. Нефтехим Салават'!BG138</f>
        <v>0</v>
      </c>
      <c r="AQ1140" s="687">
        <f>'17. Нефтехим Салават'!BI138</f>
        <v>0</v>
      </c>
      <c r="AR1140" s="687">
        <f t="shared" si="2133"/>
        <v>0</v>
      </c>
      <c r="AS1140" s="688" t="str">
        <f t="shared" si="2134"/>
        <v>-</v>
      </c>
      <c r="AT1140" s="687">
        <f t="shared" si="2135"/>
        <v>0</v>
      </c>
      <c r="AU1140" s="687">
        <f t="shared" si="2136"/>
        <v>0</v>
      </c>
      <c r="AV1140" s="687">
        <f t="shared" si="2137"/>
        <v>0</v>
      </c>
      <c r="AW1140" s="688" t="str">
        <f t="shared" si="2138"/>
        <v>-</v>
      </c>
      <c r="AX1140" s="687">
        <f>'17. Нефтехим Салават'!BS138</f>
        <v>0</v>
      </c>
      <c r="AY1140" s="687">
        <f>'17. Нефтехим Салават'!BU138</f>
        <v>0</v>
      </c>
      <c r="AZ1140" s="687">
        <f t="shared" si="2139"/>
        <v>0</v>
      </c>
      <c r="BA1140" s="688" t="str">
        <f t="shared" si="2140"/>
        <v>-</v>
      </c>
      <c r="BB1140" s="687">
        <f>'17. Нефтехим Салават'!BY138</f>
        <v>0</v>
      </c>
      <c r="BC1140" s="687">
        <f>'17. Нефтехим Салават'!CA138</f>
        <v>0</v>
      </c>
      <c r="BD1140" s="687">
        <f t="shared" si="2141"/>
        <v>0</v>
      </c>
      <c r="BE1140" s="688" t="str">
        <f t="shared" si="2142"/>
        <v>-</v>
      </c>
      <c r="BF1140" s="687">
        <f>'17. Нефтехим Салават'!CE138</f>
        <v>0</v>
      </c>
      <c r="BG1140" s="687">
        <f>'17. Нефтехим Салават'!CG138</f>
        <v>0</v>
      </c>
      <c r="BH1140" s="687">
        <f t="shared" si="2143"/>
        <v>0</v>
      </c>
      <c r="BI1140" s="688" t="str">
        <f t="shared" si="2144"/>
        <v>-</v>
      </c>
      <c r="BJ1140" s="687">
        <f t="shared" si="2145"/>
        <v>0</v>
      </c>
      <c r="BK1140" s="687">
        <f t="shared" si="2146"/>
        <v>0</v>
      </c>
      <c r="BL1140" s="687">
        <f t="shared" si="2147"/>
        <v>0</v>
      </c>
      <c r="BM1140" s="688" t="str">
        <f t="shared" si="2148"/>
        <v>-</v>
      </c>
      <c r="BN1140" s="687">
        <f>'17. Нефтехим Салават'!CQ138</f>
        <v>0</v>
      </c>
      <c r="BO1140" s="687">
        <f>'17. Нефтехим Салават'!CS138</f>
        <v>0</v>
      </c>
      <c r="BP1140" s="687">
        <f t="shared" si="2149"/>
        <v>0</v>
      </c>
      <c r="BQ1140" s="688" t="str">
        <f t="shared" si="2150"/>
        <v>-</v>
      </c>
      <c r="BR1140" s="687">
        <f>'17. Нефтехим Салават'!CW138</f>
        <v>0</v>
      </c>
      <c r="BS1140" s="687">
        <f>'17. Нефтехим Салават'!CY138</f>
        <v>0</v>
      </c>
      <c r="BT1140" s="687">
        <f t="shared" si="2151"/>
        <v>0</v>
      </c>
      <c r="BU1140" s="688" t="str">
        <f t="shared" si="2152"/>
        <v>-</v>
      </c>
      <c r="BV1140" s="687">
        <f>'17. Нефтехим Салават'!DC138</f>
        <v>0</v>
      </c>
      <c r="BW1140" s="687">
        <f>'17. Нефтехим Салават'!DE138</f>
        <v>0</v>
      </c>
      <c r="BX1140" s="687">
        <f t="shared" si="2153"/>
        <v>0</v>
      </c>
      <c r="BY1140" s="688" t="str">
        <f t="shared" si="2154"/>
        <v>-</v>
      </c>
    </row>
    <row r="1141" spans="2:77" ht="20.100000000000001" customHeight="1">
      <c r="B1141" s="591" t="s">
        <v>953</v>
      </c>
      <c r="C1141" s="448" t="s">
        <v>1269</v>
      </c>
      <c r="D1141" s="528"/>
      <c r="E1141" s="528"/>
      <c r="F1141" s="529"/>
      <c r="G1141" s="530" t="s">
        <v>1300</v>
      </c>
      <c r="H1141" s="530"/>
      <c r="I1141" s="626" t="s">
        <v>883</v>
      </c>
      <c r="J1141" s="687">
        <f t="shared" si="2111"/>
        <v>6.1</v>
      </c>
      <c r="K1141" s="687">
        <f t="shared" si="2112"/>
        <v>0</v>
      </c>
      <c r="L1141" s="687">
        <f t="shared" si="2113"/>
        <v>-6.1</v>
      </c>
      <c r="M1141" s="688">
        <f t="shared" si="2114"/>
        <v>0</v>
      </c>
      <c r="N1141" s="687">
        <f t="shared" si="2115"/>
        <v>0</v>
      </c>
      <c r="O1141" s="687">
        <f t="shared" si="2116"/>
        <v>0</v>
      </c>
      <c r="P1141" s="687">
        <f t="shared" si="2117"/>
        <v>0</v>
      </c>
      <c r="Q1141" s="688" t="str">
        <f t="shared" si="2118"/>
        <v>-</v>
      </c>
      <c r="R1141" s="687">
        <f>'17. Нефтехим Салават'!W139</f>
        <v>0</v>
      </c>
      <c r="S1141" s="687">
        <f>'17. Нефтехим Салават'!Y139</f>
        <v>0</v>
      </c>
      <c r="T1141" s="687">
        <f t="shared" si="2119"/>
        <v>0</v>
      </c>
      <c r="U1141" s="688" t="str">
        <f t="shared" si="2120"/>
        <v>-</v>
      </c>
      <c r="V1141" s="687">
        <f>'17. Нефтехим Салават'!AC139</f>
        <v>0</v>
      </c>
      <c r="W1141" s="687">
        <f>'17. Нефтехим Салават'!AE139</f>
        <v>0</v>
      </c>
      <c r="X1141" s="687">
        <f t="shared" si="2121"/>
        <v>0</v>
      </c>
      <c r="Y1141" s="688" t="str">
        <f t="shared" si="2122"/>
        <v>-</v>
      </c>
      <c r="Z1141" s="687">
        <f>'17. Нефтехим Салават'!AI139</f>
        <v>0</v>
      </c>
      <c r="AA1141" s="687">
        <f>'17. Нефтехим Салават'!AK139</f>
        <v>0</v>
      </c>
      <c r="AB1141" s="687">
        <f t="shared" si="2123"/>
        <v>0</v>
      </c>
      <c r="AC1141" s="688" t="str">
        <f t="shared" si="2124"/>
        <v>-</v>
      </c>
      <c r="AD1141" s="687">
        <f t="shared" si="2125"/>
        <v>0</v>
      </c>
      <c r="AE1141" s="687">
        <f t="shared" si="2126"/>
        <v>0</v>
      </c>
      <c r="AF1141" s="687">
        <f t="shared" si="2127"/>
        <v>0</v>
      </c>
      <c r="AG1141" s="688" t="str">
        <f t="shared" si="2128"/>
        <v>-</v>
      </c>
      <c r="AH1141" s="687">
        <f>'17. Нефтехим Салават'!AU139</f>
        <v>0</v>
      </c>
      <c r="AI1141" s="687">
        <f>'17. Нефтехим Салават'!AW139</f>
        <v>0</v>
      </c>
      <c r="AJ1141" s="687">
        <f t="shared" si="2129"/>
        <v>0</v>
      </c>
      <c r="AK1141" s="688" t="str">
        <f t="shared" si="2130"/>
        <v>-</v>
      </c>
      <c r="AL1141" s="687">
        <f>'17. Нефтехим Салават'!BA139</f>
        <v>0</v>
      </c>
      <c r="AM1141" s="687">
        <f>'17. Нефтехим Салават'!BC139</f>
        <v>0</v>
      </c>
      <c r="AN1141" s="687">
        <f t="shared" si="2131"/>
        <v>0</v>
      </c>
      <c r="AO1141" s="688" t="str">
        <f t="shared" si="2132"/>
        <v>-</v>
      </c>
      <c r="AP1141" s="687">
        <f>'17. Нефтехим Салават'!BG139</f>
        <v>0</v>
      </c>
      <c r="AQ1141" s="687">
        <f>'17. Нефтехим Салават'!BI139</f>
        <v>0</v>
      </c>
      <c r="AR1141" s="687">
        <f t="shared" si="2133"/>
        <v>0</v>
      </c>
      <c r="AS1141" s="688" t="str">
        <f t="shared" si="2134"/>
        <v>-</v>
      </c>
      <c r="AT1141" s="687">
        <f t="shared" si="2135"/>
        <v>3.5</v>
      </c>
      <c r="AU1141" s="687">
        <f t="shared" si="2136"/>
        <v>0</v>
      </c>
      <c r="AV1141" s="687">
        <f t="shared" si="2137"/>
        <v>-3.5</v>
      </c>
      <c r="AW1141" s="688">
        <f t="shared" si="2138"/>
        <v>0</v>
      </c>
      <c r="AX1141" s="687">
        <f>'17. Нефтехим Салават'!BS139</f>
        <v>0</v>
      </c>
      <c r="AY1141" s="687">
        <f>'17. Нефтехим Салават'!BU139</f>
        <v>0</v>
      </c>
      <c r="AZ1141" s="687">
        <f t="shared" si="2139"/>
        <v>0</v>
      </c>
      <c r="BA1141" s="688" t="str">
        <f t="shared" si="2140"/>
        <v>-</v>
      </c>
      <c r="BB1141" s="687">
        <f>'17. Нефтехим Салават'!BY139</f>
        <v>0</v>
      </c>
      <c r="BC1141" s="687">
        <f>'17. Нефтехим Салават'!CA139</f>
        <v>0</v>
      </c>
      <c r="BD1141" s="687">
        <f t="shared" si="2141"/>
        <v>0</v>
      </c>
      <c r="BE1141" s="688" t="str">
        <f t="shared" si="2142"/>
        <v>-</v>
      </c>
      <c r="BF1141" s="687">
        <f>'17. Нефтехим Салават'!CE139</f>
        <v>3.5</v>
      </c>
      <c r="BG1141" s="687">
        <f>'17. Нефтехим Салават'!CG139</f>
        <v>0</v>
      </c>
      <c r="BH1141" s="687">
        <f t="shared" si="2143"/>
        <v>-3.5</v>
      </c>
      <c r="BI1141" s="688">
        <f t="shared" si="2144"/>
        <v>0</v>
      </c>
      <c r="BJ1141" s="687">
        <f t="shared" si="2145"/>
        <v>2.6</v>
      </c>
      <c r="BK1141" s="687">
        <f t="shared" si="2146"/>
        <v>0</v>
      </c>
      <c r="BL1141" s="687">
        <f t="shared" si="2147"/>
        <v>-2.6</v>
      </c>
      <c r="BM1141" s="688">
        <f t="shared" si="2148"/>
        <v>0</v>
      </c>
      <c r="BN1141" s="687">
        <f>'17. Нефтехим Салават'!CQ139</f>
        <v>2.6</v>
      </c>
      <c r="BO1141" s="687">
        <f>'17. Нефтехим Салават'!CS139</f>
        <v>0</v>
      </c>
      <c r="BP1141" s="687">
        <f t="shared" si="2149"/>
        <v>-2.6</v>
      </c>
      <c r="BQ1141" s="688">
        <f t="shared" si="2150"/>
        <v>0</v>
      </c>
      <c r="BR1141" s="687">
        <f>'17. Нефтехим Салават'!CW139</f>
        <v>0</v>
      </c>
      <c r="BS1141" s="687">
        <f>'17. Нефтехим Салават'!CY139</f>
        <v>0</v>
      </c>
      <c r="BT1141" s="687">
        <f t="shared" si="2151"/>
        <v>0</v>
      </c>
      <c r="BU1141" s="688" t="str">
        <f t="shared" si="2152"/>
        <v>-</v>
      </c>
      <c r="BV1141" s="687">
        <f>'17. Нефтехим Салават'!DC139</f>
        <v>0</v>
      </c>
      <c r="BW1141" s="687">
        <f>'17. Нефтехим Салават'!DE139</f>
        <v>0</v>
      </c>
      <c r="BX1141" s="687">
        <f t="shared" si="2153"/>
        <v>0</v>
      </c>
      <c r="BY1141" s="688" t="str">
        <f t="shared" si="2154"/>
        <v>-</v>
      </c>
    </row>
    <row r="1142" spans="2:77" ht="20.100000000000001" customHeight="1">
      <c r="C1142" s="450" t="s">
        <v>1292</v>
      </c>
      <c r="D1142" s="528"/>
      <c r="E1142" s="528"/>
      <c r="F1142" s="529"/>
      <c r="G1142" s="530" t="s">
        <v>1301</v>
      </c>
      <c r="H1142" s="530"/>
      <c r="I1142" s="691" t="s">
        <v>883</v>
      </c>
      <c r="J1142" s="687">
        <f t="shared" si="2111"/>
        <v>6.1</v>
      </c>
      <c r="K1142" s="687">
        <f t="shared" si="2112"/>
        <v>0</v>
      </c>
      <c r="L1142" s="687">
        <f t="shared" si="2113"/>
        <v>-6.1</v>
      </c>
      <c r="M1142" s="688">
        <f t="shared" si="2114"/>
        <v>0</v>
      </c>
      <c r="N1142" s="687">
        <f t="shared" si="2115"/>
        <v>0</v>
      </c>
      <c r="O1142" s="687">
        <f t="shared" si="2116"/>
        <v>0</v>
      </c>
      <c r="P1142" s="687">
        <f t="shared" si="2117"/>
        <v>0</v>
      </c>
      <c r="Q1142" s="688" t="str">
        <f t="shared" si="2118"/>
        <v>-</v>
      </c>
      <c r="R1142" s="687">
        <f>'17. Нефтехим Салават'!W140</f>
        <v>0</v>
      </c>
      <c r="S1142" s="687">
        <f>'17. Нефтехим Салават'!Y140</f>
        <v>0</v>
      </c>
      <c r="T1142" s="687">
        <f t="shared" si="2119"/>
        <v>0</v>
      </c>
      <c r="U1142" s="688" t="str">
        <f t="shared" si="2120"/>
        <v>-</v>
      </c>
      <c r="V1142" s="687">
        <f>'17. Нефтехим Салават'!AC140</f>
        <v>0</v>
      </c>
      <c r="W1142" s="687">
        <f>'17. Нефтехим Салават'!AE140</f>
        <v>0</v>
      </c>
      <c r="X1142" s="687">
        <f t="shared" si="2121"/>
        <v>0</v>
      </c>
      <c r="Y1142" s="688" t="str">
        <f t="shared" si="2122"/>
        <v>-</v>
      </c>
      <c r="Z1142" s="687">
        <f>'17. Нефтехим Салават'!AI140</f>
        <v>0</v>
      </c>
      <c r="AA1142" s="687">
        <f>'17. Нефтехим Салават'!AK140</f>
        <v>0</v>
      </c>
      <c r="AB1142" s="687">
        <f t="shared" si="2123"/>
        <v>0</v>
      </c>
      <c r="AC1142" s="688" t="str">
        <f t="shared" si="2124"/>
        <v>-</v>
      </c>
      <c r="AD1142" s="687">
        <f t="shared" si="2125"/>
        <v>0</v>
      </c>
      <c r="AE1142" s="687">
        <f t="shared" si="2126"/>
        <v>0</v>
      </c>
      <c r="AF1142" s="687">
        <f t="shared" si="2127"/>
        <v>0</v>
      </c>
      <c r="AG1142" s="688" t="str">
        <f t="shared" si="2128"/>
        <v>-</v>
      </c>
      <c r="AH1142" s="687">
        <f>'17. Нефтехим Салават'!AU140</f>
        <v>0</v>
      </c>
      <c r="AI1142" s="687">
        <f>'17. Нефтехим Салават'!AW140</f>
        <v>0</v>
      </c>
      <c r="AJ1142" s="687">
        <f t="shared" si="2129"/>
        <v>0</v>
      </c>
      <c r="AK1142" s="688" t="str">
        <f t="shared" si="2130"/>
        <v>-</v>
      </c>
      <c r="AL1142" s="687">
        <f>'17. Нефтехим Салават'!BA140</f>
        <v>0</v>
      </c>
      <c r="AM1142" s="687">
        <f>'17. Нефтехим Салават'!BC140</f>
        <v>0</v>
      </c>
      <c r="AN1142" s="687">
        <f t="shared" si="2131"/>
        <v>0</v>
      </c>
      <c r="AO1142" s="688" t="str">
        <f t="shared" si="2132"/>
        <v>-</v>
      </c>
      <c r="AP1142" s="687">
        <f>'17. Нефтехим Салават'!BG140</f>
        <v>0</v>
      </c>
      <c r="AQ1142" s="687">
        <f>'17. Нефтехим Салават'!BI140</f>
        <v>0</v>
      </c>
      <c r="AR1142" s="687">
        <f t="shared" si="2133"/>
        <v>0</v>
      </c>
      <c r="AS1142" s="688" t="str">
        <f t="shared" si="2134"/>
        <v>-</v>
      </c>
      <c r="AT1142" s="687">
        <f t="shared" si="2135"/>
        <v>3.5</v>
      </c>
      <c r="AU1142" s="687">
        <f t="shared" si="2136"/>
        <v>0</v>
      </c>
      <c r="AV1142" s="687">
        <f t="shared" si="2137"/>
        <v>-3.5</v>
      </c>
      <c r="AW1142" s="688">
        <f t="shared" si="2138"/>
        <v>0</v>
      </c>
      <c r="AX1142" s="687">
        <f>'17. Нефтехим Салават'!BS140</f>
        <v>0</v>
      </c>
      <c r="AY1142" s="687">
        <f>'17. Нефтехим Салават'!BU140</f>
        <v>0</v>
      </c>
      <c r="AZ1142" s="687">
        <f t="shared" si="2139"/>
        <v>0</v>
      </c>
      <c r="BA1142" s="688" t="str">
        <f t="shared" si="2140"/>
        <v>-</v>
      </c>
      <c r="BB1142" s="687">
        <f>'17. Нефтехим Салават'!BY140</f>
        <v>0</v>
      </c>
      <c r="BC1142" s="687">
        <f>'17. Нефтехим Салават'!CA140</f>
        <v>0</v>
      </c>
      <c r="BD1142" s="687">
        <f t="shared" si="2141"/>
        <v>0</v>
      </c>
      <c r="BE1142" s="688" t="str">
        <f t="shared" si="2142"/>
        <v>-</v>
      </c>
      <c r="BF1142" s="687">
        <f>'17. Нефтехим Салават'!CE140</f>
        <v>3.5</v>
      </c>
      <c r="BG1142" s="687">
        <f>'17. Нефтехим Салават'!CG140</f>
        <v>0</v>
      </c>
      <c r="BH1142" s="687">
        <f t="shared" si="2143"/>
        <v>-3.5</v>
      </c>
      <c r="BI1142" s="688">
        <f t="shared" si="2144"/>
        <v>0</v>
      </c>
      <c r="BJ1142" s="687">
        <f t="shared" si="2145"/>
        <v>2.6</v>
      </c>
      <c r="BK1142" s="687">
        <f t="shared" si="2146"/>
        <v>0</v>
      </c>
      <c r="BL1142" s="687">
        <f t="shared" si="2147"/>
        <v>-2.6</v>
      </c>
      <c r="BM1142" s="688">
        <f t="shared" si="2148"/>
        <v>0</v>
      </c>
      <c r="BN1142" s="687">
        <f>'17. Нефтехим Салават'!CQ140</f>
        <v>2.6</v>
      </c>
      <c r="BO1142" s="687">
        <f>'17. Нефтехим Салават'!CS140</f>
        <v>0</v>
      </c>
      <c r="BP1142" s="687">
        <f t="shared" si="2149"/>
        <v>-2.6</v>
      </c>
      <c r="BQ1142" s="688">
        <f t="shared" si="2150"/>
        <v>0</v>
      </c>
      <c r="BR1142" s="687">
        <f>'17. Нефтехим Салават'!CW140</f>
        <v>0</v>
      </c>
      <c r="BS1142" s="687">
        <f>'17. Нефтехим Салават'!CY140</f>
        <v>0</v>
      </c>
      <c r="BT1142" s="687">
        <f t="shared" si="2151"/>
        <v>0</v>
      </c>
      <c r="BU1142" s="688" t="str">
        <f t="shared" si="2152"/>
        <v>-</v>
      </c>
      <c r="BV1142" s="687">
        <f>'17. Нефтехим Салават'!DC140</f>
        <v>0</v>
      </c>
      <c r="BW1142" s="687">
        <f>'17. Нефтехим Салават'!DE140</f>
        <v>0</v>
      </c>
      <c r="BX1142" s="687">
        <f t="shared" si="2153"/>
        <v>0</v>
      </c>
      <c r="BY1142" s="688" t="str">
        <f t="shared" si="2154"/>
        <v>-</v>
      </c>
    </row>
    <row r="1143" spans="2:77" ht="20.100000000000001" customHeight="1">
      <c r="C1143" s="450" t="s">
        <v>158</v>
      </c>
      <c r="D1143" s="528"/>
      <c r="E1143" s="528"/>
      <c r="F1143" s="529"/>
      <c r="G1143" s="530" t="s">
        <v>1302</v>
      </c>
      <c r="H1143" s="530"/>
      <c r="I1143" s="691" t="s">
        <v>883</v>
      </c>
      <c r="J1143" s="687">
        <f t="shared" si="2111"/>
        <v>6.1</v>
      </c>
      <c r="K1143" s="687">
        <f t="shared" si="2112"/>
        <v>0</v>
      </c>
      <c r="L1143" s="687">
        <f t="shared" si="2113"/>
        <v>-6.1</v>
      </c>
      <c r="M1143" s="688">
        <f t="shared" si="2114"/>
        <v>0</v>
      </c>
      <c r="N1143" s="687">
        <f t="shared" si="2115"/>
        <v>0</v>
      </c>
      <c r="O1143" s="687">
        <f t="shared" si="2116"/>
        <v>0</v>
      </c>
      <c r="P1143" s="687">
        <f t="shared" si="2117"/>
        <v>0</v>
      </c>
      <c r="Q1143" s="688" t="str">
        <f t="shared" si="2118"/>
        <v>-</v>
      </c>
      <c r="R1143" s="687">
        <f>'17. Нефтехим Салават'!W141</f>
        <v>0</v>
      </c>
      <c r="S1143" s="687">
        <f>'17. Нефтехим Салават'!Y141</f>
        <v>0</v>
      </c>
      <c r="T1143" s="687">
        <f t="shared" si="2119"/>
        <v>0</v>
      </c>
      <c r="U1143" s="688" t="str">
        <f t="shared" si="2120"/>
        <v>-</v>
      </c>
      <c r="V1143" s="687">
        <f>'17. Нефтехим Салават'!AC141</f>
        <v>0</v>
      </c>
      <c r="W1143" s="687">
        <f>'17. Нефтехим Салават'!AE141</f>
        <v>0</v>
      </c>
      <c r="X1143" s="687">
        <f t="shared" si="2121"/>
        <v>0</v>
      </c>
      <c r="Y1143" s="688" t="str">
        <f t="shared" si="2122"/>
        <v>-</v>
      </c>
      <c r="Z1143" s="687">
        <f>'17. Нефтехим Салават'!AI141</f>
        <v>0</v>
      </c>
      <c r="AA1143" s="687">
        <f>'17. Нефтехим Салават'!AK141</f>
        <v>0</v>
      </c>
      <c r="AB1143" s="687">
        <f t="shared" si="2123"/>
        <v>0</v>
      </c>
      <c r="AC1143" s="688" t="str">
        <f t="shared" si="2124"/>
        <v>-</v>
      </c>
      <c r="AD1143" s="687">
        <f t="shared" si="2125"/>
        <v>0</v>
      </c>
      <c r="AE1143" s="687">
        <f t="shared" si="2126"/>
        <v>0</v>
      </c>
      <c r="AF1143" s="687">
        <f t="shared" si="2127"/>
        <v>0</v>
      </c>
      <c r="AG1143" s="688" t="str">
        <f t="shared" si="2128"/>
        <v>-</v>
      </c>
      <c r="AH1143" s="687">
        <f>'17. Нефтехим Салават'!AU141</f>
        <v>0</v>
      </c>
      <c r="AI1143" s="687">
        <f>'17. Нефтехим Салават'!AW141</f>
        <v>0</v>
      </c>
      <c r="AJ1143" s="687">
        <f t="shared" si="2129"/>
        <v>0</v>
      </c>
      <c r="AK1143" s="688" t="str">
        <f t="shared" si="2130"/>
        <v>-</v>
      </c>
      <c r="AL1143" s="687">
        <f>'17. Нефтехим Салават'!BA141</f>
        <v>0</v>
      </c>
      <c r="AM1143" s="687">
        <f>'17. Нефтехим Салават'!BC141</f>
        <v>0</v>
      </c>
      <c r="AN1143" s="687">
        <f t="shared" si="2131"/>
        <v>0</v>
      </c>
      <c r="AO1143" s="688" t="str">
        <f t="shared" si="2132"/>
        <v>-</v>
      </c>
      <c r="AP1143" s="687">
        <f>'17. Нефтехим Салават'!BG141</f>
        <v>0</v>
      </c>
      <c r="AQ1143" s="687">
        <f>'17. Нефтехим Салават'!BI141</f>
        <v>0</v>
      </c>
      <c r="AR1143" s="687">
        <f t="shared" si="2133"/>
        <v>0</v>
      </c>
      <c r="AS1143" s="688" t="str">
        <f t="shared" si="2134"/>
        <v>-</v>
      </c>
      <c r="AT1143" s="687">
        <f t="shared" si="2135"/>
        <v>3.5</v>
      </c>
      <c r="AU1143" s="687">
        <f t="shared" si="2136"/>
        <v>0</v>
      </c>
      <c r="AV1143" s="687">
        <f t="shared" si="2137"/>
        <v>-3.5</v>
      </c>
      <c r="AW1143" s="688">
        <f t="shared" si="2138"/>
        <v>0</v>
      </c>
      <c r="AX1143" s="687">
        <f>'17. Нефтехим Салават'!BS141</f>
        <v>0</v>
      </c>
      <c r="AY1143" s="687">
        <f>'17. Нефтехим Салават'!BU141</f>
        <v>0</v>
      </c>
      <c r="AZ1143" s="687">
        <f t="shared" si="2139"/>
        <v>0</v>
      </c>
      <c r="BA1143" s="688" t="str">
        <f t="shared" si="2140"/>
        <v>-</v>
      </c>
      <c r="BB1143" s="687">
        <f>'17. Нефтехим Салават'!BY141</f>
        <v>0</v>
      </c>
      <c r="BC1143" s="687">
        <f>'17. Нефтехим Салават'!CA141</f>
        <v>0</v>
      </c>
      <c r="BD1143" s="687">
        <f t="shared" si="2141"/>
        <v>0</v>
      </c>
      <c r="BE1143" s="688" t="str">
        <f t="shared" si="2142"/>
        <v>-</v>
      </c>
      <c r="BF1143" s="687">
        <f>'17. Нефтехим Салават'!CE141</f>
        <v>3.5</v>
      </c>
      <c r="BG1143" s="687">
        <f>'17. Нефтехим Салават'!CG141</f>
        <v>0</v>
      </c>
      <c r="BH1143" s="687">
        <f t="shared" si="2143"/>
        <v>-3.5</v>
      </c>
      <c r="BI1143" s="688">
        <f t="shared" si="2144"/>
        <v>0</v>
      </c>
      <c r="BJ1143" s="687">
        <f t="shared" si="2145"/>
        <v>2.6</v>
      </c>
      <c r="BK1143" s="687">
        <f t="shared" si="2146"/>
        <v>0</v>
      </c>
      <c r="BL1143" s="687">
        <f t="shared" si="2147"/>
        <v>-2.6</v>
      </c>
      <c r="BM1143" s="688">
        <f t="shared" si="2148"/>
        <v>0</v>
      </c>
      <c r="BN1143" s="687">
        <f>'17. Нефтехим Салават'!CQ141</f>
        <v>2.6</v>
      </c>
      <c r="BO1143" s="687">
        <f>'17. Нефтехим Салават'!CS141</f>
        <v>0</v>
      </c>
      <c r="BP1143" s="687">
        <f t="shared" si="2149"/>
        <v>-2.6</v>
      </c>
      <c r="BQ1143" s="688">
        <f t="shared" si="2150"/>
        <v>0</v>
      </c>
      <c r="BR1143" s="687">
        <f>'17. Нефтехим Салават'!CW141</f>
        <v>0</v>
      </c>
      <c r="BS1143" s="687">
        <f>'17. Нефтехим Салават'!CY141</f>
        <v>0</v>
      </c>
      <c r="BT1143" s="687">
        <f t="shared" si="2151"/>
        <v>0</v>
      </c>
      <c r="BU1143" s="688" t="str">
        <f t="shared" si="2152"/>
        <v>-</v>
      </c>
      <c r="BV1143" s="687">
        <f>'17. Нефтехим Салават'!DC141</f>
        <v>0</v>
      </c>
      <c r="BW1143" s="687">
        <f>'17. Нефтехим Салават'!DE141</f>
        <v>0</v>
      </c>
      <c r="BX1143" s="687">
        <f t="shared" si="2153"/>
        <v>0</v>
      </c>
      <c r="BY1143" s="688" t="str">
        <f t="shared" si="2154"/>
        <v>-</v>
      </c>
    </row>
    <row r="1144" spans="2:77" ht="34.5" customHeight="1">
      <c r="B1144" s="591" t="s">
        <v>965</v>
      </c>
      <c r="C1144" s="595" t="s">
        <v>1303</v>
      </c>
      <c r="D1144" s="528"/>
      <c r="E1144" s="528"/>
      <c r="F1144" s="529"/>
      <c r="G1144" s="530" t="s">
        <v>1304</v>
      </c>
      <c r="H1144" s="530"/>
      <c r="I1144" s="626" t="s">
        <v>883</v>
      </c>
      <c r="J1144" s="687">
        <f t="shared" si="2111"/>
        <v>66.300000000000011</v>
      </c>
      <c r="K1144" s="687">
        <f t="shared" si="2112"/>
        <v>0</v>
      </c>
      <c r="L1144" s="687">
        <f t="shared" si="2113"/>
        <v>-66.300000000000011</v>
      </c>
      <c r="M1144" s="688">
        <f t="shared" si="2114"/>
        <v>0</v>
      </c>
      <c r="N1144" s="687">
        <f t="shared" si="2115"/>
        <v>17.399999999999999</v>
      </c>
      <c r="O1144" s="687">
        <f t="shared" si="2116"/>
        <v>0</v>
      </c>
      <c r="P1144" s="687">
        <f t="shared" si="2117"/>
        <v>-17.399999999999999</v>
      </c>
      <c r="Q1144" s="688">
        <f t="shared" si="2118"/>
        <v>0</v>
      </c>
      <c r="R1144" s="687">
        <f>'17. Нефтехим Салават'!W142</f>
        <v>6</v>
      </c>
      <c r="S1144" s="687">
        <f>'17. Нефтехим Салават'!Y142</f>
        <v>0</v>
      </c>
      <c r="T1144" s="687">
        <f t="shared" si="2119"/>
        <v>-6</v>
      </c>
      <c r="U1144" s="688">
        <f t="shared" si="2120"/>
        <v>0</v>
      </c>
      <c r="V1144" s="687">
        <f>'17. Нефтехим Салават'!AC142</f>
        <v>5.4</v>
      </c>
      <c r="W1144" s="687">
        <f>'17. Нефтехим Салават'!AE142</f>
        <v>0</v>
      </c>
      <c r="X1144" s="687">
        <f t="shared" si="2121"/>
        <v>-5.4</v>
      </c>
      <c r="Y1144" s="688">
        <f t="shared" si="2122"/>
        <v>0</v>
      </c>
      <c r="Z1144" s="687">
        <f>'17. Нефтехим Салават'!AI142</f>
        <v>6</v>
      </c>
      <c r="AA1144" s="687">
        <f>'17. Нефтехим Салават'!AK142</f>
        <v>0</v>
      </c>
      <c r="AB1144" s="687">
        <f t="shared" si="2123"/>
        <v>-6</v>
      </c>
      <c r="AC1144" s="688">
        <f t="shared" si="2124"/>
        <v>0</v>
      </c>
      <c r="AD1144" s="687">
        <f t="shared" si="2125"/>
        <v>23.700000000000003</v>
      </c>
      <c r="AE1144" s="687">
        <f t="shared" si="2126"/>
        <v>0</v>
      </c>
      <c r="AF1144" s="687">
        <f t="shared" si="2127"/>
        <v>-23.700000000000003</v>
      </c>
      <c r="AG1144" s="688">
        <f t="shared" si="2128"/>
        <v>0</v>
      </c>
      <c r="AH1144" s="687">
        <f>'17. Нефтехим Салават'!AU142</f>
        <v>8</v>
      </c>
      <c r="AI1144" s="687">
        <f>'17. Нефтехим Салават'!AW142</f>
        <v>0</v>
      </c>
      <c r="AJ1144" s="687">
        <f t="shared" si="2129"/>
        <v>-8</v>
      </c>
      <c r="AK1144" s="688">
        <f t="shared" si="2130"/>
        <v>0</v>
      </c>
      <c r="AL1144" s="687">
        <f>'17. Нефтехим Салават'!BA142</f>
        <v>8.1</v>
      </c>
      <c r="AM1144" s="687">
        <f>'17. Нефтехим Салават'!BC142</f>
        <v>0</v>
      </c>
      <c r="AN1144" s="687">
        <f t="shared" si="2131"/>
        <v>-8.1</v>
      </c>
      <c r="AO1144" s="688">
        <f t="shared" si="2132"/>
        <v>0</v>
      </c>
      <c r="AP1144" s="687">
        <f>'17. Нефтехим Салават'!BG142</f>
        <v>7.6</v>
      </c>
      <c r="AQ1144" s="687">
        <f>'17. Нефтехим Салават'!BI142</f>
        <v>0</v>
      </c>
      <c r="AR1144" s="687">
        <f t="shared" si="2133"/>
        <v>-7.6</v>
      </c>
      <c r="AS1144" s="688">
        <f t="shared" si="2134"/>
        <v>0</v>
      </c>
      <c r="AT1144" s="687">
        <f t="shared" si="2135"/>
        <v>12.8</v>
      </c>
      <c r="AU1144" s="687">
        <f t="shared" si="2136"/>
        <v>0</v>
      </c>
      <c r="AV1144" s="687">
        <f t="shared" si="2137"/>
        <v>-12.8</v>
      </c>
      <c r="AW1144" s="688">
        <f t="shared" si="2138"/>
        <v>0</v>
      </c>
      <c r="AX1144" s="687">
        <f>'17. Нефтехим Салават'!BS142</f>
        <v>5.0999999999999996</v>
      </c>
      <c r="AY1144" s="687">
        <f>'17. Нефтехим Салават'!BU142</f>
        <v>0</v>
      </c>
      <c r="AZ1144" s="687">
        <f t="shared" si="2139"/>
        <v>-5.0999999999999996</v>
      </c>
      <c r="BA1144" s="688">
        <f t="shared" si="2140"/>
        <v>0</v>
      </c>
      <c r="BB1144" s="687">
        <f>'17. Нефтехим Салават'!BY142</f>
        <v>7.7</v>
      </c>
      <c r="BC1144" s="687">
        <f>'17. Нефтехим Салават'!CA142</f>
        <v>0</v>
      </c>
      <c r="BD1144" s="687">
        <f t="shared" si="2141"/>
        <v>-7.7</v>
      </c>
      <c r="BE1144" s="688">
        <f t="shared" si="2142"/>
        <v>0</v>
      </c>
      <c r="BF1144" s="687">
        <f>'17. Нефтехим Салават'!CE142</f>
        <v>0</v>
      </c>
      <c r="BG1144" s="687">
        <f>'17. Нефтехим Салават'!CG142</f>
        <v>0</v>
      </c>
      <c r="BH1144" s="687">
        <f t="shared" si="2143"/>
        <v>0</v>
      </c>
      <c r="BI1144" s="688" t="str">
        <f t="shared" si="2144"/>
        <v>-</v>
      </c>
      <c r="BJ1144" s="687">
        <f t="shared" si="2145"/>
        <v>12.4</v>
      </c>
      <c r="BK1144" s="687">
        <f t="shared" si="2146"/>
        <v>0</v>
      </c>
      <c r="BL1144" s="687">
        <f t="shared" si="2147"/>
        <v>-12.4</v>
      </c>
      <c r="BM1144" s="688">
        <f t="shared" si="2148"/>
        <v>0</v>
      </c>
      <c r="BN1144" s="687">
        <f>'17. Нефтехим Салават'!CQ142</f>
        <v>0</v>
      </c>
      <c r="BO1144" s="687">
        <f>'17. Нефтехим Салават'!CS142</f>
        <v>0</v>
      </c>
      <c r="BP1144" s="687">
        <f t="shared" si="2149"/>
        <v>0</v>
      </c>
      <c r="BQ1144" s="688" t="str">
        <f t="shared" si="2150"/>
        <v>-</v>
      </c>
      <c r="BR1144" s="687">
        <f>'17. Нефтехим Салават'!CW142</f>
        <v>5.2</v>
      </c>
      <c r="BS1144" s="687">
        <f>'17. Нефтехим Салават'!CY142</f>
        <v>0</v>
      </c>
      <c r="BT1144" s="687">
        <f t="shared" si="2151"/>
        <v>-5.2</v>
      </c>
      <c r="BU1144" s="688">
        <f t="shared" si="2152"/>
        <v>0</v>
      </c>
      <c r="BV1144" s="687">
        <f>'17. Нефтехим Салават'!DC142</f>
        <v>7.2</v>
      </c>
      <c r="BW1144" s="687">
        <f>'17. Нефтехим Салават'!DE142</f>
        <v>0</v>
      </c>
      <c r="BX1144" s="687">
        <f t="shared" si="2153"/>
        <v>-7.2</v>
      </c>
      <c r="BY1144" s="688">
        <f t="shared" si="2154"/>
        <v>0</v>
      </c>
    </row>
    <row r="1145" spans="2:77" ht="20.100000000000001" customHeight="1">
      <c r="B1145" s="591" t="s">
        <v>968</v>
      </c>
      <c r="C1145" s="448" t="s">
        <v>1277</v>
      </c>
      <c r="D1145" s="528"/>
      <c r="E1145" s="528"/>
      <c r="F1145" s="529"/>
      <c r="G1145" s="530" t="s">
        <v>1305</v>
      </c>
      <c r="H1145" s="530"/>
      <c r="I1145" s="626" t="s">
        <v>883</v>
      </c>
      <c r="J1145" s="687">
        <f t="shared" si="2111"/>
        <v>107.19999999999999</v>
      </c>
      <c r="K1145" s="687">
        <f t="shared" si="2112"/>
        <v>0</v>
      </c>
      <c r="L1145" s="687">
        <f t="shared" si="2113"/>
        <v>-107.19999999999999</v>
      </c>
      <c r="M1145" s="688">
        <f t="shared" si="2114"/>
        <v>0</v>
      </c>
      <c r="N1145" s="687">
        <f t="shared" si="2115"/>
        <v>27.9</v>
      </c>
      <c r="O1145" s="687">
        <f t="shared" si="2116"/>
        <v>0</v>
      </c>
      <c r="P1145" s="687">
        <f t="shared" si="2117"/>
        <v>-27.9</v>
      </c>
      <c r="Q1145" s="688">
        <f t="shared" si="2118"/>
        <v>0</v>
      </c>
      <c r="R1145" s="687">
        <f>'17. Нефтехим Салават'!W143</f>
        <v>10.6</v>
      </c>
      <c r="S1145" s="687">
        <f>'17. Нефтехим Салават'!Y143</f>
        <v>0</v>
      </c>
      <c r="T1145" s="687">
        <f t="shared" si="2119"/>
        <v>-10.6</v>
      </c>
      <c r="U1145" s="688">
        <f t="shared" si="2120"/>
        <v>0</v>
      </c>
      <c r="V1145" s="687">
        <f>'17. Нефтехим Салават'!AC143</f>
        <v>8.1999999999999993</v>
      </c>
      <c r="W1145" s="687">
        <f>'17. Нефтехим Салават'!AE143</f>
        <v>0</v>
      </c>
      <c r="X1145" s="687">
        <f t="shared" si="2121"/>
        <v>-8.1999999999999993</v>
      </c>
      <c r="Y1145" s="688">
        <f t="shared" si="2122"/>
        <v>0</v>
      </c>
      <c r="Z1145" s="687">
        <f>'17. Нефтехим Салават'!AI143</f>
        <v>9.1</v>
      </c>
      <c r="AA1145" s="687">
        <f>'17. Нефтехим Салават'!AK143</f>
        <v>0</v>
      </c>
      <c r="AB1145" s="687">
        <f t="shared" si="2123"/>
        <v>-9.1</v>
      </c>
      <c r="AC1145" s="688">
        <f t="shared" si="2124"/>
        <v>0</v>
      </c>
      <c r="AD1145" s="687">
        <f t="shared" si="2125"/>
        <v>20.100000000000001</v>
      </c>
      <c r="AE1145" s="687">
        <f t="shared" si="2126"/>
        <v>0</v>
      </c>
      <c r="AF1145" s="687">
        <f t="shared" si="2127"/>
        <v>-20.100000000000001</v>
      </c>
      <c r="AG1145" s="688">
        <f t="shared" si="2128"/>
        <v>0</v>
      </c>
      <c r="AH1145" s="687">
        <f>'17. Нефтехим Салават'!AU143</f>
        <v>9.2000000000000011</v>
      </c>
      <c r="AI1145" s="687">
        <f>'17. Нефтехим Салават'!AW143</f>
        <v>0</v>
      </c>
      <c r="AJ1145" s="687">
        <f t="shared" si="2129"/>
        <v>-9.2000000000000011</v>
      </c>
      <c r="AK1145" s="688">
        <f t="shared" si="2130"/>
        <v>0</v>
      </c>
      <c r="AL1145" s="687">
        <f>'17. Нефтехим Салават'!BA143</f>
        <v>3.2</v>
      </c>
      <c r="AM1145" s="687">
        <f>'17. Нефтехим Салават'!BC143</f>
        <v>0</v>
      </c>
      <c r="AN1145" s="687">
        <f t="shared" si="2131"/>
        <v>-3.2</v>
      </c>
      <c r="AO1145" s="688">
        <f t="shared" si="2132"/>
        <v>0</v>
      </c>
      <c r="AP1145" s="687">
        <f>'17. Нефтехим Салават'!BG143</f>
        <v>7.7</v>
      </c>
      <c r="AQ1145" s="687">
        <f>'17. Нефтехим Салават'!BI143</f>
        <v>0</v>
      </c>
      <c r="AR1145" s="687">
        <f t="shared" si="2133"/>
        <v>-7.7</v>
      </c>
      <c r="AS1145" s="688">
        <f t="shared" si="2134"/>
        <v>0</v>
      </c>
      <c r="AT1145" s="687">
        <f t="shared" si="2135"/>
        <v>27.1</v>
      </c>
      <c r="AU1145" s="687">
        <f t="shared" si="2136"/>
        <v>0</v>
      </c>
      <c r="AV1145" s="687">
        <f t="shared" si="2137"/>
        <v>-27.1</v>
      </c>
      <c r="AW1145" s="688">
        <f t="shared" si="2138"/>
        <v>0</v>
      </c>
      <c r="AX1145" s="687">
        <f>'17. Нефтехим Салават'!BS143</f>
        <v>11.100000000000001</v>
      </c>
      <c r="AY1145" s="687">
        <f>'17. Нефтехим Салават'!BU143</f>
        <v>0</v>
      </c>
      <c r="AZ1145" s="687">
        <f t="shared" si="2139"/>
        <v>-11.100000000000001</v>
      </c>
      <c r="BA1145" s="688">
        <f t="shared" si="2140"/>
        <v>0</v>
      </c>
      <c r="BB1145" s="687">
        <f>'17. Нефтехим Салават'!BY143</f>
        <v>8.1999999999999993</v>
      </c>
      <c r="BC1145" s="687">
        <f>'17. Нефтехим Салават'!CA143</f>
        <v>0</v>
      </c>
      <c r="BD1145" s="687">
        <f t="shared" si="2141"/>
        <v>-8.1999999999999993</v>
      </c>
      <c r="BE1145" s="688">
        <f t="shared" si="2142"/>
        <v>0</v>
      </c>
      <c r="BF1145" s="687">
        <f>'17. Нефтехим Салават'!CE143</f>
        <v>7.8000000000000007</v>
      </c>
      <c r="BG1145" s="687">
        <f>'17. Нефтехим Салават'!CG143</f>
        <v>0</v>
      </c>
      <c r="BH1145" s="687">
        <f t="shared" si="2143"/>
        <v>-7.8000000000000007</v>
      </c>
      <c r="BI1145" s="688">
        <f t="shared" si="2144"/>
        <v>0</v>
      </c>
      <c r="BJ1145" s="687">
        <f t="shared" si="2145"/>
        <v>32.1</v>
      </c>
      <c r="BK1145" s="687">
        <f t="shared" si="2146"/>
        <v>0</v>
      </c>
      <c r="BL1145" s="687">
        <f t="shared" si="2147"/>
        <v>-32.1</v>
      </c>
      <c r="BM1145" s="688">
        <f t="shared" si="2148"/>
        <v>0</v>
      </c>
      <c r="BN1145" s="687">
        <f>'17. Нефтехим Салават'!CQ143</f>
        <v>12.3</v>
      </c>
      <c r="BO1145" s="687">
        <f>'17. Нефтехим Салават'!CS143</f>
        <v>0</v>
      </c>
      <c r="BP1145" s="687">
        <f t="shared" si="2149"/>
        <v>-12.3</v>
      </c>
      <c r="BQ1145" s="688">
        <f t="shared" si="2150"/>
        <v>0</v>
      </c>
      <c r="BR1145" s="687">
        <f>'17. Нефтехим Салават'!CW143</f>
        <v>11.8</v>
      </c>
      <c r="BS1145" s="687">
        <f>'17. Нефтехим Салават'!CY143</f>
        <v>0</v>
      </c>
      <c r="BT1145" s="687">
        <f t="shared" si="2151"/>
        <v>-11.8</v>
      </c>
      <c r="BU1145" s="688">
        <f t="shared" si="2152"/>
        <v>0</v>
      </c>
      <c r="BV1145" s="687">
        <f>'17. Нефтехим Салават'!DC143</f>
        <v>8</v>
      </c>
      <c r="BW1145" s="687">
        <f>'17. Нефтехим Салават'!DE143</f>
        <v>0</v>
      </c>
      <c r="BX1145" s="687">
        <f t="shared" si="2153"/>
        <v>-8</v>
      </c>
      <c r="BY1145" s="688">
        <f t="shared" si="2154"/>
        <v>0</v>
      </c>
    </row>
    <row r="1146" spans="2:77" ht="20.100000000000001" customHeight="1">
      <c r="C1146" s="450" t="s">
        <v>1279</v>
      </c>
      <c r="D1146" s="528"/>
      <c r="E1146" s="528"/>
      <c r="F1146" s="529"/>
      <c r="G1146" s="530" t="s">
        <v>1306</v>
      </c>
      <c r="H1146" s="530"/>
      <c r="I1146" s="691" t="s">
        <v>883</v>
      </c>
      <c r="J1146" s="687">
        <f t="shared" si="2111"/>
        <v>0</v>
      </c>
      <c r="K1146" s="687">
        <f t="shared" si="2112"/>
        <v>0</v>
      </c>
      <c r="L1146" s="687">
        <f t="shared" si="2113"/>
        <v>0</v>
      </c>
      <c r="M1146" s="688" t="str">
        <f t="shared" si="2114"/>
        <v>-</v>
      </c>
      <c r="N1146" s="687">
        <f t="shared" si="2115"/>
        <v>0</v>
      </c>
      <c r="O1146" s="687">
        <f t="shared" si="2116"/>
        <v>0</v>
      </c>
      <c r="P1146" s="687">
        <f t="shared" si="2117"/>
        <v>0</v>
      </c>
      <c r="Q1146" s="688" t="str">
        <f t="shared" si="2118"/>
        <v>-</v>
      </c>
      <c r="R1146" s="687">
        <f>'17. Нефтехим Салават'!W144</f>
        <v>0</v>
      </c>
      <c r="S1146" s="687">
        <f>'17. Нефтехим Салават'!Y144</f>
        <v>0</v>
      </c>
      <c r="T1146" s="687">
        <f t="shared" si="2119"/>
        <v>0</v>
      </c>
      <c r="U1146" s="688" t="str">
        <f t="shared" si="2120"/>
        <v>-</v>
      </c>
      <c r="V1146" s="687">
        <f>'17. Нефтехим Салават'!AC144</f>
        <v>0</v>
      </c>
      <c r="W1146" s="687">
        <f>'17. Нефтехим Салават'!AE144</f>
        <v>0</v>
      </c>
      <c r="X1146" s="687">
        <f t="shared" si="2121"/>
        <v>0</v>
      </c>
      <c r="Y1146" s="688" t="str">
        <f t="shared" si="2122"/>
        <v>-</v>
      </c>
      <c r="Z1146" s="687">
        <f>'17. Нефтехим Салават'!AI144</f>
        <v>0</v>
      </c>
      <c r="AA1146" s="687">
        <f>'17. Нефтехим Салават'!AK144</f>
        <v>0</v>
      </c>
      <c r="AB1146" s="687">
        <f t="shared" si="2123"/>
        <v>0</v>
      </c>
      <c r="AC1146" s="688" t="str">
        <f t="shared" si="2124"/>
        <v>-</v>
      </c>
      <c r="AD1146" s="687">
        <f t="shared" si="2125"/>
        <v>0</v>
      </c>
      <c r="AE1146" s="687">
        <f t="shared" si="2126"/>
        <v>0</v>
      </c>
      <c r="AF1146" s="687">
        <f t="shared" si="2127"/>
        <v>0</v>
      </c>
      <c r="AG1146" s="688" t="str">
        <f t="shared" si="2128"/>
        <v>-</v>
      </c>
      <c r="AH1146" s="687">
        <f>'17. Нефтехим Салават'!AU144</f>
        <v>0</v>
      </c>
      <c r="AI1146" s="687">
        <f>'17. Нефтехим Салават'!AW144</f>
        <v>0</v>
      </c>
      <c r="AJ1146" s="687">
        <f t="shared" si="2129"/>
        <v>0</v>
      </c>
      <c r="AK1146" s="688" t="str">
        <f t="shared" si="2130"/>
        <v>-</v>
      </c>
      <c r="AL1146" s="687">
        <f>'17. Нефтехим Салават'!BA144</f>
        <v>0</v>
      </c>
      <c r="AM1146" s="687">
        <f>'17. Нефтехим Салават'!BC144</f>
        <v>0</v>
      </c>
      <c r="AN1146" s="687">
        <f t="shared" si="2131"/>
        <v>0</v>
      </c>
      <c r="AO1146" s="688" t="str">
        <f t="shared" si="2132"/>
        <v>-</v>
      </c>
      <c r="AP1146" s="687">
        <f>'17. Нефтехим Салават'!BG144</f>
        <v>0</v>
      </c>
      <c r="AQ1146" s="687">
        <f>'17. Нефтехим Салават'!BI144</f>
        <v>0</v>
      </c>
      <c r="AR1146" s="687">
        <f t="shared" si="2133"/>
        <v>0</v>
      </c>
      <c r="AS1146" s="688" t="str">
        <f t="shared" si="2134"/>
        <v>-</v>
      </c>
      <c r="AT1146" s="687">
        <f t="shared" si="2135"/>
        <v>0</v>
      </c>
      <c r="AU1146" s="687">
        <f t="shared" si="2136"/>
        <v>0</v>
      </c>
      <c r="AV1146" s="687">
        <f t="shared" si="2137"/>
        <v>0</v>
      </c>
      <c r="AW1146" s="688" t="str">
        <f t="shared" si="2138"/>
        <v>-</v>
      </c>
      <c r="AX1146" s="687">
        <f>'17. Нефтехим Салават'!BS144</f>
        <v>0</v>
      </c>
      <c r="AY1146" s="687">
        <f>'17. Нефтехим Салават'!BU144</f>
        <v>0</v>
      </c>
      <c r="AZ1146" s="687">
        <f t="shared" si="2139"/>
        <v>0</v>
      </c>
      <c r="BA1146" s="688" t="str">
        <f t="shared" si="2140"/>
        <v>-</v>
      </c>
      <c r="BB1146" s="687">
        <f>'17. Нефтехим Салават'!BY144</f>
        <v>0</v>
      </c>
      <c r="BC1146" s="687">
        <f>'17. Нефтехим Салават'!CA144</f>
        <v>0</v>
      </c>
      <c r="BD1146" s="687">
        <f t="shared" si="2141"/>
        <v>0</v>
      </c>
      <c r="BE1146" s="688" t="str">
        <f t="shared" si="2142"/>
        <v>-</v>
      </c>
      <c r="BF1146" s="687">
        <f>'17. Нефтехим Салават'!CE144</f>
        <v>0</v>
      </c>
      <c r="BG1146" s="687">
        <f>'17. Нефтехим Салават'!CG144</f>
        <v>0</v>
      </c>
      <c r="BH1146" s="687">
        <f t="shared" si="2143"/>
        <v>0</v>
      </c>
      <c r="BI1146" s="688" t="str">
        <f t="shared" si="2144"/>
        <v>-</v>
      </c>
      <c r="BJ1146" s="687">
        <f t="shared" si="2145"/>
        <v>0</v>
      </c>
      <c r="BK1146" s="687">
        <f t="shared" si="2146"/>
        <v>0</v>
      </c>
      <c r="BL1146" s="687">
        <f t="shared" si="2147"/>
        <v>0</v>
      </c>
      <c r="BM1146" s="688" t="str">
        <f t="shared" si="2148"/>
        <v>-</v>
      </c>
      <c r="BN1146" s="687">
        <f>'17. Нефтехим Салават'!CQ144</f>
        <v>0</v>
      </c>
      <c r="BO1146" s="687">
        <f>'17. Нефтехим Салават'!CS144</f>
        <v>0</v>
      </c>
      <c r="BP1146" s="687">
        <f t="shared" si="2149"/>
        <v>0</v>
      </c>
      <c r="BQ1146" s="688" t="str">
        <f t="shared" si="2150"/>
        <v>-</v>
      </c>
      <c r="BR1146" s="687">
        <f>'17. Нефтехим Салават'!CW144</f>
        <v>0</v>
      </c>
      <c r="BS1146" s="687">
        <f>'17. Нефтехим Салават'!CY144</f>
        <v>0</v>
      </c>
      <c r="BT1146" s="687">
        <f t="shared" si="2151"/>
        <v>0</v>
      </c>
      <c r="BU1146" s="688" t="str">
        <f t="shared" si="2152"/>
        <v>-</v>
      </c>
      <c r="BV1146" s="687">
        <f>'17. Нефтехим Салават'!DC144</f>
        <v>0</v>
      </c>
      <c r="BW1146" s="687">
        <f>'17. Нефтехим Салават'!DE144</f>
        <v>0</v>
      </c>
      <c r="BX1146" s="687">
        <f t="shared" si="2153"/>
        <v>0</v>
      </c>
      <c r="BY1146" s="688" t="str">
        <f t="shared" si="2154"/>
        <v>-</v>
      </c>
    </row>
    <row r="1147" spans="2:77" ht="20.100000000000001" customHeight="1">
      <c r="C1147" s="450" t="s">
        <v>1281</v>
      </c>
      <c r="D1147" s="528"/>
      <c r="E1147" s="528"/>
      <c r="F1147" s="529"/>
      <c r="G1147" s="530" t="s">
        <v>1307</v>
      </c>
      <c r="H1147" s="530"/>
      <c r="I1147" s="691" t="s">
        <v>883</v>
      </c>
      <c r="J1147" s="687">
        <f t="shared" si="2111"/>
        <v>85.9</v>
      </c>
      <c r="K1147" s="687">
        <f t="shared" si="2112"/>
        <v>0</v>
      </c>
      <c r="L1147" s="687">
        <f t="shared" si="2113"/>
        <v>-85.9</v>
      </c>
      <c r="M1147" s="688">
        <f t="shared" si="2114"/>
        <v>0</v>
      </c>
      <c r="N1147" s="687">
        <f t="shared" si="2115"/>
        <v>22.4</v>
      </c>
      <c r="O1147" s="687">
        <f t="shared" si="2116"/>
        <v>0</v>
      </c>
      <c r="P1147" s="687">
        <f t="shared" si="2117"/>
        <v>-22.4</v>
      </c>
      <c r="Q1147" s="688">
        <f t="shared" si="2118"/>
        <v>0</v>
      </c>
      <c r="R1147" s="687">
        <f>'17. Нефтехим Салават'!W145</f>
        <v>8.5</v>
      </c>
      <c r="S1147" s="687">
        <f>'17. Нефтехим Салават'!Y145</f>
        <v>0</v>
      </c>
      <c r="T1147" s="687">
        <f t="shared" si="2119"/>
        <v>-8.5</v>
      </c>
      <c r="U1147" s="688">
        <f t="shared" si="2120"/>
        <v>0</v>
      </c>
      <c r="V1147" s="687">
        <f>'17. Нефтехим Салават'!AC145</f>
        <v>6.6</v>
      </c>
      <c r="W1147" s="687">
        <f>'17. Нефтехим Салават'!AE145</f>
        <v>0</v>
      </c>
      <c r="X1147" s="687">
        <f t="shared" si="2121"/>
        <v>-6.6</v>
      </c>
      <c r="Y1147" s="688">
        <f t="shared" si="2122"/>
        <v>0</v>
      </c>
      <c r="Z1147" s="687">
        <f>'17. Нефтехим Салават'!AI145</f>
        <v>7.3</v>
      </c>
      <c r="AA1147" s="687">
        <f>'17. Нефтехим Салават'!AK145</f>
        <v>0</v>
      </c>
      <c r="AB1147" s="687">
        <f t="shared" si="2123"/>
        <v>-7.3</v>
      </c>
      <c r="AC1147" s="688">
        <f t="shared" si="2124"/>
        <v>0</v>
      </c>
      <c r="AD1147" s="687">
        <f t="shared" si="2125"/>
        <v>16.2</v>
      </c>
      <c r="AE1147" s="687">
        <f t="shared" si="2126"/>
        <v>0</v>
      </c>
      <c r="AF1147" s="687">
        <f t="shared" si="2127"/>
        <v>-16.2</v>
      </c>
      <c r="AG1147" s="688">
        <f t="shared" si="2128"/>
        <v>0</v>
      </c>
      <c r="AH1147" s="687">
        <f>'17. Нефтехим Салават'!AU145</f>
        <v>7.4</v>
      </c>
      <c r="AI1147" s="687">
        <f>'17. Нефтехим Салават'!AW145</f>
        <v>0</v>
      </c>
      <c r="AJ1147" s="687">
        <f t="shared" si="2129"/>
        <v>-7.4</v>
      </c>
      <c r="AK1147" s="688">
        <f t="shared" si="2130"/>
        <v>0</v>
      </c>
      <c r="AL1147" s="687">
        <f>'17. Нефтехим Салават'!BA145</f>
        <v>2.6</v>
      </c>
      <c r="AM1147" s="687">
        <f>'17. Нефтехим Салават'!BC145</f>
        <v>0</v>
      </c>
      <c r="AN1147" s="687">
        <f t="shared" si="2131"/>
        <v>-2.6</v>
      </c>
      <c r="AO1147" s="688">
        <f t="shared" si="2132"/>
        <v>0</v>
      </c>
      <c r="AP1147" s="687">
        <f>'17. Нефтехим Салават'!BG145</f>
        <v>6.2</v>
      </c>
      <c r="AQ1147" s="687">
        <f>'17. Нефтехим Салават'!BI145</f>
        <v>0</v>
      </c>
      <c r="AR1147" s="687">
        <f t="shared" si="2133"/>
        <v>-6.2</v>
      </c>
      <c r="AS1147" s="688">
        <f t="shared" si="2134"/>
        <v>0</v>
      </c>
      <c r="AT1147" s="687">
        <f t="shared" si="2135"/>
        <v>21.7</v>
      </c>
      <c r="AU1147" s="687">
        <f t="shared" si="2136"/>
        <v>0</v>
      </c>
      <c r="AV1147" s="687">
        <f t="shared" si="2137"/>
        <v>-21.7</v>
      </c>
      <c r="AW1147" s="688">
        <f t="shared" si="2138"/>
        <v>0</v>
      </c>
      <c r="AX1147" s="687">
        <f>'17. Нефтехим Салават'!BS145</f>
        <v>8.9</v>
      </c>
      <c r="AY1147" s="687">
        <f>'17. Нефтехим Салават'!BU145</f>
        <v>0</v>
      </c>
      <c r="AZ1147" s="687">
        <f t="shared" si="2139"/>
        <v>-8.9</v>
      </c>
      <c r="BA1147" s="688">
        <f t="shared" si="2140"/>
        <v>0</v>
      </c>
      <c r="BB1147" s="687">
        <f>'17. Нефтехим Салават'!BY145</f>
        <v>6.6</v>
      </c>
      <c r="BC1147" s="687">
        <f>'17. Нефтехим Салават'!CA145</f>
        <v>0</v>
      </c>
      <c r="BD1147" s="687">
        <f t="shared" si="2141"/>
        <v>-6.6</v>
      </c>
      <c r="BE1147" s="688">
        <f t="shared" si="2142"/>
        <v>0</v>
      </c>
      <c r="BF1147" s="687">
        <f>'17. Нефтехим Салават'!CE145</f>
        <v>6.2</v>
      </c>
      <c r="BG1147" s="687">
        <f>'17. Нефтехим Салават'!CG145</f>
        <v>0</v>
      </c>
      <c r="BH1147" s="687">
        <f t="shared" si="2143"/>
        <v>-6.2</v>
      </c>
      <c r="BI1147" s="688">
        <f t="shared" si="2144"/>
        <v>0</v>
      </c>
      <c r="BJ1147" s="687">
        <f t="shared" si="2145"/>
        <v>25.6</v>
      </c>
      <c r="BK1147" s="687">
        <f t="shared" si="2146"/>
        <v>0</v>
      </c>
      <c r="BL1147" s="687">
        <f t="shared" si="2147"/>
        <v>-25.6</v>
      </c>
      <c r="BM1147" s="688">
        <f t="shared" si="2148"/>
        <v>0</v>
      </c>
      <c r="BN1147" s="687">
        <f>'17. Нефтехим Салават'!CQ145</f>
        <v>9.8000000000000007</v>
      </c>
      <c r="BO1147" s="687">
        <f>'17. Нефтехим Салават'!CS145</f>
        <v>0</v>
      </c>
      <c r="BP1147" s="687">
        <f t="shared" si="2149"/>
        <v>-9.8000000000000007</v>
      </c>
      <c r="BQ1147" s="688">
        <f t="shared" si="2150"/>
        <v>0</v>
      </c>
      <c r="BR1147" s="687">
        <f>'17. Нефтехим Салават'!CW145</f>
        <v>9.4</v>
      </c>
      <c r="BS1147" s="687">
        <f>'17. Нефтехим Салават'!CY145</f>
        <v>0</v>
      </c>
      <c r="BT1147" s="687">
        <f t="shared" si="2151"/>
        <v>-9.4</v>
      </c>
      <c r="BU1147" s="688">
        <f t="shared" si="2152"/>
        <v>0</v>
      </c>
      <c r="BV1147" s="687">
        <f>'17. Нефтехим Салават'!DC145</f>
        <v>6.4</v>
      </c>
      <c r="BW1147" s="687">
        <f>'17. Нефтехим Салават'!DE145</f>
        <v>0</v>
      </c>
      <c r="BX1147" s="687">
        <f t="shared" si="2153"/>
        <v>-6.4</v>
      </c>
      <c r="BY1147" s="688">
        <f t="shared" si="2154"/>
        <v>0</v>
      </c>
    </row>
    <row r="1148" spans="2:77" ht="20.100000000000001" customHeight="1">
      <c r="C1148" s="456" t="s">
        <v>1283</v>
      </c>
      <c r="D1148" s="528"/>
      <c r="E1148" s="528"/>
      <c r="F1148" s="529"/>
      <c r="G1148" s="530" t="s">
        <v>1308</v>
      </c>
      <c r="H1148" s="530"/>
      <c r="I1148" s="691" t="s">
        <v>883</v>
      </c>
      <c r="J1148" s="687">
        <f t="shared" si="2111"/>
        <v>21.3</v>
      </c>
      <c r="K1148" s="687">
        <f t="shared" si="2112"/>
        <v>0</v>
      </c>
      <c r="L1148" s="687">
        <f t="shared" si="2113"/>
        <v>-21.3</v>
      </c>
      <c r="M1148" s="688">
        <f t="shared" si="2114"/>
        <v>0</v>
      </c>
      <c r="N1148" s="687">
        <f t="shared" si="2115"/>
        <v>5.5</v>
      </c>
      <c r="O1148" s="687">
        <f t="shared" si="2116"/>
        <v>0</v>
      </c>
      <c r="P1148" s="687">
        <f t="shared" si="2117"/>
        <v>-5.5</v>
      </c>
      <c r="Q1148" s="688">
        <f t="shared" si="2118"/>
        <v>0</v>
      </c>
      <c r="R1148" s="687">
        <f>'17. Нефтехим Салават'!W146</f>
        <v>2.1</v>
      </c>
      <c r="S1148" s="687">
        <f>'17. Нефтехим Салават'!Y146</f>
        <v>0</v>
      </c>
      <c r="T1148" s="687">
        <f t="shared" si="2119"/>
        <v>-2.1</v>
      </c>
      <c r="U1148" s="688">
        <f t="shared" si="2120"/>
        <v>0</v>
      </c>
      <c r="V1148" s="687">
        <f>'17. Нефтехим Салават'!AC146</f>
        <v>1.6</v>
      </c>
      <c r="W1148" s="687">
        <f>'17. Нефтехим Салават'!AE146</f>
        <v>0</v>
      </c>
      <c r="X1148" s="687">
        <f t="shared" si="2121"/>
        <v>-1.6</v>
      </c>
      <c r="Y1148" s="688">
        <f t="shared" si="2122"/>
        <v>0</v>
      </c>
      <c r="Z1148" s="687">
        <f>'17. Нефтехим Салават'!AI146</f>
        <v>1.8</v>
      </c>
      <c r="AA1148" s="687">
        <f>'17. Нефтехим Салават'!AK146</f>
        <v>0</v>
      </c>
      <c r="AB1148" s="687">
        <f t="shared" si="2123"/>
        <v>-1.8</v>
      </c>
      <c r="AC1148" s="688">
        <f t="shared" si="2124"/>
        <v>0</v>
      </c>
      <c r="AD1148" s="687">
        <f t="shared" si="2125"/>
        <v>3.9</v>
      </c>
      <c r="AE1148" s="687">
        <f t="shared" si="2126"/>
        <v>0</v>
      </c>
      <c r="AF1148" s="687">
        <f t="shared" si="2127"/>
        <v>-3.9</v>
      </c>
      <c r="AG1148" s="688">
        <f t="shared" si="2128"/>
        <v>0</v>
      </c>
      <c r="AH1148" s="687">
        <f>'17. Нефтехим Салават'!AU146</f>
        <v>1.8</v>
      </c>
      <c r="AI1148" s="687">
        <f>'17. Нефтехим Салават'!AW146</f>
        <v>0</v>
      </c>
      <c r="AJ1148" s="687">
        <f t="shared" si="2129"/>
        <v>-1.8</v>
      </c>
      <c r="AK1148" s="688">
        <f t="shared" si="2130"/>
        <v>0</v>
      </c>
      <c r="AL1148" s="687">
        <f>'17. Нефтехим Салават'!BA146</f>
        <v>0.6</v>
      </c>
      <c r="AM1148" s="687">
        <f>'17. Нефтехим Салават'!BC146</f>
        <v>0</v>
      </c>
      <c r="AN1148" s="687">
        <f t="shared" si="2131"/>
        <v>-0.6</v>
      </c>
      <c r="AO1148" s="688">
        <f t="shared" si="2132"/>
        <v>0</v>
      </c>
      <c r="AP1148" s="687">
        <f>'17. Нефтехим Салават'!BG146</f>
        <v>1.5</v>
      </c>
      <c r="AQ1148" s="687">
        <f>'17. Нефтехим Салават'!BI146</f>
        <v>0</v>
      </c>
      <c r="AR1148" s="687">
        <f t="shared" si="2133"/>
        <v>-1.5</v>
      </c>
      <c r="AS1148" s="688">
        <f t="shared" si="2134"/>
        <v>0</v>
      </c>
      <c r="AT1148" s="687">
        <f t="shared" si="2135"/>
        <v>5.4</v>
      </c>
      <c r="AU1148" s="687">
        <f t="shared" si="2136"/>
        <v>0</v>
      </c>
      <c r="AV1148" s="687">
        <f t="shared" si="2137"/>
        <v>-5.4</v>
      </c>
      <c r="AW1148" s="688">
        <f t="shared" si="2138"/>
        <v>0</v>
      </c>
      <c r="AX1148" s="687">
        <f>'17. Нефтехим Салават'!BS146</f>
        <v>2.2000000000000002</v>
      </c>
      <c r="AY1148" s="687">
        <f>'17. Нефтехим Салават'!BU146</f>
        <v>0</v>
      </c>
      <c r="AZ1148" s="687">
        <f t="shared" si="2139"/>
        <v>-2.2000000000000002</v>
      </c>
      <c r="BA1148" s="688">
        <f t="shared" si="2140"/>
        <v>0</v>
      </c>
      <c r="BB1148" s="687">
        <f>'17. Нефтехим Салават'!BY146</f>
        <v>1.6</v>
      </c>
      <c r="BC1148" s="687">
        <f>'17. Нефтехим Салават'!CA146</f>
        <v>0</v>
      </c>
      <c r="BD1148" s="687">
        <f t="shared" si="2141"/>
        <v>-1.6</v>
      </c>
      <c r="BE1148" s="688">
        <f t="shared" si="2142"/>
        <v>0</v>
      </c>
      <c r="BF1148" s="687">
        <f>'17. Нефтехим Салават'!CE146</f>
        <v>1.6</v>
      </c>
      <c r="BG1148" s="687">
        <f>'17. Нефтехим Салават'!CG146</f>
        <v>0</v>
      </c>
      <c r="BH1148" s="687">
        <f t="shared" si="2143"/>
        <v>-1.6</v>
      </c>
      <c r="BI1148" s="688">
        <f t="shared" si="2144"/>
        <v>0</v>
      </c>
      <c r="BJ1148" s="687">
        <f t="shared" si="2145"/>
        <v>6.5</v>
      </c>
      <c r="BK1148" s="687">
        <f t="shared" si="2146"/>
        <v>0</v>
      </c>
      <c r="BL1148" s="687">
        <f t="shared" si="2147"/>
        <v>-6.5</v>
      </c>
      <c r="BM1148" s="688">
        <f t="shared" si="2148"/>
        <v>0</v>
      </c>
      <c r="BN1148" s="687">
        <f>'17. Нефтехим Салават'!CQ146</f>
        <v>2.5</v>
      </c>
      <c r="BO1148" s="687">
        <f>'17. Нефтехим Салават'!CS146</f>
        <v>0</v>
      </c>
      <c r="BP1148" s="687">
        <f t="shared" si="2149"/>
        <v>-2.5</v>
      </c>
      <c r="BQ1148" s="688">
        <f t="shared" si="2150"/>
        <v>0</v>
      </c>
      <c r="BR1148" s="687">
        <f>'17. Нефтехим Салават'!CW146</f>
        <v>2.4</v>
      </c>
      <c r="BS1148" s="687">
        <f>'17. Нефтехим Салават'!CY146</f>
        <v>0</v>
      </c>
      <c r="BT1148" s="687">
        <f t="shared" si="2151"/>
        <v>-2.4</v>
      </c>
      <c r="BU1148" s="688">
        <f t="shared" si="2152"/>
        <v>0</v>
      </c>
      <c r="BV1148" s="687">
        <f>'17. Нефтехим Салават'!DC146</f>
        <v>1.6</v>
      </c>
      <c r="BW1148" s="687">
        <f>'17. Нефтехим Салават'!DE146</f>
        <v>0</v>
      </c>
      <c r="BX1148" s="687">
        <f t="shared" si="2153"/>
        <v>-1.6</v>
      </c>
      <c r="BY1148" s="688">
        <f t="shared" si="2154"/>
        <v>0</v>
      </c>
    </row>
    <row r="1149" spans="2:77" ht="20.100000000000001" customHeight="1">
      <c r="B1149" s="591" t="s">
        <v>975</v>
      </c>
      <c r="C1149" s="448" t="s">
        <v>1286</v>
      </c>
      <c r="D1149" s="528"/>
      <c r="E1149" s="528"/>
      <c r="F1149" s="529"/>
      <c r="G1149" s="530" t="s">
        <v>1309</v>
      </c>
      <c r="H1149" s="530"/>
      <c r="I1149" s="626" t="s">
        <v>883</v>
      </c>
      <c r="J1149" s="687">
        <f t="shared" si="2111"/>
        <v>12.7</v>
      </c>
      <c r="K1149" s="687">
        <f t="shared" si="2112"/>
        <v>0</v>
      </c>
      <c r="L1149" s="687">
        <f t="shared" si="2113"/>
        <v>-12.7</v>
      </c>
      <c r="M1149" s="688">
        <f t="shared" si="2114"/>
        <v>0</v>
      </c>
      <c r="N1149" s="687">
        <f t="shared" si="2115"/>
        <v>3.2</v>
      </c>
      <c r="O1149" s="687">
        <f t="shared" si="2116"/>
        <v>0</v>
      </c>
      <c r="P1149" s="687">
        <f t="shared" si="2117"/>
        <v>-3.2</v>
      </c>
      <c r="Q1149" s="688">
        <f t="shared" si="2118"/>
        <v>0</v>
      </c>
      <c r="R1149" s="687">
        <f>'17. Нефтехим Салават'!W147</f>
        <v>1.1000000000000001</v>
      </c>
      <c r="S1149" s="687">
        <f>'17. Нефтехим Салават'!Y147</f>
        <v>0</v>
      </c>
      <c r="T1149" s="687">
        <f t="shared" si="2119"/>
        <v>-1.1000000000000001</v>
      </c>
      <c r="U1149" s="688">
        <f t="shared" si="2120"/>
        <v>0</v>
      </c>
      <c r="V1149" s="687">
        <f>'17. Нефтехим Салават'!AC147</f>
        <v>1</v>
      </c>
      <c r="W1149" s="687">
        <f>'17. Нефтехим Салават'!AE147</f>
        <v>0</v>
      </c>
      <c r="X1149" s="687">
        <f t="shared" si="2121"/>
        <v>-1</v>
      </c>
      <c r="Y1149" s="688">
        <f t="shared" si="2122"/>
        <v>0</v>
      </c>
      <c r="Z1149" s="687">
        <f>'17. Нефтехим Салават'!AI147</f>
        <v>1.1000000000000001</v>
      </c>
      <c r="AA1149" s="687">
        <f>'17. Нефтехим Салават'!AK147</f>
        <v>0</v>
      </c>
      <c r="AB1149" s="687">
        <f t="shared" si="2123"/>
        <v>-1.1000000000000001</v>
      </c>
      <c r="AC1149" s="688">
        <f t="shared" si="2124"/>
        <v>0</v>
      </c>
      <c r="AD1149" s="687">
        <f t="shared" si="2125"/>
        <v>1.9</v>
      </c>
      <c r="AE1149" s="687">
        <f t="shared" si="2126"/>
        <v>0</v>
      </c>
      <c r="AF1149" s="687">
        <f t="shared" si="2127"/>
        <v>-1.9</v>
      </c>
      <c r="AG1149" s="688">
        <f t="shared" si="2128"/>
        <v>0</v>
      </c>
      <c r="AH1149" s="687">
        <f>'17. Нефтехим Салават'!AU147</f>
        <v>1</v>
      </c>
      <c r="AI1149" s="687">
        <f>'17. Нефтехим Салават'!AW147</f>
        <v>0</v>
      </c>
      <c r="AJ1149" s="687">
        <f t="shared" si="2129"/>
        <v>-1</v>
      </c>
      <c r="AK1149" s="688">
        <f t="shared" si="2130"/>
        <v>0</v>
      </c>
      <c r="AL1149" s="687">
        <f>'17. Нефтехим Салават'!BA147</f>
        <v>0.3</v>
      </c>
      <c r="AM1149" s="687">
        <f>'17. Нефтехим Салават'!BC147</f>
        <v>0</v>
      </c>
      <c r="AN1149" s="687">
        <f t="shared" si="2131"/>
        <v>-0.3</v>
      </c>
      <c r="AO1149" s="688">
        <f t="shared" si="2132"/>
        <v>0</v>
      </c>
      <c r="AP1149" s="687">
        <f>'17. Нефтехим Салават'!BG147</f>
        <v>0.6</v>
      </c>
      <c r="AQ1149" s="687">
        <f>'17. Нефтехим Салават'!BI147</f>
        <v>0</v>
      </c>
      <c r="AR1149" s="687">
        <f t="shared" si="2133"/>
        <v>-0.6</v>
      </c>
      <c r="AS1149" s="688">
        <f t="shared" si="2134"/>
        <v>0</v>
      </c>
      <c r="AT1149" s="687">
        <f t="shared" si="2135"/>
        <v>3.8</v>
      </c>
      <c r="AU1149" s="687">
        <f t="shared" si="2136"/>
        <v>0</v>
      </c>
      <c r="AV1149" s="687">
        <f t="shared" si="2137"/>
        <v>-3.8</v>
      </c>
      <c r="AW1149" s="688">
        <f t="shared" si="2138"/>
        <v>0</v>
      </c>
      <c r="AX1149" s="687">
        <f>'17. Нефтехим Салават'!BS147</f>
        <v>1.3</v>
      </c>
      <c r="AY1149" s="687">
        <f>'17. Нефтехим Салават'!BU147</f>
        <v>0</v>
      </c>
      <c r="AZ1149" s="687">
        <f t="shared" si="2139"/>
        <v>-1.3</v>
      </c>
      <c r="BA1149" s="688">
        <f t="shared" si="2140"/>
        <v>0</v>
      </c>
      <c r="BB1149" s="687">
        <f>'17. Нефтехим Салават'!BY147</f>
        <v>1.3</v>
      </c>
      <c r="BC1149" s="687">
        <f>'17. Нефтехим Салават'!CA147</f>
        <v>0</v>
      </c>
      <c r="BD1149" s="687">
        <f t="shared" si="2141"/>
        <v>-1.3</v>
      </c>
      <c r="BE1149" s="688">
        <f t="shared" si="2142"/>
        <v>0</v>
      </c>
      <c r="BF1149" s="687">
        <f>'17. Нефтехим Салават'!CE147</f>
        <v>1.2</v>
      </c>
      <c r="BG1149" s="687">
        <f>'17. Нефтехим Салават'!CG147</f>
        <v>0</v>
      </c>
      <c r="BH1149" s="687">
        <f t="shared" si="2143"/>
        <v>-1.2</v>
      </c>
      <c r="BI1149" s="688">
        <f t="shared" si="2144"/>
        <v>0</v>
      </c>
      <c r="BJ1149" s="687">
        <f t="shared" si="2145"/>
        <v>3.8</v>
      </c>
      <c r="BK1149" s="687">
        <f t="shared" si="2146"/>
        <v>0</v>
      </c>
      <c r="BL1149" s="687">
        <f t="shared" si="2147"/>
        <v>-3.8</v>
      </c>
      <c r="BM1149" s="688">
        <f t="shared" si="2148"/>
        <v>0</v>
      </c>
      <c r="BN1149" s="687">
        <f>'17. Нефтехим Салават'!CQ147</f>
        <v>1.3</v>
      </c>
      <c r="BO1149" s="687">
        <f>'17. Нефтехим Салават'!CS147</f>
        <v>0</v>
      </c>
      <c r="BP1149" s="687">
        <f t="shared" si="2149"/>
        <v>-1.3</v>
      </c>
      <c r="BQ1149" s="688">
        <f t="shared" si="2150"/>
        <v>0</v>
      </c>
      <c r="BR1149" s="687">
        <f>'17. Нефтехим Салават'!CW147</f>
        <v>1.2</v>
      </c>
      <c r="BS1149" s="687">
        <f>'17. Нефтехим Салават'!CY147</f>
        <v>0</v>
      </c>
      <c r="BT1149" s="687">
        <f t="shared" si="2151"/>
        <v>-1.2</v>
      </c>
      <c r="BU1149" s="688">
        <f t="shared" si="2152"/>
        <v>0</v>
      </c>
      <c r="BV1149" s="687">
        <f>'17. Нефтехим Салават'!DC147</f>
        <v>1.3</v>
      </c>
      <c r="BW1149" s="687">
        <f>'17. Нефтехим Салават'!DE147</f>
        <v>0</v>
      </c>
      <c r="BX1149" s="687">
        <f t="shared" si="2153"/>
        <v>-1.3</v>
      </c>
      <c r="BY1149" s="688">
        <f t="shared" si="2154"/>
        <v>0</v>
      </c>
    </row>
    <row r="1150" spans="2:77" ht="20.100000000000001" customHeight="1">
      <c r="B1150" s="591" t="s">
        <v>995</v>
      </c>
      <c r="C1150" s="448" t="s">
        <v>1310</v>
      </c>
      <c r="D1150" s="528"/>
      <c r="E1150" s="528"/>
      <c r="F1150" s="529"/>
      <c r="G1150" s="530" t="s">
        <v>1311</v>
      </c>
      <c r="H1150" s="530"/>
      <c r="I1150" s="626" t="s">
        <v>1312</v>
      </c>
      <c r="J1150" s="687">
        <f t="shared" si="2111"/>
        <v>84.5</v>
      </c>
      <c r="K1150" s="687">
        <f t="shared" si="2112"/>
        <v>0</v>
      </c>
      <c r="L1150" s="687">
        <f t="shared" si="2113"/>
        <v>-84.5</v>
      </c>
      <c r="M1150" s="688">
        <f t="shared" si="2114"/>
        <v>0</v>
      </c>
      <c r="N1150" s="687">
        <f t="shared" si="2115"/>
        <v>21.7</v>
      </c>
      <c r="O1150" s="687">
        <f t="shared" si="2116"/>
        <v>0</v>
      </c>
      <c r="P1150" s="687">
        <f t="shared" si="2117"/>
        <v>-21.7</v>
      </c>
      <c r="Q1150" s="688">
        <f t="shared" si="2118"/>
        <v>0</v>
      </c>
      <c r="R1150" s="687">
        <f>'17. Нефтехим Салават'!W148</f>
        <v>8.1999999999999993</v>
      </c>
      <c r="S1150" s="687">
        <f>'17. Нефтехим Салават'!Y148</f>
        <v>0</v>
      </c>
      <c r="T1150" s="687">
        <f t="shared" si="2119"/>
        <v>-8.1999999999999993</v>
      </c>
      <c r="U1150" s="688">
        <f t="shared" si="2120"/>
        <v>0</v>
      </c>
      <c r="V1150" s="687">
        <f>'17. Нефтехим Салават'!AC148</f>
        <v>6.4</v>
      </c>
      <c r="W1150" s="687">
        <f>'17. Нефтехим Салават'!AE148</f>
        <v>0</v>
      </c>
      <c r="X1150" s="687">
        <f t="shared" si="2121"/>
        <v>-6.4</v>
      </c>
      <c r="Y1150" s="688">
        <f t="shared" si="2122"/>
        <v>0</v>
      </c>
      <c r="Z1150" s="687">
        <f>'17. Нефтехим Салават'!AI148</f>
        <v>7.1</v>
      </c>
      <c r="AA1150" s="687">
        <f>'17. Нефтехим Салават'!AK148</f>
        <v>0</v>
      </c>
      <c r="AB1150" s="687">
        <f t="shared" si="2123"/>
        <v>-7.1</v>
      </c>
      <c r="AC1150" s="688">
        <f t="shared" si="2124"/>
        <v>0</v>
      </c>
      <c r="AD1150" s="687">
        <f t="shared" si="2125"/>
        <v>16.600000000000001</v>
      </c>
      <c r="AE1150" s="687">
        <f t="shared" si="2126"/>
        <v>0</v>
      </c>
      <c r="AF1150" s="687">
        <f t="shared" si="2127"/>
        <v>-16.600000000000001</v>
      </c>
      <c r="AG1150" s="688">
        <f t="shared" si="2128"/>
        <v>0</v>
      </c>
      <c r="AH1150" s="687">
        <f>'17. Нефтехим Салават'!AU148</f>
        <v>7.1</v>
      </c>
      <c r="AI1150" s="687">
        <f>'17. Нефтехим Салават'!AW148</f>
        <v>0</v>
      </c>
      <c r="AJ1150" s="687">
        <f t="shared" si="2129"/>
        <v>-7.1</v>
      </c>
      <c r="AK1150" s="688">
        <f t="shared" si="2130"/>
        <v>0</v>
      </c>
      <c r="AL1150" s="687">
        <f>'17. Нефтехим Салават'!BA148</f>
        <v>2.6</v>
      </c>
      <c r="AM1150" s="687">
        <f>'17. Нефтехим Салават'!BC148</f>
        <v>0</v>
      </c>
      <c r="AN1150" s="687">
        <f t="shared" si="2131"/>
        <v>-2.6</v>
      </c>
      <c r="AO1150" s="688">
        <f t="shared" si="2132"/>
        <v>0</v>
      </c>
      <c r="AP1150" s="687">
        <f>'17. Нефтехим Салават'!BG148</f>
        <v>6.9</v>
      </c>
      <c r="AQ1150" s="687">
        <f>'17. Нефтехим Салават'!BI148</f>
        <v>0</v>
      </c>
      <c r="AR1150" s="687">
        <f t="shared" si="2133"/>
        <v>-6.9</v>
      </c>
      <c r="AS1150" s="688">
        <f t="shared" si="2134"/>
        <v>0</v>
      </c>
      <c r="AT1150" s="687">
        <f t="shared" si="2135"/>
        <v>21</v>
      </c>
      <c r="AU1150" s="687">
        <f t="shared" si="2136"/>
        <v>0</v>
      </c>
      <c r="AV1150" s="687">
        <f t="shared" si="2137"/>
        <v>-21</v>
      </c>
      <c r="AW1150" s="688">
        <f t="shared" si="2138"/>
        <v>0</v>
      </c>
      <c r="AX1150" s="687">
        <f>'17. Нефтехим Салават'!BS148</f>
        <v>8.6</v>
      </c>
      <c r="AY1150" s="687">
        <f>'17. Нефтехим Салават'!BU148</f>
        <v>0</v>
      </c>
      <c r="AZ1150" s="687">
        <f t="shared" si="2139"/>
        <v>-8.6</v>
      </c>
      <c r="BA1150" s="688">
        <f t="shared" si="2140"/>
        <v>0</v>
      </c>
      <c r="BB1150" s="687">
        <f>'17. Нефтехим Салават'!BY148</f>
        <v>6.4</v>
      </c>
      <c r="BC1150" s="687">
        <f>'17. Нефтехим Салават'!CA148</f>
        <v>0</v>
      </c>
      <c r="BD1150" s="687">
        <f t="shared" si="2141"/>
        <v>-6.4</v>
      </c>
      <c r="BE1150" s="688">
        <f t="shared" si="2142"/>
        <v>0</v>
      </c>
      <c r="BF1150" s="687">
        <f>'17. Нефтехим Салават'!CE148</f>
        <v>6</v>
      </c>
      <c r="BG1150" s="687">
        <f>'17. Нефтехим Салават'!CG148</f>
        <v>0</v>
      </c>
      <c r="BH1150" s="687">
        <f t="shared" si="2143"/>
        <v>-6</v>
      </c>
      <c r="BI1150" s="688">
        <f t="shared" si="2144"/>
        <v>0</v>
      </c>
      <c r="BJ1150" s="687">
        <f t="shared" si="2145"/>
        <v>25.2</v>
      </c>
      <c r="BK1150" s="687">
        <f t="shared" si="2146"/>
        <v>0</v>
      </c>
      <c r="BL1150" s="687">
        <f t="shared" si="2147"/>
        <v>-25.2</v>
      </c>
      <c r="BM1150" s="688">
        <f t="shared" si="2148"/>
        <v>0</v>
      </c>
      <c r="BN1150" s="687">
        <f>'17. Нефтехим Салават'!CQ148</f>
        <v>9.6999999999999993</v>
      </c>
      <c r="BO1150" s="687">
        <f>'17. Нефтехим Салават'!CS148</f>
        <v>0</v>
      </c>
      <c r="BP1150" s="687">
        <f t="shared" si="2149"/>
        <v>-9.6999999999999993</v>
      </c>
      <c r="BQ1150" s="688">
        <f t="shared" si="2150"/>
        <v>0</v>
      </c>
      <c r="BR1150" s="687">
        <f>'17. Нефтехим Салават'!CW148</f>
        <v>9.3000000000000007</v>
      </c>
      <c r="BS1150" s="687">
        <f>'17. Нефтехим Салават'!CY148</f>
        <v>0</v>
      </c>
      <c r="BT1150" s="687">
        <f t="shared" si="2151"/>
        <v>-9.3000000000000007</v>
      </c>
      <c r="BU1150" s="688">
        <f t="shared" si="2152"/>
        <v>0</v>
      </c>
      <c r="BV1150" s="687">
        <f>'17. Нефтехим Салават'!DC148</f>
        <v>6.2</v>
      </c>
      <c r="BW1150" s="687">
        <f>'17. Нефтехим Салават'!DE148</f>
        <v>0</v>
      </c>
      <c r="BX1150" s="687">
        <f t="shared" si="2153"/>
        <v>-6.2</v>
      </c>
      <c r="BY1150" s="688">
        <f t="shared" si="2154"/>
        <v>0</v>
      </c>
    </row>
    <row r="1151" spans="2:77" ht="20.100000000000001" customHeight="1">
      <c r="B1151" s="591" t="s">
        <v>155</v>
      </c>
      <c r="C1151" s="595" t="s">
        <v>920</v>
      </c>
      <c r="D1151" s="528"/>
      <c r="E1151" s="528"/>
      <c r="F1151" s="529"/>
      <c r="G1151" s="530"/>
      <c r="H1151" s="530"/>
      <c r="I1151" s="626"/>
      <c r="J1151" s="681"/>
      <c r="K1151" s="681"/>
      <c r="L1151" s="681"/>
      <c r="M1151" s="681"/>
      <c r="N1151" s="681"/>
      <c r="O1151" s="681"/>
      <c r="P1151" s="681"/>
      <c r="Q1151" s="681"/>
      <c r="R1151" s="681"/>
      <c r="S1151" s="681"/>
      <c r="T1151" s="681"/>
      <c r="U1151" s="681"/>
      <c r="V1151" s="681"/>
      <c r="W1151" s="681"/>
      <c r="X1151" s="681"/>
      <c r="Y1151" s="681"/>
      <c r="Z1151" s="681"/>
      <c r="AA1151" s="681"/>
      <c r="AB1151" s="681"/>
      <c r="AC1151" s="681"/>
      <c r="AD1151" s="681"/>
      <c r="AE1151" s="681"/>
      <c r="AF1151" s="681"/>
      <c r="AG1151" s="681"/>
      <c r="AH1151" s="681"/>
      <c r="AI1151" s="681"/>
      <c r="AJ1151" s="681"/>
      <c r="AK1151" s="681"/>
      <c r="AL1151" s="681"/>
      <c r="AM1151" s="681"/>
      <c r="AN1151" s="681"/>
      <c r="AO1151" s="681"/>
      <c r="AP1151" s="681"/>
      <c r="AQ1151" s="681"/>
      <c r="AR1151" s="681"/>
      <c r="AS1151" s="681"/>
      <c r="AT1151" s="681"/>
      <c r="AU1151" s="681"/>
      <c r="AV1151" s="681"/>
      <c r="AW1151" s="681"/>
      <c r="AX1151" s="681"/>
      <c r="AY1151" s="681"/>
      <c r="AZ1151" s="681"/>
      <c r="BA1151" s="681"/>
      <c r="BB1151" s="681"/>
      <c r="BC1151" s="681"/>
      <c r="BD1151" s="681"/>
      <c r="BE1151" s="681"/>
      <c r="BF1151" s="681"/>
      <c r="BG1151" s="681"/>
      <c r="BH1151" s="681"/>
      <c r="BI1151" s="681"/>
      <c r="BJ1151" s="681"/>
      <c r="BK1151" s="681"/>
      <c r="BL1151" s="681"/>
      <c r="BM1151" s="681"/>
      <c r="BN1151" s="681"/>
      <c r="BO1151" s="681"/>
      <c r="BP1151" s="681"/>
      <c r="BQ1151" s="681"/>
      <c r="BR1151" s="681"/>
      <c r="BS1151" s="681"/>
      <c r="BT1151" s="681"/>
      <c r="BU1151" s="681"/>
      <c r="BV1151" s="681"/>
      <c r="BW1151" s="681"/>
      <c r="BX1151" s="681"/>
      <c r="BY1151" s="681"/>
    </row>
    <row r="1152" spans="2:77" ht="20.100000000000001" customHeight="1">
      <c r="B1152" s="591" t="s">
        <v>159</v>
      </c>
      <c r="C1152" s="448" t="s">
        <v>1313</v>
      </c>
      <c r="D1152" s="528"/>
      <c r="E1152" s="528"/>
      <c r="F1152" s="529"/>
      <c r="G1152" s="530" t="s">
        <v>1314</v>
      </c>
      <c r="H1152" s="530"/>
      <c r="I1152" s="626" t="s">
        <v>883</v>
      </c>
      <c r="J1152" s="687">
        <f t="shared" ref="J1152:J1199" si="2155">N1152+AD1152+AT1152+BJ1152</f>
        <v>346.2</v>
      </c>
      <c r="K1152" s="687">
        <f t="shared" ref="K1152:K1199" si="2156">O1152+AE1152+AU1152+BK1152</f>
        <v>0</v>
      </c>
      <c r="L1152" s="687">
        <f t="shared" ref="L1152:L1199" si="2157">IFERROR(K1152-J1152,"-")</f>
        <v>-346.2</v>
      </c>
      <c r="M1152" s="688">
        <f t="shared" ref="M1152:M1199" si="2158">IFERROR(K1152/J1152,"-")</f>
        <v>0</v>
      </c>
      <c r="N1152" s="687">
        <f t="shared" ref="N1152:N1199" si="2159">R1152+V1152+Z1152</f>
        <v>86</v>
      </c>
      <c r="O1152" s="687">
        <f t="shared" ref="O1152:O1199" si="2160">S1152+W1152+AA1152</f>
        <v>0</v>
      </c>
      <c r="P1152" s="687">
        <f t="shared" ref="P1152:P1199" si="2161">IFERROR(O1152-N1152,"-")</f>
        <v>-86</v>
      </c>
      <c r="Q1152" s="688">
        <f t="shared" ref="Q1152:Q1199" si="2162">IFERROR(O1152/N1152,"-")</f>
        <v>0</v>
      </c>
      <c r="R1152" s="687">
        <f>'17. Нефтехим Салават'!W151</f>
        <v>30.7</v>
      </c>
      <c r="S1152" s="687">
        <f>'17. Нефтехим Салават'!Y151</f>
        <v>0</v>
      </c>
      <c r="T1152" s="687">
        <f t="shared" ref="T1152:T1199" si="2163">IFERROR(S1152-R1152,"-")</f>
        <v>-30.7</v>
      </c>
      <c r="U1152" s="688">
        <f t="shared" ref="U1152:U1199" si="2164">IFERROR(S1152/R1152,"-")</f>
        <v>0</v>
      </c>
      <c r="V1152" s="687">
        <f>'17. Нефтехим Салават'!AC151</f>
        <v>28.7</v>
      </c>
      <c r="W1152" s="687">
        <f>'17. Нефтехим Салават'!AE151</f>
        <v>0</v>
      </c>
      <c r="X1152" s="687">
        <f t="shared" ref="X1152:X1199" si="2165">IFERROR(W1152-V1152,"-")</f>
        <v>-28.7</v>
      </c>
      <c r="Y1152" s="688">
        <f t="shared" ref="Y1152:Y1199" si="2166">IFERROR(W1152/V1152,"-")</f>
        <v>0</v>
      </c>
      <c r="Z1152" s="687">
        <f>'17. Нефтехим Салават'!AI151</f>
        <v>26.6</v>
      </c>
      <c r="AA1152" s="687">
        <f>'17. Нефтехим Салават'!AK151</f>
        <v>0</v>
      </c>
      <c r="AB1152" s="687">
        <f t="shared" ref="AB1152:AB1199" si="2167">IFERROR(AA1152-Z1152,"-")</f>
        <v>-26.6</v>
      </c>
      <c r="AC1152" s="688">
        <f t="shared" ref="AC1152:AC1199" si="2168">IFERROR(AA1152/Z1152,"-")</f>
        <v>0</v>
      </c>
      <c r="AD1152" s="687">
        <f t="shared" ref="AD1152:AD1199" si="2169">AH1152+AL1152+AP1152</f>
        <v>90.3</v>
      </c>
      <c r="AE1152" s="687">
        <f t="shared" ref="AE1152:AE1199" si="2170">AI1152+AM1152+AQ1152</f>
        <v>0</v>
      </c>
      <c r="AF1152" s="687">
        <f t="shared" ref="AF1152:AF1199" si="2171">IFERROR(AE1152-AD1152,"-")</f>
        <v>-90.3</v>
      </c>
      <c r="AG1152" s="688">
        <f t="shared" ref="AG1152:AG1199" si="2172">IFERROR(AE1152/AD1152,"-")</f>
        <v>0</v>
      </c>
      <c r="AH1152" s="687">
        <f>'17. Нефтехим Салават'!AU151</f>
        <v>29.5</v>
      </c>
      <c r="AI1152" s="687">
        <f>'17. Нефтехим Салават'!AW151</f>
        <v>0</v>
      </c>
      <c r="AJ1152" s="687">
        <f t="shared" ref="AJ1152:AJ1199" si="2173">IFERROR(AI1152-AH1152,"-")</f>
        <v>-29.5</v>
      </c>
      <c r="AK1152" s="688">
        <f t="shared" ref="AK1152:AK1199" si="2174">IFERROR(AI1152/AH1152,"-")</f>
        <v>0</v>
      </c>
      <c r="AL1152" s="687">
        <f>'17. Нефтехим Салават'!BA151</f>
        <v>30.8</v>
      </c>
      <c r="AM1152" s="687">
        <f>'17. Нефтехим Салават'!BC151</f>
        <v>0</v>
      </c>
      <c r="AN1152" s="687">
        <f t="shared" ref="AN1152:AN1199" si="2175">IFERROR(AM1152-AL1152,"-")</f>
        <v>-30.8</v>
      </c>
      <c r="AO1152" s="688">
        <f t="shared" ref="AO1152:AO1199" si="2176">IFERROR(AM1152/AL1152,"-")</f>
        <v>0</v>
      </c>
      <c r="AP1152" s="687">
        <f>'17. Нефтехим Салават'!BG151</f>
        <v>30</v>
      </c>
      <c r="AQ1152" s="687">
        <f>'17. Нефтехим Салават'!BI151</f>
        <v>0</v>
      </c>
      <c r="AR1152" s="687">
        <f t="shared" ref="AR1152:AR1199" si="2177">IFERROR(AQ1152-AP1152,"-")</f>
        <v>-30</v>
      </c>
      <c r="AS1152" s="688">
        <f t="shared" ref="AS1152:AS1199" si="2178">IFERROR(AQ1152/AP1152,"-")</f>
        <v>0</v>
      </c>
      <c r="AT1152" s="687">
        <f t="shared" ref="AT1152:AT1199" si="2179">AX1152+BB1152+BF1152</f>
        <v>85.6</v>
      </c>
      <c r="AU1152" s="687">
        <f t="shared" ref="AU1152:AU1199" si="2180">AY1152+BC1152+BG1152</f>
        <v>0</v>
      </c>
      <c r="AV1152" s="687">
        <f t="shared" ref="AV1152:AV1199" si="2181">IFERROR(AU1152-AT1152,"-")</f>
        <v>-85.6</v>
      </c>
      <c r="AW1152" s="688">
        <f t="shared" ref="AW1152:AW1199" si="2182">IFERROR(AU1152/AT1152,"-")</f>
        <v>0</v>
      </c>
      <c r="AX1152" s="687">
        <f>'17. Нефтехим Салават'!BS151</f>
        <v>29.4</v>
      </c>
      <c r="AY1152" s="687">
        <f>'17. Нефтехим Салават'!BU151</f>
        <v>0</v>
      </c>
      <c r="AZ1152" s="687">
        <f t="shared" ref="AZ1152:AZ1199" si="2183">IFERROR(AY1152-AX1152,"-")</f>
        <v>-29.4</v>
      </c>
      <c r="BA1152" s="688">
        <f t="shared" ref="BA1152:BA1199" si="2184">IFERROR(AY1152/AX1152,"-")</f>
        <v>0</v>
      </c>
      <c r="BB1152" s="687">
        <f>'17. Нефтехим Салават'!BY151</f>
        <v>25</v>
      </c>
      <c r="BC1152" s="687">
        <f>'17. Нефтехим Салават'!CA151</f>
        <v>0</v>
      </c>
      <c r="BD1152" s="687">
        <f t="shared" ref="BD1152:BD1199" si="2185">IFERROR(BC1152-BB1152,"-")</f>
        <v>-25</v>
      </c>
      <c r="BE1152" s="688">
        <f t="shared" ref="BE1152:BE1199" si="2186">IFERROR(BC1152/BB1152,"-")</f>
        <v>0</v>
      </c>
      <c r="BF1152" s="687">
        <f>'17. Нефтехим Салават'!CE151</f>
        <v>31.2</v>
      </c>
      <c r="BG1152" s="687">
        <f>'17. Нефтехим Салават'!CG151</f>
        <v>0</v>
      </c>
      <c r="BH1152" s="687">
        <f t="shared" ref="BH1152:BH1199" si="2187">IFERROR(BG1152-BF1152,"-")</f>
        <v>-31.2</v>
      </c>
      <c r="BI1152" s="688">
        <f t="shared" ref="BI1152:BI1199" si="2188">IFERROR(BG1152/BF1152,"-")</f>
        <v>0</v>
      </c>
      <c r="BJ1152" s="687">
        <f t="shared" ref="BJ1152:BJ1199" si="2189">BN1152+BR1152+BV1152</f>
        <v>84.3</v>
      </c>
      <c r="BK1152" s="687">
        <f t="shared" ref="BK1152:BK1199" si="2190">BO1152+BS1152+BW1152</f>
        <v>0</v>
      </c>
      <c r="BL1152" s="687">
        <f t="shared" ref="BL1152:BL1199" si="2191">IFERROR(BK1152-BJ1152,"-")</f>
        <v>-84.3</v>
      </c>
      <c r="BM1152" s="688">
        <f t="shared" ref="BM1152:BM1199" si="2192">IFERROR(BK1152/BJ1152,"-")</f>
        <v>0</v>
      </c>
      <c r="BN1152" s="687">
        <f>'17. Нефтехим Салават'!CQ151</f>
        <v>30</v>
      </c>
      <c r="BO1152" s="687">
        <f>'17. Нефтехим Салават'!CS151</f>
        <v>0</v>
      </c>
      <c r="BP1152" s="687">
        <f t="shared" ref="BP1152:BP1199" si="2193">IFERROR(BO1152-BN1152,"-")</f>
        <v>-30</v>
      </c>
      <c r="BQ1152" s="688">
        <f t="shared" ref="BQ1152:BQ1199" si="2194">IFERROR(BO1152/BN1152,"-")</f>
        <v>0</v>
      </c>
      <c r="BR1152" s="687">
        <f>'17. Нефтехим Салават'!CW151</f>
        <v>26.6</v>
      </c>
      <c r="BS1152" s="687">
        <f>'17. Нефтехим Салават'!CY151</f>
        <v>0</v>
      </c>
      <c r="BT1152" s="687">
        <f t="shared" ref="BT1152:BT1199" si="2195">IFERROR(BS1152-BR1152,"-")</f>
        <v>-26.6</v>
      </c>
      <c r="BU1152" s="688">
        <f t="shared" ref="BU1152:BU1199" si="2196">IFERROR(BS1152/BR1152,"-")</f>
        <v>0</v>
      </c>
      <c r="BV1152" s="687">
        <f>'17. Нефтехим Салават'!DC151</f>
        <v>27.7</v>
      </c>
      <c r="BW1152" s="687">
        <f>'17. Нефтехим Салават'!DE151</f>
        <v>0</v>
      </c>
      <c r="BX1152" s="687">
        <f t="shared" ref="BX1152:BX1199" si="2197">IFERROR(BW1152-BV1152,"-")</f>
        <v>-27.7</v>
      </c>
      <c r="BY1152" s="688">
        <f t="shared" ref="BY1152:BY1199" si="2198">IFERROR(BW1152/BV1152,"-")</f>
        <v>0</v>
      </c>
    </row>
    <row r="1153" spans="2:77" ht="20.100000000000001" customHeight="1">
      <c r="C1153" s="597" t="s">
        <v>1198</v>
      </c>
      <c r="D1153" s="528"/>
      <c r="E1153" s="528"/>
      <c r="F1153" s="529"/>
      <c r="G1153" s="530" t="s">
        <v>1315</v>
      </c>
      <c r="H1153" s="530"/>
      <c r="I1153" s="691" t="s">
        <v>883</v>
      </c>
      <c r="J1153" s="687">
        <f t="shared" si="2155"/>
        <v>120</v>
      </c>
      <c r="K1153" s="687">
        <f t="shared" si="2156"/>
        <v>0</v>
      </c>
      <c r="L1153" s="687">
        <f t="shared" si="2157"/>
        <v>-120</v>
      </c>
      <c r="M1153" s="688">
        <f t="shared" si="2158"/>
        <v>0</v>
      </c>
      <c r="N1153" s="687">
        <f t="shared" si="2159"/>
        <v>30</v>
      </c>
      <c r="O1153" s="687">
        <f t="shared" si="2160"/>
        <v>0</v>
      </c>
      <c r="P1153" s="687">
        <f t="shared" si="2161"/>
        <v>-30</v>
      </c>
      <c r="Q1153" s="688">
        <f t="shared" si="2162"/>
        <v>0</v>
      </c>
      <c r="R1153" s="687">
        <f>'17. Нефтехим Салават'!W152</f>
        <v>10</v>
      </c>
      <c r="S1153" s="687">
        <f>'17. Нефтехим Салават'!Y152</f>
        <v>0</v>
      </c>
      <c r="T1153" s="687">
        <f t="shared" si="2163"/>
        <v>-10</v>
      </c>
      <c r="U1153" s="688">
        <f t="shared" si="2164"/>
        <v>0</v>
      </c>
      <c r="V1153" s="687">
        <f>'17. Нефтехим Салават'!AC152</f>
        <v>10</v>
      </c>
      <c r="W1153" s="687">
        <f>'17. Нефтехим Салават'!AE152</f>
        <v>0</v>
      </c>
      <c r="X1153" s="687">
        <f t="shared" si="2165"/>
        <v>-10</v>
      </c>
      <c r="Y1153" s="688">
        <f t="shared" si="2166"/>
        <v>0</v>
      </c>
      <c r="Z1153" s="687">
        <f>'17. Нефтехим Салават'!AI152</f>
        <v>10</v>
      </c>
      <c r="AA1153" s="687">
        <f>'17. Нефтехим Салават'!AK152</f>
        <v>0</v>
      </c>
      <c r="AB1153" s="687">
        <f t="shared" si="2167"/>
        <v>-10</v>
      </c>
      <c r="AC1153" s="688">
        <f t="shared" si="2168"/>
        <v>0</v>
      </c>
      <c r="AD1153" s="687">
        <f t="shared" si="2169"/>
        <v>30</v>
      </c>
      <c r="AE1153" s="687">
        <f t="shared" si="2170"/>
        <v>0</v>
      </c>
      <c r="AF1153" s="687">
        <f t="shared" si="2171"/>
        <v>-30</v>
      </c>
      <c r="AG1153" s="688">
        <f t="shared" si="2172"/>
        <v>0</v>
      </c>
      <c r="AH1153" s="687">
        <f>'17. Нефтехим Салават'!AU152</f>
        <v>10</v>
      </c>
      <c r="AI1153" s="687">
        <f>'17. Нефтехим Салават'!AW152</f>
        <v>0</v>
      </c>
      <c r="AJ1153" s="687">
        <f t="shared" si="2173"/>
        <v>-10</v>
      </c>
      <c r="AK1153" s="688">
        <f t="shared" si="2174"/>
        <v>0</v>
      </c>
      <c r="AL1153" s="687">
        <f>'17. Нефтехим Салават'!BA152</f>
        <v>10</v>
      </c>
      <c r="AM1153" s="687">
        <f>'17. Нефтехим Салават'!BC152</f>
        <v>0</v>
      </c>
      <c r="AN1153" s="687">
        <f t="shared" si="2175"/>
        <v>-10</v>
      </c>
      <c r="AO1153" s="688">
        <f t="shared" si="2176"/>
        <v>0</v>
      </c>
      <c r="AP1153" s="687">
        <f>'17. Нефтехим Салават'!BG152</f>
        <v>10</v>
      </c>
      <c r="AQ1153" s="687">
        <f>'17. Нефтехим Салават'!BI152</f>
        <v>0</v>
      </c>
      <c r="AR1153" s="687">
        <f t="shared" si="2177"/>
        <v>-10</v>
      </c>
      <c r="AS1153" s="688">
        <f t="shared" si="2178"/>
        <v>0</v>
      </c>
      <c r="AT1153" s="687">
        <f t="shared" si="2179"/>
        <v>30</v>
      </c>
      <c r="AU1153" s="687">
        <f t="shared" si="2180"/>
        <v>0</v>
      </c>
      <c r="AV1153" s="687">
        <f t="shared" si="2181"/>
        <v>-30</v>
      </c>
      <c r="AW1153" s="688">
        <f t="shared" si="2182"/>
        <v>0</v>
      </c>
      <c r="AX1153" s="687">
        <f>'17. Нефтехим Салават'!BS152</f>
        <v>10</v>
      </c>
      <c r="AY1153" s="687">
        <f>'17. Нефтехим Салават'!BU152</f>
        <v>0</v>
      </c>
      <c r="AZ1153" s="687">
        <f t="shared" si="2183"/>
        <v>-10</v>
      </c>
      <c r="BA1153" s="688">
        <f t="shared" si="2184"/>
        <v>0</v>
      </c>
      <c r="BB1153" s="687">
        <f>'17. Нефтехим Салават'!BY152</f>
        <v>10</v>
      </c>
      <c r="BC1153" s="687">
        <f>'17. Нефтехим Салават'!CA152</f>
        <v>0</v>
      </c>
      <c r="BD1153" s="687">
        <f t="shared" si="2185"/>
        <v>-10</v>
      </c>
      <c r="BE1153" s="688">
        <f t="shared" si="2186"/>
        <v>0</v>
      </c>
      <c r="BF1153" s="687">
        <f>'17. Нефтехим Салават'!CE152</f>
        <v>10</v>
      </c>
      <c r="BG1153" s="687">
        <f>'17. Нефтехим Салават'!CG152</f>
        <v>0</v>
      </c>
      <c r="BH1153" s="687">
        <f t="shared" si="2187"/>
        <v>-10</v>
      </c>
      <c r="BI1153" s="688">
        <f t="shared" si="2188"/>
        <v>0</v>
      </c>
      <c r="BJ1153" s="687">
        <f t="shared" si="2189"/>
        <v>30</v>
      </c>
      <c r="BK1153" s="687">
        <f t="shared" si="2190"/>
        <v>0</v>
      </c>
      <c r="BL1153" s="687">
        <f t="shared" si="2191"/>
        <v>-30</v>
      </c>
      <c r="BM1153" s="688">
        <f t="shared" si="2192"/>
        <v>0</v>
      </c>
      <c r="BN1153" s="687">
        <f>'17. Нефтехим Салават'!CQ152</f>
        <v>10</v>
      </c>
      <c r="BO1153" s="687">
        <f>'17. Нефтехим Салават'!CS152</f>
        <v>0</v>
      </c>
      <c r="BP1153" s="687">
        <f t="shared" si="2193"/>
        <v>-10</v>
      </c>
      <c r="BQ1153" s="688">
        <f t="shared" si="2194"/>
        <v>0</v>
      </c>
      <c r="BR1153" s="687">
        <f>'17. Нефтехим Салават'!CW152</f>
        <v>10</v>
      </c>
      <c r="BS1153" s="687">
        <f>'17. Нефтехим Салават'!CY152</f>
        <v>0</v>
      </c>
      <c r="BT1153" s="687">
        <f t="shared" si="2195"/>
        <v>-10</v>
      </c>
      <c r="BU1153" s="688">
        <f t="shared" si="2196"/>
        <v>0</v>
      </c>
      <c r="BV1153" s="687">
        <f>'17. Нефтехим Салават'!DC152</f>
        <v>10</v>
      </c>
      <c r="BW1153" s="687">
        <f>'17. Нефтехим Салават'!DE152</f>
        <v>0</v>
      </c>
      <c r="BX1153" s="687">
        <f t="shared" si="2197"/>
        <v>-10</v>
      </c>
      <c r="BY1153" s="688">
        <f t="shared" si="2198"/>
        <v>0</v>
      </c>
    </row>
    <row r="1154" spans="2:77" ht="20.100000000000001" customHeight="1">
      <c r="B1154" s="591" t="s">
        <v>160</v>
      </c>
      <c r="C1154" s="448" t="s">
        <v>1316</v>
      </c>
      <c r="D1154" s="528"/>
      <c r="E1154" s="528"/>
      <c r="F1154" s="529"/>
      <c r="G1154" s="530" t="s">
        <v>1317</v>
      </c>
      <c r="H1154" s="530"/>
      <c r="I1154" s="626" t="s">
        <v>883</v>
      </c>
      <c r="J1154" s="687">
        <f t="shared" si="2155"/>
        <v>146.69999999999999</v>
      </c>
      <c r="K1154" s="687">
        <f t="shared" si="2156"/>
        <v>0</v>
      </c>
      <c r="L1154" s="687">
        <f t="shared" si="2157"/>
        <v>-146.69999999999999</v>
      </c>
      <c r="M1154" s="688">
        <f t="shared" si="2158"/>
        <v>0</v>
      </c>
      <c r="N1154" s="687">
        <f t="shared" si="2159"/>
        <v>38.200000000000003</v>
      </c>
      <c r="O1154" s="687">
        <f t="shared" si="2160"/>
        <v>0</v>
      </c>
      <c r="P1154" s="687">
        <f t="shared" si="2161"/>
        <v>-38.200000000000003</v>
      </c>
      <c r="Q1154" s="688">
        <f t="shared" si="2162"/>
        <v>0</v>
      </c>
      <c r="R1154" s="687">
        <f>'17. Нефтехим Салават'!W153</f>
        <v>13.3</v>
      </c>
      <c r="S1154" s="687">
        <f>'17. Нефтехим Салават'!Y153</f>
        <v>0</v>
      </c>
      <c r="T1154" s="687">
        <f t="shared" si="2163"/>
        <v>-13.3</v>
      </c>
      <c r="U1154" s="688">
        <f t="shared" si="2164"/>
        <v>0</v>
      </c>
      <c r="V1154" s="687">
        <f>'17. Нефтехим Салават'!AC153</f>
        <v>12.7</v>
      </c>
      <c r="W1154" s="687">
        <f>'17. Нефтехим Салават'!AE153</f>
        <v>0</v>
      </c>
      <c r="X1154" s="687">
        <f t="shared" si="2165"/>
        <v>-12.7</v>
      </c>
      <c r="Y1154" s="688">
        <f t="shared" si="2166"/>
        <v>0</v>
      </c>
      <c r="Z1154" s="687">
        <f>'17. Нефтехим Салават'!AI153</f>
        <v>12.2</v>
      </c>
      <c r="AA1154" s="687">
        <f>'17. Нефтехим Салават'!AK153</f>
        <v>0</v>
      </c>
      <c r="AB1154" s="687">
        <f t="shared" si="2167"/>
        <v>-12.2</v>
      </c>
      <c r="AC1154" s="688">
        <f t="shared" si="2168"/>
        <v>0</v>
      </c>
      <c r="AD1154" s="687">
        <f t="shared" si="2169"/>
        <v>37.800000000000004</v>
      </c>
      <c r="AE1154" s="687">
        <f t="shared" si="2170"/>
        <v>0</v>
      </c>
      <c r="AF1154" s="687">
        <f t="shared" si="2171"/>
        <v>-37.800000000000004</v>
      </c>
      <c r="AG1154" s="688">
        <f t="shared" si="2172"/>
        <v>0</v>
      </c>
      <c r="AH1154" s="687">
        <f>'17. Нефтехим Салават'!AU153</f>
        <v>12.9</v>
      </c>
      <c r="AI1154" s="687">
        <f>'17. Нефтехим Салават'!AW153</f>
        <v>0</v>
      </c>
      <c r="AJ1154" s="687">
        <f t="shared" si="2173"/>
        <v>-12.9</v>
      </c>
      <c r="AK1154" s="688">
        <f t="shared" si="2174"/>
        <v>0</v>
      </c>
      <c r="AL1154" s="687">
        <f>'17. Нефтехим Салават'!BA153</f>
        <v>12.8</v>
      </c>
      <c r="AM1154" s="687">
        <f>'17. Нефтехим Салават'!BC153</f>
        <v>0</v>
      </c>
      <c r="AN1154" s="687">
        <f t="shared" si="2175"/>
        <v>-12.8</v>
      </c>
      <c r="AO1154" s="688">
        <f t="shared" si="2176"/>
        <v>0</v>
      </c>
      <c r="AP1154" s="687">
        <f>'17. Нефтехим Салават'!BG153</f>
        <v>12.1</v>
      </c>
      <c r="AQ1154" s="687">
        <f>'17. Нефтехим Салават'!BI153</f>
        <v>0</v>
      </c>
      <c r="AR1154" s="687">
        <f t="shared" si="2177"/>
        <v>-12.1</v>
      </c>
      <c r="AS1154" s="688">
        <f t="shared" si="2178"/>
        <v>0</v>
      </c>
      <c r="AT1154" s="687">
        <f t="shared" si="2179"/>
        <v>36.4</v>
      </c>
      <c r="AU1154" s="687">
        <f t="shared" si="2180"/>
        <v>0</v>
      </c>
      <c r="AV1154" s="687">
        <f t="shared" si="2181"/>
        <v>-36.4</v>
      </c>
      <c r="AW1154" s="688">
        <f t="shared" si="2182"/>
        <v>0</v>
      </c>
      <c r="AX1154" s="687">
        <f>'17. Нефтехим Салават'!BS153</f>
        <v>12.3</v>
      </c>
      <c r="AY1154" s="687">
        <f>'17. Нефтехим Салават'!BU153</f>
        <v>0</v>
      </c>
      <c r="AZ1154" s="687">
        <f t="shared" si="2183"/>
        <v>-12.3</v>
      </c>
      <c r="BA1154" s="688">
        <f t="shared" si="2184"/>
        <v>0</v>
      </c>
      <c r="BB1154" s="687">
        <f>'17. Нефтехим Салават'!BY153</f>
        <v>10.7</v>
      </c>
      <c r="BC1154" s="687">
        <f>'17. Нефтехим Салават'!CA153</f>
        <v>0</v>
      </c>
      <c r="BD1154" s="687">
        <f t="shared" si="2185"/>
        <v>-10.7</v>
      </c>
      <c r="BE1154" s="688">
        <f t="shared" si="2186"/>
        <v>0</v>
      </c>
      <c r="BF1154" s="687">
        <f>'17. Нефтехим Салават'!CE153</f>
        <v>13.4</v>
      </c>
      <c r="BG1154" s="687">
        <f>'17. Нефтехим Салават'!CG153</f>
        <v>0</v>
      </c>
      <c r="BH1154" s="687">
        <f t="shared" si="2187"/>
        <v>-13.4</v>
      </c>
      <c r="BI1154" s="688">
        <f t="shared" si="2188"/>
        <v>0</v>
      </c>
      <c r="BJ1154" s="687">
        <f t="shared" si="2189"/>
        <v>34.299999999999997</v>
      </c>
      <c r="BK1154" s="687">
        <f t="shared" si="2190"/>
        <v>0</v>
      </c>
      <c r="BL1154" s="687">
        <f t="shared" si="2191"/>
        <v>-34.299999999999997</v>
      </c>
      <c r="BM1154" s="688">
        <f t="shared" si="2192"/>
        <v>0</v>
      </c>
      <c r="BN1154" s="687">
        <f>'17. Нефтехим Салават'!CQ153</f>
        <v>11.5</v>
      </c>
      <c r="BO1154" s="687">
        <f>'17. Нефтехим Салават'!CS153</f>
        <v>0</v>
      </c>
      <c r="BP1154" s="687">
        <f t="shared" si="2193"/>
        <v>-11.5</v>
      </c>
      <c r="BQ1154" s="688">
        <f t="shared" si="2194"/>
        <v>0</v>
      </c>
      <c r="BR1154" s="687">
        <f>'17. Нефтехим Салават'!CW153</f>
        <v>11.3</v>
      </c>
      <c r="BS1154" s="687">
        <f>'17. Нефтехим Салават'!CY153</f>
        <v>0</v>
      </c>
      <c r="BT1154" s="687">
        <f t="shared" si="2195"/>
        <v>-11.3</v>
      </c>
      <c r="BU1154" s="688">
        <f t="shared" si="2196"/>
        <v>0</v>
      </c>
      <c r="BV1154" s="687">
        <f>'17. Нефтехим Салават'!DC153</f>
        <v>11.5</v>
      </c>
      <c r="BW1154" s="687">
        <f>'17. Нефтехим Салават'!DE153</f>
        <v>0</v>
      </c>
      <c r="BX1154" s="687">
        <f t="shared" si="2197"/>
        <v>-11.5</v>
      </c>
      <c r="BY1154" s="688">
        <f t="shared" si="2198"/>
        <v>0</v>
      </c>
    </row>
    <row r="1155" spans="2:77" ht="20.100000000000001" customHeight="1">
      <c r="C1155" s="597" t="s">
        <v>1198</v>
      </c>
      <c r="D1155" s="528"/>
      <c r="E1155" s="528"/>
      <c r="F1155" s="529"/>
      <c r="G1155" s="530" t="s">
        <v>1318</v>
      </c>
      <c r="H1155" s="530"/>
      <c r="I1155" s="691" t="s">
        <v>883</v>
      </c>
      <c r="J1155" s="687">
        <f t="shared" si="2155"/>
        <v>2.4000000000000004</v>
      </c>
      <c r="K1155" s="687">
        <f t="shared" si="2156"/>
        <v>0</v>
      </c>
      <c r="L1155" s="687">
        <f t="shared" si="2157"/>
        <v>-2.4000000000000004</v>
      </c>
      <c r="M1155" s="688">
        <f t="shared" si="2158"/>
        <v>0</v>
      </c>
      <c r="N1155" s="687">
        <f t="shared" si="2159"/>
        <v>0.60000000000000009</v>
      </c>
      <c r="O1155" s="687">
        <f t="shared" si="2160"/>
        <v>0</v>
      </c>
      <c r="P1155" s="687">
        <f t="shared" si="2161"/>
        <v>-0.60000000000000009</v>
      </c>
      <c r="Q1155" s="688">
        <f t="shared" si="2162"/>
        <v>0</v>
      </c>
      <c r="R1155" s="687">
        <f>'17. Нефтехим Салават'!W154</f>
        <v>0.2</v>
      </c>
      <c r="S1155" s="687">
        <f>'17. Нефтехим Салават'!Y154</f>
        <v>0</v>
      </c>
      <c r="T1155" s="687">
        <f t="shared" si="2163"/>
        <v>-0.2</v>
      </c>
      <c r="U1155" s="688">
        <f t="shared" si="2164"/>
        <v>0</v>
      </c>
      <c r="V1155" s="687">
        <f>'17. Нефтехим Салават'!AC154</f>
        <v>0.2</v>
      </c>
      <c r="W1155" s="687">
        <f>'17. Нефтехим Салават'!AE154</f>
        <v>0</v>
      </c>
      <c r="X1155" s="687">
        <f t="shared" si="2165"/>
        <v>-0.2</v>
      </c>
      <c r="Y1155" s="688">
        <f t="shared" si="2166"/>
        <v>0</v>
      </c>
      <c r="Z1155" s="687">
        <f>'17. Нефтехим Салават'!AI154</f>
        <v>0.2</v>
      </c>
      <c r="AA1155" s="687">
        <f>'17. Нефтехим Салават'!AK154</f>
        <v>0</v>
      </c>
      <c r="AB1155" s="687">
        <f t="shared" si="2167"/>
        <v>-0.2</v>
      </c>
      <c r="AC1155" s="688">
        <f t="shared" si="2168"/>
        <v>0</v>
      </c>
      <c r="AD1155" s="687">
        <f t="shared" si="2169"/>
        <v>0.60000000000000009</v>
      </c>
      <c r="AE1155" s="687">
        <f t="shared" si="2170"/>
        <v>0</v>
      </c>
      <c r="AF1155" s="687">
        <f t="shared" si="2171"/>
        <v>-0.60000000000000009</v>
      </c>
      <c r="AG1155" s="688">
        <f t="shared" si="2172"/>
        <v>0</v>
      </c>
      <c r="AH1155" s="687">
        <f>'17. Нефтехим Салават'!AU154</f>
        <v>0.2</v>
      </c>
      <c r="AI1155" s="687">
        <f>'17. Нефтехим Салават'!AW154</f>
        <v>0</v>
      </c>
      <c r="AJ1155" s="687">
        <f t="shared" si="2173"/>
        <v>-0.2</v>
      </c>
      <c r="AK1155" s="688">
        <f t="shared" si="2174"/>
        <v>0</v>
      </c>
      <c r="AL1155" s="687">
        <f>'17. Нефтехим Салават'!BA154</f>
        <v>0.2</v>
      </c>
      <c r="AM1155" s="687">
        <f>'17. Нефтехим Салават'!BC154</f>
        <v>0</v>
      </c>
      <c r="AN1155" s="687">
        <f t="shared" si="2175"/>
        <v>-0.2</v>
      </c>
      <c r="AO1155" s="688">
        <f t="shared" si="2176"/>
        <v>0</v>
      </c>
      <c r="AP1155" s="687">
        <f>'17. Нефтехим Салават'!BG154</f>
        <v>0.2</v>
      </c>
      <c r="AQ1155" s="687">
        <f>'17. Нефтехим Салават'!BI154</f>
        <v>0</v>
      </c>
      <c r="AR1155" s="687">
        <f t="shared" si="2177"/>
        <v>-0.2</v>
      </c>
      <c r="AS1155" s="688">
        <f t="shared" si="2178"/>
        <v>0</v>
      </c>
      <c r="AT1155" s="687">
        <f t="shared" si="2179"/>
        <v>0.60000000000000009</v>
      </c>
      <c r="AU1155" s="687">
        <f t="shared" si="2180"/>
        <v>0</v>
      </c>
      <c r="AV1155" s="687">
        <f t="shared" si="2181"/>
        <v>-0.60000000000000009</v>
      </c>
      <c r="AW1155" s="688">
        <f t="shared" si="2182"/>
        <v>0</v>
      </c>
      <c r="AX1155" s="687">
        <f>'17. Нефтехим Салават'!BS154</f>
        <v>0.2</v>
      </c>
      <c r="AY1155" s="687">
        <f>'17. Нефтехим Салават'!BU154</f>
        <v>0</v>
      </c>
      <c r="AZ1155" s="687">
        <f t="shared" si="2183"/>
        <v>-0.2</v>
      </c>
      <c r="BA1155" s="688">
        <f t="shared" si="2184"/>
        <v>0</v>
      </c>
      <c r="BB1155" s="687">
        <f>'17. Нефтехим Салават'!BY154</f>
        <v>0.2</v>
      </c>
      <c r="BC1155" s="687">
        <f>'17. Нефтехим Салават'!CA154</f>
        <v>0</v>
      </c>
      <c r="BD1155" s="687">
        <f t="shared" si="2185"/>
        <v>-0.2</v>
      </c>
      <c r="BE1155" s="688">
        <f t="shared" si="2186"/>
        <v>0</v>
      </c>
      <c r="BF1155" s="687">
        <f>'17. Нефтехим Салават'!CE154</f>
        <v>0.2</v>
      </c>
      <c r="BG1155" s="687">
        <f>'17. Нефтехим Салават'!CG154</f>
        <v>0</v>
      </c>
      <c r="BH1155" s="687">
        <f t="shared" si="2187"/>
        <v>-0.2</v>
      </c>
      <c r="BI1155" s="688">
        <f t="shared" si="2188"/>
        <v>0</v>
      </c>
      <c r="BJ1155" s="687">
        <f t="shared" si="2189"/>
        <v>0.60000000000000009</v>
      </c>
      <c r="BK1155" s="687">
        <f t="shared" si="2190"/>
        <v>0</v>
      </c>
      <c r="BL1155" s="687">
        <f t="shared" si="2191"/>
        <v>-0.60000000000000009</v>
      </c>
      <c r="BM1155" s="688">
        <f t="shared" si="2192"/>
        <v>0</v>
      </c>
      <c r="BN1155" s="687">
        <f>'17. Нефтехим Салават'!CQ154</f>
        <v>0.2</v>
      </c>
      <c r="BO1155" s="687">
        <f>'17. Нефтехим Салават'!CS154</f>
        <v>0</v>
      </c>
      <c r="BP1155" s="687">
        <f t="shared" si="2193"/>
        <v>-0.2</v>
      </c>
      <c r="BQ1155" s="688">
        <f t="shared" si="2194"/>
        <v>0</v>
      </c>
      <c r="BR1155" s="687">
        <f>'17. Нефтехим Салават'!CW154</f>
        <v>0.2</v>
      </c>
      <c r="BS1155" s="687">
        <f>'17. Нефтехим Салават'!CY154</f>
        <v>0</v>
      </c>
      <c r="BT1155" s="687">
        <f t="shared" si="2195"/>
        <v>-0.2</v>
      </c>
      <c r="BU1155" s="688">
        <f t="shared" si="2196"/>
        <v>0</v>
      </c>
      <c r="BV1155" s="687">
        <f>'17. Нефтехим Салават'!DC154</f>
        <v>0.2</v>
      </c>
      <c r="BW1155" s="687">
        <f>'17. Нефтехим Салават'!DE154</f>
        <v>0</v>
      </c>
      <c r="BX1155" s="687">
        <f t="shared" si="2197"/>
        <v>-0.2</v>
      </c>
      <c r="BY1155" s="688">
        <f t="shared" si="2198"/>
        <v>0</v>
      </c>
    </row>
    <row r="1156" spans="2:77" ht="20.100000000000001" customHeight="1">
      <c r="C1156" s="597" t="s">
        <v>1215</v>
      </c>
      <c r="D1156" s="528"/>
      <c r="E1156" s="528"/>
      <c r="F1156" s="529"/>
      <c r="G1156" s="530" t="s">
        <v>1319</v>
      </c>
      <c r="H1156" s="530"/>
      <c r="I1156" s="691" t="s">
        <v>883</v>
      </c>
      <c r="J1156" s="687">
        <f t="shared" si="2155"/>
        <v>57.399999999999991</v>
      </c>
      <c r="K1156" s="687">
        <f t="shared" si="2156"/>
        <v>0</v>
      </c>
      <c r="L1156" s="687">
        <f t="shared" si="2157"/>
        <v>-57.399999999999991</v>
      </c>
      <c r="M1156" s="688">
        <f t="shared" si="2158"/>
        <v>0</v>
      </c>
      <c r="N1156" s="687">
        <f t="shared" si="2159"/>
        <v>14.9</v>
      </c>
      <c r="O1156" s="687">
        <f t="shared" si="2160"/>
        <v>0</v>
      </c>
      <c r="P1156" s="687">
        <f t="shared" si="2161"/>
        <v>-14.9</v>
      </c>
      <c r="Q1156" s="688">
        <f t="shared" si="2162"/>
        <v>0</v>
      </c>
      <c r="R1156" s="687">
        <f>'17. Нефтехим Салават'!W155</f>
        <v>4.5</v>
      </c>
      <c r="S1156" s="687">
        <f>'17. Нефтехим Салават'!Y155</f>
        <v>0</v>
      </c>
      <c r="T1156" s="687">
        <f t="shared" si="2163"/>
        <v>-4.5</v>
      </c>
      <c r="U1156" s="688">
        <f t="shared" si="2164"/>
        <v>0</v>
      </c>
      <c r="V1156" s="687">
        <f>'17. Нефтехим Салават'!AC155</f>
        <v>4.9000000000000004</v>
      </c>
      <c r="W1156" s="687">
        <f>'17. Нефтехим Салават'!AE155</f>
        <v>0</v>
      </c>
      <c r="X1156" s="687">
        <f t="shared" si="2165"/>
        <v>-4.9000000000000004</v>
      </c>
      <c r="Y1156" s="688">
        <f t="shared" si="2166"/>
        <v>0</v>
      </c>
      <c r="Z1156" s="687">
        <f>'17. Нефтехим Салават'!AI155</f>
        <v>5.5</v>
      </c>
      <c r="AA1156" s="687">
        <f>'17. Нефтехим Салават'!AK155</f>
        <v>0</v>
      </c>
      <c r="AB1156" s="687">
        <f t="shared" si="2167"/>
        <v>-5.5</v>
      </c>
      <c r="AC1156" s="688">
        <f t="shared" si="2168"/>
        <v>0</v>
      </c>
      <c r="AD1156" s="687">
        <f t="shared" si="2169"/>
        <v>10.899999999999999</v>
      </c>
      <c r="AE1156" s="687">
        <f t="shared" si="2170"/>
        <v>0</v>
      </c>
      <c r="AF1156" s="687">
        <f t="shared" si="2171"/>
        <v>-10.899999999999999</v>
      </c>
      <c r="AG1156" s="688">
        <f t="shared" si="2172"/>
        <v>0</v>
      </c>
      <c r="AH1156" s="687">
        <f>'17. Нефтехим Салават'!AU155</f>
        <v>5.3</v>
      </c>
      <c r="AI1156" s="687">
        <f>'17. Нефтехим Салават'!AW155</f>
        <v>0</v>
      </c>
      <c r="AJ1156" s="687">
        <f t="shared" si="2173"/>
        <v>-5.3</v>
      </c>
      <c r="AK1156" s="688">
        <f t="shared" si="2174"/>
        <v>0</v>
      </c>
      <c r="AL1156" s="687">
        <f>'17. Нефтехим Салават'!BA155</f>
        <v>1.8</v>
      </c>
      <c r="AM1156" s="687">
        <f>'17. Нефтехим Салават'!BC155</f>
        <v>0</v>
      </c>
      <c r="AN1156" s="687">
        <f t="shared" si="2175"/>
        <v>-1.8</v>
      </c>
      <c r="AO1156" s="688">
        <f t="shared" si="2176"/>
        <v>0</v>
      </c>
      <c r="AP1156" s="687">
        <f>'17. Нефтехим Салават'!BG155</f>
        <v>3.8</v>
      </c>
      <c r="AQ1156" s="687">
        <f>'17. Нефтехим Салават'!BI155</f>
        <v>0</v>
      </c>
      <c r="AR1156" s="687">
        <f t="shared" si="2177"/>
        <v>-3.8</v>
      </c>
      <c r="AS1156" s="688">
        <f t="shared" si="2178"/>
        <v>0</v>
      </c>
      <c r="AT1156" s="687">
        <f t="shared" si="2179"/>
        <v>16.3</v>
      </c>
      <c r="AU1156" s="687">
        <f t="shared" si="2180"/>
        <v>0</v>
      </c>
      <c r="AV1156" s="687">
        <f t="shared" si="2181"/>
        <v>-16.3</v>
      </c>
      <c r="AW1156" s="688">
        <f t="shared" si="2182"/>
        <v>0</v>
      </c>
      <c r="AX1156" s="687">
        <f>'17. Нефтехим Салават'!BS155</f>
        <v>5.5</v>
      </c>
      <c r="AY1156" s="687">
        <f>'17. Нефтехим Салават'!BU155</f>
        <v>0</v>
      </c>
      <c r="AZ1156" s="687">
        <f t="shared" si="2183"/>
        <v>-5.5</v>
      </c>
      <c r="BA1156" s="688">
        <f t="shared" si="2184"/>
        <v>0</v>
      </c>
      <c r="BB1156" s="687">
        <f>'17. Нефтехим Салават'!BY155</f>
        <v>5.5</v>
      </c>
      <c r="BC1156" s="687">
        <f>'17. Нефтехим Салават'!CA155</f>
        <v>0</v>
      </c>
      <c r="BD1156" s="687">
        <f t="shared" si="2185"/>
        <v>-5.5</v>
      </c>
      <c r="BE1156" s="688">
        <f t="shared" si="2186"/>
        <v>0</v>
      </c>
      <c r="BF1156" s="687">
        <f>'17. Нефтехим Салават'!CE155</f>
        <v>5.3</v>
      </c>
      <c r="BG1156" s="687">
        <f>'17. Нефтехим Салават'!CG155</f>
        <v>0</v>
      </c>
      <c r="BH1156" s="687">
        <f t="shared" si="2187"/>
        <v>-5.3</v>
      </c>
      <c r="BI1156" s="688">
        <f t="shared" si="2188"/>
        <v>0</v>
      </c>
      <c r="BJ1156" s="687">
        <f t="shared" si="2189"/>
        <v>15.3</v>
      </c>
      <c r="BK1156" s="687">
        <f t="shared" si="2190"/>
        <v>0</v>
      </c>
      <c r="BL1156" s="687">
        <f t="shared" si="2191"/>
        <v>-15.3</v>
      </c>
      <c r="BM1156" s="688">
        <f t="shared" si="2192"/>
        <v>0</v>
      </c>
      <c r="BN1156" s="687">
        <f>'17. Нефтехим Салават'!CQ155</f>
        <v>4.5</v>
      </c>
      <c r="BO1156" s="687">
        <f>'17. Нефтехим Салават'!CS155</f>
        <v>0</v>
      </c>
      <c r="BP1156" s="687">
        <f t="shared" si="2193"/>
        <v>-4.5</v>
      </c>
      <c r="BQ1156" s="688">
        <f t="shared" si="2194"/>
        <v>0</v>
      </c>
      <c r="BR1156" s="687">
        <f>'17. Нефтехим Салават'!CW155</f>
        <v>5.3</v>
      </c>
      <c r="BS1156" s="687">
        <f>'17. Нефтехим Салават'!CY155</f>
        <v>0</v>
      </c>
      <c r="BT1156" s="687">
        <f t="shared" si="2195"/>
        <v>-5.3</v>
      </c>
      <c r="BU1156" s="688">
        <f t="shared" si="2196"/>
        <v>0</v>
      </c>
      <c r="BV1156" s="687">
        <f>'17. Нефтехим Салават'!DC155</f>
        <v>5.5</v>
      </c>
      <c r="BW1156" s="687">
        <f>'17. Нефтехим Салават'!DE155</f>
        <v>0</v>
      </c>
      <c r="BX1156" s="687">
        <f t="shared" si="2197"/>
        <v>-5.5</v>
      </c>
      <c r="BY1156" s="688">
        <f t="shared" si="2198"/>
        <v>0</v>
      </c>
    </row>
    <row r="1157" spans="2:77" ht="20.100000000000001" customHeight="1">
      <c r="B1157" s="591" t="s">
        <v>1161</v>
      </c>
      <c r="C1157" s="448" t="s">
        <v>1320</v>
      </c>
      <c r="D1157" s="528"/>
      <c r="E1157" s="528"/>
      <c r="F1157" s="529"/>
      <c r="G1157" s="530" t="s">
        <v>1321</v>
      </c>
      <c r="H1157" s="530"/>
      <c r="I1157" s="626" t="s">
        <v>883</v>
      </c>
      <c r="J1157" s="687">
        <f t="shared" si="2155"/>
        <v>96.8</v>
      </c>
      <c r="K1157" s="687">
        <f t="shared" si="2156"/>
        <v>0</v>
      </c>
      <c r="L1157" s="687">
        <f t="shared" si="2157"/>
        <v>-96.8</v>
      </c>
      <c r="M1157" s="688">
        <f t="shared" si="2158"/>
        <v>0</v>
      </c>
      <c r="N1157" s="687">
        <f t="shared" si="2159"/>
        <v>25.4</v>
      </c>
      <c r="O1157" s="687">
        <f t="shared" si="2160"/>
        <v>0</v>
      </c>
      <c r="P1157" s="687">
        <f t="shared" si="2161"/>
        <v>-25.4</v>
      </c>
      <c r="Q1157" s="688">
        <f t="shared" si="2162"/>
        <v>0</v>
      </c>
      <c r="R1157" s="687">
        <f>'17. Нефтехим Салават'!W156</f>
        <v>8.8000000000000007</v>
      </c>
      <c r="S1157" s="687">
        <f>'17. Нефтехим Салават'!Y156</f>
        <v>0</v>
      </c>
      <c r="T1157" s="687">
        <f t="shared" si="2163"/>
        <v>-8.8000000000000007</v>
      </c>
      <c r="U1157" s="688">
        <f t="shared" si="2164"/>
        <v>0</v>
      </c>
      <c r="V1157" s="687">
        <f>'17. Нефтехим Салават'!AC156</f>
        <v>8.5</v>
      </c>
      <c r="W1157" s="687">
        <f>'17. Нефтехим Салават'!AE156</f>
        <v>0</v>
      </c>
      <c r="X1157" s="687">
        <f t="shared" si="2165"/>
        <v>-8.5</v>
      </c>
      <c r="Y1157" s="688">
        <f t="shared" si="2166"/>
        <v>0</v>
      </c>
      <c r="Z1157" s="687">
        <f>'17. Нефтехим Салават'!AI156</f>
        <v>8.1</v>
      </c>
      <c r="AA1157" s="687">
        <f>'17. Нефтехим Салават'!AK156</f>
        <v>0</v>
      </c>
      <c r="AB1157" s="687">
        <f t="shared" si="2167"/>
        <v>-8.1</v>
      </c>
      <c r="AC1157" s="688">
        <f t="shared" si="2168"/>
        <v>0</v>
      </c>
      <c r="AD1157" s="687">
        <f t="shared" si="2169"/>
        <v>24</v>
      </c>
      <c r="AE1157" s="687">
        <f t="shared" si="2170"/>
        <v>0</v>
      </c>
      <c r="AF1157" s="687">
        <f t="shared" si="2171"/>
        <v>-24</v>
      </c>
      <c r="AG1157" s="688">
        <f t="shared" si="2172"/>
        <v>0</v>
      </c>
      <c r="AH1157" s="687">
        <f>'17. Нефтехим Салават'!AU156</f>
        <v>8.3000000000000007</v>
      </c>
      <c r="AI1157" s="687">
        <f>'17. Нефтехим Салават'!AW156</f>
        <v>0</v>
      </c>
      <c r="AJ1157" s="687">
        <f t="shared" si="2173"/>
        <v>-8.3000000000000007</v>
      </c>
      <c r="AK1157" s="688">
        <f t="shared" si="2174"/>
        <v>0</v>
      </c>
      <c r="AL1157" s="687">
        <f>'17. Нефтехим Салават'!BA156</f>
        <v>8</v>
      </c>
      <c r="AM1157" s="687">
        <f>'17. Нефтехим Салават'!BC156</f>
        <v>0</v>
      </c>
      <c r="AN1157" s="687">
        <f t="shared" si="2175"/>
        <v>-8</v>
      </c>
      <c r="AO1157" s="688">
        <f t="shared" si="2176"/>
        <v>0</v>
      </c>
      <c r="AP1157" s="687">
        <f>'17. Нефтехим Салават'!BG156</f>
        <v>7.7</v>
      </c>
      <c r="AQ1157" s="687">
        <f>'17. Нефтехим Салават'!BI156</f>
        <v>0</v>
      </c>
      <c r="AR1157" s="687">
        <f t="shared" si="2177"/>
        <v>-7.7</v>
      </c>
      <c r="AS1157" s="688">
        <f t="shared" si="2178"/>
        <v>0</v>
      </c>
      <c r="AT1157" s="687">
        <f t="shared" si="2179"/>
        <v>24.4</v>
      </c>
      <c r="AU1157" s="687">
        <f t="shared" si="2180"/>
        <v>0</v>
      </c>
      <c r="AV1157" s="687">
        <f t="shared" si="2181"/>
        <v>-24.4</v>
      </c>
      <c r="AW1157" s="688">
        <f t="shared" si="2182"/>
        <v>0</v>
      </c>
      <c r="AX1157" s="687">
        <f>'17. Нефтехим Салават'!BS156</f>
        <v>8.1</v>
      </c>
      <c r="AY1157" s="687">
        <f>'17. Нефтехим Салават'!BU156</f>
        <v>0</v>
      </c>
      <c r="AZ1157" s="687">
        <f t="shared" si="2183"/>
        <v>-8.1</v>
      </c>
      <c r="BA1157" s="688">
        <f t="shared" si="2184"/>
        <v>0</v>
      </c>
      <c r="BB1157" s="687">
        <f>'17. Нефтехим Салават'!BY156</f>
        <v>7</v>
      </c>
      <c r="BC1157" s="687">
        <f>'17. Нефтехим Салават'!CA156</f>
        <v>0</v>
      </c>
      <c r="BD1157" s="687">
        <f t="shared" si="2185"/>
        <v>-7</v>
      </c>
      <c r="BE1157" s="688">
        <f t="shared" si="2186"/>
        <v>0</v>
      </c>
      <c r="BF1157" s="687">
        <f>'17. Нефтехим Салават'!CE156</f>
        <v>9.3000000000000007</v>
      </c>
      <c r="BG1157" s="687">
        <f>'17. Нефтехим Салават'!CG156</f>
        <v>0</v>
      </c>
      <c r="BH1157" s="687">
        <f t="shared" si="2187"/>
        <v>-9.3000000000000007</v>
      </c>
      <c r="BI1157" s="688">
        <f t="shared" si="2188"/>
        <v>0</v>
      </c>
      <c r="BJ1157" s="687">
        <f t="shared" si="2189"/>
        <v>23</v>
      </c>
      <c r="BK1157" s="687">
        <f t="shared" si="2190"/>
        <v>0</v>
      </c>
      <c r="BL1157" s="687">
        <f t="shared" si="2191"/>
        <v>-23</v>
      </c>
      <c r="BM1157" s="688">
        <f t="shared" si="2192"/>
        <v>0</v>
      </c>
      <c r="BN1157" s="687">
        <f>'17. Нефтехим Салават'!CQ156</f>
        <v>8.1</v>
      </c>
      <c r="BO1157" s="687">
        <f>'17. Нефтехим Салават'!CS156</f>
        <v>0</v>
      </c>
      <c r="BP1157" s="687">
        <f t="shared" si="2193"/>
        <v>-8.1</v>
      </c>
      <c r="BQ1157" s="688">
        <f t="shared" si="2194"/>
        <v>0</v>
      </c>
      <c r="BR1157" s="687">
        <f>'17. Нефтехим Салават'!CW156</f>
        <v>7.5</v>
      </c>
      <c r="BS1157" s="687">
        <f>'17. Нефтехим Салават'!CY156</f>
        <v>0</v>
      </c>
      <c r="BT1157" s="687">
        <f t="shared" si="2195"/>
        <v>-7.5</v>
      </c>
      <c r="BU1157" s="688">
        <f t="shared" si="2196"/>
        <v>0</v>
      </c>
      <c r="BV1157" s="687">
        <f>'17. Нефтехим Салават'!DC156</f>
        <v>7.4</v>
      </c>
      <c r="BW1157" s="687">
        <f>'17. Нефтехим Салават'!DE156</f>
        <v>0</v>
      </c>
      <c r="BX1157" s="687">
        <f t="shared" si="2197"/>
        <v>-7.4</v>
      </c>
      <c r="BY1157" s="688">
        <f t="shared" si="2198"/>
        <v>0</v>
      </c>
    </row>
    <row r="1158" spans="2:77" ht="20.100000000000001" customHeight="1">
      <c r="C1158" s="597" t="s">
        <v>1198</v>
      </c>
      <c r="D1158" s="528"/>
      <c r="E1158" s="528"/>
      <c r="F1158" s="529"/>
      <c r="G1158" s="530" t="s">
        <v>1322</v>
      </c>
      <c r="H1158" s="530"/>
      <c r="I1158" s="691" t="s">
        <v>883</v>
      </c>
      <c r="J1158" s="687">
        <f t="shared" si="2155"/>
        <v>96.8</v>
      </c>
      <c r="K1158" s="687">
        <f t="shared" si="2156"/>
        <v>0</v>
      </c>
      <c r="L1158" s="687">
        <f t="shared" si="2157"/>
        <v>-96.8</v>
      </c>
      <c r="M1158" s="688">
        <f t="shared" si="2158"/>
        <v>0</v>
      </c>
      <c r="N1158" s="687">
        <f t="shared" si="2159"/>
        <v>25.4</v>
      </c>
      <c r="O1158" s="687">
        <f t="shared" si="2160"/>
        <v>0</v>
      </c>
      <c r="P1158" s="687">
        <f t="shared" si="2161"/>
        <v>-25.4</v>
      </c>
      <c r="Q1158" s="688">
        <f t="shared" si="2162"/>
        <v>0</v>
      </c>
      <c r="R1158" s="687">
        <f>'17. Нефтехим Салават'!W157</f>
        <v>8.8000000000000007</v>
      </c>
      <c r="S1158" s="687">
        <f>'17. Нефтехим Салават'!Y157</f>
        <v>0</v>
      </c>
      <c r="T1158" s="687">
        <f t="shared" si="2163"/>
        <v>-8.8000000000000007</v>
      </c>
      <c r="U1158" s="688">
        <f t="shared" si="2164"/>
        <v>0</v>
      </c>
      <c r="V1158" s="687">
        <f>'17. Нефтехим Салават'!AC157</f>
        <v>8.5</v>
      </c>
      <c r="W1158" s="687">
        <f>'17. Нефтехим Салават'!AE157</f>
        <v>0</v>
      </c>
      <c r="X1158" s="687">
        <f t="shared" si="2165"/>
        <v>-8.5</v>
      </c>
      <c r="Y1158" s="688">
        <f t="shared" si="2166"/>
        <v>0</v>
      </c>
      <c r="Z1158" s="687">
        <f>'17. Нефтехим Салават'!AI157</f>
        <v>8.1</v>
      </c>
      <c r="AA1158" s="687">
        <f>'17. Нефтехим Салават'!AK157</f>
        <v>0</v>
      </c>
      <c r="AB1158" s="687">
        <f t="shared" si="2167"/>
        <v>-8.1</v>
      </c>
      <c r="AC1158" s="688">
        <f t="shared" si="2168"/>
        <v>0</v>
      </c>
      <c r="AD1158" s="687">
        <f t="shared" si="2169"/>
        <v>24</v>
      </c>
      <c r="AE1158" s="687">
        <f t="shared" si="2170"/>
        <v>0</v>
      </c>
      <c r="AF1158" s="687">
        <f t="shared" si="2171"/>
        <v>-24</v>
      </c>
      <c r="AG1158" s="688">
        <f t="shared" si="2172"/>
        <v>0</v>
      </c>
      <c r="AH1158" s="687">
        <f>'17. Нефтехим Салават'!AU157</f>
        <v>8.3000000000000007</v>
      </c>
      <c r="AI1158" s="687">
        <f>'17. Нефтехим Салават'!AW157</f>
        <v>0</v>
      </c>
      <c r="AJ1158" s="687">
        <f t="shared" si="2173"/>
        <v>-8.3000000000000007</v>
      </c>
      <c r="AK1158" s="688">
        <f t="shared" si="2174"/>
        <v>0</v>
      </c>
      <c r="AL1158" s="687">
        <f>'17. Нефтехим Салават'!BA157</f>
        <v>8</v>
      </c>
      <c r="AM1158" s="687">
        <f>'17. Нефтехим Салават'!BC157</f>
        <v>0</v>
      </c>
      <c r="AN1158" s="687">
        <f t="shared" si="2175"/>
        <v>-8</v>
      </c>
      <c r="AO1158" s="688">
        <f t="shared" si="2176"/>
        <v>0</v>
      </c>
      <c r="AP1158" s="687">
        <f>'17. Нефтехим Салават'!BG157</f>
        <v>7.7</v>
      </c>
      <c r="AQ1158" s="687">
        <f>'17. Нефтехим Салават'!BI157</f>
        <v>0</v>
      </c>
      <c r="AR1158" s="687">
        <f t="shared" si="2177"/>
        <v>-7.7</v>
      </c>
      <c r="AS1158" s="688">
        <f t="shared" si="2178"/>
        <v>0</v>
      </c>
      <c r="AT1158" s="687">
        <f t="shared" si="2179"/>
        <v>24.4</v>
      </c>
      <c r="AU1158" s="687">
        <f t="shared" si="2180"/>
        <v>0</v>
      </c>
      <c r="AV1158" s="687">
        <f t="shared" si="2181"/>
        <v>-24.4</v>
      </c>
      <c r="AW1158" s="688">
        <f t="shared" si="2182"/>
        <v>0</v>
      </c>
      <c r="AX1158" s="687">
        <f>'17. Нефтехим Салават'!BS157</f>
        <v>8.1</v>
      </c>
      <c r="AY1158" s="687">
        <f>'17. Нефтехим Салават'!BU157</f>
        <v>0</v>
      </c>
      <c r="AZ1158" s="687">
        <f t="shared" si="2183"/>
        <v>-8.1</v>
      </c>
      <c r="BA1158" s="688">
        <f t="shared" si="2184"/>
        <v>0</v>
      </c>
      <c r="BB1158" s="687">
        <f>'17. Нефтехим Салават'!BY157</f>
        <v>7</v>
      </c>
      <c r="BC1158" s="687">
        <f>'17. Нефтехим Салават'!CA157</f>
        <v>0</v>
      </c>
      <c r="BD1158" s="687">
        <f t="shared" si="2185"/>
        <v>-7</v>
      </c>
      <c r="BE1158" s="688">
        <f t="shared" si="2186"/>
        <v>0</v>
      </c>
      <c r="BF1158" s="687">
        <f>'17. Нефтехим Салават'!CE157</f>
        <v>9.3000000000000007</v>
      </c>
      <c r="BG1158" s="687">
        <f>'17. Нефтехим Салават'!CG157</f>
        <v>0</v>
      </c>
      <c r="BH1158" s="687">
        <f t="shared" si="2187"/>
        <v>-9.3000000000000007</v>
      </c>
      <c r="BI1158" s="688">
        <f t="shared" si="2188"/>
        <v>0</v>
      </c>
      <c r="BJ1158" s="687">
        <f t="shared" si="2189"/>
        <v>23</v>
      </c>
      <c r="BK1158" s="687">
        <f t="shared" si="2190"/>
        <v>0</v>
      </c>
      <c r="BL1158" s="687">
        <f t="shared" si="2191"/>
        <v>-23</v>
      </c>
      <c r="BM1158" s="688">
        <f t="shared" si="2192"/>
        <v>0</v>
      </c>
      <c r="BN1158" s="687">
        <f>'17. Нефтехим Салават'!CQ157</f>
        <v>8.1</v>
      </c>
      <c r="BO1158" s="687">
        <f>'17. Нефтехим Салават'!CS157</f>
        <v>0</v>
      </c>
      <c r="BP1158" s="687">
        <f t="shared" si="2193"/>
        <v>-8.1</v>
      </c>
      <c r="BQ1158" s="688">
        <f t="shared" si="2194"/>
        <v>0</v>
      </c>
      <c r="BR1158" s="687">
        <f>'17. Нефтехим Салават'!CW157</f>
        <v>7.5</v>
      </c>
      <c r="BS1158" s="687">
        <f>'17. Нефтехим Салават'!CY157</f>
        <v>0</v>
      </c>
      <c r="BT1158" s="687">
        <f t="shared" si="2195"/>
        <v>-7.5</v>
      </c>
      <c r="BU1158" s="688">
        <f t="shared" si="2196"/>
        <v>0</v>
      </c>
      <c r="BV1158" s="687">
        <f>'17. Нефтехим Салават'!DC157</f>
        <v>7.4</v>
      </c>
      <c r="BW1158" s="687">
        <f>'17. Нефтехим Салават'!DE157</f>
        <v>0</v>
      </c>
      <c r="BX1158" s="687">
        <f t="shared" si="2197"/>
        <v>-7.4</v>
      </c>
      <c r="BY1158" s="688">
        <f t="shared" si="2198"/>
        <v>0</v>
      </c>
    </row>
    <row r="1159" spans="2:77" ht="20.100000000000001" customHeight="1">
      <c r="B1159" s="591" t="s">
        <v>1168</v>
      </c>
      <c r="C1159" s="448" t="s">
        <v>1323</v>
      </c>
      <c r="D1159" s="528"/>
      <c r="E1159" s="528"/>
      <c r="F1159" s="529"/>
      <c r="G1159" s="530" t="s">
        <v>1324</v>
      </c>
      <c r="H1159" s="530"/>
      <c r="I1159" s="626" t="s">
        <v>883</v>
      </c>
      <c r="J1159" s="687">
        <f t="shared" si="2155"/>
        <v>63.5</v>
      </c>
      <c r="K1159" s="687">
        <f t="shared" si="2156"/>
        <v>0</v>
      </c>
      <c r="L1159" s="687">
        <f t="shared" si="2157"/>
        <v>-63.5</v>
      </c>
      <c r="M1159" s="688">
        <f t="shared" si="2158"/>
        <v>0</v>
      </c>
      <c r="N1159" s="687">
        <f t="shared" si="2159"/>
        <v>16.5</v>
      </c>
      <c r="O1159" s="687">
        <f t="shared" si="2160"/>
        <v>0</v>
      </c>
      <c r="P1159" s="687">
        <f t="shared" si="2161"/>
        <v>-16.5</v>
      </c>
      <c r="Q1159" s="688">
        <f t="shared" si="2162"/>
        <v>0</v>
      </c>
      <c r="R1159" s="687">
        <f>'17. Нефтехим Салават'!W158</f>
        <v>5.8</v>
      </c>
      <c r="S1159" s="687">
        <f>'17. Нефтехим Салават'!Y158</f>
        <v>0</v>
      </c>
      <c r="T1159" s="687">
        <f t="shared" si="2163"/>
        <v>-5.8</v>
      </c>
      <c r="U1159" s="688">
        <f t="shared" si="2164"/>
        <v>0</v>
      </c>
      <c r="V1159" s="687">
        <f>'17. Нефтехим Салават'!AC158</f>
        <v>5.5</v>
      </c>
      <c r="W1159" s="687">
        <f>'17. Нефтехим Салават'!AE158</f>
        <v>0</v>
      </c>
      <c r="X1159" s="687">
        <f t="shared" si="2165"/>
        <v>-5.5</v>
      </c>
      <c r="Y1159" s="688">
        <f t="shared" si="2166"/>
        <v>0</v>
      </c>
      <c r="Z1159" s="687">
        <f>'17. Нефтехим Салават'!AI158</f>
        <v>5.2</v>
      </c>
      <c r="AA1159" s="687">
        <f>'17. Нефтехим Салават'!AK158</f>
        <v>0</v>
      </c>
      <c r="AB1159" s="687">
        <f t="shared" si="2167"/>
        <v>-5.2</v>
      </c>
      <c r="AC1159" s="688">
        <f t="shared" si="2168"/>
        <v>0</v>
      </c>
      <c r="AD1159" s="687">
        <f t="shared" si="2169"/>
        <v>14</v>
      </c>
      <c r="AE1159" s="687">
        <f t="shared" si="2170"/>
        <v>0</v>
      </c>
      <c r="AF1159" s="687">
        <f t="shared" si="2171"/>
        <v>-14</v>
      </c>
      <c r="AG1159" s="688">
        <f t="shared" si="2172"/>
        <v>0</v>
      </c>
      <c r="AH1159" s="687">
        <f>'17. Нефтехим Салават'!AU158</f>
        <v>5</v>
      </c>
      <c r="AI1159" s="687">
        <f>'17. Нефтехим Салават'!AW158</f>
        <v>0</v>
      </c>
      <c r="AJ1159" s="687">
        <f t="shared" si="2173"/>
        <v>-5</v>
      </c>
      <c r="AK1159" s="688">
        <f t="shared" si="2174"/>
        <v>0</v>
      </c>
      <c r="AL1159" s="687">
        <f>'17. Нефтехим Салават'!BA158</f>
        <v>4.7</v>
      </c>
      <c r="AM1159" s="687">
        <f>'17. Нефтехим Салават'!BC158</f>
        <v>0</v>
      </c>
      <c r="AN1159" s="687">
        <f t="shared" si="2175"/>
        <v>-4.7</v>
      </c>
      <c r="AO1159" s="688">
        <f t="shared" si="2176"/>
        <v>0</v>
      </c>
      <c r="AP1159" s="687">
        <f>'17. Нефтехим Салават'!BG158</f>
        <v>4.3</v>
      </c>
      <c r="AQ1159" s="687">
        <f>'17. Нефтехим Салават'!BI158</f>
        <v>0</v>
      </c>
      <c r="AR1159" s="687">
        <f t="shared" si="2177"/>
        <v>-4.3</v>
      </c>
      <c r="AS1159" s="688">
        <f t="shared" si="2178"/>
        <v>0</v>
      </c>
      <c r="AT1159" s="687">
        <f t="shared" si="2179"/>
        <v>16.899999999999999</v>
      </c>
      <c r="AU1159" s="687">
        <f t="shared" si="2180"/>
        <v>0</v>
      </c>
      <c r="AV1159" s="687">
        <f t="shared" si="2181"/>
        <v>-16.899999999999999</v>
      </c>
      <c r="AW1159" s="688">
        <f t="shared" si="2182"/>
        <v>0</v>
      </c>
      <c r="AX1159" s="687">
        <f>'17. Нефтехим Салават'!BS158</f>
        <v>5.2</v>
      </c>
      <c r="AY1159" s="687">
        <f>'17. Нефтехим Салават'!BU158</f>
        <v>0</v>
      </c>
      <c r="AZ1159" s="687">
        <f t="shared" si="2183"/>
        <v>-5.2</v>
      </c>
      <c r="BA1159" s="688">
        <f t="shared" si="2184"/>
        <v>0</v>
      </c>
      <c r="BB1159" s="687">
        <f>'17. Нефтехим Салават'!BY158</f>
        <v>4.5</v>
      </c>
      <c r="BC1159" s="687">
        <f>'17. Нефтехим Салават'!CA158</f>
        <v>0</v>
      </c>
      <c r="BD1159" s="687">
        <f t="shared" si="2185"/>
        <v>-4.5</v>
      </c>
      <c r="BE1159" s="688">
        <f t="shared" si="2186"/>
        <v>0</v>
      </c>
      <c r="BF1159" s="687">
        <f>'17. Нефтехим Салават'!CE158</f>
        <v>7.2</v>
      </c>
      <c r="BG1159" s="687">
        <f>'17. Нефтехим Салават'!CG158</f>
        <v>0</v>
      </c>
      <c r="BH1159" s="687">
        <f t="shared" si="2187"/>
        <v>-7.2</v>
      </c>
      <c r="BI1159" s="688">
        <f t="shared" si="2188"/>
        <v>0</v>
      </c>
      <c r="BJ1159" s="687">
        <f t="shared" si="2189"/>
        <v>16.100000000000001</v>
      </c>
      <c r="BK1159" s="687">
        <f t="shared" si="2190"/>
        <v>0</v>
      </c>
      <c r="BL1159" s="687">
        <f t="shared" si="2191"/>
        <v>-16.100000000000001</v>
      </c>
      <c r="BM1159" s="688">
        <f t="shared" si="2192"/>
        <v>0</v>
      </c>
      <c r="BN1159" s="687">
        <f>'17. Нефтехим Салават'!CQ158</f>
        <v>5.8</v>
      </c>
      <c r="BO1159" s="687">
        <f>'17. Нефтехим Салават'!CS158</f>
        <v>0</v>
      </c>
      <c r="BP1159" s="687">
        <f t="shared" si="2193"/>
        <v>-5.8</v>
      </c>
      <c r="BQ1159" s="688">
        <f t="shared" si="2194"/>
        <v>0</v>
      </c>
      <c r="BR1159" s="687">
        <f>'17. Нефтехим Салават'!CW158</f>
        <v>5.4</v>
      </c>
      <c r="BS1159" s="687">
        <f>'17. Нефтехим Салават'!CY158</f>
        <v>0</v>
      </c>
      <c r="BT1159" s="687">
        <f t="shared" si="2195"/>
        <v>-5.4</v>
      </c>
      <c r="BU1159" s="688">
        <f t="shared" si="2196"/>
        <v>0</v>
      </c>
      <c r="BV1159" s="687">
        <f>'17. Нефтехим Салават'!DC158</f>
        <v>4.9000000000000004</v>
      </c>
      <c r="BW1159" s="687">
        <f>'17. Нефтехим Салават'!DE158</f>
        <v>0</v>
      </c>
      <c r="BX1159" s="687">
        <f t="shared" si="2197"/>
        <v>-4.9000000000000004</v>
      </c>
      <c r="BY1159" s="688">
        <f t="shared" si="2198"/>
        <v>0</v>
      </c>
    </row>
    <row r="1160" spans="2:77" ht="20.100000000000001" customHeight="1">
      <c r="C1160" s="597" t="s">
        <v>1198</v>
      </c>
      <c r="D1160" s="528"/>
      <c r="E1160" s="528"/>
      <c r="F1160" s="529"/>
      <c r="G1160" s="530" t="s">
        <v>1325</v>
      </c>
      <c r="H1160" s="530"/>
      <c r="I1160" s="691" t="s">
        <v>883</v>
      </c>
      <c r="J1160" s="687">
        <f t="shared" si="2155"/>
        <v>63.5</v>
      </c>
      <c r="K1160" s="687">
        <f t="shared" si="2156"/>
        <v>0</v>
      </c>
      <c r="L1160" s="687">
        <f t="shared" si="2157"/>
        <v>-63.5</v>
      </c>
      <c r="M1160" s="688">
        <f t="shared" si="2158"/>
        <v>0</v>
      </c>
      <c r="N1160" s="687">
        <f t="shared" si="2159"/>
        <v>16.5</v>
      </c>
      <c r="O1160" s="687">
        <f t="shared" si="2160"/>
        <v>0</v>
      </c>
      <c r="P1160" s="687">
        <f t="shared" si="2161"/>
        <v>-16.5</v>
      </c>
      <c r="Q1160" s="688">
        <f t="shared" si="2162"/>
        <v>0</v>
      </c>
      <c r="R1160" s="687">
        <f>'17. Нефтехим Салават'!W159</f>
        <v>5.8</v>
      </c>
      <c r="S1160" s="687">
        <f>'17. Нефтехим Салават'!Y159</f>
        <v>0</v>
      </c>
      <c r="T1160" s="687">
        <f t="shared" si="2163"/>
        <v>-5.8</v>
      </c>
      <c r="U1160" s="688">
        <f t="shared" si="2164"/>
        <v>0</v>
      </c>
      <c r="V1160" s="687">
        <f>'17. Нефтехим Салават'!AC159</f>
        <v>5.5</v>
      </c>
      <c r="W1160" s="687">
        <f>'17. Нефтехим Салават'!AE159</f>
        <v>0</v>
      </c>
      <c r="X1160" s="687">
        <f t="shared" si="2165"/>
        <v>-5.5</v>
      </c>
      <c r="Y1160" s="688">
        <f t="shared" si="2166"/>
        <v>0</v>
      </c>
      <c r="Z1160" s="687">
        <f>'17. Нефтехим Салават'!AI159</f>
        <v>5.2</v>
      </c>
      <c r="AA1160" s="687">
        <f>'17. Нефтехим Салават'!AK159</f>
        <v>0</v>
      </c>
      <c r="AB1160" s="687">
        <f t="shared" si="2167"/>
        <v>-5.2</v>
      </c>
      <c r="AC1160" s="688">
        <f t="shared" si="2168"/>
        <v>0</v>
      </c>
      <c r="AD1160" s="687">
        <f t="shared" si="2169"/>
        <v>14</v>
      </c>
      <c r="AE1160" s="687">
        <f t="shared" si="2170"/>
        <v>0</v>
      </c>
      <c r="AF1160" s="687">
        <f t="shared" si="2171"/>
        <v>-14</v>
      </c>
      <c r="AG1160" s="688">
        <f t="shared" si="2172"/>
        <v>0</v>
      </c>
      <c r="AH1160" s="687">
        <f>'17. Нефтехим Салават'!AU159</f>
        <v>5</v>
      </c>
      <c r="AI1160" s="687">
        <f>'17. Нефтехим Салават'!AW159</f>
        <v>0</v>
      </c>
      <c r="AJ1160" s="687">
        <f t="shared" si="2173"/>
        <v>-5</v>
      </c>
      <c r="AK1160" s="688">
        <f t="shared" si="2174"/>
        <v>0</v>
      </c>
      <c r="AL1160" s="687">
        <f>'17. Нефтехим Салават'!BA159</f>
        <v>4.7</v>
      </c>
      <c r="AM1160" s="687">
        <f>'17. Нефтехим Салават'!BC159</f>
        <v>0</v>
      </c>
      <c r="AN1160" s="687">
        <f t="shared" si="2175"/>
        <v>-4.7</v>
      </c>
      <c r="AO1160" s="688">
        <f t="shared" si="2176"/>
        <v>0</v>
      </c>
      <c r="AP1160" s="687">
        <f>'17. Нефтехим Салават'!BG159</f>
        <v>4.3</v>
      </c>
      <c r="AQ1160" s="687">
        <f>'17. Нефтехим Салават'!BI159</f>
        <v>0</v>
      </c>
      <c r="AR1160" s="687">
        <f t="shared" si="2177"/>
        <v>-4.3</v>
      </c>
      <c r="AS1160" s="688">
        <f t="shared" si="2178"/>
        <v>0</v>
      </c>
      <c r="AT1160" s="687">
        <f t="shared" si="2179"/>
        <v>16.899999999999999</v>
      </c>
      <c r="AU1160" s="687">
        <f t="shared" si="2180"/>
        <v>0</v>
      </c>
      <c r="AV1160" s="687">
        <f t="shared" si="2181"/>
        <v>-16.899999999999999</v>
      </c>
      <c r="AW1160" s="688">
        <f t="shared" si="2182"/>
        <v>0</v>
      </c>
      <c r="AX1160" s="687">
        <f>'17. Нефтехим Салават'!BS159</f>
        <v>5.2</v>
      </c>
      <c r="AY1160" s="687">
        <f>'17. Нефтехим Салават'!BU159</f>
        <v>0</v>
      </c>
      <c r="AZ1160" s="687">
        <f t="shared" si="2183"/>
        <v>-5.2</v>
      </c>
      <c r="BA1160" s="688">
        <f t="shared" si="2184"/>
        <v>0</v>
      </c>
      <c r="BB1160" s="687">
        <f>'17. Нефтехим Салават'!BY159</f>
        <v>4.5</v>
      </c>
      <c r="BC1160" s="687">
        <f>'17. Нефтехим Салават'!CA159</f>
        <v>0</v>
      </c>
      <c r="BD1160" s="687">
        <f t="shared" si="2185"/>
        <v>-4.5</v>
      </c>
      <c r="BE1160" s="688">
        <f t="shared" si="2186"/>
        <v>0</v>
      </c>
      <c r="BF1160" s="687">
        <f>'17. Нефтехим Салават'!CE159</f>
        <v>7.2</v>
      </c>
      <c r="BG1160" s="687">
        <f>'17. Нефтехим Салават'!CG159</f>
        <v>0</v>
      </c>
      <c r="BH1160" s="687">
        <f t="shared" si="2187"/>
        <v>-7.2</v>
      </c>
      <c r="BI1160" s="688">
        <f t="shared" si="2188"/>
        <v>0</v>
      </c>
      <c r="BJ1160" s="687">
        <f t="shared" si="2189"/>
        <v>16.100000000000001</v>
      </c>
      <c r="BK1160" s="687">
        <f t="shared" si="2190"/>
        <v>0</v>
      </c>
      <c r="BL1160" s="687">
        <f t="shared" si="2191"/>
        <v>-16.100000000000001</v>
      </c>
      <c r="BM1160" s="688">
        <f t="shared" si="2192"/>
        <v>0</v>
      </c>
      <c r="BN1160" s="687">
        <f>'17. Нефтехим Салават'!CQ159</f>
        <v>5.8</v>
      </c>
      <c r="BO1160" s="687">
        <f>'17. Нефтехим Салават'!CS159</f>
        <v>0</v>
      </c>
      <c r="BP1160" s="687">
        <f t="shared" si="2193"/>
        <v>-5.8</v>
      </c>
      <c r="BQ1160" s="688">
        <f t="shared" si="2194"/>
        <v>0</v>
      </c>
      <c r="BR1160" s="687">
        <f>'17. Нефтехим Салават'!CW159</f>
        <v>5.4</v>
      </c>
      <c r="BS1160" s="687">
        <f>'17. Нефтехим Салават'!CY159</f>
        <v>0</v>
      </c>
      <c r="BT1160" s="687">
        <f t="shared" si="2195"/>
        <v>-5.4</v>
      </c>
      <c r="BU1160" s="688">
        <f t="shared" si="2196"/>
        <v>0</v>
      </c>
      <c r="BV1160" s="687">
        <f>'17. Нефтехим Салават'!DC159</f>
        <v>4.9000000000000004</v>
      </c>
      <c r="BW1160" s="687">
        <f>'17. Нефтехим Салават'!DE159</f>
        <v>0</v>
      </c>
      <c r="BX1160" s="687">
        <f t="shared" si="2197"/>
        <v>-4.9000000000000004</v>
      </c>
      <c r="BY1160" s="688">
        <f t="shared" si="2198"/>
        <v>0</v>
      </c>
    </row>
    <row r="1161" spans="2:77" ht="20.100000000000001" customHeight="1">
      <c r="B1161" s="591" t="s">
        <v>1171</v>
      </c>
      <c r="C1161" s="448" t="s">
        <v>1326</v>
      </c>
      <c r="D1161" s="528"/>
      <c r="E1161" s="528"/>
      <c r="F1161" s="529"/>
      <c r="G1161" s="530" t="s">
        <v>1327</v>
      </c>
      <c r="H1161" s="530"/>
      <c r="I1161" s="626" t="s">
        <v>883</v>
      </c>
      <c r="J1161" s="687">
        <f t="shared" si="2155"/>
        <v>219.3</v>
      </c>
      <c r="K1161" s="687">
        <f t="shared" si="2156"/>
        <v>0</v>
      </c>
      <c r="L1161" s="687">
        <f t="shared" si="2157"/>
        <v>-219.3</v>
      </c>
      <c r="M1161" s="688">
        <f t="shared" si="2158"/>
        <v>0</v>
      </c>
      <c r="N1161" s="687">
        <f t="shared" si="2159"/>
        <v>58.399999999999991</v>
      </c>
      <c r="O1161" s="687">
        <f t="shared" si="2160"/>
        <v>0</v>
      </c>
      <c r="P1161" s="687">
        <f t="shared" si="2161"/>
        <v>-58.399999999999991</v>
      </c>
      <c r="Q1161" s="688">
        <f t="shared" si="2162"/>
        <v>0</v>
      </c>
      <c r="R1161" s="687">
        <f>'17. Нефтехим Салават'!W160</f>
        <v>20.399999999999999</v>
      </c>
      <c r="S1161" s="687">
        <f>'17. Нефтехим Салават'!Y160</f>
        <v>0</v>
      </c>
      <c r="T1161" s="687">
        <f t="shared" si="2163"/>
        <v>-20.399999999999999</v>
      </c>
      <c r="U1161" s="688">
        <f t="shared" si="2164"/>
        <v>0</v>
      </c>
      <c r="V1161" s="687">
        <f>'17. Нефтехим Салават'!AC160</f>
        <v>19.2</v>
      </c>
      <c r="W1161" s="687">
        <f>'17. Нефтехим Салават'!AE160</f>
        <v>0</v>
      </c>
      <c r="X1161" s="687">
        <f t="shared" si="2165"/>
        <v>-19.2</v>
      </c>
      <c r="Y1161" s="688">
        <f t="shared" si="2166"/>
        <v>0</v>
      </c>
      <c r="Z1161" s="687">
        <f>'17. Нефтехим Салават'!AI160</f>
        <v>18.8</v>
      </c>
      <c r="AA1161" s="687">
        <f>'17. Нефтехим Салават'!AK160</f>
        <v>0</v>
      </c>
      <c r="AB1161" s="687">
        <f t="shared" si="2167"/>
        <v>-18.8</v>
      </c>
      <c r="AC1161" s="688">
        <f t="shared" si="2168"/>
        <v>0</v>
      </c>
      <c r="AD1161" s="687">
        <f t="shared" si="2169"/>
        <v>50.1</v>
      </c>
      <c r="AE1161" s="687">
        <f t="shared" si="2170"/>
        <v>0</v>
      </c>
      <c r="AF1161" s="687">
        <f t="shared" si="2171"/>
        <v>-50.1</v>
      </c>
      <c r="AG1161" s="688">
        <f t="shared" si="2172"/>
        <v>0</v>
      </c>
      <c r="AH1161" s="687">
        <f>'17. Нефтехим Салават'!AU160</f>
        <v>17.7</v>
      </c>
      <c r="AI1161" s="687">
        <f>'17. Нефтехим Салават'!AW160</f>
        <v>0</v>
      </c>
      <c r="AJ1161" s="687">
        <f t="shared" si="2173"/>
        <v>-17.7</v>
      </c>
      <c r="AK1161" s="688">
        <f t="shared" si="2174"/>
        <v>0</v>
      </c>
      <c r="AL1161" s="687">
        <f>'17. Нефтехим Салават'!BA160</f>
        <v>17</v>
      </c>
      <c r="AM1161" s="687">
        <f>'17. Нефтехим Салават'!BC160</f>
        <v>0</v>
      </c>
      <c r="AN1161" s="687">
        <f t="shared" si="2175"/>
        <v>-17</v>
      </c>
      <c r="AO1161" s="688">
        <f t="shared" si="2176"/>
        <v>0</v>
      </c>
      <c r="AP1161" s="687">
        <f>'17. Нефтехим Салават'!BG160</f>
        <v>15.4</v>
      </c>
      <c r="AQ1161" s="687">
        <f>'17. Нефтехим Салават'!BI160</f>
        <v>0</v>
      </c>
      <c r="AR1161" s="687">
        <f t="shared" si="2177"/>
        <v>-15.4</v>
      </c>
      <c r="AS1161" s="688">
        <f t="shared" si="2178"/>
        <v>0</v>
      </c>
      <c r="AT1161" s="687">
        <f t="shared" si="2179"/>
        <v>57.8</v>
      </c>
      <c r="AU1161" s="687">
        <f t="shared" si="2180"/>
        <v>0</v>
      </c>
      <c r="AV1161" s="687">
        <f t="shared" si="2181"/>
        <v>-57.8</v>
      </c>
      <c r="AW1161" s="688">
        <f t="shared" si="2182"/>
        <v>0</v>
      </c>
      <c r="AX1161" s="687">
        <f>'17. Нефтехим Салават'!BS160</f>
        <v>18.100000000000001</v>
      </c>
      <c r="AY1161" s="687">
        <f>'17. Нефтехим Салават'!BU160</f>
        <v>0</v>
      </c>
      <c r="AZ1161" s="687">
        <f t="shared" si="2183"/>
        <v>-18.100000000000001</v>
      </c>
      <c r="BA1161" s="688">
        <f t="shared" si="2184"/>
        <v>0</v>
      </c>
      <c r="BB1161" s="687">
        <f>'17. Нефтехим Салават'!BY160</f>
        <v>15.5</v>
      </c>
      <c r="BC1161" s="687">
        <f>'17. Нефтехим Салават'!CA160</f>
        <v>0</v>
      </c>
      <c r="BD1161" s="687">
        <f t="shared" si="2185"/>
        <v>-15.5</v>
      </c>
      <c r="BE1161" s="688">
        <f t="shared" si="2186"/>
        <v>0</v>
      </c>
      <c r="BF1161" s="687">
        <f>'17. Нефтехим Салават'!CE160</f>
        <v>24.2</v>
      </c>
      <c r="BG1161" s="687">
        <f>'17. Нефтехим Салават'!CG160</f>
        <v>0</v>
      </c>
      <c r="BH1161" s="687">
        <f t="shared" si="2187"/>
        <v>-24.2</v>
      </c>
      <c r="BI1161" s="688">
        <f t="shared" si="2188"/>
        <v>0</v>
      </c>
      <c r="BJ1161" s="687">
        <f t="shared" si="2189"/>
        <v>52.999999999999993</v>
      </c>
      <c r="BK1161" s="687">
        <f t="shared" si="2190"/>
        <v>0</v>
      </c>
      <c r="BL1161" s="687">
        <f t="shared" si="2191"/>
        <v>-52.999999999999993</v>
      </c>
      <c r="BM1161" s="688">
        <f t="shared" si="2192"/>
        <v>0</v>
      </c>
      <c r="BN1161" s="687">
        <f>'17. Нефтехим Салават'!CQ160</f>
        <v>17.7</v>
      </c>
      <c r="BO1161" s="687">
        <f>'17. Нефтехим Салават'!CS160</f>
        <v>0</v>
      </c>
      <c r="BP1161" s="687">
        <f t="shared" si="2193"/>
        <v>-17.7</v>
      </c>
      <c r="BQ1161" s="688">
        <f t="shared" si="2194"/>
        <v>0</v>
      </c>
      <c r="BR1161" s="687">
        <f>'17. Нефтехим Салават'!CW160</f>
        <v>18.399999999999999</v>
      </c>
      <c r="BS1161" s="687">
        <f>'17. Нефтехим Салават'!CY160</f>
        <v>0</v>
      </c>
      <c r="BT1161" s="687">
        <f t="shared" si="2195"/>
        <v>-18.399999999999999</v>
      </c>
      <c r="BU1161" s="688">
        <f t="shared" si="2196"/>
        <v>0</v>
      </c>
      <c r="BV1161" s="687">
        <f>'17. Нефтехим Салават'!DC160</f>
        <v>16.899999999999999</v>
      </c>
      <c r="BW1161" s="687">
        <f>'17. Нефтехим Салават'!DE160</f>
        <v>0</v>
      </c>
      <c r="BX1161" s="687">
        <f t="shared" si="2197"/>
        <v>-16.899999999999999</v>
      </c>
      <c r="BY1161" s="688">
        <f t="shared" si="2198"/>
        <v>0</v>
      </c>
    </row>
    <row r="1162" spans="2:77" ht="20.100000000000001" customHeight="1">
      <c r="C1162" s="597" t="s">
        <v>1198</v>
      </c>
      <c r="D1162" s="528"/>
      <c r="E1162" s="528"/>
      <c r="F1162" s="529"/>
      <c r="G1162" s="530" t="s">
        <v>1328</v>
      </c>
      <c r="H1162" s="530"/>
      <c r="I1162" s="691" t="s">
        <v>883</v>
      </c>
      <c r="J1162" s="687">
        <f t="shared" si="2155"/>
        <v>0</v>
      </c>
      <c r="K1162" s="687">
        <f t="shared" si="2156"/>
        <v>0</v>
      </c>
      <c r="L1162" s="687">
        <f t="shared" si="2157"/>
        <v>0</v>
      </c>
      <c r="M1162" s="688" t="str">
        <f t="shared" si="2158"/>
        <v>-</v>
      </c>
      <c r="N1162" s="687">
        <f t="shared" si="2159"/>
        <v>0</v>
      </c>
      <c r="O1162" s="687">
        <f t="shared" si="2160"/>
        <v>0</v>
      </c>
      <c r="P1162" s="687">
        <f t="shared" si="2161"/>
        <v>0</v>
      </c>
      <c r="Q1162" s="688" t="str">
        <f t="shared" si="2162"/>
        <v>-</v>
      </c>
      <c r="R1162" s="687">
        <f>'17. Нефтехим Салават'!W161</f>
        <v>0</v>
      </c>
      <c r="S1162" s="687">
        <f>'17. Нефтехим Салават'!Y161</f>
        <v>0</v>
      </c>
      <c r="T1162" s="687">
        <f t="shared" si="2163"/>
        <v>0</v>
      </c>
      <c r="U1162" s="688" t="str">
        <f t="shared" si="2164"/>
        <v>-</v>
      </c>
      <c r="V1162" s="687">
        <f>'17. Нефтехим Салават'!AC161</f>
        <v>0</v>
      </c>
      <c r="W1162" s="687">
        <f>'17. Нефтехим Салават'!AE161</f>
        <v>0</v>
      </c>
      <c r="X1162" s="687">
        <f t="shared" si="2165"/>
        <v>0</v>
      </c>
      <c r="Y1162" s="688" t="str">
        <f t="shared" si="2166"/>
        <v>-</v>
      </c>
      <c r="Z1162" s="687">
        <f>'17. Нефтехим Салават'!AI161</f>
        <v>0</v>
      </c>
      <c r="AA1162" s="687">
        <f>'17. Нефтехим Салават'!AK161</f>
        <v>0</v>
      </c>
      <c r="AB1162" s="687">
        <f t="shared" si="2167"/>
        <v>0</v>
      </c>
      <c r="AC1162" s="688" t="str">
        <f t="shared" si="2168"/>
        <v>-</v>
      </c>
      <c r="AD1162" s="687">
        <f t="shared" si="2169"/>
        <v>0</v>
      </c>
      <c r="AE1162" s="687">
        <f t="shared" si="2170"/>
        <v>0</v>
      </c>
      <c r="AF1162" s="687">
        <f t="shared" si="2171"/>
        <v>0</v>
      </c>
      <c r="AG1162" s="688" t="str">
        <f t="shared" si="2172"/>
        <v>-</v>
      </c>
      <c r="AH1162" s="687">
        <f>'17. Нефтехим Салават'!AU161</f>
        <v>0</v>
      </c>
      <c r="AI1162" s="687">
        <f>'17. Нефтехим Салават'!AW161</f>
        <v>0</v>
      </c>
      <c r="AJ1162" s="687">
        <f t="shared" si="2173"/>
        <v>0</v>
      </c>
      <c r="AK1162" s="688" t="str">
        <f t="shared" si="2174"/>
        <v>-</v>
      </c>
      <c r="AL1162" s="687">
        <f>'17. Нефтехим Салават'!BA161</f>
        <v>0</v>
      </c>
      <c r="AM1162" s="687">
        <f>'17. Нефтехим Салават'!BC161</f>
        <v>0</v>
      </c>
      <c r="AN1162" s="687">
        <f t="shared" si="2175"/>
        <v>0</v>
      </c>
      <c r="AO1162" s="688" t="str">
        <f t="shared" si="2176"/>
        <v>-</v>
      </c>
      <c r="AP1162" s="687">
        <f>'17. Нефтехим Салават'!BG161</f>
        <v>0</v>
      </c>
      <c r="AQ1162" s="687">
        <f>'17. Нефтехим Салават'!BI161</f>
        <v>0</v>
      </c>
      <c r="AR1162" s="687">
        <f t="shared" si="2177"/>
        <v>0</v>
      </c>
      <c r="AS1162" s="688" t="str">
        <f t="shared" si="2178"/>
        <v>-</v>
      </c>
      <c r="AT1162" s="687">
        <f t="shared" si="2179"/>
        <v>0</v>
      </c>
      <c r="AU1162" s="687">
        <f t="shared" si="2180"/>
        <v>0</v>
      </c>
      <c r="AV1162" s="687">
        <f t="shared" si="2181"/>
        <v>0</v>
      </c>
      <c r="AW1162" s="688" t="str">
        <f t="shared" si="2182"/>
        <v>-</v>
      </c>
      <c r="AX1162" s="687">
        <f>'17. Нефтехим Салават'!BS161</f>
        <v>0</v>
      </c>
      <c r="AY1162" s="687">
        <f>'17. Нефтехим Салават'!BU161</f>
        <v>0</v>
      </c>
      <c r="AZ1162" s="687">
        <f t="shared" si="2183"/>
        <v>0</v>
      </c>
      <c r="BA1162" s="688" t="str">
        <f t="shared" si="2184"/>
        <v>-</v>
      </c>
      <c r="BB1162" s="687">
        <f>'17. Нефтехим Салават'!BY161</f>
        <v>0</v>
      </c>
      <c r="BC1162" s="687">
        <f>'17. Нефтехим Салават'!CA161</f>
        <v>0</v>
      </c>
      <c r="BD1162" s="687">
        <f t="shared" si="2185"/>
        <v>0</v>
      </c>
      <c r="BE1162" s="688" t="str">
        <f t="shared" si="2186"/>
        <v>-</v>
      </c>
      <c r="BF1162" s="687">
        <f>'17. Нефтехим Салават'!CE161</f>
        <v>0</v>
      </c>
      <c r="BG1162" s="687">
        <f>'17. Нефтехим Салават'!CG161</f>
        <v>0</v>
      </c>
      <c r="BH1162" s="687">
        <f t="shared" si="2187"/>
        <v>0</v>
      </c>
      <c r="BI1162" s="688" t="str">
        <f t="shared" si="2188"/>
        <v>-</v>
      </c>
      <c r="BJ1162" s="687">
        <f t="shared" si="2189"/>
        <v>0</v>
      </c>
      <c r="BK1162" s="687">
        <f t="shared" si="2190"/>
        <v>0</v>
      </c>
      <c r="BL1162" s="687">
        <f t="shared" si="2191"/>
        <v>0</v>
      </c>
      <c r="BM1162" s="688" t="str">
        <f t="shared" si="2192"/>
        <v>-</v>
      </c>
      <c r="BN1162" s="687">
        <f>'17. Нефтехим Салават'!CQ161</f>
        <v>0</v>
      </c>
      <c r="BO1162" s="687">
        <f>'17. Нефтехим Салават'!CS161</f>
        <v>0</v>
      </c>
      <c r="BP1162" s="687">
        <f t="shared" si="2193"/>
        <v>0</v>
      </c>
      <c r="BQ1162" s="688" t="str">
        <f t="shared" si="2194"/>
        <v>-</v>
      </c>
      <c r="BR1162" s="687">
        <f>'17. Нефтехим Салават'!CW161</f>
        <v>0</v>
      </c>
      <c r="BS1162" s="687">
        <f>'17. Нефтехим Салават'!CY161</f>
        <v>0</v>
      </c>
      <c r="BT1162" s="687">
        <f t="shared" si="2195"/>
        <v>0</v>
      </c>
      <c r="BU1162" s="688" t="str">
        <f t="shared" si="2196"/>
        <v>-</v>
      </c>
      <c r="BV1162" s="687">
        <f>'17. Нефтехим Салават'!DC161</f>
        <v>0</v>
      </c>
      <c r="BW1162" s="687">
        <f>'17. Нефтехим Салават'!DE161</f>
        <v>0</v>
      </c>
      <c r="BX1162" s="687">
        <f t="shared" si="2197"/>
        <v>0</v>
      </c>
      <c r="BY1162" s="688" t="str">
        <f t="shared" si="2198"/>
        <v>-</v>
      </c>
    </row>
    <row r="1163" spans="2:77" ht="20.100000000000001" customHeight="1">
      <c r="B1163" s="591" t="s">
        <v>1178</v>
      </c>
      <c r="C1163" s="448" t="s">
        <v>1329</v>
      </c>
      <c r="D1163" s="528"/>
      <c r="E1163" s="528"/>
      <c r="F1163" s="529"/>
      <c r="G1163" s="530" t="s">
        <v>1330</v>
      </c>
      <c r="H1163" s="530"/>
      <c r="I1163" s="626" t="s">
        <v>883</v>
      </c>
      <c r="J1163" s="687">
        <f t="shared" si="2155"/>
        <v>142.19999999999999</v>
      </c>
      <c r="K1163" s="687">
        <f t="shared" si="2156"/>
        <v>0</v>
      </c>
      <c r="L1163" s="687">
        <f t="shared" si="2157"/>
        <v>-142.19999999999999</v>
      </c>
      <c r="M1163" s="688">
        <f t="shared" si="2158"/>
        <v>0</v>
      </c>
      <c r="N1163" s="687">
        <f t="shared" si="2159"/>
        <v>36</v>
      </c>
      <c r="O1163" s="687">
        <f t="shared" si="2160"/>
        <v>0</v>
      </c>
      <c r="P1163" s="687">
        <f t="shared" si="2161"/>
        <v>-36</v>
      </c>
      <c r="Q1163" s="688">
        <f t="shared" si="2162"/>
        <v>0</v>
      </c>
      <c r="R1163" s="687">
        <f>'17. Нефтехим Салават'!W162</f>
        <v>12.6</v>
      </c>
      <c r="S1163" s="687">
        <f>'17. Нефтехим Салават'!Y162</f>
        <v>0</v>
      </c>
      <c r="T1163" s="687">
        <f t="shared" si="2163"/>
        <v>-12.6</v>
      </c>
      <c r="U1163" s="688">
        <f t="shared" si="2164"/>
        <v>0</v>
      </c>
      <c r="V1163" s="687">
        <f>'17. Нефтехим Салават'!AC162</f>
        <v>11.8</v>
      </c>
      <c r="W1163" s="687">
        <f>'17. Нефтехим Салават'!AE162</f>
        <v>0</v>
      </c>
      <c r="X1163" s="687">
        <f t="shared" si="2165"/>
        <v>-11.8</v>
      </c>
      <c r="Y1163" s="688">
        <f t="shared" si="2166"/>
        <v>0</v>
      </c>
      <c r="Z1163" s="687">
        <f>'17. Нефтехим Салават'!AI162</f>
        <v>11.6</v>
      </c>
      <c r="AA1163" s="687">
        <f>'17. Нефтехим Салават'!AK162</f>
        <v>0</v>
      </c>
      <c r="AB1163" s="687">
        <f t="shared" si="2167"/>
        <v>-11.6</v>
      </c>
      <c r="AC1163" s="688">
        <f t="shared" si="2168"/>
        <v>0</v>
      </c>
      <c r="AD1163" s="687">
        <f t="shared" si="2169"/>
        <v>35.5</v>
      </c>
      <c r="AE1163" s="687">
        <f t="shared" si="2170"/>
        <v>0</v>
      </c>
      <c r="AF1163" s="687">
        <f t="shared" si="2171"/>
        <v>-35.5</v>
      </c>
      <c r="AG1163" s="688">
        <f t="shared" si="2172"/>
        <v>0</v>
      </c>
      <c r="AH1163" s="687">
        <f>'17. Нефтехим Салават'!AU162</f>
        <v>12.5</v>
      </c>
      <c r="AI1163" s="687">
        <f>'17. Нефтехим Салават'!AW162</f>
        <v>0</v>
      </c>
      <c r="AJ1163" s="687">
        <f t="shared" si="2173"/>
        <v>-12.5</v>
      </c>
      <c r="AK1163" s="688">
        <f t="shared" si="2174"/>
        <v>0</v>
      </c>
      <c r="AL1163" s="687">
        <f>'17. Нефтехим Салават'!BA162</f>
        <v>12.1</v>
      </c>
      <c r="AM1163" s="687">
        <f>'17. Нефтехим Салават'!BC162</f>
        <v>0</v>
      </c>
      <c r="AN1163" s="687">
        <f t="shared" si="2175"/>
        <v>-12.1</v>
      </c>
      <c r="AO1163" s="688">
        <f t="shared" si="2176"/>
        <v>0</v>
      </c>
      <c r="AP1163" s="687">
        <f>'17. Нефтехим Салават'!BG162</f>
        <v>10.9</v>
      </c>
      <c r="AQ1163" s="687">
        <f>'17. Нефтехим Салават'!BI162</f>
        <v>0</v>
      </c>
      <c r="AR1163" s="687">
        <f t="shared" si="2177"/>
        <v>-10.9</v>
      </c>
      <c r="AS1163" s="688">
        <f t="shared" si="2178"/>
        <v>0</v>
      </c>
      <c r="AT1163" s="687">
        <f t="shared" si="2179"/>
        <v>34</v>
      </c>
      <c r="AU1163" s="687">
        <f t="shared" si="2180"/>
        <v>0</v>
      </c>
      <c r="AV1163" s="687">
        <f t="shared" si="2181"/>
        <v>-34</v>
      </c>
      <c r="AW1163" s="688">
        <f t="shared" si="2182"/>
        <v>0</v>
      </c>
      <c r="AX1163" s="687">
        <f>'17. Нефтехим Салават'!BS162</f>
        <v>11.2</v>
      </c>
      <c r="AY1163" s="687">
        <f>'17. Нефтехим Салават'!BU162</f>
        <v>0</v>
      </c>
      <c r="AZ1163" s="687">
        <f t="shared" si="2183"/>
        <v>-11.2</v>
      </c>
      <c r="BA1163" s="688">
        <f t="shared" si="2184"/>
        <v>0</v>
      </c>
      <c r="BB1163" s="687">
        <f>'17. Нефтехим Салават'!BY162</f>
        <v>10.9</v>
      </c>
      <c r="BC1163" s="687">
        <f>'17. Нефтехим Салават'!CA162</f>
        <v>0</v>
      </c>
      <c r="BD1163" s="687">
        <f t="shared" si="2185"/>
        <v>-10.9</v>
      </c>
      <c r="BE1163" s="688">
        <f t="shared" si="2186"/>
        <v>0</v>
      </c>
      <c r="BF1163" s="687">
        <f>'17. Нефтехим Салават'!CE162</f>
        <v>11.9</v>
      </c>
      <c r="BG1163" s="687">
        <f>'17. Нефтехим Салават'!CG162</f>
        <v>0</v>
      </c>
      <c r="BH1163" s="687">
        <f t="shared" si="2187"/>
        <v>-11.9</v>
      </c>
      <c r="BI1163" s="688">
        <f t="shared" si="2188"/>
        <v>0</v>
      </c>
      <c r="BJ1163" s="687">
        <f t="shared" si="2189"/>
        <v>36.700000000000003</v>
      </c>
      <c r="BK1163" s="687">
        <f t="shared" si="2190"/>
        <v>0</v>
      </c>
      <c r="BL1163" s="687">
        <f t="shared" si="2191"/>
        <v>-36.700000000000003</v>
      </c>
      <c r="BM1163" s="688">
        <f t="shared" si="2192"/>
        <v>0</v>
      </c>
      <c r="BN1163" s="687">
        <f>'17. Нефтехим Салават'!CQ162</f>
        <v>13.9</v>
      </c>
      <c r="BO1163" s="687">
        <f>'17. Нефтехим Салават'!CS162</f>
        <v>0</v>
      </c>
      <c r="BP1163" s="687">
        <f t="shared" si="2193"/>
        <v>-13.9</v>
      </c>
      <c r="BQ1163" s="688">
        <f t="shared" si="2194"/>
        <v>0</v>
      </c>
      <c r="BR1163" s="687">
        <f>'17. Нефтехим Салават'!CW162</f>
        <v>11.4</v>
      </c>
      <c r="BS1163" s="687">
        <f>'17. Нефтехим Салават'!CY162</f>
        <v>0</v>
      </c>
      <c r="BT1163" s="687">
        <f t="shared" si="2195"/>
        <v>-11.4</v>
      </c>
      <c r="BU1163" s="688">
        <f t="shared" si="2196"/>
        <v>0</v>
      </c>
      <c r="BV1163" s="687">
        <f>'17. Нефтехим Салават'!DC162</f>
        <v>11.4</v>
      </c>
      <c r="BW1163" s="687">
        <f>'17. Нефтехим Салават'!DE162</f>
        <v>0</v>
      </c>
      <c r="BX1163" s="687">
        <f t="shared" si="2197"/>
        <v>-11.4</v>
      </c>
      <c r="BY1163" s="688">
        <f t="shared" si="2198"/>
        <v>0</v>
      </c>
    </row>
    <row r="1164" spans="2:77" ht="20.100000000000001" customHeight="1">
      <c r="C1164" s="597" t="s">
        <v>1198</v>
      </c>
      <c r="D1164" s="528"/>
      <c r="E1164" s="528"/>
      <c r="F1164" s="529"/>
      <c r="G1164" s="530" t="s">
        <v>1331</v>
      </c>
      <c r="H1164" s="530"/>
      <c r="I1164" s="691" t="s">
        <v>883</v>
      </c>
      <c r="J1164" s="687">
        <f t="shared" si="2155"/>
        <v>27.3</v>
      </c>
      <c r="K1164" s="687">
        <f t="shared" si="2156"/>
        <v>0</v>
      </c>
      <c r="L1164" s="687">
        <f t="shared" si="2157"/>
        <v>-27.3</v>
      </c>
      <c r="M1164" s="688">
        <f t="shared" si="2158"/>
        <v>0</v>
      </c>
      <c r="N1164" s="687">
        <f t="shared" si="2159"/>
        <v>10.8</v>
      </c>
      <c r="O1164" s="687">
        <f t="shared" si="2160"/>
        <v>0</v>
      </c>
      <c r="P1164" s="687">
        <f t="shared" si="2161"/>
        <v>-10.8</v>
      </c>
      <c r="Q1164" s="688">
        <f t="shared" si="2162"/>
        <v>0</v>
      </c>
      <c r="R1164" s="687">
        <f>'17. Нефтехим Салават'!W163</f>
        <v>3.9</v>
      </c>
      <c r="S1164" s="687">
        <f>'17. Нефтехим Салават'!Y163</f>
        <v>0</v>
      </c>
      <c r="T1164" s="687">
        <f t="shared" si="2163"/>
        <v>-3.9</v>
      </c>
      <c r="U1164" s="688">
        <f t="shared" si="2164"/>
        <v>0</v>
      </c>
      <c r="V1164" s="687">
        <f>'17. Нефтехим Салават'!AC163</f>
        <v>4</v>
      </c>
      <c r="W1164" s="687">
        <f>'17. Нефтехим Салават'!AE163</f>
        <v>0</v>
      </c>
      <c r="X1164" s="687">
        <f t="shared" si="2165"/>
        <v>-4</v>
      </c>
      <c r="Y1164" s="688">
        <f t="shared" si="2166"/>
        <v>0</v>
      </c>
      <c r="Z1164" s="687">
        <f>'17. Нефтехим Салават'!AI163</f>
        <v>2.9</v>
      </c>
      <c r="AA1164" s="687">
        <f>'17. Нефтехим Салават'!AK163</f>
        <v>0</v>
      </c>
      <c r="AB1164" s="687">
        <f t="shared" si="2167"/>
        <v>-2.9</v>
      </c>
      <c r="AC1164" s="688">
        <f t="shared" si="2168"/>
        <v>0</v>
      </c>
      <c r="AD1164" s="687">
        <f t="shared" si="2169"/>
        <v>9.8999999999999986</v>
      </c>
      <c r="AE1164" s="687">
        <f t="shared" si="2170"/>
        <v>0</v>
      </c>
      <c r="AF1164" s="687">
        <f t="shared" si="2171"/>
        <v>-9.8999999999999986</v>
      </c>
      <c r="AG1164" s="688">
        <f t="shared" si="2172"/>
        <v>0</v>
      </c>
      <c r="AH1164" s="687">
        <f>'17. Нефтехим Салават'!AU163</f>
        <v>4.0999999999999996</v>
      </c>
      <c r="AI1164" s="687">
        <f>'17. Нефтехим Салават'!AW163</f>
        <v>0</v>
      </c>
      <c r="AJ1164" s="687">
        <f t="shared" si="2173"/>
        <v>-4.0999999999999996</v>
      </c>
      <c r="AK1164" s="688">
        <f t="shared" si="2174"/>
        <v>0</v>
      </c>
      <c r="AL1164" s="687">
        <f>'17. Нефтехим Салават'!BA163</f>
        <v>3.3</v>
      </c>
      <c r="AM1164" s="687">
        <f>'17. Нефтехим Салават'!BC163</f>
        <v>0</v>
      </c>
      <c r="AN1164" s="687">
        <f t="shared" si="2175"/>
        <v>-3.3</v>
      </c>
      <c r="AO1164" s="688">
        <f t="shared" si="2176"/>
        <v>0</v>
      </c>
      <c r="AP1164" s="687">
        <f>'17. Нефтехим Салават'!BG163</f>
        <v>2.5</v>
      </c>
      <c r="AQ1164" s="687">
        <f>'17. Нефтехим Салават'!BI163</f>
        <v>0</v>
      </c>
      <c r="AR1164" s="687">
        <f t="shared" si="2177"/>
        <v>-2.5</v>
      </c>
      <c r="AS1164" s="688">
        <f t="shared" si="2178"/>
        <v>0</v>
      </c>
      <c r="AT1164" s="687">
        <f t="shared" si="2179"/>
        <v>1.6</v>
      </c>
      <c r="AU1164" s="687">
        <f t="shared" si="2180"/>
        <v>0</v>
      </c>
      <c r="AV1164" s="687">
        <f t="shared" si="2181"/>
        <v>-1.6</v>
      </c>
      <c r="AW1164" s="688">
        <f t="shared" si="2182"/>
        <v>0</v>
      </c>
      <c r="AX1164" s="687">
        <f>'17. Нефтехим Салават'!BS163</f>
        <v>1.6</v>
      </c>
      <c r="AY1164" s="687">
        <f>'17. Нефтехим Салават'!BU163</f>
        <v>0</v>
      </c>
      <c r="AZ1164" s="687">
        <f t="shared" si="2183"/>
        <v>-1.6</v>
      </c>
      <c r="BA1164" s="688">
        <f t="shared" si="2184"/>
        <v>0</v>
      </c>
      <c r="BB1164" s="687">
        <f>'17. Нефтехим Салават'!BY163</f>
        <v>0</v>
      </c>
      <c r="BC1164" s="687">
        <f>'17. Нефтехим Салават'!CA163</f>
        <v>0</v>
      </c>
      <c r="BD1164" s="687">
        <f t="shared" si="2185"/>
        <v>0</v>
      </c>
      <c r="BE1164" s="688" t="str">
        <f t="shared" si="2186"/>
        <v>-</v>
      </c>
      <c r="BF1164" s="687">
        <f>'17. Нефтехим Салават'!CE163</f>
        <v>0</v>
      </c>
      <c r="BG1164" s="687">
        <f>'17. Нефтехим Салават'!CG163</f>
        <v>0</v>
      </c>
      <c r="BH1164" s="687">
        <f t="shared" si="2187"/>
        <v>0</v>
      </c>
      <c r="BI1164" s="688" t="str">
        <f t="shared" si="2188"/>
        <v>-</v>
      </c>
      <c r="BJ1164" s="687">
        <f t="shared" si="2189"/>
        <v>5</v>
      </c>
      <c r="BK1164" s="687">
        <f t="shared" si="2190"/>
        <v>0</v>
      </c>
      <c r="BL1164" s="687">
        <f t="shared" si="2191"/>
        <v>-5</v>
      </c>
      <c r="BM1164" s="688">
        <f t="shared" si="2192"/>
        <v>0</v>
      </c>
      <c r="BN1164" s="687">
        <f>'17. Нефтехим Салават'!CQ163</f>
        <v>0</v>
      </c>
      <c r="BO1164" s="687">
        <f>'17. Нефтехим Салават'!CS163</f>
        <v>0</v>
      </c>
      <c r="BP1164" s="687">
        <f t="shared" si="2193"/>
        <v>0</v>
      </c>
      <c r="BQ1164" s="688" t="str">
        <f t="shared" si="2194"/>
        <v>-</v>
      </c>
      <c r="BR1164" s="687">
        <f>'17. Нефтехим Салават'!CW163</f>
        <v>2.2999999999999998</v>
      </c>
      <c r="BS1164" s="687">
        <f>'17. Нефтехим Салават'!CY163</f>
        <v>0</v>
      </c>
      <c r="BT1164" s="687">
        <f t="shared" si="2195"/>
        <v>-2.2999999999999998</v>
      </c>
      <c r="BU1164" s="688">
        <f t="shared" si="2196"/>
        <v>0</v>
      </c>
      <c r="BV1164" s="687">
        <f>'17. Нефтехим Салават'!DC163</f>
        <v>2.7</v>
      </c>
      <c r="BW1164" s="687">
        <f>'17. Нефтехим Салават'!DE163</f>
        <v>0</v>
      </c>
      <c r="BX1164" s="687">
        <f t="shared" si="2197"/>
        <v>-2.7</v>
      </c>
      <c r="BY1164" s="688">
        <f t="shared" si="2198"/>
        <v>0</v>
      </c>
    </row>
    <row r="1165" spans="2:77" ht="20.100000000000001" customHeight="1">
      <c r="B1165" s="591" t="s">
        <v>1181</v>
      </c>
      <c r="C1165" s="448" t="s">
        <v>1332</v>
      </c>
      <c r="D1165" s="528"/>
      <c r="E1165" s="528"/>
      <c r="F1165" s="529"/>
      <c r="G1165" s="530" t="s">
        <v>1333</v>
      </c>
      <c r="H1165" s="530"/>
      <c r="I1165" s="626" t="s">
        <v>883</v>
      </c>
      <c r="J1165" s="687">
        <f t="shared" si="2155"/>
        <v>36.200000000000003</v>
      </c>
      <c r="K1165" s="687">
        <f t="shared" si="2156"/>
        <v>0</v>
      </c>
      <c r="L1165" s="687">
        <f t="shared" si="2157"/>
        <v>-36.200000000000003</v>
      </c>
      <c r="M1165" s="688">
        <f t="shared" si="2158"/>
        <v>0</v>
      </c>
      <c r="N1165" s="687">
        <f t="shared" si="2159"/>
        <v>9.4</v>
      </c>
      <c r="O1165" s="687">
        <f t="shared" si="2160"/>
        <v>0</v>
      </c>
      <c r="P1165" s="687">
        <f t="shared" si="2161"/>
        <v>-9.4</v>
      </c>
      <c r="Q1165" s="688">
        <f t="shared" si="2162"/>
        <v>0</v>
      </c>
      <c r="R1165" s="687">
        <f>'17. Нефтехим Салават'!W164</f>
        <v>3.3</v>
      </c>
      <c r="S1165" s="687">
        <f>'17. Нефтехим Салават'!Y164</f>
        <v>0</v>
      </c>
      <c r="T1165" s="687">
        <f t="shared" si="2163"/>
        <v>-3.3</v>
      </c>
      <c r="U1165" s="688">
        <f t="shared" si="2164"/>
        <v>0</v>
      </c>
      <c r="V1165" s="687">
        <f>'17. Нефтехим Салават'!AC164</f>
        <v>3.1</v>
      </c>
      <c r="W1165" s="687">
        <f>'17. Нефтехим Салават'!AE164</f>
        <v>0</v>
      </c>
      <c r="X1165" s="687">
        <f t="shared" si="2165"/>
        <v>-3.1</v>
      </c>
      <c r="Y1165" s="688">
        <f t="shared" si="2166"/>
        <v>0</v>
      </c>
      <c r="Z1165" s="687">
        <f>'17. Нефтехим Салават'!AI164</f>
        <v>3</v>
      </c>
      <c r="AA1165" s="687">
        <f>'17. Нефтехим Салават'!AK164</f>
        <v>0</v>
      </c>
      <c r="AB1165" s="687">
        <f t="shared" si="2167"/>
        <v>-3</v>
      </c>
      <c r="AC1165" s="688">
        <f t="shared" si="2168"/>
        <v>0</v>
      </c>
      <c r="AD1165" s="687">
        <f t="shared" si="2169"/>
        <v>8.8000000000000007</v>
      </c>
      <c r="AE1165" s="687">
        <f t="shared" si="2170"/>
        <v>0</v>
      </c>
      <c r="AF1165" s="687">
        <f t="shared" si="2171"/>
        <v>-8.8000000000000007</v>
      </c>
      <c r="AG1165" s="688">
        <f t="shared" si="2172"/>
        <v>0</v>
      </c>
      <c r="AH1165" s="687">
        <f>'17. Нефтехим Салават'!AU164</f>
        <v>3.1</v>
      </c>
      <c r="AI1165" s="687">
        <f>'17. Нефтехим Салават'!AW164</f>
        <v>0</v>
      </c>
      <c r="AJ1165" s="687">
        <f t="shared" si="2173"/>
        <v>-3.1</v>
      </c>
      <c r="AK1165" s="688">
        <f t="shared" si="2174"/>
        <v>0</v>
      </c>
      <c r="AL1165" s="687">
        <f>'17. Нефтехим Салават'!BA164</f>
        <v>3</v>
      </c>
      <c r="AM1165" s="687">
        <f>'17. Нефтехим Салават'!BC164</f>
        <v>0</v>
      </c>
      <c r="AN1165" s="687">
        <f t="shared" si="2175"/>
        <v>-3</v>
      </c>
      <c r="AO1165" s="688">
        <f t="shared" si="2176"/>
        <v>0</v>
      </c>
      <c r="AP1165" s="687">
        <f>'17. Нефтехим Салават'!BG164</f>
        <v>2.7</v>
      </c>
      <c r="AQ1165" s="687">
        <f>'17. Нефтехим Салават'!BI164</f>
        <v>0</v>
      </c>
      <c r="AR1165" s="687">
        <f t="shared" si="2177"/>
        <v>-2.7</v>
      </c>
      <c r="AS1165" s="688">
        <f t="shared" si="2178"/>
        <v>0</v>
      </c>
      <c r="AT1165" s="687">
        <f t="shared" si="2179"/>
        <v>8.6999999999999993</v>
      </c>
      <c r="AU1165" s="687">
        <f t="shared" si="2180"/>
        <v>0</v>
      </c>
      <c r="AV1165" s="687">
        <f t="shared" si="2181"/>
        <v>-8.6999999999999993</v>
      </c>
      <c r="AW1165" s="688">
        <f t="shared" si="2182"/>
        <v>0</v>
      </c>
      <c r="AX1165" s="687">
        <f>'17. Нефтехим Салават'!BS164</f>
        <v>2.9</v>
      </c>
      <c r="AY1165" s="687">
        <f>'17. Нефтехим Салават'!BU164</f>
        <v>0</v>
      </c>
      <c r="AZ1165" s="687">
        <f t="shared" si="2183"/>
        <v>-2.9</v>
      </c>
      <c r="BA1165" s="688">
        <f t="shared" si="2184"/>
        <v>0</v>
      </c>
      <c r="BB1165" s="687">
        <f>'17. Нефтехим Салават'!BY164</f>
        <v>2.7</v>
      </c>
      <c r="BC1165" s="687">
        <f>'17. Нефтехим Салават'!CA164</f>
        <v>0</v>
      </c>
      <c r="BD1165" s="687">
        <f t="shared" si="2185"/>
        <v>-2.7</v>
      </c>
      <c r="BE1165" s="688">
        <f t="shared" si="2186"/>
        <v>0</v>
      </c>
      <c r="BF1165" s="687">
        <f>'17. Нефтехим Салават'!CE164</f>
        <v>3.1</v>
      </c>
      <c r="BG1165" s="687">
        <f>'17. Нефтехим Салават'!CG164</f>
        <v>0</v>
      </c>
      <c r="BH1165" s="687">
        <f t="shared" si="2187"/>
        <v>-3.1</v>
      </c>
      <c r="BI1165" s="688">
        <f t="shared" si="2188"/>
        <v>0</v>
      </c>
      <c r="BJ1165" s="687">
        <f t="shared" si="2189"/>
        <v>9.3000000000000007</v>
      </c>
      <c r="BK1165" s="687">
        <f t="shared" si="2190"/>
        <v>0</v>
      </c>
      <c r="BL1165" s="687">
        <f t="shared" si="2191"/>
        <v>-9.3000000000000007</v>
      </c>
      <c r="BM1165" s="688">
        <f t="shared" si="2192"/>
        <v>0</v>
      </c>
      <c r="BN1165" s="687">
        <f>'17. Нефтехим Салават'!CQ164</f>
        <v>3.6</v>
      </c>
      <c r="BO1165" s="687">
        <f>'17. Нефтехим Салават'!CS164</f>
        <v>0</v>
      </c>
      <c r="BP1165" s="687">
        <f t="shared" si="2193"/>
        <v>-3.6</v>
      </c>
      <c r="BQ1165" s="688">
        <f t="shared" si="2194"/>
        <v>0</v>
      </c>
      <c r="BR1165" s="687">
        <f>'17. Нефтехим Салават'!CW164</f>
        <v>2.9</v>
      </c>
      <c r="BS1165" s="687">
        <f>'17. Нефтехим Салават'!CY164</f>
        <v>0</v>
      </c>
      <c r="BT1165" s="687">
        <f t="shared" si="2195"/>
        <v>-2.9</v>
      </c>
      <c r="BU1165" s="688">
        <f t="shared" si="2196"/>
        <v>0</v>
      </c>
      <c r="BV1165" s="687">
        <f>'17. Нефтехим Салават'!DC164</f>
        <v>2.8</v>
      </c>
      <c r="BW1165" s="687">
        <f>'17. Нефтехим Салават'!DE164</f>
        <v>0</v>
      </c>
      <c r="BX1165" s="687">
        <f t="shared" si="2197"/>
        <v>-2.8</v>
      </c>
      <c r="BY1165" s="688">
        <f t="shared" si="2198"/>
        <v>0</v>
      </c>
    </row>
    <row r="1166" spans="2:77" ht="20.100000000000001" customHeight="1">
      <c r="C1166" s="597" t="s">
        <v>1198</v>
      </c>
      <c r="D1166" s="528"/>
      <c r="E1166" s="528"/>
      <c r="F1166" s="529"/>
      <c r="G1166" s="530" t="s">
        <v>1334</v>
      </c>
      <c r="H1166" s="530"/>
      <c r="I1166" s="691" t="s">
        <v>883</v>
      </c>
      <c r="J1166" s="687">
        <f t="shared" si="2155"/>
        <v>36.200000000000003</v>
      </c>
      <c r="K1166" s="687">
        <f t="shared" si="2156"/>
        <v>0</v>
      </c>
      <c r="L1166" s="687">
        <f t="shared" si="2157"/>
        <v>-36.200000000000003</v>
      </c>
      <c r="M1166" s="688">
        <f t="shared" si="2158"/>
        <v>0</v>
      </c>
      <c r="N1166" s="687">
        <f t="shared" si="2159"/>
        <v>9.4</v>
      </c>
      <c r="O1166" s="687">
        <f t="shared" si="2160"/>
        <v>0</v>
      </c>
      <c r="P1166" s="687">
        <f t="shared" si="2161"/>
        <v>-9.4</v>
      </c>
      <c r="Q1166" s="688">
        <f t="shared" si="2162"/>
        <v>0</v>
      </c>
      <c r="R1166" s="687">
        <f>'17. Нефтехим Салават'!W165</f>
        <v>3.3</v>
      </c>
      <c r="S1166" s="687">
        <f>'17. Нефтехим Салават'!Y165</f>
        <v>0</v>
      </c>
      <c r="T1166" s="687">
        <f t="shared" si="2163"/>
        <v>-3.3</v>
      </c>
      <c r="U1166" s="688">
        <f t="shared" si="2164"/>
        <v>0</v>
      </c>
      <c r="V1166" s="687">
        <f>'17. Нефтехим Салават'!AC165</f>
        <v>3.1</v>
      </c>
      <c r="W1166" s="687">
        <f>'17. Нефтехим Салават'!AE165</f>
        <v>0</v>
      </c>
      <c r="X1166" s="687">
        <f t="shared" si="2165"/>
        <v>-3.1</v>
      </c>
      <c r="Y1166" s="688">
        <f t="shared" si="2166"/>
        <v>0</v>
      </c>
      <c r="Z1166" s="687">
        <f>'17. Нефтехим Салават'!AI165</f>
        <v>3</v>
      </c>
      <c r="AA1166" s="687">
        <f>'17. Нефтехим Салават'!AK165</f>
        <v>0</v>
      </c>
      <c r="AB1166" s="687">
        <f t="shared" si="2167"/>
        <v>-3</v>
      </c>
      <c r="AC1166" s="688">
        <f t="shared" si="2168"/>
        <v>0</v>
      </c>
      <c r="AD1166" s="687">
        <f t="shared" si="2169"/>
        <v>8.8000000000000007</v>
      </c>
      <c r="AE1166" s="687">
        <f t="shared" si="2170"/>
        <v>0</v>
      </c>
      <c r="AF1166" s="687">
        <f t="shared" si="2171"/>
        <v>-8.8000000000000007</v>
      </c>
      <c r="AG1166" s="688">
        <f t="shared" si="2172"/>
        <v>0</v>
      </c>
      <c r="AH1166" s="687">
        <f>'17. Нефтехим Салават'!AU165</f>
        <v>3.1</v>
      </c>
      <c r="AI1166" s="687">
        <f>'17. Нефтехим Салават'!AW165</f>
        <v>0</v>
      </c>
      <c r="AJ1166" s="687">
        <f t="shared" si="2173"/>
        <v>-3.1</v>
      </c>
      <c r="AK1166" s="688">
        <f t="shared" si="2174"/>
        <v>0</v>
      </c>
      <c r="AL1166" s="687">
        <f>'17. Нефтехим Салават'!BA165</f>
        <v>3</v>
      </c>
      <c r="AM1166" s="687">
        <f>'17. Нефтехим Салават'!BC165</f>
        <v>0</v>
      </c>
      <c r="AN1166" s="687">
        <f t="shared" si="2175"/>
        <v>-3</v>
      </c>
      <c r="AO1166" s="688">
        <f t="shared" si="2176"/>
        <v>0</v>
      </c>
      <c r="AP1166" s="687">
        <f>'17. Нефтехим Салават'!BG165</f>
        <v>2.7</v>
      </c>
      <c r="AQ1166" s="687">
        <f>'17. Нефтехим Салават'!BI165</f>
        <v>0</v>
      </c>
      <c r="AR1166" s="687">
        <f t="shared" si="2177"/>
        <v>-2.7</v>
      </c>
      <c r="AS1166" s="688">
        <f t="shared" si="2178"/>
        <v>0</v>
      </c>
      <c r="AT1166" s="687">
        <f t="shared" si="2179"/>
        <v>8.6999999999999993</v>
      </c>
      <c r="AU1166" s="687">
        <f t="shared" si="2180"/>
        <v>0</v>
      </c>
      <c r="AV1166" s="687">
        <f t="shared" si="2181"/>
        <v>-8.6999999999999993</v>
      </c>
      <c r="AW1166" s="688">
        <f t="shared" si="2182"/>
        <v>0</v>
      </c>
      <c r="AX1166" s="687">
        <f>'17. Нефтехим Салават'!BS165</f>
        <v>2.9</v>
      </c>
      <c r="AY1166" s="687">
        <f>'17. Нефтехим Салават'!BU165</f>
        <v>0</v>
      </c>
      <c r="AZ1166" s="687">
        <f t="shared" si="2183"/>
        <v>-2.9</v>
      </c>
      <c r="BA1166" s="688">
        <f t="shared" si="2184"/>
        <v>0</v>
      </c>
      <c r="BB1166" s="687">
        <f>'17. Нефтехим Салават'!BY165</f>
        <v>2.7</v>
      </c>
      <c r="BC1166" s="687">
        <f>'17. Нефтехим Салават'!CA165</f>
        <v>0</v>
      </c>
      <c r="BD1166" s="687">
        <f t="shared" si="2185"/>
        <v>-2.7</v>
      </c>
      <c r="BE1166" s="688">
        <f t="shared" si="2186"/>
        <v>0</v>
      </c>
      <c r="BF1166" s="687">
        <f>'17. Нефтехим Салават'!CE165</f>
        <v>3.1</v>
      </c>
      <c r="BG1166" s="687">
        <f>'17. Нефтехим Салават'!CG165</f>
        <v>0</v>
      </c>
      <c r="BH1166" s="687">
        <f t="shared" si="2187"/>
        <v>-3.1</v>
      </c>
      <c r="BI1166" s="688">
        <f t="shared" si="2188"/>
        <v>0</v>
      </c>
      <c r="BJ1166" s="687">
        <f t="shared" si="2189"/>
        <v>9.3000000000000007</v>
      </c>
      <c r="BK1166" s="687">
        <f t="shared" si="2190"/>
        <v>0</v>
      </c>
      <c r="BL1166" s="687">
        <f t="shared" si="2191"/>
        <v>-9.3000000000000007</v>
      </c>
      <c r="BM1166" s="688">
        <f t="shared" si="2192"/>
        <v>0</v>
      </c>
      <c r="BN1166" s="687">
        <f>'17. Нефтехим Салават'!CQ165</f>
        <v>3.6</v>
      </c>
      <c r="BO1166" s="687">
        <f>'17. Нефтехим Салават'!CS165</f>
        <v>0</v>
      </c>
      <c r="BP1166" s="687">
        <f t="shared" si="2193"/>
        <v>-3.6</v>
      </c>
      <c r="BQ1166" s="688">
        <f t="shared" si="2194"/>
        <v>0</v>
      </c>
      <c r="BR1166" s="687">
        <f>'17. Нефтехим Салават'!CW165</f>
        <v>2.9</v>
      </c>
      <c r="BS1166" s="687">
        <f>'17. Нефтехим Салават'!CY165</f>
        <v>0</v>
      </c>
      <c r="BT1166" s="687">
        <f t="shared" si="2195"/>
        <v>-2.9</v>
      </c>
      <c r="BU1166" s="688">
        <f t="shared" si="2196"/>
        <v>0</v>
      </c>
      <c r="BV1166" s="687">
        <f>'17. Нефтехим Салават'!DC165</f>
        <v>2.8</v>
      </c>
      <c r="BW1166" s="687">
        <f>'17. Нефтехим Салават'!DE165</f>
        <v>0</v>
      </c>
      <c r="BX1166" s="687">
        <f t="shared" si="2197"/>
        <v>-2.8</v>
      </c>
      <c r="BY1166" s="688">
        <f t="shared" si="2198"/>
        <v>0</v>
      </c>
    </row>
    <row r="1167" spans="2:77" ht="20.100000000000001" customHeight="1">
      <c r="B1167" s="591" t="s">
        <v>1190</v>
      </c>
      <c r="C1167" s="448" t="s">
        <v>1335</v>
      </c>
      <c r="D1167" s="528"/>
      <c r="E1167" s="528"/>
      <c r="F1167" s="529"/>
      <c r="G1167" s="530" t="s">
        <v>1336</v>
      </c>
      <c r="H1167" s="530"/>
      <c r="I1167" s="626" t="s">
        <v>883</v>
      </c>
      <c r="J1167" s="687">
        <f t="shared" si="2155"/>
        <v>210.60000000000002</v>
      </c>
      <c r="K1167" s="687">
        <f t="shared" si="2156"/>
        <v>0</v>
      </c>
      <c r="L1167" s="687">
        <f t="shared" si="2157"/>
        <v>-210.60000000000002</v>
      </c>
      <c r="M1167" s="688">
        <f t="shared" si="2158"/>
        <v>0</v>
      </c>
      <c r="N1167" s="687">
        <f t="shared" si="2159"/>
        <v>52.2</v>
      </c>
      <c r="O1167" s="687">
        <f t="shared" si="2160"/>
        <v>0</v>
      </c>
      <c r="P1167" s="687">
        <f t="shared" si="2161"/>
        <v>-52.2</v>
      </c>
      <c r="Q1167" s="688">
        <f t="shared" si="2162"/>
        <v>0</v>
      </c>
      <c r="R1167" s="687">
        <f>'17. Нефтехим Салават'!W166</f>
        <v>18</v>
      </c>
      <c r="S1167" s="687">
        <f>'17. Нефтехим Салават'!Y166</f>
        <v>0</v>
      </c>
      <c r="T1167" s="687">
        <f t="shared" si="2163"/>
        <v>-18</v>
      </c>
      <c r="U1167" s="688">
        <f t="shared" si="2164"/>
        <v>0</v>
      </c>
      <c r="V1167" s="687">
        <f>'17. Нефтехим Салават'!AC166</f>
        <v>16.2</v>
      </c>
      <c r="W1167" s="687">
        <f>'17. Нефтехим Салават'!AE166</f>
        <v>0</v>
      </c>
      <c r="X1167" s="687">
        <f t="shared" si="2165"/>
        <v>-16.2</v>
      </c>
      <c r="Y1167" s="688">
        <f t="shared" si="2166"/>
        <v>0</v>
      </c>
      <c r="Z1167" s="687">
        <f>'17. Нефтехим Салават'!AI166</f>
        <v>18</v>
      </c>
      <c r="AA1167" s="687">
        <f>'17. Нефтехим Салават'!AK166</f>
        <v>0</v>
      </c>
      <c r="AB1167" s="687">
        <f t="shared" si="2167"/>
        <v>-18</v>
      </c>
      <c r="AC1167" s="688">
        <f t="shared" si="2168"/>
        <v>0</v>
      </c>
      <c r="AD1167" s="687">
        <f t="shared" si="2169"/>
        <v>52.8</v>
      </c>
      <c r="AE1167" s="687">
        <f t="shared" si="2170"/>
        <v>0</v>
      </c>
      <c r="AF1167" s="687">
        <f t="shared" si="2171"/>
        <v>-52.8</v>
      </c>
      <c r="AG1167" s="688">
        <f t="shared" si="2172"/>
        <v>0</v>
      </c>
      <c r="AH1167" s="687">
        <f>'17. Нефтехим Салават'!AU166</f>
        <v>17.399999999999999</v>
      </c>
      <c r="AI1167" s="687">
        <f>'17. Нефтехим Салават'!AW166</f>
        <v>0</v>
      </c>
      <c r="AJ1167" s="687">
        <f t="shared" si="2173"/>
        <v>-17.399999999999999</v>
      </c>
      <c r="AK1167" s="688">
        <f t="shared" si="2174"/>
        <v>0</v>
      </c>
      <c r="AL1167" s="687">
        <f>'17. Нефтехим Салават'!BA166</f>
        <v>18</v>
      </c>
      <c r="AM1167" s="687">
        <f>'17. Нефтехим Салават'!BC166</f>
        <v>0</v>
      </c>
      <c r="AN1167" s="687">
        <f t="shared" si="2175"/>
        <v>-18</v>
      </c>
      <c r="AO1167" s="688">
        <f t="shared" si="2176"/>
        <v>0</v>
      </c>
      <c r="AP1167" s="687">
        <f>'17. Нефтехим Салават'!BG166</f>
        <v>17.399999999999999</v>
      </c>
      <c r="AQ1167" s="687">
        <f>'17. Нефтехим Салават'!BI166</f>
        <v>0</v>
      </c>
      <c r="AR1167" s="687">
        <f t="shared" si="2177"/>
        <v>-17.399999999999999</v>
      </c>
      <c r="AS1167" s="688">
        <f t="shared" si="2178"/>
        <v>0</v>
      </c>
      <c r="AT1167" s="687">
        <f t="shared" si="2179"/>
        <v>52.9</v>
      </c>
      <c r="AU1167" s="687">
        <f t="shared" si="2180"/>
        <v>0</v>
      </c>
      <c r="AV1167" s="687">
        <f t="shared" si="2181"/>
        <v>-52.9</v>
      </c>
      <c r="AW1167" s="688">
        <f t="shared" si="2182"/>
        <v>0</v>
      </c>
      <c r="AX1167" s="687">
        <f>'17. Нефтехим Салават'!BS166</f>
        <v>18</v>
      </c>
      <c r="AY1167" s="687">
        <f>'17. Нефтехим Салават'!BU166</f>
        <v>0</v>
      </c>
      <c r="AZ1167" s="687">
        <f t="shared" si="2183"/>
        <v>-18</v>
      </c>
      <c r="BA1167" s="688">
        <f t="shared" si="2184"/>
        <v>0</v>
      </c>
      <c r="BB1167" s="687">
        <f>'17. Нефтехим Салават'!BY166</f>
        <v>18</v>
      </c>
      <c r="BC1167" s="687">
        <f>'17. Нефтехим Салават'!CA166</f>
        <v>0</v>
      </c>
      <c r="BD1167" s="687">
        <f t="shared" si="2185"/>
        <v>-18</v>
      </c>
      <c r="BE1167" s="688">
        <f t="shared" si="2186"/>
        <v>0</v>
      </c>
      <c r="BF1167" s="687">
        <f>'17. Нефтехим Салават'!CE166</f>
        <v>16.899999999999999</v>
      </c>
      <c r="BG1167" s="687">
        <f>'17. Нефтехим Салават'!CG166</f>
        <v>0</v>
      </c>
      <c r="BH1167" s="687">
        <f t="shared" si="2187"/>
        <v>-16.899999999999999</v>
      </c>
      <c r="BI1167" s="688">
        <f t="shared" si="2188"/>
        <v>0</v>
      </c>
      <c r="BJ1167" s="687">
        <f t="shared" si="2189"/>
        <v>52.7</v>
      </c>
      <c r="BK1167" s="687">
        <f t="shared" si="2190"/>
        <v>0</v>
      </c>
      <c r="BL1167" s="687">
        <f t="shared" si="2191"/>
        <v>-52.7</v>
      </c>
      <c r="BM1167" s="688">
        <f t="shared" si="2192"/>
        <v>0</v>
      </c>
      <c r="BN1167" s="687">
        <f>'17. Нефтехим Салават'!CQ166</f>
        <v>17.3</v>
      </c>
      <c r="BO1167" s="687">
        <f>'17. Нефтехим Салават'!CS166</f>
        <v>0</v>
      </c>
      <c r="BP1167" s="687">
        <f t="shared" si="2193"/>
        <v>-17.3</v>
      </c>
      <c r="BQ1167" s="688">
        <f t="shared" si="2194"/>
        <v>0</v>
      </c>
      <c r="BR1167" s="687">
        <f>'17. Нефтехим Салават'!CW166</f>
        <v>17.399999999999999</v>
      </c>
      <c r="BS1167" s="687">
        <f>'17. Нефтехим Салават'!CY166</f>
        <v>0</v>
      </c>
      <c r="BT1167" s="687">
        <f t="shared" si="2195"/>
        <v>-17.399999999999999</v>
      </c>
      <c r="BU1167" s="688">
        <f t="shared" si="2196"/>
        <v>0</v>
      </c>
      <c r="BV1167" s="687">
        <f>'17. Нефтехим Салават'!DC166</f>
        <v>18</v>
      </c>
      <c r="BW1167" s="687">
        <f>'17. Нефтехим Салават'!DE166</f>
        <v>0</v>
      </c>
      <c r="BX1167" s="687">
        <f t="shared" si="2197"/>
        <v>-18</v>
      </c>
      <c r="BY1167" s="688">
        <f t="shared" si="2198"/>
        <v>0</v>
      </c>
    </row>
    <row r="1168" spans="2:77" ht="20.100000000000001" customHeight="1">
      <c r="C1168" s="597" t="s">
        <v>1198</v>
      </c>
      <c r="D1168" s="528"/>
      <c r="E1168" s="528"/>
      <c r="F1168" s="529"/>
      <c r="G1168" s="530" t="s">
        <v>1337</v>
      </c>
      <c r="H1168" s="530"/>
      <c r="I1168" s="691" t="s">
        <v>883</v>
      </c>
      <c r="J1168" s="687">
        <f t="shared" si="2155"/>
        <v>166.1</v>
      </c>
      <c r="K1168" s="687">
        <f t="shared" si="2156"/>
        <v>0</v>
      </c>
      <c r="L1168" s="687">
        <f t="shared" si="2157"/>
        <v>-166.1</v>
      </c>
      <c r="M1168" s="688">
        <f t="shared" si="2158"/>
        <v>0</v>
      </c>
      <c r="N1168" s="687">
        <f t="shared" si="2159"/>
        <v>41.2</v>
      </c>
      <c r="O1168" s="687">
        <f t="shared" si="2160"/>
        <v>0</v>
      </c>
      <c r="P1168" s="687">
        <f t="shared" si="2161"/>
        <v>-41.2</v>
      </c>
      <c r="Q1168" s="688">
        <f t="shared" si="2162"/>
        <v>0</v>
      </c>
      <c r="R1168" s="687">
        <f>'17. Нефтехим Салават'!W167</f>
        <v>14.2</v>
      </c>
      <c r="S1168" s="687">
        <f>'17. Нефтехим Салават'!Y167</f>
        <v>0</v>
      </c>
      <c r="T1168" s="687">
        <f t="shared" si="2163"/>
        <v>-14.2</v>
      </c>
      <c r="U1168" s="688">
        <f t="shared" si="2164"/>
        <v>0</v>
      </c>
      <c r="V1168" s="687">
        <f>'17. Нефтехим Салават'!AC167</f>
        <v>12.8</v>
      </c>
      <c r="W1168" s="687">
        <f>'17. Нефтехим Салават'!AE167</f>
        <v>0</v>
      </c>
      <c r="X1168" s="687">
        <f t="shared" si="2165"/>
        <v>-12.8</v>
      </c>
      <c r="Y1168" s="688">
        <f t="shared" si="2166"/>
        <v>0</v>
      </c>
      <c r="Z1168" s="687">
        <f>'17. Нефтехим Салават'!AI167</f>
        <v>14.2</v>
      </c>
      <c r="AA1168" s="687">
        <f>'17. Нефтехим Салават'!AK167</f>
        <v>0</v>
      </c>
      <c r="AB1168" s="687">
        <f t="shared" si="2167"/>
        <v>-14.2</v>
      </c>
      <c r="AC1168" s="688">
        <f t="shared" si="2168"/>
        <v>0</v>
      </c>
      <c r="AD1168" s="687">
        <f t="shared" si="2169"/>
        <v>41.599999999999994</v>
      </c>
      <c r="AE1168" s="687">
        <f t="shared" si="2170"/>
        <v>0</v>
      </c>
      <c r="AF1168" s="687">
        <f t="shared" si="2171"/>
        <v>-41.599999999999994</v>
      </c>
      <c r="AG1168" s="688">
        <f t="shared" si="2172"/>
        <v>0</v>
      </c>
      <c r="AH1168" s="687">
        <f>'17. Нефтехим Салават'!AU167</f>
        <v>13.7</v>
      </c>
      <c r="AI1168" s="687">
        <f>'17. Нефтехим Салават'!AW167</f>
        <v>0</v>
      </c>
      <c r="AJ1168" s="687">
        <f t="shared" si="2173"/>
        <v>-13.7</v>
      </c>
      <c r="AK1168" s="688">
        <f t="shared" si="2174"/>
        <v>0</v>
      </c>
      <c r="AL1168" s="687">
        <f>'17. Нефтехим Салават'!BA167</f>
        <v>14.2</v>
      </c>
      <c r="AM1168" s="687">
        <f>'17. Нефтехим Салават'!BC167</f>
        <v>0</v>
      </c>
      <c r="AN1168" s="687">
        <f t="shared" si="2175"/>
        <v>-14.2</v>
      </c>
      <c r="AO1168" s="688">
        <f t="shared" si="2176"/>
        <v>0</v>
      </c>
      <c r="AP1168" s="687">
        <f>'17. Нефтехим Салават'!BG167</f>
        <v>13.7</v>
      </c>
      <c r="AQ1168" s="687">
        <f>'17. Нефтехим Салават'!BI167</f>
        <v>0</v>
      </c>
      <c r="AR1168" s="687">
        <f t="shared" si="2177"/>
        <v>-13.7</v>
      </c>
      <c r="AS1168" s="688">
        <f t="shared" si="2178"/>
        <v>0</v>
      </c>
      <c r="AT1168" s="687">
        <f t="shared" si="2179"/>
        <v>41.599999999999994</v>
      </c>
      <c r="AU1168" s="687">
        <f t="shared" si="2180"/>
        <v>0</v>
      </c>
      <c r="AV1168" s="687">
        <f t="shared" si="2181"/>
        <v>-41.599999999999994</v>
      </c>
      <c r="AW1168" s="688">
        <f t="shared" si="2182"/>
        <v>0</v>
      </c>
      <c r="AX1168" s="687">
        <f>'17. Нефтехим Салават'!BS167</f>
        <v>14.2</v>
      </c>
      <c r="AY1168" s="687">
        <f>'17. Нефтехим Салават'!BU167</f>
        <v>0</v>
      </c>
      <c r="AZ1168" s="687">
        <f t="shared" si="2183"/>
        <v>-14.2</v>
      </c>
      <c r="BA1168" s="688">
        <f t="shared" si="2184"/>
        <v>0</v>
      </c>
      <c r="BB1168" s="687">
        <f>'17. Нефтехим Салават'!BY167</f>
        <v>14.2</v>
      </c>
      <c r="BC1168" s="687">
        <f>'17. Нефтехим Салават'!CA167</f>
        <v>0</v>
      </c>
      <c r="BD1168" s="687">
        <f t="shared" si="2185"/>
        <v>-14.2</v>
      </c>
      <c r="BE1168" s="688">
        <f t="shared" si="2186"/>
        <v>0</v>
      </c>
      <c r="BF1168" s="687">
        <f>'17. Нефтехим Салават'!CE167</f>
        <v>13.2</v>
      </c>
      <c r="BG1168" s="687">
        <f>'17. Нефтехим Салават'!CG167</f>
        <v>0</v>
      </c>
      <c r="BH1168" s="687">
        <f t="shared" si="2187"/>
        <v>-13.2</v>
      </c>
      <c r="BI1168" s="688">
        <f t="shared" si="2188"/>
        <v>0</v>
      </c>
      <c r="BJ1168" s="687">
        <f t="shared" si="2189"/>
        <v>41.7</v>
      </c>
      <c r="BK1168" s="687">
        <f t="shared" si="2190"/>
        <v>0</v>
      </c>
      <c r="BL1168" s="687">
        <f t="shared" si="2191"/>
        <v>-41.7</v>
      </c>
      <c r="BM1168" s="688">
        <f t="shared" si="2192"/>
        <v>0</v>
      </c>
      <c r="BN1168" s="687">
        <f>'17. Нефтехим Салават'!CQ167</f>
        <v>13.5</v>
      </c>
      <c r="BO1168" s="687">
        <f>'17. Нефтехим Салават'!CS167</f>
        <v>0</v>
      </c>
      <c r="BP1168" s="687">
        <f t="shared" si="2193"/>
        <v>-13.5</v>
      </c>
      <c r="BQ1168" s="688">
        <f t="shared" si="2194"/>
        <v>0</v>
      </c>
      <c r="BR1168" s="687">
        <f>'17. Нефтехим Салават'!CW167</f>
        <v>13.7</v>
      </c>
      <c r="BS1168" s="687">
        <f>'17. Нефтехим Салават'!CY167</f>
        <v>0</v>
      </c>
      <c r="BT1168" s="687">
        <f t="shared" si="2195"/>
        <v>-13.7</v>
      </c>
      <c r="BU1168" s="688">
        <f t="shared" si="2196"/>
        <v>0</v>
      </c>
      <c r="BV1168" s="687">
        <f>'17. Нефтехим Салават'!DC167</f>
        <v>14.5</v>
      </c>
      <c r="BW1168" s="687">
        <f>'17. Нефтехим Салават'!DE167</f>
        <v>0</v>
      </c>
      <c r="BX1168" s="687">
        <f t="shared" si="2197"/>
        <v>-14.5</v>
      </c>
      <c r="BY1168" s="688">
        <f t="shared" si="2198"/>
        <v>0</v>
      </c>
    </row>
    <row r="1169" spans="2:77" ht="20.100000000000001" customHeight="1">
      <c r="B1169" s="591" t="s">
        <v>1195</v>
      </c>
      <c r="C1169" s="448" t="s">
        <v>1338</v>
      </c>
      <c r="D1169" s="528"/>
      <c r="E1169" s="528"/>
      <c r="F1169" s="529"/>
      <c r="G1169" s="530" t="s">
        <v>1339</v>
      </c>
      <c r="H1169" s="530"/>
      <c r="I1169" s="626" t="s">
        <v>883</v>
      </c>
      <c r="J1169" s="687">
        <f t="shared" si="2155"/>
        <v>3.5999999999999996</v>
      </c>
      <c r="K1169" s="687">
        <f t="shared" si="2156"/>
        <v>0</v>
      </c>
      <c r="L1169" s="687">
        <f t="shared" si="2157"/>
        <v>-3.5999999999999996</v>
      </c>
      <c r="M1169" s="688">
        <f t="shared" si="2158"/>
        <v>0</v>
      </c>
      <c r="N1169" s="687">
        <f t="shared" si="2159"/>
        <v>0.89999999999999991</v>
      </c>
      <c r="O1169" s="687">
        <f t="shared" si="2160"/>
        <v>0</v>
      </c>
      <c r="P1169" s="687">
        <f t="shared" si="2161"/>
        <v>-0.89999999999999991</v>
      </c>
      <c r="Q1169" s="688">
        <f t="shared" si="2162"/>
        <v>0</v>
      </c>
      <c r="R1169" s="687">
        <f>'17. Нефтехим Салават'!W168</f>
        <v>0.3</v>
      </c>
      <c r="S1169" s="687">
        <f>'17. Нефтехим Салават'!Y168</f>
        <v>0</v>
      </c>
      <c r="T1169" s="687">
        <f t="shared" si="2163"/>
        <v>-0.3</v>
      </c>
      <c r="U1169" s="688">
        <f t="shared" si="2164"/>
        <v>0</v>
      </c>
      <c r="V1169" s="687">
        <f>'17. Нефтехим Салават'!AC168</f>
        <v>0.3</v>
      </c>
      <c r="W1169" s="687">
        <f>'17. Нефтехим Салават'!AE168</f>
        <v>0</v>
      </c>
      <c r="X1169" s="687">
        <f t="shared" si="2165"/>
        <v>-0.3</v>
      </c>
      <c r="Y1169" s="688">
        <f t="shared" si="2166"/>
        <v>0</v>
      </c>
      <c r="Z1169" s="687">
        <f>'17. Нефтехим Салават'!AI168</f>
        <v>0.3</v>
      </c>
      <c r="AA1169" s="687">
        <f>'17. Нефтехим Салават'!AK168</f>
        <v>0</v>
      </c>
      <c r="AB1169" s="687">
        <f t="shared" si="2167"/>
        <v>-0.3</v>
      </c>
      <c r="AC1169" s="688">
        <f t="shared" si="2168"/>
        <v>0</v>
      </c>
      <c r="AD1169" s="687">
        <f t="shared" si="2169"/>
        <v>0.89999999999999991</v>
      </c>
      <c r="AE1169" s="687">
        <f t="shared" si="2170"/>
        <v>0</v>
      </c>
      <c r="AF1169" s="687">
        <f t="shared" si="2171"/>
        <v>-0.89999999999999991</v>
      </c>
      <c r="AG1169" s="688">
        <f t="shared" si="2172"/>
        <v>0</v>
      </c>
      <c r="AH1169" s="687">
        <f>'17. Нефтехим Салават'!AU168</f>
        <v>0.3</v>
      </c>
      <c r="AI1169" s="687">
        <f>'17. Нефтехим Салават'!AW168</f>
        <v>0</v>
      </c>
      <c r="AJ1169" s="687">
        <f t="shared" si="2173"/>
        <v>-0.3</v>
      </c>
      <c r="AK1169" s="688">
        <f t="shared" si="2174"/>
        <v>0</v>
      </c>
      <c r="AL1169" s="687">
        <f>'17. Нефтехим Салават'!BA168</f>
        <v>0.3</v>
      </c>
      <c r="AM1169" s="687">
        <f>'17. Нефтехим Салават'!BC168</f>
        <v>0</v>
      </c>
      <c r="AN1169" s="687">
        <f t="shared" si="2175"/>
        <v>-0.3</v>
      </c>
      <c r="AO1169" s="688">
        <f t="shared" si="2176"/>
        <v>0</v>
      </c>
      <c r="AP1169" s="687">
        <f>'17. Нефтехим Салават'!BG168</f>
        <v>0.3</v>
      </c>
      <c r="AQ1169" s="687">
        <f>'17. Нефтехим Салават'!BI168</f>
        <v>0</v>
      </c>
      <c r="AR1169" s="687">
        <f t="shared" si="2177"/>
        <v>-0.3</v>
      </c>
      <c r="AS1169" s="688">
        <f t="shared" si="2178"/>
        <v>0</v>
      </c>
      <c r="AT1169" s="687">
        <f t="shared" si="2179"/>
        <v>0.89999999999999991</v>
      </c>
      <c r="AU1169" s="687">
        <f t="shared" si="2180"/>
        <v>0</v>
      </c>
      <c r="AV1169" s="687">
        <f t="shared" si="2181"/>
        <v>-0.89999999999999991</v>
      </c>
      <c r="AW1169" s="688">
        <f t="shared" si="2182"/>
        <v>0</v>
      </c>
      <c r="AX1169" s="687">
        <f>'17. Нефтехим Салават'!BS168</f>
        <v>0.3</v>
      </c>
      <c r="AY1169" s="687">
        <f>'17. Нефтехим Салават'!BU168</f>
        <v>0</v>
      </c>
      <c r="AZ1169" s="687">
        <f t="shared" si="2183"/>
        <v>-0.3</v>
      </c>
      <c r="BA1169" s="688">
        <f t="shared" si="2184"/>
        <v>0</v>
      </c>
      <c r="BB1169" s="687">
        <f>'17. Нефтехим Салават'!BY168</f>
        <v>0.3</v>
      </c>
      <c r="BC1169" s="687">
        <f>'17. Нефтехим Салават'!CA168</f>
        <v>0</v>
      </c>
      <c r="BD1169" s="687">
        <f t="shared" si="2185"/>
        <v>-0.3</v>
      </c>
      <c r="BE1169" s="688">
        <f t="shared" si="2186"/>
        <v>0</v>
      </c>
      <c r="BF1169" s="687">
        <f>'17. Нефтехим Салават'!CE168</f>
        <v>0.3</v>
      </c>
      <c r="BG1169" s="687">
        <f>'17. Нефтехим Салават'!CG168</f>
        <v>0</v>
      </c>
      <c r="BH1169" s="687">
        <f t="shared" si="2187"/>
        <v>-0.3</v>
      </c>
      <c r="BI1169" s="688">
        <f t="shared" si="2188"/>
        <v>0</v>
      </c>
      <c r="BJ1169" s="687">
        <f t="shared" si="2189"/>
        <v>0.89999999999999991</v>
      </c>
      <c r="BK1169" s="687">
        <f t="shared" si="2190"/>
        <v>0</v>
      </c>
      <c r="BL1169" s="687">
        <f t="shared" si="2191"/>
        <v>-0.89999999999999991</v>
      </c>
      <c r="BM1169" s="688">
        <f t="shared" si="2192"/>
        <v>0</v>
      </c>
      <c r="BN1169" s="687">
        <f>'17. Нефтехим Салават'!CQ168</f>
        <v>0.3</v>
      </c>
      <c r="BO1169" s="687">
        <f>'17. Нефтехим Салават'!CS168</f>
        <v>0</v>
      </c>
      <c r="BP1169" s="687">
        <f t="shared" si="2193"/>
        <v>-0.3</v>
      </c>
      <c r="BQ1169" s="688">
        <f t="shared" si="2194"/>
        <v>0</v>
      </c>
      <c r="BR1169" s="687">
        <f>'17. Нефтехим Салават'!CW168</f>
        <v>0.3</v>
      </c>
      <c r="BS1169" s="687">
        <f>'17. Нефтехим Салават'!CY168</f>
        <v>0</v>
      </c>
      <c r="BT1169" s="687">
        <f t="shared" si="2195"/>
        <v>-0.3</v>
      </c>
      <c r="BU1169" s="688">
        <f t="shared" si="2196"/>
        <v>0</v>
      </c>
      <c r="BV1169" s="687">
        <f>'17. Нефтехим Салават'!DC168</f>
        <v>0.3</v>
      </c>
      <c r="BW1169" s="687">
        <f>'17. Нефтехим Салават'!DE168</f>
        <v>0</v>
      </c>
      <c r="BX1169" s="687">
        <f t="shared" si="2197"/>
        <v>-0.3</v>
      </c>
      <c r="BY1169" s="688">
        <f t="shared" si="2198"/>
        <v>0</v>
      </c>
    </row>
    <row r="1170" spans="2:77" ht="20.100000000000001" customHeight="1">
      <c r="C1170" s="597" t="s">
        <v>1198</v>
      </c>
      <c r="D1170" s="528"/>
      <c r="E1170" s="528"/>
      <c r="F1170" s="529"/>
      <c r="G1170" s="530" t="s">
        <v>1340</v>
      </c>
      <c r="H1170" s="530"/>
      <c r="I1170" s="691" t="s">
        <v>883</v>
      </c>
      <c r="J1170" s="687">
        <f t="shared" si="2155"/>
        <v>3.5999999999999996</v>
      </c>
      <c r="K1170" s="687">
        <f t="shared" si="2156"/>
        <v>0</v>
      </c>
      <c r="L1170" s="687">
        <f t="shared" si="2157"/>
        <v>-3.5999999999999996</v>
      </c>
      <c r="M1170" s="688">
        <f t="shared" si="2158"/>
        <v>0</v>
      </c>
      <c r="N1170" s="687">
        <f t="shared" si="2159"/>
        <v>0.89999999999999991</v>
      </c>
      <c r="O1170" s="687">
        <f t="shared" si="2160"/>
        <v>0</v>
      </c>
      <c r="P1170" s="687">
        <f t="shared" si="2161"/>
        <v>-0.89999999999999991</v>
      </c>
      <c r="Q1170" s="688">
        <f t="shared" si="2162"/>
        <v>0</v>
      </c>
      <c r="R1170" s="687">
        <f>'17. Нефтехим Салават'!W169</f>
        <v>0.3</v>
      </c>
      <c r="S1170" s="687">
        <f>'17. Нефтехим Салават'!Y169</f>
        <v>0</v>
      </c>
      <c r="T1170" s="687">
        <f t="shared" si="2163"/>
        <v>-0.3</v>
      </c>
      <c r="U1170" s="688">
        <f t="shared" si="2164"/>
        <v>0</v>
      </c>
      <c r="V1170" s="687">
        <f>'17. Нефтехим Салават'!AC169</f>
        <v>0.3</v>
      </c>
      <c r="W1170" s="687">
        <f>'17. Нефтехим Салават'!AE169</f>
        <v>0</v>
      </c>
      <c r="X1170" s="687">
        <f t="shared" si="2165"/>
        <v>-0.3</v>
      </c>
      <c r="Y1170" s="688">
        <f t="shared" si="2166"/>
        <v>0</v>
      </c>
      <c r="Z1170" s="687">
        <f>'17. Нефтехим Салават'!AI169</f>
        <v>0.3</v>
      </c>
      <c r="AA1170" s="687">
        <f>'17. Нефтехим Салават'!AK169</f>
        <v>0</v>
      </c>
      <c r="AB1170" s="687">
        <f t="shared" si="2167"/>
        <v>-0.3</v>
      </c>
      <c r="AC1170" s="688">
        <f t="shared" si="2168"/>
        <v>0</v>
      </c>
      <c r="AD1170" s="687">
        <f t="shared" si="2169"/>
        <v>0.89999999999999991</v>
      </c>
      <c r="AE1170" s="687">
        <f t="shared" si="2170"/>
        <v>0</v>
      </c>
      <c r="AF1170" s="687">
        <f t="shared" si="2171"/>
        <v>-0.89999999999999991</v>
      </c>
      <c r="AG1170" s="688">
        <f t="shared" si="2172"/>
        <v>0</v>
      </c>
      <c r="AH1170" s="687">
        <f>'17. Нефтехим Салават'!AU169</f>
        <v>0.3</v>
      </c>
      <c r="AI1170" s="687">
        <f>'17. Нефтехим Салават'!AW169</f>
        <v>0</v>
      </c>
      <c r="AJ1170" s="687">
        <f t="shared" si="2173"/>
        <v>-0.3</v>
      </c>
      <c r="AK1170" s="688">
        <f t="shared" si="2174"/>
        <v>0</v>
      </c>
      <c r="AL1170" s="687">
        <f>'17. Нефтехим Салават'!BA169</f>
        <v>0.3</v>
      </c>
      <c r="AM1170" s="687">
        <f>'17. Нефтехим Салават'!BC169</f>
        <v>0</v>
      </c>
      <c r="AN1170" s="687">
        <f t="shared" si="2175"/>
        <v>-0.3</v>
      </c>
      <c r="AO1170" s="688">
        <f t="shared" si="2176"/>
        <v>0</v>
      </c>
      <c r="AP1170" s="687">
        <f>'17. Нефтехим Салават'!BG169</f>
        <v>0.3</v>
      </c>
      <c r="AQ1170" s="687">
        <f>'17. Нефтехим Салават'!BI169</f>
        <v>0</v>
      </c>
      <c r="AR1170" s="687">
        <f t="shared" si="2177"/>
        <v>-0.3</v>
      </c>
      <c r="AS1170" s="688">
        <f t="shared" si="2178"/>
        <v>0</v>
      </c>
      <c r="AT1170" s="687">
        <f t="shared" si="2179"/>
        <v>0.89999999999999991</v>
      </c>
      <c r="AU1170" s="687">
        <f t="shared" si="2180"/>
        <v>0</v>
      </c>
      <c r="AV1170" s="687">
        <f t="shared" si="2181"/>
        <v>-0.89999999999999991</v>
      </c>
      <c r="AW1170" s="688">
        <f t="shared" si="2182"/>
        <v>0</v>
      </c>
      <c r="AX1170" s="687">
        <f>'17. Нефтехим Салават'!BS169</f>
        <v>0.3</v>
      </c>
      <c r="AY1170" s="687">
        <f>'17. Нефтехим Салават'!BU169</f>
        <v>0</v>
      </c>
      <c r="AZ1170" s="687">
        <f t="shared" si="2183"/>
        <v>-0.3</v>
      </c>
      <c r="BA1170" s="688">
        <f t="shared" si="2184"/>
        <v>0</v>
      </c>
      <c r="BB1170" s="687">
        <f>'17. Нефтехим Салават'!BY169</f>
        <v>0.3</v>
      </c>
      <c r="BC1170" s="687">
        <f>'17. Нефтехим Салават'!CA169</f>
        <v>0</v>
      </c>
      <c r="BD1170" s="687">
        <f t="shared" si="2185"/>
        <v>-0.3</v>
      </c>
      <c r="BE1170" s="688">
        <f t="shared" si="2186"/>
        <v>0</v>
      </c>
      <c r="BF1170" s="687">
        <f>'17. Нефтехим Салават'!CE169</f>
        <v>0.3</v>
      </c>
      <c r="BG1170" s="687">
        <f>'17. Нефтехим Салават'!CG169</f>
        <v>0</v>
      </c>
      <c r="BH1170" s="687">
        <f t="shared" si="2187"/>
        <v>-0.3</v>
      </c>
      <c r="BI1170" s="688">
        <f t="shared" si="2188"/>
        <v>0</v>
      </c>
      <c r="BJ1170" s="687">
        <f t="shared" si="2189"/>
        <v>0.89999999999999991</v>
      </c>
      <c r="BK1170" s="687">
        <f t="shared" si="2190"/>
        <v>0</v>
      </c>
      <c r="BL1170" s="687">
        <f t="shared" si="2191"/>
        <v>-0.89999999999999991</v>
      </c>
      <c r="BM1170" s="688">
        <f t="shared" si="2192"/>
        <v>0</v>
      </c>
      <c r="BN1170" s="687">
        <f>'17. Нефтехим Салават'!CQ169</f>
        <v>0.3</v>
      </c>
      <c r="BO1170" s="687">
        <f>'17. Нефтехим Салават'!CS169</f>
        <v>0</v>
      </c>
      <c r="BP1170" s="687">
        <f t="shared" si="2193"/>
        <v>-0.3</v>
      </c>
      <c r="BQ1170" s="688">
        <f t="shared" si="2194"/>
        <v>0</v>
      </c>
      <c r="BR1170" s="687">
        <f>'17. Нефтехим Салават'!CW169</f>
        <v>0.3</v>
      </c>
      <c r="BS1170" s="687">
        <f>'17. Нефтехим Салават'!CY169</f>
        <v>0</v>
      </c>
      <c r="BT1170" s="687">
        <f t="shared" si="2195"/>
        <v>-0.3</v>
      </c>
      <c r="BU1170" s="688">
        <f t="shared" si="2196"/>
        <v>0</v>
      </c>
      <c r="BV1170" s="687">
        <f>'17. Нефтехим Салават'!DC169</f>
        <v>0.3</v>
      </c>
      <c r="BW1170" s="687">
        <f>'17. Нефтехим Салават'!DE169</f>
        <v>0</v>
      </c>
      <c r="BX1170" s="687">
        <f t="shared" si="2197"/>
        <v>-0.3</v>
      </c>
      <c r="BY1170" s="688">
        <f t="shared" si="2198"/>
        <v>0</v>
      </c>
    </row>
    <row r="1171" spans="2:77" ht="20.100000000000001" customHeight="1">
      <c r="B1171" s="591" t="s">
        <v>1201</v>
      </c>
      <c r="C1171" s="448" t="s">
        <v>1341</v>
      </c>
      <c r="D1171" s="528"/>
      <c r="E1171" s="528"/>
      <c r="F1171" s="529"/>
      <c r="G1171" s="530" t="s">
        <v>1342</v>
      </c>
      <c r="H1171" s="530"/>
      <c r="I1171" s="626" t="s">
        <v>883</v>
      </c>
      <c r="J1171" s="687">
        <f t="shared" si="2155"/>
        <v>230.89999999999998</v>
      </c>
      <c r="K1171" s="687">
        <f t="shared" si="2156"/>
        <v>0</v>
      </c>
      <c r="L1171" s="687">
        <f t="shared" si="2157"/>
        <v>-230.89999999999998</v>
      </c>
      <c r="M1171" s="688">
        <f t="shared" si="2158"/>
        <v>0</v>
      </c>
      <c r="N1171" s="687">
        <f t="shared" si="2159"/>
        <v>57.2</v>
      </c>
      <c r="O1171" s="687">
        <f t="shared" si="2160"/>
        <v>0</v>
      </c>
      <c r="P1171" s="687">
        <f t="shared" si="2161"/>
        <v>-57.2</v>
      </c>
      <c r="Q1171" s="688">
        <f t="shared" si="2162"/>
        <v>0</v>
      </c>
      <c r="R1171" s="687">
        <f>'17. Нефтехим Салават'!W170</f>
        <v>19.7</v>
      </c>
      <c r="S1171" s="687">
        <f>'17. Нефтехим Салават'!Y170</f>
        <v>0</v>
      </c>
      <c r="T1171" s="687">
        <f t="shared" si="2163"/>
        <v>-19.7</v>
      </c>
      <c r="U1171" s="688">
        <f t="shared" si="2164"/>
        <v>0</v>
      </c>
      <c r="V1171" s="687">
        <f>'17. Нефтехим Салават'!AC170</f>
        <v>17.8</v>
      </c>
      <c r="W1171" s="687">
        <f>'17. Нефтехим Салават'!AE170</f>
        <v>0</v>
      </c>
      <c r="X1171" s="687">
        <f t="shared" si="2165"/>
        <v>-17.8</v>
      </c>
      <c r="Y1171" s="688">
        <f t="shared" si="2166"/>
        <v>0</v>
      </c>
      <c r="Z1171" s="687">
        <f>'17. Нефтехим Салават'!AI170</f>
        <v>19.7</v>
      </c>
      <c r="AA1171" s="687">
        <f>'17. Нефтехим Салават'!AK170</f>
        <v>0</v>
      </c>
      <c r="AB1171" s="687">
        <f t="shared" si="2167"/>
        <v>-19.7</v>
      </c>
      <c r="AC1171" s="688">
        <f t="shared" si="2168"/>
        <v>0</v>
      </c>
      <c r="AD1171" s="687">
        <f t="shared" si="2169"/>
        <v>57.9</v>
      </c>
      <c r="AE1171" s="687">
        <f t="shared" si="2170"/>
        <v>0</v>
      </c>
      <c r="AF1171" s="687">
        <f t="shared" si="2171"/>
        <v>-57.9</v>
      </c>
      <c r="AG1171" s="688">
        <f t="shared" si="2172"/>
        <v>0</v>
      </c>
      <c r="AH1171" s="687">
        <f>'17. Нефтехим Салават'!AU170</f>
        <v>19.100000000000001</v>
      </c>
      <c r="AI1171" s="687">
        <f>'17. Нефтехим Салават'!AW170</f>
        <v>0</v>
      </c>
      <c r="AJ1171" s="687">
        <f t="shared" si="2173"/>
        <v>-19.100000000000001</v>
      </c>
      <c r="AK1171" s="688">
        <f t="shared" si="2174"/>
        <v>0</v>
      </c>
      <c r="AL1171" s="687">
        <f>'17. Нефтехим Салават'!BA170</f>
        <v>19.7</v>
      </c>
      <c r="AM1171" s="687">
        <f>'17. Нефтехим Салават'!BC170</f>
        <v>0</v>
      </c>
      <c r="AN1171" s="687">
        <f t="shared" si="2175"/>
        <v>-19.7</v>
      </c>
      <c r="AO1171" s="688">
        <f t="shared" si="2176"/>
        <v>0</v>
      </c>
      <c r="AP1171" s="687">
        <f>'17. Нефтехим Салават'!BG170</f>
        <v>19.100000000000001</v>
      </c>
      <c r="AQ1171" s="687">
        <f>'17. Нефтехим Салават'!BI170</f>
        <v>0</v>
      </c>
      <c r="AR1171" s="687">
        <f t="shared" si="2177"/>
        <v>-19.100000000000001</v>
      </c>
      <c r="AS1171" s="688">
        <f t="shared" si="2178"/>
        <v>0</v>
      </c>
      <c r="AT1171" s="687">
        <f t="shared" si="2179"/>
        <v>58</v>
      </c>
      <c r="AU1171" s="687">
        <f t="shared" si="2180"/>
        <v>0</v>
      </c>
      <c r="AV1171" s="687">
        <f t="shared" si="2181"/>
        <v>-58</v>
      </c>
      <c r="AW1171" s="688">
        <f t="shared" si="2182"/>
        <v>0</v>
      </c>
      <c r="AX1171" s="687">
        <f>'17. Нефтехим Салават'!BS170</f>
        <v>19.7</v>
      </c>
      <c r="AY1171" s="687">
        <f>'17. Нефтехим Салават'!BU170</f>
        <v>0</v>
      </c>
      <c r="AZ1171" s="687">
        <f t="shared" si="2183"/>
        <v>-19.7</v>
      </c>
      <c r="BA1171" s="688">
        <f t="shared" si="2184"/>
        <v>0</v>
      </c>
      <c r="BB1171" s="687">
        <f>'17. Нефтехим Салават'!BY170</f>
        <v>19.7</v>
      </c>
      <c r="BC1171" s="687">
        <f>'17. Нефтехим Салават'!CA170</f>
        <v>0</v>
      </c>
      <c r="BD1171" s="687">
        <f t="shared" si="2185"/>
        <v>-19.7</v>
      </c>
      <c r="BE1171" s="688">
        <f t="shared" si="2186"/>
        <v>0</v>
      </c>
      <c r="BF1171" s="687">
        <f>'17. Нефтехим Салават'!CE170</f>
        <v>18.600000000000001</v>
      </c>
      <c r="BG1171" s="687">
        <f>'17. Нефтехим Салават'!CG170</f>
        <v>0</v>
      </c>
      <c r="BH1171" s="687">
        <f t="shared" si="2187"/>
        <v>-18.600000000000001</v>
      </c>
      <c r="BI1171" s="688">
        <f t="shared" si="2188"/>
        <v>0</v>
      </c>
      <c r="BJ1171" s="687">
        <f t="shared" si="2189"/>
        <v>57.8</v>
      </c>
      <c r="BK1171" s="687">
        <f t="shared" si="2190"/>
        <v>0</v>
      </c>
      <c r="BL1171" s="687">
        <f t="shared" si="2191"/>
        <v>-57.8</v>
      </c>
      <c r="BM1171" s="688">
        <f t="shared" si="2192"/>
        <v>0</v>
      </c>
      <c r="BN1171" s="687">
        <f>'17. Нефтехим Салават'!CQ170</f>
        <v>19</v>
      </c>
      <c r="BO1171" s="687">
        <f>'17. Нефтехим Салават'!CS170</f>
        <v>0</v>
      </c>
      <c r="BP1171" s="687">
        <f t="shared" si="2193"/>
        <v>-19</v>
      </c>
      <c r="BQ1171" s="688">
        <f t="shared" si="2194"/>
        <v>0</v>
      </c>
      <c r="BR1171" s="687">
        <f>'17. Нефтехим Салават'!CW170</f>
        <v>19.100000000000001</v>
      </c>
      <c r="BS1171" s="687">
        <f>'17. Нефтехим Салават'!CY170</f>
        <v>0</v>
      </c>
      <c r="BT1171" s="687">
        <f t="shared" si="2195"/>
        <v>-19.100000000000001</v>
      </c>
      <c r="BU1171" s="688">
        <f t="shared" si="2196"/>
        <v>0</v>
      </c>
      <c r="BV1171" s="687">
        <f>'17. Нефтехим Салават'!DC170</f>
        <v>19.7</v>
      </c>
      <c r="BW1171" s="687">
        <f>'17. Нефтехим Салават'!DE170</f>
        <v>0</v>
      </c>
      <c r="BX1171" s="687">
        <f t="shared" si="2197"/>
        <v>-19.7</v>
      </c>
      <c r="BY1171" s="688">
        <f t="shared" si="2198"/>
        <v>0</v>
      </c>
    </row>
    <row r="1172" spans="2:77" ht="20.100000000000001" customHeight="1">
      <c r="C1172" s="597" t="s">
        <v>1198</v>
      </c>
      <c r="D1172" s="528"/>
      <c r="E1172" s="528"/>
      <c r="F1172" s="529"/>
      <c r="G1172" s="530" t="s">
        <v>1343</v>
      </c>
      <c r="H1172" s="530"/>
      <c r="I1172" s="691" t="s">
        <v>883</v>
      </c>
      <c r="J1172" s="687">
        <f t="shared" si="2155"/>
        <v>6</v>
      </c>
      <c r="K1172" s="687">
        <f t="shared" si="2156"/>
        <v>0</v>
      </c>
      <c r="L1172" s="687">
        <f t="shared" si="2157"/>
        <v>-6</v>
      </c>
      <c r="M1172" s="688">
        <f t="shared" si="2158"/>
        <v>0</v>
      </c>
      <c r="N1172" s="687">
        <f t="shared" si="2159"/>
        <v>1.5</v>
      </c>
      <c r="O1172" s="687">
        <f t="shared" si="2160"/>
        <v>0</v>
      </c>
      <c r="P1172" s="687">
        <f t="shared" si="2161"/>
        <v>-1.5</v>
      </c>
      <c r="Q1172" s="688">
        <f t="shared" si="2162"/>
        <v>0</v>
      </c>
      <c r="R1172" s="687">
        <f>'17. Нефтехим Салават'!W171</f>
        <v>0.5</v>
      </c>
      <c r="S1172" s="687">
        <f>'17. Нефтехим Салават'!Y171</f>
        <v>0</v>
      </c>
      <c r="T1172" s="687">
        <f t="shared" si="2163"/>
        <v>-0.5</v>
      </c>
      <c r="U1172" s="688">
        <f t="shared" si="2164"/>
        <v>0</v>
      </c>
      <c r="V1172" s="687">
        <f>'17. Нефтехим Салават'!AC171</f>
        <v>0.5</v>
      </c>
      <c r="W1172" s="687">
        <f>'17. Нефтехим Салават'!AE171</f>
        <v>0</v>
      </c>
      <c r="X1172" s="687">
        <f t="shared" si="2165"/>
        <v>-0.5</v>
      </c>
      <c r="Y1172" s="688">
        <f t="shared" si="2166"/>
        <v>0</v>
      </c>
      <c r="Z1172" s="687">
        <f>'17. Нефтехим Салават'!AI171</f>
        <v>0.5</v>
      </c>
      <c r="AA1172" s="687">
        <f>'17. Нефтехим Салават'!AK171</f>
        <v>0</v>
      </c>
      <c r="AB1172" s="687">
        <f t="shared" si="2167"/>
        <v>-0.5</v>
      </c>
      <c r="AC1172" s="688">
        <f t="shared" si="2168"/>
        <v>0</v>
      </c>
      <c r="AD1172" s="687">
        <f t="shared" si="2169"/>
        <v>1.5</v>
      </c>
      <c r="AE1172" s="687">
        <f t="shared" si="2170"/>
        <v>0</v>
      </c>
      <c r="AF1172" s="687">
        <f t="shared" si="2171"/>
        <v>-1.5</v>
      </c>
      <c r="AG1172" s="688">
        <f t="shared" si="2172"/>
        <v>0</v>
      </c>
      <c r="AH1172" s="687">
        <f>'17. Нефтехим Салават'!AU171</f>
        <v>0.5</v>
      </c>
      <c r="AI1172" s="687">
        <f>'17. Нефтехим Салават'!AW171</f>
        <v>0</v>
      </c>
      <c r="AJ1172" s="687">
        <f t="shared" si="2173"/>
        <v>-0.5</v>
      </c>
      <c r="AK1172" s="688">
        <f t="shared" si="2174"/>
        <v>0</v>
      </c>
      <c r="AL1172" s="687">
        <f>'17. Нефтехим Салават'!BA171</f>
        <v>0.5</v>
      </c>
      <c r="AM1172" s="687">
        <f>'17. Нефтехим Салават'!BC171</f>
        <v>0</v>
      </c>
      <c r="AN1172" s="687">
        <f t="shared" si="2175"/>
        <v>-0.5</v>
      </c>
      <c r="AO1172" s="688">
        <f t="shared" si="2176"/>
        <v>0</v>
      </c>
      <c r="AP1172" s="687">
        <f>'17. Нефтехим Салават'!BG171</f>
        <v>0.5</v>
      </c>
      <c r="AQ1172" s="687">
        <f>'17. Нефтехим Салават'!BI171</f>
        <v>0</v>
      </c>
      <c r="AR1172" s="687">
        <f t="shared" si="2177"/>
        <v>-0.5</v>
      </c>
      <c r="AS1172" s="688">
        <f t="shared" si="2178"/>
        <v>0</v>
      </c>
      <c r="AT1172" s="687">
        <f t="shared" si="2179"/>
        <v>1.5</v>
      </c>
      <c r="AU1172" s="687">
        <f t="shared" si="2180"/>
        <v>0</v>
      </c>
      <c r="AV1172" s="687">
        <f t="shared" si="2181"/>
        <v>-1.5</v>
      </c>
      <c r="AW1172" s="688">
        <f t="shared" si="2182"/>
        <v>0</v>
      </c>
      <c r="AX1172" s="687">
        <f>'17. Нефтехим Салават'!BS171</f>
        <v>0.5</v>
      </c>
      <c r="AY1172" s="687">
        <f>'17. Нефтехим Салават'!BU171</f>
        <v>0</v>
      </c>
      <c r="AZ1172" s="687">
        <f t="shared" si="2183"/>
        <v>-0.5</v>
      </c>
      <c r="BA1172" s="688">
        <f t="shared" si="2184"/>
        <v>0</v>
      </c>
      <c r="BB1172" s="687">
        <f>'17. Нефтехим Салават'!BY171</f>
        <v>0.5</v>
      </c>
      <c r="BC1172" s="687">
        <f>'17. Нефтехим Салават'!CA171</f>
        <v>0</v>
      </c>
      <c r="BD1172" s="687">
        <f t="shared" si="2185"/>
        <v>-0.5</v>
      </c>
      <c r="BE1172" s="688">
        <f t="shared" si="2186"/>
        <v>0</v>
      </c>
      <c r="BF1172" s="687">
        <f>'17. Нефтехим Салават'!CE171</f>
        <v>0.5</v>
      </c>
      <c r="BG1172" s="687">
        <f>'17. Нефтехим Салават'!CG171</f>
        <v>0</v>
      </c>
      <c r="BH1172" s="687">
        <f t="shared" si="2187"/>
        <v>-0.5</v>
      </c>
      <c r="BI1172" s="688">
        <f t="shared" si="2188"/>
        <v>0</v>
      </c>
      <c r="BJ1172" s="687">
        <f t="shared" si="2189"/>
        <v>1.5</v>
      </c>
      <c r="BK1172" s="687">
        <f t="shared" si="2190"/>
        <v>0</v>
      </c>
      <c r="BL1172" s="687">
        <f t="shared" si="2191"/>
        <v>-1.5</v>
      </c>
      <c r="BM1172" s="688">
        <f t="shared" si="2192"/>
        <v>0</v>
      </c>
      <c r="BN1172" s="687">
        <f>'17. Нефтехим Салават'!CQ171</f>
        <v>0.5</v>
      </c>
      <c r="BO1172" s="687">
        <f>'17. Нефтехим Салават'!CS171</f>
        <v>0</v>
      </c>
      <c r="BP1172" s="687">
        <f t="shared" si="2193"/>
        <v>-0.5</v>
      </c>
      <c r="BQ1172" s="688">
        <f t="shared" si="2194"/>
        <v>0</v>
      </c>
      <c r="BR1172" s="687">
        <f>'17. Нефтехим Салават'!CW171</f>
        <v>0.5</v>
      </c>
      <c r="BS1172" s="687">
        <f>'17. Нефтехим Салават'!CY171</f>
        <v>0</v>
      </c>
      <c r="BT1172" s="687">
        <f t="shared" si="2195"/>
        <v>-0.5</v>
      </c>
      <c r="BU1172" s="688">
        <f t="shared" si="2196"/>
        <v>0</v>
      </c>
      <c r="BV1172" s="687">
        <f>'17. Нефтехим Салават'!DC171</f>
        <v>0.5</v>
      </c>
      <c r="BW1172" s="687">
        <f>'17. Нефтехим Салават'!DE171</f>
        <v>0</v>
      </c>
      <c r="BX1172" s="687">
        <f t="shared" si="2197"/>
        <v>-0.5</v>
      </c>
      <c r="BY1172" s="688">
        <f t="shared" si="2198"/>
        <v>0</v>
      </c>
    </row>
    <row r="1173" spans="2:77" ht="20.100000000000001" customHeight="1">
      <c r="B1173" s="591" t="s">
        <v>1204</v>
      </c>
      <c r="C1173" s="448" t="s">
        <v>1344</v>
      </c>
      <c r="D1173" s="528"/>
      <c r="E1173" s="528"/>
      <c r="F1173" s="529"/>
      <c r="G1173" s="530" t="s">
        <v>1345</v>
      </c>
      <c r="H1173" s="530"/>
      <c r="I1173" s="626" t="s">
        <v>883</v>
      </c>
      <c r="J1173" s="687">
        <f t="shared" si="2155"/>
        <v>34.299999999999997</v>
      </c>
      <c r="K1173" s="687">
        <f t="shared" si="2156"/>
        <v>0</v>
      </c>
      <c r="L1173" s="687">
        <f t="shared" si="2157"/>
        <v>-34.299999999999997</v>
      </c>
      <c r="M1173" s="688">
        <f t="shared" si="2158"/>
        <v>0</v>
      </c>
      <c r="N1173" s="687">
        <f t="shared" si="2159"/>
        <v>9.3000000000000007</v>
      </c>
      <c r="O1173" s="687">
        <f t="shared" si="2160"/>
        <v>0</v>
      </c>
      <c r="P1173" s="687">
        <f t="shared" si="2161"/>
        <v>-9.3000000000000007</v>
      </c>
      <c r="Q1173" s="688">
        <f t="shared" si="2162"/>
        <v>0</v>
      </c>
      <c r="R1173" s="687">
        <f>'17. Нефтехим Салават'!W172</f>
        <v>3.2</v>
      </c>
      <c r="S1173" s="687">
        <f>'17. Нефтехим Салават'!Y172</f>
        <v>0</v>
      </c>
      <c r="T1173" s="687">
        <f t="shared" si="2163"/>
        <v>-3.2</v>
      </c>
      <c r="U1173" s="688">
        <f t="shared" si="2164"/>
        <v>0</v>
      </c>
      <c r="V1173" s="687">
        <f>'17. Нефтехим Салават'!AC172</f>
        <v>2.9</v>
      </c>
      <c r="W1173" s="687">
        <f>'17. Нефтехим Салават'!AE172</f>
        <v>0</v>
      </c>
      <c r="X1173" s="687">
        <f t="shared" si="2165"/>
        <v>-2.9</v>
      </c>
      <c r="Y1173" s="688">
        <f t="shared" si="2166"/>
        <v>0</v>
      </c>
      <c r="Z1173" s="687">
        <f>'17. Нефтехим Салават'!AI172</f>
        <v>3.2</v>
      </c>
      <c r="AA1173" s="687">
        <f>'17. Нефтехим Салават'!AK172</f>
        <v>0</v>
      </c>
      <c r="AB1173" s="687">
        <f t="shared" si="2167"/>
        <v>-3.2</v>
      </c>
      <c r="AC1173" s="688">
        <f t="shared" si="2168"/>
        <v>0</v>
      </c>
      <c r="AD1173" s="687">
        <f t="shared" si="2169"/>
        <v>9.3000000000000007</v>
      </c>
      <c r="AE1173" s="687">
        <f t="shared" si="2170"/>
        <v>0</v>
      </c>
      <c r="AF1173" s="687">
        <f t="shared" si="2171"/>
        <v>-9.3000000000000007</v>
      </c>
      <c r="AG1173" s="688">
        <f t="shared" si="2172"/>
        <v>0</v>
      </c>
      <c r="AH1173" s="687">
        <f>'17. Нефтехим Салават'!AU172</f>
        <v>3</v>
      </c>
      <c r="AI1173" s="687">
        <f>'17. Нефтехим Салават'!AW172</f>
        <v>0</v>
      </c>
      <c r="AJ1173" s="687">
        <f t="shared" si="2173"/>
        <v>-3</v>
      </c>
      <c r="AK1173" s="688">
        <f t="shared" si="2174"/>
        <v>0</v>
      </c>
      <c r="AL1173" s="687">
        <f>'17. Нефтехим Салават'!BA172</f>
        <v>3.2</v>
      </c>
      <c r="AM1173" s="687">
        <f>'17. Нефтехим Салават'!BC172</f>
        <v>0</v>
      </c>
      <c r="AN1173" s="687">
        <f t="shared" si="2175"/>
        <v>-3.2</v>
      </c>
      <c r="AO1173" s="688">
        <f t="shared" si="2176"/>
        <v>0</v>
      </c>
      <c r="AP1173" s="687">
        <f>'17. Нефтехим Салават'!BG172</f>
        <v>3.1</v>
      </c>
      <c r="AQ1173" s="687">
        <f>'17. Нефтехим Салават'!BI172</f>
        <v>0</v>
      </c>
      <c r="AR1173" s="687">
        <f t="shared" si="2177"/>
        <v>-3.1</v>
      </c>
      <c r="AS1173" s="688">
        <f t="shared" si="2178"/>
        <v>0</v>
      </c>
      <c r="AT1173" s="687">
        <f t="shared" si="2179"/>
        <v>6.4</v>
      </c>
      <c r="AU1173" s="687">
        <f t="shared" si="2180"/>
        <v>0</v>
      </c>
      <c r="AV1173" s="687">
        <f t="shared" si="2181"/>
        <v>-6.4</v>
      </c>
      <c r="AW1173" s="688">
        <f t="shared" si="2182"/>
        <v>0</v>
      </c>
      <c r="AX1173" s="687">
        <f>'17. Нефтехим Салават'!BS172</f>
        <v>3.2</v>
      </c>
      <c r="AY1173" s="687">
        <f>'17. Нефтехим Салават'!BU172</f>
        <v>0</v>
      </c>
      <c r="AZ1173" s="687">
        <f t="shared" si="2183"/>
        <v>-3.2</v>
      </c>
      <c r="BA1173" s="688">
        <f t="shared" si="2184"/>
        <v>0</v>
      </c>
      <c r="BB1173" s="687">
        <f>'17. Нефтехим Салават'!BY172</f>
        <v>0.1</v>
      </c>
      <c r="BC1173" s="687">
        <f>'17. Нефтехим Салават'!CA172</f>
        <v>0</v>
      </c>
      <c r="BD1173" s="687">
        <f t="shared" si="2185"/>
        <v>-0.1</v>
      </c>
      <c r="BE1173" s="688">
        <f t="shared" si="2186"/>
        <v>0</v>
      </c>
      <c r="BF1173" s="687">
        <f>'17. Нефтехим Салават'!CE172</f>
        <v>3.1</v>
      </c>
      <c r="BG1173" s="687">
        <f>'17. Нефтехим Салават'!CG172</f>
        <v>0</v>
      </c>
      <c r="BH1173" s="687">
        <f t="shared" si="2187"/>
        <v>-3.1</v>
      </c>
      <c r="BI1173" s="688">
        <f t="shared" si="2188"/>
        <v>0</v>
      </c>
      <c r="BJ1173" s="687">
        <f t="shared" si="2189"/>
        <v>9.3000000000000007</v>
      </c>
      <c r="BK1173" s="687">
        <f t="shared" si="2190"/>
        <v>0</v>
      </c>
      <c r="BL1173" s="687">
        <f t="shared" si="2191"/>
        <v>-9.3000000000000007</v>
      </c>
      <c r="BM1173" s="688">
        <f t="shared" si="2192"/>
        <v>0</v>
      </c>
      <c r="BN1173" s="687">
        <f>'17. Нефтехим Салават'!CQ172</f>
        <v>3.2</v>
      </c>
      <c r="BO1173" s="687">
        <f>'17. Нефтехим Салават'!CS172</f>
        <v>0</v>
      </c>
      <c r="BP1173" s="687">
        <f t="shared" si="2193"/>
        <v>-3.2</v>
      </c>
      <c r="BQ1173" s="688">
        <f t="shared" si="2194"/>
        <v>0</v>
      </c>
      <c r="BR1173" s="687">
        <f>'17. Нефтехим Салават'!CW172</f>
        <v>2.9</v>
      </c>
      <c r="BS1173" s="687">
        <f>'17. Нефтехим Салават'!CY172</f>
        <v>0</v>
      </c>
      <c r="BT1173" s="687">
        <f t="shared" si="2195"/>
        <v>-2.9</v>
      </c>
      <c r="BU1173" s="688">
        <f t="shared" si="2196"/>
        <v>0</v>
      </c>
      <c r="BV1173" s="687">
        <f>'17. Нефтехим Салават'!DC172</f>
        <v>3.2</v>
      </c>
      <c r="BW1173" s="687">
        <f>'17. Нефтехим Салават'!DE172</f>
        <v>0</v>
      </c>
      <c r="BX1173" s="687">
        <f t="shared" si="2197"/>
        <v>-3.2</v>
      </c>
      <c r="BY1173" s="688">
        <f t="shared" si="2198"/>
        <v>0</v>
      </c>
    </row>
    <row r="1174" spans="2:77" ht="20.100000000000001" customHeight="1">
      <c r="C1174" s="597" t="s">
        <v>1198</v>
      </c>
      <c r="D1174" s="528"/>
      <c r="E1174" s="528"/>
      <c r="F1174" s="529"/>
      <c r="G1174" s="530" t="s">
        <v>1346</v>
      </c>
      <c r="H1174" s="530"/>
      <c r="I1174" s="691" t="s">
        <v>883</v>
      </c>
      <c r="J1174" s="687">
        <f t="shared" si="2155"/>
        <v>34.299999999999997</v>
      </c>
      <c r="K1174" s="687">
        <f t="shared" si="2156"/>
        <v>0</v>
      </c>
      <c r="L1174" s="687">
        <f t="shared" si="2157"/>
        <v>-34.299999999999997</v>
      </c>
      <c r="M1174" s="688">
        <f t="shared" si="2158"/>
        <v>0</v>
      </c>
      <c r="N1174" s="687">
        <f t="shared" si="2159"/>
        <v>9.3000000000000007</v>
      </c>
      <c r="O1174" s="687">
        <f t="shared" si="2160"/>
        <v>0</v>
      </c>
      <c r="P1174" s="687">
        <f t="shared" si="2161"/>
        <v>-9.3000000000000007</v>
      </c>
      <c r="Q1174" s="688">
        <f t="shared" si="2162"/>
        <v>0</v>
      </c>
      <c r="R1174" s="687">
        <f>'17. Нефтехим Салават'!W173</f>
        <v>3.2</v>
      </c>
      <c r="S1174" s="687">
        <f>'17. Нефтехим Салават'!Y173</f>
        <v>0</v>
      </c>
      <c r="T1174" s="687">
        <f t="shared" si="2163"/>
        <v>-3.2</v>
      </c>
      <c r="U1174" s="688">
        <f t="shared" si="2164"/>
        <v>0</v>
      </c>
      <c r="V1174" s="687">
        <f>'17. Нефтехим Салават'!AC173</f>
        <v>2.9</v>
      </c>
      <c r="W1174" s="687">
        <f>'17. Нефтехим Салават'!AE173</f>
        <v>0</v>
      </c>
      <c r="X1174" s="687">
        <f t="shared" si="2165"/>
        <v>-2.9</v>
      </c>
      <c r="Y1174" s="688">
        <f t="shared" si="2166"/>
        <v>0</v>
      </c>
      <c r="Z1174" s="687">
        <f>'17. Нефтехим Салават'!AI173</f>
        <v>3.2</v>
      </c>
      <c r="AA1174" s="687">
        <f>'17. Нефтехим Салават'!AK173</f>
        <v>0</v>
      </c>
      <c r="AB1174" s="687">
        <f t="shared" si="2167"/>
        <v>-3.2</v>
      </c>
      <c r="AC1174" s="688">
        <f t="shared" si="2168"/>
        <v>0</v>
      </c>
      <c r="AD1174" s="687">
        <f t="shared" si="2169"/>
        <v>9.3000000000000007</v>
      </c>
      <c r="AE1174" s="687">
        <f t="shared" si="2170"/>
        <v>0</v>
      </c>
      <c r="AF1174" s="687">
        <f t="shared" si="2171"/>
        <v>-9.3000000000000007</v>
      </c>
      <c r="AG1174" s="688">
        <f t="shared" si="2172"/>
        <v>0</v>
      </c>
      <c r="AH1174" s="687">
        <f>'17. Нефтехим Салават'!AU173</f>
        <v>3</v>
      </c>
      <c r="AI1174" s="687">
        <f>'17. Нефтехим Салават'!AW173</f>
        <v>0</v>
      </c>
      <c r="AJ1174" s="687">
        <f t="shared" si="2173"/>
        <v>-3</v>
      </c>
      <c r="AK1174" s="688">
        <f t="shared" si="2174"/>
        <v>0</v>
      </c>
      <c r="AL1174" s="687">
        <f>'17. Нефтехим Салават'!BA173</f>
        <v>3.2</v>
      </c>
      <c r="AM1174" s="687">
        <f>'17. Нефтехим Салават'!BC173</f>
        <v>0</v>
      </c>
      <c r="AN1174" s="687">
        <f t="shared" si="2175"/>
        <v>-3.2</v>
      </c>
      <c r="AO1174" s="688">
        <f t="shared" si="2176"/>
        <v>0</v>
      </c>
      <c r="AP1174" s="687">
        <f>'17. Нефтехим Салават'!BG173</f>
        <v>3.1</v>
      </c>
      <c r="AQ1174" s="687">
        <f>'17. Нефтехим Салават'!BI173</f>
        <v>0</v>
      </c>
      <c r="AR1174" s="687">
        <f t="shared" si="2177"/>
        <v>-3.1</v>
      </c>
      <c r="AS1174" s="688">
        <f t="shared" si="2178"/>
        <v>0</v>
      </c>
      <c r="AT1174" s="687">
        <f t="shared" si="2179"/>
        <v>6.4</v>
      </c>
      <c r="AU1174" s="687">
        <f t="shared" si="2180"/>
        <v>0</v>
      </c>
      <c r="AV1174" s="687">
        <f t="shared" si="2181"/>
        <v>-6.4</v>
      </c>
      <c r="AW1174" s="688">
        <f t="shared" si="2182"/>
        <v>0</v>
      </c>
      <c r="AX1174" s="687">
        <f>'17. Нефтехим Салават'!BS173</f>
        <v>3.2</v>
      </c>
      <c r="AY1174" s="687">
        <f>'17. Нефтехим Салават'!BU173</f>
        <v>0</v>
      </c>
      <c r="AZ1174" s="687">
        <f t="shared" si="2183"/>
        <v>-3.2</v>
      </c>
      <c r="BA1174" s="688">
        <f t="shared" si="2184"/>
        <v>0</v>
      </c>
      <c r="BB1174" s="687">
        <f>'17. Нефтехим Салават'!BY173</f>
        <v>0.1</v>
      </c>
      <c r="BC1174" s="687">
        <f>'17. Нефтехим Салават'!CA173</f>
        <v>0</v>
      </c>
      <c r="BD1174" s="687">
        <f t="shared" si="2185"/>
        <v>-0.1</v>
      </c>
      <c r="BE1174" s="688">
        <f t="shared" si="2186"/>
        <v>0</v>
      </c>
      <c r="BF1174" s="687">
        <f>'17. Нефтехим Салават'!CE173</f>
        <v>3.1</v>
      </c>
      <c r="BG1174" s="687">
        <f>'17. Нефтехим Салават'!CG173</f>
        <v>0</v>
      </c>
      <c r="BH1174" s="687">
        <f t="shared" si="2187"/>
        <v>-3.1</v>
      </c>
      <c r="BI1174" s="688">
        <f t="shared" si="2188"/>
        <v>0</v>
      </c>
      <c r="BJ1174" s="687">
        <f t="shared" si="2189"/>
        <v>9.3000000000000007</v>
      </c>
      <c r="BK1174" s="687">
        <f t="shared" si="2190"/>
        <v>0</v>
      </c>
      <c r="BL1174" s="687">
        <f t="shared" si="2191"/>
        <v>-9.3000000000000007</v>
      </c>
      <c r="BM1174" s="688">
        <f t="shared" si="2192"/>
        <v>0</v>
      </c>
      <c r="BN1174" s="687">
        <f>'17. Нефтехим Салават'!CQ173</f>
        <v>3.2</v>
      </c>
      <c r="BO1174" s="687">
        <f>'17. Нефтехим Салават'!CS173</f>
        <v>0</v>
      </c>
      <c r="BP1174" s="687">
        <f t="shared" si="2193"/>
        <v>-3.2</v>
      </c>
      <c r="BQ1174" s="688">
        <f t="shared" si="2194"/>
        <v>0</v>
      </c>
      <c r="BR1174" s="687">
        <f>'17. Нефтехим Салават'!CW173</f>
        <v>2.9</v>
      </c>
      <c r="BS1174" s="687">
        <f>'17. Нефтехим Салават'!CY173</f>
        <v>0</v>
      </c>
      <c r="BT1174" s="687">
        <f t="shared" si="2195"/>
        <v>-2.9</v>
      </c>
      <c r="BU1174" s="688">
        <f t="shared" si="2196"/>
        <v>0</v>
      </c>
      <c r="BV1174" s="687">
        <f>'17. Нефтехим Салават'!DC173</f>
        <v>3.2</v>
      </c>
      <c r="BW1174" s="687">
        <f>'17. Нефтехим Салават'!DE173</f>
        <v>0</v>
      </c>
      <c r="BX1174" s="687">
        <f t="shared" si="2197"/>
        <v>-3.2</v>
      </c>
      <c r="BY1174" s="688">
        <f t="shared" si="2198"/>
        <v>0</v>
      </c>
    </row>
    <row r="1175" spans="2:77" ht="20.100000000000001" customHeight="1">
      <c r="B1175" s="591" t="s">
        <v>1207</v>
      </c>
      <c r="C1175" s="448" t="s">
        <v>1347</v>
      </c>
      <c r="D1175" s="528"/>
      <c r="E1175" s="528"/>
      <c r="F1175" s="529"/>
      <c r="G1175" s="530" t="s">
        <v>1348</v>
      </c>
      <c r="H1175" s="530"/>
      <c r="I1175" s="626" t="s">
        <v>883</v>
      </c>
      <c r="J1175" s="687">
        <f t="shared" si="2155"/>
        <v>120.7</v>
      </c>
      <c r="K1175" s="687">
        <f t="shared" si="2156"/>
        <v>0</v>
      </c>
      <c r="L1175" s="687">
        <f t="shared" si="2157"/>
        <v>-120.7</v>
      </c>
      <c r="M1175" s="688">
        <f t="shared" si="2158"/>
        <v>0</v>
      </c>
      <c r="N1175" s="687">
        <f t="shared" si="2159"/>
        <v>29.000000000000004</v>
      </c>
      <c r="O1175" s="687">
        <f t="shared" si="2160"/>
        <v>0</v>
      </c>
      <c r="P1175" s="687">
        <f t="shared" si="2161"/>
        <v>-29.000000000000004</v>
      </c>
      <c r="Q1175" s="688">
        <f t="shared" si="2162"/>
        <v>0</v>
      </c>
      <c r="R1175" s="687">
        <f>'17. Нефтехим Салават'!W174</f>
        <v>11.4</v>
      </c>
      <c r="S1175" s="687">
        <f>'17. Нефтехим Салават'!Y174</f>
        <v>0</v>
      </c>
      <c r="T1175" s="687">
        <f t="shared" si="2163"/>
        <v>-11.4</v>
      </c>
      <c r="U1175" s="688">
        <f t="shared" si="2164"/>
        <v>0</v>
      </c>
      <c r="V1175" s="687">
        <f>'17. Нефтехим Салават'!AC174</f>
        <v>10.3</v>
      </c>
      <c r="W1175" s="687">
        <f>'17. Нефтехим Салават'!AE174</f>
        <v>0</v>
      </c>
      <c r="X1175" s="687">
        <f t="shared" si="2165"/>
        <v>-10.3</v>
      </c>
      <c r="Y1175" s="688">
        <f t="shared" si="2166"/>
        <v>0</v>
      </c>
      <c r="Z1175" s="687">
        <f>'17. Нефтехим Салават'!AI174</f>
        <v>7.3</v>
      </c>
      <c r="AA1175" s="687">
        <f>'17. Нефтехим Салават'!AK174</f>
        <v>0</v>
      </c>
      <c r="AB1175" s="687">
        <f t="shared" si="2167"/>
        <v>-7.3</v>
      </c>
      <c r="AC1175" s="688">
        <f t="shared" si="2168"/>
        <v>0</v>
      </c>
      <c r="AD1175" s="687">
        <f t="shared" si="2169"/>
        <v>33</v>
      </c>
      <c r="AE1175" s="687">
        <f t="shared" si="2170"/>
        <v>0</v>
      </c>
      <c r="AF1175" s="687">
        <f t="shared" si="2171"/>
        <v>-33</v>
      </c>
      <c r="AG1175" s="688">
        <f t="shared" si="2172"/>
        <v>0</v>
      </c>
      <c r="AH1175" s="687">
        <f>'17. Нефтехим Салават'!AU174</f>
        <v>10.6</v>
      </c>
      <c r="AI1175" s="687">
        <f>'17. Нефтехим Салават'!AW174</f>
        <v>0</v>
      </c>
      <c r="AJ1175" s="687">
        <f t="shared" si="2173"/>
        <v>-10.6</v>
      </c>
      <c r="AK1175" s="688">
        <f t="shared" si="2174"/>
        <v>0</v>
      </c>
      <c r="AL1175" s="687">
        <f>'17. Нефтехим Салават'!BA174</f>
        <v>11.4</v>
      </c>
      <c r="AM1175" s="687">
        <f>'17. Нефтехим Салават'!BC174</f>
        <v>0</v>
      </c>
      <c r="AN1175" s="687">
        <f t="shared" si="2175"/>
        <v>-11.4</v>
      </c>
      <c r="AO1175" s="688">
        <f t="shared" si="2176"/>
        <v>0</v>
      </c>
      <c r="AP1175" s="687">
        <f>'17. Нефтехим Салават'!BG174</f>
        <v>11</v>
      </c>
      <c r="AQ1175" s="687">
        <f>'17. Нефтехим Салават'!BI174</f>
        <v>0</v>
      </c>
      <c r="AR1175" s="687">
        <f t="shared" si="2177"/>
        <v>-11</v>
      </c>
      <c r="AS1175" s="688">
        <f t="shared" si="2178"/>
        <v>0</v>
      </c>
      <c r="AT1175" s="687">
        <f t="shared" si="2179"/>
        <v>29.4</v>
      </c>
      <c r="AU1175" s="687">
        <f t="shared" si="2180"/>
        <v>0</v>
      </c>
      <c r="AV1175" s="687">
        <f t="shared" si="2181"/>
        <v>-29.4</v>
      </c>
      <c r="AW1175" s="688">
        <f t="shared" si="2182"/>
        <v>0</v>
      </c>
      <c r="AX1175" s="687">
        <f>'17. Нефтехим Салават'!BS174</f>
        <v>10</v>
      </c>
      <c r="AY1175" s="687">
        <f>'17. Нефтехим Салават'!BU174</f>
        <v>0</v>
      </c>
      <c r="AZ1175" s="687">
        <f t="shared" si="2183"/>
        <v>-10</v>
      </c>
      <c r="BA1175" s="688">
        <f t="shared" si="2184"/>
        <v>0</v>
      </c>
      <c r="BB1175" s="687">
        <f>'17. Нефтехим Салават'!BY174</f>
        <v>8.4</v>
      </c>
      <c r="BC1175" s="687">
        <f>'17. Нефтехим Салават'!CA174</f>
        <v>0</v>
      </c>
      <c r="BD1175" s="687">
        <f t="shared" si="2185"/>
        <v>-8.4</v>
      </c>
      <c r="BE1175" s="688">
        <f t="shared" si="2186"/>
        <v>0</v>
      </c>
      <c r="BF1175" s="687">
        <f>'17. Нефтехим Салават'!CE174</f>
        <v>11</v>
      </c>
      <c r="BG1175" s="687">
        <f>'17. Нефтехим Салават'!CG174</f>
        <v>0</v>
      </c>
      <c r="BH1175" s="687">
        <f t="shared" si="2187"/>
        <v>-11</v>
      </c>
      <c r="BI1175" s="688">
        <f t="shared" si="2188"/>
        <v>0</v>
      </c>
      <c r="BJ1175" s="687">
        <f t="shared" si="2189"/>
        <v>29.299999999999997</v>
      </c>
      <c r="BK1175" s="687">
        <f t="shared" si="2190"/>
        <v>0</v>
      </c>
      <c r="BL1175" s="687">
        <f t="shared" si="2191"/>
        <v>-29.299999999999997</v>
      </c>
      <c r="BM1175" s="688">
        <f t="shared" si="2192"/>
        <v>0</v>
      </c>
      <c r="BN1175" s="687">
        <f>'17. Нефтехим Салават'!CQ174</f>
        <v>10.1</v>
      </c>
      <c r="BO1175" s="687">
        <f>'17. Нефтехим Салават'!CS174</f>
        <v>0</v>
      </c>
      <c r="BP1175" s="687">
        <f t="shared" si="2193"/>
        <v>-10.1</v>
      </c>
      <c r="BQ1175" s="688">
        <f t="shared" si="2194"/>
        <v>0</v>
      </c>
      <c r="BR1175" s="687">
        <f>'17. Нефтехим Салават'!CW174</f>
        <v>7.8</v>
      </c>
      <c r="BS1175" s="687">
        <f>'17. Нефтехим Салават'!CY174</f>
        <v>0</v>
      </c>
      <c r="BT1175" s="687">
        <f t="shared" si="2195"/>
        <v>-7.8</v>
      </c>
      <c r="BU1175" s="688">
        <f t="shared" si="2196"/>
        <v>0</v>
      </c>
      <c r="BV1175" s="687">
        <f>'17. Нефтехим Салават'!DC174</f>
        <v>11.4</v>
      </c>
      <c r="BW1175" s="687">
        <f>'17. Нефтехим Салават'!DE174</f>
        <v>0</v>
      </c>
      <c r="BX1175" s="687">
        <f t="shared" si="2197"/>
        <v>-11.4</v>
      </c>
      <c r="BY1175" s="688">
        <f t="shared" si="2198"/>
        <v>0</v>
      </c>
    </row>
    <row r="1176" spans="2:77" ht="20.100000000000001" customHeight="1">
      <c r="C1176" s="597" t="s">
        <v>1198</v>
      </c>
      <c r="D1176" s="528"/>
      <c r="E1176" s="528"/>
      <c r="F1176" s="529"/>
      <c r="G1176" s="530" t="s">
        <v>1349</v>
      </c>
      <c r="H1176" s="530"/>
      <c r="I1176" s="691" t="s">
        <v>883</v>
      </c>
      <c r="J1176" s="687">
        <f t="shared" si="2155"/>
        <v>119.7</v>
      </c>
      <c r="K1176" s="687">
        <f t="shared" si="2156"/>
        <v>0</v>
      </c>
      <c r="L1176" s="687">
        <f t="shared" si="2157"/>
        <v>-119.7</v>
      </c>
      <c r="M1176" s="688">
        <f t="shared" si="2158"/>
        <v>0</v>
      </c>
      <c r="N1176" s="687">
        <f t="shared" si="2159"/>
        <v>28.7</v>
      </c>
      <c r="O1176" s="687">
        <f t="shared" si="2160"/>
        <v>0</v>
      </c>
      <c r="P1176" s="687">
        <f t="shared" si="2161"/>
        <v>-28.7</v>
      </c>
      <c r="Q1176" s="688">
        <f t="shared" si="2162"/>
        <v>0</v>
      </c>
      <c r="R1176" s="687">
        <f>'17. Нефтехим Салават'!W175</f>
        <v>11.3</v>
      </c>
      <c r="S1176" s="687">
        <f>'17. Нефтехим Салават'!Y175</f>
        <v>0</v>
      </c>
      <c r="T1176" s="687">
        <f t="shared" si="2163"/>
        <v>-11.3</v>
      </c>
      <c r="U1176" s="688">
        <f t="shared" si="2164"/>
        <v>0</v>
      </c>
      <c r="V1176" s="687">
        <f>'17. Нефтехим Салават'!AC175</f>
        <v>10.199999999999999</v>
      </c>
      <c r="W1176" s="687">
        <f>'17. Нефтехим Салават'!AE175</f>
        <v>0</v>
      </c>
      <c r="X1176" s="687">
        <f t="shared" si="2165"/>
        <v>-10.199999999999999</v>
      </c>
      <c r="Y1176" s="688">
        <f t="shared" si="2166"/>
        <v>0</v>
      </c>
      <c r="Z1176" s="687">
        <f>'17. Нефтехим Салават'!AI175</f>
        <v>7.2</v>
      </c>
      <c r="AA1176" s="687">
        <f>'17. Нефтехим Салават'!AK175</f>
        <v>0</v>
      </c>
      <c r="AB1176" s="687">
        <f t="shared" si="2167"/>
        <v>-7.2</v>
      </c>
      <c r="AC1176" s="688">
        <f t="shared" si="2168"/>
        <v>0</v>
      </c>
      <c r="AD1176" s="687">
        <f t="shared" si="2169"/>
        <v>32.700000000000003</v>
      </c>
      <c r="AE1176" s="687">
        <f t="shared" si="2170"/>
        <v>0</v>
      </c>
      <c r="AF1176" s="687">
        <f t="shared" si="2171"/>
        <v>-32.700000000000003</v>
      </c>
      <c r="AG1176" s="688">
        <f t="shared" si="2172"/>
        <v>0</v>
      </c>
      <c r="AH1176" s="687">
        <f>'17. Нефтехим Салават'!AU175</f>
        <v>10.5</v>
      </c>
      <c r="AI1176" s="687">
        <f>'17. Нефтехим Салават'!AW175</f>
        <v>0</v>
      </c>
      <c r="AJ1176" s="687">
        <f t="shared" si="2173"/>
        <v>-10.5</v>
      </c>
      <c r="AK1176" s="688">
        <f t="shared" si="2174"/>
        <v>0</v>
      </c>
      <c r="AL1176" s="687">
        <f>'17. Нефтехим Салават'!BA175</f>
        <v>11.3</v>
      </c>
      <c r="AM1176" s="687">
        <f>'17. Нефтехим Салават'!BC175</f>
        <v>0</v>
      </c>
      <c r="AN1176" s="687">
        <f t="shared" si="2175"/>
        <v>-11.3</v>
      </c>
      <c r="AO1176" s="688">
        <f t="shared" si="2176"/>
        <v>0</v>
      </c>
      <c r="AP1176" s="687">
        <f>'17. Нефтехим Салават'!BG175</f>
        <v>10.9</v>
      </c>
      <c r="AQ1176" s="687">
        <f>'17. Нефтехим Салават'!BI175</f>
        <v>0</v>
      </c>
      <c r="AR1176" s="687">
        <f t="shared" si="2177"/>
        <v>-10.9</v>
      </c>
      <c r="AS1176" s="688">
        <f t="shared" si="2178"/>
        <v>0</v>
      </c>
      <c r="AT1176" s="687">
        <f t="shared" si="2179"/>
        <v>29.299999999999997</v>
      </c>
      <c r="AU1176" s="687">
        <f t="shared" si="2180"/>
        <v>0</v>
      </c>
      <c r="AV1176" s="687">
        <f t="shared" si="2181"/>
        <v>-29.299999999999997</v>
      </c>
      <c r="AW1176" s="688">
        <f t="shared" si="2182"/>
        <v>0</v>
      </c>
      <c r="AX1176" s="687">
        <f>'17. Нефтехим Салават'!BS175</f>
        <v>10</v>
      </c>
      <c r="AY1176" s="687">
        <f>'17. Нефтехим Салават'!BU175</f>
        <v>0</v>
      </c>
      <c r="AZ1176" s="687">
        <f t="shared" si="2183"/>
        <v>-10</v>
      </c>
      <c r="BA1176" s="688">
        <f t="shared" si="2184"/>
        <v>0</v>
      </c>
      <c r="BB1176" s="687">
        <f>'17. Нефтехим Салават'!BY175</f>
        <v>8.4</v>
      </c>
      <c r="BC1176" s="687">
        <f>'17. Нефтехим Салават'!CA175</f>
        <v>0</v>
      </c>
      <c r="BD1176" s="687">
        <f t="shared" si="2185"/>
        <v>-8.4</v>
      </c>
      <c r="BE1176" s="688">
        <f t="shared" si="2186"/>
        <v>0</v>
      </c>
      <c r="BF1176" s="687">
        <f>'17. Нефтехим Салават'!CE175</f>
        <v>10.9</v>
      </c>
      <c r="BG1176" s="687">
        <f>'17. Нефтехим Салават'!CG175</f>
        <v>0</v>
      </c>
      <c r="BH1176" s="687">
        <f t="shared" si="2187"/>
        <v>-10.9</v>
      </c>
      <c r="BI1176" s="688">
        <f t="shared" si="2188"/>
        <v>0</v>
      </c>
      <c r="BJ1176" s="687">
        <f t="shared" si="2189"/>
        <v>29</v>
      </c>
      <c r="BK1176" s="687">
        <f t="shared" si="2190"/>
        <v>0</v>
      </c>
      <c r="BL1176" s="687">
        <f t="shared" si="2191"/>
        <v>-29</v>
      </c>
      <c r="BM1176" s="688">
        <f t="shared" si="2192"/>
        <v>0</v>
      </c>
      <c r="BN1176" s="687">
        <f>'17. Нефтехим Салават'!CQ175</f>
        <v>10</v>
      </c>
      <c r="BO1176" s="687">
        <f>'17. Нефтехим Салават'!CS175</f>
        <v>0</v>
      </c>
      <c r="BP1176" s="687">
        <f t="shared" si="2193"/>
        <v>-10</v>
      </c>
      <c r="BQ1176" s="688">
        <f t="shared" si="2194"/>
        <v>0</v>
      </c>
      <c r="BR1176" s="687">
        <f>'17. Нефтехим Салават'!CW175</f>
        <v>7.7</v>
      </c>
      <c r="BS1176" s="687">
        <f>'17. Нефтехим Салават'!CY175</f>
        <v>0</v>
      </c>
      <c r="BT1176" s="687">
        <f t="shared" si="2195"/>
        <v>-7.7</v>
      </c>
      <c r="BU1176" s="688">
        <f t="shared" si="2196"/>
        <v>0</v>
      </c>
      <c r="BV1176" s="687">
        <f>'17. Нефтехим Салават'!DC175</f>
        <v>11.3</v>
      </c>
      <c r="BW1176" s="687">
        <f>'17. Нефтехим Салават'!DE175</f>
        <v>0</v>
      </c>
      <c r="BX1176" s="687">
        <f t="shared" si="2197"/>
        <v>-11.3</v>
      </c>
      <c r="BY1176" s="688">
        <f t="shared" si="2198"/>
        <v>0</v>
      </c>
    </row>
    <row r="1177" spans="2:77" ht="20.100000000000001" customHeight="1">
      <c r="B1177" s="591" t="s">
        <v>1210</v>
      </c>
      <c r="C1177" s="448" t="s">
        <v>1350</v>
      </c>
      <c r="D1177" s="528"/>
      <c r="E1177" s="528"/>
      <c r="F1177" s="529"/>
      <c r="G1177" s="530" t="s">
        <v>1351</v>
      </c>
      <c r="H1177" s="530"/>
      <c r="I1177" s="626" t="s">
        <v>883</v>
      </c>
      <c r="J1177" s="687">
        <f t="shared" si="2155"/>
        <v>39.799999999999997</v>
      </c>
      <c r="K1177" s="687">
        <f t="shared" si="2156"/>
        <v>0</v>
      </c>
      <c r="L1177" s="687">
        <f t="shared" si="2157"/>
        <v>-39.799999999999997</v>
      </c>
      <c r="M1177" s="688">
        <f t="shared" si="2158"/>
        <v>0</v>
      </c>
      <c r="N1177" s="687">
        <f t="shared" si="2159"/>
        <v>9.9</v>
      </c>
      <c r="O1177" s="687">
        <f t="shared" si="2160"/>
        <v>0</v>
      </c>
      <c r="P1177" s="687">
        <f t="shared" si="2161"/>
        <v>-9.9</v>
      </c>
      <c r="Q1177" s="688">
        <f t="shared" si="2162"/>
        <v>0</v>
      </c>
      <c r="R1177" s="687">
        <f>'17. Нефтехим Салават'!W176</f>
        <v>3.4</v>
      </c>
      <c r="S1177" s="687">
        <f>'17. Нефтехим Салават'!Y176</f>
        <v>0</v>
      </c>
      <c r="T1177" s="687">
        <f t="shared" si="2163"/>
        <v>-3.4</v>
      </c>
      <c r="U1177" s="688">
        <f t="shared" si="2164"/>
        <v>0</v>
      </c>
      <c r="V1177" s="687">
        <f>'17. Нефтехим Салават'!AC176</f>
        <v>3.1</v>
      </c>
      <c r="W1177" s="687">
        <f>'17. Нефтехим Салават'!AE176</f>
        <v>0</v>
      </c>
      <c r="X1177" s="687">
        <f t="shared" si="2165"/>
        <v>-3.1</v>
      </c>
      <c r="Y1177" s="688">
        <f t="shared" si="2166"/>
        <v>0</v>
      </c>
      <c r="Z1177" s="687">
        <f>'17. Нефтехим Салават'!AI176</f>
        <v>3.4</v>
      </c>
      <c r="AA1177" s="687">
        <f>'17. Нефтехим Салават'!AK176</f>
        <v>0</v>
      </c>
      <c r="AB1177" s="687">
        <f t="shared" si="2167"/>
        <v>-3.4</v>
      </c>
      <c r="AC1177" s="688">
        <f t="shared" si="2168"/>
        <v>0</v>
      </c>
      <c r="AD1177" s="687">
        <f t="shared" si="2169"/>
        <v>10</v>
      </c>
      <c r="AE1177" s="687">
        <f t="shared" si="2170"/>
        <v>0</v>
      </c>
      <c r="AF1177" s="687">
        <f t="shared" si="2171"/>
        <v>-10</v>
      </c>
      <c r="AG1177" s="688">
        <f t="shared" si="2172"/>
        <v>0</v>
      </c>
      <c r="AH1177" s="687">
        <f>'17. Нефтехим Салават'!AU176</f>
        <v>3.3</v>
      </c>
      <c r="AI1177" s="687">
        <f>'17. Нефтехим Салават'!AW176</f>
        <v>0</v>
      </c>
      <c r="AJ1177" s="687">
        <f t="shared" si="2173"/>
        <v>-3.3</v>
      </c>
      <c r="AK1177" s="688">
        <f t="shared" si="2174"/>
        <v>0</v>
      </c>
      <c r="AL1177" s="687">
        <f>'17. Нефтехим Салават'!BA176</f>
        <v>3.4</v>
      </c>
      <c r="AM1177" s="687">
        <f>'17. Нефтехим Салават'!BC176</f>
        <v>0</v>
      </c>
      <c r="AN1177" s="687">
        <f t="shared" si="2175"/>
        <v>-3.4</v>
      </c>
      <c r="AO1177" s="688">
        <f t="shared" si="2176"/>
        <v>0</v>
      </c>
      <c r="AP1177" s="687">
        <f>'17. Нефтехим Салават'!BG176</f>
        <v>3.3</v>
      </c>
      <c r="AQ1177" s="687">
        <f>'17. Нефтехим Салават'!BI176</f>
        <v>0</v>
      </c>
      <c r="AR1177" s="687">
        <f t="shared" si="2177"/>
        <v>-3.3</v>
      </c>
      <c r="AS1177" s="688">
        <f t="shared" si="2178"/>
        <v>0</v>
      </c>
      <c r="AT1177" s="687">
        <f t="shared" si="2179"/>
        <v>10.1</v>
      </c>
      <c r="AU1177" s="687">
        <f t="shared" si="2180"/>
        <v>0</v>
      </c>
      <c r="AV1177" s="687">
        <f t="shared" si="2181"/>
        <v>-10.1</v>
      </c>
      <c r="AW1177" s="688">
        <f t="shared" si="2182"/>
        <v>0</v>
      </c>
      <c r="AX1177" s="687">
        <f>'17. Нефтехим Салават'!BS176</f>
        <v>3.4</v>
      </c>
      <c r="AY1177" s="687">
        <f>'17. Нефтехим Салават'!BU176</f>
        <v>0</v>
      </c>
      <c r="AZ1177" s="687">
        <f t="shared" si="2183"/>
        <v>-3.4</v>
      </c>
      <c r="BA1177" s="688">
        <f t="shared" si="2184"/>
        <v>0</v>
      </c>
      <c r="BB1177" s="687">
        <f>'17. Нефтехим Салават'!BY176</f>
        <v>3.4</v>
      </c>
      <c r="BC1177" s="687">
        <f>'17. Нефтехим Салават'!CA176</f>
        <v>0</v>
      </c>
      <c r="BD1177" s="687">
        <f t="shared" si="2185"/>
        <v>-3.4</v>
      </c>
      <c r="BE1177" s="688">
        <f t="shared" si="2186"/>
        <v>0</v>
      </c>
      <c r="BF1177" s="687">
        <f>'17. Нефтехим Салават'!CE176</f>
        <v>3.3</v>
      </c>
      <c r="BG1177" s="687">
        <f>'17. Нефтехим Салават'!CG176</f>
        <v>0</v>
      </c>
      <c r="BH1177" s="687">
        <f t="shared" si="2187"/>
        <v>-3.3</v>
      </c>
      <c r="BI1177" s="688">
        <f t="shared" si="2188"/>
        <v>0</v>
      </c>
      <c r="BJ1177" s="687">
        <f t="shared" si="2189"/>
        <v>9.7999999999999989</v>
      </c>
      <c r="BK1177" s="687">
        <f t="shared" si="2190"/>
        <v>0</v>
      </c>
      <c r="BL1177" s="687">
        <f t="shared" si="2191"/>
        <v>-9.7999999999999989</v>
      </c>
      <c r="BM1177" s="688">
        <f t="shared" si="2192"/>
        <v>0</v>
      </c>
      <c r="BN1177" s="687">
        <f>'17. Нефтехим Салават'!CQ176</f>
        <v>3.4</v>
      </c>
      <c r="BO1177" s="687">
        <f>'17. Нефтехим Салават'!CS176</f>
        <v>0</v>
      </c>
      <c r="BP1177" s="687">
        <f t="shared" si="2193"/>
        <v>-3.4</v>
      </c>
      <c r="BQ1177" s="688">
        <f t="shared" si="2194"/>
        <v>0</v>
      </c>
      <c r="BR1177" s="687">
        <f>'17. Нефтехим Салават'!CW176</f>
        <v>3.3</v>
      </c>
      <c r="BS1177" s="687">
        <f>'17. Нефтехим Салават'!CY176</f>
        <v>0</v>
      </c>
      <c r="BT1177" s="687">
        <f t="shared" si="2195"/>
        <v>-3.3</v>
      </c>
      <c r="BU1177" s="688">
        <f t="shared" si="2196"/>
        <v>0</v>
      </c>
      <c r="BV1177" s="687">
        <f>'17. Нефтехим Салават'!DC176</f>
        <v>3.1</v>
      </c>
      <c r="BW1177" s="687">
        <f>'17. Нефтехим Салават'!DE176</f>
        <v>0</v>
      </c>
      <c r="BX1177" s="687">
        <f t="shared" si="2197"/>
        <v>-3.1</v>
      </c>
      <c r="BY1177" s="688">
        <f t="shared" si="2198"/>
        <v>0</v>
      </c>
    </row>
    <row r="1178" spans="2:77" ht="20.100000000000001" customHeight="1">
      <c r="C1178" s="597" t="s">
        <v>1198</v>
      </c>
      <c r="D1178" s="528"/>
      <c r="E1178" s="528"/>
      <c r="F1178" s="529"/>
      <c r="G1178" s="530" t="s">
        <v>1352</v>
      </c>
      <c r="H1178" s="530"/>
      <c r="I1178" s="691" t="s">
        <v>883</v>
      </c>
      <c r="J1178" s="687">
        <f t="shared" si="2155"/>
        <v>39.799999999999997</v>
      </c>
      <c r="K1178" s="687">
        <f t="shared" si="2156"/>
        <v>0</v>
      </c>
      <c r="L1178" s="687">
        <f t="shared" si="2157"/>
        <v>-39.799999999999997</v>
      </c>
      <c r="M1178" s="688">
        <f t="shared" si="2158"/>
        <v>0</v>
      </c>
      <c r="N1178" s="687">
        <f t="shared" si="2159"/>
        <v>9.9</v>
      </c>
      <c r="O1178" s="687">
        <f t="shared" si="2160"/>
        <v>0</v>
      </c>
      <c r="P1178" s="687">
        <f t="shared" si="2161"/>
        <v>-9.9</v>
      </c>
      <c r="Q1178" s="688">
        <f t="shared" si="2162"/>
        <v>0</v>
      </c>
      <c r="R1178" s="687">
        <f>'17. Нефтехим Салават'!W177</f>
        <v>3.4</v>
      </c>
      <c r="S1178" s="687">
        <f>'17. Нефтехим Салават'!Y177</f>
        <v>0</v>
      </c>
      <c r="T1178" s="687">
        <f t="shared" si="2163"/>
        <v>-3.4</v>
      </c>
      <c r="U1178" s="688">
        <f t="shared" si="2164"/>
        <v>0</v>
      </c>
      <c r="V1178" s="687">
        <f>'17. Нефтехим Салават'!AC177</f>
        <v>3.1</v>
      </c>
      <c r="W1178" s="687">
        <f>'17. Нефтехим Салават'!AE177</f>
        <v>0</v>
      </c>
      <c r="X1178" s="687">
        <f t="shared" si="2165"/>
        <v>-3.1</v>
      </c>
      <c r="Y1178" s="688">
        <f t="shared" si="2166"/>
        <v>0</v>
      </c>
      <c r="Z1178" s="687">
        <f>'17. Нефтехим Салават'!AI177</f>
        <v>3.4</v>
      </c>
      <c r="AA1178" s="687">
        <f>'17. Нефтехим Салават'!AK177</f>
        <v>0</v>
      </c>
      <c r="AB1178" s="687">
        <f t="shared" si="2167"/>
        <v>-3.4</v>
      </c>
      <c r="AC1178" s="688">
        <f t="shared" si="2168"/>
        <v>0</v>
      </c>
      <c r="AD1178" s="687">
        <f t="shared" si="2169"/>
        <v>10</v>
      </c>
      <c r="AE1178" s="687">
        <f t="shared" si="2170"/>
        <v>0</v>
      </c>
      <c r="AF1178" s="687">
        <f t="shared" si="2171"/>
        <v>-10</v>
      </c>
      <c r="AG1178" s="688">
        <f t="shared" si="2172"/>
        <v>0</v>
      </c>
      <c r="AH1178" s="687">
        <f>'17. Нефтехим Салават'!AU177</f>
        <v>3.3</v>
      </c>
      <c r="AI1178" s="687">
        <f>'17. Нефтехим Салават'!AW177</f>
        <v>0</v>
      </c>
      <c r="AJ1178" s="687">
        <f t="shared" si="2173"/>
        <v>-3.3</v>
      </c>
      <c r="AK1178" s="688">
        <f t="shared" si="2174"/>
        <v>0</v>
      </c>
      <c r="AL1178" s="687">
        <f>'17. Нефтехим Салават'!BA177</f>
        <v>3.4</v>
      </c>
      <c r="AM1178" s="687">
        <f>'17. Нефтехим Салават'!BC177</f>
        <v>0</v>
      </c>
      <c r="AN1178" s="687">
        <f t="shared" si="2175"/>
        <v>-3.4</v>
      </c>
      <c r="AO1178" s="688">
        <f t="shared" si="2176"/>
        <v>0</v>
      </c>
      <c r="AP1178" s="687">
        <f>'17. Нефтехим Салават'!BG177</f>
        <v>3.3</v>
      </c>
      <c r="AQ1178" s="687">
        <f>'17. Нефтехим Салават'!BI177</f>
        <v>0</v>
      </c>
      <c r="AR1178" s="687">
        <f t="shared" si="2177"/>
        <v>-3.3</v>
      </c>
      <c r="AS1178" s="688">
        <f t="shared" si="2178"/>
        <v>0</v>
      </c>
      <c r="AT1178" s="687">
        <f t="shared" si="2179"/>
        <v>10.1</v>
      </c>
      <c r="AU1178" s="687">
        <f t="shared" si="2180"/>
        <v>0</v>
      </c>
      <c r="AV1178" s="687">
        <f t="shared" si="2181"/>
        <v>-10.1</v>
      </c>
      <c r="AW1178" s="688">
        <f t="shared" si="2182"/>
        <v>0</v>
      </c>
      <c r="AX1178" s="687">
        <f>'17. Нефтехим Салават'!BS177</f>
        <v>3.4</v>
      </c>
      <c r="AY1178" s="687">
        <f>'17. Нефтехим Салават'!BU177</f>
        <v>0</v>
      </c>
      <c r="AZ1178" s="687">
        <f t="shared" si="2183"/>
        <v>-3.4</v>
      </c>
      <c r="BA1178" s="688">
        <f t="shared" si="2184"/>
        <v>0</v>
      </c>
      <c r="BB1178" s="687">
        <f>'17. Нефтехим Салават'!BY177</f>
        <v>3.4</v>
      </c>
      <c r="BC1178" s="687">
        <f>'17. Нефтехим Салават'!CA177</f>
        <v>0</v>
      </c>
      <c r="BD1178" s="687">
        <f t="shared" si="2185"/>
        <v>-3.4</v>
      </c>
      <c r="BE1178" s="688">
        <f t="shared" si="2186"/>
        <v>0</v>
      </c>
      <c r="BF1178" s="687">
        <f>'17. Нефтехим Салават'!CE177</f>
        <v>3.3</v>
      </c>
      <c r="BG1178" s="687">
        <f>'17. Нефтехим Салават'!CG177</f>
        <v>0</v>
      </c>
      <c r="BH1178" s="687">
        <f t="shared" si="2187"/>
        <v>-3.3</v>
      </c>
      <c r="BI1178" s="688">
        <f t="shared" si="2188"/>
        <v>0</v>
      </c>
      <c r="BJ1178" s="687">
        <f t="shared" si="2189"/>
        <v>9.7999999999999989</v>
      </c>
      <c r="BK1178" s="687">
        <f t="shared" si="2190"/>
        <v>0</v>
      </c>
      <c r="BL1178" s="687">
        <f t="shared" si="2191"/>
        <v>-9.7999999999999989</v>
      </c>
      <c r="BM1178" s="688">
        <f t="shared" si="2192"/>
        <v>0</v>
      </c>
      <c r="BN1178" s="687">
        <f>'17. Нефтехим Салават'!CQ177</f>
        <v>3.4</v>
      </c>
      <c r="BO1178" s="687">
        <f>'17. Нефтехим Салават'!CS177</f>
        <v>0</v>
      </c>
      <c r="BP1178" s="687">
        <f t="shared" si="2193"/>
        <v>-3.4</v>
      </c>
      <c r="BQ1178" s="688">
        <f t="shared" si="2194"/>
        <v>0</v>
      </c>
      <c r="BR1178" s="687">
        <f>'17. Нефтехим Салават'!CW177</f>
        <v>3.3</v>
      </c>
      <c r="BS1178" s="687">
        <f>'17. Нефтехим Салават'!CY177</f>
        <v>0</v>
      </c>
      <c r="BT1178" s="687">
        <f t="shared" si="2195"/>
        <v>-3.3</v>
      </c>
      <c r="BU1178" s="688">
        <f t="shared" si="2196"/>
        <v>0</v>
      </c>
      <c r="BV1178" s="687">
        <f>'17. Нефтехим Салават'!DC177</f>
        <v>3.1</v>
      </c>
      <c r="BW1178" s="687">
        <f>'17. Нефтехим Салават'!DE177</f>
        <v>0</v>
      </c>
      <c r="BX1178" s="687">
        <f t="shared" si="2197"/>
        <v>-3.1</v>
      </c>
      <c r="BY1178" s="688">
        <f t="shared" si="2198"/>
        <v>0</v>
      </c>
    </row>
    <row r="1179" spans="2:77" ht="20.100000000000001" customHeight="1">
      <c r="C1179" s="448" t="s">
        <v>1353</v>
      </c>
      <c r="D1179" s="528"/>
      <c r="E1179" s="528"/>
      <c r="F1179" s="529"/>
      <c r="G1179" s="530" t="s">
        <v>1354</v>
      </c>
      <c r="H1179" s="530"/>
      <c r="I1179" s="626" t="s">
        <v>883</v>
      </c>
      <c r="J1179" s="687">
        <f t="shared" si="2155"/>
        <v>63.8</v>
      </c>
      <c r="K1179" s="687">
        <f t="shared" si="2156"/>
        <v>0</v>
      </c>
      <c r="L1179" s="687">
        <f t="shared" si="2157"/>
        <v>-63.8</v>
      </c>
      <c r="M1179" s="688">
        <f t="shared" si="2158"/>
        <v>0</v>
      </c>
      <c r="N1179" s="687">
        <f t="shared" si="2159"/>
        <v>16.2</v>
      </c>
      <c r="O1179" s="687">
        <f t="shared" si="2160"/>
        <v>0</v>
      </c>
      <c r="P1179" s="687">
        <f t="shared" si="2161"/>
        <v>-16.2</v>
      </c>
      <c r="Q1179" s="688">
        <f t="shared" si="2162"/>
        <v>0</v>
      </c>
      <c r="R1179" s="687">
        <f>'17. Нефтехим Салават'!W178</f>
        <v>6.6</v>
      </c>
      <c r="S1179" s="687">
        <f>'17. Нефтехим Салават'!Y178</f>
        <v>0</v>
      </c>
      <c r="T1179" s="687">
        <f t="shared" si="2163"/>
        <v>-6.6</v>
      </c>
      <c r="U1179" s="688">
        <f t="shared" si="2164"/>
        <v>0</v>
      </c>
      <c r="V1179" s="687">
        <f>'17. Нефтехим Салават'!AC178</f>
        <v>4.5999999999999996</v>
      </c>
      <c r="W1179" s="687">
        <f>'17. Нефтехим Салават'!AE178</f>
        <v>0</v>
      </c>
      <c r="X1179" s="687">
        <f t="shared" si="2165"/>
        <v>-4.5999999999999996</v>
      </c>
      <c r="Y1179" s="688">
        <f t="shared" si="2166"/>
        <v>0</v>
      </c>
      <c r="Z1179" s="687">
        <f>'17. Нефтехим Салават'!AI178</f>
        <v>5</v>
      </c>
      <c r="AA1179" s="687">
        <f>'17. Нефтехим Салават'!AK178</f>
        <v>0</v>
      </c>
      <c r="AB1179" s="687">
        <f t="shared" si="2167"/>
        <v>-5</v>
      </c>
      <c r="AC1179" s="688">
        <f t="shared" si="2168"/>
        <v>0</v>
      </c>
      <c r="AD1179" s="687">
        <f t="shared" si="2169"/>
        <v>12.4</v>
      </c>
      <c r="AE1179" s="687">
        <f t="shared" si="2170"/>
        <v>0</v>
      </c>
      <c r="AF1179" s="687">
        <f t="shared" si="2171"/>
        <v>-12.4</v>
      </c>
      <c r="AG1179" s="688">
        <f t="shared" si="2172"/>
        <v>0</v>
      </c>
      <c r="AH1179" s="687">
        <f>'17. Нефтехим Салават'!AU178</f>
        <v>5.2</v>
      </c>
      <c r="AI1179" s="687">
        <f>'17. Нефтехим Салават'!AW178</f>
        <v>0</v>
      </c>
      <c r="AJ1179" s="687">
        <f t="shared" si="2173"/>
        <v>-5.2</v>
      </c>
      <c r="AK1179" s="688">
        <f t="shared" si="2174"/>
        <v>0</v>
      </c>
      <c r="AL1179" s="687">
        <f>'17. Нефтехим Салават'!BA178</f>
        <v>2.1</v>
      </c>
      <c r="AM1179" s="687">
        <f>'17. Нефтехим Салават'!BC178</f>
        <v>0</v>
      </c>
      <c r="AN1179" s="687">
        <f t="shared" si="2175"/>
        <v>-2.1</v>
      </c>
      <c r="AO1179" s="688">
        <f t="shared" si="2176"/>
        <v>0</v>
      </c>
      <c r="AP1179" s="687">
        <f>'17. Нефтехим Салават'!BG178</f>
        <v>5.0999999999999996</v>
      </c>
      <c r="AQ1179" s="687">
        <f>'17. Нефтехим Салават'!BI178</f>
        <v>0</v>
      </c>
      <c r="AR1179" s="687">
        <f t="shared" si="2177"/>
        <v>-5.0999999999999996</v>
      </c>
      <c r="AS1179" s="688">
        <f t="shared" si="2178"/>
        <v>0</v>
      </c>
      <c r="AT1179" s="687">
        <f t="shared" si="2179"/>
        <v>15</v>
      </c>
      <c r="AU1179" s="687">
        <f t="shared" si="2180"/>
        <v>0</v>
      </c>
      <c r="AV1179" s="687">
        <f t="shared" si="2181"/>
        <v>-15</v>
      </c>
      <c r="AW1179" s="688">
        <f t="shared" si="2182"/>
        <v>0</v>
      </c>
      <c r="AX1179" s="687">
        <f>'17. Нефтехим Салават'!BS178</f>
        <v>7.1</v>
      </c>
      <c r="AY1179" s="687">
        <f>'17. Нефтехим Салават'!BU178</f>
        <v>0</v>
      </c>
      <c r="AZ1179" s="687">
        <f t="shared" si="2183"/>
        <v>-7.1</v>
      </c>
      <c r="BA1179" s="688">
        <f t="shared" si="2184"/>
        <v>0</v>
      </c>
      <c r="BB1179" s="687">
        <f>'17. Нефтехим Салават'!BY178</f>
        <v>4.0999999999999996</v>
      </c>
      <c r="BC1179" s="687">
        <f>'17. Нефтехим Салават'!CA178</f>
        <v>0</v>
      </c>
      <c r="BD1179" s="687">
        <f t="shared" si="2185"/>
        <v>-4.0999999999999996</v>
      </c>
      <c r="BE1179" s="688">
        <f t="shared" si="2186"/>
        <v>0</v>
      </c>
      <c r="BF1179" s="687">
        <f>'17. Нефтехим Салават'!CE178</f>
        <v>3.8</v>
      </c>
      <c r="BG1179" s="687">
        <f>'17. Нефтехим Салават'!CG178</f>
        <v>0</v>
      </c>
      <c r="BH1179" s="687">
        <f t="shared" si="2187"/>
        <v>-3.8</v>
      </c>
      <c r="BI1179" s="688">
        <f t="shared" si="2188"/>
        <v>0</v>
      </c>
      <c r="BJ1179" s="687">
        <f t="shared" si="2189"/>
        <v>20.2</v>
      </c>
      <c r="BK1179" s="687">
        <f t="shared" si="2190"/>
        <v>0</v>
      </c>
      <c r="BL1179" s="687">
        <f t="shared" si="2191"/>
        <v>-20.2</v>
      </c>
      <c r="BM1179" s="688">
        <f t="shared" si="2192"/>
        <v>0</v>
      </c>
      <c r="BN1179" s="687">
        <f>'17. Нефтехим Салават'!CQ178</f>
        <v>8.3000000000000007</v>
      </c>
      <c r="BO1179" s="687">
        <f>'17. Нефтехим Салават'!CS178</f>
        <v>0</v>
      </c>
      <c r="BP1179" s="687">
        <f t="shared" si="2193"/>
        <v>-8.3000000000000007</v>
      </c>
      <c r="BQ1179" s="688">
        <f t="shared" si="2194"/>
        <v>0</v>
      </c>
      <c r="BR1179" s="687">
        <f>'17. Нефтехим Салават'!CW178</f>
        <v>8</v>
      </c>
      <c r="BS1179" s="687">
        <f>'17. Нефтехим Салават'!CY178</f>
        <v>0</v>
      </c>
      <c r="BT1179" s="687">
        <f t="shared" si="2195"/>
        <v>-8</v>
      </c>
      <c r="BU1179" s="688">
        <f t="shared" si="2196"/>
        <v>0</v>
      </c>
      <c r="BV1179" s="687">
        <f>'17. Нефтехим Салават'!DC178</f>
        <v>3.9</v>
      </c>
      <c r="BW1179" s="687">
        <f>'17. Нефтехим Салават'!DE178</f>
        <v>0</v>
      </c>
      <c r="BX1179" s="687">
        <f t="shared" si="2197"/>
        <v>-3.9</v>
      </c>
      <c r="BY1179" s="688">
        <f t="shared" si="2198"/>
        <v>0</v>
      </c>
    </row>
    <row r="1180" spans="2:77" ht="20.100000000000001" customHeight="1">
      <c r="C1180" s="597" t="s">
        <v>1198</v>
      </c>
      <c r="D1180" s="528"/>
      <c r="E1180" s="528"/>
      <c r="F1180" s="529"/>
      <c r="G1180" s="530" t="s">
        <v>1355</v>
      </c>
      <c r="H1180" s="530"/>
      <c r="I1180" s="691" t="s">
        <v>883</v>
      </c>
      <c r="J1180" s="687">
        <f t="shared" si="2155"/>
        <v>7.3</v>
      </c>
      <c r="K1180" s="687">
        <f t="shared" si="2156"/>
        <v>0</v>
      </c>
      <c r="L1180" s="687">
        <f t="shared" si="2157"/>
        <v>-7.3</v>
      </c>
      <c r="M1180" s="688">
        <f t="shared" si="2158"/>
        <v>0</v>
      </c>
      <c r="N1180" s="687">
        <f t="shared" si="2159"/>
        <v>1.5</v>
      </c>
      <c r="O1180" s="687">
        <f t="shared" si="2160"/>
        <v>0</v>
      </c>
      <c r="P1180" s="687">
        <f t="shared" si="2161"/>
        <v>-1.5</v>
      </c>
      <c r="Q1180" s="688">
        <f t="shared" si="2162"/>
        <v>0</v>
      </c>
      <c r="R1180" s="687">
        <f>'17. Нефтехим Салават'!W179</f>
        <v>1.5</v>
      </c>
      <c r="S1180" s="687">
        <f>'17. Нефтехим Салават'!Y179</f>
        <v>0</v>
      </c>
      <c r="T1180" s="687">
        <f t="shared" si="2163"/>
        <v>-1.5</v>
      </c>
      <c r="U1180" s="688">
        <f t="shared" si="2164"/>
        <v>0</v>
      </c>
      <c r="V1180" s="687">
        <f>'17. Нефтехим Салават'!AC179</f>
        <v>0</v>
      </c>
      <c r="W1180" s="687">
        <f>'17. Нефтехим Салават'!AE179</f>
        <v>0</v>
      </c>
      <c r="X1180" s="687">
        <f t="shared" si="2165"/>
        <v>0</v>
      </c>
      <c r="Y1180" s="688" t="str">
        <f t="shared" si="2166"/>
        <v>-</v>
      </c>
      <c r="Z1180" s="687">
        <f>'17. Нефтехим Салават'!AI179</f>
        <v>0</v>
      </c>
      <c r="AA1180" s="687">
        <f>'17. Нефтехим Салават'!AK179</f>
        <v>0</v>
      </c>
      <c r="AB1180" s="687">
        <f t="shared" si="2167"/>
        <v>0</v>
      </c>
      <c r="AC1180" s="688" t="str">
        <f t="shared" si="2168"/>
        <v>-</v>
      </c>
      <c r="AD1180" s="687">
        <f t="shared" si="2169"/>
        <v>1.8</v>
      </c>
      <c r="AE1180" s="687">
        <f t="shared" si="2170"/>
        <v>0</v>
      </c>
      <c r="AF1180" s="687">
        <f t="shared" si="2171"/>
        <v>-1.8</v>
      </c>
      <c r="AG1180" s="688">
        <f t="shared" si="2172"/>
        <v>0</v>
      </c>
      <c r="AH1180" s="687">
        <f>'17. Нефтехим Салават'!AU179</f>
        <v>0.3</v>
      </c>
      <c r="AI1180" s="687">
        <f>'17. Нефтехим Салават'!AW179</f>
        <v>0</v>
      </c>
      <c r="AJ1180" s="687">
        <f t="shared" si="2173"/>
        <v>-0.3</v>
      </c>
      <c r="AK1180" s="688">
        <f t="shared" si="2174"/>
        <v>0</v>
      </c>
      <c r="AL1180" s="687">
        <f>'17. Нефтехим Салават'!BA179</f>
        <v>0</v>
      </c>
      <c r="AM1180" s="687">
        <f>'17. Нефтехим Салават'!BC179</f>
        <v>0</v>
      </c>
      <c r="AN1180" s="687">
        <f t="shared" si="2175"/>
        <v>0</v>
      </c>
      <c r="AO1180" s="688" t="str">
        <f t="shared" si="2176"/>
        <v>-</v>
      </c>
      <c r="AP1180" s="687">
        <f>'17. Нефтехим Салават'!BG179</f>
        <v>1.5</v>
      </c>
      <c r="AQ1180" s="687">
        <f>'17. Нефтехим Салават'!BI179</f>
        <v>0</v>
      </c>
      <c r="AR1180" s="687">
        <f t="shared" si="2177"/>
        <v>-1.5</v>
      </c>
      <c r="AS1180" s="688">
        <f t="shared" si="2178"/>
        <v>0</v>
      </c>
      <c r="AT1180" s="687">
        <f t="shared" si="2179"/>
        <v>0.1</v>
      </c>
      <c r="AU1180" s="687">
        <f t="shared" si="2180"/>
        <v>0</v>
      </c>
      <c r="AV1180" s="687">
        <f t="shared" si="2181"/>
        <v>-0.1</v>
      </c>
      <c r="AW1180" s="688">
        <f t="shared" si="2182"/>
        <v>0</v>
      </c>
      <c r="AX1180" s="687">
        <f>'17. Нефтехим Салават'!BS179</f>
        <v>0.1</v>
      </c>
      <c r="AY1180" s="687">
        <f>'17. Нефтехим Салават'!BU179</f>
        <v>0</v>
      </c>
      <c r="AZ1180" s="687">
        <f t="shared" si="2183"/>
        <v>-0.1</v>
      </c>
      <c r="BA1180" s="688">
        <f t="shared" si="2184"/>
        <v>0</v>
      </c>
      <c r="BB1180" s="687">
        <f>'17. Нефтехим Салават'!BY179</f>
        <v>0</v>
      </c>
      <c r="BC1180" s="687">
        <f>'17. Нефтехим Салават'!CA179</f>
        <v>0</v>
      </c>
      <c r="BD1180" s="687">
        <f t="shared" si="2185"/>
        <v>0</v>
      </c>
      <c r="BE1180" s="688" t="str">
        <f t="shared" si="2186"/>
        <v>-</v>
      </c>
      <c r="BF1180" s="687">
        <f>'17. Нефтехим Салават'!CE179</f>
        <v>0</v>
      </c>
      <c r="BG1180" s="687">
        <f>'17. Нефтехим Салават'!CG179</f>
        <v>0</v>
      </c>
      <c r="BH1180" s="687">
        <f t="shared" si="2187"/>
        <v>0</v>
      </c>
      <c r="BI1180" s="688" t="str">
        <f t="shared" si="2188"/>
        <v>-</v>
      </c>
      <c r="BJ1180" s="687">
        <f t="shared" si="2189"/>
        <v>3.9</v>
      </c>
      <c r="BK1180" s="687">
        <f t="shared" si="2190"/>
        <v>0</v>
      </c>
      <c r="BL1180" s="687">
        <f t="shared" si="2191"/>
        <v>-3.9</v>
      </c>
      <c r="BM1180" s="688">
        <f t="shared" si="2192"/>
        <v>0</v>
      </c>
      <c r="BN1180" s="687">
        <f>'17. Нефтехим Салават'!CQ179</f>
        <v>1.5</v>
      </c>
      <c r="BO1180" s="687">
        <f>'17. Нефтехим Салават'!CS179</f>
        <v>0</v>
      </c>
      <c r="BP1180" s="687">
        <f t="shared" si="2193"/>
        <v>-1.5</v>
      </c>
      <c r="BQ1180" s="688">
        <f t="shared" si="2194"/>
        <v>0</v>
      </c>
      <c r="BR1180" s="687">
        <f>'17. Нефтехим Салават'!CW179</f>
        <v>1.5</v>
      </c>
      <c r="BS1180" s="687">
        <f>'17. Нефтехим Салават'!CY179</f>
        <v>0</v>
      </c>
      <c r="BT1180" s="687">
        <f t="shared" si="2195"/>
        <v>-1.5</v>
      </c>
      <c r="BU1180" s="688">
        <f t="shared" si="2196"/>
        <v>0</v>
      </c>
      <c r="BV1180" s="687">
        <f>'17. Нефтехим Салават'!DC179</f>
        <v>0.9</v>
      </c>
      <c r="BW1180" s="687">
        <f>'17. Нефтехим Салават'!DE179</f>
        <v>0</v>
      </c>
      <c r="BX1180" s="687">
        <f t="shared" si="2197"/>
        <v>-0.9</v>
      </c>
      <c r="BY1180" s="688">
        <f t="shared" si="2198"/>
        <v>0</v>
      </c>
    </row>
    <row r="1181" spans="2:77" ht="20.100000000000001" customHeight="1">
      <c r="C1181" s="597" t="s">
        <v>1215</v>
      </c>
      <c r="D1181" s="528"/>
      <c r="E1181" s="528"/>
      <c r="F1181" s="529"/>
      <c r="G1181" s="530" t="s">
        <v>1356</v>
      </c>
      <c r="H1181" s="530"/>
      <c r="I1181" s="691" t="s">
        <v>883</v>
      </c>
      <c r="J1181" s="687">
        <f t="shared" si="2155"/>
        <v>54.4</v>
      </c>
      <c r="K1181" s="687">
        <f t="shared" si="2156"/>
        <v>0</v>
      </c>
      <c r="L1181" s="687">
        <f t="shared" si="2157"/>
        <v>-54.4</v>
      </c>
      <c r="M1181" s="688">
        <f t="shared" si="2158"/>
        <v>0</v>
      </c>
      <c r="N1181" s="687">
        <f t="shared" si="2159"/>
        <v>14.6</v>
      </c>
      <c r="O1181" s="687">
        <f t="shared" si="2160"/>
        <v>0</v>
      </c>
      <c r="P1181" s="687">
        <f t="shared" si="2161"/>
        <v>-14.6</v>
      </c>
      <c r="Q1181" s="688">
        <f t="shared" si="2162"/>
        <v>0</v>
      </c>
      <c r="R1181" s="687">
        <f>'17. Нефтехим Салават'!W180</f>
        <v>5</v>
      </c>
      <c r="S1181" s="687">
        <f>'17. Нефтехим Салават'!Y180</f>
        <v>0</v>
      </c>
      <c r="T1181" s="687">
        <f t="shared" si="2163"/>
        <v>-5</v>
      </c>
      <c r="U1181" s="688">
        <f t="shared" si="2164"/>
        <v>0</v>
      </c>
      <c r="V1181" s="687">
        <f>'17. Нефтехим Салават'!AC180</f>
        <v>4.5999999999999996</v>
      </c>
      <c r="W1181" s="687">
        <f>'17. Нефтехим Салават'!AE180</f>
        <v>0</v>
      </c>
      <c r="X1181" s="687">
        <f t="shared" si="2165"/>
        <v>-4.5999999999999996</v>
      </c>
      <c r="Y1181" s="688">
        <f t="shared" si="2166"/>
        <v>0</v>
      </c>
      <c r="Z1181" s="687">
        <f>'17. Нефтехим Салават'!AI180</f>
        <v>5</v>
      </c>
      <c r="AA1181" s="687">
        <f>'17. Нефтехим Салават'!AK180</f>
        <v>0</v>
      </c>
      <c r="AB1181" s="687">
        <f t="shared" si="2167"/>
        <v>-5</v>
      </c>
      <c r="AC1181" s="688">
        <f t="shared" si="2168"/>
        <v>0</v>
      </c>
      <c r="AD1181" s="687">
        <f t="shared" si="2169"/>
        <v>10</v>
      </c>
      <c r="AE1181" s="687">
        <f t="shared" si="2170"/>
        <v>0</v>
      </c>
      <c r="AF1181" s="687">
        <f t="shared" si="2171"/>
        <v>-10</v>
      </c>
      <c r="AG1181" s="688">
        <f t="shared" si="2172"/>
        <v>0</v>
      </c>
      <c r="AH1181" s="687">
        <f>'17. Нефтехим Салават'!AU180</f>
        <v>4.9000000000000004</v>
      </c>
      <c r="AI1181" s="687">
        <f>'17. Нефтехим Салават'!AW180</f>
        <v>0</v>
      </c>
      <c r="AJ1181" s="687">
        <f t="shared" si="2173"/>
        <v>-4.9000000000000004</v>
      </c>
      <c r="AK1181" s="688">
        <f t="shared" si="2174"/>
        <v>0</v>
      </c>
      <c r="AL1181" s="687">
        <f>'17. Нефтехим Салават'!BA180</f>
        <v>2.1</v>
      </c>
      <c r="AM1181" s="687">
        <f>'17. Нефтехим Салават'!BC180</f>
        <v>0</v>
      </c>
      <c r="AN1181" s="687">
        <f t="shared" si="2175"/>
        <v>-2.1</v>
      </c>
      <c r="AO1181" s="688">
        <f t="shared" si="2176"/>
        <v>0</v>
      </c>
      <c r="AP1181" s="687">
        <f>'17. Нефтехим Салават'!BG180</f>
        <v>3</v>
      </c>
      <c r="AQ1181" s="687">
        <f>'17. Нефтехим Салават'!BI180</f>
        <v>0</v>
      </c>
      <c r="AR1181" s="687">
        <f t="shared" si="2177"/>
        <v>-3</v>
      </c>
      <c r="AS1181" s="688">
        <f t="shared" si="2178"/>
        <v>0</v>
      </c>
      <c r="AT1181" s="687">
        <f t="shared" si="2179"/>
        <v>14.9</v>
      </c>
      <c r="AU1181" s="687">
        <f t="shared" si="2180"/>
        <v>0</v>
      </c>
      <c r="AV1181" s="687">
        <f t="shared" si="2181"/>
        <v>-14.9</v>
      </c>
      <c r="AW1181" s="688">
        <f t="shared" si="2182"/>
        <v>0</v>
      </c>
      <c r="AX1181" s="687">
        <f>'17. Нефтехим Салават'!BS180</f>
        <v>5</v>
      </c>
      <c r="AY1181" s="687">
        <f>'17. Нефтехим Салават'!BU180</f>
        <v>0</v>
      </c>
      <c r="AZ1181" s="687">
        <f t="shared" si="2183"/>
        <v>-5</v>
      </c>
      <c r="BA1181" s="688">
        <f t="shared" si="2184"/>
        <v>0</v>
      </c>
      <c r="BB1181" s="687">
        <f>'17. Нефтехим Салават'!BY180</f>
        <v>5</v>
      </c>
      <c r="BC1181" s="687">
        <f>'17. Нефтехим Салават'!CA180</f>
        <v>0</v>
      </c>
      <c r="BD1181" s="687">
        <f t="shared" si="2185"/>
        <v>-5</v>
      </c>
      <c r="BE1181" s="688">
        <f t="shared" si="2186"/>
        <v>0</v>
      </c>
      <c r="BF1181" s="687">
        <f>'17. Нефтехим Салават'!CE180</f>
        <v>4.9000000000000004</v>
      </c>
      <c r="BG1181" s="687">
        <f>'17. Нефтехим Салават'!CG180</f>
        <v>0</v>
      </c>
      <c r="BH1181" s="687">
        <f t="shared" si="2187"/>
        <v>-4.9000000000000004</v>
      </c>
      <c r="BI1181" s="688">
        <f t="shared" si="2188"/>
        <v>0</v>
      </c>
      <c r="BJ1181" s="687">
        <f t="shared" si="2189"/>
        <v>14.9</v>
      </c>
      <c r="BK1181" s="687">
        <f t="shared" si="2190"/>
        <v>0</v>
      </c>
      <c r="BL1181" s="687">
        <f t="shared" si="2191"/>
        <v>-14.9</v>
      </c>
      <c r="BM1181" s="688">
        <f t="shared" si="2192"/>
        <v>0</v>
      </c>
      <c r="BN1181" s="687">
        <f>'17. Нефтехим Салават'!CQ180</f>
        <v>5</v>
      </c>
      <c r="BO1181" s="687">
        <f>'17. Нефтехим Салават'!CS180</f>
        <v>0</v>
      </c>
      <c r="BP1181" s="687">
        <f t="shared" si="2193"/>
        <v>-5</v>
      </c>
      <c r="BQ1181" s="688">
        <f t="shared" si="2194"/>
        <v>0</v>
      </c>
      <c r="BR1181" s="687">
        <f>'17. Нефтехим Салават'!CW180</f>
        <v>4.9000000000000004</v>
      </c>
      <c r="BS1181" s="687">
        <f>'17. Нефтехим Салават'!CY180</f>
        <v>0</v>
      </c>
      <c r="BT1181" s="687">
        <f t="shared" si="2195"/>
        <v>-4.9000000000000004</v>
      </c>
      <c r="BU1181" s="688">
        <f t="shared" si="2196"/>
        <v>0</v>
      </c>
      <c r="BV1181" s="687">
        <f>'17. Нефтехим Салават'!DC180</f>
        <v>5</v>
      </c>
      <c r="BW1181" s="687">
        <f>'17. Нефтехим Салават'!DE180</f>
        <v>0</v>
      </c>
      <c r="BX1181" s="687">
        <f t="shared" si="2197"/>
        <v>-5</v>
      </c>
      <c r="BY1181" s="688">
        <f t="shared" si="2198"/>
        <v>0</v>
      </c>
    </row>
    <row r="1182" spans="2:77" ht="20.100000000000001" customHeight="1">
      <c r="C1182" s="597" t="s">
        <v>1357</v>
      </c>
      <c r="D1182" s="528"/>
      <c r="E1182" s="528"/>
      <c r="F1182" s="529"/>
      <c r="G1182" s="530" t="s">
        <v>1358</v>
      </c>
      <c r="H1182" s="530"/>
      <c r="I1182" s="691" t="s">
        <v>883</v>
      </c>
      <c r="J1182" s="687">
        <f t="shared" si="2155"/>
        <v>0</v>
      </c>
      <c r="K1182" s="687">
        <f t="shared" si="2156"/>
        <v>0</v>
      </c>
      <c r="L1182" s="687">
        <f t="shared" si="2157"/>
        <v>0</v>
      </c>
      <c r="M1182" s="688" t="str">
        <f t="shared" si="2158"/>
        <v>-</v>
      </c>
      <c r="N1182" s="687">
        <f t="shared" si="2159"/>
        <v>0</v>
      </c>
      <c r="O1182" s="687">
        <f t="shared" si="2160"/>
        <v>0</v>
      </c>
      <c r="P1182" s="687">
        <f t="shared" si="2161"/>
        <v>0</v>
      </c>
      <c r="Q1182" s="688" t="str">
        <f t="shared" si="2162"/>
        <v>-</v>
      </c>
      <c r="R1182" s="687">
        <f>'17. Нефтехим Салават'!W181</f>
        <v>0</v>
      </c>
      <c r="S1182" s="687">
        <f>'17. Нефтехим Салават'!Y181</f>
        <v>0</v>
      </c>
      <c r="T1182" s="687">
        <f t="shared" si="2163"/>
        <v>0</v>
      </c>
      <c r="U1182" s="688" t="str">
        <f t="shared" si="2164"/>
        <v>-</v>
      </c>
      <c r="V1182" s="687">
        <f>'17. Нефтехим Салават'!AC181</f>
        <v>0</v>
      </c>
      <c r="W1182" s="687">
        <f>'17. Нефтехим Салават'!AE181</f>
        <v>0</v>
      </c>
      <c r="X1182" s="687">
        <f t="shared" si="2165"/>
        <v>0</v>
      </c>
      <c r="Y1182" s="688" t="str">
        <f t="shared" si="2166"/>
        <v>-</v>
      </c>
      <c r="Z1182" s="687">
        <f>'17. Нефтехим Салават'!AI181</f>
        <v>0</v>
      </c>
      <c r="AA1182" s="687">
        <f>'17. Нефтехим Салават'!AK181</f>
        <v>0</v>
      </c>
      <c r="AB1182" s="687">
        <f t="shared" si="2167"/>
        <v>0</v>
      </c>
      <c r="AC1182" s="688" t="str">
        <f t="shared" si="2168"/>
        <v>-</v>
      </c>
      <c r="AD1182" s="687">
        <f t="shared" si="2169"/>
        <v>0</v>
      </c>
      <c r="AE1182" s="687">
        <f t="shared" si="2170"/>
        <v>0</v>
      </c>
      <c r="AF1182" s="687">
        <f t="shared" si="2171"/>
        <v>0</v>
      </c>
      <c r="AG1182" s="688" t="str">
        <f t="shared" si="2172"/>
        <v>-</v>
      </c>
      <c r="AH1182" s="687">
        <f>'17. Нефтехим Салават'!AU181</f>
        <v>0</v>
      </c>
      <c r="AI1182" s="687">
        <f>'17. Нефтехим Салават'!AW181</f>
        <v>0</v>
      </c>
      <c r="AJ1182" s="687">
        <f t="shared" si="2173"/>
        <v>0</v>
      </c>
      <c r="AK1182" s="688" t="str">
        <f t="shared" si="2174"/>
        <v>-</v>
      </c>
      <c r="AL1182" s="687">
        <f>'17. Нефтехим Салават'!BA181</f>
        <v>0</v>
      </c>
      <c r="AM1182" s="687">
        <f>'17. Нефтехим Салават'!BC181</f>
        <v>0</v>
      </c>
      <c r="AN1182" s="687">
        <f t="shared" si="2175"/>
        <v>0</v>
      </c>
      <c r="AO1182" s="688" t="str">
        <f t="shared" si="2176"/>
        <v>-</v>
      </c>
      <c r="AP1182" s="687">
        <f>'17. Нефтехим Салават'!BG181</f>
        <v>0</v>
      </c>
      <c r="AQ1182" s="687">
        <f>'17. Нефтехим Салават'!BI181</f>
        <v>0</v>
      </c>
      <c r="AR1182" s="687">
        <f t="shared" si="2177"/>
        <v>0</v>
      </c>
      <c r="AS1182" s="688" t="str">
        <f t="shared" si="2178"/>
        <v>-</v>
      </c>
      <c r="AT1182" s="687">
        <f t="shared" si="2179"/>
        <v>0</v>
      </c>
      <c r="AU1182" s="687">
        <f t="shared" si="2180"/>
        <v>0</v>
      </c>
      <c r="AV1182" s="687">
        <f t="shared" si="2181"/>
        <v>0</v>
      </c>
      <c r="AW1182" s="688" t="str">
        <f t="shared" si="2182"/>
        <v>-</v>
      </c>
      <c r="AX1182" s="687">
        <f>'17. Нефтехим Салават'!BS181</f>
        <v>0</v>
      </c>
      <c r="AY1182" s="687">
        <f>'17. Нефтехим Салават'!BU181</f>
        <v>0</v>
      </c>
      <c r="AZ1182" s="687">
        <f t="shared" si="2183"/>
        <v>0</v>
      </c>
      <c r="BA1182" s="688" t="str">
        <f t="shared" si="2184"/>
        <v>-</v>
      </c>
      <c r="BB1182" s="687">
        <f>'17. Нефтехим Салават'!BY181</f>
        <v>0</v>
      </c>
      <c r="BC1182" s="687">
        <f>'17. Нефтехим Салават'!CA181</f>
        <v>0</v>
      </c>
      <c r="BD1182" s="687">
        <f t="shared" si="2185"/>
        <v>0</v>
      </c>
      <c r="BE1182" s="688" t="str">
        <f t="shared" si="2186"/>
        <v>-</v>
      </c>
      <c r="BF1182" s="687">
        <f>'17. Нефтехим Салават'!CE181</f>
        <v>0</v>
      </c>
      <c r="BG1182" s="687">
        <f>'17. Нефтехим Салават'!CG181</f>
        <v>0</v>
      </c>
      <c r="BH1182" s="687">
        <f t="shared" si="2187"/>
        <v>0</v>
      </c>
      <c r="BI1182" s="688" t="str">
        <f t="shared" si="2188"/>
        <v>-</v>
      </c>
      <c r="BJ1182" s="687">
        <f t="shared" si="2189"/>
        <v>0</v>
      </c>
      <c r="BK1182" s="687">
        <f t="shared" si="2190"/>
        <v>0</v>
      </c>
      <c r="BL1182" s="687">
        <f t="shared" si="2191"/>
        <v>0</v>
      </c>
      <c r="BM1182" s="688" t="str">
        <f t="shared" si="2192"/>
        <v>-</v>
      </c>
      <c r="BN1182" s="687">
        <f>'17. Нефтехим Салават'!CQ181</f>
        <v>0</v>
      </c>
      <c r="BO1182" s="687">
        <f>'17. Нефтехим Салават'!CS181</f>
        <v>0</v>
      </c>
      <c r="BP1182" s="687">
        <f t="shared" si="2193"/>
        <v>0</v>
      </c>
      <c r="BQ1182" s="688" t="str">
        <f t="shared" si="2194"/>
        <v>-</v>
      </c>
      <c r="BR1182" s="687">
        <f>'17. Нефтехим Салават'!CW181</f>
        <v>0</v>
      </c>
      <c r="BS1182" s="687">
        <f>'17. Нефтехим Салават'!CY181</f>
        <v>0</v>
      </c>
      <c r="BT1182" s="687">
        <f t="shared" si="2195"/>
        <v>0</v>
      </c>
      <c r="BU1182" s="688" t="str">
        <f t="shared" si="2196"/>
        <v>-</v>
      </c>
      <c r="BV1182" s="687">
        <f>'17. Нефтехим Салават'!DC181</f>
        <v>0</v>
      </c>
      <c r="BW1182" s="687">
        <f>'17. Нефтехим Салават'!DE181</f>
        <v>0</v>
      </c>
      <c r="BX1182" s="687">
        <f t="shared" si="2197"/>
        <v>0</v>
      </c>
      <c r="BY1182" s="688" t="str">
        <f t="shared" si="2198"/>
        <v>-</v>
      </c>
    </row>
    <row r="1183" spans="2:77" ht="20.100000000000001" customHeight="1">
      <c r="B1183" s="591" t="s">
        <v>1217</v>
      </c>
      <c r="C1183" s="448" t="s">
        <v>1359</v>
      </c>
      <c r="D1183" s="528"/>
      <c r="E1183" s="528"/>
      <c r="F1183" s="529"/>
      <c r="G1183" s="530" t="s">
        <v>1360</v>
      </c>
      <c r="H1183" s="530"/>
      <c r="I1183" s="626" t="s">
        <v>883</v>
      </c>
      <c r="J1183" s="687">
        <f t="shared" si="2155"/>
        <v>37</v>
      </c>
      <c r="K1183" s="687">
        <f t="shared" si="2156"/>
        <v>0</v>
      </c>
      <c r="L1183" s="687">
        <f t="shared" si="2157"/>
        <v>-37</v>
      </c>
      <c r="M1183" s="688">
        <f t="shared" si="2158"/>
        <v>0</v>
      </c>
      <c r="N1183" s="687">
        <f t="shared" si="2159"/>
        <v>9.6</v>
      </c>
      <c r="O1183" s="687">
        <f t="shared" si="2160"/>
        <v>0</v>
      </c>
      <c r="P1183" s="687">
        <f t="shared" si="2161"/>
        <v>-9.6</v>
      </c>
      <c r="Q1183" s="688">
        <f t="shared" si="2162"/>
        <v>0</v>
      </c>
      <c r="R1183" s="687">
        <f>'17. Нефтехим Салават'!W182</f>
        <v>3.7</v>
      </c>
      <c r="S1183" s="687">
        <f>'17. Нефтехим Салават'!Y182</f>
        <v>0</v>
      </c>
      <c r="T1183" s="687">
        <f t="shared" si="2163"/>
        <v>-3.7</v>
      </c>
      <c r="U1183" s="688">
        <f t="shared" si="2164"/>
        <v>0</v>
      </c>
      <c r="V1183" s="687">
        <f>'17. Нефтехим Салават'!AC182</f>
        <v>2.8</v>
      </c>
      <c r="W1183" s="687">
        <f>'17. Нефтехим Салават'!AE182</f>
        <v>0</v>
      </c>
      <c r="X1183" s="687">
        <f t="shared" si="2165"/>
        <v>-2.8</v>
      </c>
      <c r="Y1183" s="688">
        <f t="shared" si="2166"/>
        <v>0</v>
      </c>
      <c r="Z1183" s="687">
        <f>'17. Нефтехим Салават'!AI182</f>
        <v>3.1</v>
      </c>
      <c r="AA1183" s="687">
        <f>'17. Нефтехим Салават'!AK182</f>
        <v>0</v>
      </c>
      <c r="AB1183" s="687">
        <f t="shared" si="2167"/>
        <v>-3.1</v>
      </c>
      <c r="AC1183" s="688">
        <f t="shared" si="2168"/>
        <v>0</v>
      </c>
      <c r="AD1183" s="687">
        <f t="shared" si="2169"/>
        <v>7.0000000000000009</v>
      </c>
      <c r="AE1183" s="687">
        <f t="shared" si="2170"/>
        <v>0</v>
      </c>
      <c r="AF1183" s="687">
        <f t="shared" si="2171"/>
        <v>-7.0000000000000009</v>
      </c>
      <c r="AG1183" s="688">
        <f t="shared" si="2172"/>
        <v>0</v>
      </c>
      <c r="AH1183" s="687">
        <f>'17. Нефтехим Салават'!AU182</f>
        <v>3.2</v>
      </c>
      <c r="AI1183" s="687">
        <f>'17. Нефтехим Салават'!AW182</f>
        <v>0</v>
      </c>
      <c r="AJ1183" s="687">
        <f t="shared" si="2173"/>
        <v>-3.2</v>
      </c>
      <c r="AK1183" s="688">
        <f t="shared" si="2174"/>
        <v>0</v>
      </c>
      <c r="AL1183" s="687">
        <f>'17. Нефтехим Салават'!BA182</f>
        <v>1.1000000000000001</v>
      </c>
      <c r="AM1183" s="687">
        <f>'17. Нефтехим Салават'!BC182</f>
        <v>0</v>
      </c>
      <c r="AN1183" s="687">
        <f t="shared" si="2175"/>
        <v>-1.1000000000000001</v>
      </c>
      <c r="AO1183" s="688">
        <f t="shared" si="2176"/>
        <v>0</v>
      </c>
      <c r="AP1183" s="687">
        <f>'17. Нефтехим Салават'!BG182</f>
        <v>2.7</v>
      </c>
      <c r="AQ1183" s="687">
        <f>'17. Нефтехим Салават'!BI182</f>
        <v>0</v>
      </c>
      <c r="AR1183" s="687">
        <f t="shared" si="2177"/>
        <v>-2.7</v>
      </c>
      <c r="AS1183" s="688">
        <f t="shared" si="2178"/>
        <v>0</v>
      </c>
      <c r="AT1183" s="687">
        <f t="shared" si="2179"/>
        <v>9.3000000000000007</v>
      </c>
      <c r="AU1183" s="687">
        <f t="shared" si="2180"/>
        <v>0</v>
      </c>
      <c r="AV1183" s="687">
        <f t="shared" si="2181"/>
        <v>-9.3000000000000007</v>
      </c>
      <c r="AW1183" s="688">
        <f t="shared" si="2182"/>
        <v>0</v>
      </c>
      <c r="AX1183" s="687">
        <f>'17. Нефтехим Салават'!BS182</f>
        <v>3.8</v>
      </c>
      <c r="AY1183" s="687">
        <f>'17. Нефтехим Салават'!BU182</f>
        <v>0</v>
      </c>
      <c r="AZ1183" s="687">
        <f t="shared" si="2183"/>
        <v>-3.8</v>
      </c>
      <c r="BA1183" s="688">
        <f t="shared" si="2184"/>
        <v>0</v>
      </c>
      <c r="BB1183" s="687">
        <f>'17. Нефтехим Салават'!BY182</f>
        <v>2.8</v>
      </c>
      <c r="BC1183" s="687">
        <f>'17. Нефтехим Салават'!CA182</f>
        <v>0</v>
      </c>
      <c r="BD1183" s="687">
        <f t="shared" si="2185"/>
        <v>-2.8</v>
      </c>
      <c r="BE1183" s="688">
        <f t="shared" si="2186"/>
        <v>0</v>
      </c>
      <c r="BF1183" s="687">
        <f>'17. Нефтехим Салават'!CE182</f>
        <v>2.7</v>
      </c>
      <c r="BG1183" s="687">
        <f>'17. Нефтехим Салават'!CG182</f>
        <v>0</v>
      </c>
      <c r="BH1183" s="687">
        <f t="shared" si="2187"/>
        <v>-2.7</v>
      </c>
      <c r="BI1183" s="688">
        <f t="shared" si="2188"/>
        <v>0</v>
      </c>
      <c r="BJ1183" s="687">
        <f t="shared" si="2189"/>
        <v>11.100000000000001</v>
      </c>
      <c r="BK1183" s="687">
        <f t="shared" si="2190"/>
        <v>0</v>
      </c>
      <c r="BL1183" s="687">
        <f t="shared" si="2191"/>
        <v>-11.100000000000001</v>
      </c>
      <c r="BM1183" s="688">
        <f t="shared" si="2192"/>
        <v>0</v>
      </c>
      <c r="BN1183" s="687">
        <f>'17. Нефтехим Салават'!CQ182</f>
        <v>4.2</v>
      </c>
      <c r="BO1183" s="687">
        <f>'17. Нефтехим Салават'!CS182</f>
        <v>0</v>
      </c>
      <c r="BP1183" s="687">
        <f t="shared" si="2193"/>
        <v>-4.2</v>
      </c>
      <c r="BQ1183" s="688">
        <f t="shared" si="2194"/>
        <v>0</v>
      </c>
      <c r="BR1183" s="687">
        <f>'17. Нефтехим Салават'!CW182</f>
        <v>4.0999999999999996</v>
      </c>
      <c r="BS1183" s="687">
        <f>'17. Нефтехим Салават'!CY182</f>
        <v>0</v>
      </c>
      <c r="BT1183" s="687">
        <f t="shared" si="2195"/>
        <v>-4.0999999999999996</v>
      </c>
      <c r="BU1183" s="688">
        <f t="shared" si="2196"/>
        <v>0</v>
      </c>
      <c r="BV1183" s="687">
        <f>'17. Нефтехим Салават'!DC182</f>
        <v>2.8</v>
      </c>
      <c r="BW1183" s="687">
        <f>'17. Нефтехим Салават'!DE182</f>
        <v>0</v>
      </c>
      <c r="BX1183" s="687">
        <f t="shared" si="2197"/>
        <v>-2.8</v>
      </c>
      <c r="BY1183" s="688">
        <f t="shared" si="2198"/>
        <v>0</v>
      </c>
    </row>
    <row r="1184" spans="2:77" ht="20.100000000000001" customHeight="1">
      <c r="C1184" s="597" t="s">
        <v>1198</v>
      </c>
      <c r="D1184" s="528"/>
      <c r="E1184" s="528"/>
      <c r="F1184" s="529"/>
      <c r="G1184" s="530" t="s">
        <v>1361</v>
      </c>
      <c r="H1184" s="530"/>
      <c r="I1184" s="691" t="s">
        <v>883</v>
      </c>
      <c r="J1184" s="687">
        <f t="shared" si="2155"/>
        <v>3.7</v>
      </c>
      <c r="K1184" s="687">
        <f t="shared" si="2156"/>
        <v>0</v>
      </c>
      <c r="L1184" s="687">
        <f t="shared" si="2157"/>
        <v>-3.7</v>
      </c>
      <c r="M1184" s="688">
        <f t="shared" si="2158"/>
        <v>0</v>
      </c>
      <c r="N1184" s="687">
        <f t="shared" si="2159"/>
        <v>1.2000000000000002</v>
      </c>
      <c r="O1184" s="687">
        <f t="shared" si="2160"/>
        <v>0</v>
      </c>
      <c r="P1184" s="687">
        <f t="shared" si="2161"/>
        <v>-1.2000000000000002</v>
      </c>
      <c r="Q1184" s="688">
        <f t="shared" si="2162"/>
        <v>0</v>
      </c>
      <c r="R1184" s="687">
        <f>'17. Нефтехим Салават'!W183</f>
        <v>0.4</v>
      </c>
      <c r="S1184" s="687">
        <f>'17. Нефтехим Салават'!Y183</f>
        <v>0</v>
      </c>
      <c r="T1184" s="687">
        <f t="shared" si="2163"/>
        <v>-0.4</v>
      </c>
      <c r="U1184" s="688">
        <f t="shared" si="2164"/>
        <v>0</v>
      </c>
      <c r="V1184" s="687">
        <f>'17. Нефтехим Салават'!AC183</f>
        <v>0.4</v>
      </c>
      <c r="W1184" s="687">
        <f>'17. Нефтехим Салават'!AE183</f>
        <v>0</v>
      </c>
      <c r="X1184" s="687">
        <f t="shared" si="2165"/>
        <v>-0.4</v>
      </c>
      <c r="Y1184" s="688">
        <f t="shared" si="2166"/>
        <v>0</v>
      </c>
      <c r="Z1184" s="687">
        <f>'17. Нефтехим Салават'!AI183</f>
        <v>0.4</v>
      </c>
      <c r="AA1184" s="687">
        <f>'17. Нефтехим Салават'!AK183</f>
        <v>0</v>
      </c>
      <c r="AB1184" s="687">
        <f t="shared" si="2167"/>
        <v>-0.4</v>
      </c>
      <c r="AC1184" s="688">
        <f t="shared" si="2168"/>
        <v>0</v>
      </c>
      <c r="AD1184" s="687">
        <f t="shared" si="2169"/>
        <v>0.4</v>
      </c>
      <c r="AE1184" s="687">
        <f t="shared" si="2170"/>
        <v>0</v>
      </c>
      <c r="AF1184" s="687">
        <f t="shared" si="2171"/>
        <v>-0.4</v>
      </c>
      <c r="AG1184" s="688">
        <f t="shared" si="2172"/>
        <v>0</v>
      </c>
      <c r="AH1184" s="687">
        <f>'17. Нефтехим Салават'!AU183</f>
        <v>0.4</v>
      </c>
      <c r="AI1184" s="687">
        <f>'17. Нефтехим Салават'!AW183</f>
        <v>0</v>
      </c>
      <c r="AJ1184" s="687">
        <f t="shared" si="2173"/>
        <v>-0.4</v>
      </c>
      <c r="AK1184" s="688">
        <f t="shared" si="2174"/>
        <v>0</v>
      </c>
      <c r="AL1184" s="687">
        <f>'17. Нефтехим Салават'!BA183</f>
        <v>0</v>
      </c>
      <c r="AM1184" s="687">
        <f>'17. Нефтехим Салават'!BC183</f>
        <v>0</v>
      </c>
      <c r="AN1184" s="687">
        <f t="shared" si="2175"/>
        <v>0</v>
      </c>
      <c r="AO1184" s="688" t="str">
        <f t="shared" si="2176"/>
        <v>-</v>
      </c>
      <c r="AP1184" s="687">
        <f>'17. Нефтехим Салават'!BG183</f>
        <v>0</v>
      </c>
      <c r="AQ1184" s="687">
        <f>'17. Нефтехим Салават'!BI183</f>
        <v>0</v>
      </c>
      <c r="AR1184" s="687">
        <f t="shared" si="2177"/>
        <v>0</v>
      </c>
      <c r="AS1184" s="688" t="str">
        <f t="shared" si="2178"/>
        <v>-</v>
      </c>
      <c r="AT1184" s="687">
        <f t="shared" si="2179"/>
        <v>1.7000000000000002</v>
      </c>
      <c r="AU1184" s="687">
        <f t="shared" si="2180"/>
        <v>0</v>
      </c>
      <c r="AV1184" s="687">
        <f t="shared" si="2181"/>
        <v>-1.7000000000000002</v>
      </c>
      <c r="AW1184" s="688">
        <f t="shared" si="2182"/>
        <v>0</v>
      </c>
      <c r="AX1184" s="687">
        <f>'17. Нефтехим Салават'!BS183</f>
        <v>0.4</v>
      </c>
      <c r="AY1184" s="687">
        <f>'17. Нефтехим Салават'!BU183</f>
        <v>0</v>
      </c>
      <c r="AZ1184" s="687">
        <f t="shared" si="2183"/>
        <v>-0.4</v>
      </c>
      <c r="BA1184" s="688">
        <f t="shared" si="2184"/>
        <v>0</v>
      </c>
      <c r="BB1184" s="687">
        <f>'17. Нефтехим Салават'!BY183</f>
        <v>0</v>
      </c>
      <c r="BC1184" s="687">
        <f>'17. Нефтехим Салават'!CA183</f>
        <v>0</v>
      </c>
      <c r="BD1184" s="687">
        <f t="shared" si="2185"/>
        <v>0</v>
      </c>
      <c r="BE1184" s="688" t="str">
        <f t="shared" si="2186"/>
        <v>-</v>
      </c>
      <c r="BF1184" s="687">
        <f>'17. Нефтехим Салават'!CE183</f>
        <v>1.3</v>
      </c>
      <c r="BG1184" s="687">
        <f>'17. Нефтехим Салават'!CG183</f>
        <v>0</v>
      </c>
      <c r="BH1184" s="687">
        <f t="shared" si="2187"/>
        <v>-1.3</v>
      </c>
      <c r="BI1184" s="688">
        <f t="shared" si="2188"/>
        <v>0</v>
      </c>
      <c r="BJ1184" s="687">
        <f t="shared" si="2189"/>
        <v>0.4</v>
      </c>
      <c r="BK1184" s="687">
        <f t="shared" si="2190"/>
        <v>0</v>
      </c>
      <c r="BL1184" s="687">
        <f t="shared" si="2191"/>
        <v>-0.4</v>
      </c>
      <c r="BM1184" s="688">
        <f t="shared" si="2192"/>
        <v>0</v>
      </c>
      <c r="BN1184" s="687">
        <f>'17. Нефтехим Салават'!CQ183</f>
        <v>0</v>
      </c>
      <c r="BO1184" s="687">
        <f>'17. Нефтехим Салават'!CS183</f>
        <v>0</v>
      </c>
      <c r="BP1184" s="687">
        <f t="shared" si="2193"/>
        <v>0</v>
      </c>
      <c r="BQ1184" s="688" t="str">
        <f t="shared" si="2194"/>
        <v>-</v>
      </c>
      <c r="BR1184" s="687">
        <f>'17. Нефтехим Салават'!CW183</f>
        <v>0.4</v>
      </c>
      <c r="BS1184" s="687">
        <f>'17. Нефтехим Салават'!CY183</f>
        <v>0</v>
      </c>
      <c r="BT1184" s="687">
        <f t="shared" si="2195"/>
        <v>-0.4</v>
      </c>
      <c r="BU1184" s="688">
        <f t="shared" si="2196"/>
        <v>0</v>
      </c>
      <c r="BV1184" s="687">
        <f>'17. Нефтехим Салават'!DC183</f>
        <v>0</v>
      </c>
      <c r="BW1184" s="687">
        <f>'17. Нефтехим Салават'!DE183</f>
        <v>0</v>
      </c>
      <c r="BX1184" s="687">
        <f t="shared" si="2197"/>
        <v>0</v>
      </c>
      <c r="BY1184" s="688" t="str">
        <f t="shared" si="2198"/>
        <v>-</v>
      </c>
    </row>
    <row r="1185" spans="2:77" ht="20.100000000000001" customHeight="1">
      <c r="C1185" s="597" t="s">
        <v>1362</v>
      </c>
      <c r="D1185" s="528"/>
      <c r="E1185" s="528"/>
      <c r="F1185" s="529"/>
      <c r="G1185" s="530" t="s">
        <v>1363</v>
      </c>
      <c r="H1185" s="530"/>
      <c r="I1185" s="626" t="s">
        <v>883</v>
      </c>
      <c r="J1185" s="687">
        <f t="shared" si="2155"/>
        <v>33.299999999999997</v>
      </c>
      <c r="K1185" s="687">
        <f t="shared" si="2156"/>
        <v>0</v>
      </c>
      <c r="L1185" s="687">
        <f t="shared" si="2157"/>
        <v>-33.299999999999997</v>
      </c>
      <c r="M1185" s="688">
        <f t="shared" si="2158"/>
        <v>0</v>
      </c>
      <c r="N1185" s="687">
        <f t="shared" si="2159"/>
        <v>8.3999999999999986</v>
      </c>
      <c r="O1185" s="687">
        <f t="shared" si="2160"/>
        <v>0</v>
      </c>
      <c r="P1185" s="687">
        <f t="shared" si="2161"/>
        <v>-8.3999999999999986</v>
      </c>
      <c r="Q1185" s="688">
        <f t="shared" si="2162"/>
        <v>0</v>
      </c>
      <c r="R1185" s="687">
        <f>'17. Нефтехим Салават'!W184</f>
        <v>3.3</v>
      </c>
      <c r="S1185" s="687">
        <f>'17. Нефтехим Салават'!Y184</f>
        <v>0</v>
      </c>
      <c r="T1185" s="687">
        <f t="shared" si="2163"/>
        <v>-3.3</v>
      </c>
      <c r="U1185" s="688">
        <f t="shared" si="2164"/>
        <v>0</v>
      </c>
      <c r="V1185" s="687">
        <f>'17. Нефтехим Салават'!AC184</f>
        <v>2.4</v>
      </c>
      <c r="W1185" s="687">
        <f>'17. Нефтехим Салават'!AE184</f>
        <v>0</v>
      </c>
      <c r="X1185" s="687">
        <f t="shared" si="2165"/>
        <v>-2.4</v>
      </c>
      <c r="Y1185" s="688">
        <f t="shared" si="2166"/>
        <v>0</v>
      </c>
      <c r="Z1185" s="687">
        <f>'17. Нефтехим Салават'!AI184</f>
        <v>2.7</v>
      </c>
      <c r="AA1185" s="687">
        <f>'17. Нефтехим Салават'!AK184</f>
        <v>0</v>
      </c>
      <c r="AB1185" s="687">
        <f t="shared" si="2167"/>
        <v>-2.7</v>
      </c>
      <c r="AC1185" s="688">
        <f t="shared" si="2168"/>
        <v>0</v>
      </c>
      <c r="AD1185" s="687">
        <f t="shared" si="2169"/>
        <v>6.6</v>
      </c>
      <c r="AE1185" s="687">
        <f t="shared" si="2170"/>
        <v>0</v>
      </c>
      <c r="AF1185" s="687">
        <f t="shared" si="2171"/>
        <v>-6.6</v>
      </c>
      <c r="AG1185" s="688">
        <f t="shared" si="2172"/>
        <v>0</v>
      </c>
      <c r="AH1185" s="687">
        <f>'17. Нефтехим Салават'!AU184</f>
        <v>2.8</v>
      </c>
      <c r="AI1185" s="687">
        <f>'17. Нефтехим Салават'!AW184</f>
        <v>0</v>
      </c>
      <c r="AJ1185" s="687">
        <f t="shared" si="2173"/>
        <v>-2.8</v>
      </c>
      <c r="AK1185" s="688">
        <f t="shared" si="2174"/>
        <v>0</v>
      </c>
      <c r="AL1185" s="687">
        <f>'17. Нефтехим Салават'!BA184</f>
        <v>1.1000000000000001</v>
      </c>
      <c r="AM1185" s="687">
        <f>'17. Нефтехим Салават'!BC184</f>
        <v>0</v>
      </c>
      <c r="AN1185" s="687">
        <f t="shared" si="2175"/>
        <v>-1.1000000000000001</v>
      </c>
      <c r="AO1185" s="688">
        <f t="shared" si="2176"/>
        <v>0</v>
      </c>
      <c r="AP1185" s="687">
        <f>'17. Нефтехим Салават'!BG184</f>
        <v>2.7</v>
      </c>
      <c r="AQ1185" s="687">
        <f>'17. Нефтехим Салават'!BI184</f>
        <v>0</v>
      </c>
      <c r="AR1185" s="687">
        <f t="shared" si="2177"/>
        <v>-2.7</v>
      </c>
      <c r="AS1185" s="688">
        <f t="shared" si="2178"/>
        <v>0</v>
      </c>
      <c r="AT1185" s="687">
        <f t="shared" si="2179"/>
        <v>7.6</v>
      </c>
      <c r="AU1185" s="687">
        <f t="shared" si="2180"/>
        <v>0</v>
      </c>
      <c r="AV1185" s="687">
        <f t="shared" si="2181"/>
        <v>-7.6</v>
      </c>
      <c r="AW1185" s="688">
        <f t="shared" si="2182"/>
        <v>0</v>
      </c>
      <c r="AX1185" s="687">
        <f>'17. Нефтехим Салават'!BS184</f>
        <v>3.4</v>
      </c>
      <c r="AY1185" s="687">
        <f>'17. Нефтехим Салават'!BU184</f>
        <v>0</v>
      </c>
      <c r="AZ1185" s="687">
        <f t="shared" si="2183"/>
        <v>-3.4</v>
      </c>
      <c r="BA1185" s="688">
        <f t="shared" si="2184"/>
        <v>0</v>
      </c>
      <c r="BB1185" s="687">
        <f>'17. Нефтехим Салават'!BY184</f>
        <v>2.8</v>
      </c>
      <c r="BC1185" s="687">
        <f>'17. Нефтехим Салават'!CA184</f>
        <v>0</v>
      </c>
      <c r="BD1185" s="687">
        <f t="shared" si="2185"/>
        <v>-2.8</v>
      </c>
      <c r="BE1185" s="688">
        <f t="shared" si="2186"/>
        <v>0</v>
      </c>
      <c r="BF1185" s="687">
        <f>'17. Нефтехим Салават'!CE184</f>
        <v>1.4</v>
      </c>
      <c r="BG1185" s="687">
        <f>'17. Нефтехим Салават'!CG184</f>
        <v>0</v>
      </c>
      <c r="BH1185" s="687">
        <f t="shared" si="2187"/>
        <v>-1.4</v>
      </c>
      <c r="BI1185" s="688">
        <f t="shared" si="2188"/>
        <v>0</v>
      </c>
      <c r="BJ1185" s="687">
        <f t="shared" si="2189"/>
        <v>10.7</v>
      </c>
      <c r="BK1185" s="687">
        <f t="shared" si="2190"/>
        <v>0</v>
      </c>
      <c r="BL1185" s="687">
        <f t="shared" si="2191"/>
        <v>-10.7</v>
      </c>
      <c r="BM1185" s="688">
        <f t="shared" si="2192"/>
        <v>0</v>
      </c>
      <c r="BN1185" s="687">
        <f>'17. Нефтехим Салават'!CQ184</f>
        <v>4.2</v>
      </c>
      <c r="BO1185" s="687">
        <f>'17. Нефтехим Салават'!CS184</f>
        <v>0</v>
      </c>
      <c r="BP1185" s="687">
        <f t="shared" si="2193"/>
        <v>-4.2</v>
      </c>
      <c r="BQ1185" s="688">
        <f t="shared" si="2194"/>
        <v>0</v>
      </c>
      <c r="BR1185" s="687">
        <f>'17. Нефтехим Салават'!CW184</f>
        <v>3.7</v>
      </c>
      <c r="BS1185" s="687">
        <f>'17. Нефтехим Салават'!CY184</f>
        <v>0</v>
      </c>
      <c r="BT1185" s="687">
        <f t="shared" si="2195"/>
        <v>-3.7</v>
      </c>
      <c r="BU1185" s="688">
        <f t="shared" si="2196"/>
        <v>0</v>
      </c>
      <c r="BV1185" s="687">
        <f>'17. Нефтехим Салават'!DC184</f>
        <v>2.8</v>
      </c>
      <c r="BW1185" s="687">
        <f>'17. Нефтехим Салават'!DE184</f>
        <v>0</v>
      </c>
      <c r="BX1185" s="687">
        <f t="shared" si="2197"/>
        <v>-2.8</v>
      </c>
      <c r="BY1185" s="688">
        <f t="shared" si="2198"/>
        <v>0</v>
      </c>
    </row>
    <row r="1186" spans="2:77" ht="21.75" customHeight="1">
      <c r="B1186" s="591" t="s">
        <v>1221</v>
      </c>
      <c r="C1186" s="595" t="s">
        <v>1364</v>
      </c>
      <c r="D1186" s="528"/>
      <c r="E1186" s="528"/>
      <c r="F1186" s="529"/>
      <c r="G1186" s="530" t="s">
        <v>1365</v>
      </c>
      <c r="H1186" s="530"/>
      <c r="I1186" s="626" t="s">
        <v>883</v>
      </c>
      <c r="J1186" s="687">
        <f t="shared" si="2155"/>
        <v>9.5</v>
      </c>
      <c r="K1186" s="687">
        <f t="shared" si="2156"/>
        <v>0</v>
      </c>
      <c r="L1186" s="687">
        <f t="shared" si="2157"/>
        <v>-9.5</v>
      </c>
      <c r="M1186" s="688">
        <f t="shared" si="2158"/>
        <v>0</v>
      </c>
      <c r="N1186" s="687">
        <f t="shared" si="2159"/>
        <v>2.5</v>
      </c>
      <c r="O1186" s="687">
        <f t="shared" si="2160"/>
        <v>0</v>
      </c>
      <c r="P1186" s="687">
        <f t="shared" si="2161"/>
        <v>-2.5</v>
      </c>
      <c r="Q1186" s="688">
        <f t="shared" si="2162"/>
        <v>0</v>
      </c>
      <c r="R1186" s="687">
        <f>'17. Нефтехим Салават'!W186</f>
        <v>1</v>
      </c>
      <c r="S1186" s="687">
        <f>'17. Нефтехим Салават'!Y186</f>
        <v>0</v>
      </c>
      <c r="T1186" s="687">
        <f t="shared" si="2163"/>
        <v>-1</v>
      </c>
      <c r="U1186" s="688">
        <f t="shared" si="2164"/>
        <v>0</v>
      </c>
      <c r="V1186" s="687">
        <f>'17. Нефтехим Салават'!AC186</f>
        <v>0.7</v>
      </c>
      <c r="W1186" s="687">
        <f>'17. Нефтехим Салават'!AE186</f>
        <v>0</v>
      </c>
      <c r="X1186" s="687">
        <f t="shared" si="2165"/>
        <v>-0.7</v>
      </c>
      <c r="Y1186" s="688">
        <f t="shared" si="2166"/>
        <v>0</v>
      </c>
      <c r="Z1186" s="687">
        <f>'17. Нефтехим Салават'!AI186</f>
        <v>0.8</v>
      </c>
      <c r="AA1186" s="687">
        <f>'17. Нефтехим Салават'!AK186</f>
        <v>0</v>
      </c>
      <c r="AB1186" s="687">
        <f t="shared" si="2167"/>
        <v>-0.8</v>
      </c>
      <c r="AC1186" s="688">
        <f t="shared" si="2168"/>
        <v>0</v>
      </c>
      <c r="AD1186" s="687">
        <f t="shared" si="2169"/>
        <v>1.8</v>
      </c>
      <c r="AE1186" s="687">
        <f t="shared" si="2170"/>
        <v>0</v>
      </c>
      <c r="AF1186" s="687">
        <f t="shared" si="2171"/>
        <v>-1.8</v>
      </c>
      <c r="AG1186" s="688">
        <f t="shared" si="2172"/>
        <v>0</v>
      </c>
      <c r="AH1186" s="687">
        <f>'17. Нефтехим Салават'!AU186</f>
        <v>0.8</v>
      </c>
      <c r="AI1186" s="687">
        <f>'17. Нефтехим Салават'!AW186</f>
        <v>0</v>
      </c>
      <c r="AJ1186" s="687">
        <f t="shared" si="2173"/>
        <v>-0.8</v>
      </c>
      <c r="AK1186" s="688">
        <f t="shared" si="2174"/>
        <v>0</v>
      </c>
      <c r="AL1186" s="687">
        <f>'17. Нефтехим Салават'!BA186</f>
        <v>0.3</v>
      </c>
      <c r="AM1186" s="687">
        <f>'17. Нефтехим Салават'!BC186</f>
        <v>0</v>
      </c>
      <c r="AN1186" s="687">
        <f t="shared" si="2175"/>
        <v>-0.3</v>
      </c>
      <c r="AO1186" s="688">
        <f t="shared" si="2176"/>
        <v>0</v>
      </c>
      <c r="AP1186" s="687">
        <f>'17. Нефтехим Салават'!BG186</f>
        <v>0.7</v>
      </c>
      <c r="AQ1186" s="687">
        <f>'17. Нефтехим Салават'!BI186</f>
        <v>0</v>
      </c>
      <c r="AR1186" s="687">
        <f t="shared" si="2177"/>
        <v>-0.7</v>
      </c>
      <c r="AS1186" s="688">
        <f t="shared" si="2178"/>
        <v>0</v>
      </c>
      <c r="AT1186" s="687">
        <f t="shared" si="2179"/>
        <v>2.2999999999999998</v>
      </c>
      <c r="AU1186" s="687">
        <f t="shared" si="2180"/>
        <v>0</v>
      </c>
      <c r="AV1186" s="687">
        <f t="shared" si="2181"/>
        <v>-2.2999999999999998</v>
      </c>
      <c r="AW1186" s="688">
        <f t="shared" si="2182"/>
        <v>0</v>
      </c>
      <c r="AX1186" s="687">
        <f>'17. Нефтехим Салават'!BS186</f>
        <v>1</v>
      </c>
      <c r="AY1186" s="687">
        <f>'17. Нефтехим Салават'!BU186</f>
        <v>0</v>
      </c>
      <c r="AZ1186" s="687">
        <f t="shared" si="2183"/>
        <v>-1</v>
      </c>
      <c r="BA1186" s="688">
        <f t="shared" si="2184"/>
        <v>0</v>
      </c>
      <c r="BB1186" s="687">
        <f>'17. Нефтехим Салават'!BY186</f>
        <v>0.7</v>
      </c>
      <c r="BC1186" s="687">
        <f>'17. Нефтехим Салават'!CA186</f>
        <v>0</v>
      </c>
      <c r="BD1186" s="687">
        <f t="shared" si="2185"/>
        <v>-0.7</v>
      </c>
      <c r="BE1186" s="688">
        <f t="shared" si="2186"/>
        <v>0</v>
      </c>
      <c r="BF1186" s="687">
        <f>'17. Нефтехим Салават'!CE186</f>
        <v>0.6</v>
      </c>
      <c r="BG1186" s="687">
        <f>'17. Нефтехим Салават'!CG186</f>
        <v>0</v>
      </c>
      <c r="BH1186" s="687">
        <f t="shared" si="2187"/>
        <v>-0.6</v>
      </c>
      <c r="BI1186" s="688">
        <f t="shared" si="2188"/>
        <v>0</v>
      </c>
      <c r="BJ1186" s="687">
        <f t="shared" si="2189"/>
        <v>2.9</v>
      </c>
      <c r="BK1186" s="687">
        <f t="shared" si="2190"/>
        <v>0</v>
      </c>
      <c r="BL1186" s="687">
        <f t="shared" si="2191"/>
        <v>-2.9</v>
      </c>
      <c r="BM1186" s="688">
        <f t="shared" si="2192"/>
        <v>0</v>
      </c>
      <c r="BN1186" s="687">
        <f>'17. Нефтехим Салават'!CQ186</f>
        <v>1.2</v>
      </c>
      <c r="BO1186" s="687">
        <f>'17. Нефтехим Салават'!CS186</f>
        <v>0</v>
      </c>
      <c r="BP1186" s="687">
        <f t="shared" si="2193"/>
        <v>-1.2</v>
      </c>
      <c r="BQ1186" s="688">
        <f t="shared" si="2194"/>
        <v>0</v>
      </c>
      <c r="BR1186" s="687">
        <f>'17. Нефтехим Салават'!CW186</f>
        <v>1.1000000000000001</v>
      </c>
      <c r="BS1186" s="687">
        <f>'17. Нефтехим Салават'!CY186</f>
        <v>0</v>
      </c>
      <c r="BT1186" s="687">
        <f t="shared" si="2195"/>
        <v>-1.1000000000000001</v>
      </c>
      <c r="BU1186" s="688">
        <f t="shared" si="2196"/>
        <v>0</v>
      </c>
      <c r="BV1186" s="687">
        <f>'17. Нефтехим Салават'!DC186</f>
        <v>0.6</v>
      </c>
      <c r="BW1186" s="687">
        <f>'17. Нефтехим Салават'!DE186</f>
        <v>0</v>
      </c>
      <c r="BX1186" s="687">
        <f t="shared" si="2197"/>
        <v>-0.6</v>
      </c>
      <c r="BY1186" s="688">
        <f t="shared" si="2198"/>
        <v>0</v>
      </c>
    </row>
    <row r="1187" spans="2:77" ht="20.100000000000001" customHeight="1">
      <c r="C1187" s="597" t="s">
        <v>1198</v>
      </c>
      <c r="D1187" s="528"/>
      <c r="E1187" s="528"/>
      <c r="F1187" s="529"/>
      <c r="G1187" s="530" t="s">
        <v>1366</v>
      </c>
      <c r="H1187" s="530"/>
      <c r="I1187" s="691" t="s">
        <v>883</v>
      </c>
      <c r="J1187" s="687">
        <f t="shared" si="2155"/>
        <v>9.5</v>
      </c>
      <c r="K1187" s="687">
        <f t="shared" si="2156"/>
        <v>0</v>
      </c>
      <c r="L1187" s="687">
        <f t="shared" si="2157"/>
        <v>-9.5</v>
      </c>
      <c r="M1187" s="688">
        <f t="shared" si="2158"/>
        <v>0</v>
      </c>
      <c r="N1187" s="687">
        <f t="shared" si="2159"/>
        <v>2.5</v>
      </c>
      <c r="O1187" s="687">
        <f t="shared" si="2160"/>
        <v>0</v>
      </c>
      <c r="P1187" s="687">
        <f t="shared" si="2161"/>
        <v>-2.5</v>
      </c>
      <c r="Q1187" s="688">
        <f t="shared" si="2162"/>
        <v>0</v>
      </c>
      <c r="R1187" s="687">
        <f>'17. Нефтехим Салават'!W187</f>
        <v>1</v>
      </c>
      <c r="S1187" s="687">
        <f>'17. Нефтехим Салават'!Y187</f>
        <v>0</v>
      </c>
      <c r="T1187" s="687">
        <f t="shared" si="2163"/>
        <v>-1</v>
      </c>
      <c r="U1187" s="688">
        <f t="shared" si="2164"/>
        <v>0</v>
      </c>
      <c r="V1187" s="687">
        <f>'17. Нефтехим Салават'!AC187</f>
        <v>0.7</v>
      </c>
      <c r="W1187" s="687">
        <f>'17. Нефтехим Салават'!AE187</f>
        <v>0</v>
      </c>
      <c r="X1187" s="687">
        <f t="shared" si="2165"/>
        <v>-0.7</v>
      </c>
      <c r="Y1187" s="688">
        <f t="shared" si="2166"/>
        <v>0</v>
      </c>
      <c r="Z1187" s="687">
        <f>'17. Нефтехим Салават'!AI187</f>
        <v>0.8</v>
      </c>
      <c r="AA1187" s="687">
        <f>'17. Нефтехим Салават'!AK187</f>
        <v>0</v>
      </c>
      <c r="AB1187" s="687">
        <f t="shared" si="2167"/>
        <v>-0.8</v>
      </c>
      <c r="AC1187" s="688">
        <f t="shared" si="2168"/>
        <v>0</v>
      </c>
      <c r="AD1187" s="687">
        <f t="shared" si="2169"/>
        <v>1.8</v>
      </c>
      <c r="AE1187" s="687">
        <f t="shared" si="2170"/>
        <v>0</v>
      </c>
      <c r="AF1187" s="687">
        <f t="shared" si="2171"/>
        <v>-1.8</v>
      </c>
      <c r="AG1187" s="688">
        <f t="shared" si="2172"/>
        <v>0</v>
      </c>
      <c r="AH1187" s="687">
        <f>'17. Нефтехим Салават'!AU187</f>
        <v>0.8</v>
      </c>
      <c r="AI1187" s="687">
        <f>'17. Нефтехим Салават'!AW187</f>
        <v>0</v>
      </c>
      <c r="AJ1187" s="687">
        <f t="shared" si="2173"/>
        <v>-0.8</v>
      </c>
      <c r="AK1187" s="688">
        <f t="shared" si="2174"/>
        <v>0</v>
      </c>
      <c r="AL1187" s="687">
        <f>'17. Нефтехим Салават'!BA187</f>
        <v>0.3</v>
      </c>
      <c r="AM1187" s="687">
        <f>'17. Нефтехим Салават'!BC187</f>
        <v>0</v>
      </c>
      <c r="AN1187" s="687">
        <f t="shared" si="2175"/>
        <v>-0.3</v>
      </c>
      <c r="AO1187" s="688">
        <f t="shared" si="2176"/>
        <v>0</v>
      </c>
      <c r="AP1187" s="687">
        <f>'17. Нефтехим Салават'!BG187</f>
        <v>0.7</v>
      </c>
      <c r="AQ1187" s="687">
        <f>'17. Нефтехим Салават'!BI187</f>
        <v>0</v>
      </c>
      <c r="AR1187" s="687">
        <f t="shared" si="2177"/>
        <v>-0.7</v>
      </c>
      <c r="AS1187" s="688">
        <f t="shared" si="2178"/>
        <v>0</v>
      </c>
      <c r="AT1187" s="687">
        <f t="shared" si="2179"/>
        <v>2.2999999999999998</v>
      </c>
      <c r="AU1187" s="687">
        <f t="shared" si="2180"/>
        <v>0</v>
      </c>
      <c r="AV1187" s="687">
        <f t="shared" si="2181"/>
        <v>-2.2999999999999998</v>
      </c>
      <c r="AW1187" s="688">
        <f t="shared" si="2182"/>
        <v>0</v>
      </c>
      <c r="AX1187" s="687">
        <f>'17. Нефтехим Салават'!BS187</f>
        <v>1</v>
      </c>
      <c r="AY1187" s="687">
        <f>'17. Нефтехим Салават'!BU187</f>
        <v>0</v>
      </c>
      <c r="AZ1187" s="687">
        <f t="shared" si="2183"/>
        <v>-1</v>
      </c>
      <c r="BA1187" s="688">
        <f t="shared" si="2184"/>
        <v>0</v>
      </c>
      <c r="BB1187" s="687">
        <f>'17. Нефтехим Салават'!BY187</f>
        <v>0.7</v>
      </c>
      <c r="BC1187" s="687">
        <f>'17. Нефтехим Салават'!CA187</f>
        <v>0</v>
      </c>
      <c r="BD1187" s="687">
        <f t="shared" si="2185"/>
        <v>-0.7</v>
      </c>
      <c r="BE1187" s="688">
        <f t="shared" si="2186"/>
        <v>0</v>
      </c>
      <c r="BF1187" s="687">
        <f>'17. Нефтехим Салават'!CE187</f>
        <v>0.6</v>
      </c>
      <c r="BG1187" s="687">
        <f>'17. Нефтехим Салават'!CG187</f>
        <v>0</v>
      </c>
      <c r="BH1187" s="687">
        <f t="shared" si="2187"/>
        <v>-0.6</v>
      </c>
      <c r="BI1187" s="688">
        <f t="shared" si="2188"/>
        <v>0</v>
      </c>
      <c r="BJ1187" s="687">
        <f t="shared" si="2189"/>
        <v>2.9</v>
      </c>
      <c r="BK1187" s="687">
        <f t="shared" si="2190"/>
        <v>0</v>
      </c>
      <c r="BL1187" s="687">
        <f t="shared" si="2191"/>
        <v>-2.9</v>
      </c>
      <c r="BM1187" s="688">
        <f t="shared" si="2192"/>
        <v>0</v>
      </c>
      <c r="BN1187" s="687">
        <f>'17. Нефтехим Салават'!CQ187</f>
        <v>1.2</v>
      </c>
      <c r="BO1187" s="687">
        <f>'17. Нефтехим Салават'!CS187</f>
        <v>0</v>
      </c>
      <c r="BP1187" s="687">
        <f t="shared" si="2193"/>
        <v>-1.2</v>
      </c>
      <c r="BQ1187" s="688">
        <f t="shared" si="2194"/>
        <v>0</v>
      </c>
      <c r="BR1187" s="687">
        <f>'17. Нефтехим Салават'!CW187</f>
        <v>1.1000000000000001</v>
      </c>
      <c r="BS1187" s="687">
        <f>'17. Нефтехим Салават'!CY187</f>
        <v>0</v>
      </c>
      <c r="BT1187" s="687">
        <f t="shared" si="2195"/>
        <v>-1.1000000000000001</v>
      </c>
      <c r="BU1187" s="688">
        <f t="shared" si="2196"/>
        <v>0</v>
      </c>
      <c r="BV1187" s="687">
        <f>'17. Нефтехим Салават'!DC187</f>
        <v>0.6</v>
      </c>
      <c r="BW1187" s="687">
        <f>'17. Нефтехим Салават'!DE187</f>
        <v>0</v>
      </c>
      <c r="BX1187" s="687">
        <f t="shared" si="2197"/>
        <v>-0.6</v>
      </c>
      <c r="BY1187" s="688">
        <f t="shared" si="2198"/>
        <v>0</v>
      </c>
    </row>
    <row r="1188" spans="2:77" ht="20.100000000000001" customHeight="1">
      <c r="C1188" s="597" t="s">
        <v>1362</v>
      </c>
      <c r="D1188" s="528"/>
      <c r="E1188" s="528"/>
      <c r="F1188" s="529"/>
      <c r="G1188" s="530" t="s">
        <v>1367</v>
      </c>
      <c r="H1188" s="530"/>
      <c r="I1188" s="691" t="s">
        <v>883</v>
      </c>
      <c r="J1188" s="687">
        <f t="shared" si="2155"/>
        <v>0</v>
      </c>
      <c r="K1188" s="687">
        <f t="shared" si="2156"/>
        <v>0</v>
      </c>
      <c r="L1188" s="687">
        <f t="shared" si="2157"/>
        <v>0</v>
      </c>
      <c r="M1188" s="688" t="str">
        <f t="shared" si="2158"/>
        <v>-</v>
      </c>
      <c r="N1188" s="687">
        <f t="shared" si="2159"/>
        <v>0</v>
      </c>
      <c r="O1188" s="687">
        <f t="shared" si="2160"/>
        <v>0</v>
      </c>
      <c r="P1188" s="687">
        <f t="shared" si="2161"/>
        <v>0</v>
      </c>
      <c r="Q1188" s="688" t="str">
        <f t="shared" si="2162"/>
        <v>-</v>
      </c>
      <c r="R1188" s="687">
        <f>'17. Нефтехим Салават'!W188</f>
        <v>0</v>
      </c>
      <c r="S1188" s="687">
        <f>'17. Нефтехим Салават'!Y188</f>
        <v>0</v>
      </c>
      <c r="T1188" s="687">
        <f t="shared" si="2163"/>
        <v>0</v>
      </c>
      <c r="U1188" s="688" t="str">
        <f t="shared" si="2164"/>
        <v>-</v>
      </c>
      <c r="V1188" s="687">
        <f>'17. Нефтехим Салават'!AC188</f>
        <v>0</v>
      </c>
      <c r="W1188" s="687">
        <f>'17. Нефтехим Салават'!AE188</f>
        <v>0</v>
      </c>
      <c r="X1188" s="687">
        <f t="shared" si="2165"/>
        <v>0</v>
      </c>
      <c r="Y1188" s="688" t="str">
        <f t="shared" si="2166"/>
        <v>-</v>
      </c>
      <c r="Z1188" s="687">
        <f>'17. Нефтехим Салават'!AI188</f>
        <v>0</v>
      </c>
      <c r="AA1188" s="687">
        <f>'17. Нефтехим Салават'!AK188</f>
        <v>0</v>
      </c>
      <c r="AB1188" s="687">
        <f t="shared" si="2167"/>
        <v>0</v>
      </c>
      <c r="AC1188" s="688" t="str">
        <f t="shared" si="2168"/>
        <v>-</v>
      </c>
      <c r="AD1188" s="687">
        <f t="shared" si="2169"/>
        <v>0</v>
      </c>
      <c r="AE1188" s="687">
        <f t="shared" si="2170"/>
        <v>0</v>
      </c>
      <c r="AF1188" s="687">
        <f t="shared" si="2171"/>
        <v>0</v>
      </c>
      <c r="AG1188" s="688" t="str">
        <f t="shared" si="2172"/>
        <v>-</v>
      </c>
      <c r="AH1188" s="687">
        <f>'17. Нефтехим Салават'!AU188</f>
        <v>0</v>
      </c>
      <c r="AI1188" s="687">
        <f>'17. Нефтехим Салават'!AW188</f>
        <v>0</v>
      </c>
      <c r="AJ1188" s="687">
        <f t="shared" si="2173"/>
        <v>0</v>
      </c>
      <c r="AK1188" s="688" t="str">
        <f t="shared" si="2174"/>
        <v>-</v>
      </c>
      <c r="AL1188" s="687">
        <f>'17. Нефтехим Салават'!BA188</f>
        <v>0</v>
      </c>
      <c r="AM1188" s="687">
        <f>'17. Нефтехим Салават'!BC188</f>
        <v>0</v>
      </c>
      <c r="AN1188" s="687">
        <f t="shared" si="2175"/>
        <v>0</v>
      </c>
      <c r="AO1188" s="688" t="str">
        <f t="shared" si="2176"/>
        <v>-</v>
      </c>
      <c r="AP1188" s="687">
        <f>'17. Нефтехим Салават'!BG188</f>
        <v>0</v>
      </c>
      <c r="AQ1188" s="687">
        <f>'17. Нефтехим Салават'!BI188</f>
        <v>0</v>
      </c>
      <c r="AR1188" s="687">
        <f t="shared" si="2177"/>
        <v>0</v>
      </c>
      <c r="AS1188" s="688" t="str">
        <f t="shared" si="2178"/>
        <v>-</v>
      </c>
      <c r="AT1188" s="687">
        <f t="shared" si="2179"/>
        <v>0</v>
      </c>
      <c r="AU1188" s="687">
        <f t="shared" si="2180"/>
        <v>0</v>
      </c>
      <c r="AV1188" s="687">
        <f t="shared" si="2181"/>
        <v>0</v>
      </c>
      <c r="AW1188" s="688" t="str">
        <f t="shared" si="2182"/>
        <v>-</v>
      </c>
      <c r="AX1188" s="687">
        <f>'17. Нефтехим Салават'!BS188</f>
        <v>0</v>
      </c>
      <c r="AY1188" s="687">
        <f>'17. Нефтехим Салават'!BU188</f>
        <v>0</v>
      </c>
      <c r="AZ1188" s="687">
        <f t="shared" si="2183"/>
        <v>0</v>
      </c>
      <c r="BA1188" s="688" t="str">
        <f t="shared" si="2184"/>
        <v>-</v>
      </c>
      <c r="BB1188" s="687">
        <f>'17. Нефтехим Салават'!BY188</f>
        <v>0</v>
      </c>
      <c r="BC1188" s="687">
        <f>'17. Нефтехим Салават'!CA188</f>
        <v>0</v>
      </c>
      <c r="BD1188" s="687">
        <f t="shared" si="2185"/>
        <v>0</v>
      </c>
      <c r="BE1188" s="688" t="str">
        <f t="shared" si="2186"/>
        <v>-</v>
      </c>
      <c r="BF1188" s="687">
        <f>'17. Нефтехим Салават'!CE188</f>
        <v>0</v>
      </c>
      <c r="BG1188" s="687">
        <f>'17. Нефтехим Салават'!CG188</f>
        <v>0</v>
      </c>
      <c r="BH1188" s="687">
        <f t="shared" si="2187"/>
        <v>0</v>
      </c>
      <c r="BI1188" s="688" t="str">
        <f t="shared" si="2188"/>
        <v>-</v>
      </c>
      <c r="BJ1188" s="687">
        <f t="shared" si="2189"/>
        <v>0</v>
      </c>
      <c r="BK1188" s="687">
        <f t="shared" si="2190"/>
        <v>0</v>
      </c>
      <c r="BL1188" s="687">
        <f t="shared" si="2191"/>
        <v>0</v>
      </c>
      <c r="BM1188" s="688" t="str">
        <f t="shared" si="2192"/>
        <v>-</v>
      </c>
      <c r="BN1188" s="687">
        <f>'17. Нефтехим Салават'!CQ188</f>
        <v>0</v>
      </c>
      <c r="BO1188" s="687">
        <f>'17. Нефтехим Салават'!CS188</f>
        <v>0</v>
      </c>
      <c r="BP1188" s="687">
        <f t="shared" si="2193"/>
        <v>0</v>
      </c>
      <c r="BQ1188" s="688" t="str">
        <f t="shared" si="2194"/>
        <v>-</v>
      </c>
      <c r="BR1188" s="687">
        <f>'17. Нефтехим Салават'!CW188</f>
        <v>0</v>
      </c>
      <c r="BS1188" s="687">
        <f>'17. Нефтехим Салават'!CY188</f>
        <v>0</v>
      </c>
      <c r="BT1188" s="687">
        <f t="shared" si="2195"/>
        <v>0</v>
      </c>
      <c r="BU1188" s="688" t="str">
        <f t="shared" si="2196"/>
        <v>-</v>
      </c>
      <c r="BV1188" s="687">
        <f>'17. Нефтехим Салават'!DC188</f>
        <v>0</v>
      </c>
      <c r="BW1188" s="687">
        <f>'17. Нефтехим Салават'!DE188</f>
        <v>0</v>
      </c>
      <c r="BX1188" s="687">
        <f t="shared" si="2197"/>
        <v>0</v>
      </c>
      <c r="BY1188" s="688" t="str">
        <f t="shared" si="2198"/>
        <v>-</v>
      </c>
    </row>
    <row r="1189" spans="2:77" ht="20.100000000000001" customHeight="1">
      <c r="B1189" s="591" t="s">
        <v>1225</v>
      </c>
      <c r="C1189" s="448" t="s">
        <v>1368</v>
      </c>
      <c r="D1189" s="528"/>
      <c r="E1189" s="528"/>
      <c r="F1189" s="529"/>
      <c r="G1189" s="530" t="s">
        <v>1369</v>
      </c>
      <c r="H1189" s="530"/>
      <c r="I1189" s="626" t="s">
        <v>883</v>
      </c>
      <c r="J1189" s="687">
        <f t="shared" si="2155"/>
        <v>13.100000000000001</v>
      </c>
      <c r="K1189" s="687">
        <f t="shared" si="2156"/>
        <v>0</v>
      </c>
      <c r="L1189" s="687">
        <f t="shared" si="2157"/>
        <v>-13.100000000000001</v>
      </c>
      <c r="M1189" s="688">
        <f t="shared" si="2158"/>
        <v>0</v>
      </c>
      <c r="N1189" s="687">
        <f t="shared" si="2159"/>
        <v>3.2</v>
      </c>
      <c r="O1189" s="687">
        <f t="shared" si="2160"/>
        <v>0</v>
      </c>
      <c r="P1189" s="687">
        <f t="shared" si="2161"/>
        <v>-3.2</v>
      </c>
      <c r="Q1189" s="688">
        <f t="shared" si="2162"/>
        <v>0</v>
      </c>
      <c r="R1189" s="687">
        <f>'17. Нефтехим Салават'!W189</f>
        <v>1.1000000000000001</v>
      </c>
      <c r="S1189" s="687">
        <f>'17. Нефтехим Салават'!Y189</f>
        <v>0</v>
      </c>
      <c r="T1189" s="687">
        <f t="shared" si="2163"/>
        <v>-1.1000000000000001</v>
      </c>
      <c r="U1189" s="688">
        <f t="shared" si="2164"/>
        <v>0</v>
      </c>
      <c r="V1189" s="687">
        <f>'17. Нефтехим Салават'!AC189</f>
        <v>1</v>
      </c>
      <c r="W1189" s="687">
        <f>'17. Нефтехим Салават'!AE189</f>
        <v>0</v>
      </c>
      <c r="X1189" s="687">
        <f t="shared" si="2165"/>
        <v>-1</v>
      </c>
      <c r="Y1189" s="688">
        <f t="shared" si="2166"/>
        <v>0</v>
      </c>
      <c r="Z1189" s="687">
        <f>'17. Нефтехим Салават'!AI189</f>
        <v>1.1000000000000001</v>
      </c>
      <c r="AA1189" s="687">
        <f>'17. Нефтехим Салават'!AK189</f>
        <v>0</v>
      </c>
      <c r="AB1189" s="687">
        <f t="shared" si="2167"/>
        <v>-1.1000000000000001</v>
      </c>
      <c r="AC1189" s="688">
        <f t="shared" si="2168"/>
        <v>0</v>
      </c>
      <c r="AD1189" s="687">
        <f t="shared" si="2169"/>
        <v>2.1</v>
      </c>
      <c r="AE1189" s="687">
        <f t="shared" si="2170"/>
        <v>0</v>
      </c>
      <c r="AF1189" s="687">
        <f t="shared" si="2171"/>
        <v>-2.1</v>
      </c>
      <c r="AG1189" s="688">
        <f t="shared" si="2172"/>
        <v>0</v>
      </c>
      <c r="AH1189" s="687">
        <f>'17. Нефтехим Салават'!AU189</f>
        <v>1.1000000000000001</v>
      </c>
      <c r="AI1189" s="687">
        <f>'17. Нефтехим Салават'!AW189</f>
        <v>0</v>
      </c>
      <c r="AJ1189" s="687">
        <f t="shared" si="2173"/>
        <v>-1.1000000000000001</v>
      </c>
      <c r="AK1189" s="688">
        <f t="shared" si="2174"/>
        <v>0</v>
      </c>
      <c r="AL1189" s="687">
        <f>'17. Нефтехим Салават'!BA189</f>
        <v>0.3</v>
      </c>
      <c r="AM1189" s="687">
        <f>'17. Нефтехим Салават'!BC189</f>
        <v>0</v>
      </c>
      <c r="AN1189" s="687">
        <f t="shared" si="2175"/>
        <v>-0.3</v>
      </c>
      <c r="AO1189" s="688">
        <f t="shared" si="2176"/>
        <v>0</v>
      </c>
      <c r="AP1189" s="687">
        <f>'17. Нефтехим Салават'!BG189</f>
        <v>0.7</v>
      </c>
      <c r="AQ1189" s="687">
        <f>'17. Нефтехим Салават'!BI189</f>
        <v>0</v>
      </c>
      <c r="AR1189" s="687">
        <f t="shared" si="2177"/>
        <v>-0.7</v>
      </c>
      <c r="AS1189" s="688">
        <f t="shared" si="2178"/>
        <v>0</v>
      </c>
      <c r="AT1189" s="687">
        <f t="shared" si="2179"/>
        <v>3.9000000000000004</v>
      </c>
      <c r="AU1189" s="687">
        <f t="shared" si="2180"/>
        <v>0</v>
      </c>
      <c r="AV1189" s="687">
        <f t="shared" si="2181"/>
        <v>-3.9000000000000004</v>
      </c>
      <c r="AW1189" s="688">
        <f t="shared" si="2182"/>
        <v>0</v>
      </c>
      <c r="AX1189" s="687">
        <f>'17. Нефтехим Салават'!BS189</f>
        <v>1.3</v>
      </c>
      <c r="AY1189" s="687">
        <f>'17. Нефтехим Салават'!BU189</f>
        <v>0</v>
      </c>
      <c r="AZ1189" s="687">
        <f t="shared" si="2183"/>
        <v>-1.3</v>
      </c>
      <c r="BA1189" s="688">
        <f t="shared" si="2184"/>
        <v>0</v>
      </c>
      <c r="BB1189" s="687">
        <f>'17. Нефтехим Салават'!BY189</f>
        <v>1.3</v>
      </c>
      <c r="BC1189" s="687">
        <f>'17. Нефтехим Салават'!CA189</f>
        <v>0</v>
      </c>
      <c r="BD1189" s="687">
        <f t="shared" si="2185"/>
        <v>-1.3</v>
      </c>
      <c r="BE1189" s="688">
        <f t="shared" si="2186"/>
        <v>0</v>
      </c>
      <c r="BF1189" s="687">
        <f>'17. Нефтехим Салават'!CE189</f>
        <v>1.3</v>
      </c>
      <c r="BG1189" s="687">
        <f>'17. Нефтехим Салават'!CG189</f>
        <v>0</v>
      </c>
      <c r="BH1189" s="687">
        <f t="shared" si="2187"/>
        <v>-1.3</v>
      </c>
      <c r="BI1189" s="688">
        <f t="shared" si="2188"/>
        <v>0</v>
      </c>
      <c r="BJ1189" s="687">
        <f t="shared" si="2189"/>
        <v>3.9000000000000004</v>
      </c>
      <c r="BK1189" s="687">
        <f t="shared" si="2190"/>
        <v>0</v>
      </c>
      <c r="BL1189" s="687">
        <f t="shared" si="2191"/>
        <v>-3.9000000000000004</v>
      </c>
      <c r="BM1189" s="688">
        <f t="shared" si="2192"/>
        <v>0</v>
      </c>
      <c r="BN1189" s="687">
        <f>'17. Нефтехим Салават'!CQ189</f>
        <v>1.3</v>
      </c>
      <c r="BO1189" s="687">
        <f>'17. Нефтехим Салават'!CS189</f>
        <v>0</v>
      </c>
      <c r="BP1189" s="687">
        <f t="shared" si="2193"/>
        <v>-1.3</v>
      </c>
      <c r="BQ1189" s="688">
        <f t="shared" si="2194"/>
        <v>0</v>
      </c>
      <c r="BR1189" s="687">
        <f>'17. Нефтехим Салават'!CW189</f>
        <v>1.3</v>
      </c>
      <c r="BS1189" s="687">
        <f>'17. Нефтехим Салават'!CY189</f>
        <v>0</v>
      </c>
      <c r="BT1189" s="687">
        <f t="shared" si="2195"/>
        <v>-1.3</v>
      </c>
      <c r="BU1189" s="688">
        <f t="shared" si="2196"/>
        <v>0</v>
      </c>
      <c r="BV1189" s="687">
        <f>'17. Нефтехим Салават'!DC189</f>
        <v>1.3</v>
      </c>
      <c r="BW1189" s="687">
        <f>'17. Нефтехим Салават'!DE189</f>
        <v>0</v>
      </c>
      <c r="BX1189" s="687">
        <f t="shared" si="2197"/>
        <v>-1.3</v>
      </c>
      <c r="BY1189" s="688">
        <f t="shared" si="2198"/>
        <v>0</v>
      </c>
    </row>
    <row r="1190" spans="2:77" ht="20.100000000000001" customHeight="1">
      <c r="C1190" s="597" t="s">
        <v>1198</v>
      </c>
      <c r="D1190" s="528"/>
      <c r="E1190" s="528"/>
      <c r="F1190" s="529"/>
      <c r="G1190" s="530" t="s">
        <v>1370</v>
      </c>
      <c r="H1190" s="530"/>
      <c r="I1190" s="691" t="s">
        <v>883</v>
      </c>
      <c r="J1190" s="687">
        <f t="shared" si="2155"/>
        <v>0</v>
      </c>
      <c r="K1190" s="687">
        <f t="shared" si="2156"/>
        <v>0</v>
      </c>
      <c r="L1190" s="687">
        <f t="shared" si="2157"/>
        <v>0</v>
      </c>
      <c r="M1190" s="688" t="str">
        <f t="shared" si="2158"/>
        <v>-</v>
      </c>
      <c r="N1190" s="687">
        <f t="shared" si="2159"/>
        <v>0</v>
      </c>
      <c r="O1190" s="687">
        <f t="shared" si="2160"/>
        <v>0</v>
      </c>
      <c r="P1190" s="687">
        <f t="shared" si="2161"/>
        <v>0</v>
      </c>
      <c r="Q1190" s="688" t="str">
        <f t="shared" si="2162"/>
        <v>-</v>
      </c>
      <c r="R1190" s="687">
        <f>'17. Нефтехим Салават'!W190</f>
        <v>0</v>
      </c>
      <c r="S1190" s="687">
        <f>'17. Нефтехим Салават'!Y190</f>
        <v>0</v>
      </c>
      <c r="T1190" s="687">
        <f t="shared" si="2163"/>
        <v>0</v>
      </c>
      <c r="U1190" s="688" t="str">
        <f t="shared" si="2164"/>
        <v>-</v>
      </c>
      <c r="V1190" s="687">
        <f>'17. Нефтехим Салават'!AC190</f>
        <v>0</v>
      </c>
      <c r="W1190" s="687">
        <f>'17. Нефтехим Салават'!AE190</f>
        <v>0</v>
      </c>
      <c r="X1190" s="687">
        <f t="shared" si="2165"/>
        <v>0</v>
      </c>
      <c r="Y1190" s="688" t="str">
        <f t="shared" si="2166"/>
        <v>-</v>
      </c>
      <c r="Z1190" s="687">
        <f>'17. Нефтехим Салават'!AI190</f>
        <v>0</v>
      </c>
      <c r="AA1190" s="687">
        <f>'17. Нефтехим Салават'!AK190</f>
        <v>0</v>
      </c>
      <c r="AB1190" s="687">
        <f t="shared" si="2167"/>
        <v>0</v>
      </c>
      <c r="AC1190" s="688" t="str">
        <f t="shared" si="2168"/>
        <v>-</v>
      </c>
      <c r="AD1190" s="687">
        <f t="shared" si="2169"/>
        <v>0</v>
      </c>
      <c r="AE1190" s="687">
        <f t="shared" si="2170"/>
        <v>0</v>
      </c>
      <c r="AF1190" s="687">
        <f t="shared" si="2171"/>
        <v>0</v>
      </c>
      <c r="AG1190" s="688" t="str">
        <f t="shared" si="2172"/>
        <v>-</v>
      </c>
      <c r="AH1190" s="687">
        <f>'17. Нефтехим Салават'!AU190</f>
        <v>0</v>
      </c>
      <c r="AI1190" s="687">
        <f>'17. Нефтехим Салават'!AW190</f>
        <v>0</v>
      </c>
      <c r="AJ1190" s="687">
        <f t="shared" si="2173"/>
        <v>0</v>
      </c>
      <c r="AK1190" s="688" t="str">
        <f t="shared" si="2174"/>
        <v>-</v>
      </c>
      <c r="AL1190" s="687">
        <f>'17. Нефтехим Салават'!BA190</f>
        <v>0</v>
      </c>
      <c r="AM1190" s="687">
        <f>'17. Нефтехим Салават'!BC190</f>
        <v>0</v>
      </c>
      <c r="AN1190" s="687">
        <f t="shared" si="2175"/>
        <v>0</v>
      </c>
      <c r="AO1190" s="688" t="str">
        <f t="shared" si="2176"/>
        <v>-</v>
      </c>
      <c r="AP1190" s="687">
        <f>'17. Нефтехим Салават'!BG190</f>
        <v>0</v>
      </c>
      <c r="AQ1190" s="687">
        <f>'17. Нефтехим Салават'!BI190</f>
        <v>0</v>
      </c>
      <c r="AR1190" s="687">
        <f t="shared" si="2177"/>
        <v>0</v>
      </c>
      <c r="AS1190" s="688" t="str">
        <f t="shared" si="2178"/>
        <v>-</v>
      </c>
      <c r="AT1190" s="687">
        <f t="shared" si="2179"/>
        <v>0</v>
      </c>
      <c r="AU1190" s="687">
        <f t="shared" si="2180"/>
        <v>0</v>
      </c>
      <c r="AV1190" s="687">
        <f t="shared" si="2181"/>
        <v>0</v>
      </c>
      <c r="AW1190" s="688" t="str">
        <f t="shared" si="2182"/>
        <v>-</v>
      </c>
      <c r="AX1190" s="687">
        <f>'17. Нефтехим Салават'!BS190</f>
        <v>0</v>
      </c>
      <c r="AY1190" s="687">
        <f>'17. Нефтехим Салават'!BU190</f>
        <v>0</v>
      </c>
      <c r="AZ1190" s="687">
        <f t="shared" si="2183"/>
        <v>0</v>
      </c>
      <c r="BA1190" s="688" t="str">
        <f t="shared" si="2184"/>
        <v>-</v>
      </c>
      <c r="BB1190" s="687">
        <f>'17. Нефтехим Салават'!BY190</f>
        <v>0</v>
      </c>
      <c r="BC1190" s="687">
        <f>'17. Нефтехим Салават'!CA190</f>
        <v>0</v>
      </c>
      <c r="BD1190" s="687">
        <f t="shared" si="2185"/>
        <v>0</v>
      </c>
      <c r="BE1190" s="688" t="str">
        <f t="shared" si="2186"/>
        <v>-</v>
      </c>
      <c r="BF1190" s="687">
        <f>'17. Нефтехим Салават'!CE190</f>
        <v>0</v>
      </c>
      <c r="BG1190" s="687">
        <f>'17. Нефтехим Салават'!CG190</f>
        <v>0</v>
      </c>
      <c r="BH1190" s="687">
        <f t="shared" si="2187"/>
        <v>0</v>
      </c>
      <c r="BI1190" s="688" t="str">
        <f t="shared" si="2188"/>
        <v>-</v>
      </c>
      <c r="BJ1190" s="687">
        <f t="shared" si="2189"/>
        <v>0</v>
      </c>
      <c r="BK1190" s="687">
        <f t="shared" si="2190"/>
        <v>0</v>
      </c>
      <c r="BL1190" s="687">
        <f t="shared" si="2191"/>
        <v>0</v>
      </c>
      <c r="BM1190" s="688" t="str">
        <f t="shared" si="2192"/>
        <v>-</v>
      </c>
      <c r="BN1190" s="687">
        <f>'17. Нефтехим Салават'!CQ190</f>
        <v>0</v>
      </c>
      <c r="BO1190" s="687">
        <f>'17. Нефтехим Салават'!CS190</f>
        <v>0</v>
      </c>
      <c r="BP1190" s="687">
        <f t="shared" si="2193"/>
        <v>0</v>
      </c>
      <c r="BQ1190" s="688" t="str">
        <f t="shared" si="2194"/>
        <v>-</v>
      </c>
      <c r="BR1190" s="687">
        <f>'17. Нефтехим Салават'!CW190</f>
        <v>0</v>
      </c>
      <c r="BS1190" s="687">
        <f>'17. Нефтехим Салават'!CY190</f>
        <v>0</v>
      </c>
      <c r="BT1190" s="687">
        <f t="shared" si="2195"/>
        <v>0</v>
      </c>
      <c r="BU1190" s="688" t="str">
        <f t="shared" si="2196"/>
        <v>-</v>
      </c>
      <c r="BV1190" s="687">
        <f>'17. Нефтехим Салават'!DC190</f>
        <v>0</v>
      </c>
      <c r="BW1190" s="687">
        <f>'17. Нефтехим Салават'!DE190</f>
        <v>0</v>
      </c>
      <c r="BX1190" s="687">
        <f t="shared" si="2197"/>
        <v>0</v>
      </c>
      <c r="BY1190" s="688" t="str">
        <f t="shared" si="2198"/>
        <v>-</v>
      </c>
    </row>
    <row r="1191" spans="2:77" ht="20.100000000000001" customHeight="1">
      <c r="B1191" s="591" t="s">
        <v>1233</v>
      </c>
      <c r="C1191" s="448" t="s">
        <v>1371</v>
      </c>
      <c r="D1191" s="528"/>
      <c r="E1191" s="528"/>
      <c r="F1191" s="529"/>
      <c r="G1191" s="530" t="s">
        <v>1372</v>
      </c>
      <c r="H1191" s="530"/>
      <c r="I1191" s="626" t="s">
        <v>883</v>
      </c>
      <c r="J1191" s="687">
        <f t="shared" si="2155"/>
        <v>2.7</v>
      </c>
      <c r="K1191" s="687">
        <f t="shared" si="2156"/>
        <v>0</v>
      </c>
      <c r="L1191" s="687">
        <f t="shared" si="2157"/>
        <v>-2.7</v>
      </c>
      <c r="M1191" s="688">
        <f t="shared" si="2158"/>
        <v>0</v>
      </c>
      <c r="N1191" s="687">
        <f t="shared" si="2159"/>
        <v>0.7</v>
      </c>
      <c r="O1191" s="687">
        <f t="shared" si="2160"/>
        <v>0</v>
      </c>
      <c r="P1191" s="687">
        <f t="shared" si="2161"/>
        <v>-0.7</v>
      </c>
      <c r="Q1191" s="688">
        <f t="shared" si="2162"/>
        <v>0</v>
      </c>
      <c r="R1191" s="687">
        <f>'17. Нефтехим Салават'!W191</f>
        <v>0.3</v>
      </c>
      <c r="S1191" s="687">
        <f>'17. Нефтехим Салават'!Y191</f>
        <v>0</v>
      </c>
      <c r="T1191" s="687">
        <f t="shared" si="2163"/>
        <v>-0.3</v>
      </c>
      <c r="U1191" s="688">
        <f t="shared" si="2164"/>
        <v>0</v>
      </c>
      <c r="V1191" s="687">
        <f>'17. Нефтехим Салават'!AC191</f>
        <v>0.2</v>
      </c>
      <c r="W1191" s="687">
        <f>'17. Нефтехим Салават'!AE191</f>
        <v>0</v>
      </c>
      <c r="X1191" s="687">
        <f t="shared" si="2165"/>
        <v>-0.2</v>
      </c>
      <c r="Y1191" s="688">
        <f t="shared" si="2166"/>
        <v>0</v>
      </c>
      <c r="Z1191" s="687">
        <f>'17. Нефтехим Салават'!AI191</f>
        <v>0.2</v>
      </c>
      <c r="AA1191" s="687">
        <f>'17. Нефтехим Салават'!AK191</f>
        <v>0</v>
      </c>
      <c r="AB1191" s="687">
        <f t="shared" si="2167"/>
        <v>-0.2</v>
      </c>
      <c r="AC1191" s="688">
        <f t="shared" si="2168"/>
        <v>0</v>
      </c>
      <c r="AD1191" s="687">
        <f t="shared" si="2169"/>
        <v>0.5</v>
      </c>
      <c r="AE1191" s="687">
        <f t="shared" si="2170"/>
        <v>0</v>
      </c>
      <c r="AF1191" s="687">
        <f t="shared" si="2171"/>
        <v>-0.5</v>
      </c>
      <c r="AG1191" s="688">
        <f t="shared" si="2172"/>
        <v>0</v>
      </c>
      <c r="AH1191" s="687">
        <f>'17. Нефтехим Салават'!AU191</f>
        <v>0.2</v>
      </c>
      <c r="AI1191" s="687">
        <f>'17. Нефтехим Салават'!AW191</f>
        <v>0</v>
      </c>
      <c r="AJ1191" s="687">
        <f t="shared" si="2173"/>
        <v>-0.2</v>
      </c>
      <c r="AK1191" s="688">
        <f t="shared" si="2174"/>
        <v>0</v>
      </c>
      <c r="AL1191" s="687">
        <f>'17. Нефтехим Салават'!BA191</f>
        <v>0.1</v>
      </c>
      <c r="AM1191" s="687">
        <f>'17. Нефтехим Салават'!BC191</f>
        <v>0</v>
      </c>
      <c r="AN1191" s="687">
        <f t="shared" si="2175"/>
        <v>-0.1</v>
      </c>
      <c r="AO1191" s="688">
        <f t="shared" si="2176"/>
        <v>0</v>
      </c>
      <c r="AP1191" s="687">
        <f>'17. Нефтехим Салават'!BG191</f>
        <v>0.2</v>
      </c>
      <c r="AQ1191" s="687">
        <f>'17. Нефтехим Салават'!BI191</f>
        <v>0</v>
      </c>
      <c r="AR1191" s="687">
        <f t="shared" si="2177"/>
        <v>-0.2</v>
      </c>
      <c r="AS1191" s="688">
        <f t="shared" si="2178"/>
        <v>0</v>
      </c>
      <c r="AT1191" s="687">
        <f t="shared" si="2179"/>
        <v>0.7</v>
      </c>
      <c r="AU1191" s="687">
        <f t="shared" si="2180"/>
        <v>0</v>
      </c>
      <c r="AV1191" s="687">
        <f t="shared" si="2181"/>
        <v>-0.7</v>
      </c>
      <c r="AW1191" s="688">
        <f t="shared" si="2182"/>
        <v>0</v>
      </c>
      <c r="AX1191" s="687">
        <f>'17. Нефтехим Салават'!BS191</f>
        <v>0.3</v>
      </c>
      <c r="AY1191" s="687">
        <f>'17. Нефтехим Салават'!BU191</f>
        <v>0</v>
      </c>
      <c r="AZ1191" s="687">
        <f t="shared" si="2183"/>
        <v>-0.3</v>
      </c>
      <c r="BA1191" s="688">
        <f t="shared" si="2184"/>
        <v>0</v>
      </c>
      <c r="BB1191" s="687">
        <f>'17. Нефтехим Салават'!BY191</f>
        <v>0.2</v>
      </c>
      <c r="BC1191" s="687">
        <f>'17. Нефтехим Салават'!CA191</f>
        <v>0</v>
      </c>
      <c r="BD1191" s="687">
        <f t="shared" si="2185"/>
        <v>-0.2</v>
      </c>
      <c r="BE1191" s="688">
        <f t="shared" si="2186"/>
        <v>0</v>
      </c>
      <c r="BF1191" s="687">
        <f>'17. Нефтехим Салават'!CE191</f>
        <v>0.2</v>
      </c>
      <c r="BG1191" s="687">
        <f>'17. Нефтехим Салават'!CG191</f>
        <v>0</v>
      </c>
      <c r="BH1191" s="687">
        <f t="shared" si="2187"/>
        <v>-0.2</v>
      </c>
      <c r="BI1191" s="688">
        <f t="shared" si="2188"/>
        <v>0</v>
      </c>
      <c r="BJ1191" s="687">
        <f t="shared" si="2189"/>
        <v>0.8</v>
      </c>
      <c r="BK1191" s="687">
        <f t="shared" si="2190"/>
        <v>0</v>
      </c>
      <c r="BL1191" s="687">
        <f t="shared" si="2191"/>
        <v>-0.8</v>
      </c>
      <c r="BM1191" s="688">
        <f t="shared" si="2192"/>
        <v>0</v>
      </c>
      <c r="BN1191" s="687">
        <f>'17. Нефтехим Салават'!CQ191</f>
        <v>0.3</v>
      </c>
      <c r="BO1191" s="687">
        <f>'17. Нефтехим Салават'!CS191</f>
        <v>0</v>
      </c>
      <c r="BP1191" s="687">
        <f t="shared" si="2193"/>
        <v>-0.3</v>
      </c>
      <c r="BQ1191" s="688">
        <f t="shared" si="2194"/>
        <v>0</v>
      </c>
      <c r="BR1191" s="687">
        <f>'17. Нефтехим Салават'!CW191</f>
        <v>0.3</v>
      </c>
      <c r="BS1191" s="687">
        <f>'17. Нефтехим Салават'!CY191</f>
        <v>0</v>
      </c>
      <c r="BT1191" s="687">
        <f t="shared" si="2195"/>
        <v>-0.3</v>
      </c>
      <c r="BU1191" s="688">
        <f t="shared" si="2196"/>
        <v>0</v>
      </c>
      <c r="BV1191" s="687">
        <f>'17. Нефтехим Салават'!DC191</f>
        <v>0.2</v>
      </c>
      <c r="BW1191" s="687">
        <f>'17. Нефтехим Салават'!DE191</f>
        <v>0</v>
      </c>
      <c r="BX1191" s="687">
        <f t="shared" si="2197"/>
        <v>-0.2</v>
      </c>
      <c r="BY1191" s="688">
        <f t="shared" si="2198"/>
        <v>0</v>
      </c>
    </row>
    <row r="1192" spans="2:77" ht="20.100000000000001" customHeight="1">
      <c r="C1192" s="597" t="s">
        <v>1198</v>
      </c>
      <c r="D1192" s="528"/>
      <c r="E1192" s="528"/>
      <c r="F1192" s="529"/>
      <c r="G1192" s="530" t="s">
        <v>1373</v>
      </c>
      <c r="H1192" s="530"/>
      <c r="I1192" s="691" t="s">
        <v>883</v>
      </c>
      <c r="J1192" s="687">
        <f t="shared" si="2155"/>
        <v>0</v>
      </c>
      <c r="K1192" s="687">
        <f t="shared" si="2156"/>
        <v>0</v>
      </c>
      <c r="L1192" s="687">
        <f t="shared" si="2157"/>
        <v>0</v>
      </c>
      <c r="M1192" s="688" t="str">
        <f t="shared" si="2158"/>
        <v>-</v>
      </c>
      <c r="N1192" s="687">
        <f t="shared" si="2159"/>
        <v>0</v>
      </c>
      <c r="O1192" s="687">
        <f t="shared" si="2160"/>
        <v>0</v>
      </c>
      <c r="P1192" s="687">
        <f t="shared" si="2161"/>
        <v>0</v>
      </c>
      <c r="Q1192" s="688" t="str">
        <f t="shared" si="2162"/>
        <v>-</v>
      </c>
      <c r="R1192" s="687">
        <f>'17. Нефтехим Салават'!W192</f>
        <v>0</v>
      </c>
      <c r="S1192" s="687">
        <f>'17. Нефтехим Салават'!Y192</f>
        <v>0</v>
      </c>
      <c r="T1192" s="687">
        <f t="shared" si="2163"/>
        <v>0</v>
      </c>
      <c r="U1192" s="688" t="str">
        <f t="shared" si="2164"/>
        <v>-</v>
      </c>
      <c r="V1192" s="687">
        <f>'17. Нефтехим Салават'!AC192</f>
        <v>0</v>
      </c>
      <c r="W1192" s="687">
        <f>'17. Нефтехим Салават'!AE192</f>
        <v>0</v>
      </c>
      <c r="X1192" s="687">
        <f t="shared" si="2165"/>
        <v>0</v>
      </c>
      <c r="Y1192" s="688" t="str">
        <f t="shared" si="2166"/>
        <v>-</v>
      </c>
      <c r="Z1192" s="687">
        <f>'17. Нефтехим Салават'!AI192</f>
        <v>0</v>
      </c>
      <c r="AA1192" s="687">
        <f>'17. Нефтехим Салават'!AK192</f>
        <v>0</v>
      </c>
      <c r="AB1192" s="687">
        <f t="shared" si="2167"/>
        <v>0</v>
      </c>
      <c r="AC1192" s="688" t="str">
        <f t="shared" si="2168"/>
        <v>-</v>
      </c>
      <c r="AD1192" s="687">
        <f t="shared" si="2169"/>
        <v>0</v>
      </c>
      <c r="AE1192" s="687">
        <f t="shared" si="2170"/>
        <v>0</v>
      </c>
      <c r="AF1192" s="687">
        <f t="shared" si="2171"/>
        <v>0</v>
      </c>
      <c r="AG1192" s="688" t="str">
        <f t="shared" si="2172"/>
        <v>-</v>
      </c>
      <c r="AH1192" s="687">
        <f>'17. Нефтехим Салават'!AU192</f>
        <v>0</v>
      </c>
      <c r="AI1192" s="687">
        <f>'17. Нефтехим Салават'!AW192</f>
        <v>0</v>
      </c>
      <c r="AJ1192" s="687">
        <f t="shared" si="2173"/>
        <v>0</v>
      </c>
      <c r="AK1192" s="688" t="str">
        <f t="shared" si="2174"/>
        <v>-</v>
      </c>
      <c r="AL1192" s="687">
        <f>'17. Нефтехим Салават'!BA192</f>
        <v>0</v>
      </c>
      <c r="AM1192" s="687">
        <f>'17. Нефтехим Салават'!BC192</f>
        <v>0</v>
      </c>
      <c r="AN1192" s="687">
        <f t="shared" si="2175"/>
        <v>0</v>
      </c>
      <c r="AO1192" s="688" t="str">
        <f t="shared" si="2176"/>
        <v>-</v>
      </c>
      <c r="AP1192" s="687">
        <f>'17. Нефтехим Салават'!BG192</f>
        <v>0</v>
      </c>
      <c r="AQ1192" s="687">
        <f>'17. Нефтехим Салават'!BI192</f>
        <v>0</v>
      </c>
      <c r="AR1192" s="687">
        <f t="shared" si="2177"/>
        <v>0</v>
      </c>
      <c r="AS1192" s="688" t="str">
        <f t="shared" si="2178"/>
        <v>-</v>
      </c>
      <c r="AT1192" s="687">
        <f t="shared" si="2179"/>
        <v>0</v>
      </c>
      <c r="AU1192" s="687">
        <f t="shared" si="2180"/>
        <v>0</v>
      </c>
      <c r="AV1192" s="687">
        <f t="shared" si="2181"/>
        <v>0</v>
      </c>
      <c r="AW1192" s="688" t="str">
        <f t="shared" si="2182"/>
        <v>-</v>
      </c>
      <c r="AX1192" s="687">
        <f>'17. Нефтехим Салават'!BS192</f>
        <v>0</v>
      </c>
      <c r="AY1192" s="687">
        <f>'17. Нефтехим Салават'!BU192</f>
        <v>0</v>
      </c>
      <c r="AZ1192" s="687">
        <f t="shared" si="2183"/>
        <v>0</v>
      </c>
      <c r="BA1192" s="688" t="str">
        <f t="shared" si="2184"/>
        <v>-</v>
      </c>
      <c r="BB1192" s="687">
        <f>'17. Нефтехим Салават'!BY192</f>
        <v>0</v>
      </c>
      <c r="BC1192" s="687">
        <f>'17. Нефтехим Салават'!CA192</f>
        <v>0</v>
      </c>
      <c r="BD1192" s="687">
        <f t="shared" si="2185"/>
        <v>0</v>
      </c>
      <c r="BE1192" s="688" t="str">
        <f t="shared" si="2186"/>
        <v>-</v>
      </c>
      <c r="BF1192" s="687">
        <f>'17. Нефтехим Салават'!CE192</f>
        <v>0</v>
      </c>
      <c r="BG1192" s="687">
        <f>'17. Нефтехим Салават'!CG192</f>
        <v>0</v>
      </c>
      <c r="BH1192" s="687">
        <f t="shared" si="2187"/>
        <v>0</v>
      </c>
      <c r="BI1192" s="688" t="str">
        <f t="shared" si="2188"/>
        <v>-</v>
      </c>
      <c r="BJ1192" s="687">
        <f t="shared" si="2189"/>
        <v>0</v>
      </c>
      <c r="BK1192" s="687">
        <f t="shared" si="2190"/>
        <v>0</v>
      </c>
      <c r="BL1192" s="687">
        <f t="shared" si="2191"/>
        <v>0</v>
      </c>
      <c r="BM1192" s="688" t="str">
        <f t="shared" si="2192"/>
        <v>-</v>
      </c>
      <c r="BN1192" s="687">
        <f>'17. Нефтехим Салават'!CQ192</f>
        <v>0</v>
      </c>
      <c r="BO1192" s="687">
        <f>'17. Нефтехим Салават'!CS192</f>
        <v>0</v>
      </c>
      <c r="BP1192" s="687">
        <f t="shared" si="2193"/>
        <v>0</v>
      </c>
      <c r="BQ1192" s="688" t="str">
        <f t="shared" si="2194"/>
        <v>-</v>
      </c>
      <c r="BR1192" s="687">
        <f>'17. Нефтехим Салават'!CW192</f>
        <v>0</v>
      </c>
      <c r="BS1192" s="687">
        <f>'17. Нефтехим Салават'!CY192</f>
        <v>0</v>
      </c>
      <c r="BT1192" s="687">
        <f t="shared" si="2195"/>
        <v>0</v>
      </c>
      <c r="BU1192" s="688" t="str">
        <f t="shared" si="2196"/>
        <v>-</v>
      </c>
      <c r="BV1192" s="687">
        <f>'17. Нефтехим Салават'!DC192</f>
        <v>0</v>
      </c>
      <c r="BW1192" s="687">
        <f>'17. Нефтехим Салават'!DE192</f>
        <v>0</v>
      </c>
      <c r="BX1192" s="687">
        <f t="shared" si="2197"/>
        <v>0</v>
      </c>
      <c r="BY1192" s="688" t="str">
        <f t="shared" si="2198"/>
        <v>-</v>
      </c>
    </row>
    <row r="1193" spans="2:77" ht="20.100000000000001" customHeight="1">
      <c r="C1193" s="597" t="s">
        <v>1362</v>
      </c>
      <c r="D1193" s="528"/>
      <c r="E1193" s="528"/>
      <c r="F1193" s="529"/>
      <c r="G1193" s="530" t="s">
        <v>1374</v>
      </c>
      <c r="H1193" s="530"/>
      <c r="I1193" s="691" t="s">
        <v>883</v>
      </c>
      <c r="J1193" s="687">
        <f t="shared" si="2155"/>
        <v>2.7</v>
      </c>
      <c r="K1193" s="687">
        <f t="shared" si="2156"/>
        <v>0</v>
      </c>
      <c r="L1193" s="687">
        <f t="shared" si="2157"/>
        <v>-2.7</v>
      </c>
      <c r="M1193" s="688">
        <f t="shared" si="2158"/>
        <v>0</v>
      </c>
      <c r="N1193" s="687">
        <f t="shared" si="2159"/>
        <v>0.7</v>
      </c>
      <c r="O1193" s="687">
        <f t="shared" si="2160"/>
        <v>0</v>
      </c>
      <c r="P1193" s="687">
        <f t="shared" si="2161"/>
        <v>-0.7</v>
      </c>
      <c r="Q1193" s="688">
        <f t="shared" si="2162"/>
        <v>0</v>
      </c>
      <c r="R1193" s="687">
        <f>'17. Нефтехим Салават'!W193</f>
        <v>0.3</v>
      </c>
      <c r="S1193" s="687">
        <f>'17. Нефтехим Салават'!Y193</f>
        <v>0</v>
      </c>
      <c r="T1193" s="687">
        <f t="shared" si="2163"/>
        <v>-0.3</v>
      </c>
      <c r="U1193" s="688">
        <f t="shared" si="2164"/>
        <v>0</v>
      </c>
      <c r="V1193" s="687">
        <f>'17. Нефтехим Салават'!AC193</f>
        <v>0.2</v>
      </c>
      <c r="W1193" s="687">
        <f>'17. Нефтехим Салават'!AE193</f>
        <v>0</v>
      </c>
      <c r="X1193" s="687">
        <f t="shared" si="2165"/>
        <v>-0.2</v>
      </c>
      <c r="Y1193" s="688">
        <f t="shared" si="2166"/>
        <v>0</v>
      </c>
      <c r="Z1193" s="687">
        <f>'17. Нефтехим Салават'!AI193</f>
        <v>0.2</v>
      </c>
      <c r="AA1193" s="687">
        <f>'17. Нефтехим Салават'!AK193</f>
        <v>0</v>
      </c>
      <c r="AB1193" s="687">
        <f t="shared" si="2167"/>
        <v>-0.2</v>
      </c>
      <c r="AC1193" s="688">
        <f t="shared" si="2168"/>
        <v>0</v>
      </c>
      <c r="AD1193" s="687">
        <f t="shared" si="2169"/>
        <v>0.5</v>
      </c>
      <c r="AE1193" s="687">
        <f t="shared" si="2170"/>
        <v>0</v>
      </c>
      <c r="AF1193" s="687">
        <f t="shared" si="2171"/>
        <v>-0.5</v>
      </c>
      <c r="AG1193" s="688">
        <f t="shared" si="2172"/>
        <v>0</v>
      </c>
      <c r="AH1193" s="687">
        <f>'17. Нефтехим Салават'!AU193</f>
        <v>0.2</v>
      </c>
      <c r="AI1193" s="687">
        <f>'17. Нефтехим Салават'!AW193</f>
        <v>0</v>
      </c>
      <c r="AJ1193" s="687">
        <f t="shared" si="2173"/>
        <v>-0.2</v>
      </c>
      <c r="AK1193" s="688">
        <f t="shared" si="2174"/>
        <v>0</v>
      </c>
      <c r="AL1193" s="687">
        <f>'17. Нефтехим Салават'!BA193</f>
        <v>0.1</v>
      </c>
      <c r="AM1193" s="687">
        <f>'17. Нефтехим Салават'!BC193</f>
        <v>0</v>
      </c>
      <c r="AN1193" s="687">
        <f t="shared" si="2175"/>
        <v>-0.1</v>
      </c>
      <c r="AO1193" s="688">
        <f t="shared" si="2176"/>
        <v>0</v>
      </c>
      <c r="AP1193" s="687">
        <f>'17. Нефтехим Салават'!BG193</f>
        <v>0.2</v>
      </c>
      <c r="AQ1193" s="687">
        <f>'17. Нефтехим Салават'!BI193</f>
        <v>0</v>
      </c>
      <c r="AR1193" s="687">
        <f t="shared" si="2177"/>
        <v>-0.2</v>
      </c>
      <c r="AS1193" s="688">
        <f t="shared" si="2178"/>
        <v>0</v>
      </c>
      <c r="AT1193" s="687">
        <f t="shared" si="2179"/>
        <v>0.7</v>
      </c>
      <c r="AU1193" s="687">
        <f t="shared" si="2180"/>
        <v>0</v>
      </c>
      <c r="AV1193" s="687">
        <f t="shared" si="2181"/>
        <v>-0.7</v>
      </c>
      <c r="AW1193" s="688">
        <f t="shared" si="2182"/>
        <v>0</v>
      </c>
      <c r="AX1193" s="687">
        <f>'17. Нефтехим Салават'!BS193</f>
        <v>0.3</v>
      </c>
      <c r="AY1193" s="687">
        <f>'17. Нефтехим Салават'!BU193</f>
        <v>0</v>
      </c>
      <c r="AZ1193" s="687">
        <f t="shared" si="2183"/>
        <v>-0.3</v>
      </c>
      <c r="BA1193" s="688">
        <f t="shared" si="2184"/>
        <v>0</v>
      </c>
      <c r="BB1193" s="687">
        <f>'17. Нефтехим Салават'!BY193</f>
        <v>0.2</v>
      </c>
      <c r="BC1193" s="687">
        <f>'17. Нефтехим Салават'!CA193</f>
        <v>0</v>
      </c>
      <c r="BD1193" s="687">
        <f t="shared" si="2185"/>
        <v>-0.2</v>
      </c>
      <c r="BE1193" s="688">
        <f t="shared" si="2186"/>
        <v>0</v>
      </c>
      <c r="BF1193" s="687">
        <f>'17. Нефтехим Салават'!CE193</f>
        <v>0.2</v>
      </c>
      <c r="BG1193" s="687">
        <f>'17. Нефтехим Салават'!CG193</f>
        <v>0</v>
      </c>
      <c r="BH1193" s="687">
        <f t="shared" si="2187"/>
        <v>-0.2</v>
      </c>
      <c r="BI1193" s="688">
        <f t="shared" si="2188"/>
        <v>0</v>
      </c>
      <c r="BJ1193" s="687">
        <f t="shared" si="2189"/>
        <v>0.8</v>
      </c>
      <c r="BK1193" s="687">
        <f t="shared" si="2190"/>
        <v>0</v>
      </c>
      <c r="BL1193" s="687">
        <f t="shared" si="2191"/>
        <v>-0.8</v>
      </c>
      <c r="BM1193" s="688">
        <f t="shared" si="2192"/>
        <v>0</v>
      </c>
      <c r="BN1193" s="687">
        <f>'17. Нефтехим Салават'!CQ193</f>
        <v>0.3</v>
      </c>
      <c r="BO1193" s="687">
        <f>'17. Нефтехим Салават'!CS193</f>
        <v>0</v>
      </c>
      <c r="BP1193" s="687">
        <f t="shared" si="2193"/>
        <v>-0.3</v>
      </c>
      <c r="BQ1193" s="688">
        <f t="shared" si="2194"/>
        <v>0</v>
      </c>
      <c r="BR1193" s="687">
        <f>'17. Нефтехим Салават'!CW193</f>
        <v>0.3</v>
      </c>
      <c r="BS1193" s="687">
        <f>'17. Нефтехим Салават'!CY193</f>
        <v>0</v>
      </c>
      <c r="BT1193" s="687">
        <f t="shared" si="2195"/>
        <v>-0.3</v>
      </c>
      <c r="BU1193" s="688">
        <f t="shared" si="2196"/>
        <v>0</v>
      </c>
      <c r="BV1193" s="687">
        <f>'17. Нефтехим Салават'!DC193</f>
        <v>0.2</v>
      </c>
      <c r="BW1193" s="687">
        <f>'17. Нефтехим Салават'!DE193</f>
        <v>0</v>
      </c>
      <c r="BX1193" s="687">
        <f t="shared" si="2197"/>
        <v>-0.2</v>
      </c>
      <c r="BY1193" s="688">
        <f t="shared" si="2198"/>
        <v>0</v>
      </c>
    </row>
    <row r="1194" spans="2:77" ht="20.100000000000001" customHeight="1">
      <c r="B1194" s="591" t="s">
        <v>1239</v>
      </c>
      <c r="C1194" s="448" t="s">
        <v>1375</v>
      </c>
      <c r="D1194" s="528"/>
      <c r="E1194" s="528"/>
      <c r="F1194" s="529"/>
      <c r="G1194" s="530" t="s">
        <v>1376</v>
      </c>
      <c r="H1194" s="530"/>
      <c r="I1194" s="626" t="s">
        <v>883</v>
      </c>
      <c r="J1194" s="687">
        <f t="shared" si="2155"/>
        <v>34</v>
      </c>
      <c r="K1194" s="687">
        <f t="shared" si="2156"/>
        <v>0</v>
      </c>
      <c r="L1194" s="687">
        <f t="shared" si="2157"/>
        <v>-34</v>
      </c>
      <c r="M1194" s="688">
        <f t="shared" si="2158"/>
        <v>0</v>
      </c>
      <c r="N1194" s="687">
        <f t="shared" si="2159"/>
        <v>8.4</v>
      </c>
      <c r="O1194" s="687">
        <f t="shared" si="2160"/>
        <v>0</v>
      </c>
      <c r="P1194" s="687">
        <f t="shared" si="2161"/>
        <v>-8.4</v>
      </c>
      <c r="Q1194" s="688">
        <f t="shared" si="2162"/>
        <v>0</v>
      </c>
      <c r="R1194" s="687">
        <f>'17. Нефтехим Салават'!W194</f>
        <v>2.9</v>
      </c>
      <c r="S1194" s="687">
        <f>'17. Нефтехим Салават'!Y194</f>
        <v>0</v>
      </c>
      <c r="T1194" s="687">
        <f t="shared" si="2163"/>
        <v>-2.9</v>
      </c>
      <c r="U1194" s="688">
        <f t="shared" si="2164"/>
        <v>0</v>
      </c>
      <c r="V1194" s="687">
        <f>'17. Нефтехим Салават'!AC194</f>
        <v>2.6</v>
      </c>
      <c r="W1194" s="687">
        <f>'17. Нефтехим Салават'!AE194</f>
        <v>0</v>
      </c>
      <c r="X1194" s="687">
        <f t="shared" si="2165"/>
        <v>-2.6</v>
      </c>
      <c r="Y1194" s="688">
        <f t="shared" si="2166"/>
        <v>0</v>
      </c>
      <c r="Z1194" s="687">
        <f>'17. Нефтехим Салават'!AI194</f>
        <v>2.9</v>
      </c>
      <c r="AA1194" s="687">
        <f>'17. Нефтехим Салават'!AK194</f>
        <v>0</v>
      </c>
      <c r="AB1194" s="687">
        <f t="shared" si="2167"/>
        <v>-2.9</v>
      </c>
      <c r="AC1194" s="688">
        <f t="shared" si="2168"/>
        <v>0</v>
      </c>
      <c r="AD1194" s="687">
        <f t="shared" si="2169"/>
        <v>5.3999999999999995</v>
      </c>
      <c r="AE1194" s="687">
        <f t="shared" si="2170"/>
        <v>0</v>
      </c>
      <c r="AF1194" s="687">
        <f t="shared" si="2171"/>
        <v>-5.3999999999999995</v>
      </c>
      <c r="AG1194" s="688">
        <f t="shared" si="2172"/>
        <v>0</v>
      </c>
      <c r="AH1194" s="687">
        <f>'17. Нефтехим Салават'!AU194</f>
        <v>2.8</v>
      </c>
      <c r="AI1194" s="687">
        <f>'17. Нефтехим Салават'!AW194</f>
        <v>0</v>
      </c>
      <c r="AJ1194" s="687">
        <f t="shared" si="2173"/>
        <v>-2.8</v>
      </c>
      <c r="AK1194" s="688">
        <f t="shared" si="2174"/>
        <v>0</v>
      </c>
      <c r="AL1194" s="687">
        <f>'17. Нефтехим Салават'!BA194</f>
        <v>0.9</v>
      </c>
      <c r="AM1194" s="687">
        <f>'17. Нефтехим Салават'!BC194</f>
        <v>0</v>
      </c>
      <c r="AN1194" s="687">
        <f t="shared" si="2175"/>
        <v>-0.9</v>
      </c>
      <c r="AO1194" s="688">
        <f t="shared" si="2176"/>
        <v>0</v>
      </c>
      <c r="AP1194" s="687">
        <f>'17. Нефтехим Салават'!BG194</f>
        <v>1.7</v>
      </c>
      <c r="AQ1194" s="687">
        <f>'17. Нефтехим Салават'!BI194</f>
        <v>0</v>
      </c>
      <c r="AR1194" s="687">
        <f t="shared" si="2177"/>
        <v>-1.7</v>
      </c>
      <c r="AS1194" s="688">
        <f t="shared" si="2178"/>
        <v>0</v>
      </c>
      <c r="AT1194" s="687">
        <f t="shared" si="2179"/>
        <v>10.1</v>
      </c>
      <c r="AU1194" s="687">
        <f t="shared" si="2180"/>
        <v>0</v>
      </c>
      <c r="AV1194" s="687">
        <f t="shared" si="2181"/>
        <v>-10.1</v>
      </c>
      <c r="AW1194" s="688">
        <f t="shared" si="2182"/>
        <v>0</v>
      </c>
      <c r="AX1194" s="687">
        <f>'17. Нефтехим Салават'!BS194</f>
        <v>3.4</v>
      </c>
      <c r="AY1194" s="687">
        <f>'17. Нефтехим Салават'!BU194</f>
        <v>0</v>
      </c>
      <c r="AZ1194" s="687">
        <f t="shared" si="2183"/>
        <v>-3.4</v>
      </c>
      <c r="BA1194" s="688">
        <f t="shared" si="2184"/>
        <v>0</v>
      </c>
      <c r="BB1194" s="687">
        <f>'17. Нефтехим Салават'!BY194</f>
        <v>3.4</v>
      </c>
      <c r="BC1194" s="687">
        <f>'17. Нефтехим Салават'!CA194</f>
        <v>0</v>
      </c>
      <c r="BD1194" s="687">
        <f t="shared" si="2185"/>
        <v>-3.4</v>
      </c>
      <c r="BE1194" s="688">
        <f t="shared" si="2186"/>
        <v>0</v>
      </c>
      <c r="BF1194" s="687">
        <f>'17. Нефтехим Салават'!CE194</f>
        <v>3.3</v>
      </c>
      <c r="BG1194" s="687">
        <f>'17. Нефтехим Салават'!CG194</f>
        <v>0</v>
      </c>
      <c r="BH1194" s="687">
        <f t="shared" si="2187"/>
        <v>-3.3</v>
      </c>
      <c r="BI1194" s="688">
        <f t="shared" si="2188"/>
        <v>0</v>
      </c>
      <c r="BJ1194" s="687">
        <f t="shared" si="2189"/>
        <v>10.1</v>
      </c>
      <c r="BK1194" s="687">
        <f t="shared" si="2190"/>
        <v>0</v>
      </c>
      <c r="BL1194" s="687">
        <f t="shared" si="2191"/>
        <v>-10.1</v>
      </c>
      <c r="BM1194" s="688">
        <f t="shared" si="2192"/>
        <v>0</v>
      </c>
      <c r="BN1194" s="687">
        <f>'17. Нефтехим Салават'!CQ194</f>
        <v>3.4</v>
      </c>
      <c r="BO1194" s="687">
        <f>'17. Нефтехим Салават'!CS194</f>
        <v>0</v>
      </c>
      <c r="BP1194" s="687">
        <f t="shared" si="2193"/>
        <v>-3.4</v>
      </c>
      <c r="BQ1194" s="688">
        <f t="shared" si="2194"/>
        <v>0</v>
      </c>
      <c r="BR1194" s="687">
        <f>'17. Нефтехим Салават'!CW194</f>
        <v>3.3</v>
      </c>
      <c r="BS1194" s="687">
        <f>'17. Нефтехим Салават'!CY194</f>
        <v>0</v>
      </c>
      <c r="BT1194" s="687">
        <f t="shared" si="2195"/>
        <v>-3.3</v>
      </c>
      <c r="BU1194" s="688">
        <f t="shared" si="2196"/>
        <v>0</v>
      </c>
      <c r="BV1194" s="687">
        <f>'17. Нефтехим Салават'!DC194</f>
        <v>3.4</v>
      </c>
      <c r="BW1194" s="687">
        <f>'17. Нефтехим Салават'!DE194</f>
        <v>0</v>
      </c>
      <c r="BX1194" s="687">
        <f t="shared" si="2197"/>
        <v>-3.4</v>
      </c>
      <c r="BY1194" s="688">
        <f t="shared" si="2198"/>
        <v>0</v>
      </c>
    </row>
    <row r="1195" spans="2:77" ht="20.100000000000001" customHeight="1">
      <c r="C1195" s="597" t="s">
        <v>1198</v>
      </c>
      <c r="D1195" s="528"/>
      <c r="E1195" s="528"/>
      <c r="F1195" s="529"/>
      <c r="G1195" s="530" t="s">
        <v>1377</v>
      </c>
      <c r="H1195" s="530"/>
      <c r="I1195" s="691" t="s">
        <v>883</v>
      </c>
      <c r="J1195" s="687">
        <f t="shared" si="2155"/>
        <v>34</v>
      </c>
      <c r="K1195" s="687">
        <f t="shared" si="2156"/>
        <v>0</v>
      </c>
      <c r="L1195" s="687">
        <f t="shared" si="2157"/>
        <v>-34</v>
      </c>
      <c r="M1195" s="688">
        <f t="shared" si="2158"/>
        <v>0</v>
      </c>
      <c r="N1195" s="687">
        <f t="shared" si="2159"/>
        <v>8.4</v>
      </c>
      <c r="O1195" s="687">
        <f t="shared" si="2160"/>
        <v>0</v>
      </c>
      <c r="P1195" s="687">
        <f t="shared" si="2161"/>
        <v>-8.4</v>
      </c>
      <c r="Q1195" s="688">
        <f t="shared" si="2162"/>
        <v>0</v>
      </c>
      <c r="R1195" s="687">
        <f>'17. Нефтехим Салават'!W195</f>
        <v>2.9</v>
      </c>
      <c r="S1195" s="687">
        <f>'17. Нефтехим Салават'!Y195</f>
        <v>0</v>
      </c>
      <c r="T1195" s="687">
        <f t="shared" si="2163"/>
        <v>-2.9</v>
      </c>
      <c r="U1195" s="688">
        <f t="shared" si="2164"/>
        <v>0</v>
      </c>
      <c r="V1195" s="687">
        <f>'17. Нефтехим Салават'!AC195</f>
        <v>2.6</v>
      </c>
      <c r="W1195" s="687">
        <f>'17. Нефтехим Салават'!AE195</f>
        <v>0</v>
      </c>
      <c r="X1195" s="687">
        <f t="shared" si="2165"/>
        <v>-2.6</v>
      </c>
      <c r="Y1195" s="688">
        <f t="shared" si="2166"/>
        <v>0</v>
      </c>
      <c r="Z1195" s="687">
        <f>'17. Нефтехим Салават'!AI195</f>
        <v>2.9</v>
      </c>
      <c r="AA1195" s="687">
        <f>'17. Нефтехим Салават'!AK195</f>
        <v>0</v>
      </c>
      <c r="AB1195" s="687">
        <f t="shared" si="2167"/>
        <v>-2.9</v>
      </c>
      <c r="AC1195" s="688">
        <f t="shared" si="2168"/>
        <v>0</v>
      </c>
      <c r="AD1195" s="687">
        <f t="shared" si="2169"/>
        <v>5.3999999999999995</v>
      </c>
      <c r="AE1195" s="687">
        <f t="shared" si="2170"/>
        <v>0</v>
      </c>
      <c r="AF1195" s="687">
        <f t="shared" si="2171"/>
        <v>-5.3999999999999995</v>
      </c>
      <c r="AG1195" s="688">
        <f t="shared" si="2172"/>
        <v>0</v>
      </c>
      <c r="AH1195" s="687">
        <f>'17. Нефтехим Салават'!AU195</f>
        <v>2.8</v>
      </c>
      <c r="AI1195" s="687">
        <f>'17. Нефтехим Салават'!AW195</f>
        <v>0</v>
      </c>
      <c r="AJ1195" s="687">
        <f t="shared" si="2173"/>
        <v>-2.8</v>
      </c>
      <c r="AK1195" s="688">
        <f t="shared" si="2174"/>
        <v>0</v>
      </c>
      <c r="AL1195" s="687">
        <f>'17. Нефтехим Салават'!BA195</f>
        <v>0.9</v>
      </c>
      <c r="AM1195" s="687">
        <f>'17. Нефтехим Салават'!BC195</f>
        <v>0</v>
      </c>
      <c r="AN1195" s="687">
        <f t="shared" si="2175"/>
        <v>-0.9</v>
      </c>
      <c r="AO1195" s="688">
        <f t="shared" si="2176"/>
        <v>0</v>
      </c>
      <c r="AP1195" s="687">
        <f>'17. Нефтехим Салават'!BG195</f>
        <v>1.7</v>
      </c>
      <c r="AQ1195" s="687">
        <f>'17. Нефтехим Салават'!BI195</f>
        <v>0</v>
      </c>
      <c r="AR1195" s="687">
        <f t="shared" si="2177"/>
        <v>-1.7</v>
      </c>
      <c r="AS1195" s="688">
        <f t="shared" si="2178"/>
        <v>0</v>
      </c>
      <c r="AT1195" s="687">
        <f t="shared" si="2179"/>
        <v>10.1</v>
      </c>
      <c r="AU1195" s="687">
        <f t="shared" si="2180"/>
        <v>0</v>
      </c>
      <c r="AV1195" s="687">
        <f t="shared" si="2181"/>
        <v>-10.1</v>
      </c>
      <c r="AW1195" s="688">
        <f t="shared" si="2182"/>
        <v>0</v>
      </c>
      <c r="AX1195" s="687">
        <f>'17. Нефтехим Салават'!BS195</f>
        <v>3.4</v>
      </c>
      <c r="AY1195" s="687">
        <f>'17. Нефтехим Салават'!BU195</f>
        <v>0</v>
      </c>
      <c r="AZ1195" s="687">
        <f t="shared" si="2183"/>
        <v>-3.4</v>
      </c>
      <c r="BA1195" s="688">
        <f t="shared" si="2184"/>
        <v>0</v>
      </c>
      <c r="BB1195" s="687">
        <f>'17. Нефтехим Салават'!BY195</f>
        <v>3.4</v>
      </c>
      <c r="BC1195" s="687">
        <f>'17. Нефтехим Салават'!CA195</f>
        <v>0</v>
      </c>
      <c r="BD1195" s="687">
        <f t="shared" si="2185"/>
        <v>-3.4</v>
      </c>
      <c r="BE1195" s="688">
        <f t="shared" si="2186"/>
        <v>0</v>
      </c>
      <c r="BF1195" s="687">
        <f>'17. Нефтехим Салават'!CE195</f>
        <v>3.3</v>
      </c>
      <c r="BG1195" s="687">
        <f>'17. Нефтехим Салават'!CG195</f>
        <v>0</v>
      </c>
      <c r="BH1195" s="687">
        <f t="shared" si="2187"/>
        <v>-3.3</v>
      </c>
      <c r="BI1195" s="688">
        <f t="shared" si="2188"/>
        <v>0</v>
      </c>
      <c r="BJ1195" s="687">
        <f t="shared" si="2189"/>
        <v>10.1</v>
      </c>
      <c r="BK1195" s="687">
        <f t="shared" si="2190"/>
        <v>0</v>
      </c>
      <c r="BL1195" s="687">
        <f t="shared" si="2191"/>
        <v>-10.1</v>
      </c>
      <c r="BM1195" s="688">
        <f t="shared" si="2192"/>
        <v>0</v>
      </c>
      <c r="BN1195" s="687">
        <f>'17. Нефтехим Салават'!CQ195</f>
        <v>3.4</v>
      </c>
      <c r="BO1195" s="687">
        <f>'17. Нефтехим Салават'!CS195</f>
        <v>0</v>
      </c>
      <c r="BP1195" s="687">
        <f t="shared" si="2193"/>
        <v>-3.4</v>
      </c>
      <c r="BQ1195" s="688">
        <f t="shared" si="2194"/>
        <v>0</v>
      </c>
      <c r="BR1195" s="687">
        <f>'17. Нефтехим Салават'!CW195</f>
        <v>3.3</v>
      </c>
      <c r="BS1195" s="687">
        <f>'17. Нефтехим Салават'!CY195</f>
        <v>0</v>
      </c>
      <c r="BT1195" s="687">
        <f t="shared" si="2195"/>
        <v>-3.3</v>
      </c>
      <c r="BU1195" s="688">
        <f t="shared" si="2196"/>
        <v>0</v>
      </c>
      <c r="BV1195" s="687">
        <f>'17. Нефтехим Салават'!DC195</f>
        <v>3.4</v>
      </c>
      <c r="BW1195" s="687">
        <f>'17. Нефтехим Салават'!DE195</f>
        <v>0</v>
      </c>
      <c r="BX1195" s="687">
        <f t="shared" si="2197"/>
        <v>-3.4</v>
      </c>
      <c r="BY1195" s="688">
        <f t="shared" si="2198"/>
        <v>0</v>
      </c>
    </row>
    <row r="1196" spans="2:77" ht="20.100000000000001" customHeight="1">
      <c r="B1196" s="591" t="s">
        <v>1244</v>
      </c>
      <c r="C1196" s="448" t="s">
        <v>1378</v>
      </c>
      <c r="D1196" s="528"/>
      <c r="E1196" s="528"/>
      <c r="F1196" s="529"/>
      <c r="G1196" s="530" t="s">
        <v>1379</v>
      </c>
      <c r="H1196" s="530"/>
      <c r="I1196" s="626" t="s">
        <v>883</v>
      </c>
      <c r="J1196" s="687">
        <f t="shared" si="2155"/>
        <v>36.5</v>
      </c>
      <c r="K1196" s="687">
        <f t="shared" si="2156"/>
        <v>0</v>
      </c>
      <c r="L1196" s="687">
        <f t="shared" si="2157"/>
        <v>-36.5</v>
      </c>
      <c r="M1196" s="688">
        <f t="shared" si="2158"/>
        <v>0</v>
      </c>
      <c r="N1196" s="687">
        <f t="shared" si="2159"/>
        <v>9.9</v>
      </c>
      <c r="O1196" s="687">
        <f t="shared" si="2160"/>
        <v>0</v>
      </c>
      <c r="P1196" s="687">
        <f t="shared" si="2161"/>
        <v>-9.9</v>
      </c>
      <c r="Q1196" s="688">
        <f t="shared" si="2162"/>
        <v>0</v>
      </c>
      <c r="R1196" s="687">
        <f>'17. Нефтехим Салават'!W196</f>
        <v>3.4</v>
      </c>
      <c r="S1196" s="687">
        <f>'17. Нефтехим Салават'!Y196</f>
        <v>0</v>
      </c>
      <c r="T1196" s="687">
        <f t="shared" si="2163"/>
        <v>-3.4</v>
      </c>
      <c r="U1196" s="688">
        <f t="shared" si="2164"/>
        <v>0</v>
      </c>
      <c r="V1196" s="687">
        <f>'17. Нефтехим Салават'!AC196</f>
        <v>3.1</v>
      </c>
      <c r="W1196" s="687">
        <f>'17. Нефтехим Салават'!AE196</f>
        <v>0</v>
      </c>
      <c r="X1196" s="687">
        <f t="shared" si="2165"/>
        <v>-3.1</v>
      </c>
      <c r="Y1196" s="688">
        <f t="shared" si="2166"/>
        <v>0</v>
      </c>
      <c r="Z1196" s="687">
        <f>'17. Нефтехим Салават'!AI196</f>
        <v>3.4</v>
      </c>
      <c r="AA1196" s="687">
        <f>'17. Нефтехим Салават'!AK196</f>
        <v>0</v>
      </c>
      <c r="AB1196" s="687">
        <f t="shared" si="2167"/>
        <v>-3.4</v>
      </c>
      <c r="AC1196" s="688">
        <f t="shared" si="2168"/>
        <v>0</v>
      </c>
      <c r="AD1196" s="687">
        <f t="shared" si="2169"/>
        <v>6.4</v>
      </c>
      <c r="AE1196" s="687">
        <f t="shared" si="2170"/>
        <v>0</v>
      </c>
      <c r="AF1196" s="687">
        <f t="shared" si="2171"/>
        <v>-6.4</v>
      </c>
      <c r="AG1196" s="688">
        <f t="shared" si="2172"/>
        <v>0</v>
      </c>
      <c r="AH1196" s="687">
        <f>'17. Нефтехим Салават'!AU196</f>
        <v>3.3</v>
      </c>
      <c r="AI1196" s="687">
        <f>'17. Нефтехим Салават'!AW196</f>
        <v>0</v>
      </c>
      <c r="AJ1196" s="687">
        <f t="shared" si="2173"/>
        <v>-3.3</v>
      </c>
      <c r="AK1196" s="688">
        <f t="shared" si="2174"/>
        <v>0</v>
      </c>
      <c r="AL1196" s="687">
        <f>'17. Нефтехим Салават'!BA196</f>
        <v>0.9</v>
      </c>
      <c r="AM1196" s="687">
        <f>'17. Нефтехим Салават'!BC196</f>
        <v>0</v>
      </c>
      <c r="AN1196" s="687">
        <f t="shared" si="2175"/>
        <v>-0.9</v>
      </c>
      <c r="AO1196" s="688">
        <f t="shared" si="2176"/>
        <v>0</v>
      </c>
      <c r="AP1196" s="687">
        <f>'17. Нефтехим Салават'!BG196</f>
        <v>2.2000000000000002</v>
      </c>
      <c r="AQ1196" s="687">
        <f>'17. Нефтехим Салават'!BI196</f>
        <v>0</v>
      </c>
      <c r="AR1196" s="687">
        <f t="shared" si="2177"/>
        <v>-2.2000000000000002</v>
      </c>
      <c r="AS1196" s="688">
        <f t="shared" si="2178"/>
        <v>0</v>
      </c>
      <c r="AT1196" s="687">
        <f t="shared" si="2179"/>
        <v>10.1</v>
      </c>
      <c r="AU1196" s="687">
        <f t="shared" si="2180"/>
        <v>0</v>
      </c>
      <c r="AV1196" s="687">
        <f t="shared" si="2181"/>
        <v>-10.1</v>
      </c>
      <c r="AW1196" s="688">
        <f t="shared" si="2182"/>
        <v>0</v>
      </c>
      <c r="AX1196" s="687">
        <f>'17. Нефтехим Салават'!BS196</f>
        <v>3.4</v>
      </c>
      <c r="AY1196" s="687">
        <f>'17. Нефтехим Салават'!BU196</f>
        <v>0</v>
      </c>
      <c r="AZ1196" s="687">
        <f t="shared" si="2183"/>
        <v>-3.4</v>
      </c>
      <c r="BA1196" s="688">
        <f t="shared" si="2184"/>
        <v>0</v>
      </c>
      <c r="BB1196" s="687">
        <f>'17. Нефтехим Салават'!BY196</f>
        <v>3.4</v>
      </c>
      <c r="BC1196" s="687">
        <f>'17. Нефтехим Салават'!CA196</f>
        <v>0</v>
      </c>
      <c r="BD1196" s="687">
        <f t="shared" si="2185"/>
        <v>-3.4</v>
      </c>
      <c r="BE1196" s="688">
        <f t="shared" si="2186"/>
        <v>0</v>
      </c>
      <c r="BF1196" s="687">
        <f>'17. Нефтехим Салават'!CE196</f>
        <v>3.3</v>
      </c>
      <c r="BG1196" s="687">
        <f>'17. Нефтехим Салават'!CG196</f>
        <v>0</v>
      </c>
      <c r="BH1196" s="687">
        <f t="shared" si="2187"/>
        <v>-3.3</v>
      </c>
      <c r="BI1196" s="688">
        <f t="shared" si="2188"/>
        <v>0</v>
      </c>
      <c r="BJ1196" s="687">
        <f t="shared" si="2189"/>
        <v>10.1</v>
      </c>
      <c r="BK1196" s="687">
        <f t="shared" si="2190"/>
        <v>0</v>
      </c>
      <c r="BL1196" s="687">
        <f t="shared" si="2191"/>
        <v>-10.1</v>
      </c>
      <c r="BM1196" s="688">
        <f t="shared" si="2192"/>
        <v>0</v>
      </c>
      <c r="BN1196" s="687">
        <f>'17. Нефтехим Салават'!CQ196</f>
        <v>3.4</v>
      </c>
      <c r="BO1196" s="687">
        <f>'17. Нефтехим Салават'!CS196</f>
        <v>0</v>
      </c>
      <c r="BP1196" s="687">
        <f t="shared" si="2193"/>
        <v>-3.4</v>
      </c>
      <c r="BQ1196" s="688">
        <f t="shared" si="2194"/>
        <v>0</v>
      </c>
      <c r="BR1196" s="687">
        <f>'17. Нефтехим Салават'!CW196</f>
        <v>3.3</v>
      </c>
      <c r="BS1196" s="687">
        <f>'17. Нефтехим Салават'!CY196</f>
        <v>0</v>
      </c>
      <c r="BT1196" s="687">
        <f t="shared" si="2195"/>
        <v>-3.3</v>
      </c>
      <c r="BU1196" s="688">
        <f t="shared" si="2196"/>
        <v>0</v>
      </c>
      <c r="BV1196" s="687">
        <f>'17. Нефтехим Салават'!DC196</f>
        <v>3.4</v>
      </c>
      <c r="BW1196" s="687">
        <f>'17. Нефтехим Салават'!DE196</f>
        <v>0</v>
      </c>
      <c r="BX1196" s="687">
        <f t="shared" si="2197"/>
        <v>-3.4</v>
      </c>
      <c r="BY1196" s="688">
        <f t="shared" si="2198"/>
        <v>0</v>
      </c>
    </row>
    <row r="1197" spans="2:77" ht="20.100000000000001" customHeight="1">
      <c r="C1197" s="597" t="s">
        <v>1198</v>
      </c>
      <c r="D1197" s="528"/>
      <c r="E1197" s="528"/>
      <c r="F1197" s="529"/>
      <c r="G1197" s="530" t="s">
        <v>1380</v>
      </c>
      <c r="H1197" s="530"/>
      <c r="I1197" s="691" t="s">
        <v>883</v>
      </c>
      <c r="J1197" s="687">
        <f t="shared" si="2155"/>
        <v>13.600000000000001</v>
      </c>
      <c r="K1197" s="687">
        <f t="shared" si="2156"/>
        <v>0</v>
      </c>
      <c r="L1197" s="687">
        <f t="shared" si="2157"/>
        <v>-13.600000000000001</v>
      </c>
      <c r="M1197" s="688">
        <f t="shared" si="2158"/>
        <v>0</v>
      </c>
      <c r="N1197" s="687">
        <f t="shared" si="2159"/>
        <v>4.3</v>
      </c>
      <c r="O1197" s="687">
        <f t="shared" si="2160"/>
        <v>0</v>
      </c>
      <c r="P1197" s="687">
        <f t="shared" si="2161"/>
        <v>-4.3</v>
      </c>
      <c r="Q1197" s="688">
        <f t="shared" si="2162"/>
        <v>0</v>
      </c>
      <c r="R1197" s="687">
        <f>'17. Нефтехим Салават'!W197</f>
        <v>1.5</v>
      </c>
      <c r="S1197" s="687">
        <f>'17. Нефтехим Салават'!Y197</f>
        <v>0</v>
      </c>
      <c r="T1197" s="687">
        <f t="shared" si="2163"/>
        <v>-1.5</v>
      </c>
      <c r="U1197" s="688">
        <f t="shared" si="2164"/>
        <v>0</v>
      </c>
      <c r="V1197" s="687">
        <f>'17. Нефтехим Салават'!AC197</f>
        <v>1.3</v>
      </c>
      <c r="W1197" s="687">
        <f>'17. Нефтехим Салават'!AE197</f>
        <v>0</v>
      </c>
      <c r="X1197" s="687">
        <f t="shared" si="2165"/>
        <v>-1.3</v>
      </c>
      <c r="Y1197" s="688">
        <f t="shared" si="2166"/>
        <v>0</v>
      </c>
      <c r="Z1197" s="687">
        <f>'17. Нефтехим Салават'!AI197</f>
        <v>1.5</v>
      </c>
      <c r="AA1197" s="687">
        <f>'17. Нефтехим Салават'!AK197</f>
        <v>0</v>
      </c>
      <c r="AB1197" s="687">
        <f t="shared" si="2167"/>
        <v>-1.5</v>
      </c>
      <c r="AC1197" s="688">
        <f t="shared" si="2168"/>
        <v>0</v>
      </c>
      <c r="AD1197" s="687">
        <f t="shared" si="2169"/>
        <v>2.7</v>
      </c>
      <c r="AE1197" s="687">
        <f t="shared" si="2170"/>
        <v>0</v>
      </c>
      <c r="AF1197" s="687">
        <f t="shared" si="2171"/>
        <v>-2.7</v>
      </c>
      <c r="AG1197" s="688">
        <f t="shared" si="2172"/>
        <v>0</v>
      </c>
      <c r="AH1197" s="687">
        <f>'17. Нефтехим Салават'!AU197</f>
        <v>1.4</v>
      </c>
      <c r="AI1197" s="687">
        <f>'17. Нефтехим Салават'!AW197</f>
        <v>0</v>
      </c>
      <c r="AJ1197" s="687">
        <f t="shared" si="2173"/>
        <v>-1.4</v>
      </c>
      <c r="AK1197" s="688">
        <f t="shared" si="2174"/>
        <v>0</v>
      </c>
      <c r="AL1197" s="687">
        <f>'17. Нефтехим Салават'!BA197</f>
        <v>0.3</v>
      </c>
      <c r="AM1197" s="687">
        <f>'17. Нефтехим Салават'!BC197</f>
        <v>0</v>
      </c>
      <c r="AN1197" s="687">
        <f t="shared" si="2175"/>
        <v>-0.3</v>
      </c>
      <c r="AO1197" s="688">
        <f t="shared" si="2176"/>
        <v>0</v>
      </c>
      <c r="AP1197" s="687">
        <f>'17. Нефтехим Салават'!BG197</f>
        <v>1</v>
      </c>
      <c r="AQ1197" s="687">
        <f>'17. Нефтехим Салават'!BI197</f>
        <v>0</v>
      </c>
      <c r="AR1197" s="687">
        <f t="shared" si="2177"/>
        <v>-1</v>
      </c>
      <c r="AS1197" s="688">
        <f t="shared" si="2178"/>
        <v>0</v>
      </c>
      <c r="AT1197" s="687">
        <f t="shared" si="2179"/>
        <v>3.3000000000000003</v>
      </c>
      <c r="AU1197" s="687">
        <f t="shared" si="2180"/>
        <v>0</v>
      </c>
      <c r="AV1197" s="687">
        <f t="shared" si="2181"/>
        <v>-3.3000000000000003</v>
      </c>
      <c r="AW1197" s="688">
        <f t="shared" si="2182"/>
        <v>0</v>
      </c>
      <c r="AX1197" s="687">
        <f>'17. Нефтехим Салават'!BS197</f>
        <v>1.1000000000000001</v>
      </c>
      <c r="AY1197" s="687">
        <f>'17. Нефтехим Салават'!BU197</f>
        <v>0</v>
      </c>
      <c r="AZ1197" s="687">
        <f t="shared" si="2183"/>
        <v>-1.1000000000000001</v>
      </c>
      <c r="BA1197" s="688">
        <f t="shared" si="2184"/>
        <v>0</v>
      </c>
      <c r="BB1197" s="687">
        <f>'17. Нефтехим Салават'!BY197</f>
        <v>1.1000000000000001</v>
      </c>
      <c r="BC1197" s="687">
        <f>'17. Нефтехим Салават'!CA197</f>
        <v>0</v>
      </c>
      <c r="BD1197" s="687">
        <f t="shared" si="2185"/>
        <v>-1.1000000000000001</v>
      </c>
      <c r="BE1197" s="688">
        <f t="shared" si="2186"/>
        <v>0</v>
      </c>
      <c r="BF1197" s="687">
        <f>'17. Нефтехим Салават'!CE197</f>
        <v>1.1000000000000001</v>
      </c>
      <c r="BG1197" s="687">
        <f>'17. Нефтехим Салават'!CG197</f>
        <v>0</v>
      </c>
      <c r="BH1197" s="687">
        <f t="shared" si="2187"/>
        <v>-1.1000000000000001</v>
      </c>
      <c r="BI1197" s="688">
        <f t="shared" si="2188"/>
        <v>0</v>
      </c>
      <c r="BJ1197" s="687">
        <f t="shared" si="2189"/>
        <v>3.3000000000000003</v>
      </c>
      <c r="BK1197" s="687">
        <f t="shared" si="2190"/>
        <v>0</v>
      </c>
      <c r="BL1197" s="687">
        <f t="shared" si="2191"/>
        <v>-3.3000000000000003</v>
      </c>
      <c r="BM1197" s="688">
        <f t="shared" si="2192"/>
        <v>0</v>
      </c>
      <c r="BN1197" s="687">
        <f>'17. Нефтехим Салават'!CQ197</f>
        <v>1.1000000000000001</v>
      </c>
      <c r="BO1197" s="687">
        <f>'17. Нефтехим Салават'!CS197</f>
        <v>0</v>
      </c>
      <c r="BP1197" s="687">
        <f t="shared" si="2193"/>
        <v>-1.1000000000000001</v>
      </c>
      <c r="BQ1197" s="688">
        <f t="shared" si="2194"/>
        <v>0</v>
      </c>
      <c r="BR1197" s="687">
        <f>'17. Нефтехим Салават'!CW197</f>
        <v>1.1000000000000001</v>
      </c>
      <c r="BS1197" s="687">
        <f>'17. Нефтехим Салават'!CY197</f>
        <v>0</v>
      </c>
      <c r="BT1197" s="687">
        <f t="shared" si="2195"/>
        <v>-1.1000000000000001</v>
      </c>
      <c r="BU1197" s="688">
        <f t="shared" si="2196"/>
        <v>0</v>
      </c>
      <c r="BV1197" s="687">
        <f>'17. Нефтехим Салават'!DC197</f>
        <v>1.1000000000000001</v>
      </c>
      <c r="BW1197" s="687">
        <f>'17. Нефтехим Салават'!DE197</f>
        <v>0</v>
      </c>
      <c r="BX1197" s="687">
        <f t="shared" si="2197"/>
        <v>-1.1000000000000001</v>
      </c>
      <c r="BY1197" s="688">
        <f t="shared" si="2198"/>
        <v>0</v>
      </c>
    </row>
    <row r="1198" spans="2:77" ht="20.100000000000001" customHeight="1">
      <c r="B1198" s="591" t="s">
        <v>1248</v>
      </c>
      <c r="C1198" s="595" t="s">
        <v>1381</v>
      </c>
      <c r="D1198" s="528"/>
      <c r="E1198" s="528"/>
      <c r="F1198" s="529"/>
      <c r="G1198" s="530" t="s">
        <v>1382</v>
      </c>
      <c r="H1198" s="530"/>
      <c r="I1198" s="626" t="s">
        <v>883</v>
      </c>
      <c r="J1198" s="687">
        <f t="shared" si="2155"/>
        <v>4.2</v>
      </c>
      <c r="K1198" s="687">
        <f t="shared" si="2156"/>
        <v>0</v>
      </c>
      <c r="L1198" s="687">
        <f t="shared" si="2157"/>
        <v>-4.2</v>
      </c>
      <c r="M1198" s="688">
        <f t="shared" si="2158"/>
        <v>0</v>
      </c>
      <c r="N1198" s="687">
        <f t="shared" si="2159"/>
        <v>1.1000000000000001</v>
      </c>
      <c r="O1198" s="687">
        <f t="shared" si="2160"/>
        <v>0</v>
      </c>
      <c r="P1198" s="687">
        <f t="shared" si="2161"/>
        <v>-1.1000000000000001</v>
      </c>
      <c r="Q1198" s="688">
        <f t="shared" si="2162"/>
        <v>0</v>
      </c>
      <c r="R1198" s="687">
        <f>'17. Нефтехим Салават'!W198</f>
        <v>0.4</v>
      </c>
      <c r="S1198" s="687">
        <f>'17. Нефтехим Салават'!Y198</f>
        <v>0</v>
      </c>
      <c r="T1198" s="687">
        <f t="shared" si="2163"/>
        <v>-0.4</v>
      </c>
      <c r="U1198" s="688">
        <f t="shared" si="2164"/>
        <v>0</v>
      </c>
      <c r="V1198" s="687">
        <f>'17. Нефтехим Салават'!AC198</f>
        <v>0.3</v>
      </c>
      <c r="W1198" s="687">
        <f>'17. Нефтехим Салават'!AE198</f>
        <v>0</v>
      </c>
      <c r="X1198" s="687">
        <f t="shared" si="2165"/>
        <v>-0.3</v>
      </c>
      <c r="Y1198" s="688">
        <f t="shared" si="2166"/>
        <v>0</v>
      </c>
      <c r="Z1198" s="687">
        <f>'17. Нефтехим Салават'!AI198</f>
        <v>0.4</v>
      </c>
      <c r="AA1198" s="687">
        <f>'17. Нефтехим Салават'!AK198</f>
        <v>0</v>
      </c>
      <c r="AB1198" s="687">
        <f t="shared" si="2167"/>
        <v>-0.4</v>
      </c>
      <c r="AC1198" s="688">
        <f t="shared" si="2168"/>
        <v>0</v>
      </c>
      <c r="AD1198" s="687">
        <f t="shared" si="2169"/>
        <v>0.7</v>
      </c>
      <c r="AE1198" s="687">
        <f t="shared" si="2170"/>
        <v>0</v>
      </c>
      <c r="AF1198" s="687">
        <f t="shared" si="2171"/>
        <v>-0.7</v>
      </c>
      <c r="AG1198" s="688">
        <f t="shared" si="2172"/>
        <v>0</v>
      </c>
      <c r="AH1198" s="687">
        <f>'17. Нефтехим Салават'!AU198</f>
        <v>0.4</v>
      </c>
      <c r="AI1198" s="687">
        <f>'17. Нефтехим Салават'!AW198</f>
        <v>0</v>
      </c>
      <c r="AJ1198" s="687">
        <f t="shared" si="2173"/>
        <v>-0.4</v>
      </c>
      <c r="AK1198" s="688">
        <f t="shared" si="2174"/>
        <v>0</v>
      </c>
      <c r="AL1198" s="687">
        <f>'17. Нефтехим Салават'!BA198</f>
        <v>0.1</v>
      </c>
      <c r="AM1198" s="687">
        <f>'17. Нефтехим Салават'!BC198</f>
        <v>0</v>
      </c>
      <c r="AN1198" s="687">
        <f t="shared" si="2175"/>
        <v>-0.1</v>
      </c>
      <c r="AO1198" s="688">
        <f t="shared" si="2176"/>
        <v>0</v>
      </c>
      <c r="AP1198" s="687">
        <f>'17. Нефтехим Салават'!BG198</f>
        <v>0.2</v>
      </c>
      <c r="AQ1198" s="687">
        <f>'17. Нефтехим Салават'!BI198</f>
        <v>0</v>
      </c>
      <c r="AR1198" s="687">
        <f t="shared" si="2177"/>
        <v>-0.2</v>
      </c>
      <c r="AS1198" s="688">
        <f t="shared" si="2178"/>
        <v>0</v>
      </c>
      <c r="AT1198" s="687">
        <f t="shared" si="2179"/>
        <v>1.2000000000000002</v>
      </c>
      <c r="AU1198" s="687">
        <f t="shared" si="2180"/>
        <v>0</v>
      </c>
      <c r="AV1198" s="687">
        <f t="shared" si="2181"/>
        <v>-1.2000000000000002</v>
      </c>
      <c r="AW1198" s="688">
        <f t="shared" si="2182"/>
        <v>0</v>
      </c>
      <c r="AX1198" s="687">
        <f>'17. Нефтехим Салават'!BS198</f>
        <v>0.4</v>
      </c>
      <c r="AY1198" s="687">
        <f>'17. Нефтехим Салават'!BU198</f>
        <v>0</v>
      </c>
      <c r="AZ1198" s="687">
        <f t="shared" si="2183"/>
        <v>-0.4</v>
      </c>
      <c r="BA1198" s="688">
        <f t="shared" si="2184"/>
        <v>0</v>
      </c>
      <c r="BB1198" s="687">
        <f>'17. Нефтехим Салават'!BY198</f>
        <v>0.4</v>
      </c>
      <c r="BC1198" s="687">
        <f>'17. Нефтехим Салават'!CA198</f>
        <v>0</v>
      </c>
      <c r="BD1198" s="687">
        <f t="shared" si="2185"/>
        <v>-0.4</v>
      </c>
      <c r="BE1198" s="688">
        <f t="shared" si="2186"/>
        <v>0</v>
      </c>
      <c r="BF1198" s="687">
        <f>'17. Нефтехим Салават'!CE198</f>
        <v>0.4</v>
      </c>
      <c r="BG1198" s="687">
        <f>'17. Нефтехим Салават'!CG198</f>
        <v>0</v>
      </c>
      <c r="BH1198" s="687">
        <f t="shared" si="2187"/>
        <v>-0.4</v>
      </c>
      <c r="BI1198" s="688">
        <f t="shared" si="2188"/>
        <v>0</v>
      </c>
      <c r="BJ1198" s="687">
        <f t="shared" si="2189"/>
        <v>1.2000000000000002</v>
      </c>
      <c r="BK1198" s="687">
        <f t="shared" si="2190"/>
        <v>0</v>
      </c>
      <c r="BL1198" s="687">
        <f t="shared" si="2191"/>
        <v>-1.2000000000000002</v>
      </c>
      <c r="BM1198" s="688">
        <f t="shared" si="2192"/>
        <v>0</v>
      </c>
      <c r="BN1198" s="687">
        <f>'17. Нефтехим Салават'!CQ198</f>
        <v>0.4</v>
      </c>
      <c r="BO1198" s="687">
        <f>'17. Нефтехим Салават'!CS198</f>
        <v>0</v>
      </c>
      <c r="BP1198" s="687">
        <f t="shared" si="2193"/>
        <v>-0.4</v>
      </c>
      <c r="BQ1198" s="688">
        <f t="shared" si="2194"/>
        <v>0</v>
      </c>
      <c r="BR1198" s="687">
        <f>'17. Нефтехим Салават'!CW198</f>
        <v>0.4</v>
      </c>
      <c r="BS1198" s="687">
        <f>'17. Нефтехим Салават'!CY198</f>
        <v>0</v>
      </c>
      <c r="BT1198" s="687">
        <f t="shared" si="2195"/>
        <v>-0.4</v>
      </c>
      <c r="BU1198" s="688">
        <f t="shared" si="2196"/>
        <v>0</v>
      </c>
      <c r="BV1198" s="687">
        <f>'17. Нефтехим Салават'!DC198</f>
        <v>0.4</v>
      </c>
      <c r="BW1198" s="687">
        <f>'17. Нефтехим Салават'!DE198</f>
        <v>0</v>
      </c>
      <c r="BX1198" s="687">
        <f t="shared" si="2197"/>
        <v>-0.4</v>
      </c>
      <c r="BY1198" s="688">
        <f t="shared" si="2198"/>
        <v>0</v>
      </c>
    </row>
    <row r="1199" spans="2:77" ht="20.100000000000001" customHeight="1">
      <c r="C1199" s="597" t="s">
        <v>1198</v>
      </c>
      <c r="D1199" s="528"/>
      <c r="E1199" s="528"/>
      <c r="F1199" s="529"/>
      <c r="G1199" s="530" t="s">
        <v>1383</v>
      </c>
      <c r="H1199" s="530"/>
      <c r="I1199" s="691" t="s">
        <v>883</v>
      </c>
      <c r="J1199" s="687">
        <f t="shared" si="2155"/>
        <v>4.2</v>
      </c>
      <c r="K1199" s="687">
        <f t="shared" si="2156"/>
        <v>0</v>
      </c>
      <c r="L1199" s="687">
        <f t="shared" si="2157"/>
        <v>-4.2</v>
      </c>
      <c r="M1199" s="688">
        <f t="shared" si="2158"/>
        <v>0</v>
      </c>
      <c r="N1199" s="687">
        <f t="shared" si="2159"/>
        <v>1.1000000000000001</v>
      </c>
      <c r="O1199" s="687">
        <f t="shared" si="2160"/>
        <v>0</v>
      </c>
      <c r="P1199" s="687">
        <f t="shared" si="2161"/>
        <v>-1.1000000000000001</v>
      </c>
      <c r="Q1199" s="688">
        <f t="shared" si="2162"/>
        <v>0</v>
      </c>
      <c r="R1199" s="687">
        <f>'17. Нефтехим Салават'!W199</f>
        <v>0.4</v>
      </c>
      <c r="S1199" s="687">
        <f>'17. Нефтехим Салават'!Y199</f>
        <v>0</v>
      </c>
      <c r="T1199" s="687">
        <f t="shared" si="2163"/>
        <v>-0.4</v>
      </c>
      <c r="U1199" s="688">
        <f t="shared" si="2164"/>
        <v>0</v>
      </c>
      <c r="V1199" s="687">
        <f>'17. Нефтехим Салават'!AC199</f>
        <v>0.3</v>
      </c>
      <c r="W1199" s="687">
        <f>'17. Нефтехим Салават'!AE199</f>
        <v>0</v>
      </c>
      <c r="X1199" s="687">
        <f t="shared" si="2165"/>
        <v>-0.3</v>
      </c>
      <c r="Y1199" s="688">
        <f t="shared" si="2166"/>
        <v>0</v>
      </c>
      <c r="Z1199" s="687">
        <f>'17. Нефтехим Салават'!AI199</f>
        <v>0.4</v>
      </c>
      <c r="AA1199" s="687">
        <f>'17. Нефтехим Салават'!AK199</f>
        <v>0</v>
      </c>
      <c r="AB1199" s="687">
        <f t="shared" si="2167"/>
        <v>-0.4</v>
      </c>
      <c r="AC1199" s="688">
        <f t="shared" si="2168"/>
        <v>0</v>
      </c>
      <c r="AD1199" s="687">
        <f t="shared" si="2169"/>
        <v>0.7</v>
      </c>
      <c r="AE1199" s="687">
        <f t="shared" si="2170"/>
        <v>0</v>
      </c>
      <c r="AF1199" s="687">
        <f t="shared" si="2171"/>
        <v>-0.7</v>
      </c>
      <c r="AG1199" s="688">
        <f t="shared" si="2172"/>
        <v>0</v>
      </c>
      <c r="AH1199" s="687">
        <f>'17. Нефтехим Салават'!AU199</f>
        <v>0.4</v>
      </c>
      <c r="AI1199" s="687">
        <f>'17. Нефтехим Салават'!AW199</f>
        <v>0</v>
      </c>
      <c r="AJ1199" s="687">
        <f t="shared" si="2173"/>
        <v>-0.4</v>
      </c>
      <c r="AK1199" s="688">
        <f t="shared" si="2174"/>
        <v>0</v>
      </c>
      <c r="AL1199" s="687">
        <f>'17. Нефтехим Салават'!BA199</f>
        <v>0.1</v>
      </c>
      <c r="AM1199" s="687">
        <f>'17. Нефтехим Салават'!BC199</f>
        <v>0</v>
      </c>
      <c r="AN1199" s="687">
        <f t="shared" si="2175"/>
        <v>-0.1</v>
      </c>
      <c r="AO1199" s="688">
        <f t="shared" si="2176"/>
        <v>0</v>
      </c>
      <c r="AP1199" s="687">
        <f>'17. Нефтехим Салават'!BG199</f>
        <v>0.2</v>
      </c>
      <c r="AQ1199" s="687">
        <f>'17. Нефтехим Салават'!BI199</f>
        <v>0</v>
      </c>
      <c r="AR1199" s="687">
        <f t="shared" si="2177"/>
        <v>-0.2</v>
      </c>
      <c r="AS1199" s="688">
        <f t="shared" si="2178"/>
        <v>0</v>
      </c>
      <c r="AT1199" s="687">
        <f t="shared" si="2179"/>
        <v>1.2000000000000002</v>
      </c>
      <c r="AU1199" s="687">
        <f t="shared" si="2180"/>
        <v>0</v>
      </c>
      <c r="AV1199" s="687">
        <f t="shared" si="2181"/>
        <v>-1.2000000000000002</v>
      </c>
      <c r="AW1199" s="688">
        <f t="shared" si="2182"/>
        <v>0</v>
      </c>
      <c r="AX1199" s="687">
        <f>'17. Нефтехим Салават'!BS199</f>
        <v>0.4</v>
      </c>
      <c r="AY1199" s="687">
        <f>'17. Нефтехим Салават'!BU199</f>
        <v>0</v>
      </c>
      <c r="AZ1199" s="687">
        <f t="shared" si="2183"/>
        <v>-0.4</v>
      </c>
      <c r="BA1199" s="688">
        <f t="shared" si="2184"/>
        <v>0</v>
      </c>
      <c r="BB1199" s="687">
        <f>'17. Нефтехим Салават'!BY199</f>
        <v>0.4</v>
      </c>
      <c r="BC1199" s="687">
        <f>'17. Нефтехим Салават'!CA199</f>
        <v>0</v>
      </c>
      <c r="BD1199" s="687">
        <f t="shared" si="2185"/>
        <v>-0.4</v>
      </c>
      <c r="BE1199" s="688">
        <f t="shared" si="2186"/>
        <v>0</v>
      </c>
      <c r="BF1199" s="687">
        <f>'17. Нефтехим Салават'!CE199</f>
        <v>0.4</v>
      </c>
      <c r="BG1199" s="687">
        <f>'17. Нефтехим Салават'!CG199</f>
        <v>0</v>
      </c>
      <c r="BH1199" s="687">
        <f t="shared" si="2187"/>
        <v>-0.4</v>
      </c>
      <c r="BI1199" s="688">
        <f t="shared" si="2188"/>
        <v>0</v>
      </c>
      <c r="BJ1199" s="687">
        <f t="shared" si="2189"/>
        <v>1.2000000000000002</v>
      </c>
      <c r="BK1199" s="687">
        <f t="shared" si="2190"/>
        <v>0</v>
      </c>
      <c r="BL1199" s="687">
        <f t="shared" si="2191"/>
        <v>-1.2000000000000002</v>
      </c>
      <c r="BM1199" s="688">
        <f t="shared" si="2192"/>
        <v>0</v>
      </c>
      <c r="BN1199" s="687">
        <f>'17. Нефтехим Салават'!CQ199</f>
        <v>0.4</v>
      </c>
      <c r="BO1199" s="687">
        <f>'17. Нефтехим Салават'!CS199</f>
        <v>0</v>
      </c>
      <c r="BP1199" s="687">
        <f t="shared" si="2193"/>
        <v>-0.4</v>
      </c>
      <c r="BQ1199" s="688">
        <f t="shared" si="2194"/>
        <v>0</v>
      </c>
      <c r="BR1199" s="687">
        <f>'17. Нефтехим Салават'!CW199</f>
        <v>0.4</v>
      </c>
      <c r="BS1199" s="687">
        <f>'17. Нефтехим Салават'!CY199</f>
        <v>0</v>
      </c>
      <c r="BT1199" s="687">
        <f t="shared" si="2195"/>
        <v>-0.4</v>
      </c>
      <c r="BU1199" s="688">
        <f t="shared" si="2196"/>
        <v>0</v>
      </c>
      <c r="BV1199" s="687">
        <f>'17. Нефтехим Салават'!DC199</f>
        <v>0.4</v>
      </c>
      <c r="BW1199" s="687">
        <f>'17. Нефтехим Салават'!DE199</f>
        <v>0</v>
      </c>
      <c r="BX1199" s="687">
        <f t="shared" si="2197"/>
        <v>-0.4</v>
      </c>
      <c r="BY1199" s="688">
        <f t="shared" si="2198"/>
        <v>0</v>
      </c>
    </row>
    <row r="1200" spans="2:77" ht="20.100000000000001" customHeight="1">
      <c r="C1200" s="597"/>
      <c r="D1200" s="528"/>
      <c r="E1200" s="528"/>
      <c r="F1200" s="529"/>
      <c r="G1200" s="530"/>
      <c r="H1200" s="530"/>
      <c r="I1200" s="626"/>
      <c r="J1200" s="681"/>
      <c r="K1200" s="681"/>
      <c r="L1200" s="681"/>
      <c r="M1200" s="681"/>
      <c r="N1200" s="681"/>
      <c r="O1200" s="681"/>
      <c r="P1200" s="681"/>
      <c r="Q1200" s="681"/>
      <c r="R1200" s="681"/>
      <c r="S1200" s="681"/>
      <c r="T1200" s="681"/>
      <c r="U1200" s="681"/>
      <c r="V1200" s="681"/>
      <c r="W1200" s="681"/>
      <c r="X1200" s="681"/>
      <c r="Y1200" s="681"/>
      <c r="Z1200" s="681"/>
      <c r="AA1200" s="681"/>
      <c r="AB1200" s="681"/>
      <c r="AC1200" s="681"/>
      <c r="AD1200" s="681"/>
      <c r="AE1200" s="681"/>
      <c r="AF1200" s="681"/>
      <c r="AG1200" s="681"/>
      <c r="AH1200" s="681"/>
      <c r="AI1200" s="681"/>
      <c r="AJ1200" s="681"/>
      <c r="AK1200" s="681"/>
      <c r="AL1200" s="681"/>
      <c r="AM1200" s="681"/>
      <c r="AN1200" s="681"/>
      <c r="AO1200" s="681"/>
      <c r="AP1200" s="681"/>
      <c r="AQ1200" s="681"/>
      <c r="AR1200" s="681"/>
      <c r="AS1200" s="681"/>
      <c r="AT1200" s="681"/>
      <c r="AU1200" s="681"/>
      <c r="AV1200" s="681"/>
      <c r="AW1200" s="681"/>
      <c r="AX1200" s="681"/>
      <c r="AY1200" s="681"/>
      <c r="AZ1200" s="681"/>
      <c r="BA1200" s="681"/>
      <c r="BB1200" s="681"/>
      <c r="BC1200" s="681"/>
      <c r="BD1200" s="681"/>
      <c r="BE1200" s="681"/>
      <c r="BF1200" s="681"/>
      <c r="BG1200" s="681"/>
      <c r="BH1200" s="681"/>
      <c r="BI1200" s="681"/>
      <c r="BJ1200" s="681"/>
      <c r="BK1200" s="681"/>
      <c r="BL1200" s="681"/>
      <c r="BM1200" s="681"/>
      <c r="BN1200" s="681"/>
      <c r="BO1200" s="681"/>
      <c r="BP1200" s="681"/>
      <c r="BQ1200" s="681"/>
      <c r="BR1200" s="681"/>
      <c r="BS1200" s="681"/>
      <c r="BT1200" s="681"/>
      <c r="BU1200" s="681"/>
      <c r="BV1200" s="681"/>
      <c r="BW1200" s="681"/>
      <c r="BX1200" s="681"/>
      <c r="BY1200" s="681"/>
    </row>
    <row r="1201" spans="2:77" ht="20.100000000000001" customHeight="1">
      <c r="C1201" s="592" t="s">
        <v>1384</v>
      </c>
      <c r="D1201" s="528"/>
      <c r="E1201" s="528"/>
      <c r="F1201" s="529"/>
      <c r="G1201" s="530"/>
      <c r="H1201" s="530"/>
      <c r="I1201" s="626"/>
      <c r="J1201" s="681"/>
      <c r="K1201" s="681"/>
      <c r="L1201" s="681"/>
      <c r="M1201" s="681"/>
      <c r="N1201" s="681"/>
      <c r="O1201" s="681"/>
      <c r="P1201" s="681"/>
      <c r="Q1201" s="681"/>
      <c r="R1201" s="681"/>
      <c r="S1201" s="681"/>
      <c r="T1201" s="681"/>
      <c r="U1201" s="681"/>
      <c r="V1201" s="681"/>
      <c r="W1201" s="681"/>
      <c r="X1201" s="681"/>
      <c r="Y1201" s="681"/>
      <c r="Z1201" s="681"/>
      <c r="AA1201" s="681"/>
      <c r="AB1201" s="681"/>
      <c r="AC1201" s="681"/>
      <c r="AD1201" s="681"/>
      <c r="AE1201" s="681"/>
      <c r="AF1201" s="681"/>
      <c r="AG1201" s="681"/>
      <c r="AH1201" s="681"/>
      <c r="AI1201" s="681"/>
      <c r="AJ1201" s="681"/>
      <c r="AK1201" s="681"/>
      <c r="AL1201" s="681"/>
      <c r="AM1201" s="681"/>
      <c r="AN1201" s="681"/>
      <c r="AO1201" s="681"/>
      <c r="AP1201" s="681"/>
      <c r="AQ1201" s="681"/>
      <c r="AR1201" s="681"/>
      <c r="AS1201" s="681"/>
      <c r="AT1201" s="681"/>
      <c r="AU1201" s="681"/>
      <c r="AV1201" s="681"/>
      <c r="AW1201" s="681"/>
      <c r="AX1201" s="681"/>
      <c r="AY1201" s="681"/>
      <c r="AZ1201" s="681"/>
      <c r="BA1201" s="681"/>
      <c r="BB1201" s="681"/>
      <c r="BC1201" s="681"/>
      <c r="BD1201" s="681"/>
      <c r="BE1201" s="681"/>
      <c r="BF1201" s="681"/>
      <c r="BG1201" s="681"/>
      <c r="BH1201" s="681"/>
      <c r="BI1201" s="681"/>
      <c r="BJ1201" s="681"/>
      <c r="BK1201" s="681"/>
      <c r="BL1201" s="681"/>
      <c r="BM1201" s="681"/>
      <c r="BN1201" s="681"/>
      <c r="BO1201" s="681"/>
      <c r="BP1201" s="681"/>
      <c r="BQ1201" s="681"/>
      <c r="BR1201" s="681"/>
      <c r="BS1201" s="681"/>
      <c r="BT1201" s="681"/>
      <c r="BU1201" s="681"/>
      <c r="BV1201" s="681"/>
      <c r="BW1201" s="681"/>
      <c r="BX1201" s="681"/>
      <c r="BY1201" s="681"/>
    </row>
    <row r="1202" spans="2:77" ht="20.100000000000001" customHeight="1">
      <c r="B1202" s="591" t="s">
        <v>95</v>
      </c>
      <c r="C1202" s="595" t="s">
        <v>881</v>
      </c>
      <c r="D1202" s="528"/>
      <c r="E1202" s="528"/>
      <c r="F1202" s="529"/>
      <c r="G1202" s="530"/>
      <c r="H1202" s="530"/>
      <c r="I1202" s="626"/>
      <c r="J1202" s="681"/>
      <c r="K1202" s="681"/>
      <c r="L1202" s="681"/>
      <c r="M1202" s="681"/>
      <c r="N1202" s="681"/>
      <c r="O1202" s="681"/>
      <c r="P1202" s="681"/>
      <c r="Q1202" s="681"/>
      <c r="R1202" s="681"/>
      <c r="S1202" s="681"/>
      <c r="T1202" s="681"/>
      <c r="U1202" s="681"/>
      <c r="V1202" s="681"/>
      <c r="W1202" s="681"/>
      <c r="X1202" s="681"/>
      <c r="Y1202" s="681"/>
      <c r="Z1202" s="681"/>
      <c r="AA1202" s="681"/>
      <c r="AB1202" s="681"/>
      <c r="AC1202" s="681"/>
      <c r="AD1202" s="681"/>
      <c r="AE1202" s="681"/>
      <c r="AF1202" s="681"/>
      <c r="AG1202" s="681"/>
      <c r="AH1202" s="681"/>
      <c r="AI1202" s="681"/>
      <c r="AJ1202" s="681"/>
      <c r="AK1202" s="681"/>
      <c r="AL1202" s="681"/>
      <c r="AM1202" s="681"/>
      <c r="AN1202" s="681"/>
      <c r="AO1202" s="681"/>
      <c r="AP1202" s="681"/>
      <c r="AQ1202" s="681"/>
      <c r="AR1202" s="681"/>
      <c r="AS1202" s="681"/>
      <c r="AT1202" s="681"/>
      <c r="AU1202" s="681"/>
      <c r="AV1202" s="681"/>
      <c r="AW1202" s="681"/>
      <c r="AX1202" s="681"/>
      <c r="AY1202" s="681"/>
      <c r="AZ1202" s="681"/>
      <c r="BA1202" s="681"/>
      <c r="BB1202" s="681"/>
      <c r="BC1202" s="681"/>
      <c r="BD1202" s="681"/>
      <c r="BE1202" s="681"/>
      <c r="BF1202" s="681"/>
      <c r="BG1202" s="681"/>
      <c r="BH1202" s="681"/>
      <c r="BI1202" s="681"/>
      <c r="BJ1202" s="681"/>
      <c r="BK1202" s="681"/>
      <c r="BL1202" s="681"/>
      <c r="BM1202" s="681"/>
      <c r="BN1202" s="681"/>
      <c r="BO1202" s="681"/>
      <c r="BP1202" s="681"/>
      <c r="BQ1202" s="681"/>
      <c r="BR1202" s="681"/>
      <c r="BS1202" s="681"/>
      <c r="BT1202" s="681"/>
      <c r="BU1202" s="681"/>
      <c r="BV1202" s="681"/>
      <c r="BW1202" s="681"/>
      <c r="BX1202" s="681"/>
      <c r="BY1202" s="681"/>
    </row>
    <row r="1203" spans="2:77" ht="20.100000000000001" customHeight="1">
      <c r="B1203" s="591" t="s">
        <v>112</v>
      </c>
      <c r="C1203" s="448" t="s">
        <v>1385</v>
      </c>
      <c r="D1203" s="528"/>
      <c r="E1203" s="528"/>
      <c r="F1203" s="529"/>
      <c r="G1203" s="530" t="s">
        <v>1386</v>
      </c>
      <c r="H1203" s="530"/>
      <c r="I1203" s="626" t="s">
        <v>1312</v>
      </c>
      <c r="J1203" s="687">
        <f>N1203+AD1203+AT1203+BJ1203</f>
        <v>371.9</v>
      </c>
      <c r="K1203" s="687">
        <f>O1203+AE1203+AU1203+BK1203</f>
        <v>0</v>
      </c>
      <c r="L1203" s="687">
        <f>IFERROR(K1203-J1203,"-")</f>
        <v>-371.9</v>
      </c>
      <c r="M1203" s="688">
        <f>IFERROR(K1203/J1203,"-")</f>
        <v>0</v>
      </c>
      <c r="N1203" s="687">
        <f>R1203+V1203+Z1203</f>
        <v>101.3</v>
      </c>
      <c r="O1203" s="687">
        <f>S1203+W1203+AA1203</f>
        <v>0</v>
      </c>
      <c r="P1203" s="687">
        <f>IFERROR(O1203-N1203,"-")</f>
        <v>-101.3</v>
      </c>
      <c r="Q1203" s="688">
        <f>IFERROR(O1203/N1203,"-")</f>
        <v>0</v>
      </c>
      <c r="R1203" s="687">
        <f>'17. Нефтехим Салават'!W202</f>
        <v>35.1</v>
      </c>
      <c r="S1203" s="687">
        <f>'17. Нефтехим Салават'!Y202</f>
        <v>0</v>
      </c>
      <c r="T1203" s="687">
        <f>IFERROR(S1203-R1203,"-")</f>
        <v>-35.1</v>
      </c>
      <c r="U1203" s="688">
        <f>IFERROR(S1203/R1203,"-")</f>
        <v>0</v>
      </c>
      <c r="V1203" s="687">
        <f>'17. Нефтехим Салават'!AC202</f>
        <v>31.7</v>
      </c>
      <c r="W1203" s="687">
        <f>'17. Нефтехим Салават'!AE202</f>
        <v>0</v>
      </c>
      <c r="X1203" s="687">
        <f>IFERROR(W1203-V1203,"-")</f>
        <v>-31.7</v>
      </c>
      <c r="Y1203" s="688">
        <f>IFERROR(W1203/V1203,"-")</f>
        <v>0</v>
      </c>
      <c r="Z1203" s="687">
        <f>'17. Нефтехим Салават'!AI202</f>
        <v>34.5</v>
      </c>
      <c r="AA1203" s="687">
        <f>'17. Нефтехим Салават'!AK202</f>
        <v>0</v>
      </c>
      <c r="AB1203" s="687">
        <f>IFERROR(AA1203-Z1203,"-")</f>
        <v>-34.5</v>
      </c>
      <c r="AC1203" s="688">
        <f>IFERROR(AA1203/Z1203,"-")</f>
        <v>0</v>
      </c>
      <c r="AD1203" s="687">
        <f>AH1203+AL1203+AP1203</f>
        <v>97.100000000000009</v>
      </c>
      <c r="AE1203" s="687">
        <f>AI1203+AM1203+AQ1203</f>
        <v>0</v>
      </c>
      <c r="AF1203" s="687">
        <f>IFERROR(AE1203-AD1203,"-")</f>
        <v>-97.100000000000009</v>
      </c>
      <c r="AG1203" s="688">
        <f>IFERROR(AE1203/AD1203,"-")</f>
        <v>0</v>
      </c>
      <c r="AH1203" s="687">
        <f>'17. Нефтехим Салават'!AU202</f>
        <v>32.6</v>
      </c>
      <c r="AI1203" s="687">
        <f>'17. Нефтехим Салават'!AW202</f>
        <v>0</v>
      </c>
      <c r="AJ1203" s="687">
        <f>IFERROR(AI1203-AH1203,"-")</f>
        <v>-32.6</v>
      </c>
      <c r="AK1203" s="688">
        <f>IFERROR(AI1203/AH1203,"-")</f>
        <v>0</v>
      </c>
      <c r="AL1203" s="687">
        <f>'17. Нефтехим Салават'!BA202</f>
        <v>32.799999999999997</v>
      </c>
      <c r="AM1203" s="687">
        <f>'17. Нефтехим Салават'!BC202</f>
        <v>0</v>
      </c>
      <c r="AN1203" s="687">
        <f>IFERROR(AM1203-AL1203,"-")</f>
        <v>-32.799999999999997</v>
      </c>
      <c r="AO1203" s="688">
        <f>IFERROR(AM1203/AL1203,"-")</f>
        <v>0</v>
      </c>
      <c r="AP1203" s="687">
        <f>'17. Нефтехим Салават'!BG202</f>
        <v>31.7</v>
      </c>
      <c r="AQ1203" s="687">
        <f>'17. Нефтехим Салават'!BI202</f>
        <v>0</v>
      </c>
      <c r="AR1203" s="687">
        <f>IFERROR(AQ1203-AP1203,"-")</f>
        <v>-31.7</v>
      </c>
      <c r="AS1203" s="688">
        <f>IFERROR(AQ1203/AP1203,"-")</f>
        <v>0</v>
      </c>
      <c r="AT1203" s="687">
        <f>AX1203+BB1203+BF1203</f>
        <v>70.099999999999994</v>
      </c>
      <c r="AU1203" s="687">
        <f>AY1203+BC1203+BG1203</f>
        <v>0</v>
      </c>
      <c r="AV1203" s="687">
        <f>IFERROR(AU1203-AT1203,"-")</f>
        <v>-70.099999999999994</v>
      </c>
      <c r="AW1203" s="688">
        <f>IFERROR(AU1203/AT1203,"-")</f>
        <v>0</v>
      </c>
      <c r="AX1203" s="687">
        <f>'17. Нефтехим Салават'!BS202</f>
        <v>3.7</v>
      </c>
      <c r="AY1203" s="687">
        <f>'17. Нефтехим Салават'!BU202</f>
        <v>0</v>
      </c>
      <c r="AZ1203" s="687">
        <f>IFERROR(AY1203-AX1203,"-")</f>
        <v>-3.7</v>
      </c>
      <c r="BA1203" s="688">
        <f>IFERROR(AY1203/AX1203,"-")</f>
        <v>0</v>
      </c>
      <c r="BB1203" s="687">
        <f>'17. Нефтехим Салават'!BY202</f>
        <v>33.299999999999997</v>
      </c>
      <c r="BC1203" s="687">
        <f>'17. Нефтехим Салават'!CA202</f>
        <v>0</v>
      </c>
      <c r="BD1203" s="687">
        <f>IFERROR(BC1203-BB1203,"-")</f>
        <v>-33.299999999999997</v>
      </c>
      <c r="BE1203" s="688">
        <f>IFERROR(BC1203/BB1203,"-")</f>
        <v>0</v>
      </c>
      <c r="BF1203" s="687">
        <f>'17. Нефтехим Салават'!CE202</f>
        <v>33.1</v>
      </c>
      <c r="BG1203" s="687">
        <f>'17. Нефтехим Салават'!CG202</f>
        <v>0</v>
      </c>
      <c r="BH1203" s="687">
        <f>IFERROR(BG1203-BF1203,"-")</f>
        <v>-33.1</v>
      </c>
      <c r="BI1203" s="688">
        <f>IFERROR(BG1203/BF1203,"-")</f>
        <v>0</v>
      </c>
      <c r="BJ1203" s="687">
        <f>BN1203+BR1203+BV1203</f>
        <v>103.4</v>
      </c>
      <c r="BK1203" s="687">
        <f>BO1203+BS1203+BW1203</f>
        <v>0</v>
      </c>
      <c r="BL1203" s="687">
        <f>IFERROR(BK1203-BJ1203,"-")</f>
        <v>-103.4</v>
      </c>
      <c r="BM1203" s="688">
        <f>IFERROR(BK1203/BJ1203,"-")</f>
        <v>0</v>
      </c>
      <c r="BN1203" s="687">
        <f>'17. Нефтехим Салават'!CQ202</f>
        <v>34.5</v>
      </c>
      <c r="BO1203" s="687">
        <f>'17. Нефтехим Салават'!CS202</f>
        <v>0</v>
      </c>
      <c r="BP1203" s="687">
        <f>IFERROR(BO1203-BN1203,"-")</f>
        <v>-34.5</v>
      </c>
      <c r="BQ1203" s="688">
        <f>IFERROR(BO1203/BN1203,"-")</f>
        <v>0</v>
      </c>
      <c r="BR1203" s="687">
        <f>'17. Нефтехим Салават'!CW202</f>
        <v>33.9</v>
      </c>
      <c r="BS1203" s="687">
        <f>'17. Нефтехим Салават'!CY202</f>
        <v>0</v>
      </c>
      <c r="BT1203" s="687">
        <f>IFERROR(BS1203-BR1203,"-")</f>
        <v>-33.9</v>
      </c>
      <c r="BU1203" s="688">
        <f>IFERROR(BS1203/BR1203,"-")</f>
        <v>0</v>
      </c>
      <c r="BV1203" s="687">
        <f>'17. Нефтехим Салават'!DC202</f>
        <v>35</v>
      </c>
      <c r="BW1203" s="687">
        <f>'17. Нефтехим Салават'!DE202</f>
        <v>0</v>
      </c>
      <c r="BX1203" s="687">
        <f>IFERROR(BW1203-BV1203,"-")</f>
        <v>-35</v>
      </c>
      <c r="BY1203" s="688">
        <f>IFERROR(BW1203/BV1203,"-")</f>
        <v>0</v>
      </c>
    </row>
    <row r="1204" spans="2:77" ht="20.100000000000001" customHeight="1">
      <c r="B1204" s="591" t="s">
        <v>433</v>
      </c>
      <c r="C1204" s="595" t="s">
        <v>920</v>
      </c>
      <c r="D1204" s="528"/>
      <c r="E1204" s="528"/>
      <c r="F1204" s="529"/>
      <c r="G1204" s="530"/>
      <c r="H1204" s="530"/>
      <c r="I1204" s="626"/>
      <c r="J1204" s="681"/>
      <c r="K1204" s="681"/>
      <c r="L1204" s="681"/>
      <c r="M1204" s="681"/>
      <c r="N1204" s="681"/>
      <c r="O1204" s="681"/>
      <c r="P1204" s="681"/>
      <c r="Q1204" s="681"/>
      <c r="R1204" s="681"/>
      <c r="S1204" s="681"/>
      <c r="T1204" s="681"/>
      <c r="U1204" s="681"/>
      <c r="V1204" s="681"/>
      <c r="W1204" s="681"/>
      <c r="X1204" s="681"/>
      <c r="Y1204" s="681"/>
      <c r="Z1204" s="681"/>
      <c r="AA1204" s="681"/>
      <c r="AB1204" s="681"/>
      <c r="AC1204" s="681"/>
      <c r="AD1204" s="681"/>
      <c r="AE1204" s="681"/>
      <c r="AF1204" s="681"/>
      <c r="AG1204" s="681"/>
      <c r="AH1204" s="681"/>
      <c r="AI1204" s="681"/>
      <c r="AJ1204" s="681"/>
      <c r="AK1204" s="681"/>
      <c r="AL1204" s="681"/>
      <c r="AM1204" s="681"/>
      <c r="AN1204" s="681"/>
      <c r="AO1204" s="681"/>
      <c r="AP1204" s="681"/>
      <c r="AQ1204" s="681"/>
      <c r="AR1204" s="681"/>
      <c r="AS1204" s="681"/>
      <c r="AT1204" s="681"/>
      <c r="AU1204" s="681"/>
      <c r="AV1204" s="681"/>
      <c r="AW1204" s="681"/>
      <c r="AX1204" s="681"/>
      <c r="AY1204" s="681"/>
      <c r="AZ1204" s="681"/>
      <c r="BA1204" s="681"/>
      <c r="BB1204" s="681"/>
      <c r="BC1204" s="681"/>
      <c r="BD1204" s="681"/>
      <c r="BE1204" s="681"/>
      <c r="BF1204" s="681"/>
      <c r="BG1204" s="681"/>
      <c r="BH1204" s="681"/>
      <c r="BI1204" s="681"/>
      <c r="BJ1204" s="681"/>
      <c r="BK1204" s="681"/>
      <c r="BL1204" s="681"/>
      <c r="BM1204" s="681"/>
      <c r="BN1204" s="681"/>
      <c r="BO1204" s="681"/>
      <c r="BP1204" s="681"/>
      <c r="BQ1204" s="681"/>
      <c r="BR1204" s="681"/>
      <c r="BS1204" s="681"/>
      <c r="BT1204" s="681"/>
      <c r="BU1204" s="681"/>
      <c r="BV1204" s="681"/>
      <c r="BW1204" s="681"/>
      <c r="BX1204" s="681"/>
      <c r="BY1204" s="681"/>
    </row>
    <row r="1205" spans="2:77" ht="20.100000000000001" customHeight="1">
      <c r="B1205" s="591" t="s">
        <v>151</v>
      </c>
      <c r="C1205" s="448" t="s">
        <v>1387</v>
      </c>
      <c r="D1205" s="528"/>
      <c r="E1205" s="528"/>
      <c r="F1205" s="529"/>
      <c r="G1205" s="530" t="s">
        <v>1388</v>
      </c>
      <c r="H1205" s="530"/>
      <c r="I1205" s="626" t="s">
        <v>883</v>
      </c>
      <c r="J1205" s="687">
        <f t="shared" ref="J1205:K1210" si="2199">N1205+AD1205+AT1205+BJ1205</f>
        <v>547.29999999999995</v>
      </c>
      <c r="K1205" s="687">
        <f t="shared" si="2199"/>
        <v>0</v>
      </c>
      <c r="L1205" s="687">
        <f t="shared" ref="L1205:L1210" si="2200">IFERROR(K1205-J1205,"-")</f>
        <v>-547.29999999999995</v>
      </c>
      <c r="M1205" s="688">
        <f t="shared" ref="M1205:M1210" si="2201">IFERROR(K1205/J1205,"-")</f>
        <v>0</v>
      </c>
      <c r="N1205" s="687">
        <f t="shared" ref="N1205:O1210" si="2202">R1205+V1205+Z1205</f>
        <v>150.39999999999998</v>
      </c>
      <c r="O1205" s="687">
        <f t="shared" si="2202"/>
        <v>0</v>
      </c>
      <c r="P1205" s="687">
        <f t="shared" ref="P1205:P1210" si="2203">IFERROR(O1205-N1205,"-")</f>
        <v>-150.39999999999998</v>
      </c>
      <c r="Q1205" s="688">
        <f t="shared" ref="Q1205:Q1210" si="2204">IFERROR(O1205/N1205,"-")</f>
        <v>0</v>
      </c>
      <c r="R1205" s="687">
        <f>'17. Нефтехим Салават'!W204</f>
        <v>52.1</v>
      </c>
      <c r="S1205" s="687">
        <f>'17. Нефтехим Салават'!Y204</f>
        <v>0</v>
      </c>
      <c r="T1205" s="687">
        <f t="shared" ref="T1205:T1210" si="2205">IFERROR(S1205-R1205,"-")</f>
        <v>-52.1</v>
      </c>
      <c r="U1205" s="688">
        <f t="shared" ref="U1205:U1210" si="2206">IFERROR(S1205/R1205,"-")</f>
        <v>0</v>
      </c>
      <c r="V1205" s="687">
        <f>'17. Нефтехим Салават'!AC204</f>
        <v>47</v>
      </c>
      <c r="W1205" s="687">
        <f>'17. Нефтехим Салават'!AE204</f>
        <v>0</v>
      </c>
      <c r="X1205" s="687">
        <f t="shared" ref="X1205:X1210" si="2207">IFERROR(W1205-V1205,"-")</f>
        <v>-47</v>
      </c>
      <c r="Y1205" s="688">
        <f t="shared" ref="Y1205:Y1210" si="2208">IFERROR(W1205/V1205,"-")</f>
        <v>0</v>
      </c>
      <c r="Z1205" s="687">
        <f>'17. Нефтехим Салават'!AI204</f>
        <v>51.3</v>
      </c>
      <c r="AA1205" s="687">
        <f>'17. Нефтехим Салават'!AK204</f>
        <v>0</v>
      </c>
      <c r="AB1205" s="687">
        <f t="shared" ref="AB1205:AB1210" si="2209">IFERROR(AA1205-Z1205,"-")</f>
        <v>-51.3</v>
      </c>
      <c r="AC1205" s="688">
        <f t="shared" ref="AC1205:AC1210" si="2210">IFERROR(AA1205/Z1205,"-")</f>
        <v>0</v>
      </c>
      <c r="AD1205" s="687">
        <f t="shared" ref="AD1205:AE1210" si="2211">AH1205+AL1205+AP1205</f>
        <v>143.39999999999998</v>
      </c>
      <c r="AE1205" s="687">
        <f t="shared" si="2211"/>
        <v>0</v>
      </c>
      <c r="AF1205" s="687">
        <f t="shared" ref="AF1205:AF1210" si="2212">IFERROR(AE1205-AD1205,"-")</f>
        <v>-143.39999999999998</v>
      </c>
      <c r="AG1205" s="688">
        <f t="shared" ref="AG1205:AG1210" si="2213">IFERROR(AE1205/AD1205,"-")</f>
        <v>0</v>
      </c>
      <c r="AH1205" s="687">
        <f>'17. Нефтехим Салават'!AU204</f>
        <v>48.2</v>
      </c>
      <c r="AI1205" s="687">
        <f>'17. Нефтехим Салават'!AW204</f>
        <v>0</v>
      </c>
      <c r="AJ1205" s="687">
        <f t="shared" ref="AJ1205:AJ1210" si="2214">IFERROR(AI1205-AH1205,"-")</f>
        <v>-48.2</v>
      </c>
      <c r="AK1205" s="688">
        <f t="shared" ref="AK1205:AK1210" si="2215">IFERROR(AI1205/AH1205,"-")</f>
        <v>0</v>
      </c>
      <c r="AL1205" s="687">
        <f>'17. Нефтехим Салават'!BA204</f>
        <v>48.4</v>
      </c>
      <c r="AM1205" s="687">
        <f>'17. Нефтехим Салават'!BC204</f>
        <v>0</v>
      </c>
      <c r="AN1205" s="687">
        <f t="shared" ref="AN1205:AN1210" si="2216">IFERROR(AM1205-AL1205,"-")</f>
        <v>-48.4</v>
      </c>
      <c r="AO1205" s="688">
        <f t="shared" ref="AO1205:AO1210" si="2217">IFERROR(AM1205/AL1205,"-")</f>
        <v>0</v>
      </c>
      <c r="AP1205" s="687">
        <f>'17. Нефтехим Салават'!BG204</f>
        <v>46.8</v>
      </c>
      <c r="AQ1205" s="687">
        <f>'17. Нефтехим Салават'!BI204</f>
        <v>0</v>
      </c>
      <c r="AR1205" s="687">
        <f t="shared" ref="AR1205:AR1210" si="2218">IFERROR(AQ1205-AP1205,"-")</f>
        <v>-46.8</v>
      </c>
      <c r="AS1205" s="688">
        <f t="shared" ref="AS1205:AS1210" si="2219">IFERROR(AQ1205/AP1205,"-")</f>
        <v>0</v>
      </c>
      <c r="AT1205" s="687">
        <f t="shared" ref="AT1205:AU1210" si="2220">AX1205+BB1205+BF1205</f>
        <v>99.7</v>
      </c>
      <c r="AU1205" s="687">
        <f t="shared" si="2220"/>
        <v>0</v>
      </c>
      <c r="AV1205" s="687">
        <f t="shared" ref="AV1205:AV1210" si="2221">IFERROR(AU1205-AT1205,"-")</f>
        <v>-99.7</v>
      </c>
      <c r="AW1205" s="688">
        <f t="shared" ref="AW1205:AW1210" si="2222">IFERROR(AU1205/AT1205,"-")</f>
        <v>0</v>
      </c>
      <c r="AX1205" s="687">
        <f>'17. Нефтехим Салават'!BS204</f>
        <v>1.6</v>
      </c>
      <c r="AY1205" s="687">
        <f>'17. Нефтехим Салават'!BU204</f>
        <v>0</v>
      </c>
      <c r="AZ1205" s="687">
        <f t="shared" ref="AZ1205:AZ1210" si="2223">IFERROR(AY1205-AX1205,"-")</f>
        <v>-1.6</v>
      </c>
      <c r="BA1205" s="688">
        <f t="shared" ref="BA1205:BA1210" si="2224">IFERROR(AY1205/AX1205,"-")</f>
        <v>0</v>
      </c>
      <c r="BB1205" s="687">
        <f>'17. Нефтехим Салават'!BY204</f>
        <v>49.1</v>
      </c>
      <c r="BC1205" s="687">
        <f>'17. Нефтехим Салават'!CA204</f>
        <v>0</v>
      </c>
      <c r="BD1205" s="687">
        <f t="shared" ref="BD1205:BD1210" si="2225">IFERROR(BC1205-BB1205,"-")</f>
        <v>-49.1</v>
      </c>
      <c r="BE1205" s="688">
        <f t="shared" ref="BE1205:BE1210" si="2226">IFERROR(BC1205/BB1205,"-")</f>
        <v>0</v>
      </c>
      <c r="BF1205" s="687">
        <f>'17. Нефтехим Салават'!CE204</f>
        <v>49</v>
      </c>
      <c r="BG1205" s="687">
        <f>'17. Нефтехим Салават'!CG204</f>
        <v>0</v>
      </c>
      <c r="BH1205" s="687">
        <f t="shared" ref="BH1205:BH1210" si="2227">IFERROR(BG1205-BF1205,"-")</f>
        <v>-49</v>
      </c>
      <c r="BI1205" s="688">
        <f t="shared" ref="BI1205:BI1210" si="2228">IFERROR(BG1205/BF1205,"-")</f>
        <v>0</v>
      </c>
      <c r="BJ1205" s="687">
        <f t="shared" ref="BJ1205:BK1210" si="2229">BN1205+BR1205+BV1205</f>
        <v>153.79999999999998</v>
      </c>
      <c r="BK1205" s="687">
        <f t="shared" si="2229"/>
        <v>0</v>
      </c>
      <c r="BL1205" s="687">
        <f t="shared" ref="BL1205:BL1210" si="2230">IFERROR(BK1205-BJ1205,"-")</f>
        <v>-153.79999999999998</v>
      </c>
      <c r="BM1205" s="688">
        <f t="shared" ref="BM1205:BM1210" si="2231">IFERROR(BK1205/BJ1205,"-")</f>
        <v>0</v>
      </c>
      <c r="BN1205" s="687">
        <f>'17. Нефтехим Салават'!CQ204</f>
        <v>51.3</v>
      </c>
      <c r="BO1205" s="687">
        <f>'17. Нефтехим Салават'!CS204</f>
        <v>0</v>
      </c>
      <c r="BP1205" s="687">
        <f t="shared" ref="BP1205:BP1210" si="2232">IFERROR(BO1205-BN1205,"-")</f>
        <v>-51.3</v>
      </c>
      <c r="BQ1205" s="688">
        <f t="shared" ref="BQ1205:BQ1210" si="2233">IFERROR(BO1205/BN1205,"-")</f>
        <v>0</v>
      </c>
      <c r="BR1205" s="687">
        <f>'17. Нефтехим Салават'!CW204</f>
        <v>50.4</v>
      </c>
      <c r="BS1205" s="687">
        <f>'17. Нефтехим Салават'!CY204</f>
        <v>0</v>
      </c>
      <c r="BT1205" s="687">
        <f t="shared" ref="BT1205:BT1210" si="2234">IFERROR(BS1205-BR1205,"-")</f>
        <v>-50.4</v>
      </c>
      <c r="BU1205" s="688">
        <f t="shared" ref="BU1205:BU1210" si="2235">IFERROR(BS1205/BR1205,"-")</f>
        <v>0</v>
      </c>
      <c r="BV1205" s="687">
        <f>'17. Нефтехим Салават'!DC204</f>
        <v>52.1</v>
      </c>
      <c r="BW1205" s="687">
        <f>'17. Нефтехим Салават'!DE204</f>
        <v>0</v>
      </c>
      <c r="BX1205" s="687">
        <f t="shared" ref="BX1205:BX1210" si="2236">IFERROR(BW1205-BV1205,"-")</f>
        <v>-52.1</v>
      </c>
      <c r="BY1205" s="688">
        <f t="shared" ref="BY1205:BY1210" si="2237">IFERROR(BW1205/BV1205,"-")</f>
        <v>0</v>
      </c>
    </row>
    <row r="1206" spans="2:77" ht="20.100000000000001" customHeight="1">
      <c r="C1206" s="597" t="s">
        <v>1198</v>
      </c>
      <c r="D1206" s="528"/>
      <c r="E1206" s="528"/>
      <c r="F1206" s="529"/>
      <c r="G1206" s="530" t="s">
        <v>1389</v>
      </c>
      <c r="H1206" s="530"/>
      <c r="I1206" s="691" t="s">
        <v>883</v>
      </c>
      <c r="J1206" s="687">
        <f t="shared" si="2199"/>
        <v>174.1</v>
      </c>
      <c r="K1206" s="687">
        <f t="shared" si="2199"/>
        <v>0</v>
      </c>
      <c r="L1206" s="687">
        <f t="shared" si="2200"/>
        <v>-174.1</v>
      </c>
      <c r="M1206" s="688">
        <f t="shared" si="2201"/>
        <v>0</v>
      </c>
      <c r="N1206" s="687">
        <f t="shared" si="2202"/>
        <v>48.5</v>
      </c>
      <c r="O1206" s="687">
        <f t="shared" si="2202"/>
        <v>0</v>
      </c>
      <c r="P1206" s="687">
        <f t="shared" si="2203"/>
        <v>-48.5</v>
      </c>
      <c r="Q1206" s="688">
        <f t="shared" si="2204"/>
        <v>0</v>
      </c>
      <c r="R1206" s="687">
        <f>'17. Нефтехим Салават'!W205</f>
        <v>17.600000000000001</v>
      </c>
      <c r="S1206" s="687">
        <f>'17. Нефтехим Салават'!Y205</f>
        <v>0</v>
      </c>
      <c r="T1206" s="687">
        <f t="shared" si="2205"/>
        <v>-17.600000000000001</v>
      </c>
      <c r="U1206" s="688">
        <f t="shared" si="2206"/>
        <v>0</v>
      </c>
      <c r="V1206" s="687">
        <f>'17. Нефтехим Салават'!AC205</f>
        <v>15</v>
      </c>
      <c r="W1206" s="687">
        <f>'17. Нефтехим Салават'!AE205</f>
        <v>0</v>
      </c>
      <c r="X1206" s="687">
        <f t="shared" si="2207"/>
        <v>-15</v>
      </c>
      <c r="Y1206" s="688">
        <f t="shared" si="2208"/>
        <v>0</v>
      </c>
      <c r="Z1206" s="687">
        <f>'17. Нефтехим Салават'!AI205</f>
        <v>15.9</v>
      </c>
      <c r="AA1206" s="687">
        <f>'17. Нефтехим Салават'!AK205</f>
        <v>0</v>
      </c>
      <c r="AB1206" s="687">
        <f t="shared" si="2209"/>
        <v>-15.9</v>
      </c>
      <c r="AC1206" s="688">
        <f t="shared" si="2210"/>
        <v>0</v>
      </c>
      <c r="AD1206" s="687">
        <f t="shared" si="2211"/>
        <v>44.699999999999996</v>
      </c>
      <c r="AE1206" s="687">
        <f t="shared" si="2211"/>
        <v>0</v>
      </c>
      <c r="AF1206" s="687">
        <f t="shared" si="2212"/>
        <v>-44.699999999999996</v>
      </c>
      <c r="AG1206" s="688">
        <f t="shared" si="2213"/>
        <v>0</v>
      </c>
      <c r="AH1206" s="687">
        <f>'17. Нефтехим Салават'!AU205</f>
        <v>15.2</v>
      </c>
      <c r="AI1206" s="687">
        <f>'17. Нефтехим Салават'!AW205</f>
        <v>0</v>
      </c>
      <c r="AJ1206" s="687">
        <f t="shared" si="2214"/>
        <v>-15.2</v>
      </c>
      <c r="AK1206" s="688">
        <f t="shared" si="2215"/>
        <v>0</v>
      </c>
      <c r="AL1206" s="687">
        <f>'17. Нефтехим Салават'!BA205</f>
        <v>14.6</v>
      </c>
      <c r="AM1206" s="687">
        <f>'17. Нефтехим Салават'!BC205</f>
        <v>0</v>
      </c>
      <c r="AN1206" s="687">
        <f t="shared" si="2216"/>
        <v>-14.6</v>
      </c>
      <c r="AO1206" s="688">
        <f t="shared" si="2217"/>
        <v>0</v>
      </c>
      <c r="AP1206" s="687">
        <f>'17. Нефтехим Салават'!BG205</f>
        <v>14.9</v>
      </c>
      <c r="AQ1206" s="687">
        <f>'17. Нефтехим Салават'!BI205</f>
        <v>0</v>
      </c>
      <c r="AR1206" s="687">
        <f t="shared" si="2218"/>
        <v>-14.9</v>
      </c>
      <c r="AS1206" s="688">
        <f t="shared" si="2219"/>
        <v>0</v>
      </c>
      <c r="AT1206" s="687">
        <f t="shared" si="2220"/>
        <v>30.7</v>
      </c>
      <c r="AU1206" s="687">
        <f t="shared" si="2220"/>
        <v>0</v>
      </c>
      <c r="AV1206" s="687">
        <f t="shared" si="2221"/>
        <v>-30.7</v>
      </c>
      <c r="AW1206" s="688">
        <f t="shared" si="2222"/>
        <v>0</v>
      </c>
      <c r="AX1206" s="687">
        <f>'17. Нефтехим Салават'!BS205</f>
        <v>0.2</v>
      </c>
      <c r="AY1206" s="687">
        <f>'17. Нефтехим Салават'!BU205</f>
        <v>0</v>
      </c>
      <c r="AZ1206" s="687">
        <f t="shared" si="2223"/>
        <v>-0.2</v>
      </c>
      <c r="BA1206" s="688">
        <f t="shared" si="2224"/>
        <v>0</v>
      </c>
      <c r="BB1206" s="687">
        <f>'17. Нефтехим Салават'!BY205</f>
        <v>15.2</v>
      </c>
      <c r="BC1206" s="687">
        <f>'17. Нефтехим Салават'!CA205</f>
        <v>0</v>
      </c>
      <c r="BD1206" s="687">
        <f t="shared" si="2225"/>
        <v>-15.2</v>
      </c>
      <c r="BE1206" s="688">
        <f t="shared" si="2226"/>
        <v>0</v>
      </c>
      <c r="BF1206" s="687">
        <f>'17. Нефтехим Салават'!CE205</f>
        <v>15.3</v>
      </c>
      <c r="BG1206" s="687">
        <f>'17. Нефтехим Салават'!CG205</f>
        <v>0</v>
      </c>
      <c r="BH1206" s="687">
        <f t="shared" si="2227"/>
        <v>-15.3</v>
      </c>
      <c r="BI1206" s="688">
        <f t="shared" si="2228"/>
        <v>0</v>
      </c>
      <c r="BJ1206" s="687">
        <f t="shared" si="2229"/>
        <v>50.2</v>
      </c>
      <c r="BK1206" s="687">
        <f t="shared" si="2229"/>
        <v>0</v>
      </c>
      <c r="BL1206" s="687">
        <f t="shared" si="2230"/>
        <v>-50.2</v>
      </c>
      <c r="BM1206" s="688">
        <f t="shared" si="2231"/>
        <v>0</v>
      </c>
      <c r="BN1206" s="687">
        <f>'17. Нефтехим Салават'!CQ205</f>
        <v>17.399999999999999</v>
      </c>
      <c r="BO1206" s="687">
        <f>'17. Нефтехим Салават'!CS205</f>
        <v>0</v>
      </c>
      <c r="BP1206" s="687">
        <f t="shared" si="2232"/>
        <v>-17.399999999999999</v>
      </c>
      <c r="BQ1206" s="688">
        <f t="shared" si="2233"/>
        <v>0</v>
      </c>
      <c r="BR1206" s="687">
        <f>'17. Нефтехим Салават'!CW205</f>
        <v>16.100000000000001</v>
      </c>
      <c r="BS1206" s="687">
        <f>'17. Нефтехим Салават'!CY205</f>
        <v>0</v>
      </c>
      <c r="BT1206" s="687">
        <f t="shared" si="2234"/>
        <v>-16.100000000000001</v>
      </c>
      <c r="BU1206" s="688">
        <f t="shared" si="2235"/>
        <v>0</v>
      </c>
      <c r="BV1206" s="687">
        <f>'17. Нефтехим Салават'!DC205</f>
        <v>16.7</v>
      </c>
      <c r="BW1206" s="687">
        <f>'17. Нефтехим Салават'!DE205</f>
        <v>0</v>
      </c>
      <c r="BX1206" s="687">
        <f t="shared" si="2236"/>
        <v>-16.7</v>
      </c>
      <c r="BY1206" s="688">
        <f t="shared" si="2237"/>
        <v>0</v>
      </c>
    </row>
    <row r="1207" spans="2:77" ht="20.100000000000001" customHeight="1">
      <c r="B1207" s="591" t="s">
        <v>153</v>
      </c>
      <c r="C1207" s="448" t="s">
        <v>1390</v>
      </c>
      <c r="D1207" s="528"/>
      <c r="E1207" s="528"/>
      <c r="F1207" s="529"/>
      <c r="G1207" s="530" t="s">
        <v>1391</v>
      </c>
      <c r="H1207" s="530"/>
      <c r="I1207" s="626" t="s">
        <v>883</v>
      </c>
      <c r="J1207" s="687">
        <f t="shared" si="2199"/>
        <v>640.70000000000005</v>
      </c>
      <c r="K1207" s="687">
        <f t="shared" si="2199"/>
        <v>0</v>
      </c>
      <c r="L1207" s="687">
        <f t="shared" si="2200"/>
        <v>-640.70000000000005</v>
      </c>
      <c r="M1207" s="688">
        <f t="shared" si="2201"/>
        <v>0</v>
      </c>
      <c r="N1207" s="687">
        <f t="shared" si="2202"/>
        <v>175.7</v>
      </c>
      <c r="O1207" s="687">
        <f t="shared" si="2202"/>
        <v>0</v>
      </c>
      <c r="P1207" s="687">
        <f t="shared" si="2203"/>
        <v>-175.7</v>
      </c>
      <c r="Q1207" s="688">
        <f t="shared" si="2204"/>
        <v>0</v>
      </c>
      <c r="R1207" s="687">
        <f>'17. Нефтехим Салават'!W206</f>
        <v>59.4</v>
      </c>
      <c r="S1207" s="687">
        <f>'17. Нефтехим Салават'!Y206</f>
        <v>0</v>
      </c>
      <c r="T1207" s="687">
        <f t="shared" si="2205"/>
        <v>-59.4</v>
      </c>
      <c r="U1207" s="688">
        <f t="shared" si="2206"/>
        <v>0</v>
      </c>
      <c r="V1207" s="687">
        <f>'17. Нефтехим Салават'!AC206</f>
        <v>55.2</v>
      </c>
      <c r="W1207" s="687">
        <f>'17. Нефтехим Салават'!AE206</f>
        <v>0</v>
      </c>
      <c r="X1207" s="687">
        <f t="shared" si="2207"/>
        <v>-55.2</v>
      </c>
      <c r="Y1207" s="688">
        <f t="shared" si="2208"/>
        <v>0</v>
      </c>
      <c r="Z1207" s="687">
        <f>'17. Нефтехим Салават'!AI206</f>
        <v>61.1</v>
      </c>
      <c r="AA1207" s="687">
        <f>'17. Нефтехим Салават'!AK206</f>
        <v>0</v>
      </c>
      <c r="AB1207" s="687">
        <f t="shared" si="2209"/>
        <v>-61.1</v>
      </c>
      <c r="AC1207" s="688">
        <f t="shared" si="2210"/>
        <v>0</v>
      </c>
      <c r="AD1207" s="687">
        <f t="shared" si="2211"/>
        <v>168.9</v>
      </c>
      <c r="AE1207" s="687">
        <f t="shared" si="2211"/>
        <v>0</v>
      </c>
      <c r="AF1207" s="687">
        <f t="shared" si="2212"/>
        <v>-168.9</v>
      </c>
      <c r="AG1207" s="688">
        <f t="shared" si="2213"/>
        <v>0</v>
      </c>
      <c r="AH1207" s="687">
        <f>'17. Нефтехим Салават'!AU206</f>
        <v>56.6</v>
      </c>
      <c r="AI1207" s="687">
        <f>'17. Нефтехим Салават'!AW206</f>
        <v>0</v>
      </c>
      <c r="AJ1207" s="687">
        <f t="shared" si="2214"/>
        <v>-56.6</v>
      </c>
      <c r="AK1207" s="688">
        <f t="shared" si="2215"/>
        <v>0</v>
      </c>
      <c r="AL1207" s="687">
        <f>'17. Нефтехим Салават'!BA206</f>
        <v>57.7</v>
      </c>
      <c r="AM1207" s="687">
        <f>'17. Нефтехим Салават'!BC206</f>
        <v>0</v>
      </c>
      <c r="AN1207" s="687">
        <f t="shared" si="2216"/>
        <v>-57.7</v>
      </c>
      <c r="AO1207" s="688">
        <f t="shared" si="2217"/>
        <v>0</v>
      </c>
      <c r="AP1207" s="687">
        <f>'17. Нефтехим Салават'!BG206</f>
        <v>54.6</v>
      </c>
      <c r="AQ1207" s="687">
        <f>'17. Нефтехим Салават'!BI206</f>
        <v>0</v>
      </c>
      <c r="AR1207" s="687">
        <f t="shared" si="2218"/>
        <v>-54.6</v>
      </c>
      <c r="AS1207" s="688">
        <f t="shared" si="2219"/>
        <v>0</v>
      </c>
      <c r="AT1207" s="687">
        <f t="shared" si="2220"/>
        <v>117.4</v>
      </c>
      <c r="AU1207" s="687">
        <f t="shared" si="2220"/>
        <v>0</v>
      </c>
      <c r="AV1207" s="687">
        <f t="shared" si="2221"/>
        <v>-117.4</v>
      </c>
      <c r="AW1207" s="688">
        <f t="shared" si="2222"/>
        <v>0</v>
      </c>
      <c r="AX1207" s="687">
        <f>'17. Нефтехим Салават'!BS206</f>
        <v>1.8</v>
      </c>
      <c r="AY1207" s="687">
        <f>'17. Нефтехим Салават'!BU206</f>
        <v>0</v>
      </c>
      <c r="AZ1207" s="687">
        <f t="shared" si="2223"/>
        <v>-1.8</v>
      </c>
      <c r="BA1207" s="688">
        <f t="shared" si="2224"/>
        <v>0</v>
      </c>
      <c r="BB1207" s="687">
        <f>'17. Нефтехим Салават'!BY206</f>
        <v>58</v>
      </c>
      <c r="BC1207" s="687">
        <f>'17. Нефтехим Салават'!CA206</f>
        <v>0</v>
      </c>
      <c r="BD1207" s="687">
        <f t="shared" si="2225"/>
        <v>-58</v>
      </c>
      <c r="BE1207" s="688">
        <f t="shared" si="2226"/>
        <v>0</v>
      </c>
      <c r="BF1207" s="687">
        <f>'17. Нефтехим Салават'!CE206</f>
        <v>57.6</v>
      </c>
      <c r="BG1207" s="687">
        <f>'17. Нефтехим Салават'!CG206</f>
        <v>0</v>
      </c>
      <c r="BH1207" s="687">
        <f t="shared" si="2227"/>
        <v>-57.6</v>
      </c>
      <c r="BI1207" s="688">
        <f t="shared" si="2228"/>
        <v>0</v>
      </c>
      <c r="BJ1207" s="687">
        <f t="shared" si="2229"/>
        <v>178.7</v>
      </c>
      <c r="BK1207" s="687">
        <f t="shared" si="2229"/>
        <v>0</v>
      </c>
      <c r="BL1207" s="687">
        <f t="shared" si="2230"/>
        <v>-178.7</v>
      </c>
      <c r="BM1207" s="688">
        <f t="shared" si="2231"/>
        <v>0</v>
      </c>
      <c r="BN1207" s="687">
        <f>'17. Нефтехим Салават'!CQ206</f>
        <v>58.5</v>
      </c>
      <c r="BO1207" s="687">
        <f>'17. Нефтехим Салават'!CS206</f>
        <v>0</v>
      </c>
      <c r="BP1207" s="687">
        <f t="shared" si="2232"/>
        <v>-58.5</v>
      </c>
      <c r="BQ1207" s="688">
        <f t="shared" si="2233"/>
        <v>0</v>
      </c>
      <c r="BR1207" s="687">
        <f>'17. Нефтехим Салават'!CW206</f>
        <v>59.1</v>
      </c>
      <c r="BS1207" s="687">
        <f>'17. Нефтехим Салават'!CY206</f>
        <v>0</v>
      </c>
      <c r="BT1207" s="687">
        <f t="shared" si="2234"/>
        <v>-59.1</v>
      </c>
      <c r="BU1207" s="688">
        <f t="shared" si="2235"/>
        <v>0</v>
      </c>
      <c r="BV1207" s="687">
        <f>'17. Нефтехим Салават'!DC206</f>
        <v>61.1</v>
      </c>
      <c r="BW1207" s="687">
        <f>'17. Нефтехим Салават'!DE206</f>
        <v>0</v>
      </c>
      <c r="BX1207" s="687">
        <f t="shared" si="2236"/>
        <v>-61.1</v>
      </c>
      <c r="BY1207" s="688">
        <f t="shared" si="2237"/>
        <v>0</v>
      </c>
    </row>
    <row r="1208" spans="2:77" ht="20.100000000000001" customHeight="1">
      <c r="C1208" s="597" t="s">
        <v>1198</v>
      </c>
      <c r="D1208" s="528"/>
      <c r="E1208" s="528"/>
      <c r="F1208" s="529"/>
      <c r="G1208" s="530" t="s">
        <v>1392</v>
      </c>
      <c r="H1208" s="530"/>
      <c r="I1208" s="691" t="s">
        <v>883</v>
      </c>
      <c r="J1208" s="687">
        <f t="shared" si="2199"/>
        <v>640.70000000000005</v>
      </c>
      <c r="K1208" s="687">
        <f t="shared" si="2199"/>
        <v>0</v>
      </c>
      <c r="L1208" s="687">
        <f t="shared" si="2200"/>
        <v>-640.70000000000005</v>
      </c>
      <c r="M1208" s="688">
        <f t="shared" si="2201"/>
        <v>0</v>
      </c>
      <c r="N1208" s="687">
        <f t="shared" si="2202"/>
        <v>175.7</v>
      </c>
      <c r="O1208" s="687">
        <f t="shared" si="2202"/>
        <v>0</v>
      </c>
      <c r="P1208" s="687">
        <f t="shared" si="2203"/>
        <v>-175.7</v>
      </c>
      <c r="Q1208" s="688">
        <f t="shared" si="2204"/>
        <v>0</v>
      </c>
      <c r="R1208" s="687">
        <f>'17. Нефтехим Салават'!W207</f>
        <v>59.4</v>
      </c>
      <c r="S1208" s="687">
        <f>'17. Нефтехим Салават'!Y207</f>
        <v>0</v>
      </c>
      <c r="T1208" s="687">
        <f t="shared" si="2205"/>
        <v>-59.4</v>
      </c>
      <c r="U1208" s="688">
        <f t="shared" si="2206"/>
        <v>0</v>
      </c>
      <c r="V1208" s="687">
        <f>'17. Нефтехим Салават'!AC207</f>
        <v>55.2</v>
      </c>
      <c r="W1208" s="687">
        <f>'17. Нефтехим Салават'!AE207</f>
        <v>0</v>
      </c>
      <c r="X1208" s="687">
        <f t="shared" si="2207"/>
        <v>-55.2</v>
      </c>
      <c r="Y1208" s="688">
        <f t="shared" si="2208"/>
        <v>0</v>
      </c>
      <c r="Z1208" s="687">
        <f>'17. Нефтехим Салават'!AI207</f>
        <v>61.1</v>
      </c>
      <c r="AA1208" s="687">
        <f>'17. Нефтехим Салават'!AK207</f>
        <v>0</v>
      </c>
      <c r="AB1208" s="687">
        <f t="shared" si="2209"/>
        <v>-61.1</v>
      </c>
      <c r="AC1208" s="688">
        <f t="shared" si="2210"/>
        <v>0</v>
      </c>
      <c r="AD1208" s="687">
        <f t="shared" si="2211"/>
        <v>168.9</v>
      </c>
      <c r="AE1208" s="687">
        <f t="shared" si="2211"/>
        <v>0</v>
      </c>
      <c r="AF1208" s="687">
        <f t="shared" si="2212"/>
        <v>-168.9</v>
      </c>
      <c r="AG1208" s="688">
        <f t="shared" si="2213"/>
        <v>0</v>
      </c>
      <c r="AH1208" s="687">
        <f>'17. Нефтехим Салават'!AU207</f>
        <v>56.6</v>
      </c>
      <c r="AI1208" s="687">
        <f>'17. Нефтехим Салават'!AW207</f>
        <v>0</v>
      </c>
      <c r="AJ1208" s="687">
        <f t="shared" si="2214"/>
        <v>-56.6</v>
      </c>
      <c r="AK1208" s="688">
        <f t="shared" si="2215"/>
        <v>0</v>
      </c>
      <c r="AL1208" s="687">
        <f>'17. Нефтехим Салават'!BA207</f>
        <v>57.7</v>
      </c>
      <c r="AM1208" s="687">
        <f>'17. Нефтехим Салават'!BC207</f>
        <v>0</v>
      </c>
      <c r="AN1208" s="687">
        <f t="shared" si="2216"/>
        <v>-57.7</v>
      </c>
      <c r="AO1208" s="688">
        <f t="shared" si="2217"/>
        <v>0</v>
      </c>
      <c r="AP1208" s="687">
        <f>'17. Нефтехим Салават'!BG207</f>
        <v>54.6</v>
      </c>
      <c r="AQ1208" s="687">
        <f>'17. Нефтехим Салават'!BI207</f>
        <v>0</v>
      </c>
      <c r="AR1208" s="687">
        <f t="shared" si="2218"/>
        <v>-54.6</v>
      </c>
      <c r="AS1208" s="688">
        <f t="shared" si="2219"/>
        <v>0</v>
      </c>
      <c r="AT1208" s="687">
        <f t="shared" si="2220"/>
        <v>117.4</v>
      </c>
      <c r="AU1208" s="687">
        <f t="shared" si="2220"/>
        <v>0</v>
      </c>
      <c r="AV1208" s="687">
        <f t="shared" si="2221"/>
        <v>-117.4</v>
      </c>
      <c r="AW1208" s="688">
        <f t="shared" si="2222"/>
        <v>0</v>
      </c>
      <c r="AX1208" s="687">
        <f>'17. Нефтехим Салават'!BS207</f>
        <v>1.8</v>
      </c>
      <c r="AY1208" s="687">
        <f>'17. Нефтехим Салават'!BU207</f>
        <v>0</v>
      </c>
      <c r="AZ1208" s="687">
        <f t="shared" si="2223"/>
        <v>-1.8</v>
      </c>
      <c r="BA1208" s="688">
        <f t="shared" si="2224"/>
        <v>0</v>
      </c>
      <c r="BB1208" s="687">
        <f>'17. Нефтехим Салават'!BY207</f>
        <v>58</v>
      </c>
      <c r="BC1208" s="687">
        <f>'17. Нефтехим Салават'!CA207</f>
        <v>0</v>
      </c>
      <c r="BD1208" s="687">
        <f t="shared" si="2225"/>
        <v>-58</v>
      </c>
      <c r="BE1208" s="688">
        <f t="shared" si="2226"/>
        <v>0</v>
      </c>
      <c r="BF1208" s="687">
        <f>'17. Нефтехим Салават'!CE207</f>
        <v>57.6</v>
      </c>
      <c r="BG1208" s="687">
        <f>'17. Нефтехим Салават'!CG207</f>
        <v>0</v>
      </c>
      <c r="BH1208" s="687">
        <f t="shared" si="2227"/>
        <v>-57.6</v>
      </c>
      <c r="BI1208" s="688">
        <f t="shared" si="2228"/>
        <v>0</v>
      </c>
      <c r="BJ1208" s="687">
        <f t="shared" si="2229"/>
        <v>178.7</v>
      </c>
      <c r="BK1208" s="687">
        <f t="shared" si="2229"/>
        <v>0</v>
      </c>
      <c r="BL1208" s="687">
        <f t="shared" si="2230"/>
        <v>-178.7</v>
      </c>
      <c r="BM1208" s="688">
        <f t="shared" si="2231"/>
        <v>0</v>
      </c>
      <c r="BN1208" s="687">
        <f>'17. Нефтехим Салават'!CQ207</f>
        <v>58.5</v>
      </c>
      <c r="BO1208" s="687">
        <f>'17. Нефтехим Салават'!CS207</f>
        <v>0</v>
      </c>
      <c r="BP1208" s="687">
        <f t="shared" si="2232"/>
        <v>-58.5</v>
      </c>
      <c r="BQ1208" s="688">
        <f t="shared" si="2233"/>
        <v>0</v>
      </c>
      <c r="BR1208" s="687">
        <f>'17. Нефтехим Салават'!CW207</f>
        <v>59.1</v>
      </c>
      <c r="BS1208" s="687">
        <f>'17. Нефтехим Салават'!CY207</f>
        <v>0</v>
      </c>
      <c r="BT1208" s="687">
        <f t="shared" si="2234"/>
        <v>-59.1</v>
      </c>
      <c r="BU1208" s="688">
        <f t="shared" si="2235"/>
        <v>0</v>
      </c>
      <c r="BV1208" s="687">
        <f>'17. Нефтехим Салават'!DC207</f>
        <v>61.1</v>
      </c>
      <c r="BW1208" s="687">
        <f>'17. Нефтехим Салават'!DE207</f>
        <v>0</v>
      </c>
      <c r="BX1208" s="687">
        <f t="shared" si="2236"/>
        <v>-61.1</v>
      </c>
      <c r="BY1208" s="688">
        <f t="shared" si="2237"/>
        <v>0</v>
      </c>
    </row>
    <row r="1209" spans="2:77" ht="20.100000000000001" customHeight="1">
      <c r="B1209" s="591" t="s">
        <v>938</v>
      </c>
      <c r="C1209" s="448" t="s">
        <v>1393</v>
      </c>
      <c r="D1209" s="528"/>
      <c r="E1209" s="528"/>
      <c r="F1209" s="529"/>
      <c r="G1209" s="530" t="s">
        <v>1394</v>
      </c>
      <c r="H1209" s="530"/>
      <c r="I1209" s="626" t="s">
        <v>883</v>
      </c>
      <c r="J1209" s="687">
        <f t="shared" si="2199"/>
        <v>3.3</v>
      </c>
      <c r="K1209" s="687">
        <f t="shared" si="2199"/>
        <v>0</v>
      </c>
      <c r="L1209" s="687">
        <f t="shared" si="2200"/>
        <v>-3.3</v>
      </c>
      <c r="M1209" s="688">
        <f t="shared" si="2201"/>
        <v>0</v>
      </c>
      <c r="N1209" s="687">
        <f t="shared" si="2202"/>
        <v>0.89999999999999991</v>
      </c>
      <c r="O1209" s="687">
        <f t="shared" si="2202"/>
        <v>0</v>
      </c>
      <c r="P1209" s="687">
        <f t="shared" si="2203"/>
        <v>-0.89999999999999991</v>
      </c>
      <c r="Q1209" s="688">
        <f t="shared" si="2204"/>
        <v>0</v>
      </c>
      <c r="R1209" s="687">
        <f>'17. Нефтехим Салават'!W208</f>
        <v>0.3</v>
      </c>
      <c r="S1209" s="687">
        <f>'17. Нефтехим Салават'!Y208</f>
        <v>0</v>
      </c>
      <c r="T1209" s="687">
        <f t="shared" si="2205"/>
        <v>-0.3</v>
      </c>
      <c r="U1209" s="688">
        <f t="shared" si="2206"/>
        <v>0</v>
      </c>
      <c r="V1209" s="687">
        <f>'17. Нефтехим Салават'!AC208</f>
        <v>0.3</v>
      </c>
      <c r="W1209" s="687">
        <f>'17. Нефтехим Салават'!AE208</f>
        <v>0</v>
      </c>
      <c r="X1209" s="687">
        <f t="shared" si="2207"/>
        <v>-0.3</v>
      </c>
      <c r="Y1209" s="688">
        <f t="shared" si="2208"/>
        <v>0</v>
      </c>
      <c r="Z1209" s="687">
        <f>'17. Нефтехим Салават'!AI208</f>
        <v>0.3</v>
      </c>
      <c r="AA1209" s="687">
        <f>'17. Нефтехим Салават'!AK208</f>
        <v>0</v>
      </c>
      <c r="AB1209" s="687">
        <f t="shared" si="2209"/>
        <v>-0.3</v>
      </c>
      <c r="AC1209" s="688">
        <f t="shared" si="2210"/>
        <v>0</v>
      </c>
      <c r="AD1209" s="687">
        <f t="shared" si="2211"/>
        <v>0.89999999999999991</v>
      </c>
      <c r="AE1209" s="687">
        <f t="shared" si="2211"/>
        <v>0</v>
      </c>
      <c r="AF1209" s="687">
        <f t="shared" si="2212"/>
        <v>-0.89999999999999991</v>
      </c>
      <c r="AG1209" s="688">
        <f t="shared" si="2213"/>
        <v>0</v>
      </c>
      <c r="AH1209" s="687">
        <f>'17. Нефтехим Салават'!AU208</f>
        <v>0.3</v>
      </c>
      <c r="AI1209" s="687">
        <f>'17. Нефтехим Салават'!AW208</f>
        <v>0</v>
      </c>
      <c r="AJ1209" s="687">
        <f t="shared" si="2214"/>
        <v>-0.3</v>
      </c>
      <c r="AK1209" s="688">
        <f t="shared" si="2215"/>
        <v>0</v>
      </c>
      <c r="AL1209" s="687">
        <f>'17. Нефтехим Салават'!BA208</f>
        <v>0.3</v>
      </c>
      <c r="AM1209" s="687">
        <f>'17. Нефтехим Салават'!BC208</f>
        <v>0</v>
      </c>
      <c r="AN1209" s="687">
        <f t="shared" si="2216"/>
        <v>-0.3</v>
      </c>
      <c r="AO1209" s="688">
        <f t="shared" si="2217"/>
        <v>0</v>
      </c>
      <c r="AP1209" s="687">
        <f>'17. Нефтехим Салават'!BG208</f>
        <v>0.3</v>
      </c>
      <c r="AQ1209" s="687">
        <f>'17. Нефтехим Салават'!BI208</f>
        <v>0</v>
      </c>
      <c r="AR1209" s="687">
        <f t="shared" si="2218"/>
        <v>-0.3</v>
      </c>
      <c r="AS1209" s="688">
        <f t="shared" si="2219"/>
        <v>0</v>
      </c>
      <c r="AT1209" s="687">
        <f t="shared" si="2220"/>
        <v>0.6</v>
      </c>
      <c r="AU1209" s="687">
        <f t="shared" si="2220"/>
        <v>0</v>
      </c>
      <c r="AV1209" s="687">
        <f t="shared" si="2221"/>
        <v>-0.6</v>
      </c>
      <c r="AW1209" s="688">
        <f t="shared" si="2222"/>
        <v>0</v>
      </c>
      <c r="AX1209" s="687">
        <f>'17. Нефтехим Салават'!BS208</f>
        <v>0</v>
      </c>
      <c r="AY1209" s="687">
        <f>'17. Нефтехим Салават'!BU208</f>
        <v>0</v>
      </c>
      <c r="AZ1209" s="687">
        <f t="shared" si="2223"/>
        <v>0</v>
      </c>
      <c r="BA1209" s="688" t="str">
        <f t="shared" si="2224"/>
        <v>-</v>
      </c>
      <c r="BB1209" s="687">
        <f>'17. Нефтехим Салават'!BY208</f>
        <v>0.3</v>
      </c>
      <c r="BC1209" s="687">
        <f>'17. Нефтехим Салават'!CA208</f>
        <v>0</v>
      </c>
      <c r="BD1209" s="687">
        <f t="shared" si="2225"/>
        <v>-0.3</v>
      </c>
      <c r="BE1209" s="688">
        <f t="shared" si="2226"/>
        <v>0</v>
      </c>
      <c r="BF1209" s="687">
        <f>'17. Нефтехим Салават'!CE208</f>
        <v>0.3</v>
      </c>
      <c r="BG1209" s="687">
        <f>'17. Нефтехим Салават'!CG208</f>
        <v>0</v>
      </c>
      <c r="BH1209" s="687">
        <f t="shared" si="2227"/>
        <v>-0.3</v>
      </c>
      <c r="BI1209" s="688">
        <f t="shared" si="2228"/>
        <v>0</v>
      </c>
      <c r="BJ1209" s="687">
        <f t="shared" si="2229"/>
        <v>0.89999999999999991</v>
      </c>
      <c r="BK1209" s="687">
        <f t="shared" si="2229"/>
        <v>0</v>
      </c>
      <c r="BL1209" s="687">
        <f t="shared" si="2230"/>
        <v>-0.89999999999999991</v>
      </c>
      <c r="BM1209" s="688">
        <f t="shared" si="2231"/>
        <v>0</v>
      </c>
      <c r="BN1209" s="687">
        <f>'17. Нефтехим Салават'!CQ208</f>
        <v>0.3</v>
      </c>
      <c r="BO1209" s="687">
        <f>'17. Нефтехим Салават'!CS208</f>
        <v>0</v>
      </c>
      <c r="BP1209" s="687">
        <f t="shared" si="2232"/>
        <v>-0.3</v>
      </c>
      <c r="BQ1209" s="688">
        <f t="shared" si="2233"/>
        <v>0</v>
      </c>
      <c r="BR1209" s="687">
        <f>'17. Нефтехим Салават'!CW208</f>
        <v>0.3</v>
      </c>
      <c r="BS1209" s="687">
        <f>'17. Нефтехим Салават'!CY208</f>
        <v>0</v>
      </c>
      <c r="BT1209" s="687">
        <f t="shared" si="2234"/>
        <v>-0.3</v>
      </c>
      <c r="BU1209" s="688">
        <f t="shared" si="2235"/>
        <v>0</v>
      </c>
      <c r="BV1209" s="687">
        <f>'17. Нефтехим Салават'!DC208</f>
        <v>0.3</v>
      </c>
      <c r="BW1209" s="687">
        <f>'17. Нефтехим Салават'!DE208</f>
        <v>0</v>
      </c>
      <c r="BX1209" s="687">
        <f t="shared" si="2236"/>
        <v>-0.3</v>
      </c>
      <c r="BY1209" s="688">
        <f t="shared" si="2237"/>
        <v>0</v>
      </c>
    </row>
    <row r="1210" spans="2:77" ht="20.100000000000001" customHeight="1">
      <c r="C1210" s="597" t="s">
        <v>1198</v>
      </c>
      <c r="D1210" s="528"/>
      <c r="E1210" s="528"/>
      <c r="F1210" s="529"/>
      <c r="G1210" s="530" t="s">
        <v>1395</v>
      </c>
      <c r="H1210" s="530"/>
      <c r="I1210" s="691" t="s">
        <v>883</v>
      </c>
      <c r="J1210" s="687">
        <f t="shared" si="2199"/>
        <v>3.3</v>
      </c>
      <c r="K1210" s="687">
        <f t="shared" si="2199"/>
        <v>0</v>
      </c>
      <c r="L1210" s="687">
        <f t="shared" si="2200"/>
        <v>-3.3</v>
      </c>
      <c r="M1210" s="688">
        <f t="shared" si="2201"/>
        <v>0</v>
      </c>
      <c r="N1210" s="687">
        <f t="shared" si="2202"/>
        <v>0.89999999999999991</v>
      </c>
      <c r="O1210" s="687">
        <f t="shared" si="2202"/>
        <v>0</v>
      </c>
      <c r="P1210" s="687">
        <f t="shared" si="2203"/>
        <v>-0.89999999999999991</v>
      </c>
      <c r="Q1210" s="688">
        <f t="shared" si="2204"/>
        <v>0</v>
      </c>
      <c r="R1210" s="687">
        <f>'17. Нефтехим Салават'!W209</f>
        <v>0.3</v>
      </c>
      <c r="S1210" s="687">
        <f>'17. Нефтехим Салават'!Y209</f>
        <v>0</v>
      </c>
      <c r="T1210" s="687">
        <f t="shared" si="2205"/>
        <v>-0.3</v>
      </c>
      <c r="U1210" s="688">
        <f t="shared" si="2206"/>
        <v>0</v>
      </c>
      <c r="V1210" s="687">
        <f>'17. Нефтехим Салават'!AC209</f>
        <v>0.3</v>
      </c>
      <c r="W1210" s="687">
        <f>'17. Нефтехим Салават'!AE209</f>
        <v>0</v>
      </c>
      <c r="X1210" s="687">
        <f t="shared" si="2207"/>
        <v>-0.3</v>
      </c>
      <c r="Y1210" s="688">
        <f t="shared" si="2208"/>
        <v>0</v>
      </c>
      <c r="Z1210" s="687">
        <f>'17. Нефтехим Салават'!AI209</f>
        <v>0.3</v>
      </c>
      <c r="AA1210" s="687">
        <f>'17. Нефтехим Салават'!AK209</f>
        <v>0</v>
      </c>
      <c r="AB1210" s="687">
        <f t="shared" si="2209"/>
        <v>-0.3</v>
      </c>
      <c r="AC1210" s="688">
        <f t="shared" si="2210"/>
        <v>0</v>
      </c>
      <c r="AD1210" s="687">
        <f t="shared" si="2211"/>
        <v>0.89999999999999991</v>
      </c>
      <c r="AE1210" s="687">
        <f t="shared" si="2211"/>
        <v>0</v>
      </c>
      <c r="AF1210" s="687">
        <f t="shared" si="2212"/>
        <v>-0.89999999999999991</v>
      </c>
      <c r="AG1210" s="688">
        <f t="shared" si="2213"/>
        <v>0</v>
      </c>
      <c r="AH1210" s="687">
        <f>'17. Нефтехим Салават'!AU209</f>
        <v>0.3</v>
      </c>
      <c r="AI1210" s="687">
        <f>'17. Нефтехим Салават'!AW209</f>
        <v>0</v>
      </c>
      <c r="AJ1210" s="687">
        <f t="shared" si="2214"/>
        <v>-0.3</v>
      </c>
      <c r="AK1210" s="688">
        <f t="shared" si="2215"/>
        <v>0</v>
      </c>
      <c r="AL1210" s="687">
        <f>'17. Нефтехим Салават'!BA209</f>
        <v>0.3</v>
      </c>
      <c r="AM1210" s="687">
        <f>'17. Нефтехим Салават'!BC209</f>
        <v>0</v>
      </c>
      <c r="AN1210" s="687">
        <f t="shared" si="2216"/>
        <v>-0.3</v>
      </c>
      <c r="AO1210" s="688">
        <f t="shared" si="2217"/>
        <v>0</v>
      </c>
      <c r="AP1210" s="687">
        <f>'17. Нефтехим Салават'!BG209</f>
        <v>0.3</v>
      </c>
      <c r="AQ1210" s="687">
        <f>'17. Нефтехим Салават'!BI209</f>
        <v>0</v>
      </c>
      <c r="AR1210" s="687">
        <f t="shared" si="2218"/>
        <v>-0.3</v>
      </c>
      <c r="AS1210" s="688">
        <f t="shared" si="2219"/>
        <v>0</v>
      </c>
      <c r="AT1210" s="687">
        <f t="shared" si="2220"/>
        <v>0.6</v>
      </c>
      <c r="AU1210" s="687">
        <f t="shared" si="2220"/>
        <v>0</v>
      </c>
      <c r="AV1210" s="687">
        <f t="shared" si="2221"/>
        <v>-0.6</v>
      </c>
      <c r="AW1210" s="688">
        <f t="shared" si="2222"/>
        <v>0</v>
      </c>
      <c r="AX1210" s="687">
        <f>'17. Нефтехим Салават'!BS209</f>
        <v>0</v>
      </c>
      <c r="AY1210" s="687">
        <f>'17. Нефтехим Салават'!BU209</f>
        <v>0</v>
      </c>
      <c r="AZ1210" s="687">
        <f t="shared" si="2223"/>
        <v>0</v>
      </c>
      <c r="BA1210" s="688" t="str">
        <f t="shared" si="2224"/>
        <v>-</v>
      </c>
      <c r="BB1210" s="687">
        <f>'17. Нефтехим Салават'!BY209</f>
        <v>0.3</v>
      </c>
      <c r="BC1210" s="687">
        <f>'17. Нефтехим Салават'!CA209</f>
        <v>0</v>
      </c>
      <c r="BD1210" s="687">
        <f t="shared" si="2225"/>
        <v>-0.3</v>
      </c>
      <c r="BE1210" s="688">
        <f t="shared" si="2226"/>
        <v>0</v>
      </c>
      <c r="BF1210" s="687">
        <f>'17. Нефтехим Салават'!CE209</f>
        <v>0.3</v>
      </c>
      <c r="BG1210" s="687">
        <f>'17. Нефтехим Салават'!CG209</f>
        <v>0</v>
      </c>
      <c r="BH1210" s="687">
        <f t="shared" si="2227"/>
        <v>-0.3</v>
      </c>
      <c r="BI1210" s="688">
        <f t="shared" si="2228"/>
        <v>0</v>
      </c>
      <c r="BJ1210" s="687">
        <f t="shared" si="2229"/>
        <v>0.89999999999999991</v>
      </c>
      <c r="BK1210" s="687">
        <f t="shared" si="2229"/>
        <v>0</v>
      </c>
      <c r="BL1210" s="687">
        <f t="shared" si="2230"/>
        <v>-0.89999999999999991</v>
      </c>
      <c r="BM1210" s="688">
        <f t="shared" si="2231"/>
        <v>0</v>
      </c>
      <c r="BN1210" s="687">
        <f>'17. Нефтехим Салават'!CQ209</f>
        <v>0.3</v>
      </c>
      <c r="BO1210" s="687">
        <f>'17. Нефтехим Салават'!CS209</f>
        <v>0</v>
      </c>
      <c r="BP1210" s="687">
        <f t="shared" si="2232"/>
        <v>-0.3</v>
      </c>
      <c r="BQ1210" s="688">
        <f t="shared" si="2233"/>
        <v>0</v>
      </c>
      <c r="BR1210" s="687">
        <f>'17. Нефтехим Салават'!CW209</f>
        <v>0.3</v>
      </c>
      <c r="BS1210" s="687">
        <f>'17. Нефтехим Салават'!CY209</f>
        <v>0</v>
      </c>
      <c r="BT1210" s="687">
        <f t="shared" si="2234"/>
        <v>-0.3</v>
      </c>
      <c r="BU1210" s="688">
        <f t="shared" si="2235"/>
        <v>0</v>
      </c>
      <c r="BV1210" s="687">
        <f>'17. Нефтехим Салават'!DC209</f>
        <v>0.3</v>
      </c>
      <c r="BW1210" s="687">
        <f>'17. Нефтехим Салават'!DE209</f>
        <v>0</v>
      </c>
      <c r="BX1210" s="687">
        <f t="shared" si="2236"/>
        <v>-0.3</v>
      </c>
      <c r="BY1210" s="688">
        <f t="shared" si="2237"/>
        <v>0</v>
      </c>
    </row>
    <row r="1211" spans="2:77" ht="20.100000000000001" customHeight="1">
      <c r="C1211" s="597"/>
      <c r="D1211" s="528"/>
      <c r="E1211" s="528"/>
      <c r="F1211" s="529"/>
      <c r="G1211" s="530"/>
      <c r="H1211" s="530"/>
      <c r="I1211" s="626"/>
      <c r="J1211" s="681"/>
      <c r="K1211" s="681"/>
      <c r="L1211" s="681"/>
      <c r="M1211" s="681"/>
      <c r="N1211" s="681"/>
      <c r="O1211" s="681"/>
      <c r="P1211" s="681"/>
      <c r="Q1211" s="681"/>
      <c r="R1211" s="681"/>
      <c r="S1211" s="681"/>
      <c r="T1211" s="681"/>
      <c r="U1211" s="681"/>
      <c r="V1211" s="681"/>
      <c r="W1211" s="681"/>
      <c r="X1211" s="681"/>
      <c r="Y1211" s="681"/>
      <c r="Z1211" s="681"/>
      <c r="AA1211" s="681"/>
      <c r="AB1211" s="681"/>
      <c r="AC1211" s="681"/>
      <c r="AD1211" s="681"/>
      <c r="AE1211" s="681"/>
      <c r="AF1211" s="681"/>
      <c r="AG1211" s="681"/>
      <c r="AH1211" s="681"/>
      <c r="AI1211" s="681"/>
      <c r="AJ1211" s="681"/>
      <c r="AK1211" s="681"/>
      <c r="AL1211" s="681"/>
      <c r="AM1211" s="681"/>
      <c r="AN1211" s="681"/>
      <c r="AO1211" s="681"/>
      <c r="AP1211" s="681"/>
      <c r="AQ1211" s="681"/>
      <c r="AR1211" s="681"/>
      <c r="AS1211" s="681"/>
      <c r="AT1211" s="681"/>
      <c r="AU1211" s="681"/>
      <c r="AV1211" s="681"/>
      <c r="AW1211" s="681"/>
      <c r="AX1211" s="681"/>
      <c r="AY1211" s="681"/>
      <c r="AZ1211" s="681"/>
      <c r="BA1211" s="681"/>
      <c r="BB1211" s="681"/>
      <c r="BC1211" s="681"/>
      <c r="BD1211" s="681"/>
      <c r="BE1211" s="681"/>
      <c r="BF1211" s="681"/>
      <c r="BG1211" s="681"/>
      <c r="BH1211" s="681"/>
      <c r="BI1211" s="681"/>
      <c r="BJ1211" s="681"/>
      <c r="BK1211" s="681"/>
      <c r="BL1211" s="681"/>
      <c r="BM1211" s="681"/>
      <c r="BN1211" s="681"/>
      <c r="BO1211" s="681"/>
      <c r="BP1211" s="681"/>
      <c r="BQ1211" s="681"/>
      <c r="BR1211" s="681"/>
      <c r="BS1211" s="681"/>
      <c r="BT1211" s="681"/>
      <c r="BU1211" s="681"/>
      <c r="BV1211" s="681"/>
      <c r="BW1211" s="681"/>
      <c r="BX1211" s="681"/>
      <c r="BY1211" s="681"/>
    </row>
    <row r="1212" spans="2:77" ht="20.100000000000001" customHeight="1">
      <c r="C1212" s="592" t="s">
        <v>1396</v>
      </c>
      <c r="D1212" s="528"/>
      <c r="E1212" s="528"/>
      <c r="F1212" s="529"/>
      <c r="G1212" s="530"/>
      <c r="H1212" s="530"/>
      <c r="I1212" s="626"/>
      <c r="J1212" s="681"/>
      <c r="K1212" s="681"/>
      <c r="L1212" s="681"/>
      <c r="M1212" s="681"/>
      <c r="N1212" s="681"/>
      <c r="O1212" s="681"/>
      <c r="P1212" s="681"/>
      <c r="Q1212" s="681"/>
      <c r="R1212" s="681"/>
      <c r="S1212" s="681"/>
      <c r="T1212" s="681"/>
      <c r="U1212" s="681"/>
      <c r="V1212" s="681"/>
      <c r="W1212" s="681"/>
      <c r="X1212" s="681"/>
      <c r="Y1212" s="681"/>
      <c r="Z1212" s="681"/>
      <c r="AA1212" s="681"/>
      <c r="AB1212" s="681"/>
      <c r="AC1212" s="681"/>
      <c r="AD1212" s="681"/>
      <c r="AE1212" s="681"/>
      <c r="AF1212" s="681"/>
      <c r="AG1212" s="681"/>
      <c r="AH1212" s="681"/>
      <c r="AI1212" s="681"/>
      <c r="AJ1212" s="681"/>
      <c r="AK1212" s="681"/>
      <c r="AL1212" s="681"/>
      <c r="AM1212" s="681"/>
      <c r="AN1212" s="681"/>
      <c r="AO1212" s="681"/>
      <c r="AP1212" s="681"/>
      <c r="AQ1212" s="681"/>
      <c r="AR1212" s="681"/>
      <c r="AS1212" s="681"/>
      <c r="AT1212" s="681"/>
      <c r="AU1212" s="681"/>
      <c r="AV1212" s="681"/>
      <c r="AW1212" s="681"/>
      <c r="AX1212" s="681"/>
      <c r="AY1212" s="681"/>
      <c r="AZ1212" s="681"/>
      <c r="BA1212" s="681"/>
      <c r="BB1212" s="681"/>
      <c r="BC1212" s="681"/>
      <c r="BD1212" s="681"/>
      <c r="BE1212" s="681"/>
      <c r="BF1212" s="681"/>
      <c r="BG1212" s="681"/>
      <c r="BH1212" s="681"/>
      <c r="BI1212" s="681"/>
      <c r="BJ1212" s="681"/>
      <c r="BK1212" s="681"/>
      <c r="BL1212" s="681"/>
      <c r="BM1212" s="681"/>
      <c r="BN1212" s="681"/>
      <c r="BO1212" s="681"/>
      <c r="BP1212" s="681"/>
      <c r="BQ1212" s="681"/>
      <c r="BR1212" s="681"/>
      <c r="BS1212" s="681"/>
      <c r="BT1212" s="681"/>
      <c r="BU1212" s="681"/>
      <c r="BV1212" s="681"/>
      <c r="BW1212" s="681"/>
      <c r="BX1212" s="681"/>
      <c r="BY1212" s="681"/>
    </row>
    <row r="1213" spans="2:77" ht="20.100000000000001" customHeight="1">
      <c r="B1213" s="591" t="s">
        <v>95</v>
      </c>
      <c r="C1213" s="595" t="s">
        <v>881</v>
      </c>
      <c r="D1213" s="528"/>
      <c r="E1213" s="528"/>
      <c r="F1213" s="529"/>
      <c r="G1213" s="530" t="s">
        <v>1397</v>
      </c>
      <c r="H1213" s="530"/>
      <c r="I1213" s="626" t="s">
        <v>883</v>
      </c>
      <c r="J1213" s="687">
        <f t="shared" ref="J1213:K1215" si="2238">N1213+AD1213+AT1213+BJ1213</f>
        <v>111.8</v>
      </c>
      <c r="K1213" s="687">
        <f t="shared" si="2238"/>
        <v>0</v>
      </c>
      <c r="L1213" s="687">
        <f>IFERROR(K1213-J1213,"-")</f>
        <v>-111.8</v>
      </c>
      <c r="M1213" s="688">
        <f>IFERROR(K1213/J1213,"-")</f>
        <v>0</v>
      </c>
      <c r="N1213" s="687">
        <f t="shared" ref="N1213:O1215" si="2239">R1213+V1213+Z1213</f>
        <v>29.5</v>
      </c>
      <c r="O1213" s="687">
        <f t="shared" si="2239"/>
        <v>0</v>
      </c>
      <c r="P1213" s="687">
        <f>IFERROR(O1213-N1213,"-")</f>
        <v>-29.5</v>
      </c>
      <c r="Q1213" s="688">
        <f>IFERROR(O1213/N1213,"-")</f>
        <v>0</v>
      </c>
      <c r="R1213" s="687">
        <f>'17. Нефтехим Салават'!W211</f>
        <v>9.5</v>
      </c>
      <c r="S1213" s="687">
        <f>'17. Нефтехим Салават'!Y211</f>
        <v>0</v>
      </c>
      <c r="T1213" s="687">
        <f>IFERROR(S1213-R1213,"-")</f>
        <v>-9.5</v>
      </c>
      <c r="U1213" s="688">
        <f>IFERROR(S1213/R1213,"-")</f>
        <v>0</v>
      </c>
      <c r="V1213" s="687">
        <f>'17. Нефтехим Салават'!AC211</f>
        <v>9.5</v>
      </c>
      <c r="W1213" s="687">
        <f>'17. Нефтехим Салават'!AE211</f>
        <v>0</v>
      </c>
      <c r="X1213" s="687">
        <f>IFERROR(W1213-V1213,"-")</f>
        <v>-9.5</v>
      </c>
      <c r="Y1213" s="688">
        <f>IFERROR(W1213/V1213,"-")</f>
        <v>0</v>
      </c>
      <c r="Z1213" s="687">
        <f>'17. Нефтехим Салават'!AI211</f>
        <v>10.5</v>
      </c>
      <c r="AA1213" s="687">
        <f>'17. Нефтехим Салават'!AK211</f>
        <v>0</v>
      </c>
      <c r="AB1213" s="687">
        <f>IFERROR(AA1213-Z1213,"-")</f>
        <v>-10.5</v>
      </c>
      <c r="AC1213" s="688">
        <f>IFERROR(AA1213/Z1213,"-")</f>
        <v>0</v>
      </c>
      <c r="AD1213" s="687">
        <f t="shared" ref="AD1213:AE1215" si="2240">AH1213+AL1213+AP1213</f>
        <v>20.9</v>
      </c>
      <c r="AE1213" s="687">
        <f t="shared" si="2240"/>
        <v>0</v>
      </c>
      <c r="AF1213" s="687">
        <f>IFERROR(AE1213-AD1213,"-")</f>
        <v>-20.9</v>
      </c>
      <c r="AG1213" s="688">
        <f>IFERROR(AE1213/AD1213,"-")</f>
        <v>0</v>
      </c>
      <c r="AH1213" s="687">
        <f>'17. Нефтехим Салават'!AU211</f>
        <v>10.199999999999999</v>
      </c>
      <c r="AI1213" s="687">
        <f>'17. Нефтехим Салават'!AW211</f>
        <v>0</v>
      </c>
      <c r="AJ1213" s="687">
        <f>IFERROR(AI1213-AH1213,"-")</f>
        <v>-10.199999999999999</v>
      </c>
      <c r="AK1213" s="688">
        <f>IFERROR(AI1213/AH1213,"-")</f>
        <v>0</v>
      </c>
      <c r="AL1213" s="687">
        <f>'17. Нефтехим Салават'!BA211</f>
        <v>3.9000000000000004</v>
      </c>
      <c r="AM1213" s="687">
        <f>'17. Нефтехим Салават'!BC211</f>
        <v>0</v>
      </c>
      <c r="AN1213" s="687">
        <f>IFERROR(AM1213-AL1213,"-")</f>
        <v>-3.9000000000000004</v>
      </c>
      <c r="AO1213" s="688">
        <f>IFERROR(AM1213/AL1213,"-")</f>
        <v>0</v>
      </c>
      <c r="AP1213" s="687">
        <f>'17. Нефтехим Салават'!BG211</f>
        <v>6.8</v>
      </c>
      <c r="AQ1213" s="687">
        <f>'17. Нефтехим Салават'!BI211</f>
        <v>0</v>
      </c>
      <c r="AR1213" s="687">
        <f>IFERROR(AQ1213-AP1213,"-")</f>
        <v>-6.8</v>
      </c>
      <c r="AS1213" s="688">
        <f>IFERROR(AQ1213/AP1213,"-")</f>
        <v>0</v>
      </c>
      <c r="AT1213" s="687">
        <f t="shared" ref="AT1213:AU1215" si="2241">AX1213+BB1213+BF1213</f>
        <v>31.2</v>
      </c>
      <c r="AU1213" s="687">
        <f t="shared" si="2241"/>
        <v>0</v>
      </c>
      <c r="AV1213" s="687">
        <f>IFERROR(AU1213-AT1213,"-")</f>
        <v>-31.2</v>
      </c>
      <c r="AW1213" s="688">
        <f>IFERROR(AU1213/AT1213,"-")</f>
        <v>0</v>
      </c>
      <c r="AX1213" s="687">
        <f>'17. Нефтехим Салават'!BS211</f>
        <v>10.5</v>
      </c>
      <c r="AY1213" s="687">
        <f>'17. Нефтехим Салават'!BU211</f>
        <v>0</v>
      </c>
      <c r="AZ1213" s="687">
        <f>IFERROR(AY1213-AX1213,"-")</f>
        <v>-10.5</v>
      </c>
      <c r="BA1213" s="688">
        <f>IFERROR(AY1213/AX1213,"-")</f>
        <v>0</v>
      </c>
      <c r="BB1213" s="687">
        <f>'17. Нефтехим Салават'!BY211</f>
        <v>10.5</v>
      </c>
      <c r="BC1213" s="687">
        <f>'17. Нефтехим Салават'!CA211</f>
        <v>0</v>
      </c>
      <c r="BD1213" s="687">
        <f>IFERROR(BC1213-BB1213,"-")</f>
        <v>-10.5</v>
      </c>
      <c r="BE1213" s="688">
        <f>IFERROR(BC1213/BB1213,"-")</f>
        <v>0</v>
      </c>
      <c r="BF1213" s="687">
        <f>'17. Нефтехим Салават'!CE211</f>
        <v>10.199999999999999</v>
      </c>
      <c r="BG1213" s="687">
        <f>'17. Нефтехим Салават'!CG211</f>
        <v>0</v>
      </c>
      <c r="BH1213" s="687">
        <f>IFERROR(BG1213-BF1213,"-")</f>
        <v>-10.199999999999999</v>
      </c>
      <c r="BI1213" s="688">
        <f>IFERROR(BG1213/BF1213,"-")</f>
        <v>0</v>
      </c>
      <c r="BJ1213" s="687">
        <f t="shared" ref="BJ1213:BK1215" si="2242">BN1213+BR1213+BV1213</f>
        <v>30.2</v>
      </c>
      <c r="BK1213" s="687">
        <f t="shared" si="2242"/>
        <v>0</v>
      </c>
      <c r="BL1213" s="687">
        <f>IFERROR(BK1213-BJ1213,"-")</f>
        <v>-30.2</v>
      </c>
      <c r="BM1213" s="688">
        <f>IFERROR(BK1213/BJ1213,"-")</f>
        <v>0</v>
      </c>
      <c r="BN1213" s="687">
        <f>'17. Нефтехим Салават'!CQ211</f>
        <v>9.5</v>
      </c>
      <c r="BO1213" s="687">
        <f>'17. Нефтехим Салават'!CS211</f>
        <v>0</v>
      </c>
      <c r="BP1213" s="687">
        <f>IFERROR(BO1213-BN1213,"-")</f>
        <v>-9.5</v>
      </c>
      <c r="BQ1213" s="688">
        <f>IFERROR(BO1213/BN1213,"-")</f>
        <v>0</v>
      </c>
      <c r="BR1213" s="687">
        <f>'17. Нефтехим Салават'!CW211</f>
        <v>10.199999999999999</v>
      </c>
      <c r="BS1213" s="687">
        <f>'17. Нефтехим Салават'!CY211</f>
        <v>0</v>
      </c>
      <c r="BT1213" s="687">
        <f>IFERROR(BS1213-BR1213,"-")</f>
        <v>-10.199999999999999</v>
      </c>
      <c r="BU1213" s="688">
        <f>IFERROR(BS1213/BR1213,"-")</f>
        <v>0</v>
      </c>
      <c r="BV1213" s="687">
        <f>'17. Нефтехим Салават'!DC211</f>
        <v>10.5</v>
      </c>
      <c r="BW1213" s="687">
        <f>'17. Нефтехим Салават'!DE211</f>
        <v>0</v>
      </c>
      <c r="BX1213" s="687">
        <f>IFERROR(BW1213-BV1213,"-")</f>
        <v>-10.5</v>
      </c>
      <c r="BY1213" s="688">
        <f>IFERROR(BW1213/BV1213,"-")</f>
        <v>0</v>
      </c>
    </row>
    <row r="1214" spans="2:77" ht="31.5" customHeight="1">
      <c r="B1214" s="591" t="s">
        <v>112</v>
      </c>
      <c r="C1214" s="594" t="s">
        <v>1398</v>
      </c>
      <c r="D1214" s="528"/>
      <c r="E1214" s="528"/>
      <c r="F1214" s="529"/>
      <c r="G1214" s="530" t="s">
        <v>1399</v>
      </c>
      <c r="H1214" s="530"/>
      <c r="I1214" s="626" t="s">
        <v>883</v>
      </c>
      <c r="J1214" s="687">
        <f t="shared" si="2238"/>
        <v>57.399999999999991</v>
      </c>
      <c r="K1214" s="687">
        <f t="shared" si="2238"/>
        <v>0</v>
      </c>
      <c r="L1214" s="687">
        <f>IFERROR(K1214-J1214,"-")</f>
        <v>-57.399999999999991</v>
      </c>
      <c r="M1214" s="688">
        <f>IFERROR(K1214/J1214,"-")</f>
        <v>0</v>
      </c>
      <c r="N1214" s="687">
        <f t="shared" si="2239"/>
        <v>14.9</v>
      </c>
      <c r="O1214" s="687">
        <f t="shared" si="2239"/>
        <v>0</v>
      </c>
      <c r="P1214" s="687">
        <f>IFERROR(O1214-N1214,"-")</f>
        <v>-14.9</v>
      </c>
      <c r="Q1214" s="688">
        <f>IFERROR(O1214/N1214,"-")</f>
        <v>0</v>
      </c>
      <c r="R1214" s="687">
        <f>'17. Нефтехим Салават'!W212</f>
        <v>4.5</v>
      </c>
      <c r="S1214" s="687">
        <f>'17. Нефтехим Салават'!Y212</f>
        <v>0</v>
      </c>
      <c r="T1214" s="687">
        <f>IFERROR(S1214-R1214,"-")</f>
        <v>-4.5</v>
      </c>
      <c r="U1214" s="688">
        <f>IFERROR(S1214/R1214,"-")</f>
        <v>0</v>
      </c>
      <c r="V1214" s="687">
        <f>'17. Нефтехим Салават'!AC212</f>
        <v>4.9000000000000004</v>
      </c>
      <c r="W1214" s="687">
        <f>'17. Нефтехим Салават'!AE212</f>
        <v>0</v>
      </c>
      <c r="X1214" s="687">
        <f>IFERROR(W1214-V1214,"-")</f>
        <v>-4.9000000000000004</v>
      </c>
      <c r="Y1214" s="688">
        <f>IFERROR(W1214/V1214,"-")</f>
        <v>0</v>
      </c>
      <c r="Z1214" s="687">
        <f>'17. Нефтехим Салават'!AI212</f>
        <v>5.5</v>
      </c>
      <c r="AA1214" s="687">
        <f>'17. Нефтехим Салават'!AK212</f>
        <v>0</v>
      </c>
      <c r="AB1214" s="687">
        <f>IFERROR(AA1214-Z1214,"-")</f>
        <v>-5.5</v>
      </c>
      <c r="AC1214" s="688">
        <f>IFERROR(AA1214/Z1214,"-")</f>
        <v>0</v>
      </c>
      <c r="AD1214" s="687">
        <f t="shared" si="2240"/>
        <v>10.899999999999999</v>
      </c>
      <c r="AE1214" s="687">
        <f t="shared" si="2240"/>
        <v>0</v>
      </c>
      <c r="AF1214" s="687">
        <f>IFERROR(AE1214-AD1214,"-")</f>
        <v>-10.899999999999999</v>
      </c>
      <c r="AG1214" s="688">
        <f>IFERROR(AE1214/AD1214,"-")</f>
        <v>0</v>
      </c>
      <c r="AH1214" s="687">
        <f>'17. Нефтехим Салават'!AU212</f>
        <v>5.3</v>
      </c>
      <c r="AI1214" s="687">
        <f>'17. Нефтехим Салават'!AW212</f>
        <v>0</v>
      </c>
      <c r="AJ1214" s="687">
        <f>IFERROR(AI1214-AH1214,"-")</f>
        <v>-5.3</v>
      </c>
      <c r="AK1214" s="688">
        <f>IFERROR(AI1214/AH1214,"-")</f>
        <v>0</v>
      </c>
      <c r="AL1214" s="687">
        <f>'17. Нефтехим Салават'!BA212</f>
        <v>1.8</v>
      </c>
      <c r="AM1214" s="687">
        <f>'17. Нефтехим Салават'!BC212</f>
        <v>0</v>
      </c>
      <c r="AN1214" s="687">
        <f>IFERROR(AM1214-AL1214,"-")</f>
        <v>-1.8</v>
      </c>
      <c r="AO1214" s="688">
        <f>IFERROR(AM1214/AL1214,"-")</f>
        <v>0</v>
      </c>
      <c r="AP1214" s="687">
        <f>'17. Нефтехим Салават'!BG212</f>
        <v>3.8</v>
      </c>
      <c r="AQ1214" s="687">
        <f>'17. Нефтехим Салават'!BI212</f>
        <v>0</v>
      </c>
      <c r="AR1214" s="687">
        <f>IFERROR(AQ1214-AP1214,"-")</f>
        <v>-3.8</v>
      </c>
      <c r="AS1214" s="688">
        <f>IFERROR(AQ1214/AP1214,"-")</f>
        <v>0</v>
      </c>
      <c r="AT1214" s="687">
        <f t="shared" si="2241"/>
        <v>16.3</v>
      </c>
      <c r="AU1214" s="687">
        <f t="shared" si="2241"/>
        <v>0</v>
      </c>
      <c r="AV1214" s="687">
        <f>IFERROR(AU1214-AT1214,"-")</f>
        <v>-16.3</v>
      </c>
      <c r="AW1214" s="688">
        <f>IFERROR(AU1214/AT1214,"-")</f>
        <v>0</v>
      </c>
      <c r="AX1214" s="687">
        <f>'17. Нефтехим Салават'!BS212</f>
        <v>5.5</v>
      </c>
      <c r="AY1214" s="687">
        <f>'17. Нефтехим Салават'!BU212</f>
        <v>0</v>
      </c>
      <c r="AZ1214" s="687">
        <f>IFERROR(AY1214-AX1214,"-")</f>
        <v>-5.5</v>
      </c>
      <c r="BA1214" s="688">
        <f>IFERROR(AY1214/AX1214,"-")</f>
        <v>0</v>
      </c>
      <c r="BB1214" s="687">
        <f>'17. Нефтехим Салават'!BY212</f>
        <v>5.5</v>
      </c>
      <c r="BC1214" s="687">
        <f>'17. Нефтехим Салават'!CA212</f>
        <v>0</v>
      </c>
      <c r="BD1214" s="687">
        <f>IFERROR(BC1214-BB1214,"-")</f>
        <v>-5.5</v>
      </c>
      <c r="BE1214" s="688">
        <f>IFERROR(BC1214/BB1214,"-")</f>
        <v>0</v>
      </c>
      <c r="BF1214" s="687">
        <f>'17. Нефтехим Салават'!CE212</f>
        <v>5.3</v>
      </c>
      <c r="BG1214" s="687">
        <f>'17. Нефтехим Салават'!CG212</f>
        <v>0</v>
      </c>
      <c r="BH1214" s="687">
        <f>IFERROR(BG1214-BF1214,"-")</f>
        <v>-5.3</v>
      </c>
      <c r="BI1214" s="688">
        <f>IFERROR(BG1214/BF1214,"-")</f>
        <v>0</v>
      </c>
      <c r="BJ1214" s="687">
        <f t="shared" si="2242"/>
        <v>15.3</v>
      </c>
      <c r="BK1214" s="687">
        <f t="shared" si="2242"/>
        <v>0</v>
      </c>
      <c r="BL1214" s="687">
        <f>IFERROR(BK1214-BJ1214,"-")</f>
        <v>-15.3</v>
      </c>
      <c r="BM1214" s="688">
        <f>IFERROR(BK1214/BJ1214,"-")</f>
        <v>0</v>
      </c>
      <c r="BN1214" s="687">
        <f>'17. Нефтехим Салават'!CQ212</f>
        <v>4.5</v>
      </c>
      <c r="BO1214" s="687">
        <f>'17. Нефтехим Салават'!CS212</f>
        <v>0</v>
      </c>
      <c r="BP1214" s="687">
        <f>IFERROR(BO1214-BN1214,"-")</f>
        <v>-4.5</v>
      </c>
      <c r="BQ1214" s="688">
        <f>IFERROR(BO1214/BN1214,"-")</f>
        <v>0</v>
      </c>
      <c r="BR1214" s="687">
        <f>'17. Нефтехим Салават'!CW212</f>
        <v>5.3</v>
      </c>
      <c r="BS1214" s="687">
        <f>'17. Нефтехим Салават'!CY212</f>
        <v>0</v>
      </c>
      <c r="BT1214" s="687">
        <f>IFERROR(BS1214-BR1214,"-")</f>
        <v>-5.3</v>
      </c>
      <c r="BU1214" s="688">
        <f>IFERROR(BS1214/BR1214,"-")</f>
        <v>0</v>
      </c>
      <c r="BV1214" s="687">
        <f>'17. Нефтехим Салават'!DC212</f>
        <v>5.5</v>
      </c>
      <c r="BW1214" s="687">
        <f>'17. Нефтехим Салават'!DE212</f>
        <v>0</v>
      </c>
      <c r="BX1214" s="687">
        <f>IFERROR(BW1214-BV1214,"-")</f>
        <v>-5.5</v>
      </c>
      <c r="BY1214" s="688">
        <f>IFERROR(BW1214/BV1214,"-")</f>
        <v>0</v>
      </c>
    </row>
    <row r="1215" spans="2:77" ht="33.75" customHeight="1">
      <c r="B1215" s="591" t="s">
        <v>122</v>
      </c>
      <c r="C1215" s="594" t="s">
        <v>1400</v>
      </c>
      <c r="D1215" s="528"/>
      <c r="E1215" s="528"/>
      <c r="F1215" s="529"/>
      <c r="G1215" s="530" t="s">
        <v>1401</v>
      </c>
      <c r="H1215" s="530"/>
      <c r="I1215" s="626" t="s">
        <v>883</v>
      </c>
      <c r="J1215" s="687">
        <f t="shared" si="2238"/>
        <v>54.4</v>
      </c>
      <c r="K1215" s="687">
        <f t="shared" si="2238"/>
        <v>0</v>
      </c>
      <c r="L1215" s="687">
        <f>IFERROR(K1215-J1215,"-")</f>
        <v>-54.4</v>
      </c>
      <c r="M1215" s="688">
        <f>IFERROR(K1215/J1215,"-")</f>
        <v>0</v>
      </c>
      <c r="N1215" s="687">
        <f t="shared" si="2239"/>
        <v>14.6</v>
      </c>
      <c r="O1215" s="687">
        <f t="shared" si="2239"/>
        <v>0</v>
      </c>
      <c r="P1215" s="687">
        <f>IFERROR(O1215-N1215,"-")</f>
        <v>-14.6</v>
      </c>
      <c r="Q1215" s="688">
        <f>IFERROR(O1215/N1215,"-")</f>
        <v>0</v>
      </c>
      <c r="R1215" s="687">
        <f>'17. Нефтехим Салават'!W213</f>
        <v>5</v>
      </c>
      <c r="S1215" s="687">
        <f>'17. Нефтехим Салават'!Y213</f>
        <v>0</v>
      </c>
      <c r="T1215" s="687">
        <f>IFERROR(S1215-R1215,"-")</f>
        <v>-5</v>
      </c>
      <c r="U1215" s="688">
        <f>IFERROR(S1215/R1215,"-")</f>
        <v>0</v>
      </c>
      <c r="V1215" s="687">
        <f>'17. Нефтехим Салават'!AC213</f>
        <v>4.5999999999999996</v>
      </c>
      <c r="W1215" s="687">
        <f>'17. Нефтехим Салават'!AE213</f>
        <v>0</v>
      </c>
      <c r="X1215" s="687">
        <f>IFERROR(W1215-V1215,"-")</f>
        <v>-4.5999999999999996</v>
      </c>
      <c r="Y1215" s="688">
        <f>IFERROR(W1215/V1215,"-")</f>
        <v>0</v>
      </c>
      <c r="Z1215" s="687">
        <f>'17. Нефтехим Салават'!AI213</f>
        <v>5</v>
      </c>
      <c r="AA1215" s="687">
        <f>'17. Нефтехим Салават'!AK213</f>
        <v>0</v>
      </c>
      <c r="AB1215" s="687">
        <f>IFERROR(AA1215-Z1215,"-")</f>
        <v>-5</v>
      </c>
      <c r="AC1215" s="688">
        <f>IFERROR(AA1215/Z1215,"-")</f>
        <v>0</v>
      </c>
      <c r="AD1215" s="687">
        <f t="shared" si="2240"/>
        <v>10</v>
      </c>
      <c r="AE1215" s="687">
        <f t="shared" si="2240"/>
        <v>0</v>
      </c>
      <c r="AF1215" s="687">
        <f>IFERROR(AE1215-AD1215,"-")</f>
        <v>-10</v>
      </c>
      <c r="AG1215" s="688">
        <f>IFERROR(AE1215/AD1215,"-")</f>
        <v>0</v>
      </c>
      <c r="AH1215" s="687">
        <f>'17. Нефтехим Салават'!AU213</f>
        <v>4.9000000000000004</v>
      </c>
      <c r="AI1215" s="687">
        <f>'17. Нефтехим Салават'!AW213</f>
        <v>0</v>
      </c>
      <c r="AJ1215" s="687">
        <f>IFERROR(AI1215-AH1215,"-")</f>
        <v>-4.9000000000000004</v>
      </c>
      <c r="AK1215" s="688">
        <f>IFERROR(AI1215/AH1215,"-")</f>
        <v>0</v>
      </c>
      <c r="AL1215" s="687">
        <f>'17. Нефтехим Салават'!BA213</f>
        <v>2.1</v>
      </c>
      <c r="AM1215" s="687">
        <f>'17. Нефтехим Салават'!BC213</f>
        <v>0</v>
      </c>
      <c r="AN1215" s="687">
        <f>IFERROR(AM1215-AL1215,"-")</f>
        <v>-2.1</v>
      </c>
      <c r="AO1215" s="688">
        <f>IFERROR(AM1215/AL1215,"-")</f>
        <v>0</v>
      </c>
      <c r="AP1215" s="687">
        <f>'17. Нефтехим Салават'!BG213</f>
        <v>3</v>
      </c>
      <c r="AQ1215" s="687">
        <f>'17. Нефтехим Салават'!BI213</f>
        <v>0</v>
      </c>
      <c r="AR1215" s="687">
        <f>IFERROR(AQ1215-AP1215,"-")</f>
        <v>-3</v>
      </c>
      <c r="AS1215" s="688">
        <f>IFERROR(AQ1215/AP1215,"-")</f>
        <v>0</v>
      </c>
      <c r="AT1215" s="687">
        <f t="shared" si="2241"/>
        <v>14.9</v>
      </c>
      <c r="AU1215" s="687">
        <f t="shared" si="2241"/>
        <v>0</v>
      </c>
      <c r="AV1215" s="687">
        <f>IFERROR(AU1215-AT1215,"-")</f>
        <v>-14.9</v>
      </c>
      <c r="AW1215" s="688">
        <f>IFERROR(AU1215/AT1215,"-")</f>
        <v>0</v>
      </c>
      <c r="AX1215" s="687">
        <f>'17. Нефтехим Салават'!BS213</f>
        <v>5</v>
      </c>
      <c r="AY1215" s="687">
        <f>'17. Нефтехим Салават'!BU213</f>
        <v>0</v>
      </c>
      <c r="AZ1215" s="687">
        <f>IFERROR(AY1215-AX1215,"-")</f>
        <v>-5</v>
      </c>
      <c r="BA1215" s="688">
        <f>IFERROR(AY1215/AX1215,"-")</f>
        <v>0</v>
      </c>
      <c r="BB1215" s="687">
        <f>'17. Нефтехим Салават'!BY213</f>
        <v>5</v>
      </c>
      <c r="BC1215" s="687">
        <f>'17. Нефтехим Салават'!CA213</f>
        <v>0</v>
      </c>
      <c r="BD1215" s="687">
        <f>IFERROR(BC1215-BB1215,"-")</f>
        <v>-5</v>
      </c>
      <c r="BE1215" s="688">
        <f>IFERROR(BC1215/BB1215,"-")</f>
        <v>0</v>
      </c>
      <c r="BF1215" s="687">
        <f>'17. Нефтехим Салават'!CE213</f>
        <v>4.9000000000000004</v>
      </c>
      <c r="BG1215" s="687">
        <f>'17. Нефтехим Салават'!CG213</f>
        <v>0</v>
      </c>
      <c r="BH1215" s="687">
        <f>IFERROR(BG1215-BF1215,"-")</f>
        <v>-4.9000000000000004</v>
      </c>
      <c r="BI1215" s="688">
        <f>IFERROR(BG1215/BF1215,"-")</f>
        <v>0</v>
      </c>
      <c r="BJ1215" s="687">
        <f t="shared" si="2242"/>
        <v>14.9</v>
      </c>
      <c r="BK1215" s="687">
        <f t="shared" si="2242"/>
        <v>0</v>
      </c>
      <c r="BL1215" s="687">
        <f>IFERROR(BK1215-BJ1215,"-")</f>
        <v>-14.9</v>
      </c>
      <c r="BM1215" s="688">
        <f>IFERROR(BK1215/BJ1215,"-")</f>
        <v>0</v>
      </c>
      <c r="BN1215" s="687">
        <f>'17. Нефтехим Салават'!CQ213</f>
        <v>5</v>
      </c>
      <c r="BO1215" s="687">
        <f>'17. Нефтехим Салават'!CS213</f>
        <v>0</v>
      </c>
      <c r="BP1215" s="687">
        <f>IFERROR(BO1215-BN1215,"-")</f>
        <v>-5</v>
      </c>
      <c r="BQ1215" s="688">
        <f>IFERROR(BO1215/BN1215,"-")</f>
        <v>0</v>
      </c>
      <c r="BR1215" s="687">
        <f>'17. Нефтехим Салават'!CW213</f>
        <v>4.9000000000000004</v>
      </c>
      <c r="BS1215" s="687">
        <f>'17. Нефтехим Салават'!CY213</f>
        <v>0</v>
      </c>
      <c r="BT1215" s="687">
        <f>IFERROR(BS1215-BR1215,"-")</f>
        <v>-4.9000000000000004</v>
      </c>
      <c r="BU1215" s="688">
        <f>IFERROR(BS1215/BR1215,"-")</f>
        <v>0</v>
      </c>
      <c r="BV1215" s="687">
        <f>'17. Нефтехим Салават'!DC213</f>
        <v>5</v>
      </c>
      <c r="BW1215" s="687">
        <f>'17. Нефтехим Салават'!DE213</f>
        <v>0</v>
      </c>
      <c r="BX1215" s="687">
        <f>IFERROR(BW1215-BV1215,"-")</f>
        <v>-5</v>
      </c>
      <c r="BY1215" s="688">
        <f>IFERROR(BW1215/BV1215,"-")</f>
        <v>0</v>
      </c>
    </row>
    <row r="1216" spans="2:77" ht="20.100000000000001" customHeight="1">
      <c r="B1216" s="591" t="s">
        <v>433</v>
      </c>
      <c r="C1216" s="595" t="s">
        <v>920</v>
      </c>
      <c r="D1216" s="528"/>
      <c r="E1216" s="528"/>
      <c r="F1216" s="529"/>
      <c r="G1216" s="530"/>
      <c r="H1216" s="530"/>
      <c r="I1216" s="626"/>
      <c r="J1216" s="681"/>
      <c r="K1216" s="681"/>
      <c r="L1216" s="681"/>
      <c r="M1216" s="681"/>
      <c r="N1216" s="681"/>
      <c r="O1216" s="681"/>
      <c r="P1216" s="681"/>
      <c r="Q1216" s="681"/>
      <c r="R1216" s="681"/>
      <c r="S1216" s="681"/>
      <c r="T1216" s="681"/>
      <c r="U1216" s="681"/>
      <c r="V1216" s="681"/>
      <c r="W1216" s="681"/>
      <c r="X1216" s="681"/>
      <c r="Y1216" s="681"/>
      <c r="Z1216" s="681"/>
      <c r="AA1216" s="681"/>
      <c r="AB1216" s="681"/>
      <c r="AC1216" s="681"/>
      <c r="AD1216" s="681"/>
      <c r="AE1216" s="681"/>
      <c r="AF1216" s="681"/>
      <c r="AG1216" s="681"/>
      <c r="AH1216" s="681"/>
      <c r="AI1216" s="681"/>
      <c r="AJ1216" s="681"/>
      <c r="AK1216" s="681"/>
      <c r="AL1216" s="681"/>
      <c r="AM1216" s="681"/>
      <c r="AN1216" s="681"/>
      <c r="AO1216" s="681"/>
      <c r="AP1216" s="681"/>
      <c r="AQ1216" s="681"/>
      <c r="AR1216" s="681"/>
      <c r="AS1216" s="681"/>
      <c r="AT1216" s="681"/>
      <c r="AU1216" s="681"/>
      <c r="AV1216" s="681"/>
      <c r="AW1216" s="681"/>
      <c r="AX1216" s="681"/>
      <c r="AY1216" s="681"/>
      <c r="AZ1216" s="681"/>
      <c r="BA1216" s="681"/>
      <c r="BB1216" s="681"/>
      <c r="BC1216" s="681"/>
      <c r="BD1216" s="681"/>
      <c r="BE1216" s="681"/>
      <c r="BF1216" s="681"/>
      <c r="BG1216" s="681"/>
      <c r="BH1216" s="681"/>
      <c r="BI1216" s="681"/>
      <c r="BJ1216" s="681"/>
      <c r="BK1216" s="681"/>
      <c r="BL1216" s="681"/>
      <c r="BM1216" s="681"/>
      <c r="BN1216" s="681"/>
      <c r="BO1216" s="681"/>
      <c r="BP1216" s="681"/>
      <c r="BQ1216" s="681"/>
      <c r="BR1216" s="681"/>
      <c r="BS1216" s="681"/>
      <c r="BT1216" s="681"/>
      <c r="BU1216" s="681"/>
      <c r="BV1216" s="681"/>
      <c r="BW1216" s="681"/>
      <c r="BX1216" s="681"/>
      <c r="BY1216" s="681"/>
    </row>
    <row r="1217" spans="2:77" ht="20.100000000000001" customHeight="1">
      <c r="B1217" s="591" t="s">
        <v>151</v>
      </c>
      <c r="C1217" s="448" t="s">
        <v>1402</v>
      </c>
      <c r="D1217" s="528"/>
      <c r="E1217" s="528"/>
      <c r="F1217" s="529"/>
      <c r="G1217" s="530" t="s">
        <v>1403</v>
      </c>
      <c r="H1217" s="530"/>
      <c r="I1217" s="626" t="s">
        <v>883</v>
      </c>
      <c r="J1217" s="687">
        <f>N1217+AD1217+AT1217+BJ1217</f>
        <v>90.000000000000014</v>
      </c>
      <c r="K1217" s="687">
        <f>O1217+AE1217+AU1217+BK1217</f>
        <v>0</v>
      </c>
      <c r="L1217" s="687">
        <f>IFERROR(K1217-J1217,"-")</f>
        <v>-90.000000000000014</v>
      </c>
      <c r="M1217" s="688">
        <f>IFERROR(K1217/J1217,"-")</f>
        <v>0</v>
      </c>
      <c r="N1217" s="687">
        <f>R1217+V1217+Z1217</f>
        <v>24.1</v>
      </c>
      <c r="O1217" s="687">
        <f>S1217+W1217+AA1217</f>
        <v>0</v>
      </c>
      <c r="P1217" s="687">
        <f>IFERROR(O1217-N1217,"-")</f>
        <v>-24.1</v>
      </c>
      <c r="Q1217" s="688">
        <f>IFERROR(O1217/N1217,"-")</f>
        <v>0</v>
      </c>
      <c r="R1217" s="687">
        <f>'17. Нефтехим Салават'!W215</f>
        <v>8.3000000000000007</v>
      </c>
      <c r="S1217" s="687">
        <f>'17. Нефтехим Салават'!Y215</f>
        <v>0</v>
      </c>
      <c r="T1217" s="687">
        <f>IFERROR(S1217-R1217,"-")</f>
        <v>-8.3000000000000007</v>
      </c>
      <c r="U1217" s="688">
        <f>IFERROR(S1217/R1217,"-")</f>
        <v>0</v>
      </c>
      <c r="V1217" s="687">
        <f>'17. Нефтехим Салават'!AC215</f>
        <v>7.5</v>
      </c>
      <c r="W1217" s="687">
        <f>'17. Нефтехим Салават'!AE215</f>
        <v>0</v>
      </c>
      <c r="X1217" s="687">
        <f>IFERROR(W1217-V1217,"-")</f>
        <v>-7.5</v>
      </c>
      <c r="Y1217" s="688">
        <f>IFERROR(W1217/V1217,"-")</f>
        <v>0</v>
      </c>
      <c r="Z1217" s="687">
        <f>'17. Нефтехим Салават'!AI215</f>
        <v>8.3000000000000007</v>
      </c>
      <c r="AA1217" s="687">
        <f>'17. Нефтехим Салават'!AK215</f>
        <v>0</v>
      </c>
      <c r="AB1217" s="687">
        <f>IFERROR(AA1217-Z1217,"-")</f>
        <v>-8.3000000000000007</v>
      </c>
      <c r="AC1217" s="688">
        <f>IFERROR(AA1217/Z1217,"-")</f>
        <v>0</v>
      </c>
      <c r="AD1217" s="687">
        <f>AH1217+AL1217+AP1217</f>
        <v>16.5</v>
      </c>
      <c r="AE1217" s="687">
        <f>AI1217+AM1217+AQ1217</f>
        <v>0</v>
      </c>
      <c r="AF1217" s="687">
        <f>IFERROR(AE1217-AD1217,"-")</f>
        <v>-16.5</v>
      </c>
      <c r="AG1217" s="688">
        <f>IFERROR(AE1217/AD1217,"-")</f>
        <v>0</v>
      </c>
      <c r="AH1217" s="687">
        <f>'17. Нефтехим Салават'!AU215</f>
        <v>8.1</v>
      </c>
      <c r="AI1217" s="687">
        <f>'17. Нефтехим Салават'!AW215</f>
        <v>0</v>
      </c>
      <c r="AJ1217" s="687">
        <f>IFERROR(AI1217-AH1217,"-")</f>
        <v>-8.1</v>
      </c>
      <c r="AK1217" s="688">
        <f>IFERROR(AI1217/AH1217,"-")</f>
        <v>0</v>
      </c>
      <c r="AL1217" s="687">
        <f>'17. Нефтехим Салават'!BA215</f>
        <v>3.5</v>
      </c>
      <c r="AM1217" s="687">
        <f>'17. Нефтехим Салават'!BC215</f>
        <v>0</v>
      </c>
      <c r="AN1217" s="687">
        <f>IFERROR(AM1217-AL1217,"-")</f>
        <v>-3.5</v>
      </c>
      <c r="AO1217" s="688">
        <f>IFERROR(AM1217/AL1217,"-")</f>
        <v>0</v>
      </c>
      <c r="AP1217" s="687">
        <f>'17. Нефтехим Салават'!BG215</f>
        <v>4.9000000000000004</v>
      </c>
      <c r="AQ1217" s="687">
        <f>'17. Нефтехим Салават'!BI215</f>
        <v>0</v>
      </c>
      <c r="AR1217" s="687">
        <f>IFERROR(AQ1217-AP1217,"-")</f>
        <v>-4.9000000000000004</v>
      </c>
      <c r="AS1217" s="688">
        <f>IFERROR(AQ1217/AP1217,"-")</f>
        <v>0</v>
      </c>
      <c r="AT1217" s="687">
        <f>AX1217+BB1217+BF1217</f>
        <v>24.700000000000003</v>
      </c>
      <c r="AU1217" s="687">
        <f>AY1217+BC1217+BG1217</f>
        <v>0</v>
      </c>
      <c r="AV1217" s="687">
        <f>IFERROR(AU1217-AT1217,"-")</f>
        <v>-24.700000000000003</v>
      </c>
      <c r="AW1217" s="688">
        <f>IFERROR(AU1217/AT1217,"-")</f>
        <v>0</v>
      </c>
      <c r="AX1217" s="687">
        <f>'17. Нефтехим Салават'!BS215</f>
        <v>8.3000000000000007</v>
      </c>
      <c r="AY1217" s="687">
        <f>'17. Нефтехим Салават'!BU215</f>
        <v>0</v>
      </c>
      <c r="AZ1217" s="687">
        <f>IFERROR(AY1217-AX1217,"-")</f>
        <v>-8.3000000000000007</v>
      </c>
      <c r="BA1217" s="688">
        <f>IFERROR(AY1217/AX1217,"-")</f>
        <v>0</v>
      </c>
      <c r="BB1217" s="687">
        <f>'17. Нефтехим Салават'!BY215</f>
        <v>8.3000000000000007</v>
      </c>
      <c r="BC1217" s="687">
        <f>'17. Нефтехим Салават'!CA215</f>
        <v>0</v>
      </c>
      <c r="BD1217" s="687">
        <f>IFERROR(BC1217-BB1217,"-")</f>
        <v>-8.3000000000000007</v>
      </c>
      <c r="BE1217" s="688">
        <f>IFERROR(BC1217/BB1217,"-")</f>
        <v>0</v>
      </c>
      <c r="BF1217" s="687">
        <f>'17. Нефтехим Салават'!CE215</f>
        <v>8.1</v>
      </c>
      <c r="BG1217" s="687">
        <f>'17. Нефтехим Салават'!CG215</f>
        <v>0</v>
      </c>
      <c r="BH1217" s="687">
        <f>IFERROR(BG1217-BF1217,"-")</f>
        <v>-8.1</v>
      </c>
      <c r="BI1217" s="688">
        <f>IFERROR(BG1217/BF1217,"-")</f>
        <v>0</v>
      </c>
      <c r="BJ1217" s="687">
        <f>BN1217+BR1217+BV1217</f>
        <v>24.7</v>
      </c>
      <c r="BK1217" s="687">
        <f>BO1217+BS1217+BW1217</f>
        <v>0</v>
      </c>
      <c r="BL1217" s="687">
        <f>IFERROR(BK1217-BJ1217,"-")</f>
        <v>-24.7</v>
      </c>
      <c r="BM1217" s="688">
        <f>IFERROR(BK1217/BJ1217,"-")</f>
        <v>0</v>
      </c>
      <c r="BN1217" s="687">
        <f>'17. Нефтехим Салават'!CQ215</f>
        <v>8.3000000000000007</v>
      </c>
      <c r="BO1217" s="687">
        <f>'17. Нефтехим Салават'!CS215</f>
        <v>0</v>
      </c>
      <c r="BP1217" s="687">
        <f>IFERROR(BO1217-BN1217,"-")</f>
        <v>-8.3000000000000007</v>
      </c>
      <c r="BQ1217" s="688">
        <f>IFERROR(BO1217/BN1217,"-")</f>
        <v>0</v>
      </c>
      <c r="BR1217" s="687">
        <f>'17. Нефтехим Салават'!CW215</f>
        <v>8.1</v>
      </c>
      <c r="BS1217" s="687">
        <f>'17. Нефтехим Салават'!CY215</f>
        <v>0</v>
      </c>
      <c r="BT1217" s="687">
        <f>IFERROR(BS1217-BR1217,"-")</f>
        <v>-8.1</v>
      </c>
      <c r="BU1217" s="688">
        <f>IFERROR(BS1217/BR1217,"-")</f>
        <v>0</v>
      </c>
      <c r="BV1217" s="687">
        <f>'17. Нефтехим Салават'!DC215</f>
        <v>8.3000000000000007</v>
      </c>
      <c r="BW1217" s="687">
        <f>'17. Нефтехим Салават'!DE215</f>
        <v>0</v>
      </c>
      <c r="BX1217" s="687">
        <f>IFERROR(BW1217-BV1217,"-")</f>
        <v>-8.3000000000000007</v>
      </c>
      <c r="BY1217" s="688">
        <f>IFERROR(BW1217/BV1217,"-")</f>
        <v>0</v>
      </c>
    </row>
    <row r="1218" spans="2:77" ht="20.100000000000001" customHeight="1">
      <c r="B1218" s="591" t="s">
        <v>153</v>
      </c>
      <c r="C1218" s="448" t="s">
        <v>1404</v>
      </c>
      <c r="D1218" s="528"/>
      <c r="E1218" s="528"/>
      <c r="F1218" s="529"/>
      <c r="G1218" s="530" t="s">
        <v>1405</v>
      </c>
      <c r="H1218" s="530"/>
      <c r="I1218" s="626" t="s">
        <v>883</v>
      </c>
      <c r="J1218" s="687">
        <f>N1218+AD1218+AT1218+BJ1218</f>
        <v>26.2</v>
      </c>
      <c r="K1218" s="687">
        <f>O1218+AE1218+AU1218+BK1218</f>
        <v>0</v>
      </c>
      <c r="L1218" s="687">
        <f>IFERROR(K1218-J1218,"-")</f>
        <v>-26.2</v>
      </c>
      <c r="M1218" s="688">
        <f>IFERROR(K1218/J1218,"-")</f>
        <v>0</v>
      </c>
      <c r="N1218" s="687">
        <f>R1218+V1218+Z1218</f>
        <v>5.5</v>
      </c>
      <c r="O1218" s="687">
        <f>S1218+W1218+AA1218</f>
        <v>0</v>
      </c>
      <c r="P1218" s="687">
        <f>IFERROR(O1218-N1218,"-")</f>
        <v>-5.5</v>
      </c>
      <c r="Q1218" s="688">
        <f>IFERROR(O1218/N1218,"-")</f>
        <v>0</v>
      </c>
      <c r="R1218" s="687">
        <f>'17. Нефтехим Салават'!W216</f>
        <v>1.2</v>
      </c>
      <c r="S1218" s="687">
        <f>'17. Нефтехим Салават'!Y216</f>
        <v>0</v>
      </c>
      <c r="T1218" s="687">
        <f>IFERROR(S1218-R1218,"-")</f>
        <v>-1.2</v>
      </c>
      <c r="U1218" s="688">
        <f>IFERROR(S1218/R1218,"-")</f>
        <v>0</v>
      </c>
      <c r="V1218" s="687">
        <f>'17. Нефтехим Салават'!AC216</f>
        <v>1.1000000000000001</v>
      </c>
      <c r="W1218" s="687">
        <f>'17. Нефтехим Салават'!AE216</f>
        <v>0</v>
      </c>
      <c r="X1218" s="687">
        <f>IFERROR(W1218-V1218,"-")</f>
        <v>-1.1000000000000001</v>
      </c>
      <c r="Y1218" s="688">
        <f>IFERROR(W1218/V1218,"-")</f>
        <v>0</v>
      </c>
      <c r="Z1218" s="687">
        <f>'17. Нефтехим Салават'!AI216</f>
        <v>3.2</v>
      </c>
      <c r="AA1218" s="687">
        <f>'17. Нефтехим Салават'!AK216</f>
        <v>0</v>
      </c>
      <c r="AB1218" s="687">
        <f>IFERROR(AA1218-Z1218,"-")</f>
        <v>-3.2</v>
      </c>
      <c r="AC1218" s="688">
        <f>IFERROR(AA1218/Z1218,"-")</f>
        <v>0</v>
      </c>
      <c r="AD1218" s="687">
        <f>AH1218+AL1218+AP1218</f>
        <v>5</v>
      </c>
      <c r="AE1218" s="687">
        <f>AI1218+AM1218+AQ1218</f>
        <v>0</v>
      </c>
      <c r="AF1218" s="687">
        <f>IFERROR(AE1218-AD1218,"-")</f>
        <v>-5</v>
      </c>
      <c r="AG1218" s="688">
        <f>IFERROR(AE1218/AD1218,"-")</f>
        <v>0</v>
      </c>
      <c r="AH1218" s="687">
        <f>'17. Нефтехим Салават'!AU216</f>
        <v>3.1</v>
      </c>
      <c r="AI1218" s="687">
        <f>'17. Нефтехим Салават'!AW216</f>
        <v>0</v>
      </c>
      <c r="AJ1218" s="687">
        <f>IFERROR(AI1218-AH1218,"-")</f>
        <v>-3.1</v>
      </c>
      <c r="AK1218" s="688">
        <f>IFERROR(AI1218/AH1218,"-")</f>
        <v>0</v>
      </c>
      <c r="AL1218" s="687">
        <f>'17. Нефтехим Салават'!BA216</f>
        <v>1.1000000000000001</v>
      </c>
      <c r="AM1218" s="687">
        <f>'17. Нефтехим Салават'!BC216</f>
        <v>0</v>
      </c>
      <c r="AN1218" s="687">
        <f>IFERROR(AM1218-AL1218,"-")</f>
        <v>-1.1000000000000001</v>
      </c>
      <c r="AO1218" s="688">
        <f>IFERROR(AM1218/AL1218,"-")</f>
        <v>0</v>
      </c>
      <c r="AP1218" s="687">
        <f>'17. Нефтехим Салават'!BG216</f>
        <v>0.8</v>
      </c>
      <c r="AQ1218" s="687">
        <f>'17. Нефтехим Салават'!BI216</f>
        <v>0</v>
      </c>
      <c r="AR1218" s="687">
        <f>IFERROR(AQ1218-AP1218,"-")</f>
        <v>-0.8</v>
      </c>
      <c r="AS1218" s="688">
        <f>IFERROR(AQ1218/AP1218,"-")</f>
        <v>0</v>
      </c>
      <c r="AT1218" s="687">
        <f>AX1218+BB1218+BF1218</f>
        <v>8.5</v>
      </c>
      <c r="AU1218" s="687">
        <f>AY1218+BC1218+BG1218</f>
        <v>0</v>
      </c>
      <c r="AV1218" s="687">
        <f>IFERROR(AU1218-AT1218,"-")</f>
        <v>-8.5</v>
      </c>
      <c r="AW1218" s="688">
        <f>IFERROR(AU1218/AT1218,"-")</f>
        <v>0</v>
      </c>
      <c r="AX1218" s="687">
        <f>'17. Нефтехим Салават'!BS216</f>
        <v>3.2</v>
      </c>
      <c r="AY1218" s="687">
        <f>'17. Нефтехим Салават'!BU216</f>
        <v>0</v>
      </c>
      <c r="AZ1218" s="687">
        <f>IFERROR(AY1218-AX1218,"-")</f>
        <v>-3.2</v>
      </c>
      <c r="BA1218" s="688">
        <f>IFERROR(AY1218/AX1218,"-")</f>
        <v>0</v>
      </c>
      <c r="BB1218" s="687">
        <f>'17. Нефтехим Салават'!BY216</f>
        <v>3.2</v>
      </c>
      <c r="BC1218" s="687">
        <f>'17. Нефтехим Салават'!CA216</f>
        <v>0</v>
      </c>
      <c r="BD1218" s="687">
        <f>IFERROR(BC1218-BB1218,"-")</f>
        <v>-3.2</v>
      </c>
      <c r="BE1218" s="688">
        <f>IFERROR(BC1218/BB1218,"-")</f>
        <v>0</v>
      </c>
      <c r="BF1218" s="687">
        <f>'17. Нефтехим Салават'!CE216</f>
        <v>2.1</v>
      </c>
      <c r="BG1218" s="687">
        <f>'17. Нефтехим Салават'!CG216</f>
        <v>0</v>
      </c>
      <c r="BH1218" s="687">
        <f>IFERROR(BG1218-BF1218,"-")</f>
        <v>-2.1</v>
      </c>
      <c r="BI1218" s="688">
        <f>IFERROR(BG1218/BF1218,"-")</f>
        <v>0</v>
      </c>
      <c r="BJ1218" s="687">
        <f>BN1218+BR1218+BV1218</f>
        <v>7.1999999999999993</v>
      </c>
      <c r="BK1218" s="687">
        <f>BO1218+BS1218+BW1218</f>
        <v>0</v>
      </c>
      <c r="BL1218" s="687">
        <f>IFERROR(BK1218-BJ1218,"-")</f>
        <v>-7.1999999999999993</v>
      </c>
      <c r="BM1218" s="688">
        <f>IFERROR(BK1218/BJ1218,"-")</f>
        <v>0</v>
      </c>
      <c r="BN1218" s="687">
        <f>'17. Нефтехим Салават'!CQ216</f>
        <v>1</v>
      </c>
      <c r="BO1218" s="687">
        <f>'17. Нефтехим Салават'!CS216</f>
        <v>0</v>
      </c>
      <c r="BP1218" s="687">
        <f>IFERROR(BO1218-BN1218,"-")</f>
        <v>-1</v>
      </c>
      <c r="BQ1218" s="688">
        <f>IFERROR(BO1218/BN1218,"-")</f>
        <v>0</v>
      </c>
      <c r="BR1218" s="687">
        <f>'17. Нефтехим Салават'!CW216</f>
        <v>3.1</v>
      </c>
      <c r="BS1218" s="687">
        <f>'17. Нефтехим Салават'!CY216</f>
        <v>0</v>
      </c>
      <c r="BT1218" s="687">
        <f>IFERROR(BS1218-BR1218,"-")</f>
        <v>-3.1</v>
      </c>
      <c r="BU1218" s="688">
        <f>IFERROR(BS1218/BR1218,"-")</f>
        <v>0</v>
      </c>
      <c r="BV1218" s="687">
        <f>'17. Нефтехим Салават'!DC216</f>
        <v>3.1</v>
      </c>
      <c r="BW1218" s="687">
        <f>'17. Нефтехим Салават'!DE216</f>
        <v>0</v>
      </c>
      <c r="BX1218" s="687">
        <f>IFERROR(BW1218-BV1218,"-")</f>
        <v>-3.1</v>
      </c>
      <c r="BY1218" s="688">
        <f>IFERROR(BW1218/BV1218,"-")</f>
        <v>0</v>
      </c>
    </row>
    <row r="1219" spans="2:77" ht="20.100000000000001" customHeight="1">
      <c r="C1219" s="457"/>
      <c r="D1219" s="528"/>
      <c r="E1219" s="528"/>
      <c r="F1219" s="529"/>
      <c r="G1219" s="530"/>
      <c r="H1219" s="530"/>
      <c r="I1219" s="446"/>
      <c r="J1219" s="681"/>
      <c r="K1219" s="681"/>
      <c r="L1219" s="681"/>
      <c r="M1219" s="681"/>
      <c r="N1219" s="681"/>
      <c r="O1219" s="681"/>
      <c r="P1219" s="681"/>
      <c r="Q1219" s="681"/>
      <c r="R1219" s="681"/>
      <c r="S1219" s="681"/>
      <c r="T1219" s="681"/>
      <c r="U1219" s="681"/>
      <c r="V1219" s="681"/>
      <c r="W1219" s="681"/>
      <c r="X1219" s="681"/>
      <c r="Y1219" s="681"/>
      <c r="Z1219" s="681"/>
      <c r="AA1219" s="681"/>
      <c r="AB1219" s="681"/>
      <c r="AC1219" s="681"/>
      <c r="AD1219" s="681"/>
      <c r="AE1219" s="681"/>
      <c r="AF1219" s="681"/>
      <c r="AG1219" s="681"/>
      <c r="AH1219" s="681"/>
      <c r="AI1219" s="681"/>
      <c r="AJ1219" s="681"/>
      <c r="AK1219" s="681"/>
      <c r="AL1219" s="681"/>
      <c r="AM1219" s="681"/>
      <c r="AN1219" s="681"/>
      <c r="AO1219" s="681"/>
      <c r="AP1219" s="681"/>
      <c r="AQ1219" s="681"/>
      <c r="AR1219" s="681"/>
      <c r="AS1219" s="681"/>
      <c r="AT1219" s="681"/>
      <c r="AU1219" s="681"/>
      <c r="AV1219" s="681"/>
      <c r="AW1219" s="681"/>
      <c r="AX1219" s="681"/>
      <c r="AY1219" s="681"/>
      <c r="AZ1219" s="681"/>
      <c r="BA1219" s="681"/>
      <c r="BB1219" s="681"/>
      <c r="BC1219" s="681"/>
      <c r="BD1219" s="681"/>
      <c r="BE1219" s="681"/>
      <c r="BF1219" s="681"/>
      <c r="BG1219" s="681"/>
      <c r="BH1219" s="681"/>
      <c r="BI1219" s="681"/>
      <c r="BJ1219" s="681"/>
      <c r="BK1219" s="681"/>
      <c r="BL1219" s="681"/>
      <c r="BM1219" s="681"/>
      <c r="BN1219" s="681"/>
      <c r="BO1219" s="681"/>
      <c r="BP1219" s="681"/>
      <c r="BQ1219" s="681"/>
      <c r="BR1219" s="681"/>
      <c r="BS1219" s="681"/>
      <c r="BT1219" s="681"/>
      <c r="BU1219" s="681"/>
      <c r="BV1219" s="681"/>
      <c r="BW1219" s="681"/>
      <c r="BX1219" s="681"/>
      <c r="BY1219" s="681"/>
    </row>
    <row r="1220" spans="2:77" ht="20.100000000000001" customHeight="1">
      <c r="B1220" s="416" t="s">
        <v>1406</v>
      </c>
      <c r="C1220" s="458"/>
      <c r="D1220" s="528"/>
      <c r="E1220" s="528"/>
      <c r="F1220" s="529"/>
      <c r="G1220" s="530"/>
      <c r="H1220" s="530"/>
      <c r="I1220" s="458"/>
      <c r="J1220" s="681"/>
      <c r="K1220" s="681"/>
      <c r="L1220" s="681"/>
      <c r="M1220" s="681"/>
      <c r="N1220" s="681"/>
      <c r="O1220" s="681"/>
      <c r="P1220" s="681"/>
      <c r="Q1220" s="681"/>
      <c r="R1220" s="681"/>
      <c r="S1220" s="681"/>
      <c r="T1220" s="681"/>
      <c r="U1220" s="681"/>
      <c r="V1220" s="681"/>
      <c r="W1220" s="681"/>
      <c r="X1220" s="681"/>
      <c r="Y1220" s="681"/>
      <c r="Z1220" s="681"/>
      <c r="AA1220" s="681"/>
      <c r="AB1220" s="681"/>
      <c r="AC1220" s="681"/>
      <c r="AD1220" s="681"/>
      <c r="AE1220" s="681"/>
      <c r="AF1220" s="681"/>
      <c r="AG1220" s="681"/>
      <c r="AH1220" s="681"/>
      <c r="AI1220" s="681"/>
      <c r="AJ1220" s="681"/>
      <c r="AK1220" s="681"/>
      <c r="AL1220" s="681"/>
      <c r="AM1220" s="681"/>
      <c r="AN1220" s="681"/>
      <c r="AO1220" s="681"/>
      <c r="AP1220" s="681"/>
      <c r="AQ1220" s="681"/>
      <c r="AR1220" s="681"/>
      <c r="AS1220" s="681"/>
      <c r="AT1220" s="681"/>
      <c r="AU1220" s="681"/>
      <c r="AV1220" s="681"/>
      <c r="AW1220" s="681"/>
      <c r="AX1220" s="681"/>
      <c r="AY1220" s="681"/>
      <c r="AZ1220" s="681"/>
      <c r="BA1220" s="681"/>
      <c r="BB1220" s="681"/>
      <c r="BC1220" s="681"/>
      <c r="BD1220" s="681"/>
      <c r="BE1220" s="681"/>
      <c r="BF1220" s="681"/>
      <c r="BG1220" s="681"/>
      <c r="BH1220" s="681"/>
      <c r="BI1220" s="681"/>
      <c r="BJ1220" s="681"/>
      <c r="BK1220" s="681"/>
      <c r="BL1220" s="681"/>
      <c r="BM1220" s="681"/>
      <c r="BN1220" s="681"/>
      <c r="BO1220" s="681"/>
      <c r="BP1220" s="681"/>
      <c r="BQ1220" s="681"/>
      <c r="BR1220" s="681"/>
      <c r="BS1220" s="681"/>
      <c r="BT1220" s="681"/>
      <c r="BU1220" s="681"/>
      <c r="BV1220" s="681"/>
      <c r="BW1220" s="681"/>
      <c r="BX1220" s="681"/>
      <c r="BY1220" s="681"/>
    </row>
    <row r="1221" spans="2:77" ht="20.100000000000001" customHeight="1">
      <c r="C1221" s="416" t="s">
        <v>1104</v>
      </c>
      <c r="D1221" s="528"/>
      <c r="E1221" s="528"/>
      <c r="F1221" s="529"/>
      <c r="G1221" s="530"/>
      <c r="H1221" s="530"/>
      <c r="I1221" s="446"/>
      <c r="J1221" s="681"/>
      <c r="K1221" s="681"/>
      <c r="L1221" s="681"/>
      <c r="M1221" s="681"/>
      <c r="N1221" s="681"/>
      <c r="O1221" s="681"/>
      <c r="P1221" s="681"/>
      <c r="Q1221" s="681"/>
      <c r="R1221" s="681"/>
      <c r="S1221" s="681"/>
      <c r="T1221" s="681"/>
      <c r="U1221" s="681"/>
      <c r="V1221" s="681"/>
      <c r="W1221" s="681"/>
      <c r="X1221" s="681"/>
      <c r="Y1221" s="681"/>
      <c r="Z1221" s="681"/>
      <c r="AA1221" s="681"/>
      <c r="AB1221" s="681"/>
      <c r="AC1221" s="681"/>
      <c r="AD1221" s="681"/>
      <c r="AE1221" s="681"/>
      <c r="AF1221" s="681"/>
      <c r="AG1221" s="681"/>
      <c r="AH1221" s="681"/>
      <c r="AI1221" s="681"/>
      <c r="AJ1221" s="681"/>
      <c r="AK1221" s="681"/>
      <c r="AL1221" s="681"/>
      <c r="AM1221" s="681"/>
      <c r="AN1221" s="681"/>
      <c r="AO1221" s="681"/>
      <c r="AP1221" s="681"/>
      <c r="AQ1221" s="681"/>
      <c r="AR1221" s="681"/>
      <c r="AS1221" s="681"/>
      <c r="AT1221" s="681"/>
      <c r="AU1221" s="681"/>
      <c r="AV1221" s="681"/>
      <c r="AW1221" s="681"/>
      <c r="AX1221" s="681"/>
      <c r="AY1221" s="681"/>
      <c r="AZ1221" s="681"/>
      <c r="BA1221" s="681"/>
      <c r="BB1221" s="681"/>
      <c r="BC1221" s="681"/>
      <c r="BD1221" s="681"/>
      <c r="BE1221" s="681"/>
      <c r="BF1221" s="681"/>
      <c r="BG1221" s="681"/>
      <c r="BH1221" s="681"/>
      <c r="BI1221" s="681"/>
      <c r="BJ1221" s="681"/>
      <c r="BK1221" s="681"/>
      <c r="BL1221" s="681"/>
      <c r="BM1221" s="681"/>
      <c r="BN1221" s="681"/>
      <c r="BO1221" s="681"/>
      <c r="BP1221" s="681"/>
      <c r="BQ1221" s="681"/>
      <c r="BR1221" s="681"/>
      <c r="BS1221" s="681"/>
      <c r="BT1221" s="681"/>
      <c r="BU1221" s="681"/>
      <c r="BV1221" s="681"/>
      <c r="BW1221" s="681"/>
      <c r="BX1221" s="681"/>
      <c r="BY1221" s="681"/>
    </row>
    <row r="1222" spans="2:77" ht="20.100000000000001" customHeight="1">
      <c r="B1222" s="459" t="s">
        <v>95</v>
      </c>
      <c r="C1222" s="459" t="s">
        <v>94</v>
      </c>
      <c r="D1222" s="528"/>
      <c r="E1222" s="528"/>
      <c r="F1222" s="529"/>
      <c r="G1222" s="530"/>
      <c r="H1222" s="530"/>
      <c r="I1222" s="446"/>
      <c r="J1222" s="681"/>
      <c r="K1222" s="681"/>
      <c r="L1222" s="681"/>
      <c r="M1222" s="681"/>
      <c r="N1222" s="681"/>
      <c r="O1222" s="681"/>
      <c r="P1222" s="681"/>
      <c r="Q1222" s="681"/>
      <c r="R1222" s="681"/>
      <c r="S1222" s="681"/>
      <c r="T1222" s="681"/>
      <c r="U1222" s="681"/>
      <c r="V1222" s="681"/>
      <c r="W1222" s="681"/>
      <c r="X1222" s="681"/>
      <c r="Y1222" s="681"/>
      <c r="Z1222" s="681"/>
      <c r="AA1222" s="681"/>
      <c r="AB1222" s="681"/>
      <c r="AC1222" s="681"/>
      <c r="AD1222" s="681"/>
      <c r="AE1222" s="681"/>
      <c r="AF1222" s="681"/>
      <c r="AG1222" s="681"/>
      <c r="AH1222" s="681"/>
      <c r="AI1222" s="681"/>
      <c r="AJ1222" s="681"/>
      <c r="AK1222" s="681"/>
      <c r="AL1222" s="681"/>
      <c r="AM1222" s="681"/>
      <c r="AN1222" s="681"/>
      <c r="AO1222" s="681"/>
      <c r="AP1222" s="681"/>
      <c r="AQ1222" s="681"/>
      <c r="AR1222" s="681"/>
      <c r="AS1222" s="681"/>
      <c r="AT1222" s="681"/>
      <c r="AU1222" s="681"/>
      <c r="AV1222" s="681"/>
      <c r="AW1222" s="681"/>
      <c r="AX1222" s="681"/>
      <c r="AY1222" s="681"/>
      <c r="AZ1222" s="681"/>
      <c r="BA1222" s="681"/>
      <c r="BB1222" s="681"/>
      <c r="BC1222" s="681"/>
      <c r="BD1222" s="681"/>
      <c r="BE1222" s="681"/>
      <c r="BF1222" s="681"/>
      <c r="BG1222" s="681"/>
      <c r="BH1222" s="681"/>
      <c r="BI1222" s="681"/>
      <c r="BJ1222" s="681"/>
      <c r="BK1222" s="681"/>
      <c r="BL1222" s="681"/>
      <c r="BM1222" s="681"/>
      <c r="BN1222" s="681"/>
      <c r="BO1222" s="681"/>
      <c r="BP1222" s="681"/>
      <c r="BQ1222" s="681"/>
      <c r="BR1222" s="681"/>
      <c r="BS1222" s="681"/>
      <c r="BT1222" s="681"/>
      <c r="BU1222" s="681"/>
      <c r="BV1222" s="681"/>
      <c r="BW1222" s="681"/>
      <c r="BX1222" s="681"/>
      <c r="BY1222" s="681"/>
    </row>
    <row r="1223" spans="2:77" ht="20.100000000000001" customHeight="1">
      <c r="B1223" s="591" t="s">
        <v>112</v>
      </c>
      <c r="C1223" s="703" t="s">
        <v>1407</v>
      </c>
      <c r="D1223" s="528"/>
      <c r="E1223" s="528"/>
      <c r="F1223" s="529"/>
      <c r="G1223" s="530" t="s">
        <v>1408</v>
      </c>
      <c r="H1223" s="530"/>
      <c r="I1223" s="446" t="s">
        <v>1409</v>
      </c>
      <c r="J1223" s="687">
        <f t="shared" ref="J1223:K1227" si="2243">N1223+AD1223+AT1223+BJ1223</f>
        <v>8700</v>
      </c>
      <c r="K1223" s="687">
        <f t="shared" si="2243"/>
        <v>0</v>
      </c>
      <c r="L1223" s="687">
        <f>IFERROR(K1223-J1223,"-")</f>
        <v>-8700</v>
      </c>
      <c r="M1223" s="688">
        <f>IFERROR(K1223/J1223,"-")</f>
        <v>0</v>
      </c>
      <c r="N1223" s="687">
        <f t="shared" ref="N1223:O1227" si="2244">R1223+V1223+Z1223</f>
        <v>2495.5</v>
      </c>
      <c r="O1223" s="687">
        <f t="shared" si="2244"/>
        <v>0</v>
      </c>
      <c r="P1223" s="687">
        <f>IFERROR(O1223-N1223,"-")</f>
        <v>-2495.5</v>
      </c>
      <c r="Q1223" s="688">
        <f>IFERROR(O1223/N1223,"-")</f>
        <v>0</v>
      </c>
      <c r="R1223" s="687">
        <f>'2. ГПП-ОГХК'!W37</f>
        <v>870.5</v>
      </c>
      <c r="S1223" s="687">
        <f>'2. ГПП-ОГХК'!Y37</f>
        <v>0</v>
      </c>
      <c r="T1223" s="687">
        <f>IFERROR(S1223-R1223,"-")</f>
        <v>-870.5</v>
      </c>
      <c r="U1223" s="688">
        <f>IFERROR(S1223/R1223,"-")</f>
        <v>0</v>
      </c>
      <c r="V1223" s="687">
        <f>'2. ГПП-ОГХК'!AC37</f>
        <v>786.2</v>
      </c>
      <c r="W1223" s="687">
        <f>'2. ГПП-ОГХК'!AE37</f>
        <v>0</v>
      </c>
      <c r="X1223" s="687">
        <f>IFERROR(W1223-V1223,"-")</f>
        <v>-786.2</v>
      </c>
      <c r="Y1223" s="688">
        <f>IFERROR(W1223/V1223,"-")</f>
        <v>0</v>
      </c>
      <c r="Z1223" s="687">
        <f>'2. ГПП-ОГХК'!AI37</f>
        <v>838.8</v>
      </c>
      <c r="AA1223" s="687">
        <f>'2. ГПП-ОГХК'!AK37</f>
        <v>0</v>
      </c>
      <c r="AB1223" s="687">
        <f>IFERROR(AA1223-Z1223,"-")</f>
        <v>-838.8</v>
      </c>
      <c r="AC1223" s="688">
        <f>IFERROR(AA1223/Z1223,"-")</f>
        <v>0</v>
      </c>
      <c r="AD1223" s="687">
        <f t="shared" ref="AD1223:AE1227" si="2245">AH1223+AL1223+AP1223</f>
        <v>1959.8000000000002</v>
      </c>
      <c r="AE1223" s="687">
        <f t="shared" si="2245"/>
        <v>0</v>
      </c>
      <c r="AF1223" s="687">
        <f>IFERROR(AE1223-AD1223,"-")</f>
        <v>-1959.8000000000002</v>
      </c>
      <c r="AG1223" s="688">
        <f>IFERROR(AE1223/AD1223,"-")</f>
        <v>0</v>
      </c>
      <c r="AH1223" s="687">
        <f>'2. ГПП-ОГХК'!AU37</f>
        <v>429.8</v>
      </c>
      <c r="AI1223" s="687">
        <f>'2. ГПП-ОГХК'!AW37</f>
        <v>0</v>
      </c>
      <c r="AJ1223" s="687">
        <f>IFERROR(AI1223-AH1223,"-")</f>
        <v>-429.8</v>
      </c>
      <c r="AK1223" s="688">
        <f>IFERROR(AI1223/AH1223,"-")</f>
        <v>0</v>
      </c>
      <c r="AL1223" s="687">
        <f>'2. ГПП-ОГХК'!BA37</f>
        <v>788.4</v>
      </c>
      <c r="AM1223" s="687">
        <f>'2. ГПП-ОГХК'!BC37</f>
        <v>0</v>
      </c>
      <c r="AN1223" s="687">
        <f>IFERROR(AM1223-AL1223,"-")</f>
        <v>-788.4</v>
      </c>
      <c r="AO1223" s="688">
        <f>IFERROR(AM1223/AL1223,"-")</f>
        <v>0</v>
      </c>
      <c r="AP1223" s="687">
        <f>'2. ГПП-ОГХК'!BG37</f>
        <v>741.6</v>
      </c>
      <c r="AQ1223" s="687">
        <f>'2. ГПП-ОГХК'!BI37</f>
        <v>0</v>
      </c>
      <c r="AR1223" s="687">
        <f>IFERROR(AQ1223-AP1223,"-")</f>
        <v>-741.6</v>
      </c>
      <c r="AS1223" s="688">
        <f>IFERROR(AQ1223/AP1223,"-")</f>
        <v>0</v>
      </c>
      <c r="AT1223" s="687">
        <f t="shared" ref="AT1223:AU1227" si="2246">AX1223+BB1223+BF1223</f>
        <v>1693.4</v>
      </c>
      <c r="AU1223" s="687">
        <f t="shared" si="2246"/>
        <v>0</v>
      </c>
      <c r="AV1223" s="687">
        <f>IFERROR(AU1223-AT1223,"-")</f>
        <v>-1693.4</v>
      </c>
      <c r="AW1223" s="688">
        <f>IFERROR(AU1223/AT1223,"-")</f>
        <v>0</v>
      </c>
      <c r="AX1223" s="687">
        <f>'2. ГПП-ОГХК'!BS37</f>
        <v>831.6</v>
      </c>
      <c r="AY1223" s="687">
        <f>'2. ГПП-ОГХК'!BU37</f>
        <v>0</v>
      </c>
      <c r="AZ1223" s="687">
        <f>IFERROR(AY1223-AX1223,"-")</f>
        <v>-831.6</v>
      </c>
      <c r="BA1223" s="688">
        <f>IFERROR(AY1223/AX1223,"-")</f>
        <v>0</v>
      </c>
      <c r="BB1223" s="687">
        <f>'2. ГПП-ОГХК'!BY37</f>
        <v>727.4</v>
      </c>
      <c r="BC1223" s="687">
        <f>'2. ГПП-ОГХК'!CA37</f>
        <v>0</v>
      </c>
      <c r="BD1223" s="687">
        <f>IFERROR(BC1223-BB1223,"-")</f>
        <v>-727.4</v>
      </c>
      <c r="BE1223" s="688">
        <f>IFERROR(BC1223/BB1223,"-")</f>
        <v>0</v>
      </c>
      <c r="BF1223" s="687">
        <f>'2. ГПП-ОГХК'!CE37</f>
        <v>134.4</v>
      </c>
      <c r="BG1223" s="687">
        <f>'2. ГПП-ОГХК'!CG37</f>
        <v>0</v>
      </c>
      <c r="BH1223" s="687">
        <f>IFERROR(BG1223-BF1223,"-")</f>
        <v>-134.4</v>
      </c>
      <c r="BI1223" s="688">
        <f>IFERROR(BG1223/BF1223,"-")</f>
        <v>0</v>
      </c>
      <c r="BJ1223" s="687">
        <f t="shared" ref="BJ1223:BK1227" si="2247">BN1223+BR1223+BV1223</f>
        <v>2551.3000000000002</v>
      </c>
      <c r="BK1223" s="687">
        <f t="shared" si="2247"/>
        <v>0</v>
      </c>
      <c r="BL1223" s="687">
        <f>IFERROR(BK1223-BJ1223,"-")</f>
        <v>-2551.3000000000002</v>
      </c>
      <c r="BM1223" s="688">
        <f>IFERROR(BK1223/BJ1223,"-")</f>
        <v>0</v>
      </c>
      <c r="BN1223" s="687">
        <f>'2. ГПП-ОГХК'!CQ37</f>
        <v>838.4</v>
      </c>
      <c r="BO1223" s="687">
        <f>'2. ГПП-ОГХК'!CS37</f>
        <v>0</v>
      </c>
      <c r="BP1223" s="687">
        <f>IFERROR(BO1223-BN1223,"-")</f>
        <v>-838.4</v>
      </c>
      <c r="BQ1223" s="688">
        <f>IFERROR(BO1223/BN1223,"-")</f>
        <v>0</v>
      </c>
      <c r="BR1223" s="687">
        <f>'2. ГПП-ОГХК'!CW37</f>
        <v>842.4</v>
      </c>
      <c r="BS1223" s="687">
        <f>'2. ГПП-ОГХК'!CY37</f>
        <v>0</v>
      </c>
      <c r="BT1223" s="687">
        <f>IFERROR(BS1223-BR1223,"-")</f>
        <v>-842.4</v>
      </c>
      <c r="BU1223" s="688">
        <f>IFERROR(BS1223/BR1223,"-")</f>
        <v>0</v>
      </c>
      <c r="BV1223" s="687">
        <f>'2. ГПП-ОГХК'!DC37</f>
        <v>870.5</v>
      </c>
      <c r="BW1223" s="687">
        <f>'2. ГПП-ОГХК'!DE37</f>
        <v>0</v>
      </c>
      <c r="BX1223" s="687">
        <f>IFERROR(BW1223-BV1223,"-")</f>
        <v>-870.5</v>
      </c>
      <c r="BY1223" s="688">
        <f>IFERROR(BW1223/BV1223,"-")</f>
        <v>0</v>
      </c>
    </row>
    <row r="1224" spans="2:77" ht="20.100000000000001" customHeight="1">
      <c r="C1224" s="436" t="s">
        <v>1410</v>
      </c>
      <c r="D1224" s="528"/>
      <c r="E1224" s="528"/>
      <c r="F1224" s="529"/>
      <c r="G1224" s="530" t="s">
        <v>1408</v>
      </c>
      <c r="H1224" s="530"/>
      <c r="I1224" s="691" t="s">
        <v>1409</v>
      </c>
      <c r="J1224" s="687">
        <f t="shared" si="2243"/>
        <v>8700</v>
      </c>
      <c r="K1224" s="687">
        <f t="shared" si="2243"/>
        <v>0</v>
      </c>
      <c r="L1224" s="687">
        <f>IFERROR(K1224-J1224,"-")</f>
        <v>-8700</v>
      </c>
      <c r="M1224" s="688">
        <f>IFERROR(K1224/J1224,"-")</f>
        <v>0</v>
      </c>
      <c r="N1224" s="687">
        <f t="shared" si="2244"/>
        <v>2495.5</v>
      </c>
      <c r="O1224" s="687">
        <f t="shared" si="2244"/>
        <v>0</v>
      </c>
      <c r="P1224" s="687">
        <f>IFERROR(O1224-N1224,"-")</f>
        <v>-2495.5</v>
      </c>
      <c r="Q1224" s="688">
        <f>IFERROR(O1224/N1224,"-")</f>
        <v>0</v>
      </c>
      <c r="R1224" s="687">
        <f>'2. ГПП-ОГХК'!W37</f>
        <v>870.5</v>
      </c>
      <c r="S1224" s="687">
        <f>'2. ГПП-ОГХК'!Y37</f>
        <v>0</v>
      </c>
      <c r="T1224" s="687">
        <f>IFERROR(S1224-R1224,"-")</f>
        <v>-870.5</v>
      </c>
      <c r="U1224" s="688">
        <f>IFERROR(S1224/R1224,"-")</f>
        <v>0</v>
      </c>
      <c r="V1224" s="687">
        <f>'2. ГПП-ОГХК'!AC37</f>
        <v>786.2</v>
      </c>
      <c r="W1224" s="687">
        <f>'2. ГПП-ОГХК'!AE37</f>
        <v>0</v>
      </c>
      <c r="X1224" s="687">
        <f>IFERROR(W1224-V1224,"-")</f>
        <v>-786.2</v>
      </c>
      <c r="Y1224" s="688">
        <f>IFERROR(W1224/V1224,"-")</f>
        <v>0</v>
      </c>
      <c r="Z1224" s="687">
        <f>'2. ГПП-ОГХК'!AI37</f>
        <v>838.8</v>
      </c>
      <c r="AA1224" s="687">
        <f>'2. ГПП-ОГХК'!AK37</f>
        <v>0</v>
      </c>
      <c r="AB1224" s="687">
        <f>IFERROR(AA1224-Z1224,"-")</f>
        <v>-838.8</v>
      </c>
      <c r="AC1224" s="688">
        <f>IFERROR(AA1224/Z1224,"-")</f>
        <v>0</v>
      </c>
      <c r="AD1224" s="687">
        <f t="shared" si="2245"/>
        <v>1959.8000000000002</v>
      </c>
      <c r="AE1224" s="687">
        <f t="shared" si="2245"/>
        <v>0</v>
      </c>
      <c r="AF1224" s="687">
        <f>IFERROR(AE1224-AD1224,"-")</f>
        <v>-1959.8000000000002</v>
      </c>
      <c r="AG1224" s="688">
        <f>IFERROR(AE1224/AD1224,"-")</f>
        <v>0</v>
      </c>
      <c r="AH1224" s="687">
        <f>'2. ГПП-ОГХК'!AU37</f>
        <v>429.8</v>
      </c>
      <c r="AI1224" s="687">
        <f>'2. ГПП-ОГХК'!AW37</f>
        <v>0</v>
      </c>
      <c r="AJ1224" s="687">
        <f>IFERROR(AI1224-AH1224,"-")</f>
        <v>-429.8</v>
      </c>
      <c r="AK1224" s="688">
        <f>IFERROR(AI1224/AH1224,"-")</f>
        <v>0</v>
      </c>
      <c r="AL1224" s="687">
        <f>'2. ГПП-ОГХК'!BA37</f>
        <v>788.4</v>
      </c>
      <c r="AM1224" s="687">
        <f>'2. ГПП-ОГХК'!BC37</f>
        <v>0</v>
      </c>
      <c r="AN1224" s="687">
        <f>IFERROR(AM1224-AL1224,"-")</f>
        <v>-788.4</v>
      </c>
      <c r="AO1224" s="688">
        <f>IFERROR(AM1224/AL1224,"-")</f>
        <v>0</v>
      </c>
      <c r="AP1224" s="687">
        <f>'2. ГПП-ОГХК'!BG37</f>
        <v>741.6</v>
      </c>
      <c r="AQ1224" s="687">
        <f>'2. ГПП-ОГХК'!BI37</f>
        <v>0</v>
      </c>
      <c r="AR1224" s="687">
        <f>IFERROR(AQ1224-AP1224,"-")</f>
        <v>-741.6</v>
      </c>
      <c r="AS1224" s="688">
        <f>IFERROR(AQ1224/AP1224,"-")</f>
        <v>0</v>
      </c>
      <c r="AT1224" s="687">
        <f t="shared" si="2246"/>
        <v>1693.4</v>
      </c>
      <c r="AU1224" s="687">
        <f t="shared" si="2246"/>
        <v>0</v>
      </c>
      <c r="AV1224" s="687">
        <f>IFERROR(AU1224-AT1224,"-")</f>
        <v>-1693.4</v>
      </c>
      <c r="AW1224" s="688">
        <f>IFERROR(AU1224/AT1224,"-")</f>
        <v>0</v>
      </c>
      <c r="AX1224" s="687">
        <f>'2. ГПП-ОГХК'!BS37</f>
        <v>831.6</v>
      </c>
      <c r="AY1224" s="687">
        <f>'2. ГПП-ОГХК'!BU37</f>
        <v>0</v>
      </c>
      <c r="AZ1224" s="687">
        <f>IFERROR(AY1224-AX1224,"-")</f>
        <v>-831.6</v>
      </c>
      <c r="BA1224" s="688">
        <f>IFERROR(AY1224/AX1224,"-")</f>
        <v>0</v>
      </c>
      <c r="BB1224" s="687">
        <f>'2. ГПП-ОГХК'!BY37</f>
        <v>727.4</v>
      </c>
      <c r="BC1224" s="687">
        <f>'2. ГПП-ОГХК'!CA37</f>
        <v>0</v>
      </c>
      <c r="BD1224" s="687">
        <f>IFERROR(BC1224-BB1224,"-")</f>
        <v>-727.4</v>
      </c>
      <c r="BE1224" s="688">
        <f>IFERROR(BC1224/BB1224,"-")</f>
        <v>0</v>
      </c>
      <c r="BF1224" s="687">
        <f>'2. ГПП-ОГХК'!CE37</f>
        <v>134.4</v>
      </c>
      <c r="BG1224" s="687">
        <f>'2. ГПП-ОГХК'!CG37</f>
        <v>0</v>
      </c>
      <c r="BH1224" s="687">
        <f>IFERROR(BG1224-BF1224,"-")</f>
        <v>-134.4</v>
      </c>
      <c r="BI1224" s="688">
        <f>IFERROR(BG1224/BF1224,"-")</f>
        <v>0</v>
      </c>
      <c r="BJ1224" s="687">
        <f t="shared" si="2247"/>
        <v>2551.3000000000002</v>
      </c>
      <c r="BK1224" s="687">
        <f t="shared" si="2247"/>
        <v>0</v>
      </c>
      <c r="BL1224" s="687">
        <f>IFERROR(BK1224-BJ1224,"-")</f>
        <v>-2551.3000000000002</v>
      </c>
      <c r="BM1224" s="688">
        <f>IFERROR(BK1224/BJ1224,"-")</f>
        <v>0</v>
      </c>
      <c r="BN1224" s="687">
        <f>'2. ГПП-ОГХК'!CQ37</f>
        <v>838.4</v>
      </c>
      <c r="BO1224" s="687">
        <f>'2. ГПП-ОГХК'!CS37</f>
        <v>0</v>
      </c>
      <c r="BP1224" s="687">
        <f>IFERROR(BO1224-BN1224,"-")</f>
        <v>-838.4</v>
      </c>
      <c r="BQ1224" s="688">
        <f>IFERROR(BO1224/BN1224,"-")</f>
        <v>0</v>
      </c>
      <c r="BR1224" s="687">
        <f>'2. ГПП-ОГХК'!CW37</f>
        <v>842.4</v>
      </c>
      <c r="BS1224" s="687">
        <f>'2. ГПП-ОГХК'!CY37</f>
        <v>0</v>
      </c>
      <c r="BT1224" s="687">
        <f>IFERROR(BS1224-BR1224,"-")</f>
        <v>-842.4</v>
      </c>
      <c r="BU1224" s="688">
        <f>IFERROR(BS1224/BR1224,"-")</f>
        <v>0</v>
      </c>
      <c r="BV1224" s="687">
        <f>'2. ГПП-ОГХК'!DC37</f>
        <v>870.5</v>
      </c>
      <c r="BW1224" s="687">
        <f>'2. ГПП-ОГХК'!DE37</f>
        <v>0</v>
      </c>
      <c r="BX1224" s="687">
        <f>IFERROR(BW1224-BV1224,"-")</f>
        <v>-870.5</v>
      </c>
      <c r="BY1224" s="688">
        <f>IFERROR(BW1224/BV1224,"-")</f>
        <v>0</v>
      </c>
    </row>
    <row r="1225" spans="2:77" ht="20.100000000000001" customHeight="1">
      <c r="C1225" s="436" t="s">
        <v>1411</v>
      </c>
      <c r="D1225" s="528"/>
      <c r="E1225" s="528"/>
      <c r="F1225" s="529"/>
      <c r="G1225" s="530" t="s">
        <v>1412</v>
      </c>
      <c r="H1225" s="530"/>
      <c r="I1225" s="691" t="s">
        <v>1409</v>
      </c>
      <c r="J1225" s="687">
        <f t="shared" si="2243"/>
        <v>1623.4</v>
      </c>
      <c r="K1225" s="687">
        <f t="shared" si="2243"/>
        <v>0</v>
      </c>
      <c r="L1225" s="687">
        <f>IFERROR(K1225-J1225,"-")</f>
        <v>-1623.4</v>
      </c>
      <c r="M1225" s="688">
        <f>IFERROR(K1225/J1225,"-")</f>
        <v>0</v>
      </c>
      <c r="N1225" s="687">
        <f t="shared" si="2244"/>
        <v>355.7</v>
      </c>
      <c r="O1225" s="687">
        <f t="shared" si="2244"/>
        <v>0</v>
      </c>
      <c r="P1225" s="687">
        <f>IFERROR(O1225-N1225,"-")</f>
        <v>-355.7</v>
      </c>
      <c r="Q1225" s="688">
        <f>IFERROR(O1225/N1225,"-")</f>
        <v>0</v>
      </c>
      <c r="R1225" s="687">
        <f>'2. ГПП-ОГХК'!W39</f>
        <v>111.6</v>
      </c>
      <c r="S1225" s="687">
        <f>'2. ГПП-ОГХК'!Y39</f>
        <v>0</v>
      </c>
      <c r="T1225" s="687">
        <f>IFERROR(S1225-R1225,"-")</f>
        <v>-111.6</v>
      </c>
      <c r="U1225" s="688">
        <f>IFERROR(S1225/R1225,"-")</f>
        <v>0</v>
      </c>
      <c r="V1225" s="687">
        <f>'2. ГПП-ОГХК'!AC39</f>
        <v>100.8</v>
      </c>
      <c r="W1225" s="687">
        <f>'2. ГПП-ОГХК'!AE39</f>
        <v>0</v>
      </c>
      <c r="X1225" s="687">
        <f>IFERROR(W1225-V1225,"-")</f>
        <v>-100.8</v>
      </c>
      <c r="Y1225" s="688">
        <f>IFERROR(W1225/V1225,"-")</f>
        <v>0</v>
      </c>
      <c r="Z1225" s="687">
        <f>'2. ГПП-ОГХК'!AI39</f>
        <v>143.30000000000001</v>
      </c>
      <c r="AA1225" s="687">
        <f>'2. ГПП-ОГХК'!AK39</f>
        <v>0</v>
      </c>
      <c r="AB1225" s="687">
        <f>IFERROR(AA1225-Z1225,"-")</f>
        <v>-143.30000000000001</v>
      </c>
      <c r="AC1225" s="688">
        <f>IFERROR(AA1225/Z1225,"-")</f>
        <v>0</v>
      </c>
      <c r="AD1225" s="687">
        <f t="shared" si="2245"/>
        <v>498.5</v>
      </c>
      <c r="AE1225" s="687">
        <f t="shared" si="2245"/>
        <v>0</v>
      </c>
      <c r="AF1225" s="687">
        <f>IFERROR(AE1225-AD1225,"-")</f>
        <v>-498.5</v>
      </c>
      <c r="AG1225" s="688">
        <f>IFERROR(AE1225/AD1225,"-")</f>
        <v>0</v>
      </c>
      <c r="AH1225" s="687">
        <f>'2. ГПП-ОГХК'!AU39</f>
        <v>103.2</v>
      </c>
      <c r="AI1225" s="687">
        <f>'2. ГПП-ОГХК'!AW39</f>
        <v>0</v>
      </c>
      <c r="AJ1225" s="687">
        <f>IFERROR(AI1225-AH1225,"-")</f>
        <v>-103.2</v>
      </c>
      <c r="AK1225" s="688">
        <f>IFERROR(AI1225/AH1225,"-")</f>
        <v>0</v>
      </c>
      <c r="AL1225" s="687">
        <f>'2. ГПП-ОГХК'!BA39</f>
        <v>200.9</v>
      </c>
      <c r="AM1225" s="687">
        <f>'2. ГПП-ОГХК'!BC39</f>
        <v>0</v>
      </c>
      <c r="AN1225" s="687">
        <f>IFERROR(AM1225-AL1225,"-")</f>
        <v>-200.9</v>
      </c>
      <c r="AO1225" s="688">
        <f>IFERROR(AM1225/AL1225,"-")</f>
        <v>0</v>
      </c>
      <c r="AP1225" s="687">
        <f>'2. ГПП-ОГХК'!BG39</f>
        <v>194.4</v>
      </c>
      <c r="AQ1225" s="687">
        <f>'2. ГПП-ОГХК'!BI39</f>
        <v>0</v>
      </c>
      <c r="AR1225" s="687">
        <f>IFERROR(AQ1225-AP1225,"-")</f>
        <v>-194.4</v>
      </c>
      <c r="AS1225" s="688">
        <f>IFERROR(AQ1225/AP1225,"-")</f>
        <v>0</v>
      </c>
      <c r="AT1225" s="687">
        <f t="shared" si="2246"/>
        <v>437.8</v>
      </c>
      <c r="AU1225" s="687">
        <f t="shared" si="2246"/>
        <v>0</v>
      </c>
      <c r="AV1225" s="687">
        <f>IFERROR(AU1225-AT1225,"-")</f>
        <v>-437.8</v>
      </c>
      <c r="AW1225" s="688">
        <f>IFERROR(AU1225/AT1225,"-")</f>
        <v>0</v>
      </c>
      <c r="AX1225" s="687">
        <f>'2. ГПП-ОГХК'!BS39</f>
        <v>200.9</v>
      </c>
      <c r="AY1225" s="687">
        <f>'2. ГПП-ОГХК'!BU39</f>
        <v>0</v>
      </c>
      <c r="AZ1225" s="687">
        <f>IFERROR(AY1225-AX1225,"-")</f>
        <v>-200.9</v>
      </c>
      <c r="BA1225" s="688">
        <f>IFERROR(AY1225/AX1225,"-")</f>
        <v>0</v>
      </c>
      <c r="BB1225" s="687">
        <f>'2. ГПП-ОГХК'!BY39</f>
        <v>200.9</v>
      </c>
      <c r="BC1225" s="687">
        <f>'2. ГПП-ОГХК'!CA39</f>
        <v>0</v>
      </c>
      <c r="BD1225" s="687">
        <f>IFERROR(BC1225-BB1225,"-")</f>
        <v>-200.9</v>
      </c>
      <c r="BE1225" s="688">
        <f>IFERROR(BC1225/BB1225,"-")</f>
        <v>0</v>
      </c>
      <c r="BF1225" s="687">
        <f>'2. ГПП-ОГХК'!CE39</f>
        <v>36</v>
      </c>
      <c r="BG1225" s="687">
        <f>'2. ГПП-ОГХК'!CG39</f>
        <v>0</v>
      </c>
      <c r="BH1225" s="687">
        <f>IFERROR(BG1225-BF1225,"-")</f>
        <v>-36</v>
      </c>
      <c r="BI1225" s="688">
        <f>IFERROR(BG1225/BF1225,"-")</f>
        <v>0</v>
      </c>
      <c r="BJ1225" s="687">
        <f t="shared" si="2247"/>
        <v>331.4</v>
      </c>
      <c r="BK1225" s="687">
        <f t="shared" si="2247"/>
        <v>0</v>
      </c>
      <c r="BL1225" s="687">
        <f>IFERROR(BK1225-BJ1225,"-")</f>
        <v>-331.4</v>
      </c>
      <c r="BM1225" s="688">
        <f>IFERROR(BK1225/BJ1225,"-")</f>
        <v>0</v>
      </c>
      <c r="BN1225" s="687">
        <f>'2. ГПП-ОГХК'!CQ39</f>
        <v>111.8</v>
      </c>
      <c r="BO1225" s="687">
        <f>'2. ГПП-ОГХК'!CS39</f>
        <v>0</v>
      </c>
      <c r="BP1225" s="687">
        <f>IFERROR(BO1225-BN1225,"-")</f>
        <v>-111.8</v>
      </c>
      <c r="BQ1225" s="688">
        <f>IFERROR(BO1225/BN1225,"-")</f>
        <v>0</v>
      </c>
      <c r="BR1225" s="687">
        <f>'2. ГПП-ОГХК'!CW39</f>
        <v>108</v>
      </c>
      <c r="BS1225" s="687">
        <f>'2. ГПП-ОГХК'!CY39</f>
        <v>0</v>
      </c>
      <c r="BT1225" s="687">
        <f>IFERROR(BS1225-BR1225,"-")</f>
        <v>-108</v>
      </c>
      <c r="BU1225" s="688">
        <f>IFERROR(BS1225/BR1225,"-")</f>
        <v>0</v>
      </c>
      <c r="BV1225" s="687">
        <f>'2. ГПП-ОГХК'!DC39</f>
        <v>111.6</v>
      </c>
      <c r="BW1225" s="687">
        <f>'2. ГПП-ОГХК'!DE39</f>
        <v>0</v>
      </c>
      <c r="BX1225" s="687">
        <f>IFERROR(BW1225-BV1225,"-")</f>
        <v>-111.6</v>
      </c>
      <c r="BY1225" s="688">
        <f>IFERROR(BW1225/BV1225,"-")</f>
        <v>0</v>
      </c>
    </row>
    <row r="1226" spans="2:77" ht="20.100000000000001" customHeight="1">
      <c r="B1226" s="591" t="s">
        <v>122</v>
      </c>
      <c r="C1226" s="416" t="s">
        <v>1413</v>
      </c>
      <c r="D1226" s="528"/>
      <c r="E1226" s="528"/>
      <c r="F1226" s="529"/>
      <c r="G1226" s="530" t="s">
        <v>1414</v>
      </c>
      <c r="H1226" s="530"/>
      <c r="I1226" s="446" t="s">
        <v>1409</v>
      </c>
      <c r="J1226" s="687">
        <f t="shared" si="2243"/>
        <v>1462.4</v>
      </c>
      <c r="K1226" s="687">
        <f t="shared" si="2243"/>
        <v>0</v>
      </c>
      <c r="L1226" s="687">
        <f>IFERROR(K1226-J1226,"-")</f>
        <v>-1462.4</v>
      </c>
      <c r="M1226" s="688">
        <f>IFERROR(K1226/J1226,"-")</f>
        <v>0</v>
      </c>
      <c r="N1226" s="687">
        <f t="shared" si="2244"/>
        <v>422.70000000000005</v>
      </c>
      <c r="O1226" s="687">
        <f t="shared" si="2244"/>
        <v>0</v>
      </c>
      <c r="P1226" s="687">
        <f>IFERROR(O1226-N1226,"-")</f>
        <v>-422.70000000000005</v>
      </c>
      <c r="Q1226" s="688">
        <f>IFERROR(O1226/N1226,"-")</f>
        <v>0</v>
      </c>
      <c r="R1226" s="687">
        <f>'2. ГПП-ОГХК'!W52</f>
        <v>140.9</v>
      </c>
      <c r="S1226" s="687">
        <f>'2. ГПП-ОГХК'!Y52</f>
        <v>0</v>
      </c>
      <c r="T1226" s="687">
        <f>IFERROR(S1226-R1226,"-")</f>
        <v>-140.9</v>
      </c>
      <c r="U1226" s="688">
        <f>IFERROR(S1226/R1226,"-")</f>
        <v>0</v>
      </c>
      <c r="V1226" s="687">
        <f>'2. ГПП-ОГХК'!AC52</f>
        <v>140.9</v>
      </c>
      <c r="W1226" s="687">
        <f>'2. ГПП-ОГХК'!AE52</f>
        <v>0</v>
      </c>
      <c r="X1226" s="687">
        <f>IFERROR(W1226-V1226,"-")</f>
        <v>-140.9</v>
      </c>
      <c r="Y1226" s="688">
        <f>IFERROR(W1226/V1226,"-")</f>
        <v>0</v>
      </c>
      <c r="Z1226" s="687">
        <f>'2. ГПП-ОГХК'!AI52</f>
        <v>140.9</v>
      </c>
      <c r="AA1226" s="687">
        <f>'2. ГПП-ОГХК'!AK52</f>
        <v>0</v>
      </c>
      <c r="AB1226" s="687">
        <f>IFERROR(AA1226-Z1226,"-")</f>
        <v>-140.9</v>
      </c>
      <c r="AC1226" s="688">
        <f>IFERROR(AA1226/Z1226,"-")</f>
        <v>0</v>
      </c>
      <c r="AD1226" s="687">
        <f t="shared" si="2245"/>
        <v>370.1</v>
      </c>
      <c r="AE1226" s="687">
        <f t="shared" si="2245"/>
        <v>0</v>
      </c>
      <c r="AF1226" s="687">
        <f>IFERROR(AE1226-AD1226,"-")</f>
        <v>-370.1</v>
      </c>
      <c r="AG1226" s="688">
        <f>IFERROR(AE1226/AD1226,"-")</f>
        <v>0</v>
      </c>
      <c r="AH1226" s="687">
        <f>'2. ГПП-ОГХК'!AU52</f>
        <v>88.1</v>
      </c>
      <c r="AI1226" s="687">
        <f>'2. ГПП-ОГХК'!AW52</f>
        <v>0</v>
      </c>
      <c r="AJ1226" s="687">
        <f>IFERROR(AI1226-AH1226,"-")</f>
        <v>-88.1</v>
      </c>
      <c r="AK1226" s="688">
        <f>IFERROR(AI1226/AH1226,"-")</f>
        <v>0</v>
      </c>
      <c r="AL1226" s="687">
        <f>'2. ГПП-ОГХК'!BA52</f>
        <v>141</v>
      </c>
      <c r="AM1226" s="687">
        <f>'2. ГПП-ОГХК'!BC52</f>
        <v>0</v>
      </c>
      <c r="AN1226" s="687">
        <f>IFERROR(AM1226-AL1226,"-")</f>
        <v>-141</v>
      </c>
      <c r="AO1226" s="688">
        <f>IFERROR(AM1226/AL1226,"-")</f>
        <v>0</v>
      </c>
      <c r="AP1226" s="687">
        <f>'2. ГПП-ОГХК'!BG52</f>
        <v>141</v>
      </c>
      <c r="AQ1226" s="687">
        <f>'2. ГПП-ОГХК'!BI52</f>
        <v>0</v>
      </c>
      <c r="AR1226" s="687">
        <f>IFERROR(AQ1226-AP1226,"-")</f>
        <v>-141</v>
      </c>
      <c r="AS1226" s="688">
        <f>IFERROR(AQ1226/AP1226,"-")</f>
        <v>0</v>
      </c>
      <c r="AT1226" s="687">
        <f t="shared" si="2246"/>
        <v>326.10000000000002</v>
      </c>
      <c r="AU1226" s="687">
        <f t="shared" si="2246"/>
        <v>0</v>
      </c>
      <c r="AV1226" s="687">
        <f>IFERROR(AU1226-AT1226,"-")</f>
        <v>-326.10000000000002</v>
      </c>
      <c r="AW1226" s="688">
        <f>IFERROR(AU1226/AT1226,"-")</f>
        <v>0</v>
      </c>
      <c r="AX1226" s="687">
        <f>'2. ГПП-ОГХК'!BS52</f>
        <v>141</v>
      </c>
      <c r="AY1226" s="687">
        <f>'2. ГПП-ОГХК'!BU52</f>
        <v>0</v>
      </c>
      <c r="AZ1226" s="687">
        <f>IFERROR(AY1226-AX1226,"-")</f>
        <v>-141</v>
      </c>
      <c r="BA1226" s="688">
        <f>IFERROR(AY1226/AX1226,"-")</f>
        <v>0</v>
      </c>
      <c r="BB1226" s="687">
        <f>'2. ГПП-ОГХК'!BY52</f>
        <v>141</v>
      </c>
      <c r="BC1226" s="687">
        <f>'2. ГПП-ОГХК'!CA52</f>
        <v>0</v>
      </c>
      <c r="BD1226" s="687">
        <f>IFERROR(BC1226-BB1226,"-")</f>
        <v>-141</v>
      </c>
      <c r="BE1226" s="688">
        <f>IFERROR(BC1226/BB1226,"-")</f>
        <v>0</v>
      </c>
      <c r="BF1226" s="687">
        <f>'2. ГПП-ОГХК'!CE52</f>
        <v>44.1</v>
      </c>
      <c r="BG1226" s="687">
        <f>'2. ГПП-ОГХК'!CG52</f>
        <v>0</v>
      </c>
      <c r="BH1226" s="687">
        <f>IFERROR(BG1226-BF1226,"-")</f>
        <v>-44.1</v>
      </c>
      <c r="BI1226" s="688">
        <f>IFERROR(BG1226/BF1226,"-")</f>
        <v>0</v>
      </c>
      <c r="BJ1226" s="687">
        <f t="shared" si="2247"/>
        <v>343.5</v>
      </c>
      <c r="BK1226" s="687">
        <f t="shared" si="2247"/>
        <v>0</v>
      </c>
      <c r="BL1226" s="687">
        <f>IFERROR(BK1226-BJ1226,"-")</f>
        <v>-343.5</v>
      </c>
      <c r="BM1226" s="688">
        <f>IFERROR(BK1226/BJ1226,"-")</f>
        <v>0</v>
      </c>
      <c r="BN1226" s="687">
        <f>'2. ГПП-ОГХК'!CQ52</f>
        <v>61.7</v>
      </c>
      <c r="BO1226" s="687">
        <f>'2. ГПП-ОГХК'!CS52</f>
        <v>0</v>
      </c>
      <c r="BP1226" s="687">
        <f>IFERROR(BO1226-BN1226,"-")</f>
        <v>-61.7</v>
      </c>
      <c r="BQ1226" s="688">
        <f>IFERROR(BO1226/BN1226,"-")</f>
        <v>0</v>
      </c>
      <c r="BR1226" s="687">
        <f>'2. ГПП-ОГХК'!CW52</f>
        <v>140.9</v>
      </c>
      <c r="BS1226" s="687">
        <f>'2. ГПП-ОГХК'!CY52</f>
        <v>0</v>
      </c>
      <c r="BT1226" s="687">
        <f>IFERROR(BS1226-BR1226,"-")</f>
        <v>-140.9</v>
      </c>
      <c r="BU1226" s="688">
        <f>IFERROR(BS1226/BR1226,"-")</f>
        <v>0</v>
      </c>
      <c r="BV1226" s="687">
        <f>'2. ГПП-ОГХК'!DC52</f>
        <v>140.9</v>
      </c>
      <c r="BW1226" s="687">
        <f>'2. ГПП-ОГХК'!DE52</f>
        <v>0</v>
      </c>
      <c r="BX1226" s="687">
        <f>IFERROR(BW1226-BV1226,"-")</f>
        <v>-140.9</v>
      </c>
      <c r="BY1226" s="688">
        <f>IFERROR(BW1226/BV1226,"-")</f>
        <v>0</v>
      </c>
    </row>
    <row r="1227" spans="2:77" ht="20.100000000000001" customHeight="1">
      <c r="C1227" s="436" t="s">
        <v>1410</v>
      </c>
      <c r="D1227" s="528"/>
      <c r="E1227" s="528"/>
      <c r="F1227" s="529"/>
      <c r="G1227" s="530" t="s">
        <v>1414</v>
      </c>
      <c r="H1227" s="530"/>
      <c r="I1227" s="691" t="s">
        <v>1409</v>
      </c>
      <c r="J1227" s="687">
        <f t="shared" si="2243"/>
        <v>1462.4</v>
      </c>
      <c r="K1227" s="687">
        <f t="shared" si="2243"/>
        <v>0</v>
      </c>
      <c r="L1227" s="687">
        <f>IFERROR(K1227-J1227,"-")</f>
        <v>-1462.4</v>
      </c>
      <c r="M1227" s="688">
        <f>IFERROR(K1227/J1227,"-")</f>
        <v>0</v>
      </c>
      <c r="N1227" s="687">
        <f t="shared" si="2244"/>
        <v>422.70000000000005</v>
      </c>
      <c r="O1227" s="687">
        <f t="shared" si="2244"/>
        <v>0</v>
      </c>
      <c r="P1227" s="687">
        <f>IFERROR(O1227-N1227,"-")</f>
        <v>-422.70000000000005</v>
      </c>
      <c r="Q1227" s="688">
        <f>IFERROR(O1227/N1227,"-")</f>
        <v>0</v>
      </c>
      <c r="R1227" s="687">
        <f>'2. ГПП-ОГХК'!W52</f>
        <v>140.9</v>
      </c>
      <c r="S1227" s="687">
        <f>'2. ГПП-ОГХК'!Y52</f>
        <v>0</v>
      </c>
      <c r="T1227" s="687">
        <f>IFERROR(S1227-R1227,"-")</f>
        <v>-140.9</v>
      </c>
      <c r="U1227" s="688">
        <f>IFERROR(S1227/R1227,"-")</f>
        <v>0</v>
      </c>
      <c r="V1227" s="687">
        <f>'2. ГПП-ОГХК'!AC52</f>
        <v>140.9</v>
      </c>
      <c r="W1227" s="687">
        <f>'2. ГПП-ОГХК'!AE52</f>
        <v>0</v>
      </c>
      <c r="X1227" s="687">
        <f>IFERROR(W1227-V1227,"-")</f>
        <v>-140.9</v>
      </c>
      <c r="Y1227" s="688">
        <f>IFERROR(W1227/V1227,"-")</f>
        <v>0</v>
      </c>
      <c r="Z1227" s="687">
        <f>'2. ГПП-ОГХК'!AI52</f>
        <v>140.9</v>
      </c>
      <c r="AA1227" s="687">
        <f>'2. ГПП-ОГХК'!AK52</f>
        <v>0</v>
      </c>
      <c r="AB1227" s="687">
        <f>IFERROR(AA1227-Z1227,"-")</f>
        <v>-140.9</v>
      </c>
      <c r="AC1227" s="688">
        <f>IFERROR(AA1227/Z1227,"-")</f>
        <v>0</v>
      </c>
      <c r="AD1227" s="687">
        <f t="shared" si="2245"/>
        <v>370.1</v>
      </c>
      <c r="AE1227" s="687">
        <f t="shared" si="2245"/>
        <v>0</v>
      </c>
      <c r="AF1227" s="687">
        <f>IFERROR(AE1227-AD1227,"-")</f>
        <v>-370.1</v>
      </c>
      <c r="AG1227" s="688">
        <f>IFERROR(AE1227/AD1227,"-")</f>
        <v>0</v>
      </c>
      <c r="AH1227" s="687">
        <f>'2. ГПП-ОГХК'!AU52</f>
        <v>88.1</v>
      </c>
      <c r="AI1227" s="687">
        <f>'2. ГПП-ОГХК'!AW52</f>
        <v>0</v>
      </c>
      <c r="AJ1227" s="687">
        <f>IFERROR(AI1227-AH1227,"-")</f>
        <v>-88.1</v>
      </c>
      <c r="AK1227" s="688">
        <f>IFERROR(AI1227/AH1227,"-")</f>
        <v>0</v>
      </c>
      <c r="AL1227" s="687">
        <f>'2. ГПП-ОГХК'!BA52</f>
        <v>141</v>
      </c>
      <c r="AM1227" s="687">
        <f>'2. ГПП-ОГХК'!BC52</f>
        <v>0</v>
      </c>
      <c r="AN1227" s="687">
        <f>IFERROR(AM1227-AL1227,"-")</f>
        <v>-141</v>
      </c>
      <c r="AO1227" s="688">
        <f>IFERROR(AM1227/AL1227,"-")</f>
        <v>0</v>
      </c>
      <c r="AP1227" s="687">
        <f>'2. ГПП-ОГХК'!BG52</f>
        <v>141</v>
      </c>
      <c r="AQ1227" s="687">
        <f>'2. ГПП-ОГХК'!BI52</f>
        <v>0</v>
      </c>
      <c r="AR1227" s="687">
        <f>IFERROR(AQ1227-AP1227,"-")</f>
        <v>-141</v>
      </c>
      <c r="AS1227" s="688">
        <f>IFERROR(AQ1227/AP1227,"-")</f>
        <v>0</v>
      </c>
      <c r="AT1227" s="687">
        <f t="shared" si="2246"/>
        <v>326.10000000000002</v>
      </c>
      <c r="AU1227" s="687">
        <f t="shared" si="2246"/>
        <v>0</v>
      </c>
      <c r="AV1227" s="687">
        <f>IFERROR(AU1227-AT1227,"-")</f>
        <v>-326.10000000000002</v>
      </c>
      <c r="AW1227" s="688">
        <f>IFERROR(AU1227/AT1227,"-")</f>
        <v>0</v>
      </c>
      <c r="AX1227" s="687">
        <f>'2. ГПП-ОГХК'!BS52</f>
        <v>141</v>
      </c>
      <c r="AY1227" s="687">
        <f>'2. ГПП-ОГХК'!BU52</f>
        <v>0</v>
      </c>
      <c r="AZ1227" s="687">
        <f>IFERROR(AY1227-AX1227,"-")</f>
        <v>-141</v>
      </c>
      <c r="BA1227" s="688">
        <f>IFERROR(AY1227/AX1227,"-")</f>
        <v>0</v>
      </c>
      <c r="BB1227" s="687">
        <f>'2. ГПП-ОГХК'!BY52</f>
        <v>141</v>
      </c>
      <c r="BC1227" s="687">
        <f>'2. ГПП-ОГХК'!CA52</f>
        <v>0</v>
      </c>
      <c r="BD1227" s="687">
        <f>IFERROR(BC1227-BB1227,"-")</f>
        <v>-141</v>
      </c>
      <c r="BE1227" s="688">
        <f>IFERROR(BC1227/BB1227,"-")</f>
        <v>0</v>
      </c>
      <c r="BF1227" s="687">
        <f>'2. ГПП-ОГХК'!CE52</f>
        <v>44.1</v>
      </c>
      <c r="BG1227" s="687">
        <f>'2. ГПП-ОГХК'!CG52</f>
        <v>0</v>
      </c>
      <c r="BH1227" s="687">
        <f>IFERROR(BG1227-BF1227,"-")</f>
        <v>-44.1</v>
      </c>
      <c r="BI1227" s="688">
        <f>IFERROR(BG1227/BF1227,"-")</f>
        <v>0</v>
      </c>
      <c r="BJ1227" s="687">
        <f t="shared" si="2247"/>
        <v>343.5</v>
      </c>
      <c r="BK1227" s="687">
        <f t="shared" si="2247"/>
        <v>0</v>
      </c>
      <c r="BL1227" s="687">
        <f>IFERROR(BK1227-BJ1227,"-")</f>
        <v>-343.5</v>
      </c>
      <c r="BM1227" s="688">
        <f>IFERROR(BK1227/BJ1227,"-")</f>
        <v>0</v>
      </c>
      <c r="BN1227" s="687">
        <f>'2. ГПП-ОГХК'!CQ52</f>
        <v>61.7</v>
      </c>
      <c r="BO1227" s="687">
        <f>'2. ГПП-ОГХК'!CS52</f>
        <v>0</v>
      </c>
      <c r="BP1227" s="687">
        <f>IFERROR(BO1227-BN1227,"-")</f>
        <v>-61.7</v>
      </c>
      <c r="BQ1227" s="688">
        <f>IFERROR(BO1227/BN1227,"-")</f>
        <v>0</v>
      </c>
      <c r="BR1227" s="687">
        <f>'2. ГПП-ОГХК'!CW52</f>
        <v>140.9</v>
      </c>
      <c r="BS1227" s="687">
        <f>'2. ГПП-ОГХК'!CY52</f>
        <v>0</v>
      </c>
      <c r="BT1227" s="687">
        <f>IFERROR(BS1227-BR1227,"-")</f>
        <v>-140.9</v>
      </c>
      <c r="BU1227" s="688">
        <f>IFERROR(BS1227/BR1227,"-")</f>
        <v>0</v>
      </c>
      <c r="BV1227" s="687">
        <f>'2. ГПП-ОГХК'!DC52</f>
        <v>140.9</v>
      </c>
      <c r="BW1227" s="687">
        <f>'2. ГПП-ОГХК'!DE52</f>
        <v>0</v>
      </c>
      <c r="BX1227" s="687">
        <f>IFERROR(BW1227-BV1227,"-")</f>
        <v>-140.9</v>
      </c>
      <c r="BY1227" s="688">
        <f>IFERROR(BW1227/BV1227,"-")</f>
        <v>0</v>
      </c>
    </row>
    <row r="1228" spans="2:77" ht="20.100000000000001" customHeight="1">
      <c r="B1228" s="459"/>
      <c r="C1228" s="459" t="s">
        <v>362</v>
      </c>
      <c r="D1228" s="528"/>
      <c r="E1228" s="528"/>
      <c r="F1228" s="529"/>
      <c r="G1228" s="530"/>
      <c r="H1228" s="530"/>
      <c r="I1228" s="446"/>
      <c r="J1228" s="681"/>
      <c r="K1228" s="681"/>
      <c r="L1228" s="681"/>
      <c r="M1228" s="681"/>
      <c r="N1228" s="681"/>
      <c r="O1228" s="681"/>
      <c r="P1228" s="681"/>
      <c r="Q1228" s="681"/>
      <c r="R1228" s="681"/>
      <c r="S1228" s="681"/>
      <c r="T1228" s="681"/>
      <c r="U1228" s="681"/>
      <c r="V1228" s="681"/>
      <c r="W1228" s="681"/>
      <c r="X1228" s="681"/>
      <c r="Y1228" s="681"/>
      <c r="Z1228" s="681"/>
      <c r="AA1228" s="681"/>
      <c r="AB1228" s="681"/>
      <c r="AC1228" s="681"/>
      <c r="AD1228" s="681"/>
      <c r="AE1228" s="681"/>
      <c r="AF1228" s="681"/>
      <c r="AG1228" s="681"/>
      <c r="AH1228" s="681"/>
      <c r="AI1228" s="681"/>
      <c r="AJ1228" s="681"/>
      <c r="AK1228" s="681"/>
      <c r="AL1228" s="681"/>
      <c r="AM1228" s="681"/>
      <c r="AN1228" s="681"/>
      <c r="AO1228" s="681"/>
      <c r="AP1228" s="681"/>
      <c r="AQ1228" s="681"/>
      <c r="AR1228" s="681"/>
      <c r="AS1228" s="681"/>
      <c r="AT1228" s="681"/>
      <c r="AU1228" s="681"/>
      <c r="AV1228" s="681"/>
      <c r="AW1228" s="681"/>
      <c r="AX1228" s="681"/>
      <c r="AY1228" s="681"/>
      <c r="AZ1228" s="681"/>
      <c r="BA1228" s="681"/>
      <c r="BB1228" s="681"/>
      <c r="BC1228" s="681"/>
      <c r="BD1228" s="681"/>
      <c r="BE1228" s="681"/>
      <c r="BF1228" s="681"/>
      <c r="BG1228" s="681"/>
      <c r="BH1228" s="681"/>
      <c r="BI1228" s="681"/>
      <c r="BJ1228" s="681"/>
      <c r="BK1228" s="681"/>
      <c r="BL1228" s="681"/>
      <c r="BM1228" s="681"/>
      <c r="BN1228" s="681"/>
      <c r="BO1228" s="681"/>
      <c r="BP1228" s="681"/>
      <c r="BQ1228" s="681"/>
      <c r="BR1228" s="681"/>
      <c r="BS1228" s="681"/>
      <c r="BT1228" s="681"/>
      <c r="BU1228" s="681"/>
      <c r="BV1228" s="681"/>
      <c r="BW1228" s="681"/>
      <c r="BX1228" s="681"/>
      <c r="BY1228" s="681"/>
    </row>
    <row r="1229" spans="2:77" ht="20.100000000000001" customHeight="1">
      <c r="B1229" s="591" t="s">
        <v>433</v>
      </c>
      <c r="C1229" s="416" t="s">
        <v>1415</v>
      </c>
      <c r="D1229" s="528"/>
      <c r="E1229" s="528"/>
      <c r="F1229" s="529"/>
      <c r="G1229" s="530"/>
      <c r="H1229" s="530"/>
      <c r="I1229" s="446"/>
      <c r="J1229" s="681"/>
      <c r="K1229" s="681"/>
      <c r="L1229" s="681"/>
      <c r="M1229" s="681"/>
      <c r="N1229" s="681"/>
      <c r="O1229" s="681"/>
      <c r="P1229" s="681"/>
      <c r="Q1229" s="681"/>
      <c r="R1229" s="681"/>
      <c r="S1229" s="681"/>
      <c r="T1229" s="681"/>
      <c r="U1229" s="681"/>
      <c r="V1229" s="681"/>
      <c r="W1229" s="681"/>
      <c r="X1229" s="681"/>
      <c r="Y1229" s="681"/>
      <c r="Z1229" s="681"/>
      <c r="AA1229" s="681"/>
      <c r="AB1229" s="681"/>
      <c r="AC1229" s="681"/>
      <c r="AD1229" s="681"/>
      <c r="AE1229" s="681"/>
      <c r="AF1229" s="681"/>
      <c r="AG1229" s="681"/>
      <c r="AH1229" s="681"/>
      <c r="AI1229" s="681"/>
      <c r="AJ1229" s="681"/>
      <c r="AK1229" s="681"/>
      <c r="AL1229" s="681"/>
      <c r="AM1229" s="681"/>
      <c r="AN1229" s="681"/>
      <c r="AO1229" s="681"/>
      <c r="AP1229" s="681"/>
      <c r="AQ1229" s="681"/>
      <c r="AR1229" s="681"/>
      <c r="AS1229" s="681"/>
      <c r="AT1229" s="681"/>
      <c r="AU1229" s="681"/>
      <c r="AV1229" s="681"/>
      <c r="AW1229" s="681"/>
      <c r="AX1229" s="681"/>
      <c r="AY1229" s="681"/>
      <c r="AZ1229" s="681"/>
      <c r="BA1229" s="681"/>
      <c r="BB1229" s="681"/>
      <c r="BC1229" s="681"/>
      <c r="BD1229" s="681"/>
      <c r="BE1229" s="681"/>
      <c r="BF1229" s="681"/>
      <c r="BG1229" s="681"/>
      <c r="BH1229" s="681"/>
      <c r="BI1229" s="681"/>
      <c r="BJ1229" s="681"/>
      <c r="BK1229" s="681"/>
      <c r="BL1229" s="681"/>
      <c r="BM1229" s="681"/>
      <c r="BN1229" s="681"/>
      <c r="BO1229" s="681"/>
      <c r="BP1229" s="681"/>
      <c r="BQ1229" s="681"/>
      <c r="BR1229" s="681"/>
      <c r="BS1229" s="681"/>
      <c r="BT1229" s="681"/>
      <c r="BU1229" s="681"/>
      <c r="BV1229" s="681"/>
      <c r="BW1229" s="681"/>
      <c r="BX1229" s="681"/>
      <c r="BY1229" s="681"/>
    </row>
    <row r="1230" spans="2:77" ht="20.100000000000001" customHeight="1">
      <c r="C1230" s="460" t="s">
        <v>1416</v>
      </c>
      <c r="D1230" s="528"/>
      <c r="E1230" s="528"/>
      <c r="F1230" s="529"/>
      <c r="G1230" s="530" t="s">
        <v>1417</v>
      </c>
      <c r="H1230" s="530"/>
      <c r="I1230" s="446" t="s">
        <v>169</v>
      </c>
      <c r="J1230" s="687">
        <f>N1230+AD1230+AT1230+BJ1230</f>
        <v>470.30000000000007</v>
      </c>
      <c r="K1230" s="687">
        <f>O1230+AE1230+AU1230+BK1230</f>
        <v>0</v>
      </c>
      <c r="L1230" s="687">
        <f>IFERROR(K1230-J1230,"-")</f>
        <v>-470.30000000000007</v>
      </c>
      <c r="M1230" s="688">
        <f>IFERROR(K1230/J1230,"-")</f>
        <v>0</v>
      </c>
      <c r="N1230" s="687">
        <f>R1230+V1230+Z1230</f>
        <v>135</v>
      </c>
      <c r="O1230" s="687">
        <f>S1230+W1230+AA1230</f>
        <v>0</v>
      </c>
      <c r="P1230" s="687">
        <f>IFERROR(O1230-N1230,"-")</f>
        <v>-135</v>
      </c>
      <c r="Q1230" s="688">
        <f>IFERROR(O1230/N1230,"-")</f>
        <v>0</v>
      </c>
      <c r="R1230" s="687">
        <f>'2. ГПП-ОГХК'!W215</f>
        <v>47.1</v>
      </c>
      <c r="S1230" s="687">
        <f>'2. ГПП-ОГХК'!Y215</f>
        <v>0</v>
      </c>
      <c r="T1230" s="687">
        <f>IFERROR(S1230-R1230,"-")</f>
        <v>-47.1</v>
      </c>
      <c r="U1230" s="688">
        <f>IFERROR(S1230/R1230,"-")</f>
        <v>0</v>
      </c>
      <c r="V1230" s="687">
        <f>'2. ГПП-ОГХК'!AC215</f>
        <v>42.5</v>
      </c>
      <c r="W1230" s="687">
        <f>'2. ГПП-ОГХК'!AE215</f>
        <v>0</v>
      </c>
      <c r="X1230" s="687">
        <f>IFERROR(W1230-V1230,"-")</f>
        <v>-42.5</v>
      </c>
      <c r="Y1230" s="688">
        <f>IFERROR(W1230/V1230,"-")</f>
        <v>0</v>
      </c>
      <c r="Z1230" s="687">
        <f>'2. ГПП-ОГХК'!AI215</f>
        <v>45.4</v>
      </c>
      <c r="AA1230" s="687">
        <f>'2. ГПП-ОГХК'!AK215</f>
        <v>0</v>
      </c>
      <c r="AB1230" s="687">
        <f>IFERROR(AA1230-Z1230,"-")</f>
        <v>-45.4</v>
      </c>
      <c r="AC1230" s="688">
        <f>IFERROR(AA1230/Z1230,"-")</f>
        <v>0</v>
      </c>
      <c r="AD1230" s="687">
        <f>AH1230+AL1230+AP1230</f>
        <v>105.8</v>
      </c>
      <c r="AE1230" s="687">
        <f>AI1230+AM1230+AQ1230</f>
        <v>0</v>
      </c>
      <c r="AF1230" s="687">
        <f>IFERROR(AE1230-AD1230,"-")</f>
        <v>-105.8</v>
      </c>
      <c r="AG1230" s="688">
        <f>IFERROR(AE1230/AD1230,"-")</f>
        <v>0</v>
      </c>
      <c r="AH1230" s="687">
        <f>'2. ГПП-ОГХК'!AU215</f>
        <v>23.2</v>
      </c>
      <c r="AI1230" s="687">
        <f>'2. ГПП-ОГХК'!AW215</f>
        <v>0</v>
      </c>
      <c r="AJ1230" s="687">
        <f>IFERROR(AI1230-AH1230,"-")</f>
        <v>-23.2</v>
      </c>
      <c r="AK1230" s="688">
        <f>IFERROR(AI1230/AH1230,"-")</f>
        <v>0</v>
      </c>
      <c r="AL1230" s="687">
        <f>'2. ГПП-ОГХК'!BA215</f>
        <v>42.6</v>
      </c>
      <c r="AM1230" s="687">
        <f>'2. ГПП-ОГХК'!BC215</f>
        <v>0</v>
      </c>
      <c r="AN1230" s="687">
        <f>IFERROR(AM1230-AL1230,"-")</f>
        <v>-42.6</v>
      </c>
      <c r="AO1230" s="688">
        <f>IFERROR(AM1230/AL1230,"-")</f>
        <v>0</v>
      </c>
      <c r="AP1230" s="687">
        <f>'2. ГПП-ОГХК'!BG215</f>
        <v>40</v>
      </c>
      <c r="AQ1230" s="687">
        <f>'2. ГПП-ОГХК'!BI215</f>
        <v>0</v>
      </c>
      <c r="AR1230" s="687">
        <f>IFERROR(AQ1230-AP1230,"-")</f>
        <v>-40</v>
      </c>
      <c r="AS1230" s="688">
        <f>IFERROR(AQ1230/AP1230,"-")</f>
        <v>0</v>
      </c>
      <c r="AT1230" s="687">
        <f>AX1230+BB1230+BF1230</f>
        <v>91.600000000000009</v>
      </c>
      <c r="AU1230" s="687">
        <f>AY1230+BC1230+BG1230</f>
        <v>0</v>
      </c>
      <c r="AV1230" s="687">
        <f>IFERROR(AU1230-AT1230,"-")</f>
        <v>-91.600000000000009</v>
      </c>
      <c r="AW1230" s="688">
        <f>IFERROR(AU1230/AT1230,"-")</f>
        <v>0</v>
      </c>
      <c r="AX1230" s="687">
        <f>'2. ГПП-ОГХК'!BS215</f>
        <v>45</v>
      </c>
      <c r="AY1230" s="687">
        <f>'2. ГПП-ОГХК'!BU215</f>
        <v>0</v>
      </c>
      <c r="AZ1230" s="687">
        <f>IFERROR(AY1230-AX1230,"-")</f>
        <v>-45</v>
      </c>
      <c r="BA1230" s="688">
        <f>IFERROR(AY1230/AX1230,"-")</f>
        <v>0</v>
      </c>
      <c r="BB1230" s="687">
        <f>'2. ГПП-ОГХК'!BY215</f>
        <v>39.4</v>
      </c>
      <c r="BC1230" s="687">
        <f>'2. ГПП-ОГХК'!CA215</f>
        <v>0</v>
      </c>
      <c r="BD1230" s="687">
        <f>IFERROR(BC1230-BB1230,"-")</f>
        <v>-39.4</v>
      </c>
      <c r="BE1230" s="688">
        <f>IFERROR(BC1230/BB1230,"-")</f>
        <v>0</v>
      </c>
      <c r="BF1230" s="687">
        <f>'2. ГПП-ОГХК'!CE215</f>
        <v>7.2</v>
      </c>
      <c r="BG1230" s="687">
        <f>'2. ГПП-ОГХК'!CG215</f>
        <v>0</v>
      </c>
      <c r="BH1230" s="687">
        <f>IFERROR(BG1230-BF1230,"-")</f>
        <v>-7.2</v>
      </c>
      <c r="BI1230" s="688">
        <f>IFERROR(BG1230/BF1230,"-")</f>
        <v>0</v>
      </c>
      <c r="BJ1230" s="687">
        <f>BN1230+BR1230+BV1230</f>
        <v>137.9</v>
      </c>
      <c r="BK1230" s="687">
        <f>BO1230+BS1230+BW1230</f>
        <v>0</v>
      </c>
      <c r="BL1230" s="687">
        <f>IFERROR(BK1230-BJ1230,"-")</f>
        <v>-137.9</v>
      </c>
      <c r="BM1230" s="688">
        <f>IFERROR(BK1230/BJ1230,"-")</f>
        <v>0</v>
      </c>
      <c r="BN1230" s="687">
        <f>'2. ГПП-ОГХК'!CQ215</f>
        <v>45.3</v>
      </c>
      <c r="BO1230" s="687">
        <f>'2. ГПП-ОГХК'!CS215</f>
        <v>0</v>
      </c>
      <c r="BP1230" s="687">
        <f>IFERROR(BO1230-BN1230,"-")</f>
        <v>-45.3</v>
      </c>
      <c r="BQ1230" s="688">
        <f>IFERROR(BO1230/BN1230,"-")</f>
        <v>0</v>
      </c>
      <c r="BR1230" s="687">
        <f>'2. ГПП-ОГХК'!CW215</f>
        <v>45.5</v>
      </c>
      <c r="BS1230" s="687">
        <f>'2. ГПП-ОГХК'!CY215</f>
        <v>0</v>
      </c>
      <c r="BT1230" s="687">
        <f>IFERROR(BS1230-BR1230,"-")</f>
        <v>-45.5</v>
      </c>
      <c r="BU1230" s="688">
        <f>IFERROR(BS1230/BR1230,"-")</f>
        <v>0</v>
      </c>
      <c r="BV1230" s="687">
        <f>'2. ГПП-ОГХК'!DC215</f>
        <v>47.1</v>
      </c>
      <c r="BW1230" s="687">
        <f>'2. ГПП-ОГХК'!DE215</f>
        <v>0</v>
      </c>
      <c r="BX1230" s="687">
        <f>IFERROR(BW1230-BV1230,"-")</f>
        <v>-47.1</v>
      </c>
      <c r="BY1230" s="688">
        <f>IFERROR(BW1230/BV1230,"-")</f>
        <v>0</v>
      </c>
    </row>
    <row r="1231" spans="2:77" ht="20.100000000000001" customHeight="1">
      <c r="C1231" s="436" t="s">
        <v>1418</v>
      </c>
      <c r="D1231" s="528"/>
      <c r="E1231" s="528"/>
      <c r="F1231" s="529"/>
      <c r="G1231" s="530" t="s">
        <v>1417</v>
      </c>
      <c r="H1231" s="530"/>
      <c r="I1231" s="691" t="s">
        <v>169</v>
      </c>
      <c r="J1231" s="687">
        <f>N1231+AD1231+AT1231+BJ1231</f>
        <v>470.30000000000007</v>
      </c>
      <c r="K1231" s="687">
        <f>O1231+AE1231+AU1231+BK1231</f>
        <v>0</v>
      </c>
      <c r="L1231" s="687">
        <f>IFERROR(K1231-J1231,"-")</f>
        <v>-470.30000000000007</v>
      </c>
      <c r="M1231" s="688">
        <f>IFERROR(K1231/J1231,"-")</f>
        <v>0</v>
      </c>
      <c r="N1231" s="687">
        <f>R1231+V1231+Z1231</f>
        <v>135</v>
      </c>
      <c r="O1231" s="687">
        <f>S1231+W1231+AA1231</f>
        <v>0</v>
      </c>
      <c r="P1231" s="687">
        <f>IFERROR(O1231-N1231,"-")</f>
        <v>-135</v>
      </c>
      <c r="Q1231" s="688">
        <f>IFERROR(O1231/N1231,"-")</f>
        <v>0</v>
      </c>
      <c r="R1231" s="687">
        <f>'2. ГПП-ОГХК'!W215</f>
        <v>47.1</v>
      </c>
      <c r="S1231" s="687">
        <f>'2. ГПП-ОГХК'!Y215</f>
        <v>0</v>
      </c>
      <c r="T1231" s="687">
        <f>IFERROR(S1231-R1231,"-")</f>
        <v>-47.1</v>
      </c>
      <c r="U1231" s="688">
        <f>IFERROR(S1231/R1231,"-")</f>
        <v>0</v>
      </c>
      <c r="V1231" s="687">
        <f>'2. ГПП-ОГХК'!AC215</f>
        <v>42.5</v>
      </c>
      <c r="W1231" s="687">
        <f>'2. ГПП-ОГХК'!AE215</f>
        <v>0</v>
      </c>
      <c r="X1231" s="687">
        <f>IFERROR(W1231-V1231,"-")</f>
        <v>-42.5</v>
      </c>
      <c r="Y1231" s="688">
        <f>IFERROR(W1231/V1231,"-")</f>
        <v>0</v>
      </c>
      <c r="Z1231" s="687">
        <f>'2. ГПП-ОГХК'!AI215</f>
        <v>45.4</v>
      </c>
      <c r="AA1231" s="687">
        <f>'2. ГПП-ОГХК'!AK215</f>
        <v>0</v>
      </c>
      <c r="AB1231" s="687">
        <f>IFERROR(AA1231-Z1231,"-")</f>
        <v>-45.4</v>
      </c>
      <c r="AC1231" s="688">
        <f>IFERROR(AA1231/Z1231,"-")</f>
        <v>0</v>
      </c>
      <c r="AD1231" s="687">
        <f>AH1231+AL1231+AP1231</f>
        <v>105.8</v>
      </c>
      <c r="AE1231" s="687">
        <f>AI1231+AM1231+AQ1231</f>
        <v>0</v>
      </c>
      <c r="AF1231" s="687">
        <f>IFERROR(AE1231-AD1231,"-")</f>
        <v>-105.8</v>
      </c>
      <c r="AG1231" s="688">
        <f>IFERROR(AE1231/AD1231,"-")</f>
        <v>0</v>
      </c>
      <c r="AH1231" s="687">
        <f>'2. ГПП-ОГХК'!AU215</f>
        <v>23.2</v>
      </c>
      <c r="AI1231" s="687">
        <f>'2. ГПП-ОГХК'!AW215</f>
        <v>0</v>
      </c>
      <c r="AJ1231" s="687">
        <f>IFERROR(AI1231-AH1231,"-")</f>
        <v>-23.2</v>
      </c>
      <c r="AK1231" s="688">
        <f>IFERROR(AI1231/AH1231,"-")</f>
        <v>0</v>
      </c>
      <c r="AL1231" s="687">
        <f>'2. ГПП-ОГХК'!BA215</f>
        <v>42.6</v>
      </c>
      <c r="AM1231" s="687">
        <f>'2. ГПП-ОГХК'!BC215</f>
        <v>0</v>
      </c>
      <c r="AN1231" s="687">
        <f>IFERROR(AM1231-AL1231,"-")</f>
        <v>-42.6</v>
      </c>
      <c r="AO1231" s="688">
        <f>IFERROR(AM1231/AL1231,"-")</f>
        <v>0</v>
      </c>
      <c r="AP1231" s="687">
        <f>'2. ГПП-ОГХК'!BG215</f>
        <v>40</v>
      </c>
      <c r="AQ1231" s="687">
        <f>'2. ГПП-ОГХК'!BI215</f>
        <v>0</v>
      </c>
      <c r="AR1231" s="687">
        <f>IFERROR(AQ1231-AP1231,"-")</f>
        <v>-40</v>
      </c>
      <c r="AS1231" s="688">
        <f>IFERROR(AQ1231/AP1231,"-")</f>
        <v>0</v>
      </c>
      <c r="AT1231" s="687">
        <f>AX1231+BB1231+BF1231</f>
        <v>91.600000000000009</v>
      </c>
      <c r="AU1231" s="687">
        <f>AY1231+BC1231+BG1231</f>
        <v>0</v>
      </c>
      <c r="AV1231" s="687">
        <f>IFERROR(AU1231-AT1231,"-")</f>
        <v>-91.600000000000009</v>
      </c>
      <c r="AW1231" s="688">
        <f>IFERROR(AU1231/AT1231,"-")</f>
        <v>0</v>
      </c>
      <c r="AX1231" s="687">
        <f>'2. ГПП-ОГХК'!BS215</f>
        <v>45</v>
      </c>
      <c r="AY1231" s="687">
        <f>'2. ГПП-ОГХК'!BU215</f>
        <v>0</v>
      </c>
      <c r="AZ1231" s="687">
        <f>IFERROR(AY1231-AX1231,"-")</f>
        <v>-45</v>
      </c>
      <c r="BA1231" s="688">
        <f>IFERROR(AY1231/AX1231,"-")</f>
        <v>0</v>
      </c>
      <c r="BB1231" s="687">
        <f>'2. ГПП-ОГХК'!BY215</f>
        <v>39.4</v>
      </c>
      <c r="BC1231" s="687">
        <f>'2. ГПП-ОГХК'!CA215</f>
        <v>0</v>
      </c>
      <c r="BD1231" s="687">
        <f>IFERROR(BC1231-BB1231,"-")</f>
        <v>-39.4</v>
      </c>
      <c r="BE1231" s="688">
        <f>IFERROR(BC1231/BB1231,"-")</f>
        <v>0</v>
      </c>
      <c r="BF1231" s="687">
        <f>'2. ГПП-ОГХК'!CE215</f>
        <v>7.2</v>
      </c>
      <c r="BG1231" s="687">
        <f>'2. ГПП-ОГХК'!CG215</f>
        <v>0</v>
      </c>
      <c r="BH1231" s="687">
        <f>IFERROR(BG1231-BF1231,"-")</f>
        <v>-7.2</v>
      </c>
      <c r="BI1231" s="688">
        <f>IFERROR(BG1231/BF1231,"-")</f>
        <v>0</v>
      </c>
      <c r="BJ1231" s="687">
        <f>BN1231+BR1231+BV1231</f>
        <v>137.9</v>
      </c>
      <c r="BK1231" s="687">
        <f>BO1231+BS1231+BW1231</f>
        <v>0</v>
      </c>
      <c r="BL1231" s="687">
        <f>IFERROR(BK1231-BJ1231,"-")</f>
        <v>-137.9</v>
      </c>
      <c r="BM1231" s="688">
        <f>IFERROR(BK1231/BJ1231,"-")</f>
        <v>0</v>
      </c>
      <c r="BN1231" s="687">
        <f>'2. ГПП-ОГХК'!CQ215</f>
        <v>45.3</v>
      </c>
      <c r="BO1231" s="687">
        <f>'2. ГПП-ОГХК'!CS215</f>
        <v>0</v>
      </c>
      <c r="BP1231" s="687">
        <f>IFERROR(BO1231-BN1231,"-")</f>
        <v>-45.3</v>
      </c>
      <c r="BQ1231" s="688">
        <f>IFERROR(BO1231/BN1231,"-")</f>
        <v>0</v>
      </c>
      <c r="BR1231" s="687">
        <f>'2. ГПП-ОГХК'!CW215</f>
        <v>45.5</v>
      </c>
      <c r="BS1231" s="687">
        <f>'2. ГПП-ОГХК'!CY215</f>
        <v>0</v>
      </c>
      <c r="BT1231" s="687">
        <f>IFERROR(BS1231-BR1231,"-")</f>
        <v>-45.5</v>
      </c>
      <c r="BU1231" s="688">
        <f>IFERROR(BS1231/BR1231,"-")</f>
        <v>0</v>
      </c>
      <c r="BV1231" s="687">
        <f>'2. ГПП-ОГХК'!DC215</f>
        <v>47.1</v>
      </c>
      <c r="BW1231" s="687">
        <f>'2. ГПП-ОГХК'!DE215</f>
        <v>0</v>
      </c>
      <c r="BX1231" s="687">
        <f>IFERROR(BW1231-BV1231,"-")</f>
        <v>-47.1</v>
      </c>
      <c r="BY1231" s="688">
        <f>IFERROR(BW1231/BV1231,"-")</f>
        <v>0</v>
      </c>
    </row>
    <row r="1232" spans="2:77" ht="20.100000000000001" customHeight="1">
      <c r="B1232" s="591" t="s">
        <v>151</v>
      </c>
      <c r="C1232" s="416" t="s">
        <v>1419</v>
      </c>
      <c r="D1232" s="528"/>
      <c r="E1232" s="528"/>
      <c r="F1232" s="529"/>
      <c r="G1232" s="530"/>
      <c r="H1232" s="530"/>
      <c r="I1232" s="446"/>
      <c r="J1232" s="681"/>
      <c r="K1232" s="681"/>
      <c r="L1232" s="681"/>
      <c r="M1232" s="681"/>
      <c r="N1232" s="681"/>
      <c r="O1232" s="681"/>
      <c r="P1232" s="681"/>
      <c r="Q1232" s="681"/>
      <c r="R1232" s="681"/>
      <c r="S1232" s="681"/>
      <c r="T1232" s="681"/>
      <c r="U1232" s="681"/>
      <c r="V1232" s="681"/>
      <c r="W1232" s="681"/>
      <c r="X1232" s="681"/>
      <c r="Y1232" s="681"/>
      <c r="Z1232" s="681"/>
      <c r="AA1232" s="681"/>
      <c r="AB1232" s="681"/>
      <c r="AC1232" s="681"/>
      <c r="AD1232" s="681"/>
      <c r="AE1232" s="681"/>
      <c r="AF1232" s="681"/>
      <c r="AG1232" s="681"/>
      <c r="AH1232" s="681"/>
      <c r="AI1232" s="681"/>
      <c r="AJ1232" s="681"/>
      <c r="AK1232" s="681"/>
      <c r="AL1232" s="681"/>
      <c r="AM1232" s="681"/>
      <c r="AN1232" s="681"/>
      <c r="AO1232" s="681"/>
      <c r="AP1232" s="681"/>
      <c r="AQ1232" s="681"/>
      <c r="AR1232" s="681"/>
      <c r="AS1232" s="681"/>
      <c r="AT1232" s="681"/>
      <c r="AU1232" s="681"/>
      <c r="AV1232" s="681"/>
      <c r="AW1232" s="681"/>
      <c r="AX1232" s="681"/>
      <c r="AY1232" s="681"/>
      <c r="AZ1232" s="681"/>
      <c r="BA1232" s="681"/>
      <c r="BB1232" s="681"/>
      <c r="BC1232" s="681"/>
      <c r="BD1232" s="681"/>
      <c r="BE1232" s="681"/>
      <c r="BF1232" s="681"/>
      <c r="BG1232" s="681"/>
      <c r="BH1232" s="681"/>
      <c r="BI1232" s="681"/>
      <c r="BJ1232" s="681"/>
      <c r="BK1232" s="681"/>
      <c r="BL1232" s="681"/>
      <c r="BM1232" s="681"/>
      <c r="BN1232" s="681"/>
      <c r="BO1232" s="681"/>
      <c r="BP1232" s="681"/>
      <c r="BQ1232" s="681"/>
      <c r="BR1232" s="681"/>
      <c r="BS1232" s="681"/>
      <c r="BT1232" s="681"/>
      <c r="BU1232" s="681"/>
      <c r="BV1232" s="681"/>
      <c r="BW1232" s="681"/>
      <c r="BX1232" s="681"/>
      <c r="BY1232" s="681"/>
    </row>
    <row r="1233" spans="2:77" ht="20.100000000000001" customHeight="1">
      <c r="C1233" s="460" t="s">
        <v>1416</v>
      </c>
      <c r="D1233" s="528"/>
      <c r="E1233" s="528"/>
      <c r="F1233" s="529"/>
      <c r="G1233" s="530" t="s">
        <v>1420</v>
      </c>
      <c r="H1233" s="530"/>
      <c r="I1233" s="446" t="s">
        <v>169</v>
      </c>
      <c r="J1233" s="687">
        <f>N1233+AD1233+AT1233+BJ1233</f>
        <v>57.9</v>
      </c>
      <c r="K1233" s="687">
        <f>O1233+AE1233+AU1233+BK1233</f>
        <v>0</v>
      </c>
      <c r="L1233" s="687">
        <f>IFERROR(K1233-J1233,"-")</f>
        <v>-57.9</v>
      </c>
      <c r="M1233" s="688">
        <f>IFERROR(K1233/J1233,"-")</f>
        <v>0</v>
      </c>
      <c r="N1233" s="687">
        <f>R1233+V1233+Z1233</f>
        <v>18.2</v>
      </c>
      <c r="O1233" s="687">
        <f>S1233+W1233+AA1233</f>
        <v>0</v>
      </c>
      <c r="P1233" s="687">
        <f>IFERROR(O1233-N1233,"-")</f>
        <v>-18.2</v>
      </c>
      <c r="Q1233" s="688">
        <f>IFERROR(O1233/N1233,"-")</f>
        <v>0</v>
      </c>
      <c r="R1233" s="687">
        <f>'2. ГПП-ОГХК'!W288</f>
        <v>6.3</v>
      </c>
      <c r="S1233" s="687">
        <f>'2. ГПП-ОГХК'!Y288</f>
        <v>0</v>
      </c>
      <c r="T1233" s="687">
        <f>IFERROR(S1233-R1233,"-")</f>
        <v>-6.3</v>
      </c>
      <c r="U1233" s="688">
        <f>IFERROR(S1233/R1233,"-")</f>
        <v>0</v>
      </c>
      <c r="V1233" s="687">
        <f>'2. ГПП-ОГХК'!AC288</f>
        <v>5.7</v>
      </c>
      <c r="W1233" s="687">
        <f>'2. ГПП-ОГХК'!AE288</f>
        <v>0</v>
      </c>
      <c r="X1233" s="687">
        <f>IFERROR(W1233-V1233,"-")</f>
        <v>-5.7</v>
      </c>
      <c r="Y1233" s="688">
        <f>IFERROR(W1233/V1233,"-")</f>
        <v>0</v>
      </c>
      <c r="Z1233" s="687">
        <f>'2. ГПП-ОГХК'!AI288</f>
        <v>6.2</v>
      </c>
      <c r="AA1233" s="687">
        <f>'2. ГПП-ОГХК'!AK288</f>
        <v>0</v>
      </c>
      <c r="AB1233" s="687">
        <f>IFERROR(AA1233-Z1233,"-")</f>
        <v>-6.2</v>
      </c>
      <c r="AC1233" s="688">
        <f>IFERROR(AA1233/Z1233,"-")</f>
        <v>0</v>
      </c>
      <c r="AD1233" s="687">
        <f>AH1233+AL1233+AP1233</f>
        <v>11</v>
      </c>
      <c r="AE1233" s="687">
        <f>AI1233+AM1233+AQ1233</f>
        <v>0</v>
      </c>
      <c r="AF1233" s="687">
        <f>IFERROR(AE1233-AD1233,"-")</f>
        <v>-11</v>
      </c>
      <c r="AG1233" s="688">
        <f>IFERROR(AE1233/AD1233,"-")</f>
        <v>0</v>
      </c>
      <c r="AH1233" s="687">
        <f>'2. ГПП-ОГХК'!AU288</f>
        <v>3.3</v>
      </c>
      <c r="AI1233" s="687">
        <f>'2. ГПП-ОГХК'!AW288</f>
        <v>0</v>
      </c>
      <c r="AJ1233" s="687">
        <f>IFERROR(AI1233-AH1233,"-")</f>
        <v>-3.3</v>
      </c>
      <c r="AK1233" s="688">
        <f>IFERROR(AI1233/AH1233,"-")</f>
        <v>0</v>
      </c>
      <c r="AL1233" s="687">
        <f>'2. ГПП-ОГХК'!BA288</f>
        <v>4</v>
      </c>
      <c r="AM1233" s="687">
        <f>'2. ГПП-ОГХК'!BC288</f>
        <v>0</v>
      </c>
      <c r="AN1233" s="687">
        <f>IFERROR(AM1233-AL1233,"-")</f>
        <v>-4</v>
      </c>
      <c r="AO1233" s="688">
        <f>IFERROR(AM1233/AL1233,"-")</f>
        <v>0</v>
      </c>
      <c r="AP1233" s="687">
        <f>'2. ГПП-ОГХК'!BG288</f>
        <v>3.7</v>
      </c>
      <c r="AQ1233" s="687">
        <f>'2. ГПП-ОГХК'!BI288</f>
        <v>0</v>
      </c>
      <c r="AR1233" s="687">
        <f>IFERROR(AQ1233-AP1233,"-")</f>
        <v>-3.7</v>
      </c>
      <c r="AS1233" s="688">
        <f>IFERROR(AQ1233/AP1233,"-")</f>
        <v>0</v>
      </c>
      <c r="AT1233" s="687">
        <f>AX1233+BB1233+BF1233</f>
        <v>10.199999999999999</v>
      </c>
      <c r="AU1233" s="687">
        <f>AY1233+BC1233+BG1233</f>
        <v>0</v>
      </c>
      <c r="AV1233" s="687">
        <f>IFERROR(AU1233-AT1233,"-")</f>
        <v>-10.199999999999999</v>
      </c>
      <c r="AW1233" s="688">
        <f>IFERROR(AU1233/AT1233,"-")</f>
        <v>0</v>
      </c>
      <c r="AX1233" s="687">
        <f>'2. ГПП-ОГХК'!BS288</f>
        <v>5.0999999999999996</v>
      </c>
      <c r="AY1233" s="687">
        <f>'2. ГПП-ОГХК'!BU288</f>
        <v>0</v>
      </c>
      <c r="AZ1233" s="687">
        <f>IFERROR(AY1233-AX1233,"-")</f>
        <v>-5.0999999999999996</v>
      </c>
      <c r="BA1233" s="688">
        <f>IFERROR(AY1233/AX1233,"-")</f>
        <v>0</v>
      </c>
      <c r="BB1233" s="687">
        <f>'2. ГПП-ОГХК'!BY288</f>
        <v>4.4000000000000004</v>
      </c>
      <c r="BC1233" s="687">
        <f>'2. ГПП-ОГХК'!CA288</f>
        <v>0</v>
      </c>
      <c r="BD1233" s="687">
        <f>IFERROR(BC1233-BB1233,"-")</f>
        <v>-4.4000000000000004</v>
      </c>
      <c r="BE1233" s="688">
        <f>IFERROR(BC1233/BB1233,"-")</f>
        <v>0</v>
      </c>
      <c r="BF1233" s="687">
        <f>'2. ГПП-ОГХК'!CE288</f>
        <v>0.7</v>
      </c>
      <c r="BG1233" s="687">
        <f>'2. ГПП-ОГХК'!CG288</f>
        <v>0</v>
      </c>
      <c r="BH1233" s="687">
        <f>IFERROR(BG1233-BF1233,"-")</f>
        <v>-0.7</v>
      </c>
      <c r="BI1233" s="688">
        <f>IFERROR(BG1233/BF1233,"-")</f>
        <v>0</v>
      </c>
      <c r="BJ1233" s="687">
        <f>BN1233+BR1233+BV1233</f>
        <v>18.5</v>
      </c>
      <c r="BK1233" s="687">
        <f>BO1233+BS1233+BW1233</f>
        <v>0</v>
      </c>
      <c r="BL1233" s="687">
        <f>IFERROR(BK1233-BJ1233,"-")</f>
        <v>-18.5</v>
      </c>
      <c r="BM1233" s="688">
        <f>IFERROR(BK1233/BJ1233,"-")</f>
        <v>0</v>
      </c>
      <c r="BN1233" s="687">
        <f>'2. ГПП-ОГХК'!CQ288</f>
        <v>6.1</v>
      </c>
      <c r="BO1233" s="687">
        <f>'2. ГПП-ОГХК'!CS288</f>
        <v>0</v>
      </c>
      <c r="BP1233" s="687">
        <f>IFERROR(BO1233-BN1233,"-")</f>
        <v>-6.1</v>
      </c>
      <c r="BQ1233" s="688">
        <f>IFERROR(BO1233/BN1233,"-")</f>
        <v>0</v>
      </c>
      <c r="BR1233" s="687">
        <f>'2. ГПП-ОГХК'!CW288</f>
        <v>6.1</v>
      </c>
      <c r="BS1233" s="687">
        <f>'2. ГПП-ОГХК'!CY288</f>
        <v>0</v>
      </c>
      <c r="BT1233" s="687">
        <f>IFERROR(BS1233-BR1233,"-")</f>
        <v>-6.1</v>
      </c>
      <c r="BU1233" s="688">
        <f>IFERROR(BS1233/BR1233,"-")</f>
        <v>0</v>
      </c>
      <c r="BV1233" s="687">
        <f>'2. ГПП-ОГХК'!DC288</f>
        <v>6.3</v>
      </c>
      <c r="BW1233" s="687">
        <f>'2. ГПП-ОГХК'!DE288</f>
        <v>0</v>
      </c>
      <c r="BX1233" s="687">
        <f>IFERROR(BW1233-BV1233,"-")</f>
        <v>-6.3</v>
      </c>
      <c r="BY1233" s="688">
        <f>IFERROR(BW1233/BV1233,"-")</f>
        <v>0</v>
      </c>
    </row>
    <row r="1234" spans="2:77" ht="20.100000000000001" customHeight="1">
      <c r="C1234" s="436" t="s">
        <v>1418</v>
      </c>
      <c r="D1234" s="528"/>
      <c r="E1234" s="528"/>
      <c r="F1234" s="529"/>
      <c r="G1234" s="530" t="s">
        <v>1420</v>
      </c>
      <c r="H1234" s="530"/>
      <c r="I1234" s="691" t="s">
        <v>169</v>
      </c>
      <c r="J1234" s="687">
        <f>N1234+AD1234+AT1234+BJ1234</f>
        <v>57.9</v>
      </c>
      <c r="K1234" s="687">
        <f>O1234+AE1234+AU1234+BK1234</f>
        <v>0</v>
      </c>
      <c r="L1234" s="687">
        <f>IFERROR(K1234-J1234,"-")</f>
        <v>-57.9</v>
      </c>
      <c r="M1234" s="688">
        <f>IFERROR(K1234/J1234,"-")</f>
        <v>0</v>
      </c>
      <c r="N1234" s="687">
        <f>R1234+V1234+Z1234</f>
        <v>18.2</v>
      </c>
      <c r="O1234" s="687">
        <f>S1234+W1234+AA1234</f>
        <v>0</v>
      </c>
      <c r="P1234" s="687">
        <f>IFERROR(O1234-N1234,"-")</f>
        <v>-18.2</v>
      </c>
      <c r="Q1234" s="688">
        <f>IFERROR(O1234/N1234,"-")</f>
        <v>0</v>
      </c>
      <c r="R1234" s="687">
        <f>'2. ГПП-ОГХК'!W288</f>
        <v>6.3</v>
      </c>
      <c r="S1234" s="687">
        <f>'2. ГПП-ОГХК'!Y288</f>
        <v>0</v>
      </c>
      <c r="T1234" s="687">
        <f>IFERROR(S1234-R1234,"-")</f>
        <v>-6.3</v>
      </c>
      <c r="U1234" s="688">
        <f>IFERROR(S1234/R1234,"-")</f>
        <v>0</v>
      </c>
      <c r="V1234" s="687">
        <f>'2. ГПП-ОГХК'!AC288</f>
        <v>5.7</v>
      </c>
      <c r="W1234" s="687">
        <f>'2. ГПП-ОГХК'!AE288</f>
        <v>0</v>
      </c>
      <c r="X1234" s="687">
        <f>IFERROR(W1234-V1234,"-")</f>
        <v>-5.7</v>
      </c>
      <c r="Y1234" s="688">
        <f>IFERROR(W1234/V1234,"-")</f>
        <v>0</v>
      </c>
      <c r="Z1234" s="687">
        <f>'2. ГПП-ОГХК'!AI288</f>
        <v>6.2</v>
      </c>
      <c r="AA1234" s="687">
        <f>'2. ГПП-ОГХК'!AK288</f>
        <v>0</v>
      </c>
      <c r="AB1234" s="687">
        <f>IFERROR(AA1234-Z1234,"-")</f>
        <v>-6.2</v>
      </c>
      <c r="AC1234" s="688">
        <f>IFERROR(AA1234/Z1234,"-")</f>
        <v>0</v>
      </c>
      <c r="AD1234" s="687">
        <f>AH1234+AL1234+AP1234</f>
        <v>11</v>
      </c>
      <c r="AE1234" s="687">
        <f>AI1234+AM1234+AQ1234</f>
        <v>0</v>
      </c>
      <c r="AF1234" s="687">
        <f>IFERROR(AE1234-AD1234,"-")</f>
        <v>-11</v>
      </c>
      <c r="AG1234" s="688">
        <f>IFERROR(AE1234/AD1234,"-")</f>
        <v>0</v>
      </c>
      <c r="AH1234" s="687">
        <f>'2. ГПП-ОГХК'!AU288</f>
        <v>3.3</v>
      </c>
      <c r="AI1234" s="687">
        <f>'2. ГПП-ОГХК'!AW288</f>
        <v>0</v>
      </c>
      <c r="AJ1234" s="687">
        <f>IFERROR(AI1234-AH1234,"-")</f>
        <v>-3.3</v>
      </c>
      <c r="AK1234" s="688">
        <f>IFERROR(AI1234/AH1234,"-")</f>
        <v>0</v>
      </c>
      <c r="AL1234" s="687">
        <f>'2. ГПП-ОГХК'!BA288</f>
        <v>4</v>
      </c>
      <c r="AM1234" s="687">
        <f>'2. ГПП-ОГХК'!BC288</f>
        <v>0</v>
      </c>
      <c r="AN1234" s="687">
        <f>IFERROR(AM1234-AL1234,"-")</f>
        <v>-4</v>
      </c>
      <c r="AO1234" s="688">
        <f>IFERROR(AM1234/AL1234,"-")</f>
        <v>0</v>
      </c>
      <c r="AP1234" s="687">
        <f>'2. ГПП-ОГХК'!BG288</f>
        <v>3.7</v>
      </c>
      <c r="AQ1234" s="687">
        <f>'2. ГПП-ОГХК'!BI288</f>
        <v>0</v>
      </c>
      <c r="AR1234" s="687">
        <f>IFERROR(AQ1234-AP1234,"-")</f>
        <v>-3.7</v>
      </c>
      <c r="AS1234" s="688">
        <f>IFERROR(AQ1234/AP1234,"-")</f>
        <v>0</v>
      </c>
      <c r="AT1234" s="687">
        <f>AX1234+BB1234+BF1234</f>
        <v>10.199999999999999</v>
      </c>
      <c r="AU1234" s="687">
        <f>AY1234+BC1234+BG1234</f>
        <v>0</v>
      </c>
      <c r="AV1234" s="687">
        <f>IFERROR(AU1234-AT1234,"-")</f>
        <v>-10.199999999999999</v>
      </c>
      <c r="AW1234" s="688">
        <f>IFERROR(AU1234/AT1234,"-")</f>
        <v>0</v>
      </c>
      <c r="AX1234" s="687">
        <f>'2. ГПП-ОГХК'!BS288</f>
        <v>5.0999999999999996</v>
      </c>
      <c r="AY1234" s="687">
        <f>'2. ГПП-ОГХК'!BU288</f>
        <v>0</v>
      </c>
      <c r="AZ1234" s="687">
        <f>IFERROR(AY1234-AX1234,"-")</f>
        <v>-5.0999999999999996</v>
      </c>
      <c r="BA1234" s="688">
        <f>IFERROR(AY1234/AX1234,"-")</f>
        <v>0</v>
      </c>
      <c r="BB1234" s="687">
        <f>'2. ГПП-ОГХК'!BY288</f>
        <v>4.4000000000000004</v>
      </c>
      <c r="BC1234" s="687">
        <f>'2. ГПП-ОГХК'!CA288</f>
        <v>0</v>
      </c>
      <c r="BD1234" s="687">
        <f>IFERROR(BC1234-BB1234,"-")</f>
        <v>-4.4000000000000004</v>
      </c>
      <c r="BE1234" s="688">
        <f>IFERROR(BC1234/BB1234,"-")</f>
        <v>0</v>
      </c>
      <c r="BF1234" s="687">
        <f>'2. ГПП-ОГХК'!CE288</f>
        <v>0.7</v>
      </c>
      <c r="BG1234" s="687">
        <f>'2. ГПП-ОГХК'!CG288</f>
        <v>0</v>
      </c>
      <c r="BH1234" s="687">
        <f>IFERROR(BG1234-BF1234,"-")</f>
        <v>-0.7</v>
      </c>
      <c r="BI1234" s="688">
        <f>IFERROR(BG1234/BF1234,"-")</f>
        <v>0</v>
      </c>
      <c r="BJ1234" s="687">
        <f>BN1234+BR1234+BV1234</f>
        <v>18.5</v>
      </c>
      <c r="BK1234" s="687">
        <f>BO1234+BS1234+BW1234</f>
        <v>0</v>
      </c>
      <c r="BL1234" s="687">
        <f>IFERROR(BK1234-BJ1234,"-")</f>
        <v>-18.5</v>
      </c>
      <c r="BM1234" s="688">
        <f>IFERROR(BK1234/BJ1234,"-")</f>
        <v>0</v>
      </c>
      <c r="BN1234" s="687">
        <f>'2. ГПП-ОГХК'!CQ288</f>
        <v>6.1</v>
      </c>
      <c r="BO1234" s="687">
        <f>'2. ГПП-ОГХК'!CS288</f>
        <v>0</v>
      </c>
      <c r="BP1234" s="687">
        <f>IFERROR(BO1234-BN1234,"-")</f>
        <v>-6.1</v>
      </c>
      <c r="BQ1234" s="688">
        <f>IFERROR(BO1234/BN1234,"-")</f>
        <v>0</v>
      </c>
      <c r="BR1234" s="687">
        <f>'2. ГПП-ОГХК'!CW288</f>
        <v>6.1</v>
      </c>
      <c r="BS1234" s="687">
        <f>'2. ГПП-ОГХК'!CY288</f>
        <v>0</v>
      </c>
      <c r="BT1234" s="687">
        <f>IFERROR(BS1234-BR1234,"-")</f>
        <v>-6.1</v>
      </c>
      <c r="BU1234" s="688">
        <f>IFERROR(BS1234/BR1234,"-")</f>
        <v>0</v>
      </c>
      <c r="BV1234" s="687">
        <f>'2. ГПП-ОГХК'!DC288</f>
        <v>6.3</v>
      </c>
      <c r="BW1234" s="687">
        <f>'2. ГПП-ОГХК'!DE288</f>
        <v>0</v>
      </c>
      <c r="BX1234" s="687">
        <f>IFERROR(BW1234-BV1234,"-")</f>
        <v>-6.3</v>
      </c>
      <c r="BY1234" s="688">
        <f>IFERROR(BW1234/BV1234,"-")</f>
        <v>0</v>
      </c>
    </row>
    <row r="1235" spans="2:77" ht="20.100000000000001" customHeight="1">
      <c r="B1235" s="591" t="s">
        <v>153</v>
      </c>
      <c r="C1235" s="416" t="s">
        <v>1421</v>
      </c>
      <c r="D1235" s="528"/>
      <c r="E1235" s="528"/>
      <c r="F1235" s="529"/>
      <c r="G1235" s="530"/>
      <c r="H1235" s="530"/>
      <c r="I1235" s="446"/>
      <c r="J1235" s="681"/>
      <c r="K1235" s="681"/>
      <c r="L1235" s="681"/>
      <c r="M1235" s="681"/>
      <c r="N1235" s="681"/>
      <c r="O1235" s="681"/>
      <c r="P1235" s="681"/>
      <c r="Q1235" s="681"/>
      <c r="R1235" s="681"/>
      <c r="S1235" s="681"/>
      <c r="T1235" s="681"/>
      <c r="U1235" s="681"/>
      <c r="V1235" s="681"/>
      <c r="W1235" s="681"/>
      <c r="X1235" s="681"/>
      <c r="Y1235" s="681"/>
      <c r="Z1235" s="681"/>
      <c r="AA1235" s="681"/>
      <c r="AB1235" s="681"/>
      <c r="AC1235" s="681"/>
      <c r="AD1235" s="681"/>
      <c r="AE1235" s="681"/>
      <c r="AF1235" s="681"/>
      <c r="AG1235" s="681"/>
      <c r="AH1235" s="681"/>
      <c r="AI1235" s="681"/>
      <c r="AJ1235" s="681"/>
      <c r="AK1235" s="681"/>
      <c r="AL1235" s="681"/>
      <c r="AM1235" s="681"/>
      <c r="AN1235" s="681"/>
      <c r="AO1235" s="681"/>
      <c r="AP1235" s="681"/>
      <c r="AQ1235" s="681"/>
      <c r="AR1235" s="681"/>
      <c r="AS1235" s="681"/>
      <c r="AT1235" s="681"/>
      <c r="AU1235" s="681"/>
      <c r="AV1235" s="681"/>
      <c r="AW1235" s="681"/>
      <c r="AX1235" s="681"/>
      <c r="AY1235" s="681"/>
      <c r="AZ1235" s="681"/>
      <c r="BA1235" s="681"/>
      <c r="BB1235" s="681"/>
      <c r="BC1235" s="681"/>
      <c r="BD1235" s="681"/>
      <c r="BE1235" s="681"/>
      <c r="BF1235" s="681"/>
      <c r="BG1235" s="681"/>
      <c r="BH1235" s="681"/>
      <c r="BI1235" s="681"/>
      <c r="BJ1235" s="681"/>
      <c r="BK1235" s="681"/>
      <c r="BL1235" s="681"/>
      <c r="BM1235" s="681"/>
      <c r="BN1235" s="681"/>
      <c r="BO1235" s="681"/>
      <c r="BP1235" s="681"/>
      <c r="BQ1235" s="681"/>
      <c r="BR1235" s="681"/>
      <c r="BS1235" s="681"/>
      <c r="BT1235" s="681"/>
      <c r="BU1235" s="681"/>
      <c r="BV1235" s="681"/>
      <c r="BW1235" s="681"/>
      <c r="BX1235" s="681"/>
      <c r="BY1235" s="681"/>
    </row>
    <row r="1236" spans="2:77" ht="20.100000000000001" customHeight="1">
      <c r="C1236" s="460" t="s">
        <v>1416</v>
      </c>
      <c r="D1236" s="528"/>
      <c r="E1236" s="528"/>
      <c r="F1236" s="529"/>
      <c r="G1236" s="530" t="s">
        <v>1422</v>
      </c>
      <c r="H1236" s="530"/>
      <c r="I1236" s="446" t="s">
        <v>169</v>
      </c>
      <c r="J1236" s="687">
        <f>N1236+AD1236+AT1236+BJ1236</f>
        <v>218.4</v>
      </c>
      <c r="K1236" s="687">
        <f>O1236+AE1236+AU1236+BK1236</f>
        <v>0</v>
      </c>
      <c r="L1236" s="687">
        <f>IFERROR(K1236-J1236,"-")</f>
        <v>-218.4</v>
      </c>
      <c r="M1236" s="688">
        <f>IFERROR(K1236/J1236,"-")</f>
        <v>0</v>
      </c>
      <c r="N1236" s="687">
        <f>R1236+V1236+Z1236</f>
        <v>71.100000000000009</v>
      </c>
      <c r="O1236" s="687">
        <f>S1236+W1236+AA1236</f>
        <v>0</v>
      </c>
      <c r="P1236" s="687">
        <f>IFERROR(O1236-N1236,"-")</f>
        <v>-71.100000000000009</v>
      </c>
      <c r="Q1236" s="688">
        <f>IFERROR(O1236/N1236,"-")</f>
        <v>0</v>
      </c>
      <c r="R1236" s="687">
        <f>'2. ГПП-ОГХК'!W253</f>
        <v>24.200000000000003</v>
      </c>
      <c r="S1236" s="687">
        <f>'2. ГПП-ОГХК'!Y253</f>
        <v>0</v>
      </c>
      <c r="T1236" s="687">
        <f>IFERROR(S1236-R1236,"-")</f>
        <v>-24.200000000000003</v>
      </c>
      <c r="U1236" s="688">
        <f>IFERROR(S1236/R1236,"-")</f>
        <v>0</v>
      </c>
      <c r="V1236" s="687">
        <f>'2. ГПП-ОГХК'!AC253</f>
        <v>22.700000000000003</v>
      </c>
      <c r="W1236" s="687">
        <f>'2. ГПП-ОГХК'!AE253</f>
        <v>0</v>
      </c>
      <c r="X1236" s="687">
        <f>IFERROR(W1236-V1236,"-")</f>
        <v>-22.700000000000003</v>
      </c>
      <c r="Y1236" s="688">
        <f>IFERROR(W1236/V1236,"-")</f>
        <v>0</v>
      </c>
      <c r="Z1236" s="687">
        <f>'2. ГПП-ОГХК'!AI253</f>
        <v>24.200000000000003</v>
      </c>
      <c r="AA1236" s="687">
        <f>'2. ГПП-ОГХК'!AK253</f>
        <v>0</v>
      </c>
      <c r="AB1236" s="687">
        <f>IFERROR(AA1236-Z1236,"-")</f>
        <v>-24.200000000000003</v>
      </c>
      <c r="AC1236" s="688">
        <f>IFERROR(AA1236/Z1236,"-")</f>
        <v>0</v>
      </c>
      <c r="AD1236" s="687">
        <f>AH1236+AL1236+AP1236</f>
        <v>42</v>
      </c>
      <c r="AE1236" s="687">
        <f>AI1236+AM1236+AQ1236</f>
        <v>0</v>
      </c>
      <c r="AF1236" s="687">
        <f>IFERROR(AE1236-AD1236,"-")</f>
        <v>-42</v>
      </c>
      <c r="AG1236" s="688">
        <f>IFERROR(AE1236/AD1236,"-")</f>
        <v>0</v>
      </c>
      <c r="AH1236" s="687">
        <f>'2. ГПП-ОГХК'!AU253</f>
        <v>13.7</v>
      </c>
      <c r="AI1236" s="687">
        <f>'2. ГПП-ОГХК'!AW253</f>
        <v>0</v>
      </c>
      <c r="AJ1236" s="687">
        <f>IFERROR(AI1236-AH1236,"-")</f>
        <v>-13.7</v>
      </c>
      <c r="AK1236" s="688">
        <f>IFERROR(AI1236/AH1236,"-")</f>
        <v>0</v>
      </c>
      <c r="AL1236" s="687">
        <f>'2. ГПП-ОГХК'!BA253</f>
        <v>14.299999999999999</v>
      </c>
      <c r="AM1236" s="687">
        <f>'2. ГПП-ОГХК'!BC253</f>
        <v>0</v>
      </c>
      <c r="AN1236" s="687">
        <f>IFERROR(AM1236-AL1236,"-")</f>
        <v>-14.299999999999999</v>
      </c>
      <c r="AO1236" s="688">
        <f>IFERROR(AM1236/AL1236,"-")</f>
        <v>0</v>
      </c>
      <c r="AP1236" s="687">
        <f>'2. ГПП-ОГХК'!BG253</f>
        <v>14</v>
      </c>
      <c r="AQ1236" s="687">
        <f>'2. ГПП-ОГХК'!BI253</f>
        <v>0</v>
      </c>
      <c r="AR1236" s="687">
        <f>IFERROR(AQ1236-AP1236,"-")</f>
        <v>-14</v>
      </c>
      <c r="AS1236" s="688">
        <f>IFERROR(AQ1236/AP1236,"-")</f>
        <v>0</v>
      </c>
      <c r="AT1236" s="687">
        <f>AX1236+BB1236+BF1236</f>
        <v>38.799999999999997</v>
      </c>
      <c r="AU1236" s="687">
        <f>AY1236+BC1236+BG1236</f>
        <v>0</v>
      </c>
      <c r="AV1236" s="687">
        <f>IFERROR(AU1236-AT1236,"-")</f>
        <v>-38.799999999999997</v>
      </c>
      <c r="AW1236" s="688">
        <f>IFERROR(AU1236/AT1236,"-")</f>
        <v>0</v>
      </c>
      <c r="AX1236" s="687">
        <f>'2. ГПП-ОГХК'!BS253</f>
        <v>18.5</v>
      </c>
      <c r="AY1236" s="687">
        <f>'2. ГПП-ОГХК'!BU253</f>
        <v>0</v>
      </c>
      <c r="AZ1236" s="687">
        <f>IFERROR(AY1236-AX1236,"-")</f>
        <v>-18.5</v>
      </c>
      <c r="BA1236" s="688">
        <f>IFERROR(AY1236/AX1236,"-")</f>
        <v>0</v>
      </c>
      <c r="BB1236" s="687">
        <f>'2. ГПП-ОГХК'!BY253</f>
        <v>16.799999999999997</v>
      </c>
      <c r="BC1236" s="687">
        <f>'2. ГПП-ОГХК'!CA253</f>
        <v>0</v>
      </c>
      <c r="BD1236" s="687">
        <f>IFERROR(BC1236-BB1236,"-")</f>
        <v>-16.799999999999997</v>
      </c>
      <c r="BE1236" s="688">
        <f>IFERROR(BC1236/BB1236,"-")</f>
        <v>0</v>
      </c>
      <c r="BF1236" s="687">
        <f>'2. ГПП-ОГХК'!CE253</f>
        <v>3.5</v>
      </c>
      <c r="BG1236" s="687">
        <f>'2. ГПП-ОГХК'!CG253</f>
        <v>0</v>
      </c>
      <c r="BH1236" s="687">
        <f>IFERROR(BG1236-BF1236,"-")</f>
        <v>-3.5</v>
      </c>
      <c r="BI1236" s="688">
        <f>IFERROR(BG1236/BF1236,"-")</f>
        <v>0</v>
      </c>
      <c r="BJ1236" s="687">
        <f>BN1236+BR1236+BV1236</f>
        <v>66.5</v>
      </c>
      <c r="BK1236" s="687">
        <f>BO1236+BS1236+BW1236</f>
        <v>0</v>
      </c>
      <c r="BL1236" s="687">
        <f>IFERROR(BK1236-BJ1236,"-")</f>
        <v>-66.5</v>
      </c>
      <c r="BM1236" s="688">
        <f>IFERROR(BK1236/BJ1236,"-")</f>
        <v>0</v>
      </c>
      <c r="BN1236" s="687">
        <f>'2. ГПП-ОГХК'!CQ253</f>
        <v>18.599999999999998</v>
      </c>
      <c r="BO1236" s="687">
        <f>'2. ГПП-ОГХК'!CS253</f>
        <v>0</v>
      </c>
      <c r="BP1236" s="687">
        <f>IFERROR(BO1236-BN1236,"-")</f>
        <v>-18.599999999999998</v>
      </c>
      <c r="BQ1236" s="688">
        <f>IFERROR(BO1236/BN1236,"-")</f>
        <v>0</v>
      </c>
      <c r="BR1236" s="687">
        <f>'2. ГПП-ОГХК'!CW253</f>
        <v>23.700000000000003</v>
      </c>
      <c r="BS1236" s="687">
        <f>'2. ГПП-ОГХК'!CY253</f>
        <v>0</v>
      </c>
      <c r="BT1236" s="687">
        <f>IFERROR(BS1236-BR1236,"-")</f>
        <v>-23.700000000000003</v>
      </c>
      <c r="BU1236" s="688">
        <f>IFERROR(BS1236/BR1236,"-")</f>
        <v>0</v>
      </c>
      <c r="BV1236" s="687">
        <f>'2. ГПП-ОГХК'!DC253</f>
        <v>24.200000000000003</v>
      </c>
      <c r="BW1236" s="687">
        <f>'2. ГПП-ОГХК'!DE253</f>
        <v>0</v>
      </c>
      <c r="BX1236" s="687">
        <f>IFERROR(BW1236-BV1236,"-")</f>
        <v>-24.200000000000003</v>
      </c>
      <c r="BY1236" s="688">
        <f>IFERROR(BW1236/BV1236,"-")</f>
        <v>0</v>
      </c>
    </row>
    <row r="1237" spans="2:77" ht="20.100000000000001" customHeight="1">
      <c r="C1237" s="436" t="s">
        <v>1418</v>
      </c>
      <c r="D1237" s="528"/>
      <c r="E1237" s="528"/>
      <c r="F1237" s="529"/>
      <c r="G1237" s="530" t="s">
        <v>1422</v>
      </c>
      <c r="H1237" s="530"/>
      <c r="I1237" s="691" t="s">
        <v>169</v>
      </c>
      <c r="J1237" s="687">
        <f>N1237+AD1237+AT1237+BJ1237</f>
        <v>218.4</v>
      </c>
      <c r="K1237" s="687">
        <f>O1237+AE1237+AU1237+BK1237</f>
        <v>0</v>
      </c>
      <c r="L1237" s="687">
        <f>IFERROR(K1237-J1237,"-")</f>
        <v>-218.4</v>
      </c>
      <c r="M1237" s="688">
        <f>IFERROR(K1237/J1237,"-")</f>
        <v>0</v>
      </c>
      <c r="N1237" s="687">
        <f>R1237+V1237+Z1237</f>
        <v>71.100000000000009</v>
      </c>
      <c r="O1237" s="687">
        <f>S1237+W1237+AA1237</f>
        <v>0</v>
      </c>
      <c r="P1237" s="687">
        <f>IFERROR(O1237-N1237,"-")</f>
        <v>-71.100000000000009</v>
      </c>
      <c r="Q1237" s="688">
        <f>IFERROR(O1237/N1237,"-")</f>
        <v>0</v>
      </c>
      <c r="R1237" s="687">
        <f>'2. ГПП-ОГХК'!W253</f>
        <v>24.200000000000003</v>
      </c>
      <c r="S1237" s="687">
        <f>'2. ГПП-ОГХК'!Y253</f>
        <v>0</v>
      </c>
      <c r="T1237" s="687">
        <f>IFERROR(S1237-R1237,"-")</f>
        <v>-24.200000000000003</v>
      </c>
      <c r="U1237" s="688">
        <f>IFERROR(S1237/R1237,"-")</f>
        <v>0</v>
      </c>
      <c r="V1237" s="687">
        <f>'2. ГПП-ОГХК'!AC253</f>
        <v>22.700000000000003</v>
      </c>
      <c r="W1237" s="687">
        <f>'2. ГПП-ОГХК'!AE253</f>
        <v>0</v>
      </c>
      <c r="X1237" s="687">
        <f>IFERROR(W1237-V1237,"-")</f>
        <v>-22.700000000000003</v>
      </c>
      <c r="Y1237" s="688">
        <f>IFERROR(W1237/V1237,"-")</f>
        <v>0</v>
      </c>
      <c r="Z1237" s="687">
        <f>'2. ГПП-ОГХК'!AI253</f>
        <v>24.200000000000003</v>
      </c>
      <c r="AA1237" s="687">
        <f>'2. ГПП-ОГХК'!AK253</f>
        <v>0</v>
      </c>
      <c r="AB1237" s="687">
        <f>IFERROR(AA1237-Z1237,"-")</f>
        <v>-24.200000000000003</v>
      </c>
      <c r="AC1237" s="688">
        <f>IFERROR(AA1237/Z1237,"-")</f>
        <v>0</v>
      </c>
      <c r="AD1237" s="687">
        <f>AH1237+AL1237+AP1237</f>
        <v>42</v>
      </c>
      <c r="AE1237" s="687">
        <f>AI1237+AM1237+AQ1237</f>
        <v>0</v>
      </c>
      <c r="AF1237" s="687">
        <f>IFERROR(AE1237-AD1237,"-")</f>
        <v>-42</v>
      </c>
      <c r="AG1237" s="688">
        <f>IFERROR(AE1237/AD1237,"-")</f>
        <v>0</v>
      </c>
      <c r="AH1237" s="687">
        <f>'2. ГПП-ОГХК'!AU253</f>
        <v>13.7</v>
      </c>
      <c r="AI1237" s="687">
        <f>'2. ГПП-ОГХК'!AW253</f>
        <v>0</v>
      </c>
      <c r="AJ1237" s="687">
        <f>IFERROR(AI1237-AH1237,"-")</f>
        <v>-13.7</v>
      </c>
      <c r="AK1237" s="688">
        <f>IFERROR(AI1237/AH1237,"-")</f>
        <v>0</v>
      </c>
      <c r="AL1237" s="687">
        <f>'2. ГПП-ОГХК'!BA253</f>
        <v>14.299999999999999</v>
      </c>
      <c r="AM1237" s="687">
        <f>'2. ГПП-ОГХК'!BC253</f>
        <v>0</v>
      </c>
      <c r="AN1237" s="687">
        <f>IFERROR(AM1237-AL1237,"-")</f>
        <v>-14.299999999999999</v>
      </c>
      <c r="AO1237" s="688">
        <f>IFERROR(AM1237/AL1237,"-")</f>
        <v>0</v>
      </c>
      <c r="AP1237" s="687">
        <f>'2. ГПП-ОГХК'!BG253</f>
        <v>14</v>
      </c>
      <c r="AQ1237" s="687">
        <f>'2. ГПП-ОГХК'!BI253</f>
        <v>0</v>
      </c>
      <c r="AR1237" s="687">
        <f>IFERROR(AQ1237-AP1237,"-")</f>
        <v>-14</v>
      </c>
      <c r="AS1237" s="688">
        <f>IFERROR(AQ1237/AP1237,"-")</f>
        <v>0</v>
      </c>
      <c r="AT1237" s="687">
        <f>AX1237+BB1237+BF1237</f>
        <v>38.799999999999997</v>
      </c>
      <c r="AU1237" s="687">
        <f>AY1237+BC1237+BG1237</f>
        <v>0</v>
      </c>
      <c r="AV1237" s="687">
        <f>IFERROR(AU1237-AT1237,"-")</f>
        <v>-38.799999999999997</v>
      </c>
      <c r="AW1237" s="688">
        <f>IFERROR(AU1237/AT1237,"-")</f>
        <v>0</v>
      </c>
      <c r="AX1237" s="687">
        <f>'2. ГПП-ОГХК'!BS253</f>
        <v>18.5</v>
      </c>
      <c r="AY1237" s="687">
        <f>'2. ГПП-ОГХК'!BU253</f>
        <v>0</v>
      </c>
      <c r="AZ1237" s="687">
        <f>IFERROR(AY1237-AX1237,"-")</f>
        <v>-18.5</v>
      </c>
      <c r="BA1237" s="688">
        <f>IFERROR(AY1237/AX1237,"-")</f>
        <v>0</v>
      </c>
      <c r="BB1237" s="687">
        <f>'2. ГПП-ОГХК'!BY253</f>
        <v>16.799999999999997</v>
      </c>
      <c r="BC1237" s="687">
        <f>'2. ГПП-ОГХК'!CA253</f>
        <v>0</v>
      </c>
      <c r="BD1237" s="687">
        <f>IFERROR(BC1237-BB1237,"-")</f>
        <v>-16.799999999999997</v>
      </c>
      <c r="BE1237" s="688">
        <f>IFERROR(BC1237/BB1237,"-")</f>
        <v>0</v>
      </c>
      <c r="BF1237" s="687">
        <f>'2. ГПП-ОГХК'!CE253</f>
        <v>3.5</v>
      </c>
      <c r="BG1237" s="687">
        <f>'2. ГПП-ОГХК'!CG253</f>
        <v>0</v>
      </c>
      <c r="BH1237" s="687">
        <f>IFERROR(BG1237-BF1237,"-")</f>
        <v>-3.5</v>
      </c>
      <c r="BI1237" s="688">
        <f>IFERROR(BG1237/BF1237,"-")</f>
        <v>0</v>
      </c>
      <c r="BJ1237" s="687">
        <f>BN1237+BR1237+BV1237</f>
        <v>66.5</v>
      </c>
      <c r="BK1237" s="687">
        <f>BO1237+BS1237+BW1237</f>
        <v>0</v>
      </c>
      <c r="BL1237" s="687">
        <f>IFERROR(BK1237-BJ1237,"-")</f>
        <v>-66.5</v>
      </c>
      <c r="BM1237" s="688">
        <f>IFERROR(BK1237/BJ1237,"-")</f>
        <v>0</v>
      </c>
      <c r="BN1237" s="687">
        <f>'2. ГПП-ОГХК'!CQ253</f>
        <v>18.599999999999998</v>
      </c>
      <c r="BO1237" s="687">
        <f>'2. ГПП-ОГХК'!CS253</f>
        <v>0</v>
      </c>
      <c r="BP1237" s="687">
        <f>IFERROR(BO1237-BN1237,"-")</f>
        <v>-18.599999999999998</v>
      </c>
      <c r="BQ1237" s="688">
        <f>IFERROR(BO1237/BN1237,"-")</f>
        <v>0</v>
      </c>
      <c r="BR1237" s="687">
        <f>'2. ГПП-ОГХК'!CW253</f>
        <v>23.700000000000003</v>
      </c>
      <c r="BS1237" s="687">
        <f>'2. ГПП-ОГХК'!CY253</f>
        <v>0</v>
      </c>
      <c r="BT1237" s="687">
        <f>IFERROR(BS1237-BR1237,"-")</f>
        <v>-23.700000000000003</v>
      </c>
      <c r="BU1237" s="688">
        <f>IFERROR(BS1237/BR1237,"-")</f>
        <v>0</v>
      </c>
      <c r="BV1237" s="687">
        <f>'2. ГПП-ОГХК'!DC253</f>
        <v>24.200000000000003</v>
      </c>
      <c r="BW1237" s="687">
        <f>'2. ГПП-ОГХК'!DE253</f>
        <v>0</v>
      </c>
      <c r="BX1237" s="687">
        <f>IFERROR(BW1237-BV1237,"-")</f>
        <v>-24.200000000000003</v>
      </c>
      <c r="BY1237" s="688">
        <f>IFERROR(BW1237/BV1237,"-")</f>
        <v>0</v>
      </c>
    </row>
    <row r="1238" spans="2:77" ht="20.100000000000001" customHeight="1">
      <c r="B1238" s="591" t="s">
        <v>938</v>
      </c>
      <c r="C1238" s="416" t="s">
        <v>1172</v>
      </c>
      <c r="D1238" s="528"/>
      <c r="E1238" s="528"/>
      <c r="F1238" s="529"/>
      <c r="G1238" s="530"/>
      <c r="H1238" s="530"/>
      <c r="I1238" s="446"/>
      <c r="J1238" s="681"/>
      <c r="K1238" s="681"/>
      <c r="L1238" s="681"/>
      <c r="M1238" s="681"/>
      <c r="N1238" s="681"/>
      <c r="O1238" s="681"/>
      <c r="P1238" s="681"/>
      <c r="Q1238" s="681"/>
      <c r="R1238" s="681"/>
      <c r="S1238" s="681"/>
      <c r="T1238" s="681"/>
      <c r="U1238" s="681"/>
      <c r="V1238" s="681"/>
      <c r="W1238" s="681"/>
      <c r="X1238" s="681"/>
      <c r="Y1238" s="681"/>
      <c r="Z1238" s="681"/>
      <c r="AA1238" s="681"/>
      <c r="AB1238" s="681"/>
      <c r="AC1238" s="681"/>
      <c r="AD1238" s="681"/>
      <c r="AE1238" s="681"/>
      <c r="AF1238" s="681"/>
      <c r="AG1238" s="681"/>
      <c r="AH1238" s="681"/>
      <c r="AI1238" s="681"/>
      <c r="AJ1238" s="681"/>
      <c r="AK1238" s="681"/>
      <c r="AL1238" s="681"/>
      <c r="AM1238" s="681"/>
      <c r="AN1238" s="681"/>
      <c r="AO1238" s="681"/>
      <c r="AP1238" s="681"/>
      <c r="AQ1238" s="681"/>
      <c r="AR1238" s="681"/>
      <c r="AS1238" s="681"/>
      <c r="AT1238" s="681"/>
      <c r="AU1238" s="681"/>
      <c r="AV1238" s="681"/>
      <c r="AW1238" s="681"/>
      <c r="AX1238" s="681"/>
      <c r="AY1238" s="681"/>
      <c r="AZ1238" s="681"/>
      <c r="BA1238" s="681"/>
      <c r="BB1238" s="681"/>
      <c r="BC1238" s="681"/>
      <c r="BD1238" s="681"/>
      <c r="BE1238" s="681"/>
      <c r="BF1238" s="681"/>
      <c r="BG1238" s="681"/>
      <c r="BH1238" s="681"/>
      <c r="BI1238" s="681"/>
      <c r="BJ1238" s="681"/>
      <c r="BK1238" s="681"/>
      <c r="BL1238" s="681"/>
      <c r="BM1238" s="681"/>
      <c r="BN1238" s="681"/>
      <c r="BO1238" s="681"/>
      <c r="BP1238" s="681"/>
      <c r="BQ1238" s="681"/>
      <c r="BR1238" s="681"/>
      <c r="BS1238" s="681"/>
      <c r="BT1238" s="681"/>
      <c r="BU1238" s="681"/>
      <c r="BV1238" s="681"/>
      <c r="BW1238" s="681"/>
      <c r="BX1238" s="681"/>
      <c r="BY1238" s="681"/>
    </row>
    <row r="1239" spans="2:77" ht="20.100000000000001" customHeight="1">
      <c r="C1239" s="460" t="s">
        <v>1416</v>
      </c>
      <c r="D1239" s="528"/>
      <c r="E1239" s="528"/>
      <c r="F1239" s="529"/>
      <c r="G1239" s="530" t="s">
        <v>1423</v>
      </c>
      <c r="H1239" s="530"/>
      <c r="I1239" s="446" t="s">
        <v>169</v>
      </c>
      <c r="J1239" s="687">
        <f>N1239+AD1239+AT1239+BJ1239</f>
        <v>0</v>
      </c>
      <c r="K1239" s="687">
        <f>O1239+AE1239+AU1239+BK1239</f>
        <v>0</v>
      </c>
      <c r="L1239" s="687">
        <f>IFERROR(K1239-J1239,"-")</f>
        <v>0</v>
      </c>
      <c r="M1239" s="688" t="str">
        <f>IFERROR(K1239/J1239,"-")</f>
        <v>-</v>
      </c>
      <c r="N1239" s="687">
        <f>R1239+V1239+Z1239</f>
        <v>0</v>
      </c>
      <c r="O1239" s="687">
        <f>S1239+W1239+AA1239</f>
        <v>0</v>
      </c>
      <c r="P1239" s="687">
        <f>IFERROR(O1239-N1239,"-")</f>
        <v>0</v>
      </c>
      <c r="Q1239" s="688" t="str">
        <f>IFERROR(O1239/N1239,"-")</f>
        <v>-</v>
      </c>
      <c r="R1239" s="687">
        <f>'2. ГПП-ОГХК'!W221</f>
        <v>0</v>
      </c>
      <c r="S1239" s="687">
        <f>'2. ГПП-ОГХК'!Y221</f>
        <v>0</v>
      </c>
      <c r="T1239" s="687">
        <f>IFERROR(S1239-R1239,"-")</f>
        <v>0</v>
      </c>
      <c r="U1239" s="688" t="str">
        <f>IFERROR(S1239/R1239,"-")</f>
        <v>-</v>
      </c>
      <c r="V1239" s="687">
        <f>'2. ГПП-ОГХК'!AC221</f>
        <v>0</v>
      </c>
      <c r="W1239" s="687">
        <f>'2. ГПП-ОГХК'!AE221</f>
        <v>0</v>
      </c>
      <c r="X1239" s="687">
        <f>IFERROR(W1239-V1239,"-")</f>
        <v>0</v>
      </c>
      <c r="Y1239" s="688" t="str">
        <f>IFERROR(W1239/V1239,"-")</f>
        <v>-</v>
      </c>
      <c r="Z1239" s="687">
        <f>'2. ГПП-ОГХК'!AI221</f>
        <v>0</v>
      </c>
      <c r="AA1239" s="687">
        <f>'2. ГПП-ОГХК'!AK221</f>
        <v>0</v>
      </c>
      <c r="AB1239" s="687">
        <f>IFERROR(AA1239-Z1239,"-")</f>
        <v>0</v>
      </c>
      <c r="AC1239" s="688" t="str">
        <f>IFERROR(AA1239/Z1239,"-")</f>
        <v>-</v>
      </c>
      <c r="AD1239" s="687">
        <f>AH1239+AL1239+AP1239</f>
        <v>0</v>
      </c>
      <c r="AE1239" s="687">
        <f>AI1239+AM1239+AQ1239</f>
        <v>0</v>
      </c>
      <c r="AF1239" s="687">
        <f>IFERROR(AE1239-AD1239,"-")</f>
        <v>0</v>
      </c>
      <c r="AG1239" s="688" t="str">
        <f>IFERROR(AE1239/AD1239,"-")</f>
        <v>-</v>
      </c>
      <c r="AH1239" s="687">
        <f>'2. ГПП-ОГХК'!AU221</f>
        <v>0</v>
      </c>
      <c r="AI1239" s="687">
        <f>'2. ГПП-ОГХК'!AW221</f>
        <v>0</v>
      </c>
      <c r="AJ1239" s="687">
        <f>IFERROR(AI1239-AH1239,"-")</f>
        <v>0</v>
      </c>
      <c r="AK1239" s="688" t="str">
        <f>IFERROR(AI1239/AH1239,"-")</f>
        <v>-</v>
      </c>
      <c r="AL1239" s="687">
        <f>'2. ГПП-ОГХК'!BA221</f>
        <v>0</v>
      </c>
      <c r="AM1239" s="687">
        <f>'2. ГПП-ОГХК'!BC221</f>
        <v>0</v>
      </c>
      <c r="AN1239" s="687">
        <f>IFERROR(AM1239-AL1239,"-")</f>
        <v>0</v>
      </c>
      <c r="AO1239" s="688" t="str">
        <f>IFERROR(AM1239/AL1239,"-")</f>
        <v>-</v>
      </c>
      <c r="AP1239" s="687">
        <f>'2. ГПП-ОГХК'!BG221</f>
        <v>0</v>
      </c>
      <c r="AQ1239" s="687">
        <f>'2. ГПП-ОГХК'!BI221</f>
        <v>0</v>
      </c>
      <c r="AR1239" s="687">
        <f>IFERROR(AQ1239-AP1239,"-")</f>
        <v>0</v>
      </c>
      <c r="AS1239" s="688" t="str">
        <f>IFERROR(AQ1239/AP1239,"-")</f>
        <v>-</v>
      </c>
      <c r="AT1239" s="687">
        <f>AX1239+BB1239+BF1239</f>
        <v>0</v>
      </c>
      <c r="AU1239" s="687">
        <f>AY1239+BC1239+BG1239</f>
        <v>0</v>
      </c>
      <c r="AV1239" s="687">
        <f>IFERROR(AU1239-AT1239,"-")</f>
        <v>0</v>
      </c>
      <c r="AW1239" s="688" t="str">
        <f>IFERROR(AU1239/AT1239,"-")</f>
        <v>-</v>
      </c>
      <c r="AX1239" s="687">
        <f>'2. ГПП-ОГХК'!BS221</f>
        <v>0</v>
      </c>
      <c r="AY1239" s="687">
        <f>'2. ГПП-ОГХК'!BU221</f>
        <v>0</v>
      </c>
      <c r="AZ1239" s="687">
        <f>IFERROR(AY1239-AX1239,"-")</f>
        <v>0</v>
      </c>
      <c r="BA1239" s="688" t="str">
        <f>IFERROR(AY1239/AX1239,"-")</f>
        <v>-</v>
      </c>
      <c r="BB1239" s="687">
        <f>'2. ГПП-ОГХК'!BY221</f>
        <v>0</v>
      </c>
      <c r="BC1239" s="687">
        <f>'2. ГПП-ОГХК'!CA221</f>
        <v>0</v>
      </c>
      <c r="BD1239" s="687">
        <f>IFERROR(BC1239-BB1239,"-")</f>
        <v>0</v>
      </c>
      <c r="BE1239" s="688" t="str">
        <f>IFERROR(BC1239/BB1239,"-")</f>
        <v>-</v>
      </c>
      <c r="BF1239" s="687">
        <f>'2. ГПП-ОГХК'!CE221</f>
        <v>0</v>
      </c>
      <c r="BG1239" s="687">
        <f>'2. ГПП-ОГХК'!CG221</f>
        <v>0</v>
      </c>
      <c r="BH1239" s="687">
        <f>IFERROR(BG1239-BF1239,"-")</f>
        <v>0</v>
      </c>
      <c r="BI1239" s="688" t="str">
        <f>IFERROR(BG1239/BF1239,"-")</f>
        <v>-</v>
      </c>
      <c r="BJ1239" s="687">
        <f>BN1239+BR1239+BV1239</f>
        <v>0</v>
      </c>
      <c r="BK1239" s="687">
        <f>BO1239+BS1239+BW1239</f>
        <v>0</v>
      </c>
      <c r="BL1239" s="687">
        <f>IFERROR(BK1239-BJ1239,"-")</f>
        <v>0</v>
      </c>
      <c r="BM1239" s="688" t="str">
        <f>IFERROR(BK1239/BJ1239,"-")</f>
        <v>-</v>
      </c>
      <c r="BN1239" s="687">
        <f>'2. ГПП-ОГХК'!CQ221</f>
        <v>0</v>
      </c>
      <c r="BO1239" s="687">
        <f>'2. ГПП-ОГХК'!CS221</f>
        <v>0</v>
      </c>
      <c r="BP1239" s="687">
        <f>IFERROR(BO1239-BN1239,"-")</f>
        <v>0</v>
      </c>
      <c r="BQ1239" s="688" t="str">
        <f>IFERROR(BO1239/BN1239,"-")</f>
        <v>-</v>
      </c>
      <c r="BR1239" s="687">
        <f>'2. ГПП-ОГХК'!CW221</f>
        <v>0</v>
      </c>
      <c r="BS1239" s="687">
        <f>'2. ГПП-ОГХК'!CY221</f>
        <v>0</v>
      </c>
      <c r="BT1239" s="687">
        <f>IFERROR(BS1239-BR1239,"-")</f>
        <v>0</v>
      </c>
      <c r="BU1239" s="688" t="str">
        <f>IFERROR(BS1239/BR1239,"-")</f>
        <v>-</v>
      </c>
      <c r="BV1239" s="687">
        <f>'2. ГПП-ОГХК'!DC221</f>
        <v>0</v>
      </c>
      <c r="BW1239" s="687">
        <f>'2. ГПП-ОГХК'!DE221</f>
        <v>0</v>
      </c>
      <c r="BX1239" s="687">
        <f>IFERROR(BW1239-BV1239,"-")</f>
        <v>0</v>
      </c>
      <c r="BY1239" s="688" t="str">
        <f>IFERROR(BW1239/BV1239,"-")</f>
        <v>-</v>
      </c>
    </row>
    <row r="1240" spans="2:77" ht="20.100000000000001" customHeight="1">
      <c r="C1240" s="436" t="s">
        <v>1418</v>
      </c>
      <c r="D1240" s="528"/>
      <c r="E1240" s="528"/>
      <c r="F1240" s="529"/>
      <c r="G1240" s="530" t="s">
        <v>1423</v>
      </c>
      <c r="H1240" s="530"/>
      <c r="I1240" s="691" t="s">
        <v>169</v>
      </c>
      <c r="J1240" s="687">
        <f>N1240+AD1240+AT1240+BJ1240</f>
        <v>0</v>
      </c>
      <c r="K1240" s="687">
        <f>O1240+AE1240+AU1240+BK1240</f>
        <v>0</v>
      </c>
      <c r="L1240" s="687">
        <f>IFERROR(K1240-J1240,"-")</f>
        <v>0</v>
      </c>
      <c r="M1240" s="688" t="str">
        <f>IFERROR(K1240/J1240,"-")</f>
        <v>-</v>
      </c>
      <c r="N1240" s="687">
        <f>R1240+V1240+Z1240</f>
        <v>0</v>
      </c>
      <c r="O1240" s="687">
        <f>S1240+W1240+AA1240</f>
        <v>0</v>
      </c>
      <c r="P1240" s="687">
        <f>IFERROR(O1240-N1240,"-")</f>
        <v>0</v>
      </c>
      <c r="Q1240" s="688" t="str">
        <f>IFERROR(O1240/N1240,"-")</f>
        <v>-</v>
      </c>
      <c r="R1240" s="687">
        <f>'2. ГПП-ОГХК'!W221</f>
        <v>0</v>
      </c>
      <c r="S1240" s="687">
        <f>'2. ГПП-ОГХК'!Y221</f>
        <v>0</v>
      </c>
      <c r="T1240" s="687">
        <f>IFERROR(S1240-R1240,"-")</f>
        <v>0</v>
      </c>
      <c r="U1240" s="688" t="str">
        <f>IFERROR(S1240/R1240,"-")</f>
        <v>-</v>
      </c>
      <c r="V1240" s="687">
        <f>'2. ГПП-ОГХК'!AC221</f>
        <v>0</v>
      </c>
      <c r="W1240" s="687">
        <f>'2. ГПП-ОГХК'!AE221</f>
        <v>0</v>
      </c>
      <c r="X1240" s="687">
        <f>IFERROR(W1240-V1240,"-")</f>
        <v>0</v>
      </c>
      <c r="Y1240" s="688" t="str">
        <f>IFERROR(W1240/V1240,"-")</f>
        <v>-</v>
      </c>
      <c r="Z1240" s="687">
        <f>'2. ГПП-ОГХК'!AI221</f>
        <v>0</v>
      </c>
      <c r="AA1240" s="687">
        <f>'2. ГПП-ОГХК'!AK221</f>
        <v>0</v>
      </c>
      <c r="AB1240" s="687">
        <f>IFERROR(AA1240-Z1240,"-")</f>
        <v>0</v>
      </c>
      <c r="AC1240" s="688" t="str">
        <f>IFERROR(AA1240/Z1240,"-")</f>
        <v>-</v>
      </c>
      <c r="AD1240" s="687">
        <f>AH1240+AL1240+AP1240</f>
        <v>0</v>
      </c>
      <c r="AE1240" s="687">
        <f>AI1240+AM1240+AQ1240</f>
        <v>0</v>
      </c>
      <c r="AF1240" s="687">
        <f>IFERROR(AE1240-AD1240,"-")</f>
        <v>0</v>
      </c>
      <c r="AG1240" s="688" t="str">
        <f>IFERROR(AE1240/AD1240,"-")</f>
        <v>-</v>
      </c>
      <c r="AH1240" s="687">
        <f>'2. ГПП-ОГХК'!AU221</f>
        <v>0</v>
      </c>
      <c r="AI1240" s="687">
        <f>'2. ГПП-ОГХК'!AW221</f>
        <v>0</v>
      </c>
      <c r="AJ1240" s="687">
        <f>IFERROR(AI1240-AH1240,"-")</f>
        <v>0</v>
      </c>
      <c r="AK1240" s="688" t="str">
        <f>IFERROR(AI1240/AH1240,"-")</f>
        <v>-</v>
      </c>
      <c r="AL1240" s="687">
        <f>'2. ГПП-ОГХК'!BA221</f>
        <v>0</v>
      </c>
      <c r="AM1240" s="687">
        <f>'2. ГПП-ОГХК'!BC221</f>
        <v>0</v>
      </c>
      <c r="AN1240" s="687">
        <f>IFERROR(AM1240-AL1240,"-")</f>
        <v>0</v>
      </c>
      <c r="AO1240" s="688" t="str">
        <f>IFERROR(AM1240/AL1240,"-")</f>
        <v>-</v>
      </c>
      <c r="AP1240" s="687">
        <f>'2. ГПП-ОГХК'!BG221</f>
        <v>0</v>
      </c>
      <c r="AQ1240" s="687">
        <f>'2. ГПП-ОГХК'!BI221</f>
        <v>0</v>
      </c>
      <c r="AR1240" s="687">
        <f>IFERROR(AQ1240-AP1240,"-")</f>
        <v>0</v>
      </c>
      <c r="AS1240" s="688" t="str">
        <f>IFERROR(AQ1240/AP1240,"-")</f>
        <v>-</v>
      </c>
      <c r="AT1240" s="687">
        <f>AX1240+BB1240+BF1240</f>
        <v>0</v>
      </c>
      <c r="AU1240" s="687">
        <f>AY1240+BC1240+BG1240</f>
        <v>0</v>
      </c>
      <c r="AV1240" s="687">
        <f>IFERROR(AU1240-AT1240,"-")</f>
        <v>0</v>
      </c>
      <c r="AW1240" s="688" t="str">
        <f>IFERROR(AU1240/AT1240,"-")</f>
        <v>-</v>
      </c>
      <c r="AX1240" s="687">
        <f>'2. ГПП-ОГХК'!BS221</f>
        <v>0</v>
      </c>
      <c r="AY1240" s="687">
        <f>'2. ГПП-ОГХК'!BU221</f>
        <v>0</v>
      </c>
      <c r="AZ1240" s="687">
        <f>IFERROR(AY1240-AX1240,"-")</f>
        <v>0</v>
      </c>
      <c r="BA1240" s="688" t="str">
        <f>IFERROR(AY1240/AX1240,"-")</f>
        <v>-</v>
      </c>
      <c r="BB1240" s="687">
        <f>'2. ГПП-ОГХК'!BY221</f>
        <v>0</v>
      </c>
      <c r="BC1240" s="687">
        <f>'2. ГПП-ОГХК'!CA221</f>
        <v>0</v>
      </c>
      <c r="BD1240" s="687">
        <f>IFERROR(BC1240-BB1240,"-")</f>
        <v>0</v>
      </c>
      <c r="BE1240" s="688" t="str">
        <f>IFERROR(BC1240/BB1240,"-")</f>
        <v>-</v>
      </c>
      <c r="BF1240" s="687">
        <f>'2. ГПП-ОГХК'!CE221</f>
        <v>0</v>
      </c>
      <c r="BG1240" s="687">
        <f>'2. ГПП-ОГХК'!CG221</f>
        <v>0</v>
      </c>
      <c r="BH1240" s="687">
        <f>IFERROR(BG1240-BF1240,"-")</f>
        <v>0</v>
      </c>
      <c r="BI1240" s="688" t="str">
        <f>IFERROR(BG1240/BF1240,"-")</f>
        <v>-</v>
      </c>
      <c r="BJ1240" s="687">
        <f>BN1240+BR1240+BV1240</f>
        <v>0</v>
      </c>
      <c r="BK1240" s="687">
        <f>BO1240+BS1240+BW1240</f>
        <v>0</v>
      </c>
      <c r="BL1240" s="687">
        <f>IFERROR(BK1240-BJ1240,"-")</f>
        <v>0</v>
      </c>
      <c r="BM1240" s="688" t="str">
        <f>IFERROR(BK1240/BJ1240,"-")</f>
        <v>-</v>
      </c>
      <c r="BN1240" s="687">
        <f>'2. ГПП-ОГХК'!CQ221</f>
        <v>0</v>
      </c>
      <c r="BO1240" s="687">
        <f>'2. ГПП-ОГХК'!CS221</f>
        <v>0</v>
      </c>
      <c r="BP1240" s="687">
        <f>IFERROR(BO1240-BN1240,"-")</f>
        <v>0</v>
      </c>
      <c r="BQ1240" s="688" t="str">
        <f>IFERROR(BO1240/BN1240,"-")</f>
        <v>-</v>
      </c>
      <c r="BR1240" s="687">
        <f>'2. ГПП-ОГХК'!CW221</f>
        <v>0</v>
      </c>
      <c r="BS1240" s="687">
        <f>'2. ГПП-ОГХК'!CY221</f>
        <v>0</v>
      </c>
      <c r="BT1240" s="687">
        <f>IFERROR(BS1240-BR1240,"-")</f>
        <v>0</v>
      </c>
      <c r="BU1240" s="688" t="str">
        <f>IFERROR(BS1240/BR1240,"-")</f>
        <v>-</v>
      </c>
      <c r="BV1240" s="687">
        <f>'2. ГПП-ОГХК'!DC221</f>
        <v>0</v>
      </c>
      <c r="BW1240" s="687">
        <f>'2. ГПП-ОГХК'!DE221</f>
        <v>0</v>
      </c>
      <c r="BX1240" s="687">
        <f>IFERROR(BW1240-BV1240,"-")</f>
        <v>0</v>
      </c>
      <c r="BY1240" s="688" t="str">
        <f>IFERROR(BW1240/BV1240,"-")</f>
        <v>-</v>
      </c>
    </row>
    <row r="1241" spans="2:77" ht="20.100000000000001" customHeight="1">
      <c r="B1241" s="591" t="s">
        <v>953</v>
      </c>
      <c r="C1241" s="416" t="s">
        <v>1424</v>
      </c>
      <c r="D1241" s="528"/>
      <c r="E1241" s="528"/>
      <c r="F1241" s="529"/>
      <c r="G1241" s="530"/>
      <c r="H1241" s="530"/>
      <c r="I1241" s="446"/>
      <c r="J1241" s="681"/>
      <c r="K1241" s="681"/>
      <c r="L1241" s="681"/>
      <c r="M1241" s="681"/>
      <c r="N1241" s="681"/>
      <c r="O1241" s="681"/>
      <c r="P1241" s="681"/>
      <c r="Q1241" s="681"/>
      <c r="R1241" s="681"/>
      <c r="S1241" s="681"/>
      <c r="T1241" s="681"/>
      <c r="U1241" s="681"/>
      <c r="V1241" s="681"/>
      <c r="W1241" s="681"/>
      <c r="X1241" s="681"/>
      <c r="Y1241" s="681"/>
      <c r="Z1241" s="681"/>
      <c r="AA1241" s="681"/>
      <c r="AB1241" s="681"/>
      <c r="AC1241" s="681"/>
      <c r="AD1241" s="681"/>
      <c r="AE1241" s="681"/>
      <c r="AF1241" s="681"/>
      <c r="AG1241" s="681"/>
      <c r="AH1241" s="681"/>
      <c r="AI1241" s="681"/>
      <c r="AJ1241" s="681"/>
      <c r="AK1241" s="681"/>
      <c r="AL1241" s="681"/>
      <c r="AM1241" s="681"/>
      <c r="AN1241" s="681"/>
      <c r="AO1241" s="681"/>
      <c r="AP1241" s="681"/>
      <c r="AQ1241" s="681"/>
      <c r="AR1241" s="681"/>
      <c r="AS1241" s="681"/>
      <c r="AT1241" s="681"/>
      <c r="AU1241" s="681"/>
      <c r="AV1241" s="681"/>
      <c r="AW1241" s="681"/>
      <c r="AX1241" s="681"/>
      <c r="AY1241" s="681"/>
      <c r="AZ1241" s="681"/>
      <c r="BA1241" s="681"/>
      <c r="BB1241" s="681"/>
      <c r="BC1241" s="681"/>
      <c r="BD1241" s="681"/>
      <c r="BE1241" s="681"/>
      <c r="BF1241" s="681"/>
      <c r="BG1241" s="681"/>
      <c r="BH1241" s="681"/>
      <c r="BI1241" s="681"/>
      <c r="BJ1241" s="681"/>
      <c r="BK1241" s="681"/>
      <c r="BL1241" s="681"/>
      <c r="BM1241" s="681"/>
      <c r="BN1241" s="681"/>
      <c r="BO1241" s="681"/>
      <c r="BP1241" s="681"/>
      <c r="BQ1241" s="681"/>
      <c r="BR1241" s="681"/>
      <c r="BS1241" s="681"/>
      <c r="BT1241" s="681"/>
      <c r="BU1241" s="681"/>
      <c r="BV1241" s="681"/>
      <c r="BW1241" s="681"/>
      <c r="BX1241" s="681"/>
      <c r="BY1241" s="681"/>
    </row>
    <row r="1242" spans="2:77" ht="20.100000000000001" customHeight="1">
      <c r="C1242" s="460" t="s">
        <v>1416</v>
      </c>
      <c r="D1242" s="528"/>
      <c r="E1242" s="528"/>
      <c r="F1242" s="529"/>
      <c r="G1242" s="530" t="s">
        <v>1425</v>
      </c>
      <c r="H1242" s="530"/>
      <c r="I1242" s="446" t="s">
        <v>169</v>
      </c>
      <c r="J1242" s="687">
        <f>N1242+AD1242+AT1242+BJ1242</f>
        <v>63.6</v>
      </c>
      <c r="K1242" s="687">
        <f>O1242+AE1242+AU1242+BK1242</f>
        <v>0</v>
      </c>
      <c r="L1242" s="687">
        <f>IFERROR(K1242-J1242,"-")</f>
        <v>-63.6</v>
      </c>
      <c r="M1242" s="688">
        <f>IFERROR(K1242/J1242,"-")</f>
        <v>0</v>
      </c>
      <c r="N1242" s="687">
        <f>R1242+V1242+Z1242</f>
        <v>18.899999999999999</v>
      </c>
      <c r="O1242" s="687">
        <f>S1242+W1242+AA1242</f>
        <v>0</v>
      </c>
      <c r="P1242" s="687">
        <f>IFERROR(O1242-N1242,"-")</f>
        <v>-18.899999999999999</v>
      </c>
      <c r="Q1242" s="688">
        <f>IFERROR(O1242/N1242,"-")</f>
        <v>0</v>
      </c>
      <c r="R1242" s="687">
        <f>'2. ГПП-ОГХК'!W270</f>
        <v>6.3</v>
      </c>
      <c r="S1242" s="687">
        <f>'2. ГПП-ОГХК'!Y270</f>
        <v>0</v>
      </c>
      <c r="T1242" s="687">
        <f>IFERROR(S1242-R1242,"-")</f>
        <v>-6.3</v>
      </c>
      <c r="U1242" s="688">
        <f>IFERROR(S1242/R1242,"-")</f>
        <v>0</v>
      </c>
      <c r="V1242" s="687">
        <f>'2. ГПП-ОГХК'!AC270</f>
        <v>6.3</v>
      </c>
      <c r="W1242" s="687">
        <f>'2. ГПП-ОГХК'!AE270</f>
        <v>0</v>
      </c>
      <c r="X1242" s="687">
        <f>IFERROR(W1242-V1242,"-")</f>
        <v>-6.3</v>
      </c>
      <c r="Y1242" s="688">
        <f>IFERROR(W1242/V1242,"-")</f>
        <v>0</v>
      </c>
      <c r="Z1242" s="687">
        <f>'2. ГПП-ОГХК'!AI270</f>
        <v>6.3</v>
      </c>
      <c r="AA1242" s="687">
        <f>'2. ГПП-ОГХК'!AK270</f>
        <v>0</v>
      </c>
      <c r="AB1242" s="687">
        <f>IFERROR(AA1242-Z1242,"-")</f>
        <v>-6.3</v>
      </c>
      <c r="AC1242" s="688">
        <f>IFERROR(AA1242/Z1242,"-")</f>
        <v>0</v>
      </c>
      <c r="AD1242" s="687">
        <f>AH1242+AL1242+AP1242</f>
        <v>15.700000000000001</v>
      </c>
      <c r="AE1242" s="687">
        <f>AI1242+AM1242+AQ1242</f>
        <v>0</v>
      </c>
      <c r="AF1242" s="687">
        <f>IFERROR(AE1242-AD1242,"-")</f>
        <v>-15.700000000000001</v>
      </c>
      <c r="AG1242" s="688">
        <f>IFERROR(AE1242/AD1242,"-")</f>
        <v>0</v>
      </c>
      <c r="AH1242" s="687">
        <f>'2. ГПП-ОГХК'!AU270</f>
        <v>3.9</v>
      </c>
      <c r="AI1242" s="687">
        <f>'2. ГПП-ОГХК'!AW270</f>
        <v>0</v>
      </c>
      <c r="AJ1242" s="687">
        <f>IFERROR(AI1242-AH1242,"-")</f>
        <v>-3.9</v>
      </c>
      <c r="AK1242" s="688">
        <f>IFERROR(AI1242/AH1242,"-")</f>
        <v>0</v>
      </c>
      <c r="AL1242" s="687">
        <f>'2. ГПП-ОГХК'!BA270</f>
        <v>5.9</v>
      </c>
      <c r="AM1242" s="687">
        <f>'2. ГПП-ОГХК'!BC270</f>
        <v>0</v>
      </c>
      <c r="AN1242" s="687">
        <f>IFERROR(AM1242-AL1242,"-")</f>
        <v>-5.9</v>
      </c>
      <c r="AO1242" s="688">
        <f>IFERROR(AM1242/AL1242,"-")</f>
        <v>0</v>
      </c>
      <c r="AP1242" s="687">
        <f>'2. ГПП-ОГХК'!BG270</f>
        <v>5.9</v>
      </c>
      <c r="AQ1242" s="687">
        <f>'2. ГПП-ОГХК'!BI270</f>
        <v>0</v>
      </c>
      <c r="AR1242" s="687">
        <f>IFERROR(AQ1242-AP1242,"-")</f>
        <v>-5.9</v>
      </c>
      <c r="AS1242" s="688">
        <f>IFERROR(AQ1242/AP1242,"-")</f>
        <v>0</v>
      </c>
      <c r="AT1242" s="687">
        <f>AX1242+BB1242+BF1242</f>
        <v>13.600000000000001</v>
      </c>
      <c r="AU1242" s="687">
        <f>AY1242+BC1242+BG1242</f>
        <v>0</v>
      </c>
      <c r="AV1242" s="687">
        <f>IFERROR(AU1242-AT1242,"-")</f>
        <v>-13.600000000000001</v>
      </c>
      <c r="AW1242" s="688">
        <f>IFERROR(AU1242/AT1242,"-")</f>
        <v>0</v>
      </c>
      <c r="AX1242" s="687">
        <f>'2. ГПП-ОГХК'!BS270</f>
        <v>5.9</v>
      </c>
      <c r="AY1242" s="687">
        <f>'2. ГПП-ОГХК'!BU270</f>
        <v>0</v>
      </c>
      <c r="AZ1242" s="687">
        <f>IFERROR(AY1242-AX1242,"-")</f>
        <v>-5.9</v>
      </c>
      <c r="BA1242" s="688">
        <f>IFERROR(AY1242/AX1242,"-")</f>
        <v>0</v>
      </c>
      <c r="BB1242" s="687">
        <f>'2. ГПП-ОГХК'!BY270</f>
        <v>5.9</v>
      </c>
      <c r="BC1242" s="687">
        <f>'2. ГПП-ОГХК'!CA270</f>
        <v>0</v>
      </c>
      <c r="BD1242" s="687">
        <f>IFERROR(BC1242-BB1242,"-")</f>
        <v>-5.9</v>
      </c>
      <c r="BE1242" s="688">
        <f>IFERROR(BC1242/BB1242,"-")</f>
        <v>0</v>
      </c>
      <c r="BF1242" s="687">
        <f>'2. ГПП-ОГХК'!CE270</f>
        <v>1.8</v>
      </c>
      <c r="BG1242" s="687">
        <f>'2. ГПП-ОГХК'!CG270</f>
        <v>0</v>
      </c>
      <c r="BH1242" s="687">
        <f>IFERROR(BG1242-BF1242,"-")</f>
        <v>-1.8</v>
      </c>
      <c r="BI1242" s="688">
        <f>IFERROR(BG1242/BF1242,"-")</f>
        <v>0</v>
      </c>
      <c r="BJ1242" s="687">
        <f>BN1242+BR1242+BV1242</f>
        <v>15.399999999999999</v>
      </c>
      <c r="BK1242" s="687">
        <f>BO1242+BS1242+BW1242</f>
        <v>0</v>
      </c>
      <c r="BL1242" s="687">
        <f>IFERROR(BK1242-BJ1242,"-")</f>
        <v>-15.399999999999999</v>
      </c>
      <c r="BM1242" s="688">
        <f>IFERROR(BK1242/BJ1242,"-")</f>
        <v>0</v>
      </c>
      <c r="BN1242" s="687">
        <f>'2. ГПП-ОГХК'!CQ270</f>
        <v>2.8</v>
      </c>
      <c r="BO1242" s="687">
        <f>'2. ГПП-ОГХК'!CS270</f>
        <v>0</v>
      </c>
      <c r="BP1242" s="687">
        <f>IFERROR(BO1242-BN1242,"-")</f>
        <v>-2.8</v>
      </c>
      <c r="BQ1242" s="688">
        <f>IFERROR(BO1242/BN1242,"-")</f>
        <v>0</v>
      </c>
      <c r="BR1242" s="687">
        <f>'2. ГПП-ОГХК'!CW270</f>
        <v>6.3</v>
      </c>
      <c r="BS1242" s="687">
        <f>'2. ГПП-ОГХК'!CY270</f>
        <v>0</v>
      </c>
      <c r="BT1242" s="687">
        <f>IFERROR(BS1242-BR1242,"-")</f>
        <v>-6.3</v>
      </c>
      <c r="BU1242" s="688">
        <f>IFERROR(BS1242/BR1242,"-")</f>
        <v>0</v>
      </c>
      <c r="BV1242" s="687">
        <f>'2. ГПП-ОГХК'!DC270</f>
        <v>6.3</v>
      </c>
      <c r="BW1242" s="687">
        <f>'2. ГПП-ОГХК'!DE270</f>
        <v>0</v>
      </c>
      <c r="BX1242" s="687">
        <f>IFERROR(BW1242-BV1242,"-")</f>
        <v>-6.3</v>
      </c>
      <c r="BY1242" s="688">
        <f>IFERROR(BW1242/BV1242,"-")</f>
        <v>0</v>
      </c>
    </row>
    <row r="1243" spans="2:77" ht="20.100000000000001" customHeight="1">
      <c r="C1243" s="436" t="s">
        <v>1418</v>
      </c>
      <c r="D1243" s="528"/>
      <c r="E1243" s="528"/>
      <c r="F1243" s="529"/>
      <c r="G1243" s="530" t="s">
        <v>1425</v>
      </c>
      <c r="H1243" s="530"/>
      <c r="I1243" s="691" t="s">
        <v>169</v>
      </c>
      <c r="J1243" s="687">
        <f>N1243+AD1243+AT1243+BJ1243</f>
        <v>63.6</v>
      </c>
      <c r="K1243" s="687">
        <f>O1243+AE1243+AU1243+BK1243</f>
        <v>0</v>
      </c>
      <c r="L1243" s="687">
        <f>IFERROR(K1243-J1243,"-")</f>
        <v>-63.6</v>
      </c>
      <c r="M1243" s="688">
        <f>IFERROR(K1243/J1243,"-")</f>
        <v>0</v>
      </c>
      <c r="N1243" s="687">
        <f>R1243+V1243+Z1243</f>
        <v>18.899999999999999</v>
      </c>
      <c r="O1243" s="687">
        <f>S1243+W1243+AA1243</f>
        <v>0</v>
      </c>
      <c r="P1243" s="687">
        <f>IFERROR(O1243-N1243,"-")</f>
        <v>-18.899999999999999</v>
      </c>
      <c r="Q1243" s="688">
        <f>IFERROR(O1243/N1243,"-")</f>
        <v>0</v>
      </c>
      <c r="R1243" s="687">
        <f>'2. ГПП-ОГХК'!W270</f>
        <v>6.3</v>
      </c>
      <c r="S1243" s="687">
        <f>'2. ГПП-ОГХК'!Y270</f>
        <v>0</v>
      </c>
      <c r="T1243" s="687">
        <f>IFERROR(S1243-R1243,"-")</f>
        <v>-6.3</v>
      </c>
      <c r="U1243" s="688">
        <f>IFERROR(S1243/R1243,"-")</f>
        <v>0</v>
      </c>
      <c r="V1243" s="687">
        <f>'2. ГПП-ОГХК'!AC270</f>
        <v>6.3</v>
      </c>
      <c r="W1243" s="687">
        <f>'2. ГПП-ОГХК'!AE270</f>
        <v>0</v>
      </c>
      <c r="X1243" s="687">
        <f>IFERROR(W1243-V1243,"-")</f>
        <v>-6.3</v>
      </c>
      <c r="Y1243" s="688">
        <f>IFERROR(W1243/V1243,"-")</f>
        <v>0</v>
      </c>
      <c r="Z1243" s="687">
        <f>'2. ГПП-ОГХК'!AI270</f>
        <v>6.3</v>
      </c>
      <c r="AA1243" s="687">
        <f>'2. ГПП-ОГХК'!AK270</f>
        <v>0</v>
      </c>
      <c r="AB1243" s="687">
        <f>IFERROR(AA1243-Z1243,"-")</f>
        <v>-6.3</v>
      </c>
      <c r="AC1243" s="688">
        <f>IFERROR(AA1243/Z1243,"-")</f>
        <v>0</v>
      </c>
      <c r="AD1243" s="687">
        <f>AH1243+AL1243+AP1243</f>
        <v>15.700000000000001</v>
      </c>
      <c r="AE1243" s="687">
        <f>AI1243+AM1243+AQ1243</f>
        <v>0</v>
      </c>
      <c r="AF1243" s="687">
        <f>IFERROR(AE1243-AD1243,"-")</f>
        <v>-15.700000000000001</v>
      </c>
      <c r="AG1243" s="688">
        <f>IFERROR(AE1243/AD1243,"-")</f>
        <v>0</v>
      </c>
      <c r="AH1243" s="687">
        <f>'2. ГПП-ОГХК'!AU270</f>
        <v>3.9</v>
      </c>
      <c r="AI1243" s="687">
        <f>'2. ГПП-ОГХК'!AW270</f>
        <v>0</v>
      </c>
      <c r="AJ1243" s="687">
        <f>IFERROR(AI1243-AH1243,"-")</f>
        <v>-3.9</v>
      </c>
      <c r="AK1243" s="688">
        <f>IFERROR(AI1243/AH1243,"-")</f>
        <v>0</v>
      </c>
      <c r="AL1243" s="687">
        <f>'2. ГПП-ОГХК'!BA270</f>
        <v>5.9</v>
      </c>
      <c r="AM1243" s="687">
        <f>'2. ГПП-ОГХК'!BC270</f>
        <v>0</v>
      </c>
      <c r="AN1243" s="687">
        <f>IFERROR(AM1243-AL1243,"-")</f>
        <v>-5.9</v>
      </c>
      <c r="AO1243" s="688">
        <f>IFERROR(AM1243/AL1243,"-")</f>
        <v>0</v>
      </c>
      <c r="AP1243" s="687">
        <f>'2. ГПП-ОГХК'!BG270</f>
        <v>5.9</v>
      </c>
      <c r="AQ1243" s="687">
        <f>'2. ГПП-ОГХК'!BI270</f>
        <v>0</v>
      </c>
      <c r="AR1243" s="687">
        <f>IFERROR(AQ1243-AP1243,"-")</f>
        <v>-5.9</v>
      </c>
      <c r="AS1243" s="688">
        <f>IFERROR(AQ1243/AP1243,"-")</f>
        <v>0</v>
      </c>
      <c r="AT1243" s="687">
        <f>AX1243+BB1243+BF1243</f>
        <v>13.600000000000001</v>
      </c>
      <c r="AU1243" s="687">
        <f>AY1243+BC1243+BG1243</f>
        <v>0</v>
      </c>
      <c r="AV1243" s="687">
        <f>IFERROR(AU1243-AT1243,"-")</f>
        <v>-13.600000000000001</v>
      </c>
      <c r="AW1243" s="688">
        <f>IFERROR(AU1243/AT1243,"-")</f>
        <v>0</v>
      </c>
      <c r="AX1243" s="687">
        <f>'2. ГПП-ОГХК'!BS270</f>
        <v>5.9</v>
      </c>
      <c r="AY1243" s="687">
        <f>'2. ГПП-ОГХК'!BU270</f>
        <v>0</v>
      </c>
      <c r="AZ1243" s="687">
        <f>IFERROR(AY1243-AX1243,"-")</f>
        <v>-5.9</v>
      </c>
      <c r="BA1243" s="688">
        <f>IFERROR(AY1243/AX1243,"-")</f>
        <v>0</v>
      </c>
      <c r="BB1243" s="687">
        <f>'2. ГПП-ОГХК'!BY270</f>
        <v>5.9</v>
      </c>
      <c r="BC1243" s="687">
        <f>'2. ГПП-ОГХК'!CA270</f>
        <v>0</v>
      </c>
      <c r="BD1243" s="687">
        <f>IFERROR(BC1243-BB1243,"-")</f>
        <v>-5.9</v>
      </c>
      <c r="BE1243" s="688">
        <f>IFERROR(BC1243/BB1243,"-")</f>
        <v>0</v>
      </c>
      <c r="BF1243" s="687">
        <f>'2. ГПП-ОГХК'!CE270</f>
        <v>1.8</v>
      </c>
      <c r="BG1243" s="687">
        <f>'2. ГПП-ОГХК'!CG270</f>
        <v>0</v>
      </c>
      <c r="BH1243" s="687">
        <f>IFERROR(BG1243-BF1243,"-")</f>
        <v>-1.8</v>
      </c>
      <c r="BI1243" s="688">
        <f>IFERROR(BG1243/BF1243,"-")</f>
        <v>0</v>
      </c>
      <c r="BJ1243" s="687">
        <f>BN1243+BR1243+BV1243</f>
        <v>15.399999999999999</v>
      </c>
      <c r="BK1243" s="687">
        <f>BO1243+BS1243+BW1243</f>
        <v>0</v>
      </c>
      <c r="BL1243" s="687">
        <f>IFERROR(BK1243-BJ1243,"-")</f>
        <v>-15.399999999999999</v>
      </c>
      <c r="BM1243" s="688">
        <f>IFERROR(BK1243/BJ1243,"-")</f>
        <v>0</v>
      </c>
      <c r="BN1243" s="687">
        <f>'2. ГПП-ОГХК'!CQ270</f>
        <v>2.8</v>
      </c>
      <c r="BO1243" s="687">
        <f>'2. ГПП-ОГХК'!CS270</f>
        <v>0</v>
      </c>
      <c r="BP1243" s="687">
        <f>IFERROR(BO1243-BN1243,"-")</f>
        <v>-2.8</v>
      </c>
      <c r="BQ1243" s="688">
        <f>IFERROR(BO1243/BN1243,"-")</f>
        <v>0</v>
      </c>
      <c r="BR1243" s="687">
        <f>'2. ГПП-ОГХК'!CW270</f>
        <v>6.3</v>
      </c>
      <c r="BS1243" s="687">
        <f>'2. ГПП-ОГХК'!CY270</f>
        <v>0</v>
      </c>
      <c r="BT1243" s="687">
        <f>IFERROR(BS1243-BR1243,"-")</f>
        <v>-6.3</v>
      </c>
      <c r="BU1243" s="688">
        <f>IFERROR(BS1243/BR1243,"-")</f>
        <v>0</v>
      </c>
      <c r="BV1243" s="687">
        <f>'2. ГПП-ОГХК'!DC270</f>
        <v>6.3</v>
      </c>
      <c r="BW1243" s="687">
        <f>'2. ГПП-ОГХК'!DE270</f>
        <v>0</v>
      </c>
      <c r="BX1243" s="687">
        <f>IFERROR(BW1243-BV1243,"-")</f>
        <v>-6.3</v>
      </c>
      <c r="BY1243" s="688">
        <f>IFERROR(BW1243/BV1243,"-")</f>
        <v>0</v>
      </c>
    </row>
    <row r="1244" spans="2:77" ht="20.100000000000001" customHeight="1">
      <c r="B1244" s="591" t="s">
        <v>965</v>
      </c>
      <c r="C1244" s="416" t="s">
        <v>1426</v>
      </c>
      <c r="D1244" s="528"/>
      <c r="E1244" s="528"/>
      <c r="F1244" s="529"/>
      <c r="G1244" s="530"/>
      <c r="H1244" s="530"/>
      <c r="I1244" s="446"/>
      <c r="J1244" s="681"/>
      <c r="K1244" s="681"/>
      <c r="L1244" s="681"/>
      <c r="M1244" s="681"/>
      <c r="N1244" s="681"/>
      <c r="O1244" s="681"/>
      <c r="P1244" s="681"/>
      <c r="Q1244" s="681"/>
      <c r="R1244" s="681"/>
      <c r="S1244" s="681"/>
      <c r="T1244" s="681"/>
      <c r="U1244" s="681"/>
      <c r="V1244" s="681"/>
      <c r="W1244" s="681"/>
      <c r="X1244" s="681"/>
      <c r="Y1244" s="681"/>
      <c r="Z1244" s="681"/>
      <c r="AA1244" s="681"/>
      <c r="AB1244" s="681"/>
      <c r="AC1244" s="681"/>
      <c r="AD1244" s="681"/>
      <c r="AE1244" s="681"/>
      <c r="AF1244" s="681"/>
      <c r="AG1244" s="681"/>
      <c r="AH1244" s="681"/>
      <c r="AI1244" s="681"/>
      <c r="AJ1244" s="681"/>
      <c r="AK1244" s="681"/>
      <c r="AL1244" s="681"/>
      <c r="AM1244" s="681"/>
      <c r="AN1244" s="681"/>
      <c r="AO1244" s="681"/>
      <c r="AP1244" s="681"/>
      <c r="AQ1244" s="681"/>
      <c r="AR1244" s="681"/>
      <c r="AS1244" s="681"/>
      <c r="AT1244" s="681"/>
      <c r="AU1244" s="681"/>
      <c r="AV1244" s="681"/>
      <c r="AW1244" s="681"/>
      <c r="AX1244" s="681"/>
      <c r="AY1244" s="681"/>
      <c r="AZ1244" s="681"/>
      <c r="BA1244" s="681"/>
      <c r="BB1244" s="681"/>
      <c r="BC1244" s="681"/>
      <c r="BD1244" s="681"/>
      <c r="BE1244" s="681"/>
      <c r="BF1244" s="681"/>
      <c r="BG1244" s="681"/>
      <c r="BH1244" s="681"/>
      <c r="BI1244" s="681"/>
      <c r="BJ1244" s="681"/>
      <c r="BK1244" s="681"/>
      <c r="BL1244" s="681"/>
      <c r="BM1244" s="681"/>
      <c r="BN1244" s="681"/>
      <c r="BO1244" s="681"/>
      <c r="BP1244" s="681"/>
      <c r="BQ1244" s="681"/>
      <c r="BR1244" s="681"/>
      <c r="BS1244" s="681"/>
      <c r="BT1244" s="681"/>
      <c r="BU1244" s="681"/>
      <c r="BV1244" s="681"/>
      <c r="BW1244" s="681"/>
      <c r="BX1244" s="681"/>
      <c r="BY1244" s="681"/>
    </row>
    <row r="1245" spans="2:77" ht="20.100000000000001" customHeight="1">
      <c r="C1245" s="460" t="s">
        <v>1416</v>
      </c>
      <c r="D1245" s="528"/>
      <c r="E1245" s="528"/>
      <c r="F1245" s="529"/>
      <c r="G1245" s="530" t="s">
        <v>1427</v>
      </c>
      <c r="H1245" s="530"/>
      <c r="I1245" s="446" t="s">
        <v>1409</v>
      </c>
      <c r="J1245" s="687">
        <f>N1245+AD1245+AT1245+BJ1245</f>
        <v>8.5</v>
      </c>
      <c r="K1245" s="687">
        <f>O1245+AE1245+AU1245+BK1245</f>
        <v>0</v>
      </c>
      <c r="L1245" s="687">
        <f>IFERROR(K1245-J1245,"-")</f>
        <v>-8.5</v>
      </c>
      <c r="M1245" s="688">
        <f>IFERROR(K1245/J1245,"-")</f>
        <v>0</v>
      </c>
      <c r="N1245" s="687">
        <f>R1245+V1245+Z1245</f>
        <v>2.2999999999999998</v>
      </c>
      <c r="O1245" s="687">
        <f>S1245+W1245+AA1245</f>
        <v>0</v>
      </c>
      <c r="P1245" s="687">
        <f>IFERROR(O1245-N1245,"-")</f>
        <v>-2.2999999999999998</v>
      </c>
      <c r="Q1245" s="688">
        <f>IFERROR(O1245/N1245,"-")</f>
        <v>0</v>
      </c>
      <c r="R1245" s="687">
        <f>'2. ГПП-ОГХК'!W202</f>
        <v>0.8</v>
      </c>
      <c r="S1245" s="687">
        <f>'2. ГПП-ОГХК'!Y202</f>
        <v>0</v>
      </c>
      <c r="T1245" s="687">
        <f>IFERROR(S1245-R1245,"-")</f>
        <v>-0.8</v>
      </c>
      <c r="U1245" s="688">
        <f>IFERROR(S1245/R1245,"-")</f>
        <v>0</v>
      </c>
      <c r="V1245" s="687">
        <f>'2. ГПП-ОГХК'!AC202</f>
        <v>0.7</v>
      </c>
      <c r="W1245" s="687">
        <f>'2. ГПП-ОГХК'!AE202</f>
        <v>0</v>
      </c>
      <c r="X1245" s="687">
        <f>IFERROR(W1245-V1245,"-")</f>
        <v>-0.7</v>
      </c>
      <c r="Y1245" s="688">
        <f>IFERROR(W1245/V1245,"-")</f>
        <v>0</v>
      </c>
      <c r="Z1245" s="687">
        <f>'2. ГПП-ОГХК'!AI202</f>
        <v>0.8</v>
      </c>
      <c r="AA1245" s="687">
        <f>'2. ГПП-ОГХК'!AK202</f>
        <v>0</v>
      </c>
      <c r="AB1245" s="687">
        <f>IFERROR(AA1245-Z1245,"-")</f>
        <v>-0.8</v>
      </c>
      <c r="AC1245" s="688">
        <f>IFERROR(AA1245/Z1245,"-")</f>
        <v>0</v>
      </c>
      <c r="AD1245" s="687">
        <f>AH1245+AL1245+AP1245</f>
        <v>2.2000000000000002</v>
      </c>
      <c r="AE1245" s="687">
        <f>AI1245+AM1245+AQ1245</f>
        <v>0</v>
      </c>
      <c r="AF1245" s="687">
        <f>IFERROR(AE1245-AD1245,"-")</f>
        <v>-2.2000000000000002</v>
      </c>
      <c r="AG1245" s="688">
        <f>IFERROR(AE1245/AD1245,"-")</f>
        <v>0</v>
      </c>
      <c r="AH1245" s="687">
        <f>'2. ГПП-ОГХК'!AU202</f>
        <v>0.4</v>
      </c>
      <c r="AI1245" s="687">
        <f>'2. ГПП-ОГХК'!AW202</f>
        <v>0</v>
      </c>
      <c r="AJ1245" s="687">
        <f>IFERROR(AI1245-AH1245,"-")</f>
        <v>-0.4</v>
      </c>
      <c r="AK1245" s="688">
        <f>IFERROR(AI1245/AH1245,"-")</f>
        <v>0</v>
      </c>
      <c r="AL1245" s="687">
        <f>'2. ГПП-ОГХК'!BA202</f>
        <v>1</v>
      </c>
      <c r="AM1245" s="687">
        <f>'2. ГПП-ОГХК'!BC202</f>
        <v>0</v>
      </c>
      <c r="AN1245" s="687">
        <f>IFERROR(AM1245-AL1245,"-")</f>
        <v>-1</v>
      </c>
      <c r="AO1245" s="688">
        <f>IFERROR(AM1245/AL1245,"-")</f>
        <v>0</v>
      </c>
      <c r="AP1245" s="687">
        <f>'2. ГПП-ОГХК'!BG202</f>
        <v>0.8</v>
      </c>
      <c r="AQ1245" s="687">
        <f>'2. ГПП-ОГХК'!BI202</f>
        <v>0</v>
      </c>
      <c r="AR1245" s="687">
        <f>IFERROR(AQ1245-AP1245,"-")</f>
        <v>-0.8</v>
      </c>
      <c r="AS1245" s="688">
        <f>IFERROR(AQ1245/AP1245,"-")</f>
        <v>0</v>
      </c>
      <c r="AT1245" s="687">
        <f>AX1245+BB1245+BF1245</f>
        <v>1.6</v>
      </c>
      <c r="AU1245" s="687">
        <f>AY1245+BC1245+BG1245</f>
        <v>0</v>
      </c>
      <c r="AV1245" s="687">
        <f>IFERROR(AU1245-AT1245,"-")</f>
        <v>-1.6</v>
      </c>
      <c r="AW1245" s="688">
        <f>IFERROR(AU1245/AT1245,"-")</f>
        <v>0</v>
      </c>
      <c r="AX1245" s="687">
        <f>'2. ГПП-ОГХК'!BS202</f>
        <v>0.8</v>
      </c>
      <c r="AY1245" s="687">
        <f>'2. ГПП-ОГХК'!BU202</f>
        <v>0</v>
      </c>
      <c r="AZ1245" s="687">
        <f>IFERROR(AY1245-AX1245,"-")</f>
        <v>-0.8</v>
      </c>
      <c r="BA1245" s="688">
        <f>IFERROR(AY1245/AX1245,"-")</f>
        <v>0</v>
      </c>
      <c r="BB1245" s="687">
        <f>'2. ГПП-ОГХК'!BY202</f>
        <v>0.7</v>
      </c>
      <c r="BC1245" s="687">
        <f>'2. ГПП-ОГХК'!CA202</f>
        <v>0</v>
      </c>
      <c r="BD1245" s="687">
        <f>IFERROR(BC1245-BB1245,"-")</f>
        <v>-0.7</v>
      </c>
      <c r="BE1245" s="688">
        <f>IFERROR(BC1245/BB1245,"-")</f>
        <v>0</v>
      </c>
      <c r="BF1245" s="687">
        <f>'2. ГПП-ОГХК'!CE202</f>
        <v>0.1</v>
      </c>
      <c r="BG1245" s="687">
        <f>'2. ГПП-ОГХК'!CG202</f>
        <v>0</v>
      </c>
      <c r="BH1245" s="687">
        <f>IFERROR(BG1245-BF1245,"-")</f>
        <v>-0.1</v>
      </c>
      <c r="BI1245" s="688">
        <f>IFERROR(BG1245/BF1245,"-")</f>
        <v>0</v>
      </c>
      <c r="BJ1245" s="687">
        <f>BN1245+BR1245+BV1245</f>
        <v>2.4000000000000004</v>
      </c>
      <c r="BK1245" s="687">
        <f>BO1245+BS1245+BW1245</f>
        <v>0</v>
      </c>
      <c r="BL1245" s="687">
        <f>IFERROR(BK1245-BJ1245,"-")</f>
        <v>-2.4000000000000004</v>
      </c>
      <c r="BM1245" s="688">
        <f>IFERROR(BK1245/BJ1245,"-")</f>
        <v>0</v>
      </c>
      <c r="BN1245" s="687">
        <f>'2. ГПП-ОГХК'!CQ202</f>
        <v>0.8</v>
      </c>
      <c r="BO1245" s="687">
        <f>'2. ГПП-ОГХК'!CS202</f>
        <v>0</v>
      </c>
      <c r="BP1245" s="687">
        <f>IFERROR(BO1245-BN1245,"-")</f>
        <v>-0.8</v>
      </c>
      <c r="BQ1245" s="688">
        <f>IFERROR(BO1245/BN1245,"-")</f>
        <v>0</v>
      </c>
      <c r="BR1245" s="687">
        <f>'2. ГПП-ОГХК'!CW202</f>
        <v>0.8</v>
      </c>
      <c r="BS1245" s="687">
        <f>'2. ГПП-ОГХК'!CY202</f>
        <v>0</v>
      </c>
      <c r="BT1245" s="687">
        <f>IFERROR(BS1245-BR1245,"-")</f>
        <v>-0.8</v>
      </c>
      <c r="BU1245" s="688">
        <f>IFERROR(BS1245/BR1245,"-")</f>
        <v>0</v>
      </c>
      <c r="BV1245" s="687">
        <f>'2. ГПП-ОГХК'!DC202</f>
        <v>0.8</v>
      </c>
      <c r="BW1245" s="687">
        <f>'2. ГПП-ОГХК'!DE202</f>
        <v>0</v>
      </c>
      <c r="BX1245" s="687">
        <f>IFERROR(BW1245-BV1245,"-")</f>
        <v>-0.8</v>
      </c>
      <c r="BY1245" s="688">
        <f>IFERROR(BW1245/BV1245,"-")</f>
        <v>0</v>
      </c>
    </row>
    <row r="1246" spans="2:77" ht="20.100000000000001" customHeight="1">
      <c r="C1246" s="436" t="s">
        <v>1418</v>
      </c>
      <c r="D1246" s="528"/>
      <c r="E1246" s="528"/>
      <c r="F1246" s="529"/>
      <c r="G1246" s="530" t="s">
        <v>1427</v>
      </c>
      <c r="H1246" s="530"/>
      <c r="I1246" s="691" t="s">
        <v>1409</v>
      </c>
      <c r="J1246" s="687">
        <f>N1246+AD1246+AT1246+BJ1246</f>
        <v>8.5</v>
      </c>
      <c r="K1246" s="687">
        <f>O1246+AE1246+AU1246+BK1246</f>
        <v>0</v>
      </c>
      <c r="L1246" s="687">
        <f>IFERROR(K1246-J1246,"-")</f>
        <v>-8.5</v>
      </c>
      <c r="M1246" s="688">
        <f>IFERROR(K1246/J1246,"-")</f>
        <v>0</v>
      </c>
      <c r="N1246" s="687">
        <f>R1246+V1246+Z1246</f>
        <v>2.2999999999999998</v>
      </c>
      <c r="O1246" s="687">
        <f>S1246+W1246+AA1246</f>
        <v>0</v>
      </c>
      <c r="P1246" s="687">
        <f>IFERROR(O1246-N1246,"-")</f>
        <v>-2.2999999999999998</v>
      </c>
      <c r="Q1246" s="688">
        <f>IFERROR(O1246/N1246,"-")</f>
        <v>0</v>
      </c>
      <c r="R1246" s="687">
        <f>'2. ГПП-ОГХК'!W202</f>
        <v>0.8</v>
      </c>
      <c r="S1246" s="687">
        <f>'2. ГПП-ОГХК'!Y202</f>
        <v>0</v>
      </c>
      <c r="T1246" s="687">
        <f>IFERROR(S1246-R1246,"-")</f>
        <v>-0.8</v>
      </c>
      <c r="U1246" s="688">
        <f>IFERROR(S1246/R1246,"-")</f>
        <v>0</v>
      </c>
      <c r="V1246" s="687">
        <f>'2. ГПП-ОГХК'!AC202</f>
        <v>0.7</v>
      </c>
      <c r="W1246" s="687">
        <f>'2. ГПП-ОГХК'!AE202</f>
        <v>0</v>
      </c>
      <c r="X1246" s="687">
        <f>IFERROR(W1246-V1246,"-")</f>
        <v>-0.7</v>
      </c>
      <c r="Y1246" s="688">
        <f>IFERROR(W1246/V1246,"-")</f>
        <v>0</v>
      </c>
      <c r="Z1246" s="687">
        <f>'2. ГПП-ОГХК'!AI202</f>
        <v>0.8</v>
      </c>
      <c r="AA1246" s="687">
        <f>'2. ГПП-ОГХК'!AK202</f>
        <v>0</v>
      </c>
      <c r="AB1246" s="687">
        <f>IFERROR(AA1246-Z1246,"-")</f>
        <v>-0.8</v>
      </c>
      <c r="AC1246" s="688">
        <f>IFERROR(AA1246/Z1246,"-")</f>
        <v>0</v>
      </c>
      <c r="AD1246" s="687">
        <f>AH1246+AL1246+AP1246</f>
        <v>2.2000000000000002</v>
      </c>
      <c r="AE1246" s="687">
        <f>AI1246+AM1246+AQ1246</f>
        <v>0</v>
      </c>
      <c r="AF1246" s="687">
        <f>IFERROR(AE1246-AD1246,"-")</f>
        <v>-2.2000000000000002</v>
      </c>
      <c r="AG1246" s="688">
        <f>IFERROR(AE1246/AD1246,"-")</f>
        <v>0</v>
      </c>
      <c r="AH1246" s="687">
        <f>'2. ГПП-ОГХК'!AU202</f>
        <v>0.4</v>
      </c>
      <c r="AI1246" s="687">
        <f>'2. ГПП-ОГХК'!AW202</f>
        <v>0</v>
      </c>
      <c r="AJ1246" s="687">
        <f>IFERROR(AI1246-AH1246,"-")</f>
        <v>-0.4</v>
      </c>
      <c r="AK1246" s="688">
        <f>IFERROR(AI1246/AH1246,"-")</f>
        <v>0</v>
      </c>
      <c r="AL1246" s="687">
        <f>'2. ГПП-ОГХК'!BA202</f>
        <v>1</v>
      </c>
      <c r="AM1246" s="687">
        <f>'2. ГПП-ОГХК'!BC202</f>
        <v>0</v>
      </c>
      <c r="AN1246" s="687">
        <f>IFERROR(AM1246-AL1246,"-")</f>
        <v>-1</v>
      </c>
      <c r="AO1246" s="688">
        <f>IFERROR(AM1246/AL1246,"-")</f>
        <v>0</v>
      </c>
      <c r="AP1246" s="687">
        <f>'2. ГПП-ОГХК'!BG202</f>
        <v>0.8</v>
      </c>
      <c r="AQ1246" s="687">
        <f>'2. ГПП-ОГХК'!BI202</f>
        <v>0</v>
      </c>
      <c r="AR1246" s="687">
        <f>IFERROR(AQ1246-AP1246,"-")</f>
        <v>-0.8</v>
      </c>
      <c r="AS1246" s="688">
        <f>IFERROR(AQ1246/AP1246,"-")</f>
        <v>0</v>
      </c>
      <c r="AT1246" s="687">
        <f>AX1246+BB1246+BF1246</f>
        <v>1.6</v>
      </c>
      <c r="AU1246" s="687">
        <f>AY1246+BC1246+BG1246</f>
        <v>0</v>
      </c>
      <c r="AV1246" s="687">
        <f>IFERROR(AU1246-AT1246,"-")</f>
        <v>-1.6</v>
      </c>
      <c r="AW1246" s="688">
        <f>IFERROR(AU1246/AT1246,"-")</f>
        <v>0</v>
      </c>
      <c r="AX1246" s="687">
        <f>'2. ГПП-ОГХК'!BS202</f>
        <v>0.8</v>
      </c>
      <c r="AY1246" s="687">
        <f>'2. ГПП-ОГХК'!BU202</f>
        <v>0</v>
      </c>
      <c r="AZ1246" s="687">
        <f>IFERROR(AY1246-AX1246,"-")</f>
        <v>-0.8</v>
      </c>
      <c r="BA1246" s="688">
        <f>IFERROR(AY1246/AX1246,"-")</f>
        <v>0</v>
      </c>
      <c r="BB1246" s="687">
        <f>'2. ГПП-ОГХК'!BY202</f>
        <v>0.7</v>
      </c>
      <c r="BC1246" s="687">
        <f>'2. ГПП-ОГХК'!CA202</f>
        <v>0</v>
      </c>
      <c r="BD1246" s="687">
        <f>IFERROR(BC1246-BB1246,"-")</f>
        <v>-0.7</v>
      </c>
      <c r="BE1246" s="688">
        <f>IFERROR(BC1246/BB1246,"-")</f>
        <v>0</v>
      </c>
      <c r="BF1246" s="687">
        <f>'2. ГПП-ОГХК'!CE202</f>
        <v>0.1</v>
      </c>
      <c r="BG1246" s="687">
        <f>'2. ГПП-ОГХК'!CG202</f>
        <v>0</v>
      </c>
      <c r="BH1246" s="687">
        <f>IFERROR(BG1246-BF1246,"-")</f>
        <v>-0.1</v>
      </c>
      <c r="BI1246" s="688">
        <f>IFERROR(BG1246/BF1246,"-")</f>
        <v>0</v>
      </c>
      <c r="BJ1246" s="687">
        <f>BN1246+BR1246+BV1246</f>
        <v>2.4000000000000004</v>
      </c>
      <c r="BK1246" s="687">
        <f>BO1246+BS1246+BW1246</f>
        <v>0</v>
      </c>
      <c r="BL1246" s="687">
        <f>IFERROR(BK1246-BJ1246,"-")</f>
        <v>-2.4000000000000004</v>
      </c>
      <c r="BM1246" s="688">
        <f>IFERROR(BK1246/BJ1246,"-")</f>
        <v>0</v>
      </c>
      <c r="BN1246" s="687">
        <f>'2. ГПП-ОГХК'!CQ202</f>
        <v>0.8</v>
      </c>
      <c r="BO1246" s="687">
        <f>'2. ГПП-ОГХК'!CS202</f>
        <v>0</v>
      </c>
      <c r="BP1246" s="687">
        <f>IFERROR(BO1246-BN1246,"-")</f>
        <v>-0.8</v>
      </c>
      <c r="BQ1246" s="688">
        <f>IFERROR(BO1246/BN1246,"-")</f>
        <v>0</v>
      </c>
      <c r="BR1246" s="687">
        <f>'2. ГПП-ОГХК'!CW202</f>
        <v>0.8</v>
      </c>
      <c r="BS1246" s="687">
        <f>'2. ГПП-ОГХК'!CY202</f>
        <v>0</v>
      </c>
      <c r="BT1246" s="687">
        <f>IFERROR(BS1246-BR1246,"-")</f>
        <v>-0.8</v>
      </c>
      <c r="BU1246" s="688">
        <f>IFERROR(BS1246/BR1246,"-")</f>
        <v>0</v>
      </c>
      <c r="BV1246" s="687">
        <f>'2. ГПП-ОГХК'!DC202</f>
        <v>0.8</v>
      </c>
      <c r="BW1246" s="687">
        <f>'2. ГПП-ОГХК'!DE202</f>
        <v>0</v>
      </c>
      <c r="BX1246" s="687">
        <f>IFERROR(BW1246-BV1246,"-")</f>
        <v>-0.8</v>
      </c>
      <c r="BY1246" s="688">
        <f>IFERROR(BW1246/BV1246,"-")</f>
        <v>0</v>
      </c>
    </row>
    <row r="1247" spans="2:77" ht="20.100000000000001" customHeight="1">
      <c r="B1247" s="591" t="s">
        <v>968</v>
      </c>
      <c r="C1247" s="416" t="s">
        <v>1428</v>
      </c>
      <c r="D1247" s="528"/>
      <c r="E1247" s="528"/>
      <c r="F1247" s="529"/>
      <c r="G1247" s="530"/>
      <c r="H1247" s="530"/>
      <c r="I1247" s="446"/>
      <c r="J1247" s="681"/>
      <c r="K1247" s="681"/>
      <c r="L1247" s="681"/>
      <c r="M1247" s="681"/>
      <c r="N1247" s="681"/>
      <c r="O1247" s="681"/>
      <c r="P1247" s="681"/>
      <c r="Q1247" s="681"/>
      <c r="R1247" s="681"/>
      <c r="S1247" s="681"/>
      <c r="T1247" s="681"/>
      <c r="U1247" s="681"/>
      <c r="V1247" s="681"/>
      <c r="W1247" s="681"/>
      <c r="X1247" s="681"/>
      <c r="Y1247" s="681"/>
      <c r="Z1247" s="681"/>
      <c r="AA1247" s="681"/>
      <c r="AB1247" s="681"/>
      <c r="AC1247" s="681"/>
      <c r="AD1247" s="681"/>
      <c r="AE1247" s="681"/>
      <c r="AF1247" s="681"/>
      <c r="AG1247" s="681"/>
      <c r="AH1247" s="681"/>
      <c r="AI1247" s="681"/>
      <c r="AJ1247" s="681"/>
      <c r="AK1247" s="681"/>
      <c r="AL1247" s="681"/>
      <c r="AM1247" s="681"/>
      <c r="AN1247" s="681"/>
      <c r="AO1247" s="681"/>
      <c r="AP1247" s="681"/>
      <c r="AQ1247" s="681"/>
      <c r="AR1247" s="681"/>
      <c r="AS1247" s="681"/>
      <c r="AT1247" s="681"/>
      <c r="AU1247" s="681"/>
      <c r="AV1247" s="681"/>
      <c r="AW1247" s="681"/>
      <c r="AX1247" s="681"/>
      <c r="AY1247" s="681"/>
      <c r="AZ1247" s="681"/>
      <c r="BA1247" s="681"/>
      <c r="BB1247" s="681"/>
      <c r="BC1247" s="681"/>
      <c r="BD1247" s="681"/>
      <c r="BE1247" s="681"/>
      <c r="BF1247" s="681"/>
      <c r="BG1247" s="681"/>
      <c r="BH1247" s="681"/>
      <c r="BI1247" s="681"/>
      <c r="BJ1247" s="681"/>
      <c r="BK1247" s="681"/>
      <c r="BL1247" s="681"/>
      <c r="BM1247" s="681"/>
      <c r="BN1247" s="681"/>
      <c r="BO1247" s="681"/>
      <c r="BP1247" s="681"/>
      <c r="BQ1247" s="681"/>
      <c r="BR1247" s="681"/>
      <c r="BS1247" s="681"/>
      <c r="BT1247" s="681"/>
      <c r="BU1247" s="681"/>
      <c r="BV1247" s="681"/>
      <c r="BW1247" s="681"/>
      <c r="BX1247" s="681"/>
      <c r="BY1247" s="681"/>
    </row>
    <row r="1248" spans="2:77" ht="20.100000000000001" customHeight="1">
      <c r="C1248" s="460" t="s">
        <v>1416</v>
      </c>
      <c r="D1248" s="528"/>
      <c r="E1248" s="528"/>
      <c r="F1248" s="529"/>
      <c r="G1248" s="530" t="s">
        <v>1429</v>
      </c>
      <c r="H1248" s="530"/>
      <c r="I1248" s="446" t="s">
        <v>169</v>
      </c>
      <c r="J1248" s="687">
        <f>N1248+AD1248+AT1248+BJ1248</f>
        <v>17</v>
      </c>
      <c r="K1248" s="687">
        <f>O1248+AE1248+AU1248+BK1248</f>
        <v>0</v>
      </c>
      <c r="L1248" s="687">
        <f>IFERROR(K1248-J1248,"-")</f>
        <v>-17</v>
      </c>
      <c r="M1248" s="688">
        <f>IFERROR(K1248/J1248,"-")</f>
        <v>0</v>
      </c>
      <c r="N1248" s="687">
        <f>R1248+V1248+Z1248</f>
        <v>4.8000000000000007</v>
      </c>
      <c r="O1248" s="687">
        <f>S1248+W1248+AA1248</f>
        <v>0</v>
      </c>
      <c r="P1248" s="687">
        <f>IFERROR(O1248-N1248,"-")</f>
        <v>-4.8000000000000007</v>
      </c>
      <c r="Q1248" s="688">
        <f>IFERROR(O1248/N1248,"-")</f>
        <v>0</v>
      </c>
      <c r="R1248" s="687">
        <f>'2. ГПП-ОГХК'!W261</f>
        <v>1.6</v>
      </c>
      <c r="S1248" s="687">
        <f>'2. ГПП-ОГХК'!Y261</f>
        <v>0</v>
      </c>
      <c r="T1248" s="687">
        <f>IFERROR(S1248-R1248,"-")</f>
        <v>-1.6</v>
      </c>
      <c r="U1248" s="688">
        <f>IFERROR(S1248/R1248,"-")</f>
        <v>0</v>
      </c>
      <c r="V1248" s="687">
        <f>'2. ГПП-ОГХК'!AC261</f>
        <v>1.6</v>
      </c>
      <c r="W1248" s="687">
        <f>'2. ГПП-ОГХК'!AE261</f>
        <v>0</v>
      </c>
      <c r="X1248" s="687">
        <f>IFERROR(W1248-V1248,"-")</f>
        <v>-1.6</v>
      </c>
      <c r="Y1248" s="688">
        <f>IFERROR(W1248/V1248,"-")</f>
        <v>0</v>
      </c>
      <c r="Z1248" s="687">
        <f>'2. ГПП-ОГХК'!AI261</f>
        <v>1.6</v>
      </c>
      <c r="AA1248" s="687">
        <f>'2. ГПП-ОГХК'!AK261</f>
        <v>0</v>
      </c>
      <c r="AB1248" s="687">
        <f>IFERROR(AA1248-Z1248,"-")</f>
        <v>-1.6</v>
      </c>
      <c r="AC1248" s="688">
        <f>IFERROR(AA1248/Z1248,"-")</f>
        <v>0</v>
      </c>
      <c r="AD1248" s="687">
        <f>AH1248+AL1248+AP1248</f>
        <v>4.4000000000000004</v>
      </c>
      <c r="AE1248" s="687">
        <f>AI1248+AM1248+AQ1248</f>
        <v>0</v>
      </c>
      <c r="AF1248" s="687">
        <f>IFERROR(AE1248-AD1248,"-")</f>
        <v>-4.4000000000000004</v>
      </c>
      <c r="AG1248" s="688">
        <f>IFERROR(AE1248/AD1248,"-")</f>
        <v>0</v>
      </c>
      <c r="AH1248" s="687">
        <f>'2. ГПП-ОГХК'!AU261</f>
        <v>1</v>
      </c>
      <c r="AI1248" s="687">
        <f>'2. ГПП-ОГХК'!AW261</f>
        <v>0</v>
      </c>
      <c r="AJ1248" s="687">
        <f>IFERROR(AI1248-AH1248,"-")</f>
        <v>-1</v>
      </c>
      <c r="AK1248" s="688">
        <f>IFERROR(AI1248/AH1248,"-")</f>
        <v>0</v>
      </c>
      <c r="AL1248" s="687">
        <f>'2. ГПП-ОГХК'!BA261</f>
        <v>1.7</v>
      </c>
      <c r="AM1248" s="687">
        <f>'2. ГПП-ОГХК'!BC261</f>
        <v>0</v>
      </c>
      <c r="AN1248" s="687">
        <f>IFERROR(AM1248-AL1248,"-")</f>
        <v>-1.7</v>
      </c>
      <c r="AO1248" s="688">
        <f>IFERROR(AM1248/AL1248,"-")</f>
        <v>0</v>
      </c>
      <c r="AP1248" s="687">
        <f>'2. ГПП-ОГХК'!BG261</f>
        <v>1.7</v>
      </c>
      <c r="AQ1248" s="687">
        <f>'2. ГПП-ОГХК'!BI261</f>
        <v>0</v>
      </c>
      <c r="AR1248" s="687">
        <f>IFERROR(AQ1248-AP1248,"-")</f>
        <v>-1.7</v>
      </c>
      <c r="AS1248" s="688">
        <f>IFERROR(AQ1248/AP1248,"-")</f>
        <v>0</v>
      </c>
      <c r="AT1248" s="687">
        <f>AX1248+BB1248+BF1248</f>
        <v>3.9</v>
      </c>
      <c r="AU1248" s="687">
        <f>AY1248+BC1248+BG1248</f>
        <v>0</v>
      </c>
      <c r="AV1248" s="687">
        <f>IFERROR(AU1248-AT1248,"-")</f>
        <v>-3.9</v>
      </c>
      <c r="AW1248" s="688">
        <f>IFERROR(AU1248/AT1248,"-")</f>
        <v>0</v>
      </c>
      <c r="AX1248" s="687">
        <f>'2. ГПП-ОГХК'!BS261</f>
        <v>1.7</v>
      </c>
      <c r="AY1248" s="687">
        <f>'2. ГПП-ОГХК'!BU261</f>
        <v>0</v>
      </c>
      <c r="AZ1248" s="687">
        <f>IFERROR(AY1248-AX1248,"-")</f>
        <v>-1.7</v>
      </c>
      <c r="BA1248" s="688">
        <f>IFERROR(AY1248/AX1248,"-")</f>
        <v>0</v>
      </c>
      <c r="BB1248" s="687">
        <f>'2. ГПП-ОГХК'!BY261</f>
        <v>1.7</v>
      </c>
      <c r="BC1248" s="687">
        <f>'2. ГПП-ОГХК'!CA261</f>
        <v>0</v>
      </c>
      <c r="BD1248" s="687">
        <f>IFERROR(BC1248-BB1248,"-")</f>
        <v>-1.7</v>
      </c>
      <c r="BE1248" s="688">
        <f>IFERROR(BC1248/BB1248,"-")</f>
        <v>0</v>
      </c>
      <c r="BF1248" s="687">
        <f>'2. ГПП-ОГХК'!CE261</f>
        <v>0.5</v>
      </c>
      <c r="BG1248" s="687">
        <f>'2. ГПП-ОГХК'!CG261</f>
        <v>0</v>
      </c>
      <c r="BH1248" s="687">
        <f>IFERROR(BG1248-BF1248,"-")</f>
        <v>-0.5</v>
      </c>
      <c r="BI1248" s="688">
        <f>IFERROR(BG1248/BF1248,"-")</f>
        <v>0</v>
      </c>
      <c r="BJ1248" s="687">
        <f>BN1248+BR1248+BV1248</f>
        <v>3.9</v>
      </c>
      <c r="BK1248" s="687">
        <f>BO1248+BS1248+BW1248</f>
        <v>0</v>
      </c>
      <c r="BL1248" s="687">
        <f>IFERROR(BK1248-BJ1248,"-")</f>
        <v>-3.9</v>
      </c>
      <c r="BM1248" s="688">
        <f>IFERROR(BK1248/BJ1248,"-")</f>
        <v>0</v>
      </c>
      <c r="BN1248" s="687">
        <f>'2. ГПП-ОГХК'!CQ261</f>
        <v>0.7</v>
      </c>
      <c r="BO1248" s="687">
        <f>'2. ГПП-ОГХК'!CS261</f>
        <v>0</v>
      </c>
      <c r="BP1248" s="687">
        <f>IFERROR(BO1248-BN1248,"-")</f>
        <v>-0.7</v>
      </c>
      <c r="BQ1248" s="688">
        <f>IFERROR(BO1248/BN1248,"-")</f>
        <v>0</v>
      </c>
      <c r="BR1248" s="687">
        <f>'2. ГПП-ОГХК'!CW261</f>
        <v>1.6</v>
      </c>
      <c r="BS1248" s="687">
        <f>'2. ГПП-ОГХК'!CY261</f>
        <v>0</v>
      </c>
      <c r="BT1248" s="687">
        <f>IFERROR(BS1248-BR1248,"-")</f>
        <v>-1.6</v>
      </c>
      <c r="BU1248" s="688">
        <f>IFERROR(BS1248/BR1248,"-")</f>
        <v>0</v>
      </c>
      <c r="BV1248" s="687">
        <f>'2. ГПП-ОГХК'!DC261</f>
        <v>1.6</v>
      </c>
      <c r="BW1248" s="687">
        <f>'2. ГПП-ОГХК'!DE261</f>
        <v>0</v>
      </c>
      <c r="BX1248" s="687">
        <f>IFERROR(BW1248-BV1248,"-")</f>
        <v>-1.6</v>
      </c>
      <c r="BY1248" s="688">
        <f>IFERROR(BW1248/BV1248,"-")</f>
        <v>0</v>
      </c>
    </row>
    <row r="1249" spans="2:77" ht="20.100000000000001" customHeight="1">
      <c r="C1249" s="436" t="s">
        <v>1418</v>
      </c>
      <c r="D1249" s="528"/>
      <c r="E1249" s="528"/>
      <c r="F1249" s="529"/>
      <c r="G1249" s="530" t="s">
        <v>1429</v>
      </c>
      <c r="H1249" s="530"/>
      <c r="I1249" s="691" t="s">
        <v>169</v>
      </c>
      <c r="J1249" s="687">
        <f>N1249+AD1249+AT1249+BJ1249</f>
        <v>17</v>
      </c>
      <c r="K1249" s="687">
        <f>O1249+AE1249+AU1249+BK1249</f>
        <v>0</v>
      </c>
      <c r="L1249" s="687">
        <f>IFERROR(K1249-J1249,"-")</f>
        <v>-17</v>
      </c>
      <c r="M1249" s="688">
        <f>IFERROR(K1249/J1249,"-")</f>
        <v>0</v>
      </c>
      <c r="N1249" s="687">
        <f>R1249+V1249+Z1249</f>
        <v>4.8000000000000007</v>
      </c>
      <c r="O1249" s="687">
        <f>S1249+W1249+AA1249</f>
        <v>0</v>
      </c>
      <c r="P1249" s="687">
        <f>IFERROR(O1249-N1249,"-")</f>
        <v>-4.8000000000000007</v>
      </c>
      <c r="Q1249" s="688">
        <f>IFERROR(O1249/N1249,"-")</f>
        <v>0</v>
      </c>
      <c r="R1249" s="687">
        <f>'2. ГПП-ОГХК'!W261</f>
        <v>1.6</v>
      </c>
      <c r="S1249" s="687">
        <f>'2. ГПП-ОГХК'!Y261</f>
        <v>0</v>
      </c>
      <c r="T1249" s="687">
        <f>IFERROR(S1249-R1249,"-")</f>
        <v>-1.6</v>
      </c>
      <c r="U1249" s="688">
        <f>IFERROR(S1249/R1249,"-")</f>
        <v>0</v>
      </c>
      <c r="V1249" s="687">
        <f>'2. ГПП-ОГХК'!AC261</f>
        <v>1.6</v>
      </c>
      <c r="W1249" s="687">
        <f>'2. ГПП-ОГХК'!AE261</f>
        <v>0</v>
      </c>
      <c r="X1249" s="687">
        <f>IFERROR(W1249-V1249,"-")</f>
        <v>-1.6</v>
      </c>
      <c r="Y1249" s="688">
        <f>IFERROR(W1249/V1249,"-")</f>
        <v>0</v>
      </c>
      <c r="Z1249" s="687">
        <f>'2. ГПП-ОГХК'!AI261</f>
        <v>1.6</v>
      </c>
      <c r="AA1249" s="687">
        <f>'2. ГПП-ОГХК'!AK261</f>
        <v>0</v>
      </c>
      <c r="AB1249" s="687">
        <f>IFERROR(AA1249-Z1249,"-")</f>
        <v>-1.6</v>
      </c>
      <c r="AC1249" s="688">
        <f>IFERROR(AA1249/Z1249,"-")</f>
        <v>0</v>
      </c>
      <c r="AD1249" s="687">
        <f>AH1249+AL1249+AP1249</f>
        <v>4.4000000000000004</v>
      </c>
      <c r="AE1249" s="687">
        <f>AI1249+AM1249+AQ1249</f>
        <v>0</v>
      </c>
      <c r="AF1249" s="687">
        <f>IFERROR(AE1249-AD1249,"-")</f>
        <v>-4.4000000000000004</v>
      </c>
      <c r="AG1249" s="688">
        <f>IFERROR(AE1249/AD1249,"-")</f>
        <v>0</v>
      </c>
      <c r="AH1249" s="687">
        <f>'2. ГПП-ОГХК'!AU261</f>
        <v>1</v>
      </c>
      <c r="AI1249" s="687">
        <f>'2. ГПП-ОГХК'!AW261</f>
        <v>0</v>
      </c>
      <c r="AJ1249" s="687">
        <f>IFERROR(AI1249-AH1249,"-")</f>
        <v>-1</v>
      </c>
      <c r="AK1249" s="688">
        <f>IFERROR(AI1249/AH1249,"-")</f>
        <v>0</v>
      </c>
      <c r="AL1249" s="687">
        <f>'2. ГПП-ОГХК'!BA261</f>
        <v>1.7</v>
      </c>
      <c r="AM1249" s="687">
        <f>'2. ГПП-ОГХК'!BC261</f>
        <v>0</v>
      </c>
      <c r="AN1249" s="687">
        <f>IFERROR(AM1249-AL1249,"-")</f>
        <v>-1.7</v>
      </c>
      <c r="AO1249" s="688">
        <f>IFERROR(AM1249/AL1249,"-")</f>
        <v>0</v>
      </c>
      <c r="AP1249" s="687">
        <f>'2. ГПП-ОГХК'!BG261</f>
        <v>1.7</v>
      </c>
      <c r="AQ1249" s="687">
        <f>'2. ГПП-ОГХК'!BI261</f>
        <v>0</v>
      </c>
      <c r="AR1249" s="687">
        <f>IFERROR(AQ1249-AP1249,"-")</f>
        <v>-1.7</v>
      </c>
      <c r="AS1249" s="688">
        <f>IFERROR(AQ1249/AP1249,"-")</f>
        <v>0</v>
      </c>
      <c r="AT1249" s="687">
        <f>AX1249+BB1249+BF1249</f>
        <v>3.9</v>
      </c>
      <c r="AU1249" s="687">
        <f>AY1249+BC1249+BG1249</f>
        <v>0</v>
      </c>
      <c r="AV1249" s="687">
        <f>IFERROR(AU1249-AT1249,"-")</f>
        <v>-3.9</v>
      </c>
      <c r="AW1249" s="688">
        <f>IFERROR(AU1249/AT1249,"-")</f>
        <v>0</v>
      </c>
      <c r="AX1249" s="687">
        <f>'2. ГПП-ОГХК'!BS261</f>
        <v>1.7</v>
      </c>
      <c r="AY1249" s="687">
        <f>'2. ГПП-ОГХК'!BU261</f>
        <v>0</v>
      </c>
      <c r="AZ1249" s="687">
        <f>IFERROR(AY1249-AX1249,"-")</f>
        <v>-1.7</v>
      </c>
      <c r="BA1249" s="688">
        <f>IFERROR(AY1249/AX1249,"-")</f>
        <v>0</v>
      </c>
      <c r="BB1249" s="687">
        <f>'2. ГПП-ОГХК'!BY261</f>
        <v>1.7</v>
      </c>
      <c r="BC1249" s="687">
        <f>'2. ГПП-ОГХК'!CA261</f>
        <v>0</v>
      </c>
      <c r="BD1249" s="687">
        <f>IFERROR(BC1249-BB1249,"-")</f>
        <v>-1.7</v>
      </c>
      <c r="BE1249" s="688">
        <f>IFERROR(BC1249/BB1249,"-")</f>
        <v>0</v>
      </c>
      <c r="BF1249" s="687">
        <f>'2. ГПП-ОГХК'!CE261</f>
        <v>0.5</v>
      </c>
      <c r="BG1249" s="687">
        <f>'2. ГПП-ОГХК'!CG261</f>
        <v>0</v>
      </c>
      <c r="BH1249" s="687">
        <f>IFERROR(BG1249-BF1249,"-")</f>
        <v>-0.5</v>
      </c>
      <c r="BI1249" s="688">
        <f>IFERROR(BG1249/BF1249,"-")</f>
        <v>0</v>
      </c>
      <c r="BJ1249" s="687">
        <f>BN1249+BR1249+BV1249</f>
        <v>3.9</v>
      </c>
      <c r="BK1249" s="687">
        <f>BO1249+BS1249+BW1249</f>
        <v>0</v>
      </c>
      <c r="BL1249" s="687">
        <f>IFERROR(BK1249-BJ1249,"-")</f>
        <v>-3.9</v>
      </c>
      <c r="BM1249" s="688">
        <f>IFERROR(BK1249/BJ1249,"-")</f>
        <v>0</v>
      </c>
      <c r="BN1249" s="687">
        <f>'2. ГПП-ОГХК'!CQ261</f>
        <v>0.7</v>
      </c>
      <c r="BO1249" s="687">
        <f>'2. ГПП-ОГХК'!CS261</f>
        <v>0</v>
      </c>
      <c r="BP1249" s="687">
        <f>IFERROR(BO1249-BN1249,"-")</f>
        <v>-0.7</v>
      </c>
      <c r="BQ1249" s="688">
        <f>IFERROR(BO1249/BN1249,"-")</f>
        <v>0</v>
      </c>
      <c r="BR1249" s="687">
        <f>'2. ГПП-ОГХК'!CW261</f>
        <v>1.6</v>
      </c>
      <c r="BS1249" s="687">
        <f>'2. ГПП-ОГХК'!CY261</f>
        <v>0</v>
      </c>
      <c r="BT1249" s="687">
        <f>IFERROR(BS1249-BR1249,"-")</f>
        <v>-1.6</v>
      </c>
      <c r="BU1249" s="688">
        <f>IFERROR(BS1249/BR1249,"-")</f>
        <v>0</v>
      </c>
      <c r="BV1249" s="687">
        <f>'2. ГПП-ОГХК'!DC261</f>
        <v>1.6</v>
      </c>
      <c r="BW1249" s="687">
        <f>'2. ГПП-ОГХК'!DE261</f>
        <v>0</v>
      </c>
      <c r="BX1249" s="687">
        <f>IFERROR(BW1249-BV1249,"-")</f>
        <v>-1.6</v>
      </c>
      <c r="BY1249" s="688">
        <f>IFERROR(BW1249/BV1249,"-")</f>
        <v>0</v>
      </c>
    </row>
    <row r="1250" spans="2:77" ht="20.100000000000001" customHeight="1">
      <c r="B1250" s="591" t="s">
        <v>975</v>
      </c>
      <c r="C1250" s="416" t="s">
        <v>1430</v>
      </c>
      <c r="D1250" s="528"/>
      <c r="E1250" s="528"/>
      <c r="F1250" s="529"/>
      <c r="G1250" s="530"/>
      <c r="H1250" s="530"/>
      <c r="I1250" s="446"/>
      <c r="J1250" s="681"/>
      <c r="K1250" s="681"/>
      <c r="L1250" s="681"/>
      <c r="M1250" s="681"/>
      <c r="N1250" s="681"/>
      <c r="O1250" s="681"/>
      <c r="P1250" s="681"/>
      <c r="Q1250" s="681"/>
      <c r="R1250" s="681"/>
      <c r="S1250" s="681"/>
      <c r="T1250" s="681"/>
      <c r="U1250" s="681"/>
      <c r="V1250" s="681"/>
      <c r="W1250" s="681"/>
      <c r="X1250" s="681"/>
      <c r="Y1250" s="681"/>
      <c r="Z1250" s="681"/>
      <c r="AA1250" s="681"/>
      <c r="AB1250" s="681"/>
      <c r="AC1250" s="681"/>
      <c r="AD1250" s="681"/>
      <c r="AE1250" s="681"/>
      <c r="AF1250" s="681"/>
      <c r="AG1250" s="681"/>
      <c r="AH1250" s="681"/>
      <c r="AI1250" s="681"/>
      <c r="AJ1250" s="681"/>
      <c r="AK1250" s="681"/>
      <c r="AL1250" s="681"/>
      <c r="AM1250" s="681"/>
      <c r="AN1250" s="681"/>
      <c r="AO1250" s="681"/>
      <c r="AP1250" s="681"/>
      <c r="AQ1250" s="681"/>
      <c r="AR1250" s="681"/>
      <c r="AS1250" s="681"/>
      <c r="AT1250" s="681"/>
      <c r="AU1250" s="681"/>
      <c r="AV1250" s="681"/>
      <c r="AW1250" s="681"/>
      <c r="AX1250" s="681"/>
      <c r="AY1250" s="681"/>
      <c r="AZ1250" s="681"/>
      <c r="BA1250" s="681"/>
      <c r="BB1250" s="681"/>
      <c r="BC1250" s="681"/>
      <c r="BD1250" s="681"/>
      <c r="BE1250" s="681"/>
      <c r="BF1250" s="681"/>
      <c r="BG1250" s="681"/>
      <c r="BH1250" s="681"/>
      <c r="BI1250" s="681"/>
      <c r="BJ1250" s="681"/>
      <c r="BK1250" s="681"/>
      <c r="BL1250" s="681"/>
      <c r="BM1250" s="681"/>
      <c r="BN1250" s="681"/>
      <c r="BO1250" s="681"/>
      <c r="BP1250" s="681"/>
      <c r="BQ1250" s="681"/>
      <c r="BR1250" s="681"/>
      <c r="BS1250" s="681"/>
      <c r="BT1250" s="681"/>
      <c r="BU1250" s="681"/>
      <c r="BV1250" s="681"/>
      <c r="BW1250" s="681"/>
      <c r="BX1250" s="681"/>
      <c r="BY1250" s="681"/>
    </row>
    <row r="1251" spans="2:77" ht="20.100000000000001" customHeight="1">
      <c r="C1251" s="460" t="s">
        <v>1416</v>
      </c>
      <c r="D1251" s="528"/>
      <c r="E1251" s="528"/>
      <c r="F1251" s="529"/>
      <c r="G1251" s="530" t="s">
        <v>1431</v>
      </c>
      <c r="H1251" s="530"/>
      <c r="I1251" s="446" t="s">
        <v>1409</v>
      </c>
      <c r="J1251" s="687">
        <f>N1251+AD1251+AT1251+BJ1251</f>
        <v>7574</v>
      </c>
      <c r="K1251" s="687">
        <f>O1251+AE1251+AU1251+BK1251</f>
        <v>0</v>
      </c>
      <c r="L1251" s="687">
        <f>IFERROR(K1251-J1251,"-")</f>
        <v>-7574</v>
      </c>
      <c r="M1251" s="688">
        <f>IFERROR(K1251/J1251,"-")</f>
        <v>0</v>
      </c>
      <c r="N1251" s="687">
        <f>R1251+V1251+Z1251</f>
        <v>2166.4</v>
      </c>
      <c r="O1251" s="687">
        <f>S1251+W1251+AA1251</f>
        <v>0</v>
      </c>
      <c r="P1251" s="687">
        <f>IFERROR(O1251-N1251,"-")</f>
        <v>-2166.4</v>
      </c>
      <c r="Q1251" s="688">
        <f>IFERROR(O1251/N1251,"-")</f>
        <v>0</v>
      </c>
      <c r="R1251" s="687">
        <f>'2. ГПП-ОГХК'!W112</f>
        <v>756.19999999999993</v>
      </c>
      <c r="S1251" s="687">
        <f>'2. ГПП-ОГХК'!Y112</f>
        <v>0</v>
      </c>
      <c r="T1251" s="687">
        <f>IFERROR(S1251-R1251,"-")</f>
        <v>-756.19999999999993</v>
      </c>
      <c r="U1251" s="688">
        <f>IFERROR(S1251/R1251,"-")</f>
        <v>0</v>
      </c>
      <c r="V1251" s="687">
        <f>'2. ГПП-ОГХК'!AC112</f>
        <v>682.1</v>
      </c>
      <c r="W1251" s="687">
        <f>'2. ГПП-ОГХК'!AE112</f>
        <v>0</v>
      </c>
      <c r="X1251" s="687">
        <f>IFERROR(W1251-V1251,"-")</f>
        <v>-682.1</v>
      </c>
      <c r="Y1251" s="688">
        <f>IFERROR(W1251/V1251,"-")</f>
        <v>0</v>
      </c>
      <c r="Z1251" s="687">
        <f>'2. ГПП-ОГХК'!AI112</f>
        <v>728.1</v>
      </c>
      <c r="AA1251" s="687">
        <f>'2. ГПП-ОГХК'!AK112</f>
        <v>0</v>
      </c>
      <c r="AB1251" s="687">
        <f>IFERROR(AA1251-Z1251,"-")</f>
        <v>-728.1</v>
      </c>
      <c r="AC1251" s="688">
        <f>IFERROR(AA1251/Z1251,"-")</f>
        <v>0</v>
      </c>
      <c r="AD1251" s="687">
        <f>AH1251+AL1251+AP1251</f>
        <v>1709.8000000000002</v>
      </c>
      <c r="AE1251" s="687">
        <f>AI1251+AM1251+AQ1251</f>
        <v>0</v>
      </c>
      <c r="AF1251" s="687">
        <f>IFERROR(AE1251-AD1251,"-")</f>
        <v>-1709.8000000000002</v>
      </c>
      <c r="AG1251" s="688">
        <f>IFERROR(AE1251/AD1251,"-")</f>
        <v>0</v>
      </c>
      <c r="AH1251" s="687">
        <f>'2. ГПП-ОГХК'!AU112</f>
        <v>371.7</v>
      </c>
      <c r="AI1251" s="687">
        <f>'2. ГПП-ОГХК'!AW112</f>
        <v>0</v>
      </c>
      <c r="AJ1251" s="687">
        <f>IFERROR(AI1251-AH1251,"-")</f>
        <v>-371.7</v>
      </c>
      <c r="AK1251" s="688">
        <f>IFERROR(AI1251/AH1251,"-")</f>
        <v>0</v>
      </c>
      <c r="AL1251" s="687">
        <f>'2. ГПП-ОГХК'!BA112</f>
        <v>689.80000000000007</v>
      </c>
      <c r="AM1251" s="687">
        <f>'2. ГПП-ОГХК'!BC112</f>
        <v>0</v>
      </c>
      <c r="AN1251" s="687">
        <f>IFERROR(AM1251-AL1251,"-")</f>
        <v>-689.80000000000007</v>
      </c>
      <c r="AO1251" s="688">
        <f>IFERROR(AM1251/AL1251,"-")</f>
        <v>0</v>
      </c>
      <c r="AP1251" s="687">
        <f>'2. ГПП-ОГХК'!BG112</f>
        <v>648.30000000000007</v>
      </c>
      <c r="AQ1251" s="687">
        <f>'2. ГПП-ОГХК'!BI112</f>
        <v>0</v>
      </c>
      <c r="AR1251" s="687">
        <f>IFERROR(AQ1251-AP1251,"-")</f>
        <v>-648.30000000000007</v>
      </c>
      <c r="AS1251" s="688">
        <f>IFERROR(AQ1251/AP1251,"-")</f>
        <v>0</v>
      </c>
      <c r="AT1251" s="687">
        <f>AX1251+BB1251+BF1251</f>
        <v>1476.6000000000001</v>
      </c>
      <c r="AU1251" s="687">
        <f>AY1251+BC1251+BG1251</f>
        <v>0</v>
      </c>
      <c r="AV1251" s="687">
        <f>IFERROR(AU1251-AT1251,"-")</f>
        <v>-1476.6000000000001</v>
      </c>
      <c r="AW1251" s="688">
        <f>IFERROR(AU1251/AT1251,"-")</f>
        <v>0</v>
      </c>
      <c r="AX1251" s="687">
        <f>'2. ГПП-ОГХК'!BS112</f>
        <v>726.1</v>
      </c>
      <c r="AY1251" s="687">
        <f>'2. ГПП-ОГХК'!BU112</f>
        <v>0</v>
      </c>
      <c r="AZ1251" s="687">
        <f>IFERROR(AY1251-AX1251,"-")</f>
        <v>-726.1</v>
      </c>
      <c r="BA1251" s="688">
        <f>IFERROR(AY1251/AX1251,"-")</f>
        <v>0</v>
      </c>
      <c r="BB1251" s="687">
        <f>'2. ГПП-ОГХК'!BY112</f>
        <v>634.20000000000005</v>
      </c>
      <c r="BC1251" s="687">
        <f>'2. ГПП-ОГХК'!CA112</f>
        <v>0</v>
      </c>
      <c r="BD1251" s="687">
        <f>IFERROR(BC1251-BB1251,"-")</f>
        <v>-634.20000000000005</v>
      </c>
      <c r="BE1251" s="688">
        <f>IFERROR(BC1251/BB1251,"-")</f>
        <v>0</v>
      </c>
      <c r="BF1251" s="687">
        <f>'2. ГПП-ОГХК'!CE112</f>
        <v>116.30000000000001</v>
      </c>
      <c r="BG1251" s="687">
        <f>'2. ГПП-ОГХК'!CG112</f>
        <v>0</v>
      </c>
      <c r="BH1251" s="687">
        <f>IFERROR(BG1251-BF1251,"-")</f>
        <v>-116.30000000000001</v>
      </c>
      <c r="BI1251" s="688">
        <f>IFERROR(BG1251/BF1251,"-")</f>
        <v>0</v>
      </c>
      <c r="BJ1251" s="687">
        <f>BN1251+BR1251+BV1251</f>
        <v>2221.1999999999998</v>
      </c>
      <c r="BK1251" s="687">
        <f>BO1251+BS1251+BW1251</f>
        <v>0</v>
      </c>
      <c r="BL1251" s="687">
        <f>IFERROR(BK1251-BJ1251,"-")</f>
        <v>-2221.1999999999998</v>
      </c>
      <c r="BM1251" s="688">
        <f>IFERROR(BK1251/BJ1251,"-")</f>
        <v>0</v>
      </c>
      <c r="BN1251" s="687">
        <f>'2. ГПП-ОГХК'!CQ112</f>
        <v>733.6</v>
      </c>
      <c r="BO1251" s="687">
        <f>'2. ГПП-ОГХК'!CS112</f>
        <v>0</v>
      </c>
      <c r="BP1251" s="687">
        <f>IFERROR(BO1251-BN1251,"-")</f>
        <v>-733.6</v>
      </c>
      <c r="BQ1251" s="688">
        <f>IFERROR(BO1251/BN1251,"-")</f>
        <v>0</v>
      </c>
      <c r="BR1251" s="687">
        <f>'2. ГПП-ОГХК'!CW112</f>
        <v>731.4</v>
      </c>
      <c r="BS1251" s="687">
        <f>'2. ГПП-ОГХК'!CY112</f>
        <v>0</v>
      </c>
      <c r="BT1251" s="687">
        <f>IFERROR(BS1251-BR1251,"-")</f>
        <v>-731.4</v>
      </c>
      <c r="BU1251" s="688">
        <f>IFERROR(BS1251/BR1251,"-")</f>
        <v>0</v>
      </c>
      <c r="BV1251" s="687">
        <f>'2. ГПП-ОГХК'!DC112</f>
        <v>756.19999999999993</v>
      </c>
      <c r="BW1251" s="687">
        <f>'2. ГПП-ОГХК'!DE112</f>
        <v>0</v>
      </c>
      <c r="BX1251" s="687">
        <f>IFERROR(BW1251-BV1251,"-")</f>
        <v>-756.19999999999993</v>
      </c>
      <c r="BY1251" s="688">
        <f>IFERROR(BW1251/BV1251,"-")</f>
        <v>0</v>
      </c>
    </row>
    <row r="1252" spans="2:77" ht="20.100000000000001" customHeight="1">
      <c r="C1252" s="436" t="s">
        <v>1418</v>
      </c>
      <c r="D1252" s="528"/>
      <c r="E1252" s="528"/>
      <c r="F1252" s="529"/>
      <c r="G1252" s="530" t="s">
        <v>1431</v>
      </c>
      <c r="H1252" s="530"/>
      <c r="I1252" s="691" t="s">
        <v>1409</v>
      </c>
      <c r="J1252" s="687">
        <f>N1252+AD1252+AT1252+BJ1252</f>
        <v>7574</v>
      </c>
      <c r="K1252" s="687">
        <f>O1252+AE1252+AU1252+BK1252</f>
        <v>0</v>
      </c>
      <c r="L1252" s="687">
        <f>IFERROR(K1252-J1252,"-")</f>
        <v>-7574</v>
      </c>
      <c r="M1252" s="688">
        <f>IFERROR(K1252/J1252,"-")</f>
        <v>0</v>
      </c>
      <c r="N1252" s="687">
        <f>R1252+V1252+Z1252</f>
        <v>2166.4</v>
      </c>
      <c r="O1252" s="687">
        <f>S1252+W1252+AA1252</f>
        <v>0</v>
      </c>
      <c r="P1252" s="687">
        <f>IFERROR(O1252-N1252,"-")</f>
        <v>-2166.4</v>
      </c>
      <c r="Q1252" s="688">
        <f>IFERROR(O1252/N1252,"-")</f>
        <v>0</v>
      </c>
      <c r="R1252" s="687">
        <f>'2. ГПП-ОГХК'!W112</f>
        <v>756.19999999999993</v>
      </c>
      <c r="S1252" s="687">
        <f>'2. ГПП-ОГХК'!Y112</f>
        <v>0</v>
      </c>
      <c r="T1252" s="687">
        <f>IFERROR(S1252-R1252,"-")</f>
        <v>-756.19999999999993</v>
      </c>
      <c r="U1252" s="688">
        <f>IFERROR(S1252/R1252,"-")</f>
        <v>0</v>
      </c>
      <c r="V1252" s="687">
        <f>'2. ГПП-ОГХК'!AC112</f>
        <v>682.1</v>
      </c>
      <c r="W1252" s="687">
        <f>'2. ГПП-ОГХК'!AE112</f>
        <v>0</v>
      </c>
      <c r="X1252" s="687">
        <f>IFERROR(W1252-V1252,"-")</f>
        <v>-682.1</v>
      </c>
      <c r="Y1252" s="688">
        <f>IFERROR(W1252/V1252,"-")</f>
        <v>0</v>
      </c>
      <c r="Z1252" s="687">
        <f>'2. ГПП-ОГХК'!AI112</f>
        <v>728.1</v>
      </c>
      <c r="AA1252" s="687">
        <f>'2. ГПП-ОГХК'!AK112</f>
        <v>0</v>
      </c>
      <c r="AB1252" s="687">
        <f>IFERROR(AA1252-Z1252,"-")</f>
        <v>-728.1</v>
      </c>
      <c r="AC1252" s="688">
        <f>IFERROR(AA1252/Z1252,"-")</f>
        <v>0</v>
      </c>
      <c r="AD1252" s="687">
        <f>AH1252+AL1252+AP1252</f>
        <v>1709.8000000000002</v>
      </c>
      <c r="AE1252" s="687">
        <f>AI1252+AM1252+AQ1252</f>
        <v>0</v>
      </c>
      <c r="AF1252" s="687">
        <f>IFERROR(AE1252-AD1252,"-")</f>
        <v>-1709.8000000000002</v>
      </c>
      <c r="AG1252" s="688">
        <f>IFERROR(AE1252/AD1252,"-")</f>
        <v>0</v>
      </c>
      <c r="AH1252" s="687">
        <f>'2. ГПП-ОГХК'!AU112</f>
        <v>371.7</v>
      </c>
      <c r="AI1252" s="687">
        <f>'2. ГПП-ОГХК'!AW112</f>
        <v>0</v>
      </c>
      <c r="AJ1252" s="687">
        <f>IFERROR(AI1252-AH1252,"-")</f>
        <v>-371.7</v>
      </c>
      <c r="AK1252" s="688">
        <f>IFERROR(AI1252/AH1252,"-")</f>
        <v>0</v>
      </c>
      <c r="AL1252" s="687">
        <f>'2. ГПП-ОГХК'!BA112</f>
        <v>689.80000000000007</v>
      </c>
      <c r="AM1252" s="687">
        <f>'2. ГПП-ОГХК'!BC112</f>
        <v>0</v>
      </c>
      <c r="AN1252" s="687">
        <f>IFERROR(AM1252-AL1252,"-")</f>
        <v>-689.80000000000007</v>
      </c>
      <c r="AO1252" s="688">
        <f>IFERROR(AM1252/AL1252,"-")</f>
        <v>0</v>
      </c>
      <c r="AP1252" s="687">
        <f>'2. ГПП-ОГХК'!BG112</f>
        <v>648.30000000000007</v>
      </c>
      <c r="AQ1252" s="687">
        <f>'2. ГПП-ОГХК'!BI112</f>
        <v>0</v>
      </c>
      <c r="AR1252" s="687">
        <f>IFERROR(AQ1252-AP1252,"-")</f>
        <v>-648.30000000000007</v>
      </c>
      <c r="AS1252" s="688">
        <f>IFERROR(AQ1252/AP1252,"-")</f>
        <v>0</v>
      </c>
      <c r="AT1252" s="687">
        <f>AX1252+BB1252+BF1252</f>
        <v>1476.6000000000001</v>
      </c>
      <c r="AU1252" s="687">
        <f>AY1252+BC1252+BG1252</f>
        <v>0</v>
      </c>
      <c r="AV1252" s="687">
        <f>IFERROR(AU1252-AT1252,"-")</f>
        <v>-1476.6000000000001</v>
      </c>
      <c r="AW1252" s="688">
        <f>IFERROR(AU1252/AT1252,"-")</f>
        <v>0</v>
      </c>
      <c r="AX1252" s="687">
        <f>'2. ГПП-ОГХК'!BS112</f>
        <v>726.1</v>
      </c>
      <c r="AY1252" s="687">
        <f>'2. ГПП-ОГХК'!BU112</f>
        <v>0</v>
      </c>
      <c r="AZ1252" s="687">
        <f>IFERROR(AY1252-AX1252,"-")</f>
        <v>-726.1</v>
      </c>
      <c r="BA1252" s="688">
        <f>IFERROR(AY1252/AX1252,"-")</f>
        <v>0</v>
      </c>
      <c r="BB1252" s="687">
        <f>'2. ГПП-ОГХК'!BY112</f>
        <v>634.20000000000005</v>
      </c>
      <c r="BC1252" s="687">
        <f>'2. ГПП-ОГХК'!CA112</f>
        <v>0</v>
      </c>
      <c r="BD1252" s="687">
        <f>IFERROR(BC1252-BB1252,"-")</f>
        <v>-634.20000000000005</v>
      </c>
      <c r="BE1252" s="688">
        <f>IFERROR(BC1252/BB1252,"-")</f>
        <v>0</v>
      </c>
      <c r="BF1252" s="687">
        <f>'2. ГПП-ОГХК'!CE112</f>
        <v>116.30000000000001</v>
      </c>
      <c r="BG1252" s="687">
        <f>'2. ГПП-ОГХК'!CG112</f>
        <v>0</v>
      </c>
      <c r="BH1252" s="687">
        <f>IFERROR(BG1252-BF1252,"-")</f>
        <v>-116.30000000000001</v>
      </c>
      <c r="BI1252" s="688">
        <f>IFERROR(BG1252/BF1252,"-")</f>
        <v>0</v>
      </c>
      <c r="BJ1252" s="687">
        <f>BN1252+BR1252+BV1252</f>
        <v>2221.1999999999998</v>
      </c>
      <c r="BK1252" s="687">
        <f>BO1252+BS1252+BW1252</f>
        <v>0</v>
      </c>
      <c r="BL1252" s="687">
        <f>IFERROR(BK1252-BJ1252,"-")</f>
        <v>-2221.1999999999998</v>
      </c>
      <c r="BM1252" s="688">
        <f>IFERROR(BK1252/BJ1252,"-")</f>
        <v>0</v>
      </c>
      <c r="BN1252" s="687">
        <f>'2. ГПП-ОГХК'!CQ112</f>
        <v>733.6</v>
      </c>
      <c r="BO1252" s="687">
        <f>'2. ГПП-ОГХК'!CS112</f>
        <v>0</v>
      </c>
      <c r="BP1252" s="687">
        <f>IFERROR(BO1252-BN1252,"-")</f>
        <v>-733.6</v>
      </c>
      <c r="BQ1252" s="688">
        <f>IFERROR(BO1252/BN1252,"-")</f>
        <v>0</v>
      </c>
      <c r="BR1252" s="687">
        <f>'2. ГПП-ОГХК'!CW112</f>
        <v>731.4</v>
      </c>
      <c r="BS1252" s="687">
        <f>'2. ГПП-ОГХК'!CY112</f>
        <v>0</v>
      </c>
      <c r="BT1252" s="687">
        <f>IFERROR(BS1252-BR1252,"-")</f>
        <v>-731.4</v>
      </c>
      <c r="BU1252" s="688">
        <f>IFERROR(BS1252/BR1252,"-")</f>
        <v>0</v>
      </c>
      <c r="BV1252" s="687">
        <f>'2. ГПП-ОГХК'!DC112</f>
        <v>756.19999999999993</v>
      </c>
      <c r="BW1252" s="687">
        <f>'2. ГПП-ОГХК'!DE112</f>
        <v>0</v>
      </c>
      <c r="BX1252" s="687">
        <f>IFERROR(BW1252-BV1252,"-")</f>
        <v>-756.19999999999993</v>
      </c>
      <c r="BY1252" s="688">
        <f>IFERROR(BW1252/BV1252,"-")</f>
        <v>0</v>
      </c>
    </row>
    <row r="1253" spans="2:77" s="323" customFormat="1" ht="18.75" customHeight="1">
      <c r="B1253" s="461"/>
      <c r="C1253" s="325"/>
      <c r="D1253" s="325"/>
      <c r="E1253" s="325"/>
      <c r="F1253" s="325"/>
    </row>
    <row r="1254" spans="2:77" s="323" customFormat="1" ht="18.75" customHeight="1">
      <c r="B1254" s="461"/>
      <c r="C1254" s="325"/>
      <c r="D1254" s="325"/>
      <c r="E1254" s="325"/>
      <c r="F1254" s="325"/>
    </row>
    <row r="1255" spans="2:77" s="323" customFormat="1" ht="18.75" customHeight="1">
      <c r="B1255" s="461"/>
      <c r="C1255" s="462"/>
      <c r="D1255" s="462"/>
      <c r="E1255" s="462"/>
      <c r="F1255" s="462"/>
    </row>
    <row r="1256" spans="2:77" s="323" customFormat="1" ht="18.75" customHeight="1">
      <c r="B1256" s="461"/>
      <c r="C1256" s="325"/>
      <c r="D1256" s="325"/>
      <c r="E1256" s="325"/>
      <c r="F1256" s="325"/>
    </row>
    <row r="1257" spans="2:77" s="323" customFormat="1" ht="18.75" customHeight="1">
      <c r="B1257" s="461"/>
      <c r="C1257" s="325"/>
      <c r="D1257" s="325"/>
      <c r="E1257" s="325"/>
      <c r="F1257" s="325"/>
    </row>
    <row r="1258" spans="2:77" s="323" customFormat="1" ht="18.75" customHeight="1">
      <c r="B1258" s="461"/>
      <c r="C1258" s="325"/>
      <c r="D1258" s="325"/>
      <c r="E1258" s="325"/>
      <c r="F1258" s="325"/>
    </row>
    <row r="1259" spans="2:77" s="323" customFormat="1" ht="18.75" customHeight="1">
      <c r="B1259" s="461"/>
      <c r="C1259" s="325"/>
      <c r="D1259" s="325"/>
      <c r="E1259" s="325"/>
      <c r="F1259" s="325"/>
    </row>
    <row r="1260" spans="2:77" s="323" customFormat="1" ht="18.75" customHeight="1">
      <c r="B1260" s="461"/>
      <c r="C1260" s="325"/>
      <c r="D1260" s="325"/>
      <c r="E1260" s="325"/>
      <c r="F1260" s="325"/>
    </row>
    <row r="1261" spans="2:77" s="323" customFormat="1" ht="18.75" customHeight="1">
      <c r="B1261" s="461"/>
      <c r="C1261" s="325"/>
      <c r="D1261" s="325"/>
      <c r="E1261" s="325"/>
      <c r="F1261" s="325"/>
    </row>
    <row r="1262" spans="2:77" s="323" customFormat="1" ht="18.75" customHeight="1">
      <c r="B1262" s="461"/>
      <c r="C1262" s="325"/>
      <c r="D1262" s="325"/>
      <c r="E1262" s="325"/>
      <c r="F1262" s="325"/>
    </row>
    <row r="1263" spans="2:77" s="323" customFormat="1" ht="18.75" customHeight="1">
      <c r="B1263" s="461"/>
      <c r="C1263" s="325"/>
      <c r="D1263" s="325"/>
      <c r="E1263" s="325"/>
      <c r="F1263" s="325"/>
    </row>
    <row r="1264" spans="2:77" s="323" customFormat="1" ht="18.75" customHeight="1">
      <c r="B1264" s="461"/>
      <c r="C1264" s="325"/>
      <c r="D1264" s="325"/>
      <c r="E1264" s="325"/>
      <c r="F1264" s="325"/>
    </row>
    <row r="1265" spans="2:6" s="323" customFormat="1" ht="18.75" customHeight="1">
      <c r="B1265" s="461"/>
      <c r="C1265" s="325"/>
      <c r="D1265" s="325"/>
      <c r="E1265" s="325"/>
      <c r="F1265" s="325"/>
    </row>
    <row r="1266" spans="2:6" s="323" customFormat="1" ht="18.75" customHeight="1">
      <c r="B1266" s="461"/>
      <c r="C1266" s="325"/>
      <c r="D1266" s="325"/>
      <c r="E1266" s="325"/>
      <c r="F1266" s="325"/>
    </row>
    <row r="1267" spans="2:6" s="323" customFormat="1" ht="18.75" customHeight="1">
      <c r="B1267" s="461"/>
      <c r="C1267" s="325"/>
      <c r="D1267" s="325"/>
      <c r="E1267" s="325"/>
      <c r="F1267" s="325"/>
    </row>
    <row r="1268" spans="2:6" s="323" customFormat="1" ht="18.75" customHeight="1">
      <c r="B1268" s="461"/>
      <c r="C1268" s="325"/>
      <c r="D1268" s="325"/>
      <c r="E1268" s="325"/>
      <c r="F1268" s="325"/>
    </row>
    <row r="1269" spans="2:6" s="323" customFormat="1" ht="18.75" customHeight="1">
      <c r="B1269" s="461"/>
      <c r="C1269" s="325"/>
      <c r="D1269" s="325"/>
      <c r="E1269" s="325"/>
      <c r="F1269" s="325"/>
    </row>
    <row r="1270" spans="2:6" s="323" customFormat="1" ht="18.75" customHeight="1">
      <c r="B1270" s="461"/>
      <c r="C1270" s="325"/>
      <c r="D1270" s="325"/>
      <c r="E1270" s="325"/>
      <c r="F1270" s="325"/>
    </row>
    <row r="1271" spans="2:6" s="323" customFormat="1" ht="18.75" customHeight="1">
      <c r="B1271" s="461"/>
      <c r="C1271" s="325"/>
      <c r="D1271" s="325"/>
      <c r="E1271" s="325"/>
      <c r="F1271" s="325"/>
    </row>
    <row r="1272" spans="2:6" s="323" customFormat="1" ht="18.75" customHeight="1">
      <c r="B1272" s="461"/>
      <c r="C1272" s="325"/>
      <c r="D1272" s="325"/>
      <c r="E1272" s="325"/>
      <c r="F1272" s="325"/>
    </row>
    <row r="1273" spans="2:6" s="323" customFormat="1" ht="18.75" customHeight="1">
      <c r="B1273" s="461"/>
      <c r="C1273" s="325"/>
      <c r="D1273" s="325"/>
      <c r="E1273" s="325"/>
      <c r="F1273" s="325"/>
    </row>
    <row r="1274" spans="2:6" s="323" customFormat="1" ht="18.75" customHeight="1">
      <c r="B1274" s="461"/>
      <c r="C1274" s="325"/>
      <c r="D1274" s="325"/>
      <c r="E1274" s="325"/>
      <c r="F1274" s="325"/>
    </row>
    <row r="1275" spans="2:6" s="323" customFormat="1" ht="18.75" customHeight="1">
      <c r="B1275" s="461"/>
      <c r="C1275" s="325"/>
      <c r="D1275" s="325"/>
      <c r="E1275" s="325"/>
      <c r="F1275" s="325"/>
    </row>
    <row r="1276" spans="2:6" s="323" customFormat="1" ht="18.75" customHeight="1">
      <c r="B1276" s="461"/>
      <c r="C1276" s="325"/>
      <c r="D1276" s="325"/>
      <c r="E1276" s="325"/>
      <c r="F1276" s="325"/>
    </row>
    <row r="1277" spans="2:6" s="323" customFormat="1" ht="18.75" customHeight="1">
      <c r="B1277" s="461"/>
      <c r="C1277" s="325"/>
      <c r="D1277" s="325"/>
      <c r="E1277" s="325"/>
      <c r="F1277" s="325"/>
    </row>
    <row r="1278" spans="2:6" s="323" customFormat="1" ht="18.75" customHeight="1">
      <c r="B1278" s="461"/>
      <c r="C1278" s="325"/>
      <c r="D1278" s="325"/>
      <c r="E1278" s="325"/>
      <c r="F1278" s="325"/>
    </row>
    <row r="1279" spans="2:6" s="323" customFormat="1" ht="18.75" customHeight="1">
      <c r="B1279" s="461"/>
      <c r="C1279" s="325"/>
      <c r="D1279" s="325"/>
      <c r="E1279" s="325"/>
      <c r="F1279" s="325"/>
    </row>
    <row r="1280" spans="2:6" s="323" customFormat="1" ht="18.75" customHeight="1">
      <c r="B1280" s="461"/>
      <c r="C1280" s="325"/>
      <c r="D1280" s="325"/>
      <c r="E1280" s="325"/>
      <c r="F1280" s="325"/>
    </row>
    <row r="1281" spans="2:6" s="323" customFormat="1" ht="18.75" customHeight="1">
      <c r="B1281" s="461"/>
      <c r="C1281" s="325"/>
      <c r="D1281" s="325"/>
      <c r="E1281" s="325"/>
      <c r="F1281" s="325"/>
    </row>
    <row r="1282" spans="2:6" s="323" customFormat="1" ht="18.75" customHeight="1">
      <c r="B1282" s="461"/>
      <c r="C1282" s="325"/>
      <c r="D1282" s="325"/>
      <c r="E1282" s="325"/>
      <c r="F1282" s="325"/>
    </row>
    <row r="1283" spans="2:6" s="323" customFormat="1" ht="18.75" customHeight="1">
      <c r="B1283" s="461"/>
      <c r="C1283" s="325"/>
      <c r="D1283" s="325"/>
      <c r="E1283" s="325"/>
      <c r="F1283" s="325"/>
    </row>
    <row r="1284" spans="2:6" s="323" customFormat="1" ht="18.75" customHeight="1">
      <c r="B1284" s="461"/>
      <c r="C1284" s="325"/>
      <c r="D1284" s="325"/>
      <c r="E1284" s="325"/>
      <c r="F1284" s="325"/>
    </row>
    <row r="1285" spans="2:6" s="323" customFormat="1" ht="18.75" customHeight="1">
      <c r="B1285" s="461"/>
      <c r="C1285" s="325"/>
      <c r="D1285" s="325"/>
      <c r="E1285" s="325"/>
      <c r="F1285" s="325"/>
    </row>
    <row r="1286" spans="2:6" s="323" customFormat="1" ht="18.75" customHeight="1">
      <c r="B1286" s="461"/>
      <c r="C1286" s="325"/>
      <c r="D1286" s="325"/>
      <c r="E1286" s="325"/>
      <c r="F1286" s="325"/>
    </row>
    <row r="1287" spans="2:6" s="323" customFormat="1" ht="18.75" customHeight="1">
      <c r="B1287" s="461"/>
      <c r="C1287" s="325"/>
      <c r="D1287" s="325"/>
      <c r="E1287" s="325"/>
      <c r="F1287" s="325"/>
    </row>
    <row r="1288" spans="2:6" s="323" customFormat="1" ht="18.75" customHeight="1">
      <c r="B1288" s="461"/>
      <c r="C1288" s="325"/>
      <c r="D1288" s="325"/>
      <c r="E1288" s="325"/>
      <c r="F1288" s="325"/>
    </row>
    <row r="1289" spans="2:6" s="323" customFormat="1" ht="18.75" customHeight="1">
      <c r="B1289" s="461"/>
      <c r="C1289" s="325"/>
      <c r="D1289" s="325"/>
      <c r="E1289" s="325"/>
      <c r="F1289" s="325"/>
    </row>
    <row r="1290" spans="2:6" s="323" customFormat="1" ht="18.75" customHeight="1">
      <c r="B1290" s="461"/>
      <c r="C1290" s="325"/>
      <c r="D1290" s="325"/>
      <c r="E1290" s="325"/>
      <c r="F1290" s="325"/>
    </row>
    <row r="1291" spans="2:6" s="323" customFormat="1" ht="18.75" customHeight="1">
      <c r="B1291" s="461"/>
      <c r="C1291" s="325"/>
      <c r="D1291" s="325"/>
      <c r="E1291" s="325"/>
      <c r="F1291" s="325"/>
    </row>
    <row r="1292" spans="2:6" s="323" customFormat="1" ht="18.75" customHeight="1">
      <c r="B1292" s="461"/>
      <c r="C1292" s="325"/>
      <c r="D1292" s="325"/>
      <c r="E1292" s="325"/>
      <c r="F1292" s="325"/>
    </row>
    <row r="1293" spans="2:6" s="323" customFormat="1" ht="18.75" customHeight="1">
      <c r="B1293" s="461"/>
      <c r="C1293" s="325"/>
      <c r="D1293" s="325"/>
      <c r="E1293" s="325"/>
      <c r="F1293" s="325"/>
    </row>
    <row r="1294" spans="2:6" s="323" customFormat="1" ht="18.75" customHeight="1">
      <c r="B1294" s="461"/>
      <c r="C1294" s="325"/>
      <c r="D1294" s="325"/>
      <c r="E1294" s="325"/>
      <c r="F1294" s="325"/>
    </row>
    <row r="1295" spans="2:6" s="323" customFormat="1" ht="18.75" customHeight="1">
      <c r="B1295" s="461"/>
      <c r="C1295" s="325"/>
      <c r="D1295" s="325"/>
      <c r="E1295" s="325"/>
      <c r="F1295" s="325"/>
    </row>
    <row r="1296" spans="2:6" s="323" customFormat="1" ht="18.75" customHeight="1">
      <c r="B1296" s="461"/>
      <c r="C1296" s="325"/>
      <c r="D1296" s="325"/>
      <c r="E1296" s="325"/>
      <c r="F1296" s="325"/>
    </row>
    <row r="1297" spans="2:6" s="323" customFormat="1" ht="18.75" customHeight="1">
      <c r="B1297" s="461"/>
      <c r="C1297" s="325"/>
      <c r="D1297" s="325"/>
      <c r="E1297" s="325"/>
      <c r="F1297" s="325"/>
    </row>
    <row r="1298" spans="2:6" s="323" customFormat="1" ht="18.75" customHeight="1">
      <c r="B1298" s="461"/>
      <c r="C1298" s="325"/>
      <c r="D1298" s="325"/>
      <c r="E1298" s="325"/>
      <c r="F1298" s="325"/>
    </row>
    <row r="1299" spans="2:6" s="323" customFormat="1" ht="18.75" customHeight="1">
      <c r="B1299" s="461"/>
      <c r="C1299" s="325"/>
      <c r="D1299" s="325"/>
      <c r="E1299" s="325"/>
      <c r="F1299" s="325"/>
    </row>
    <row r="1300" spans="2:6" s="323" customFormat="1" ht="18.75" customHeight="1">
      <c r="B1300" s="461"/>
      <c r="C1300" s="325"/>
      <c r="D1300" s="325"/>
      <c r="E1300" s="325"/>
      <c r="F1300" s="325"/>
    </row>
    <row r="1301" spans="2:6" s="323" customFormat="1" ht="18.75" customHeight="1">
      <c r="B1301" s="461"/>
      <c r="C1301" s="325"/>
      <c r="D1301" s="325"/>
      <c r="E1301" s="325"/>
      <c r="F1301" s="325"/>
    </row>
    <row r="1302" spans="2:6" s="323" customFormat="1" ht="18.75" customHeight="1">
      <c r="B1302" s="461"/>
      <c r="C1302" s="325"/>
      <c r="D1302" s="325"/>
      <c r="E1302" s="325"/>
      <c r="F1302" s="325"/>
    </row>
    <row r="1303" spans="2:6" s="323" customFormat="1" ht="18.75" customHeight="1">
      <c r="B1303" s="461"/>
      <c r="C1303" s="325"/>
      <c r="D1303" s="325"/>
      <c r="E1303" s="325"/>
      <c r="F1303" s="325"/>
    </row>
    <row r="1304" spans="2:6" s="323" customFormat="1" ht="18.75" customHeight="1">
      <c r="B1304" s="461"/>
      <c r="C1304" s="325"/>
      <c r="D1304" s="325"/>
      <c r="E1304" s="325"/>
      <c r="F1304" s="325"/>
    </row>
    <row r="1305" spans="2:6" s="323" customFormat="1" ht="18.75" customHeight="1">
      <c r="B1305" s="461"/>
      <c r="C1305" s="325"/>
      <c r="D1305" s="325"/>
      <c r="E1305" s="325"/>
      <c r="F1305" s="325"/>
    </row>
    <row r="1306" spans="2:6" s="323" customFormat="1" ht="18.75" customHeight="1">
      <c r="B1306" s="461"/>
      <c r="C1306" s="325"/>
      <c r="D1306" s="325"/>
      <c r="E1306" s="325"/>
      <c r="F1306" s="325"/>
    </row>
    <row r="1307" spans="2:6" s="323" customFormat="1" ht="18.75" customHeight="1">
      <c r="B1307" s="461"/>
      <c r="C1307" s="325"/>
      <c r="D1307" s="325"/>
      <c r="E1307" s="325"/>
      <c r="F1307" s="325"/>
    </row>
    <row r="1308" spans="2:6" s="323" customFormat="1" ht="18.75" customHeight="1">
      <c r="B1308" s="461"/>
      <c r="C1308" s="325"/>
      <c r="D1308" s="325"/>
      <c r="E1308" s="325"/>
      <c r="F1308" s="325"/>
    </row>
    <row r="1309" spans="2:6" s="323" customFormat="1" ht="18.75" customHeight="1">
      <c r="B1309" s="461"/>
      <c r="C1309" s="325"/>
      <c r="D1309" s="325"/>
      <c r="E1309" s="325"/>
      <c r="F1309" s="325"/>
    </row>
    <row r="1310" spans="2:6" s="323" customFormat="1" ht="18.75" customHeight="1">
      <c r="B1310" s="461"/>
      <c r="C1310" s="325"/>
      <c r="D1310" s="325"/>
      <c r="E1310" s="325"/>
      <c r="F1310" s="325"/>
    </row>
    <row r="1311" spans="2:6" s="323" customFormat="1" ht="18.75" customHeight="1">
      <c r="B1311" s="461"/>
      <c r="C1311" s="325"/>
      <c r="D1311" s="325"/>
      <c r="E1311" s="325"/>
      <c r="F1311" s="325"/>
    </row>
    <row r="1312" spans="2:6" s="323" customFormat="1" ht="18.75" customHeight="1">
      <c r="B1312" s="461"/>
      <c r="C1312" s="325"/>
      <c r="D1312" s="325"/>
      <c r="E1312" s="325"/>
      <c r="F1312" s="325"/>
    </row>
    <row r="1313" spans="2:6" s="323" customFormat="1" ht="18.75" customHeight="1">
      <c r="B1313" s="461"/>
      <c r="C1313" s="325"/>
      <c r="D1313" s="325"/>
      <c r="E1313" s="325"/>
      <c r="F1313" s="325"/>
    </row>
    <row r="1314" spans="2:6" s="323" customFormat="1" ht="18.75" customHeight="1">
      <c r="B1314" s="461"/>
      <c r="C1314" s="325"/>
      <c r="D1314" s="325"/>
      <c r="E1314" s="325"/>
      <c r="F1314" s="325"/>
    </row>
    <row r="1315" spans="2:6" s="323" customFormat="1" ht="18.75" customHeight="1">
      <c r="B1315" s="461"/>
      <c r="C1315" s="325"/>
      <c r="D1315" s="325"/>
      <c r="E1315" s="325"/>
      <c r="F1315" s="325"/>
    </row>
    <row r="1316" spans="2:6" s="323" customFormat="1" ht="18.75" customHeight="1">
      <c r="B1316" s="461"/>
      <c r="C1316" s="325"/>
      <c r="D1316" s="325"/>
      <c r="E1316" s="325"/>
      <c r="F1316" s="325"/>
    </row>
    <row r="1317" spans="2:6" s="323" customFormat="1" ht="18.75" customHeight="1">
      <c r="B1317" s="461"/>
      <c r="C1317" s="325"/>
      <c r="D1317" s="325"/>
      <c r="E1317" s="325"/>
      <c r="F1317" s="325"/>
    </row>
    <row r="1318" spans="2:6" s="323" customFormat="1" ht="18.75" customHeight="1">
      <c r="B1318" s="461"/>
      <c r="C1318" s="325"/>
      <c r="D1318" s="325"/>
      <c r="E1318" s="325"/>
      <c r="F1318" s="325"/>
    </row>
    <row r="1319" spans="2:6" s="323" customFormat="1" ht="18.75" customHeight="1">
      <c r="B1319" s="461"/>
      <c r="C1319" s="325"/>
      <c r="D1319" s="325"/>
      <c r="E1319" s="325"/>
      <c r="F1319" s="325"/>
    </row>
    <row r="1320" spans="2:6" s="323" customFormat="1" ht="18.75" customHeight="1">
      <c r="B1320" s="461"/>
      <c r="C1320" s="325"/>
      <c r="D1320" s="325"/>
      <c r="E1320" s="325"/>
      <c r="F1320" s="325"/>
    </row>
    <row r="1321" spans="2:6" s="323" customFormat="1" ht="18.75" customHeight="1">
      <c r="B1321" s="461"/>
      <c r="C1321" s="325"/>
      <c r="D1321" s="325"/>
      <c r="E1321" s="325"/>
      <c r="F1321" s="325"/>
    </row>
    <row r="1322" spans="2:6" s="323" customFormat="1" ht="18.75" customHeight="1">
      <c r="B1322" s="461"/>
      <c r="C1322" s="325"/>
      <c r="D1322" s="325"/>
      <c r="E1322" s="325"/>
      <c r="F1322" s="325"/>
    </row>
    <row r="1323" spans="2:6" s="323" customFormat="1" ht="18.75" customHeight="1">
      <c r="B1323" s="461"/>
      <c r="C1323" s="325"/>
      <c r="D1323" s="325"/>
      <c r="E1323" s="325"/>
      <c r="F1323" s="325"/>
    </row>
    <row r="1324" spans="2:6" s="323" customFormat="1" ht="18.75" customHeight="1">
      <c r="B1324" s="461"/>
      <c r="C1324" s="325"/>
      <c r="D1324" s="325"/>
      <c r="E1324" s="325"/>
      <c r="F1324" s="325"/>
    </row>
    <row r="1325" spans="2:6" s="323" customFormat="1" ht="18.75" customHeight="1">
      <c r="B1325" s="461"/>
      <c r="C1325" s="325"/>
      <c r="D1325" s="325"/>
      <c r="E1325" s="325"/>
      <c r="F1325" s="325"/>
    </row>
    <row r="1326" spans="2:6" s="323" customFormat="1" ht="18.75" customHeight="1">
      <c r="B1326" s="461"/>
      <c r="C1326" s="325"/>
      <c r="D1326" s="325"/>
      <c r="E1326" s="325"/>
      <c r="F1326" s="325"/>
    </row>
    <row r="1327" spans="2:6" s="323" customFormat="1" ht="18.75" customHeight="1">
      <c r="B1327" s="461"/>
      <c r="C1327" s="325"/>
      <c r="D1327" s="325"/>
      <c r="E1327" s="325"/>
      <c r="F1327" s="325"/>
    </row>
    <row r="1328" spans="2:6" s="323" customFormat="1" ht="18.75" customHeight="1">
      <c r="B1328" s="461"/>
      <c r="C1328" s="325"/>
      <c r="D1328" s="325"/>
      <c r="E1328" s="325"/>
      <c r="F1328" s="325"/>
    </row>
    <row r="1329" spans="2:6" s="323" customFormat="1" ht="18.75" customHeight="1">
      <c r="B1329" s="461"/>
      <c r="C1329" s="325"/>
      <c r="D1329" s="325"/>
      <c r="E1329" s="325"/>
      <c r="F1329" s="325"/>
    </row>
    <row r="1330" spans="2:6" s="323" customFormat="1" ht="18.75" customHeight="1">
      <c r="B1330" s="461"/>
      <c r="C1330" s="325"/>
      <c r="D1330" s="325"/>
      <c r="E1330" s="325"/>
      <c r="F1330" s="325"/>
    </row>
    <row r="1331" spans="2:6" s="323" customFormat="1" ht="18.75" customHeight="1">
      <c r="B1331" s="461"/>
      <c r="C1331" s="325"/>
      <c r="D1331" s="325"/>
      <c r="E1331" s="325"/>
      <c r="F1331" s="325"/>
    </row>
    <row r="1332" spans="2:6" s="323" customFormat="1" ht="18.75" customHeight="1">
      <c r="B1332" s="461"/>
      <c r="C1332" s="325"/>
      <c r="D1332" s="325"/>
      <c r="E1332" s="325"/>
      <c r="F1332" s="325"/>
    </row>
    <row r="1333" spans="2:6" s="323" customFormat="1" ht="18.75" customHeight="1">
      <c r="B1333" s="461"/>
      <c r="C1333" s="325"/>
      <c r="D1333" s="325"/>
      <c r="E1333" s="325"/>
      <c r="F1333" s="325"/>
    </row>
    <row r="1334" spans="2:6" s="323" customFormat="1" ht="18.75" customHeight="1">
      <c r="B1334" s="461"/>
      <c r="C1334" s="325"/>
      <c r="D1334" s="325"/>
      <c r="E1334" s="325"/>
      <c r="F1334" s="325"/>
    </row>
    <row r="1335" spans="2:6" s="323" customFormat="1" ht="18.75" customHeight="1">
      <c r="B1335" s="461"/>
      <c r="C1335" s="325"/>
      <c r="D1335" s="325"/>
      <c r="E1335" s="325"/>
      <c r="F1335" s="325"/>
    </row>
    <row r="1336" spans="2:6" s="323" customFormat="1" ht="18.75" customHeight="1">
      <c r="B1336" s="461"/>
      <c r="C1336" s="325"/>
      <c r="D1336" s="325"/>
      <c r="E1336" s="325"/>
      <c r="F1336" s="325"/>
    </row>
    <row r="1337" spans="2:6" s="323" customFormat="1" ht="18.75" customHeight="1">
      <c r="B1337" s="461"/>
      <c r="C1337" s="325"/>
      <c r="D1337" s="325"/>
      <c r="E1337" s="325"/>
      <c r="F1337" s="325"/>
    </row>
    <row r="1338" spans="2:6" s="323" customFormat="1" ht="18.75" customHeight="1">
      <c r="B1338" s="461"/>
      <c r="C1338" s="325"/>
      <c r="D1338" s="325"/>
      <c r="E1338" s="325"/>
      <c r="F1338" s="325"/>
    </row>
    <row r="1339" spans="2:6" s="323" customFormat="1" ht="18.75" customHeight="1">
      <c r="B1339" s="461"/>
      <c r="C1339" s="325"/>
      <c r="D1339" s="325"/>
      <c r="E1339" s="325"/>
      <c r="F1339" s="325"/>
    </row>
    <row r="1340" spans="2:6" s="323" customFormat="1" ht="18.75" customHeight="1">
      <c r="B1340" s="461"/>
      <c r="C1340" s="325"/>
      <c r="D1340" s="325"/>
      <c r="E1340" s="325"/>
      <c r="F1340" s="325"/>
    </row>
    <row r="1341" spans="2:6" s="323" customFormat="1" ht="18.75" customHeight="1">
      <c r="B1341" s="461"/>
      <c r="C1341" s="325"/>
      <c r="D1341" s="325"/>
      <c r="E1341" s="325"/>
      <c r="F1341" s="325"/>
    </row>
    <row r="1342" spans="2:6" s="323" customFormat="1" ht="18.75" customHeight="1">
      <c r="B1342" s="461"/>
      <c r="C1342" s="325"/>
      <c r="D1342" s="325"/>
      <c r="E1342" s="325"/>
      <c r="F1342" s="325"/>
    </row>
    <row r="1343" spans="2:6" s="323" customFormat="1" ht="18.75" customHeight="1">
      <c r="B1343" s="461"/>
      <c r="C1343" s="325"/>
      <c r="D1343" s="325"/>
      <c r="E1343" s="325"/>
      <c r="F1343" s="325"/>
    </row>
    <row r="1344" spans="2:6" s="323" customFormat="1" ht="18.75" customHeight="1">
      <c r="B1344" s="461"/>
      <c r="C1344" s="325"/>
      <c r="D1344" s="325"/>
      <c r="E1344" s="325"/>
      <c r="F1344" s="325"/>
    </row>
    <row r="1345" spans="2:6" s="323" customFormat="1" ht="18.75" customHeight="1">
      <c r="B1345" s="461"/>
      <c r="C1345" s="325"/>
      <c r="D1345" s="325"/>
      <c r="E1345" s="325"/>
      <c r="F1345" s="325"/>
    </row>
    <row r="1346" spans="2:6" s="323" customFormat="1" ht="18.75" customHeight="1">
      <c r="B1346" s="461"/>
      <c r="C1346" s="325"/>
      <c r="D1346" s="325"/>
      <c r="E1346" s="325"/>
      <c r="F1346" s="325"/>
    </row>
    <row r="1347" spans="2:6" s="323" customFormat="1" ht="18.75" customHeight="1">
      <c r="B1347" s="461"/>
      <c r="C1347" s="325"/>
      <c r="D1347" s="325"/>
      <c r="E1347" s="325"/>
      <c r="F1347" s="325"/>
    </row>
    <row r="1348" spans="2:6" s="323" customFormat="1" ht="18.75" customHeight="1">
      <c r="B1348" s="461"/>
      <c r="C1348" s="325"/>
      <c r="D1348" s="325"/>
      <c r="E1348" s="325"/>
      <c r="F1348" s="325"/>
    </row>
    <row r="1349" spans="2:6" s="323" customFormat="1" ht="18.75" customHeight="1">
      <c r="B1349" s="461"/>
      <c r="C1349" s="325"/>
      <c r="D1349" s="325"/>
      <c r="E1349" s="325"/>
      <c r="F1349" s="325"/>
    </row>
    <row r="1350" spans="2:6" s="323" customFormat="1" ht="18.75" customHeight="1">
      <c r="B1350" s="461"/>
      <c r="C1350" s="325"/>
      <c r="D1350" s="325"/>
      <c r="E1350" s="325"/>
      <c r="F1350" s="325"/>
    </row>
    <row r="1351" spans="2:6" s="323" customFormat="1" ht="18.75" customHeight="1">
      <c r="B1351" s="461"/>
      <c r="C1351" s="325"/>
      <c r="D1351" s="325"/>
      <c r="E1351" s="325"/>
      <c r="F1351" s="325"/>
    </row>
    <row r="1352" spans="2:6" s="323" customFormat="1" ht="18.75" customHeight="1">
      <c r="B1352" s="461"/>
      <c r="C1352" s="325"/>
      <c r="D1352" s="325"/>
      <c r="E1352" s="325"/>
      <c r="F1352" s="325"/>
    </row>
    <row r="1353" spans="2:6" s="323" customFormat="1" ht="18.75" customHeight="1">
      <c r="B1353" s="461"/>
      <c r="C1353" s="325"/>
      <c r="D1353" s="325"/>
      <c r="E1353" s="325"/>
      <c r="F1353" s="325"/>
    </row>
    <row r="1354" spans="2:6" s="323" customFormat="1" ht="18.75" customHeight="1">
      <c r="B1354" s="461"/>
      <c r="C1354" s="325"/>
      <c r="D1354" s="325"/>
      <c r="E1354" s="325"/>
      <c r="F1354" s="325"/>
    </row>
    <row r="1355" spans="2:6" s="323" customFormat="1" ht="18.75" customHeight="1">
      <c r="B1355" s="461"/>
      <c r="C1355" s="325"/>
      <c r="D1355" s="325"/>
      <c r="E1355" s="325"/>
      <c r="F1355" s="325"/>
    </row>
    <row r="1356" spans="2:6" s="323" customFormat="1" ht="18.75" customHeight="1">
      <c r="B1356" s="461"/>
      <c r="C1356" s="325"/>
      <c r="D1356" s="325"/>
      <c r="E1356" s="325"/>
      <c r="F1356" s="325"/>
    </row>
    <row r="1357" spans="2:6" s="323" customFormat="1" ht="18.75" customHeight="1">
      <c r="B1357" s="461"/>
      <c r="C1357" s="325"/>
      <c r="D1357" s="325"/>
      <c r="E1357" s="325"/>
      <c r="F1357" s="325"/>
    </row>
    <row r="1358" spans="2:6" s="323" customFormat="1" ht="18.75" customHeight="1">
      <c r="B1358" s="461"/>
      <c r="C1358" s="325"/>
      <c r="D1358" s="325"/>
      <c r="E1358" s="325"/>
      <c r="F1358" s="325"/>
    </row>
    <row r="1359" spans="2:6" s="323" customFormat="1" ht="18.75" customHeight="1">
      <c r="B1359" s="461"/>
      <c r="C1359" s="325"/>
      <c r="D1359" s="325"/>
      <c r="E1359" s="325"/>
      <c r="F1359" s="325"/>
    </row>
    <row r="1360" spans="2:6" s="323" customFormat="1" ht="18.75" customHeight="1">
      <c r="B1360" s="461"/>
      <c r="C1360" s="325"/>
      <c r="D1360" s="325"/>
      <c r="E1360" s="325"/>
      <c r="F1360" s="325"/>
    </row>
    <row r="1361" spans="2:6" s="323" customFormat="1" ht="18.75" customHeight="1">
      <c r="B1361" s="461"/>
      <c r="C1361" s="325"/>
      <c r="D1361" s="325"/>
      <c r="E1361" s="325"/>
      <c r="F1361" s="325"/>
    </row>
    <row r="1362" spans="2:6" s="323" customFormat="1" ht="18.75" customHeight="1">
      <c r="B1362" s="461"/>
      <c r="C1362" s="325"/>
      <c r="D1362" s="325"/>
      <c r="E1362" s="325"/>
      <c r="F1362" s="325"/>
    </row>
    <row r="1363" spans="2:6" s="323" customFormat="1" ht="18.75" customHeight="1">
      <c r="B1363" s="461"/>
      <c r="C1363" s="325"/>
      <c r="D1363" s="325"/>
      <c r="E1363" s="325"/>
      <c r="F1363" s="325"/>
    </row>
    <row r="1364" spans="2:6" s="323" customFormat="1" ht="18.75" customHeight="1">
      <c r="B1364" s="461"/>
      <c r="C1364" s="325"/>
      <c r="D1364" s="325"/>
      <c r="E1364" s="325"/>
      <c r="F1364" s="325"/>
    </row>
    <row r="1365" spans="2:6" s="323" customFormat="1" ht="18.75" customHeight="1">
      <c r="B1365" s="461"/>
      <c r="C1365" s="325"/>
      <c r="D1365" s="325"/>
      <c r="E1365" s="325"/>
      <c r="F1365" s="325"/>
    </row>
    <row r="1366" spans="2:6" s="323" customFormat="1" ht="18.75" customHeight="1">
      <c r="B1366" s="461"/>
      <c r="C1366" s="325"/>
      <c r="D1366" s="325"/>
      <c r="E1366" s="325"/>
      <c r="F1366" s="325"/>
    </row>
    <row r="1367" spans="2:6" s="323" customFormat="1" ht="18.75" customHeight="1">
      <c r="B1367" s="461"/>
      <c r="C1367" s="325"/>
      <c r="D1367" s="325"/>
      <c r="E1367" s="325"/>
      <c r="F1367" s="325"/>
    </row>
    <row r="1368" spans="2:6" s="323" customFormat="1" ht="18.75" customHeight="1">
      <c r="B1368" s="461"/>
      <c r="C1368" s="325"/>
      <c r="D1368" s="325"/>
      <c r="E1368" s="325"/>
      <c r="F1368" s="325"/>
    </row>
    <row r="1369" spans="2:6" s="323" customFormat="1" ht="18.75" customHeight="1">
      <c r="B1369" s="461"/>
      <c r="C1369" s="325"/>
      <c r="D1369" s="325"/>
      <c r="E1369" s="325"/>
      <c r="F1369" s="325"/>
    </row>
    <row r="1370" spans="2:6" s="323" customFormat="1" ht="18.75" customHeight="1">
      <c r="B1370" s="461"/>
      <c r="C1370" s="325"/>
      <c r="D1370" s="325"/>
      <c r="E1370" s="325"/>
      <c r="F1370" s="325"/>
    </row>
    <row r="1371" spans="2:6" s="323" customFormat="1" ht="18.75" customHeight="1">
      <c r="B1371" s="461"/>
      <c r="C1371" s="325"/>
      <c r="D1371" s="325"/>
      <c r="E1371" s="325"/>
      <c r="F1371" s="325"/>
    </row>
    <row r="1372" spans="2:6" s="323" customFormat="1" ht="18.75" customHeight="1">
      <c r="B1372" s="461"/>
      <c r="C1372" s="325"/>
      <c r="D1372" s="325"/>
      <c r="E1372" s="325"/>
      <c r="F1372" s="325"/>
    </row>
    <row r="1373" spans="2:6" s="323" customFormat="1" ht="18.75" customHeight="1">
      <c r="B1373" s="461"/>
      <c r="C1373" s="325"/>
      <c r="D1373" s="325"/>
      <c r="E1373" s="325"/>
      <c r="F1373" s="325"/>
    </row>
    <row r="1374" spans="2:6" s="323" customFormat="1" ht="18.75" customHeight="1">
      <c r="B1374" s="461"/>
      <c r="C1374" s="325"/>
      <c r="D1374" s="325"/>
      <c r="E1374" s="325"/>
      <c r="F1374" s="325"/>
    </row>
    <row r="1375" spans="2:6" s="323" customFormat="1" ht="18.75" customHeight="1">
      <c r="B1375" s="461"/>
      <c r="C1375" s="325"/>
      <c r="D1375" s="325"/>
      <c r="E1375" s="325"/>
      <c r="F1375" s="325"/>
    </row>
    <row r="1376" spans="2:6" s="323" customFormat="1" ht="18.75" customHeight="1">
      <c r="B1376" s="461"/>
      <c r="C1376" s="325"/>
      <c r="D1376" s="325"/>
      <c r="E1376" s="325"/>
      <c r="F1376" s="325"/>
    </row>
    <row r="1377" spans="2:6" s="323" customFormat="1" ht="18.75" customHeight="1">
      <c r="B1377" s="461"/>
      <c r="C1377" s="325"/>
      <c r="D1377" s="325"/>
      <c r="E1377" s="325"/>
      <c r="F1377" s="325"/>
    </row>
    <row r="1378" spans="2:6" s="323" customFormat="1" ht="18.75" customHeight="1">
      <c r="B1378" s="461"/>
      <c r="C1378" s="325"/>
      <c r="D1378" s="325"/>
      <c r="E1378" s="325"/>
      <c r="F1378" s="325"/>
    </row>
    <row r="1379" spans="2:6" s="323" customFormat="1" ht="18.75" customHeight="1">
      <c r="B1379" s="461"/>
      <c r="C1379" s="325"/>
      <c r="D1379" s="325"/>
      <c r="E1379" s="325"/>
      <c r="F1379" s="325"/>
    </row>
    <row r="1380" spans="2:6" s="323" customFormat="1" ht="18.75" customHeight="1">
      <c r="B1380" s="461"/>
      <c r="C1380" s="325"/>
      <c r="D1380" s="325"/>
      <c r="E1380" s="325"/>
      <c r="F1380" s="325"/>
    </row>
    <row r="1381" spans="2:6" s="323" customFormat="1" ht="18.75" customHeight="1">
      <c r="B1381" s="461"/>
      <c r="C1381" s="325"/>
      <c r="D1381" s="325"/>
      <c r="E1381" s="325"/>
      <c r="F1381" s="325"/>
    </row>
    <row r="1382" spans="2:6" s="323" customFormat="1" ht="18.75" customHeight="1">
      <c r="B1382" s="461"/>
      <c r="C1382" s="325"/>
      <c r="D1382" s="325"/>
      <c r="E1382" s="325"/>
      <c r="F1382" s="325"/>
    </row>
    <row r="1383" spans="2:6" s="323" customFormat="1" ht="18.75" customHeight="1">
      <c r="B1383" s="461"/>
      <c r="C1383" s="325"/>
      <c r="D1383" s="325"/>
      <c r="E1383" s="325"/>
      <c r="F1383" s="325"/>
    </row>
    <row r="1384" spans="2:6" s="323" customFormat="1" ht="18.75" customHeight="1">
      <c r="B1384" s="461"/>
      <c r="C1384" s="325"/>
      <c r="D1384" s="325"/>
      <c r="E1384" s="325"/>
      <c r="F1384" s="325"/>
    </row>
  </sheetData>
  <mergeCells count="100">
    <mergeCell ref="C942:C943"/>
    <mergeCell ref="K7:K8"/>
    <mergeCell ref="BL7:BM7"/>
    <mergeCell ref="C879:C880"/>
    <mergeCell ref="AF7:AG7"/>
    <mergeCell ref="AE7:AE8"/>
    <mergeCell ref="BG7:BG8"/>
    <mergeCell ref="B944:B945"/>
    <mergeCell ref="C873:C874"/>
    <mergeCell ref="B3:I3"/>
    <mergeCell ref="Z7:Z8"/>
    <mergeCell ref="C914:C915"/>
    <mergeCell ref="D6:H6"/>
    <mergeCell ref="B936:B937"/>
    <mergeCell ref="C898:C899"/>
    <mergeCell ref="C934:C935"/>
    <mergeCell ref="H7:H8"/>
    <mergeCell ref="J7:J8"/>
    <mergeCell ref="C900:C901"/>
    <mergeCell ref="C940:C941"/>
    <mergeCell ref="P7:Q7"/>
    <mergeCell ref="C877:C878"/>
    <mergeCell ref="C871:C872"/>
    <mergeCell ref="B896:B897"/>
    <mergeCell ref="C938:C939"/>
    <mergeCell ref="C922:C923"/>
    <mergeCell ref="AQ7:AQ8"/>
    <mergeCell ref="C875:C876"/>
    <mergeCell ref="C936:C937"/>
    <mergeCell ref="C932:C933"/>
    <mergeCell ref="C883:C884"/>
    <mergeCell ref="C912:C913"/>
    <mergeCell ref="B922:B923"/>
    <mergeCell ref="B938:B939"/>
    <mergeCell ref="C926:C927"/>
    <mergeCell ref="B924:B925"/>
    <mergeCell ref="B873:B874"/>
    <mergeCell ref="B906:B907"/>
    <mergeCell ref="C904:C905"/>
    <mergeCell ref="BS7:BS8"/>
    <mergeCell ref="BJ7:BJ8"/>
    <mergeCell ref="AZ7:BA7"/>
    <mergeCell ref="BT7:BU7"/>
    <mergeCell ref="C910:C911"/>
    <mergeCell ref="E7:E8"/>
    <mergeCell ref="I6:I8"/>
    <mergeCell ref="X7:Y7"/>
    <mergeCell ref="C906:C907"/>
    <mergeCell ref="V7:V8"/>
    <mergeCell ref="AP7:AP8"/>
    <mergeCell ref="AH7:AH8"/>
    <mergeCell ref="C908:C909"/>
    <mergeCell ref="AB7:AC7"/>
    <mergeCell ref="T7:U7"/>
    <mergeCell ref="AN7:AO7"/>
    <mergeCell ref="BV7:BV8"/>
    <mergeCell ref="C896:C897"/>
    <mergeCell ref="O7:O8"/>
    <mergeCell ref="C944:C945"/>
    <mergeCell ref="AI7:AI8"/>
    <mergeCell ref="AA7:AA8"/>
    <mergeCell ref="C924:C925"/>
    <mergeCell ref="AU7:AU8"/>
    <mergeCell ref="C865:C866"/>
    <mergeCell ref="C930:C931"/>
    <mergeCell ref="B6:C8"/>
    <mergeCell ref="AD7:AD8"/>
    <mergeCell ref="N7:N8"/>
    <mergeCell ref="B932:B933"/>
    <mergeCell ref="R7:R8"/>
    <mergeCell ref="AL7:AL8"/>
    <mergeCell ref="BX7:BY7"/>
    <mergeCell ref="AT7:AT8"/>
    <mergeCell ref="F7:F8"/>
    <mergeCell ref="C946:C947"/>
    <mergeCell ref="BF7:BF8"/>
    <mergeCell ref="C928:C929"/>
    <mergeCell ref="AR7:AS7"/>
    <mergeCell ref="L7:M7"/>
    <mergeCell ref="AV7:AW7"/>
    <mergeCell ref="BP7:BQ7"/>
    <mergeCell ref="G7:G8"/>
    <mergeCell ref="C902:C903"/>
    <mergeCell ref="BH7:BI7"/>
    <mergeCell ref="S7:S8"/>
    <mergeCell ref="W7:W8"/>
    <mergeCell ref="BW7:BW8"/>
    <mergeCell ref="B877:B878"/>
    <mergeCell ref="AJ7:AK7"/>
    <mergeCell ref="BR7:BR8"/>
    <mergeCell ref="BC7:BC8"/>
    <mergeCell ref="BO7:BO8"/>
    <mergeCell ref="D7:D8"/>
    <mergeCell ref="AM7:AM8"/>
    <mergeCell ref="BB7:BB8"/>
    <mergeCell ref="AY7:AY8"/>
    <mergeCell ref="BK7:BK8"/>
    <mergeCell ref="BN7:BN8"/>
    <mergeCell ref="BD7:BE7"/>
    <mergeCell ref="AX7:AX8"/>
  </mergeCells>
  <conditionalFormatting sqref="L10:L1252 M10:M1252 P10:P1252 Q10:Q1252 T10:T1252 U10:U1252 X10:X1252 Y10:Y1252 AB10:AB1252 AC10:AC1252 AF10:AF1252 AG10:AG1252 AJ10:AJ1252 AK10:AK1252 AN10:AN1252 AO10:AO1252 AR10:AR1252 AS10:AS1252 AV10:AV1252 AW10:AW1252 AZ10:AZ1252 BA10:BA1252 BD10:BD1252 BE10:BE1252 BH10:BH1252 BI10:BI1252 BL10:BL1252 BM10:BM1252 BP10:BP1252 BQ10:BQ1252 BT10:BT1252 BU10:BU1252 BX10:BX1252 BY10:BY1252">
    <cfRule type="cellIs" dxfId="81" priority="1" operator="equal">
      <formula>0</formula>
    </cfRule>
    <cfRule type="cellIs" dxfId="80" priority="2" operator="lessThan">
      <formula>0</formula>
    </cfRule>
    <cfRule type="cellIs" dxfId="79" priority="3" operator="greaterThan">
      <formula>0</formula>
    </cfRule>
  </conditionalFormatting>
  <pageMargins left="0.7" right="0.7" top="0.75" bottom="0.75" header="0.3" footer="0.3"/>
  <pageSetup paperSize="8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BY430"/>
  <sheetViews>
    <sheetView topLeftCell="B1" zoomScale="60" zoomScaleNormal="60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C29" sqref="C29"/>
    </sheetView>
  </sheetViews>
  <sheetFormatPr defaultRowHeight="15" outlineLevelCol="1"/>
  <cols>
    <col min="1" max="1" width="0" style="618" hidden="1"/>
    <col min="2" max="2" width="11.28515625" style="618" customWidth="1"/>
    <col min="3" max="3" width="88" style="618" customWidth="1"/>
    <col min="4" max="6" width="24.85546875" style="618" customWidth="1" outlineLevel="1"/>
    <col min="7" max="8" width="22.42578125" style="618" customWidth="1" outlineLevel="1"/>
    <col min="9" max="9" width="14.7109375" style="618" customWidth="1"/>
    <col min="10" max="11" width="25" style="618" customWidth="1"/>
    <col min="12" max="13" width="15" style="618" customWidth="1"/>
    <col min="14" max="15" width="25" style="618" customWidth="1"/>
    <col min="16" max="17" width="15" style="618" customWidth="1"/>
    <col min="18" max="19" width="25" style="618" customWidth="1"/>
    <col min="20" max="21" width="15" style="618" customWidth="1"/>
    <col min="22" max="23" width="25" style="618" customWidth="1"/>
    <col min="24" max="25" width="15" style="618" customWidth="1"/>
    <col min="26" max="27" width="25" style="618" customWidth="1"/>
    <col min="28" max="29" width="15" style="618" customWidth="1"/>
    <col min="30" max="31" width="25" style="618" customWidth="1"/>
    <col min="32" max="33" width="15" style="618" customWidth="1"/>
    <col min="34" max="35" width="25" style="618" customWidth="1"/>
    <col min="36" max="37" width="15" style="618" customWidth="1"/>
    <col min="38" max="39" width="25" style="618" customWidth="1"/>
    <col min="40" max="41" width="15" style="618" customWidth="1"/>
    <col min="42" max="43" width="25" style="618" customWidth="1"/>
    <col min="44" max="45" width="15" style="618" customWidth="1"/>
    <col min="46" max="47" width="25" style="618" customWidth="1"/>
    <col min="48" max="49" width="15" style="618" customWidth="1"/>
    <col min="50" max="51" width="25" style="618" customWidth="1"/>
    <col min="52" max="53" width="15" style="618" customWidth="1"/>
    <col min="54" max="55" width="25" style="618" customWidth="1"/>
    <col min="56" max="57" width="15" style="618" customWidth="1"/>
    <col min="58" max="59" width="25" style="618" customWidth="1"/>
    <col min="60" max="61" width="15" style="618" customWidth="1"/>
    <col min="62" max="63" width="25" style="618" customWidth="1"/>
    <col min="64" max="65" width="15" style="618" customWidth="1"/>
    <col min="66" max="67" width="25" style="618" customWidth="1"/>
    <col min="68" max="69" width="15" style="618" customWidth="1"/>
    <col min="70" max="71" width="25" style="618" customWidth="1"/>
    <col min="72" max="73" width="15" style="618" customWidth="1"/>
    <col min="74" max="75" width="25" style="618" customWidth="1"/>
    <col min="76" max="77" width="15" style="618" customWidth="1"/>
  </cols>
  <sheetData>
    <row r="3" spans="2:77" ht="18.75" customHeight="1">
      <c r="B3" s="783" t="s">
        <v>1432</v>
      </c>
      <c r="C3" s="769"/>
      <c r="D3" s="769"/>
      <c r="E3" s="769"/>
      <c r="F3" s="769"/>
      <c r="G3" s="769"/>
      <c r="H3" s="769"/>
      <c r="I3" s="769"/>
    </row>
    <row r="6" spans="2:77" ht="20.100000000000001" customHeight="1">
      <c r="B6" s="781" t="s">
        <v>1433</v>
      </c>
      <c r="C6" s="785" t="s">
        <v>12</v>
      </c>
      <c r="D6" s="770" t="s">
        <v>13</v>
      </c>
      <c r="E6" s="771"/>
      <c r="F6" s="771"/>
      <c r="G6" s="771"/>
      <c r="H6" s="772"/>
      <c r="I6" s="780" t="s">
        <v>1434</v>
      </c>
      <c r="J6" s="680" t="s">
        <v>15</v>
      </c>
      <c r="K6" s="680" t="s">
        <v>16</v>
      </c>
      <c r="L6" s="681"/>
      <c r="M6" s="681"/>
      <c r="N6" s="680" t="s">
        <v>17</v>
      </c>
      <c r="O6" s="680" t="s">
        <v>18</v>
      </c>
      <c r="P6" s="681"/>
      <c r="Q6" s="681"/>
      <c r="R6" s="680" t="s">
        <v>19</v>
      </c>
      <c r="S6" s="680" t="s">
        <v>20</v>
      </c>
      <c r="T6" s="681"/>
      <c r="U6" s="681"/>
      <c r="V6" s="680" t="s">
        <v>21</v>
      </c>
      <c r="W6" s="680" t="s">
        <v>22</v>
      </c>
      <c r="X6" s="681"/>
      <c r="Y6" s="681"/>
      <c r="Z6" s="680" t="s">
        <v>23</v>
      </c>
      <c r="AA6" s="680" t="s">
        <v>24</v>
      </c>
      <c r="AB6" s="681"/>
      <c r="AC6" s="681"/>
      <c r="AD6" s="680" t="s">
        <v>25</v>
      </c>
      <c r="AE6" s="680" t="s">
        <v>26</v>
      </c>
      <c r="AF6" s="681"/>
      <c r="AG6" s="681"/>
      <c r="AH6" s="680" t="s">
        <v>27</v>
      </c>
      <c r="AI6" s="680" t="s">
        <v>28</v>
      </c>
      <c r="AJ6" s="681"/>
      <c r="AK6" s="681"/>
      <c r="AL6" s="680" t="s">
        <v>29</v>
      </c>
      <c r="AM6" s="680" t="s">
        <v>30</v>
      </c>
      <c r="AN6" s="681"/>
      <c r="AO6" s="681"/>
      <c r="AP6" s="680" t="s">
        <v>31</v>
      </c>
      <c r="AQ6" s="680" t="s">
        <v>32</v>
      </c>
      <c r="AR6" s="681"/>
      <c r="AS6" s="681"/>
      <c r="AT6" s="680" t="s">
        <v>33</v>
      </c>
      <c r="AU6" s="680" t="s">
        <v>34</v>
      </c>
      <c r="AV6" s="681"/>
      <c r="AW6" s="681"/>
      <c r="AX6" s="680" t="s">
        <v>35</v>
      </c>
      <c r="AY6" s="680" t="s">
        <v>36</v>
      </c>
      <c r="AZ6" s="681"/>
      <c r="BA6" s="681"/>
      <c r="BB6" s="680" t="s">
        <v>37</v>
      </c>
      <c r="BC6" s="680" t="s">
        <v>38</v>
      </c>
      <c r="BD6" s="681"/>
      <c r="BE6" s="681"/>
      <c r="BF6" s="680" t="s">
        <v>39</v>
      </c>
      <c r="BG6" s="680" t="s">
        <v>40</v>
      </c>
      <c r="BH6" s="681"/>
      <c r="BI6" s="681"/>
      <c r="BJ6" s="680" t="s">
        <v>41</v>
      </c>
      <c r="BK6" s="680" t="s">
        <v>42</v>
      </c>
      <c r="BL6" s="681"/>
      <c r="BM6" s="681"/>
      <c r="BN6" s="680" t="s">
        <v>43</v>
      </c>
      <c r="BO6" s="680" t="s">
        <v>44</v>
      </c>
      <c r="BP6" s="681"/>
      <c r="BQ6" s="681"/>
      <c r="BR6" s="680" t="s">
        <v>45</v>
      </c>
      <c r="BS6" s="680" t="s">
        <v>46</v>
      </c>
      <c r="BT6" s="681"/>
      <c r="BU6" s="681"/>
      <c r="BV6" s="680" t="s">
        <v>47</v>
      </c>
      <c r="BW6" s="680" t="s">
        <v>48</v>
      </c>
      <c r="BX6" s="681"/>
      <c r="BY6" s="681"/>
    </row>
    <row r="7" spans="2:77" ht="39.950000000000003" customHeight="1">
      <c r="B7" s="766"/>
      <c r="C7" s="766"/>
      <c r="D7" s="752" t="s">
        <v>49</v>
      </c>
      <c r="E7" s="752" t="s">
        <v>50</v>
      </c>
      <c r="F7" s="752" t="s">
        <v>51</v>
      </c>
      <c r="G7" s="752" t="s">
        <v>52</v>
      </c>
      <c r="H7" s="752" t="s">
        <v>53</v>
      </c>
      <c r="I7" s="766"/>
      <c r="J7" s="750" t="s">
        <v>54</v>
      </c>
      <c r="K7" s="750" t="s">
        <v>55</v>
      </c>
      <c r="L7" s="748" t="s">
        <v>56</v>
      </c>
      <c r="M7" s="749"/>
      <c r="N7" s="750" t="s">
        <v>54</v>
      </c>
      <c r="O7" s="750" t="s">
        <v>55</v>
      </c>
      <c r="P7" s="748" t="s">
        <v>56</v>
      </c>
      <c r="Q7" s="749"/>
      <c r="R7" s="750" t="s">
        <v>54</v>
      </c>
      <c r="S7" s="750" t="s">
        <v>55</v>
      </c>
      <c r="T7" s="748" t="s">
        <v>56</v>
      </c>
      <c r="U7" s="749"/>
      <c r="V7" s="750" t="s">
        <v>54</v>
      </c>
      <c r="W7" s="750" t="s">
        <v>55</v>
      </c>
      <c r="X7" s="748" t="s">
        <v>56</v>
      </c>
      <c r="Y7" s="749"/>
      <c r="Z7" s="750" t="s">
        <v>54</v>
      </c>
      <c r="AA7" s="750" t="s">
        <v>55</v>
      </c>
      <c r="AB7" s="748" t="s">
        <v>56</v>
      </c>
      <c r="AC7" s="749"/>
      <c r="AD7" s="750" t="s">
        <v>54</v>
      </c>
      <c r="AE7" s="750" t="s">
        <v>55</v>
      </c>
      <c r="AF7" s="748" t="s">
        <v>56</v>
      </c>
      <c r="AG7" s="749"/>
      <c r="AH7" s="750" t="s">
        <v>54</v>
      </c>
      <c r="AI7" s="750" t="s">
        <v>55</v>
      </c>
      <c r="AJ7" s="748" t="s">
        <v>56</v>
      </c>
      <c r="AK7" s="749"/>
      <c r="AL7" s="750" t="s">
        <v>54</v>
      </c>
      <c r="AM7" s="750" t="s">
        <v>55</v>
      </c>
      <c r="AN7" s="748" t="s">
        <v>56</v>
      </c>
      <c r="AO7" s="749"/>
      <c r="AP7" s="750" t="s">
        <v>54</v>
      </c>
      <c r="AQ7" s="750" t="s">
        <v>55</v>
      </c>
      <c r="AR7" s="748" t="s">
        <v>56</v>
      </c>
      <c r="AS7" s="749"/>
      <c r="AT7" s="750" t="s">
        <v>54</v>
      </c>
      <c r="AU7" s="750" t="s">
        <v>55</v>
      </c>
      <c r="AV7" s="748" t="s">
        <v>56</v>
      </c>
      <c r="AW7" s="749"/>
      <c r="AX7" s="750" t="s">
        <v>54</v>
      </c>
      <c r="AY7" s="750" t="s">
        <v>55</v>
      </c>
      <c r="AZ7" s="748" t="s">
        <v>56</v>
      </c>
      <c r="BA7" s="749"/>
      <c r="BB7" s="750" t="s">
        <v>54</v>
      </c>
      <c r="BC7" s="750" t="s">
        <v>55</v>
      </c>
      <c r="BD7" s="748" t="s">
        <v>56</v>
      </c>
      <c r="BE7" s="749"/>
      <c r="BF7" s="750" t="s">
        <v>54</v>
      </c>
      <c r="BG7" s="750" t="s">
        <v>55</v>
      </c>
      <c r="BH7" s="748" t="s">
        <v>56</v>
      </c>
      <c r="BI7" s="749"/>
      <c r="BJ7" s="750" t="s">
        <v>54</v>
      </c>
      <c r="BK7" s="750" t="s">
        <v>55</v>
      </c>
      <c r="BL7" s="748" t="s">
        <v>56</v>
      </c>
      <c r="BM7" s="749"/>
      <c r="BN7" s="750" t="s">
        <v>54</v>
      </c>
      <c r="BO7" s="750" t="s">
        <v>55</v>
      </c>
      <c r="BP7" s="748" t="s">
        <v>56</v>
      </c>
      <c r="BQ7" s="749"/>
      <c r="BR7" s="750" t="s">
        <v>54</v>
      </c>
      <c r="BS7" s="750" t="s">
        <v>55</v>
      </c>
      <c r="BT7" s="748" t="s">
        <v>56</v>
      </c>
      <c r="BU7" s="749"/>
      <c r="BV7" s="750" t="s">
        <v>54</v>
      </c>
      <c r="BW7" s="750" t="s">
        <v>55</v>
      </c>
      <c r="BX7" s="748" t="s">
        <v>56</v>
      </c>
      <c r="BY7" s="749"/>
    </row>
    <row r="8" spans="2:77" ht="20.100000000000001" customHeight="1">
      <c r="B8" s="751"/>
      <c r="C8" s="753"/>
      <c r="D8" s="753"/>
      <c r="E8" s="753"/>
      <c r="F8" s="753"/>
      <c r="G8" s="753"/>
      <c r="H8" s="753"/>
      <c r="I8" s="753"/>
      <c r="J8" s="751"/>
      <c r="K8" s="751"/>
      <c r="L8" s="682" t="s">
        <v>57</v>
      </c>
      <c r="M8" s="682" t="s">
        <v>58</v>
      </c>
      <c r="N8" s="751"/>
      <c r="O8" s="751"/>
      <c r="P8" s="682" t="s">
        <v>57</v>
      </c>
      <c r="Q8" s="682" t="s">
        <v>58</v>
      </c>
      <c r="R8" s="751"/>
      <c r="S8" s="751"/>
      <c r="T8" s="682" t="s">
        <v>57</v>
      </c>
      <c r="U8" s="682" t="s">
        <v>58</v>
      </c>
      <c r="V8" s="751"/>
      <c r="W8" s="751"/>
      <c r="X8" s="682" t="s">
        <v>57</v>
      </c>
      <c r="Y8" s="682" t="s">
        <v>58</v>
      </c>
      <c r="Z8" s="751"/>
      <c r="AA8" s="751"/>
      <c r="AB8" s="682" t="s">
        <v>57</v>
      </c>
      <c r="AC8" s="682" t="s">
        <v>58</v>
      </c>
      <c r="AD8" s="751"/>
      <c r="AE8" s="751"/>
      <c r="AF8" s="682" t="s">
        <v>57</v>
      </c>
      <c r="AG8" s="682" t="s">
        <v>58</v>
      </c>
      <c r="AH8" s="751"/>
      <c r="AI8" s="751"/>
      <c r="AJ8" s="682" t="s">
        <v>57</v>
      </c>
      <c r="AK8" s="682" t="s">
        <v>58</v>
      </c>
      <c r="AL8" s="751"/>
      <c r="AM8" s="751"/>
      <c r="AN8" s="682" t="s">
        <v>57</v>
      </c>
      <c r="AO8" s="682" t="s">
        <v>58</v>
      </c>
      <c r="AP8" s="751"/>
      <c r="AQ8" s="751"/>
      <c r="AR8" s="682" t="s">
        <v>57</v>
      </c>
      <c r="AS8" s="682" t="s">
        <v>58</v>
      </c>
      <c r="AT8" s="751"/>
      <c r="AU8" s="751"/>
      <c r="AV8" s="682" t="s">
        <v>57</v>
      </c>
      <c r="AW8" s="682" t="s">
        <v>58</v>
      </c>
      <c r="AX8" s="751"/>
      <c r="AY8" s="751"/>
      <c r="AZ8" s="682" t="s">
        <v>57</v>
      </c>
      <c r="BA8" s="682" t="s">
        <v>58</v>
      </c>
      <c r="BB8" s="751"/>
      <c r="BC8" s="751"/>
      <c r="BD8" s="682" t="s">
        <v>57</v>
      </c>
      <c r="BE8" s="682" t="s">
        <v>58</v>
      </c>
      <c r="BF8" s="751"/>
      <c r="BG8" s="751"/>
      <c r="BH8" s="682" t="s">
        <v>57</v>
      </c>
      <c r="BI8" s="682" t="s">
        <v>58</v>
      </c>
      <c r="BJ8" s="751"/>
      <c r="BK8" s="751"/>
      <c r="BL8" s="682" t="s">
        <v>57</v>
      </c>
      <c r="BM8" s="682" t="s">
        <v>58</v>
      </c>
      <c r="BN8" s="751"/>
      <c r="BO8" s="751"/>
      <c r="BP8" s="682" t="s">
        <v>57</v>
      </c>
      <c r="BQ8" s="682" t="s">
        <v>58</v>
      </c>
      <c r="BR8" s="751"/>
      <c r="BS8" s="751"/>
      <c r="BT8" s="682" t="s">
        <v>57</v>
      </c>
      <c r="BU8" s="682" t="s">
        <v>58</v>
      </c>
      <c r="BV8" s="751"/>
      <c r="BW8" s="751"/>
      <c r="BX8" s="682" t="s">
        <v>57</v>
      </c>
      <c r="BY8" s="682" t="s">
        <v>58</v>
      </c>
    </row>
    <row r="9" spans="2:77" ht="20.100000000000001" hidden="1" customHeight="1">
      <c r="B9" s="523"/>
      <c r="C9" s="524"/>
      <c r="D9" s="525"/>
      <c r="E9" s="525"/>
      <c r="F9" s="525"/>
      <c r="G9" s="525"/>
      <c r="H9" s="525"/>
      <c r="I9" s="525"/>
      <c r="J9" s="683" t="s">
        <v>59</v>
      </c>
      <c r="K9" s="683" t="s">
        <v>60</v>
      </c>
      <c r="L9" s="683"/>
      <c r="M9" s="683"/>
      <c r="N9" s="683" t="s">
        <v>61</v>
      </c>
      <c r="O9" s="683" t="s">
        <v>62</v>
      </c>
      <c r="P9" s="683"/>
      <c r="Q9" s="683"/>
      <c r="R9" s="683" t="s">
        <v>63</v>
      </c>
      <c r="S9" s="683" t="s">
        <v>64</v>
      </c>
      <c r="T9" s="683"/>
      <c r="U9" s="683"/>
      <c r="V9" s="683" t="s">
        <v>65</v>
      </c>
      <c r="W9" s="683" t="s">
        <v>66</v>
      </c>
      <c r="X9" s="683"/>
      <c r="Y9" s="683"/>
      <c r="Z9" s="683" t="s">
        <v>67</v>
      </c>
      <c r="AA9" s="683" t="s">
        <v>68</v>
      </c>
      <c r="AB9" s="683"/>
      <c r="AC9" s="683"/>
      <c r="AD9" s="683" t="s">
        <v>69</v>
      </c>
      <c r="AE9" s="683" t="s">
        <v>70</v>
      </c>
      <c r="AF9" s="683"/>
      <c r="AG9" s="683"/>
      <c r="AH9" s="683" t="s">
        <v>71</v>
      </c>
      <c r="AI9" s="683" t="s">
        <v>72</v>
      </c>
      <c r="AJ9" s="683"/>
      <c r="AK9" s="683"/>
      <c r="AL9" s="683" t="s">
        <v>73</v>
      </c>
      <c r="AM9" s="683" t="s">
        <v>74</v>
      </c>
      <c r="AN9" s="683"/>
      <c r="AO9" s="683"/>
      <c r="AP9" s="683" t="s">
        <v>75</v>
      </c>
      <c r="AQ9" s="683" t="s">
        <v>76</v>
      </c>
      <c r="AR9" s="683"/>
      <c r="AS9" s="683"/>
      <c r="AT9" s="683" t="s">
        <v>77</v>
      </c>
      <c r="AU9" s="683" t="s">
        <v>78</v>
      </c>
      <c r="AV9" s="683"/>
      <c r="AW9" s="683"/>
      <c r="AX9" s="683" t="s">
        <v>79</v>
      </c>
      <c r="AY9" s="683" t="s">
        <v>80</v>
      </c>
      <c r="AZ9" s="683"/>
      <c r="BA9" s="683"/>
      <c r="BB9" s="683" t="s">
        <v>81</v>
      </c>
      <c r="BC9" s="683" t="s">
        <v>82</v>
      </c>
      <c r="BD9" s="683"/>
      <c r="BE9" s="683"/>
      <c r="BF9" s="683" t="s">
        <v>83</v>
      </c>
      <c r="BG9" s="683" t="s">
        <v>84</v>
      </c>
      <c r="BH9" s="683"/>
      <c r="BI9" s="683"/>
      <c r="BJ9" s="683" t="s">
        <v>85</v>
      </c>
      <c r="BK9" s="683" t="s">
        <v>86</v>
      </c>
      <c r="BL9" s="683"/>
      <c r="BM9" s="683"/>
      <c r="BN9" s="683" t="s">
        <v>87</v>
      </c>
      <c r="BO9" s="683" t="s">
        <v>88</v>
      </c>
      <c r="BP9" s="683"/>
      <c r="BQ9" s="683"/>
      <c r="BR9" s="683" t="s">
        <v>89</v>
      </c>
      <c r="BS9" s="683" t="s">
        <v>90</v>
      </c>
      <c r="BT9" s="683"/>
      <c r="BU9" s="683"/>
      <c r="BV9" s="683" t="s">
        <v>91</v>
      </c>
      <c r="BW9" s="683" t="s">
        <v>92</v>
      </c>
      <c r="BX9" s="683"/>
      <c r="BY9" s="683"/>
    </row>
    <row r="10" spans="2:77" ht="25.5" customHeight="1">
      <c r="B10" s="600" t="s">
        <v>1435</v>
      </c>
      <c r="C10" s="468" t="s">
        <v>1436</v>
      </c>
      <c r="D10" s="528"/>
      <c r="E10" s="528"/>
      <c r="F10" s="529"/>
      <c r="G10" s="530" t="s">
        <v>1437</v>
      </c>
      <c r="H10" s="530"/>
      <c r="I10" s="519" t="s">
        <v>1438</v>
      </c>
      <c r="J10" s="687">
        <f t="shared" ref="J10:K15" si="0">N10+AD10+AT10+BJ10</f>
        <v>13231.099999999999</v>
      </c>
      <c r="K10" s="687">
        <f t="shared" si="0"/>
        <v>0</v>
      </c>
      <c r="L10" s="687">
        <f t="shared" ref="L10:L15" si="1">IFERROR(K10-J10,"-")</f>
        <v>-13231.099999999999</v>
      </c>
      <c r="M10" s="688">
        <f t="shared" ref="M10:M15" si="2">IFERROR(K10/J10,"-")</f>
        <v>0</v>
      </c>
      <c r="N10" s="687">
        <f t="shared" ref="N10:O15" si="3">R10+V10+Z10</f>
        <v>3500.2</v>
      </c>
      <c r="O10" s="687">
        <f t="shared" si="3"/>
        <v>0</v>
      </c>
      <c r="P10" s="687">
        <f t="shared" ref="P10:P15" si="4">IFERROR(O10-N10,"-")</f>
        <v>-3500.2</v>
      </c>
      <c r="Q10" s="688">
        <f t="shared" ref="Q10:Q15" si="5">IFERROR(O10/N10,"-")</f>
        <v>0</v>
      </c>
      <c r="R10" s="687">
        <f>'4. ГПП-УЗПКТ-СЗСК'!W19-0+0+0+'8. ГД Уренгой'!W17+0+0+0+0+0+'8. ГД Уренгой'!W19+'8. ГД Уренгой'!W21+'8. ГД Уренгой'!W29+'8. ГД Уренгой'!W30+0+0+'7. ГД Ямбург'!W11+'7. ГД Ямбург'!W12+'10. ГД Ноябрьск'!W19+'11. ГД Надым'!W12+'11. ГД Надым'!W13+'11. ГД Надым'!W14+'11. ГД Надым'!W15+'11. ГД Надым'!W17+'11. ГД Надым'!W18+'4. ГПП-УЗПКТ-СЗСК'!W35+'4. ГПП-УЗПКТ-СЗСК'!W46+0+0+0+0+0+0+0+0+0+0+0+0+0+0+0+0+0+0+'10. ГД Ноябрьск'!W26+'7. ГД Ямбург'!W24+'7. ГД Ямбург'!W26</f>
        <v>1213.8999999999999</v>
      </c>
      <c r="S10" s="687">
        <f>'4. ГПП-УЗПКТ-СЗСК'!Y19-0+0+0+'8. ГД Уренгой'!Y17+0+0+0+0+0+'8. ГД Уренгой'!Y19+'8. ГД Уренгой'!Y21+'8. ГД Уренгой'!Y29+'8. ГД Уренгой'!Y30+0+0+'7. ГД Ямбург'!Y11+'7. ГД Ямбург'!Y12+'10. ГД Ноябрьск'!Y19+'11. ГД Надым'!Y12+'11. ГД Надым'!Y13+'11. ГД Надым'!Y14+'11. ГД Надым'!Y15+'11. ГД Надым'!Y17+'11. ГД Надым'!Y18+'4. ГПП-УЗПКТ-СЗСК'!Y35+'4. ГПП-УЗПКТ-СЗСК'!Y46+0+0+0+0+0+0+0+0+0+0+0+0+0+0+0+0+0+0+'10. ГД Ноябрьск'!Y26+'7. ГД Ямбург'!Y24+'7. ГД Ямбург'!Y26</f>
        <v>0</v>
      </c>
      <c r="T10" s="687">
        <f t="shared" ref="T10:T15" si="6">IFERROR(S10-R10,"-")</f>
        <v>-1213.8999999999999</v>
      </c>
      <c r="U10" s="688">
        <f t="shared" ref="U10:U15" si="7">IFERROR(S10/R10,"-")</f>
        <v>0</v>
      </c>
      <c r="V10" s="687">
        <f>'4. ГПП-УЗПКТ-СЗСК'!AC19-0+0+0+'8. ГД Уренгой'!AC17+0+0+0+0+0+'8. ГД Уренгой'!AC19+'8. ГД Уренгой'!AC21+'8. ГД Уренгой'!AC29+'8. ГД Уренгой'!AC30+0+0+'7. ГД Ямбург'!AC11+'7. ГД Ямбург'!AC12+'10. ГД Ноябрьск'!AC19+'11. ГД Надым'!AC12+'11. ГД Надым'!AC13+'11. ГД Надым'!AC14+'11. ГД Надым'!AC15+'11. ГД Надым'!AC17+'11. ГД Надым'!AC18+'4. ГПП-УЗПКТ-СЗСК'!AC35+'4. ГПП-УЗПКТ-СЗСК'!AC46+0+0+0+0+0+0+0+0+0+0+0+0+0+0+0+0+0+0+'10. ГД Ноябрьск'!AC26+'7. ГД Ямбург'!AC24+'7. ГД Ямбург'!AC26</f>
        <v>1088.0999999999999</v>
      </c>
      <c r="W10" s="687">
        <f>'4. ГПП-УЗПКТ-СЗСК'!AE19-0+0+0+'8. ГД Уренгой'!AE17+0+0+0+0+0+'8. ГД Уренгой'!AE19+'8. ГД Уренгой'!AE21+'8. ГД Уренгой'!AE29+'8. ГД Уренгой'!AE30+0+0+'7. ГД Ямбург'!AE11+'7. ГД Ямбург'!AE12+'10. ГД Ноябрьск'!AE19+'11. ГД Надым'!AE12+'11. ГД Надым'!AE13+'11. ГД Надым'!AE14+'11. ГД Надым'!AE15+'11. ГД Надым'!AE17+'11. ГД Надым'!AE18+'4. ГПП-УЗПКТ-СЗСК'!AE35+'4. ГПП-УЗПКТ-СЗСК'!AE46+0+0+0+0+0+0+0+0+0+0+0+0+0+0+0+0+0+0+'10. ГД Ноябрьск'!AE26+'7. ГД Ямбург'!AE24+'7. ГД Ямбург'!AE26</f>
        <v>0</v>
      </c>
      <c r="X10" s="687">
        <f t="shared" ref="X10:X15" si="8">IFERROR(W10-V10,"-")</f>
        <v>-1088.0999999999999</v>
      </c>
      <c r="Y10" s="688">
        <f t="shared" ref="Y10:Y15" si="9">IFERROR(W10/V10,"-")</f>
        <v>0</v>
      </c>
      <c r="Z10" s="687">
        <f>'4. ГПП-УЗПКТ-СЗСК'!AI19-0+0+0+'8. ГД Уренгой'!AI17+0+0+0+0+0+'8. ГД Уренгой'!AI19+'8. ГД Уренгой'!AI21+'8. ГД Уренгой'!AI29+'8. ГД Уренгой'!AI30+0+0+'7. ГД Ямбург'!AI11+'7. ГД Ямбург'!AI12+'10. ГД Ноябрьск'!AI19+'11. ГД Надым'!AI12+'11. ГД Надым'!AI13+'11. ГД Надым'!AI14+'11. ГД Надым'!AI15+'11. ГД Надым'!AI17+'11. ГД Надым'!AI18+'4. ГПП-УЗПКТ-СЗСК'!AI35+'4. ГПП-УЗПКТ-СЗСК'!AI46+0+0+0+0+0+0+0+0+0+0+0+0+0+0+0+0+0+0+'10. ГД Ноябрьск'!AI26+'7. ГД Ямбург'!AI24+'7. ГД Ямбург'!AI26</f>
        <v>1198.2</v>
      </c>
      <c r="AA10" s="687">
        <f>'4. ГПП-УЗПКТ-СЗСК'!AK19-0+0+0+'8. ГД Уренгой'!AK17+0+0+0+0+0+'8. ГД Уренгой'!AK19+'8. ГД Уренгой'!AK21+'8. ГД Уренгой'!AK29+'8. ГД Уренгой'!AK30+0+0+'7. ГД Ямбург'!AK11+'7. ГД Ямбург'!AK12+'10. ГД Ноябрьск'!AK19+'11. ГД Надым'!AK12+'11. ГД Надым'!AK13+'11. ГД Надым'!AK14+'11. ГД Надым'!AK15+'11. ГД Надым'!AK17+'11. ГД Надым'!AK18+'4. ГПП-УЗПКТ-СЗСК'!AK35+'4. ГПП-УЗПКТ-СЗСК'!AK46+0+0+0+0+0+0+0+0+0+0+0+0+0+0+0+0+0+0+'10. ГД Ноябрьск'!AK26+'7. ГД Ямбург'!AK24+'7. ГД Ямбург'!AK26</f>
        <v>0</v>
      </c>
      <c r="AB10" s="687">
        <f t="shared" ref="AB10:AB15" si="10">IFERROR(AA10-Z10,"-")</f>
        <v>-1198.2</v>
      </c>
      <c r="AC10" s="688">
        <f t="shared" ref="AC10:AC15" si="11">IFERROR(AA10/Z10,"-")</f>
        <v>0</v>
      </c>
      <c r="AD10" s="687">
        <f t="shared" ref="AD10:AE15" si="12">AH10+AL10+AP10</f>
        <v>3373.3999999999996</v>
      </c>
      <c r="AE10" s="687">
        <f t="shared" si="12"/>
        <v>0</v>
      </c>
      <c r="AF10" s="687">
        <f t="shared" ref="AF10:AF15" si="13">IFERROR(AE10-AD10,"-")</f>
        <v>-3373.3999999999996</v>
      </c>
      <c r="AG10" s="688">
        <f t="shared" ref="AG10:AG15" si="14">IFERROR(AE10/AD10,"-")</f>
        <v>0</v>
      </c>
      <c r="AH10" s="687">
        <f>'4. ГПП-УЗПКТ-СЗСК'!AU19-0+0+0+'8. ГД Уренгой'!AU17+0+0+0+0+0+'8. ГД Уренгой'!AU19+'8. ГД Уренгой'!AU21+'8. ГД Уренгой'!AU29+'8. ГД Уренгой'!AU30+0+0+'7. ГД Ямбург'!AU11+'7. ГД Ямбург'!AU12+'10. ГД Ноябрьск'!AU19+'11. ГД Надым'!AU12+'11. ГД Надым'!AU13+'11. ГД Надым'!AU14+'11. ГД Надым'!AU15+'11. ГД Надым'!AU17+'11. ГД Надым'!AU18+'4. ГПП-УЗПКТ-СЗСК'!AU35+'4. ГПП-УЗПКТ-СЗСК'!AU46+0+0+0+0+0+0+0+0+0+0+0+0+0+0+0+0+0+0+'10. ГД Ноябрьск'!AU26+'7. ГД Ямбург'!AU24+'7. ГД Ямбург'!AU26</f>
        <v>1150.2</v>
      </c>
      <c r="AI10" s="687">
        <f>'4. ГПП-УЗПКТ-СЗСК'!AW19-0+0+0+'8. ГД Уренгой'!AW17+0+0+0+0+0+'8. ГД Уренгой'!AW19+'8. ГД Уренгой'!AW21+'8. ГД Уренгой'!AW29+'8. ГД Уренгой'!AW30+0+0+'7. ГД Ямбург'!AW11+'7. ГД Ямбург'!AW12+'10. ГД Ноябрьск'!AW19+'11. ГД Надым'!AW12+'11. ГД Надым'!AW13+'11. ГД Надым'!AW14+'11. ГД Надым'!AW15+'11. ГД Надым'!AW17+'11. ГД Надым'!AW18+'4. ГПП-УЗПКТ-СЗСК'!AW35+'4. ГПП-УЗПКТ-СЗСК'!AW46+0+0+0+0+0+0+0+0+0+0+0+0+0+0+0+0+0+0+'10. ГД Ноябрьск'!AW26+'7. ГД Ямбург'!AW24+'7. ГД Ямбург'!AW26</f>
        <v>0</v>
      </c>
      <c r="AJ10" s="687">
        <f t="shared" ref="AJ10:AJ15" si="15">IFERROR(AI10-AH10,"-")</f>
        <v>-1150.2</v>
      </c>
      <c r="AK10" s="688">
        <f t="shared" ref="AK10:AK15" si="16">IFERROR(AI10/AH10,"-")</f>
        <v>0</v>
      </c>
      <c r="AL10" s="687">
        <f>'4. ГПП-УЗПКТ-СЗСК'!BA19-0+0+0+'8. ГД Уренгой'!BA17+0+0+0+0+0+'8. ГД Уренгой'!BA19+'8. ГД Уренгой'!BA21+'8. ГД Уренгой'!BA29+'8. ГД Уренгой'!BA30+0+0+'7. ГД Ямбург'!BA11+'7. ГД Ямбург'!BA12+'10. ГД Ноябрьск'!BA19+'11. ГД Надым'!BA12+'11. ГД Надым'!BA13+'11. ГД Надым'!BA14+'11. ГД Надым'!BA15+'11. ГД Надым'!BA17+'11. ГД Надым'!BA18+'4. ГПП-УЗПКТ-СЗСК'!BA35+'4. ГПП-УЗПКТ-СЗСК'!BA46+0+0+0+0+0+0+0+0+0+0+0+0+0+0+0+0+0+0+'10. ГД Ноябрьск'!BA26+'7. ГД Ямбург'!BA24+'7. ГД Ямбург'!BA26</f>
        <v>1169.6999999999998</v>
      </c>
      <c r="AM10" s="687">
        <f>'4. ГПП-УЗПКТ-СЗСК'!BC19-0+0+0+'8. ГД Уренгой'!BC17+0+0+0+0+0+'8. ГД Уренгой'!BC19+'8. ГД Уренгой'!BC21+'8. ГД Уренгой'!BC29+'8. ГД Уренгой'!BC30+0+0+'7. ГД Ямбург'!BC11+'7. ГД Ямбург'!BC12+'10. ГД Ноябрьск'!BC19+'11. ГД Надым'!BC12+'11. ГД Надым'!BC13+'11. ГД Надым'!BC14+'11. ГД Надым'!BC15+'11. ГД Надым'!BC17+'11. ГД Надым'!BC18+'4. ГПП-УЗПКТ-СЗСК'!BC35+'4. ГПП-УЗПКТ-СЗСК'!BC46+0+0+0+0+0+0+0+0+0+0+0+0+0+0+0+0+0+0+'10. ГД Ноябрьск'!BC26+'7. ГД Ямбург'!BC24+'7. ГД Ямбург'!BC26</f>
        <v>0</v>
      </c>
      <c r="AN10" s="687">
        <f t="shared" ref="AN10:AN15" si="17">IFERROR(AM10-AL10,"-")</f>
        <v>-1169.6999999999998</v>
      </c>
      <c r="AO10" s="688">
        <f t="shared" ref="AO10:AO15" si="18">IFERROR(AM10/AL10,"-")</f>
        <v>0</v>
      </c>
      <c r="AP10" s="687">
        <f>'4. ГПП-УЗПКТ-СЗСК'!BG19-0+0+0+'8. ГД Уренгой'!BG17+0+0+0+0+0+'8. ГД Уренгой'!BG19+'8. ГД Уренгой'!BG21+'8. ГД Уренгой'!BG29+'8. ГД Уренгой'!BG30+0+0+'7. ГД Ямбург'!BG11+'7. ГД Ямбург'!BG12+'10. ГД Ноябрьск'!BG19+'11. ГД Надым'!BG12+'11. ГД Надым'!BG13+'11. ГД Надым'!BG14+'11. ГД Надым'!BG15+'11. ГД Надым'!BG17+'11. ГД Надым'!BG18+'4. ГПП-УЗПКТ-СЗСК'!BG35+'4. ГПП-УЗПКТ-СЗСК'!BG46+0+0+0+0+0+0+0+0+0+0+0+0+0+0+0+0+0+0+'10. ГД Ноябрьск'!BG26+'7. ГД Ямбург'!BG24+'7. ГД Ямбург'!BG26</f>
        <v>1053.4999999999998</v>
      </c>
      <c r="AQ10" s="687">
        <f>'4. ГПП-УЗПКТ-СЗСК'!BI19-0+0+0+'8. ГД Уренгой'!BI17+0+0+0+0+0+'8. ГД Уренгой'!BI19+'8. ГД Уренгой'!BI21+'8. ГД Уренгой'!BI29+'8. ГД Уренгой'!BI30+0+0+'7. ГД Ямбург'!BI11+'7. ГД Ямбург'!BI12+'10. ГД Ноябрьск'!BI19+'11. ГД Надым'!BI12+'11. ГД Надым'!BI13+'11. ГД Надым'!BI14+'11. ГД Надым'!BI15+'11. ГД Надым'!BI17+'11. ГД Надым'!BI18+'4. ГПП-УЗПКТ-СЗСК'!BI35+'4. ГПП-УЗПКТ-СЗСК'!BI46+0+0+0+0+0+0+0+0+0+0+0+0+0+0+0+0+0+0+'10. ГД Ноябрьск'!BI26+'7. ГД Ямбург'!BI24+'7. ГД Ямбург'!BI26</f>
        <v>0</v>
      </c>
      <c r="AR10" s="687">
        <f t="shared" ref="AR10:AR15" si="19">IFERROR(AQ10-AP10,"-")</f>
        <v>-1053.4999999999998</v>
      </c>
      <c r="AS10" s="688">
        <f t="shared" ref="AS10:AS15" si="20">IFERROR(AQ10/AP10,"-")</f>
        <v>0</v>
      </c>
      <c r="AT10" s="687">
        <f t="shared" ref="AT10:AU15" si="21">AX10+BB10+BF10</f>
        <v>2879.8</v>
      </c>
      <c r="AU10" s="687">
        <f t="shared" si="21"/>
        <v>0</v>
      </c>
      <c r="AV10" s="687">
        <f t="shared" ref="AV10:AV15" si="22">IFERROR(AU10-AT10,"-")</f>
        <v>-2879.8</v>
      </c>
      <c r="AW10" s="688">
        <f t="shared" ref="AW10:AW15" si="23">IFERROR(AU10/AT10,"-")</f>
        <v>0</v>
      </c>
      <c r="AX10" s="687">
        <f>'4. ГПП-УЗПКТ-СЗСК'!BS19-0+0+0+'8. ГД Уренгой'!BS17+0+0+0+0+0+'8. ГД Уренгой'!BS19+'8. ГД Уренгой'!BS21+'8. ГД Уренгой'!BS29+'8. ГД Уренгой'!BS30+0+0+'7. ГД Ямбург'!BS11+'7. ГД Ямбург'!BS12+'10. ГД Ноябрьск'!BS19+'11. ГД Надым'!BS12+'11. ГД Надым'!BS13+'11. ГД Надым'!BS14+'11. ГД Надым'!BS15+'11. ГД Надым'!BS17+'11. ГД Надым'!BS18+'4. ГПП-УЗПКТ-СЗСК'!BS35+'4. ГПП-УЗПКТ-СЗСК'!BS46+0+0+0+0+0+0+0+0+0+0+0+0+0+0+0+0+0+0+'10. ГД Ноябрьск'!BS26+'7. ГД Ямбург'!BS24+'7. ГД Ямбург'!BS26</f>
        <v>858.6</v>
      </c>
      <c r="AY10" s="687">
        <f>'4. ГПП-УЗПКТ-СЗСК'!BU19-0+0+0+'8. ГД Уренгой'!BU17+0+0+0+0+0+'8. ГД Уренгой'!BU19+'8. ГД Уренгой'!BU21+'8. ГД Уренгой'!BU29+'8. ГД Уренгой'!BU30+0+0+'7. ГД Ямбург'!BU11+'7. ГД Ямбург'!BU12+'10. ГД Ноябрьск'!BU19+'11. ГД Надым'!BU12+'11. ГД Надым'!BU13+'11. ГД Надым'!BU14+'11. ГД Надым'!BU15+'11. ГД Надым'!BU17+'11. ГД Надым'!BU18+'4. ГПП-УЗПКТ-СЗСК'!BU35+'4. ГПП-УЗПКТ-СЗСК'!BU46+0+0+0+0+0+0+0+0+0+0+0+0+0+0+0+0+0+0+'10. ГД Ноябрьск'!BU26+'7. ГД Ямбург'!BU24+'7. ГД Ямбург'!BU26</f>
        <v>0</v>
      </c>
      <c r="AZ10" s="687">
        <f t="shared" ref="AZ10:AZ15" si="24">IFERROR(AY10-AX10,"-")</f>
        <v>-858.6</v>
      </c>
      <c r="BA10" s="688">
        <f t="shared" ref="BA10:BA15" si="25">IFERROR(AY10/AX10,"-")</f>
        <v>0</v>
      </c>
      <c r="BB10" s="687">
        <f>'4. ГПП-УЗПКТ-СЗСК'!BY19-0+0+0+'8. ГД Уренгой'!BY17+0+0+0+0+0+'8. ГД Уренгой'!BY19+'8. ГД Уренгой'!BY21+'8. ГД Уренгой'!BY29+'8. ГД Уренгой'!BY30+0+0+'7. ГД Ямбург'!BY11+'7. ГД Ямбург'!BY12+'10. ГД Ноябрьск'!BY19+'11. ГД Надым'!BY12+'11. ГД Надым'!BY13+'11. ГД Надым'!BY14+'11. ГД Надым'!BY15+'11. ГД Надым'!BY17+'11. ГД Надым'!BY18+'4. ГПП-УЗПКТ-СЗСК'!BY35+'4. ГПП-УЗПКТ-СЗСК'!BY46+0+0+0+0+0+0+0+0+0+0+0+0+0+0+0+0+0+0+'10. ГД Ноябрьск'!BY26+'7. ГД Ямбург'!BY24+'7. ГД Ямбург'!BY26</f>
        <v>1000.7</v>
      </c>
      <c r="BC10" s="687">
        <f>'4. ГПП-УЗПКТ-СЗСК'!CA19-0+0+0+'8. ГД Уренгой'!CA17+0+0+0+0+0+'8. ГД Уренгой'!CA19+'8. ГД Уренгой'!CA21+'8. ГД Уренгой'!CA29+'8. ГД Уренгой'!CA30+0+0+'7. ГД Ямбург'!CA11+'7. ГД Ямбург'!CA12+'10. ГД Ноябрьск'!CA19+'11. ГД Надым'!CA12+'11. ГД Надым'!CA13+'11. ГД Надым'!CA14+'11. ГД Надым'!CA15+'11. ГД Надым'!CA17+'11. ГД Надым'!CA18+'4. ГПП-УЗПКТ-СЗСК'!CA35+'4. ГПП-УЗПКТ-СЗСК'!CA46+0+0+0+0+0+0+0+0+0+0+0+0+0+0+0+0+0+0+'10. ГД Ноябрьск'!CA26+'7. ГД Ямбург'!CA24+'7. ГД Ямбург'!CA26</f>
        <v>0</v>
      </c>
      <c r="BD10" s="687">
        <f t="shared" ref="BD10:BD15" si="26">IFERROR(BC10-BB10,"-")</f>
        <v>-1000.7</v>
      </c>
      <c r="BE10" s="688">
        <f t="shared" ref="BE10:BE15" si="27">IFERROR(BC10/BB10,"-")</f>
        <v>0</v>
      </c>
      <c r="BF10" s="687">
        <f>'4. ГПП-УЗПКТ-СЗСК'!CE19-0+0+0+'8. ГД Уренгой'!CE17+0+0+0+0+0+'8. ГД Уренгой'!CE19+'8. ГД Уренгой'!CE21+'8. ГД Уренгой'!CE29+'8. ГД Уренгой'!CE30+0+0+'7. ГД Ямбург'!CE11+'7. ГД Ямбург'!CE12+'10. ГД Ноябрьск'!CE19+'11. ГД Надым'!CE12+'11. ГД Надым'!CE13+'11. ГД Надым'!CE14+'11. ГД Надым'!CE15+'11. ГД Надым'!CE17+'11. ГД Надым'!CE18+'4. ГПП-УЗПКТ-СЗСК'!CE35+'4. ГПП-УЗПКТ-СЗСК'!CE46+0+0+0+0+0+0+0+0+0+0+0+0+0+0+0+0+0+0+'10. ГД Ноябрьск'!CE26+'7. ГД Ямбург'!CE24+'7. ГД Ямбург'!CE26</f>
        <v>1020.5</v>
      </c>
      <c r="BG10" s="687">
        <f>'4. ГПП-УЗПКТ-СЗСК'!CG19-0+0+0+'8. ГД Уренгой'!CG17+0+0+0+0+0+'8. ГД Уренгой'!CG19+'8. ГД Уренгой'!CG21+'8. ГД Уренгой'!CG29+'8. ГД Уренгой'!CG30+0+0+'7. ГД Ямбург'!CG11+'7. ГД Ямбург'!CG12+'10. ГД Ноябрьск'!CG19+'11. ГД Надым'!CG12+'11. ГД Надым'!CG13+'11. ГД Надым'!CG14+'11. ГД Надым'!CG15+'11. ГД Надым'!CG17+'11. ГД Надым'!CG18+'4. ГПП-УЗПКТ-СЗСК'!CG35+'4. ГПП-УЗПКТ-СЗСК'!CG46+0+0+0+0+0+0+0+0+0+0+0+0+0+0+0+0+0+0+'10. ГД Ноябрьск'!CG26+'7. ГД Ямбург'!CG24+'7. ГД Ямбург'!CG26</f>
        <v>0</v>
      </c>
      <c r="BH10" s="687">
        <f t="shared" ref="BH10:BH15" si="28">IFERROR(BG10-BF10,"-")</f>
        <v>-1020.5</v>
      </c>
      <c r="BI10" s="688">
        <f t="shared" ref="BI10:BI15" si="29">IFERROR(BG10/BF10,"-")</f>
        <v>0</v>
      </c>
      <c r="BJ10" s="687">
        <f t="shared" ref="BJ10:BK15" si="30">BN10+BR10+BV10</f>
        <v>3477.7</v>
      </c>
      <c r="BK10" s="687">
        <f t="shared" si="30"/>
        <v>0</v>
      </c>
      <c r="BL10" s="687">
        <f t="shared" ref="BL10:BL15" si="31">IFERROR(BK10-BJ10,"-")</f>
        <v>-3477.7</v>
      </c>
      <c r="BM10" s="688">
        <f t="shared" ref="BM10:BM15" si="32">IFERROR(BK10/BJ10,"-")</f>
        <v>0</v>
      </c>
      <c r="BN10" s="687">
        <f>'4. ГПП-УЗПКТ-СЗСК'!CQ19-0+0+0+'8. ГД Уренгой'!CQ17+0+0+0+0+0+'8. ГД Уренгой'!CQ19+'8. ГД Уренгой'!CQ21+'8. ГД Уренгой'!CQ29+'8. ГД Уренгой'!CQ30+0+0+'7. ГД Ямбург'!CQ11+'7. ГД Ямбург'!CQ12+'10. ГД Ноябрьск'!CQ19+'11. ГД Надым'!CQ12+'11. ГД Надым'!CQ13+'11. ГД Надым'!CQ14+'11. ГД Надым'!CQ15+'11. ГД Надым'!CQ17+'11. ГД Надым'!CQ18+'4. ГПП-УЗПКТ-СЗСК'!CQ35+'4. ГПП-УЗПКТ-СЗСК'!CQ46+0+0+0+0+0+0+0+0+0+0+0+0+0+0+0+0+0+0+'10. ГД Ноябрьск'!CQ26+'7. ГД Ямбург'!CQ24+'7. ГД Ямбург'!CQ26</f>
        <v>1156.5999999999999</v>
      </c>
      <c r="BO10" s="687">
        <f>'4. ГПП-УЗПКТ-СЗСК'!CS19-0+0+0+'8. ГД Уренгой'!CS17+0+0+0+0+0+'8. ГД Уренгой'!CS19+'8. ГД Уренгой'!CS21+'8. ГД Уренгой'!CS29+'8. ГД Уренгой'!CS30+0+0+'7. ГД Ямбург'!CS11+'7. ГД Ямбург'!CS12+'10. ГД Ноябрьск'!CS19+'11. ГД Надым'!CS12+'11. ГД Надым'!CS13+'11. ГД Надым'!CS14+'11. ГД Надым'!CS15+'11. ГД Надым'!CS17+'11. ГД Надым'!CS18+'4. ГПП-УЗПКТ-СЗСК'!CS35+'4. ГПП-УЗПКТ-СЗСК'!CS46+0+0+0+0+0+0+0+0+0+0+0+0+0+0+0+0+0+0+'10. ГД Ноябрьск'!CS26+'7. ГД Ямбург'!CS24+'7. ГД Ямбург'!CS26</f>
        <v>0</v>
      </c>
      <c r="BP10" s="687">
        <f t="shared" ref="BP10:BP15" si="33">IFERROR(BO10-BN10,"-")</f>
        <v>-1156.5999999999999</v>
      </c>
      <c r="BQ10" s="688">
        <f t="shared" ref="BQ10:BQ15" si="34">IFERROR(BO10/BN10,"-")</f>
        <v>0</v>
      </c>
      <c r="BR10" s="687">
        <f>'4. ГПП-УЗПКТ-СЗСК'!CW19-0+0+0+'8. ГД Уренгой'!CW17+0+0+0+0+0+'8. ГД Уренгой'!CW19+'8. ГД Уренгой'!CW21+'8. ГД Уренгой'!CW29+'8. ГД Уренгой'!CW30+0+0+'7. ГД Ямбург'!CW11+'7. ГД Ямбург'!CW12+'10. ГД Ноябрьск'!CW19+'11. ГД Надым'!CW12+'11. ГД Надым'!CW13+'11. ГД Надым'!CW14+'11. ГД Надым'!CW15+'11. ГД Надым'!CW17+'11. ГД Надым'!CW18+'4. ГПП-УЗПКТ-СЗСК'!CW35+'4. ГПП-УЗПКТ-СЗСК'!CW46+0+0+0+0+0+0+0+0+0+0+0+0+0+0+0+0+0+0+'10. ГД Ноябрьск'!CW26+'7. ГД Ямбург'!CW24+'7. ГД Ямбург'!CW26</f>
        <v>1133.3999999999996</v>
      </c>
      <c r="BS10" s="687">
        <f>'4. ГПП-УЗПКТ-СЗСК'!CY19-0+0+0+'8. ГД Уренгой'!CY17+0+0+0+0+0+'8. ГД Уренгой'!CY19+'8. ГД Уренгой'!CY21+'8. ГД Уренгой'!CY29+'8. ГД Уренгой'!CY30+0+0+'7. ГД Ямбург'!CY11+'7. ГД Ямбург'!CY12+'10. ГД Ноябрьск'!CY19+'11. ГД Надым'!CY12+'11. ГД Надым'!CY13+'11. ГД Надым'!CY14+'11. ГД Надым'!CY15+'11. ГД Надым'!CY17+'11. ГД Надым'!CY18+'4. ГПП-УЗПКТ-СЗСК'!CY35+'4. ГПП-УЗПКТ-СЗСК'!CY46+0+0+0+0+0+0+0+0+0+0+0+0+0+0+0+0+0+0+'10. ГД Ноябрьск'!CY26+'7. ГД Ямбург'!CY24+'7. ГД Ямбург'!CY26</f>
        <v>0</v>
      </c>
      <c r="BT10" s="687">
        <f t="shared" ref="BT10:BT15" si="35">IFERROR(BS10-BR10,"-")</f>
        <v>-1133.3999999999996</v>
      </c>
      <c r="BU10" s="688">
        <f t="shared" ref="BU10:BU15" si="36">IFERROR(BS10/BR10,"-")</f>
        <v>0</v>
      </c>
      <c r="BV10" s="687">
        <f>'4. ГПП-УЗПКТ-СЗСК'!DC19-0+0+0+'8. ГД Уренгой'!DC17+0+0+0+0+0+'8. ГД Уренгой'!DC19+'8. ГД Уренгой'!DC21+'8. ГД Уренгой'!DC29+'8. ГД Уренгой'!DC30+0+0+'7. ГД Ямбург'!DC11+'7. ГД Ямбург'!DC12+'10. ГД Ноябрьск'!DC19+'11. ГД Надым'!DC12+'11. ГД Надым'!DC13+'11. ГД Надым'!DC14+'11. ГД Надым'!DC15+'11. ГД Надым'!DC17+'11. ГД Надым'!DC18+'4. ГПП-УЗПКТ-СЗСК'!DC35+'4. ГПП-УЗПКТ-СЗСК'!DC46+0+0+0+0+0+0+0+0+0+0+0+0+0+0+0+0+0+0+'10. ГД Ноябрьск'!DC26+'7. ГД Ямбург'!DC24+'7. ГД Ямбург'!DC26</f>
        <v>1187.7000000000005</v>
      </c>
      <c r="BW10" s="687">
        <f>'4. ГПП-УЗПКТ-СЗСК'!DE19-0+0+0+'8. ГД Уренгой'!DE17+0+0+0+0+0+'8. ГД Уренгой'!DE19+'8. ГД Уренгой'!DE21+'8. ГД Уренгой'!DE29+'8. ГД Уренгой'!DE30+0+0+'7. ГД Ямбург'!DE11+'7. ГД Ямбург'!DE12+'10. ГД Ноябрьск'!DE19+'11. ГД Надым'!DE12+'11. ГД Надым'!DE13+'11. ГД Надым'!DE14+'11. ГД Надым'!DE15+'11. ГД Надым'!DE17+'11. ГД Надым'!DE18+'4. ГПП-УЗПКТ-СЗСК'!DE35+'4. ГПП-УЗПКТ-СЗСК'!DE46+0+0+0+0+0+0+0+0+0+0+0+0+0+0+0+0+0+0+'10. ГД Ноябрьск'!DE26+'7. ГД Ямбург'!DE24+'7. ГД Ямбург'!DE26</f>
        <v>0</v>
      </c>
      <c r="BX10" s="687">
        <f t="shared" ref="BX10:BX15" si="37">IFERROR(BW10-BV10,"-")</f>
        <v>-1187.7000000000005</v>
      </c>
      <c r="BY10" s="688">
        <f t="shared" ref="BY10:BY15" si="38">IFERROR(BW10/BV10,"-")</f>
        <v>0</v>
      </c>
    </row>
    <row r="11" spans="2:77" ht="27.75" customHeight="1">
      <c r="B11" s="600" t="s">
        <v>1439</v>
      </c>
      <c r="C11" s="469" t="s">
        <v>1440</v>
      </c>
      <c r="D11" s="528"/>
      <c r="E11" s="528"/>
      <c r="F11" s="529"/>
      <c r="G11" s="530" t="s">
        <v>1441</v>
      </c>
      <c r="H11" s="530"/>
      <c r="I11" s="519" t="s">
        <v>1438</v>
      </c>
      <c r="J11" s="687">
        <f t="shared" si="0"/>
        <v>13064.8</v>
      </c>
      <c r="K11" s="687">
        <f t="shared" si="0"/>
        <v>0</v>
      </c>
      <c r="L11" s="687">
        <f t="shared" si="1"/>
        <v>-13064.8</v>
      </c>
      <c r="M11" s="688">
        <f t="shared" si="2"/>
        <v>0</v>
      </c>
      <c r="N11" s="687">
        <f t="shared" si="3"/>
        <v>3454.5</v>
      </c>
      <c r="O11" s="687">
        <f t="shared" si="3"/>
        <v>0</v>
      </c>
      <c r="P11" s="687">
        <f t="shared" si="4"/>
        <v>-3454.5</v>
      </c>
      <c r="Q11" s="688">
        <f t="shared" si="5"/>
        <v>0</v>
      </c>
      <c r="R11" s="687">
        <f>'4. ГПП-УЗПКТ-СЗСК'!W19-0+0+0+'8. ГД Уренгой'!W17+0+0+0+0+0+'8. ГД Уренгой'!W19+'8. ГД Уренгой'!W21+'8. ГД Уренгой'!W29+'8. ГД Уренгой'!W30+0+0+'7. ГД Ямбург'!W11+'7. ГД Ямбург'!W12+'10. ГД Ноябрьск'!W19+'11. ГД Надым'!W12+'11. ГД Надым'!W13+'11. ГД Надым'!W14+'11. ГД Надым'!W15+'11. ГД Надым'!W17+'11. ГД Надым'!W18+'4. ГПП-УЗПКТ-СЗСК'!W35</f>
        <v>1197.3</v>
      </c>
      <c r="S11" s="687">
        <f>'4. ГПП-УЗПКТ-СЗСК'!Y19-0+0+0+'8. ГД Уренгой'!Y17+0+0+0+0+0+'8. ГД Уренгой'!Y19+'8. ГД Уренгой'!Y21+'8. ГД Уренгой'!Y29+'8. ГД Уренгой'!Y30+0+0+'7. ГД Ямбург'!Y11+'7. ГД Ямбург'!Y12+'10. ГД Ноябрьск'!Y19+'11. ГД Надым'!Y12+'11. ГД Надым'!Y13+'11. ГД Надым'!Y14+'11. ГД Надым'!Y15+'11. ГД Надым'!Y17+'11. ГД Надым'!Y18+'4. ГПП-УЗПКТ-СЗСК'!Y35</f>
        <v>0</v>
      </c>
      <c r="T11" s="687">
        <f t="shared" si="6"/>
        <v>-1197.3</v>
      </c>
      <c r="U11" s="688">
        <f t="shared" si="7"/>
        <v>0</v>
      </c>
      <c r="V11" s="687">
        <f>'4. ГПП-УЗПКТ-СЗСК'!AC19-0+0+0+'8. ГД Уренгой'!AC17+0+0+0+0+0+'8. ГД Уренгой'!AC19+'8. ГД Уренгой'!AC21+'8. ГД Уренгой'!AC29+'8. ГД Уренгой'!AC30+0+0+'7. ГД Ямбург'!AC11+'7. ГД Ямбург'!AC12+'10. ГД Ноябрьск'!AC19+'11. ГД Надым'!AC12+'11. ГД Надым'!AC13+'11. ГД Надым'!AC14+'11. ГД Надым'!AC15+'11. ГД Надым'!AC17+'11. ГД Надым'!AC18+'4. ГПП-УЗПКТ-СЗСК'!AC35</f>
        <v>1073.8999999999999</v>
      </c>
      <c r="W11" s="687">
        <f>'4. ГПП-УЗПКТ-СЗСК'!AE19-0+0+0+'8. ГД Уренгой'!AE17+0+0+0+0+0+'8. ГД Уренгой'!AE19+'8. ГД Уренгой'!AE21+'8. ГД Уренгой'!AE29+'8. ГД Уренгой'!AE30+0+0+'7. ГД Ямбург'!AE11+'7. ГД Ямбург'!AE12+'10. ГД Ноябрьск'!AE19+'11. ГД Надым'!AE12+'11. ГД Надым'!AE13+'11. ГД Надым'!AE14+'11. ГД Надым'!AE15+'11. ГД Надым'!AE17+'11. ГД Надым'!AE18+'4. ГПП-УЗПКТ-СЗСК'!AE35</f>
        <v>0</v>
      </c>
      <c r="X11" s="687">
        <f t="shared" si="8"/>
        <v>-1073.8999999999999</v>
      </c>
      <c r="Y11" s="688">
        <f t="shared" si="9"/>
        <v>0</v>
      </c>
      <c r="Z11" s="687">
        <f>'4. ГПП-УЗПКТ-СЗСК'!AI19-0+0+0+'8. ГД Уренгой'!AI17+0+0+0+0+0+'8. ГД Уренгой'!AI19+'8. ГД Уренгой'!AI21+'8. ГД Уренгой'!AI29+'8. ГД Уренгой'!AI30+0+0+'7. ГД Ямбург'!AI11+'7. ГД Ямбург'!AI12+'10. ГД Ноябрьск'!AI19+'11. ГД Надым'!AI12+'11. ГД Надым'!AI13+'11. ГД Надым'!AI14+'11. ГД Надым'!AI15+'11. ГД Надым'!AI17+'11. ГД Надым'!AI18+'4. ГПП-УЗПКТ-СЗСК'!AI35</f>
        <v>1183.3000000000002</v>
      </c>
      <c r="AA11" s="687">
        <f>'4. ГПП-УЗПКТ-СЗСК'!AK19-0+0+0+'8. ГД Уренгой'!AK17+0+0+0+0+0+'8. ГД Уренгой'!AK19+'8. ГД Уренгой'!AK21+'8. ГД Уренгой'!AK29+'8. ГД Уренгой'!AK30+0+0+'7. ГД Ямбург'!AK11+'7. ГД Ямбург'!AK12+'10. ГД Ноябрьск'!AK19+'11. ГД Надым'!AK12+'11. ГД Надым'!AK13+'11. ГД Надым'!AK14+'11. ГД Надым'!AK15+'11. ГД Надым'!AK17+'11. ГД Надым'!AK18+'4. ГПП-УЗПКТ-СЗСК'!AK35</f>
        <v>0</v>
      </c>
      <c r="AB11" s="687">
        <f t="shared" si="10"/>
        <v>-1183.3000000000002</v>
      </c>
      <c r="AC11" s="688">
        <f t="shared" si="11"/>
        <v>0</v>
      </c>
      <c r="AD11" s="687">
        <f t="shared" si="12"/>
        <v>3333.7999999999993</v>
      </c>
      <c r="AE11" s="687">
        <f t="shared" si="12"/>
        <v>0</v>
      </c>
      <c r="AF11" s="687">
        <f t="shared" si="13"/>
        <v>-3333.7999999999993</v>
      </c>
      <c r="AG11" s="688">
        <f t="shared" si="14"/>
        <v>0</v>
      </c>
      <c r="AH11" s="687">
        <f>'4. ГПП-УЗПКТ-СЗСК'!AU19-0+0+0+'8. ГД Уренгой'!AU17+0+0+0+0+0+'8. ГД Уренгой'!AU19+'8. ГД Уренгой'!AU21+'8. ГД Уренгой'!AU29+'8. ГД Уренгой'!AU30+0+0+'7. ГД Ямбург'!AU11+'7. ГД Ямбург'!AU12+'10. ГД Ноябрьск'!AU19+'11. ГД Надым'!AU12+'11. ГД Надым'!AU13+'11. ГД Надым'!AU14+'11. ГД Надым'!AU15+'11. ГД Надым'!AU17+'11. ГД Надым'!AU18+'4. ГПП-УЗПКТ-СЗСК'!AU35</f>
        <v>1136.8</v>
      </c>
      <c r="AI11" s="687">
        <f>'4. ГПП-УЗПКТ-СЗСК'!AW19-0+0+0+'8. ГД Уренгой'!AW17+0+0+0+0+0+'8. ГД Уренгой'!AW19+'8. ГД Уренгой'!AW21+'8. ГД Уренгой'!AW29+'8. ГД Уренгой'!AW30+0+0+'7. ГД Ямбург'!AW11+'7. ГД Ямбург'!AW12+'10. ГД Ноябрьск'!AW19+'11. ГД Надым'!AW12+'11. ГД Надым'!AW13+'11. ГД Надым'!AW14+'11. ГД Надым'!AW15+'11. ГД Надым'!AW17+'11. ГД Надым'!AW18+'4. ГПП-УЗПКТ-СЗСК'!AW35</f>
        <v>0</v>
      </c>
      <c r="AJ11" s="687">
        <f t="shared" si="15"/>
        <v>-1136.8</v>
      </c>
      <c r="AK11" s="688">
        <f t="shared" si="16"/>
        <v>0</v>
      </c>
      <c r="AL11" s="687">
        <f>'4. ГПП-УЗПКТ-СЗСК'!BA19-0+0+0+'8. ГД Уренгой'!BA17+0+0+0+0+0+'8. ГД Уренгой'!BA19+'8. ГД Уренгой'!BA21+'8. ГД Уренгой'!BA29+'8. ГД Уренгой'!BA30+0+0+'7. ГД Ямбург'!BA11+'7. ГД Ямбург'!BA12+'10. ГД Ноябрьск'!BA19+'11. ГД Надым'!BA12+'11. ГД Надым'!BA13+'11. ГД Надым'!BA14+'11. ГД Надым'!BA15+'11. ГД Надым'!BA17+'11. ГД Надым'!BA18+'4. ГПП-УЗПКТ-СЗСК'!BA35</f>
        <v>1155.9999999999998</v>
      </c>
      <c r="AM11" s="687">
        <f>'4. ГПП-УЗПКТ-СЗСК'!BC19-0+0+0+'8. ГД Уренгой'!BC17+0+0+0+0+0+'8. ГД Уренгой'!BC19+'8. ГД Уренгой'!BC21+'8. ГД Уренгой'!BC29+'8. ГД Уренгой'!BC30+0+0+'7. ГД Ямбург'!BC11+'7. ГД Ямбург'!BC12+'10. ГД Ноябрьск'!BC19+'11. ГД Надым'!BC12+'11. ГД Надым'!BC13+'11. ГД Надым'!BC14+'11. ГД Надым'!BC15+'11. ГД Надым'!BC17+'11. ГД Надым'!BC18+'4. ГПП-УЗПКТ-СЗСК'!BC35</f>
        <v>0</v>
      </c>
      <c r="AN11" s="687">
        <f t="shared" si="17"/>
        <v>-1155.9999999999998</v>
      </c>
      <c r="AO11" s="688">
        <f t="shared" si="18"/>
        <v>0</v>
      </c>
      <c r="AP11" s="687">
        <f>'4. ГПП-УЗПКТ-СЗСК'!BG19-0+0+0+'8. ГД Уренгой'!BG17+0+0+0+0+0+'8. ГД Уренгой'!BG19+'8. ГД Уренгой'!BG21+'8. ГД Уренгой'!BG29+'8. ГД Уренгой'!BG30+0+0+'7. ГД Ямбург'!BG11+'7. ГД Ямбург'!BG12+'10. ГД Ноябрьск'!BG19+'11. ГД Надым'!BG12+'11. ГД Надым'!BG13+'11. ГД Надым'!BG14+'11. ГД Надым'!BG15+'11. ГД Надым'!BG17+'11. ГД Надым'!BG18+'4. ГПП-УЗПКТ-СЗСК'!BG35</f>
        <v>1040.9999999999998</v>
      </c>
      <c r="AQ11" s="687">
        <f>'4. ГПП-УЗПКТ-СЗСК'!BI19-0+0+0+'8. ГД Уренгой'!BI17+0+0+0+0+0+'8. ГД Уренгой'!BI19+'8. ГД Уренгой'!BI21+'8. ГД Уренгой'!BI29+'8. ГД Уренгой'!BI30+0+0+'7. ГД Ямбург'!BI11+'7. ГД Ямбург'!BI12+'10. ГД Ноябрьск'!BI19+'11. ГД Надым'!BI12+'11. ГД Надым'!BI13+'11. ГД Надым'!BI14+'11. ГД Надым'!BI15+'11. ГД Надым'!BI17+'11. ГД Надым'!BI18+'4. ГПП-УЗПКТ-СЗСК'!BI35</f>
        <v>0</v>
      </c>
      <c r="AR11" s="687">
        <f t="shared" si="19"/>
        <v>-1040.9999999999998</v>
      </c>
      <c r="AS11" s="688">
        <f t="shared" si="20"/>
        <v>0</v>
      </c>
      <c r="AT11" s="687">
        <f t="shared" si="21"/>
        <v>2838.3</v>
      </c>
      <c r="AU11" s="687">
        <f t="shared" si="21"/>
        <v>0</v>
      </c>
      <c r="AV11" s="687">
        <f t="shared" si="22"/>
        <v>-2838.3</v>
      </c>
      <c r="AW11" s="688">
        <f t="shared" si="23"/>
        <v>0</v>
      </c>
      <c r="AX11" s="687">
        <f>'4. ГПП-УЗПКТ-СЗСК'!BS19-0+0+0+'8. ГД Уренгой'!BS17+0+0+0+0+0+'8. ГД Уренгой'!BS19+'8. ГД Уренгой'!BS21+'8. ГД Уренгой'!BS29+'8. ГД Уренгой'!BS30+0+0+'7. ГД Ямбург'!BS11+'7. ГД Ямбург'!BS12+'10. ГД Ноябрьск'!BS19+'11. ГД Надым'!BS12+'11. ГД Надым'!BS13+'11. ГД Надым'!BS14+'11. ГД Надым'!BS15+'11. ГД Надым'!BS17+'11. ГД Надым'!BS18+'4. ГПП-УЗПКТ-СЗСК'!BS35</f>
        <v>844.6</v>
      </c>
      <c r="AY11" s="687">
        <f>'4. ГПП-УЗПКТ-СЗСК'!BU19-0+0+0+'8. ГД Уренгой'!BU17+0+0+0+0+0+'8. ГД Уренгой'!BU19+'8. ГД Уренгой'!BU21+'8. ГД Уренгой'!BU29+'8. ГД Уренгой'!BU30+0+0+'7. ГД Ямбург'!BU11+'7. ГД Ямбург'!BU12+'10. ГД Ноябрьск'!BU19+'11. ГД Надым'!BU12+'11. ГД Надым'!BU13+'11. ГД Надым'!BU14+'11. ГД Надым'!BU15+'11. ГД Надым'!BU17+'11. ГД Надым'!BU18+'4. ГПП-УЗПКТ-СЗСК'!BU35</f>
        <v>0</v>
      </c>
      <c r="AZ11" s="687">
        <f t="shared" si="24"/>
        <v>-844.6</v>
      </c>
      <c r="BA11" s="688">
        <f t="shared" si="25"/>
        <v>0</v>
      </c>
      <c r="BB11" s="687">
        <f>'4. ГПП-УЗПКТ-СЗСК'!BY19-0+0+0+'8. ГД Уренгой'!BY17+0+0+0+0+0+'8. ГД Уренгой'!BY19+'8. ГД Уренгой'!BY21+'8. ГД Уренгой'!BY29+'8. ГД Уренгой'!BY30+0+0+'7. ГД Ямбург'!BY11+'7. ГД Ямбург'!BY12+'10. ГД Ноябрьск'!BY19+'11. ГД Надым'!BY12+'11. ГД Надым'!BY13+'11. ГД Надым'!BY14+'11. ГД Надым'!BY15+'11. ГД Надым'!BY17+'11. ГД Надым'!BY18+'4. ГПП-УЗПКТ-СЗСК'!BY35</f>
        <v>986.90000000000009</v>
      </c>
      <c r="BC11" s="687">
        <f>'4. ГПП-УЗПКТ-СЗСК'!CA19-0+0+0+'8. ГД Уренгой'!CA17+0+0+0+0+0+'8. ГД Уренгой'!CA19+'8. ГД Уренгой'!CA21+'8. ГД Уренгой'!CA29+'8. ГД Уренгой'!CA30+0+0+'7. ГД Ямбург'!CA11+'7. ГД Ямбург'!CA12+'10. ГД Ноябрьск'!CA19+'11. ГД Надым'!CA12+'11. ГД Надым'!CA13+'11. ГД Надым'!CA14+'11. ГД Надым'!CA15+'11. ГД Надым'!CA17+'11. ГД Надым'!CA18+'4. ГПП-УЗПКТ-СЗСК'!CA35</f>
        <v>0</v>
      </c>
      <c r="BD11" s="687">
        <f t="shared" si="26"/>
        <v>-986.90000000000009</v>
      </c>
      <c r="BE11" s="688">
        <f t="shared" si="27"/>
        <v>0</v>
      </c>
      <c r="BF11" s="687">
        <f>'4. ГПП-УЗПКТ-СЗСК'!CE19-0+0+0+'8. ГД Уренгой'!CE17+0+0+0+0+0+'8. ГД Уренгой'!CE19+'8. ГД Уренгой'!CE21+'8. ГД Уренгой'!CE29+'8. ГД Уренгой'!CE30+0+0+'7. ГД Ямбург'!CE11+'7. ГД Ямбург'!CE12+'10. ГД Ноябрьск'!CE19+'11. ГД Надым'!CE12+'11. ГД Надым'!CE13+'11. ГД Надым'!CE14+'11. ГД Надым'!CE15+'11. ГД Надым'!CE17+'11. ГД Надым'!CE18+'4. ГПП-УЗПКТ-СЗСК'!CE35</f>
        <v>1006.8000000000001</v>
      </c>
      <c r="BG11" s="687">
        <f>'4. ГПП-УЗПКТ-СЗСК'!CG19-0+0+0+'8. ГД Уренгой'!CG17+0+0+0+0+0+'8. ГД Уренгой'!CG19+'8. ГД Уренгой'!CG21+'8. ГД Уренгой'!CG29+'8. ГД Уренгой'!CG30+0+0+'7. ГД Ямбург'!CG11+'7. ГД Ямбург'!CG12+'10. ГД Ноябрьск'!CG19+'11. ГД Надым'!CG12+'11. ГД Надым'!CG13+'11. ГД Надым'!CG14+'11. ГД Надым'!CG15+'11. ГД Надым'!CG17+'11. ГД Надым'!CG18+'4. ГПП-УЗПКТ-СЗСК'!CG35</f>
        <v>0</v>
      </c>
      <c r="BH11" s="687">
        <f t="shared" si="28"/>
        <v>-1006.8000000000001</v>
      </c>
      <c r="BI11" s="688">
        <f t="shared" si="29"/>
        <v>0</v>
      </c>
      <c r="BJ11" s="687">
        <f t="shared" si="30"/>
        <v>3438.2</v>
      </c>
      <c r="BK11" s="687">
        <f t="shared" si="30"/>
        <v>0</v>
      </c>
      <c r="BL11" s="687">
        <f t="shared" si="31"/>
        <v>-3438.2</v>
      </c>
      <c r="BM11" s="688">
        <f t="shared" si="32"/>
        <v>0</v>
      </c>
      <c r="BN11" s="687">
        <f>'4. ГПП-УЗПКТ-СЗСК'!CQ19-0+0+0+'8. ГД Уренгой'!CQ17+0+0+0+0+0+'8. ГД Уренгой'!CQ19+'8. ГД Уренгой'!CQ21+'8. ГД Уренгой'!CQ29+'8. ГД Уренгой'!CQ30+0+0+'7. ГД Ямбург'!CQ11+'7. ГД Ямбург'!CQ12+'10. ГД Ноябрьск'!CQ19+'11. ГД Надым'!CQ12+'11. ГД Надым'!CQ13+'11. ГД Надым'!CQ14+'11. ГД Надым'!CQ15+'11. ГД Надым'!CQ17+'11. ГД Надым'!CQ18+'4. ГПП-УЗПКТ-СЗСК'!CQ35</f>
        <v>1143.0999999999999</v>
      </c>
      <c r="BO11" s="687">
        <f>'4. ГПП-УЗПКТ-СЗСК'!CS19-0+0+0+'8. ГД Уренгой'!CS17+0+0+0+0+0+'8. ГД Уренгой'!CS19+'8. ГД Уренгой'!CS21+'8. ГД Уренгой'!CS29+'8. ГД Уренгой'!CS30+0+0+'7. ГД Ямбург'!CS11+'7. ГД Ямбург'!CS12+'10. ГД Ноябрьск'!CS19+'11. ГД Надым'!CS12+'11. ГД Надым'!CS13+'11. ГД Надым'!CS14+'11. ГД Надым'!CS15+'11. ГД Надым'!CS17+'11. ГД Надым'!CS18+'4. ГПП-УЗПКТ-СЗСК'!CS35</f>
        <v>0</v>
      </c>
      <c r="BP11" s="687">
        <f t="shared" si="33"/>
        <v>-1143.0999999999999</v>
      </c>
      <c r="BQ11" s="688">
        <f t="shared" si="34"/>
        <v>0</v>
      </c>
      <c r="BR11" s="687">
        <f>'4. ГПП-УЗПКТ-СЗСК'!CW19-0+0+0+'8. ГД Уренгой'!CW17+0+0+0+0+0+'8. ГД Уренгой'!CW19+'8. ГД Уренгой'!CW21+'8. ГД Уренгой'!CW29+'8. ГД Уренгой'!CW30+0+0+'7. ГД Ямбург'!CW11+'7. ГД Ямбург'!CW12+'10. ГД Ноябрьск'!CW19+'11. ГД Надым'!CW12+'11. ГД Надым'!CW13+'11. ГД Надым'!CW14+'11. ГД Надым'!CW15+'11. ГД Надым'!CW17+'11. ГД Надым'!CW18+'4. ГПП-УЗПКТ-СЗСК'!CW35</f>
        <v>1120.4999999999995</v>
      </c>
      <c r="BS11" s="687">
        <f>'4. ГПП-УЗПКТ-СЗСК'!CY19-0+0+0+'8. ГД Уренгой'!CY17+0+0+0+0+0+'8. ГД Уренгой'!CY19+'8. ГД Уренгой'!CY21+'8. ГД Уренгой'!CY29+'8. ГД Уренгой'!CY30+0+0+'7. ГД Ямбург'!CY11+'7. ГД Ямбург'!CY12+'10. ГД Ноябрьск'!CY19+'11. ГД Надым'!CY12+'11. ГД Надым'!CY13+'11. ГД Надым'!CY14+'11. ГД Надым'!CY15+'11. ГД Надым'!CY17+'11. ГД Надым'!CY18+'4. ГПП-УЗПКТ-СЗСК'!CY35</f>
        <v>0</v>
      </c>
      <c r="BT11" s="687">
        <f t="shared" si="35"/>
        <v>-1120.4999999999995</v>
      </c>
      <c r="BU11" s="688">
        <f t="shared" si="36"/>
        <v>0</v>
      </c>
      <c r="BV11" s="687">
        <f>'4. ГПП-УЗПКТ-СЗСК'!DC19-0+0+0+'8. ГД Уренгой'!DC17+0+0+0+0+0+'8. ГД Уренгой'!DC19+'8. ГД Уренгой'!DC21+'8. ГД Уренгой'!DC29+'8. ГД Уренгой'!DC30+0+0+'7. ГД Ямбург'!DC11+'7. ГД Ямбург'!DC12+'10. ГД Ноябрьск'!DC19+'11. ГД Надым'!DC12+'11. ГД Надым'!DC13+'11. ГД Надым'!DC14+'11. ГД Надым'!DC15+'11. ГД Надым'!DC17+'11. ГД Надым'!DC18+'4. ГПП-УЗПКТ-СЗСК'!DC35</f>
        <v>1174.6000000000004</v>
      </c>
      <c r="BW11" s="687">
        <f>'4. ГПП-УЗПКТ-СЗСК'!DE19-0+0+0+'8. ГД Уренгой'!DE17+0+0+0+0+0+'8. ГД Уренгой'!DE19+'8. ГД Уренгой'!DE21+'8. ГД Уренгой'!DE29+'8. ГД Уренгой'!DE30+0+0+'7. ГД Ямбург'!DE11+'7. ГД Ямбург'!DE12+'10. ГД Ноябрьск'!DE19+'11. ГД Надым'!DE12+'11. ГД Надым'!DE13+'11. ГД Надым'!DE14+'11. ГД Надым'!DE15+'11. ГД Надым'!DE17+'11. ГД Надым'!DE18+'4. ГПП-УЗПКТ-СЗСК'!DE35</f>
        <v>0</v>
      </c>
      <c r="BX11" s="687">
        <f t="shared" si="37"/>
        <v>-1174.6000000000004</v>
      </c>
      <c r="BY11" s="688">
        <f t="shared" si="38"/>
        <v>0</v>
      </c>
    </row>
    <row r="12" spans="2:77" ht="60" customHeight="1">
      <c r="B12" s="600" t="s">
        <v>1442</v>
      </c>
      <c r="C12" s="604" t="s">
        <v>1443</v>
      </c>
      <c r="D12" s="528"/>
      <c r="E12" s="528"/>
      <c r="F12" s="529"/>
      <c r="G12" s="530" t="s">
        <v>1444</v>
      </c>
      <c r="H12" s="530"/>
      <c r="I12" s="519" t="s">
        <v>1438</v>
      </c>
      <c r="J12" s="687">
        <f t="shared" si="0"/>
        <v>10343.6</v>
      </c>
      <c r="K12" s="687">
        <f t="shared" si="0"/>
        <v>0</v>
      </c>
      <c r="L12" s="687">
        <f t="shared" si="1"/>
        <v>-10343.6</v>
      </c>
      <c r="M12" s="688">
        <f t="shared" si="2"/>
        <v>0</v>
      </c>
      <c r="N12" s="687">
        <f t="shared" si="3"/>
        <v>2705.6</v>
      </c>
      <c r="O12" s="687">
        <f t="shared" si="3"/>
        <v>0</v>
      </c>
      <c r="P12" s="687">
        <f t="shared" si="4"/>
        <v>-2705.6</v>
      </c>
      <c r="Q12" s="688">
        <f t="shared" si="5"/>
        <v>0</v>
      </c>
      <c r="R12" s="687">
        <f>'4. ГПП-УЗПКТ-СЗСК'!W19-0+0+0+'8. ГД Уренгой'!W17+0+0+0+0+0+'8. ГД Уренгой'!W19+'8. ГД Уренгой'!W21+'8. ГД Уренгой'!W29+'8. ГД Уренгой'!W30+0+0</f>
        <v>937.39999999999986</v>
      </c>
      <c r="S12" s="687">
        <f>'4. ГПП-УЗПКТ-СЗСК'!Y19-0+0+0+'8. ГД Уренгой'!Y17+0+0+0+0+0+'8. ГД Уренгой'!Y19+'8. ГД Уренгой'!Y21+'8. ГД Уренгой'!Y29+'8. ГД Уренгой'!Y30+0+0</f>
        <v>0</v>
      </c>
      <c r="T12" s="687">
        <f t="shared" si="6"/>
        <v>-937.39999999999986</v>
      </c>
      <c r="U12" s="688">
        <f t="shared" si="7"/>
        <v>0</v>
      </c>
      <c r="V12" s="687">
        <f>'4. ГПП-УЗПКТ-СЗСК'!AC19-0+0+0+'8. ГД Уренгой'!AC17+0+0+0+0+0+'8. ГД Уренгой'!AC19+'8. ГД Уренгой'!AC21+'8. ГД Уренгой'!AC29+'8. ГД Уренгой'!AC30+0+0</f>
        <v>841.69999999999993</v>
      </c>
      <c r="W12" s="687">
        <f>'4. ГПП-УЗПКТ-СЗСК'!AE19-0+0+0+'8. ГД Уренгой'!AE17+0+0+0+0+0+'8. ГД Уренгой'!AE19+'8. ГД Уренгой'!AE21+'8. ГД Уренгой'!AE29+'8. ГД Уренгой'!AE30+0+0</f>
        <v>0</v>
      </c>
      <c r="X12" s="687">
        <f t="shared" si="8"/>
        <v>-841.69999999999993</v>
      </c>
      <c r="Y12" s="688">
        <f t="shared" si="9"/>
        <v>0</v>
      </c>
      <c r="Z12" s="687">
        <f>'4. ГПП-УЗПКТ-СЗСК'!AI19-0+0+0+'8. ГД Уренгой'!AI17+0+0+0+0+0+'8. ГД Уренгой'!AI19+'8. ГД Уренгой'!AI21+'8. ГД Уренгой'!AI29+'8. ГД Уренгой'!AI30+0+0</f>
        <v>926.5</v>
      </c>
      <c r="AA12" s="687">
        <f>'4. ГПП-УЗПКТ-СЗСК'!AK19-0+0+0+'8. ГД Уренгой'!AK17+0+0+0+0+0+'8. ГД Уренгой'!AK19+'8. ГД Уренгой'!AK21+'8. ГД Уренгой'!AK29+'8. ГД Уренгой'!AK30+0+0</f>
        <v>0</v>
      </c>
      <c r="AB12" s="687">
        <f t="shared" si="10"/>
        <v>-926.5</v>
      </c>
      <c r="AC12" s="688">
        <f t="shared" si="11"/>
        <v>0</v>
      </c>
      <c r="AD12" s="687">
        <f t="shared" si="12"/>
        <v>2685.4</v>
      </c>
      <c r="AE12" s="687">
        <f t="shared" si="12"/>
        <v>0</v>
      </c>
      <c r="AF12" s="687">
        <f t="shared" si="13"/>
        <v>-2685.4</v>
      </c>
      <c r="AG12" s="688">
        <f t="shared" si="14"/>
        <v>0</v>
      </c>
      <c r="AH12" s="687">
        <f>'4. ГПП-УЗПКТ-СЗСК'!AU19-0+0+0+'8. ГД Уренгой'!AU17+0+0+0+0+0+'8. ГД Уренгой'!AU19+'8. ГД Уренгой'!AU21+'8. ГД Уренгой'!AU29+'8. ГД Уренгой'!AU30+0+0</f>
        <v>893.2</v>
      </c>
      <c r="AI12" s="687">
        <f>'4. ГПП-УЗПКТ-СЗСК'!AW19-0+0+0+'8. ГД Уренгой'!AW17+0+0+0+0+0+'8. ГД Уренгой'!AW19+'8. ГД Уренгой'!AW21+'8. ГД Уренгой'!AW29+'8. ГД Уренгой'!AW30+0+0</f>
        <v>0</v>
      </c>
      <c r="AJ12" s="687">
        <f t="shared" si="15"/>
        <v>-893.2</v>
      </c>
      <c r="AK12" s="688">
        <f t="shared" si="16"/>
        <v>0</v>
      </c>
      <c r="AL12" s="687">
        <f>'4. ГПП-УЗПКТ-СЗСК'!BA19-0+0+0+'8. ГД Уренгой'!BA17+0+0+0+0+0+'8. ГД Уренгой'!BA19+'8. ГД Уренгой'!BA21+'8. ГД Уренгой'!BA29+'8. ГД Уренгой'!BA30+0+0</f>
        <v>917.3</v>
      </c>
      <c r="AM12" s="687">
        <f>'4. ГПП-УЗПКТ-СЗСК'!BC19-0+0+0+'8. ГД Уренгой'!BC17+0+0+0+0+0+'8. ГД Уренгой'!BC19+'8. ГД Уренгой'!BC21+'8. ГД Уренгой'!BC29+'8. ГД Уренгой'!BC30+0+0</f>
        <v>0</v>
      </c>
      <c r="AN12" s="687">
        <f t="shared" si="17"/>
        <v>-917.3</v>
      </c>
      <c r="AO12" s="688">
        <f t="shared" si="18"/>
        <v>0</v>
      </c>
      <c r="AP12" s="687">
        <f>'4. ГПП-УЗПКТ-СЗСК'!BG19-0+0+0+'8. ГД Уренгой'!BG17+0+0+0+0+0+'8. ГД Уренгой'!BG19+'8. ГД Уренгой'!BG21+'8. ГД Уренгой'!BG29+'8. ГД Уренгой'!BG30+0+0</f>
        <v>874.9</v>
      </c>
      <c r="AQ12" s="687">
        <f>'4. ГПП-УЗПКТ-СЗСК'!BI19-0+0+0+'8. ГД Уренгой'!BI17+0+0+0+0+0+'8. ГД Уренгой'!BI19+'8. ГД Уренгой'!BI21+'8. ГД Уренгой'!BI29+'8. ГД Уренгой'!BI30+0+0</f>
        <v>0</v>
      </c>
      <c r="AR12" s="687">
        <f t="shared" si="19"/>
        <v>-874.9</v>
      </c>
      <c r="AS12" s="688">
        <f t="shared" si="20"/>
        <v>0</v>
      </c>
      <c r="AT12" s="687">
        <f t="shared" si="21"/>
        <v>2341.3000000000002</v>
      </c>
      <c r="AU12" s="687">
        <f t="shared" si="21"/>
        <v>0</v>
      </c>
      <c r="AV12" s="687">
        <f t="shared" si="22"/>
        <v>-2341.3000000000002</v>
      </c>
      <c r="AW12" s="688">
        <f t="shared" si="23"/>
        <v>0</v>
      </c>
      <c r="AX12" s="687">
        <f>'4. ГПП-УЗПКТ-СЗСК'!BS19-0+0+0+'8. ГД Уренгой'!BS17+0+0+0+0+0+'8. ГД Уренгой'!BS19+'8. ГД Уренгой'!BS21+'8. ГД Уренгой'!BS29+'8. ГД Уренгой'!BS30+0+0</f>
        <v>631.9</v>
      </c>
      <c r="AY12" s="687">
        <f>'4. ГПП-УЗПКТ-СЗСК'!BU19-0+0+0+'8. ГД Уренгой'!BU17+0+0+0+0+0+'8. ГД Уренгой'!BU19+'8. ГД Уренгой'!BU21+'8. ГД Уренгой'!BU29+'8. ГД Уренгой'!BU30+0+0</f>
        <v>0</v>
      </c>
      <c r="AZ12" s="687">
        <f t="shared" si="24"/>
        <v>-631.9</v>
      </c>
      <c r="BA12" s="688">
        <f t="shared" si="25"/>
        <v>0</v>
      </c>
      <c r="BB12" s="687">
        <f>'4. ГПП-УЗПКТ-СЗСК'!BY19-0+0+0+'8. ГД Уренгой'!BY17+0+0+0+0+0+'8. ГД Уренгой'!BY19+'8. ГД Уренгой'!BY21+'8. ГД Уренгой'!BY29+'8. ГД Уренгой'!BY30+0+0</f>
        <v>846.5</v>
      </c>
      <c r="BC12" s="687">
        <f>'4. ГПП-УЗПКТ-СЗСК'!CA19-0+0+0+'8. ГД Уренгой'!CA17+0+0+0+0+0+'8. ГД Уренгой'!CA19+'8. ГД Уренгой'!CA21+'8. ГД Уренгой'!CA29+'8. ГД Уренгой'!CA30+0+0</f>
        <v>0</v>
      </c>
      <c r="BD12" s="687">
        <f t="shared" si="26"/>
        <v>-846.5</v>
      </c>
      <c r="BE12" s="688">
        <f t="shared" si="27"/>
        <v>0</v>
      </c>
      <c r="BF12" s="687">
        <f>'4. ГПП-УЗПКТ-СЗСК'!CE19-0+0+0+'8. ГД Уренгой'!CE17+0+0+0+0+0+'8. ГД Уренгой'!CE19+'8. ГД Уренгой'!CE21+'8. ГД Уренгой'!CE29+'8. ГД Уренгой'!CE30+0+0</f>
        <v>862.9</v>
      </c>
      <c r="BG12" s="687">
        <f>'4. ГПП-УЗПКТ-СЗСК'!CG19-0+0+0+'8. ГД Уренгой'!CG17+0+0+0+0+0+'8. ГД Уренгой'!CG19+'8. ГД Уренгой'!CG21+'8. ГД Уренгой'!CG29+'8. ГД Уренгой'!CG30+0+0</f>
        <v>0</v>
      </c>
      <c r="BH12" s="687">
        <f t="shared" si="28"/>
        <v>-862.9</v>
      </c>
      <c r="BI12" s="688">
        <f t="shared" si="29"/>
        <v>0</v>
      </c>
      <c r="BJ12" s="687">
        <f t="shared" si="30"/>
        <v>2611.2999999999997</v>
      </c>
      <c r="BK12" s="687">
        <f t="shared" si="30"/>
        <v>0</v>
      </c>
      <c r="BL12" s="687">
        <f t="shared" si="31"/>
        <v>-2611.2999999999997</v>
      </c>
      <c r="BM12" s="688">
        <f t="shared" si="32"/>
        <v>0</v>
      </c>
      <c r="BN12" s="687">
        <f>'4. ГПП-УЗПКТ-СЗСК'!CQ19-0+0+0+'8. ГД Уренгой'!CQ17+0+0+0+0+0+'8. ГД Уренгой'!CQ19+'8. ГД Уренгой'!CQ21+'8. ГД Уренгой'!CQ29+'8. ГД Уренгой'!CQ30+0+0</f>
        <v>882.09999999999991</v>
      </c>
      <c r="BO12" s="687">
        <f>'4. ГПП-УЗПКТ-СЗСК'!CS19-0+0+0+'8. ГД Уренгой'!CS17+0+0+0+0+0+'8. ГД Уренгой'!CS19+'8. ГД Уренгой'!CS21+'8. ГД Уренгой'!CS29+'8. ГД Уренгой'!CS30+0+0</f>
        <v>0</v>
      </c>
      <c r="BP12" s="687">
        <f t="shared" si="33"/>
        <v>-882.09999999999991</v>
      </c>
      <c r="BQ12" s="688">
        <f t="shared" si="34"/>
        <v>0</v>
      </c>
      <c r="BR12" s="687">
        <f>'4. ГПП-УЗПКТ-СЗСК'!CW19-0+0+0+'8. ГД Уренгой'!CW17+0+0+0+0+0+'8. ГД Уренгой'!CW19+'8. ГД Уренгой'!CW21+'8. ГД Уренгой'!CW29+'8. ГД Уренгой'!CW30+0+0</f>
        <v>847.3</v>
      </c>
      <c r="BS12" s="687">
        <f>'4. ГПП-УЗПКТ-СЗСК'!CY19-0+0+0+'8. ГД Уренгой'!CY17+0+0+0+0+0+'8. ГД Уренгой'!CY19+'8. ГД Уренгой'!CY21+'8. ГД Уренгой'!CY29+'8. ГД Уренгой'!CY30+0+0</f>
        <v>0</v>
      </c>
      <c r="BT12" s="687">
        <f t="shared" si="35"/>
        <v>-847.3</v>
      </c>
      <c r="BU12" s="688">
        <f t="shared" si="36"/>
        <v>0</v>
      </c>
      <c r="BV12" s="687">
        <f>'4. ГПП-УЗПКТ-СЗСК'!DC19-0+0+0+'8. ГД Уренгой'!DC17+0+0+0+0+0+'8. ГД Уренгой'!DC19+'8. ГД Уренгой'!DC21+'8. ГД Уренгой'!DC29+'8. ГД Уренгой'!DC30+0+0</f>
        <v>881.9</v>
      </c>
      <c r="BW12" s="687">
        <f>'4. ГПП-УЗПКТ-СЗСК'!DE19-0+0+0+'8. ГД Уренгой'!DE17+0+0+0+0+0+'8. ГД Уренгой'!DE19+'8. ГД Уренгой'!DE21+'8. ГД Уренгой'!DE29+'8. ГД Уренгой'!DE30+0+0</f>
        <v>0</v>
      </c>
      <c r="BX12" s="687">
        <f t="shared" si="37"/>
        <v>-881.9</v>
      </c>
      <c r="BY12" s="688">
        <f t="shared" si="38"/>
        <v>0</v>
      </c>
    </row>
    <row r="13" spans="2:77" s="673" customFormat="1" ht="18.75" customHeight="1">
      <c r="B13" s="674"/>
      <c r="C13" s="675"/>
      <c r="D13" s="676"/>
      <c r="E13" s="676"/>
      <c r="F13" s="676"/>
      <c r="G13" s="677" t="e">
        <f>G14+G15/1000</f>
        <v>#VALUE!</v>
      </c>
      <c r="H13" s="677"/>
      <c r="I13" s="678"/>
      <c r="J13" s="687" t="e">
        <f t="shared" si="0"/>
        <v>#DIV/0!</v>
      </c>
      <c r="K13" s="687" t="e">
        <f t="shared" si="0"/>
        <v>#DIV/0!</v>
      </c>
      <c r="L13" s="687" t="str">
        <f t="shared" si="1"/>
        <v>-</v>
      </c>
      <c r="M13" s="688" t="str">
        <f t="shared" si="2"/>
        <v>-</v>
      </c>
      <c r="N13" s="687" t="e">
        <f t="shared" si="3"/>
        <v>#DIV/0!</v>
      </c>
      <c r="O13" s="687" t="e">
        <f t="shared" si="3"/>
        <v>#DIV/0!</v>
      </c>
      <c r="P13" s="687" t="str">
        <f t="shared" si="4"/>
        <v>-</v>
      </c>
      <c r="Q13" s="688" t="str">
        <f t="shared" si="5"/>
        <v>-</v>
      </c>
      <c r="R13" s="687" t="e">
        <f>0+0/0</f>
        <v>#DIV/0!</v>
      </c>
      <c r="S13" s="687" t="e">
        <f>0+0/0</f>
        <v>#DIV/0!</v>
      </c>
      <c r="T13" s="687" t="str">
        <f t="shared" si="6"/>
        <v>-</v>
      </c>
      <c r="U13" s="688" t="str">
        <f t="shared" si="7"/>
        <v>-</v>
      </c>
      <c r="V13" s="687" t="e">
        <f>0+0/0</f>
        <v>#DIV/0!</v>
      </c>
      <c r="W13" s="687" t="e">
        <f>0+0/0</f>
        <v>#DIV/0!</v>
      </c>
      <c r="X13" s="687" t="str">
        <f t="shared" si="8"/>
        <v>-</v>
      </c>
      <c r="Y13" s="688" t="str">
        <f t="shared" si="9"/>
        <v>-</v>
      </c>
      <c r="Z13" s="687" t="e">
        <f>0+0/0</f>
        <v>#DIV/0!</v>
      </c>
      <c r="AA13" s="687" t="e">
        <f>0+0/0</f>
        <v>#DIV/0!</v>
      </c>
      <c r="AB13" s="687" t="str">
        <f t="shared" si="10"/>
        <v>-</v>
      </c>
      <c r="AC13" s="688" t="str">
        <f t="shared" si="11"/>
        <v>-</v>
      </c>
      <c r="AD13" s="687" t="e">
        <f t="shared" si="12"/>
        <v>#DIV/0!</v>
      </c>
      <c r="AE13" s="687" t="e">
        <f t="shared" si="12"/>
        <v>#DIV/0!</v>
      </c>
      <c r="AF13" s="687" t="str">
        <f t="shared" si="13"/>
        <v>-</v>
      </c>
      <c r="AG13" s="688" t="str">
        <f t="shared" si="14"/>
        <v>-</v>
      </c>
      <c r="AH13" s="687" t="e">
        <f>0+0/0</f>
        <v>#DIV/0!</v>
      </c>
      <c r="AI13" s="687" t="e">
        <f>0+0/0</f>
        <v>#DIV/0!</v>
      </c>
      <c r="AJ13" s="687" t="str">
        <f t="shared" si="15"/>
        <v>-</v>
      </c>
      <c r="AK13" s="688" t="str">
        <f t="shared" si="16"/>
        <v>-</v>
      </c>
      <c r="AL13" s="687" t="e">
        <f>0+0/0</f>
        <v>#DIV/0!</v>
      </c>
      <c r="AM13" s="687" t="e">
        <f>0+0/0</f>
        <v>#DIV/0!</v>
      </c>
      <c r="AN13" s="687" t="str">
        <f t="shared" si="17"/>
        <v>-</v>
      </c>
      <c r="AO13" s="688" t="str">
        <f t="shared" si="18"/>
        <v>-</v>
      </c>
      <c r="AP13" s="687" t="e">
        <f>0+0/0</f>
        <v>#DIV/0!</v>
      </c>
      <c r="AQ13" s="687" t="e">
        <f>0+0/0</f>
        <v>#DIV/0!</v>
      </c>
      <c r="AR13" s="687" t="str">
        <f t="shared" si="19"/>
        <v>-</v>
      </c>
      <c r="AS13" s="688" t="str">
        <f t="shared" si="20"/>
        <v>-</v>
      </c>
      <c r="AT13" s="687" t="e">
        <f t="shared" si="21"/>
        <v>#DIV/0!</v>
      </c>
      <c r="AU13" s="687" t="e">
        <f t="shared" si="21"/>
        <v>#DIV/0!</v>
      </c>
      <c r="AV13" s="687" t="str">
        <f t="shared" si="22"/>
        <v>-</v>
      </c>
      <c r="AW13" s="688" t="str">
        <f t="shared" si="23"/>
        <v>-</v>
      </c>
      <c r="AX13" s="687" t="e">
        <f>0+0/0</f>
        <v>#DIV/0!</v>
      </c>
      <c r="AY13" s="687" t="e">
        <f>0+0/0</f>
        <v>#DIV/0!</v>
      </c>
      <c r="AZ13" s="687" t="str">
        <f t="shared" si="24"/>
        <v>-</v>
      </c>
      <c r="BA13" s="688" t="str">
        <f t="shared" si="25"/>
        <v>-</v>
      </c>
      <c r="BB13" s="687" t="e">
        <f>0+0/0</f>
        <v>#DIV/0!</v>
      </c>
      <c r="BC13" s="687" t="e">
        <f>0+0/0</f>
        <v>#DIV/0!</v>
      </c>
      <c r="BD13" s="687" t="str">
        <f t="shared" si="26"/>
        <v>-</v>
      </c>
      <c r="BE13" s="688" t="str">
        <f t="shared" si="27"/>
        <v>-</v>
      </c>
      <c r="BF13" s="687" t="e">
        <f>0+0/0</f>
        <v>#DIV/0!</v>
      </c>
      <c r="BG13" s="687" t="e">
        <f>0+0/0</f>
        <v>#DIV/0!</v>
      </c>
      <c r="BH13" s="687" t="str">
        <f t="shared" si="28"/>
        <v>-</v>
      </c>
      <c r="BI13" s="688" t="str">
        <f t="shared" si="29"/>
        <v>-</v>
      </c>
      <c r="BJ13" s="687" t="e">
        <f t="shared" si="30"/>
        <v>#DIV/0!</v>
      </c>
      <c r="BK13" s="687" t="e">
        <f t="shared" si="30"/>
        <v>#DIV/0!</v>
      </c>
      <c r="BL13" s="687" t="str">
        <f t="shared" si="31"/>
        <v>-</v>
      </c>
      <c r="BM13" s="688" t="str">
        <f t="shared" si="32"/>
        <v>-</v>
      </c>
      <c r="BN13" s="687" t="e">
        <f>0+0/0</f>
        <v>#DIV/0!</v>
      </c>
      <c r="BO13" s="687" t="e">
        <f>0+0/0</f>
        <v>#DIV/0!</v>
      </c>
      <c r="BP13" s="687" t="str">
        <f t="shared" si="33"/>
        <v>-</v>
      </c>
      <c r="BQ13" s="688" t="str">
        <f t="shared" si="34"/>
        <v>-</v>
      </c>
      <c r="BR13" s="687" t="e">
        <f>0+0/0</f>
        <v>#DIV/0!</v>
      </c>
      <c r="BS13" s="687" t="e">
        <f>0+0/0</f>
        <v>#DIV/0!</v>
      </c>
      <c r="BT13" s="687" t="str">
        <f t="shared" si="35"/>
        <v>-</v>
      </c>
      <c r="BU13" s="688" t="str">
        <f t="shared" si="36"/>
        <v>-</v>
      </c>
      <c r="BV13" s="687" t="e">
        <f>0+0/0</f>
        <v>#DIV/0!</v>
      </c>
      <c r="BW13" s="687" t="e">
        <f>0+0/0</f>
        <v>#DIV/0!</v>
      </c>
      <c r="BX13" s="687" t="str">
        <f t="shared" si="37"/>
        <v>-</v>
      </c>
      <c r="BY13" s="688" t="str">
        <f t="shared" si="38"/>
        <v>-</v>
      </c>
    </row>
    <row r="14" spans="2:77" ht="18.75" customHeight="1">
      <c r="B14" s="778" t="s">
        <v>1445</v>
      </c>
      <c r="C14" s="471" t="s">
        <v>1446</v>
      </c>
      <c r="D14" s="528"/>
      <c r="E14" s="528"/>
      <c r="F14" s="529"/>
      <c r="G14" s="530" t="s">
        <v>1447</v>
      </c>
      <c r="H14" s="530"/>
      <c r="I14" s="519" t="s">
        <v>1438</v>
      </c>
      <c r="J14" s="687">
        <f t="shared" si="0"/>
        <v>1233.7999999999997</v>
      </c>
      <c r="K14" s="687">
        <f t="shared" si="0"/>
        <v>0</v>
      </c>
      <c r="L14" s="687">
        <f t="shared" si="1"/>
        <v>-1233.7999999999997</v>
      </c>
      <c r="M14" s="688">
        <f t="shared" si="2"/>
        <v>0</v>
      </c>
      <c r="N14" s="687">
        <f t="shared" si="3"/>
        <v>316.39999999999998</v>
      </c>
      <c r="O14" s="687">
        <f t="shared" si="3"/>
        <v>0</v>
      </c>
      <c r="P14" s="687">
        <f t="shared" si="4"/>
        <v>-316.39999999999998</v>
      </c>
      <c r="Q14" s="688">
        <f t="shared" si="5"/>
        <v>0</v>
      </c>
      <c r="R14" s="687">
        <f>'4. ГПП-УЗПКТ-СЗСК'!W19-0+0</f>
        <v>108.9</v>
      </c>
      <c r="S14" s="687">
        <f>'4. ГПП-УЗПКТ-СЗСК'!Y19-0+0</f>
        <v>0</v>
      </c>
      <c r="T14" s="687">
        <f t="shared" si="6"/>
        <v>-108.9</v>
      </c>
      <c r="U14" s="688">
        <f t="shared" si="7"/>
        <v>0</v>
      </c>
      <c r="V14" s="687">
        <f>'4. ГПП-УЗПКТ-СЗСК'!AC19-0+0</f>
        <v>98.4</v>
      </c>
      <c r="W14" s="687">
        <f>'4. ГПП-УЗПКТ-СЗСК'!AE19-0+0</f>
        <v>0</v>
      </c>
      <c r="X14" s="687">
        <f t="shared" si="8"/>
        <v>-98.4</v>
      </c>
      <c r="Y14" s="688">
        <f t="shared" si="9"/>
        <v>0</v>
      </c>
      <c r="Z14" s="687">
        <f>'4. ГПП-УЗПКТ-СЗСК'!AI19-0+0</f>
        <v>109.1</v>
      </c>
      <c r="AA14" s="687">
        <f>'4. ГПП-УЗПКТ-СЗСК'!AK19-0+0</f>
        <v>0</v>
      </c>
      <c r="AB14" s="687">
        <f t="shared" si="10"/>
        <v>-109.1</v>
      </c>
      <c r="AC14" s="688">
        <f t="shared" si="11"/>
        <v>0</v>
      </c>
      <c r="AD14" s="687">
        <f t="shared" si="12"/>
        <v>309.39999999999998</v>
      </c>
      <c r="AE14" s="687">
        <f t="shared" si="12"/>
        <v>0</v>
      </c>
      <c r="AF14" s="687">
        <f t="shared" si="13"/>
        <v>-309.39999999999998</v>
      </c>
      <c r="AG14" s="688">
        <f t="shared" si="14"/>
        <v>0</v>
      </c>
      <c r="AH14" s="687">
        <f>'4. ГПП-УЗПКТ-СЗСК'!AU19-0+0</f>
        <v>108.2</v>
      </c>
      <c r="AI14" s="687">
        <f>'4. ГПП-УЗПКТ-СЗСК'!AW19-0+0</f>
        <v>0</v>
      </c>
      <c r="AJ14" s="687">
        <f t="shared" si="15"/>
        <v>-108.2</v>
      </c>
      <c r="AK14" s="688">
        <f t="shared" si="16"/>
        <v>0</v>
      </c>
      <c r="AL14" s="687">
        <f>'4. ГПП-УЗПКТ-СЗСК'!BA19-0+0</f>
        <v>111.5</v>
      </c>
      <c r="AM14" s="687">
        <f>'4. ГПП-УЗПКТ-СЗСК'!BC19-0+0</f>
        <v>0</v>
      </c>
      <c r="AN14" s="687">
        <f t="shared" si="17"/>
        <v>-111.5</v>
      </c>
      <c r="AO14" s="688">
        <f t="shared" si="18"/>
        <v>0</v>
      </c>
      <c r="AP14" s="687">
        <f>'4. ГПП-УЗПКТ-СЗСК'!BG19-0+0</f>
        <v>89.7</v>
      </c>
      <c r="AQ14" s="687">
        <f>'4. ГПП-УЗПКТ-СЗСК'!BI19-0+0</f>
        <v>0</v>
      </c>
      <c r="AR14" s="687">
        <f t="shared" si="19"/>
        <v>-89.7</v>
      </c>
      <c r="AS14" s="688">
        <f t="shared" si="20"/>
        <v>0</v>
      </c>
      <c r="AT14" s="687">
        <f t="shared" si="21"/>
        <v>272.59999999999997</v>
      </c>
      <c r="AU14" s="687">
        <f t="shared" si="21"/>
        <v>0</v>
      </c>
      <c r="AV14" s="687">
        <f t="shared" si="22"/>
        <v>-272.59999999999997</v>
      </c>
      <c r="AW14" s="688">
        <f t="shared" si="23"/>
        <v>0</v>
      </c>
      <c r="AX14" s="687">
        <f>'4. ГПП-УЗПКТ-СЗСК'!BS19-0+0</f>
        <v>71.3</v>
      </c>
      <c r="AY14" s="687">
        <f>'4. ГПП-УЗПКТ-СЗСК'!BU19-0+0</f>
        <v>0</v>
      </c>
      <c r="AZ14" s="687">
        <f t="shared" si="24"/>
        <v>-71.3</v>
      </c>
      <c r="BA14" s="688">
        <f t="shared" si="25"/>
        <v>0</v>
      </c>
      <c r="BB14" s="687">
        <f>'4. ГПП-УЗПКТ-СЗСК'!BY19-0+0</f>
        <v>98.6</v>
      </c>
      <c r="BC14" s="687">
        <f>'4. ГПП-УЗПКТ-СЗСК'!CA19-0+0</f>
        <v>0</v>
      </c>
      <c r="BD14" s="687">
        <f t="shared" si="26"/>
        <v>-98.6</v>
      </c>
      <c r="BE14" s="688">
        <f t="shared" si="27"/>
        <v>0</v>
      </c>
      <c r="BF14" s="687">
        <f>'4. ГПП-УЗПКТ-СЗСК'!CE19-0+0</f>
        <v>102.7</v>
      </c>
      <c r="BG14" s="687">
        <f>'4. ГПП-УЗПКТ-СЗСК'!CG19-0+0</f>
        <v>0</v>
      </c>
      <c r="BH14" s="687">
        <f t="shared" si="28"/>
        <v>-102.7</v>
      </c>
      <c r="BI14" s="688">
        <f t="shared" si="29"/>
        <v>0</v>
      </c>
      <c r="BJ14" s="687">
        <f t="shared" si="30"/>
        <v>335.4</v>
      </c>
      <c r="BK14" s="687">
        <f t="shared" si="30"/>
        <v>0</v>
      </c>
      <c r="BL14" s="687">
        <f t="shared" si="31"/>
        <v>-335.4</v>
      </c>
      <c r="BM14" s="688">
        <f t="shared" si="32"/>
        <v>0</v>
      </c>
      <c r="BN14" s="687">
        <f>'4. ГПП-УЗПКТ-СЗСК'!CQ19-0+0</f>
        <v>113</v>
      </c>
      <c r="BO14" s="687">
        <f>'4. ГПП-УЗПКТ-СЗСК'!CS19-0+0</f>
        <v>0</v>
      </c>
      <c r="BP14" s="687">
        <f t="shared" si="33"/>
        <v>-113</v>
      </c>
      <c r="BQ14" s="688">
        <f t="shared" si="34"/>
        <v>0</v>
      </c>
      <c r="BR14" s="687">
        <f>'4. ГПП-УЗПКТ-СЗСК'!CW19-0+0</f>
        <v>109.3</v>
      </c>
      <c r="BS14" s="687">
        <f>'4. ГПП-УЗПКТ-СЗСК'!CY19-0+0</f>
        <v>0</v>
      </c>
      <c r="BT14" s="687">
        <f t="shared" si="35"/>
        <v>-109.3</v>
      </c>
      <c r="BU14" s="688">
        <f t="shared" si="36"/>
        <v>0</v>
      </c>
      <c r="BV14" s="687">
        <f>'4. ГПП-УЗПКТ-СЗСК'!DC19-0+0</f>
        <v>113.1</v>
      </c>
      <c r="BW14" s="687">
        <f>'4. ГПП-УЗПКТ-СЗСК'!DE19-0+0</f>
        <v>0</v>
      </c>
      <c r="BX14" s="687">
        <f t="shared" si="37"/>
        <v>-113.1</v>
      </c>
      <c r="BY14" s="688">
        <f t="shared" si="38"/>
        <v>0</v>
      </c>
    </row>
    <row r="15" spans="2:77" ht="18.75" customHeight="1">
      <c r="B15" s="769"/>
      <c r="C15" s="484" t="s">
        <v>1448</v>
      </c>
      <c r="D15" s="528"/>
      <c r="E15" s="528"/>
      <c r="F15" s="529"/>
      <c r="G15" s="530" t="s">
        <v>1449</v>
      </c>
      <c r="H15" s="530"/>
      <c r="I15" s="519" t="s">
        <v>1438</v>
      </c>
      <c r="J15" s="687">
        <f t="shared" si="0"/>
        <v>1233.7999999999997</v>
      </c>
      <c r="K15" s="687">
        <f t="shared" si="0"/>
        <v>0</v>
      </c>
      <c r="L15" s="687">
        <f t="shared" si="1"/>
        <v>-1233.7999999999997</v>
      </c>
      <c r="M15" s="688">
        <f t="shared" si="2"/>
        <v>0</v>
      </c>
      <c r="N15" s="687">
        <f t="shared" si="3"/>
        <v>316.39999999999998</v>
      </c>
      <c r="O15" s="687">
        <f t="shared" si="3"/>
        <v>0</v>
      </c>
      <c r="P15" s="687">
        <f t="shared" si="4"/>
        <v>-316.39999999999998</v>
      </c>
      <c r="Q15" s="688">
        <f t="shared" si="5"/>
        <v>0</v>
      </c>
      <c r="R15" s="687">
        <f>'4. ГПП-УЗПКТ-СЗСК'!W19-0</f>
        <v>108.9</v>
      </c>
      <c r="S15" s="687">
        <f>'4. ГПП-УЗПКТ-СЗСК'!Y19-0</f>
        <v>0</v>
      </c>
      <c r="T15" s="687">
        <f t="shared" si="6"/>
        <v>-108.9</v>
      </c>
      <c r="U15" s="688">
        <f t="shared" si="7"/>
        <v>0</v>
      </c>
      <c r="V15" s="687">
        <f>'4. ГПП-УЗПКТ-СЗСК'!AC19-0</f>
        <v>98.4</v>
      </c>
      <c r="W15" s="687">
        <f>'4. ГПП-УЗПКТ-СЗСК'!AE19-0</f>
        <v>0</v>
      </c>
      <c r="X15" s="687">
        <f t="shared" si="8"/>
        <v>-98.4</v>
      </c>
      <c r="Y15" s="688">
        <f t="shared" si="9"/>
        <v>0</v>
      </c>
      <c r="Z15" s="687">
        <f>'4. ГПП-УЗПКТ-СЗСК'!AI19-0</f>
        <v>109.1</v>
      </c>
      <c r="AA15" s="687">
        <f>'4. ГПП-УЗПКТ-СЗСК'!AK19-0</f>
        <v>0</v>
      </c>
      <c r="AB15" s="687">
        <f t="shared" si="10"/>
        <v>-109.1</v>
      </c>
      <c r="AC15" s="688">
        <f t="shared" si="11"/>
        <v>0</v>
      </c>
      <c r="AD15" s="687">
        <f t="shared" si="12"/>
        <v>309.39999999999998</v>
      </c>
      <c r="AE15" s="687">
        <f t="shared" si="12"/>
        <v>0</v>
      </c>
      <c r="AF15" s="687">
        <f t="shared" si="13"/>
        <v>-309.39999999999998</v>
      </c>
      <c r="AG15" s="688">
        <f t="shared" si="14"/>
        <v>0</v>
      </c>
      <c r="AH15" s="687">
        <f>'4. ГПП-УЗПКТ-СЗСК'!AU19-0</f>
        <v>108.2</v>
      </c>
      <c r="AI15" s="687">
        <f>'4. ГПП-УЗПКТ-СЗСК'!AW19-0</f>
        <v>0</v>
      </c>
      <c r="AJ15" s="687">
        <f t="shared" si="15"/>
        <v>-108.2</v>
      </c>
      <c r="AK15" s="688">
        <f t="shared" si="16"/>
        <v>0</v>
      </c>
      <c r="AL15" s="687">
        <f>'4. ГПП-УЗПКТ-СЗСК'!BA19-0</f>
        <v>111.5</v>
      </c>
      <c r="AM15" s="687">
        <f>'4. ГПП-УЗПКТ-СЗСК'!BC19-0</f>
        <v>0</v>
      </c>
      <c r="AN15" s="687">
        <f t="shared" si="17"/>
        <v>-111.5</v>
      </c>
      <c r="AO15" s="688">
        <f t="shared" si="18"/>
        <v>0</v>
      </c>
      <c r="AP15" s="687">
        <f>'4. ГПП-УЗПКТ-СЗСК'!BG19-0</f>
        <v>89.7</v>
      </c>
      <c r="AQ15" s="687">
        <f>'4. ГПП-УЗПКТ-СЗСК'!BI19-0</f>
        <v>0</v>
      </c>
      <c r="AR15" s="687">
        <f t="shared" si="19"/>
        <v>-89.7</v>
      </c>
      <c r="AS15" s="688">
        <f t="shared" si="20"/>
        <v>0</v>
      </c>
      <c r="AT15" s="687">
        <f t="shared" si="21"/>
        <v>272.59999999999997</v>
      </c>
      <c r="AU15" s="687">
        <f t="shared" si="21"/>
        <v>0</v>
      </c>
      <c r="AV15" s="687">
        <f t="shared" si="22"/>
        <v>-272.59999999999997</v>
      </c>
      <c r="AW15" s="688">
        <f t="shared" si="23"/>
        <v>0</v>
      </c>
      <c r="AX15" s="687">
        <f>'4. ГПП-УЗПКТ-СЗСК'!BS19-0</f>
        <v>71.3</v>
      </c>
      <c r="AY15" s="687">
        <f>'4. ГПП-УЗПКТ-СЗСК'!BU19-0</f>
        <v>0</v>
      </c>
      <c r="AZ15" s="687">
        <f t="shared" si="24"/>
        <v>-71.3</v>
      </c>
      <c r="BA15" s="688">
        <f t="shared" si="25"/>
        <v>0</v>
      </c>
      <c r="BB15" s="687">
        <f>'4. ГПП-УЗПКТ-СЗСК'!BY19-0</f>
        <v>98.6</v>
      </c>
      <c r="BC15" s="687">
        <f>'4. ГПП-УЗПКТ-СЗСК'!CA19-0</f>
        <v>0</v>
      </c>
      <c r="BD15" s="687">
        <f t="shared" si="26"/>
        <v>-98.6</v>
      </c>
      <c r="BE15" s="688">
        <f t="shared" si="27"/>
        <v>0</v>
      </c>
      <c r="BF15" s="687">
        <f>'4. ГПП-УЗПКТ-СЗСК'!CE19-0</f>
        <v>102.7</v>
      </c>
      <c r="BG15" s="687">
        <f>'4. ГПП-УЗПКТ-СЗСК'!CG19-0</f>
        <v>0</v>
      </c>
      <c r="BH15" s="687">
        <f t="shared" si="28"/>
        <v>-102.7</v>
      </c>
      <c r="BI15" s="688">
        <f t="shared" si="29"/>
        <v>0</v>
      </c>
      <c r="BJ15" s="687">
        <f t="shared" si="30"/>
        <v>335.4</v>
      </c>
      <c r="BK15" s="687">
        <f t="shared" si="30"/>
        <v>0</v>
      </c>
      <c r="BL15" s="687">
        <f t="shared" si="31"/>
        <v>-335.4</v>
      </c>
      <c r="BM15" s="688">
        <f t="shared" si="32"/>
        <v>0</v>
      </c>
      <c r="BN15" s="687">
        <f>'4. ГПП-УЗПКТ-СЗСК'!CQ19-0</f>
        <v>113</v>
      </c>
      <c r="BO15" s="687">
        <f>'4. ГПП-УЗПКТ-СЗСК'!CS19-0</f>
        <v>0</v>
      </c>
      <c r="BP15" s="687">
        <f t="shared" si="33"/>
        <v>-113</v>
      </c>
      <c r="BQ15" s="688">
        <f t="shared" si="34"/>
        <v>0</v>
      </c>
      <c r="BR15" s="687">
        <f>'4. ГПП-УЗПКТ-СЗСК'!CW19-0</f>
        <v>109.3</v>
      </c>
      <c r="BS15" s="687">
        <f>'4. ГПП-УЗПКТ-СЗСК'!CY19-0</f>
        <v>0</v>
      </c>
      <c r="BT15" s="687">
        <f t="shared" si="35"/>
        <v>-109.3</v>
      </c>
      <c r="BU15" s="688">
        <f t="shared" si="36"/>
        <v>0</v>
      </c>
      <c r="BV15" s="687">
        <f>'4. ГПП-УЗПКТ-СЗСК'!DC19-0</f>
        <v>113.1</v>
      </c>
      <c r="BW15" s="687">
        <f>'4. ГПП-УЗПКТ-СЗСК'!DE19-0</f>
        <v>0</v>
      </c>
      <c r="BX15" s="687">
        <f t="shared" si="37"/>
        <v>-113.1</v>
      </c>
      <c r="BY15" s="688">
        <f t="shared" si="38"/>
        <v>0</v>
      </c>
    </row>
    <row r="16" spans="2:77" ht="18.75" customHeight="1">
      <c r="B16" s="769"/>
      <c r="C16" s="470" t="s">
        <v>1450</v>
      </c>
      <c r="D16" s="528"/>
      <c r="E16" s="528"/>
      <c r="F16" s="529"/>
      <c r="G16" s="530">
        <v>0</v>
      </c>
      <c r="H16" s="530"/>
      <c r="I16" s="517" t="s">
        <v>1438</v>
      </c>
      <c r="J16" s="681"/>
      <c r="K16" s="681"/>
      <c r="L16" s="681"/>
      <c r="M16" s="681"/>
      <c r="N16" s="681"/>
      <c r="O16" s="681"/>
      <c r="P16" s="681"/>
      <c r="Q16" s="681"/>
      <c r="R16" s="681"/>
      <c r="S16" s="681"/>
      <c r="T16" s="681"/>
      <c r="U16" s="681"/>
      <c r="V16" s="681"/>
      <c r="W16" s="681"/>
      <c r="X16" s="681"/>
      <c r="Y16" s="681"/>
      <c r="Z16" s="681"/>
      <c r="AA16" s="681"/>
      <c r="AB16" s="681"/>
      <c r="AC16" s="681"/>
      <c r="AD16" s="681"/>
      <c r="AE16" s="681"/>
      <c r="AF16" s="681"/>
      <c r="AG16" s="681"/>
      <c r="AH16" s="681"/>
      <c r="AI16" s="681"/>
      <c r="AJ16" s="681"/>
      <c r="AK16" s="681"/>
      <c r="AL16" s="681"/>
      <c r="AM16" s="681"/>
      <c r="AN16" s="681"/>
      <c r="AO16" s="681"/>
      <c r="AP16" s="681"/>
      <c r="AQ16" s="681"/>
      <c r="AR16" s="681"/>
      <c r="AS16" s="681"/>
      <c r="AT16" s="681"/>
      <c r="AU16" s="681"/>
      <c r="AV16" s="681"/>
      <c r="AW16" s="681"/>
      <c r="AX16" s="681"/>
      <c r="AY16" s="681"/>
      <c r="AZ16" s="681"/>
      <c r="BA16" s="681"/>
      <c r="BB16" s="681"/>
      <c r="BC16" s="681"/>
      <c r="BD16" s="681"/>
      <c r="BE16" s="681"/>
      <c r="BF16" s="681"/>
      <c r="BG16" s="681"/>
      <c r="BH16" s="681"/>
      <c r="BI16" s="681"/>
      <c r="BJ16" s="681"/>
      <c r="BK16" s="681"/>
      <c r="BL16" s="681"/>
      <c r="BM16" s="681"/>
      <c r="BN16" s="681"/>
      <c r="BO16" s="681"/>
      <c r="BP16" s="681"/>
      <c r="BQ16" s="681"/>
      <c r="BR16" s="681"/>
      <c r="BS16" s="681"/>
      <c r="BT16" s="681"/>
      <c r="BU16" s="681"/>
      <c r="BV16" s="681"/>
      <c r="BW16" s="681"/>
      <c r="BX16" s="681"/>
      <c r="BY16" s="681"/>
    </row>
    <row r="17" spans="2:77" ht="18.75" customHeight="1">
      <c r="B17" s="600" t="s">
        <v>1451</v>
      </c>
      <c r="C17" s="471" t="s">
        <v>1452</v>
      </c>
      <c r="D17" s="528"/>
      <c r="E17" s="528"/>
      <c r="F17" s="529"/>
      <c r="G17" s="530" t="s">
        <v>694</v>
      </c>
      <c r="H17" s="530"/>
      <c r="I17" s="519" t="s">
        <v>1438</v>
      </c>
      <c r="J17" s="687">
        <f>N17+AD17+AT17+BJ17</f>
        <v>0</v>
      </c>
      <c r="K17" s="687">
        <f>O17+AE17+AU17+BK17</f>
        <v>0</v>
      </c>
      <c r="L17" s="687">
        <f>IFERROR(K17-J17,"-")</f>
        <v>0</v>
      </c>
      <c r="M17" s="688" t="str">
        <f>IFERROR(K17/J17,"-")</f>
        <v>-</v>
      </c>
      <c r="N17" s="687">
        <f>R17+V17+Z17</f>
        <v>0</v>
      </c>
      <c r="O17" s="687">
        <f>S17+W17+AA17</f>
        <v>0</v>
      </c>
      <c r="P17" s="687">
        <f>IFERROR(O17-N17,"-")</f>
        <v>0</v>
      </c>
      <c r="Q17" s="688" t="str">
        <f>IFERROR(O17/N17,"-")</f>
        <v>-</v>
      </c>
      <c r="R17" s="687">
        <f>0+0</f>
        <v>0</v>
      </c>
      <c r="S17" s="687">
        <f>0+0</f>
        <v>0</v>
      </c>
      <c r="T17" s="687">
        <f>IFERROR(S17-R17,"-")</f>
        <v>0</v>
      </c>
      <c r="U17" s="688" t="str">
        <f>IFERROR(S17/R17,"-")</f>
        <v>-</v>
      </c>
      <c r="V17" s="687">
        <f>0+0</f>
        <v>0</v>
      </c>
      <c r="W17" s="687">
        <f>0+0</f>
        <v>0</v>
      </c>
      <c r="X17" s="687">
        <f>IFERROR(W17-V17,"-")</f>
        <v>0</v>
      </c>
      <c r="Y17" s="688" t="str">
        <f>IFERROR(W17/V17,"-")</f>
        <v>-</v>
      </c>
      <c r="Z17" s="687">
        <f>0+0</f>
        <v>0</v>
      </c>
      <c r="AA17" s="687">
        <f>0+0</f>
        <v>0</v>
      </c>
      <c r="AB17" s="687">
        <f>IFERROR(AA17-Z17,"-")</f>
        <v>0</v>
      </c>
      <c r="AC17" s="688" t="str">
        <f>IFERROR(AA17/Z17,"-")</f>
        <v>-</v>
      </c>
      <c r="AD17" s="687">
        <f>AH17+AL17+AP17</f>
        <v>0</v>
      </c>
      <c r="AE17" s="687">
        <f>AI17+AM17+AQ17</f>
        <v>0</v>
      </c>
      <c r="AF17" s="687">
        <f>IFERROR(AE17-AD17,"-")</f>
        <v>0</v>
      </c>
      <c r="AG17" s="688" t="str">
        <f>IFERROR(AE17/AD17,"-")</f>
        <v>-</v>
      </c>
      <c r="AH17" s="687">
        <f>0+0</f>
        <v>0</v>
      </c>
      <c r="AI17" s="687">
        <f>0+0</f>
        <v>0</v>
      </c>
      <c r="AJ17" s="687">
        <f>IFERROR(AI17-AH17,"-")</f>
        <v>0</v>
      </c>
      <c r="AK17" s="688" t="str">
        <f>IFERROR(AI17/AH17,"-")</f>
        <v>-</v>
      </c>
      <c r="AL17" s="687">
        <f>0+0</f>
        <v>0</v>
      </c>
      <c r="AM17" s="687">
        <f>0+0</f>
        <v>0</v>
      </c>
      <c r="AN17" s="687">
        <f>IFERROR(AM17-AL17,"-")</f>
        <v>0</v>
      </c>
      <c r="AO17" s="688" t="str">
        <f>IFERROR(AM17/AL17,"-")</f>
        <v>-</v>
      </c>
      <c r="AP17" s="687">
        <f>0+0</f>
        <v>0</v>
      </c>
      <c r="AQ17" s="687">
        <f>0+0</f>
        <v>0</v>
      </c>
      <c r="AR17" s="687">
        <f>IFERROR(AQ17-AP17,"-")</f>
        <v>0</v>
      </c>
      <c r="AS17" s="688" t="str">
        <f>IFERROR(AQ17/AP17,"-")</f>
        <v>-</v>
      </c>
      <c r="AT17" s="687">
        <f>AX17+BB17+BF17</f>
        <v>0</v>
      </c>
      <c r="AU17" s="687">
        <f>AY17+BC17+BG17</f>
        <v>0</v>
      </c>
      <c r="AV17" s="687">
        <f>IFERROR(AU17-AT17,"-")</f>
        <v>0</v>
      </c>
      <c r="AW17" s="688" t="str">
        <f>IFERROR(AU17/AT17,"-")</f>
        <v>-</v>
      </c>
      <c r="AX17" s="687">
        <f>0+0</f>
        <v>0</v>
      </c>
      <c r="AY17" s="687">
        <f>0+0</f>
        <v>0</v>
      </c>
      <c r="AZ17" s="687">
        <f>IFERROR(AY17-AX17,"-")</f>
        <v>0</v>
      </c>
      <c r="BA17" s="688" t="str">
        <f>IFERROR(AY17/AX17,"-")</f>
        <v>-</v>
      </c>
      <c r="BB17" s="687">
        <f>0+0</f>
        <v>0</v>
      </c>
      <c r="BC17" s="687">
        <f>0+0</f>
        <v>0</v>
      </c>
      <c r="BD17" s="687">
        <f>IFERROR(BC17-BB17,"-")</f>
        <v>0</v>
      </c>
      <c r="BE17" s="688" t="str">
        <f>IFERROR(BC17/BB17,"-")</f>
        <v>-</v>
      </c>
      <c r="BF17" s="687">
        <f>0+0</f>
        <v>0</v>
      </c>
      <c r="BG17" s="687">
        <f>0+0</f>
        <v>0</v>
      </c>
      <c r="BH17" s="687">
        <f>IFERROR(BG17-BF17,"-")</f>
        <v>0</v>
      </c>
      <c r="BI17" s="688" t="str">
        <f>IFERROR(BG17/BF17,"-")</f>
        <v>-</v>
      </c>
      <c r="BJ17" s="687">
        <f>BN17+BR17+BV17</f>
        <v>0</v>
      </c>
      <c r="BK17" s="687">
        <f>BO17+BS17+BW17</f>
        <v>0</v>
      </c>
      <c r="BL17" s="687">
        <f>IFERROR(BK17-BJ17,"-")</f>
        <v>0</v>
      </c>
      <c r="BM17" s="688" t="str">
        <f>IFERROR(BK17/BJ17,"-")</f>
        <v>-</v>
      </c>
      <c r="BN17" s="687">
        <f>0+0</f>
        <v>0</v>
      </c>
      <c r="BO17" s="687">
        <f>0+0</f>
        <v>0</v>
      </c>
      <c r="BP17" s="687">
        <f>IFERROR(BO17-BN17,"-")</f>
        <v>0</v>
      </c>
      <c r="BQ17" s="688" t="str">
        <f>IFERROR(BO17/BN17,"-")</f>
        <v>-</v>
      </c>
      <c r="BR17" s="687">
        <f>0+0</f>
        <v>0</v>
      </c>
      <c r="BS17" s="687">
        <f>0+0</f>
        <v>0</v>
      </c>
      <c r="BT17" s="687">
        <f>IFERROR(BS17-BR17,"-")</f>
        <v>0</v>
      </c>
      <c r="BU17" s="688" t="str">
        <f>IFERROR(BS17/BR17,"-")</f>
        <v>-</v>
      </c>
      <c r="BV17" s="687">
        <f>0+0</f>
        <v>0</v>
      </c>
      <c r="BW17" s="687">
        <f>0+0</f>
        <v>0</v>
      </c>
      <c r="BX17" s="687">
        <f>IFERROR(BW17-BV17,"-")</f>
        <v>0</v>
      </c>
      <c r="BY17" s="688" t="str">
        <f>IFERROR(BW17/BV17,"-")</f>
        <v>-</v>
      </c>
    </row>
    <row r="18" spans="2:77" ht="19.5" customHeight="1">
      <c r="B18" s="472"/>
      <c r="C18" s="473" t="s">
        <v>1453</v>
      </c>
      <c r="D18" s="528"/>
      <c r="E18" s="528"/>
      <c r="F18" s="529"/>
      <c r="G18" s="530">
        <v>0</v>
      </c>
      <c r="H18" s="530"/>
      <c r="I18" s="517" t="s">
        <v>1438</v>
      </c>
      <c r="J18" s="681"/>
      <c r="K18" s="681"/>
      <c r="L18" s="681"/>
      <c r="M18" s="681"/>
      <c r="N18" s="681"/>
      <c r="O18" s="681"/>
      <c r="P18" s="681"/>
      <c r="Q18" s="681"/>
      <c r="R18" s="681"/>
      <c r="S18" s="681"/>
      <c r="T18" s="681"/>
      <c r="U18" s="681"/>
      <c r="V18" s="681"/>
      <c r="W18" s="681"/>
      <c r="X18" s="681"/>
      <c r="Y18" s="681"/>
      <c r="Z18" s="681"/>
      <c r="AA18" s="681"/>
      <c r="AB18" s="681"/>
      <c r="AC18" s="681"/>
      <c r="AD18" s="681"/>
      <c r="AE18" s="681"/>
      <c r="AF18" s="681"/>
      <c r="AG18" s="681"/>
      <c r="AH18" s="681"/>
      <c r="AI18" s="681"/>
      <c r="AJ18" s="681"/>
      <c r="AK18" s="681"/>
      <c r="AL18" s="681"/>
      <c r="AM18" s="681"/>
      <c r="AN18" s="681"/>
      <c r="AO18" s="681"/>
      <c r="AP18" s="681"/>
      <c r="AQ18" s="681"/>
      <c r="AR18" s="681"/>
      <c r="AS18" s="681"/>
      <c r="AT18" s="681"/>
      <c r="AU18" s="681"/>
      <c r="AV18" s="681"/>
      <c r="AW18" s="681"/>
      <c r="AX18" s="681"/>
      <c r="AY18" s="681"/>
      <c r="AZ18" s="681"/>
      <c r="BA18" s="681"/>
      <c r="BB18" s="681"/>
      <c r="BC18" s="681"/>
      <c r="BD18" s="681"/>
      <c r="BE18" s="681"/>
      <c r="BF18" s="681"/>
      <c r="BG18" s="681"/>
      <c r="BH18" s="681"/>
      <c r="BI18" s="681"/>
      <c r="BJ18" s="681"/>
      <c r="BK18" s="681"/>
      <c r="BL18" s="681"/>
      <c r="BM18" s="681"/>
      <c r="BN18" s="681"/>
      <c r="BO18" s="681"/>
      <c r="BP18" s="681"/>
      <c r="BQ18" s="681"/>
      <c r="BR18" s="681"/>
      <c r="BS18" s="681"/>
      <c r="BT18" s="681"/>
      <c r="BU18" s="681"/>
      <c r="BV18" s="681"/>
      <c r="BW18" s="681"/>
      <c r="BX18" s="681"/>
      <c r="BY18" s="681"/>
    </row>
    <row r="19" spans="2:77" ht="19.5" customHeight="1">
      <c r="B19" s="472"/>
      <c r="C19" s="473" t="s">
        <v>1454</v>
      </c>
      <c r="D19" s="528"/>
      <c r="E19" s="528"/>
      <c r="F19" s="529"/>
      <c r="G19" s="530">
        <v>0</v>
      </c>
      <c r="H19" s="530"/>
      <c r="I19" s="517" t="s">
        <v>1438</v>
      </c>
      <c r="J19" s="681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681"/>
      <c r="AB19" s="681"/>
      <c r="AC19" s="681"/>
      <c r="AD19" s="681"/>
      <c r="AE19" s="681"/>
      <c r="AF19" s="681"/>
      <c r="AG19" s="681"/>
      <c r="AH19" s="681"/>
      <c r="AI19" s="681"/>
      <c r="AJ19" s="681"/>
      <c r="AK19" s="681"/>
      <c r="AL19" s="681"/>
      <c r="AM19" s="681"/>
      <c r="AN19" s="681"/>
      <c r="AO19" s="681"/>
      <c r="AP19" s="681"/>
      <c r="AQ19" s="681"/>
      <c r="AR19" s="681"/>
      <c r="AS19" s="681"/>
      <c r="AT19" s="681"/>
      <c r="AU19" s="681"/>
      <c r="AV19" s="681"/>
      <c r="AW19" s="681"/>
      <c r="AX19" s="681"/>
      <c r="AY19" s="681"/>
      <c r="AZ19" s="681"/>
      <c r="BA19" s="681"/>
      <c r="BB19" s="681"/>
      <c r="BC19" s="681"/>
      <c r="BD19" s="681"/>
      <c r="BE19" s="681"/>
      <c r="BF19" s="681"/>
      <c r="BG19" s="681"/>
      <c r="BH19" s="681"/>
      <c r="BI19" s="681"/>
      <c r="BJ19" s="681"/>
      <c r="BK19" s="681"/>
      <c r="BL19" s="681"/>
      <c r="BM19" s="681"/>
      <c r="BN19" s="681"/>
      <c r="BO19" s="681"/>
      <c r="BP19" s="681"/>
      <c r="BQ19" s="681"/>
      <c r="BR19" s="681"/>
      <c r="BS19" s="681"/>
      <c r="BT19" s="681"/>
      <c r="BU19" s="681"/>
      <c r="BV19" s="681"/>
      <c r="BW19" s="681"/>
      <c r="BX19" s="681"/>
      <c r="BY19" s="681"/>
    </row>
    <row r="20" spans="2:77" ht="18.75" customHeight="1">
      <c r="B20" s="483"/>
      <c r="C20" s="603" t="s">
        <v>1455</v>
      </c>
      <c r="D20" s="528"/>
      <c r="E20" s="528"/>
      <c r="F20" s="529"/>
      <c r="G20" s="530">
        <v>0</v>
      </c>
      <c r="H20" s="530"/>
      <c r="I20" s="519" t="s">
        <v>1438</v>
      </c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1"/>
      <c r="BC20" s="681"/>
      <c r="BD20" s="681"/>
      <c r="BE20" s="681"/>
      <c r="BF20" s="681"/>
      <c r="BG20" s="681"/>
      <c r="BH20" s="681"/>
      <c r="BI20" s="681"/>
      <c r="BJ20" s="681"/>
      <c r="BK20" s="681"/>
      <c r="BL20" s="681"/>
      <c r="BM20" s="681"/>
      <c r="BN20" s="681"/>
      <c r="BO20" s="681"/>
      <c r="BP20" s="681"/>
      <c r="BQ20" s="681"/>
      <c r="BR20" s="681"/>
      <c r="BS20" s="681"/>
      <c r="BT20" s="681"/>
      <c r="BU20" s="681"/>
      <c r="BV20" s="681"/>
      <c r="BW20" s="681"/>
      <c r="BX20" s="681"/>
      <c r="BY20" s="681"/>
    </row>
    <row r="21" spans="2:77" ht="18.75" customHeight="1">
      <c r="B21" s="483"/>
      <c r="C21" s="776" t="s">
        <v>1456</v>
      </c>
      <c r="D21" s="528"/>
      <c r="E21" s="528"/>
      <c r="F21" s="529"/>
      <c r="G21" s="530">
        <v>0</v>
      </c>
      <c r="H21" s="530"/>
      <c r="I21" s="519" t="s">
        <v>1438</v>
      </c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81"/>
      <c r="AB21" s="681"/>
      <c r="AC21" s="681"/>
      <c r="AD21" s="681"/>
      <c r="AE21" s="681"/>
      <c r="AF21" s="681"/>
      <c r="AG21" s="681"/>
      <c r="AH21" s="681"/>
      <c r="AI21" s="681"/>
      <c r="AJ21" s="681"/>
      <c r="AK21" s="681"/>
      <c r="AL21" s="681"/>
      <c r="AM21" s="681"/>
      <c r="AN21" s="681"/>
      <c r="AO21" s="681"/>
      <c r="AP21" s="681"/>
      <c r="AQ21" s="681"/>
      <c r="AR21" s="681"/>
      <c r="AS21" s="681"/>
      <c r="AT21" s="681"/>
      <c r="AU21" s="681"/>
      <c r="AV21" s="681"/>
      <c r="AW21" s="681"/>
      <c r="AX21" s="681"/>
      <c r="AY21" s="681"/>
      <c r="AZ21" s="681"/>
      <c r="BA21" s="681"/>
      <c r="BB21" s="681"/>
      <c r="BC21" s="681"/>
      <c r="BD21" s="681"/>
      <c r="BE21" s="681"/>
      <c r="BF21" s="681"/>
      <c r="BG21" s="681"/>
      <c r="BH21" s="681"/>
      <c r="BI21" s="681"/>
      <c r="BJ21" s="681"/>
      <c r="BK21" s="681"/>
      <c r="BL21" s="681"/>
      <c r="BM21" s="681"/>
      <c r="BN21" s="681"/>
      <c r="BO21" s="681"/>
      <c r="BP21" s="681"/>
      <c r="BQ21" s="681"/>
      <c r="BR21" s="681"/>
      <c r="BS21" s="681"/>
      <c r="BT21" s="681"/>
      <c r="BU21" s="681"/>
      <c r="BV21" s="681"/>
      <c r="BW21" s="681"/>
      <c r="BX21" s="681"/>
      <c r="BY21" s="681"/>
    </row>
    <row r="22" spans="2:77" ht="18.75" customHeight="1">
      <c r="B22" s="483"/>
      <c r="C22" s="769"/>
      <c r="D22" s="528"/>
      <c r="E22" s="528"/>
      <c r="F22" s="529"/>
      <c r="G22" s="530">
        <v>0</v>
      </c>
      <c r="H22" s="530"/>
      <c r="I22" s="715" t="s">
        <v>1409</v>
      </c>
      <c r="J22" s="681"/>
      <c r="K22" s="681"/>
      <c r="L22" s="681"/>
      <c r="M22" s="681"/>
      <c r="N22" s="681"/>
      <c r="O22" s="681"/>
      <c r="P22" s="681"/>
      <c r="Q22" s="681"/>
      <c r="R22" s="681"/>
      <c r="S22" s="681"/>
      <c r="T22" s="681"/>
      <c r="U22" s="681"/>
      <c r="V22" s="681"/>
      <c r="W22" s="681"/>
      <c r="X22" s="681"/>
      <c r="Y22" s="681"/>
      <c r="Z22" s="681"/>
      <c r="AA22" s="681"/>
      <c r="AB22" s="681"/>
      <c r="AC22" s="681"/>
      <c r="AD22" s="681"/>
      <c r="AE22" s="681"/>
      <c r="AF22" s="681"/>
      <c r="AG22" s="681"/>
      <c r="AH22" s="681"/>
      <c r="AI22" s="681"/>
      <c r="AJ22" s="681"/>
      <c r="AK22" s="681"/>
      <c r="AL22" s="681"/>
      <c r="AM22" s="681"/>
      <c r="AN22" s="681"/>
      <c r="AO22" s="681"/>
      <c r="AP22" s="681"/>
      <c r="AQ22" s="681"/>
      <c r="AR22" s="681"/>
      <c r="AS22" s="681"/>
      <c r="AT22" s="681"/>
      <c r="AU22" s="681"/>
      <c r="AV22" s="681"/>
      <c r="AW22" s="681"/>
      <c r="AX22" s="681"/>
      <c r="AY22" s="681"/>
      <c r="AZ22" s="681"/>
      <c r="BA22" s="681"/>
      <c r="BB22" s="681"/>
      <c r="BC22" s="681"/>
      <c r="BD22" s="681"/>
      <c r="BE22" s="681"/>
      <c r="BF22" s="681"/>
      <c r="BG22" s="681"/>
      <c r="BH22" s="681"/>
      <c r="BI22" s="681"/>
      <c r="BJ22" s="681"/>
      <c r="BK22" s="681"/>
      <c r="BL22" s="681"/>
      <c r="BM22" s="681"/>
      <c r="BN22" s="681"/>
      <c r="BO22" s="681"/>
      <c r="BP22" s="681"/>
      <c r="BQ22" s="681"/>
      <c r="BR22" s="681"/>
      <c r="BS22" s="681"/>
      <c r="BT22" s="681"/>
      <c r="BU22" s="681"/>
      <c r="BV22" s="681"/>
      <c r="BW22" s="681"/>
      <c r="BX22" s="681"/>
      <c r="BY22" s="681"/>
    </row>
    <row r="23" spans="2:77" ht="18.75" customHeight="1">
      <c r="B23" s="483"/>
      <c r="C23" s="603" t="s">
        <v>1457</v>
      </c>
      <c r="D23" s="528"/>
      <c r="E23" s="528"/>
      <c r="F23" s="529"/>
      <c r="G23" s="530">
        <v>0</v>
      </c>
      <c r="H23" s="530"/>
      <c r="I23" s="519" t="s">
        <v>1438</v>
      </c>
      <c r="J23" s="681"/>
      <c r="K23" s="681"/>
      <c r="L23" s="681"/>
      <c r="M23" s="681"/>
      <c r="N23" s="681"/>
      <c r="O23" s="681"/>
      <c r="P23" s="681"/>
      <c r="Q23" s="681"/>
      <c r="R23" s="681"/>
      <c r="S23" s="681"/>
      <c r="T23" s="681"/>
      <c r="U23" s="681"/>
      <c r="V23" s="681"/>
      <c r="W23" s="681"/>
      <c r="X23" s="681"/>
      <c r="Y23" s="681"/>
      <c r="Z23" s="681"/>
      <c r="AA23" s="681"/>
      <c r="AB23" s="681"/>
      <c r="AC23" s="681"/>
      <c r="AD23" s="681"/>
      <c r="AE23" s="681"/>
      <c r="AF23" s="681"/>
      <c r="AG23" s="681"/>
      <c r="AH23" s="681"/>
      <c r="AI23" s="681"/>
      <c r="AJ23" s="681"/>
      <c r="AK23" s="681"/>
      <c r="AL23" s="681"/>
      <c r="AM23" s="681"/>
      <c r="AN23" s="681"/>
      <c r="AO23" s="681"/>
      <c r="AP23" s="681"/>
      <c r="AQ23" s="681"/>
      <c r="AR23" s="681"/>
      <c r="AS23" s="681"/>
      <c r="AT23" s="681"/>
      <c r="AU23" s="681"/>
      <c r="AV23" s="681"/>
      <c r="AW23" s="681"/>
      <c r="AX23" s="681"/>
      <c r="AY23" s="681"/>
      <c r="AZ23" s="681"/>
      <c r="BA23" s="681"/>
      <c r="BB23" s="681"/>
      <c r="BC23" s="681"/>
      <c r="BD23" s="681"/>
      <c r="BE23" s="681"/>
      <c r="BF23" s="681"/>
      <c r="BG23" s="681"/>
      <c r="BH23" s="681"/>
      <c r="BI23" s="681"/>
      <c r="BJ23" s="681"/>
      <c r="BK23" s="681"/>
      <c r="BL23" s="681"/>
      <c r="BM23" s="681"/>
      <c r="BN23" s="681"/>
      <c r="BO23" s="681"/>
      <c r="BP23" s="681"/>
      <c r="BQ23" s="681"/>
      <c r="BR23" s="681"/>
      <c r="BS23" s="681"/>
      <c r="BT23" s="681"/>
      <c r="BU23" s="681"/>
      <c r="BV23" s="681"/>
      <c r="BW23" s="681"/>
      <c r="BX23" s="681"/>
      <c r="BY23" s="681"/>
    </row>
    <row r="24" spans="2:77" ht="18.75" customHeight="1">
      <c r="B24" s="483"/>
      <c r="C24" s="603" t="s">
        <v>1458</v>
      </c>
      <c r="D24" s="528"/>
      <c r="E24" s="528"/>
      <c r="F24" s="529"/>
      <c r="G24" s="530">
        <v>0</v>
      </c>
      <c r="H24" s="530"/>
      <c r="I24" s="519" t="s">
        <v>1438</v>
      </c>
      <c r="J24" s="681"/>
      <c r="K24" s="681"/>
      <c r="L24" s="681"/>
      <c r="M24" s="681"/>
      <c r="N24" s="681"/>
      <c r="O24" s="681"/>
      <c r="P24" s="681"/>
      <c r="Q24" s="681"/>
      <c r="R24" s="681"/>
      <c r="S24" s="681"/>
      <c r="T24" s="681"/>
      <c r="U24" s="681"/>
      <c r="V24" s="681"/>
      <c r="W24" s="681"/>
      <c r="X24" s="681"/>
      <c r="Y24" s="681"/>
      <c r="Z24" s="681"/>
      <c r="AA24" s="681"/>
      <c r="AB24" s="681"/>
      <c r="AC24" s="681"/>
      <c r="AD24" s="681"/>
      <c r="AE24" s="681"/>
      <c r="AF24" s="681"/>
      <c r="AG24" s="681"/>
      <c r="AH24" s="681"/>
      <c r="AI24" s="681"/>
      <c r="AJ24" s="681"/>
      <c r="AK24" s="681"/>
      <c r="AL24" s="681"/>
      <c r="AM24" s="681"/>
      <c r="AN24" s="681"/>
      <c r="AO24" s="681"/>
      <c r="AP24" s="681"/>
      <c r="AQ24" s="681"/>
      <c r="AR24" s="681"/>
      <c r="AS24" s="681"/>
      <c r="AT24" s="681"/>
      <c r="AU24" s="681"/>
      <c r="AV24" s="681"/>
      <c r="AW24" s="681"/>
      <c r="AX24" s="681"/>
      <c r="AY24" s="681"/>
      <c r="AZ24" s="681"/>
      <c r="BA24" s="681"/>
      <c r="BB24" s="681"/>
      <c r="BC24" s="681"/>
      <c r="BD24" s="681"/>
      <c r="BE24" s="681"/>
      <c r="BF24" s="681"/>
      <c r="BG24" s="681"/>
      <c r="BH24" s="681"/>
      <c r="BI24" s="681"/>
      <c r="BJ24" s="681"/>
      <c r="BK24" s="681"/>
      <c r="BL24" s="681"/>
      <c r="BM24" s="681"/>
      <c r="BN24" s="681"/>
      <c r="BO24" s="681"/>
      <c r="BP24" s="681"/>
      <c r="BQ24" s="681"/>
      <c r="BR24" s="681"/>
      <c r="BS24" s="681"/>
      <c r="BT24" s="681"/>
      <c r="BU24" s="681"/>
      <c r="BV24" s="681"/>
      <c r="BW24" s="681"/>
      <c r="BX24" s="681"/>
      <c r="BY24" s="681"/>
    </row>
    <row r="25" spans="2:77" ht="18.75" customHeight="1">
      <c r="B25" s="600"/>
      <c r="C25" s="603" t="s">
        <v>1459</v>
      </c>
      <c r="D25" s="528"/>
      <c r="E25" s="528"/>
      <c r="F25" s="529"/>
      <c r="G25" s="530" t="s">
        <v>694</v>
      </c>
      <c r="H25" s="530"/>
      <c r="I25" s="519" t="s">
        <v>1438</v>
      </c>
      <c r="J25" s="687">
        <f>N25+AD25+AT25+BJ25</f>
        <v>0</v>
      </c>
      <c r="K25" s="687">
        <f>O25+AE25+AU25+BK25</f>
        <v>0</v>
      </c>
      <c r="L25" s="687">
        <f>IFERROR(K25-J25,"-")</f>
        <v>0</v>
      </c>
      <c r="M25" s="688" t="str">
        <f>IFERROR(K25/J25,"-")</f>
        <v>-</v>
      </c>
      <c r="N25" s="687">
        <f>R25+V25+Z25</f>
        <v>0</v>
      </c>
      <c r="O25" s="687">
        <f>S25+W25+AA25</f>
        <v>0</v>
      </c>
      <c r="P25" s="687">
        <f>IFERROR(O25-N25,"-")</f>
        <v>0</v>
      </c>
      <c r="Q25" s="688" t="str">
        <f>IFERROR(O25/N25,"-")</f>
        <v>-</v>
      </c>
      <c r="R25" s="687">
        <f>0+0</f>
        <v>0</v>
      </c>
      <c r="S25" s="687">
        <f>0+0</f>
        <v>0</v>
      </c>
      <c r="T25" s="687">
        <f>IFERROR(S25-R25,"-")</f>
        <v>0</v>
      </c>
      <c r="U25" s="688" t="str">
        <f>IFERROR(S25/R25,"-")</f>
        <v>-</v>
      </c>
      <c r="V25" s="687">
        <f>0+0</f>
        <v>0</v>
      </c>
      <c r="W25" s="687">
        <f>0+0</f>
        <v>0</v>
      </c>
      <c r="X25" s="687">
        <f>IFERROR(W25-V25,"-")</f>
        <v>0</v>
      </c>
      <c r="Y25" s="688" t="str">
        <f>IFERROR(W25/V25,"-")</f>
        <v>-</v>
      </c>
      <c r="Z25" s="687">
        <f>0+0</f>
        <v>0</v>
      </c>
      <c r="AA25" s="687">
        <f>0+0</f>
        <v>0</v>
      </c>
      <c r="AB25" s="687">
        <f>IFERROR(AA25-Z25,"-")</f>
        <v>0</v>
      </c>
      <c r="AC25" s="688" t="str">
        <f>IFERROR(AA25/Z25,"-")</f>
        <v>-</v>
      </c>
      <c r="AD25" s="687">
        <f>AH25+AL25+AP25</f>
        <v>0</v>
      </c>
      <c r="AE25" s="687">
        <f>AI25+AM25+AQ25</f>
        <v>0</v>
      </c>
      <c r="AF25" s="687">
        <f>IFERROR(AE25-AD25,"-")</f>
        <v>0</v>
      </c>
      <c r="AG25" s="688" t="str">
        <f>IFERROR(AE25/AD25,"-")</f>
        <v>-</v>
      </c>
      <c r="AH25" s="687">
        <f>0+0</f>
        <v>0</v>
      </c>
      <c r="AI25" s="687">
        <f>0+0</f>
        <v>0</v>
      </c>
      <c r="AJ25" s="687">
        <f>IFERROR(AI25-AH25,"-")</f>
        <v>0</v>
      </c>
      <c r="AK25" s="688" t="str">
        <f>IFERROR(AI25/AH25,"-")</f>
        <v>-</v>
      </c>
      <c r="AL25" s="687">
        <f>0+0</f>
        <v>0</v>
      </c>
      <c r="AM25" s="687">
        <f>0+0</f>
        <v>0</v>
      </c>
      <c r="AN25" s="687">
        <f>IFERROR(AM25-AL25,"-")</f>
        <v>0</v>
      </c>
      <c r="AO25" s="688" t="str">
        <f>IFERROR(AM25/AL25,"-")</f>
        <v>-</v>
      </c>
      <c r="AP25" s="687">
        <f>0+0</f>
        <v>0</v>
      </c>
      <c r="AQ25" s="687">
        <f>0+0</f>
        <v>0</v>
      </c>
      <c r="AR25" s="687">
        <f>IFERROR(AQ25-AP25,"-")</f>
        <v>0</v>
      </c>
      <c r="AS25" s="688" t="str">
        <f>IFERROR(AQ25/AP25,"-")</f>
        <v>-</v>
      </c>
      <c r="AT25" s="687">
        <f>AX25+BB25+BF25</f>
        <v>0</v>
      </c>
      <c r="AU25" s="687">
        <f>AY25+BC25+BG25</f>
        <v>0</v>
      </c>
      <c r="AV25" s="687">
        <f>IFERROR(AU25-AT25,"-")</f>
        <v>0</v>
      </c>
      <c r="AW25" s="688" t="str">
        <f>IFERROR(AU25/AT25,"-")</f>
        <v>-</v>
      </c>
      <c r="AX25" s="687">
        <f>0+0</f>
        <v>0</v>
      </c>
      <c r="AY25" s="687">
        <f>0+0</f>
        <v>0</v>
      </c>
      <c r="AZ25" s="687">
        <f>IFERROR(AY25-AX25,"-")</f>
        <v>0</v>
      </c>
      <c r="BA25" s="688" t="str">
        <f>IFERROR(AY25/AX25,"-")</f>
        <v>-</v>
      </c>
      <c r="BB25" s="687">
        <f>0+0</f>
        <v>0</v>
      </c>
      <c r="BC25" s="687">
        <f>0+0</f>
        <v>0</v>
      </c>
      <c r="BD25" s="687">
        <f>IFERROR(BC25-BB25,"-")</f>
        <v>0</v>
      </c>
      <c r="BE25" s="688" t="str">
        <f>IFERROR(BC25/BB25,"-")</f>
        <v>-</v>
      </c>
      <c r="BF25" s="687">
        <f>0+0</f>
        <v>0</v>
      </c>
      <c r="BG25" s="687">
        <f>0+0</f>
        <v>0</v>
      </c>
      <c r="BH25" s="687">
        <f>IFERROR(BG25-BF25,"-")</f>
        <v>0</v>
      </c>
      <c r="BI25" s="688" t="str">
        <f>IFERROR(BG25/BF25,"-")</f>
        <v>-</v>
      </c>
      <c r="BJ25" s="687">
        <f>BN25+BR25+BV25</f>
        <v>0</v>
      </c>
      <c r="BK25" s="687">
        <f>BO25+BS25+BW25</f>
        <v>0</v>
      </c>
      <c r="BL25" s="687">
        <f>IFERROR(BK25-BJ25,"-")</f>
        <v>0</v>
      </c>
      <c r="BM25" s="688" t="str">
        <f>IFERROR(BK25/BJ25,"-")</f>
        <v>-</v>
      </c>
      <c r="BN25" s="687">
        <f>0+0</f>
        <v>0</v>
      </c>
      <c r="BO25" s="687">
        <f>0+0</f>
        <v>0</v>
      </c>
      <c r="BP25" s="687">
        <f>IFERROR(BO25-BN25,"-")</f>
        <v>0</v>
      </c>
      <c r="BQ25" s="688" t="str">
        <f>IFERROR(BO25/BN25,"-")</f>
        <v>-</v>
      </c>
      <c r="BR25" s="687">
        <f>0+0</f>
        <v>0</v>
      </c>
      <c r="BS25" s="687">
        <f>0+0</f>
        <v>0</v>
      </c>
      <c r="BT25" s="687">
        <f>IFERROR(BS25-BR25,"-")</f>
        <v>0</v>
      </c>
      <c r="BU25" s="688" t="str">
        <f>IFERROR(BS25/BR25,"-")</f>
        <v>-</v>
      </c>
      <c r="BV25" s="687">
        <f>0+0</f>
        <v>0</v>
      </c>
      <c r="BW25" s="687">
        <f>0+0</f>
        <v>0</v>
      </c>
      <c r="BX25" s="687">
        <f>IFERROR(BW25-BV25,"-")</f>
        <v>0</v>
      </c>
      <c r="BY25" s="688" t="str">
        <f>IFERROR(BW25/BV25,"-")</f>
        <v>-</v>
      </c>
    </row>
    <row r="26" spans="2:77" ht="18.75" customHeight="1">
      <c r="B26" s="483"/>
      <c r="C26" s="603" t="s">
        <v>1460</v>
      </c>
      <c r="D26" s="528"/>
      <c r="E26" s="528"/>
      <c r="F26" s="529"/>
      <c r="G26" s="530">
        <v>0</v>
      </c>
      <c r="H26" s="530"/>
      <c r="I26" s="519" t="s">
        <v>1438</v>
      </c>
      <c r="J26" s="681"/>
      <c r="K26" s="681"/>
      <c r="L26" s="681"/>
      <c r="M26" s="681"/>
      <c r="N26" s="681"/>
      <c r="O26" s="681"/>
      <c r="P26" s="681"/>
      <c r="Q26" s="681"/>
      <c r="R26" s="681"/>
      <c r="S26" s="681"/>
      <c r="T26" s="681"/>
      <c r="U26" s="681"/>
      <c r="V26" s="681"/>
      <c r="W26" s="681"/>
      <c r="X26" s="681"/>
      <c r="Y26" s="681"/>
      <c r="Z26" s="681"/>
      <c r="AA26" s="681"/>
      <c r="AB26" s="681"/>
      <c r="AC26" s="681"/>
      <c r="AD26" s="681"/>
      <c r="AE26" s="681"/>
      <c r="AF26" s="681"/>
      <c r="AG26" s="681"/>
      <c r="AH26" s="681"/>
      <c r="AI26" s="681"/>
      <c r="AJ26" s="681"/>
      <c r="AK26" s="681"/>
      <c r="AL26" s="681"/>
      <c r="AM26" s="681"/>
      <c r="AN26" s="681"/>
      <c r="AO26" s="681"/>
      <c r="AP26" s="681"/>
      <c r="AQ26" s="681"/>
      <c r="AR26" s="681"/>
      <c r="AS26" s="681"/>
      <c r="AT26" s="681"/>
      <c r="AU26" s="681"/>
      <c r="AV26" s="681"/>
      <c r="AW26" s="681"/>
      <c r="AX26" s="681"/>
      <c r="AY26" s="681"/>
      <c r="AZ26" s="681"/>
      <c r="BA26" s="681"/>
      <c r="BB26" s="681"/>
      <c r="BC26" s="681"/>
      <c r="BD26" s="681"/>
      <c r="BE26" s="681"/>
      <c r="BF26" s="681"/>
      <c r="BG26" s="681"/>
      <c r="BH26" s="681"/>
      <c r="BI26" s="681"/>
      <c r="BJ26" s="681"/>
      <c r="BK26" s="681"/>
      <c r="BL26" s="681"/>
      <c r="BM26" s="681"/>
      <c r="BN26" s="681"/>
      <c r="BO26" s="681"/>
      <c r="BP26" s="681"/>
      <c r="BQ26" s="681"/>
      <c r="BR26" s="681"/>
      <c r="BS26" s="681"/>
      <c r="BT26" s="681"/>
      <c r="BU26" s="681"/>
      <c r="BV26" s="681"/>
      <c r="BW26" s="681"/>
      <c r="BX26" s="681"/>
      <c r="BY26" s="681"/>
    </row>
    <row r="27" spans="2:77" ht="18.75" customHeight="1">
      <c r="B27" s="600"/>
      <c r="C27" s="474" t="s">
        <v>1461</v>
      </c>
      <c r="D27" s="528"/>
      <c r="E27" s="528"/>
      <c r="F27" s="529"/>
      <c r="G27" s="530" t="s">
        <v>1462</v>
      </c>
      <c r="H27" s="530"/>
      <c r="I27" s="519" t="s">
        <v>1438</v>
      </c>
      <c r="J27" s="687">
        <f>N27+AD27+AT27+BJ27</f>
        <v>0</v>
      </c>
      <c r="K27" s="687">
        <f>O27+AE27+AU27+BK27</f>
        <v>0</v>
      </c>
      <c r="L27" s="687">
        <f>IFERROR(K27-J27,"-")</f>
        <v>0</v>
      </c>
      <c r="M27" s="688" t="str">
        <f>IFERROR(K27/J27,"-")</f>
        <v>-</v>
      </c>
      <c r="N27" s="687">
        <f>R27+V27+Z27</f>
        <v>0</v>
      </c>
      <c r="O27" s="687">
        <f>S27+W27+AA27</f>
        <v>0</v>
      </c>
      <c r="P27" s="687">
        <f>IFERROR(O27-N27,"-")</f>
        <v>0</v>
      </c>
      <c r="Q27" s="688" t="str">
        <f>IFERROR(O27/N27,"-")</f>
        <v>-</v>
      </c>
      <c r="R27" s="687">
        <f>0-0</f>
        <v>0</v>
      </c>
      <c r="S27" s="687">
        <f>0-0</f>
        <v>0</v>
      </c>
      <c r="T27" s="687">
        <f>IFERROR(S27-R27,"-")</f>
        <v>0</v>
      </c>
      <c r="U27" s="688" t="str">
        <f>IFERROR(S27/R27,"-")</f>
        <v>-</v>
      </c>
      <c r="V27" s="687">
        <f>0-0</f>
        <v>0</v>
      </c>
      <c r="W27" s="687">
        <f>0-0</f>
        <v>0</v>
      </c>
      <c r="X27" s="687">
        <f>IFERROR(W27-V27,"-")</f>
        <v>0</v>
      </c>
      <c r="Y27" s="688" t="str">
        <f>IFERROR(W27/V27,"-")</f>
        <v>-</v>
      </c>
      <c r="Z27" s="687">
        <f>0-0</f>
        <v>0</v>
      </c>
      <c r="AA27" s="687">
        <f>0-0</f>
        <v>0</v>
      </c>
      <c r="AB27" s="687">
        <f>IFERROR(AA27-Z27,"-")</f>
        <v>0</v>
      </c>
      <c r="AC27" s="688" t="str">
        <f>IFERROR(AA27/Z27,"-")</f>
        <v>-</v>
      </c>
      <c r="AD27" s="687">
        <f>AH27+AL27+AP27</f>
        <v>0</v>
      </c>
      <c r="AE27" s="687">
        <f>AI27+AM27+AQ27</f>
        <v>0</v>
      </c>
      <c r="AF27" s="687">
        <f>IFERROR(AE27-AD27,"-")</f>
        <v>0</v>
      </c>
      <c r="AG27" s="688" t="str">
        <f>IFERROR(AE27/AD27,"-")</f>
        <v>-</v>
      </c>
      <c r="AH27" s="687">
        <f>0-0</f>
        <v>0</v>
      </c>
      <c r="AI27" s="687">
        <f>0-0</f>
        <v>0</v>
      </c>
      <c r="AJ27" s="687">
        <f>IFERROR(AI27-AH27,"-")</f>
        <v>0</v>
      </c>
      <c r="AK27" s="688" t="str">
        <f>IFERROR(AI27/AH27,"-")</f>
        <v>-</v>
      </c>
      <c r="AL27" s="687">
        <f>0-0</f>
        <v>0</v>
      </c>
      <c r="AM27" s="687">
        <f>0-0</f>
        <v>0</v>
      </c>
      <c r="AN27" s="687">
        <f>IFERROR(AM27-AL27,"-")</f>
        <v>0</v>
      </c>
      <c r="AO27" s="688" t="str">
        <f>IFERROR(AM27/AL27,"-")</f>
        <v>-</v>
      </c>
      <c r="AP27" s="687">
        <f>0-0</f>
        <v>0</v>
      </c>
      <c r="AQ27" s="687">
        <f>0-0</f>
        <v>0</v>
      </c>
      <c r="AR27" s="687">
        <f>IFERROR(AQ27-AP27,"-")</f>
        <v>0</v>
      </c>
      <c r="AS27" s="688" t="str">
        <f>IFERROR(AQ27/AP27,"-")</f>
        <v>-</v>
      </c>
      <c r="AT27" s="687">
        <f>AX27+BB27+BF27</f>
        <v>0</v>
      </c>
      <c r="AU27" s="687">
        <f>AY27+BC27+BG27</f>
        <v>0</v>
      </c>
      <c r="AV27" s="687">
        <f>IFERROR(AU27-AT27,"-")</f>
        <v>0</v>
      </c>
      <c r="AW27" s="688" t="str">
        <f>IFERROR(AU27/AT27,"-")</f>
        <v>-</v>
      </c>
      <c r="AX27" s="687">
        <f>0-0</f>
        <v>0</v>
      </c>
      <c r="AY27" s="687">
        <f>0-0</f>
        <v>0</v>
      </c>
      <c r="AZ27" s="687">
        <f>IFERROR(AY27-AX27,"-")</f>
        <v>0</v>
      </c>
      <c r="BA27" s="688" t="str">
        <f>IFERROR(AY27/AX27,"-")</f>
        <v>-</v>
      </c>
      <c r="BB27" s="687">
        <f>0-0</f>
        <v>0</v>
      </c>
      <c r="BC27" s="687">
        <f>0-0</f>
        <v>0</v>
      </c>
      <c r="BD27" s="687">
        <f>IFERROR(BC27-BB27,"-")</f>
        <v>0</v>
      </c>
      <c r="BE27" s="688" t="str">
        <f>IFERROR(BC27/BB27,"-")</f>
        <v>-</v>
      </c>
      <c r="BF27" s="687">
        <f>0-0</f>
        <v>0</v>
      </c>
      <c r="BG27" s="687">
        <f>0-0</f>
        <v>0</v>
      </c>
      <c r="BH27" s="687">
        <f>IFERROR(BG27-BF27,"-")</f>
        <v>0</v>
      </c>
      <c r="BI27" s="688" t="str">
        <f>IFERROR(BG27/BF27,"-")</f>
        <v>-</v>
      </c>
      <c r="BJ27" s="687">
        <f>BN27+BR27+BV27</f>
        <v>0</v>
      </c>
      <c r="BK27" s="687">
        <f>BO27+BS27+BW27</f>
        <v>0</v>
      </c>
      <c r="BL27" s="687">
        <f>IFERROR(BK27-BJ27,"-")</f>
        <v>0</v>
      </c>
      <c r="BM27" s="688" t="str">
        <f>IFERROR(BK27/BJ27,"-")</f>
        <v>-</v>
      </c>
      <c r="BN27" s="687">
        <f>0-0</f>
        <v>0</v>
      </c>
      <c r="BO27" s="687">
        <f>0-0</f>
        <v>0</v>
      </c>
      <c r="BP27" s="687">
        <f>IFERROR(BO27-BN27,"-")</f>
        <v>0</v>
      </c>
      <c r="BQ27" s="688" t="str">
        <f>IFERROR(BO27/BN27,"-")</f>
        <v>-</v>
      </c>
      <c r="BR27" s="687">
        <f>0-0</f>
        <v>0</v>
      </c>
      <c r="BS27" s="687">
        <f>0-0</f>
        <v>0</v>
      </c>
      <c r="BT27" s="687">
        <f>IFERROR(BS27-BR27,"-")</f>
        <v>0</v>
      </c>
      <c r="BU27" s="688" t="str">
        <f>IFERROR(BS27/BR27,"-")</f>
        <v>-</v>
      </c>
      <c r="BV27" s="687">
        <f>0-0</f>
        <v>0</v>
      </c>
      <c r="BW27" s="687">
        <f>0-0</f>
        <v>0</v>
      </c>
      <c r="BX27" s="687">
        <f>IFERROR(BW27-BV27,"-")</f>
        <v>0</v>
      </c>
      <c r="BY27" s="688" t="str">
        <f>IFERROR(BW27/BV27,"-")</f>
        <v>-</v>
      </c>
    </row>
    <row r="28" spans="2:77" ht="18.75" customHeight="1">
      <c r="B28" s="483"/>
      <c r="C28" s="474" t="s">
        <v>1463</v>
      </c>
      <c r="D28" s="528"/>
      <c r="E28" s="528"/>
      <c r="F28" s="529"/>
      <c r="G28" s="530">
        <v>0</v>
      </c>
      <c r="H28" s="530"/>
      <c r="I28" s="519" t="s">
        <v>1438</v>
      </c>
      <c r="J28" s="681"/>
      <c r="K28" s="681"/>
      <c r="L28" s="681"/>
      <c r="M28" s="681"/>
      <c r="N28" s="681"/>
      <c r="O28" s="681"/>
      <c r="P28" s="681"/>
      <c r="Q28" s="681"/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1"/>
      <c r="AJ28" s="681"/>
      <c r="AK28" s="681"/>
      <c r="AL28" s="681"/>
      <c r="AM28" s="681"/>
      <c r="AN28" s="681"/>
      <c r="AO28" s="681"/>
      <c r="AP28" s="681"/>
      <c r="AQ28" s="681"/>
      <c r="AR28" s="681"/>
      <c r="AS28" s="681"/>
      <c r="AT28" s="681"/>
      <c r="AU28" s="681"/>
      <c r="AV28" s="681"/>
      <c r="AW28" s="681"/>
      <c r="AX28" s="681"/>
      <c r="AY28" s="681"/>
      <c r="AZ28" s="681"/>
      <c r="BA28" s="681"/>
      <c r="BB28" s="681"/>
      <c r="BC28" s="681"/>
      <c r="BD28" s="681"/>
      <c r="BE28" s="681"/>
      <c r="BF28" s="681"/>
      <c r="BG28" s="681"/>
      <c r="BH28" s="681"/>
      <c r="BI28" s="681"/>
      <c r="BJ28" s="681"/>
      <c r="BK28" s="681"/>
      <c r="BL28" s="681"/>
      <c r="BM28" s="681"/>
      <c r="BN28" s="681"/>
      <c r="BO28" s="681"/>
      <c r="BP28" s="681"/>
      <c r="BQ28" s="681"/>
      <c r="BR28" s="681"/>
      <c r="BS28" s="681"/>
      <c r="BT28" s="681"/>
      <c r="BU28" s="681"/>
      <c r="BV28" s="681"/>
      <c r="BW28" s="681"/>
      <c r="BX28" s="681"/>
      <c r="BY28" s="681"/>
    </row>
    <row r="29" spans="2:77" ht="19.5" customHeight="1">
      <c r="B29" s="482"/>
      <c r="C29" s="478" t="s">
        <v>1464</v>
      </c>
      <c r="D29" s="528"/>
      <c r="E29" s="528"/>
      <c r="F29" s="529"/>
      <c r="G29" s="530" t="s">
        <v>1465</v>
      </c>
      <c r="H29" s="530"/>
      <c r="I29" s="518" t="s">
        <v>1438</v>
      </c>
      <c r="J29" s="687">
        <f t="shared" ref="J29:K31" si="39">N29+AD29+AT29+BJ29</f>
        <v>0</v>
      </c>
      <c r="K29" s="687">
        <f t="shared" si="39"/>
        <v>0</v>
      </c>
      <c r="L29" s="687">
        <f>IFERROR(K29-J29,"-")</f>
        <v>0</v>
      </c>
      <c r="M29" s="688" t="str">
        <f>IFERROR(K29/J29,"-")</f>
        <v>-</v>
      </c>
      <c r="N29" s="687">
        <f t="shared" ref="N29:O31" si="40">R29+V29+Z29</f>
        <v>0</v>
      </c>
      <c r="O29" s="687">
        <f t="shared" si="40"/>
        <v>0</v>
      </c>
      <c r="P29" s="687">
        <f>IFERROR(O29-N29,"-")</f>
        <v>0</v>
      </c>
      <c r="Q29" s="688" t="str">
        <f>IFERROR(O29/N29,"-")</f>
        <v>-</v>
      </c>
      <c r="R29" s="687">
        <f>0+0-0-0-0-0-(0+0-0)</f>
        <v>0</v>
      </c>
      <c r="S29" s="687">
        <f>0+0-0-0-0-0-(0+0-0)</f>
        <v>0</v>
      </c>
      <c r="T29" s="687">
        <f>IFERROR(S29-R29,"-")</f>
        <v>0</v>
      </c>
      <c r="U29" s="688" t="str">
        <f>IFERROR(S29/R29,"-")</f>
        <v>-</v>
      </c>
      <c r="V29" s="687">
        <f>0+0-0-0-0-0-(0+0-0)</f>
        <v>0</v>
      </c>
      <c r="W29" s="687">
        <f>0+0-0-0-0-0-(0+0-0)</f>
        <v>0</v>
      </c>
      <c r="X29" s="687">
        <f>IFERROR(W29-V29,"-")</f>
        <v>0</v>
      </c>
      <c r="Y29" s="688" t="str">
        <f>IFERROR(W29/V29,"-")</f>
        <v>-</v>
      </c>
      <c r="Z29" s="687">
        <f>0+0-0-0-0-0-(0+0-0)</f>
        <v>0</v>
      </c>
      <c r="AA29" s="687">
        <f>0+0-0-0-0-0-(0+0-0)</f>
        <v>0</v>
      </c>
      <c r="AB29" s="687">
        <f>IFERROR(AA29-Z29,"-")</f>
        <v>0</v>
      </c>
      <c r="AC29" s="688" t="str">
        <f>IFERROR(AA29/Z29,"-")</f>
        <v>-</v>
      </c>
      <c r="AD29" s="687">
        <f t="shared" ref="AD29:AE31" si="41">AH29+AL29+AP29</f>
        <v>0</v>
      </c>
      <c r="AE29" s="687">
        <f t="shared" si="41"/>
        <v>0</v>
      </c>
      <c r="AF29" s="687">
        <f>IFERROR(AE29-AD29,"-")</f>
        <v>0</v>
      </c>
      <c r="AG29" s="688" t="str">
        <f>IFERROR(AE29/AD29,"-")</f>
        <v>-</v>
      </c>
      <c r="AH29" s="687">
        <f>0+0-0-0-0-0-(0+0-0)</f>
        <v>0</v>
      </c>
      <c r="AI29" s="687">
        <f>0+0-0-0-0-0-(0+0-0)</f>
        <v>0</v>
      </c>
      <c r="AJ29" s="687">
        <f>IFERROR(AI29-AH29,"-")</f>
        <v>0</v>
      </c>
      <c r="AK29" s="688" t="str">
        <f>IFERROR(AI29/AH29,"-")</f>
        <v>-</v>
      </c>
      <c r="AL29" s="687">
        <f>0+0-0-0-0-0-(0+0-0)</f>
        <v>0</v>
      </c>
      <c r="AM29" s="687">
        <f>0+0-0-0-0-0-(0+0-0)</f>
        <v>0</v>
      </c>
      <c r="AN29" s="687">
        <f>IFERROR(AM29-AL29,"-")</f>
        <v>0</v>
      </c>
      <c r="AO29" s="688" t="str">
        <f>IFERROR(AM29/AL29,"-")</f>
        <v>-</v>
      </c>
      <c r="AP29" s="687">
        <f>0+0-0-0-0-0-(0+0-0)</f>
        <v>0</v>
      </c>
      <c r="AQ29" s="687">
        <f>0+0-0-0-0-0-(0+0-0)</f>
        <v>0</v>
      </c>
      <c r="AR29" s="687">
        <f>IFERROR(AQ29-AP29,"-")</f>
        <v>0</v>
      </c>
      <c r="AS29" s="688" t="str">
        <f>IFERROR(AQ29/AP29,"-")</f>
        <v>-</v>
      </c>
      <c r="AT29" s="687">
        <f t="shared" ref="AT29:AU31" si="42">AX29+BB29+BF29</f>
        <v>0</v>
      </c>
      <c r="AU29" s="687">
        <f t="shared" si="42"/>
        <v>0</v>
      </c>
      <c r="AV29" s="687">
        <f>IFERROR(AU29-AT29,"-")</f>
        <v>0</v>
      </c>
      <c r="AW29" s="688" t="str">
        <f>IFERROR(AU29/AT29,"-")</f>
        <v>-</v>
      </c>
      <c r="AX29" s="687">
        <f>0+0-0-0-0-0-(0+0-0)</f>
        <v>0</v>
      </c>
      <c r="AY29" s="687">
        <f>0+0-0-0-0-0-(0+0-0)</f>
        <v>0</v>
      </c>
      <c r="AZ29" s="687">
        <f>IFERROR(AY29-AX29,"-")</f>
        <v>0</v>
      </c>
      <c r="BA29" s="688" t="str">
        <f>IFERROR(AY29/AX29,"-")</f>
        <v>-</v>
      </c>
      <c r="BB29" s="687">
        <f>0+0-0-0-0-0-(0+0-0)</f>
        <v>0</v>
      </c>
      <c r="BC29" s="687">
        <f>0+0-0-0-0-0-(0+0-0)</f>
        <v>0</v>
      </c>
      <c r="BD29" s="687">
        <f>IFERROR(BC29-BB29,"-")</f>
        <v>0</v>
      </c>
      <c r="BE29" s="688" t="str">
        <f>IFERROR(BC29/BB29,"-")</f>
        <v>-</v>
      </c>
      <c r="BF29" s="687">
        <f>0+0-0-0-0-0-(0+0-0)</f>
        <v>0</v>
      </c>
      <c r="BG29" s="687">
        <f>0+0-0-0-0-0-(0+0-0)</f>
        <v>0</v>
      </c>
      <c r="BH29" s="687">
        <f>IFERROR(BG29-BF29,"-")</f>
        <v>0</v>
      </c>
      <c r="BI29" s="688" t="str">
        <f>IFERROR(BG29/BF29,"-")</f>
        <v>-</v>
      </c>
      <c r="BJ29" s="687">
        <f t="shared" ref="BJ29:BK31" si="43">BN29+BR29+BV29</f>
        <v>0</v>
      </c>
      <c r="BK29" s="687">
        <f t="shared" si="43"/>
        <v>0</v>
      </c>
      <c r="BL29" s="687">
        <f>IFERROR(BK29-BJ29,"-")</f>
        <v>0</v>
      </c>
      <c r="BM29" s="688" t="str">
        <f>IFERROR(BK29/BJ29,"-")</f>
        <v>-</v>
      </c>
      <c r="BN29" s="687">
        <f>0+0-0-0-0-0-(0+0-0)</f>
        <v>0</v>
      </c>
      <c r="BO29" s="687">
        <f>0+0-0-0-0-0-(0+0-0)</f>
        <v>0</v>
      </c>
      <c r="BP29" s="687">
        <f>IFERROR(BO29-BN29,"-")</f>
        <v>0</v>
      </c>
      <c r="BQ29" s="688" t="str">
        <f>IFERROR(BO29/BN29,"-")</f>
        <v>-</v>
      </c>
      <c r="BR29" s="687">
        <f>0+0-0-0-0-0-(0+0-0)</f>
        <v>0</v>
      </c>
      <c r="BS29" s="687">
        <f>0+0-0-0-0-0-(0+0-0)</f>
        <v>0</v>
      </c>
      <c r="BT29" s="687">
        <f>IFERROR(BS29-BR29,"-")</f>
        <v>0</v>
      </c>
      <c r="BU29" s="688" t="str">
        <f>IFERROR(BS29/BR29,"-")</f>
        <v>-</v>
      </c>
      <c r="BV29" s="687">
        <f>0+0-0-0-0-0-(0+0-0)</f>
        <v>0</v>
      </c>
      <c r="BW29" s="687">
        <f>0+0-0-0-0-0-(0+0-0)</f>
        <v>0</v>
      </c>
      <c r="BX29" s="687">
        <f>IFERROR(BW29-BV29,"-")</f>
        <v>0</v>
      </c>
      <c r="BY29" s="688" t="str">
        <f>IFERROR(BW29/BV29,"-")</f>
        <v>-</v>
      </c>
    </row>
    <row r="30" spans="2:77" ht="18.75" customHeight="1">
      <c r="B30" s="600" t="s">
        <v>1466</v>
      </c>
      <c r="C30" s="471" t="s">
        <v>280</v>
      </c>
      <c r="D30" s="528"/>
      <c r="E30" s="528"/>
      <c r="F30" s="529"/>
      <c r="G30" s="530" t="s">
        <v>1467</v>
      </c>
      <c r="H30" s="530"/>
      <c r="I30" s="519" t="s">
        <v>1438</v>
      </c>
      <c r="J30" s="687">
        <f t="shared" si="39"/>
        <v>458.5</v>
      </c>
      <c r="K30" s="687">
        <f t="shared" si="39"/>
        <v>0</v>
      </c>
      <c r="L30" s="687">
        <f>IFERROR(K30-J30,"-")</f>
        <v>-458.5</v>
      </c>
      <c r="M30" s="688">
        <f>IFERROR(K30/J30,"-")</f>
        <v>0</v>
      </c>
      <c r="N30" s="687">
        <f t="shared" si="40"/>
        <v>117.7</v>
      </c>
      <c r="O30" s="687">
        <f t="shared" si="40"/>
        <v>0</v>
      </c>
      <c r="P30" s="687">
        <f>IFERROR(O30-N30,"-")</f>
        <v>-117.7</v>
      </c>
      <c r="Q30" s="688">
        <f>IFERROR(O30/N30,"-")</f>
        <v>0</v>
      </c>
      <c r="R30" s="687">
        <f>'8. ГД Уренгой'!W17</f>
        <v>40.6</v>
      </c>
      <c r="S30" s="687">
        <f>'8. ГД Уренгой'!Y17</f>
        <v>0</v>
      </c>
      <c r="T30" s="687">
        <f>IFERROR(S30-R30,"-")</f>
        <v>-40.6</v>
      </c>
      <c r="U30" s="688">
        <f>IFERROR(S30/R30,"-")</f>
        <v>0</v>
      </c>
      <c r="V30" s="687">
        <f>'8. ГД Уренгой'!AC17</f>
        <v>36.6</v>
      </c>
      <c r="W30" s="687">
        <f>'8. ГД Уренгой'!AE17</f>
        <v>0</v>
      </c>
      <c r="X30" s="687">
        <f>IFERROR(W30-V30,"-")</f>
        <v>-36.6</v>
      </c>
      <c r="Y30" s="688">
        <f>IFERROR(W30/V30,"-")</f>
        <v>0</v>
      </c>
      <c r="Z30" s="687">
        <f>'8. ГД Уренгой'!AI17</f>
        <v>40.5</v>
      </c>
      <c r="AA30" s="687">
        <f>'8. ГД Уренгой'!AK17</f>
        <v>0</v>
      </c>
      <c r="AB30" s="687">
        <f>IFERROR(AA30-Z30,"-")</f>
        <v>-40.5</v>
      </c>
      <c r="AC30" s="688">
        <f>IFERROR(AA30/Z30,"-")</f>
        <v>0</v>
      </c>
      <c r="AD30" s="687">
        <f t="shared" si="41"/>
        <v>118.1</v>
      </c>
      <c r="AE30" s="687">
        <f t="shared" si="41"/>
        <v>0</v>
      </c>
      <c r="AF30" s="687">
        <f>IFERROR(AE30-AD30,"-")</f>
        <v>-118.1</v>
      </c>
      <c r="AG30" s="688">
        <f>IFERROR(AE30/AD30,"-")</f>
        <v>0</v>
      </c>
      <c r="AH30" s="687">
        <f>'8. ГД Уренгой'!AU17</f>
        <v>38.9</v>
      </c>
      <c r="AI30" s="687">
        <f>'8. ГД Уренгой'!AW17</f>
        <v>0</v>
      </c>
      <c r="AJ30" s="687">
        <f>IFERROR(AI30-AH30,"-")</f>
        <v>-38.9</v>
      </c>
      <c r="AK30" s="688">
        <f>IFERROR(AI30/AH30,"-")</f>
        <v>0</v>
      </c>
      <c r="AL30" s="687">
        <f>'8. ГД Уренгой'!BA17</f>
        <v>40.200000000000003</v>
      </c>
      <c r="AM30" s="687">
        <f>'8. ГД Уренгой'!BC17</f>
        <v>0</v>
      </c>
      <c r="AN30" s="687">
        <f>IFERROR(AM30-AL30,"-")</f>
        <v>-40.200000000000003</v>
      </c>
      <c r="AO30" s="688">
        <f>IFERROR(AM30/AL30,"-")</f>
        <v>0</v>
      </c>
      <c r="AP30" s="687">
        <f>'8. ГД Уренгой'!BG17</f>
        <v>39</v>
      </c>
      <c r="AQ30" s="687">
        <f>'8. ГД Уренгой'!BI17</f>
        <v>0</v>
      </c>
      <c r="AR30" s="687">
        <f>IFERROR(AQ30-AP30,"-")</f>
        <v>-39</v>
      </c>
      <c r="AS30" s="688">
        <f>IFERROR(AQ30/AP30,"-")</f>
        <v>0</v>
      </c>
      <c r="AT30" s="687">
        <f t="shared" si="42"/>
        <v>105</v>
      </c>
      <c r="AU30" s="687">
        <f t="shared" si="42"/>
        <v>0</v>
      </c>
      <c r="AV30" s="687">
        <f>IFERROR(AU30-AT30,"-")</f>
        <v>-105</v>
      </c>
      <c r="AW30" s="688">
        <f>IFERROR(AU30/AT30,"-")</f>
        <v>0</v>
      </c>
      <c r="AX30" s="687">
        <f>'8. ГД Уренгой'!BS17</f>
        <v>39.700000000000003</v>
      </c>
      <c r="AY30" s="687">
        <f>'8. ГД Уренгой'!BU17</f>
        <v>0</v>
      </c>
      <c r="AZ30" s="687">
        <f>IFERROR(AY30-AX30,"-")</f>
        <v>-39.700000000000003</v>
      </c>
      <c r="BA30" s="688">
        <f>IFERROR(AY30/AX30,"-")</f>
        <v>0</v>
      </c>
      <c r="BB30" s="687">
        <f>'8. ГД Уренгой'!BY17</f>
        <v>26.8</v>
      </c>
      <c r="BC30" s="687">
        <f>'8. ГД Уренгой'!CA17</f>
        <v>0</v>
      </c>
      <c r="BD30" s="687">
        <f>IFERROR(BC30-BB30,"-")</f>
        <v>-26.8</v>
      </c>
      <c r="BE30" s="688">
        <f>IFERROR(BC30/BB30,"-")</f>
        <v>0</v>
      </c>
      <c r="BF30" s="687">
        <f>'8. ГД Уренгой'!CE17</f>
        <v>38.5</v>
      </c>
      <c r="BG30" s="687">
        <f>'8. ГД Уренгой'!CG17</f>
        <v>0</v>
      </c>
      <c r="BH30" s="687">
        <f>IFERROR(BG30-BF30,"-")</f>
        <v>-38.5</v>
      </c>
      <c r="BI30" s="688">
        <f>IFERROR(BG30/BF30,"-")</f>
        <v>0</v>
      </c>
      <c r="BJ30" s="687">
        <f t="shared" si="43"/>
        <v>117.7</v>
      </c>
      <c r="BK30" s="687">
        <f t="shared" si="43"/>
        <v>0</v>
      </c>
      <c r="BL30" s="687">
        <f>IFERROR(BK30-BJ30,"-")</f>
        <v>-117.7</v>
      </c>
      <c r="BM30" s="688">
        <f>IFERROR(BK30/BJ30,"-")</f>
        <v>0</v>
      </c>
      <c r="BN30" s="687">
        <f>'8. ГД Уренгой'!CQ17</f>
        <v>39.700000000000003</v>
      </c>
      <c r="BO30" s="687">
        <f>'8. ГД Уренгой'!CS17</f>
        <v>0</v>
      </c>
      <c r="BP30" s="687">
        <f>IFERROR(BO30-BN30,"-")</f>
        <v>-39.700000000000003</v>
      </c>
      <c r="BQ30" s="688">
        <f>IFERROR(BO30/BN30,"-")</f>
        <v>0</v>
      </c>
      <c r="BR30" s="687">
        <f>'8. ГД Уренгой'!CW17</f>
        <v>38.299999999999997</v>
      </c>
      <c r="BS30" s="687">
        <f>'8. ГД Уренгой'!CY17</f>
        <v>0</v>
      </c>
      <c r="BT30" s="687">
        <f>IFERROR(BS30-BR30,"-")</f>
        <v>-38.299999999999997</v>
      </c>
      <c r="BU30" s="688">
        <f>IFERROR(BS30/BR30,"-")</f>
        <v>0</v>
      </c>
      <c r="BV30" s="687">
        <f>'8. ГД Уренгой'!DC17</f>
        <v>39.700000000000003</v>
      </c>
      <c r="BW30" s="687">
        <f>'8. ГД Уренгой'!DE17</f>
        <v>0</v>
      </c>
      <c r="BX30" s="687">
        <f>IFERROR(BW30-BV30,"-")</f>
        <v>-39.700000000000003</v>
      </c>
      <c r="BY30" s="688">
        <f>IFERROR(BW30/BV30,"-")</f>
        <v>0</v>
      </c>
    </row>
    <row r="31" spans="2:77" ht="18.75" customHeight="1">
      <c r="B31" s="600" t="s">
        <v>1468</v>
      </c>
      <c r="C31" s="471" t="s">
        <v>1469</v>
      </c>
      <c r="D31" s="528"/>
      <c r="E31" s="528"/>
      <c r="F31" s="529"/>
      <c r="G31" s="530" t="s">
        <v>694</v>
      </c>
      <c r="H31" s="530"/>
      <c r="I31" s="519" t="s">
        <v>1438</v>
      </c>
      <c r="J31" s="687">
        <f t="shared" si="39"/>
        <v>0</v>
      </c>
      <c r="K31" s="687">
        <f t="shared" si="39"/>
        <v>0</v>
      </c>
      <c r="L31" s="687">
        <f>IFERROR(K31-J31,"-")</f>
        <v>0</v>
      </c>
      <c r="M31" s="688" t="str">
        <f>IFERROR(K31/J31,"-")</f>
        <v>-</v>
      </c>
      <c r="N31" s="687">
        <f t="shared" si="40"/>
        <v>0</v>
      </c>
      <c r="O31" s="687">
        <f t="shared" si="40"/>
        <v>0</v>
      </c>
      <c r="P31" s="687">
        <f>IFERROR(O31-N31,"-")</f>
        <v>0</v>
      </c>
      <c r="Q31" s="688" t="str">
        <f>IFERROR(O31/N31,"-")</f>
        <v>-</v>
      </c>
      <c r="R31" s="687">
        <f>0+0</f>
        <v>0</v>
      </c>
      <c r="S31" s="687">
        <f>0+0</f>
        <v>0</v>
      </c>
      <c r="T31" s="687">
        <f>IFERROR(S31-R31,"-")</f>
        <v>0</v>
      </c>
      <c r="U31" s="688" t="str">
        <f>IFERROR(S31/R31,"-")</f>
        <v>-</v>
      </c>
      <c r="V31" s="687">
        <f>0+0</f>
        <v>0</v>
      </c>
      <c r="W31" s="687">
        <f>0+0</f>
        <v>0</v>
      </c>
      <c r="X31" s="687">
        <f>IFERROR(W31-V31,"-")</f>
        <v>0</v>
      </c>
      <c r="Y31" s="688" t="str">
        <f>IFERROR(W31/V31,"-")</f>
        <v>-</v>
      </c>
      <c r="Z31" s="687">
        <f>0+0</f>
        <v>0</v>
      </c>
      <c r="AA31" s="687">
        <f>0+0</f>
        <v>0</v>
      </c>
      <c r="AB31" s="687">
        <f>IFERROR(AA31-Z31,"-")</f>
        <v>0</v>
      </c>
      <c r="AC31" s="688" t="str">
        <f>IFERROR(AA31/Z31,"-")</f>
        <v>-</v>
      </c>
      <c r="AD31" s="687">
        <f t="shared" si="41"/>
        <v>0</v>
      </c>
      <c r="AE31" s="687">
        <f t="shared" si="41"/>
        <v>0</v>
      </c>
      <c r="AF31" s="687">
        <f>IFERROR(AE31-AD31,"-")</f>
        <v>0</v>
      </c>
      <c r="AG31" s="688" t="str">
        <f>IFERROR(AE31/AD31,"-")</f>
        <v>-</v>
      </c>
      <c r="AH31" s="687">
        <f>0+0</f>
        <v>0</v>
      </c>
      <c r="AI31" s="687">
        <f>0+0</f>
        <v>0</v>
      </c>
      <c r="AJ31" s="687">
        <f>IFERROR(AI31-AH31,"-")</f>
        <v>0</v>
      </c>
      <c r="AK31" s="688" t="str">
        <f>IFERROR(AI31/AH31,"-")</f>
        <v>-</v>
      </c>
      <c r="AL31" s="687">
        <f>0+0</f>
        <v>0</v>
      </c>
      <c r="AM31" s="687">
        <f>0+0</f>
        <v>0</v>
      </c>
      <c r="AN31" s="687">
        <f>IFERROR(AM31-AL31,"-")</f>
        <v>0</v>
      </c>
      <c r="AO31" s="688" t="str">
        <f>IFERROR(AM31/AL31,"-")</f>
        <v>-</v>
      </c>
      <c r="AP31" s="687">
        <f>0+0</f>
        <v>0</v>
      </c>
      <c r="AQ31" s="687">
        <f>0+0</f>
        <v>0</v>
      </c>
      <c r="AR31" s="687">
        <f>IFERROR(AQ31-AP31,"-")</f>
        <v>0</v>
      </c>
      <c r="AS31" s="688" t="str">
        <f>IFERROR(AQ31/AP31,"-")</f>
        <v>-</v>
      </c>
      <c r="AT31" s="687">
        <f t="shared" si="42"/>
        <v>0</v>
      </c>
      <c r="AU31" s="687">
        <f t="shared" si="42"/>
        <v>0</v>
      </c>
      <c r="AV31" s="687">
        <f>IFERROR(AU31-AT31,"-")</f>
        <v>0</v>
      </c>
      <c r="AW31" s="688" t="str">
        <f>IFERROR(AU31/AT31,"-")</f>
        <v>-</v>
      </c>
      <c r="AX31" s="687">
        <f>0+0</f>
        <v>0</v>
      </c>
      <c r="AY31" s="687">
        <f>0+0</f>
        <v>0</v>
      </c>
      <c r="AZ31" s="687">
        <f>IFERROR(AY31-AX31,"-")</f>
        <v>0</v>
      </c>
      <c r="BA31" s="688" t="str">
        <f>IFERROR(AY31/AX31,"-")</f>
        <v>-</v>
      </c>
      <c r="BB31" s="687">
        <f>0+0</f>
        <v>0</v>
      </c>
      <c r="BC31" s="687">
        <f>0+0</f>
        <v>0</v>
      </c>
      <c r="BD31" s="687">
        <f>IFERROR(BC31-BB31,"-")</f>
        <v>0</v>
      </c>
      <c r="BE31" s="688" t="str">
        <f>IFERROR(BC31/BB31,"-")</f>
        <v>-</v>
      </c>
      <c r="BF31" s="687">
        <f>0+0</f>
        <v>0</v>
      </c>
      <c r="BG31" s="687">
        <f>0+0</f>
        <v>0</v>
      </c>
      <c r="BH31" s="687">
        <f>IFERROR(BG31-BF31,"-")</f>
        <v>0</v>
      </c>
      <c r="BI31" s="688" t="str">
        <f>IFERROR(BG31/BF31,"-")</f>
        <v>-</v>
      </c>
      <c r="BJ31" s="687">
        <f t="shared" si="43"/>
        <v>0</v>
      </c>
      <c r="BK31" s="687">
        <f t="shared" si="43"/>
        <v>0</v>
      </c>
      <c r="BL31" s="687">
        <f>IFERROR(BK31-BJ31,"-")</f>
        <v>0</v>
      </c>
      <c r="BM31" s="688" t="str">
        <f>IFERROR(BK31/BJ31,"-")</f>
        <v>-</v>
      </c>
      <c r="BN31" s="687">
        <f>0+0</f>
        <v>0</v>
      </c>
      <c r="BO31" s="687">
        <f>0+0</f>
        <v>0</v>
      </c>
      <c r="BP31" s="687">
        <f>IFERROR(BO31-BN31,"-")</f>
        <v>0</v>
      </c>
      <c r="BQ31" s="688" t="str">
        <f>IFERROR(BO31/BN31,"-")</f>
        <v>-</v>
      </c>
      <c r="BR31" s="687">
        <f>0+0</f>
        <v>0</v>
      </c>
      <c r="BS31" s="687">
        <f>0+0</f>
        <v>0</v>
      </c>
      <c r="BT31" s="687">
        <f>IFERROR(BS31-BR31,"-")</f>
        <v>0</v>
      </c>
      <c r="BU31" s="688" t="str">
        <f>IFERROR(BS31/BR31,"-")</f>
        <v>-</v>
      </c>
      <c r="BV31" s="687">
        <f>0+0</f>
        <v>0</v>
      </c>
      <c r="BW31" s="687">
        <f>0+0</f>
        <v>0</v>
      </c>
      <c r="BX31" s="687">
        <f>IFERROR(BW31-BV31,"-")</f>
        <v>0</v>
      </c>
      <c r="BY31" s="688" t="str">
        <f>IFERROR(BW31/BV31,"-")</f>
        <v>-</v>
      </c>
    </row>
    <row r="32" spans="2:77" ht="18.75" customHeight="1">
      <c r="B32" s="483"/>
      <c r="C32" s="603" t="s">
        <v>1470</v>
      </c>
      <c r="D32" s="528"/>
      <c r="E32" s="528"/>
      <c r="F32" s="529"/>
      <c r="G32" s="530">
        <v>0</v>
      </c>
      <c r="H32" s="530"/>
      <c r="I32" s="519" t="s">
        <v>1438</v>
      </c>
      <c r="J32" s="681"/>
      <c r="K32" s="681"/>
      <c r="L32" s="681"/>
      <c r="M32" s="681"/>
      <c r="N32" s="681"/>
      <c r="O32" s="681"/>
      <c r="P32" s="681"/>
      <c r="Q32" s="681"/>
      <c r="R32" s="681"/>
      <c r="S32" s="681"/>
      <c r="T32" s="681"/>
      <c r="U32" s="681"/>
      <c r="V32" s="681"/>
      <c r="W32" s="681"/>
      <c r="X32" s="681"/>
      <c r="Y32" s="681"/>
      <c r="Z32" s="681"/>
      <c r="AA32" s="681"/>
      <c r="AB32" s="681"/>
      <c r="AC32" s="681"/>
      <c r="AD32" s="681"/>
      <c r="AE32" s="681"/>
      <c r="AF32" s="681"/>
      <c r="AG32" s="681"/>
      <c r="AH32" s="681"/>
      <c r="AI32" s="681"/>
      <c r="AJ32" s="681"/>
      <c r="AK32" s="681"/>
      <c r="AL32" s="681"/>
      <c r="AM32" s="681"/>
      <c r="AN32" s="681"/>
      <c r="AO32" s="681"/>
      <c r="AP32" s="681"/>
      <c r="AQ32" s="681"/>
      <c r="AR32" s="681"/>
      <c r="AS32" s="681"/>
      <c r="AT32" s="681"/>
      <c r="AU32" s="681"/>
      <c r="AV32" s="681"/>
      <c r="AW32" s="681"/>
      <c r="AX32" s="681"/>
      <c r="AY32" s="681"/>
      <c r="AZ32" s="681"/>
      <c r="BA32" s="681"/>
      <c r="BB32" s="681"/>
      <c r="BC32" s="681"/>
      <c r="BD32" s="681"/>
      <c r="BE32" s="681"/>
      <c r="BF32" s="681"/>
      <c r="BG32" s="681"/>
      <c r="BH32" s="681"/>
      <c r="BI32" s="681"/>
      <c r="BJ32" s="681"/>
      <c r="BK32" s="681"/>
      <c r="BL32" s="681"/>
      <c r="BM32" s="681"/>
      <c r="BN32" s="681"/>
      <c r="BO32" s="681"/>
      <c r="BP32" s="681"/>
      <c r="BQ32" s="681"/>
      <c r="BR32" s="681"/>
      <c r="BS32" s="681"/>
      <c r="BT32" s="681"/>
      <c r="BU32" s="681"/>
      <c r="BV32" s="681"/>
      <c r="BW32" s="681"/>
      <c r="BX32" s="681"/>
      <c r="BY32" s="681"/>
    </row>
    <row r="33" spans="2:77" ht="18.75" customHeight="1">
      <c r="B33" s="483"/>
      <c r="C33" s="603" t="s">
        <v>1471</v>
      </c>
      <c r="D33" s="528"/>
      <c r="E33" s="528"/>
      <c r="F33" s="529"/>
      <c r="G33" s="530">
        <v>0</v>
      </c>
      <c r="H33" s="530"/>
      <c r="I33" s="519" t="s">
        <v>1438</v>
      </c>
      <c r="J33" s="681"/>
      <c r="K33" s="681"/>
      <c r="L33" s="681"/>
      <c r="M33" s="681"/>
      <c r="N33" s="681"/>
      <c r="O33" s="681"/>
      <c r="P33" s="681"/>
      <c r="Q33" s="681"/>
      <c r="R33" s="681"/>
      <c r="S33" s="681"/>
      <c r="T33" s="681"/>
      <c r="U33" s="681"/>
      <c r="V33" s="681"/>
      <c r="W33" s="681"/>
      <c r="X33" s="681"/>
      <c r="Y33" s="681"/>
      <c r="Z33" s="681"/>
      <c r="AA33" s="681"/>
      <c r="AB33" s="681"/>
      <c r="AC33" s="681"/>
      <c r="AD33" s="681"/>
      <c r="AE33" s="681"/>
      <c r="AF33" s="681"/>
      <c r="AG33" s="681"/>
      <c r="AH33" s="681"/>
      <c r="AI33" s="681"/>
      <c r="AJ33" s="681"/>
      <c r="AK33" s="681"/>
      <c r="AL33" s="681"/>
      <c r="AM33" s="681"/>
      <c r="AN33" s="681"/>
      <c r="AO33" s="681"/>
      <c r="AP33" s="681"/>
      <c r="AQ33" s="681"/>
      <c r="AR33" s="681"/>
      <c r="AS33" s="681"/>
      <c r="AT33" s="681"/>
      <c r="AU33" s="681"/>
      <c r="AV33" s="681"/>
      <c r="AW33" s="681"/>
      <c r="AX33" s="681"/>
      <c r="AY33" s="681"/>
      <c r="AZ33" s="681"/>
      <c r="BA33" s="681"/>
      <c r="BB33" s="681"/>
      <c r="BC33" s="681"/>
      <c r="BD33" s="681"/>
      <c r="BE33" s="681"/>
      <c r="BF33" s="681"/>
      <c r="BG33" s="681"/>
      <c r="BH33" s="681"/>
      <c r="BI33" s="681"/>
      <c r="BJ33" s="681"/>
      <c r="BK33" s="681"/>
      <c r="BL33" s="681"/>
      <c r="BM33" s="681"/>
      <c r="BN33" s="681"/>
      <c r="BO33" s="681"/>
      <c r="BP33" s="681"/>
      <c r="BQ33" s="681"/>
      <c r="BR33" s="681"/>
      <c r="BS33" s="681"/>
      <c r="BT33" s="681"/>
      <c r="BU33" s="681"/>
      <c r="BV33" s="681"/>
      <c r="BW33" s="681"/>
      <c r="BX33" s="681"/>
      <c r="BY33" s="681"/>
    </row>
    <row r="34" spans="2:77" ht="18.75" customHeight="1">
      <c r="B34" s="483"/>
      <c r="C34" s="603" t="s">
        <v>1455</v>
      </c>
      <c r="D34" s="528"/>
      <c r="E34" s="528"/>
      <c r="F34" s="529"/>
      <c r="G34" s="530">
        <v>0</v>
      </c>
      <c r="H34" s="530"/>
      <c r="I34" s="519" t="s">
        <v>1438</v>
      </c>
      <c r="J34" s="681"/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681"/>
      <c r="X34" s="681"/>
      <c r="Y34" s="681"/>
      <c r="Z34" s="681"/>
      <c r="AA34" s="681"/>
      <c r="AB34" s="681"/>
      <c r="AC34" s="681"/>
      <c r="AD34" s="681"/>
      <c r="AE34" s="681"/>
      <c r="AF34" s="681"/>
      <c r="AG34" s="681"/>
      <c r="AH34" s="681"/>
      <c r="AI34" s="681"/>
      <c r="AJ34" s="681"/>
      <c r="AK34" s="681"/>
      <c r="AL34" s="681"/>
      <c r="AM34" s="681"/>
      <c r="AN34" s="681"/>
      <c r="AO34" s="681"/>
      <c r="AP34" s="681"/>
      <c r="AQ34" s="681"/>
      <c r="AR34" s="681"/>
      <c r="AS34" s="681"/>
      <c r="AT34" s="681"/>
      <c r="AU34" s="681"/>
      <c r="AV34" s="681"/>
      <c r="AW34" s="681"/>
      <c r="AX34" s="681"/>
      <c r="AY34" s="681"/>
      <c r="AZ34" s="681"/>
      <c r="BA34" s="681"/>
      <c r="BB34" s="681"/>
      <c r="BC34" s="681"/>
      <c r="BD34" s="681"/>
      <c r="BE34" s="681"/>
      <c r="BF34" s="681"/>
      <c r="BG34" s="681"/>
      <c r="BH34" s="681"/>
      <c r="BI34" s="681"/>
      <c r="BJ34" s="681"/>
      <c r="BK34" s="681"/>
      <c r="BL34" s="681"/>
      <c r="BM34" s="681"/>
      <c r="BN34" s="681"/>
      <c r="BO34" s="681"/>
      <c r="BP34" s="681"/>
      <c r="BQ34" s="681"/>
      <c r="BR34" s="681"/>
      <c r="BS34" s="681"/>
      <c r="BT34" s="681"/>
      <c r="BU34" s="681"/>
      <c r="BV34" s="681"/>
      <c r="BW34" s="681"/>
      <c r="BX34" s="681"/>
      <c r="BY34" s="681"/>
    </row>
    <row r="35" spans="2:77" ht="18.75" customHeight="1">
      <c r="B35" s="483"/>
      <c r="C35" s="776" t="s">
        <v>1456</v>
      </c>
      <c r="D35" s="528"/>
      <c r="E35" s="528"/>
      <c r="F35" s="529"/>
      <c r="G35" s="530">
        <v>0</v>
      </c>
      <c r="H35" s="530"/>
      <c r="I35" s="519" t="s">
        <v>1438</v>
      </c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81"/>
      <c r="AB35" s="681"/>
      <c r="AC35" s="681"/>
      <c r="AD35" s="681"/>
      <c r="AE35" s="681"/>
      <c r="AF35" s="681"/>
      <c r="AG35" s="681"/>
      <c r="AH35" s="681"/>
      <c r="AI35" s="681"/>
      <c r="AJ35" s="681"/>
      <c r="AK35" s="681"/>
      <c r="AL35" s="681"/>
      <c r="AM35" s="681"/>
      <c r="AN35" s="681"/>
      <c r="AO35" s="681"/>
      <c r="AP35" s="681"/>
      <c r="AQ35" s="681"/>
      <c r="AR35" s="681"/>
      <c r="AS35" s="681"/>
      <c r="AT35" s="681"/>
      <c r="AU35" s="681"/>
      <c r="AV35" s="681"/>
      <c r="AW35" s="681"/>
      <c r="AX35" s="681"/>
      <c r="AY35" s="681"/>
      <c r="AZ35" s="681"/>
      <c r="BA35" s="681"/>
      <c r="BB35" s="681"/>
      <c r="BC35" s="681"/>
      <c r="BD35" s="681"/>
      <c r="BE35" s="681"/>
      <c r="BF35" s="681"/>
      <c r="BG35" s="681"/>
      <c r="BH35" s="681"/>
      <c r="BI35" s="681"/>
      <c r="BJ35" s="681"/>
      <c r="BK35" s="681"/>
      <c r="BL35" s="681"/>
      <c r="BM35" s="681"/>
      <c r="BN35" s="681"/>
      <c r="BO35" s="681"/>
      <c r="BP35" s="681"/>
      <c r="BQ35" s="681"/>
      <c r="BR35" s="681"/>
      <c r="BS35" s="681"/>
      <c r="BT35" s="681"/>
      <c r="BU35" s="681"/>
      <c r="BV35" s="681"/>
      <c r="BW35" s="681"/>
      <c r="BX35" s="681"/>
      <c r="BY35" s="681"/>
    </row>
    <row r="36" spans="2:77" ht="18.75" customHeight="1">
      <c r="B36" s="483"/>
      <c r="C36" s="769"/>
      <c r="D36" s="528"/>
      <c r="E36" s="528"/>
      <c r="F36" s="529"/>
      <c r="G36" s="530">
        <v>0</v>
      </c>
      <c r="H36" s="530"/>
      <c r="I36" s="715" t="s">
        <v>1409</v>
      </c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81"/>
      <c r="AB36" s="681"/>
      <c r="AC36" s="681"/>
      <c r="AD36" s="681"/>
      <c r="AE36" s="681"/>
      <c r="AF36" s="681"/>
      <c r="AG36" s="681"/>
      <c r="AH36" s="681"/>
      <c r="AI36" s="681"/>
      <c r="AJ36" s="681"/>
      <c r="AK36" s="681"/>
      <c r="AL36" s="681"/>
      <c r="AM36" s="681"/>
      <c r="AN36" s="681"/>
      <c r="AO36" s="681"/>
      <c r="AP36" s="681"/>
      <c r="AQ36" s="681"/>
      <c r="AR36" s="681"/>
      <c r="AS36" s="681"/>
      <c r="AT36" s="681"/>
      <c r="AU36" s="681"/>
      <c r="AV36" s="681"/>
      <c r="AW36" s="681"/>
      <c r="AX36" s="681"/>
      <c r="AY36" s="681"/>
      <c r="AZ36" s="681"/>
      <c r="BA36" s="681"/>
      <c r="BB36" s="681"/>
      <c r="BC36" s="681"/>
      <c r="BD36" s="681"/>
      <c r="BE36" s="681"/>
      <c r="BF36" s="681"/>
      <c r="BG36" s="681"/>
      <c r="BH36" s="681"/>
      <c r="BI36" s="681"/>
      <c r="BJ36" s="681"/>
      <c r="BK36" s="681"/>
      <c r="BL36" s="681"/>
      <c r="BM36" s="681"/>
      <c r="BN36" s="681"/>
      <c r="BO36" s="681"/>
      <c r="BP36" s="681"/>
      <c r="BQ36" s="681"/>
      <c r="BR36" s="681"/>
      <c r="BS36" s="681"/>
      <c r="BT36" s="681"/>
      <c r="BU36" s="681"/>
      <c r="BV36" s="681"/>
      <c r="BW36" s="681"/>
      <c r="BX36" s="681"/>
      <c r="BY36" s="681"/>
    </row>
    <row r="37" spans="2:77" ht="18.75" customHeight="1">
      <c r="B37" s="483"/>
      <c r="C37" s="603" t="s">
        <v>1457</v>
      </c>
      <c r="D37" s="528"/>
      <c r="E37" s="528"/>
      <c r="F37" s="529"/>
      <c r="G37" s="530">
        <v>0</v>
      </c>
      <c r="H37" s="530"/>
      <c r="I37" s="519" t="s">
        <v>1438</v>
      </c>
      <c r="J37" s="681"/>
      <c r="K37" s="681"/>
      <c r="L37" s="681"/>
      <c r="M37" s="681"/>
      <c r="N37" s="681"/>
      <c r="O37" s="681"/>
      <c r="P37" s="681"/>
      <c r="Q37" s="681"/>
      <c r="R37" s="681"/>
      <c r="S37" s="681"/>
      <c r="T37" s="681"/>
      <c r="U37" s="681"/>
      <c r="V37" s="681"/>
      <c r="W37" s="681"/>
      <c r="X37" s="681"/>
      <c r="Y37" s="681"/>
      <c r="Z37" s="681"/>
      <c r="AA37" s="681"/>
      <c r="AB37" s="681"/>
      <c r="AC37" s="681"/>
      <c r="AD37" s="681"/>
      <c r="AE37" s="681"/>
      <c r="AF37" s="681"/>
      <c r="AG37" s="681"/>
      <c r="AH37" s="681"/>
      <c r="AI37" s="681"/>
      <c r="AJ37" s="681"/>
      <c r="AK37" s="681"/>
      <c r="AL37" s="681"/>
      <c r="AM37" s="681"/>
      <c r="AN37" s="681"/>
      <c r="AO37" s="681"/>
      <c r="AP37" s="681"/>
      <c r="AQ37" s="681"/>
      <c r="AR37" s="681"/>
      <c r="AS37" s="681"/>
      <c r="AT37" s="681"/>
      <c r="AU37" s="681"/>
      <c r="AV37" s="681"/>
      <c r="AW37" s="681"/>
      <c r="AX37" s="681"/>
      <c r="AY37" s="681"/>
      <c r="AZ37" s="681"/>
      <c r="BA37" s="681"/>
      <c r="BB37" s="681"/>
      <c r="BC37" s="681"/>
      <c r="BD37" s="681"/>
      <c r="BE37" s="681"/>
      <c r="BF37" s="681"/>
      <c r="BG37" s="681"/>
      <c r="BH37" s="681"/>
      <c r="BI37" s="681"/>
      <c r="BJ37" s="681"/>
      <c r="BK37" s="681"/>
      <c r="BL37" s="681"/>
      <c r="BM37" s="681"/>
      <c r="BN37" s="681"/>
      <c r="BO37" s="681"/>
      <c r="BP37" s="681"/>
      <c r="BQ37" s="681"/>
      <c r="BR37" s="681"/>
      <c r="BS37" s="681"/>
      <c r="BT37" s="681"/>
      <c r="BU37" s="681"/>
      <c r="BV37" s="681"/>
      <c r="BW37" s="681"/>
      <c r="BX37" s="681"/>
      <c r="BY37" s="681"/>
    </row>
    <row r="38" spans="2:77" ht="18.75" customHeight="1">
      <c r="B38" s="483"/>
      <c r="C38" s="603" t="s">
        <v>1458</v>
      </c>
      <c r="D38" s="528"/>
      <c r="E38" s="528"/>
      <c r="F38" s="529"/>
      <c r="G38" s="530">
        <v>0</v>
      </c>
      <c r="H38" s="530"/>
      <c r="I38" s="519" t="s">
        <v>1438</v>
      </c>
      <c r="J38" s="681"/>
      <c r="K38" s="681"/>
      <c r="L38" s="681"/>
      <c r="M38" s="681"/>
      <c r="N38" s="681"/>
      <c r="O38" s="681"/>
      <c r="P38" s="681"/>
      <c r="Q38" s="681"/>
      <c r="R38" s="681"/>
      <c r="S38" s="681"/>
      <c r="T38" s="681"/>
      <c r="U38" s="681"/>
      <c r="V38" s="681"/>
      <c r="W38" s="681"/>
      <c r="X38" s="681"/>
      <c r="Y38" s="681"/>
      <c r="Z38" s="681"/>
      <c r="AA38" s="681"/>
      <c r="AB38" s="681"/>
      <c r="AC38" s="681"/>
      <c r="AD38" s="681"/>
      <c r="AE38" s="681"/>
      <c r="AF38" s="681"/>
      <c r="AG38" s="681"/>
      <c r="AH38" s="681"/>
      <c r="AI38" s="681"/>
      <c r="AJ38" s="681"/>
      <c r="AK38" s="681"/>
      <c r="AL38" s="681"/>
      <c r="AM38" s="681"/>
      <c r="AN38" s="681"/>
      <c r="AO38" s="681"/>
      <c r="AP38" s="681"/>
      <c r="AQ38" s="681"/>
      <c r="AR38" s="681"/>
      <c r="AS38" s="681"/>
      <c r="AT38" s="681"/>
      <c r="AU38" s="681"/>
      <c r="AV38" s="681"/>
      <c r="AW38" s="681"/>
      <c r="AX38" s="681"/>
      <c r="AY38" s="681"/>
      <c r="AZ38" s="681"/>
      <c r="BA38" s="681"/>
      <c r="BB38" s="681"/>
      <c r="BC38" s="681"/>
      <c r="BD38" s="681"/>
      <c r="BE38" s="681"/>
      <c r="BF38" s="681"/>
      <c r="BG38" s="681"/>
      <c r="BH38" s="681"/>
      <c r="BI38" s="681"/>
      <c r="BJ38" s="681"/>
      <c r="BK38" s="681"/>
      <c r="BL38" s="681"/>
      <c r="BM38" s="681"/>
      <c r="BN38" s="681"/>
      <c r="BO38" s="681"/>
      <c r="BP38" s="681"/>
      <c r="BQ38" s="681"/>
      <c r="BR38" s="681"/>
      <c r="BS38" s="681"/>
      <c r="BT38" s="681"/>
      <c r="BU38" s="681"/>
      <c r="BV38" s="681"/>
      <c r="BW38" s="681"/>
      <c r="BX38" s="681"/>
      <c r="BY38" s="681"/>
    </row>
    <row r="39" spans="2:77" ht="18.75" customHeight="1">
      <c r="B39" s="483"/>
      <c r="C39" s="603" t="s">
        <v>1459</v>
      </c>
      <c r="D39" s="528"/>
      <c r="E39" s="528"/>
      <c r="F39" s="529"/>
      <c r="G39" s="530">
        <v>0</v>
      </c>
      <c r="H39" s="530"/>
      <c r="I39" s="519" t="s">
        <v>1438</v>
      </c>
      <c r="J39" s="681"/>
      <c r="K39" s="681"/>
      <c r="L39" s="681"/>
      <c r="M39" s="681"/>
      <c r="N39" s="681"/>
      <c r="O39" s="681"/>
      <c r="P39" s="681"/>
      <c r="Q39" s="681"/>
      <c r="R39" s="681"/>
      <c r="S39" s="681"/>
      <c r="T39" s="681"/>
      <c r="U39" s="681"/>
      <c r="V39" s="681"/>
      <c r="W39" s="681"/>
      <c r="X39" s="681"/>
      <c r="Y39" s="681"/>
      <c r="Z39" s="681"/>
      <c r="AA39" s="681"/>
      <c r="AB39" s="681"/>
      <c r="AC39" s="681"/>
      <c r="AD39" s="681"/>
      <c r="AE39" s="681"/>
      <c r="AF39" s="681"/>
      <c r="AG39" s="681"/>
      <c r="AH39" s="681"/>
      <c r="AI39" s="681"/>
      <c r="AJ39" s="681"/>
      <c r="AK39" s="681"/>
      <c r="AL39" s="681"/>
      <c r="AM39" s="681"/>
      <c r="AN39" s="681"/>
      <c r="AO39" s="681"/>
      <c r="AP39" s="681"/>
      <c r="AQ39" s="681"/>
      <c r="AR39" s="681"/>
      <c r="AS39" s="681"/>
      <c r="AT39" s="681"/>
      <c r="AU39" s="681"/>
      <c r="AV39" s="681"/>
      <c r="AW39" s="681"/>
      <c r="AX39" s="681"/>
      <c r="AY39" s="681"/>
      <c r="AZ39" s="681"/>
      <c r="BA39" s="681"/>
      <c r="BB39" s="681"/>
      <c r="BC39" s="681"/>
      <c r="BD39" s="681"/>
      <c r="BE39" s="681"/>
      <c r="BF39" s="681"/>
      <c r="BG39" s="681"/>
      <c r="BH39" s="681"/>
      <c r="BI39" s="681"/>
      <c r="BJ39" s="681"/>
      <c r="BK39" s="681"/>
      <c r="BL39" s="681"/>
      <c r="BM39" s="681"/>
      <c r="BN39" s="681"/>
      <c r="BO39" s="681"/>
      <c r="BP39" s="681"/>
      <c r="BQ39" s="681"/>
      <c r="BR39" s="681"/>
      <c r="BS39" s="681"/>
      <c r="BT39" s="681"/>
      <c r="BU39" s="681"/>
      <c r="BV39" s="681"/>
      <c r="BW39" s="681"/>
      <c r="BX39" s="681"/>
      <c r="BY39" s="681"/>
    </row>
    <row r="40" spans="2:77" ht="18.75" customHeight="1">
      <c r="B40" s="600"/>
      <c r="C40" s="603" t="s">
        <v>1460</v>
      </c>
      <c r="D40" s="528"/>
      <c r="E40" s="528"/>
      <c r="F40" s="529"/>
      <c r="G40" s="530">
        <v>0</v>
      </c>
      <c r="H40" s="530"/>
      <c r="I40" s="519" t="s">
        <v>1438</v>
      </c>
      <c r="J40" s="681"/>
      <c r="K40" s="681"/>
      <c r="L40" s="681"/>
      <c r="M40" s="681"/>
      <c r="N40" s="681"/>
      <c r="O40" s="681"/>
      <c r="P40" s="681"/>
      <c r="Q40" s="681"/>
      <c r="R40" s="681"/>
      <c r="S40" s="681"/>
      <c r="T40" s="681"/>
      <c r="U40" s="681"/>
      <c r="V40" s="681"/>
      <c r="W40" s="681"/>
      <c r="X40" s="681"/>
      <c r="Y40" s="681"/>
      <c r="Z40" s="681"/>
      <c r="AA40" s="681"/>
      <c r="AB40" s="681"/>
      <c r="AC40" s="681"/>
      <c r="AD40" s="681"/>
      <c r="AE40" s="681"/>
      <c r="AF40" s="681"/>
      <c r="AG40" s="681"/>
      <c r="AH40" s="681"/>
      <c r="AI40" s="681"/>
      <c r="AJ40" s="681"/>
      <c r="AK40" s="681"/>
      <c r="AL40" s="681"/>
      <c r="AM40" s="681"/>
      <c r="AN40" s="681"/>
      <c r="AO40" s="681"/>
      <c r="AP40" s="681"/>
      <c r="AQ40" s="681"/>
      <c r="AR40" s="681"/>
      <c r="AS40" s="681"/>
      <c r="AT40" s="681"/>
      <c r="AU40" s="681"/>
      <c r="AV40" s="681"/>
      <c r="AW40" s="681"/>
      <c r="AX40" s="681"/>
      <c r="AY40" s="681"/>
      <c r="AZ40" s="681"/>
      <c r="BA40" s="681"/>
      <c r="BB40" s="681"/>
      <c r="BC40" s="681"/>
      <c r="BD40" s="681"/>
      <c r="BE40" s="681"/>
      <c r="BF40" s="681"/>
      <c r="BG40" s="681"/>
      <c r="BH40" s="681"/>
      <c r="BI40" s="681"/>
      <c r="BJ40" s="681"/>
      <c r="BK40" s="681"/>
      <c r="BL40" s="681"/>
      <c r="BM40" s="681"/>
      <c r="BN40" s="681"/>
      <c r="BO40" s="681"/>
      <c r="BP40" s="681"/>
      <c r="BQ40" s="681"/>
      <c r="BR40" s="681"/>
      <c r="BS40" s="681"/>
      <c r="BT40" s="681"/>
      <c r="BU40" s="681"/>
      <c r="BV40" s="681"/>
      <c r="BW40" s="681"/>
      <c r="BX40" s="681"/>
      <c r="BY40" s="681"/>
    </row>
    <row r="41" spans="2:77" ht="18.75" customHeight="1">
      <c r="B41" s="483"/>
      <c r="C41" s="474" t="s">
        <v>1461</v>
      </c>
      <c r="D41" s="528"/>
      <c r="E41" s="528"/>
      <c r="F41" s="529"/>
      <c r="G41" s="530">
        <v>0</v>
      </c>
      <c r="H41" s="530"/>
      <c r="I41" s="519" t="s">
        <v>1438</v>
      </c>
      <c r="J41" s="681"/>
      <c r="K41" s="681"/>
      <c r="L41" s="681"/>
      <c r="M41" s="681"/>
      <c r="N41" s="681"/>
      <c r="O41" s="681"/>
      <c r="P41" s="681"/>
      <c r="Q41" s="681"/>
      <c r="R41" s="681"/>
      <c r="S41" s="681"/>
      <c r="T41" s="681"/>
      <c r="U41" s="681"/>
      <c r="V41" s="681"/>
      <c r="W41" s="681"/>
      <c r="X41" s="681"/>
      <c r="Y41" s="681"/>
      <c r="Z41" s="681"/>
      <c r="AA41" s="681"/>
      <c r="AB41" s="681"/>
      <c r="AC41" s="681"/>
      <c r="AD41" s="681"/>
      <c r="AE41" s="681"/>
      <c r="AF41" s="681"/>
      <c r="AG41" s="681"/>
      <c r="AH41" s="681"/>
      <c r="AI41" s="681"/>
      <c r="AJ41" s="681"/>
      <c r="AK41" s="681"/>
      <c r="AL41" s="681"/>
      <c r="AM41" s="681"/>
      <c r="AN41" s="681"/>
      <c r="AO41" s="681"/>
      <c r="AP41" s="681"/>
      <c r="AQ41" s="681"/>
      <c r="AR41" s="681"/>
      <c r="AS41" s="681"/>
      <c r="AT41" s="681"/>
      <c r="AU41" s="681"/>
      <c r="AV41" s="681"/>
      <c r="AW41" s="681"/>
      <c r="AX41" s="681"/>
      <c r="AY41" s="681"/>
      <c r="AZ41" s="681"/>
      <c r="BA41" s="681"/>
      <c r="BB41" s="681"/>
      <c r="BC41" s="681"/>
      <c r="BD41" s="681"/>
      <c r="BE41" s="681"/>
      <c r="BF41" s="681"/>
      <c r="BG41" s="681"/>
      <c r="BH41" s="681"/>
      <c r="BI41" s="681"/>
      <c r="BJ41" s="681"/>
      <c r="BK41" s="681"/>
      <c r="BL41" s="681"/>
      <c r="BM41" s="681"/>
      <c r="BN41" s="681"/>
      <c r="BO41" s="681"/>
      <c r="BP41" s="681"/>
      <c r="BQ41" s="681"/>
      <c r="BR41" s="681"/>
      <c r="BS41" s="681"/>
      <c r="BT41" s="681"/>
      <c r="BU41" s="681"/>
      <c r="BV41" s="681"/>
      <c r="BW41" s="681"/>
      <c r="BX41" s="681"/>
      <c r="BY41" s="681"/>
    </row>
    <row r="42" spans="2:77" ht="18.75" customHeight="1">
      <c r="B42" s="483"/>
      <c r="C42" s="474" t="s">
        <v>1463</v>
      </c>
      <c r="D42" s="528"/>
      <c r="E42" s="528"/>
      <c r="F42" s="529"/>
      <c r="G42" s="530">
        <v>0</v>
      </c>
      <c r="H42" s="530"/>
      <c r="I42" s="519" t="s">
        <v>1438</v>
      </c>
      <c r="J42" s="681"/>
      <c r="K42" s="681"/>
      <c r="L42" s="681"/>
      <c r="M42" s="681"/>
      <c r="N42" s="681"/>
      <c r="O42" s="681"/>
      <c r="P42" s="681"/>
      <c r="Q42" s="681"/>
      <c r="R42" s="681"/>
      <c r="S42" s="681"/>
      <c r="T42" s="681"/>
      <c r="U42" s="681"/>
      <c r="V42" s="681"/>
      <c r="W42" s="681"/>
      <c r="X42" s="681"/>
      <c r="Y42" s="681"/>
      <c r="Z42" s="681"/>
      <c r="AA42" s="681"/>
      <c r="AB42" s="681"/>
      <c r="AC42" s="681"/>
      <c r="AD42" s="681"/>
      <c r="AE42" s="681"/>
      <c r="AF42" s="681"/>
      <c r="AG42" s="681"/>
      <c r="AH42" s="681"/>
      <c r="AI42" s="681"/>
      <c r="AJ42" s="681"/>
      <c r="AK42" s="681"/>
      <c r="AL42" s="681"/>
      <c r="AM42" s="681"/>
      <c r="AN42" s="681"/>
      <c r="AO42" s="681"/>
      <c r="AP42" s="681"/>
      <c r="AQ42" s="681"/>
      <c r="AR42" s="681"/>
      <c r="AS42" s="681"/>
      <c r="AT42" s="681"/>
      <c r="AU42" s="681"/>
      <c r="AV42" s="681"/>
      <c r="AW42" s="681"/>
      <c r="AX42" s="681"/>
      <c r="AY42" s="681"/>
      <c r="AZ42" s="681"/>
      <c r="BA42" s="681"/>
      <c r="BB42" s="681"/>
      <c r="BC42" s="681"/>
      <c r="BD42" s="681"/>
      <c r="BE42" s="681"/>
      <c r="BF42" s="681"/>
      <c r="BG42" s="681"/>
      <c r="BH42" s="681"/>
      <c r="BI42" s="681"/>
      <c r="BJ42" s="681"/>
      <c r="BK42" s="681"/>
      <c r="BL42" s="681"/>
      <c r="BM42" s="681"/>
      <c r="BN42" s="681"/>
      <c r="BO42" s="681"/>
      <c r="BP42" s="681"/>
      <c r="BQ42" s="681"/>
      <c r="BR42" s="681"/>
      <c r="BS42" s="681"/>
      <c r="BT42" s="681"/>
      <c r="BU42" s="681"/>
      <c r="BV42" s="681"/>
      <c r="BW42" s="681"/>
      <c r="BX42" s="681"/>
      <c r="BY42" s="681"/>
    </row>
    <row r="43" spans="2:77" ht="19.5" customHeight="1">
      <c r="B43" s="482"/>
      <c r="C43" s="478" t="s">
        <v>1464</v>
      </c>
      <c r="D43" s="528"/>
      <c r="E43" s="528"/>
      <c r="F43" s="529"/>
      <c r="G43" s="530" t="s">
        <v>1472</v>
      </c>
      <c r="H43" s="530"/>
      <c r="I43" s="518" t="s">
        <v>1438</v>
      </c>
      <c r="J43" s="687">
        <f t="shared" ref="J43:K45" si="44">N43+AD43+AT43+BJ43</f>
        <v>0</v>
      </c>
      <c r="K43" s="687">
        <f t="shared" si="44"/>
        <v>0</v>
      </c>
      <c r="L43" s="687">
        <f>IFERROR(K43-J43,"-")</f>
        <v>0</v>
      </c>
      <c r="M43" s="688" t="str">
        <f>IFERROR(K43/J43,"-")</f>
        <v>-</v>
      </c>
      <c r="N43" s="687">
        <f t="shared" ref="N43:O45" si="45">R43+V43+Z43</f>
        <v>0</v>
      </c>
      <c r="O43" s="687">
        <f t="shared" si="45"/>
        <v>0</v>
      </c>
      <c r="P43" s="687">
        <f>IFERROR(O43-N43,"-")</f>
        <v>0</v>
      </c>
      <c r="Q43" s="688" t="str">
        <f>IFERROR(O43/N43,"-")</f>
        <v>-</v>
      </c>
      <c r="R43" s="687">
        <f>0+0-0-0-0-0-(0-0)</f>
        <v>0</v>
      </c>
      <c r="S43" s="687">
        <f>0+0-0-0-0-0-(0-0)</f>
        <v>0</v>
      </c>
      <c r="T43" s="687">
        <f>IFERROR(S43-R43,"-")</f>
        <v>0</v>
      </c>
      <c r="U43" s="688" t="str">
        <f>IFERROR(S43/R43,"-")</f>
        <v>-</v>
      </c>
      <c r="V43" s="687">
        <f>0+0-0-0-0-0-(0-0)</f>
        <v>0</v>
      </c>
      <c r="W43" s="687">
        <f>0+0-0-0-0-0-(0-0)</f>
        <v>0</v>
      </c>
      <c r="X43" s="687">
        <f>IFERROR(W43-V43,"-")</f>
        <v>0</v>
      </c>
      <c r="Y43" s="688" t="str">
        <f>IFERROR(W43/V43,"-")</f>
        <v>-</v>
      </c>
      <c r="Z43" s="687">
        <f>0+0-0-0-0-0-(0-0)</f>
        <v>0</v>
      </c>
      <c r="AA43" s="687">
        <f>0+0-0-0-0-0-(0-0)</f>
        <v>0</v>
      </c>
      <c r="AB43" s="687">
        <f>IFERROR(AA43-Z43,"-")</f>
        <v>0</v>
      </c>
      <c r="AC43" s="688" t="str">
        <f>IFERROR(AA43/Z43,"-")</f>
        <v>-</v>
      </c>
      <c r="AD43" s="687">
        <f t="shared" ref="AD43:AE45" si="46">AH43+AL43+AP43</f>
        <v>0</v>
      </c>
      <c r="AE43" s="687">
        <f t="shared" si="46"/>
        <v>0</v>
      </c>
      <c r="AF43" s="687">
        <f>IFERROR(AE43-AD43,"-")</f>
        <v>0</v>
      </c>
      <c r="AG43" s="688" t="str">
        <f>IFERROR(AE43/AD43,"-")</f>
        <v>-</v>
      </c>
      <c r="AH43" s="687">
        <f>0+0-0-0-0-0-(0-0)</f>
        <v>0</v>
      </c>
      <c r="AI43" s="687">
        <f>0+0-0-0-0-0-(0-0)</f>
        <v>0</v>
      </c>
      <c r="AJ43" s="687">
        <f>IFERROR(AI43-AH43,"-")</f>
        <v>0</v>
      </c>
      <c r="AK43" s="688" t="str">
        <f>IFERROR(AI43/AH43,"-")</f>
        <v>-</v>
      </c>
      <c r="AL43" s="687">
        <f>0+0-0-0-0-0-(0-0)</f>
        <v>0</v>
      </c>
      <c r="AM43" s="687">
        <f>0+0-0-0-0-0-(0-0)</f>
        <v>0</v>
      </c>
      <c r="AN43" s="687">
        <f>IFERROR(AM43-AL43,"-")</f>
        <v>0</v>
      </c>
      <c r="AO43" s="688" t="str">
        <f>IFERROR(AM43/AL43,"-")</f>
        <v>-</v>
      </c>
      <c r="AP43" s="687">
        <f>0+0-0-0-0-0-(0-0)</f>
        <v>0</v>
      </c>
      <c r="AQ43" s="687">
        <f>0+0-0-0-0-0-(0-0)</f>
        <v>0</v>
      </c>
      <c r="AR43" s="687">
        <f>IFERROR(AQ43-AP43,"-")</f>
        <v>0</v>
      </c>
      <c r="AS43" s="688" t="str">
        <f>IFERROR(AQ43/AP43,"-")</f>
        <v>-</v>
      </c>
      <c r="AT43" s="687">
        <f t="shared" ref="AT43:AU45" si="47">AX43+BB43+BF43</f>
        <v>0</v>
      </c>
      <c r="AU43" s="687">
        <f t="shared" si="47"/>
        <v>0</v>
      </c>
      <c r="AV43" s="687">
        <f>IFERROR(AU43-AT43,"-")</f>
        <v>0</v>
      </c>
      <c r="AW43" s="688" t="str">
        <f>IFERROR(AU43/AT43,"-")</f>
        <v>-</v>
      </c>
      <c r="AX43" s="687">
        <f>0+0-0-0-0-0-(0-0)</f>
        <v>0</v>
      </c>
      <c r="AY43" s="687">
        <f>0+0-0-0-0-0-(0-0)</f>
        <v>0</v>
      </c>
      <c r="AZ43" s="687">
        <f>IFERROR(AY43-AX43,"-")</f>
        <v>0</v>
      </c>
      <c r="BA43" s="688" t="str">
        <f>IFERROR(AY43/AX43,"-")</f>
        <v>-</v>
      </c>
      <c r="BB43" s="687">
        <f>0+0-0-0-0-0-(0-0)</f>
        <v>0</v>
      </c>
      <c r="BC43" s="687">
        <f>0+0-0-0-0-0-(0-0)</f>
        <v>0</v>
      </c>
      <c r="BD43" s="687">
        <f>IFERROR(BC43-BB43,"-")</f>
        <v>0</v>
      </c>
      <c r="BE43" s="688" t="str">
        <f>IFERROR(BC43/BB43,"-")</f>
        <v>-</v>
      </c>
      <c r="BF43" s="687">
        <f>0+0-0-0-0-0-(0-0)</f>
        <v>0</v>
      </c>
      <c r="BG43" s="687">
        <f>0+0-0-0-0-0-(0-0)</f>
        <v>0</v>
      </c>
      <c r="BH43" s="687">
        <f>IFERROR(BG43-BF43,"-")</f>
        <v>0</v>
      </c>
      <c r="BI43" s="688" t="str">
        <f>IFERROR(BG43/BF43,"-")</f>
        <v>-</v>
      </c>
      <c r="BJ43" s="687">
        <f t="shared" ref="BJ43:BK45" si="48">BN43+BR43+BV43</f>
        <v>0</v>
      </c>
      <c r="BK43" s="687">
        <f t="shared" si="48"/>
        <v>0</v>
      </c>
      <c r="BL43" s="687">
        <f>IFERROR(BK43-BJ43,"-")</f>
        <v>0</v>
      </c>
      <c r="BM43" s="688" t="str">
        <f>IFERROR(BK43/BJ43,"-")</f>
        <v>-</v>
      </c>
      <c r="BN43" s="687">
        <f>0+0-0-0-0-0-(0-0)</f>
        <v>0</v>
      </c>
      <c r="BO43" s="687">
        <f>0+0-0-0-0-0-(0-0)</f>
        <v>0</v>
      </c>
      <c r="BP43" s="687">
        <f>IFERROR(BO43-BN43,"-")</f>
        <v>0</v>
      </c>
      <c r="BQ43" s="688" t="str">
        <f>IFERROR(BO43/BN43,"-")</f>
        <v>-</v>
      </c>
      <c r="BR43" s="687">
        <f>0+0-0-0-0-0-(0-0)</f>
        <v>0</v>
      </c>
      <c r="BS43" s="687">
        <f>0+0-0-0-0-0-(0-0)</f>
        <v>0</v>
      </c>
      <c r="BT43" s="687">
        <f>IFERROR(BS43-BR43,"-")</f>
        <v>0</v>
      </c>
      <c r="BU43" s="688" t="str">
        <f>IFERROR(BS43/BR43,"-")</f>
        <v>-</v>
      </c>
      <c r="BV43" s="687">
        <f>0+0-0-0-0-0-(0-0)</f>
        <v>0</v>
      </c>
      <c r="BW43" s="687">
        <f>0+0-0-0-0-0-(0-0)</f>
        <v>0</v>
      </c>
      <c r="BX43" s="687">
        <f>IFERROR(BW43-BV43,"-")</f>
        <v>0</v>
      </c>
      <c r="BY43" s="688" t="str">
        <f>IFERROR(BW43/BV43,"-")</f>
        <v>-</v>
      </c>
    </row>
    <row r="44" spans="2:77" ht="18.75" customHeight="1">
      <c r="B44" s="600" t="s">
        <v>1473</v>
      </c>
      <c r="C44" s="471" t="s">
        <v>1474</v>
      </c>
      <c r="D44" s="528"/>
      <c r="E44" s="528"/>
      <c r="F44" s="529"/>
      <c r="G44" s="530" t="s">
        <v>1475</v>
      </c>
      <c r="H44" s="530"/>
      <c r="I44" s="519" t="s">
        <v>1438</v>
      </c>
      <c r="J44" s="687">
        <f t="shared" si="44"/>
        <v>2921.1</v>
      </c>
      <c r="K44" s="687">
        <f t="shared" si="44"/>
        <v>0</v>
      </c>
      <c r="L44" s="687">
        <f>IFERROR(K44-J44,"-")</f>
        <v>-2921.1</v>
      </c>
      <c r="M44" s="688">
        <f>IFERROR(K44/J44,"-")</f>
        <v>0</v>
      </c>
      <c r="N44" s="687">
        <f t="shared" si="45"/>
        <v>751.5</v>
      </c>
      <c r="O44" s="687">
        <f t="shared" si="45"/>
        <v>0</v>
      </c>
      <c r="P44" s="687">
        <f>IFERROR(O44-N44,"-")</f>
        <v>-751.5</v>
      </c>
      <c r="Q44" s="688">
        <f>IFERROR(O44/N44,"-")</f>
        <v>0</v>
      </c>
      <c r="R44" s="687">
        <f>'8. ГД Уренгой'!W19</f>
        <v>259.7</v>
      </c>
      <c r="S44" s="687">
        <f>'8. ГД Уренгой'!Y19</f>
        <v>0</v>
      </c>
      <c r="T44" s="687">
        <f>IFERROR(S44-R44,"-")</f>
        <v>-259.7</v>
      </c>
      <c r="U44" s="688">
        <f>IFERROR(S44/R44,"-")</f>
        <v>0</v>
      </c>
      <c r="V44" s="687">
        <f>'8. ГД Уренгой'!AC19</f>
        <v>233.8</v>
      </c>
      <c r="W44" s="687">
        <f>'8. ГД Уренгой'!AE19</f>
        <v>0</v>
      </c>
      <c r="X44" s="687">
        <f>IFERROR(W44-V44,"-")</f>
        <v>-233.8</v>
      </c>
      <c r="Y44" s="688">
        <f>IFERROR(W44/V44,"-")</f>
        <v>0</v>
      </c>
      <c r="Z44" s="687">
        <f>'8. ГД Уренгой'!AI19</f>
        <v>258</v>
      </c>
      <c r="AA44" s="687">
        <f>'8. ГД Уренгой'!AK19</f>
        <v>0</v>
      </c>
      <c r="AB44" s="687">
        <f>IFERROR(AA44-Z44,"-")</f>
        <v>-258</v>
      </c>
      <c r="AC44" s="688">
        <f>IFERROR(AA44/Z44,"-")</f>
        <v>0</v>
      </c>
      <c r="AD44" s="687">
        <f t="shared" si="46"/>
        <v>747.1</v>
      </c>
      <c r="AE44" s="687">
        <f t="shared" si="46"/>
        <v>0</v>
      </c>
      <c r="AF44" s="687">
        <f>IFERROR(AE44-AD44,"-")</f>
        <v>-747.1</v>
      </c>
      <c r="AG44" s="688">
        <f>IFERROR(AE44/AD44,"-")</f>
        <v>0</v>
      </c>
      <c r="AH44" s="687">
        <f>'8. ГД Уренгой'!AU19</f>
        <v>248.9</v>
      </c>
      <c r="AI44" s="687">
        <f>'8. ГД Уренгой'!AW19</f>
        <v>0</v>
      </c>
      <c r="AJ44" s="687">
        <f>IFERROR(AI44-AH44,"-")</f>
        <v>-248.9</v>
      </c>
      <c r="AK44" s="688">
        <f>IFERROR(AI44/AH44,"-")</f>
        <v>0</v>
      </c>
      <c r="AL44" s="687">
        <f>'8. ГД Уренгой'!BA19</f>
        <v>256.3</v>
      </c>
      <c r="AM44" s="687">
        <f>'8. ГД Уренгой'!BC19</f>
        <v>0</v>
      </c>
      <c r="AN44" s="687">
        <f>IFERROR(AM44-AL44,"-")</f>
        <v>-256.3</v>
      </c>
      <c r="AO44" s="688">
        <f>IFERROR(AM44/AL44,"-")</f>
        <v>0</v>
      </c>
      <c r="AP44" s="687">
        <f>'8. ГД Уренгой'!BG19</f>
        <v>241.9</v>
      </c>
      <c r="AQ44" s="687">
        <f>'8. ГД Уренгой'!BI19</f>
        <v>0</v>
      </c>
      <c r="AR44" s="687">
        <f>IFERROR(AQ44-AP44,"-")</f>
        <v>-241.9</v>
      </c>
      <c r="AS44" s="688">
        <f>IFERROR(AQ44/AP44,"-")</f>
        <v>0</v>
      </c>
      <c r="AT44" s="687">
        <f t="shared" si="47"/>
        <v>670.40000000000009</v>
      </c>
      <c r="AU44" s="687">
        <f t="shared" si="47"/>
        <v>0</v>
      </c>
      <c r="AV44" s="687">
        <f>IFERROR(AU44-AT44,"-")</f>
        <v>-670.40000000000009</v>
      </c>
      <c r="AW44" s="688">
        <f>IFERROR(AU44/AT44,"-")</f>
        <v>0</v>
      </c>
      <c r="AX44" s="687">
        <f>'8. ГД Уренгой'!BS19</f>
        <v>177.3</v>
      </c>
      <c r="AY44" s="687">
        <f>'8. ГД Уренгой'!BU19</f>
        <v>0</v>
      </c>
      <c r="AZ44" s="687">
        <f>IFERROR(AY44-AX44,"-")</f>
        <v>-177.3</v>
      </c>
      <c r="BA44" s="688">
        <f>IFERROR(AY44/AX44,"-")</f>
        <v>0</v>
      </c>
      <c r="BB44" s="687">
        <f>'8. ГД Уренгой'!BY19</f>
        <v>248.3</v>
      </c>
      <c r="BC44" s="687">
        <f>'8. ГД Уренгой'!CA19</f>
        <v>0</v>
      </c>
      <c r="BD44" s="687">
        <f>IFERROR(BC44-BB44,"-")</f>
        <v>-248.3</v>
      </c>
      <c r="BE44" s="688">
        <f>IFERROR(BC44/BB44,"-")</f>
        <v>0</v>
      </c>
      <c r="BF44" s="687">
        <f>'8. ГД Уренгой'!CE19</f>
        <v>244.8</v>
      </c>
      <c r="BG44" s="687">
        <f>'8. ГД Уренгой'!CG19</f>
        <v>0</v>
      </c>
      <c r="BH44" s="687">
        <f>IFERROR(BG44-BF44,"-")</f>
        <v>-244.8</v>
      </c>
      <c r="BI44" s="688">
        <f>IFERROR(BG44/BF44,"-")</f>
        <v>0</v>
      </c>
      <c r="BJ44" s="687">
        <f t="shared" si="48"/>
        <v>752.09999999999991</v>
      </c>
      <c r="BK44" s="687">
        <f t="shared" si="48"/>
        <v>0</v>
      </c>
      <c r="BL44" s="687">
        <f>IFERROR(BK44-BJ44,"-")</f>
        <v>-752.09999999999991</v>
      </c>
      <c r="BM44" s="688">
        <f>IFERROR(BK44/BJ44,"-")</f>
        <v>0</v>
      </c>
      <c r="BN44" s="687">
        <f>'8. ГД Уренгой'!CQ19</f>
        <v>252.1</v>
      </c>
      <c r="BO44" s="687">
        <f>'8. ГД Уренгой'!CS19</f>
        <v>0</v>
      </c>
      <c r="BP44" s="687">
        <f>IFERROR(BO44-BN44,"-")</f>
        <v>-252.1</v>
      </c>
      <c r="BQ44" s="688">
        <f>IFERROR(BO44/BN44,"-")</f>
        <v>0</v>
      </c>
      <c r="BR44" s="687">
        <f>'8. ГД Уренгой'!CW19</f>
        <v>243.1</v>
      </c>
      <c r="BS44" s="687">
        <f>'8. ГД Уренгой'!CY19</f>
        <v>0</v>
      </c>
      <c r="BT44" s="687">
        <f>IFERROR(BS44-BR44,"-")</f>
        <v>-243.1</v>
      </c>
      <c r="BU44" s="688">
        <f>IFERROR(BS44/BR44,"-")</f>
        <v>0</v>
      </c>
      <c r="BV44" s="687">
        <f>'8. ГД Уренгой'!DC19</f>
        <v>256.89999999999998</v>
      </c>
      <c r="BW44" s="687">
        <f>'8. ГД Уренгой'!DE19</f>
        <v>0</v>
      </c>
      <c r="BX44" s="687">
        <f>IFERROR(BW44-BV44,"-")</f>
        <v>-256.89999999999998</v>
      </c>
      <c r="BY44" s="688">
        <f>IFERROR(BW44/BV44,"-")</f>
        <v>0</v>
      </c>
    </row>
    <row r="45" spans="2:77" ht="18.75" customHeight="1">
      <c r="B45" s="600" t="s">
        <v>1476</v>
      </c>
      <c r="C45" s="471" t="s">
        <v>1477</v>
      </c>
      <c r="D45" s="528"/>
      <c r="E45" s="528"/>
      <c r="F45" s="529"/>
      <c r="G45" s="530" t="s">
        <v>1478</v>
      </c>
      <c r="H45" s="530"/>
      <c r="I45" s="519" t="s">
        <v>1438</v>
      </c>
      <c r="J45" s="687">
        <f t="shared" si="44"/>
        <v>2894.2999999999997</v>
      </c>
      <c r="K45" s="687">
        <f t="shared" si="44"/>
        <v>0</v>
      </c>
      <c r="L45" s="687">
        <f>IFERROR(K45-J45,"-")</f>
        <v>-2894.2999999999997</v>
      </c>
      <c r="M45" s="688">
        <f>IFERROR(K45/J45,"-")</f>
        <v>0</v>
      </c>
      <c r="N45" s="687">
        <f t="shared" si="45"/>
        <v>744.4</v>
      </c>
      <c r="O45" s="687">
        <f t="shared" si="45"/>
        <v>0</v>
      </c>
      <c r="P45" s="687">
        <f>IFERROR(O45-N45,"-")</f>
        <v>-744.4</v>
      </c>
      <c r="Q45" s="688">
        <f>IFERROR(O45/N45,"-")</f>
        <v>0</v>
      </c>
      <c r="R45" s="687">
        <f>'8. ГД Уренгой'!W21</f>
        <v>256.39999999999998</v>
      </c>
      <c r="S45" s="687">
        <f>'8. ГД Уренгой'!Y21</f>
        <v>0</v>
      </c>
      <c r="T45" s="687">
        <f>IFERROR(S45-R45,"-")</f>
        <v>-256.39999999999998</v>
      </c>
      <c r="U45" s="688">
        <f>IFERROR(S45/R45,"-")</f>
        <v>0</v>
      </c>
      <c r="V45" s="687">
        <f>'8. ГД Уренгой'!AC21</f>
        <v>231.6</v>
      </c>
      <c r="W45" s="687">
        <f>'8. ГД Уренгой'!AE21</f>
        <v>0</v>
      </c>
      <c r="X45" s="687">
        <f>IFERROR(W45-V45,"-")</f>
        <v>-231.6</v>
      </c>
      <c r="Y45" s="688">
        <f>IFERROR(W45/V45,"-")</f>
        <v>0</v>
      </c>
      <c r="Z45" s="687">
        <f>'8. ГД Уренгой'!AI21</f>
        <v>256.39999999999998</v>
      </c>
      <c r="AA45" s="687">
        <f>'8. ГД Уренгой'!AK21</f>
        <v>0</v>
      </c>
      <c r="AB45" s="687">
        <f>IFERROR(AA45-Z45,"-")</f>
        <v>-256.39999999999998</v>
      </c>
      <c r="AC45" s="688">
        <f>IFERROR(AA45/Z45,"-")</f>
        <v>0</v>
      </c>
      <c r="AD45" s="687">
        <f t="shared" si="46"/>
        <v>766.7</v>
      </c>
      <c r="AE45" s="687">
        <f t="shared" si="46"/>
        <v>0</v>
      </c>
      <c r="AF45" s="687">
        <f>IFERROR(AE45-AD45,"-")</f>
        <v>-766.7</v>
      </c>
      <c r="AG45" s="688">
        <f>IFERROR(AE45/AD45,"-")</f>
        <v>0</v>
      </c>
      <c r="AH45" s="687">
        <f>'8. ГД Уренгой'!AU21</f>
        <v>247.6</v>
      </c>
      <c r="AI45" s="687">
        <f>'8. ГД Уренгой'!AW21</f>
        <v>0</v>
      </c>
      <c r="AJ45" s="687">
        <f>IFERROR(AI45-AH45,"-")</f>
        <v>-247.6</v>
      </c>
      <c r="AK45" s="688">
        <f>IFERROR(AI45/AH45,"-")</f>
        <v>0</v>
      </c>
      <c r="AL45" s="687">
        <f>'8. ГД Уренгой'!BA21</f>
        <v>255.9</v>
      </c>
      <c r="AM45" s="687">
        <f>'8. ГД Уренгой'!BC21</f>
        <v>0</v>
      </c>
      <c r="AN45" s="687">
        <f>IFERROR(AM45-AL45,"-")</f>
        <v>-255.9</v>
      </c>
      <c r="AO45" s="688">
        <f>IFERROR(AM45/AL45,"-")</f>
        <v>0</v>
      </c>
      <c r="AP45" s="687">
        <f>'8. ГД Уренгой'!BG21</f>
        <v>263.2</v>
      </c>
      <c r="AQ45" s="687">
        <f>'8. ГД Уренгой'!BI21</f>
        <v>0</v>
      </c>
      <c r="AR45" s="687">
        <f>IFERROR(AQ45-AP45,"-")</f>
        <v>-263.2</v>
      </c>
      <c r="AS45" s="688">
        <f>IFERROR(AQ45/AP45,"-")</f>
        <v>0</v>
      </c>
      <c r="AT45" s="687">
        <f t="shared" si="47"/>
        <v>656.6</v>
      </c>
      <c r="AU45" s="687">
        <f t="shared" si="47"/>
        <v>0</v>
      </c>
      <c r="AV45" s="687">
        <f>IFERROR(AU45-AT45,"-")</f>
        <v>-656.6</v>
      </c>
      <c r="AW45" s="688">
        <f>IFERROR(AU45/AT45,"-")</f>
        <v>0</v>
      </c>
      <c r="AX45" s="687">
        <f>'8. ГД Уренгой'!BS21</f>
        <v>177.6</v>
      </c>
      <c r="AY45" s="687">
        <f>'8. ГД Уренгой'!BU21</f>
        <v>0</v>
      </c>
      <c r="AZ45" s="687">
        <f>IFERROR(AY45-AX45,"-")</f>
        <v>-177.6</v>
      </c>
      <c r="BA45" s="688">
        <f>IFERROR(AY45/AX45,"-")</f>
        <v>0</v>
      </c>
      <c r="BB45" s="687">
        <f>'8. ГД Уренгой'!BY21</f>
        <v>231.5</v>
      </c>
      <c r="BC45" s="687">
        <f>'8. ГД Уренгой'!CA21</f>
        <v>0</v>
      </c>
      <c r="BD45" s="687">
        <f>IFERROR(BC45-BB45,"-")</f>
        <v>-231.5</v>
      </c>
      <c r="BE45" s="688">
        <f>IFERROR(BC45/BB45,"-")</f>
        <v>0</v>
      </c>
      <c r="BF45" s="687">
        <f>'8. ГД Уренгой'!CE21</f>
        <v>247.5</v>
      </c>
      <c r="BG45" s="687">
        <f>'8. ГД Уренгой'!CG21</f>
        <v>0</v>
      </c>
      <c r="BH45" s="687">
        <f>IFERROR(BG45-BF45,"-")</f>
        <v>-247.5</v>
      </c>
      <c r="BI45" s="688">
        <f>IFERROR(BG45/BF45,"-")</f>
        <v>0</v>
      </c>
      <c r="BJ45" s="687">
        <f t="shared" si="48"/>
        <v>726.59999999999991</v>
      </c>
      <c r="BK45" s="687">
        <f t="shared" si="48"/>
        <v>0</v>
      </c>
      <c r="BL45" s="687">
        <f>IFERROR(BK45-BJ45,"-")</f>
        <v>-726.59999999999991</v>
      </c>
      <c r="BM45" s="688">
        <f>IFERROR(BK45/BJ45,"-")</f>
        <v>0</v>
      </c>
      <c r="BN45" s="687">
        <f>'8. ГД Уренгой'!CQ21</f>
        <v>244.3</v>
      </c>
      <c r="BO45" s="687">
        <f>'8. ГД Уренгой'!CS21</f>
        <v>0</v>
      </c>
      <c r="BP45" s="687">
        <f>IFERROR(BO45-BN45,"-")</f>
        <v>-244.3</v>
      </c>
      <c r="BQ45" s="688">
        <f>IFERROR(BO45/BN45,"-")</f>
        <v>0</v>
      </c>
      <c r="BR45" s="687">
        <f>'8. ГД Уренгой'!CW21</f>
        <v>235.1</v>
      </c>
      <c r="BS45" s="687">
        <f>'8. ГД Уренгой'!CY21</f>
        <v>0</v>
      </c>
      <c r="BT45" s="687">
        <f>IFERROR(BS45-BR45,"-")</f>
        <v>-235.1</v>
      </c>
      <c r="BU45" s="688">
        <f>IFERROR(BS45/BR45,"-")</f>
        <v>0</v>
      </c>
      <c r="BV45" s="687">
        <f>'8. ГД Уренгой'!DC21</f>
        <v>247.2</v>
      </c>
      <c r="BW45" s="687">
        <f>'8. ГД Уренгой'!DE21</f>
        <v>0</v>
      </c>
      <c r="BX45" s="687">
        <f>IFERROR(BW45-BV45,"-")</f>
        <v>-247.2</v>
      </c>
      <c r="BY45" s="688">
        <f>IFERROR(BW45/BV45,"-")</f>
        <v>0</v>
      </c>
    </row>
    <row r="46" spans="2:77" ht="18.75" customHeight="1">
      <c r="B46" s="600" t="s">
        <v>1479</v>
      </c>
      <c r="C46" s="471" t="s">
        <v>1480</v>
      </c>
      <c r="D46" s="528"/>
      <c r="E46" s="528"/>
      <c r="F46" s="529"/>
      <c r="G46" s="530">
        <v>0</v>
      </c>
      <c r="H46" s="530"/>
      <c r="I46" s="519" t="s">
        <v>1438</v>
      </c>
      <c r="J46" s="681"/>
      <c r="K46" s="681"/>
      <c r="L46" s="681"/>
      <c r="M46" s="681"/>
      <c r="N46" s="681"/>
      <c r="O46" s="681"/>
      <c r="P46" s="681"/>
      <c r="Q46" s="681"/>
      <c r="R46" s="681"/>
      <c r="S46" s="681"/>
      <c r="T46" s="681"/>
      <c r="U46" s="681"/>
      <c r="V46" s="681"/>
      <c r="W46" s="681"/>
      <c r="X46" s="681"/>
      <c r="Y46" s="681"/>
      <c r="Z46" s="681"/>
      <c r="AA46" s="681"/>
      <c r="AB46" s="681"/>
      <c r="AC46" s="681"/>
      <c r="AD46" s="681"/>
      <c r="AE46" s="681"/>
      <c r="AF46" s="681"/>
      <c r="AG46" s="681"/>
      <c r="AH46" s="681"/>
      <c r="AI46" s="681"/>
      <c r="AJ46" s="681"/>
      <c r="AK46" s="681"/>
      <c r="AL46" s="681"/>
      <c r="AM46" s="681"/>
      <c r="AN46" s="681"/>
      <c r="AO46" s="681"/>
      <c r="AP46" s="681"/>
      <c r="AQ46" s="681"/>
      <c r="AR46" s="681"/>
      <c r="AS46" s="681"/>
      <c r="AT46" s="681"/>
      <c r="AU46" s="681"/>
      <c r="AV46" s="681"/>
      <c r="AW46" s="681"/>
      <c r="AX46" s="681"/>
      <c r="AY46" s="681"/>
      <c r="AZ46" s="681"/>
      <c r="BA46" s="681"/>
      <c r="BB46" s="681"/>
      <c r="BC46" s="681"/>
      <c r="BD46" s="681"/>
      <c r="BE46" s="681"/>
      <c r="BF46" s="681"/>
      <c r="BG46" s="681"/>
      <c r="BH46" s="681"/>
      <c r="BI46" s="681"/>
      <c r="BJ46" s="681"/>
      <c r="BK46" s="681"/>
      <c r="BL46" s="681"/>
      <c r="BM46" s="681"/>
      <c r="BN46" s="681"/>
      <c r="BO46" s="681"/>
      <c r="BP46" s="681"/>
      <c r="BQ46" s="681"/>
      <c r="BR46" s="681"/>
      <c r="BS46" s="681"/>
      <c r="BT46" s="681"/>
      <c r="BU46" s="681"/>
      <c r="BV46" s="681"/>
      <c r="BW46" s="681"/>
      <c r="BX46" s="681"/>
      <c r="BY46" s="681"/>
    </row>
    <row r="47" spans="2:77" ht="18.75" customHeight="1">
      <c r="B47" s="483"/>
      <c r="C47" s="475" t="s">
        <v>1481</v>
      </c>
      <c r="D47" s="528"/>
      <c r="E47" s="528"/>
      <c r="F47" s="529"/>
      <c r="G47" s="530">
        <v>0</v>
      </c>
      <c r="H47" s="530"/>
      <c r="I47" s="519" t="s">
        <v>1438</v>
      </c>
      <c r="J47" s="681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81"/>
      <c r="AB47" s="681"/>
      <c r="AC47" s="681"/>
      <c r="AD47" s="681"/>
      <c r="AE47" s="681"/>
      <c r="AF47" s="681"/>
      <c r="AG47" s="681"/>
      <c r="AH47" s="681"/>
      <c r="AI47" s="681"/>
      <c r="AJ47" s="681"/>
      <c r="AK47" s="681"/>
      <c r="AL47" s="681"/>
      <c r="AM47" s="681"/>
      <c r="AN47" s="681"/>
      <c r="AO47" s="681"/>
      <c r="AP47" s="681"/>
      <c r="AQ47" s="681"/>
      <c r="AR47" s="681"/>
      <c r="AS47" s="681"/>
      <c r="AT47" s="681"/>
      <c r="AU47" s="681"/>
      <c r="AV47" s="681"/>
      <c r="AW47" s="681"/>
      <c r="AX47" s="681"/>
      <c r="AY47" s="681"/>
      <c r="AZ47" s="681"/>
      <c r="BA47" s="681"/>
      <c r="BB47" s="681"/>
      <c r="BC47" s="681"/>
      <c r="BD47" s="681"/>
      <c r="BE47" s="681"/>
      <c r="BF47" s="681"/>
      <c r="BG47" s="681"/>
      <c r="BH47" s="681"/>
      <c r="BI47" s="681"/>
      <c r="BJ47" s="681"/>
      <c r="BK47" s="681"/>
      <c r="BL47" s="681"/>
      <c r="BM47" s="681"/>
      <c r="BN47" s="681"/>
      <c r="BO47" s="681"/>
      <c r="BP47" s="681"/>
      <c r="BQ47" s="681"/>
      <c r="BR47" s="681"/>
      <c r="BS47" s="681"/>
      <c r="BT47" s="681"/>
      <c r="BU47" s="681"/>
      <c r="BV47" s="681"/>
      <c r="BW47" s="681"/>
      <c r="BX47" s="681"/>
      <c r="BY47" s="681"/>
    </row>
    <row r="48" spans="2:77" ht="18.75" customHeight="1">
      <c r="B48" s="483"/>
      <c r="C48" s="475" t="s">
        <v>1482</v>
      </c>
      <c r="D48" s="528"/>
      <c r="E48" s="528"/>
      <c r="F48" s="529"/>
      <c r="G48" s="530">
        <v>0</v>
      </c>
      <c r="H48" s="530"/>
      <c r="I48" s="519" t="s">
        <v>1438</v>
      </c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681"/>
      <c r="U48" s="681"/>
      <c r="V48" s="681"/>
      <c r="W48" s="681"/>
      <c r="X48" s="681"/>
      <c r="Y48" s="681"/>
      <c r="Z48" s="681"/>
      <c r="AA48" s="681"/>
      <c r="AB48" s="681"/>
      <c r="AC48" s="681"/>
      <c r="AD48" s="681"/>
      <c r="AE48" s="681"/>
      <c r="AF48" s="681"/>
      <c r="AG48" s="681"/>
      <c r="AH48" s="681"/>
      <c r="AI48" s="681"/>
      <c r="AJ48" s="681"/>
      <c r="AK48" s="681"/>
      <c r="AL48" s="681"/>
      <c r="AM48" s="681"/>
      <c r="AN48" s="681"/>
      <c r="AO48" s="681"/>
      <c r="AP48" s="681"/>
      <c r="AQ48" s="681"/>
      <c r="AR48" s="681"/>
      <c r="AS48" s="681"/>
      <c r="AT48" s="681"/>
      <c r="AU48" s="681"/>
      <c r="AV48" s="681"/>
      <c r="AW48" s="681"/>
      <c r="AX48" s="681"/>
      <c r="AY48" s="681"/>
      <c r="AZ48" s="681"/>
      <c r="BA48" s="681"/>
      <c r="BB48" s="681"/>
      <c r="BC48" s="681"/>
      <c r="BD48" s="681"/>
      <c r="BE48" s="681"/>
      <c r="BF48" s="681"/>
      <c r="BG48" s="681"/>
      <c r="BH48" s="681"/>
      <c r="BI48" s="681"/>
      <c r="BJ48" s="681"/>
      <c r="BK48" s="681"/>
      <c r="BL48" s="681"/>
      <c r="BM48" s="681"/>
      <c r="BN48" s="681"/>
      <c r="BO48" s="681"/>
      <c r="BP48" s="681"/>
      <c r="BQ48" s="681"/>
      <c r="BR48" s="681"/>
      <c r="BS48" s="681"/>
      <c r="BT48" s="681"/>
      <c r="BU48" s="681"/>
      <c r="BV48" s="681"/>
      <c r="BW48" s="681"/>
      <c r="BX48" s="681"/>
      <c r="BY48" s="681"/>
    </row>
    <row r="49" spans="2:77" ht="18.75" customHeight="1">
      <c r="B49" s="483"/>
      <c r="C49" s="475" t="s">
        <v>1483</v>
      </c>
      <c r="D49" s="528"/>
      <c r="E49" s="528"/>
      <c r="F49" s="529"/>
      <c r="G49" s="530">
        <v>0</v>
      </c>
      <c r="H49" s="530"/>
      <c r="I49" s="519" t="s">
        <v>1438</v>
      </c>
      <c r="J49" s="681"/>
      <c r="K49" s="681"/>
      <c r="L49" s="681"/>
      <c r="M49" s="681"/>
      <c r="N49" s="681"/>
      <c r="O49" s="681"/>
      <c r="P49" s="681"/>
      <c r="Q49" s="681"/>
      <c r="R49" s="681"/>
      <c r="S49" s="681"/>
      <c r="T49" s="681"/>
      <c r="U49" s="681"/>
      <c r="V49" s="681"/>
      <c r="W49" s="681"/>
      <c r="X49" s="681"/>
      <c r="Y49" s="681"/>
      <c r="Z49" s="681"/>
      <c r="AA49" s="681"/>
      <c r="AB49" s="681"/>
      <c r="AC49" s="681"/>
      <c r="AD49" s="681"/>
      <c r="AE49" s="681"/>
      <c r="AF49" s="681"/>
      <c r="AG49" s="681"/>
      <c r="AH49" s="681"/>
      <c r="AI49" s="681"/>
      <c r="AJ49" s="681"/>
      <c r="AK49" s="681"/>
      <c r="AL49" s="681"/>
      <c r="AM49" s="681"/>
      <c r="AN49" s="681"/>
      <c r="AO49" s="681"/>
      <c r="AP49" s="681"/>
      <c r="AQ49" s="681"/>
      <c r="AR49" s="681"/>
      <c r="AS49" s="681"/>
      <c r="AT49" s="681"/>
      <c r="AU49" s="681"/>
      <c r="AV49" s="681"/>
      <c r="AW49" s="681"/>
      <c r="AX49" s="681"/>
      <c r="AY49" s="681"/>
      <c r="AZ49" s="681"/>
      <c r="BA49" s="681"/>
      <c r="BB49" s="681"/>
      <c r="BC49" s="681"/>
      <c r="BD49" s="681"/>
      <c r="BE49" s="681"/>
      <c r="BF49" s="681"/>
      <c r="BG49" s="681"/>
      <c r="BH49" s="681"/>
      <c r="BI49" s="681"/>
      <c r="BJ49" s="681"/>
      <c r="BK49" s="681"/>
      <c r="BL49" s="681"/>
      <c r="BM49" s="681"/>
      <c r="BN49" s="681"/>
      <c r="BO49" s="681"/>
      <c r="BP49" s="681"/>
      <c r="BQ49" s="681"/>
      <c r="BR49" s="681"/>
      <c r="BS49" s="681"/>
      <c r="BT49" s="681"/>
      <c r="BU49" s="681"/>
      <c r="BV49" s="681"/>
      <c r="BW49" s="681"/>
      <c r="BX49" s="681"/>
      <c r="BY49" s="681"/>
    </row>
    <row r="50" spans="2:77" ht="18.75" customHeight="1">
      <c r="B50" s="483"/>
      <c r="C50" s="776" t="s">
        <v>1456</v>
      </c>
      <c r="D50" s="528"/>
      <c r="E50" s="528"/>
      <c r="F50" s="529"/>
      <c r="G50" s="530">
        <v>0</v>
      </c>
      <c r="H50" s="530"/>
      <c r="I50" s="519" t="s">
        <v>1438</v>
      </c>
      <c r="J50" s="681"/>
      <c r="K50" s="681"/>
      <c r="L50" s="681"/>
      <c r="M50" s="681"/>
      <c r="N50" s="681"/>
      <c r="O50" s="681"/>
      <c r="P50" s="681"/>
      <c r="Q50" s="681"/>
      <c r="R50" s="681"/>
      <c r="S50" s="681"/>
      <c r="T50" s="681"/>
      <c r="U50" s="681"/>
      <c r="V50" s="681"/>
      <c r="W50" s="681"/>
      <c r="X50" s="681"/>
      <c r="Y50" s="681"/>
      <c r="Z50" s="681"/>
      <c r="AA50" s="681"/>
      <c r="AB50" s="681"/>
      <c r="AC50" s="681"/>
      <c r="AD50" s="681"/>
      <c r="AE50" s="681"/>
      <c r="AF50" s="681"/>
      <c r="AG50" s="681"/>
      <c r="AH50" s="681"/>
      <c r="AI50" s="681"/>
      <c r="AJ50" s="681"/>
      <c r="AK50" s="681"/>
      <c r="AL50" s="681"/>
      <c r="AM50" s="681"/>
      <c r="AN50" s="681"/>
      <c r="AO50" s="681"/>
      <c r="AP50" s="681"/>
      <c r="AQ50" s="681"/>
      <c r="AR50" s="681"/>
      <c r="AS50" s="681"/>
      <c r="AT50" s="681"/>
      <c r="AU50" s="681"/>
      <c r="AV50" s="681"/>
      <c r="AW50" s="681"/>
      <c r="AX50" s="681"/>
      <c r="AY50" s="681"/>
      <c r="AZ50" s="681"/>
      <c r="BA50" s="681"/>
      <c r="BB50" s="681"/>
      <c r="BC50" s="681"/>
      <c r="BD50" s="681"/>
      <c r="BE50" s="681"/>
      <c r="BF50" s="681"/>
      <c r="BG50" s="681"/>
      <c r="BH50" s="681"/>
      <c r="BI50" s="681"/>
      <c r="BJ50" s="681"/>
      <c r="BK50" s="681"/>
      <c r="BL50" s="681"/>
      <c r="BM50" s="681"/>
      <c r="BN50" s="681"/>
      <c r="BO50" s="681"/>
      <c r="BP50" s="681"/>
      <c r="BQ50" s="681"/>
      <c r="BR50" s="681"/>
      <c r="BS50" s="681"/>
      <c r="BT50" s="681"/>
      <c r="BU50" s="681"/>
      <c r="BV50" s="681"/>
      <c r="BW50" s="681"/>
      <c r="BX50" s="681"/>
      <c r="BY50" s="681"/>
    </row>
    <row r="51" spans="2:77" ht="18.75" customHeight="1">
      <c r="B51" s="483"/>
      <c r="C51" s="769"/>
      <c r="D51" s="528"/>
      <c r="E51" s="528"/>
      <c r="F51" s="529"/>
      <c r="G51" s="530">
        <v>0</v>
      </c>
      <c r="H51" s="530"/>
      <c r="I51" s="715" t="s">
        <v>1409</v>
      </c>
      <c r="J51" s="681"/>
      <c r="K51" s="681"/>
      <c r="L51" s="681"/>
      <c r="M51" s="681"/>
      <c r="N51" s="681"/>
      <c r="O51" s="681"/>
      <c r="P51" s="681"/>
      <c r="Q51" s="681"/>
      <c r="R51" s="681"/>
      <c r="S51" s="681"/>
      <c r="T51" s="681"/>
      <c r="U51" s="681"/>
      <c r="V51" s="681"/>
      <c r="W51" s="681"/>
      <c r="X51" s="681"/>
      <c r="Y51" s="681"/>
      <c r="Z51" s="681"/>
      <c r="AA51" s="681"/>
      <c r="AB51" s="681"/>
      <c r="AC51" s="681"/>
      <c r="AD51" s="681"/>
      <c r="AE51" s="681"/>
      <c r="AF51" s="681"/>
      <c r="AG51" s="681"/>
      <c r="AH51" s="681"/>
      <c r="AI51" s="681"/>
      <c r="AJ51" s="681"/>
      <c r="AK51" s="681"/>
      <c r="AL51" s="681"/>
      <c r="AM51" s="681"/>
      <c r="AN51" s="681"/>
      <c r="AO51" s="681"/>
      <c r="AP51" s="681"/>
      <c r="AQ51" s="681"/>
      <c r="AR51" s="681"/>
      <c r="AS51" s="681"/>
      <c r="AT51" s="681"/>
      <c r="AU51" s="681"/>
      <c r="AV51" s="681"/>
      <c r="AW51" s="681"/>
      <c r="AX51" s="681"/>
      <c r="AY51" s="681"/>
      <c r="AZ51" s="681"/>
      <c r="BA51" s="681"/>
      <c r="BB51" s="681"/>
      <c r="BC51" s="681"/>
      <c r="BD51" s="681"/>
      <c r="BE51" s="681"/>
      <c r="BF51" s="681"/>
      <c r="BG51" s="681"/>
      <c r="BH51" s="681"/>
      <c r="BI51" s="681"/>
      <c r="BJ51" s="681"/>
      <c r="BK51" s="681"/>
      <c r="BL51" s="681"/>
      <c r="BM51" s="681"/>
      <c r="BN51" s="681"/>
      <c r="BO51" s="681"/>
      <c r="BP51" s="681"/>
      <c r="BQ51" s="681"/>
      <c r="BR51" s="681"/>
      <c r="BS51" s="681"/>
      <c r="BT51" s="681"/>
      <c r="BU51" s="681"/>
      <c r="BV51" s="681"/>
      <c r="BW51" s="681"/>
      <c r="BX51" s="681"/>
      <c r="BY51" s="681"/>
    </row>
    <row r="52" spans="2:77" ht="18.75" customHeight="1">
      <c r="B52" s="483"/>
      <c r="C52" s="603" t="s">
        <v>1457</v>
      </c>
      <c r="D52" s="528"/>
      <c r="E52" s="528"/>
      <c r="F52" s="529"/>
      <c r="G52" s="530">
        <v>0</v>
      </c>
      <c r="H52" s="530"/>
      <c r="I52" s="519" t="s">
        <v>1438</v>
      </c>
      <c r="J52" s="681"/>
      <c r="K52" s="681"/>
      <c r="L52" s="681"/>
      <c r="M52" s="681"/>
      <c r="N52" s="681"/>
      <c r="O52" s="681"/>
      <c r="P52" s="681"/>
      <c r="Q52" s="681"/>
      <c r="R52" s="681"/>
      <c r="S52" s="681"/>
      <c r="T52" s="681"/>
      <c r="U52" s="681"/>
      <c r="V52" s="681"/>
      <c r="W52" s="681"/>
      <c r="X52" s="681"/>
      <c r="Y52" s="681"/>
      <c r="Z52" s="681"/>
      <c r="AA52" s="681"/>
      <c r="AB52" s="681"/>
      <c r="AC52" s="681"/>
      <c r="AD52" s="681"/>
      <c r="AE52" s="681"/>
      <c r="AF52" s="681"/>
      <c r="AG52" s="681"/>
      <c r="AH52" s="681"/>
      <c r="AI52" s="681"/>
      <c r="AJ52" s="681"/>
      <c r="AK52" s="681"/>
      <c r="AL52" s="681"/>
      <c r="AM52" s="681"/>
      <c r="AN52" s="681"/>
      <c r="AO52" s="681"/>
      <c r="AP52" s="681"/>
      <c r="AQ52" s="681"/>
      <c r="AR52" s="681"/>
      <c r="AS52" s="681"/>
      <c r="AT52" s="681"/>
      <c r="AU52" s="681"/>
      <c r="AV52" s="681"/>
      <c r="AW52" s="681"/>
      <c r="AX52" s="681"/>
      <c r="AY52" s="681"/>
      <c r="AZ52" s="681"/>
      <c r="BA52" s="681"/>
      <c r="BB52" s="681"/>
      <c r="BC52" s="681"/>
      <c r="BD52" s="681"/>
      <c r="BE52" s="681"/>
      <c r="BF52" s="681"/>
      <c r="BG52" s="681"/>
      <c r="BH52" s="681"/>
      <c r="BI52" s="681"/>
      <c r="BJ52" s="681"/>
      <c r="BK52" s="681"/>
      <c r="BL52" s="681"/>
      <c r="BM52" s="681"/>
      <c r="BN52" s="681"/>
      <c r="BO52" s="681"/>
      <c r="BP52" s="681"/>
      <c r="BQ52" s="681"/>
      <c r="BR52" s="681"/>
      <c r="BS52" s="681"/>
      <c r="BT52" s="681"/>
      <c r="BU52" s="681"/>
      <c r="BV52" s="681"/>
      <c r="BW52" s="681"/>
      <c r="BX52" s="681"/>
      <c r="BY52" s="681"/>
    </row>
    <row r="53" spans="2:77" ht="18.75" customHeight="1">
      <c r="B53" s="483"/>
      <c r="C53" s="603" t="s">
        <v>1458</v>
      </c>
      <c r="D53" s="528"/>
      <c r="E53" s="528"/>
      <c r="F53" s="529"/>
      <c r="G53" s="530">
        <v>0</v>
      </c>
      <c r="H53" s="530"/>
      <c r="I53" s="519" t="s">
        <v>1438</v>
      </c>
      <c r="J53" s="681"/>
      <c r="K53" s="681"/>
      <c r="L53" s="681"/>
      <c r="M53" s="681"/>
      <c r="N53" s="681"/>
      <c r="O53" s="681"/>
      <c r="P53" s="681"/>
      <c r="Q53" s="681"/>
      <c r="R53" s="681"/>
      <c r="S53" s="681"/>
      <c r="T53" s="681"/>
      <c r="U53" s="681"/>
      <c r="V53" s="681"/>
      <c r="W53" s="681"/>
      <c r="X53" s="681"/>
      <c r="Y53" s="681"/>
      <c r="Z53" s="681"/>
      <c r="AA53" s="681"/>
      <c r="AB53" s="681"/>
      <c r="AC53" s="681"/>
      <c r="AD53" s="681"/>
      <c r="AE53" s="681"/>
      <c r="AF53" s="681"/>
      <c r="AG53" s="681"/>
      <c r="AH53" s="681"/>
      <c r="AI53" s="681"/>
      <c r="AJ53" s="681"/>
      <c r="AK53" s="681"/>
      <c r="AL53" s="681"/>
      <c r="AM53" s="681"/>
      <c r="AN53" s="681"/>
      <c r="AO53" s="681"/>
      <c r="AP53" s="681"/>
      <c r="AQ53" s="681"/>
      <c r="AR53" s="681"/>
      <c r="AS53" s="681"/>
      <c r="AT53" s="681"/>
      <c r="AU53" s="681"/>
      <c r="AV53" s="681"/>
      <c r="AW53" s="681"/>
      <c r="AX53" s="681"/>
      <c r="AY53" s="681"/>
      <c r="AZ53" s="681"/>
      <c r="BA53" s="681"/>
      <c r="BB53" s="681"/>
      <c r="BC53" s="681"/>
      <c r="BD53" s="681"/>
      <c r="BE53" s="681"/>
      <c r="BF53" s="681"/>
      <c r="BG53" s="681"/>
      <c r="BH53" s="681"/>
      <c r="BI53" s="681"/>
      <c r="BJ53" s="681"/>
      <c r="BK53" s="681"/>
      <c r="BL53" s="681"/>
      <c r="BM53" s="681"/>
      <c r="BN53" s="681"/>
      <c r="BO53" s="681"/>
      <c r="BP53" s="681"/>
      <c r="BQ53" s="681"/>
      <c r="BR53" s="681"/>
      <c r="BS53" s="681"/>
      <c r="BT53" s="681"/>
      <c r="BU53" s="681"/>
      <c r="BV53" s="681"/>
      <c r="BW53" s="681"/>
      <c r="BX53" s="681"/>
      <c r="BY53" s="681"/>
    </row>
    <row r="54" spans="2:77" ht="18.75" customHeight="1">
      <c r="B54" s="483"/>
      <c r="C54" s="603" t="s">
        <v>1459</v>
      </c>
      <c r="D54" s="528"/>
      <c r="E54" s="528"/>
      <c r="F54" s="529"/>
      <c r="G54" s="530">
        <v>0</v>
      </c>
      <c r="H54" s="530"/>
      <c r="I54" s="519" t="s">
        <v>1438</v>
      </c>
      <c r="J54" s="681"/>
      <c r="K54" s="681"/>
      <c r="L54" s="681"/>
      <c r="M54" s="681"/>
      <c r="N54" s="681"/>
      <c r="O54" s="681"/>
      <c r="P54" s="681"/>
      <c r="Q54" s="681"/>
      <c r="R54" s="681"/>
      <c r="S54" s="681"/>
      <c r="T54" s="681"/>
      <c r="U54" s="681"/>
      <c r="V54" s="681"/>
      <c r="W54" s="681"/>
      <c r="X54" s="681"/>
      <c r="Y54" s="681"/>
      <c r="Z54" s="681"/>
      <c r="AA54" s="681"/>
      <c r="AB54" s="681"/>
      <c r="AC54" s="681"/>
      <c r="AD54" s="681"/>
      <c r="AE54" s="681"/>
      <c r="AF54" s="681"/>
      <c r="AG54" s="681"/>
      <c r="AH54" s="681"/>
      <c r="AI54" s="681"/>
      <c r="AJ54" s="681"/>
      <c r="AK54" s="681"/>
      <c r="AL54" s="681"/>
      <c r="AM54" s="681"/>
      <c r="AN54" s="681"/>
      <c r="AO54" s="681"/>
      <c r="AP54" s="681"/>
      <c r="AQ54" s="681"/>
      <c r="AR54" s="681"/>
      <c r="AS54" s="681"/>
      <c r="AT54" s="681"/>
      <c r="AU54" s="681"/>
      <c r="AV54" s="681"/>
      <c r="AW54" s="681"/>
      <c r="AX54" s="681"/>
      <c r="AY54" s="681"/>
      <c r="AZ54" s="681"/>
      <c r="BA54" s="681"/>
      <c r="BB54" s="681"/>
      <c r="BC54" s="681"/>
      <c r="BD54" s="681"/>
      <c r="BE54" s="681"/>
      <c r="BF54" s="681"/>
      <c r="BG54" s="681"/>
      <c r="BH54" s="681"/>
      <c r="BI54" s="681"/>
      <c r="BJ54" s="681"/>
      <c r="BK54" s="681"/>
      <c r="BL54" s="681"/>
      <c r="BM54" s="681"/>
      <c r="BN54" s="681"/>
      <c r="BO54" s="681"/>
      <c r="BP54" s="681"/>
      <c r="BQ54" s="681"/>
      <c r="BR54" s="681"/>
      <c r="BS54" s="681"/>
      <c r="BT54" s="681"/>
      <c r="BU54" s="681"/>
      <c r="BV54" s="681"/>
      <c r="BW54" s="681"/>
      <c r="BX54" s="681"/>
      <c r="BY54" s="681"/>
    </row>
    <row r="55" spans="2:77" ht="18.75" customHeight="1">
      <c r="B55" s="600"/>
      <c r="C55" s="603" t="s">
        <v>1460</v>
      </c>
      <c r="D55" s="528"/>
      <c r="E55" s="528"/>
      <c r="F55" s="529"/>
      <c r="G55" s="530" t="s">
        <v>694</v>
      </c>
      <c r="H55" s="530"/>
      <c r="I55" s="519" t="s">
        <v>1438</v>
      </c>
      <c r="J55" s="687">
        <f>N55+AD55+AT55+BJ55</f>
        <v>0</v>
      </c>
      <c r="K55" s="687">
        <f>O55+AE55+AU55+BK55</f>
        <v>0</v>
      </c>
      <c r="L55" s="687">
        <f>IFERROR(K55-J55,"-")</f>
        <v>0</v>
      </c>
      <c r="M55" s="688" t="str">
        <f>IFERROR(K55/J55,"-")</f>
        <v>-</v>
      </c>
      <c r="N55" s="687">
        <f>R55+V55+Z55</f>
        <v>0</v>
      </c>
      <c r="O55" s="687">
        <f>S55+W55+AA55</f>
        <v>0</v>
      </c>
      <c r="P55" s="687">
        <f>IFERROR(O55-N55,"-")</f>
        <v>0</v>
      </c>
      <c r="Q55" s="688" t="str">
        <f>IFERROR(O55/N55,"-")</f>
        <v>-</v>
      </c>
      <c r="R55" s="687">
        <f>0+0</f>
        <v>0</v>
      </c>
      <c r="S55" s="687">
        <f>0+0</f>
        <v>0</v>
      </c>
      <c r="T55" s="687">
        <f>IFERROR(S55-R55,"-")</f>
        <v>0</v>
      </c>
      <c r="U55" s="688" t="str">
        <f>IFERROR(S55/R55,"-")</f>
        <v>-</v>
      </c>
      <c r="V55" s="687">
        <f>0+0</f>
        <v>0</v>
      </c>
      <c r="W55" s="687">
        <f>0+0</f>
        <v>0</v>
      </c>
      <c r="X55" s="687">
        <f>IFERROR(W55-V55,"-")</f>
        <v>0</v>
      </c>
      <c r="Y55" s="688" t="str">
        <f>IFERROR(W55/V55,"-")</f>
        <v>-</v>
      </c>
      <c r="Z55" s="687">
        <f>0+0</f>
        <v>0</v>
      </c>
      <c r="AA55" s="687">
        <f>0+0</f>
        <v>0</v>
      </c>
      <c r="AB55" s="687">
        <f>IFERROR(AA55-Z55,"-")</f>
        <v>0</v>
      </c>
      <c r="AC55" s="688" t="str">
        <f>IFERROR(AA55/Z55,"-")</f>
        <v>-</v>
      </c>
      <c r="AD55" s="687">
        <f>AH55+AL55+AP55</f>
        <v>0</v>
      </c>
      <c r="AE55" s="687">
        <f>AI55+AM55+AQ55</f>
        <v>0</v>
      </c>
      <c r="AF55" s="687">
        <f>IFERROR(AE55-AD55,"-")</f>
        <v>0</v>
      </c>
      <c r="AG55" s="688" t="str">
        <f>IFERROR(AE55/AD55,"-")</f>
        <v>-</v>
      </c>
      <c r="AH55" s="687">
        <f>0+0</f>
        <v>0</v>
      </c>
      <c r="AI55" s="687">
        <f>0+0</f>
        <v>0</v>
      </c>
      <c r="AJ55" s="687">
        <f>IFERROR(AI55-AH55,"-")</f>
        <v>0</v>
      </c>
      <c r="AK55" s="688" t="str">
        <f>IFERROR(AI55/AH55,"-")</f>
        <v>-</v>
      </c>
      <c r="AL55" s="687">
        <f>0+0</f>
        <v>0</v>
      </c>
      <c r="AM55" s="687">
        <f>0+0</f>
        <v>0</v>
      </c>
      <c r="AN55" s="687">
        <f>IFERROR(AM55-AL55,"-")</f>
        <v>0</v>
      </c>
      <c r="AO55" s="688" t="str">
        <f>IFERROR(AM55/AL55,"-")</f>
        <v>-</v>
      </c>
      <c r="AP55" s="687">
        <f>0+0</f>
        <v>0</v>
      </c>
      <c r="AQ55" s="687">
        <f>0+0</f>
        <v>0</v>
      </c>
      <c r="AR55" s="687">
        <f>IFERROR(AQ55-AP55,"-")</f>
        <v>0</v>
      </c>
      <c r="AS55" s="688" t="str">
        <f>IFERROR(AQ55/AP55,"-")</f>
        <v>-</v>
      </c>
      <c r="AT55" s="687">
        <f>AX55+BB55+BF55</f>
        <v>0</v>
      </c>
      <c r="AU55" s="687">
        <f>AY55+BC55+BG55</f>
        <v>0</v>
      </c>
      <c r="AV55" s="687">
        <f>IFERROR(AU55-AT55,"-")</f>
        <v>0</v>
      </c>
      <c r="AW55" s="688" t="str">
        <f>IFERROR(AU55/AT55,"-")</f>
        <v>-</v>
      </c>
      <c r="AX55" s="687">
        <f>0+0</f>
        <v>0</v>
      </c>
      <c r="AY55" s="687">
        <f>0+0</f>
        <v>0</v>
      </c>
      <c r="AZ55" s="687">
        <f>IFERROR(AY55-AX55,"-")</f>
        <v>0</v>
      </c>
      <c r="BA55" s="688" t="str">
        <f>IFERROR(AY55/AX55,"-")</f>
        <v>-</v>
      </c>
      <c r="BB55" s="687">
        <f>0+0</f>
        <v>0</v>
      </c>
      <c r="BC55" s="687">
        <f>0+0</f>
        <v>0</v>
      </c>
      <c r="BD55" s="687">
        <f>IFERROR(BC55-BB55,"-")</f>
        <v>0</v>
      </c>
      <c r="BE55" s="688" t="str">
        <f>IFERROR(BC55/BB55,"-")</f>
        <v>-</v>
      </c>
      <c r="BF55" s="687">
        <f>0+0</f>
        <v>0</v>
      </c>
      <c r="BG55" s="687">
        <f>0+0</f>
        <v>0</v>
      </c>
      <c r="BH55" s="687">
        <f>IFERROR(BG55-BF55,"-")</f>
        <v>0</v>
      </c>
      <c r="BI55" s="688" t="str">
        <f>IFERROR(BG55/BF55,"-")</f>
        <v>-</v>
      </c>
      <c r="BJ55" s="687">
        <f>BN55+BR55+BV55</f>
        <v>0</v>
      </c>
      <c r="BK55" s="687">
        <f>BO55+BS55+BW55</f>
        <v>0</v>
      </c>
      <c r="BL55" s="687">
        <f>IFERROR(BK55-BJ55,"-")</f>
        <v>0</v>
      </c>
      <c r="BM55" s="688" t="str">
        <f>IFERROR(BK55/BJ55,"-")</f>
        <v>-</v>
      </c>
      <c r="BN55" s="687">
        <f>0+0</f>
        <v>0</v>
      </c>
      <c r="BO55" s="687">
        <f>0+0</f>
        <v>0</v>
      </c>
      <c r="BP55" s="687">
        <f>IFERROR(BO55-BN55,"-")</f>
        <v>0</v>
      </c>
      <c r="BQ55" s="688" t="str">
        <f>IFERROR(BO55/BN55,"-")</f>
        <v>-</v>
      </c>
      <c r="BR55" s="687">
        <f>0+0</f>
        <v>0</v>
      </c>
      <c r="BS55" s="687">
        <f>0+0</f>
        <v>0</v>
      </c>
      <c r="BT55" s="687">
        <f>IFERROR(BS55-BR55,"-")</f>
        <v>0</v>
      </c>
      <c r="BU55" s="688" t="str">
        <f>IFERROR(BS55/BR55,"-")</f>
        <v>-</v>
      </c>
      <c r="BV55" s="687">
        <f>0+0</f>
        <v>0</v>
      </c>
      <c r="BW55" s="687">
        <f>0+0</f>
        <v>0</v>
      </c>
      <c r="BX55" s="687">
        <f>IFERROR(BW55-BV55,"-")</f>
        <v>0</v>
      </c>
      <c r="BY55" s="688" t="str">
        <f>IFERROR(BW55/BV55,"-")</f>
        <v>-</v>
      </c>
    </row>
    <row r="56" spans="2:77" ht="18.75" customHeight="1">
      <c r="B56" s="483"/>
      <c r="C56" s="474" t="s">
        <v>1461</v>
      </c>
      <c r="D56" s="528"/>
      <c r="E56" s="528"/>
      <c r="F56" s="529"/>
      <c r="G56" s="530">
        <v>0</v>
      </c>
      <c r="H56" s="530"/>
      <c r="I56" s="519" t="s">
        <v>1438</v>
      </c>
      <c r="J56" s="681"/>
      <c r="K56" s="681"/>
      <c r="L56" s="681"/>
      <c r="M56" s="681"/>
      <c r="N56" s="681"/>
      <c r="O56" s="681"/>
      <c r="P56" s="681"/>
      <c r="Q56" s="681"/>
      <c r="R56" s="681"/>
      <c r="S56" s="681"/>
      <c r="T56" s="681"/>
      <c r="U56" s="681"/>
      <c r="V56" s="681"/>
      <c r="W56" s="681"/>
      <c r="X56" s="681"/>
      <c r="Y56" s="681"/>
      <c r="Z56" s="681"/>
      <c r="AA56" s="681"/>
      <c r="AB56" s="681"/>
      <c r="AC56" s="681"/>
      <c r="AD56" s="681"/>
      <c r="AE56" s="681"/>
      <c r="AF56" s="681"/>
      <c r="AG56" s="681"/>
      <c r="AH56" s="681"/>
      <c r="AI56" s="681"/>
      <c r="AJ56" s="681"/>
      <c r="AK56" s="681"/>
      <c r="AL56" s="681"/>
      <c r="AM56" s="681"/>
      <c r="AN56" s="681"/>
      <c r="AO56" s="681"/>
      <c r="AP56" s="681"/>
      <c r="AQ56" s="681"/>
      <c r="AR56" s="681"/>
      <c r="AS56" s="681"/>
      <c r="AT56" s="681"/>
      <c r="AU56" s="681"/>
      <c r="AV56" s="681"/>
      <c r="AW56" s="681"/>
      <c r="AX56" s="681"/>
      <c r="AY56" s="681"/>
      <c r="AZ56" s="681"/>
      <c r="BA56" s="681"/>
      <c r="BB56" s="681"/>
      <c r="BC56" s="681"/>
      <c r="BD56" s="681"/>
      <c r="BE56" s="681"/>
      <c r="BF56" s="681"/>
      <c r="BG56" s="681"/>
      <c r="BH56" s="681"/>
      <c r="BI56" s="681"/>
      <c r="BJ56" s="681"/>
      <c r="BK56" s="681"/>
      <c r="BL56" s="681"/>
      <c r="BM56" s="681"/>
      <c r="BN56" s="681"/>
      <c r="BO56" s="681"/>
      <c r="BP56" s="681"/>
      <c r="BQ56" s="681"/>
      <c r="BR56" s="681"/>
      <c r="BS56" s="681"/>
      <c r="BT56" s="681"/>
      <c r="BU56" s="681"/>
      <c r="BV56" s="681"/>
      <c r="BW56" s="681"/>
      <c r="BX56" s="681"/>
      <c r="BY56" s="681"/>
    </row>
    <row r="57" spans="2:77" ht="18.75" customHeight="1">
      <c r="B57" s="483"/>
      <c r="C57" s="474" t="s">
        <v>1463</v>
      </c>
      <c r="D57" s="528"/>
      <c r="E57" s="528"/>
      <c r="F57" s="529"/>
      <c r="G57" s="530" t="s">
        <v>1484</v>
      </c>
      <c r="H57" s="530"/>
      <c r="I57" s="519" t="s">
        <v>1438</v>
      </c>
      <c r="J57" s="687">
        <f t="shared" ref="J57:K61" si="49">N57+AD57+AT57+BJ57</f>
        <v>0</v>
      </c>
      <c r="K57" s="687">
        <f t="shared" si="49"/>
        <v>0</v>
      </c>
      <c r="L57" s="687">
        <f>IFERROR(K57-J57,"-")</f>
        <v>0</v>
      </c>
      <c r="M57" s="688" t="str">
        <f>IFERROR(K57/J57,"-")</f>
        <v>-</v>
      </c>
      <c r="N57" s="687">
        <f t="shared" ref="N57:O61" si="50">R57+V57+Z57</f>
        <v>0</v>
      </c>
      <c r="O57" s="687">
        <f t="shared" si="50"/>
        <v>0</v>
      </c>
      <c r="P57" s="687">
        <f>IFERROR(O57-N57,"-")</f>
        <v>0</v>
      </c>
      <c r="Q57" s="688" t="str">
        <f>IFERROR(O57/N57,"-")</f>
        <v>-</v>
      </c>
      <c r="R57" s="687">
        <f>0+0-0</f>
        <v>0</v>
      </c>
      <c r="S57" s="687">
        <f>0+0-0</f>
        <v>0</v>
      </c>
      <c r="T57" s="687">
        <f>IFERROR(S57-R57,"-")</f>
        <v>0</v>
      </c>
      <c r="U57" s="688" t="str">
        <f>IFERROR(S57/R57,"-")</f>
        <v>-</v>
      </c>
      <c r="V57" s="687">
        <f>0+0-0</f>
        <v>0</v>
      </c>
      <c r="W57" s="687">
        <f>0+0-0</f>
        <v>0</v>
      </c>
      <c r="X57" s="687">
        <f>IFERROR(W57-V57,"-")</f>
        <v>0</v>
      </c>
      <c r="Y57" s="688" t="str">
        <f>IFERROR(W57/V57,"-")</f>
        <v>-</v>
      </c>
      <c r="Z57" s="687">
        <f>0+0-0</f>
        <v>0</v>
      </c>
      <c r="AA57" s="687">
        <f>0+0-0</f>
        <v>0</v>
      </c>
      <c r="AB57" s="687">
        <f>IFERROR(AA57-Z57,"-")</f>
        <v>0</v>
      </c>
      <c r="AC57" s="688" t="str">
        <f>IFERROR(AA57/Z57,"-")</f>
        <v>-</v>
      </c>
      <c r="AD57" s="687">
        <f t="shared" ref="AD57:AE61" si="51">AH57+AL57+AP57</f>
        <v>0</v>
      </c>
      <c r="AE57" s="687">
        <f t="shared" si="51"/>
        <v>0</v>
      </c>
      <c r="AF57" s="687">
        <f>IFERROR(AE57-AD57,"-")</f>
        <v>0</v>
      </c>
      <c r="AG57" s="688" t="str">
        <f>IFERROR(AE57/AD57,"-")</f>
        <v>-</v>
      </c>
      <c r="AH57" s="687">
        <f>0+0-0</f>
        <v>0</v>
      </c>
      <c r="AI57" s="687">
        <f>0+0-0</f>
        <v>0</v>
      </c>
      <c r="AJ57" s="687">
        <f>IFERROR(AI57-AH57,"-")</f>
        <v>0</v>
      </c>
      <c r="AK57" s="688" t="str">
        <f>IFERROR(AI57/AH57,"-")</f>
        <v>-</v>
      </c>
      <c r="AL57" s="687">
        <f>0+0-0</f>
        <v>0</v>
      </c>
      <c r="AM57" s="687">
        <f>0+0-0</f>
        <v>0</v>
      </c>
      <c r="AN57" s="687">
        <f>IFERROR(AM57-AL57,"-")</f>
        <v>0</v>
      </c>
      <c r="AO57" s="688" t="str">
        <f>IFERROR(AM57/AL57,"-")</f>
        <v>-</v>
      </c>
      <c r="AP57" s="687">
        <f>0+0-0</f>
        <v>0</v>
      </c>
      <c r="AQ57" s="687">
        <f>0+0-0</f>
        <v>0</v>
      </c>
      <c r="AR57" s="687">
        <f>IFERROR(AQ57-AP57,"-")</f>
        <v>0</v>
      </c>
      <c r="AS57" s="688" t="str">
        <f>IFERROR(AQ57/AP57,"-")</f>
        <v>-</v>
      </c>
      <c r="AT57" s="687">
        <f t="shared" ref="AT57:AU61" si="52">AX57+BB57+BF57</f>
        <v>0</v>
      </c>
      <c r="AU57" s="687">
        <f t="shared" si="52"/>
        <v>0</v>
      </c>
      <c r="AV57" s="687">
        <f>IFERROR(AU57-AT57,"-")</f>
        <v>0</v>
      </c>
      <c r="AW57" s="688" t="str">
        <f>IFERROR(AU57/AT57,"-")</f>
        <v>-</v>
      </c>
      <c r="AX57" s="687">
        <f>0+0-0</f>
        <v>0</v>
      </c>
      <c r="AY57" s="687">
        <f>0+0-0</f>
        <v>0</v>
      </c>
      <c r="AZ57" s="687">
        <f>IFERROR(AY57-AX57,"-")</f>
        <v>0</v>
      </c>
      <c r="BA57" s="688" t="str">
        <f>IFERROR(AY57/AX57,"-")</f>
        <v>-</v>
      </c>
      <c r="BB57" s="687">
        <f>0+0-0</f>
        <v>0</v>
      </c>
      <c r="BC57" s="687">
        <f>0+0-0</f>
        <v>0</v>
      </c>
      <c r="BD57" s="687">
        <f>IFERROR(BC57-BB57,"-")</f>
        <v>0</v>
      </c>
      <c r="BE57" s="688" t="str">
        <f>IFERROR(BC57/BB57,"-")</f>
        <v>-</v>
      </c>
      <c r="BF57" s="687">
        <f>0+0-0</f>
        <v>0</v>
      </c>
      <c r="BG57" s="687">
        <f>0+0-0</f>
        <v>0</v>
      </c>
      <c r="BH57" s="687">
        <f>IFERROR(BG57-BF57,"-")</f>
        <v>0</v>
      </c>
      <c r="BI57" s="688" t="str">
        <f>IFERROR(BG57/BF57,"-")</f>
        <v>-</v>
      </c>
      <c r="BJ57" s="687">
        <f t="shared" ref="BJ57:BK61" si="53">BN57+BR57+BV57</f>
        <v>0</v>
      </c>
      <c r="BK57" s="687">
        <f t="shared" si="53"/>
        <v>0</v>
      </c>
      <c r="BL57" s="687">
        <f>IFERROR(BK57-BJ57,"-")</f>
        <v>0</v>
      </c>
      <c r="BM57" s="688" t="str">
        <f>IFERROR(BK57/BJ57,"-")</f>
        <v>-</v>
      </c>
      <c r="BN57" s="687">
        <f>0+0-0</f>
        <v>0</v>
      </c>
      <c r="BO57" s="687">
        <f>0+0-0</f>
        <v>0</v>
      </c>
      <c r="BP57" s="687">
        <f>IFERROR(BO57-BN57,"-")</f>
        <v>0</v>
      </c>
      <c r="BQ57" s="688" t="str">
        <f>IFERROR(BO57/BN57,"-")</f>
        <v>-</v>
      </c>
      <c r="BR57" s="687">
        <f>0+0-0</f>
        <v>0</v>
      </c>
      <c r="BS57" s="687">
        <f>0+0-0</f>
        <v>0</v>
      </c>
      <c r="BT57" s="687">
        <f>IFERROR(BS57-BR57,"-")</f>
        <v>0</v>
      </c>
      <c r="BU57" s="688" t="str">
        <f>IFERROR(BS57/BR57,"-")</f>
        <v>-</v>
      </c>
      <c r="BV57" s="687">
        <f>0+0-0</f>
        <v>0</v>
      </c>
      <c r="BW57" s="687">
        <f>0+0-0</f>
        <v>0</v>
      </c>
      <c r="BX57" s="687">
        <f>IFERROR(BW57-BV57,"-")</f>
        <v>0</v>
      </c>
      <c r="BY57" s="688" t="str">
        <f>IFERROR(BW57/BV57,"-")</f>
        <v>-</v>
      </c>
    </row>
    <row r="58" spans="2:77" ht="19.5" customHeight="1">
      <c r="B58" s="482"/>
      <c r="C58" s="478" t="s">
        <v>1464</v>
      </c>
      <c r="D58" s="528"/>
      <c r="E58" s="528"/>
      <c r="F58" s="529"/>
      <c r="G58" s="530" t="s">
        <v>1485</v>
      </c>
      <c r="H58" s="530"/>
      <c r="I58" s="518" t="s">
        <v>1438</v>
      </c>
      <c r="J58" s="687">
        <f t="shared" si="49"/>
        <v>0</v>
      </c>
      <c r="K58" s="687">
        <f t="shared" si="49"/>
        <v>0</v>
      </c>
      <c r="L58" s="687">
        <f>IFERROR(K58-J58,"-")</f>
        <v>0</v>
      </c>
      <c r="M58" s="688" t="str">
        <f>IFERROR(K58/J58,"-")</f>
        <v>-</v>
      </c>
      <c r="N58" s="687">
        <f t="shared" si="50"/>
        <v>0</v>
      </c>
      <c r="O58" s="687">
        <f t="shared" si="50"/>
        <v>0</v>
      </c>
      <c r="P58" s="687">
        <f>IFERROR(O58-N58,"-")</f>
        <v>0</v>
      </c>
      <c r="Q58" s="688" t="str">
        <f>IFERROR(O58/N58,"-")</f>
        <v>-</v>
      </c>
      <c r="R58" s="687">
        <f>0-0-0-0-0-(0-0)</f>
        <v>0</v>
      </c>
      <c r="S58" s="687">
        <f>0-0-0-0-0-(0-0)</f>
        <v>0</v>
      </c>
      <c r="T58" s="687">
        <f>IFERROR(S58-R58,"-")</f>
        <v>0</v>
      </c>
      <c r="U58" s="688" t="str">
        <f>IFERROR(S58/R58,"-")</f>
        <v>-</v>
      </c>
      <c r="V58" s="687">
        <f>0-0-0-0-0-(0-0)</f>
        <v>0</v>
      </c>
      <c r="W58" s="687">
        <f>0-0-0-0-0-(0-0)</f>
        <v>0</v>
      </c>
      <c r="X58" s="687">
        <f>IFERROR(W58-V58,"-")</f>
        <v>0</v>
      </c>
      <c r="Y58" s="688" t="str">
        <f>IFERROR(W58/V58,"-")</f>
        <v>-</v>
      </c>
      <c r="Z58" s="687">
        <f>0-0-0-0-0-(0-0)</f>
        <v>0</v>
      </c>
      <c r="AA58" s="687">
        <f>0-0-0-0-0-(0-0)</f>
        <v>0</v>
      </c>
      <c r="AB58" s="687">
        <f>IFERROR(AA58-Z58,"-")</f>
        <v>0</v>
      </c>
      <c r="AC58" s="688" t="str">
        <f>IFERROR(AA58/Z58,"-")</f>
        <v>-</v>
      </c>
      <c r="AD58" s="687">
        <f t="shared" si="51"/>
        <v>0</v>
      </c>
      <c r="AE58" s="687">
        <f t="shared" si="51"/>
        <v>0</v>
      </c>
      <c r="AF58" s="687">
        <f>IFERROR(AE58-AD58,"-")</f>
        <v>0</v>
      </c>
      <c r="AG58" s="688" t="str">
        <f>IFERROR(AE58/AD58,"-")</f>
        <v>-</v>
      </c>
      <c r="AH58" s="687">
        <f>0-0-0-0-0-(0-0)</f>
        <v>0</v>
      </c>
      <c r="AI58" s="687">
        <f>0-0-0-0-0-(0-0)</f>
        <v>0</v>
      </c>
      <c r="AJ58" s="687">
        <f>IFERROR(AI58-AH58,"-")</f>
        <v>0</v>
      </c>
      <c r="AK58" s="688" t="str">
        <f>IFERROR(AI58/AH58,"-")</f>
        <v>-</v>
      </c>
      <c r="AL58" s="687">
        <f>0-0-0-0-0-(0-0)</f>
        <v>0</v>
      </c>
      <c r="AM58" s="687">
        <f>0-0-0-0-0-(0-0)</f>
        <v>0</v>
      </c>
      <c r="AN58" s="687">
        <f>IFERROR(AM58-AL58,"-")</f>
        <v>0</v>
      </c>
      <c r="AO58" s="688" t="str">
        <f>IFERROR(AM58/AL58,"-")</f>
        <v>-</v>
      </c>
      <c r="AP58" s="687">
        <f>0-0-0-0-0-(0-0)</f>
        <v>0</v>
      </c>
      <c r="AQ58" s="687">
        <f>0-0-0-0-0-(0-0)</f>
        <v>0</v>
      </c>
      <c r="AR58" s="687">
        <f>IFERROR(AQ58-AP58,"-")</f>
        <v>0</v>
      </c>
      <c r="AS58" s="688" t="str">
        <f>IFERROR(AQ58/AP58,"-")</f>
        <v>-</v>
      </c>
      <c r="AT58" s="687">
        <f t="shared" si="52"/>
        <v>0</v>
      </c>
      <c r="AU58" s="687">
        <f t="shared" si="52"/>
        <v>0</v>
      </c>
      <c r="AV58" s="687">
        <f>IFERROR(AU58-AT58,"-")</f>
        <v>0</v>
      </c>
      <c r="AW58" s="688" t="str">
        <f>IFERROR(AU58/AT58,"-")</f>
        <v>-</v>
      </c>
      <c r="AX58" s="687">
        <f>0-0-0-0-0-(0-0)</f>
        <v>0</v>
      </c>
      <c r="AY58" s="687">
        <f>0-0-0-0-0-(0-0)</f>
        <v>0</v>
      </c>
      <c r="AZ58" s="687">
        <f>IFERROR(AY58-AX58,"-")</f>
        <v>0</v>
      </c>
      <c r="BA58" s="688" t="str">
        <f>IFERROR(AY58/AX58,"-")</f>
        <v>-</v>
      </c>
      <c r="BB58" s="687">
        <f>0-0-0-0-0-(0-0)</f>
        <v>0</v>
      </c>
      <c r="BC58" s="687">
        <f>0-0-0-0-0-(0-0)</f>
        <v>0</v>
      </c>
      <c r="BD58" s="687">
        <f>IFERROR(BC58-BB58,"-")</f>
        <v>0</v>
      </c>
      <c r="BE58" s="688" t="str">
        <f>IFERROR(BC58/BB58,"-")</f>
        <v>-</v>
      </c>
      <c r="BF58" s="687">
        <f>0-0-0-0-0-(0-0)</f>
        <v>0</v>
      </c>
      <c r="BG58" s="687">
        <f>0-0-0-0-0-(0-0)</f>
        <v>0</v>
      </c>
      <c r="BH58" s="687">
        <f>IFERROR(BG58-BF58,"-")</f>
        <v>0</v>
      </c>
      <c r="BI58" s="688" t="str">
        <f>IFERROR(BG58/BF58,"-")</f>
        <v>-</v>
      </c>
      <c r="BJ58" s="687">
        <f t="shared" si="53"/>
        <v>0</v>
      </c>
      <c r="BK58" s="687">
        <f t="shared" si="53"/>
        <v>0</v>
      </c>
      <c r="BL58" s="687">
        <f>IFERROR(BK58-BJ58,"-")</f>
        <v>0</v>
      </c>
      <c r="BM58" s="688" t="str">
        <f>IFERROR(BK58/BJ58,"-")</f>
        <v>-</v>
      </c>
      <c r="BN58" s="687">
        <f>0-0-0-0-0-(0-0)</f>
        <v>0</v>
      </c>
      <c r="BO58" s="687">
        <f>0-0-0-0-0-(0-0)</f>
        <v>0</v>
      </c>
      <c r="BP58" s="687">
        <f>IFERROR(BO58-BN58,"-")</f>
        <v>0</v>
      </c>
      <c r="BQ58" s="688" t="str">
        <f>IFERROR(BO58/BN58,"-")</f>
        <v>-</v>
      </c>
      <c r="BR58" s="687">
        <f>0-0-0-0-0-(0-0)</f>
        <v>0</v>
      </c>
      <c r="BS58" s="687">
        <f>0-0-0-0-0-(0-0)</f>
        <v>0</v>
      </c>
      <c r="BT58" s="687">
        <f>IFERROR(BS58-BR58,"-")</f>
        <v>0</v>
      </c>
      <c r="BU58" s="688" t="str">
        <f>IFERROR(BS58/BR58,"-")</f>
        <v>-</v>
      </c>
      <c r="BV58" s="687">
        <f>0-0-0-0-0-(0-0)</f>
        <v>0</v>
      </c>
      <c r="BW58" s="687">
        <f>0-0-0-0-0-(0-0)</f>
        <v>0</v>
      </c>
      <c r="BX58" s="687">
        <f>IFERROR(BW58-BV58,"-")</f>
        <v>0</v>
      </c>
      <c r="BY58" s="688" t="str">
        <f>IFERROR(BW58/BV58,"-")</f>
        <v>-</v>
      </c>
    </row>
    <row r="59" spans="2:77" ht="18.75" customHeight="1">
      <c r="B59" s="600" t="s">
        <v>1486</v>
      </c>
      <c r="C59" s="476" t="s">
        <v>1487</v>
      </c>
      <c r="D59" s="528"/>
      <c r="E59" s="528"/>
      <c r="F59" s="529"/>
      <c r="G59" s="530" t="s">
        <v>1488</v>
      </c>
      <c r="H59" s="530"/>
      <c r="I59" s="519" t="s">
        <v>1438</v>
      </c>
      <c r="J59" s="687">
        <f t="shared" si="49"/>
        <v>1273</v>
      </c>
      <c r="K59" s="687">
        <f t="shared" si="49"/>
        <v>0</v>
      </c>
      <c r="L59" s="687">
        <f>IFERROR(K59-J59,"-")</f>
        <v>-1273</v>
      </c>
      <c r="M59" s="688">
        <f>IFERROR(K59/J59,"-")</f>
        <v>0</v>
      </c>
      <c r="N59" s="687">
        <f t="shared" si="50"/>
        <v>348.1</v>
      </c>
      <c r="O59" s="687">
        <f t="shared" si="50"/>
        <v>0</v>
      </c>
      <c r="P59" s="687">
        <f>IFERROR(O59-N59,"-")</f>
        <v>-348.1</v>
      </c>
      <c r="Q59" s="688">
        <f>IFERROR(O59/N59,"-")</f>
        <v>0</v>
      </c>
      <c r="R59" s="687">
        <f>'8. ГД Уренгой'!W29</f>
        <v>122</v>
      </c>
      <c r="S59" s="687">
        <f>'8. ГД Уренгой'!Y29</f>
        <v>0</v>
      </c>
      <c r="T59" s="687">
        <f>IFERROR(S59-R59,"-")</f>
        <v>-122</v>
      </c>
      <c r="U59" s="688">
        <f>IFERROR(S59/R59,"-")</f>
        <v>0</v>
      </c>
      <c r="V59" s="687">
        <f>'8. ГД Уренгой'!AC29</f>
        <v>108.3</v>
      </c>
      <c r="W59" s="687">
        <f>'8. ГД Уренгой'!AE29</f>
        <v>0</v>
      </c>
      <c r="X59" s="687">
        <f>IFERROR(W59-V59,"-")</f>
        <v>-108.3</v>
      </c>
      <c r="Y59" s="688">
        <f>IFERROR(W59/V59,"-")</f>
        <v>0</v>
      </c>
      <c r="Z59" s="687">
        <f>'8. ГД Уренгой'!AI29</f>
        <v>117.8</v>
      </c>
      <c r="AA59" s="687">
        <f>'8. ГД Уренгой'!AK29</f>
        <v>0</v>
      </c>
      <c r="AB59" s="687">
        <f>IFERROR(AA59-Z59,"-")</f>
        <v>-117.8</v>
      </c>
      <c r="AC59" s="688">
        <f>IFERROR(AA59/Z59,"-")</f>
        <v>0</v>
      </c>
      <c r="AD59" s="687">
        <f t="shared" si="51"/>
        <v>334.09999999999997</v>
      </c>
      <c r="AE59" s="687">
        <f t="shared" si="51"/>
        <v>0</v>
      </c>
      <c r="AF59" s="687">
        <f>IFERROR(AE59-AD59,"-")</f>
        <v>-334.09999999999997</v>
      </c>
      <c r="AG59" s="688">
        <f>IFERROR(AE59/AD59,"-")</f>
        <v>0</v>
      </c>
      <c r="AH59" s="687">
        <f>'8. ГД Уренгой'!AU29</f>
        <v>112.1</v>
      </c>
      <c r="AI59" s="687">
        <f>'8. ГД Уренгой'!AW29</f>
        <v>0</v>
      </c>
      <c r="AJ59" s="687">
        <f>IFERROR(AI59-AH59,"-")</f>
        <v>-112.1</v>
      </c>
      <c r="AK59" s="688">
        <f>IFERROR(AI59/AH59,"-")</f>
        <v>0</v>
      </c>
      <c r="AL59" s="687">
        <f>'8. ГД Уренгой'!BA29</f>
        <v>113.8</v>
      </c>
      <c r="AM59" s="687">
        <f>'8. ГД Уренгой'!BC29</f>
        <v>0</v>
      </c>
      <c r="AN59" s="687">
        <f>IFERROR(AM59-AL59,"-")</f>
        <v>-113.8</v>
      </c>
      <c r="AO59" s="688">
        <f>IFERROR(AM59/AL59,"-")</f>
        <v>0</v>
      </c>
      <c r="AP59" s="687">
        <f>'8. ГД Уренгой'!BG29</f>
        <v>108.2</v>
      </c>
      <c r="AQ59" s="687">
        <f>'8. ГД Уренгой'!BI29</f>
        <v>0</v>
      </c>
      <c r="AR59" s="687">
        <f>IFERROR(AQ59-AP59,"-")</f>
        <v>-108.2</v>
      </c>
      <c r="AS59" s="688">
        <f>IFERROR(AQ59/AP59,"-")</f>
        <v>0</v>
      </c>
      <c r="AT59" s="687">
        <f t="shared" si="52"/>
        <v>285.8</v>
      </c>
      <c r="AU59" s="687">
        <f t="shared" si="52"/>
        <v>0</v>
      </c>
      <c r="AV59" s="687">
        <f>IFERROR(AU59-AT59,"-")</f>
        <v>-285.8</v>
      </c>
      <c r="AW59" s="688">
        <f>IFERROR(AU59/AT59,"-")</f>
        <v>0</v>
      </c>
      <c r="AX59" s="687">
        <f>'8. ГД Уренгой'!BS29</f>
        <v>74.5</v>
      </c>
      <c r="AY59" s="687">
        <f>'8. ГД Уренгой'!BU29</f>
        <v>0</v>
      </c>
      <c r="AZ59" s="687">
        <f>IFERROR(AY59-AX59,"-")</f>
        <v>-74.5</v>
      </c>
      <c r="BA59" s="688">
        <f>IFERROR(AY59/AX59,"-")</f>
        <v>0</v>
      </c>
      <c r="BB59" s="687">
        <f>'8. ГД Уренгой'!BY29</f>
        <v>108.3</v>
      </c>
      <c r="BC59" s="687">
        <f>'8. ГД Уренгой'!CA29</f>
        <v>0</v>
      </c>
      <c r="BD59" s="687">
        <f>IFERROR(BC59-BB59,"-")</f>
        <v>-108.3</v>
      </c>
      <c r="BE59" s="688">
        <f>IFERROR(BC59/BB59,"-")</f>
        <v>0</v>
      </c>
      <c r="BF59" s="687">
        <f>'8. ГД Уренгой'!CE29</f>
        <v>103</v>
      </c>
      <c r="BG59" s="687">
        <f>'8. ГД Уренгой'!CG29</f>
        <v>0</v>
      </c>
      <c r="BH59" s="687">
        <f>IFERROR(BG59-BF59,"-")</f>
        <v>-103</v>
      </c>
      <c r="BI59" s="688">
        <f>IFERROR(BG59/BF59,"-")</f>
        <v>0</v>
      </c>
      <c r="BJ59" s="687">
        <f t="shared" si="53"/>
        <v>305</v>
      </c>
      <c r="BK59" s="687">
        <f t="shared" si="53"/>
        <v>0</v>
      </c>
      <c r="BL59" s="687">
        <f>IFERROR(BK59-BJ59,"-")</f>
        <v>-305</v>
      </c>
      <c r="BM59" s="688">
        <f>IFERROR(BK59/BJ59,"-")</f>
        <v>0</v>
      </c>
      <c r="BN59" s="687">
        <f>'8. ГД Уренгой'!CQ29</f>
        <v>104.6</v>
      </c>
      <c r="BO59" s="687">
        <f>'8. ГД Уренгой'!CS29</f>
        <v>0</v>
      </c>
      <c r="BP59" s="687">
        <f>IFERROR(BO59-BN59,"-")</f>
        <v>-104.6</v>
      </c>
      <c r="BQ59" s="688">
        <f>IFERROR(BO59/BN59,"-")</f>
        <v>0</v>
      </c>
      <c r="BR59" s="687">
        <f>'8. ГД Уренгой'!CW29</f>
        <v>99.4</v>
      </c>
      <c r="BS59" s="687">
        <f>'8. ГД Уренгой'!CY29</f>
        <v>0</v>
      </c>
      <c r="BT59" s="687">
        <f>IFERROR(BS59-BR59,"-")</f>
        <v>-99.4</v>
      </c>
      <c r="BU59" s="688">
        <f>IFERROR(BS59/BR59,"-")</f>
        <v>0</v>
      </c>
      <c r="BV59" s="687">
        <f>'8. ГД Уренгой'!DC29</f>
        <v>101</v>
      </c>
      <c r="BW59" s="687">
        <f>'8. ГД Уренгой'!DE29</f>
        <v>0</v>
      </c>
      <c r="BX59" s="687">
        <f>IFERROR(BW59-BV59,"-")</f>
        <v>-101</v>
      </c>
      <c r="BY59" s="688">
        <f>IFERROR(BW59/BV59,"-")</f>
        <v>0</v>
      </c>
    </row>
    <row r="60" spans="2:77" ht="18.75" customHeight="1">
      <c r="B60" s="600" t="s">
        <v>1489</v>
      </c>
      <c r="C60" s="476" t="s">
        <v>1490</v>
      </c>
      <c r="D60" s="528"/>
      <c r="E60" s="528"/>
      <c r="F60" s="529"/>
      <c r="G60" s="530" t="s">
        <v>1491</v>
      </c>
      <c r="H60" s="530"/>
      <c r="I60" s="519" t="s">
        <v>1438</v>
      </c>
      <c r="J60" s="687">
        <f t="shared" si="49"/>
        <v>1562.9</v>
      </c>
      <c r="K60" s="687">
        <f t="shared" si="49"/>
        <v>0</v>
      </c>
      <c r="L60" s="687">
        <f>IFERROR(K60-J60,"-")</f>
        <v>-1562.9</v>
      </c>
      <c r="M60" s="688">
        <f>IFERROR(K60/J60,"-")</f>
        <v>0</v>
      </c>
      <c r="N60" s="687">
        <f t="shared" si="50"/>
        <v>427.5</v>
      </c>
      <c r="O60" s="687">
        <f t="shared" si="50"/>
        <v>0</v>
      </c>
      <c r="P60" s="687">
        <f>IFERROR(O60-N60,"-")</f>
        <v>-427.5</v>
      </c>
      <c r="Q60" s="688">
        <f>IFERROR(O60/N60,"-")</f>
        <v>0</v>
      </c>
      <c r="R60" s="687">
        <f>'8. ГД Уренгой'!W30</f>
        <v>149.80000000000001</v>
      </c>
      <c r="S60" s="687">
        <f>'8. ГД Уренгой'!Y30</f>
        <v>0</v>
      </c>
      <c r="T60" s="687">
        <f>IFERROR(S60-R60,"-")</f>
        <v>-149.80000000000001</v>
      </c>
      <c r="U60" s="688">
        <f>IFERROR(S60/R60,"-")</f>
        <v>0</v>
      </c>
      <c r="V60" s="687">
        <f>'8. ГД Уренгой'!AC30</f>
        <v>133</v>
      </c>
      <c r="W60" s="687">
        <f>'8. ГД Уренгой'!AE30</f>
        <v>0</v>
      </c>
      <c r="X60" s="687">
        <f>IFERROR(W60-V60,"-")</f>
        <v>-133</v>
      </c>
      <c r="Y60" s="688">
        <f>IFERROR(W60/V60,"-")</f>
        <v>0</v>
      </c>
      <c r="Z60" s="687">
        <f>'8. ГД Уренгой'!AI30</f>
        <v>144.69999999999999</v>
      </c>
      <c r="AA60" s="687">
        <f>'8. ГД Уренгой'!AK30</f>
        <v>0</v>
      </c>
      <c r="AB60" s="687">
        <f>IFERROR(AA60-Z60,"-")</f>
        <v>-144.69999999999999</v>
      </c>
      <c r="AC60" s="688">
        <f>IFERROR(AA60/Z60,"-")</f>
        <v>0</v>
      </c>
      <c r="AD60" s="687">
        <f t="shared" si="51"/>
        <v>410</v>
      </c>
      <c r="AE60" s="687">
        <f t="shared" si="51"/>
        <v>0</v>
      </c>
      <c r="AF60" s="687">
        <f>IFERROR(AE60-AD60,"-")</f>
        <v>-410</v>
      </c>
      <c r="AG60" s="688">
        <f>IFERROR(AE60/AD60,"-")</f>
        <v>0</v>
      </c>
      <c r="AH60" s="687">
        <f>'8. ГД Уренгой'!AU30</f>
        <v>137.5</v>
      </c>
      <c r="AI60" s="687">
        <f>'8. ГД Уренгой'!AW30</f>
        <v>0</v>
      </c>
      <c r="AJ60" s="687">
        <f>IFERROR(AI60-AH60,"-")</f>
        <v>-137.5</v>
      </c>
      <c r="AK60" s="688">
        <f>IFERROR(AI60/AH60,"-")</f>
        <v>0</v>
      </c>
      <c r="AL60" s="687">
        <f>'8. ГД Уренгой'!BA30</f>
        <v>139.6</v>
      </c>
      <c r="AM60" s="687">
        <f>'8. ГД Уренгой'!BC30</f>
        <v>0</v>
      </c>
      <c r="AN60" s="687">
        <f>IFERROR(AM60-AL60,"-")</f>
        <v>-139.6</v>
      </c>
      <c r="AO60" s="688">
        <f>IFERROR(AM60/AL60,"-")</f>
        <v>0</v>
      </c>
      <c r="AP60" s="687">
        <f>'8. ГД Уренгой'!BG30</f>
        <v>132.9</v>
      </c>
      <c r="AQ60" s="687">
        <f>'8. ГД Уренгой'!BI30</f>
        <v>0</v>
      </c>
      <c r="AR60" s="687">
        <f>IFERROR(AQ60-AP60,"-")</f>
        <v>-132.9</v>
      </c>
      <c r="AS60" s="688">
        <f>IFERROR(AQ60/AP60,"-")</f>
        <v>0</v>
      </c>
      <c r="AT60" s="687">
        <f t="shared" si="52"/>
        <v>350.9</v>
      </c>
      <c r="AU60" s="687">
        <f t="shared" si="52"/>
        <v>0</v>
      </c>
      <c r="AV60" s="687">
        <f>IFERROR(AU60-AT60,"-")</f>
        <v>-350.9</v>
      </c>
      <c r="AW60" s="688">
        <f>IFERROR(AU60/AT60,"-")</f>
        <v>0</v>
      </c>
      <c r="AX60" s="687">
        <f>'8. ГД Уренгой'!BS30</f>
        <v>91.5</v>
      </c>
      <c r="AY60" s="687">
        <f>'8. ГД Уренгой'!BU30</f>
        <v>0</v>
      </c>
      <c r="AZ60" s="687">
        <f>IFERROR(AY60-AX60,"-")</f>
        <v>-91.5</v>
      </c>
      <c r="BA60" s="688">
        <f>IFERROR(AY60/AX60,"-")</f>
        <v>0</v>
      </c>
      <c r="BB60" s="687">
        <f>'8. ГД Уренгой'!BY30</f>
        <v>133</v>
      </c>
      <c r="BC60" s="687">
        <f>'8. ГД Уренгой'!CA30</f>
        <v>0</v>
      </c>
      <c r="BD60" s="687">
        <f>IFERROR(BC60-BB60,"-")</f>
        <v>-133</v>
      </c>
      <c r="BE60" s="688">
        <f>IFERROR(BC60/BB60,"-")</f>
        <v>0</v>
      </c>
      <c r="BF60" s="687">
        <f>'8. ГД Уренгой'!CE30</f>
        <v>126.4</v>
      </c>
      <c r="BG60" s="687">
        <f>'8. ГД Уренгой'!CG30</f>
        <v>0</v>
      </c>
      <c r="BH60" s="687">
        <f>IFERROR(BG60-BF60,"-")</f>
        <v>-126.4</v>
      </c>
      <c r="BI60" s="688">
        <f>IFERROR(BG60/BF60,"-")</f>
        <v>0</v>
      </c>
      <c r="BJ60" s="687">
        <f t="shared" si="53"/>
        <v>374.5</v>
      </c>
      <c r="BK60" s="687">
        <f t="shared" si="53"/>
        <v>0</v>
      </c>
      <c r="BL60" s="687">
        <f>IFERROR(BK60-BJ60,"-")</f>
        <v>-374.5</v>
      </c>
      <c r="BM60" s="688">
        <f>IFERROR(BK60/BJ60,"-")</f>
        <v>0</v>
      </c>
      <c r="BN60" s="687">
        <f>'8. ГД Уренгой'!CQ30</f>
        <v>128.4</v>
      </c>
      <c r="BO60" s="687">
        <f>'8. ГД Уренгой'!CS30</f>
        <v>0</v>
      </c>
      <c r="BP60" s="687">
        <f>IFERROR(BO60-BN60,"-")</f>
        <v>-128.4</v>
      </c>
      <c r="BQ60" s="688">
        <f>IFERROR(BO60/BN60,"-")</f>
        <v>0</v>
      </c>
      <c r="BR60" s="687">
        <f>'8. ГД Уренгой'!CW30</f>
        <v>122.1</v>
      </c>
      <c r="BS60" s="687">
        <f>'8. ГД Уренгой'!CY30</f>
        <v>0</v>
      </c>
      <c r="BT60" s="687">
        <f>IFERROR(BS60-BR60,"-")</f>
        <v>-122.1</v>
      </c>
      <c r="BU60" s="688">
        <f>IFERROR(BS60/BR60,"-")</f>
        <v>0</v>
      </c>
      <c r="BV60" s="687">
        <f>'8. ГД Уренгой'!DC30</f>
        <v>124</v>
      </c>
      <c r="BW60" s="687">
        <f>'8. ГД Уренгой'!DE30</f>
        <v>0</v>
      </c>
      <c r="BX60" s="687">
        <f>IFERROR(BW60-BV60,"-")</f>
        <v>-124</v>
      </c>
      <c r="BY60" s="688">
        <f>IFERROR(BW60/BV60,"-")</f>
        <v>0</v>
      </c>
    </row>
    <row r="61" spans="2:77" ht="18.75" customHeight="1">
      <c r="B61" s="600" t="s">
        <v>1492</v>
      </c>
      <c r="C61" s="476" t="s">
        <v>1493</v>
      </c>
      <c r="D61" s="528"/>
      <c r="E61" s="528"/>
      <c r="F61" s="529"/>
      <c r="G61" s="530" t="s">
        <v>694</v>
      </c>
      <c r="H61" s="530"/>
      <c r="I61" s="519" t="s">
        <v>1438</v>
      </c>
      <c r="J61" s="687">
        <f t="shared" si="49"/>
        <v>0</v>
      </c>
      <c r="K61" s="687">
        <f t="shared" si="49"/>
        <v>0</v>
      </c>
      <c r="L61" s="687">
        <f>IFERROR(K61-J61,"-")</f>
        <v>0</v>
      </c>
      <c r="M61" s="688" t="str">
        <f>IFERROR(K61/J61,"-")</f>
        <v>-</v>
      </c>
      <c r="N61" s="687">
        <f t="shared" si="50"/>
        <v>0</v>
      </c>
      <c r="O61" s="687">
        <f t="shared" si="50"/>
        <v>0</v>
      </c>
      <c r="P61" s="687">
        <f>IFERROR(O61-N61,"-")</f>
        <v>0</v>
      </c>
      <c r="Q61" s="688" t="str">
        <f>IFERROR(O61/N61,"-")</f>
        <v>-</v>
      </c>
      <c r="R61" s="687">
        <f>0+0</f>
        <v>0</v>
      </c>
      <c r="S61" s="687">
        <f>0+0</f>
        <v>0</v>
      </c>
      <c r="T61" s="687">
        <f>IFERROR(S61-R61,"-")</f>
        <v>0</v>
      </c>
      <c r="U61" s="688" t="str">
        <f>IFERROR(S61/R61,"-")</f>
        <v>-</v>
      </c>
      <c r="V61" s="687">
        <f>0+0</f>
        <v>0</v>
      </c>
      <c r="W61" s="687">
        <f>0+0</f>
        <v>0</v>
      </c>
      <c r="X61" s="687">
        <f>IFERROR(W61-V61,"-")</f>
        <v>0</v>
      </c>
      <c r="Y61" s="688" t="str">
        <f>IFERROR(W61/V61,"-")</f>
        <v>-</v>
      </c>
      <c r="Z61" s="687">
        <f>0+0</f>
        <v>0</v>
      </c>
      <c r="AA61" s="687">
        <f>0+0</f>
        <v>0</v>
      </c>
      <c r="AB61" s="687">
        <f>IFERROR(AA61-Z61,"-")</f>
        <v>0</v>
      </c>
      <c r="AC61" s="688" t="str">
        <f>IFERROR(AA61/Z61,"-")</f>
        <v>-</v>
      </c>
      <c r="AD61" s="687">
        <f t="shared" si="51"/>
        <v>0</v>
      </c>
      <c r="AE61" s="687">
        <f t="shared" si="51"/>
        <v>0</v>
      </c>
      <c r="AF61" s="687">
        <f>IFERROR(AE61-AD61,"-")</f>
        <v>0</v>
      </c>
      <c r="AG61" s="688" t="str">
        <f>IFERROR(AE61/AD61,"-")</f>
        <v>-</v>
      </c>
      <c r="AH61" s="687">
        <f>0+0</f>
        <v>0</v>
      </c>
      <c r="AI61" s="687">
        <f>0+0</f>
        <v>0</v>
      </c>
      <c r="AJ61" s="687">
        <f>IFERROR(AI61-AH61,"-")</f>
        <v>0</v>
      </c>
      <c r="AK61" s="688" t="str">
        <f>IFERROR(AI61/AH61,"-")</f>
        <v>-</v>
      </c>
      <c r="AL61" s="687">
        <f>0+0</f>
        <v>0</v>
      </c>
      <c r="AM61" s="687">
        <f>0+0</f>
        <v>0</v>
      </c>
      <c r="AN61" s="687">
        <f>IFERROR(AM61-AL61,"-")</f>
        <v>0</v>
      </c>
      <c r="AO61" s="688" t="str">
        <f>IFERROR(AM61/AL61,"-")</f>
        <v>-</v>
      </c>
      <c r="AP61" s="687">
        <f>0+0</f>
        <v>0</v>
      </c>
      <c r="AQ61" s="687">
        <f>0+0</f>
        <v>0</v>
      </c>
      <c r="AR61" s="687">
        <f>IFERROR(AQ61-AP61,"-")</f>
        <v>0</v>
      </c>
      <c r="AS61" s="688" t="str">
        <f>IFERROR(AQ61/AP61,"-")</f>
        <v>-</v>
      </c>
      <c r="AT61" s="687">
        <f t="shared" si="52"/>
        <v>0</v>
      </c>
      <c r="AU61" s="687">
        <f t="shared" si="52"/>
        <v>0</v>
      </c>
      <c r="AV61" s="687">
        <f>IFERROR(AU61-AT61,"-")</f>
        <v>0</v>
      </c>
      <c r="AW61" s="688" t="str">
        <f>IFERROR(AU61/AT61,"-")</f>
        <v>-</v>
      </c>
      <c r="AX61" s="687">
        <f>0+0</f>
        <v>0</v>
      </c>
      <c r="AY61" s="687">
        <f>0+0</f>
        <v>0</v>
      </c>
      <c r="AZ61" s="687">
        <f>IFERROR(AY61-AX61,"-")</f>
        <v>0</v>
      </c>
      <c r="BA61" s="688" t="str">
        <f>IFERROR(AY61/AX61,"-")</f>
        <v>-</v>
      </c>
      <c r="BB61" s="687">
        <f>0+0</f>
        <v>0</v>
      </c>
      <c r="BC61" s="687">
        <f>0+0</f>
        <v>0</v>
      </c>
      <c r="BD61" s="687">
        <f>IFERROR(BC61-BB61,"-")</f>
        <v>0</v>
      </c>
      <c r="BE61" s="688" t="str">
        <f>IFERROR(BC61/BB61,"-")</f>
        <v>-</v>
      </c>
      <c r="BF61" s="687">
        <f>0+0</f>
        <v>0</v>
      </c>
      <c r="BG61" s="687">
        <f>0+0</f>
        <v>0</v>
      </c>
      <c r="BH61" s="687">
        <f>IFERROR(BG61-BF61,"-")</f>
        <v>0</v>
      </c>
      <c r="BI61" s="688" t="str">
        <f>IFERROR(BG61/BF61,"-")</f>
        <v>-</v>
      </c>
      <c r="BJ61" s="687">
        <f t="shared" si="53"/>
        <v>0</v>
      </c>
      <c r="BK61" s="687">
        <f t="shared" si="53"/>
        <v>0</v>
      </c>
      <c r="BL61" s="687">
        <f>IFERROR(BK61-BJ61,"-")</f>
        <v>0</v>
      </c>
      <c r="BM61" s="688" t="str">
        <f>IFERROR(BK61/BJ61,"-")</f>
        <v>-</v>
      </c>
      <c r="BN61" s="687">
        <f>0+0</f>
        <v>0</v>
      </c>
      <c r="BO61" s="687">
        <f>0+0</f>
        <v>0</v>
      </c>
      <c r="BP61" s="687">
        <f>IFERROR(BO61-BN61,"-")</f>
        <v>0</v>
      </c>
      <c r="BQ61" s="688" t="str">
        <f>IFERROR(BO61/BN61,"-")</f>
        <v>-</v>
      </c>
      <c r="BR61" s="687">
        <f>0+0</f>
        <v>0</v>
      </c>
      <c r="BS61" s="687">
        <f>0+0</f>
        <v>0</v>
      </c>
      <c r="BT61" s="687">
        <f>IFERROR(BS61-BR61,"-")</f>
        <v>0</v>
      </c>
      <c r="BU61" s="688" t="str">
        <f>IFERROR(BS61/BR61,"-")</f>
        <v>-</v>
      </c>
      <c r="BV61" s="687">
        <f>0+0</f>
        <v>0</v>
      </c>
      <c r="BW61" s="687">
        <f>0+0</f>
        <v>0</v>
      </c>
      <c r="BX61" s="687">
        <f>IFERROR(BW61-BV61,"-")</f>
        <v>0</v>
      </c>
      <c r="BY61" s="688" t="str">
        <f>IFERROR(BW61/BV61,"-")</f>
        <v>-</v>
      </c>
    </row>
    <row r="62" spans="2:77" ht="18.75" customHeight="1">
      <c r="B62" s="483"/>
      <c r="C62" s="603" t="s">
        <v>1494</v>
      </c>
      <c r="D62" s="528"/>
      <c r="E62" s="528"/>
      <c r="F62" s="529"/>
      <c r="G62" s="530">
        <v>0</v>
      </c>
      <c r="H62" s="530"/>
      <c r="I62" s="519" t="s">
        <v>1438</v>
      </c>
      <c r="J62" s="681"/>
      <c r="K62" s="681"/>
      <c r="L62" s="681"/>
      <c r="M62" s="681"/>
      <c r="N62" s="681"/>
      <c r="O62" s="681"/>
      <c r="P62" s="681"/>
      <c r="Q62" s="681"/>
      <c r="R62" s="681"/>
      <c r="S62" s="681"/>
      <c r="T62" s="681"/>
      <c r="U62" s="681"/>
      <c r="V62" s="681"/>
      <c r="W62" s="681"/>
      <c r="X62" s="681"/>
      <c r="Y62" s="681"/>
      <c r="Z62" s="681"/>
      <c r="AA62" s="681"/>
      <c r="AB62" s="681"/>
      <c r="AC62" s="681"/>
      <c r="AD62" s="681"/>
      <c r="AE62" s="681"/>
      <c r="AF62" s="681"/>
      <c r="AG62" s="681"/>
      <c r="AH62" s="681"/>
      <c r="AI62" s="681"/>
      <c r="AJ62" s="681"/>
      <c r="AK62" s="681"/>
      <c r="AL62" s="681"/>
      <c r="AM62" s="681"/>
      <c r="AN62" s="681"/>
      <c r="AO62" s="681"/>
      <c r="AP62" s="681"/>
      <c r="AQ62" s="681"/>
      <c r="AR62" s="681"/>
      <c r="AS62" s="681"/>
      <c r="AT62" s="681"/>
      <c r="AU62" s="681"/>
      <c r="AV62" s="681"/>
      <c r="AW62" s="681"/>
      <c r="AX62" s="681"/>
      <c r="AY62" s="681"/>
      <c r="AZ62" s="681"/>
      <c r="BA62" s="681"/>
      <c r="BB62" s="681"/>
      <c r="BC62" s="681"/>
      <c r="BD62" s="681"/>
      <c r="BE62" s="681"/>
      <c r="BF62" s="681"/>
      <c r="BG62" s="681"/>
      <c r="BH62" s="681"/>
      <c r="BI62" s="681"/>
      <c r="BJ62" s="681"/>
      <c r="BK62" s="681"/>
      <c r="BL62" s="681"/>
      <c r="BM62" s="681"/>
      <c r="BN62" s="681"/>
      <c r="BO62" s="681"/>
      <c r="BP62" s="681"/>
      <c r="BQ62" s="681"/>
      <c r="BR62" s="681"/>
      <c r="BS62" s="681"/>
      <c r="BT62" s="681"/>
      <c r="BU62" s="681"/>
      <c r="BV62" s="681"/>
      <c r="BW62" s="681"/>
      <c r="BX62" s="681"/>
      <c r="BY62" s="681"/>
    </row>
    <row r="63" spans="2:77" ht="18.75" customHeight="1">
      <c r="B63" s="483"/>
      <c r="C63" s="603" t="s">
        <v>1495</v>
      </c>
      <c r="D63" s="528"/>
      <c r="E63" s="528"/>
      <c r="F63" s="529"/>
      <c r="G63" s="530">
        <v>0</v>
      </c>
      <c r="H63" s="530"/>
      <c r="I63" s="519" t="s">
        <v>1438</v>
      </c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Y63" s="681"/>
      <c r="Z63" s="681"/>
      <c r="AA63" s="681"/>
      <c r="AB63" s="681"/>
      <c r="AC63" s="681"/>
      <c r="AD63" s="681"/>
      <c r="AE63" s="681"/>
      <c r="AF63" s="681"/>
      <c r="AG63" s="681"/>
      <c r="AH63" s="681"/>
      <c r="AI63" s="681"/>
      <c r="AJ63" s="681"/>
      <c r="AK63" s="681"/>
      <c r="AL63" s="681"/>
      <c r="AM63" s="681"/>
      <c r="AN63" s="681"/>
      <c r="AO63" s="681"/>
      <c r="AP63" s="681"/>
      <c r="AQ63" s="681"/>
      <c r="AR63" s="681"/>
      <c r="AS63" s="681"/>
      <c r="AT63" s="681"/>
      <c r="AU63" s="681"/>
      <c r="AV63" s="681"/>
      <c r="AW63" s="681"/>
      <c r="AX63" s="681"/>
      <c r="AY63" s="681"/>
      <c r="AZ63" s="681"/>
      <c r="BA63" s="681"/>
      <c r="BB63" s="681"/>
      <c r="BC63" s="681"/>
      <c r="BD63" s="681"/>
      <c r="BE63" s="681"/>
      <c r="BF63" s="681"/>
      <c r="BG63" s="681"/>
      <c r="BH63" s="681"/>
      <c r="BI63" s="681"/>
      <c r="BJ63" s="681"/>
      <c r="BK63" s="681"/>
      <c r="BL63" s="681"/>
      <c r="BM63" s="681"/>
      <c r="BN63" s="681"/>
      <c r="BO63" s="681"/>
      <c r="BP63" s="681"/>
      <c r="BQ63" s="681"/>
      <c r="BR63" s="681"/>
      <c r="BS63" s="681"/>
      <c r="BT63" s="681"/>
      <c r="BU63" s="681"/>
      <c r="BV63" s="681"/>
      <c r="BW63" s="681"/>
      <c r="BX63" s="681"/>
      <c r="BY63" s="681"/>
    </row>
    <row r="64" spans="2:77" ht="18.75" customHeight="1">
      <c r="B64" s="483"/>
      <c r="C64" s="603" t="s">
        <v>1455</v>
      </c>
      <c r="D64" s="528"/>
      <c r="E64" s="528"/>
      <c r="F64" s="529"/>
      <c r="G64" s="530">
        <v>0</v>
      </c>
      <c r="H64" s="530"/>
      <c r="I64" s="519" t="s">
        <v>1438</v>
      </c>
      <c r="J64" s="681"/>
      <c r="K64" s="681"/>
      <c r="L64" s="681"/>
      <c r="M64" s="681"/>
      <c r="N64" s="681"/>
      <c r="O64" s="681"/>
      <c r="P64" s="681"/>
      <c r="Q64" s="681"/>
      <c r="R64" s="681"/>
      <c r="S64" s="681"/>
      <c r="T64" s="681"/>
      <c r="U64" s="681"/>
      <c r="V64" s="681"/>
      <c r="W64" s="681"/>
      <c r="X64" s="681"/>
      <c r="Y64" s="681"/>
      <c r="Z64" s="681"/>
      <c r="AA64" s="681"/>
      <c r="AB64" s="681"/>
      <c r="AC64" s="681"/>
      <c r="AD64" s="681"/>
      <c r="AE64" s="681"/>
      <c r="AF64" s="681"/>
      <c r="AG64" s="681"/>
      <c r="AH64" s="681"/>
      <c r="AI64" s="681"/>
      <c r="AJ64" s="681"/>
      <c r="AK64" s="681"/>
      <c r="AL64" s="681"/>
      <c r="AM64" s="681"/>
      <c r="AN64" s="681"/>
      <c r="AO64" s="681"/>
      <c r="AP64" s="681"/>
      <c r="AQ64" s="681"/>
      <c r="AR64" s="681"/>
      <c r="AS64" s="681"/>
      <c r="AT64" s="681"/>
      <c r="AU64" s="681"/>
      <c r="AV64" s="681"/>
      <c r="AW64" s="681"/>
      <c r="AX64" s="681"/>
      <c r="AY64" s="681"/>
      <c r="AZ64" s="681"/>
      <c r="BA64" s="681"/>
      <c r="BB64" s="681"/>
      <c r="BC64" s="681"/>
      <c r="BD64" s="681"/>
      <c r="BE64" s="681"/>
      <c r="BF64" s="681"/>
      <c r="BG64" s="681"/>
      <c r="BH64" s="681"/>
      <c r="BI64" s="681"/>
      <c r="BJ64" s="681"/>
      <c r="BK64" s="681"/>
      <c r="BL64" s="681"/>
      <c r="BM64" s="681"/>
      <c r="BN64" s="681"/>
      <c r="BO64" s="681"/>
      <c r="BP64" s="681"/>
      <c r="BQ64" s="681"/>
      <c r="BR64" s="681"/>
      <c r="BS64" s="681"/>
      <c r="BT64" s="681"/>
      <c r="BU64" s="681"/>
      <c r="BV64" s="681"/>
      <c r="BW64" s="681"/>
      <c r="BX64" s="681"/>
      <c r="BY64" s="681"/>
    </row>
    <row r="65" spans="2:77" ht="18.75" customHeight="1">
      <c r="B65" s="483"/>
      <c r="C65" s="776" t="s">
        <v>1456</v>
      </c>
      <c r="D65" s="528"/>
      <c r="E65" s="528"/>
      <c r="F65" s="529"/>
      <c r="G65" s="530">
        <v>0</v>
      </c>
      <c r="H65" s="530"/>
      <c r="I65" s="519" t="s">
        <v>1438</v>
      </c>
      <c r="J65" s="681"/>
      <c r="K65" s="681"/>
      <c r="L65" s="681"/>
      <c r="M65" s="681"/>
      <c r="N65" s="681"/>
      <c r="O65" s="681"/>
      <c r="P65" s="681"/>
      <c r="Q65" s="681"/>
      <c r="R65" s="681"/>
      <c r="S65" s="681"/>
      <c r="T65" s="681"/>
      <c r="U65" s="681"/>
      <c r="V65" s="681"/>
      <c r="W65" s="681"/>
      <c r="X65" s="681"/>
      <c r="Y65" s="681"/>
      <c r="Z65" s="681"/>
      <c r="AA65" s="681"/>
      <c r="AB65" s="681"/>
      <c r="AC65" s="681"/>
      <c r="AD65" s="681"/>
      <c r="AE65" s="681"/>
      <c r="AF65" s="681"/>
      <c r="AG65" s="681"/>
      <c r="AH65" s="681"/>
      <c r="AI65" s="681"/>
      <c r="AJ65" s="681"/>
      <c r="AK65" s="681"/>
      <c r="AL65" s="681"/>
      <c r="AM65" s="681"/>
      <c r="AN65" s="681"/>
      <c r="AO65" s="681"/>
      <c r="AP65" s="681"/>
      <c r="AQ65" s="681"/>
      <c r="AR65" s="681"/>
      <c r="AS65" s="681"/>
      <c r="AT65" s="681"/>
      <c r="AU65" s="681"/>
      <c r="AV65" s="681"/>
      <c r="AW65" s="681"/>
      <c r="AX65" s="681"/>
      <c r="AY65" s="681"/>
      <c r="AZ65" s="681"/>
      <c r="BA65" s="681"/>
      <c r="BB65" s="681"/>
      <c r="BC65" s="681"/>
      <c r="BD65" s="681"/>
      <c r="BE65" s="681"/>
      <c r="BF65" s="681"/>
      <c r="BG65" s="681"/>
      <c r="BH65" s="681"/>
      <c r="BI65" s="681"/>
      <c r="BJ65" s="681"/>
      <c r="BK65" s="681"/>
      <c r="BL65" s="681"/>
      <c r="BM65" s="681"/>
      <c r="BN65" s="681"/>
      <c r="BO65" s="681"/>
      <c r="BP65" s="681"/>
      <c r="BQ65" s="681"/>
      <c r="BR65" s="681"/>
      <c r="BS65" s="681"/>
      <c r="BT65" s="681"/>
      <c r="BU65" s="681"/>
      <c r="BV65" s="681"/>
      <c r="BW65" s="681"/>
      <c r="BX65" s="681"/>
      <c r="BY65" s="681"/>
    </row>
    <row r="66" spans="2:77" ht="18.75" customHeight="1">
      <c r="B66" s="483"/>
      <c r="C66" s="769"/>
      <c r="D66" s="528"/>
      <c r="E66" s="528"/>
      <c r="F66" s="529"/>
      <c r="G66" s="530">
        <v>0</v>
      </c>
      <c r="H66" s="530"/>
      <c r="I66" s="715" t="s">
        <v>1409</v>
      </c>
      <c r="J66" s="681"/>
      <c r="K66" s="681"/>
      <c r="L66" s="681"/>
      <c r="M66" s="681"/>
      <c r="N66" s="681"/>
      <c r="O66" s="681"/>
      <c r="P66" s="681"/>
      <c r="Q66" s="681"/>
      <c r="R66" s="681"/>
      <c r="S66" s="681"/>
      <c r="T66" s="681"/>
      <c r="U66" s="681"/>
      <c r="V66" s="681"/>
      <c r="W66" s="681"/>
      <c r="X66" s="681"/>
      <c r="Y66" s="681"/>
      <c r="Z66" s="681"/>
      <c r="AA66" s="681"/>
      <c r="AB66" s="681"/>
      <c r="AC66" s="681"/>
      <c r="AD66" s="681"/>
      <c r="AE66" s="681"/>
      <c r="AF66" s="681"/>
      <c r="AG66" s="681"/>
      <c r="AH66" s="681"/>
      <c r="AI66" s="681"/>
      <c r="AJ66" s="681"/>
      <c r="AK66" s="681"/>
      <c r="AL66" s="681"/>
      <c r="AM66" s="681"/>
      <c r="AN66" s="681"/>
      <c r="AO66" s="681"/>
      <c r="AP66" s="681"/>
      <c r="AQ66" s="681"/>
      <c r="AR66" s="681"/>
      <c r="AS66" s="681"/>
      <c r="AT66" s="681"/>
      <c r="AU66" s="681"/>
      <c r="AV66" s="681"/>
      <c r="AW66" s="681"/>
      <c r="AX66" s="681"/>
      <c r="AY66" s="681"/>
      <c r="AZ66" s="681"/>
      <c r="BA66" s="681"/>
      <c r="BB66" s="681"/>
      <c r="BC66" s="681"/>
      <c r="BD66" s="681"/>
      <c r="BE66" s="681"/>
      <c r="BF66" s="681"/>
      <c r="BG66" s="681"/>
      <c r="BH66" s="681"/>
      <c r="BI66" s="681"/>
      <c r="BJ66" s="681"/>
      <c r="BK66" s="681"/>
      <c r="BL66" s="681"/>
      <c r="BM66" s="681"/>
      <c r="BN66" s="681"/>
      <c r="BO66" s="681"/>
      <c r="BP66" s="681"/>
      <c r="BQ66" s="681"/>
      <c r="BR66" s="681"/>
      <c r="BS66" s="681"/>
      <c r="BT66" s="681"/>
      <c r="BU66" s="681"/>
      <c r="BV66" s="681"/>
      <c r="BW66" s="681"/>
      <c r="BX66" s="681"/>
      <c r="BY66" s="681"/>
    </row>
    <row r="67" spans="2:77" ht="18.75" customHeight="1">
      <c r="B67" s="483"/>
      <c r="C67" s="776" t="s">
        <v>1496</v>
      </c>
      <c r="D67" s="528"/>
      <c r="E67" s="528"/>
      <c r="F67" s="529"/>
      <c r="G67" s="530">
        <v>0</v>
      </c>
      <c r="H67" s="530"/>
      <c r="I67" s="519" t="s">
        <v>1438</v>
      </c>
      <c r="J67" s="681"/>
      <c r="K67" s="681"/>
      <c r="L67" s="681"/>
      <c r="M67" s="681"/>
      <c r="N67" s="681"/>
      <c r="O67" s="681"/>
      <c r="P67" s="681"/>
      <c r="Q67" s="681"/>
      <c r="R67" s="681"/>
      <c r="S67" s="681"/>
      <c r="T67" s="681"/>
      <c r="U67" s="681"/>
      <c r="V67" s="681"/>
      <c r="W67" s="681"/>
      <c r="X67" s="681"/>
      <c r="Y67" s="681"/>
      <c r="Z67" s="681"/>
      <c r="AA67" s="681"/>
      <c r="AB67" s="681"/>
      <c r="AC67" s="681"/>
      <c r="AD67" s="681"/>
      <c r="AE67" s="681"/>
      <c r="AF67" s="681"/>
      <c r="AG67" s="681"/>
      <c r="AH67" s="681"/>
      <c r="AI67" s="681"/>
      <c r="AJ67" s="681"/>
      <c r="AK67" s="681"/>
      <c r="AL67" s="681"/>
      <c r="AM67" s="681"/>
      <c r="AN67" s="681"/>
      <c r="AO67" s="681"/>
      <c r="AP67" s="681"/>
      <c r="AQ67" s="681"/>
      <c r="AR67" s="681"/>
      <c r="AS67" s="681"/>
      <c r="AT67" s="681"/>
      <c r="AU67" s="681"/>
      <c r="AV67" s="681"/>
      <c r="AW67" s="681"/>
      <c r="AX67" s="681"/>
      <c r="AY67" s="681"/>
      <c r="AZ67" s="681"/>
      <c r="BA67" s="681"/>
      <c r="BB67" s="681"/>
      <c r="BC67" s="681"/>
      <c r="BD67" s="681"/>
      <c r="BE67" s="681"/>
      <c r="BF67" s="681"/>
      <c r="BG67" s="681"/>
      <c r="BH67" s="681"/>
      <c r="BI67" s="681"/>
      <c r="BJ67" s="681"/>
      <c r="BK67" s="681"/>
      <c r="BL67" s="681"/>
      <c r="BM67" s="681"/>
      <c r="BN67" s="681"/>
      <c r="BO67" s="681"/>
      <c r="BP67" s="681"/>
      <c r="BQ67" s="681"/>
      <c r="BR67" s="681"/>
      <c r="BS67" s="681"/>
      <c r="BT67" s="681"/>
      <c r="BU67" s="681"/>
      <c r="BV67" s="681"/>
      <c r="BW67" s="681"/>
      <c r="BX67" s="681"/>
      <c r="BY67" s="681"/>
    </row>
    <row r="68" spans="2:77" ht="18.75" customHeight="1">
      <c r="B68" s="483"/>
      <c r="C68" s="769"/>
      <c r="D68" s="528"/>
      <c r="E68" s="528"/>
      <c r="F68" s="529"/>
      <c r="G68" s="530">
        <v>0</v>
      </c>
      <c r="H68" s="530"/>
      <c r="I68" s="715" t="s">
        <v>1409</v>
      </c>
      <c r="J68" s="681"/>
      <c r="K68" s="681"/>
      <c r="L68" s="681"/>
      <c r="M68" s="681"/>
      <c r="N68" s="681"/>
      <c r="O68" s="681"/>
      <c r="P68" s="681"/>
      <c r="Q68" s="681"/>
      <c r="R68" s="681"/>
      <c r="S68" s="681"/>
      <c r="T68" s="681"/>
      <c r="U68" s="681"/>
      <c r="V68" s="681"/>
      <c r="W68" s="681"/>
      <c r="X68" s="681"/>
      <c r="Y68" s="681"/>
      <c r="Z68" s="681"/>
      <c r="AA68" s="681"/>
      <c r="AB68" s="681"/>
      <c r="AC68" s="681"/>
      <c r="AD68" s="681"/>
      <c r="AE68" s="681"/>
      <c r="AF68" s="681"/>
      <c r="AG68" s="681"/>
      <c r="AH68" s="681"/>
      <c r="AI68" s="681"/>
      <c r="AJ68" s="681"/>
      <c r="AK68" s="681"/>
      <c r="AL68" s="681"/>
      <c r="AM68" s="681"/>
      <c r="AN68" s="681"/>
      <c r="AO68" s="681"/>
      <c r="AP68" s="681"/>
      <c r="AQ68" s="681"/>
      <c r="AR68" s="681"/>
      <c r="AS68" s="681"/>
      <c r="AT68" s="681"/>
      <c r="AU68" s="681"/>
      <c r="AV68" s="681"/>
      <c r="AW68" s="681"/>
      <c r="AX68" s="681"/>
      <c r="AY68" s="681"/>
      <c r="AZ68" s="681"/>
      <c r="BA68" s="681"/>
      <c r="BB68" s="681"/>
      <c r="BC68" s="681"/>
      <c r="BD68" s="681"/>
      <c r="BE68" s="681"/>
      <c r="BF68" s="681"/>
      <c r="BG68" s="681"/>
      <c r="BH68" s="681"/>
      <c r="BI68" s="681"/>
      <c r="BJ68" s="681"/>
      <c r="BK68" s="681"/>
      <c r="BL68" s="681"/>
      <c r="BM68" s="681"/>
      <c r="BN68" s="681"/>
      <c r="BO68" s="681"/>
      <c r="BP68" s="681"/>
      <c r="BQ68" s="681"/>
      <c r="BR68" s="681"/>
      <c r="BS68" s="681"/>
      <c r="BT68" s="681"/>
      <c r="BU68" s="681"/>
      <c r="BV68" s="681"/>
      <c r="BW68" s="681"/>
      <c r="BX68" s="681"/>
      <c r="BY68" s="681"/>
    </row>
    <row r="69" spans="2:77" ht="18.75" customHeight="1">
      <c r="B69" s="483"/>
      <c r="C69" s="603" t="s">
        <v>1457</v>
      </c>
      <c r="D69" s="528"/>
      <c r="E69" s="528"/>
      <c r="F69" s="529"/>
      <c r="G69" s="530">
        <v>0</v>
      </c>
      <c r="H69" s="530"/>
      <c r="I69" s="519" t="s">
        <v>1438</v>
      </c>
      <c r="J69" s="681"/>
      <c r="K69" s="681"/>
      <c r="L69" s="681"/>
      <c r="M69" s="681"/>
      <c r="N69" s="681"/>
      <c r="O69" s="681"/>
      <c r="P69" s="681"/>
      <c r="Q69" s="681"/>
      <c r="R69" s="681"/>
      <c r="S69" s="681"/>
      <c r="T69" s="681"/>
      <c r="U69" s="681"/>
      <c r="V69" s="681"/>
      <c r="W69" s="681"/>
      <c r="X69" s="681"/>
      <c r="Y69" s="681"/>
      <c r="Z69" s="681"/>
      <c r="AA69" s="681"/>
      <c r="AB69" s="681"/>
      <c r="AC69" s="681"/>
      <c r="AD69" s="681"/>
      <c r="AE69" s="681"/>
      <c r="AF69" s="681"/>
      <c r="AG69" s="681"/>
      <c r="AH69" s="681"/>
      <c r="AI69" s="681"/>
      <c r="AJ69" s="681"/>
      <c r="AK69" s="681"/>
      <c r="AL69" s="681"/>
      <c r="AM69" s="681"/>
      <c r="AN69" s="681"/>
      <c r="AO69" s="681"/>
      <c r="AP69" s="681"/>
      <c r="AQ69" s="681"/>
      <c r="AR69" s="681"/>
      <c r="AS69" s="681"/>
      <c r="AT69" s="681"/>
      <c r="AU69" s="681"/>
      <c r="AV69" s="681"/>
      <c r="AW69" s="681"/>
      <c r="AX69" s="681"/>
      <c r="AY69" s="681"/>
      <c r="AZ69" s="681"/>
      <c r="BA69" s="681"/>
      <c r="BB69" s="681"/>
      <c r="BC69" s="681"/>
      <c r="BD69" s="681"/>
      <c r="BE69" s="681"/>
      <c r="BF69" s="681"/>
      <c r="BG69" s="681"/>
      <c r="BH69" s="681"/>
      <c r="BI69" s="681"/>
      <c r="BJ69" s="681"/>
      <c r="BK69" s="681"/>
      <c r="BL69" s="681"/>
      <c r="BM69" s="681"/>
      <c r="BN69" s="681"/>
      <c r="BO69" s="681"/>
      <c r="BP69" s="681"/>
      <c r="BQ69" s="681"/>
      <c r="BR69" s="681"/>
      <c r="BS69" s="681"/>
      <c r="BT69" s="681"/>
      <c r="BU69" s="681"/>
      <c r="BV69" s="681"/>
      <c r="BW69" s="681"/>
      <c r="BX69" s="681"/>
      <c r="BY69" s="681"/>
    </row>
    <row r="70" spans="2:77" ht="18.75" customHeight="1">
      <c r="B70" s="483"/>
      <c r="C70" s="603" t="s">
        <v>1497</v>
      </c>
      <c r="D70" s="528"/>
      <c r="E70" s="528"/>
      <c r="F70" s="529"/>
      <c r="G70" s="530">
        <v>0</v>
      </c>
      <c r="H70" s="530"/>
      <c r="I70" s="519" t="s">
        <v>1438</v>
      </c>
      <c r="J70" s="681"/>
      <c r="K70" s="681"/>
      <c r="L70" s="681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81"/>
      <c r="AB70" s="681"/>
      <c r="AC70" s="681"/>
      <c r="AD70" s="681"/>
      <c r="AE70" s="681"/>
      <c r="AF70" s="681"/>
      <c r="AG70" s="681"/>
      <c r="AH70" s="681"/>
      <c r="AI70" s="681"/>
      <c r="AJ70" s="681"/>
      <c r="AK70" s="681"/>
      <c r="AL70" s="681"/>
      <c r="AM70" s="681"/>
      <c r="AN70" s="681"/>
      <c r="AO70" s="681"/>
      <c r="AP70" s="681"/>
      <c r="AQ70" s="681"/>
      <c r="AR70" s="681"/>
      <c r="AS70" s="681"/>
      <c r="AT70" s="681"/>
      <c r="AU70" s="681"/>
      <c r="AV70" s="681"/>
      <c r="AW70" s="681"/>
      <c r="AX70" s="681"/>
      <c r="AY70" s="681"/>
      <c r="AZ70" s="681"/>
      <c r="BA70" s="681"/>
      <c r="BB70" s="681"/>
      <c r="BC70" s="681"/>
      <c r="BD70" s="681"/>
      <c r="BE70" s="681"/>
      <c r="BF70" s="681"/>
      <c r="BG70" s="681"/>
      <c r="BH70" s="681"/>
      <c r="BI70" s="681"/>
      <c r="BJ70" s="681"/>
      <c r="BK70" s="681"/>
      <c r="BL70" s="681"/>
      <c r="BM70" s="681"/>
      <c r="BN70" s="681"/>
      <c r="BO70" s="681"/>
      <c r="BP70" s="681"/>
      <c r="BQ70" s="681"/>
      <c r="BR70" s="681"/>
      <c r="BS70" s="681"/>
      <c r="BT70" s="681"/>
      <c r="BU70" s="681"/>
      <c r="BV70" s="681"/>
      <c r="BW70" s="681"/>
      <c r="BX70" s="681"/>
      <c r="BY70" s="681"/>
    </row>
    <row r="71" spans="2:77" ht="18.75" customHeight="1">
      <c r="B71" s="600"/>
      <c r="C71" s="603" t="s">
        <v>1458</v>
      </c>
      <c r="D71" s="528"/>
      <c r="E71" s="528"/>
      <c r="F71" s="529"/>
      <c r="G71" s="530" t="s">
        <v>1498</v>
      </c>
      <c r="H71" s="530"/>
      <c r="I71" s="519" t="s">
        <v>1438</v>
      </c>
      <c r="J71" s="687">
        <f t="shared" ref="J71:K75" si="54">N71+AD71+AT71+BJ71</f>
        <v>0</v>
      </c>
      <c r="K71" s="687">
        <f t="shared" si="54"/>
        <v>0</v>
      </c>
      <c r="L71" s="687">
        <f>IFERROR(K71-J71,"-")</f>
        <v>0</v>
      </c>
      <c r="M71" s="688" t="str">
        <f>IFERROR(K71/J71,"-")</f>
        <v>-</v>
      </c>
      <c r="N71" s="687">
        <f t="shared" ref="N71:O75" si="55">R71+V71+Z71</f>
        <v>0</v>
      </c>
      <c r="O71" s="687">
        <f t="shared" si="55"/>
        <v>0</v>
      </c>
      <c r="P71" s="687">
        <f>IFERROR(O71-N71,"-")</f>
        <v>0</v>
      </c>
      <c r="Q71" s="688" t="str">
        <f>IFERROR(O71/N71,"-")</f>
        <v>-</v>
      </c>
      <c r="R71" s="687">
        <f>0-0-0</f>
        <v>0</v>
      </c>
      <c r="S71" s="687">
        <f>0-0-0</f>
        <v>0</v>
      </c>
      <c r="T71" s="687">
        <f>IFERROR(S71-R71,"-")</f>
        <v>0</v>
      </c>
      <c r="U71" s="688" t="str">
        <f>IFERROR(S71/R71,"-")</f>
        <v>-</v>
      </c>
      <c r="V71" s="687">
        <f>0-0-0</f>
        <v>0</v>
      </c>
      <c r="W71" s="687">
        <f>0-0-0</f>
        <v>0</v>
      </c>
      <c r="X71" s="687">
        <f>IFERROR(W71-V71,"-")</f>
        <v>0</v>
      </c>
      <c r="Y71" s="688" t="str">
        <f>IFERROR(W71/V71,"-")</f>
        <v>-</v>
      </c>
      <c r="Z71" s="687">
        <f>0-0-0</f>
        <v>0</v>
      </c>
      <c r="AA71" s="687">
        <f>0-0-0</f>
        <v>0</v>
      </c>
      <c r="AB71" s="687">
        <f>IFERROR(AA71-Z71,"-")</f>
        <v>0</v>
      </c>
      <c r="AC71" s="688" t="str">
        <f>IFERROR(AA71/Z71,"-")</f>
        <v>-</v>
      </c>
      <c r="AD71" s="687">
        <f t="shared" ref="AD71:AE75" si="56">AH71+AL71+AP71</f>
        <v>0</v>
      </c>
      <c r="AE71" s="687">
        <f t="shared" si="56"/>
        <v>0</v>
      </c>
      <c r="AF71" s="687">
        <f>IFERROR(AE71-AD71,"-")</f>
        <v>0</v>
      </c>
      <c r="AG71" s="688" t="str">
        <f>IFERROR(AE71/AD71,"-")</f>
        <v>-</v>
      </c>
      <c r="AH71" s="687">
        <f>0-0-0</f>
        <v>0</v>
      </c>
      <c r="AI71" s="687">
        <f>0-0-0</f>
        <v>0</v>
      </c>
      <c r="AJ71" s="687">
        <f>IFERROR(AI71-AH71,"-")</f>
        <v>0</v>
      </c>
      <c r="AK71" s="688" t="str">
        <f>IFERROR(AI71/AH71,"-")</f>
        <v>-</v>
      </c>
      <c r="AL71" s="687">
        <f>0-0-0</f>
        <v>0</v>
      </c>
      <c r="AM71" s="687">
        <f>0-0-0</f>
        <v>0</v>
      </c>
      <c r="AN71" s="687">
        <f>IFERROR(AM71-AL71,"-")</f>
        <v>0</v>
      </c>
      <c r="AO71" s="688" t="str">
        <f>IFERROR(AM71/AL71,"-")</f>
        <v>-</v>
      </c>
      <c r="AP71" s="687">
        <f>0-0-0</f>
        <v>0</v>
      </c>
      <c r="AQ71" s="687">
        <f>0-0-0</f>
        <v>0</v>
      </c>
      <c r="AR71" s="687">
        <f>IFERROR(AQ71-AP71,"-")</f>
        <v>0</v>
      </c>
      <c r="AS71" s="688" t="str">
        <f>IFERROR(AQ71/AP71,"-")</f>
        <v>-</v>
      </c>
      <c r="AT71" s="687">
        <f t="shared" ref="AT71:AU75" si="57">AX71+BB71+BF71</f>
        <v>0</v>
      </c>
      <c r="AU71" s="687">
        <f t="shared" si="57"/>
        <v>0</v>
      </c>
      <c r="AV71" s="687">
        <f>IFERROR(AU71-AT71,"-")</f>
        <v>0</v>
      </c>
      <c r="AW71" s="688" t="str">
        <f>IFERROR(AU71/AT71,"-")</f>
        <v>-</v>
      </c>
      <c r="AX71" s="687">
        <f>0-0-0</f>
        <v>0</v>
      </c>
      <c r="AY71" s="687">
        <f>0-0-0</f>
        <v>0</v>
      </c>
      <c r="AZ71" s="687">
        <f>IFERROR(AY71-AX71,"-")</f>
        <v>0</v>
      </c>
      <c r="BA71" s="688" t="str">
        <f>IFERROR(AY71/AX71,"-")</f>
        <v>-</v>
      </c>
      <c r="BB71" s="687">
        <f>0-0-0</f>
        <v>0</v>
      </c>
      <c r="BC71" s="687">
        <f>0-0-0</f>
        <v>0</v>
      </c>
      <c r="BD71" s="687">
        <f>IFERROR(BC71-BB71,"-")</f>
        <v>0</v>
      </c>
      <c r="BE71" s="688" t="str">
        <f>IFERROR(BC71/BB71,"-")</f>
        <v>-</v>
      </c>
      <c r="BF71" s="687">
        <f>0-0-0</f>
        <v>0</v>
      </c>
      <c r="BG71" s="687">
        <f>0-0-0</f>
        <v>0</v>
      </c>
      <c r="BH71" s="687">
        <f>IFERROR(BG71-BF71,"-")</f>
        <v>0</v>
      </c>
      <c r="BI71" s="688" t="str">
        <f>IFERROR(BG71/BF71,"-")</f>
        <v>-</v>
      </c>
      <c r="BJ71" s="687">
        <f t="shared" ref="BJ71:BK75" si="58">BN71+BR71+BV71</f>
        <v>0</v>
      </c>
      <c r="BK71" s="687">
        <f t="shared" si="58"/>
        <v>0</v>
      </c>
      <c r="BL71" s="687">
        <f>IFERROR(BK71-BJ71,"-")</f>
        <v>0</v>
      </c>
      <c r="BM71" s="688" t="str">
        <f>IFERROR(BK71/BJ71,"-")</f>
        <v>-</v>
      </c>
      <c r="BN71" s="687">
        <f>0-0-0</f>
        <v>0</v>
      </c>
      <c r="BO71" s="687">
        <f>0-0-0</f>
        <v>0</v>
      </c>
      <c r="BP71" s="687">
        <f>IFERROR(BO71-BN71,"-")</f>
        <v>0</v>
      </c>
      <c r="BQ71" s="688" t="str">
        <f>IFERROR(BO71/BN71,"-")</f>
        <v>-</v>
      </c>
      <c r="BR71" s="687">
        <f>0-0-0</f>
        <v>0</v>
      </c>
      <c r="BS71" s="687">
        <f>0-0-0</f>
        <v>0</v>
      </c>
      <c r="BT71" s="687">
        <f>IFERROR(BS71-BR71,"-")</f>
        <v>0</v>
      </c>
      <c r="BU71" s="688" t="str">
        <f>IFERROR(BS71/BR71,"-")</f>
        <v>-</v>
      </c>
      <c r="BV71" s="687">
        <f>0-0-0</f>
        <v>0</v>
      </c>
      <c r="BW71" s="687">
        <f>0-0-0</f>
        <v>0</v>
      </c>
      <c r="BX71" s="687">
        <f>IFERROR(BW71-BV71,"-")</f>
        <v>0</v>
      </c>
      <c r="BY71" s="688" t="str">
        <f>IFERROR(BW71/BV71,"-")</f>
        <v>-</v>
      </c>
    </row>
    <row r="72" spans="2:77" ht="18.75" customHeight="1">
      <c r="B72" s="600"/>
      <c r="C72" s="603" t="s">
        <v>1499</v>
      </c>
      <c r="D72" s="528"/>
      <c r="E72" s="528"/>
      <c r="F72" s="529"/>
      <c r="G72" s="530" t="s">
        <v>1498</v>
      </c>
      <c r="H72" s="530"/>
      <c r="I72" s="519" t="s">
        <v>1438</v>
      </c>
      <c r="J72" s="687">
        <f t="shared" si="54"/>
        <v>0</v>
      </c>
      <c r="K72" s="687">
        <f t="shared" si="54"/>
        <v>0</v>
      </c>
      <c r="L72" s="687">
        <f>IFERROR(K72-J72,"-")</f>
        <v>0</v>
      </c>
      <c r="M72" s="688" t="str">
        <f>IFERROR(K72/J72,"-")</f>
        <v>-</v>
      </c>
      <c r="N72" s="687">
        <f t="shared" si="55"/>
        <v>0</v>
      </c>
      <c r="O72" s="687">
        <f t="shared" si="55"/>
        <v>0</v>
      </c>
      <c r="P72" s="687">
        <f>IFERROR(O72-N72,"-")</f>
        <v>0</v>
      </c>
      <c r="Q72" s="688" t="str">
        <f>IFERROR(O72/N72,"-")</f>
        <v>-</v>
      </c>
      <c r="R72" s="687">
        <f>0-0-0</f>
        <v>0</v>
      </c>
      <c r="S72" s="687">
        <f>0-0-0</f>
        <v>0</v>
      </c>
      <c r="T72" s="687">
        <f>IFERROR(S72-R72,"-")</f>
        <v>0</v>
      </c>
      <c r="U72" s="688" t="str">
        <f>IFERROR(S72/R72,"-")</f>
        <v>-</v>
      </c>
      <c r="V72" s="687">
        <f>0-0-0</f>
        <v>0</v>
      </c>
      <c r="W72" s="687">
        <f>0-0-0</f>
        <v>0</v>
      </c>
      <c r="X72" s="687">
        <f>IFERROR(W72-V72,"-")</f>
        <v>0</v>
      </c>
      <c r="Y72" s="688" t="str">
        <f>IFERROR(W72/V72,"-")</f>
        <v>-</v>
      </c>
      <c r="Z72" s="687">
        <f>0-0-0</f>
        <v>0</v>
      </c>
      <c r="AA72" s="687">
        <f>0-0-0</f>
        <v>0</v>
      </c>
      <c r="AB72" s="687">
        <f>IFERROR(AA72-Z72,"-")</f>
        <v>0</v>
      </c>
      <c r="AC72" s="688" t="str">
        <f>IFERROR(AA72/Z72,"-")</f>
        <v>-</v>
      </c>
      <c r="AD72" s="687">
        <f t="shared" si="56"/>
        <v>0</v>
      </c>
      <c r="AE72" s="687">
        <f t="shared" si="56"/>
        <v>0</v>
      </c>
      <c r="AF72" s="687">
        <f>IFERROR(AE72-AD72,"-")</f>
        <v>0</v>
      </c>
      <c r="AG72" s="688" t="str">
        <f>IFERROR(AE72/AD72,"-")</f>
        <v>-</v>
      </c>
      <c r="AH72" s="687">
        <f>0-0-0</f>
        <v>0</v>
      </c>
      <c r="AI72" s="687">
        <f>0-0-0</f>
        <v>0</v>
      </c>
      <c r="AJ72" s="687">
        <f>IFERROR(AI72-AH72,"-")</f>
        <v>0</v>
      </c>
      <c r="AK72" s="688" t="str">
        <f>IFERROR(AI72/AH72,"-")</f>
        <v>-</v>
      </c>
      <c r="AL72" s="687">
        <f>0-0-0</f>
        <v>0</v>
      </c>
      <c r="AM72" s="687">
        <f>0-0-0</f>
        <v>0</v>
      </c>
      <c r="AN72" s="687">
        <f>IFERROR(AM72-AL72,"-")</f>
        <v>0</v>
      </c>
      <c r="AO72" s="688" t="str">
        <f>IFERROR(AM72/AL72,"-")</f>
        <v>-</v>
      </c>
      <c r="AP72" s="687">
        <f>0-0-0</f>
        <v>0</v>
      </c>
      <c r="AQ72" s="687">
        <f>0-0-0</f>
        <v>0</v>
      </c>
      <c r="AR72" s="687">
        <f>IFERROR(AQ72-AP72,"-")</f>
        <v>0</v>
      </c>
      <c r="AS72" s="688" t="str">
        <f>IFERROR(AQ72/AP72,"-")</f>
        <v>-</v>
      </c>
      <c r="AT72" s="687">
        <f t="shared" si="57"/>
        <v>0</v>
      </c>
      <c r="AU72" s="687">
        <f t="shared" si="57"/>
        <v>0</v>
      </c>
      <c r="AV72" s="687">
        <f>IFERROR(AU72-AT72,"-")</f>
        <v>0</v>
      </c>
      <c r="AW72" s="688" t="str">
        <f>IFERROR(AU72/AT72,"-")</f>
        <v>-</v>
      </c>
      <c r="AX72" s="687">
        <f>0-0-0</f>
        <v>0</v>
      </c>
      <c r="AY72" s="687">
        <f>0-0-0</f>
        <v>0</v>
      </c>
      <c r="AZ72" s="687">
        <f>IFERROR(AY72-AX72,"-")</f>
        <v>0</v>
      </c>
      <c r="BA72" s="688" t="str">
        <f>IFERROR(AY72/AX72,"-")</f>
        <v>-</v>
      </c>
      <c r="BB72" s="687">
        <f>0-0-0</f>
        <v>0</v>
      </c>
      <c r="BC72" s="687">
        <f>0-0-0</f>
        <v>0</v>
      </c>
      <c r="BD72" s="687">
        <f>IFERROR(BC72-BB72,"-")</f>
        <v>0</v>
      </c>
      <c r="BE72" s="688" t="str">
        <f>IFERROR(BC72/BB72,"-")</f>
        <v>-</v>
      </c>
      <c r="BF72" s="687">
        <f>0-0-0</f>
        <v>0</v>
      </c>
      <c r="BG72" s="687">
        <f>0-0-0</f>
        <v>0</v>
      </c>
      <c r="BH72" s="687">
        <f>IFERROR(BG72-BF72,"-")</f>
        <v>0</v>
      </c>
      <c r="BI72" s="688" t="str">
        <f>IFERROR(BG72/BF72,"-")</f>
        <v>-</v>
      </c>
      <c r="BJ72" s="687">
        <f t="shared" si="58"/>
        <v>0</v>
      </c>
      <c r="BK72" s="687">
        <f t="shared" si="58"/>
        <v>0</v>
      </c>
      <c r="BL72" s="687">
        <f>IFERROR(BK72-BJ72,"-")</f>
        <v>0</v>
      </c>
      <c r="BM72" s="688" t="str">
        <f>IFERROR(BK72/BJ72,"-")</f>
        <v>-</v>
      </c>
      <c r="BN72" s="687">
        <f>0-0-0</f>
        <v>0</v>
      </c>
      <c r="BO72" s="687">
        <f>0-0-0</f>
        <v>0</v>
      </c>
      <c r="BP72" s="687">
        <f>IFERROR(BO72-BN72,"-")</f>
        <v>0</v>
      </c>
      <c r="BQ72" s="688" t="str">
        <f>IFERROR(BO72/BN72,"-")</f>
        <v>-</v>
      </c>
      <c r="BR72" s="687">
        <f>0-0-0</f>
        <v>0</v>
      </c>
      <c r="BS72" s="687">
        <f>0-0-0</f>
        <v>0</v>
      </c>
      <c r="BT72" s="687">
        <f>IFERROR(BS72-BR72,"-")</f>
        <v>0</v>
      </c>
      <c r="BU72" s="688" t="str">
        <f>IFERROR(BS72/BR72,"-")</f>
        <v>-</v>
      </c>
      <c r="BV72" s="687">
        <f>0-0-0</f>
        <v>0</v>
      </c>
      <c r="BW72" s="687">
        <f>0-0-0</f>
        <v>0</v>
      </c>
      <c r="BX72" s="687">
        <f>IFERROR(BW72-BV72,"-")</f>
        <v>0</v>
      </c>
      <c r="BY72" s="688" t="str">
        <f>IFERROR(BW72/BV72,"-")</f>
        <v>-</v>
      </c>
    </row>
    <row r="73" spans="2:77" ht="18.75" customHeight="1">
      <c r="B73" s="600"/>
      <c r="C73" s="603" t="s">
        <v>1459</v>
      </c>
      <c r="D73" s="528"/>
      <c r="E73" s="528"/>
      <c r="F73" s="529"/>
      <c r="G73" s="530" t="s">
        <v>694</v>
      </c>
      <c r="H73" s="530"/>
      <c r="I73" s="519" t="s">
        <v>1438</v>
      </c>
      <c r="J73" s="687">
        <f t="shared" si="54"/>
        <v>0</v>
      </c>
      <c r="K73" s="687">
        <f t="shared" si="54"/>
        <v>0</v>
      </c>
      <c r="L73" s="687">
        <f>IFERROR(K73-J73,"-")</f>
        <v>0</v>
      </c>
      <c r="M73" s="688" t="str">
        <f>IFERROR(K73/J73,"-")</f>
        <v>-</v>
      </c>
      <c r="N73" s="687">
        <f t="shared" si="55"/>
        <v>0</v>
      </c>
      <c r="O73" s="687">
        <f t="shared" si="55"/>
        <v>0</v>
      </c>
      <c r="P73" s="687">
        <f>IFERROR(O73-N73,"-")</f>
        <v>0</v>
      </c>
      <c r="Q73" s="688" t="str">
        <f>IFERROR(O73/N73,"-")</f>
        <v>-</v>
      </c>
      <c r="R73" s="687">
        <f>0+0</f>
        <v>0</v>
      </c>
      <c r="S73" s="687">
        <f>0+0</f>
        <v>0</v>
      </c>
      <c r="T73" s="687">
        <f>IFERROR(S73-R73,"-")</f>
        <v>0</v>
      </c>
      <c r="U73" s="688" t="str">
        <f>IFERROR(S73/R73,"-")</f>
        <v>-</v>
      </c>
      <c r="V73" s="687">
        <f>0+0</f>
        <v>0</v>
      </c>
      <c r="W73" s="687">
        <f>0+0</f>
        <v>0</v>
      </c>
      <c r="X73" s="687">
        <f>IFERROR(W73-V73,"-")</f>
        <v>0</v>
      </c>
      <c r="Y73" s="688" t="str">
        <f>IFERROR(W73/V73,"-")</f>
        <v>-</v>
      </c>
      <c r="Z73" s="687">
        <f>0+0</f>
        <v>0</v>
      </c>
      <c r="AA73" s="687">
        <f>0+0</f>
        <v>0</v>
      </c>
      <c r="AB73" s="687">
        <f>IFERROR(AA73-Z73,"-")</f>
        <v>0</v>
      </c>
      <c r="AC73" s="688" t="str">
        <f>IFERROR(AA73/Z73,"-")</f>
        <v>-</v>
      </c>
      <c r="AD73" s="687">
        <f t="shared" si="56"/>
        <v>0</v>
      </c>
      <c r="AE73" s="687">
        <f t="shared" si="56"/>
        <v>0</v>
      </c>
      <c r="AF73" s="687">
        <f>IFERROR(AE73-AD73,"-")</f>
        <v>0</v>
      </c>
      <c r="AG73" s="688" t="str">
        <f>IFERROR(AE73/AD73,"-")</f>
        <v>-</v>
      </c>
      <c r="AH73" s="687">
        <f>0+0</f>
        <v>0</v>
      </c>
      <c r="AI73" s="687">
        <f>0+0</f>
        <v>0</v>
      </c>
      <c r="AJ73" s="687">
        <f>IFERROR(AI73-AH73,"-")</f>
        <v>0</v>
      </c>
      <c r="AK73" s="688" t="str">
        <f>IFERROR(AI73/AH73,"-")</f>
        <v>-</v>
      </c>
      <c r="AL73" s="687">
        <f>0+0</f>
        <v>0</v>
      </c>
      <c r="AM73" s="687">
        <f>0+0</f>
        <v>0</v>
      </c>
      <c r="AN73" s="687">
        <f>IFERROR(AM73-AL73,"-")</f>
        <v>0</v>
      </c>
      <c r="AO73" s="688" t="str">
        <f>IFERROR(AM73/AL73,"-")</f>
        <v>-</v>
      </c>
      <c r="AP73" s="687">
        <f>0+0</f>
        <v>0</v>
      </c>
      <c r="AQ73" s="687">
        <f>0+0</f>
        <v>0</v>
      </c>
      <c r="AR73" s="687">
        <f>IFERROR(AQ73-AP73,"-")</f>
        <v>0</v>
      </c>
      <c r="AS73" s="688" t="str">
        <f>IFERROR(AQ73/AP73,"-")</f>
        <v>-</v>
      </c>
      <c r="AT73" s="687">
        <f t="shared" si="57"/>
        <v>0</v>
      </c>
      <c r="AU73" s="687">
        <f t="shared" si="57"/>
        <v>0</v>
      </c>
      <c r="AV73" s="687">
        <f>IFERROR(AU73-AT73,"-")</f>
        <v>0</v>
      </c>
      <c r="AW73" s="688" t="str">
        <f>IFERROR(AU73/AT73,"-")</f>
        <v>-</v>
      </c>
      <c r="AX73" s="687">
        <f>0+0</f>
        <v>0</v>
      </c>
      <c r="AY73" s="687">
        <f>0+0</f>
        <v>0</v>
      </c>
      <c r="AZ73" s="687">
        <f>IFERROR(AY73-AX73,"-")</f>
        <v>0</v>
      </c>
      <c r="BA73" s="688" t="str">
        <f>IFERROR(AY73/AX73,"-")</f>
        <v>-</v>
      </c>
      <c r="BB73" s="687">
        <f>0+0</f>
        <v>0</v>
      </c>
      <c r="BC73" s="687">
        <f>0+0</f>
        <v>0</v>
      </c>
      <c r="BD73" s="687">
        <f>IFERROR(BC73-BB73,"-")</f>
        <v>0</v>
      </c>
      <c r="BE73" s="688" t="str">
        <f>IFERROR(BC73/BB73,"-")</f>
        <v>-</v>
      </c>
      <c r="BF73" s="687">
        <f>0+0</f>
        <v>0</v>
      </c>
      <c r="BG73" s="687">
        <f>0+0</f>
        <v>0</v>
      </c>
      <c r="BH73" s="687">
        <f>IFERROR(BG73-BF73,"-")</f>
        <v>0</v>
      </c>
      <c r="BI73" s="688" t="str">
        <f>IFERROR(BG73/BF73,"-")</f>
        <v>-</v>
      </c>
      <c r="BJ73" s="687">
        <f t="shared" si="58"/>
        <v>0</v>
      </c>
      <c r="BK73" s="687">
        <f t="shared" si="58"/>
        <v>0</v>
      </c>
      <c r="BL73" s="687">
        <f>IFERROR(BK73-BJ73,"-")</f>
        <v>0</v>
      </c>
      <c r="BM73" s="688" t="str">
        <f>IFERROR(BK73/BJ73,"-")</f>
        <v>-</v>
      </c>
      <c r="BN73" s="687">
        <f>0+0</f>
        <v>0</v>
      </c>
      <c r="BO73" s="687">
        <f>0+0</f>
        <v>0</v>
      </c>
      <c r="BP73" s="687">
        <f>IFERROR(BO73-BN73,"-")</f>
        <v>0</v>
      </c>
      <c r="BQ73" s="688" t="str">
        <f>IFERROR(BO73/BN73,"-")</f>
        <v>-</v>
      </c>
      <c r="BR73" s="687">
        <f>0+0</f>
        <v>0</v>
      </c>
      <c r="BS73" s="687">
        <f>0+0</f>
        <v>0</v>
      </c>
      <c r="BT73" s="687">
        <f>IFERROR(BS73-BR73,"-")</f>
        <v>0</v>
      </c>
      <c r="BU73" s="688" t="str">
        <f>IFERROR(BS73/BR73,"-")</f>
        <v>-</v>
      </c>
      <c r="BV73" s="687">
        <f>0+0</f>
        <v>0</v>
      </c>
      <c r="BW73" s="687">
        <f>0+0</f>
        <v>0</v>
      </c>
      <c r="BX73" s="687">
        <f>IFERROR(BW73-BV73,"-")</f>
        <v>0</v>
      </c>
      <c r="BY73" s="688" t="str">
        <f>IFERROR(BW73/BV73,"-")</f>
        <v>-</v>
      </c>
    </row>
    <row r="74" spans="2:77" ht="18.75" customHeight="1">
      <c r="B74" s="600"/>
      <c r="C74" s="603" t="s">
        <v>1460</v>
      </c>
      <c r="D74" s="528"/>
      <c r="E74" s="528"/>
      <c r="F74" s="529"/>
      <c r="G74" s="530" t="s">
        <v>1500</v>
      </c>
      <c r="H74" s="530"/>
      <c r="I74" s="519" t="s">
        <v>1438</v>
      </c>
      <c r="J74" s="687">
        <f t="shared" si="54"/>
        <v>0</v>
      </c>
      <c r="K74" s="687">
        <f t="shared" si="54"/>
        <v>0</v>
      </c>
      <c r="L74" s="687">
        <f>IFERROR(K74-J74,"-")</f>
        <v>0</v>
      </c>
      <c r="M74" s="688" t="str">
        <f>IFERROR(K74/J74,"-")</f>
        <v>-</v>
      </c>
      <c r="N74" s="687">
        <f t="shared" si="55"/>
        <v>0</v>
      </c>
      <c r="O74" s="687">
        <f t="shared" si="55"/>
        <v>0</v>
      </c>
      <c r="P74" s="687">
        <f>IFERROR(O74-N74,"-")</f>
        <v>0</v>
      </c>
      <c r="Q74" s="688" t="str">
        <f>IFERROR(O74/N74,"-")</f>
        <v>-</v>
      </c>
      <c r="R74" s="687">
        <f>0-0-0+0+0-0-0</f>
        <v>0</v>
      </c>
      <c r="S74" s="687">
        <f>0-0-0+0+0-0-0</f>
        <v>0</v>
      </c>
      <c r="T74" s="687">
        <f>IFERROR(S74-R74,"-")</f>
        <v>0</v>
      </c>
      <c r="U74" s="688" t="str">
        <f>IFERROR(S74/R74,"-")</f>
        <v>-</v>
      </c>
      <c r="V74" s="687">
        <f>0-0-0+0+0-0-0</f>
        <v>0</v>
      </c>
      <c r="W74" s="687">
        <f>0-0-0+0+0-0-0</f>
        <v>0</v>
      </c>
      <c r="X74" s="687">
        <f>IFERROR(W74-V74,"-")</f>
        <v>0</v>
      </c>
      <c r="Y74" s="688" t="str">
        <f>IFERROR(W74/V74,"-")</f>
        <v>-</v>
      </c>
      <c r="Z74" s="687">
        <f>0-0-0+0+0-0-0</f>
        <v>0</v>
      </c>
      <c r="AA74" s="687">
        <f>0-0-0+0+0-0-0</f>
        <v>0</v>
      </c>
      <c r="AB74" s="687">
        <f>IFERROR(AA74-Z74,"-")</f>
        <v>0</v>
      </c>
      <c r="AC74" s="688" t="str">
        <f>IFERROR(AA74/Z74,"-")</f>
        <v>-</v>
      </c>
      <c r="AD74" s="687">
        <f t="shared" si="56"/>
        <v>0</v>
      </c>
      <c r="AE74" s="687">
        <f t="shared" si="56"/>
        <v>0</v>
      </c>
      <c r="AF74" s="687">
        <f>IFERROR(AE74-AD74,"-")</f>
        <v>0</v>
      </c>
      <c r="AG74" s="688" t="str">
        <f>IFERROR(AE74/AD74,"-")</f>
        <v>-</v>
      </c>
      <c r="AH74" s="687">
        <f>0-0-0+0+0-0-0</f>
        <v>0</v>
      </c>
      <c r="AI74" s="687">
        <f>0-0-0+0+0-0-0</f>
        <v>0</v>
      </c>
      <c r="AJ74" s="687">
        <f>IFERROR(AI74-AH74,"-")</f>
        <v>0</v>
      </c>
      <c r="AK74" s="688" t="str">
        <f>IFERROR(AI74/AH74,"-")</f>
        <v>-</v>
      </c>
      <c r="AL74" s="687">
        <f>0-0-0+0+0-0-0</f>
        <v>0</v>
      </c>
      <c r="AM74" s="687">
        <f>0-0-0+0+0-0-0</f>
        <v>0</v>
      </c>
      <c r="AN74" s="687">
        <f>IFERROR(AM74-AL74,"-")</f>
        <v>0</v>
      </c>
      <c r="AO74" s="688" t="str">
        <f>IFERROR(AM74/AL74,"-")</f>
        <v>-</v>
      </c>
      <c r="AP74" s="687">
        <f>0-0-0+0+0-0-0</f>
        <v>0</v>
      </c>
      <c r="AQ74" s="687">
        <f>0-0-0+0+0-0-0</f>
        <v>0</v>
      </c>
      <c r="AR74" s="687">
        <f>IFERROR(AQ74-AP74,"-")</f>
        <v>0</v>
      </c>
      <c r="AS74" s="688" t="str">
        <f>IFERROR(AQ74/AP74,"-")</f>
        <v>-</v>
      </c>
      <c r="AT74" s="687">
        <f t="shared" si="57"/>
        <v>0</v>
      </c>
      <c r="AU74" s="687">
        <f t="shared" si="57"/>
        <v>0</v>
      </c>
      <c r="AV74" s="687">
        <f>IFERROR(AU74-AT74,"-")</f>
        <v>0</v>
      </c>
      <c r="AW74" s="688" t="str">
        <f>IFERROR(AU74/AT74,"-")</f>
        <v>-</v>
      </c>
      <c r="AX74" s="687">
        <f>0-0-0+0+0-0-0</f>
        <v>0</v>
      </c>
      <c r="AY74" s="687">
        <f>0-0-0+0+0-0-0</f>
        <v>0</v>
      </c>
      <c r="AZ74" s="687">
        <f>IFERROR(AY74-AX74,"-")</f>
        <v>0</v>
      </c>
      <c r="BA74" s="688" t="str">
        <f>IFERROR(AY74/AX74,"-")</f>
        <v>-</v>
      </c>
      <c r="BB74" s="687">
        <f>0-0-0+0+0-0-0</f>
        <v>0</v>
      </c>
      <c r="BC74" s="687">
        <f>0-0-0+0+0-0-0</f>
        <v>0</v>
      </c>
      <c r="BD74" s="687">
        <f>IFERROR(BC74-BB74,"-")</f>
        <v>0</v>
      </c>
      <c r="BE74" s="688" t="str">
        <f>IFERROR(BC74/BB74,"-")</f>
        <v>-</v>
      </c>
      <c r="BF74" s="687">
        <f>0-0-0+0+0-0-0</f>
        <v>0</v>
      </c>
      <c r="BG74" s="687">
        <f>0-0-0+0+0-0-0</f>
        <v>0</v>
      </c>
      <c r="BH74" s="687">
        <f>IFERROR(BG74-BF74,"-")</f>
        <v>0</v>
      </c>
      <c r="BI74" s="688" t="str">
        <f>IFERROR(BG74/BF74,"-")</f>
        <v>-</v>
      </c>
      <c r="BJ74" s="687">
        <f t="shared" si="58"/>
        <v>0</v>
      </c>
      <c r="BK74" s="687">
        <f t="shared" si="58"/>
        <v>0</v>
      </c>
      <c r="BL74" s="687">
        <f>IFERROR(BK74-BJ74,"-")</f>
        <v>0</v>
      </c>
      <c r="BM74" s="688" t="str">
        <f>IFERROR(BK74/BJ74,"-")</f>
        <v>-</v>
      </c>
      <c r="BN74" s="687">
        <f>0-0-0+0+0-0-0</f>
        <v>0</v>
      </c>
      <c r="BO74" s="687">
        <f>0-0-0+0+0-0-0</f>
        <v>0</v>
      </c>
      <c r="BP74" s="687">
        <f>IFERROR(BO74-BN74,"-")</f>
        <v>0</v>
      </c>
      <c r="BQ74" s="688" t="str">
        <f>IFERROR(BO74/BN74,"-")</f>
        <v>-</v>
      </c>
      <c r="BR74" s="687">
        <f>0-0-0+0+0-0-0</f>
        <v>0</v>
      </c>
      <c r="BS74" s="687">
        <f>0-0-0+0+0-0-0</f>
        <v>0</v>
      </c>
      <c r="BT74" s="687">
        <f>IFERROR(BS74-BR74,"-")</f>
        <v>0</v>
      </c>
      <c r="BU74" s="688" t="str">
        <f>IFERROR(BS74/BR74,"-")</f>
        <v>-</v>
      </c>
      <c r="BV74" s="687">
        <f>0-0-0+0+0-0-0</f>
        <v>0</v>
      </c>
      <c r="BW74" s="687">
        <f>0-0-0+0+0-0-0</f>
        <v>0</v>
      </c>
      <c r="BX74" s="687">
        <f>IFERROR(BW74-BV74,"-")</f>
        <v>0</v>
      </c>
      <c r="BY74" s="688" t="str">
        <f>IFERROR(BW74/BV74,"-")</f>
        <v>-</v>
      </c>
    </row>
    <row r="75" spans="2:77" ht="18.75" customHeight="1">
      <c r="B75" s="600"/>
      <c r="C75" s="474" t="s">
        <v>1461</v>
      </c>
      <c r="D75" s="528"/>
      <c r="E75" s="528"/>
      <c r="F75" s="529"/>
      <c r="G75" s="530" t="s">
        <v>1500</v>
      </c>
      <c r="H75" s="530"/>
      <c r="I75" s="519" t="s">
        <v>1438</v>
      </c>
      <c r="J75" s="687">
        <f t="shared" si="54"/>
        <v>0</v>
      </c>
      <c r="K75" s="687">
        <f t="shared" si="54"/>
        <v>0</v>
      </c>
      <c r="L75" s="687">
        <f>IFERROR(K75-J75,"-")</f>
        <v>0</v>
      </c>
      <c r="M75" s="688" t="str">
        <f>IFERROR(K75/J75,"-")</f>
        <v>-</v>
      </c>
      <c r="N75" s="687">
        <f t="shared" si="55"/>
        <v>0</v>
      </c>
      <c r="O75" s="687">
        <f t="shared" si="55"/>
        <v>0</v>
      </c>
      <c r="P75" s="687">
        <f>IFERROR(O75-N75,"-")</f>
        <v>0</v>
      </c>
      <c r="Q75" s="688" t="str">
        <f>IFERROR(O75/N75,"-")</f>
        <v>-</v>
      </c>
      <c r="R75" s="687">
        <f>0-0-0+0+0-0-0</f>
        <v>0</v>
      </c>
      <c r="S75" s="687">
        <f>0-0-0+0+0-0-0</f>
        <v>0</v>
      </c>
      <c r="T75" s="687">
        <f>IFERROR(S75-R75,"-")</f>
        <v>0</v>
      </c>
      <c r="U75" s="688" t="str">
        <f>IFERROR(S75/R75,"-")</f>
        <v>-</v>
      </c>
      <c r="V75" s="687">
        <f>0-0-0+0+0-0-0</f>
        <v>0</v>
      </c>
      <c r="W75" s="687">
        <f>0-0-0+0+0-0-0</f>
        <v>0</v>
      </c>
      <c r="X75" s="687">
        <f>IFERROR(W75-V75,"-")</f>
        <v>0</v>
      </c>
      <c r="Y75" s="688" t="str">
        <f>IFERROR(W75/V75,"-")</f>
        <v>-</v>
      </c>
      <c r="Z75" s="687">
        <f>0-0-0+0+0-0-0</f>
        <v>0</v>
      </c>
      <c r="AA75" s="687">
        <f>0-0-0+0+0-0-0</f>
        <v>0</v>
      </c>
      <c r="AB75" s="687">
        <f>IFERROR(AA75-Z75,"-")</f>
        <v>0</v>
      </c>
      <c r="AC75" s="688" t="str">
        <f>IFERROR(AA75/Z75,"-")</f>
        <v>-</v>
      </c>
      <c r="AD75" s="687">
        <f t="shared" si="56"/>
        <v>0</v>
      </c>
      <c r="AE75" s="687">
        <f t="shared" si="56"/>
        <v>0</v>
      </c>
      <c r="AF75" s="687">
        <f>IFERROR(AE75-AD75,"-")</f>
        <v>0</v>
      </c>
      <c r="AG75" s="688" t="str">
        <f>IFERROR(AE75/AD75,"-")</f>
        <v>-</v>
      </c>
      <c r="AH75" s="687">
        <f>0-0-0+0+0-0-0</f>
        <v>0</v>
      </c>
      <c r="AI75" s="687">
        <f>0-0-0+0+0-0-0</f>
        <v>0</v>
      </c>
      <c r="AJ75" s="687">
        <f>IFERROR(AI75-AH75,"-")</f>
        <v>0</v>
      </c>
      <c r="AK75" s="688" t="str">
        <f>IFERROR(AI75/AH75,"-")</f>
        <v>-</v>
      </c>
      <c r="AL75" s="687">
        <f>0-0-0+0+0-0-0</f>
        <v>0</v>
      </c>
      <c r="AM75" s="687">
        <f>0-0-0+0+0-0-0</f>
        <v>0</v>
      </c>
      <c r="AN75" s="687">
        <f>IFERROR(AM75-AL75,"-")</f>
        <v>0</v>
      </c>
      <c r="AO75" s="688" t="str">
        <f>IFERROR(AM75/AL75,"-")</f>
        <v>-</v>
      </c>
      <c r="AP75" s="687">
        <f>0-0-0+0+0-0-0</f>
        <v>0</v>
      </c>
      <c r="AQ75" s="687">
        <f>0-0-0+0+0-0-0</f>
        <v>0</v>
      </c>
      <c r="AR75" s="687">
        <f>IFERROR(AQ75-AP75,"-")</f>
        <v>0</v>
      </c>
      <c r="AS75" s="688" t="str">
        <f>IFERROR(AQ75/AP75,"-")</f>
        <v>-</v>
      </c>
      <c r="AT75" s="687">
        <f t="shared" si="57"/>
        <v>0</v>
      </c>
      <c r="AU75" s="687">
        <f t="shared" si="57"/>
        <v>0</v>
      </c>
      <c r="AV75" s="687">
        <f>IFERROR(AU75-AT75,"-")</f>
        <v>0</v>
      </c>
      <c r="AW75" s="688" t="str">
        <f>IFERROR(AU75/AT75,"-")</f>
        <v>-</v>
      </c>
      <c r="AX75" s="687">
        <f>0-0-0+0+0-0-0</f>
        <v>0</v>
      </c>
      <c r="AY75" s="687">
        <f>0-0-0+0+0-0-0</f>
        <v>0</v>
      </c>
      <c r="AZ75" s="687">
        <f>IFERROR(AY75-AX75,"-")</f>
        <v>0</v>
      </c>
      <c r="BA75" s="688" t="str">
        <f>IFERROR(AY75/AX75,"-")</f>
        <v>-</v>
      </c>
      <c r="BB75" s="687">
        <f>0-0-0+0+0-0-0</f>
        <v>0</v>
      </c>
      <c r="BC75" s="687">
        <f>0-0-0+0+0-0-0</f>
        <v>0</v>
      </c>
      <c r="BD75" s="687">
        <f>IFERROR(BC75-BB75,"-")</f>
        <v>0</v>
      </c>
      <c r="BE75" s="688" t="str">
        <f>IFERROR(BC75/BB75,"-")</f>
        <v>-</v>
      </c>
      <c r="BF75" s="687">
        <f>0-0-0+0+0-0-0</f>
        <v>0</v>
      </c>
      <c r="BG75" s="687">
        <f>0-0-0+0+0-0-0</f>
        <v>0</v>
      </c>
      <c r="BH75" s="687">
        <f>IFERROR(BG75-BF75,"-")</f>
        <v>0</v>
      </c>
      <c r="BI75" s="688" t="str">
        <f>IFERROR(BG75/BF75,"-")</f>
        <v>-</v>
      </c>
      <c r="BJ75" s="687">
        <f t="shared" si="58"/>
        <v>0</v>
      </c>
      <c r="BK75" s="687">
        <f t="shared" si="58"/>
        <v>0</v>
      </c>
      <c r="BL75" s="687">
        <f>IFERROR(BK75-BJ75,"-")</f>
        <v>0</v>
      </c>
      <c r="BM75" s="688" t="str">
        <f>IFERROR(BK75/BJ75,"-")</f>
        <v>-</v>
      </c>
      <c r="BN75" s="687">
        <f>0-0-0+0+0-0-0</f>
        <v>0</v>
      </c>
      <c r="BO75" s="687">
        <f>0-0-0+0+0-0-0</f>
        <v>0</v>
      </c>
      <c r="BP75" s="687">
        <f>IFERROR(BO75-BN75,"-")</f>
        <v>0</v>
      </c>
      <c r="BQ75" s="688" t="str">
        <f>IFERROR(BO75/BN75,"-")</f>
        <v>-</v>
      </c>
      <c r="BR75" s="687">
        <f>0-0-0+0+0-0-0</f>
        <v>0</v>
      </c>
      <c r="BS75" s="687">
        <f>0-0-0+0+0-0-0</f>
        <v>0</v>
      </c>
      <c r="BT75" s="687">
        <f>IFERROR(BS75-BR75,"-")</f>
        <v>0</v>
      </c>
      <c r="BU75" s="688" t="str">
        <f>IFERROR(BS75/BR75,"-")</f>
        <v>-</v>
      </c>
      <c r="BV75" s="687">
        <f>0-0-0+0+0-0-0</f>
        <v>0</v>
      </c>
      <c r="BW75" s="687">
        <f>0-0-0+0+0-0-0</f>
        <v>0</v>
      </c>
      <c r="BX75" s="687">
        <f>IFERROR(BW75-BV75,"-")</f>
        <v>0</v>
      </c>
      <c r="BY75" s="688" t="str">
        <f>IFERROR(BW75/BV75,"-")</f>
        <v>-</v>
      </c>
    </row>
    <row r="76" spans="2:77" ht="18.75" customHeight="1">
      <c r="B76" s="483"/>
      <c r="C76" s="474" t="s">
        <v>1463</v>
      </c>
      <c r="D76" s="528"/>
      <c r="E76" s="528"/>
      <c r="F76" s="529"/>
      <c r="G76" s="530">
        <v>0</v>
      </c>
      <c r="H76" s="530"/>
      <c r="I76" s="519" t="s">
        <v>1438</v>
      </c>
      <c r="J76" s="681"/>
      <c r="K76" s="681"/>
      <c r="L76" s="681"/>
      <c r="M76" s="681"/>
      <c r="N76" s="681"/>
      <c r="O76" s="681"/>
      <c r="P76" s="681"/>
      <c r="Q76" s="681"/>
      <c r="R76" s="681"/>
      <c r="S76" s="681"/>
      <c r="T76" s="681"/>
      <c r="U76" s="681"/>
      <c r="V76" s="681"/>
      <c r="W76" s="681"/>
      <c r="X76" s="681"/>
      <c r="Y76" s="681"/>
      <c r="Z76" s="681"/>
      <c r="AA76" s="681"/>
      <c r="AB76" s="681"/>
      <c r="AC76" s="681"/>
      <c r="AD76" s="681"/>
      <c r="AE76" s="681"/>
      <c r="AF76" s="681"/>
      <c r="AG76" s="681"/>
      <c r="AH76" s="681"/>
      <c r="AI76" s="681"/>
      <c r="AJ76" s="681"/>
      <c r="AK76" s="681"/>
      <c r="AL76" s="681"/>
      <c r="AM76" s="681"/>
      <c r="AN76" s="681"/>
      <c r="AO76" s="681"/>
      <c r="AP76" s="681"/>
      <c r="AQ76" s="681"/>
      <c r="AR76" s="681"/>
      <c r="AS76" s="681"/>
      <c r="AT76" s="681"/>
      <c r="AU76" s="681"/>
      <c r="AV76" s="681"/>
      <c r="AW76" s="681"/>
      <c r="AX76" s="681"/>
      <c r="AY76" s="681"/>
      <c r="AZ76" s="681"/>
      <c r="BA76" s="681"/>
      <c r="BB76" s="681"/>
      <c r="BC76" s="681"/>
      <c r="BD76" s="681"/>
      <c r="BE76" s="681"/>
      <c r="BF76" s="681"/>
      <c r="BG76" s="681"/>
      <c r="BH76" s="681"/>
      <c r="BI76" s="681"/>
      <c r="BJ76" s="681"/>
      <c r="BK76" s="681"/>
      <c r="BL76" s="681"/>
      <c r="BM76" s="681"/>
      <c r="BN76" s="681"/>
      <c r="BO76" s="681"/>
      <c r="BP76" s="681"/>
      <c r="BQ76" s="681"/>
      <c r="BR76" s="681"/>
      <c r="BS76" s="681"/>
      <c r="BT76" s="681"/>
      <c r="BU76" s="681"/>
      <c r="BV76" s="681"/>
      <c r="BW76" s="681"/>
      <c r="BX76" s="681"/>
      <c r="BY76" s="681"/>
    </row>
    <row r="77" spans="2:77" ht="24" customHeight="1">
      <c r="B77" s="477"/>
      <c r="C77" s="478" t="s">
        <v>1464</v>
      </c>
      <c r="D77" s="528"/>
      <c r="E77" s="528"/>
      <c r="F77" s="529"/>
      <c r="G77" s="530" t="s">
        <v>1501</v>
      </c>
      <c r="H77" s="530"/>
      <c r="I77" s="518" t="s">
        <v>1438</v>
      </c>
      <c r="J77" s="687">
        <f>N77+AD77+AT77+BJ77</f>
        <v>0</v>
      </c>
      <c r="K77" s="687">
        <f>O77+AE77+AU77+BK77</f>
        <v>0</v>
      </c>
      <c r="L77" s="687">
        <f>IFERROR(K77-J77,"-")</f>
        <v>0</v>
      </c>
      <c r="M77" s="688" t="str">
        <f>IFERROR(K77/J77,"-")</f>
        <v>-</v>
      </c>
      <c r="N77" s="687">
        <f>R77+V77+Z77</f>
        <v>0</v>
      </c>
      <c r="O77" s="687">
        <f>S77+W77+AA77</f>
        <v>0</v>
      </c>
      <c r="P77" s="687">
        <f>IFERROR(O77-N77,"-")</f>
        <v>0</v>
      </c>
      <c r="Q77" s="688" t="str">
        <f>IFERROR(O77/N77,"-")</f>
        <v>-</v>
      </c>
      <c r="R77" s="687">
        <f>0+0-0-0-0-0-0-0-0-0-0-0-0-(0+0-0-0)</f>
        <v>0</v>
      </c>
      <c r="S77" s="687">
        <f>0+0-0-0-0-0-0-0-0-0-0-0-0-(0+0-0-0)</f>
        <v>0</v>
      </c>
      <c r="T77" s="687">
        <f>IFERROR(S77-R77,"-")</f>
        <v>0</v>
      </c>
      <c r="U77" s="688" t="str">
        <f>IFERROR(S77/R77,"-")</f>
        <v>-</v>
      </c>
      <c r="V77" s="687">
        <f>0+0-0-0-0-0-0-0-0-0-0-0-0-(0+0-0-0)</f>
        <v>0</v>
      </c>
      <c r="W77" s="687">
        <f>0+0-0-0-0-0-0-0-0-0-0-0-0-(0+0-0-0)</f>
        <v>0</v>
      </c>
      <c r="X77" s="687">
        <f>IFERROR(W77-V77,"-")</f>
        <v>0</v>
      </c>
      <c r="Y77" s="688" t="str">
        <f>IFERROR(W77/V77,"-")</f>
        <v>-</v>
      </c>
      <c r="Z77" s="687">
        <f>0+0-0-0-0-0-0-0-0-0-0-0-0-(0+0-0-0)</f>
        <v>0</v>
      </c>
      <c r="AA77" s="687">
        <f>0+0-0-0-0-0-0-0-0-0-0-0-0-(0+0-0-0)</f>
        <v>0</v>
      </c>
      <c r="AB77" s="687">
        <f>IFERROR(AA77-Z77,"-")</f>
        <v>0</v>
      </c>
      <c r="AC77" s="688" t="str">
        <f>IFERROR(AA77/Z77,"-")</f>
        <v>-</v>
      </c>
      <c r="AD77" s="687">
        <f>AH77+AL77+AP77</f>
        <v>0</v>
      </c>
      <c r="AE77" s="687">
        <f>AI77+AM77+AQ77</f>
        <v>0</v>
      </c>
      <c r="AF77" s="687">
        <f>IFERROR(AE77-AD77,"-")</f>
        <v>0</v>
      </c>
      <c r="AG77" s="688" t="str">
        <f>IFERROR(AE77/AD77,"-")</f>
        <v>-</v>
      </c>
      <c r="AH77" s="687">
        <f>0+0-0-0-0-0-0-0-0-0-0-0-0-(0+0-0-0)</f>
        <v>0</v>
      </c>
      <c r="AI77" s="687">
        <f>0+0-0-0-0-0-0-0-0-0-0-0-0-(0+0-0-0)</f>
        <v>0</v>
      </c>
      <c r="AJ77" s="687">
        <f>IFERROR(AI77-AH77,"-")</f>
        <v>0</v>
      </c>
      <c r="AK77" s="688" t="str">
        <f>IFERROR(AI77/AH77,"-")</f>
        <v>-</v>
      </c>
      <c r="AL77" s="687">
        <f>0+0-0-0-0-0-0-0-0-0-0-0-0-(0+0-0-0)</f>
        <v>0</v>
      </c>
      <c r="AM77" s="687">
        <f>0+0-0-0-0-0-0-0-0-0-0-0-0-(0+0-0-0)</f>
        <v>0</v>
      </c>
      <c r="AN77" s="687">
        <f>IFERROR(AM77-AL77,"-")</f>
        <v>0</v>
      </c>
      <c r="AO77" s="688" t="str">
        <f>IFERROR(AM77/AL77,"-")</f>
        <v>-</v>
      </c>
      <c r="AP77" s="687">
        <f>0+0-0-0-0-0-0-0-0-0-0-0-0-(0+0-0-0)</f>
        <v>0</v>
      </c>
      <c r="AQ77" s="687">
        <f>0+0-0-0-0-0-0-0-0-0-0-0-0-(0+0-0-0)</f>
        <v>0</v>
      </c>
      <c r="AR77" s="687">
        <f>IFERROR(AQ77-AP77,"-")</f>
        <v>0</v>
      </c>
      <c r="AS77" s="688" t="str">
        <f>IFERROR(AQ77/AP77,"-")</f>
        <v>-</v>
      </c>
      <c r="AT77" s="687">
        <f>AX77+BB77+BF77</f>
        <v>0</v>
      </c>
      <c r="AU77" s="687">
        <f>AY77+BC77+BG77</f>
        <v>0</v>
      </c>
      <c r="AV77" s="687">
        <f>IFERROR(AU77-AT77,"-")</f>
        <v>0</v>
      </c>
      <c r="AW77" s="688" t="str">
        <f>IFERROR(AU77/AT77,"-")</f>
        <v>-</v>
      </c>
      <c r="AX77" s="687">
        <f>0+0-0-0-0-0-0-0-0-0-0-0-0-(0+0-0-0)</f>
        <v>0</v>
      </c>
      <c r="AY77" s="687">
        <f>0+0-0-0-0-0-0-0-0-0-0-0-0-(0+0-0-0)</f>
        <v>0</v>
      </c>
      <c r="AZ77" s="687">
        <f>IFERROR(AY77-AX77,"-")</f>
        <v>0</v>
      </c>
      <c r="BA77" s="688" t="str">
        <f>IFERROR(AY77/AX77,"-")</f>
        <v>-</v>
      </c>
      <c r="BB77" s="687">
        <f>0+0-0-0-0-0-0-0-0-0-0-0-0-(0+0-0-0)</f>
        <v>0</v>
      </c>
      <c r="BC77" s="687">
        <f>0+0-0-0-0-0-0-0-0-0-0-0-0-(0+0-0-0)</f>
        <v>0</v>
      </c>
      <c r="BD77" s="687">
        <f>IFERROR(BC77-BB77,"-")</f>
        <v>0</v>
      </c>
      <c r="BE77" s="688" t="str">
        <f>IFERROR(BC77/BB77,"-")</f>
        <v>-</v>
      </c>
      <c r="BF77" s="687">
        <f>0+0-0-0-0-0-0-0-0-0-0-0-0-(0+0-0-0)</f>
        <v>0</v>
      </c>
      <c r="BG77" s="687">
        <f>0+0-0-0-0-0-0-0-0-0-0-0-0-(0+0-0-0)</f>
        <v>0</v>
      </c>
      <c r="BH77" s="687">
        <f>IFERROR(BG77-BF77,"-")</f>
        <v>0</v>
      </c>
      <c r="BI77" s="688" t="str">
        <f>IFERROR(BG77/BF77,"-")</f>
        <v>-</v>
      </c>
      <c r="BJ77" s="687">
        <f>BN77+BR77+BV77</f>
        <v>0</v>
      </c>
      <c r="BK77" s="687">
        <f>BO77+BS77+BW77</f>
        <v>0</v>
      </c>
      <c r="BL77" s="687">
        <f>IFERROR(BK77-BJ77,"-")</f>
        <v>0</v>
      </c>
      <c r="BM77" s="688" t="str">
        <f>IFERROR(BK77/BJ77,"-")</f>
        <v>-</v>
      </c>
      <c r="BN77" s="687">
        <f>0+0-0-0-0-0-0-0-0-0-0-0-0-(0+0-0-0)</f>
        <v>0</v>
      </c>
      <c r="BO77" s="687">
        <f>0+0-0-0-0-0-0-0-0-0-0-0-0-(0+0-0-0)</f>
        <v>0</v>
      </c>
      <c r="BP77" s="687">
        <f>IFERROR(BO77-BN77,"-")</f>
        <v>0</v>
      </c>
      <c r="BQ77" s="688" t="str">
        <f>IFERROR(BO77/BN77,"-")</f>
        <v>-</v>
      </c>
      <c r="BR77" s="687">
        <f>0+0-0-0-0-0-0-0-0-0-0-0-0-(0+0-0-0)</f>
        <v>0</v>
      </c>
      <c r="BS77" s="687">
        <f>0+0-0-0-0-0-0-0-0-0-0-0-0-(0+0-0-0)</f>
        <v>0</v>
      </c>
      <c r="BT77" s="687">
        <f>IFERROR(BS77-BR77,"-")</f>
        <v>0</v>
      </c>
      <c r="BU77" s="688" t="str">
        <f>IFERROR(BS77/BR77,"-")</f>
        <v>-</v>
      </c>
      <c r="BV77" s="687">
        <f>0+0-0-0-0-0-0-0-0-0-0-0-0-(0+0-0-0)</f>
        <v>0</v>
      </c>
      <c r="BW77" s="687">
        <f>0+0-0-0-0-0-0-0-0-0-0-0-0-(0+0-0-0)</f>
        <v>0</v>
      </c>
      <c r="BX77" s="687">
        <f>IFERROR(BW77-BV77,"-")</f>
        <v>0</v>
      </c>
      <c r="BY77" s="688" t="str">
        <f>IFERROR(BW77/BV77,"-")</f>
        <v>-</v>
      </c>
    </row>
    <row r="78" spans="2:77" ht="18.75" customHeight="1">
      <c r="B78" s="600" t="s">
        <v>1502</v>
      </c>
      <c r="C78" s="476" t="s">
        <v>1503</v>
      </c>
      <c r="D78" s="528"/>
      <c r="E78" s="528"/>
      <c r="F78" s="529"/>
      <c r="G78" s="530" t="s">
        <v>694</v>
      </c>
      <c r="H78" s="530"/>
      <c r="I78" s="519" t="s">
        <v>1438</v>
      </c>
      <c r="J78" s="687">
        <f>N78+AD78+AT78+BJ78</f>
        <v>0</v>
      </c>
      <c r="K78" s="687">
        <f>O78+AE78+AU78+BK78</f>
        <v>0</v>
      </c>
      <c r="L78" s="687">
        <f>IFERROR(K78-J78,"-")</f>
        <v>0</v>
      </c>
      <c r="M78" s="688" t="str">
        <f>IFERROR(K78/J78,"-")</f>
        <v>-</v>
      </c>
      <c r="N78" s="687">
        <f>R78+V78+Z78</f>
        <v>0</v>
      </c>
      <c r="O78" s="687">
        <f>S78+W78+AA78</f>
        <v>0</v>
      </c>
      <c r="P78" s="687">
        <f>IFERROR(O78-N78,"-")</f>
        <v>0</v>
      </c>
      <c r="Q78" s="688" t="str">
        <f>IFERROR(O78/N78,"-")</f>
        <v>-</v>
      </c>
      <c r="R78" s="687">
        <f>0+0</f>
        <v>0</v>
      </c>
      <c r="S78" s="687">
        <f>0+0</f>
        <v>0</v>
      </c>
      <c r="T78" s="687">
        <f>IFERROR(S78-R78,"-")</f>
        <v>0</v>
      </c>
      <c r="U78" s="688" t="str">
        <f>IFERROR(S78/R78,"-")</f>
        <v>-</v>
      </c>
      <c r="V78" s="687">
        <f>0+0</f>
        <v>0</v>
      </c>
      <c r="W78" s="687">
        <f>0+0</f>
        <v>0</v>
      </c>
      <c r="X78" s="687">
        <f>IFERROR(W78-V78,"-")</f>
        <v>0</v>
      </c>
      <c r="Y78" s="688" t="str">
        <f>IFERROR(W78/V78,"-")</f>
        <v>-</v>
      </c>
      <c r="Z78" s="687">
        <f>0+0</f>
        <v>0</v>
      </c>
      <c r="AA78" s="687">
        <f>0+0</f>
        <v>0</v>
      </c>
      <c r="AB78" s="687">
        <f>IFERROR(AA78-Z78,"-")</f>
        <v>0</v>
      </c>
      <c r="AC78" s="688" t="str">
        <f>IFERROR(AA78/Z78,"-")</f>
        <v>-</v>
      </c>
      <c r="AD78" s="687">
        <f>AH78+AL78+AP78</f>
        <v>0</v>
      </c>
      <c r="AE78" s="687">
        <f>AI78+AM78+AQ78</f>
        <v>0</v>
      </c>
      <c r="AF78" s="687">
        <f>IFERROR(AE78-AD78,"-")</f>
        <v>0</v>
      </c>
      <c r="AG78" s="688" t="str">
        <f>IFERROR(AE78/AD78,"-")</f>
        <v>-</v>
      </c>
      <c r="AH78" s="687">
        <f>0+0</f>
        <v>0</v>
      </c>
      <c r="AI78" s="687">
        <f>0+0</f>
        <v>0</v>
      </c>
      <c r="AJ78" s="687">
        <f>IFERROR(AI78-AH78,"-")</f>
        <v>0</v>
      </c>
      <c r="AK78" s="688" t="str">
        <f>IFERROR(AI78/AH78,"-")</f>
        <v>-</v>
      </c>
      <c r="AL78" s="687">
        <f>0+0</f>
        <v>0</v>
      </c>
      <c r="AM78" s="687">
        <f>0+0</f>
        <v>0</v>
      </c>
      <c r="AN78" s="687">
        <f>IFERROR(AM78-AL78,"-")</f>
        <v>0</v>
      </c>
      <c r="AO78" s="688" t="str">
        <f>IFERROR(AM78/AL78,"-")</f>
        <v>-</v>
      </c>
      <c r="AP78" s="687">
        <f>0+0</f>
        <v>0</v>
      </c>
      <c r="AQ78" s="687">
        <f>0+0</f>
        <v>0</v>
      </c>
      <c r="AR78" s="687">
        <f>IFERROR(AQ78-AP78,"-")</f>
        <v>0</v>
      </c>
      <c r="AS78" s="688" t="str">
        <f>IFERROR(AQ78/AP78,"-")</f>
        <v>-</v>
      </c>
      <c r="AT78" s="687">
        <f>AX78+BB78+BF78</f>
        <v>0</v>
      </c>
      <c r="AU78" s="687">
        <f>AY78+BC78+BG78</f>
        <v>0</v>
      </c>
      <c r="AV78" s="687">
        <f>IFERROR(AU78-AT78,"-")</f>
        <v>0</v>
      </c>
      <c r="AW78" s="688" t="str">
        <f>IFERROR(AU78/AT78,"-")</f>
        <v>-</v>
      </c>
      <c r="AX78" s="687">
        <f>0+0</f>
        <v>0</v>
      </c>
      <c r="AY78" s="687">
        <f>0+0</f>
        <v>0</v>
      </c>
      <c r="AZ78" s="687">
        <f>IFERROR(AY78-AX78,"-")</f>
        <v>0</v>
      </c>
      <c r="BA78" s="688" t="str">
        <f>IFERROR(AY78/AX78,"-")</f>
        <v>-</v>
      </c>
      <c r="BB78" s="687">
        <f>0+0</f>
        <v>0</v>
      </c>
      <c r="BC78" s="687">
        <f>0+0</f>
        <v>0</v>
      </c>
      <c r="BD78" s="687">
        <f>IFERROR(BC78-BB78,"-")</f>
        <v>0</v>
      </c>
      <c r="BE78" s="688" t="str">
        <f>IFERROR(BC78/BB78,"-")</f>
        <v>-</v>
      </c>
      <c r="BF78" s="687">
        <f>0+0</f>
        <v>0</v>
      </c>
      <c r="BG78" s="687">
        <f>0+0</f>
        <v>0</v>
      </c>
      <c r="BH78" s="687">
        <f>IFERROR(BG78-BF78,"-")</f>
        <v>0</v>
      </c>
      <c r="BI78" s="688" t="str">
        <f>IFERROR(BG78/BF78,"-")</f>
        <v>-</v>
      </c>
      <c r="BJ78" s="687">
        <f>BN78+BR78+BV78</f>
        <v>0</v>
      </c>
      <c r="BK78" s="687">
        <f>BO78+BS78+BW78</f>
        <v>0</v>
      </c>
      <c r="BL78" s="687">
        <f>IFERROR(BK78-BJ78,"-")</f>
        <v>0</v>
      </c>
      <c r="BM78" s="688" t="str">
        <f>IFERROR(BK78/BJ78,"-")</f>
        <v>-</v>
      </c>
      <c r="BN78" s="687">
        <f>0+0</f>
        <v>0</v>
      </c>
      <c r="BO78" s="687">
        <f>0+0</f>
        <v>0</v>
      </c>
      <c r="BP78" s="687">
        <f>IFERROR(BO78-BN78,"-")</f>
        <v>0</v>
      </c>
      <c r="BQ78" s="688" t="str">
        <f>IFERROR(BO78/BN78,"-")</f>
        <v>-</v>
      </c>
      <c r="BR78" s="687">
        <f>0+0</f>
        <v>0</v>
      </c>
      <c r="BS78" s="687">
        <f>0+0</f>
        <v>0</v>
      </c>
      <c r="BT78" s="687">
        <f>IFERROR(BS78-BR78,"-")</f>
        <v>0</v>
      </c>
      <c r="BU78" s="688" t="str">
        <f>IFERROR(BS78/BR78,"-")</f>
        <v>-</v>
      </c>
      <c r="BV78" s="687">
        <f>0+0</f>
        <v>0</v>
      </c>
      <c r="BW78" s="687">
        <f>0+0</f>
        <v>0</v>
      </c>
      <c r="BX78" s="687">
        <f>IFERROR(BW78-BV78,"-")</f>
        <v>0</v>
      </c>
      <c r="BY78" s="688" t="str">
        <f>IFERROR(BW78/BV78,"-")</f>
        <v>-</v>
      </c>
    </row>
    <row r="79" spans="2:77" ht="18.75" customHeight="1">
      <c r="B79" s="483"/>
      <c r="C79" s="603" t="s">
        <v>1494</v>
      </c>
      <c r="D79" s="528"/>
      <c r="E79" s="528"/>
      <c r="F79" s="529"/>
      <c r="G79" s="530">
        <v>0</v>
      </c>
      <c r="H79" s="530"/>
      <c r="I79" s="519" t="s">
        <v>1438</v>
      </c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81"/>
      <c r="AB79" s="681"/>
      <c r="AC79" s="681"/>
      <c r="AD79" s="681"/>
      <c r="AE79" s="681"/>
      <c r="AF79" s="681"/>
      <c r="AG79" s="681"/>
      <c r="AH79" s="681"/>
      <c r="AI79" s="681"/>
      <c r="AJ79" s="681"/>
      <c r="AK79" s="681"/>
      <c r="AL79" s="681"/>
      <c r="AM79" s="681"/>
      <c r="AN79" s="681"/>
      <c r="AO79" s="681"/>
      <c r="AP79" s="681"/>
      <c r="AQ79" s="681"/>
      <c r="AR79" s="681"/>
      <c r="AS79" s="681"/>
      <c r="AT79" s="681"/>
      <c r="AU79" s="681"/>
      <c r="AV79" s="681"/>
      <c r="AW79" s="681"/>
      <c r="AX79" s="681"/>
      <c r="AY79" s="681"/>
      <c r="AZ79" s="681"/>
      <c r="BA79" s="681"/>
      <c r="BB79" s="681"/>
      <c r="BC79" s="681"/>
      <c r="BD79" s="681"/>
      <c r="BE79" s="681"/>
      <c r="BF79" s="681"/>
      <c r="BG79" s="681"/>
      <c r="BH79" s="681"/>
      <c r="BI79" s="681"/>
      <c r="BJ79" s="681"/>
      <c r="BK79" s="681"/>
      <c r="BL79" s="681"/>
      <c r="BM79" s="681"/>
      <c r="BN79" s="681"/>
      <c r="BO79" s="681"/>
      <c r="BP79" s="681"/>
      <c r="BQ79" s="681"/>
      <c r="BR79" s="681"/>
      <c r="BS79" s="681"/>
      <c r="BT79" s="681"/>
      <c r="BU79" s="681"/>
      <c r="BV79" s="681"/>
      <c r="BW79" s="681"/>
      <c r="BX79" s="681"/>
      <c r="BY79" s="681"/>
    </row>
    <row r="80" spans="2:77" ht="18.75" customHeight="1">
      <c r="B80" s="483"/>
      <c r="C80" s="603" t="s">
        <v>1495</v>
      </c>
      <c r="D80" s="528"/>
      <c r="E80" s="528"/>
      <c r="F80" s="529"/>
      <c r="G80" s="530">
        <v>0</v>
      </c>
      <c r="H80" s="530"/>
      <c r="I80" s="519" t="s">
        <v>1438</v>
      </c>
      <c r="J80" s="681"/>
      <c r="K80" s="681"/>
      <c r="L80" s="681"/>
      <c r="M80" s="681"/>
      <c r="N80" s="681"/>
      <c r="O80" s="681"/>
      <c r="P80" s="681"/>
      <c r="Q80" s="681"/>
      <c r="R80" s="681"/>
      <c r="S80" s="681"/>
      <c r="T80" s="681"/>
      <c r="U80" s="681"/>
      <c r="V80" s="681"/>
      <c r="W80" s="681"/>
      <c r="X80" s="681"/>
      <c r="Y80" s="681"/>
      <c r="Z80" s="681"/>
      <c r="AA80" s="681"/>
      <c r="AB80" s="681"/>
      <c r="AC80" s="681"/>
      <c r="AD80" s="681"/>
      <c r="AE80" s="681"/>
      <c r="AF80" s="681"/>
      <c r="AG80" s="681"/>
      <c r="AH80" s="681"/>
      <c r="AI80" s="681"/>
      <c r="AJ80" s="681"/>
      <c r="AK80" s="681"/>
      <c r="AL80" s="681"/>
      <c r="AM80" s="681"/>
      <c r="AN80" s="681"/>
      <c r="AO80" s="681"/>
      <c r="AP80" s="681"/>
      <c r="AQ80" s="681"/>
      <c r="AR80" s="681"/>
      <c r="AS80" s="681"/>
      <c r="AT80" s="681"/>
      <c r="AU80" s="681"/>
      <c r="AV80" s="681"/>
      <c r="AW80" s="681"/>
      <c r="AX80" s="681"/>
      <c r="AY80" s="681"/>
      <c r="AZ80" s="681"/>
      <c r="BA80" s="681"/>
      <c r="BB80" s="681"/>
      <c r="BC80" s="681"/>
      <c r="BD80" s="681"/>
      <c r="BE80" s="681"/>
      <c r="BF80" s="681"/>
      <c r="BG80" s="681"/>
      <c r="BH80" s="681"/>
      <c r="BI80" s="681"/>
      <c r="BJ80" s="681"/>
      <c r="BK80" s="681"/>
      <c r="BL80" s="681"/>
      <c r="BM80" s="681"/>
      <c r="BN80" s="681"/>
      <c r="BO80" s="681"/>
      <c r="BP80" s="681"/>
      <c r="BQ80" s="681"/>
      <c r="BR80" s="681"/>
      <c r="BS80" s="681"/>
      <c r="BT80" s="681"/>
      <c r="BU80" s="681"/>
      <c r="BV80" s="681"/>
      <c r="BW80" s="681"/>
      <c r="BX80" s="681"/>
      <c r="BY80" s="681"/>
    </row>
    <row r="81" spans="2:77" ht="18.75" customHeight="1">
      <c r="B81" s="483"/>
      <c r="C81" s="603" t="s">
        <v>1455</v>
      </c>
      <c r="D81" s="528"/>
      <c r="E81" s="528"/>
      <c r="F81" s="529"/>
      <c r="G81" s="530">
        <v>0</v>
      </c>
      <c r="H81" s="530"/>
      <c r="I81" s="519" t="s">
        <v>1438</v>
      </c>
      <c r="J81" s="681"/>
      <c r="K81" s="681"/>
      <c r="L81" s="681"/>
      <c r="M81" s="681"/>
      <c r="N81" s="681"/>
      <c r="O81" s="681"/>
      <c r="P81" s="681"/>
      <c r="Q81" s="681"/>
      <c r="R81" s="681"/>
      <c r="S81" s="681"/>
      <c r="T81" s="681"/>
      <c r="U81" s="681"/>
      <c r="V81" s="681"/>
      <c r="W81" s="681"/>
      <c r="X81" s="681"/>
      <c r="Y81" s="681"/>
      <c r="Z81" s="681"/>
      <c r="AA81" s="681"/>
      <c r="AB81" s="681"/>
      <c r="AC81" s="681"/>
      <c r="AD81" s="681"/>
      <c r="AE81" s="681"/>
      <c r="AF81" s="681"/>
      <c r="AG81" s="681"/>
      <c r="AH81" s="681"/>
      <c r="AI81" s="681"/>
      <c r="AJ81" s="681"/>
      <c r="AK81" s="681"/>
      <c r="AL81" s="681"/>
      <c r="AM81" s="681"/>
      <c r="AN81" s="681"/>
      <c r="AO81" s="681"/>
      <c r="AP81" s="681"/>
      <c r="AQ81" s="681"/>
      <c r="AR81" s="681"/>
      <c r="AS81" s="681"/>
      <c r="AT81" s="681"/>
      <c r="AU81" s="681"/>
      <c r="AV81" s="681"/>
      <c r="AW81" s="681"/>
      <c r="AX81" s="681"/>
      <c r="AY81" s="681"/>
      <c r="AZ81" s="681"/>
      <c r="BA81" s="681"/>
      <c r="BB81" s="681"/>
      <c r="BC81" s="681"/>
      <c r="BD81" s="681"/>
      <c r="BE81" s="681"/>
      <c r="BF81" s="681"/>
      <c r="BG81" s="681"/>
      <c r="BH81" s="681"/>
      <c r="BI81" s="681"/>
      <c r="BJ81" s="681"/>
      <c r="BK81" s="681"/>
      <c r="BL81" s="681"/>
      <c r="BM81" s="681"/>
      <c r="BN81" s="681"/>
      <c r="BO81" s="681"/>
      <c r="BP81" s="681"/>
      <c r="BQ81" s="681"/>
      <c r="BR81" s="681"/>
      <c r="BS81" s="681"/>
      <c r="BT81" s="681"/>
      <c r="BU81" s="681"/>
      <c r="BV81" s="681"/>
      <c r="BW81" s="681"/>
      <c r="BX81" s="681"/>
      <c r="BY81" s="681"/>
    </row>
    <row r="82" spans="2:77" ht="18.75" customHeight="1">
      <c r="B82" s="483"/>
      <c r="C82" s="776" t="s">
        <v>1456</v>
      </c>
      <c r="D82" s="528"/>
      <c r="E82" s="528"/>
      <c r="F82" s="529"/>
      <c r="G82" s="530">
        <v>0</v>
      </c>
      <c r="H82" s="530"/>
      <c r="I82" s="519" t="s">
        <v>1438</v>
      </c>
      <c r="J82" s="681"/>
      <c r="K82" s="681"/>
      <c r="L82" s="681"/>
      <c r="M82" s="681"/>
      <c r="N82" s="681"/>
      <c r="O82" s="681"/>
      <c r="P82" s="681"/>
      <c r="Q82" s="681"/>
      <c r="R82" s="681"/>
      <c r="S82" s="681"/>
      <c r="T82" s="681"/>
      <c r="U82" s="681"/>
      <c r="V82" s="681"/>
      <c r="W82" s="681"/>
      <c r="X82" s="681"/>
      <c r="Y82" s="681"/>
      <c r="Z82" s="681"/>
      <c r="AA82" s="681"/>
      <c r="AB82" s="681"/>
      <c r="AC82" s="681"/>
      <c r="AD82" s="681"/>
      <c r="AE82" s="681"/>
      <c r="AF82" s="681"/>
      <c r="AG82" s="681"/>
      <c r="AH82" s="681"/>
      <c r="AI82" s="681"/>
      <c r="AJ82" s="681"/>
      <c r="AK82" s="681"/>
      <c r="AL82" s="681"/>
      <c r="AM82" s="681"/>
      <c r="AN82" s="681"/>
      <c r="AO82" s="681"/>
      <c r="AP82" s="681"/>
      <c r="AQ82" s="681"/>
      <c r="AR82" s="681"/>
      <c r="AS82" s="681"/>
      <c r="AT82" s="681"/>
      <c r="AU82" s="681"/>
      <c r="AV82" s="681"/>
      <c r="AW82" s="681"/>
      <c r="AX82" s="681"/>
      <c r="AY82" s="681"/>
      <c r="AZ82" s="681"/>
      <c r="BA82" s="681"/>
      <c r="BB82" s="681"/>
      <c r="BC82" s="681"/>
      <c r="BD82" s="681"/>
      <c r="BE82" s="681"/>
      <c r="BF82" s="681"/>
      <c r="BG82" s="681"/>
      <c r="BH82" s="681"/>
      <c r="BI82" s="681"/>
      <c r="BJ82" s="681"/>
      <c r="BK82" s="681"/>
      <c r="BL82" s="681"/>
      <c r="BM82" s="681"/>
      <c r="BN82" s="681"/>
      <c r="BO82" s="681"/>
      <c r="BP82" s="681"/>
      <c r="BQ82" s="681"/>
      <c r="BR82" s="681"/>
      <c r="BS82" s="681"/>
      <c r="BT82" s="681"/>
      <c r="BU82" s="681"/>
      <c r="BV82" s="681"/>
      <c r="BW82" s="681"/>
      <c r="BX82" s="681"/>
      <c r="BY82" s="681"/>
    </row>
    <row r="83" spans="2:77" ht="18.75" customHeight="1">
      <c r="B83" s="483"/>
      <c r="C83" s="769"/>
      <c r="D83" s="528"/>
      <c r="E83" s="528"/>
      <c r="F83" s="529"/>
      <c r="G83" s="530">
        <v>0</v>
      </c>
      <c r="H83" s="530"/>
      <c r="I83" s="715" t="s">
        <v>1409</v>
      </c>
      <c r="J83" s="681"/>
      <c r="K83" s="681"/>
      <c r="L83" s="681"/>
      <c r="M83" s="681"/>
      <c r="N83" s="681"/>
      <c r="O83" s="681"/>
      <c r="P83" s="681"/>
      <c r="Q83" s="681"/>
      <c r="R83" s="681"/>
      <c r="S83" s="681"/>
      <c r="T83" s="681"/>
      <c r="U83" s="681"/>
      <c r="V83" s="681"/>
      <c r="W83" s="681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1"/>
      <c r="AK83" s="681"/>
      <c r="AL83" s="681"/>
      <c r="AM83" s="681"/>
      <c r="AN83" s="681"/>
      <c r="AO83" s="681"/>
      <c r="AP83" s="681"/>
      <c r="AQ83" s="681"/>
      <c r="AR83" s="681"/>
      <c r="AS83" s="681"/>
      <c r="AT83" s="681"/>
      <c r="AU83" s="681"/>
      <c r="AV83" s="681"/>
      <c r="AW83" s="681"/>
      <c r="AX83" s="681"/>
      <c r="AY83" s="681"/>
      <c r="AZ83" s="681"/>
      <c r="BA83" s="681"/>
      <c r="BB83" s="681"/>
      <c r="BC83" s="681"/>
      <c r="BD83" s="681"/>
      <c r="BE83" s="681"/>
      <c r="BF83" s="681"/>
      <c r="BG83" s="681"/>
      <c r="BH83" s="681"/>
      <c r="BI83" s="681"/>
      <c r="BJ83" s="681"/>
      <c r="BK83" s="681"/>
      <c r="BL83" s="681"/>
      <c r="BM83" s="681"/>
      <c r="BN83" s="681"/>
      <c r="BO83" s="681"/>
      <c r="BP83" s="681"/>
      <c r="BQ83" s="681"/>
      <c r="BR83" s="681"/>
      <c r="BS83" s="681"/>
      <c r="BT83" s="681"/>
      <c r="BU83" s="681"/>
      <c r="BV83" s="681"/>
      <c r="BW83" s="681"/>
      <c r="BX83" s="681"/>
      <c r="BY83" s="681"/>
    </row>
    <row r="84" spans="2:77" ht="18.75" customHeight="1">
      <c r="B84" s="483"/>
      <c r="C84" s="603" t="s">
        <v>1457</v>
      </c>
      <c r="D84" s="528"/>
      <c r="E84" s="528"/>
      <c r="F84" s="529"/>
      <c r="G84" s="530">
        <v>0</v>
      </c>
      <c r="H84" s="530"/>
      <c r="I84" s="519" t="s">
        <v>1438</v>
      </c>
      <c r="J84" s="681"/>
      <c r="K84" s="681"/>
      <c r="L84" s="681"/>
      <c r="M84" s="681"/>
      <c r="N84" s="681"/>
      <c r="O84" s="681"/>
      <c r="P84" s="681"/>
      <c r="Q84" s="681"/>
      <c r="R84" s="681"/>
      <c r="S84" s="681"/>
      <c r="T84" s="681"/>
      <c r="U84" s="681"/>
      <c r="V84" s="681"/>
      <c r="W84" s="681"/>
      <c r="X84" s="681"/>
      <c r="Y84" s="681"/>
      <c r="Z84" s="681"/>
      <c r="AA84" s="681"/>
      <c r="AB84" s="681"/>
      <c r="AC84" s="681"/>
      <c r="AD84" s="681"/>
      <c r="AE84" s="681"/>
      <c r="AF84" s="681"/>
      <c r="AG84" s="681"/>
      <c r="AH84" s="681"/>
      <c r="AI84" s="681"/>
      <c r="AJ84" s="681"/>
      <c r="AK84" s="681"/>
      <c r="AL84" s="681"/>
      <c r="AM84" s="681"/>
      <c r="AN84" s="681"/>
      <c r="AO84" s="681"/>
      <c r="AP84" s="681"/>
      <c r="AQ84" s="681"/>
      <c r="AR84" s="681"/>
      <c r="AS84" s="681"/>
      <c r="AT84" s="681"/>
      <c r="AU84" s="681"/>
      <c r="AV84" s="681"/>
      <c r="AW84" s="681"/>
      <c r="AX84" s="681"/>
      <c r="AY84" s="681"/>
      <c r="AZ84" s="681"/>
      <c r="BA84" s="681"/>
      <c r="BB84" s="681"/>
      <c r="BC84" s="681"/>
      <c r="BD84" s="681"/>
      <c r="BE84" s="681"/>
      <c r="BF84" s="681"/>
      <c r="BG84" s="681"/>
      <c r="BH84" s="681"/>
      <c r="BI84" s="681"/>
      <c r="BJ84" s="681"/>
      <c r="BK84" s="681"/>
      <c r="BL84" s="681"/>
      <c r="BM84" s="681"/>
      <c r="BN84" s="681"/>
      <c r="BO84" s="681"/>
      <c r="BP84" s="681"/>
      <c r="BQ84" s="681"/>
      <c r="BR84" s="681"/>
      <c r="BS84" s="681"/>
      <c r="BT84" s="681"/>
      <c r="BU84" s="681"/>
      <c r="BV84" s="681"/>
      <c r="BW84" s="681"/>
      <c r="BX84" s="681"/>
      <c r="BY84" s="681"/>
    </row>
    <row r="85" spans="2:77" ht="18.75" customHeight="1">
      <c r="B85" s="483"/>
      <c r="C85" s="603" t="s">
        <v>1458</v>
      </c>
      <c r="D85" s="528"/>
      <c r="E85" s="528"/>
      <c r="F85" s="529"/>
      <c r="G85" s="530">
        <v>0</v>
      </c>
      <c r="H85" s="530"/>
      <c r="I85" s="519" t="s">
        <v>1438</v>
      </c>
      <c r="J85" s="681"/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81"/>
      <c r="AB85" s="681"/>
      <c r="AC85" s="681"/>
      <c r="AD85" s="681"/>
      <c r="AE85" s="681"/>
      <c r="AF85" s="681"/>
      <c r="AG85" s="681"/>
      <c r="AH85" s="681"/>
      <c r="AI85" s="681"/>
      <c r="AJ85" s="681"/>
      <c r="AK85" s="681"/>
      <c r="AL85" s="681"/>
      <c r="AM85" s="681"/>
      <c r="AN85" s="681"/>
      <c r="AO85" s="681"/>
      <c r="AP85" s="681"/>
      <c r="AQ85" s="681"/>
      <c r="AR85" s="681"/>
      <c r="AS85" s="681"/>
      <c r="AT85" s="681"/>
      <c r="AU85" s="681"/>
      <c r="AV85" s="681"/>
      <c r="AW85" s="681"/>
      <c r="AX85" s="681"/>
      <c r="AY85" s="681"/>
      <c r="AZ85" s="681"/>
      <c r="BA85" s="681"/>
      <c r="BB85" s="681"/>
      <c r="BC85" s="681"/>
      <c r="BD85" s="681"/>
      <c r="BE85" s="681"/>
      <c r="BF85" s="681"/>
      <c r="BG85" s="681"/>
      <c r="BH85" s="681"/>
      <c r="BI85" s="681"/>
      <c r="BJ85" s="681"/>
      <c r="BK85" s="681"/>
      <c r="BL85" s="681"/>
      <c r="BM85" s="681"/>
      <c r="BN85" s="681"/>
      <c r="BO85" s="681"/>
      <c r="BP85" s="681"/>
      <c r="BQ85" s="681"/>
      <c r="BR85" s="681"/>
      <c r="BS85" s="681"/>
      <c r="BT85" s="681"/>
      <c r="BU85" s="681"/>
      <c r="BV85" s="681"/>
      <c r="BW85" s="681"/>
      <c r="BX85" s="681"/>
      <c r="BY85" s="681"/>
    </row>
    <row r="86" spans="2:77" ht="18.75" customHeight="1">
      <c r="B86" s="600"/>
      <c r="C86" s="603" t="s">
        <v>1459</v>
      </c>
      <c r="D86" s="528"/>
      <c r="E86" s="528"/>
      <c r="F86" s="529"/>
      <c r="G86" s="530">
        <v>0</v>
      </c>
      <c r="H86" s="530"/>
      <c r="I86" s="519" t="s">
        <v>1438</v>
      </c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81"/>
      <c r="AB86" s="681"/>
      <c r="AC86" s="681"/>
      <c r="AD86" s="681"/>
      <c r="AE86" s="681"/>
      <c r="AF86" s="681"/>
      <c r="AG86" s="681"/>
      <c r="AH86" s="681"/>
      <c r="AI86" s="681"/>
      <c r="AJ86" s="681"/>
      <c r="AK86" s="681"/>
      <c r="AL86" s="681"/>
      <c r="AM86" s="681"/>
      <c r="AN86" s="681"/>
      <c r="AO86" s="681"/>
      <c r="AP86" s="681"/>
      <c r="AQ86" s="681"/>
      <c r="AR86" s="681"/>
      <c r="AS86" s="681"/>
      <c r="AT86" s="681"/>
      <c r="AU86" s="681"/>
      <c r="AV86" s="681"/>
      <c r="AW86" s="681"/>
      <c r="AX86" s="681"/>
      <c r="AY86" s="681"/>
      <c r="AZ86" s="681"/>
      <c r="BA86" s="681"/>
      <c r="BB86" s="681"/>
      <c r="BC86" s="681"/>
      <c r="BD86" s="681"/>
      <c r="BE86" s="681"/>
      <c r="BF86" s="681"/>
      <c r="BG86" s="681"/>
      <c r="BH86" s="681"/>
      <c r="BI86" s="681"/>
      <c r="BJ86" s="681"/>
      <c r="BK86" s="681"/>
      <c r="BL86" s="681"/>
      <c r="BM86" s="681"/>
      <c r="BN86" s="681"/>
      <c r="BO86" s="681"/>
      <c r="BP86" s="681"/>
      <c r="BQ86" s="681"/>
      <c r="BR86" s="681"/>
      <c r="BS86" s="681"/>
      <c r="BT86" s="681"/>
      <c r="BU86" s="681"/>
      <c r="BV86" s="681"/>
      <c r="BW86" s="681"/>
      <c r="BX86" s="681"/>
      <c r="BY86" s="681"/>
    </row>
    <row r="87" spans="2:77" ht="18.75" customHeight="1">
      <c r="B87" s="600"/>
      <c r="C87" s="603" t="s">
        <v>1460</v>
      </c>
      <c r="D87" s="528"/>
      <c r="E87" s="528"/>
      <c r="F87" s="529"/>
      <c r="G87" s="530" t="s">
        <v>694</v>
      </c>
      <c r="H87" s="530"/>
      <c r="I87" s="519" t="s">
        <v>1438</v>
      </c>
      <c r="J87" s="687">
        <f>N87+AD87+AT87+BJ87</f>
        <v>0</v>
      </c>
      <c r="K87" s="687">
        <f>O87+AE87+AU87+BK87</f>
        <v>0</v>
      </c>
      <c r="L87" s="687">
        <f>IFERROR(K87-J87,"-")</f>
        <v>0</v>
      </c>
      <c r="M87" s="688" t="str">
        <f>IFERROR(K87/J87,"-")</f>
        <v>-</v>
      </c>
      <c r="N87" s="687">
        <f>R87+V87+Z87</f>
        <v>0</v>
      </c>
      <c r="O87" s="687">
        <f>S87+W87+AA87</f>
        <v>0</v>
      </c>
      <c r="P87" s="687">
        <f>IFERROR(O87-N87,"-")</f>
        <v>0</v>
      </c>
      <c r="Q87" s="688" t="str">
        <f>IFERROR(O87/N87,"-")</f>
        <v>-</v>
      </c>
      <c r="R87" s="687">
        <f>0+0</f>
        <v>0</v>
      </c>
      <c r="S87" s="687">
        <f>0+0</f>
        <v>0</v>
      </c>
      <c r="T87" s="687">
        <f>IFERROR(S87-R87,"-")</f>
        <v>0</v>
      </c>
      <c r="U87" s="688" t="str">
        <f>IFERROR(S87/R87,"-")</f>
        <v>-</v>
      </c>
      <c r="V87" s="687">
        <f>0+0</f>
        <v>0</v>
      </c>
      <c r="W87" s="687">
        <f>0+0</f>
        <v>0</v>
      </c>
      <c r="X87" s="687">
        <f>IFERROR(W87-V87,"-")</f>
        <v>0</v>
      </c>
      <c r="Y87" s="688" t="str">
        <f>IFERROR(W87/V87,"-")</f>
        <v>-</v>
      </c>
      <c r="Z87" s="687">
        <f>0+0</f>
        <v>0</v>
      </c>
      <c r="AA87" s="687">
        <f>0+0</f>
        <v>0</v>
      </c>
      <c r="AB87" s="687">
        <f>IFERROR(AA87-Z87,"-")</f>
        <v>0</v>
      </c>
      <c r="AC87" s="688" t="str">
        <f>IFERROR(AA87/Z87,"-")</f>
        <v>-</v>
      </c>
      <c r="AD87" s="687">
        <f>AH87+AL87+AP87</f>
        <v>0</v>
      </c>
      <c r="AE87" s="687">
        <f>AI87+AM87+AQ87</f>
        <v>0</v>
      </c>
      <c r="AF87" s="687">
        <f>IFERROR(AE87-AD87,"-")</f>
        <v>0</v>
      </c>
      <c r="AG87" s="688" t="str">
        <f>IFERROR(AE87/AD87,"-")</f>
        <v>-</v>
      </c>
      <c r="AH87" s="687">
        <f>0+0</f>
        <v>0</v>
      </c>
      <c r="AI87" s="687">
        <f>0+0</f>
        <v>0</v>
      </c>
      <c r="AJ87" s="687">
        <f>IFERROR(AI87-AH87,"-")</f>
        <v>0</v>
      </c>
      <c r="AK87" s="688" t="str">
        <f>IFERROR(AI87/AH87,"-")</f>
        <v>-</v>
      </c>
      <c r="AL87" s="687">
        <f>0+0</f>
        <v>0</v>
      </c>
      <c r="AM87" s="687">
        <f>0+0</f>
        <v>0</v>
      </c>
      <c r="AN87" s="687">
        <f>IFERROR(AM87-AL87,"-")</f>
        <v>0</v>
      </c>
      <c r="AO87" s="688" t="str">
        <f>IFERROR(AM87/AL87,"-")</f>
        <v>-</v>
      </c>
      <c r="AP87" s="687">
        <f>0+0</f>
        <v>0</v>
      </c>
      <c r="AQ87" s="687">
        <f>0+0</f>
        <v>0</v>
      </c>
      <c r="AR87" s="687">
        <f>IFERROR(AQ87-AP87,"-")</f>
        <v>0</v>
      </c>
      <c r="AS87" s="688" t="str">
        <f>IFERROR(AQ87/AP87,"-")</f>
        <v>-</v>
      </c>
      <c r="AT87" s="687">
        <f>AX87+BB87+BF87</f>
        <v>0</v>
      </c>
      <c r="AU87" s="687">
        <f>AY87+BC87+BG87</f>
        <v>0</v>
      </c>
      <c r="AV87" s="687">
        <f>IFERROR(AU87-AT87,"-")</f>
        <v>0</v>
      </c>
      <c r="AW87" s="688" t="str">
        <f>IFERROR(AU87/AT87,"-")</f>
        <v>-</v>
      </c>
      <c r="AX87" s="687">
        <f>0+0</f>
        <v>0</v>
      </c>
      <c r="AY87" s="687">
        <f>0+0</f>
        <v>0</v>
      </c>
      <c r="AZ87" s="687">
        <f>IFERROR(AY87-AX87,"-")</f>
        <v>0</v>
      </c>
      <c r="BA87" s="688" t="str">
        <f>IFERROR(AY87/AX87,"-")</f>
        <v>-</v>
      </c>
      <c r="BB87" s="687">
        <f>0+0</f>
        <v>0</v>
      </c>
      <c r="BC87" s="687">
        <f>0+0</f>
        <v>0</v>
      </c>
      <c r="BD87" s="687">
        <f>IFERROR(BC87-BB87,"-")</f>
        <v>0</v>
      </c>
      <c r="BE87" s="688" t="str">
        <f>IFERROR(BC87/BB87,"-")</f>
        <v>-</v>
      </c>
      <c r="BF87" s="687">
        <f>0+0</f>
        <v>0</v>
      </c>
      <c r="BG87" s="687">
        <f>0+0</f>
        <v>0</v>
      </c>
      <c r="BH87" s="687">
        <f>IFERROR(BG87-BF87,"-")</f>
        <v>0</v>
      </c>
      <c r="BI87" s="688" t="str">
        <f>IFERROR(BG87/BF87,"-")</f>
        <v>-</v>
      </c>
      <c r="BJ87" s="687">
        <f>BN87+BR87+BV87</f>
        <v>0</v>
      </c>
      <c r="BK87" s="687">
        <f>BO87+BS87+BW87</f>
        <v>0</v>
      </c>
      <c r="BL87" s="687">
        <f>IFERROR(BK87-BJ87,"-")</f>
        <v>0</v>
      </c>
      <c r="BM87" s="688" t="str">
        <f>IFERROR(BK87/BJ87,"-")</f>
        <v>-</v>
      </c>
      <c r="BN87" s="687">
        <f>0+0</f>
        <v>0</v>
      </c>
      <c r="BO87" s="687">
        <f>0+0</f>
        <v>0</v>
      </c>
      <c r="BP87" s="687">
        <f>IFERROR(BO87-BN87,"-")</f>
        <v>0</v>
      </c>
      <c r="BQ87" s="688" t="str">
        <f>IFERROR(BO87/BN87,"-")</f>
        <v>-</v>
      </c>
      <c r="BR87" s="687">
        <f>0+0</f>
        <v>0</v>
      </c>
      <c r="BS87" s="687">
        <f>0+0</f>
        <v>0</v>
      </c>
      <c r="BT87" s="687">
        <f>IFERROR(BS87-BR87,"-")</f>
        <v>0</v>
      </c>
      <c r="BU87" s="688" t="str">
        <f>IFERROR(BS87/BR87,"-")</f>
        <v>-</v>
      </c>
      <c r="BV87" s="687">
        <f>0+0</f>
        <v>0</v>
      </c>
      <c r="BW87" s="687">
        <f>0+0</f>
        <v>0</v>
      </c>
      <c r="BX87" s="687">
        <f>IFERROR(BW87-BV87,"-")</f>
        <v>0</v>
      </c>
      <c r="BY87" s="688" t="str">
        <f>IFERROR(BW87/BV87,"-")</f>
        <v>-</v>
      </c>
    </row>
    <row r="88" spans="2:77" ht="18.75" customHeight="1">
      <c r="B88" s="483"/>
      <c r="C88" s="474" t="s">
        <v>1461</v>
      </c>
      <c r="D88" s="528"/>
      <c r="E88" s="528"/>
      <c r="F88" s="529"/>
      <c r="G88" s="530">
        <v>0</v>
      </c>
      <c r="H88" s="530"/>
      <c r="I88" s="519" t="s">
        <v>1438</v>
      </c>
      <c r="J88" s="681"/>
      <c r="K88" s="681"/>
      <c r="L88" s="681"/>
      <c r="M88" s="681"/>
      <c r="N88" s="681"/>
      <c r="O88" s="681"/>
      <c r="P88" s="681"/>
      <c r="Q88" s="681"/>
      <c r="R88" s="681"/>
      <c r="S88" s="681"/>
      <c r="T88" s="681"/>
      <c r="U88" s="681"/>
      <c r="V88" s="681"/>
      <c r="W88" s="681"/>
      <c r="X88" s="681"/>
      <c r="Y88" s="681"/>
      <c r="Z88" s="681"/>
      <c r="AA88" s="681"/>
      <c r="AB88" s="681"/>
      <c r="AC88" s="681"/>
      <c r="AD88" s="681"/>
      <c r="AE88" s="681"/>
      <c r="AF88" s="681"/>
      <c r="AG88" s="681"/>
      <c r="AH88" s="681"/>
      <c r="AI88" s="681"/>
      <c r="AJ88" s="681"/>
      <c r="AK88" s="681"/>
      <c r="AL88" s="681"/>
      <c r="AM88" s="681"/>
      <c r="AN88" s="681"/>
      <c r="AO88" s="681"/>
      <c r="AP88" s="681"/>
      <c r="AQ88" s="681"/>
      <c r="AR88" s="681"/>
      <c r="AS88" s="681"/>
      <c r="AT88" s="681"/>
      <c r="AU88" s="681"/>
      <c r="AV88" s="681"/>
      <c r="AW88" s="681"/>
      <c r="AX88" s="681"/>
      <c r="AY88" s="681"/>
      <c r="AZ88" s="681"/>
      <c r="BA88" s="681"/>
      <c r="BB88" s="681"/>
      <c r="BC88" s="681"/>
      <c r="BD88" s="681"/>
      <c r="BE88" s="681"/>
      <c r="BF88" s="681"/>
      <c r="BG88" s="681"/>
      <c r="BH88" s="681"/>
      <c r="BI88" s="681"/>
      <c r="BJ88" s="681"/>
      <c r="BK88" s="681"/>
      <c r="BL88" s="681"/>
      <c r="BM88" s="681"/>
      <c r="BN88" s="681"/>
      <c r="BO88" s="681"/>
      <c r="BP88" s="681"/>
      <c r="BQ88" s="681"/>
      <c r="BR88" s="681"/>
      <c r="BS88" s="681"/>
      <c r="BT88" s="681"/>
      <c r="BU88" s="681"/>
      <c r="BV88" s="681"/>
      <c r="BW88" s="681"/>
      <c r="BX88" s="681"/>
      <c r="BY88" s="681"/>
    </row>
    <row r="89" spans="2:77" ht="18.75" customHeight="1">
      <c r="B89" s="483"/>
      <c r="C89" s="474" t="s">
        <v>1463</v>
      </c>
      <c r="D89" s="528"/>
      <c r="E89" s="528"/>
      <c r="F89" s="529"/>
      <c r="G89" s="530">
        <v>0</v>
      </c>
      <c r="H89" s="530"/>
      <c r="I89" s="519" t="s">
        <v>1438</v>
      </c>
      <c r="J89" s="681"/>
      <c r="K89" s="681"/>
      <c r="L89" s="681"/>
      <c r="M89" s="681"/>
      <c r="N89" s="681"/>
      <c r="O89" s="681"/>
      <c r="P89" s="681"/>
      <c r="Q89" s="681"/>
      <c r="R89" s="681"/>
      <c r="S89" s="681"/>
      <c r="T89" s="681"/>
      <c r="U89" s="681"/>
      <c r="V89" s="681"/>
      <c r="W89" s="681"/>
      <c r="X89" s="681"/>
      <c r="Y89" s="681"/>
      <c r="Z89" s="681"/>
      <c r="AA89" s="681"/>
      <c r="AB89" s="681"/>
      <c r="AC89" s="681"/>
      <c r="AD89" s="681"/>
      <c r="AE89" s="681"/>
      <c r="AF89" s="681"/>
      <c r="AG89" s="681"/>
      <c r="AH89" s="681"/>
      <c r="AI89" s="681"/>
      <c r="AJ89" s="681"/>
      <c r="AK89" s="681"/>
      <c r="AL89" s="681"/>
      <c r="AM89" s="681"/>
      <c r="AN89" s="681"/>
      <c r="AO89" s="681"/>
      <c r="AP89" s="681"/>
      <c r="AQ89" s="681"/>
      <c r="AR89" s="681"/>
      <c r="AS89" s="681"/>
      <c r="AT89" s="681"/>
      <c r="AU89" s="681"/>
      <c r="AV89" s="681"/>
      <c r="AW89" s="681"/>
      <c r="AX89" s="681"/>
      <c r="AY89" s="681"/>
      <c r="AZ89" s="681"/>
      <c r="BA89" s="681"/>
      <c r="BB89" s="681"/>
      <c r="BC89" s="681"/>
      <c r="BD89" s="681"/>
      <c r="BE89" s="681"/>
      <c r="BF89" s="681"/>
      <c r="BG89" s="681"/>
      <c r="BH89" s="681"/>
      <c r="BI89" s="681"/>
      <c r="BJ89" s="681"/>
      <c r="BK89" s="681"/>
      <c r="BL89" s="681"/>
      <c r="BM89" s="681"/>
      <c r="BN89" s="681"/>
      <c r="BO89" s="681"/>
      <c r="BP89" s="681"/>
      <c r="BQ89" s="681"/>
      <c r="BR89" s="681"/>
      <c r="BS89" s="681"/>
      <c r="BT89" s="681"/>
      <c r="BU89" s="681"/>
      <c r="BV89" s="681"/>
      <c r="BW89" s="681"/>
      <c r="BX89" s="681"/>
      <c r="BY89" s="681"/>
    </row>
    <row r="90" spans="2:77" ht="18.75" customHeight="1">
      <c r="B90" s="477"/>
      <c r="C90" s="478" t="s">
        <v>1464</v>
      </c>
      <c r="D90" s="528"/>
      <c r="E90" s="528"/>
      <c r="F90" s="529"/>
      <c r="G90" s="530" t="s">
        <v>1472</v>
      </c>
      <c r="H90" s="530"/>
      <c r="I90" s="518" t="s">
        <v>1438</v>
      </c>
      <c r="J90" s="687">
        <f t="shared" ref="J90:J115" si="59">N90+AD90+AT90+BJ90</f>
        <v>0</v>
      </c>
      <c r="K90" s="687">
        <f t="shared" ref="K90:K115" si="60">O90+AE90+AU90+BK90</f>
        <v>0</v>
      </c>
      <c r="L90" s="687">
        <f t="shared" ref="L90:L115" si="61">IFERROR(K90-J90,"-")</f>
        <v>0</v>
      </c>
      <c r="M90" s="688" t="str">
        <f t="shared" ref="M90:M115" si="62">IFERROR(K90/J90,"-")</f>
        <v>-</v>
      </c>
      <c r="N90" s="687">
        <f t="shared" ref="N90:N115" si="63">R90+V90+Z90</f>
        <v>0</v>
      </c>
      <c r="O90" s="687">
        <f t="shared" ref="O90:O115" si="64">S90+W90+AA90</f>
        <v>0</v>
      </c>
      <c r="P90" s="687">
        <f t="shared" ref="P90:P115" si="65">IFERROR(O90-N90,"-")</f>
        <v>0</v>
      </c>
      <c r="Q90" s="688" t="str">
        <f t="shared" ref="Q90:Q115" si="66">IFERROR(O90/N90,"-")</f>
        <v>-</v>
      </c>
      <c r="R90" s="687">
        <f>0+0-0-0-0-0-(0-0)</f>
        <v>0</v>
      </c>
      <c r="S90" s="687">
        <f>0+0-0-0-0-0-(0-0)</f>
        <v>0</v>
      </c>
      <c r="T90" s="687">
        <f t="shared" ref="T90:T115" si="67">IFERROR(S90-R90,"-")</f>
        <v>0</v>
      </c>
      <c r="U90" s="688" t="str">
        <f t="shared" ref="U90:U115" si="68">IFERROR(S90/R90,"-")</f>
        <v>-</v>
      </c>
      <c r="V90" s="687">
        <f>0+0-0-0-0-0-(0-0)</f>
        <v>0</v>
      </c>
      <c r="W90" s="687">
        <f>0+0-0-0-0-0-(0-0)</f>
        <v>0</v>
      </c>
      <c r="X90" s="687">
        <f t="shared" ref="X90:X115" si="69">IFERROR(W90-V90,"-")</f>
        <v>0</v>
      </c>
      <c r="Y90" s="688" t="str">
        <f t="shared" ref="Y90:Y115" si="70">IFERROR(W90/V90,"-")</f>
        <v>-</v>
      </c>
      <c r="Z90" s="687">
        <f>0+0-0-0-0-0-(0-0)</f>
        <v>0</v>
      </c>
      <c r="AA90" s="687">
        <f>0+0-0-0-0-0-(0-0)</f>
        <v>0</v>
      </c>
      <c r="AB90" s="687">
        <f t="shared" ref="AB90:AB115" si="71">IFERROR(AA90-Z90,"-")</f>
        <v>0</v>
      </c>
      <c r="AC90" s="688" t="str">
        <f t="shared" ref="AC90:AC115" si="72">IFERROR(AA90/Z90,"-")</f>
        <v>-</v>
      </c>
      <c r="AD90" s="687">
        <f t="shared" ref="AD90:AD115" si="73">AH90+AL90+AP90</f>
        <v>0</v>
      </c>
      <c r="AE90" s="687">
        <f t="shared" ref="AE90:AE115" si="74">AI90+AM90+AQ90</f>
        <v>0</v>
      </c>
      <c r="AF90" s="687">
        <f t="shared" ref="AF90:AF115" si="75">IFERROR(AE90-AD90,"-")</f>
        <v>0</v>
      </c>
      <c r="AG90" s="688" t="str">
        <f t="shared" ref="AG90:AG115" si="76">IFERROR(AE90/AD90,"-")</f>
        <v>-</v>
      </c>
      <c r="AH90" s="687">
        <f>0+0-0-0-0-0-(0-0)</f>
        <v>0</v>
      </c>
      <c r="AI90" s="687">
        <f>0+0-0-0-0-0-(0-0)</f>
        <v>0</v>
      </c>
      <c r="AJ90" s="687">
        <f t="shared" ref="AJ90:AJ115" si="77">IFERROR(AI90-AH90,"-")</f>
        <v>0</v>
      </c>
      <c r="AK90" s="688" t="str">
        <f t="shared" ref="AK90:AK115" si="78">IFERROR(AI90/AH90,"-")</f>
        <v>-</v>
      </c>
      <c r="AL90" s="687">
        <f>0+0-0-0-0-0-(0-0)</f>
        <v>0</v>
      </c>
      <c r="AM90" s="687">
        <f>0+0-0-0-0-0-(0-0)</f>
        <v>0</v>
      </c>
      <c r="AN90" s="687">
        <f t="shared" ref="AN90:AN115" si="79">IFERROR(AM90-AL90,"-")</f>
        <v>0</v>
      </c>
      <c r="AO90" s="688" t="str">
        <f t="shared" ref="AO90:AO115" si="80">IFERROR(AM90/AL90,"-")</f>
        <v>-</v>
      </c>
      <c r="AP90" s="687">
        <f>0+0-0-0-0-0-(0-0)</f>
        <v>0</v>
      </c>
      <c r="AQ90" s="687">
        <f>0+0-0-0-0-0-(0-0)</f>
        <v>0</v>
      </c>
      <c r="AR90" s="687">
        <f t="shared" ref="AR90:AR115" si="81">IFERROR(AQ90-AP90,"-")</f>
        <v>0</v>
      </c>
      <c r="AS90" s="688" t="str">
        <f t="shared" ref="AS90:AS115" si="82">IFERROR(AQ90/AP90,"-")</f>
        <v>-</v>
      </c>
      <c r="AT90" s="687">
        <f t="shared" ref="AT90:AT115" si="83">AX90+BB90+BF90</f>
        <v>0</v>
      </c>
      <c r="AU90" s="687">
        <f t="shared" ref="AU90:AU115" si="84">AY90+BC90+BG90</f>
        <v>0</v>
      </c>
      <c r="AV90" s="687">
        <f t="shared" ref="AV90:AV115" si="85">IFERROR(AU90-AT90,"-")</f>
        <v>0</v>
      </c>
      <c r="AW90" s="688" t="str">
        <f t="shared" ref="AW90:AW115" si="86">IFERROR(AU90/AT90,"-")</f>
        <v>-</v>
      </c>
      <c r="AX90" s="687">
        <f>0+0-0-0-0-0-(0-0)</f>
        <v>0</v>
      </c>
      <c r="AY90" s="687">
        <f>0+0-0-0-0-0-(0-0)</f>
        <v>0</v>
      </c>
      <c r="AZ90" s="687">
        <f t="shared" ref="AZ90:AZ115" si="87">IFERROR(AY90-AX90,"-")</f>
        <v>0</v>
      </c>
      <c r="BA90" s="688" t="str">
        <f t="shared" ref="BA90:BA115" si="88">IFERROR(AY90/AX90,"-")</f>
        <v>-</v>
      </c>
      <c r="BB90" s="687">
        <f>0+0-0-0-0-0-(0-0)</f>
        <v>0</v>
      </c>
      <c r="BC90" s="687">
        <f>0+0-0-0-0-0-(0-0)</f>
        <v>0</v>
      </c>
      <c r="BD90" s="687">
        <f t="shared" ref="BD90:BD115" si="89">IFERROR(BC90-BB90,"-")</f>
        <v>0</v>
      </c>
      <c r="BE90" s="688" t="str">
        <f t="shared" ref="BE90:BE115" si="90">IFERROR(BC90/BB90,"-")</f>
        <v>-</v>
      </c>
      <c r="BF90" s="687">
        <f>0+0-0-0-0-0-(0-0)</f>
        <v>0</v>
      </c>
      <c r="BG90" s="687">
        <f>0+0-0-0-0-0-(0-0)</f>
        <v>0</v>
      </c>
      <c r="BH90" s="687">
        <f t="shared" ref="BH90:BH115" si="91">IFERROR(BG90-BF90,"-")</f>
        <v>0</v>
      </c>
      <c r="BI90" s="688" t="str">
        <f t="shared" ref="BI90:BI115" si="92">IFERROR(BG90/BF90,"-")</f>
        <v>-</v>
      </c>
      <c r="BJ90" s="687">
        <f t="shared" ref="BJ90:BJ115" si="93">BN90+BR90+BV90</f>
        <v>0</v>
      </c>
      <c r="BK90" s="687">
        <f t="shared" ref="BK90:BK115" si="94">BO90+BS90+BW90</f>
        <v>0</v>
      </c>
      <c r="BL90" s="687">
        <f t="shared" ref="BL90:BL115" si="95">IFERROR(BK90-BJ90,"-")</f>
        <v>0</v>
      </c>
      <c r="BM90" s="688" t="str">
        <f t="shared" ref="BM90:BM115" si="96">IFERROR(BK90/BJ90,"-")</f>
        <v>-</v>
      </c>
      <c r="BN90" s="687">
        <f>0+0-0-0-0-0-(0-0)</f>
        <v>0</v>
      </c>
      <c r="BO90" s="687">
        <f>0+0-0-0-0-0-(0-0)</f>
        <v>0</v>
      </c>
      <c r="BP90" s="687">
        <f t="shared" ref="BP90:BP115" si="97">IFERROR(BO90-BN90,"-")</f>
        <v>0</v>
      </c>
      <c r="BQ90" s="688" t="str">
        <f t="shared" ref="BQ90:BQ115" si="98">IFERROR(BO90/BN90,"-")</f>
        <v>-</v>
      </c>
      <c r="BR90" s="687">
        <f>0+0-0-0-0-0-(0-0)</f>
        <v>0</v>
      </c>
      <c r="BS90" s="687">
        <f>0+0-0-0-0-0-(0-0)</f>
        <v>0</v>
      </c>
      <c r="BT90" s="687">
        <f t="shared" ref="BT90:BT115" si="99">IFERROR(BS90-BR90,"-")</f>
        <v>0</v>
      </c>
      <c r="BU90" s="688" t="str">
        <f t="shared" ref="BU90:BU115" si="100">IFERROR(BS90/BR90,"-")</f>
        <v>-</v>
      </c>
      <c r="BV90" s="687">
        <f>0+0-0-0-0-0-(0-0)</f>
        <v>0</v>
      </c>
      <c r="BW90" s="687">
        <f>0+0-0-0-0-0-(0-0)</f>
        <v>0</v>
      </c>
      <c r="BX90" s="687">
        <f t="shared" ref="BX90:BX115" si="101">IFERROR(BW90-BV90,"-")</f>
        <v>0</v>
      </c>
      <c r="BY90" s="688" t="str">
        <f t="shared" ref="BY90:BY115" si="102">IFERROR(BW90/BV90,"-")</f>
        <v>-</v>
      </c>
    </row>
    <row r="91" spans="2:77" ht="18.75" customHeight="1">
      <c r="B91" s="600" t="s">
        <v>1504</v>
      </c>
      <c r="C91" s="479" t="s">
        <v>1505</v>
      </c>
      <c r="D91" s="528"/>
      <c r="E91" s="528"/>
      <c r="F91" s="529"/>
      <c r="G91" s="530" t="s">
        <v>1506</v>
      </c>
      <c r="H91" s="530"/>
      <c r="I91" s="519" t="s">
        <v>1438</v>
      </c>
      <c r="J91" s="687">
        <f t="shared" si="59"/>
        <v>2394.4</v>
      </c>
      <c r="K91" s="687">
        <f t="shared" si="60"/>
        <v>0</v>
      </c>
      <c r="L91" s="687">
        <f t="shared" si="61"/>
        <v>-2394.4</v>
      </c>
      <c r="M91" s="688">
        <f t="shared" si="62"/>
        <v>0</v>
      </c>
      <c r="N91" s="687">
        <f t="shared" si="63"/>
        <v>679.8</v>
      </c>
      <c r="O91" s="687">
        <f t="shared" si="64"/>
        <v>0</v>
      </c>
      <c r="P91" s="687">
        <f t="shared" si="65"/>
        <v>-679.8</v>
      </c>
      <c r="Q91" s="688">
        <f t="shared" si="66"/>
        <v>0</v>
      </c>
      <c r="R91" s="687">
        <f>'7. ГД Ямбург'!W11+'7. ГД Ямбург'!W12</f>
        <v>235.60000000000002</v>
      </c>
      <c r="S91" s="687">
        <f>'7. ГД Ямбург'!Y11+'7. ГД Ямбург'!Y12</f>
        <v>0</v>
      </c>
      <c r="T91" s="687">
        <f t="shared" si="67"/>
        <v>-235.60000000000002</v>
      </c>
      <c r="U91" s="688">
        <f t="shared" si="68"/>
        <v>0</v>
      </c>
      <c r="V91" s="687">
        <f>'7. ГД Ямбург'!AC11+'7. ГД Ямбург'!AC12</f>
        <v>210.8</v>
      </c>
      <c r="W91" s="687">
        <f>'7. ГД Ямбург'!AE11+'7. ГД Ямбург'!AE12</f>
        <v>0</v>
      </c>
      <c r="X91" s="687">
        <f t="shared" si="69"/>
        <v>-210.8</v>
      </c>
      <c r="Y91" s="688">
        <f t="shared" si="70"/>
        <v>0</v>
      </c>
      <c r="Z91" s="687">
        <f>'7. ГД Ямбург'!AI11+'7. ГД Ямбург'!AI12</f>
        <v>233.39999999999998</v>
      </c>
      <c r="AA91" s="687">
        <f>'7. ГД Ямбург'!AK11+'7. ГД Ямбург'!AK12</f>
        <v>0</v>
      </c>
      <c r="AB91" s="687">
        <f t="shared" si="71"/>
        <v>-233.39999999999998</v>
      </c>
      <c r="AC91" s="688">
        <f t="shared" si="72"/>
        <v>0</v>
      </c>
      <c r="AD91" s="687">
        <f t="shared" si="73"/>
        <v>592.6</v>
      </c>
      <c r="AE91" s="687">
        <f t="shared" si="74"/>
        <v>0</v>
      </c>
      <c r="AF91" s="687">
        <f t="shared" si="75"/>
        <v>-592.6</v>
      </c>
      <c r="AG91" s="688">
        <f t="shared" si="76"/>
        <v>0</v>
      </c>
      <c r="AH91" s="687">
        <f>'7. ГД Ямбург'!AU11+'7. ГД Ямбург'!AU12</f>
        <v>223</v>
      </c>
      <c r="AI91" s="687">
        <f>'7. ГД Ямбург'!AW11+'7. ГД Ямбург'!AW12</f>
        <v>0</v>
      </c>
      <c r="AJ91" s="687">
        <f t="shared" si="77"/>
        <v>-223</v>
      </c>
      <c r="AK91" s="688">
        <f t="shared" si="78"/>
        <v>0</v>
      </c>
      <c r="AL91" s="687">
        <f>'7. ГД Ямбург'!BA11+'7. ГД Ямбург'!BA12</f>
        <v>218.8</v>
      </c>
      <c r="AM91" s="687">
        <f>'7. ГД Ямбург'!BC11+'7. ГД Ямбург'!BC12</f>
        <v>0</v>
      </c>
      <c r="AN91" s="687">
        <f t="shared" si="79"/>
        <v>-218.8</v>
      </c>
      <c r="AO91" s="688">
        <f t="shared" si="80"/>
        <v>0</v>
      </c>
      <c r="AP91" s="687">
        <f>'7. ГД Ямбург'!BG11+'7. ГД Ямбург'!BG12</f>
        <v>150.80000000000001</v>
      </c>
      <c r="AQ91" s="687">
        <f>'7. ГД Ямбург'!BI11+'7. ГД Ямбург'!BI12</f>
        <v>0</v>
      </c>
      <c r="AR91" s="687">
        <f t="shared" si="81"/>
        <v>-150.80000000000001</v>
      </c>
      <c r="AS91" s="688">
        <f t="shared" si="82"/>
        <v>0</v>
      </c>
      <c r="AT91" s="687">
        <f t="shared" si="83"/>
        <v>438.6</v>
      </c>
      <c r="AU91" s="687">
        <f t="shared" si="84"/>
        <v>0</v>
      </c>
      <c r="AV91" s="687">
        <f t="shared" si="85"/>
        <v>-438.6</v>
      </c>
      <c r="AW91" s="688">
        <f t="shared" si="86"/>
        <v>0</v>
      </c>
      <c r="AX91" s="687">
        <f>'7. ГД Ямбург'!BS11+'7. ГД Ямбург'!BS12</f>
        <v>196</v>
      </c>
      <c r="AY91" s="687">
        <f>'7. ГД Ямбург'!BU11+'7. ГД Ямбург'!BU12</f>
        <v>0</v>
      </c>
      <c r="AZ91" s="687">
        <f t="shared" si="87"/>
        <v>-196</v>
      </c>
      <c r="BA91" s="688">
        <f t="shared" si="88"/>
        <v>0</v>
      </c>
      <c r="BB91" s="687">
        <f>'7. ГД Ямбург'!BY11+'7. ГД Ямбург'!BY12</f>
        <v>119.6</v>
      </c>
      <c r="BC91" s="687">
        <f>'7. ГД Ямбург'!CA11+'7. ГД Ямбург'!CA12</f>
        <v>0</v>
      </c>
      <c r="BD91" s="687">
        <f t="shared" si="89"/>
        <v>-119.6</v>
      </c>
      <c r="BE91" s="688">
        <f t="shared" si="90"/>
        <v>0</v>
      </c>
      <c r="BF91" s="687">
        <f>'7. ГД Ямбург'!CE11+'7. ГД Ямбург'!CE12</f>
        <v>123</v>
      </c>
      <c r="BG91" s="687">
        <f>'7. ГД Ямбург'!CG11+'7. ГД Ямбург'!CG12</f>
        <v>0</v>
      </c>
      <c r="BH91" s="687">
        <f t="shared" si="91"/>
        <v>-123</v>
      </c>
      <c r="BI91" s="688">
        <f t="shared" si="92"/>
        <v>0</v>
      </c>
      <c r="BJ91" s="687">
        <f t="shared" si="93"/>
        <v>683.40000000000009</v>
      </c>
      <c r="BK91" s="687">
        <f t="shared" si="94"/>
        <v>0</v>
      </c>
      <c r="BL91" s="687">
        <f t="shared" si="95"/>
        <v>-683.40000000000009</v>
      </c>
      <c r="BM91" s="688">
        <f t="shared" si="96"/>
        <v>0</v>
      </c>
      <c r="BN91" s="687">
        <f>'7. ГД Ямбург'!CQ11+'7. ГД Ямбург'!CQ12</f>
        <v>225.8</v>
      </c>
      <c r="BO91" s="687">
        <f>'7. ГД Ямбург'!CS11+'7. ГД Ямбург'!CS12</f>
        <v>0</v>
      </c>
      <c r="BP91" s="687">
        <f t="shared" si="97"/>
        <v>-225.8</v>
      </c>
      <c r="BQ91" s="688">
        <f t="shared" si="98"/>
        <v>0</v>
      </c>
      <c r="BR91" s="687">
        <f>'7. ГД Ямбург'!CW11+'7. ГД Ямбург'!CW12</f>
        <v>226.3</v>
      </c>
      <c r="BS91" s="687">
        <f>'7. ГД Ямбург'!CY11+'7. ГД Ямбург'!CY12</f>
        <v>0</v>
      </c>
      <c r="BT91" s="687">
        <f t="shared" si="99"/>
        <v>-226.3</v>
      </c>
      <c r="BU91" s="688">
        <f t="shared" si="100"/>
        <v>0</v>
      </c>
      <c r="BV91" s="687">
        <f>'7. ГД Ямбург'!DC11+'7. ГД Ямбург'!DC12</f>
        <v>231.3</v>
      </c>
      <c r="BW91" s="687">
        <f>'7. ГД Ямбург'!DE11+'7. ГД Ямбург'!DE12</f>
        <v>0</v>
      </c>
      <c r="BX91" s="687">
        <f t="shared" si="101"/>
        <v>-231.3</v>
      </c>
      <c r="BY91" s="688">
        <f t="shared" si="102"/>
        <v>0</v>
      </c>
    </row>
    <row r="92" spans="2:77" ht="18.75" customHeight="1">
      <c r="B92" s="600"/>
      <c r="C92" s="484" t="s">
        <v>276</v>
      </c>
      <c r="D92" s="528"/>
      <c r="E92" s="528"/>
      <c r="F92" s="529"/>
      <c r="G92" s="530" t="s">
        <v>1507</v>
      </c>
      <c r="H92" s="530"/>
      <c r="I92" s="519" t="s">
        <v>1438</v>
      </c>
      <c r="J92" s="687">
        <f t="shared" si="59"/>
        <v>1407</v>
      </c>
      <c r="K92" s="687">
        <f t="shared" si="60"/>
        <v>0</v>
      </c>
      <c r="L92" s="687">
        <f t="shared" si="61"/>
        <v>-1407</v>
      </c>
      <c r="M92" s="688">
        <f t="shared" si="62"/>
        <v>0</v>
      </c>
      <c r="N92" s="687">
        <f t="shared" si="63"/>
        <v>386</v>
      </c>
      <c r="O92" s="687">
        <f t="shared" si="64"/>
        <v>0</v>
      </c>
      <c r="P92" s="687">
        <f t="shared" si="65"/>
        <v>-386</v>
      </c>
      <c r="Q92" s="688">
        <f t="shared" si="66"/>
        <v>0</v>
      </c>
      <c r="R92" s="687">
        <f>'7. ГД Ямбург'!W11</f>
        <v>134.4</v>
      </c>
      <c r="S92" s="687">
        <f>'7. ГД Ямбург'!Y11</f>
        <v>0</v>
      </c>
      <c r="T92" s="687">
        <f t="shared" si="67"/>
        <v>-134.4</v>
      </c>
      <c r="U92" s="688">
        <f t="shared" si="68"/>
        <v>0</v>
      </c>
      <c r="V92" s="687">
        <f>'7. ГД Ямбург'!AC11</f>
        <v>119.4</v>
      </c>
      <c r="W92" s="687">
        <f>'7. ГД Ямбург'!AE11</f>
        <v>0</v>
      </c>
      <c r="X92" s="687">
        <f t="shared" si="69"/>
        <v>-119.4</v>
      </c>
      <c r="Y92" s="688">
        <f t="shared" si="70"/>
        <v>0</v>
      </c>
      <c r="Z92" s="687">
        <f>'7. ГД Ямбург'!AI11</f>
        <v>132.19999999999999</v>
      </c>
      <c r="AA92" s="687">
        <f>'7. ГД Ямбург'!AK11</f>
        <v>0</v>
      </c>
      <c r="AB92" s="687">
        <f t="shared" si="71"/>
        <v>-132.19999999999999</v>
      </c>
      <c r="AC92" s="688">
        <f t="shared" si="72"/>
        <v>0</v>
      </c>
      <c r="AD92" s="687">
        <f t="shared" si="73"/>
        <v>295.39999999999998</v>
      </c>
      <c r="AE92" s="687">
        <f t="shared" si="74"/>
        <v>0</v>
      </c>
      <c r="AF92" s="687">
        <f t="shared" si="75"/>
        <v>-295.39999999999998</v>
      </c>
      <c r="AG92" s="688">
        <f t="shared" si="76"/>
        <v>0</v>
      </c>
      <c r="AH92" s="687">
        <f>'7. ГД Ямбург'!AU11</f>
        <v>125.2</v>
      </c>
      <c r="AI92" s="687">
        <f>'7. ГД Ямбург'!AW11</f>
        <v>0</v>
      </c>
      <c r="AJ92" s="687">
        <f t="shared" si="77"/>
        <v>-125.2</v>
      </c>
      <c r="AK92" s="688">
        <f t="shared" si="78"/>
        <v>0</v>
      </c>
      <c r="AL92" s="687">
        <f>'7. ГД Ямбург'!BA11</f>
        <v>117.7</v>
      </c>
      <c r="AM92" s="687">
        <f>'7. ГД Ямбург'!BC11</f>
        <v>0</v>
      </c>
      <c r="AN92" s="687">
        <f t="shared" si="79"/>
        <v>-117.7</v>
      </c>
      <c r="AO92" s="688">
        <f t="shared" si="80"/>
        <v>0</v>
      </c>
      <c r="AP92" s="687">
        <f>'7. ГД Ямбург'!BG11</f>
        <v>52.5</v>
      </c>
      <c r="AQ92" s="687">
        <f>'7. ГД Ямбург'!BI11</f>
        <v>0</v>
      </c>
      <c r="AR92" s="687">
        <f t="shared" si="81"/>
        <v>-52.5</v>
      </c>
      <c r="AS92" s="688">
        <f t="shared" si="82"/>
        <v>0</v>
      </c>
      <c r="AT92" s="687">
        <f t="shared" si="83"/>
        <v>336.2</v>
      </c>
      <c r="AU92" s="687">
        <f t="shared" si="84"/>
        <v>0</v>
      </c>
      <c r="AV92" s="687">
        <f t="shared" si="85"/>
        <v>-336.2</v>
      </c>
      <c r="AW92" s="688">
        <f t="shared" si="86"/>
        <v>0</v>
      </c>
      <c r="AX92" s="687">
        <f>'7. ГД Ямбург'!BS11</f>
        <v>99.1</v>
      </c>
      <c r="AY92" s="687">
        <f>'7. ГД Ямбург'!BU11</f>
        <v>0</v>
      </c>
      <c r="AZ92" s="687">
        <f t="shared" si="87"/>
        <v>-99.1</v>
      </c>
      <c r="BA92" s="688">
        <f t="shared" si="88"/>
        <v>0</v>
      </c>
      <c r="BB92" s="687">
        <f>'7. ГД Ямбург'!BY11</f>
        <v>119.6</v>
      </c>
      <c r="BC92" s="687">
        <f>'7. ГД Ямбург'!CA11</f>
        <v>0</v>
      </c>
      <c r="BD92" s="687">
        <f t="shared" si="89"/>
        <v>-119.6</v>
      </c>
      <c r="BE92" s="688">
        <f t="shared" si="90"/>
        <v>0</v>
      </c>
      <c r="BF92" s="687">
        <f>'7. ГД Ямбург'!CE11</f>
        <v>117.5</v>
      </c>
      <c r="BG92" s="687">
        <f>'7. ГД Ямбург'!CG11</f>
        <v>0</v>
      </c>
      <c r="BH92" s="687">
        <f t="shared" si="91"/>
        <v>-117.5</v>
      </c>
      <c r="BI92" s="688">
        <f t="shared" si="92"/>
        <v>0</v>
      </c>
      <c r="BJ92" s="687">
        <f t="shared" si="93"/>
        <v>389.40000000000003</v>
      </c>
      <c r="BK92" s="687">
        <f t="shared" si="94"/>
        <v>0</v>
      </c>
      <c r="BL92" s="687">
        <f t="shared" si="95"/>
        <v>-389.40000000000003</v>
      </c>
      <c r="BM92" s="688">
        <f t="shared" si="96"/>
        <v>0</v>
      </c>
      <c r="BN92" s="687">
        <f>'7. ГД Ямбург'!CQ11</f>
        <v>127.8</v>
      </c>
      <c r="BO92" s="687">
        <f>'7. ГД Ямбург'!CS11</f>
        <v>0</v>
      </c>
      <c r="BP92" s="687">
        <f t="shared" si="97"/>
        <v>-127.8</v>
      </c>
      <c r="BQ92" s="688">
        <f t="shared" si="98"/>
        <v>0</v>
      </c>
      <c r="BR92" s="687">
        <f>'7. ГД Ямбург'!CW11</f>
        <v>129.80000000000001</v>
      </c>
      <c r="BS92" s="687">
        <f>'7. ГД Ямбург'!CY11</f>
        <v>0</v>
      </c>
      <c r="BT92" s="687">
        <f t="shared" si="99"/>
        <v>-129.80000000000001</v>
      </c>
      <c r="BU92" s="688">
        <f t="shared" si="100"/>
        <v>0</v>
      </c>
      <c r="BV92" s="687">
        <f>'7. ГД Ямбург'!DC11</f>
        <v>131.80000000000001</v>
      </c>
      <c r="BW92" s="687">
        <f>'7. ГД Ямбург'!DE11</f>
        <v>0</v>
      </c>
      <c r="BX92" s="687">
        <f t="shared" si="101"/>
        <v>-131.80000000000001</v>
      </c>
      <c r="BY92" s="688">
        <f t="shared" si="102"/>
        <v>0</v>
      </c>
    </row>
    <row r="93" spans="2:77" ht="18.75" customHeight="1">
      <c r="B93" s="600"/>
      <c r="C93" s="484" t="s">
        <v>274</v>
      </c>
      <c r="D93" s="528"/>
      <c r="E93" s="528"/>
      <c r="F93" s="529"/>
      <c r="G93" s="530" t="s">
        <v>1508</v>
      </c>
      <c r="H93" s="530"/>
      <c r="I93" s="519" t="s">
        <v>1438</v>
      </c>
      <c r="J93" s="687">
        <f t="shared" si="59"/>
        <v>987.4</v>
      </c>
      <c r="K93" s="687">
        <f t="shared" si="60"/>
        <v>0</v>
      </c>
      <c r="L93" s="687">
        <f t="shared" si="61"/>
        <v>-987.4</v>
      </c>
      <c r="M93" s="688">
        <f t="shared" si="62"/>
        <v>0</v>
      </c>
      <c r="N93" s="687">
        <f t="shared" si="63"/>
        <v>293.8</v>
      </c>
      <c r="O93" s="687">
        <f t="shared" si="64"/>
        <v>0</v>
      </c>
      <c r="P93" s="687">
        <f t="shared" si="65"/>
        <v>-293.8</v>
      </c>
      <c r="Q93" s="688">
        <f t="shared" si="66"/>
        <v>0</v>
      </c>
      <c r="R93" s="687">
        <f>'7. ГД Ямбург'!W12</f>
        <v>101.2</v>
      </c>
      <c r="S93" s="687">
        <f>'7. ГД Ямбург'!Y12</f>
        <v>0</v>
      </c>
      <c r="T93" s="687">
        <f t="shared" si="67"/>
        <v>-101.2</v>
      </c>
      <c r="U93" s="688">
        <f t="shared" si="68"/>
        <v>0</v>
      </c>
      <c r="V93" s="687">
        <f>'7. ГД Ямбург'!AC12</f>
        <v>91.4</v>
      </c>
      <c r="W93" s="687">
        <f>'7. ГД Ямбург'!AE12</f>
        <v>0</v>
      </c>
      <c r="X93" s="687">
        <f t="shared" si="69"/>
        <v>-91.4</v>
      </c>
      <c r="Y93" s="688">
        <f t="shared" si="70"/>
        <v>0</v>
      </c>
      <c r="Z93" s="687">
        <f>'7. ГД Ямбург'!AI12</f>
        <v>101.2</v>
      </c>
      <c r="AA93" s="687">
        <f>'7. ГД Ямбург'!AK12</f>
        <v>0</v>
      </c>
      <c r="AB93" s="687">
        <f t="shared" si="71"/>
        <v>-101.2</v>
      </c>
      <c r="AC93" s="688">
        <f t="shared" si="72"/>
        <v>0</v>
      </c>
      <c r="AD93" s="687">
        <f t="shared" si="73"/>
        <v>297.2</v>
      </c>
      <c r="AE93" s="687">
        <f t="shared" si="74"/>
        <v>0</v>
      </c>
      <c r="AF93" s="687">
        <f t="shared" si="75"/>
        <v>-297.2</v>
      </c>
      <c r="AG93" s="688">
        <f t="shared" si="76"/>
        <v>0</v>
      </c>
      <c r="AH93" s="687">
        <f>'7. ГД Ямбург'!AU12</f>
        <v>97.8</v>
      </c>
      <c r="AI93" s="687">
        <f>'7. ГД Ямбург'!AW12</f>
        <v>0</v>
      </c>
      <c r="AJ93" s="687">
        <f t="shared" si="77"/>
        <v>-97.8</v>
      </c>
      <c r="AK93" s="688">
        <f t="shared" si="78"/>
        <v>0</v>
      </c>
      <c r="AL93" s="687">
        <f>'7. ГД Ямбург'!BA12</f>
        <v>101.1</v>
      </c>
      <c r="AM93" s="687">
        <f>'7. ГД Ямбург'!BC12</f>
        <v>0</v>
      </c>
      <c r="AN93" s="687">
        <f t="shared" si="79"/>
        <v>-101.1</v>
      </c>
      <c r="AO93" s="688">
        <f t="shared" si="80"/>
        <v>0</v>
      </c>
      <c r="AP93" s="687">
        <f>'7. ГД Ямбург'!BG12</f>
        <v>98.3</v>
      </c>
      <c r="AQ93" s="687">
        <f>'7. ГД Ямбург'!BI12</f>
        <v>0</v>
      </c>
      <c r="AR93" s="687">
        <f t="shared" si="81"/>
        <v>-98.3</v>
      </c>
      <c r="AS93" s="688">
        <f t="shared" si="82"/>
        <v>0</v>
      </c>
      <c r="AT93" s="687">
        <f t="shared" si="83"/>
        <v>102.4</v>
      </c>
      <c r="AU93" s="687">
        <f t="shared" si="84"/>
        <v>0</v>
      </c>
      <c r="AV93" s="687">
        <f t="shared" si="85"/>
        <v>-102.4</v>
      </c>
      <c r="AW93" s="688">
        <f t="shared" si="86"/>
        <v>0</v>
      </c>
      <c r="AX93" s="687">
        <f>'7. ГД Ямбург'!BS12</f>
        <v>96.9</v>
      </c>
      <c r="AY93" s="687">
        <f>'7. ГД Ямбург'!BU12</f>
        <v>0</v>
      </c>
      <c r="AZ93" s="687">
        <f t="shared" si="87"/>
        <v>-96.9</v>
      </c>
      <c r="BA93" s="688">
        <f t="shared" si="88"/>
        <v>0</v>
      </c>
      <c r="BB93" s="687">
        <f>'7. ГД Ямбург'!BY12</f>
        <v>0</v>
      </c>
      <c r="BC93" s="687">
        <f>'7. ГД Ямбург'!CA12</f>
        <v>0</v>
      </c>
      <c r="BD93" s="687">
        <f t="shared" si="89"/>
        <v>0</v>
      </c>
      <c r="BE93" s="688" t="str">
        <f t="shared" si="90"/>
        <v>-</v>
      </c>
      <c r="BF93" s="687">
        <f>'7. ГД Ямбург'!CE12</f>
        <v>5.5</v>
      </c>
      <c r="BG93" s="687">
        <f>'7. ГД Ямбург'!CG12</f>
        <v>0</v>
      </c>
      <c r="BH93" s="687">
        <f t="shared" si="91"/>
        <v>-5.5</v>
      </c>
      <c r="BI93" s="688">
        <f t="shared" si="92"/>
        <v>0</v>
      </c>
      <c r="BJ93" s="687">
        <f t="shared" si="93"/>
        <v>294</v>
      </c>
      <c r="BK93" s="687">
        <f t="shared" si="94"/>
        <v>0</v>
      </c>
      <c r="BL93" s="687">
        <f t="shared" si="95"/>
        <v>-294</v>
      </c>
      <c r="BM93" s="688">
        <f t="shared" si="96"/>
        <v>0</v>
      </c>
      <c r="BN93" s="687">
        <f>'7. ГД Ямбург'!CQ12</f>
        <v>98</v>
      </c>
      <c r="BO93" s="687">
        <f>'7. ГД Ямбург'!CS12</f>
        <v>0</v>
      </c>
      <c r="BP93" s="687">
        <f t="shared" si="97"/>
        <v>-98</v>
      </c>
      <c r="BQ93" s="688">
        <f t="shared" si="98"/>
        <v>0</v>
      </c>
      <c r="BR93" s="687">
        <f>'7. ГД Ямбург'!CW12</f>
        <v>96.5</v>
      </c>
      <c r="BS93" s="687">
        <f>'7. ГД Ямбург'!CY12</f>
        <v>0</v>
      </c>
      <c r="BT93" s="687">
        <f t="shared" si="99"/>
        <v>-96.5</v>
      </c>
      <c r="BU93" s="688">
        <f t="shared" si="100"/>
        <v>0</v>
      </c>
      <c r="BV93" s="687">
        <f>'7. ГД Ямбург'!DC12</f>
        <v>99.5</v>
      </c>
      <c r="BW93" s="687">
        <f>'7. ГД Ямбург'!DE12</f>
        <v>0</v>
      </c>
      <c r="BX93" s="687">
        <f t="shared" si="101"/>
        <v>-99.5</v>
      </c>
      <c r="BY93" s="688">
        <f t="shared" si="102"/>
        <v>0</v>
      </c>
    </row>
    <row r="94" spans="2:77" ht="18.75" customHeight="1">
      <c r="B94" s="600" t="s">
        <v>1509</v>
      </c>
      <c r="C94" s="479" t="s">
        <v>1510</v>
      </c>
      <c r="D94" s="528"/>
      <c r="E94" s="528"/>
      <c r="F94" s="529"/>
      <c r="G94" s="530" t="s">
        <v>1511</v>
      </c>
      <c r="H94" s="530"/>
      <c r="I94" s="519" t="s">
        <v>1438</v>
      </c>
      <c r="J94" s="687">
        <f t="shared" si="59"/>
        <v>0</v>
      </c>
      <c r="K94" s="687">
        <f t="shared" si="60"/>
        <v>0</v>
      </c>
      <c r="L94" s="687">
        <f t="shared" si="61"/>
        <v>0</v>
      </c>
      <c r="M94" s="688" t="str">
        <f t="shared" si="62"/>
        <v>-</v>
      </c>
      <c r="N94" s="687">
        <f t="shared" si="63"/>
        <v>0</v>
      </c>
      <c r="O94" s="687">
        <f t="shared" si="64"/>
        <v>0</v>
      </c>
      <c r="P94" s="687">
        <f t="shared" si="65"/>
        <v>0</v>
      </c>
      <c r="Q94" s="688" t="str">
        <f t="shared" si="66"/>
        <v>-</v>
      </c>
      <c r="R94" s="687">
        <f>'10. ГД Ноябрьск'!W19</f>
        <v>0</v>
      </c>
      <c r="S94" s="687">
        <f>'10. ГД Ноябрьск'!Y19</f>
        <v>0</v>
      </c>
      <c r="T94" s="687">
        <f t="shared" si="67"/>
        <v>0</v>
      </c>
      <c r="U94" s="688" t="str">
        <f t="shared" si="68"/>
        <v>-</v>
      </c>
      <c r="V94" s="687">
        <f>'10. ГД Ноябрьск'!AC19</f>
        <v>0</v>
      </c>
      <c r="W94" s="687">
        <f>'10. ГД Ноябрьск'!AE19</f>
        <v>0</v>
      </c>
      <c r="X94" s="687">
        <f t="shared" si="69"/>
        <v>0</v>
      </c>
      <c r="Y94" s="688" t="str">
        <f t="shared" si="70"/>
        <v>-</v>
      </c>
      <c r="Z94" s="687">
        <f>'10. ГД Ноябрьск'!AI19</f>
        <v>0</v>
      </c>
      <c r="AA94" s="687">
        <f>'10. ГД Ноябрьск'!AK19</f>
        <v>0</v>
      </c>
      <c r="AB94" s="687">
        <f t="shared" si="71"/>
        <v>0</v>
      </c>
      <c r="AC94" s="688" t="str">
        <f t="shared" si="72"/>
        <v>-</v>
      </c>
      <c r="AD94" s="687">
        <f t="shared" si="73"/>
        <v>0</v>
      </c>
      <c r="AE94" s="687">
        <f t="shared" si="74"/>
        <v>0</v>
      </c>
      <c r="AF94" s="687">
        <f t="shared" si="75"/>
        <v>0</v>
      </c>
      <c r="AG94" s="688" t="str">
        <f t="shared" si="76"/>
        <v>-</v>
      </c>
      <c r="AH94" s="687">
        <f>'10. ГД Ноябрьск'!AU19</f>
        <v>0</v>
      </c>
      <c r="AI94" s="687">
        <f>'10. ГД Ноябрьск'!AW19</f>
        <v>0</v>
      </c>
      <c r="AJ94" s="687">
        <f t="shared" si="77"/>
        <v>0</v>
      </c>
      <c r="AK94" s="688" t="str">
        <f t="shared" si="78"/>
        <v>-</v>
      </c>
      <c r="AL94" s="687">
        <f>'10. ГД Ноябрьск'!BA19</f>
        <v>0</v>
      </c>
      <c r="AM94" s="687">
        <f>'10. ГД Ноябрьск'!BC19</f>
        <v>0</v>
      </c>
      <c r="AN94" s="687">
        <f t="shared" si="79"/>
        <v>0</v>
      </c>
      <c r="AO94" s="688" t="str">
        <f t="shared" si="80"/>
        <v>-</v>
      </c>
      <c r="AP94" s="687">
        <f>'10. ГД Ноябрьск'!BG19</f>
        <v>0</v>
      </c>
      <c r="AQ94" s="687">
        <f>'10. ГД Ноябрьск'!BI19</f>
        <v>0</v>
      </c>
      <c r="AR94" s="687">
        <f t="shared" si="81"/>
        <v>0</v>
      </c>
      <c r="AS94" s="688" t="str">
        <f t="shared" si="82"/>
        <v>-</v>
      </c>
      <c r="AT94" s="687">
        <f t="shared" si="83"/>
        <v>0</v>
      </c>
      <c r="AU94" s="687">
        <f t="shared" si="84"/>
        <v>0</v>
      </c>
      <c r="AV94" s="687">
        <f t="shared" si="85"/>
        <v>0</v>
      </c>
      <c r="AW94" s="688" t="str">
        <f t="shared" si="86"/>
        <v>-</v>
      </c>
      <c r="AX94" s="687">
        <f>'10. ГД Ноябрьск'!BS19</f>
        <v>0</v>
      </c>
      <c r="AY94" s="687">
        <f>'10. ГД Ноябрьск'!BU19</f>
        <v>0</v>
      </c>
      <c r="AZ94" s="687">
        <f t="shared" si="87"/>
        <v>0</v>
      </c>
      <c r="BA94" s="688" t="str">
        <f t="shared" si="88"/>
        <v>-</v>
      </c>
      <c r="BB94" s="687">
        <f>'10. ГД Ноябрьск'!BY19</f>
        <v>0</v>
      </c>
      <c r="BC94" s="687">
        <f>'10. ГД Ноябрьск'!CA19</f>
        <v>0</v>
      </c>
      <c r="BD94" s="687">
        <f t="shared" si="89"/>
        <v>0</v>
      </c>
      <c r="BE94" s="688" t="str">
        <f t="shared" si="90"/>
        <v>-</v>
      </c>
      <c r="BF94" s="687">
        <f>'10. ГД Ноябрьск'!CE19</f>
        <v>0</v>
      </c>
      <c r="BG94" s="687">
        <f>'10. ГД Ноябрьск'!CG19</f>
        <v>0</v>
      </c>
      <c r="BH94" s="687">
        <f t="shared" si="91"/>
        <v>0</v>
      </c>
      <c r="BI94" s="688" t="str">
        <f t="shared" si="92"/>
        <v>-</v>
      </c>
      <c r="BJ94" s="687">
        <f t="shared" si="93"/>
        <v>0</v>
      </c>
      <c r="BK94" s="687">
        <f t="shared" si="94"/>
        <v>0</v>
      </c>
      <c r="BL94" s="687">
        <f t="shared" si="95"/>
        <v>0</v>
      </c>
      <c r="BM94" s="688" t="str">
        <f t="shared" si="96"/>
        <v>-</v>
      </c>
      <c r="BN94" s="687">
        <f>'10. ГД Ноябрьск'!CQ19</f>
        <v>0</v>
      </c>
      <c r="BO94" s="687">
        <f>'10. ГД Ноябрьск'!CS19</f>
        <v>0</v>
      </c>
      <c r="BP94" s="687">
        <f t="shared" si="97"/>
        <v>0</v>
      </c>
      <c r="BQ94" s="688" t="str">
        <f t="shared" si="98"/>
        <v>-</v>
      </c>
      <c r="BR94" s="687">
        <f>'10. ГД Ноябрьск'!CW19</f>
        <v>0</v>
      </c>
      <c r="BS94" s="687">
        <f>'10. ГД Ноябрьск'!CY19</f>
        <v>0</v>
      </c>
      <c r="BT94" s="687">
        <f t="shared" si="99"/>
        <v>0</v>
      </c>
      <c r="BU94" s="688" t="str">
        <f t="shared" si="100"/>
        <v>-</v>
      </c>
      <c r="BV94" s="687">
        <f>'10. ГД Ноябрьск'!DC19</f>
        <v>0</v>
      </c>
      <c r="BW94" s="687">
        <f>'10. ГД Ноябрьск'!DE19</f>
        <v>0</v>
      </c>
      <c r="BX94" s="687">
        <f t="shared" si="101"/>
        <v>0</v>
      </c>
      <c r="BY94" s="688" t="str">
        <f t="shared" si="102"/>
        <v>-</v>
      </c>
    </row>
    <row r="95" spans="2:77" ht="18.75" customHeight="1">
      <c r="B95" s="600"/>
      <c r="C95" s="484" t="s">
        <v>285</v>
      </c>
      <c r="D95" s="528"/>
      <c r="E95" s="528"/>
      <c r="F95" s="529"/>
      <c r="G95" s="530" t="s">
        <v>1511</v>
      </c>
      <c r="H95" s="530"/>
      <c r="I95" s="519" t="s">
        <v>1438</v>
      </c>
      <c r="J95" s="687">
        <f t="shared" si="59"/>
        <v>0</v>
      </c>
      <c r="K95" s="687">
        <f t="shared" si="60"/>
        <v>0</v>
      </c>
      <c r="L95" s="687">
        <f t="shared" si="61"/>
        <v>0</v>
      </c>
      <c r="M95" s="688" t="str">
        <f t="shared" si="62"/>
        <v>-</v>
      </c>
      <c r="N95" s="687">
        <f t="shared" si="63"/>
        <v>0</v>
      </c>
      <c r="O95" s="687">
        <f t="shared" si="64"/>
        <v>0</v>
      </c>
      <c r="P95" s="687">
        <f t="shared" si="65"/>
        <v>0</v>
      </c>
      <c r="Q95" s="688" t="str">
        <f t="shared" si="66"/>
        <v>-</v>
      </c>
      <c r="R95" s="687">
        <f>'10. ГД Ноябрьск'!W19</f>
        <v>0</v>
      </c>
      <c r="S95" s="687">
        <f>'10. ГД Ноябрьск'!Y19</f>
        <v>0</v>
      </c>
      <c r="T95" s="687">
        <f t="shared" si="67"/>
        <v>0</v>
      </c>
      <c r="U95" s="688" t="str">
        <f t="shared" si="68"/>
        <v>-</v>
      </c>
      <c r="V95" s="687">
        <f>'10. ГД Ноябрьск'!AC19</f>
        <v>0</v>
      </c>
      <c r="W95" s="687">
        <f>'10. ГД Ноябрьск'!AE19</f>
        <v>0</v>
      </c>
      <c r="X95" s="687">
        <f t="shared" si="69"/>
        <v>0</v>
      </c>
      <c r="Y95" s="688" t="str">
        <f t="shared" si="70"/>
        <v>-</v>
      </c>
      <c r="Z95" s="687">
        <f>'10. ГД Ноябрьск'!AI19</f>
        <v>0</v>
      </c>
      <c r="AA95" s="687">
        <f>'10. ГД Ноябрьск'!AK19</f>
        <v>0</v>
      </c>
      <c r="AB95" s="687">
        <f t="shared" si="71"/>
        <v>0</v>
      </c>
      <c r="AC95" s="688" t="str">
        <f t="shared" si="72"/>
        <v>-</v>
      </c>
      <c r="AD95" s="687">
        <f t="shared" si="73"/>
        <v>0</v>
      </c>
      <c r="AE95" s="687">
        <f t="shared" si="74"/>
        <v>0</v>
      </c>
      <c r="AF95" s="687">
        <f t="shared" si="75"/>
        <v>0</v>
      </c>
      <c r="AG95" s="688" t="str">
        <f t="shared" si="76"/>
        <v>-</v>
      </c>
      <c r="AH95" s="687">
        <f>'10. ГД Ноябрьск'!AU19</f>
        <v>0</v>
      </c>
      <c r="AI95" s="687">
        <f>'10. ГД Ноябрьск'!AW19</f>
        <v>0</v>
      </c>
      <c r="AJ95" s="687">
        <f t="shared" si="77"/>
        <v>0</v>
      </c>
      <c r="AK95" s="688" t="str">
        <f t="shared" si="78"/>
        <v>-</v>
      </c>
      <c r="AL95" s="687">
        <f>'10. ГД Ноябрьск'!BA19</f>
        <v>0</v>
      </c>
      <c r="AM95" s="687">
        <f>'10. ГД Ноябрьск'!BC19</f>
        <v>0</v>
      </c>
      <c r="AN95" s="687">
        <f t="shared" si="79"/>
        <v>0</v>
      </c>
      <c r="AO95" s="688" t="str">
        <f t="shared" si="80"/>
        <v>-</v>
      </c>
      <c r="AP95" s="687">
        <f>'10. ГД Ноябрьск'!BG19</f>
        <v>0</v>
      </c>
      <c r="AQ95" s="687">
        <f>'10. ГД Ноябрьск'!BI19</f>
        <v>0</v>
      </c>
      <c r="AR95" s="687">
        <f t="shared" si="81"/>
        <v>0</v>
      </c>
      <c r="AS95" s="688" t="str">
        <f t="shared" si="82"/>
        <v>-</v>
      </c>
      <c r="AT95" s="687">
        <f t="shared" si="83"/>
        <v>0</v>
      </c>
      <c r="AU95" s="687">
        <f t="shared" si="84"/>
        <v>0</v>
      </c>
      <c r="AV95" s="687">
        <f t="shared" si="85"/>
        <v>0</v>
      </c>
      <c r="AW95" s="688" t="str">
        <f t="shared" si="86"/>
        <v>-</v>
      </c>
      <c r="AX95" s="687">
        <f>'10. ГД Ноябрьск'!BS19</f>
        <v>0</v>
      </c>
      <c r="AY95" s="687">
        <f>'10. ГД Ноябрьск'!BU19</f>
        <v>0</v>
      </c>
      <c r="AZ95" s="687">
        <f t="shared" si="87"/>
        <v>0</v>
      </c>
      <c r="BA95" s="688" t="str">
        <f t="shared" si="88"/>
        <v>-</v>
      </c>
      <c r="BB95" s="687">
        <f>'10. ГД Ноябрьск'!BY19</f>
        <v>0</v>
      </c>
      <c r="BC95" s="687">
        <f>'10. ГД Ноябрьск'!CA19</f>
        <v>0</v>
      </c>
      <c r="BD95" s="687">
        <f t="shared" si="89"/>
        <v>0</v>
      </c>
      <c r="BE95" s="688" t="str">
        <f t="shared" si="90"/>
        <v>-</v>
      </c>
      <c r="BF95" s="687">
        <f>'10. ГД Ноябрьск'!CE19</f>
        <v>0</v>
      </c>
      <c r="BG95" s="687">
        <f>'10. ГД Ноябрьск'!CG19</f>
        <v>0</v>
      </c>
      <c r="BH95" s="687">
        <f t="shared" si="91"/>
        <v>0</v>
      </c>
      <c r="BI95" s="688" t="str">
        <f t="shared" si="92"/>
        <v>-</v>
      </c>
      <c r="BJ95" s="687">
        <f t="shared" si="93"/>
        <v>0</v>
      </c>
      <c r="BK95" s="687">
        <f t="shared" si="94"/>
        <v>0</v>
      </c>
      <c r="BL95" s="687">
        <f t="shared" si="95"/>
        <v>0</v>
      </c>
      <c r="BM95" s="688" t="str">
        <f t="shared" si="96"/>
        <v>-</v>
      </c>
      <c r="BN95" s="687">
        <f>'10. ГД Ноябрьск'!CQ19</f>
        <v>0</v>
      </c>
      <c r="BO95" s="687">
        <f>'10. ГД Ноябрьск'!CS19</f>
        <v>0</v>
      </c>
      <c r="BP95" s="687">
        <f t="shared" si="97"/>
        <v>0</v>
      </c>
      <c r="BQ95" s="688" t="str">
        <f t="shared" si="98"/>
        <v>-</v>
      </c>
      <c r="BR95" s="687">
        <f>'10. ГД Ноябрьск'!CW19</f>
        <v>0</v>
      </c>
      <c r="BS95" s="687">
        <f>'10. ГД Ноябрьск'!CY19</f>
        <v>0</v>
      </c>
      <c r="BT95" s="687">
        <f t="shared" si="99"/>
        <v>0</v>
      </c>
      <c r="BU95" s="688" t="str">
        <f t="shared" si="100"/>
        <v>-</v>
      </c>
      <c r="BV95" s="687">
        <f>'10. ГД Ноябрьск'!DC19</f>
        <v>0</v>
      </c>
      <c r="BW95" s="687">
        <f>'10. ГД Ноябрьск'!DE19</f>
        <v>0</v>
      </c>
      <c r="BX95" s="687">
        <f t="shared" si="101"/>
        <v>0</v>
      </c>
      <c r="BY95" s="688" t="str">
        <f t="shared" si="102"/>
        <v>-</v>
      </c>
    </row>
    <row r="96" spans="2:77" ht="18.75" customHeight="1">
      <c r="B96" s="600"/>
      <c r="C96" s="480" t="s">
        <v>1512</v>
      </c>
      <c r="D96" s="528"/>
      <c r="E96" s="528"/>
      <c r="F96" s="529"/>
      <c r="G96" s="530" t="s">
        <v>1511</v>
      </c>
      <c r="H96" s="530"/>
      <c r="I96" s="519" t="s">
        <v>1438</v>
      </c>
      <c r="J96" s="687">
        <f t="shared" si="59"/>
        <v>0</v>
      </c>
      <c r="K96" s="687">
        <f t="shared" si="60"/>
        <v>0</v>
      </c>
      <c r="L96" s="687">
        <f t="shared" si="61"/>
        <v>0</v>
      </c>
      <c r="M96" s="688" t="str">
        <f t="shared" si="62"/>
        <v>-</v>
      </c>
      <c r="N96" s="687">
        <f t="shared" si="63"/>
        <v>0</v>
      </c>
      <c r="O96" s="687">
        <f t="shared" si="64"/>
        <v>0</v>
      </c>
      <c r="P96" s="687">
        <f t="shared" si="65"/>
        <v>0</v>
      </c>
      <c r="Q96" s="688" t="str">
        <f t="shared" si="66"/>
        <v>-</v>
      </c>
      <c r="R96" s="687">
        <f>'10. ГД Ноябрьск'!W19</f>
        <v>0</v>
      </c>
      <c r="S96" s="687">
        <f>'10. ГД Ноябрьск'!Y19</f>
        <v>0</v>
      </c>
      <c r="T96" s="687">
        <f t="shared" si="67"/>
        <v>0</v>
      </c>
      <c r="U96" s="688" t="str">
        <f t="shared" si="68"/>
        <v>-</v>
      </c>
      <c r="V96" s="687">
        <f>'10. ГД Ноябрьск'!AC19</f>
        <v>0</v>
      </c>
      <c r="W96" s="687">
        <f>'10. ГД Ноябрьск'!AE19</f>
        <v>0</v>
      </c>
      <c r="X96" s="687">
        <f t="shared" si="69"/>
        <v>0</v>
      </c>
      <c r="Y96" s="688" t="str">
        <f t="shared" si="70"/>
        <v>-</v>
      </c>
      <c r="Z96" s="687">
        <f>'10. ГД Ноябрьск'!AI19</f>
        <v>0</v>
      </c>
      <c r="AA96" s="687">
        <f>'10. ГД Ноябрьск'!AK19</f>
        <v>0</v>
      </c>
      <c r="AB96" s="687">
        <f t="shared" si="71"/>
        <v>0</v>
      </c>
      <c r="AC96" s="688" t="str">
        <f t="shared" si="72"/>
        <v>-</v>
      </c>
      <c r="AD96" s="687">
        <f t="shared" si="73"/>
        <v>0</v>
      </c>
      <c r="AE96" s="687">
        <f t="shared" si="74"/>
        <v>0</v>
      </c>
      <c r="AF96" s="687">
        <f t="shared" si="75"/>
        <v>0</v>
      </c>
      <c r="AG96" s="688" t="str">
        <f t="shared" si="76"/>
        <v>-</v>
      </c>
      <c r="AH96" s="687">
        <f>'10. ГД Ноябрьск'!AU19</f>
        <v>0</v>
      </c>
      <c r="AI96" s="687">
        <f>'10. ГД Ноябрьск'!AW19</f>
        <v>0</v>
      </c>
      <c r="AJ96" s="687">
        <f t="shared" si="77"/>
        <v>0</v>
      </c>
      <c r="AK96" s="688" t="str">
        <f t="shared" si="78"/>
        <v>-</v>
      </c>
      <c r="AL96" s="687">
        <f>'10. ГД Ноябрьск'!BA19</f>
        <v>0</v>
      </c>
      <c r="AM96" s="687">
        <f>'10. ГД Ноябрьск'!BC19</f>
        <v>0</v>
      </c>
      <c r="AN96" s="687">
        <f t="shared" si="79"/>
        <v>0</v>
      </c>
      <c r="AO96" s="688" t="str">
        <f t="shared" si="80"/>
        <v>-</v>
      </c>
      <c r="AP96" s="687">
        <f>'10. ГД Ноябрьск'!BG19</f>
        <v>0</v>
      </c>
      <c r="AQ96" s="687">
        <f>'10. ГД Ноябрьск'!BI19</f>
        <v>0</v>
      </c>
      <c r="AR96" s="687">
        <f t="shared" si="81"/>
        <v>0</v>
      </c>
      <c r="AS96" s="688" t="str">
        <f t="shared" si="82"/>
        <v>-</v>
      </c>
      <c r="AT96" s="687">
        <f t="shared" si="83"/>
        <v>0</v>
      </c>
      <c r="AU96" s="687">
        <f t="shared" si="84"/>
        <v>0</v>
      </c>
      <c r="AV96" s="687">
        <f t="shared" si="85"/>
        <v>0</v>
      </c>
      <c r="AW96" s="688" t="str">
        <f t="shared" si="86"/>
        <v>-</v>
      </c>
      <c r="AX96" s="687">
        <f>'10. ГД Ноябрьск'!BS19</f>
        <v>0</v>
      </c>
      <c r="AY96" s="687">
        <f>'10. ГД Ноябрьск'!BU19</f>
        <v>0</v>
      </c>
      <c r="AZ96" s="687">
        <f t="shared" si="87"/>
        <v>0</v>
      </c>
      <c r="BA96" s="688" t="str">
        <f t="shared" si="88"/>
        <v>-</v>
      </c>
      <c r="BB96" s="687">
        <f>'10. ГД Ноябрьск'!BY19</f>
        <v>0</v>
      </c>
      <c r="BC96" s="687">
        <f>'10. ГД Ноябрьск'!CA19</f>
        <v>0</v>
      </c>
      <c r="BD96" s="687">
        <f t="shared" si="89"/>
        <v>0</v>
      </c>
      <c r="BE96" s="688" t="str">
        <f t="shared" si="90"/>
        <v>-</v>
      </c>
      <c r="BF96" s="687">
        <f>'10. ГД Ноябрьск'!CE19</f>
        <v>0</v>
      </c>
      <c r="BG96" s="687">
        <f>'10. ГД Ноябрьск'!CG19</f>
        <v>0</v>
      </c>
      <c r="BH96" s="687">
        <f t="shared" si="91"/>
        <v>0</v>
      </c>
      <c r="BI96" s="688" t="str">
        <f t="shared" si="92"/>
        <v>-</v>
      </c>
      <c r="BJ96" s="687">
        <f t="shared" si="93"/>
        <v>0</v>
      </c>
      <c r="BK96" s="687">
        <f t="shared" si="94"/>
        <v>0</v>
      </c>
      <c r="BL96" s="687">
        <f t="shared" si="95"/>
        <v>0</v>
      </c>
      <c r="BM96" s="688" t="str">
        <f t="shared" si="96"/>
        <v>-</v>
      </c>
      <c r="BN96" s="687">
        <f>'10. ГД Ноябрьск'!CQ19</f>
        <v>0</v>
      </c>
      <c r="BO96" s="687">
        <f>'10. ГД Ноябрьск'!CS19</f>
        <v>0</v>
      </c>
      <c r="BP96" s="687">
        <f t="shared" si="97"/>
        <v>0</v>
      </c>
      <c r="BQ96" s="688" t="str">
        <f t="shared" si="98"/>
        <v>-</v>
      </c>
      <c r="BR96" s="687">
        <f>'10. ГД Ноябрьск'!CW19</f>
        <v>0</v>
      </c>
      <c r="BS96" s="687">
        <f>'10. ГД Ноябрьск'!CY19</f>
        <v>0</v>
      </c>
      <c r="BT96" s="687">
        <f t="shared" si="99"/>
        <v>0</v>
      </c>
      <c r="BU96" s="688" t="str">
        <f t="shared" si="100"/>
        <v>-</v>
      </c>
      <c r="BV96" s="687">
        <f>'10. ГД Ноябрьск'!DC19</f>
        <v>0</v>
      </c>
      <c r="BW96" s="687">
        <f>'10. ГД Ноябрьск'!DE19</f>
        <v>0</v>
      </c>
      <c r="BX96" s="687">
        <f t="shared" si="101"/>
        <v>0</v>
      </c>
      <c r="BY96" s="688" t="str">
        <f t="shared" si="102"/>
        <v>-</v>
      </c>
    </row>
    <row r="97" spans="2:77" ht="24" customHeight="1">
      <c r="B97" s="600"/>
      <c r="C97" s="480" t="s">
        <v>1513</v>
      </c>
      <c r="D97" s="528"/>
      <c r="E97" s="528"/>
      <c r="F97" s="529"/>
      <c r="G97" s="530" t="s">
        <v>1514</v>
      </c>
      <c r="H97" s="530"/>
      <c r="I97" s="519" t="s">
        <v>1438</v>
      </c>
      <c r="J97" s="687">
        <f t="shared" si="59"/>
        <v>0</v>
      </c>
      <c r="K97" s="687">
        <f t="shared" si="60"/>
        <v>0</v>
      </c>
      <c r="L97" s="687">
        <f t="shared" si="61"/>
        <v>0</v>
      </c>
      <c r="M97" s="688" t="str">
        <f t="shared" si="62"/>
        <v>-</v>
      </c>
      <c r="N97" s="687">
        <f t="shared" si="63"/>
        <v>0</v>
      </c>
      <c r="O97" s="687">
        <f t="shared" si="64"/>
        <v>0</v>
      </c>
      <c r="P97" s="687">
        <f t="shared" si="65"/>
        <v>0</v>
      </c>
      <c r="Q97" s="688" t="str">
        <f t="shared" si="66"/>
        <v>-</v>
      </c>
      <c r="R97" s="687">
        <f>'10. ГД Ноябрьск'!W19-'10. ГД Ноябрьск'!W19</f>
        <v>0</v>
      </c>
      <c r="S97" s="687">
        <f>'10. ГД Ноябрьск'!Y19-'10. ГД Ноябрьск'!Y19</f>
        <v>0</v>
      </c>
      <c r="T97" s="687">
        <f t="shared" si="67"/>
        <v>0</v>
      </c>
      <c r="U97" s="688" t="str">
        <f t="shared" si="68"/>
        <v>-</v>
      </c>
      <c r="V97" s="687">
        <f>'10. ГД Ноябрьск'!AC19-'10. ГД Ноябрьск'!AC19</f>
        <v>0</v>
      </c>
      <c r="W97" s="687">
        <f>'10. ГД Ноябрьск'!AE19-'10. ГД Ноябрьск'!AE19</f>
        <v>0</v>
      </c>
      <c r="X97" s="687">
        <f t="shared" si="69"/>
        <v>0</v>
      </c>
      <c r="Y97" s="688" t="str">
        <f t="shared" si="70"/>
        <v>-</v>
      </c>
      <c r="Z97" s="687">
        <f>'10. ГД Ноябрьск'!AI19-'10. ГД Ноябрьск'!AI19</f>
        <v>0</v>
      </c>
      <c r="AA97" s="687">
        <f>'10. ГД Ноябрьск'!AK19-'10. ГД Ноябрьск'!AK19</f>
        <v>0</v>
      </c>
      <c r="AB97" s="687">
        <f t="shared" si="71"/>
        <v>0</v>
      </c>
      <c r="AC97" s="688" t="str">
        <f t="shared" si="72"/>
        <v>-</v>
      </c>
      <c r="AD97" s="687">
        <f t="shared" si="73"/>
        <v>0</v>
      </c>
      <c r="AE97" s="687">
        <f t="shared" si="74"/>
        <v>0</v>
      </c>
      <c r="AF97" s="687">
        <f t="shared" si="75"/>
        <v>0</v>
      </c>
      <c r="AG97" s="688" t="str">
        <f t="shared" si="76"/>
        <v>-</v>
      </c>
      <c r="AH97" s="687">
        <f>'10. ГД Ноябрьск'!AU19-'10. ГД Ноябрьск'!AU19</f>
        <v>0</v>
      </c>
      <c r="AI97" s="687">
        <f>'10. ГД Ноябрьск'!AW19-'10. ГД Ноябрьск'!AW19</f>
        <v>0</v>
      </c>
      <c r="AJ97" s="687">
        <f t="shared" si="77"/>
        <v>0</v>
      </c>
      <c r="AK97" s="688" t="str">
        <f t="shared" si="78"/>
        <v>-</v>
      </c>
      <c r="AL97" s="687">
        <f>'10. ГД Ноябрьск'!BA19-'10. ГД Ноябрьск'!BA19</f>
        <v>0</v>
      </c>
      <c r="AM97" s="687">
        <f>'10. ГД Ноябрьск'!BC19-'10. ГД Ноябрьск'!BC19</f>
        <v>0</v>
      </c>
      <c r="AN97" s="687">
        <f t="shared" si="79"/>
        <v>0</v>
      </c>
      <c r="AO97" s="688" t="str">
        <f t="shared" si="80"/>
        <v>-</v>
      </c>
      <c r="AP97" s="687">
        <f>'10. ГД Ноябрьск'!BG19-'10. ГД Ноябрьск'!BG19</f>
        <v>0</v>
      </c>
      <c r="AQ97" s="687">
        <f>'10. ГД Ноябрьск'!BI19-'10. ГД Ноябрьск'!BI19</f>
        <v>0</v>
      </c>
      <c r="AR97" s="687">
        <f t="shared" si="81"/>
        <v>0</v>
      </c>
      <c r="AS97" s="688" t="str">
        <f t="shared" si="82"/>
        <v>-</v>
      </c>
      <c r="AT97" s="687">
        <f t="shared" si="83"/>
        <v>0</v>
      </c>
      <c r="AU97" s="687">
        <f t="shared" si="84"/>
        <v>0</v>
      </c>
      <c r="AV97" s="687">
        <f t="shared" si="85"/>
        <v>0</v>
      </c>
      <c r="AW97" s="688" t="str">
        <f t="shared" si="86"/>
        <v>-</v>
      </c>
      <c r="AX97" s="687">
        <f>'10. ГД Ноябрьск'!BS19-'10. ГД Ноябрьск'!BS19</f>
        <v>0</v>
      </c>
      <c r="AY97" s="687">
        <f>'10. ГД Ноябрьск'!BU19-'10. ГД Ноябрьск'!BU19</f>
        <v>0</v>
      </c>
      <c r="AZ97" s="687">
        <f t="shared" si="87"/>
        <v>0</v>
      </c>
      <c r="BA97" s="688" t="str">
        <f t="shared" si="88"/>
        <v>-</v>
      </c>
      <c r="BB97" s="687">
        <f>'10. ГД Ноябрьск'!BY19-'10. ГД Ноябрьск'!BY19</f>
        <v>0</v>
      </c>
      <c r="BC97" s="687">
        <f>'10. ГД Ноябрьск'!CA19-'10. ГД Ноябрьск'!CA19</f>
        <v>0</v>
      </c>
      <c r="BD97" s="687">
        <f t="shared" si="89"/>
        <v>0</v>
      </c>
      <c r="BE97" s="688" t="str">
        <f t="shared" si="90"/>
        <v>-</v>
      </c>
      <c r="BF97" s="687">
        <f>'10. ГД Ноябрьск'!CE19-'10. ГД Ноябрьск'!CE19</f>
        <v>0</v>
      </c>
      <c r="BG97" s="687">
        <f>'10. ГД Ноябрьск'!CG19-'10. ГД Ноябрьск'!CG19</f>
        <v>0</v>
      </c>
      <c r="BH97" s="687">
        <f t="shared" si="91"/>
        <v>0</v>
      </c>
      <c r="BI97" s="688" t="str">
        <f t="shared" si="92"/>
        <v>-</v>
      </c>
      <c r="BJ97" s="687">
        <f t="shared" si="93"/>
        <v>0</v>
      </c>
      <c r="BK97" s="687">
        <f t="shared" si="94"/>
        <v>0</v>
      </c>
      <c r="BL97" s="687">
        <f t="shared" si="95"/>
        <v>0</v>
      </c>
      <c r="BM97" s="688" t="str">
        <f t="shared" si="96"/>
        <v>-</v>
      </c>
      <c r="BN97" s="687">
        <f>'10. ГД Ноябрьск'!CQ19-'10. ГД Ноябрьск'!CQ19</f>
        <v>0</v>
      </c>
      <c r="BO97" s="687">
        <f>'10. ГД Ноябрьск'!CS19-'10. ГД Ноябрьск'!CS19</f>
        <v>0</v>
      </c>
      <c r="BP97" s="687">
        <f t="shared" si="97"/>
        <v>0</v>
      </c>
      <c r="BQ97" s="688" t="str">
        <f t="shared" si="98"/>
        <v>-</v>
      </c>
      <c r="BR97" s="687">
        <f>'10. ГД Ноябрьск'!CW19-'10. ГД Ноябрьск'!CW19</f>
        <v>0</v>
      </c>
      <c r="BS97" s="687">
        <f>'10. ГД Ноябрьск'!CY19-'10. ГД Ноябрьск'!CY19</f>
        <v>0</v>
      </c>
      <c r="BT97" s="687">
        <f t="shared" si="99"/>
        <v>0</v>
      </c>
      <c r="BU97" s="688" t="str">
        <f t="shared" si="100"/>
        <v>-</v>
      </c>
      <c r="BV97" s="687">
        <f>'10. ГД Ноябрьск'!DC19-'10. ГД Ноябрьск'!DC19</f>
        <v>0</v>
      </c>
      <c r="BW97" s="687">
        <f>'10. ГД Ноябрьск'!DE19-'10. ГД Ноябрьск'!DE19</f>
        <v>0</v>
      </c>
      <c r="BX97" s="687">
        <f t="shared" si="101"/>
        <v>0</v>
      </c>
      <c r="BY97" s="688" t="str">
        <f t="shared" si="102"/>
        <v>-</v>
      </c>
    </row>
    <row r="98" spans="2:77" ht="48" customHeight="1">
      <c r="B98" s="600" t="s">
        <v>1515</v>
      </c>
      <c r="C98" s="479" t="s">
        <v>1516</v>
      </c>
      <c r="D98" s="528"/>
      <c r="E98" s="528"/>
      <c r="F98" s="529"/>
      <c r="G98" s="530" t="s">
        <v>1517</v>
      </c>
      <c r="H98" s="530"/>
      <c r="I98" s="519" t="s">
        <v>1438</v>
      </c>
      <c r="J98" s="687">
        <f t="shared" si="59"/>
        <v>291</v>
      </c>
      <c r="K98" s="687">
        <f t="shared" si="60"/>
        <v>0</v>
      </c>
      <c r="L98" s="687">
        <f t="shared" si="61"/>
        <v>-291</v>
      </c>
      <c r="M98" s="688">
        <f t="shared" si="62"/>
        <v>0</v>
      </c>
      <c r="N98" s="687">
        <f t="shared" si="63"/>
        <v>60.3</v>
      </c>
      <c r="O98" s="687">
        <f t="shared" si="64"/>
        <v>0</v>
      </c>
      <c r="P98" s="687">
        <f t="shared" si="65"/>
        <v>-60.3</v>
      </c>
      <c r="Q98" s="688">
        <f t="shared" si="66"/>
        <v>0</v>
      </c>
      <c r="R98" s="687">
        <f>'11. ГД Надым'!W12+'11. ГД Надым'!W13+'11. ГД Надым'!W14+'11. ГД Надым'!W15+'11. ГД Надым'!W17+'11. ГД Надым'!W18</f>
        <v>21.2</v>
      </c>
      <c r="S98" s="687">
        <f>'11. ГД Надым'!Y12+'11. ГД Надым'!Y13+'11. ГД Надым'!Y14+'11. ГД Надым'!Y15+'11. ГД Надым'!Y17+'11. ГД Надым'!Y18</f>
        <v>0</v>
      </c>
      <c r="T98" s="687">
        <f t="shared" si="67"/>
        <v>-21.2</v>
      </c>
      <c r="U98" s="688">
        <f t="shared" si="68"/>
        <v>0</v>
      </c>
      <c r="V98" s="687">
        <f>'11. ГД Надым'!AC12+'11. ГД Надым'!AC13+'11. ГД Надым'!AC14+'11. ГД Надым'!AC15+'11. ГД Надым'!AC17+'11. ГД Надым'!AC18</f>
        <v>18.600000000000001</v>
      </c>
      <c r="W98" s="687">
        <f>'11. ГД Надым'!AE12+'11. ГД Надым'!AE13+'11. ГД Надым'!AE14+'11. ГД Надым'!AE15+'11. ГД Надым'!AE17+'11. ГД Надым'!AE18</f>
        <v>0</v>
      </c>
      <c r="X98" s="687">
        <f t="shared" si="69"/>
        <v>-18.600000000000001</v>
      </c>
      <c r="Y98" s="688">
        <f t="shared" si="70"/>
        <v>0</v>
      </c>
      <c r="Z98" s="687">
        <f>'11. ГД Надым'!AI12+'11. ГД Надым'!AI13+'11. ГД Надым'!AI14+'11. ГД Надым'!AI15+'11. ГД Надым'!AI17+'11. ГД Надым'!AI18</f>
        <v>20.5</v>
      </c>
      <c r="AA98" s="687">
        <f>'11. ГД Надым'!AK12+'11. ГД Надым'!AK13+'11. ГД Надым'!AK14+'11. ГД Надым'!AK15+'11. ГД Надым'!AK17+'11. ГД Надым'!AK18</f>
        <v>0</v>
      </c>
      <c r="AB98" s="687">
        <f t="shared" si="71"/>
        <v>-20.5</v>
      </c>
      <c r="AC98" s="688">
        <f t="shared" si="72"/>
        <v>0</v>
      </c>
      <c r="AD98" s="687">
        <f t="shared" si="73"/>
        <v>47.400000000000006</v>
      </c>
      <c r="AE98" s="687">
        <f t="shared" si="74"/>
        <v>0</v>
      </c>
      <c r="AF98" s="687">
        <f t="shared" si="75"/>
        <v>-47.400000000000006</v>
      </c>
      <c r="AG98" s="688">
        <f t="shared" si="76"/>
        <v>0</v>
      </c>
      <c r="AH98" s="687">
        <f>'11. ГД Надым'!AU12+'11. ГД Надым'!AU13+'11. ГД Надым'!AU14+'11. ГД Надым'!AU15+'11. ГД Надым'!AU17+'11. ГД Надым'!AU18</f>
        <v>17.8</v>
      </c>
      <c r="AI98" s="687">
        <f>'11. ГД Надым'!AW12+'11. ГД Надым'!AW13+'11. ГД Надым'!AW14+'11. ГД Надым'!AW15+'11. ГД Надым'!AW17+'11. ГД Надым'!AW18</f>
        <v>0</v>
      </c>
      <c r="AJ98" s="687">
        <f t="shared" si="77"/>
        <v>-17.8</v>
      </c>
      <c r="AK98" s="688">
        <f t="shared" si="78"/>
        <v>0</v>
      </c>
      <c r="AL98" s="687">
        <f>'11. ГД Надым'!BA12+'11. ГД Надым'!BA13+'11. ГД Надым'!BA14+'11. ГД Надым'!BA15+'11. ГД Надым'!BA17+'11. ГД Надым'!BA18</f>
        <v>17.100000000000001</v>
      </c>
      <c r="AM98" s="687">
        <f>'11. ГД Надым'!BC12+'11. ГД Надым'!BC13+'11. ГД Надым'!BC14+'11. ГД Надым'!BC15+'11. ГД Надым'!BC17+'11. ГД Надым'!BC18</f>
        <v>0</v>
      </c>
      <c r="AN98" s="687">
        <f t="shared" si="79"/>
        <v>-17.100000000000001</v>
      </c>
      <c r="AO98" s="688">
        <f t="shared" si="80"/>
        <v>0</v>
      </c>
      <c r="AP98" s="687">
        <f>'11. ГД Надым'!BG12+'11. ГД Надым'!BG13+'11. ГД Надым'!BG14+'11. ГД Надым'!BG15+'11. ГД Надым'!BG17+'11. ГД Надым'!BG18</f>
        <v>12.5</v>
      </c>
      <c r="AQ98" s="687">
        <f>'11. ГД Надым'!BI12+'11. ГД Надым'!BI13+'11. ГД Надым'!BI14+'11. ГД Надым'!BI15+'11. ГД Надым'!BI17+'11. ГД Надым'!BI18</f>
        <v>0</v>
      </c>
      <c r="AR98" s="687">
        <f t="shared" si="81"/>
        <v>-12.5</v>
      </c>
      <c r="AS98" s="688">
        <f t="shared" si="82"/>
        <v>0</v>
      </c>
      <c r="AT98" s="687">
        <f t="shared" si="83"/>
        <v>49.1</v>
      </c>
      <c r="AU98" s="687">
        <f t="shared" si="84"/>
        <v>0</v>
      </c>
      <c r="AV98" s="687">
        <f t="shared" si="85"/>
        <v>-49.1</v>
      </c>
      <c r="AW98" s="688">
        <f t="shared" si="86"/>
        <v>0</v>
      </c>
      <c r="AX98" s="687">
        <f>'11. ГД Надым'!BS12+'11. ГД Надым'!BS13+'11. ГД Надым'!BS14+'11. ГД Надым'!BS15+'11. ГД Надым'!BS17+'11. ГД Надым'!BS18</f>
        <v>13.1</v>
      </c>
      <c r="AY98" s="687">
        <f>'11. ГД Надым'!BU12+'11. ГД Надым'!BU13+'11. ГД Надым'!BU14+'11. ГД Надым'!BU15+'11. ГД Надым'!BU17+'11. ГД Надым'!BU18</f>
        <v>0</v>
      </c>
      <c r="AZ98" s="687">
        <f t="shared" si="87"/>
        <v>-13.1</v>
      </c>
      <c r="BA98" s="688">
        <f t="shared" si="88"/>
        <v>0</v>
      </c>
      <c r="BB98" s="687">
        <f>'11. ГД Надым'!BY12+'11. ГД Надым'!BY13+'11. ГД Надым'!BY14+'11. ГД Надым'!BY15+'11. ГД Надым'!BY17+'11. ГД Надым'!BY18</f>
        <v>18.100000000000001</v>
      </c>
      <c r="BC98" s="687">
        <f>'11. ГД Надым'!CA12+'11. ГД Надым'!CA13+'11. ГД Надым'!CA14+'11. ГД Надым'!CA15+'11. ГД Надым'!CA17+'11. ГД Надым'!CA18</f>
        <v>0</v>
      </c>
      <c r="BD98" s="687">
        <f t="shared" si="89"/>
        <v>-18.100000000000001</v>
      </c>
      <c r="BE98" s="688">
        <f t="shared" si="90"/>
        <v>0</v>
      </c>
      <c r="BF98" s="687">
        <f>'11. ГД Надым'!CE12+'11. ГД Надым'!CE13+'11. ГД Надым'!CE14+'11. ГД Надым'!CE15+'11. ГД Надым'!CE17+'11. ГД Надым'!CE18</f>
        <v>17.899999999999999</v>
      </c>
      <c r="BG98" s="687">
        <f>'11. ГД Надым'!CG12+'11. ГД Надым'!CG13+'11. ГД Надым'!CG14+'11. ГД Надым'!CG15+'11. ГД Надым'!CG17+'11. ГД Надым'!CG18</f>
        <v>0</v>
      </c>
      <c r="BH98" s="687">
        <f t="shared" si="91"/>
        <v>-17.899999999999999</v>
      </c>
      <c r="BI98" s="688">
        <f t="shared" si="92"/>
        <v>0</v>
      </c>
      <c r="BJ98" s="687">
        <f t="shared" si="93"/>
        <v>134.19999999999999</v>
      </c>
      <c r="BK98" s="687">
        <f t="shared" si="94"/>
        <v>0</v>
      </c>
      <c r="BL98" s="687">
        <f t="shared" si="95"/>
        <v>-134.19999999999999</v>
      </c>
      <c r="BM98" s="688">
        <f t="shared" si="96"/>
        <v>0</v>
      </c>
      <c r="BN98" s="687">
        <f>'11. ГД Надым'!CQ12+'11. ГД Надым'!CQ13+'11. ГД Надым'!CQ14+'11. ГД Надым'!CQ15+'11. ГД Надым'!CQ17+'11. ГД Надым'!CQ18</f>
        <v>32.299999999999997</v>
      </c>
      <c r="BO98" s="687">
        <f>'11. ГД Надым'!CS12+'11. ГД Надым'!CS13+'11. ГД Надым'!CS14+'11. ГД Надым'!CS15+'11. ГД Надым'!CS17+'11. ГД Надым'!CS18</f>
        <v>0</v>
      </c>
      <c r="BP98" s="687">
        <f t="shared" si="97"/>
        <v>-32.299999999999997</v>
      </c>
      <c r="BQ98" s="688">
        <f t="shared" si="98"/>
        <v>0</v>
      </c>
      <c r="BR98" s="687">
        <f>'11. ГД Надым'!CW12+'11. ГД Надым'!CW13+'11. ГД Надым'!CW14+'11. ГД Надым'!CW15+'11. ГД Надым'!CW17+'11. ГД Надым'!CW18</f>
        <v>43.9</v>
      </c>
      <c r="BS98" s="687">
        <f>'11. ГД Надым'!CY12+'11. ГД Надым'!CY13+'11. ГД Надым'!CY14+'11. ГД Надым'!CY15+'11. ГД Надым'!CY17+'11. ГД Надым'!CY18</f>
        <v>0</v>
      </c>
      <c r="BT98" s="687">
        <f t="shared" si="99"/>
        <v>-43.9</v>
      </c>
      <c r="BU98" s="688">
        <f t="shared" si="100"/>
        <v>0</v>
      </c>
      <c r="BV98" s="687">
        <f>'11. ГД Надым'!DC12+'11. ГД Надым'!DC13+'11. ГД Надым'!DC14+'11. ГД Надым'!DC15+'11. ГД Надым'!DC17+'11. ГД Надым'!DC18</f>
        <v>58</v>
      </c>
      <c r="BW98" s="687">
        <f>'11. ГД Надым'!DE12+'11. ГД Надым'!DE13+'11. ГД Надым'!DE14+'11. ГД Надым'!DE15+'11. ГД Надым'!DE17+'11. ГД Надым'!DE18</f>
        <v>0</v>
      </c>
      <c r="BX98" s="687">
        <f t="shared" si="101"/>
        <v>-58</v>
      </c>
      <c r="BY98" s="688">
        <f t="shared" si="102"/>
        <v>0</v>
      </c>
    </row>
    <row r="99" spans="2:77" ht="18.75" customHeight="1">
      <c r="B99" s="600"/>
      <c r="C99" s="484" t="s">
        <v>1518</v>
      </c>
      <c r="D99" s="528"/>
      <c r="E99" s="528"/>
      <c r="F99" s="529"/>
      <c r="G99" s="530" t="s">
        <v>1519</v>
      </c>
      <c r="H99" s="530"/>
      <c r="I99" s="519" t="s">
        <v>1438</v>
      </c>
      <c r="J99" s="687">
        <f t="shared" si="59"/>
        <v>1.4</v>
      </c>
      <c r="K99" s="687">
        <f t="shared" si="60"/>
        <v>0</v>
      </c>
      <c r="L99" s="687">
        <f t="shared" si="61"/>
        <v>-1.4</v>
      </c>
      <c r="M99" s="688">
        <f t="shared" si="62"/>
        <v>0</v>
      </c>
      <c r="N99" s="687">
        <f t="shared" si="63"/>
        <v>0.4</v>
      </c>
      <c r="O99" s="687">
        <f t="shared" si="64"/>
        <v>0</v>
      </c>
      <c r="P99" s="687">
        <f t="shared" si="65"/>
        <v>-0.4</v>
      </c>
      <c r="Q99" s="688">
        <f t="shared" si="66"/>
        <v>0</v>
      </c>
      <c r="R99" s="687">
        <f>'11. ГД Надым'!W12</f>
        <v>0.2</v>
      </c>
      <c r="S99" s="687">
        <f>'11. ГД Надым'!Y12</f>
        <v>0</v>
      </c>
      <c r="T99" s="687">
        <f t="shared" si="67"/>
        <v>-0.2</v>
      </c>
      <c r="U99" s="688">
        <f t="shared" si="68"/>
        <v>0</v>
      </c>
      <c r="V99" s="687">
        <f>'11. ГД Надым'!AC12</f>
        <v>0.1</v>
      </c>
      <c r="W99" s="687">
        <f>'11. ГД Надым'!AE12</f>
        <v>0</v>
      </c>
      <c r="X99" s="687">
        <f t="shared" si="69"/>
        <v>-0.1</v>
      </c>
      <c r="Y99" s="688">
        <f t="shared" si="70"/>
        <v>0</v>
      </c>
      <c r="Z99" s="687">
        <f>'11. ГД Надым'!AI12</f>
        <v>0.1</v>
      </c>
      <c r="AA99" s="687">
        <f>'11. ГД Надым'!AK12</f>
        <v>0</v>
      </c>
      <c r="AB99" s="687">
        <f t="shared" si="71"/>
        <v>-0.1</v>
      </c>
      <c r="AC99" s="688">
        <f t="shared" si="72"/>
        <v>0</v>
      </c>
      <c r="AD99" s="687">
        <f t="shared" si="73"/>
        <v>0.4</v>
      </c>
      <c r="AE99" s="687">
        <f t="shared" si="74"/>
        <v>0</v>
      </c>
      <c r="AF99" s="687">
        <f t="shared" si="75"/>
        <v>-0.4</v>
      </c>
      <c r="AG99" s="688">
        <f t="shared" si="76"/>
        <v>0</v>
      </c>
      <c r="AH99" s="687">
        <f>'11. ГД Надым'!AU12</f>
        <v>0.2</v>
      </c>
      <c r="AI99" s="687">
        <f>'11. ГД Надым'!AW12</f>
        <v>0</v>
      </c>
      <c r="AJ99" s="687">
        <f t="shared" si="77"/>
        <v>-0.2</v>
      </c>
      <c r="AK99" s="688">
        <f t="shared" si="78"/>
        <v>0</v>
      </c>
      <c r="AL99" s="687">
        <f>'11. ГД Надым'!BA12</f>
        <v>0.2</v>
      </c>
      <c r="AM99" s="687">
        <f>'11. ГД Надым'!BC12</f>
        <v>0</v>
      </c>
      <c r="AN99" s="687">
        <f t="shared" si="79"/>
        <v>-0.2</v>
      </c>
      <c r="AO99" s="688">
        <f t="shared" si="80"/>
        <v>0</v>
      </c>
      <c r="AP99" s="687">
        <f>'11. ГД Надым'!BG12</f>
        <v>0</v>
      </c>
      <c r="AQ99" s="687">
        <f>'11. ГД Надым'!BI12</f>
        <v>0</v>
      </c>
      <c r="AR99" s="687">
        <f t="shared" si="81"/>
        <v>0</v>
      </c>
      <c r="AS99" s="688" t="str">
        <f t="shared" si="82"/>
        <v>-</v>
      </c>
      <c r="AT99" s="687">
        <f t="shared" si="83"/>
        <v>0.2</v>
      </c>
      <c r="AU99" s="687">
        <f t="shared" si="84"/>
        <v>0</v>
      </c>
      <c r="AV99" s="687">
        <f t="shared" si="85"/>
        <v>-0.2</v>
      </c>
      <c r="AW99" s="688">
        <f t="shared" si="86"/>
        <v>0</v>
      </c>
      <c r="AX99" s="687">
        <f>'11. ГД Надым'!BS12</f>
        <v>0</v>
      </c>
      <c r="AY99" s="687">
        <f>'11. ГД Надым'!BU12</f>
        <v>0</v>
      </c>
      <c r="AZ99" s="687">
        <f t="shared" si="87"/>
        <v>0</v>
      </c>
      <c r="BA99" s="688" t="str">
        <f t="shared" si="88"/>
        <v>-</v>
      </c>
      <c r="BB99" s="687">
        <f>'11. ГД Надым'!BY12</f>
        <v>0</v>
      </c>
      <c r="BC99" s="687">
        <f>'11. ГД Надым'!CA12</f>
        <v>0</v>
      </c>
      <c r="BD99" s="687">
        <f t="shared" si="89"/>
        <v>0</v>
      </c>
      <c r="BE99" s="688" t="str">
        <f t="shared" si="90"/>
        <v>-</v>
      </c>
      <c r="BF99" s="687">
        <f>'11. ГД Надым'!CE12</f>
        <v>0.2</v>
      </c>
      <c r="BG99" s="687">
        <f>'11. ГД Надым'!CG12</f>
        <v>0</v>
      </c>
      <c r="BH99" s="687">
        <f t="shared" si="91"/>
        <v>-0.2</v>
      </c>
      <c r="BI99" s="688">
        <f t="shared" si="92"/>
        <v>0</v>
      </c>
      <c r="BJ99" s="687">
        <f t="shared" si="93"/>
        <v>0.4</v>
      </c>
      <c r="BK99" s="687">
        <f t="shared" si="94"/>
        <v>0</v>
      </c>
      <c r="BL99" s="687">
        <f t="shared" si="95"/>
        <v>-0.4</v>
      </c>
      <c r="BM99" s="688">
        <f t="shared" si="96"/>
        <v>0</v>
      </c>
      <c r="BN99" s="687">
        <f>'11. ГД Надым'!CQ12</f>
        <v>0.1</v>
      </c>
      <c r="BO99" s="687">
        <f>'11. ГД Надым'!CS12</f>
        <v>0</v>
      </c>
      <c r="BP99" s="687">
        <f t="shared" si="97"/>
        <v>-0.1</v>
      </c>
      <c r="BQ99" s="688">
        <f t="shared" si="98"/>
        <v>0</v>
      </c>
      <c r="BR99" s="687">
        <f>'11. ГД Надым'!CW12</f>
        <v>0.1</v>
      </c>
      <c r="BS99" s="687">
        <f>'11. ГД Надым'!CY12</f>
        <v>0</v>
      </c>
      <c r="BT99" s="687">
        <f t="shared" si="99"/>
        <v>-0.1</v>
      </c>
      <c r="BU99" s="688">
        <f t="shared" si="100"/>
        <v>0</v>
      </c>
      <c r="BV99" s="687">
        <f>'11. ГД Надым'!DC12</f>
        <v>0.2</v>
      </c>
      <c r="BW99" s="687">
        <f>'11. ГД Надым'!DE12</f>
        <v>0</v>
      </c>
      <c r="BX99" s="687">
        <f t="shared" si="101"/>
        <v>-0.2</v>
      </c>
      <c r="BY99" s="688">
        <f t="shared" si="102"/>
        <v>0</v>
      </c>
    </row>
    <row r="100" spans="2:77" ht="18.75" customHeight="1">
      <c r="B100" s="600"/>
      <c r="C100" s="484" t="s">
        <v>1520</v>
      </c>
      <c r="D100" s="528"/>
      <c r="E100" s="528"/>
      <c r="F100" s="529"/>
      <c r="G100" s="530" t="s">
        <v>1521</v>
      </c>
      <c r="H100" s="530"/>
      <c r="I100" s="519" t="s">
        <v>1438</v>
      </c>
      <c r="J100" s="687">
        <f t="shared" si="59"/>
        <v>7.4</v>
      </c>
      <c r="K100" s="687">
        <f t="shared" si="60"/>
        <v>0</v>
      </c>
      <c r="L100" s="687">
        <f t="shared" si="61"/>
        <v>-7.4</v>
      </c>
      <c r="M100" s="688">
        <f t="shared" si="62"/>
        <v>0</v>
      </c>
      <c r="N100" s="687">
        <f t="shared" si="63"/>
        <v>1.9999999999999998</v>
      </c>
      <c r="O100" s="687">
        <f t="shared" si="64"/>
        <v>0</v>
      </c>
      <c r="P100" s="687">
        <f t="shared" si="65"/>
        <v>-1.9999999999999998</v>
      </c>
      <c r="Q100" s="688">
        <f t="shared" si="66"/>
        <v>0</v>
      </c>
      <c r="R100" s="687">
        <f>'11. ГД Надым'!W13</f>
        <v>0.7</v>
      </c>
      <c r="S100" s="687">
        <f>'11. ГД Надым'!Y13</f>
        <v>0</v>
      </c>
      <c r="T100" s="687">
        <f t="shared" si="67"/>
        <v>-0.7</v>
      </c>
      <c r="U100" s="688">
        <f t="shared" si="68"/>
        <v>0</v>
      </c>
      <c r="V100" s="687">
        <f>'11. ГД Надым'!AC13</f>
        <v>0.6</v>
      </c>
      <c r="W100" s="687">
        <f>'11. ГД Надым'!AE13</f>
        <v>0</v>
      </c>
      <c r="X100" s="687">
        <f t="shared" si="69"/>
        <v>-0.6</v>
      </c>
      <c r="Y100" s="688">
        <f t="shared" si="70"/>
        <v>0</v>
      </c>
      <c r="Z100" s="687">
        <f>'11. ГД Надым'!AI13</f>
        <v>0.7</v>
      </c>
      <c r="AA100" s="687">
        <f>'11. ГД Надым'!AK13</f>
        <v>0</v>
      </c>
      <c r="AB100" s="687">
        <f t="shared" si="71"/>
        <v>-0.7</v>
      </c>
      <c r="AC100" s="688">
        <f t="shared" si="72"/>
        <v>0</v>
      </c>
      <c r="AD100" s="687">
        <f t="shared" si="73"/>
        <v>1.9</v>
      </c>
      <c r="AE100" s="687">
        <f t="shared" si="74"/>
        <v>0</v>
      </c>
      <c r="AF100" s="687">
        <f t="shared" si="75"/>
        <v>-1.9</v>
      </c>
      <c r="AG100" s="688">
        <f t="shared" si="76"/>
        <v>0</v>
      </c>
      <c r="AH100" s="687">
        <f>'11. ГД Надым'!AU13</f>
        <v>0.6</v>
      </c>
      <c r="AI100" s="687">
        <f>'11. ГД Надым'!AW13</f>
        <v>0</v>
      </c>
      <c r="AJ100" s="687">
        <f t="shared" si="77"/>
        <v>-0.6</v>
      </c>
      <c r="AK100" s="688">
        <f t="shared" si="78"/>
        <v>0</v>
      </c>
      <c r="AL100" s="687">
        <f>'11. ГД Надым'!BA13</f>
        <v>0.7</v>
      </c>
      <c r="AM100" s="687">
        <f>'11. ГД Надым'!BC13</f>
        <v>0</v>
      </c>
      <c r="AN100" s="687">
        <f t="shared" si="79"/>
        <v>-0.7</v>
      </c>
      <c r="AO100" s="688">
        <f t="shared" si="80"/>
        <v>0</v>
      </c>
      <c r="AP100" s="687">
        <f>'11. ГД Надым'!BG13</f>
        <v>0.6</v>
      </c>
      <c r="AQ100" s="687">
        <f>'11. ГД Надым'!BI13</f>
        <v>0</v>
      </c>
      <c r="AR100" s="687">
        <f t="shared" si="81"/>
        <v>-0.6</v>
      </c>
      <c r="AS100" s="688">
        <f t="shared" si="82"/>
        <v>0</v>
      </c>
      <c r="AT100" s="687">
        <f t="shared" si="83"/>
        <v>1.6</v>
      </c>
      <c r="AU100" s="687">
        <f t="shared" si="84"/>
        <v>0</v>
      </c>
      <c r="AV100" s="687">
        <f t="shared" si="85"/>
        <v>-1.6</v>
      </c>
      <c r="AW100" s="688">
        <f t="shared" si="86"/>
        <v>0</v>
      </c>
      <c r="AX100" s="687">
        <f>'11. ГД Надым'!BS13</f>
        <v>0.6</v>
      </c>
      <c r="AY100" s="687">
        <f>'11. ГД Надым'!BU13</f>
        <v>0</v>
      </c>
      <c r="AZ100" s="687">
        <f t="shared" si="87"/>
        <v>-0.6</v>
      </c>
      <c r="BA100" s="688">
        <f t="shared" si="88"/>
        <v>0</v>
      </c>
      <c r="BB100" s="687">
        <f>'11. ГД Надым'!BY13</f>
        <v>0.4</v>
      </c>
      <c r="BC100" s="687">
        <f>'11. ГД Надым'!CA13</f>
        <v>0</v>
      </c>
      <c r="BD100" s="687">
        <f t="shared" si="89"/>
        <v>-0.4</v>
      </c>
      <c r="BE100" s="688">
        <f t="shared" si="90"/>
        <v>0</v>
      </c>
      <c r="BF100" s="687">
        <f>'11. ГД Надым'!CE13</f>
        <v>0.6</v>
      </c>
      <c r="BG100" s="687">
        <f>'11. ГД Надым'!CG13</f>
        <v>0</v>
      </c>
      <c r="BH100" s="687">
        <f t="shared" si="91"/>
        <v>-0.6</v>
      </c>
      <c r="BI100" s="688">
        <f t="shared" si="92"/>
        <v>0</v>
      </c>
      <c r="BJ100" s="687">
        <f t="shared" si="93"/>
        <v>1.9</v>
      </c>
      <c r="BK100" s="687">
        <f t="shared" si="94"/>
        <v>0</v>
      </c>
      <c r="BL100" s="687">
        <f t="shared" si="95"/>
        <v>-1.9</v>
      </c>
      <c r="BM100" s="688">
        <f t="shared" si="96"/>
        <v>0</v>
      </c>
      <c r="BN100" s="687">
        <f>'11. ГД Надым'!CQ13</f>
        <v>0.6</v>
      </c>
      <c r="BO100" s="687">
        <f>'11. ГД Надым'!CS13</f>
        <v>0</v>
      </c>
      <c r="BP100" s="687">
        <f t="shared" si="97"/>
        <v>-0.6</v>
      </c>
      <c r="BQ100" s="688">
        <f t="shared" si="98"/>
        <v>0</v>
      </c>
      <c r="BR100" s="687">
        <f>'11. ГД Надым'!CW13</f>
        <v>0.6</v>
      </c>
      <c r="BS100" s="687">
        <f>'11. ГД Надым'!CY13</f>
        <v>0</v>
      </c>
      <c r="BT100" s="687">
        <f t="shared" si="99"/>
        <v>-0.6</v>
      </c>
      <c r="BU100" s="688">
        <f t="shared" si="100"/>
        <v>0</v>
      </c>
      <c r="BV100" s="687">
        <f>'11. ГД Надым'!DC13</f>
        <v>0.7</v>
      </c>
      <c r="BW100" s="687">
        <f>'11. ГД Надым'!DE13</f>
        <v>0</v>
      </c>
      <c r="BX100" s="687">
        <f t="shared" si="101"/>
        <v>-0.7</v>
      </c>
      <c r="BY100" s="688">
        <f t="shared" si="102"/>
        <v>0</v>
      </c>
    </row>
    <row r="101" spans="2:77" ht="18.75" customHeight="1">
      <c r="B101" s="600"/>
      <c r="C101" s="484" t="s">
        <v>1522</v>
      </c>
      <c r="D101" s="528"/>
      <c r="E101" s="528"/>
      <c r="F101" s="529"/>
      <c r="G101" s="530" t="s">
        <v>231</v>
      </c>
      <c r="H101" s="530"/>
      <c r="I101" s="519" t="s">
        <v>1438</v>
      </c>
      <c r="J101" s="687">
        <f t="shared" si="59"/>
        <v>54.400000000000006</v>
      </c>
      <c r="K101" s="687">
        <f t="shared" si="60"/>
        <v>0</v>
      </c>
      <c r="L101" s="687">
        <f t="shared" si="61"/>
        <v>-54.400000000000006</v>
      </c>
      <c r="M101" s="688">
        <f t="shared" si="62"/>
        <v>0</v>
      </c>
      <c r="N101" s="687">
        <f t="shared" si="63"/>
        <v>18.3</v>
      </c>
      <c r="O101" s="687">
        <f t="shared" si="64"/>
        <v>0</v>
      </c>
      <c r="P101" s="687">
        <f t="shared" si="65"/>
        <v>-18.3</v>
      </c>
      <c r="Q101" s="688">
        <f t="shared" si="66"/>
        <v>0</v>
      </c>
      <c r="R101" s="687">
        <f>'11. ГД Надым'!W14</f>
        <v>6.3</v>
      </c>
      <c r="S101" s="687">
        <f>'11. ГД Надым'!Y14</f>
        <v>0</v>
      </c>
      <c r="T101" s="687">
        <f t="shared" si="67"/>
        <v>-6.3</v>
      </c>
      <c r="U101" s="688">
        <f t="shared" si="68"/>
        <v>0</v>
      </c>
      <c r="V101" s="687">
        <f>'11. ГД Надым'!AC14</f>
        <v>5.7</v>
      </c>
      <c r="W101" s="687">
        <f>'11. ГД Надым'!AE14</f>
        <v>0</v>
      </c>
      <c r="X101" s="687">
        <f t="shared" si="69"/>
        <v>-5.7</v>
      </c>
      <c r="Y101" s="688">
        <f t="shared" si="70"/>
        <v>0</v>
      </c>
      <c r="Z101" s="687">
        <f>'11. ГД Надым'!AI14</f>
        <v>6.3</v>
      </c>
      <c r="AA101" s="687">
        <f>'11. ГД Надым'!AK14</f>
        <v>0</v>
      </c>
      <c r="AB101" s="687">
        <f t="shared" si="71"/>
        <v>-6.3</v>
      </c>
      <c r="AC101" s="688">
        <f t="shared" si="72"/>
        <v>0</v>
      </c>
      <c r="AD101" s="687">
        <f t="shared" si="73"/>
        <v>10.299999999999999</v>
      </c>
      <c r="AE101" s="687">
        <f t="shared" si="74"/>
        <v>0</v>
      </c>
      <c r="AF101" s="687">
        <f t="shared" si="75"/>
        <v>-10.299999999999999</v>
      </c>
      <c r="AG101" s="688">
        <f t="shared" si="76"/>
        <v>0</v>
      </c>
      <c r="AH101" s="687">
        <f>'11. ГД Надым'!AU14</f>
        <v>4.0999999999999996</v>
      </c>
      <c r="AI101" s="687">
        <f>'11. ГД Надым'!AW14</f>
        <v>0</v>
      </c>
      <c r="AJ101" s="687">
        <f t="shared" si="77"/>
        <v>-4.0999999999999996</v>
      </c>
      <c r="AK101" s="688">
        <f t="shared" si="78"/>
        <v>0</v>
      </c>
      <c r="AL101" s="687">
        <f>'11. ГД Надым'!BA14</f>
        <v>3.1</v>
      </c>
      <c r="AM101" s="687">
        <f>'11. ГД Надым'!BC14</f>
        <v>0</v>
      </c>
      <c r="AN101" s="687">
        <f t="shared" si="79"/>
        <v>-3.1</v>
      </c>
      <c r="AO101" s="688">
        <f t="shared" si="80"/>
        <v>0</v>
      </c>
      <c r="AP101" s="687">
        <f>'11. ГД Надым'!BG14</f>
        <v>3.1</v>
      </c>
      <c r="AQ101" s="687">
        <f>'11. ГД Надым'!BI14</f>
        <v>0</v>
      </c>
      <c r="AR101" s="687">
        <f t="shared" si="81"/>
        <v>-3.1</v>
      </c>
      <c r="AS101" s="688">
        <f t="shared" si="82"/>
        <v>0</v>
      </c>
      <c r="AT101" s="687">
        <f t="shared" si="83"/>
        <v>11.8</v>
      </c>
      <c r="AU101" s="687">
        <f t="shared" si="84"/>
        <v>0</v>
      </c>
      <c r="AV101" s="687">
        <f t="shared" si="85"/>
        <v>-11.8</v>
      </c>
      <c r="AW101" s="688">
        <f t="shared" si="86"/>
        <v>0</v>
      </c>
      <c r="AX101" s="687">
        <f>'11. ГД Надым'!BS14</f>
        <v>2.9</v>
      </c>
      <c r="AY101" s="687">
        <f>'11. ГД Надым'!BU14</f>
        <v>0</v>
      </c>
      <c r="AZ101" s="687">
        <f t="shared" si="87"/>
        <v>-2.9</v>
      </c>
      <c r="BA101" s="688">
        <f t="shared" si="88"/>
        <v>0</v>
      </c>
      <c r="BB101" s="687">
        <f>'11. ГД Надым'!BY14</f>
        <v>4.5</v>
      </c>
      <c r="BC101" s="687">
        <f>'11. ГД Надым'!CA14</f>
        <v>0</v>
      </c>
      <c r="BD101" s="687">
        <f t="shared" si="89"/>
        <v>-4.5</v>
      </c>
      <c r="BE101" s="688">
        <f t="shared" si="90"/>
        <v>0</v>
      </c>
      <c r="BF101" s="687">
        <f>'11. ГД Надым'!CE14</f>
        <v>4.4000000000000004</v>
      </c>
      <c r="BG101" s="687">
        <f>'11. ГД Надым'!CG14</f>
        <v>0</v>
      </c>
      <c r="BH101" s="687">
        <f t="shared" si="91"/>
        <v>-4.4000000000000004</v>
      </c>
      <c r="BI101" s="688">
        <f t="shared" si="92"/>
        <v>0</v>
      </c>
      <c r="BJ101" s="687">
        <f t="shared" si="93"/>
        <v>14</v>
      </c>
      <c r="BK101" s="687">
        <f t="shared" si="94"/>
        <v>0</v>
      </c>
      <c r="BL101" s="687">
        <f t="shared" si="95"/>
        <v>-14</v>
      </c>
      <c r="BM101" s="688">
        <f t="shared" si="96"/>
        <v>0</v>
      </c>
      <c r="BN101" s="687">
        <f>'11. ГД Надым'!CQ14</f>
        <v>4.7</v>
      </c>
      <c r="BO101" s="687">
        <f>'11. ГД Надым'!CS14</f>
        <v>0</v>
      </c>
      <c r="BP101" s="687">
        <f t="shared" si="97"/>
        <v>-4.7</v>
      </c>
      <c r="BQ101" s="688">
        <f t="shared" si="98"/>
        <v>0</v>
      </c>
      <c r="BR101" s="687">
        <f>'11. ГД Надым'!CW14</f>
        <v>4.5999999999999996</v>
      </c>
      <c r="BS101" s="687">
        <f>'11. ГД Надым'!CY14</f>
        <v>0</v>
      </c>
      <c r="BT101" s="687">
        <f t="shared" si="99"/>
        <v>-4.5999999999999996</v>
      </c>
      <c r="BU101" s="688">
        <f t="shared" si="100"/>
        <v>0</v>
      </c>
      <c r="BV101" s="687">
        <f>'11. ГД Надым'!DC14</f>
        <v>4.7</v>
      </c>
      <c r="BW101" s="687">
        <f>'11. ГД Надым'!DE14</f>
        <v>0</v>
      </c>
      <c r="BX101" s="687">
        <f t="shared" si="101"/>
        <v>-4.7</v>
      </c>
      <c r="BY101" s="688">
        <f t="shared" si="102"/>
        <v>0</v>
      </c>
    </row>
    <row r="102" spans="2:77" ht="18.75" customHeight="1">
      <c r="B102" s="600"/>
      <c r="C102" s="484" t="s">
        <v>1523</v>
      </c>
      <c r="D102" s="528"/>
      <c r="E102" s="528"/>
      <c r="F102" s="529"/>
      <c r="G102" s="530" t="s">
        <v>1524</v>
      </c>
      <c r="H102" s="530"/>
      <c r="I102" s="519" t="s">
        <v>1438</v>
      </c>
      <c r="J102" s="687">
        <f t="shared" si="59"/>
        <v>1.9</v>
      </c>
      <c r="K102" s="687">
        <f t="shared" si="60"/>
        <v>0</v>
      </c>
      <c r="L102" s="687">
        <f t="shared" si="61"/>
        <v>-1.9</v>
      </c>
      <c r="M102" s="688">
        <f t="shared" si="62"/>
        <v>0</v>
      </c>
      <c r="N102" s="687">
        <f t="shared" si="63"/>
        <v>0</v>
      </c>
      <c r="O102" s="687">
        <f t="shared" si="64"/>
        <v>0</v>
      </c>
      <c r="P102" s="687">
        <f t="shared" si="65"/>
        <v>0</v>
      </c>
      <c r="Q102" s="688" t="str">
        <f t="shared" si="66"/>
        <v>-</v>
      </c>
      <c r="R102" s="687">
        <f>'11. ГД Надым'!W15</f>
        <v>0</v>
      </c>
      <c r="S102" s="687">
        <f>'11. ГД Надым'!Y15</f>
        <v>0</v>
      </c>
      <c r="T102" s="687">
        <f t="shared" si="67"/>
        <v>0</v>
      </c>
      <c r="U102" s="688" t="str">
        <f t="shared" si="68"/>
        <v>-</v>
      </c>
      <c r="V102" s="687">
        <f>'11. ГД Надым'!AC15</f>
        <v>0</v>
      </c>
      <c r="W102" s="687">
        <f>'11. ГД Надым'!AE15</f>
        <v>0</v>
      </c>
      <c r="X102" s="687">
        <f t="shared" si="69"/>
        <v>0</v>
      </c>
      <c r="Y102" s="688" t="str">
        <f t="shared" si="70"/>
        <v>-</v>
      </c>
      <c r="Z102" s="687">
        <f>'11. ГД Надым'!AI15</f>
        <v>0</v>
      </c>
      <c r="AA102" s="687">
        <f>'11. ГД Надым'!AK15</f>
        <v>0</v>
      </c>
      <c r="AB102" s="687">
        <f t="shared" si="71"/>
        <v>0</v>
      </c>
      <c r="AC102" s="688" t="str">
        <f t="shared" si="72"/>
        <v>-</v>
      </c>
      <c r="AD102" s="687">
        <f t="shared" si="73"/>
        <v>0</v>
      </c>
      <c r="AE102" s="687">
        <f t="shared" si="74"/>
        <v>0</v>
      </c>
      <c r="AF102" s="687">
        <f t="shared" si="75"/>
        <v>0</v>
      </c>
      <c r="AG102" s="688" t="str">
        <f t="shared" si="76"/>
        <v>-</v>
      </c>
      <c r="AH102" s="687">
        <f>'11. ГД Надым'!AU15</f>
        <v>0</v>
      </c>
      <c r="AI102" s="687">
        <f>'11. ГД Надым'!AW15</f>
        <v>0</v>
      </c>
      <c r="AJ102" s="687">
        <f t="shared" si="77"/>
        <v>0</v>
      </c>
      <c r="AK102" s="688" t="str">
        <f t="shared" si="78"/>
        <v>-</v>
      </c>
      <c r="AL102" s="687">
        <f>'11. ГД Надым'!BA15</f>
        <v>0</v>
      </c>
      <c r="AM102" s="687">
        <f>'11. ГД Надым'!BC15</f>
        <v>0</v>
      </c>
      <c r="AN102" s="687">
        <f t="shared" si="79"/>
        <v>0</v>
      </c>
      <c r="AO102" s="688" t="str">
        <f t="shared" si="80"/>
        <v>-</v>
      </c>
      <c r="AP102" s="687">
        <f>'11. ГД Надым'!BG15</f>
        <v>0</v>
      </c>
      <c r="AQ102" s="687">
        <f>'11. ГД Надым'!BI15</f>
        <v>0</v>
      </c>
      <c r="AR102" s="687">
        <f t="shared" si="81"/>
        <v>0</v>
      </c>
      <c r="AS102" s="688" t="str">
        <f t="shared" si="82"/>
        <v>-</v>
      </c>
      <c r="AT102" s="687">
        <f t="shared" si="83"/>
        <v>0</v>
      </c>
      <c r="AU102" s="687">
        <f t="shared" si="84"/>
        <v>0</v>
      </c>
      <c r="AV102" s="687">
        <f t="shared" si="85"/>
        <v>0</v>
      </c>
      <c r="AW102" s="688" t="str">
        <f t="shared" si="86"/>
        <v>-</v>
      </c>
      <c r="AX102" s="687">
        <f>'11. ГД Надым'!BS15</f>
        <v>0</v>
      </c>
      <c r="AY102" s="687">
        <f>'11. ГД Надым'!BU15</f>
        <v>0</v>
      </c>
      <c r="AZ102" s="687">
        <f t="shared" si="87"/>
        <v>0</v>
      </c>
      <c r="BA102" s="688" t="str">
        <f t="shared" si="88"/>
        <v>-</v>
      </c>
      <c r="BB102" s="687">
        <f>'11. ГД Надым'!BY15</f>
        <v>0</v>
      </c>
      <c r="BC102" s="687">
        <f>'11. ГД Надым'!CA15</f>
        <v>0</v>
      </c>
      <c r="BD102" s="687">
        <f t="shared" si="89"/>
        <v>0</v>
      </c>
      <c r="BE102" s="688" t="str">
        <f t="shared" si="90"/>
        <v>-</v>
      </c>
      <c r="BF102" s="687">
        <f>'11. ГД Надым'!CE15</f>
        <v>0</v>
      </c>
      <c r="BG102" s="687">
        <f>'11. ГД Надым'!CG15</f>
        <v>0</v>
      </c>
      <c r="BH102" s="687">
        <f t="shared" si="91"/>
        <v>0</v>
      </c>
      <c r="BI102" s="688" t="str">
        <f t="shared" si="92"/>
        <v>-</v>
      </c>
      <c r="BJ102" s="687">
        <f t="shared" si="93"/>
        <v>1.9</v>
      </c>
      <c r="BK102" s="687">
        <f t="shared" si="94"/>
        <v>0</v>
      </c>
      <c r="BL102" s="687">
        <f t="shared" si="95"/>
        <v>-1.9</v>
      </c>
      <c r="BM102" s="688">
        <f t="shared" si="96"/>
        <v>0</v>
      </c>
      <c r="BN102" s="687">
        <f>'11. ГД Надым'!CQ15</f>
        <v>0</v>
      </c>
      <c r="BO102" s="687">
        <f>'11. ГД Надым'!CS15</f>
        <v>0</v>
      </c>
      <c r="BP102" s="687">
        <f t="shared" si="97"/>
        <v>0</v>
      </c>
      <c r="BQ102" s="688" t="str">
        <f t="shared" si="98"/>
        <v>-</v>
      </c>
      <c r="BR102" s="687">
        <f>'11. ГД Надым'!CW15</f>
        <v>0</v>
      </c>
      <c r="BS102" s="687">
        <f>'11. ГД Надым'!CY15</f>
        <v>0</v>
      </c>
      <c r="BT102" s="687">
        <f t="shared" si="99"/>
        <v>0</v>
      </c>
      <c r="BU102" s="688" t="str">
        <f t="shared" si="100"/>
        <v>-</v>
      </c>
      <c r="BV102" s="687">
        <f>'11. ГД Надым'!DC15</f>
        <v>1.9</v>
      </c>
      <c r="BW102" s="687">
        <f>'11. ГД Надым'!DE15</f>
        <v>0</v>
      </c>
      <c r="BX102" s="687">
        <f t="shared" si="101"/>
        <v>-1.9</v>
      </c>
      <c r="BY102" s="688">
        <f t="shared" si="102"/>
        <v>0</v>
      </c>
    </row>
    <row r="103" spans="2:77" ht="18.75" customHeight="1">
      <c r="B103" s="600"/>
      <c r="C103" s="484" t="s">
        <v>1525</v>
      </c>
      <c r="D103" s="528"/>
      <c r="E103" s="528"/>
      <c r="F103" s="529"/>
      <c r="G103" s="530" t="s">
        <v>306</v>
      </c>
      <c r="H103" s="530"/>
      <c r="I103" s="519" t="s">
        <v>1438</v>
      </c>
      <c r="J103" s="687">
        <f t="shared" si="59"/>
        <v>225.9</v>
      </c>
      <c r="K103" s="687">
        <f t="shared" si="60"/>
        <v>0</v>
      </c>
      <c r="L103" s="687">
        <f t="shared" si="61"/>
        <v>-225.9</v>
      </c>
      <c r="M103" s="688">
        <f t="shared" si="62"/>
        <v>0</v>
      </c>
      <c r="N103" s="687">
        <f t="shared" si="63"/>
        <v>39.6</v>
      </c>
      <c r="O103" s="687">
        <f t="shared" si="64"/>
        <v>0</v>
      </c>
      <c r="P103" s="687">
        <f t="shared" si="65"/>
        <v>-39.6</v>
      </c>
      <c r="Q103" s="688">
        <f t="shared" si="66"/>
        <v>0</v>
      </c>
      <c r="R103" s="687">
        <f>'11. ГД Надым'!W17</f>
        <v>14</v>
      </c>
      <c r="S103" s="687">
        <f>'11. ГД Надым'!Y17</f>
        <v>0</v>
      </c>
      <c r="T103" s="687">
        <f t="shared" si="67"/>
        <v>-14</v>
      </c>
      <c r="U103" s="688">
        <f t="shared" si="68"/>
        <v>0</v>
      </c>
      <c r="V103" s="687">
        <f>'11. ГД Надым'!AC17</f>
        <v>12.2</v>
      </c>
      <c r="W103" s="687">
        <f>'11. ГД Надым'!AE17</f>
        <v>0</v>
      </c>
      <c r="X103" s="687">
        <f t="shared" si="69"/>
        <v>-12.2</v>
      </c>
      <c r="Y103" s="688">
        <f t="shared" si="70"/>
        <v>0</v>
      </c>
      <c r="Z103" s="687">
        <f>'11. ГД Надым'!AI17</f>
        <v>13.4</v>
      </c>
      <c r="AA103" s="687">
        <f>'11. ГД Надым'!AK17</f>
        <v>0</v>
      </c>
      <c r="AB103" s="687">
        <f t="shared" si="71"/>
        <v>-13.4</v>
      </c>
      <c r="AC103" s="688">
        <f t="shared" si="72"/>
        <v>0</v>
      </c>
      <c r="AD103" s="687">
        <f t="shared" si="73"/>
        <v>34.799999999999997</v>
      </c>
      <c r="AE103" s="687">
        <f t="shared" si="74"/>
        <v>0</v>
      </c>
      <c r="AF103" s="687">
        <f t="shared" si="75"/>
        <v>-34.799999999999997</v>
      </c>
      <c r="AG103" s="688">
        <f t="shared" si="76"/>
        <v>0</v>
      </c>
      <c r="AH103" s="687">
        <f>'11. ГД Надым'!AU17</f>
        <v>12.9</v>
      </c>
      <c r="AI103" s="687">
        <f>'11. ГД Надым'!AW17</f>
        <v>0</v>
      </c>
      <c r="AJ103" s="687">
        <f t="shared" si="77"/>
        <v>-12.9</v>
      </c>
      <c r="AK103" s="688">
        <f t="shared" si="78"/>
        <v>0</v>
      </c>
      <c r="AL103" s="687">
        <f>'11. ГД Надым'!BA17</f>
        <v>13.1</v>
      </c>
      <c r="AM103" s="687">
        <f>'11. ГД Надым'!BC17</f>
        <v>0</v>
      </c>
      <c r="AN103" s="687">
        <f t="shared" si="79"/>
        <v>-13.1</v>
      </c>
      <c r="AO103" s="688">
        <f t="shared" si="80"/>
        <v>0</v>
      </c>
      <c r="AP103" s="687">
        <f>'11. ГД Надым'!BG17</f>
        <v>8.8000000000000007</v>
      </c>
      <c r="AQ103" s="687">
        <f>'11. ГД Надым'!BI17</f>
        <v>0</v>
      </c>
      <c r="AR103" s="687">
        <f t="shared" si="81"/>
        <v>-8.8000000000000007</v>
      </c>
      <c r="AS103" s="688">
        <f t="shared" si="82"/>
        <v>0</v>
      </c>
      <c r="AT103" s="687">
        <f t="shared" si="83"/>
        <v>35.5</v>
      </c>
      <c r="AU103" s="687">
        <f t="shared" si="84"/>
        <v>0</v>
      </c>
      <c r="AV103" s="687">
        <f t="shared" si="85"/>
        <v>-35.5</v>
      </c>
      <c r="AW103" s="688">
        <f t="shared" si="86"/>
        <v>0</v>
      </c>
      <c r="AX103" s="687">
        <f>'11. ГД Надым'!BS17</f>
        <v>9.6</v>
      </c>
      <c r="AY103" s="687">
        <f>'11. ГД Надым'!BU17</f>
        <v>0</v>
      </c>
      <c r="AZ103" s="687">
        <f t="shared" si="87"/>
        <v>-9.6</v>
      </c>
      <c r="BA103" s="688">
        <f t="shared" si="88"/>
        <v>0</v>
      </c>
      <c r="BB103" s="687">
        <f>'11. ГД Надым'!BY17</f>
        <v>13.2</v>
      </c>
      <c r="BC103" s="687">
        <f>'11. ГД Надым'!CA17</f>
        <v>0</v>
      </c>
      <c r="BD103" s="687">
        <f t="shared" si="89"/>
        <v>-13.2</v>
      </c>
      <c r="BE103" s="688">
        <f t="shared" si="90"/>
        <v>0</v>
      </c>
      <c r="BF103" s="687">
        <f>'11. ГД Надым'!CE17</f>
        <v>12.7</v>
      </c>
      <c r="BG103" s="687">
        <f>'11. ГД Надым'!CG17</f>
        <v>0</v>
      </c>
      <c r="BH103" s="687">
        <f t="shared" si="91"/>
        <v>-12.7</v>
      </c>
      <c r="BI103" s="688">
        <f t="shared" si="92"/>
        <v>0</v>
      </c>
      <c r="BJ103" s="687">
        <f t="shared" si="93"/>
        <v>116</v>
      </c>
      <c r="BK103" s="687">
        <f t="shared" si="94"/>
        <v>0</v>
      </c>
      <c r="BL103" s="687">
        <f t="shared" si="95"/>
        <v>-116</v>
      </c>
      <c r="BM103" s="688">
        <f t="shared" si="96"/>
        <v>0</v>
      </c>
      <c r="BN103" s="687">
        <f>'11. ГД Надым'!CQ17</f>
        <v>26.9</v>
      </c>
      <c r="BO103" s="687">
        <f>'11. ГД Надым'!CS17</f>
        <v>0</v>
      </c>
      <c r="BP103" s="687">
        <f t="shared" si="97"/>
        <v>-26.9</v>
      </c>
      <c r="BQ103" s="688">
        <f t="shared" si="98"/>
        <v>0</v>
      </c>
      <c r="BR103" s="687">
        <f>'11. ГД Надым'!CW17</f>
        <v>38.6</v>
      </c>
      <c r="BS103" s="687">
        <f>'11. ГД Надым'!CY17</f>
        <v>0</v>
      </c>
      <c r="BT103" s="687">
        <f t="shared" si="99"/>
        <v>-38.6</v>
      </c>
      <c r="BU103" s="688">
        <f t="shared" si="100"/>
        <v>0</v>
      </c>
      <c r="BV103" s="687">
        <f>'11. ГД Надым'!DC17</f>
        <v>50.5</v>
      </c>
      <c r="BW103" s="687">
        <f>'11. ГД Надым'!DE17</f>
        <v>0</v>
      </c>
      <c r="BX103" s="687">
        <f t="shared" si="101"/>
        <v>-50.5</v>
      </c>
      <c r="BY103" s="688">
        <f t="shared" si="102"/>
        <v>0</v>
      </c>
    </row>
    <row r="104" spans="2:77" ht="18.75" customHeight="1">
      <c r="B104" s="600"/>
      <c r="C104" s="484" t="s">
        <v>1526</v>
      </c>
      <c r="D104" s="528"/>
      <c r="E104" s="528"/>
      <c r="F104" s="529"/>
      <c r="G104" s="530" t="s">
        <v>308</v>
      </c>
      <c r="H104" s="530"/>
      <c r="I104" s="519" t="s">
        <v>1438</v>
      </c>
      <c r="J104" s="687">
        <f t="shared" si="59"/>
        <v>0</v>
      </c>
      <c r="K104" s="687">
        <f t="shared" si="60"/>
        <v>0</v>
      </c>
      <c r="L104" s="687">
        <f t="shared" si="61"/>
        <v>0</v>
      </c>
      <c r="M104" s="688" t="str">
        <f t="shared" si="62"/>
        <v>-</v>
      </c>
      <c r="N104" s="687">
        <f t="shared" si="63"/>
        <v>0</v>
      </c>
      <c r="O104" s="687">
        <f t="shared" si="64"/>
        <v>0</v>
      </c>
      <c r="P104" s="687">
        <f t="shared" si="65"/>
        <v>0</v>
      </c>
      <c r="Q104" s="688" t="str">
        <f t="shared" si="66"/>
        <v>-</v>
      </c>
      <c r="R104" s="687">
        <f>'11. ГД Надым'!W18</f>
        <v>0</v>
      </c>
      <c r="S104" s="687">
        <f>'11. ГД Надым'!Y18</f>
        <v>0</v>
      </c>
      <c r="T104" s="687">
        <f t="shared" si="67"/>
        <v>0</v>
      </c>
      <c r="U104" s="688" t="str">
        <f t="shared" si="68"/>
        <v>-</v>
      </c>
      <c r="V104" s="687">
        <f>'11. ГД Надым'!AC18</f>
        <v>0</v>
      </c>
      <c r="W104" s="687">
        <f>'11. ГД Надым'!AE18</f>
        <v>0</v>
      </c>
      <c r="X104" s="687">
        <f t="shared" si="69"/>
        <v>0</v>
      </c>
      <c r="Y104" s="688" t="str">
        <f t="shared" si="70"/>
        <v>-</v>
      </c>
      <c r="Z104" s="687">
        <f>'11. ГД Надым'!AI18</f>
        <v>0</v>
      </c>
      <c r="AA104" s="687">
        <f>'11. ГД Надым'!AK18</f>
        <v>0</v>
      </c>
      <c r="AB104" s="687">
        <f t="shared" si="71"/>
        <v>0</v>
      </c>
      <c r="AC104" s="688" t="str">
        <f t="shared" si="72"/>
        <v>-</v>
      </c>
      <c r="AD104" s="687">
        <f t="shared" si="73"/>
        <v>0</v>
      </c>
      <c r="AE104" s="687">
        <f t="shared" si="74"/>
        <v>0</v>
      </c>
      <c r="AF104" s="687">
        <f t="shared" si="75"/>
        <v>0</v>
      </c>
      <c r="AG104" s="688" t="str">
        <f t="shared" si="76"/>
        <v>-</v>
      </c>
      <c r="AH104" s="687">
        <f>'11. ГД Надым'!AU18</f>
        <v>0</v>
      </c>
      <c r="AI104" s="687">
        <f>'11. ГД Надым'!AW18</f>
        <v>0</v>
      </c>
      <c r="AJ104" s="687">
        <f t="shared" si="77"/>
        <v>0</v>
      </c>
      <c r="AK104" s="688" t="str">
        <f t="shared" si="78"/>
        <v>-</v>
      </c>
      <c r="AL104" s="687">
        <f>'11. ГД Надым'!BA18</f>
        <v>0</v>
      </c>
      <c r="AM104" s="687">
        <f>'11. ГД Надым'!BC18</f>
        <v>0</v>
      </c>
      <c r="AN104" s="687">
        <f t="shared" si="79"/>
        <v>0</v>
      </c>
      <c r="AO104" s="688" t="str">
        <f t="shared" si="80"/>
        <v>-</v>
      </c>
      <c r="AP104" s="687">
        <f>'11. ГД Надым'!BG18</f>
        <v>0</v>
      </c>
      <c r="AQ104" s="687">
        <f>'11. ГД Надым'!BI18</f>
        <v>0</v>
      </c>
      <c r="AR104" s="687">
        <f t="shared" si="81"/>
        <v>0</v>
      </c>
      <c r="AS104" s="688" t="str">
        <f t="shared" si="82"/>
        <v>-</v>
      </c>
      <c r="AT104" s="687">
        <f t="shared" si="83"/>
        <v>0</v>
      </c>
      <c r="AU104" s="687">
        <f t="shared" si="84"/>
        <v>0</v>
      </c>
      <c r="AV104" s="687">
        <f t="shared" si="85"/>
        <v>0</v>
      </c>
      <c r="AW104" s="688" t="str">
        <f t="shared" si="86"/>
        <v>-</v>
      </c>
      <c r="AX104" s="687">
        <f>'11. ГД Надым'!BS18</f>
        <v>0</v>
      </c>
      <c r="AY104" s="687">
        <f>'11. ГД Надым'!BU18</f>
        <v>0</v>
      </c>
      <c r="AZ104" s="687">
        <f t="shared" si="87"/>
        <v>0</v>
      </c>
      <c r="BA104" s="688" t="str">
        <f t="shared" si="88"/>
        <v>-</v>
      </c>
      <c r="BB104" s="687">
        <f>'11. ГД Надым'!BY18</f>
        <v>0</v>
      </c>
      <c r="BC104" s="687">
        <f>'11. ГД Надым'!CA18</f>
        <v>0</v>
      </c>
      <c r="BD104" s="687">
        <f t="shared" si="89"/>
        <v>0</v>
      </c>
      <c r="BE104" s="688" t="str">
        <f t="shared" si="90"/>
        <v>-</v>
      </c>
      <c r="BF104" s="687">
        <f>'11. ГД Надым'!CE18</f>
        <v>0</v>
      </c>
      <c r="BG104" s="687">
        <f>'11. ГД Надым'!CG18</f>
        <v>0</v>
      </c>
      <c r="BH104" s="687">
        <f t="shared" si="91"/>
        <v>0</v>
      </c>
      <c r="BI104" s="688" t="str">
        <f t="shared" si="92"/>
        <v>-</v>
      </c>
      <c r="BJ104" s="687">
        <f t="shared" si="93"/>
        <v>0</v>
      </c>
      <c r="BK104" s="687">
        <f t="shared" si="94"/>
        <v>0</v>
      </c>
      <c r="BL104" s="687">
        <f t="shared" si="95"/>
        <v>0</v>
      </c>
      <c r="BM104" s="688" t="str">
        <f t="shared" si="96"/>
        <v>-</v>
      </c>
      <c r="BN104" s="687">
        <f>'11. ГД Надым'!CQ18</f>
        <v>0</v>
      </c>
      <c r="BO104" s="687">
        <f>'11. ГД Надым'!CS18</f>
        <v>0</v>
      </c>
      <c r="BP104" s="687">
        <f t="shared" si="97"/>
        <v>0</v>
      </c>
      <c r="BQ104" s="688" t="str">
        <f t="shared" si="98"/>
        <v>-</v>
      </c>
      <c r="BR104" s="687">
        <f>'11. ГД Надым'!CW18</f>
        <v>0</v>
      </c>
      <c r="BS104" s="687">
        <f>'11. ГД Надым'!CY18</f>
        <v>0</v>
      </c>
      <c r="BT104" s="687">
        <f t="shared" si="99"/>
        <v>0</v>
      </c>
      <c r="BU104" s="688" t="str">
        <f t="shared" si="100"/>
        <v>-</v>
      </c>
      <c r="BV104" s="687">
        <f>'11. ГД Надым'!DC18</f>
        <v>0</v>
      </c>
      <c r="BW104" s="687">
        <f>'11. ГД Надым'!DE18</f>
        <v>0</v>
      </c>
      <c r="BX104" s="687">
        <f t="shared" si="101"/>
        <v>0</v>
      </c>
      <c r="BY104" s="688" t="str">
        <f t="shared" si="102"/>
        <v>-</v>
      </c>
    </row>
    <row r="105" spans="2:77" ht="36" customHeight="1">
      <c r="B105" s="600"/>
      <c r="C105" s="481" t="s">
        <v>1527</v>
      </c>
      <c r="D105" s="528"/>
      <c r="E105" s="528"/>
      <c r="F105" s="529"/>
      <c r="G105" s="530" t="s">
        <v>1528</v>
      </c>
      <c r="H105" s="530"/>
      <c r="I105" s="519" t="s">
        <v>1438</v>
      </c>
      <c r="J105" s="687">
        <f t="shared" si="59"/>
        <v>59</v>
      </c>
      <c r="K105" s="687">
        <f t="shared" si="60"/>
        <v>0</v>
      </c>
      <c r="L105" s="687">
        <f t="shared" si="61"/>
        <v>-59</v>
      </c>
      <c r="M105" s="688">
        <f t="shared" si="62"/>
        <v>0</v>
      </c>
      <c r="N105" s="687">
        <f t="shared" si="63"/>
        <v>19</v>
      </c>
      <c r="O105" s="687">
        <f t="shared" si="64"/>
        <v>0</v>
      </c>
      <c r="P105" s="687">
        <f t="shared" si="65"/>
        <v>-19</v>
      </c>
      <c r="Q105" s="688">
        <f t="shared" si="66"/>
        <v>0</v>
      </c>
      <c r="R105" s="687">
        <f>'11. ГД Надым'!W27+'11. ГД Надым'!W28+'11. ГД Надым'!W29+'11. ГД Надым'!W30</f>
        <v>6.6000000000000005</v>
      </c>
      <c r="S105" s="687">
        <f>'11. ГД Надым'!Y27+'11. ГД Надым'!Y28+'11. ГД Надым'!Y29+'11. ГД Надым'!Y30</f>
        <v>0</v>
      </c>
      <c r="T105" s="687">
        <f t="shared" si="67"/>
        <v>-6.6000000000000005</v>
      </c>
      <c r="U105" s="688">
        <f t="shared" si="68"/>
        <v>0</v>
      </c>
      <c r="V105" s="687">
        <f>'11. ГД Надым'!AC27+'11. ГД Надым'!AC28+'11. ГД Надым'!AC29+'11. ГД Надым'!AC30</f>
        <v>5.8</v>
      </c>
      <c r="W105" s="687">
        <f>'11. ГД Надым'!AE27+'11. ГД Надым'!AE28+'11. ГД Надым'!AE29+'11. ГД Надым'!AE30</f>
        <v>0</v>
      </c>
      <c r="X105" s="687">
        <f t="shared" si="69"/>
        <v>-5.8</v>
      </c>
      <c r="Y105" s="688">
        <f t="shared" si="70"/>
        <v>0</v>
      </c>
      <c r="Z105" s="687">
        <f>'11. ГД Надым'!AI27+'11. ГД Надым'!AI28+'11. ГД Надым'!AI29+'11. ГД Надым'!AI30</f>
        <v>6.6000000000000005</v>
      </c>
      <c r="AA105" s="687">
        <f>'11. ГД Надым'!AK27+'11. ГД Надым'!AK28+'11. ГД Надым'!AK29+'11. ГД Надым'!AK30</f>
        <v>0</v>
      </c>
      <c r="AB105" s="687">
        <f t="shared" si="71"/>
        <v>-6.6000000000000005</v>
      </c>
      <c r="AC105" s="688">
        <f t="shared" si="72"/>
        <v>0</v>
      </c>
      <c r="AD105" s="687">
        <f t="shared" si="73"/>
        <v>11.1</v>
      </c>
      <c r="AE105" s="687">
        <f t="shared" si="74"/>
        <v>0</v>
      </c>
      <c r="AF105" s="687">
        <f t="shared" si="75"/>
        <v>-11.1</v>
      </c>
      <c r="AG105" s="688">
        <f t="shared" si="76"/>
        <v>0</v>
      </c>
      <c r="AH105" s="687">
        <f>'11. ГД Надым'!AU27+'11. ГД Надым'!AU28+'11. ГД Надым'!AU29+'11. ГД Надым'!AU30</f>
        <v>4.3</v>
      </c>
      <c r="AI105" s="687">
        <f>'11. ГД Надым'!AW27+'11. ГД Надым'!AW28+'11. ГД Надым'!AW29+'11. ГД Надым'!AW30</f>
        <v>0</v>
      </c>
      <c r="AJ105" s="687">
        <f t="shared" si="77"/>
        <v>-4.3</v>
      </c>
      <c r="AK105" s="688">
        <f t="shared" si="78"/>
        <v>0</v>
      </c>
      <c r="AL105" s="687">
        <f>'11. ГД Надым'!BA27+'11. ГД Надым'!BA28+'11. ГД Надым'!BA29+'11. ГД Надым'!BA30</f>
        <v>3.5999999999999996</v>
      </c>
      <c r="AM105" s="687">
        <f>'11. ГД Надым'!BC27+'11. ГД Надым'!BC28+'11. ГД Надым'!BC29+'11. ГД Надым'!BC30</f>
        <v>0</v>
      </c>
      <c r="AN105" s="687">
        <f t="shared" si="79"/>
        <v>-3.5999999999999996</v>
      </c>
      <c r="AO105" s="688">
        <f t="shared" si="80"/>
        <v>0</v>
      </c>
      <c r="AP105" s="687">
        <f>'11. ГД Надым'!BG27+'11. ГД Надым'!BG28+'11. ГД Надым'!BG29+'11. ГД Надым'!BG30</f>
        <v>3.1999999999999997</v>
      </c>
      <c r="AQ105" s="687">
        <f>'11. ГД Надым'!BI27+'11. ГД Надым'!BI28+'11. ГД Надым'!BI29+'11. ГД Надым'!BI30</f>
        <v>0</v>
      </c>
      <c r="AR105" s="687">
        <f t="shared" si="81"/>
        <v>-3.1999999999999997</v>
      </c>
      <c r="AS105" s="688">
        <f t="shared" si="82"/>
        <v>0</v>
      </c>
      <c r="AT105" s="687">
        <f t="shared" si="83"/>
        <v>12.299999999999999</v>
      </c>
      <c r="AU105" s="687">
        <f t="shared" si="84"/>
        <v>0</v>
      </c>
      <c r="AV105" s="687">
        <f t="shared" si="85"/>
        <v>-12.299999999999999</v>
      </c>
      <c r="AW105" s="688">
        <f t="shared" si="86"/>
        <v>0</v>
      </c>
      <c r="AX105" s="687">
        <f>'11. ГД Надым'!BS27+'11. ГД Надым'!BS28+'11. ГД Надым'!BS29+'11. ГД Надым'!BS30</f>
        <v>3.2</v>
      </c>
      <c r="AY105" s="687">
        <f>'11. ГД Надым'!BU27+'11. ГД Надым'!BU28+'11. ГД Надым'!BU29+'11. ГД Надым'!BU30</f>
        <v>0</v>
      </c>
      <c r="AZ105" s="687">
        <f t="shared" si="87"/>
        <v>-3.2</v>
      </c>
      <c r="BA105" s="688">
        <f t="shared" si="88"/>
        <v>0</v>
      </c>
      <c r="BB105" s="687">
        <f>'11. ГД Надым'!BY27+'11. ГД Надым'!BY28+'11. ГД Надым'!BY29+'11. ГД Надым'!BY30</f>
        <v>4.3999999999999995</v>
      </c>
      <c r="BC105" s="687">
        <f>'11. ГД Надым'!CA27+'11. ГД Надым'!CA28+'11. ГД Надым'!CA29+'11. ГД Надым'!CA30</f>
        <v>0</v>
      </c>
      <c r="BD105" s="687">
        <f t="shared" si="89"/>
        <v>-4.3999999999999995</v>
      </c>
      <c r="BE105" s="688">
        <f t="shared" si="90"/>
        <v>0</v>
      </c>
      <c r="BF105" s="687">
        <f>'11. ГД Надым'!CE27+'11. ГД Надым'!CE28+'11. ГД Надым'!CE29+'11. ГД Надым'!CE30</f>
        <v>4.6999999999999993</v>
      </c>
      <c r="BG105" s="687">
        <f>'11. ГД Надым'!CG27+'11. ГД Надым'!CG28+'11. ГД Надым'!CG29+'11. ГД Надым'!CG30</f>
        <v>0</v>
      </c>
      <c r="BH105" s="687">
        <f t="shared" si="91"/>
        <v>-4.6999999999999993</v>
      </c>
      <c r="BI105" s="688">
        <f t="shared" si="92"/>
        <v>0</v>
      </c>
      <c r="BJ105" s="687">
        <f t="shared" si="93"/>
        <v>16.600000000000001</v>
      </c>
      <c r="BK105" s="687">
        <f t="shared" si="94"/>
        <v>0</v>
      </c>
      <c r="BL105" s="687">
        <f t="shared" si="95"/>
        <v>-16.600000000000001</v>
      </c>
      <c r="BM105" s="688">
        <f t="shared" si="96"/>
        <v>0</v>
      </c>
      <c r="BN105" s="687">
        <f>'11. ГД Надым'!CQ27+'11. ГД Надым'!CQ28+'11. ГД Надым'!CQ29+'11. ГД Надым'!CQ30</f>
        <v>4.8999999999999995</v>
      </c>
      <c r="BO105" s="687">
        <f>'11. ГД Надым'!CS27+'11. ГД Надым'!CS28+'11. ГД Надым'!CS29+'11. ГД Надым'!CS30</f>
        <v>0</v>
      </c>
      <c r="BP105" s="687">
        <f t="shared" si="97"/>
        <v>-4.8999999999999995</v>
      </c>
      <c r="BQ105" s="688">
        <f t="shared" si="98"/>
        <v>0</v>
      </c>
      <c r="BR105" s="687">
        <f>'11. ГД Надым'!CW27+'11. ГД Надым'!CW28+'11. ГД Надым'!CW29+'11. ГД Надым'!CW30</f>
        <v>4.8</v>
      </c>
      <c r="BS105" s="687">
        <f>'11. ГД Надым'!CY27+'11. ГД Надым'!CY28+'11. ГД Надым'!CY29+'11. ГД Надым'!CY30</f>
        <v>0</v>
      </c>
      <c r="BT105" s="687">
        <f t="shared" si="99"/>
        <v>-4.8</v>
      </c>
      <c r="BU105" s="688">
        <f t="shared" si="100"/>
        <v>0</v>
      </c>
      <c r="BV105" s="687">
        <f>'11. ГД Надым'!DC27+'11. ГД Надым'!DC28+'11. ГД Надым'!DC29+'11. ГД Надым'!DC30</f>
        <v>6.9</v>
      </c>
      <c r="BW105" s="687">
        <f>'11. ГД Надым'!DE27+'11. ГД Надым'!DE28+'11. ГД Надым'!DE29+'11. ГД Надым'!DE30</f>
        <v>0</v>
      </c>
      <c r="BX105" s="687">
        <f t="shared" si="101"/>
        <v>-6.9</v>
      </c>
      <c r="BY105" s="688">
        <f t="shared" si="102"/>
        <v>0</v>
      </c>
    </row>
    <row r="106" spans="2:77" ht="18.75" customHeight="1">
      <c r="B106" s="600"/>
      <c r="C106" s="480" t="s">
        <v>1518</v>
      </c>
      <c r="D106" s="528"/>
      <c r="E106" s="528"/>
      <c r="F106" s="529"/>
      <c r="G106" s="530" t="s">
        <v>1529</v>
      </c>
      <c r="H106" s="530"/>
      <c r="I106" s="519" t="s">
        <v>1438</v>
      </c>
      <c r="J106" s="687">
        <f t="shared" si="59"/>
        <v>1</v>
      </c>
      <c r="K106" s="687">
        <f t="shared" si="60"/>
        <v>0</v>
      </c>
      <c r="L106" s="687">
        <f t="shared" si="61"/>
        <v>-1</v>
      </c>
      <c r="M106" s="688">
        <f t="shared" si="62"/>
        <v>0</v>
      </c>
      <c r="N106" s="687">
        <f t="shared" si="63"/>
        <v>0.30000000000000004</v>
      </c>
      <c r="O106" s="687">
        <f t="shared" si="64"/>
        <v>0</v>
      </c>
      <c r="P106" s="687">
        <f t="shared" si="65"/>
        <v>-0.30000000000000004</v>
      </c>
      <c r="Q106" s="688">
        <f t="shared" si="66"/>
        <v>0</v>
      </c>
      <c r="R106" s="687">
        <f>'11. ГД Надым'!W27</f>
        <v>0.1</v>
      </c>
      <c r="S106" s="687">
        <f>'11. ГД Надым'!Y27</f>
        <v>0</v>
      </c>
      <c r="T106" s="687">
        <f t="shared" si="67"/>
        <v>-0.1</v>
      </c>
      <c r="U106" s="688">
        <f t="shared" si="68"/>
        <v>0</v>
      </c>
      <c r="V106" s="687">
        <f>'11. ГД Надым'!AC27</f>
        <v>0.1</v>
      </c>
      <c r="W106" s="687">
        <f>'11. ГД Надым'!AE27</f>
        <v>0</v>
      </c>
      <c r="X106" s="687">
        <f t="shared" si="69"/>
        <v>-0.1</v>
      </c>
      <c r="Y106" s="688">
        <f t="shared" si="70"/>
        <v>0</v>
      </c>
      <c r="Z106" s="687">
        <f>'11. ГД Надым'!AI27</f>
        <v>0.1</v>
      </c>
      <c r="AA106" s="687">
        <f>'11. ГД Надым'!AK27</f>
        <v>0</v>
      </c>
      <c r="AB106" s="687">
        <f t="shared" si="71"/>
        <v>-0.1</v>
      </c>
      <c r="AC106" s="688">
        <f t="shared" si="72"/>
        <v>0</v>
      </c>
      <c r="AD106" s="687">
        <f t="shared" si="73"/>
        <v>0.30000000000000004</v>
      </c>
      <c r="AE106" s="687">
        <f t="shared" si="74"/>
        <v>0</v>
      </c>
      <c r="AF106" s="687">
        <f t="shared" si="75"/>
        <v>-0.30000000000000004</v>
      </c>
      <c r="AG106" s="688">
        <f t="shared" si="76"/>
        <v>0</v>
      </c>
      <c r="AH106" s="687">
        <f>'11. ГД Надым'!AU27</f>
        <v>0.1</v>
      </c>
      <c r="AI106" s="687">
        <f>'11. ГД Надым'!AW27</f>
        <v>0</v>
      </c>
      <c r="AJ106" s="687">
        <f t="shared" si="77"/>
        <v>-0.1</v>
      </c>
      <c r="AK106" s="688">
        <f t="shared" si="78"/>
        <v>0</v>
      </c>
      <c r="AL106" s="687">
        <f>'11. ГД Надым'!BA27</f>
        <v>0.2</v>
      </c>
      <c r="AM106" s="687">
        <f>'11. ГД Надым'!BC27</f>
        <v>0</v>
      </c>
      <c r="AN106" s="687">
        <f t="shared" si="79"/>
        <v>-0.2</v>
      </c>
      <c r="AO106" s="688">
        <f t="shared" si="80"/>
        <v>0</v>
      </c>
      <c r="AP106" s="687">
        <f>'11. ГД Надым'!BG27</f>
        <v>0</v>
      </c>
      <c r="AQ106" s="687">
        <f>'11. ГД Надым'!BI27</f>
        <v>0</v>
      </c>
      <c r="AR106" s="687">
        <f t="shared" si="81"/>
        <v>0</v>
      </c>
      <c r="AS106" s="688" t="str">
        <f t="shared" si="82"/>
        <v>-</v>
      </c>
      <c r="AT106" s="687">
        <f t="shared" si="83"/>
        <v>0.1</v>
      </c>
      <c r="AU106" s="687">
        <f t="shared" si="84"/>
        <v>0</v>
      </c>
      <c r="AV106" s="687">
        <f t="shared" si="85"/>
        <v>-0.1</v>
      </c>
      <c r="AW106" s="688">
        <f t="shared" si="86"/>
        <v>0</v>
      </c>
      <c r="AX106" s="687">
        <f>'11. ГД Надым'!BS27</f>
        <v>0</v>
      </c>
      <c r="AY106" s="687">
        <f>'11. ГД Надым'!BU27</f>
        <v>0</v>
      </c>
      <c r="AZ106" s="687">
        <f t="shared" si="87"/>
        <v>0</v>
      </c>
      <c r="BA106" s="688" t="str">
        <f t="shared" si="88"/>
        <v>-</v>
      </c>
      <c r="BB106" s="687">
        <f>'11. ГД Надым'!BY27</f>
        <v>0</v>
      </c>
      <c r="BC106" s="687">
        <f>'11. ГД Надым'!CA27</f>
        <v>0</v>
      </c>
      <c r="BD106" s="687">
        <f t="shared" si="89"/>
        <v>0</v>
      </c>
      <c r="BE106" s="688" t="str">
        <f t="shared" si="90"/>
        <v>-</v>
      </c>
      <c r="BF106" s="687">
        <f>'11. ГД Надым'!CE27</f>
        <v>0.1</v>
      </c>
      <c r="BG106" s="687">
        <f>'11. ГД Надым'!CG27</f>
        <v>0</v>
      </c>
      <c r="BH106" s="687">
        <f t="shared" si="91"/>
        <v>-0.1</v>
      </c>
      <c r="BI106" s="688">
        <f t="shared" si="92"/>
        <v>0</v>
      </c>
      <c r="BJ106" s="687">
        <f t="shared" si="93"/>
        <v>0.30000000000000004</v>
      </c>
      <c r="BK106" s="687">
        <f t="shared" si="94"/>
        <v>0</v>
      </c>
      <c r="BL106" s="687">
        <f t="shared" si="95"/>
        <v>-0.30000000000000004</v>
      </c>
      <c r="BM106" s="688">
        <f t="shared" si="96"/>
        <v>0</v>
      </c>
      <c r="BN106" s="687">
        <f>'11. ГД Надым'!CQ27</f>
        <v>0.1</v>
      </c>
      <c r="BO106" s="687">
        <f>'11. ГД Надым'!CS27</f>
        <v>0</v>
      </c>
      <c r="BP106" s="687">
        <f t="shared" si="97"/>
        <v>-0.1</v>
      </c>
      <c r="BQ106" s="688">
        <f t="shared" si="98"/>
        <v>0</v>
      </c>
      <c r="BR106" s="687">
        <f>'11. ГД Надым'!CW27</f>
        <v>0.1</v>
      </c>
      <c r="BS106" s="687">
        <f>'11. ГД Надым'!CY27</f>
        <v>0</v>
      </c>
      <c r="BT106" s="687">
        <f t="shared" si="99"/>
        <v>-0.1</v>
      </c>
      <c r="BU106" s="688">
        <f t="shared" si="100"/>
        <v>0</v>
      </c>
      <c r="BV106" s="687">
        <f>'11. ГД Надым'!DC27</f>
        <v>0.1</v>
      </c>
      <c r="BW106" s="687">
        <f>'11. ГД Надым'!DE27</f>
        <v>0</v>
      </c>
      <c r="BX106" s="687">
        <f t="shared" si="101"/>
        <v>-0.1</v>
      </c>
      <c r="BY106" s="688">
        <f t="shared" si="102"/>
        <v>0</v>
      </c>
    </row>
    <row r="107" spans="2:77" ht="18.75" customHeight="1">
      <c r="B107" s="600"/>
      <c r="C107" s="480" t="s">
        <v>1520</v>
      </c>
      <c r="D107" s="528"/>
      <c r="E107" s="528"/>
      <c r="F107" s="529"/>
      <c r="G107" s="530" t="s">
        <v>1530</v>
      </c>
      <c r="H107" s="530"/>
      <c r="I107" s="519" t="s">
        <v>1438</v>
      </c>
      <c r="J107" s="687">
        <f t="shared" si="59"/>
        <v>5.9</v>
      </c>
      <c r="K107" s="687">
        <f t="shared" si="60"/>
        <v>0</v>
      </c>
      <c r="L107" s="687">
        <f t="shared" si="61"/>
        <v>-5.9</v>
      </c>
      <c r="M107" s="688">
        <f t="shared" si="62"/>
        <v>0</v>
      </c>
      <c r="N107" s="687">
        <f t="shared" si="63"/>
        <v>1.6</v>
      </c>
      <c r="O107" s="687">
        <f t="shared" si="64"/>
        <v>0</v>
      </c>
      <c r="P107" s="687">
        <f t="shared" si="65"/>
        <v>-1.6</v>
      </c>
      <c r="Q107" s="688">
        <f t="shared" si="66"/>
        <v>0</v>
      </c>
      <c r="R107" s="687">
        <f>'11. ГД Надым'!W28</f>
        <v>0.6</v>
      </c>
      <c r="S107" s="687">
        <f>'11. ГД Надым'!Y28</f>
        <v>0</v>
      </c>
      <c r="T107" s="687">
        <f t="shared" si="67"/>
        <v>-0.6</v>
      </c>
      <c r="U107" s="688">
        <f t="shared" si="68"/>
        <v>0</v>
      </c>
      <c r="V107" s="687">
        <f>'11. ГД Надым'!AC28</f>
        <v>0.4</v>
      </c>
      <c r="W107" s="687">
        <f>'11. ГД Надым'!AE28</f>
        <v>0</v>
      </c>
      <c r="X107" s="687">
        <f t="shared" si="69"/>
        <v>-0.4</v>
      </c>
      <c r="Y107" s="688">
        <f t="shared" si="70"/>
        <v>0</v>
      </c>
      <c r="Z107" s="687">
        <f>'11. ГД Надым'!AI28</f>
        <v>0.6</v>
      </c>
      <c r="AA107" s="687">
        <f>'11. ГД Надым'!AK28</f>
        <v>0</v>
      </c>
      <c r="AB107" s="687">
        <f t="shared" si="71"/>
        <v>-0.6</v>
      </c>
      <c r="AC107" s="688">
        <f t="shared" si="72"/>
        <v>0</v>
      </c>
      <c r="AD107" s="687">
        <f t="shared" si="73"/>
        <v>1.5</v>
      </c>
      <c r="AE107" s="687">
        <f t="shared" si="74"/>
        <v>0</v>
      </c>
      <c r="AF107" s="687">
        <f t="shared" si="75"/>
        <v>-1.5</v>
      </c>
      <c r="AG107" s="688">
        <f t="shared" si="76"/>
        <v>0</v>
      </c>
      <c r="AH107" s="687">
        <f>'11. ГД Надым'!AU28</f>
        <v>0.5</v>
      </c>
      <c r="AI107" s="687">
        <f>'11. ГД Надым'!AW28</f>
        <v>0</v>
      </c>
      <c r="AJ107" s="687">
        <f t="shared" si="77"/>
        <v>-0.5</v>
      </c>
      <c r="AK107" s="688">
        <f t="shared" si="78"/>
        <v>0</v>
      </c>
      <c r="AL107" s="687">
        <f>'11. ГД Надым'!BA28</f>
        <v>0.6</v>
      </c>
      <c r="AM107" s="687">
        <f>'11. ГД Надым'!BC28</f>
        <v>0</v>
      </c>
      <c r="AN107" s="687">
        <f t="shared" si="79"/>
        <v>-0.6</v>
      </c>
      <c r="AO107" s="688">
        <f t="shared" si="80"/>
        <v>0</v>
      </c>
      <c r="AP107" s="687">
        <f>'11. ГД Надым'!BG28</f>
        <v>0.4</v>
      </c>
      <c r="AQ107" s="687">
        <f>'11. ГД Надым'!BI28</f>
        <v>0</v>
      </c>
      <c r="AR107" s="687">
        <f t="shared" si="81"/>
        <v>-0.4</v>
      </c>
      <c r="AS107" s="688">
        <f t="shared" si="82"/>
        <v>0</v>
      </c>
      <c r="AT107" s="687">
        <f t="shared" si="83"/>
        <v>1.3</v>
      </c>
      <c r="AU107" s="687">
        <f t="shared" si="84"/>
        <v>0</v>
      </c>
      <c r="AV107" s="687">
        <f t="shared" si="85"/>
        <v>-1.3</v>
      </c>
      <c r="AW107" s="688">
        <f t="shared" si="86"/>
        <v>0</v>
      </c>
      <c r="AX107" s="687">
        <f>'11. ГД Надым'!BS28</f>
        <v>0.5</v>
      </c>
      <c r="AY107" s="687">
        <f>'11. ГД Надым'!BU28</f>
        <v>0</v>
      </c>
      <c r="AZ107" s="687">
        <f t="shared" si="87"/>
        <v>-0.5</v>
      </c>
      <c r="BA107" s="688">
        <f t="shared" si="88"/>
        <v>0</v>
      </c>
      <c r="BB107" s="687">
        <f>'11. ГД Надым'!BY28</f>
        <v>0.3</v>
      </c>
      <c r="BC107" s="687">
        <f>'11. ГД Надым'!CA28</f>
        <v>0</v>
      </c>
      <c r="BD107" s="687">
        <f t="shared" si="89"/>
        <v>-0.3</v>
      </c>
      <c r="BE107" s="688">
        <f t="shared" si="90"/>
        <v>0</v>
      </c>
      <c r="BF107" s="687">
        <f>'11. ГД Надым'!CE28</f>
        <v>0.5</v>
      </c>
      <c r="BG107" s="687">
        <f>'11. ГД Надым'!CG28</f>
        <v>0</v>
      </c>
      <c r="BH107" s="687">
        <f t="shared" si="91"/>
        <v>-0.5</v>
      </c>
      <c r="BI107" s="688">
        <f t="shared" si="92"/>
        <v>0</v>
      </c>
      <c r="BJ107" s="687">
        <f t="shared" si="93"/>
        <v>1.5</v>
      </c>
      <c r="BK107" s="687">
        <f t="shared" si="94"/>
        <v>0</v>
      </c>
      <c r="BL107" s="687">
        <f t="shared" si="95"/>
        <v>-1.5</v>
      </c>
      <c r="BM107" s="688">
        <f t="shared" si="96"/>
        <v>0</v>
      </c>
      <c r="BN107" s="687">
        <f>'11. ГД Надым'!CQ28</f>
        <v>0.5</v>
      </c>
      <c r="BO107" s="687">
        <f>'11. ГД Надым'!CS28</f>
        <v>0</v>
      </c>
      <c r="BP107" s="687">
        <f t="shared" si="97"/>
        <v>-0.5</v>
      </c>
      <c r="BQ107" s="688">
        <f t="shared" si="98"/>
        <v>0</v>
      </c>
      <c r="BR107" s="687">
        <f>'11. ГД Надым'!CW28</f>
        <v>0.4</v>
      </c>
      <c r="BS107" s="687">
        <f>'11. ГД Надым'!CY28</f>
        <v>0</v>
      </c>
      <c r="BT107" s="687">
        <f t="shared" si="99"/>
        <v>-0.4</v>
      </c>
      <c r="BU107" s="688">
        <f t="shared" si="100"/>
        <v>0</v>
      </c>
      <c r="BV107" s="687">
        <f>'11. ГД Надым'!DC28</f>
        <v>0.6</v>
      </c>
      <c r="BW107" s="687">
        <f>'11. ГД Надым'!DE28</f>
        <v>0</v>
      </c>
      <c r="BX107" s="687">
        <f t="shared" si="101"/>
        <v>-0.6</v>
      </c>
      <c r="BY107" s="688">
        <f t="shared" si="102"/>
        <v>0</v>
      </c>
    </row>
    <row r="108" spans="2:77" ht="18.75" customHeight="1">
      <c r="B108" s="600"/>
      <c r="C108" s="480" t="s">
        <v>1522</v>
      </c>
      <c r="D108" s="528"/>
      <c r="E108" s="528"/>
      <c r="F108" s="529"/>
      <c r="G108" s="530" t="s">
        <v>1531</v>
      </c>
      <c r="H108" s="530"/>
      <c r="I108" s="519" t="s">
        <v>1438</v>
      </c>
      <c r="J108" s="687">
        <f t="shared" si="59"/>
        <v>50.199999999999996</v>
      </c>
      <c r="K108" s="687">
        <f t="shared" si="60"/>
        <v>0</v>
      </c>
      <c r="L108" s="687">
        <f t="shared" si="61"/>
        <v>-50.199999999999996</v>
      </c>
      <c r="M108" s="688">
        <f t="shared" si="62"/>
        <v>0</v>
      </c>
      <c r="N108" s="687">
        <f t="shared" si="63"/>
        <v>17.100000000000001</v>
      </c>
      <c r="O108" s="687">
        <f t="shared" si="64"/>
        <v>0</v>
      </c>
      <c r="P108" s="687">
        <f t="shared" si="65"/>
        <v>-17.100000000000001</v>
      </c>
      <c r="Q108" s="688">
        <f t="shared" si="66"/>
        <v>0</v>
      </c>
      <c r="R108" s="687">
        <f>'11. ГД Надым'!W29</f>
        <v>5.9</v>
      </c>
      <c r="S108" s="687">
        <f>'11. ГД Надым'!Y29</f>
        <v>0</v>
      </c>
      <c r="T108" s="687">
        <f t="shared" si="67"/>
        <v>-5.9</v>
      </c>
      <c r="U108" s="688">
        <f t="shared" si="68"/>
        <v>0</v>
      </c>
      <c r="V108" s="687">
        <f>'11. ГД Надым'!AC29</f>
        <v>5.3</v>
      </c>
      <c r="W108" s="687">
        <f>'11. ГД Надым'!AE29</f>
        <v>0</v>
      </c>
      <c r="X108" s="687">
        <f t="shared" si="69"/>
        <v>-5.3</v>
      </c>
      <c r="Y108" s="688">
        <f t="shared" si="70"/>
        <v>0</v>
      </c>
      <c r="Z108" s="687">
        <f>'11. ГД Надым'!AI29</f>
        <v>5.9</v>
      </c>
      <c r="AA108" s="687">
        <f>'11. ГД Надым'!AK29</f>
        <v>0</v>
      </c>
      <c r="AB108" s="687">
        <f t="shared" si="71"/>
        <v>-5.9</v>
      </c>
      <c r="AC108" s="688">
        <f t="shared" si="72"/>
        <v>0</v>
      </c>
      <c r="AD108" s="687">
        <f t="shared" si="73"/>
        <v>9.3000000000000007</v>
      </c>
      <c r="AE108" s="687">
        <f t="shared" si="74"/>
        <v>0</v>
      </c>
      <c r="AF108" s="687">
        <f t="shared" si="75"/>
        <v>-9.3000000000000007</v>
      </c>
      <c r="AG108" s="688">
        <f t="shared" si="76"/>
        <v>0</v>
      </c>
      <c r="AH108" s="687">
        <f>'11. ГД Надым'!AU29</f>
        <v>3.7</v>
      </c>
      <c r="AI108" s="687">
        <f>'11. ГД Надым'!AW29</f>
        <v>0</v>
      </c>
      <c r="AJ108" s="687">
        <f t="shared" si="77"/>
        <v>-3.7</v>
      </c>
      <c r="AK108" s="688">
        <f t="shared" si="78"/>
        <v>0</v>
      </c>
      <c r="AL108" s="687">
        <f>'11. ГД Надым'!BA29</f>
        <v>2.8</v>
      </c>
      <c r="AM108" s="687">
        <f>'11. ГД Надым'!BC29</f>
        <v>0</v>
      </c>
      <c r="AN108" s="687">
        <f t="shared" si="79"/>
        <v>-2.8</v>
      </c>
      <c r="AO108" s="688">
        <f t="shared" si="80"/>
        <v>0</v>
      </c>
      <c r="AP108" s="687">
        <f>'11. ГД Надым'!BG29</f>
        <v>2.8</v>
      </c>
      <c r="AQ108" s="687">
        <f>'11. ГД Надым'!BI29</f>
        <v>0</v>
      </c>
      <c r="AR108" s="687">
        <f t="shared" si="81"/>
        <v>-2.8</v>
      </c>
      <c r="AS108" s="688">
        <f t="shared" si="82"/>
        <v>0</v>
      </c>
      <c r="AT108" s="687">
        <f t="shared" si="83"/>
        <v>10.899999999999999</v>
      </c>
      <c r="AU108" s="687">
        <f t="shared" si="84"/>
        <v>0</v>
      </c>
      <c r="AV108" s="687">
        <f t="shared" si="85"/>
        <v>-10.899999999999999</v>
      </c>
      <c r="AW108" s="688">
        <f t="shared" si="86"/>
        <v>0</v>
      </c>
      <c r="AX108" s="687">
        <f>'11. ГД Надым'!BS29</f>
        <v>2.7</v>
      </c>
      <c r="AY108" s="687">
        <f>'11. ГД Надым'!BU29</f>
        <v>0</v>
      </c>
      <c r="AZ108" s="687">
        <f t="shared" si="87"/>
        <v>-2.7</v>
      </c>
      <c r="BA108" s="688">
        <f t="shared" si="88"/>
        <v>0</v>
      </c>
      <c r="BB108" s="687">
        <f>'11. ГД Надым'!BY29</f>
        <v>4.0999999999999996</v>
      </c>
      <c r="BC108" s="687">
        <f>'11. ГД Надым'!CA29</f>
        <v>0</v>
      </c>
      <c r="BD108" s="687">
        <f t="shared" si="89"/>
        <v>-4.0999999999999996</v>
      </c>
      <c r="BE108" s="688">
        <f t="shared" si="90"/>
        <v>0</v>
      </c>
      <c r="BF108" s="687">
        <f>'11. ГД Надым'!CE29</f>
        <v>4.0999999999999996</v>
      </c>
      <c r="BG108" s="687">
        <f>'11. ГД Надым'!CG29</f>
        <v>0</v>
      </c>
      <c r="BH108" s="687">
        <f t="shared" si="91"/>
        <v>-4.0999999999999996</v>
      </c>
      <c r="BI108" s="688">
        <f t="shared" si="92"/>
        <v>0</v>
      </c>
      <c r="BJ108" s="687">
        <f t="shared" si="93"/>
        <v>12.899999999999999</v>
      </c>
      <c r="BK108" s="687">
        <f t="shared" si="94"/>
        <v>0</v>
      </c>
      <c r="BL108" s="687">
        <f t="shared" si="95"/>
        <v>-12.899999999999999</v>
      </c>
      <c r="BM108" s="688">
        <f t="shared" si="96"/>
        <v>0</v>
      </c>
      <c r="BN108" s="687">
        <f>'11. ГД Надым'!CQ29</f>
        <v>4.3</v>
      </c>
      <c r="BO108" s="687">
        <f>'11. ГД Надым'!CS29</f>
        <v>0</v>
      </c>
      <c r="BP108" s="687">
        <f t="shared" si="97"/>
        <v>-4.3</v>
      </c>
      <c r="BQ108" s="688">
        <f t="shared" si="98"/>
        <v>0</v>
      </c>
      <c r="BR108" s="687">
        <f>'11. ГД Надым'!CW29</f>
        <v>4.3</v>
      </c>
      <c r="BS108" s="687">
        <f>'11. ГД Надым'!CY29</f>
        <v>0</v>
      </c>
      <c r="BT108" s="687">
        <f t="shared" si="99"/>
        <v>-4.3</v>
      </c>
      <c r="BU108" s="688">
        <f t="shared" si="100"/>
        <v>0</v>
      </c>
      <c r="BV108" s="687">
        <f>'11. ГД Надым'!DC29</f>
        <v>4.3</v>
      </c>
      <c r="BW108" s="687">
        <f>'11. ГД Надым'!DE29</f>
        <v>0</v>
      </c>
      <c r="BX108" s="687">
        <f t="shared" si="101"/>
        <v>-4.3</v>
      </c>
      <c r="BY108" s="688">
        <f t="shared" si="102"/>
        <v>0</v>
      </c>
    </row>
    <row r="109" spans="2:77" ht="18.75" customHeight="1">
      <c r="B109" s="600"/>
      <c r="C109" s="480" t="s">
        <v>1523</v>
      </c>
      <c r="D109" s="528"/>
      <c r="E109" s="528"/>
      <c r="F109" s="529"/>
      <c r="G109" s="530" t="s">
        <v>1532</v>
      </c>
      <c r="H109" s="530"/>
      <c r="I109" s="519" t="s">
        <v>1438</v>
      </c>
      <c r="J109" s="687">
        <f t="shared" si="59"/>
        <v>1.9</v>
      </c>
      <c r="K109" s="687">
        <f t="shared" si="60"/>
        <v>0</v>
      </c>
      <c r="L109" s="687">
        <f t="shared" si="61"/>
        <v>-1.9</v>
      </c>
      <c r="M109" s="688">
        <f t="shared" si="62"/>
        <v>0</v>
      </c>
      <c r="N109" s="687">
        <f t="shared" si="63"/>
        <v>0</v>
      </c>
      <c r="O109" s="687">
        <f t="shared" si="64"/>
        <v>0</v>
      </c>
      <c r="P109" s="687">
        <f t="shared" si="65"/>
        <v>0</v>
      </c>
      <c r="Q109" s="688" t="str">
        <f t="shared" si="66"/>
        <v>-</v>
      </c>
      <c r="R109" s="687">
        <f>'11. ГД Надым'!W30</f>
        <v>0</v>
      </c>
      <c r="S109" s="687">
        <f>'11. ГД Надым'!Y30</f>
        <v>0</v>
      </c>
      <c r="T109" s="687">
        <f t="shared" si="67"/>
        <v>0</v>
      </c>
      <c r="U109" s="688" t="str">
        <f t="shared" si="68"/>
        <v>-</v>
      </c>
      <c r="V109" s="687">
        <f>'11. ГД Надым'!AC30</f>
        <v>0</v>
      </c>
      <c r="W109" s="687">
        <f>'11. ГД Надым'!AE30</f>
        <v>0</v>
      </c>
      <c r="X109" s="687">
        <f t="shared" si="69"/>
        <v>0</v>
      </c>
      <c r="Y109" s="688" t="str">
        <f t="shared" si="70"/>
        <v>-</v>
      </c>
      <c r="Z109" s="687">
        <f>'11. ГД Надым'!AI30</f>
        <v>0</v>
      </c>
      <c r="AA109" s="687">
        <f>'11. ГД Надым'!AK30</f>
        <v>0</v>
      </c>
      <c r="AB109" s="687">
        <f t="shared" si="71"/>
        <v>0</v>
      </c>
      <c r="AC109" s="688" t="str">
        <f t="shared" si="72"/>
        <v>-</v>
      </c>
      <c r="AD109" s="687">
        <f t="shared" si="73"/>
        <v>0</v>
      </c>
      <c r="AE109" s="687">
        <f t="shared" si="74"/>
        <v>0</v>
      </c>
      <c r="AF109" s="687">
        <f t="shared" si="75"/>
        <v>0</v>
      </c>
      <c r="AG109" s="688" t="str">
        <f t="shared" si="76"/>
        <v>-</v>
      </c>
      <c r="AH109" s="687">
        <f>'11. ГД Надым'!AU30</f>
        <v>0</v>
      </c>
      <c r="AI109" s="687">
        <f>'11. ГД Надым'!AW30</f>
        <v>0</v>
      </c>
      <c r="AJ109" s="687">
        <f t="shared" si="77"/>
        <v>0</v>
      </c>
      <c r="AK109" s="688" t="str">
        <f t="shared" si="78"/>
        <v>-</v>
      </c>
      <c r="AL109" s="687">
        <f>'11. ГД Надым'!BA30</f>
        <v>0</v>
      </c>
      <c r="AM109" s="687">
        <f>'11. ГД Надым'!BC30</f>
        <v>0</v>
      </c>
      <c r="AN109" s="687">
        <f t="shared" si="79"/>
        <v>0</v>
      </c>
      <c r="AO109" s="688" t="str">
        <f t="shared" si="80"/>
        <v>-</v>
      </c>
      <c r="AP109" s="687">
        <f>'11. ГД Надым'!BG30</f>
        <v>0</v>
      </c>
      <c r="AQ109" s="687">
        <f>'11. ГД Надым'!BI30</f>
        <v>0</v>
      </c>
      <c r="AR109" s="687">
        <f t="shared" si="81"/>
        <v>0</v>
      </c>
      <c r="AS109" s="688" t="str">
        <f t="shared" si="82"/>
        <v>-</v>
      </c>
      <c r="AT109" s="687">
        <f t="shared" si="83"/>
        <v>0</v>
      </c>
      <c r="AU109" s="687">
        <f t="shared" si="84"/>
        <v>0</v>
      </c>
      <c r="AV109" s="687">
        <f t="shared" si="85"/>
        <v>0</v>
      </c>
      <c r="AW109" s="688" t="str">
        <f t="shared" si="86"/>
        <v>-</v>
      </c>
      <c r="AX109" s="687">
        <f>'11. ГД Надым'!BS30</f>
        <v>0</v>
      </c>
      <c r="AY109" s="687">
        <f>'11. ГД Надым'!BU30</f>
        <v>0</v>
      </c>
      <c r="AZ109" s="687">
        <f t="shared" si="87"/>
        <v>0</v>
      </c>
      <c r="BA109" s="688" t="str">
        <f t="shared" si="88"/>
        <v>-</v>
      </c>
      <c r="BB109" s="687">
        <f>'11. ГД Надым'!BY30</f>
        <v>0</v>
      </c>
      <c r="BC109" s="687">
        <f>'11. ГД Надым'!CA30</f>
        <v>0</v>
      </c>
      <c r="BD109" s="687">
        <f t="shared" si="89"/>
        <v>0</v>
      </c>
      <c r="BE109" s="688" t="str">
        <f t="shared" si="90"/>
        <v>-</v>
      </c>
      <c r="BF109" s="687">
        <f>'11. ГД Надым'!CE30</f>
        <v>0</v>
      </c>
      <c r="BG109" s="687">
        <f>'11. ГД Надым'!CG30</f>
        <v>0</v>
      </c>
      <c r="BH109" s="687">
        <f t="shared" si="91"/>
        <v>0</v>
      </c>
      <c r="BI109" s="688" t="str">
        <f t="shared" si="92"/>
        <v>-</v>
      </c>
      <c r="BJ109" s="687">
        <f t="shared" si="93"/>
        <v>1.9</v>
      </c>
      <c r="BK109" s="687">
        <f t="shared" si="94"/>
        <v>0</v>
      </c>
      <c r="BL109" s="687">
        <f t="shared" si="95"/>
        <v>-1.9</v>
      </c>
      <c r="BM109" s="688">
        <f t="shared" si="96"/>
        <v>0</v>
      </c>
      <c r="BN109" s="687">
        <f>'11. ГД Надым'!CQ30</f>
        <v>0</v>
      </c>
      <c r="BO109" s="687">
        <f>'11. ГД Надым'!CS30</f>
        <v>0</v>
      </c>
      <c r="BP109" s="687">
        <f t="shared" si="97"/>
        <v>0</v>
      </c>
      <c r="BQ109" s="688" t="str">
        <f t="shared" si="98"/>
        <v>-</v>
      </c>
      <c r="BR109" s="687">
        <f>'11. ГД Надым'!CW30</f>
        <v>0</v>
      </c>
      <c r="BS109" s="687">
        <f>'11. ГД Надым'!CY30</f>
        <v>0</v>
      </c>
      <c r="BT109" s="687">
        <f t="shared" si="99"/>
        <v>0</v>
      </c>
      <c r="BU109" s="688" t="str">
        <f t="shared" si="100"/>
        <v>-</v>
      </c>
      <c r="BV109" s="687">
        <f>'11. ГД Надым'!DC30</f>
        <v>1.9</v>
      </c>
      <c r="BW109" s="687">
        <f>'11. ГД Надым'!DE30</f>
        <v>0</v>
      </c>
      <c r="BX109" s="687">
        <f t="shared" si="101"/>
        <v>-1.9</v>
      </c>
      <c r="BY109" s="688">
        <f t="shared" si="102"/>
        <v>0</v>
      </c>
    </row>
    <row r="110" spans="2:77" ht="18.75" customHeight="1">
      <c r="B110" s="600" t="s">
        <v>1533</v>
      </c>
      <c r="C110" s="479" t="s">
        <v>1534</v>
      </c>
      <c r="D110" s="528"/>
      <c r="E110" s="528"/>
      <c r="F110" s="529"/>
      <c r="G110" s="530" t="s">
        <v>1535</v>
      </c>
      <c r="H110" s="530"/>
      <c r="I110" s="519" t="s">
        <v>1438</v>
      </c>
      <c r="J110" s="687">
        <f t="shared" si="59"/>
        <v>35.799999999999997</v>
      </c>
      <c r="K110" s="687">
        <f t="shared" si="60"/>
        <v>0</v>
      </c>
      <c r="L110" s="687">
        <f t="shared" si="61"/>
        <v>-35.799999999999997</v>
      </c>
      <c r="M110" s="688">
        <f t="shared" si="62"/>
        <v>0</v>
      </c>
      <c r="N110" s="687">
        <f t="shared" si="63"/>
        <v>8.8000000000000007</v>
      </c>
      <c r="O110" s="687">
        <f t="shared" si="64"/>
        <v>0</v>
      </c>
      <c r="P110" s="687">
        <f t="shared" si="65"/>
        <v>-8.8000000000000007</v>
      </c>
      <c r="Q110" s="688">
        <f t="shared" si="66"/>
        <v>0</v>
      </c>
      <c r="R110" s="687">
        <f>'4. ГПП-УЗПКТ-СЗСК'!W35</f>
        <v>3.1</v>
      </c>
      <c r="S110" s="687">
        <f>'4. ГПП-УЗПКТ-СЗСК'!Y35</f>
        <v>0</v>
      </c>
      <c r="T110" s="687">
        <f t="shared" si="67"/>
        <v>-3.1</v>
      </c>
      <c r="U110" s="688">
        <f t="shared" si="68"/>
        <v>0</v>
      </c>
      <c r="V110" s="687">
        <f>'4. ГПП-УЗПКТ-СЗСК'!AC35</f>
        <v>2.8</v>
      </c>
      <c r="W110" s="687">
        <f>'4. ГПП-УЗПКТ-СЗСК'!AE35</f>
        <v>0</v>
      </c>
      <c r="X110" s="687">
        <f t="shared" si="69"/>
        <v>-2.8</v>
      </c>
      <c r="Y110" s="688">
        <f t="shared" si="70"/>
        <v>0</v>
      </c>
      <c r="Z110" s="687">
        <f>'4. ГПП-УЗПКТ-СЗСК'!AI35</f>
        <v>2.9</v>
      </c>
      <c r="AA110" s="687">
        <f>'4. ГПП-УЗПКТ-СЗСК'!AK35</f>
        <v>0</v>
      </c>
      <c r="AB110" s="687">
        <f t="shared" si="71"/>
        <v>-2.9</v>
      </c>
      <c r="AC110" s="688">
        <f t="shared" si="72"/>
        <v>0</v>
      </c>
      <c r="AD110" s="687">
        <f t="shared" si="73"/>
        <v>8.3999999999999986</v>
      </c>
      <c r="AE110" s="687">
        <f t="shared" si="74"/>
        <v>0</v>
      </c>
      <c r="AF110" s="687">
        <f t="shared" si="75"/>
        <v>-8.3999999999999986</v>
      </c>
      <c r="AG110" s="688">
        <f t="shared" si="76"/>
        <v>0</v>
      </c>
      <c r="AH110" s="687">
        <f>'4. ГПП-УЗПКТ-СЗСК'!AU35</f>
        <v>2.8</v>
      </c>
      <c r="AI110" s="687">
        <f>'4. ГПП-УЗПКТ-СЗСК'!AW35</f>
        <v>0</v>
      </c>
      <c r="AJ110" s="687">
        <f t="shared" si="77"/>
        <v>-2.8</v>
      </c>
      <c r="AK110" s="688">
        <f t="shared" si="78"/>
        <v>0</v>
      </c>
      <c r="AL110" s="687">
        <f>'4. ГПП-УЗПКТ-СЗСК'!BA35</f>
        <v>2.8</v>
      </c>
      <c r="AM110" s="687">
        <f>'4. ГПП-УЗПКТ-СЗСК'!BC35</f>
        <v>0</v>
      </c>
      <c r="AN110" s="687">
        <f t="shared" si="79"/>
        <v>-2.8</v>
      </c>
      <c r="AO110" s="688">
        <f t="shared" si="80"/>
        <v>0</v>
      </c>
      <c r="AP110" s="687">
        <f>'4. ГПП-УЗПКТ-СЗСК'!BG35</f>
        <v>2.8</v>
      </c>
      <c r="AQ110" s="687">
        <f>'4. ГПП-УЗПКТ-СЗСК'!BI35</f>
        <v>0</v>
      </c>
      <c r="AR110" s="687">
        <f t="shared" si="81"/>
        <v>-2.8</v>
      </c>
      <c r="AS110" s="688">
        <f t="shared" si="82"/>
        <v>0</v>
      </c>
      <c r="AT110" s="687">
        <f t="shared" si="83"/>
        <v>9.3000000000000007</v>
      </c>
      <c r="AU110" s="687">
        <f t="shared" si="84"/>
        <v>0</v>
      </c>
      <c r="AV110" s="687">
        <f t="shared" si="85"/>
        <v>-9.3000000000000007</v>
      </c>
      <c r="AW110" s="688">
        <f t="shared" si="86"/>
        <v>0</v>
      </c>
      <c r="AX110" s="687">
        <f>'4. ГПП-УЗПКТ-СЗСК'!BS35</f>
        <v>3.6</v>
      </c>
      <c r="AY110" s="687">
        <f>'4. ГПП-УЗПКТ-СЗСК'!BU35</f>
        <v>0</v>
      </c>
      <c r="AZ110" s="687">
        <f t="shared" si="87"/>
        <v>-3.6</v>
      </c>
      <c r="BA110" s="688">
        <f t="shared" si="88"/>
        <v>0</v>
      </c>
      <c r="BB110" s="687">
        <f>'4. ГПП-УЗПКТ-СЗСК'!BY35</f>
        <v>2.7</v>
      </c>
      <c r="BC110" s="687">
        <f>'4. ГПП-УЗПКТ-СЗСК'!CA35</f>
        <v>0</v>
      </c>
      <c r="BD110" s="687">
        <f t="shared" si="89"/>
        <v>-2.7</v>
      </c>
      <c r="BE110" s="688">
        <f t="shared" si="90"/>
        <v>0</v>
      </c>
      <c r="BF110" s="687">
        <f>'4. ГПП-УЗПКТ-СЗСК'!CE35</f>
        <v>3</v>
      </c>
      <c r="BG110" s="687">
        <f>'4. ГПП-УЗПКТ-СЗСК'!CG35</f>
        <v>0</v>
      </c>
      <c r="BH110" s="687">
        <f t="shared" si="91"/>
        <v>-3</v>
      </c>
      <c r="BI110" s="688">
        <f t="shared" si="92"/>
        <v>0</v>
      </c>
      <c r="BJ110" s="687">
        <f t="shared" si="93"/>
        <v>9.3000000000000007</v>
      </c>
      <c r="BK110" s="687">
        <f t="shared" si="94"/>
        <v>0</v>
      </c>
      <c r="BL110" s="687">
        <f t="shared" si="95"/>
        <v>-9.3000000000000007</v>
      </c>
      <c r="BM110" s="688">
        <f t="shared" si="96"/>
        <v>0</v>
      </c>
      <c r="BN110" s="687">
        <f>'4. ГПП-УЗПКТ-СЗСК'!CQ35</f>
        <v>2.9</v>
      </c>
      <c r="BO110" s="687">
        <f>'4. ГПП-УЗПКТ-СЗСК'!CS35</f>
        <v>0</v>
      </c>
      <c r="BP110" s="687">
        <f t="shared" si="97"/>
        <v>-2.9</v>
      </c>
      <c r="BQ110" s="688">
        <f t="shared" si="98"/>
        <v>0</v>
      </c>
      <c r="BR110" s="687">
        <f>'4. ГПП-УЗПКТ-СЗСК'!CW35</f>
        <v>3</v>
      </c>
      <c r="BS110" s="687">
        <f>'4. ГПП-УЗПКТ-СЗСК'!CY35</f>
        <v>0</v>
      </c>
      <c r="BT110" s="687">
        <f t="shared" si="99"/>
        <v>-3</v>
      </c>
      <c r="BU110" s="688">
        <f t="shared" si="100"/>
        <v>0</v>
      </c>
      <c r="BV110" s="687">
        <f>'4. ГПП-УЗПКТ-СЗСК'!DC35</f>
        <v>3.4</v>
      </c>
      <c r="BW110" s="687">
        <f>'4. ГПП-УЗПКТ-СЗСК'!DE35</f>
        <v>0</v>
      </c>
      <c r="BX110" s="687">
        <f t="shared" si="101"/>
        <v>-3.4</v>
      </c>
      <c r="BY110" s="688">
        <f t="shared" si="102"/>
        <v>0</v>
      </c>
    </row>
    <row r="111" spans="2:77" ht="18.75" customHeight="1">
      <c r="B111" s="600"/>
      <c r="C111" s="484" t="s">
        <v>1536</v>
      </c>
      <c r="D111" s="528"/>
      <c r="E111" s="528"/>
      <c r="F111" s="529"/>
      <c r="G111" s="530" t="s">
        <v>1535</v>
      </c>
      <c r="H111" s="530"/>
      <c r="I111" s="519" t="s">
        <v>1438</v>
      </c>
      <c r="J111" s="687">
        <f t="shared" si="59"/>
        <v>35.799999999999997</v>
      </c>
      <c r="K111" s="687">
        <f t="shared" si="60"/>
        <v>0</v>
      </c>
      <c r="L111" s="687">
        <f t="shared" si="61"/>
        <v>-35.799999999999997</v>
      </c>
      <c r="M111" s="688">
        <f t="shared" si="62"/>
        <v>0</v>
      </c>
      <c r="N111" s="687">
        <f t="shared" si="63"/>
        <v>8.8000000000000007</v>
      </c>
      <c r="O111" s="687">
        <f t="shared" si="64"/>
        <v>0</v>
      </c>
      <c r="P111" s="687">
        <f t="shared" si="65"/>
        <v>-8.8000000000000007</v>
      </c>
      <c r="Q111" s="688">
        <f t="shared" si="66"/>
        <v>0</v>
      </c>
      <c r="R111" s="687">
        <f>'4. ГПП-УЗПКТ-СЗСК'!W35</f>
        <v>3.1</v>
      </c>
      <c r="S111" s="687">
        <f>'4. ГПП-УЗПКТ-СЗСК'!Y35</f>
        <v>0</v>
      </c>
      <c r="T111" s="687">
        <f t="shared" si="67"/>
        <v>-3.1</v>
      </c>
      <c r="U111" s="688">
        <f t="shared" si="68"/>
        <v>0</v>
      </c>
      <c r="V111" s="687">
        <f>'4. ГПП-УЗПКТ-СЗСК'!AC35</f>
        <v>2.8</v>
      </c>
      <c r="W111" s="687">
        <f>'4. ГПП-УЗПКТ-СЗСК'!AE35</f>
        <v>0</v>
      </c>
      <c r="X111" s="687">
        <f t="shared" si="69"/>
        <v>-2.8</v>
      </c>
      <c r="Y111" s="688">
        <f t="shared" si="70"/>
        <v>0</v>
      </c>
      <c r="Z111" s="687">
        <f>'4. ГПП-УЗПКТ-СЗСК'!AI35</f>
        <v>2.9</v>
      </c>
      <c r="AA111" s="687">
        <f>'4. ГПП-УЗПКТ-СЗСК'!AK35</f>
        <v>0</v>
      </c>
      <c r="AB111" s="687">
        <f t="shared" si="71"/>
        <v>-2.9</v>
      </c>
      <c r="AC111" s="688">
        <f t="shared" si="72"/>
        <v>0</v>
      </c>
      <c r="AD111" s="687">
        <f t="shared" si="73"/>
        <v>8.3999999999999986</v>
      </c>
      <c r="AE111" s="687">
        <f t="shared" si="74"/>
        <v>0</v>
      </c>
      <c r="AF111" s="687">
        <f t="shared" si="75"/>
        <v>-8.3999999999999986</v>
      </c>
      <c r="AG111" s="688">
        <f t="shared" si="76"/>
        <v>0</v>
      </c>
      <c r="AH111" s="687">
        <f>'4. ГПП-УЗПКТ-СЗСК'!AU35</f>
        <v>2.8</v>
      </c>
      <c r="AI111" s="687">
        <f>'4. ГПП-УЗПКТ-СЗСК'!AW35</f>
        <v>0</v>
      </c>
      <c r="AJ111" s="687">
        <f t="shared" si="77"/>
        <v>-2.8</v>
      </c>
      <c r="AK111" s="688">
        <f t="shared" si="78"/>
        <v>0</v>
      </c>
      <c r="AL111" s="687">
        <f>'4. ГПП-УЗПКТ-СЗСК'!BA35</f>
        <v>2.8</v>
      </c>
      <c r="AM111" s="687">
        <f>'4. ГПП-УЗПКТ-СЗСК'!BC35</f>
        <v>0</v>
      </c>
      <c r="AN111" s="687">
        <f t="shared" si="79"/>
        <v>-2.8</v>
      </c>
      <c r="AO111" s="688">
        <f t="shared" si="80"/>
        <v>0</v>
      </c>
      <c r="AP111" s="687">
        <f>'4. ГПП-УЗПКТ-СЗСК'!BG35</f>
        <v>2.8</v>
      </c>
      <c r="AQ111" s="687">
        <f>'4. ГПП-УЗПКТ-СЗСК'!BI35</f>
        <v>0</v>
      </c>
      <c r="AR111" s="687">
        <f t="shared" si="81"/>
        <v>-2.8</v>
      </c>
      <c r="AS111" s="688">
        <f t="shared" si="82"/>
        <v>0</v>
      </c>
      <c r="AT111" s="687">
        <f t="shared" si="83"/>
        <v>9.3000000000000007</v>
      </c>
      <c r="AU111" s="687">
        <f t="shared" si="84"/>
        <v>0</v>
      </c>
      <c r="AV111" s="687">
        <f t="shared" si="85"/>
        <v>-9.3000000000000007</v>
      </c>
      <c r="AW111" s="688">
        <f t="shared" si="86"/>
        <v>0</v>
      </c>
      <c r="AX111" s="687">
        <f>'4. ГПП-УЗПКТ-СЗСК'!BS35</f>
        <v>3.6</v>
      </c>
      <c r="AY111" s="687">
        <f>'4. ГПП-УЗПКТ-СЗСК'!BU35</f>
        <v>0</v>
      </c>
      <c r="AZ111" s="687">
        <f t="shared" si="87"/>
        <v>-3.6</v>
      </c>
      <c r="BA111" s="688">
        <f t="shared" si="88"/>
        <v>0</v>
      </c>
      <c r="BB111" s="687">
        <f>'4. ГПП-УЗПКТ-СЗСК'!BY35</f>
        <v>2.7</v>
      </c>
      <c r="BC111" s="687">
        <f>'4. ГПП-УЗПКТ-СЗСК'!CA35</f>
        <v>0</v>
      </c>
      <c r="BD111" s="687">
        <f t="shared" si="89"/>
        <v>-2.7</v>
      </c>
      <c r="BE111" s="688">
        <f t="shared" si="90"/>
        <v>0</v>
      </c>
      <c r="BF111" s="687">
        <f>'4. ГПП-УЗПКТ-СЗСК'!CE35</f>
        <v>3</v>
      </c>
      <c r="BG111" s="687">
        <f>'4. ГПП-УЗПКТ-СЗСК'!CG35</f>
        <v>0</v>
      </c>
      <c r="BH111" s="687">
        <f t="shared" si="91"/>
        <v>-3</v>
      </c>
      <c r="BI111" s="688">
        <f t="shared" si="92"/>
        <v>0</v>
      </c>
      <c r="BJ111" s="687">
        <f t="shared" si="93"/>
        <v>9.3000000000000007</v>
      </c>
      <c r="BK111" s="687">
        <f t="shared" si="94"/>
        <v>0</v>
      </c>
      <c r="BL111" s="687">
        <f t="shared" si="95"/>
        <v>-9.3000000000000007</v>
      </c>
      <c r="BM111" s="688">
        <f t="shared" si="96"/>
        <v>0</v>
      </c>
      <c r="BN111" s="687">
        <f>'4. ГПП-УЗПКТ-СЗСК'!CQ35</f>
        <v>2.9</v>
      </c>
      <c r="BO111" s="687">
        <f>'4. ГПП-УЗПКТ-СЗСК'!CS35</f>
        <v>0</v>
      </c>
      <c r="BP111" s="687">
        <f t="shared" si="97"/>
        <v>-2.9</v>
      </c>
      <c r="BQ111" s="688">
        <f t="shared" si="98"/>
        <v>0</v>
      </c>
      <c r="BR111" s="687">
        <f>'4. ГПП-УЗПКТ-СЗСК'!CW35</f>
        <v>3</v>
      </c>
      <c r="BS111" s="687">
        <f>'4. ГПП-УЗПКТ-СЗСК'!CY35</f>
        <v>0</v>
      </c>
      <c r="BT111" s="687">
        <f t="shared" si="99"/>
        <v>-3</v>
      </c>
      <c r="BU111" s="688">
        <f t="shared" si="100"/>
        <v>0</v>
      </c>
      <c r="BV111" s="687">
        <f>'4. ГПП-УЗПКТ-СЗСК'!DC35</f>
        <v>3.4</v>
      </c>
      <c r="BW111" s="687">
        <f>'4. ГПП-УЗПКТ-СЗСК'!DE35</f>
        <v>0</v>
      </c>
      <c r="BX111" s="687">
        <f t="shared" si="101"/>
        <v>-3.4</v>
      </c>
      <c r="BY111" s="688">
        <f t="shared" si="102"/>
        <v>0</v>
      </c>
    </row>
    <row r="112" spans="2:77" ht="18.75" customHeight="1">
      <c r="B112" s="600"/>
      <c r="C112" s="480" t="s">
        <v>1537</v>
      </c>
      <c r="D112" s="528"/>
      <c r="E112" s="528"/>
      <c r="F112" s="529"/>
      <c r="G112" s="530" t="s">
        <v>1535</v>
      </c>
      <c r="H112" s="530"/>
      <c r="I112" s="519" t="s">
        <v>1438</v>
      </c>
      <c r="J112" s="687">
        <f t="shared" si="59"/>
        <v>35.799999999999997</v>
      </c>
      <c r="K112" s="687">
        <f t="shared" si="60"/>
        <v>0</v>
      </c>
      <c r="L112" s="687">
        <f t="shared" si="61"/>
        <v>-35.799999999999997</v>
      </c>
      <c r="M112" s="688">
        <f t="shared" si="62"/>
        <v>0</v>
      </c>
      <c r="N112" s="687">
        <f t="shared" si="63"/>
        <v>8.8000000000000007</v>
      </c>
      <c r="O112" s="687">
        <f t="shared" si="64"/>
        <v>0</v>
      </c>
      <c r="P112" s="687">
        <f t="shared" si="65"/>
        <v>-8.8000000000000007</v>
      </c>
      <c r="Q112" s="688">
        <f t="shared" si="66"/>
        <v>0</v>
      </c>
      <c r="R112" s="687">
        <f>'4. ГПП-УЗПКТ-СЗСК'!W35</f>
        <v>3.1</v>
      </c>
      <c r="S112" s="687">
        <f>'4. ГПП-УЗПКТ-СЗСК'!Y35</f>
        <v>0</v>
      </c>
      <c r="T112" s="687">
        <f t="shared" si="67"/>
        <v>-3.1</v>
      </c>
      <c r="U112" s="688">
        <f t="shared" si="68"/>
        <v>0</v>
      </c>
      <c r="V112" s="687">
        <f>'4. ГПП-УЗПКТ-СЗСК'!AC35</f>
        <v>2.8</v>
      </c>
      <c r="W112" s="687">
        <f>'4. ГПП-УЗПКТ-СЗСК'!AE35</f>
        <v>0</v>
      </c>
      <c r="X112" s="687">
        <f t="shared" si="69"/>
        <v>-2.8</v>
      </c>
      <c r="Y112" s="688">
        <f t="shared" si="70"/>
        <v>0</v>
      </c>
      <c r="Z112" s="687">
        <f>'4. ГПП-УЗПКТ-СЗСК'!AI35</f>
        <v>2.9</v>
      </c>
      <c r="AA112" s="687">
        <f>'4. ГПП-УЗПКТ-СЗСК'!AK35</f>
        <v>0</v>
      </c>
      <c r="AB112" s="687">
        <f t="shared" si="71"/>
        <v>-2.9</v>
      </c>
      <c r="AC112" s="688">
        <f t="shared" si="72"/>
        <v>0</v>
      </c>
      <c r="AD112" s="687">
        <f t="shared" si="73"/>
        <v>8.3999999999999986</v>
      </c>
      <c r="AE112" s="687">
        <f t="shared" si="74"/>
        <v>0</v>
      </c>
      <c r="AF112" s="687">
        <f t="shared" si="75"/>
        <v>-8.3999999999999986</v>
      </c>
      <c r="AG112" s="688">
        <f t="shared" si="76"/>
        <v>0</v>
      </c>
      <c r="AH112" s="687">
        <f>'4. ГПП-УЗПКТ-СЗСК'!AU35</f>
        <v>2.8</v>
      </c>
      <c r="AI112" s="687">
        <f>'4. ГПП-УЗПКТ-СЗСК'!AW35</f>
        <v>0</v>
      </c>
      <c r="AJ112" s="687">
        <f t="shared" si="77"/>
        <v>-2.8</v>
      </c>
      <c r="AK112" s="688">
        <f t="shared" si="78"/>
        <v>0</v>
      </c>
      <c r="AL112" s="687">
        <f>'4. ГПП-УЗПКТ-СЗСК'!BA35</f>
        <v>2.8</v>
      </c>
      <c r="AM112" s="687">
        <f>'4. ГПП-УЗПКТ-СЗСК'!BC35</f>
        <v>0</v>
      </c>
      <c r="AN112" s="687">
        <f t="shared" si="79"/>
        <v>-2.8</v>
      </c>
      <c r="AO112" s="688">
        <f t="shared" si="80"/>
        <v>0</v>
      </c>
      <c r="AP112" s="687">
        <f>'4. ГПП-УЗПКТ-СЗСК'!BG35</f>
        <v>2.8</v>
      </c>
      <c r="AQ112" s="687">
        <f>'4. ГПП-УЗПКТ-СЗСК'!BI35</f>
        <v>0</v>
      </c>
      <c r="AR112" s="687">
        <f t="shared" si="81"/>
        <v>-2.8</v>
      </c>
      <c r="AS112" s="688">
        <f t="shared" si="82"/>
        <v>0</v>
      </c>
      <c r="AT112" s="687">
        <f t="shared" si="83"/>
        <v>9.3000000000000007</v>
      </c>
      <c r="AU112" s="687">
        <f t="shared" si="84"/>
        <v>0</v>
      </c>
      <c r="AV112" s="687">
        <f t="shared" si="85"/>
        <v>-9.3000000000000007</v>
      </c>
      <c r="AW112" s="688">
        <f t="shared" si="86"/>
        <v>0</v>
      </c>
      <c r="AX112" s="687">
        <f>'4. ГПП-УЗПКТ-СЗСК'!BS35</f>
        <v>3.6</v>
      </c>
      <c r="AY112" s="687">
        <f>'4. ГПП-УЗПКТ-СЗСК'!BU35</f>
        <v>0</v>
      </c>
      <c r="AZ112" s="687">
        <f t="shared" si="87"/>
        <v>-3.6</v>
      </c>
      <c r="BA112" s="688">
        <f t="shared" si="88"/>
        <v>0</v>
      </c>
      <c r="BB112" s="687">
        <f>'4. ГПП-УЗПКТ-СЗСК'!BY35</f>
        <v>2.7</v>
      </c>
      <c r="BC112" s="687">
        <f>'4. ГПП-УЗПКТ-СЗСК'!CA35</f>
        <v>0</v>
      </c>
      <c r="BD112" s="687">
        <f t="shared" si="89"/>
        <v>-2.7</v>
      </c>
      <c r="BE112" s="688">
        <f t="shared" si="90"/>
        <v>0</v>
      </c>
      <c r="BF112" s="687">
        <f>'4. ГПП-УЗПКТ-СЗСК'!CE35</f>
        <v>3</v>
      </c>
      <c r="BG112" s="687">
        <f>'4. ГПП-УЗПКТ-СЗСК'!CG35</f>
        <v>0</v>
      </c>
      <c r="BH112" s="687">
        <f t="shared" si="91"/>
        <v>-3</v>
      </c>
      <c r="BI112" s="688">
        <f t="shared" si="92"/>
        <v>0</v>
      </c>
      <c r="BJ112" s="687">
        <f t="shared" si="93"/>
        <v>9.3000000000000007</v>
      </c>
      <c r="BK112" s="687">
        <f t="shared" si="94"/>
        <v>0</v>
      </c>
      <c r="BL112" s="687">
        <f t="shared" si="95"/>
        <v>-9.3000000000000007</v>
      </c>
      <c r="BM112" s="688">
        <f t="shared" si="96"/>
        <v>0</v>
      </c>
      <c r="BN112" s="687">
        <f>'4. ГПП-УЗПКТ-СЗСК'!CQ35</f>
        <v>2.9</v>
      </c>
      <c r="BO112" s="687">
        <f>'4. ГПП-УЗПКТ-СЗСК'!CS35</f>
        <v>0</v>
      </c>
      <c r="BP112" s="687">
        <f t="shared" si="97"/>
        <v>-2.9</v>
      </c>
      <c r="BQ112" s="688">
        <f t="shared" si="98"/>
        <v>0</v>
      </c>
      <c r="BR112" s="687">
        <f>'4. ГПП-УЗПКТ-СЗСК'!CW35</f>
        <v>3</v>
      </c>
      <c r="BS112" s="687">
        <f>'4. ГПП-УЗПКТ-СЗСК'!CY35</f>
        <v>0</v>
      </c>
      <c r="BT112" s="687">
        <f t="shared" si="99"/>
        <v>-3</v>
      </c>
      <c r="BU112" s="688">
        <f t="shared" si="100"/>
        <v>0</v>
      </c>
      <c r="BV112" s="687">
        <f>'4. ГПП-УЗПКТ-СЗСК'!DC35</f>
        <v>3.4</v>
      </c>
      <c r="BW112" s="687">
        <f>'4. ГПП-УЗПКТ-СЗСК'!DE35</f>
        <v>0</v>
      </c>
      <c r="BX112" s="687">
        <f t="shared" si="101"/>
        <v>-3.4</v>
      </c>
      <c r="BY112" s="688">
        <f t="shared" si="102"/>
        <v>0</v>
      </c>
    </row>
    <row r="113" spans="2:77" ht="48" customHeight="1">
      <c r="B113" s="600" t="s">
        <v>122</v>
      </c>
      <c r="C113" s="469" t="s">
        <v>1538</v>
      </c>
      <c r="D113" s="528"/>
      <c r="E113" s="528"/>
      <c r="F113" s="529"/>
      <c r="G113" s="530" t="s">
        <v>1539</v>
      </c>
      <c r="H113" s="530"/>
      <c r="I113" s="519" t="s">
        <v>1438</v>
      </c>
      <c r="J113" s="687">
        <f t="shared" si="59"/>
        <v>166.3</v>
      </c>
      <c r="K113" s="687">
        <f t="shared" si="60"/>
        <v>0</v>
      </c>
      <c r="L113" s="687">
        <f t="shared" si="61"/>
        <v>-166.3</v>
      </c>
      <c r="M113" s="688">
        <f t="shared" si="62"/>
        <v>0</v>
      </c>
      <c r="N113" s="687">
        <f t="shared" si="63"/>
        <v>45.7</v>
      </c>
      <c r="O113" s="687">
        <f t="shared" si="64"/>
        <v>0</v>
      </c>
      <c r="P113" s="687">
        <f t="shared" si="65"/>
        <v>-45.7</v>
      </c>
      <c r="Q113" s="688">
        <f t="shared" si="66"/>
        <v>0</v>
      </c>
      <c r="R113" s="687">
        <f>'4. ГПП-УЗПКТ-СЗСК'!W46+0+0+0+0+0+0+0+0+0+0+0+0+0+0+0+0+0+0+'10. ГД Ноябрьск'!W26+'7. ГД Ямбург'!W24+'7. ГД Ямбург'!W26</f>
        <v>16.600000000000001</v>
      </c>
      <c r="S113" s="687">
        <f>'4. ГПП-УЗПКТ-СЗСК'!Y46+0+0+0+0+0+0+0+0+0+0+0+0+0+0+0+0+0+0+'10. ГД Ноябрьск'!Y26+'7. ГД Ямбург'!Y24+'7. ГД Ямбург'!Y26</f>
        <v>0</v>
      </c>
      <c r="T113" s="687">
        <f t="shared" si="67"/>
        <v>-16.600000000000001</v>
      </c>
      <c r="U113" s="688">
        <f t="shared" si="68"/>
        <v>0</v>
      </c>
      <c r="V113" s="687">
        <f>'4. ГПП-УЗПКТ-СЗСК'!AC46+0+0+0+0+0+0+0+0+0+0+0+0+0+0+0+0+0+0+'10. ГД Ноябрьск'!AC26+'7. ГД Ямбург'!AC24+'7. ГД Ямбург'!AC26</f>
        <v>14.200000000000001</v>
      </c>
      <c r="W113" s="687">
        <f>'4. ГПП-УЗПКТ-СЗСК'!AE46+0+0+0+0+0+0+0+0+0+0+0+0+0+0+0+0+0+0+'10. ГД Ноябрьск'!AE26+'7. ГД Ямбург'!AE24+'7. ГД Ямбург'!AE26</f>
        <v>0</v>
      </c>
      <c r="X113" s="687">
        <f t="shared" si="69"/>
        <v>-14.200000000000001</v>
      </c>
      <c r="Y113" s="688">
        <f t="shared" si="70"/>
        <v>0</v>
      </c>
      <c r="Z113" s="687">
        <f>'4. ГПП-УЗПКТ-СЗСК'!AI46+0+0+0+0+0+0+0+0+0+0+0+0+0+0+0+0+0+0+'10. ГД Ноябрьск'!AI26+'7. ГД Ямбург'!AI24+'7. ГД Ямбург'!AI26</f>
        <v>14.899999999999999</v>
      </c>
      <c r="AA113" s="687">
        <f>'4. ГПП-УЗПКТ-СЗСК'!AK46+0+0+0+0+0+0+0+0+0+0+0+0+0+0+0+0+0+0+'10. ГД Ноябрьск'!AK26+'7. ГД Ямбург'!AK24+'7. ГД Ямбург'!AK26</f>
        <v>0</v>
      </c>
      <c r="AB113" s="687">
        <f t="shared" si="71"/>
        <v>-14.899999999999999</v>
      </c>
      <c r="AC113" s="688">
        <f t="shared" si="72"/>
        <v>0</v>
      </c>
      <c r="AD113" s="687">
        <f t="shared" si="73"/>
        <v>39.6</v>
      </c>
      <c r="AE113" s="687">
        <f t="shared" si="74"/>
        <v>0</v>
      </c>
      <c r="AF113" s="687">
        <f t="shared" si="75"/>
        <v>-39.6</v>
      </c>
      <c r="AG113" s="688">
        <f t="shared" si="76"/>
        <v>0</v>
      </c>
      <c r="AH113" s="687">
        <f>'4. ГПП-УЗПКТ-СЗСК'!AU46+0+0+0+0+0+0+0+0+0+0+0+0+0+0+0+0+0+0+'10. ГД Ноябрьск'!AU26+'7. ГД Ямбург'!AU24+'7. ГД Ямбург'!AU26</f>
        <v>13.4</v>
      </c>
      <c r="AI113" s="687">
        <f>'4. ГПП-УЗПКТ-СЗСК'!AW46+0+0+0+0+0+0+0+0+0+0+0+0+0+0+0+0+0+0+'10. ГД Ноябрьск'!AW26+'7. ГД Ямбург'!AW24+'7. ГД Ямбург'!AW26</f>
        <v>0</v>
      </c>
      <c r="AJ113" s="687">
        <f t="shared" si="77"/>
        <v>-13.4</v>
      </c>
      <c r="AK113" s="688">
        <f t="shared" si="78"/>
        <v>0</v>
      </c>
      <c r="AL113" s="687">
        <f>'4. ГПП-УЗПКТ-СЗСК'!BA46+0+0+0+0+0+0+0+0+0+0+0+0+0+0+0+0+0+0+'10. ГД Ноябрьск'!BA26+'7. ГД Ямбург'!BA24+'7. ГД Ямбург'!BA26</f>
        <v>13.7</v>
      </c>
      <c r="AM113" s="687">
        <f>'4. ГПП-УЗПКТ-СЗСК'!BC46+0+0+0+0+0+0+0+0+0+0+0+0+0+0+0+0+0+0+'10. ГД Ноябрьск'!BC26+'7. ГД Ямбург'!BC24+'7. ГД Ямбург'!BC26</f>
        <v>0</v>
      </c>
      <c r="AN113" s="687">
        <f t="shared" si="79"/>
        <v>-13.7</v>
      </c>
      <c r="AO113" s="688">
        <f t="shared" si="80"/>
        <v>0</v>
      </c>
      <c r="AP113" s="687">
        <f>'4. ГПП-УЗПКТ-СЗСК'!BG46+0+0+0+0+0+0+0+0+0+0+0+0+0+0+0+0+0+0+'10. ГД Ноябрьск'!BG26+'7. ГД Ямбург'!BG24+'7. ГД Ямбург'!BG26</f>
        <v>12.5</v>
      </c>
      <c r="AQ113" s="687">
        <f>'4. ГПП-УЗПКТ-СЗСК'!BI46+0+0+0+0+0+0+0+0+0+0+0+0+0+0+0+0+0+0+'10. ГД Ноябрьск'!BI26+'7. ГД Ямбург'!BI24+'7. ГД Ямбург'!BI26</f>
        <v>0</v>
      </c>
      <c r="AR113" s="687">
        <f t="shared" si="81"/>
        <v>-12.5</v>
      </c>
      <c r="AS113" s="688">
        <f t="shared" si="82"/>
        <v>0</v>
      </c>
      <c r="AT113" s="687">
        <f t="shared" si="83"/>
        <v>41.5</v>
      </c>
      <c r="AU113" s="687">
        <f t="shared" si="84"/>
        <v>0</v>
      </c>
      <c r="AV113" s="687">
        <f t="shared" si="85"/>
        <v>-41.5</v>
      </c>
      <c r="AW113" s="688">
        <f t="shared" si="86"/>
        <v>0</v>
      </c>
      <c r="AX113" s="687">
        <f>'4. ГПП-УЗПКТ-СЗСК'!BS46+0+0+0+0+0+0+0+0+0+0+0+0+0+0+0+0+0+0+'10. ГД Ноябрьск'!BS26+'7. ГД Ямбург'!BS24+'7. ГД Ямбург'!BS26</f>
        <v>14</v>
      </c>
      <c r="AY113" s="687">
        <f>'4. ГПП-УЗПКТ-СЗСК'!BU46+0+0+0+0+0+0+0+0+0+0+0+0+0+0+0+0+0+0+'10. ГД Ноябрьск'!BU26+'7. ГД Ямбург'!BU24+'7. ГД Ямбург'!BU26</f>
        <v>0</v>
      </c>
      <c r="AZ113" s="687">
        <f t="shared" si="87"/>
        <v>-14</v>
      </c>
      <c r="BA113" s="688">
        <f t="shared" si="88"/>
        <v>0</v>
      </c>
      <c r="BB113" s="687">
        <f>'4. ГПП-УЗПКТ-СЗСК'!BY46+0+0+0+0+0+0+0+0+0+0+0+0+0+0+0+0+0+0+'10. ГД Ноябрьск'!BY26+'7. ГД Ямбург'!BY24+'7. ГД Ямбург'!BY26</f>
        <v>13.8</v>
      </c>
      <c r="BC113" s="687">
        <f>'4. ГПП-УЗПКТ-СЗСК'!CA46+0+0+0+0+0+0+0+0+0+0+0+0+0+0+0+0+0+0+'10. ГД Ноябрьск'!CA26+'7. ГД Ямбург'!CA24+'7. ГД Ямбург'!CA26</f>
        <v>0</v>
      </c>
      <c r="BD113" s="687">
        <f t="shared" si="89"/>
        <v>-13.8</v>
      </c>
      <c r="BE113" s="688">
        <f t="shared" si="90"/>
        <v>0</v>
      </c>
      <c r="BF113" s="687">
        <f>'4. ГПП-УЗПКТ-СЗСК'!CE46+0+0+0+0+0+0+0+0+0+0+0+0+0+0+0+0+0+0+'10. ГД Ноябрьск'!CE26+'7. ГД Ямбург'!CE24+'7. ГД Ямбург'!CE26</f>
        <v>13.700000000000001</v>
      </c>
      <c r="BG113" s="687">
        <f>'4. ГПП-УЗПКТ-СЗСК'!CG46+0+0+0+0+0+0+0+0+0+0+0+0+0+0+0+0+0+0+'10. ГД Ноябрьск'!CG26+'7. ГД Ямбург'!CG24+'7. ГД Ямбург'!CG26</f>
        <v>0</v>
      </c>
      <c r="BH113" s="687">
        <f t="shared" si="91"/>
        <v>-13.700000000000001</v>
      </c>
      <c r="BI113" s="688">
        <f t="shared" si="92"/>
        <v>0</v>
      </c>
      <c r="BJ113" s="687">
        <f t="shared" si="93"/>
        <v>39.5</v>
      </c>
      <c r="BK113" s="687">
        <f t="shared" si="94"/>
        <v>0</v>
      </c>
      <c r="BL113" s="687">
        <f t="shared" si="95"/>
        <v>-39.5</v>
      </c>
      <c r="BM113" s="688">
        <f t="shared" si="96"/>
        <v>0</v>
      </c>
      <c r="BN113" s="687">
        <f>'4. ГПП-УЗПКТ-СЗСК'!CQ46+0+0+0+0+0+0+0+0+0+0+0+0+0+0+0+0+0+0+'10. ГД Ноябрьск'!CQ26+'7. ГД Ямбург'!CQ24+'7. ГД Ямбург'!CQ26</f>
        <v>13.5</v>
      </c>
      <c r="BO113" s="687">
        <f>'4. ГПП-УЗПКТ-СЗСК'!CS46+0+0+0+0+0+0+0+0+0+0+0+0+0+0+0+0+0+0+'10. ГД Ноябрьск'!CS26+'7. ГД Ямбург'!CS24+'7. ГД Ямбург'!CS26</f>
        <v>0</v>
      </c>
      <c r="BP113" s="687">
        <f t="shared" si="97"/>
        <v>-13.5</v>
      </c>
      <c r="BQ113" s="688">
        <f t="shared" si="98"/>
        <v>0</v>
      </c>
      <c r="BR113" s="687">
        <f>'4. ГПП-УЗПКТ-СЗСК'!CW46+0+0+0+0+0+0+0+0+0+0+0+0+0+0+0+0+0+0+'10. ГД Ноябрьск'!CW26+'7. ГД Ямбург'!CW24+'7. ГД Ямбург'!CW26</f>
        <v>12.9</v>
      </c>
      <c r="BS113" s="687">
        <f>'4. ГПП-УЗПКТ-СЗСК'!CY46+0+0+0+0+0+0+0+0+0+0+0+0+0+0+0+0+0+0+'10. ГД Ноябрьск'!CY26+'7. ГД Ямбург'!CY24+'7. ГД Ямбург'!CY26</f>
        <v>0</v>
      </c>
      <c r="BT113" s="687">
        <f t="shared" si="99"/>
        <v>-12.9</v>
      </c>
      <c r="BU113" s="688">
        <f t="shared" si="100"/>
        <v>0</v>
      </c>
      <c r="BV113" s="687">
        <f>'4. ГПП-УЗПКТ-СЗСК'!DC46+0+0+0+0+0+0+0+0+0+0+0+0+0+0+0+0+0+0+'10. ГД Ноябрьск'!DC26+'7. ГД Ямбург'!DC24+'7. ГД Ямбург'!DC26</f>
        <v>13.1</v>
      </c>
      <c r="BW113" s="687">
        <f>'4. ГПП-УЗПКТ-СЗСК'!DE46+0+0+0+0+0+0+0+0+0+0+0+0+0+0+0+0+0+0+'10. ГД Ноябрьск'!DE26+'7. ГД Ямбург'!DE24+'7. ГД Ямбург'!DE26</f>
        <v>0</v>
      </c>
      <c r="BX113" s="687">
        <f t="shared" si="101"/>
        <v>-13.1</v>
      </c>
      <c r="BY113" s="688">
        <f t="shared" si="102"/>
        <v>0</v>
      </c>
    </row>
    <row r="114" spans="2:77" ht="36" customHeight="1">
      <c r="B114" s="600" t="s">
        <v>1540</v>
      </c>
      <c r="C114" s="604" t="s">
        <v>1443</v>
      </c>
      <c r="D114" s="528"/>
      <c r="E114" s="528"/>
      <c r="F114" s="529"/>
      <c r="G114" s="530" t="s">
        <v>1541</v>
      </c>
      <c r="H114" s="530"/>
      <c r="I114" s="519" t="s">
        <v>1438</v>
      </c>
      <c r="J114" s="687">
        <f t="shared" si="59"/>
        <v>39</v>
      </c>
      <c r="K114" s="687">
        <f t="shared" si="60"/>
        <v>0</v>
      </c>
      <c r="L114" s="687">
        <f t="shared" si="61"/>
        <v>-39</v>
      </c>
      <c r="M114" s="688">
        <f t="shared" si="62"/>
        <v>0</v>
      </c>
      <c r="N114" s="687">
        <f t="shared" si="63"/>
        <v>11</v>
      </c>
      <c r="O114" s="687">
        <f t="shared" si="64"/>
        <v>0</v>
      </c>
      <c r="P114" s="687">
        <f t="shared" si="65"/>
        <v>-11</v>
      </c>
      <c r="Q114" s="688">
        <f t="shared" si="66"/>
        <v>0</v>
      </c>
      <c r="R114" s="687">
        <f>'4. ГПП-УЗПКТ-СЗСК'!W46+0+0+0+0+0+0+0+0+0+0+0+0+0+0+0+0+0+0</f>
        <v>3.8</v>
      </c>
      <c r="S114" s="687">
        <f>'4. ГПП-УЗПКТ-СЗСК'!Y46+0+0+0+0+0+0+0+0+0+0+0+0+0+0+0+0+0+0</f>
        <v>0</v>
      </c>
      <c r="T114" s="687">
        <f t="shared" si="67"/>
        <v>-3.8</v>
      </c>
      <c r="U114" s="688">
        <f t="shared" si="68"/>
        <v>0</v>
      </c>
      <c r="V114" s="687">
        <f>'4. ГПП-УЗПКТ-СЗСК'!AC46+0+0+0+0+0+0+0+0+0+0+0+0+0+0+0+0+0+0</f>
        <v>3.4</v>
      </c>
      <c r="W114" s="687">
        <f>'4. ГПП-УЗПКТ-СЗСК'!AE46+0+0+0+0+0+0+0+0+0+0+0+0+0+0+0+0+0+0</f>
        <v>0</v>
      </c>
      <c r="X114" s="687">
        <f t="shared" si="69"/>
        <v>-3.4</v>
      </c>
      <c r="Y114" s="688">
        <f t="shared" si="70"/>
        <v>0</v>
      </c>
      <c r="Z114" s="687">
        <f>'4. ГПП-УЗПКТ-СЗСК'!AI46+0+0+0+0+0+0+0+0+0+0+0+0+0+0+0+0+0+0</f>
        <v>3.8</v>
      </c>
      <c r="AA114" s="687">
        <f>'4. ГПП-УЗПКТ-СЗСК'!AK46+0+0+0+0+0+0+0+0+0+0+0+0+0+0+0+0+0+0</f>
        <v>0</v>
      </c>
      <c r="AB114" s="687">
        <f t="shared" si="71"/>
        <v>-3.8</v>
      </c>
      <c r="AC114" s="688">
        <f t="shared" si="72"/>
        <v>0</v>
      </c>
      <c r="AD114" s="687">
        <f t="shared" si="73"/>
        <v>7.3000000000000007</v>
      </c>
      <c r="AE114" s="687">
        <f t="shared" si="74"/>
        <v>0</v>
      </c>
      <c r="AF114" s="687">
        <f t="shared" si="75"/>
        <v>-7.3000000000000007</v>
      </c>
      <c r="AG114" s="688">
        <f t="shared" si="76"/>
        <v>0</v>
      </c>
      <c r="AH114" s="687">
        <f>'4. ГПП-УЗПКТ-СЗСК'!AU46+0+0+0+0+0+0+0+0+0+0+0+0+0+0+0+0+0+0</f>
        <v>2.4</v>
      </c>
      <c r="AI114" s="687">
        <f>'4. ГПП-УЗПКТ-СЗСК'!AW46+0+0+0+0+0+0+0+0+0+0+0+0+0+0+0+0+0+0</f>
        <v>0</v>
      </c>
      <c r="AJ114" s="687">
        <f t="shared" si="77"/>
        <v>-2.4</v>
      </c>
      <c r="AK114" s="688">
        <f t="shared" si="78"/>
        <v>0</v>
      </c>
      <c r="AL114" s="687">
        <f>'4. ГПП-УЗПКТ-СЗСК'!BA46+0+0+0+0+0+0+0+0+0+0+0+0+0+0+0+0+0+0</f>
        <v>2.5</v>
      </c>
      <c r="AM114" s="687">
        <f>'4. ГПП-УЗПКТ-СЗСК'!BC46+0+0+0+0+0+0+0+0+0+0+0+0+0+0+0+0+0+0</f>
        <v>0</v>
      </c>
      <c r="AN114" s="687">
        <f t="shared" si="79"/>
        <v>-2.5</v>
      </c>
      <c r="AO114" s="688">
        <f t="shared" si="80"/>
        <v>0</v>
      </c>
      <c r="AP114" s="687">
        <f>'4. ГПП-УЗПКТ-СЗСК'!BG46+0+0+0+0+0+0+0+0+0+0+0+0+0+0+0+0+0+0</f>
        <v>2.4</v>
      </c>
      <c r="AQ114" s="687">
        <f>'4. ГПП-УЗПКТ-СЗСК'!BI46+0+0+0+0+0+0+0+0+0+0+0+0+0+0+0+0+0+0</f>
        <v>0</v>
      </c>
      <c r="AR114" s="687">
        <f t="shared" si="81"/>
        <v>-2.4</v>
      </c>
      <c r="AS114" s="688">
        <f t="shared" si="82"/>
        <v>0</v>
      </c>
      <c r="AT114" s="687">
        <f t="shared" si="83"/>
        <v>10.5</v>
      </c>
      <c r="AU114" s="687">
        <f t="shared" si="84"/>
        <v>0</v>
      </c>
      <c r="AV114" s="687">
        <f t="shared" si="85"/>
        <v>-10.5</v>
      </c>
      <c r="AW114" s="688">
        <f t="shared" si="86"/>
        <v>0</v>
      </c>
      <c r="AX114" s="687">
        <f>'4. ГПП-УЗПКТ-СЗСК'!BS46+0+0+0+0+0+0+0+0+0+0+0+0+0+0+0+0+0+0</f>
        <v>3.3</v>
      </c>
      <c r="AY114" s="687">
        <f>'4. ГПП-УЗПКТ-СЗСК'!BU46+0+0+0+0+0+0+0+0+0+0+0+0+0+0+0+0+0+0</f>
        <v>0</v>
      </c>
      <c r="AZ114" s="687">
        <f t="shared" si="87"/>
        <v>-3.3</v>
      </c>
      <c r="BA114" s="688">
        <f t="shared" si="88"/>
        <v>0</v>
      </c>
      <c r="BB114" s="687">
        <f>'4. ГПП-УЗПКТ-СЗСК'!BY46+0+0+0+0+0+0+0+0+0+0+0+0+0+0+0+0+0+0</f>
        <v>3.3</v>
      </c>
      <c r="BC114" s="687">
        <f>'4. ГПП-УЗПКТ-СЗСК'!CA46+0+0+0+0+0+0+0+0+0+0+0+0+0+0+0+0+0+0</f>
        <v>0</v>
      </c>
      <c r="BD114" s="687">
        <f t="shared" si="89"/>
        <v>-3.3</v>
      </c>
      <c r="BE114" s="688">
        <f t="shared" si="90"/>
        <v>0</v>
      </c>
      <c r="BF114" s="687">
        <f>'4. ГПП-УЗПКТ-СЗСК'!CE46+0+0+0+0+0+0+0+0+0+0+0+0+0+0+0+0+0+0</f>
        <v>3.9</v>
      </c>
      <c r="BG114" s="687">
        <f>'4. ГПП-УЗПКТ-СЗСК'!CG46+0+0+0+0+0+0+0+0+0+0+0+0+0+0+0+0+0+0</f>
        <v>0</v>
      </c>
      <c r="BH114" s="687">
        <f t="shared" si="91"/>
        <v>-3.9</v>
      </c>
      <c r="BI114" s="688">
        <f t="shared" si="92"/>
        <v>0</v>
      </c>
      <c r="BJ114" s="687">
        <f t="shared" si="93"/>
        <v>10.199999999999999</v>
      </c>
      <c r="BK114" s="687">
        <f t="shared" si="94"/>
        <v>0</v>
      </c>
      <c r="BL114" s="687">
        <f t="shared" si="95"/>
        <v>-10.199999999999999</v>
      </c>
      <c r="BM114" s="688">
        <f t="shared" si="96"/>
        <v>0</v>
      </c>
      <c r="BN114" s="687">
        <f>'4. ГПП-УЗПКТ-СЗСК'!CQ46+0+0+0+0+0+0+0+0+0+0+0+0+0+0+0+0+0+0</f>
        <v>3.4</v>
      </c>
      <c r="BO114" s="687">
        <f>'4. ГПП-УЗПКТ-СЗСК'!CS46+0+0+0+0+0+0+0+0+0+0+0+0+0+0+0+0+0+0</f>
        <v>0</v>
      </c>
      <c r="BP114" s="687">
        <f t="shared" si="97"/>
        <v>-3.4</v>
      </c>
      <c r="BQ114" s="688">
        <f t="shared" si="98"/>
        <v>0</v>
      </c>
      <c r="BR114" s="687">
        <f>'4. ГПП-УЗПКТ-СЗСК'!CW46+0+0+0+0+0+0+0+0+0+0+0+0+0+0+0+0+0+0</f>
        <v>3.4</v>
      </c>
      <c r="BS114" s="687">
        <f>'4. ГПП-УЗПКТ-СЗСК'!CY46+0+0+0+0+0+0+0+0+0+0+0+0+0+0+0+0+0+0</f>
        <v>0</v>
      </c>
      <c r="BT114" s="687">
        <f t="shared" si="99"/>
        <v>-3.4</v>
      </c>
      <c r="BU114" s="688">
        <f t="shared" si="100"/>
        <v>0</v>
      </c>
      <c r="BV114" s="687">
        <f>'4. ГПП-УЗПКТ-СЗСК'!DC46+0+0+0+0+0+0+0+0+0+0+0+0+0+0+0+0+0+0</f>
        <v>3.4</v>
      </c>
      <c r="BW114" s="687">
        <f>'4. ГПП-УЗПКТ-СЗСК'!DE46+0+0+0+0+0+0+0+0+0+0+0+0+0+0+0+0+0+0</f>
        <v>0</v>
      </c>
      <c r="BX114" s="687">
        <f t="shared" si="101"/>
        <v>-3.4</v>
      </c>
      <c r="BY114" s="688">
        <f t="shared" si="102"/>
        <v>0</v>
      </c>
    </row>
    <row r="115" spans="2:77" ht="18.75" customHeight="1">
      <c r="B115" s="483" t="s">
        <v>1542</v>
      </c>
      <c r="C115" s="476" t="s">
        <v>1543</v>
      </c>
      <c r="D115" s="528"/>
      <c r="E115" s="528"/>
      <c r="F115" s="529"/>
      <c r="G115" s="530" t="s">
        <v>1544</v>
      </c>
      <c r="H115" s="530"/>
      <c r="I115" s="519" t="s">
        <v>1438</v>
      </c>
      <c r="J115" s="687">
        <f t="shared" si="59"/>
        <v>39</v>
      </c>
      <c r="K115" s="687">
        <f t="shared" si="60"/>
        <v>0</v>
      </c>
      <c r="L115" s="687">
        <f t="shared" si="61"/>
        <v>-39</v>
      </c>
      <c r="M115" s="688">
        <f t="shared" si="62"/>
        <v>0</v>
      </c>
      <c r="N115" s="687">
        <f t="shared" si="63"/>
        <v>11</v>
      </c>
      <c r="O115" s="687">
        <f t="shared" si="64"/>
        <v>0</v>
      </c>
      <c r="P115" s="687">
        <f t="shared" si="65"/>
        <v>-11</v>
      </c>
      <c r="Q115" s="688">
        <f t="shared" si="66"/>
        <v>0</v>
      </c>
      <c r="R115" s="687">
        <f>'4. ГПП-УЗПКТ-СЗСК'!W46+0</f>
        <v>3.8</v>
      </c>
      <c r="S115" s="687">
        <f>'4. ГПП-УЗПКТ-СЗСК'!Y46+0</f>
        <v>0</v>
      </c>
      <c r="T115" s="687">
        <f t="shared" si="67"/>
        <v>-3.8</v>
      </c>
      <c r="U115" s="688">
        <f t="shared" si="68"/>
        <v>0</v>
      </c>
      <c r="V115" s="687">
        <f>'4. ГПП-УЗПКТ-СЗСК'!AC46+0</f>
        <v>3.4</v>
      </c>
      <c r="W115" s="687">
        <f>'4. ГПП-УЗПКТ-СЗСК'!AE46+0</f>
        <v>0</v>
      </c>
      <c r="X115" s="687">
        <f t="shared" si="69"/>
        <v>-3.4</v>
      </c>
      <c r="Y115" s="688">
        <f t="shared" si="70"/>
        <v>0</v>
      </c>
      <c r="Z115" s="687">
        <f>'4. ГПП-УЗПКТ-СЗСК'!AI46+0</f>
        <v>3.8</v>
      </c>
      <c r="AA115" s="687">
        <f>'4. ГПП-УЗПКТ-СЗСК'!AK46+0</f>
        <v>0</v>
      </c>
      <c r="AB115" s="687">
        <f t="shared" si="71"/>
        <v>-3.8</v>
      </c>
      <c r="AC115" s="688">
        <f t="shared" si="72"/>
        <v>0</v>
      </c>
      <c r="AD115" s="687">
        <f t="shared" si="73"/>
        <v>7.3000000000000007</v>
      </c>
      <c r="AE115" s="687">
        <f t="shared" si="74"/>
        <v>0</v>
      </c>
      <c r="AF115" s="687">
        <f t="shared" si="75"/>
        <v>-7.3000000000000007</v>
      </c>
      <c r="AG115" s="688">
        <f t="shared" si="76"/>
        <v>0</v>
      </c>
      <c r="AH115" s="687">
        <f>'4. ГПП-УЗПКТ-СЗСК'!AU46+0</f>
        <v>2.4</v>
      </c>
      <c r="AI115" s="687">
        <f>'4. ГПП-УЗПКТ-СЗСК'!AW46+0</f>
        <v>0</v>
      </c>
      <c r="AJ115" s="687">
        <f t="shared" si="77"/>
        <v>-2.4</v>
      </c>
      <c r="AK115" s="688">
        <f t="shared" si="78"/>
        <v>0</v>
      </c>
      <c r="AL115" s="687">
        <f>'4. ГПП-УЗПКТ-СЗСК'!BA46+0</f>
        <v>2.5</v>
      </c>
      <c r="AM115" s="687">
        <f>'4. ГПП-УЗПКТ-СЗСК'!BC46+0</f>
        <v>0</v>
      </c>
      <c r="AN115" s="687">
        <f t="shared" si="79"/>
        <v>-2.5</v>
      </c>
      <c r="AO115" s="688">
        <f t="shared" si="80"/>
        <v>0</v>
      </c>
      <c r="AP115" s="687">
        <f>'4. ГПП-УЗПКТ-СЗСК'!BG46+0</f>
        <v>2.4</v>
      </c>
      <c r="AQ115" s="687">
        <f>'4. ГПП-УЗПКТ-СЗСК'!BI46+0</f>
        <v>0</v>
      </c>
      <c r="AR115" s="687">
        <f t="shared" si="81"/>
        <v>-2.4</v>
      </c>
      <c r="AS115" s="688">
        <f t="shared" si="82"/>
        <v>0</v>
      </c>
      <c r="AT115" s="687">
        <f t="shared" si="83"/>
        <v>10.5</v>
      </c>
      <c r="AU115" s="687">
        <f t="shared" si="84"/>
        <v>0</v>
      </c>
      <c r="AV115" s="687">
        <f t="shared" si="85"/>
        <v>-10.5</v>
      </c>
      <c r="AW115" s="688">
        <f t="shared" si="86"/>
        <v>0</v>
      </c>
      <c r="AX115" s="687">
        <f>'4. ГПП-УЗПКТ-СЗСК'!BS46+0</f>
        <v>3.3</v>
      </c>
      <c r="AY115" s="687">
        <f>'4. ГПП-УЗПКТ-СЗСК'!BU46+0</f>
        <v>0</v>
      </c>
      <c r="AZ115" s="687">
        <f t="shared" si="87"/>
        <v>-3.3</v>
      </c>
      <c r="BA115" s="688">
        <f t="shared" si="88"/>
        <v>0</v>
      </c>
      <c r="BB115" s="687">
        <f>'4. ГПП-УЗПКТ-СЗСК'!BY46+0</f>
        <v>3.3</v>
      </c>
      <c r="BC115" s="687">
        <f>'4. ГПП-УЗПКТ-СЗСК'!CA46+0</f>
        <v>0</v>
      </c>
      <c r="BD115" s="687">
        <f t="shared" si="89"/>
        <v>-3.3</v>
      </c>
      <c r="BE115" s="688">
        <f t="shared" si="90"/>
        <v>0</v>
      </c>
      <c r="BF115" s="687">
        <f>'4. ГПП-УЗПКТ-СЗСК'!CE46+0</f>
        <v>3.9</v>
      </c>
      <c r="BG115" s="687">
        <f>'4. ГПП-УЗПКТ-СЗСК'!CG46+0</f>
        <v>0</v>
      </c>
      <c r="BH115" s="687">
        <f t="shared" si="91"/>
        <v>-3.9</v>
      </c>
      <c r="BI115" s="688">
        <f t="shared" si="92"/>
        <v>0</v>
      </c>
      <c r="BJ115" s="687">
        <f t="shared" si="93"/>
        <v>10.199999999999999</v>
      </c>
      <c r="BK115" s="687">
        <f t="shared" si="94"/>
        <v>0</v>
      </c>
      <c r="BL115" s="687">
        <f t="shared" si="95"/>
        <v>-10.199999999999999</v>
      </c>
      <c r="BM115" s="688">
        <f t="shared" si="96"/>
        <v>0</v>
      </c>
      <c r="BN115" s="687">
        <f>'4. ГПП-УЗПКТ-СЗСК'!CQ46+0</f>
        <v>3.4</v>
      </c>
      <c r="BO115" s="687">
        <f>'4. ГПП-УЗПКТ-СЗСК'!CS46+0</f>
        <v>0</v>
      </c>
      <c r="BP115" s="687">
        <f t="shared" si="97"/>
        <v>-3.4</v>
      </c>
      <c r="BQ115" s="688">
        <f t="shared" si="98"/>
        <v>0</v>
      </c>
      <c r="BR115" s="687">
        <f>'4. ГПП-УЗПКТ-СЗСК'!CW46+0</f>
        <v>3.4</v>
      </c>
      <c r="BS115" s="687">
        <f>'4. ГПП-УЗПКТ-СЗСК'!CY46+0</f>
        <v>0</v>
      </c>
      <c r="BT115" s="687">
        <f t="shared" si="99"/>
        <v>-3.4</v>
      </c>
      <c r="BU115" s="688">
        <f t="shared" si="100"/>
        <v>0</v>
      </c>
      <c r="BV115" s="687">
        <f>'4. ГПП-УЗПКТ-СЗСК'!DC46+0</f>
        <v>3.4</v>
      </c>
      <c r="BW115" s="687">
        <f>'4. ГПП-УЗПКТ-СЗСК'!DE46+0</f>
        <v>0</v>
      </c>
      <c r="BX115" s="687">
        <f t="shared" si="101"/>
        <v>-3.4</v>
      </c>
      <c r="BY115" s="688">
        <f t="shared" si="102"/>
        <v>0</v>
      </c>
    </row>
    <row r="116" spans="2:77" ht="18.75" customHeight="1">
      <c r="B116" s="483"/>
      <c r="C116" s="480" t="s">
        <v>598</v>
      </c>
      <c r="D116" s="528"/>
      <c r="E116" s="528"/>
      <c r="F116" s="529"/>
      <c r="G116" s="530">
        <v>0</v>
      </c>
      <c r="H116" s="530"/>
      <c r="I116" s="519" t="s">
        <v>1438</v>
      </c>
      <c r="J116" s="681"/>
      <c r="K116" s="681"/>
      <c r="L116" s="681"/>
      <c r="M116" s="681"/>
      <c r="N116" s="681"/>
      <c r="O116" s="681"/>
      <c r="P116" s="681"/>
      <c r="Q116" s="681"/>
      <c r="R116" s="681"/>
      <c r="S116" s="681"/>
      <c r="T116" s="681"/>
      <c r="U116" s="681"/>
      <c r="V116" s="681"/>
      <c r="W116" s="681"/>
      <c r="X116" s="681"/>
      <c r="Y116" s="681"/>
      <c r="Z116" s="681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1"/>
      <c r="AK116" s="681"/>
      <c r="AL116" s="681"/>
      <c r="AM116" s="681"/>
      <c r="AN116" s="681"/>
      <c r="AO116" s="681"/>
      <c r="AP116" s="681"/>
      <c r="AQ116" s="681"/>
      <c r="AR116" s="681"/>
      <c r="AS116" s="681"/>
      <c r="AT116" s="681"/>
      <c r="AU116" s="681"/>
      <c r="AV116" s="681"/>
      <c r="AW116" s="681"/>
      <c r="AX116" s="681"/>
      <c r="AY116" s="681"/>
      <c r="AZ116" s="681"/>
      <c r="BA116" s="681"/>
      <c r="BB116" s="681"/>
      <c r="BC116" s="681"/>
      <c r="BD116" s="681"/>
      <c r="BE116" s="681"/>
      <c r="BF116" s="681"/>
      <c r="BG116" s="681"/>
      <c r="BH116" s="681"/>
      <c r="BI116" s="681"/>
      <c r="BJ116" s="681"/>
      <c r="BK116" s="681"/>
      <c r="BL116" s="681"/>
      <c r="BM116" s="681"/>
      <c r="BN116" s="681"/>
      <c r="BO116" s="681"/>
      <c r="BP116" s="681"/>
      <c r="BQ116" s="681"/>
      <c r="BR116" s="681"/>
      <c r="BS116" s="681"/>
      <c r="BT116" s="681"/>
      <c r="BU116" s="681"/>
      <c r="BV116" s="681"/>
      <c r="BW116" s="681"/>
      <c r="BX116" s="681"/>
      <c r="BY116" s="681"/>
    </row>
    <row r="117" spans="2:77" ht="18.75" customHeight="1">
      <c r="B117" s="600" t="s">
        <v>1545</v>
      </c>
      <c r="C117" s="476" t="s">
        <v>1546</v>
      </c>
      <c r="D117" s="528"/>
      <c r="E117" s="528"/>
      <c r="F117" s="529"/>
      <c r="G117" s="530" t="s">
        <v>1547</v>
      </c>
      <c r="H117" s="530"/>
      <c r="I117" s="519" t="s">
        <v>1438</v>
      </c>
      <c r="J117" s="687">
        <f>N117+AD117+AT117+BJ117</f>
        <v>0</v>
      </c>
      <c r="K117" s="687">
        <f>O117+AE117+AU117+BK117</f>
        <v>0</v>
      </c>
      <c r="L117" s="687">
        <f>IFERROR(K117-J117,"-")</f>
        <v>0</v>
      </c>
      <c r="M117" s="688" t="str">
        <f>IFERROR(K117/J117,"-")</f>
        <v>-</v>
      </c>
      <c r="N117" s="687">
        <f>R117+V117+Z117</f>
        <v>0</v>
      </c>
      <c r="O117" s="687">
        <f>S117+W117+AA117</f>
        <v>0</v>
      </c>
      <c r="P117" s="687">
        <f>IFERROR(O117-N117,"-")</f>
        <v>0</v>
      </c>
      <c r="Q117" s="688" t="str">
        <f>IFERROR(O117/N117,"-")</f>
        <v>-</v>
      </c>
      <c r="R117" s="687">
        <f>0+0+0</f>
        <v>0</v>
      </c>
      <c r="S117" s="687">
        <f>0+0+0</f>
        <v>0</v>
      </c>
      <c r="T117" s="687">
        <f>IFERROR(S117-R117,"-")</f>
        <v>0</v>
      </c>
      <c r="U117" s="688" t="str">
        <f>IFERROR(S117/R117,"-")</f>
        <v>-</v>
      </c>
      <c r="V117" s="687">
        <f>0+0+0</f>
        <v>0</v>
      </c>
      <c r="W117" s="687">
        <f>0+0+0</f>
        <v>0</v>
      </c>
      <c r="X117" s="687">
        <f>IFERROR(W117-V117,"-")</f>
        <v>0</v>
      </c>
      <c r="Y117" s="688" t="str">
        <f>IFERROR(W117/V117,"-")</f>
        <v>-</v>
      </c>
      <c r="Z117" s="687">
        <f>0+0+0</f>
        <v>0</v>
      </c>
      <c r="AA117" s="687">
        <f>0+0+0</f>
        <v>0</v>
      </c>
      <c r="AB117" s="687">
        <f>IFERROR(AA117-Z117,"-")</f>
        <v>0</v>
      </c>
      <c r="AC117" s="688" t="str">
        <f>IFERROR(AA117/Z117,"-")</f>
        <v>-</v>
      </c>
      <c r="AD117" s="687">
        <f>AH117+AL117+AP117</f>
        <v>0</v>
      </c>
      <c r="AE117" s="687">
        <f>AI117+AM117+AQ117</f>
        <v>0</v>
      </c>
      <c r="AF117" s="687">
        <f>IFERROR(AE117-AD117,"-")</f>
        <v>0</v>
      </c>
      <c r="AG117" s="688" t="str">
        <f>IFERROR(AE117/AD117,"-")</f>
        <v>-</v>
      </c>
      <c r="AH117" s="687">
        <f>0+0+0</f>
        <v>0</v>
      </c>
      <c r="AI117" s="687">
        <f>0+0+0</f>
        <v>0</v>
      </c>
      <c r="AJ117" s="687">
        <f>IFERROR(AI117-AH117,"-")</f>
        <v>0</v>
      </c>
      <c r="AK117" s="688" t="str">
        <f>IFERROR(AI117/AH117,"-")</f>
        <v>-</v>
      </c>
      <c r="AL117" s="687">
        <f>0+0+0</f>
        <v>0</v>
      </c>
      <c r="AM117" s="687">
        <f>0+0+0</f>
        <v>0</v>
      </c>
      <c r="AN117" s="687">
        <f>IFERROR(AM117-AL117,"-")</f>
        <v>0</v>
      </c>
      <c r="AO117" s="688" t="str">
        <f>IFERROR(AM117/AL117,"-")</f>
        <v>-</v>
      </c>
      <c r="AP117" s="687">
        <f>0+0+0</f>
        <v>0</v>
      </c>
      <c r="AQ117" s="687">
        <f>0+0+0</f>
        <v>0</v>
      </c>
      <c r="AR117" s="687">
        <f>IFERROR(AQ117-AP117,"-")</f>
        <v>0</v>
      </c>
      <c r="AS117" s="688" t="str">
        <f>IFERROR(AQ117/AP117,"-")</f>
        <v>-</v>
      </c>
      <c r="AT117" s="687">
        <f>AX117+BB117+BF117</f>
        <v>0</v>
      </c>
      <c r="AU117" s="687">
        <f>AY117+BC117+BG117</f>
        <v>0</v>
      </c>
      <c r="AV117" s="687">
        <f>IFERROR(AU117-AT117,"-")</f>
        <v>0</v>
      </c>
      <c r="AW117" s="688" t="str">
        <f>IFERROR(AU117/AT117,"-")</f>
        <v>-</v>
      </c>
      <c r="AX117" s="687">
        <f>0+0+0</f>
        <v>0</v>
      </c>
      <c r="AY117" s="687">
        <f>0+0+0</f>
        <v>0</v>
      </c>
      <c r="AZ117" s="687">
        <f>IFERROR(AY117-AX117,"-")</f>
        <v>0</v>
      </c>
      <c r="BA117" s="688" t="str">
        <f>IFERROR(AY117/AX117,"-")</f>
        <v>-</v>
      </c>
      <c r="BB117" s="687">
        <f>0+0+0</f>
        <v>0</v>
      </c>
      <c r="BC117" s="687">
        <f>0+0+0</f>
        <v>0</v>
      </c>
      <c r="BD117" s="687">
        <f>IFERROR(BC117-BB117,"-")</f>
        <v>0</v>
      </c>
      <c r="BE117" s="688" t="str">
        <f>IFERROR(BC117/BB117,"-")</f>
        <v>-</v>
      </c>
      <c r="BF117" s="687">
        <f>0+0+0</f>
        <v>0</v>
      </c>
      <c r="BG117" s="687">
        <f>0+0+0</f>
        <v>0</v>
      </c>
      <c r="BH117" s="687">
        <f>IFERROR(BG117-BF117,"-")</f>
        <v>0</v>
      </c>
      <c r="BI117" s="688" t="str">
        <f>IFERROR(BG117/BF117,"-")</f>
        <v>-</v>
      </c>
      <c r="BJ117" s="687">
        <f>BN117+BR117+BV117</f>
        <v>0</v>
      </c>
      <c r="BK117" s="687">
        <f>BO117+BS117+BW117</f>
        <v>0</v>
      </c>
      <c r="BL117" s="687">
        <f>IFERROR(BK117-BJ117,"-")</f>
        <v>0</v>
      </c>
      <c r="BM117" s="688" t="str">
        <f>IFERROR(BK117/BJ117,"-")</f>
        <v>-</v>
      </c>
      <c r="BN117" s="687">
        <f>0+0+0</f>
        <v>0</v>
      </c>
      <c r="BO117" s="687">
        <f>0+0+0</f>
        <v>0</v>
      </c>
      <c r="BP117" s="687">
        <f>IFERROR(BO117-BN117,"-")</f>
        <v>0</v>
      </c>
      <c r="BQ117" s="688" t="str">
        <f>IFERROR(BO117/BN117,"-")</f>
        <v>-</v>
      </c>
      <c r="BR117" s="687">
        <f>0+0+0</f>
        <v>0</v>
      </c>
      <c r="BS117" s="687">
        <f>0+0+0</f>
        <v>0</v>
      </c>
      <c r="BT117" s="687">
        <f>IFERROR(BS117-BR117,"-")</f>
        <v>0</v>
      </c>
      <c r="BU117" s="688" t="str">
        <f>IFERROR(BS117/BR117,"-")</f>
        <v>-</v>
      </c>
      <c r="BV117" s="687">
        <f>0+0+0</f>
        <v>0</v>
      </c>
      <c r="BW117" s="687">
        <f>0+0+0</f>
        <v>0</v>
      </c>
      <c r="BX117" s="687">
        <f>IFERROR(BW117-BV117,"-")</f>
        <v>0</v>
      </c>
      <c r="BY117" s="688" t="str">
        <f>IFERROR(BW117/BV117,"-")</f>
        <v>-</v>
      </c>
    </row>
    <row r="118" spans="2:77" ht="18.75" customHeight="1">
      <c r="B118" s="483"/>
      <c r="C118" s="484" t="s">
        <v>1548</v>
      </c>
      <c r="D118" s="528"/>
      <c r="E118" s="528"/>
      <c r="F118" s="529"/>
      <c r="G118" s="530">
        <v>0</v>
      </c>
      <c r="H118" s="530"/>
      <c r="I118" s="519" t="s">
        <v>1438</v>
      </c>
      <c r="J118" s="681"/>
      <c r="K118" s="681"/>
      <c r="L118" s="681"/>
      <c r="M118" s="681"/>
      <c r="N118" s="681"/>
      <c r="O118" s="681"/>
      <c r="P118" s="681"/>
      <c r="Q118" s="681"/>
      <c r="R118" s="681"/>
      <c r="S118" s="681"/>
      <c r="T118" s="681"/>
      <c r="U118" s="681"/>
      <c r="V118" s="681"/>
      <c r="W118" s="681"/>
      <c r="X118" s="681"/>
      <c r="Y118" s="681"/>
      <c r="Z118" s="681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1"/>
      <c r="AK118" s="681"/>
      <c r="AL118" s="681"/>
      <c r="AM118" s="681"/>
      <c r="AN118" s="681"/>
      <c r="AO118" s="681"/>
      <c r="AP118" s="681"/>
      <c r="AQ118" s="681"/>
      <c r="AR118" s="681"/>
      <c r="AS118" s="681"/>
      <c r="AT118" s="681"/>
      <c r="AU118" s="681"/>
      <c r="AV118" s="681"/>
      <c r="AW118" s="681"/>
      <c r="AX118" s="681"/>
      <c r="AY118" s="681"/>
      <c r="AZ118" s="681"/>
      <c r="BA118" s="681"/>
      <c r="BB118" s="681"/>
      <c r="BC118" s="681"/>
      <c r="BD118" s="681"/>
      <c r="BE118" s="681"/>
      <c r="BF118" s="681"/>
      <c r="BG118" s="681"/>
      <c r="BH118" s="681"/>
      <c r="BI118" s="681"/>
      <c r="BJ118" s="681"/>
      <c r="BK118" s="681"/>
      <c r="BL118" s="681"/>
      <c r="BM118" s="681"/>
      <c r="BN118" s="681"/>
      <c r="BO118" s="681"/>
      <c r="BP118" s="681"/>
      <c r="BQ118" s="681"/>
      <c r="BR118" s="681"/>
      <c r="BS118" s="681"/>
      <c r="BT118" s="681"/>
      <c r="BU118" s="681"/>
      <c r="BV118" s="681"/>
      <c r="BW118" s="681"/>
      <c r="BX118" s="681"/>
      <c r="BY118" s="681"/>
    </row>
    <row r="119" spans="2:77" ht="18.75" customHeight="1">
      <c r="B119" s="483"/>
      <c r="C119" s="484" t="s">
        <v>1549</v>
      </c>
      <c r="D119" s="528"/>
      <c r="E119" s="528"/>
      <c r="F119" s="529"/>
      <c r="G119" s="530">
        <v>0</v>
      </c>
      <c r="H119" s="530"/>
      <c r="I119" s="519" t="s">
        <v>1438</v>
      </c>
      <c r="J119" s="681"/>
      <c r="K119" s="681"/>
      <c r="L119" s="681"/>
      <c r="M119" s="681"/>
      <c r="N119" s="681"/>
      <c r="O119" s="681"/>
      <c r="P119" s="681"/>
      <c r="Q119" s="681"/>
      <c r="R119" s="681"/>
      <c r="S119" s="681"/>
      <c r="T119" s="681"/>
      <c r="U119" s="681"/>
      <c r="V119" s="681"/>
      <c r="W119" s="681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1"/>
      <c r="AK119" s="681"/>
      <c r="AL119" s="681"/>
      <c r="AM119" s="681"/>
      <c r="AN119" s="681"/>
      <c r="AO119" s="681"/>
      <c r="AP119" s="681"/>
      <c r="AQ119" s="681"/>
      <c r="AR119" s="681"/>
      <c r="AS119" s="681"/>
      <c r="AT119" s="681"/>
      <c r="AU119" s="681"/>
      <c r="AV119" s="681"/>
      <c r="AW119" s="681"/>
      <c r="AX119" s="681"/>
      <c r="AY119" s="681"/>
      <c r="AZ119" s="681"/>
      <c r="BA119" s="681"/>
      <c r="BB119" s="681"/>
      <c r="BC119" s="681"/>
      <c r="BD119" s="681"/>
      <c r="BE119" s="681"/>
      <c r="BF119" s="681"/>
      <c r="BG119" s="681"/>
      <c r="BH119" s="681"/>
      <c r="BI119" s="681"/>
      <c r="BJ119" s="681"/>
      <c r="BK119" s="681"/>
      <c r="BL119" s="681"/>
      <c r="BM119" s="681"/>
      <c r="BN119" s="681"/>
      <c r="BO119" s="681"/>
      <c r="BP119" s="681"/>
      <c r="BQ119" s="681"/>
      <c r="BR119" s="681"/>
      <c r="BS119" s="681"/>
      <c r="BT119" s="681"/>
      <c r="BU119" s="681"/>
      <c r="BV119" s="681"/>
      <c r="BW119" s="681"/>
      <c r="BX119" s="681"/>
      <c r="BY119" s="681"/>
    </row>
    <row r="120" spans="2:77" ht="18.75" customHeight="1">
      <c r="B120" s="483"/>
      <c r="C120" s="603" t="s">
        <v>1550</v>
      </c>
      <c r="D120" s="528"/>
      <c r="E120" s="528"/>
      <c r="F120" s="529"/>
      <c r="G120" s="530">
        <v>0</v>
      </c>
      <c r="H120" s="530"/>
      <c r="I120" s="519" t="s">
        <v>1438</v>
      </c>
      <c r="J120" s="681"/>
      <c r="K120" s="681"/>
      <c r="L120" s="681"/>
      <c r="M120" s="681"/>
      <c r="N120" s="681"/>
      <c r="O120" s="681"/>
      <c r="P120" s="681"/>
      <c r="Q120" s="681"/>
      <c r="R120" s="681"/>
      <c r="S120" s="681"/>
      <c r="T120" s="681"/>
      <c r="U120" s="68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1"/>
      <c r="AL120" s="681"/>
      <c r="AM120" s="681"/>
      <c r="AN120" s="681"/>
      <c r="AO120" s="681"/>
      <c r="AP120" s="681"/>
      <c r="AQ120" s="681"/>
      <c r="AR120" s="681"/>
      <c r="AS120" s="681"/>
      <c r="AT120" s="681"/>
      <c r="AU120" s="681"/>
      <c r="AV120" s="681"/>
      <c r="AW120" s="681"/>
      <c r="AX120" s="681"/>
      <c r="AY120" s="681"/>
      <c r="AZ120" s="681"/>
      <c r="BA120" s="681"/>
      <c r="BB120" s="681"/>
      <c r="BC120" s="681"/>
      <c r="BD120" s="681"/>
      <c r="BE120" s="681"/>
      <c r="BF120" s="681"/>
      <c r="BG120" s="681"/>
      <c r="BH120" s="681"/>
      <c r="BI120" s="681"/>
      <c r="BJ120" s="681"/>
      <c r="BK120" s="681"/>
      <c r="BL120" s="681"/>
      <c r="BM120" s="681"/>
      <c r="BN120" s="681"/>
      <c r="BO120" s="681"/>
      <c r="BP120" s="681"/>
      <c r="BQ120" s="681"/>
      <c r="BR120" s="681"/>
      <c r="BS120" s="681"/>
      <c r="BT120" s="681"/>
      <c r="BU120" s="681"/>
      <c r="BV120" s="681"/>
      <c r="BW120" s="681"/>
      <c r="BX120" s="681"/>
      <c r="BY120" s="681"/>
    </row>
    <row r="121" spans="2:77" ht="18.75" customHeight="1">
      <c r="B121" s="600"/>
      <c r="C121" s="603" t="s">
        <v>1551</v>
      </c>
      <c r="D121" s="528"/>
      <c r="E121" s="528"/>
      <c r="F121" s="529"/>
      <c r="G121" s="530" t="s">
        <v>1462</v>
      </c>
      <c r="H121" s="530"/>
      <c r="I121" s="519" t="s">
        <v>1438</v>
      </c>
      <c r="J121" s="687">
        <f>N121+AD121+AT121+BJ121</f>
        <v>0</v>
      </c>
      <c r="K121" s="687">
        <f>O121+AE121+AU121+BK121</f>
        <v>0</v>
      </c>
      <c r="L121" s="687">
        <f>IFERROR(K121-J121,"-")</f>
        <v>0</v>
      </c>
      <c r="M121" s="688" t="str">
        <f>IFERROR(K121/J121,"-")</f>
        <v>-</v>
      </c>
      <c r="N121" s="687">
        <f>R121+V121+Z121</f>
        <v>0</v>
      </c>
      <c r="O121" s="687">
        <f>S121+W121+AA121</f>
        <v>0</v>
      </c>
      <c r="P121" s="687">
        <f>IFERROR(O121-N121,"-")</f>
        <v>0</v>
      </c>
      <c r="Q121" s="688" t="str">
        <f>IFERROR(O121/N121,"-")</f>
        <v>-</v>
      </c>
      <c r="R121" s="687">
        <f>0-0</f>
        <v>0</v>
      </c>
      <c r="S121" s="687">
        <f>0-0</f>
        <v>0</v>
      </c>
      <c r="T121" s="687">
        <f>IFERROR(S121-R121,"-")</f>
        <v>0</v>
      </c>
      <c r="U121" s="688" t="str">
        <f>IFERROR(S121/R121,"-")</f>
        <v>-</v>
      </c>
      <c r="V121" s="687">
        <f>0-0</f>
        <v>0</v>
      </c>
      <c r="W121" s="687">
        <f>0-0</f>
        <v>0</v>
      </c>
      <c r="X121" s="687">
        <f>IFERROR(W121-V121,"-")</f>
        <v>0</v>
      </c>
      <c r="Y121" s="688" t="str">
        <f>IFERROR(W121/V121,"-")</f>
        <v>-</v>
      </c>
      <c r="Z121" s="687">
        <f>0-0</f>
        <v>0</v>
      </c>
      <c r="AA121" s="687">
        <f>0-0</f>
        <v>0</v>
      </c>
      <c r="AB121" s="687">
        <f>IFERROR(AA121-Z121,"-")</f>
        <v>0</v>
      </c>
      <c r="AC121" s="688" t="str">
        <f>IFERROR(AA121/Z121,"-")</f>
        <v>-</v>
      </c>
      <c r="AD121" s="687">
        <f>AH121+AL121+AP121</f>
        <v>0</v>
      </c>
      <c r="AE121" s="687">
        <f>AI121+AM121+AQ121</f>
        <v>0</v>
      </c>
      <c r="AF121" s="687">
        <f>IFERROR(AE121-AD121,"-")</f>
        <v>0</v>
      </c>
      <c r="AG121" s="688" t="str">
        <f>IFERROR(AE121/AD121,"-")</f>
        <v>-</v>
      </c>
      <c r="AH121" s="687">
        <f>0-0</f>
        <v>0</v>
      </c>
      <c r="AI121" s="687">
        <f>0-0</f>
        <v>0</v>
      </c>
      <c r="AJ121" s="687">
        <f>IFERROR(AI121-AH121,"-")</f>
        <v>0</v>
      </c>
      <c r="AK121" s="688" t="str">
        <f>IFERROR(AI121/AH121,"-")</f>
        <v>-</v>
      </c>
      <c r="AL121" s="687">
        <f>0-0</f>
        <v>0</v>
      </c>
      <c r="AM121" s="687">
        <f>0-0</f>
        <v>0</v>
      </c>
      <c r="AN121" s="687">
        <f>IFERROR(AM121-AL121,"-")</f>
        <v>0</v>
      </c>
      <c r="AO121" s="688" t="str">
        <f>IFERROR(AM121/AL121,"-")</f>
        <v>-</v>
      </c>
      <c r="AP121" s="687">
        <f>0-0</f>
        <v>0</v>
      </c>
      <c r="AQ121" s="687">
        <f>0-0</f>
        <v>0</v>
      </c>
      <c r="AR121" s="687">
        <f>IFERROR(AQ121-AP121,"-")</f>
        <v>0</v>
      </c>
      <c r="AS121" s="688" t="str">
        <f>IFERROR(AQ121/AP121,"-")</f>
        <v>-</v>
      </c>
      <c r="AT121" s="687">
        <f>AX121+BB121+BF121</f>
        <v>0</v>
      </c>
      <c r="AU121" s="687">
        <f>AY121+BC121+BG121</f>
        <v>0</v>
      </c>
      <c r="AV121" s="687">
        <f>IFERROR(AU121-AT121,"-")</f>
        <v>0</v>
      </c>
      <c r="AW121" s="688" t="str">
        <f>IFERROR(AU121/AT121,"-")</f>
        <v>-</v>
      </c>
      <c r="AX121" s="687">
        <f>0-0</f>
        <v>0</v>
      </c>
      <c r="AY121" s="687">
        <f>0-0</f>
        <v>0</v>
      </c>
      <c r="AZ121" s="687">
        <f>IFERROR(AY121-AX121,"-")</f>
        <v>0</v>
      </c>
      <c r="BA121" s="688" t="str">
        <f>IFERROR(AY121/AX121,"-")</f>
        <v>-</v>
      </c>
      <c r="BB121" s="687">
        <f>0-0</f>
        <v>0</v>
      </c>
      <c r="BC121" s="687">
        <f>0-0</f>
        <v>0</v>
      </c>
      <c r="BD121" s="687">
        <f>IFERROR(BC121-BB121,"-")</f>
        <v>0</v>
      </c>
      <c r="BE121" s="688" t="str">
        <f>IFERROR(BC121/BB121,"-")</f>
        <v>-</v>
      </c>
      <c r="BF121" s="687">
        <f>0-0</f>
        <v>0</v>
      </c>
      <c r="BG121" s="687">
        <f>0-0</f>
        <v>0</v>
      </c>
      <c r="BH121" s="687">
        <f>IFERROR(BG121-BF121,"-")</f>
        <v>0</v>
      </c>
      <c r="BI121" s="688" t="str">
        <f>IFERROR(BG121/BF121,"-")</f>
        <v>-</v>
      </c>
      <c r="BJ121" s="687">
        <f>BN121+BR121+BV121</f>
        <v>0</v>
      </c>
      <c r="BK121" s="687">
        <f>BO121+BS121+BW121</f>
        <v>0</v>
      </c>
      <c r="BL121" s="687">
        <f>IFERROR(BK121-BJ121,"-")</f>
        <v>0</v>
      </c>
      <c r="BM121" s="688" t="str">
        <f>IFERROR(BK121/BJ121,"-")</f>
        <v>-</v>
      </c>
      <c r="BN121" s="687">
        <f>0-0</f>
        <v>0</v>
      </c>
      <c r="BO121" s="687">
        <f>0-0</f>
        <v>0</v>
      </c>
      <c r="BP121" s="687">
        <f>IFERROR(BO121-BN121,"-")</f>
        <v>0</v>
      </c>
      <c r="BQ121" s="688" t="str">
        <f>IFERROR(BO121/BN121,"-")</f>
        <v>-</v>
      </c>
      <c r="BR121" s="687">
        <f>0-0</f>
        <v>0</v>
      </c>
      <c r="BS121" s="687">
        <f>0-0</f>
        <v>0</v>
      </c>
      <c r="BT121" s="687">
        <f>IFERROR(BS121-BR121,"-")</f>
        <v>0</v>
      </c>
      <c r="BU121" s="688" t="str">
        <f>IFERROR(BS121/BR121,"-")</f>
        <v>-</v>
      </c>
      <c r="BV121" s="687">
        <f>0-0</f>
        <v>0</v>
      </c>
      <c r="BW121" s="687">
        <f>0-0</f>
        <v>0</v>
      </c>
      <c r="BX121" s="687">
        <f>IFERROR(BW121-BV121,"-")</f>
        <v>0</v>
      </c>
      <c r="BY121" s="688" t="str">
        <f>IFERROR(BW121/BV121,"-")</f>
        <v>-</v>
      </c>
    </row>
    <row r="122" spans="2:77" ht="18.75" customHeight="1">
      <c r="B122" s="483"/>
      <c r="C122" s="484" t="s">
        <v>1552</v>
      </c>
      <c r="D122" s="528"/>
      <c r="E122" s="528"/>
      <c r="F122" s="529"/>
      <c r="G122" s="530">
        <v>0</v>
      </c>
      <c r="H122" s="530"/>
      <c r="I122" s="519" t="s">
        <v>1438</v>
      </c>
      <c r="J122" s="681"/>
      <c r="K122" s="681"/>
      <c r="L122" s="681"/>
      <c r="M122" s="681"/>
      <c r="N122" s="681"/>
      <c r="O122" s="681"/>
      <c r="P122" s="681"/>
      <c r="Q122" s="681"/>
      <c r="R122" s="681"/>
      <c r="S122" s="681"/>
      <c r="T122" s="681"/>
      <c r="U122" s="681"/>
      <c r="V122" s="681"/>
      <c r="W122" s="681"/>
      <c r="X122" s="681"/>
      <c r="Y122" s="681"/>
      <c r="Z122" s="681"/>
      <c r="AA122" s="681"/>
      <c r="AB122" s="681"/>
      <c r="AC122" s="681"/>
      <c r="AD122" s="681"/>
      <c r="AE122" s="681"/>
      <c r="AF122" s="681"/>
      <c r="AG122" s="681"/>
      <c r="AH122" s="681"/>
      <c r="AI122" s="681"/>
      <c r="AJ122" s="681"/>
      <c r="AK122" s="681"/>
      <c r="AL122" s="681"/>
      <c r="AM122" s="681"/>
      <c r="AN122" s="681"/>
      <c r="AO122" s="681"/>
      <c r="AP122" s="681"/>
      <c r="AQ122" s="681"/>
      <c r="AR122" s="681"/>
      <c r="AS122" s="681"/>
      <c r="AT122" s="681"/>
      <c r="AU122" s="681"/>
      <c r="AV122" s="681"/>
      <c r="AW122" s="681"/>
      <c r="AX122" s="681"/>
      <c r="AY122" s="681"/>
      <c r="AZ122" s="681"/>
      <c r="BA122" s="681"/>
      <c r="BB122" s="681"/>
      <c r="BC122" s="681"/>
      <c r="BD122" s="681"/>
      <c r="BE122" s="681"/>
      <c r="BF122" s="681"/>
      <c r="BG122" s="681"/>
      <c r="BH122" s="681"/>
      <c r="BI122" s="681"/>
      <c r="BJ122" s="681"/>
      <c r="BK122" s="681"/>
      <c r="BL122" s="681"/>
      <c r="BM122" s="681"/>
      <c r="BN122" s="681"/>
      <c r="BO122" s="681"/>
      <c r="BP122" s="681"/>
      <c r="BQ122" s="681"/>
      <c r="BR122" s="681"/>
      <c r="BS122" s="681"/>
      <c r="BT122" s="681"/>
      <c r="BU122" s="681"/>
      <c r="BV122" s="681"/>
      <c r="BW122" s="681"/>
      <c r="BX122" s="681"/>
      <c r="BY122" s="681"/>
    </row>
    <row r="123" spans="2:77" ht="19.5" customHeight="1">
      <c r="B123" s="482"/>
      <c r="C123" s="478" t="s">
        <v>1464</v>
      </c>
      <c r="D123" s="528"/>
      <c r="E123" s="528"/>
      <c r="F123" s="529"/>
      <c r="G123" s="530" t="s">
        <v>1553</v>
      </c>
      <c r="H123" s="530"/>
      <c r="I123" s="518" t="s">
        <v>1438</v>
      </c>
      <c r="J123" s="687">
        <f>N123+AD123+AT123+BJ123</f>
        <v>0</v>
      </c>
      <c r="K123" s="687">
        <f>O123+AE123+AU123+BK123</f>
        <v>0</v>
      </c>
      <c r="L123" s="687">
        <f>IFERROR(K123-J123,"-")</f>
        <v>0</v>
      </c>
      <c r="M123" s="688" t="str">
        <f>IFERROR(K123/J123,"-")</f>
        <v>-</v>
      </c>
      <c r="N123" s="687">
        <f>R123+V123+Z123</f>
        <v>0</v>
      </c>
      <c r="O123" s="687">
        <f>S123+W123+AA123</f>
        <v>0</v>
      </c>
      <c r="P123" s="687">
        <f>IFERROR(O123-N123,"-")</f>
        <v>0</v>
      </c>
      <c r="Q123" s="688" t="str">
        <f>IFERROR(O123/N123,"-")</f>
        <v>-</v>
      </c>
      <c r="R123" s="687">
        <f>0+0+0-0-0-0</f>
        <v>0</v>
      </c>
      <c r="S123" s="687">
        <f>0+0+0-0-0-0</f>
        <v>0</v>
      </c>
      <c r="T123" s="687">
        <f>IFERROR(S123-R123,"-")</f>
        <v>0</v>
      </c>
      <c r="U123" s="688" t="str">
        <f>IFERROR(S123/R123,"-")</f>
        <v>-</v>
      </c>
      <c r="V123" s="687">
        <f>0+0+0-0-0-0</f>
        <v>0</v>
      </c>
      <c r="W123" s="687">
        <f>0+0+0-0-0-0</f>
        <v>0</v>
      </c>
      <c r="X123" s="687">
        <f>IFERROR(W123-V123,"-")</f>
        <v>0</v>
      </c>
      <c r="Y123" s="688" t="str">
        <f>IFERROR(W123/V123,"-")</f>
        <v>-</v>
      </c>
      <c r="Z123" s="687">
        <f>0+0+0-0-0-0</f>
        <v>0</v>
      </c>
      <c r="AA123" s="687">
        <f>0+0+0-0-0-0</f>
        <v>0</v>
      </c>
      <c r="AB123" s="687">
        <f>IFERROR(AA123-Z123,"-")</f>
        <v>0</v>
      </c>
      <c r="AC123" s="688" t="str">
        <f>IFERROR(AA123/Z123,"-")</f>
        <v>-</v>
      </c>
      <c r="AD123" s="687">
        <f>AH123+AL123+AP123</f>
        <v>0</v>
      </c>
      <c r="AE123" s="687">
        <f>AI123+AM123+AQ123</f>
        <v>0</v>
      </c>
      <c r="AF123" s="687">
        <f>IFERROR(AE123-AD123,"-")</f>
        <v>0</v>
      </c>
      <c r="AG123" s="688" t="str">
        <f>IFERROR(AE123/AD123,"-")</f>
        <v>-</v>
      </c>
      <c r="AH123" s="687">
        <f>0+0+0-0-0-0</f>
        <v>0</v>
      </c>
      <c r="AI123" s="687">
        <f>0+0+0-0-0-0</f>
        <v>0</v>
      </c>
      <c r="AJ123" s="687">
        <f>IFERROR(AI123-AH123,"-")</f>
        <v>0</v>
      </c>
      <c r="AK123" s="688" t="str">
        <f>IFERROR(AI123/AH123,"-")</f>
        <v>-</v>
      </c>
      <c r="AL123" s="687">
        <f>0+0+0-0-0-0</f>
        <v>0</v>
      </c>
      <c r="AM123" s="687">
        <f>0+0+0-0-0-0</f>
        <v>0</v>
      </c>
      <c r="AN123" s="687">
        <f>IFERROR(AM123-AL123,"-")</f>
        <v>0</v>
      </c>
      <c r="AO123" s="688" t="str">
        <f>IFERROR(AM123/AL123,"-")</f>
        <v>-</v>
      </c>
      <c r="AP123" s="687">
        <f>0+0+0-0-0-0</f>
        <v>0</v>
      </c>
      <c r="AQ123" s="687">
        <f>0+0+0-0-0-0</f>
        <v>0</v>
      </c>
      <c r="AR123" s="687">
        <f>IFERROR(AQ123-AP123,"-")</f>
        <v>0</v>
      </c>
      <c r="AS123" s="688" t="str">
        <f>IFERROR(AQ123/AP123,"-")</f>
        <v>-</v>
      </c>
      <c r="AT123" s="687">
        <f>AX123+BB123+BF123</f>
        <v>0</v>
      </c>
      <c r="AU123" s="687">
        <f>AY123+BC123+BG123</f>
        <v>0</v>
      </c>
      <c r="AV123" s="687">
        <f>IFERROR(AU123-AT123,"-")</f>
        <v>0</v>
      </c>
      <c r="AW123" s="688" t="str">
        <f>IFERROR(AU123/AT123,"-")</f>
        <v>-</v>
      </c>
      <c r="AX123" s="687">
        <f>0+0+0-0-0-0</f>
        <v>0</v>
      </c>
      <c r="AY123" s="687">
        <f>0+0+0-0-0-0</f>
        <v>0</v>
      </c>
      <c r="AZ123" s="687">
        <f>IFERROR(AY123-AX123,"-")</f>
        <v>0</v>
      </c>
      <c r="BA123" s="688" t="str">
        <f>IFERROR(AY123/AX123,"-")</f>
        <v>-</v>
      </c>
      <c r="BB123" s="687">
        <f>0+0+0-0-0-0</f>
        <v>0</v>
      </c>
      <c r="BC123" s="687">
        <f>0+0+0-0-0-0</f>
        <v>0</v>
      </c>
      <c r="BD123" s="687">
        <f>IFERROR(BC123-BB123,"-")</f>
        <v>0</v>
      </c>
      <c r="BE123" s="688" t="str">
        <f>IFERROR(BC123/BB123,"-")</f>
        <v>-</v>
      </c>
      <c r="BF123" s="687">
        <f>0+0+0-0-0-0</f>
        <v>0</v>
      </c>
      <c r="BG123" s="687">
        <f>0+0+0-0-0-0</f>
        <v>0</v>
      </c>
      <c r="BH123" s="687">
        <f>IFERROR(BG123-BF123,"-")</f>
        <v>0</v>
      </c>
      <c r="BI123" s="688" t="str">
        <f>IFERROR(BG123/BF123,"-")</f>
        <v>-</v>
      </c>
      <c r="BJ123" s="687">
        <f>BN123+BR123+BV123</f>
        <v>0</v>
      </c>
      <c r="BK123" s="687">
        <f>BO123+BS123+BW123</f>
        <v>0</v>
      </c>
      <c r="BL123" s="687">
        <f>IFERROR(BK123-BJ123,"-")</f>
        <v>0</v>
      </c>
      <c r="BM123" s="688" t="str">
        <f>IFERROR(BK123/BJ123,"-")</f>
        <v>-</v>
      </c>
      <c r="BN123" s="687">
        <f>0+0+0-0-0-0</f>
        <v>0</v>
      </c>
      <c r="BO123" s="687">
        <f>0+0+0-0-0-0</f>
        <v>0</v>
      </c>
      <c r="BP123" s="687">
        <f>IFERROR(BO123-BN123,"-")</f>
        <v>0</v>
      </c>
      <c r="BQ123" s="688" t="str">
        <f>IFERROR(BO123/BN123,"-")</f>
        <v>-</v>
      </c>
      <c r="BR123" s="687">
        <f>0+0+0-0-0-0</f>
        <v>0</v>
      </c>
      <c r="BS123" s="687">
        <f>0+0+0-0-0-0</f>
        <v>0</v>
      </c>
      <c r="BT123" s="687">
        <f>IFERROR(BS123-BR123,"-")</f>
        <v>0</v>
      </c>
      <c r="BU123" s="688" t="str">
        <f>IFERROR(BS123/BR123,"-")</f>
        <v>-</v>
      </c>
      <c r="BV123" s="687">
        <f>0+0+0-0-0-0</f>
        <v>0</v>
      </c>
      <c r="BW123" s="687">
        <f>0+0+0-0-0-0</f>
        <v>0</v>
      </c>
      <c r="BX123" s="687">
        <f>IFERROR(BW123-BV123,"-")</f>
        <v>0</v>
      </c>
      <c r="BY123" s="688" t="str">
        <f>IFERROR(BW123/BV123,"-")</f>
        <v>-</v>
      </c>
    </row>
    <row r="124" spans="2:77" ht="18.75" customHeight="1">
      <c r="B124" s="600" t="s">
        <v>1554</v>
      </c>
      <c r="C124" s="476" t="s">
        <v>1555</v>
      </c>
      <c r="D124" s="528"/>
      <c r="E124" s="528"/>
      <c r="F124" s="529"/>
      <c r="G124" s="530" t="s">
        <v>1556</v>
      </c>
      <c r="H124" s="530"/>
      <c r="I124" s="519" t="s">
        <v>1438</v>
      </c>
      <c r="J124" s="687">
        <f>N124+AD124+AT124+BJ124</f>
        <v>0</v>
      </c>
      <c r="K124" s="687">
        <f>O124+AE124+AU124+BK124</f>
        <v>0</v>
      </c>
      <c r="L124" s="687">
        <f>IFERROR(K124-J124,"-")</f>
        <v>0</v>
      </c>
      <c r="M124" s="688" t="str">
        <f>IFERROR(K124/J124,"-")</f>
        <v>-</v>
      </c>
      <c r="N124" s="687">
        <f>R124+V124+Z124</f>
        <v>0</v>
      </c>
      <c r="O124" s="687">
        <f>S124+W124+AA124</f>
        <v>0</v>
      </c>
      <c r="P124" s="687">
        <f>IFERROR(O124-N124,"-")</f>
        <v>0</v>
      </c>
      <c r="Q124" s="688" t="str">
        <f>IFERROR(O124/N124,"-")</f>
        <v>-</v>
      </c>
      <c r="R124" s="687">
        <f>0+0+0+0</f>
        <v>0</v>
      </c>
      <c r="S124" s="687">
        <f>0+0+0+0</f>
        <v>0</v>
      </c>
      <c r="T124" s="687">
        <f>IFERROR(S124-R124,"-")</f>
        <v>0</v>
      </c>
      <c r="U124" s="688" t="str">
        <f>IFERROR(S124/R124,"-")</f>
        <v>-</v>
      </c>
      <c r="V124" s="687">
        <f>0+0+0+0</f>
        <v>0</v>
      </c>
      <c r="W124" s="687">
        <f>0+0+0+0</f>
        <v>0</v>
      </c>
      <c r="X124" s="687">
        <f>IFERROR(W124-V124,"-")</f>
        <v>0</v>
      </c>
      <c r="Y124" s="688" t="str">
        <f>IFERROR(W124/V124,"-")</f>
        <v>-</v>
      </c>
      <c r="Z124" s="687">
        <f>0+0+0+0</f>
        <v>0</v>
      </c>
      <c r="AA124" s="687">
        <f>0+0+0+0</f>
        <v>0</v>
      </c>
      <c r="AB124" s="687">
        <f>IFERROR(AA124-Z124,"-")</f>
        <v>0</v>
      </c>
      <c r="AC124" s="688" t="str">
        <f>IFERROR(AA124/Z124,"-")</f>
        <v>-</v>
      </c>
      <c r="AD124" s="687">
        <f>AH124+AL124+AP124</f>
        <v>0</v>
      </c>
      <c r="AE124" s="687">
        <f>AI124+AM124+AQ124</f>
        <v>0</v>
      </c>
      <c r="AF124" s="687">
        <f>IFERROR(AE124-AD124,"-")</f>
        <v>0</v>
      </c>
      <c r="AG124" s="688" t="str">
        <f>IFERROR(AE124/AD124,"-")</f>
        <v>-</v>
      </c>
      <c r="AH124" s="687">
        <f>0+0+0+0</f>
        <v>0</v>
      </c>
      <c r="AI124" s="687">
        <f>0+0+0+0</f>
        <v>0</v>
      </c>
      <c r="AJ124" s="687">
        <f>IFERROR(AI124-AH124,"-")</f>
        <v>0</v>
      </c>
      <c r="AK124" s="688" t="str">
        <f>IFERROR(AI124/AH124,"-")</f>
        <v>-</v>
      </c>
      <c r="AL124" s="687">
        <f>0+0+0+0</f>
        <v>0</v>
      </c>
      <c r="AM124" s="687">
        <f>0+0+0+0</f>
        <v>0</v>
      </c>
      <c r="AN124" s="687">
        <f>IFERROR(AM124-AL124,"-")</f>
        <v>0</v>
      </c>
      <c r="AO124" s="688" t="str">
        <f>IFERROR(AM124/AL124,"-")</f>
        <v>-</v>
      </c>
      <c r="AP124" s="687">
        <f>0+0+0+0</f>
        <v>0</v>
      </c>
      <c r="AQ124" s="687">
        <f>0+0+0+0</f>
        <v>0</v>
      </c>
      <c r="AR124" s="687">
        <f>IFERROR(AQ124-AP124,"-")</f>
        <v>0</v>
      </c>
      <c r="AS124" s="688" t="str">
        <f>IFERROR(AQ124/AP124,"-")</f>
        <v>-</v>
      </c>
      <c r="AT124" s="687">
        <f>AX124+BB124+BF124</f>
        <v>0</v>
      </c>
      <c r="AU124" s="687">
        <f>AY124+BC124+BG124</f>
        <v>0</v>
      </c>
      <c r="AV124" s="687">
        <f>IFERROR(AU124-AT124,"-")</f>
        <v>0</v>
      </c>
      <c r="AW124" s="688" t="str">
        <f>IFERROR(AU124/AT124,"-")</f>
        <v>-</v>
      </c>
      <c r="AX124" s="687">
        <f>0+0+0+0</f>
        <v>0</v>
      </c>
      <c r="AY124" s="687">
        <f>0+0+0+0</f>
        <v>0</v>
      </c>
      <c r="AZ124" s="687">
        <f>IFERROR(AY124-AX124,"-")</f>
        <v>0</v>
      </c>
      <c r="BA124" s="688" t="str">
        <f>IFERROR(AY124/AX124,"-")</f>
        <v>-</v>
      </c>
      <c r="BB124" s="687">
        <f>0+0+0+0</f>
        <v>0</v>
      </c>
      <c r="BC124" s="687">
        <f>0+0+0+0</f>
        <v>0</v>
      </c>
      <c r="BD124" s="687">
        <f>IFERROR(BC124-BB124,"-")</f>
        <v>0</v>
      </c>
      <c r="BE124" s="688" t="str">
        <f>IFERROR(BC124/BB124,"-")</f>
        <v>-</v>
      </c>
      <c r="BF124" s="687">
        <f>0+0+0+0</f>
        <v>0</v>
      </c>
      <c r="BG124" s="687">
        <f>0+0+0+0</f>
        <v>0</v>
      </c>
      <c r="BH124" s="687">
        <f>IFERROR(BG124-BF124,"-")</f>
        <v>0</v>
      </c>
      <c r="BI124" s="688" t="str">
        <f>IFERROR(BG124/BF124,"-")</f>
        <v>-</v>
      </c>
      <c r="BJ124" s="687">
        <f>BN124+BR124+BV124</f>
        <v>0</v>
      </c>
      <c r="BK124" s="687">
        <f>BO124+BS124+BW124</f>
        <v>0</v>
      </c>
      <c r="BL124" s="687">
        <f>IFERROR(BK124-BJ124,"-")</f>
        <v>0</v>
      </c>
      <c r="BM124" s="688" t="str">
        <f>IFERROR(BK124/BJ124,"-")</f>
        <v>-</v>
      </c>
      <c r="BN124" s="687">
        <f>0+0+0+0</f>
        <v>0</v>
      </c>
      <c r="BO124" s="687">
        <f>0+0+0+0</f>
        <v>0</v>
      </c>
      <c r="BP124" s="687">
        <f>IFERROR(BO124-BN124,"-")</f>
        <v>0</v>
      </c>
      <c r="BQ124" s="688" t="str">
        <f>IFERROR(BO124/BN124,"-")</f>
        <v>-</v>
      </c>
      <c r="BR124" s="687">
        <f>0+0+0+0</f>
        <v>0</v>
      </c>
      <c r="BS124" s="687">
        <f>0+0+0+0</f>
        <v>0</v>
      </c>
      <c r="BT124" s="687">
        <f>IFERROR(BS124-BR124,"-")</f>
        <v>0</v>
      </c>
      <c r="BU124" s="688" t="str">
        <f>IFERROR(BS124/BR124,"-")</f>
        <v>-</v>
      </c>
      <c r="BV124" s="687">
        <f>0+0+0+0</f>
        <v>0</v>
      </c>
      <c r="BW124" s="687">
        <f>0+0+0+0</f>
        <v>0</v>
      </c>
      <c r="BX124" s="687">
        <f>IFERROR(BW124-BV124,"-")</f>
        <v>0</v>
      </c>
      <c r="BY124" s="688" t="str">
        <f>IFERROR(BW124/BV124,"-")</f>
        <v>-</v>
      </c>
    </row>
    <row r="125" spans="2:77" ht="18.75" customHeight="1">
      <c r="B125" s="483"/>
      <c r="C125" s="484" t="s">
        <v>1548</v>
      </c>
      <c r="D125" s="528"/>
      <c r="E125" s="528"/>
      <c r="F125" s="529"/>
      <c r="G125" s="530">
        <v>0</v>
      </c>
      <c r="H125" s="530"/>
      <c r="I125" s="519"/>
      <c r="J125" s="681"/>
      <c r="K125" s="681"/>
      <c r="L125" s="681"/>
      <c r="M125" s="681"/>
      <c r="N125" s="681"/>
      <c r="O125" s="681"/>
      <c r="P125" s="681"/>
      <c r="Q125" s="681"/>
      <c r="R125" s="681"/>
      <c r="S125" s="681"/>
      <c r="T125" s="681"/>
      <c r="U125" s="681"/>
      <c r="V125" s="681"/>
      <c r="W125" s="681"/>
      <c r="X125" s="681"/>
      <c r="Y125" s="681"/>
      <c r="Z125" s="681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1"/>
      <c r="AK125" s="681"/>
      <c r="AL125" s="681"/>
      <c r="AM125" s="681"/>
      <c r="AN125" s="681"/>
      <c r="AO125" s="681"/>
      <c r="AP125" s="681"/>
      <c r="AQ125" s="681"/>
      <c r="AR125" s="681"/>
      <c r="AS125" s="681"/>
      <c r="AT125" s="681"/>
      <c r="AU125" s="681"/>
      <c r="AV125" s="681"/>
      <c r="AW125" s="681"/>
      <c r="AX125" s="681"/>
      <c r="AY125" s="681"/>
      <c r="AZ125" s="681"/>
      <c r="BA125" s="681"/>
      <c r="BB125" s="681"/>
      <c r="BC125" s="681"/>
      <c r="BD125" s="681"/>
      <c r="BE125" s="681"/>
      <c r="BF125" s="681"/>
      <c r="BG125" s="681"/>
      <c r="BH125" s="681"/>
      <c r="BI125" s="681"/>
      <c r="BJ125" s="681"/>
      <c r="BK125" s="681"/>
      <c r="BL125" s="681"/>
      <c r="BM125" s="681"/>
      <c r="BN125" s="681"/>
      <c r="BO125" s="681"/>
      <c r="BP125" s="681"/>
      <c r="BQ125" s="681"/>
      <c r="BR125" s="681"/>
      <c r="BS125" s="681"/>
      <c r="BT125" s="681"/>
      <c r="BU125" s="681"/>
      <c r="BV125" s="681"/>
      <c r="BW125" s="681"/>
      <c r="BX125" s="681"/>
      <c r="BY125" s="681"/>
    </row>
    <row r="126" spans="2:77" ht="18.75" customHeight="1">
      <c r="B126" s="600"/>
      <c r="C126" s="484" t="s">
        <v>1549</v>
      </c>
      <c r="D126" s="528"/>
      <c r="E126" s="528"/>
      <c r="F126" s="529"/>
      <c r="G126" s="530" t="s">
        <v>694</v>
      </c>
      <c r="H126" s="530"/>
      <c r="I126" s="519" t="s">
        <v>1438</v>
      </c>
      <c r="J126" s="687">
        <f>N126+AD126+AT126+BJ126</f>
        <v>0</v>
      </c>
      <c r="K126" s="687">
        <f>O126+AE126+AU126+BK126</f>
        <v>0</v>
      </c>
      <c r="L126" s="687">
        <f>IFERROR(K126-J126,"-")</f>
        <v>0</v>
      </c>
      <c r="M126" s="688" t="str">
        <f>IFERROR(K126/J126,"-")</f>
        <v>-</v>
      </c>
      <c r="N126" s="687">
        <f>R126+V126+Z126</f>
        <v>0</v>
      </c>
      <c r="O126" s="687">
        <f>S126+W126+AA126</f>
        <v>0</v>
      </c>
      <c r="P126" s="687">
        <f>IFERROR(O126-N126,"-")</f>
        <v>0</v>
      </c>
      <c r="Q126" s="688" t="str">
        <f>IFERROR(O126/N126,"-")</f>
        <v>-</v>
      </c>
      <c r="R126" s="687">
        <f>0+0</f>
        <v>0</v>
      </c>
      <c r="S126" s="687">
        <f>0+0</f>
        <v>0</v>
      </c>
      <c r="T126" s="687">
        <f>IFERROR(S126-R126,"-")</f>
        <v>0</v>
      </c>
      <c r="U126" s="688" t="str">
        <f>IFERROR(S126/R126,"-")</f>
        <v>-</v>
      </c>
      <c r="V126" s="687">
        <f>0+0</f>
        <v>0</v>
      </c>
      <c r="W126" s="687">
        <f>0+0</f>
        <v>0</v>
      </c>
      <c r="X126" s="687">
        <f>IFERROR(W126-V126,"-")</f>
        <v>0</v>
      </c>
      <c r="Y126" s="688" t="str">
        <f>IFERROR(W126/V126,"-")</f>
        <v>-</v>
      </c>
      <c r="Z126" s="687">
        <f>0+0</f>
        <v>0</v>
      </c>
      <c r="AA126" s="687">
        <f>0+0</f>
        <v>0</v>
      </c>
      <c r="AB126" s="687">
        <f>IFERROR(AA126-Z126,"-")</f>
        <v>0</v>
      </c>
      <c r="AC126" s="688" t="str">
        <f>IFERROR(AA126/Z126,"-")</f>
        <v>-</v>
      </c>
      <c r="AD126" s="687">
        <f>AH126+AL126+AP126</f>
        <v>0</v>
      </c>
      <c r="AE126" s="687">
        <f>AI126+AM126+AQ126</f>
        <v>0</v>
      </c>
      <c r="AF126" s="687">
        <f>IFERROR(AE126-AD126,"-")</f>
        <v>0</v>
      </c>
      <c r="AG126" s="688" t="str">
        <f>IFERROR(AE126/AD126,"-")</f>
        <v>-</v>
      </c>
      <c r="AH126" s="687">
        <f>0+0</f>
        <v>0</v>
      </c>
      <c r="AI126" s="687">
        <f>0+0</f>
        <v>0</v>
      </c>
      <c r="AJ126" s="687">
        <f>IFERROR(AI126-AH126,"-")</f>
        <v>0</v>
      </c>
      <c r="AK126" s="688" t="str">
        <f>IFERROR(AI126/AH126,"-")</f>
        <v>-</v>
      </c>
      <c r="AL126" s="687">
        <f>0+0</f>
        <v>0</v>
      </c>
      <c r="AM126" s="687">
        <f>0+0</f>
        <v>0</v>
      </c>
      <c r="AN126" s="687">
        <f>IFERROR(AM126-AL126,"-")</f>
        <v>0</v>
      </c>
      <c r="AO126" s="688" t="str">
        <f>IFERROR(AM126/AL126,"-")</f>
        <v>-</v>
      </c>
      <c r="AP126" s="687">
        <f>0+0</f>
        <v>0</v>
      </c>
      <c r="AQ126" s="687">
        <f>0+0</f>
        <v>0</v>
      </c>
      <c r="AR126" s="687">
        <f>IFERROR(AQ126-AP126,"-")</f>
        <v>0</v>
      </c>
      <c r="AS126" s="688" t="str">
        <f>IFERROR(AQ126/AP126,"-")</f>
        <v>-</v>
      </c>
      <c r="AT126" s="687">
        <f>AX126+BB126+BF126</f>
        <v>0</v>
      </c>
      <c r="AU126" s="687">
        <f>AY126+BC126+BG126</f>
        <v>0</v>
      </c>
      <c r="AV126" s="687">
        <f>IFERROR(AU126-AT126,"-")</f>
        <v>0</v>
      </c>
      <c r="AW126" s="688" t="str">
        <f>IFERROR(AU126/AT126,"-")</f>
        <v>-</v>
      </c>
      <c r="AX126" s="687">
        <f>0+0</f>
        <v>0</v>
      </c>
      <c r="AY126" s="687">
        <f>0+0</f>
        <v>0</v>
      </c>
      <c r="AZ126" s="687">
        <f>IFERROR(AY126-AX126,"-")</f>
        <v>0</v>
      </c>
      <c r="BA126" s="688" t="str">
        <f>IFERROR(AY126/AX126,"-")</f>
        <v>-</v>
      </c>
      <c r="BB126" s="687">
        <f>0+0</f>
        <v>0</v>
      </c>
      <c r="BC126" s="687">
        <f>0+0</f>
        <v>0</v>
      </c>
      <c r="BD126" s="687">
        <f>IFERROR(BC126-BB126,"-")</f>
        <v>0</v>
      </c>
      <c r="BE126" s="688" t="str">
        <f>IFERROR(BC126/BB126,"-")</f>
        <v>-</v>
      </c>
      <c r="BF126" s="687">
        <f>0+0</f>
        <v>0</v>
      </c>
      <c r="BG126" s="687">
        <f>0+0</f>
        <v>0</v>
      </c>
      <c r="BH126" s="687">
        <f>IFERROR(BG126-BF126,"-")</f>
        <v>0</v>
      </c>
      <c r="BI126" s="688" t="str">
        <f>IFERROR(BG126/BF126,"-")</f>
        <v>-</v>
      </c>
      <c r="BJ126" s="687">
        <f>BN126+BR126+BV126</f>
        <v>0</v>
      </c>
      <c r="BK126" s="687">
        <f>BO126+BS126+BW126</f>
        <v>0</v>
      </c>
      <c r="BL126" s="687">
        <f>IFERROR(BK126-BJ126,"-")</f>
        <v>0</v>
      </c>
      <c r="BM126" s="688" t="str">
        <f>IFERROR(BK126/BJ126,"-")</f>
        <v>-</v>
      </c>
      <c r="BN126" s="687">
        <f>0+0</f>
        <v>0</v>
      </c>
      <c r="BO126" s="687">
        <f>0+0</f>
        <v>0</v>
      </c>
      <c r="BP126" s="687">
        <f>IFERROR(BO126-BN126,"-")</f>
        <v>0</v>
      </c>
      <c r="BQ126" s="688" t="str">
        <f>IFERROR(BO126/BN126,"-")</f>
        <v>-</v>
      </c>
      <c r="BR126" s="687">
        <f>0+0</f>
        <v>0</v>
      </c>
      <c r="BS126" s="687">
        <f>0+0</f>
        <v>0</v>
      </c>
      <c r="BT126" s="687">
        <f>IFERROR(BS126-BR126,"-")</f>
        <v>0</v>
      </c>
      <c r="BU126" s="688" t="str">
        <f>IFERROR(BS126/BR126,"-")</f>
        <v>-</v>
      </c>
      <c r="BV126" s="687">
        <f>0+0</f>
        <v>0</v>
      </c>
      <c r="BW126" s="687">
        <f>0+0</f>
        <v>0</v>
      </c>
      <c r="BX126" s="687">
        <f>IFERROR(BW126-BV126,"-")</f>
        <v>0</v>
      </c>
      <c r="BY126" s="688" t="str">
        <f>IFERROR(BW126/BV126,"-")</f>
        <v>-</v>
      </c>
    </row>
    <row r="127" spans="2:77" ht="18.75" customHeight="1">
      <c r="B127" s="483"/>
      <c r="C127" s="603" t="s">
        <v>1550</v>
      </c>
      <c r="D127" s="528"/>
      <c r="E127" s="528"/>
      <c r="F127" s="529"/>
      <c r="G127" s="530">
        <v>0</v>
      </c>
      <c r="H127" s="530"/>
      <c r="I127" s="519" t="s">
        <v>1438</v>
      </c>
      <c r="J127" s="681"/>
      <c r="K127" s="681"/>
      <c r="L127" s="681"/>
      <c r="M127" s="681"/>
      <c r="N127" s="681"/>
      <c r="O127" s="681"/>
      <c r="P127" s="681"/>
      <c r="Q127" s="681"/>
      <c r="R127" s="681"/>
      <c r="S127" s="681"/>
      <c r="T127" s="681"/>
      <c r="U127" s="681"/>
      <c r="V127" s="681"/>
      <c r="W127" s="681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1"/>
      <c r="AK127" s="681"/>
      <c r="AL127" s="681"/>
      <c r="AM127" s="681"/>
      <c r="AN127" s="681"/>
      <c r="AO127" s="681"/>
      <c r="AP127" s="681"/>
      <c r="AQ127" s="681"/>
      <c r="AR127" s="681"/>
      <c r="AS127" s="681"/>
      <c r="AT127" s="681"/>
      <c r="AU127" s="681"/>
      <c r="AV127" s="681"/>
      <c r="AW127" s="681"/>
      <c r="AX127" s="681"/>
      <c r="AY127" s="681"/>
      <c r="AZ127" s="681"/>
      <c r="BA127" s="681"/>
      <c r="BB127" s="681"/>
      <c r="BC127" s="681"/>
      <c r="BD127" s="681"/>
      <c r="BE127" s="681"/>
      <c r="BF127" s="681"/>
      <c r="BG127" s="681"/>
      <c r="BH127" s="681"/>
      <c r="BI127" s="681"/>
      <c r="BJ127" s="681"/>
      <c r="BK127" s="681"/>
      <c r="BL127" s="681"/>
      <c r="BM127" s="681"/>
      <c r="BN127" s="681"/>
      <c r="BO127" s="681"/>
      <c r="BP127" s="681"/>
      <c r="BQ127" s="681"/>
      <c r="BR127" s="681"/>
      <c r="BS127" s="681"/>
      <c r="BT127" s="681"/>
      <c r="BU127" s="681"/>
      <c r="BV127" s="681"/>
      <c r="BW127" s="681"/>
      <c r="BX127" s="681"/>
      <c r="BY127" s="681"/>
    </row>
    <row r="128" spans="2:77" ht="18.75" customHeight="1">
      <c r="B128" s="483"/>
      <c r="C128" s="603" t="s">
        <v>1551</v>
      </c>
      <c r="D128" s="528"/>
      <c r="E128" s="528"/>
      <c r="F128" s="529"/>
      <c r="G128" s="530">
        <v>0</v>
      </c>
      <c r="H128" s="530"/>
      <c r="I128" s="519" t="s">
        <v>1438</v>
      </c>
      <c r="J128" s="681"/>
      <c r="K128" s="681"/>
      <c r="L128" s="681"/>
      <c r="M128" s="681"/>
      <c r="N128" s="681"/>
      <c r="O128" s="681"/>
      <c r="P128" s="681"/>
      <c r="Q128" s="681"/>
      <c r="R128" s="681"/>
      <c r="S128" s="681"/>
      <c r="T128" s="681"/>
      <c r="U128" s="681"/>
      <c r="V128" s="681"/>
      <c r="W128" s="681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1"/>
      <c r="AK128" s="681"/>
      <c r="AL128" s="681"/>
      <c r="AM128" s="681"/>
      <c r="AN128" s="681"/>
      <c r="AO128" s="681"/>
      <c r="AP128" s="681"/>
      <c r="AQ128" s="681"/>
      <c r="AR128" s="681"/>
      <c r="AS128" s="681"/>
      <c r="AT128" s="681"/>
      <c r="AU128" s="681"/>
      <c r="AV128" s="681"/>
      <c r="AW128" s="681"/>
      <c r="AX128" s="681"/>
      <c r="AY128" s="681"/>
      <c r="AZ128" s="681"/>
      <c r="BA128" s="681"/>
      <c r="BB128" s="681"/>
      <c r="BC128" s="681"/>
      <c r="BD128" s="681"/>
      <c r="BE128" s="681"/>
      <c r="BF128" s="681"/>
      <c r="BG128" s="681"/>
      <c r="BH128" s="681"/>
      <c r="BI128" s="681"/>
      <c r="BJ128" s="681"/>
      <c r="BK128" s="681"/>
      <c r="BL128" s="681"/>
      <c r="BM128" s="681"/>
      <c r="BN128" s="681"/>
      <c r="BO128" s="681"/>
      <c r="BP128" s="681"/>
      <c r="BQ128" s="681"/>
      <c r="BR128" s="681"/>
      <c r="BS128" s="681"/>
      <c r="BT128" s="681"/>
      <c r="BU128" s="681"/>
      <c r="BV128" s="681"/>
      <c r="BW128" s="681"/>
      <c r="BX128" s="681"/>
      <c r="BY128" s="681"/>
    </row>
    <row r="129" spans="2:77" ht="18.75" customHeight="1">
      <c r="B129" s="483"/>
      <c r="C129" s="484" t="s">
        <v>1552</v>
      </c>
      <c r="D129" s="528"/>
      <c r="E129" s="528"/>
      <c r="F129" s="529"/>
      <c r="G129" s="530">
        <v>0</v>
      </c>
      <c r="H129" s="530"/>
      <c r="I129" s="519" t="s">
        <v>1438</v>
      </c>
      <c r="J129" s="681"/>
      <c r="K129" s="681"/>
      <c r="L129" s="681"/>
      <c r="M129" s="681"/>
      <c r="N129" s="681"/>
      <c r="O129" s="681"/>
      <c r="P129" s="681"/>
      <c r="Q129" s="681"/>
      <c r="R129" s="681"/>
      <c r="S129" s="681"/>
      <c r="T129" s="681"/>
      <c r="U129" s="681"/>
      <c r="V129" s="681"/>
      <c r="W129" s="681"/>
      <c r="X129" s="681"/>
      <c r="Y129" s="681"/>
      <c r="Z129" s="681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1"/>
      <c r="AK129" s="681"/>
      <c r="AL129" s="681"/>
      <c r="AM129" s="681"/>
      <c r="AN129" s="681"/>
      <c r="AO129" s="681"/>
      <c r="AP129" s="681"/>
      <c r="AQ129" s="681"/>
      <c r="AR129" s="681"/>
      <c r="AS129" s="681"/>
      <c r="AT129" s="681"/>
      <c r="AU129" s="681"/>
      <c r="AV129" s="681"/>
      <c r="AW129" s="681"/>
      <c r="AX129" s="681"/>
      <c r="AY129" s="681"/>
      <c r="AZ129" s="681"/>
      <c r="BA129" s="681"/>
      <c r="BB129" s="681"/>
      <c r="BC129" s="681"/>
      <c r="BD129" s="681"/>
      <c r="BE129" s="681"/>
      <c r="BF129" s="681"/>
      <c r="BG129" s="681"/>
      <c r="BH129" s="681"/>
      <c r="BI129" s="681"/>
      <c r="BJ129" s="681"/>
      <c r="BK129" s="681"/>
      <c r="BL129" s="681"/>
      <c r="BM129" s="681"/>
      <c r="BN129" s="681"/>
      <c r="BO129" s="681"/>
      <c r="BP129" s="681"/>
      <c r="BQ129" s="681"/>
      <c r="BR129" s="681"/>
      <c r="BS129" s="681"/>
      <c r="BT129" s="681"/>
      <c r="BU129" s="681"/>
      <c r="BV129" s="681"/>
      <c r="BW129" s="681"/>
      <c r="BX129" s="681"/>
      <c r="BY129" s="681"/>
    </row>
    <row r="130" spans="2:77" ht="19.5" customHeight="1">
      <c r="B130" s="482"/>
      <c r="C130" s="478" t="s">
        <v>1464</v>
      </c>
      <c r="D130" s="528"/>
      <c r="E130" s="528"/>
      <c r="F130" s="529"/>
      <c r="G130" s="530" t="s">
        <v>1557</v>
      </c>
      <c r="H130" s="530"/>
      <c r="I130" s="518" t="s">
        <v>1438</v>
      </c>
      <c r="J130" s="687">
        <f>N130+AD130+AT130+BJ130</f>
        <v>0</v>
      </c>
      <c r="K130" s="687">
        <f>O130+AE130+AU130+BK130</f>
        <v>0</v>
      </c>
      <c r="L130" s="687">
        <f>IFERROR(K130-J130,"-")</f>
        <v>0</v>
      </c>
      <c r="M130" s="688" t="str">
        <f>IFERROR(K130/J130,"-")</f>
        <v>-</v>
      </c>
      <c r="N130" s="687">
        <f>R130+V130+Z130</f>
        <v>0</v>
      </c>
      <c r="O130" s="687">
        <f>S130+W130+AA130</f>
        <v>0</v>
      </c>
      <c r="P130" s="687">
        <f>IFERROR(O130-N130,"-")</f>
        <v>0</v>
      </c>
      <c r="Q130" s="688" t="str">
        <f>IFERROR(O130/N130,"-")</f>
        <v>-</v>
      </c>
      <c r="R130" s="687">
        <f>0+0+0+0-0-0-0+0</f>
        <v>0</v>
      </c>
      <c r="S130" s="687">
        <f>0+0+0+0-0-0-0+0</f>
        <v>0</v>
      </c>
      <c r="T130" s="687">
        <f>IFERROR(S130-R130,"-")</f>
        <v>0</v>
      </c>
      <c r="U130" s="688" t="str">
        <f>IFERROR(S130/R130,"-")</f>
        <v>-</v>
      </c>
      <c r="V130" s="687">
        <f>0+0+0+0-0-0-0+0</f>
        <v>0</v>
      </c>
      <c r="W130" s="687">
        <f>0+0+0+0-0-0-0+0</f>
        <v>0</v>
      </c>
      <c r="X130" s="687">
        <f>IFERROR(W130-V130,"-")</f>
        <v>0</v>
      </c>
      <c r="Y130" s="688" t="str">
        <f>IFERROR(W130/V130,"-")</f>
        <v>-</v>
      </c>
      <c r="Z130" s="687">
        <f>0+0+0+0-0-0-0+0</f>
        <v>0</v>
      </c>
      <c r="AA130" s="687">
        <f>0+0+0+0-0-0-0+0</f>
        <v>0</v>
      </c>
      <c r="AB130" s="687">
        <f>IFERROR(AA130-Z130,"-")</f>
        <v>0</v>
      </c>
      <c r="AC130" s="688" t="str">
        <f>IFERROR(AA130/Z130,"-")</f>
        <v>-</v>
      </c>
      <c r="AD130" s="687">
        <f>AH130+AL130+AP130</f>
        <v>0</v>
      </c>
      <c r="AE130" s="687">
        <f>AI130+AM130+AQ130</f>
        <v>0</v>
      </c>
      <c r="AF130" s="687">
        <f>IFERROR(AE130-AD130,"-")</f>
        <v>0</v>
      </c>
      <c r="AG130" s="688" t="str">
        <f>IFERROR(AE130/AD130,"-")</f>
        <v>-</v>
      </c>
      <c r="AH130" s="687">
        <f>0+0+0+0-0-0-0+0</f>
        <v>0</v>
      </c>
      <c r="AI130" s="687">
        <f>0+0+0+0-0-0-0+0</f>
        <v>0</v>
      </c>
      <c r="AJ130" s="687">
        <f>IFERROR(AI130-AH130,"-")</f>
        <v>0</v>
      </c>
      <c r="AK130" s="688" t="str">
        <f>IFERROR(AI130/AH130,"-")</f>
        <v>-</v>
      </c>
      <c r="AL130" s="687">
        <f>0+0+0+0-0-0-0+0</f>
        <v>0</v>
      </c>
      <c r="AM130" s="687">
        <f>0+0+0+0-0-0-0+0</f>
        <v>0</v>
      </c>
      <c r="AN130" s="687">
        <f>IFERROR(AM130-AL130,"-")</f>
        <v>0</v>
      </c>
      <c r="AO130" s="688" t="str">
        <f>IFERROR(AM130/AL130,"-")</f>
        <v>-</v>
      </c>
      <c r="AP130" s="687">
        <f>0+0+0+0-0-0-0+0</f>
        <v>0</v>
      </c>
      <c r="AQ130" s="687">
        <f>0+0+0+0-0-0-0+0</f>
        <v>0</v>
      </c>
      <c r="AR130" s="687">
        <f>IFERROR(AQ130-AP130,"-")</f>
        <v>0</v>
      </c>
      <c r="AS130" s="688" t="str">
        <f>IFERROR(AQ130/AP130,"-")</f>
        <v>-</v>
      </c>
      <c r="AT130" s="687">
        <f>AX130+BB130+BF130</f>
        <v>0</v>
      </c>
      <c r="AU130" s="687">
        <f>AY130+BC130+BG130</f>
        <v>0</v>
      </c>
      <c r="AV130" s="687">
        <f>IFERROR(AU130-AT130,"-")</f>
        <v>0</v>
      </c>
      <c r="AW130" s="688" t="str">
        <f>IFERROR(AU130/AT130,"-")</f>
        <v>-</v>
      </c>
      <c r="AX130" s="687">
        <f>0+0+0+0-0-0-0+0</f>
        <v>0</v>
      </c>
      <c r="AY130" s="687">
        <f>0+0+0+0-0-0-0+0</f>
        <v>0</v>
      </c>
      <c r="AZ130" s="687">
        <f>IFERROR(AY130-AX130,"-")</f>
        <v>0</v>
      </c>
      <c r="BA130" s="688" t="str">
        <f>IFERROR(AY130/AX130,"-")</f>
        <v>-</v>
      </c>
      <c r="BB130" s="687">
        <f>0+0+0+0-0-0-0+0</f>
        <v>0</v>
      </c>
      <c r="BC130" s="687">
        <f>0+0+0+0-0-0-0+0</f>
        <v>0</v>
      </c>
      <c r="BD130" s="687">
        <f>IFERROR(BC130-BB130,"-")</f>
        <v>0</v>
      </c>
      <c r="BE130" s="688" t="str">
        <f>IFERROR(BC130/BB130,"-")</f>
        <v>-</v>
      </c>
      <c r="BF130" s="687">
        <f>0+0+0+0-0-0-0+0</f>
        <v>0</v>
      </c>
      <c r="BG130" s="687">
        <f>0+0+0+0-0-0-0+0</f>
        <v>0</v>
      </c>
      <c r="BH130" s="687">
        <f>IFERROR(BG130-BF130,"-")</f>
        <v>0</v>
      </c>
      <c r="BI130" s="688" t="str">
        <f>IFERROR(BG130/BF130,"-")</f>
        <v>-</v>
      </c>
      <c r="BJ130" s="687">
        <f>BN130+BR130+BV130</f>
        <v>0</v>
      </c>
      <c r="BK130" s="687">
        <f>BO130+BS130+BW130</f>
        <v>0</v>
      </c>
      <c r="BL130" s="687">
        <f>IFERROR(BK130-BJ130,"-")</f>
        <v>0</v>
      </c>
      <c r="BM130" s="688" t="str">
        <f>IFERROR(BK130/BJ130,"-")</f>
        <v>-</v>
      </c>
      <c r="BN130" s="687">
        <f>0+0+0+0-0-0-0+0</f>
        <v>0</v>
      </c>
      <c r="BO130" s="687">
        <f>0+0+0+0-0-0-0+0</f>
        <v>0</v>
      </c>
      <c r="BP130" s="687">
        <f>IFERROR(BO130-BN130,"-")</f>
        <v>0</v>
      </c>
      <c r="BQ130" s="688" t="str">
        <f>IFERROR(BO130/BN130,"-")</f>
        <v>-</v>
      </c>
      <c r="BR130" s="687">
        <f>0+0+0+0-0-0-0+0</f>
        <v>0</v>
      </c>
      <c r="BS130" s="687">
        <f>0+0+0+0-0-0-0+0</f>
        <v>0</v>
      </c>
      <c r="BT130" s="687">
        <f>IFERROR(BS130-BR130,"-")</f>
        <v>0</v>
      </c>
      <c r="BU130" s="688" t="str">
        <f>IFERROR(BS130/BR130,"-")</f>
        <v>-</v>
      </c>
      <c r="BV130" s="687">
        <f>0+0+0+0-0-0-0+0</f>
        <v>0</v>
      </c>
      <c r="BW130" s="687">
        <f>0+0+0+0-0-0-0+0</f>
        <v>0</v>
      </c>
      <c r="BX130" s="687">
        <f>IFERROR(BW130-BV130,"-")</f>
        <v>0</v>
      </c>
      <c r="BY130" s="688" t="str">
        <f>IFERROR(BW130/BV130,"-")</f>
        <v>-</v>
      </c>
    </row>
    <row r="131" spans="2:77" ht="18.75" customHeight="1">
      <c r="B131" s="600" t="s">
        <v>1558</v>
      </c>
      <c r="C131" s="476" t="s">
        <v>1559</v>
      </c>
      <c r="D131" s="528"/>
      <c r="E131" s="528"/>
      <c r="F131" s="529"/>
      <c r="G131" s="530" t="s">
        <v>1556</v>
      </c>
      <c r="H131" s="530"/>
      <c r="I131" s="519" t="s">
        <v>1438</v>
      </c>
      <c r="J131" s="687">
        <f>N131+AD131+AT131+BJ131</f>
        <v>0</v>
      </c>
      <c r="K131" s="687">
        <f>O131+AE131+AU131+BK131</f>
        <v>0</v>
      </c>
      <c r="L131" s="687">
        <f>IFERROR(K131-J131,"-")</f>
        <v>0</v>
      </c>
      <c r="M131" s="688" t="str">
        <f>IFERROR(K131/J131,"-")</f>
        <v>-</v>
      </c>
      <c r="N131" s="687">
        <f>R131+V131+Z131</f>
        <v>0</v>
      </c>
      <c r="O131" s="687">
        <f>S131+W131+AA131</f>
        <v>0</v>
      </c>
      <c r="P131" s="687">
        <f>IFERROR(O131-N131,"-")</f>
        <v>0</v>
      </c>
      <c r="Q131" s="688" t="str">
        <f>IFERROR(O131/N131,"-")</f>
        <v>-</v>
      </c>
      <c r="R131" s="687">
        <f>0+0+0+0</f>
        <v>0</v>
      </c>
      <c r="S131" s="687">
        <f>0+0+0+0</f>
        <v>0</v>
      </c>
      <c r="T131" s="687">
        <f>IFERROR(S131-R131,"-")</f>
        <v>0</v>
      </c>
      <c r="U131" s="688" t="str">
        <f>IFERROR(S131/R131,"-")</f>
        <v>-</v>
      </c>
      <c r="V131" s="687">
        <f>0+0+0+0</f>
        <v>0</v>
      </c>
      <c r="W131" s="687">
        <f>0+0+0+0</f>
        <v>0</v>
      </c>
      <c r="X131" s="687">
        <f>IFERROR(W131-V131,"-")</f>
        <v>0</v>
      </c>
      <c r="Y131" s="688" t="str">
        <f>IFERROR(W131/V131,"-")</f>
        <v>-</v>
      </c>
      <c r="Z131" s="687">
        <f>0+0+0+0</f>
        <v>0</v>
      </c>
      <c r="AA131" s="687">
        <f>0+0+0+0</f>
        <v>0</v>
      </c>
      <c r="AB131" s="687">
        <f>IFERROR(AA131-Z131,"-")</f>
        <v>0</v>
      </c>
      <c r="AC131" s="688" t="str">
        <f>IFERROR(AA131/Z131,"-")</f>
        <v>-</v>
      </c>
      <c r="AD131" s="687">
        <f>AH131+AL131+AP131</f>
        <v>0</v>
      </c>
      <c r="AE131" s="687">
        <f>AI131+AM131+AQ131</f>
        <v>0</v>
      </c>
      <c r="AF131" s="687">
        <f>IFERROR(AE131-AD131,"-")</f>
        <v>0</v>
      </c>
      <c r="AG131" s="688" t="str">
        <f>IFERROR(AE131/AD131,"-")</f>
        <v>-</v>
      </c>
      <c r="AH131" s="687">
        <f>0+0+0+0</f>
        <v>0</v>
      </c>
      <c r="AI131" s="687">
        <f>0+0+0+0</f>
        <v>0</v>
      </c>
      <c r="AJ131" s="687">
        <f>IFERROR(AI131-AH131,"-")</f>
        <v>0</v>
      </c>
      <c r="AK131" s="688" t="str">
        <f>IFERROR(AI131/AH131,"-")</f>
        <v>-</v>
      </c>
      <c r="AL131" s="687">
        <f>0+0+0+0</f>
        <v>0</v>
      </c>
      <c r="AM131" s="687">
        <f>0+0+0+0</f>
        <v>0</v>
      </c>
      <c r="AN131" s="687">
        <f>IFERROR(AM131-AL131,"-")</f>
        <v>0</v>
      </c>
      <c r="AO131" s="688" t="str">
        <f>IFERROR(AM131/AL131,"-")</f>
        <v>-</v>
      </c>
      <c r="AP131" s="687">
        <f>0+0+0+0</f>
        <v>0</v>
      </c>
      <c r="AQ131" s="687">
        <f>0+0+0+0</f>
        <v>0</v>
      </c>
      <c r="AR131" s="687">
        <f>IFERROR(AQ131-AP131,"-")</f>
        <v>0</v>
      </c>
      <c r="AS131" s="688" t="str">
        <f>IFERROR(AQ131/AP131,"-")</f>
        <v>-</v>
      </c>
      <c r="AT131" s="687">
        <f>AX131+BB131+BF131</f>
        <v>0</v>
      </c>
      <c r="AU131" s="687">
        <f>AY131+BC131+BG131</f>
        <v>0</v>
      </c>
      <c r="AV131" s="687">
        <f>IFERROR(AU131-AT131,"-")</f>
        <v>0</v>
      </c>
      <c r="AW131" s="688" t="str">
        <f>IFERROR(AU131/AT131,"-")</f>
        <v>-</v>
      </c>
      <c r="AX131" s="687">
        <f>0+0+0+0</f>
        <v>0</v>
      </c>
      <c r="AY131" s="687">
        <f>0+0+0+0</f>
        <v>0</v>
      </c>
      <c r="AZ131" s="687">
        <f>IFERROR(AY131-AX131,"-")</f>
        <v>0</v>
      </c>
      <c r="BA131" s="688" t="str">
        <f>IFERROR(AY131/AX131,"-")</f>
        <v>-</v>
      </c>
      <c r="BB131" s="687">
        <f>0+0+0+0</f>
        <v>0</v>
      </c>
      <c r="BC131" s="687">
        <f>0+0+0+0</f>
        <v>0</v>
      </c>
      <c r="BD131" s="687">
        <f>IFERROR(BC131-BB131,"-")</f>
        <v>0</v>
      </c>
      <c r="BE131" s="688" t="str">
        <f>IFERROR(BC131/BB131,"-")</f>
        <v>-</v>
      </c>
      <c r="BF131" s="687">
        <f>0+0+0+0</f>
        <v>0</v>
      </c>
      <c r="BG131" s="687">
        <f>0+0+0+0</f>
        <v>0</v>
      </c>
      <c r="BH131" s="687">
        <f>IFERROR(BG131-BF131,"-")</f>
        <v>0</v>
      </c>
      <c r="BI131" s="688" t="str">
        <f>IFERROR(BG131/BF131,"-")</f>
        <v>-</v>
      </c>
      <c r="BJ131" s="687">
        <f>BN131+BR131+BV131</f>
        <v>0</v>
      </c>
      <c r="BK131" s="687">
        <f>BO131+BS131+BW131</f>
        <v>0</v>
      </c>
      <c r="BL131" s="687">
        <f>IFERROR(BK131-BJ131,"-")</f>
        <v>0</v>
      </c>
      <c r="BM131" s="688" t="str">
        <f>IFERROR(BK131/BJ131,"-")</f>
        <v>-</v>
      </c>
      <c r="BN131" s="687">
        <f>0+0+0+0</f>
        <v>0</v>
      </c>
      <c r="BO131" s="687">
        <f>0+0+0+0</f>
        <v>0</v>
      </c>
      <c r="BP131" s="687">
        <f>IFERROR(BO131-BN131,"-")</f>
        <v>0</v>
      </c>
      <c r="BQ131" s="688" t="str">
        <f>IFERROR(BO131/BN131,"-")</f>
        <v>-</v>
      </c>
      <c r="BR131" s="687">
        <f>0+0+0+0</f>
        <v>0</v>
      </c>
      <c r="BS131" s="687">
        <f>0+0+0+0</f>
        <v>0</v>
      </c>
      <c r="BT131" s="687">
        <f>IFERROR(BS131-BR131,"-")</f>
        <v>0</v>
      </c>
      <c r="BU131" s="688" t="str">
        <f>IFERROR(BS131/BR131,"-")</f>
        <v>-</v>
      </c>
      <c r="BV131" s="687">
        <f>0+0+0+0</f>
        <v>0</v>
      </c>
      <c r="BW131" s="687">
        <f>0+0+0+0</f>
        <v>0</v>
      </c>
      <c r="BX131" s="687">
        <f>IFERROR(BW131-BV131,"-")</f>
        <v>0</v>
      </c>
      <c r="BY131" s="688" t="str">
        <f>IFERROR(BW131/BV131,"-")</f>
        <v>-</v>
      </c>
    </row>
    <row r="132" spans="2:77" ht="18.75" customHeight="1">
      <c r="B132" s="483"/>
      <c r="C132" s="484" t="s">
        <v>1548</v>
      </c>
      <c r="D132" s="528"/>
      <c r="E132" s="528"/>
      <c r="F132" s="529"/>
      <c r="G132" s="530">
        <v>0</v>
      </c>
      <c r="H132" s="530"/>
      <c r="I132" s="519" t="s">
        <v>1438</v>
      </c>
      <c r="J132" s="681"/>
      <c r="K132" s="681"/>
      <c r="L132" s="681"/>
      <c r="M132" s="681"/>
      <c r="N132" s="681"/>
      <c r="O132" s="681"/>
      <c r="P132" s="681"/>
      <c r="Q132" s="681"/>
      <c r="R132" s="681"/>
      <c r="S132" s="681"/>
      <c r="T132" s="681"/>
      <c r="U132" s="681"/>
      <c r="V132" s="681"/>
      <c r="W132" s="681"/>
      <c r="X132" s="681"/>
      <c r="Y132" s="681"/>
      <c r="Z132" s="681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1"/>
      <c r="AK132" s="681"/>
      <c r="AL132" s="681"/>
      <c r="AM132" s="681"/>
      <c r="AN132" s="681"/>
      <c r="AO132" s="681"/>
      <c r="AP132" s="681"/>
      <c r="AQ132" s="681"/>
      <c r="AR132" s="681"/>
      <c r="AS132" s="681"/>
      <c r="AT132" s="681"/>
      <c r="AU132" s="681"/>
      <c r="AV132" s="681"/>
      <c r="AW132" s="681"/>
      <c r="AX132" s="681"/>
      <c r="AY132" s="681"/>
      <c r="AZ132" s="681"/>
      <c r="BA132" s="681"/>
      <c r="BB132" s="681"/>
      <c r="BC132" s="681"/>
      <c r="BD132" s="681"/>
      <c r="BE132" s="681"/>
      <c r="BF132" s="681"/>
      <c r="BG132" s="681"/>
      <c r="BH132" s="681"/>
      <c r="BI132" s="681"/>
      <c r="BJ132" s="681"/>
      <c r="BK132" s="681"/>
      <c r="BL132" s="681"/>
      <c r="BM132" s="681"/>
      <c r="BN132" s="681"/>
      <c r="BO132" s="681"/>
      <c r="BP132" s="681"/>
      <c r="BQ132" s="681"/>
      <c r="BR132" s="681"/>
      <c r="BS132" s="681"/>
      <c r="BT132" s="681"/>
      <c r="BU132" s="681"/>
      <c r="BV132" s="681"/>
      <c r="BW132" s="681"/>
      <c r="BX132" s="681"/>
      <c r="BY132" s="681"/>
    </row>
    <row r="133" spans="2:77" ht="18.75" customHeight="1">
      <c r="B133" s="600"/>
      <c r="C133" s="484" t="s">
        <v>1549</v>
      </c>
      <c r="D133" s="528"/>
      <c r="E133" s="528"/>
      <c r="F133" s="529"/>
      <c r="G133" s="530" t="s">
        <v>694</v>
      </c>
      <c r="H133" s="530"/>
      <c r="I133" s="519" t="s">
        <v>1438</v>
      </c>
      <c r="J133" s="687">
        <f>N133+AD133+AT133+BJ133</f>
        <v>0</v>
      </c>
      <c r="K133" s="687">
        <f>O133+AE133+AU133+BK133</f>
        <v>0</v>
      </c>
      <c r="L133" s="687">
        <f>IFERROR(K133-J133,"-")</f>
        <v>0</v>
      </c>
      <c r="M133" s="688" t="str">
        <f>IFERROR(K133/J133,"-")</f>
        <v>-</v>
      </c>
      <c r="N133" s="687">
        <f>R133+V133+Z133</f>
        <v>0</v>
      </c>
      <c r="O133" s="687">
        <f>S133+W133+AA133</f>
        <v>0</v>
      </c>
      <c r="P133" s="687">
        <f>IFERROR(O133-N133,"-")</f>
        <v>0</v>
      </c>
      <c r="Q133" s="688" t="str">
        <f>IFERROR(O133/N133,"-")</f>
        <v>-</v>
      </c>
      <c r="R133" s="687">
        <f>0+0</f>
        <v>0</v>
      </c>
      <c r="S133" s="687">
        <f>0+0</f>
        <v>0</v>
      </c>
      <c r="T133" s="687">
        <f>IFERROR(S133-R133,"-")</f>
        <v>0</v>
      </c>
      <c r="U133" s="688" t="str">
        <f>IFERROR(S133/R133,"-")</f>
        <v>-</v>
      </c>
      <c r="V133" s="687">
        <f>0+0</f>
        <v>0</v>
      </c>
      <c r="W133" s="687">
        <f>0+0</f>
        <v>0</v>
      </c>
      <c r="X133" s="687">
        <f>IFERROR(W133-V133,"-")</f>
        <v>0</v>
      </c>
      <c r="Y133" s="688" t="str">
        <f>IFERROR(W133/V133,"-")</f>
        <v>-</v>
      </c>
      <c r="Z133" s="687">
        <f>0+0</f>
        <v>0</v>
      </c>
      <c r="AA133" s="687">
        <f>0+0</f>
        <v>0</v>
      </c>
      <c r="AB133" s="687">
        <f>IFERROR(AA133-Z133,"-")</f>
        <v>0</v>
      </c>
      <c r="AC133" s="688" t="str">
        <f>IFERROR(AA133/Z133,"-")</f>
        <v>-</v>
      </c>
      <c r="AD133" s="687">
        <f>AH133+AL133+AP133</f>
        <v>0</v>
      </c>
      <c r="AE133" s="687">
        <f>AI133+AM133+AQ133</f>
        <v>0</v>
      </c>
      <c r="AF133" s="687">
        <f>IFERROR(AE133-AD133,"-")</f>
        <v>0</v>
      </c>
      <c r="AG133" s="688" t="str">
        <f>IFERROR(AE133/AD133,"-")</f>
        <v>-</v>
      </c>
      <c r="AH133" s="687">
        <f>0+0</f>
        <v>0</v>
      </c>
      <c r="AI133" s="687">
        <f>0+0</f>
        <v>0</v>
      </c>
      <c r="AJ133" s="687">
        <f>IFERROR(AI133-AH133,"-")</f>
        <v>0</v>
      </c>
      <c r="AK133" s="688" t="str">
        <f>IFERROR(AI133/AH133,"-")</f>
        <v>-</v>
      </c>
      <c r="AL133" s="687">
        <f>0+0</f>
        <v>0</v>
      </c>
      <c r="AM133" s="687">
        <f>0+0</f>
        <v>0</v>
      </c>
      <c r="AN133" s="687">
        <f>IFERROR(AM133-AL133,"-")</f>
        <v>0</v>
      </c>
      <c r="AO133" s="688" t="str">
        <f>IFERROR(AM133/AL133,"-")</f>
        <v>-</v>
      </c>
      <c r="AP133" s="687">
        <f>0+0</f>
        <v>0</v>
      </c>
      <c r="AQ133" s="687">
        <f>0+0</f>
        <v>0</v>
      </c>
      <c r="AR133" s="687">
        <f>IFERROR(AQ133-AP133,"-")</f>
        <v>0</v>
      </c>
      <c r="AS133" s="688" t="str">
        <f>IFERROR(AQ133/AP133,"-")</f>
        <v>-</v>
      </c>
      <c r="AT133" s="687">
        <f>AX133+BB133+BF133</f>
        <v>0</v>
      </c>
      <c r="AU133" s="687">
        <f>AY133+BC133+BG133</f>
        <v>0</v>
      </c>
      <c r="AV133" s="687">
        <f>IFERROR(AU133-AT133,"-")</f>
        <v>0</v>
      </c>
      <c r="AW133" s="688" t="str">
        <f>IFERROR(AU133/AT133,"-")</f>
        <v>-</v>
      </c>
      <c r="AX133" s="687">
        <f>0+0</f>
        <v>0</v>
      </c>
      <c r="AY133" s="687">
        <f>0+0</f>
        <v>0</v>
      </c>
      <c r="AZ133" s="687">
        <f>IFERROR(AY133-AX133,"-")</f>
        <v>0</v>
      </c>
      <c r="BA133" s="688" t="str">
        <f>IFERROR(AY133/AX133,"-")</f>
        <v>-</v>
      </c>
      <c r="BB133" s="687">
        <f>0+0</f>
        <v>0</v>
      </c>
      <c r="BC133" s="687">
        <f>0+0</f>
        <v>0</v>
      </c>
      <c r="BD133" s="687">
        <f>IFERROR(BC133-BB133,"-")</f>
        <v>0</v>
      </c>
      <c r="BE133" s="688" t="str">
        <f>IFERROR(BC133/BB133,"-")</f>
        <v>-</v>
      </c>
      <c r="BF133" s="687">
        <f>0+0</f>
        <v>0</v>
      </c>
      <c r="BG133" s="687">
        <f>0+0</f>
        <v>0</v>
      </c>
      <c r="BH133" s="687">
        <f>IFERROR(BG133-BF133,"-")</f>
        <v>0</v>
      </c>
      <c r="BI133" s="688" t="str">
        <f>IFERROR(BG133/BF133,"-")</f>
        <v>-</v>
      </c>
      <c r="BJ133" s="687">
        <f>BN133+BR133+BV133</f>
        <v>0</v>
      </c>
      <c r="BK133" s="687">
        <f>BO133+BS133+BW133</f>
        <v>0</v>
      </c>
      <c r="BL133" s="687">
        <f>IFERROR(BK133-BJ133,"-")</f>
        <v>0</v>
      </c>
      <c r="BM133" s="688" t="str">
        <f>IFERROR(BK133/BJ133,"-")</f>
        <v>-</v>
      </c>
      <c r="BN133" s="687">
        <f>0+0</f>
        <v>0</v>
      </c>
      <c r="BO133" s="687">
        <f>0+0</f>
        <v>0</v>
      </c>
      <c r="BP133" s="687">
        <f>IFERROR(BO133-BN133,"-")</f>
        <v>0</v>
      </c>
      <c r="BQ133" s="688" t="str">
        <f>IFERROR(BO133/BN133,"-")</f>
        <v>-</v>
      </c>
      <c r="BR133" s="687">
        <f>0+0</f>
        <v>0</v>
      </c>
      <c r="BS133" s="687">
        <f>0+0</f>
        <v>0</v>
      </c>
      <c r="BT133" s="687">
        <f>IFERROR(BS133-BR133,"-")</f>
        <v>0</v>
      </c>
      <c r="BU133" s="688" t="str">
        <f>IFERROR(BS133/BR133,"-")</f>
        <v>-</v>
      </c>
      <c r="BV133" s="687">
        <f>0+0</f>
        <v>0</v>
      </c>
      <c r="BW133" s="687">
        <f>0+0</f>
        <v>0</v>
      </c>
      <c r="BX133" s="687">
        <f>IFERROR(BW133-BV133,"-")</f>
        <v>0</v>
      </c>
      <c r="BY133" s="688" t="str">
        <f>IFERROR(BW133/BV133,"-")</f>
        <v>-</v>
      </c>
    </row>
    <row r="134" spans="2:77" ht="18.75" customHeight="1">
      <c r="B134" s="483"/>
      <c r="C134" s="603" t="s">
        <v>1550</v>
      </c>
      <c r="D134" s="528"/>
      <c r="E134" s="528"/>
      <c r="F134" s="529"/>
      <c r="G134" s="530">
        <v>0</v>
      </c>
      <c r="H134" s="530"/>
      <c r="I134" s="519" t="s">
        <v>1438</v>
      </c>
      <c r="J134" s="681"/>
      <c r="K134" s="681"/>
      <c r="L134" s="681"/>
      <c r="M134" s="681"/>
      <c r="N134" s="681"/>
      <c r="O134" s="681"/>
      <c r="P134" s="681"/>
      <c r="Q134" s="681"/>
      <c r="R134" s="681"/>
      <c r="S134" s="681"/>
      <c r="T134" s="681"/>
      <c r="U134" s="681"/>
      <c r="V134" s="681"/>
      <c r="W134" s="681"/>
      <c r="X134" s="681"/>
      <c r="Y134" s="681"/>
      <c r="Z134" s="681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1"/>
      <c r="AK134" s="681"/>
      <c r="AL134" s="681"/>
      <c r="AM134" s="681"/>
      <c r="AN134" s="681"/>
      <c r="AO134" s="681"/>
      <c r="AP134" s="681"/>
      <c r="AQ134" s="681"/>
      <c r="AR134" s="681"/>
      <c r="AS134" s="681"/>
      <c r="AT134" s="681"/>
      <c r="AU134" s="681"/>
      <c r="AV134" s="681"/>
      <c r="AW134" s="681"/>
      <c r="AX134" s="681"/>
      <c r="AY134" s="681"/>
      <c r="AZ134" s="681"/>
      <c r="BA134" s="681"/>
      <c r="BB134" s="681"/>
      <c r="BC134" s="681"/>
      <c r="BD134" s="681"/>
      <c r="BE134" s="681"/>
      <c r="BF134" s="681"/>
      <c r="BG134" s="681"/>
      <c r="BH134" s="681"/>
      <c r="BI134" s="681"/>
      <c r="BJ134" s="681"/>
      <c r="BK134" s="681"/>
      <c r="BL134" s="681"/>
      <c r="BM134" s="681"/>
      <c r="BN134" s="681"/>
      <c r="BO134" s="681"/>
      <c r="BP134" s="681"/>
      <c r="BQ134" s="681"/>
      <c r="BR134" s="681"/>
      <c r="BS134" s="681"/>
      <c r="BT134" s="681"/>
      <c r="BU134" s="681"/>
      <c r="BV134" s="681"/>
      <c r="BW134" s="681"/>
      <c r="BX134" s="681"/>
      <c r="BY134" s="681"/>
    </row>
    <row r="135" spans="2:77" ht="18.75" customHeight="1">
      <c r="B135" s="483"/>
      <c r="C135" s="603" t="s">
        <v>1551</v>
      </c>
      <c r="D135" s="528"/>
      <c r="E135" s="528"/>
      <c r="F135" s="529"/>
      <c r="G135" s="530">
        <v>0</v>
      </c>
      <c r="H135" s="530"/>
      <c r="I135" s="519" t="s">
        <v>1438</v>
      </c>
      <c r="J135" s="681"/>
      <c r="K135" s="681"/>
      <c r="L135" s="681"/>
      <c r="M135" s="681"/>
      <c r="N135" s="681"/>
      <c r="O135" s="681"/>
      <c r="P135" s="681"/>
      <c r="Q135" s="681"/>
      <c r="R135" s="681"/>
      <c r="S135" s="681"/>
      <c r="T135" s="681"/>
      <c r="U135" s="681"/>
      <c r="V135" s="681"/>
      <c r="W135" s="681"/>
      <c r="X135" s="681"/>
      <c r="Y135" s="681"/>
      <c r="Z135" s="681"/>
      <c r="AA135" s="681"/>
      <c r="AB135" s="681"/>
      <c r="AC135" s="681"/>
      <c r="AD135" s="681"/>
      <c r="AE135" s="681"/>
      <c r="AF135" s="681"/>
      <c r="AG135" s="681"/>
      <c r="AH135" s="681"/>
      <c r="AI135" s="681"/>
      <c r="AJ135" s="681"/>
      <c r="AK135" s="681"/>
      <c r="AL135" s="681"/>
      <c r="AM135" s="681"/>
      <c r="AN135" s="681"/>
      <c r="AO135" s="681"/>
      <c r="AP135" s="681"/>
      <c r="AQ135" s="681"/>
      <c r="AR135" s="681"/>
      <c r="AS135" s="681"/>
      <c r="AT135" s="681"/>
      <c r="AU135" s="681"/>
      <c r="AV135" s="681"/>
      <c r="AW135" s="681"/>
      <c r="AX135" s="681"/>
      <c r="AY135" s="681"/>
      <c r="AZ135" s="681"/>
      <c r="BA135" s="681"/>
      <c r="BB135" s="681"/>
      <c r="BC135" s="681"/>
      <c r="BD135" s="681"/>
      <c r="BE135" s="681"/>
      <c r="BF135" s="681"/>
      <c r="BG135" s="681"/>
      <c r="BH135" s="681"/>
      <c r="BI135" s="681"/>
      <c r="BJ135" s="681"/>
      <c r="BK135" s="681"/>
      <c r="BL135" s="681"/>
      <c r="BM135" s="681"/>
      <c r="BN135" s="681"/>
      <c r="BO135" s="681"/>
      <c r="BP135" s="681"/>
      <c r="BQ135" s="681"/>
      <c r="BR135" s="681"/>
      <c r="BS135" s="681"/>
      <c r="BT135" s="681"/>
      <c r="BU135" s="681"/>
      <c r="BV135" s="681"/>
      <c r="BW135" s="681"/>
      <c r="BX135" s="681"/>
      <c r="BY135" s="681"/>
    </row>
    <row r="136" spans="2:77" ht="18.75" customHeight="1">
      <c r="B136" s="483"/>
      <c r="C136" s="484" t="s">
        <v>1552</v>
      </c>
      <c r="D136" s="528"/>
      <c r="E136" s="528"/>
      <c r="F136" s="529"/>
      <c r="G136" s="530">
        <v>0</v>
      </c>
      <c r="H136" s="530"/>
      <c r="I136" s="519" t="s">
        <v>1438</v>
      </c>
      <c r="J136" s="681"/>
      <c r="K136" s="681"/>
      <c r="L136" s="681"/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  <c r="AA136" s="681"/>
      <c r="AB136" s="681"/>
      <c r="AC136" s="681"/>
      <c r="AD136" s="681"/>
      <c r="AE136" s="681"/>
      <c r="AF136" s="681"/>
      <c r="AG136" s="681"/>
      <c r="AH136" s="681"/>
      <c r="AI136" s="681"/>
      <c r="AJ136" s="681"/>
      <c r="AK136" s="681"/>
      <c r="AL136" s="681"/>
      <c r="AM136" s="681"/>
      <c r="AN136" s="681"/>
      <c r="AO136" s="681"/>
      <c r="AP136" s="681"/>
      <c r="AQ136" s="681"/>
      <c r="AR136" s="681"/>
      <c r="AS136" s="681"/>
      <c r="AT136" s="681"/>
      <c r="AU136" s="681"/>
      <c r="AV136" s="681"/>
      <c r="AW136" s="681"/>
      <c r="AX136" s="681"/>
      <c r="AY136" s="681"/>
      <c r="AZ136" s="681"/>
      <c r="BA136" s="681"/>
      <c r="BB136" s="681"/>
      <c r="BC136" s="681"/>
      <c r="BD136" s="681"/>
      <c r="BE136" s="681"/>
      <c r="BF136" s="681"/>
      <c r="BG136" s="681"/>
      <c r="BH136" s="681"/>
      <c r="BI136" s="681"/>
      <c r="BJ136" s="681"/>
      <c r="BK136" s="681"/>
      <c r="BL136" s="681"/>
      <c r="BM136" s="681"/>
      <c r="BN136" s="681"/>
      <c r="BO136" s="681"/>
      <c r="BP136" s="681"/>
      <c r="BQ136" s="681"/>
      <c r="BR136" s="681"/>
      <c r="BS136" s="681"/>
      <c r="BT136" s="681"/>
      <c r="BU136" s="681"/>
      <c r="BV136" s="681"/>
      <c r="BW136" s="681"/>
      <c r="BX136" s="681"/>
      <c r="BY136" s="681"/>
    </row>
    <row r="137" spans="2:77" ht="19.5" customHeight="1">
      <c r="B137" s="482"/>
      <c r="C137" s="478" t="s">
        <v>1464</v>
      </c>
      <c r="D137" s="528"/>
      <c r="E137" s="528"/>
      <c r="F137" s="529"/>
      <c r="G137" s="530" t="s">
        <v>1560</v>
      </c>
      <c r="H137" s="530"/>
      <c r="I137" s="518" t="s">
        <v>1438</v>
      </c>
      <c r="J137" s="687">
        <f>N137+AD137+AT137+BJ137</f>
        <v>0</v>
      </c>
      <c r="K137" s="687">
        <f>O137+AE137+AU137+BK137</f>
        <v>0</v>
      </c>
      <c r="L137" s="687">
        <f>IFERROR(K137-J137,"-")</f>
        <v>0</v>
      </c>
      <c r="M137" s="688" t="str">
        <f>IFERROR(K137/J137,"-")</f>
        <v>-</v>
      </c>
      <c r="N137" s="687">
        <f>R137+V137+Z137</f>
        <v>0</v>
      </c>
      <c r="O137" s="687">
        <f>S137+W137+AA137</f>
        <v>0</v>
      </c>
      <c r="P137" s="687">
        <f>IFERROR(O137-N137,"-")</f>
        <v>0</v>
      </c>
      <c r="Q137" s="688" t="str">
        <f>IFERROR(O137/N137,"-")</f>
        <v>-</v>
      </c>
      <c r="R137" s="687">
        <f>0+0+0+0-0-0+0-0</f>
        <v>0</v>
      </c>
      <c r="S137" s="687">
        <f>0+0+0+0-0-0+0-0</f>
        <v>0</v>
      </c>
      <c r="T137" s="687">
        <f>IFERROR(S137-R137,"-")</f>
        <v>0</v>
      </c>
      <c r="U137" s="688" t="str">
        <f>IFERROR(S137/R137,"-")</f>
        <v>-</v>
      </c>
      <c r="V137" s="687">
        <f>0+0+0+0-0-0+0-0</f>
        <v>0</v>
      </c>
      <c r="W137" s="687">
        <f>0+0+0+0-0-0+0-0</f>
        <v>0</v>
      </c>
      <c r="X137" s="687">
        <f>IFERROR(W137-V137,"-")</f>
        <v>0</v>
      </c>
      <c r="Y137" s="688" t="str">
        <f>IFERROR(W137/V137,"-")</f>
        <v>-</v>
      </c>
      <c r="Z137" s="687">
        <f>0+0+0+0-0-0+0-0</f>
        <v>0</v>
      </c>
      <c r="AA137" s="687">
        <f>0+0+0+0-0-0+0-0</f>
        <v>0</v>
      </c>
      <c r="AB137" s="687">
        <f>IFERROR(AA137-Z137,"-")</f>
        <v>0</v>
      </c>
      <c r="AC137" s="688" t="str">
        <f>IFERROR(AA137/Z137,"-")</f>
        <v>-</v>
      </c>
      <c r="AD137" s="687">
        <f>AH137+AL137+AP137</f>
        <v>0</v>
      </c>
      <c r="AE137" s="687">
        <f>AI137+AM137+AQ137</f>
        <v>0</v>
      </c>
      <c r="AF137" s="687">
        <f>IFERROR(AE137-AD137,"-")</f>
        <v>0</v>
      </c>
      <c r="AG137" s="688" t="str">
        <f>IFERROR(AE137/AD137,"-")</f>
        <v>-</v>
      </c>
      <c r="AH137" s="687">
        <f>0+0+0+0-0-0+0-0</f>
        <v>0</v>
      </c>
      <c r="AI137" s="687">
        <f>0+0+0+0-0-0+0-0</f>
        <v>0</v>
      </c>
      <c r="AJ137" s="687">
        <f>IFERROR(AI137-AH137,"-")</f>
        <v>0</v>
      </c>
      <c r="AK137" s="688" t="str">
        <f>IFERROR(AI137/AH137,"-")</f>
        <v>-</v>
      </c>
      <c r="AL137" s="687">
        <f>0+0+0+0-0-0+0-0</f>
        <v>0</v>
      </c>
      <c r="AM137" s="687">
        <f>0+0+0+0-0-0+0-0</f>
        <v>0</v>
      </c>
      <c r="AN137" s="687">
        <f>IFERROR(AM137-AL137,"-")</f>
        <v>0</v>
      </c>
      <c r="AO137" s="688" t="str">
        <f>IFERROR(AM137/AL137,"-")</f>
        <v>-</v>
      </c>
      <c r="AP137" s="687">
        <f>0+0+0+0-0-0+0-0</f>
        <v>0</v>
      </c>
      <c r="AQ137" s="687">
        <f>0+0+0+0-0-0+0-0</f>
        <v>0</v>
      </c>
      <c r="AR137" s="687">
        <f>IFERROR(AQ137-AP137,"-")</f>
        <v>0</v>
      </c>
      <c r="AS137" s="688" t="str">
        <f>IFERROR(AQ137/AP137,"-")</f>
        <v>-</v>
      </c>
      <c r="AT137" s="687">
        <f>AX137+BB137+BF137</f>
        <v>0</v>
      </c>
      <c r="AU137" s="687">
        <f>AY137+BC137+BG137</f>
        <v>0</v>
      </c>
      <c r="AV137" s="687">
        <f>IFERROR(AU137-AT137,"-")</f>
        <v>0</v>
      </c>
      <c r="AW137" s="688" t="str">
        <f>IFERROR(AU137/AT137,"-")</f>
        <v>-</v>
      </c>
      <c r="AX137" s="687">
        <f>0+0+0+0-0-0+0-0</f>
        <v>0</v>
      </c>
      <c r="AY137" s="687">
        <f>0+0+0+0-0-0+0-0</f>
        <v>0</v>
      </c>
      <c r="AZ137" s="687">
        <f>IFERROR(AY137-AX137,"-")</f>
        <v>0</v>
      </c>
      <c r="BA137" s="688" t="str">
        <f>IFERROR(AY137/AX137,"-")</f>
        <v>-</v>
      </c>
      <c r="BB137" s="687">
        <f>0+0+0+0-0-0+0-0</f>
        <v>0</v>
      </c>
      <c r="BC137" s="687">
        <f>0+0+0+0-0-0+0-0</f>
        <v>0</v>
      </c>
      <c r="BD137" s="687">
        <f>IFERROR(BC137-BB137,"-")</f>
        <v>0</v>
      </c>
      <c r="BE137" s="688" t="str">
        <f>IFERROR(BC137/BB137,"-")</f>
        <v>-</v>
      </c>
      <c r="BF137" s="687">
        <f>0+0+0+0-0-0+0-0</f>
        <v>0</v>
      </c>
      <c r="BG137" s="687">
        <f>0+0+0+0-0-0+0-0</f>
        <v>0</v>
      </c>
      <c r="BH137" s="687">
        <f>IFERROR(BG137-BF137,"-")</f>
        <v>0</v>
      </c>
      <c r="BI137" s="688" t="str">
        <f>IFERROR(BG137/BF137,"-")</f>
        <v>-</v>
      </c>
      <c r="BJ137" s="687">
        <f>BN137+BR137+BV137</f>
        <v>0</v>
      </c>
      <c r="BK137" s="687">
        <f>BO137+BS137+BW137</f>
        <v>0</v>
      </c>
      <c r="BL137" s="687">
        <f>IFERROR(BK137-BJ137,"-")</f>
        <v>0</v>
      </c>
      <c r="BM137" s="688" t="str">
        <f>IFERROR(BK137/BJ137,"-")</f>
        <v>-</v>
      </c>
      <c r="BN137" s="687">
        <f>0+0+0+0-0-0+0-0</f>
        <v>0</v>
      </c>
      <c r="BO137" s="687">
        <f>0+0+0+0-0-0+0-0</f>
        <v>0</v>
      </c>
      <c r="BP137" s="687">
        <f>IFERROR(BO137-BN137,"-")</f>
        <v>0</v>
      </c>
      <c r="BQ137" s="688" t="str">
        <f>IFERROR(BO137/BN137,"-")</f>
        <v>-</v>
      </c>
      <c r="BR137" s="687">
        <f>0+0+0+0-0-0+0-0</f>
        <v>0</v>
      </c>
      <c r="BS137" s="687">
        <f>0+0+0+0-0-0+0-0</f>
        <v>0</v>
      </c>
      <c r="BT137" s="687">
        <f>IFERROR(BS137-BR137,"-")</f>
        <v>0</v>
      </c>
      <c r="BU137" s="688" t="str">
        <f>IFERROR(BS137/BR137,"-")</f>
        <v>-</v>
      </c>
      <c r="BV137" s="687">
        <f>0+0+0+0-0-0+0-0</f>
        <v>0</v>
      </c>
      <c r="BW137" s="687">
        <f>0+0+0+0-0-0+0-0</f>
        <v>0</v>
      </c>
      <c r="BX137" s="687">
        <f>IFERROR(BW137-BV137,"-")</f>
        <v>0</v>
      </c>
      <c r="BY137" s="688" t="str">
        <f>IFERROR(BW137/BV137,"-")</f>
        <v>-</v>
      </c>
    </row>
    <row r="138" spans="2:77" ht="18.75" customHeight="1">
      <c r="B138" s="483" t="s">
        <v>1561</v>
      </c>
      <c r="C138" s="476" t="s">
        <v>1562</v>
      </c>
      <c r="D138" s="528"/>
      <c r="E138" s="528"/>
      <c r="F138" s="529"/>
      <c r="G138" s="530">
        <v>0</v>
      </c>
      <c r="H138" s="530"/>
      <c r="I138" s="519" t="s">
        <v>1438</v>
      </c>
      <c r="J138" s="681"/>
      <c r="K138" s="681"/>
      <c r="L138" s="681"/>
      <c r="M138" s="681"/>
      <c r="N138" s="681"/>
      <c r="O138" s="681"/>
      <c r="P138" s="681"/>
      <c r="Q138" s="681"/>
      <c r="R138" s="681"/>
      <c r="S138" s="681"/>
      <c r="T138" s="681"/>
      <c r="U138" s="681"/>
      <c r="V138" s="681"/>
      <c r="W138" s="681"/>
      <c r="X138" s="681"/>
      <c r="Y138" s="681"/>
      <c r="Z138" s="681"/>
      <c r="AA138" s="681"/>
      <c r="AB138" s="681"/>
      <c r="AC138" s="681"/>
      <c r="AD138" s="681"/>
      <c r="AE138" s="681"/>
      <c r="AF138" s="681"/>
      <c r="AG138" s="681"/>
      <c r="AH138" s="681"/>
      <c r="AI138" s="681"/>
      <c r="AJ138" s="681"/>
      <c r="AK138" s="681"/>
      <c r="AL138" s="681"/>
      <c r="AM138" s="681"/>
      <c r="AN138" s="681"/>
      <c r="AO138" s="681"/>
      <c r="AP138" s="681"/>
      <c r="AQ138" s="681"/>
      <c r="AR138" s="681"/>
      <c r="AS138" s="681"/>
      <c r="AT138" s="681"/>
      <c r="AU138" s="681"/>
      <c r="AV138" s="681"/>
      <c r="AW138" s="681"/>
      <c r="AX138" s="681"/>
      <c r="AY138" s="681"/>
      <c r="AZ138" s="681"/>
      <c r="BA138" s="681"/>
      <c r="BB138" s="681"/>
      <c r="BC138" s="681"/>
      <c r="BD138" s="681"/>
      <c r="BE138" s="681"/>
      <c r="BF138" s="681"/>
      <c r="BG138" s="681"/>
      <c r="BH138" s="681"/>
      <c r="BI138" s="681"/>
      <c r="BJ138" s="681"/>
      <c r="BK138" s="681"/>
      <c r="BL138" s="681"/>
      <c r="BM138" s="681"/>
      <c r="BN138" s="681"/>
      <c r="BO138" s="681"/>
      <c r="BP138" s="681"/>
      <c r="BQ138" s="681"/>
      <c r="BR138" s="681"/>
      <c r="BS138" s="681"/>
      <c r="BT138" s="681"/>
      <c r="BU138" s="681"/>
      <c r="BV138" s="681"/>
      <c r="BW138" s="681"/>
      <c r="BX138" s="681"/>
      <c r="BY138" s="681"/>
    </row>
    <row r="139" spans="2:77" ht="18.75" customHeight="1">
      <c r="B139" s="483"/>
      <c r="C139" s="484" t="s">
        <v>1548</v>
      </c>
      <c r="D139" s="528"/>
      <c r="E139" s="528"/>
      <c r="F139" s="529"/>
      <c r="G139" s="530">
        <v>0</v>
      </c>
      <c r="H139" s="530"/>
      <c r="I139" s="519" t="s">
        <v>1438</v>
      </c>
      <c r="J139" s="681"/>
      <c r="K139" s="681"/>
      <c r="L139" s="681"/>
      <c r="M139" s="681"/>
      <c r="N139" s="681"/>
      <c r="O139" s="681"/>
      <c r="P139" s="681"/>
      <c r="Q139" s="681"/>
      <c r="R139" s="681"/>
      <c r="S139" s="681"/>
      <c r="T139" s="681"/>
      <c r="U139" s="681"/>
      <c r="V139" s="681"/>
      <c r="W139" s="681"/>
      <c r="X139" s="681"/>
      <c r="Y139" s="681"/>
      <c r="Z139" s="681"/>
      <c r="AA139" s="681"/>
      <c r="AB139" s="681"/>
      <c r="AC139" s="681"/>
      <c r="AD139" s="681"/>
      <c r="AE139" s="681"/>
      <c r="AF139" s="681"/>
      <c r="AG139" s="681"/>
      <c r="AH139" s="681"/>
      <c r="AI139" s="681"/>
      <c r="AJ139" s="681"/>
      <c r="AK139" s="681"/>
      <c r="AL139" s="681"/>
      <c r="AM139" s="681"/>
      <c r="AN139" s="681"/>
      <c r="AO139" s="681"/>
      <c r="AP139" s="681"/>
      <c r="AQ139" s="681"/>
      <c r="AR139" s="681"/>
      <c r="AS139" s="681"/>
      <c r="AT139" s="681"/>
      <c r="AU139" s="681"/>
      <c r="AV139" s="681"/>
      <c r="AW139" s="681"/>
      <c r="AX139" s="681"/>
      <c r="AY139" s="681"/>
      <c r="AZ139" s="681"/>
      <c r="BA139" s="681"/>
      <c r="BB139" s="681"/>
      <c r="BC139" s="681"/>
      <c r="BD139" s="681"/>
      <c r="BE139" s="681"/>
      <c r="BF139" s="681"/>
      <c r="BG139" s="681"/>
      <c r="BH139" s="681"/>
      <c r="BI139" s="681"/>
      <c r="BJ139" s="681"/>
      <c r="BK139" s="681"/>
      <c r="BL139" s="681"/>
      <c r="BM139" s="681"/>
      <c r="BN139" s="681"/>
      <c r="BO139" s="681"/>
      <c r="BP139" s="681"/>
      <c r="BQ139" s="681"/>
      <c r="BR139" s="681"/>
      <c r="BS139" s="681"/>
      <c r="BT139" s="681"/>
      <c r="BU139" s="681"/>
      <c r="BV139" s="681"/>
      <c r="BW139" s="681"/>
      <c r="BX139" s="681"/>
      <c r="BY139" s="681"/>
    </row>
    <row r="140" spans="2:77" ht="18.75" customHeight="1">
      <c r="B140" s="483"/>
      <c r="C140" s="484" t="s">
        <v>1549</v>
      </c>
      <c r="D140" s="528"/>
      <c r="E140" s="528"/>
      <c r="F140" s="529"/>
      <c r="G140" s="530">
        <v>0</v>
      </c>
      <c r="H140" s="530"/>
      <c r="I140" s="519" t="s">
        <v>1438</v>
      </c>
      <c r="J140" s="681"/>
      <c r="K140" s="681"/>
      <c r="L140" s="681"/>
      <c r="M140" s="681"/>
      <c r="N140" s="681"/>
      <c r="O140" s="681"/>
      <c r="P140" s="681"/>
      <c r="Q140" s="681"/>
      <c r="R140" s="681"/>
      <c r="S140" s="681"/>
      <c r="T140" s="681"/>
      <c r="U140" s="681"/>
      <c r="V140" s="681"/>
      <c r="W140" s="681"/>
      <c r="X140" s="681"/>
      <c r="Y140" s="681"/>
      <c r="Z140" s="681"/>
      <c r="AA140" s="681"/>
      <c r="AB140" s="681"/>
      <c r="AC140" s="681"/>
      <c r="AD140" s="681"/>
      <c r="AE140" s="681"/>
      <c r="AF140" s="681"/>
      <c r="AG140" s="681"/>
      <c r="AH140" s="681"/>
      <c r="AI140" s="681"/>
      <c r="AJ140" s="681"/>
      <c r="AK140" s="681"/>
      <c r="AL140" s="681"/>
      <c r="AM140" s="681"/>
      <c r="AN140" s="681"/>
      <c r="AO140" s="681"/>
      <c r="AP140" s="681"/>
      <c r="AQ140" s="681"/>
      <c r="AR140" s="681"/>
      <c r="AS140" s="681"/>
      <c r="AT140" s="681"/>
      <c r="AU140" s="681"/>
      <c r="AV140" s="681"/>
      <c r="AW140" s="681"/>
      <c r="AX140" s="681"/>
      <c r="AY140" s="681"/>
      <c r="AZ140" s="681"/>
      <c r="BA140" s="681"/>
      <c r="BB140" s="681"/>
      <c r="BC140" s="681"/>
      <c r="BD140" s="681"/>
      <c r="BE140" s="681"/>
      <c r="BF140" s="681"/>
      <c r="BG140" s="681"/>
      <c r="BH140" s="681"/>
      <c r="BI140" s="681"/>
      <c r="BJ140" s="681"/>
      <c r="BK140" s="681"/>
      <c r="BL140" s="681"/>
      <c r="BM140" s="681"/>
      <c r="BN140" s="681"/>
      <c r="BO140" s="681"/>
      <c r="BP140" s="681"/>
      <c r="BQ140" s="681"/>
      <c r="BR140" s="681"/>
      <c r="BS140" s="681"/>
      <c r="BT140" s="681"/>
      <c r="BU140" s="681"/>
      <c r="BV140" s="681"/>
      <c r="BW140" s="681"/>
      <c r="BX140" s="681"/>
      <c r="BY140" s="681"/>
    </row>
    <row r="141" spans="2:77" ht="18.75" customHeight="1">
      <c r="B141" s="483"/>
      <c r="C141" s="603" t="s">
        <v>1550</v>
      </c>
      <c r="D141" s="528"/>
      <c r="E141" s="528"/>
      <c r="F141" s="529"/>
      <c r="G141" s="530">
        <v>0</v>
      </c>
      <c r="H141" s="530"/>
      <c r="I141" s="519" t="s">
        <v>1438</v>
      </c>
      <c r="J141" s="681"/>
      <c r="K141" s="681"/>
      <c r="L141" s="681"/>
      <c r="M141" s="681"/>
      <c r="N141" s="681"/>
      <c r="O141" s="681"/>
      <c r="P141" s="681"/>
      <c r="Q141" s="681"/>
      <c r="R141" s="681"/>
      <c r="S141" s="681"/>
      <c r="T141" s="681"/>
      <c r="U141" s="681"/>
      <c r="V141" s="681"/>
      <c r="W141" s="681"/>
      <c r="X141" s="681"/>
      <c r="Y141" s="681"/>
      <c r="Z141" s="681"/>
      <c r="AA141" s="681"/>
      <c r="AB141" s="681"/>
      <c r="AC141" s="681"/>
      <c r="AD141" s="681"/>
      <c r="AE141" s="681"/>
      <c r="AF141" s="681"/>
      <c r="AG141" s="681"/>
      <c r="AH141" s="681"/>
      <c r="AI141" s="681"/>
      <c r="AJ141" s="681"/>
      <c r="AK141" s="681"/>
      <c r="AL141" s="681"/>
      <c r="AM141" s="681"/>
      <c r="AN141" s="681"/>
      <c r="AO141" s="681"/>
      <c r="AP141" s="681"/>
      <c r="AQ141" s="681"/>
      <c r="AR141" s="681"/>
      <c r="AS141" s="681"/>
      <c r="AT141" s="681"/>
      <c r="AU141" s="681"/>
      <c r="AV141" s="681"/>
      <c r="AW141" s="681"/>
      <c r="AX141" s="681"/>
      <c r="AY141" s="681"/>
      <c r="AZ141" s="681"/>
      <c r="BA141" s="681"/>
      <c r="BB141" s="681"/>
      <c r="BC141" s="681"/>
      <c r="BD141" s="681"/>
      <c r="BE141" s="681"/>
      <c r="BF141" s="681"/>
      <c r="BG141" s="681"/>
      <c r="BH141" s="681"/>
      <c r="BI141" s="681"/>
      <c r="BJ141" s="681"/>
      <c r="BK141" s="681"/>
      <c r="BL141" s="681"/>
      <c r="BM141" s="681"/>
      <c r="BN141" s="681"/>
      <c r="BO141" s="681"/>
      <c r="BP141" s="681"/>
      <c r="BQ141" s="681"/>
      <c r="BR141" s="681"/>
      <c r="BS141" s="681"/>
      <c r="BT141" s="681"/>
      <c r="BU141" s="681"/>
      <c r="BV141" s="681"/>
      <c r="BW141" s="681"/>
      <c r="BX141" s="681"/>
      <c r="BY141" s="681"/>
    </row>
    <row r="142" spans="2:77" ht="18.75" customHeight="1">
      <c r="B142" s="483"/>
      <c r="C142" s="603" t="s">
        <v>1551</v>
      </c>
      <c r="D142" s="528"/>
      <c r="E142" s="528"/>
      <c r="F142" s="529"/>
      <c r="G142" s="530">
        <v>0</v>
      </c>
      <c r="H142" s="530"/>
      <c r="I142" s="519" t="s">
        <v>1438</v>
      </c>
      <c r="J142" s="681"/>
      <c r="K142" s="681"/>
      <c r="L142" s="681"/>
      <c r="M142" s="681"/>
      <c r="N142" s="681"/>
      <c r="O142" s="681"/>
      <c r="P142" s="681"/>
      <c r="Q142" s="681"/>
      <c r="R142" s="681"/>
      <c r="S142" s="681"/>
      <c r="T142" s="681"/>
      <c r="U142" s="681"/>
      <c r="V142" s="681"/>
      <c r="W142" s="681"/>
      <c r="X142" s="681"/>
      <c r="Y142" s="681"/>
      <c r="Z142" s="681"/>
      <c r="AA142" s="681"/>
      <c r="AB142" s="681"/>
      <c r="AC142" s="681"/>
      <c r="AD142" s="681"/>
      <c r="AE142" s="681"/>
      <c r="AF142" s="681"/>
      <c r="AG142" s="681"/>
      <c r="AH142" s="681"/>
      <c r="AI142" s="681"/>
      <c r="AJ142" s="681"/>
      <c r="AK142" s="681"/>
      <c r="AL142" s="681"/>
      <c r="AM142" s="681"/>
      <c r="AN142" s="681"/>
      <c r="AO142" s="681"/>
      <c r="AP142" s="681"/>
      <c r="AQ142" s="681"/>
      <c r="AR142" s="681"/>
      <c r="AS142" s="681"/>
      <c r="AT142" s="681"/>
      <c r="AU142" s="681"/>
      <c r="AV142" s="681"/>
      <c r="AW142" s="681"/>
      <c r="AX142" s="681"/>
      <c r="AY142" s="681"/>
      <c r="AZ142" s="681"/>
      <c r="BA142" s="681"/>
      <c r="BB142" s="681"/>
      <c r="BC142" s="681"/>
      <c r="BD142" s="681"/>
      <c r="BE142" s="681"/>
      <c r="BF142" s="681"/>
      <c r="BG142" s="681"/>
      <c r="BH142" s="681"/>
      <c r="BI142" s="681"/>
      <c r="BJ142" s="681"/>
      <c r="BK142" s="681"/>
      <c r="BL142" s="681"/>
      <c r="BM142" s="681"/>
      <c r="BN142" s="681"/>
      <c r="BO142" s="681"/>
      <c r="BP142" s="681"/>
      <c r="BQ142" s="681"/>
      <c r="BR142" s="681"/>
      <c r="BS142" s="681"/>
      <c r="BT142" s="681"/>
      <c r="BU142" s="681"/>
      <c r="BV142" s="681"/>
      <c r="BW142" s="681"/>
      <c r="BX142" s="681"/>
      <c r="BY142" s="681"/>
    </row>
    <row r="143" spans="2:77" ht="18.75" customHeight="1">
      <c r="B143" s="483"/>
      <c r="C143" s="484" t="s">
        <v>1552</v>
      </c>
      <c r="D143" s="528"/>
      <c r="E143" s="528"/>
      <c r="F143" s="529"/>
      <c r="G143" s="530">
        <v>0</v>
      </c>
      <c r="H143" s="530"/>
      <c r="I143" s="519" t="s">
        <v>1438</v>
      </c>
      <c r="J143" s="681"/>
      <c r="K143" s="681"/>
      <c r="L143" s="681"/>
      <c r="M143" s="681"/>
      <c r="N143" s="681"/>
      <c r="O143" s="681"/>
      <c r="P143" s="681"/>
      <c r="Q143" s="681"/>
      <c r="R143" s="681"/>
      <c r="S143" s="681"/>
      <c r="T143" s="681"/>
      <c r="U143" s="681"/>
      <c r="V143" s="681"/>
      <c r="W143" s="681"/>
      <c r="X143" s="681"/>
      <c r="Y143" s="681"/>
      <c r="Z143" s="681"/>
      <c r="AA143" s="681"/>
      <c r="AB143" s="681"/>
      <c r="AC143" s="681"/>
      <c r="AD143" s="681"/>
      <c r="AE143" s="681"/>
      <c r="AF143" s="681"/>
      <c r="AG143" s="681"/>
      <c r="AH143" s="681"/>
      <c r="AI143" s="681"/>
      <c r="AJ143" s="681"/>
      <c r="AK143" s="681"/>
      <c r="AL143" s="681"/>
      <c r="AM143" s="681"/>
      <c r="AN143" s="681"/>
      <c r="AO143" s="681"/>
      <c r="AP143" s="681"/>
      <c r="AQ143" s="681"/>
      <c r="AR143" s="681"/>
      <c r="AS143" s="681"/>
      <c r="AT143" s="681"/>
      <c r="AU143" s="681"/>
      <c r="AV143" s="681"/>
      <c r="AW143" s="681"/>
      <c r="AX143" s="681"/>
      <c r="AY143" s="681"/>
      <c r="AZ143" s="681"/>
      <c r="BA143" s="681"/>
      <c r="BB143" s="681"/>
      <c r="BC143" s="681"/>
      <c r="BD143" s="681"/>
      <c r="BE143" s="681"/>
      <c r="BF143" s="681"/>
      <c r="BG143" s="681"/>
      <c r="BH143" s="681"/>
      <c r="BI143" s="681"/>
      <c r="BJ143" s="681"/>
      <c r="BK143" s="681"/>
      <c r="BL143" s="681"/>
      <c r="BM143" s="681"/>
      <c r="BN143" s="681"/>
      <c r="BO143" s="681"/>
      <c r="BP143" s="681"/>
      <c r="BQ143" s="681"/>
      <c r="BR143" s="681"/>
      <c r="BS143" s="681"/>
      <c r="BT143" s="681"/>
      <c r="BU143" s="681"/>
      <c r="BV143" s="681"/>
      <c r="BW143" s="681"/>
      <c r="BX143" s="681"/>
      <c r="BY143" s="681"/>
    </row>
    <row r="144" spans="2:77" ht="19.5" customHeight="1">
      <c r="B144" s="482"/>
      <c r="C144" s="478" t="s">
        <v>1464</v>
      </c>
      <c r="D144" s="528"/>
      <c r="E144" s="528"/>
      <c r="F144" s="529"/>
      <c r="G144" s="530">
        <v>0</v>
      </c>
      <c r="H144" s="530"/>
      <c r="I144" s="518" t="s">
        <v>1438</v>
      </c>
      <c r="J144" s="681"/>
      <c r="K144" s="681"/>
      <c r="L144" s="681"/>
      <c r="M144" s="681"/>
      <c r="N144" s="681"/>
      <c r="O144" s="681"/>
      <c r="P144" s="681"/>
      <c r="Q144" s="681"/>
      <c r="R144" s="681"/>
      <c r="S144" s="681"/>
      <c r="T144" s="681"/>
      <c r="U144" s="681"/>
      <c r="V144" s="681"/>
      <c r="W144" s="681"/>
      <c r="X144" s="681"/>
      <c r="Y144" s="681"/>
      <c r="Z144" s="681"/>
      <c r="AA144" s="681"/>
      <c r="AB144" s="681"/>
      <c r="AC144" s="681"/>
      <c r="AD144" s="681"/>
      <c r="AE144" s="681"/>
      <c r="AF144" s="681"/>
      <c r="AG144" s="681"/>
      <c r="AH144" s="681"/>
      <c r="AI144" s="681"/>
      <c r="AJ144" s="681"/>
      <c r="AK144" s="681"/>
      <c r="AL144" s="681"/>
      <c r="AM144" s="681"/>
      <c r="AN144" s="681"/>
      <c r="AO144" s="681"/>
      <c r="AP144" s="681"/>
      <c r="AQ144" s="681"/>
      <c r="AR144" s="681"/>
      <c r="AS144" s="681"/>
      <c r="AT144" s="681"/>
      <c r="AU144" s="681"/>
      <c r="AV144" s="681"/>
      <c r="AW144" s="681"/>
      <c r="AX144" s="681"/>
      <c r="AY144" s="681"/>
      <c r="AZ144" s="681"/>
      <c r="BA144" s="681"/>
      <c r="BB144" s="681"/>
      <c r="BC144" s="681"/>
      <c r="BD144" s="681"/>
      <c r="BE144" s="681"/>
      <c r="BF144" s="681"/>
      <c r="BG144" s="681"/>
      <c r="BH144" s="681"/>
      <c r="BI144" s="681"/>
      <c r="BJ144" s="681"/>
      <c r="BK144" s="681"/>
      <c r="BL144" s="681"/>
      <c r="BM144" s="681"/>
      <c r="BN144" s="681"/>
      <c r="BO144" s="681"/>
      <c r="BP144" s="681"/>
      <c r="BQ144" s="681"/>
      <c r="BR144" s="681"/>
      <c r="BS144" s="681"/>
      <c r="BT144" s="681"/>
      <c r="BU144" s="681"/>
      <c r="BV144" s="681"/>
      <c r="BW144" s="681"/>
      <c r="BX144" s="681"/>
      <c r="BY144" s="681"/>
    </row>
    <row r="145" spans="2:77" ht="18.75" customHeight="1">
      <c r="B145" s="600" t="s">
        <v>1563</v>
      </c>
      <c r="C145" s="476" t="s">
        <v>1564</v>
      </c>
      <c r="D145" s="528"/>
      <c r="E145" s="528"/>
      <c r="F145" s="529"/>
      <c r="G145" s="530" t="s">
        <v>1556</v>
      </c>
      <c r="H145" s="530"/>
      <c r="I145" s="519" t="s">
        <v>1438</v>
      </c>
      <c r="J145" s="687">
        <f>N145+AD145+AT145+BJ145</f>
        <v>0</v>
      </c>
      <c r="K145" s="687">
        <f>O145+AE145+AU145+BK145</f>
        <v>0</v>
      </c>
      <c r="L145" s="687">
        <f>IFERROR(K145-J145,"-")</f>
        <v>0</v>
      </c>
      <c r="M145" s="688" t="str">
        <f>IFERROR(K145/J145,"-")</f>
        <v>-</v>
      </c>
      <c r="N145" s="687">
        <f>R145+V145+Z145</f>
        <v>0</v>
      </c>
      <c r="O145" s="687">
        <f>S145+W145+AA145</f>
        <v>0</v>
      </c>
      <c r="P145" s="687">
        <f>IFERROR(O145-N145,"-")</f>
        <v>0</v>
      </c>
      <c r="Q145" s="688" t="str">
        <f>IFERROR(O145/N145,"-")</f>
        <v>-</v>
      </c>
      <c r="R145" s="687">
        <f>0+0+0+0</f>
        <v>0</v>
      </c>
      <c r="S145" s="687">
        <f>0+0+0+0</f>
        <v>0</v>
      </c>
      <c r="T145" s="687">
        <f>IFERROR(S145-R145,"-")</f>
        <v>0</v>
      </c>
      <c r="U145" s="688" t="str">
        <f>IFERROR(S145/R145,"-")</f>
        <v>-</v>
      </c>
      <c r="V145" s="687">
        <f>0+0+0+0</f>
        <v>0</v>
      </c>
      <c r="W145" s="687">
        <f>0+0+0+0</f>
        <v>0</v>
      </c>
      <c r="X145" s="687">
        <f>IFERROR(W145-V145,"-")</f>
        <v>0</v>
      </c>
      <c r="Y145" s="688" t="str">
        <f>IFERROR(W145/V145,"-")</f>
        <v>-</v>
      </c>
      <c r="Z145" s="687">
        <f>0+0+0+0</f>
        <v>0</v>
      </c>
      <c r="AA145" s="687">
        <f>0+0+0+0</f>
        <v>0</v>
      </c>
      <c r="AB145" s="687">
        <f>IFERROR(AA145-Z145,"-")</f>
        <v>0</v>
      </c>
      <c r="AC145" s="688" t="str">
        <f>IFERROR(AA145/Z145,"-")</f>
        <v>-</v>
      </c>
      <c r="AD145" s="687">
        <f>AH145+AL145+AP145</f>
        <v>0</v>
      </c>
      <c r="AE145" s="687">
        <f>AI145+AM145+AQ145</f>
        <v>0</v>
      </c>
      <c r="AF145" s="687">
        <f>IFERROR(AE145-AD145,"-")</f>
        <v>0</v>
      </c>
      <c r="AG145" s="688" t="str">
        <f>IFERROR(AE145/AD145,"-")</f>
        <v>-</v>
      </c>
      <c r="AH145" s="687">
        <f>0+0+0+0</f>
        <v>0</v>
      </c>
      <c r="AI145" s="687">
        <f>0+0+0+0</f>
        <v>0</v>
      </c>
      <c r="AJ145" s="687">
        <f>IFERROR(AI145-AH145,"-")</f>
        <v>0</v>
      </c>
      <c r="AK145" s="688" t="str">
        <f>IFERROR(AI145/AH145,"-")</f>
        <v>-</v>
      </c>
      <c r="AL145" s="687">
        <f>0+0+0+0</f>
        <v>0</v>
      </c>
      <c r="AM145" s="687">
        <f>0+0+0+0</f>
        <v>0</v>
      </c>
      <c r="AN145" s="687">
        <f>IFERROR(AM145-AL145,"-")</f>
        <v>0</v>
      </c>
      <c r="AO145" s="688" t="str">
        <f>IFERROR(AM145/AL145,"-")</f>
        <v>-</v>
      </c>
      <c r="AP145" s="687">
        <f>0+0+0+0</f>
        <v>0</v>
      </c>
      <c r="AQ145" s="687">
        <f>0+0+0+0</f>
        <v>0</v>
      </c>
      <c r="AR145" s="687">
        <f>IFERROR(AQ145-AP145,"-")</f>
        <v>0</v>
      </c>
      <c r="AS145" s="688" t="str">
        <f>IFERROR(AQ145/AP145,"-")</f>
        <v>-</v>
      </c>
      <c r="AT145" s="687">
        <f>AX145+BB145+BF145</f>
        <v>0</v>
      </c>
      <c r="AU145" s="687">
        <f>AY145+BC145+BG145</f>
        <v>0</v>
      </c>
      <c r="AV145" s="687">
        <f>IFERROR(AU145-AT145,"-")</f>
        <v>0</v>
      </c>
      <c r="AW145" s="688" t="str">
        <f>IFERROR(AU145/AT145,"-")</f>
        <v>-</v>
      </c>
      <c r="AX145" s="687">
        <f>0+0+0+0</f>
        <v>0</v>
      </c>
      <c r="AY145" s="687">
        <f>0+0+0+0</f>
        <v>0</v>
      </c>
      <c r="AZ145" s="687">
        <f>IFERROR(AY145-AX145,"-")</f>
        <v>0</v>
      </c>
      <c r="BA145" s="688" t="str">
        <f>IFERROR(AY145/AX145,"-")</f>
        <v>-</v>
      </c>
      <c r="BB145" s="687">
        <f>0+0+0+0</f>
        <v>0</v>
      </c>
      <c r="BC145" s="687">
        <f>0+0+0+0</f>
        <v>0</v>
      </c>
      <c r="BD145" s="687">
        <f>IFERROR(BC145-BB145,"-")</f>
        <v>0</v>
      </c>
      <c r="BE145" s="688" t="str">
        <f>IFERROR(BC145/BB145,"-")</f>
        <v>-</v>
      </c>
      <c r="BF145" s="687">
        <f>0+0+0+0</f>
        <v>0</v>
      </c>
      <c r="BG145" s="687">
        <f>0+0+0+0</f>
        <v>0</v>
      </c>
      <c r="BH145" s="687">
        <f>IFERROR(BG145-BF145,"-")</f>
        <v>0</v>
      </c>
      <c r="BI145" s="688" t="str">
        <f>IFERROR(BG145/BF145,"-")</f>
        <v>-</v>
      </c>
      <c r="BJ145" s="687">
        <f>BN145+BR145+BV145</f>
        <v>0</v>
      </c>
      <c r="BK145" s="687">
        <f>BO145+BS145+BW145</f>
        <v>0</v>
      </c>
      <c r="BL145" s="687">
        <f>IFERROR(BK145-BJ145,"-")</f>
        <v>0</v>
      </c>
      <c r="BM145" s="688" t="str">
        <f>IFERROR(BK145/BJ145,"-")</f>
        <v>-</v>
      </c>
      <c r="BN145" s="687">
        <f>0+0+0+0</f>
        <v>0</v>
      </c>
      <c r="BO145" s="687">
        <f>0+0+0+0</f>
        <v>0</v>
      </c>
      <c r="BP145" s="687">
        <f>IFERROR(BO145-BN145,"-")</f>
        <v>0</v>
      </c>
      <c r="BQ145" s="688" t="str">
        <f>IFERROR(BO145/BN145,"-")</f>
        <v>-</v>
      </c>
      <c r="BR145" s="687">
        <f>0+0+0+0</f>
        <v>0</v>
      </c>
      <c r="BS145" s="687">
        <f>0+0+0+0</f>
        <v>0</v>
      </c>
      <c r="BT145" s="687">
        <f>IFERROR(BS145-BR145,"-")</f>
        <v>0</v>
      </c>
      <c r="BU145" s="688" t="str">
        <f>IFERROR(BS145/BR145,"-")</f>
        <v>-</v>
      </c>
      <c r="BV145" s="687">
        <f>0+0+0+0</f>
        <v>0</v>
      </c>
      <c r="BW145" s="687">
        <f>0+0+0+0</f>
        <v>0</v>
      </c>
      <c r="BX145" s="687">
        <f>IFERROR(BW145-BV145,"-")</f>
        <v>0</v>
      </c>
      <c r="BY145" s="688" t="str">
        <f>IFERROR(BW145/BV145,"-")</f>
        <v>-</v>
      </c>
    </row>
    <row r="146" spans="2:77" ht="18.75" customHeight="1">
      <c r="B146" s="483"/>
      <c r="C146" s="484" t="s">
        <v>1548</v>
      </c>
      <c r="D146" s="528"/>
      <c r="E146" s="528"/>
      <c r="F146" s="529"/>
      <c r="G146" s="530">
        <v>0</v>
      </c>
      <c r="H146" s="530"/>
      <c r="I146" s="519" t="s">
        <v>1438</v>
      </c>
      <c r="J146" s="681"/>
      <c r="K146" s="681"/>
      <c r="L146" s="681"/>
      <c r="M146" s="681"/>
      <c r="N146" s="681"/>
      <c r="O146" s="681"/>
      <c r="P146" s="681"/>
      <c r="Q146" s="681"/>
      <c r="R146" s="681"/>
      <c r="S146" s="681"/>
      <c r="T146" s="681"/>
      <c r="U146" s="681"/>
      <c r="V146" s="681"/>
      <c r="W146" s="681"/>
      <c r="X146" s="681"/>
      <c r="Y146" s="681"/>
      <c r="Z146" s="681"/>
      <c r="AA146" s="681"/>
      <c r="AB146" s="681"/>
      <c r="AC146" s="681"/>
      <c r="AD146" s="681"/>
      <c r="AE146" s="681"/>
      <c r="AF146" s="681"/>
      <c r="AG146" s="681"/>
      <c r="AH146" s="681"/>
      <c r="AI146" s="681"/>
      <c r="AJ146" s="681"/>
      <c r="AK146" s="681"/>
      <c r="AL146" s="681"/>
      <c r="AM146" s="681"/>
      <c r="AN146" s="681"/>
      <c r="AO146" s="681"/>
      <c r="AP146" s="681"/>
      <c r="AQ146" s="681"/>
      <c r="AR146" s="681"/>
      <c r="AS146" s="681"/>
      <c r="AT146" s="681"/>
      <c r="AU146" s="681"/>
      <c r="AV146" s="681"/>
      <c r="AW146" s="681"/>
      <c r="AX146" s="681"/>
      <c r="AY146" s="681"/>
      <c r="AZ146" s="681"/>
      <c r="BA146" s="681"/>
      <c r="BB146" s="681"/>
      <c r="BC146" s="681"/>
      <c r="BD146" s="681"/>
      <c r="BE146" s="681"/>
      <c r="BF146" s="681"/>
      <c r="BG146" s="681"/>
      <c r="BH146" s="681"/>
      <c r="BI146" s="681"/>
      <c r="BJ146" s="681"/>
      <c r="BK146" s="681"/>
      <c r="BL146" s="681"/>
      <c r="BM146" s="681"/>
      <c r="BN146" s="681"/>
      <c r="BO146" s="681"/>
      <c r="BP146" s="681"/>
      <c r="BQ146" s="681"/>
      <c r="BR146" s="681"/>
      <c r="BS146" s="681"/>
      <c r="BT146" s="681"/>
      <c r="BU146" s="681"/>
      <c r="BV146" s="681"/>
      <c r="BW146" s="681"/>
      <c r="BX146" s="681"/>
      <c r="BY146" s="681"/>
    </row>
    <row r="147" spans="2:77" ht="18.75" customHeight="1">
      <c r="B147" s="600"/>
      <c r="C147" s="484" t="s">
        <v>1549</v>
      </c>
      <c r="D147" s="528"/>
      <c r="E147" s="528"/>
      <c r="F147" s="529"/>
      <c r="G147" s="530" t="s">
        <v>694</v>
      </c>
      <c r="H147" s="530"/>
      <c r="I147" s="519" t="s">
        <v>1438</v>
      </c>
      <c r="J147" s="687">
        <f>N147+AD147+AT147+BJ147</f>
        <v>0</v>
      </c>
      <c r="K147" s="687">
        <f>O147+AE147+AU147+BK147</f>
        <v>0</v>
      </c>
      <c r="L147" s="687">
        <f>IFERROR(K147-J147,"-")</f>
        <v>0</v>
      </c>
      <c r="M147" s="688" t="str">
        <f>IFERROR(K147/J147,"-")</f>
        <v>-</v>
      </c>
      <c r="N147" s="687">
        <f>R147+V147+Z147</f>
        <v>0</v>
      </c>
      <c r="O147" s="687">
        <f>S147+W147+AA147</f>
        <v>0</v>
      </c>
      <c r="P147" s="687">
        <f>IFERROR(O147-N147,"-")</f>
        <v>0</v>
      </c>
      <c r="Q147" s="688" t="str">
        <f>IFERROR(O147/N147,"-")</f>
        <v>-</v>
      </c>
      <c r="R147" s="687">
        <f>0+0</f>
        <v>0</v>
      </c>
      <c r="S147" s="687">
        <f>0+0</f>
        <v>0</v>
      </c>
      <c r="T147" s="687">
        <f>IFERROR(S147-R147,"-")</f>
        <v>0</v>
      </c>
      <c r="U147" s="688" t="str">
        <f>IFERROR(S147/R147,"-")</f>
        <v>-</v>
      </c>
      <c r="V147" s="687">
        <f>0+0</f>
        <v>0</v>
      </c>
      <c r="W147" s="687">
        <f>0+0</f>
        <v>0</v>
      </c>
      <c r="X147" s="687">
        <f>IFERROR(W147-V147,"-")</f>
        <v>0</v>
      </c>
      <c r="Y147" s="688" t="str">
        <f>IFERROR(W147/V147,"-")</f>
        <v>-</v>
      </c>
      <c r="Z147" s="687">
        <f>0+0</f>
        <v>0</v>
      </c>
      <c r="AA147" s="687">
        <f>0+0</f>
        <v>0</v>
      </c>
      <c r="AB147" s="687">
        <f>IFERROR(AA147-Z147,"-")</f>
        <v>0</v>
      </c>
      <c r="AC147" s="688" t="str">
        <f>IFERROR(AA147/Z147,"-")</f>
        <v>-</v>
      </c>
      <c r="AD147" s="687">
        <f>AH147+AL147+AP147</f>
        <v>0</v>
      </c>
      <c r="AE147" s="687">
        <f>AI147+AM147+AQ147</f>
        <v>0</v>
      </c>
      <c r="AF147" s="687">
        <f>IFERROR(AE147-AD147,"-")</f>
        <v>0</v>
      </c>
      <c r="AG147" s="688" t="str">
        <f>IFERROR(AE147/AD147,"-")</f>
        <v>-</v>
      </c>
      <c r="AH147" s="687">
        <f>0+0</f>
        <v>0</v>
      </c>
      <c r="AI147" s="687">
        <f>0+0</f>
        <v>0</v>
      </c>
      <c r="AJ147" s="687">
        <f>IFERROR(AI147-AH147,"-")</f>
        <v>0</v>
      </c>
      <c r="AK147" s="688" t="str">
        <f>IFERROR(AI147/AH147,"-")</f>
        <v>-</v>
      </c>
      <c r="AL147" s="687">
        <f>0+0</f>
        <v>0</v>
      </c>
      <c r="AM147" s="687">
        <f>0+0</f>
        <v>0</v>
      </c>
      <c r="AN147" s="687">
        <f>IFERROR(AM147-AL147,"-")</f>
        <v>0</v>
      </c>
      <c r="AO147" s="688" t="str">
        <f>IFERROR(AM147/AL147,"-")</f>
        <v>-</v>
      </c>
      <c r="AP147" s="687">
        <f>0+0</f>
        <v>0</v>
      </c>
      <c r="AQ147" s="687">
        <f>0+0</f>
        <v>0</v>
      </c>
      <c r="AR147" s="687">
        <f>IFERROR(AQ147-AP147,"-")</f>
        <v>0</v>
      </c>
      <c r="AS147" s="688" t="str">
        <f>IFERROR(AQ147/AP147,"-")</f>
        <v>-</v>
      </c>
      <c r="AT147" s="687">
        <f>AX147+BB147+BF147</f>
        <v>0</v>
      </c>
      <c r="AU147" s="687">
        <f>AY147+BC147+BG147</f>
        <v>0</v>
      </c>
      <c r="AV147" s="687">
        <f>IFERROR(AU147-AT147,"-")</f>
        <v>0</v>
      </c>
      <c r="AW147" s="688" t="str">
        <f>IFERROR(AU147/AT147,"-")</f>
        <v>-</v>
      </c>
      <c r="AX147" s="687">
        <f>0+0</f>
        <v>0</v>
      </c>
      <c r="AY147" s="687">
        <f>0+0</f>
        <v>0</v>
      </c>
      <c r="AZ147" s="687">
        <f>IFERROR(AY147-AX147,"-")</f>
        <v>0</v>
      </c>
      <c r="BA147" s="688" t="str">
        <f>IFERROR(AY147/AX147,"-")</f>
        <v>-</v>
      </c>
      <c r="BB147" s="687">
        <f>0+0</f>
        <v>0</v>
      </c>
      <c r="BC147" s="687">
        <f>0+0</f>
        <v>0</v>
      </c>
      <c r="BD147" s="687">
        <f>IFERROR(BC147-BB147,"-")</f>
        <v>0</v>
      </c>
      <c r="BE147" s="688" t="str">
        <f>IFERROR(BC147/BB147,"-")</f>
        <v>-</v>
      </c>
      <c r="BF147" s="687">
        <f>0+0</f>
        <v>0</v>
      </c>
      <c r="BG147" s="687">
        <f>0+0</f>
        <v>0</v>
      </c>
      <c r="BH147" s="687">
        <f>IFERROR(BG147-BF147,"-")</f>
        <v>0</v>
      </c>
      <c r="BI147" s="688" t="str">
        <f>IFERROR(BG147/BF147,"-")</f>
        <v>-</v>
      </c>
      <c r="BJ147" s="687">
        <f>BN147+BR147+BV147</f>
        <v>0</v>
      </c>
      <c r="BK147" s="687">
        <f>BO147+BS147+BW147</f>
        <v>0</v>
      </c>
      <c r="BL147" s="687">
        <f>IFERROR(BK147-BJ147,"-")</f>
        <v>0</v>
      </c>
      <c r="BM147" s="688" t="str">
        <f>IFERROR(BK147/BJ147,"-")</f>
        <v>-</v>
      </c>
      <c r="BN147" s="687">
        <f>0+0</f>
        <v>0</v>
      </c>
      <c r="BO147" s="687">
        <f>0+0</f>
        <v>0</v>
      </c>
      <c r="BP147" s="687">
        <f>IFERROR(BO147-BN147,"-")</f>
        <v>0</v>
      </c>
      <c r="BQ147" s="688" t="str">
        <f>IFERROR(BO147/BN147,"-")</f>
        <v>-</v>
      </c>
      <c r="BR147" s="687">
        <f>0+0</f>
        <v>0</v>
      </c>
      <c r="BS147" s="687">
        <f>0+0</f>
        <v>0</v>
      </c>
      <c r="BT147" s="687">
        <f>IFERROR(BS147-BR147,"-")</f>
        <v>0</v>
      </c>
      <c r="BU147" s="688" t="str">
        <f>IFERROR(BS147/BR147,"-")</f>
        <v>-</v>
      </c>
      <c r="BV147" s="687">
        <f>0+0</f>
        <v>0</v>
      </c>
      <c r="BW147" s="687">
        <f>0+0</f>
        <v>0</v>
      </c>
      <c r="BX147" s="687">
        <f>IFERROR(BW147-BV147,"-")</f>
        <v>0</v>
      </c>
      <c r="BY147" s="688" t="str">
        <f>IFERROR(BW147/BV147,"-")</f>
        <v>-</v>
      </c>
    </row>
    <row r="148" spans="2:77" ht="18.75" customHeight="1">
      <c r="B148" s="483"/>
      <c r="C148" s="603" t="s">
        <v>1550</v>
      </c>
      <c r="D148" s="528"/>
      <c r="E148" s="528"/>
      <c r="F148" s="529"/>
      <c r="G148" s="530">
        <v>0</v>
      </c>
      <c r="H148" s="530"/>
      <c r="I148" s="519" t="s">
        <v>1438</v>
      </c>
      <c r="J148" s="681"/>
      <c r="K148" s="681"/>
      <c r="L148" s="681"/>
      <c r="M148" s="681"/>
      <c r="N148" s="681"/>
      <c r="O148" s="681"/>
      <c r="P148" s="681"/>
      <c r="Q148" s="681"/>
      <c r="R148" s="681"/>
      <c r="S148" s="681"/>
      <c r="T148" s="681"/>
      <c r="U148" s="681"/>
      <c r="V148" s="681"/>
      <c r="W148" s="681"/>
      <c r="X148" s="681"/>
      <c r="Y148" s="681"/>
      <c r="Z148" s="681"/>
      <c r="AA148" s="681"/>
      <c r="AB148" s="681"/>
      <c r="AC148" s="681"/>
      <c r="AD148" s="681"/>
      <c r="AE148" s="681"/>
      <c r="AF148" s="681"/>
      <c r="AG148" s="681"/>
      <c r="AH148" s="681"/>
      <c r="AI148" s="681"/>
      <c r="AJ148" s="681"/>
      <c r="AK148" s="681"/>
      <c r="AL148" s="681"/>
      <c r="AM148" s="681"/>
      <c r="AN148" s="681"/>
      <c r="AO148" s="681"/>
      <c r="AP148" s="681"/>
      <c r="AQ148" s="681"/>
      <c r="AR148" s="681"/>
      <c r="AS148" s="681"/>
      <c r="AT148" s="681"/>
      <c r="AU148" s="681"/>
      <c r="AV148" s="681"/>
      <c r="AW148" s="681"/>
      <c r="AX148" s="681"/>
      <c r="AY148" s="681"/>
      <c r="AZ148" s="681"/>
      <c r="BA148" s="681"/>
      <c r="BB148" s="681"/>
      <c r="BC148" s="681"/>
      <c r="BD148" s="681"/>
      <c r="BE148" s="681"/>
      <c r="BF148" s="681"/>
      <c r="BG148" s="681"/>
      <c r="BH148" s="681"/>
      <c r="BI148" s="681"/>
      <c r="BJ148" s="681"/>
      <c r="BK148" s="681"/>
      <c r="BL148" s="681"/>
      <c r="BM148" s="681"/>
      <c r="BN148" s="681"/>
      <c r="BO148" s="681"/>
      <c r="BP148" s="681"/>
      <c r="BQ148" s="681"/>
      <c r="BR148" s="681"/>
      <c r="BS148" s="681"/>
      <c r="BT148" s="681"/>
      <c r="BU148" s="681"/>
      <c r="BV148" s="681"/>
      <c r="BW148" s="681"/>
      <c r="BX148" s="681"/>
      <c r="BY148" s="681"/>
    </row>
    <row r="149" spans="2:77" ht="18.75" customHeight="1">
      <c r="B149" s="483"/>
      <c r="C149" s="603" t="s">
        <v>1551</v>
      </c>
      <c r="D149" s="528"/>
      <c r="E149" s="528"/>
      <c r="F149" s="529"/>
      <c r="G149" s="530">
        <v>0</v>
      </c>
      <c r="H149" s="530"/>
      <c r="I149" s="519" t="s">
        <v>1438</v>
      </c>
      <c r="J149" s="681"/>
      <c r="K149" s="681"/>
      <c r="L149" s="681"/>
      <c r="M149" s="681"/>
      <c r="N149" s="681"/>
      <c r="O149" s="681"/>
      <c r="P149" s="681"/>
      <c r="Q149" s="681"/>
      <c r="R149" s="681"/>
      <c r="S149" s="681"/>
      <c r="T149" s="681"/>
      <c r="U149" s="681"/>
      <c r="V149" s="681"/>
      <c r="W149" s="681"/>
      <c r="X149" s="681"/>
      <c r="Y149" s="681"/>
      <c r="Z149" s="681"/>
      <c r="AA149" s="681"/>
      <c r="AB149" s="681"/>
      <c r="AC149" s="681"/>
      <c r="AD149" s="681"/>
      <c r="AE149" s="681"/>
      <c r="AF149" s="681"/>
      <c r="AG149" s="681"/>
      <c r="AH149" s="681"/>
      <c r="AI149" s="681"/>
      <c r="AJ149" s="681"/>
      <c r="AK149" s="681"/>
      <c r="AL149" s="681"/>
      <c r="AM149" s="681"/>
      <c r="AN149" s="681"/>
      <c r="AO149" s="681"/>
      <c r="AP149" s="681"/>
      <c r="AQ149" s="681"/>
      <c r="AR149" s="681"/>
      <c r="AS149" s="681"/>
      <c r="AT149" s="681"/>
      <c r="AU149" s="681"/>
      <c r="AV149" s="681"/>
      <c r="AW149" s="681"/>
      <c r="AX149" s="681"/>
      <c r="AY149" s="681"/>
      <c r="AZ149" s="681"/>
      <c r="BA149" s="681"/>
      <c r="BB149" s="681"/>
      <c r="BC149" s="681"/>
      <c r="BD149" s="681"/>
      <c r="BE149" s="681"/>
      <c r="BF149" s="681"/>
      <c r="BG149" s="681"/>
      <c r="BH149" s="681"/>
      <c r="BI149" s="681"/>
      <c r="BJ149" s="681"/>
      <c r="BK149" s="681"/>
      <c r="BL149" s="681"/>
      <c r="BM149" s="681"/>
      <c r="BN149" s="681"/>
      <c r="BO149" s="681"/>
      <c r="BP149" s="681"/>
      <c r="BQ149" s="681"/>
      <c r="BR149" s="681"/>
      <c r="BS149" s="681"/>
      <c r="BT149" s="681"/>
      <c r="BU149" s="681"/>
      <c r="BV149" s="681"/>
      <c r="BW149" s="681"/>
      <c r="BX149" s="681"/>
      <c r="BY149" s="681"/>
    </row>
    <row r="150" spans="2:77" ht="18.75" customHeight="1">
      <c r="B150" s="483"/>
      <c r="C150" s="484" t="s">
        <v>1552</v>
      </c>
      <c r="D150" s="528"/>
      <c r="E150" s="528"/>
      <c r="F150" s="529"/>
      <c r="G150" s="530">
        <v>0</v>
      </c>
      <c r="H150" s="530"/>
      <c r="I150" s="519" t="s">
        <v>1438</v>
      </c>
      <c r="J150" s="681"/>
      <c r="K150" s="681"/>
      <c r="L150" s="681"/>
      <c r="M150" s="681"/>
      <c r="N150" s="681"/>
      <c r="O150" s="681"/>
      <c r="P150" s="681"/>
      <c r="Q150" s="681"/>
      <c r="R150" s="681"/>
      <c r="S150" s="681"/>
      <c r="T150" s="681"/>
      <c r="U150" s="681"/>
      <c r="V150" s="681"/>
      <c r="W150" s="681"/>
      <c r="X150" s="681"/>
      <c r="Y150" s="681"/>
      <c r="Z150" s="681"/>
      <c r="AA150" s="681"/>
      <c r="AB150" s="681"/>
      <c r="AC150" s="681"/>
      <c r="AD150" s="681"/>
      <c r="AE150" s="681"/>
      <c r="AF150" s="681"/>
      <c r="AG150" s="681"/>
      <c r="AH150" s="681"/>
      <c r="AI150" s="681"/>
      <c r="AJ150" s="681"/>
      <c r="AK150" s="681"/>
      <c r="AL150" s="681"/>
      <c r="AM150" s="681"/>
      <c r="AN150" s="681"/>
      <c r="AO150" s="681"/>
      <c r="AP150" s="681"/>
      <c r="AQ150" s="681"/>
      <c r="AR150" s="681"/>
      <c r="AS150" s="681"/>
      <c r="AT150" s="681"/>
      <c r="AU150" s="681"/>
      <c r="AV150" s="681"/>
      <c r="AW150" s="681"/>
      <c r="AX150" s="681"/>
      <c r="AY150" s="681"/>
      <c r="AZ150" s="681"/>
      <c r="BA150" s="681"/>
      <c r="BB150" s="681"/>
      <c r="BC150" s="681"/>
      <c r="BD150" s="681"/>
      <c r="BE150" s="681"/>
      <c r="BF150" s="681"/>
      <c r="BG150" s="681"/>
      <c r="BH150" s="681"/>
      <c r="BI150" s="681"/>
      <c r="BJ150" s="681"/>
      <c r="BK150" s="681"/>
      <c r="BL150" s="681"/>
      <c r="BM150" s="681"/>
      <c r="BN150" s="681"/>
      <c r="BO150" s="681"/>
      <c r="BP150" s="681"/>
      <c r="BQ150" s="681"/>
      <c r="BR150" s="681"/>
      <c r="BS150" s="681"/>
      <c r="BT150" s="681"/>
      <c r="BU150" s="681"/>
      <c r="BV150" s="681"/>
      <c r="BW150" s="681"/>
      <c r="BX150" s="681"/>
      <c r="BY150" s="681"/>
    </row>
    <row r="151" spans="2:77" ht="19.5" customHeight="1">
      <c r="B151" s="482"/>
      <c r="C151" s="478" t="s">
        <v>1464</v>
      </c>
      <c r="D151" s="528"/>
      <c r="E151" s="528"/>
      <c r="F151" s="529"/>
      <c r="G151" s="530" t="s">
        <v>1560</v>
      </c>
      <c r="H151" s="530"/>
      <c r="I151" s="518" t="s">
        <v>1438</v>
      </c>
      <c r="J151" s="687">
        <f t="shared" ref="J151:K158" si="103">N151+AD151+AT151+BJ151</f>
        <v>0</v>
      </c>
      <c r="K151" s="687">
        <f t="shared" si="103"/>
        <v>0</v>
      </c>
      <c r="L151" s="687">
        <f t="shared" ref="L151:L158" si="104">IFERROR(K151-J151,"-")</f>
        <v>0</v>
      </c>
      <c r="M151" s="688" t="str">
        <f t="shared" ref="M151:M158" si="105">IFERROR(K151/J151,"-")</f>
        <v>-</v>
      </c>
      <c r="N151" s="687">
        <f t="shared" ref="N151:O158" si="106">R151+V151+Z151</f>
        <v>0</v>
      </c>
      <c r="O151" s="687">
        <f t="shared" si="106"/>
        <v>0</v>
      </c>
      <c r="P151" s="687">
        <f t="shared" ref="P151:P158" si="107">IFERROR(O151-N151,"-")</f>
        <v>0</v>
      </c>
      <c r="Q151" s="688" t="str">
        <f t="shared" ref="Q151:Q158" si="108">IFERROR(O151/N151,"-")</f>
        <v>-</v>
      </c>
      <c r="R151" s="687">
        <f>0+0+0+0-0-0+0-0</f>
        <v>0</v>
      </c>
      <c r="S151" s="687">
        <f>0+0+0+0-0-0+0-0</f>
        <v>0</v>
      </c>
      <c r="T151" s="687">
        <f t="shared" ref="T151:T158" si="109">IFERROR(S151-R151,"-")</f>
        <v>0</v>
      </c>
      <c r="U151" s="688" t="str">
        <f t="shared" ref="U151:U158" si="110">IFERROR(S151/R151,"-")</f>
        <v>-</v>
      </c>
      <c r="V151" s="687">
        <f>0+0+0+0-0-0+0-0</f>
        <v>0</v>
      </c>
      <c r="W151" s="687">
        <f>0+0+0+0-0-0+0-0</f>
        <v>0</v>
      </c>
      <c r="X151" s="687">
        <f t="shared" ref="X151:X158" si="111">IFERROR(W151-V151,"-")</f>
        <v>0</v>
      </c>
      <c r="Y151" s="688" t="str">
        <f t="shared" ref="Y151:Y158" si="112">IFERROR(W151/V151,"-")</f>
        <v>-</v>
      </c>
      <c r="Z151" s="687">
        <f>0+0+0+0-0-0+0-0</f>
        <v>0</v>
      </c>
      <c r="AA151" s="687">
        <f>0+0+0+0-0-0+0-0</f>
        <v>0</v>
      </c>
      <c r="AB151" s="687">
        <f t="shared" ref="AB151:AB158" si="113">IFERROR(AA151-Z151,"-")</f>
        <v>0</v>
      </c>
      <c r="AC151" s="688" t="str">
        <f t="shared" ref="AC151:AC158" si="114">IFERROR(AA151/Z151,"-")</f>
        <v>-</v>
      </c>
      <c r="AD151" s="687">
        <f t="shared" ref="AD151:AE158" si="115">AH151+AL151+AP151</f>
        <v>0</v>
      </c>
      <c r="AE151" s="687">
        <f t="shared" si="115"/>
        <v>0</v>
      </c>
      <c r="AF151" s="687">
        <f t="shared" ref="AF151:AF158" si="116">IFERROR(AE151-AD151,"-")</f>
        <v>0</v>
      </c>
      <c r="AG151" s="688" t="str">
        <f t="shared" ref="AG151:AG158" si="117">IFERROR(AE151/AD151,"-")</f>
        <v>-</v>
      </c>
      <c r="AH151" s="687">
        <f>0+0+0+0-0-0+0-0</f>
        <v>0</v>
      </c>
      <c r="AI151" s="687">
        <f>0+0+0+0-0-0+0-0</f>
        <v>0</v>
      </c>
      <c r="AJ151" s="687">
        <f t="shared" ref="AJ151:AJ158" si="118">IFERROR(AI151-AH151,"-")</f>
        <v>0</v>
      </c>
      <c r="AK151" s="688" t="str">
        <f t="shared" ref="AK151:AK158" si="119">IFERROR(AI151/AH151,"-")</f>
        <v>-</v>
      </c>
      <c r="AL151" s="687">
        <f>0+0+0+0-0-0+0-0</f>
        <v>0</v>
      </c>
      <c r="AM151" s="687">
        <f>0+0+0+0-0-0+0-0</f>
        <v>0</v>
      </c>
      <c r="AN151" s="687">
        <f t="shared" ref="AN151:AN158" si="120">IFERROR(AM151-AL151,"-")</f>
        <v>0</v>
      </c>
      <c r="AO151" s="688" t="str">
        <f t="shared" ref="AO151:AO158" si="121">IFERROR(AM151/AL151,"-")</f>
        <v>-</v>
      </c>
      <c r="AP151" s="687">
        <f>0+0+0+0-0-0+0-0</f>
        <v>0</v>
      </c>
      <c r="AQ151" s="687">
        <f>0+0+0+0-0-0+0-0</f>
        <v>0</v>
      </c>
      <c r="AR151" s="687">
        <f t="shared" ref="AR151:AR158" si="122">IFERROR(AQ151-AP151,"-")</f>
        <v>0</v>
      </c>
      <c r="AS151" s="688" t="str">
        <f t="shared" ref="AS151:AS158" si="123">IFERROR(AQ151/AP151,"-")</f>
        <v>-</v>
      </c>
      <c r="AT151" s="687">
        <f t="shared" ref="AT151:AU158" si="124">AX151+BB151+BF151</f>
        <v>0</v>
      </c>
      <c r="AU151" s="687">
        <f t="shared" si="124"/>
        <v>0</v>
      </c>
      <c r="AV151" s="687">
        <f t="shared" ref="AV151:AV158" si="125">IFERROR(AU151-AT151,"-")</f>
        <v>0</v>
      </c>
      <c r="AW151" s="688" t="str">
        <f t="shared" ref="AW151:AW158" si="126">IFERROR(AU151/AT151,"-")</f>
        <v>-</v>
      </c>
      <c r="AX151" s="687">
        <f>0+0+0+0-0-0+0-0</f>
        <v>0</v>
      </c>
      <c r="AY151" s="687">
        <f>0+0+0+0-0-0+0-0</f>
        <v>0</v>
      </c>
      <c r="AZ151" s="687">
        <f t="shared" ref="AZ151:AZ158" si="127">IFERROR(AY151-AX151,"-")</f>
        <v>0</v>
      </c>
      <c r="BA151" s="688" t="str">
        <f t="shared" ref="BA151:BA158" si="128">IFERROR(AY151/AX151,"-")</f>
        <v>-</v>
      </c>
      <c r="BB151" s="687">
        <f>0+0+0+0-0-0+0-0</f>
        <v>0</v>
      </c>
      <c r="BC151" s="687">
        <f>0+0+0+0-0-0+0-0</f>
        <v>0</v>
      </c>
      <c r="BD151" s="687">
        <f t="shared" ref="BD151:BD158" si="129">IFERROR(BC151-BB151,"-")</f>
        <v>0</v>
      </c>
      <c r="BE151" s="688" t="str">
        <f t="shared" ref="BE151:BE158" si="130">IFERROR(BC151/BB151,"-")</f>
        <v>-</v>
      </c>
      <c r="BF151" s="687">
        <f>0+0+0+0-0-0+0-0</f>
        <v>0</v>
      </c>
      <c r="BG151" s="687">
        <f>0+0+0+0-0-0+0-0</f>
        <v>0</v>
      </c>
      <c r="BH151" s="687">
        <f t="shared" ref="BH151:BH158" si="131">IFERROR(BG151-BF151,"-")</f>
        <v>0</v>
      </c>
      <c r="BI151" s="688" t="str">
        <f t="shared" ref="BI151:BI158" si="132">IFERROR(BG151/BF151,"-")</f>
        <v>-</v>
      </c>
      <c r="BJ151" s="687">
        <f t="shared" ref="BJ151:BK158" si="133">BN151+BR151+BV151</f>
        <v>0</v>
      </c>
      <c r="BK151" s="687">
        <f t="shared" si="133"/>
        <v>0</v>
      </c>
      <c r="BL151" s="687">
        <f t="shared" ref="BL151:BL158" si="134">IFERROR(BK151-BJ151,"-")</f>
        <v>0</v>
      </c>
      <c r="BM151" s="688" t="str">
        <f t="shared" ref="BM151:BM158" si="135">IFERROR(BK151/BJ151,"-")</f>
        <v>-</v>
      </c>
      <c r="BN151" s="687">
        <f>0+0+0+0-0-0+0-0</f>
        <v>0</v>
      </c>
      <c r="BO151" s="687">
        <f>0+0+0+0-0-0+0-0</f>
        <v>0</v>
      </c>
      <c r="BP151" s="687">
        <f t="shared" ref="BP151:BP158" si="136">IFERROR(BO151-BN151,"-")</f>
        <v>0</v>
      </c>
      <c r="BQ151" s="688" t="str">
        <f t="shared" ref="BQ151:BQ158" si="137">IFERROR(BO151/BN151,"-")</f>
        <v>-</v>
      </c>
      <c r="BR151" s="687">
        <f>0+0+0+0-0-0+0-0</f>
        <v>0</v>
      </c>
      <c r="BS151" s="687">
        <f>0+0+0+0-0-0+0-0</f>
        <v>0</v>
      </c>
      <c r="BT151" s="687">
        <f t="shared" ref="BT151:BT158" si="138">IFERROR(BS151-BR151,"-")</f>
        <v>0</v>
      </c>
      <c r="BU151" s="688" t="str">
        <f t="shared" ref="BU151:BU158" si="139">IFERROR(BS151/BR151,"-")</f>
        <v>-</v>
      </c>
      <c r="BV151" s="687">
        <f>0+0+0+0-0-0+0-0</f>
        <v>0</v>
      </c>
      <c r="BW151" s="687">
        <f>0+0+0+0-0-0+0-0</f>
        <v>0</v>
      </c>
      <c r="BX151" s="687">
        <f t="shared" ref="BX151:BX158" si="140">IFERROR(BW151-BV151,"-")</f>
        <v>0</v>
      </c>
      <c r="BY151" s="688" t="str">
        <f t="shared" ref="BY151:BY158" si="141">IFERROR(BW151/BV151,"-")</f>
        <v>-</v>
      </c>
    </row>
    <row r="152" spans="2:77" ht="18.75" customHeight="1">
      <c r="B152" s="600" t="s">
        <v>1565</v>
      </c>
      <c r="C152" s="604" t="s">
        <v>1566</v>
      </c>
      <c r="D152" s="528"/>
      <c r="E152" s="528"/>
      <c r="F152" s="529"/>
      <c r="G152" s="530" t="s">
        <v>1567</v>
      </c>
      <c r="H152" s="530"/>
      <c r="I152" s="519" t="s">
        <v>1438</v>
      </c>
      <c r="J152" s="687">
        <f t="shared" si="103"/>
        <v>0</v>
      </c>
      <c r="K152" s="687">
        <f t="shared" si="103"/>
        <v>0</v>
      </c>
      <c r="L152" s="687">
        <f t="shared" si="104"/>
        <v>0</v>
      </c>
      <c r="M152" s="688" t="str">
        <f t="shared" si="105"/>
        <v>-</v>
      </c>
      <c r="N152" s="687">
        <f t="shared" si="106"/>
        <v>0</v>
      </c>
      <c r="O152" s="687">
        <f t="shared" si="106"/>
        <v>0</v>
      </c>
      <c r="P152" s="687">
        <f t="shared" si="107"/>
        <v>0</v>
      </c>
      <c r="Q152" s="688" t="str">
        <f t="shared" si="108"/>
        <v>-</v>
      </c>
      <c r="R152" s="687">
        <f>'7. ГД Ямбург'!W24+'7. ГД Ямбург'!W26</f>
        <v>0</v>
      </c>
      <c r="S152" s="687">
        <f>'7. ГД Ямбург'!Y24+'7. ГД Ямбург'!Y26</f>
        <v>0</v>
      </c>
      <c r="T152" s="687">
        <f t="shared" si="109"/>
        <v>0</v>
      </c>
      <c r="U152" s="688" t="str">
        <f t="shared" si="110"/>
        <v>-</v>
      </c>
      <c r="V152" s="687">
        <f>'7. ГД Ямбург'!AC24+'7. ГД Ямбург'!AC26</f>
        <v>0</v>
      </c>
      <c r="W152" s="687">
        <f>'7. ГД Ямбург'!AE24+'7. ГД Ямбург'!AE26</f>
        <v>0</v>
      </c>
      <c r="X152" s="687">
        <f t="shared" si="111"/>
        <v>0</v>
      </c>
      <c r="Y152" s="688" t="str">
        <f t="shared" si="112"/>
        <v>-</v>
      </c>
      <c r="Z152" s="687">
        <f>'7. ГД Ямбург'!AI24+'7. ГД Ямбург'!AI26</f>
        <v>0</v>
      </c>
      <c r="AA152" s="687">
        <f>'7. ГД Ямбург'!AK24+'7. ГД Ямбург'!AK26</f>
        <v>0</v>
      </c>
      <c r="AB152" s="687">
        <f t="shared" si="113"/>
        <v>0</v>
      </c>
      <c r="AC152" s="688" t="str">
        <f t="shared" si="114"/>
        <v>-</v>
      </c>
      <c r="AD152" s="687">
        <f t="shared" si="115"/>
        <v>0</v>
      </c>
      <c r="AE152" s="687">
        <f t="shared" si="115"/>
        <v>0</v>
      </c>
      <c r="AF152" s="687">
        <f t="shared" si="116"/>
        <v>0</v>
      </c>
      <c r="AG152" s="688" t="str">
        <f t="shared" si="117"/>
        <v>-</v>
      </c>
      <c r="AH152" s="687">
        <f>'7. ГД Ямбург'!AU24+'7. ГД Ямбург'!AU26</f>
        <v>0</v>
      </c>
      <c r="AI152" s="687">
        <f>'7. ГД Ямбург'!AW24+'7. ГД Ямбург'!AW26</f>
        <v>0</v>
      </c>
      <c r="AJ152" s="687">
        <f t="shared" si="118"/>
        <v>0</v>
      </c>
      <c r="AK152" s="688" t="str">
        <f t="shared" si="119"/>
        <v>-</v>
      </c>
      <c r="AL152" s="687">
        <f>'7. ГД Ямбург'!BA24+'7. ГД Ямбург'!BA26</f>
        <v>0</v>
      </c>
      <c r="AM152" s="687">
        <f>'7. ГД Ямбург'!BC24+'7. ГД Ямбург'!BC26</f>
        <v>0</v>
      </c>
      <c r="AN152" s="687">
        <f t="shared" si="120"/>
        <v>0</v>
      </c>
      <c r="AO152" s="688" t="str">
        <f t="shared" si="121"/>
        <v>-</v>
      </c>
      <c r="AP152" s="687">
        <f>'7. ГД Ямбург'!BG24+'7. ГД Ямбург'!BG26</f>
        <v>0</v>
      </c>
      <c r="AQ152" s="687">
        <f>'7. ГД Ямбург'!BI24+'7. ГД Ямбург'!BI26</f>
        <v>0</v>
      </c>
      <c r="AR152" s="687">
        <f t="shared" si="122"/>
        <v>0</v>
      </c>
      <c r="AS152" s="688" t="str">
        <f t="shared" si="123"/>
        <v>-</v>
      </c>
      <c r="AT152" s="687">
        <f t="shared" si="124"/>
        <v>0</v>
      </c>
      <c r="AU152" s="687">
        <f t="shared" si="124"/>
        <v>0</v>
      </c>
      <c r="AV152" s="687">
        <f t="shared" si="125"/>
        <v>0</v>
      </c>
      <c r="AW152" s="688" t="str">
        <f t="shared" si="126"/>
        <v>-</v>
      </c>
      <c r="AX152" s="687">
        <f>'7. ГД Ямбург'!BS24+'7. ГД Ямбург'!BS26</f>
        <v>0</v>
      </c>
      <c r="AY152" s="687">
        <f>'7. ГД Ямбург'!BU24+'7. ГД Ямбург'!BU26</f>
        <v>0</v>
      </c>
      <c r="AZ152" s="687">
        <f t="shared" si="127"/>
        <v>0</v>
      </c>
      <c r="BA152" s="688" t="str">
        <f t="shared" si="128"/>
        <v>-</v>
      </c>
      <c r="BB152" s="687">
        <f>'7. ГД Ямбург'!BY24+'7. ГД Ямбург'!BY26</f>
        <v>0</v>
      </c>
      <c r="BC152" s="687">
        <f>'7. ГД Ямбург'!CA24+'7. ГД Ямбург'!CA26</f>
        <v>0</v>
      </c>
      <c r="BD152" s="687">
        <f t="shared" si="129"/>
        <v>0</v>
      </c>
      <c r="BE152" s="688" t="str">
        <f t="shared" si="130"/>
        <v>-</v>
      </c>
      <c r="BF152" s="687">
        <f>'7. ГД Ямбург'!CE24+'7. ГД Ямбург'!CE26</f>
        <v>0</v>
      </c>
      <c r="BG152" s="687">
        <f>'7. ГД Ямбург'!CG24+'7. ГД Ямбург'!CG26</f>
        <v>0</v>
      </c>
      <c r="BH152" s="687">
        <f t="shared" si="131"/>
        <v>0</v>
      </c>
      <c r="BI152" s="688" t="str">
        <f t="shared" si="132"/>
        <v>-</v>
      </c>
      <c r="BJ152" s="687">
        <f t="shared" si="133"/>
        <v>0</v>
      </c>
      <c r="BK152" s="687">
        <f t="shared" si="133"/>
        <v>0</v>
      </c>
      <c r="BL152" s="687">
        <f t="shared" si="134"/>
        <v>0</v>
      </c>
      <c r="BM152" s="688" t="str">
        <f t="shared" si="135"/>
        <v>-</v>
      </c>
      <c r="BN152" s="687">
        <f>'7. ГД Ямбург'!CQ24+'7. ГД Ямбург'!CQ26</f>
        <v>0</v>
      </c>
      <c r="BO152" s="687">
        <f>'7. ГД Ямбург'!CS24+'7. ГД Ямбург'!CS26</f>
        <v>0</v>
      </c>
      <c r="BP152" s="687">
        <f t="shared" si="136"/>
        <v>0</v>
      </c>
      <c r="BQ152" s="688" t="str">
        <f t="shared" si="137"/>
        <v>-</v>
      </c>
      <c r="BR152" s="687">
        <f>'7. ГД Ямбург'!CW24+'7. ГД Ямбург'!CW26</f>
        <v>0</v>
      </c>
      <c r="BS152" s="687">
        <f>'7. ГД Ямбург'!CY24+'7. ГД Ямбург'!CY26</f>
        <v>0</v>
      </c>
      <c r="BT152" s="687">
        <f t="shared" si="138"/>
        <v>0</v>
      </c>
      <c r="BU152" s="688" t="str">
        <f t="shared" si="139"/>
        <v>-</v>
      </c>
      <c r="BV152" s="687">
        <f>'7. ГД Ямбург'!DC24+'7. ГД Ямбург'!DC26</f>
        <v>0</v>
      </c>
      <c r="BW152" s="687">
        <f>'7. ГД Ямбург'!DE24+'7. ГД Ямбург'!DE26</f>
        <v>0</v>
      </c>
      <c r="BX152" s="687">
        <f t="shared" si="140"/>
        <v>0</v>
      </c>
      <c r="BY152" s="688" t="str">
        <f t="shared" si="141"/>
        <v>-</v>
      </c>
    </row>
    <row r="153" spans="2:77" ht="18.75" customHeight="1">
      <c r="B153" s="600"/>
      <c r="C153" s="484" t="s">
        <v>274</v>
      </c>
      <c r="D153" s="528"/>
      <c r="E153" s="528"/>
      <c r="F153" s="529"/>
      <c r="G153" s="530" t="s">
        <v>275</v>
      </c>
      <c r="H153" s="530"/>
      <c r="I153" s="519" t="s">
        <v>1438</v>
      </c>
      <c r="J153" s="687">
        <f t="shared" si="103"/>
        <v>0</v>
      </c>
      <c r="K153" s="687">
        <f t="shared" si="103"/>
        <v>0</v>
      </c>
      <c r="L153" s="687">
        <f t="shared" si="104"/>
        <v>0</v>
      </c>
      <c r="M153" s="688" t="str">
        <f t="shared" si="105"/>
        <v>-</v>
      </c>
      <c r="N153" s="687">
        <f t="shared" si="106"/>
        <v>0</v>
      </c>
      <c r="O153" s="687">
        <f t="shared" si="106"/>
        <v>0</v>
      </c>
      <c r="P153" s="687">
        <f t="shared" si="107"/>
        <v>0</v>
      </c>
      <c r="Q153" s="688" t="str">
        <f t="shared" si="108"/>
        <v>-</v>
      </c>
      <c r="R153" s="687">
        <f>'7. ГД Ямбург'!W26</f>
        <v>0</v>
      </c>
      <c r="S153" s="687">
        <f>'7. ГД Ямбург'!Y26</f>
        <v>0</v>
      </c>
      <c r="T153" s="687">
        <f t="shared" si="109"/>
        <v>0</v>
      </c>
      <c r="U153" s="688" t="str">
        <f t="shared" si="110"/>
        <v>-</v>
      </c>
      <c r="V153" s="687">
        <f>'7. ГД Ямбург'!AC26</f>
        <v>0</v>
      </c>
      <c r="W153" s="687">
        <f>'7. ГД Ямбург'!AE26</f>
        <v>0</v>
      </c>
      <c r="X153" s="687">
        <f t="shared" si="111"/>
        <v>0</v>
      </c>
      <c r="Y153" s="688" t="str">
        <f t="shared" si="112"/>
        <v>-</v>
      </c>
      <c r="Z153" s="687">
        <f>'7. ГД Ямбург'!AI26</f>
        <v>0</v>
      </c>
      <c r="AA153" s="687">
        <f>'7. ГД Ямбург'!AK26</f>
        <v>0</v>
      </c>
      <c r="AB153" s="687">
        <f t="shared" si="113"/>
        <v>0</v>
      </c>
      <c r="AC153" s="688" t="str">
        <f t="shared" si="114"/>
        <v>-</v>
      </c>
      <c r="AD153" s="687">
        <f t="shared" si="115"/>
        <v>0</v>
      </c>
      <c r="AE153" s="687">
        <f t="shared" si="115"/>
        <v>0</v>
      </c>
      <c r="AF153" s="687">
        <f t="shared" si="116"/>
        <v>0</v>
      </c>
      <c r="AG153" s="688" t="str">
        <f t="shared" si="117"/>
        <v>-</v>
      </c>
      <c r="AH153" s="687">
        <f>'7. ГД Ямбург'!AU26</f>
        <v>0</v>
      </c>
      <c r="AI153" s="687">
        <f>'7. ГД Ямбург'!AW26</f>
        <v>0</v>
      </c>
      <c r="AJ153" s="687">
        <f t="shared" si="118"/>
        <v>0</v>
      </c>
      <c r="AK153" s="688" t="str">
        <f t="shared" si="119"/>
        <v>-</v>
      </c>
      <c r="AL153" s="687">
        <f>'7. ГД Ямбург'!BA26</f>
        <v>0</v>
      </c>
      <c r="AM153" s="687">
        <f>'7. ГД Ямбург'!BC26</f>
        <v>0</v>
      </c>
      <c r="AN153" s="687">
        <f t="shared" si="120"/>
        <v>0</v>
      </c>
      <c r="AO153" s="688" t="str">
        <f t="shared" si="121"/>
        <v>-</v>
      </c>
      <c r="AP153" s="687">
        <f>'7. ГД Ямбург'!BG26</f>
        <v>0</v>
      </c>
      <c r="AQ153" s="687">
        <f>'7. ГД Ямбург'!BI26</f>
        <v>0</v>
      </c>
      <c r="AR153" s="687">
        <f t="shared" si="122"/>
        <v>0</v>
      </c>
      <c r="AS153" s="688" t="str">
        <f t="shared" si="123"/>
        <v>-</v>
      </c>
      <c r="AT153" s="687">
        <f t="shared" si="124"/>
        <v>0</v>
      </c>
      <c r="AU153" s="687">
        <f t="shared" si="124"/>
        <v>0</v>
      </c>
      <c r="AV153" s="687">
        <f t="shared" si="125"/>
        <v>0</v>
      </c>
      <c r="AW153" s="688" t="str">
        <f t="shared" si="126"/>
        <v>-</v>
      </c>
      <c r="AX153" s="687">
        <f>'7. ГД Ямбург'!BS26</f>
        <v>0</v>
      </c>
      <c r="AY153" s="687">
        <f>'7. ГД Ямбург'!BU26</f>
        <v>0</v>
      </c>
      <c r="AZ153" s="687">
        <f t="shared" si="127"/>
        <v>0</v>
      </c>
      <c r="BA153" s="688" t="str">
        <f t="shared" si="128"/>
        <v>-</v>
      </c>
      <c r="BB153" s="687">
        <f>'7. ГД Ямбург'!BY26</f>
        <v>0</v>
      </c>
      <c r="BC153" s="687">
        <f>'7. ГД Ямбург'!CA26</f>
        <v>0</v>
      </c>
      <c r="BD153" s="687">
        <f t="shared" si="129"/>
        <v>0</v>
      </c>
      <c r="BE153" s="688" t="str">
        <f t="shared" si="130"/>
        <v>-</v>
      </c>
      <c r="BF153" s="687">
        <f>'7. ГД Ямбург'!CE26</f>
        <v>0</v>
      </c>
      <c r="BG153" s="687">
        <f>'7. ГД Ямбург'!CG26</f>
        <v>0</v>
      </c>
      <c r="BH153" s="687">
        <f t="shared" si="131"/>
        <v>0</v>
      </c>
      <c r="BI153" s="688" t="str">
        <f t="shared" si="132"/>
        <v>-</v>
      </c>
      <c r="BJ153" s="687">
        <f t="shared" si="133"/>
        <v>0</v>
      </c>
      <c r="BK153" s="687">
        <f t="shared" si="133"/>
        <v>0</v>
      </c>
      <c r="BL153" s="687">
        <f t="shared" si="134"/>
        <v>0</v>
      </c>
      <c r="BM153" s="688" t="str">
        <f t="shared" si="135"/>
        <v>-</v>
      </c>
      <c r="BN153" s="687">
        <f>'7. ГД Ямбург'!CQ26</f>
        <v>0</v>
      </c>
      <c r="BO153" s="687">
        <f>'7. ГД Ямбург'!CS26</f>
        <v>0</v>
      </c>
      <c r="BP153" s="687">
        <f t="shared" si="136"/>
        <v>0</v>
      </c>
      <c r="BQ153" s="688" t="str">
        <f t="shared" si="137"/>
        <v>-</v>
      </c>
      <c r="BR153" s="687">
        <f>'7. ГД Ямбург'!CW26</f>
        <v>0</v>
      </c>
      <c r="BS153" s="687">
        <f>'7. ГД Ямбург'!CY26</f>
        <v>0</v>
      </c>
      <c r="BT153" s="687">
        <f t="shared" si="138"/>
        <v>0</v>
      </c>
      <c r="BU153" s="688" t="str">
        <f t="shared" si="139"/>
        <v>-</v>
      </c>
      <c r="BV153" s="687">
        <f>'7. ГД Ямбург'!DC26</f>
        <v>0</v>
      </c>
      <c r="BW153" s="687">
        <f>'7. ГД Ямбург'!DE26</f>
        <v>0</v>
      </c>
      <c r="BX153" s="687">
        <f t="shared" si="140"/>
        <v>0</v>
      </c>
      <c r="BY153" s="688" t="str">
        <f t="shared" si="141"/>
        <v>-</v>
      </c>
    </row>
    <row r="154" spans="2:77" ht="18.75" customHeight="1">
      <c r="B154" s="600"/>
      <c r="C154" s="484" t="s">
        <v>276</v>
      </c>
      <c r="D154" s="528"/>
      <c r="E154" s="528"/>
      <c r="F154" s="529"/>
      <c r="G154" s="530" t="s">
        <v>277</v>
      </c>
      <c r="H154" s="530"/>
      <c r="I154" s="519" t="s">
        <v>1438</v>
      </c>
      <c r="J154" s="687">
        <f t="shared" si="103"/>
        <v>0</v>
      </c>
      <c r="K154" s="687">
        <f t="shared" si="103"/>
        <v>0</v>
      </c>
      <c r="L154" s="687">
        <f t="shared" si="104"/>
        <v>0</v>
      </c>
      <c r="M154" s="688" t="str">
        <f t="shared" si="105"/>
        <v>-</v>
      </c>
      <c r="N154" s="687">
        <f t="shared" si="106"/>
        <v>0</v>
      </c>
      <c r="O154" s="687">
        <f t="shared" si="106"/>
        <v>0</v>
      </c>
      <c r="P154" s="687">
        <f t="shared" si="107"/>
        <v>0</v>
      </c>
      <c r="Q154" s="688" t="str">
        <f t="shared" si="108"/>
        <v>-</v>
      </c>
      <c r="R154" s="687">
        <f>'7. ГД Ямбург'!W24</f>
        <v>0</v>
      </c>
      <c r="S154" s="687">
        <f>'7. ГД Ямбург'!Y24</f>
        <v>0</v>
      </c>
      <c r="T154" s="687">
        <f t="shared" si="109"/>
        <v>0</v>
      </c>
      <c r="U154" s="688" t="str">
        <f t="shared" si="110"/>
        <v>-</v>
      </c>
      <c r="V154" s="687">
        <f>'7. ГД Ямбург'!AC24</f>
        <v>0</v>
      </c>
      <c r="W154" s="687">
        <f>'7. ГД Ямбург'!AE24</f>
        <v>0</v>
      </c>
      <c r="X154" s="687">
        <f t="shared" si="111"/>
        <v>0</v>
      </c>
      <c r="Y154" s="688" t="str">
        <f t="shared" si="112"/>
        <v>-</v>
      </c>
      <c r="Z154" s="687">
        <f>'7. ГД Ямбург'!AI24</f>
        <v>0</v>
      </c>
      <c r="AA154" s="687">
        <f>'7. ГД Ямбург'!AK24</f>
        <v>0</v>
      </c>
      <c r="AB154" s="687">
        <f t="shared" si="113"/>
        <v>0</v>
      </c>
      <c r="AC154" s="688" t="str">
        <f t="shared" si="114"/>
        <v>-</v>
      </c>
      <c r="AD154" s="687">
        <f t="shared" si="115"/>
        <v>0</v>
      </c>
      <c r="AE154" s="687">
        <f t="shared" si="115"/>
        <v>0</v>
      </c>
      <c r="AF154" s="687">
        <f t="shared" si="116"/>
        <v>0</v>
      </c>
      <c r="AG154" s="688" t="str">
        <f t="shared" si="117"/>
        <v>-</v>
      </c>
      <c r="AH154" s="687">
        <f>'7. ГД Ямбург'!AU24</f>
        <v>0</v>
      </c>
      <c r="AI154" s="687">
        <f>'7. ГД Ямбург'!AW24</f>
        <v>0</v>
      </c>
      <c r="AJ154" s="687">
        <f t="shared" si="118"/>
        <v>0</v>
      </c>
      <c r="AK154" s="688" t="str">
        <f t="shared" si="119"/>
        <v>-</v>
      </c>
      <c r="AL154" s="687">
        <f>'7. ГД Ямбург'!BA24</f>
        <v>0</v>
      </c>
      <c r="AM154" s="687">
        <f>'7. ГД Ямбург'!BC24</f>
        <v>0</v>
      </c>
      <c r="AN154" s="687">
        <f t="shared" si="120"/>
        <v>0</v>
      </c>
      <c r="AO154" s="688" t="str">
        <f t="shared" si="121"/>
        <v>-</v>
      </c>
      <c r="AP154" s="687">
        <f>'7. ГД Ямбург'!BG24</f>
        <v>0</v>
      </c>
      <c r="AQ154" s="687">
        <f>'7. ГД Ямбург'!BI24</f>
        <v>0</v>
      </c>
      <c r="AR154" s="687">
        <f t="shared" si="122"/>
        <v>0</v>
      </c>
      <c r="AS154" s="688" t="str">
        <f t="shared" si="123"/>
        <v>-</v>
      </c>
      <c r="AT154" s="687">
        <f t="shared" si="124"/>
        <v>0</v>
      </c>
      <c r="AU154" s="687">
        <f t="shared" si="124"/>
        <v>0</v>
      </c>
      <c r="AV154" s="687">
        <f t="shared" si="125"/>
        <v>0</v>
      </c>
      <c r="AW154" s="688" t="str">
        <f t="shared" si="126"/>
        <v>-</v>
      </c>
      <c r="AX154" s="687">
        <f>'7. ГД Ямбург'!BS24</f>
        <v>0</v>
      </c>
      <c r="AY154" s="687">
        <f>'7. ГД Ямбург'!BU24</f>
        <v>0</v>
      </c>
      <c r="AZ154" s="687">
        <f t="shared" si="127"/>
        <v>0</v>
      </c>
      <c r="BA154" s="688" t="str">
        <f t="shared" si="128"/>
        <v>-</v>
      </c>
      <c r="BB154" s="687">
        <f>'7. ГД Ямбург'!BY24</f>
        <v>0</v>
      </c>
      <c r="BC154" s="687">
        <f>'7. ГД Ямбург'!CA24</f>
        <v>0</v>
      </c>
      <c r="BD154" s="687">
        <f t="shared" si="129"/>
        <v>0</v>
      </c>
      <c r="BE154" s="688" t="str">
        <f t="shared" si="130"/>
        <v>-</v>
      </c>
      <c r="BF154" s="687">
        <f>'7. ГД Ямбург'!CE24</f>
        <v>0</v>
      </c>
      <c r="BG154" s="687">
        <f>'7. ГД Ямбург'!CG24</f>
        <v>0</v>
      </c>
      <c r="BH154" s="687">
        <f t="shared" si="131"/>
        <v>0</v>
      </c>
      <c r="BI154" s="688" t="str">
        <f t="shared" si="132"/>
        <v>-</v>
      </c>
      <c r="BJ154" s="687">
        <f t="shared" si="133"/>
        <v>0</v>
      </c>
      <c r="BK154" s="687">
        <f t="shared" si="133"/>
        <v>0</v>
      </c>
      <c r="BL154" s="687">
        <f t="shared" si="134"/>
        <v>0</v>
      </c>
      <c r="BM154" s="688" t="str">
        <f t="shared" si="135"/>
        <v>-</v>
      </c>
      <c r="BN154" s="687">
        <f>'7. ГД Ямбург'!CQ24</f>
        <v>0</v>
      </c>
      <c r="BO154" s="687">
        <f>'7. ГД Ямбург'!CS24</f>
        <v>0</v>
      </c>
      <c r="BP154" s="687">
        <f t="shared" si="136"/>
        <v>0</v>
      </c>
      <c r="BQ154" s="688" t="str">
        <f t="shared" si="137"/>
        <v>-</v>
      </c>
      <c r="BR154" s="687">
        <f>'7. ГД Ямбург'!CW24</f>
        <v>0</v>
      </c>
      <c r="BS154" s="687">
        <f>'7. ГД Ямбург'!CY24</f>
        <v>0</v>
      </c>
      <c r="BT154" s="687">
        <f t="shared" si="138"/>
        <v>0</v>
      </c>
      <c r="BU154" s="688" t="str">
        <f t="shared" si="139"/>
        <v>-</v>
      </c>
      <c r="BV154" s="687">
        <f>'7. ГД Ямбург'!DC24</f>
        <v>0</v>
      </c>
      <c r="BW154" s="687">
        <f>'7. ГД Ямбург'!DE24</f>
        <v>0</v>
      </c>
      <c r="BX154" s="687">
        <f t="shared" si="140"/>
        <v>0</v>
      </c>
      <c r="BY154" s="688" t="str">
        <f t="shared" si="141"/>
        <v>-</v>
      </c>
    </row>
    <row r="155" spans="2:77" ht="18.75" customHeight="1">
      <c r="B155" s="600"/>
      <c r="C155" s="716" t="s">
        <v>1568</v>
      </c>
      <c r="D155" s="528"/>
      <c r="E155" s="528"/>
      <c r="F155" s="529"/>
      <c r="G155" s="530" t="s">
        <v>1567</v>
      </c>
      <c r="H155" s="530"/>
      <c r="I155" s="519" t="s">
        <v>1438</v>
      </c>
      <c r="J155" s="687">
        <f t="shared" si="103"/>
        <v>0</v>
      </c>
      <c r="K155" s="687">
        <f t="shared" si="103"/>
        <v>0</v>
      </c>
      <c r="L155" s="687">
        <f t="shared" si="104"/>
        <v>0</v>
      </c>
      <c r="M155" s="688" t="str">
        <f t="shared" si="105"/>
        <v>-</v>
      </c>
      <c r="N155" s="687">
        <f t="shared" si="106"/>
        <v>0</v>
      </c>
      <c r="O155" s="687">
        <f t="shared" si="106"/>
        <v>0</v>
      </c>
      <c r="P155" s="687">
        <f t="shared" si="107"/>
        <v>0</v>
      </c>
      <c r="Q155" s="688" t="str">
        <f t="shared" si="108"/>
        <v>-</v>
      </c>
      <c r="R155" s="687">
        <f>'7. ГД Ямбург'!W24+'7. ГД Ямбург'!W26</f>
        <v>0</v>
      </c>
      <c r="S155" s="687">
        <f>'7. ГД Ямбург'!Y24+'7. ГД Ямбург'!Y26</f>
        <v>0</v>
      </c>
      <c r="T155" s="687">
        <f t="shared" si="109"/>
        <v>0</v>
      </c>
      <c r="U155" s="688" t="str">
        <f t="shared" si="110"/>
        <v>-</v>
      </c>
      <c r="V155" s="687">
        <f>'7. ГД Ямбург'!AC24+'7. ГД Ямбург'!AC26</f>
        <v>0</v>
      </c>
      <c r="W155" s="687">
        <f>'7. ГД Ямбург'!AE24+'7. ГД Ямбург'!AE26</f>
        <v>0</v>
      </c>
      <c r="X155" s="687">
        <f t="shared" si="111"/>
        <v>0</v>
      </c>
      <c r="Y155" s="688" t="str">
        <f t="shared" si="112"/>
        <v>-</v>
      </c>
      <c r="Z155" s="687">
        <f>'7. ГД Ямбург'!AI24+'7. ГД Ямбург'!AI26</f>
        <v>0</v>
      </c>
      <c r="AA155" s="687">
        <f>'7. ГД Ямбург'!AK24+'7. ГД Ямбург'!AK26</f>
        <v>0</v>
      </c>
      <c r="AB155" s="687">
        <f t="shared" si="113"/>
        <v>0</v>
      </c>
      <c r="AC155" s="688" t="str">
        <f t="shared" si="114"/>
        <v>-</v>
      </c>
      <c r="AD155" s="687">
        <f t="shared" si="115"/>
        <v>0</v>
      </c>
      <c r="AE155" s="687">
        <f t="shared" si="115"/>
        <v>0</v>
      </c>
      <c r="AF155" s="687">
        <f t="shared" si="116"/>
        <v>0</v>
      </c>
      <c r="AG155" s="688" t="str">
        <f t="shared" si="117"/>
        <v>-</v>
      </c>
      <c r="AH155" s="687">
        <f>'7. ГД Ямбург'!AU24+'7. ГД Ямбург'!AU26</f>
        <v>0</v>
      </c>
      <c r="AI155" s="687">
        <f>'7. ГД Ямбург'!AW24+'7. ГД Ямбург'!AW26</f>
        <v>0</v>
      </c>
      <c r="AJ155" s="687">
        <f t="shared" si="118"/>
        <v>0</v>
      </c>
      <c r="AK155" s="688" t="str">
        <f t="shared" si="119"/>
        <v>-</v>
      </c>
      <c r="AL155" s="687">
        <f>'7. ГД Ямбург'!BA24+'7. ГД Ямбург'!BA26</f>
        <v>0</v>
      </c>
      <c r="AM155" s="687">
        <f>'7. ГД Ямбург'!BC24+'7. ГД Ямбург'!BC26</f>
        <v>0</v>
      </c>
      <c r="AN155" s="687">
        <f t="shared" si="120"/>
        <v>0</v>
      </c>
      <c r="AO155" s="688" t="str">
        <f t="shared" si="121"/>
        <v>-</v>
      </c>
      <c r="AP155" s="687">
        <f>'7. ГД Ямбург'!BG24+'7. ГД Ямбург'!BG26</f>
        <v>0</v>
      </c>
      <c r="AQ155" s="687">
        <f>'7. ГД Ямбург'!BI24+'7. ГД Ямбург'!BI26</f>
        <v>0</v>
      </c>
      <c r="AR155" s="687">
        <f t="shared" si="122"/>
        <v>0</v>
      </c>
      <c r="AS155" s="688" t="str">
        <f t="shared" si="123"/>
        <v>-</v>
      </c>
      <c r="AT155" s="687">
        <f t="shared" si="124"/>
        <v>0</v>
      </c>
      <c r="AU155" s="687">
        <f t="shared" si="124"/>
        <v>0</v>
      </c>
      <c r="AV155" s="687">
        <f t="shared" si="125"/>
        <v>0</v>
      </c>
      <c r="AW155" s="688" t="str">
        <f t="shared" si="126"/>
        <v>-</v>
      </c>
      <c r="AX155" s="687">
        <f>'7. ГД Ямбург'!BS24+'7. ГД Ямбург'!BS26</f>
        <v>0</v>
      </c>
      <c r="AY155" s="687">
        <f>'7. ГД Ямбург'!BU24+'7. ГД Ямбург'!BU26</f>
        <v>0</v>
      </c>
      <c r="AZ155" s="687">
        <f t="shared" si="127"/>
        <v>0</v>
      </c>
      <c r="BA155" s="688" t="str">
        <f t="shared" si="128"/>
        <v>-</v>
      </c>
      <c r="BB155" s="687">
        <f>'7. ГД Ямбург'!BY24+'7. ГД Ямбург'!BY26</f>
        <v>0</v>
      </c>
      <c r="BC155" s="687">
        <f>'7. ГД Ямбург'!CA24+'7. ГД Ямбург'!CA26</f>
        <v>0</v>
      </c>
      <c r="BD155" s="687">
        <f t="shared" si="129"/>
        <v>0</v>
      </c>
      <c r="BE155" s="688" t="str">
        <f t="shared" si="130"/>
        <v>-</v>
      </c>
      <c r="BF155" s="687">
        <f>'7. ГД Ямбург'!CE24+'7. ГД Ямбург'!CE26</f>
        <v>0</v>
      </c>
      <c r="BG155" s="687">
        <f>'7. ГД Ямбург'!CG24+'7. ГД Ямбург'!CG26</f>
        <v>0</v>
      </c>
      <c r="BH155" s="687">
        <f t="shared" si="131"/>
        <v>0</v>
      </c>
      <c r="BI155" s="688" t="str">
        <f t="shared" si="132"/>
        <v>-</v>
      </c>
      <c r="BJ155" s="687">
        <f t="shared" si="133"/>
        <v>0</v>
      </c>
      <c r="BK155" s="687">
        <f t="shared" si="133"/>
        <v>0</v>
      </c>
      <c r="BL155" s="687">
        <f t="shared" si="134"/>
        <v>0</v>
      </c>
      <c r="BM155" s="688" t="str">
        <f t="shared" si="135"/>
        <v>-</v>
      </c>
      <c r="BN155" s="687">
        <f>'7. ГД Ямбург'!CQ24+'7. ГД Ямбург'!CQ26</f>
        <v>0</v>
      </c>
      <c r="BO155" s="687">
        <f>'7. ГД Ямбург'!CS24+'7. ГД Ямбург'!CS26</f>
        <v>0</v>
      </c>
      <c r="BP155" s="687">
        <f t="shared" si="136"/>
        <v>0</v>
      </c>
      <c r="BQ155" s="688" t="str">
        <f t="shared" si="137"/>
        <v>-</v>
      </c>
      <c r="BR155" s="687">
        <f>'7. ГД Ямбург'!CW24+'7. ГД Ямбург'!CW26</f>
        <v>0</v>
      </c>
      <c r="BS155" s="687">
        <f>'7. ГД Ямбург'!CY24+'7. ГД Ямбург'!CY26</f>
        <v>0</v>
      </c>
      <c r="BT155" s="687">
        <f t="shared" si="138"/>
        <v>0</v>
      </c>
      <c r="BU155" s="688" t="str">
        <f t="shared" si="139"/>
        <v>-</v>
      </c>
      <c r="BV155" s="687">
        <f>'7. ГД Ямбург'!DC24+'7. ГД Ямбург'!DC26</f>
        <v>0</v>
      </c>
      <c r="BW155" s="687">
        <f>'7. ГД Ямбург'!DE24+'7. ГД Ямбург'!DE26</f>
        <v>0</v>
      </c>
      <c r="BX155" s="687">
        <f t="shared" si="140"/>
        <v>0</v>
      </c>
      <c r="BY155" s="688" t="str">
        <f t="shared" si="141"/>
        <v>-</v>
      </c>
    </row>
    <row r="156" spans="2:77" ht="24" customHeight="1">
      <c r="B156" s="600"/>
      <c r="C156" s="717" t="s">
        <v>1569</v>
      </c>
      <c r="D156" s="528"/>
      <c r="E156" s="528"/>
      <c r="F156" s="529"/>
      <c r="G156" s="530" t="s">
        <v>1570</v>
      </c>
      <c r="H156" s="530"/>
      <c r="I156" s="519" t="s">
        <v>1438</v>
      </c>
      <c r="J156" s="687">
        <f t="shared" si="103"/>
        <v>0</v>
      </c>
      <c r="K156" s="687">
        <f t="shared" si="103"/>
        <v>0</v>
      </c>
      <c r="L156" s="687">
        <f t="shared" si="104"/>
        <v>0</v>
      </c>
      <c r="M156" s="688" t="str">
        <f t="shared" si="105"/>
        <v>-</v>
      </c>
      <c r="N156" s="687">
        <f t="shared" si="106"/>
        <v>0</v>
      </c>
      <c r="O156" s="687">
        <f t="shared" si="106"/>
        <v>0</v>
      </c>
      <c r="P156" s="687">
        <f t="shared" si="107"/>
        <v>0</v>
      </c>
      <c r="Q156" s="688" t="str">
        <f t="shared" si="108"/>
        <v>-</v>
      </c>
      <c r="R156" s="687">
        <f>'7. ГД Ямбург'!W24+'7. ГД Ямбург'!W26-'7. ГД Ямбург'!W24+'7. ГД Ямбург'!W26</f>
        <v>0</v>
      </c>
      <c r="S156" s="687">
        <f>'7. ГД Ямбург'!Y24+'7. ГД Ямбург'!Y26-'7. ГД Ямбург'!Y24+'7. ГД Ямбург'!Y26</f>
        <v>0</v>
      </c>
      <c r="T156" s="687">
        <f t="shared" si="109"/>
        <v>0</v>
      </c>
      <c r="U156" s="688" t="str">
        <f t="shared" si="110"/>
        <v>-</v>
      </c>
      <c r="V156" s="687">
        <f>'7. ГД Ямбург'!AC24+'7. ГД Ямбург'!AC26-'7. ГД Ямбург'!AC24+'7. ГД Ямбург'!AC26</f>
        <v>0</v>
      </c>
      <c r="W156" s="687">
        <f>'7. ГД Ямбург'!AE24+'7. ГД Ямбург'!AE26-'7. ГД Ямбург'!AE24+'7. ГД Ямбург'!AE26</f>
        <v>0</v>
      </c>
      <c r="X156" s="687">
        <f t="shared" si="111"/>
        <v>0</v>
      </c>
      <c r="Y156" s="688" t="str">
        <f t="shared" si="112"/>
        <v>-</v>
      </c>
      <c r="Z156" s="687">
        <f>'7. ГД Ямбург'!AI24+'7. ГД Ямбург'!AI26-'7. ГД Ямбург'!AI24+'7. ГД Ямбург'!AI26</f>
        <v>0</v>
      </c>
      <c r="AA156" s="687">
        <f>'7. ГД Ямбург'!AK24+'7. ГД Ямбург'!AK26-'7. ГД Ямбург'!AK24+'7. ГД Ямбург'!AK26</f>
        <v>0</v>
      </c>
      <c r="AB156" s="687">
        <f t="shared" si="113"/>
        <v>0</v>
      </c>
      <c r="AC156" s="688" t="str">
        <f t="shared" si="114"/>
        <v>-</v>
      </c>
      <c r="AD156" s="687">
        <f t="shared" si="115"/>
        <v>0</v>
      </c>
      <c r="AE156" s="687">
        <f t="shared" si="115"/>
        <v>0</v>
      </c>
      <c r="AF156" s="687">
        <f t="shared" si="116"/>
        <v>0</v>
      </c>
      <c r="AG156" s="688" t="str">
        <f t="shared" si="117"/>
        <v>-</v>
      </c>
      <c r="AH156" s="687">
        <f>'7. ГД Ямбург'!AU24+'7. ГД Ямбург'!AU26-'7. ГД Ямбург'!AU24+'7. ГД Ямбург'!AU26</f>
        <v>0</v>
      </c>
      <c r="AI156" s="687">
        <f>'7. ГД Ямбург'!AW24+'7. ГД Ямбург'!AW26-'7. ГД Ямбург'!AW24+'7. ГД Ямбург'!AW26</f>
        <v>0</v>
      </c>
      <c r="AJ156" s="687">
        <f t="shared" si="118"/>
        <v>0</v>
      </c>
      <c r="AK156" s="688" t="str">
        <f t="shared" si="119"/>
        <v>-</v>
      </c>
      <c r="AL156" s="687">
        <f>'7. ГД Ямбург'!BA24+'7. ГД Ямбург'!BA26-'7. ГД Ямбург'!BA24+'7. ГД Ямбург'!BA26</f>
        <v>0</v>
      </c>
      <c r="AM156" s="687">
        <f>'7. ГД Ямбург'!BC24+'7. ГД Ямбург'!BC26-'7. ГД Ямбург'!BC24+'7. ГД Ямбург'!BC26</f>
        <v>0</v>
      </c>
      <c r="AN156" s="687">
        <f t="shared" si="120"/>
        <v>0</v>
      </c>
      <c r="AO156" s="688" t="str">
        <f t="shared" si="121"/>
        <v>-</v>
      </c>
      <c r="AP156" s="687">
        <f>'7. ГД Ямбург'!BG24+'7. ГД Ямбург'!BG26-'7. ГД Ямбург'!BG24+'7. ГД Ямбург'!BG26</f>
        <v>0</v>
      </c>
      <c r="AQ156" s="687">
        <f>'7. ГД Ямбург'!BI24+'7. ГД Ямбург'!BI26-'7. ГД Ямбург'!BI24+'7. ГД Ямбург'!BI26</f>
        <v>0</v>
      </c>
      <c r="AR156" s="687">
        <f t="shared" si="122"/>
        <v>0</v>
      </c>
      <c r="AS156" s="688" t="str">
        <f t="shared" si="123"/>
        <v>-</v>
      </c>
      <c r="AT156" s="687">
        <f t="shared" si="124"/>
        <v>0</v>
      </c>
      <c r="AU156" s="687">
        <f t="shared" si="124"/>
        <v>0</v>
      </c>
      <c r="AV156" s="687">
        <f t="shared" si="125"/>
        <v>0</v>
      </c>
      <c r="AW156" s="688" t="str">
        <f t="shared" si="126"/>
        <v>-</v>
      </c>
      <c r="AX156" s="687">
        <f>'7. ГД Ямбург'!BS24+'7. ГД Ямбург'!BS26-'7. ГД Ямбург'!BS24+'7. ГД Ямбург'!BS26</f>
        <v>0</v>
      </c>
      <c r="AY156" s="687">
        <f>'7. ГД Ямбург'!BU24+'7. ГД Ямбург'!BU26-'7. ГД Ямбург'!BU24+'7. ГД Ямбург'!BU26</f>
        <v>0</v>
      </c>
      <c r="AZ156" s="687">
        <f t="shared" si="127"/>
        <v>0</v>
      </c>
      <c r="BA156" s="688" t="str">
        <f t="shared" si="128"/>
        <v>-</v>
      </c>
      <c r="BB156" s="687">
        <f>'7. ГД Ямбург'!BY24+'7. ГД Ямбург'!BY26-'7. ГД Ямбург'!BY24+'7. ГД Ямбург'!BY26</f>
        <v>0</v>
      </c>
      <c r="BC156" s="687">
        <f>'7. ГД Ямбург'!CA24+'7. ГД Ямбург'!CA26-'7. ГД Ямбург'!CA24+'7. ГД Ямбург'!CA26</f>
        <v>0</v>
      </c>
      <c r="BD156" s="687">
        <f t="shared" si="129"/>
        <v>0</v>
      </c>
      <c r="BE156" s="688" t="str">
        <f t="shared" si="130"/>
        <v>-</v>
      </c>
      <c r="BF156" s="687">
        <f>'7. ГД Ямбург'!CE24+'7. ГД Ямбург'!CE26-'7. ГД Ямбург'!CE24+'7. ГД Ямбург'!CE26</f>
        <v>0</v>
      </c>
      <c r="BG156" s="687">
        <f>'7. ГД Ямбург'!CG24+'7. ГД Ямбург'!CG26-'7. ГД Ямбург'!CG24+'7. ГД Ямбург'!CG26</f>
        <v>0</v>
      </c>
      <c r="BH156" s="687">
        <f t="shared" si="131"/>
        <v>0</v>
      </c>
      <c r="BI156" s="688" t="str">
        <f t="shared" si="132"/>
        <v>-</v>
      </c>
      <c r="BJ156" s="687">
        <f t="shared" si="133"/>
        <v>0</v>
      </c>
      <c r="BK156" s="687">
        <f t="shared" si="133"/>
        <v>0</v>
      </c>
      <c r="BL156" s="687">
        <f t="shared" si="134"/>
        <v>0</v>
      </c>
      <c r="BM156" s="688" t="str">
        <f t="shared" si="135"/>
        <v>-</v>
      </c>
      <c r="BN156" s="687">
        <f>'7. ГД Ямбург'!CQ24+'7. ГД Ямбург'!CQ26-'7. ГД Ямбург'!CQ24+'7. ГД Ямбург'!CQ26</f>
        <v>0</v>
      </c>
      <c r="BO156" s="687">
        <f>'7. ГД Ямбург'!CS24+'7. ГД Ямбург'!CS26-'7. ГД Ямбург'!CS24+'7. ГД Ямбург'!CS26</f>
        <v>0</v>
      </c>
      <c r="BP156" s="687">
        <f t="shared" si="136"/>
        <v>0</v>
      </c>
      <c r="BQ156" s="688" t="str">
        <f t="shared" si="137"/>
        <v>-</v>
      </c>
      <c r="BR156" s="687">
        <f>'7. ГД Ямбург'!CW24+'7. ГД Ямбург'!CW26-'7. ГД Ямбург'!CW24+'7. ГД Ямбург'!CW26</f>
        <v>0</v>
      </c>
      <c r="BS156" s="687">
        <f>'7. ГД Ямбург'!CY24+'7. ГД Ямбург'!CY26-'7. ГД Ямбург'!CY24+'7. ГД Ямбург'!CY26</f>
        <v>0</v>
      </c>
      <c r="BT156" s="687">
        <f t="shared" si="138"/>
        <v>0</v>
      </c>
      <c r="BU156" s="688" t="str">
        <f t="shared" si="139"/>
        <v>-</v>
      </c>
      <c r="BV156" s="687">
        <f>'7. ГД Ямбург'!DC24+'7. ГД Ямбург'!DC26-'7. ГД Ямбург'!DC24+'7. ГД Ямбург'!DC26</f>
        <v>0</v>
      </c>
      <c r="BW156" s="687">
        <f>'7. ГД Ямбург'!DE24+'7. ГД Ямбург'!DE26-'7. ГД Ямбург'!DE24+'7. ГД Ямбург'!DE26</f>
        <v>0</v>
      </c>
      <c r="BX156" s="687">
        <f t="shared" si="140"/>
        <v>0</v>
      </c>
      <c r="BY156" s="688" t="str">
        <f t="shared" si="141"/>
        <v>-</v>
      </c>
    </row>
    <row r="157" spans="2:77" ht="18.75" customHeight="1">
      <c r="B157" s="600" t="s">
        <v>1571</v>
      </c>
      <c r="C157" s="604" t="s">
        <v>1572</v>
      </c>
      <c r="D157" s="528"/>
      <c r="E157" s="528"/>
      <c r="F157" s="529"/>
      <c r="G157" s="530" t="s">
        <v>1573</v>
      </c>
      <c r="H157" s="530"/>
      <c r="I157" s="519" t="s">
        <v>1438</v>
      </c>
      <c r="J157" s="687">
        <f t="shared" si="103"/>
        <v>127.3</v>
      </c>
      <c r="K157" s="687">
        <f t="shared" si="103"/>
        <v>0</v>
      </c>
      <c r="L157" s="687">
        <f t="shared" si="104"/>
        <v>-127.3</v>
      </c>
      <c r="M157" s="688">
        <f t="shared" si="105"/>
        <v>0</v>
      </c>
      <c r="N157" s="687">
        <f t="shared" si="106"/>
        <v>34.700000000000003</v>
      </c>
      <c r="O157" s="687">
        <f t="shared" si="106"/>
        <v>0</v>
      </c>
      <c r="P157" s="687">
        <f t="shared" si="107"/>
        <v>-34.700000000000003</v>
      </c>
      <c r="Q157" s="688">
        <f t="shared" si="108"/>
        <v>0</v>
      </c>
      <c r="R157" s="687">
        <f>'10. ГД Ноябрьск'!W26</f>
        <v>12.8</v>
      </c>
      <c r="S157" s="687">
        <f>'10. ГД Ноябрьск'!Y26</f>
        <v>0</v>
      </c>
      <c r="T157" s="687">
        <f t="shared" si="109"/>
        <v>-12.8</v>
      </c>
      <c r="U157" s="688">
        <f t="shared" si="110"/>
        <v>0</v>
      </c>
      <c r="V157" s="687">
        <f>'10. ГД Ноябрьск'!AC26</f>
        <v>10.8</v>
      </c>
      <c r="W157" s="687">
        <f>'10. ГД Ноябрьск'!AE26</f>
        <v>0</v>
      </c>
      <c r="X157" s="687">
        <f t="shared" si="111"/>
        <v>-10.8</v>
      </c>
      <c r="Y157" s="688">
        <f t="shared" si="112"/>
        <v>0</v>
      </c>
      <c r="Z157" s="687">
        <f>'10. ГД Ноябрьск'!AI26</f>
        <v>11.1</v>
      </c>
      <c r="AA157" s="687">
        <f>'10. ГД Ноябрьск'!AK26</f>
        <v>0</v>
      </c>
      <c r="AB157" s="687">
        <f t="shared" si="113"/>
        <v>-11.1</v>
      </c>
      <c r="AC157" s="688">
        <f t="shared" si="114"/>
        <v>0</v>
      </c>
      <c r="AD157" s="687">
        <f t="shared" si="115"/>
        <v>32.299999999999997</v>
      </c>
      <c r="AE157" s="687">
        <f t="shared" si="115"/>
        <v>0</v>
      </c>
      <c r="AF157" s="687">
        <f t="shared" si="116"/>
        <v>-32.299999999999997</v>
      </c>
      <c r="AG157" s="688">
        <f t="shared" si="117"/>
        <v>0</v>
      </c>
      <c r="AH157" s="687">
        <f>'10. ГД Ноябрьск'!AU26</f>
        <v>11</v>
      </c>
      <c r="AI157" s="687">
        <f>'10. ГД Ноябрьск'!AW26</f>
        <v>0</v>
      </c>
      <c r="AJ157" s="687">
        <f t="shared" si="118"/>
        <v>-11</v>
      </c>
      <c r="AK157" s="688">
        <f t="shared" si="119"/>
        <v>0</v>
      </c>
      <c r="AL157" s="687">
        <f>'10. ГД Ноябрьск'!BA26</f>
        <v>11.2</v>
      </c>
      <c r="AM157" s="687">
        <f>'10. ГД Ноябрьск'!BC26</f>
        <v>0</v>
      </c>
      <c r="AN157" s="687">
        <f t="shared" si="120"/>
        <v>-11.2</v>
      </c>
      <c r="AO157" s="688">
        <f t="shared" si="121"/>
        <v>0</v>
      </c>
      <c r="AP157" s="687">
        <f>'10. ГД Ноябрьск'!BG26</f>
        <v>10.1</v>
      </c>
      <c r="AQ157" s="687">
        <f>'10. ГД Ноябрьск'!BI26</f>
        <v>0</v>
      </c>
      <c r="AR157" s="687">
        <f t="shared" si="122"/>
        <v>-10.1</v>
      </c>
      <c r="AS157" s="688">
        <f t="shared" si="123"/>
        <v>0</v>
      </c>
      <c r="AT157" s="687">
        <f t="shared" si="124"/>
        <v>31</v>
      </c>
      <c r="AU157" s="687">
        <f t="shared" si="124"/>
        <v>0</v>
      </c>
      <c r="AV157" s="687">
        <f t="shared" si="125"/>
        <v>-31</v>
      </c>
      <c r="AW157" s="688">
        <f t="shared" si="126"/>
        <v>0</v>
      </c>
      <c r="AX157" s="687">
        <f>'10. ГД Ноябрьск'!BS26</f>
        <v>10.7</v>
      </c>
      <c r="AY157" s="687">
        <f>'10. ГД Ноябрьск'!BU26</f>
        <v>0</v>
      </c>
      <c r="AZ157" s="687">
        <f t="shared" si="127"/>
        <v>-10.7</v>
      </c>
      <c r="BA157" s="688">
        <f t="shared" si="128"/>
        <v>0</v>
      </c>
      <c r="BB157" s="687">
        <f>'10. ГД Ноябрьск'!BY26</f>
        <v>10.5</v>
      </c>
      <c r="BC157" s="687">
        <f>'10. ГД Ноябрьск'!CA26</f>
        <v>0</v>
      </c>
      <c r="BD157" s="687">
        <f t="shared" si="129"/>
        <v>-10.5</v>
      </c>
      <c r="BE157" s="688">
        <f t="shared" si="130"/>
        <v>0</v>
      </c>
      <c r="BF157" s="687">
        <f>'10. ГД Ноябрьск'!CE26</f>
        <v>9.8000000000000007</v>
      </c>
      <c r="BG157" s="687">
        <f>'10. ГД Ноябрьск'!CG26</f>
        <v>0</v>
      </c>
      <c r="BH157" s="687">
        <f t="shared" si="131"/>
        <v>-9.8000000000000007</v>
      </c>
      <c r="BI157" s="688">
        <f t="shared" si="132"/>
        <v>0</v>
      </c>
      <c r="BJ157" s="687">
        <f t="shared" si="133"/>
        <v>29.3</v>
      </c>
      <c r="BK157" s="687">
        <f t="shared" si="133"/>
        <v>0</v>
      </c>
      <c r="BL157" s="687">
        <f t="shared" si="134"/>
        <v>-29.3</v>
      </c>
      <c r="BM157" s="688">
        <f t="shared" si="135"/>
        <v>0</v>
      </c>
      <c r="BN157" s="687">
        <f>'10. ГД Ноябрьск'!CQ26</f>
        <v>10.1</v>
      </c>
      <c r="BO157" s="687">
        <f>'10. ГД Ноябрьск'!CS26</f>
        <v>0</v>
      </c>
      <c r="BP157" s="687">
        <f t="shared" si="136"/>
        <v>-10.1</v>
      </c>
      <c r="BQ157" s="688">
        <f t="shared" si="137"/>
        <v>0</v>
      </c>
      <c r="BR157" s="687">
        <f>'10. ГД Ноябрьск'!CW26</f>
        <v>9.5</v>
      </c>
      <c r="BS157" s="687">
        <f>'10. ГД Ноябрьск'!CY26</f>
        <v>0</v>
      </c>
      <c r="BT157" s="687">
        <f t="shared" si="138"/>
        <v>-9.5</v>
      </c>
      <c r="BU157" s="688">
        <f t="shared" si="139"/>
        <v>0</v>
      </c>
      <c r="BV157" s="687">
        <f>'10. ГД Ноябрьск'!DC26</f>
        <v>9.6999999999999993</v>
      </c>
      <c r="BW157" s="687">
        <f>'10. ГД Ноябрьск'!DE26</f>
        <v>0</v>
      </c>
      <c r="BX157" s="687">
        <f t="shared" si="140"/>
        <v>-9.6999999999999993</v>
      </c>
      <c r="BY157" s="688">
        <f t="shared" si="141"/>
        <v>0</v>
      </c>
    </row>
    <row r="158" spans="2:77" ht="18.75" customHeight="1">
      <c r="B158" s="600"/>
      <c r="C158" s="484" t="s">
        <v>285</v>
      </c>
      <c r="D158" s="528"/>
      <c r="E158" s="528"/>
      <c r="F158" s="529"/>
      <c r="G158" s="530" t="s">
        <v>1573</v>
      </c>
      <c r="H158" s="530"/>
      <c r="I158" s="519" t="s">
        <v>1438</v>
      </c>
      <c r="J158" s="687">
        <f t="shared" si="103"/>
        <v>127.3</v>
      </c>
      <c r="K158" s="687">
        <f t="shared" si="103"/>
        <v>0</v>
      </c>
      <c r="L158" s="687">
        <f t="shared" si="104"/>
        <v>-127.3</v>
      </c>
      <c r="M158" s="688">
        <f t="shared" si="105"/>
        <v>0</v>
      </c>
      <c r="N158" s="687">
        <f t="shared" si="106"/>
        <v>34.700000000000003</v>
      </c>
      <c r="O158" s="687">
        <f t="shared" si="106"/>
        <v>0</v>
      </c>
      <c r="P158" s="687">
        <f t="shared" si="107"/>
        <v>-34.700000000000003</v>
      </c>
      <c r="Q158" s="688">
        <f t="shared" si="108"/>
        <v>0</v>
      </c>
      <c r="R158" s="687">
        <f>'10. ГД Ноябрьск'!W26</f>
        <v>12.8</v>
      </c>
      <c r="S158" s="687">
        <f>'10. ГД Ноябрьск'!Y26</f>
        <v>0</v>
      </c>
      <c r="T158" s="687">
        <f t="shared" si="109"/>
        <v>-12.8</v>
      </c>
      <c r="U158" s="688">
        <f t="shared" si="110"/>
        <v>0</v>
      </c>
      <c r="V158" s="687">
        <f>'10. ГД Ноябрьск'!AC26</f>
        <v>10.8</v>
      </c>
      <c r="W158" s="687">
        <f>'10. ГД Ноябрьск'!AE26</f>
        <v>0</v>
      </c>
      <c r="X158" s="687">
        <f t="shared" si="111"/>
        <v>-10.8</v>
      </c>
      <c r="Y158" s="688">
        <f t="shared" si="112"/>
        <v>0</v>
      </c>
      <c r="Z158" s="687">
        <f>'10. ГД Ноябрьск'!AI26</f>
        <v>11.1</v>
      </c>
      <c r="AA158" s="687">
        <f>'10. ГД Ноябрьск'!AK26</f>
        <v>0</v>
      </c>
      <c r="AB158" s="687">
        <f t="shared" si="113"/>
        <v>-11.1</v>
      </c>
      <c r="AC158" s="688">
        <f t="shared" si="114"/>
        <v>0</v>
      </c>
      <c r="AD158" s="687">
        <f t="shared" si="115"/>
        <v>32.299999999999997</v>
      </c>
      <c r="AE158" s="687">
        <f t="shared" si="115"/>
        <v>0</v>
      </c>
      <c r="AF158" s="687">
        <f t="shared" si="116"/>
        <v>-32.299999999999997</v>
      </c>
      <c r="AG158" s="688">
        <f t="shared" si="117"/>
        <v>0</v>
      </c>
      <c r="AH158" s="687">
        <f>'10. ГД Ноябрьск'!AU26</f>
        <v>11</v>
      </c>
      <c r="AI158" s="687">
        <f>'10. ГД Ноябрьск'!AW26</f>
        <v>0</v>
      </c>
      <c r="AJ158" s="687">
        <f t="shared" si="118"/>
        <v>-11</v>
      </c>
      <c r="AK158" s="688">
        <f t="shared" si="119"/>
        <v>0</v>
      </c>
      <c r="AL158" s="687">
        <f>'10. ГД Ноябрьск'!BA26</f>
        <v>11.2</v>
      </c>
      <c r="AM158" s="687">
        <f>'10. ГД Ноябрьск'!BC26</f>
        <v>0</v>
      </c>
      <c r="AN158" s="687">
        <f t="shared" si="120"/>
        <v>-11.2</v>
      </c>
      <c r="AO158" s="688">
        <f t="shared" si="121"/>
        <v>0</v>
      </c>
      <c r="AP158" s="687">
        <f>'10. ГД Ноябрьск'!BG26</f>
        <v>10.1</v>
      </c>
      <c r="AQ158" s="687">
        <f>'10. ГД Ноябрьск'!BI26</f>
        <v>0</v>
      </c>
      <c r="AR158" s="687">
        <f t="shared" si="122"/>
        <v>-10.1</v>
      </c>
      <c r="AS158" s="688">
        <f t="shared" si="123"/>
        <v>0</v>
      </c>
      <c r="AT158" s="687">
        <f t="shared" si="124"/>
        <v>31</v>
      </c>
      <c r="AU158" s="687">
        <f t="shared" si="124"/>
        <v>0</v>
      </c>
      <c r="AV158" s="687">
        <f t="shared" si="125"/>
        <v>-31</v>
      </c>
      <c r="AW158" s="688">
        <f t="shared" si="126"/>
        <v>0</v>
      </c>
      <c r="AX158" s="687">
        <f>'10. ГД Ноябрьск'!BS26</f>
        <v>10.7</v>
      </c>
      <c r="AY158" s="687">
        <f>'10. ГД Ноябрьск'!BU26</f>
        <v>0</v>
      </c>
      <c r="AZ158" s="687">
        <f t="shared" si="127"/>
        <v>-10.7</v>
      </c>
      <c r="BA158" s="688">
        <f t="shared" si="128"/>
        <v>0</v>
      </c>
      <c r="BB158" s="687">
        <f>'10. ГД Ноябрьск'!BY26</f>
        <v>10.5</v>
      </c>
      <c r="BC158" s="687">
        <f>'10. ГД Ноябрьск'!CA26</f>
        <v>0</v>
      </c>
      <c r="BD158" s="687">
        <f t="shared" si="129"/>
        <v>-10.5</v>
      </c>
      <c r="BE158" s="688">
        <f t="shared" si="130"/>
        <v>0</v>
      </c>
      <c r="BF158" s="687">
        <f>'10. ГД Ноябрьск'!CE26</f>
        <v>9.8000000000000007</v>
      </c>
      <c r="BG158" s="687">
        <f>'10. ГД Ноябрьск'!CG26</f>
        <v>0</v>
      </c>
      <c r="BH158" s="687">
        <f t="shared" si="131"/>
        <v>-9.8000000000000007</v>
      </c>
      <c r="BI158" s="688">
        <f t="shared" si="132"/>
        <v>0</v>
      </c>
      <c r="BJ158" s="687">
        <f t="shared" si="133"/>
        <v>29.3</v>
      </c>
      <c r="BK158" s="687">
        <f t="shared" si="133"/>
        <v>0</v>
      </c>
      <c r="BL158" s="687">
        <f t="shared" si="134"/>
        <v>-29.3</v>
      </c>
      <c r="BM158" s="688">
        <f t="shared" si="135"/>
        <v>0</v>
      </c>
      <c r="BN158" s="687">
        <f>'10. ГД Ноябрьск'!CQ26</f>
        <v>10.1</v>
      </c>
      <c r="BO158" s="687">
        <f>'10. ГД Ноябрьск'!CS26</f>
        <v>0</v>
      </c>
      <c r="BP158" s="687">
        <f t="shared" si="136"/>
        <v>-10.1</v>
      </c>
      <c r="BQ158" s="688">
        <f t="shared" si="137"/>
        <v>0</v>
      </c>
      <c r="BR158" s="687">
        <f>'10. ГД Ноябрьск'!CW26</f>
        <v>9.5</v>
      </c>
      <c r="BS158" s="687">
        <f>'10. ГД Ноябрьск'!CY26</f>
        <v>0</v>
      </c>
      <c r="BT158" s="687">
        <f t="shared" si="138"/>
        <v>-9.5</v>
      </c>
      <c r="BU158" s="688">
        <f t="shared" si="139"/>
        <v>0</v>
      </c>
      <c r="BV158" s="687">
        <f>'10. ГД Ноябрьск'!DC26</f>
        <v>9.6999999999999993</v>
      </c>
      <c r="BW158" s="687">
        <f>'10. ГД Ноябрьск'!DE26</f>
        <v>0</v>
      </c>
      <c r="BX158" s="687">
        <f t="shared" si="140"/>
        <v>-9.6999999999999993</v>
      </c>
      <c r="BY158" s="688">
        <f t="shared" si="141"/>
        <v>0</v>
      </c>
    </row>
    <row r="159" spans="2:77" ht="18.75" customHeight="1">
      <c r="B159" s="483"/>
      <c r="C159" s="480" t="s">
        <v>1574</v>
      </c>
      <c r="D159" s="528"/>
      <c r="E159" s="528"/>
      <c r="F159" s="529"/>
      <c r="G159" s="530">
        <v>0</v>
      </c>
      <c r="H159" s="530"/>
      <c r="I159" s="519" t="s">
        <v>1438</v>
      </c>
      <c r="J159" s="681"/>
      <c r="K159" s="681"/>
      <c r="L159" s="681"/>
      <c r="M159" s="681"/>
      <c r="N159" s="681"/>
      <c r="O159" s="681"/>
      <c r="P159" s="681"/>
      <c r="Q159" s="681"/>
      <c r="R159" s="681"/>
      <c r="S159" s="681"/>
      <c r="T159" s="681"/>
      <c r="U159" s="681"/>
      <c r="V159" s="681"/>
      <c r="W159" s="681"/>
      <c r="X159" s="681"/>
      <c r="Y159" s="681"/>
      <c r="Z159" s="681"/>
      <c r="AA159" s="681"/>
      <c r="AB159" s="681"/>
      <c r="AC159" s="681"/>
      <c r="AD159" s="681"/>
      <c r="AE159" s="681"/>
      <c r="AF159" s="681"/>
      <c r="AG159" s="681"/>
      <c r="AH159" s="681"/>
      <c r="AI159" s="681"/>
      <c r="AJ159" s="681"/>
      <c r="AK159" s="681"/>
      <c r="AL159" s="681"/>
      <c r="AM159" s="681"/>
      <c r="AN159" s="681"/>
      <c r="AO159" s="681"/>
      <c r="AP159" s="681"/>
      <c r="AQ159" s="681"/>
      <c r="AR159" s="681"/>
      <c r="AS159" s="681"/>
      <c r="AT159" s="681"/>
      <c r="AU159" s="681"/>
      <c r="AV159" s="681"/>
      <c r="AW159" s="681"/>
      <c r="AX159" s="681"/>
      <c r="AY159" s="681"/>
      <c r="AZ159" s="681"/>
      <c r="BA159" s="681"/>
      <c r="BB159" s="681"/>
      <c r="BC159" s="681"/>
      <c r="BD159" s="681"/>
      <c r="BE159" s="681"/>
      <c r="BF159" s="681"/>
      <c r="BG159" s="681"/>
      <c r="BH159" s="681"/>
      <c r="BI159" s="681"/>
      <c r="BJ159" s="681"/>
      <c r="BK159" s="681"/>
      <c r="BL159" s="681"/>
      <c r="BM159" s="681"/>
      <c r="BN159" s="681"/>
      <c r="BO159" s="681"/>
      <c r="BP159" s="681"/>
      <c r="BQ159" s="681"/>
      <c r="BR159" s="681"/>
      <c r="BS159" s="681"/>
      <c r="BT159" s="681"/>
      <c r="BU159" s="681"/>
      <c r="BV159" s="681"/>
      <c r="BW159" s="681"/>
      <c r="BX159" s="681"/>
      <c r="BY159" s="681"/>
    </row>
    <row r="160" spans="2:77" ht="18.75" customHeight="1">
      <c r="B160" s="483"/>
      <c r="C160" s="480" t="s">
        <v>1575</v>
      </c>
      <c r="D160" s="528"/>
      <c r="E160" s="528"/>
      <c r="F160" s="529"/>
      <c r="G160" s="530">
        <v>0</v>
      </c>
      <c r="H160" s="530"/>
      <c r="I160" s="519" t="s">
        <v>1438</v>
      </c>
      <c r="J160" s="681"/>
      <c r="K160" s="681"/>
      <c r="L160" s="681"/>
      <c r="M160" s="681"/>
      <c r="N160" s="681"/>
      <c r="O160" s="681"/>
      <c r="P160" s="681"/>
      <c r="Q160" s="681"/>
      <c r="R160" s="681"/>
      <c r="S160" s="681"/>
      <c r="T160" s="681"/>
      <c r="U160" s="681"/>
      <c r="V160" s="681"/>
      <c r="W160" s="681"/>
      <c r="X160" s="681"/>
      <c r="Y160" s="681"/>
      <c r="Z160" s="681"/>
      <c r="AA160" s="681"/>
      <c r="AB160" s="681"/>
      <c r="AC160" s="681"/>
      <c r="AD160" s="681"/>
      <c r="AE160" s="681"/>
      <c r="AF160" s="681"/>
      <c r="AG160" s="681"/>
      <c r="AH160" s="681"/>
      <c r="AI160" s="681"/>
      <c r="AJ160" s="681"/>
      <c r="AK160" s="681"/>
      <c r="AL160" s="681"/>
      <c r="AM160" s="681"/>
      <c r="AN160" s="681"/>
      <c r="AO160" s="681"/>
      <c r="AP160" s="681"/>
      <c r="AQ160" s="681"/>
      <c r="AR160" s="681"/>
      <c r="AS160" s="681"/>
      <c r="AT160" s="681"/>
      <c r="AU160" s="681"/>
      <c r="AV160" s="681"/>
      <c r="AW160" s="681"/>
      <c r="AX160" s="681"/>
      <c r="AY160" s="681"/>
      <c r="AZ160" s="681"/>
      <c r="BA160" s="681"/>
      <c r="BB160" s="681"/>
      <c r="BC160" s="681"/>
      <c r="BD160" s="681"/>
      <c r="BE160" s="681"/>
      <c r="BF160" s="681"/>
      <c r="BG160" s="681"/>
      <c r="BH160" s="681"/>
      <c r="BI160" s="681"/>
      <c r="BJ160" s="681"/>
      <c r="BK160" s="681"/>
      <c r="BL160" s="681"/>
      <c r="BM160" s="681"/>
      <c r="BN160" s="681"/>
      <c r="BO160" s="681"/>
      <c r="BP160" s="681"/>
      <c r="BQ160" s="681"/>
      <c r="BR160" s="681"/>
      <c r="BS160" s="681"/>
      <c r="BT160" s="681"/>
      <c r="BU160" s="681"/>
      <c r="BV160" s="681"/>
      <c r="BW160" s="681"/>
      <c r="BX160" s="681"/>
      <c r="BY160" s="681"/>
    </row>
    <row r="161" spans="2:77" ht="18.75" customHeight="1">
      <c r="B161" s="600"/>
      <c r="C161" s="480" t="s">
        <v>1568</v>
      </c>
      <c r="D161" s="528"/>
      <c r="E161" s="528"/>
      <c r="F161" s="529"/>
      <c r="G161" s="530" t="s">
        <v>1576</v>
      </c>
      <c r="H161" s="530"/>
      <c r="I161" s="519" t="s">
        <v>1438</v>
      </c>
      <c r="J161" s="687">
        <f>N161+AD161+AT161+BJ161</f>
        <v>127.3</v>
      </c>
      <c r="K161" s="687">
        <f>O161+AE161+AU161+BK161</f>
        <v>0</v>
      </c>
      <c r="L161" s="687">
        <f>IFERROR(K161-J161,"-")</f>
        <v>-127.3</v>
      </c>
      <c r="M161" s="688">
        <f>IFERROR(K161/J161,"-")</f>
        <v>0</v>
      </c>
      <c r="N161" s="687">
        <f>R161+V161+Z161</f>
        <v>34.700000000000003</v>
      </c>
      <c r="O161" s="687">
        <f>S161+W161+AA161</f>
        <v>0</v>
      </c>
      <c r="P161" s="687">
        <f>IFERROR(O161-N161,"-")</f>
        <v>-34.700000000000003</v>
      </c>
      <c r="Q161" s="688">
        <f>IFERROR(O161/N161,"-")</f>
        <v>0</v>
      </c>
      <c r="R161" s="687">
        <f>'10. ГД Ноябрьск'!W26-0-0</f>
        <v>12.8</v>
      </c>
      <c r="S161" s="687">
        <f>'10. ГД Ноябрьск'!Y26-0-0</f>
        <v>0</v>
      </c>
      <c r="T161" s="687">
        <f>IFERROR(S161-R161,"-")</f>
        <v>-12.8</v>
      </c>
      <c r="U161" s="688">
        <f>IFERROR(S161/R161,"-")</f>
        <v>0</v>
      </c>
      <c r="V161" s="687">
        <f>'10. ГД Ноябрьск'!AC26-0-0</f>
        <v>10.8</v>
      </c>
      <c r="W161" s="687">
        <f>'10. ГД Ноябрьск'!AE26-0-0</f>
        <v>0</v>
      </c>
      <c r="X161" s="687">
        <f>IFERROR(W161-V161,"-")</f>
        <v>-10.8</v>
      </c>
      <c r="Y161" s="688">
        <f>IFERROR(W161/V161,"-")</f>
        <v>0</v>
      </c>
      <c r="Z161" s="687">
        <f>'10. ГД Ноябрьск'!AI26-0-0</f>
        <v>11.1</v>
      </c>
      <c r="AA161" s="687">
        <f>'10. ГД Ноябрьск'!AK26-0-0</f>
        <v>0</v>
      </c>
      <c r="AB161" s="687">
        <f>IFERROR(AA161-Z161,"-")</f>
        <v>-11.1</v>
      </c>
      <c r="AC161" s="688">
        <f>IFERROR(AA161/Z161,"-")</f>
        <v>0</v>
      </c>
      <c r="AD161" s="687">
        <f>AH161+AL161+AP161</f>
        <v>32.299999999999997</v>
      </c>
      <c r="AE161" s="687">
        <f>AI161+AM161+AQ161</f>
        <v>0</v>
      </c>
      <c r="AF161" s="687">
        <f>IFERROR(AE161-AD161,"-")</f>
        <v>-32.299999999999997</v>
      </c>
      <c r="AG161" s="688">
        <f>IFERROR(AE161/AD161,"-")</f>
        <v>0</v>
      </c>
      <c r="AH161" s="687">
        <f>'10. ГД Ноябрьск'!AU26-0-0</f>
        <v>11</v>
      </c>
      <c r="AI161" s="687">
        <f>'10. ГД Ноябрьск'!AW26-0-0</f>
        <v>0</v>
      </c>
      <c r="AJ161" s="687">
        <f>IFERROR(AI161-AH161,"-")</f>
        <v>-11</v>
      </c>
      <c r="AK161" s="688">
        <f>IFERROR(AI161/AH161,"-")</f>
        <v>0</v>
      </c>
      <c r="AL161" s="687">
        <f>'10. ГД Ноябрьск'!BA26-0-0</f>
        <v>11.2</v>
      </c>
      <c r="AM161" s="687">
        <f>'10. ГД Ноябрьск'!BC26-0-0</f>
        <v>0</v>
      </c>
      <c r="AN161" s="687">
        <f>IFERROR(AM161-AL161,"-")</f>
        <v>-11.2</v>
      </c>
      <c r="AO161" s="688">
        <f>IFERROR(AM161/AL161,"-")</f>
        <v>0</v>
      </c>
      <c r="AP161" s="687">
        <f>'10. ГД Ноябрьск'!BG26-0-0</f>
        <v>10.1</v>
      </c>
      <c r="AQ161" s="687">
        <f>'10. ГД Ноябрьск'!BI26-0-0</f>
        <v>0</v>
      </c>
      <c r="AR161" s="687">
        <f>IFERROR(AQ161-AP161,"-")</f>
        <v>-10.1</v>
      </c>
      <c r="AS161" s="688">
        <f>IFERROR(AQ161/AP161,"-")</f>
        <v>0</v>
      </c>
      <c r="AT161" s="687">
        <f>AX161+BB161+BF161</f>
        <v>31</v>
      </c>
      <c r="AU161" s="687">
        <f>AY161+BC161+BG161</f>
        <v>0</v>
      </c>
      <c r="AV161" s="687">
        <f>IFERROR(AU161-AT161,"-")</f>
        <v>-31</v>
      </c>
      <c r="AW161" s="688">
        <f>IFERROR(AU161/AT161,"-")</f>
        <v>0</v>
      </c>
      <c r="AX161" s="687">
        <f>'10. ГД Ноябрьск'!BS26-0-0</f>
        <v>10.7</v>
      </c>
      <c r="AY161" s="687">
        <f>'10. ГД Ноябрьск'!BU26-0-0</f>
        <v>0</v>
      </c>
      <c r="AZ161" s="687">
        <f>IFERROR(AY161-AX161,"-")</f>
        <v>-10.7</v>
      </c>
      <c r="BA161" s="688">
        <f>IFERROR(AY161/AX161,"-")</f>
        <v>0</v>
      </c>
      <c r="BB161" s="687">
        <f>'10. ГД Ноябрьск'!BY26-0-0</f>
        <v>10.5</v>
      </c>
      <c r="BC161" s="687">
        <f>'10. ГД Ноябрьск'!CA26-0-0</f>
        <v>0</v>
      </c>
      <c r="BD161" s="687">
        <f>IFERROR(BC161-BB161,"-")</f>
        <v>-10.5</v>
      </c>
      <c r="BE161" s="688">
        <f>IFERROR(BC161/BB161,"-")</f>
        <v>0</v>
      </c>
      <c r="BF161" s="687">
        <f>'10. ГД Ноябрьск'!CE26-0-0</f>
        <v>9.8000000000000007</v>
      </c>
      <c r="BG161" s="687">
        <f>'10. ГД Ноябрьск'!CG26-0-0</f>
        <v>0</v>
      </c>
      <c r="BH161" s="687">
        <f>IFERROR(BG161-BF161,"-")</f>
        <v>-9.8000000000000007</v>
      </c>
      <c r="BI161" s="688">
        <f>IFERROR(BG161/BF161,"-")</f>
        <v>0</v>
      </c>
      <c r="BJ161" s="687">
        <f>BN161+BR161+BV161</f>
        <v>29.3</v>
      </c>
      <c r="BK161" s="687">
        <f>BO161+BS161+BW161</f>
        <v>0</v>
      </c>
      <c r="BL161" s="687">
        <f>IFERROR(BK161-BJ161,"-")</f>
        <v>-29.3</v>
      </c>
      <c r="BM161" s="688">
        <f>IFERROR(BK161/BJ161,"-")</f>
        <v>0</v>
      </c>
      <c r="BN161" s="687">
        <f>'10. ГД Ноябрьск'!CQ26-0-0</f>
        <v>10.1</v>
      </c>
      <c r="BO161" s="687">
        <f>'10. ГД Ноябрьск'!CS26-0-0</f>
        <v>0</v>
      </c>
      <c r="BP161" s="687">
        <f>IFERROR(BO161-BN161,"-")</f>
        <v>-10.1</v>
      </c>
      <c r="BQ161" s="688">
        <f>IFERROR(BO161/BN161,"-")</f>
        <v>0</v>
      </c>
      <c r="BR161" s="687">
        <f>'10. ГД Ноябрьск'!CW26-0-0</f>
        <v>9.5</v>
      </c>
      <c r="BS161" s="687">
        <f>'10. ГД Ноябрьск'!CY26-0-0</f>
        <v>0</v>
      </c>
      <c r="BT161" s="687">
        <f>IFERROR(BS161-BR161,"-")</f>
        <v>-9.5</v>
      </c>
      <c r="BU161" s="688">
        <f>IFERROR(BS161/BR161,"-")</f>
        <v>0</v>
      </c>
      <c r="BV161" s="687">
        <f>'10. ГД Ноябрьск'!DC26-0-0</f>
        <v>9.6999999999999993</v>
      </c>
      <c r="BW161" s="687">
        <f>'10. ГД Ноябрьск'!DE26-0-0</f>
        <v>0</v>
      </c>
      <c r="BX161" s="687">
        <f>IFERROR(BW161-BV161,"-")</f>
        <v>-9.6999999999999993</v>
      </c>
      <c r="BY161" s="688">
        <f>IFERROR(BW161/BV161,"-")</f>
        <v>0</v>
      </c>
    </row>
    <row r="162" spans="2:77" ht="18.75" customHeight="1">
      <c r="B162" s="600"/>
      <c r="C162" s="604" t="s">
        <v>873</v>
      </c>
      <c r="D162" s="528"/>
      <c r="E162" s="528"/>
      <c r="F162" s="529"/>
      <c r="G162" s="530"/>
      <c r="H162" s="530"/>
      <c r="I162" s="519"/>
      <c r="J162" s="681"/>
      <c r="K162" s="681"/>
      <c r="L162" s="681"/>
      <c r="M162" s="681"/>
      <c r="N162" s="681"/>
      <c r="O162" s="681"/>
      <c r="P162" s="681"/>
      <c r="Q162" s="681"/>
      <c r="R162" s="681"/>
      <c r="S162" s="681"/>
      <c r="T162" s="681"/>
      <c r="U162" s="681"/>
      <c r="V162" s="681"/>
      <c r="W162" s="681"/>
      <c r="X162" s="681"/>
      <c r="Y162" s="681"/>
      <c r="Z162" s="681"/>
      <c r="AA162" s="681"/>
      <c r="AB162" s="681"/>
      <c r="AC162" s="681"/>
      <c r="AD162" s="681"/>
      <c r="AE162" s="681"/>
      <c r="AF162" s="681"/>
      <c r="AG162" s="681"/>
      <c r="AH162" s="681"/>
      <c r="AI162" s="681"/>
      <c r="AJ162" s="681"/>
      <c r="AK162" s="681"/>
      <c r="AL162" s="681"/>
      <c r="AM162" s="681"/>
      <c r="AN162" s="681"/>
      <c r="AO162" s="681"/>
      <c r="AP162" s="681"/>
      <c r="AQ162" s="681"/>
      <c r="AR162" s="681"/>
      <c r="AS162" s="681"/>
      <c r="AT162" s="681"/>
      <c r="AU162" s="681"/>
      <c r="AV162" s="681"/>
      <c r="AW162" s="681"/>
      <c r="AX162" s="681"/>
      <c r="AY162" s="681"/>
      <c r="AZ162" s="681"/>
      <c r="BA162" s="681"/>
      <c r="BB162" s="681"/>
      <c r="BC162" s="681"/>
      <c r="BD162" s="681"/>
      <c r="BE162" s="681"/>
      <c r="BF162" s="681"/>
      <c r="BG162" s="681"/>
      <c r="BH162" s="681"/>
      <c r="BI162" s="681"/>
      <c r="BJ162" s="681"/>
      <c r="BK162" s="681"/>
      <c r="BL162" s="681"/>
      <c r="BM162" s="681"/>
      <c r="BN162" s="681"/>
      <c r="BO162" s="681"/>
      <c r="BP162" s="681"/>
      <c r="BQ162" s="681"/>
      <c r="BR162" s="681"/>
      <c r="BS162" s="681"/>
      <c r="BT162" s="681"/>
      <c r="BU162" s="681"/>
      <c r="BV162" s="681"/>
      <c r="BW162" s="681"/>
      <c r="BX162" s="681"/>
      <c r="BY162" s="681"/>
    </row>
    <row r="163" spans="2:77" ht="144" customHeight="1">
      <c r="B163" s="600"/>
      <c r="C163" s="479" t="s">
        <v>1577</v>
      </c>
      <c r="D163" s="528"/>
      <c r="E163" s="528"/>
      <c r="F163" s="529"/>
      <c r="G163" s="530" t="s">
        <v>1578</v>
      </c>
      <c r="H163" s="530"/>
      <c r="I163" s="519" t="s">
        <v>1438</v>
      </c>
      <c r="J163" s="687">
        <f t="shared" ref="J163:J180" si="142">N163+AD163+AT163+BJ163</f>
        <v>12778.599999999999</v>
      </c>
      <c r="K163" s="687">
        <f t="shared" ref="K163:K180" si="143">O163+AE163+AU163+BK163</f>
        <v>0</v>
      </c>
      <c r="L163" s="687">
        <f t="shared" ref="L163:L180" si="144">IFERROR(K163-J163,"-")</f>
        <v>-12778.599999999999</v>
      </c>
      <c r="M163" s="688">
        <f t="shared" ref="M163:M180" si="145">IFERROR(K163/J163,"-")</f>
        <v>0</v>
      </c>
      <c r="N163" s="687">
        <f t="shared" ref="N163:N180" si="146">R163+V163+Z163</f>
        <v>3393.8999999999996</v>
      </c>
      <c r="O163" s="687">
        <f t="shared" ref="O163:O180" si="147">S163+W163+AA163</f>
        <v>0</v>
      </c>
      <c r="P163" s="687">
        <f t="shared" ref="P163:P180" si="148">IFERROR(O163-N163,"-")</f>
        <v>-3393.8999999999996</v>
      </c>
      <c r="Q163" s="688">
        <f t="shared" ref="Q163:Q180" si="149">IFERROR(O163/N163,"-")</f>
        <v>0</v>
      </c>
      <c r="R163" s="687">
        <f>'4. ГПП-УЗПКТ-СЗСК'!W19-0+0+0+'8. ГД Уренгой'!W17+0+0+'8. ГД Уренгой'!W29+'8. ГД Уренгой'!W30+0+0+0+'8. ГД Уренгой'!W19+'8. ГД Уренгой'!W21+0+'7. ГД Ямбург'!W11+'7. ГД Ямбург'!W12-'7. ГД Ямбург'!W27+'7. ГД Ямбург'!W42+'10. ГД Ноябрьск'!W19+'4. ГПП-УЗПКТ-СЗСК'!W35+'4. ГПП-УЗПКТ-СЗСК'!W46+0-0-0+0-0+0+0-0-0+0+0-0-0+0+0+0+0+0+0+0+0+0+0+0-0+0+0</f>
        <v>1175.9999999999998</v>
      </c>
      <c r="S163" s="687">
        <f>'4. ГПП-УЗПКТ-СЗСК'!Y19-0+0+0+'8. ГД Уренгой'!Y17+0+0+'8. ГД Уренгой'!Y29+'8. ГД Уренгой'!Y30+0+0+0+'8. ГД Уренгой'!Y19+'8. ГД Уренгой'!Y21+0+'7. ГД Ямбург'!Y11+'7. ГД Ямбург'!Y12-'7. ГД Ямбург'!Y27+'7. ГД Ямбург'!Y42+'10. ГД Ноябрьск'!Y19+'4. ГПП-УЗПКТ-СЗСК'!Y35+'4. ГПП-УЗПКТ-СЗСК'!Y46+0-0-0+0-0+0+0-0-0+0+0-0-0+0+0+0+0+0+0+0+0+0+0+0-0+0+0</f>
        <v>0</v>
      </c>
      <c r="T163" s="687">
        <f t="shared" ref="T163:T180" si="150">IFERROR(S163-R163,"-")</f>
        <v>-1175.9999999999998</v>
      </c>
      <c r="U163" s="688">
        <f t="shared" ref="U163:U180" si="151">IFERROR(S163/R163,"-")</f>
        <v>0</v>
      </c>
      <c r="V163" s="687">
        <f>'4. ГПП-УЗПКТ-СЗСК'!AC19-0+0+0+'8. ГД Уренгой'!AC17+0+0+'8. ГД Уренгой'!AC29+'8. ГД Уренгой'!AC30+0+0+0+'8. ГД Уренгой'!AC19+'8. ГД Уренгой'!AC21+0+'7. ГД Ямбург'!AC11+'7. ГД Ямбург'!AC12-'7. ГД Ямбург'!AC27+'7. ГД Ямбург'!AC42+'10. ГД Ноябрьск'!AC19+'4. ГПП-УЗПКТ-СЗСК'!AC35+'4. ГПП-УЗПКТ-СЗСК'!AC46+0-0-0+0-0+0+0-0-0+0+0-0-0+0+0+0+0+0+0+0+0+0+0+0-0+0+0</f>
        <v>1055.2</v>
      </c>
      <c r="W163" s="687">
        <f>'4. ГПП-УЗПКТ-СЗСК'!AE19-0+0+0+'8. ГД Уренгой'!AE17+0+0+'8. ГД Уренгой'!AE29+'8. ГД Уренгой'!AE30+0+0+0+'8. ГД Уренгой'!AE19+'8. ГД Уренгой'!AE21+0+'7. ГД Ямбург'!AE11+'7. ГД Ямбург'!AE12-'7. ГД Ямбург'!AE27+'7. ГД Ямбург'!AE42+'10. ГД Ноябрьск'!AE19+'4. ГПП-УЗПКТ-СЗСК'!AE35+'4. ГПП-УЗПКТ-СЗСК'!AE46+0-0-0+0-0+0+0-0-0+0+0-0-0+0+0+0+0+0+0+0+0+0+0+0-0+0+0</f>
        <v>0</v>
      </c>
      <c r="X163" s="687">
        <f t="shared" ref="X163:X180" si="152">IFERROR(W163-V163,"-")</f>
        <v>-1055.2</v>
      </c>
      <c r="Y163" s="688">
        <f t="shared" ref="Y163:Y180" si="153">IFERROR(W163/V163,"-")</f>
        <v>0</v>
      </c>
      <c r="Z163" s="687">
        <f>'4. ГПП-УЗПКТ-СЗСК'!AI19-0+0+0+'8. ГД Уренгой'!AI17+0+0+'8. ГД Уренгой'!AI29+'8. ГД Уренгой'!AI30+0+0+0+'8. ГД Уренгой'!AI19+'8. ГД Уренгой'!AI21+0+'7. ГД Ямбург'!AI11+'7. ГД Ямбург'!AI12-'7. ГД Ямбург'!AI27+'7. ГД Ямбург'!AI42+'10. ГД Ноябрьск'!AI19+'4. ГПП-УЗПКТ-СЗСК'!AI35+'4. ГПП-УЗПКТ-СЗСК'!AI46+0-0-0+0-0+0+0-0-0+0+0-0-0+0+0+0+0+0+0+0+0+0+0+0-0+0+0</f>
        <v>1162.6999999999998</v>
      </c>
      <c r="AA163" s="687">
        <f>'4. ГПП-УЗПКТ-СЗСК'!AK19-0+0+0+'8. ГД Уренгой'!AK17+0+0+'8. ГД Уренгой'!AK29+'8. ГД Уренгой'!AK30+0+0+0+'8. ГД Уренгой'!AK19+'8. ГД Уренгой'!AK21+0+'7. ГД Ямбург'!AK11+'7. ГД Ямбург'!AK12-'7. ГД Ямбург'!AK27+'7. ГД Ямбург'!AK42+'10. ГД Ноябрьск'!AK19+'4. ГПП-УЗПКТ-СЗСК'!AK35+'4. ГПП-УЗПКТ-СЗСК'!AK46+0-0-0+0-0+0+0-0-0+0+0-0-0+0+0+0+0+0+0+0+0+0+0+0-0+0+0</f>
        <v>0</v>
      </c>
      <c r="AB163" s="687">
        <f t="shared" ref="AB163:AB180" si="154">IFERROR(AA163-Z163,"-")</f>
        <v>-1162.6999999999998</v>
      </c>
      <c r="AC163" s="688">
        <f t="shared" ref="AC163:AC180" si="155">IFERROR(AA163/Z163,"-")</f>
        <v>0</v>
      </c>
      <c r="AD163" s="687">
        <f t="shared" ref="AD163:AD180" si="156">AH163+AL163+AP163</f>
        <v>3283.2</v>
      </c>
      <c r="AE163" s="687">
        <f t="shared" ref="AE163:AE180" si="157">AI163+AM163+AQ163</f>
        <v>0</v>
      </c>
      <c r="AF163" s="687">
        <f t="shared" ref="AF163:AF180" si="158">IFERROR(AE163-AD163,"-")</f>
        <v>-3283.2</v>
      </c>
      <c r="AG163" s="688">
        <f t="shared" ref="AG163:AG180" si="159">IFERROR(AE163/AD163,"-")</f>
        <v>0</v>
      </c>
      <c r="AH163" s="687">
        <f>'4. ГПП-УЗПКТ-СЗСК'!AU19-0+0+0+'8. ГД Уренгой'!AU17+0+0+'8. ГД Уренгой'!AU29+'8. ГД Уренгой'!AU30+0+0+0+'8. ГД Уренгой'!AU19+'8. ГД Уренгой'!AU21+0+'7. ГД Ямбург'!AU11+'7. ГД Ямбург'!AU12-'7. ГД Ямбург'!AU27+'7. ГД Ямбург'!AU42+'10. ГД Ноябрьск'!AU19+'4. ГПП-УЗПКТ-СЗСК'!AU35+'4. ГПП-УЗПКТ-СЗСК'!AU46+0-0-0+0-0+0+0-0-0+0+0-0-0+0+0+0+0+0+0+0+0+0+0+0-0+0+0</f>
        <v>1117.9000000000001</v>
      </c>
      <c r="AI163" s="687">
        <f>'4. ГПП-УЗПКТ-СЗСК'!AW19-0+0+0+'8. ГД Уренгой'!AW17+0+0+'8. ГД Уренгой'!AW29+'8. ГД Уренгой'!AW30+0+0+0+'8. ГД Уренгой'!AW19+'8. ГД Уренгой'!AW21+0+'7. ГД Ямбург'!AW11+'7. ГД Ямбург'!AW12-'7. ГД Ямбург'!AW27+'7. ГД Ямбург'!AW42+'10. ГД Ноябрьск'!AW19+'4. ГПП-УЗПКТ-СЗСК'!AW35+'4. ГПП-УЗПКТ-СЗСК'!AW46+0-0-0+0-0+0+0-0-0+0+0-0-0+0+0+0+0+0+0+0+0+0+0+0-0+0+0</f>
        <v>0</v>
      </c>
      <c r="AJ163" s="687">
        <f t="shared" ref="AJ163:AJ180" si="160">IFERROR(AI163-AH163,"-")</f>
        <v>-1117.9000000000001</v>
      </c>
      <c r="AK163" s="688">
        <f t="shared" ref="AK163:AK180" si="161">IFERROR(AI163/AH163,"-")</f>
        <v>0</v>
      </c>
      <c r="AL163" s="687">
        <f>'4. ГПП-УЗПКТ-СЗСК'!BA19-0+0+0+'8. ГД Уренгой'!BA17+0+0+'8. ГД Уренгой'!BA29+'8. ГД Уренгой'!BA30+0+0+0+'8. ГД Уренгой'!BA19+'8. ГД Уренгой'!BA21+0+'7. ГД Ямбург'!BA11+'7. ГД Ямбург'!BA12-'7. ГД Ямбург'!BA27+'7. ГД Ямбург'!BA42+'10. ГД Ноябрьск'!BA19+'4. ГПП-УЗПКТ-СЗСК'!BA35+'4. ГПП-УЗПКТ-СЗСК'!BA46+0-0-0+0-0+0+0-0-0+0+0-0-0+0+0+0+0+0+0+0+0+0+0+0-0+0+0</f>
        <v>1137.6999999999998</v>
      </c>
      <c r="AM163" s="687">
        <f>'4. ГПП-УЗПКТ-СЗСК'!BC19-0+0+0+'8. ГД Уренгой'!BC17+0+0+'8. ГД Уренгой'!BC29+'8. ГД Уренгой'!BC30+0+0+0+'8. ГД Уренгой'!BC19+'8. ГД Уренгой'!BC21+0+'7. ГД Ямбург'!BC11+'7. ГД Ямбург'!BC12-'7. ГД Ямбург'!BC27+'7. ГД Ямбург'!BC42+'10. ГД Ноябрьск'!BC19+'4. ГПП-УЗПКТ-СЗСК'!BC35+'4. ГПП-УЗПКТ-СЗСК'!BC46+0-0-0+0-0+0+0-0-0+0+0-0-0+0+0+0+0+0+0+0+0+0+0+0-0+0+0</f>
        <v>0</v>
      </c>
      <c r="AN163" s="687">
        <f t="shared" ref="AN163:AN180" si="162">IFERROR(AM163-AL163,"-")</f>
        <v>-1137.6999999999998</v>
      </c>
      <c r="AO163" s="688">
        <f t="shared" ref="AO163:AO180" si="163">IFERROR(AM163/AL163,"-")</f>
        <v>0</v>
      </c>
      <c r="AP163" s="687">
        <f>'4. ГПП-УЗПКТ-СЗСК'!BG19-0+0+0+'8. ГД Уренгой'!BG17+0+0+'8. ГД Уренгой'!BG29+'8. ГД Уренгой'!BG30+0+0+0+'8. ГД Уренгой'!BG19+'8. ГД Уренгой'!BG21+0+'7. ГД Ямбург'!BG11+'7. ГД Ямбург'!BG12-'7. ГД Ямбург'!BG27+'7. ГД Ямбург'!BG42+'10. ГД Ноябрьск'!BG19+'4. ГПП-УЗПКТ-СЗСК'!BG35+'4. ГПП-УЗПКТ-СЗСК'!BG46+0-0-0+0-0+0+0-0-0+0+0-0-0+0+0+0+0+0+0+0+0+0+0+0-0+0+0</f>
        <v>1027.5999999999999</v>
      </c>
      <c r="AQ163" s="687">
        <f>'4. ГПП-УЗПКТ-СЗСК'!BI19-0+0+0+'8. ГД Уренгой'!BI17+0+0+'8. ГД Уренгой'!BI29+'8. ГД Уренгой'!BI30+0+0+0+'8. ГД Уренгой'!BI19+'8. ГД Уренгой'!BI21+0+'7. ГД Ямбург'!BI11+'7. ГД Ямбург'!BI12-'7. ГД Ямбург'!BI27+'7. ГД Ямбург'!BI42+'10. ГД Ноябрьск'!BI19+'4. ГПП-УЗПКТ-СЗСК'!BI35+'4. ГПП-УЗПКТ-СЗСК'!BI46+0-0-0+0-0+0+0-0-0+0+0-0-0+0+0+0+0+0+0+0+0+0+0+0-0+0+0</f>
        <v>0</v>
      </c>
      <c r="AR163" s="687">
        <f t="shared" ref="AR163:AR180" si="164">IFERROR(AQ163-AP163,"-")</f>
        <v>-1027.5999999999999</v>
      </c>
      <c r="AS163" s="688">
        <f t="shared" ref="AS163:AS180" si="165">IFERROR(AQ163/AP163,"-")</f>
        <v>0</v>
      </c>
      <c r="AT163" s="687">
        <f t="shared" ref="AT163:AT180" si="166">AX163+BB163+BF163</f>
        <v>2797.6</v>
      </c>
      <c r="AU163" s="687">
        <f t="shared" ref="AU163:AU180" si="167">AY163+BC163+BG163</f>
        <v>0</v>
      </c>
      <c r="AV163" s="687">
        <f t="shared" ref="AV163:AV180" si="168">IFERROR(AU163-AT163,"-")</f>
        <v>-2797.6</v>
      </c>
      <c r="AW163" s="688">
        <f t="shared" ref="AW163:AW180" si="169">IFERROR(AU163/AT163,"-")</f>
        <v>0</v>
      </c>
      <c r="AX163" s="687">
        <f>'4. ГПП-УЗПКТ-СЗСК'!BS19-0+0+0+'8. ГД Уренгой'!BS17+0+0+'8. ГД Уренгой'!BS29+'8. ГД Уренгой'!BS30+0+0+0+'8. ГД Уренгой'!BS19+'8. ГД Уренгой'!BS21+0+'7. ГД Ямбург'!BS11+'7. ГД Ямбург'!BS12-'7. ГД Ямбург'!BS27+'7. ГД Ямбург'!BS42+'10. ГД Ноябрьск'!BS19+'4. ГПП-УЗПКТ-СЗСК'!BS35+'4. ГПП-УЗПКТ-СЗСК'!BS46+0-0-0+0-0+0+0-0-0+0+0-0-0+0+0+0+0+0+0+0+0+0+0+0-0+0+0</f>
        <v>833.19999999999993</v>
      </c>
      <c r="AY163" s="687">
        <f>'4. ГПП-УЗПКТ-СЗСК'!BU19-0+0+0+'8. ГД Уренгой'!BU17+0+0+'8. ГД Уренгой'!BU29+'8. ГД Уренгой'!BU30+0+0+0+'8. ГД Уренгой'!BU19+'8. ГД Уренгой'!BU21+0+'7. ГД Ямбург'!BU11+'7. ГД Ямбург'!BU12-'7. ГД Ямбург'!BU27+'7. ГД Ямбург'!BU42+'10. ГД Ноябрьск'!BU19+'4. ГПП-УЗПКТ-СЗСК'!BU35+'4. ГПП-УЗПКТ-СЗСК'!BU46+0-0-0+0-0+0+0-0-0+0+0-0-0+0+0+0+0+0+0+0+0+0+0+0-0+0+0</f>
        <v>0</v>
      </c>
      <c r="AZ163" s="687">
        <f t="shared" ref="AZ163:AZ180" si="170">IFERROR(AY163-AX163,"-")</f>
        <v>-833.19999999999993</v>
      </c>
      <c r="BA163" s="688">
        <f t="shared" ref="BA163:BA180" si="171">IFERROR(AY163/AX163,"-")</f>
        <v>0</v>
      </c>
      <c r="BB163" s="687">
        <f>'4. ГПП-УЗПКТ-СЗСК'!BY19-0+0+0+'8. ГД Уренгой'!BY17+0+0+'8. ГД Уренгой'!BY29+'8. ГД Уренгой'!BY30+0+0+0+'8. ГД Уренгой'!BY19+'8. ГД Уренгой'!BY21+0+'7. ГД Ямбург'!BY11+'7. ГД Ямбург'!BY12-'7. ГД Ямбург'!BY27+'7. ГД Ямбург'!BY42+'10. ГД Ноябрьск'!BY19+'4. ГПП-УЗПКТ-СЗСК'!BY35+'4. ГПП-УЗПКТ-СЗСК'!BY46+0-0-0+0-0+0+0-0-0+0+0-0-0+0+0+0+0+0+0+0+0+0+0+0-0+0+0</f>
        <v>971.9</v>
      </c>
      <c r="BC163" s="687">
        <f>'4. ГПП-УЗПКТ-СЗСК'!CA19-0+0+0+'8. ГД Уренгой'!CA17+0+0+'8. ГД Уренгой'!CA29+'8. ГД Уренгой'!CA30+0+0+0+'8. ГД Уренгой'!CA19+'8. ГД Уренгой'!CA21+0+'7. ГД Ямбург'!CA11+'7. ГД Ямбург'!CA12-'7. ГД Ямбург'!CA27+'7. ГД Ямбург'!CA42+'10. ГД Ноябрьск'!CA19+'4. ГПП-УЗПКТ-СЗСК'!CA35+'4. ГПП-УЗПКТ-СЗСК'!CA46+0-0-0+0-0+0+0-0-0+0+0-0-0+0+0+0+0+0+0+0+0+0+0+0-0+0+0</f>
        <v>0</v>
      </c>
      <c r="BD163" s="687">
        <f t="shared" ref="BD163:BD180" si="172">IFERROR(BC163-BB163,"-")</f>
        <v>-971.9</v>
      </c>
      <c r="BE163" s="688">
        <f t="shared" ref="BE163:BE180" si="173">IFERROR(BC163/BB163,"-")</f>
        <v>0</v>
      </c>
      <c r="BF163" s="687">
        <f>'4. ГПП-УЗПКТ-СЗСК'!CE19-0+0+0+'8. ГД Уренгой'!CE17+0+0+'8. ГД Уренгой'!CE29+'8. ГД Уренгой'!CE30+0+0+0+'8. ГД Уренгой'!CE19+'8. ГД Уренгой'!CE21+0+'7. ГД Ямбург'!CE11+'7. ГД Ямбург'!CE12-'7. ГД Ямбург'!CE27+'7. ГД Ямбург'!CE42+'10. ГД Ноябрьск'!CE19+'4. ГПП-УЗПКТ-СЗСК'!CE35+'4. ГПП-УЗПКТ-СЗСК'!CE46+0-0-0+0-0+0+0-0-0+0+0-0-0+0+0+0+0+0+0+0+0+0+0+0-0+0+0</f>
        <v>992.5</v>
      </c>
      <c r="BG163" s="687">
        <f>'4. ГПП-УЗПКТ-СЗСК'!CG19-0+0+0+'8. ГД Уренгой'!CG17+0+0+'8. ГД Уренгой'!CG29+'8. ГД Уренгой'!CG30+0+0+0+'8. ГД Уренгой'!CG19+'8. ГД Уренгой'!CG21+0+'7. ГД Ямбург'!CG11+'7. ГД Ямбург'!CG12-'7. ГД Ямбург'!CG27+'7. ГД Ямбург'!CG42+'10. ГД Ноябрьск'!CG19+'4. ГПП-УЗПКТ-СЗСК'!CG35+'4. ГПП-УЗПКТ-СЗСК'!CG46+0-0-0+0-0+0+0-0-0+0+0-0-0+0+0+0+0+0+0+0+0+0+0+0-0+0+0</f>
        <v>0</v>
      </c>
      <c r="BH163" s="687">
        <f t="shared" ref="BH163:BH180" si="174">IFERROR(BG163-BF163,"-")</f>
        <v>-992.5</v>
      </c>
      <c r="BI163" s="688">
        <f t="shared" ref="BI163:BI180" si="175">IFERROR(BG163/BF163,"-")</f>
        <v>0</v>
      </c>
      <c r="BJ163" s="687">
        <f t="shared" ref="BJ163:BJ180" si="176">BN163+BR163+BV163</f>
        <v>3303.9000000000005</v>
      </c>
      <c r="BK163" s="687">
        <f t="shared" ref="BK163:BK180" si="177">BO163+BS163+BW163</f>
        <v>0</v>
      </c>
      <c r="BL163" s="687">
        <f t="shared" ref="BL163:BL180" si="178">IFERROR(BK163-BJ163,"-")</f>
        <v>-3303.9000000000005</v>
      </c>
      <c r="BM163" s="688">
        <f t="shared" ref="BM163:BM180" si="179">IFERROR(BK163/BJ163,"-")</f>
        <v>0</v>
      </c>
      <c r="BN163" s="687">
        <f>'4. ГПП-УЗПКТ-СЗСК'!CQ19-0+0+0+'8. ГД Уренгой'!CQ17+0+0+'8. ГД Уренгой'!CQ29+'8. ГД Уренгой'!CQ30+0+0+0+'8. ГД Уренгой'!CQ19+'8. ГД Уренгой'!CQ21+0+'7. ГД Ямбург'!CQ11+'7. ГД Ямбург'!CQ12-'7. ГД Ямбург'!CQ27+'7. ГД Ямбург'!CQ42+'10. ГД Ноябрьск'!CQ19+'4. ГПП-УЗПКТ-СЗСК'!CQ35+'4. ГПП-УЗПКТ-СЗСК'!CQ46+0-0-0+0-0+0+0-0-0+0+0-0-0+0+0+0+0+0+0+0+0+0+0+0-0+0+0</f>
        <v>1110.8000000000002</v>
      </c>
      <c r="BO163" s="687">
        <f>'4. ГПП-УЗПКТ-СЗСК'!CS19-0+0+0+'8. ГД Уренгой'!CS17+0+0+'8. ГД Уренгой'!CS29+'8. ГД Уренгой'!CS30+0+0+0+'8. ГД Уренгой'!CS19+'8. ГД Уренгой'!CS21+0+'7. ГД Ямбург'!CS11+'7. ГД Ямбург'!CS12-'7. ГД Ямбург'!CS27+'7. ГД Ямбург'!CS42+'10. ГД Ноябрьск'!CS19+'4. ГПП-УЗПКТ-СЗСК'!CS35+'4. ГПП-УЗПКТ-СЗСК'!CS46+0-0-0+0-0+0+0-0-0+0+0-0-0+0+0+0+0+0+0+0+0+0+0+0-0+0+0</f>
        <v>0</v>
      </c>
      <c r="BP163" s="687">
        <f t="shared" ref="BP163:BP180" si="180">IFERROR(BO163-BN163,"-")</f>
        <v>-1110.8000000000002</v>
      </c>
      <c r="BQ163" s="688">
        <f t="shared" ref="BQ163:BQ180" si="181">IFERROR(BO163/BN163,"-")</f>
        <v>0</v>
      </c>
      <c r="BR163" s="687">
        <f>'4. ГПП-УЗПКТ-СЗСК'!CW19-0+0+0+'8. ГД Уренгой'!CW17+0+0+'8. ГД Уренгой'!CW29+'8. ГД Уренгой'!CW30+0+0+0+'8. ГД Уренгой'!CW19+'8. ГД Уренгой'!CW21+0+'7. ГД Ямбург'!CW11+'7. ГД Ямбург'!CW12-'7. ГД Ямбург'!CW27+'7. ГД Ямбург'!CW42+'10. ГД Ноябрьск'!CW19+'4. ГПП-УЗПКТ-СЗСК'!CW35+'4. ГПП-УЗПКТ-СЗСК'!CW46+0-0-0+0-0+0+0-0-0+0+0-0-0+0+0+0+0+0+0+0+0+0+0+0-0+0+0</f>
        <v>1076.6000000000001</v>
      </c>
      <c r="BS163" s="687">
        <f>'4. ГПП-УЗПКТ-СЗСК'!CY19-0+0+0+'8. ГД Уренгой'!CY17+0+0+'8. ГД Уренгой'!CY29+'8. ГД Уренгой'!CY30+0+0+0+'8. ГД Уренгой'!CY19+'8. ГД Уренгой'!CY21+0+'7. ГД Ямбург'!CY11+'7. ГД Ямбург'!CY12-'7. ГД Ямбург'!CY27+'7. ГД Ямбург'!CY42+'10. ГД Ноябрьск'!CY19+'4. ГПП-УЗПКТ-СЗСК'!CY35+'4. ГПП-УЗПКТ-СЗСК'!CY46+0-0-0+0-0+0+0-0-0+0+0-0-0+0+0+0+0+0+0+0+0+0+0+0-0+0+0</f>
        <v>0</v>
      </c>
      <c r="BT163" s="687">
        <f t="shared" ref="BT163:BT180" si="182">IFERROR(BS163-BR163,"-")</f>
        <v>-1076.6000000000001</v>
      </c>
      <c r="BU163" s="688">
        <f t="shared" ref="BU163:BU180" si="183">IFERROR(BS163/BR163,"-")</f>
        <v>0</v>
      </c>
      <c r="BV163" s="687">
        <f>'4. ГПП-УЗПКТ-СЗСК'!DC19-0+0+0+'8. ГД Уренгой'!DC17+0+0+'8. ГД Уренгой'!DC29+'8. ГД Уренгой'!DC30+0+0+0+'8. ГД Уренгой'!DC19+'8. ГД Уренгой'!DC21+0+'7. ГД Ямбург'!DC11+'7. ГД Ямбург'!DC12-'7. ГД Ямбург'!DC27+'7. ГД Ямбург'!DC42+'10. ГД Ноябрьск'!DC19+'4. ГПП-УЗПКТ-СЗСК'!DC35+'4. ГПП-УЗПКТ-СЗСК'!DC46+0-0-0+0-0+0+0-0-0+0+0-0-0+0+0+0+0+0+0+0+0+0+0+0-0+0+0</f>
        <v>1116.5000000000002</v>
      </c>
      <c r="BW163" s="687">
        <f>'4. ГПП-УЗПКТ-СЗСК'!DE19-0+0+0+'8. ГД Уренгой'!DE17+0+0+'8. ГД Уренгой'!DE29+'8. ГД Уренгой'!DE30+0+0+0+'8. ГД Уренгой'!DE19+'8. ГД Уренгой'!DE21+0+'7. ГД Ямбург'!DE11+'7. ГД Ямбург'!DE12-'7. ГД Ямбург'!DE27+'7. ГД Ямбург'!DE42+'10. ГД Ноябрьск'!DE19+'4. ГПП-УЗПКТ-СЗСК'!DE35+'4. ГПП-УЗПКТ-СЗСК'!DE46+0-0-0+0-0+0+0-0-0+0+0-0-0+0+0+0+0+0+0+0+0+0+0+0-0+0+0</f>
        <v>0</v>
      </c>
      <c r="BX163" s="687">
        <f t="shared" ref="BX163:BX180" si="184">IFERROR(BW163-BV163,"-")</f>
        <v>-1116.5000000000002</v>
      </c>
      <c r="BY163" s="688">
        <f t="shared" ref="BY163:BY180" si="185">IFERROR(BW163/BV163,"-")</f>
        <v>0</v>
      </c>
    </row>
    <row r="164" spans="2:77" ht="108" customHeight="1">
      <c r="B164" s="600"/>
      <c r="C164" s="514" t="s">
        <v>1579</v>
      </c>
      <c r="D164" s="528"/>
      <c r="E164" s="528"/>
      <c r="F164" s="529"/>
      <c r="G164" s="530" t="s">
        <v>1580</v>
      </c>
      <c r="H164" s="530"/>
      <c r="I164" s="519" t="s">
        <v>1438</v>
      </c>
      <c r="J164" s="687">
        <f t="shared" si="142"/>
        <v>12778.599999999999</v>
      </c>
      <c r="K164" s="687">
        <f t="shared" si="143"/>
        <v>0</v>
      </c>
      <c r="L164" s="687">
        <f t="shared" si="144"/>
        <v>-12778.599999999999</v>
      </c>
      <c r="M164" s="688">
        <f t="shared" si="145"/>
        <v>0</v>
      </c>
      <c r="N164" s="687">
        <f t="shared" si="146"/>
        <v>3393.8999999999996</v>
      </c>
      <c r="O164" s="687">
        <f t="shared" si="147"/>
        <v>0</v>
      </c>
      <c r="P164" s="687">
        <f t="shared" si="148"/>
        <v>-3393.8999999999996</v>
      </c>
      <c r="Q164" s="688">
        <f t="shared" si="149"/>
        <v>0</v>
      </c>
      <c r="R164" s="687">
        <f>'4. ГПП-УЗПКТ-СЗСК'!W19-0+0+0+'8. ГД Уренгой'!W17+0+0+'8. ГД Уренгой'!W29+'8. ГД Уренгой'!W30+0+0+0+'8. ГД Уренгой'!W19+'8. ГД Уренгой'!W21+0+'7. ГД Ямбург'!W11+'7. ГД Ямбург'!W12-'7. ГД Ямбург'!W27+'7. ГД Ямбург'!W42+'10. ГД Ноябрьск'!W19+'4. ГПП-УЗПКТ-СЗСК'!W35+'4. ГПП-УЗПКТ-СЗСК'!W46+0-0-0</f>
        <v>1175.9999999999998</v>
      </c>
      <c r="S164" s="687">
        <f>'4. ГПП-УЗПКТ-СЗСК'!Y19-0+0+0+'8. ГД Уренгой'!Y17+0+0+'8. ГД Уренгой'!Y29+'8. ГД Уренгой'!Y30+0+0+0+'8. ГД Уренгой'!Y19+'8. ГД Уренгой'!Y21+0+'7. ГД Ямбург'!Y11+'7. ГД Ямбург'!Y12-'7. ГД Ямбург'!Y27+'7. ГД Ямбург'!Y42+'10. ГД Ноябрьск'!Y19+'4. ГПП-УЗПКТ-СЗСК'!Y35+'4. ГПП-УЗПКТ-СЗСК'!Y46+0-0-0</f>
        <v>0</v>
      </c>
      <c r="T164" s="687">
        <f t="shared" si="150"/>
        <v>-1175.9999999999998</v>
      </c>
      <c r="U164" s="688">
        <f t="shared" si="151"/>
        <v>0</v>
      </c>
      <c r="V164" s="687">
        <f>'4. ГПП-УЗПКТ-СЗСК'!AC19-0+0+0+'8. ГД Уренгой'!AC17+0+0+'8. ГД Уренгой'!AC29+'8. ГД Уренгой'!AC30+0+0+0+'8. ГД Уренгой'!AC19+'8. ГД Уренгой'!AC21+0+'7. ГД Ямбург'!AC11+'7. ГД Ямбург'!AC12-'7. ГД Ямбург'!AC27+'7. ГД Ямбург'!AC42+'10. ГД Ноябрьск'!AC19+'4. ГПП-УЗПКТ-СЗСК'!AC35+'4. ГПП-УЗПКТ-СЗСК'!AC46+0-0-0</f>
        <v>1055.2</v>
      </c>
      <c r="W164" s="687">
        <f>'4. ГПП-УЗПКТ-СЗСК'!AE19-0+0+0+'8. ГД Уренгой'!AE17+0+0+'8. ГД Уренгой'!AE29+'8. ГД Уренгой'!AE30+0+0+0+'8. ГД Уренгой'!AE19+'8. ГД Уренгой'!AE21+0+'7. ГД Ямбург'!AE11+'7. ГД Ямбург'!AE12-'7. ГД Ямбург'!AE27+'7. ГД Ямбург'!AE42+'10. ГД Ноябрьск'!AE19+'4. ГПП-УЗПКТ-СЗСК'!AE35+'4. ГПП-УЗПКТ-СЗСК'!AE46+0-0-0</f>
        <v>0</v>
      </c>
      <c r="X164" s="687">
        <f t="shared" si="152"/>
        <v>-1055.2</v>
      </c>
      <c r="Y164" s="688">
        <f t="shared" si="153"/>
        <v>0</v>
      </c>
      <c r="Z164" s="687">
        <f>'4. ГПП-УЗПКТ-СЗСК'!AI19-0+0+0+'8. ГД Уренгой'!AI17+0+0+'8. ГД Уренгой'!AI29+'8. ГД Уренгой'!AI30+0+0+0+'8. ГД Уренгой'!AI19+'8. ГД Уренгой'!AI21+0+'7. ГД Ямбург'!AI11+'7. ГД Ямбург'!AI12-'7. ГД Ямбург'!AI27+'7. ГД Ямбург'!AI42+'10. ГД Ноябрьск'!AI19+'4. ГПП-УЗПКТ-СЗСК'!AI35+'4. ГПП-УЗПКТ-СЗСК'!AI46+0-0-0</f>
        <v>1162.6999999999998</v>
      </c>
      <c r="AA164" s="687">
        <f>'4. ГПП-УЗПКТ-СЗСК'!AK19-0+0+0+'8. ГД Уренгой'!AK17+0+0+'8. ГД Уренгой'!AK29+'8. ГД Уренгой'!AK30+0+0+0+'8. ГД Уренгой'!AK19+'8. ГД Уренгой'!AK21+0+'7. ГД Ямбург'!AK11+'7. ГД Ямбург'!AK12-'7. ГД Ямбург'!AK27+'7. ГД Ямбург'!AK42+'10. ГД Ноябрьск'!AK19+'4. ГПП-УЗПКТ-СЗСК'!AK35+'4. ГПП-УЗПКТ-СЗСК'!AK46+0-0-0</f>
        <v>0</v>
      </c>
      <c r="AB164" s="687">
        <f t="shared" si="154"/>
        <v>-1162.6999999999998</v>
      </c>
      <c r="AC164" s="688">
        <f t="shared" si="155"/>
        <v>0</v>
      </c>
      <c r="AD164" s="687">
        <f t="shared" si="156"/>
        <v>3283.2</v>
      </c>
      <c r="AE164" s="687">
        <f t="shared" si="157"/>
        <v>0</v>
      </c>
      <c r="AF164" s="687">
        <f t="shared" si="158"/>
        <v>-3283.2</v>
      </c>
      <c r="AG164" s="688">
        <f t="shared" si="159"/>
        <v>0</v>
      </c>
      <c r="AH164" s="687">
        <f>'4. ГПП-УЗПКТ-СЗСК'!AU19-0+0+0+'8. ГД Уренгой'!AU17+0+0+'8. ГД Уренгой'!AU29+'8. ГД Уренгой'!AU30+0+0+0+'8. ГД Уренгой'!AU19+'8. ГД Уренгой'!AU21+0+'7. ГД Ямбург'!AU11+'7. ГД Ямбург'!AU12-'7. ГД Ямбург'!AU27+'7. ГД Ямбург'!AU42+'10. ГД Ноябрьск'!AU19+'4. ГПП-УЗПКТ-СЗСК'!AU35+'4. ГПП-УЗПКТ-СЗСК'!AU46+0-0-0</f>
        <v>1117.9000000000001</v>
      </c>
      <c r="AI164" s="687">
        <f>'4. ГПП-УЗПКТ-СЗСК'!AW19-0+0+0+'8. ГД Уренгой'!AW17+0+0+'8. ГД Уренгой'!AW29+'8. ГД Уренгой'!AW30+0+0+0+'8. ГД Уренгой'!AW19+'8. ГД Уренгой'!AW21+0+'7. ГД Ямбург'!AW11+'7. ГД Ямбург'!AW12-'7. ГД Ямбург'!AW27+'7. ГД Ямбург'!AW42+'10. ГД Ноябрьск'!AW19+'4. ГПП-УЗПКТ-СЗСК'!AW35+'4. ГПП-УЗПКТ-СЗСК'!AW46+0-0-0</f>
        <v>0</v>
      </c>
      <c r="AJ164" s="687">
        <f t="shared" si="160"/>
        <v>-1117.9000000000001</v>
      </c>
      <c r="AK164" s="688">
        <f t="shared" si="161"/>
        <v>0</v>
      </c>
      <c r="AL164" s="687">
        <f>'4. ГПП-УЗПКТ-СЗСК'!BA19-0+0+0+'8. ГД Уренгой'!BA17+0+0+'8. ГД Уренгой'!BA29+'8. ГД Уренгой'!BA30+0+0+0+'8. ГД Уренгой'!BA19+'8. ГД Уренгой'!BA21+0+'7. ГД Ямбург'!BA11+'7. ГД Ямбург'!BA12-'7. ГД Ямбург'!BA27+'7. ГД Ямбург'!BA42+'10. ГД Ноябрьск'!BA19+'4. ГПП-УЗПКТ-СЗСК'!BA35+'4. ГПП-УЗПКТ-СЗСК'!BA46+0-0-0</f>
        <v>1137.6999999999998</v>
      </c>
      <c r="AM164" s="687">
        <f>'4. ГПП-УЗПКТ-СЗСК'!BC19-0+0+0+'8. ГД Уренгой'!BC17+0+0+'8. ГД Уренгой'!BC29+'8. ГД Уренгой'!BC30+0+0+0+'8. ГД Уренгой'!BC19+'8. ГД Уренгой'!BC21+0+'7. ГД Ямбург'!BC11+'7. ГД Ямбург'!BC12-'7. ГД Ямбург'!BC27+'7. ГД Ямбург'!BC42+'10. ГД Ноябрьск'!BC19+'4. ГПП-УЗПКТ-СЗСК'!BC35+'4. ГПП-УЗПКТ-СЗСК'!BC46+0-0-0</f>
        <v>0</v>
      </c>
      <c r="AN164" s="687">
        <f t="shared" si="162"/>
        <v>-1137.6999999999998</v>
      </c>
      <c r="AO164" s="688">
        <f t="shared" si="163"/>
        <v>0</v>
      </c>
      <c r="AP164" s="687">
        <f>'4. ГПП-УЗПКТ-СЗСК'!BG19-0+0+0+'8. ГД Уренгой'!BG17+0+0+'8. ГД Уренгой'!BG29+'8. ГД Уренгой'!BG30+0+0+0+'8. ГД Уренгой'!BG19+'8. ГД Уренгой'!BG21+0+'7. ГД Ямбург'!BG11+'7. ГД Ямбург'!BG12-'7. ГД Ямбург'!BG27+'7. ГД Ямбург'!BG42+'10. ГД Ноябрьск'!BG19+'4. ГПП-УЗПКТ-СЗСК'!BG35+'4. ГПП-УЗПКТ-СЗСК'!BG46+0-0-0</f>
        <v>1027.5999999999999</v>
      </c>
      <c r="AQ164" s="687">
        <f>'4. ГПП-УЗПКТ-СЗСК'!BI19-0+0+0+'8. ГД Уренгой'!BI17+0+0+'8. ГД Уренгой'!BI29+'8. ГД Уренгой'!BI30+0+0+0+'8. ГД Уренгой'!BI19+'8. ГД Уренгой'!BI21+0+'7. ГД Ямбург'!BI11+'7. ГД Ямбург'!BI12-'7. ГД Ямбург'!BI27+'7. ГД Ямбург'!BI42+'10. ГД Ноябрьск'!BI19+'4. ГПП-УЗПКТ-СЗСК'!BI35+'4. ГПП-УЗПКТ-СЗСК'!BI46+0-0-0</f>
        <v>0</v>
      </c>
      <c r="AR164" s="687">
        <f t="shared" si="164"/>
        <v>-1027.5999999999999</v>
      </c>
      <c r="AS164" s="688">
        <f t="shared" si="165"/>
        <v>0</v>
      </c>
      <c r="AT164" s="687">
        <f t="shared" si="166"/>
        <v>2797.6</v>
      </c>
      <c r="AU164" s="687">
        <f t="shared" si="167"/>
        <v>0</v>
      </c>
      <c r="AV164" s="687">
        <f t="shared" si="168"/>
        <v>-2797.6</v>
      </c>
      <c r="AW164" s="688">
        <f t="shared" si="169"/>
        <v>0</v>
      </c>
      <c r="AX164" s="687">
        <f>'4. ГПП-УЗПКТ-СЗСК'!BS19-0+0+0+'8. ГД Уренгой'!BS17+0+0+'8. ГД Уренгой'!BS29+'8. ГД Уренгой'!BS30+0+0+0+'8. ГД Уренгой'!BS19+'8. ГД Уренгой'!BS21+0+'7. ГД Ямбург'!BS11+'7. ГД Ямбург'!BS12-'7. ГД Ямбург'!BS27+'7. ГД Ямбург'!BS42+'10. ГД Ноябрьск'!BS19+'4. ГПП-УЗПКТ-СЗСК'!BS35+'4. ГПП-УЗПКТ-СЗСК'!BS46+0-0-0</f>
        <v>833.19999999999993</v>
      </c>
      <c r="AY164" s="687">
        <f>'4. ГПП-УЗПКТ-СЗСК'!BU19-0+0+0+'8. ГД Уренгой'!BU17+0+0+'8. ГД Уренгой'!BU29+'8. ГД Уренгой'!BU30+0+0+0+'8. ГД Уренгой'!BU19+'8. ГД Уренгой'!BU21+0+'7. ГД Ямбург'!BU11+'7. ГД Ямбург'!BU12-'7. ГД Ямбург'!BU27+'7. ГД Ямбург'!BU42+'10. ГД Ноябрьск'!BU19+'4. ГПП-УЗПКТ-СЗСК'!BU35+'4. ГПП-УЗПКТ-СЗСК'!BU46+0-0-0</f>
        <v>0</v>
      </c>
      <c r="AZ164" s="687">
        <f t="shared" si="170"/>
        <v>-833.19999999999993</v>
      </c>
      <c r="BA164" s="688">
        <f t="shared" si="171"/>
        <v>0</v>
      </c>
      <c r="BB164" s="687">
        <f>'4. ГПП-УЗПКТ-СЗСК'!BY19-0+0+0+'8. ГД Уренгой'!BY17+0+0+'8. ГД Уренгой'!BY29+'8. ГД Уренгой'!BY30+0+0+0+'8. ГД Уренгой'!BY19+'8. ГД Уренгой'!BY21+0+'7. ГД Ямбург'!BY11+'7. ГД Ямбург'!BY12-'7. ГД Ямбург'!BY27+'7. ГД Ямбург'!BY42+'10. ГД Ноябрьск'!BY19+'4. ГПП-УЗПКТ-СЗСК'!BY35+'4. ГПП-УЗПКТ-СЗСК'!BY46+0-0-0</f>
        <v>971.9</v>
      </c>
      <c r="BC164" s="687">
        <f>'4. ГПП-УЗПКТ-СЗСК'!CA19-0+0+0+'8. ГД Уренгой'!CA17+0+0+'8. ГД Уренгой'!CA29+'8. ГД Уренгой'!CA30+0+0+0+'8. ГД Уренгой'!CA19+'8. ГД Уренгой'!CA21+0+'7. ГД Ямбург'!CA11+'7. ГД Ямбург'!CA12-'7. ГД Ямбург'!CA27+'7. ГД Ямбург'!CA42+'10. ГД Ноябрьск'!CA19+'4. ГПП-УЗПКТ-СЗСК'!CA35+'4. ГПП-УЗПКТ-СЗСК'!CA46+0-0-0</f>
        <v>0</v>
      </c>
      <c r="BD164" s="687">
        <f t="shared" si="172"/>
        <v>-971.9</v>
      </c>
      <c r="BE164" s="688">
        <f t="shared" si="173"/>
        <v>0</v>
      </c>
      <c r="BF164" s="687">
        <f>'4. ГПП-УЗПКТ-СЗСК'!CE19-0+0+0+'8. ГД Уренгой'!CE17+0+0+'8. ГД Уренгой'!CE29+'8. ГД Уренгой'!CE30+0+0+0+'8. ГД Уренгой'!CE19+'8. ГД Уренгой'!CE21+0+'7. ГД Ямбург'!CE11+'7. ГД Ямбург'!CE12-'7. ГД Ямбург'!CE27+'7. ГД Ямбург'!CE42+'10. ГД Ноябрьск'!CE19+'4. ГПП-УЗПКТ-СЗСК'!CE35+'4. ГПП-УЗПКТ-СЗСК'!CE46+0-0-0</f>
        <v>992.5</v>
      </c>
      <c r="BG164" s="687">
        <f>'4. ГПП-УЗПКТ-СЗСК'!CG19-0+0+0+'8. ГД Уренгой'!CG17+0+0+'8. ГД Уренгой'!CG29+'8. ГД Уренгой'!CG30+0+0+0+'8. ГД Уренгой'!CG19+'8. ГД Уренгой'!CG21+0+'7. ГД Ямбург'!CG11+'7. ГД Ямбург'!CG12-'7. ГД Ямбург'!CG27+'7. ГД Ямбург'!CG42+'10. ГД Ноябрьск'!CG19+'4. ГПП-УЗПКТ-СЗСК'!CG35+'4. ГПП-УЗПКТ-СЗСК'!CG46+0-0-0</f>
        <v>0</v>
      </c>
      <c r="BH164" s="687">
        <f t="shared" si="174"/>
        <v>-992.5</v>
      </c>
      <c r="BI164" s="688">
        <f t="shared" si="175"/>
        <v>0</v>
      </c>
      <c r="BJ164" s="687">
        <f t="shared" si="176"/>
        <v>3303.9000000000005</v>
      </c>
      <c r="BK164" s="687">
        <f t="shared" si="177"/>
        <v>0</v>
      </c>
      <c r="BL164" s="687">
        <f t="shared" si="178"/>
        <v>-3303.9000000000005</v>
      </c>
      <c r="BM164" s="688">
        <f t="shared" si="179"/>
        <v>0</v>
      </c>
      <c r="BN164" s="687">
        <f>'4. ГПП-УЗПКТ-СЗСК'!CQ19-0+0+0+'8. ГД Уренгой'!CQ17+0+0+'8. ГД Уренгой'!CQ29+'8. ГД Уренгой'!CQ30+0+0+0+'8. ГД Уренгой'!CQ19+'8. ГД Уренгой'!CQ21+0+'7. ГД Ямбург'!CQ11+'7. ГД Ямбург'!CQ12-'7. ГД Ямбург'!CQ27+'7. ГД Ямбург'!CQ42+'10. ГД Ноябрьск'!CQ19+'4. ГПП-УЗПКТ-СЗСК'!CQ35+'4. ГПП-УЗПКТ-СЗСК'!CQ46+0-0-0</f>
        <v>1110.8000000000002</v>
      </c>
      <c r="BO164" s="687">
        <f>'4. ГПП-УЗПКТ-СЗСК'!CS19-0+0+0+'8. ГД Уренгой'!CS17+0+0+'8. ГД Уренгой'!CS29+'8. ГД Уренгой'!CS30+0+0+0+'8. ГД Уренгой'!CS19+'8. ГД Уренгой'!CS21+0+'7. ГД Ямбург'!CS11+'7. ГД Ямбург'!CS12-'7. ГД Ямбург'!CS27+'7. ГД Ямбург'!CS42+'10. ГД Ноябрьск'!CS19+'4. ГПП-УЗПКТ-СЗСК'!CS35+'4. ГПП-УЗПКТ-СЗСК'!CS46+0-0-0</f>
        <v>0</v>
      </c>
      <c r="BP164" s="687">
        <f t="shared" si="180"/>
        <v>-1110.8000000000002</v>
      </c>
      <c r="BQ164" s="688">
        <f t="shared" si="181"/>
        <v>0</v>
      </c>
      <c r="BR164" s="687">
        <f>'4. ГПП-УЗПКТ-СЗСК'!CW19-0+0+0+'8. ГД Уренгой'!CW17+0+0+'8. ГД Уренгой'!CW29+'8. ГД Уренгой'!CW30+0+0+0+'8. ГД Уренгой'!CW19+'8. ГД Уренгой'!CW21+0+'7. ГД Ямбург'!CW11+'7. ГД Ямбург'!CW12-'7. ГД Ямбург'!CW27+'7. ГД Ямбург'!CW42+'10. ГД Ноябрьск'!CW19+'4. ГПП-УЗПКТ-СЗСК'!CW35+'4. ГПП-УЗПКТ-СЗСК'!CW46+0-0-0</f>
        <v>1076.6000000000001</v>
      </c>
      <c r="BS164" s="687">
        <f>'4. ГПП-УЗПКТ-СЗСК'!CY19-0+0+0+'8. ГД Уренгой'!CY17+0+0+'8. ГД Уренгой'!CY29+'8. ГД Уренгой'!CY30+0+0+0+'8. ГД Уренгой'!CY19+'8. ГД Уренгой'!CY21+0+'7. ГД Ямбург'!CY11+'7. ГД Ямбург'!CY12-'7. ГД Ямбург'!CY27+'7. ГД Ямбург'!CY42+'10. ГД Ноябрьск'!CY19+'4. ГПП-УЗПКТ-СЗСК'!CY35+'4. ГПП-УЗПКТ-СЗСК'!CY46+0-0-0</f>
        <v>0</v>
      </c>
      <c r="BT164" s="687">
        <f t="shared" si="182"/>
        <v>-1076.6000000000001</v>
      </c>
      <c r="BU164" s="688">
        <f t="shared" si="183"/>
        <v>0</v>
      </c>
      <c r="BV164" s="687">
        <f>'4. ГПП-УЗПКТ-СЗСК'!DC19-0+0+0+'8. ГД Уренгой'!DC17+0+0+'8. ГД Уренгой'!DC29+'8. ГД Уренгой'!DC30+0+0+0+'8. ГД Уренгой'!DC19+'8. ГД Уренгой'!DC21+0+'7. ГД Ямбург'!DC11+'7. ГД Ямбург'!DC12-'7. ГД Ямбург'!DC27+'7. ГД Ямбург'!DC42+'10. ГД Ноябрьск'!DC19+'4. ГПП-УЗПКТ-СЗСК'!DC35+'4. ГПП-УЗПКТ-СЗСК'!DC46+0-0-0</f>
        <v>1116.5000000000002</v>
      </c>
      <c r="BW164" s="687">
        <f>'4. ГПП-УЗПКТ-СЗСК'!DE19-0+0+0+'8. ГД Уренгой'!DE17+0+0+'8. ГД Уренгой'!DE29+'8. ГД Уренгой'!DE30+0+0+0+'8. ГД Уренгой'!DE19+'8. ГД Уренгой'!DE21+0+'7. ГД Ямбург'!DE11+'7. ГД Ямбург'!DE12-'7. ГД Ямбург'!DE27+'7. ГД Ямбург'!DE42+'10. ГД Ноябрьск'!DE19+'4. ГПП-УЗПКТ-СЗСК'!DE35+'4. ГПП-УЗПКТ-СЗСК'!DE46+0-0-0</f>
        <v>0</v>
      </c>
      <c r="BX164" s="687">
        <f t="shared" si="184"/>
        <v>-1116.5000000000002</v>
      </c>
      <c r="BY164" s="688">
        <f t="shared" si="185"/>
        <v>0</v>
      </c>
    </row>
    <row r="165" spans="2:77" ht="108" customHeight="1">
      <c r="B165" s="600"/>
      <c r="C165" s="485" t="s">
        <v>1581</v>
      </c>
      <c r="D165" s="528"/>
      <c r="E165" s="528"/>
      <c r="F165" s="529"/>
      <c r="G165" s="530" t="s">
        <v>1582</v>
      </c>
      <c r="H165" s="530"/>
      <c r="I165" s="519" t="s">
        <v>1438</v>
      </c>
      <c r="J165" s="687">
        <f t="shared" si="142"/>
        <v>12739.6</v>
      </c>
      <c r="K165" s="687">
        <f t="shared" si="143"/>
        <v>0</v>
      </c>
      <c r="L165" s="687">
        <f t="shared" si="144"/>
        <v>-12739.6</v>
      </c>
      <c r="M165" s="688">
        <f t="shared" si="145"/>
        <v>0</v>
      </c>
      <c r="N165" s="687">
        <f t="shared" si="146"/>
        <v>3382.8999999999996</v>
      </c>
      <c r="O165" s="687">
        <f t="shared" si="147"/>
        <v>0</v>
      </c>
      <c r="P165" s="687">
        <f t="shared" si="148"/>
        <v>-3382.8999999999996</v>
      </c>
      <c r="Q165" s="688">
        <f t="shared" si="149"/>
        <v>0</v>
      </c>
      <c r="R165" s="687">
        <f>'4. ГПП-УЗПКТ-СЗСК'!W19-0+0+0+'8. ГД Уренгой'!W17+0+0+'8. ГД Уренгой'!W29+'8. ГД Уренгой'!W30+0+0+0+'8. ГД Уренгой'!W19+'8. ГД Уренгой'!W21+0+'7. ГД Ямбург'!W11+'7. ГД Ямбург'!W12-'7. ГД Ямбург'!W27+'7. ГД Ямбург'!W42+'10. ГД Ноябрьск'!W19+'4. ГПП-УЗПКТ-СЗСК'!W35</f>
        <v>1172.1999999999998</v>
      </c>
      <c r="S165" s="687">
        <f>'4. ГПП-УЗПКТ-СЗСК'!Y19-0+0+0+'8. ГД Уренгой'!Y17+0+0+'8. ГД Уренгой'!Y29+'8. ГД Уренгой'!Y30+0+0+0+'8. ГД Уренгой'!Y19+'8. ГД Уренгой'!Y21+0+'7. ГД Ямбург'!Y11+'7. ГД Ямбург'!Y12-'7. ГД Ямбург'!Y27+'7. ГД Ямбург'!Y42+'10. ГД Ноябрьск'!Y19+'4. ГПП-УЗПКТ-СЗСК'!Y35</f>
        <v>0</v>
      </c>
      <c r="T165" s="687">
        <f t="shared" si="150"/>
        <v>-1172.1999999999998</v>
      </c>
      <c r="U165" s="688">
        <f t="shared" si="151"/>
        <v>0</v>
      </c>
      <c r="V165" s="687">
        <f>'4. ГПП-УЗПКТ-СЗСК'!AC19-0+0+0+'8. ГД Уренгой'!AC17+0+0+'8. ГД Уренгой'!AC29+'8. ГД Уренгой'!AC30+0+0+0+'8. ГД Уренгой'!AC19+'8. ГД Уренгой'!AC21+0+'7. ГД Ямбург'!AC11+'7. ГД Ямбург'!AC12-'7. ГД Ямбург'!AC27+'7. ГД Ямбург'!AC42+'10. ГД Ноябрьск'!AC19+'4. ГПП-УЗПКТ-СЗСК'!AC35</f>
        <v>1051.8</v>
      </c>
      <c r="W165" s="687">
        <f>'4. ГПП-УЗПКТ-СЗСК'!AE19-0+0+0+'8. ГД Уренгой'!AE17+0+0+'8. ГД Уренгой'!AE29+'8. ГД Уренгой'!AE30+0+0+0+'8. ГД Уренгой'!AE19+'8. ГД Уренгой'!AE21+0+'7. ГД Ямбург'!AE11+'7. ГД Ямбург'!AE12-'7. ГД Ямбург'!AE27+'7. ГД Ямбург'!AE42+'10. ГД Ноябрьск'!AE19+'4. ГПП-УЗПКТ-СЗСК'!AE35</f>
        <v>0</v>
      </c>
      <c r="X165" s="687">
        <f t="shared" si="152"/>
        <v>-1051.8</v>
      </c>
      <c r="Y165" s="688">
        <f t="shared" si="153"/>
        <v>0</v>
      </c>
      <c r="Z165" s="687">
        <f>'4. ГПП-УЗПКТ-СЗСК'!AI19-0+0+0+'8. ГД Уренгой'!AI17+0+0+'8. ГД Уренгой'!AI29+'8. ГД Уренгой'!AI30+0+0+0+'8. ГД Уренгой'!AI19+'8. ГД Уренгой'!AI21+0+'7. ГД Ямбург'!AI11+'7. ГД Ямбург'!AI12-'7. ГД Ямбург'!AI27+'7. ГД Ямбург'!AI42+'10. ГД Ноябрьск'!AI19+'4. ГПП-УЗПКТ-СЗСК'!AI35</f>
        <v>1158.8999999999999</v>
      </c>
      <c r="AA165" s="687">
        <f>'4. ГПП-УЗПКТ-СЗСК'!AK19-0+0+0+'8. ГД Уренгой'!AK17+0+0+'8. ГД Уренгой'!AK29+'8. ГД Уренгой'!AK30+0+0+0+'8. ГД Уренгой'!AK19+'8. ГД Уренгой'!AK21+0+'7. ГД Ямбург'!AK11+'7. ГД Ямбург'!AK12-'7. ГД Ямбург'!AK27+'7. ГД Ямбург'!AK42+'10. ГД Ноябрьск'!AK19+'4. ГПП-УЗПКТ-СЗСК'!AK35</f>
        <v>0</v>
      </c>
      <c r="AB165" s="687">
        <f t="shared" si="154"/>
        <v>-1158.8999999999999</v>
      </c>
      <c r="AC165" s="688">
        <f t="shared" si="155"/>
        <v>0</v>
      </c>
      <c r="AD165" s="687">
        <f t="shared" si="156"/>
        <v>3275.8999999999996</v>
      </c>
      <c r="AE165" s="687">
        <f t="shared" si="157"/>
        <v>0</v>
      </c>
      <c r="AF165" s="687">
        <f t="shared" si="158"/>
        <v>-3275.8999999999996</v>
      </c>
      <c r="AG165" s="688">
        <f t="shared" si="159"/>
        <v>0</v>
      </c>
      <c r="AH165" s="687">
        <f>'4. ГПП-УЗПКТ-СЗСК'!AU19-0+0+0+'8. ГД Уренгой'!AU17+0+0+'8. ГД Уренгой'!AU29+'8. ГД Уренгой'!AU30+0+0+0+'8. ГД Уренгой'!AU19+'8. ГД Уренгой'!AU21+0+'7. ГД Ямбург'!AU11+'7. ГД Ямбург'!AU12-'7. ГД Ямбург'!AU27+'7. ГД Ямбург'!AU42+'10. ГД Ноябрьск'!AU19+'4. ГПП-УЗПКТ-СЗСК'!AU35</f>
        <v>1115.5</v>
      </c>
      <c r="AI165" s="687">
        <f>'4. ГПП-УЗПКТ-СЗСК'!AW19-0+0+0+'8. ГД Уренгой'!AW17+0+0+'8. ГД Уренгой'!AW29+'8. ГД Уренгой'!AW30+0+0+0+'8. ГД Уренгой'!AW19+'8. ГД Уренгой'!AW21+0+'7. ГД Ямбург'!AW11+'7. ГД Ямбург'!AW12-'7. ГД Ямбург'!AW27+'7. ГД Ямбург'!AW42+'10. ГД Ноябрьск'!AW19+'4. ГПП-УЗПКТ-СЗСК'!AW35</f>
        <v>0</v>
      </c>
      <c r="AJ165" s="687">
        <f t="shared" si="160"/>
        <v>-1115.5</v>
      </c>
      <c r="AK165" s="688">
        <f t="shared" si="161"/>
        <v>0</v>
      </c>
      <c r="AL165" s="687">
        <f>'4. ГПП-УЗПКТ-СЗСК'!BA19-0+0+0+'8. ГД Уренгой'!BA17+0+0+'8. ГД Уренгой'!BA29+'8. ГД Уренгой'!BA30+0+0+0+'8. ГД Уренгой'!BA19+'8. ГД Уренгой'!BA21+0+'7. ГД Ямбург'!BA11+'7. ГД Ямбург'!BA12-'7. ГД Ямбург'!BA27+'7. ГД Ямбург'!BA42+'10. ГД Ноябрьск'!BA19+'4. ГПП-УЗПКТ-СЗСК'!BA35</f>
        <v>1135.1999999999998</v>
      </c>
      <c r="AM165" s="687">
        <f>'4. ГПП-УЗПКТ-СЗСК'!BC19-0+0+0+'8. ГД Уренгой'!BC17+0+0+'8. ГД Уренгой'!BC29+'8. ГД Уренгой'!BC30+0+0+0+'8. ГД Уренгой'!BC19+'8. ГД Уренгой'!BC21+0+'7. ГД Ямбург'!BC11+'7. ГД Ямбург'!BC12-'7. ГД Ямбург'!BC27+'7. ГД Ямбург'!BC42+'10. ГД Ноябрьск'!BC19+'4. ГПП-УЗПКТ-СЗСК'!BC35</f>
        <v>0</v>
      </c>
      <c r="AN165" s="687">
        <f t="shared" si="162"/>
        <v>-1135.1999999999998</v>
      </c>
      <c r="AO165" s="688">
        <f t="shared" si="163"/>
        <v>0</v>
      </c>
      <c r="AP165" s="687">
        <f>'4. ГПП-УЗПКТ-СЗСК'!BG19-0+0+0+'8. ГД Уренгой'!BG17+0+0+'8. ГД Уренгой'!BG29+'8. ГД Уренгой'!BG30+0+0+0+'8. ГД Уренгой'!BG19+'8. ГД Уренгой'!BG21+0+'7. ГД Ямбург'!BG11+'7. ГД Ямбург'!BG12-'7. ГД Ямбург'!BG27+'7. ГД Ямбург'!BG42+'10. ГД Ноябрьск'!BG19+'4. ГПП-УЗПКТ-СЗСК'!BG35</f>
        <v>1025.1999999999998</v>
      </c>
      <c r="AQ165" s="687">
        <f>'4. ГПП-УЗПКТ-СЗСК'!BI19-0+0+0+'8. ГД Уренгой'!BI17+0+0+'8. ГД Уренгой'!BI29+'8. ГД Уренгой'!BI30+0+0+0+'8. ГД Уренгой'!BI19+'8. ГД Уренгой'!BI21+0+'7. ГД Ямбург'!BI11+'7. ГД Ямбург'!BI12-'7. ГД Ямбург'!BI27+'7. ГД Ямбург'!BI42+'10. ГД Ноябрьск'!BI19+'4. ГПП-УЗПКТ-СЗСК'!BI35</f>
        <v>0</v>
      </c>
      <c r="AR165" s="687">
        <f t="shared" si="164"/>
        <v>-1025.1999999999998</v>
      </c>
      <c r="AS165" s="688">
        <f t="shared" si="165"/>
        <v>0</v>
      </c>
      <c r="AT165" s="687">
        <f t="shared" si="166"/>
        <v>2787.1</v>
      </c>
      <c r="AU165" s="687">
        <f t="shared" si="167"/>
        <v>0</v>
      </c>
      <c r="AV165" s="687">
        <f t="shared" si="168"/>
        <v>-2787.1</v>
      </c>
      <c r="AW165" s="688">
        <f t="shared" si="169"/>
        <v>0</v>
      </c>
      <c r="AX165" s="687">
        <f>'4. ГПП-УЗПКТ-СЗСК'!BS19-0+0+0+'8. ГД Уренгой'!BS17+0+0+'8. ГД Уренгой'!BS29+'8. ГД Уренгой'!BS30+0+0+0+'8. ГД Уренгой'!BS19+'8. ГД Уренгой'!BS21+0+'7. ГД Ямбург'!BS11+'7. ГД Ямбург'!BS12-'7. ГД Ямбург'!BS27+'7. ГД Ямбург'!BS42+'10. ГД Ноябрьск'!BS19+'4. ГПП-УЗПКТ-СЗСК'!BS35</f>
        <v>829.9</v>
      </c>
      <c r="AY165" s="687">
        <f>'4. ГПП-УЗПКТ-СЗСК'!BU19-0+0+0+'8. ГД Уренгой'!BU17+0+0+'8. ГД Уренгой'!BU29+'8. ГД Уренгой'!BU30+0+0+0+'8. ГД Уренгой'!BU19+'8. ГД Уренгой'!BU21+0+'7. ГД Ямбург'!BU11+'7. ГД Ямбург'!BU12-'7. ГД Ямбург'!BU27+'7. ГД Ямбург'!BU42+'10. ГД Ноябрьск'!BU19+'4. ГПП-УЗПКТ-СЗСК'!BU35</f>
        <v>0</v>
      </c>
      <c r="AZ165" s="687">
        <f t="shared" si="170"/>
        <v>-829.9</v>
      </c>
      <c r="BA165" s="688">
        <f t="shared" si="171"/>
        <v>0</v>
      </c>
      <c r="BB165" s="687">
        <f>'4. ГПП-УЗПКТ-СЗСК'!BY19-0+0+0+'8. ГД Уренгой'!BY17+0+0+'8. ГД Уренгой'!BY29+'8. ГД Уренгой'!BY30+0+0+0+'8. ГД Уренгой'!BY19+'8. ГД Уренгой'!BY21+0+'7. ГД Ямбург'!BY11+'7. ГД Ямбург'!BY12-'7. ГД Ямбург'!BY27+'7. ГД Ямбург'!BY42+'10. ГД Ноябрьск'!BY19+'4. ГПП-УЗПКТ-СЗСК'!BY35</f>
        <v>968.6</v>
      </c>
      <c r="BC165" s="687">
        <f>'4. ГПП-УЗПКТ-СЗСК'!CA19-0+0+0+'8. ГД Уренгой'!CA17+0+0+'8. ГД Уренгой'!CA29+'8. ГД Уренгой'!CA30+0+0+0+'8. ГД Уренгой'!CA19+'8. ГД Уренгой'!CA21+0+'7. ГД Ямбург'!CA11+'7. ГД Ямбург'!CA12-'7. ГД Ямбург'!CA27+'7. ГД Ямбург'!CA42+'10. ГД Ноябрьск'!CA19+'4. ГПП-УЗПКТ-СЗСК'!CA35</f>
        <v>0</v>
      </c>
      <c r="BD165" s="687">
        <f t="shared" si="172"/>
        <v>-968.6</v>
      </c>
      <c r="BE165" s="688">
        <f t="shared" si="173"/>
        <v>0</v>
      </c>
      <c r="BF165" s="687">
        <f>'4. ГПП-УЗПКТ-СЗСК'!CE19-0+0+0+'8. ГД Уренгой'!CE17+0+0+'8. ГД Уренгой'!CE29+'8. ГД Уренгой'!CE30+0+0+0+'8. ГД Уренгой'!CE19+'8. ГД Уренгой'!CE21+0+'7. ГД Ямбург'!CE11+'7. ГД Ямбург'!CE12-'7. ГД Ямбург'!CE27+'7. ГД Ямбург'!CE42+'10. ГД Ноябрьск'!CE19+'4. ГПП-УЗПКТ-СЗСК'!CE35</f>
        <v>988.6</v>
      </c>
      <c r="BG165" s="687">
        <f>'4. ГПП-УЗПКТ-СЗСК'!CG19-0+0+0+'8. ГД Уренгой'!CG17+0+0+'8. ГД Уренгой'!CG29+'8. ГД Уренгой'!CG30+0+0+0+'8. ГД Уренгой'!CG19+'8. ГД Уренгой'!CG21+0+'7. ГД Ямбург'!CG11+'7. ГД Ямбург'!CG12-'7. ГД Ямбург'!CG27+'7. ГД Ямбург'!CG42+'10. ГД Ноябрьск'!CG19+'4. ГПП-УЗПКТ-СЗСК'!CG35</f>
        <v>0</v>
      </c>
      <c r="BH165" s="687">
        <f t="shared" si="174"/>
        <v>-988.6</v>
      </c>
      <c r="BI165" s="688">
        <f t="shared" si="175"/>
        <v>0</v>
      </c>
      <c r="BJ165" s="687">
        <f t="shared" si="176"/>
        <v>3293.7000000000007</v>
      </c>
      <c r="BK165" s="687">
        <f t="shared" si="177"/>
        <v>0</v>
      </c>
      <c r="BL165" s="687">
        <f t="shared" si="178"/>
        <v>-3293.7000000000007</v>
      </c>
      <c r="BM165" s="688">
        <f t="shared" si="179"/>
        <v>0</v>
      </c>
      <c r="BN165" s="687">
        <f>'4. ГПП-УЗПКТ-СЗСК'!CQ19-0+0+0+'8. ГД Уренгой'!CQ17+0+0+'8. ГД Уренгой'!CQ29+'8. ГД Уренгой'!CQ30+0+0+0+'8. ГД Уренгой'!CQ19+'8. ГД Уренгой'!CQ21+0+'7. ГД Ямбург'!CQ11+'7. ГД Ямбург'!CQ12-'7. ГД Ямбург'!CQ27+'7. ГД Ямбург'!CQ42+'10. ГД Ноябрьск'!CQ19+'4. ГПП-УЗПКТ-СЗСК'!CQ35</f>
        <v>1107.4000000000001</v>
      </c>
      <c r="BO165" s="687">
        <f>'4. ГПП-УЗПКТ-СЗСК'!CS19-0+0+0+'8. ГД Уренгой'!CS17+0+0+'8. ГД Уренгой'!CS29+'8. ГД Уренгой'!CS30+0+0+0+'8. ГД Уренгой'!CS19+'8. ГД Уренгой'!CS21+0+'7. ГД Ямбург'!CS11+'7. ГД Ямбург'!CS12-'7. ГД Ямбург'!CS27+'7. ГД Ямбург'!CS42+'10. ГД Ноябрьск'!CS19+'4. ГПП-УЗПКТ-СЗСК'!CS35</f>
        <v>0</v>
      </c>
      <c r="BP165" s="687">
        <f t="shared" si="180"/>
        <v>-1107.4000000000001</v>
      </c>
      <c r="BQ165" s="688">
        <f t="shared" si="181"/>
        <v>0</v>
      </c>
      <c r="BR165" s="687">
        <f>'4. ГПП-УЗПКТ-СЗСК'!CW19-0+0+0+'8. ГД Уренгой'!CW17+0+0+'8. ГД Уренгой'!CW29+'8. ГД Уренгой'!CW30+0+0+0+'8. ГД Уренгой'!CW19+'8. ГД Уренгой'!CW21+0+'7. ГД Ямбург'!CW11+'7. ГД Ямбург'!CW12-'7. ГД Ямбург'!CW27+'7. ГД Ямбург'!CW42+'10. ГД Ноябрьск'!CW19+'4. ГПП-УЗПКТ-СЗСК'!CW35</f>
        <v>1073.2</v>
      </c>
      <c r="BS165" s="687">
        <f>'4. ГПП-УЗПКТ-СЗСК'!CY19-0+0+0+'8. ГД Уренгой'!CY17+0+0+'8. ГД Уренгой'!CY29+'8. ГД Уренгой'!CY30+0+0+0+'8. ГД Уренгой'!CY19+'8. ГД Уренгой'!CY21+0+'7. ГД Ямбург'!CY11+'7. ГД Ямбург'!CY12-'7. ГД Ямбург'!CY27+'7. ГД Ямбург'!CY42+'10. ГД Ноябрьск'!CY19+'4. ГПП-УЗПКТ-СЗСК'!CY35</f>
        <v>0</v>
      </c>
      <c r="BT165" s="687">
        <f t="shared" si="182"/>
        <v>-1073.2</v>
      </c>
      <c r="BU165" s="688">
        <f t="shared" si="183"/>
        <v>0</v>
      </c>
      <c r="BV165" s="687">
        <f>'4. ГПП-УЗПКТ-СЗСК'!DC19-0+0+0+'8. ГД Уренгой'!DC17+0+0+'8. ГД Уренгой'!DC29+'8. ГД Уренгой'!DC30+0+0+0+'8. ГД Уренгой'!DC19+'8. ГД Уренгой'!DC21+0+'7. ГД Ямбург'!DC11+'7. ГД Ямбург'!DC12-'7. ГД Ямбург'!DC27+'7. ГД Ямбург'!DC42+'10. ГД Ноябрьск'!DC19+'4. ГПП-УЗПКТ-СЗСК'!DC35</f>
        <v>1113.1000000000001</v>
      </c>
      <c r="BW165" s="687">
        <f>'4. ГПП-УЗПКТ-СЗСК'!DE19-0+0+0+'8. ГД Уренгой'!DE17+0+0+'8. ГД Уренгой'!DE29+'8. ГД Уренгой'!DE30+0+0+0+'8. ГД Уренгой'!DE19+'8. ГД Уренгой'!DE21+0+'7. ГД Ямбург'!DE11+'7. ГД Ямбург'!DE12-'7. ГД Ямбург'!DE27+'7. ГД Ямбург'!DE42+'10. ГД Ноябрьск'!DE19+'4. ГПП-УЗПКТ-СЗСК'!DE35</f>
        <v>0</v>
      </c>
      <c r="BX165" s="687">
        <f t="shared" si="184"/>
        <v>-1113.1000000000001</v>
      </c>
      <c r="BY165" s="688">
        <f t="shared" si="185"/>
        <v>0</v>
      </c>
    </row>
    <row r="166" spans="2:77" ht="60" customHeight="1">
      <c r="B166" s="600"/>
      <c r="C166" s="476" t="s">
        <v>1443</v>
      </c>
      <c r="D166" s="528"/>
      <c r="E166" s="528"/>
      <c r="F166" s="529"/>
      <c r="G166" s="530" t="s">
        <v>1583</v>
      </c>
      <c r="H166" s="530"/>
      <c r="I166" s="519" t="s">
        <v>1438</v>
      </c>
      <c r="J166" s="687">
        <f t="shared" si="142"/>
        <v>10343.6</v>
      </c>
      <c r="K166" s="687">
        <f t="shared" si="143"/>
        <v>0</v>
      </c>
      <c r="L166" s="687">
        <f t="shared" si="144"/>
        <v>-10343.6</v>
      </c>
      <c r="M166" s="688">
        <f t="shared" si="145"/>
        <v>0</v>
      </c>
      <c r="N166" s="687">
        <f t="shared" si="146"/>
        <v>2705.6</v>
      </c>
      <c r="O166" s="687">
        <f t="shared" si="147"/>
        <v>0</v>
      </c>
      <c r="P166" s="687">
        <f t="shared" si="148"/>
        <v>-2705.6</v>
      </c>
      <c r="Q166" s="688">
        <f t="shared" si="149"/>
        <v>0</v>
      </c>
      <c r="R166" s="687">
        <f>'4. ГПП-УЗПКТ-СЗСК'!W19-0+0+0+'8. ГД Уренгой'!W17+0+0+'8. ГД Уренгой'!W29+'8. ГД Уренгой'!W30+0+0+0+'8. ГД Уренгой'!W19+'8. ГД Уренгой'!W21+0</f>
        <v>937.4</v>
      </c>
      <c r="S166" s="687">
        <f>'4. ГПП-УЗПКТ-СЗСК'!Y19-0+0+0+'8. ГД Уренгой'!Y17+0+0+'8. ГД Уренгой'!Y29+'8. ГД Уренгой'!Y30+0+0+0+'8. ГД Уренгой'!Y19+'8. ГД Уренгой'!Y21+0</f>
        <v>0</v>
      </c>
      <c r="T166" s="687">
        <f t="shared" si="150"/>
        <v>-937.4</v>
      </c>
      <c r="U166" s="688">
        <f t="shared" si="151"/>
        <v>0</v>
      </c>
      <c r="V166" s="687">
        <f>'4. ГПП-УЗПКТ-СЗСК'!AC19-0+0+0+'8. ГД Уренгой'!AC17+0+0+'8. ГД Уренгой'!AC29+'8. ГД Уренгой'!AC30+0+0+0+'8. ГД Уренгой'!AC19+'8. ГД Уренгой'!AC21+0</f>
        <v>841.7</v>
      </c>
      <c r="W166" s="687">
        <f>'4. ГПП-УЗПКТ-СЗСК'!AE19-0+0+0+'8. ГД Уренгой'!AE17+0+0+'8. ГД Уренгой'!AE29+'8. ГД Уренгой'!AE30+0+0+0+'8. ГД Уренгой'!AE19+'8. ГД Уренгой'!AE21+0</f>
        <v>0</v>
      </c>
      <c r="X166" s="687">
        <f t="shared" si="152"/>
        <v>-841.7</v>
      </c>
      <c r="Y166" s="688">
        <f t="shared" si="153"/>
        <v>0</v>
      </c>
      <c r="Z166" s="687">
        <f>'4. ГПП-УЗПКТ-СЗСК'!AI19-0+0+0+'8. ГД Уренгой'!AI17+0+0+'8. ГД Уренгой'!AI29+'8. ГД Уренгой'!AI30+0+0+0+'8. ГД Уренгой'!AI19+'8. ГД Уренгой'!AI21+0</f>
        <v>926.49999999999989</v>
      </c>
      <c r="AA166" s="687">
        <f>'4. ГПП-УЗПКТ-СЗСК'!AK19-0+0+0+'8. ГД Уренгой'!AK17+0+0+'8. ГД Уренгой'!AK29+'8. ГД Уренгой'!AK30+0+0+0+'8. ГД Уренгой'!AK19+'8. ГД Уренгой'!AK21+0</f>
        <v>0</v>
      </c>
      <c r="AB166" s="687">
        <f t="shared" si="154"/>
        <v>-926.49999999999989</v>
      </c>
      <c r="AC166" s="688">
        <f t="shared" si="155"/>
        <v>0</v>
      </c>
      <c r="AD166" s="687">
        <f t="shared" si="156"/>
        <v>2685.3999999999996</v>
      </c>
      <c r="AE166" s="687">
        <f t="shared" si="157"/>
        <v>0</v>
      </c>
      <c r="AF166" s="687">
        <f t="shared" si="158"/>
        <v>-2685.3999999999996</v>
      </c>
      <c r="AG166" s="688">
        <f t="shared" si="159"/>
        <v>0</v>
      </c>
      <c r="AH166" s="687">
        <f>'4. ГПП-УЗПКТ-СЗСК'!AU19-0+0+0+'8. ГД Уренгой'!AU17+0+0+'8. ГД Уренгой'!AU29+'8. ГД Уренгой'!AU30+0+0+0+'8. ГД Уренгой'!AU19+'8. ГД Уренгой'!AU21+0</f>
        <v>893.2</v>
      </c>
      <c r="AI166" s="687">
        <f>'4. ГПП-УЗПКТ-СЗСК'!AW19-0+0+0+'8. ГД Уренгой'!AW17+0+0+'8. ГД Уренгой'!AW29+'8. ГД Уренгой'!AW30+0+0+0+'8. ГД Уренгой'!AW19+'8. ГД Уренгой'!AW21+0</f>
        <v>0</v>
      </c>
      <c r="AJ166" s="687">
        <f t="shared" si="160"/>
        <v>-893.2</v>
      </c>
      <c r="AK166" s="688">
        <f t="shared" si="161"/>
        <v>0</v>
      </c>
      <c r="AL166" s="687">
        <f>'4. ГПП-УЗПКТ-СЗСК'!BA19-0+0+0+'8. ГД Уренгой'!BA17+0+0+'8. ГД Уренгой'!BA29+'8. ГД Уренгой'!BA30+0+0+0+'8. ГД Уренгой'!BA19+'8. ГД Уренгой'!BA21+0</f>
        <v>917.30000000000007</v>
      </c>
      <c r="AM166" s="687">
        <f>'4. ГПП-УЗПКТ-СЗСК'!BC19-0+0+0+'8. ГД Уренгой'!BC17+0+0+'8. ГД Уренгой'!BC29+'8. ГД Уренгой'!BC30+0+0+0+'8. ГД Уренгой'!BC19+'8. ГД Уренгой'!BC21+0</f>
        <v>0</v>
      </c>
      <c r="AN166" s="687">
        <f t="shared" si="162"/>
        <v>-917.30000000000007</v>
      </c>
      <c r="AO166" s="688">
        <f t="shared" si="163"/>
        <v>0</v>
      </c>
      <c r="AP166" s="687">
        <f>'4. ГПП-УЗПКТ-СЗСК'!BG19-0+0+0+'8. ГД Уренгой'!BG17+0+0+'8. ГД Уренгой'!BG29+'8. ГД Уренгой'!BG30+0+0+0+'8. ГД Уренгой'!BG19+'8. ГД Уренгой'!BG21+0</f>
        <v>874.89999999999986</v>
      </c>
      <c r="AQ166" s="687">
        <f>'4. ГПП-УЗПКТ-СЗСК'!BI19-0+0+0+'8. ГД Уренгой'!BI17+0+0+'8. ГД Уренгой'!BI29+'8. ГД Уренгой'!BI30+0+0+0+'8. ГД Уренгой'!BI19+'8. ГД Уренгой'!BI21+0</f>
        <v>0</v>
      </c>
      <c r="AR166" s="687">
        <f t="shared" si="164"/>
        <v>-874.89999999999986</v>
      </c>
      <c r="AS166" s="688">
        <f t="shared" si="165"/>
        <v>0</v>
      </c>
      <c r="AT166" s="687">
        <f t="shared" si="166"/>
        <v>2341.3000000000002</v>
      </c>
      <c r="AU166" s="687">
        <f t="shared" si="167"/>
        <v>0</v>
      </c>
      <c r="AV166" s="687">
        <f t="shared" si="168"/>
        <v>-2341.3000000000002</v>
      </c>
      <c r="AW166" s="688">
        <f t="shared" si="169"/>
        <v>0</v>
      </c>
      <c r="AX166" s="687">
        <f>'4. ГПП-УЗПКТ-СЗСК'!BS19-0+0+0+'8. ГД Уренгой'!BS17+0+0+'8. ГД Уренгой'!BS29+'8. ГД Уренгой'!BS30+0+0+0+'8. ГД Уренгой'!BS19+'8. ГД Уренгой'!BS21+0</f>
        <v>631.9</v>
      </c>
      <c r="AY166" s="687">
        <f>'4. ГПП-УЗПКТ-СЗСК'!BU19-0+0+0+'8. ГД Уренгой'!BU17+0+0+'8. ГД Уренгой'!BU29+'8. ГД Уренгой'!BU30+0+0+0+'8. ГД Уренгой'!BU19+'8. ГД Уренгой'!BU21+0</f>
        <v>0</v>
      </c>
      <c r="AZ166" s="687">
        <f t="shared" si="170"/>
        <v>-631.9</v>
      </c>
      <c r="BA166" s="688">
        <f t="shared" si="171"/>
        <v>0</v>
      </c>
      <c r="BB166" s="687">
        <f>'4. ГПП-УЗПКТ-СЗСК'!BY19-0+0+0+'8. ГД Уренгой'!BY17+0+0+'8. ГД Уренгой'!BY29+'8. ГД Уренгой'!BY30+0+0+0+'8. ГД Уренгой'!BY19+'8. ГД Уренгой'!BY21+0</f>
        <v>846.5</v>
      </c>
      <c r="BC166" s="687">
        <f>'4. ГПП-УЗПКТ-СЗСК'!CA19-0+0+0+'8. ГД Уренгой'!CA17+0+0+'8. ГД Уренгой'!CA29+'8. ГД Уренгой'!CA30+0+0+0+'8. ГД Уренгой'!CA19+'8. ГД Уренгой'!CA21+0</f>
        <v>0</v>
      </c>
      <c r="BD166" s="687">
        <f t="shared" si="172"/>
        <v>-846.5</v>
      </c>
      <c r="BE166" s="688">
        <f t="shared" si="173"/>
        <v>0</v>
      </c>
      <c r="BF166" s="687">
        <f>'4. ГПП-УЗПКТ-СЗСК'!CE19-0+0+0+'8. ГД Уренгой'!CE17+0+0+'8. ГД Уренгой'!CE29+'8. ГД Уренгой'!CE30+0+0+0+'8. ГД Уренгой'!CE19+'8. ГД Уренгой'!CE21+0</f>
        <v>862.90000000000009</v>
      </c>
      <c r="BG166" s="687">
        <f>'4. ГПП-УЗПКТ-СЗСК'!CG19-0+0+0+'8. ГД Уренгой'!CG17+0+0+'8. ГД Уренгой'!CG29+'8. ГД Уренгой'!CG30+0+0+0+'8. ГД Уренгой'!CG19+'8. ГД Уренгой'!CG21+0</f>
        <v>0</v>
      </c>
      <c r="BH166" s="687">
        <f t="shared" si="174"/>
        <v>-862.90000000000009</v>
      </c>
      <c r="BI166" s="688">
        <f t="shared" si="175"/>
        <v>0</v>
      </c>
      <c r="BJ166" s="687">
        <f t="shared" si="176"/>
        <v>2611.3000000000002</v>
      </c>
      <c r="BK166" s="687">
        <f t="shared" si="177"/>
        <v>0</v>
      </c>
      <c r="BL166" s="687">
        <f t="shared" si="178"/>
        <v>-2611.3000000000002</v>
      </c>
      <c r="BM166" s="688">
        <f t="shared" si="179"/>
        <v>0</v>
      </c>
      <c r="BN166" s="687">
        <f>'4. ГПП-УЗПКТ-СЗСК'!CQ19-0+0+0+'8. ГД Уренгой'!CQ17+0+0+'8. ГД Уренгой'!CQ29+'8. ГД Уренгой'!CQ30+0+0+0+'8. ГД Уренгой'!CQ19+'8. ГД Уренгой'!CQ21+0</f>
        <v>882.09999999999991</v>
      </c>
      <c r="BO166" s="687">
        <f>'4. ГПП-УЗПКТ-СЗСК'!CS19-0+0+0+'8. ГД Уренгой'!CS17+0+0+'8. ГД Уренгой'!CS29+'8. ГД Уренгой'!CS30+0+0+0+'8. ГД Уренгой'!CS19+'8. ГД Уренгой'!CS21+0</f>
        <v>0</v>
      </c>
      <c r="BP166" s="687">
        <f t="shared" si="180"/>
        <v>-882.09999999999991</v>
      </c>
      <c r="BQ166" s="688">
        <f t="shared" si="181"/>
        <v>0</v>
      </c>
      <c r="BR166" s="687">
        <f>'4. ГПП-УЗПКТ-СЗСК'!CW19-0+0+0+'8. ГД Уренгой'!CW17+0+0+'8. ГД Уренгой'!CW29+'8. ГД Уренгой'!CW30+0+0+0+'8. ГД Уренгой'!CW19+'8. ГД Уренгой'!CW21+0</f>
        <v>847.30000000000007</v>
      </c>
      <c r="BS166" s="687">
        <f>'4. ГПП-УЗПКТ-СЗСК'!CY19-0+0+0+'8. ГД Уренгой'!CY17+0+0+'8. ГД Уренгой'!CY29+'8. ГД Уренгой'!CY30+0+0+0+'8. ГД Уренгой'!CY19+'8. ГД Уренгой'!CY21+0</f>
        <v>0</v>
      </c>
      <c r="BT166" s="687">
        <f t="shared" si="182"/>
        <v>-847.30000000000007</v>
      </c>
      <c r="BU166" s="688">
        <f t="shared" si="183"/>
        <v>0</v>
      </c>
      <c r="BV166" s="687">
        <f>'4. ГПП-УЗПКТ-СЗСК'!DC19-0+0+0+'8. ГД Уренгой'!DC17+0+0+'8. ГД Уренгой'!DC29+'8. ГД Уренгой'!DC30+0+0+0+'8. ГД Уренгой'!DC19+'8. ГД Уренгой'!DC21+0</f>
        <v>881.90000000000009</v>
      </c>
      <c r="BW166" s="687">
        <f>'4. ГПП-УЗПКТ-СЗСК'!DE19-0+0+0+'8. ГД Уренгой'!DE17+0+0+'8. ГД Уренгой'!DE29+'8. ГД Уренгой'!DE30+0+0+0+'8. ГД Уренгой'!DE19+'8. ГД Уренгой'!DE21+0</f>
        <v>0</v>
      </c>
      <c r="BX166" s="687">
        <f t="shared" si="184"/>
        <v>-881.90000000000009</v>
      </c>
      <c r="BY166" s="688">
        <f t="shared" si="185"/>
        <v>0</v>
      </c>
    </row>
    <row r="167" spans="2:77" ht="18.75" customHeight="1">
      <c r="B167" s="600"/>
      <c r="C167" s="718" t="s">
        <v>1584</v>
      </c>
      <c r="D167" s="528"/>
      <c r="E167" s="528"/>
      <c r="F167" s="529"/>
      <c r="G167" s="530" t="s">
        <v>1585</v>
      </c>
      <c r="H167" s="530"/>
      <c r="I167" s="519" t="s">
        <v>1438</v>
      </c>
      <c r="J167" s="687">
        <f t="shared" si="142"/>
        <v>0</v>
      </c>
      <c r="K167" s="687">
        <f t="shared" si="143"/>
        <v>0</v>
      </c>
      <c r="L167" s="687">
        <f t="shared" si="144"/>
        <v>0</v>
      </c>
      <c r="M167" s="688" t="str">
        <f t="shared" si="145"/>
        <v>-</v>
      </c>
      <c r="N167" s="687">
        <f t="shared" si="146"/>
        <v>0</v>
      </c>
      <c r="O167" s="687">
        <f t="shared" si="147"/>
        <v>0</v>
      </c>
      <c r="P167" s="687">
        <f t="shared" si="148"/>
        <v>0</v>
      </c>
      <c r="Q167" s="688" t="str">
        <f t="shared" si="149"/>
        <v>-</v>
      </c>
      <c r="R167" s="687">
        <f>0+0+0+0+0+0+0</f>
        <v>0</v>
      </c>
      <c r="S167" s="687">
        <f>0+0+0+0+0+0+0</f>
        <v>0</v>
      </c>
      <c r="T167" s="687">
        <f t="shared" si="150"/>
        <v>0</v>
      </c>
      <c r="U167" s="688" t="str">
        <f t="shared" si="151"/>
        <v>-</v>
      </c>
      <c r="V167" s="687">
        <f>0+0+0+0+0+0+0</f>
        <v>0</v>
      </c>
      <c r="W167" s="687">
        <f>0+0+0+0+0+0+0</f>
        <v>0</v>
      </c>
      <c r="X167" s="687">
        <f t="shared" si="152"/>
        <v>0</v>
      </c>
      <c r="Y167" s="688" t="str">
        <f t="shared" si="153"/>
        <v>-</v>
      </c>
      <c r="Z167" s="687">
        <f>0+0+0+0+0+0+0</f>
        <v>0</v>
      </c>
      <c r="AA167" s="687">
        <f>0+0+0+0+0+0+0</f>
        <v>0</v>
      </c>
      <c r="AB167" s="687">
        <f t="shared" si="154"/>
        <v>0</v>
      </c>
      <c r="AC167" s="688" t="str">
        <f t="shared" si="155"/>
        <v>-</v>
      </c>
      <c r="AD167" s="687">
        <f t="shared" si="156"/>
        <v>0</v>
      </c>
      <c r="AE167" s="687">
        <f t="shared" si="157"/>
        <v>0</v>
      </c>
      <c r="AF167" s="687">
        <f t="shared" si="158"/>
        <v>0</v>
      </c>
      <c r="AG167" s="688" t="str">
        <f t="shared" si="159"/>
        <v>-</v>
      </c>
      <c r="AH167" s="687">
        <f>0+0+0+0+0+0+0</f>
        <v>0</v>
      </c>
      <c r="AI167" s="687">
        <f>0+0+0+0+0+0+0</f>
        <v>0</v>
      </c>
      <c r="AJ167" s="687">
        <f t="shared" si="160"/>
        <v>0</v>
      </c>
      <c r="AK167" s="688" t="str">
        <f t="shared" si="161"/>
        <v>-</v>
      </c>
      <c r="AL167" s="687">
        <f>0+0+0+0+0+0+0</f>
        <v>0</v>
      </c>
      <c r="AM167" s="687">
        <f>0+0+0+0+0+0+0</f>
        <v>0</v>
      </c>
      <c r="AN167" s="687">
        <f t="shared" si="162"/>
        <v>0</v>
      </c>
      <c r="AO167" s="688" t="str">
        <f t="shared" si="163"/>
        <v>-</v>
      </c>
      <c r="AP167" s="687">
        <f>0+0+0+0+0+0+0</f>
        <v>0</v>
      </c>
      <c r="AQ167" s="687">
        <f>0+0+0+0+0+0+0</f>
        <v>0</v>
      </c>
      <c r="AR167" s="687">
        <f t="shared" si="164"/>
        <v>0</v>
      </c>
      <c r="AS167" s="688" t="str">
        <f t="shared" si="165"/>
        <v>-</v>
      </c>
      <c r="AT167" s="687">
        <f t="shared" si="166"/>
        <v>0</v>
      </c>
      <c r="AU167" s="687">
        <f t="shared" si="167"/>
        <v>0</v>
      </c>
      <c r="AV167" s="687">
        <f t="shared" si="168"/>
        <v>0</v>
      </c>
      <c r="AW167" s="688" t="str">
        <f t="shared" si="169"/>
        <v>-</v>
      </c>
      <c r="AX167" s="687">
        <f>0+0+0+0+0+0+0</f>
        <v>0</v>
      </c>
      <c r="AY167" s="687">
        <f>0+0+0+0+0+0+0</f>
        <v>0</v>
      </c>
      <c r="AZ167" s="687">
        <f t="shared" si="170"/>
        <v>0</v>
      </c>
      <c r="BA167" s="688" t="str">
        <f t="shared" si="171"/>
        <v>-</v>
      </c>
      <c r="BB167" s="687">
        <f>0+0+0+0+0+0+0</f>
        <v>0</v>
      </c>
      <c r="BC167" s="687">
        <f>0+0+0+0+0+0+0</f>
        <v>0</v>
      </c>
      <c r="BD167" s="687">
        <f t="shared" si="172"/>
        <v>0</v>
      </c>
      <c r="BE167" s="688" t="str">
        <f t="shared" si="173"/>
        <v>-</v>
      </c>
      <c r="BF167" s="687">
        <f>0+0+0+0+0+0+0</f>
        <v>0</v>
      </c>
      <c r="BG167" s="687">
        <f>0+0+0+0+0+0+0</f>
        <v>0</v>
      </c>
      <c r="BH167" s="687">
        <f t="shared" si="174"/>
        <v>0</v>
      </c>
      <c r="BI167" s="688" t="str">
        <f t="shared" si="175"/>
        <v>-</v>
      </c>
      <c r="BJ167" s="687">
        <f t="shared" si="176"/>
        <v>0</v>
      </c>
      <c r="BK167" s="687">
        <f t="shared" si="177"/>
        <v>0</v>
      </c>
      <c r="BL167" s="687">
        <f t="shared" si="178"/>
        <v>0</v>
      </c>
      <c r="BM167" s="688" t="str">
        <f t="shared" si="179"/>
        <v>-</v>
      </c>
      <c r="BN167" s="687">
        <f>0+0+0+0+0+0+0</f>
        <v>0</v>
      </c>
      <c r="BO167" s="687">
        <f>0+0+0+0+0+0+0</f>
        <v>0</v>
      </c>
      <c r="BP167" s="687">
        <f t="shared" si="180"/>
        <v>0</v>
      </c>
      <c r="BQ167" s="688" t="str">
        <f t="shared" si="181"/>
        <v>-</v>
      </c>
      <c r="BR167" s="687">
        <f>0+0+0+0+0+0+0</f>
        <v>0</v>
      </c>
      <c r="BS167" s="687">
        <f>0+0+0+0+0+0+0</f>
        <v>0</v>
      </c>
      <c r="BT167" s="687">
        <f t="shared" si="182"/>
        <v>0</v>
      </c>
      <c r="BU167" s="688" t="str">
        <f t="shared" si="183"/>
        <v>-</v>
      </c>
      <c r="BV167" s="687">
        <f>0+0+0+0+0+0+0</f>
        <v>0</v>
      </c>
      <c r="BW167" s="687">
        <f>0+0+0+0+0+0+0</f>
        <v>0</v>
      </c>
      <c r="BX167" s="687">
        <f t="shared" si="184"/>
        <v>0</v>
      </c>
      <c r="BY167" s="688" t="str">
        <f t="shared" si="185"/>
        <v>-</v>
      </c>
    </row>
    <row r="168" spans="2:77" ht="24" customHeight="1">
      <c r="B168" s="600"/>
      <c r="C168" s="476" t="s">
        <v>1505</v>
      </c>
      <c r="D168" s="528"/>
      <c r="E168" s="528"/>
      <c r="F168" s="529"/>
      <c r="G168" s="530" t="s">
        <v>1586</v>
      </c>
      <c r="H168" s="530"/>
      <c r="I168" s="519" t="s">
        <v>1438</v>
      </c>
      <c r="J168" s="687">
        <f t="shared" si="142"/>
        <v>2360.1999999999998</v>
      </c>
      <c r="K168" s="687">
        <f t="shared" si="143"/>
        <v>0</v>
      </c>
      <c r="L168" s="687">
        <f t="shared" si="144"/>
        <v>-2360.1999999999998</v>
      </c>
      <c r="M168" s="688">
        <f t="shared" si="145"/>
        <v>0</v>
      </c>
      <c r="N168" s="687">
        <f t="shared" si="146"/>
        <v>668.5</v>
      </c>
      <c r="O168" s="687">
        <f t="shared" si="147"/>
        <v>0</v>
      </c>
      <c r="P168" s="687">
        <f t="shared" si="148"/>
        <v>-668.5</v>
      </c>
      <c r="Q168" s="688">
        <f t="shared" si="149"/>
        <v>0</v>
      </c>
      <c r="R168" s="687">
        <f>'7. ГД Ямбург'!W11+'7. ГД Ямбург'!W12-'7. ГД Ямбург'!W27+'7. ГД Ямбург'!W42</f>
        <v>231.70000000000002</v>
      </c>
      <c r="S168" s="687">
        <f>'7. ГД Ямбург'!Y11+'7. ГД Ямбург'!Y12-'7. ГД Ямбург'!Y27+'7. ГД Ямбург'!Y42</f>
        <v>0</v>
      </c>
      <c r="T168" s="687">
        <f t="shared" si="150"/>
        <v>-231.70000000000002</v>
      </c>
      <c r="U168" s="688">
        <f t="shared" si="151"/>
        <v>0</v>
      </c>
      <c r="V168" s="687">
        <f>'7. ГД Ямбург'!AC11+'7. ГД Ямбург'!AC12-'7. ГД Ямбург'!AC27+'7. ГД Ямбург'!AC42</f>
        <v>207.3</v>
      </c>
      <c r="W168" s="687">
        <f>'7. ГД Ямбург'!AE11+'7. ГД Ямбург'!AE12-'7. ГД Ямбург'!AE27+'7. ГД Ямбург'!AE42</f>
        <v>0</v>
      </c>
      <c r="X168" s="687">
        <f t="shared" si="152"/>
        <v>-207.3</v>
      </c>
      <c r="Y168" s="688">
        <f t="shared" si="153"/>
        <v>0</v>
      </c>
      <c r="Z168" s="687">
        <f>'7. ГД Ямбург'!AI11+'7. ГД Ямбург'!AI12-'7. ГД Ямбург'!AI27+'7. ГД Ямбург'!AI42</f>
        <v>229.49999999999997</v>
      </c>
      <c r="AA168" s="687">
        <f>'7. ГД Ямбург'!AK11+'7. ГД Ямбург'!AK12-'7. ГД Ямбург'!AK27+'7. ГД Ямбург'!AK42</f>
        <v>0</v>
      </c>
      <c r="AB168" s="687">
        <f t="shared" si="154"/>
        <v>-229.49999999999997</v>
      </c>
      <c r="AC168" s="688">
        <f t="shared" si="155"/>
        <v>0</v>
      </c>
      <c r="AD168" s="687">
        <f t="shared" si="156"/>
        <v>582.1</v>
      </c>
      <c r="AE168" s="687">
        <f t="shared" si="157"/>
        <v>0</v>
      </c>
      <c r="AF168" s="687">
        <f t="shared" si="158"/>
        <v>-582.1</v>
      </c>
      <c r="AG168" s="688">
        <f t="shared" si="159"/>
        <v>0</v>
      </c>
      <c r="AH168" s="687">
        <f>'7. ГД Ямбург'!AU11+'7. ГД Ямбург'!AU12-'7. ГД Ямбург'!AU27+'7. ГД Ямбург'!AU42</f>
        <v>219.5</v>
      </c>
      <c r="AI168" s="687">
        <f>'7. ГД Ямбург'!AW11+'7. ГД Ямбург'!AW12-'7. ГД Ямбург'!AW27+'7. ГД Ямбург'!AW42</f>
        <v>0</v>
      </c>
      <c r="AJ168" s="687">
        <f t="shared" si="160"/>
        <v>-219.5</v>
      </c>
      <c r="AK168" s="688">
        <f t="shared" si="161"/>
        <v>0</v>
      </c>
      <c r="AL168" s="687">
        <f>'7. ГД Ямбург'!BA11+'7. ГД Ямбург'!BA12-'7. ГД Ямбург'!BA27+'7. ГД Ямбург'!BA42</f>
        <v>215.10000000000002</v>
      </c>
      <c r="AM168" s="687">
        <f>'7. ГД Ямбург'!BC11+'7. ГД Ямбург'!BC12-'7. ГД Ямбург'!BC27+'7. ГД Ямбург'!BC42</f>
        <v>0</v>
      </c>
      <c r="AN168" s="687">
        <f t="shared" si="162"/>
        <v>-215.10000000000002</v>
      </c>
      <c r="AO168" s="688">
        <f t="shared" si="163"/>
        <v>0</v>
      </c>
      <c r="AP168" s="687">
        <f>'7. ГД Ямбург'!BG11+'7. ГД Ямбург'!BG12-'7. ГД Ямбург'!BG27+'7. ГД Ямбург'!BG42</f>
        <v>147.5</v>
      </c>
      <c r="AQ168" s="687">
        <f>'7. ГД Ямбург'!BI11+'7. ГД Ямбург'!BI12-'7. ГД Ямбург'!BI27+'7. ГД Ямбург'!BI42</f>
        <v>0</v>
      </c>
      <c r="AR168" s="687">
        <f t="shared" si="164"/>
        <v>-147.5</v>
      </c>
      <c r="AS168" s="688">
        <f t="shared" si="165"/>
        <v>0</v>
      </c>
      <c r="AT168" s="687">
        <f t="shared" si="166"/>
        <v>436.5</v>
      </c>
      <c r="AU168" s="687">
        <f t="shared" si="167"/>
        <v>0</v>
      </c>
      <c r="AV168" s="687">
        <f t="shared" si="168"/>
        <v>-436.5</v>
      </c>
      <c r="AW168" s="688">
        <f t="shared" si="169"/>
        <v>0</v>
      </c>
      <c r="AX168" s="687">
        <f>'7. ГД Ямбург'!BS11+'7. ГД Ямбург'!BS12-'7. ГД Ямбург'!BS27+'7. ГД Ямбург'!BS42</f>
        <v>194.4</v>
      </c>
      <c r="AY168" s="687">
        <f>'7. ГД Ямбург'!BU11+'7. ГД Ямбург'!BU12-'7. ГД Ямбург'!BU27+'7. ГД Ямбург'!BU42</f>
        <v>0</v>
      </c>
      <c r="AZ168" s="687">
        <f t="shared" si="170"/>
        <v>-194.4</v>
      </c>
      <c r="BA168" s="688">
        <f t="shared" si="171"/>
        <v>0</v>
      </c>
      <c r="BB168" s="687">
        <f>'7. ГД Ямбург'!BY11+'7. ГД Ямбург'!BY12-'7. ГД Ямбург'!BY27+'7. ГД Ямбург'!BY42</f>
        <v>119.4</v>
      </c>
      <c r="BC168" s="687">
        <f>'7. ГД Ямбург'!CA11+'7. ГД Ямбург'!CA12-'7. ГД Ямбург'!CA27+'7. ГД Ямбург'!CA42</f>
        <v>0</v>
      </c>
      <c r="BD168" s="687">
        <f t="shared" si="172"/>
        <v>-119.4</v>
      </c>
      <c r="BE168" s="688">
        <f t="shared" si="173"/>
        <v>0</v>
      </c>
      <c r="BF168" s="687">
        <f>'7. ГД Ямбург'!CE11+'7. ГД Ямбург'!CE12-'7. ГД Ямбург'!CE27+'7. ГД Ямбург'!CE42</f>
        <v>122.7</v>
      </c>
      <c r="BG168" s="687">
        <f>'7. ГД Ямбург'!CG11+'7. ГД Ямбург'!CG12-'7. ГД Ямбург'!CG27+'7. ГД Ямбург'!CG42</f>
        <v>0</v>
      </c>
      <c r="BH168" s="687">
        <f t="shared" si="174"/>
        <v>-122.7</v>
      </c>
      <c r="BI168" s="688">
        <f t="shared" si="175"/>
        <v>0</v>
      </c>
      <c r="BJ168" s="687">
        <f t="shared" si="176"/>
        <v>673.1</v>
      </c>
      <c r="BK168" s="687">
        <f t="shared" si="177"/>
        <v>0</v>
      </c>
      <c r="BL168" s="687">
        <f t="shared" si="178"/>
        <v>-673.1</v>
      </c>
      <c r="BM168" s="688">
        <f t="shared" si="179"/>
        <v>0</v>
      </c>
      <c r="BN168" s="687">
        <f>'7. ГД Ямбург'!CQ11+'7. ГД Ямбург'!CQ12-'7. ГД Ямбург'!CQ27+'7. ГД Ямбург'!CQ42</f>
        <v>222.4</v>
      </c>
      <c r="BO168" s="687">
        <f>'7. ГД Ямбург'!CS11+'7. ГД Ямбург'!CS12-'7. ГД Ямбург'!CS27+'7. ГД Ямбург'!CS42</f>
        <v>0</v>
      </c>
      <c r="BP168" s="687">
        <f t="shared" si="180"/>
        <v>-222.4</v>
      </c>
      <c r="BQ168" s="688">
        <f t="shared" si="181"/>
        <v>0</v>
      </c>
      <c r="BR168" s="687">
        <f>'7. ГД Ямбург'!CW11+'7. ГД Ямбург'!CW12-'7. ГД Ямбург'!CW27+'7. ГД Ямбург'!CW42</f>
        <v>222.9</v>
      </c>
      <c r="BS168" s="687">
        <f>'7. ГД Ямбург'!CY11+'7. ГД Ямбург'!CY12-'7. ГД Ямбург'!CY27+'7. ГД Ямбург'!CY42</f>
        <v>0</v>
      </c>
      <c r="BT168" s="687">
        <f t="shared" si="182"/>
        <v>-222.9</v>
      </c>
      <c r="BU168" s="688">
        <f t="shared" si="183"/>
        <v>0</v>
      </c>
      <c r="BV168" s="687">
        <f>'7. ГД Ямбург'!DC11+'7. ГД Ямбург'!DC12-'7. ГД Ямбург'!DC27+'7. ГД Ямбург'!DC42</f>
        <v>227.8</v>
      </c>
      <c r="BW168" s="687">
        <f>'7. ГД Ямбург'!DE11+'7. ГД Ямбург'!DE12-'7. ГД Ямбург'!DE27+'7. ГД Ямбург'!DE42</f>
        <v>0</v>
      </c>
      <c r="BX168" s="687">
        <f t="shared" si="184"/>
        <v>-227.8</v>
      </c>
      <c r="BY168" s="688">
        <f t="shared" si="185"/>
        <v>0</v>
      </c>
    </row>
    <row r="169" spans="2:77" ht="18.75" customHeight="1">
      <c r="B169" s="600"/>
      <c r="C169" s="718" t="s">
        <v>276</v>
      </c>
      <c r="D169" s="528"/>
      <c r="E169" s="528"/>
      <c r="F169" s="529"/>
      <c r="G169" s="530" t="s">
        <v>1587</v>
      </c>
      <c r="H169" s="530"/>
      <c r="I169" s="519" t="s">
        <v>1438</v>
      </c>
      <c r="J169" s="687">
        <f t="shared" si="142"/>
        <v>1404.3</v>
      </c>
      <c r="K169" s="687">
        <f t="shared" si="143"/>
        <v>0</v>
      </c>
      <c r="L169" s="687">
        <f t="shared" si="144"/>
        <v>-1404.3</v>
      </c>
      <c r="M169" s="688">
        <f t="shared" si="145"/>
        <v>0</v>
      </c>
      <c r="N169" s="687">
        <f t="shared" si="146"/>
        <v>385.29999999999995</v>
      </c>
      <c r="O169" s="687">
        <f t="shared" si="147"/>
        <v>0</v>
      </c>
      <c r="P169" s="687">
        <f t="shared" si="148"/>
        <v>-385.29999999999995</v>
      </c>
      <c r="Q169" s="688">
        <f t="shared" si="149"/>
        <v>0</v>
      </c>
      <c r="R169" s="687">
        <f>'7. ГД Ямбург'!W20</f>
        <v>134.19999999999999</v>
      </c>
      <c r="S169" s="687">
        <f>'7. ГД Ямбург'!Y20</f>
        <v>0</v>
      </c>
      <c r="T169" s="687">
        <f t="shared" si="150"/>
        <v>-134.19999999999999</v>
      </c>
      <c r="U169" s="688">
        <f t="shared" si="151"/>
        <v>0</v>
      </c>
      <c r="V169" s="687">
        <f>'7. ГД Ямбург'!AC20</f>
        <v>119.2</v>
      </c>
      <c r="W169" s="687">
        <f>'7. ГД Ямбург'!AE20</f>
        <v>0</v>
      </c>
      <c r="X169" s="687">
        <f t="shared" si="152"/>
        <v>-119.2</v>
      </c>
      <c r="Y169" s="688">
        <f t="shared" si="153"/>
        <v>0</v>
      </c>
      <c r="Z169" s="687">
        <f>'7. ГД Ямбург'!AI20</f>
        <v>131.9</v>
      </c>
      <c r="AA169" s="687">
        <f>'7. ГД Ямбург'!AK20</f>
        <v>0</v>
      </c>
      <c r="AB169" s="687">
        <f t="shared" si="154"/>
        <v>-131.9</v>
      </c>
      <c r="AC169" s="688">
        <f t="shared" si="155"/>
        <v>0</v>
      </c>
      <c r="AD169" s="687">
        <f t="shared" si="156"/>
        <v>294.89999999999998</v>
      </c>
      <c r="AE169" s="687">
        <f t="shared" si="157"/>
        <v>0</v>
      </c>
      <c r="AF169" s="687">
        <f t="shared" si="158"/>
        <v>-294.89999999999998</v>
      </c>
      <c r="AG169" s="688">
        <f t="shared" si="159"/>
        <v>0</v>
      </c>
      <c r="AH169" s="687">
        <f>'7. ГД Ямбург'!AU20</f>
        <v>125</v>
      </c>
      <c r="AI169" s="687">
        <f>'7. ГД Ямбург'!AW20</f>
        <v>0</v>
      </c>
      <c r="AJ169" s="687">
        <f t="shared" si="160"/>
        <v>-125</v>
      </c>
      <c r="AK169" s="688">
        <f t="shared" si="161"/>
        <v>0</v>
      </c>
      <c r="AL169" s="687">
        <f>'7. ГД Ямбург'!BA20</f>
        <v>117.4</v>
      </c>
      <c r="AM169" s="687">
        <f>'7. ГД Ямбург'!BC20</f>
        <v>0</v>
      </c>
      <c r="AN169" s="687">
        <f t="shared" si="162"/>
        <v>-117.4</v>
      </c>
      <c r="AO169" s="688">
        <f t="shared" si="163"/>
        <v>0</v>
      </c>
      <c r="AP169" s="687">
        <f>'7. ГД Ямбург'!BG20</f>
        <v>52.5</v>
      </c>
      <c r="AQ169" s="687">
        <f>'7. ГД Ямбург'!BI20</f>
        <v>0</v>
      </c>
      <c r="AR169" s="687">
        <f t="shared" si="164"/>
        <v>-52.5</v>
      </c>
      <c r="AS169" s="688">
        <f t="shared" si="165"/>
        <v>0</v>
      </c>
      <c r="AT169" s="687">
        <f t="shared" si="166"/>
        <v>335.5</v>
      </c>
      <c r="AU169" s="687">
        <f t="shared" si="167"/>
        <v>0</v>
      </c>
      <c r="AV169" s="687">
        <f t="shared" si="168"/>
        <v>-335.5</v>
      </c>
      <c r="AW169" s="688">
        <f t="shared" si="169"/>
        <v>0</v>
      </c>
      <c r="AX169" s="687">
        <f>'7. ГД Ямбург'!BS20</f>
        <v>98.9</v>
      </c>
      <c r="AY169" s="687">
        <f>'7. ГД Ямбург'!BU20</f>
        <v>0</v>
      </c>
      <c r="AZ169" s="687">
        <f t="shared" si="170"/>
        <v>-98.9</v>
      </c>
      <c r="BA169" s="688">
        <f t="shared" si="171"/>
        <v>0</v>
      </c>
      <c r="BB169" s="687">
        <f>'7. ГД Ямбург'!BY20</f>
        <v>119.4</v>
      </c>
      <c r="BC169" s="687">
        <f>'7. ГД Ямбург'!CA20</f>
        <v>0</v>
      </c>
      <c r="BD169" s="687">
        <f t="shared" si="172"/>
        <v>-119.4</v>
      </c>
      <c r="BE169" s="688">
        <f t="shared" si="173"/>
        <v>0</v>
      </c>
      <c r="BF169" s="687">
        <f>'7. ГД Ямбург'!CE20</f>
        <v>117.2</v>
      </c>
      <c r="BG169" s="687">
        <f>'7. ГД Ямбург'!CG20</f>
        <v>0</v>
      </c>
      <c r="BH169" s="687">
        <f t="shared" si="174"/>
        <v>-117.2</v>
      </c>
      <c r="BI169" s="688">
        <f t="shared" si="175"/>
        <v>0</v>
      </c>
      <c r="BJ169" s="687">
        <f t="shared" si="176"/>
        <v>388.6</v>
      </c>
      <c r="BK169" s="687">
        <f t="shared" si="177"/>
        <v>0</v>
      </c>
      <c r="BL169" s="687">
        <f t="shared" si="178"/>
        <v>-388.6</v>
      </c>
      <c r="BM169" s="688">
        <f t="shared" si="179"/>
        <v>0</v>
      </c>
      <c r="BN169" s="687">
        <f>'7. ГД Ямбург'!CQ20</f>
        <v>127.6</v>
      </c>
      <c r="BO169" s="687">
        <f>'7. ГД Ямбург'!CS20</f>
        <v>0</v>
      </c>
      <c r="BP169" s="687">
        <f t="shared" si="180"/>
        <v>-127.6</v>
      </c>
      <c r="BQ169" s="688">
        <f t="shared" si="181"/>
        <v>0</v>
      </c>
      <c r="BR169" s="687">
        <f>'7. ГД Ямбург'!CW20</f>
        <v>129.5</v>
      </c>
      <c r="BS169" s="687">
        <f>'7. ГД Ямбург'!CY20</f>
        <v>0</v>
      </c>
      <c r="BT169" s="687">
        <f t="shared" si="182"/>
        <v>-129.5</v>
      </c>
      <c r="BU169" s="688">
        <f t="shared" si="183"/>
        <v>0</v>
      </c>
      <c r="BV169" s="687">
        <f>'7. ГД Ямбург'!DC20</f>
        <v>131.5</v>
      </c>
      <c r="BW169" s="687">
        <f>'7. ГД Ямбург'!DE20</f>
        <v>0</v>
      </c>
      <c r="BX169" s="687">
        <f t="shared" si="184"/>
        <v>-131.5</v>
      </c>
      <c r="BY169" s="688">
        <f t="shared" si="185"/>
        <v>0</v>
      </c>
    </row>
    <row r="170" spans="2:77" ht="18.75" customHeight="1">
      <c r="B170" s="600"/>
      <c r="C170" s="718" t="s">
        <v>274</v>
      </c>
      <c r="D170" s="528"/>
      <c r="E170" s="528"/>
      <c r="F170" s="529"/>
      <c r="G170" s="530" t="s">
        <v>1588</v>
      </c>
      <c r="H170" s="530"/>
      <c r="I170" s="519" t="s">
        <v>1438</v>
      </c>
      <c r="J170" s="687">
        <f t="shared" si="142"/>
        <v>955.9</v>
      </c>
      <c r="K170" s="687">
        <f t="shared" si="143"/>
        <v>0</v>
      </c>
      <c r="L170" s="687">
        <f t="shared" si="144"/>
        <v>-955.9</v>
      </c>
      <c r="M170" s="688">
        <f t="shared" si="145"/>
        <v>0</v>
      </c>
      <c r="N170" s="687">
        <f t="shared" si="146"/>
        <v>283.2</v>
      </c>
      <c r="O170" s="687">
        <f t="shared" si="147"/>
        <v>0</v>
      </c>
      <c r="P170" s="687">
        <f t="shared" si="148"/>
        <v>-283.2</v>
      </c>
      <c r="Q170" s="688">
        <f t="shared" si="149"/>
        <v>0</v>
      </c>
      <c r="R170" s="687">
        <f>'7. ГД Ямбург'!W21</f>
        <v>97.5</v>
      </c>
      <c r="S170" s="687">
        <f>'7. ГД Ямбург'!Y21</f>
        <v>0</v>
      </c>
      <c r="T170" s="687">
        <f t="shared" si="150"/>
        <v>-97.5</v>
      </c>
      <c r="U170" s="688">
        <f t="shared" si="151"/>
        <v>0</v>
      </c>
      <c r="V170" s="687">
        <f>'7. ГД Ямбург'!AC21</f>
        <v>88.1</v>
      </c>
      <c r="W170" s="687">
        <f>'7. ГД Ямбург'!AE21</f>
        <v>0</v>
      </c>
      <c r="X170" s="687">
        <f t="shared" si="152"/>
        <v>-88.1</v>
      </c>
      <c r="Y170" s="688">
        <f t="shared" si="153"/>
        <v>0</v>
      </c>
      <c r="Z170" s="687">
        <f>'7. ГД Ямбург'!AI21</f>
        <v>97.6</v>
      </c>
      <c r="AA170" s="687">
        <f>'7. ГД Ямбург'!AK21</f>
        <v>0</v>
      </c>
      <c r="AB170" s="687">
        <f t="shared" si="154"/>
        <v>-97.6</v>
      </c>
      <c r="AC170" s="688">
        <f t="shared" si="155"/>
        <v>0</v>
      </c>
      <c r="AD170" s="687">
        <f t="shared" si="156"/>
        <v>287.2</v>
      </c>
      <c r="AE170" s="687">
        <f t="shared" si="157"/>
        <v>0</v>
      </c>
      <c r="AF170" s="687">
        <f t="shared" si="158"/>
        <v>-287.2</v>
      </c>
      <c r="AG170" s="688">
        <f t="shared" si="159"/>
        <v>0</v>
      </c>
      <c r="AH170" s="687">
        <f>'7. ГД Ямбург'!AU21</f>
        <v>94.5</v>
      </c>
      <c r="AI170" s="687">
        <f>'7. ГД Ямбург'!AW21</f>
        <v>0</v>
      </c>
      <c r="AJ170" s="687">
        <f t="shared" si="160"/>
        <v>-94.5</v>
      </c>
      <c r="AK170" s="688">
        <f t="shared" si="161"/>
        <v>0</v>
      </c>
      <c r="AL170" s="687">
        <f>'7. ГД Ямбург'!BA21</f>
        <v>97.7</v>
      </c>
      <c r="AM170" s="687">
        <f>'7. ГД Ямбург'!BC21</f>
        <v>0</v>
      </c>
      <c r="AN170" s="687">
        <f t="shared" si="162"/>
        <v>-97.7</v>
      </c>
      <c r="AO170" s="688">
        <f t="shared" si="163"/>
        <v>0</v>
      </c>
      <c r="AP170" s="687">
        <f>'7. ГД Ямбург'!BG21</f>
        <v>95</v>
      </c>
      <c r="AQ170" s="687">
        <f>'7. ГД Ямбург'!BI21</f>
        <v>0</v>
      </c>
      <c r="AR170" s="687">
        <f t="shared" si="164"/>
        <v>-95</v>
      </c>
      <c r="AS170" s="688">
        <f t="shared" si="165"/>
        <v>0</v>
      </c>
      <c r="AT170" s="687">
        <f t="shared" si="166"/>
        <v>101</v>
      </c>
      <c r="AU170" s="687">
        <f t="shared" si="167"/>
        <v>0</v>
      </c>
      <c r="AV170" s="687">
        <f t="shared" si="168"/>
        <v>-101</v>
      </c>
      <c r="AW170" s="688">
        <f t="shared" si="169"/>
        <v>0</v>
      </c>
      <c r="AX170" s="687">
        <f>'7. ГД Ямбург'!BS21</f>
        <v>95.5</v>
      </c>
      <c r="AY170" s="687">
        <f>'7. ГД Ямбург'!BU21</f>
        <v>0</v>
      </c>
      <c r="AZ170" s="687">
        <f t="shared" si="170"/>
        <v>-95.5</v>
      </c>
      <c r="BA170" s="688">
        <f t="shared" si="171"/>
        <v>0</v>
      </c>
      <c r="BB170" s="687">
        <f>'7. ГД Ямбург'!BY21</f>
        <v>0</v>
      </c>
      <c r="BC170" s="687">
        <f>'7. ГД Ямбург'!CA21</f>
        <v>0</v>
      </c>
      <c r="BD170" s="687">
        <f t="shared" si="172"/>
        <v>0</v>
      </c>
      <c r="BE170" s="688" t="str">
        <f t="shared" si="173"/>
        <v>-</v>
      </c>
      <c r="BF170" s="687">
        <f>'7. ГД Ямбург'!CE21</f>
        <v>5.5</v>
      </c>
      <c r="BG170" s="687">
        <f>'7. ГД Ямбург'!CG21</f>
        <v>0</v>
      </c>
      <c r="BH170" s="687">
        <f t="shared" si="174"/>
        <v>-5.5</v>
      </c>
      <c r="BI170" s="688">
        <f t="shared" si="175"/>
        <v>0</v>
      </c>
      <c r="BJ170" s="687">
        <f t="shared" si="176"/>
        <v>284.5</v>
      </c>
      <c r="BK170" s="687">
        <f t="shared" si="177"/>
        <v>0</v>
      </c>
      <c r="BL170" s="687">
        <f t="shared" si="178"/>
        <v>-284.5</v>
      </c>
      <c r="BM170" s="688">
        <f t="shared" si="179"/>
        <v>0</v>
      </c>
      <c r="BN170" s="687">
        <f>'7. ГД Ямбург'!CQ21</f>
        <v>94.8</v>
      </c>
      <c r="BO170" s="687">
        <f>'7. ГД Ямбург'!CS21</f>
        <v>0</v>
      </c>
      <c r="BP170" s="687">
        <f t="shared" si="180"/>
        <v>-94.8</v>
      </c>
      <c r="BQ170" s="688">
        <f t="shared" si="181"/>
        <v>0</v>
      </c>
      <c r="BR170" s="687">
        <f>'7. ГД Ямбург'!CW21</f>
        <v>93.4</v>
      </c>
      <c r="BS170" s="687">
        <f>'7. ГД Ямбург'!CY21</f>
        <v>0</v>
      </c>
      <c r="BT170" s="687">
        <f t="shared" si="182"/>
        <v>-93.4</v>
      </c>
      <c r="BU170" s="688">
        <f t="shared" si="183"/>
        <v>0</v>
      </c>
      <c r="BV170" s="687">
        <f>'7. ГД Ямбург'!DC21</f>
        <v>96.3</v>
      </c>
      <c r="BW170" s="687">
        <f>'7. ГД Ямбург'!DE21</f>
        <v>0</v>
      </c>
      <c r="BX170" s="687">
        <f t="shared" si="184"/>
        <v>-96.3</v>
      </c>
      <c r="BY170" s="688">
        <f t="shared" si="185"/>
        <v>0</v>
      </c>
    </row>
    <row r="171" spans="2:77" ht="18.75" customHeight="1">
      <c r="B171" s="600"/>
      <c r="C171" s="476" t="s">
        <v>1510</v>
      </c>
      <c r="D171" s="528"/>
      <c r="E171" s="528"/>
      <c r="F171" s="529"/>
      <c r="G171" s="530" t="s">
        <v>1511</v>
      </c>
      <c r="H171" s="530"/>
      <c r="I171" s="519" t="s">
        <v>1438</v>
      </c>
      <c r="J171" s="687">
        <f t="shared" si="142"/>
        <v>0</v>
      </c>
      <c r="K171" s="687">
        <f t="shared" si="143"/>
        <v>0</v>
      </c>
      <c r="L171" s="687">
        <f t="shared" si="144"/>
        <v>0</v>
      </c>
      <c r="M171" s="688" t="str">
        <f t="shared" si="145"/>
        <v>-</v>
      </c>
      <c r="N171" s="687">
        <f t="shared" si="146"/>
        <v>0</v>
      </c>
      <c r="O171" s="687">
        <f t="shared" si="147"/>
        <v>0</v>
      </c>
      <c r="P171" s="687">
        <f t="shared" si="148"/>
        <v>0</v>
      </c>
      <c r="Q171" s="688" t="str">
        <f t="shared" si="149"/>
        <v>-</v>
      </c>
      <c r="R171" s="687">
        <f>'10. ГД Ноябрьск'!W19</f>
        <v>0</v>
      </c>
      <c r="S171" s="687">
        <f>'10. ГД Ноябрьск'!Y19</f>
        <v>0</v>
      </c>
      <c r="T171" s="687">
        <f t="shared" si="150"/>
        <v>0</v>
      </c>
      <c r="U171" s="688" t="str">
        <f t="shared" si="151"/>
        <v>-</v>
      </c>
      <c r="V171" s="687">
        <f>'10. ГД Ноябрьск'!AC19</f>
        <v>0</v>
      </c>
      <c r="W171" s="687">
        <f>'10. ГД Ноябрьск'!AE19</f>
        <v>0</v>
      </c>
      <c r="X171" s="687">
        <f t="shared" si="152"/>
        <v>0</v>
      </c>
      <c r="Y171" s="688" t="str">
        <f t="shared" si="153"/>
        <v>-</v>
      </c>
      <c r="Z171" s="687">
        <f>'10. ГД Ноябрьск'!AI19</f>
        <v>0</v>
      </c>
      <c r="AA171" s="687">
        <f>'10. ГД Ноябрьск'!AK19</f>
        <v>0</v>
      </c>
      <c r="AB171" s="687">
        <f t="shared" si="154"/>
        <v>0</v>
      </c>
      <c r="AC171" s="688" t="str">
        <f t="shared" si="155"/>
        <v>-</v>
      </c>
      <c r="AD171" s="687">
        <f t="shared" si="156"/>
        <v>0</v>
      </c>
      <c r="AE171" s="687">
        <f t="shared" si="157"/>
        <v>0</v>
      </c>
      <c r="AF171" s="687">
        <f t="shared" si="158"/>
        <v>0</v>
      </c>
      <c r="AG171" s="688" t="str">
        <f t="shared" si="159"/>
        <v>-</v>
      </c>
      <c r="AH171" s="687">
        <f>'10. ГД Ноябрьск'!AU19</f>
        <v>0</v>
      </c>
      <c r="AI171" s="687">
        <f>'10. ГД Ноябрьск'!AW19</f>
        <v>0</v>
      </c>
      <c r="AJ171" s="687">
        <f t="shared" si="160"/>
        <v>0</v>
      </c>
      <c r="AK171" s="688" t="str">
        <f t="shared" si="161"/>
        <v>-</v>
      </c>
      <c r="AL171" s="687">
        <f>'10. ГД Ноябрьск'!BA19</f>
        <v>0</v>
      </c>
      <c r="AM171" s="687">
        <f>'10. ГД Ноябрьск'!BC19</f>
        <v>0</v>
      </c>
      <c r="AN171" s="687">
        <f t="shared" si="162"/>
        <v>0</v>
      </c>
      <c r="AO171" s="688" t="str">
        <f t="shared" si="163"/>
        <v>-</v>
      </c>
      <c r="AP171" s="687">
        <f>'10. ГД Ноябрьск'!BG19</f>
        <v>0</v>
      </c>
      <c r="AQ171" s="687">
        <f>'10. ГД Ноябрьск'!BI19</f>
        <v>0</v>
      </c>
      <c r="AR171" s="687">
        <f t="shared" si="164"/>
        <v>0</v>
      </c>
      <c r="AS171" s="688" t="str">
        <f t="shared" si="165"/>
        <v>-</v>
      </c>
      <c r="AT171" s="687">
        <f t="shared" si="166"/>
        <v>0</v>
      </c>
      <c r="AU171" s="687">
        <f t="shared" si="167"/>
        <v>0</v>
      </c>
      <c r="AV171" s="687">
        <f t="shared" si="168"/>
        <v>0</v>
      </c>
      <c r="AW171" s="688" t="str">
        <f t="shared" si="169"/>
        <v>-</v>
      </c>
      <c r="AX171" s="687">
        <f>'10. ГД Ноябрьск'!BS19</f>
        <v>0</v>
      </c>
      <c r="AY171" s="687">
        <f>'10. ГД Ноябрьск'!BU19</f>
        <v>0</v>
      </c>
      <c r="AZ171" s="687">
        <f t="shared" si="170"/>
        <v>0</v>
      </c>
      <c r="BA171" s="688" t="str">
        <f t="shared" si="171"/>
        <v>-</v>
      </c>
      <c r="BB171" s="687">
        <f>'10. ГД Ноябрьск'!BY19</f>
        <v>0</v>
      </c>
      <c r="BC171" s="687">
        <f>'10. ГД Ноябрьск'!CA19</f>
        <v>0</v>
      </c>
      <c r="BD171" s="687">
        <f t="shared" si="172"/>
        <v>0</v>
      </c>
      <c r="BE171" s="688" t="str">
        <f t="shared" si="173"/>
        <v>-</v>
      </c>
      <c r="BF171" s="687">
        <f>'10. ГД Ноябрьск'!CE19</f>
        <v>0</v>
      </c>
      <c r="BG171" s="687">
        <f>'10. ГД Ноябрьск'!CG19</f>
        <v>0</v>
      </c>
      <c r="BH171" s="687">
        <f t="shared" si="174"/>
        <v>0</v>
      </c>
      <c r="BI171" s="688" t="str">
        <f t="shared" si="175"/>
        <v>-</v>
      </c>
      <c r="BJ171" s="687">
        <f t="shared" si="176"/>
        <v>0</v>
      </c>
      <c r="BK171" s="687">
        <f t="shared" si="177"/>
        <v>0</v>
      </c>
      <c r="BL171" s="687">
        <f t="shared" si="178"/>
        <v>0</v>
      </c>
      <c r="BM171" s="688" t="str">
        <f t="shared" si="179"/>
        <v>-</v>
      </c>
      <c r="BN171" s="687">
        <f>'10. ГД Ноябрьск'!CQ19</f>
        <v>0</v>
      </c>
      <c r="BO171" s="687">
        <f>'10. ГД Ноябрьск'!CS19</f>
        <v>0</v>
      </c>
      <c r="BP171" s="687">
        <f t="shared" si="180"/>
        <v>0</v>
      </c>
      <c r="BQ171" s="688" t="str">
        <f t="shared" si="181"/>
        <v>-</v>
      </c>
      <c r="BR171" s="687">
        <f>'10. ГД Ноябрьск'!CW19</f>
        <v>0</v>
      </c>
      <c r="BS171" s="687">
        <f>'10. ГД Ноябрьск'!CY19</f>
        <v>0</v>
      </c>
      <c r="BT171" s="687">
        <f t="shared" si="182"/>
        <v>0</v>
      </c>
      <c r="BU171" s="688" t="str">
        <f t="shared" si="183"/>
        <v>-</v>
      </c>
      <c r="BV171" s="687">
        <f>'10. ГД Ноябрьск'!DC19</f>
        <v>0</v>
      </c>
      <c r="BW171" s="687">
        <f>'10. ГД Ноябрьск'!DE19</f>
        <v>0</v>
      </c>
      <c r="BX171" s="687">
        <f t="shared" si="184"/>
        <v>0</v>
      </c>
      <c r="BY171" s="688" t="str">
        <f t="shared" si="185"/>
        <v>-</v>
      </c>
    </row>
    <row r="172" spans="2:77" ht="18.75" customHeight="1">
      <c r="B172" s="600"/>
      <c r="C172" s="476" t="s">
        <v>1534</v>
      </c>
      <c r="D172" s="528"/>
      <c r="E172" s="528"/>
      <c r="F172" s="529"/>
      <c r="G172" s="530" t="s">
        <v>1535</v>
      </c>
      <c r="H172" s="530"/>
      <c r="I172" s="519" t="s">
        <v>1438</v>
      </c>
      <c r="J172" s="687">
        <f t="shared" si="142"/>
        <v>35.799999999999997</v>
      </c>
      <c r="K172" s="687">
        <f t="shared" si="143"/>
        <v>0</v>
      </c>
      <c r="L172" s="687">
        <f t="shared" si="144"/>
        <v>-35.799999999999997</v>
      </c>
      <c r="M172" s="688">
        <f t="shared" si="145"/>
        <v>0</v>
      </c>
      <c r="N172" s="687">
        <f t="shared" si="146"/>
        <v>8.8000000000000007</v>
      </c>
      <c r="O172" s="687">
        <f t="shared" si="147"/>
        <v>0</v>
      </c>
      <c r="P172" s="687">
        <f t="shared" si="148"/>
        <v>-8.8000000000000007</v>
      </c>
      <c r="Q172" s="688">
        <f t="shared" si="149"/>
        <v>0</v>
      </c>
      <c r="R172" s="687">
        <f>'4. ГПП-УЗПКТ-СЗСК'!W35</f>
        <v>3.1</v>
      </c>
      <c r="S172" s="687">
        <f>'4. ГПП-УЗПКТ-СЗСК'!Y35</f>
        <v>0</v>
      </c>
      <c r="T172" s="687">
        <f t="shared" si="150"/>
        <v>-3.1</v>
      </c>
      <c r="U172" s="688">
        <f t="shared" si="151"/>
        <v>0</v>
      </c>
      <c r="V172" s="687">
        <f>'4. ГПП-УЗПКТ-СЗСК'!AC35</f>
        <v>2.8</v>
      </c>
      <c r="W172" s="687">
        <f>'4. ГПП-УЗПКТ-СЗСК'!AE35</f>
        <v>0</v>
      </c>
      <c r="X172" s="687">
        <f t="shared" si="152"/>
        <v>-2.8</v>
      </c>
      <c r="Y172" s="688">
        <f t="shared" si="153"/>
        <v>0</v>
      </c>
      <c r="Z172" s="687">
        <f>'4. ГПП-УЗПКТ-СЗСК'!AI35</f>
        <v>2.9</v>
      </c>
      <c r="AA172" s="687">
        <f>'4. ГПП-УЗПКТ-СЗСК'!AK35</f>
        <v>0</v>
      </c>
      <c r="AB172" s="687">
        <f t="shared" si="154"/>
        <v>-2.9</v>
      </c>
      <c r="AC172" s="688">
        <f t="shared" si="155"/>
        <v>0</v>
      </c>
      <c r="AD172" s="687">
        <f t="shared" si="156"/>
        <v>8.3999999999999986</v>
      </c>
      <c r="AE172" s="687">
        <f t="shared" si="157"/>
        <v>0</v>
      </c>
      <c r="AF172" s="687">
        <f t="shared" si="158"/>
        <v>-8.3999999999999986</v>
      </c>
      <c r="AG172" s="688">
        <f t="shared" si="159"/>
        <v>0</v>
      </c>
      <c r="AH172" s="687">
        <f>'4. ГПП-УЗПКТ-СЗСК'!AU35</f>
        <v>2.8</v>
      </c>
      <c r="AI172" s="687">
        <f>'4. ГПП-УЗПКТ-СЗСК'!AW35</f>
        <v>0</v>
      </c>
      <c r="AJ172" s="687">
        <f t="shared" si="160"/>
        <v>-2.8</v>
      </c>
      <c r="AK172" s="688">
        <f t="shared" si="161"/>
        <v>0</v>
      </c>
      <c r="AL172" s="687">
        <f>'4. ГПП-УЗПКТ-СЗСК'!BA35</f>
        <v>2.8</v>
      </c>
      <c r="AM172" s="687">
        <f>'4. ГПП-УЗПКТ-СЗСК'!BC35</f>
        <v>0</v>
      </c>
      <c r="AN172" s="687">
        <f t="shared" si="162"/>
        <v>-2.8</v>
      </c>
      <c r="AO172" s="688">
        <f t="shared" si="163"/>
        <v>0</v>
      </c>
      <c r="AP172" s="687">
        <f>'4. ГПП-УЗПКТ-СЗСК'!BG35</f>
        <v>2.8</v>
      </c>
      <c r="AQ172" s="687">
        <f>'4. ГПП-УЗПКТ-СЗСК'!BI35</f>
        <v>0</v>
      </c>
      <c r="AR172" s="687">
        <f t="shared" si="164"/>
        <v>-2.8</v>
      </c>
      <c r="AS172" s="688">
        <f t="shared" si="165"/>
        <v>0</v>
      </c>
      <c r="AT172" s="687">
        <f t="shared" si="166"/>
        <v>9.3000000000000007</v>
      </c>
      <c r="AU172" s="687">
        <f t="shared" si="167"/>
        <v>0</v>
      </c>
      <c r="AV172" s="687">
        <f t="shared" si="168"/>
        <v>-9.3000000000000007</v>
      </c>
      <c r="AW172" s="688">
        <f t="shared" si="169"/>
        <v>0</v>
      </c>
      <c r="AX172" s="687">
        <f>'4. ГПП-УЗПКТ-СЗСК'!BS35</f>
        <v>3.6</v>
      </c>
      <c r="AY172" s="687">
        <f>'4. ГПП-УЗПКТ-СЗСК'!BU35</f>
        <v>0</v>
      </c>
      <c r="AZ172" s="687">
        <f t="shared" si="170"/>
        <v>-3.6</v>
      </c>
      <c r="BA172" s="688">
        <f t="shared" si="171"/>
        <v>0</v>
      </c>
      <c r="BB172" s="687">
        <f>'4. ГПП-УЗПКТ-СЗСК'!BY35</f>
        <v>2.7</v>
      </c>
      <c r="BC172" s="687">
        <f>'4. ГПП-УЗПКТ-СЗСК'!CA35</f>
        <v>0</v>
      </c>
      <c r="BD172" s="687">
        <f t="shared" si="172"/>
        <v>-2.7</v>
      </c>
      <c r="BE172" s="688">
        <f t="shared" si="173"/>
        <v>0</v>
      </c>
      <c r="BF172" s="687">
        <f>'4. ГПП-УЗПКТ-СЗСК'!CE35</f>
        <v>3</v>
      </c>
      <c r="BG172" s="687">
        <f>'4. ГПП-УЗПКТ-СЗСК'!CG35</f>
        <v>0</v>
      </c>
      <c r="BH172" s="687">
        <f t="shared" si="174"/>
        <v>-3</v>
      </c>
      <c r="BI172" s="688">
        <f t="shared" si="175"/>
        <v>0</v>
      </c>
      <c r="BJ172" s="687">
        <f t="shared" si="176"/>
        <v>9.3000000000000007</v>
      </c>
      <c r="BK172" s="687">
        <f t="shared" si="177"/>
        <v>0</v>
      </c>
      <c r="BL172" s="687">
        <f t="shared" si="178"/>
        <v>-9.3000000000000007</v>
      </c>
      <c r="BM172" s="688">
        <f t="shared" si="179"/>
        <v>0</v>
      </c>
      <c r="BN172" s="687">
        <f>'4. ГПП-УЗПКТ-СЗСК'!CQ35</f>
        <v>2.9</v>
      </c>
      <c r="BO172" s="687">
        <f>'4. ГПП-УЗПКТ-СЗСК'!CS35</f>
        <v>0</v>
      </c>
      <c r="BP172" s="687">
        <f t="shared" si="180"/>
        <v>-2.9</v>
      </c>
      <c r="BQ172" s="688">
        <f t="shared" si="181"/>
        <v>0</v>
      </c>
      <c r="BR172" s="687">
        <f>'4. ГПП-УЗПКТ-СЗСК'!CW35</f>
        <v>3</v>
      </c>
      <c r="BS172" s="687">
        <f>'4. ГПП-УЗПКТ-СЗСК'!CY35</f>
        <v>0</v>
      </c>
      <c r="BT172" s="687">
        <f t="shared" si="182"/>
        <v>-3</v>
      </c>
      <c r="BU172" s="688">
        <f t="shared" si="183"/>
        <v>0</v>
      </c>
      <c r="BV172" s="687">
        <f>'4. ГПП-УЗПКТ-СЗСК'!DC35</f>
        <v>3.4</v>
      </c>
      <c r="BW172" s="687">
        <f>'4. ГПП-УЗПКТ-СЗСК'!DE35</f>
        <v>0</v>
      </c>
      <c r="BX172" s="687">
        <f t="shared" si="184"/>
        <v>-3.4</v>
      </c>
      <c r="BY172" s="688">
        <f t="shared" si="185"/>
        <v>0</v>
      </c>
    </row>
    <row r="173" spans="2:77" ht="18.75" customHeight="1">
      <c r="B173" s="600"/>
      <c r="C173" s="485" t="s">
        <v>590</v>
      </c>
      <c r="D173" s="528"/>
      <c r="E173" s="528"/>
      <c r="F173" s="529"/>
      <c r="G173" s="530" t="s">
        <v>1589</v>
      </c>
      <c r="H173" s="530"/>
      <c r="I173" s="519" t="s">
        <v>1438</v>
      </c>
      <c r="J173" s="687">
        <f t="shared" si="142"/>
        <v>39</v>
      </c>
      <c r="K173" s="687">
        <f t="shared" si="143"/>
        <v>0</v>
      </c>
      <c r="L173" s="687">
        <f t="shared" si="144"/>
        <v>-39</v>
      </c>
      <c r="M173" s="688">
        <f t="shared" si="145"/>
        <v>0</v>
      </c>
      <c r="N173" s="687">
        <f t="shared" si="146"/>
        <v>11</v>
      </c>
      <c r="O173" s="687">
        <f t="shared" si="147"/>
        <v>0</v>
      </c>
      <c r="P173" s="687">
        <f t="shared" si="148"/>
        <v>-11</v>
      </c>
      <c r="Q173" s="688">
        <f t="shared" si="149"/>
        <v>0</v>
      </c>
      <c r="R173" s="687">
        <f>'4. ГПП-УЗПКТ-СЗСК'!W46+0-0-0</f>
        <v>3.8</v>
      </c>
      <c r="S173" s="687">
        <f>'4. ГПП-УЗПКТ-СЗСК'!Y46+0-0-0</f>
        <v>0</v>
      </c>
      <c r="T173" s="687">
        <f t="shared" si="150"/>
        <v>-3.8</v>
      </c>
      <c r="U173" s="688">
        <f t="shared" si="151"/>
        <v>0</v>
      </c>
      <c r="V173" s="687">
        <f>'4. ГПП-УЗПКТ-СЗСК'!AC46+0-0-0</f>
        <v>3.4</v>
      </c>
      <c r="W173" s="687">
        <f>'4. ГПП-УЗПКТ-СЗСК'!AE46+0-0-0</f>
        <v>0</v>
      </c>
      <c r="X173" s="687">
        <f t="shared" si="152"/>
        <v>-3.4</v>
      </c>
      <c r="Y173" s="688">
        <f t="shared" si="153"/>
        <v>0</v>
      </c>
      <c r="Z173" s="687">
        <f>'4. ГПП-УЗПКТ-СЗСК'!AI46+0-0-0</f>
        <v>3.8</v>
      </c>
      <c r="AA173" s="687">
        <f>'4. ГПП-УЗПКТ-СЗСК'!AK46+0-0-0</f>
        <v>0</v>
      </c>
      <c r="AB173" s="687">
        <f t="shared" si="154"/>
        <v>-3.8</v>
      </c>
      <c r="AC173" s="688">
        <f t="shared" si="155"/>
        <v>0</v>
      </c>
      <c r="AD173" s="687">
        <f t="shared" si="156"/>
        <v>7.3000000000000007</v>
      </c>
      <c r="AE173" s="687">
        <f t="shared" si="157"/>
        <v>0</v>
      </c>
      <c r="AF173" s="687">
        <f t="shared" si="158"/>
        <v>-7.3000000000000007</v>
      </c>
      <c r="AG173" s="688">
        <f t="shared" si="159"/>
        <v>0</v>
      </c>
      <c r="AH173" s="687">
        <f>'4. ГПП-УЗПКТ-СЗСК'!AU46+0-0-0</f>
        <v>2.4</v>
      </c>
      <c r="AI173" s="687">
        <f>'4. ГПП-УЗПКТ-СЗСК'!AW46+0-0-0</f>
        <v>0</v>
      </c>
      <c r="AJ173" s="687">
        <f t="shared" si="160"/>
        <v>-2.4</v>
      </c>
      <c r="AK173" s="688">
        <f t="shared" si="161"/>
        <v>0</v>
      </c>
      <c r="AL173" s="687">
        <f>'4. ГПП-УЗПКТ-СЗСК'!BA46+0-0-0</f>
        <v>2.5</v>
      </c>
      <c r="AM173" s="687">
        <f>'4. ГПП-УЗПКТ-СЗСК'!BC46+0-0-0</f>
        <v>0</v>
      </c>
      <c r="AN173" s="687">
        <f t="shared" si="162"/>
        <v>-2.5</v>
      </c>
      <c r="AO173" s="688">
        <f t="shared" si="163"/>
        <v>0</v>
      </c>
      <c r="AP173" s="687">
        <f>'4. ГПП-УЗПКТ-СЗСК'!BG46+0-0-0</f>
        <v>2.4</v>
      </c>
      <c r="AQ173" s="687">
        <f>'4. ГПП-УЗПКТ-СЗСК'!BI46+0-0-0</f>
        <v>0</v>
      </c>
      <c r="AR173" s="687">
        <f t="shared" si="164"/>
        <v>-2.4</v>
      </c>
      <c r="AS173" s="688">
        <f t="shared" si="165"/>
        <v>0</v>
      </c>
      <c r="AT173" s="687">
        <f t="shared" si="166"/>
        <v>10.5</v>
      </c>
      <c r="AU173" s="687">
        <f t="shared" si="167"/>
        <v>0</v>
      </c>
      <c r="AV173" s="687">
        <f t="shared" si="168"/>
        <v>-10.5</v>
      </c>
      <c r="AW173" s="688">
        <f t="shared" si="169"/>
        <v>0</v>
      </c>
      <c r="AX173" s="687">
        <f>'4. ГПП-УЗПКТ-СЗСК'!BS46+0-0-0</f>
        <v>3.3</v>
      </c>
      <c r="AY173" s="687">
        <f>'4. ГПП-УЗПКТ-СЗСК'!BU46+0-0-0</f>
        <v>0</v>
      </c>
      <c r="AZ173" s="687">
        <f t="shared" si="170"/>
        <v>-3.3</v>
      </c>
      <c r="BA173" s="688">
        <f t="shared" si="171"/>
        <v>0</v>
      </c>
      <c r="BB173" s="687">
        <f>'4. ГПП-УЗПКТ-СЗСК'!BY46+0-0-0</f>
        <v>3.3</v>
      </c>
      <c r="BC173" s="687">
        <f>'4. ГПП-УЗПКТ-СЗСК'!CA46+0-0-0</f>
        <v>0</v>
      </c>
      <c r="BD173" s="687">
        <f t="shared" si="172"/>
        <v>-3.3</v>
      </c>
      <c r="BE173" s="688">
        <f t="shared" si="173"/>
        <v>0</v>
      </c>
      <c r="BF173" s="687">
        <f>'4. ГПП-УЗПКТ-СЗСК'!CE46+0-0-0</f>
        <v>3.9</v>
      </c>
      <c r="BG173" s="687">
        <f>'4. ГПП-УЗПКТ-СЗСК'!CG46+0-0-0</f>
        <v>0</v>
      </c>
      <c r="BH173" s="687">
        <f t="shared" si="174"/>
        <v>-3.9</v>
      </c>
      <c r="BI173" s="688">
        <f t="shared" si="175"/>
        <v>0</v>
      </c>
      <c r="BJ173" s="687">
        <f t="shared" si="176"/>
        <v>10.199999999999999</v>
      </c>
      <c r="BK173" s="687">
        <f t="shared" si="177"/>
        <v>0</v>
      </c>
      <c r="BL173" s="687">
        <f t="shared" si="178"/>
        <v>-10.199999999999999</v>
      </c>
      <c r="BM173" s="688">
        <f t="shared" si="179"/>
        <v>0</v>
      </c>
      <c r="BN173" s="687">
        <f>'4. ГПП-УЗПКТ-СЗСК'!CQ46+0-0-0</f>
        <v>3.4</v>
      </c>
      <c r="BO173" s="687">
        <f>'4. ГПП-УЗПКТ-СЗСК'!CS46+0-0-0</f>
        <v>0</v>
      </c>
      <c r="BP173" s="687">
        <f t="shared" si="180"/>
        <v>-3.4</v>
      </c>
      <c r="BQ173" s="688">
        <f t="shared" si="181"/>
        <v>0</v>
      </c>
      <c r="BR173" s="687">
        <f>'4. ГПП-УЗПКТ-СЗСК'!CW46+0-0-0</f>
        <v>3.4</v>
      </c>
      <c r="BS173" s="687">
        <f>'4. ГПП-УЗПКТ-СЗСК'!CY46+0-0-0</f>
        <v>0</v>
      </c>
      <c r="BT173" s="687">
        <f t="shared" si="182"/>
        <v>-3.4</v>
      </c>
      <c r="BU173" s="688">
        <f t="shared" si="183"/>
        <v>0</v>
      </c>
      <c r="BV173" s="687">
        <f>'4. ГПП-УЗПКТ-СЗСК'!DC46+0-0-0</f>
        <v>3.4</v>
      </c>
      <c r="BW173" s="687">
        <f>'4. ГПП-УЗПКТ-СЗСК'!DE46+0-0-0</f>
        <v>0</v>
      </c>
      <c r="BX173" s="687">
        <f t="shared" si="184"/>
        <v>-3.4</v>
      </c>
      <c r="BY173" s="688">
        <f t="shared" si="185"/>
        <v>0</v>
      </c>
    </row>
    <row r="174" spans="2:77" ht="37.5" customHeight="1">
      <c r="B174" s="600"/>
      <c r="C174" s="514" t="s">
        <v>1590</v>
      </c>
      <c r="D174" s="528"/>
      <c r="E174" s="528"/>
      <c r="F174" s="529"/>
      <c r="G174" s="530" t="s">
        <v>1591</v>
      </c>
      <c r="H174" s="530"/>
      <c r="I174" s="519" t="s">
        <v>1438</v>
      </c>
      <c r="J174" s="687">
        <f t="shared" si="142"/>
        <v>0</v>
      </c>
      <c r="K174" s="687">
        <f t="shared" si="143"/>
        <v>0</v>
      </c>
      <c r="L174" s="687">
        <f t="shared" si="144"/>
        <v>0</v>
      </c>
      <c r="M174" s="688" t="str">
        <f t="shared" si="145"/>
        <v>-</v>
      </c>
      <c r="N174" s="687">
        <f t="shared" si="146"/>
        <v>0</v>
      </c>
      <c r="O174" s="687">
        <f t="shared" si="147"/>
        <v>0</v>
      </c>
      <c r="P174" s="687">
        <f t="shared" si="148"/>
        <v>0</v>
      </c>
      <c r="Q174" s="688" t="str">
        <f t="shared" si="149"/>
        <v>-</v>
      </c>
      <c r="R174" s="687">
        <f>0-0+0+0-0-0+0+0-0-0+0+0+0+0+0</f>
        <v>0</v>
      </c>
      <c r="S174" s="687">
        <f>0-0+0+0-0-0+0+0-0-0+0+0+0+0+0</f>
        <v>0</v>
      </c>
      <c r="T174" s="687">
        <f t="shared" si="150"/>
        <v>0</v>
      </c>
      <c r="U174" s="688" t="str">
        <f t="shared" si="151"/>
        <v>-</v>
      </c>
      <c r="V174" s="687">
        <f>0-0+0+0-0-0+0+0-0-0+0+0+0+0+0</f>
        <v>0</v>
      </c>
      <c r="W174" s="687">
        <f>0-0+0+0-0-0+0+0-0-0+0+0+0+0+0</f>
        <v>0</v>
      </c>
      <c r="X174" s="687">
        <f t="shared" si="152"/>
        <v>0</v>
      </c>
      <c r="Y174" s="688" t="str">
        <f t="shared" si="153"/>
        <v>-</v>
      </c>
      <c r="Z174" s="687">
        <f>0-0+0+0-0-0+0+0-0-0+0+0+0+0+0</f>
        <v>0</v>
      </c>
      <c r="AA174" s="687">
        <f>0-0+0+0-0-0+0+0-0-0+0+0+0+0+0</f>
        <v>0</v>
      </c>
      <c r="AB174" s="687">
        <f t="shared" si="154"/>
        <v>0</v>
      </c>
      <c r="AC174" s="688" t="str">
        <f t="shared" si="155"/>
        <v>-</v>
      </c>
      <c r="AD174" s="687">
        <f t="shared" si="156"/>
        <v>0</v>
      </c>
      <c r="AE174" s="687">
        <f t="shared" si="157"/>
        <v>0</v>
      </c>
      <c r="AF174" s="687">
        <f t="shared" si="158"/>
        <v>0</v>
      </c>
      <c r="AG174" s="688" t="str">
        <f t="shared" si="159"/>
        <v>-</v>
      </c>
      <c r="AH174" s="687">
        <f>0-0+0+0-0-0+0+0-0-0+0+0+0+0+0</f>
        <v>0</v>
      </c>
      <c r="AI174" s="687">
        <f>0-0+0+0-0-0+0+0-0-0+0+0+0+0+0</f>
        <v>0</v>
      </c>
      <c r="AJ174" s="687">
        <f t="shared" si="160"/>
        <v>0</v>
      </c>
      <c r="AK174" s="688" t="str">
        <f t="shared" si="161"/>
        <v>-</v>
      </c>
      <c r="AL174" s="687">
        <f>0-0+0+0-0-0+0+0-0-0+0+0+0+0+0</f>
        <v>0</v>
      </c>
      <c r="AM174" s="687">
        <f>0-0+0+0-0-0+0+0-0-0+0+0+0+0+0</f>
        <v>0</v>
      </c>
      <c r="AN174" s="687">
        <f t="shared" si="162"/>
        <v>0</v>
      </c>
      <c r="AO174" s="688" t="str">
        <f t="shared" si="163"/>
        <v>-</v>
      </c>
      <c r="AP174" s="687">
        <f>0-0+0+0-0-0+0+0-0-0+0+0+0+0+0</f>
        <v>0</v>
      </c>
      <c r="AQ174" s="687">
        <f>0-0+0+0-0-0+0+0-0-0+0+0+0+0+0</f>
        <v>0</v>
      </c>
      <c r="AR174" s="687">
        <f t="shared" si="164"/>
        <v>0</v>
      </c>
      <c r="AS174" s="688" t="str">
        <f t="shared" si="165"/>
        <v>-</v>
      </c>
      <c r="AT174" s="687">
        <f t="shared" si="166"/>
        <v>0</v>
      </c>
      <c r="AU174" s="687">
        <f t="shared" si="167"/>
        <v>0</v>
      </c>
      <c r="AV174" s="687">
        <f t="shared" si="168"/>
        <v>0</v>
      </c>
      <c r="AW174" s="688" t="str">
        <f t="shared" si="169"/>
        <v>-</v>
      </c>
      <c r="AX174" s="687">
        <f>0-0+0+0-0-0+0+0-0-0+0+0+0+0+0</f>
        <v>0</v>
      </c>
      <c r="AY174" s="687">
        <f>0-0+0+0-0-0+0+0-0-0+0+0+0+0+0</f>
        <v>0</v>
      </c>
      <c r="AZ174" s="687">
        <f t="shared" si="170"/>
        <v>0</v>
      </c>
      <c r="BA174" s="688" t="str">
        <f t="shared" si="171"/>
        <v>-</v>
      </c>
      <c r="BB174" s="687">
        <f>0-0+0+0-0-0+0+0-0-0+0+0+0+0+0</f>
        <v>0</v>
      </c>
      <c r="BC174" s="687">
        <f>0-0+0+0-0-0+0+0-0-0+0+0+0+0+0</f>
        <v>0</v>
      </c>
      <c r="BD174" s="687">
        <f t="shared" si="172"/>
        <v>0</v>
      </c>
      <c r="BE174" s="688" t="str">
        <f t="shared" si="173"/>
        <v>-</v>
      </c>
      <c r="BF174" s="687">
        <f>0-0+0+0-0-0+0+0-0-0+0+0+0+0+0</f>
        <v>0</v>
      </c>
      <c r="BG174" s="687">
        <f>0-0+0+0-0-0+0+0-0-0+0+0+0+0+0</f>
        <v>0</v>
      </c>
      <c r="BH174" s="687">
        <f t="shared" si="174"/>
        <v>0</v>
      </c>
      <c r="BI174" s="688" t="str">
        <f t="shared" si="175"/>
        <v>-</v>
      </c>
      <c r="BJ174" s="687">
        <f t="shared" si="176"/>
        <v>0</v>
      </c>
      <c r="BK174" s="687">
        <f t="shared" si="177"/>
        <v>0</v>
      </c>
      <c r="BL174" s="687">
        <f t="shared" si="178"/>
        <v>0</v>
      </c>
      <c r="BM174" s="688" t="str">
        <f t="shared" si="179"/>
        <v>-</v>
      </c>
      <c r="BN174" s="687">
        <f>0-0+0+0-0-0+0+0-0-0+0+0+0+0+0</f>
        <v>0</v>
      </c>
      <c r="BO174" s="687">
        <f>0-0+0+0-0-0+0+0-0-0+0+0+0+0+0</f>
        <v>0</v>
      </c>
      <c r="BP174" s="687">
        <f t="shared" si="180"/>
        <v>0</v>
      </c>
      <c r="BQ174" s="688" t="str">
        <f t="shared" si="181"/>
        <v>-</v>
      </c>
      <c r="BR174" s="687">
        <f>0-0+0+0-0-0+0+0-0-0+0+0+0+0+0</f>
        <v>0</v>
      </c>
      <c r="BS174" s="687">
        <f>0-0+0+0-0-0+0+0-0-0+0+0+0+0+0</f>
        <v>0</v>
      </c>
      <c r="BT174" s="687">
        <f t="shared" si="182"/>
        <v>0</v>
      </c>
      <c r="BU174" s="688" t="str">
        <f t="shared" si="183"/>
        <v>-</v>
      </c>
      <c r="BV174" s="687">
        <f>0-0+0+0-0-0+0+0-0-0+0+0+0+0+0</f>
        <v>0</v>
      </c>
      <c r="BW174" s="687">
        <f>0-0+0+0-0-0+0+0-0-0+0+0+0+0+0</f>
        <v>0</v>
      </c>
      <c r="BX174" s="687">
        <f t="shared" si="184"/>
        <v>0</v>
      </c>
      <c r="BY174" s="688" t="str">
        <f t="shared" si="185"/>
        <v>-</v>
      </c>
    </row>
    <row r="175" spans="2:77" ht="18.75" customHeight="1">
      <c r="B175" s="600"/>
      <c r="C175" s="485" t="s">
        <v>1581</v>
      </c>
      <c r="D175" s="528"/>
      <c r="E175" s="528"/>
      <c r="F175" s="529"/>
      <c r="G175" s="530" t="s">
        <v>1592</v>
      </c>
      <c r="H175" s="530"/>
      <c r="I175" s="519" t="s">
        <v>1438</v>
      </c>
      <c r="J175" s="687">
        <f t="shared" si="142"/>
        <v>0</v>
      </c>
      <c r="K175" s="687">
        <f t="shared" si="143"/>
        <v>0</v>
      </c>
      <c r="L175" s="687">
        <f t="shared" si="144"/>
        <v>0</v>
      </c>
      <c r="M175" s="688" t="str">
        <f t="shared" si="145"/>
        <v>-</v>
      </c>
      <c r="N175" s="687">
        <f t="shared" si="146"/>
        <v>0</v>
      </c>
      <c r="O175" s="687">
        <f t="shared" si="147"/>
        <v>0</v>
      </c>
      <c r="P175" s="687">
        <f t="shared" si="148"/>
        <v>0</v>
      </c>
      <c r="Q175" s="688" t="str">
        <f t="shared" si="149"/>
        <v>-</v>
      </c>
      <c r="R175" s="687">
        <f>0-0+0+0-0-0+0+0-0-0+0</f>
        <v>0</v>
      </c>
      <c r="S175" s="687">
        <f>0-0+0+0-0-0+0+0-0-0+0</f>
        <v>0</v>
      </c>
      <c r="T175" s="687">
        <f t="shared" si="150"/>
        <v>0</v>
      </c>
      <c r="U175" s="688" t="str">
        <f t="shared" si="151"/>
        <v>-</v>
      </c>
      <c r="V175" s="687">
        <f>0-0+0+0-0-0+0+0-0-0+0</f>
        <v>0</v>
      </c>
      <c r="W175" s="687">
        <f>0-0+0+0-0-0+0+0-0-0+0</f>
        <v>0</v>
      </c>
      <c r="X175" s="687">
        <f t="shared" si="152"/>
        <v>0</v>
      </c>
      <c r="Y175" s="688" t="str">
        <f t="shared" si="153"/>
        <v>-</v>
      </c>
      <c r="Z175" s="687">
        <f>0-0+0+0-0-0+0+0-0-0+0</f>
        <v>0</v>
      </c>
      <c r="AA175" s="687">
        <f>0-0+0+0-0-0+0+0-0-0+0</f>
        <v>0</v>
      </c>
      <c r="AB175" s="687">
        <f t="shared" si="154"/>
        <v>0</v>
      </c>
      <c r="AC175" s="688" t="str">
        <f t="shared" si="155"/>
        <v>-</v>
      </c>
      <c r="AD175" s="687">
        <f t="shared" si="156"/>
        <v>0</v>
      </c>
      <c r="AE175" s="687">
        <f t="shared" si="157"/>
        <v>0</v>
      </c>
      <c r="AF175" s="687">
        <f t="shared" si="158"/>
        <v>0</v>
      </c>
      <c r="AG175" s="688" t="str">
        <f t="shared" si="159"/>
        <v>-</v>
      </c>
      <c r="AH175" s="687">
        <f>0-0+0+0-0-0+0+0-0-0+0</f>
        <v>0</v>
      </c>
      <c r="AI175" s="687">
        <f>0-0+0+0-0-0+0+0-0-0+0</f>
        <v>0</v>
      </c>
      <c r="AJ175" s="687">
        <f t="shared" si="160"/>
        <v>0</v>
      </c>
      <c r="AK175" s="688" t="str">
        <f t="shared" si="161"/>
        <v>-</v>
      </c>
      <c r="AL175" s="687">
        <f>0-0+0+0-0-0+0+0-0-0+0</f>
        <v>0</v>
      </c>
      <c r="AM175" s="687">
        <f>0-0+0+0-0-0+0+0-0-0+0</f>
        <v>0</v>
      </c>
      <c r="AN175" s="687">
        <f t="shared" si="162"/>
        <v>0</v>
      </c>
      <c r="AO175" s="688" t="str">
        <f t="shared" si="163"/>
        <v>-</v>
      </c>
      <c r="AP175" s="687">
        <f>0-0+0+0-0-0+0+0-0-0+0</f>
        <v>0</v>
      </c>
      <c r="AQ175" s="687">
        <f>0-0+0+0-0-0+0+0-0-0+0</f>
        <v>0</v>
      </c>
      <c r="AR175" s="687">
        <f t="shared" si="164"/>
        <v>0</v>
      </c>
      <c r="AS175" s="688" t="str">
        <f t="shared" si="165"/>
        <v>-</v>
      </c>
      <c r="AT175" s="687">
        <f t="shared" si="166"/>
        <v>0</v>
      </c>
      <c r="AU175" s="687">
        <f t="shared" si="167"/>
        <v>0</v>
      </c>
      <c r="AV175" s="687">
        <f t="shared" si="168"/>
        <v>0</v>
      </c>
      <c r="AW175" s="688" t="str">
        <f t="shared" si="169"/>
        <v>-</v>
      </c>
      <c r="AX175" s="687">
        <f>0-0+0+0-0-0+0+0-0-0+0</f>
        <v>0</v>
      </c>
      <c r="AY175" s="687">
        <f>0-0+0+0-0-0+0+0-0-0+0</f>
        <v>0</v>
      </c>
      <c r="AZ175" s="687">
        <f t="shared" si="170"/>
        <v>0</v>
      </c>
      <c r="BA175" s="688" t="str">
        <f t="shared" si="171"/>
        <v>-</v>
      </c>
      <c r="BB175" s="687">
        <f>0-0+0+0-0-0+0+0-0-0+0</f>
        <v>0</v>
      </c>
      <c r="BC175" s="687">
        <f>0-0+0+0-0-0+0+0-0-0+0</f>
        <v>0</v>
      </c>
      <c r="BD175" s="687">
        <f t="shared" si="172"/>
        <v>0</v>
      </c>
      <c r="BE175" s="688" t="str">
        <f t="shared" si="173"/>
        <v>-</v>
      </c>
      <c r="BF175" s="687">
        <f>0-0+0+0-0-0+0+0-0-0+0</f>
        <v>0</v>
      </c>
      <c r="BG175" s="687">
        <f>0-0+0+0-0-0+0+0-0-0+0</f>
        <v>0</v>
      </c>
      <c r="BH175" s="687">
        <f t="shared" si="174"/>
        <v>0</v>
      </c>
      <c r="BI175" s="688" t="str">
        <f t="shared" si="175"/>
        <v>-</v>
      </c>
      <c r="BJ175" s="687">
        <f t="shared" si="176"/>
        <v>0</v>
      </c>
      <c r="BK175" s="687">
        <f t="shared" si="177"/>
        <v>0</v>
      </c>
      <c r="BL175" s="687">
        <f t="shared" si="178"/>
        <v>0</v>
      </c>
      <c r="BM175" s="688" t="str">
        <f t="shared" si="179"/>
        <v>-</v>
      </c>
      <c r="BN175" s="687">
        <f>0-0+0+0-0-0+0+0-0-0+0</f>
        <v>0</v>
      </c>
      <c r="BO175" s="687">
        <f>0-0+0+0-0-0+0+0-0-0+0</f>
        <v>0</v>
      </c>
      <c r="BP175" s="687">
        <f t="shared" si="180"/>
        <v>0</v>
      </c>
      <c r="BQ175" s="688" t="str">
        <f t="shared" si="181"/>
        <v>-</v>
      </c>
      <c r="BR175" s="687">
        <f>0-0+0+0-0-0+0+0-0-0+0</f>
        <v>0</v>
      </c>
      <c r="BS175" s="687">
        <f>0-0+0+0-0-0+0+0-0-0+0</f>
        <v>0</v>
      </c>
      <c r="BT175" s="687">
        <f t="shared" si="182"/>
        <v>0</v>
      </c>
      <c r="BU175" s="688" t="str">
        <f t="shared" si="183"/>
        <v>-</v>
      </c>
      <c r="BV175" s="687">
        <f>0-0+0+0-0-0+0+0-0-0+0</f>
        <v>0</v>
      </c>
      <c r="BW175" s="687">
        <f>0-0+0+0-0-0+0+0-0-0+0</f>
        <v>0</v>
      </c>
      <c r="BX175" s="687">
        <f t="shared" si="184"/>
        <v>0</v>
      </c>
      <c r="BY175" s="688" t="str">
        <f t="shared" si="185"/>
        <v>-</v>
      </c>
    </row>
    <row r="176" spans="2:77" ht="18.75" customHeight="1">
      <c r="B176" s="600"/>
      <c r="C176" s="485" t="s">
        <v>590</v>
      </c>
      <c r="D176" s="528"/>
      <c r="E176" s="528"/>
      <c r="F176" s="529"/>
      <c r="G176" s="530" t="s">
        <v>1556</v>
      </c>
      <c r="H176" s="530"/>
      <c r="I176" s="519" t="s">
        <v>1438</v>
      </c>
      <c r="J176" s="687">
        <f t="shared" si="142"/>
        <v>0</v>
      </c>
      <c r="K176" s="687">
        <f t="shared" si="143"/>
        <v>0</v>
      </c>
      <c r="L176" s="687">
        <f t="shared" si="144"/>
        <v>0</v>
      </c>
      <c r="M176" s="688" t="str">
        <f t="shared" si="145"/>
        <v>-</v>
      </c>
      <c r="N176" s="687">
        <f t="shared" si="146"/>
        <v>0</v>
      </c>
      <c r="O176" s="687">
        <f t="shared" si="147"/>
        <v>0</v>
      </c>
      <c r="P176" s="687">
        <f t="shared" si="148"/>
        <v>0</v>
      </c>
      <c r="Q176" s="688" t="str">
        <f t="shared" si="149"/>
        <v>-</v>
      </c>
      <c r="R176" s="687">
        <f>0+0+0+0</f>
        <v>0</v>
      </c>
      <c r="S176" s="687">
        <f>0+0+0+0</f>
        <v>0</v>
      </c>
      <c r="T176" s="687">
        <f t="shared" si="150"/>
        <v>0</v>
      </c>
      <c r="U176" s="688" t="str">
        <f t="shared" si="151"/>
        <v>-</v>
      </c>
      <c r="V176" s="687">
        <f>0+0+0+0</f>
        <v>0</v>
      </c>
      <c r="W176" s="687">
        <f>0+0+0+0</f>
        <v>0</v>
      </c>
      <c r="X176" s="687">
        <f t="shared" si="152"/>
        <v>0</v>
      </c>
      <c r="Y176" s="688" t="str">
        <f t="shared" si="153"/>
        <v>-</v>
      </c>
      <c r="Z176" s="687">
        <f>0+0+0+0</f>
        <v>0</v>
      </c>
      <c r="AA176" s="687">
        <f>0+0+0+0</f>
        <v>0</v>
      </c>
      <c r="AB176" s="687">
        <f t="shared" si="154"/>
        <v>0</v>
      </c>
      <c r="AC176" s="688" t="str">
        <f t="shared" si="155"/>
        <v>-</v>
      </c>
      <c r="AD176" s="687">
        <f t="shared" si="156"/>
        <v>0</v>
      </c>
      <c r="AE176" s="687">
        <f t="shared" si="157"/>
        <v>0</v>
      </c>
      <c r="AF176" s="687">
        <f t="shared" si="158"/>
        <v>0</v>
      </c>
      <c r="AG176" s="688" t="str">
        <f t="shared" si="159"/>
        <v>-</v>
      </c>
      <c r="AH176" s="687">
        <f>0+0+0+0</f>
        <v>0</v>
      </c>
      <c r="AI176" s="687">
        <f>0+0+0+0</f>
        <v>0</v>
      </c>
      <c r="AJ176" s="687">
        <f t="shared" si="160"/>
        <v>0</v>
      </c>
      <c r="AK176" s="688" t="str">
        <f t="shared" si="161"/>
        <v>-</v>
      </c>
      <c r="AL176" s="687">
        <f>0+0+0+0</f>
        <v>0</v>
      </c>
      <c r="AM176" s="687">
        <f>0+0+0+0</f>
        <v>0</v>
      </c>
      <c r="AN176" s="687">
        <f t="shared" si="162"/>
        <v>0</v>
      </c>
      <c r="AO176" s="688" t="str">
        <f t="shared" si="163"/>
        <v>-</v>
      </c>
      <c r="AP176" s="687">
        <f>0+0+0+0</f>
        <v>0</v>
      </c>
      <c r="AQ176" s="687">
        <f>0+0+0+0</f>
        <v>0</v>
      </c>
      <c r="AR176" s="687">
        <f t="shared" si="164"/>
        <v>0</v>
      </c>
      <c r="AS176" s="688" t="str">
        <f t="shared" si="165"/>
        <v>-</v>
      </c>
      <c r="AT176" s="687">
        <f t="shared" si="166"/>
        <v>0</v>
      </c>
      <c r="AU176" s="687">
        <f t="shared" si="167"/>
        <v>0</v>
      </c>
      <c r="AV176" s="687">
        <f t="shared" si="168"/>
        <v>0</v>
      </c>
      <c r="AW176" s="688" t="str">
        <f t="shared" si="169"/>
        <v>-</v>
      </c>
      <c r="AX176" s="687">
        <f>0+0+0+0</f>
        <v>0</v>
      </c>
      <c r="AY176" s="687">
        <f>0+0+0+0</f>
        <v>0</v>
      </c>
      <c r="AZ176" s="687">
        <f t="shared" si="170"/>
        <v>0</v>
      </c>
      <c r="BA176" s="688" t="str">
        <f t="shared" si="171"/>
        <v>-</v>
      </c>
      <c r="BB176" s="687">
        <f>0+0+0+0</f>
        <v>0</v>
      </c>
      <c r="BC176" s="687">
        <f>0+0+0+0</f>
        <v>0</v>
      </c>
      <c r="BD176" s="687">
        <f t="shared" si="172"/>
        <v>0</v>
      </c>
      <c r="BE176" s="688" t="str">
        <f t="shared" si="173"/>
        <v>-</v>
      </c>
      <c r="BF176" s="687">
        <f>0+0+0+0</f>
        <v>0</v>
      </c>
      <c r="BG176" s="687">
        <f>0+0+0+0</f>
        <v>0</v>
      </c>
      <c r="BH176" s="687">
        <f t="shared" si="174"/>
        <v>0</v>
      </c>
      <c r="BI176" s="688" t="str">
        <f t="shared" si="175"/>
        <v>-</v>
      </c>
      <c r="BJ176" s="687">
        <f t="shared" si="176"/>
        <v>0</v>
      </c>
      <c r="BK176" s="687">
        <f t="shared" si="177"/>
        <v>0</v>
      </c>
      <c r="BL176" s="687">
        <f t="shared" si="178"/>
        <v>0</v>
      </c>
      <c r="BM176" s="688" t="str">
        <f t="shared" si="179"/>
        <v>-</v>
      </c>
      <c r="BN176" s="687">
        <f>0+0+0+0</f>
        <v>0</v>
      </c>
      <c r="BO176" s="687">
        <f>0+0+0+0</f>
        <v>0</v>
      </c>
      <c r="BP176" s="687">
        <f t="shared" si="180"/>
        <v>0</v>
      </c>
      <c r="BQ176" s="688" t="str">
        <f t="shared" si="181"/>
        <v>-</v>
      </c>
      <c r="BR176" s="687">
        <f>0+0+0+0</f>
        <v>0</v>
      </c>
      <c r="BS176" s="687">
        <f>0+0+0+0</f>
        <v>0</v>
      </c>
      <c r="BT176" s="687">
        <f t="shared" si="182"/>
        <v>0</v>
      </c>
      <c r="BU176" s="688" t="str">
        <f t="shared" si="183"/>
        <v>-</v>
      </c>
      <c r="BV176" s="687">
        <f>0+0+0+0</f>
        <v>0</v>
      </c>
      <c r="BW176" s="687">
        <f>0+0+0+0</f>
        <v>0</v>
      </c>
      <c r="BX176" s="687">
        <f t="shared" si="184"/>
        <v>0</v>
      </c>
      <c r="BY176" s="688" t="str">
        <f t="shared" si="185"/>
        <v>-</v>
      </c>
    </row>
    <row r="177" spans="2:77" ht="37.5" customHeight="1">
      <c r="B177" s="600"/>
      <c r="C177" s="514" t="s">
        <v>1593</v>
      </c>
      <c r="D177" s="528"/>
      <c r="E177" s="528"/>
      <c r="F177" s="529"/>
      <c r="G177" s="530" t="s">
        <v>1594</v>
      </c>
      <c r="H177" s="530"/>
      <c r="I177" s="519" t="s">
        <v>1438</v>
      </c>
      <c r="J177" s="687">
        <f t="shared" si="142"/>
        <v>0</v>
      </c>
      <c r="K177" s="687">
        <f t="shared" si="143"/>
        <v>0</v>
      </c>
      <c r="L177" s="687">
        <f t="shared" si="144"/>
        <v>0</v>
      </c>
      <c r="M177" s="688" t="str">
        <f t="shared" si="145"/>
        <v>-</v>
      </c>
      <c r="N177" s="687">
        <f t="shared" si="146"/>
        <v>0</v>
      </c>
      <c r="O177" s="687">
        <f t="shared" si="147"/>
        <v>0</v>
      </c>
      <c r="P177" s="687">
        <f t="shared" si="148"/>
        <v>0</v>
      </c>
      <c r="Q177" s="688" t="str">
        <f t="shared" si="149"/>
        <v>-</v>
      </c>
      <c r="R177" s="687">
        <f>0+0+0+0+0+0-0+0+0</f>
        <v>0</v>
      </c>
      <c r="S177" s="687">
        <f>0+0+0+0+0+0-0+0+0</f>
        <v>0</v>
      </c>
      <c r="T177" s="687">
        <f t="shared" si="150"/>
        <v>0</v>
      </c>
      <c r="U177" s="688" t="str">
        <f t="shared" si="151"/>
        <v>-</v>
      </c>
      <c r="V177" s="687">
        <f>0+0+0+0+0+0-0+0+0</f>
        <v>0</v>
      </c>
      <c r="W177" s="687">
        <f>0+0+0+0+0+0-0+0+0</f>
        <v>0</v>
      </c>
      <c r="X177" s="687">
        <f t="shared" si="152"/>
        <v>0</v>
      </c>
      <c r="Y177" s="688" t="str">
        <f t="shared" si="153"/>
        <v>-</v>
      </c>
      <c r="Z177" s="687">
        <f>0+0+0+0+0+0-0+0+0</f>
        <v>0</v>
      </c>
      <c r="AA177" s="687">
        <f>0+0+0+0+0+0-0+0+0</f>
        <v>0</v>
      </c>
      <c r="AB177" s="687">
        <f t="shared" si="154"/>
        <v>0</v>
      </c>
      <c r="AC177" s="688" t="str">
        <f t="shared" si="155"/>
        <v>-</v>
      </c>
      <c r="AD177" s="687">
        <f t="shared" si="156"/>
        <v>0</v>
      </c>
      <c r="AE177" s="687">
        <f t="shared" si="157"/>
        <v>0</v>
      </c>
      <c r="AF177" s="687">
        <f t="shared" si="158"/>
        <v>0</v>
      </c>
      <c r="AG177" s="688" t="str">
        <f t="shared" si="159"/>
        <v>-</v>
      </c>
      <c r="AH177" s="687">
        <f>0+0+0+0+0+0-0+0+0</f>
        <v>0</v>
      </c>
      <c r="AI177" s="687">
        <f>0+0+0+0+0+0-0+0+0</f>
        <v>0</v>
      </c>
      <c r="AJ177" s="687">
        <f t="shared" si="160"/>
        <v>0</v>
      </c>
      <c r="AK177" s="688" t="str">
        <f t="shared" si="161"/>
        <v>-</v>
      </c>
      <c r="AL177" s="687">
        <f>0+0+0+0+0+0-0+0+0</f>
        <v>0</v>
      </c>
      <c r="AM177" s="687">
        <f>0+0+0+0+0+0-0+0+0</f>
        <v>0</v>
      </c>
      <c r="AN177" s="687">
        <f t="shared" si="162"/>
        <v>0</v>
      </c>
      <c r="AO177" s="688" t="str">
        <f t="shared" si="163"/>
        <v>-</v>
      </c>
      <c r="AP177" s="687">
        <f>0+0+0+0+0+0-0+0+0</f>
        <v>0</v>
      </c>
      <c r="AQ177" s="687">
        <f>0+0+0+0+0+0-0+0+0</f>
        <v>0</v>
      </c>
      <c r="AR177" s="687">
        <f t="shared" si="164"/>
        <v>0</v>
      </c>
      <c r="AS177" s="688" t="str">
        <f t="shared" si="165"/>
        <v>-</v>
      </c>
      <c r="AT177" s="687">
        <f t="shared" si="166"/>
        <v>0</v>
      </c>
      <c r="AU177" s="687">
        <f t="shared" si="167"/>
        <v>0</v>
      </c>
      <c r="AV177" s="687">
        <f t="shared" si="168"/>
        <v>0</v>
      </c>
      <c r="AW177" s="688" t="str">
        <f t="shared" si="169"/>
        <v>-</v>
      </c>
      <c r="AX177" s="687">
        <f>0+0+0+0+0+0-0+0+0</f>
        <v>0</v>
      </c>
      <c r="AY177" s="687">
        <f>0+0+0+0+0+0-0+0+0</f>
        <v>0</v>
      </c>
      <c r="AZ177" s="687">
        <f t="shared" si="170"/>
        <v>0</v>
      </c>
      <c r="BA177" s="688" t="str">
        <f t="shared" si="171"/>
        <v>-</v>
      </c>
      <c r="BB177" s="687">
        <f>0+0+0+0+0+0-0+0+0</f>
        <v>0</v>
      </c>
      <c r="BC177" s="687">
        <f>0+0+0+0+0+0-0+0+0</f>
        <v>0</v>
      </c>
      <c r="BD177" s="687">
        <f t="shared" si="172"/>
        <v>0</v>
      </c>
      <c r="BE177" s="688" t="str">
        <f t="shared" si="173"/>
        <v>-</v>
      </c>
      <c r="BF177" s="687">
        <f>0+0+0+0+0+0-0+0+0</f>
        <v>0</v>
      </c>
      <c r="BG177" s="687">
        <f>0+0+0+0+0+0-0+0+0</f>
        <v>0</v>
      </c>
      <c r="BH177" s="687">
        <f t="shared" si="174"/>
        <v>0</v>
      </c>
      <c r="BI177" s="688" t="str">
        <f t="shared" si="175"/>
        <v>-</v>
      </c>
      <c r="BJ177" s="687">
        <f t="shared" si="176"/>
        <v>0</v>
      </c>
      <c r="BK177" s="687">
        <f t="shared" si="177"/>
        <v>0</v>
      </c>
      <c r="BL177" s="687">
        <f t="shared" si="178"/>
        <v>0</v>
      </c>
      <c r="BM177" s="688" t="str">
        <f t="shared" si="179"/>
        <v>-</v>
      </c>
      <c r="BN177" s="687">
        <f>0+0+0+0+0+0-0+0+0</f>
        <v>0</v>
      </c>
      <c r="BO177" s="687">
        <f>0+0+0+0+0+0-0+0+0</f>
        <v>0</v>
      </c>
      <c r="BP177" s="687">
        <f t="shared" si="180"/>
        <v>0</v>
      </c>
      <c r="BQ177" s="688" t="str">
        <f t="shared" si="181"/>
        <v>-</v>
      </c>
      <c r="BR177" s="687">
        <f>0+0+0+0+0+0-0+0+0</f>
        <v>0</v>
      </c>
      <c r="BS177" s="687">
        <f>0+0+0+0+0+0-0+0+0</f>
        <v>0</v>
      </c>
      <c r="BT177" s="687">
        <f t="shared" si="182"/>
        <v>0</v>
      </c>
      <c r="BU177" s="688" t="str">
        <f t="shared" si="183"/>
        <v>-</v>
      </c>
      <c r="BV177" s="687">
        <f>0+0+0+0+0+0-0+0+0</f>
        <v>0</v>
      </c>
      <c r="BW177" s="687">
        <f>0+0+0+0+0+0-0+0+0</f>
        <v>0</v>
      </c>
      <c r="BX177" s="687">
        <f t="shared" si="184"/>
        <v>0</v>
      </c>
      <c r="BY177" s="688" t="str">
        <f t="shared" si="185"/>
        <v>-</v>
      </c>
    </row>
    <row r="178" spans="2:77" ht="18.75" customHeight="1">
      <c r="B178" s="600"/>
      <c r="C178" s="485" t="s">
        <v>1581</v>
      </c>
      <c r="D178" s="528"/>
      <c r="E178" s="528"/>
      <c r="F178" s="529"/>
      <c r="G178" s="530" t="s">
        <v>1595</v>
      </c>
      <c r="H178" s="530"/>
      <c r="I178" s="519" t="s">
        <v>1438</v>
      </c>
      <c r="J178" s="687">
        <f t="shared" si="142"/>
        <v>0</v>
      </c>
      <c r="K178" s="687">
        <f t="shared" si="143"/>
        <v>0</v>
      </c>
      <c r="L178" s="687">
        <f t="shared" si="144"/>
        <v>0</v>
      </c>
      <c r="M178" s="688" t="str">
        <f t="shared" si="145"/>
        <v>-</v>
      </c>
      <c r="N178" s="687">
        <f t="shared" si="146"/>
        <v>0</v>
      </c>
      <c r="O178" s="687">
        <f t="shared" si="147"/>
        <v>0</v>
      </c>
      <c r="P178" s="687">
        <f t="shared" si="148"/>
        <v>0</v>
      </c>
      <c r="Q178" s="688" t="str">
        <f t="shared" si="149"/>
        <v>-</v>
      </c>
      <c r="R178" s="687">
        <f>0+0+0+0+0</f>
        <v>0</v>
      </c>
      <c r="S178" s="687">
        <f>0+0+0+0+0</f>
        <v>0</v>
      </c>
      <c r="T178" s="687">
        <f t="shared" si="150"/>
        <v>0</v>
      </c>
      <c r="U178" s="688" t="str">
        <f t="shared" si="151"/>
        <v>-</v>
      </c>
      <c r="V178" s="687">
        <f>0+0+0+0+0</f>
        <v>0</v>
      </c>
      <c r="W178" s="687">
        <f>0+0+0+0+0</f>
        <v>0</v>
      </c>
      <c r="X178" s="687">
        <f t="shared" si="152"/>
        <v>0</v>
      </c>
      <c r="Y178" s="688" t="str">
        <f t="shared" si="153"/>
        <v>-</v>
      </c>
      <c r="Z178" s="687">
        <f>0+0+0+0+0</f>
        <v>0</v>
      </c>
      <c r="AA178" s="687">
        <f>0+0+0+0+0</f>
        <v>0</v>
      </c>
      <c r="AB178" s="687">
        <f t="shared" si="154"/>
        <v>0</v>
      </c>
      <c r="AC178" s="688" t="str">
        <f t="shared" si="155"/>
        <v>-</v>
      </c>
      <c r="AD178" s="687">
        <f t="shared" si="156"/>
        <v>0</v>
      </c>
      <c r="AE178" s="687">
        <f t="shared" si="157"/>
        <v>0</v>
      </c>
      <c r="AF178" s="687">
        <f t="shared" si="158"/>
        <v>0</v>
      </c>
      <c r="AG178" s="688" t="str">
        <f t="shared" si="159"/>
        <v>-</v>
      </c>
      <c r="AH178" s="687">
        <f>0+0+0+0+0</f>
        <v>0</v>
      </c>
      <c r="AI178" s="687">
        <f>0+0+0+0+0</f>
        <v>0</v>
      </c>
      <c r="AJ178" s="687">
        <f t="shared" si="160"/>
        <v>0</v>
      </c>
      <c r="AK178" s="688" t="str">
        <f t="shared" si="161"/>
        <v>-</v>
      </c>
      <c r="AL178" s="687">
        <f>0+0+0+0+0</f>
        <v>0</v>
      </c>
      <c r="AM178" s="687">
        <f>0+0+0+0+0</f>
        <v>0</v>
      </c>
      <c r="AN178" s="687">
        <f t="shared" si="162"/>
        <v>0</v>
      </c>
      <c r="AO178" s="688" t="str">
        <f t="shared" si="163"/>
        <v>-</v>
      </c>
      <c r="AP178" s="687">
        <f>0+0+0+0+0</f>
        <v>0</v>
      </c>
      <c r="AQ178" s="687">
        <f>0+0+0+0+0</f>
        <v>0</v>
      </c>
      <c r="AR178" s="687">
        <f t="shared" si="164"/>
        <v>0</v>
      </c>
      <c r="AS178" s="688" t="str">
        <f t="shared" si="165"/>
        <v>-</v>
      </c>
      <c r="AT178" s="687">
        <f t="shared" si="166"/>
        <v>0</v>
      </c>
      <c r="AU178" s="687">
        <f t="shared" si="167"/>
        <v>0</v>
      </c>
      <c r="AV178" s="687">
        <f t="shared" si="168"/>
        <v>0</v>
      </c>
      <c r="AW178" s="688" t="str">
        <f t="shared" si="169"/>
        <v>-</v>
      </c>
      <c r="AX178" s="687">
        <f>0+0+0+0+0</f>
        <v>0</v>
      </c>
      <c r="AY178" s="687">
        <f>0+0+0+0+0</f>
        <v>0</v>
      </c>
      <c r="AZ178" s="687">
        <f t="shared" si="170"/>
        <v>0</v>
      </c>
      <c r="BA178" s="688" t="str">
        <f t="shared" si="171"/>
        <v>-</v>
      </c>
      <c r="BB178" s="687">
        <f>0+0+0+0+0</f>
        <v>0</v>
      </c>
      <c r="BC178" s="687">
        <f>0+0+0+0+0</f>
        <v>0</v>
      </c>
      <c r="BD178" s="687">
        <f t="shared" si="172"/>
        <v>0</v>
      </c>
      <c r="BE178" s="688" t="str">
        <f t="shared" si="173"/>
        <v>-</v>
      </c>
      <c r="BF178" s="687">
        <f>0+0+0+0+0</f>
        <v>0</v>
      </c>
      <c r="BG178" s="687">
        <f>0+0+0+0+0</f>
        <v>0</v>
      </c>
      <c r="BH178" s="687">
        <f t="shared" si="174"/>
        <v>0</v>
      </c>
      <c r="BI178" s="688" t="str">
        <f t="shared" si="175"/>
        <v>-</v>
      </c>
      <c r="BJ178" s="687">
        <f t="shared" si="176"/>
        <v>0</v>
      </c>
      <c r="BK178" s="687">
        <f t="shared" si="177"/>
        <v>0</v>
      </c>
      <c r="BL178" s="687">
        <f t="shared" si="178"/>
        <v>0</v>
      </c>
      <c r="BM178" s="688" t="str">
        <f t="shared" si="179"/>
        <v>-</v>
      </c>
      <c r="BN178" s="687">
        <f>0+0+0+0+0</f>
        <v>0</v>
      </c>
      <c r="BO178" s="687">
        <f>0+0+0+0+0</f>
        <v>0</v>
      </c>
      <c r="BP178" s="687">
        <f t="shared" si="180"/>
        <v>0</v>
      </c>
      <c r="BQ178" s="688" t="str">
        <f t="shared" si="181"/>
        <v>-</v>
      </c>
      <c r="BR178" s="687">
        <f>0+0+0+0+0</f>
        <v>0</v>
      </c>
      <c r="BS178" s="687">
        <f>0+0+0+0+0</f>
        <v>0</v>
      </c>
      <c r="BT178" s="687">
        <f t="shared" si="182"/>
        <v>0</v>
      </c>
      <c r="BU178" s="688" t="str">
        <f t="shared" si="183"/>
        <v>-</v>
      </c>
      <c r="BV178" s="687">
        <f>0+0+0+0+0</f>
        <v>0</v>
      </c>
      <c r="BW178" s="687">
        <f>0+0+0+0+0</f>
        <v>0</v>
      </c>
      <c r="BX178" s="687">
        <f t="shared" si="184"/>
        <v>0</v>
      </c>
      <c r="BY178" s="688" t="str">
        <f t="shared" si="185"/>
        <v>-</v>
      </c>
    </row>
    <row r="179" spans="2:77" ht="18.75" customHeight="1">
      <c r="B179" s="600"/>
      <c r="C179" s="485" t="s">
        <v>590</v>
      </c>
      <c r="D179" s="528"/>
      <c r="E179" s="528"/>
      <c r="F179" s="529"/>
      <c r="G179" s="530" t="s">
        <v>1596</v>
      </c>
      <c r="H179" s="530"/>
      <c r="I179" s="519" t="s">
        <v>1438</v>
      </c>
      <c r="J179" s="687">
        <f t="shared" si="142"/>
        <v>0</v>
      </c>
      <c r="K179" s="687">
        <f t="shared" si="143"/>
        <v>0</v>
      </c>
      <c r="L179" s="687">
        <f t="shared" si="144"/>
        <v>0</v>
      </c>
      <c r="M179" s="688" t="str">
        <f t="shared" si="145"/>
        <v>-</v>
      </c>
      <c r="N179" s="687">
        <f t="shared" si="146"/>
        <v>0</v>
      </c>
      <c r="O179" s="687">
        <f t="shared" si="147"/>
        <v>0</v>
      </c>
      <c r="P179" s="687">
        <f t="shared" si="148"/>
        <v>0</v>
      </c>
      <c r="Q179" s="688" t="str">
        <f t="shared" si="149"/>
        <v>-</v>
      </c>
      <c r="R179" s="687">
        <f>0-0+0+0</f>
        <v>0</v>
      </c>
      <c r="S179" s="687">
        <f>0-0+0+0</f>
        <v>0</v>
      </c>
      <c r="T179" s="687">
        <f t="shared" si="150"/>
        <v>0</v>
      </c>
      <c r="U179" s="688" t="str">
        <f t="shared" si="151"/>
        <v>-</v>
      </c>
      <c r="V179" s="687">
        <f>0-0+0+0</f>
        <v>0</v>
      </c>
      <c r="W179" s="687">
        <f>0-0+0+0</f>
        <v>0</v>
      </c>
      <c r="X179" s="687">
        <f t="shared" si="152"/>
        <v>0</v>
      </c>
      <c r="Y179" s="688" t="str">
        <f t="shared" si="153"/>
        <v>-</v>
      </c>
      <c r="Z179" s="687">
        <f>0-0+0+0</f>
        <v>0</v>
      </c>
      <c r="AA179" s="687">
        <f>0-0+0+0</f>
        <v>0</v>
      </c>
      <c r="AB179" s="687">
        <f t="shared" si="154"/>
        <v>0</v>
      </c>
      <c r="AC179" s="688" t="str">
        <f t="shared" si="155"/>
        <v>-</v>
      </c>
      <c r="AD179" s="687">
        <f t="shared" si="156"/>
        <v>0</v>
      </c>
      <c r="AE179" s="687">
        <f t="shared" si="157"/>
        <v>0</v>
      </c>
      <c r="AF179" s="687">
        <f t="shared" si="158"/>
        <v>0</v>
      </c>
      <c r="AG179" s="688" t="str">
        <f t="shared" si="159"/>
        <v>-</v>
      </c>
      <c r="AH179" s="687">
        <f>0-0+0+0</f>
        <v>0</v>
      </c>
      <c r="AI179" s="687">
        <f>0-0+0+0</f>
        <v>0</v>
      </c>
      <c r="AJ179" s="687">
        <f t="shared" si="160"/>
        <v>0</v>
      </c>
      <c r="AK179" s="688" t="str">
        <f t="shared" si="161"/>
        <v>-</v>
      </c>
      <c r="AL179" s="687">
        <f>0-0+0+0</f>
        <v>0</v>
      </c>
      <c r="AM179" s="687">
        <f>0-0+0+0</f>
        <v>0</v>
      </c>
      <c r="AN179" s="687">
        <f t="shared" si="162"/>
        <v>0</v>
      </c>
      <c r="AO179" s="688" t="str">
        <f t="shared" si="163"/>
        <v>-</v>
      </c>
      <c r="AP179" s="687">
        <f>0-0+0+0</f>
        <v>0</v>
      </c>
      <c r="AQ179" s="687">
        <f>0-0+0+0</f>
        <v>0</v>
      </c>
      <c r="AR179" s="687">
        <f t="shared" si="164"/>
        <v>0</v>
      </c>
      <c r="AS179" s="688" t="str">
        <f t="shared" si="165"/>
        <v>-</v>
      </c>
      <c r="AT179" s="687">
        <f t="shared" si="166"/>
        <v>0</v>
      </c>
      <c r="AU179" s="687">
        <f t="shared" si="167"/>
        <v>0</v>
      </c>
      <c r="AV179" s="687">
        <f t="shared" si="168"/>
        <v>0</v>
      </c>
      <c r="AW179" s="688" t="str">
        <f t="shared" si="169"/>
        <v>-</v>
      </c>
      <c r="AX179" s="687">
        <f>0-0+0+0</f>
        <v>0</v>
      </c>
      <c r="AY179" s="687">
        <f>0-0+0+0</f>
        <v>0</v>
      </c>
      <c r="AZ179" s="687">
        <f t="shared" si="170"/>
        <v>0</v>
      </c>
      <c r="BA179" s="688" t="str">
        <f t="shared" si="171"/>
        <v>-</v>
      </c>
      <c r="BB179" s="687">
        <f>0-0+0+0</f>
        <v>0</v>
      </c>
      <c r="BC179" s="687">
        <f>0-0+0+0</f>
        <v>0</v>
      </c>
      <c r="BD179" s="687">
        <f t="shared" si="172"/>
        <v>0</v>
      </c>
      <c r="BE179" s="688" t="str">
        <f t="shared" si="173"/>
        <v>-</v>
      </c>
      <c r="BF179" s="687">
        <f>0-0+0+0</f>
        <v>0</v>
      </c>
      <c r="BG179" s="687">
        <f>0-0+0+0</f>
        <v>0</v>
      </c>
      <c r="BH179" s="687">
        <f t="shared" si="174"/>
        <v>0</v>
      </c>
      <c r="BI179" s="688" t="str">
        <f t="shared" si="175"/>
        <v>-</v>
      </c>
      <c r="BJ179" s="687">
        <f t="shared" si="176"/>
        <v>0</v>
      </c>
      <c r="BK179" s="687">
        <f t="shared" si="177"/>
        <v>0</v>
      </c>
      <c r="BL179" s="687">
        <f t="shared" si="178"/>
        <v>0</v>
      </c>
      <c r="BM179" s="688" t="str">
        <f t="shared" si="179"/>
        <v>-</v>
      </c>
      <c r="BN179" s="687">
        <f>0-0+0+0</f>
        <v>0</v>
      </c>
      <c r="BO179" s="687">
        <f>0-0+0+0</f>
        <v>0</v>
      </c>
      <c r="BP179" s="687">
        <f t="shared" si="180"/>
        <v>0</v>
      </c>
      <c r="BQ179" s="688" t="str">
        <f t="shared" si="181"/>
        <v>-</v>
      </c>
      <c r="BR179" s="687">
        <f>0-0+0+0</f>
        <v>0</v>
      </c>
      <c r="BS179" s="687">
        <f>0-0+0+0</f>
        <v>0</v>
      </c>
      <c r="BT179" s="687">
        <f t="shared" si="182"/>
        <v>0</v>
      </c>
      <c r="BU179" s="688" t="str">
        <f t="shared" si="183"/>
        <v>-</v>
      </c>
      <c r="BV179" s="687">
        <f>0-0+0+0</f>
        <v>0</v>
      </c>
      <c r="BW179" s="687">
        <f>0-0+0+0</f>
        <v>0</v>
      </c>
      <c r="BX179" s="687">
        <f t="shared" si="184"/>
        <v>0</v>
      </c>
      <c r="BY179" s="688" t="str">
        <f t="shared" si="185"/>
        <v>-</v>
      </c>
    </row>
    <row r="180" spans="2:77" ht="408" customHeight="1">
      <c r="B180" s="482"/>
      <c r="C180" s="478" t="s">
        <v>1464</v>
      </c>
      <c r="D180" s="528"/>
      <c r="E180" s="528"/>
      <c r="F180" s="529"/>
      <c r="G180" s="530" t="s">
        <v>1597</v>
      </c>
      <c r="H180" s="530"/>
      <c r="I180" s="518" t="s">
        <v>1438</v>
      </c>
      <c r="J180" s="687">
        <f t="shared" si="142"/>
        <v>23668.800000000003</v>
      </c>
      <c r="K180" s="687">
        <f t="shared" si="143"/>
        <v>0</v>
      </c>
      <c r="L180" s="687">
        <f t="shared" si="144"/>
        <v>-23668.800000000003</v>
      </c>
      <c r="M180" s="688">
        <f t="shared" si="145"/>
        <v>0</v>
      </c>
      <c r="N180" s="687">
        <f t="shared" si="146"/>
        <v>6274.7999999999993</v>
      </c>
      <c r="O180" s="687">
        <f t="shared" si="147"/>
        <v>0</v>
      </c>
      <c r="P180" s="687">
        <f t="shared" si="148"/>
        <v>-6274.7999999999993</v>
      </c>
      <c r="Q180" s="688">
        <f t="shared" si="149"/>
        <v>0</v>
      </c>
      <c r="R180" s="687">
        <f>'4. ГПП-УЗПКТ-СЗСК'!W19-0+0+0+'8. ГД Уренгой'!W17+0+0+0+0+0+'8. ГД Уренгой'!W19+'8. ГД Уренгой'!W21+'8. ГД Уренгой'!W29+'8. ГД Уренгой'!W30+0+0+'7. ГД Ямбург'!W11+'7. ГД Ямбург'!W12+'10. ГД Ноябрьск'!W19+'11. ГД Надым'!W12+'11. ГД Надым'!W13+'11. ГД Надым'!W14+'11. ГД Надым'!W15+'11. ГД Надым'!W17+'11. ГД Надым'!W18+'4. ГПП-УЗПКТ-СЗСК'!W35+'4. ГПП-УЗПКТ-СЗСК'!W46+0+0+0+0+0+0+0+0+0+0+0+0+0+0+0+0+0+0+'10. ГД Ноябрьск'!W26+'7. ГД Ямбург'!W24+'7. ГД Ямбург'!W26-'4. ГПП-УЗПКТ-СЗСК'!W19-0+0+0+'8. ГД Уренгой'!W17+0+0+'8. ГД Уренгой'!W29+'8. ГД Уренгой'!W30+0+0+0+'8. ГД Уренгой'!W19+'8. ГД Уренгой'!W21+0+'7. ГД Ямбург'!W11+'7. ГД Ямбург'!W12-'7. ГД Ямбург'!W27+'7. ГД Ямбург'!W42+'10. ГД Ноябрьск'!W19+'4. ГПП-УЗПКТ-СЗСК'!W35+'4. ГПП-УЗПКТ-СЗСК'!W46+0-0-0+0-0+0+0-0-0+0+0-0-0+0+0+0+0+0+0+0+0+0+0+0-0+0+0-0-0-0-0-0-'11. ГД Надым'!W12+'11. ГД Надым'!W13+'11. ГД Надым'!W14+'11. ГД Надым'!W15+'11. ГД Надым'!W17+'11. ГД Надым'!W18-'10. ГД Ноябрьск'!W26+'7. ГД Ямбург'!W42-'7. ГД Ямбург'!W27-0-'7. ГД Ямбург'!W24+'7. ГД Ямбург'!W26-0</f>
        <v>2176.1999999999994</v>
      </c>
      <c r="S180" s="687">
        <f>'4. ГПП-УЗПКТ-СЗСК'!Y19-0+0+0+'8. ГД Уренгой'!Y17+0+0+0+0+0+'8. ГД Уренгой'!Y19+'8. ГД Уренгой'!Y21+'8. ГД Уренгой'!Y29+'8. ГД Уренгой'!Y30+0+0+'7. ГД Ямбург'!Y11+'7. ГД Ямбург'!Y12+'10. ГД Ноябрьск'!Y19+'11. ГД Надым'!Y12+'11. ГД Надым'!Y13+'11. ГД Надым'!Y14+'11. ГД Надым'!Y15+'11. ГД Надым'!Y17+'11. ГД Надым'!Y18+'4. ГПП-УЗПКТ-СЗСК'!Y35+'4. ГПП-УЗПКТ-СЗСК'!Y46+0+0+0+0+0+0+0+0+0+0+0+0+0+0+0+0+0+0+'10. ГД Ноябрьск'!Y26+'7. ГД Ямбург'!Y24+'7. ГД Ямбург'!Y26-'4. ГПП-УЗПКТ-СЗСК'!Y19-0+0+0+'8. ГД Уренгой'!Y17+0+0+'8. ГД Уренгой'!Y29+'8. ГД Уренгой'!Y30+0+0+0+'8. ГД Уренгой'!Y19+'8. ГД Уренгой'!Y21+0+'7. ГД Ямбург'!Y11+'7. ГД Ямбург'!Y12-'7. ГД Ямбург'!Y27+'7. ГД Ямбург'!Y42+'10. ГД Ноябрьск'!Y19+'4. ГПП-УЗПКТ-СЗСК'!Y35+'4. ГПП-УЗПКТ-СЗСК'!Y46+0-0-0+0-0+0+0-0-0+0+0-0-0+0+0+0+0+0+0+0+0+0+0+0-0+0+0-0-0-0-0-0-'11. ГД Надым'!Y12+'11. ГД Надым'!Y13+'11. ГД Надым'!Y14+'11. ГД Надым'!Y15+'11. ГД Надым'!Y17+'11. ГД Надым'!Y18-'10. ГД Ноябрьск'!Y26+'7. ГД Ямбург'!Y42-'7. ГД Ямбург'!Y27-0-'7. ГД Ямбург'!Y24+'7. ГД Ямбург'!Y26-0</f>
        <v>0</v>
      </c>
      <c r="T180" s="687">
        <f t="shared" si="150"/>
        <v>-2176.1999999999994</v>
      </c>
      <c r="U180" s="688">
        <f t="shared" si="151"/>
        <v>0</v>
      </c>
      <c r="V180" s="687">
        <f>'4. ГПП-УЗПКТ-СЗСК'!AC19-0+0+0+'8. ГД Уренгой'!AC17+0+0+0+0+0+'8. ГД Уренгой'!AC19+'8. ГД Уренгой'!AC21+'8. ГД Уренгой'!AC29+'8. ГД Уренгой'!AC30+0+0+'7. ГД Ямбург'!AC11+'7. ГД Ямбург'!AC12+'10. ГД Ноябрьск'!AC19+'11. ГД Надым'!AC12+'11. ГД Надым'!AC13+'11. ГД Надым'!AC14+'11. ГД Надым'!AC15+'11. ГД Надым'!AC17+'11. ГД Надым'!AC18+'4. ГПП-УЗПКТ-СЗСК'!AC35+'4. ГПП-УЗПКТ-СЗСК'!AC46+0+0+0+0+0+0+0+0+0+0+0+0+0+0+0+0+0+0+'10. ГД Ноябрьск'!AC26+'7. ГД Ямбург'!AC24+'7. ГД Ямбург'!AC26-'4. ГПП-УЗПКТ-СЗСК'!AC19-0+0+0+'8. ГД Уренгой'!AC17+0+0+'8. ГД Уренгой'!AC29+'8. ГД Уренгой'!AC30+0+0+0+'8. ГД Уренгой'!AC19+'8. ГД Уренгой'!AC21+0+'7. ГД Ямбург'!AC11+'7. ГД Ямбург'!AC12-'7. ГД Ямбург'!AC27+'7. ГД Ямбург'!AC42+'10. ГД Ноябрьск'!AC19+'4. ГПП-УЗПКТ-СЗСК'!AC35+'4. ГПП-УЗПКТ-СЗСК'!AC46+0-0-0+0-0+0+0-0-0+0+0-0-0+0+0+0+0+0+0+0+0+0+0+0-0+0+0-0-0-0-0-0-'11. ГД Надым'!AC12+'11. ГД Надым'!AC13+'11. ГД Надым'!AC14+'11. ГД Надым'!AC15+'11. ГД Надым'!AC17+'11. ГД Надым'!AC18-'10. ГД Ноябрьск'!AC26+'7. ГД Ямбург'!AC42-'7. ГД Ямбург'!AC27-0-'7. ГД Ямбург'!AC24+'7. ГД Ямбург'!AC26-0</f>
        <v>1950.6000000000001</v>
      </c>
      <c r="W180" s="687">
        <f>'4. ГПП-УЗПКТ-СЗСК'!AE19-0+0+0+'8. ГД Уренгой'!AE17+0+0+0+0+0+'8. ГД Уренгой'!AE19+'8. ГД Уренгой'!AE21+'8. ГД Уренгой'!AE29+'8. ГД Уренгой'!AE30+0+0+'7. ГД Ямбург'!AE11+'7. ГД Ямбург'!AE12+'10. ГД Ноябрьск'!AE19+'11. ГД Надым'!AE12+'11. ГД Надым'!AE13+'11. ГД Надым'!AE14+'11. ГД Надым'!AE15+'11. ГД Надым'!AE17+'11. ГД Надым'!AE18+'4. ГПП-УЗПКТ-СЗСК'!AE35+'4. ГПП-УЗПКТ-СЗСК'!AE46+0+0+0+0+0+0+0+0+0+0+0+0+0+0+0+0+0+0+'10. ГД Ноябрьск'!AE26+'7. ГД Ямбург'!AE24+'7. ГД Ямбург'!AE26-'4. ГПП-УЗПКТ-СЗСК'!AE19-0+0+0+'8. ГД Уренгой'!AE17+0+0+'8. ГД Уренгой'!AE29+'8. ГД Уренгой'!AE30+0+0+0+'8. ГД Уренгой'!AE19+'8. ГД Уренгой'!AE21+0+'7. ГД Ямбург'!AE11+'7. ГД Ямбург'!AE12-'7. ГД Ямбург'!AE27+'7. ГД Ямбург'!AE42+'10. ГД Ноябрьск'!AE19+'4. ГПП-УЗПКТ-СЗСК'!AE35+'4. ГПП-УЗПКТ-СЗСК'!AE46+0-0-0+0-0+0+0-0-0+0+0-0-0+0+0+0+0+0+0+0+0+0+0+0-0+0+0-0-0-0-0-0-'11. ГД Надым'!AE12+'11. ГД Надым'!AE13+'11. ГД Надым'!AE14+'11. ГД Надым'!AE15+'11. ГД Надым'!AE17+'11. ГД Надым'!AE18-'10. ГД Ноябрьск'!AE26+'7. ГД Ямбург'!AE42-'7. ГД Ямбург'!AE27-0-'7. ГД Ямбург'!AE24+'7. ГД Ямбург'!AE26-0</f>
        <v>0</v>
      </c>
      <c r="X180" s="687">
        <f t="shared" si="152"/>
        <v>-1950.6000000000001</v>
      </c>
      <c r="Y180" s="688">
        <f t="shared" si="153"/>
        <v>0</v>
      </c>
      <c r="Z180" s="687">
        <f>'4. ГПП-УЗПКТ-СЗСК'!AI19-0+0+0+'8. ГД Уренгой'!AI17+0+0+0+0+0+'8. ГД Уренгой'!AI19+'8. ГД Уренгой'!AI21+'8. ГД Уренгой'!AI29+'8. ГД Уренгой'!AI30+0+0+'7. ГД Ямбург'!AI11+'7. ГД Ямбург'!AI12+'10. ГД Ноябрьск'!AI19+'11. ГД Надым'!AI12+'11. ГД Надым'!AI13+'11. ГД Надым'!AI14+'11. ГД Надым'!AI15+'11. ГД Надым'!AI17+'11. ГД Надым'!AI18+'4. ГПП-УЗПКТ-СЗСК'!AI35+'4. ГПП-УЗПКТ-СЗСК'!AI46+0+0+0+0+0+0+0+0+0+0+0+0+0+0+0+0+0+0+'10. ГД Ноябрьск'!AI26+'7. ГД Ямбург'!AI24+'7. ГД Ямбург'!AI26-'4. ГПП-УЗПКТ-СЗСК'!AI19-0+0+0+'8. ГД Уренгой'!AI17+0+0+'8. ГД Уренгой'!AI29+'8. ГД Уренгой'!AI30+0+0+0+'8. ГД Уренгой'!AI19+'8. ГД Уренгой'!AI21+0+'7. ГД Ямбург'!AI11+'7. ГД Ямбург'!AI12-'7. ГД Ямбург'!AI27+'7. ГД Ямбург'!AI42+'10. ГД Ноябрьск'!AI19+'4. ГПП-УЗПКТ-СЗСК'!AI35+'4. ГПП-УЗПКТ-СЗСК'!AI46+0-0-0+0-0+0+0-0-0+0+0-0-0+0+0+0+0+0+0+0+0+0+0+0-0+0+0-0-0-0-0-0-'11. ГД Надым'!AI12+'11. ГД Надым'!AI13+'11. ГД Надым'!AI14+'11. ГД Надым'!AI15+'11. ГД Надым'!AI17+'11. ГД Надым'!AI18-'10. ГД Ноябрьск'!AI26+'7. ГД Ямбург'!AI42-'7. ГД Ямбург'!AI27-0-'7. ГД Ямбург'!AI24+'7. ГД Ямбург'!AI26-0</f>
        <v>2148.0000000000005</v>
      </c>
      <c r="AA180" s="687">
        <f>'4. ГПП-УЗПКТ-СЗСК'!AK19-0+0+0+'8. ГД Уренгой'!AK17+0+0+0+0+0+'8. ГД Уренгой'!AK19+'8. ГД Уренгой'!AK21+'8. ГД Уренгой'!AK29+'8. ГД Уренгой'!AK30+0+0+'7. ГД Ямбург'!AK11+'7. ГД Ямбург'!AK12+'10. ГД Ноябрьск'!AK19+'11. ГД Надым'!AK12+'11. ГД Надым'!AK13+'11. ГД Надым'!AK14+'11. ГД Надым'!AK15+'11. ГД Надым'!AK17+'11. ГД Надым'!AK18+'4. ГПП-УЗПКТ-СЗСК'!AK35+'4. ГПП-УЗПКТ-СЗСК'!AK46+0+0+0+0+0+0+0+0+0+0+0+0+0+0+0+0+0+0+'10. ГД Ноябрьск'!AK26+'7. ГД Ямбург'!AK24+'7. ГД Ямбург'!AK26-'4. ГПП-УЗПКТ-СЗСК'!AK19-0+0+0+'8. ГД Уренгой'!AK17+0+0+'8. ГД Уренгой'!AK29+'8. ГД Уренгой'!AK30+0+0+0+'8. ГД Уренгой'!AK19+'8. ГД Уренгой'!AK21+0+'7. ГД Ямбург'!AK11+'7. ГД Ямбург'!AK12-'7. ГД Ямбург'!AK27+'7. ГД Ямбург'!AK42+'10. ГД Ноябрьск'!AK19+'4. ГПП-УЗПКТ-СЗСК'!AK35+'4. ГПП-УЗПКТ-СЗСК'!AK46+0-0-0+0-0+0+0-0-0+0+0-0-0+0+0+0+0+0+0+0+0+0+0+0-0+0+0-0-0-0-0-0-'11. ГД Надым'!AK12+'11. ГД Надым'!AK13+'11. ГД Надым'!AK14+'11. ГД Надым'!AK15+'11. ГД Надым'!AK17+'11. ГД Надым'!AK18-'10. ГД Ноябрьск'!AK26+'7. ГД Ямбург'!AK42-'7. ГД Ямбург'!AK27-0-'7. ГД Ямбург'!AK24+'7. ГД Ямбург'!AK26-0</f>
        <v>0</v>
      </c>
      <c r="AB180" s="687">
        <f t="shared" si="154"/>
        <v>-2148.0000000000005</v>
      </c>
      <c r="AC180" s="688">
        <f t="shared" si="155"/>
        <v>0</v>
      </c>
      <c r="AD180" s="687">
        <f t="shared" si="156"/>
        <v>6041.6</v>
      </c>
      <c r="AE180" s="687">
        <f t="shared" si="157"/>
        <v>0</v>
      </c>
      <c r="AF180" s="687">
        <f t="shared" si="158"/>
        <v>-6041.6</v>
      </c>
      <c r="AG180" s="688">
        <f t="shared" si="159"/>
        <v>0</v>
      </c>
      <c r="AH180" s="687">
        <f>'4. ГПП-УЗПКТ-СЗСК'!AU19-0+0+0+'8. ГД Уренгой'!AU17+0+0+0+0+0+'8. ГД Уренгой'!AU19+'8. ГД Уренгой'!AU21+'8. ГД Уренгой'!AU29+'8. ГД Уренгой'!AU30+0+0+'7. ГД Ямбург'!AU11+'7. ГД Ямбург'!AU12+'10. ГД Ноябрьск'!AU19+'11. ГД Надым'!AU12+'11. ГД Надым'!AU13+'11. ГД Надым'!AU14+'11. ГД Надым'!AU15+'11. ГД Надым'!AU17+'11. ГД Надым'!AU18+'4. ГПП-УЗПКТ-СЗСК'!AU35+'4. ГПП-УЗПКТ-СЗСК'!AU46+0+0+0+0+0+0+0+0+0+0+0+0+0+0+0+0+0+0+'10. ГД Ноябрьск'!AU26+'7. ГД Ямбург'!AU24+'7. ГД Ямбург'!AU26-'4. ГПП-УЗПКТ-СЗСК'!AU19-0+0+0+'8. ГД Уренгой'!AU17+0+0+'8. ГД Уренгой'!AU29+'8. ГД Уренгой'!AU30+0+0+0+'8. ГД Уренгой'!AU19+'8. ГД Уренгой'!AU21+0+'7. ГД Ямбург'!AU11+'7. ГД Ямбург'!AU12-'7. ГД Ямбург'!AU27+'7. ГД Ямбург'!AU42+'10. ГД Ноябрьск'!AU19+'4. ГПП-УЗПКТ-СЗСК'!AU35+'4. ГПП-УЗПКТ-СЗСК'!AU46+0-0-0+0-0+0+0-0-0+0+0-0-0+0+0+0+0+0+0+0+0+0+0+0-0+0+0-0-0-0-0-0-'11. ГД Надым'!AU12+'11. ГД Надым'!AU13+'11. ГД Надым'!AU14+'11. ГД Надым'!AU15+'11. ГД Надым'!AU17+'11. ГД Надым'!AU18-'10. ГД Ноябрьск'!AU26+'7. ГД Ямбург'!AU42-'7. ГД Ямбург'!AU27-0-'7. ГД Ямбург'!AU24+'7. ГД Ямбург'!AU26-0</f>
        <v>2054.6000000000004</v>
      </c>
      <c r="AI180" s="687">
        <f>'4. ГПП-УЗПКТ-СЗСК'!AW19-0+0+0+'8. ГД Уренгой'!AW17+0+0+0+0+0+'8. ГД Уренгой'!AW19+'8. ГД Уренгой'!AW21+'8. ГД Уренгой'!AW29+'8. ГД Уренгой'!AW30+0+0+'7. ГД Ямбург'!AW11+'7. ГД Ямбург'!AW12+'10. ГД Ноябрьск'!AW19+'11. ГД Надым'!AW12+'11. ГД Надым'!AW13+'11. ГД Надым'!AW14+'11. ГД Надым'!AW15+'11. ГД Надым'!AW17+'11. ГД Надым'!AW18+'4. ГПП-УЗПКТ-СЗСК'!AW35+'4. ГПП-УЗПКТ-СЗСК'!AW46+0+0+0+0+0+0+0+0+0+0+0+0+0+0+0+0+0+0+'10. ГД Ноябрьск'!AW26+'7. ГД Ямбург'!AW24+'7. ГД Ямбург'!AW26-'4. ГПП-УЗПКТ-СЗСК'!AW19-0+0+0+'8. ГД Уренгой'!AW17+0+0+'8. ГД Уренгой'!AW29+'8. ГД Уренгой'!AW30+0+0+0+'8. ГД Уренгой'!AW19+'8. ГД Уренгой'!AW21+0+'7. ГД Ямбург'!AW11+'7. ГД Ямбург'!AW12-'7. ГД Ямбург'!AW27+'7. ГД Ямбург'!AW42+'10. ГД Ноябрьск'!AW19+'4. ГПП-УЗПКТ-СЗСК'!AW35+'4. ГПП-УЗПКТ-СЗСК'!AW46+0-0-0+0-0+0+0-0-0+0+0-0-0+0+0+0+0+0+0+0+0+0+0+0-0+0+0-0-0-0-0-0-'11. ГД Надым'!AW12+'11. ГД Надым'!AW13+'11. ГД Надым'!AW14+'11. ГД Надым'!AW15+'11. ГД Надым'!AW17+'11. ГД Надым'!AW18-'10. ГД Ноябрьск'!AW26+'7. ГД Ямбург'!AW42-'7. ГД Ямбург'!AW27-0-'7. ГД Ямбург'!AW24+'7. ГД Ямбург'!AW26-0</f>
        <v>0</v>
      </c>
      <c r="AJ180" s="687">
        <f t="shared" si="160"/>
        <v>-2054.6000000000004</v>
      </c>
      <c r="AK180" s="688">
        <f t="shared" si="161"/>
        <v>0</v>
      </c>
      <c r="AL180" s="687">
        <f>'4. ГПП-УЗПКТ-СЗСК'!BA19-0+0+0+'8. ГД Уренгой'!BA17+0+0+0+0+0+'8. ГД Уренгой'!BA19+'8. ГД Уренгой'!BA21+'8. ГД Уренгой'!BA29+'8. ГД Уренгой'!BA30+0+0+'7. ГД Ямбург'!BA11+'7. ГД Ямбург'!BA12+'10. ГД Ноябрьск'!BA19+'11. ГД Надым'!BA12+'11. ГД Надым'!BA13+'11. ГД Надым'!BA14+'11. ГД Надым'!BA15+'11. ГД Надым'!BA17+'11. ГД Надым'!BA18+'4. ГПП-УЗПКТ-СЗСК'!BA35+'4. ГПП-УЗПКТ-СЗСК'!BA46+0+0+0+0+0+0+0+0+0+0+0+0+0+0+0+0+0+0+'10. ГД Ноябрьск'!BA26+'7. ГД Ямбург'!BA24+'7. ГД Ямбург'!BA26-'4. ГПП-УЗПКТ-СЗСК'!BA19-0+0+0+'8. ГД Уренгой'!BA17+0+0+'8. ГД Уренгой'!BA29+'8. ГД Уренгой'!BA30+0+0+0+'8. ГД Уренгой'!BA19+'8. ГД Уренгой'!BA21+0+'7. ГД Ямбург'!BA11+'7. ГД Ямбург'!BA12-'7. ГД Ямбург'!BA27+'7. ГД Ямбург'!BA42+'10. ГД Ноябрьск'!BA19+'4. ГПП-УЗПКТ-СЗСК'!BA35+'4. ГПП-УЗПКТ-СЗСК'!BA46+0-0-0+0-0+0+0-0-0+0+0-0-0+0+0+0+0+0+0+0+0+0+0+0-0+0+0-0-0-0-0-0-'11. ГД Надым'!BA12+'11. ГД Надым'!BA13+'11. ГД Надым'!BA14+'11. ГД Надым'!BA15+'11. ГД Надым'!BA17+'11. ГД Надым'!BA18-'10. ГД Ноябрьск'!BA26+'7. ГД Ямбург'!BA42-'7. ГД Ямбург'!BA27-0-'7. ГД Ямбург'!BA24+'7. ГД Ямбург'!BA26-0</f>
        <v>2086.2000000000003</v>
      </c>
      <c r="AM180" s="687">
        <f>'4. ГПП-УЗПКТ-СЗСК'!BC19-0+0+0+'8. ГД Уренгой'!BC17+0+0+0+0+0+'8. ГД Уренгой'!BC19+'8. ГД Уренгой'!BC21+'8. ГД Уренгой'!BC29+'8. ГД Уренгой'!BC30+0+0+'7. ГД Ямбург'!BC11+'7. ГД Ямбург'!BC12+'10. ГД Ноябрьск'!BC19+'11. ГД Надым'!BC12+'11. ГД Надым'!BC13+'11. ГД Надым'!BC14+'11. ГД Надым'!BC15+'11. ГД Надым'!BC17+'11. ГД Надым'!BC18+'4. ГПП-УЗПКТ-СЗСК'!BC35+'4. ГПП-УЗПКТ-СЗСК'!BC46+0+0+0+0+0+0+0+0+0+0+0+0+0+0+0+0+0+0+'10. ГД Ноябрьск'!BC26+'7. ГД Ямбург'!BC24+'7. ГД Ямбург'!BC26-'4. ГПП-УЗПКТ-СЗСК'!BC19-0+0+0+'8. ГД Уренгой'!BC17+0+0+'8. ГД Уренгой'!BC29+'8. ГД Уренгой'!BC30+0+0+0+'8. ГД Уренгой'!BC19+'8. ГД Уренгой'!BC21+0+'7. ГД Ямбург'!BC11+'7. ГД Ямбург'!BC12-'7. ГД Ямбург'!BC27+'7. ГД Ямбург'!BC42+'10. ГД Ноябрьск'!BC19+'4. ГПП-УЗПКТ-СЗСК'!BC35+'4. ГПП-УЗПКТ-СЗСК'!BC46+0-0-0+0-0+0+0-0-0+0+0-0-0+0+0+0+0+0+0+0+0+0+0+0-0+0+0-0-0-0-0-0-'11. ГД Надым'!BC12+'11. ГД Надым'!BC13+'11. ГД Надым'!BC14+'11. ГД Надым'!BC15+'11. ГД Надым'!BC17+'11. ГД Надым'!BC18-'10. ГД Ноябрьск'!BC26+'7. ГД Ямбург'!BC42-'7. ГД Ямбург'!BC27-0-'7. ГД Ямбург'!BC24+'7. ГД Ямбург'!BC26-0</f>
        <v>0</v>
      </c>
      <c r="AN180" s="687">
        <f t="shared" si="162"/>
        <v>-2086.2000000000003</v>
      </c>
      <c r="AO180" s="688">
        <f t="shared" si="163"/>
        <v>0</v>
      </c>
      <c r="AP180" s="687">
        <f>'4. ГПП-УЗПКТ-СЗСК'!BG19-0+0+0+'8. ГД Уренгой'!BG17+0+0+0+0+0+'8. ГД Уренгой'!BG19+'8. ГД Уренгой'!BG21+'8. ГД Уренгой'!BG29+'8. ГД Уренгой'!BG30+0+0+'7. ГД Ямбург'!BG11+'7. ГД Ямбург'!BG12+'10. ГД Ноябрьск'!BG19+'11. ГД Надым'!BG12+'11. ГД Надым'!BG13+'11. ГД Надым'!BG14+'11. ГД Надым'!BG15+'11. ГД Надым'!BG17+'11. ГД Надым'!BG18+'4. ГПП-УЗПКТ-СЗСК'!BG35+'4. ГПП-УЗПКТ-СЗСК'!BG46+0+0+0+0+0+0+0+0+0+0+0+0+0+0+0+0+0+0+'10. ГД Ноябрьск'!BG26+'7. ГД Ямбург'!BG24+'7. ГД Ямбург'!BG26-'4. ГПП-УЗПКТ-СЗСК'!BG19-0+0+0+'8. ГД Уренгой'!BG17+0+0+'8. ГД Уренгой'!BG29+'8. ГД Уренгой'!BG30+0+0+0+'8. ГД Уренгой'!BG19+'8. ГД Уренгой'!BG21+0+'7. ГД Ямбург'!BG11+'7. ГД Ямбург'!BG12-'7. ГД Ямбург'!BG27+'7. ГД Ямбург'!BG42+'10. ГД Ноябрьск'!BG19+'4. ГПП-УЗПКТ-СЗСК'!BG35+'4. ГПП-УЗПКТ-СЗСК'!BG46+0-0-0+0-0+0+0-0-0+0+0-0-0+0+0+0+0+0+0+0+0+0+0+0-0+0+0-0-0-0-0-0-'11. ГД Надым'!BG12+'11. ГД Надым'!BG13+'11. ГД Надым'!BG14+'11. ГД Надым'!BG15+'11. ГД Надым'!BG17+'11. ГД Надым'!BG18-'10. ГД Ноябрьск'!BG26+'7. ГД Ямбург'!BG42-'7. ГД Ямбург'!BG27-0-'7. ГД Ямбург'!BG24+'7. ГД Ямбург'!BG26-0</f>
        <v>1900.7999999999995</v>
      </c>
      <c r="AQ180" s="687">
        <f>'4. ГПП-УЗПКТ-СЗСК'!BI19-0+0+0+'8. ГД Уренгой'!BI17+0+0+0+0+0+'8. ГД Уренгой'!BI19+'8. ГД Уренгой'!BI21+'8. ГД Уренгой'!BI29+'8. ГД Уренгой'!BI30+0+0+'7. ГД Ямбург'!BI11+'7. ГД Ямбург'!BI12+'10. ГД Ноябрьск'!BI19+'11. ГД Надым'!BI12+'11. ГД Надым'!BI13+'11. ГД Надым'!BI14+'11. ГД Надым'!BI15+'11. ГД Надым'!BI17+'11. ГД Надым'!BI18+'4. ГПП-УЗПКТ-СЗСК'!BI35+'4. ГПП-УЗПКТ-СЗСК'!BI46+0+0+0+0+0+0+0+0+0+0+0+0+0+0+0+0+0+0+'10. ГД Ноябрьск'!BI26+'7. ГД Ямбург'!BI24+'7. ГД Ямбург'!BI26-'4. ГПП-УЗПКТ-СЗСК'!BI19-0+0+0+'8. ГД Уренгой'!BI17+0+0+'8. ГД Уренгой'!BI29+'8. ГД Уренгой'!BI30+0+0+0+'8. ГД Уренгой'!BI19+'8. ГД Уренгой'!BI21+0+'7. ГД Ямбург'!BI11+'7. ГД Ямбург'!BI12-'7. ГД Ямбург'!BI27+'7. ГД Ямбург'!BI42+'10. ГД Ноябрьск'!BI19+'4. ГПП-УЗПКТ-СЗСК'!BI35+'4. ГПП-УЗПКТ-СЗСК'!BI46+0-0-0+0-0+0+0-0-0+0+0-0-0+0+0+0+0+0+0+0+0+0+0+0-0+0+0-0-0-0-0-0-'11. ГД Надым'!BI12+'11. ГД Надым'!BI13+'11. ГД Надым'!BI14+'11. ГД Надым'!BI15+'11. ГД Надым'!BI17+'11. ГД Надым'!BI18-'10. ГД Ноябрьск'!BI26+'7. ГД Ямбург'!BI42-'7. ГД Ямбург'!BI27-0-'7. ГД Ямбург'!BI24+'7. ГД Ямбург'!BI26-0</f>
        <v>0</v>
      </c>
      <c r="AR180" s="687">
        <f t="shared" si="164"/>
        <v>-1900.7999999999995</v>
      </c>
      <c r="AS180" s="688">
        <f t="shared" si="165"/>
        <v>0</v>
      </c>
      <c r="AT180" s="687">
        <f t="shared" si="166"/>
        <v>5147.8</v>
      </c>
      <c r="AU180" s="687">
        <f t="shared" si="167"/>
        <v>0</v>
      </c>
      <c r="AV180" s="687">
        <f t="shared" si="168"/>
        <v>-5147.8</v>
      </c>
      <c r="AW180" s="688">
        <f t="shared" si="169"/>
        <v>0</v>
      </c>
      <c r="AX180" s="687">
        <f>'4. ГПП-УЗПКТ-СЗСК'!BS19-0+0+0+'8. ГД Уренгой'!BS17+0+0+0+0+0+'8. ГД Уренгой'!BS19+'8. ГД Уренгой'!BS21+'8. ГД Уренгой'!BS29+'8. ГД Уренгой'!BS30+0+0+'7. ГД Ямбург'!BS11+'7. ГД Ямбург'!BS12+'10. ГД Ноябрьск'!BS19+'11. ГД Надым'!BS12+'11. ГД Надым'!BS13+'11. ГД Надым'!BS14+'11. ГД Надым'!BS15+'11. ГД Надым'!BS17+'11. ГД Надым'!BS18+'4. ГПП-УЗПКТ-СЗСК'!BS35+'4. ГПП-УЗПКТ-СЗСК'!BS46+0+0+0+0+0+0+0+0+0+0+0+0+0+0+0+0+0+0+'10. ГД Ноябрьск'!BS26+'7. ГД Ямбург'!BS24+'7. ГД Ямбург'!BS26-'4. ГПП-УЗПКТ-СЗСК'!BS19-0+0+0+'8. ГД Уренгой'!BS17+0+0+'8. ГД Уренгой'!BS29+'8. ГД Уренгой'!BS30+0+0+0+'8. ГД Уренгой'!BS19+'8. ГД Уренгой'!BS21+0+'7. ГД Ямбург'!BS11+'7. ГД Ямбург'!BS12-'7. ГД Ямбург'!BS27+'7. ГД Ямбург'!BS42+'10. ГД Ноябрьск'!BS19+'4. ГПП-УЗПКТ-СЗСК'!BS35+'4. ГПП-УЗПКТ-СЗСК'!BS46+0-0-0+0-0+0+0-0-0+0+0-0-0+0+0+0+0+0+0+0+0+0+0+0-0+0+0-0-0-0-0-0-'11. ГД Надым'!BS12+'11. ГД Надым'!BS13+'11. ГД Надым'!BS14+'11. ГД Надым'!BS15+'11. ГД Надым'!BS17+'11. ГД Надым'!BS18-'10. ГД Ноябрьск'!BS26+'7. ГД Ямбург'!BS42-'7. ГД Ямбург'!BS27-0-'7. ГД Ямбург'!BS24+'7. ГД Ямбург'!BS26-0</f>
        <v>1550</v>
      </c>
      <c r="AY180" s="687">
        <f>'4. ГПП-УЗПКТ-СЗСК'!BU19-0+0+0+'8. ГД Уренгой'!BU17+0+0+0+0+0+'8. ГД Уренгой'!BU19+'8. ГД Уренгой'!BU21+'8. ГД Уренгой'!BU29+'8. ГД Уренгой'!BU30+0+0+'7. ГД Ямбург'!BU11+'7. ГД Ямбург'!BU12+'10. ГД Ноябрьск'!BU19+'11. ГД Надым'!BU12+'11. ГД Надым'!BU13+'11. ГД Надым'!BU14+'11. ГД Надым'!BU15+'11. ГД Надым'!BU17+'11. ГД Надым'!BU18+'4. ГПП-УЗПКТ-СЗСК'!BU35+'4. ГПП-УЗПКТ-СЗСК'!BU46+0+0+0+0+0+0+0+0+0+0+0+0+0+0+0+0+0+0+'10. ГД Ноябрьск'!BU26+'7. ГД Ямбург'!BU24+'7. ГД Ямбург'!BU26-'4. ГПП-УЗПКТ-СЗСК'!BU19-0+0+0+'8. ГД Уренгой'!BU17+0+0+'8. ГД Уренгой'!BU29+'8. ГД Уренгой'!BU30+0+0+0+'8. ГД Уренгой'!BU19+'8. ГД Уренгой'!BU21+0+'7. ГД Ямбург'!BU11+'7. ГД Ямбург'!BU12-'7. ГД Ямбург'!BU27+'7. ГД Ямбург'!BU42+'10. ГД Ноябрьск'!BU19+'4. ГПП-УЗПКТ-СЗСК'!BU35+'4. ГПП-УЗПКТ-СЗСК'!BU46+0-0-0+0-0+0+0-0-0+0+0-0-0+0+0+0+0+0+0+0+0+0+0+0-0+0+0-0-0-0-0-0-'11. ГД Надым'!BU12+'11. ГД Надым'!BU13+'11. ГД Надым'!BU14+'11. ГД Надым'!BU15+'11. ГД Надым'!BU17+'11. ГД Надым'!BU18-'10. ГД Ноябрьск'!BU26+'7. ГД Ямбург'!BU42-'7. ГД Ямбург'!BU27-0-'7. ГД Ямбург'!BU24+'7. ГД Ямбург'!BU26-0</f>
        <v>0</v>
      </c>
      <c r="AZ180" s="687">
        <f t="shared" si="170"/>
        <v>-1550</v>
      </c>
      <c r="BA180" s="688">
        <f t="shared" si="171"/>
        <v>0</v>
      </c>
      <c r="BB180" s="687">
        <f>'4. ГПП-УЗПКТ-СЗСК'!BY19-0+0+0+'8. ГД Уренгой'!BY17+0+0+0+0+0+'8. ГД Уренгой'!BY19+'8. ГД Уренгой'!BY21+'8. ГД Уренгой'!BY29+'8. ГД Уренгой'!BY30+0+0+'7. ГД Ямбург'!BY11+'7. ГД Ямбург'!BY12+'10. ГД Ноябрьск'!BY19+'11. ГД Надым'!BY12+'11. ГД Надым'!BY13+'11. ГД Надым'!BY14+'11. ГД Надым'!BY15+'11. ГД Надым'!BY17+'11. ГД Надым'!BY18+'4. ГПП-УЗПКТ-СЗСК'!BY35+'4. ГПП-УЗПКТ-СЗСК'!BY46+0+0+0+0+0+0+0+0+0+0+0+0+0+0+0+0+0+0+'10. ГД Ноябрьск'!BY26+'7. ГД Ямбург'!BY24+'7. ГД Ямбург'!BY26-'4. ГПП-УЗПКТ-СЗСК'!BY19-0+0+0+'8. ГД Уренгой'!BY17+0+0+'8. ГД Уренгой'!BY29+'8. ГД Уренгой'!BY30+0+0+0+'8. ГД Уренгой'!BY19+'8. ГД Уренгой'!BY21+0+'7. ГД Ямбург'!BY11+'7. ГД Ямбург'!BY12-'7. ГД Ямбург'!BY27+'7. ГД Ямбург'!BY42+'10. ГД Ноябрьск'!BY19+'4. ГПП-УЗПКТ-СЗСК'!BY35+'4. ГПП-УЗПКТ-СЗСК'!BY46+0-0-0+0-0+0+0-0-0+0+0-0-0+0+0+0+0+0+0+0+0+0+0+0-0+0+0-0-0-0-0-0-'11. ГД Надым'!BY12+'11. ГД Надым'!BY13+'11. ГД Надым'!BY14+'11. ГД Надым'!BY15+'11. ГД Надым'!BY17+'11. ГД Надым'!BY18-'10. ГД Ноябрьск'!BY26+'7. ГД Ямбург'!BY42-'7. ГД Ямбург'!BY27-0-'7. ГД Ямбург'!BY24+'7. ГД Ямбург'!BY26-0</f>
        <v>1782.8000000000004</v>
      </c>
      <c r="BC180" s="687">
        <f>'4. ГПП-УЗПКТ-СЗСК'!CA19-0+0+0+'8. ГД Уренгой'!CA17+0+0+0+0+0+'8. ГД Уренгой'!CA19+'8. ГД Уренгой'!CA21+'8. ГД Уренгой'!CA29+'8. ГД Уренгой'!CA30+0+0+'7. ГД Ямбург'!CA11+'7. ГД Ямбург'!CA12+'10. ГД Ноябрьск'!CA19+'11. ГД Надым'!CA12+'11. ГД Надым'!CA13+'11. ГД Надым'!CA14+'11. ГД Надым'!CA15+'11. ГД Надым'!CA17+'11. ГД Надым'!CA18+'4. ГПП-УЗПКТ-СЗСК'!CA35+'4. ГПП-УЗПКТ-СЗСК'!CA46+0+0+0+0+0+0+0+0+0+0+0+0+0+0+0+0+0+0+'10. ГД Ноябрьск'!CA26+'7. ГД Ямбург'!CA24+'7. ГД Ямбург'!CA26-'4. ГПП-УЗПКТ-СЗСК'!CA19-0+0+0+'8. ГД Уренгой'!CA17+0+0+'8. ГД Уренгой'!CA29+'8. ГД Уренгой'!CA30+0+0+0+'8. ГД Уренгой'!CA19+'8. ГД Уренгой'!CA21+0+'7. ГД Ямбург'!CA11+'7. ГД Ямбург'!CA12-'7. ГД Ямбург'!CA27+'7. ГД Ямбург'!CA42+'10. ГД Ноябрьск'!CA19+'4. ГПП-УЗПКТ-СЗСК'!CA35+'4. ГПП-УЗПКТ-СЗСК'!CA46+0-0-0+0-0+0+0-0-0+0+0-0-0+0+0+0+0+0+0+0+0+0+0+0-0+0+0-0-0-0-0-0-'11. ГД Надым'!CA12+'11. ГД Надым'!CA13+'11. ГД Надым'!CA14+'11. ГД Надым'!CA15+'11. ГД Надым'!CA17+'11. ГД Надым'!CA18-'10. ГД Ноябрьск'!CA26+'7. ГД Ямбург'!CA42-'7. ГД Ямбург'!CA27-0-'7. ГД Ямбург'!CA24+'7. ГД Ямбург'!CA26-0</f>
        <v>0</v>
      </c>
      <c r="BD180" s="687">
        <f t="shared" si="172"/>
        <v>-1782.8000000000004</v>
      </c>
      <c r="BE180" s="688">
        <f t="shared" si="173"/>
        <v>0</v>
      </c>
      <c r="BF180" s="687">
        <f>'4. ГПП-УЗПКТ-СЗСК'!CE19-0+0+0+'8. ГД Уренгой'!CE17+0+0+0+0+0+'8. ГД Уренгой'!CE19+'8. ГД Уренгой'!CE21+'8. ГД Уренгой'!CE29+'8. ГД Уренгой'!CE30+0+0+'7. ГД Ямбург'!CE11+'7. ГД Ямбург'!CE12+'10. ГД Ноябрьск'!CE19+'11. ГД Надым'!CE12+'11. ГД Надым'!CE13+'11. ГД Надым'!CE14+'11. ГД Надым'!CE15+'11. ГД Надым'!CE17+'11. ГД Надым'!CE18+'4. ГПП-УЗПКТ-СЗСК'!CE35+'4. ГПП-УЗПКТ-СЗСК'!CE46+0+0+0+0+0+0+0+0+0+0+0+0+0+0+0+0+0+0+'10. ГД Ноябрьск'!CE26+'7. ГД Ямбург'!CE24+'7. ГД Ямбург'!CE26-'4. ГПП-УЗПКТ-СЗСК'!CE19-0+0+0+'8. ГД Уренгой'!CE17+0+0+'8. ГД Уренгой'!CE29+'8. ГД Уренгой'!CE30+0+0+0+'8. ГД Уренгой'!CE19+'8. ГД Уренгой'!CE21+0+'7. ГД Ямбург'!CE11+'7. ГД Ямбург'!CE12-'7. ГД Ямбург'!CE27+'7. ГД Ямбург'!CE42+'10. ГД Ноябрьск'!CE19+'4. ГПП-УЗПКТ-СЗСК'!CE35+'4. ГПП-УЗПКТ-СЗСК'!CE46+0-0-0+0-0+0+0-0-0+0+0-0-0+0+0+0+0+0+0+0+0+0+0+0-0+0+0-0-0-0-0-0-'11. ГД Надым'!CE12+'11. ГД Надым'!CE13+'11. ГД Надым'!CE14+'11. ГД Надым'!CE15+'11. ГД Надым'!CE17+'11. ГД Надым'!CE18-'10. ГД Ноябрьск'!CE26+'7. ГД Ямбург'!CE42-'7. ГД Ямбург'!CE27-0-'7. ГД Ямбург'!CE24+'7. ГД Ямбург'!CE26-0</f>
        <v>1815.0000000000002</v>
      </c>
      <c r="BG180" s="687">
        <f>'4. ГПП-УЗПКТ-СЗСК'!CG19-0+0+0+'8. ГД Уренгой'!CG17+0+0+0+0+0+'8. ГД Уренгой'!CG19+'8. ГД Уренгой'!CG21+'8. ГД Уренгой'!CG29+'8. ГД Уренгой'!CG30+0+0+'7. ГД Ямбург'!CG11+'7. ГД Ямбург'!CG12+'10. ГД Ноябрьск'!CG19+'11. ГД Надым'!CG12+'11. ГД Надым'!CG13+'11. ГД Надым'!CG14+'11. ГД Надым'!CG15+'11. ГД Надым'!CG17+'11. ГД Надым'!CG18+'4. ГПП-УЗПКТ-СЗСК'!CG35+'4. ГПП-УЗПКТ-СЗСК'!CG46+0+0+0+0+0+0+0+0+0+0+0+0+0+0+0+0+0+0+'10. ГД Ноябрьск'!CG26+'7. ГД Ямбург'!CG24+'7. ГД Ямбург'!CG26-'4. ГПП-УЗПКТ-СЗСК'!CG19-0+0+0+'8. ГД Уренгой'!CG17+0+0+'8. ГД Уренгой'!CG29+'8. ГД Уренгой'!CG30+0+0+0+'8. ГД Уренгой'!CG19+'8. ГД Уренгой'!CG21+0+'7. ГД Ямбург'!CG11+'7. ГД Ямбург'!CG12-'7. ГД Ямбург'!CG27+'7. ГД Ямбург'!CG42+'10. ГД Ноябрьск'!CG19+'4. ГПП-УЗПКТ-СЗСК'!CG35+'4. ГПП-УЗПКТ-СЗСК'!CG46+0-0-0+0-0+0+0-0-0+0+0-0-0+0+0+0+0+0+0+0+0+0+0+0-0+0+0-0-0-0-0-0-'11. ГД Надым'!CG12+'11. ГД Надым'!CG13+'11. ГД Надым'!CG14+'11. ГД Надым'!CG15+'11. ГД Надым'!CG17+'11. ГД Надым'!CG18-'10. ГД Ноябрьск'!CG26+'7. ГД Ямбург'!CG42-'7. ГД Ямбург'!CG27-0-'7. ГД Ямбург'!CG24+'7. ГД Ямбург'!CG26-0</f>
        <v>0</v>
      </c>
      <c r="BH180" s="687">
        <f t="shared" si="174"/>
        <v>-1815.0000000000002</v>
      </c>
      <c r="BI180" s="688">
        <f t="shared" si="175"/>
        <v>0</v>
      </c>
      <c r="BJ180" s="687">
        <f t="shared" si="176"/>
        <v>6204.6</v>
      </c>
      <c r="BK180" s="687">
        <f t="shared" si="177"/>
        <v>0</v>
      </c>
      <c r="BL180" s="687">
        <f t="shared" si="178"/>
        <v>-6204.6</v>
      </c>
      <c r="BM180" s="688">
        <f t="shared" si="179"/>
        <v>0</v>
      </c>
      <c r="BN180" s="687">
        <f>'4. ГПП-УЗПКТ-СЗСК'!CQ19-0+0+0+'8. ГД Уренгой'!CQ17+0+0+0+0+0+'8. ГД Уренгой'!CQ19+'8. ГД Уренгой'!CQ21+'8. ГД Уренгой'!CQ29+'8. ГД Уренгой'!CQ30+0+0+'7. ГД Ямбург'!CQ11+'7. ГД Ямбург'!CQ12+'10. ГД Ноябрьск'!CQ19+'11. ГД Надым'!CQ12+'11. ГД Надым'!CQ13+'11. ГД Надым'!CQ14+'11. ГД Надым'!CQ15+'11. ГД Надым'!CQ17+'11. ГД Надым'!CQ18+'4. ГПП-УЗПКТ-СЗСК'!CQ35+'4. ГПП-УЗПКТ-СЗСК'!CQ46+0+0+0+0+0+0+0+0+0+0+0+0+0+0+0+0+0+0+'10. ГД Ноябрьск'!CQ26+'7. ГД Ямбург'!CQ24+'7. ГД Ямбург'!CQ26-'4. ГПП-УЗПКТ-СЗСК'!CQ19-0+0+0+'8. ГД Уренгой'!CQ17+0+0+'8. ГД Уренгой'!CQ29+'8. ГД Уренгой'!CQ30+0+0+0+'8. ГД Уренгой'!CQ19+'8. ГД Уренгой'!CQ21+0+'7. ГД Ямбург'!CQ11+'7. ГД Ямбург'!CQ12-'7. ГД Ямбург'!CQ27+'7. ГД Ямбург'!CQ42+'10. ГД Ноябрьск'!CQ19+'4. ГПП-УЗПКТ-СЗСК'!CQ35+'4. ГПП-УЗПКТ-СЗСК'!CQ46+0-0-0+0-0+0+0-0-0+0+0-0-0+0+0+0+0+0+0+0+0+0+0+0-0+0+0-0-0-0-0-0-'11. ГД Надым'!CQ12+'11. ГД Надым'!CQ13+'11. ГД Надым'!CQ14+'11. ГД Надым'!CQ15+'11. ГД Надым'!CQ17+'11. ГД Надым'!CQ18-'10. ГД Ноябрьск'!CQ26+'7. ГД Ямбург'!CQ42-'7. ГД Ямбург'!CQ27-0-'7. ГД Ямбург'!CQ24+'7. ГД Ямбург'!CQ26-0</f>
        <v>2060</v>
      </c>
      <c r="BO180" s="687">
        <f>'4. ГПП-УЗПКТ-СЗСК'!CS19-0+0+0+'8. ГД Уренгой'!CS17+0+0+0+0+0+'8. ГД Уренгой'!CS19+'8. ГД Уренгой'!CS21+'8. ГД Уренгой'!CS29+'8. ГД Уренгой'!CS30+0+0+'7. ГД Ямбург'!CS11+'7. ГД Ямбург'!CS12+'10. ГД Ноябрьск'!CS19+'11. ГД Надым'!CS12+'11. ГД Надым'!CS13+'11. ГД Надым'!CS14+'11. ГД Надым'!CS15+'11. ГД Надым'!CS17+'11. ГД Надым'!CS18+'4. ГПП-УЗПКТ-СЗСК'!CS35+'4. ГПП-УЗПКТ-СЗСК'!CS46+0+0+0+0+0+0+0+0+0+0+0+0+0+0+0+0+0+0+'10. ГД Ноябрьск'!CS26+'7. ГД Ямбург'!CS24+'7. ГД Ямбург'!CS26-'4. ГПП-УЗПКТ-СЗСК'!CS19-0+0+0+'8. ГД Уренгой'!CS17+0+0+'8. ГД Уренгой'!CS29+'8. ГД Уренгой'!CS30+0+0+0+'8. ГД Уренгой'!CS19+'8. ГД Уренгой'!CS21+0+'7. ГД Ямбург'!CS11+'7. ГД Ямбург'!CS12-'7. ГД Ямбург'!CS27+'7. ГД Ямбург'!CS42+'10. ГД Ноябрьск'!CS19+'4. ГПП-УЗПКТ-СЗСК'!CS35+'4. ГПП-УЗПКТ-СЗСК'!CS46+0-0-0+0-0+0+0-0-0+0+0-0-0+0+0+0+0+0+0+0+0+0+0+0-0+0+0-0-0-0-0-0-'11. ГД Надым'!CS12+'11. ГД Надым'!CS13+'11. ГД Надым'!CS14+'11. ГД Надым'!CS15+'11. ГД Надым'!CS17+'11. ГД Надым'!CS18-'10. ГД Ноябрьск'!CS26+'7. ГД Ямбург'!CS42-'7. ГД Ямбург'!CS27-0-'7. ГД Ямбург'!CS24+'7. ГД Ямбург'!CS26-0</f>
        <v>0</v>
      </c>
      <c r="BP180" s="687">
        <f t="shared" si="180"/>
        <v>-2060</v>
      </c>
      <c r="BQ180" s="688">
        <f t="shared" si="181"/>
        <v>0</v>
      </c>
      <c r="BR180" s="687">
        <f>'4. ГПП-УЗПКТ-СЗСК'!CW19-0+0+0+'8. ГД Уренгой'!CW17+0+0+0+0+0+'8. ГД Уренгой'!CW19+'8. ГД Уренгой'!CW21+'8. ГД Уренгой'!CW29+'8. ГД Уренгой'!CW30+0+0+'7. ГД Ямбург'!CW11+'7. ГД Ямбург'!CW12+'10. ГД Ноябрьск'!CW19+'11. ГД Надым'!CW12+'11. ГД Надым'!CW13+'11. ГД Надым'!CW14+'11. ГД Надым'!CW15+'11. ГД Надым'!CW17+'11. ГД Надым'!CW18+'4. ГПП-УЗПКТ-СЗСК'!CW35+'4. ГПП-УЗПКТ-СЗСК'!CW46+0+0+0+0+0+0+0+0+0+0+0+0+0+0+0+0+0+0+'10. ГД Ноябрьск'!CW26+'7. ГД Ямбург'!CW24+'7. ГД Ямбург'!CW26-'4. ГПП-УЗПКТ-СЗСК'!CW19-0+0+0+'8. ГД Уренгой'!CW17+0+0+'8. ГД Уренгой'!CW29+'8. ГД Уренгой'!CW30+0+0+0+'8. ГД Уренгой'!CW19+'8. ГД Уренгой'!CW21+0+'7. ГД Ямбург'!CW11+'7. ГД Ямбург'!CW12-'7. ГД Ямбург'!CW27+'7. ГД Ямбург'!CW42+'10. ГД Ноябрьск'!CW19+'4. ГПП-УЗПКТ-СЗСК'!CW35+'4. ГПП-УЗПКТ-СЗСК'!CW46+0-0-0+0-0+0+0-0-0+0+0-0-0+0+0+0+0+0+0+0+0+0+0+0-0+0+0-0-0-0-0-0-'11. ГД Надым'!CW12+'11. ГД Надым'!CW13+'11. ГД Надым'!CW14+'11. ГД Надым'!CW15+'11. ГД Надым'!CW17+'11. ГД Надым'!CW18-'10. ГД Ноябрьск'!CW26+'7. ГД Ямбург'!CW42-'7. ГД Ямбург'!CW27-0-'7. ГД Ямбург'!CW24+'7. ГД Ямбург'!CW26-0</f>
        <v>2022.1999999999991</v>
      </c>
      <c r="BS180" s="687">
        <f>'4. ГПП-УЗПКТ-СЗСК'!CY19-0+0+0+'8. ГД Уренгой'!CY17+0+0+0+0+0+'8. ГД Уренгой'!CY19+'8. ГД Уренгой'!CY21+'8. ГД Уренгой'!CY29+'8. ГД Уренгой'!CY30+0+0+'7. ГД Ямбург'!CY11+'7. ГД Ямбург'!CY12+'10. ГД Ноябрьск'!CY19+'11. ГД Надым'!CY12+'11. ГД Надым'!CY13+'11. ГД Надым'!CY14+'11. ГД Надым'!CY15+'11. ГД Надым'!CY17+'11. ГД Надым'!CY18+'4. ГПП-УЗПКТ-СЗСК'!CY35+'4. ГПП-УЗПКТ-СЗСК'!CY46+0+0+0+0+0+0+0+0+0+0+0+0+0+0+0+0+0+0+'10. ГД Ноябрьск'!CY26+'7. ГД Ямбург'!CY24+'7. ГД Ямбург'!CY26-'4. ГПП-УЗПКТ-СЗСК'!CY19-0+0+0+'8. ГД Уренгой'!CY17+0+0+'8. ГД Уренгой'!CY29+'8. ГД Уренгой'!CY30+0+0+0+'8. ГД Уренгой'!CY19+'8. ГД Уренгой'!CY21+0+'7. ГД Ямбург'!CY11+'7. ГД Ямбург'!CY12-'7. ГД Ямбург'!CY27+'7. ГД Ямбург'!CY42+'10. ГД Ноябрьск'!CY19+'4. ГПП-УЗПКТ-СЗСК'!CY35+'4. ГПП-УЗПКТ-СЗСК'!CY46+0-0-0+0-0+0+0-0-0+0+0-0-0+0+0+0+0+0+0+0+0+0+0+0-0+0+0-0-0-0-0-0-'11. ГД Надым'!CY12+'11. ГД Надым'!CY13+'11. ГД Надым'!CY14+'11. ГД Надым'!CY15+'11. ГД Надым'!CY17+'11. ГД Надым'!CY18-'10. ГД Ноябрьск'!CY26+'7. ГД Ямбург'!CY42-'7. ГД Ямбург'!CY27-0-'7. ГД Ямбург'!CY24+'7. ГД Ямбург'!CY26-0</f>
        <v>0</v>
      </c>
      <c r="BT180" s="687">
        <f t="shared" si="182"/>
        <v>-2022.1999999999991</v>
      </c>
      <c r="BU180" s="688">
        <f t="shared" si="183"/>
        <v>0</v>
      </c>
      <c r="BV180" s="687">
        <f>'4. ГПП-УЗПКТ-СЗСК'!DC19-0+0+0+'8. ГД Уренгой'!DC17+0+0+0+0+0+'8. ГД Уренгой'!DC19+'8. ГД Уренгой'!DC21+'8. ГД Уренгой'!DC29+'8. ГД Уренгой'!DC30+0+0+'7. ГД Ямбург'!DC11+'7. ГД Ямбург'!DC12+'10. ГД Ноябрьск'!DC19+'11. ГД Надым'!DC12+'11. ГД Надым'!DC13+'11. ГД Надым'!DC14+'11. ГД Надым'!DC15+'11. ГД Надым'!DC17+'11. ГД Надым'!DC18+'4. ГПП-УЗПКТ-СЗСК'!DC35+'4. ГПП-УЗПКТ-СЗСК'!DC46+0+0+0+0+0+0+0+0+0+0+0+0+0+0+0+0+0+0+'10. ГД Ноябрьск'!DC26+'7. ГД Ямбург'!DC24+'7. ГД Ямбург'!DC26-'4. ГПП-УЗПКТ-СЗСК'!DC19-0+0+0+'8. ГД Уренгой'!DC17+0+0+'8. ГД Уренгой'!DC29+'8. ГД Уренгой'!DC30+0+0+0+'8. ГД Уренгой'!DC19+'8. ГД Уренгой'!DC21+0+'7. ГД Ямбург'!DC11+'7. ГД Ямбург'!DC12-'7. ГД Ямбург'!DC27+'7. ГД Ямбург'!DC42+'10. ГД Ноябрьск'!DC19+'4. ГПП-УЗПКТ-СЗСК'!DC35+'4. ГПП-УЗПКТ-СЗСК'!DC46+0-0-0+0-0+0+0-0-0+0+0-0-0+0+0+0+0+0+0+0+0+0+0+0-0+0+0-0-0-0-0-0-'11. ГД Надым'!DC12+'11. ГД Надым'!DC13+'11. ГД Надым'!DC14+'11. ГД Надым'!DC15+'11. ГД Надым'!DC17+'11. ГД Надым'!DC18-'10. ГД Ноябрьск'!DC26+'7. ГД Ямбург'!DC42-'7. ГД Ямбург'!DC27-0-'7. ГД Ямбург'!DC24+'7. ГД Ямбург'!DC26-0</f>
        <v>2122.400000000001</v>
      </c>
      <c r="BW180" s="687">
        <f>'4. ГПП-УЗПКТ-СЗСК'!DE19-0+0+0+'8. ГД Уренгой'!DE17+0+0+0+0+0+'8. ГД Уренгой'!DE19+'8. ГД Уренгой'!DE21+'8. ГД Уренгой'!DE29+'8. ГД Уренгой'!DE30+0+0+'7. ГД Ямбург'!DE11+'7. ГД Ямбург'!DE12+'10. ГД Ноябрьск'!DE19+'11. ГД Надым'!DE12+'11. ГД Надым'!DE13+'11. ГД Надым'!DE14+'11. ГД Надым'!DE15+'11. ГД Надым'!DE17+'11. ГД Надым'!DE18+'4. ГПП-УЗПКТ-СЗСК'!DE35+'4. ГПП-УЗПКТ-СЗСК'!DE46+0+0+0+0+0+0+0+0+0+0+0+0+0+0+0+0+0+0+'10. ГД Ноябрьск'!DE26+'7. ГД Ямбург'!DE24+'7. ГД Ямбург'!DE26-'4. ГПП-УЗПКТ-СЗСК'!DE19-0+0+0+'8. ГД Уренгой'!DE17+0+0+'8. ГД Уренгой'!DE29+'8. ГД Уренгой'!DE30+0+0+0+'8. ГД Уренгой'!DE19+'8. ГД Уренгой'!DE21+0+'7. ГД Ямбург'!DE11+'7. ГД Ямбург'!DE12-'7. ГД Ямбург'!DE27+'7. ГД Ямбург'!DE42+'10. ГД Ноябрьск'!DE19+'4. ГПП-УЗПКТ-СЗСК'!DE35+'4. ГПП-УЗПКТ-СЗСК'!DE46+0-0-0+0-0+0+0-0-0+0+0-0-0+0+0+0+0+0+0+0+0+0+0+0-0+0+0-0-0-0-0-0-'11. ГД Надым'!DE12+'11. ГД Надым'!DE13+'11. ГД Надым'!DE14+'11. ГД Надым'!DE15+'11. ГД Надым'!DE17+'11. ГД Надым'!DE18-'10. ГД Ноябрьск'!DE26+'7. ГД Ямбург'!DE42-'7. ГД Ямбург'!DE27-0-'7. ГД Ямбург'!DE24+'7. ГД Ямбург'!DE26-0</f>
        <v>0</v>
      </c>
      <c r="BX180" s="687">
        <f t="shared" si="184"/>
        <v>-2122.400000000001</v>
      </c>
      <c r="BY180" s="688">
        <f t="shared" si="185"/>
        <v>0</v>
      </c>
    </row>
    <row r="181" spans="2:77" ht="18.75" customHeight="1">
      <c r="B181" s="600"/>
      <c r="C181" s="718"/>
      <c r="D181" s="528"/>
      <c r="E181" s="528"/>
      <c r="F181" s="529"/>
      <c r="G181" s="530"/>
      <c r="H181" s="530"/>
      <c r="I181" s="519"/>
      <c r="J181" s="681"/>
      <c r="K181" s="681"/>
      <c r="L181" s="681"/>
      <c r="M181" s="681"/>
      <c r="N181" s="681"/>
      <c r="O181" s="681"/>
      <c r="P181" s="681"/>
      <c r="Q181" s="681"/>
      <c r="R181" s="681"/>
      <c r="S181" s="681"/>
      <c r="T181" s="681"/>
      <c r="U181" s="681"/>
      <c r="V181" s="681"/>
      <c r="W181" s="681"/>
      <c r="X181" s="681"/>
      <c r="Y181" s="681"/>
      <c r="Z181" s="681"/>
      <c r="AA181" s="681"/>
      <c r="AB181" s="681"/>
      <c r="AC181" s="681"/>
      <c r="AD181" s="681"/>
      <c r="AE181" s="681"/>
      <c r="AF181" s="681"/>
      <c r="AG181" s="681"/>
      <c r="AH181" s="681"/>
      <c r="AI181" s="681"/>
      <c r="AJ181" s="681"/>
      <c r="AK181" s="681"/>
      <c r="AL181" s="681"/>
      <c r="AM181" s="681"/>
      <c r="AN181" s="681"/>
      <c r="AO181" s="681"/>
      <c r="AP181" s="681"/>
      <c r="AQ181" s="681"/>
      <c r="AR181" s="681"/>
      <c r="AS181" s="681"/>
      <c r="AT181" s="681"/>
      <c r="AU181" s="681"/>
      <c r="AV181" s="681"/>
      <c r="AW181" s="681"/>
      <c r="AX181" s="681"/>
      <c r="AY181" s="681"/>
      <c r="AZ181" s="681"/>
      <c r="BA181" s="681"/>
      <c r="BB181" s="681"/>
      <c r="BC181" s="681"/>
      <c r="BD181" s="681"/>
      <c r="BE181" s="681"/>
      <c r="BF181" s="681"/>
      <c r="BG181" s="681"/>
      <c r="BH181" s="681"/>
      <c r="BI181" s="681"/>
      <c r="BJ181" s="681"/>
      <c r="BK181" s="681"/>
      <c r="BL181" s="681"/>
      <c r="BM181" s="681"/>
      <c r="BN181" s="681"/>
      <c r="BO181" s="681"/>
      <c r="BP181" s="681"/>
      <c r="BQ181" s="681"/>
      <c r="BR181" s="681"/>
      <c r="BS181" s="681"/>
      <c r="BT181" s="681"/>
      <c r="BU181" s="681"/>
      <c r="BV181" s="681"/>
      <c r="BW181" s="681"/>
      <c r="BX181" s="681"/>
      <c r="BY181" s="681"/>
    </row>
    <row r="182" spans="2:77" ht="18.75" customHeight="1">
      <c r="B182" s="600" t="s">
        <v>1598</v>
      </c>
      <c r="C182" s="486" t="s">
        <v>1599</v>
      </c>
      <c r="D182" s="528"/>
      <c r="E182" s="528"/>
      <c r="F182" s="529"/>
      <c r="G182" s="530"/>
      <c r="H182" s="530"/>
      <c r="I182" s="519"/>
      <c r="J182" s="681"/>
      <c r="K182" s="681"/>
      <c r="L182" s="681"/>
      <c r="M182" s="681"/>
      <c r="N182" s="681"/>
      <c r="O182" s="681"/>
      <c r="P182" s="681"/>
      <c r="Q182" s="681"/>
      <c r="R182" s="681"/>
      <c r="S182" s="681"/>
      <c r="T182" s="681"/>
      <c r="U182" s="681"/>
      <c r="V182" s="681"/>
      <c r="W182" s="681"/>
      <c r="X182" s="681"/>
      <c r="Y182" s="681"/>
      <c r="Z182" s="681"/>
      <c r="AA182" s="681"/>
      <c r="AB182" s="681"/>
      <c r="AC182" s="681"/>
      <c r="AD182" s="681"/>
      <c r="AE182" s="681"/>
      <c r="AF182" s="681"/>
      <c r="AG182" s="681"/>
      <c r="AH182" s="681"/>
      <c r="AI182" s="681"/>
      <c r="AJ182" s="681"/>
      <c r="AK182" s="681"/>
      <c r="AL182" s="681"/>
      <c r="AM182" s="681"/>
      <c r="AN182" s="681"/>
      <c r="AO182" s="681"/>
      <c r="AP182" s="681"/>
      <c r="AQ182" s="681"/>
      <c r="AR182" s="681"/>
      <c r="AS182" s="681"/>
      <c r="AT182" s="681"/>
      <c r="AU182" s="681"/>
      <c r="AV182" s="681"/>
      <c r="AW182" s="681"/>
      <c r="AX182" s="681"/>
      <c r="AY182" s="681"/>
      <c r="AZ182" s="681"/>
      <c r="BA182" s="681"/>
      <c r="BB182" s="681"/>
      <c r="BC182" s="681"/>
      <c r="BD182" s="681"/>
      <c r="BE182" s="681"/>
      <c r="BF182" s="681"/>
      <c r="BG182" s="681"/>
      <c r="BH182" s="681"/>
      <c r="BI182" s="681"/>
      <c r="BJ182" s="681"/>
      <c r="BK182" s="681"/>
      <c r="BL182" s="681"/>
      <c r="BM182" s="681"/>
      <c r="BN182" s="681"/>
      <c r="BO182" s="681"/>
      <c r="BP182" s="681"/>
      <c r="BQ182" s="681"/>
      <c r="BR182" s="681"/>
      <c r="BS182" s="681"/>
      <c r="BT182" s="681"/>
      <c r="BU182" s="681"/>
      <c r="BV182" s="681"/>
      <c r="BW182" s="681"/>
      <c r="BX182" s="681"/>
      <c r="BY182" s="681"/>
    </row>
    <row r="183" spans="2:77" ht="18.75" customHeight="1">
      <c r="B183" s="600"/>
      <c r="C183" s="487"/>
      <c r="D183" s="528"/>
      <c r="E183" s="528"/>
      <c r="F183" s="529"/>
      <c r="G183" s="530"/>
      <c r="H183" s="530"/>
      <c r="I183" s="520"/>
      <c r="J183" s="681"/>
      <c r="K183" s="681"/>
      <c r="L183" s="681"/>
      <c r="M183" s="681"/>
      <c r="N183" s="681"/>
      <c r="O183" s="681"/>
      <c r="P183" s="681"/>
      <c r="Q183" s="681"/>
      <c r="R183" s="681"/>
      <c r="S183" s="681"/>
      <c r="T183" s="681"/>
      <c r="U183" s="681"/>
      <c r="V183" s="681"/>
      <c r="W183" s="681"/>
      <c r="X183" s="681"/>
      <c r="Y183" s="681"/>
      <c r="Z183" s="681"/>
      <c r="AA183" s="681"/>
      <c r="AB183" s="681"/>
      <c r="AC183" s="681"/>
      <c r="AD183" s="681"/>
      <c r="AE183" s="681"/>
      <c r="AF183" s="681"/>
      <c r="AG183" s="681"/>
      <c r="AH183" s="681"/>
      <c r="AI183" s="681"/>
      <c r="AJ183" s="681"/>
      <c r="AK183" s="681"/>
      <c r="AL183" s="681"/>
      <c r="AM183" s="681"/>
      <c r="AN183" s="681"/>
      <c r="AO183" s="681"/>
      <c r="AP183" s="681"/>
      <c r="AQ183" s="681"/>
      <c r="AR183" s="681"/>
      <c r="AS183" s="681"/>
      <c r="AT183" s="681"/>
      <c r="AU183" s="681"/>
      <c r="AV183" s="681"/>
      <c r="AW183" s="681"/>
      <c r="AX183" s="681"/>
      <c r="AY183" s="681"/>
      <c r="AZ183" s="681"/>
      <c r="BA183" s="681"/>
      <c r="BB183" s="681"/>
      <c r="BC183" s="681"/>
      <c r="BD183" s="681"/>
      <c r="BE183" s="681"/>
      <c r="BF183" s="681"/>
      <c r="BG183" s="681"/>
      <c r="BH183" s="681"/>
      <c r="BI183" s="681"/>
      <c r="BJ183" s="681"/>
      <c r="BK183" s="681"/>
      <c r="BL183" s="681"/>
      <c r="BM183" s="681"/>
      <c r="BN183" s="681"/>
      <c r="BO183" s="681"/>
      <c r="BP183" s="681"/>
      <c r="BQ183" s="681"/>
      <c r="BR183" s="681"/>
      <c r="BS183" s="681"/>
      <c r="BT183" s="681"/>
      <c r="BU183" s="681"/>
      <c r="BV183" s="681"/>
      <c r="BW183" s="681"/>
      <c r="BX183" s="681"/>
      <c r="BY183" s="681"/>
    </row>
    <row r="184" spans="2:77" ht="18.75" customHeight="1">
      <c r="B184" s="600" t="s">
        <v>1439</v>
      </c>
      <c r="C184" s="604" t="s">
        <v>1505</v>
      </c>
      <c r="D184" s="528"/>
      <c r="E184" s="528"/>
      <c r="F184" s="529"/>
      <c r="G184" s="530"/>
      <c r="H184" s="530"/>
      <c r="I184" s="519"/>
      <c r="J184" s="681"/>
      <c r="K184" s="681"/>
      <c r="L184" s="681"/>
      <c r="M184" s="681"/>
      <c r="N184" s="681"/>
      <c r="O184" s="681"/>
      <c r="P184" s="681"/>
      <c r="Q184" s="681"/>
      <c r="R184" s="681"/>
      <c r="S184" s="681"/>
      <c r="T184" s="681"/>
      <c r="U184" s="681"/>
      <c r="V184" s="681"/>
      <c r="W184" s="681"/>
      <c r="X184" s="681"/>
      <c r="Y184" s="681"/>
      <c r="Z184" s="681"/>
      <c r="AA184" s="681"/>
      <c r="AB184" s="681"/>
      <c r="AC184" s="681"/>
      <c r="AD184" s="681"/>
      <c r="AE184" s="681"/>
      <c r="AF184" s="681"/>
      <c r="AG184" s="681"/>
      <c r="AH184" s="681"/>
      <c r="AI184" s="681"/>
      <c r="AJ184" s="681"/>
      <c r="AK184" s="681"/>
      <c r="AL184" s="681"/>
      <c r="AM184" s="681"/>
      <c r="AN184" s="681"/>
      <c r="AO184" s="681"/>
      <c r="AP184" s="681"/>
      <c r="AQ184" s="681"/>
      <c r="AR184" s="681"/>
      <c r="AS184" s="681"/>
      <c r="AT184" s="681"/>
      <c r="AU184" s="681"/>
      <c r="AV184" s="681"/>
      <c r="AW184" s="681"/>
      <c r="AX184" s="681"/>
      <c r="AY184" s="681"/>
      <c r="AZ184" s="681"/>
      <c r="BA184" s="681"/>
      <c r="BB184" s="681"/>
      <c r="BC184" s="681"/>
      <c r="BD184" s="681"/>
      <c r="BE184" s="681"/>
      <c r="BF184" s="681"/>
      <c r="BG184" s="681"/>
      <c r="BH184" s="681"/>
      <c r="BI184" s="681"/>
      <c r="BJ184" s="681"/>
      <c r="BK184" s="681"/>
      <c r="BL184" s="681"/>
      <c r="BM184" s="681"/>
      <c r="BN184" s="681"/>
      <c r="BO184" s="681"/>
      <c r="BP184" s="681"/>
      <c r="BQ184" s="681"/>
      <c r="BR184" s="681"/>
      <c r="BS184" s="681"/>
      <c r="BT184" s="681"/>
      <c r="BU184" s="681"/>
      <c r="BV184" s="681"/>
      <c r="BW184" s="681"/>
      <c r="BX184" s="681"/>
      <c r="BY184" s="681"/>
    </row>
    <row r="185" spans="2:77" ht="37.5" customHeight="1">
      <c r="B185" s="600" t="s">
        <v>112</v>
      </c>
      <c r="C185" s="599" t="s">
        <v>1600</v>
      </c>
      <c r="D185" s="528"/>
      <c r="E185" s="528"/>
      <c r="F185" s="529"/>
      <c r="G185" s="530" t="s">
        <v>1601</v>
      </c>
      <c r="H185" s="530"/>
      <c r="I185" s="519" t="s">
        <v>1438</v>
      </c>
      <c r="J185" s="687">
        <f t="shared" ref="J185:K189" si="186">N185+AD185+AT185+BJ185</f>
        <v>53.2</v>
      </c>
      <c r="K185" s="687">
        <f t="shared" si="186"/>
        <v>0</v>
      </c>
      <c r="L185" s="687">
        <f>IFERROR(K185-J185,"-")</f>
        <v>-53.2</v>
      </c>
      <c r="M185" s="688">
        <f>IFERROR(K185/J185,"-")</f>
        <v>0</v>
      </c>
      <c r="N185" s="687">
        <f t="shared" ref="N185:O189" si="187">R185+V185+Z185</f>
        <v>17.100000000000001</v>
      </c>
      <c r="O185" s="687">
        <f t="shared" si="187"/>
        <v>0</v>
      </c>
      <c r="P185" s="687">
        <f>IFERROR(O185-N185,"-")</f>
        <v>-17.100000000000001</v>
      </c>
      <c r="Q185" s="688">
        <f>IFERROR(O185/N185,"-")</f>
        <v>0</v>
      </c>
      <c r="R185" s="687">
        <f>'7. ГД Ямбург'!W27</f>
        <v>5.9</v>
      </c>
      <c r="S185" s="687">
        <f>'7. ГД Ямбург'!Y27</f>
        <v>0</v>
      </c>
      <c r="T185" s="687">
        <f>IFERROR(S185-R185,"-")</f>
        <v>-5.9</v>
      </c>
      <c r="U185" s="688">
        <f>IFERROR(S185/R185,"-")</f>
        <v>0</v>
      </c>
      <c r="V185" s="687">
        <f>'7. ГД Ямбург'!AC27</f>
        <v>5.3</v>
      </c>
      <c r="W185" s="687">
        <f>'7. ГД Ямбург'!AE27</f>
        <v>0</v>
      </c>
      <c r="X185" s="687">
        <f>IFERROR(W185-V185,"-")</f>
        <v>-5.3</v>
      </c>
      <c r="Y185" s="688">
        <f>IFERROR(W185/V185,"-")</f>
        <v>0</v>
      </c>
      <c r="Z185" s="687">
        <f>'7. ГД Ямбург'!AI27</f>
        <v>5.9</v>
      </c>
      <c r="AA185" s="687">
        <f>'7. ГД Ямбург'!AK27</f>
        <v>0</v>
      </c>
      <c r="AB185" s="687">
        <f>IFERROR(AA185-Z185,"-")</f>
        <v>-5.9</v>
      </c>
      <c r="AC185" s="688">
        <f>IFERROR(AA185/Z185,"-")</f>
        <v>0</v>
      </c>
      <c r="AD185" s="687">
        <f t="shared" ref="AD185:AE189" si="188">AH185+AL185+AP185</f>
        <v>16.200000000000003</v>
      </c>
      <c r="AE185" s="687">
        <f t="shared" si="188"/>
        <v>0</v>
      </c>
      <c r="AF185" s="687">
        <f>IFERROR(AE185-AD185,"-")</f>
        <v>-16.200000000000003</v>
      </c>
      <c r="AG185" s="688">
        <f>IFERROR(AE185/AD185,"-")</f>
        <v>0</v>
      </c>
      <c r="AH185" s="687">
        <f>'7. ГД Ямбург'!AU27</f>
        <v>5.6</v>
      </c>
      <c r="AI185" s="687">
        <f>'7. ГД Ямбург'!AW27</f>
        <v>0</v>
      </c>
      <c r="AJ185" s="687">
        <f>IFERROR(AI185-AH185,"-")</f>
        <v>-5.6</v>
      </c>
      <c r="AK185" s="688">
        <f>IFERROR(AI185/AH185,"-")</f>
        <v>0</v>
      </c>
      <c r="AL185" s="687">
        <f>'7. ГД Ямбург'!BA27</f>
        <v>5.7</v>
      </c>
      <c r="AM185" s="687">
        <f>'7. ГД Ямбург'!BC27</f>
        <v>0</v>
      </c>
      <c r="AN185" s="687">
        <f>IFERROR(AM185-AL185,"-")</f>
        <v>-5.7</v>
      </c>
      <c r="AO185" s="688">
        <f>IFERROR(AM185/AL185,"-")</f>
        <v>0</v>
      </c>
      <c r="AP185" s="687">
        <f>'7. ГД Ямбург'!BG27</f>
        <v>4.9000000000000004</v>
      </c>
      <c r="AQ185" s="687">
        <f>'7. ГД Ямбург'!BI27</f>
        <v>0</v>
      </c>
      <c r="AR185" s="687">
        <f>IFERROR(AQ185-AP185,"-")</f>
        <v>-4.9000000000000004</v>
      </c>
      <c r="AS185" s="688">
        <f>IFERROR(AQ185/AP185,"-")</f>
        <v>0</v>
      </c>
      <c r="AT185" s="687">
        <f t="shared" ref="AT185:AU189" si="189">AX185+BB185+BF185</f>
        <v>3.3</v>
      </c>
      <c r="AU185" s="687">
        <f t="shared" si="189"/>
        <v>0</v>
      </c>
      <c r="AV185" s="687">
        <f>IFERROR(AU185-AT185,"-")</f>
        <v>-3.3</v>
      </c>
      <c r="AW185" s="688">
        <f>IFERROR(AU185/AT185,"-")</f>
        <v>0</v>
      </c>
      <c r="AX185" s="687">
        <f>'7. ГД Ямбург'!BS27</f>
        <v>2</v>
      </c>
      <c r="AY185" s="687">
        <f>'7. ГД Ямбург'!BU27</f>
        <v>0</v>
      </c>
      <c r="AZ185" s="687">
        <f>IFERROR(AY185-AX185,"-")</f>
        <v>-2</v>
      </c>
      <c r="BA185" s="688">
        <f>IFERROR(AY185/AX185,"-")</f>
        <v>0</v>
      </c>
      <c r="BB185" s="687">
        <f>'7. ГД Ямбург'!BY27</f>
        <v>0.6</v>
      </c>
      <c r="BC185" s="687">
        <f>'7. ГД Ямбург'!CA27</f>
        <v>0</v>
      </c>
      <c r="BD185" s="687">
        <f>IFERROR(BC185-BB185,"-")</f>
        <v>-0.6</v>
      </c>
      <c r="BE185" s="688">
        <f>IFERROR(BC185/BB185,"-")</f>
        <v>0</v>
      </c>
      <c r="BF185" s="687">
        <f>'7. ГД Ямбург'!CE27</f>
        <v>0.7</v>
      </c>
      <c r="BG185" s="687">
        <f>'7. ГД Ямбург'!CG27</f>
        <v>0</v>
      </c>
      <c r="BH185" s="687">
        <f>IFERROR(BG185-BF185,"-")</f>
        <v>-0.7</v>
      </c>
      <c r="BI185" s="688">
        <f>IFERROR(BG185/BF185,"-")</f>
        <v>0</v>
      </c>
      <c r="BJ185" s="687">
        <f t="shared" ref="BJ185:BK189" si="190">BN185+BR185+BV185</f>
        <v>16.600000000000001</v>
      </c>
      <c r="BK185" s="687">
        <f t="shared" si="190"/>
        <v>0</v>
      </c>
      <c r="BL185" s="687">
        <f>IFERROR(BK185-BJ185,"-")</f>
        <v>-16.600000000000001</v>
      </c>
      <c r="BM185" s="688">
        <f>IFERROR(BK185/BJ185,"-")</f>
        <v>0</v>
      </c>
      <c r="BN185" s="687">
        <f>'7. ГД Ямбург'!CQ27</f>
        <v>5.6</v>
      </c>
      <c r="BO185" s="687">
        <f>'7. ГД Ямбург'!CS27</f>
        <v>0</v>
      </c>
      <c r="BP185" s="687">
        <f>IFERROR(BO185-BN185,"-")</f>
        <v>-5.6</v>
      </c>
      <c r="BQ185" s="688">
        <f>IFERROR(BO185/BN185,"-")</f>
        <v>0</v>
      </c>
      <c r="BR185" s="687">
        <f>'7. ГД Ямбург'!CW27</f>
        <v>5.4</v>
      </c>
      <c r="BS185" s="687">
        <f>'7. ГД Ямбург'!CY27</f>
        <v>0</v>
      </c>
      <c r="BT185" s="687">
        <f>IFERROR(BS185-BR185,"-")</f>
        <v>-5.4</v>
      </c>
      <c r="BU185" s="688">
        <f>IFERROR(BS185/BR185,"-")</f>
        <v>0</v>
      </c>
      <c r="BV185" s="687">
        <f>'7. ГД Ямбург'!DC27</f>
        <v>5.6</v>
      </c>
      <c r="BW185" s="687">
        <f>'7. ГД Ямбург'!DE27</f>
        <v>0</v>
      </c>
      <c r="BX185" s="687">
        <f>IFERROR(BW185-BV185,"-")</f>
        <v>-5.6</v>
      </c>
      <c r="BY185" s="688">
        <f>IFERROR(BW185/BV185,"-")</f>
        <v>0</v>
      </c>
    </row>
    <row r="186" spans="2:77" ht="18.75" customHeight="1">
      <c r="B186" s="600" t="s">
        <v>122</v>
      </c>
      <c r="C186" s="604" t="s">
        <v>1602</v>
      </c>
      <c r="D186" s="528"/>
      <c r="E186" s="528"/>
      <c r="F186" s="529"/>
      <c r="G186" s="530" t="s">
        <v>1603</v>
      </c>
      <c r="H186" s="530"/>
      <c r="I186" s="519" t="s">
        <v>1438</v>
      </c>
      <c r="J186" s="687">
        <f t="shared" si="186"/>
        <v>0.31999999999999995</v>
      </c>
      <c r="K186" s="687">
        <f t="shared" si="186"/>
        <v>0</v>
      </c>
      <c r="L186" s="687">
        <f>IFERROR(K186-J186,"-")</f>
        <v>-0.31999999999999995</v>
      </c>
      <c r="M186" s="688">
        <f>IFERROR(K186/J186,"-")</f>
        <v>0</v>
      </c>
      <c r="N186" s="687">
        <f t="shared" si="187"/>
        <v>0.09</v>
      </c>
      <c r="O186" s="687">
        <f t="shared" si="187"/>
        <v>0</v>
      </c>
      <c r="P186" s="687">
        <f>IFERROR(O186-N186,"-")</f>
        <v>-0.09</v>
      </c>
      <c r="Q186" s="688">
        <f>IFERROR(O186/N186,"-")</f>
        <v>0</v>
      </c>
      <c r="R186" s="687">
        <f>'7. ГД Ямбург'!W30</f>
        <v>0.03</v>
      </c>
      <c r="S186" s="687">
        <f>'7. ГД Ямбург'!Y30</f>
        <v>0</v>
      </c>
      <c r="T186" s="687">
        <f>IFERROR(S186-R186,"-")</f>
        <v>-0.03</v>
      </c>
      <c r="U186" s="688">
        <f>IFERROR(S186/R186,"-")</f>
        <v>0</v>
      </c>
      <c r="V186" s="687">
        <f>'7. ГД Ямбург'!AC30</f>
        <v>0.03</v>
      </c>
      <c r="W186" s="687">
        <f>'7. ГД Ямбург'!AE30</f>
        <v>0</v>
      </c>
      <c r="X186" s="687">
        <f>IFERROR(W186-V186,"-")</f>
        <v>-0.03</v>
      </c>
      <c r="Y186" s="688">
        <f>IFERROR(W186/V186,"-")</f>
        <v>0</v>
      </c>
      <c r="Z186" s="687">
        <f>'7. ГД Ямбург'!AI30</f>
        <v>0.03</v>
      </c>
      <c r="AA186" s="687">
        <f>'7. ГД Ямбург'!AK30</f>
        <v>0</v>
      </c>
      <c r="AB186" s="687">
        <f>IFERROR(AA186-Z186,"-")</f>
        <v>-0.03</v>
      </c>
      <c r="AC186" s="688">
        <f>IFERROR(AA186/Z186,"-")</f>
        <v>0</v>
      </c>
      <c r="AD186" s="687">
        <f t="shared" si="188"/>
        <v>0.08</v>
      </c>
      <c r="AE186" s="687">
        <f t="shared" si="188"/>
        <v>0</v>
      </c>
      <c r="AF186" s="687">
        <f>IFERROR(AE186-AD186,"-")</f>
        <v>-0.08</v>
      </c>
      <c r="AG186" s="688">
        <f>IFERROR(AE186/AD186,"-")</f>
        <v>0</v>
      </c>
      <c r="AH186" s="687">
        <f>'7. ГД Ямбург'!AU30</f>
        <v>0.03</v>
      </c>
      <c r="AI186" s="687">
        <f>'7. ГД Ямбург'!AW30</f>
        <v>0</v>
      </c>
      <c r="AJ186" s="687">
        <f>IFERROR(AI186-AH186,"-")</f>
        <v>-0.03</v>
      </c>
      <c r="AK186" s="688">
        <f>IFERROR(AI186/AH186,"-")</f>
        <v>0</v>
      </c>
      <c r="AL186" s="687">
        <f>'7. ГД Ямбург'!BA30</f>
        <v>0.03</v>
      </c>
      <c r="AM186" s="687">
        <f>'7. ГД Ямбург'!BC30</f>
        <v>0</v>
      </c>
      <c r="AN186" s="687">
        <f>IFERROR(AM186-AL186,"-")</f>
        <v>-0.03</v>
      </c>
      <c r="AO186" s="688">
        <f>IFERROR(AM186/AL186,"-")</f>
        <v>0</v>
      </c>
      <c r="AP186" s="687">
        <f>'7. ГД Ямбург'!BG30</f>
        <v>0.02</v>
      </c>
      <c r="AQ186" s="687">
        <f>'7. ГД Ямбург'!BI30</f>
        <v>0</v>
      </c>
      <c r="AR186" s="687">
        <f>IFERROR(AQ186-AP186,"-")</f>
        <v>-0.02</v>
      </c>
      <c r="AS186" s="688">
        <f>IFERROR(AQ186/AP186,"-")</f>
        <v>0</v>
      </c>
      <c r="AT186" s="687">
        <f t="shared" si="189"/>
        <v>6.0000000000000005E-2</v>
      </c>
      <c r="AU186" s="687">
        <f t="shared" si="189"/>
        <v>0</v>
      </c>
      <c r="AV186" s="687">
        <f>IFERROR(AU186-AT186,"-")</f>
        <v>-6.0000000000000005E-2</v>
      </c>
      <c r="AW186" s="688">
        <f>IFERROR(AU186/AT186,"-")</f>
        <v>0</v>
      </c>
      <c r="AX186" s="687">
        <f>'7. ГД Ямбург'!BS30</f>
        <v>0.04</v>
      </c>
      <c r="AY186" s="687">
        <f>'7. ГД Ямбург'!BU30</f>
        <v>0</v>
      </c>
      <c r="AZ186" s="687">
        <f>IFERROR(AY186-AX186,"-")</f>
        <v>-0.04</v>
      </c>
      <c r="BA186" s="688">
        <f>IFERROR(AY186/AX186,"-")</f>
        <v>0</v>
      </c>
      <c r="BB186" s="687">
        <f>'7. ГД Ямбург'!BY30</f>
        <v>0.01</v>
      </c>
      <c r="BC186" s="687">
        <f>'7. ГД Ямбург'!CA30</f>
        <v>0</v>
      </c>
      <c r="BD186" s="687">
        <f>IFERROR(BC186-BB186,"-")</f>
        <v>-0.01</v>
      </c>
      <c r="BE186" s="688">
        <f>IFERROR(BC186/BB186,"-")</f>
        <v>0</v>
      </c>
      <c r="BF186" s="687">
        <f>'7. ГД Ямбург'!CE30</f>
        <v>0.01</v>
      </c>
      <c r="BG186" s="687">
        <f>'7. ГД Ямбург'!CG30</f>
        <v>0</v>
      </c>
      <c r="BH186" s="687">
        <f>IFERROR(BG186-BF186,"-")</f>
        <v>-0.01</v>
      </c>
      <c r="BI186" s="688">
        <f>IFERROR(BG186/BF186,"-")</f>
        <v>0</v>
      </c>
      <c r="BJ186" s="687">
        <f t="shared" si="190"/>
        <v>0.09</v>
      </c>
      <c r="BK186" s="687">
        <f t="shared" si="190"/>
        <v>0</v>
      </c>
      <c r="BL186" s="687">
        <f>IFERROR(BK186-BJ186,"-")</f>
        <v>-0.09</v>
      </c>
      <c r="BM186" s="688">
        <f>IFERROR(BK186/BJ186,"-")</f>
        <v>0</v>
      </c>
      <c r="BN186" s="687">
        <f>'7. ГД Ямбург'!CQ30</f>
        <v>0.03</v>
      </c>
      <c r="BO186" s="687">
        <f>'7. ГД Ямбург'!CS30</f>
        <v>0</v>
      </c>
      <c r="BP186" s="687">
        <f>IFERROR(BO186-BN186,"-")</f>
        <v>-0.03</v>
      </c>
      <c r="BQ186" s="688">
        <f>IFERROR(BO186/BN186,"-")</f>
        <v>0</v>
      </c>
      <c r="BR186" s="687">
        <f>'7. ГД Ямбург'!CW30</f>
        <v>0.03</v>
      </c>
      <c r="BS186" s="687">
        <f>'7. ГД Ямбург'!CY30</f>
        <v>0</v>
      </c>
      <c r="BT186" s="687">
        <f>IFERROR(BS186-BR186,"-")</f>
        <v>-0.03</v>
      </c>
      <c r="BU186" s="688">
        <f>IFERROR(BS186/BR186,"-")</f>
        <v>0</v>
      </c>
      <c r="BV186" s="687">
        <f>'7. ГД Ямбург'!DC30</f>
        <v>0.03</v>
      </c>
      <c r="BW186" s="687">
        <f>'7. ГД Ямбург'!DE30</f>
        <v>0</v>
      </c>
      <c r="BX186" s="687">
        <f>IFERROR(BW186-BV186,"-")</f>
        <v>-0.03</v>
      </c>
      <c r="BY186" s="688">
        <f>IFERROR(BW186/BV186,"-")</f>
        <v>0</v>
      </c>
    </row>
    <row r="187" spans="2:77" ht="18.75" customHeight="1">
      <c r="B187" s="600" t="s">
        <v>905</v>
      </c>
      <c r="C187" s="604" t="s">
        <v>1604</v>
      </c>
      <c r="D187" s="528"/>
      <c r="E187" s="528"/>
      <c r="F187" s="529"/>
      <c r="G187" s="530" t="s">
        <v>1605</v>
      </c>
      <c r="H187" s="530"/>
      <c r="I187" s="519" t="s">
        <v>1438</v>
      </c>
      <c r="J187" s="687">
        <f t="shared" si="186"/>
        <v>52.879999999999995</v>
      </c>
      <c r="K187" s="687">
        <f t="shared" si="186"/>
        <v>0</v>
      </c>
      <c r="L187" s="687">
        <f>IFERROR(K187-J187,"-")</f>
        <v>-52.879999999999995</v>
      </c>
      <c r="M187" s="688">
        <f>IFERROR(K187/J187,"-")</f>
        <v>0</v>
      </c>
      <c r="N187" s="687">
        <f t="shared" si="187"/>
        <v>17.009999999999998</v>
      </c>
      <c r="O187" s="687">
        <f t="shared" si="187"/>
        <v>0</v>
      </c>
      <c r="P187" s="687">
        <f>IFERROR(O187-N187,"-")</f>
        <v>-17.009999999999998</v>
      </c>
      <c r="Q187" s="688">
        <f>IFERROR(O187/N187,"-")</f>
        <v>0</v>
      </c>
      <c r="R187" s="687">
        <f>'7. ГД Ямбург'!W32</f>
        <v>5.87</v>
      </c>
      <c r="S187" s="687">
        <f>'7. ГД Ямбург'!Y32</f>
        <v>0</v>
      </c>
      <c r="T187" s="687">
        <f>IFERROR(S187-R187,"-")</f>
        <v>-5.87</v>
      </c>
      <c r="U187" s="688">
        <f>IFERROR(S187/R187,"-")</f>
        <v>0</v>
      </c>
      <c r="V187" s="687">
        <f>'7. ГД Ямбург'!AC32</f>
        <v>5.27</v>
      </c>
      <c r="W187" s="687">
        <f>'7. ГД Ямбург'!AE32</f>
        <v>0</v>
      </c>
      <c r="X187" s="687">
        <f>IFERROR(W187-V187,"-")</f>
        <v>-5.27</v>
      </c>
      <c r="Y187" s="688">
        <f>IFERROR(W187/V187,"-")</f>
        <v>0</v>
      </c>
      <c r="Z187" s="687">
        <f>'7. ГД Ямбург'!AI32</f>
        <v>5.8699999999999992</v>
      </c>
      <c r="AA187" s="687">
        <f>'7. ГД Ямбург'!AK32</f>
        <v>0</v>
      </c>
      <c r="AB187" s="687">
        <f>IFERROR(AA187-Z187,"-")</f>
        <v>-5.8699999999999992</v>
      </c>
      <c r="AC187" s="688">
        <f>IFERROR(AA187/Z187,"-")</f>
        <v>0</v>
      </c>
      <c r="AD187" s="687">
        <f t="shared" si="188"/>
        <v>16.12</v>
      </c>
      <c r="AE187" s="687">
        <f t="shared" si="188"/>
        <v>0</v>
      </c>
      <c r="AF187" s="687">
        <f>IFERROR(AE187-AD187,"-")</f>
        <v>-16.12</v>
      </c>
      <c r="AG187" s="688">
        <f>IFERROR(AE187/AD187,"-")</f>
        <v>0</v>
      </c>
      <c r="AH187" s="687">
        <f>'7. ГД Ямбург'!AU32</f>
        <v>5.57</v>
      </c>
      <c r="AI187" s="687">
        <f>'7. ГД Ямбург'!AW32</f>
        <v>0</v>
      </c>
      <c r="AJ187" s="687">
        <f>IFERROR(AI187-AH187,"-")</f>
        <v>-5.57</v>
      </c>
      <c r="AK187" s="688">
        <f>IFERROR(AI187/AH187,"-")</f>
        <v>0</v>
      </c>
      <c r="AL187" s="687">
        <f>'7. ГД Ямбург'!BA32</f>
        <v>5.67</v>
      </c>
      <c r="AM187" s="687">
        <f>'7. ГД Ямбург'!BC32</f>
        <v>0</v>
      </c>
      <c r="AN187" s="687">
        <f>IFERROR(AM187-AL187,"-")</f>
        <v>-5.67</v>
      </c>
      <c r="AO187" s="688">
        <f>IFERROR(AM187/AL187,"-")</f>
        <v>0</v>
      </c>
      <c r="AP187" s="687">
        <f>'7. ГД Ямбург'!BG32</f>
        <v>4.88</v>
      </c>
      <c r="AQ187" s="687">
        <f>'7. ГД Ямбург'!BI32</f>
        <v>0</v>
      </c>
      <c r="AR187" s="687">
        <f>IFERROR(AQ187-AP187,"-")</f>
        <v>-4.88</v>
      </c>
      <c r="AS187" s="688">
        <f>IFERROR(AQ187/AP187,"-")</f>
        <v>0</v>
      </c>
      <c r="AT187" s="687">
        <f t="shared" si="189"/>
        <v>3.2399999999999998</v>
      </c>
      <c r="AU187" s="687">
        <f t="shared" si="189"/>
        <v>0</v>
      </c>
      <c r="AV187" s="687">
        <f>IFERROR(AU187-AT187,"-")</f>
        <v>-3.2399999999999998</v>
      </c>
      <c r="AW187" s="688">
        <f>IFERROR(AU187/AT187,"-")</f>
        <v>0</v>
      </c>
      <c r="AX187" s="687">
        <f>'7. ГД Ямбург'!BS32</f>
        <v>1.96</v>
      </c>
      <c r="AY187" s="687">
        <f>'7. ГД Ямбург'!BU32</f>
        <v>0</v>
      </c>
      <c r="AZ187" s="687">
        <f>IFERROR(AY187-AX187,"-")</f>
        <v>-1.96</v>
      </c>
      <c r="BA187" s="688">
        <f>IFERROR(AY187/AX187,"-")</f>
        <v>0</v>
      </c>
      <c r="BB187" s="687">
        <f>'7. ГД Ямбург'!BY32</f>
        <v>0.59000000000000008</v>
      </c>
      <c r="BC187" s="687">
        <f>'7. ГД Ямбург'!CA32</f>
        <v>0</v>
      </c>
      <c r="BD187" s="687">
        <f>IFERROR(BC187-BB187,"-")</f>
        <v>-0.59000000000000008</v>
      </c>
      <c r="BE187" s="688">
        <f>IFERROR(BC187/BB187,"-")</f>
        <v>0</v>
      </c>
      <c r="BF187" s="687">
        <f>'7. ГД Ямбург'!CE32</f>
        <v>0.69000000000000006</v>
      </c>
      <c r="BG187" s="687">
        <f>'7. ГД Ямбург'!CG32</f>
        <v>0</v>
      </c>
      <c r="BH187" s="687">
        <f>IFERROR(BG187-BF187,"-")</f>
        <v>-0.69000000000000006</v>
      </c>
      <c r="BI187" s="688">
        <f>IFERROR(BG187/BF187,"-")</f>
        <v>0</v>
      </c>
      <c r="BJ187" s="687">
        <f t="shared" si="190"/>
        <v>16.509999999999998</v>
      </c>
      <c r="BK187" s="687">
        <f t="shared" si="190"/>
        <v>0</v>
      </c>
      <c r="BL187" s="687">
        <f>IFERROR(BK187-BJ187,"-")</f>
        <v>-16.509999999999998</v>
      </c>
      <c r="BM187" s="688">
        <f>IFERROR(BK187/BJ187,"-")</f>
        <v>0</v>
      </c>
      <c r="BN187" s="687">
        <f>'7. ГД Ямбург'!CQ32</f>
        <v>5.57</v>
      </c>
      <c r="BO187" s="687">
        <f>'7. ГД Ямбург'!CS32</f>
        <v>0</v>
      </c>
      <c r="BP187" s="687">
        <f>IFERROR(BO187-BN187,"-")</f>
        <v>-5.57</v>
      </c>
      <c r="BQ187" s="688">
        <f>IFERROR(BO187/BN187,"-")</f>
        <v>0</v>
      </c>
      <c r="BR187" s="687">
        <f>'7. ГД Ямбург'!CW32</f>
        <v>5.3699999999999992</v>
      </c>
      <c r="BS187" s="687">
        <f>'7. ГД Ямбург'!CY32</f>
        <v>0</v>
      </c>
      <c r="BT187" s="687">
        <f>IFERROR(BS187-BR187,"-")</f>
        <v>-5.3699999999999992</v>
      </c>
      <c r="BU187" s="688">
        <f>IFERROR(BS187/BR187,"-")</f>
        <v>0</v>
      </c>
      <c r="BV187" s="687">
        <f>'7. ГД Ямбург'!DC32</f>
        <v>5.57</v>
      </c>
      <c r="BW187" s="687">
        <f>'7. ГД Ямбург'!DE32</f>
        <v>0</v>
      </c>
      <c r="BX187" s="687">
        <f>IFERROR(BW187-BV187,"-")</f>
        <v>-5.57</v>
      </c>
      <c r="BY187" s="688">
        <f>IFERROR(BW187/BV187,"-")</f>
        <v>0</v>
      </c>
    </row>
    <row r="188" spans="2:77" ht="18.75" customHeight="1">
      <c r="B188" s="600" t="s">
        <v>1606</v>
      </c>
      <c r="C188" s="604" t="s">
        <v>1607</v>
      </c>
      <c r="D188" s="528"/>
      <c r="E188" s="528"/>
      <c r="F188" s="529"/>
      <c r="G188" s="530" t="s">
        <v>674</v>
      </c>
      <c r="H188" s="530"/>
      <c r="I188" s="519" t="s">
        <v>1438</v>
      </c>
      <c r="J188" s="687">
        <f t="shared" si="186"/>
        <v>22.06</v>
      </c>
      <c r="K188" s="687">
        <f t="shared" si="186"/>
        <v>0</v>
      </c>
      <c r="L188" s="687">
        <f>IFERROR(K188-J188,"-")</f>
        <v>-22.06</v>
      </c>
      <c r="M188" s="688">
        <f>IFERROR(K188/J188,"-")</f>
        <v>0</v>
      </c>
      <c r="N188" s="687">
        <f t="shared" si="187"/>
        <v>7.32</v>
      </c>
      <c r="O188" s="687">
        <f t="shared" si="187"/>
        <v>0</v>
      </c>
      <c r="P188" s="687">
        <f>IFERROR(O188-N188,"-")</f>
        <v>-7.32</v>
      </c>
      <c r="Q188" s="688">
        <f>IFERROR(O188/N188,"-")</f>
        <v>0</v>
      </c>
      <c r="R188" s="687">
        <f>'7. ГД Ямбург'!W33</f>
        <v>2.5</v>
      </c>
      <c r="S188" s="687">
        <f>'7. ГД Ямбург'!Y33</f>
        <v>0</v>
      </c>
      <c r="T188" s="687">
        <f>IFERROR(S188-R188,"-")</f>
        <v>-2.5</v>
      </c>
      <c r="U188" s="688">
        <f>IFERROR(S188/R188,"-")</f>
        <v>0</v>
      </c>
      <c r="V188" s="687">
        <f>'7. ГД Ямбург'!AC33</f>
        <v>2.31</v>
      </c>
      <c r="W188" s="687">
        <f>'7. ГД Ямбург'!AE33</f>
        <v>0</v>
      </c>
      <c r="X188" s="687">
        <f>IFERROR(W188-V188,"-")</f>
        <v>-2.31</v>
      </c>
      <c r="Y188" s="688">
        <f>IFERROR(W188/V188,"-")</f>
        <v>0</v>
      </c>
      <c r="Z188" s="687">
        <f>'7. ГД Ямбург'!AI33</f>
        <v>2.5099999999999998</v>
      </c>
      <c r="AA188" s="687">
        <f>'7. ГД Ямбург'!AK33</f>
        <v>0</v>
      </c>
      <c r="AB188" s="687">
        <f>IFERROR(AA188-Z188,"-")</f>
        <v>-2.5099999999999998</v>
      </c>
      <c r="AC188" s="688">
        <f>IFERROR(AA188/Z188,"-")</f>
        <v>0</v>
      </c>
      <c r="AD188" s="687">
        <f t="shared" si="188"/>
        <v>7.01</v>
      </c>
      <c r="AE188" s="687">
        <f t="shared" si="188"/>
        <v>0</v>
      </c>
      <c r="AF188" s="687">
        <f>IFERROR(AE188-AD188,"-")</f>
        <v>-7.01</v>
      </c>
      <c r="AG188" s="688">
        <f>IFERROR(AE188/AD188,"-")</f>
        <v>0</v>
      </c>
      <c r="AH188" s="687">
        <f>'7. ГД Ямбург'!AU33</f>
        <v>2.2999999999999998</v>
      </c>
      <c r="AI188" s="687">
        <f>'7. ГД Ямбург'!AW33</f>
        <v>0</v>
      </c>
      <c r="AJ188" s="687">
        <f>IFERROR(AI188-AH188,"-")</f>
        <v>-2.2999999999999998</v>
      </c>
      <c r="AK188" s="688">
        <f>IFERROR(AI188/AH188,"-")</f>
        <v>0</v>
      </c>
      <c r="AL188" s="687">
        <f>'7. ГД Ямбург'!BA33</f>
        <v>2.41</v>
      </c>
      <c r="AM188" s="687">
        <f>'7. ГД Ямбург'!BC33</f>
        <v>0</v>
      </c>
      <c r="AN188" s="687">
        <f>IFERROR(AM188-AL188,"-")</f>
        <v>-2.41</v>
      </c>
      <c r="AO188" s="688">
        <f>IFERROR(AM188/AL188,"-")</f>
        <v>0</v>
      </c>
      <c r="AP188" s="687">
        <f>'7. ГД Ямбург'!BG33</f>
        <v>2.2999999999999998</v>
      </c>
      <c r="AQ188" s="687">
        <f>'7. ГД Ямбург'!BI33</f>
        <v>0</v>
      </c>
      <c r="AR188" s="687">
        <f>IFERROR(AQ188-AP188,"-")</f>
        <v>-2.2999999999999998</v>
      </c>
      <c r="AS188" s="688">
        <f>IFERROR(AQ188/AP188,"-")</f>
        <v>0</v>
      </c>
      <c r="AT188" s="687">
        <f t="shared" si="189"/>
        <v>1.21</v>
      </c>
      <c r="AU188" s="687">
        <f t="shared" si="189"/>
        <v>0</v>
      </c>
      <c r="AV188" s="687">
        <f>IFERROR(AU188-AT188,"-")</f>
        <v>-1.21</v>
      </c>
      <c r="AW188" s="688">
        <f>IFERROR(AU188/AT188,"-")</f>
        <v>0</v>
      </c>
      <c r="AX188" s="687">
        <f>'7. ГД Ямбург'!BS33</f>
        <v>1.2</v>
      </c>
      <c r="AY188" s="687">
        <f>'7. ГД Ямбург'!BU33</f>
        <v>0</v>
      </c>
      <c r="AZ188" s="687">
        <f>IFERROR(AY188-AX188,"-")</f>
        <v>-1.2</v>
      </c>
      <c r="BA188" s="688">
        <f>IFERROR(AY188/AX188,"-")</f>
        <v>0</v>
      </c>
      <c r="BB188" s="687">
        <f>'7. ГД Ямбург'!BY33</f>
        <v>0</v>
      </c>
      <c r="BC188" s="687">
        <f>'7. ГД Ямбург'!CA33</f>
        <v>0</v>
      </c>
      <c r="BD188" s="687">
        <f>IFERROR(BC188-BB188,"-")</f>
        <v>0</v>
      </c>
      <c r="BE188" s="688" t="str">
        <f>IFERROR(BC188/BB188,"-")</f>
        <v>-</v>
      </c>
      <c r="BF188" s="687">
        <f>'7. ГД Ямбург'!CE33</f>
        <v>0.01</v>
      </c>
      <c r="BG188" s="687">
        <f>'7. ГД Ямбург'!CG33</f>
        <v>0</v>
      </c>
      <c r="BH188" s="687">
        <f>IFERROR(BG188-BF188,"-")</f>
        <v>-0.01</v>
      </c>
      <c r="BI188" s="688">
        <f>IFERROR(BG188/BF188,"-")</f>
        <v>0</v>
      </c>
      <c r="BJ188" s="687">
        <f t="shared" si="190"/>
        <v>6.5200000000000005</v>
      </c>
      <c r="BK188" s="687">
        <f t="shared" si="190"/>
        <v>0</v>
      </c>
      <c r="BL188" s="687">
        <f>IFERROR(BK188-BJ188,"-")</f>
        <v>-6.5200000000000005</v>
      </c>
      <c r="BM188" s="688">
        <f>IFERROR(BK188/BJ188,"-")</f>
        <v>0</v>
      </c>
      <c r="BN188" s="687">
        <f>'7. ГД Ямбург'!CQ33</f>
        <v>2.2000000000000002</v>
      </c>
      <c r="BO188" s="687">
        <f>'7. ГД Ямбург'!CS33</f>
        <v>0</v>
      </c>
      <c r="BP188" s="687">
        <f>IFERROR(BO188-BN188,"-")</f>
        <v>-2.2000000000000002</v>
      </c>
      <c r="BQ188" s="688">
        <f>IFERROR(BO188/BN188,"-")</f>
        <v>0</v>
      </c>
      <c r="BR188" s="687">
        <f>'7. ГД Ямбург'!CW33</f>
        <v>2.11</v>
      </c>
      <c r="BS188" s="687">
        <f>'7. ГД Ямбург'!CY33</f>
        <v>0</v>
      </c>
      <c r="BT188" s="687">
        <f>IFERROR(BS188-BR188,"-")</f>
        <v>-2.11</v>
      </c>
      <c r="BU188" s="688">
        <f>IFERROR(BS188/BR188,"-")</f>
        <v>0</v>
      </c>
      <c r="BV188" s="687">
        <f>'7. ГД Ямбург'!DC33</f>
        <v>2.21</v>
      </c>
      <c r="BW188" s="687">
        <f>'7. ГД Ямбург'!DE33</f>
        <v>0</v>
      </c>
      <c r="BX188" s="687">
        <f>IFERROR(BW188-BV188,"-")</f>
        <v>-2.21</v>
      </c>
      <c r="BY188" s="688">
        <f>IFERROR(BW188/BV188,"-")</f>
        <v>0</v>
      </c>
    </row>
    <row r="189" spans="2:77" ht="18.75" customHeight="1">
      <c r="B189" s="488"/>
      <c r="C189" s="489" t="s">
        <v>1608</v>
      </c>
      <c r="D189" s="528"/>
      <c r="E189" s="528"/>
      <c r="F189" s="529"/>
      <c r="G189" s="530" t="s">
        <v>1609</v>
      </c>
      <c r="H189" s="530"/>
      <c r="I189" s="519" t="s">
        <v>1438</v>
      </c>
      <c r="J189" s="687">
        <f t="shared" si="186"/>
        <v>0.8</v>
      </c>
      <c r="K189" s="687">
        <f t="shared" si="186"/>
        <v>0</v>
      </c>
      <c r="L189" s="687">
        <f>IFERROR(K189-J189,"-")</f>
        <v>-0.8</v>
      </c>
      <c r="M189" s="688">
        <f>IFERROR(K189/J189,"-")</f>
        <v>0</v>
      </c>
      <c r="N189" s="687">
        <f t="shared" si="187"/>
        <v>7.0000000000000007E-2</v>
      </c>
      <c r="O189" s="687">
        <f t="shared" si="187"/>
        <v>0</v>
      </c>
      <c r="P189" s="687">
        <f>IFERROR(O189-N189,"-")</f>
        <v>-7.0000000000000007E-2</v>
      </c>
      <c r="Q189" s="688">
        <f>IFERROR(O189/N189,"-")</f>
        <v>0</v>
      </c>
      <c r="R189" s="687">
        <f>'7. ГД Ямбург'!W34</f>
        <v>0</v>
      </c>
      <c r="S189" s="687">
        <f>'7. ГД Ямбург'!Y34</f>
        <v>0</v>
      </c>
      <c r="T189" s="687">
        <f>IFERROR(S189-R189,"-")</f>
        <v>0</v>
      </c>
      <c r="U189" s="688" t="str">
        <f>IFERROR(S189/R189,"-")</f>
        <v>-</v>
      </c>
      <c r="V189" s="687">
        <f>'7. ГД Ямбург'!AC34</f>
        <v>0.02</v>
      </c>
      <c r="W189" s="687">
        <f>'7. ГД Ямбург'!AE34</f>
        <v>0</v>
      </c>
      <c r="X189" s="687">
        <f>IFERROR(W189-V189,"-")</f>
        <v>-0.02</v>
      </c>
      <c r="Y189" s="688">
        <f>IFERROR(W189/V189,"-")</f>
        <v>0</v>
      </c>
      <c r="Z189" s="687">
        <f>'7. ГД Ямбург'!AI34</f>
        <v>0.05</v>
      </c>
      <c r="AA189" s="687">
        <f>'7. ГД Ямбург'!AK34</f>
        <v>0</v>
      </c>
      <c r="AB189" s="687">
        <f>IFERROR(AA189-Z189,"-")</f>
        <v>-0.05</v>
      </c>
      <c r="AC189" s="688">
        <f>IFERROR(AA189/Z189,"-")</f>
        <v>0</v>
      </c>
      <c r="AD189" s="687">
        <f t="shared" si="188"/>
        <v>0.15</v>
      </c>
      <c r="AE189" s="687">
        <f t="shared" si="188"/>
        <v>0</v>
      </c>
      <c r="AF189" s="687">
        <f>IFERROR(AE189-AD189,"-")</f>
        <v>-0.15</v>
      </c>
      <c r="AG189" s="688">
        <f>IFERROR(AE189/AD189,"-")</f>
        <v>0</v>
      </c>
      <c r="AH189" s="687">
        <f>'7. ГД Ямбург'!AU34</f>
        <v>0.01</v>
      </c>
      <c r="AI189" s="687">
        <f>'7. ГД Ямбург'!AW34</f>
        <v>0</v>
      </c>
      <c r="AJ189" s="687">
        <f>IFERROR(AI189-AH189,"-")</f>
        <v>-0.01</v>
      </c>
      <c r="AK189" s="688">
        <f>IFERROR(AI189/AH189,"-")</f>
        <v>0</v>
      </c>
      <c r="AL189" s="687">
        <f>'7. ГД Ямбург'!BA34</f>
        <v>0.03</v>
      </c>
      <c r="AM189" s="687">
        <f>'7. ГД Ямбург'!BC34</f>
        <v>0</v>
      </c>
      <c r="AN189" s="687">
        <f>IFERROR(AM189-AL189,"-")</f>
        <v>-0.03</v>
      </c>
      <c r="AO189" s="688">
        <f>IFERROR(AM189/AL189,"-")</f>
        <v>0</v>
      </c>
      <c r="AP189" s="687">
        <f>'7. ГД Ямбург'!BG34</f>
        <v>0.11</v>
      </c>
      <c r="AQ189" s="687">
        <f>'7. ГД Ямбург'!BI34</f>
        <v>0</v>
      </c>
      <c r="AR189" s="687">
        <f>IFERROR(AQ189-AP189,"-")</f>
        <v>-0.11</v>
      </c>
      <c r="AS189" s="688">
        <f>IFERROR(AQ189/AP189,"-")</f>
        <v>0</v>
      </c>
      <c r="AT189" s="687">
        <f t="shared" si="189"/>
        <v>0.2</v>
      </c>
      <c r="AU189" s="687">
        <f t="shared" si="189"/>
        <v>0</v>
      </c>
      <c r="AV189" s="687">
        <f>IFERROR(AU189-AT189,"-")</f>
        <v>-0.2</v>
      </c>
      <c r="AW189" s="688">
        <f>IFERROR(AU189/AT189,"-")</f>
        <v>0</v>
      </c>
      <c r="AX189" s="687">
        <f>'7. ГД Ямбург'!BS34</f>
        <v>0.19</v>
      </c>
      <c r="AY189" s="687">
        <f>'7. ГД Ямбург'!BU34</f>
        <v>0</v>
      </c>
      <c r="AZ189" s="687">
        <f>IFERROR(AY189-AX189,"-")</f>
        <v>-0.19</v>
      </c>
      <c r="BA189" s="688">
        <f>IFERROR(AY189/AX189,"-")</f>
        <v>0</v>
      </c>
      <c r="BB189" s="687">
        <f>'7. ГД Ямбург'!BY34</f>
        <v>0</v>
      </c>
      <c r="BC189" s="687">
        <f>'7. ГД Ямбург'!CA34</f>
        <v>0</v>
      </c>
      <c r="BD189" s="687">
        <f>IFERROR(BC189-BB189,"-")</f>
        <v>0</v>
      </c>
      <c r="BE189" s="688" t="str">
        <f>IFERROR(BC189/BB189,"-")</f>
        <v>-</v>
      </c>
      <c r="BF189" s="687">
        <f>'7. ГД Ямбург'!CE34</f>
        <v>0.01</v>
      </c>
      <c r="BG189" s="687">
        <f>'7. ГД Ямбург'!CG34</f>
        <v>0</v>
      </c>
      <c r="BH189" s="687">
        <f>IFERROR(BG189-BF189,"-")</f>
        <v>-0.01</v>
      </c>
      <c r="BI189" s="688">
        <f>IFERROR(BG189/BF189,"-")</f>
        <v>0</v>
      </c>
      <c r="BJ189" s="687">
        <f t="shared" si="190"/>
        <v>0.38</v>
      </c>
      <c r="BK189" s="687">
        <f t="shared" si="190"/>
        <v>0</v>
      </c>
      <c r="BL189" s="687">
        <f>IFERROR(BK189-BJ189,"-")</f>
        <v>-0.38</v>
      </c>
      <c r="BM189" s="688">
        <f>IFERROR(BK189/BJ189,"-")</f>
        <v>0</v>
      </c>
      <c r="BN189" s="687">
        <f>'7. ГД Ямбург'!CQ34</f>
        <v>0.01</v>
      </c>
      <c r="BO189" s="687">
        <f>'7. ГД Ямбург'!CS34</f>
        <v>0</v>
      </c>
      <c r="BP189" s="687">
        <f>IFERROR(BO189-BN189,"-")</f>
        <v>-0.01</v>
      </c>
      <c r="BQ189" s="688">
        <f>IFERROR(BO189/BN189,"-")</f>
        <v>0</v>
      </c>
      <c r="BR189" s="687">
        <f>'7. ГД Ямбург'!CW34</f>
        <v>0.09</v>
      </c>
      <c r="BS189" s="687">
        <f>'7. ГД Ямбург'!CY34</f>
        <v>0</v>
      </c>
      <c r="BT189" s="687">
        <f>IFERROR(BS189-BR189,"-")</f>
        <v>-0.09</v>
      </c>
      <c r="BU189" s="688">
        <f>IFERROR(BS189/BR189,"-")</f>
        <v>0</v>
      </c>
      <c r="BV189" s="687">
        <f>'7. ГД Ямбург'!DC34</f>
        <v>0.28000000000000003</v>
      </c>
      <c r="BW189" s="687">
        <f>'7. ГД Ямбург'!DE34</f>
        <v>0</v>
      </c>
      <c r="BX189" s="687">
        <f>IFERROR(BW189-BV189,"-")</f>
        <v>-0.28000000000000003</v>
      </c>
      <c r="BY189" s="688">
        <f>IFERROR(BW189/BV189,"-")</f>
        <v>0</v>
      </c>
    </row>
    <row r="190" spans="2:77" ht="18.75" customHeight="1">
      <c r="B190" s="600"/>
      <c r="C190" s="599" t="s">
        <v>873</v>
      </c>
      <c r="D190" s="528"/>
      <c r="E190" s="528"/>
      <c r="F190" s="529"/>
      <c r="G190" s="530"/>
      <c r="H190" s="530"/>
      <c r="I190" s="519" t="s">
        <v>1438</v>
      </c>
      <c r="J190" s="68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81"/>
      <c r="AB190" s="681"/>
      <c r="AC190" s="681"/>
      <c r="AD190" s="681"/>
      <c r="AE190" s="681"/>
      <c r="AF190" s="681"/>
      <c r="AG190" s="681"/>
      <c r="AH190" s="681"/>
      <c r="AI190" s="681"/>
      <c r="AJ190" s="681"/>
      <c r="AK190" s="681"/>
      <c r="AL190" s="681"/>
      <c r="AM190" s="681"/>
      <c r="AN190" s="681"/>
      <c r="AO190" s="681"/>
      <c r="AP190" s="681"/>
      <c r="AQ190" s="681"/>
      <c r="AR190" s="681"/>
      <c r="AS190" s="681"/>
      <c r="AT190" s="681"/>
      <c r="AU190" s="681"/>
      <c r="AV190" s="681"/>
      <c r="AW190" s="681"/>
      <c r="AX190" s="681"/>
      <c r="AY190" s="681"/>
      <c r="AZ190" s="681"/>
      <c r="BA190" s="681"/>
      <c r="BB190" s="681"/>
      <c r="BC190" s="681"/>
      <c r="BD190" s="681"/>
      <c r="BE190" s="681"/>
      <c r="BF190" s="681"/>
      <c r="BG190" s="681"/>
      <c r="BH190" s="681"/>
      <c r="BI190" s="681"/>
      <c r="BJ190" s="681"/>
      <c r="BK190" s="681"/>
      <c r="BL190" s="681"/>
      <c r="BM190" s="681"/>
      <c r="BN190" s="681"/>
      <c r="BO190" s="681"/>
      <c r="BP190" s="681"/>
      <c r="BQ190" s="681"/>
      <c r="BR190" s="681"/>
      <c r="BS190" s="681"/>
      <c r="BT190" s="681"/>
      <c r="BU190" s="681"/>
      <c r="BV190" s="681"/>
      <c r="BW190" s="681"/>
      <c r="BX190" s="681"/>
      <c r="BY190" s="681"/>
    </row>
    <row r="191" spans="2:77" ht="18.75" customHeight="1">
      <c r="B191" s="488"/>
      <c r="C191" s="380" t="s">
        <v>1610</v>
      </c>
      <c r="D191" s="528"/>
      <c r="E191" s="528"/>
      <c r="F191" s="529"/>
      <c r="G191" s="530" t="s">
        <v>615</v>
      </c>
      <c r="H191" s="530"/>
      <c r="I191" s="519" t="s">
        <v>1438</v>
      </c>
      <c r="J191" s="687">
        <f t="shared" ref="J191:K198" si="191">N191+AD191+AT191+BJ191</f>
        <v>45.31</v>
      </c>
      <c r="K191" s="687">
        <f t="shared" si="191"/>
        <v>0</v>
      </c>
      <c r="L191" s="687">
        <f t="shared" ref="L191:L198" si="192">IFERROR(K191-J191,"-")</f>
        <v>-45.31</v>
      </c>
      <c r="M191" s="688">
        <f t="shared" ref="M191:M198" si="193">IFERROR(K191/J191,"-")</f>
        <v>0</v>
      </c>
      <c r="N191" s="687">
        <f t="shared" ref="N191:O198" si="194">R191+V191+Z191</f>
        <v>14.64</v>
      </c>
      <c r="O191" s="687">
        <f t="shared" si="194"/>
        <v>0</v>
      </c>
      <c r="P191" s="687">
        <f t="shared" ref="P191:P198" si="195">IFERROR(O191-N191,"-")</f>
        <v>-14.64</v>
      </c>
      <c r="Q191" s="688">
        <f t="shared" ref="Q191:Q198" si="196">IFERROR(O191/N191,"-")</f>
        <v>0</v>
      </c>
      <c r="R191" s="687">
        <f>'7. ГД Ямбург'!W44</f>
        <v>5.05</v>
      </c>
      <c r="S191" s="687">
        <f>'7. ГД Ямбург'!Y44</f>
        <v>0</v>
      </c>
      <c r="T191" s="687">
        <f t="shared" ref="T191:T198" si="197">IFERROR(S191-R191,"-")</f>
        <v>-5.05</v>
      </c>
      <c r="U191" s="688">
        <f t="shared" ref="U191:U198" si="198">IFERROR(S191/R191,"-")</f>
        <v>0</v>
      </c>
      <c r="V191" s="687">
        <f>'7. ГД Ямбург'!AC44</f>
        <v>4.54</v>
      </c>
      <c r="W191" s="687">
        <f>'7. ГД Ямбург'!AE44</f>
        <v>0</v>
      </c>
      <c r="X191" s="687">
        <f t="shared" ref="X191:X198" si="199">IFERROR(W191-V191,"-")</f>
        <v>-4.54</v>
      </c>
      <c r="Y191" s="688">
        <f t="shared" ref="Y191:Y198" si="200">IFERROR(W191/V191,"-")</f>
        <v>0</v>
      </c>
      <c r="Z191" s="687">
        <f>'7. ГД Ямбург'!AI44</f>
        <v>5.05</v>
      </c>
      <c r="AA191" s="687">
        <f>'7. ГД Ямбург'!AK44</f>
        <v>0</v>
      </c>
      <c r="AB191" s="687">
        <f t="shared" ref="AB191:AB198" si="201">IFERROR(AA191-Z191,"-")</f>
        <v>-5.05</v>
      </c>
      <c r="AC191" s="688">
        <f t="shared" ref="AC191:AC198" si="202">IFERROR(AA191/Z191,"-")</f>
        <v>0</v>
      </c>
      <c r="AD191" s="687">
        <f t="shared" ref="AD191:AE198" si="203">AH191+AL191+AP191</f>
        <v>13.940000000000001</v>
      </c>
      <c r="AE191" s="687">
        <f t="shared" si="203"/>
        <v>0</v>
      </c>
      <c r="AF191" s="687">
        <f t="shared" ref="AF191:AF198" si="204">IFERROR(AE191-AD191,"-")</f>
        <v>-13.940000000000001</v>
      </c>
      <c r="AG191" s="688">
        <f t="shared" ref="AG191:AG198" si="205">IFERROR(AE191/AD191,"-")</f>
        <v>0</v>
      </c>
      <c r="AH191" s="687">
        <f>'7. ГД Ямбург'!AU44</f>
        <v>4.78</v>
      </c>
      <c r="AI191" s="687">
        <f>'7. ГД Ямбург'!AW44</f>
        <v>0</v>
      </c>
      <c r="AJ191" s="687">
        <f t="shared" ref="AJ191:AJ198" si="206">IFERROR(AI191-AH191,"-")</f>
        <v>-4.78</v>
      </c>
      <c r="AK191" s="688">
        <f t="shared" ref="AK191:AK198" si="207">IFERROR(AI191/AH191,"-")</f>
        <v>0</v>
      </c>
      <c r="AL191" s="687">
        <f>'7. ГД Ямбург'!BA44</f>
        <v>4.87</v>
      </c>
      <c r="AM191" s="687">
        <f>'7. ГД Ямбург'!BC44</f>
        <v>0</v>
      </c>
      <c r="AN191" s="687">
        <f t="shared" ref="AN191:AN198" si="208">IFERROR(AM191-AL191,"-")</f>
        <v>-4.87</v>
      </c>
      <c r="AO191" s="688">
        <f t="shared" ref="AO191:AO198" si="209">IFERROR(AM191/AL191,"-")</f>
        <v>0</v>
      </c>
      <c r="AP191" s="687">
        <f>'7. ГД Ямбург'!BG44</f>
        <v>4.29</v>
      </c>
      <c r="AQ191" s="687">
        <f>'7. ГД Ямбург'!BI44</f>
        <v>0</v>
      </c>
      <c r="AR191" s="687">
        <f t="shared" ref="AR191:AR198" si="210">IFERROR(AQ191-AP191,"-")</f>
        <v>-4.29</v>
      </c>
      <c r="AS191" s="688">
        <f t="shared" ref="AS191:AS198" si="211">IFERROR(AQ191/AP191,"-")</f>
        <v>0</v>
      </c>
      <c r="AT191" s="687">
        <f t="shared" ref="AT191:AU198" si="212">AX191+BB191+BF191</f>
        <v>2.5599999999999996</v>
      </c>
      <c r="AU191" s="687">
        <f t="shared" si="212"/>
        <v>0</v>
      </c>
      <c r="AV191" s="687">
        <f t="shared" ref="AV191:AV198" si="213">IFERROR(AU191-AT191,"-")</f>
        <v>-2.5599999999999996</v>
      </c>
      <c r="AW191" s="688">
        <f t="shared" ref="AW191:AW198" si="214">IFERROR(AU191/AT191,"-")</f>
        <v>0</v>
      </c>
      <c r="AX191" s="687">
        <f>'7. ГД Ямбург'!BS44</f>
        <v>1.65</v>
      </c>
      <c r="AY191" s="687">
        <f>'7. ГД Ямбург'!BU44</f>
        <v>0</v>
      </c>
      <c r="AZ191" s="687">
        <f t="shared" ref="AZ191:AZ198" si="215">IFERROR(AY191-AX191,"-")</f>
        <v>-1.65</v>
      </c>
      <c r="BA191" s="688">
        <f t="shared" ref="BA191:BA198" si="216">IFERROR(AY191/AX191,"-")</f>
        <v>0</v>
      </c>
      <c r="BB191" s="687">
        <f>'7. ГД Ямбург'!BY44</f>
        <v>0.42</v>
      </c>
      <c r="BC191" s="687">
        <f>'7. ГД Ямбург'!CA44</f>
        <v>0</v>
      </c>
      <c r="BD191" s="687">
        <f t="shared" ref="BD191:BD198" si="217">IFERROR(BC191-BB191,"-")</f>
        <v>-0.42</v>
      </c>
      <c r="BE191" s="688">
        <f t="shared" ref="BE191:BE198" si="218">IFERROR(BC191/BB191,"-")</f>
        <v>0</v>
      </c>
      <c r="BF191" s="687">
        <f>'7. ГД Ямбург'!CE44</f>
        <v>0.49</v>
      </c>
      <c r="BG191" s="687">
        <f>'7. ГД Ямбург'!CG44</f>
        <v>0</v>
      </c>
      <c r="BH191" s="687">
        <f t="shared" ref="BH191:BH198" si="219">IFERROR(BG191-BF191,"-")</f>
        <v>-0.49</v>
      </c>
      <c r="BI191" s="688">
        <f t="shared" ref="BI191:BI198" si="220">IFERROR(BG191/BF191,"-")</f>
        <v>0</v>
      </c>
      <c r="BJ191" s="687">
        <f t="shared" ref="BJ191:BK198" si="221">BN191+BR191+BV191</f>
        <v>14.170000000000002</v>
      </c>
      <c r="BK191" s="687">
        <f t="shared" si="221"/>
        <v>0</v>
      </c>
      <c r="BL191" s="687">
        <f t="shared" ref="BL191:BL198" si="222">IFERROR(BK191-BJ191,"-")</f>
        <v>-14.170000000000002</v>
      </c>
      <c r="BM191" s="688">
        <f t="shared" ref="BM191:BM198" si="223">IFERROR(BK191/BJ191,"-")</f>
        <v>0</v>
      </c>
      <c r="BN191" s="687">
        <f>'7. ГД Ямбург'!CQ44</f>
        <v>4.78</v>
      </c>
      <c r="BO191" s="687">
        <f>'7. ГД Ямбург'!CS44</f>
        <v>0</v>
      </c>
      <c r="BP191" s="687">
        <f t="shared" ref="BP191:BP198" si="224">IFERROR(BO191-BN191,"-")</f>
        <v>-4.78</v>
      </c>
      <c r="BQ191" s="688">
        <f t="shared" ref="BQ191:BQ198" si="225">IFERROR(BO191/BN191,"-")</f>
        <v>0</v>
      </c>
      <c r="BR191" s="687">
        <f>'7. ГД Ямбург'!CW44</f>
        <v>4.6100000000000003</v>
      </c>
      <c r="BS191" s="687">
        <f>'7. ГД Ямбург'!CY44</f>
        <v>0</v>
      </c>
      <c r="BT191" s="687">
        <f t="shared" ref="BT191:BT198" si="226">IFERROR(BS191-BR191,"-")</f>
        <v>-4.6100000000000003</v>
      </c>
      <c r="BU191" s="688">
        <f t="shared" ref="BU191:BU198" si="227">IFERROR(BS191/BR191,"-")</f>
        <v>0</v>
      </c>
      <c r="BV191" s="687">
        <f>'7. ГД Ямбург'!DC44</f>
        <v>4.78</v>
      </c>
      <c r="BW191" s="687">
        <f>'7. ГД Ямбург'!DE44</f>
        <v>0</v>
      </c>
      <c r="BX191" s="687">
        <f t="shared" ref="BX191:BX198" si="228">IFERROR(BW191-BV191,"-")</f>
        <v>-4.78</v>
      </c>
      <c r="BY191" s="688">
        <f t="shared" ref="BY191:BY198" si="229">IFERROR(BW191/BV191,"-")</f>
        <v>0</v>
      </c>
    </row>
    <row r="192" spans="2:77" ht="18.75" customHeight="1">
      <c r="B192" s="488"/>
      <c r="C192" s="380" t="s">
        <v>1611</v>
      </c>
      <c r="D192" s="528"/>
      <c r="E192" s="528"/>
      <c r="F192" s="529"/>
      <c r="G192" s="530" t="s">
        <v>317</v>
      </c>
      <c r="H192" s="530"/>
      <c r="I192" s="519" t="s">
        <v>1438</v>
      </c>
      <c r="J192" s="687">
        <f t="shared" si="191"/>
        <v>23.25</v>
      </c>
      <c r="K192" s="687">
        <f t="shared" si="191"/>
        <v>0</v>
      </c>
      <c r="L192" s="687">
        <f t="shared" si="192"/>
        <v>-23.25</v>
      </c>
      <c r="M192" s="688">
        <f t="shared" si="193"/>
        <v>0</v>
      </c>
      <c r="N192" s="687">
        <f t="shared" si="194"/>
        <v>7.3199999999999994</v>
      </c>
      <c r="O192" s="687">
        <f t="shared" si="194"/>
        <v>0</v>
      </c>
      <c r="P192" s="687">
        <f t="shared" si="195"/>
        <v>-7.3199999999999994</v>
      </c>
      <c r="Q192" s="688">
        <f t="shared" si="196"/>
        <v>0</v>
      </c>
      <c r="R192" s="687">
        <f>'7. ГД Ямбург'!W45</f>
        <v>2.5499999999999998</v>
      </c>
      <c r="S192" s="687">
        <f>'7. ГД Ямбург'!Y45</f>
        <v>0</v>
      </c>
      <c r="T192" s="687">
        <f t="shared" si="197"/>
        <v>-2.5499999999999998</v>
      </c>
      <c r="U192" s="688">
        <f t="shared" si="198"/>
        <v>0</v>
      </c>
      <c r="V192" s="687">
        <f>'7. ГД Ямбург'!AC45</f>
        <v>2.23</v>
      </c>
      <c r="W192" s="687">
        <f>'7. ГД Ямбург'!AE45</f>
        <v>0</v>
      </c>
      <c r="X192" s="687">
        <f t="shared" si="199"/>
        <v>-2.23</v>
      </c>
      <c r="Y192" s="688">
        <f t="shared" si="200"/>
        <v>0</v>
      </c>
      <c r="Z192" s="687">
        <f>'7. ГД Ямбург'!AI45</f>
        <v>2.54</v>
      </c>
      <c r="AA192" s="687">
        <f>'7. ГД Ямбург'!AK45</f>
        <v>0</v>
      </c>
      <c r="AB192" s="687">
        <f t="shared" si="201"/>
        <v>-2.54</v>
      </c>
      <c r="AC192" s="688">
        <f t="shared" si="202"/>
        <v>0</v>
      </c>
      <c r="AD192" s="687">
        <f t="shared" si="203"/>
        <v>6.93</v>
      </c>
      <c r="AE192" s="687">
        <f t="shared" si="203"/>
        <v>0</v>
      </c>
      <c r="AF192" s="687">
        <f t="shared" si="204"/>
        <v>-6.93</v>
      </c>
      <c r="AG192" s="688">
        <f t="shared" si="205"/>
        <v>0</v>
      </c>
      <c r="AH192" s="687">
        <f>'7. ГД Ямбург'!AU45</f>
        <v>2.48</v>
      </c>
      <c r="AI192" s="687">
        <f>'7. ГД Ямбург'!AW45</f>
        <v>0</v>
      </c>
      <c r="AJ192" s="687">
        <f t="shared" si="206"/>
        <v>-2.48</v>
      </c>
      <c r="AK192" s="688">
        <f t="shared" si="207"/>
        <v>0</v>
      </c>
      <c r="AL192" s="687">
        <f>'7. ГД Ямбург'!BA45</f>
        <v>2.46</v>
      </c>
      <c r="AM192" s="687">
        <f>'7. ГД Ямбург'!BC45</f>
        <v>0</v>
      </c>
      <c r="AN192" s="687">
        <f t="shared" si="208"/>
        <v>-2.46</v>
      </c>
      <c r="AO192" s="688">
        <f t="shared" si="209"/>
        <v>0</v>
      </c>
      <c r="AP192" s="687">
        <f>'7. ГД Ямбург'!BG45</f>
        <v>1.99</v>
      </c>
      <c r="AQ192" s="687">
        <f>'7. ГД Ямбург'!BI45</f>
        <v>0</v>
      </c>
      <c r="AR192" s="687">
        <f t="shared" si="210"/>
        <v>-1.99</v>
      </c>
      <c r="AS192" s="688">
        <f t="shared" si="211"/>
        <v>0</v>
      </c>
      <c r="AT192" s="687">
        <f t="shared" si="212"/>
        <v>1.35</v>
      </c>
      <c r="AU192" s="687">
        <f t="shared" si="212"/>
        <v>0</v>
      </c>
      <c r="AV192" s="687">
        <f t="shared" si="213"/>
        <v>-1.35</v>
      </c>
      <c r="AW192" s="688">
        <f t="shared" si="214"/>
        <v>0</v>
      </c>
      <c r="AX192" s="687">
        <f>'7. ГД Ямбург'!BS45</f>
        <v>0.45</v>
      </c>
      <c r="AY192" s="687">
        <f>'7. ГД Ямбург'!BU45</f>
        <v>0</v>
      </c>
      <c r="AZ192" s="687">
        <f t="shared" si="215"/>
        <v>-0.45</v>
      </c>
      <c r="BA192" s="688">
        <f t="shared" si="216"/>
        <v>0</v>
      </c>
      <c r="BB192" s="687">
        <f>'7. ГД Ямбург'!BY45</f>
        <v>0.42</v>
      </c>
      <c r="BC192" s="687">
        <f>'7. ГД Ямбург'!CA45</f>
        <v>0</v>
      </c>
      <c r="BD192" s="687">
        <f t="shared" si="217"/>
        <v>-0.42</v>
      </c>
      <c r="BE192" s="688">
        <f t="shared" si="218"/>
        <v>0</v>
      </c>
      <c r="BF192" s="687">
        <f>'7. ГД Ямбург'!CE45</f>
        <v>0.48</v>
      </c>
      <c r="BG192" s="687">
        <f>'7. ГД Ямбург'!CG45</f>
        <v>0</v>
      </c>
      <c r="BH192" s="687">
        <f t="shared" si="219"/>
        <v>-0.48</v>
      </c>
      <c r="BI192" s="688">
        <f t="shared" si="220"/>
        <v>0</v>
      </c>
      <c r="BJ192" s="687">
        <f t="shared" si="221"/>
        <v>7.65</v>
      </c>
      <c r="BK192" s="687">
        <f t="shared" si="221"/>
        <v>0</v>
      </c>
      <c r="BL192" s="687">
        <f t="shared" si="222"/>
        <v>-7.65</v>
      </c>
      <c r="BM192" s="688">
        <f t="shared" si="223"/>
        <v>0</v>
      </c>
      <c r="BN192" s="687">
        <f>'7. ГД Ямбург'!CQ45</f>
        <v>2.58</v>
      </c>
      <c r="BO192" s="687">
        <f>'7. ГД Ямбург'!CS45</f>
        <v>0</v>
      </c>
      <c r="BP192" s="687">
        <f t="shared" si="224"/>
        <v>-2.58</v>
      </c>
      <c r="BQ192" s="688">
        <f t="shared" si="225"/>
        <v>0</v>
      </c>
      <c r="BR192" s="687">
        <f>'7. ГД Ямбург'!CW45</f>
        <v>2.5</v>
      </c>
      <c r="BS192" s="687">
        <f>'7. ГД Ямбург'!CY45</f>
        <v>0</v>
      </c>
      <c r="BT192" s="687">
        <f t="shared" si="226"/>
        <v>-2.5</v>
      </c>
      <c r="BU192" s="688">
        <f t="shared" si="227"/>
        <v>0</v>
      </c>
      <c r="BV192" s="687">
        <f>'7. ГД Ямбург'!DC45</f>
        <v>2.57</v>
      </c>
      <c r="BW192" s="687">
        <f>'7. ГД Ямбург'!DE45</f>
        <v>0</v>
      </c>
      <c r="BX192" s="687">
        <f t="shared" si="228"/>
        <v>-2.57</v>
      </c>
      <c r="BY192" s="688">
        <f t="shared" si="229"/>
        <v>0</v>
      </c>
    </row>
    <row r="193" spans="2:77" ht="18.75" customHeight="1">
      <c r="B193" s="600" t="s">
        <v>1612</v>
      </c>
      <c r="C193" s="604" t="s">
        <v>1613</v>
      </c>
      <c r="D193" s="528"/>
      <c r="E193" s="528"/>
      <c r="F193" s="529"/>
      <c r="G193" s="530" t="s">
        <v>497</v>
      </c>
      <c r="H193" s="530"/>
      <c r="I193" s="519" t="s">
        <v>1438</v>
      </c>
      <c r="J193" s="687">
        <f t="shared" si="191"/>
        <v>1.2599999999999998</v>
      </c>
      <c r="K193" s="687">
        <f t="shared" si="191"/>
        <v>0</v>
      </c>
      <c r="L193" s="687">
        <f t="shared" si="192"/>
        <v>-1.2599999999999998</v>
      </c>
      <c r="M193" s="688">
        <f t="shared" si="193"/>
        <v>0</v>
      </c>
      <c r="N193" s="687">
        <f t="shared" si="194"/>
        <v>0.33999999999999997</v>
      </c>
      <c r="O193" s="687">
        <f t="shared" si="194"/>
        <v>0</v>
      </c>
      <c r="P193" s="687">
        <f t="shared" si="195"/>
        <v>-0.33999999999999997</v>
      </c>
      <c r="Q193" s="688">
        <f t="shared" si="196"/>
        <v>0</v>
      </c>
      <c r="R193" s="687">
        <f>'7. ГД Ямбург'!W37</f>
        <v>0.12</v>
      </c>
      <c r="S193" s="687">
        <f>'7. ГД Ямбург'!Y37</f>
        <v>0</v>
      </c>
      <c r="T193" s="687">
        <f t="shared" si="197"/>
        <v>-0.12</v>
      </c>
      <c r="U193" s="688">
        <f t="shared" si="198"/>
        <v>0</v>
      </c>
      <c r="V193" s="687">
        <f>'7. ГД Ямбург'!AC37</f>
        <v>0.1</v>
      </c>
      <c r="W193" s="687">
        <f>'7. ГД Ямбург'!AE37</f>
        <v>0</v>
      </c>
      <c r="X193" s="687">
        <f t="shared" si="199"/>
        <v>-0.1</v>
      </c>
      <c r="Y193" s="688">
        <f t="shared" si="200"/>
        <v>0</v>
      </c>
      <c r="Z193" s="687">
        <f>'7. ГД Ямбург'!AI37</f>
        <v>0.12</v>
      </c>
      <c r="AA193" s="687">
        <f>'7. ГД Ямбург'!AK37</f>
        <v>0</v>
      </c>
      <c r="AB193" s="687">
        <f t="shared" si="201"/>
        <v>-0.12</v>
      </c>
      <c r="AC193" s="688">
        <f t="shared" si="202"/>
        <v>0</v>
      </c>
      <c r="AD193" s="687">
        <f t="shared" si="203"/>
        <v>0.24</v>
      </c>
      <c r="AE193" s="687">
        <f t="shared" si="203"/>
        <v>0</v>
      </c>
      <c r="AF193" s="687">
        <f t="shared" si="204"/>
        <v>-0.24</v>
      </c>
      <c r="AG193" s="688">
        <f t="shared" si="205"/>
        <v>0</v>
      </c>
      <c r="AH193" s="687">
        <f>'7. ГД Ямбург'!AU37</f>
        <v>0.12</v>
      </c>
      <c r="AI193" s="687">
        <f>'7. ГД Ямбург'!AW37</f>
        <v>0</v>
      </c>
      <c r="AJ193" s="687">
        <f t="shared" si="206"/>
        <v>-0.12</v>
      </c>
      <c r="AK193" s="688">
        <f t="shared" si="207"/>
        <v>0</v>
      </c>
      <c r="AL193" s="687">
        <f>'7. ГД Ямбург'!BA37</f>
        <v>0.12</v>
      </c>
      <c r="AM193" s="687">
        <f>'7. ГД Ямбург'!BC37</f>
        <v>0</v>
      </c>
      <c r="AN193" s="687">
        <f t="shared" si="208"/>
        <v>-0.12</v>
      </c>
      <c r="AO193" s="688">
        <f t="shared" si="209"/>
        <v>0</v>
      </c>
      <c r="AP193" s="687">
        <f>'7. ГД Ямбург'!BG37</f>
        <v>0</v>
      </c>
      <c r="AQ193" s="687">
        <f>'7. ГД Ямбург'!BI37</f>
        <v>0</v>
      </c>
      <c r="AR193" s="687">
        <f t="shared" si="210"/>
        <v>0</v>
      </c>
      <c r="AS193" s="688" t="str">
        <f t="shared" si="211"/>
        <v>-</v>
      </c>
      <c r="AT193" s="687">
        <f t="shared" si="212"/>
        <v>0.32</v>
      </c>
      <c r="AU193" s="687">
        <f t="shared" si="212"/>
        <v>0</v>
      </c>
      <c r="AV193" s="687">
        <f t="shared" si="213"/>
        <v>-0.32</v>
      </c>
      <c r="AW193" s="688">
        <f t="shared" si="214"/>
        <v>0</v>
      </c>
      <c r="AX193" s="687">
        <f>'7. ГД Ямбург'!BS37</f>
        <v>0.1</v>
      </c>
      <c r="AY193" s="687">
        <f>'7. ГД Ямбург'!BU37</f>
        <v>0</v>
      </c>
      <c r="AZ193" s="687">
        <f t="shared" si="215"/>
        <v>-0.1</v>
      </c>
      <c r="BA193" s="688">
        <f t="shared" si="216"/>
        <v>0</v>
      </c>
      <c r="BB193" s="687">
        <f>'7. ГД Ямбург'!BY37</f>
        <v>0.1</v>
      </c>
      <c r="BC193" s="687">
        <f>'7. ГД Ямбург'!CA37</f>
        <v>0</v>
      </c>
      <c r="BD193" s="687">
        <f t="shared" si="217"/>
        <v>-0.1</v>
      </c>
      <c r="BE193" s="688">
        <f t="shared" si="218"/>
        <v>0</v>
      </c>
      <c r="BF193" s="687">
        <f>'7. ГД Ямбург'!CE37</f>
        <v>0.12</v>
      </c>
      <c r="BG193" s="687">
        <f>'7. ГД Ямбург'!CG37</f>
        <v>0</v>
      </c>
      <c r="BH193" s="687">
        <f t="shared" si="219"/>
        <v>-0.12</v>
      </c>
      <c r="BI193" s="688">
        <f t="shared" si="220"/>
        <v>0</v>
      </c>
      <c r="BJ193" s="687">
        <f t="shared" si="221"/>
        <v>0.36</v>
      </c>
      <c r="BK193" s="687">
        <f t="shared" si="221"/>
        <v>0</v>
      </c>
      <c r="BL193" s="687">
        <f t="shared" si="222"/>
        <v>-0.36</v>
      </c>
      <c r="BM193" s="688">
        <f t="shared" si="223"/>
        <v>0</v>
      </c>
      <c r="BN193" s="687">
        <f>'7. ГД Ямбург'!CQ37</f>
        <v>0.12</v>
      </c>
      <c r="BO193" s="687">
        <f>'7. ГД Ямбург'!CS37</f>
        <v>0</v>
      </c>
      <c r="BP193" s="687">
        <f t="shared" si="224"/>
        <v>-0.12</v>
      </c>
      <c r="BQ193" s="688">
        <f t="shared" si="225"/>
        <v>0</v>
      </c>
      <c r="BR193" s="687">
        <f>'7. ГД Ямбург'!CW37</f>
        <v>0.12</v>
      </c>
      <c r="BS193" s="687">
        <f>'7. ГД Ямбург'!CY37</f>
        <v>0</v>
      </c>
      <c r="BT193" s="687">
        <f t="shared" si="226"/>
        <v>-0.12</v>
      </c>
      <c r="BU193" s="688">
        <f t="shared" si="227"/>
        <v>0</v>
      </c>
      <c r="BV193" s="687">
        <f>'7. ГД Ямбург'!DC37</f>
        <v>0.12</v>
      </c>
      <c r="BW193" s="687">
        <f>'7. ГД Ямбург'!DE37</f>
        <v>0</v>
      </c>
      <c r="BX193" s="687">
        <f t="shared" si="228"/>
        <v>-0.12</v>
      </c>
      <c r="BY193" s="688">
        <f t="shared" si="229"/>
        <v>0</v>
      </c>
    </row>
    <row r="194" spans="2:77" ht="18.75" customHeight="1">
      <c r="B194" s="600" t="s">
        <v>1614</v>
      </c>
      <c r="C194" s="604" t="s">
        <v>1615</v>
      </c>
      <c r="D194" s="528"/>
      <c r="E194" s="528"/>
      <c r="F194" s="529"/>
      <c r="G194" s="530" t="s">
        <v>711</v>
      </c>
      <c r="H194" s="530"/>
      <c r="I194" s="519" t="s">
        <v>1438</v>
      </c>
      <c r="J194" s="687">
        <f t="shared" si="191"/>
        <v>5.0199999999999996</v>
      </c>
      <c r="K194" s="687">
        <f t="shared" si="191"/>
        <v>0</v>
      </c>
      <c r="L194" s="687">
        <f t="shared" si="192"/>
        <v>-5.0199999999999996</v>
      </c>
      <c r="M194" s="688">
        <f t="shared" si="193"/>
        <v>0</v>
      </c>
      <c r="N194" s="687">
        <f t="shared" si="194"/>
        <v>1.63</v>
      </c>
      <c r="O194" s="687">
        <f t="shared" si="194"/>
        <v>0</v>
      </c>
      <c r="P194" s="687">
        <f t="shared" si="195"/>
        <v>-1.63</v>
      </c>
      <c r="Q194" s="688">
        <f t="shared" si="196"/>
        <v>0</v>
      </c>
      <c r="R194" s="687">
        <f>'7. ГД Ямбург'!W35</f>
        <v>0.56999999999999995</v>
      </c>
      <c r="S194" s="687">
        <f>'7. ГД Ямбург'!Y35</f>
        <v>0</v>
      </c>
      <c r="T194" s="687">
        <f t="shared" si="197"/>
        <v>-0.56999999999999995</v>
      </c>
      <c r="U194" s="688">
        <f t="shared" si="198"/>
        <v>0</v>
      </c>
      <c r="V194" s="687">
        <f>'7. ГД Ямбург'!AC35</f>
        <v>0.49</v>
      </c>
      <c r="W194" s="687">
        <f>'7. ГД Ямбург'!AE35</f>
        <v>0</v>
      </c>
      <c r="X194" s="687">
        <f t="shared" si="199"/>
        <v>-0.49</v>
      </c>
      <c r="Y194" s="688">
        <f t="shared" si="200"/>
        <v>0</v>
      </c>
      <c r="Z194" s="687">
        <f>'7. ГД Ямбург'!AI35</f>
        <v>0.56999999999999995</v>
      </c>
      <c r="AA194" s="687">
        <f>'7. ГД Ямбург'!AK35</f>
        <v>0</v>
      </c>
      <c r="AB194" s="687">
        <f t="shared" si="201"/>
        <v>-0.56999999999999995</v>
      </c>
      <c r="AC194" s="688">
        <f t="shared" si="202"/>
        <v>0</v>
      </c>
      <c r="AD194" s="687">
        <f t="shared" si="203"/>
        <v>1.61</v>
      </c>
      <c r="AE194" s="687">
        <f t="shared" si="203"/>
        <v>0</v>
      </c>
      <c r="AF194" s="687">
        <f t="shared" si="204"/>
        <v>-1.61</v>
      </c>
      <c r="AG194" s="688">
        <f t="shared" si="205"/>
        <v>0</v>
      </c>
      <c r="AH194" s="687">
        <f>'7. ГД Ямбург'!AU35</f>
        <v>0.55000000000000004</v>
      </c>
      <c r="AI194" s="687">
        <f>'7. ГД Ямбург'!AW35</f>
        <v>0</v>
      </c>
      <c r="AJ194" s="687">
        <f t="shared" si="206"/>
        <v>-0.55000000000000004</v>
      </c>
      <c r="AK194" s="688">
        <f t="shared" si="207"/>
        <v>0</v>
      </c>
      <c r="AL194" s="687">
        <f>'7. ГД Ямбург'!BA35</f>
        <v>0.54</v>
      </c>
      <c r="AM194" s="687">
        <f>'7. ГД Ямбург'!BC35</f>
        <v>0</v>
      </c>
      <c r="AN194" s="687">
        <f t="shared" si="208"/>
        <v>-0.54</v>
      </c>
      <c r="AO194" s="688">
        <f t="shared" si="209"/>
        <v>0</v>
      </c>
      <c r="AP194" s="687">
        <f>'7. ГД Ямбург'!BG35</f>
        <v>0.52</v>
      </c>
      <c r="AQ194" s="687">
        <f>'7. ГД Ямбург'!BI35</f>
        <v>0</v>
      </c>
      <c r="AR194" s="687">
        <f t="shared" si="210"/>
        <v>-0.52</v>
      </c>
      <c r="AS194" s="688">
        <f t="shared" si="211"/>
        <v>0</v>
      </c>
      <c r="AT194" s="687">
        <f t="shared" si="212"/>
        <v>0.08</v>
      </c>
      <c r="AU194" s="687">
        <f t="shared" si="212"/>
        <v>0</v>
      </c>
      <c r="AV194" s="687">
        <f t="shared" si="213"/>
        <v>-0.08</v>
      </c>
      <c r="AW194" s="688">
        <f t="shared" si="214"/>
        <v>0</v>
      </c>
      <c r="AX194" s="687">
        <f>'7. ГД Ямбург'!BS35</f>
        <v>0.03</v>
      </c>
      <c r="AY194" s="687">
        <f>'7. ГД Ямбург'!BU35</f>
        <v>0</v>
      </c>
      <c r="AZ194" s="687">
        <f t="shared" si="215"/>
        <v>-0.03</v>
      </c>
      <c r="BA194" s="688">
        <f t="shared" si="216"/>
        <v>0</v>
      </c>
      <c r="BB194" s="687">
        <f>'7. ГД Ямбург'!BY35</f>
        <v>0.02</v>
      </c>
      <c r="BC194" s="687">
        <f>'7. ГД Ямбург'!CA35</f>
        <v>0</v>
      </c>
      <c r="BD194" s="687">
        <f t="shared" si="217"/>
        <v>-0.02</v>
      </c>
      <c r="BE194" s="688">
        <f t="shared" si="218"/>
        <v>0</v>
      </c>
      <c r="BF194" s="687">
        <f>'7. ГД Ямбург'!CE35</f>
        <v>0.03</v>
      </c>
      <c r="BG194" s="687">
        <f>'7. ГД Ямбург'!CG35</f>
        <v>0</v>
      </c>
      <c r="BH194" s="687">
        <f t="shared" si="219"/>
        <v>-0.03</v>
      </c>
      <c r="BI194" s="688">
        <f t="shared" si="220"/>
        <v>0</v>
      </c>
      <c r="BJ194" s="687">
        <f t="shared" si="221"/>
        <v>1.6999999999999997</v>
      </c>
      <c r="BK194" s="687">
        <f t="shared" si="221"/>
        <v>0</v>
      </c>
      <c r="BL194" s="687">
        <f t="shared" si="222"/>
        <v>-1.6999999999999997</v>
      </c>
      <c r="BM194" s="688">
        <f t="shared" si="223"/>
        <v>0</v>
      </c>
      <c r="BN194" s="687">
        <f>'7. ГД Ямбург'!CQ35</f>
        <v>0.56999999999999995</v>
      </c>
      <c r="BO194" s="687">
        <f>'7. ГД Ямбург'!CS35</f>
        <v>0</v>
      </c>
      <c r="BP194" s="687">
        <f t="shared" si="224"/>
        <v>-0.56999999999999995</v>
      </c>
      <c r="BQ194" s="688">
        <f t="shared" si="225"/>
        <v>0</v>
      </c>
      <c r="BR194" s="687">
        <f>'7. ГД Ямбург'!CW35</f>
        <v>0.56000000000000005</v>
      </c>
      <c r="BS194" s="687">
        <f>'7. ГД Ямбург'!CY35</f>
        <v>0</v>
      </c>
      <c r="BT194" s="687">
        <f t="shared" si="226"/>
        <v>-0.56000000000000005</v>
      </c>
      <c r="BU194" s="688">
        <f t="shared" si="227"/>
        <v>0</v>
      </c>
      <c r="BV194" s="687">
        <f>'7. ГД Ямбург'!DC35</f>
        <v>0.56999999999999995</v>
      </c>
      <c r="BW194" s="687">
        <f>'7. ГД Ямбург'!DE35</f>
        <v>0</v>
      </c>
      <c r="BX194" s="687">
        <f t="shared" si="228"/>
        <v>-0.56999999999999995</v>
      </c>
      <c r="BY194" s="688">
        <f t="shared" si="229"/>
        <v>0</v>
      </c>
    </row>
    <row r="195" spans="2:77" ht="18.75" customHeight="1">
      <c r="B195" s="488"/>
      <c r="C195" s="489" t="s">
        <v>1608</v>
      </c>
      <c r="D195" s="528"/>
      <c r="E195" s="528"/>
      <c r="F195" s="529"/>
      <c r="G195" s="530" t="s">
        <v>1616</v>
      </c>
      <c r="H195" s="530"/>
      <c r="I195" s="519" t="s">
        <v>1438</v>
      </c>
      <c r="J195" s="687">
        <f t="shared" si="191"/>
        <v>5.0199999999999996</v>
      </c>
      <c r="K195" s="687">
        <f t="shared" si="191"/>
        <v>0</v>
      </c>
      <c r="L195" s="687">
        <f t="shared" si="192"/>
        <v>-5.0199999999999996</v>
      </c>
      <c r="M195" s="688">
        <f t="shared" si="193"/>
        <v>0</v>
      </c>
      <c r="N195" s="687">
        <f t="shared" si="194"/>
        <v>1.63</v>
      </c>
      <c r="O195" s="687">
        <f t="shared" si="194"/>
        <v>0</v>
      </c>
      <c r="P195" s="687">
        <f t="shared" si="195"/>
        <v>-1.63</v>
      </c>
      <c r="Q195" s="688">
        <f t="shared" si="196"/>
        <v>0</v>
      </c>
      <c r="R195" s="687">
        <f>'7. ГД Ямбург'!W36</f>
        <v>0.56999999999999995</v>
      </c>
      <c r="S195" s="687">
        <f>'7. ГД Ямбург'!Y36</f>
        <v>0</v>
      </c>
      <c r="T195" s="687">
        <f t="shared" si="197"/>
        <v>-0.56999999999999995</v>
      </c>
      <c r="U195" s="688">
        <f t="shared" si="198"/>
        <v>0</v>
      </c>
      <c r="V195" s="687">
        <f>'7. ГД Ямбург'!AC36</f>
        <v>0.49</v>
      </c>
      <c r="W195" s="687">
        <f>'7. ГД Ямбург'!AE36</f>
        <v>0</v>
      </c>
      <c r="X195" s="687">
        <f t="shared" si="199"/>
        <v>-0.49</v>
      </c>
      <c r="Y195" s="688">
        <f t="shared" si="200"/>
        <v>0</v>
      </c>
      <c r="Z195" s="687">
        <f>'7. ГД Ямбург'!AI36</f>
        <v>0.56999999999999995</v>
      </c>
      <c r="AA195" s="687">
        <f>'7. ГД Ямбург'!AK36</f>
        <v>0</v>
      </c>
      <c r="AB195" s="687">
        <f t="shared" si="201"/>
        <v>-0.56999999999999995</v>
      </c>
      <c r="AC195" s="688">
        <f t="shared" si="202"/>
        <v>0</v>
      </c>
      <c r="AD195" s="687">
        <f t="shared" si="203"/>
        <v>1.61</v>
      </c>
      <c r="AE195" s="687">
        <f t="shared" si="203"/>
        <v>0</v>
      </c>
      <c r="AF195" s="687">
        <f t="shared" si="204"/>
        <v>-1.61</v>
      </c>
      <c r="AG195" s="688">
        <f t="shared" si="205"/>
        <v>0</v>
      </c>
      <c r="AH195" s="687">
        <f>'7. ГД Ямбург'!AU36</f>
        <v>0.55000000000000004</v>
      </c>
      <c r="AI195" s="687">
        <f>'7. ГД Ямбург'!AW36</f>
        <v>0</v>
      </c>
      <c r="AJ195" s="687">
        <f t="shared" si="206"/>
        <v>-0.55000000000000004</v>
      </c>
      <c r="AK195" s="688">
        <f t="shared" si="207"/>
        <v>0</v>
      </c>
      <c r="AL195" s="687">
        <f>'7. ГД Ямбург'!BA36</f>
        <v>0.54</v>
      </c>
      <c r="AM195" s="687">
        <f>'7. ГД Ямбург'!BC36</f>
        <v>0</v>
      </c>
      <c r="AN195" s="687">
        <f t="shared" si="208"/>
        <v>-0.54</v>
      </c>
      <c r="AO195" s="688">
        <f t="shared" si="209"/>
        <v>0</v>
      </c>
      <c r="AP195" s="687">
        <f>'7. ГД Ямбург'!BG36</f>
        <v>0.52</v>
      </c>
      <c r="AQ195" s="687">
        <f>'7. ГД Ямбург'!BI36</f>
        <v>0</v>
      </c>
      <c r="AR195" s="687">
        <f t="shared" si="210"/>
        <v>-0.52</v>
      </c>
      <c r="AS195" s="688">
        <f t="shared" si="211"/>
        <v>0</v>
      </c>
      <c r="AT195" s="687">
        <f t="shared" si="212"/>
        <v>0.08</v>
      </c>
      <c r="AU195" s="687">
        <f t="shared" si="212"/>
        <v>0</v>
      </c>
      <c r="AV195" s="687">
        <f t="shared" si="213"/>
        <v>-0.08</v>
      </c>
      <c r="AW195" s="688">
        <f t="shared" si="214"/>
        <v>0</v>
      </c>
      <c r="AX195" s="687">
        <f>'7. ГД Ямбург'!BS36</f>
        <v>0.03</v>
      </c>
      <c r="AY195" s="687">
        <f>'7. ГД Ямбург'!BU36</f>
        <v>0</v>
      </c>
      <c r="AZ195" s="687">
        <f t="shared" si="215"/>
        <v>-0.03</v>
      </c>
      <c r="BA195" s="688">
        <f t="shared" si="216"/>
        <v>0</v>
      </c>
      <c r="BB195" s="687">
        <f>'7. ГД Ямбург'!BY36</f>
        <v>0.02</v>
      </c>
      <c r="BC195" s="687">
        <f>'7. ГД Ямбург'!CA36</f>
        <v>0</v>
      </c>
      <c r="BD195" s="687">
        <f t="shared" si="217"/>
        <v>-0.02</v>
      </c>
      <c r="BE195" s="688">
        <f t="shared" si="218"/>
        <v>0</v>
      </c>
      <c r="BF195" s="687">
        <f>'7. ГД Ямбург'!CE36</f>
        <v>0.03</v>
      </c>
      <c r="BG195" s="687">
        <f>'7. ГД Ямбург'!CG36</f>
        <v>0</v>
      </c>
      <c r="BH195" s="687">
        <f t="shared" si="219"/>
        <v>-0.03</v>
      </c>
      <c r="BI195" s="688">
        <f t="shared" si="220"/>
        <v>0</v>
      </c>
      <c r="BJ195" s="687">
        <f t="shared" si="221"/>
        <v>1.6999999999999997</v>
      </c>
      <c r="BK195" s="687">
        <f t="shared" si="221"/>
        <v>0</v>
      </c>
      <c r="BL195" s="687">
        <f t="shared" si="222"/>
        <v>-1.6999999999999997</v>
      </c>
      <c r="BM195" s="688">
        <f t="shared" si="223"/>
        <v>0</v>
      </c>
      <c r="BN195" s="687">
        <f>'7. ГД Ямбург'!CQ36</f>
        <v>0.56999999999999995</v>
      </c>
      <c r="BO195" s="687">
        <f>'7. ГД Ямбург'!CS36</f>
        <v>0</v>
      </c>
      <c r="BP195" s="687">
        <f t="shared" si="224"/>
        <v>-0.56999999999999995</v>
      </c>
      <c r="BQ195" s="688">
        <f t="shared" si="225"/>
        <v>0</v>
      </c>
      <c r="BR195" s="687">
        <f>'7. ГД Ямбург'!CW36</f>
        <v>0.56000000000000005</v>
      </c>
      <c r="BS195" s="687">
        <f>'7. ГД Ямбург'!CY36</f>
        <v>0</v>
      </c>
      <c r="BT195" s="687">
        <f t="shared" si="226"/>
        <v>-0.56000000000000005</v>
      </c>
      <c r="BU195" s="688">
        <f t="shared" si="227"/>
        <v>0</v>
      </c>
      <c r="BV195" s="687">
        <f>'7. ГД Ямбург'!DC36</f>
        <v>0.56999999999999995</v>
      </c>
      <c r="BW195" s="687">
        <f>'7. ГД Ямбург'!DE36</f>
        <v>0</v>
      </c>
      <c r="BX195" s="687">
        <f t="shared" si="228"/>
        <v>-0.56999999999999995</v>
      </c>
      <c r="BY195" s="688">
        <f t="shared" si="229"/>
        <v>0</v>
      </c>
    </row>
    <row r="196" spans="2:77" ht="18.75" customHeight="1">
      <c r="B196" s="600" t="s">
        <v>1617</v>
      </c>
      <c r="C196" s="784" t="s">
        <v>1618</v>
      </c>
      <c r="D196" s="528"/>
      <c r="E196" s="528"/>
      <c r="F196" s="529"/>
      <c r="G196" s="530" t="s">
        <v>845</v>
      </c>
      <c r="H196" s="530"/>
      <c r="I196" s="519" t="s">
        <v>1438</v>
      </c>
      <c r="J196" s="687">
        <f t="shared" si="191"/>
        <v>5.54</v>
      </c>
      <c r="K196" s="687">
        <f t="shared" si="191"/>
        <v>0</v>
      </c>
      <c r="L196" s="687">
        <f t="shared" si="192"/>
        <v>-5.54</v>
      </c>
      <c r="M196" s="688">
        <f t="shared" si="193"/>
        <v>0</v>
      </c>
      <c r="N196" s="687">
        <f t="shared" si="194"/>
        <v>1.92</v>
      </c>
      <c r="O196" s="687">
        <f t="shared" si="194"/>
        <v>0</v>
      </c>
      <c r="P196" s="687">
        <f t="shared" si="195"/>
        <v>-1.92</v>
      </c>
      <c r="Q196" s="688">
        <f t="shared" si="196"/>
        <v>0</v>
      </c>
      <c r="R196" s="687">
        <f>'7. ГД Ямбург'!W38</f>
        <v>0.68</v>
      </c>
      <c r="S196" s="687">
        <f>'7. ГД Ямбург'!Y38</f>
        <v>0</v>
      </c>
      <c r="T196" s="687">
        <f t="shared" si="197"/>
        <v>-0.68</v>
      </c>
      <c r="U196" s="688">
        <f t="shared" si="198"/>
        <v>0</v>
      </c>
      <c r="V196" s="687">
        <f>'7. ГД Ямбург'!AC38</f>
        <v>0.56999999999999995</v>
      </c>
      <c r="W196" s="687">
        <f>'7. ГД Ямбург'!AE38</f>
        <v>0</v>
      </c>
      <c r="X196" s="687">
        <f t="shared" si="199"/>
        <v>-0.56999999999999995</v>
      </c>
      <c r="Y196" s="688">
        <f t="shared" si="200"/>
        <v>0</v>
      </c>
      <c r="Z196" s="687">
        <f>'7. ГД Ямбург'!AI38</f>
        <v>0.67</v>
      </c>
      <c r="AA196" s="687">
        <f>'7. ГД Ямбург'!AK38</f>
        <v>0</v>
      </c>
      <c r="AB196" s="687">
        <f t="shared" si="201"/>
        <v>-0.67</v>
      </c>
      <c r="AC196" s="688">
        <f t="shared" si="202"/>
        <v>0</v>
      </c>
      <c r="AD196" s="687">
        <f t="shared" si="203"/>
        <v>1.56</v>
      </c>
      <c r="AE196" s="687">
        <f t="shared" si="203"/>
        <v>0</v>
      </c>
      <c r="AF196" s="687">
        <f t="shared" si="204"/>
        <v>-1.56</v>
      </c>
      <c r="AG196" s="688">
        <f t="shared" si="205"/>
        <v>0</v>
      </c>
      <c r="AH196" s="687">
        <f>'7. ГД Ямбург'!AU38</f>
        <v>0.5</v>
      </c>
      <c r="AI196" s="687">
        <f>'7. ГД Ямбург'!AW38</f>
        <v>0</v>
      </c>
      <c r="AJ196" s="687">
        <f t="shared" si="206"/>
        <v>-0.5</v>
      </c>
      <c r="AK196" s="688">
        <f t="shared" si="207"/>
        <v>0</v>
      </c>
      <c r="AL196" s="687">
        <f>'7. ГД Ямбург'!BA38</f>
        <v>0.6</v>
      </c>
      <c r="AM196" s="687">
        <f>'7. ГД Ямбург'!BC38</f>
        <v>0</v>
      </c>
      <c r="AN196" s="687">
        <f t="shared" si="208"/>
        <v>-0.6</v>
      </c>
      <c r="AO196" s="688">
        <f t="shared" si="209"/>
        <v>0</v>
      </c>
      <c r="AP196" s="687">
        <f>'7. ГД Ямбург'!BG38</f>
        <v>0.46</v>
      </c>
      <c r="AQ196" s="687">
        <f>'7. ГД Ямбург'!BI38</f>
        <v>0</v>
      </c>
      <c r="AR196" s="687">
        <f t="shared" si="210"/>
        <v>-0.46</v>
      </c>
      <c r="AS196" s="688">
        <f t="shared" si="211"/>
        <v>0</v>
      </c>
      <c r="AT196" s="687">
        <f t="shared" si="212"/>
        <v>0.43000000000000005</v>
      </c>
      <c r="AU196" s="687">
        <f t="shared" si="212"/>
        <v>0</v>
      </c>
      <c r="AV196" s="687">
        <f t="shared" si="213"/>
        <v>-0.43000000000000005</v>
      </c>
      <c r="AW196" s="688">
        <f t="shared" si="214"/>
        <v>0</v>
      </c>
      <c r="AX196" s="687">
        <f>'7. ГД Ямбург'!BS38</f>
        <v>0.23</v>
      </c>
      <c r="AY196" s="687">
        <f>'7. ГД Ямбург'!BU38</f>
        <v>0</v>
      </c>
      <c r="AZ196" s="687">
        <f t="shared" si="215"/>
        <v>-0.23</v>
      </c>
      <c r="BA196" s="688">
        <f t="shared" si="216"/>
        <v>0</v>
      </c>
      <c r="BB196" s="687">
        <f>'7. ГД Ямбург'!BY38</f>
        <v>7.0000000000000007E-2</v>
      </c>
      <c r="BC196" s="687">
        <f>'7. ГД Ямбург'!CA38</f>
        <v>0</v>
      </c>
      <c r="BD196" s="687">
        <f t="shared" si="217"/>
        <v>-7.0000000000000007E-2</v>
      </c>
      <c r="BE196" s="688">
        <f t="shared" si="218"/>
        <v>0</v>
      </c>
      <c r="BF196" s="687">
        <f>'7. ГД Ямбург'!CE38</f>
        <v>0.13</v>
      </c>
      <c r="BG196" s="687">
        <f>'7. ГД Ямбург'!CG38</f>
        <v>0</v>
      </c>
      <c r="BH196" s="687">
        <f t="shared" si="219"/>
        <v>-0.13</v>
      </c>
      <c r="BI196" s="688">
        <f t="shared" si="220"/>
        <v>0</v>
      </c>
      <c r="BJ196" s="687">
        <f t="shared" si="221"/>
        <v>1.63</v>
      </c>
      <c r="BK196" s="687">
        <f t="shared" si="221"/>
        <v>0</v>
      </c>
      <c r="BL196" s="687">
        <f t="shared" si="222"/>
        <v>-1.63</v>
      </c>
      <c r="BM196" s="688">
        <f t="shared" si="223"/>
        <v>0</v>
      </c>
      <c r="BN196" s="687">
        <f>'7. ГД Ямбург'!CQ38</f>
        <v>0.48</v>
      </c>
      <c r="BO196" s="687">
        <f>'7. ГД Ямбург'!CS38</f>
        <v>0</v>
      </c>
      <c r="BP196" s="687">
        <f t="shared" si="224"/>
        <v>-0.48</v>
      </c>
      <c r="BQ196" s="688">
        <f t="shared" si="225"/>
        <v>0</v>
      </c>
      <c r="BR196" s="687">
        <f>'7. ГД Ямбург'!CW38</f>
        <v>0.57999999999999996</v>
      </c>
      <c r="BS196" s="687">
        <f>'7. ГД Ямбург'!CY38</f>
        <v>0</v>
      </c>
      <c r="BT196" s="687">
        <f t="shared" si="226"/>
        <v>-0.57999999999999996</v>
      </c>
      <c r="BU196" s="688">
        <f t="shared" si="227"/>
        <v>0</v>
      </c>
      <c r="BV196" s="687">
        <f>'7. ГД Ямбург'!DC38</f>
        <v>0.56999999999999995</v>
      </c>
      <c r="BW196" s="687">
        <f>'7. ГД Ямбург'!DE38</f>
        <v>0</v>
      </c>
      <c r="BX196" s="687">
        <f t="shared" si="228"/>
        <v>-0.56999999999999995</v>
      </c>
      <c r="BY196" s="688">
        <f t="shared" si="229"/>
        <v>0</v>
      </c>
    </row>
    <row r="197" spans="2:77" ht="18.75" customHeight="1">
      <c r="B197" s="600"/>
      <c r="C197" s="769"/>
      <c r="D197" s="528"/>
      <c r="E197" s="528"/>
      <c r="F197" s="529"/>
      <c r="G197" s="530" t="s">
        <v>844</v>
      </c>
      <c r="H197" s="530"/>
      <c r="I197" s="519" t="s">
        <v>1409</v>
      </c>
      <c r="J197" s="687">
        <f t="shared" si="191"/>
        <v>6.1000000000000005</v>
      </c>
      <c r="K197" s="687">
        <f t="shared" si="191"/>
        <v>0</v>
      </c>
      <c r="L197" s="687">
        <f t="shared" si="192"/>
        <v>-6.1000000000000005</v>
      </c>
      <c r="M197" s="688">
        <f t="shared" si="193"/>
        <v>0</v>
      </c>
      <c r="N197" s="687">
        <f t="shared" si="194"/>
        <v>1.92</v>
      </c>
      <c r="O197" s="687">
        <f t="shared" si="194"/>
        <v>0</v>
      </c>
      <c r="P197" s="687">
        <f t="shared" si="195"/>
        <v>-1.92</v>
      </c>
      <c r="Q197" s="688">
        <f t="shared" si="196"/>
        <v>0</v>
      </c>
      <c r="R197" s="687">
        <f>'7. ГД Ямбург'!W39</f>
        <v>0.66</v>
      </c>
      <c r="S197" s="687">
        <f>'7. ГД Ямбург'!Y39</f>
        <v>0</v>
      </c>
      <c r="T197" s="687">
        <f t="shared" si="197"/>
        <v>-0.66</v>
      </c>
      <c r="U197" s="688">
        <f t="shared" si="198"/>
        <v>0</v>
      </c>
      <c r="V197" s="687">
        <f>'7. ГД Ямбург'!AC39</f>
        <v>0.6</v>
      </c>
      <c r="W197" s="687">
        <f>'7. ГД Ямбург'!AE39</f>
        <v>0</v>
      </c>
      <c r="X197" s="687">
        <f t="shared" si="199"/>
        <v>-0.6</v>
      </c>
      <c r="Y197" s="688">
        <f t="shared" si="200"/>
        <v>0</v>
      </c>
      <c r="Z197" s="687">
        <f>'7. ГД Ямбург'!AI39</f>
        <v>0.66</v>
      </c>
      <c r="AA197" s="687">
        <f>'7. ГД Ямбург'!AK39</f>
        <v>0</v>
      </c>
      <c r="AB197" s="687">
        <f t="shared" si="201"/>
        <v>-0.66</v>
      </c>
      <c r="AC197" s="688">
        <f t="shared" si="202"/>
        <v>0</v>
      </c>
      <c r="AD197" s="687">
        <f t="shared" si="203"/>
        <v>1.75</v>
      </c>
      <c r="AE197" s="687">
        <f t="shared" si="203"/>
        <v>0</v>
      </c>
      <c r="AF197" s="687">
        <f t="shared" si="204"/>
        <v>-1.75</v>
      </c>
      <c r="AG197" s="688">
        <f t="shared" si="205"/>
        <v>0</v>
      </c>
      <c r="AH197" s="687">
        <f>'7. ГД Ямбург'!AU39</f>
        <v>0.63</v>
      </c>
      <c r="AI197" s="687">
        <f>'7. ГД Ямбург'!AW39</f>
        <v>0</v>
      </c>
      <c r="AJ197" s="687">
        <f t="shared" si="206"/>
        <v>-0.63</v>
      </c>
      <c r="AK197" s="688">
        <f t="shared" si="207"/>
        <v>0</v>
      </c>
      <c r="AL197" s="687">
        <f>'7. ГД Ямбург'!BA39</f>
        <v>0.64</v>
      </c>
      <c r="AM197" s="687">
        <f>'7. ГД Ямбург'!BC39</f>
        <v>0</v>
      </c>
      <c r="AN197" s="687">
        <f t="shared" si="208"/>
        <v>-0.64</v>
      </c>
      <c r="AO197" s="688">
        <f t="shared" si="209"/>
        <v>0</v>
      </c>
      <c r="AP197" s="687">
        <f>'7. ГД Ямбург'!BG39</f>
        <v>0.48</v>
      </c>
      <c r="AQ197" s="687">
        <f>'7. ГД Ямбург'!BI39</f>
        <v>0</v>
      </c>
      <c r="AR197" s="687">
        <f t="shared" si="210"/>
        <v>-0.48</v>
      </c>
      <c r="AS197" s="688">
        <f t="shared" si="211"/>
        <v>0</v>
      </c>
      <c r="AT197" s="687">
        <f t="shared" si="212"/>
        <v>0.56000000000000005</v>
      </c>
      <c r="AU197" s="687">
        <f t="shared" si="212"/>
        <v>0</v>
      </c>
      <c r="AV197" s="687">
        <f t="shared" si="213"/>
        <v>-0.56000000000000005</v>
      </c>
      <c r="AW197" s="688">
        <f t="shared" si="214"/>
        <v>0</v>
      </c>
      <c r="AX197" s="687">
        <f>'7. ГД Ямбург'!BS39</f>
        <v>0.27</v>
      </c>
      <c r="AY197" s="687">
        <f>'7. ГД Ямбург'!BU39</f>
        <v>0</v>
      </c>
      <c r="AZ197" s="687">
        <f t="shared" si="215"/>
        <v>-0.27</v>
      </c>
      <c r="BA197" s="688">
        <f t="shared" si="216"/>
        <v>0</v>
      </c>
      <c r="BB197" s="687">
        <f>'7. ГД Ямбург'!BY39</f>
        <v>0.14000000000000001</v>
      </c>
      <c r="BC197" s="687">
        <f>'7. ГД Ямбург'!CA39</f>
        <v>0</v>
      </c>
      <c r="BD197" s="687">
        <f t="shared" si="217"/>
        <v>-0.14000000000000001</v>
      </c>
      <c r="BE197" s="688">
        <f t="shared" si="218"/>
        <v>0</v>
      </c>
      <c r="BF197" s="687">
        <f>'7. ГД Ямбург'!CE39</f>
        <v>0.15</v>
      </c>
      <c r="BG197" s="687">
        <f>'7. ГД Ямбург'!CG39</f>
        <v>0</v>
      </c>
      <c r="BH197" s="687">
        <f t="shared" si="219"/>
        <v>-0.15</v>
      </c>
      <c r="BI197" s="688">
        <f t="shared" si="220"/>
        <v>0</v>
      </c>
      <c r="BJ197" s="687">
        <f t="shared" si="221"/>
        <v>1.87</v>
      </c>
      <c r="BK197" s="687">
        <f t="shared" si="221"/>
        <v>0</v>
      </c>
      <c r="BL197" s="687">
        <f t="shared" si="222"/>
        <v>-1.87</v>
      </c>
      <c r="BM197" s="688">
        <f t="shared" si="223"/>
        <v>0</v>
      </c>
      <c r="BN197" s="687">
        <f>'7. ГД Ямбург'!CQ39</f>
        <v>0.63</v>
      </c>
      <c r="BO197" s="687">
        <f>'7. ГД Ямбург'!CS39</f>
        <v>0</v>
      </c>
      <c r="BP197" s="687">
        <f t="shared" si="224"/>
        <v>-0.63</v>
      </c>
      <c r="BQ197" s="688">
        <f t="shared" si="225"/>
        <v>0</v>
      </c>
      <c r="BR197" s="687">
        <f>'7. ГД Ямбург'!CW39</f>
        <v>0.61</v>
      </c>
      <c r="BS197" s="687">
        <f>'7. ГД Ямбург'!CY39</f>
        <v>0</v>
      </c>
      <c r="BT197" s="687">
        <f t="shared" si="226"/>
        <v>-0.61</v>
      </c>
      <c r="BU197" s="688">
        <f t="shared" si="227"/>
        <v>0</v>
      </c>
      <c r="BV197" s="687">
        <f>'7. ГД Ямбург'!DC39</f>
        <v>0.63</v>
      </c>
      <c r="BW197" s="687">
        <f>'7. ГД Ямбург'!DE39</f>
        <v>0</v>
      </c>
      <c r="BX197" s="687">
        <f t="shared" si="228"/>
        <v>-0.63</v>
      </c>
      <c r="BY197" s="688">
        <f t="shared" si="229"/>
        <v>0</v>
      </c>
    </row>
    <row r="198" spans="2:77" ht="18.75" customHeight="1">
      <c r="B198" s="600" t="s">
        <v>1619</v>
      </c>
      <c r="C198" s="604" t="s">
        <v>1620</v>
      </c>
      <c r="D198" s="528"/>
      <c r="E198" s="528"/>
      <c r="F198" s="529"/>
      <c r="G198" s="530" t="s">
        <v>1621</v>
      </c>
      <c r="H198" s="530"/>
      <c r="I198" s="519" t="s">
        <v>1438</v>
      </c>
      <c r="J198" s="687">
        <f t="shared" si="191"/>
        <v>19</v>
      </c>
      <c r="K198" s="687">
        <f t="shared" si="191"/>
        <v>0</v>
      </c>
      <c r="L198" s="687">
        <f t="shared" si="192"/>
        <v>-19</v>
      </c>
      <c r="M198" s="688">
        <f t="shared" si="193"/>
        <v>0</v>
      </c>
      <c r="N198" s="687">
        <f t="shared" si="194"/>
        <v>5.8</v>
      </c>
      <c r="O198" s="687">
        <f t="shared" si="194"/>
        <v>0</v>
      </c>
      <c r="P198" s="687">
        <f t="shared" si="195"/>
        <v>-5.8</v>
      </c>
      <c r="Q198" s="688">
        <f t="shared" si="196"/>
        <v>0</v>
      </c>
      <c r="R198" s="687">
        <f>'7. ГД Ямбург'!W42</f>
        <v>2</v>
      </c>
      <c r="S198" s="687">
        <f>'7. ГД Ямбург'!Y42</f>
        <v>0</v>
      </c>
      <c r="T198" s="687">
        <f t="shared" si="197"/>
        <v>-2</v>
      </c>
      <c r="U198" s="688">
        <f t="shared" si="198"/>
        <v>0</v>
      </c>
      <c r="V198" s="687">
        <f>'7. ГД Ямбург'!AC42</f>
        <v>1.8</v>
      </c>
      <c r="W198" s="687">
        <f>'7. ГД Ямбург'!AE42</f>
        <v>0</v>
      </c>
      <c r="X198" s="687">
        <f t="shared" si="199"/>
        <v>-1.8</v>
      </c>
      <c r="Y198" s="688">
        <f t="shared" si="200"/>
        <v>0</v>
      </c>
      <c r="Z198" s="687">
        <f>'7. ГД Ямбург'!AI42</f>
        <v>2</v>
      </c>
      <c r="AA198" s="687">
        <f>'7. ГД Ямбург'!AK42</f>
        <v>0</v>
      </c>
      <c r="AB198" s="687">
        <f t="shared" si="201"/>
        <v>-2</v>
      </c>
      <c r="AC198" s="688">
        <f t="shared" si="202"/>
        <v>0</v>
      </c>
      <c r="AD198" s="687">
        <f t="shared" si="203"/>
        <v>5.6999999999999993</v>
      </c>
      <c r="AE198" s="687">
        <f t="shared" si="203"/>
        <v>0</v>
      </c>
      <c r="AF198" s="687">
        <f t="shared" si="204"/>
        <v>-5.6999999999999993</v>
      </c>
      <c r="AG198" s="688">
        <f t="shared" si="205"/>
        <v>0</v>
      </c>
      <c r="AH198" s="687">
        <f>'7. ГД Ямбург'!AU42</f>
        <v>2.1</v>
      </c>
      <c r="AI198" s="687">
        <f>'7. ГД Ямбург'!AW42</f>
        <v>0</v>
      </c>
      <c r="AJ198" s="687">
        <f t="shared" si="206"/>
        <v>-2.1</v>
      </c>
      <c r="AK198" s="688">
        <f t="shared" si="207"/>
        <v>0</v>
      </c>
      <c r="AL198" s="687">
        <f>'7. ГД Ямбург'!BA42</f>
        <v>2</v>
      </c>
      <c r="AM198" s="687">
        <f>'7. ГД Ямбург'!BC42</f>
        <v>0</v>
      </c>
      <c r="AN198" s="687">
        <f t="shared" si="208"/>
        <v>-2</v>
      </c>
      <c r="AO198" s="688">
        <f t="shared" si="209"/>
        <v>0</v>
      </c>
      <c r="AP198" s="687">
        <f>'7. ГД Ямбург'!BG42</f>
        <v>1.6</v>
      </c>
      <c r="AQ198" s="687">
        <f>'7. ГД Ямбург'!BI42</f>
        <v>0</v>
      </c>
      <c r="AR198" s="687">
        <f t="shared" si="210"/>
        <v>-1.6</v>
      </c>
      <c r="AS198" s="688">
        <f t="shared" si="211"/>
        <v>0</v>
      </c>
      <c r="AT198" s="687">
        <f t="shared" si="212"/>
        <v>1.2000000000000002</v>
      </c>
      <c r="AU198" s="687">
        <f t="shared" si="212"/>
        <v>0</v>
      </c>
      <c r="AV198" s="687">
        <f t="shared" si="213"/>
        <v>-1.2000000000000002</v>
      </c>
      <c r="AW198" s="688">
        <f t="shared" si="214"/>
        <v>0</v>
      </c>
      <c r="AX198" s="687">
        <f>'7. ГД Ямбург'!BS42</f>
        <v>0.4</v>
      </c>
      <c r="AY198" s="687">
        <f>'7. ГД Ямбург'!BU42</f>
        <v>0</v>
      </c>
      <c r="AZ198" s="687">
        <f t="shared" si="215"/>
        <v>-0.4</v>
      </c>
      <c r="BA198" s="688">
        <f t="shared" si="216"/>
        <v>0</v>
      </c>
      <c r="BB198" s="687">
        <f>'7. ГД Ямбург'!BY42</f>
        <v>0.4</v>
      </c>
      <c r="BC198" s="687">
        <f>'7. ГД Ямбург'!CA42</f>
        <v>0</v>
      </c>
      <c r="BD198" s="687">
        <f t="shared" si="217"/>
        <v>-0.4</v>
      </c>
      <c r="BE198" s="688">
        <f t="shared" si="218"/>
        <v>0</v>
      </c>
      <c r="BF198" s="687">
        <f>'7. ГД Ямбург'!CE42</f>
        <v>0.4</v>
      </c>
      <c r="BG198" s="687">
        <f>'7. ГД Ямбург'!CG42</f>
        <v>0</v>
      </c>
      <c r="BH198" s="687">
        <f t="shared" si="219"/>
        <v>-0.4</v>
      </c>
      <c r="BI198" s="688">
        <f t="shared" si="220"/>
        <v>0</v>
      </c>
      <c r="BJ198" s="687">
        <f t="shared" si="221"/>
        <v>6.3000000000000007</v>
      </c>
      <c r="BK198" s="687">
        <f t="shared" si="221"/>
        <v>0</v>
      </c>
      <c r="BL198" s="687">
        <f t="shared" si="222"/>
        <v>-6.3000000000000007</v>
      </c>
      <c r="BM198" s="688">
        <f t="shared" si="223"/>
        <v>0</v>
      </c>
      <c r="BN198" s="687">
        <f>'7. ГД Ямбург'!CQ42</f>
        <v>2.2000000000000002</v>
      </c>
      <c r="BO198" s="687">
        <f>'7. ГД Ямбург'!CS42</f>
        <v>0</v>
      </c>
      <c r="BP198" s="687">
        <f t="shared" si="224"/>
        <v>-2.2000000000000002</v>
      </c>
      <c r="BQ198" s="688">
        <f t="shared" si="225"/>
        <v>0</v>
      </c>
      <c r="BR198" s="687">
        <f>'7. ГД Ямбург'!CW42</f>
        <v>2</v>
      </c>
      <c r="BS198" s="687">
        <f>'7. ГД Ямбург'!CY42</f>
        <v>0</v>
      </c>
      <c r="BT198" s="687">
        <f t="shared" si="226"/>
        <v>-2</v>
      </c>
      <c r="BU198" s="688">
        <f t="shared" si="227"/>
        <v>0</v>
      </c>
      <c r="BV198" s="687">
        <f>'7. ГД Ямбург'!DC42</f>
        <v>2.1</v>
      </c>
      <c r="BW198" s="687">
        <f>'7. ГД Ямбург'!DE42</f>
        <v>0</v>
      </c>
      <c r="BX198" s="687">
        <f t="shared" si="228"/>
        <v>-2.1</v>
      </c>
      <c r="BY198" s="688">
        <f t="shared" si="229"/>
        <v>0</v>
      </c>
    </row>
    <row r="199" spans="2:77" ht="18.75" customHeight="1">
      <c r="B199" s="600"/>
      <c r="C199" s="490"/>
      <c r="D199" s="528"/>
      <c r="E199" s="528"/>
      <c r="F199" s="529"/>
      <c r="G199" s="530"/>
      <c r="H199" s="530"/>
      <c r="I199" s="519"/>
      <c r="J199" s="681"/>
      <c r="K199" s="681"/>
      <c r="L199" s="681"/>
      <c r="M199" s="681"/>
      <c r="N199" s="681"/>
      <c r="O199" s="681"/>
      <c r="P199" s="681"/>
      <c r="Q199" s="681"/>
      <c r="R199" s="681"/>
      <c r="S199" s="681"/>
      <c r="T199" s="681"/>
      <c r="U199" s="681"/>
      <c r="V199" s="681"/>
      <c r="W199" s="681"/>
      <c r="X199" s="681"/>
      <c r="Y199" s="681"/>
      <c r="Z199" s="681"/>
      <c r="AA199" s="681"/>
      <c r="AB199" s="681"/>
      <c r="AC199" s="681"/>
      <c r="AD199" s="681"/>
      <c r="AE199" s="681"/>
      <c r="AF199" s="681"/>
      <c r="AG199" s="681"/>
      <c r="AH199" s="681"/>
      <c r="AI199" s="681"/>
      <c r="AJ199" s="681"/>
      <c r="AK199" s="681"/>
      <c r="AL199" s="681"/>
      <c r="AM199" s="681"/>
      <c r="AN199" s="681"/>
      <c r="AO199" s="681"/>
      <c r="AP199" s="681"/>
      <c r="AQ199" s="681"/>
      <c r="AR199" s="681"/>
      <c r="AS199" s="681"/>
      <c r="AT199" s="681"/>
      <c r="AU199" s="681"/>
      <c r="AV199" s="681"/>
      <c r="AW199" s="681"/>
      <c r="AX199" s="681"/>
      <c r="AY199" s="681"/>
      <c r="AZ199" s="681"/>
      <c r="BA199" s="681"/>
      <c r="BB199" s="681"/>
      <c r="BC199" s="681"/>
      <c r="BD199" s="681"/>
      <c r="BE199" s="681"/>
      <c r="BF199" s="681"/>
      <c r="BG199" s="681"/>
      <c r="BH199" s="681"/>
      <c r="BI199" s="681"/>
      <c r="BJ199" s="681"/>
      <c r="BK199" s="681"/>
      <c r="BL199" s="681"/>
      <c r="BM199" s="681"/>
      <c r="BN199" s="681"/>
      <c r="BO199" s="681"/>
      <c r="BP199" s="681"/>
      <c r="BQ199" s="681"/>
      <c r="BR199" s="681"/>
      <c r="BS199" s="681"/>
      <c r="BT199" s="681"/>
      <c r="BU199" s="681"/>
      <c r="BV199" s="681"/>
      <c r="BW199" s="681"/>
      <c r="BX199" s="681"/>
      <c r="BY199" s="681"/>
    </row>
    <row r="200" spans="2:77" ht="18.75" customHeight="1">
      <c r="B200" s="600" t="s">
        <v>919</v>
      </c>
      <c r="C200" s="604" t="s">
        <v>1622</v>
      </c>
      <c r="D200" s="528"/>
      <c r="E200" s="528"/>
      <c r="F200" s="529"/>
      <c r="G200" s="530"/>
      <c r="H200" s="530"/>
      <c r="I200" s="519" t="s">
        <v>1623</v>
      </c>
      <c r="J200" s="681"/>
      <c r="K200" s="681"/>
      <c r="L200" s="681"/>
      <c r="M200" s="681"/>
      <c r="N200" s="681"/>
      <c r="O200" s="681"/>
      <c r="P200" s="681"/>
      <c r="Q200" s="681"/>
      <c r="R200" s="681"/>
      <c r="S200" s="681"/>
      <c r="T200" s="681"/>
      <c r="U200" s="681"/>
      <c r="V200" s="681"/>
      <c r="W200" s="681"/>
      <c r="X200" s="681"/>
      <c r="Y200" s="681"/>
      <c r="Z200" s="681"/>
      <c r="AA200" s="681"/>
      <c r="AB200" s="681"/>
      <c r="AC200" s="681"/>
      <c r="AD200" s="681"/>
      <c r="AE200" s="681"/>
      <c r="AF200" s="681"/>
      <c r="AG200" s="681"/>
      <c r="AH200" s="681"/>
      <c r="AI200" s="681"/>
      <c r="AJ200" s="681"/>
      <c r="AK200" s="681"/>
      <c r="AL200" s="681"/>
      <c r="AM200" s="681"/>
      <c r="AN200" s="681"/>
      <c r="AO200" s="681"/>
      <c r="AP200" s="681"/>
      <c r="AQ200" s="681"/>
      <c r="AR200" s="681"/>
      <c r="AS200" s="681"/>
      <c r="AT200" s="681"/>
      <c r="AU200" s="681"/>
      <c r="AV200" s="681"/>
      <c r="AW200" s="681"/>
      <c r="AX200" s="681"/>
      <c r="AY200" s="681"/>
      <c r="AZ200" s="681"/>
      <c r="BA200" s="681"/>
      <c r="BB200" s="681"/>
      <c r="BC200" s="681"/>
      <c r="BD200" s="681"/>
      <c r="BE200" s="681"/>
      <c r="BF200" s="681"/>
      <c r="BG200" s="681"/>
      <c r="BH200" s="681"/>
      <c r="BI200" s="681"/>
      <c r="BJ200" s="681"/>
      <c r="BK200" s="681"/>
      <c r="BL200" s="681"/>
      <c r="BM200" s="681"/>
      <c r="BN200" s="681"/>
      <c r="BO200" s="681"/>
      <c r="BP200" s="681"/>
      <c r="BQ200" s="681"/>
      <c r="BR200" s="681"/>
      <c r="BS200" s="681"/>
      <c r="BT200" s="681"/>
      <c r="BU200" s="681"/>
      <c r="BV200" s="681"/>
      <c r="BW200" s="681"/>
      <c r="BX200" s="681"/>
      <c r="BY200" s="681"/>
    </row>
    <row r="201" spans="2:77" ht="37.5" customHeight="1">
      <c r="B201" s="600"/>
      <c r="C201" s="599" t="s">
        <v>1624</v>
      </c>
      <c r="D201" s="528"/>
      <c r="E201" s="528"/>
      <c r="F201" s="529"/>
      <c r="G201" s="530"/>
      <c r="H201" s="530"/>
      <c r="I201" s="715"/>
      <c r="J201" s="681"/>
      <c r="K201" s="681"/>
      <c r="L201" s="681"/>
      <c r="M201" s="681"/>
      <c r="N201" s="681"/>
      <c r="O201" s="681"/>
      <c r="P201" s="681"/>
      <c r="Q201" s="681"/>
      <c r="R201" s="681"/>
      <c r="S201" s="681"/>
      <c r="T201" s="681"/>
      <c r="U201" s="681"/>
      <c r="V201" s="681"/>
      <c r="W201" s="681"/>
      <c r="X201" s="681"/>
      <c r="Y201" s="681"/>
      <c r="Z201" s="681"/>
      <c r="AA201" s="681"/>
      <c r="AB201" s="681"/>
      <c r="AC201" s="681"/>
      <c r="AD201" s="681"/>
      <c r="AE201" s="681"/>
      <c r="AF201" s="681"/>
      <c r="AG201" s="681"/>
      <c r="AH201" s="681"/>
      <c r="AI201" s="681"/>
      <c r="AJ201" s="681"/>
      <c r="AK201" s="681"/>
      <c r="AL201" s="681"/>
      <c r="AM201" s="681"/>
      <c r="AN201" s="681"/>
      <c r="AO201" s="681"/>
      <c r="AP201" s="681"/>
      <c r="AQ201" s="681"/>
      <c r="AR201" s="681"/>
      <c r="AS201" s="681"/>
      <c r="AT201" s="681"/>
      <c r="AU201" s="681"/>
      <c r="AV201" s="681"/>
      <c r="AW201" s="681"/>
      <c r="AX201" s="681"/>
      <c r="AY201" s="681"/>
      <c r="AZ201" s="681"/>
      <c r="BA201" s="681"/>
      <c r="BB201" s="681"/>
      <c r="BC201" s="681"/>
      <c r="BD201" s="681"/>
      <c r="BE201" s="681"/>
      <c r="BF201" s="681"/>
      <c r="BG201" s="681"/>
      <c r="BH201" s="681"/>
      <c r="BI201" s="681"/>
      <c r="BJ201" s="681"/>
      <c r="BK201" s="681"/>
      <c r="BL201" s="681"/>
      <c r="BM201" s="681"/>
      <c r="BN201" s="681"/>
      <c r="BO201" s="681"/>
      <c r="BP201" s="681"/>
      <c r="BQ201" s="681"/>
      <c r="BR201" s="681"/>
      <c r="BS201" s="681"/>
      <c r="BT201" s="681"/>
      <c r="BU201" s="681"/>
      <c r="BV201" s="681"/>
      <c r="BW201" s="681"/>
      <c r="BX201" s="681"/>
      <c r="BY201" s="681"/>
    </row>
    <row r="202" spans="2:77" ht="144" customHeight="1">
      <c r="B202" s="600"/>
      <c r="C202" s="514" t="s">
        <v>1625</v>
      </c>
      <c r="D202" s="528"/>
      <c r="E202" s="528"/>
      <c r="F202" s="529"/>
      <c r="G202" s="530" t="s">
        <v>1626</v>
      </c>
      <c r="H202" s="530"/>
      <c r="I202" s="521" t="s">
        <v>1438</v>
      </c>
      <c r="J202" s="687">
        <f t="shared" ref="J202:J211" si="230">N202+AD202+AT202+BJ202</f>
        <v>12778.599999999999</v>
      </c>
      <c r="K202" s="687">
        <f t="shared" ref="K202:K211" si="231">O202+AE202+AU202+BK202</f>
        <v>0</v>
      </c>
      <c r="L202" s="687">
        <f t="shared" ref="L202:L211" si="232">IFERROR(K202-J202,"-")</f>
        <v>-12778.599999999999</v>
      </c>
      <c r="M202" s="688">
        <f t="shared" ref="M202:M211" si="233">IFERROR(K202/J202,"-")</f>
        <v>0</v>
      </c>
      <c r="N202" s="687">
        <f t="shared" ref="N202:N211" si="234">R202+V202+Z202</f>
        <v>3393.8999999999996</v>
      </c>
      <c r="O202" s="687">
        <f t="shared" ref="O202:O211" si="235">S202+W202+AA202</f>
        <v>0</v>
      </c>
      <c r="P202" s="687">
        <f t="shared" ref="P202:P211" si="236">IFERROR(O202-N202,"-")</f>
        <v>-3393.8999999999996</v>
      </c>
      <c r="Q202" s="688">
        <f t="shared" ref="Q202:Q211" si="237">IFERROR(O202/N202,"-")</f>
        <v>0</v>
      </c>
      <c r="R202" s="687">
        <f>'7. ГД Ямбург'!W11+'7. ГД Ямбург'!W12-'7. ГД Ямбург'!W27+'7. ГД Ямбург'!W42+'4. ГПП-УЗПКТ-СЗСК'!W19-0+0+0+0+'8. ГД Уренгой'!W17+0+'8. ГД Уренгой'!W19+'8. ГД Уренгой'!W21+0+0+0+0+'8. ГД Уренгой'!W29+'8. ГД Уренгой'!W30+'4. ГПП-УЗПКТ-СЗСК'!W35+'10. ГД Ноябрьск'!W19+'4. ГПП-УЗПКТ-СЗСК'!W40+'4. ГПП-УЗПКТ-СЗСК'!W45+'4. ГПП-УЗПКТ-СЗСК'!W46+0-0-0-'4. ГПП-УЗПКТ-СЗСК'!W45+'4. ГПП-УЗПКТ-СЗСК'!W47+'4. ГПП-УЗПКТ-СЗСК'!W48</f>
        <v>1176</v>
      </c>
      <c r="S202" s="687">
        <f>'7. ГД Ямбург'!Y11+'7. ГД Ямбург'!Y12-'7. ГД Ямбург'!Y27+'7. ГД Ямбург'!Y42+'4. ГПП-УЗПКТ-СЗСК'!Y19-0+0+0+0+'8. ГД Уренгой'!Y17+0+'8. ГД Уренгой'!Y19+'8. ГД Уренгой'!Y21+0+0+0+0+'8. ГД Уренгой'!Y29+'8. ГД Уренгой'!Y30+'4. ГПП-УЗПКТ-СЗСК'!Y35+'10. ГД Ноябрьск'!Y19+'4. ГПП-УЗПКТ-СЗСК'!Y40+'4. ГПП-УЗПКТ-СЗСК'!Y45+'4. ГПП-УЗПКТ-СЗСК'!Y46+0-0-0-'4. ГПП-УЗПКТ-СЗСК'!Y45+'4. ГПП-УЗПКТ-СЗСК'!Y47+'4. ГПП-УЗПКТ-СЗСК'!Y48</f>
        <v>0</v>
      </c>
      <c r="T202" s="687">
        <f t="shared" ref="T202:T211" si="238">IFERROR(S202-R202,"-")</f>
        <v>-1176</v>
      </c>
      <c r="U202" s="688">
        <f t="shared" ref="U202:U211" si="239">IFERROR(S202/R202,"-")</f>
        <v>0</v>
      </c>
      <c r="V202" s="687">
        <f>'7. ГД Ямбург'!AC11+'7. ГД Ямбург'!AC12-'7. ГД Ямбург'!AC27+'7. ГД Ямбург'!AC42+'4. ГПП-УЗПКТ-СЗСК'!AC19-0+0+0+0+'8. ГД Уренгой'!AC17+0+'8. ГД Уренгой'!AC19+'8. ГД Уренгой'!AC21+0+0+0+0+'8. ГД Уренгой'!AC29+'8. ГД Уренгой'!AC30+'4. ГПП-УЗПКТ-СЗСК'!AC35+'10. ГД Ноябрьск'!AC19+'4. ГПП-УЗПКТ-СЗСК'!AC40+'4. ГПП-УЗПКТ-СЗСК'!AC45+'4. ГПП-УЗПКТ-СЗСК'!AC46+0-0-0-'4. ГПП-УЗПКТ-СЗСК'!AC45+'4. ГПП-УЗПКТ-СЗСК'!AC47+'4. ГПП-УЗПКТ-СЗСК'!AC48</f>
        <v>1055.2</v>
      </c>
      <c r="W202" s="687">
        <f>'7. ГД Ямбург'!AE11+'7. ГД Ямбург'!AE12-'7. ГД Ямбург'!AE27+'7. ГД Ямбург'!AE42+'4. ГПП-УЗПКТ-СЗСК'!AE19-0+0+0+0+'8. ГД Уренгой'!AE17+0+'8. ГД Уренгой'!AE19+'8. ГД Уренгой'!AE21+0+0+0+0+'8. ГД Уренгой'!AE29+'8. ГД Уренгой'!AE30+'4. ГПП-УЗПКТ-СЗСК'!AE35+'10. ГД Ноябрьск'!AE19+'4. ГПП-УЗПКТ-СЗСК'!AE40+'4. ГПП-УЗПКТ-СЗСК'!AE45+'4. ГПП-УЗПКТ-СЗСК'!AE46+0-0-0-'4. ГПП-УЗПКТ-СЗСК'!AE45+'4. ГПП-УЗПКТ-СЗСК'!AE47+'4. ГПП-УЗПКТ-СЗСК'!AE48</f>
        <v>0</v>
      </c>
      <c r="X202" s="687">
        <f t="shared" ref="X202:X211" si="240">IFERROR(W202-V202,"-")</f>
        <v>-1055.2</v>
      </c>
      <c r="Y202" s="688">
        <f t="shared" ref="Y202:Y211" si="241">IFERROR(W202/V202,"-")</f>
        <v>0</v>
      </c>
      <c r="Z202" s="687">
        <f>'7. ГД Ямбург'!AI11+'7. ГД Ямбург'!AI12-'7. ГД Ямбург'!AI27+'7. ГД Ямбург'!AI42+'4. ГПП-УЗПКТ-СЗСК'!AI19-0+0+0+0+'8. ГД Уренгой'!AI17+0+'8. ГД Уренгой'!AI19+'8. ГД Уренгой'!AI21+0+0+0+0+'8. ГД Уренгой'!AI29+'8. ГД Уренгой'!AI30+'4. ГПП-УЗПКТ-СЗСК'!AI35+'10. ГД Ноябрьск'!AI19+'4. ГПП-УЗПКТ-СЗСК'!AI40+'4. ГПП-УЗПКТ-СЗСК'!AI45+'4. ГПП-УЗПКТ-СЗСК'!AI46+0-0-0-'4. ГПП-УЗПКТ-СЗСК'!AI45+'4. ГПП-УЗПКТ-СЗСК'!AI47+'4. ГПП-УЗПКТ-СЗСК'!AI48</f>
        <v>1162.6999999999998</v>
      </c>
      <c r="AA202" s="687">
        <f>'7. ГД Ямбург'!AK11+'7. ГД Ямбург'!AK12-'7. ГД Ямбург'!AK27+'7. ГД Ямбург'!AK42+'4. ГПП-УЗПКТ-СЗСК'!AK19-0+0+0+0+'8. ГД Уренгой'!AK17+0+'8. ГД Уренгой'!AK19+'8. ГД Уренгой'!AK21+0+0+0+0+'8. ГД Уренгой'!AK29+'8. ГД Уренгой'!AK30+'4. ГПП-УЗПКТ-СЗСК'!AK35+'10. ГД Ноябрьск'!AK19+'4. ГПП-УЗПКТ-СЗСК'!AK40+'4. ГПП-УЗПКТ-СЗСК'!AK45+'4. ГПП-УЗПКТ-СЗСК'!AK46+0-0-0-'4. ГПП-УЗПКТ-СЗСК'!AK45+'4. ГПП-УЗПКТ-СЗСК'!AK47+'4. ГПП-УЗПКТ-СЗСК'!AK48</f>
        <v>0</v>
      </c>
      <c r="AB202" s="687">
        <f t="shared" ref="AB202:AB211" si="242">IFERROR(AA202-Z202,"-")</f>
        <v>-1162.6999999999998</v>
      </c>
      <c r="AC202" s="688">
        <f t="shared" ref="AC202:AC211" si="243">IFERROR(AA202/Z202,"-")</f>
        <v>0</v>
      </c>
      <c r="AD202" s="687">
        <f t="shared" ref="AD202:AD211" si="244">AH202+AL202+AP202</f>
        <v>3283.2</v>
      </c>
      <c r="AE202" s="687">
        <f t="shared" ref="AE202:AE211" si="245">AI202+AM202+AQ202</f>
        <v>0</v>
      </c>
      <c r="AF202" s="687">
        <f t="shared" ref="AF202:AF211" si="246">IFERROR(AE202-AD202,"-")</f>
        <v>-3283.2</v>
      </c>
      <c r="AG202" s="688">
        <f t="shared" ref="AG202:AG211" si="247">IFERROR(AE202/AD202,"-")</f>
        <v>0</v>
      </c>
      <c r="AH202" s="687">
        <f>'7. ГД Ямбург'!AU11+'7. ГД Ямбург'!AU12-'7. ГД Ямбург'!AU27+'7. ГД Ямбург'!AU42+'4. ГПП-УЗПКТ-СЗСК'!AU19-0+0+0+0+'8. ГД Уренгой'!AU17+0+'8. ГД Уренгой'!AU19+'8. ГД Уренгой'!AU21+0+0+0+0+'8. ГД Уренгой'!AU29+'8. ГД Уренгой'!AU30+'4. ГПП-УЗПКТ-СЗСК'!AU35+'10. ГД Ноябрьск'!AU19+'4. ГПП-УЗПКТ-СЗСК'!AU40+'4. ГПП-УЗПКТ-СЗСК'!AU45+'4. ГПП-УЗПКТ-СЗСК'!AU46+0-0-0-'4. ГПП-УЗПКТ-СЗСК'!AU45+'4. ГПП-УЗПКТ-СЗСК'!AU47+'4. ГПП-УЗПКТ-СЗСК'!AU48</f>
        <v>1117.9000000000001</v>
      </c>
      <c r="AI202" s="687">
        <f>'7. ГД Ямбург'!AW11+'7. ГД Ямбург'!AW12-'7. ГД Ямбург'!AW27+'7. ГД Ямбург'!AW42+'4. ГПП-УЗПКТ-СЗСК'!AW19-0+0+0+0+'8. ГД Уренгой'!AW17+0+'8. ГД Уренгой'!AW19+'8. ГД Уренгой'!AW21+0+0+0+0+'8. ГД Уренгой'!AW29+'8. ГД Уренгой'!AW30+'4. ГПП-УЗПКТ-СЗСК'!AW35+'10. ГД Ноябрьск'!AW19+'4. ГПП-УЗПКТ-СЗСК'!AW40+'4. ГПП-УЗПКТ-СЗСК'!AW45+'4. ГПП-УЗПКТ-СЗСК'!AW46+0-0-0-'4. ГПП-УЗПКТ-СЗСК'!AW45+'4. ГПП-УЗПКТ-СЗСК'!AW47+'4. ГПП-УЗПКТ-СЗСК'!AW48</f>
        <v>0</v>
      </c>
      <c r="AJ202" s="687">
        <f t="shared" ref="AJ202:AJ211" si="248">IFERROR(AI202-AH202,"-")</f>
        <v>-1117.9000000000001</v>
      </c>
      <c r="AK202" s="688">
        <f t="shared" ref="AK202:AK211" si="249">IFERROR(AI202/AH202,"-")</f>
        <v>0</v>
      </c>
      <c r="AL202" s="687">
        <f>'7. ГД Ямбург'!BA11+'7. ГД Ямбург'!BA12-'7. ГД Ямбург'!BA27+'7. ГД Ямбург'!BA42+'4. ГПП-УЗПКТ-СЗСК'!BA19-0+0+0+0+'8. ГД Уренгой'!BA17+0+'8. ГД Уренгой'!BA19+'8. ГД Уренгой'!BA21+0+0+0+0+'8. ГД Уренгой'!BA29+'8. ГД Уренгой'!BA30+'4. ГПП-УЗПКТ-СЗСК'!BA35+'10. ГД Ноябрьск'!BA19+'4. ГПП-УЗПКТ-СЗСК'!BA40+'4. ГПП-УЗПКТ-СЗСК'!BA45+'4. ГПП-УЗПКТ-СЗСК'!BA46+0-0-0-'4. ГПП-УЗПКТ-СЗСК'!BA45+'4. ГПП-УЗПКТ-СЗСК'!BA47+'4. ГПП-УЗПКТ-СЗСК'!BA48</f>
        <v>1137.6999999999998</v>
      </c>
      <c r="AM202" s="687">
        <f>'7. ГД Ямбург'!BC11+'7. ГД Ямбург'!BC12-'7. ГД Ямбург'!BC27+'7. ГД Ямбург'!BC42+'4. ГПП-УЗПКТ-СЗСК'!BC19-0+0+0+0+'8. ГД Уренгой'!BC17+0+'8. ГД Уренгой'!BC19+'8. ГД Уренгой'!BC21+0+0+0+0+'8. ГД Уренгой'!BC29+'8. ГД Уренгой'!BC30+'4. ГПП-УЗПКТ-СЗСК'!BC35+'10. ГД Ноябрьск'!BC19+'4. ГПП-УЗПКТ-СЗСК'!BC40+'4. ГПП-УЗПКТ-СЗСК'!BC45+'4. ГПП-УЗПКТ-СЗСК'!BC46+0-0-0-'4. ГПП-УЗПКТ-СЗСК'!BC45+'4. ГПП-УЗПКТ-СЗСК'!BC47+'4. ГПП-УЗПКТ-СЗСК'!BC48</f>
        <v>0</v>
      </c>
      <c r="AN202" s="687">
        <f t="shared" ref="AN202:AN211" si="250">IFERROR(AM202-AL202,"-")</f>
        <v>-1137.6999999999998</v>
      </c>
      <c r="AO202" s="688">
        <f t="shared" ref="AO202:AO211" si="251">IFERROR(AM202/AL202,"-")</f>
        <v>0</v>
      </c>
      <c r="AP202" s="687">
        <f>'7. ГД Ямбург'!BG11+'7. ГД Ямбург'!BG12-'7. ГД Ямбург'!BG27+'7. ГД Ямбург'!BG42+'4. ГПП-УЗПКТ-СЗСК'!BG19-0+0+0+0+'8. ГД Уренгой'!BG17+0+'8. ГД Уренгой'!BG19+'8. ГД Уренгой'!BG21+0+0+0+0+'8. ГД Уренгой'!BG29+'8. ГД Уренгой'!BG30+'4. ГПП-УЗПКТ-СЗСК'!BG35+'10. ГД Ноябрьск'!BG19+'4. ГПП-УЗПКТ-СЗСК'!BG40+'4. ГПП-УЗПКТ-СЗСК'!BG45+'4. ГПП-УЗПКТ-СЗСК'!BG46+0-0-0-'4. ГПП-УЗПКТ-СЗСК'!BG45+'4. ГПП-УЗПКТ-СЗСК'!BG47+'4. ГПП-УЗПКТ-СЗСК'!BG48</f>
        <v>1027.6000000000001</v>
      </c>
      <c r="AQ202" s="687">
        <f>'7. ГД Ямбург'!BI11+'7. ГД Ямбург'!BI12-'7. ГД Ямбург'!BI27+'7. ГД Ямбург'!BI42+'4. ГПП-УЗПКТ-СЗСК'!BI19-0+0+0+0+'8. ГД Уренгой'!BI17+0+'8. ГД Уренгой'!BI19+'8. ГД Уренгой'!BI21+0+0+0+0+'8. ГД Уренгой'!BI29+'8. ГД Уренгой'!BI30+'4. ГПП-УЗПКТ-СЗСК'!BI35+'10. ГД Ноябрьск'!BI19+'4. ГПП-УЗПКТ-СЗСК'!BI40+'4. ГПП-УЗПКТ-СЗСК'!BI45+'4. ГПП-УЗПКТ-СЗСК'!BI46+0-0-0-'4. ГПП-УЗПКТ-СЗСК'!BI45+'4. ГПП-УЗПКТ-СЗСК'!BI47+'4. ГПП-УЗПКТ-СЗСК'!BI48</f>
        <v>0</v>
      </c>
      <c r="AR202" s="687">
        <f t="shared" ref="AR202:AR211" si="252">IFERROR(AQ202-AP202,"-")</f>
        <v>-1027.6000000000001</v>
      </c>
      <c r="AS202" s="688">
        <f t="shared" ref="AS202:AS211" si="253">IFERROR(AQ202/AP202,"-")</f>
        <v>0</v>
      </c>
      <c r="AT202" s="687">
        <f t="shared" ref="AT202:AT211" si="254">AX202+BB202+BF202</f>
        <v>2797.6</v>
      </c>
      <c r="AU202" s="687">
        <f t="shared" ref="AU202:AU211" si="255">AY202+BC202+BG202</f>
        <v>0</v>
      </c>
      <c r="AV202" s="687">
        <f t="shared" ref="AV202:AV211" si="256">IFERROR(AU202-AT202,"-")</f>
        <v>-2797.6</v>
      </c>
      <c r="AW202" s="688">
        <f t="shared" ref="AW202:AW211" si="257">IFERROR(AU202/AT202,"-")</f>
        <v>0</v>
      </c>
      <c r="AX202" s="687">
        <f>'7. ГД Ямбург'!BS11+'7. ГД Ямбург'!BS12-'7. ГД Ямбург'!BS27+'7. ГД Ямбург'!BS42+'4. ГПП-УЗПКТ-СЗСК'!BS19-0+0+0+0+'8. ГД Уренгой'!BS17+0+'8. ГД Уренгой'!BS19+'8. ГД Уренгой'!BS21+0+0+0+0+'8. ГД Уренгой'!BS29+'8. ГД Уренгой'!BS30+'4. ГПП-УЗПКТ-СЗСК'!BS35+'10. ГД Ноябрьск'!BS19+'4. ГПП-УЗПКТ-СЗСК'!BS40+'4. ГПП-УЗПКТ-СЗСК'!BS45+'4. ГПП-УЗПКТ-СЗСК'!BS46+0-0-0-'4. ГПП-УЗПКТ-СЗСК'!BS45+'4. ГПП-УЗПКТ-СЗСК'!BS47+'4. ГПП-УЗПКТ-СЗСК'!BS48</f>
        <v>833.19999999999993</v>
      </c>
      <c r="AY202" s="687">
        <f>'7. ГД Ямбург'!BU11+'7. ГД Ямбург'!BU12-'7. ГД Ямбург'!BU27+'7. ГД Ямбург'!BU42+'4. ГПП-УЗПКТ-СЗСК'!BU19-0+0+0+0+'8. ГД Уренгой'!BU17+0+'8. ГД Уренгой'!BU19+'8. ГД Уренгой'!BU21+0+0+0+0+'8. ГД Уренгой'!BU29+'8. ГД Уренгой'!BU30+'4. ГПП-УЗПКТ-СЗСК'!BU35+'10. ГД Ноябрьск'!BU19+'4. ГПП-УЗПКТ-СЗСК'!BU40+'4. ГПП-УЗПКТ-СЗСК'!BU45+'4. ГПП-УЗПКТ-СЗСК'!BU46+0-0-0-'4. ГПП-УЗПКТ-СЗСК'!BU45+'4. ГПП-УЗПКТ-СЗСК'!BU47+'4. ГПП-УЗПКТ-СЗСК'!BU48</f>
        <v>0</v>
      </c>
      <c r="AZ202" s="687">
        <f t="shared" ref="AZ202:AZ211" si="258">IFERROR(AY202-AX202,"-")</f>
        <v>-833.19999999999993</v>
      </c>
      <c r="BA202" s="688">
        <f t="shared" ref="BA202:BA211" si="259">IFERROR(AY202/AX202,"-")</f>
        <v>0</v>
      </c>
      <c r="BB202" s="687">
        <f>'7. ГД Ямбург'!BY11+'7. ГД Ямбург'!BY12-'7. ГД Ямбург'!BY27+'7. ГД Ямбург'!BY42+'4. ГПП-УЗПКТ-СЗСК'!BY19-0+0+0+0+'8. ГД Уренгой'!BY17+0+'8. ГД Уренгой'!BY19+'8. ГД Уренгой'!BY21+0+0+0+0+'8. ГД Уренгой'!BY29+'8. ГД Уренгой'!BY30+'4. ГПП-УЗПКТ-СЗСК'!BY35+'10. ГД Ноябрьск'!BY19+'4. ГПП-УЗПКТ-СЗСК'!BY40+'4. ГПП-УЗПКТ-СЗСК'!BY45+'4. ГПП-УЗПКТ-СЗСК'!BY46+0-0-0-'4. ГПП-УЗПКТ-СЗСК'!BY45+'4. ГПП-УЗПКТ-СЗСК'!BY47+'4. ГПП-УЗПКТ-СЗСК'!BY48</f>
        <v>971.9</v>
      </c>
      <c r="BC202" s="687">
        <f>'7. ГД Ямбург'!CA11+'7. ГД Ямбург'!CA12-'7. ГД Ямбург'!CA27+'7. ГД Ямбург'!CA42+'4. ГПП-УЗПКТ-СЗСК'!CA19-0+0+0+0+'8. ГД Уренгой'!CA17+0+'8. ГД Уренгой'!CA19+'8. ГД Уренгой'!CA21+0+0+0+0+'8. ГД Уренгой'!CA29+'8. ГД Уренгой'!CA30+'4. ГПП-УЗПКТ-СЗСК'!CA35+'10. ГД Ноябрьск'!CA19+'4. ГПП-УЗПКТ-СЗСК'!CA40+'4. ГПП-УЗПКТ-СЗСК'!CA45+'4. ГПП-УЗПКТ-СЗСК'!CA46+0-0-0-'4. ГПП-УЗПКТ-СЗСК'!CA45+'4. ГПП-УЗПКТ-СЗСК'!CA47+'4. ГПП-УЗПКТ-СЗСК'!CA48</f>
        <v>0</v>
      </c>
      <c r="BD202" s="687">
        <f t="shared" ref="BD202:BD211" si="260">IFERROR(BC202-BB202,"-")</f>
        <v>-971.9</v>
      </c>
      <c r="BE202" s="688">
        <f t="shared" ref="BE202:BE211" si="261">IFERROR(BC202/BB202,"-")</f>
        <v>0</v>
      </c>
      <c r="BF202" s="687">
        <f>'7. ГД Ямбург'!CE11+'7. ГД Ямбург'!CE12-'7. ГД Ямбург'!CE27+'7. ГД Ямбург'!CE42+'4. ГПП-УЗПКТ-СЗСК'!CE19-0+0+0+0+'8. ГД Уренгой'!CE17+0+'8. ГД Уренгой'!CE19+'8. ГД Уренгой'!CE21+0+0+0+0+'8. ГД Уренгой'!CE29+'8. ГД Уренгой'!CE30+'4. ГПП-УЗПКТ-СЗСК'!CE35+'10. ГД Ноябрьск'!CE19+'4. ГПП-УЗПКТ-СЗСК'!CE40+'4. ГПП-УЗПКТ-СЗСК'!CE45+'4. ГПП-УЗПКТ-СЗСК'!CE46+0-0-0-'4. ГПП-УЗПКТ-СЗСК'!CE45+'4. ГПП-УЗПКТ-СЗСК'!CE47+'4. ГПП-УЗПКТ-СЗСК'!CE48</f>
        <v>992.5</v>
      </c>
      <c r="BG202" s="687">
        <f>'7. ГД Ямбург'!CG11+'7. ГД Ямбург'!CG12-'7. ГД Ямбург'!CG27+'7. ГД Ямбург'!CG42+'4. ГПП-УЗПКТ-СЗСК'!CG19-0+0+0+0+'8. ГД Уренгой'!CG17+0+'8. ГД Уренгой'!CG19+'8. ГД Уренгой'!CG21+0+0+0+0+'8. ГД Уренгой'!CG29+'8. ГД Уренгой'!CG30+'4. ГПП-УЗПКТ-СЗСК'!CG35+'10. ГД Ноябрьск'!CG19+'4. ГПП-УЗПКТ-СЗСК'!CG40+'4. ГПП-УЗПКТ-СЗСК'!CG45+'4. ГПП-УЗПКТ-СЗСК'!CG46+0-0-0-'4. ГПП-УЗПКТ-СЗСК'!CG45+'4. ГПП-УЗПКТ-СЗСК'!CG47+'4. ГПП-УЗПКТ-СЗСК'!CG48</f>
        <v>0</v>
      </c>
      <c r="BH202" s="687">
        <f t="shared" ref="BH202:BH211" si="262">IFERROR(BG202-BF202,"-")</f>
        <v>-992.5</v>
      </c>
      <c r="BI202" s="688">
        <f t="shared" ref="BI202:BI211" si="263">IFERROR(BG202/BF202,"-")</f>
        <v>0</v>
      </c>
      <c r="BJ202" s="687">
        <f t="shared" ref="BJ202:BJ211" si="264">BN202+BR202+BV202</f>
        <v>3303.9000000000005</v>
      </c>
      <c r="BK202" s="687">
        <f t="shared" ref="BK202:BK211" si="265">BO202+BS202+BW202</f>
        <v>0</v>
      </c>
      <c r="BL202" s="687">
        <f t="shared" ref="BL202:BL211" si="266">IFERROR(BK202-BJ202,"-")</f>
        <v>-3303.9000000000005</v>
      </c>
      <c r="BM202" s="688">
        <f t="shared" ref="BM202:BM211" si="267">IFERROR(BK202/BJ202,"-")</f>
        <v>0</v>
      </c>
      <c r="BN202" s="687">
        <f>'7. ГД Ямбург'!CQ11+'7. ГД Ямбург'!CQ12-'7. ГД Ямбург'!CQ27+'7. ГД Ямбург'!CQ42+'4. ГПП-УЗПКТ-СЗСК'!CQ19-0+0+0+0+'8. ГД Уренгой'!CQ17+0+'8. ГД Уренгой'!CQ19+'8. ГД Уренгой'!CQ21+0+0+0+0+'8. ГД Уренгой'!CQ29+'8. ГД Уренгой'!CQ30+'4. ГПП-УЗПКТ-СЗСК'!CQ35+'10. ГД Ноябрьск'!CQ19+'4. ГПП-УЗПКТ-СЗСК'!CQ40+'4. ГПП-УЗПКТ-СЗСК'!CQ45+'4. ГПП-УЗПКТ-СЗСК'!CQ46+0-0-0-'4. ГПП-УЗПКТ-СЗСК'!CQ45+'4. ГПП-УЗПКТ-СЗСК'!CQ47+'4. ГПП-УЗПКТ-СЗСК'!CQ48</f>
        <v>1110.8000000000002</v>
      </c>
      <c r="BO202" s="687">
        <f>'7. ГД Ямбург'!CS11+'7. ГД Ямбург'!CS12-'7. ГД Ямбург'!CS27+'7. ГД Ямбург'!CS42+'4. ГПП-УЗПКТ-СЗСК'!CS19-0+0+0+0+'8. ГД Уренгой'!CS17+0+'8. ГД Уренгой'!CS19+'8. ГД Уренгой'!CS21+0+0+0+0+'8. ГД Уренгой'!CS29+'8. ГД Уренгой'!CS30+'4. ГПП-УЗПКТ-СЗСК'!CS35+'10. ГД Ноябрьск'!CS19+'4. ГПП-УЗПКТ-СЗСК'!CS40+'4. ГПП-УЗПКТ-СЗСК'!CS45+'4. ГПП-УЗПКТ-СЗСК'!CS46+0-0-0-'4. ГПП-УЗПКТ-СЗСК'!CS45+'4. ГПП-УЗПКТ-СЗСК'!CS47+'4. ГПП-УЗПКТ-СЗСК'!CS48</f>
        <v>0</v>
      </c>
      <c r="BP202" s="687">
        <f t="shared" ref="BP202:BP211" si="268">IFERROR(BO202-BN202,"-")</f>
        <v>-1110.8000000000002</v>
      </c>
      <c r="BQ202" s="688">
        <f t="shared" ref="BQ202:BQ211" si="269">IFERROR(BO202/BN202,"-")</f>
        <v>0</v>
      </c>
      <c r="BR202" s="687">
        <f>'7. ГД Ямбург'!CW11+'7. ГД Ямбург'!CW12-'7. ГД Ямбург'!CW27+'7. ГД Ямбург'!CW42+'4. ГПП-УЗПКТ-СЗСК'!CW19-0+0+0+0+'8. ГД Уренгой'!CW17+0+'8. ГД Уренгой'!CW19+'8. ГД Уренгой'!CW21+0+0+0+0+'8. ГД Уренгой'!CW29+'8. ГД Уренгой'!CW30+'4. ГПП-УЗПКТ-СЗСК'!CW35+'10. ГД Ноябрьск'!CW19+'4. ГПП-УЗПКТ-СЗСК'!CW40+'4. ГПП-УЗПКТ-СЗСК'!CW45+'4. ГПП-УЗПКТ-СЗСК'!CW46+0-0-0-'4. ГПП-УЗПКТ-СЗСК'!CW45+'4. ГПП-УЗПКТ-СЗСК'!CW47+'4. ГПП-УЗПКТ-СЗСК'!CW48</f>
        <v>1076.6000000000001</v>
      </c>
      <c r="BS202" s="687">
        <f>'7. ГД Ямбург'!CY11+'7. ГД Ямбург'!CY12-'7. ГД Ямбург'!CY27+'7. ГД Ямбург'!CY42+'4. ГПП-УЗПКТ-СЗСК'!CY19-0+0+0+0+'8. ГД Уренгой'!CY17+0+'8. ГД Уренгой'!CY19+'8. ГД Уренгой'!CY21+0+0+0+0+'8. ГД Уренгой'!CY29+'8. ГД Уренгой'!CY30+'4. ГПП-УЗПКТ-СЗСК'!CY35+'10. ГД Ноябрьск'!CY19+'4. ГПП-УЗПКТ-СЗСК'!CY40+'4. ГПП-УЗПКТ-СЗСК'!CY45+'4. ГПП-УЗПКТ-СЗСК'!CY46+0-0-0-'4. ГПП-УЗПКТ-СЗСК'!CY45+'4. ГПП-УЗПКТ-СЗСК'!CY47+'4. ГПП-УЗПКТ-СЗСК'!CY48</f>
        <v>0</v>
      </c>
      <c r="BT202" s="687">
        <f t="shared" ref="BT202:BT211" si="270">IFERROR(BS202-BR202,"-")</f>
        <v>-1076.6000000000001</v>
      </c>
      <c r="BU202" s="688">
        <f t="shared" ref="BU202:BU211" si="271">IFERROR(BS202/BR202,"-")</f>
        <v>0</v>
      </c>
      <c r="BV202" s="687">
        <f>'7. ГД Ямбург'!DC11+'7. ГД Ямбург'!DC12-'7. ГД Ямбург'!DC27+'7. ГД Ямбург'!DC42+'4. ГПП-УЗПКТ-СЗСК'!DC19-0+0+0+0+'8. ГД Уренгой'!DC17+0+'8. ГД Уренгой'!DC19+'8. ГД Уренгой'!DC21+0+0+0+0+'8. ГД Уренгой'!DC29+'8. ГД Уренгой'!DC30+'4. ГПП-УЗПКТ-СЗСК'!DC35+'10. ГД Ноябрьск'!DC19+'4. ГПП-УЗПКТ-СЗСК'!DC40+'4. ГПП-УЗПКТ-СЗСК'!DC45+'4. ГПП-УЗПКТ-СЗСК'!DC46+0-0-0-'4. ГПП-УЗПКТ-СЗСК'!DC45+'4. ГПП-УЗПКТ-СЗСК'!DC47+'4. ГПП-УЗПКТ-СЗСК'!DC48</f>
        <v>1116.5000000000002</v>
      </c>
      <c r="BW202" s="687">
        <f>'7. ГД Ямбург'!DE11+'7. ГД Ямбург'!DE12-'7. ГД Ямбург'!DE27+'7. ГД Ямбург'!DE42+'4. ГПП-УЗПКТ-СЗСК'!DE19-0+0+0+0+'8. ГД Уренгой'!DE17+0+'8. ГД Уренгой'!DE19+'8. ГД Уренгой'!DE21+0+0+0+0+'8. ГД Уренгой'!DE29+'8. ГД Уренгой'!DE30+'4. ГПП-УЗПКТ-СЗСК'!DE35+'10. ГД Ноябрьск'!DE19+'4. ГПП-УЗПКТ-СЗСК'!DE40+'4. ГПП-УЗПКТ-СЗСК'!DE45+'4. ГПП-УЗПКТ-СЗСК'!DE46+0-0-0-'4. ГПП-УЗПКТ-СЗСК'!DE45+'4. ГПП-УЗПКТ-СЗСК'!DE47+'4. ГПП-УЗПКТ-СЗСК'!DE48</f>
        <v>0</v>
      </c>
      <c r="BX202" s="687">
        <f t="shared" ref="BX202:BX211" si="272">IFERROR(BW202-BV202,"-")</f>
        <v>-1116.5000000000002</v>
      </c>
      <c r="BY202" s="688">
        <f t="shared" ref="BY202:BY211" si="273">IFERROR(BW202/BV202,"-")</f>
        <v>0</v>
      </c>
    </row>
    <row r="203" spans="2:77" ht="96" customHeight="1">
      <c r="B203" s="491" t="s">
        <v>151</v>
      </c>
      <c r="C203" s="492" t="s">
        <v>1627</v>
      </c>
      <c r="D203" s="528"/>
      <c r="E203" s="528"/>
      <c r="F203" s="529"/>
      <c r="G203" s="530" t="s">
        <v>1628</v>
      </c>
      <c r="H203" s="530"/>
      <c r="I203" s="521" t="s">
        <v>1438</v>
      </c>
      <c r="J203" s="687">
        <f t="shared" si="230"/>
        <v>12739.6</v>
      </c>
      <c r="K203" s="687">
        <f t="shared" si="231"/>
        <v>0</v>
      </c>
      <c r="L203" s="687">
        <f t="shared" si="232"/>
        <v>-12739.6</v>
      </c>
      <c r="M203" s="688">
        <f t="shared" si="233"/>
        <v>0</v>
      </c>
      <c r="N203" s="687">
        <f t="shared" si="234"/>
        <v>3382.8999999999996</v>
      </c>
      <c r="O203" s="687">
        <f t="shared" si="235"/>
        <v>0</v>
      </c>
      <c r="P203" s="687">
        <f t="shared" si="236"/>
        <v>-3382.8999999999996</v>
      </c>
      <c r="Q203" s="688">
        <f t="shared" si="237"/>
        <v>0</v>
      </c>
      <c r="R203" s="687">
        <f>'7. ГД Ямбург'!W11+'7. ГД Ямбург'!W12-'7. ГД Ямбург'!W27+'7. ГД Ямбург'!W42+'4. ГПП-УЗПКТ-СЗСК'!W19-0+0+0+0+'8. ГД Уренгой'!W17+0+'8. ГД Уренгой'!W19+'8. ГД Уренгой'!W21+0+0+0+0+'8. ГД Уренгой'!W29+'8. ГД Уренгой'!W30+'4. ГПП-УЗПКТ-СЗСК'!W35+'10. ГД Ноябрьск'!W19+'4. ГПП-УЗПКТ-СЗСК'!W40</f>
        <v>1172.2</v>
      </c>
      <c r="S203" s="687">
        <f>'7. ГД Ямбург'!Y11+'7. ГД Ямбург'!Y12-'7. ГД Ямбург'!Y27+'7. ГД Ямбург'!Y42+'4. ГПП-УЗПКТ-СЗСК'!Y19-0+0+0+0+'8. ГД Уренгой'!Y17+0+'8. ГД Уренгой'!Y19+'8. ГД Уренгой'!Y21+0+0+0+0+'8. ГД Уренгой'!Y29+'8. ГД Уренгой'!Y30+'4. ГПП-УЗПКТ-СЗСК'!Y35+'10. ГД Ноябрьск'!Y19+'4. ГПП-УЗПКТ-СЗСК'!Y40</f>
        <v>0</v>
      </c>
      <c r="T203" s="687">
        <f t="shared" si="238"/>
        <v>-1172.2</v>
      </c>
      <c r="U203" s="688">
        <f t="shared" si="239"/>
        <v>0</v>
      </c>
      <c r="V203" s="687">
        <f>'7. ГД Ямбург'!AC11+'7. ГД Ямбург'!AC12-'7. ГД Ямбург'!AC27+'7. ГД Ямбург'!AC42+'4. ГПП-УЗПКТ-СЗСК'!AC19-0+0+0+0+'8. ГД Уренгой'!AC17+0+'8. ГД Уренгой'!AC19+'8. ГД Уренгой'!AC21+0+0+0+0+'8. ГД Уренгой'!AC29+'8. ГД Уренгой'!AC30+'4. ГПП-УЗПКТ-СЗСК'!AC35+'10. ГД Ноябрьск'!AC19+'4. ГПП-УЗПКТ-СЗСК'!AC40</f>
        <v>1051.8</v>
      </c>
      <c r="W203" s="687">
        <f>'7. ГД Ямбург'!AE11+'7. ГД Ямбург'!AE12-'7. ГД Ямбург'!AE27+'7. ГД Ямбург'!AE42+'4. ГПП-УЗПКТ-СЗСК'!AE19-0+0+0+0+'8. ГД Уренгой'!AE17+0+'8. ГД Уренгой'!AE19+'8. ГД Уренгой'!AE21+0+0+0+0+'8. ГД Уренгой'!AE29+'8. ГД Уренгой'!AE30+'4. ГПП-УЗПКТ-СЗСК'!AE35+'10. ГД Ноябрьск'!AE19+'4. ГПП-УЗПКТ-СЗСК'!AE40</f>
        <v>0</v>
      </c>
      <c r="X203" s="687">
        <f t="shared" si="240"/>
        <v>-1051.8</v>
      </c>
      <c r="Y203" s="688">
        <f t="shared" si="241"/>
        <v>0</v>
      </c>
      <c r="Z203" s="687">
        <f>'7. ГД Ямбург'!AI11+'7. ГД Ямбург'!AI12-'7. ГД Ямбург'!AI27+'7. ГД Ямбург'!AI42+'4. ГПП-УЗПКТ-СЗСК'!AI19-0+0+0+0+'8. ГД Уренгой'!AI17+0+'8. ГД Уренгой'!AI19+'8. ГД Уренгой'!AI21+0+0+0+0+'8. ГД Уренгой'!AI29+'8. ГД Уренгой'!AI30+'4. ГПП-УЗПКТ-СЗСК'!AI35+'10. ГД Ноябрьск'!AI19+'4. ГПП-УЗПКТ-СЗСК'!AI40</f>
        <v>1158.8999999999999</v>
      </c>
      <c r="AA203" s="687">
        <f>'7. ГД Ямбург'!AK11+'7. ГД Ямбург'!AK12-'7. ГД Ямбург'!AK27+'7. ГД Ямбург'!AK42+'4. ГПП-УЗПКТ-СЗСК'!AK19-0+0+0+0+'8. ГД Уренгой'!AK17+0+'8. ГД Уренгой'!AK19+'8. ГД Уренгой'!AK21+0+0+0+0+'8. ГД Уренгой'!AK29+'8. ГД Уренгой'!AK30+'4. ГПП-УЗПКТ-СЗСК'!AK35+'10. ГД Ноябрьск'!AK19+'4. ГПП-УЗПКТ-СЗСК'!AK40</f>
        <v>0</v>
      </c>
      <c r="AB203" s="687">
        <f t="shared" si="242"/>
        <v>-1158.8999999999999</v>
      </c>
      <c r="AC203" s="688">
        <f t="shared" si="243"/>
        <v>0</v>
      </c>
      <c r="AD203" s="687">
        <f t="shared" si="244"/>
        <v>3275.8999999999996</v>
      </c>
      <c r="AE203" s="687">
        <f t="shared" si="245"/>
        <v>0</v>
      </c>
      <c r="AF203" s="687">
        <f t="shared" si="246"/>
        <v>-3275.8999999999996</v>
      </c>
      <c r="AG203" s="688">
        <f t="shared" si="247"/>
        <v>0</v>
      </c>
      <c r="AH203" s="687">
        <f>'7. ГД Ямбург'!AU11+'7. ГД Ямбург'!AU12-'7. ГД Ямбург'!AU27+'7. ГД Ямбург'!AU42+'4. ГПП-УЗПКТ-СЗСК'!AU19-0+0+0+0+'8. ГД Уренгой'!AU17+0+'8. ГД Уренгой'!AU19+'8. ГД Уренгой'!AU21+0+0+0+0+'8. ГД Уренгой'!AU29+'8. ГД Уренгой'!AU30+'4. ГПП-УЗПКТ-СЗСК'!AU35+'10. ГД Ноябрьск'!AU19+'4. ГПП-УЗПКТ-СЗСК'!AU40</f>
        <v>1115.5</v>
      </c>
      <c r="AI203" s="687">
        <f>'7. ГД Ямбург'!AW11+'7. ГД Ямбург'!AW12-'7. ГД Ямбург'!AW27+'7. ГД Ямбург'!AW42+'4. ГПП-УЗПКТ-СЗСК'!AW19-0+0+0+0+'8. ГД Уренгой'!AW17+0+'8. ГД Уренгой'!AW19+'8. ГД Уренгой'!AW21+0+0+0+0+'8. ГД Уренгой'!AW29+'8. ГД Уренгой'!AW30+'4. ГПП-УЗПКТ-СЗСК'!AW35+'10. ГД Ноябрьск'!AW19+'4. ГПП-УЗПКТ-СЗСК'!AW40</f>
        <v>0</v>
      </c>
      <c r="AJ203" s="687">
        <f t="shared" si="248"/>
        <v>-1115.5</v>
      </c>
      <c r="AK203" s="688">
        <f t="shared" si="249"/>
        <v>0</v>
      </c>
      <c r="AL203" s="687">
        <f>'7. ГД Ямбург'!BA11+'7. ГД Ямбург'!BA12-'7. ГД Ямбург'!BA27+'7. ГД Ямбург'!BA42+'4. ГПП-УЗПКТ-СЗСК'!BA19-0+0+0+0+'8. ГД Уренгой'!BA17+0+'8. ГД Уренгой'!BA19+'8. ГД Уренгой'!BA21+0+0+0+0+'8. ГД Уренгой'!BA29+'8. ГД Уренгой'!BA30+'4. ГПП-УЗПКТ-СЗСК'!BA35+'10. ГД Ноябрьск'!BA19+'4. ГПП-УЗПКТ-СЗСК'!BA40</f>
        <v>1135.1999999999998</v>
      </c>
      <c r="AM203" s="687">
        <f>'7. ГД Ямбург'!BC11+'7. ГД Ямбург'!BC12-'7. ГД Ямбург'!BC27+'7. ГД Ямбург'!BC42+'4. ГПП-УЗПКТ-СЗСК'!BC19-0+0+0+0+'8. ГД Уренгой'!BC17+0+'8. ГД Уренгой'!BC19+'8. ГД Уренгой'!BC21+0+0+0+0+'8. ГД Уренгой'!BC29+'8. ГД Уренгой'!BC30+'4. ГПП-УЗПКТ-СЗСК'!BC35+'10. ГД Ноябрьск'!BC19+'4. ГПП-УЗПКТ-СЗСК'!BC40</f>
        <v>0</v>
      </c>
      <c r="AN203" s="687">
        <f t="shared" si="250"/>
        <v>-1135.1999999999998</v>
      </c>
      <c r="AO203" s="688">
        <f t="shared" si="251"/>
        <v>0</v>
      </c>
      <c r="AP203" s="687">
        <f>'7. ГД Ямбург'!BG11+'7. ГД Ямбург'!BG12-'7. ГД Ямбург'!BG27+'7. ГД Ямбург'!BG42+'4. ГПП-УЗПКТ-СЗСК'!BG19-0+0+0+0+'8. ГД Уренгой'!BG17+0+'8. ГД Уренгой'!BG19+'8. ГД Уренгой'!BG21+0+0+0+0+'8. ГД Уренгой'!BG29+'8. ГД Уренгой'!BG30+'4. ГПП-УЗПКТ-СЗСК'!BG35+'10. ГД Ноябрьск'!BG19+'4. ГПП-УЗПКТ-СЗСК'!BG40</f>
        <v>1025.2</v>
      </c>
      <c r="AQ203" s="687">
        <f>'7. ГД Ямбург'!BI11+'7. ГД Ямбург'!BI12-'7. ГД Ямбург'!BI27+'7. ГД Ямбург'!BI42+'4. ГПП-УЗПКТ-СЗСК'!BI19-0+0+0+0+'8. ГД Уренгой'!BI17+0+'8. ГД Уренгой'!BI19+'8. ГД Уренгой'!BI21+0+0+0+0+'8. ГД Уренгой'!BI29+'8. ГД Уренгой'!BI30+'4. ГПП-УЗПКТ-СЗСК'!BI35+'10. ГД Ноябрьск'!BI19+'4. ГПП-УЗПКТ-СЗСК'!BI40</f>
        <v>0</v>
      </c>
      <c r="AR203" s="687">
        <f t="shared" si="252"/>
        <v>-1025.2</v>
      </c>
      <c r="AS203" s="688">
        <f t="shared" si="253"/>
        <v>0</v>
      </c>
      <c r="AT203" s="687">
        <f t="shared" si="254"/>
        <v>2787.1</v>
      </c>
      <c r="AU203" s="687">
        <f t="shared" si="255"/>
        <v>0</v>
      </c>
      <c r="AV203" s="687">
        <f t="shared" si="256"/>
        <v>-2787.1</v>
      </c>
      <c r="AW203" s="688">
        <f t="shared" si="257"/>
        <v>0</v>
      </c>
      <c r="AX203" s="687">
        <f>'7. ГД Ямбург'!BS11+'7. ГД Ямбург'!BS12-'7. ГД Ямбург'!BS27+'7. ГД Ямбург'!BS42+'4. ГПП-УЗПКТ-СЗСК'!BS19-0+0+0+0+'8. ГД Уренгой'!BS17+0+'8. ГД Уренгой'!BS19+'8. ГД Уренгой'!BS21+0+0+0+0+'8. ГД Уренгой'!BS29+'8. ГД Уренгой'!BS30+'4. ГПП-УЗПКТ-СЗСК'!BS35+'10. ГД Ноябрьск'!BS19+'4. ГПП-УЗПКТ-СЗСК'!BS40</f>
        <v>829.9</v>
      </c>
      <c r="AY203" s="687">
        <f>'7. ГД Ямбург'!BU11+'7. ГД Ямбург'!BU12-'7. ГД Ямбург'!BU27+'7. ГД Ямбург'!BU42+'4. ГПП-УЗПКТ-СЗСК'!BU19-0+0+0+0+'8. ГД Уренгой'!BU17+0+'8. ГД Уренгой'!BU19+'8. ГД Уренгой'!BU21+0+0+0+0+'8. ГД Уренгой'!BU29+'8. ГД Уренгой'!BU30+'4. ГПП-УЗПКТ-СЗСК'!BU35+'10. ГД Ноябрьск'!BU19+'4. ГПП-УЗПКТ-СЗСК'!BU40</f>
        <v>0</v>
      </c>
      <c r="AZ203" s="687">
        <f t="shared" si="258"/>
        <v>-829.9</v>
      </c>
      <c r="BA203" s="688">
        <f t="shared" si="259"/>
        <v>0</v>
      </c>
      <c r="BB203" s="687">
        <f>'7. ГД Ямбург'!BY11+'7. ГД Ямбург'!BY12-'7. ГД Ямбург'!BY27+'7. ГД Ямбург'!BY42+'4. ГПП-УЗПКТ-СЗСК'!BY19-0+0+0+0+'8. ГД Уренгой'!BY17+0+'8. ГД Уренгой'!BY19+'8. ГД Уренгой'!BY21+0+0+0+0+'8. ГД Уренгой'!BY29+'8. ГД Уренгой'!BY30+'4. ГПП-УЗПКТ-СЗСК'!BY35+'10. ГД Ноябрьск'!BY19+'4. ГПП-УЗПКТ-СЗСК'!BY40</f>
        <v>968.6</v>
      </c>
      <c r="BC203" s="687">
        <f>'7. ГД Ямбург'!CA11+'7. ГД Ямбург'!CA12-'7. ГД Ямбург'!CA27+'7. ГД Ямбург'!CA42+'4. ГПП-УЗПКТ-СЗСК'!CA19-0+0+0+0+'8. ГД Уренгой'!CA17+0+'8. ГД Уренгой'!CA19+'8. ГД Уренгой'!CA21+0+0+0+0+'8. ГД Уренгой'!CA29+'8. ГД Уренгой'!CA30+'4. ГПП-УЗПКТ-СЗСК'!CA35+'10. ГД Ноябрьск'!CA19+'4. ГПП-УЗПКТ-СЗСК'!CA40</f>
        <v>0</v>
      </c>
      <c r="BD203" s="687">
        <f t="shared" si="260"/>
        <v>-968.6</v>
      </c>
      <c r="BE203" s="688">
        <f t="shared" si="261"/>
        <v>0</v>
      </c>
      <c r="BF203" s="687">
        <f>'7. ГД Ямбург'!CE11+'7. ГД Ямбург'!CE12-'7. ГД Ямбург'!CE27+'7. ГД Ямбург'!CE42+'4. ГПП-УЗПКТ-СЗСК'!CE19-0+0+0+0+'8. ГД Уренгой'!CE17+0+'8. ГД Уренгой'!CE19+'8. ГД Уренгой'!CE21+0+0+0+0+'8. ГД Уренгой'!CE29+'8. ГД Уренгой'!CE30+'4. ГПП-УЗПКТ-СЗСК'!CE35+'10. ГД Ноябрьск'!CE19+'4. ГПП-УЗПКТ-СЗСК'!CE40</f>
        <v>988.6</v>
      </c>
      <c r="BG203" s="687">
        <f>'7. ГД Ямбург'!CG11+'7. ГД Ямбург'!CG12-'7. ГД Ямбург'!CG27+'7. ГД Ямбург'!CG42+'4. ГПП-УЗПКТ-СЗСК'!CG19-0+0+0+0+'8. ГД Уренгой'!CG17+0+'8. ГД Уренгой'!CG19+'8. ГД Уренгой'!CG21+0+0+0+0+'8. ГД Уренгой'!CG29+'8. ГД Уренгой'!CG30+'4. ГПП-УЗПКТ-СЗСК'!CG35+'10. ГД Ноябрьск'!CG19+'4. ГПП-УЗПКТ-СЗСК'!CG40</f>
        <v>0</v>
      </c>
      <c r="BH203" s="687">
        <f t="shared" si="262"/>
        <v>-988.6</v>
      </c>
      <c r="BI203" s="688">
        <f t="shared" si="263"/>
        <v>0</v>
      </c>
      <c r="BJ203" s="687">
        <f t="shared" si="264"/>
        <v>3293.7000000000007</v>
      </c>
      <c r="BK203" s="687">
        <f t="shared" si="265"/>
        <v>0</v>
      </c>
      <c r="BL203" s="687">
        <f t="shared" si="266"/>
        <v>-3293.7000000000007</v>
      </c>
      <c r="BM203" s="688">
        <f t="shared" si="267"/>
        <v>0</v>
      </c>
      <c r="BN203" s="687">
        <f>'7. ГД Ямбург'!CQ11+'7. ГД Ямбург'!CQ12-'7. ГД Ямбург'!CQ27+'7. ГД Ямбург'!CQ42+'4. ГПП-УЗПКТ-СЗСК'!CQ19-0+0+0+0+'8. ГД Уренгой'!CQ17+0+'8. ГД Уренгой'!CQ19+'8. ГД Уренгой'!CQ21+0+0+0+0+'8. ГД Уренгой'!CQ29+'8. ГД Уренгой'!CQ30+'4. ГПП-УЗПКТ-СЗСК'!CQ35+'10. ГД Ноябрьск'!CQ19+'4. ГПП-УЗПКТ-СЗСК'!CQ40</f>
        <v>1107.4000000000001</v>
      </c>
      <c r="BO203" s="687">
        <f>'7. ГД Ямбург'!CS11+'7. ГД Ямбург'!CS12-'7. ГД Ямбург'!CS27+'7. ГД Ямбург'!CS42+'4. ГПП-УЗПКТ-СЗСК'!CS19-0+0+0+0+'8. ГД Уренгой'!CS17+0+'8. ГД Уренгой'!CS19+'8. ГД Уренгой'!CS21+0+0+0+0+'8. ГД Уренгой'!CS29+'8. ГД Уренгой'!CS30+'4. ГПП-УЗПКТ-СЗСК'!CS35+'10. ГД Ноябрьск'!CS19+'4. ГПП-УЗПКТ-СЗСК'!CS40</f>
        <v>0</v>
      </c>
      <c r="BP203" s="687">
        <f t="shared" si="268"/>
        <v>-1107.4000000000001</v>
      </c>
      <c r="BQ203" s="688">
        <f t="shared" si="269"/>
        <v>0</v>
      </c>
      <c r="BR203" s="687">
        <f>'7. ГД Ямбург'!CW11+'7. ГД Ямбург'!CW12-'7. ГД Ямбург'!CW27+'7. ГД Ямбург'!CW42+'4. ГПП-УЗПКТ-СЗСК'!CW19-0+0+0+0+'8. ГД Уренгой'!CW17+0+'8. ГД Уренгой'!CW19+'8. ГД Уренгой'!CW21+0+0+0+0+'8. ГД Уренгой'!CW29+'8. ГД Уренгой'!CW30+'4. ГПП-УЗПКТ-СЗСК'!CW35+'10. ГД Ноябрьск'!CW19+'4. ГПП-УЗПКТ-СЗСК'!CW40</f>
        <v>1073.2</v>
      </c>
      <c r="BS203" s="687">
        <f>'7. ГД Ямбург'!CY11+'7. ГД Ямбург'!CY12-'7. ГД Ямбург'!CY27+'7. ГД Ямбург'!CY42+'4. ГПП-УЗПКТ-СЗСК'!CY19-0+0+0+0+'8. ГД Уренгой'!CY17+0+'8. ГД Уренгой'!CY19+'8. ГД Уренгой'!CY21+0+0+0+0+'8. ГД Уренгой'!CY29+'8. ГД Уренгой'!CY30+'4. ГПП-УЗПКТ-СЗСК'!CY35+'10. ГД Ноябрьск'!CY19+'4. ГПП-УЗПКТ-СЗСК'!CY40</f>
        <v>0</v>
      </c>
      <c r="BT203" s="687">
        <f t="shared" si="270"/>
        <v>-1073.2</v>
      </c>
      <c r="BU203" s="688">
        <f t="shared" si="271"/>
        <v>0</v>
      </c>
      <c r="BV203" s="687">
        <f>'7. ГД Ямбург'!DC11+'7. ГД Ямбург'!DC12-'7. ГД Ямбург'!DC27+'7. ГД Ямбург'!DC42+'4. ГПП-УЗПКТ-СЗСК'!DC19-0+0+0+0+'8. ГД Уренгой'!DC17+0+'8. ГД Уренгой'!DC19+'8. ГД Уренгой'!DC21+0+0+0+0+'8. ГД Уренгой'!DC29+'8. ГД Уренгой'!DC30+'4. ГПП-УЗПКТ-СЗСК'!DC35+'10. ГД Ноябрьск'!DC19+'4. ГПП-УЗПКТ-СЗСК'!DC40</f>
        <v>1113.1000000000001</v>
      </c>
      <c r="BW203" s="687">
        <f>'7. ГД Ямбург'!DE11+'7. ГД Ямбург'!DE12-'7. ГД Ямбург'!DE27+'7. ГД Ямбург'!DE42+'4. ГПП-УЗПКТ-СЗСК'!DE19-0+0+0+0+'8. ГД Уренгой'!DE17+0+'8. ГД Уренгой'!DE19+'8. ГД Уренгой'!DE21+0+0+0+0+'8. ГД Уренгой'!DE29+'8. ГД Уренгой'!DE30+'4. ГПП-УЗПКТ-СЗСК'!DE35+'10. ГД Ноябрьск'!DE19+'4. ГПП-УЗПКТ-СЗСК'!DE40</f>
        <v>0</v>
      </c>
      <c r="BX203" s="687">
        <f t="shared" si="272"/>
        <v>-1113.1000000000001</v>
      </c>
      <c r="BY203" s="688">
        <f t="shared" si="273"/>
        <v>0</v>
      </c>
    </row>
    <row r="204" spans="2:77" ht="96" customHeight="1">
      <c r="B204" s="491" t="s">
        <v>1629</v>
      </c>
      <c r="C204" s="493" t="s">
        <v>1630</v>
      </c>
      <c r="D204" s="528"/>
      <c r="E204" s="528"/>
      <c r="F204" s="529"/>
      <c r="G204" s="530" t="s">
        <v>1631</v>
      </c>
      <c r="H204" s="530"/>
      <c r="I204" s="521" t="s">
        <v>1438</v>
      </c>
      <c r="J204" s="687">
        <f t="shared" si="230"/>
        <v>12739.6</v>
      </c>
      <c r="K204" s="687">
        <f t="shared" si="231"/>
        <v>0</v>
      </c>
      <c r="L204" s="687">
        <f t="shared" si="232"/>
        <v>-12739.6</v>
      </c>
      <c r="M204" s="688">
        <f t="shared" si="233"/>
        <v>0</v>
      </c>
      <c r="N204" s="687">
        <f t="shared" si="234"/>
        <v>3382.8999999999996</v>
      </c>
      <c r="O204" s="687">
        <f t="shared" si="235"/>
        <v>0</v>
      </c>
      <c r="P204" s="687">
        <f t="shared" si="236"/>
        <v>-3382.8999999999996</v>
      </c>
      <c r="Q204" s="688">
        <f t="shared" si="237"/>
        <v>0</v>
      </c>
      <c r="R204" s="687">
        <f>'7. ГД Ямбург'!W11+'7. ГД Ямбург'!W12-'7. ГД Ямбург'!W27+'7. ГД Ямбург'!W42+'4. ГПП-УЗПКТ-СЗСК'!W19-0+0+0+0+'8. ГД Уренгой'!W17+0+'8. ГД Уренгой'!W19+'8. ГД Уренгой'!W21+0+0+0+0+'8. ГД Уренгой'!W29+'8. ГД Уренгой'!W30+'4. ГПП-УЗПКТ-СЗСК'!W35+'10. ГД Ноябрьск'!W19</f>
        <v>1172.2</v>
      </c>
      <c r="S204" s="687">
        <f>'7. ГД Ямбург'!Y11+'7. ГД Ямбург'!Y12-'7. ГД Ямбург'!Y27+'7. ГД Ямбург'!Y42+'4. ГПП-УЗПКТ-СЗСК'!Y19-0+0+0+0+'8. ГД Уренгой'!Y17+0+'8. ГД Уренгой'!Y19+'8. ГД Уренгой'!Y21+0+0+0+0+'8. ГД Уренгой'!Y29+'8. ГД Уренгой'!Y30+'4. ГПП-УЗПКТ-СЗСК'!Y35+'10. ГД Ноябрьск'!Y19</f>
        <v>0</v>
      </c>
      <c r="T204" s="687">
        <f t="shared" si="238"/>
        <v>-1172.2</v>
      </c>
      <c r="U204" s="688">
        <f t="shared" si="239"/>
        <v>0</v>
      </c>
      <c r="V204" s="687">
        <f>'7. ГД Ямбург'!AC11+'7. ГД Ямбург'!AC12-'7. ГД Ямбург'!AC27+'7. ГД Ямбург'!AC42+'4. ГПП-УЗПКТ-СЗСК'!AC19-0+0+0+0+'8. ГД Уренгой'!AC17+0+'8. ГД Уренгой'!AC19+'8. ГД Уренгой'!AC21+0+0+0+0+'8. ГД Уренгой'!AC29+'8. ГД Уренгой'!AC30+'4. ГПП-УЗПКТ-СЗСК'!AC35+'10. ГД Ноябрьск'!AC19</f>
        <v>1051.8</v>
      </c>
      <c r="W204" s="687">
        <f>'7. ГД Ямбург'!AE11+'7. ГД Ямбург'!AE12-'7. ГД Ямбург'!AE27+'7. ГД Ямбург'!AE42+'4. ГПП-УЗПКТ-СЗСК'!AE19-0+0+0+0+'8. ГД Уренгой'!AE17+0+'8. ГД Уренгой'!AE19+'8. ГД Уренгой'!AE21+0+0+0+0+'8. ГД Уренгой'!AE29+'8. ГД Уренгой'!AE30+'4. ГПП-УЗПКТ-СЗСК'!AE35+'10. ГД Ноябрьск'!AE19</f>
        <v>0</v>
      </c>
      <c r="X204" s="687">
        <f t="shared" si="240"/>
        <v>-1051.8</v>
      </c>
      <c r="Y204" s="688">
        <f t="shared" si="241"/>
        <v>0</v>
      </c>
      <c r="Z204" s="687">
        <f>'7. ГД Ямбург'!AI11+'7. ГД Ямбург'!AI12-'7. ГД Ямбург'!AI27+'7. ГД Ямбург'!AI42+'4. ГПП-УЗПКТ-СЗСК'!AI19-0+0+0+0+'8. ГД Уренгой'!AI17+0+'8. ГД Уренгой'!AI19+'8. ГД Уренгой'!AI21+0+0+0+0+'8. ГД Уренгой'!AI29+'8. ГД Уренгой'!AI30+'4. ГПП-УЗПКТ-СЗСК'!AI35+'10. ГД Ноябрьск'!AI19</f>
        <v>1158.8999999999999</v>
      </c>
      <c r="AA204" s="687">
        <f>'7. ГД Ямбург'!AK11+'7. ГД Ямбург'!AK12-'7. ГД Ямбург'!AK27+'7. ГД Ямбург'!AK42+'4. ГПП-УЗПКТ-СЗСК'!AK19-0+0+0+0+'8. ГД Уренгой'!AK17+0+'8. ГД Уренгой'!AK19+'8. ГД Уренгой'!AK21+0+0+0+0+'8. ГД Уренгой'!AK29+'8. ГД Уренгой'!AK30+'4. ГПП-УЗПКТ-СЗСК'!AK35+'10. ГД Ноябрьск'!AK19</f>
        <v>0</v>
      </c>
      <c r="AB204" s="687">
        <f t="shared" si="242"/>
        <v>-1158.8999999999999</v>
      </c>
      <c r="AC204" s="688">
        <f t="shared" si="243"/>
        <v>0</v>
      </c>
      <c r="AD204" s="687">
        <f t="shared" si="244"/>
        <v>3275.8999999999996</v>
      </c>
      <c r="AE204" s="687">
        <f t="shared" si="245"/>
        <v>0</v>
      </c>
      <c r="AF204" s="687">
        <f t="shared" si="246"/>
        <v>-3275.8999999999996</v>
      </c>
      <c r="AG204" s="688">
        <f t="shared" si="247"/>
        <v>0</v>
      </c>
      <c r="AH204" s="687">
        <f>'7. ГД Ямбург'!AU11+'7. ГД Ямбург'!AU12-'7. ГД Ямбург'!AU27+'7. ГД Ямбург'!AU42+'4. ГПП-УЗПКТ-СЗСК'!AU19-0+0+0+0+'8. ГД Уренгой'!AU17+0+'8. ГД Уренгой'!AU19+'8. ГД Уренгой'!AU21+0+0+0+0+'8. ГД Уренгой'!AU29+'8. ГД Уренгой'!AU30+'4. ГПП-УЗПКТ-СЗСК'!AU35+'10. ГД Ноябрьск'!AU19</f>
        <v>1115.5</v>
      </c>
      <c r="AI204" s="687">
        <f>'7. ГД Ямбург'!AW11+'7. ГД Ямбург'!AW12-'7. ГД Ямбург'!AW27+'7. ГД Ямбург'!AW42+'4. ГПП-УЗПКТ-СЗСК'!AW19-0+0+0+0+'8. ГД Уренгой'!AW17+0+'8. ГД Уренгой'!AW19+'8. ГД Уренгой'!AW21+0+0+0+0+'8. ГД Уренгой'!AW29+'8. ГД Уренгой'!AW30+'4. ГПП-УЗПКТ-СЗСК'!AW35+'10. ГД Ноябрьск'!AW19</f>
        <v>0</v>
      </c>
      <c r="AJ204" s="687">
        <f t="shared" si="248"/>
        <v>-1115.5</v>
      </c>
      <c r="AK204" s="688">
        <f t="shared" si="249"/>
        <v>0</v>
      </c>
      <c r="AL204" s="687">
        <f>'7. ГД Ямбург'!BA11+'7. ГД Ямбург'!BA12-'7. ГД Ямбург'!BA27+'7. ГД Ямбург'!BA42+'4. ГПП-УЗПКТ-СЗСК'!BA19-0+0+0+0+'8. ГД Уренгой'!BA17+0+'8. ГД Уренгой'!BA19+'8. ГД Уренгой'!BA21+0+0+0+0+'8. ГД Уренгой'!BA29+'8. ГД Уренгой'!BA30+'4. ГПП-УЗПКТ-СЗСК'!BA35+'10. ГД Ноябрьск'!BA19</f>
        <v>1135.1999999999998</v>
      </c>
      <c r="AM204" s="687">
        <f>'7. ГД Ямбург'!BC11+'7. ГД Ямбург'!BC12-'7. ГД Ямбург'!BC27+'7. ГД Ямбург'!BC42+'4. ГПП-УЗПКТ-СЗСК'!BC19-0+0+0+0+'8. ГД Уренгой'!BC17+0+'8. ГД Уренгой'!BC19+'8. ГД Уренгой'!BC21+0+0+0+0+'8. ГД Уренгой'!BC29+'8. ГД Уренгой'!BC30+'4. ГПП-УЗПКТ-СЗСК'!BC35+'10. ГД Ноябрьск'!BC19</f>
        <v>0</v>
      </c>
      <c r="AN204" s="687">
        <f t="shared" si="250"/>
        <v>-1135.1999999999998</v>
      </c>
      <c r="AO204" s="688">
        <f t="shared" si="251"/>
        <v>0</v>
      </c>
      <c r="AP204" s="687">
        <f>'7. ГД Ямбург'!BG11+'7. ГД Ямбург'!BG12-'7. ГД Ямбург'!BG27+'7. ГД Ямбург'!BG42+'4. ГПП-УЗПКТ-СЗСК'!BG19-0+0+0+0+'8. ГД Уренгой'!BG17+0+'8. ГД Уренгой'!BG19+'8. ГД Уренгой'!BG21+0+0+0+0+'8. ГД Уренгой'!BG29+'8. ГД Уренгой'!BG30+'4. ГПП-УЗПКТ-СЗСК'!BG35+'10. ГД Ноябрьск'!BG19</f>
        <v>1025.2</v>
      </c>
      <c r="AQ204" s="687">
        <f>'7. ГД Ямбург'!BI11+'7. ГД Ямбург'!BI12-'7. ГД Ямбург'!BI27+'7. ГД Ямбург'!BI42+'4. ГПП-УЗПКТ-СЗСК'!BI19-0+0+0+0+'8. ГД Уренгой'!BI17+0+'8. ГД Уренгой'!BI19+'8. ГД Уренгой'!BI21+0+0+0+0+'8. ГД Уренгой'!BI29+'8. ГД Уренгой'!BI30+'4. ГПП-УЗПКТ-СЗСК'!BI35+'10. ГД Ноябрьск'!BI19</f>
        <v>0</v>
      </c>
      <c r="AR204" s="687">
        <f t="shared" si="252"/>
        <v>-1025.2</v>
      </c>
      <c r="AS204" s="688">
        <f t="shared" si="253"/>
        <v>0</v>
      </c>
      <c r="AT204" s="687">
        <f t="shared" si="254"/>
        <v>2787.1</v>
      </c>
      <c r="AU204" s="687">
        <f t="shared" si="255"/>
        <v>0</v>
      </c>
      <c r="AV204" s="687">
        <f t="shared" si="256"/>
        <v>-2787.1</v>
      </c>
      <c r="AW204" s="688">
        <f t="shared" si="257"/>
        <v>0</v>
      </c>
      <c r="AX204" s="687">
        <f>'7. ГД Ямбург'!BS11+'7. ГД Ямбург'!BS12-'7. ГД Ямбург'!BS27+'7. ГД Ямбург'!BS42+'4. ГПП-УЗПКТ-СЗСК'!BS19-0+0+0+0+'8. ГД Уренгой'!BS17+0+'8. ГД Уренгой'!BS19+'8. ГД Уренгой'!BS21+0+0+0+0+'8. ГД Уренгой'!BS29+'8. ГД Уренгой'!BS30+'4. ГПП-УЗПКТ-СЗСК'!BS35+'10. ГД Ноябрьск'!BS19</f>
        <v>829.9</v>
      </c>
      <c r="AY204" s="687">
        <f>'7. ГД Ямбург'!BU11+'7. ГД Ямбург'!BU12-'7. ГД Ямбург'!BU27+'7. ГД Ямбург'!BU42+'4. ГПП-УЗПКТ-СЗСК'!BU19-0+0+0+0+'8. ГД Уренгой'!BU17+0+'8. ГД Уренгой'!BU19+'8. ГД Уренгой'!BU21+0+0+0+0+'8. ГД Уренгой'!BU29+'8. ГД Уренгой'!BU30+'4. ГПП-УЗПКТ-СЗСК'!BU35+'10. ГД Ноябрьск'!BU19</f>
        <v>0</v>
      </c>
      <c r="AZ204" s="687">
        <f t="shared" si="258"/>
        <v>-829.9</v>
      </c>
      <c r="BA204" s="688">
        <f t="shared" si="259"/>
        <v>0</v>
      </c>
      <c r="BB204" s="687">
        <f>'7. ГД Ямбург'!BY11+'7. ГД Ямбург'!BY12-'7. ГД Ямбург'!BY27+'7. ГД Ямбург'!BY42+'4. ГПП-УЗПКТ-СЗСК'!BY19-0+0+0+0+'8. ГД Уренгой'!BY17+0+'8. ГД Уренгой'!BY19+'8. ГД Уренгой'!BY21+0+0+0+0+'8. ГД Уренгой'!BY29+'8. ГД Уренгой'!BY30+'4. ГПП-УЗПКТ-СЗСК'!BY35+'10. ГД Ноябрьск'!BY19</f>
        <v>968.6</v>
      </c>
      <c r="BC204" s="687">
        <f>'7. ГД Ямбург'!CA11+'7. ГД Ямбург'!CA12-'7. ГД Ямбург'!CA27+'7. ГД Ямбург'!CA42+'4. ГПП-УЗПКТ-СЗСК'!CA19-0+0+0+0+'8. ГД Уренгой'!CA17+0+'8. ГД Уренгой'!CA19+'8. ГД Уренгой'!CA21+0+0+0+0+'8. ГД Уренгой'!CA29+'8. ГД Уренгой'!CA30+'4. ГПП-УЗПКТ-СЗСК'!CA35+'10. ГД Ноябрьск'!CA19</f>
        <v>0</v>
      </c>
      <c r="BD204" s="687">
        <f t="shared" si="260"/>
        <v>-968.6</v>
      </c>
      <c r="BE204" s="688">
        <f t="shared" si="261"/>
        <v>0</v>
      </c>
      <c r="BF204" s="687">
        <f>'7. ГД Ямбург'!CE11+'7. ГД Ямбург'!CE12-'7. ГД Ямбург'!CE27+'7. ГД Ямбург'!CE42+'4. ГПП-УЗПКТ-СЗСК'!CE19-0+0+0+0+'8. ГД Уренгой'!CE17+0+'8. ГД Уренгой'!CE19+'8. ГД Уренгой'!CE21+0+0+0+0+'8. ГД Уренгой'!CE29+'8. ГД Уренгой'!CE30+'4. ГПП-УЗПКТ-СЗСК'!CE35+'10. ГД Ноябрьск'!CE19</f>
        <v>988.6</v>
      </c>
      <c r="BG204" s="687">
        <f>'7. ГД Ямбург'!CG11+'7. ГД Ямбург'!CG12-'7. ГД Ямбург'!CG27+'7. ГД Ямбург'!CG42+'4. ГПП-УЗПКТ-СЗСК'!CG19-0+0+0+0+'8. ГД Уренгой'!CG17+0+'8. ГД Уренгой'!CG19+'8. ГД Уренгой'!CG21+0+0+0+0+'8. ГД Уренгой'!CG29+'8. ГД Уренгой'!CG30+'4. ГПП-УЗПКТ-СЗСК'!CG35+'10. ГД Ноябрьск'!CG19</f>
        <v>0</v>
      </c>
      <c r="BH204" s="687">
        <f t="shared" si="262"/>
        <v>-988.6</v>
      </c>
      <c r="BI204" s="688">
        <f t="shared" si="263"/>
        <v>0</v>
      </c>
      <c r="BJ204" s="687">
        <f t="shared" si="264"/>
        <v>3293.7000000000007</v>
      </c>
      <c r="BK204" s="687">
        <f t="shared" si="265"/>
        <v>0</v>
      </c>
      <c r="BL204" s="687">
        <f t="shared" si="266"/>
        <v>-3293.7000000000007</v>
      </c>
      <c r="BM204" s="688">
        <f t="shared" si="267"/>
        <v>0</v>
      </c>
      <c r="BN204" s="687">
        <f>'7. ГД Ямбург'!CQ11+'7. ГД Ямбург'!CQ12-'7. ГД Ямбург'!CQ27+'7. ГД Ямбург'!CQ42+'4. ГПП-УЗПКТ-СЗСК'!CQ19-0+0+0+0+'8. ГД Уренгой'!CQ17+0+'8. ГД Уренгой'!CQ19+'8. ГД Уренгой'!CQ21+0+0+0+0+'8. ГД Уренгой'!CQ29+'8. ГД Уренгой'!CQ30+'4. ГПП-УЗПКТ-СЗСК'!CQ35+'10. ГД Ноябрьск'!CQ19</f>
        <v>1107.4000000000001</v>
      </c>
      <c r="BO204" s="687">
        <f>'7. ГД Ямбург'!CS11+'7. ГД Ямбург'!CS12-'7. ГД Ямбург'!CS27+'7. ГД Ямбург'!CS42+'4. ГПП-УЗПКТ-СЗСК'!CS19-0+0+0+0+'8. ГД Уренгой'!CS17+0+'8. ГД Уренгой'!CS19+'8. ГД Уренгой'!CS21+0+0+0+0+'8. ГД Уренгой'!CS29+'8. ГД Уренгой'!CS30+'4. ГПП-УЗПКТ-СЗСК'!CS35+'10. ГД Ноябрьск'!CS19</f>
        <v>0</v>
      </c>
      <c r="BP204" s="687">
        <f t="shared" si="268"/>
        <v>-1107.4000000000001</v>
      </c>
      <c r="BQ204" s="688">
        <f t="shared" si="269"/>
        <v>0</v>
      </c>
      <c r="BR204" s="687">
        <f>'7. ГД Ямбург'!CW11+'7. ГД Ямбург'!CW12-'7. ГД Ямбург'!CW27+'7. ГД Ямбург'!CW42+'4. ГПП-УЗПКТ-СЗСК'!CW19-0+0+0+0+'8. ГД Уренгой'!CW17+0+'8. ГД Уренгой'!CW19+'8. ГД Уренгой'!CW21+0+0+0+0+'8. ГД Уренгой'!CW29+'8. ГД Уренгой'!CW30+'4. ГПП-УЗПКТ-СЗСК'!CW35+'10. ГД Ноябрьск'!CW19</f>
        <v>1073.2</v>
      </c>
      <c r="BS204" s="687">
        <f>'7. ГД Ямбург'!CY11+'7. ГД Ямбург'!CY12-'7. ГД Ямбург'!CY27+'7. ГД Ямбург'!CY42+'4. ГПП-УЗПКТ-СЗСК'!CY19-0+0+0+0+'8. ГД Уренгой'!CY17+0+'8. ГД Уренгой'!CY19+'8. ГД Уренгой'!CY21+0+0+0+0+'8. ГД Уренгой'!CY29+'8. ГД Уренгой'!CY30+'4. ГПП-УЗПКТ-СЗСК'!CY35+'10. ГД Ноябрьск'!CY19</f>
        <v>0</v>
      </c>
      <c r="BT204" s="687">
        <f t="shared" si="270"/>
        <v>-1073.2</v>
      </c>
      <c r="BU204" s="688">
        <f t="shared" si="271"/>
        <v>0</v>
      </c>
      <c r="BV204" s="687">
        <f>'7. ГД Ямбург'!DC11+'7. ГД Ямбург'!DC12-'7. ГД Ямбург'!DC27+'7. ГД Ямбург'!DC42+'4. ГПП-УЗПКТ-СЗСК'!DC19-0+0+0+0+'8. ГД Уренгой'!DC17+0+'8. ГД Уренгой'!DC19+'8. ГД Уренгой'!DC21+0+0+0+0+'8. ГД Уренгой'!DC29+'8. ГД Уренгой'!DC30+'4. ГПП-УЗПКТ-СЗСК'!DC35+'10. ГД Ноябрьск'!DC19</f>
        <v>1113.1000000000001</v>
      </c>
      <c r="BW204" s="687">
        <f>'7. ГД Ямбург'!DE11+'7. ГД Ямбург'!DE12-'7. ГД Ямбург'!DE27+'7. ГД Ямбург'!DE42+'4. ГПП-УЗПКТ-СЗСК'!DE19-0+0+0+0+'8. ГД Уренгой'!DE17+0+'8. ГД Уренгой'!DE19+'8. ГД Уренгой'!DE21+0+0+0+0+'8. ГД Уренгой'!DE29+'8. ГД Уренгой'!DE30+'4. ГПП-УЗПКТ-СЗСК'!DE35+'10. ГД Ноябрьск'!DE19</f>
        <v>0</v>
      </c>
      <c r="BX204" s="687">
        <f t="shared" si="272"/>
        <v>-1113.1000000000001</v>
      </c>
      <c r="BY204" s="688">
        <f t="shared" si="273"/>
        <v>0</v>
      </c>
    </row>
    <row r="205" spans="2:77" ht="24" customHeight="1">
      <c r="B205" s="491" t="s">
        <v>1632</v>
      </c>
      <c r="C205" s="494" t="s">
        <v>1505</v>
      </c>
      <c r="D205" s="528"/>
      <c r="E205" s="528"/>
      <c r="F205" s="529"/>
      <c r="G205" s="530" t="s">
        <v>1586</v>
      </c>
      <c r="H205" s="530"/>
      <c r="I205" s="521" t="s">
        <v>1438</v>
      </c>
      <c r="J205" s="687">
        <f t="shared" si="230"/>
        <v>2360.1999999999998</v>
      </c>
      <c r="K205" s="687">
        <f t="shared" si="231"/>
        <v>0</v>
      </c>
      <c r="L205" s="687">
        <f t="shared" si="232"/>
        <v>-2360.1999999999998</v>
      </c>
      <c r="M205" s="688">
        <f t="shared" si="233"/>
        <v>0</v>
      </c>
      <c r="N205" s="687">
        <f t="shared" si="234"/>
        <v>668.5</v>
      </c>
      <c r="O205" s="687">
        <f t="shared" si="235"/>
        <v>0</v>
      </c>
      <c r="P205" s="687">
        <f t="shared" si="236"/>
        <v>-668.5</v>
      </c>
      <c r="Q205" s="688">
        <f t="shared" si="237"/>
        <v>0</v>
      </c>
      <c r="R205" s="687">
        <f>'7. ГД Ямбург'!W11+'7. ГД Ямбург'!W12-'7. ГД Ямбург'!W27+'7. ГД Ямбург'!W42</f>
        <v>231.70000000000002</v>
      </c>
      <c r="S205" s="687">
        <f>'7. ГД Ямбург'!Y11+'7. ГД Ямбург'!Y12-'7. ГД Ямбург'!Y27+'7. ГД Ямбург'!Y42</f>
        <v>0</v>
      </c>
      <c r="T205" s="687">
        <f t="shared" si="238"/>
        <v>-231.70000000000002</v>
      </c>
      <c r="U205" s="688">
        <f t="shared" si="239"/>
        <v>0</v>
      </c>
      <c r="V205" s="687">
        <f>'7. ГД Ямбург'!AC11+'7. ГД Ямбург'!AC12-'7. ГД Ямбург'!AC27+'7. ГД Ямбург'!AC42</f>
        <v>207.3</v>
      </c>
      <c r="W205" s="687">
        <f>'7. ГД Ямбург'!AE11+'7. ГД Ямбург'!AE12-'7. ГД Ямбург'!AE27+'7. ГД Ямбург'!AE42</f>
        <v>0</v>
      </c>
      <c r="X205" s="687">
        <f t="shared" si="240"/>
        <v>-207.3</v>
      </c>
      <c r="Y205" s="688">
        <f t="shared" si="241"/>
        <v>0</v>
      </c>
      <c r="Z205" s="687">
        <f>'7. ГД Ямбург'!AI11+'7. ГД Ямбург'!AI12-'7. ГД Ямбург'!AI27+'7. ГД Ямбург'!AI42</f>
        <v>229.49999999999997</v>
      </c>
      <c r="AA205" s="687">
        <f>'7. ГД Ямбург'!AK11+'7. ГД Ямбург'!AK12-'7. ГД Ямбург'!AK27+'7. ГД Ямбург'!AK42</f>
        <v>0</v>
      </c>
      <c r="AB205" s="687">
        <f t="shared" si="242"/>
        <v>-229.49999999999997</v>
      </c>
      <c r="AC205" s="688">
        <f t="shared" si="243"/>
        <v>0</v>
      </c>
      <c r="AD205" s="687">
        <f t="shared" si="244"/>
        <v>582.1</v>
      </c>
      <c r="AE205" s="687">
        <f t="shared" si="245"/>
        <v>0</v>
      </c>
      <c r="AF205" s="687">
        <f t="shared" si="246"/>
        <v>-582.1</v>
      </c>
      <c r="AG205" s="688">
        <f t="shared" si="247"/>
        <v>0</v>
      </c>
      <c r="AH205" s="687">
        <f>'7. ГД Ямбург'!AU11+'7. ГД Ямбург'!AU12-'7. ГД Ямбург'!AU27+'7. ГД Ямбург'!AU42</f>
        <v>219.5</v>
      </c>
      <c r="AI205" s="687">
        <f>'7. ГД Ямбург'!AW11+'7. ГД Ямбург'!AW12-'7. ГД Ямбург'!AW27+'7. ГД Ямбург'!AW42</f>
        <v>0</v>
      </c>
      <c r="AJ205" s="687">
        <f t="shared" si="248"/>
        <v>-219.5</v>
      </c>
      <c r="AK205" s="688">
        <f t="shared" si="249"/>
        <v>0</v>
      </c>
      <c r="AL205" s="687">
        <f>'7. ГД Ямбург'!BA11+'7. ГД Ямбург'!BA12-'7. ГД Ямбург'!BA27+'7. ГД Ямбург'!BA42</f>
        <v>215.10000000000002</v>
      </c>
      <c r="AM205" s="687">
        <f>'7. ГД Ямбург'!BC11+'7. ГД Ямбург'!BC12-'7. ГД Ямбург'!BC27+'7. ГД Ямбург'!BC42</f>
        <v>0</v>
      </c>
      <c r="AN205" s="687">
        <f t="shared" si="250"/>
        <v>-215.10000000000002</v>
      </c>
      <c r="AO205" s="688">
        <f t="shared" si="251"/>
        <v>0</v>
      </c>
      <c r="AP205" s="687">
        <f>'7. ГД Ямбург'!BG11+'7. ГД Ямбург'!BG12-'7. ГД Ямбург'!BG27+'7. ГД Ямбург'!BG42</f>
        <v>147.5</v>
      </c>
      <c r="AQ205" s="687">
        <f>'7. ГД Ямбург'!BI11+'7. ГД Ямбург'!BI12-'7. ГД Ямбург'!BI27+'7. ГД Ямбург'!BI42</f>
        <v>0</v>
      </c>
      <c r="AR205" s="687">
        <f t="shared" si="252"/>
        <v>-147.5</v>
      </c>
      <c r="AS205" s="688">
        <f t="shared" si="253"/>
        <v>0</v>
      </c>
      <c r="AT205" s="687">
        <f t="shared" si="254"/>
        <v>436.5</v>
      </c>
      <c r="AU205" s="687">
        <f t="shared" si="255"/>
        <v>0</v>
      </c>
      <c r="AV205" s="687">
        <f t="shared" si="256"/>
        <v>-436.5</v>
      </c>
      <c r="AW205" s="688">
        <f t="shared" si="257"/>
        <v>0</v>
      </c>
      <c r="AX205" s="687">
        <f>'7. ГД Ямбург'!BS11+'7. ГД Ямбург'!BS12-'7. ГД Ямбург'!BS27+'7. ГД Ямбург'!BS42</f>
        <v>194.4</v>
      </c>
      <c r="AY205" s="687">
        <f>'7. ГД Ямбург'!BU11+'7. ГД Ямбург'!BU12-'7. ГД Ямбург'!BU27+'7. ГД Ямбург'!BU42</f>
        <v>0</v>
      </c>
      <c r="AZ205" s="687">
        <f t="shared" si="258"/>
        <v>-194.4</v>
      </c>
      <c r="BA205" s="688">
        <f t="shared" si="259"/>
        <v>0</v>
      </c>
      <c r="BB205" s="687">
        <f>'7. ГД Ямбург'!BY11+'7. ГД Ямбург'!BY12-'7. ГД Ямбург'!BY27+'7. ГД Ямбург'!BY42</f>
        <v>119.4</v>
      </c>
      <c r="BC205" s="687">
        <f>'7. ГД Ямбург'!CA11+'7. ГД Ямбург'!CA12-'7. ГД Ямбург'!CA27+'7. ГД Ямбург'!CA42</f>
        <v>0</v>
      </c>
      <c r="BD205" s="687">
        <f t="shared" si="260"/>
        <v>-119.4</v>
      </c>
      <c r="BE205" s="688">
        <f t="shared" si="261"/>
        <v>0</v>
      </c>
      <c r="BF205" s="687">
        <f>'7. ГД Ямбург'!CE11+'7. ГД Ямбург'!CE12-'7. ГД Ямбург'!CE27+'7. ГД Ямбург'!CE42</f>
        <v>122.7</v>
      </c>
      <c r="BG205" s="687">
        <f>'7. ГД Ямбург'!CG11+'7. ГД Ямбург'!CG12-'7. ГД Ямбург'!CG27+'7. ГД Ямбург'!CG42</f>
        <v>0</v>
      </c>
      <c r="BH205" s="687">
        <f t="shared" si="262"/>
        <v>-122.7</v>
      </c>
      <c r="BI205" s="688">
        <f t="shared" si="263"/>
        <v>0</v>
      </c>
      <c r="BJ205" s="687">
        <f t="shared" si="264"/>
        <v>673.1</v>
      </c>
      <c r="BK205" s="687">
        <f t="shared" si="265"/>
        <v>0</v>
      </c>
      <c r="BL205" s="687">
        <f t="shared" si="266"/>
        <v>-673.1</v>
      </c>
      <c r="BM205" s="688">
        <f t="shared" si="267"/>
        <v>0</v>
      </c>
      <c r="BN205" s="687">
        <f>'7. ГД Ямбург'!CQ11+'7. ГД Ямбург'!CQ12-'7. ГД Ямбург'!CQ27+'7. ГД Ямбург'!CQ42</f>
        <v>222.4</v>
      </c>
      <c r="BO205" s="687">
        <f>'7. ГД Ямбург'!CS11+'7. ГД Ямбург'!CS12-'7. ГД Ямбург'!CS27+'7. ГД Ямбург'!CS42</f>
        <v>0</v>
      </c>
      <c r="BP205" s="687">
        <f t="shared" si="268"/>
        <v>-222.4</v>
      </c>
      <c r="BQ205" s="688">
        <f t="shared" si="269"/>
        <v>0</v>
      </c>
      <c r="BR205" s="687">
        <f>'7. ГД Ямбург'!CW11+'7. ГД Ямбург'!CW12-'7. ГД Ямбург'!CW27+'7. ГД Ямбург'!CW42</f>
        <v>222.9</v>
      </c>
      <c r="BS205" s="687">
        <f>'7. ГД Ямбург'!CY11+'7. ГД Ямбург'!CY12-'7. ГД Ямбург'!CY27+'7. ГД Ямбург'!CY42</f>
        <v>0</v>
      </c>
      <c r="BT205" s="687">
        <f t="shared" si="270"/>
        <v>-222.9</v>
      </c>
      <c r="BU205" s="688">
        <f t="shared" si="271"/>
        <v>0</v>
      </c>
      <c r="BV205" s="687">
        <f>'7. ГД Ямбург'!DC11+'7. ГД Ямбург'!DC12-'7. ГД Ямбург'!DC27+'7. ГД Ямбург'!DC42</f>
        <v>227.8</v>
      </c>
      <c r="BW205" s="687">
        <f>'7. ГД Ямбург'!DE11+'7. ГД Ямбург'!DE12-'7. ГД Ямбург'!DE27+'7. ГД Ямбург'!DE42</f>
        <v>0</v>
      </c>
      <c r="BX205" s="687">
        <f t="shared" si="272"/>
        <v>-227.8</v>
      </c>
      <c r="BY205" s="688">
        <f t="shared" si="273"/>
        <v>0</v>
      </c>
    </row>
    <row r="206" spans="2:77" ht="18.75" customHeight="1">
      <c r="B206" s="491"/>
      <c r="C206" s="495" t="s">
        <v>276</v>
      </c>
      <c r="D206" s="528"/>
      <c r="E206" s="528"/>
      <c r="F206" s="529"/>
      <c r="G206" s="530" t="s">
        <v>1633</v>
      </c>
      <c r="H206" s="530"/>
      <c r="I206" s="521" t="s">
        <v>1438</v>
      </c>
      <c r="J206" s="687">
        <f t="shared" si="230"/>
        <v>1404.3</v>
      </c>
      <c r="K206" s="687">
        <f t="shared" si="231"/>
        <v>0</v>
      </c>
      <c r="L206" s="687">
        <f t="shared" si="232"/>
        <v>-1404.3</v>
      </c>
      <c r="M206" s="688">
        <f t="shared" si="233"/>
        <v>0</v>
      </c>
      <c r="N206" s="687">
        <f t="shared" si="234"/>
        <v>385.29999999999995</v>
      </c>
      <c r="O206" s="687">
        <f t="shared" si="235"/>
        <v>0</v>
      </c>
      <c r="P206" s="687">
        <f t="shared" si="236"/>
        <v>-385.29999999999995</v>
      </c>
      <c r="Q206" s="688">
        <f t="shared" si="237"/>
        <v>0</v>
      </c>
      <c r="R206" s="687">
        <f>'4. ГПП-УЗПКТ-СЗСК'!W15</f>
        <v>134.19999999999999</v>
      </c>
      <c r="S206" s="687">
        <f>'4. ГПП-УЗПКТ-СЗСК'!Y15</f>
        <v>0</v>
      </c>
      <c r="T206" s="687">
        <f t="shared" si="238"/>
        <v>-134.19999999999999</v>
      </c>
      <c r="U206" s="688">
        <f t="shared" si="239"/>
        <v>0</v>
      </c>
      <c r="V206" s="687">
        <f>'4. ГПП-УЗПКТ-СЗСК'!AC15</f>
        <v>119.2</v>
      </c>
      <c r="W206" s="687">
        <f>'4. ГПП-УЗПКТ-СЗСК'!AE15</f>
        <v>0</v>
      </c>
      <c r="X206" s="687">
        <f t="shared" si="240"/>
        <v>-119.2</v>
      </c>
      <c r="Y206" s="688">
        <f t="shared" si="241"/>
        <v>0</v>
      </c>
      <c r="Z206" s="687">
        <f>'4. ГПП-УЗПКТ-СЗСК'!AI15</f>
        <v>131.9</v>
      </c>
      <c r="AA206" s="687">
        <f>'4. ГПП-УЗПКТ-СЗСК'!AK15</f>
        <v>0</v>
      </c>
      <c r="AB206" s="687">
        <f t="shared" si="242"/>
        <v>-131.9</v>
      </c>
      <c r="AC206" s="688">
        <f t="shared" si="243"/>
        <v>0</v>
      </c>
      <c r="AD206" s="687">
        <f t="shared" si="244"/>
        <v>294.89999999999998</v>
      </c>
      <c r="AE206" s="687">
        <f t="shared" si="245"/>
        <v>0</v>
      </c>
      <c r="AF206" s="687">
        <f t="shared" si="246"/>
        <v>-294.89999999999998</v>
      </c>
      <c r="AG206" s="688">
        <f t="shared" si="247"/>
        <v>0</v>
      </c>
      <c r="AH206" s="687">
        <f>'4. ГПП-УЗПКТ-СЗСК'!AU15</f>
        <v>125</v>
      </c>
      <c r="AI206" s="687">
        <f>'4. ГПП-УЗПКТ-СЗСК'!AW15</f>
        <v>0</v>
      </c>
      <c r="AJ206" s="687">
        <f t="shared" si="248"/>
        <v>-125</v>
      </c>
      <c r="AK206" s="688">
        <f t="shared" si="249"/>
        <v>0</v>
      </c>
      <c r="AL206" s="687">
        <f>'4. ГПП-УЗПКТ-СЗСК'!BA15</f>
        <v>117.4</v>
      </c>
      <c r="AM206" s="687">
        <f>'4. ГПП-УЗПКТ-СЗСК'!BC15</f>
        <v>0</v>
      </c>
      <c r="AN206" s="687">
        <f t="shared" si="250"/>
        <v>-117.4</v>
      </c>
      <c r="AO206" s="688">
        <f t="shared" si="251"/>
        <v>0</v>
      </c>
      <c r="AP206" s="687">
        <f>'4. ГПП-УЗПКТ-СЗСК'!BG15</f>
        <v>52.5</v>
      </c>
      <c r="AQ206" s="687">
        <f>'4. ГПП-УЗПКТ-СЗСК'!BI15</f>
        <v>0</v>
      </c>
      <c r="AR206" s="687">
        <f t="shared" si="252"/>
        <v>-52.5</v>
      </c>
      <c r="AS206" s="688">
        <f t="shared" si="253"/>
        <v>0</v>
      </c>
      <c r="AT206" s="687">
        <f t="shared" si="254"/>
        <v>335.5</v>
      </c>
      <c r="AU206" s="687">
        <f t="shared" si="255"/>
        <v>0</v>
      </c>
      <c r="AV206" s="687">
        <f t="shared" si="256"/>
        <v>-335.5</v>
      </c>
      <c r="AW206" s="688">
        <f t="shared" si="257"/>
        <v>0</v>
      </c>
      <c r="AX206" s="687">
        <f>'4. ГПП-УЗПКТ-СЗСК'!BS15</f>
        <v>98.9</v>
      </c>
      <c r="AY206" s="687">
        <f>'4. ГПП-УЗПКТ-СЗСК'!BU15</f>
        <v>0</v>
      </c>
      <c r="AZ206" s="687">
        <f t="shared" si="258"/>
        <v>-98.9</v>
      </c>
      <c r="BA206" s="688">
        <f t="shared" si="259"/>
        <v>0</v>
      </c>
      <c r="BB206" s="687">
        <f>'4. ГПП-УЗПКТ-СЗСК'!BY15</f>
        <v>119.4</v>
      </c>
      <c r="BC206" s="687">
        <f>'4. ГПП-УЗПКТ-СЗСК'!CA15</f>
        <v>0</v>
      </c>
      <c r="BD206" s="687">
        <f t="shared" si="260"/>
        <v>-119.4</v>
      </c>
      <c r="BE206" s="688">
        <f t="shared" si="261"/>
        <v>0</v>
      </c>
      <c r="BF206" s="687">
        <f>'4. ГПП-УЗПКТ-СЗСК'!CE15</f>
        <v>117.2</v>
      </c>
      <c r="BG206" s="687">
        <f>'4. ГПП-УЗПКТ-СЗСК'!CG15</f>
        <v>0</v>
      </c>
      <c r="BH206" s="687">
        <f t="shared" si="262"/>
        <v>-117.2</v>
      </c>
      <c r="BI206" s="688">
        <f t="shared" si="263"/>
        <v>0</v>
      </c>
      <c r="BJ206" s="687">
        <f t="shared" si="264"/>
        <v>388.6</v>
      </c>
      <c r="BK206" s="687">
        <f t="shared" si="265"/>
        <v>0</v>
      </c>
      <c r="BL206" s="687">
        <f t="shared" si="266"/>
        <v>-388.6</v>
      </c>
      <c r="BM206" s="688">
        <f t="shared" si="267"/>
        <v>0</v>
      </c>
      <c r="BN206" s="687">
        <f>'4. ГПП-УЗПКТ-СЗСК'!CQ15</f>
        <v>127.6</v>
      </c>
      <c r="BO206" s="687">
        <f>'4. ГПП-УЗПКТ-СЗСК'!CS15</f>
        <v>0</v>
      </c>
      <c r="BP206" s="687">
        <f t="shared" si="268"/>
        <v>-127.6</v>
      </c>
      <c r="BQ206" s="688">
        <f t="shared" si="269"/>
        <v>0</v>
      </c>
      <c r="BR206" s="687">
        <f>'4. ГПП-УЗПКТ-СЗСК'!CW15</f>
        <v>129.5</v>
      </c>
      <c r="BS206" s="687">
        <f>'4. ГПП-УЗПКТ-СЗСК'!CY15</f>
        <v>0</v>
      </c>
      <c r="BT206" s="687">
        <f t="shared" si="270"/>
        <v>-129.5</v>
      </c>
      <c r="BU206" s="688">
        <f t="shared" si="271"/>
        <v>0</v>
      </c>
      <c r="BV206" s="687">
        <f>'4. ГПП-УЗПКТ-СЗСК'!DC15</f>
        <v>131.5</v>
      </c>
      <c r="BW206" s="687">
        <f>'4. ГПП-УЗПКТ-СЗСК'!DE15</f>
        <v>0</v>
      </c>
      <c r="BX206" s="687">
        <f t="shared" si="272"/>
        <v>-131.5</v>
      </c>
      <c r="BY206" s="688">
        <f t="shared" si="273"/>
        <v>0</v>
      </c>
    </row>
    <row r="207" spans="2:77" ht="18.75" customHeight="1">
      <c r="B207" s="491"/>
      <c r="C207" s="495" t="s">
        <v>1634</v>
      </c>
      <c r="D207" s="528"/>
      <c r="E207" s="528"/>
      <c r="F207" s="529"/>
      <c r="G207" s="530" t="s">
        <v>1635</v>
      </c>
      <c r="H207" s="530"/>
      <c r="I207" s="521" t="s">
        <v>1438</v>
      </c>
      <c r="J207" s="687">
        <f t="shared" si="230"/>
        <v>955.9</v>
      </c>
      <c r="K207" s="687">
        <f t="shared" si="231"/>
        <v>0</v>
      </c>
      <c r="L207" s="687">
        <f t="shared" si="232"/>
        <v>-955.9</v>
      </c>
      <c r="M207" s="688">
        <f t="shared" si="233"/>
        <v>0</v>
      </c>
      <c r="N207" s="687">
        <f t="shared" si="234"/>
        <v>283.2</v>
      </c>
      <c r="O207" s="687">
        <f t="shared" si="235"/>
        <v>0</v>
      </c>
      <c r="P207" s="687">
        <f t="shared" si="236"/>
        <v>-283.2</v>
      </c>
      <c r="Q207" s="688">
        <f t="shared" si="237"/>
        <v>0</v>
      </c>
      <c r="R207" s="687">
        <f>'4. ГПП-УЗПКТ-СЗСК'!W16</f>
        <v>97.5</v>
      </c>
      <c r="S207" s="687">
        <f>'4. ГПП-УЗПКТ-СЗСК'!Y16</f>
        <v>0</v>
      </c>
      <c r="T207" s="687">
        <f t="shared" si="238"/>
        <v>-97.5</v>
      </c>
      <c r="U207" s="688">
        <f t="shared" si="239"/>
        <v>0</v>
      </c>
      <c r="V207" s="687">
        <f>'4. ГПП-УЗПКТ-СЗСК'!AC16</f>
        <v>88.1</v>
      </c>
      <c r="W207" s="687">
        <f>'4. ГПП-УЗПКТ-СЗСК'!AE16</f>
        <v>0</v>
      </c>
      <c r="X207" s="687">
        <f t="shared" si="240"/>
        <v>-88.1</v>
      </c>
      <c r="Y207" s="688">
        <f t="shared" si="241"/>
        <v>0</v>
      </c>
      <c r="Z207" s="687">
        <f>'4. ГПП-УЗПКТ-СЗСК'!AI16</f>
        <v>97.6</v>
      </c>
      <c r="AA207" s="687">
        <f>'4. ГПП-УЗПКТ-СЗСК'!AK16</f>
        <v>0</v>
      </c>
      <c r="AB207" s="687">
        <f t="shared" si="242"/>
        <v>-97.6</v>
      </c>
      <c r="AC207" s="688">
        <f t="shared" si="243"/>
        <v>0</v>
      </c>
      <c r="AD207" s="687">
        <f t="shared" si="244"/>
        <v>287.2</v>
      </c>
      <c r="AE207" s="687">
        <f t="shared" si="245"/>
        <v>0</v>
      </c>
      <c r="AF207" s="687">
        <f t="shared" si="246"/>
        <v>-287.2</v>
      </c>
      <c r="AG207" s="688">
        <f t="shared" si="247"/>
        <v>0</v>
      </c>
      <c r="AH207" s="687">
        <f>'4. ГПП-УЗПКТ-СЗСК'!AU16</f>
        <v>94.5</v>
      </c>
      <c r="AI207" s="687">
        <f>'4. ГПП-УЗПКТ-СЗСК'!AW16</f>
        <v>0</v>
      </c>
      <c r="AJ207" s="687">
        <f t="shared" si="248"/>
        <v>-94.5</v>
      </c>
      <c r="AK207" s="688">
        <f t="shared" si="249"/>
        <v>0</v>
      </c>
      <c r="AL207" s="687">
        <f>'4. ГПП-УЗПКТ-СЗСК'!BA16</f>
        <v>97.7</v>
      </c>
      <c r="AM207" s="687">
        <f>'4. ГПП-УЗПКТ-СЗСК'!BC16</f>
        <v>0</v>
      </c>
      <c r="AN207" s="687">
        <f t="shared" si="250"/>
        <v>-97.7</v>
      </c>
      <c r="AO207" s="688">
        <f t="shared" si="251"/>
        <v>0</v>
      </c>
      <c r="AP207" s="687">
        <f>'4. ГПП-УЗПКТ-СЗСК'!BG16</f>
        <v>95</v>
      </c>
      <c r="AQ207" s="687">
        <f>'4. ГПП-УЗПКТ-СЗСК'!BI16</f>
        <v>0</v>
      </c>
      <c r="AR207" s="687">
        <f t="shared" si="252"/>
        <v>-95</v>
      </c>
      <c r="AS207" s="688">
        <f t="shared" si="253"/>
        <v>0</v>
      </c>
      <c r="AT207" s="687">
        <f t="shared" si="254"/>
        <v>101</v>
      </c>
      <c r="AU207" s="687">
        <f t="shared" si="255"/>
        <v>0</v>
      </c>
      <c r="AV207" s="687">
        <f t="shared" si="256"/>
        <v>-101</v>
      </c>
      <c r="AW207" s="688">
        <f t="shared" si="257"/>
        <v>0</v>
      </c>
      <c r="AX207" s="687">
        <f>'4. ГПП-УЗПКТ-СЗСК'!BS16</f>
        <v>95.5</v>
      </c>
      <c r="AY207" s="687">
        <f>'4. ГПП-УЗПКТ-СЗСК'!BU16</f>
        <v>0</v>
      </c>
      <c r="AZ207" s="687">
        <f t="shared" si="258"/>
        <v>-95.5</v>
      </c>
      <c r="BA207" s="688">
        <f t="shared" si="259"/>
        <v>0</v>
      </c>
      <c r="BB207" s="687">
        <f>'4. ГПП-УЗПКТ-СЗСК'!BY16</f>
        <v>0</v>
      </c>
      <c r="BC207" s="687">
        <f>'4. ГПП-УЗПКТ-СЗСК'!CA16</f>
        <v>0</v>
      </c>
      <c r="BD207" s="687">
        <f t="shared" si="260"/>
        <v>0</v>
      </c>
      <c r="BE207" s="688" t="str">
        <f t="shared" si="261"/>
        <v>-</v>
      </c>
      <c r="BF207" s="687">
        <f>'4. ГПП-УЗПКТ-СЗСК'!CE16</f>
        <v>5.5</v>
      </c>
      <c r="BG207" s="687">
        <f>'4. ГПП-УЗПКТ-СЗСК'!CG16</f>
        <v>0</v>
      </c>
      <c r="BH207" s="687">
        <f t="shared" si="262"/>
        <v>-5.5</v>
      </c>
      <c r="BI207" s="688">
        <f t="shared" si="263"/>
        <v>0</v>
      </c>
      <c r="BJ207" s="687">
        <f t="shared" si="264"/>
        <v>284.5</v>
      </c>
      <c r="BK207" s="687">
        <f t="shared" si="265"/>
        <v>0</v>
      </c>
      <c r="BL207" s="687">
        <f t="shared" si="266"/>
        <v>-284.5</v>
      </c>
      <c r="BM207" s="688">
        <f t="shared" si="267"/>
        <v>0</v>
      </c>
      <c r="BN207" s="687">
        <f>'4. ГПП-УЗПКТ-СЗСК'!CQ16</f>
        <v>94.8</v>
      </c>
      <c r="BO207" s="687">
        <f>'4. ГПП-УЗПКТ-СЗСК'!CS16</f>
        <v>0</v>
      </c>
      <c r="BP207" s="687">
        <f t="shared" si="268"/>
        <v>-94.8</v>
      </c>
      <c r="BQ207" s="688">
        <f t="shared" si="269"/>
        <v>0</v>
      </c>
      <c r="BR207" s="687">
        <f>'4. ГПП-УЗПКТ-СЗСК'!CW16</f>
        <v>93.4</v>
      </c>
      <c r="BS207" s="687">
        <f>'4. ГПП-УЗПКТ-СЗСК'!CY16</f>
        <v>0</v>
      </c>
      <c r="BT207" s="687">
        <f t="shared" si="270"/>
        <v>-93.4</v>
      </c>
      <c r="BU207" s="688">
        <f t="shared" si="271"/>
        <v>0</v>
      </c>
      <c r="BV207" s="687">
        <f>'4. ГПП-УЗПКТ-СЗСК'!DC16</f>
        <v>96.3</v>
      </c>
      <c r="BW207" s="687">
        <f>'4. ГПП-УЗПКТ-СЗСК'!DE16</f>
        <v>0</v>
      </c>
      <c r="BX207" s="687">
        <f t="shared" si="272"/>
        <v>-96.3</v>
      </c>
      <c r="BY207" s="688">
        <f t="shared" si="273"/>
        <v>0</v>
      </c>
    </row>
    <row r="208" spans="2:77" ht="18.75" customHeight="1">
      <c r="B208" s="491"/>
      <c r="C208" s="489" t="s">
        <v>1636</v>
      </c>
      <c r="D208" s="528"/>
      <c r="E208" s="528"/>
      <c r="F208" s="529"/>
      <c r="G208" s="530" t="s">
        <v>1637</v>
      </c>
      <c r="H208" s="530"/>
      <c r="I208" s="521" t="s">
        <v>1438</v>
      </c>
      <c r="J208" s="687">
        <f t="shared" si="230"/>
        <v>0</v>
      </c>
      <c r="K208" s="687">
        <f t="shared" si="231"/>
        <v>0</v>
      </c>
      <c r="L208" s="687">
        <f t="shared" si="232"/>
        <v>0</v>
      </c>
      <c r="M208" s="688" t="str">
        <f t="shared" si="233"/>
        <v>-</v>
      </c>
      <c r="N208" s="687">
        <f t="shared" si="234"/>
        <v>0</v>
      </c>
      <c r="O208" s="687">
        <f t="shared" si="235"/>
        <v>0</v>
      </c>
      <c r="P208" s="687">
        <f t="shared" si="236"/>
        <v>0</v>
      </c>
      <c r="Q208" s="688" t="str">
        <f t="shared" si="237"/>
        <v>-</v>
      </c>
      <c r="R208" s="687">
        <f>'4. ГПП-УЗПКТ-СЗСК'!W17</f>
        <v>0</v>
      </c>
      <c r="S208" s="687">
        <f>'4. ГПП-УЗПКТ-СЗСК'!Y17</f>
        <v>0</v>
      </c>
      <c r="T208" s="687">
        <f t="shared" si="238"/>
        <v>0</v>
      </c>
      <c r="U208" s="688" t="str">
        <f t="shared" si="239"/>
        <v>-</v>
      </c>
      <c r="V208" s="687">
        <f>'4. ГПП-УЗПКТ-СЗСК'!AC17</f>
        <v>0</v>
      </c>
      <c r="W208" s="687">
        <f>'4. ГПП-УЗПКТ-СЗСК'!AE17</f>
        <v>0</v>
      </c>
      <c r="X208" s="687">
        <f t="shared" si="240"/>
        <v>0</v>
      </c>
      <c r="Y208" s="688" t="str">
        <f t="shared" si="241"/>
        <v>-</v>
      </c>
      <c r="Z208" s="687">
        <f>'4. ГПП-УЗПКТ-СЗСК'!AI17</f>
        <v>0</v>
      </c>
      <c r="AA208" s="687">
        <f>'4. ГПП-УЗПКТ-СЗСК'!AK17</f>
        <v>0</v>
      </c>
      <c r="AB208" s="687">
        <f t="shared" si="242"/>
        <v>0</v>
      </c>
      <c r="AC208" s="688" t="str">
        <f t="shared" si="243"/>
        <v>-</v>
      </c>
      <c r="AD208" s="687">
        <f t="shared" si="244"/>
        <v>0</v>
      </c>
      <c r="AE208" s="687">
        <f t="shared" si="245"/>
        <v>0</v>
      </c>
      <c r="AF208" s="687">
        <f t="shared" si="246"/>
        <v>0</v>
      </c>
      <c r="AG208" s="688" t="str">
        <f t="shared" si="247"/>
        <v>-</v>
      </c>
      <c r="AH208" s="687">
        <f>'4. ГПП-УЗПКТ-СЗСК'!AU17</f>
        <v>0</v>
      </c>
      <c r="AI208" s="687">
        <f>'4. ГПП-УЗПКТ-СЗСК'!AW17</f>
        <v>0</v>
      </c>
      <c r="AJ208" s="687">
        <f t="shared" si="248"/>
        <v>0</v>
      </c>
      <c r="AK208" s="688" t="str">
        <f t="shared" si="249"/>
        <v>-</v>
      </c>
      <c r="AL208" s="687">
        <f>'4. ГПП-УЗПКТ-СЗСК'!BA17</f>
        <v>0</v>
      </c>
      <c r="AM208" s="687">
        <f>'4. ГПП-УЗПКТ-СЗСК'!BC17</f>
        <v>0</v>
      </c>
      <c r="AN208" s="687">
        <f t="shared" si="250"/>
        <v>0</v>
      </c>
      <c r="AO208" s="688" t="str">
        <f t="shared" si="251"/>
        <v>-</v>
      </c>
      <c r="AP208" s="687">
        <f>'4. ГПП-УЗПКТ-СЗСК'!BG17</f>
        <v>0</v>
      </c>
      <c r="AQ208" s="687">
        <f>'4. ГПП-УЗПКТ-СЗСК'!BI17</f>
        <v>0</v>
      </c>
      <c r="AR208" s="687">
        <f t="shared" si="252"/>
        <v>0</v>
      </c>
      <c r="AS208" s="688" t="str">
        <f t="shared" si="253"/>
        <v>-</v>
      </c>
      <c r="AT208" s="687">
        <f t="shared" si="254"/>
        <v>0</v>
      </c>
      <c r="AU208" s="687">
        <f t="shared" si="255"/>
        <v>0</v>
      </c>
      <c r="AV208" s="687">
        <f t="shared" si="256"/>
        <v>0</v>
      </c>
      <c r="AW208" s="688" t="str">
        <f t="shared" si="257"/>
        <v>-</v>
      </c>
      <c r="AX208" s="687">
        <f>'4. ГПП-УЗПКТ-СЗСК'!BS17</f>
        <v>0</v>
      </c>
      <c r="AY208" s="687">
        <f>'4. ГПП-УЗПКТ-СЗСК'!BU17</f>
        <v>0</v>
      </c>
      <c r="AZ208" s="687">
        <f t="shared" si="258"/>
        <v>0</v>
      </c>
      <c r="BA208" s="688" t="str">
        <f t="shared" si="259"/>
        <v>-</v>
      </c>
      <c r="BB208" s="687">
        <f>'4. ГПП-УЗПКТ-СЗСК'!BY17</f>
        <v>0</v>
      </c>
      <c r="BC208" s="687">
        <f>'4. ГПП-УЗПКТ-СЗСК'!CA17</f>
        <v>0</v>
      </c>
      <c r="BD208" s="687">
        <f t="shared" si="260"/>
        <v>0</v>
      </c>
      <c r="BE208" s="688" t="str">
        <f t="shared" si="261"/>
        <v>-</v>
      </c>
      <c r="BF208" s="687">
        <f>'4. ГПП-УЗПКТ-СЗСК'!CE17</f>
        <v>0</v>
      </c>
      <c r="BG208" s="687">
        <f>'4. ГПП-УЗПКТ-СЗСК'!CG17</f>
        <v>0</v>
      </c>
      <c r="BH208" s="687">
        <f t="shared" si="262"/>
        <v>0</v>
      </c>
      <c r="BI208" s="688" t="str">
        <f t="shared" si="263"/>
        <v>-</v>
      </c>
      <c r="BJ208" s="687">
        <f t="shared" si="264"/>
        <v>0</v>
      </c>
      <c r="BK208" s="687">
        <f t="shared" si="265"/>
        <v>0</v>
      </c>
      <c r="BL208" s="687">
        <f t="shared" si="266"/>
        <v>0</v>
      </c>
      <c r="BM208" s="688" t="str">
        <f t="shared" si="267"/>
        <v>-</v>
      </c>
      <c r="BN208" s="687">
        <f>'4. ГПП-УЗПКТ-СЗСК'!CQ17</f>
        <v>0</v>
      </c>
      <c r="BO208" s="687">
        <f>'4. ГПП-УЗПКТ-СЗСК'!CS17</f>
        <v>0</v>
      </c>
      <c r="BP208" s="687">
        <f t="shared" si="268"/>
        <v>0</v>
      </c>
      <c r="BQ208" s="688" t="str">
        <f t="shared" si="269"/>
        <v>-</v>
      </c>
      <c r="BR208" s="687">
        <f>'4. ГПП-УЗПКТ-СЗСК'!CW17</f>
        <v>0</v>
      </c>
      <c r="BS208" s="687">
        <f>'4. ГПП-УЗПКТ-СЗСК'!CY17</f>
        <v>0</v>
      </c>
      <c r="BT208" s="687">
        <f t="shared" si="270"/>
        <v>0</v>
      </c>
      <c r="BU208" s="688" t="str">
        <f t="shared" si="271"/>
        <v>-</v>
      </c>
      <c r="BV208" s="687">
        <f>'4. ГПП-УЗПКТ-СЗСК'!DC17</f>
        <v>0</v>
      </c>
      <c r="BW208" s="687">
        <f>'4. ГПП-УЗПКТ-СЗСК'!DE17</f>
        <v>0</v>
      </c>
      <c r="BX208" s="687">
        <f t="shared" si="272"/>
        <v>0</v>
      </c>
      <c r="BY208" s="688" t="str">
        <f t="shared" si="273"/>
        <v>-</v>
      </c>
    </row>
    <row r="209" spans="2:77" ht="48" customHeight="1">
      <c r="B209" s="491" t="s">
        <v>1638</v>
      </c>
      <c r="C209" s="494" t="s">
        <v>1443</v>
      </c>
      <c r="D209" s="528"/>
      <c r="E209" s="528"/>
      <c r="F209" s="529"/>
      <c r="G209" s="530" t="s">
        <v>1639</v>
      </c>
      <c r="H209" s="530"/>
      <c r="I209" s="521" t="s">
        <v>1438</v>
      </c>
      <c r="J209" s="687">
        <f t="shared" si="230"/>
        <v>7507.6999999999989</v>
      </c>
      <c r="K209" s="687">
        <f t="shared" si="231"/>
        <v>0</v>
      </c>
      <c r="L209" s="687">
        <f t="shared" si="232"/>
        <v>-7507.6999999999989</v>
      </c>
      <c r="M209" s="688">
        <f t="shared" si="233"/>
        <v>0</v>
      </c>
      <c r="N209" s="687">
        <f t="shared" si="234"/>
        <v>1930</v>
      </c>
      <c r="O209" s="687">
        <f t="shared" si="235"/>
        <v>0</v>
      </c>
      <c r="P209" s="687">
        <f t="shared" si="236"/>
        <v>-1930</v>
      </c>
      <c r="Q209" s="688">
        <f t="shared" si="237"/>
        <v>0</v>
      </c>
      <c r="R209" s="687">
        <f>'4. ГПП-УЗПКТ-СЗСК'!W19-0+0+0+0+'8. ГД Уренгой'!W17+0+'8. ГД Уренгой'!W19+'8. ГД Уренгой'!W21+0+0+0+0</f>
        <v>665.59999999999991</v>
      </c>
      <c r="S209" s="687">
        <f>'4. ГПП-УЗПКТ-СЗСК'!Y19-0+0+0+0+'8. ГД Уренгой'!Y17+0+'8. ГД Уренгой'!Y19+'8. ГД Уренгой'!Y21+0+0+0+0</f>
        <v>0</v>
      </c>
      <c r="T209" s="687">
        <f t="shared" si="238"/>
        <v>-665.59999999999991</v>
      </c>
      <c r="U209" s="688">
        <f t="shared" si="239"/>
        <v>0</v>
      </c>
      <c r="V209" s="687">
        <f>'4. ГПП-УЗПКТ-СЗСК'!AC19-0+0+0+0+'8. ГД Уренгой'!AC17+0+'8. ГД Уренгой'!AC19+'8. ГД Уренгой'!AC21+0+0+0+0</f>
        <v>600.4</v>
      </c>
      <c r="W209" s="687">
        <f>'4. ГПП-УЗПКТ-СЗСК'!AE19-0+0+0+0+'8. ГД Уренгой'!AE17+0+'8. ГД Уренгой'!AE19+'8. ГД Уренгой'!AE21+0+0+0+0</f>
        <v>0</v>
      </c>
      <c r="X209" s="687">
        <f t="shared" si="240"/>
        <v>-600.4</v>
      </c>
      <c r="Y209" s="688">
        <f t="shared" si="241"/>
        <v>0</v>
      </c>
      <c r="Z209" s="687">
        <f>'4. ГПП-УЗПКТ-СЗСК'!AI19-0+0+0+0+'8. ГД Уренгой'!AI17+0+'8. ГД Уренгой'!AI19+'8. ГД Уренгой'!AI21+0+0+0+0</f>
        <v>664</v>
      </c>
      <c r="AA209" s="687">
        <f>'4. ГПП-УЗПКТ-СЗСК'!AK19-0+0+0+0+'8. ГД Уренгой'!AK17+0+'8. ГД Уренгой'!AK19+'8. ГД Уренгой'!AK21+0+0+0+0</f>
        <v>0</v>
      </c>
      <c r="AB209" s="687">
        <f t="shared" si="242"/>
        <v>-664</v>
      </c>
      <c r="AC209" s="688">
        <f t="shared" si="243"/>
        <v>0</v>
      </c>
      <c r="AD209" s="687">
        <f t="shared" si="244"/>
        <v>1941.3</v>
      </c>
      <c r="AE209" s="687">
        <f t="shared" si="245"/>
        <v>0</v>
      </c>
      <c r="AF209" s="687">
        <f t="shared" si="246"/>
        <v>-1941.3</v>
      </c>
      <c r="AG209" s="688">
        <f t="shared" si="247"/>
        <v>0</v>
      </c>
      <c r="AH209" s="687">
        <f>'4. ГПП-УЗПКТ-СЗСК'!AU19-0+0+0+0+'8. ГД Уренгой'!AU17+0+'8. ГД Уренгой'!AU19+'8. ГД Уренгой'!AU21+0+0+0+0</f>
        <v>643.6</v>
      </c>
      <c r="AI209" s="687">
        <f>'4. ГПП-УЗПКТ-СЗСК'!AW19-0+0+0+0+'8. ГД Уренгой'!AW17+0+'8. ГД Уренгой'!AW19+'8. ГД Уренгой'!AW21+0+0+0+0</f>
        <v>0</v>
      </c>
      <c r="AJ209" s="687">
        <f t="shared" si="248"/>
        <v>-643.6</v>
      </c>
      <c r="AK209" s="688">
        <f t="shared" si="249"/>
        <v>0</v>
      </c>
      <c r="AL209" s="687">
        <f>'4. ГПП-УЗПКТ-СЗСК'!BA19-0+0+0+0+'8. ГД Уренгой'!BA17+0+'8. ГД Уренгой'!BA19+'8. ГД Уренгой'!BA21+0+0+0+0</f>
        <v>663.9</v>
      </c>
      <c r="AM209" s="687">
        <f>'4. ГПП-УЗПКТ-СЗСК'!BC19-0+0+0+0+'8. ГД Уренгой'!BC17+0+'8. ГД Уренгой'!BC19+'8. ГД Уренгой'!BC21+0+0+0+0</f>
        <v>0</v>
      </c>
      <c r="AN209" s="687">
        <f t="shared" si="250"/>
        <v>-663.9</v>
      </c>
      <c r="AO209" s="688">
        <f t="shared" si="251"/>
        <v>0</v>
      </c>
      <c r="AP209" s="687">
        <f>'4. ГПП-УЗПКТ-СЗСК'!BG19-0+0+0+0+'8. ГД Уренгой'!BG17+0+'8. ГД Уренгой'!BG19+'8. ГД Уренгой'!BG21+0+0+0+0</f>
        <v>633.79999999999995</v>
      </c>
      <c r="AQ209" s="687">
        <f>'4. ГПП-УЗПКТ-СЗСК'!BI19-0+0+0+0+'8. ГД Уренгой'!BI17+0+'8. ГД Уренгой'!BI19+'8. ГД Уренгой'!BI21+0+0+0+0</f>
        <v>0</v>
      </c>
      <c r="AR209" s="687">
        <f t="shared" si="252"/>
        <v>-633.79999999999995</v>
      </c>
      <c r="AS209" s="688">
        <f t="shared" si="253"/>
        <v>0</v>
      </c>
      <c r="AT209" s="687">
        <f t="shared" si="254"/>
        <v>1704.6</v>
      </c>
      <c r="AU209" s="687">
        <f t="shared" si="255"/>
        <v>0</v>
      </c>
      <c r="AV209" s="687">
        <f t="shared" si="256"/>
        <v>-1704.6</v>
      </c>
      <c r="AW209" s="688">
        <f t="shared" si="257"/>
        <v>0</v>
      </c>
      <c r="AX209" s="687">
        <f>'4. ГПП-УЗПКТ-СЗСК'!BS19-0+0+0+0+'8. ГД Уренгой'!BS17+0+'8. ГД Уренгой'!BS19+'8. ГД Уренгой'!BS21+0+0+0+0</f>
        <v>465.9</v>
      </c>
      <c r="AY209" s="687">
        <f>'4. ГПП-УЗПКТ-СЗСК'!BU19-0+0+0+0+'8. ГД Уренгой'!BU17+0+'8. ГД Уренгой'!BU19+'8. ГД Уренгой'!BU21+0+0+0+0</f>
        <v>0</v>
      </c>
      <c r="AZ209" s="687">
        <f t="shared" si="258"/>
        <v>-465.9</v>
      </c>
      <c r="BA209" s="688">
        <f t="shared" si="259"/>
        <v>0</v>
      </c>
      <c r="BB209" s="687">
        <f>'4. ГПП-УЗПКТ-СЗСК'!BY19-0+0+0+0+'8. ГД Уренгой'!BY17+0+'8. ГД Уренгой'!BY19+'8. ГД Уренгой'!BY21+0+0+0+0</f>
        <v>605.20000000000005</v>
      </c>
      <c r="BC209" s="687">
        <f>'4. ГПП-УЗПКТ-СЗСК'!CA19-0+0+0+0+'8. ГД Уренгой'!CA17+0+'8. ГД Уренгой'!CA19+'8. ГД Уренгой'!CA21+0+0+0+0</f>
        <v>0</v>
      </c>
      <c r="BD209" s="687">
        <f t="shared" si="260"/>
        <v>-605.20000000000005</v>
      </c>
      <c r="BE209" s="688">
        <f t="shared" si="261"/>
        <v>0</v>
      </c>
      <c r="BF209" s="687">
        <f>'4. ГПП-УЗПКТ-СЗСК'!CE19-0+0+0+0+'8. ГД Уренгой'!CE17+0+'8. ГД Уренгой'!CE19+'8. ГД Уренгой'!CE21+0+0+0+0</f>
        <v>633.5</v>
      </c>
      <c r="BG209" s="687">
        <f>'4. ГПП-УЗПКТ-СЗСК'!CG19-0+0+0+0+'8. ГД Уренгой'!CG17+0+'8. ГД Уренгой'!CG19+'8. ГД Уренгой'!CG21+0+0+0+0</f>
        <v>0</v>
      </c>
      <c r="BH209" s="687">
        <f t="shared" si="262"/>
        <v>-633.5</v>
      </c>
      <c r="BI209" s="688">
        <f t="shared" si="263"/>
        <v>0</v>
      </c>
      <c r="BJ209" s="687">
        <f t="shared" si="264"/>
        <v>1931.7999999999997</v>
      </c>
      <c r="BK209" s="687">
        <f t="shared" si="265"/>
        <v>0</v>
      </c>
      <c r="BL209" s="687">
        <f t="shared" si="266"/>
        <v>-1931.7999999999997</v>
      </c>
      <c r="BM209" s="688">
        <f t="shared" si="267"/>
        <v>0</v>
      </c>
      <c r="BN209" s="687">
        <f>'4. ГПП-УЗПКТ-СЗСК'!CQ19-0+0+0+0+'8. ГД Уренгой'!CQ17+0+'8. ГД Уренгой'!CQ19+'8. ГД Уренгой'!CQ21+0+0+0+0</f>
        <v>649.09999999999991</v>
      </c>
      <c r="BO209" s="687">
        <f>'4. ГПП-УЗПКТ-СЗСК'!CS19-0+0+0+0+'8. ГД Уренгой'!CS17+0+'8. ГД Уренгой'!CS19+'8. ГД Уренгой'!CS21+0+0+0+0</f>
        <v>0</v>
      </c>
      <c r="BP209" s="687">
        <f t="shared" si="268"/>
        <v>-649.09999999999991</v>
      </c>
      <c r="BQ209" s="688">
        <f t="shared" si="269"/>
        <v>0</v>
      </c>
      <c r="BR209" s="687">
        <f>'4. ГПП-УЗПКТ-СЗСК'!CW19-0+0+0+0+'8. ГД Уренгой'!CW17+0+'8. ГД Уренгой'!CW19+'8. ГД Уренгой'!CW21+0+0+0+0</f>
        <v>625.79999999999995</v>
      </c>
      <c r="BS209" s="687">
        <f>'4. ГПП-УЗПКТ-СЗСК'!CY19-0+0+0+0+'8. ГД Уренгой'!CY17+0+'8. ГД Уренгой'!CY19+'8. ГД Уренгой'!CY21+0+0+0+0</f>
        <v>0</v>
      </c>
      <c r="BT209" s="687">
        <f t="shared" si="270"/>
        <v>-625.79999999999995</v>
      </c>
      <c r="BU209" s="688">
        <f t="shared" si="271"/>
        <v>0</v>
      </c>
      <c r="BV209" s="687">
        <f>'4. ГПП-УЗПКТ-СЗСК'!DC19-0+0+0+0+'8. ГД Уренгой'!DC17+0+'8. ГД Уренгой'!DC19+'8. ГД Уренгой'!DC21+0+0+0+0</f>
        <v>656.9</v>
      </c>
      <c r="BW209" s="687">
        <f>'4. ГПП-УЗПКТ-СЗСК'!DE19-0+0+0+0+'8. ГД Уренгой'!DE17+0+'8. ГД Уренгой'!DE19+'8. ГД Уренгой'!DE21+0+0+0+0</f>
        <v>0</v>
      </c>
      <c r="BX209" s="687">
        <f t="shared" si="272"/>
        <v>-656.9</v>
      </c>
      <c r="BY209" s="688">
        <f t="shared" si="273"/>
        <v>0</v>
      </c>
    </row>
    <row r="210" spans="2:77" ht="18.75" customHeight="1">
      <c r="B210" s="491"/>
      <c r="C210" s="495" t="s">
        <v>1446</v>
      </c>
      <c r="D210" s="528"/>
      <c r="E210" s="528"/>
      <c r="F210" s="529"/>
      <c r="G210" s="530" t="s">
        <v>1447</v>
      </c>
      <c r="H210" s="530"/>
      <c r="I210" s="521" t="s">
        <v>1438</v>
      </c>
      <c r="J210" s="687">
        <f t="shared" si="230"/>
        <v>1233.7999999999997</v>
      </c>
      <c r="K210" s="687">
        <f t="shared" si="231"/>
        <v>0</v>
      </c>
      <c r="L210" s="687">
        <f t="shared" si="232"/>
        <v>-1233.7999999999997</v>
      </c>
      <c r="M210" s="688">
        <f t="shared" si="233"/>
        <v>0</v>
      </c>
      <c r="N210" s="687">
        <f t="shared" si="234"/>
        <v>316.39999999999998</v>
      </c>
      <c r="O210" s="687">
        <f t="shared" si="235"/>
        <v>0</v>
      </c>
      <c r="P210" s="687">
        <f t="shared" si="236"/>
        <v>-316.39999999999998</v>
      </c>
      <c r="Q210" s="688">
        <f t="shared" si="237"/>
        <v>0</v>
      </c>
      <c r="R210" s="687">
        <f>'4. ГПП-УЗПКТ-СЗСК'!W19-0+0</f>
        <v>108.9</v>
      </c>
      <c r="S210" s="687">
        <f>'4. ГПП-УЗПКТ-СЗСК'!Y19-0+0</f>
        <v>0</v>
      </c>
      <c r="T210" s="687">
        <f t="shared" si="238"/>
        <v>-108.9</v>
      </c>
      <c r="U210" s="688">
        <f t="shared" si="239"/>
        <v>0</v>
      </c>
      <c r="V210" s="687">
        <f>'4. ГПП-УЗПКТ-СЗСК'!AC19-0+0</f>
        <v>98.4</v>
      </c>
      <c r="W210" s="687">
        <f>'4. ГПП-УЗПКТ-СЗСК'!AE19-0+0</f>
        <v>0</v>
      </c>
      <c r="X210" s="687">
        <f t="shared" si="240"/>
        <v>-98.4</v>
      </c>
      <c r="Y210" s="688">
        <f t="shared" si="241"/>
        <v>0</v>
      </c>
      <c r="Z210" s="687">
        <f>'4. ГПП-УЗПКТ-СЗСК'!AI19-0+0</f>
        <v>109.1</v>
      </c>
      <c r="AA210" s="687">
        <f>'4. ГПП-УЗПКТ-СЗСК'!AK19-0+0</f>
        <v>0</v>
      </c>
      <c r="AB210" s="687">
        <f t="shared" si="242"/>
        <v>-109.1</v>
      </c>
      <c r="AC210" s="688">
        <f t="shared" si="243"/>
        <v>0</v>
      </c>
      <c r="AD210" s="687">
        <f t="shared" si="244"/>
        <v>309.39999999999998</v>
      </c>
      <c r="AE210" s="687">
        <f t="shared" si="245"/>
        <v>0</v>
      </c>
      <c r="AF210" s="687">
        <f t="shared" si="246"/>
        <v>-309.39999999999998</v>
      </c>
      <c r="AG210" s="688">
        <f t="shared" si="247"/>
        <v>0</v>
      </c>
      <c r="AH210" s="687">
        <f>'4. ГПП-УЗПКТ-СЗСК'!AU19-0+0</f>
        <v>108.2</v>
      </c>
      <c r="AI210" s="687">
        <f>'4. ГПП-УЗПКТ-СЗСК'!AW19-0+0</f>
        <v>0</v>
      </c>
      <c r="AJ210" s="687">
        <f t="shared" si="248"/>
        <v>-108.2</v>
      </c>
      <c r="AK210" s="688">
        <f t="shared" si="249"/>
        <v>0</v>
      </c>
      <c r="AL210" s="687">
        <f>'4. ГПП-УЗПКТ-СЗСК'!BA19-0+0</f>
        <v>111.5</v>
      </c>
      <c r="AM210" s="687">
        <f>'4. ГПП-УЗПКТ-СЗСК'!BC19-0+0</f>
        <v>0</v>
      </c>
      <c r="AN210" s="687">
        <f t="shared" si="250"/>
        <v>-111.5</v>
      </c>
      <c r="AO210" s="688">
        <f t="shared" si="251"/>
        <v>0</v>
      </c>
      <c r="AP210" s="687">
        <f>'4. ГПП-УЗПКТ-СЗСК'!BG19-0+0</f>
        <v>89.7</v>
      </c>
      <c r="AQ210" s="687">
        <f>'4. ГПП-УЗПКТ-СЗСК'!BI19-0+0</f>
        <v>0</v>
      </c>
      <c r="AR210" s="687">
        <f t="shared" si="252"/>
        <v>-89.7</v>
      </c>
      <c r="AS210" s="688">
        <f t="shared" si="253"/>
        <v>0</v>
      </c>
      <c r="AT210" s="687">
        <f t="shared" si="254"/>
        <v>272.59999999999997</v>
      </c>
      <c r="AU210" s="687">
        <f t="shared" si="255"/>
        <v>0</v>
      </c>
      <c r="AV210" s="687">
        <f t="shared" si="256"/>
        <v>-272.59999999999997</v>
      </c>
      <c r="AW210" s="688">
        <f t="shared" si="257"/>
        <v>0</v>
      </c>
      <c r="AX210" s="687">
        <f>'4. ГПП-УЗПКТ-СЗСК'!BS19-0+0</f>
        <v>71.3</v>
      </c>
      <c r="AY210" s="687">
        <f>'4. ГПП-УЗПКТ-СЗСК'!BU19-0+0</f>
        <v>0</v>
      </c>
      <c r="AZ210" s="687">
        <f t="shared" si="258"/>
        <v>-71.3</v>
      </c>
      <c r="BA210" s="688">
        <f t="shared" si="259"/>
        <v>0</v>
      </c>
      <c r="BB210" s="687">
        <f>'4. ГПП-УЗПКТ-СЗСК'!BY19-0+0</f>
        <v>98.6</v>
      </c>
      <c r="BC210" s="687">
        <f>'4. ГПП-УЗПКТ-СЗСК'!CA19-0+0</f>
        <v>0</v>
      </c>
      <c r="BD210" s="687">
        <f t="shared" si="260"/>
        <v>-98.6</v>
      </c>
      <c r="BE210" s="688">
        <f t="shared" si="261"/>
        <v>0</v>
      </c>
      <c r="BF210" s="687">
        <f>'4. ГПП-УЗПКТ-СЗСК'!CE19-0+0</f>
        <v>102.7</v>
      </c>
      <c r="BG210" s="687">
        <f>'4. ГПП-УЗПКТ-СЗСК'!CG19-0+0</f>
        <v>0</v>
      </c>
      <c r="BH210" s="687">
        <f t="shared" si="262"/>
        <v>-102.7</v>
      </c>
      <c r="BI210" s="688">
        <f t="shared" si="263"/>
        <v>0</v>
      </c>
      <c r="BJ210" s="687">
        <f t="shared" si="264"/>
        <v>335.4</v>
      </c>
      <c r="BK210" s="687">
        <f t="shared" si="265"/>
        <v>0</v>
      </c>
      <c r="BL210" s="687">
        <f t="shared" si="266"/>
        <v>-335.4</v>
      </c>
      <c r="BM210" s="688">
        <f t="shared" si="267"/>
        <v>0</v>
      </c>
      <c r="BN210" s="687">
        <f>'4. ГПП-УЗПКТ-СЗСК'!CQ19-0+0</f>
        <v>113</v>
      </c>
      <c r="BO210" s="687">
        <f>'4. ГПП-УЗПКТ-СЗСК'!CS19-0+0</f>
        <v>0</v>
      </c>
      <c r="BP210" s="687">
        <f t="shared" si="268"/>
        <v>-113</v>
      </c>
      <c r="BQ210" s="688">
        <f t="shared" si="269"/>
        <v>0</v>
      </c>
      <c r="BR210" s="687">
        <f>'4. ГПП-УЗПКТ-СЗСК'!CW19-0+0</f>
        <v>109.3</v>
      </c>
      <c r="BS210" s="687">
        <f>'4. ГПП-УЗПКТ-СЗСК'!CY19-0+0</f>
        <v>0</v>
      </c>
      <c r="BT210" s="687">
        <f t="shared" si="270"/>
        <v>-109.3</v>
      </c>
      <c r="BU210" s="688">
        <f t="shared" si="271"/>
        <v>0</v>
      </c>
      <c r="BV210" s="687">
        <f>'4. ГПП-УЗПКТ-СЗСК'!DC19-0+0</f>
        <v>113.1</v>
      </c>
      <c r="BW210" s="687">
        <f>'4. ГПП-УЗПКТ-СЗСК'!DE19-0+0</f>
        <v>0</v>
      </c>
      <c r="BX210" s="687">
        <f t="shared" si="272"/>
        <v>-113.1</v>
      </c>
      <c r="BY210" s="688">
        <f t="shared" si="273"/>
        <v>0</v>
      </c>
    </row>
    <row r="211" spans="2:77" ht="18.75" customHeight="1">
      <c r="B211" s="491"/>
      <c r="C211" s="489" t="s">
        <v>1512</v>
      </c>
      <c r="D211" s="528"/>
      <c r="E211" s="528"/>
      <c r="F211" s="529"/>
      <c r="G211" s="530" t="s">
        <v>1640</v>
      </c>
      <c r="H211" s="530"/>
      <c r="I211" s="521" t="s">
        <v>1438</v>
      </c>
      <c r="J211" s="687">
        <f t="shared" si="230"/>
        <v>0</v>
      </c>
      <c r="K211" s="687">
        <f t="shared" si="231"/>
        <v>0</v>
      </c>
      <c r="L211" s="687">
        <f t="shared" si="232"/>
        <v>0</v>
      </c>
      <c r="M211" s="688" t="str">
        <f t="shared" si="233"/>
        <v>-</v>
      </c>
      <c r="N211" s="687">
        <f t="shared" si="234"/>
        <v>0</v>
      </c>
      <c r="O211" s="687">
        <f t="shared" si="235"/>
        <v>0</v>
      </c>
      <c r="P211" s="687">
        <f t="shared" si="236"/>
        <v>0</v>
      </c>
      <c r="Q211" s="688" t="str">
        <f t="shared" si="237"/>
        <v>-</v>
      </c>
      <c r="R211" s="687">
        <f>'4. ГПП-УЗПКТ-СЗСК'!W20</f>
        <v>0</v>
      </c>
      <c r="S211" s="687">
        <f>'4. ГПП-УЗПКТ-СЗСК'!Y20</f>
        <v>0</v>
      </c>
      <c r="T211" s="687">
        <f t="shared" si="238"/>
        <v>0</v>
      </c>
      <c r="U211" s="688" t="str">
        <f t="shared" si="239"/>
        <v>-</v>
      </c>
      <c r="V211" s="687">
        <f>'4. ГПП-УЗПКТ-СЗСК'!AC20</f>
        <v>0</v>
      </c>
      <c r="W211" s="687">
        <f>'4. ГПП-УЗПКТ-СЗСК'!AE20</f>
        <v>0</v>
      </c>
      <c r="X211" s="687">
        <f t="shared" si="240"/>
        <v>0</v>
      </c>
      <c r="Y211" s="688" t="str">
        <f t="shared" si="241"/>
        <v>-</v>
      </c>
      <c r="Z211" s="687">
        <f>'4. ГПП-УЗПКТ-СЗСК'!AI20</f>
        <v>0</v>
      </c>
      <c r="AA211" s="687">
        <f>'4. ГПП-УЗПКТ-СЗСК'!AK20</f>
        <v>0</v>
      </c>
      <c r="AB211" s="687">
        <f t="shared" si="242"/>
        <v>0</v>
      </c>
      <c r="AC211" s="688" t="str">
        <f t="shared" si="243"/>
        <v>-</v>
      </c>
      <c r="AD211" s="687">
        <f t="shared" si="244"/>
        <v>0</v>
      </c>
      <c r="AE211" s="687">
        <f t="shared" si="245"/>
        <v>0</v>
      </c>
      <c r="AF211" s="687">
        <f t="shared" si="246"/>
        <v>0</v>
      </c>
      <c r="AG211" s="688" t="str">
        <f t="shared" si="247"/>
        <v>-</v>
      </c>
      <c r="AH211" s="687">
        <f>'4. ГПП-УЗПКТ-СЗСК'!AU20</f>
        <v>0</v>
      </c>
      <c r="AI211" s="687">
        <f>'4. ГПП-УЗПКТ-СЗСК'!AW20</f>
        <v>0</v>
      </c>
      <c r="AJ211" s="687">
        <f t="shared" si="248"/>
        <v>0</v>
      </c>
      <c r="AK211" s="688" t="str">
        <f t="shared" si="249"/>
        <v>-</v>
      </c>
      <c r="AL211" s="687">
        <f>'4. ГПП-УЗПКТ-СЗСК'!BA20</f>
        <v>0</v>
      </c>
      <c r="AM211" s="687">
        <f>'4. ГПП-УЗПКТ-СЗСК'!BC20</f>
        <v>0</v>
      </c>
      <c r="AN211" s="687">
        <f t="shared" si="250"/>
        <v>0</v>
      </c>
      <c r="AO211" s="688" t="str">
        <f t="shared" si="251"/>
        <v>-</v>
      </c>
      <c r="AP211" s="687">
        <f>'4. ГПП-УЗПКТ-СЗСК'!BG20</f>
        <v>0</v>
      </c>
      <c r="AQ211" s="687">
        <f>'4. ГПП-УЗПКТ-СЗСК'!BI20</f>
        <v>0</v>
      </c>
      <c r="AR211" s="687">
        <f t="shared" si="252"/>
        <v>0</v>
      </c>
      <c r="AS211" s="688" t="str">
        <f t="shared" si="253"/>
        <v>-</v>
      </c>
      <c r="AT211" s="687">
        <f t="shared" si="254"/>
        <v>0</v>
      </c>
      <c r="AU211" s="687">
        <f t="shared" si="255"/>
        <v>0</v>
      </c>
      <c r="AV211" s="687">
        <f t="shared" si="256"/>
        <v>0</v>
      </c>
      <c r="AW211" s="688" t="str">
        <f t="shared" si="257"/>
        <v>-</v>
      </c>
      <c r="AX211" s="687">
        <f>'4. ГПП-УЗПКТ-СЗСК'!BS20</f>
        <v>0</v>
      </c>
      <c r="AY211" s="687">
        <f>'4. ГПП-УЗПКТ-СЗСК'!BU20</f>
        <v>0</v>
      </c>
      <c r="AZ211" s="687">
        <f t="shared" si="258"/>
        <v>0</v>
      </c>
      <c r="BA211" s="688" t="str">
        <f t="shared" si="259"/>
        <v>-</v>
      </c>
      <c r="BB211" s="687">
        <f>'4. ГПП-УЗПКТ-СЗСК'!BY20</f>
        <v>0</v>
      </c>
      <c r="BC211" s="687">
        <f>'4. ГПП-УЗПКТ-СЗСК'!CA20</f>
        <v>0</v>
      </c>
      <c r="BD211" s="687">
        <f t="shared" si="260"/>
        <v>0</v>
      </c>
      <c r="BE211" s="688" t="str">
        <f t="shared" si="261"/>
        <v>-</v>
      </c>
      <c r="BF211" s="687">
        <f>'4. ГПП-УЗПКТ-СЗСК'!CE20</f>
        <v>0</v>
      </c>
      <c r="BG211" s="687">
        <f>'4. ГПП-УЗПКТ-СЗСК'!CG20</f>
        <v>0</v>
      </c>
      <c r="BH211" s="687">
        <f t="shared" si="262"/>
        <v>0</v>
      </c>
      <c r="BI211" s="688" t="str">
        <f t="shared" si="263"/>
        <v>-</v>
      </c>
      <c r="BJ211" s="687">
        <f t="shared" si="264"/>
        <v>0</v>
      </c>
      <c r="BK211" s="687">
        <f t="shared" si="265"/>
        <v>0</v>
      </c>
      <c r="BL211" s="687">
        <f t="shared" si="266"/>
        <v>0</v>
      </c>
      <c r="BM211" s="688" t="str">
        <f t="shared" si="267"/>
        <v>-</v>
      </c>
      <c r="BN211" s="687">
        <f>'4. ГПП-УЗПКТ-СЗСК'!CQ20</f>
        <v>0</v>
      </c>
      <c r="BO211" s="687">
        <f>'4. ГПП-УЗПКТ-СЗСК'!CS20</f>
        <v>0</v>
      </c>
      <c r="BP211" s="687">
        <f t="shared" si="268"/>
        <v>0</v>
      </c>
      <c r="BQ211" s="688" t="str">
        <f t="shared" si="269"/>
        <v>-</v>
      </c>
      <c r="BR211" s="687">
        <f>'4. ГПП-УЗПКТ-СЗСК'!CW20</f>
        <v>0</v>
      </c>
      <c r="BS211" s="687">
        <f>'4. ГПП-УЗПКТ-СЗСК'!CY20</f>
        <v>0</v>
      </c>
      <c r="BT211" s="687">
        <f t="shared" si="270"/>
        <v>0</v>
      </c>
      <c r="BU211" s="688" t="str">
        <f t="shared" si="271"/>
        <v>-</v>
      </c>
      <c r="BV211" s="687">
        <f>'4. ГПП-УЗПКТ-СЗСК'!DC20</f>
        <v>0</v>
      </c>
      <c r="BW211" s="687">
        <f>'4. ГПП-УЗПКТ-СЗСК'!DE20</f>
        <v>0</v>
      </c>
      <c r="BX211" s="687">
        <f t="shared" si="272"/>
        <v>0</v>
      </c>
      <c r="BY211" s="688" t="str">
        <f t="shared" si="273"/>
        <v>-</v>
      </c>
    </row>
    <row r="212" spans="2:77" ht="18.75" customHeight="1">
      <c r="B212" s="491"/>
      <c r="C212" s="495" t="s">
        <v>1641</v>
      </c>
      <c r="D212" s="528"/>
      <c r="E212" s="528"/>
      <c r="F212" s="529"/>
      <c r="G212" s="530"/>
      <c r="H212" s="530"/>
      <c r="I212" s="521"/>
      <c r="J212" s="681"/>
      <c r="K212" s="681"/>
      <c r="L212" s="681"/>
      <c r="M212" s="681"/>
      <c r="N212" s="681"/>
      <c r="O212" s="681"/>
      <c r="P212" s="681"/>
      <c r="Q212" s="681"/>
      <c r="R212" s="681"/>
      <c r="S212" s="681"/>
      <c r="T212" s="681"/>
      <c r="U212" s="681"/>
      <c r="V212" s="681"/>
      <c r="W212" s="681"/>
      <c r="X212" s="681"/>
      <c r="Y212" s="681"/>
      <c r="Z212" s="681"/>
      <c r="AA212" s="681"/>
      <c r="AB212" s="681"/>
      <c r="AC212" s="681"/>
      <c r="AD212" s="681"/>
      <c r="AE212" s="681"/>
      <c r="AF212" s="681"/>
      <c r="AG212" s="681"/>
      <c r="AH212" s="681"/>
      <c r="AI212" s="681"/>
      <c r="AJ212" s="681"/>
      <c r="AK212" s="681"/>
      <c r="AL212" s="681"/>
      <c r="AM212" s="681"/>
      <c r="AN212" s="681"/>
      <c r="AO212" s="681"/>
      <c r="AP212" s="681"/>
      <c r="AQ212" s="681"/>
      <c r="AR212" s="681"/>
      <c r="AS212" s="681"/>
      <c r="AT212" s="681"/>
      <c r="AU212" s="681"/>
      <c r="AV212" s="681"/>
      <c r="AW212" s="681"/>
      <c r="AX212" s="681"/>
      <c r="AY212" s="681"/>
      <c r="AZ212" s="681"/>
      <c r="BA212" s="681"/>
      <c r="BB212" s="681"/>
      <c r="BC212" s="681"/>
      <c r="BD212" s="681"/>
      <c r="BE212" s="681"/>
      <c r="BF212" s="681"/>
      <c r="BG212" s="681"/>
      <c r="BH212" s="681"/>
      <c r="BI212" s="681"/>
      <c r="BJ212" s="681"/>
      <c r="BK212" s="681"/>
      <c r="BL212" s="681"/>
      <c r="BM212" s="681"/>
      <c r="BN212" s="681"/>
      <c r="BO212" s="681"/>
      <c r="BP212" s="681"/>
      <c r="BQ212" s="681"/>
      <c r="BR212" s="681"/>
      <c r="BS212" s="681"/>
      <c r="BT212" s="681"/>
      <c r="BU212" s="681"/>
      <c r="BV212" s="681"/>
      <c r="BW212" s="681"/>
      <c r="BX212" s="681"/>
      <c r="BY212" s="681"/>
    </row>
    <row r="213" spans="2:77" ht="18.75" customHeight="1">
      <c r="B213" s="491"/>
      <c r="C213" s="495" t="s">
        <v>1452</v>
      </c>
      <c r="D213" s="528"/>
      <c r="E213" s="528"/>
      <c r="F213" s="529"/>
      <c r="G213" s="530" t="s">
        <v>694</v>
      </c>
      <c r="H213" s="530"/>
      <c r="I213" s="521" t="s">
        <v>1438</v>
      </c>
      <c r="J213" s="687">
        <f t="shared" ref="J213:K215" si="274">N213+AD213+AT213+BJ213</f>
        <v>0</v>
      </c>
      <c r="K213" s="687">
        <f t="shared" si="274"/>
        <v>0</v>
      </c>
      <c r="L213" s="687">
        <f>IFERROR(K213-J213,"-")</f>
        <v>0</v>
      </c>
      <c r="M213" s="688" t="str">
        <f>IFERROR(K213/J213,"-")</f>
        <v>-</v>
      </c>
      <c r="N213" s="687">
        <f t="shared" ref="N213:O215" si="275">R213+V213+Z213</f>
        <v>0</v>
      </c>
      <c r="O213" s="687">
        <f t="shared" si="275"/>
        <v>0</v>
      </c>
      <c r="P213" s="687">
        <f>IFERROR(O213-N213,"-")</f>
        <v>0</v>
      </c>
      <c r="Q213" s="688" t="str">
        <f>IFERROR(O213/N213,"-")</f>
        <v>-</v>
      </c>
      <c r="R213" s="687">
        <f>0+0</f>
        <v>0</v>
      </c>
      <c r="S213" s="687">
        <f>0+0</f>
        <v>0</v>
      </c>
      <c r="T213" s="687">
        <f>IFERROR(S213-R213,"-")</f>
        <v>0</v>
      </c>
      <c r="U213" s="688" t="str">
        <f>IFERROR(S213/R213,"-")</f>
        <v>-</v>
      </c>
      <c r="V213" s="687">
        <f>0+0</f>
        <v>0</v>
      </c>
      <c r="W213" s="687">
        <f>0+0</f>
        <v>0</v>
      </c>
      <c r="X213" s="687">
        <f>IFERROR(W213-V213,"-")</f>
        <v>0</v>
      </c>
      <c r="Y213" s="688" t="str">
        <f>IFERROR(W213/V213,"-")</f>
        <v>-</v>
      </c>
      <c r="Z213" s="687">
        <f>0+0</f>
        <v>0</v>
      </c>
      <c r="AA213" s="687">
        <f>0+0</f>
        <v>0</v>
      </c>
      <c r="AB213" s="687">
        <f>IFERROR(AA213-Z213,"-")</f>
        <v>0</v>
      </c>
      <c r="AC213" s="688" t="str">
        <f>IFERROR(AA213/Z213,"-")</f>
        <v>-</v>
      </c>
      <c r="AD213" s="687">
        <f t="shared" ref="AD213:AE215" si="276">AH213+AL213+AP213</f>
        <v>0</v>
      </c>
      <c r="AE213" s="687">
        <f t="shared" si="276"/>
        <v>0</v>
      </c>
      <c r="AF213" s="687">
        <f>IFERROR(AE213-AD213,"-")</f>
        <v>0</v>
      </c>
      <c r="AG213" s="688" t="str">
        <f>IFERROR(AE213/AD213,"-")</f>
        <v>-</v>
      </c>
      <c r="AH213" s="687">
        <f>0+0</f>
        <v>0</v>
      </c>
      <c r="AI213" s="687">
        <f>0+0</f>
        <v>0</v>
      </c>
      <c r="AJ213" s="687">
        <f>IFERROR(AI213-AH213,"-")</f>
        <v>0</v>
      </c>
      <c r="AK213" s="688" t="str">
        <f>IFERROR(AI213/AH213,"-")</f>
        <v>-</v>
      </c>
      <c r="AL213" s="687">
        <f>0+0</f>
        <v>0</v>
      </c>
      <c r="AM213" s="687">
        <f>0+0</f>
        <v>0</v>
      </c>
      <c r="AN213" s="687">
        <f>IFERROR(AM213-AL213,"-")</f>
        <v>0</v>
      </c>
      <c r="AO213" s="688" t="str">
        <f>IFERROR(AM213/AL213,"-")</f>
        <v>-</v>
      </c>
      <c r="AP213" s="687">
        <f>0+0</f>
        <v>0</v>
      </c>
      <c r="AQ213" s="687">
        <f>0+0</f>
        <v>0</v>
      </c>
      <c r="AR213" s="687">
        <f>IFERROR(AQ213-AP213,"-")</f>
        <v>0</v>
      </c>
      <c r="AS213" s="688" t="str">
        <f>IFERROR(AQ213/AP213,"-")</f>
        <v>-</v>
      </c>
      <c r="AT213" s="687">
        <f t="shared" ref="AT213:AU215" si="277">AX213+BB213+BF213</f>
        <v>0</v>
      </c>
      <c r="AU213" s="687">
        <f t="shared" si="277"/>
        <v>0</v>
      </c>
      <c r="AV213" s="687">
        <f>IFERROR(AU213-AT213,"-")</f>
        <v>0</v>
      </c>
      <c r="AW213" s="688" t="str">
        <f>IFERROR(AU213/AT213,"-")</f>
        <v>-</v>
      </c>
      <c r="AX213" s="687">
        <f>0+0</f>
        <v>0</v>
      </c>
      <c r="AY213" s="687">
        <f>0+0</f>
        <v>0</v>
      </c>
      <c r="AZ213" s="687">
        <f>IFERROR(AY213-AX213,"-")</f>
        <v>0</v>
      </c>
      <c r="BA213" s="688" t="str">
        <f>IFERROR(AY213/AX213,"-")</f>
        <v>-</v>
      </c>
      <c r="BB213" s="687">
        <f>0+0</f>
        <v>0</v>
      </c>
      <c r="BC213" s="687">
        <f>0+0</f>
        <v>0</v>
      </c>
      <c r="BD213" s="687">
        <f>IFERROR(BC213-BB213,"-")</f>
        <v>0</v>
      </c>
      <c r="BE213" s="688" t="str">
        <f>IFERROR(BC213/BB213,"-")</f>
        <v>-</v>
      </c>
      <c r="BF213" s="687">
        <f>0+0</f>
        <v>0</v>
      </c>
      <c r="BG213" s="687">
        <f>0+0</f>
        <v>0</v>
      </c>
      <c r="BH213" s="687">
        <f>IFERROR(BG213-BF213,"-")</f>
        <v>0</v>
      </c>
      <c r="BI213" s="688" t="str">
        <f>IFERROR(BG213/BF213,"-")</f>
        <v>-</v>
      </c>
      <c r="BJ213" s="687">
        <f t="shared" ref="BJ213:BK215" si="278">BN213+BR213+BV213</f>
        <v>0</v>
      </c>
      <c r="BK213" s="687">
        <f t="shared" si="278"/>
        <v>0</v>
      </c>
      <c r="BL213" s="687">
        <f>IFERROR(BK213-BJ213,"-")</f>
        <v>0</v>
      </c>
      <c r="BM213" s="688" t="str">
        <f>IFERROR(BK213/BJ213,"-")</f>
        <v>-</v>
      </c>
      <c r="BN213" s="687">
        <f>0+0</f>
        <v>0</v>
      </c>
      <c r="BO213" s="687">
        <f>0+0</f>
        <v>0</v>
      </c>
      <c r="BP213" s="687">
        <f>IFERROR(BO213-BN213,"-")</f>
        <v>0</v>
      </c>
      <c r="BQ213" s="688" t="str">
        <f>IFERROR(BO213/BN213,"-")</f>
        <v>-</v>
      </c>
      <c r="BR213" s="687">
        <f>0+0</f>
        <v>0</v>
      </c>
      <c r="BS213" s="687">
        <f>0+0</f>
        <v>0</v>
      </c>
      <c r="BT213" s="687">
        <f>IFERROR(BS213-BR213,"-")</f>
        <v>0</v>
      </c>
      <c r="BU213" s="688" t="str">
        <f>IFERROR(BS213/BR213,"-")</f>
        <v>-</v>
      </c>
      <c r="BV213" s="687">
        <f>0+0</f>
        <v>0</v>
      </c>
      <c r="BW213" s="687">
        <f>0+0</f>
        <v>0</v>
      </c>
      <c r="BX213" s="687">
        <f>IFERROR(BW213-BV213,"-")</f>
        <v>0</v>
      </c>
      <c r="BY213" s="688" t="str">
        <f>IFERROR(BW213/BV213,"-")</f>
        <v>-</v>
      </c>
    </row>
    <row r="214" spans="2:77" ht="18.75" customHeight="1">
      <c r="B214" s="491"/>
      <c r="C214" s="495" t="s">
        <v>280</v>
      </c>
      <c r="D214" s="528"/>
      <c r="E214" s="528"/>
      <c r="F214" s="529"/>
      <c r="G214" s="530" t="s">
        <v>1467</v>
      </c>
      <c r="H214" s="530"/>
      <c r="I214" s="521" t="s">
        <v>1438</v>
      </c>
      <c r="J214" s="687">
        <f t="shared" si="274"/>
        <v>458.5</v>
      </c>
      <c r="K214" s="687">
        <f t="shared" si="274"/>
        <v>0</v>
      </c>
      <c r="L214" s="687">
        <f>IFERROR(K214-J214,"-")</f>
        <v>-458.5</v>
      </c>
      <c r="M214" s="688">
        <f>IFERROR(K214/J214,"-")</f>
        <v>0</v>
      </c>
      <c r="N214" s="687">
        <f t="shared" si="275"/>
        <v>117.7</v>
      </c>
      <c r="O214" s="687">
        <f t="shared" si="275"/>
        <v>0</v>
      </c>
      <c r="P214" s="687">
        <f>IFERROR(O214-N214,"-")</f>
        <v>-117.7</v>
      </c>
      <c r="Q214" s="688">
        <f>IFERROR(O214/N214,"-")</f>
        <v>0</v>
      </c>
      <c r="R214" s="687">
        <f>'8. ГД Уренгой'!W17</f>
        <v>40.6</v>
      </c>
      <c r="S214" s="687">
        <f>'8. ГД Уренгой'!Y17</f>
        <v>0</v>
      </c>
      <c r="T214" s="687">
        <f>IFERROR(S214-R214,"-")</f>
        <v>-40.6</v>
      </c>
      <c r="U214" s="688">
        <f>IFERROR(S214/R214,"-")</f>
        <v>0</v>
      </c>
      <c r="V214" s="687">
        <f>'8. ГД Уренгой'!AC17</f>
        <v>36.6</v>
      </c>
      <c r="W214" s="687">
        <f>'8. ГД Уренгой'!AE17</f>
        <v>0</v>
      </c>
      <c r="X214" s="687">
        <f>IFERROR(W214-V214,"-")</f>
        <v>-36.6</v>
      </c>
      <c r="Y214" s="688">
        <f>IFERROR(W214/V214,"-")</f>
        <v>0</v>
      </c>
      <c r="Z214" s="687">
        <f>'8. ГД Уренгой'!AI17</f>
        <v>40.5</v>
      </c>
      <c r="AA214" s="687">
        <f>'8. ГД Уренгой'!AK17</f>
        <v>0</v>
      </c>
      <c r="AB214" s="687">
        <f>IFERROR(AA214-Z214,"-")</f>
        <v>-40.5</v>
      </c>
      <c r="AC214" s="688">
        <f>IFERROR(AA214/Z214,"-")</f>
        <v>0</v>
      </c>
      <c r="AD214" s="687">
        <f t="shared" si="276"/>
        <v>118.1</v>
      </c>
      <c r="AE214" s="687">
        <f t="shared" si="276"/>
        <v>0</v>
      </c>
      <c r="AF214" s="687">
        <f>IFERROR(AE214-AD214,"-")</f>
        <v>-118.1</v>
      </c>
      <c r="AG214" s="688">
        <f>IFERROR(AE214/AD214,"-")</f>
        <v>0</v>
      </c>
      <c r="AH214" s="687">
        <f>'8. ГД Уренгой'!AU17</f>
        <v>38.9</v>
      </c>
      <c r="AI214" s="687">
        <f>'8. ГД Уренгой'!AW17</f>
        <v>0</v>
      </c>
      <c r="AJ214" s="687">
        <f>IFERROR(AI214-AH214,"-")</f>
        <v>-38.9</v>
      </c>
      <c r="AK214" s="688">
        <f>IFERROR(AI214/AH214,"-")</f>
        <v>0</v>
      </c>
      <c r="AL214" s="687">
        <f>'8. ГД Уренгой'!BA17</f>
        <v>40.200000000000003</v>
      </c>
      <c r="AM214" s="687">
        <f>'8. ГД Уренгой'!BC17</f>
        <v>0</v>
      </c>
      <c r="AN214" s="687">
        <f>IFERROR(AM214-AL214,"-")</f>
        <v>-40.200000000000003</v>
      </c>
      <c r="AO214" s="688">
        <f>IFERROR(AM214/AL214,"-")</f>
        <v>0</v>
      </c>
      <c r="AP214" s="687">
        <f>'8. ГД Уренгой'!BG17</f>
        <v>39</v>
      </c>
      <c r="AQ214" s="687">
        <f>'8. ГД Уренгой'!BI17</f>
        <v>0</v>
      </c>
      <c r="AR214" s="687">
        <f>IFERROR(AQ214-AP214,"-")</f>
        <v>-39</v>
      </c>
      <c r="AS214" s="688">
        <f>IFERROR(AQ214/AP214,"-")</f>
        <v>0</v>
      </c>
      <c r="AT214" s="687">
        <f t="shared" si="277"/>
        <v>105</v>
      </c>
      <c r="AU214" s="687">
        <f t="shared" si="277"/>
        <v>0</v>
      </c>
      <c r="AV214" s="687">
        <f>IFERROR(AU214-AT214,"-")</f>
        <v>-105</v>
      </c>
      <c r="AW214" s="688">
        <f>IFERROR(AU214/AT214,"-")</f>
        <v>0</v>
      </c>
      <c r="AX214" s="687">
        <f>'8. ГД Уренгой'!BS17</f>
        <v>39.700000000000003</v>
      </c>
      <c r="AY214" s="687">
        <f>'8. ГД Уренгой'!BU17</f>
        <v>0</v>
      </c>
      <c r="AZ214" s="687">
        <f>IFERROR(AY214-AX214,"-")</f>
        <v>-39.700000000000003</v>
      </c>
      <c r="BA214" s="688">
        <f>IFERROR(AY214/AX214,"-")</f>
        <v>0</v>
      </c>
      <c r="BB214" s="687">
        <f>'8. ГД Уренгой'!BY17</f>
        <v>26.8</v>
      </c>
      <c r="BC214" s="687">
        <f>'8. ГД Уренгой'!CA17</f>
        <v>0</v>
      </c>
      <c r="BD214" s="687">
        <f>IFERROR(BC214-BB214,"-")</f>
        <v>-26.8</v>
      </c>
      <c r="BE214" s="688">
        <f>IFERROR(BC214/BB214,"-")</f>
        <v>0</v>
      </c>
      <c r="BF214" s="687">
        <f>'8. ГД Уренгой'!CE17</f>
        <v>38.5</v>
      </c>
      <c r="BG214" s="687">
        <f>'8. ГД Уренгой'!CG17</f>
        <v>0</v>
      </c>
      <c r="BH214" s="687">
        <f>IFERROR(BG214-BF214,"-")</f>
        <v>-38.5</v>
      </c>
      <c r="BI214" s="688">
        <f>IFERROR(BG214/BF214,"-")</f>
        <v>0</v>
      </c>
      <c r="BJ214" s="687">
        <f t="shared" si="278"/>
        <v>117.7</v>
      </c>
      <c r="BK214" s="687">
        <f t="shared" si="278"/>
        <v>0</v>
      </c>
      <c r="BL214" s="687">
        <f>IFERROR(BK214-BJ214,"-")</f>
        <v>-117.7</v>
      </c>
      <c r="BM214" s="688">
        <f>IFERROR(BK214/BJ214,"-")</f>
        <v>0</v>
      </c>
      <c r="BN214" s="687">
        <f>'8. ГД Уренгой'!CQ17</f>
        <v>39.700000000000003</v>
      </c>
      <c r="BO214" s="687">
        <f>'8. ГД Уренгой'!CS17</f>
        <v>0</v>
      </c>
      <c r="BP214" s="687">
        <f>IFERROR(BO214-BN214,"-")</f>
        <v>-39.700000000000003</v>
      </c>
      <c r="BQ214" s="688">
        <f>IFERROR(BO214/BN214,"-")</f>
        <v>0</v>
      </c>
      <c r="BR214" s="687">
        <f>'8. ГД Уренгой'!CW17</f>
        <v>38.299999999999997</v>
      </c>
      <c r="BS214" s="687">
        <f>'8. ГД Уренгой'!CY17</f>
        <v>0</v>
      </c>
      <c r="BT214" s="687">
        <f>IFERROR(BS214-BR214,"-")</f>
        <v>-38.299999999999997</v>
      </c>
      <c r="BU214" s="688">
        <f>IFERROR(BS214/BR214,"-")</f>
        <v>0</v>
      </c>
      <c r="BV214" s="687">
        <f>'8. ГД Уренгой'!DC17</f>
        <v>39.700000000000003</v>
      </c>
      <c r="BW214" s="687">
        <f>'8. ГД Уренгой'!DE17</f>
        <v>0</v>
      </c>
      <c r="BX214" s="687">
        <f>IFERROR(BW214-BV214,"-")</f>
        <v>-39.700000000000003</v>
      </c>
      <c r="BY214" s="688">
        <f>IFERROR(BW214/BV214,"-")</f>
        <v>0</v>
      </c>
    </row>
    <row r="215" spans="2:77" ht="18.75" customHeight="1">
      <c r="B215" s="491"/>
      <c r="C215" s="489" t="s">
        <v>1636</v>
      </c>
      <c r="D215" s="528"/>
      <c r="E215" s="528"/>
      <c r="F215" s="529"/>
      <c r="G215" s="530" t="s">
        <v>1642</v>
      </c>
      <c r="H215" s="530"/>
      <c r="I215" s="521" t="s">
        <v>1438</v>
      </c>
      <c r="J215" s="687">
        <f t="shared" si="274"/>
        <v>0</v>
      </c>
      <c r="K215" s="687">
        <f t="shared" si="274"/>
        <v>0</v>
      </c>
      <c r="L215" s="687">
        <f>IFERROR(K215-J215,"-")</f>
        <v>0</v>
      </c>
      <c r="M215" s="688" t="str">
        <f>IFERROR(K215/J215,"-")</f>
        <v>-</v>
      </c>
      <c r="N215" s="687">
        <f t="shared" si="275"/>
        <v>0</v>
      </c>
      <c r="O215" s="687">
        <f t="shared" si="275"/>
        <v>0</v>
      </c>
      <c r="P215" s="687">
        <f>IFERROR(O215-N215,"-")</f>
        <v>0</v>
      </c>
      <c r="Q215" s="688" t="str">
        <f>IFERROR(O215/N215,"-")</f>
        <v>-</v>
      </c>
      <c r="R215" s="687">
        <f>'4. ГПП-УЗПКТ-СЗСК'!W24</f>
        <v>0</v>
      </c>
      <c r="S215" s="687">
        <f>'4. ГПП-УЗПКТ-СЗСК'!Y24</f>
        <v>0</v>
      </c>
      <c r="T215" s="687">
        <f>IFERROR(S215-R215,"-")</f>
        <v>0</v>
      </c>
      <c r="U215" s="688" t="str">
        <f>IFERROR(S215/R215,"-")</f>
        <v>-</v>
      </c>
      <c r="V215" s="687">
        <f>'4. ГПП-УЗПКТ-СЗСК'!AC24</f>
        <v>0</v>
      </c>
      <c r="W215" s="687">
        <f>'4. ГПП-УЗПКТ-СЗСК'!AE24</f>
        <v>0</v>
      </c>
      <c r="X215" s="687">
        <f>IFERROR(W215-V215,"-")</f>
        <v>0</v>
      </c>
      <c r="Y215" s="688" t="str">
        <f>IFERROR(W215/V215,"-")</f>
        <v>-</v>
      </c>
      <c r="Z215" s="687">
        <f>'4. ГПП-УЗПКТ-СЗСК'!AI24</f>
        <v>0</v>
      </c>
      <c r="AA215" s="687">
        <f>'4. ГПП-УЗПКТ-СЗСК'!AK24</f>
        <v>0</v>
      </c>
      <c r="AB215" s="687">
        <f>IFERROR(AA215-Z215,"-")</f>
        <v>0</v>
      </c>
      <c r="AC215" s="688" t="str">
        <f>IFERROR(AA215/Z215,"-")</f>
        <v>-</v>
      </c>
      <c r="AD215" s="687">
        <f t="shared" si="276"/>
        <v>0</v>
      </c>
      <c r="AE215" s="687">
        <f t="shared" si="276"/>
        <v>0</v>
      </c>
      <c r="AF215" s="687">
        <f>IFERROR(AE215-AD215,"-")</f>
        <v>0</v>
      </c>
      <c r="AG215" s="688" t="str">
        <f>IFERROR(AE215/AD215,"-")</f>
        <v>-</v>
      </c>
      <c r="AH215" s="687">
        <f>'4. ГПП-УЗПКТ-СЗСК'!AU24</f>
        <v>0</v>
      </c>
      <c r="AI215" s="687">
        <f>'4. ГПП-УЗПКТ-СЗСК'!AW24</f>
        <v>0</v>
      </c>
      <c r="AJ215" s="687">
        <f>IFERROR(AI215-AH215,"-")</f>
        <v>0</v>
      </c>
      <c r="AK215" s="688" t="str">
        <f>IFERROR(AI215/AH215,"-")</f>
        <v>-</v>
      </c>
      <c r="AL215" s="687">
        <f>'4. ГПП-УЗПКТ-СЗСК'!BA24</f>
        <v>0</v>
      </c>
      <c r="AM215" s="687">
        <f>'4. ГПП-УЗПКТ-СЗСК'!BC24</f>
        <v>0</v>
      </c>
      <c r="AN215" s="687">
        <f>IFERROR(AM215-AL215,"-")</f>
        <v>0</v>
      </c>
      <c r="AO215" s="688" t="str">
        <f>IFERROR(AM215/AL215,"-")</f>
        <v>-</v>
      </c>
      <c r="AP215" s="687">
        <f>'4. ГПП-УЗПКТ-СЗСК'!BG24</f>
        <v>0</v>
      </c>
      <c r="AQ215" s="687">
        <f>'4. ГПП-УЗПКТ-СЗСК'!BI24</f>
        <v>0</v>
      </c>
      <c r="AR215" s="687">
        <f>IFERROR(AQ215-AP215,"-")</f>
        <v>0</v>
      </c>
      <c r="AS215" s="688" t="str">
        <f>IFERROR(AQ215/AP215,"-")</f>
        <v>-</v>
      </c>
      <c r="AT215" s="687">
        <f t="shared" si="277"/>
        <v>0</v>
      </c>
      <c r="AU215" s="687">
        <f t="shared" si="277"/>
        <v>0</v>
      </c>
      <c r="AV215" s="687">
        <f>IFERROR(AU215-AT215,"-")</f>
        <v>0</v>
      </c>
      <c r="AW215" s="688" t="str">
        <f>IFERROR(AU215/AT215,"-")</f>
        <v>-</v>
      </c>
      <c r="AX215" s="687">
        <f>'4. ГПП-УЗПКТ-СЗСК'!BS24</f>
        <v>0</v>
      </c>
      <c r="AY215" s="687">
        <f>'4. ГПП-УЗПКТ-СЗСК'!BU24</f>
        <v>0</v>
      </c>
      <c r="AZ215" s="687">
        <f>IFERROR(AY215-AX215,"-")</f>
        <v>0</v>
      </c>
      <c r="BA215" s="688" t="str">
        <f>IFERROR(AY215/AX215,"-")</f>
        <v>-</v>
      </c>
      <c r="BB215" s="687">
        <f>'4. ГПП-УЗПКТ-СЗСК'!BY24</f>
        <v>0</v>
      </c>
      <c r="BC215" s="687">
        <f>'4. ГПП-УЗПКТ-СЗСК'!CA24</f>
        <v>0</v>
      </c>
      <c r="BD215" s="687">
        <f>IFERROR(BC215-BB215,"-")</f>
        <v>0</v>
      </c>
      <c r="BE215" s="688" t="str">
        <f>IFERROR(BC215/BB215,"-")</f>
        <v>-</v>
      </c>
      <c r="BF215" s="687">
        <f>'4. ГПП-УЗПКТ-СЗСК'!CE24</f>
        <v>0</v>
      </c>
      <c r="BG215" s="687">
        <f>'4. ГПП-УЗПКТ-СЗСК'!CG24</f>
        <v>0</v>
      </c>
      <c r="BH215" s="687">
        <f>IFERROR(BG215-BF215,"-")</f>
        <v>0</v>
      </c>
      <c r="BI215" s="688" t="str">
        <f>IFERROR(BG215/BF215,"-")</f>
        <v>-</v>
      </c>
      <c r="BJ215" s="687">
        <f t="shared" si="278"/>
        <v>0</v>
      </c>
      <c r="BK215" s="687">
        <f t="shared" si="278"/>
        <v>0</v>
      </c>
      <c r="BL215" s="687">
        <f>IFERROR(BK215-BJ215,"-")</f>
        <v>0</v>
      </c>
      <c r="BM215" s="688" t="str">
        <f>IFERROR(BK215/BJ215,"-")</f>
        <v>-</v>
      </c>
      <c r="BN215" s="687">
        <f>'4. ГПП-УЗПКТ-СЗСК'!CQ24</f>
        <v>0</v>
      </c>
      <c r="BO215" s="687">
        <f>'4. ГПП-УЗПКТ-СЗСК'!CS24</f>
        <v>0</v>
      </c>
      <c r="BP215" s="687">
        <f>IFERROR(BO215-BN215,"-")</f>
        <v>0</v>
      </c>
      <c r="BQ215" s="688" t="str">
        <f>IFERROR(BO215/BN215,"-")</f>
        <v>-</v>
      </c>
      <c r="BR215" s="687">
        <f>'4. ГПП-УЗПКТ-СЗСК'!CW24</f>
        <v>0</v>
      </c>
      <c r="BS215" s="687">
        <f>'4. ГПП-УЗПКТ-СЗСК'!CY24</f>
        <v>0</v>
      </c>
      <c r="BT215" s="687">
        <f>IFERROR(BS215-BR215,"-")</f>
        <v>0</v>
      </c>
      <c r="BU215" s="688" t="str">
        <f>IFERROR(BS215/BR215,"-")</f>
        <v>-</v>
      </c>
      <c r="BV215" s="687">
        <f>'4. ГПП-УЗПКТ-СЗСК'!DC24</f>
        <v>0</v>
      </c>
      <c r="BW215" s="687">
        <f>'4. ГПП-УЗПКТ-СЗСК'!DE24</f>
        <v>0</v>
      </c>
      <c r="BX215" s="687">
        <f>IFERROR(BW215-BV215,"-")</f>
        <v>0</v>
      </c>
      <c r="BY215" s="688" t="str">
        <f>IFERROR(BW215/BV215,"-")</f>
        <v>-</v>
      </c>
    </row>
    <row r="216" spans="2:77" ht="18.75" customHeight="1">
      <c r="B216" s="491"/>
      <c r="C216" s="495" t="s">
        <v>1469</v>
      </c>
      <c r="D216" s="528"/>
      <c r="E216" s="528"/>
      <c r="F216" s="529"/>
      <c r="G216" s="530">
        <v>0</v>
      </c>
      <c r="H216" s="530"/>
      <c r="I216" s="521" t="s">
        <v>1438</v>
      </c>
      <c r="J216" s="681"/>
      <c r="K216" s="681"/>
      <c r="L216" s="681"/>
      <c r="M216" s="681"/>
      <c r="N216" s="681"/>
      <c r="O216" s="681"/>
      <c r="P216" s="681"/>
      <c r="Q216" s="681"/>
      <c r="R216" s="681"/>
      <c r="S216" s="681"/>
      <c r="T216" s="681"/>
      <c r="U216" s="681"/>
      <c r="V216" s="681"/>
      <c r="W216" s="681"/>
      <c r="X216" s="681"/>
      <c r="Y216" s="681"/>
      <c r="Z216" s="681"/>
      <c r="AA216" s="681"/>
      <c r="AB216" s="681"/>
      <c r="AC216" s="681"/>
      <c r="AD216" s="681"/>
      <c r="AE216" s="681"/>
      <c r="AF216" s="681"/>
      <c r="AG216" s="681"/>
      <c r="AH216" s="681"/>
      <c r="AI216" s="681"/>
      <c r="AJ216" s="681"/>
      <c r="AK216" s="681"/>
      <c r="AL216" s="681"/>
      <c r="AM216" s="681"/>
      <c r="AN216" s="681"/>
      <c r="AO216" s="681"/>
      <c r="AP216" s="681"/>
      <c r="AQ216" s="681"/>
      <c r="AR216" s="681"/>
      <c r="AS216" s="681"/>
      <c r="AT216" s="681"/>
      <c r="AU216" s="681"/>
      <c r="AV216" s="681"/>
      <c r="AW216" s="681"/>
      <c r="AX216" s="681"/>
      <c r="AY216" s="681"/>
      <c r="AZ216" s="681"/>
      <c r="BA216" s="681"/>
      <c r="BB216" s="681"/>
      <c r="BC216" s="681"/>
      <c r="BD216" s="681"/>
      <c r="BE216" s="681"/>
      <c r="BF216" s="681"/>
      <c r="BG216" s="681"/>
      <c r="BH216" s="681"/>
      <c r="BI216" s="681"/>
      <c r="BJ216" s="681"/>
      <c r="BK216" s="681"/>
      <c r="BL216" s="681"/>
      <c r="BM216" s="681"/>
      <c r="BN216" s="681"/>
      <c r="BO216" s="681"/>
      <c r="BP216" s="681"/>
      <c r="BQ216" s="681"/>
      <c r="BR216" s="681"/>
      <c r="BS216" s="681"/>
      <c r="BT216" s="681"/>
      <c r="BU216" s="681"/>
      <c r="BV216" s="681"/>
      <c r="BW216" s="681"/>
      <c r="BX216" s="681"/>
      <c r="BY216" s="681"/>
    </row>
    <row r="217" spans="2:77" ht="18.75" customHeight="1">
      <c r="B217" s="491"/>
      <c r="C217" s="495" t="s">
        <v>1643</v>
      </c>
      <c r="D217" s="528"/>
      <c r="E217" s="528"/>
      <c r="F217" s="529"/>
      <c r="G217" s="530" t="s">
        <v>1475</v>
      </c>
      <c r="H217" s="530"/>
      <c r="I217" s="521" t="s">
        <v>1438</v>
      </c>
      <c r="J217" s="687">
        <f>N217+AD217+AT217+BJ217</f>
        <v>2921.1</v>
      </c>
      <c r="K217" s="687">
        <f>O217+AE217+AU217+BK217</f>
        <v>0</v>
      </c>
      <c r="L217" s="687">
        <f>IFERROR(K217-J217,"-")</f>
        <v>-2921.1</v>
      </c>
      <c r="M217" s="688">
        <f>IFERROR(K217/J217,"-")</f>
        <v>0</v>
      </c>
      <c r="N217" s="687">
        <f>R217+V217+Z217</f>
        <v>751.5</v>
      </c>
      <c r="O217" s="687">
        <f>S217+W217+AA217</f>
        <v>0</v>
      </c>
      <c r="P217" s="687">
        <f>IFERROR(O217-N217,"-")</f>
        <v>-751.5</v>
      </c>
      <c r="Q217" s="688">
        <f>IFERROR(O217/N217,"-")</f>
        <v>0</v>
      </c>
      <c r="R217" s="687">
        <f>'8. ГД Уренгой'!W19</f>
        <v>259.7</v>
      </c>
      <c r="S217" s="687">
        <f>'8. ГД Уренгой'!Y19</f>
        <v>0</v>
      </c>
      <c r="T217" s="687">
        <f>IFERROR(S217-R217,"-")</f>
        <v>-259.7</v>
      </c>
      <c r="U217" s="688">
        <f>IFERROR(S217/R217,"-")</f>
        <v>0</v>
      </c>
      <c r="V217" s="687">
        <f>'8. ГД Уренгой'!AC19</f>
        <v>233.8</v>
      </c>
      <c r="W217" s="687">
        <f>'8. ГД Уренгой'!AE19</f>
        <v>0</v>
      </c>
      <c r="X217" s="687">
        <f>IFERROR(W217-V217,"-")</f>
        <v>-233.8</v>
      </c>
      <c r="Y217" s="688">
        <f>IFERROR(W217/V217,"-")</f>
        <v>0</v>
      </c>
      <c r="Z217" s="687">
        <f>'8. ГД Уренгой'!AI19</f>
        <v>258</v>
      </c>
      <c r="AA217" s="687">
        <f>'8. ГД Уренгой'!AK19</f>
        <v>0</v>
      </c>
      <c r="AB217" s="687">
        <f>IFERROR(AA217-Z217,"-")</f>
        <v>-258</v>
      </c>
      <c r="AC217" s="688">
        <f>IFERROR(AA217/Z217,"-")</f>
        <v>0</v>
      </c>
      <c r="AD217" s="687">
        <f>AH217+AL217+AP217</f>
        <v>747.1</v>
      </c>
      <c r="AE217" s="687">
        <f>AI217+AM217+AQ217</f>
        <v>0</v>
      </c>
      <c r="AF217" s="687">
        <f>IFERROR(AE217-AD217,"-")</f>
        <v>-747.1</v>
      </c>
      <c r="AG217" s="688">
        <f>IFERROR(AE217/AD217,"-")</f>
        <v>0</v>
      </c>
      <c r="AH217" s="687">
        <f>'8. ГД Уренгой'!AU19</f>
        <v>248.9</v>
      </c>
      <c r="AI217" s="687">
        <f>'8. ГД Уренгой'!AW19</f>
        <v>0</v>
      </c>
      <c r="AJ217" s="687">
        <f>IFERROR(AI217-AH217,"-")</f>
        <v>-248.9</v>
      </c>
      <c r="AK217" s="688">
        <f>IFERROR(AI217/AH217,"-")</f>
        <v>0</v>
      </c>
      <c r="AL217" s="687">
        <f>'8. ГД Уренгой'!BA19</f>
        <v>256.3</v>
      </c>
      <c r="AM217" s="687">
        <f>'8. ГД Уренгой'!BC19</f>
        <v>0</v>
      </c>
      <c r="AN217" s="687">
        <f>IFERROR(AM217-AL217,"-")</f>
        <v>-256.3</v>
      </c>
      <c r="AO217" s="688">
        <f>IFERROR(AM217/AL217,"-")</f>
        <v>0</v>
      </c>
      <c r="AP217" s="687">
        <f>'8. ГД Уренгой'!BG19</f>
        <v>241.9</v>
      </c>
      <c r="AQ217" s="687">
        <f>'8. ГД Уренгой'!BI19</f>
        <v>0</v>
      </c>
      <c r="AR217" s="687">
        <f>IFERROR(AQ217-AP217,"-")</f>
        <v>-241.9</v>
      </c>
      <c r="AS217" s="688">
        <f>IFERROR(AQ217/AP217,"-")</f>
        <v>0</v>
      </c>
      <c r="AT217" s="687">
        <f>AX217+BB217+BF217</f>
        <v>670.40000000000009</v>
      </c>
      <c r="AU217" s="687">
        <f>AY217+BC217+BG217</f>
        <v>0</v>
      </c>
      <c r="AV217" s="687">
        <f>IFERROR(AU217-AT217,"-")</f>
        <v>-670.40000000000009</v>
      </c>
      <c r="AW217" s="688">
        <f>IFERROR(AU217/AT217,"-")</f>
        <v>0</v>
      </c>
      <c r="AX217" s="687">
        <f>'8. ГД Уренгой'!BS19</f>
        <v>177.3</v>
      </c>
      <c r="AY217" s="687">
        <f>'8. ГД Уренгой'!BU19</f>
        <v>0</v>
      </c>
      <c r="AZ217" s="687">
        <f>IFERROR(AY217-AX217,"-")</f>
        <v>-177.3</v>
      </c>
      <c r="BA217" s="688">
        <f>IFERROR(AY217/AX217,"-")</f>
        <v>0</v>
      </c>
      <c r="BB217" s="687">
        <f>'8. ГД Уренгой'!BY19</f>
        <v>248.3</v>
      </c>
      <c r="BC217" s="687">
        <f>'8. ГД Уренгой'!CA19</f>
        <v>0</v>
      </c>
      <c r="BD217" s="687">
        <f>IFERROR(BC217-BB217,"-")</f>
        <v>-248.3</v>
      </c>
      <c r="BE217" s="688">
        <f>IFERROR(BC217/BB217,"-")</f>
        <v>0</v>
      </c>
      <c r="BF217" s="687">
        <f>'8. ГД Уренгой'!CE19</f>
        <v>244.8</v>
      </c>
      <c r="BG217" s="687">
        <f>'8. ГД Уренгой'!CG19</f>
        <v>0</v>
      </c>
      <c r="BH217" s="687">
        <f>IFERROR(BG217-BF217,"-")</f>
        <v>-244.8</v>
      </c>
      <c r="BI217" s="688">
        <f>IFERROR(BG217/BF217,"-")</f>
        <v>0</v>
      </c>
      <c r="BJ217" s="687">
        <f>BN217+BR217+BV217</f>
        <v>752.09999999999991</v>
      </c>
      <c r="BK217" s="687">
        <f>BO217+BS217+BW217</f>
        <v>0</v>
      </c>
      <c r="BL217" s="687">
        <f>IFERROR(BK217-BJ217,"-")</f>
        <v>-752.09999999999991</v>
      </c>
      <c r="BM217" s="688">
        <f>IFERROR(BK217/BJ217,"-")</f>
        <v>0</v>
      </c>
      <c r="BN217" s="687">
        <f>'8. ГД Уренгой'!CQ19</f>
        <v>252.1</v>
      </c>
      <c r="BO217" s="687">
        <f>'8. ГД Уренгой'!CS19</f>
        <v>0</v>
      </c>
      <c r="BP217" s="687">
        <f>IFERROR(BO217-BN217,"-")</f>
        <v>-252.1</v>
      </c>
      <c r="BQ217" s="688">
        <f>IFERROR(BO217/BN217,"-")</f>
        <v>0</v>
      </c>
      <c r="BR217" s="687">
        <f>'8. ГД Уренгой'!CW19</f>
        <v>243.1</v>
      </c>
      <c r="BS217" s="687">
        <f>'8. ГД Уренгой'!CY19</f>
        <v>0</v>
      </c>
      <c r="BT217" s="687">
        <f>IFERROR(BS217-BR217,"-")</f>
        <v>-243.1</v>
      </c>
      <c r="BU217" s="688">
        <f>IFERROR(BS217/BR217,"-")</f>
        <v>0</v>
      </c>
      <c r="BV217" s="687">
        <f>'8. ГД Уренгой'!DC19</f>
        <v>256.89999999999998</v>
      </c>
      <c r="BW217" s="687">
        <f>'8. ГД Уренгой'!DE19</f>
        <v>0</v>
      </c>
      <c r="BX217" s="687">
        <f>IFERROR(BW217-BV217,"-")</f>
        <v>-256.89999999999998</v>
      </c>
      <c r="BY217" s="688">
        <f>IFERROR(BW217/BV217,"-")</f>
        <v>0</v>
      </c>
    </row>
    <row r="218" spans="2:77" ht="18.75" customHeight="1">
      <c r="B218" s="491"/>
      <c r="C218" s="495" t="s">
        <v>1644</v>
      </c>
      <c r="D218" s="528"/>
      <c r="E218" s="528"/>
      <c r="F218" s="529"/>
      <c r="G218" s="530" t="s">
        <v>1478</v>
      </c>
      <c r="H218" s="530"/>
      <c r="I218" s="521" t="s">
        <v>1438</v>
      </c>
      <c r="J218" s="687">
        <f>N218+AD218+AT218+BJ218</f>
        <v>2894.2999999999997</v>
      </c>
      <c r="K218" s="687">
        <f>O218+AE218+AU218+BK218</f>
        <v>0</v>
      </c>
      <c r="L218" s="687">
        <f>IFERROR(K218-J218,"-")</f>
        <v>-2894.2999999999997</v>
      </c>
      <c r="M218" s="688">
        <f>IFERROR(K218/J218,"-")</f>
        <v>0</v>
      </c>
      <c r="N218" s="687">
        <f>R218+V218+Z218</f>
        <v>744.4</v>
      </c>
      <c r="O218" s="687">
        <f>S218+W218+AA218</f>
        <v>0</v>
      </c>
      <c r="P218" s="687">
        <f>IFERROR(O218-N218,"-")</f>
        <v>-744.4</v>
      </c>
      <c r="Q218" s="688">
        <f>IFERROR(O218/N218,"-")</f>
        <v>0</v>
      </c>
      <c r="R218" s="687">
        <f>'8. ГД Уренгой'!W21</f>
        <v>256.39999999999998</v>
      </c>
      <c r="S218" s="687">
        <f>'8. ГД Уренгой'!Y21</f>
        <v>0</v>
      </c>
      <c r="T218" s="687">
        <f>IFERROR(S218-R218,"-")</f>
        <v>-256.39999999999998</v>
      </c>
      <c r="U218" s="688">
        <f>IFERROR(S218/R218,"-")</f>
        <v>0</v>
      </c>
      <c r="V218" s="687">
        <f>'8. ГД Уренгой'!AC21</f>
        <v>231.6</v>
      </c>
      <c r="W218" s="687">
        <f>'8. ГД Уренгой'!AE21</f>
        <v>0</v>
      </c>
      <c r="X218" s="687">
        <f>IFERROR(W218-V218,"-")</f>
        <v>-231.6</v>
      </c>
      <c r="Y218" s="688">
        <f>IFERROR(W218/V218,"-")</f>
        <v>0</v>
      </c>
      <c r="Z218" s="687">
        <f>'8. ГД Уренгой'!AI21</f>
        <v>256.39999999999998</v>
      </c>
      <c r="AA218" s="687">
        <f>'8. ГД Уренгой'!AK21</f>
        <v>0</v>
      </c>
      <c r="AB218" s="687">
        <f>IFERROR(AA218-Z218,"-")</f>
        <v>-256.39999999999998</v>
      </c>
      <c r="AC218" s="688">
        <f>IFERROR(AA218/Z218,"-")</f>
        <v>0</v>
      </c>
      <c r="AD218" s="687">
        <f>AH218+AL218+AP218</f>
        <v>766.7</v>
      </c>
      <c r="AE218" s="687">
        <f>AI218+AM218+AQ218</f>
        <v>0</v>
      </c>
      <c r="AF218" s="687">
        <f>IFERROR(AE218-AD218,"-")</f>
        <v>-766.7</v>
      </c>
      <c r="AG218" s="688">
        <f>IFERROR(AE218/AD218,"-")</f>
        <v>0</v>
      </c>
      <c r="AH218" s="687">
        <f>'8. ГД Уренгой'!AU21</f>
        <v>247.6</v>
      </c>
      <c r="AI218" s="687">
        <f>'8. ГД Уренгой'!AW21</f>
        <v>0</v>
      </c>
      <c r="AJ218" s="687">
        <f>IFERROR(AI218-AH218,"-")</f>
        <v>-247.6</v>
      </c>
      <c r="AK218" s="688">
        <f>IFERROR(AI218/AH218,"-")</f>
        <v>0</v>
      </c>
      <c r="AL218" s="687">
        <f>'8. ГД Уренгой'!BA21</f>
        <v>255.9</v>
      </c>
      <c r="AM218" s="687">
        <f>'8. ГД Уренгой'!BC21</f>
        <v>0</v>
      </c>
      <c r="AN218" s="687">
        <f>IFERROR(AM218-AL218,"-")</f>
        <v>-255.9</v>
      </c>
      <c r="AO218" s="688">
        <f>IFERROR(AM218/AL218,"-")</f>
        <v>0</v>
      </c>
      <c r="AP218" s="687">
        <f>'8. ГД Уренгой'!BG21</f>
        <v>263.2</v>
      </c>
      <c r="AQ218" s="687">
        <f>'8. ГД Уренгой'!BI21</f>
        <v>0</v>
      </c>
      <c r="AR218" s="687">
        <f>IFERROR(AQ218-AP218,"-")</f>
        <v>-263.2</v>
      </c>
      <c r="AS218" s="688">
        <f>IFERROR(AQ218/AP218,"-")</f>
        <v>0</v>
      </c>
      <c r="AT218" s="687">
        <f>AX218+BB218+BF218</f>
        <v>656.6</v>
      </c>
      <c r="AU218" s="687">
        <f>AY218+BC218+BG218</f>
        <v>0</v>
      </c>
      <c r="AV218" s="687">
        <f>IFERROR(AU218-AT218,"-")</f>
        <v>-656.6</v>
      </c>
      <c r="AW218" s="688">
        <f>IFERROR(AU218/AT218,"-")</f>
        <v>0</v>
      </c>
      <c r="AX218" s="687">
        <f>'8. ГД Уренгой'!BS21</f>
        <v>177.6</v>
      </c>
      <c r="AY218" s="687">
        <f>'8. ГД Уренгой'!BU21</f>
        <v>0</v>
      </c>
      <c r="AZ218" s="687">
        <f>IFERROR(AY218-AX218,"-")</f>
        <v>-177.6</v>
      </c>
      <c r="BA218" s="688">
        <f>IFERROR(AY218/AX218,"-")</f>
        <v>0</v>
      </c>
      <c r="BB218" s="687">
        <f>'8. ГД Уренгой'!BY21</f>
        <v>231.5</v>
      </c>
      <c r="BC218" s="687">
        <f>'8. ГД Уренгой'!CA21</f>
        <v>0</v>
      </c>
      <c r="BD218" s="687">
        <f>IFERROR(BC218-BB218,"-")</f>
        <v>-231.5</v>
      </c>
      <c r="BE218" s="688">
        <f>IFERROR(BC218/BB218,"-")</f>
        <v>0</v>
      </c>
      <c r="BF218" s="687">
        <f>'8. ГД Уренгой'!CE21</f>
        <v>247.5</v>
      </c>
      <c r="BG218" s="687">
        <f>'8. ГД Уренгой'!CG21</f>
        <v>0</v>
      </c>
      <c r="BH218" s="687">
        <f>IFERROR(BG218-BF218,"-")</f>
        <v>-247.5</v>
      </c>
      <c r="BI218" s="688">
        <f>IFERROR(BG218/BF218,"-")</f>
        <v>0</v>
      </c>
      <c r="BJ218" s="687">
        <f>BN218+BR218+BV218</f>
        <v>726.59999999999991</v>
      </c>
      <c r="BK218" s="687">
        <f>BO218+BS218+BW218</f>
        <v>0</v>
      </c>
      <c r="BL218" s="687">
        <f>IFERROR(BK218-BJ218,"-")</f>
        <v>-726.59999999999991</v>
      </c>
      <c r="BM218" s="688">
        <f>IFERROR(BK218/BJ218,"-")</f>
        <v>0</v>
      </c>
      <c r="BN218" s="687">
        <f>'8. ГД Уренгой'!CQ21</f>
        <v>244.3</v>
      </c>
      <c r="BO218" s="687">
        <f>'8. ГД Уренгой'!CS21</f>
        <v>0</v>
      </c>
      <c r="BP218" s="687">
        <f>IFERROR(BO218-BN218,"-")</f>
        <v>-244.3</v>
      </c>
      <c r="BQ218" s="688">
        <f>IFERROR(BO218/BN218,"-")</f>
        <v>0</v>
      </c>
      <c r="BR218" s="687">
        <f>'8. ГД Уренгой'!CW21</f>
        <v>235.1</v>
      </c>
      <c r="BS218" s="687">
        <f>'8. ГД Уренгой'!CY21</f>
        <v>0</v>
      </c>
      <c r="BT218" s="687">
        <f>IFERROR(BS218-BR218,"-")</f>
        <v>-235.1</v>
      </c>
      <c r="BU218" s="688">
        <f>IFERROR(BS218/BR218,"-")</f>
        <v>0</v>
      </c>
      <c r="BV218" s="687">
        <f>'8. ГД Уренгой'!DC21</f>
        <v>247.2</v>
      </c>
      <c r="BW218" s="687">
        <f>'8. ГД Уренгой'!DE21</f>
        <v>0</v>
      </c>
      <c r="BX218" s="687">
        <f>IFERROR(BW218-BV218,"-")</f>
        <v>-247.2</v>
      </c>
      <c r="BY218" s="688">
        <f>IFERROR(BW218/BV218,"-")</f>
        <v>0</v>
      </c>
    </row>
    <row r="219" spans="2:77" ht="18.75" customHeight="1">
      <c r="B219" s="491"/>
      <c r="C219" s="495" t="s">
        <v>1645</v>
      </c>
      <c r="D219" s="528"/>
      <c r="E219" s="528"/>
      <c r="F219" s="529"/>
      <c r="G219" s="530">
        <v>0</v>
      </c>
      <c r="H219" s="530"/>
      <c r="I219" s="521" t="s">
        <v>1438</v>
      </c>
      <c r="J219" s="681"/>
      <c r="K219" s="681"/>
      <c r="L219" s="681"/>
      <c r="M219" s="681"/>
      <c r="N219" s="681"/>
      <c r="O219" s="681"/>
      <c r="P219" s="681"/>
      <c r="Q219" s="681"/>
      <c r="R219" s="681"/>
      <c r="S219" s="681"/>
      <c r="T219" s="681"/>
      <c r="U219" s="681"/>
      <c r="V219" s="681"/>
      <c r="W219" s="681"/>
      <c r="X219" s="681"/>
      <c r="Y219" s="681"/>
      <c r="Z219" s="681"/>
      <c r="AA219" s="681"/>
      <c r="AB219" s="681"/>
      <c r="AC219" s="681"/>
      <c r="AD219" s="681"/>
      <c r="AE219" s="681"/>
      <c r="AF219" s="681"/>
      <c r="AG219" s="681"/>
      <c r="AH219" s="681"/>
      <c r="AI219" s="681"/>
      <c r="AJ219" s="681"/>
      <c r="AK219" s="681"/>
      <c r="AL219" s="681"/>
      <c r="AM219" s="681"/>
      <c r="AN219" s="681"/>
      <c r="AO219" s="681"/>
      <c r="AP219" s="681"/>
      <c r="AQ219" s="681"/>
      <c r="AR219" s="681"/>
      <c r="AS219" s="681"/>
      <c r="AT219" s="681"/>
      <c r="AU219" s="681"/>
      <c r="AV219" s="681"/>
      <c r="AW219" s="681"/>
      <c r="AX219" s="681"/>
      <c r="AY219" s="681"/>
      <c r="AZ219" s="681"/>
      <c r="BA219" s="681"/>
      <c r="BB219" s="681"/>
      <c r="BC219" s="681"/>
      <c r="BD219" s="681"/>
      <c r="BE219" s="681"/>
      <c r="BF219" s="681"/>
      <c r="BG219" s="681"/>
      <c r="BH219" s="681"/>
      <c r="BI219" s="681"/>
      <c r="BJ219" s="681"/>
      <c r="BK219" s="681"/>
      <c r="BL219" s="681"/>
      <c r="BM219" s="681"/>
      <c r="BN219" s="681"/>
      <c r="BO219" s="681"/>
      <c r="BP219" s="681"/>
      <c r="BQ219" s="681"/>
      <c r="BR219" s="681"/>
      <c r="BS219" s="681"/>
      <c r="BT219" s="681"/>
      <c r="BU219" s="681"/>
      <c r="BV219" s="681"/>
      <c r="BW219" s="681"/>
      <c r="BX219" s="681"/>
      <c r="BY219" s="681"/>
    </row>
    <row r="220" spans="2:77" ht="18.75" customHeight="1">
      <c r="B220" s="491"/>
      <c r="C220" s="489" t="s">
        <v>1512</v>
      </c>
      <c r="D220" s="528"/>
      <c r="E220" s="528"/>
      <c r="F220" s="529"/>
      <c r="G220" s="530" t="s">
        <v>1646</v>
      </c>
      <c r="H220" s="530"/>
      <c r="I220" s="521" t="s">
        <v>1438</v>
      </c>
      <c r="J220" s="687">
        <f>N220+AD220+AT220+BJ220</f>
        <v>54.9</v>
      </c>
      <c r="K220" s="687">
        <f>O220+AE220+AU220+BK220</f>
        <v>0</v>
      </c>
      <c r="L220" s="687">
        <f>IFERROR(K220-J220,"-")</f>
        <v>-54.9</v>
      </c>
      <c r="M220" s="688">
        <f>IFERROR(K220/J220,"-")</f>
        <v>0</v>
      </c>
      <c r="N220" s="687">
        <f>R220+V220+Z220</f>
        <v>9</v>
      </c>
      <c r="O220" s="687">
        <f>S220+W220+AA220</f>
        <v>0</v>
      </c>
      <c r="P220" s="687">
        <f>IFERROR(O220-N220,"-")</f>
        <v>-9</v>
      </c>
      <c r="Q220" s="688">
        <f>IFERROR(O220/N220,"-")</f>
        <v>0</v>
      </c>
      <c r="R220" s="687">
        <f>'4. ГПП-УЗПКТ-СЗСК'!W29</f>
        <v>3.3</v>
      </c>
      <c r="S220" s="687">
        <f>'4. ГПП-УЗПКТ-СЗСК'!Y29</f>
        <v>0</v>
      </c>
      <c r="T220" s="687">
        <f>IFERROR(S220-R220,"-")</f>
        <v>-3.3</v>
      </c>
      <c r="U220" s="688">
        <f>IFERROR(S220/R220,"-")</f>
        <v>0</v>
      </c>
      <c r="V220" s="687">
        <f>'4. ГПП-УЗПКТ-СЗСК'!AC29</f>
        <v>2.6</v>
      </c>
      <c r="W220" s="687">
        <f>'4. ГПП-УЗПКТ-СЗСК'!AE29</f>
        <v>0</v>
      </c>
      <c r="X220" s="687">
        <f>IFERROR(W220-V220,"-")</f>
        <v>-2.6</v>
      </c>
      <c r="Y220" s="688">
        <f>IFERROR(W220/V220,"-")</f>
        <v>0</v>
      </c>
      <c r="Z220" s="687">
        <f>'4. ГПП-УЗПКТ-СЗСК'!AI29</f>
        <v>3.1</v>
      </c>
      <c r="AA220" s="687">
        <f>'4. ГПП-УЗПКТ-СЗСК'!AK29</f>
        <v>0</v>
      </c>
      <c r="AB220" s="687">
        <f>IFERROR(AA220-Z220,"-")</f>
        <v>-3.1</v>
      </c>
      <c r="AC220" s="688">
        <f>IFERROR(AA220/Z220,"-")</f>
        <v>0</v>
      </c>
      <c r="AD220" s="687">
        <f>AH220+AL220+AP220</f>
        <v>14</v>
      </c>
      <c r="AE220" s="687">
        <f>AI220+AM220+AQ220</f>
        <v>0</v>
      </c>
      <c r="AF220" s="687">
        <f>IFERROR(AE220-AD220,"-")</f>
        <v>-14</v>
      </c>
      <c r="AG220" s="688">
        <f>IFERROR(AE220/AD220,"-")</f>
        <v>0</v>
      </c>
      <c r="AH220" s="687">
        <f>'4. ГПП-УЗПКТ-СЗСК'!AU29</f>
        <v>3.1</v>
      </c>
      <c r="AI220" s="687">
        <f>'4. ГПП-УЗПКТ-СЗСК'!AW29</f>
        <v>0</v>
      </c>
      <c r="AJ220" s="687">
        <f>IFERROR(AI220-AH220,"-")</f>
        <v>-3.1</v>
      </c>
      <c r="AK220" s="688">
        <f>IFERROR(AI220/AH220,"-")</f>
        <v>0</v>
      </c>
      <c r="AL220" s="687">
        <f>'4. ГПП-УЗПКТ-СЗСК'!BA29</f>
        <v>3.5</v>
      </c>
      <c r="AM220" s="687">
        <f>'4. ГПП-УЗПКТ-СЗСК'!BC29</f>
        <v>0</v>
      </c>
      <c r="AN220" s="687">
        <f>IFERROR(AM220-AL220,"-")</f>
        <v>-3.5</v>
      </c>
      <c r="AO220" s="688">
        <f>IFERROR(AM220/AL220,"-")</f>
        <v>0</v>
      </c>
      <c r="AP220" s="687">
        <f>'4. ГПП-УЗПКТ-СЗСК'!BG29</f>
        <v>7.4</v>
      </c>
      <c r="AQ220" s="687">
        <f>'4. ГПП-УЗПКТ-СЗСК'!BI29</f>
        <v>0</v>
      </c>
      <c r="AR220" s="687">
        <f>IFERROR(AQ220-AP220,"-")</f>
        <v>-7.4</v>
      </c>
      <c r="AS220" s="688">
        <f>IFERROR(AQ220/AP220,"-")</f>
        <v>0</v>
      </c>
      <c r="AT220" s="687">
        <f>AX220+BB220+BF220</f>
        <v>18.3</v>
      </c>
      <c r="AU220" s="687">
        <f>AY220+BC220+BG220</f>
        <v>0</v>
      </c>
      <c r="AV220" s="687">
        <f>IFERROR(AU220-AT220,"-")</f>
        <v>-18.3</v>
      </c>
      <c r="AW220" s="688">
        <f>IFERROR(AU220/AT220,"-")</f>
        <v>0</v>
      </c>
      <c r="AX220" s="687">
        <f>'4. ГПП-УЗПКТ-СЗСК'!BS29</f>
        <v>6.4</v>
      </c>
      <c r="AY220" s="687">
        <f>'4. ГПП-УЗПКТ-СЗСК'!BU29</f>
        <v>0</v>
      </c>
      <c r="AZ220" s="687">
        <f>IFERROR(AY220-AX220,"-")</f>
        <v>-6.4</v>
      </c>
      <c r="BA220" s="688">
        <f>IFERROR(AY220/AX220,"-")</f>
        <v>0</v>
      </c>
      <c r="BB220" s="687">
        <f>'4. ГПП-УЗПКТ-СЗСК'!BY29</f>
        <v>7.9</v>
      </c>
      <c r="BC220" s="687">
        <f>'4. ГПП-УЗПКТ-СЗСК'!CA29</f>
        <v>0</v>
      </c>
      <c r="BD220" s="687">
        <f>IFERROR(BC220-BB220,"-")</f>
        <v>-7.9</v>
      </c>
      <c r="BE220" s="688">
        <f>IFERROR(BC220/BB220,"-")</f>
        <v>0</v>
      </c>
      <c r="BF220" s="687">
        <f>'4. ГПП-УЗПКТ-СЗСК'!CE29</f>
        <v>4</v>
      </c>
      <c r="BG220" s="687">
        <f>'4. ГПП-УЗПКТ-СЗСК'!CG29</f>
        <v>0</v>
      </c>
      <c r="BH220" s="687">
        <f>IFERROR(BG220-BF220,"-")</f>
        <v>-4</v>
      </c>
      <c r="BI220" s="688">
        <f>IFERROR(BG220/BF220,"-")</f>
        <v>0</v>
      </c>
      <c r="BJ220" s="687">
        <f>BN220+BR220+BV220</f>
        <v>13.6</v>
      </c>
      <c r="BK220" s="687">
        <f>BO220+BS220+BW220</f>
        <v>0</v>
      </c>
      <c r="BL220" s="687">
        <f>IFERROR(BK220-BJ220,"-")</f>
        <v>-13.6</v>
      </c>
      <c r="BM220" s="688">
        <f>IFERROR(BK220/BJ220,"-")</f>
        <v>0</v>
      </c>
      <c r="BN220" s="687">
        <f>'4. ГПП-УЗПКТ-СЗСК'!CQ29</f>
        <v>4.3</v>
      </c>
      <c r="BO220" s="687">
        <f>'4. ГПП-УЗПКТ-СЗСК'!CS29</f>
        <v>0</v>
      </c>
      <c r="BP220" s="687">
        <f>IFERROR(BO220-BN220,"-")</f>
        <v>-4.3</v>
      </c>
      <c r="BQ220" s="688">
        <f>IFERROR(BO220/BN220,"-")</f>
        <v>0</v>
      </c>
      <c r="BR220" s="687">
        <f>'4. ГПП-УЗПКТ-СЗСК'!CW29</f>
        <v>4.4000000000000004</v>
      </c>
      <c r="BS220" s="687">
        <f>'4. ГПП-УЗПКТ-СЗСК'!CY29</f>
        <v>0</v>
      </c>
      <c r="BT220" s="687">
        <f>IFERROR(BS220-BR220,"-")</f>
        <v>-4.4000000000000004</v>
      </c>
      <c r="BU220" s="688">
        <f>IFERROR(BS220/BR220,"-")</f>
        <v>0</v>
      </c>
      <c r="BV220" s="687">
        <f>'4. ГПП-УЗПКТ-СЗСК'!DC29</f>
        <v>4.9000000000000004</v>
      </c>
      <c r="BW220" s="687">
        <f>'4. ГПП-УЗПКТ-СЗСК'!DE29</f>
        <v>0</v>
      </c>
      <c r="BX220" s="687">
        <f>IFERROR(BW220-BV220,"-")</f>
        <v>-4.9000000000000004</v>
      </c>
      <c r="BY220" s="688">
        <f>IFERROR(BW220/BV220,"-")</f>
        <v>0</v>
      </c>
    </row>
    <row r="221" spans="2:77" ht="18.75" customHeight="1">
      <c r="B221" s="491"/>
      <c r="C221" s="495" t="s">
        <v>1493</v>
      </c>
      <c r="D221" s="528"/>
      <c r="E221" s="528"/>
      <c r="F221" s="529"/>
      <c r="G221" s="530" t="s">
        <v>694</v>
      </c>
      <c r="H221" s="530"/>
      <c r="I221" s="521" t="s">
        <v>1438</v>
      </c>
      <c r="J221" s="687">
        <f>N221+AD221+AT221+BJ221</f>
        <v>0</v>
      </c>
      <c r="K221" s="687">
        <f>O221+AE221+AU221+BK221</f>
        <v>0</v>
      </c>
      <c r="L221" s="687">
        <f>IFERROR(K221-J221,"-")</f>
        <v>0</v>
      </c>
      <c r="M221" s="688" t="str">
        <f>IFERROR(K221/J221,"-")</f>
        <v>-</v>
      </c>
      <c r="N221" s="687">
        <f>R221+V221+Z221</f>
        <v>0</v>
      </c>
      <c r="O221" s="687">
        <f>S221+W221+AA221</f>
        <v>0</v>
      </c>
      <c r="P221" s="687">
        <f>IFERROR(O221-N221,"-")</f>
        <v>0</v>
      </c>
      <c r="Q221" s="688" t="str">
        <f>IFERROR(O221/N221,"-")</f>
        <v>-</v>
      </c>
      <c r="R221" s="687">
        <f>0+0</f>
        <v>0</v>
      </c>
      <c r="S221" s="687">
        <f>0+0</f>
        <v>0</v>
      </c>
      <c r="T221" s="687">
        <f>IFERROR(S221-R221,"-")</f>
        <v>0</v>
      </c>
      <c r="U221" s="688" t="str">
        <f>IFERROR(S221/R221,"-")</f>
        <v>-</v>
      </c>
      <c r="V221" s="687">
        <f>0+0</f>
        <v>0</v>
      </c>
      <c r="W221" s="687">
        <f>0+0</f>
        <v>0</v>
      </c>
      <c r="X221" s="687">
        <f>IFERROR(W221-V221,"-")</f>
        <v>0</v>
      </c>
      <c r="Y221" s="688" t="str">
        <f>IFERROR(W221/V221,"-")</f>
        <v>-</v>
      </c>
      <c r="Z221" s="687">
        <f>0+0</f>
        <v>0</v>
      </c>
      <c r="AA221" s="687">
        <f>0+0</f>
        <v>0</v>
      </c>
      <c r="AB221" s="687">
        <f>IFERROR(AA221-Z221,"-")</f>
        <v>0</v>
      </c>
      <c r="AC221" s="688" t="str">
        <f>IFERROR(AA221/Z221,"-")</f>
        <v>-</v>
      </c>
      <c r="AD221" s="687">
        <f>AH221+AL221+AP221</f>
        <v>0</v>
      </c>
      <c r="AE221" s="687">
        <f>AI221+AM221+AQ221</f>
        <v>0</v>
      </c>
      <c r="AF221" s="687">
        <f>IFERROR(AE221-AD221,"-")</f>
        <v>0</v>
      </c>
      <c r="AG221" s="688" t="str">
        <f>IFERROR(AE221/AD221,"-")</f>
        <v>-</v>
      </c>
      <c r="AH221" s="687">
        <f>0+0</f>
        <v>0</v>
      </c>
      <c r="AI221" s="687">
        <f>0+0</f>
        <v>0</v>
      </c>
      <c r="AJ221" s="687">
        <f>IFERROR(AI221-AH221,"-")</f>
        <v>0</v>
      </c>
      <c r="AK221" s="688" t="str">
        <f>IFERROR(AI221/AH221,"-")</f>
        <v>-</v>
      </c>
      <c r="AL221" s="687">
        <f>0+0</f>
        <v>0</v>
      </c>
      <c r="AM221" s="687">
        <f>0+0</f>
        <v>0</v>
      </c>
      <c r="AN221" s="687">
        <f>IFERROR(AM221-AL221,"-")</f>
        <v>0</v>
      </c>
      <c r="AO221" s="688" t="str">
        <f>IFERROR(AM221/AL221,"-")</f>
        <v>-</v>
      </c>
      <c r="AP221" s="687">
        <f>0+0</f>
        <v>0</v>
      </c>
      <c r="AQ221" s="687">
        <f>0+0</f>
        <v>0</v>
      </c>
      <c r="AR221" s="687">
        <f>IFERROR(AQ221-AP221,"-")</f>
        <v>0</v>
      </c>
      <c r="AS221" s="688" t="str">
        <f>IFERROR(AQ221/AP221,"-")</f>
        <v>-</v>
      </c>
      <c r="AT221" s="687">
        <f>AX221+BB221+BF221</f>
        <v>0</v>
      </c>
      <c r="AU221" s="687">
        <f>AY221+BC221+BG221</f>
        <v>0</v>
      </c>
      <c r="AV221" s="687">
        <f>IFERROR(AU221-AT221,"-")</f>
        <v>0</v>
      </c>
      <c r="AW221" s="688" t="str">
        <f>IFERROR(AU221/AT221,"-")</f>
        <v>-</v>
      </c>
      <c r="AX221" s="687">
        <f>0+0</f>
        <v>0</v>
      </c>
      <c r="AY221" s="687">
        <f>0+0</f>
        <v>0</v>
      </c>
      <c r="AZ221" s="687">
        <f>IFERROR(AY221-AX221,"-")</f>
        <v>0</v>
      </c>
      <c r="BA221" s="688" t="str">
        <f>IFERROR(AY221/AX221,"-")</f>
        <v>-</v>
      </c>
      <c r="BB221" s="687">
        <f>0+0</f>
        <v>0</v>
      </c>
      <c r="BC221" s="687">
        <f>0+0</f>
        <v>0</v>
      </c>
      <c r="BD221" s="687">
        <f>IFERROR(BC221-BB221,"-")</f>
        <v>0</v>
      </c>
      <c r="BE221" s="688" t="str">
        <f>IFERROR(BC221/BB221,"-")</f>
        <v>-</v>
      </c>
      <c r="BF221" s="687">
        <f>0+0</f>
        <v>0</v>
      </c>
      <c r="BG221" s="687">
        <f>0+0</f>
        <v>0</v>
      </c>
      <c r="BH221" s="687">
        <f>IFERROR(BG221-BF221,"-")</f>
        <v>0</v>
      </c>
      <c r="BI221" s="688" t="str">
        <f>IFERROR(BG221/BF221,"-")</f>
        <v>-</v>
      </c>
      <c r="BJ221" s="687">
        <f>BN221+BR221+BV221</f>
        <v>0</v>
      </c>
      <c r="BK221" s="687">
        <f>BO221+BS221+BW221</f>
        <v>0</v>
      </c>
      <c r="BL221" s="687">
        <f>IFERROR(BK221-BJ221,"-")</f>
        <v>0</v>
      </c>
      <c r="BM221" s="688" t="str">
        <f>IFERROR(BK221/BJ221,"-")</f>
        <v>-</v>
      </c>
      <c r="BN221" s="687">
        <f>0+0</f>
        <v>0</v>
      </c>
      <c r="BO221" s="687">
        <f>0+0</f>
        <v>0</v>
      </c>
      <c r="BP221" s="687">
        <f>IFERROR(BO221-BN221,"-")</f>
        <v>0</v>
      </c>
      <c r="BQ221" s="688" t="str">
        <f>IFERROR(BO221/BN221,"-")</f>
        <v>-</v>
      </c>
      <c r="BR221" s="687">
        <f>0+0</f>
        <v>0</v>
      </c>
      <c r="BS221" s="687">
        <f>0+0</f>
        <v>0</v>
      </c>
      <c r="BT221" s="687">
        <f>IFERROR(BS221-BR221,"-")</f>
        <v>0</v>
      </c>
      <c r="BU221" s="688" t="str">
        <f>IFERROR(BS221/BR221,"-")</f>
        <v>-</v>
      </c>
      <c r="BV221" s="687">
        <f>0+0</f>
        <v>0</v>
      </c>
      <c r="BW221" s="687">
        <f>0+0</f>
        <v>0</v>
      </c>
      <c r="BX221" s="687">
        <f>IFERROR(BW221-BV221,"-")</f>
        <v>0</v>
      </c>
      <c r="BY221" s="688" t="str">
        <f>IFERROR(BW221/BV221,"-")</f>
        <v>-</v>
      </c>
    </row>
    <row r="222" spans="2:77" ht="18.75" customHeight="1">
      <c r="B222" s="491"/>
      <c r="C222" s="495" t="s">
        <v>1503</v>
      </c>
      <c r="D222" s="528"/>
      <c r="E222" s="528"/>
      <c r="F222" s="529"/>
      <c r="G222" s="530">
        <v>0</v>
      </c>
      <c r="H222" s="530"/>
      <c r="I222" s="521" t="s">
        <v>1438</v>
      </c>
      <c r="J222" s="681"/>
      <c r="K222" s="681"/>
      <c r="L222" s="681"/>
      <c r="M222" s="681"/>
      <c r="N222" s="681"/>
      <c r="O222" s="681"/>
      <c r="P222" s="681"/>
      <c r="Q222" s="681"/>
      <c r="R222" s="681"/>
      <c r="S222" s="681"/>
      <c r="T222" s="681"/>
      <c r="U222" s="681"/>
      <c r="V222" s="681"/>
      <c r="W222" s="681"/>
      <c r="X222" s="681"/>
      <c r="Y222" s="681"/>
      <c r="Z222" s="681"/>
      <c r="AA222" s="681"/>
      <c r="AB222" s="681"/>
      <c r="AC222" s="681"/>
      <c r="AD222" s="681"/>
      <c r="AE222" s="681"/>
      <c r="AF222" s="681"/>
      <c r="AG222" s="681"/>
      <c r="AH222" s="681"/>
      <c r="AI222" s="681"/>
      <c r="AJ222" s="681"/>
      <c r="AK222" s="681"/>
      <c r="AL222" s="681"/>
      <c r="AM222" s="681"/>
      <c r="AN222" s="681"/>
      <c r="AO222" s="681"/>
      <c r="AP222" s="681"/>
      <c r="AQ222" s="681"/>
      <c r="AR222" s="681"/>
      <c r="AS222" s="681"/>
      <c r="AT222" s="681"/>
      <c r="AU222" s="681"/>
      <c r="AV222" s="681"/>
      <c r="AW222" s="681"/>
      <c r="AX222" s="681"/>
      <c r="AY222" s="681"/>
      <c r="AZ222" s="681"/>
      <c r="BA222" s="681"/>
      <c r="BB222" s="681"/>
      <c r="BC222" s="681"/>
      <c r="BD222" s="681"/>
      <c r="BE222" s="681"/>
      <c r="BF222" s="681"/>
      <c r="BG222" s="681"/>
      <c r="BH222" s="681"/>
      <c r="BI222" s="681"/>
      <c r="BJ222" s="681"/>
      <c r="BK222" s="681"/>
      <c r="BL222" s="681"/>
      <c r="BM222" s="681"/>
      <c r="BN222" s="681"/>
      <c r="BO222" s="681"/>
      <c r="BP222" s="681"/>
      <c r="BQ222" s="681"/>
      <c r="BR222" s="681"/>
      <c r="BS222" s="681"/>
      <c r="BT222" s="681"/>
      <c r="BU222" s="681"/>
      <c r="BV222" s="681"/>
      <c r="BW222" s="681"/>
      <c r="BX222" s="681"/>
      <c r="BY222" s="681"/>
    </row>
    <row r="223" spans="2:77" ht="18.75" customHeight="1">
      <c r="B223" s="491" t="s">
        <v>1647</v>
      </c>
      <c r="C223" s="494" t="s">
        <v>1648</v>
      </c>
      <c r="D223" s="528"/>
      <c r="E223" s="528"/>
      <c r="F223" s="529"/>
      <c r="G223" s="530" t="s">
        <v>1649</v>
      </c>
      <c r="H223" s="530"/>
      <c r="I223" s="521" t="s">
        <v>1438</v>
      </c>
      <c r="J223" s="687">
        <f t="shared" ref="J223:J239" si="279">N223+AD223+AT223+BJ223</f>
        <v>2835.9</v>
      </c>
      <c r="K223" s="687">
        <f t="shared" ref="K223:K239" si="280">O223+AE223+AU223+BK223</f>
        <v>0</v>
      </c>
      <c r="L223" s="687">
        <f t="shared" ref="L223:L239" si="281">IFERROR(K223-J223,"-")</f>
        <v>-2835.9</v>
      </c>
      <c r="M223" s="688">
        <f t="shared" ref="M223:M239" si="282">IFERROR(K223/J223,"-")</f>
        <v>0</v>
      </c>
      <c r="N223" s="687">
        <f t="shared" ref="N223:N239" si="283">R223+V223+Z223</f>
        <v>775.6</v>
      </c>
      <c r="O223" s="687">
        <f t="shared" ref="O223:O239" si="284">S223+W223+AA223</f>
        <v>0</v>
      </c>
      <c r="P223" s="687">
        <f t="shared" ref="P223:P239" si="285">IFERROR(O223-N223,"-")</f>
        <v>-775.6</v>
      </c>
      <c r="Q223" s="688">
        <f t="shared" ref="Q223:Q239" si="286">IFERROR(O223/N223,"-")</f>
        <v>0</v>
      </c>
      <c r="R223" s="687">
        <f>'8. ГД Уренгой'!W29+'8. ГД Уренгой'!W30</f>
        <v>271.8</v>
      </c>
      <c r="S223" s="687">
        <f>'8. ГД Уренгой'!Y29+'8. ГД Уренгой'!Y30</f>
        <v>0</v>
      </c>
      <c r="T223" s="687">
        <f t="shared" ref="T223:T239" si="287">IFERROR(S223-R223,"-")</f>
        <v>-271.8</v>
      </c>
      <c r="U223" s="688">
        <f t="shared" ref="U223:U239" si="288">IFERROR(S223/R223,"-")</f>
        <v>0</v>
      </c>
      <c r="V223" s="687">
        <f>'8. ГД Уренгой'!AC29+'8. ГД Уренгой'!AC30</f>
        <v>241.3</v>
      </c>
      <c r="W223" s="687">
        <f>'8. ГД Уренгой'!AE29+'8. ГД Уренгой'!AE30</f>
        <v>0</v>
      </c>
      <c r="X223" s="687">
        <f t="shared" ref="X223:X239" si="289">IFERROR(W223-V223,"-")</f>
        <v>-241.3</v>
      </c>
      <c r="Y223" s="688">
        <f t="shared" ref="Y223:Y239" si="290">IFERROR(W223/V223,"-")</f>
        <v>0</v>
      </c>
      <c r="Z223" s="687">
        <f>'8. ГД Уренгой'!AI29+'8. ГД Уренгой'!AI30</f>
        <v>262.5</v>
      </c>
      <c r="AA223" s="687">
        <f>'8. ГД Уренгой'!AK29+'8. ГД Уренгой'!AK30</f>
        <v>0</v>
      </c>
      <c r="AB223" s="687">
        <f t="shared" ref="AB223:AB239" si="291">IFERROR(AA223-Z223,"-")</f>
        <v>-262.5</v>
      </c>
      <c r="AC223" s="688">
        <f t="shared" ref="AC223:AC239" si="292">IFERROR(AA223/Z223,"-")</f>
        <v>0</v>
      </c>
      <c r="AD223" s="687">
        <f t="shared" ref="AD223:AD239" si="293">AH223+AL223+AP223</f>
        <v>744.1</v>
      </c>
      <c r="AE223" s="687">
        <f t="shared" ref="AE223:AE239" si="294">AI223+AM223+AQ223</f>
        <v>0</v>
      </c>
      <c r="AF223" s="687">
        <f t="shared" ref="AF223:AF239" si="295">IFERROR(AE223-AD223,"-")</f>
        <v>-744.1</v>
      </c>
      <c r="AG223" s="688">
        <f t="shared" ref="AG223:AG239" si="296">IFERROR(AE223/AD223,"-")</f>
        <v>0</v>
      </c>
      <c r="AH223" s="687">
        <f>'8. ГД Уренгой'!AU29+'8. ГД Уренгой'!AU30</f>
        <v>249.6</v>
      </c>
      <c r="AI223" s="687">
        <f>'8. ГД Уренгой'!AW29+'8. ГД Уренгой'!AW30</f>
        <v>0</v>
      </c>
      <c r="AJ223" s="687">
        <f t="shared" ref="AJ223:AJ239" si="297">IFERROR(AI223-AH223,"-")</f>
        <v>-249.6</v>
      </c>
      <c r="AK223" s="688">
        <f t="shared" ref="AK223:AK239" si="298">IFERROR(AI223/AH223,"-")</f>
        <v>0</v>
      </c>
      <c r="AL223" s="687">
        <f>'8. ГД Уренгой'!BA29+'8. ГД Уренгой'!BA30</f>
        <v>253.39999999999998</v>
      </c>
      <c r="AM223" s="687">
        <f>'8. ГД Уренгой'!BC29+'8. ГД Уренгой'!BC30</f>
        <v>0</v>
      </c>
      <c r="AN223" s="687">
        <f t="shared" ref="AN223:AN239" si="299">IFERROR(AM223-AL223,"-")</f>
        <v>-253.39999999999998</v>
      </c>
      <c r="AO223" s="688">
        <f t="shared" ref="AO223:AO239" si="300">IFERROR(AM223/AL223,"-")</f>
        <v>0</v>
      </c>
      <c r="AP223" s="687">
        <f>'8. ГД Уренгой'!BG29+'8. ГД Уренгой'!BG30</f>
        <v>241.10000000000002</v>
      </c>
      <c r="AQ223" s="687">
        <f>'8. ГД Уренгой'!BI29+'8. ГД Уренгой'!BI30</f>
        <v>0</v>
      </c>
      <c r="AR223" s="687">
        <f t="shared" ref="AR223:AR239" si="301">IFERROR(AQ223-AP223,"-")</f>
        <v>-241.10000000000002</v>
      </c>
      <c r="AS223" s="688">
        <f t="shared" ref="AS223:AS239" si="302">IFERROR(AQ223/AP223,"-")</f>
        <v>0</v>
      </c>
      <c r="AT223" s="687">
        <f t="shared" ref="AT223:AT239" si="303">AX223+BB223+BF223</f>
        <v>636.70000000000005</v>
      </c>
      <c r="AU223" s="687">
        <f t="shared" ref="AU223:AU239" si="304">AY223+BC223+BG223</f>
        <v>0</v>
      </c>
      <c r="AV223" s="687">
        <f t="shared" ref="AV223:AV239" si="305">IFERROR(AU223-AT223,"-")</f>
        <v>-636.70000000000005</v>
      </c>
      <c r="AW223" s="688">
        <f t="shared" ref="AW223:AW239" si="306">IFERROR(AU223/AT223,"-")</f>
        <v>0</v>
      </c>
      <c r="AX223" s="687">
        <f>'8. ГД Уренгой'!BS29+'8. ГД Уренгой'!BS30</f>
        <v>166</v>
      </c>
      <c r="AY223" s="687">
        <f>'8. ГД Уренгой'!BU29+'8. ГД Уренгой'!BU30</f>
        <v>0</v>
      </c>
      <c r="AZ223" s="687">
        <f t="shared" ref="AZ223:AZ239" si="307">IFERROR(AY223-AX223,"-")</f>
        <v>-166</v>
      </c>
      <c r="BA223" s="688">
        <f t="shared" ref="BA223:BA239" si="308">IFERROR(AY223/AX223,"-")</f>
        <v>0</v>
      </c>
      <c r="BB223" s="687">
        <f>'8. ГД Уренгой'!BY29+'8. ГД Уренгой'!BY30</f>
        <v>241.3</v>
      </c>
      <c r="BC223" s="687">
        <f>'8. ГД Уренгой'!CA29+'8. ГД Уренгой'!CA30</f>
        <v>0</v>
      </c>
      <c r="BD223" s="687">
        <f t="shared" ref="BD223:BD239" si="309">IFERROR(BC223-BB223,"-")</f>
        <v>-241.3</v>
      </c>
      <c r="BE223" s="688">
        <f t="shared" ref="BE223:BE239" si="310">IFERROR(BC223/BB223,"-")</f>
        <v>0</v>
      </c>
      <c r="BF223" s="687">
        <f>'8. ГД Уренгой'!CE29+'8. ГД Уренгой'!CE30</f>
        <v>229.4</v>
      </c>
      <c r="BG223" s="687">
        <f>'8. ГД Уренгой'!CG29+'8. ГД Уренгой'!CG30</f>
        <v>0</v>
      </c>
      <c r="BH223" s="687">
        <f t="shared" ref="BH223:BH239" si="311">IFERROR(BG223-BF223,"-")</f>
        <v>-229.4</v>
      </c>
      <c r="BI223" s="688">
        <f t="shared" ref="BI223:BI239" si="312">IFERROR(BG223/BF223,"-")</f>
        <v>0</v>
      </c>
      <c r="BJ223" s="687">
        <f t="shared" ref="BJ223:BJ239" si="313">BN223+BR223+BV223</f>
        <v>679.5</v>
      </c>
      <c r="BK223" s="687">
        <f t="shared" ref="BK223:BK239" si="314">BO223+BS223+BW223</f>
        <v>0</v>
      </c>
      <c r="BL223" s="687">
        <f t="shared" ref="BL223:BL239" si="315">IFERROR(BK223-BJ223,"-")</f>
        <v>-679.5</v>
      </c>
      <c r="BM223" s="688">
        <f t="shared" ref="BM223:BM239" si="316">IFERROR(BK223/BJ223,"-")</f>
        <v>0</v>
      </c>
      <c r="BN223" s="687">
        <f>'8. ГД Уренгой'!CQ29+'8. ГД Уренгой'!CQ30</f>
        <v>233</v>
      </c>
      <c r="BO223" s="687">
        <f>'8. ГД Уренгой'!CS29+'8. ГД Уренгой'!CS30</f>
        <v>0</v>
      </c>
      <c r="BP223" s="687">
        <f t="shared" ref="BP223:BP239" si="317">IFERROR(BO223-BN223,"-")</f>
        <v>-233</v>
      </c>
      <c r="BQ223" s="688">
        <f t="shared" ref="BQ223:BQ239" si="318">IFERROR(BO223/BN223,"-")</f>
        <v>0</v>
      </c>
      <c r="BR223" s="687">
        <f>'8. ГД Уренгой'!CW29+'8. ГД Уренгой'!CW30</f>
        <v>221.5</v>
      </c>
      <c r="BS223" s="687">
        <f>'8. ГД Уренгой'!CY29+'8. ГД Уренгой'!CY30</f>
        <v>0</v>
      </c>
      <c r="BT223" s="687">
        <f t="shared" ref="BT223:BT239" si="319">IFERROR(BS223-BR223,"-")</f>
        <v>-221.5</v>
      </c>
      <c r="BU223" s="688">
        <f t="shared" ref="BU223:BU239" si="320">IFERROR(BS223/BR223,"-")</f>
        <v>0</v>
      </c>
      <c r="BV223" s="687">
        <f>'8. ГД Уренгой'!DC29+'8. ГД Уренгой'!DC30</f>
        <v>225</v>
      </c>
      <c r="BW223" s="687">
        <f>'8. ГД Уренгой'!DE29+'8. ГД Уренгой'!DE30</f>
        <v>0</v>
      </c>
      <c r="BX223" s="687">
        <f t="shared" ref="BX223:BX239" si="321">IFERROR(BW223-BV223,"-")</f>
        <v>-225</v>
      </c>
      <c r="BY223" s="688">
        <f t="shared" ref="BY223:BY239" si="322">IFERROR(BW223/BV223,"-")</f>
        <v>0</v>
      </c>
    </row>
    <row r="224" spans="2:77" ht="18.75" customHeight="1">
      <c r="B224" s="491"/>
      <c r="C224" s="495" t="s">
        <v>1650</v>
      </c>
      <c r="D224" s="528"/>
      <c r="E224" s="528"/>
      <c r="F224" s="529"/>
      <c r="G224" s="530" t="s">
        <v>1488</v>
      </c>
      <c r="H224" s="530"/>
      <c r="I224" s="521" t="s">
        <v>1438</v>
      </c>
      <c r="J224" s="687">
        <f t="shared" si="279"/>
        <v>1273</v>
      </c>
      <c r="K224" s="687">
        <f t="shared" si="280"/>
        <v>0</v>
      </c>
      <c r="L224" s="687">
        <f t="shared" si="281"/>
        <v>-1273</v>
      </c>
      <c r="M224" s="688">
        <f t="shared" si="282"/>
        <v>0</v>
      </c>
      <c r="N224" s="687">
        <f t="shared" si="283"/>
        <v>348.1</v>
      </c>
      <c r="O224" s="687">
        <f t="shared" si="284"/>
        <v>0</v>
      </c>
      <c r="P224" s="687">
        <f t="shared" si="285"/>
        <v>-348.1</v>
      </c>
      <c r="Q224" s="688">
        <f t="shared" si="286"/>
        <v>0</v>
      </c>
      <c r="R224" s="687">
        <f>'8. ГД Уренгой'!W29</f>
        <v>122</v>
      </c>
      <c r="S224" s="687">
        <f>'8. ГД Уренгой'!Y29</f>
        <v>0</v>
      </c>
      <c r="T224" s="687">
        <f t="shared" si="287"/>
        <v>-122</v>
      </c>
      <c r="U224" s="688">
        <f t="shared" si="288"/>
        <v>0</v>
      </c>
      <c r="V224" s="687">
        <f>'8. ГД Уренгой'!AC29</f>
        <v>108.3</v>
      </c>
      <c r="W224" s="687">
        <f>'8. ГД Уренгой'!AE29</f>
        <v>0</v>
      </c>
      <c r="X224" s="687">
        <f t="shared" si="289"/>
        <v>-108.3</v>
      </c>
      <c r="Y224" s="688">
        <f t="shared" si="290"/>
        <v>0</v>
      </c>
      <c r="Z224" s="687">
        <f>'8. ГД Уренгой'!AI29</f>
        <v>117.8</v>
      </c>
      <c r="AA224" s="687">
        <f>'8. ГД Уренгой'!AK29</f>
        <v>0</v>
      </c>
      <c r="AB224" s="687">
        <f t="shared" si="291"/>
        <v>-117.8</v>
      </c>
      <c r="AC224" s="688">
        <f t="shared" si="292"/>
        <v>0</v>
      </c>
      <c r="AD224" s="687">
        <f t="shared" si="293"/>
        <v>334.09999999999997</v>
      </c>
      <c r="AE224" s="687">
        <f t="shared" si="294"/>
        <v>0</v>
      </c>
      <c r="AF224" s="687">
        <f t="shared" si="295"/>
        <v>-334.09999999999997</v>
      </c>
      <c r="AG224" s="688">
        <f t="shared" si="296"/>
        <v>0</v>
      </c>
      <c r="AH224" s="687">
        <f>'8. ГД Уренгой'!AU29</f>
        <v>112.1</v>
      </c>
      <c r="AI224" s="687">
        <f>'8. ГД Уренгой'!AW29</f>
        <v>0</v>
      </c>
      <c r="AJ224" s="687">
        <f t="shared" si="297"/>
        <v>-112.1</v>
      </c>
      <c r="AK224" s="688">
        <f t="shared" si="298"/>
        <v>0</v>
      </c>
      <c r="AL224" s="687">
        <f>'8. ГД Уренгой'!BA29</f>
        <v>113.8</v>
      </c>
      <c r="AM224" s="687">
        <f>'8. ГД Уренгой'!BC29</f>
        <v>0</v>
      </c>
      <c r="AN224" s="687">
        <f t="shared" si="299"/>
        <v>-113.8</v>
      </c>
      <c r="AO224" s="688">
        <f t="shared" si="300"/>
        <v>0</v>
      </c>
      <c r="AP224" s="687">
        <f>'8. ГД Уренгой'!BG29</f>
        <v>108.2</v>
      </c>
      <c r="AQ224" s="687">
        <f>'8. ГД Уренгой'!BI29</f>
        <v>0</v>
      </c>
      <c r="AR224" s="687">
        <f t="shared" si="301"/>
        <v>-108.2</v>
      </c>
      <c r="AS224" s="688">
        <f t="shared" si="302"/>
        <v>0</v>
      </c>
      <c r="AT224" s="687">
        <f t="shared" si="303"/>
        <v>285.8</v>
      </c>
      <c r="AU224" s="687">
        <f t="shared" si="304"/>
        <v>0</v>
      </c>
      <c r="AV224" s="687">
        <f t="shared" si="305"/>
        <v>-285.8</v>
      </c>
      <c r="AW224" s="688">
        <f t="shared" si="306"/>
        <v>0</v>
      </c>
      <c r="AX224" s="687">
        <f>'8. ГД Уренгой'!BS29</f>
        <v>74.5</v>
      </c>
      <c r="AY224" s="687">
        <f>'8. ГД Уренгой'!BU29</f>
        <v>0</v>
      </c>
      <c r="AZ224" s="687">
        <f t="shared" si="307"/>
        <v>-74.5</v>
      </c>
      <c r="BA224" s="688">
        <f t="shared" si="308"/>
        <v>0</v>
      </c>
      <c r="BB224" s="687">
        <f>'8. ГД Уренгой'!BY29</f>
        <v>108.3</v>
      </c>
      <c r="BC224" s="687">
        <f>'8. ГД Уренгой'!CA29</f>
        <v>0</v>
      </c>
      <c r="BD224" s="687">
        <f t="shared" si="309"/>
        <v>-108.3</v>
      </c>
      <c r="BE224" s="688">
        <f t="shared" si="310"/>
        <v>0</v>
      </c>
      <c r="BF224" s="687">
        <f>'8. ГД Уренгой'!CE29</f>
        <v>103</v>
      </c>
      <c r="BG224" s="687">
        <f>'8. ГД Уренгой'!CG29</f>
        <v>0</v>
      </c>
      <c r="BH224" s="687">
        <f t="shared" si="311"/>
        <v>-103</v>
      </c>
      <c r="BI224" s="688">
        <f t="shared" si="312"/>
        <v>0</v>
      </c>
      <c r="BJ224" s="687">
        <f t="shared" si="313"/>
        <v>305</v>
      </c>
      <c r="BK224" s="687">
        <f t="shared" si="314"/>
        <v>0</v>
      </c>
      <c r="BL224" s="687">
        <f t="shared" si="315"/>
        <v>-305</v>
      </c>
      <c r="BM224" s="688">
        <f t="shared" si="316"/>
        <v>0</v>
      </c>
      <c r="BN224" s="687">
        <f>'8. ГД Уренгой'!CQ29</f>
        <v>104.6</v>
      </c>
      <c r="BO224" s="687">
        <f>'8. ГД Уренгой'!CS29</f>
        <v>0</v>
      </c>
      <c r="BP224" s="687">
        <f t="shared" si="317"/>
        <v>-104.6</v>
      </c>
      <c r="BQ224" s="688">
        <f t="shared" si="318"/>
        <v>0</v>
      </c>
      <c r="BR224" s="687">
        <f>'8. ГД Уренгой'!CW29</f>
        <v>99.4</v>
      </c>
      <c r="BS224" s="687">
        <f>'8. ГД Уренгой'!CY29</f>
        <v>0</v>
      </c>
      <c r="BT224" s="687">
        <f t="shared" si="319"/>
        <v>-99.4</v>
      </c>
      <c r="BU224" s="688">
        <f t="shared" si="320"/>
        <v>0</v>
      </c>
      <c r="BV224" s="687">
        <f>'8. ГД Уренгой'!DC29</f>
        <v>101</v>
      </c>
      <c r="BW224" s="687">
        <f>'8. ГД Уренгой'!DE29</f>
        <v>0</v>
      </c>
      <c r="BX224" s="687">
        <f t="shared" si="321"/>
        <v>-101</v>
      </c>
      <c r="BY224" s="688">
        <f t="shared" si="322"/>
        <v>0</v>
      </c>
    </row>
    <row r="225" spans="2:77" ht="18.75" customHeight="1">
      <c r="B225" s="491"/>
      <c r="C225" s="495" t="s">
        <v>1651</v>
      </c>
      <c r="D225" s="528"/>
      <c r="E225" s="528"/>
      <c r="F225" s="529"/>
      <c r="G225" s="530" t="s">
        <v>1491</v>
      </c>
      <c r="H225" s="530"/>
      <c r="I225" s="521" t="s">
        <v>1438</v>
      </c>
      <c r="J225" s="687">
        <f t="shared" si="279"/>
        <v>1562.9</v>
      </c>
      <c r="K225" s="687">
        <f t="shared" si="280"/>
        <v>0</v>
      </c>
      <c r="L225" s="687">
        <f t="shared" si="281"/>
        <v>-1562.9</v>
      </c>
      <c r="M225" s="688">
        <f t="shared" si="282"/>
        <v>0</v>
      </c>
      <c r="N225" s="687">
        <f t="shared" si="283"/>
        <v>427.5</v>
      </c>
      <c r="O225" s="687">
        <f t="shared" si="284"/>
        <v>0</v>
      </c>
      <c r="P225" s="687">
        <f t="shared" si="285"/>
        <v>-427.5</v>
      </c>
      <c r="Q225" s="688">
        <f t="shared" si="286"/>
        <v>0</v>
      </c>
      <c r="R225" s="687">
        <f>'8. ГД Уренгой'!W30</f>
        <v>149.80000000000001</v>
      </c>
      <c r="S225" s="687">
        <f>'8. ГД Уренгой'!Y30</f>
        <v>0</v>
      </c>
      <c r="T225" s="687">
        <f t="shared" si="287"/>
        <v>-149.80000000000001</v>
      </c>
      <c r="U225" s="688">
        <f t="shared" si="288"/>
        <v>0</v>
      </c>
      <c r="V225" s="687">
        <f>'8. ГД Уренгой'!AC30</f>
        <v>133</v>
      </c>
      <c r="W225" s="687">
        <f>'8. ГД Уренгой'!AE30</f>
        <v>0</v>
      </c>
      <c r="X225" s="687">
        <f t="shared" si="289"/>
        <v>-133</v>
      </c>
      <c r="Y225" s="688">
        <f t="shared" si="290"/>
        <v>0</v>
      </c>
      <c r="Z225" s="687">
        <f>'8. ГД Уренгой'!AI30</f>
        <v>144.69999999999999</v>
      </c>
      <c r="AA225" s="687">
        <f>'8. ГД Уренгой'!AK30</f>
        <v>0</v>
      </c>
      <c r="AB225" s="687">
        <f t="shared" si="291"/>
        <v>-144.69999999999999</v>
      </c>
      <c r="AC225" s="688">
        <f t="shared" si="292"/>
        <v>0</v>
      </c>
      <c r="AD225" s="687">
        <f t="shared" si="293"/>
        <v>410</v>
      </c>
      <c r="AE225" s="687">
        <f t="shared" si="294"/>
        <v>0</v>
      </c>
      <c r="AF225" s="687">
        <f t="shared" si="295"/>
        <v>-410</v>
      </c>
      <c r="AG225" s="688">
        <f t="shared" si="296"/>
        <v>0</v>
      </c>
      <c r="AH225" s="687">
        <f>'8. ГД Уренгой'!AU30</f>
        <v>137.5</v>
      </c>
      <c r="AI225" s="687">
        <f>'8. ГД Уренгой'!AW30</f>
        <v>0</v>
      </c>
      <c r="AJ225" s="687">
        <f t="shared" si="297"/>
        <v>-137.5</v>
      </c>
      <c r="AK225" s="688">
        <f t="shared" si="298"/>
        <v>0</v>
      </c>
      <c r="AL225" s="687">
        <f>'8. ГД Уренгой'!BA30</f>
        <v>139.6</v>
      </c>
      <c r="AM225" s="687">
        <f>'8. ГД Уренгой'!BC30</f>
        <v>0</v>
      </c>
      <c r="AN225" s="687">
        <f t="shared" si="299"/>
        <v>-139.6</v>
      </c>
      <c r="AO225" s="688">
        <f t="shared" si="300"/>
        <v>0</v>
      </c>
      <c r="AP225" s="687">
        <f>'8. ГД Уренгой'!BG30</f>
        <v>132.9</v>
      </c>
      <c r="AQ225" s="687">
        <f>'8. ГД Уренгой'!BI30</f>
        <v>0</v>
      </c>
      <c r="AR225" s="687">
        <f t="shared" si="301"/>
        <v>-132.9</v>
      </c>
      <c r="AS225" s="688">
        <f t="shared" si="302"/>
        <v>0</v>
      </c>
      <c r="AT225" s="687">
        <f t="shared" si="303"/>
        <v>350.9</v>
      </c>
      <c r="AU225" s="687">
        <f t="shared" si="304"/>
        <v>0</v>
      </c>
      <c r="AV225" s="687">
        <f t="shared" si="305"/>
        <v>-350.9</v>
      </c>
      <c r="AW225" s="688">
        <f t="shared" si="306"/>
        <v>0</v>
      </c>
      <c r="AX225" s="687">
        <f>'8. ГД Уренгой'!BS30</f>
        <v>91.5</v>
      </c>
      <c r="AY225" s="687">
        <f>'8. ГД Уренгой'!BU30</f>
        <v>0</v>
      </c>
      <c r="AZ225" s="687">
        <f t="shared" si="307"/>
        <v>-91.5</v>
      </c>
      <c r="BA225" s="688">
        <f t="shared" si="308"/>
        <v>0</v>
      </c>
      <c r="BB225" s="687">
        <f>'8. ГД Уренгой'!BY30</f>
        <v>133</v>
      </c>
      <c r="BC225" s="687">
        <f>'8. ГД Уренгой'!CA30</f>
        <v>0</v>
      </c>
      <c r="BD225" s="687">
        <f t="shared" si="309"/>
        <v>-133</v>
      </c>
      <c r="BE225" s="688">
        <f t="shared" si="310"/>
        <v>0</v>
      </c>
      <c r="BF225" s="687">
        <f>'8. ГД Уренгой'!CE30</f>
        <v>126.4</v>
      </c>
      <c r="BG225" s="687">
        <f>'8. ГД Уренгой'!CG30</f>
        <v>0</v>
      </c>
      <c r="BH225" s="687">
        <f t="shared" si="311"/>
        <v>-126.4</v>
      </c>
      <c r="BI225" s="688">
        <f t="shared" si="312"/>
        <v>0</v>
      </c>
      <c r="BJ225" s="687">
        <f t="shared" si="313"/>
        <v>374.5</v>
      </c>
      <c r="BK225" s="687">
        <f t="shared" si="314"/>
        <v>0</v>
      </c>
      <c r="BL225" s="687">
        <f t="shared" si="315"/>
        <v>-374.5</v>
      </c>
      <c r="BM225" s="688">
        <f t="shared" si="316"/>
        <v>0</v>
      </c>
      <c r="BN225" s="687">
        <f>'8. ГД Уренгой'!CQ30</f>
        <v>128.4</v>
      </c>
      <c r="BO225" s="687">
        <f>'8. ГД Уренгой'!CS30</f>
        <v>0</v>
      </c>
      <c r="BP225" s="687">
        <f t="shared" si="317"/>
        <v>-128.4</v>
      </c>
      <c r="BQ225" s="688">
        <f t="shared" si="318"/>
        <v>0</v>
      </c>
      <c r="BR225" s="687">
        <f>'8. ГД Уренгой'!CW30</f>
        <v>122.1</v>
      </c>
      <c r="BS225" s="687">
        <f>'8. ГД Уренгой'!CY30</f>
        <v>0</v>
      </c>
      <c r="BT225" s="687">
        <f t="shared" si="319"/>
        <v>-122.1</v>
      </c>
      <c r="BU225" s="688">
        <f t="shared" si="320"/>
        <v>0</v>
      </c>
      <c r="BV225" s="687">
        <f>'8. ГД Уренгой'!DC30</f>
        <v>124</v>
      </c>
      <c r="BW225" s="687">
        <f>'8. ГД Уренгой'!DE30</f>
        <v>0</v>
      </c>
      <c r="BX225" s="687">
        <f t="shared" si="321"/>
        <v>-124</v>
      </c>
      <c r="BY225" s="688">
        <f t="shared" si="322"/>
        <v>0</v>
      </c>
    </row>
    <row r="226" spans="2:77" ht="18.75" customHeight="1">
      <c r="B226" s="491" t="s">
        <v>1652</v>
      </c>
      <c r="C226" s="494" t="s">
        <v>1534</v>
      </c>
      <c r="D226" s="528"/>
      <c r="E226" s="528"/>
      <c r="F226" s="529"/>
      <c r="G226" s="530" t="s">
        <v>1535</v>
      </c>
      <c r="H226" s="530"/>
      <c r="I226" s="521" t="s">
        <v>1438</v>
      </c>
      <c r="J226" s="687">
        <f t="shared" si="279"/>
        <v>35.799999999999997</v>
      </c>
      <c r="K226" s="687">
        <f t="shared" si="280"/>
        <v>0</v>
      </c>
      <c r="L226" s="687">
        <f t="shared" si="281"/>
        <v>-35.799999999999997</v>
      </c>
      <c r="M226" s="688">
        <f t="shared" si="282"/>
        <v>0</v>
      </c>
      <c r="N226" s="687">
        <f t="shared" si="283"/>
        <v>8.8000000000000007</v>
      </c>
      <c r="O226" s="687">
        <f t="shared" si="284"/>
        <v>0</v>
      </c>
      <c r="P226" s="687">
        <f t="shared" si="285"/>
        <v>-8.8000000000000007</v>
      </c>
      <c r="Q226" s="688">
        <f t="shared" si="286"/>
        <v>0</v>
      </c>
      <c r="R226" s="687">
        <f>'4. ГПП-УЗПКТ-СЗСК'!W35</f>
        <v>3.1</v>
      </c>
      <c r="S226" s="687">
        <f>'4. ГПП-УЗПКТ-СЗСК'!Y35</f>
        <v>0</v>
      </c>
      <c r="T226" s="687">
        <f t="shared" si="287"/>
        <v>-3.1</v>
      </c>
      <c r="U226" s="688">
        <f t="shared" si="288"/>
        <v>0</v>
      </c>
      <c r="V226" s="687">
        <f>'4. ГПП-УЗПКТ-СЗСК'!AC35</f>
        <v>2.8</v>
      </c>
      <c r="W226" s="687">
        <f>'4. ГПП-УЗПКТ-СЗСК'!AE35</f>
        <v>0</v>
      </c>
      <c r="X226" s="687">
        <f t="shared" si="289"/>
        <v>-2.8</v>
      </c>
      <c r="Y226" s="688">
        <f t="shared" si="290"/>
        <v>0</v>
      </c>
      <c r="Z226" s="687">
        <f>'4. ГПП-УЗПКТ-СЗСК'!AI35</f>
        <v>2.9</v>
      </c>
      <c r="AA226" s="687">
        <f>'4. ГПП-УЗПКТ-СЗСК'!AK35</f>
        <v>0</v>
      </c>
      <c r="AB226" s="687">
        <f t="shared" si="291"/>
        <v>-2.9</v>
      </c>
      <c r="AC226" s="688">
        <f t="shared" si="292"/>
        <v>0</v>
      </c>
      <c r="AD226" s="687">
        <f t="shared" si="293"/>
        <v>8.3999999999999986</v>
      </c>
      <c r="AE226" s="687">
        <f t="shared" si="294"/>
        <v>0</v>
      </c>
      <c r="AF226" s="687">
        <f t="shared" si="295"/>
        <v>-8.3999999999999986</v>
      </c>
      <c r="AG226" s="688">
        <f t="shared" si="296"/>
        <v>0</v>
      </c>
      <c r="AH226" s="687">
        <f>'4. ГПП-УЗПКТ-СЗСК'!AU35</f>
        <v>2.8</v>
      </c>
      <c r="AI226" s="687">
        <f>'4. ГПП-УЗПКТ-СЗСК'!AW35</f>
        <v>0</v>
      </c>
      <c r="AJ226" s="687">
        <f t="shared" si="297"/>
        <v>-2.8</v>
      </c>
      <c r="AK226" s="688">
        <f t="shared" si="298"/>
        <v>0</v>
      </c>
      <c r="AL226" s="687">
        <f>'4. ГПП-УЗПКТ-СЗСК'!BA35</f>
        <v>2.8</v>
      </c>
      <c r="AM226" s="687">
        <f>'4. ГПП-УЗПКТ-СЗСК'!BC35</f>
        <v>0</v>
      </c>
      <c r="AN226" s="687">
        <f t="shared" si="299"/>
        <v>-2.8</v>
      </c>
      <c r="AO226" s="688">
        <f t="shared" si="300"/>
        <v>0</v>
      </c>
      <c r="AP226" s="687">
        <f>'4. ГПП-УЗПКТ-СЗСК'!BG35</f>
        <v>2.8</v>
      </c>
      <c r="AQ226" s="687">
        <f>'4. ГПП-УЗПКТ-СЗСК'!BI35</f>
        <v>0</v>
      </c>
      <c r="AR226" s="687">
        <f t="shared" si="301"/>
        <v>-2.8</v>
      </c>
      <c r="AS226" s="688">
        <f t="shared" si="302"/>
        <v>0</v>
      </c>
      <c r="AT226" s="687">
        <f t="shared" si="303"/>
        <v>9.3000000000000007</v>
      </c>
      <c r="AU226" s="687">
        <f t="shared" si="304"/>
        <v>0</v>
      </c>
      <c r="AV226" s="687">
        <f t="shared" si="305"/>
        <v>-9.3000000000000007</v>
      </c>
      <c r="AW226" s="688">
        <f t="shared" si="306"/>
        <v>0</v>
      </c>
      <c r="AX226" s="687">
        <f>'4. ГПП-УЗПКТ-СЗСК'!BS35</f>
        <v>3.6</v>
      </c>
      <c r="AY226" s="687">
        <f>'4. ГПП-УЗПКТ-СЗСК'!BU35</f>
        <v>0</v>
      </c>
      <c r="AZ226" s="687">
        <f t="shared" si="307"/>
        <v>-3.6</v>
      </c>
      <c r="BA226" s="688">
        <f t="shared" si="308"/>
        <v>0</v>
      </c>
      <c r="BB226" s="687">
        <f>'4. ГПП-УЗПКТ-СЗСК'!BY35</f>
        <v>2.7</v>
      </c>
      <c r="BC226" s="687">
        <f>'4. ГПП-УЗПКТ-СЗСК'!CA35</f>
        <v>0</v>
      </c>
      <c r="BD226" s="687">
        <f t="shared" si="309"/>
        <v>-2.7</v>
      </c>
      <c r="BE226" s="688">
        <f t="shared" si="310"/>
        <v>0</v>
      </c>
      <c r="BF226" s="687">
        <f>'4. ГПП-УЗПКТ-СЗСК'!CE35</f>
        <v>3</v>
      </c>
      <c r="BG226" s="687">
        <f>'4. ГПП-УЗПКТ-СЗСК'!CG35</f>
        <v>0</v>
      </c>
      <c r="BH226" s="687">
        <f t="shared" si="311"/>
        <v>-3</v>
      </c>
      <c r="BI226" s="688">
        <f t="shared" si="312"/>
        <v>0</v>
      </c>
      <c r="BJ226" s="687">
        <f t="shared" si="313"/>
        <v>9.3000000000000007</v>
      </c>
      <c r="BK226" s="687">
        <f t="shared" si="314"/>
        <v>0</v>
      </c>
      <c r="BL226" s="687">
        <f t="shared" si="315"/>
        <v>-9.3000000000000007</v>
      </c>
      <c r="BM226" s="688">
        <f t="shared" si="316"/>
        <v>0</v>
      </c>
      <c r="BN226" s="687">
        <f>'4. ГПП-УЗПКТ-СЗСК'!CQ35</f>
        <v>2.9</v>
      </c>
      <c r="BO226" s="687">
        <f>'4. ГПП-УЗПКТ-СЗСК'!CS35</f>
        <v>0</v>
      </c>
      <c r="BP226" s="687">
        <f t="shared" si="317"/>
        <v>-2.9</v>
      </c>
      <c r="BQ226" s="688">
        <f t="shared" si="318"/>
        <v>0</v>
      </c>
      <c r="BR226" s="687">
        <f>'4. ГПП-УЗПКТ-СЗСК'!CW35</f>
        <v>3</v>
      </c>
      <c r="BS226" s="687">
        <f>'4. ГПП-УЗПКТ-СЗСК'!CY35</f>
        <v>0</v>
      </c>
      <c r="BT226" s="687">
        <f t="shared" si="319"/>
        <v>-3</v>
      </c>
      <c r="BU226" s="688">
        <f t="shared" si="320"/>
        <v>0</v>
      </c>
      <c r="BV226" s="687">
        <f>'4. ГПП-УЗПКТ-СЗСК'!DC35</f>
        <v>3.4</v>
      </c>
      <c r="BW226" s="687">
        <f>'4. ГПП-УЗПКТ-СЗСК'!DE35</f>
        <v>0</v>
      </c>
      <c r="BX226" s="687">
        <f t="shared" si="321"/>
        <v>-3.4</v>
      </c>
      <c r="BY226" s="688">
        <f t="shared" si="322"/>
        <v>0</v>
      </c>
    </row>
    <row r="227" spans="2:77" ht="18.75" customHeight="1">
      <c r="B227" s="491"/>
      <c r="C227" s="495" t="s">
        <v>1536</v>
      </c>
      <c r="D227" s="528"/>
      <c r="E227" s="528"/>
      <c r="F227" s="529"/>
      <c r="G227" s="530" t="s">
        <v>1535</v>
      </c>
      <c r="H227" s="530"/>
      <c r="I227" s="521" t="s">
        <v>1438</v>
      </c>
      <c r="J227" s="687">
        <f t="shared" si="279"/>
        <v>35.799999999999997</v>
      </c>
      <c r="K227" s="687">
        <f t="shared" si="280"/>
        <v>0</v>
      </c>
      <c r="L227" s="687">
        <f t="shared" si="281"/>
        <v>-35.799999999999997</v>
      </c>
      <c r="M227" s="688">
        <f t="shared" si="282"/>
        <v>0</v>
      </c>
      <c r="N227" s="687">
        <f t="shared" si="283"/>
        <v>8.8000000000000007</v>
      </c>
      <c r="O227" s="687">
        <f t="shared" si="284"/>
        <v>0</v>
      </c>
      <c r="P227" s="687">
        <f t="shared" si="285"/>
        <v>-8.8000000000000007</v>
      </c>
      <c r="Q227" s="688">
        <f t="shared" si="286"/>
        <v>0</v>
      </c>
      <c r="R227" s="687">
        <f>'4. ГПП-УЗПКТ-СЗСК'!W35</f>
        <v>3.1</v>
      </c>
      <c r="S227" s="687">
        <f>'4. ГПП-УЗПКТ-СЗСК'!Y35</f>
        <v>0</v>
      </c>
      <c r="T227" s="687">
        <f t="shared" si="287"/>
        <v>-3.1</v>
      </c>
      <c r="U227" s="688">
        <f t="shared" si="288"/>
        <v>0</v>
      </c>
      <c r="V227" s="687">
        <f>'4. ГПП-УЗПКТ-СЗСК'!AC35</f>
        <v>2.8</v>
      </c>
      <c r="W227" s="687">
        <f>'4. ГПП-УЗПКТ-СЗСК'!AE35</f>
        <v>0</v>
      </c>
      <c r="X227" s="687">
        <f t="shared" si="289"/>
        <v>-2.8</v>
      </c>
      <c r="Y227" s="688">
        <f t="shared" si="290"/>
        <v>0</v>
      </c>
      <c r="Z227" s="687">
        <f>'4. ГПП-УЗПКТ-СЗСК'!AI35</f>
        <v>2.9</v>
      </c>
      <c r="AA227" s="687">
        <f>'4. ГПП-УЗПКТ-СЗСК'!AK35</f>
        <v>0</v>
      </c>
      <c r="AB227" s="687">
        <f t="shared" si="291"/>
        <v>-2.9</v>
      </c>
      <c r="AC227" s="688">
        <f t="shared" si="292"/>
        <v>0</v>
      </c>
      <c r="AD227" s="687">
        <f t="shared" si="293"/>
        <v>8.3999999999999986</v>
      </c>
      <c r="AE227" s="687">
        <f t="shared" si="294"/>
        <v>0</v>
      </c>
      <c r="AF227" s="687">
        <f t="shared" si="295"/>
        <v>-8.3999999999999986</v>
      </c>
      <c r="AG227" s="688">
        <f t="shared" si="296"/>
        <v>0</v>
      </c>
      <c r="AH227" s="687">
        <f>'4. ГПП-УЗПКТ-СЗСК'!AU35</f>
        <v>2.8</v>
      </c>
      <c r="AI227" s="687">
        <f>'4. ГПП-УЗПКТ-СЗСК'!AW35</f>
        <v>0</v>
      </c>
      <c r="AJ227" s="687">
        <f t="shared" si="297"/>
        <v>-2.8</v>
      </c>
      <c r="AK227" s="688">
        <f t="shared" si="298"/>
        <v>0</v>
      </c>
      <c r="AL227" s="687">
        <f>'4. ГПП-УЗПКТ-СЗСК'!BA35</f>
        <v>2.8</v>
      </c>
      <c r="AM227" s="687">
        <f>'4. ГПП-УЗПКТ-СЗСК'!BC35</f>
        <v>0</v>
      </c>
      <c r="AN227" s="687">
        <f t="shared" si="299"/>
        <v>-2.8</v>
      </c>
      <c r="AO227" s="688">
        <f t="shared" si="300"/>
        <v>0</v>
      </c>
      <c r="AP227" s="687">
        <f>'4. ГПП-УЗПКТ-СЗСК'!BG35</f>
        <v>2.8</v>
      </c>
      <c r="AQ227" s="687">
        <f>'4. ГПП-УЗПКТ-СЗСК'!BI35</f>
        <v>0</v>
      </c>
      <c r="AR227" s="687">
        <f t="shared" si="301"/>
        <v>-2.8</v>
      </c>
      <c r="AS227" s="688">
        <f t="shared" si="302"/>
        <v>0</v>
      </c>
      <c r="AT227" s="687">
        <f t="shared" si="303"/>
        <v>9.3000000000000007</v>
      </c>
      <c r="AU227" s="687">
        <f t="shared" si="304"/>
        <v>0</v>
      </c>
      <c r="AV227" s="687">
        <f t="shared" si="305"/>
        <v>-9.3000000000000007</v>
      </c>
      <c r="AW227" s="688">
        <f t="shared" si="306"/>
        <v>0</v>
      </c>
      <c r="AX227" s="687">
        <f>'4. ГПП-УЗПКТ-СЗСК'!BS35</f>
        <v>3.6</v>
      </c>
      <c r="AY227" s="687">
        <f>'4. ГПП-УЗПКТ-СЗСК'!BU35</f>
        <v>0</v>
      </c>
      <c r="AZ227" s="687">
        <f t="shared" si="307"/>
        <v>-3.6</v>
      </c>
      <c r="BA227" s="688">
        <f t="shared" si="308"/>
        <v>0</v>
      </c>
      <c r="BB227" s="687">
        <f>'4. ГПП-УЗПКТ-СЗСК'!BY35</f>
        <v>2.7</v>
      </c>
      <c r="BC227" s="687">
        <f>'4. ГПП-УЗПКТ-СЗСК'!CA35</f>
        <v>0</v>
      </c>
      <c r="BD227" s="687">
        <f t="shared" si="309"/>
        <v>-2.7</v>
      </c>
      <c r="BE227" s="688">
        <f t="shared" si="310"/>
        <v>0</v>
      </c>
      <c r="BF227" s="687">
        <f>'4. ГПП-УЗПКТ-СЗСК'!CE35</f>
        <v>3</v>
      </c>
      <c r="BG227" s="687">
        <f>'4. ГПП-УЗПКТ-СЗСК'!CG35</f>
        <v>0</v>
      </c>
      <c r="BH227" s="687">
        <f t="shared" si="311"/>
        <v>-3</v>
      </c>
      <c r="BI227" s="688">
        <f t="shared" si="312"/>
        <v>0</v>
      </c>
      <c r="BJ227" s="687">
        <f t="shared" si="313"/>
        <v>9.3000000000000007</v>
      </c>
      <c r="BK227" s="687">
        <f t="shared" si="314"/>
        <v>0</v>
      </c>
      <c r="BL227" s="687">
        <f t="shared" si="315"/>
        <v>-9.3000000000000007</v>
      </c>
      <c r="BM227" s="688">
        <f t="shared" si="316"/>
        <v>0</v>
      </c>
      <c r="BN227" s="687">
        <f>'4. ГПП-УЗПКТ-СЗСК'!CQ35</f>
        <v>2.9</v>
      </c>
      <c r="BO227" s="687">
        <f>'4. ГПП-УЗПКТ-СЗСК'!CS35</f>
        <v>0</v>
      </c>
      <c r="BP227" s="687">
        <f t="shared" si="317"/>
        <v>-2.9</v>
      </c>
      <c r="BQ227" s="688">
        <f t="shared" si="318"/>
        <v>0</v>
      </c>
      <c r="BR227" s="687">
        <f>'4. ГПП-УЗПКТ-СЗСК'!CW35</f>
        <v>3</v>
      </c>
      <c r="BS227" s="687">
        <f>'4. ГПП-УЗПКТ-СЗСК'!CY35</f>
        <v>0</v>
      </c>
      <c r="BT227" s="687">
        <f t="shared" si="319"/>
        <v>-3</v>
      </c>
      <c r="BU227" s="688">
        <f t="shared" si="320"/>
        <v>0</v>
      </c>
      <c r="BV227" s="687">
        <f>'4. ГПП-УЗПКТ-СЗСК'!DC35</f>
        <v>3.4</v>
      </c>
      <c r="BW227" s="687">
        <f>'4. ГПП-УЗПКТ-СЗСК'!DE35</f>
        <v>0</v>
      </c>
      <c r="BX227" s="687">
        <f t="shared" si="321"/>
        <v>-3.4</v>
      </c>
      <c r="BY227" s="688">
        <f t="shared" si="322"/>
        <v>0</v>
      </c>
    </row>
    <row r="228" spans="2:77" ht="18.75" customHeight="1">
      <c r="B228" s="491" t="s">
        <v>1653</v>
      </c>
      <c r="C228" s="494" t="s">
        <v>1510</v>
      </c>
      <c r="D228" s="528"/>
      <c r="E228" s="528"/>
      <c r="F228" s="529"/>
      <c r="G228" s="530" t="s">
        <v>1511</v>
      </c>
      <c r="H228" s="530"/>
      <c r="I228" s="521" t="s">
        <v>1438</v>
      </c>
      <c r="J228" s="687">
        <f t="shared" si="279"/>
        <v>0</v>
      </c>
      <c r="K228" s="687">
        <f t="shared" si="280"/>
        <v>0</v>
      </c>
      <c r="L228" s="687">
        <f t="shared" si="281"/>
        <v>0</v>
      </c>
      <c r="M228" s="688" t="str">
        <f t="shared" si="282"/>
        <v>-</v>
      </c>
      <c r="N228" s="687">
        <f t="shared" si="283"/>
        <v>0</v>
      </c>
      <c r="O228" s="687">
        <f t="shared" si="284"/>
        <v>0</v>
      </c>
      <c r="P228" s="687">
        <f t="shared" si="285"/>
        <v>0</v>
      </c>
      <c r="Q228" s="688" t="str">
        <f t="shared" si="286"/>
        <v>-</v>
      </c>
      <c r="R228" s="687">
        <f>'10. ГД Ноябрьск'!W19</f>
        <v>0</v>
      </c>
      <c r="S228" s="687">
        <f>'10. ГД Ноябрьск'!Y19</f>
        <v>0</v>
      </c>
      <c r="T228" s="687">
        <f t="shared" si="287"/>
        <v>0</v>
      </c>
      <c r="U228" s="688" t="str">
        <f t="shared" si="288"/>
        <v>-</v>
      </c>
      <c r="V228" s="687">
        <f>'10. ГД Ноябрьск'!AC19</f>
        <v>0</v>
      </c>
      <c r="W228" s="687">
        <f>'10. ГД Ноябрьск'!AE19</f>
        <v>0</v>
      </c>
      <c r="X228" s="687">
        <f t="shared" si="289"/>
        <v>0</v>
      </c>
      <c r="Y228" s="688" t="str">
        <f t="shared" si="290"/>
        <v>-</v>
      </c>
      <c r="Z228" s="687">
        <f>'10. ГД Ноябрьск'!AI19</f>
        <v>0</v>
      </c>
      <c r="AA228" s="687">
        <f>'10. ГД Ноябрьск'!AK19</f>
        <v>0</v>
      </c>
      <c r="AB228" s="687">
        <f t="shared" si="291"/>
        <v>0</v>
      </c>
      <c r="AC228" s="688" t="str">
        <f t="shared" si="292"/>
        <v>-</v>
      </c>
      <c r="AD228" s="687">
        <f t="shared" si="293"/>
        <v>0</v>
      </c>
      <c r="AE228" s="687">
        <f t="shared" si="294"/>
        <v>0</v>
      </c>
      <c r="AF228" s="687">
        <f t="shared" si="295"/>
        <v>0</v>
      </c>
      <c r="AG228" s="688" t="str">
        <f t="shared" si="296"/>
        <v>-</v>
      </c>
      <c r="AH228" s="687">
        <f>'10. ГД Ноябрьск'!AU19</f>
        <v>0</v>
      </c>
      <c r="AI228" s="687">
        <f>'10. ГД Ноябрьск'!AW19</f>
        <v>0</v>
      </c>
      <c r="AJ228" s="687">
        <f t="shared" si="297"/>
        <v>0</v>
      </c>
      <c r="AK228" s="688" t="str">
        <f t="shared" si="298"/>
        <v>-</v>
      </c>
      <c r="AL228" s="687">
        <f>'10. ГД Ноябрьск'!BA19</f>
        <v>0</v>
      </c>
      <c r="AM228" s="687">
        <f>'10. ГД Ноябрьск'!BC19</f>
        <v>0</v>
      </c>
      <c r="AN228" s="687">
        <f t="shared" si="299"/>
        <v>0</v>
      </c>
      <c r="AO228" s="688" t="str">
        <f t="shared" si="300"/>
        <v>-</v>
      </c>
      <c r="AP228" s="687">
        <f>'10. ГД Ноябрьск'!BG19</f>
        <v>0</v>
      </c>
      <c r="AQ228" s="687">
        <f>'10. ГД Ноябрьск'!BI19</f>
        <v>0</v>
      </c>
      <c r="AR228" s="687">
        <f t="shared" si="301"/>
        <v>0</v>
      </c>
      <c r="AS228" s="688" t="str">
        <f t="shared" si="302"/>
        <v>-</v>
      </c>
      <c r="AT228" s="687">
        <f t="shared" si="303"/>
        <v>0</v>
      </c>
      <c r="AU228" s="687">
        <f t="shared" si="304"/>
        <v>0</v>
      </c>
      <c r="AV228" s="687">
        <f t="shared" si="305"/>
        <v>0</v>
      </c>
      <c r="AW228" s="688" t="str">
        <f t="shared" si="306"/>
        <v>-</v>
      </c>
      <c r="AX228" s="687">
        <f>'10. ГД Ноябрьск'!BS19</f>
        <v>0</v>
      </c>
      <c r="AY228" s="687">
        <f>'10. ГД Ноябрьск'!BU19</f>
        <v>0</v>
      </c>
      <c r="AZ228" s="687">
        <f t="shared" si="307"/>
        <v>0</v>
      </c>
      <c r="BA228" s="688" t="str">
        <f t="shared" si="308"/>
        <v>-</v>
      </c>
      <c r="BB228" s="687">
        <f>'10. ГД Ноябрьск'!BY19</f>
        <v>0</v>
      </c>
      <c r="BC228" s="687">
        <f>'10. ГД Ноябрьск'!CA19</f>
        <v>0</v>
      </c>
      <c r="BD228" s="687">
        <f t="shared" si="309"/>
        <v>0</v>
      </c>
      <c r="BE228" s="688" t="str">
        <f t="shared" si="310"/>
        <v>-</v>
      </c>
      <c r="BF228" s="687">
        <f>'10. ГД Ноябрьск'!CE19</f>
        <v>0</v>
      </c>
      <c r="BG228" s="687">
        <f>'10. ГД Ноябрьск'!CG19</f>
        <v>0</v>
      </c>
      <c r="BH228" s="687">
        <f t="shared" si="311"/>
        <v>0</v>
      </c>
      <c r="BI228" s="688" t="str">
        <f t="shared" si="312"/>
        <v>-</v>
      </c>
      <c r="BJ228" s="687">
        <f t="shared" si="313"/>
        <v>0</v>
      </c>
      <c r="BK228" s="687">
        <f t="shared" si="314"/>
        <v>0</v>
      </c>
      <c r="BL228" s="687">
        <f t="shared" si="315"/>
        <v>0</v>
      </c>
      <c r="BM228" s="688" t="str">
        <f t="shared" si="316"/>
        <v>-</v>
      </c>
      <c r="BN228" s="687">
        <f>'10. ГД Ноябрьск'!CQ19</f>
        <v>0</v>
      </c>
      <c r="BO228" s="687">
        <f>'10. ГД Ноябрьск'!CS19</f>
        <v>0</v>
      </c>
      <c r="BP228" s="687">
        <f t="shared" si="317"/>
        <v>0</v>
      </c>
      <c r="BQ228" s="688" t="str">
        <f t="shared" si="318"/>
        <v>-</v>
      </c>
      <c r="BR228" s="687">
        <f>'10. ГД Ноябрьск'!CW19</f>
        <v>0</v>
      </c>
      <c r="BS228" s="687">
        <f>'10. ГД Ноябрьск'!CY19</f>
        <v>0</v>
      </c>
      <c r="BT228" s="687">
        <f t="shared" si="319"/>
        <v>0</v>
      </c>
      <c r="BU228" s="688" t="str">
        <f t="shared" si="320"/>
        <v>-</v>
      </c>
      <c r="BV228" s="687">
        <f>'10. ГД Ноябрьск'!DC19</f>
        <v>0</v>
      </c>
      <c r="BW228" s="687">
        <f>'10. ГД Ноябрьск'!DE19</f>
        <v>0</v>
      </c>
      <c r="BX228" s="687">
        <f t="shared" si="321"/>
        <v>0</v>
      </c>
      <c r="BY228" s="688" t="str">
        <f t="shared" si="322"/>
        <v>-</v>
      </c>
    </row>
    <row r="229" spans="2:77" ht="18.75" customHeight="1">
      <c r="B229" s="491"/>
      <c r="C229" s="495" t="s">
        <v>285</v>
      </c>
      <c r="D229" s="528"/>
      <c r="E229" s="528"/>
      <c r="F229" s="529"/>
      <c r="G229" s="530" t="s">
        <v>1511</v>
      </c>
      <c r="H229" s="530"/>
      <c r="I229" s="521" t="s">
        <v>1438</v>
      </c>
      <c r="J229" s="687">
        <f t="shared" si="279"/>
        <v>0</v>
      </c>
      <c r="K229" s="687">
        <f t="shared" si="280"/>
        <v>0</v>
      </c>
      <c r="L229" s="687">
        <f t="shared" si="281"/>
        <v>0</v>
      </c>
      <c r="M229" s="688" t="str">
        <f t="shared" si="282"/>
        <v>-</v>
      </c>
      <c r="N229" s="687">
        <f t="shared" si="283"/>
        <v>0</v>
      </c>
      <c r="O229" s="687">
        <f t="shared" si="284"/>
        <v>0</v>
      </c>
      <c r="P229" s="687">
        <f t="shared" si="285"/>
        <v>0</v>
      </c>
      <c r="Q229" s="688" t="str">
        <f t="shared" si="286"/>
        <v>-</v>
      </c>
      <c r="R229" s="687">
        <f>'10. ГД Ноябрьск'!W19</f>
        <v>0</v>
      </c>
      <c r="S229" s="687">
        <f>'10. ГД Ноябрьск'!Y19</f>
        <v>0</v>
      </c>
      <c r="T229" s="687">
        <f t="shared" si="287"/>
        <v>0</v>
      </c>
      <c r="U229" s="688" t="str">
        <f t="shared" si="288"/>
        <v>-</v>
      </c>
      <c r="V229" s="687">
        <f>'10. ГД Ноябрьск'!AC19</f>
        <v>0</v>
      </c>
      <c r="W229" s="687">
        <f>'10. ГД Ноябрьск'!AE19</f>
        <v>0</v>
      </c>
      <c r="X229" s="687">
        <f t="shared" si="289"/>
        <v>0</v>
      </c>
      <c r="Y229" s="688" t="str">
        <f t="shared" si="290"/>
        <v>-</v>
      </c>
      <c r="Z229" s="687">
        <f>'10. ГД Ноябрьск'!AI19</f>
        <v>0</v>
      </c>
      <c r="AA229" s="687">
        <f>'10. ГД Ноябрьск'!AK19</f>
        <v>0</v>
      </c>
      <c r="AB229" s="687">
        <f t="shared" si="291"/>
        <v>0</v>
      </c>
      <c r="AC229" s="688" t="str">
        <f t="shared" si="292"/>
        <v>-</v>
      </c>
      <c r="AD229" s="687">
        <f t="shared" si="293"/>
        <v>0</v>
      </c>
      <c r="AE229" s="687">
        <f t="shared" si="294"/>
        <v>0</v>
      </c>
      <c r="AF229" s="687">
        <f t="shared" si="295"/>
        <v>0</v>
      </c>
      <c r="AG229" s="688" t="str">
        <f t="shared" si="296"/>
        <v>-</v>
      </c>
      <c r="AH229" s="687">
        <f>'10. ГД Ноябрьск'!AU19</f>
        <v>0</v>
      </c>
      <c r="AI229" s="687">
        <f>'10. ГД Ноябрьск'!AW19</f>
        <v>0</v>
      </c>
      <c r="AJ229" s="687">
        <f t="shared" si="297"/>
        <v>0</v>
      </c>
      <c r="AK229" s="688" t="str">
        <f t="shared" si="298"/>
        <v>-</v>
      </c>
      <c r="AL229" s="687">
        <f>'10. ГД Ноябрьск'!BA19</f>
        <v>0</v>
      </c>
      <c r="AM229" s="687">
        <f>'10. ГД Ноябрьск'!BC19</f>
        <v>0</v>
      </c>
      <c r="AN229" s="687">
        <f t="shared" si="299"/>
        <v>0</v>
      </c>
      <c r="AO229" s="688" t="str">
        <f t="shared" si="300"/>
        <v>-</v>
      </c>
      <c r="AP229" s="687">
        <f>'10. ГД Ноябрьск'!BG19</f>
        <v>0</v>
      </c>
      <c r="AQ229" s="687">
        <f>'10. ГД Ноябрьск'!BI19</f>
        <v>0</v>
      </c>
      <c r="AR229" s="687">
        <f t="shared" si="301"/>
        <v>0</v>
      </c>
      <c r="AS229" s="688" t="str">
        <f t="shared" si="302"/>
        <v>-</v>
      </c>
      <c r="AT229" s="687">
        <f t="shared" si="303"/>
        <v>0</v>
      </c>
      <c r="AU229" s="687">
        <f t="shared" si="304"/>
        <v>0</v>
      </c>
      <c r="AV229" s="687">
        <f t="shared" si="305"/>
        <v>0</v>
      </c>
      <c r="AW229" s="688" t="str">
        <f t="shared" si="306"/>
        <v>-</v>
      </c>
      <c r="AX229" s="687">
        <f>'10. ГД Ноябрьск'!BS19</f>
        <v>0</v>
      </c>
      <c r="AY229" s="687">
        <f>'10. ГД Ноябрьск'!BU19</f>
        <v>0</v>
      </c>
      <c r="AZ229" s="687">
        <f t="shared" si="307"/>
        <v>0</v>
      </c>
      <c r="BA229" s="688" t="str">
        <f t="shared" si="308"/>
        <v>-</v>
      </c>
      <c r="BB229" s="687">
        <f>'10. ГД Ноябрьск'!BY19</f>
        <v>0</v>
      </c>
      <c r="BC229" s="687">
        <f>'10. ГД Ноябрьск'!CA19</f>
        <v>0</v>
      </c>
      <c r="BD229" s="687">
        <f t="shared" si="309"/>
        <v>0</v>
      </c>
      <c r="BE229" s="688" t="str">
        <f t="shared" si="310"/>
        <v>-</v>
      </c>
      <c r="BF229" s="687">
        <f>'10. ГД Ноябрьск'!CE19</f>
        <v>0</v>
      </c>
      <c r="BG229" s="687">
        <f>'10. ГД Ноябрьск'!CG19</f>
        <v>0</v>
      </c>
      <c r="BH229" s="687">
        <f t="shared" si="311"/>
        <v>0</v>
      </c>
      <c r="BI229" s="688" t="str">
        <f t="shared" si="312"/>
        <v>-</v>
      </c>
      <c r="BJ229" s="687">
        <f t="shared" si="313"/>
        <v>0</v>
      </c>
      <c r="BK229" s="687">
        <f t="shared" si="314"/>
        <v>0</v>
      </c>
      <c r="BL229" s="687">
        <f t="shared" si="315"/>
        <v>0</v>
      </c>
      <c r="BM229" s="688" t="str">
        <f t="shared" si="316"/>
        <v>-</v>
      </c>
      <c r="BN229" s="687">
        <f>'10. ГД Ноябрьск'!CQ19</f>
        <v>0</v>
      </c>
      <c r="BO229" s="687">
        <f>'10. ГД Ноябрьск'!CS19</f>
        <v>0</v>
      </c>
      <c r="BP229" s="687">
        <f t="shared" si="317"/>
        <v>0</v>
      </c>
      <c r="BQ229" s="688" t="str">
        <f t="shared" si="318"/>
        <v>-</v>
      </c>
      <c r="BR229" s="687">
        <f>'10. ГД Ноябрьск'!CW19</f>
        <v>0</v>
      </c>
      <c r="BS229" s="687">
        <f>'10. ГД Ноябрьск'!CY19</f>
        <v>0</v>
      </c>
      <c r="BT229" s="687">
        <f t="shared" si="319"/>
        <v>0</v>
      </c>
      <c r="BU229" s="688" t="str">
        <f t="shared" si="320"/>
        <v>-</v>
      </c>
      <c r="BV229" s="687">
        <f>'10. ГД Ноябрьск'!DC19</f>
        <v>0</v>
      </c>
      <c r="BW229" s="687">
        <f>'10. ГД Ноябрьск'!DE19</f>
        <v>0</v>
      </c>
      <c r="BX229" s="687">
        <f t="shared" si="321"/>
        <v>0</v>
      </c>
      <c r="BY229" s="688" t="str">
        <f t="shared" si="322"/>
        <v>-</v>
      </c>
    </row>
    <row r="230" spans="2:77" ht="18.75" customHeight="1">
      <c r="B230" s="491"/>
      <c r="C230" s="489" t="s">
        <v>1512</v>
      </c>
      <c r="D230" s="528"/>
      <c r="E230" s="528"/>
      <c r="F230" s="529"/>
      <c r="G230" s="530" t="s">
        <v>1511</v>
      </c>
      <c r="H230" s="530"/>
      <c r="I230" s="521" t="s">
        <v>1438</v>
      </c>
      <c r="J230" s="687">
        <f t="shared" si="279"/>
        <v>0</v>
      </c>
      <c r="K230" s="687">
        <f t="shared" si="280"/>
        <v>0</v>
      </c>
      <c r="L230" s="687">
        <f t="shared" si="281"/>
        <v>0</v>
      </c>
      <c r="M230" s="688" t="str">
        <f t="shared" si="282"/>
        <v>-</v>
      </c>
      <c r="N230" s="687">
        <f t="shared" si="283"/>
        <v>0</v>
      </c>
      <c r="O230" s="687">
        <f t="shared" si="284"/>
        <v>0</v>
      </c>
      <c r="P230" s="687">
        <f t="shared" si="285"/>
        <v>0</v>
      </c>
      <c r="Q230" s="688" t="str">
        <f t="shared" si="286"/>
        <v>-</v>
      </c>
      <c r="R230" s="687">
        <f>'10. ГД Ноябрьск'!W19</f>
        <v>0</v>
      </c>
      <c r="S230" s="687">
        <f>'10. ГД Ноябрьск'!Y19</f>
        <v>0</v>
      </c>
      <c r="T230" s="687">
        <f t="shared" si="287"/>
        <v>0</v>
      </c>
      <c r="U230" s="688" t="str">
        <f t="shared" si="288"/>
        <v>-</v>
      </c>
      <c r="V230" s="687">
        <f>'10. ГД Ноябрьск'!AC19</f>
        <v>0</v>
      </c>
      <c r="W230" s="687">
        <f>'10. ГД Ноябрьск'!AE19</f>
        <v>0</v>
      </c>
      <c r="X230" s="687">
        <f t="shared" si="289"/>
        <v>0</v>
      </c>
      <c r="Y230" s="688" t="str">
        <f t="shared" si="290"/>
        <v>-</v>
      </c>
      <c r="Z230" s="687">
        <f>'10. ГД Ноябрьск'!AI19</f>
        <v>0</v>
      </c>
      <c r="AA230" s="687">
        <f>'10. ГД Ноябрьск'!AK19</f>
        <v>0</v>
      </c>
      <c r="AB230" s="687">
        <f t="shared" si="291"/>
        <v>0</v>
      </c>
      <c r="AC230" s="688" t="str">
        <f t="shared" si="292"/>
        <v>-</v>
      </c>
      <c r="AD230" s="687">
        <f t="shared" si="293"/>
        <v>0</v>
      </c>
      <c r="AE230" s="687">
        <f t="shared" si="294"/>
        <v>0</v>
      </c>
      <c r="AF230" s="687">
        <f t="shared" si="295"/>
        <v>0</v>
      </c>
      <c r="AG230" s="688" t="str">
        <f t="shared" si="296"/>
        <v>-</v>
      </c>
      <c r="AH230" s="687">
        <f>'10. ГД Ноябрьск'!AU19</f>
        <v>0</v>
      </c>
      <c r="AI230" s="687">
        <f>'10. ГД Ноябрьск'!AW19</f>
        <v>0</v>
      </c>
      <c r="AJ230" s="687">
        <f t="shared" si="297"/>
        <v>0</v>
      </c>
      <c r="AK230" s="688" t="str">
        <f t="shared" si="298"/>
        <v>-</v>
      </c>
      <c r="AL230" s="687">
        <f>'10. ГД Ноябрьск'!BA19</f>
        <v>0</v>
      </c>
      <c r="AM230" s="687">
        <f>'10. ГД Ноябрьск'!BC19</f>
        <v>0</v>
      </c>
      <c r="AN230" s="687">
        <f t="shared" si="299"/>
        <v>0</v>
      </c>
      <c r="AO230" s="688" t="str">
        <f t="shared" si="300"/>
        <v>-</v>
      </c>
      <c r="AP230" s="687">
        <f>'10. ГД Ноябрьск'!BG19</f>
        <v>0</v>
      </c>
      <c r="AQ230" s="687">
        <f>'10. ГД Ноябрьск'!BI19</f>
        <v>0</v>
      </c>
      <c r="AR230" s="687">
        <f t="shared" si="301"/>
        <v>0</v>
      </c>
      <c r="AS230" s="688" t="str">
        <f t="shared" si="302"/>
        <v>-</v>
      </c>
      <c r="AT230" s="687">
        <f t="shared" si="303"/>
        <v>0</v>
      </c>
      <c r="AU230" s="687">
        <f t="shared" si="304"/>
        <v>0</v>
      </c>
      <c r="AV230" s="687">
        <f t="shared" si="305"/>
        <v>0</v>
      </c>
      <c r="AW230" s="688" t="str">
        <f t="shared" si="306"/>
        <v>-</v>
      </c>
      <c r="AX230" s="687">
        <f>'10. ГД Ноябрьск'!BS19</f>
        <v>0</v>
      </c>
      <c r="AY230" s="687">
        <f>'10. ГД Ноябрьск'!BU19</f>
        <v>0</v>
      </c>
      <c r="AZ230" s="687">
        <f t="shared" si="307"/>
        <v>0</v>
      </c>
      <c r="BA230" s="688" t="str">
        <f t="shared" si="308"/>
        <v>-</v>
      </c>
      <c r="BB230" s="687">
        <f>'10. ГД Ноябрьск'!BY19</f>
        <v>0</v>
      </c>
      <c r="BC230" s="687">
        <f>'10. ГД Ноябрьск'!CA19</f>
        <v>0</v>
      </c>
      <c r="BD230" s="687">
        <f t="shared" si="309"/>
        <v>0</v>
      </c>
      <c r="BE230" s="688" t="str">
        <f t="shared" si="310"/>
        <v>-</v>
      </c>
      <c r="BF230" s="687">
        <f>'10. ГД Ноябрьск'!CE19</f>
        <v>0</v>
      </c>
      <c r="BG230" s="687">
        <f>'10. ГД Ноябрьск'!CG19</f>
        <v>0</v>
      </c>
      <c r="BH230" s="687">
        <f t="shared" si="311"/>
        <v>0</v>
      </c>
      <c r="BI230" s="688" t="str">
        <f t="shared" si="312"/>
        <v>-</v>
      </c>
      <c r="BJ230" s="687">
        <f t="shared" si="313"/>
        <v>0</v>
      </c>
      <c r="BK230" s="687">
        <f t="shared" si="314"/>
        <v>0</v>
      </c>
      <c r="BL230" s="687">
        <f t="shared" si="315"/>
        <v>0</v>
      </c>
      <c r="BM230" s="688" t="str">
        <f t="shared" si="316"/>
        <v>-</v>
      </c>
      <c r="BN230" s="687">
        <f>'10. ГД Ноябрьск'!CQ19</f>
        <v>0</v>
      </c>
      <c r="BO230" s="687">
        <f>'10. ГД Ноябрьск'!CS19</f>
        <v>0</v>
      </c>
      <c r="BP230" s="687">
        <f t="shared" si="317"/>
        <v>0</v>
      </c>
      <c r="BQ230" s="688" t="str">
        <f t="shared" si="318"/>
        <v>-</v>
      </c>
      <c r="BR230" s="687">
        <f>'10. ГД Ноябрьск'!CW19</f>
        <v>0</v>
      </c>
      <c r="BS230" s="687">
        <f>'10. ГД Ноябрьск'!CY19</f>
        <v>0</v>
      </c>
      <c r="BT230" s="687">
        <f t="shared" si="319"/>
        <v>0</v>
      </c>
      <c r="BU230" s="688" t="str">
        <f t="shared" si="320"/>
        <v>-</v>
      </c>
      <c r="BV230" s="687">
        <f>'10. ГД Ноябрьск'!DC19</f>
        <v>0</v>
      </c>
      <c r="BW230" s="687">
        <f>'10. ГД Ноябрьск'!DE19</f>
        <v>0</v>
      </c>
      <c r="BX230" s="687">
        <f t="shared" si="321"/>
        <v>0</v>
      </c>
      <c r="BY230" s="688" t="str">
        <f t="shared" si="322"/>
        <v>-</v>
      </c>
    </row>
    <row r="231" spans="2:77" ht="18.75" customHeight="1">
      <c r="B231" s="491" t="s">
        <v>1654</v>
      </c>
      <c r="C231" s="493" t="s">
        <v>1655</v>
      </c>
      <c r="D231" s="528"/>
      <c r="E231" s="528"/>
      <c r="F231" s="529"/>
      <c r="G231" s="530" t="s">
        <v>226</v>
      </c>
      <c r="H231" s="530"/>
      <c r="I231" s="521" t="s">
        <v>1438</v>
      </c>
      <c r="J231" s="687">
        <f t="shared" si="279"/>
        <v>0</v>
      </c>
      <c r="K231" s="687">
        <f t="shared" si="280"/>
        <v>0</v>
      </c>
      <c r="L231" s="687">
        <f t="shared" si="281"/>
        <v>0</v>
      </c>
      <c r="M231" s="688" t="str">
        <f t="shared" si="282"/>
        <v>-</v>
      </c>
      <c r="N231" s="687">
        <f t="shared" si="283"/>
        <v>0</v>
      </c>
      <c r="O231" s="687">
        <f t="shared" si="284"/>
        <v>0</v>
      </c>
      <c r="P231" s="687">
        <f t="shared" si="285"/>
        <v>0</v>
      </c>
      <c r="Q231" s="688" t="str">
        <f t="shared" si="286"/>
        <v>-</v>
      </c>
      <c r="R231" s="687">
        <f>'4. ГПП-УЗПКТ-СЗСК'!W40</f>
        <v>0</v>
      </c>
      <c r="S231" s="687">
        <f>'4. ГПП-УЗПКТ-СЗСК'!Y40</f>
        <v>0</v>
      </c>
      <c r="T231" s="687">
        <f t="shared" si="287"/>
        <v>0</v>
      </c>
      <c r="U231" s="688" t="str">
        <f t="shared" si="288"/>
        <v>-</v>
      </c>
      <c r="V231" s="687">
        <f>'4. ГПП-УЗПКТ-СЗСК'!AC40</f>
        <v>0</v>
      </c>
      <c r="W231" s="687">
        <f>'4. ГПП-УЗПКТ-СЗСК'!AE40</f>
        <v>0</v>
      </c>
      <c r="X231" s="687">
        <f t="shared" si="289"/>
        <v>0</v>
      </c>
      <c r="Y231" s="688" t="str">
        <f t="shared" si="290"/>
        <v>-</v>
      </c>
      <c r="Z231" s="687">
        <f>'4. ГПП-УЗПКТ-СЗСК'!AI40</f>
        <v>0</v>
      </c>
      <c r="AA231" s="687">
        <f>'4. ГПП-УЗПКТ-СЗСК'!AK40</f>
        <v>0</v>
      </c>
      <c r="AB231" s="687">
        <f t="shared" si="291"/>
        <v>0</v>
      </c>
      <c r="AC231" s="688" t="str">
        <f t="shared" si="292"/>
        <v>-</v>
      </c>
      <c r="AD231" s="687">
        <f t="shared" si="293"/>
        <v>0</v>
      </c>
      <c r="AE231" s="687">
        <f t="shared" si="294"/>
        <v>0</v>
      </c>
      <c r="AF231" s="687">
        <f t="shared" si="295"/>
        <v>0</v>
      </c>
      <c r="AG231" s="688" t="str">
        <f t="shared" si="296"/>
        <v>-</v>
      </c>
      <c r="AH231" s="687">
        <f>'4. ГПП-УЗПКТ-СЗСК'!AU40</f>
        <v>0</v>
      </c>
      <c r="AI231" s="687">
        <f>'4. ГПП-УЗПКТ-СЗСК'!AW40</f>
        <v>0</v>
      </c>
      <c r="AJ231" s="687">
        <f t="shared" si="297"/>
        <v>0</v>
      </c>
      <c r="AK231" s="688" t="str">
        <f t="shared" si="298"/>
        <v>-</v>
      </c>
      <c r="AL231" s="687">
        <f>'4. ГПП-УЗПКТ-СЗСК'!BA40</f>
        <v>0</v>
      </c>
      <c r="AM231" s="687">
        <f>'4. ГПП-УЗПКТ-СЗСК'!BC40</f>
        <v>0</v>
      </c>
      <c r="AN231" s="687">
        <f t="shared" si="299"/>
        <v>0</v>
      </c>
      <c r="AO231" s="688" t="str">
        <f t="shared" si="300"/>
        <v>-</v>
      </c>
      <c r="AP231" s="687">
        <f>'4. ГПП-УЗПКТ-СЗСК'!BG40</f>
        <v>0</v>
      </c>
      <c r="AQ231" s="687">
        <f>'4. ГПП-УЗПКТ-СЗСК'!BI40</f>
        <v>0</v>
      </c>
      <c r="AR231" s="687">
        <f t="shared" si="301"/>
        <v>0</v>
      </c>
      <c r="AS231" s="688" t="str">
        <f t="shared" si="302"/>
        <v>-</v>
      </c>
      <c r="AT231" s="687">
        <f t="shared" si="303"/>
        <v>0</v>
      </c>
      <c r="AU231" s="687">
        <f t="shared" si="304"/>
        <v>0</v>
      </c>
      <c r="AV231" s="687">
        <f t="shared" si="305"/>
        <v>0</v>
      </c>
      <c r="AW231" s="688" t="str">
        <f t="shared" si="306"/>
        <v>-</v>
      </c>
      <c r="AX231" s="687">
        <f>'4. ГПП-УЗПКТ-СЗСК'!BS40</f>
        <v>0</v>
      </c>
      <c r="AY231" s="687">
        <f>'4. ГПП-УЗПКТ-СЗСК'!BU40</f>
        <v>0</v>
      </c>
      <c r="AZ231" s="687">
        <f t="shared" si="307"/>
        <v>0</v>
      </c>
      <c r="BA231" s="688" t="str">
        <f t="shared" si="308"/>
        <v>-</v>
      </c>
      <c r="BB231" s="687">
        <f>'4. ГПП-УЗПКТ-СЗСК'!BY40</f>
        <v>0</v>
      </c>
      <c r="BC231" s="687">
        <f>'4. ГПП-УЗПКТ-СЗСК'!CA40</f>
        <v>0</v>
      </c>
      <c r="BD231" s="687">
        <f t="shared" si="309"/>
        <v>0</v>
      </c>
      <c r="BE231" s="688" t="str">
        <f t="shared" si="310"/>
        <v>-</v>
      </c>
      <c r="BF231" s="687">
        <f>'4. ГПП-УЗПКТ-СЗСК'!CE40</f>
        <v>0</v>
      </c>
      <c r="BG231" s="687">
        <f>'4. ГПП-УЗПКТ-СЗСК'!CG40</f>
        <v>0</v>
      </c>
      <c r="BH231" s="687">
        <f t="shared" si="311"/>
        <v>0</v>
      </c>
      <c r="BI231" s="688" t="str">
        <f t="shared" si="312"/>
        <v>-</v>
      </c>
      <c r="BJ231" s="687">
        <f t="shared" si="313"/>
        <v>0</v>
      </c>
      <c r="BK231" s="687">
        <f t="shared" si="314"/>
        <v>0</v>
      </c>
      <c r="BL231" s="687">
        <f t="shared" si="315"/>
        <v>0</v>
      </c>
      <c r="BM231" s="688" t="str">
        <f t="shared" si="316"/>
        <v>-</v>
      </c>
      <c r="BN231" s="687">
        <f>'4. ГПП-УЗПКТ-СЗСК'!CQ40</f>
        <v>0</v>
      </c>
      <c r="BO231" s="687">
        <f>'4. ГПП-УЗПКТ-СЗСК'!CS40</f>
        <v>0</v>
      </c>
      <c r="BP231" s="687">
        <f t="shared" si="317"/>
        <v>0</v>
      </c>
      <c r="BQ231" s="688" t="str">
        <f t="shared" si="318"/>
        <v>-</v>
      </c>
      <c r="BR231" s="687">
        <f>'4. ГПП-УЗПКТ-СЗСК'!CW40</f>
        <v>0</v>
      </c>
      <c r="BS231" s="687">
        <f>'4. ГПП-УЗПКТ-СЗСК'!CY40</f>
        <v>0</v>
      </c>
      <c r="BT231" s="687">
        <f t="shared" si="319"/>
        <v>0</v>
      </c>
      <c r="BU231" s="688" t="str">
        <f t="shared" si="320"/>
        <v>-</v>
      </c>
      <c r="BV231" s="687">
        <f>'4. ГПП-УЗПКТ-СЗСК'!DC40</f>
        <v>0</v>
      </c>
      <c r="BW231" s="687">
        <f>'4. ГПП-УЗПКТ-СЗСК'!DE40</f>
        <v>0</v>
      </c>
      <c r="BX231" s="687">
        <f t="shared" si="321"/>
        <v>0</v>
      </c>
      <c r="BY231" s="688" t="str">
        <f t="shared" si="322"/>
        <v>-</v>
      </c>
    </row>
    <row r="232" spans="2:77" ht="48" customHeight="1">
      <c r="B232" s="600" t="s">
        <v>153</v>
      </c>
      <c r="C232" s="492" t="s">
        <v>1656</v>
      </c>
      <c r="D232" s="528"/>
      <c r="E232" s="528"/>
      <c r="F232" s="529"/>
      <c r="G232" s="530" t="s">
        <v>1657</v>
      </c>
      <c r="H232" s="530"/>
      <c r="I232" s="715" t="s">
        <v>1438</v>
      </c>
      <c r="J232" s="687">
        <f t="shared" si="279"/>
        <v>39</v>
      </c>
      <c r="K232" s="687">
        <f t="shared" si="280"/>
        <v>0</v>
      </c>
      <c r="L232" s="687">
        <f t="shared" si="281"/>
        <v>-39</v>
      </c>
      <c r="M232" s="688">
        <f t="shared" si="282"/>
        <v>0</v>
      </c>
      <c r="N232" s="687">
        <f t="shared" si="283"/>
        <v>11</v>
      </c>
      <c r="O232" s="687">
        <f t="shared" si="284"/>
        <v>0</v>
      </c>
      <c r="P232" s="687">
        <f t="shared" si="285"/>
        <v>-11</v>
      </c>
      <c r="Q232" s="688">
        <f t="shared" si="286"/>
        <v>0</v>
      </c>
      <c r="R232" s="687">
        <f>'4. ГПП-УЗПКТ-СЗСК'!W45+'4. ГПП-УЗПКТ-СЗСК'!W46+0-0-0-'4. ГПП-УЗПКТ-СЗСК'!W45+'4. ГПП-УЗПКТ-СЗСК'!W47+'4. ГПП-УЗПКТ-СЗСК'!W48</f>
        <v>3.8</v>
      </c>
      <c r="S232" s="687">
        <f>'4. ГПП-УЗПКТ-СЗСК'!Y45+'4. ГПП-УЗПКТ-СЗСК'!Y46+0-0-0-'4. ГПП-УЗПКТ-СЗСК'!Y45+'4. ГПП-УЗПКТ-СЗСК'!Y47+'4. ГПП-УЗПКТ-СЗСК'!Y48</f>
        <v>0</v>
      </c>
      <c r="T232" s="687">
        <f t="shared" si="287"/>
        <v>-3.8</v>
      </c>
      <c r="U232" s="688">
        <f t="shared" si="288"/>
        <v>0</v>
      </c>
      <c r="V232" s="687">
        <f>'4. ГПП-УЗПКТ-СЗСК'!AC45+'4. ГПП-УЗПКТ-СЗСК'!AC46+0-0-0-'4. ГПП-УЗПКТ-СЗСК'!AC45+'4. ГПП-УЗПКТ-СЗСК'!AC47+'4. ГПП-УЗПКТ-СЗСК'!AC48</f>
        <v>3.4</v>
      </c>
      <c r="W232" s="687">
        <f>'4. ГПП-УЗПКТ-СЗСК'!AE45+'4. ГПП-УЗПКТ-СЗСК'!AE46+0-0-0-'4. ГПП-УЗПКТ-СЗСК'!AE45+'4. ГПП-УЗПКТ-СЗСК'!AE47+'4. ГПП-УЗПКТ-СЗСК'!AE48</f>
        <v>0</v>
      </c>
      <c r="X232" s="687">
        <f t="shared" si="289"/>
        <v>-3.4</v>
      </c>
      <c r="Y232" s="688">
        <f t="shared" si="290"/>
        <v>0</v>
      </c>
      <c r="Z232" s="687">
        <f>'4. ГПП-УЗПКТ-СЗСК'!AI45+'4. ГПП-УЗПКТ-СЗСК'!AI46+0-0-0-'4. ГПП-УЗПКТ-СЗСК'!AI45+'4. ГПП-УЗПКТ-СЗСК'!AI47+'4. ГПП-УЗПКТ-СЗСК'!AI48</f>
        <v>3.8</v>
      </c>
      <c r="AA232" s="687">
        <f>'4. ГПП-УЗПКТ-СЗСК'!AK45+'4. ГПП-УЗПКТ-СЗСК'!AK46+0-0-0-'4. ГПП-УЗПКТ-СЗСК'!AK45+'4. ГПП-УЗПКТ-СЗСК'!AK47+'4. ГПП-УЗПКТ-СЗСК'!AK48</f>
        <v>0</v>
      </c>
      <c r="AB232" s="687">
        <f t="shared" si="291"/>
        <v>-3.8</v>
      </c>
      <c r="AC232" s="688">
        <f t="shared" si="292"/>
        <v>0</v>
      </c>
      <c r="AD232" s="687">
        <f t="shared" si="293"/>
        <v>7.3000000000000007</v>
      </c>
      <c r="AE232" s="687">
        <f t="shared" si="294"/>
        <v>0</v>
      </c>
      <c r="AF232" s="687">
        <f t="shared" si="295"/>
        <v>-7.3000000000000007</v>
      </c>
      <c r="AG232" s="688">
        <f t="shared" si="296"/>
        <v>0</v>
      </c>
      <c r="AH232" s="687">
        <f>'4. ГПП-УЗПКТ-СЗСК'!AU45+'4. ГПП-УЗПКТ-СЗСК'!AU46+0-0-0-'4. ГПП-УЗПКТ-СЗСК'!AU45+'4. ГПП-УЗПКТ-СЗСК'!AU47+'4. ГПП-УЗПКТ-СЗСК'!AU48</f>
        <v>2.4</v>
      </c>
      <c r="AI232" s="687">
        <f>'4. ГПП-УЗПКТ-СЗСК'!AW45+'4. ГПП-УЗПКТ-СЗСК'!AW46+0-0-0-'4. ГПП-УЗПКТ-СЗСК'!AW45+'4. ГПП-УЗПКТ-СЗСК'!AW47+'4. ГПП-УЗПКТ-СЗСК'!AW48</f>
        <v>0</v>
      </c>
      <c r="AJ232" s="687">
        <f t="shared" si="297"/>
        <v>-2.4</v>
      </c>
      <c r="AK232" s="688">
        <f t="shared" si="298"/>
        <v>0</v>
      </c>
      <c r="AL232" s="687">
        <f>'4. ГПП-УЗПКТ-СЗСК'!BA45+'4. ГПП-УЗПКТ-СЗСК'!BA46+0-0-0-'4. ГПП-УЗПКТ-СЗСК'!BA45+'4. ГПП-УЗПКТ-СЗСК'!BA47+'4. ГПП-УЗПКТ-СЗСК'!BA48</f>
        <v>2.5</v>
      </c>
      <c r="AM232" s="687">
        <f>'4. ГПП-УЗПКТ-СЗСК'!BC45+'4. ГПП-УЗПКТ-СЗСК'!BC46+0-0-0-'4. ГПП-УЗПКТ-СЗСК'!BC45+'4. ГПП-УЗПКТ-СЗСК'!BC47+'4. ГПП-УЗПКТ-СЗСК'!BC48</f>
        <v>0</v>
      </c>
      <c r="AN232" s="687">
        <f t="shared" si="299"/>
        <v>-2.5</v>
      </c>
      <c r="AO232" s="688">
        <f t="shared" si="300"/>
        <v>0</v>
      </c>
      <c r="AP232" s="687">
        <f>'4. ГПП-УЗПКТ-СЗСК'!BG45+'4. ГПП-УЗПКТ-СЗСК'!BG46+0-0-0-'4. ГПП-УЗПКТ-СЗСК'!BG45+'4. ГПП-УЗПКТ-СЗСК'!BG47+'4. ГПП-УЗПКТ-СЗСК'!BG48</f>
        <v>2.4</v>
      </c>
      <c r="AQ232" s="687">
        <f>'4. ГПП-УЗПКТ-СЗСК'!BI45+'4. ГПП-УЗПКТ-СЗСК'!BI46+0-0-0-'4. ГПП-УЗПКТ-СЗСК'!BI45+'4. ГПП-УЗПКТ-СЗСК'!BI47+'4. ГПП-УЗПКТ-СЗСК'!BI48</f>
        <v>0</v>
      </c>
      <c r="AR232" s="687">
        <f t="shared" si="301"/>
        <v>-2.4</v>
      </c>
      <c r="AS232" s="688">
        <f t="shared" si="302"/>
        <v>0</v>
      </c>
      <c r="AT232" s="687">
        <f t="shared" si="303"/>
        <v>10.5</v>
      </c>
      <c r="AU232" s="687">
        <f t="shared" si="304"/>
        <v>0</v>
      </c>
      <c r="AV232" s="687">
        <f t="shared" si="305"/>
        <v>-10.5</v>
      </c>
      <c r="AW232" s="688">
        <f t="shared" si="306"/>
        <v>0</v>
      </c>
      <c r="AX232" s="687">
        <f>'4. ГПП-УЗПКТ-СЗСК'!BS45+'4. ГПП-УЗПКТ-СЗСК'!BS46+0-0-0-'4. ГПП-УЗПКТ-СЗСК'!BS45+'4. ГПП-УЗПКТ-СЗСК'!BS47+'4. ГПП-УЗПКТ-СЗСК'!BS48</f>
        <v>3.3</v>
      </c>
      <c r="AY232" s="687">
        <f>'4. ГПП-УЗПКТ-СЗСК'!BU45+'4. ГПП-УЗПКТ-СЗСК'!BU46+0-0-0-'4. ГПП-УЗПКТ-СЗСК'!BU45+'4. ГПП-УЗПКТ-СЗСК'!BU47+'4. ГПП-УЗПКТ-СЗСК'!BU48</f>
        <v>0</v>
      </c>
      <c r="AZ232" s="687">
        <f t="shared" si="307"/>
        <v>-3.3</v>
      </c>
      <c r="BA232" s="688">
        <f t="shared" si="308"/>
        <v>0</v>
      </c>
      <c r="BB232" s="687">
        <f>'4. ГПП-УЗПКТ-СЗСК'!BY45+'4. ГПП-УЗПКТ-СЗСК'!BY46+0-0-0-'4. ГПП-УЗПКТ-СЗСК'!BY45+'4. ГПП-УЗПКТ-СЗСК'!BY47+'4. ГПП-УЗПКТ-СЗСК'!BY48</f>
        <v>3.3</v>
      </c>
      <c r="BC232" s="687">
        <f>'4. ГПП-УЗПКТ-СЗСК'!CA45+'4. ГПП-УЗПКТ-СЗСК'!CA46+0-0-0-'4. ГПП-УЗПКТ-СЗСК'!CA45+'4. ГПП-УЗПКТ-СЗСК'!CA47+'4. ГПП-УЗПКТ-СЗСК'!CA48</f>
        <v>0</v>
      </c>
      <c r="BD232" s="687">
        <f t="shared" si="309"/>
        <v>-3.3</v>
      </c>
      <c r="BE232" s="688">
        <f t="shared" si="310"/>
        <v>0</v>
      </c>
      <c r="BF232" s="687">
        <f>'4. ГПП-УЗПКТ-СЗСК'!CE45+'4. ГПП-УЗПКТ-СЗСК'!CE46+0-0-0-'4. ГПП-УЗПКТ-СЗСК'!CE45+'4. ГПП-УЗПКТ-СЗСК'!CE47+'4. ГПП-УЗПКТ-СЗСК'!CE48</f>
        <v>3.9</v>
      </c>
      <c r="BG232" s="687">
        <f>'4. ГПП-УЗПКТ-СЗСК'!CG45+'4. ГПП-УЗПКТ-СЗСК'!CG46+0-0-0-'4. ГПП-УЗПКТ-СЗСК'!CG45+'4. ГПП-УЗПКТ-СЗСК'!CG47+'4. ГПП-УЗПКТ-СЗСК'!CG48</f>
        <v>0</v>
      </c>
      <c r="BH232" s="687">
        <f t="shared" si="311"/>
        <v>-3.9</v>
      </c>
      <c r="BI232" s="688">
        <f t="shared" si="312"/>
        <v>0</v>
      </c>
      <c r="BJ232" s="687">
        <f t="shared" si="313"/>
        <v>10.199999999999999</v>
      </c>
      <c r="BK232" s="687">
        <f t="shared" si="314"/>
        <v>0</v>
      </c>
      <c r="BL232" s="687">
        <f t="shared" si="315"/>
        <v>-10.199999999999999</v>
      </c>
      <c r="BM232" s="688">
        <f t="shared" si="316"/>
        <v>0</v>
      </c>
      <c r="BN232" s="687">
        <f>'4. ГПП-УЗПКТ-СЗСК'!CQ45+'4. ГПП-УЗПКТ-СЗСК'!CQ46+0-0-0-'4. ГПП-УЗПКТ-СЗСК'!CQ45+'4. ГПП-УЗПКТ-СЗСК'!CQ47+'4. ГПП-УЗПКТ-СЗСК'!CQ48</f>
        <v>3.4</v>
      </c>
      <c r="BO232" s="687">
        <f>'4. ГПП-УЗПКТ-СЗСК'!CS45+'4. ГПП-УЗПКТ-СЗСК'!CS46+0-0-0-'4. ГПП-УЗПКТ-СЗСК'!CS45+'4. ГПП-УЗПКТ-СЗСК'!CS47+'4. ГПП-УЗПКТ-СЗСК'!CS48</f>
        <v>0</v>
      </c>
      <c r="BP232" s="687">
        <f t="shared" si="317"/>
        <v>-3.4</v>
      </c>
      <c r="BQ232" s="688">
        <f t="shared" si="318"/>
        <v>0</v>
      </c>
      <c r="BR232" s="687">
        <f>'4. ГПП-УЗПКТ-СЗСК'!CW45+'4. ГПП-УЗПКТ-СЗСК'!CW46+0-0-0-'4. ГПП-УЗПКТ-СЗСК'!CW45+'4. ГПП-УЗПКТ-СЗСК'!CW47+'4. ГПП-УЗПКТ-СЗСК'!CW48</f>
        <v>3.4</v>
      </c>
      <c r="BS232" s="687">
        <f>'4. ГПП-УЗПКТ-СЗСК'!CY45+'4. ГПП-УЗПКТ-СЗСК'!CY46+0-0-0-'4. ГПП-УЗПКТ-СЗСК'!CY45+'4. ГПП-УЗПКТ-СЗСК'!CY47+'4. ГПП-УЗПКТ-СЗСК'!CY48</f>
        <v>0</v>
      </c>
      <c r="BT232" s="687">
        <f t="shared" si="319"/>
        <v>-3.4</v>
      </c>
      <c r="BU232" s="688">
        <f t="shared" si="320"/>
        <v>0</v>
      </c>
      <c r="BV232" s="687">
        <f>'4. ГПП-УЗПКТ-СЗСК'!DC45+'4. ГПП-УЗПКТ-СЗСК'!DC46+0-0-0-'4. ГПП-УЗПКТ-СЗСК'!DC45+'4. ГПП-УЗПКТ-СЗСК'!DC47+'4. ГПП-УЗПКТ-СЗСК'!DC48</f>
        <v>3.4</v>
      </c>
      <c r="BW232" s="687">
        <f>'4. ГПП-УЗПКТ-СЗСК'!DE45+'4. ГПП-УЗПКТ-СЗСК'!DE46+0-0-0-'4. ГПП-УЗПКТ-СЗСК'!DE45+'4. ГПП-УЗПКТ-СЗСК'!DE47+'4. ГПП-УЗПКТ-СЗСК'!DE48</f>
        <v>0</v>
      </c>
      <c r="BX232" s="687">
        <f t="shared" si="321"/>
        <v>-3.4</v>
      </c>
      <c r="BY232" s="688">
        <f t="shared" si="322"/>
        <v>0</v>
      </c>
    </row>
    <row r="233" spans="2:77" ht="24" customHeight="1">
      <c r="B233" s="600" t="s">
        <v>1658</v>
      </c>
      <c r="C233" s="493" t="s">
        <v>1630</v>
      </c>
      <c r="D233" s="528"/>
      <c r="E233" s="528"/>
      <c r="F233" s="529"/>
      <c r="G233" s="530" t="s">
        <v>1659</v>
      </c>
      <c r="H233" s="530"/>
      <c r="I233" s="715" t="s">
        <v>1438</v>
      </c>
      <c r="J233" s="687">
        <f t="shared" si="279"/>
        <v>39</v>
      </c>
      <c r="K233" s="687">
        <f t="shared" si="280"/>
        <v>0</v>
      </c>
      <c r="L233" s="687">
        <f t="shared" si="281"/>
        <v>-39</v>
      </c>
      <c r="M233" s="688">
        <f t="shared" si="282"/>
        <v>0</v>
      </c>
      <c r="N233" s="687">
        <f t="shared" si="283"/>
        <v>11</v>
      </c>
      <c r="O233" s="687">
        <f t="shared" si="284"/>
        <v>0</v>
      </c>
      <c r="P233" s="687">
        <f t="shared" si="285"/>
        <v>-11</v>
      </c>
      <c r="Q233" s="688">
        <f t="shared" si="286"/>
        <v>0</v>
      </c>
      <c r="R233" s="687">
        <f>'4. ГПП-УЗПКТ-СЗСК'!W45+'4. ГПП-УЗПКТ-СЗСК'!W46+0-0-0-'4. ГПП-УЗПКТ-СЗСК'!W45</f>
        <v>3.8</v>
      </c>
      <c r="S233" s="687">
        <f>'4. ГПП-УЗПКТ-СЗСК'!Y45+'4. ГПП-УЗПКТ-СЗСК'!Y46+0-0-0-'4. ГПП-УЗПКТ-СЗСК'!Y45</f>
        <v>0</v>
      </c>
      <c r="T233" s="687">
        <f t="shared" si="287"/>
        <v>-3.8</v>
      </c>
      <c r="U233" s="688">
        <f t="shared" si="288"/>
        <v>0</v>
      </c>
      <c r="V233" s="687">
        <f>'4. ГПП-УЗПКТ-СЗСК'!AC45+'4. ГПП-УЗПКТ-СЗСК'!AC46+0-0-0-'4. ГПП-УЗПКТ-СЗСК'!AC45</f>
        <v>3.4</v>
      </c>
      <c r="W233" s="687">
        <f>'4. ГПП-УЗПКТ-СЗСК'!AE45+'4. ГПП-УЗПКТ-СЗСК'!AE46+0-0-0-'4. ГПП-УЗПКТ-СЗСК'!AE45</f>
        <v>0</v>
      </c>
      <c r="X233" s="687">
        <f t="shared" si="289"/>
        <v>-3.4</v>
      </c>
      <c r="Y233" s="688">
        <f t="shared" si="290"/>
        <v>0</v>
      </c>
      <c r="Z233" s="687">
        <f>'4. ГПП-УЗПКТ-СЗСК'!AI45+'4. ГПП-УЗПКТ-СЗСК'!AI46+0-0-0-'4. ГПП-УЗПКТ-СЗСК'!AI45</f>
        <v>3.8</v>
      </c>
      <c r="AA233" s="687">
        <f>'4. ГПП-УЗПКТ-СЗСК'!AK45+'4. ГПП-УЗПКТ-СЗСК'!AK46+0-0-0-'4. ГПП-УЗПКТ-СЗСК'!AK45</f>
        <v>0</v>
      </c>
      <c r="AB233" s="687">
        <f t="shared" si="291"/>
        <v>-3.8</v>
      </c>
      <c r="AC233" s="688">
        <f t="shared" si="292"/>
        <v>0</v>
      </c>
      <c r="AD233" s="687">
        <f t="shared" si="293"/>
        <v>7.3000000000000007</v>
      </c>
      <c r="AE233" s="687">
        <f t="shared" si="294"/>
        <v>0</v>
      </c>
      <c r="AF233" s="687">
        <f t="shared" si="295"/>
        <v>-7.3000000000000007</v>
      </c>
      <c r="AG233" s="688">
        <f t="shared" si="296"/>
        <v>0</v>
      </c>
      <c r="AH233" s="687">
        <f>'4. ГПП-УЗПКТ-СЗСК'!AU45+'4. ГПП-УЗПКТ-СЗСК'!AU46+0-0-0-'4. ГПП-УЗПКТ-СЗСК'!AU45</f>
        <v>2.4</v>
      </c>
      <c r="AI233" s="687">
        <f>'4. ГПП-УЗПКТ-СЗСК'!AW45+'4. ГПП-УЗПКТ-СЗСК'!AW46+0-0-0-'4. ГПП-УЗПКТ-СЗСК'!AW45</f>
        <v>0</v>
      </c>
      <c r="AJ233" s="687">
        <f t="shared" si="297"/>
        <v>-2.4</v>
      </c>
      <c r="AK233" s="688">
        <f t="shared" si="298"/>
        <v>0</v>
      </c>
      <c r="AL233" s="687">
        <f>'4. ГПП-УЗПКТ-СЗСК'!BA45+'4. ГПП-УЗПКТ-СЗСК'!BA46+0-0-0-'4. ГПП-УЗПКТ-СЗСК'!BA45</f>
        <v>2.5</v>
      </c>
      <c r="AM233" s="687">
        <f>'4. ГПП-УЗПКТ-СЗСК'!BC45+'4. ГПП-УЗПКТ-СЗСК'!BC46+0-0-0-'4. ГПП-УЗПКТ-СЗСК'!BC45</f>
        <v>0</v>
      </c>
      <c r="AN233" s="687">
        <f t="shared" si="299"/>
        <v>-2.5</v>
      </c>
      <c r="AO233" s="688">
        <f t="shared" si="300"/>
        <v>0</v>
      </c>
      <c r="AP233" s="687">
        <f>'4. ГПП-УЗПКТ-СЗСК'!BG45+'4. ГПП-УЗПКТ-СЗСК'!BG46+0-0-0-'4. ГПП-УЗПКТ-СЗСК'!BG45</f>
        <v>2.4</v>
      </c>
      <c r="AQ233" s="687">
        <f>'4. ГПП-УЗПКТ-СЗСК'!BI45+'4. ГПП-УЗПКТ-СЗСК'!BI46+0-0-0-'4. ГПП-УЗПКТ-СЗСК'!BI45</f>
        <v>0</v>
      </c>
      <c r="AR233" s="687">
        <f t="shared" si="301"/>
        <v>-2.4</v>
      </c>
      <c r="AS233" s="688">
        <f t="shared" si="302"/>
        <v>0</v>
      </c>
      <c r="AT233" s="687">
        <f t="shared" si="303"/>
        <v>10.5</v>
      </c>
      <c r="AU233" s="687">
        <f t="shared" si="304"/>
        <v>0</v>
      </c>
      <c r="AV233" s="687">
        <f t="shared" si="305"/>
        <v>-10.5</v>
      </c>
      <c r="AW233" s="688">
        <f t="shared" si="306"/>
        <v>0</v>
      </c>
      <c r="AX233" s="687">
        <f>'4. ГПП-УЗПКТ-СЗСК'!BS45+'4. ГПП-УЗПКТ-СЗСК'!BS46+0-0-0-'4. ГПП-УЗПКТ-СЗСК'!BS45</f>
        <v>3.3</v>
      </c>
      <c r="AY233" s="687">
        <f>'4. ГПП-УЗПКТ-СЗСК'!BU45+'4. ГПП-УЗПКТ-СЗСК'!BU46+0-0-0-'4. ГПП-УЗПКТ-СЗСК'!BU45</f>
        <v>0</v>
      </c>
      <c r="AZ233" s="687">
        <f t="shared" si="307"/>
        <v>-3.3</v>
      </c>
      <c r="BA233" s="688">
        <f t="shared" si="308"/>
        <v>0</v>
      </c>
      <c r="BB233" s="687">
        <f>'4. ГПП-УЗПКТ-СЗСК'!BY45+'4. ГПП-УЗПКТ-СЗСК'!BY46+0-0-0-'4. ГПП-УЗПКТ-СЗСК'!BY45</f>
        <v>3.3</v>
      </c>
      <c r="BC233" s="687">
        <f>'4. ГПП-УЗПКТ-СЗСК'!CA45+'4. ГПП-УЗПКТ-СЗСК'!CA46+0-0-0-'4. ГПП-УЗПКТ-СЗСК'!CA45</f>
        <v>0</v>
      </c>
      <c r="BD233" s="687">
        <f t="shared" si="309"/>
        <v>-3.3</v>
      </c>
      <c r="BE233" s="688">
        <f t="shared" si="310"/>
        <v>0</v>
      </c>
      <c r="BF233" s="687">
        <f>'4. ГПП-УЗПКТ-СЗСК'!CE45+'4. ГПП-УЗПКТ-СЗСК'!CE46+0-0-0-'4. ГПП-УЗПКТ-СЗСК'!CE45</f>
        <v>3.9</v>
      </c>
      <c r="BG233" s="687">
        <f>'4. ГПП-УЗПКТ-СЗСК'!CG45+'4. ГПП-УЗПКТ-СЗСК'!CG46+0-0-0-'4. ГПП-УЗПКТ-СЗСК'!CG45</f>
        <v>0</v>
      </c>
      <c r="BH233" s="687">
        <f t="shared" si="311"/>
        <v>-3.9</v>
      </c>
      <c r="BI233" s="688">
        <f t="shared" si="312"/>
        <v>0</v>
      </c>
      <c r="BJ233" s="687">
        <f t="shared" si="313"/>
        <v>10.199999999999999</v>
      </c>
      <c r="BK233" s="687">
        <f t="shared" si="314"/>
        <v>0</v>
      </c>
      <c r="BL233" s="687">
        <f t="shared" si="315"/>
        <v>-10.199999999999999</v>
      </c>
      <c r="BM233" s="688">
        <f t="shared" si="316"/>
        <v>0</v>
      </c>
      <c r="BN233" s="687">
        <f>'4. ГПП-УЗПКТ-СЗСК'!CQ45+'4. ГПП-УЗПКТ-СЗСК'!CQ46+0-0-0-'4. ГПП-УЗПКТ-СЗСК'!CQ45</f>
        <v>3.4</v>
      </c>
      <c r="BO233" s="687">
        <f>'4. ГПП-УЗПКТ-СЗСК'!CS45+'4. ГПП-УЗПКТ-СЗСК'!CS46+0-0-0-'4. ГПП-УЗПКТ-СЗСК'!CS45</f>
        <v>0</v>
      </c>
      <c r="BP233" s="687">
        <f t="shared" si="317"/>
        <v>-3.4</v>
      </c>
      <c r="BQ233" s="688">
        <f t="shared" si="318"/>
        <v>0</v>
      </c>
      <c r="BR233" s="687">
        <f>'4. ГПП-УЗПКТ-СЗСК'!CW45+'4. ГПП-УЗПКТ-СЗСК'!CW46+0-0-0-'4. ГПП-УЗПКТ-СЗСК'!CW45</f>
        <v>3.4</v>
      </c>
      <c r="BS233" s="687">
        <f>'4. ГПП-УЗПКТ-СЗСК'!CY45+'4. ГПП-УЗПКТ-СЗСК'!CY46+0-0-0-'4. ГПП-УЗПКТ-СЗСК'!CY45</f>
        <v>0</v>
      </c>
      <c r="BT233" s="687">
        <f t="shared" si="319"/>
        <v>-3.4</v>
      </c>
      <c r="BU233" s="688">
        <f t="shared" si="320"/>
        <v>0</v>
      </c>
      <c r="BV233" s="687">
        <f>'4. ГПП-УЗПКТ-СЗСК'!DC45+'4. ГПП-УЗПКТ-СЗСК'!DC46+0-0-0-'4. ГПП-УЗПКТ-СЗСК'!DC45</f>
        <v>3.4</v>
      </c>
      <c r="BW233" s="687">
        <f>'4. ГПП-УЗПКТ-СЗСК'!DE45+'4. ГПП-УЗПКТ-СЗСК'!DE46+0-0-0-'4. ГПП-УЗПКТ-СЗСК'!DE45</f>
        <v>0</v>
      </c>
      <c r="BX233" s="687">
        <f t="shared" si="321"/>
        <v>-3.4</v>
      </c>
      <c r="BY233" s="688">
        <f t="shared" si="322"/>
        <v>0</v>
      </c>
    </row>
    <row r="234" spans="2:77" ht="24" customHeight="1">
      <c r="B234" s="600"/>
      <c r="C234" s="494" t="s">
        <v>1443</v>
      </c>
      <c r="D234" s="528"/>
      <c r="E234" s="528"/>
      <c r="F234" s="529"/>
      <c r="G234" s="530" t="s">
        <v>1659</v>
      </c>
      <c r="H234" s="530"/>
      <c r="I234" s="715" t="s">
        <v>1438</v>
      </c>
      <c r="J234" s="687">
        <f t="shared" si="279"/>
        <v>39</v>
      </c>
      <c r="K234" s="687">
        <f t="shared" si="280"/>
        <v>0</v>
      </c>
      <c r="L234" s="687">
        <f t="shared" si="281"/>
        <v>-39</v>
      </c>
      <c r="M234" s="688">
        <f t="shared" si="282"/>
        <v>0</v>
      </c>
      <c r="N234" s="687">
        <f t="shared" si="283"/>
        <v>11</v>
      </c>
      <c r="O234" s="687">
        <f t="shared" si="284"/>
        <v>0</v>
      </c>
      <c r="P234" s="687">
        <f t="shared" si="285"/>
        <v>-11</v>
      </c>
      <c r="Q234" s="688">
        <f t="shared" si="286"/>
        <v>0</v>
      </c>
      <c r="R234" s="687">
        <f>'4. ГПП-УЗПКТ-СЗСК'!W45+'4. ГПП-УЗПКТ-СЗСК'!W46+0-0-0-'4. ГПП-УЗПКТ-СЗСК'!W45</f>
        <v>3.8</v>
      </c>
      <c r="S234" s="687">
        <f>'4. ГПП-УЗПКТ-СЗСК'!Y45+'4. ГПП-УЗПКТ-СЗСК'!Y46+0-0-0-'4. ГПП-УЗПКТ-СЗСК'!Y45</f>
        <v>0</v>
      </c>
      <c r="T234" s="687">
        <f t="shared" si="287"/>
        <v>-3.8</v>
      </c>
      <c r="U234" s="688">
        <f t="shared" si="288"/>
        <v>0</v>
      </c>
      <c r="V234" s="687">
        <f>'4. ГПП-УЗПКТ-СЗСК'!AC45+'4. ГПП-УЗПКТ-СЗСК'!AC46+0-0-0-'4. ГПП-УЗПКТ-СЗСК'!AC45</f>
        <v>3.4</v>
      </c>
      <c r="W234" s="687">
        <f>'4. ГПП-УЗПКТ-СЗСК'!AE45+'4. ГПП-УЗПКТ-СЗСК'!AE46+0-0-0-'4. ГПП-УЗПКТ-СЗСК'!AE45</f>
        <v>0</v>
      </c>
      <c r="X234" s="687">
        <f t="shared" si="289"/>
        <v>-3.4</v>
      </c>
      <c r="Y234" s="688">
        <f t="shared" si="290"/>
        <v>0</v>
      </c>
      <c r="Z234" s="687">
        <f>'4. ГПП-УЗПКТ-СЗСК'!AI45+'4. ГПП-УЗПКТ-СЗСК'!AI46+0-0-0-'4. ГПП-УЗПКТ-СЗСК'!AI45</f>
        <v>3.8</v>
      </c>
      <c r="AA234" s="687">
        <f>'4. ГПП-УЗПКТ-СЗСК'!AK45+'4. ГПП-УЗПКТ-СЗСК'!AK46+0-0-0-'4. ГПП-УЗПКТ-СЗСК'!AK45</f>
        <v>0</v>
      </c>
      <c r="AB234" s="687">
        <f t="shared" si="291"/>
        <v>-3.8</v>
      </c>
      <c r="AC234" s="688">
        <f t="shared" si="292"/>
        <v>0</v>
      </c>
      <c r="AD234" s="687">
        <f t="shared" si="293"/>
        <v>7.3000000000000007</v>
      </c>
      <c r="AE234" s="687">
        <f t="shared" si="294"/>
        <v>0</v>
      </c>
      <c r="AF234" s="687">
        <f t="shared" si="295"/>
        <v>-7.3000000000000007</v>
      </c>
      <c r="AG234" s="688">
        <f t="shared" si="296"/>
        <v>0</v>
      </c>
      <c r="AH234" s="687">
        <f>'4. ГПП-УЗПКТ-СЗСК'!AU45+'4. ГПП-УЗПКТ-СЗСК'!AU46+0-0-0-'4. ГПП-УЗПКТ-СЗСК'!AU45</f>
        <v>2.4</v>
      </c>
      <c r="AI234" s="687">
        <f>'4. ГПП-УЗПКТ-СЗСК'!AW45+'4. ГПП-УЗПКТ-СЗСК'!AW46+0-0-0-'4. ГПП-УЗПКТ-СЗСК'!AW45</f>
        <v>0</v>
      </c>
      <c r="AJ234" s="687">
        <f t="shared" si="297"/>
        <v>-2.4</v>
      </c>
      <c r="AK234" s="688">
        <f t="shared" si="298"/>
        <v>0</v>
      </c>
      <c r="AL234" s="687">
        <f>'4. ГПП-УЗПКТ-СЗСК'!BA45+'4. ГПП-УЗПКТ-СЗСК'!BA46+0-0-0-'4. ГПП-УЗПКТ-СЗСК'!BA45</f>
        <v>2.5</v>
      </c>
      <c r="AM234" s="687">
        <f>'4. ГПП-УЗПКТ-СЗСК'!BC45+'4. ГПП-УЗПКТ-СЗСК'!BC46+0-0-0-'4. ГПП-УЗПКТ-СЗСК'!BC45</f>
        <v>0</v>
      </c>
      <c r="AN234" s="687">
        <f t="shared" si="299"/>
        <v>-2.5</v>
      </c>
      <c r="AO234" s="688">
        <f t="shared" si="300"/>
        <v>0</v>
      </c>
      <c r="AP234" s="687">
        <f>'4. ГПП-УЗПКТ-СЗСК'!BG45+'4. ГПП-УЗПКТ-СЗСК'!BG46+0-0-0-'4. ГПП-УЗПКТ-СЗСК'!BG45</f>
        <v>2.4</v>
      </c>
      <c r="AQ234" s="687">
        <f>'4. ГПП-УЗПКТ-СЗСК'!BI45+'4. ГПП-УЗПКТ-СЗСК'!BI46+0-0-0-'4. ГПП-УЗПКТ-СЗСК'!BI45</f>
        <v>0</v>
      </c>
      <c r="AR234" s="687">
        <f t="shared" si="301"/>
        <v>-2.4</v>
      </c>
      <c r="AS234" s="688">
        <f t="shared" si="302"/>
        <v>0</v>
      </c>
      <c r="AT234" s="687">
        <f t="shared" si="303"/>
        <v>10.5</v>
      </c>
      <c r="AU234" s="687">
        <f t="shared" si="304"/>
        <v>0</v>
      </c>
      <c r="AV234" s="687">
        <f t="shared" si="305"/>
        <v>-10.5</v>
      </c>
      <c r="AW234" s="688">
        <f t="shared" si="306"/>
        <v>0</v>
      </c>
      <c r="AX234" s="687">
        <f>'4. ГПП-УЗПКТ-СЗСК'!BS45+'4. ГПП-УЗПКТ-СЗСК'!BS46+0-0-0-'4. ГПП-УЗПКТ-СЗСК'!BS45</f>
        <v>3.3</v>
      </c>
      <c r="AY234" s="687">
        <f>'4. ГПП-УЗПКТ-СЗСК'!BU45+'4. ГПП-УЗПКТ-СЗСК'!BU46+0-0-0-'4. ГПП-УЗПКТ-СЗСК'!BU45</f>
        <v>0</v>
      </c>
      <c r="AZ234" s="687">
        <f t="shared" si="307"/>
        <v>-3.3</v>
      </c>
      <c r="BA234" s="688">
        <f t="shared" si="308"/>
        <v>0</v>
      </c>
      <c r="BB234" s="687">
        <f>'4. ГПП-УЗПКТ-СЗСК'!BY45+'4. ГПП-УЗПКТ-СЗСК'!BY46+0-0-0-'4. ГПП-УЗПКТ-СЗСК'!BY45</f>
        <v>3.3</v>
      </c>
      <c r="BC234" s="687">
        <f>'4. ГПП-УЗПКТ-СЗСК'!CA45+'4. ГПП-УЗПКТ-СЗСК'!CA46+0-0-0-'4. ГПП-УЗПКТ-СЗСК'!CA45</f>
        <v>0</v>
      </c>
      <c r="BD234" s="687">
        <f t="shared" si="309"/>
        <v>-3.3</v>
      </c>
      <c r="BE234" s="688">
        <f t="shared" si="310"/>
        <v>0</v>
      </c>
      <c r="BF234" s="687">
        <f>'4. ГПП-УЗПКТ-СЗСК'!CE45+'4. ГПП-УЗПКТ-СЗСК'!CE46+0-0-0-'4. ГПП-УЗПКТ-СЗСК'!CE45</f>
        <v>3.9</v>
      </c>
      <c r="BG234" s="687">
        <f>'4. ГПП-УЗПКТ-СЗСК'!CG45+'4. ГПП-УЗПКТ-СЗСК'!CG46+0-0-0-'4. ГПП-УЗПКТ-СЗСК'!CG45</f>
        <v>0</v>
      </c>
      <c r="BH234" s="687">
        <f t="shared" si="311"/>
        <v>-3.9</v>
      </c>
      <c r="BI234" s="688">
        <f t="shared" si="312"/>
        <v>0</v>
      </c>
      <c r="BJ234" s="687">
        <f t="shared" si="313"/>
        <v>10.199999999999999</v>
      </c>
      <c r="BK234" s="687">
        <f t="shared" si="314"/>
        <v>0</v>
      </c>
      <c r="BL234" s="687">
        <f t="shared" si="315"/>
        <v>-10.199999999999999</v>
      </c>
      <c r="BM234" s="688">
        <f t="shared" si="316"/>
        <v>0</v>
      </c>
      <c r="BN234" s="687">
        <f>'4. ГПП-УЗПКТ-СЗСК'!CQ45+'4. ГПП-УЗПКТ-СЗСК'!CQ46+0-0-0-'4. ГПП-УЗПКТ-СЗСК'!CQ45</f>
        <v>3.4</v>
      </c>
      <c r="BO234" s="687">
        <f>'4. ГПП-УЗПКТ-СЗСК'!CS45+'4. ГПП-УЗПКТ-СЗСК'!CS46+0-0-0-'4. ГПП-УЗПКТ-СЗСК'!CS45</f>
        <v>0</v>
      </c>
      <c r="BP234" s="687">
        <f t="shared" si="317"/>
        <v>-3.4</v>
      </c>
      <c r="BQ234" s="688">
        <f t="shared" si="318"/>
        <v>0</v>
      </c>
      <c r="BR234" s="687">
        <f>'4. ГПП-УЗПКТ-СЗСК'!CW45+'4. ГПП-УЗПКТ-СЗСК'!CW46+0-0-0-'4. ГПП-УЗПКТ-СЗСК'!CW45</f>
        <v>3.4</v>
      </c>
      <c r="BS234" s="687">
        <f>'4. ГПП-УЗПКТ-СЗСК'!CY45+'4. ГПП-УЗПКТ-СЗСК'!CY46+0-0-0-'4. ГПП-УЗПКТ-СЗСК'!CY45</f>
        <v>0</v>
      </c>
      <c r="BT234" s="687">
        <f t="shared" si="319"/>
        <v>-3.4</v>
      </c>
      <c r="BU234" s="688">
        <f t="shared" si="320"/>
        <v>0</v>
      </c>
      <c r="BV234" s="687">
        <f>'4. ГПП-УЗПКТ-СЗСК'!DC45+'4. ГПП-УЗПКТ-СЗСК'!DC46+0-0-0-'4. ГПП-УЗПКТ-СЗСК'!DC45</f>
        <v>3.4</v>
      </c>
      <c r="BW234" s="687">
        <f>'4. ГПП-УЗПКТ-СЗСК'!DE45+'4. ГПП-УЗПКТ-СЗСК'!DE46+0-0-0-'4. ГПП-УЗПКТ-СЗСК'!DE45</f>
        <v>0</v>
      </c>
      <c r="BX234" s="687">
        <f t="shared" si="321"/>
        <v>-3.4</v>
      </c>
      <c r="BY234" s="688">
        <f t="shared" si="322"/>
        <v>0</v>
      </c>
    </row>
    <row r="235" spans="2:77" ht="24" customHeight="1">
      <c r="B235" s="600"/>
      <c r="C235" s="496" t="s">
        <v>1446</v>
      </c>
      <c r="D235" s="528"/>
      <c r="E235" s="528"/>
      <c r="F235" s="529"/>
      <c r="G235" s="530" t="s">
        <v>1659</v>
      </c>
      <c r="H235" s="530"/>
      <c r="I235" s="715" t="s">
        <v>1438</v>
      </c>
      <c r="J235" s="687">
        <f t="shared" si="279"/>
        <v>39</v>
      </c>
      <c r="K235" s="687">
        <f t="shared" si="280"/>
        <v>0</v>
      </c>
      <c r="L235" s="687">
        <f t="shared" si="281"/>
        <v>-39</v>
      </c>
      <c r="M235" s="688">
        <f t="shared" si="282"/>
        <v>0</v>
      </c>
      <c r="N235" s="687">
        <f t="shared" si="283"/>
        <v>11</v>
      </c>
      <c r="O235" s="687">
        <f t="shared" si="284"/>
        <v>0</v>
      </c>
      <c r="P235" s="687">
        <f t="shared" si="285"/>
        <v>-11</v>
      </c>
      <c r="Q235" s="688">
        <f t="shared" si="286"/>
        <v>0</v>
      </c>
      <c r="R235" s="687">
        <f>'4. ГПП-УЗПКТ-СЗСК'!W45+'4. ГПП-УЗПКТ-СЗСК'!W46+0-0-0-'4. ГПП-УЗПКТ-СЗСК'!W45</f>
        <v>3.8</v>
      </c>
      <c r="S235" s="687">
        <f>'4. ГПП-УЗПКТ-СЗСК'!Y45+'4. ГПП-УЗПКТ-СЗСК'!Y46+0-0-0-'4. ГПП-УЗПКТ-СЗСК'!Y45</f>
        <v>0</v>
      </c>
      <c r="T235" s="687">
        <f t="shared" si="287"/>
        <v>-3.8</v>
      </c>
      <c r="U235" s="688">
        <f t="shared" si="288"/>
        <v>0</v>
      </c>
      <c r="V235" s="687">
        <f>'4. ГПП-УЗПКТ-СЗСК'!AC45+'4. ГПП-УЗПКТ-СЗСК'!AC46+0-0-0-'4. ГПП-УЗПКТ-СЗСК'!AC45</f>
        <v>3.4</v>
      </c>
      <c r="W235" s="687">
        <f>'4. ГПП-УЗПКТ-СЗСК'!AE45+'4. ГПП-УЗПКТ-СЗСК'!AE46+0-0-0-'4. ГПП-УЗПКТ-СЗСК'!AE45</f>
        <v>0</v>
      </c>
      <c r="X235" s="687">
        <f t="shared" si="289"/>
        <v>-3.4</v>
      </c>
      <c r="Y235" s="688">
        <f t="shared" si="290"/>
        <v>0</v>
      </c>
      <c r="Z235" s="687">
        <f>'4. ГПП-УЗПКТ-СЗСК'!AI45+'4. ГПП-УЗПКТ-СЗСК'!AI46+0-0-0-'4. ГПП-УЗПКТ-СЗСК'!AI45</f>
        <v>3.8</v>
      </c>
      <c r="AA235" s="687">
        <f>'4. ГПП-УЗПКТ-СЗСК'!AK45+'4. ГПП-УЗПКТ-СЗСК'!AK46+0-0-0-'4. ГПП-УЗПКТ-СЗСК'!AK45</f>
        <v>0</v>
      </c>
      <c r="AB235" s="687">
        <f t="shared" si="291"/>
        <v>-3.8</v>
      </c>
      <c r="AC235" s="688">
        <f t="shared" si="292"/>
        <v>0</v>
      </c>
      <c r="AD235" s="687">
        <f t="shared" si="293"/>
        <v>7.3000000000000007</v>
      </c>
      <c r="AE235" s="687">
        <f t="shared" si="294"/>
        <v>0</v>
      </c>
      <c r="AF235" s="687">
        <f t="shared" si="295"/>
        <v>-7.3000000000000007</v>
      </c>
      <c r="AG235" s="688">
        <f t="shared" si="296"/>
        <v>0</v>
      </c>
      <c r="AH235" s="687">
        <f>'4. ГПП-УЗПКТ-СЗСК'!AU45+'4. ГПП-УЗПКТ-СЗСК'!AU46+0-0-0-'4. ГПП-УЗПКТ-СЗСК'!AU45</f>
        <v>2.4</v>
      </c>
      <c r="AI235" s="687">
        <f>'4. ГПП-УЗПКТ-СЗСК'!AW45+'4. ГПП-УЗПКТ-СЗСК'!AW46+0-0-0-'4. ГПП-УЗПКТ-СЗСК'!AW45</f>
        <v>0</v>
      </c>
      <c r="AJ235" s="687">
        <f t="shared" si="297"/>
        <v>-2.4</v>
      </c>
      <c r="AK235" s="688">
        <f t="shared" si="298"/>
        <v>0</v>
      </c>
      <c r="AL235" s="687">
        <f>'4. ГПП-УЗПКТ-СЗСК'!BA45+'4. ГПП-УЗПКТ-СЗСК'!BA46+0-0-0-'4. ГПП-УЗПКТ-СЗСК'!BA45</f>
        <v>2.5</v>
      </c>
      <c r="AM235" s="687">
        <f>'4. ГПП-УЗПКТ-СЗСК'!BC45+'4. ГПП-УЗПКТ-СЗСК'!BC46+0-0-0-'4. ГПП-УЗПКТ-СЗСК'!BC45</f>
        <v>0</v>
      </c>
      <c r="AN235" s="687">
        <f t="shared" si="299"/>
        <v>-2.5</v>
      </c>
      <c r="AO235" s="688">
        <f t="shared" si="300"/>
        <v>0</v>
      </c>
      <c r="AP235" s="687">
        <f>'4. ГПП-УЗПКТ-СЗСК'!BG45+'4. ГПП-УЗПКТ-СЗСК'!BG46+0-0-0-'4. ГПП-УЗПКТ-СЗСК'!BG45</f>
        <v>2.4</v>
      </c>
      <c r="AQ235" s="687">
        <f>'4. ГПП-УЗПКТ-СЗСК'!BI45+'4. ГПП-УЗПКТ-СЗСК'!BI46+0-0-0-'4. ГПП-УЗПКТ-СЗСК'!BI45</f>
        <v>0</v>
      </c>
      <c r="AR235" s="687">
        <f t="shared" si="301"/>
        <v>-2.4</v>
      </c>
      <c r="AS235" s="688">
        <f t="shared" si="302"/>
        <v>0</v>
      </c>
      <c r="AT235" s="687">
        <f t="shared" si="303"/>
        <v>10.5</v>
      </c>
      <c r="AU235" s="687">
        <f t="shared" si="304"/>
        <v>0</v>
      </c>
      <c r="AV235" s="687">
        <f t="shared" si="305"/>
        <v>-10.5</v>
      </c>
      <c r="AW235" s="688">
        <f t="shared" si="306"/>
        <v>0</v>
      </c>
      <c r="AX235" s="687">
        <f>'4. ГПП-УЗПКТ-СЗСК'!BS45+'4. ГПП-УЗПКТ-СЗСК'!BS46+0-0-0-'4. ГПП-УЗПКТ-СЗСК'!BS45</f>
        <v>3.3</v>
      </c>
      <c r="AY235" s="687">
        <f>'4. ГПП-УЗПКТ-СЗСК'!BU45+'4. ГПП-УЗПКТ-СЗСК'!BU46+0-0-0-'4. ГПП-УЗПКТ-СЗСК'!BU45</f>
        <v>0</v>
      </c>
      <c r="AZ235" s="687">
        <f t="shared" si="307"/>
        <v>-3.3</v>
      </c>
      <c r="BA235" s="688">
        <f t="shared" si="308"/>
        <v>0</v>
      </c>
      <c r="BB235" s="687">
        <f>'4. ГПП-УЗПКТ-СЗСК'!BY45+'4. ГПП-УЗПКТ-СЗСК'!BY46+0-0-0-'4. ГПП-УЗПКТ-СЗСК'!BY45</f>
        <v>3.3</v>
      </c>
      <c r="BC235" s="687">
        <f>'4. ГПП-УЗПКТ-СЗСК'!CA45+'4. ГПП-УЗПКТ-СЗСК'!CA46+0-0-0-'4. ГПП-УЗПКТ-СЗСК'!CA45</f>
        <v>0</v>
      </c>
      <c r="BD235" s="687">
        <f t="shared" si="309"/>
        <v>-3.3</v>
      </c>
      <c r="BE235" s="688">
        <f t="shared" si="310"/>
        <v>0</v>
      </c>
      <c r="BF235" s="687">
        <f>'4. ГПП-УЗПКТ-СЗСК'!CE45+'4. ГПП-УЗПКТ-СЗСК'!CE46+0-0-0-'4. ГПП-УЗПКТ-СЗСК'!CE45</f>
        <v>3.9</v>
      </c>
      <c r="BG235" s="687">
        <f>'4. ГПП-УЗПКТ-СЗСК'!CG45+'4. ГПП-УЗПКТ-СЗСК'!CG46+0-0-0-'4. ГПП-УЗПКТ-СЗСК'!CG45</f>
        <v>0</v>
      </c>
      <c r="BH235" s="687">
        <f t="shared" si="311"/>
        <v>-3.9</v>
      </c>
      <c r="BI235" s="688">
        <f t="shared" si="312"/>
        <v>0</v>
      </c>
      <c r="BJ235" s="687">
        <f t="shared" si="313"/>
        <v>10.199999999999999</v>
      </c>
      <c r="BK235" s="687">
        <f t="shared" si="314"/>
        <v>0</v>
      </c>
      <c r="BL235" s="687">
        <f t="shared" si="315"/>
        <v>-10.199999999999999</v>
      </c>
      <c r="BM235" s="688">
        <f t="shared" si="316"/>
        <v>0</v>
      </c>
      <c r="BN235" s="687">
        <f>'4. ГПП-УЗПКТ-СЗСК'!CQ45+'4. ГПП-УЗПКТ-СЗСК'!CQ46+0-0-0-'4. ГПП-УЗПКТ-СЗСК'!CQ45</f>
        <v>3.4</v>
      </c>
      <c r="BO235" s="687">
        <f>'4. ГПП-УЗПКТ-СЗСК'!CS45+'4. ГПП-УЗПКТ-СЗСК'!CS46+0-0-0-'4. ГПП-УЗПКТ-СЗСК'!CS45</f>
        <v>0</v>
      </c>
      <c r="BP235" s="687">
        <f t="shared" si="317"/>
        <v>-3.4</v>
      </c>
      <c r="BQ235" s="688">
        <f t="shared" si="318"/>
        <v>0</v>
      </c>
      <c r="BR235" s="687">
        <f>'4. ГПП-УЗПКТ-СЗСК'!CW45+'4. ГПП-УЗПКТ-СЗСК'!CW46+0-0-0-'4. ГПП-УЗПКТ-СЗСК'!CW45</f>
        <v>3.4</v>
      </c>
      <c r="BS235" s="687">
        <f>'4. ГПП-УЗПКТ-СЗСК'!CY45+'4. ГПП-УЗПКТ-СЗСК'!CY46+0-0-0-'4. ГПП-УЗПКТ-СЗСК'!CY45</f>
        <v>0</v>
      </c>
      <c r="BT235" s="687">
        <f t="shared" si="319"/>
        <v>-3.4</v>
      </c>
      <c r="BU235" s="688">
        <f t="shared" si="320"/>
        <v>0</v>
      </c>
      <c r="BV235" s="687">
        <f>'4. ГПП-УЗПКТ-СЗСК'!DC45+'4. ГПП-УЗПКТ-СЗСК'!DC46+0-0-0-'4. ГПП-УЗПКТ-СЗСК'!DC45</f>
        <v>3.4</v>
      </c>
      <c r="BW235" s="687">
        <f>'4. ГПП-УЗПКТ-СЗСК'!DE45+'4. ГПП-УЗПКТ-СЗСК'!DE46+0-0-0-'4. ГПП-УЗПКТ-СЗСК'!DE45</f>
        <v>0</v>
      </c>
      <c r="BX235" s="687">
        <f t="shared" si="321"/>
        <v>-3.4</v>
      </c>
      <c r="BY235" s="688">
        <f t="shared" si="322"/>
        <v>0</v>
      </c>
    </row>
    <row r="236" spans="2:77" ht="18.75" customHeight="1">
      <c r="B236" s="600"/>
      <c r="C236" s="489" t="s">
        <v>1512</v>
      </c>
      <c r="D236" s="528"/>
      <c r="E236" s="528"/>
      <c r="F236" s="529"/>
      <c r="G236" s="530" t="s">
        <v>1660</v>
      </c>
      <c r="H236" s="530"/>
      <c r="I236" s="715" t="s">
        <v>1438</v>
      </c>
      <c r="J236" s="687">
        <f t="shared" si="279"/>
        <v>0</v>
      </c>
      <c r="K236" s="687">
        <f t="shared" si="280"/>
        <v>0</v>
      </c>
      <c r="L236" s="687">
        <f t="shared" si="281"/>
        <v>0</v>
      </c>
      <c r="M236" s="688" t="str">
        <f t="shared" si="282"/>
        <v>-</v>
      </c>
      <c r="N236" s="687">
        <f t="shared" si="283"/>
        <v>0</v>
      </c>
      <c r="O236" s="687">
        <f t="shared" si="284"/>
        <v>0</v>
      </c>
      <c r="P236" s="687">
        <f t="shared" si="285"/>
        <v>0</v>
      </c>
      <c r="Q236" s="688" t="str">
        <f t="shared" si="286"/>
        <v>-</v>
      </c>
      <c r="R236" s="687">
        <f>'4. ГПП-УЗПКТ-СЗСК'!W45</f>
        <v>0</v>
      </c>
      <c r="S236" s="687">
        <f>'4. ГПП-УЗПКТ-СЗСК'!Y45</f>
        <v>0</v>
      </c>
      <c r="T236" s="687">
        <f t="shared" si="287"/>
        <v>0</v>
      </c>
      <c r="U236" s="688" t="str">
        <f t="shared" si="288"/>
        <v>-</v>
      </c>
      <c r="V236" s="687">
        <f>'4. ГПП-УЗПКТ-СЗСК'!AC45</f>
        <v>0</v>
      </c>
      <c r="W236" s="687">
        <f>'4. ГПП-УЗПКТ-СЗСК'!AE45</f>
        <v>0</v>
      </c>
      <c r="X236" s="687">
        <f t="shared" si="289"/>
        <v>0</v>
      </c>
      <c r="Y236" s="688" t="str">
        <f t="shared" si="290"/>
        <v>-</v>
      </c>
      <c r="Z236" s="687">
        <f>'4. ГПП-УЗПКТ-СЗСК'!AI45</f>
        <v>0</v>
      </c>
      <c r="AA236" s="687">
        <f>'4. ГПП-УЗПКТ-СЗСК'!AK45</f>
        <v>0</v>
      </c>
      <c r="AB236" s="687">
        <f t="shared" si="291"/>
        <v>0</v>
      </c>
      <c r="AC236" s="688" t="str">
        <f t="shared" si="292"/>
        <v>-</v>
      </c>
      <c r="AD236" s="687">
        <f t="shared" si="293"/>
        <v>0</v>
      </c>
      <c r="AE236" s="687">
        <f t="shared" si="294"/>
        <v>0</v>
      </c>
      <c r="AF236" s="687">
        <f t="shared" si="295"/>
        <v>0</v>
      </c>
      <c r="AG236" s="688" t="str">
        <f t="shared" si="296"/>
        <v>-</v>
      </c>
      <c r="AH236" s="687">
        <f>'4. ГПП-УЗПКТ-СЗСК'!AU45</f>
        <v>0</v>
      </c>
      <c r="AI236" s="687">
        <f>'4. ГПП-УЗПКТ-СЗСК'!AW45</f>
        <v>0</v>
      </c>
      <c r="AJ236" s="687">
        <f t="shared" si="297"/>
        <v>0</v>
      </c>
      <c r="AK236" s="688" t="str">
        <f t="shared" si="298"/>
        <v>-</v>
      </c>
      <c r="AL236" s="687">
        <f>'4. ГПП-УЗПКТ-СЗСК'!BA45</f>
        <v>0</v>
      </c>
      <c r="AM236" s="687">
        <f>'4. ГПП-УЗПКТ-СЗСК'!BC45</f>
        <v>0</v>
      </c>
      <c r="AN236" s="687">
        <f t="shared" si="299"/>
        <v>0</v>
      </c>
      <c r="AO236" s="688" t="str">
        <f t="shared" si="300"/>
        <v>-</v>
      </c>
      <c r="AP236" s="687">
        <f>'4. ГПП-УЗПКТ-СЗСК'!BG45</f>
        <v>0</v>
      </c>
      <c r="AQ236" s="687">
        <f>'4. ГПП-УЗПКТ-СЗСК'!BI45</f>
        <v>0</v>
      </c>
      <c r="AR236" s="687">
        <f t="shared" si="301"/>
        <v>0</v>
      </c>
      <c r="AS236" s="688" t="str">
        <f t="shared" si="302"/>
        <v>-</v>
      </c>
      <c r="AT236" s="687">
        <f t="shared" si="303"/>
        <v>0</v>
      </c>
      <c r="AU236" s="687">
        <f t="shared" si="304"/>
        <v>0</v>
      </c>
      <c r="AV236" s="687">
        <f t="shared" si="305"/>
        <v>0</v>
      </c>
      <c r="AW236" s="688" t="str">
        <f t="shared" si="306"/>
        <v>-</v>
      </c>
      <c r="AX236" s="687">
        <f>'4. ГПП-УЗПКТ-СЗСК'!BS45</f>
        <v>0</v>
      </c>
      <c r="AY236" s="687">
        <f>'4. ГПП-УЗПКТ-СЗСК'!BU45</f>
        <v>0</v>
      </c>
      <c r="AZ236" s="687">
        <f t="shared" si="307"/>
        <v>0</v>
      </c>
      <c r="BA236" s="688" t="str">
        <f t="shared" si="308"/>
        <v>-</v>
      </c>
      <c r="BB236" s="687">
        <f>'4. ГПП-УЗПКТ-СЗСК'!BY45</f>
        <v>0</v>
      </c>
      <c r="BC236" s="687">
        <f>'4. ГПП-УЗПКТ-СЗСК'!CA45</f>
        <v>0</v>
      </c>
      <c r="BD236" s="687">
        <f t="shared" si="309"/>
        <v>0</v>
      </c>
      <c r="BE236" s="688" t="str">
        <f t="shared" si="310"/>
        <v>-</v>
      </c>
      <c r="BF236" s="687">
        <f>'4. ГПП-УЗПКТ-СЗСК'!CE45</f>
        <v>0</v>
      </c>
      <c r="BG236" s="687">
        <f>'4. ГПП-УЗПКТ-СЗСК'!CG45</f>
        <v>0</v>
      </c>
      <c r="BH236" s="687">
        <f t="shared" si="311"/>
        <v>0</v>
      </c>
      <c r="BI236" s="688" t="str">
        <f t="shared" si="312"/>
        <v>-</v>
      </c>
      <c r="BJ236" s="687">
        <f t="shared" si="313"/>
        <v>0</v>
      </c>
      <c r="BK236" s="687">
        <f t="shared" si="314"/>
        <v>0</v>
      </c>
      <c r="BL236" s="687">
        <f t="shared" si="315"/>
        <v>0</v>
      </c>
      <c r="BM236" s="688" t="str">
        <f t="shared" si="316"/>
        <v>-</v>
      </c>
      <c r="BN236" s="687">
        <f>'4. ГПП-УЗПКТ-СЗСК'!CQ45</f>
        <v>0</v>
      </c>
      <c r="BO236" s="687">
        <f>'4. ГПП-УЗПКТ-СЗСК'!CS45</f>
        <v>0</v>
      </c>
      <c r="BP236" s="687">
        <f t="shared" si="317"/>
        <v>0</v>
      </c>
      <c r="BQ236" s="688" t="str">
        <f t="shared" si="318"/>
        <v>-</v>
      </c>
      <c r="BR236" s="687">
        <f>'4. ГПП-УЗПКТ-СЗСК'!CW45</f>
        <v>0</v>
      </c>
      <c r="BS236" s="687">
        <f>'4. ГПП-УЗПКТ-СЗСК'!CY45</f>
        <v>0</v>
      </c>
      <c r="BT236" s="687">
        <f t="shared" si="319"/>
        <v>0</v>
      </c>
      <c r="BU236" s="688" t="str">
        <f t="shared" si="320"/>
        <v>-</v>
      </c>
      <c r="BV236" s="687">
        <f>'4. ГПП-УЗПКТ-СЗСК'!DC45</f>
        <v>0</v>
      </c>
      <c r="BW236" s="687">
        <f>'4. ГПП-УЗПКТ-СЗСК'!DE45</f>
        <v>0</v>
      </c>
      <c r="BX236" s="687">
        <f t="shared" si="321"/>
        <v>0</v>
      </c>
      <c r="BY236" s="688" t="str">
        <f t="shared" si="322"/>
        <v>-</v>
      </c>
    </row>
    <row r="237" spans="2:77" ht="24" customHeight="1">
      <c r="B237" s="600"/>
      <c r="C237" s="497" t="s">
        <v>1661</v>
      </c>
      <c r="D237" s="528"/>
      <c r="E237" s="528"/>
      <c r="F237" s="529"/>
      <c r="G237" s="530" t="s">
        <v>1662</v>
      </c>
      <c r="H237" s="530"/>
      <c r="I237" s="715" t="s">
        <v>1438</v>
      </c>
      <c r="J237" s="687">
        <f t="shared" si="279"/>
        <v>39</v>
      </c>
      <c r="K237" s="687">
        <f t="shared" si="280"/>
        <v>0</v>
      </c>
      <c r="L237" s="687">
        <f t="shared" si="281"/>
        <v>-39</v>
      </c>
      <c r="M237" s="688">
        <f t="shared" si="282"/>
        <v>0</v>
      </c>
      <c r="N237" s="687">
        <f t="shared" si="283"/>
        <v>11</v>
      </c>
      <c r="O237" s="687">
        <f t="shared" si="284"/>
        <v>0</v>
      </c>
      <c r="P237" s="687">
        <f t="shared" si="285"/>
        <v>-11</v>
      </c>
      <c r="Q237" s="688">
        <f t="shared" si="286"/>
        <v>0</v>
      </c>
      <c r="R237" s="687">
        <f>'4. ГПП-УЗПКТ-СЗСК'!W46+0-0-0-'4. ГПП-УЗПКТ-СЗСК'!W45</f>
        <v>3.8</v>
      </c>
      <c r="S237" s="687">
        <f>'4. ГПП-УЗПКТ-СЗСК'!Y46+0-0-0-'4. ГПП-УЗПКТ-СЗСК'!Y45</f>
        <v>0</v>
      </c>
      <c r="T237" s="687">
        <f t="shared" si="287"/>
        <v>-3.8</v>
      </c>
      <c r="U237" s="688">
        <f t="shared" si="288"/>
        <v>0</v>
      </c>
      <c r="V237" s="687">
        <f>'4. ГПП-УЗПКТ-СЗСК'!AC46+0-0-0-'4. ГПП-УЗПКТ-СЗСК'!AC45</f>
        <v>3.4</v>
      </c>
      <c r="W237" s="687">
        <f>'4. ГПП-УЗПКТ-СЗСК'!AE46+0-0-0-'4. ГПП-УЗПКТ-СЗСК'!AE45</f>
        <v>0</v>
      </c>
      <c r="X237" s="687">
        <f t="shared" si="289"/>
        <v>-3.4</v>
      </c>
      <c r="Y237" s="688">
        <f t="shared" si="290"/>
        <v>0</v>
      </c>
      <c r="Z237" s="687">
        <f>'4. ГПП-УЗПКТ-СЗСК'!AI46+0-0-0-'4. ГПП-УЗПКТ-СЗСК'!AI45</f>
        <v>3.8</v>
      </c>
      <c r="AA237" s="687">
        <f>'4. ГПП-УЗПКТ-СЗСК'!AK46+0-0-0-'4. ГПП-УЗПКТ-СЗСК'!AK45</f>
        <v>0</v>
      </c>
      <c r="AB237" s="687">
        <f t="shared" si="291"/>
        <v>-3.8</v>
      </c>
      <c r="AC237" s="688">
        <f t="shared" si="292"/>
        <v>0</v>
      </c>
      <c r="AD237" s="687">
        <f t="shared" si="293"/>
        <v>7.3000000000000007</v>
      </c>
      <c r="AE237" s="687">
        <f t="shared" si="294"/>
        <v>0</v>
      </c>
      <c r="AF237" s="687">
        <f t="shared" si="295"/>
        <v>-7.3000000000000007</v>
      </c>
      <c r="AG237" s="688">
        <f t="shared" si="296"/>
        <v>0</v>
      </c>
      <c r="AH237" s="687">
        <f>'4. ГПП-УЗПКТ-СЗСК'!AU46+0-0-0-'4. ГПП-УЗПКТ-СЗСК'!AU45</f>
        <v>2.4</v>
      </c>
      <c r="AI237" s="687">
        <f>'4. ГПП-УЗПКТ-СЗСК'!AW46+0-0-0-'4. ГПП-УЗПКТ-СЗСК'!AW45</f>
        <v>0</v>
      </c>
      <c r="AJ237" s="687">
        <f t="shared" si="297"/>
        <v>-2.4</v>
      </c>
      <c r="AK237" s="688">
        <f t="shared" si="298"/>
        <v>0</v>
      </c>
      <c r="AL237" s="687">
        <f>'4. ГПП-УЗПКТ-СЗСК'!BA46+0-0-0-'4. ГПП-УЗПКТ-СЗСК'!BA45</f>
        <v>2.5</v>
      </c>
      <c r="AM237" s="687">
        <f>'4. ГПП-УЗПКТ-СЗСК'!BC46+0-0-0-'4. ГПП-УЗПКТ-СЗСК'!BC45</f>
        <v>0</v>
      </c>
      <c r="AN237" s="687">
        <f t="shared" si="299"/>
        <v>-2.5</v>
      </c>
      <c r="AO237" s="688">
        <f t="shared" si="300"/>
        <v>0</v>
      </c>
      <c r="AP237" s="687">
        <f>'4. ГПП-УЗПКТ-СЗСК'!BG46+0-0-0-'4. ГПП-УЗПКТ-СЗСК'!BG45</f>
        <v>2.4</v>
      </c>
      <c r="AQ237" s="687">
        <f>'4. ГПП-УЗПКТ-СЗСК'!BI46+0-0-0-'4. ГПП-УЗПКТ-СЗСК'!BI45</f>
        <v>0</v>
      </c>
      <c r="AR237" s="687">
        <f t="shared" si="301"/>
        <v>-2.4</v>
      </c>
      <c r="AS237" s="688">
        <f t="shared" si="302"/>
        <v>0</v>
      </c>
      <c r="AT237" s="687">
        <f t="shared" si="303"/>
        <v>10.5</v>
      </c>
      <c r="AU237" s="687">
        <f t="shared" si="304"/>
        <v>0</v>
      </c>
      <c r="AV237" s="687">
        <f t="shared" si="305"/>
        <v>-10.5</v>
      </c>
      <c r="AW237" s="688">
        <f t="shared" si="306"/>
        <v>0</v>
      </c>
      <c r="AX237" s="687">
        <f>'4. ГПП-УЗПКТ-СЗСК'!BS46+0-0-0-'4. ГПП-УЗПКТ-СЗСК'!BS45</f>
        <v>3.3</v>
      </c>
      <c r="AY237" s="687">
        <f>'4. ГПП-УЗПКТ-СЗСК'!BU46+0-0-0-'4. ГПП-УЗПКТ-СЗСК'!BU45</f>
        <v>0</v>
      </c>
      <c r="AZ237" s="687">
        <f t="shared" si="307"/>
        <v>-3.3</v>
      </c>
      <c r="BA237" s="688">
        <f t="shared" si="308"/>
        <v>0</v>
      </c>
      <c r="BB237" s="687">
        <f>'4. ГПП-УЗПКТ-СЗСК'!BY46+0-0-0-'4. ГПП-УЗПКТ-СЗСК'!BY45</f>
        <v>3.3</v>
      </c>
      <c r="BC237" s="687">
        <f>'4. ГПП-УЗПКТ-СЗСК'!CA46+0-0-0-'4. ГПП-УЗПКТ-СЗСК'!CA45</f>
        <v>0</v>
      </c>
      <c r="BD237" s="687">
        <f t="shared" si="309"/>
        <v>-3.3</v>
      </c>
      <c r="BE237" s="688">
        <f t="shared" si="310"/>
        <v>0</v>
      </c>
      <c r="BF237" s="687">
        <f>'4. ГПП-УЗПКТ-СЗСК'!CE46+0-0-0-'4. ГПП-УЗПКТ-СЗСК'!CE45</f>
        <v>3.9</v>
      </c>
      <c r="BG237" s="687">
        <f>'4. ГПП-УЗПКТ-СЗСК'!CG46+0-0-0-'4. ГПП-УЗПКТ-СЗСК'!CG45</f>
        <v>0</v>
      </c>
      <c r="BH237" s="687">
        <f t="shared" si="311"/>
        <v>-3.9</v>
      </c>
      <c r="BI237" s="688">
        <f t="shared" si="312"/>
        <v>0</v>
      </c>
      <c r="BJ237" s="687">
        <f t="shared" si="313"/>
        <v>10.199999999999999</v>
      </c>
      <c r="BK237" s="687">
        <f t="shared" si="314"/>
        <v>0</v>
      </c>
      <c r="BL237" s="687">
        <f t="shared" si="315"/>
        <v>-10.199999999999999</v>
      </c>
      <c r="BM237" s="688">
        <f t="shared" si="316"/>
        <v>0</v>
      </c>
      <c r="BN237" s="687">
        <f>'4. ГПП-УЗПКТ-СЗСК'!CQ46+0-0-0-'4. ГПП-УЗПКТ-СЗСК'!CQ45</f>
        <v>3.4</v>
      </c>
      <c r="BO237" s="687">
        <f>'4. ГПП-УЗПКТ-СЗСК'!CS46+0-0-0-'4. ГПП-УЗПКТ-СЗСК'!CS45</f>
        <v>0</v>
      </c>
      <c r="BP237" s="687">
        <f t="shared" si="317"/>
        <v>-3.4</v>
      </c>
      <c r="BQ237" s="688">
        <f t="shared" si="318"/>
        <v>0</v>
      </c>
      <c r="BR237" s="687">
        <f>'4. ГПП-УЗПКТ-СЗСК'!CW46+0-0-0-'4. ГПП-УЗПКТ-СЗСК'!CW45</f>
        <v>3.4</v>
      </c>
      <c r="BS237" s="687">
        <f>'4. ГПП-УЗПКТ-СЗСК'!CY46+0-0-0-'4. ГПП-УЗПКТ-СЗСК'!CY45</f>
        <v>0</v>
      </c>
      <c r="BT237" s="687">
        <f t="shared" si="319"/>
        <v>-3.4</v>
      </c>
      <c r="BU237" s="688">
        <f t="shared" si="320"/>
        <v>0</v>
      </c>
      <c r="BV237" s="687">
        <f>'4. ГПП-УЗПКТ-СЗСК'!DC46+0-0-0-'4. ГПП-УЗПКТ-СЗСК'!DC45</f>
        <v>3.4</v>
      </c>
      <c r="BW237" s="687">
        <f>'4. ГПП-УЗПКТ-СЗСК'!DE46+0-0-0-'4. ГПП-УЗПКТ-СЗСК'!DE45</f>
        <v>0</v>
      </c>
      <c r="BX237" s="687">
        <f t="shared" si="321"/>
        <v>-3.4</v>
      </c>
      <c r="BY237" s="688">
        <f t="shared" si="322"/>
        <v>0</v>
      </c>
    </row>
    <row r="238" spans="2:77" ht="18.75" customHeight="1">
      <c r="B238" s="600" t="s">
        <v>1663</v>
      </c>
      <c r="C238" s="493" t="s">
        <v>1655</v>
      </c>
      <c r="D238" s="528"/>
      <c r="E238" s="528"/>
      <c r="F238" s="529"/>
      <c r="G238" s="530" t="s">
        <v>257</v>
      </c>
      <c r="H238" s="530"/>
      <c r="I238" s="715" t="s">
        <v>1438</v>
      </c>
      <c r="J238" s="687">
        <f t="shared" si="279"/>
        <v>0</v>
      </c>
      <c r="K238" s="687">
        <f t="shared" si="280"/>
        <v>0</v>
      </c>
      <c r="L238" s="687">
        <f t="shared" si="281"/>
        <v>0</v>
      </c>
      <c r="M238" s="688" t="str">
        <f t="shared" si="282"/>
        <v>-</v>
      </c>
      <c r="N238" s="687">
        <f t="shared" si="283"/>
        <v>0</v>
      </c>
      <c r="O238" s="687">
        <f t="shared" si="284"/>
        <v>0</v>
      </c>
      <c r="P238" s="687">
        <f t="shared" si="285"/>
        <v>0</v>
      </c>
      <c r="Q238" s="688" t="str">
        <f t="shared" si="286"/>
        <v>-</v>
      </c>
      <c r="R238" s="687">
        <f>'4. ГПП-УЗПКТ-СЗСК'!W47</f>
        <v>0</v>
      </c>
      <c r="S238" s="687">
        <f>'4. ГПП-УЗПКТ-СЗСК'!Y47</f>
        <v>0</v>
      </c>
      <c r="T238" s="687">
        <f t="shared" si="287"/>
        <v>0</v>
      </c>
      <c r="U238" s="688" t="str">
        <f t="shared" si="288"/>
        <v>-</v>
      </c>
      <c r="V238" s="687">
        <f>'4. ГПП-УЗПКТ-СЗСК'!AC47</f>
        <v>0</v>
      </c>
      <c r="W238" s="687">
        <f>'4. ГПП-УЗПКТ-СЗСК'!AE47</f>
        <v>0</v>
      </c>
      <c r="X238" s="687">
        <f t="shared" si="289"/>
        <v>0</v>
      </c>
      <c r="Y238" s="688" t="str">
        <f t="shared" si="290"/>
        <v>-</v>
      </c>
      <c r="Z238" s="687">
        <f>'4. ГПП-УЗПКТ-СЗСК'!AI47</f>
        <v>0</v>
      </c>
      <c r="AA238" s="687">
        <f>'4. ГПП-УЗПКТ-СЗСК'!AK47</f>
        <v>0</v>
      </c>
      <c r="AB238" s="687">
        <f t="shared" si="291"/>
        <v>0</v>
      </c>
      <c r="AC238" s="688" t="str">
        <f t="shared" si="292"/>
        <v>-</v>
      </c>
      <c r="AD238" s="687">
        <f t="shared" si="293"/>
        <v>0</v>
      </c>
      <c r="AE238" s="687">
        <f t="shared" si="294"/>
        <v>0</v>
      </c>
      <c r="AF238" s="687">
        <f t="shared" si="295"/>
        <v>0</v>
      </c>
      <c r="AG238" s="688" t="str">
        <f t="shared" si="296"/>
        <v>-</v>
      </c>
      <c r="AH238" s="687">
        <f>'4. ГПП-УЗПКТ-СЗСК'!AU47</f>
        <v>0</v>
      </c>
      <c r="AI238" s="687">
        <f>'4. ГПП-УЗПКТ-СЗСК'!AW47</f>
        <v>0</v>
      </c>
      <c r="AJ238" s="687">
        <f t="shared" si="297"/>
        <v>0</v>
      </c>
      <c r="AK238" s="688" t="str">
        <f t="shared" si="298"/>
        <v>-</v>
      </c>
      <c r="AL238" s="687">
        <f>'4. ГПП-УЗПКТ-СЗСК'!BA47</f>
        <v>0</v>
      </c>
      <c r="AM238" s="687">
        <f>'4. ГПП-УЗПКТ-СЗСК'!BC47</f>
        <v>0</v>
      </c>
      <c r="AN238" s="687">
        <f t="shared" si="299"/>
        <v>0</v>
      </c>
      <c r="AO238" s="688" t="str">
        <f t="shared" si="300"/>
        <v>-</v>
      </c>
      <c r="AP238" s="687">
        <f>'4. ГПП-УЗПКТ-СЗСК'!BG47</f>
        <v>0</v>
      </c>
      <c r="AQ238" s="687">
        <f>'4. ГПП-УЗПКТ-СЗСК'!BI47</f>
        <v>0</v>
      </c>
      <c r="AR238" s="687">
        <f t="shared" si="301"/>
        <v>0</v>
      </c>
      <c r="AS238" s="688" t="str">
        <f t="shared" si="302"/>
        <v>-</v>
      </c>
      <c r="AT238" s="687">
        <f t="shared" si="303"/>
        <v>0</v>
      </c>
      <c r="AU238" s="687">
        <f t="shared" si="304"/>
        <v>0</v>
      </c>
      <c r="AV238" s="687">
        <f t="shared" si="305"/>
        <v>0</v>
      </c>
      <c r="AW238" s="688" t="str">
        <f t="shared" si="306"/>
        <v>-</v>
      </c>
      <c r="AX238" s="687">
        <f>'4. ГПП-УЗПКТ-СЗСК'!BS47</f>
        <v>0</v>
      </c>
      <c r="AY238" s="687">
        <f>'4. ГПП-УЗПКТ-СЗСК'!BU47</f>
        <v>0</v>
      </c>
      <c r="AZ238" s="687">
        <f t="shared" si="307"/>
        <v>0</v>
      </c>
      <c r="BA238" s="688" t="str">
        <f t="shared" si="308"/>
        <v>-</v>
      </c>
      <c r="BB238" s="687">
        <f>'4. ГПП-УЗПКТ-СЗСК'!BY47</f>
        <v>0</v>
      </c>
      <c r="BC238" s="687">
        <f>'4. ГПП-УЗПКТ-СЗСК'!CA47</f>
        <v>0</v>
      </c>
      <c r="BD238" s="687">
        <f t="shared" si="309"/>
        <v>0</v>
      </c>
      <c r="BE238" s="688" t="str">
        <f t="shared" si="310"/>
        <v>-</v>
      </c>
      <c r="BF238" s="687">
        <f>'4. ГПП-УЗПКТ-СЗСК'!CE47</f>
        <v>0</v>
      </c>
      <c r="BG238" s="687">
        <f>'4. ГПП-УЗПКТ-СЗСК'!CG47</f>
        <v>0</v>
      </c>
      <c r="BH238" s="687">
        <f t="shared" si="311"/>
        <v>0</v>
      </c>
      <c r="BI238" s="688" t="str">
        <f t="shared" si="312"/>
        <v>-</v>
      </c>
      <c r="BJ238" s="687">
        <f t="shared" si="313"/>
        <v>0</v>
      </c>
      <c r="BK238" s="687">
        <f t="shared" si="314"/>
        <v>0</v>
      </c>
      <c r="BL238" s="687">
        <f t="shared" si="315"/>
        <v>0</v>
      </c>
      <c r="BM238" s="688" t="str">
        <f t="shared" si="316"/>
        <v>-</v>
      </c>
      <c r="BN238" s="687">
        <f>'4. ГПП-УЗПКТ-СЗСК'!CQ47</f>
        <v>0</v>
      </c>
      <c r="BO238" s="687">
        <f>'4. ГПП-УЗПКТ-СЗСК'!CS47</f>
        <v>0</v>
      </c>
      <c r="BP238" s="687">
        <f t="shared" si="317"/>
        <v>0</v>
      </c>
      <c r="BQ238" s="688" t="str">
        <f t="shared" si="318"/>
        <v>-</v>
      </c>
      <c r="BR238" s="687">
        <f>'4. ГПП-УЗПКТ-СЗСК'!CW47</f>
        <v>0</v>
      </c>
      <c r="BS238" s="687">
        <f>'4. ГПП-УЗПКТ-СЗСК'!CY47</f>
        <v>0</v>
      </c>
      <c r="BT238" s="687">
        <f t="shared" si="319"/>
        <v>0</v>
      </c>
      <c r="BU238" s="688" t="str">
        <f t="shared" si="320"/>
        <v>-</v>
      </c>
      <c r="BV238" s="687">
        <f>'4. ГПП-УЗПКТ-СЗСК'!DC47</f>
        <v>0</v>
      </c>
      <c r="BW238" s="687">
        <f>'4. ГПП-УЗПКТ-СЗСК'!DE47</f>
        <v>0</v>
      </c>
      <c r="BX238" s="687">
        <f t="shared" si="321"/>
        <v>0</v>
      </c>
      <c r="BY238" s="688" t="str">
        <f t="shared" si="322"/>
        <v>-</v>
      </c>
    </row>
    <row r="239" spans="2:77" ht="18.75" customHeight="1">
      <c r="B239" s="600" t="s">
        <v>1664</v>
      </c>
      <c r="C239" s="493" t="s">
        <v>1665</v>
      </c>
      <c r="D239" s="528"/>
      <c r="E239" s="528"/>
      <c r="F239" s="529"/>
      <c r="G239" s="530" t="s">
        <v>1666</v>
      </c>
      <c r="H239" s="530"/>
      <c r="I239" s="715" t="s">
        <v>1438</v>
      </c>
      <c r="J239" s="687">
        <f t="shared" si="279"/>
        <v>0</v>
      </c>
      <c r="K239" s="687">
        <f t="shared" si="280"/>
        <v>0</v>
      </c>
      <c r="L239" s="687">
        <f t="shared" si="281"/>
        <v>0</v>
      </c>
      <c r="M239" s="688" t="str">
        <f t="shared" si="282"/>
        <v>-</v>
      </c>
      <c r="N239" s="687">
        <f t="shared" si="283"/>
        <v>0</v>
      </c>
      <c r="O239" s="687">
        <f t="shared" si="284"/>
        <v>0</v>
      </c>
      <c r="P239" s="687">
        <f t="shared" si="285"/>
        <v>0</v>
      </c>
      <c r="Q239" s="688" t="str">
        <f t="shared" si="286"/>
        <v>-</v>
      </c>
      <c r="R239" s="687">
        <f>'4. ГПП-УЗПКТ-СЗСК'!W48</f>
        <v>0</v>
      </c>
      <c r="S239" s="687">
        <f>'4. ГПП-УЗПКТ-СЗСК'!Y48</f>
        <v>0</v>
      </c>
      <c r="T239" s="687">
        <f t="shared" si="287"/>
        <v>0</v>
      </c>
      <c r="U239" s="688" t="str">
        <f t="shared" si="288"/>
        <v>-</v>
      </c>
      <c r="V239" s="687">
        <f>'4. ГПП-УЗПКТ-СЗСК'!AC48</f>
        <v>0</v>
      </c>
      <c r="W239" s="687">
        <f>'4. ГПП-УЗПКТ-СЗСК'!AE48</f>
        <v>0</v>
      </c>
      <c r="X239" s="687">
        <f t="shared" si="289"/>
        <v>0</v>
      </c>
      <c r="Y239" s="688" t="str">
        <f t="shared" si="290"/>
        <v>-</v>
      </c>
      <c r="Z239" s="687">
        <f>'4. ГПП-УЗПКТ-СЗСК'!AI48</f>
        <v>0</v>
      </c>
      <c r="AA239" s="687">
        <f>'4. ГПП-УЗПКТ-СЗСК'!AK48</f>
        <v>0</v>
      </c>
      <c r="AB239" s="687">
        <f t="shared" si="291"/>
        <v>0</v>
      </c>
      <c r="AC239" s="688" t="str">
        <f t="shared" si="292"/>
        <v>-</v>
      </c>
      <c r="AD239" s="687">
        <f t="shared" si="293"/>
        <v>0</v>
      </c>
      <c r="AE239" s="687">
        <f t="shared" si="294"/>
        <v>0</v>
      </c>
      <c r="AF239" s="687">
        <f t="shared" si="295"/>
        <v>0</v>
      </c>
      <c r="AG239" s="688" t="str">
        <f t="shared" si="296"/>
        <v>-</v>
      </c>
      <c r="AH239" s="687">
        <f>'4. ГПП-УЗПКТ-СЗСК'!AU48</f>
        <v>0</v>
      </c>
      <c r="AI239" s="687">
        <f>'4. ГПП-УЗПКТ-СЗСК'!AW48</f>
        <v>0</v>
      </c>
      <c r="AJ239" s="687">
        <f t="shared" si="297"/>
        <v>0</v>
      </c>
      <c r="AK239" s="688" t="str">
        <f t="shared" si="298"/>
        <v>-</v>
      </c>
      <c r="AL239" s="687">
        <f>'4. ГПП-УЗПКТ-СЗСК'!BA48</f>
        <v>0</v>
      </c>
      <c r="AM239" s="687">
        <f>'4. ГПП-УЗПКТ-СЗСК'!BC48</f>
        <v>0</v>
      </c>
      <c r="AN239" s="687">
        <f t="shared" si="299"/>
        <v>0</v>
      </c>
      <c r="AO239" s="688" t="str">
        <f t="shared" si="300"/>
        <v>-</v>
      </c>
      <c r="AP239" s="687">
        <f>'4. ГПП-УЗПКТ-СЗСК'!BG48</f>
        <v>0</v>
      </c>
      <c r="AQ239" s="687">
        <f>'4. ГПП-УЗПКТ-СЗСК'!BI48</f>
        <v>0</v>
      </c>
      <c r="AR239" s="687">
        <f t="shared" si="301"/>
        <v>0</v>
      </c>
      <c r="AS239" s="688" t="str">
        <f t="shared" si="302"/>
        <v>-</v>
      </c>
      <c r="AT239" s="687">
        <f t="shared" si="303"/>
        <v>0</v>
      </c>
      <c r="AU239" s="687">
        <f t="shared" si="304"/>
        <v>0</v>
      </c>
      <c r="AV239" s="687">
        <f t="shared" si="305"/>
        <v>0</v>
      </c>
      <c r="AW239" s="688" t="str">
        <f t="shared" si="306"/>
        <v>-</v>
      </c>
      <c r="AX239" s="687">
        <f>'4. ГПП-УЗПКТ-СЗСК'!BS48</f>
        <v>0</v>
      </c>
      <c r="AY239" s="687">
        <f>'4. ГПП-УЗПКТ-СЗСК'!BU48</f>
        <v>0</v>
      </c>
      <c r="AZ239" s="687">
        <f t="shared" si="307"/>
        <v>0</v>
      </c>
      <c r="BA239" s="688" t="str">
        <f t="shared" si="308"/>
        <v>-</v>
      </c>
      <c r="BB239" s="687">
        <f>'4. ГПП-УЗПКТ-СЗСК'!BY48</f>
        <v>0</v>
      </c>
      <c r="BC239" s="687">
        <f>'4. ГПП-УЗПКТ-СЗСК'!CA48</f>
        <v>0</v>
      </c>
      <c r="BD239" s="687">
        <f t="shared" si="309"/>
        <v>0</v>
      </c>
      <c r="BE239" s="688" t="str">
        <f t="shared" si="310"/>
        <v>-</v>
      </c>
      <c r="BF239" s="687">
        <f>'4. ГПП-УЗПКТ-СЗСК'!CE48</f>
        <v>0</v>
      </c>
      <c r="BG239" s="687">
        <f>'4. ГПП-УЗПКТ-СЗСК'!CG48</f>
        <v>0</v>
      </c>
      <c r="BH239" s="687">
        <f t="shared" si="311"/>
        <v>0</v>
      </c>
      <c r="BI239" s="688" t="str">
        <f t="shared" si="312"/>
        <v>-</v>
      </c>
      <c r="BJ239" s="687">
        <f t="shared" si="313"/>
        <v>0</v>
      </c>
      <c r="BK239" s="687">
        <f t="shared" si="314"/>
        <v>0</v>
      </c>
      <c r="BL239" s="687">
        <f t="shared" si="315"/>
        <v>0</v>
      </c>
      <c r="BM239" s="688" t="str">
        <f t="shared" si="316"/>
        <v>-</v>
      </c>
      <c r="BN239" s="687">
        <f>'4. ГПП-УЗПКТ-СЗСК'!CQ48</f>
        <v>0</v>
      </c>
      <c r="BO239" s="687">
        <f>'4. ГПП-УЗПКТ-СЗСК'!CS48</f>
        <v>0</v>
      </c>
      <c r="BP239" s="687">
        <f t="shared" si="317"/>
        <v>0</v>
      </c>
      <c r="BQ239" s="688" t="str">
        <f t="shared" si="318"/>
        <v>-</v>
      </c>
      <c r="BR239" s="687">
        <f>'4. ГПП-УЗПКТ-СЗСК'!CW48</f>
        <v>0</v>
      </c>
      <c r="BS239" s="687">
        <f>'4. ГПП-УЗПКТ-СЗСК'!CY48</f>
        <v>0</v>
      </c>
      <c r="BT239" s="687">
        <f t="shared" si="319"/>
        <v>0</v>
      </c>
      <c r="BU239" s="688" t="str">
        <f t="shared" si="320"/>
        <v>-</v>
      </c>
      <c r="BV239" s="687">
        <f>'4. ГПП-УЗПКТ-СЗСК'!DC48</f>
        <v>0</v>
      </c>
      <c r="BW239" s="687">
        <f>'4. ГПП-УЗПКТ-СЗСК'!DE48</f>
        <v>0</v>
      </c>
      <c r="BX239" s="687">
        <f t="shared" si="321"/>
        <v>0</v>
      </c>
      <c r="BY239" s="688" t="str">
        <f t="shared" si="322"/>
        <v>-</v>
      </c>
    </row>
    <row r="240" spans="2:77" ht="18.75" customHeight="1">
      <c r="B240" s="600"/>
      <c r="C240" s="599" t="s">
        <v>873</v>
      </c>
      <c r="D240" s="528"/>
      <c r="E240" s="528"/>
      <c r="F240" s="529"/>
      <c r="G240" s="530"/>
      <c r="H240" s="530"/>
      <c r="I240" s="715"/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81"/>
      <c r="AB240" s="681"/>
      <c r="AC240" s="681"/>
      <c r="AD240" s="681"/>
      <c r="AE240" s="681"/>
      <c r="AF240" s="681"/>
      <c r="AG240" s="681"/>
      <c r="AH240" s="681"/>
      <c r="AI240" s="681"/>
      <c r="AJ240" s="681"/>
      <c r="AK240" s="681"/>
      <c r="AL240" s="681"/>
      <c r="AM240" s="681"/>
      <c r="AN240" s="681"/>
      <c r="AO240" s="681"/>
      <c r="AP240" s="681"/>
      <c r="AQ240" s="681"/>
      <c r="AR240" s="681"/>
      <c r="AS240" s="681"/>
      <c r="AT240" s="681"/>
      <c r="AU240" s="681"/>
      <c r="AV240" s="681"/>
      <c r="AW240" s="681"/>
      <c r="AX240" s="681"/>
      <c r="AY240" s="681"/>
      <c r="AZ240" s="681"/>
      <c r="BA240" s="681"/>
      <c r="BB240" s="681"/>
      <c r="BC240" s="681"/>
      <c r="BD240" s="681"/>
      <c r="BE240" s="681"/>
      <c r="BF240" s="681"/>
      <c r="BG240" s="681"/>
      <c r="BH240" s="681"/>
      <c r="BI240" s="681"/>
      <c r="BJ240" s="681"/>
      <c r="BK240" s="681"/>
      <c r="BL240" s="681"/>
      <c r="BM240" s="681"/>
      <c r="BN240" s="681"/>
      <c r="BO240" s="681"/>
      <c r="BP240" s="681"/>
      <c r="BQ240" s="681"/>
      <c r="BR240" s="681"/>
      <c r="BS240" s="681"/>
      <c r="BT240" s="681"/>
      <c r="BU240" s="681"/>
      <c r="BV240" s="681"/>
      <c r="BW240" s="681"/>
      <c r="BX240" s="681"/>
      <c r="BY240" s="681"/>
    </row>
    <row r="241" spans="2:77" ht="36" customHeight="1">
      <c r="B241" s="600"/>
      <c r="C241" s="493" t="s">
        <v>1667</v>
      </c>
      <c r="D241" s="528"/>
      <c r="E241" s="528"/>
      <c r="F241" s="529"/>
      <c r="G241" s="530" t="s">
        <v>1668</v>
      </c>
      <c r="H241" s="530"/>
      <c r="I241" s="715" t="s">
        <v>1438</v>
      </c>
      <c r="J241" s="687">
        <f t="shared" ref="J241:J251" si="323">N241+AD241+AT241+BJ241</f>
        <v>8651.2999999999993</v>
      </c>
      <c r="K241" s="687">
        <f t="shared" ref="K241:K251" si="324">O241+AE241+AU241+BK241</f>
        <v>0</v>
      </c>
      <c r="L241" s="687">
        <f t="shared" ref="L241:L251" si="325">IFERROR(K241-J241,"-")</f>
        <v>-8651.2999999999993</v>
      </c>
      <c r="M241" s="688">
        <f t="shared" ref="M241:M251" si="326">IFERROR(K241/J241,"-")</f>
        <v>0</v>
      </c>
      <c r="N241" s="687">
        <f t="shared" ref="N241:N251" si="327">R241+V241+Z241</f>
        <v>2271.5</v>
      </c>
      <c r="O241" s="687">
        <f t="shared" ref="O241:O251" si="328">S241+W241+AA241</f>
        <v>0</v>
      </c>
      <c r="P241" s="687">
        <f t="shared" ref="P241:P251" si="329">IFERROR(O241-N241,"-")</f>
        <v>-2271.5</v>
      </c>
      <c r="Q241" s="688">
        <f t="shared" ref="Q241:Q251" si="330">IFERROR(O241/N241,"-")</f>
        <v>0</v>
      </c>
      <c r="R241" s="687">
        <f>'8. ГД Уренгой'!W19+'8. ГД Уренгой'!W21+'8. ГД Уренгой'!W29+'8. ГД Уренгой'!W30</f>
        <v>787.89999999999986</v>
      </c>
      <c r="S241" s="687">
        <f>'8. ГД Уренгой'!Y19+'8. ГД Уренгой'!Y21+'8. ГД Уренгой'!Y29+'8. ГД Уренгой'!Y30</f>
        <v>0</v>
      </c>
      <c r="T241" s="687">
        <f t="shared" ref="T241:T251" si="331">IFERROR(S241-R241,"-")</f>
        <v>-787.89999999999986</v>
      </c>
      <c r="U241" s="688">
        <f t="shared" ref="U241:U251" si="332">IFERROR(S241/R241,"-")</f>
        <v>0</v>
      </c>
      <c r="V241" s="687">
        <f>'8. ГД Уренгой'!AC19+'8. ГД Уренгой'!AC21+'8. ГД Уренгой'!AC29+'8. ГД Уренгой'!AC30</f>
        <v>706.69999999999993</v>
      </c>
      <c r="W241" s="687">
        <f>'8. ГД Уренгой'!AE19+'8. ГД Уренгой'!AE21+'8. ГД Уренгой'!AE29+'8. ГД Уренгой'!AE30</f>
        <v>0</v>
      </c>
      <c r="X241" s="687">
        <f t="shared" ref="X241:X251" si="333">IFERROR(W241-V241,"-")</f>
        <v>-706.69999999999993</v>
      </c>
      <c r="Y241" s="688">
        <f t="shared" ref="Y241:Y251" si="334">IFERROR(W241/V241,"-")</f>
        <v>0</v>
      </c>
      <c r="Z241" s="687">
        <f>'8. ГД Уренгой'!AI19+'8. ГД Уренгой'!AI21+'8. ГД Уренгой'!AI29+'8. ГД Уренгой'!AI30</f>
        <v>776.89999999999986</v>
      </c>
      <c r="AA241" s="687">
        <f>'8. ГД Уренгой'!AK19+'8. ГД Уренгой'!AK21+'8. ГД Уренгой'!AK29+'8. ГД Уренгой'!AK30</f>
        <v>0</v>
      </c>
      <c r="AB241" s="687">
        <f t="shared" ref="AB241:AB251" si="335">IFERROR(AA241-Z241,"-")</f>
        <v>-776.89999999999986</v>
      </c>
      <c r="AC241" s="688">
        <f t="shared" ref="AC241:AC251" si="336">IFERROR(AA241/Z241,"-")</f>
        <v>0</v>
      </c>
      <c r="AD241" s="687">
        <f t="shared" ref="AD241:AD251" si="337">AH241+AL241+AP241</f>
        <v>2257.9</v>
      </c>
      <c r="AE241" s="687">
        <f t="shared" ref="AE241:AE251" si="338">AI241+AM241+AQ241</f>
        <v>0</v>
      </c>
      <c r="AF241" s="687">
        <f t="shared" ref="AF241:AF251" si="339">IFERROR(AE241-AD241,"-")</f>
        <v>-2257.9</v>
      </c>
      <c r="AG241" s="688">
        <f t="shared" ref="AG241:AG251" si="340">IFERROR(AE241/AD241,"-")</f>
        <v>0</v>
      </c>
      <c r="AH241" s="687">
        <f>'8. ГД Уренгой'!AU19+'8. ГД Уренгой'!AU21+'8. ГД Уренгой'!AU29+'8. ГД Уренгой'!AU30</f>
        <v>746.1</v>
      </c>
      <c r="AI241" s="687">
        <f>'8. ГД Уренгой'!AW19+'8. ГД Уренгой'!AW21+'8. ГД Уренгой'!AW29+'8. ГД Уренгой'!AW30</f>
        <v>0</v>
      </c>
      <c r="AJ241" s="687">
        <f t="shared" ref="AJ241:AJ251" si="341">IFERROR(AI241-AH241,"-")</f>
        <v>-746.1</v>
      </c>
      <c r="AK241" s="688">
        <f t="shared" ref="AK241:AK251" si="342">IFERROR(AI241/AH241,"-")</f>
        <v>0</v>
      </c>
      <c r="AL241" s="687">
        <f>'8. ГД Уренгой'!BA19+'8. ГД Уренгой'!BA21+'8. ГД Уренгой'!BA29+'8. ГД Уренгой'!BA30</f>
        <v>765.6</v>
      </c>
      <c r="AM241" s="687">
        <f>'8. ГД Уренгой'!BC19+'8. ГД Уренгой'!BC21+'8. ГД Уренгой'!BC29+'8. ГД Уренгой'!BC30</f>
        <v>0</v>
      </c>
      <c r="AN241" s="687">
        <f t="shared" ref="AN241:AN251" si="343">IFERROR(AM241-AL241,"-")</f>
        <v>-765.6</v>
      </c>
      <c r="AO241" s="688">
        <f t="shared" ref="AO241:AO251" si="344">IFERROR(AM241/AL241,"-")</f>
        <v>0</v>
      </c>
      <c r="AP241" s="687">
        <f>'8. ГД Уренгой'!BG19+'8. ГД Уренгой'!BG21+'8. ГД Уренгой'!BG29+'8. ГД Уренгой'!BG30</f>
        <v>746.2</v>
      </c>
      <c r="AQ241" s="687">
        <f>'8. ГД Уренгой'!BI19+'8. ГД Уренгой'!BI21+'8. ГД Уренгой'!BI29+'8. ГД Уренгой'!BI30</f>
        <v>0</v>
      </c>
      <c r="AR241" s="687">
        <f t="shared" ref="AR241:AR251" si="345">IFERROR(AQ241-AP241,"-")</f>
        <v>-746.2</v>
      </c>
      <c r="AS241" s="688">
        <f t="shared" ref="AS241:AS251" si="346">IFERROR(AQ241/AP241,"-")</f>
        <v>0</v>
      </c>
      <c r="AT241" s="687">
        <f t="shared" ref="AT241:AT251" si="347">AX241+BB241+BF241</f>
        <v>1963.6999999999998</v>
      </c>
      <c r="AU241" s="687">
        <f t="shared" ref="AU241:AU251" si="348">AY241+BC241+BG241</f>
        <v>0</v>
      </c>
      <c r="AV241" s="687">
        <f t="shared" ref="AV241:AV251" si="349">IFERROR(AU241-AT241,"-")</f>
        <v>-1963.6999999999998</v>
      </c>
      <c r="AW241" s="688">
        <f t="shared" ref="AW241:AW251" si="350">IFERROR(AU241/AT241,"-")</f>
        <v>0</v>
      </c>
      <c r="AX241" s="687">
        <f>'8. ГД Уренгой'!BS19+'8. ГД Уренгой'!BS21+'8. ГД Уренгой'!BS29+'8. ГД Уренгой'!BS30</f>
        <v>520.9</v>
      </c>
      <c r="AY241" s="687">
        <f>'8. ГД Уренгой'!BU19+'8. ГД Уренгой'!BU21+'8. ГД Уренгой'!BU29+'8. ГД Уренгой'!BU30</f>
        <v>0</v>
      </c>
      <c r="AZ241" s="687">
        <f t="shared" ref="AZ241:AZ251" si="351">IFERROR(AY241-AX241,"-")</f>
        <v>-520.9</v>
      </c>
      <c r="BA241" s="688">
        <f t="shared" ref="BA241:BA251" si="352">IFERROR(AY241/AX241,"-")</f>
        <v>0</v>
      </c>
      <c r="BB241" s="687">
        <f>'8. ГД Уренгой'!BY19+'8. ГД Уренгой'!BY21+'8. ГД Уренгой'!BY29+'8. ГД Уренгой'!BY30</f>
        <v>721.1</v>
      </c>
      <c r="BC241" s="687">
        <f>'8. ГД Уренгой'!CA19+'8. ГД Уренгой'!CA21+'8. ГД Уренгой'!CA29+'8. ГД Уренгой'!CA30</f>
        <v>0</v>
      </c>
      <c r="BD241" s="687">
        <f t="shared" ref="BD241:BD251" si="353">IFERROR(BC241-BB241,"-")</f>
        <v>-721.1</v>
      </c>
      <c r="BE241" s="688">
        <f t="shared" ref="BE241:BE251" si="354">IFERROR(BC241/BB241,"-")</f>
        <v>0</v>
      </c>
      <c r="BF241" s="687">
        <f>'8. ГД Уренгой'!CE19+'8. ГД Уренгой'!CE21+'8. ГД Уренгой'!CE29+'8. ГД Уренгой'!CE30</f>
        <v>721.69999999999993</v>
      </c>
      <c r="BG241" s="687">
        <f>'8. ГД Уренгой'!CG19+'8. ГД Уренгой'!CG21+'8. ГД Уренгой'!CG29+'8. ГД Уренгой'!CG30</f>
        <v>0</v>
      </c>
      <c r="BH241" s="687">
        <f t="shared" ref="BH241:BH251" si="355">IFERROR(BG241-BF241,"-")</f>
        <v>-721.69999999999993</v>
      </c>
      <c r="BI241" s="688">
        <f t="shared" ref="BI241:BI251" si="356">IFERROR(BG241/BF241,"-")</f>
        <v>0</v>
      </c>
      <c r="BJ241" s="687">
        <f t="shared" ref="BJ241:BJ251" si="357">BN241+BR241+BV241</f>
        <v>2158.1999999999998</v>
      </c>
      <c r="BK241" s="687">
        <f t="shared" ref="BK241:BK251" si="358">BO241+BS241+BW241</f>
        <v>0</v>
      </c>
      <c r="BL241" s="687">
        <f t="shared" ref="BL241:BL251" si="359">IFERROR(BK241-BJ241,"-")</f>
        <v>-2158.1999999999998</v>
      </c>
      <c r="BM241" s="688">
        <f t="shared" ref="BM241:BM251" si="360">IFERROR(BK241/BJ241,"-")</f>
        <v>0</v>
      </c>
      <c r="BN241" s="687">
        <f>'8. ГД Уренгой'!CQ19+'8. ГД Уренгой'!CQ21+'8. ГД Уренгой'!CQ29+'8. ГД Уренгой'!CQ30</f>
        <v>729.4</v>
      </c>
      <c r="BO241" s="687">
        <f>'8. ГД Уренгой'!CS19+'8. ГД Уренгой'!CS21+'8. ГД Уренгой'!CS29+'8. ГД Уренгой'!CS30</f>
        <v>0</v>
      </c>
      <c r="BP241" s="687">
        <f t="shared" ref="BP241:BP251" si="361">IFERROR(BO241-BN241,"-")</f>
        <v>-729.4</v>
      </c>
      <c r="BQ241" s="688">
        <f t="shared" ref="BQ241:BQ251" si="362">IFERROR(BO241/BN241,"-")</f>
        <v>0</v>
      </c>
      <c r="BR241" s="687">
        <f>'8. ГД Уренгой'!CW19+'8. ГД Уренгой'!CW21+'8. ГД Уренгой'!CW29+'8. ГД Уренгой'!CW30</f>
        <v>699.7</v>
      </c>
      <c r="BS241" s="687">
        <f>'8. ГД Уренгой'!CY19+'8. ГД Уренгой'!CY21+'8. ГД Уренгой'!CY29+'8. ГД Уренгой'!CY30</f>
        <v>0</v>
      </c>
      <c r="BT241" s="687">
        <f t="shared" ref="BT241:BT251" si="363">IFERROR(BS241-BR241,"-")</f>
        <v>-699.7</v>
      </c>
      <c r="BU241" s="688">
        <f t="shared" ref="BU241:BU251" si="364">IFERROR(BS241/BR241,"-")</f>
        <v>0</v>
      </c>
      <c r="BV241" s="687">
        <f>'8. ГД Уренгой'!DC19+'8. ГД Уренгой'!DC21+'8. ГД Уренгой'!DC29+'8. ГД Уренгой'!DC30</f>
        <v>729.09999999999991</v>
      </c>
      <c r="BW241" s="687">
        <f>'8. ГД Уренгой'!DE19+'8. ГД Уренгой'!DE21+'8. ГД Уренгой'!DE29+'8. ГД Уренгой'!DE30</f>
        <v>0</v>
      </c>
      <c r="BX241" s="687">
        <f t="shared" ref="BX241:BX251" si="365">IFERROR(BW241-BV241,"-")</f>
        <v>-729.09999999999991</v>
      </c>
      <c r="BY241" s="688">
        <f t="shared" ref="BY241:BY251" si="366">IFERROR(BW241/BV241,"-")</f>
        <v>0</v>
      </c>
    </row>
    <row r="242" spans="2:77" ht="18.75" customHeight="1">
      <c r="B242" s="600"/>
      <c r="C242" s="496" t="s">
        <v>1669</v>
      </c>
      <c r="D242" s="528"/>
      <c r="E242" s="528"/>
      <c r="F242" s="529"/>
      <c r="G242" s="530" t="s">
        <v>1670</v>
      </c>
      <c r="H242" s="530"/>
      <c r="I242" s="715" t="s">
        <v>1438</v>
      </c>
      <c r="J242" s="687">
        <f t="shared" si="323"/>
        <v>0</v>
      </c>
      <c r="K242" s="687">
        <f t="shared" si="324"/>
        <v>0</v>
      </c>
      <c r="L242" s="687">
        <f t="shared" si="325"/>
        <v>0</v>
      </c>
      <c r="M242" s="688" t="str">
        <f t="shared" si="326"/>
        <v>-</v>
      </c>
      <c r="N242" s="687">
        <f t="shared" si="327"/>
        <v>0</v>
      </c>
      <c r="O242" s="687">
        <f t="shared" si="328"/>
        <v>0</v>
      </c>
      <c r="P242" s="687">
        <f t="shared" si="329"/>
        <v>0</v>
      </c>
      <c r="Q242" s="688" t="str">
        <f t="shared" si="330"/>
        <v>-</v>
      </c>
      <c r="R242" s="687">
        <f>'4. ГПП-УЗПКТ-СЗСК'!W51</f>
        <v>0</v>
      </c>
      <c r="S242" s="687">
        <f>'4. ГПП-УЗПКТ-СЗСК'!Y51</f>
        <v>0</v>
      </c>
      <c r="T242" s="687">
        <f t="shared" si="331"/>
        <v>0</v>
      </c>
      <c r="U242" s="688" t="str">
        <f t="shared" si="332"/>
        <v>-</v>
      </c>
      <c r="V242" s="687">
        <f>'4. ГПП-УЗПКТ-СЗСК'!AC51</f>
        <v>0</v>
      </c>
      <c r="W242" s="687">
        <f>'4. ГПП-УЗПКТ-СЗСК'!AE51</f>
        <v>0</v>
      </c>
      <c r="X242" s="687">
        <f t="shared" si="333"/>
        <v>0</v>
      </c>
      <c r="Y242" s="688" t="str">
        <f t="shared" si="334"/>
        <v>-</v>
      </c>
      <c r="Z242" s="687">
        <f>'4. ГПП-УЗПКТ-СЗСК'!AI51</f>
        <v>0</v>
      </c>
      <c r="AA242" s="687">
        <f>'4. ГПП-УЗПКТ-СЗСК'!AK51</f>
        <v>0</v>
      </c>
      <c r="AB242" s="687">
        <f t="shared" si="335"/>
        <v>0</v>
      </c>
      <c r="AC242" s="688" t="str">
        <f t="shared" si="336"/>
        <v>-</v>
      </c>
      <c r="AD242" s="687">
        <f t="shared" si="337"/>
        <v>0</v>
      </c>
      <c r="AE242" s="687">
        <f t="shared" si="338"/>
        <v>0</v>
      </c>
      <c r="AF242" s="687">
        <f t="shared" si="339"/>
        <v>0</v>
      </c>
      <c r="AG242" s="688" t="str">
        <f t="shared" si="340"/>
        <v>-</v>
      </c>
      <c r="AH242" s="687">
        <f>'4. ГПП-УЗПКТ-СЗСК'!AU51</f>
        <v>0</v>
      </c>
      <c r="AI242" s="687">
        <f>'4. ГПП-УЗПКТ-СЗСК'!AW51</f>
        <v>0</v>
      </c>
      <c r="AJ242" s="687">
        <f t="shared" si="341"/>
        <v>0</v>
      </c>
      <c r="AK242" s="688" t="str">
        <f t="shared" si="342"/>
        <v>-</v>
      </c>
      <c r="AL242" s="687">
        <f>'4. ГПП-УЗПКТ-СЗСК'!BA51</f>
        <v>0</v>
      </c>
      <c r="AM242" s="687">
        <f>'4. ГПП-УЗПКТ-СЗСК'!BC51</f>
        <v>0</v>
      </c>
      <c r="AN242" s="687">
        <f t="shared" si="343"/>
        <v>0</v>
      </c>
      <c r="AO242" s="688" t="str">
        <f t="shared" si="344"/>
        <v>-</v>
      </c>
      <c r="AP242" s="687">
        <f>'4. ГПП-УЗПКТ-СЗСК'!BG51</f>
        <v>0</v>
      </c>
      <c r="AQ242" s="687">
        <f>'4. ГПП-УЗПКТ-СЗСК'!BI51</f>
        <v>0</v>
      </c>
      <c r="AR242" s="687">
        <f t="shared" si="345"/>
        <v>0</v>
      </c>
      <c r="AS242" s="688" t="str">
        <f t="shared" si="346"/>
        <v>-</v>
      </c>
      <c r="AT242" s="687">
        <f t="shared" si="347"/>
        <v>0</v>
      </c>
      <c r="AU242" s="687">
        <f t="shared" si="348"/>
        <v>0</v>
      </c>
      <c r="AV242" s="687">
        <f t="shared" si="349"/>
        <v>0</v>
      </c>
      <c r="AW242" s="688" t="str">
        <f t="shared" si="350"/>
        <v>-</v>
      </c>
      <c r="AX242" s="687">
        <f>'4. ГПП-УЗПКТ-СЗСК'!BS51</f>
        <v>0</v>
      </c>
      <c r="AY242" s="687">
        <f>'4. ГПП-УЗПКТ-СЗСК'!BU51</f>
        <v>0</v>
      </c>
      <c r="AZ242" s="687">
        <f t="shared" si="351"/>
        <v>0</v>
      </c>
      <c r="BA242" s="688" t="str">
        <f t="shared" si="352"/>
        <v>-</v>
      </c>
      <c r="BB242" s="687">
        <f>'4. ГПП-УЗПКТ-СЗСК'!BY51</f>
        <v>0</v>
      </c>
      <c r="BC242" s="687">
        <f>'4. ГПП-УЗПКТ-СЗСК'!CA51</f>
        <v>0</v>
      </c>
      <c r="BD242" s="687">
        <f t="shared" si="353"/>
        <v>0</v>
      </c>
      <c r="BE242" s="688" t="str">
        <f t="shared" si="354"/>
        <v>-</v>
      </c>
      <c r="BF242" s="687">
        <f>'4. ГПП-УЗПКТ-СЗСК'!CE51</f>
        <v>0</v>
      </c>
      <c r="BG242" s="687">
        <f>'4. ГПП-УЗПКТ-СЗСК'!CG51</f>
        <v>0</v>
      </c>
      <c r="BH242" s="687">
        <f t="shared" si="355"/>
        <v>0</v>
      </c>
      <c r="BI242" s="688" t="str">
        <f t="shared" si="356"/>
        <v>-</v>
      </c>
      <c r="BJ242" s="687">
        <f t="shared" si="357"/>
        <v>0</v>
      </c>
      <c r="BK242" s="687">
        <f t="shared" si="358"/>
        <v>0</v>
      </c>
      <c r="BL242" s="687">
        <f t="shared" si="359"/>
        <v>0</v>
      </c>
      <c r="BM242" s="688" t="str">
        <f t="shared" si="360"/>
        <v>-</v>
      </c>
      <c r="BN242" s="687">
        <f>'4. ГПП-УЗПКТ-СЗСК'!CQ51</f>
        <v>0</v>
      </c>
      <c r="BO242" s="687">
        <f>'4. ГПП-УЗПКТ-СЗСК'!CS51</f>
        <v>0</v>
      </c>
      <c r="BP242" s="687">
        <f t="shared" si="361"/>
        <v>0</v>
      </c>
      <c r="BQ242" s="688" t="str">
        <f t="shared" si="362"/>
        <v>-</v>
      </c>
      <c r="BR242" s="687">
        <f>'4. ГПП-УЗПКТ-СЗСК'!CW51</f>
        <v>0</v>
      </c>
      <c r="BS242" s="687">
        <f>'4. ГПП-УЗПКТ-СЗСК'!CY51</f>
        <v>0</v>
      </c>
      <c r="BT242" s="687">
        <f t="shared" si="363"/>
        <v>0</v>
      </c>
      <c r="BU242" s="688" t="str">
        <f t="shared" si="364"/>
        <v>-</v>
      </c>
      <c r="BV242" s="687">
        <f>'4. ГПП-УЗПКТ-СЗСК'!DC51</f>
        <v>0</v>
      </c>
      <c r="BW242" s="687">
        <f>'4. ГПП-УЗПКТ-СЗСК'!DE51</f>
        <v>0</v>
      </c>
      <c r="BX242" s="687">
        <f t="shared" si="365"/>
        <v>0</v>
      </c>
      <c r="BY242" s="688" t="str">
        <f t="shared" si="366"/>
        <v>-</v>
      </c>
    </row>
    <row r="243" spans="2:77" ht="120" customHeight="1">
      <c r="B243" s="491" t="s">
        <v>938</v>
      </c>
      <c r="C243" s="514" t="s">
        <v>1671</v>
      </c>
      <c r="D243" s="528"/>
      <c r="E243" s="528"/>
      <c r="F243" s="529"/>
      <c r="G243" s="530" t="s">
        <v>1672</v>
      </c>
      <c r="H243" s="530"/>
      <c r="I243" s="521" t="s">
        <v>1438</v>
      </c>
      <c r="J243" s="687">
        <f t="shared" si="323"/>
        <v>12778.599999999999</v>
      </c>
      <c r="K243" s="687">
        <f t="shared" si="324"/>
        <v>0</v>
      </c>
      <c r="L243" s="687">
        <f t="shared" si="325"/>
        <v>-12778.599999999999</v>
      </c>
      <c r="M243" s="688">
        <f t="shared" si="326"/>
        <v>0</v>
      </c>
      <c r="N243" s="687">
        <f t="shared" si="327"/>
        <v>3393.8999999999996</v>
      </c>
      <c r="O243" s="687">
        <f t="shared" si="328"/>
        <v>0</v>
      </c>
      <c r="P243" s="687">
        <f t="shared" si="329"/>
        <v>-3393.8999999999996</v>
      </c>
      <c r="Q243" s="688">
        <f t="shared" si="330"/>
        <v>0</v>
      </c>
      <c r="R243" s="687">
        <f>'4. ГПП-УЗПКТ-СЗСК'!W15+'4. ГПП-УЗПКТ-СЗСК'!W16-'4. ГПП-УЗПКТ-СЗСК'!W225+'4. ГПП-УЗПКТ-СЗСК'!W226+'4. ГПП-УЗПКТ-СЗСК'!W19-0+0+0+0+'8. ГД Уренгой'!W17-'4. ГПП-УЗПКТ-СЗСК'!W24+0+'8. ГД Уренгой'!W19+'8. ГД Уренгой'!W21+0+0+0+0+'8. ГД Уренгой'!W29+'8. ГД Уренгой'!W30+'4. ГПП-УЗПКТ-СЗСК'!W35+'10. ГД Ноябрьск'!W19+'4. ГПП-УЗПКТ-СЗСК'!W45+'4. ГПП-УЗПКТ-СЗСК'!W46+0-0-0-'4. ГПП-УЗПКТ-СЗСК'!W45</f>
        <v>1176</v>
      </c>
      <c r="S243" s="687">
        <f>'4. ГПП-УЗПКТ-СЗСК'!Y15+'4. ГПП-УЗПКТ-СЗСК'!Y16-'4. ГПП-УЗПКТ-СЗСК'!Y225+'4. ГПП-УЗПКТ-СЗСК'!Y226+'4. ГПП-УЗПКТ-СЗСК'!Y19-0+0+0+0+'8. ГД Уренгой'!Y17-'4. ГПП-УЗПКТ-СЗСК'!Y24+0+'8. ГД Уренгой'!Y19+'8. ГД Уренгой'!Y21+0+0+0+0+'8. ГД Уренгой'!Y29+'8. ГД Уренгой'!Y30+'4. ГПП-УЗПКТ-СЗСК'!Y35+'10. ГД Ноябрьск'!Y19+'4. ГПП-УЗПКТ-СЗСК'!Y45+'4. ГПП-УЗПКТ-СЗСК'!Y46+0-0-0-'4. ГПП-УЗПКТ-СЗСК'!Y45</f>
        <v>0</v>
      </c>
      <c r="T243" s="687">
        <f t="shared" si="331"/>
        <v>-1176</v>
      </c>
      <c r="U243" s="688">
        <f t="shared" si="332"/>
        <v>0</v>
      </c>
      <c r="V243" s="687">
        <f>'4. ГПП-УЗПКТ-СЗСК'!AC15+'4. ГПП-УЗПКТ-СЗСК'!AC16-'4. ГПП-УЗПКТ-СЗСК'!AC225+'4. ГПП-УЗПКТ-СЗСК'!AC226+'4. ГПП-УЗПКТ-СЗСК'!AC19-0+0+0+0+'8. ГД Уренгой'!AC17-'4. ГПП-УЗПКТ-СЗСК'!AC24+0+'8. ГД Уренгой'!AC19+'8. ГД Уренгой'!AC21+0+0+0+0+'8. ГД Уренгой'!AC29+'8. ГД Уренгой'!AC30+'4. ГПП-УЗПКТ-СЗСК'!AC35+'10. ГД Ноябрьск'!AC19+'4. ГПП-УЗПКТ-СЗСК'!AC45+'4. ГПП-УЗПКТ-СЗСК'!AC46+0-0-0-'4. ГПП-УЗПКТ-СЗСК'!AC45</f>
        <v>1055.2</v>
      </c>
      <c r="W243" s="687">
        <f>'4. ГПП-УЗПКТ-СЗСК'!AE15+'4. ГПП-УЗПКТ-СЗСК'!AE16-'4. ГПП-УЗПКТ-СЗСК'!AE225+'4. ГПП-УЗПКТ-СЗСК'!AE226+'4. ГПП-УЗПКТ-СЗСК'!AE19-0+0+0+0+'8. ГД Уренгой'!AE17-'4. ГПП-УЗПКТ-СЗСК'!AE24+0+'8. ГД Уренгой'!AE19+'8. ГД Уренгой'!AE21+0+0+0+0+'8. ГД Уренгой'!AE29+'8. ГД Уренгой'!AE30+'4. ГПП-УЗПКТ-СЗСК'!AE35+'10. ГД Ноябрьск'!AE19+'4. ГПП-УЗПКТ-СЗСК'!AE45+'4. ГПП-УЗПКТ-СЗСК'!AE46+0-0-0-'4. ГПП-УЗПКТ-СЗСК'!AE45</f>
        <v>0</v>
      </c>
      <c r="X243" s="687">
        <f t="shared" si="333"/>
        <v>-1055.2</v>
      </c>
      <c r="Y243" s="688">
        <f t="shared" si="334"/>
        <v>0</v>
      </c>
      <c r="Z243" s="687">
        <f>'4. ГПП-УЗПКТ-СЗСК'!AI15+'4. ГПП-УЗПКТ-СЗСК'!AI16-'4. ГПП-УЗПКТ-СЗСК'!AI225+'4. ГПП-УЗПКТ-СЗСК'!AI226+'4. ГПП-УЗПКТ-СЗСК'!AI19-0+0+0+0+'8. ГД Уренгой'!AI17-'4. ГПП-УЗПКТ-СЗСК'!AI24+0+'8. ГД Уренгой'!AI19+'8. ГД Уренгой'!AI21+0+0+0+0+'8. ГД Уренгой'!AI29+'8. ГД Уренгой'!AI30+'4. ГПП-УЗПКТ-СЗСК'!AI35+'10. ГД Ноябрьск'!AI19+'4. ГПП-УЗПКТ-СЗСК'!AI45+'4. ГПП-УЗПКТ-СЗСК'!AI46+0-0-0-'4. ГПП-УЗПКТ-СЗСК'!AI45</f>
        <v>1162.7</v>
      </c>
      <c r="AA243" s="687">
        <f>'4. ГПП-УЗПКТ-СЗСК'!AK15+'4. ГПП-УЗПКТ-СЗСК'!AK16-'4. ГПП-УЗПКТ-СЗСК'!AK225+'4. ГПП-УЗПКТ-СЗСК'!AK226+'4. ГПП-УЗПКТ-СЗСК'!AK19-0+0+0+0+'8. ГД Уренгой'!AK17-'4. ГПП-УЗПКТ-СЗСК'!AK24+0+'8. ГД Уренгой'!AK19+'8. ГД Уренгой'!AK21+0+0+0+0+'8. ГД Уренгой'!AK29+'8. ГД Уренгой'!AK30+'4. ГПП-УЗПКТ-СЗСК'!AK35+'10. ГД Ноябрьск'!AK19+'4. ГПП-УЗПКТ-СЗСК'!AK45+'4. ГПП-УЗПКТ-СЗСК'!AK46+0-0-0-'4. ГПП-УЗПКТ-СЗСК'!AK45</f>
        <v>0</v>
      </c>
      <c r="AB243" s="687">
        <f t="shared" si="335"/>
        <v>-1162.7</v>
      </c>
      <c r="AC243" s="688">
        <f t="shared" si="336"/>
        <v>0</v>
      </c>
      <c r="AD243" s="687">
        <f t="shared" si="337"/>
        <v>3283.2</v>
      </c>
      <c r="AE243" s="687">
        <f t="shared" si="338"/>
        <v>0</v>
      </c>
      <c r="AF243" s="687">
        <f t="shared" si="339"/>
        <v>-3283.2</v>
      </c>
      <c r="AG243" s="688">
        <f t="shared" si="340"/>
        <v>0</v>
      </c>
      <c r="AH243" s="687">
        <f>'4. ГПП-УЗПКТ-СЗСК'!AU15+'4. ГПП-УЗПКТ-СЗСК'!AU16-'4. ГПП-УЗПКТ-СЗСК'!AU225+'4. ГПП-УЗПКТ-СЗСК'!AU226+'4. ГПП-УЗПКТ-СЗСК'!AU19-0+0+0+0+'8. ГД Уренгой'!AU17-'4. ГПП-УЗПКТ-СЗСК'!AU24+0+'8. ГД Уренгой'!AU19+'8. ГД Уренгой'!AU21+0+0+0+0+'8. ГД Уренгой'!AU29+'8. ГД Уренгой'!AU30+'4. ГПП-УЗПКТ-СЗСК'!AU35+'10. ГД Ноябрьск'!AU19+'4. ГПП-УЗПКТ-СЗСК'!AU45+'4. ГПП-УЗПКТ-СЗСК'!AU46+0-0-0-'4. ГПП-УЗПКТ-СЗСК'!AU45</f>
        <v>1117.9000000000001</v>
      </c>
      <c r="AI243" s="687">
        <f>'4. ГПП-УЗПКТ-СЗСК'!AW15+'4. ГПП-УЗПКТ-СЗСК'!AW16-'4. ГПП-УЗПКТ-СЗСК'!AW225+'4. ГПП-УЗПКТ-СЗСК'!AW226+'4. ГПП-УЗПКТ-СЗСК'!AW19-0+0+0+0+'8. ГД Уренгой'!AW17-'4. ГПП-УЗПКТ-СЗСК'!AW24+0+'8. ГД Уренгой'!AW19+'8. ГД Уренгой'!AW21+0+0+0+0+'8. ГД Уренгой'!AW29+'8. ГД Уренгой'!AW30+'4. ГПП-УЗПКТ-СЗСК'!AW35+'10. ГД Ноябрьск'!AW19+'4. ГПП-УЗПКТ-СЗСК'!AW45+'4. ГПП-УЗПКТ-СЗСК'!AW46+0-0-0-'4. ГПП-УЗПКТ-СЗСК'!AW45</f>
        <v>0</v>
      </c>
      <c r="AJ243" s="687">
        <f t="shared" si="341"/>
        <v>-1117.9000000000001</v>
      </c>
      <c r="AK243" s="688">
        <f t="shared" si="342"/>
        <v>0</v>
      </c>
      <c r="AL243" s="687">
        <f>'4. ГПП-УЗПКТ-СЗСК'!BA15+'4. ГПП-УЗПКТ-СЗСК'!BA16-'4. ГПП-УЗПКТ-СЗСК'!BA225+'4. ГПП-УЗПКТ-СЗСК'!BA226+'4. ГПП-УЗПКТ-СЗСК'!BA19-0+0+0+0+'8. ГД Уренгой'!BA17-'4. ГПП-УЗПКТ-СЗСК'!BA24+0+'8. ГД Уренгой'!BA19+'8. ГД Уренгой'!BA21+0+0+0+0+'8. ГД Уренгой'!BA29+'8. ГД Уренгой'!BA30+'4. ГПП-УЗПКТ-СЗСК'!BA35+'10. ГД Ноябрьск'!BA19+'4. ГПП-УЗПКТ-СЗСК'!BA45+'4. ГПП-УЗПКТ-СЗСК'!BA46+0-0-0-'4. ГПП-УЗПКТ-СЗСК'!BA45</f>
        <v>1137.6999999999998</v>
      </c>
      <c r="AM243" s="687">
        <f>'4. ГПП-УЗПКТ-СЗСК'!BC15+'4. ГПП-УЗПКТ-СЗСК'!BC16-'4. ГПП-УЗПКТ-СЗСК'!BC225+'4. ГПП-УЗПКТ-СЗСК'!BC226+'4. ГПП-УЗПКТ-СЗСК'!BC19-0+0+0+0+'8. ГД Уренгой'!BC17-'4. ГПП-УЗПКТ-СЗСК'!BC24+0+'8. ГД Уренгой'!BC19+'8. ГД Уренгой'!BC21+0+0+0+0+'8. ГД Уренгой'!BC29+'8. ГД Уренгой'!BC30+'4. ГПП-УЗПКТ-СЗСК'!BC35+'10. ГД Ноябрьск'!BC19+'4. ГПП-УЗПКТ-СЗСК'!BC45+'4. ГПП-УЗПКТ-СЗСК'!BC46+0-0-0-'4. ГПП-УЗПКТ-СЗСК'!BC45</f>
        <v>0</v>
      </c>
      <c r="AN243" s="687">
        <f t="shared" si="343"/>
        <v>-1137.6999999999998</v>
      </c>
      <c r="AO243" s="688">
        <f t="shared" si="344"/>
        <v>0</v>
      </c>
      <c r="AP243" s="687">
        <f>'4. ГПП-УЗПКТ-СЗСК'!BG15+'4. ГПП-УЗПКТ-СЗСК'!BG16-'4. ГПП-УЗПКТ-СЗСК'!BG225+'4. ГПП-УЗПКТ-СЗСК'!BG226+'4. ГПП-УЗПКТ-СЗСК'!BG19-0+0+0+0+'8. ГД Уренгой'!BG17-'4. ГПП-УЗПКТ-СЗСК'!BG24+0+'8. ГД Уренгой'!BG19+'8. ГД Уренгой'!BG21+0+0+0+0+'8. ГД Уренгой'!BG29+'8. ГД Уренгой'!BG30+'4. ГПП-УЗПКТ-СЗСК'!BG35+'10. ГД Ноябрьск'!BG19+'4. ГПП-УЗПКТ-СЗСК'!BG45+'4. ГПП-УЗПКТ-СЗСК'!BG46+0-0-0-'4. ГПП-УЗПКТ-СЗСК'!BG45</f>
        <v>1027.6000000000001</v>
      </c>
      <c r="AQ243" s="687">
        <f>'4. ГПП-УЗПКТ-СЗСК'!BI15+'4. ГПП-УЗПКТ-СЗСК'!BI16-'4. ГПП-УЗПКТ-СЗСК'!BI225+'4. ГПП-УЗПКТ-СЗСК'!BI226+'4. ГПП-УЗПКТ-СЗСК'!BI19-0+0+0+0+'8. ГД Уренгой'!BI17-'4. ГПП-УЗПКТ-СЗСК'!BI24+0+'8. ГД Уренгой'!BI19+'8. ГД Уренгой'!BI21+0+0+0+0+'8. ГД Уренгой'!BI29+'8. ГД Уренгой'!BI30+'4. ГПП-УЗПКТ-СЗСК'!BI35+'10. ГД Ноябрьск'!BI19+'4. ГПП-УЗПКТ-СЗСК'!BI45+'4. ГПП-УЗПКТ-СЗСК'!BI46+0-0-0-'4. ГПП-УЗПКТ-СЗСК'!BI45</f>
        <v>0</v>
      </c>
      <c r="AR243" s="687">
        <f t="shared" si="345"/>
        <v>-1027.6000000000001</v>
      </c>
      <c r="AS243" s="688">
        <f t="shared" si="346"/>
        <v>0</v>
      </c>
      <c r="AT243" s="687">
        <f t="shared" si="347"/>
        <v>2797.6</v>
      </c>
      <c r="AU243" s="687">
        <f t="shared" si="348"/>
        <v>0</v>
      </c>
      <c r="AV243" s="687">
        <f t="shared" si="349"/>
        <v>-2797.6</v>
      </c>
      <c r="AW243" s="688">
        <f t="shared" si="350"/>
        <v>0</v>
      </c>
      <c r="AX243" s="687">
        <f>'4. ГПП-УЗПКТ-СЗСК'!BS15+'4. ГПП-УЗПКТ-СЗСК'!BS16-'4. ГПП-УЗПКТ-СЗСК'!BS225+'4. ГПП-УЗПКТ-СЗСК'!BS226+'4. ГПП-УЗПКТ-СЗСК'!BS19-0+0+0+0+'8. ГД Уренгой'!BS17-'4. ГПП-УЗПКТ-СЗСК'!BS24+0+'8. ГД Уренгой'!BS19+'8. ГД Уренгой'!BS21+0+0+0+0+'8. ГД Уренгой'!BS29+'8. ГД Уренгой'!BS30+'4. ГПП-УЗПКТ-СЗСК'!BS35+'10. ГД Ноябрьск'!BS19+'4. ГПП-УЗПКТ-СЗСК'!BS45+'4. ГПП-УЗПКТ-СЗСК'!BS46+0-0-0-'4. ГПП-УЗПКТ-СЗСК'!BS45</f>
        <v>833.19999999999993</v>
      </c>
      <c r="AY243" s="687">
        <f>'4. ГПП-УЗПКТ-СЗСК'!BU15+'4. ГПП-УЗПКТ-СЗСК'!BU16-'4. ГПП-УЗПКТ-СЗСК'!BU225+'4. ГПП-УЗПКТ-СЗСК'!BU226+'4. ГПП-УЗПКТ-СЗСК'!BU19-0+0+0+0+'8. ГД Уренгой'!BU17-'4. ГПП-УЗПКТ-СЗСК'!BU24+0+'8. ГД Уренгой'!BU19+'8. ГД Уренгой'!BU21+0+0+0+0+'8. ГД Уренгой'!BU29+'8. ГД Уренгой'!BU30+'4. ГПП-УЗПКТ-СЗСК'!BU35+'10. ГД Ноябрьск'!BU19+'4. ГПП-УЗПКТ-СЗСК'!BU45+'4. ГПП-УЗПКТ-СЗСК'!BU46+0-0-0-'4. ГПП-УЗПКТ-СЗСК'!BU45</f>
        <v>0</v>
      </c>
      <c r="AZ243" s="687">
        <f t="shared" si="351"/>
        <v>-833.19999999999993</v>
      </c>
      <c r="BA243" s="688">
        <f t="shared" si="352"/>
        <v>0</v>
      </c>
      <c r="BB243" s="687">
        <f>'4. ГПП-УЗПКТ-СЗСК'!BY15+'4. ГПП-УЗПКТ-СЗСК'!BY16-'4. ГПП-УЗПКТ-СЗСК'!BY225+'4. ГПП-УЗПКТ-СЗСК'!BY226+'4. ГПП-УЗПКТ-СЗСК'!BY19-0+0+0+0+'8. ГД Уренгой'!BY17-'4. ГПП-УЗПКТ-СЗСК'!BY24+0+'8. ГД Уренгой'!BY19+'8. ГД Уренгой'!BY21+0+0+0+0+'8. ГД Уренгой'!BY29+'8. ГД Уренгой'!BY30+'4. ГПП-УЗПКТ-СЗСК'!BY35+'10. ГД Ноябрьск'!BY19+'4. ГПП-УЗПКТ-СЗСК'!BY45+'4. ГПП-УЗПКТ-СЗСК'!BY46+0-0-0-'4. ГПП-УЗПКТ-СЗСК'!BY45</f>
        <v>971.9</v>
      </c>
      <c r="BC243" s="687">
        <f>'4. ГПП-УЗПКТ-СЗСК'!CA15+'4. ГПП-УЗПКТ-СЗСК'!CA16-'4. ГПП-УЗПКТ-СЗСК'!CA225+'4. ГПП-УЗПКТ-СЗСК'!CA226+'4. ГПП-УЗПКТ-СЗСК'!CA19-0+0+0+0+'8. ГД Уренгой'!CA17-'4. ГПП-УЗПКТ-СЗСК'!CA24+0+'8. ГД Уренгой'!CA19+'8. ГД Уренгой'!CA21+0+0+0+0+'8. ГД Уренгой'!CA29+'8. ГД Уренгой'!CA30+'4. ГПП-УЗПКТ-СЗСК'!CA35+'10. ГД Ноябрьск'!CA19+'4. ГПП-УЗПКТ-СЗСК'!CA45+'4. ГПП-УЗПКТ-СЗСК'!CA46+0-0-0-'4. ГПП-УЗПКТ-СЗСК'!CA45</f>
        <v>0</v>
      </c>
      <c r="BD243" s="687">
        <f t="shared" si="353"/>
        <v>-971.9</v>
      </c>
      <c r="BE243" s="688">
        <f t="shared" si="354"/>
        <v>0</v>
      </c>
      <c r="BF243" s="687">
        <f>'4. ГПП-УЗПКТ-СЗСК'!CE15+'4. ГПП-УЗПКТ-СЗСК'!CE16-'4. ГПП-УЗПКТ-СЗСК'!CE225+'4. ГПП-УЗПКТ-СЗСК'!CE226+'4. ГПП-УЗПКТ-СЗСК'!CE19-0+0+0+0+'8. ГД Уренгой'!CE17-'4. ГПП-УЗПКТ-СЗСК'!CE24+0+'8. ГД Уренгой'!CE19+'8. ГД Уренгой'!CE21+0+0+0+0+'8. ГД Уренгой'!CE29+'8. ГД Уренгой'!CE30+'4. ГПП-УЗПКТ-СЗСК'!CE35+'10. ГД Ноябрьск'!CE19+'4. ГПП-УЗПКТ-СЗСК'!CE45+'4. ГПП-УЗПКТ-СЗСК'!CE46+0-0-0-'4. ГПП-УЗПКТ-СЗСК'!CE45</f>
        <v>992.5</v>
      </c>
      <c r="BG243" s="687">
        <f>'4. ГПП-УЗПКТ-СЗСК'!CG15+'4. ГПП-УЗПКТ-СЗСК'!CG16-'4. ГПП-УЗПКТ-СЗСК'!CG225+'4. ГПП-УЗПКТ-СЗСК'!CG226+'4. ГПП-УЗПКТ-СЗСК'!CG19-0+0+0+0+'8. ГД Уренгой'!CG17-'4. ГПП-УЗПКТ-СЗСК'!CG24+0+'8. ГД Уренгой'!CG19+'8. ГД Уренгой'!CG21+0+0+0+0+'8. ГД Уренгой'!CG29+'8. ГД Уренгой'!CG30+'4. ГПП-УЗПКТ-СЗСК'!CG35+'10. ГД Ноябрьск'!CG19+'4. ГПП-УЗПКТ-СЗСК'!CG45+'4. ГПП-УЗПКТ-СЗСК'!CG46+0-0-0-'4. ГПП-УЗПКТ-СЗСК'!CG45</f>
        <v>0</v>
      </c>
      <c r="BH243" s="687">
        <f t="shared" si="355"/>
        <v>-992.5</v>
      </c>
      <c r="BI243" s="688">
        <f t="shared" si="356"/>
        <v>0</v>
      </c>
      <c r="BJ243" s="687">
        <f t="shared" si="357"/>
        <v>3303.9000000000005</v>
      </c>
      <c r="BK243" s="687">
        <f t="shared" si="358"/>
        <v>0</v>
      </c>
      <c r="BL243" s="687">
        <f t="shared" si="359"/>
        <v>-3303.9000000000005</v>
      </c>
      <c r="BM243" s="688">
        <f t="shared" si="360"/>
        <v>0</v>
      </c>
      <c r="BN243" s="687">
        <f>'4. ГПП-УЗПКТ-СЗСК'!CQ15+'4. ГПП-УЗПКТ-СЗСК'!CQ16-'4. ГПП-УЗПКТ-СЗСК'!CQ225+'4. ГПП-УЗПКТ-СЗСК'!CQ226+'4. ГПП-УЗПКТ-СЗСК'!CQ19-0+0+0+0+'8. ГД Уренгой'!CQ17-'4. ГПП-УЗПКТ-СЗСК'!CQ24+0+'8. ГД Уренгой'!CQ19+'8. ГД Уренгой'!CQ21+0+0+0+0+'8. ГД Уренгой'!CQ29+'8. ГД Уренгой'!CQ30+'4. ГПП-УЗПКТ-СЗСК'!CQ35+'10. ГД Ноябрьск'!CQ19+'4. ГПП-УЗПКТ-СЗСК'!CQ45+'4. ГПП-УЗПКТ-СЗСК'!CQ46+0-0-0-'4. ГПП-УЗПКТ-СЗСК'!CQ45</f>
        <v>1110.8000000000002</v>
      </c>
      <c r="BO243" s="687">
        <f>'4. ГПП-УЗПКТ-СЗСК'!CS15+'4. ГПП-УЗПКТ-СЗСК'!CS16-'4. ГПП-УЗПКТ-СЗСК'!CS225+'4. ГПП-УЗПКТ-СЗСК'!CS226+'4. ГПП-УЗПКТ-СЗСК'!CS19-0+0+0+0+'8. ГД Уренгой'!CS17-'4. ГПП-УЗПКТ-СЗСК'!CS24+0+'8. ГД Уренгой'!CS19+'8. ГД Уренгой'!CS21+0+0+0+0+'8. ГД Уренгой'!CS29+'8. ГД Уренгой'!CS30+'4. ГПП-УЗПКТ-СЗСК'!CS35+'10. ГД Ноябрьск'!CS19+'4. ГПП-УЗПКТ-СЗСК'!CS45+'4. ГПП-УЗПКТ-СЗСК'!CS46+0-0-0-'4. ГПП-УЗПКТ-СЗСК'!CS45</f>
        <v>0</v>
      </c>
      <c r="BP243" s="687">
        <f t="shared" si="361"/>
        <v>-1110.8000000000002</v>
      </c>
      <c r="BQ243" s="688">
        <f t="shared" si="362"/>
        <v>0</v>
      </c>
      <c r="BR243" s="687">
        <f>'4. ГПП-УЗПКТ-СЗСК'!CW15+'4. ГПП-УЗПКТ-СЗСК'!CW16-'4. ГПП-УЗПКТ-СЗСК'!CW225+'4. ГПП-УЗПКТ-СЗСК'!CW226+'4. ГПП-УЗПКТ-СЗСК'!CW19-0+0+0+0+'8. ГД Уренгой'!CW17-'4. ГПП-УЗПКТ-СЗСК'!CW24+0+'8. ГД Уренгой'!CW19+'8. ГД Уренгой'!CW21+0+0+0+0+'8. ГД Уренгой'!CW29+'8. ГД Уренгой'!CW30+'4. ГПП-УЗПКТ-СЗСК'!CW35+'10. ГД Ноябрьск'!CW19+'4. ГПП-УЗПКТ-СЗСК'!CW45+'4. ГПП-УЗПКТ-СЗСК'!CW46+0-0-0-'4. ГПП-УЗПКТ-СЗСК'!CW45</f>
        <v>1076.6000000000001</v>
      </c>
      <c r="BS243" s="687">
        <f>'4. ГПП-УЗПКТ-СЗСК'!CY15+'4. ГПП-УЗПКТ-СЗСК'!CY16-'4. ГПП-УЗПКТ-СЗСК'!CY225+'4. ГПП-УЗПКТ-СЗСК'!CY226+'4. ГПП-УЗПКТ-СЗСК'!CY19-0+0+0+0+'8. ГД Уренгой'!CY17-'4. ГПП-УЗПКТ-СЗСК'!CY24+0+'8. ГД Уренгой'!CY19+'8. ГД Уренгой'!CY21+0+0+0+0+'8. ГД Уренгой'!CY29+'8. ГД Уренгой'!CY30+'4. ГПП-УЗПКТ-СЗСК'!CY35+'10. ГД Ноябрьск'!CY19+'4. ГПП-УЗПКТ-СЗСК'!CY45+'4. ГПП-УЗПКТ-СЗСК'!CY46+0-0-0-'4. ГПП-УЗПКТ-СЗСК'!CY45</f>
        <v>0</v>
      </c>
      <c r="BT243" s="687">
        <f t="shared" si="363"/>
        <v>-1076.6000000000001</v>
      </c>
      <c r="BU243" s="688">
        <f t="shared" si="364"/>
        <v>0</v>
      </c>
      <c r="BV243" s="687">
        <f>'4. ГПП-УЗПКТ-СЗСК'!DC15+'4. ГПП-УЗПКТ-СЗСК'!DC16-'4. ГПП-УЗПКТ-СЗСК'!DC225+'4. ГПП-УЗПКТ-СЗСК'!DC226+'4. ГПП-УЗПКТ-СЗСК'!DC19-0+0+0+0+'8. ГД Уренгой'!DC17-'4. ГПП-УЗПКТ-СЗСК'!DC24+0+'8. ГД Уренгой'!DC19+'8. ГД Уренгой'!DC21+0+0+0+0+'8. ГД Уренгой'!DC29+'8. ГД Уренгой'!DC30+'4. ГПП-УЗПКТ-СЗСК'!DC35+'10. ГД Ноябрьск'!DC19+'4. ГПП-УЗПКТ-СЗСК'!DC45+'4. ГПП-УЗПКТ-СЗСК'!DC46+0-0-0-'4. ГПП-УЗПКТ-СЗСК'!DC45</f>
        <v>1116.5000000000002</v>
      </c>
      <c r="BW243" s="687">
        <f>'4. ГПП-УЗПКТ-СЗСК'!DE15+'4. ГПП-УЗПКТ-СЗСК'!DE16-'4. ГПП-УЗПКТ-СЗСК'!DE225+'4. ГПП-УЗПКТ-СЗСК'!DE226+'4. ГПП-УЗПКТ-СЗСК'!DE19-0+0+0+0+'8. ГД Уренгой'!DE17-'4. ГПП-УЗПКТ-СЗСК'!DE24+0+'8. ГД Уренгой'!DE19+'8. ГД Уренгой'!DE21+0+0+0+0+'8. ГД Уренгой'!DE29+'8. ГД Уренгой'!DE30+'4. ГПП-УЗПКТ-СЗСК'!DE35+'10. ГД Ноябрьск'!DE19+'4. ГПП-УЗПКТ-СЗСК'!DE45+'4. ГПП-УЗПКТ-СЗСК'!DE46+0-0-0-'4. ГПП-УЗПКТ-СЗСК'!DE45</f>
        <v>0</v>
      </c>
      <c r="BX243" s="687">
        <f t="shared" si="365"/>
        <v>-1116.5000000000002</v>
      </c>
      <c r="BY243" s="688">
        <f t="shared" si="366"/>
        <v>0</v>
      </c>
    </row>
    <row r="244" spans="2:77" ht="108" customHeight="1">
      <c r="B244" s="600" t="s">
        <v>1673</v>
      </c>
      <c r="C244" s="599" t="s">
        <v>1674</v>
      </c>
      <c r="D244" s="528"/>
      <c r="E244" s="528"/>
      <c r="F244" s="529"/>
      <c r="G244" s="530" t="s">
        <v>1675</v>
      </c>
      <c r="H244" s="530"/>
      <c r="I244" s="521" t="s">
        <v>1438</v>
      </c>
      <c r="J244" s="687">
        <f t="shared" si="323"/>
        <v>12739.6</v>
      </c>
      <c r="K244" s="687">
        <f t="shared" si="324"/>
        <v>0</v>
      </c>
      <c r="L244" s="687">
        <f t="shared" si="325"/>
        <v>-12739.6</v>
      </c>
      <c r="M244" s="688">
        <f t="shared" si="326"/>
        <v>0</v>
      </c>
      <c r="N244" s="687">
        <f t="shared" si="327"/>
        <v>3382.9</v>
      </c>
      <c r="O244" s="687">
        <f t="shared" si="328"/>
        <v>0</v>
      </c>
      <c r="P244" s="687">
        <f t="shared" si="329"/>
        <v>-3382.9</v>
      </c>
      <c r="Q244" s="688">
        <f t="shared" si="330"/>
        <v>0</v>
      </c>
      <c r="R244" s="687">
        <f>'4. ГПП-УЗПКТ-СЗСК'!W15+'4. ГПП-УЗПКТ-СЗСК'!W16-'4. ГПП-УЗПКТ-СЗСК'!W225+'4. ГПП-УЗПКТ-СЗСК'!W226+'4. ГПП-УЗПКТ-СЗСК'!W19-0+0+0+0+'8. ГД Уренгой'!W17-'4. ГПП-УЗПКТ-СЗСК'!W24+0+'8. ГД Уренгой'!W19+'8. ГД Уренгой'!W21+0+0+0+0+'8. ГД Уренгой'!W29+'8. ГД Уренгой'!W30+'4. ГПП-УЗПКТ-СЗСК'!W35+'10. ГД Ноябрьск'!W19</f>
        <v>1172.2</v>
      </c>
      <c r="S244" s="687">
        <f>'4. ГПП-УЗПКТ-СЗСК'!Y15+'4. ГПП-УЗПКТ-СЗСК'!Y16-'4. ГПП-УЗПКТ-СЗСК'!Y225+'4. ГПП-УЗПКТ-СЗСК'!Y226+'4. ГПП-УЗПКТ-СЗСК'!Y19-0+0+0+0+'8. ГД Уренгой'!Y17-'4. ГПП-УЗПКТ-СЗСК'!Y24+0+'8. ГД Уренгой'!Y19+'8. ГД Уренгой'!Y21+0+0+0+0+'8. ГД Уренгой'!Y29+'8. ГД Уренгой'!Y30+'4. ГПП-УЗПКТ-СЗСК'!Y35+'10. ГД Ноябрьск'!Y19</f>
        <v>0</v>
      </c>
      <c r="T244" s="687">
        <f t="shared" si="331"/>
        <v>-1172.2</v>
      </c>
      <c r="U244" s="688">
        <f t="shared" si="332"/>
        <v>0</v>
      </c>
      <c r="V244" s="687">
        <f>'4. ГПП-УЗПКТ-СЗСК'!AC15+'4. ГПП-УЗПКТ-СЗСК'!AC16-'4. ГПП-УЗПКТ-СЗСК'!AC225+'4. ГПП-УЗПКТ-СЗСК'!AC226+'4. ГПП-УЗПКТ-СЗСК'!AC19-0+0+0+0+'8. ГД Уренгой'!AC17-'4. ГПП-УЗПКТ-СЗСК'!AC24+0+'8. ГД Уренгой'!AC19+'8. ГД Уренгой'!AC21+0+0+0+0+'8. ГД Уренгой'!AC29+'8. ГД Уренгой'!AC30+'4. ГПП-УЗПКТ-СЗСК'!AC35+'10. ГД Ноябрьск'!AC19</f>
        <v>1051.8</v>
      </c>
      <c r="W244" s="687">
        <f>'4. ГПП-УЗПКТ-СЗСК'!AE15+'4. ГПП-УЗПКТ-СЗСК'!AE16-'4. ГПП-УЗПКТ-СЗСК'!AE225+'4. ГПП-УЗПКТ-СЗСК'!AE226+'4. ГПП-УЗПКТ-СЗСК'!AE19-0+0+0+0+'8. ГД Уренгой'!AE17-'4. ГПП-УЗПКТ-СЗСК'!AE24+0+'8. ГД Уренгой'!AE19+'8. ГД Уренгой'!AE21+0+0+0+0+'8. ГД Уренгой'!AE29+'8. ГД Уренгой'!AE30+'4. ГПП-УЗПКТ-СЗСК'!AE35+'10. ГД Ноябрьск'!AE19</f>
        <v>0</v>
      </c>
      <c r="X244" s="687">
        <f t="shared" si="333"/>
        <v>-1051.8</v>
      </c>
      <c r="Y244" s="688">
        <f t="shared" si="334"/>
        <v>0</v>
      </c>
      <c r="Z244" s="687">
        <f>'4. ГПП-УЗПКТ-СЗСК'!AI15+'4. ГПП-УЗПКТ-СЗСК'!AI16-'4. ГПП-УЗПКТ-СЗСК'!AI225+'4. ГПП-УЗПКТ-СЗСК'!AI226+'4. ГПП-УЗПКТ-СЗСК'!AI19-0+0+0+0+'8. ГД Уренгой'!AI17-'4. ГПП-УЗПКТ-СЗСК'!AI24+0+'8. ГД Уренгой'!AI19+'8. ГД Уренгой'!AI21+0+0+0+0+'8. ГД Уренгой'!AI29+'8. ГД Уренгой'!AI30+'4. ГПП-УЗПКТ-СЗСК'!AI35+'10. ГД Ноябрьск'!AI19</f>
        <v>1158.9000000000001</v>
      </c>
      <c r="AA244" s="687">
        <f>'4. ГПП-УЗПКТ-СЗСК'!AK15+'4. ГПП-УЗПКТ-СЗСК'!AK16-'4. ГПП-УЗПКТ-СЗСК'!AK225+'4. ГПП-УЗПКТ-СЗСК'!AK226+'4. ГПП-УЗПКТ-СЗСК'!AK19-0+0+0+0+'8. ГД Уренгой'!AK17-'4. ГПП-УЗПКТ-СЗСК'!AK24+0+'8. ГД Уренгой'!AK19+'8. ГД Уренгой'!AK21+0+0+0+0+'8. ГД Уренгой'!AK29+'8. ГД Уренгой'!AK30+'4. ГПП-УЗПКТ-СЗСК'!AK35+'10. ГД Ноябрьск'!AK19</f>
        <v>0</v>
      </c>
      <c r="AB244" s="687">
        <f t="shared" si="335"/>
        <v>-1158.9000000000001</v>
      </c>
      <c r="AC244" s="688">
        <f t="shared" si="336"/>
        <v>0</v>
      </c>
      <c r="AD244" s="687">
        <f t="shared" si="337"/>
        <v>3275.8999999999996</v>
      </c>
      <c r="AE244" s="687">
        <f t="shared" si="338"/>
        <v>0</v>
      </c>
      <c r="AF244" s="687">
        <f t="shared" si="339"/>
        <v>-3275.8999999999996</v>
      </c>
      <c r="AG244" s="688">
        <f t="shared" si="340"/>
        <v>0</v>
      </c>
      <c r="AH244" s="687">
        <f>'4. ГПП-УЗПКТ-СЗСК'!AU15+'4. ГПП-УЗПКТ-СЗСК'!AU16-'4. ГПП-УЗПКТ-СЗСК'!AU225+'4. ГПП-УЗПКТ-СЗСК'!AU226+'4. ГПП-УЗПКТ-СЗСК'!AU19-0+0+0+0+'8. ГД Уренгой'!AU17-'4. ГПП-УЗПКТ-СЗСК'!AU24+0+'8. ГД Уренгой'!AU19+'8. ГД Уренгой'!AU21+0+0+0+0+'8. ГД Уренгой'!AU29+'8. ГД Уренгой'!AU30+'4. ГПП-УЗПКТ-СЗСК'!AU35+'10. ГД Ноябрьск'!AU19</f>
        <v>1115.5</v>
      </c>
      <c r="AI244" s="687">
        <f>'4. ГПП-УЗПКТ-СЗСК'!AW15+'4. ГПП-УЗПКТ-СЗСК'!AW16-'4. ГПП-УЗПКТ-СЗСК'!AW225+'4. ГПП-УЗПКТ-СЗСК'!AW226+'4. ГПП-УЗПКТ-СЗСК'!AW19-0+0+0+0+'8. ГД Уренгой'!AW17-'4. ГПП-УЗПКТ-СЗСК'!AW24+0+'8. ГД Уренгой'!AW19+'8. ГД Уренгой'!AW21+0+0+0+0+'8. ГД Уренгой'!AW29+'8. ГД Уренгой'!AW30+'4. ГПП-УЗПКТ-СЗСК'!AW35+'10. ГД Ноябрьск'!AW19</f>
        <v>0</v>
      </c>
      <c r="AJ244" s="687">
        <f t="shared" si="341"/>
        <v>-1115.5</v>
      </c>
      <c r="AK244" s="688">
        <f t="shared" si="342"/>
        <v>0</v>
      </c>
      <c r="AL244" s="687">
        <f>'4. ГПП-УЗПКТ-СЗСК'!BA15+'4. ГПП-УЗПКТ-СЗСК'!BA16-'4. ГПП-УЗПКТ-СЗСК'!BA225+'4. ГПП-УЗПКТ-СЗСК'!BA226+'4. ГПП-УЗПКТ-СЗСК'!BA19-0+0+0+0+'8. ГД Уренгой'!BA17-'4. ГПП-УЗПКТ-СЗСК'!BA24+0+'8. ГД Уренгой'!BA19+'8. ГД Уренгой'!BA21+0+0+0+0+'8. ГД Уренгой'!BA29+'8. ГД Уренгой'!BA30+'4. ГПП-УЗПКТ-СЗСК'!BA35+'10. ГД Ноябрьск'!BA19</f>
        <v>1135.1999999999998</v>
      </c>
      <c r="AM244" s="687">
        <f>'4. ГПП-УЗПКТ-СЗСК'!BC15+'4. ГПП-УЗПКТ-СЗСК'!BC16-'4. ГПП-УЗПКТ-СЗСК'!BC225+'4. ГПП-УЗПКТ-СЗСК'!BC226+'4. ГПП-УЗПКТ-СЗСК'!BC19-0+0+0+0+'8. ГД Уренгой'!BC17-'4. ГПП-УЗПКТ-СЗСК'!BC24+0+'8. ГД Уренгой'!BC19+'8. ГД Уренгой'!BC21+0+0+0+0+'8. ГД Уренгой'!BC29+'8. ГД Уренгой'!BC30+'4. ГПП-УЗПКТ-СЗСК'!BC35+'10. ГД Ноябрьск'!BC19</f>
        <v>0</v>
      </c>
      <c r="AN244" s="687">
        <f t="shared" si="343"/>
        <v>-1135.1999999999998</v>
      </c>
      <c r="AO244" s="688">
        <f t="shared" si="344"/>
        <v>0</v>
      </c>
      <c r="AP244" s="687">
        <f>'4. ГПП-УЗПКТ-СЗСК'!BG15+'4. ГПП-УЗПКТ-СЗСК'!BG16-'4. ГПП-УЗПКТ-СЗСК'!BG225+'4. ГПП-УЗПКТ-СЗСК'!BG226+'4. ГПП-УЗПКТ-СЗСК'!BG19-0+0+0+0+'8. ГД Уренгой'!BG17-'4. ГПП-УЗПКТ-СЗСК'!BG24+0+'8. ГД Уренгой'!BG19+'8. ГД Уренгой'!BG21+0+0+0+0+'8. ГД Уренгой'!BG29+'8. ГД Уренгой'!BG30+'4. ГПП-УЗПКТ-СЗСК'!BG35+'10. ГД Ноябрьск'!BG19</f>
        <v>1025.2</v>
      </c>
      <c r="AQ244" s="687">
        <f>'4. ГПП-УЗПКТ-СЗСК'!BI15+'4. ГПП-УЗПКТ-СЗСК'!BI16-'4. ГПП-УЗПКТ-СЗСК'!BI225+'4. ГПП-УЗПКТ-СЗСК'!BI226+'4. ГПП-УЗПКТ-СЗСК'!BI19-0+0+0+0+'8. ГД Уренгой'!BI17-'4. ГПП-УЗПКТ-СЗСК'!BI24+0+'8. ГД Уренгой'!BI19+'8. ГД Уренгой'!BI21+0+0+0+0+'8. ГД Уренгой'!BI29+'8. ГД Уренгой'!BI30+'4. ГПП-УЗПКТ-СЗСК'!BI35+'10. ГД Ноябрьск'!BI19</f>
        <v>0</v>
      </c>
      <c r="AR244" s="687">
        <f t="shared" si="345"/>
        <v>-1025.2</v>
      </c>
      <c r="AS244" s="688">
        <f t="shared" si="346"/>
        <v>0</v>
      </c>
      <c r="AT244" s="687">
        <f t="shared" si="347"/>
        <v>2787.1</v>
      </c>
      <c r="AU244" s="687">
        <f t="shared" si="348"/>
        <v>0</v>
      </c>
      <c r="AV244" s="687">
        <f t="shared" si="349"/>
        <v>-2787.1</v>
      </c>
      <c r="AW244" s="688">
        <f t="shared" si="350"/>
        <v>0</v>
      </c>
      <c r="AX244" s="687">
        <f>'4. ГПП-УЗПКТ-СЗСК'!BS15+'4. ГПП-УЗПКТ-СЗСК'!BS16-'4. ГПП-УЗПКТ-СЗСК'!BS225+'4. ГПП-УЗПКТ-СЗСК'!BS226+'4. ГПП-УЗПКТ-СЗСК'!BS19-0+0+0+0+'8. ГД Уренгой'!BS17-'4. ГПП-УЗПКТ-СЗСК'!BS24+0+'8. ГД Уренгой'!BS19+'8. ГД Уренгой'!BS21+0+0+0+0+'8. ГД Уренгой'!BS29+'8. ГД Уренгой'!BS30+'4. ГПП-УЗПКТ-СЗСК'!BS35+'10. ГД Ноябрьск'!BS19</f>
        <v>829.9</v>
      </c>
      <c r="AY244" s="687">
        <f>'4. ГПП-УЗПКТ-СЗСК'!BU15+'4. ГПП-УЗПКТ-СЗСК'!BU16-'4. ГПП-УЗПКТ-СЗСК'!BU225+'4. ГПП-УЗПКТ-СЗСК'!BU226+'4. ГПП-УЗПКТ-СЗСК'!BU19-0+0+0+0+'8. ГД Уренгой'!BU17-'4. ГПП-УЗПКТ-СЗСК'!BU24+0+'8. ГД Уренгой'!BU19+'8. ГД Уренгой'!BU21+0+0+0+0+'8. ГД Уренгой'!BU29+'8. ГД Уренгой'!BU30+'4. ГПП-УЗПКТ-СЗСК'!BU35+'10. ГД Ноябрьск'!BU19</f>
        <v>0</v>
      </c>
      <c r="AZ244" s="687">
        <f t="shared" si="351"/>
        <v>-829.9</v>
      </c>
      <c r="BA244" s="688">
        <f t="shared" si="352"/>
        <v>0</v>
      </c>
      <c r="BB244" s="687">
        <f>'4. ГПП-УЗПКТ-СЗСК'!BY15+'4. ГПП-УЗПКТ-СЗСК'!BY16-'4. ГПП-УЗПКТ-СЗСК'!BY225+'4. ГПП-УЗПКТ-СЗСК'!BY226+'4. ГПП-УЗПКТ-СЗСК'!BY19-0+0+0+0+'8. ГД Уренгой'!BY17-'4. ГПП-УЗПКТ-СЗСК'!BY24+0+'8. ГД Уренгой'!BY19+'8. ГД Уренгой'!BY21+0+0+0+0+'8. ГД Уренгой'!BY29+'8. ГД Уренгой'!BY30+'4. ГПП-УЗПКТ-СЗСК'!BY35+'10. ГД Ноябрьск'!BY19</f>
        <v>968.6</v>
      </c>
      <c r="BC244" s="687">
        <f>'4. ГПП-УЗПКТ-СЗСК'!CA15+'4. ГПП-УЗПКТ-СЗСК'!CA16-'4. ГПП-УЗПКТ-СЗСК'!CA225+'4. ГПП-УЗПКТ-СЗСК'!CA226+'4. ГПП-УЗПКТ-СЗСК'!CA19-0+0+0+0+'8. ГД Уренгой'!CA17-'4. ГПП-УЗПКТ-СЗСК'!CA24+0+'8. ГД Уренгой'!CA19+'8. ГД Уренгой'!CA21+0+0+0+0+'8. ГД Уренгой'!CA29+'8. ГД Уренгой'!CA30+'4. ГПП-УЗПКТ-СЗСК'!CA35+'10. ГД Ноябрьск'!CA19</f>
        <v>0</v>
      </c>
      <c r="BD244" s="687">
        <f t="shared" si="353"/>
        <v>-968.6</v>
      </c>
      <c r="BE244" s="688">
        <f t="shared" si="354"/>
        <v>0</v>
      </c>
      <c r="BF244" s="687">
        <f>'4. ГПП-УЗПКТ-СЗСК'!CE15+'4. ГПП-УЗПКТ-СЗСК'!CE16-'4. ГПП-УЗПКТ-СЗСК'!CE225+'4. ГПП-УЗПКТ-СЗСК'!CE226+'4. ГПП-УЗПКТ-СЗСК'!CE19-0+0+0+0+'8. ГД Уренгой'!CE17-'4. ГПП-УЗПКТ-СЗСК'!CE24+0+'8. ГД Уренгой'!CE19+'8. ГД Уренгой'!CE21+0+0+0+0+'8. ГД Уренгой'!CE29+'8. ГД Уренгой'!CE30+'4. ГПП-УЗПКТ-СЗСК'!CE35+'10. ГД Ноябрьск'!CE19</f>
        <v>988.6</v>
      </c>
      <c r="BG244" s="687">
        <f>'4. ГПП-УЗПКТ-СЗСК'!CG15+'4. ГПП-УЗПКТ-СЗСК'!CG16-'4. ГПП-УЗПКТ-СЗСК'!CG225+'4. ГПП-УЗПКТ-СЗСК'!CG226+'4. ГПП-УЗПКТ-СЗСК'!CG19-0+0+0+0+'8. ГД Уренгой'!CG17-'4. ГПП-УЗПКТ-СЗСК'!CG24+0+'8. ГД Уренгой'!CG19+'8. ГД Уренгой'!CG21+0+0+0+0+'8. ГД Уренгой'!CG29+'8. ГД Уренгой'!CG30+'4. ГПП-УЗПКТ-СЗСК'!CG35+'10. ГД Ноябрьск'!CG19</f>
        <v>0</v>
      </c>
      <c r="BH244" s="687">
        <f t="shared" si="355"/>
        <v>-988.6</v>
      </c>
      <c r="BI244" s="688">
        <f t="shared" si="356"/>
        <v>0</v>
      </c>
      <c r="BJ244" s="687">
        <f t="shared" si="357"/>
        <v>3293.7000000000007</v>
      </c>
      <c r="BK244" s="687">
        <f t="shared" si="358"/>
        <v>0</v>
      </c>
      <c r="BL244" s="687">
        <f t="shared" si="359"/>
        <v>-3293.7000000000007</v>
      </c>
      <c r="BM244" s="688">
        <f t="shared" si="360"/>
        <v>0</v>
      </c>
      <c r="BN244" s="687">
        <f>'4. ГПП-УЗПКТ-СЗСК'!CQ15+'4. ГПП-УЗПКТ-СЗСК'!CQ16-'4. ГПП-УЗПКТ-СЗСК'!CQ225+'4. ГПП-УЗПКТ-СЗСК'!CQ226+'4. ГПП-УЗПКТ-СЗСК'!CQ19-0+0+0+0+'8. ГД Уренгой'!CQ17-'4. ГПП-УЗПКТ-СЗСК'!CQ24+0+'8. ГД Уренгой'!CQ19+'8. ГД Уренгой'!CQ21+0+0+0+0+'8. ГД Уренгой'!CQ29+'8. ГД Уренгой'!CQ30+'4. ГПП-УЗПКТ-СЗСК'!CQ35+'10. ГД Ноябрьск'!CQ19</f>
        <v>1107.4000000000001</v>
      </c>
      <c r="BO244" s="687">
        <f>'4. ГПП-УЗПКТ-СЗСК'!CS15+'4. ГПП-УЗПКТ-СЗСК'!CS16-'4. ГПП-УЗПКТ-СЗСК'!CS225+'4. ГПП-УЗПКТ-СЗСК'!CS226+'4. ГПП-УЗПКТ-СЗСК'!CS19-0+0+0+0+'8. ГД Уренгой'!CS17-'4. ГПП-УЗПКТ-СЗСК'!CS24+0+'8. ГД Уренгой'!CS19+'8. ГД Уренгой'!CS21+0+0+0+0+'8. ГД Уренгой'!CS29+'8. ГД Уренгой'!CS30+'4. ГПП-УЗПКТ-СЗСК'!CS35+'10. ГД Ноябрьск'!CS19</f>
        <v>0</v>
      </c>
      <c r="BP244" s="687">
        <f t="shared" si="361"/>
        <v>-1107.4000000000001</v>
      </c>
      <c r="BQ244" s="688">
        <f t="shared" si="362"/>
        <v>0</v>
      </c>
      <c r="BR244" s="687">
        <f>'4. ГПП-УЗПКТ-СЗСК'!CW15+'4. ГПП-УЗПКТ-СЗСК'!CW16-'4. ГПП-УЗПКТ-СЗСК'!CW225+'4. ГПП-УЗПКТ-СЗСК'!CW226+'4. ГПП-УЗПКТ-СЗСК'!CW19-0+0+0+0+'8. ГД Уренгой'!CW17-'4. ГПП-УЗПКТ-СЗСК'!CW24+0+'8. ГД Уренгой'!CW19+'8. ГД Уренгой'!CW21+0+0+0+0+'8. ГД Уренгой'!CW29+'8. ГД Уренгой'!CW30+'4. ГПП-УЗПКТ-СЗСК'!CW35+'10. ГД Ноябрьск'!CW19</f>
        <v>1073.2</v>
      </c>
      <c r="BS244" s="687">
        <f>'4. ГПП-УЗПКТ-СЗСК'!CY15+'4. ГПП-УЗПКТ-СЗСК'!CY16-'4. ГПП-УЗПКТ-СЗСК'!CY225+'4. ГПП-УЗПКТ-СЗСК'!CY226+'4. ГПП-УЗПКТ-СЗСК'!CY19-0+0+0+0+'8. ГД Уренгой'!CY17-'4. ГПП-УЗПКТ-СЗСК'!CY24+0+'8. ГД Уренгой'!CY19+'8. ГД Уренгой'!CY21+0+0+0+0+'8. ГД Уренгой'!CY29+'8. ГД Уренгой'!CY30+'4. ГПП-УЗПКТ-СЗСК'!CY35+'10. ГД Ноябрьск'!CY19</f>
        <v>0</v>
      </c>
      <c r="BT244" s="687">
        <f t="shared" si="363"/>
        <v>-1073.2</v>
      </c>
      <c r="BU244" s="688">
        <f t="shared" si="364"/>
        <v>0</v>
      </c>
      <c r="BV244" s="687">
        <f>'4. ГПП-УЗПКТ-СЗСК'!DC15+'4. ГПП-УЗПКТ-СЗСК'!DC16-'4. ГПП-УЗПКТ-СЗСК'!DC225+'4. ГПП-УЗПКТ-СЗСК'!DC226+'4. ГПП-УЗПКТ-СЗСК'!DC19-0+0+0+0+'8. ГД Уренгой'!DC17-'4. ГПП-УЗПКТ-СЗСК'!DC24+0+'8. ГД Уренгой'!DC19+'8. ГД Уренгой'!DC21+0+0+0+0+'8. ГД Уренгой'!DC29+'8. ГД Уренгой'!DC30+'4. ГПП-УЗПКТ-СЗСК'!DC35+'10. ГД Ноябрьск'!DC19</f>
        <v>1113.1000000000001</v>
      </c>
      <c r="BW244" s="687">
        <f>'4. ГПП-УЗПКТ-СЗСК'!DE15+'4. ГПП-УЗПКТ-СЗСК'!DE16-'4. ГПП-УЗПКТ-СЗСК'!DE225+'4. ГПП-УЗПКТ-СЗСК'!DE226+'4. ГПП-УЗПКТ-СЗСК'!DE19-0+0+0+0+'8. ГД Уренгой'!DE17-'4. ГПП-УЗПКТ-СЗСК'!DE24+0+'8. ГД Уренгой'!DE19+'8. ГД Уренгой'!DE21+0+0+0+0+'8. ГД Уренгой'!DE29+'8. ГД Уренгой'!DE30+'4. ГПП-УЗПКТ-СЗСК'!DE35+'10. ГД Ноябрьск'!DE19</f>
        <v>0</v>
      </c>
      <c r="BX244" s="687">
        <f t="shared" si="365"/>
        <v>-1113.1000000000001</v>
      </c>
      <c r="BY244" s="688">
        <f t="shared" si="366"/>
        <v>0</v>
      </c>
    </row>
    <row r="245" spans="2:77" ht="24" customHeight="1">
      <c r="B245" s="600" t="s">
        <v>1676</v>
      </c>
      <c r="C245" s="494" t="s">
        <v>1505</v>
      </c>
      <c r="D245" s="528"/>
      <c r="E245" s="528"/>
      <c r="F245" s="529"/>
      <c r="G245" s="530" t="s">
        <v>1677</v>
      </c>
      <c r="H245" s="530"/>
      <c r="I245" s="521" t="s">
        <v>1438</v>
      </c>
      <c r="J245" s="687">
        <f t="shared" si="323"/>
        <v>2360.1999999999998</v>
      </c>
      <c r="K245" s="687">
        <f t="shared" si="324"/>
        <v>0</v>
      </c>
      <c r="L245" s="687">
        <f t="shared" si="325"/>
        <v>-2360.1999999999998</v>
      </c>
      <c r="M245" s="688">
        <f t="shared" si="326"/>
        <v>0</v>
      </c>
      <c r="N245" s="687">
        <f t="shared" si="327"/>
        <v>668.5</v>
      </c>
      <c r="O245" s="687">
        <f t="shared" si="328"/>
        <v>0</v>
      </c>
      <c r="P245" s="687">
        <f t="shared" si="329"/>
        <v>-668.5</v>
      </c>
      <c r="Q245" s="688">
        <f t="shared" si="330"/>
        <v>0</v>
      </c>
      <c r="R245" s="687">
        <f>'4. ГПП-УЗПКТ-СЗСК'!W15+'4. ГПП-УЗПКТ-СЗСК'!W16-'4. ГПП-УЗПКТ-СЗСК'!W225+'4. ГПП-УЗПКТ-СЗСК'!W226</f>
        <v>231.7</v>
      </c>
      <c r="S245" s="687">
        <f>'4. ГПП-УЗПКТ-СЗСК'!Y15+'4. ГПП-УЗПКТ-СЗСК'!Y16-'4. ГПП-УЗПКТ-СЗСК'!Y225+'4. ГПП-УЗПКТ-СЗСК'!Y226</f>
        <v>0</v>
      </c>
      <c r="T245" s="687">
        <f t="shared" si="331"/>
        <v>-231.7</v>
      </c>
      <c r="U245" s="688">
        <f t="shared" si="332"/>
        <v>0</v>
      </c>
      <c r="V245" s="687">
        <f>'4. ГПП-УЗПКТ-СЗСК'!AC15+'4. ГПП-УЗПКТ-СЗСК'!AC16-'4. ГПП-УЗПКТ-СЗСК'!AC225+'4. ГПП-УЗПКТ-СЗСК'!AC226</f>
        <v>207.3</v>
      </c>
      <c r="W245" s="687">
        <f>'4. ГПП-УЗПКТ-СЗСК'!AE15+'4. ГПП-УЗПКТ-СЗСК'!AE16-'4. ГПП-УЗПКТ-СЗСК'!AE225+'4. ГПП-УЗПКТ-СЗСК'!AE226</f>
        <v>0</v>
      </c>
      <c r="X245" s="687">
        <f t="shared" si="333"/>
        <v>-207.3</v>
      </c>
      <c r="Y245" s="688">
        <f t="shared" si="334"/>
        <v>0</v>
      </c>
      <c r="Z245" s="687">
        <f>'4. ГПП-УЗПКТ-СЗСК'!AI15+'4. ГПП-УЗПКТ-СЗСК'!AI16-'4. ГПП-УЗПКТ-СЗСК'!AI225+'4. ГПП-УЗПКТ-СЗСК'!AI226</f>
        <v>229.5</v>
      </c>
      <c r="AA245" s="687">
        <f>'4. ГПП-УЗПКТ-СЗСК'!AK15+'4. ГПП-УЗПКТ-СЗСК'!AK16-'4. ГПП-УЗПКТ-СЗСК'!AK225+'4. ГПП-УЗПКТ-СЗСК'!AK226</f>
        <v>0</v>
      </c>
      <c r="AB245" s="687">
        <f t="shared" si="335"/>
        <v>-229.5</v>
      </c>
      <c r="AC245" s="688">
        <f t="shared" si="336"/>
        <v>0</v>
      </c>
      <c r="AD245" s="687">
        <f t="shared" si="337"/>
        <v>582.1</v>
      </c>
      <c r="AE245" s="687">
        <f t="shared" si="338"/>
        <v>0</v>
      </c>
      <c r="AF245" s="687">
        <f t="shared" si="339"/>
        <v>-582.1</v>
      </c>
      <c r="AG245" s="688">
        <f t="shared" si="340"/>
        <v>0</v>
      </c>
      <c r="AH245" s="687">
        <f>'4. ГПП-УЗПКТ-СЗСК'!AU15+'4. ГПП-УЗПКТ-СЗСК'!AU16-'4. ГПП-УЗПКТ-СЗСК'!AU225+'4. ГПП-УЗПКТ-СЗСК'!AU226</f>
        <v>219.5</v>
      </c>
      <c r="AI245" s="687">
        <f>'4. ГПП-УЗПКТ-СЗСК'!AW15+'4. ГПП-УЗПКТ-СЗСК'!AW16-'4. ГПП-УЗПКТ-СЗСК'!AW225+'4. ГПП-УЗПКТ-СЗСК'!AW226</f>
        <v>0</v>
      </c>
      <c r="AJ245" s="687">
        <f t="shared" si="341"/>
        <v>-219.5</v>
      </c>
      <c r="AK245" s="688">
        <f t="shared" si="342"/>
        <v>0</v>
      </c>
      <c r="AL245" s="687">
        <f>'4. ГПП-УЗПКТ-СЗСК'!BA15+'4. ГПП-УЗПКТ-СЗСК'!BA16-'4. ГПП-УЗПКТ-СЗСК'!BA225+'4. ГПП-УЗПКТ-СЗСК'!BA226</f>
        <v>215.10000000000002</v>
      </c>
      <c r="AM245" s="687">
        <f>'4. ГПП-УЗПКТ-СЗСК'!BC15+'4. ГПП-УЗПКТ-СЗСК'!BC16-'4. ГПП-УЗПКТ-СЗСК'!BC225+'4. ГПП-УЗПКТ-СЗСК'!BC226</f>
        <v>0</v>
      </c>
      <c r="AN245" s="687">
        <f t="shared" si="343"/>
        <v>-215.10000000000002</v>
      </c>
      <c r="AO245" s="688">
        <f t="shared" si="344"/>
        <v>0</v>
      </c>
      <c r="AP245" s="687">
        <f>'4. ГПП-УЗПКТ-СЗСК'!BG15+'4. ГПП-УЗПКТ-СЗСК'!BG16-'4. ГПП-УЗПКТ-СЗСК'!BG225+'4. ГПП-УЗПКТ-СЗСК'!BG226</f>
        <v>147.5</v>
      </c>
      <c r="AQ245" s="687">
        <f>'4. ГПП-УЗПКТ-СЗСК'!BI15+'4. ГПП-УЗПКТ-СЗСК'!BI16-'4. ГПП-УЗПКТ-СЗСК'!BI225+'4. ГПП-УЗПКТ-СЗСК'!BI226</f>
        <v>0</v>
      </c>
      <c r="AR245" s="687">
        <f t="shared" si="345"/>
        <v>-147.5</v>
      </c>
      <c r="AS245" s="688">
        <f t="shared" si="346"/>
        <v>0</v>
      </c>
      <c r="AT245" s="687">
        <f t="shared" si="347"/>
        <v>436.5</v>
      </c>
      <c r="AU245" s="687">
        <f t="shared" si="348"/>
        <v>0</v>
      </c>
      <c r="AV245" s="687">
        <f t="shared" si="349"/>
        <v>-436.5</v>
      </c>
      <c r="AW245" s="688">
        <f t="shared" si="350"/>
        <v>0</v>
      </c>
      <c r="AX245" s="687">
        <f>'4. ГПП-УЗПКТ-СЗСК'!BS15+'4. ГПП-УЗПКТ-СЗСК'!BS16-'4. ГПП-УЗПКТ-СЗСК'!BS225+'4. ГПП-УЗПКТ-СЗСК'!BS226</f>
        <v>194.4</v>
      </c>
      <c r="AY245" s="687">
        <f>'4. ГПП-УЗПКТ-СЗСК'!BU15+'4. ГПП-УЗПКТ-СЗСК'!BU16-'4. ГПП-УЗПКТ-СЗСК'!BU225+'4. ГПП-УЗПКТ-СЗСК'!BU226</f>
        <v>0</v>
      </c>
      <c r="AZ245" s="687">
        <f t="shared" si="351"/>
        <v>-194.4</v>
      </c>
      <c r="BA245" s="688">
        <f t="shared" si="352"/>
        <v>0</v>
      </c>
      <c r="BB245" s="687">
        <f>'4. ГПП-УЗПКТ-СЗСК'!BY15+'4. ГПП-УЗПКТ-СЗСК'!BY16-'4. ГПП-УЗПКТ-СЗСК'!BY225+'4. ГПП-УЗПКТ-СЗСК'!BY226</f>
        <v>119.4</v>
      </c>
      <c r="BC245" s="687">
        <f>'4. ГПП-УЗПКТ-СЗСК'!CA15+'4. ГПП-УЗПКТ-СЗСК'!CA16-'4. ГПП-УЗПКТ-СЗСК'!CA225+'4. ГПП-УЗПКТ-СЗСК'!CA226</f>
        <v>0</v>
      </c>
      <c r="BD245" s="687">
        <f t="shared" si="353"/>
        <v>-119.4</v>
      </c>
      <c r="BE245" s="688">
        <f t="shared" si="354"/>
        <v>0</v>
      </c>
      <c r="BF245" s="687">
        <f>'4. ГПП-УЗПКТ-СЗСК'!CE15+'4. ГПП-УЗПКТ-СЗСК'!CE16-'4. ГПП-УЗПКТ-СЗСК'!CE225+'4. ГПП-УЗПКТ-СЗСК'!CE226</f>
        <v>122.7</v>
      </c>
      <c r="BG245" s="687">
        <f>'4. ГПП-УЗПКТ-СЗСК'!CG15+'4. ГПП-УЗПКТ-СЗСК'!CG16-'4. ГПП-УЗПКТ-СЗСК'!CG225+'4. ГПП-УЗПКТ-СЗСК'!CG226</f>
        <v>0</v>
      </c>
      <c r="BH245" s="687">
        <f t="shared" si="355"/>
        <v>-122.7</v>
      </c>
      <c r="BI245" s="688">
        <f t="shared" si="356"/>
        <v>0</v>
      </c>
      <c r="BJ245" s="687">
        <f t="shared" si="357"/>
        <v>673.09999999999991</v>
      </c>
      <c r="BK245" s="687">
        <f t="shared" si="358"/>
        <v>0</v>
      </c>
      <c r="BL245" s="687">
        <f t="shared" si="359"/>
        <v>-673.09999999999991</v>
      </c>
      <c r="BM245" s="688">
        <f t="shared" si="360"/>
        <v>0</v>
      </c>
      <c r="BN245" s="687">
        <f>'4. ГПП-УЗПКТ-СЗСК'!CQ15+'4. ГПП-УЗПКТ-СЗСК'!CQ16-'4. ГПП-УЗПКТ-СЗСК'!CQ225+'4. ГПП-УЗПКТ-СЗСК'!CQ226</f>
        <v>222.39999999999998</v>
      </c>
      <c r="BO245" s="687">
        <f>'4. ГПП-УЗПКТ-СЗСК'!CS15+'4. ГПП-УЗПКТ-СЗСК'!CS16-'4. ГПП-УЗПКТ-СЗСК'!CS225+'4. ГПП-УЗПКТ-СЗСК'!CS226</f>
        <v>0</v>
      </c>
      <c r="BP245" s="687">
        <f t="shared" si="361"/>
        <v>-222.39999999999998</v>
      </c>
      <c r="BQ245" s="688">
        <f t="shared" si="362"/>
        <v>0</v>
      </c>
      <c r="BR245" s="687">
        <f>'4. ГПП-УЗПКТ-СЗСК'!CW15+'4. ГПП-УЗПКТ-СЗСК'!CW16-'4. ГПП-УЗПКТ-СЗСК'!CW225+'4. ГПП-УЗПКТ-СЗСК'!CW226</f>
        <v>222.9</v>
      </c>
      <c r="BS245" s="687">
        <f>'4. ГПП-УЗПКТ-СЗСК'!CY15+'4. ГПП-УЗПКТ-СЗСК'!CY16-'4. ГПП-УЗПКТ-СЗСК'!CY225+'4. ГПП-УЗПКТ-СЗСК'!CY226</f>
        <v>0</v>
      </c>
      <c r="BT245" s="687">
        <f t="shared" si="363"/>
        <v>-222.9</v>
      </c>
      <c r="BU245" s="688">
        <f t="shared" si="364"/>
        <v>0</v>
      </c>
      <c r="BV245" s="687">
        <f>'4. ГПП-УЗПКТ-СЗСК'!DC15+'4. ГПП-УЗПКТ-СЗСК'!DC16-'4. ГПП-УЗПКТ-СЗСК'!DC225+'4. ГПП-УЗПКТ-СЗСК'!DC226</f>
        <v>227.8</v>
      </c>
      <c r="BW245" s="687">
        <f>'4. ГПП-УЗПКТ-СЗСК'!DE15+'4. ГПП-УЗПКТ-СЗСК'!DE16-'4. ГПП-УЗПКТ-СЗСК'!DE225+'4. ГПП-УЗПКТ-СЗСК'!DE226</f>
        <v>0</v>
      </c>
      <c r="BX245" s="687">
        <f t="shared" si="365"/>
        <v>-227.8</v>
      </c>
      <c r="BY245" s="688">
        <f t="shared" si="366"/>
        <v>0</v>
      </c>
    </row>
    <row r="246" spans="2:77" ht="18.75" customHeight="1">
      <c r="B246" s="600"/>
      <c r="C246" s="495" t="s">
        <v>1678</v>
      </c>
      <c r="D246" s="528"/>
      <c r="E246" s="528"/>
      <c r="F246" s="529"/>
      <c r="G246" s="530" t="s">
        <v>1633</v>
      </c>
      <c r="H246" s="530"/>
      <c r="I246" s="521" t="s">
        <v>1438</v>
      </c>
      <c r="J246" s="687">
        <f t="shared" si="323"/>
        <v>1404.3</v>
      </c>
      <c r="K246" s="687">
        <f t="shared" si="324"/>
        <v>0</v>
      </c>
      <c r="L246" s="687">
        <f t="shared" si="325"/>
        <v>-1404.3</v>
      </c>
      <c r="M246" s="688">
        <f t="shared" si="326"/>
        <v>0</v>
      </c>
      <c r="N246" s="687">
        <f t="shared" si="327"/>
        <v>385.29999999999995</v>
      </c>
      <c r="O246" s="687">
        <f t="shared" si="328"/>
        <v>0</v>
      </c>
      <c r="P246" s="687">
        <f t="shared" si="329"/>
        <v>-385.29999999999995</v>
      </c>
      <c r="Q246" s="688">
        <f t="shared" si="330"/>
        <v>0</v>
      </c>
      <c r="R246" s="687">
        <f>'4. ГПП-УЗПКТ-СЗСК'!W15</f>
        <v>134.19999999999999</v>
      </c>
      <c r="S246" s="687">
        <f>'4. ГПП-УЗПКТ-СЗСК'!Y15</f>
        <v>0</v>
      </c>
      <c r="T246" s="687">
        <f t="shared" si="331"/>
        <v>-134.19999999999999</v>
      </c>
      <c r="U246" s="688">
        <f t="shared" si="332"/>
        <v>0</v>
      </c>
      <c r="V246" s="687">
        <f>'4. ГПП-УЗПКТ-СЗСК'!AC15</f>
        <v>119.2</v>
      </c>
      <c r="W246" s="687">
        <f>'4. ГПП-УЗПКТ-СЗСК'!AE15</f>
        <v>0</v>
      </c>
      <c r="X246" s="687">
        <f t="shared" si="333"/>
        <v>-119.2</v>
      </c>
      <c r="Y246" s="688">
        <f t="shared" si="334"/>
        <v>0</v>
      </c>
      <c r="Z246" s="687">
        <f>'4. ГПП-УЗПКТ-СЗСК'!AI15</f>
        <v>131.9</v>
      </c>
      <c r="AA246" s="687">
        <f>'4. ГПП-УЗПКТ-СЗСК'!AK15</f>
        <v>0</v>
      </c>
      <c r="AB246" s="687">
        <f t="shared" si="335"/>
        <v>-131.9</v>
      </c>
      <c r="AC246" s="688">
        <f t="shared" si="336"/>
        <v>0</v>
      </c>
      <c r="AD246" s="687">
        <f t="shared" si="337"/>
        <v>294.89999999999998</v>
      </c>
      <c r="AE246" s="687">
        <f t="shared" si="338"/>
        <v>0</v>
      </c>
      <c r="AF246" s="687">
        <f t="shared" si="339"/>
        <v>-294.89999999999998</v>
      </c>
      <c r="AG246" s="688">
        <f t="shared" si="340"/>
        <v>0</v>
      </c>
      <c r="AH246" s="687">
        <f>'4. ГПП-УЗПКТ-СЗСК'!AU15</f>
        <v>125</v>
      </c>
      <c r="AI246" s="687">
        <f>'4. ГПП-УЗПКТ-СЗСК'!AW15</f>
        <v>0</v>
      </c>
      <c r="AJ246" s="687">
        <f t="shared" si="341"/>
        <v>-125</v>
      </c>
      <c r="AK246" s="688">
        <f t="shared" si="342"/>
        <v>0</v>
      </c>
      <c r="AL246" s="687">
        <f>'4. ГПП-УЗПКТ-СЗСК'!BA15</f>
        <v>117.4</v>
      </c>
      <c r="AM246" s="687">
        <f>'4. ГПП-УЗПКТ-СЗСК'!BC15</f>
        <v>0</v>
      </c>
      <c r="AN246" s="687">
        <f t="shared" si="343"/>
        <v>-117.4</v>
      </c>
      <c r="AO246" s="688">
        <f t="shared" si="344"/>
        <v>0</v>
      </c>
      <c r="AP246" s="687">
        <f>'4. ГПП-УЗПКТ-СЗСК'!BG15</f>
        <v>52.5</v>
      </c>
      <c r="AQ246" s="687">
        <f>'4. ГПП-УЗПКТ-СЗСК'!BI15</f>
        <v>0</v>
      </c>
      <c r="AR246" s="687">
        <f t="shared" si="345"/>
        <v>-52.5</v>
      </c>
      <c r="AS246" s="688">
        <f t="shared" si="346"/>
        <v>0</v>
      </c>
      <c r="AT246" s="687">
        <f t="shared" si="347"/>
        <v>335.5</v>
      </c>
      <c r="AU246" s="687">
        <f t="shared" si="348"/>
        <v>0</v>
      </c>
      <c r="AV246" s="687">
        <f t="shared" si="349"/>
        <v>-335.5</v>
      </c>
      <c r="AW246" s="688">
        <f t="shared" si="350"/>
        <v>0</v>
      </c>
      <c r="AX246" s="687">
        <f>'4. ГПП-УЗПКТ-СЗСК'!BS15</f>
        <v>98.9</v>
      </c>
      <c r="AY246" s="687">
        <f>'4. ГПП-УЗПКТ-СЗСК'!BU15</f>
        <v>0</v>
      </c>
      <c r="AZ246" s="687">
        <f t="shared" si="351"/>
        <v>-98.9</v>
      </c>
      <c r="BA246" s="688">
        <f t="shared" si="352"/>
        <v>0</v>
      </c>
      <c r="BB246" s="687">
        <f>'4. ГПП-УЗПКТ-СЗСК'!BY15</f>
        <v>119.4</v>
      </c>
      <c r="BC246" s="687">
        <f>'4. ГПП-УЗПКТ-СЗСК'!CA15</f>
        <v>0</v>
      </c>
      <c r="BD246" s="687">
        <f t="shared" si="353"/>
        <v>-119.4</v>
      </c>
      <c r="BE246" s="688">
        <f t="shared" si="354"/>
        <v>0</v>
      </c>
      <c r="BF246" s="687">
        <f>'4. ГПП-УЗПКТ-СЗСК'!CE15</f>
        <v>117.2</v>
      </c>
      <c r="BG246" s="687">
        <f>'4. ГПП-УЗПКТ-СЗСК'!CG15</f>
        <v>0</v>
      </c>
      <c r="BH246" s="687">
        <f t="shared" si="355"/>
        <v>-117.2</v>
      </c>
      <c r="BI246" s="688">
        <f t="shared" si="356"/>
        <v>0</v>
      </c>
      <c r="BJ246" s="687">
        <f t="shared" si="357"/>
        <v>388.6</v>
      </c>
      <c r="BK246" s="687">
        <f t="shared" si="358"/>
        <v>0</v>
      </c>
      <c r="BL246" s="687">
        <f t="shared" si="359"/>
        <v>-388.6</v>
      </c>
      <c r="BM246" s="688">
        <f t="shared" si="360"/>
        <v>0</v>
      </c>
      <c r="BN246" s="687">
        <f>'4. ГПП-УЗПКТ-СЗСК'!CQ15</f>
        <v>127.6</v>
      </c>
      <c r="BO246" s="687">
        <f>'4. ГПП-УЗПКТ-СЗСК'!CS15</f>
        <v>0</v>
      </c>
      <c r="BP246" s="687">
        <f t="shared" si="361"/>
        <v>-127.6</v>
      </c>
      <c r="BQ246" s="688">
        <f t="shared" si="362"/>
        <v>0</v>
      </c>
      <c r="BR246" s="687">
        <f>'4. ГПП-УЗПКТ-СЗСК'!CW15</f>
        <v>129.5</v>
      </c>
      <c r="BS246" s="687">
        <f>'4. ГПП-УЗПКТ-СЗСК'!CY15</f>
        <v>0</v>
      </c>
      <c r="BT246" s="687">
        <f t="shared" si="363"/>
        <v>-129.5</v>
      </c>
      <c r="BU246" s="688">
        <f t="shared" si="364"/>
        <v>0</v>
      </c>
      <c r="BV246" s="687">
        <f>'4. ГПП-УЗПКТ-СЗСК'!DC15</f>
        <v>131.5</v>
      </c>
      <c r="BW246" s="687">
        <f>'4. ГПП-УЗПКТ-СЗСК'!DE15</f>
        <v>0</v>
      </c>
      <c r="BX246" s="687">
        <f t="shared" si="365"/>
        <v>-131.5</v>
      </c>
      <c r="BY246" s="688">
        <f t="shared" si="366"/>
        <v>0</v>
      </c>
    </row>
    <row r="247" spans="2:77" ht="24" customHeight="1">
      <c r="B247" s="600"/>
      <c r="C247" s="496" t="s">
        <v>274</v>
      </c>
      <c r="D247" s="528"/>
      <c r="E247" s="528"/>
      <c r="F247" s="529"/>
      <c r="G247" s="530" t="s">
        <v>1679</v>
      </c>
      <c r="H247" s="530"/>
      <c r="I247" s="521" t="s">
        <v>1438</v>
      </c>
      <c r="J247" s="687">
        <f t="shared" si="323"/>
        <v>955.9</v>
      </c>
      <c r="K247" s="687">
        <f t="shared" si="324"/>
        <v>0</v>
      </c>
      <c r="L247" s="687">
        <f t="shared" si="325"/>
        <v>-955.9</v>
      </c>
      <c r="M247" s="688">
        <f t="shared" si="326"/>
        <v>0</v>
      </c>
      <c r="N247" s="687">
        <f t="shared" si="327"/>
        <v>283.2</v>
      </c>
      <c r="O247" s="687">
        <f t="shared" si="328"/>
        <v>0</v>
      </c>
      <c r="P247" s="687">
        <f t="shared" si="329"/>
        <v>-283.2</v>
      </c>
      <c r="Q247" s="688">
        <f t="shared" si="330"/>
        <v>0</v>
      </c>
      <c r="R247" s="687">
        <f>'4. ГПП-УЗПКТ-СЗСК'!W16-'4. ГПП-УЗПКТ-СЗСК'!W225+'4. ГПП-УЗПКТ-СЗСК'!W226</f>
        <v>97.5</v>
      </c>
      <c r="S247" s="687">
        <f>'4. ГПП-УЗПКТ-СЗСК'!Y16-'4. ГПП-УЗПКТ-СЗСК'!Y225+'4. ГПП-УЗПКТ-СЗСК'!Y226</f>
        <v>0</v>
      </c>
      <c r="T247" s="687">
        <f t="shared" si="331"/>
        <v>-97.5</v>
      </c>
      <c r="U247" s="688">
        <f t="shared" si="332"/>
        <v>0</v>
      </c>
      <c r="V247" s="687">
        <f>'4. ГПП-УЗПКТ-СЗСК'!AC16-'4. ГПП-УЗПКТ-СЗСК'!AC225+'4. ГПП-УЗПКТ-СЗСК'!AC226</f>
        <v>88.1</v>
      </c>
      <c r="W247" s="687">
        <f>'4. ГПП-УЗПКТ-СЗСК'!AE16-'4. ГПП-УЗПКТ-СЗСК'!AE225+'4. ГПП-УЗПКТ-СЗСК'!AE226</f>
        <v>0</v>
      </c>
      <c r="X247" s="687">
        <f t="shared" si="333"/>
        <v>-88.1</v>
      </c>
      <c r="Y247" s="688">
        <f t="shared" si="334"/>
        <v>0</v>
      </c>
      <c r="Z247" s="687">
        <f>'4. ГПП-УЗПКТ-СЗСК'!AI16-'4. ГПП-УЗПКТ-СЗСК'!AI225+'4. ГПП-УЗПКТ-СЗСК'!AI226</f>
        <v>97.6</v>
      </c>
      <c r="AA247" s="687">
        <f>'4. ГПП-УЗПКТ-СЗСК'!AK16-'4. ГПП-УЗПКТ-СЗСК'!AK225+'4. ГПП-УЗПКТ-СЗСК'!AK226</f>
        <v>0</v>
      </c>
      <c r="AB247" s="687">
        <f t="shared" si="335"/>
        <v>-97.6</v>
      </c>
      <c r="AC247" s="688">
        <f t="shared" si="336"/>
        <v>0</v>
      </c>
      <c r="AD247" s="687">
        <f t="shared" si="337"/>
        <v>287.2</v>
      </c>
      <c r="AE247" s="687">
        <f t="shared" si="338"/>
        <v>0</v>
      </c>
      <c r="AF247" s="687">
        <f t="shared" si="339"/>
        <v>-287.2</v>
      </c>
      <c r="AG247" s="688">
        <f t="shared" si="340"/>
        <v>0</v>
      </c>
      <c r="AH247" s="687">
        <f>'4. ГПП-УЗПКТ-СЗСК'!AU16-'4. ГПП-УЗПКТ-СЗСК'!AU225+'4. ГПП-УЗПКТ-СЗСК'!AU226</f>
        <v>94.5</v>
      </c>
      <c r="AI247" s="687">
        <f>'4. ГПП-УЗПКТ-СЗСК'!AW16-'4. ГПП-УЗПКТ-СЗСК'!AW225+'4. ГПП-УЗПКТ-СЗСК'!AW226</f>
        <v>0</v>
      </c>
      <c r="AJ247" s="687">
        <f t="shared" si="341"/>
        <v>-94.5</v>
      </c>
      <c r="AK247" s="688">
        <f t="shared" si="342"/>
        <v>0</v>
      </c>
      <c r="AL247" s="687">
        <f>'4. ГПП-УЗПКТ-СЗСК'!BA16-'4. ГПП-УЗПКТ-СЗСК'!BA225+'4. ГПП-УЗПКТ-СЗСК'!BA226</f>
        <v>97.7</v>
      </c>
      <c r="AM247" s="687">
        <f>'4. ГПП-УЗПКТ-СЗСК'!BC16-'4. ГПП-УЗПКТ-СЗСК'!BC225+'4. ГПП-УЗПКТ-СЗСК'!BC226</f>
        <v>0</v>
      </c>
      <c r="AN247" s="687">
        <f t="shared" si="343"/>
        <v>-97.7</v>
      </c>
      <c r="AO247" s="688">
        <f t="shared" si="344"/>
        <v>0</v>
      </c>
      <c r="AP247" s="687">
        <f>'4. ГПП-УЗПКТ-СЗСК'!BG16-'4. ГПП-УЗПКТ-СЗСК'!BG225+'4. ГПП-УЗПКТ-СЗСК'!BG226</f>
        <v>95</v>
      </c>
      <c r="AQ247" s="687">
        <f>'4. ГПП-УЗПКТ-СЗСК'!BI16-'4. ГПП-УЗПКТ-СЗСК'!BI225+'4. ГПП-УЗПКТ-СЗСК'!BI226</f>
        <v>0</v>
      </c>
      <c r="AR247" s="687">
        <f t="shared" si="345"/>
        <v>-95</v>
      </c>
      <c r="AS247" s="688">
        <f t="shared" si="346"/>
        <v>0</v>
      </c>
      <c r="AT247" s="687">
        <f t="shared" si="347"/>
        <v>101</v>
      </c>
      <c r="AU247" s="687">
        <f t="shared" si="348"/>
        <v>0</v>
      </c>
      <c r="AV247" s="687">
        <f t="shared" si="349"/>
        <v>-101</v>
      </c>
      <c r="AW247" s="688">
        <f t="shared" si="350"/>
        <v>0</v>
      </c>
      <c r="AX247" s="687">
        <f>'4. ГПП-УЗПКТ-СЗСК'!BS16-'4. ГПП-УЗПКТ-СЗСК'!BS225+'4. ГПП-УЗПКТ-СЗСК'!BS226</f>
        <v>95.5</v>
      </c>
      <c r="AY247" s="687">
        <f>'4. ГПП-УЗПКТ-СЗСК'!BU16-'4. ГПП-УЗПКТ-СЗСК'!BU225+'4. ГПП-УЗПКТ-СЗСК'!BU226</f>
        <v>0</v>
      </c>
      <c r="AZ247" s="687">
        <f t="shared" si="351"/>
        <v>-95.5</v>
      </c>
      <c r="BA247" s="688">
        <f t="shared" si="352"/>
        <v>0</v>
      </c>
      <c r="BB247" s="687">
        <f>'4. ГПП-УЗПКТ-СЗСК'!BY16-'4. ГПП-УЗПКТ-СЗСК'!BY225+'4. ГПП-УЗПКТ-СЗСК'!BY226</f>
        <v>0</v>
      </c>
      <c r="BC247" s="687">
        <f>'4. ГПП-УЗПКТ-СЗСК'!CA16-'4. ГПП-УЗПКТ-СЗСК'!CA225+'4. ГПП-УЗПКТ-СЗСК'!CA226</f>
        <v>0</v>
      </c>
      <c r="BD247" s="687">
        <f t="shared" si="353"/>
        <v>0</v>
      </c>
      <c r="BE247" s="688" t="str">
        <f t="shared" si="354"/>
        <v>-</v>
      </c>
      <c r="BF247" s="687">
        <f>'4. ГПП-УЗПКТ-СЗСК'!CE16-'4. ГПП-УЗПКТ-СЗСК'!CE225+'4. ГПП-УЗПКТ-СЗСК'!CE226</f>
        <v>5.5</v>
      </c>
      <c r="BG247" s="687">
        <f>'4. ГПП-УЗПКТ-СЗСК'!CG16-'4. ГПП-УЗПКТ-СЗСК'!CG225+'4. ГПП-УЗПКТ-СЗСК'!CG226</f>
        <v>0</v>
      </c>
      <c r="BH247" s="687">
        <f t="shared" si="355"/>
        <v>-5.5</v>
      </c>
      <c r="BI247" s="688">
        <f t="shared" si="356"/>
        <v>0</v>
      </c>
      <c r="BJ247" s="687">
        <f t="shared" si="357"/>
        <v>284.5</v>
      </c>
      <c r="BK247" s="687">
        <f t="shared" si="358"/>
        <v>0</v>
      </c>
      <c r="BL247" s="687">
        <f t="shared" si="359"/>
        <v>-284.5</v>
      </c>
      <c r="BM247" s="688">
        <f t="shared" si="360"/>
        <v>0</v>
      </c>
      <c r="BN247" s="687">
        <f>'4. ГПП-УЗПКТ-СЗСК'!CQ16-'4. ГПП-УЗПКТ-СЗСК'!CQ225+'4. ГПП-УЗПКТ-СЗСК'!CQ226</f>
        <v>94.8</v>
      </c>
      <c r="BO247" s="687">
        <f>'4. ГПП-УЗПКТ-СЗСК'!CS16-'4. ГПП-УЗПКТ-СЗСК'!CS225+'4. ГПП-УЗПКТ-СЗСК'!CS226</f>
        <v>0</v>
      </c>
      <c r="BP247" s="687">
        <f t="shared" si="361"/>
        <v>-94.8</v>
      </c>
      <c r="BQ247" s="688">
        <f t="shared" si="362"/>
        <v>0</v>
      </c>
      <c r="BR247" s="687">
        <f>'4. ГПП-УЗПКТ-СЗСК'!CW16-'4. ГПП-УЗПКТ-СЗСК'!CW225+'4. ГПП-УЗПКТ-СЗСК'!CW226</f>
        <v>93.4</v>
      </c>
      <c r="BS247" s="687">
        <f>'4. ГПП-УЗПКТ-СЗСК'!CY16-'4. ГПП-УЗПКТ-СЗСК'!CY225+'4. ГПП-УЗПКТ-СЗСК'!CY226</f>
        <v>0</v>
      </c>
      <c r="BT247" s="687">
        <f t="shared" si="363"/>
        <v>-93.4</v>
      </c>
      <c r="BU247" s="688">
        <f t="shared" si="364"/>
        <v>0</v>
      </c>
      <c r="BV247" s="687">
        <f>'4. ГПП-УЗПКТ-СЗСК'!DC16-'4. ГПП-УЗПКТ-СЗСК'!DC225+'4. ГПП-УЗПКТ-СЗСК'!DC226</f>
        <v>96.3</v>
      </c>
      <c r="BW247" s="687">
        <f>'4. ГПП-УЗПКТ-СЗСК'!DE16-'4. ГПП-УЗПКТ-СЗСК'!DE225+'4. ГПП-УЗПКТ-СЗСК'!DE226</f>
        <v>0</v>
      </c>
      <c r="BX247" s="687">
        <f t="shared" si="365"/>
        <v>-96.3</v>
      </c>
      <c r="BY247" s="688">
        <f t="shared" si="366"/>
        <v>0</v>
      </c>
    </row>
    <row r="248" spans="2:77" ht="48" customHeight="1">
      <c r="B248" s="600" t="s">
        <v>1680</v>
      </c>
      <c r="C248" s="494" t="s">
        <v>1443</v>
      </c>
      <c r="D248" s="528"/>
      <c r="E248" s="528"/>
      <c r="F248" s="529"/>
      <c r="G248" s="530" t="s">
        <v>1681</v>
      </c>
      <c r="H248" s="530"/>
      <c r="I248" s="521" t="s">
        <v>1438</v>
      </c>
      <c r="J248" s="687">
        <f t="shared" si="323"/>
        <v>7507.6999999999989</v>
      </c>
      <c r="K248" s="687">
        <f t="shared" si="324"/>
        <v>0</v>
      </c>
      <c r="L248" s="687">
        <f t="shared" si="325"/>
        <v>-7507.6999999999989</v>
      </c>
      <c r="M248" s="688">
        <f t="shared" si="326"/>
        <v>0</v>
      </c>
      <c r="N248" s="687">
        <f t="shared" si="327"/>
        <v>1930</v>
      </c>
      <c r="O248" s="687">
        <f t="shared" si="328"/>
        <v>0</v>
      </c>
      <c r="P248" s="687">
        <f t="shared" si="329"/>
        <v>-1930</v>
      </c>
      <c r="Q248" s="688">
        <f t="shared" si="330"/>
        <v>0</v>
      </c>
      <c r="R248" s="687">
        <f>'4. ГПП-УЗПКТ-СЗСК'!W19-0+0+0+0+'8. ГД Уренгой'!W17-'4. ГПП-УЗПКТ-СЗСК'!W24+0+'8. ГД Уренгой'!W19+'8. ГД Уренгой'!W21+0+0+0+0</f>
        <v>665.59999999999991</v>
      </c>
      <c r="S248" s="687">
        <f>'4. ГПП-УЗПКТ-СЗСК'!Y19-0+0+0+0+'8. ГД Уренгой'!Y17-'4. ГПП-УЗПКТ-СЗСК'!Y24+0+'8. ГД Уренгой'!Y19+'8. ГД Уренгой'!Y21+0+0+0+0</f>
        <v>0</v>
      </c>
      <c r="T248" s="687">
        <f t="shared" si="331"/>
        <v>-665.59999999999991</v>
      </c>
      <c r="U248" s="688">
        <f t="shared" si="332"/>
        <v>0</v>
      </c>
      <c r="V248" s="687">
        <f>'4. ГПП-УЗПКТ-СЗСК'!AC19-0+0+0+0+'8. ГД Уренгой'!AC17-'4. ГПП-УЗПКТ-СЗСК'!AC24+0+'8. ГД Уренгой'!AC19+'8. ГД Уренгой'!AC21+0+0+0+0</f>
        <v>600.4</v>
      </c>
      <c r="W248" s="687">
        <f>'4. ГПП-УЗПКТ-СЗСК'!AE19-0+0+0+0+'8. ГД Уренгой'!AE17-'4. ГПП-УЗПКТ-СЗСК'!AE24+0+'8. ГД Уренгой'!AE19+'8. ГД Уренгой'!AE21+0+0+0+0</f>
        <v>0</v>
      </c>
      <c r="X248" s="687">
        <f t="shared" si="333"/>
        <v>-600.4</v>
      </c>
      <c r="Y248" s="688">
        <f t="shared" si="334"/>
        <v>0</v>
      </c>
      <c r="Z248" s="687">
        <f>'4. ГПП-УЗПКТ-СЗСК'!AI19-0+0+0+0+'8. ГД Уренгой'!AI17-'4. ГПП-УЗПКТ-СЗСК'!AI24+0+'8. ГД Уренгой'!AI19+'8. ГД Уренгой'!AI21+0+0+0+0</f>
        <v>664</v>
      </c>
      <c r="AA248" s="687">
        <f>'4. ГПП-УЗПКТ-СЗСК'!AK19-0+0+0+0+'8. ГД Уренгой'!AK17-'4. ГПП-УЗПКТ-СЗСК'!AK24+0+'8. ГД Уренгой'!AK19+'8. ГД Уренгой'!AK21+0+0+0+0</f>
        <v>0</v>
      </c>
      <c r="AB248" s="687">
        <f t="shared" si="335"/>
        <v>-664</v>
      </c>
      <c r="AC248" s="688">
        <f t="shared" si="336"/>
        <v>0</v>
      </c>
      <c r="AD248" s="687">
        <f t="shared" si="337"/>
        <v>1941.3</v>
      </c>
      <c r="AE248" s="687">
        <f t="shared" si="338"/>
        <v>0</v>
      </c>
      <c r="AF248" s="687">
        <f t="shared" si="339"/>
        <v>-1941.3</v>
      </c>
      <c r="AG248" s="688">
        <f t="shared" si="340"/>
        <v>0</v>
      </c>
      <c r="AH248" s="687">
        <f>'4. ГПП-УЗПКТ-СЗСК'!AU19-0+0+0+0+'8. ГД Уренгой'!AU17-'4. ГПП-УЗПКТ-СЗСК'!AU24+0+'8. ГД Уренгой'!AU19+'8. ГД Уренгой'!AU21+0+0+0+0</f>
        <v>643.6</v>
      </c>
      <c r="AI248" s="687">
        <f>'4. ГПП-УЗПКТ-СЗСК'!AW19-0+0+0+0+'8. ГД Уренгой'!AW17-'4. ГПП-УЗПКТ-СЗСК'!AW24+0+'8. ГД Уренгой'!AW19+'8. ГД Уренгой'!AW21+0+0+0+0</f>
        <v>0</v>
      </c>
      <c r="AJ248" s="687">
        <f t="shared" si="341"/>
        <v>-643.6</v>
      </c>
      <c r="AK248" s="688">
        <f t="shared" si="342"/>
        <v>0</v>
      </c>
      <c r="AL248" s="687">
        <f>'4. ГПП-УЗПКТ-СЗСК'!BA19-0+0+0+0+'8. ГД Уренгой'!BA17-'4. ГПП-УЗПКТ-СЗСК'!BA24+0+'8. ГД Уренгой'!BA19+'8. ГД Уренгой'!BA21+0+0+0+0</f>
        <v>663.9</v>
      </c>
      <c r="AM248" s="687">
        <f>'4. ГПП-УЗПКТ-СЗСК'!BC19-0+0+0+0+'8. ГД Уренгой'!BC17-'4. ГПП-УЗПКТ-СЗСК'!BC24+0+'8. ГД Уренгой'!BC19+'8. ГД Уренгой'!BC21+0+0+0+0</f>
        <v>0</v>
      </c>
      <c r="AN248" s="687">
        <f t="shared" si="343"/>
        <v>-663.9</v>
      </c>
      <c r="AO248" s="688">
        <f t="shared" si="344"/>
        <v>0</v>
      </c>
      <c r="AP248" s="687">
        <f>'4. ГПП-УЗПКТ-СЗСК'!BG19-0+0+0+0+'8. ГД Уренгой'!BG17-'4. ГПП-УЗПКТ-СЗСК'!BG24+0+'8. ГД Уренгой'!BG19+'8. ГД Уренгой'!BG21+0+0+0+0</f>
        <v>633.79999999999995</v>
      </c>
      <c r="AQ248" s="687">
        <f>'4. ГПП-УЗПКТ-СЗСК'!BI19-0+0+0+0+'8. ГД Уренгой'!BI17-'4. ГПП-УЗПКТ-СЗСК'!BI24+0+'8. ГД Уренгой'!BI19+'8. ГД Уренгой'!BI21+0+0+0+0</f>
        <v>0</v>
      </c>
      <c r="AR248" s="687">
        <f t="shared" si="345"/>
        <v>-633.79999999999995</v>
      </c>
      <c r="AS248" s="688">
        <f t="shared" si="346"/>
        <v>0</v>
      </c>
      <c r="AT248" s="687">
        <f t="shared" si="347"/>
        <v>1704.6</v>
      </c>
      <c r="AU248" s="687">
        <f t="shared" si="348"/>
        <v>0</v>
      </c>
      <c r="AV248" s="687">
        <f t="shared" si="349"/>
        <v>-1704.6</v>
      </c>
      <c r="AW248" s="688">
        <f t="shared" si="350"/>
        <v>0</v>
      </c>
      <c r="AX248" s="687">
        <f>'4. ГПП-УЗПКТ-СЗСК'!BS19-0+0+0+0+'8. ГД Уренгой'!BS17-'4. ГПП-УЗПКТ-СЗСК'!BS24+0+'8. ГД Уренгой'!BS19+'8. ГД Уренгой'!BS21+0+0+0+0</f>
        <v>465.9</v>
      </c>
      <c r="AY248" s="687">
        <f>'4. ГПП-УЗПКТ-СЗСК'!BU19-0+0+0+0+'8. ГД Уренгой'!BU17-'4. ГПП-УЗПКТ-СЗСК'!BU24+0+'8. ГД Уренгой'!BU19+'8. ГД Уренгой'!BU21+0+0+0+0</f>
        <v>0</v>
      </c>
      <c r="AZ248" s="687">
        <f t="shared" si="351"/>
        <v>-465.9</v>
      </c>
      <c r="BA248" s="688">
        <f t="shared" si="352"/>
        <v>0</v>
      </c>
      <c r="BB248" s="687">
        <f>'4. ГПП-УЗПКТ-СЗСК'!BY19-0+0+0+0+'8. ГД Уренгой'!BY17-'4. ГПП-УЗПКТ-СЗСК'!BY24+0+'8. ГД Уренгой'!BY19+'8. ГД Уренгой'!BY21+0+0+0+0</f>
        <v>605.20000000000005</v>
      </c>
      <c r="BC248" s="687">
        <f>'4. ГПП-УЗПКТ-СЗСК'!CA19-0+0+0+0+'8. ГД Уренгой'!CA17-'4. ГПП-УЗПКТ-СЗСК'!CA24+0+'8. ГД Уренгой'!CA19+'8. ГД Уренгой'!CA21+0+0+0+0</f>
        <v>0</v>
      </c>
      <c r="BD248" s="687">
        <f t="shared" si="353"/>
        <v>-605.20000000000005</v>
      </c>
      <c r="BE248" s="688">
        <f t="shared" si="354"/>
        <v>0</v>
      </c>
      <c r="BF248" s="687">
        <f>'4. ГПП-УЗПКТ-СЗСК'!CE19-0+0+0+0+'8. ГД Уренгой'!CE17-'4. ГПП-УЗПКТ-СЗСК'!CE24+0+'8. ГД Уренгой'!CE19+'8. ГД Уренгой'!CE21+0+0+0+0</f>
        <v>633.5</v>
      </c>
      <c r="BG248" s="687">
        <f>'4. ГПП-УЗПКТ-СЗСК'!CG19-0+0+0+0+'8. ГД Уренгой'!CG17-'4. ГПП-УЗПКТ-СЗСК'!CG24+0+'8. ГД Уренгой'!CG19+'8. ГД Уренгой'!CG21+0+0+0+0</f>
        <v>0</v>
      </c>
      <c r="BH248" s="687">
        <f t="shared" si="355"/>
        <v>-633.5</v>
      </c>
      <c r="BI248" s="688">
        <f t="shared" si="356"/>
        <v>0</v>
      </c>
      <c r="BJ248" s="687">
        <f t="shared" si="357"/>
        <v>1931.7999999999997</v>
      </c>
      <c r="BK248" s="687">
        <f t="shared" si="358"/>
        <v>0</v>
      </c>
      <c r="BL248" s="687">
        <f t="shared" si="359"/>
        <v>-1931.7999999999997</v>
      </c>
      <c r="BM248" s="688">
        <f t="shared" si="360"/>
        <v>0</v>
      </c>
      <c r="BN248" s="687">
        <f>'4. ГПП-УЗПКТ-СЗСК'!CQ19-0+0+0+0+'8. ГД Уренгой'!CQ17-'4. ГПП-УЗПКТ-СЗСК'!CQ24+0+'8. ГД Уренгой'!CQ19+'8. ГД Уренгой'!CQ21+0+0+0+0</f>
        <v>649.09999999999991</v>
      </c>
      <c r="BO248" s="687">
        <f>'4. ГПП-УЗПКТ-СЗСК'!CS19-0+0+0+0+'8. ГД Уренгой'!CS17-'4. ГПП-УЗПКТ-СЗСК'!CS24+0+'8. ГД Уренгой'!CS19+'8. ГД Уренгой'!CS21+0+0+0+0</f>
        <v>0</v>
      </c>
      <c r="BP248" s="687">
        <f t="shared" si="361"/>
        <v>-649.09999999999991</v>
      </c>
      <c r="BQ248" s="688">
        <f t="shared" si="362"/>
        <v>0</v>
      </c>
      <c r="BR248" s="687">
        <f>'4. ГПП-УЗПКТ-СЗСК'!CW19-0+0+0+0+'8. ГД Уренгой'!CW17-'4. ГПП-УЗПКТ-СЗСК'!CW24+0+'8. ГД Уренгой'!CW19+'8. ГД Уренгой'!CW21+0+0+0+0</f>
        <v>625.79999999999995</v>
      </c>
      <c r="BS248" s="687">
        <f>'4. ГПП-УЗПКТ-СЗСК'!CY19-0+0+0+0+'8. ГД Уренгой'!CY17-'4. ГПП-УЗПКТ-СЗСК'!CY24+0+'8. ГД Уренгой'!CY19+'8. ГД Уренгой'!CY21+0+0+0+0</f>
        <v>0</v>
      </c>
      <c r="BT248" s="687">
        <f t="shared" si="363"/>
        <v>-625.79999999999995</v>
      </c>
      <c r="BU248" s="688">
        <f t="shared" si="364"/>
        <v>0</v>
      </c>
      <c r="BV248" s="687">
        <f>'4. ГПП-УЗПКТ-СЗСК'!DC19-0+0+0+0+'8. ГД Уренгой'!DC17-'4. ГПП-УЗПКТ-СЗСК'!DC24+0+'8. ГД Уренгой'!DC19+'8. ГД Уренгой'!DC21+0+0+0+0</f>
        <v>656.9</v>
      </c>
      <c r="BW248" s="687">
        <f>'4. ГПП-УЗПКТ-СЗСК'!DE19-0+0+0+0+'8. ГД Уренгой'!DE17-'4. ГПП-УЗПКТ-СЗСК'!DE24+0+'8. ГД Уренгой'!DE19+'8. ГД Уренгой'!DE21+0+0+0+0</f>
        <v>0</v>
      </c>
      <c r="BX248" s="687">
        <f t="shared" si="365"/>
        <v>-656.9</v>
      </c>
      <c r="BY248" s="688">
        <f t="shared" si="366"/>
        <v>0</v>
      </c>
    </row>
    <row r="249" spans="2:77" ht="18.75" customHeight="1">
      <c r="B249" s="600"/>
      <c r="C249" s="495" t="s">
        <v>1446</v>
      </c>
      <c r="D249" s="528"/>
      <c r="E249" s="528"/>
      <c r="F249" s="529"/>
      <c r="G249" s="530" t="s">
        <v>1447</v>
      </c>
      <c r="H249" s="530"/>
      <c r="I249" s="521" t="s">
        <v>1438</v>
      </c>
      <c r="J249" s="687">
        <f t="shared" si="323"/>
        <v>1233.7999999999997</v>
      </c>
      <c r="K249" s="687">
        <f t="shared" si="324"/>
        <v>0</v>
      </c>
      <c r="L249" s="687">
        <f t="shared" si="325"/>
        <v>-1233.7999999999997</v>
      </c>
      <c r="M249" s="688">
        <f t="shared" si="326"/>
        <v>0</v>
      </c>
      <c r="N249" s="687">
        <f t="shared" si="327"/>
        <v>316.39999999999998</v>
      </c>
      <c r="O249" s="687">
        <f t="shared" si="328"/>
        <v>0</v>
      </c>
      <c r="P249" s="687">
        <f t="shared" si="329"/>
        <v>-316.39999999999998</v>
      </c>
      <c r="Q249" s="688">
        <f t="shared" si="330"/>
        <v>0</v>
      </c>
      <c r="R249" s="687">
        <f>'4. ГПП-УЗПКТ-СЗСК'!W19-0+0</f>
        <v>108.9</v>
      </c>
      <c r="S249" s="687">
        <f>'4. ГПП-УЗПКТ-СЗСК'!Y19-0+0</f>
        <v>0</v>
      </c>
      <c r="T249" s="687">
        <f t="shared" si="331"/>
        <v>-108.9</v>
      </c>
      <c r="U249" s="688">
        <f t="shared" si="332"/>
        <v>0</v>
      </c>
      <c r="V249" s="687">
        <f>'4. ГПП-УЗПКТ-СЗСК'!AC19-0+0</f>
        <v>98.4</v>
      </c>
      <c r="W249" s="687">
        <f>'4. ГПП-УЗПКТ-СЗСК'!AE19-0+0</f>
        <v>0</v>
      </c>
      <c r="X249" s="687">
        <f t="shared" si="333"/>
        <v>-98.4</v>
      </c>
      <c r="Y249" s="688">
        <f t="shared" si="334"/>
        <v>0</v>
      </c>
      <c r="Z249" s="687">
        <f>'4. ГПП-УЗПКТ-СЗСК'!AI19-0+0</f>
        <v>109.1</v>
      </c>
      <c r="AA249" s="687">
        <f>'4. ГПП-УЗПКТ-СЗСК'!AK19-0+0</f>
        <v>0</v>
      </c>
      <c r="AB249" s="687">
        <f t="shared" si="335"/>
        <v>-109.1</v>
      </c>
      <c r="AC249" s="688">
        <f t="shared" si="336"/>
        <v>0</v>
      </c>
      <c r="AD249" s="687">
        <f t="shared" si="337"/>
        <v>309.39999999999998</v>
      </c>
      <c r="AE249" s="687">
        <f t="shared" si="338"/>
        <v>0</v>
      </c>
      <c r="AF249" s="687">
        <f t="shared" si="339"/>
        <v>-309.39999999999998</v>
      </c>
      <c r="AG249" s="688">
        <f t="shared" si="340"/>
        <v>0</v>
      </c>
      <c r="AH249" s="687">
        <f>'4. ГПП-УЗПКТ-СЗСК'!AU19-0+0</f>
        <v>108.2</v>
      </c>
      <c r="AI249" s="687">
        <f>'4. ГПП-УЗПКТ-СЗСК'!AW19-0+0</f>
        <v>0</v>
      </c>
      <c r="AJ249" s="687">
        <f t="shared" si="341"/>
        <v>-108.2</v>
      </c>
      <c r="AK249" s="688">
        <f t="shared" si="342"/>
        <v>0</v>
      </c>
      <c r="AL249" s="687">
        <f>'4. ГПП-УЗПКТ-СЗСК'!BA19-0+0</f>
        <v>111.5</v>
      </c>
      <c r="AM249" s="687">
        <f>'4. ГПП-УЗПКТ-СЗСК'!BC19-0+0</f>
        <v>0</v>
      </c>
      <c r="AN249" s="687">
        <f t="shared" si="343"/>
        <v>-111.5</v>
      </c>
      <c r="AO249" s="688">
        <f t="shared" si="344"/>
        <v>0</v>
      </c>
      <c r="AP249" s="687">
        <f>'4. ГПП-УЗПКТ-СЗСК'!BG19-0+0</f>
        <v>89.7</v>
      </c>
      <c r="AQ249" s="687">
        <f>'4. ГПП-УЗПКТ-СЗСК'!BI19-0+0</f>
        <v>0</v>
      </c>
      <c r="AR249" s="687">
        <f t="shared" si="345"/>
        <v>-89.7</v>
      </c>
      <c r="AS249" s="688">
        <f t="shared" si="346"/>
        <v>0</v>
      </c>
      <c r="AT249" s="687">
        <f t="shared" si="347"/>
        <v>272.59999999999997</v>
      </c>
      <c r="AU249" s="687">
        <f t="shared" si="348"/>
        <v>0</v>
      </c>
      <c r="AV249" s="687">
        <f t="shared" si="349"/>
        <v>-272.59999999999997</v>
      </c>
      <c r="AW249" s="688">
        <f t="shared" si="350"/>
        <v>0</v>
      </c>
      <c r="AX249" s="687">
        <f>'4. ГПП-УЗПКТ-СЗСК'!BS19-0+0</f>
        <v>71.3</v>
      </c>
      <c r="AY249" s="687">
        <f>'4. ГПП-УЗПКТ-СЗСК'!BU19-0+0</f>
        <v>0</v>
      </c>
      <c r="AZ249" s="687">
        <f t="shared" si="351"/>
        <v>-71.3</v>
      </c>
      <c r="BA249" s="688">
        <f t="shared" si="352"/>
        <v>0</v>
      </c>
      <c r="BB249" s="687">
        <f>'4. ГПП-УЗПКТ-СЗСК'!BY19-0+0</f>
        <v>98.6</v>
      </c>
      <c r="BC249" s="687">
        <f>'4. ГПП-УЗПКТ-СЗСК'!CA19-0+0</f>
        <v>0</v>
      </c>
      <c r="BD249" s="687">
        <f t="shared" si="353"/>
        <v>-98.6</v>
      </c>
      <c r="BE249" s="688">
        <f t="shared" si="354"/>
        <v>0</v>
      </c>
      <c r="BF249" s="687">
        <f>'4. ГПП-УЗПКТ-СЗСК'!CE19-0+0</f>
        <v>102.7</v>
      </c>
      <c r="BG249" s="687">
        <f>'4. ГПП-УЗПКТ-СЗСК'!CG19-0+0</f>
        <v>0</v>
      </c>
      <c r="BH249" s="687">
        <f t="shared" si="355"/>
        <v>-102.7</v>
      </c>
      <c r="BI249" s="688">
        <f t="shared" si="356"/>
        <v>0</v>
      </c>
      <c r="BJ249" s="687">
        <f t="shared" si="357"/>
        <v>335.4</v>
      </c>
      <c r="BK249" s="687">
        <f t="shared" si="358"/>
        <v>0</v>
      </c>
      <c r="BL249" s="687">
        <f t="shared" si="359"/>
        <v>-335.4</v>
      </c>
      <c r="BM249" s="688">
        <f t="shared" si="360"/>
        <v>0</v>
      </c>
      <c r="BN249" s="687">
        <f>'4. ГПП-УЗПКТ-СЗСК'!CQ19-0+0</f>
        <v>113</v>
      </c>
      <c r="BO249" s="687">
        <f>'4. ГПП-УЗПКТ-СЗСК'!CS19-0+0</f>
        <v>0</v>
      </c>
      <c r="BP249" s="687">
        <f t="shared" si="361"/>
        <v>-113</v>
      </c>
      <c r="BQ249" s="688">
        <f t="shared" si="362"/>
        <v>0</v>
      </c>
      <c r="BR249" s="687">
        <f>'4. ГПП-УЗПКТ-СЗСК'!CW19-0+0</f>
        <v>109.3</v>
      </c>
      <c r="BS249" s="687">
        <f>'4. ГПП-УЗПКТ-СЗСК'!CY19-0+0</f>
        <v>0</v>
      </c>
      <c r="BT249" s="687">
        <f t="shared" si="363"/>
        <v>-109.3</v>
      </c>
      <c r="BU249" s="688">
        <f t="shared" si="364"/>
        <v>0</v>
      </c>
      <c r="BV249" s="687">
        <f>'4. ГПП-УЗПКТ-СЗСК'!DC19-0+0</f>
        <v>113.1</v>
      </c>
      <c r="BW249" s="687">
        <f>'4. ГПП-УЗПКТ-СЗСК'!DE19-0+0</f>
        <v>0</v>
      </c>
      <c r="BX249" s="687">
        <f t="shared" si="365"/>
        <v>-113.1</v>
      </c>
      <c r="BY249" s="688">
        <f t="shared" si="366"/>
        <v>0</v>
      </c>
    </row>
    <row r="250" spans="2:77" ht="18.75" customHeight="1">
      <c r="B250" s="600"/>
      <c r="C250" s="496" t="s">
        <v>1452</v>
      </c>
      <c r="D250" s="528"/>
      <c r="E250" s="528"/>
      <c r="F250" s="529"/>
      <c r="G250" s="530" t="s">
        <v>694</v>
      </c>
      <c r="H250" s="530"/>
      <c r="I250" s="715" t="s">
        <v>1438</v>
      </c>
      <c r="J250" s="687">
        <f t="shared" si="323"/>
        <v>0</v>
      </c>
      <c r="K250" s="687">
        <f t="shared" si="324"/>
        <v>0</v>
      </c>
      <c r="L250" s="687">
        <f t="shared" si="325"/>
        <v>0</v>
      </c>
      <c r="M250" s="688" t="str">
        <f t="shared" si="326"/>
        <v>-</v>
      </c>
      <c r="N250" s="687">
        <f t="shared" si="327"/>
        <v>0</v>
      </c>
      <c r="O250" s="687">
        <f t="shared" si="328"/>
        <v>0</v>
      </c>
      <c r="P250" s="687">
        <f t="shared" si="329"/>
        <v>0</v>
      </c>
      <c r="Q250" s="688" t="str">
        <f t="shared" si="330"/>
        <v>-</v>
      </c>
      <c r="R250" s="687">
        <f>0+0</f>
        <v>0</v>
      </c>
      <c r="S250" s="687">
        <f>0+0</f>
        <v>0</v>
      </c>
      <c r="T250" s="687">
        <f t="shared" si="331"/>
        <v>0</v>
      </c>
      <c r="U250" s="688" t="str">
        <f t="shared" si="332"/>
        <v>-</v>
      </c>
      <c r="V250" s="687">
        <f>0+0</f>
        <v>0</v>
      </c>
      <c r="W250" s="687">
        <f>0+0</f>
        <v>0</v>
      </c>
      <c r="X250" s="687">
        <f t="shared" si="333"/>
        <v>0</v>
      </c>
      <c r="Y250" s="688" t="str">
        <f t="shared" si="334"/>
        <v>-</v>
      </c>
      <c r="Z250" s="687">
        <f>0+0</f>
        <v>0</v>
      </c>
      <c r="AA250" s="687">
        <f>0+0</f>
        <v>0</v>
      </c>
      <c r="AB250" s="687">
        <f t="shared" si="335"/>
        <v>0</v>
      </c>
      <c r="AC250" s="688" t="str">
        <f t="shared" si="336"/>
        <v>-</v>
      </c>
      <c r="AD250" s="687">
        <f t="shared" si="337"/>
        <v>0</v>
      </c>
      <c r="AE250" s="687">
        <f t="shared" si="338"/>
        <v>0</v>
      </c>
      <c r="AF250" s="687">
        <f t="shared" si="339"/>
        <v>0</v>
      </c>
      <c r="AG250" s="688" t="str">
        <f t="shared" si="340"/>
        <v>-</v>
      </c>
      <c r="AH250" s="687">
        <f>0+0</f>
        <v>0</v>
      </c>
      <c r="AI250" s="687">
        <f>0+0</f>
        <v>0</v>
      </c>
      <c r="AJ250" s="687">
        <f t="shared" si="341"/>
        <v>0</v>
      </c>
      <c r="AK250" s="688" t="str">
        <f t="shared" si="342"/>
        <v>-</v>
      </c>
      <c r="AL250" s="687">
        <f>0+0</f>
        <v>0</v>
      </c>
      <c r="AM250" s="687">
        <f>0+0</f>
        <v>0</v>
      </c>
      <c r="AN250" s="687">
        <f t="shared" si="343"/>
        <v>0</v>
      </c>
      <c r="AO250" s="688" t="str">
        <f t="shared" si="344"/>
        <v>-</v>
      </c>
      <c r="AP250" s="687">
        <f>0+0</f>
        <v>0</v>
      </c>
      <c r="AQ250" s="687">
        <f>0+0</f>
        <v>0</v>
      </c>
      <c r="AR250" s="687">
        <f t="shared" si="345"/>
        <v>0</v>
      </c>
      <c r="AS250" s="688" t="str">
        <f t="shared" si="346"/>
        <v>-</v>
      </c>
      <c r="AT250" s="687">
        <f t="shared" si="347"/>
        <v>0</v>
      </c>
      <c r="AU250" s="687">
        <f t="shared" si="348"/>
        <v>0</v>
      </c>
      <c r="AV250" s="687">
        <f t="shared" si="349"/>
        <v>0</v>
      </c>
      <c r="AW250" s="688" t="str">
        <f t="shared" si="350"/>
        <v>-</v>
      </c>
      <c r="AX250" s="687">
        <f>0+0</f>
        <v>0</v>
      </c>
      <c r="AY250" s="687">
        <f>0+0</f>
        <v>0</v>
      </c>
      <c r="AZ250" s="687">
        <f t="shared" si="351"/>
        <v>0</v>
      </c>
      <c r="BA250" s="688" t="str">
        <f t="shared" si="352"/>
        <v>-</v>
      </c>
      <c r="BB250" s="687">
        <f>0+0</f>
        <v>0</v>
      </c>
      <c r="BC250" s="687">
        <f>0+0</f>
        <v>0</v>
      </c>
      <c r="BD250" s="687">
        <f t="shared" si="353"/>
        <v>0</v>
      </c>
      <c r="BE250" s="688" t="str">
        <f t="shared" si="354"/>
        <v>-</v>
      </c>
      <c r="BF250" s="687">
        <f>0+0</f>
        <v>0</v>
      </c>
      <c r="BG250" s="687">
        <f>0+0</f>
        <v>0</v>
      </c>
      <c r="BH250" s="687">
        <f t="shared" si="355"/>
        <v>0</v>
      </c>
      <c r="BI250" s="688" t="str">
        <f t="shared" si="356"/>
        <v>-</v>
      </c>
      <c r="BJ250" s="687">
        <f t="shared" si="357"/>
        <v>0</v>
      </c>
      <c r="BK250" s="687">
        <f t="shared" si="358"/>
        <v>0</v>
      </c>
      <c r="BL250" s="687">
        <f t="shared" si="359"/>
        <v>0</v>
      </c>
      <c r="BM250" s="688" t="str">
        <f t="shared" si="360"/>
        <v>-</v>
      </c>
      <c r="BN250" s="687">
        <f>0+0</f>
        <v>0</v>
      </c>
      <c r="BO250" s="687">
        <f>0+0</f>
        <v>0</v>
      </c>
      <c r="BP250" s="687">
        <f t="shared" si="361"/>
        <v>0</v>
      </c>
      <c r="BQ250" s="688" t="str">
        <f t="shared" si="362"/>
        <v>-</v>
      </c>
      <c r="BR250" s="687">
        <f>0+0</f>
        <v>0</v>
      </c>
      <c r="BS250" s="687">
        <f>0+0</f>
        <v>0</v>
      </c>
      <c r="BT250" s="687">
        <f t="shared" si="363"/>
        <v>0</v>
      </c>
      <c r="BU250" s="688" t="str">
        <f t="shared" si="364"/>
        <v>-</v>
      </c>
      <c r="BV250" s="687">
        <f>0+0</f>
        <v>0</v>
      </c>
      <c r="BW250" s="687">
        <f>0+0</f>
        <v>0</v>
      </c>
      <c r="BX250" s="687">
        <f t="shared" si="365"/>
        <v>0</v>
      </c>
      <c r="BY250" s="688" t="str">
        <f t="shared" si="366"/>
        <v>-</v>
      </c>
    </row>
    <row r="251" spans="2:77" ht="18.75" customHeight="1">
      <c r="B251" s="600"/>
      <c r="C251" s="495" t="s">
        <v>280</v>
      </c>
      <c r="D251" s="528"/>
      <c r="E251" s="528"/>
      <c r="F251" s="529"/>
      <c r="G251" s="530" t="s">
        <v>1682</v>
      </c>
      <c r="H251" s="530"/>
      <c r="I251" s="521" t="s">
        <v>1438</v>
      </c>
      <c r="J251" s="687">
        <f t="shared" si="323"/>
        <v>458.5</v>
      </c>
      <c r="K251" s="687">
        <f t="shared" si="324"/>
        <v>0</v>
      </c>
      <c r="L251" s="687">
        <f t="shared" si="325"/>
        <v>-458.5</v>
      </c>
      <c r="M251" s="688">
        <f t="shared" si="326"/>
        <v>0</v>
      </c>
      <c r="N251" s="687">
        <f t="shared" si="327"/>
        <v>117.7</v>
      </c>
      <c r="O251" s="687">
        <f t="shared" si="328"/>
        <v>0</v>
      </c>
      <c r="P251" s="687">
        <f t="shared" si="329"/>
        <v>-117.7</v>
      </c>
      <c r="Q251" s="688">
        <f t="shared" si="330"/>
        <v>0</v>
      </c>
      <c r="R251" s="687">
        <f>'8. ГД Уренгой'!W17-'4. ГПП-УЗПКТ-СЗСК'!W24</f>
        <v>40.6</v>
      </c>
      <c r="S251" s="687">
        <f>'8. ГД Уренгой'!Y17-'4. ГПП-УЗПКТ-СЗСК'!Y24</f>
        <v>0</v>
      </c>
      <c r="T251" s="687">
        <f t="shared" si="331"/>
        <v>-40.6</v>
      </c>
      <c r="U251" s="688">
        <f t="shared" si="332"/>
        <v>0</v>
      </c>
      <c r="V251" s="687">
        <f>'8. ГД Уренгой'!AC17-'4. ГПП-УЗПКТ-СЗСК'!AC24</f>
        <v>36.6</v>
      </c>
      <c r="W251" s="687">
        <f>'8. ГД Уренгой'!AE17-'4. ГПП-УЗПКТ-СЗСК'!AE24</f>
        <v>0</v>
      </c>
      <c r="X251" s="687">
        <f t="shared" si="333"/>
        <v>-36.6</v>
      </c>
      <c r="Y251" s="688">
        <f t="shared" si="334"/>
        <v>0</v>
      </c>
      <c r="Z251" s="687">
        <f>'8. ГД Уренгой'!AI17-'4. ГПП-УЗПКТ-СЗСК'!AI24</f>
        <v>40.5</v>
      </c>
      <c r="AA251" s="687">
        <f>'8. ГД Уренгой'!AK17-'4. ГПП-УЗПКТ-СЗСК'!AK24</f>
        <v>0</v>
      </c>
      <c r="AB251" s="687">
        <f t="shared" si="335"/>
        <v>-40.5</v>
      </c>
      <c r="AC251" s="688">
        <f t="shared" si="336"/>
        <v>0</v>
      </c>
      <c r="AD251" s="687">
        <f t="shared" si="337"/>
        <v>118.1</v>
      </c>
      <c r="AE251" s="687">
        <f t="shared" si="338"/>
        <v>0</v>
      </c>
      <c r="AF251" s="687">
        <f t="shared" si="339"/>
        <v>-118.1</v>
      </c>
      <c r="AG251" s="688">
        <f t="shared" si="340"/>
        <v>0</v>
      </c>
      <c r="AH251" s="687">
        <f>'8. ГД Уренгой'!AU17-'4. ГПП-УЗПКТ-СЗСК'!AU24</f>
        <v>38.9</v>
      </c>
      <c r="AI251" s="687">
        <f>'8. ГД Уренгой'!AW17-'4. ГПП-УЗПКТ-СЗСК'!AW24</f>
        <v>0</v>
      </c>
      <c r="AJ251" s="687">
        <f t="shared" si="341"/>
        <v>-38.9</v>
      </c>
      <c r="AK251" s="688">
        <f t="shared" si="342"/>
        <v>0</v>
      </c>
      <c r="AL251" s="687">
        <f>'8. ГД Уренгой'!BA17-'4. ГПП-УЗПКТ-СЗСК'!BA24</f>
        <v>40.200000000000003</v>
      </c>
      <c r="AM251" s="687">
        <f>'8. ГД Уренгой'!BC17-'4. ГПП-УЗПКТ-СЗСК'!BC24</f>
        <v>0</v>
      </c>
      <c r="AN251" s="687">
        <f t="shared" si="343"/>
        <v>-40.200000000000003</v>
      </c>
      <c r="AO251" s="688">
        <f t="shared" si="344"/>
        <v>0</v>
      </c>
      <c r="AP251" s="687">
        <f>'8. ГД Уренгой'!BG17-'4. ГПП-УЗПКТ-СЗСК'!BG24</f>
        <v>39</v>
      </c>
      <c r="AQ251" s="687">
        <f>'8. ГД Уренгой'!BI17-'4. ГПП-УЗПКТ-СЗСК'!BI24</f>
        <v>0</v>
      </c>
      <c r="AR251" s="687">
        <f t="shared" si="345"/>
        <v>-39</v>
      </c>
      <c r="AS251" s="688">
        <f t="shared" si="346"/>
        <v>0</v>
      </c>
      <c r="AT251" s="687">
        <f t="shared" si="347"/>
        <v>105</v>
      </c>
      <c r="AU251" s="687">
        <f t="shared" si="348"/>
        <v>0</v>
      </c>
      <c r="AV251" s="687">
        <f t="shared" si="349"/>
        <v>-105</v>
      </c>
      <c r="AW251" s="688">
        <f t="shared" si="350"/>
        <v>0</v>
      </c>
      <c r="AX251" s="687">
        <f>'8. ГД Уренгой'!BS17-'4. ГПП-УЗПКТ-СЗСК'!BS24</f>
        <v>39.700000000000003</v>
      </c>
      <c r="AY251" s="687">
        <f>'8. ГД Уренгой'!BU17-'4. ГПП-УЗПКТ-СЗСК'!BU24</f>
        <v>0</v>
      </c>
      <c r="AZ251" s="687">
        <f t="shared" si="351"/>
        <v>-39.700000000000003</v>
      </c>
      <c r="BA251" s="688">
        <f t="shared" si="352"/>
        <v>0</v>
      </c>
      <c r="BB251" s="687">
        <f>'8. ГД Уренгой'!BY17-'4. ГПП-УЗПКТ-СЗСК'!BY24</f>
        <v>26.8</v>
      </c>
      <c r="BC251" s="687">
        <f>'8. ГД Уренгой'!CA17-'4. ГПП-УЗПКТ-СЗСК'!CA24</f>
        <v>0</v>
      </c>
      <c r="BD251" s="687">
        <f t="shared" si="353"/>
        <v>-26.8</v>
      </c>
      <c r="BE251" s="688">
        <f t="shared" si="354"/>
        <v>0</v>
      </c>
      <c r="BF251" s="687">
        <f>'8. ГД Уренгой'!CE17-'4. ГПП-УЗПКТ-СЗСК'!CE24</f>
        <v>38.5</v>
      </c>
      <c r="BG251" s="687">
        <f>'8. ГД Уренгой'!CG17-'4. ГПП-УЗПКТ-СЗСК'!CG24</f>
        <v>0</v>
      </c>
      <c r="BH251" s="687">
        <f t="shared" si="355"/>
        <v>-38.5</v>
      </c>
      <c r="BI251" s="688">
        <f t="shared" si="356"/>
        <v>0</v>
      </c>
      <c r="BJ251" s="687">
        <f t="shared" si="357"/>
        <v>117.7</v>
      </c>
      <c r="BK251" s="687">
        <f t="shared" si="358"/>
        <v>0</v>
      </c>
      <c r="BL251" s="687">
        <f t="shared" si="359"/>
        <v>-117.7</v>
      </c>
      <c r="BM251" s="688">
        <f t="shared" si="360"/>
        <v>0</v>
      </c>
      <c r="BN251" s="687">
        <f>'8. ГД Уренгой'!CQ17-'4. ГПП-УЗПКТ-СЗСК'!CQ24</f>
        <v>39.700000000000003</v>
      </c>
      <c r="BO251" s="687">
        <f>'8. ГД Уренгой'!CS17-'4. ГПП-УЗПКТ-СЗСК'!CS24</f>
        <v>0</v>
      </c>
      <c r="BP251" s="687">
        <f t="shared" si="361"/>
        <v>-39.700000000000003</v>
      </c>
      <c r="BQ251" s="688">
        <f t="shared" si="362"/>
        <v>0</v>
      </c>
      <c r="BR251" s="687">
        <f>'8. ГД Уренгой'!CW17-'4. ГПП-УЗПКТ-СЗСК'!CW24</f>
        <v>38.299999999999997</v>
      </c>
      <c r="BS251" s="687">
        <f>'8. ГД Уренгой'!CY17-'4. ГПП-УЗПКТ-СЗСК'!CY24</f>
        <v>0</v>
      </c>
      <c r="BT251" s="687">
        <f t="shared" si="363"/>
        <v>-38.299999999999997</v>
      </c>
      <c r="BU251" s="688">
        <f t="shared" si="364"/>
        <v>0</v>
      </c>
      <c r="BV251" s="687">
        <f>'8. ГД Уренгой'!DC17-'4. ГПП-УЗПКТ-СЗСК'!DC24</f>
        <v>39.700000000000003</v>
      </c>
      <c r="BW251" s="687">
        <f>'8. ГД Уренгой'!DE17-'4. ГПП-УЗПКТ-СЗСК'!DE24</f>
        <v>0</v>
      </c>
      <c r="BX251" s="687">
        <f t="shared" si="365"/>
        <v>-39.700000000000003</v>
      </c>
      <c r="BY251" s="688">
        <f t="shared" si="366"/>
        <v>0</v>
      </c>
    </row>
    <row r="252" spans="2:77" ht="18.75" customHeight="1">
      <c r="B252" s="600"/>
      <c r="C252" s="496" t="s">
        <v>1469</v>
      </c>
      <c r="D252" s="528"/>
      <c r="E252" s="528"/>
      <c r="F252" s="529"/>
      <c r="G252" s="530">
        <v>0</v>
      </c>
      <c r="H252" s="530"/>
      <c r="I252" s="521" t="s">
        <v>1438</v>
      </c>
      <c r="J252" s="681"/>
      <c r="K252" s="681"/>
      <c r="L252" s="681"/>
      <c r="M252" s="681"/>
      <c r="N252" s="681"/>
      <c r="O252" s="681"/>
      <c r="P252" s="681"/>
      <c r="Q252" s="681"/>
      <c r="R252" s="681"/>
      <c r="S252" s="681"/>
      <c r="T252" s="681"/>
      <c r="U252" s="681"/>
      <c r="V252" s="681"/>
      <c r="W252" s="681"/>
      <c r="X252" s="681"/>
      <c r="Y252" s="681"/>
      <c r="Z252" s="681"/>
      <c r="AA252" s="681"/>
      <c r="AB252" s="681"/>
      <c r="AC252" s="681"/>
      <c r="AD252" s="681"/>
      <c r="AE252" s="681"/>
      <c r="AF252" s="681"/>
      <c r="AG252" s="681"/>
      <c r="AH252" s="681"/>
      <c r="AI252" s="681"/>
      <c r="AJ252" s="681"/>
      <c r="AK252" s="681"/>
      <c r="AL252" s="681"/>
      <c r="AM252" s="681"/>
      <c r="AN252" s="681"/>
      <c r="AO252" s="681"/>
      <c r="AP252" s="681"/>
      <c r="AQ252" s="681"/>
      <c r="AR252" s="681"/>
      <c r="AS252" s="681"/>
      <c r="AT252" s="681"/>
      <c r="AU252" s="681"/>
      <c r="AV252" s="681"/>
      <c r="AW252" s="681"/>
      <c r="AX252" s="681"/>
      <c r="AY252" s="681"/>
      <c r="AZ252" s="681"/>
      <c r="BA252" s="681"/>
      <c r="BB252" s="681"/>
      <c r="BC252" s="681"/>
      <c r="BD252" s="681"/>
      <c r="BE252" s="681"/>
      <c r="BF252" s="681"/>
      <c r="BG252" s="681"/>
      <c r="BH252" s="681"/>
      <c r="BI252" s="681"/>
      <c r="BJ252" s="681"/>
      <c r="BK252" s="681"/>
      <c r="BL252" s="681"/>
      <c r="BM252" s="681"/>
      <c r="BN252" s="681"/>
      <c r="BO252" s="681"/>
      <c r="BP252" s="681"/>
      <c r="BQ252" s="681"/>
      <c r="BR252" s="681"/>
      <c r="BS252" s="681"/>
      <c r="BT252" s="681"/>
      <c r="BU252" s="681"/>
      <c r="BV252" s="681"/>
      <c r="BW252" s="681"/>
      <c r="BX252" s="681"/>
      <c r="BY252" s="681"/>
    </row>
    <row r="253" spans="2:77" ht="18.75" customHeight="1">
      <c r="B253" s="600"/>
      <c r="C253" s="495" t="s">
        <v>1643</v>
      </c>
      <c r="D253" s="528"/>
      <c r="E253" s="528"/>
      <c r="F253" s="529"/>
      <c r="G253" s="530" t="s">
        <v>1475</v>
      </c>
      <c r="H253" s="530"/>
      <c r="I253" s="521" t="s">
        <v>1438</v>
      </c>
      <c r="J253" s="687">
        <f>N253+AD253+AT253+BJ253</f>
        <v>2921.1</v>
      </c>
      <c r="K253" s="687">
        <f>O253+AE253+AU253+BK253</f>
        <v>0</v>
      </c>
      <c r="L253" s="687">
        <f>IFERROR(K253-J253,"-")</f>
        <v>-2921.1</v>
      </c>
      <c r="M253" s="688">
        <f>IFERROR(K253/J253,"-")</f>
        <v>0</v>
      </c>
      <c r="N253" s="687">
        <f>R253+V253+Z253</f>
        <v>751.5</v>
      </c>
      <c r="O253" s="687">
        <f>S253+W253+AA253</f>
        <v>0</v>
      </c>
      <c r="P253" s="687">
        <f>IFERROR(O253-N253,"-")</f>
        <v>-751.5</v>
      </c>
      <c r="Q253" s="688">
        <f>IFERROR(O253/N253,"-")</f>
        <v>0</v>
      </c>
      <c r="R253" s="687">
        <f>'8. ГД Уренгой'!W19</f>
        <v>259.7</v>
      </c>
      <c r="S253" s="687">
        <f>'8. ГД Уренгой'!Y19</f>
        <v>0</v>
      </c>
      <c r="T253" s="687">
        <f>IFERROR(S253-R253,"-")</f>
        <v>-259.7</v>
      </c>
      <c r="U253" s="688">
        <f>IFERROR(S253/R253,"-")</f>
        <v>0</v>
      </c>
      <c r="V253" s="687">
        <f>'8. ГД Уренгой'!AC19</f>
        <v>233.8</v>
      </c>
      <c r="W253" s="687">
        <f>'8. ГД Уренгой'!AE19</f>
        <v>0</v>
      </c>
      <c r="X253" s="687">
        <f>IFERROR(W253-V253,"-")</f>
        <v>-233.8</v>
      </c>
      <c r="Y253" s="688">
        <f>IFERROR(W253/V253,"-")</f>
        <v>0</v>
      </c>
      <c r="Z253" s="687">
        <f>'8. ГД Уренгой'!AI19</f>
        <v>258</v>
      </c>
      <c r="AA253" s="687">
        <f>'8. ГД Уренгой'!AK19</f>
        <v>0</v>
      </c>
      <c r="AB253" s="687">
        <f>IFERROR(AA253-Z253,"-")</f>
        <v>-258</v>
      </c>
      <c r="AC253" s="688">
        <f>IFERROR(AA253/Z253,"-")</f>
        <v>0</v>
      </c>
      <c r="AD253" s="687">
        <f>AH253+AL253+AP253</f>
        <v>747.1</v>
      </c>
      <c r="AE253" s="687">
        <f>AI253+AM253+AQ253</f>
        <v>0</v>
      </c>
      <c r="AF253" s="687">
        <f>IFERROR(AE253-AD253,"-")</f>
        <v>-747.1</v>
      </c>
      <c r="AG253" s="688">
        <f>IFERROR(AE253/AD253,"-")</f>
        <v>0</v>
      </c>
      <c r="AH253" s="687">
        <f>'8. ГД Уренгой'!AU19</f>
        <v>248.9</v>
      </c>
      <c r="AI253" s="687">
        <f>'8. ГД Уренгой'!AW19</f>
        <v>0</v>
      </c>
      <c r="AJ253" s="687">
        <f>IFERROR(AI253-AH253,"-")</f>
        <v>-248.9</v>
      </c>
      <c r="AK253" s="688">
        <f>IFERROR(AI253/AH253,"-")</f>
        <v>0</v>
      </c>
      <c r="AL253" s="687">
        <f>'8. ГД Уренгой'!BA19</f>
        <v>256.3</v>
      </c>
      <c r="AM253" s="687">
        <f>'8. ГД Уренгой'!BC19</f>
        <v>0</v>
      </c>
      <c r="AN253" s="687">
        <f>IFERROR(AM253-AL253,"-")</f>
        <v>-256.3</v>
      </c>
      <c r="AO253" s="688">
        <f>IFERROR(AM253/AL253,"-")</f>
        <v>0</v>
      </c>
      <c r="AP253" s="687">
        <f>'8. ГД Уренгой'!BG19</f>
        <v>241.9</v>
      </c>
      <c r="AQ253" s="687">
        <f>'8. ГД Уренгой'!BI19</f>
        <v>0</v>
      </c>
      <c r="AR253" s="687">
        <f>IFERROR(AQ253-AP253,"-")</f>
        <v>-241.9</v>
      </c>
      <c r="AS253" s="688">
        <f>IFERROR(AQ253/AP253,"-")</f>
        <v>0</v>
      </c>
      <c r="AT253" s="687">
        <f>AX253+BB253+BF253</f>
        <v>670.40000000000009</v>
      </c>
      <c r="AU253" s="687">
        <f>AY253+BC253+BG253</f>
        <v>0</v>
      </c>
      <c r="AV253" s="687">
        <f>IFERROR(AU253-AT253,"-")</f>
        <v>-670.40000000000009</v>
      </c>
      <c r="AW253" s="688">
        <f>IFERROR(AU253/AT253,"-")</f>
        <v>0</v>
      </c>
      <c r="AX253" s="687">
        <f>'8. ГД Уренгой'!BS19</f>
        <v>177.3</v>
      </c>
      <c r="AY253" s="687">
        <f>'8. ГД Уренгой'!BU19</f>
        <v>0</v>
      </c>
      <c r="AZ253" s="687">
        <f>IFERROR(AY253-AX253,"-")</f>
        <v>-177.3</v>
      </c>
      <c r="BA253" s="688">
        <f>IFERROR(AY253/AX253,"-")</f>
        <v>0</v>
      </c>
      <c r="BB253" s="687">
        <f>'8. ГД Уренгой'!BY19</f>
        <v>248.3</v>
      </c>
      <c r="BC253" s="687">
        <f>'8. ГД Уренгой'!CA19</f>
        <v>0</v>
      </c>
      <c r="BD253" s="687">
        <f>IFERROR(BC253-BB253,"-")</f>
        <v>-248.3</v>
      </c>
      <c r="BE253" s="688">
        <f>IFERROR(BC253/BB253,"-")</f>
        <v>0</v>
      </c>
      <c r="BF253" s="687">
        <f>'8. ГД Уренгой'!CE19</f>
        <v>244.8</v>
      </c>
      <c r="BG253" s="687">
        <f>'8. ГД Уренгой'!CG19</f>
        <v>0</v>
      </c>
      <c r="BH253" s="687">
        <f>IFERROR(BG253-BF253,"-")</f>
        <v>-244.8</v>
      </c>
      <c r="BI253" s="688">
        <f>IFERROR(BG253/BF253,"-")</f>
        <v>0</v>
      </c>
      <c r="BJ253" s="687">
        <f>BN253+BR253+BV253</f>
        <v>752.09999999999991</v>
      </c>
      <c r="BK253" s="687">
        <f>BO253+BS253+BW253</f>
        <v>0</v>
      </c>
      <c r="BL253" s="687">
        <f>IFERROR(BK253-BJ253,"-")</f>
        <v>-752.09999999999991</v>
      </c>
      <c r="BM253" s="688">
        <f>IFERROR(BK253/BJ253,"-")</f>
        <v>0</v>
      </c>
      <c r="BN253" s="687">
        <f>'8. ГД Уренгой'!CQ19</f>
        <v>252.1</v>
      </c>
      <c r="BO253" s="687">
        <f>'8. ГД Уренгой'!CS19</f>
        <v>0</v>
      </c>
      <c r="BP253" s="687">
        <f>IFERROR(BO253-BN253,"-")</f>
        <v>-252.1</v>
      </c>
      <c r="BQ253" s="688">
        <f>IFERROR(BO253/BN253,"-")</f>
        <v>0</v>
      </c>
      <c r="BR253" s="687">
        <f>'8. ГД Уренгой'!CW19</f>
        <v>243.1</v>
      </c>
      <c r="BS253" s="687">
        <f>'8. ГД Уренгой'!CY19</f>
        <v>0</v>
      </c>
      <c r="BT253" s="687">
        <f>IFERROR(BS253-BR253,"-")</f>
        <v>-243.1</v>
      </c>
      <c r="BU253" s="688">
        <f>IFERROR(BS253/BR253,"-")</f>
        <v>0</v>
      </c>
      <c r="BV253" s="687">
        <f>'8. ГД Уренгой'!DC19</f>
        <v>256.89999999999998</v>
      </c>
      <c r="BW253" s="687">
        <f>'8. ГД Уренгой'!DE19</f>
        <v>0</v>
      </c>
      <c r="BX253" s="687">
        <f>IFERROR(BW253-BV253,"-")</f>
        <v>-256.89999999999998</v>
      </c>
      <c r="BY253" s="688">
        <f>IFERROR(BW253/BV253,"-")</f>
        <v>0</v>
      </c>
    </row>
    <row r="254" spans="2:77" ht="18.75" customHeight="1">
      <c r="B254" s="600"/>
      <c r="C254" s="496" t="s">
        <v>1644</v>
      </c>
      <c r="D254" s="528"/>
      <c r="E254" s="528"/>
      <c r="F254" s="529"/>
      <c r="G254" s="530" t="s">
        <v>1478</v>
      </c>
      <c r="H254" s="530"/>
      <c r="I254" s="521" t="s">
        <v>1438</v>
      </c>
      <c r="J254" s="687">
        <f>N254+AD254+AT254+BJ254</f>
        <v>2894.2999999999997</v>
      </c>
      <c r="K254" s="687">
        <f>O254+AE254+AU254+BK254</f>
        <v>0</v>
      </c>
      <c r="L254" s="687">
        <f>IFERROR(K254-J254,"-")</f>
        <v>-2894.2999999999997</v>
      </c>
      <c r="M254" s="688">
        <f>IFERROR(K254/J254,"-")</f>
        <v>0</v>
      </c>
      <c r="N254" s="687">
        <f>R254+V254+Z254</f>
        <v>744.4</v>
      </c>
      <c r="O254" s="687">
        <f>S254+W254+AA254</f>
        <v>0</v>
      </c>
      <c r="P254" s="687">
        <f>IFERROR(O254-N254,"-")</f>
        <v>-744.4</v>
      </c>
      <c r="Q254" s="688">
        <f>IFERROR(O254/N254,"-")</f>
        <v>0</v>
      </c>
      <c r="R254" s="687">
        <f>'8. ГД Уренгой'!W21</f>
        <v>256.39999999999998</v>
      </c>
      <c r="S254" s="687">
        <f>'8. ГД Уренгой'!Y21</f>
        <v>0</v>
      </c>
      <c r="T254" s="687">
        <f>IFERROR(S254-R254,"-")</f>
        <v>-256.39999999999998</v>
      </c>
      <c r="U254" s="688">
        <f>IFERROR(S254/R254,"-")</f>
        <v>0</v>
      </c>
      <c r="V254" s="687">
        <f>'8. ГД Уренгой'!AC21</f>
        <v>231.6</v>
      </c>
      <c r="W254" s="687">
        <f>'8. ГД Уренгой'!AE21</f>
        <v>0</v>
      </c>
      <c r="X254" s="687">
        <f>IFERROR(W254-V254,"-")</f>
        <v>-231.6</v>
      </c>
      <c r="Y254" s="688">
        <f>IFERROR(W254/V254,"-")</f>
        <v>0</v>
      </c>
      <c r="Z254" s="687">
        <f>'8. ГД Уренгой'!AI21</f>
        <v>256.39999999999998</v>
      </c>
      <c r="AA254" s="687">
        <f>'8. ГД Уренгой'!AK21</f>
        <v>0</v>
      </c>
      <c r="AB254" s="687">
        <f>IFERROR(AA254-Z254,"-")</f>
        <v>-256.39999999999998</v>
      </c>
      <c r="AC254" s="688">
        <f>IFERROR(AA254/Z254,"-")</f>
        <v>0</v>
      </c>
      <c r="AD254" s="687">
        <f>AH254+AL254+AP254</f>
        <v>766.7</v>
      </c>
      <c r="AE254" s="687">
        <f>AI254+AM254+AQ254</f>
        <v>0</v>
      </c>
      <c r="AF254" s="687">
        <f>IFERROR(AE254-AD254,"-")</f>
        <v>-766.7</v>
      </c>
      <c r="AG254" s="688">
        <f>IFERROR(AE254/AD254,"-")</f>
        <v>0</v>
      </c>
      <c r="AH254" s="687">
        <f>'8. ГД Уренгой'!AU21</f>
        <v>247.6</v>
      </c>
      <c r="AI254" s="687">
        <f>'8. ГД Уренгой'!AW21</f>
        <v>0</v>
      </c>
      <c r="AJ254" s="687">
        <f>IFERROR(AI254-AH254,"-")</f>
        <v>-247.6</v>
      </c>
      <c r="AK254" s="688">
        <f>IFERROR(AI254/AH254,"-")</f>
        <v>0</v>
      </c>
      <c r="AL254" s="687">
        <f>'8. ГД Уренгой'!BA21</f>
        <v>255.9</v>
      </c>
      <c r="AM254" s="687">
        <f>'8. ГД Уренгой'!BC21</f>
        <v>0</v>
      </c>
      <c r="AN254" s="687">
        <f>IFERROR(AM254-AL254,"-")</f>
        <v>-255.9</v>
      </c>
      <c r="AO254" s="688">
        <f>IFERROR(AM254/AL254,"-")</f>
        <v>0</v>
      </c>
      <c r="AP254" s="687">
        <f>'8. ГД Уренгой'!BG21</f>
        <v>263.2</v>
      </c>
      <c r="AQ254" s="687">
        <f>'8. ГД Уренгой'!BI21</f>
        <v>0</v>
      </c>
      <c r="AR254" s="687">
        <f>IFERROR(AQ254-AP254,"-")</f>
        <v>-263.2</v>
      </c>
      <c r="AS254" s="688">
        <f>IFERROR(AQ254/AP254,"-")</f>
        <v>0</v>
      </c>
      <c r="AT254" s="687">
        <f>AX254+BB254+BF254</f>
        <v>656.6</v>
      </c>
      <c r="AU254" s="687">
        <f>AY254+BC254+BG254</f>
        <v>0</v>
      </c>
      <c r="AV254" s="687">
        <f>IFERROR(AU254-AT254,"-")</f>
        <v>-656.6</v>
      </c>
      <c r="AW254" s="688">
        <f>IFERROR(AU254/AT254,"-")</f>
        <v>0</v>
      </c>
      <c r="AX254" s="687">
        <f>'8. ГД Уренгой'!BS21</f>
        <v>177.6</v>
      </c>
      <c r="AY254" s="687">
        <f>'8. ГД Уренгой'!BU21</f>
        <v>0</v>
      </c>
      <c r="AZ254" s="687">
        <f>IFERROR(AY254-AX254,"-")</f>
        <v>-177.6</v>
      </c>
      <c r="BA254" s="688">
        <f>IFERROR(AY254/AX254,"-")</f>
        <v>0</v>
      </c>
      <c r="BB254" s="687">
        <f>'8. ГД Уренгой'!BY21</f>
        <v>231.5</v>
      </c>
      <c r="BC254" s="687">
        <f>'8. ГД Уренгой'!CA21</f>
        <v>0</v>
      </c>
      <c r="BD254" s="687">
        <f>IFERROR(BC254-BB254,"-")</f>
        <v>-231.5</v>
      </c>
      <c r="BE254" s="688">
        <f>IFERROR(BC254/BB254,"-")</f>
        <v>0</v>
      </c>
      <c r="BF254" s="687">
        <f>'8. ГД Уренгой'!CE21</f>
        <v>247.5</v>
      </c>
      <c r="BG254" s="687">
        <f>'8. ГД Уренгой'!CG21</f>
        <v>0</v>
      </c>
      <c r="BH254" s="687">
        <f>IFERROR(BG254-BF254,"-")</f>
        <v>-247.5</v>
      </c>
      <c r="BI254" s="688">
        <f>IFERROR(BG254/BF254,"-")</f>
        <v>0</v>
      </c>
      <c r="BJ254" s="687">
        <f>BN254+BR254+BV254</f>
        <v>726.59999999999991</v>
      </c>
      <c r="BK254" s="687">
        <f>BO254+BS254+BW254</f>
        <v>0</v>
      </c>
      <c r="BL254" s="687">
        <f>IFERROR(BK254-BJ254,"-")</f>
        <v>-726.59999999999991</v>
      </c>
      <c r="BM254" s="688">
        <f>IFERROR(BK254/BJ254,"-")</f>
        <v>0</v>
      </c>
      <c r="BN254" s="687">
        <f>'8. ГД Уренгой'!CQ21</f>
        <v>244.3</v>
      </c>
      <c r="BO254" s="687">
        <f>'8. ГД Уренгой'!CS21</f>
        <v>0</v>
      </c>
      <c r="BP254" s="687">
        <f>IFERROR(BO254-BN254,"-")</f>
        <v>-244.3</v>
      </c>
      <c r="BQ254" s="688">
        <f>IFERROR(BO254/BN254,"-")</f>
        <v>0</v>
      </c>
      <c r="BR254" s="687">
        <f>'8. ГД Уренгой'!CW21</f>
        <v>235.1</v>
      </c>
      <c r="BS254" s="687">
        <f>'8. ГД Уренгой'!CY21</f>
        <v>0</v>
      </c>
      <c r="BT254" s="687">
        <f>IFERROR(BS254-BR254,"-")</f>
        <v>-235.1</v>
      </c>
      <c r="BU254" s="688">
        <f>IFERROR(BS254/BR254,"-")</f>
        <v>0</v>
      </c>
      <c r="BV254" s="687">
        <f>'8. ГД Уренгой'!DC21</f>
        <v>247.2</v>
      </c>
      <c r="BW254" s="687">
        <f>'8. ГД Уренгой'!DE21</f>
        <v>0</v>
      </c>
      <c r="BX254" s="687">
        <f>IFERROR(BW254-BV254,"-")</f>
        <v>-247.2</v>
      </c>
      <c r="BY254" s="688">
        <f>IFERROR(BW254/BV254,"-")</f>
        <v>0</v>
      </c>
    </row>
    <row r="255" spans="2:77" ht="18.75" customHeight="1">
      <c r="B255" s="600"/>
      <c r="C255" s="495" t="s">
        <v>1645</v>
      </c>
      <c r="D255" s="528"/>
      <c r="E255" s="528"/>
      <c r="F255" s="529"/>
      <c r="G255" s="530">
        <v>0</v>
      </c>
      <c r="H255" s="530"/>
      <c r="I255" s="521" t="s">
        <v>1438</v>
      </c>
      <c r="J255" s="681"/>
      <c r="K255" s="681"/>
      <c r="L255" s="681"/>
      <c r="M255" s="681"/>
      <c r="N255" s="681"/>
      <c r="O255" s="681"/>
      <c r="P255" s="681"/>
      <c r="Q255" s="681"/>
      <c r="R255" s="681"/>
      <c r="S255" s="681"/>
      <c r="T255" s="681"/>
      <c r="U255" s="681"/>
      <c r="V255" s="681"/>
      <c r="W255" s="681"/>
      <c r="X255" s="681"/>
      <c r="Y255" s="681"/>
      <c r="Z255" s="681"/>
      <c r="AA255" s="681"/>
      <c r="AB255" s="681"/>
      <c r="AC255" s="681"/>
      <c r="AD255" s="681"/>
      <c r="AE255" s="681"/>
      <c r="AF255" s="681"/>
      <c r="AG255" s="681"/>
      <c r="AH255" s="681"/>
      <c r="AI255" s="681"/>
      <c r="AJ255" s="681"/>
      <c r="AK255" s="681"/>
      <c r="AL255" s="681"/>
      <c r="AM255" s="681"/>
      <c r="AN255" s="681"/>
      <c r="AO255" s="681"/>
      <c r="AP255" s="681"/>
      <c r="AQ255" s="681"/>
      <c r="AR255" s="681"/>
      <c r="AS255" s="681"/>
      <c r="AT255" s="681"/>
      <c r="AU255" s="681"/>
      <c r="AV255" s="681"/>
      <c r="AW255" s="681"/>
      <c r="AX255" s="681"/>
      <c r="AY255" s="681"/>
      <c r="AZ255" s="681"/>
      <c r="BA255" s="681"/>
      <c r="BB255" s="681"/>
      <c r="BC255" s="681"/>
      <c r="BD255" s="681"/>
      <c r="BE255" s="681"/>
      <c r="BF255" s="681"/>
      <c r="BG255" s="681"/>
      <c r="BH255" s="681"/>
      <c r="BI255" s="681"/>
      <c r="BJ255" s="681"/>
      <c r="BK255" s="681"/>
      <c r="BL255" s="681"/>
      <c r="BM255" s="681"/>
      <c r="BN255" s="681"/>
      <c r="BO255" s="681"/>
      <c r="BP255" s="681"/>
      <c r="BQ255" s="681"/>
      <c r="BR255" s="681"/>
      <c r="BS255" s="681"/>
      <c r="BT255" s="681"/>
      <c r="BU255" s="681"/>
      <c r="BV255" s="681"/>
      <c r="BW255" s="681"/>
      <c r="BX255" s="681"/>
      <c r="BY255" s="681"/>
    </row>
    <row r="256" spans="2:77" ht="18.75" customHeight="1">
      <c r="B256" s="600"/>
      <c r="C256" s="496" t="s">
        <v>1493</v>
      </c>
      <c r="D256" s="528"/>
      <c r="E256" s="528"/>
      <c r="F256" s="529"/>
      <c r="G256" s="530" t="s">
        <v>694</v>
      </c>
      <c r="H256" s="530"/>
      <c r="I256" s="521" t="s">
        <v>1438</v>
      </c>
      <c r="J256" s="687">
        <f>N256+AD256+AT256+BJ256</f>
        <v>0</v>
      </c>
      <c r="K256" s="687">
        <f>O256+AE256+AU256+BK256</f>
        <v>0</v>
      </c>
      <c r="L256" s="687">
        <f>IFERROR(K256-J256,"-")</f>
        <v>0</v>
      </c>
      <c r="M256" s="688" t="str">
        <f>IFERROR(K256/J256,"-")</f>
        <v>-</v>
      </c>
      <c r="N256" s="687">
        <f>R256+V256+Z256</f>
        <v>0</v>
      </c>
      <c r="O256" s="687">
        <f>S256+W256+AA256</f>
        <v>0</v>
      </c>
      <c r="P256" s="687">
        <f>IFERROR(O256-N256,"-")</f>
        <v>0</v>
      </c>
      <c r="Q256" s="688" t="str">
        <f>IFERROR(O256/N256,"-")</f>
        <v>-</v>
      </c>
      <c r="R256" s="687">
        <f>0+0</f>
        <v>0</v>
      </c>
      <c r="S256" s="687">
        <f>0+0</f>
        <v>0</v>
      </c>
      <c r="T256" s="687">
        <f>IFERROR(S256-R256,"-")</f>
        <v>0</v>
      </c>
      <c r="U256" s="688" t="str">
        <f>IFERROR(S256/R256,"-")</f>
        <v>-</v>
      </c>
      <c r="V256" s="687">
        <f>0+0</f>
        <v>0</v>
      </c>
      <c r="W256" s="687">
        <f>0+0</f>
        <v>0</v>
      </c>
      <c r="X256" s="687">
        <f>IFERROR(W256-V256,"-")</f>
        <v>0</v>
      </c>
      <c r="Y256" s="688" t="str">
        <f>IFERROR(W256/V256,"-")</f>
        <v>-</v>
      </c>
      <c r="Z256" s="687">
        <f>0+0</f>
        <v>0</v>
      </c>
      <c r="AA256" s="687">
        <f>0+0</f>
        <v>0</v>
      </c>
      <c r="AB256" s="687">
        <f>IFERROR(AA256-Z256,"-")</f>
        <v>0</v>
      </c>
      <c r="AC256" s="688" t="str">
        <f>IFERROR(AA256/Z256,"-")</f>
        <v>-</v>
      </c>
      <c r="AD256" s="687">
        <f>AH256+AL256+AP256</f>
        <v>0</v>
      </c>
      <c r="AE256" s="687">
        <f>AI256+AM256+AQ256</f>
        <v>0</v>
      </c>
      <c r="AF256" s="687">
        <f>IFERROR(AE256-AD256,"-")</f>
        <v>0</v>
      </c>
      <c r="AG256" s="688" t="str">
        <f>IFERROR(AE256/AD256,"-")</f>
        <v>-</v>
      </c>
      <c r="AH256" s="687">
        <f>0+0</f>
        <v>0</v>
      </c>
      <c r="AI256" s="687">
        <f>0+0</f>
        <v>0</v>
      </c>
      <c r="AJ256" s="687">
        <f>IFERROR(AI256-AH256,"-")</f>
        <v>0</v>
      </c>
      <c r="AK256" s="688" t="str">
        <f>IFERROR(AI256/AH256,"-")</f>
        <v>-</v>
      </c>
      <c r="AL256" s="687">
        <f>0+0</f>
        <v>0</v>
      </c>
      <c r="AM256" s="687">
        <f>0+0</f>
        <v>0</v>
      </c>
      <c r="AN256" s="687">
        <f>IFERROR(AM256-AL256,"-")</f>
        <v>0</v>
      </c>
      <c r="AO256" s="688" t="str">
        <f>IFERROR(AM256/AL256,"-")</f>
        <v>-</v>
      </c>
      <c r="AP256" s="687">
        <f>0+0</f>
        <v>0</v>
      </c>
      <c r="AQ256" s="687">
        <f>0+0</f>
        <v>0</v>
      </c>
      <c r="AR256" s="687">
        <f>IFERROR(AQ256-AP256,"-")</f>
        <v>0</v>
      </c>
      <c r="AS256" s="688" t="str">
        <f>IFERROR(AQ256/AP256,"-")</f>
        <v>-</v>
      </c>
      <c r="AT256" s="687">
        <f>AX256+BB256+BF256</f>
        <v>0</v>
      </c>
      <c r="AU256" s="687">
        <f>AY256+BC256+BG256</f>
        <v>0</v>
      </c>
      <c r="AV256" s="687">
        <f>IFERROR(AU256-AT256,"-")</f>
        <v>0</v>
      </c>
      <c r="AW256" s="688" t="str">
        <f>IFERROR(AU256/AT256,"-")</f>
        <v>-</v>
      </c>
      <c r="AX256" s="687">
        <f>0+0</f>
        <v>0</v>
      </c>
      <c r="AY256" s="687">
        <f>0+0</f>
        <v>0</v>
      </c>
      <c r="AZ256" s="687">
        <f>IFERROR(AY256-AX256,"-")</f>
        <v>0</v>
      </c>
      <c r="BA256" s="688" t="str">
        <f>IFERROR(AY256/AX256,"-")</f>
        <v>-</v>
      </c>
      <c r="BB256" s="687">
        <f>0+0</f>
        <v>0</v>
      </c>
      <c r="BC256" s="687">
        <f>0+0</f>
        <v>0</v>
      </c>
      <c r="BD256" s="687">
        <f>IFERROR(BC256-BB256,"-")</f>
        <v>0</v>
      </c>
      <c r="BE256" s="688" t="str">
        <f>IFERROR(BC256/BB256,"-")</f>
        <v>-</v>
      </c>
      <c r="BF256" s="687">
        <f>0+0</f>
        <v>0</v>
      </c>
      <c r="BG256" s="687">
        <f>0+0</f>
        <v>0</v>
      </c>
      <c r="BH256" s="687">
        <f>IFERROR(BG256-BF256,"-")</f>
        <v>0</v>
      </c>
      <c r="BI256" s="688" t="str">
        <f>IFERROR(BG256/BF256,"-")</f>
        <v>-</v>
      </c>
      <c r="BJ256" s="687">
        <f>BN256+BR256+BV256</f>
        <v>0</v>
      </c>
      <c r="BK256" s="687">
        <f>BO256+BS256+BW256</f>
        <v>0</v>
      </c>
      <c r="BL256" s="687">
        <f>IFERROR(BK256-BJ256,"-")</f>
        <v>0</v>
      </c>
      <c r="BM256" s="688" t="str">
        <f>IFERROR(BK256/BJ256,"-")</f>
        <v>-</v>
      </c>
      <c r="BN256" s="687">
        <f>0+0</f>
        <v>0</v>
      </c>
      <c r="BO256" s="687">
        <f>0+0</f>
        <v>0</v>
      </c>
      <c r="BP256" s="687">
        <f>IFERROR(BO256-BN256,"-")</f>
        <v>0</v>
      </c>
      <c r="BQ256" s="688" t="str">
        <f>IFERROR(BO256/BN256,"-")</f>
        <v>-</v>
      </c>
      <c r="BR256" s="687">
        <f>0+0</f>
        <v>0</v>
      </c>
      <c r="BS256" s="687">
        <f>0+0</f>
        <v>0</v>
      </c>
      <c r="BT256" s="687">
        <f>IFERROR(BS256-BR256,"-")</f>
        <v>0</v>
      </c>
      <c r="BU256" s="688" t="str">
        <f>IFERROR(BS256/BR256,"-")</f>
        <v>-</v>
      </c>
      <c r="BV256" s="687">
        <f>0+0</f>
        <v>0</v>
      </c>
      <c r="BW256" s="687">
        <f>0+0</f>
        <v>0</v>
      </c>
      <c r="BX256" s="687">
        <f>IFERROR(BW256-BV256,"-")</f>
        <v>0</v>
      </c>
      <c r="BY256" s="688" t="str">
        <f>IFERROR(BW256/BV256,"-")</f>
        <v>-</v>
      </c>
    </row>
    <row r="257" spans="2:77" ht="18.75" customHeight="1">
      <c r="B257" s="600"/>
      <c r="C257" s="495" t="s">
        <v>1503</v>
      </c>
      <c r="D257" s="528"/>
      <c r="E257" s="528"/>
      <c r="F257" s="529"/>
      <c r="G257" s="530">
        <v>0</v>
      </c>
      <c r="H257" s="530"/>
      <c r="I257" s="521" t="s">
        <v>1438</v>
      </c>
      <c r="J257" s="681"/>
      <c r="K257" s="681"/>
      <c r="L257" s="681"/>
      <c r="M257" s="681"/>
      <c r="N257" s="681"/>
      <c r="O257" s="681"/>
      <c r="P257" s="681"/>
      <c r="Q257" s="681"/>
      <c r="R257" s="681"/>
      <c r="S257" s="681"/>
      <c r="T257" s="681"/>
      <c r="U257" s="681"/>
      <c r="V257" s="681"/>
      <c r="W257" s="681"/>
      <c r="X257" s="681"/>
      <c r="Y257" s="681"/>
      <c r="Z257" s="681"/>
      <c r="AA257" s="681"/>
      <c r="AB257" s="681"/>
      <c r="AC257" s="681"/>
      <c r="AD257" s="681"/>
      <c r="AE257" s="681"/>
      <c r="AF257" s="681"/>
      <c r="AG257" s="681"/>
      <c r="AH257" s="681"/>
      <c r="AI257" s="681"/>
      <c r="AJ257" s="681"/>
      <c r="AK257" s="681"/>
      <c r="AL257" s="681"/>
      <c r="AM257" s="681"/>
      <c r="AN257" s="681"/>
      <c r="AO257" s="681"/>
      <c r="AP257" s="681"/>
      <c r="AQ257" s="681"/>
      <c r="AR257" s="681"/>
      <c r="AS257" s="681"/>
      <c r="AT257" s="681"/>
      <c r="AU257" s="681"/>
      <c r="AV257" s="681"/>
      <c r="AW257" s="681"/>
      <c r="AX257" s="681"/>
      <c r="AY257" s="681"/>
      <c r="AZ257" s="681"/>
      <c r="BA257" s="681"/>
      <c r="BB257" s="681"/>
      <c r="BC257" s="681"/>
      <c r="BD257" s="681"/>
      <c r="BE257" s="681"/>
      <c r="BF257" s="681"/>
      <c r="BG257" s="681"/>
      <c r="BH257" s="681"/>
      <c r="BI257" s="681"/>
      <c r="BJ257" s="681"/>
      <c r="BK257" s="681"/>
      <c r="BL257" s="681"/>
      <c r="BM257" s="681"/>
      <c r="BN257" s="681"/>
      <c r="BO257" s="681"/>
      <c r="BP257" s="681"/>
      <c r="BQ257" s="681"/>
      <c r="BR257" s="681"/>
      <c r="BS257" s="681"/>
      <c r="BT257" s="681"/>
      <c r="BU257" s="681"/>
      <c r="BV257" s="681"/>
      <c r="BW257" s="681"/>
      <c r="BX257" s="681"/>
      <c r="BY257" s="681"/>
    </row>
    <row r="258" spans="2:77" ht="18.75" customHeight="1">
      <c r="B258" s="600" t="s">
        <v>1683</v>
      </c>
      <c r="C258" s="494" t="s">
        <v>1648</v>
      </c>
      <c r="D258" s="528"/>
      <c r="E258" s="528"/>
      <c r="F258" s="529"/>
      <c r="G258" s="530" t="s">
        <v>1649</v>
      </c>
      <c r="H258" s="530"/>
      <c r="I258" s="521" t="s">
        <v>1438</v>
      </c>
      <c r="J258" s="687">
        <f t="shared" ref="J258:J291" si="367">N258+AD258+AT258+BJ258</f>
        <v>2835.9</v>
      </c>
      <c r="K258" s="687">
        <f t="shared" ref="K258:K291" si="368">O258+AE258+AU258+BK258</f>
        <v>0</v>
      </c>
      <c r="L258" s="687">
        <f t="shared" ref="L258:L291" si="369">IFERROR(K258-J258,"-")</f>
        <v>-2835.9</v>
      </c>
      <c r="M258" s="688">
        <f t="shared" ref="M258:M291" si="370">IFERROR(K258/J258,"-")</f>
        <v>0</v>
      </c>
      <c r="N258" s="687">
        <f t="shared" ref="N258:N291" si="371">R258+V258+Z258</f>
        <v>775.6</v>
      </c>
      <c r="O258" s="687">
        <f t="shared" ref="O258:O291" si="372">S258+W258+AA258</f>
        <v>0</v>
      </c>
      <c r="P258" s="687">
        <f t="shared" ref="P258:P291" si="373">IFERROR(O258-N258,"-")</f>
        <v>-775.6</v>
      </c>
      <c r="Q258" s="688">
        <f t="shared" ref="Q258:Q291" si="374">IFERROR(O258/N258,"-")</f>
        <v>0</v>
      </c>
      <c r="R258" s="687">
        <f>'8. ГД Уренгой'!W29+'8. ГД Уренгой'!W30</f>
        <v>271.8</v>
      </c>
      <c r="S258" s="687">
        <f>'8. ГД Уренгой'!Y29+'8. ГД Уренгой'!Y30</f>
        <v>0</v>
      </c>
      <c r="T258" s="687">
        <f t="shared" ref="T258:T291" si="375">IFERROR(S258-R258,"-")</f>
        <v>-271.8</v>
      </c>
      <c r="U258" s="688">
        <f t="shared" ref="U258:U291" si="376">IFERROR(S258/R258,"-")</f>
        <v>0</v>
      </c>
      <c r="V258" s="687">
        <f>'8. ГД Уренгой'!AC29+'8. ГД Уренгой'!AC30</f>
        <v>241.3</v>
      </c>
      <c r="W258" s="687">
        <f>'8. ГД Уренгой'!AE29+'8. ГД Уренгой'!AE30</f>
        <v>0</v>
      </c>
      <c r="X258" s="687">
        <f t="shared" ref="X258:X291" si="377">IFERROR(W258-V258,"-")</f>
        <v>-241.3</v>
      </c>
      <c r="Y258" s="688">
        <f t="shared" ref="Y258:Y291" si="378">IFERROR(W258/V258,"-")</f>
        <v>0</v>
      </c>
      <c r="Z258" s="687">
        <f>'8. ГД Уренгой'!AI29+'8. ГД Уренгой'!AI30</f>
        <v>262.5</v>
      </c>
      <c r="AA258" s="687">
        <f>'8. ГД Уренгой'!AK29+'8. ГД Уренгой'!AK30</f>
        <v>0</v>
      </c>
      <c r="AB258" s="687">
        <f t="shared" ref="AB258:AB291" si="379">IFERROR(AA258-Z258,"-")</f>
        <v>-262.5</v>
      </c>
      <c r="AC258" s="688">
        <f t="shared" ref="AC258:AC291" si="380">IFERROR(AA258/Z258,"-")</f>
        <v>0</v>
      </c>
      <c r="AD258" s="687">
        <f t="shared" ref="AD258:AD291" si="381">AH258+AL258+AP258</f>
        <v>744.1</v>
      </c>
      <c r="AE258" s="687">
        <f t="shared" ref="AE258:AE291" si="382">AI258+AM258+AQ258</f>
        <v>0</v>
      </c>
      <c r="AF258" s="687">
        <f t="shared" ref="AF258:AF291" si="383">IFERROR(AE258-AD258,"-")</f>
        <v>-744.1</v>
      </c>
      <c r="AG258" s="688">
        <f t="shared" ref="AG258:AG291" si="384">IFERROR(AE258/AD258,"-")</f>
        <v>0</v>
      </c>
      <c r="AH258" s="687">
        <f>'8. ГД Уренгой'!AU29+'8. ГД Уренгой'!AU30</f>
        <v>249.6</v>
      </c>
      <c r="AI258" s="687">
        <f>'8. ГД Уренгой'!AW29+'8. ГД Уренгой'!AW30</f>
        <v>0</v>
      </c>
      <c r="AJ258" s="687">
        <f t="shared" ref="AJ258:AJ291" si="385">IFERROR(AI258-AH258,"-")</f>
        <v>-249.6</v>
      </c>
      <c r="AK258" s="688">
        <f t="shared" ref="AK258:AK291" si="386">IFERROR(AI258/AH258,"-")</f>
        <v>0</v>
      </c>
      <c r="AL258" s="687">
        <f>'8. ГД Уренгой'!BA29+'8. ГД Уренгой'!BA30</f>
        <v>253.39999999999998</v>
      </c>
      <c r="AM258" s="687">
        <f>'8. ГД Уренгой'!BC29+'8. ГД Уренгой'!BC30</f>
        <v>0</v>
      </c>
      <c r="AN258" s="687">
        <f t="shared" ref="AN258:AN291" si="387">IFERROR(AM258-AL258,"-")</f>
        <v>-253.39999999999998</v>
      </c>
      <c r="AO258" s="688">
        <f t="shared" ref="AO258:AO291" si="388">IFERROR(AM258/AL258,"-")</f>
        <v>0</v>
      </c>
      <c r="AP258" s="687">
        <f>'8. ГД Уренгой'!BG29+'8. ГД Уренгой'!BG30</f>
        <v>241.10000000000002</v>
      </c>
      <c r="AQ258" s="687">
        <f>'8. ГД Уренгой'!BI29+'8. ГД Уренгой'!BI30</f>
        <v>0</v>
      </c>
      <c r="AR258" s="687">
        <f t="shared" ref="AR258:AR291" si="389">IFERROR(AQ258-AP258,"-")</f>
        <v>-241.10000000000002</v>
      </c>
      <c r="AS258" s="688">
        <f t="shared" ref="AS258:AS291" si="390">IFERROR(AQ258/AP258,"-")</f>
        <v>0</v>
      </c>
      <c r="AT258" s="687">
        <f t="shared" ref="AT258:AT291" si="391">AX258+BB258+BF258</f>
        <v>636.70000000000005</v>
      </c>
      <c r="AU258" s="687">
        <f t="shared" ref="AU258:AU291" si="392">AY258+BC258+BG258</f>
        <v>0</v>
      </c>
      <c r="AV258" s="687">
        <f t="shared" ref="AV258:AV291" si="393">IFERROR(AU258-AT258,"-")</f>
        <v>-636.70000000000005</v>
      </c>
      <c r="AW258" s="688">
        <f t="shared" ref="AW258:AW291" si="394">IFERROR(AU258/AT258,"-")</f>
        <v>0</v>
      </c>
      <c r="AX258" s="687">
        <f>'8. ГД Уренгой'!BS29+'8. ГД Уренгой'!BS30</f>
        <v>166</v>
      </c>
      <c r="AY258" s="687">
        <f>'8. ГД Уренгой'!BU29+'8. ГД Уренгой'!BU30</f>
        <v>0</v>
      </c>
      <c r="AZ258" s="687">
        <f t="shared" ref="AZ258:AZ291" si="395">IFERROR(AY258-AX258,"-")</f>
        <v>-166</v>
      </c>
      <c r="BA258" s="688">
        <f t="shared" ref="BA258:BA291" si="396">IFERROR(AY258/AX258,"-")</f>
        <v>0</v>
      </c>
      <c r="BB258" s="687">
        <f>'8. ГД Уренгой'!BY29+'8. ГД Уренгой'!BY30</f>
        <v>241.3</v>
      </c>
      <c r="BC258" s="687">
        <f>'8. ГД Уренгой'!CA29+'8. ГД Уренгой'!CA30</f>
        <v>0</v>
      </c>
      <c r="BD258" s="687">
        <f t="shared" ref="BD258:BD291" si="397">IFERROR(BC258-BB258,"-")</f>
        <v>-241.3</v>
      </c>
      <c r="BE258" s="688">
        <f t="shared" ref="BE258:BE291" si="398">IFERROR(BC258/BB258,"-")</f>
        <v>0</v>
      </c>
      <c r="BF258" s="687">
        <f>'8. ГД Уренгой'!CE29+'8. ГД Уренгой'!CE30</f>
        <v>229.4</v>
      </c>
      <c r="BG258" s="687">
        <f>'8. ГД Уренгой'!CG29+'8. ГД Уренгой'!CG30</f>
        <v>0</v>
      </c>
      <c r="BH258" s="687">
        <f t="shared" ref="BH258:BH291" si="399">IFERROR(BG258-BF258,"-")</f>
        <v>-229.4</v>
      </c>
      <c r="BI258" s="688">
        <f t="shared" ref="BI258:BI291" si="400">IFERROR(BG258/BF258,"-")</f>
        <v>0</v>
      </c>
      <c r="BJ258" s="687">
        <f t="shared" ref="BJ258:BJ291" si="401">BN258+BR258+BV258</f>
        <v>679.5</v>
      </c>
      <c r="BK258" s="687">
        <f t="shared" ref="BK258:BK291" si="402">BO258+BS258+BW258</f>
        <v>0</v>
      </c>
      <c r="BL258" s="687">
        <f t="shared" ref="BL258:BL291" si="403">IFERROR(BK258-BJ258,"-")</f>
        <v>-679.5</v>
      </c>
      <c r="BM258" s="688">
        <f t="shared" ref="BM258:BM291" si="404">IFERROR(BK258/BJ258,"-")</f>
        <v>0</v>
      </c>
      <c r="BN258" s="687">
        <f>'8. ГД Уренгой'!CQ29+'8. ГД Уренгой'!CQ30</f>
        <v>233</v>
      </c>
      <c r="BO258" s="687">
        <f>'8. ГД Уренгой'!CS29+'8. ГД Уренгой'!CS30</f>
        <v>0</v>
      </c>
      <c r="BP258" s="687">
        <f t="shared" ref="BP258:BP291" si="405">IFERROR(BO258-BN258,"-")</f>
        <v>-233</v>
      </c>
      <c r="BQ258" s="688">
        <f t="shared" ref="BQ258:BQ291" si="406">IFERROR(BO258/BN258,"-")</f>
        <v>0</v>
      </c>
      <c r="BR258" s="687">
        <f>'8. ГД Уренгой'!CW29+'8. ГД Уренгой'!CW30</f>
        <v>221.5</v>
      </c>
      <c r="BS258" s="687">
        <f>'8. ГД Уренгой'!CY29+'8. ГД Уренгой'!CY30</f>
        <v>0</v>
      </c>
      <c r="BT258" s="687">
        <f t="shared" ref="BT258:BT291" si="407">IFERROR(BS258-BR258,"-")</f>
        <v>-221.5</v>
      </c>
      <c r="BU258" s="688">
        <f t="shared" ref="BU258:BU291" si="408">IFERROR(BS258/BR258,"-")</f>
        <v>0</v>
      </c>
      <c r="BV258" s="687">
        <f>'8. ГД Уренгой'!DC29+'8. ГД Уренгой'!DC30</f>
        <v>225</v>
      </c>
      <c r="BW258" s="687">
        <f>'8. ГД Уренгой'!DE29+'8. ГД Уренгой'!DE30</f>
        <v>0</v>
      </c>
      <c r="BX258" s="687">
        <f t="shared" ref="BX258:BX291" si="409">IFERROR(BW258-BV258,"-")</f>
        <v>-225</v>
      </c>
      <c r="BY258" s="688">
        <f t="shared" ref="BY258:BY291" si="410">IFERROR(BW258/BV258,"-")</f>
        <v>0</v>
      </c>
    </row>
    <row r="259" spans="2:77" ht="18.75" customHeight="1">
      <c r="B259" s="600"/>
      <c r="C259" s="495" t="s">
        <v>1650</v>
      </c>
      <c r="D259" s="528"/>
      <c r="E259" s="528"/>
      <c r="F259" s="529"/>
      <c r="G259" s="530" t="s">
        <v>1488</v>
      </c>
      <c r="H259" s="530"/>
      <c r="I259" s="521" t="s">
        <v>1438</v>
      </c>
      <c r="J259" s="687">
        <f t="shared" si="367"/>
        <v>1273</v>
      </c>
      <c r="K259" s="687">
        <f t="shared" si="368"/>
        <v>0</v>
      </c>
      <c r="L259" s="687">
        <f t="shared" si="369"/>
        <v>-1273</v>
      </c>
      <c r="M259" s="688">
        <f t="shared" si="370"/>
        <v>0</v>
      </c>
      <c r="N259" s="687">
        <f t="shared" si="371"/>
        <v>348.1</v>
      </c>
      <c r="O259" s="687">
        <f t="shared" si="372"/>
        <v>0</v>
      </c>
      <c r="P259" s="687">
        <f t="shared" si="373"/>
        <v>-348.1</v>
      </c>
      <c r="Q259" s="688">
        <f t="shared" si="374"/>
        <v>0</v>
      </c>
      <c r="R259" s="687">
        <f>'8. ГД Уренгой'!W29</f>
        <v>122</v>
      </c>
      <c r="S259" s="687">
        <f>'8. ГД Уренгой'!Y29</f>
        <v>0</v>
      </c>
      <c r="T259" s="687">
        <f t="shared" si="375"/>
        <v>-122</v>
      </c>
      <c r="U259" s="688">
        <f t="shared" si="376"/>
        <v>0</v>
      </c>
      <c r="V259" s="687">
        <f>'8. ГД Уренгой'!AC29</f>
        <v>108.3</v>
      </c>
      <c r="W259" s="687">
        <f>'8. ГД Уренгой'!AE29</f>
        <v>0</v>
      </c>
      <c r="X259" s="687">
        <f t="shared" si="377"/>
        <v>-108.3</v>
      </c>
      <c r="Y259" s="688">
        <f t="shared" si="378"/>
        <v>0</v>
      </c>
      <c r="Z259" s="687">
        <f>'8. ГД Уренгой'!AI29</f>
        <v>117.8</v>
      </c>
      <c r="AA259" s="687">
        <f>'8. ГД Уренгой'!AK29</f>
        <v>0</v>
      </c>
      <c r="AB259" s="687">
        <f t="shared" si="379"/>
        <v>-117.8</v>
      </c>
      <c r="AC259" s="688">
        <f t="shared" si="380"/>
        <v>0</v>
      </c>
      <c r="AD259" s="687">
        <f t="shared" si="381"/>
        <v>334.09999999999997</v>
      </c>
      <c r="AE259" s="687">
        <f t="shared" si="382"/>
        <v>0</v>
      </c>
      <c r="AF259" s="687">
        <f t="shared" si="383"/>
        <v>-334.09999999999997</v>
      </c>
      <c r="AG259" s="688">
        <f t="shared" si="384"/>
        <v>0</v>
      </c>
      <c r="AH259" s="687">
        <f>'8. ГД Уренгой'!AU29</f>
        <v>112.1</v>
      </c>
      <c r="AI259" s="687">
        <f>'8. ГД Уренгой'!AW29</f>
        <v>0</v>
      </c>
      <c r="AJ259" s="687">
        <f t="shared" si="385"/>
        <v>-112.1</v>
      </c>
      <c r="AK259" s="688">
        <f t="shared" si="386"/>
        <v>0</v>
      </c>
      <c r="AL259" s="687">
        <f>'8. ГД Уренгой'!BA29</f>
        <v>113.8</v>
      </c>
      <c r="AM259" s="687">
        <f>'8. ГД Уренгой'!BC29</f>
        <v>0</v>
      </c>
      <c r="AN259" s="687">
        <f t="shared" si="387"/>
        <v>-113.8</v>
      </c>
      <c r="AO259" s="688">
        <f t="shared" si="388"/>
        <v>0</v>
      </c>
      <c r="AP259" s="687">
        <f>'8. ГД Уренгой'!BG29</f>
        <v>108.2</v>
      </c>
      <c r="AQ259" s="687">
        <f>'8. ГД Уренгой'!BI29</f>
        <v>0</v>
      </c>
      <c r="AR259" s="687">
        <f t="shared" si="389"/>
        <v>-108.2</v>
      </c>
      <c r="AS259" s="688">
        <f t="shared" si="390"/>
        <v>0</v>
      </c>
      <c r="AT259" s="687">
        <f t="shared" si="391"/>
        <v>285.8</v>
      </c>
      <c r="AU259" s="687">
        <f t="shared" si="392"/>
        <v>0</v>
      </c>
      <c r="AV259" s="687">
        <f t="shared" si="393"/>
        <v>-285.8</v>
      </c>
      <c r="AW259" s="688">
        <f t="shared" si="394"/>
        <v>0</v>
      </c>
      <c r="AX259" s="687">
        <f>'8. ГД Уренгой'!BS29</f>
        <v>74.5</v>
      </c>
      <c r="AY259" s="687">
        <f>'8. ГД Уренгой'!BU29</f>
        <v>0</v>
      </c>
      <c r="AZ259" s="687">
        <f t="shared" si="395"/>
        <v>-74.5</v>
      </c>
      <c r="BA259" s="688">
        <f t="shared" si="396"/>
        <v>0</v>
      </c>
      <c r="BB259" s="687">
        <f>'8. ГД Уренгой'!BY29</f>
        <v>108.3</v>
      </c>
      <c r="BC259" s="687">
        <f>'8. ГД Уренгой'!CA29</f>
        <v>0</v>
      </c>
      <c r="BD259" s="687">
        <f t="shared" si="397"/>
        <v>-108.3</v>
      </c>
      <c r="BE259" s="688">
        <f t="shared" si="398"/>
        <v>0</v>
      </c>
      <c r="BF259" s="687">
        <f>'8. ГД Уренгой'!CE29</f>
        <v>103</v>
      </c>
      <c r="BG259" s="687">
        <f>'8. ГД Уренгой'!CG29</f>
        <v>0</v>
      </c>
      <c r="BH259" s="687">
        <f t="shared" si="399"/>
        <v>-103</v>
      </c>
      <c r="BI259" s="688">
        <f t="shared" si="400"/>
        <v>0</v>
      </c>
      <c r="BJ259" s="687">
        <f t="shared" si="401"/>
        <v>305</v>
      </c>
      <c r="BK259" s="687">
        <f t="shared" si="402"/>
        <v>0</v>
      </c>
      <c r="BL259" s="687">
        <f t="shared" si="403"/>
        <v>-305</v>
      </c>
      <c r="BM259" s="688">
        <f t="shared" si="404"/>
        <v>0</v>
      </c>
      <c r="BN259" s="687">
        <f>'8. ГД Уренгой'!CQ29</f>
        <v>104.6</v>
      </c>
      <c r="BO259" s="687">
        <f>'8. ГД Уренгой'!CS29</f>
        <v>0</v>
      </c>
      <c r="BP259" s="687">
        <f t="shared" si="405"/>
        <v>-104.6</v>
      </c>
      <c r="BQ259" s="688">
        <f t="shared" si="406"/>
        <v>0</v>
      </c>
      <c r="BR259" s="687">
        <f>'8. ГД Уренгой'!CW29</f>
        <v>99.4</v>
      </c>
      <c r="BS259" s="687">
        <f>'8. ГД Уренгой'!CY29</f>
        <v>0</v>
      </c>
      <c r="BT259" s="687">
        <f t="shared" si="407"/>
        <v>-99.4</v>
      </c>
      <c r="BU259" s="688">
        <f t="shared" si="408"/>
        <v>0</v>
      </c>
      <c r="BV259" s="687">
        <f>'8. ГД Уренгой'!DC29</f>
        <v>101</v>
      </c>
      <c r="BW259" s="687">
        <f>'8. ГД Уренгой'!DE29</f>
        <v>0</v>
      </c>
      <c r="BX259" s="687">
        <f t="shared" si="409"/>
        <v>-101</v>
      </c>
      <c r="BY259" s="688">
        <f t="shared" si="410"/>
        <v>0</v>
      </c>
    </row>
    <row r="260" spans="2:77" ht="18.75" customHeight="1">
      <c r="B260" s="600"/>
      <c r="C260" s="495" t="s">
        <v>1651</v>
      </c>
      <c r="D260" s="528"/>
      <c r="E260" s="528"/>
      <c r="F260" s="529"/>
      <c r="G260" s="530" t="s">
        <v>1491</v>
      </c>
      <c r="H260" s="530"/>
      <c r="I260" s="521" t="s">
        <v>1438</v>
      </c>
      <c r="J260" s="687">
        <f t="shared" si="367"/>
        <v>1562.9</v>
      </c>
      <c r="K260" s="687">
        <f t="shared" si="368"/>
        <v>0</v>
      </c>
      <c r="L260" s="687">
        <f t="shared" si="369"/>
        <v>-1562.9</v>
      </c>
      <c r="M260" s="688">
        <f t="shared" si="370"/>
        <v>0</v>
      </c>
      <c r="N260" s="687">
        <f t="shared" si="371"/>
        <v>427.5</v>
      </c>
      <c r="O260" s="687">
        <f t="shared" si="372"/>
        <v>0</v>
      </c>
      <c r="P260" s="687">
        <f t="shared" si="373"/>
        <v>-427.5</v>
      </c>
      <c r="Q260" s="688">
        <f t="shared" si="374"/>
        <v>0</v>
      </c>
      <c r="R260" s="687">
        <f>'8. ГД Уренгой'!W30</f>
        <v>149.80000000000001</v>
      </c>
      <c r="S260" s="687">
        <f>'8. ГД Уренгой'!Y30</f>
        <v>0</v>
      </c>
      <c r="T260" s="687">
        <f t="shared" si="375"/>
        <v>-149.80000000000001</v>
      </c>
      <c r="U260" s="688">
        <f t="shared" si="376"/>
        <v>0</v>
      </c>
      <c r="V260" s="687">
        <f>'8. ГД Уренгой'!AC30</f>
        <v>133</v>
      </c>
      <c r="W260" s="687">
        <f>'8. ГД Уренгой'!AE30</f>
        <v>0</v>
      </c>
      <c r="X260" s="687">
        <f t="shared" si="377"/>
        <v>-133</v>
      </c>
      <c r="Y260" s="688">
        <f t="shared" si="378"/>
        <v>0</v>
      </c>
      <c r="Z260" s="687">
        <f>'8. ГД Уренгой'!AI30</f>
        <v>144.69999999999999</v>
      </c>
      <c r="AA260" s="687">
        <f>'8. ГД Уренгой'!AK30</f>
        <v>0</v>
      </c>
      <c r="AB260" s="687">
        <f t="shared" si="379"/>
        <v>-144.69999999999999</v>
      </c>
      <c r="AC260" s="688">
        <f t="shared" si="380"/>
        <v>0</v>
      </c>
      <c r="AD260" s="687">
        <f t="shared" si="381"/>
        <v>410</v>
      </c>
      <c r="AE260" s="687">
        <f t="shared" si="382"/>
        <v>0</v>
      </c>
      <c r="AF260" s="687">
        <f t="shared" si="383"/>
        <v>-410</v>
      </c>
      <c r="AG260" s="688">
        <f t="shared" si="384"/>
        <v>0</v>
      </c>
      <c r="AH260" s="687">
        <f>'8. ГД Уренгой'!AU30</f>
        <v>137.5</v>
      </c>
      <c r="AI260" s="687">
        <f>'8. ГД Уренгой'!AW30</f>
        <v>0</v>
      </c>
      <c r="AJ260" s="687">
        <f t="shared" si="385"/>
        <v>-137.5</v>
      </c>
      <c r="AK260" s="688">
        <f t="shared" si="386"/>
        <v>0</v>
      </c>
      <c r="AL260" s="687">
        <f>'8. ГД Уренгой'!BA30</f>
        <v>139.6</v>
      </c>
      <c r="AM260" s="687">
        <f>'8. ГД Уренгой'!BC30</f>
        <v>0</v>
      </c>
      <c r="AN260" s="687">
        <f t="shared" si="387"/>
        <v>-139.6</v>
      </c>
      <c r="AO260" s="688">
        <f t="shared" si="388"/>
        <v>0</v>
      </c>
      <c r="AP260" s="687">
        <f>'8. ГД Уренгой'!BG30</f>
        <v>132.9</v>
      </c>
      <c r="AQ260" s="687">
        <f>'8. ГД Уренгой'!BI30</f>
        <v>0</v>
      </c>
      <c r="AR260" s="687">
        <f t="shared" si="389"/>
        <v>-132.9</v>
      </c>
      <c r="AS260" s="688">
        <f t="shared" si="390"/>
        <v>0</v>
      </c>
      <c r="AT260" s="687">
        <f t="shared" si="391"/>
        <v>350.9</v>
      </c>
      <c r="AU260" s="687">
        <f t="shared" si="392"/>
        <v>0</v>
      </c>
      <c r="AV260" s="687">
        <f t="shared" si="393"/>
        <v>-350.9</v>
      </c>
      <c r="AW260" s="688">
        <f t="shared" si="394"/>
        <v>0</v>
      </c>
      <c r="AX260" s="687">
        <f>'8. ГД Уренгой'!BS30</f>
        <v>91.5</v>
      </c>
      <c r="AY260" s="687">
        <f>'8. ГД Уренгой'!BU30</f>
        <v>0</v>
      </c>
      <c r="AZ260" s="687">
        <f t="shared" si="395"/>
        <v>-91.5</v>
      </c>
      <c r="BA260" s="688">
        <f t="shared" si="396"/>
        <v>0</v>
      </c>
      <c r="BB260" s="687">
        <f>'8. ГД Уренгой'!BY30</f>
        <v>133</v>
      </c>
      <c r="BC260" s="687">
        <f>'8. ГД Уренгой'!CA30</f>
        <v>0</v>
      </c>
      <c r="BD260" s="687">
        <f t="shared" si="397"/>
        <v>-133</v>
      </c>
      <c r="BE260" s="688">
        <f t="shared" si="398"/>
        <v>0</v>
      </c>
      <c r="BF260" s="687">
        <f>'8. ГД Уренгой'!CE30</f>
        <v>126.4</v>
      </c>
      <c r="BG260" s="687">
        <f>'8. ГД Уренгой'!CG30</f>
        <v>0</v>
      </c>
      <c r="BH260" s="687">
        <f t="shared" si="399"/>
        <v>-126.4</v>
      </c>
      <c r="BI260" s="688">
        <f t="shared" si="400"/>
        <v>0</v>
      </c>
      <c r="BJ260" s="687">
        <f t="shared" si="401"/>
        <v>374.5</v>
      </c>
      <c r="BK260" s="687">
        <f t="shared" si="402"/>
        <v>0</v>
      </c>
      <c r="BL260" s="687">
        <f t="shared" si="403"/>
        <v>-374.5</v>
      </c>
      <c r="BM260" s="688">
        <f t="shared" si="404"/>
        <v>0</v>
      </c>
      <c r="BN260" s="687">
        <f>'8. ГД Уренгой'!CQ30</f>
        <v>128.4</v>
      </c>
      <c r="BO260" s="687">
        <f>'8. ГД Уренгой'!CS30</f>
        <v>0</v>
      </c>
      <c r="BP260" s="687">
        <f t="shared" si="405"/>
        <v>-128.4</v>
      </c>
      <c r="BQ260" s="688">
        <f t="shared" si="406"/>
        <v>0</v>
      </c>
      <c r="BR260" s="687">
        <f>'8. ГД Уренгой'!CW30</f>
        <v>122.1</v>
      </c>
      <c r="BS260" s="687">
        <f>'8. ГД Уренгой'!CY30</f>
        <v>0</v>
      </c>
      <c r="BT260" s="687">
        <f t="shared" si="407"/>
        <v>-122.1</v>
      </c>
      <c r="BU260" s="688">
        <f t="shared" si="408"/>
        <v>0</v>
      </c>
      <c r="BV260" s="687">
        <f>'8. ГД Уренгой'!DC30</f>
        <v>124</v>
      </c>
      <c r="BW260" s="687">
        <f>'8. ГД Уренгой'!DE30</f>
        <v>0</v>
      </c>
      <c r="BX260" s="687">
        <f t="shared" si="409"/>
        <v>-124</v>
      </c>
      <c r="BY260" s="688">
        <f t="shared" si="410"/>
        <v>0</v>
      </c>
    </row>
    <row r="261" spans="2:77" ht="18.75" customHeight="1">
      <c r="B261" s="600" t="s">
        <v>1684</v>
      </c>
      <c r="C261" s="494" t="s">
        <v>1534</v>
      </c>
      <c r="D261" s="528"/>
      <c r="E261" s="528"/>
      <c r="F261" s="529"/>
      <c r="G261" s="530" t="s">
        <v>1535</v>
      </c>
      <c r="H261" s="530"/>
      <c r="I261" s="521" t="s">
        <v>1438</v>
      </c>
      <c r="J261" s="687">
        <f t="shared" si="367"/>
        <v>35.799999999999997</v>
      </c>
      <c r="K261" s="687">
        <f t="shared" si="368"/>
        <v>0</v>
      </c>
      <c r="L261" s="687">
        <f t="shared" si="369"/>
        <v>-35.799999999999997</v>
      </c>
      <c r="M261" s="688">
        <f t="shared" si="370"/>
        <v>0</v>
      </c>
      <c r="N261" s="687">
        <f t="shared" si="371"/>
        <v>8.8000000000000007</v>
      </c>
      <c r="O261" s="687">
        <f t="shared" si="372"/>
        <v>0</v>
      </c>
      <c r="P261" s="687">
        <f t="shared" si="373"/>
        <v>-8.8000000000000007</v>
      </c>
      <c r="Q261" s="688">
        <f t="shared" si="374"/>
        <v>0</v>
      </c>
      <c r="R261" s="687">
        <f>'4. ГПП-УЗПКТ-СЗСК'!W35</f>
        <v>3.1</v>
      </c>
      <c r="S261" s="687">
        <f>'4. ГПП-УЗПКТ-СЗСК'!Y35</f>
        <v>0</v>
      </c>
      <c r="T261" s="687">
        <f t="shared" si="375"/>
        <v>-3.1</v>
      </c>
      <c r="U261" s="688">
        <f t="shared" si="376"/>
        <v>0</v>
      </c>
      <c r="V261" s="687">
        <f>'4. ГПП-УЗПКТ-СЗСК'!AC35</f>
        <v>2.8</v>
      </c>
      <c r="W261" s="687">
        <f>'4. ГПП-УЗПКТ-СЗСК'!AE35</f>
        <v>0</v>
      </c>
      <c r="X261" s="687">
        <f t="shared" si="377"/>
        <v>-2.8</v>
      </c>
      <c r="Y261" s="688">
        <f t="shared" si="378"/>
        <v>0</v>
      </c>
      <c r="Z261" s="687">
        <f>'4. ГПП-УЗПКТ-СЗСК'!AI35</f>
        <v>2.9</v>
      </c>
      <c r="AA261" s="687">
        <f>'4. ГПП-УЗПКТ-СЗСК'!AK35</f>
        <v>0</v>
      </c>
      <c r="AB261" s="687">
        <f t="shared" si="379"/>
        <v>-2.9</v>
      </c>
      <c r="AC261" s="688">
        <f t="shared" si="380"/>
        <v>0</v>
      </c>
      <c r="AD261" s="687">
        <f t="shared" si="381"/>
        <v>8.3999999999999986</v>
      </c>
      <c r="AE261" s="687">
        <f t="shared" si="382"/>
        <v>0</v>
      </c>
      <c r="AF261" s="687">
        <f t="shared" si="383"/>
        <v>-8.3999999999999986</v>
      </c>
      <c r="AG261" s="688">
        <f t="shared" si="384"/>
        <v>0</v>
      </c>
      <c r="AH261" s="687">
        <f>'4. ГПП-УЗПКТ-СЗСК'!AU35</f>
        <v>2.8</v>
      </c>
      <c r="AI261" s="687">
        <f>'4. ГПП-УЗПКТ-СЗСК'!AW35</f>
        <v>0</v>
      </c>
      <c r="AJ261" s="687">
        <f t="shared" si="385"/>
        <v>-2.8</v>
      </c>
      <c r="AK261" s="688">
        <f t="shared" si="386"/>
        <v>0</v>
      </c>
      <c r="AL261" s="687">
        <f>'4. ГПП-УЗПКТ-СЗСК'!BA35</f>
        <v>2.8</v>
      </c>
      <c r="AM261" s="687">
        <f>'4. ГПП-УЗПКТ-СЗСК'!BC35</f>
        <v>0</v>
      </c>
      <c r="AN261" s="687">
        <f t="shared" si="387"/>
        <v>-2.8</v>
      </c>
      <c r="AO261" s="688">
        <f t="shared" si="388"/>
        <v>0</v>
      </c>
      <c r="AP261" s="687">
        <f>'4. ГПП-УЗПКТ-СЗСК'!BG35</f>
        <v>2.8</v>
      </c>
      <c r="AQ261" s="687">
        <f>'4. ГПП-УЗПКТ-СЗСК'!BI35</f>
        <v>0</v>
      </c>
      <c r="AR261" s="687">
        <f t="shared" si="389"/>
        <v>-2.8</v>
      </c>
      <c r="AS261" s="688">
        <f t="shared" si="390"/>
        <v>0</v>
      </c>
      <c r="AT261" s="687">
        <f t="shared" si="391"/>
        <v>9.3000000000000007</v>
      </c>
      <c r="AU261" s="687">
        <f t="shared" si="392"/>
        <v>0</v>
      </c>
      <c r="AV261" s="687">
        <f t="shared" si="393"/>
        <v>-9.3000000000000007</v>
      </c>
      <c r="AW261" s="688">
        <f t="shared" si="394"/>
        <v>0</v>
      </c>
      <c r="AX261" s="687">
        <f>'4. ГПП-УЗПКТ-СЗСК'!BS35</f>
        <v>3.6</v>
      </c>
      <c r="AY261" s="687">
        <f>'4. ГПП-УЗПКТ-СЗСК'!BU35</f>
        <v>0</v>
      </c>
      <c r="AZ261" s="687">
        <f t="shared" si="395"/>
        <v>-3.6</v>
      </c>
      <c r="BA261" s="688">
        <f t="shared" si="396"/>
        <v>0</v>
      </c>
      <c r="BB261" s="687">
        <f>'4. ГПП-УЗПКТ-СЗСК'!BY35</f>
        <v>2.7</v>
      </c>
      <c r="BC261" s="687">
        <f>'4. ГПП-УЗПКТ-СЗСК'!CA35</f>
        <v>0</v>
      </c>
      <c r="BD261" s="687">
        <f t="shared" si="397"/>
        <v>-2.7</v>
      </c>
      <c r="BE261" s="688">
        <f t="shared" si="398"/>
        <v>0</v>
      </c>
      <c r="BF261" s="687">
        <f>'4. ГПП-УЗПКТ-СЗСК'!CE35</f>
        <v>3</v>
      </c>
      <c r="BG261" s="687">
        <f>'4. ГПП-УЗПКТ-СЗСК'!CG35</f>
        <v>0</v>
      </c>
      <c r="BH261" s="687">
        <f t="shared" si="399"/>
        <v>-3</v>
      </c>
      <c r="BI261" s="688">
        <f t="shared" si="400"/>
        <v>0</v>
      </c>
      <c r="BJ261" s="687">
        <f t="shared" si="401"/>
        <v>9.3000000000000007</v>
      </c>
      <c r="BK261" s="687">
        <f t="shared" si="402"/>
        <v>0</v>
      </c>
      <c r="BL261" s="687">
        <f t="shared" si="403"/>
        <v>-9.3000000000000007</v>
      </c>
      <c r="BM261" s="688">
        <f t="shared" si="404"/>
        <v>0</v>
      </c>
      <c r="BN261" s="687">
        <f>'4. ГПП-УЗПКТ-СЗСК'!CQ35</f>
        <v>2.9</v>
      </c>
      <c r="BO261" s="687">
        <f>'4. ГПП-УЗПКТ-СЗСК'!CS35</f>
        <v>0</v>
      </c>
      <c r="BP261" s="687">
        <f t="shared" si="405"/>
        <v>-2.9</v>
      </c>
      <c r="BQ261" s="688">
        <f t="shared" si="406"/>
        <v>0</v>
      </c>
      <c r="BR261" s="687">
        <f>'4. ГПП-УЗПКТ-СЗСК'!CW35</f>
        <v>3</v>
      </c>
      <c r="BS261" s="687">
        <f>'4. ГПП-УЗПКТ-СЗСК'!CY35</f>
        <v>0</v>
      </c>
      <c r="BT261" s="687">
        <f t="shared" si="407"/>
        <v>-3</v>
      </c>
      <c r="BU261" s="688">
        <f t="shared" si="408"/>
        <v>0</v>
      </c>
      <c r="BV261" s="687">
        <f>'4. ГПП-УЗПКТ-СЗСК'!DC35</f>
        <v>3.4</v>
      </c>
      <c r="BW261" s="687">
        <f>'4. ГПП-УЗПКТ-СЗСК'!DE35</f>
        <v>0</v>
      </c>
      <c r="BX261" s="687">
        <f t="shared" si="409"/>
        <v>-3.4</v>
      </c>
      <c r="BY261" s="688">
        <f t="shared" si="410"/>
        <v>0</v>
      </c>
    </row>
    <row r="262" spans="2:77" ht="18.75" customHeight="1">
      <c r="B262" s="600"/>
      <c r="C262" s="495" t="s">
        <v>1536</v>
      </c>
      <c r="D262" s="528"/>
      <c r="E262" s="528"/>
      <c r="F262" s="529"/>
      <c r="G262" s="530" t="s">
        <v>1535</v>
      </c>
      <c r="H262" s="530"/>
      <c r="I262" s="521" t="s">
        <v>1438</v>
      </c>
      <c r="J262" s="687">
        <f t="shared" si="367"/>
        <v>35.799999999999997</v>
      </c>
      <c r="K262" s="687">
        <f t="shared" si="368"/>
        <v>0</v>
      </c>
      <c r="L262" s="687">
        <f t="shared" si="369"/>
        <v>-35.799999999999997</v>
      </c>
      <c r="M262" s="688">
        <f t="shared" si="370"/>
        <v>0</v>
      </c>
      <c r="N262" s="687">
        <f t="shared" si="371"/>
        <v>8.8000000000000007</v>
      </c>
      <c r="O262" s="687">
        <f t="shared" si="372"/>
        <v>0</v>
      </c>
      <c r="P262" s="687">
        <f t="shared" si="373"/>
        <v>-8.8000000000000007</v>
      </c>
      <c r="Q262" s="688">
        <f t="shared" si="374"/>
        <v>0</v>
      </c>
      <c r="R262" s="687">
        <f>'4. ГПП-УЗПКТ-СЗСК'!W35</f>
        <v>3.1</v>
      </c>
      <c r="S262" s="687">
        <f>'4. ГПП-УЗПКТ-СЗСК'!Y35</f>
        <v>0</v>
      </c>
      <c r="T262" s="687">
        <f t="shared" si="375"/>
        <v>-3.1</v>
      </c>
      <c r="U262" s="688">
        <f t="shared" si="376"/>
        <v>0</v>
      </c>
      <c r="V262" s="687">
        <f>'4. ГПП-УЗПКТ-СЗСК'!AC35</f>
        <v>2.8</v>
      </c>
      <c r="W262" s="687">
        <f>'4. ГПП-УЗПКТ-СЗСК'!AE35</f>
        <v>0</v>
      </c>
      <c r="X262" s="687">
        <f t="shared" si="377"/>
        <v>-2.8</v>
      </c>
      <c r="Y262" s="688">
        <f t="shared" si="378"/>
        <v>0</v>
      </c>
      <c r="Z262" s="687">
        <f>'4. ГПП-УЗПКТ-СЗСК'!AI35</f>
        <v>2.9</v>
      </c>
      <c r="AA262" s="687">
        <f>'4. ГПП-УЗПКТ-СЗСК'!AK35</f>
        <v>0</v>
      </c>
      <c r="AB262" s="687">
        <f t="shared" si="379"/>
        <v>-2.9</v>
      </c>
      <c r="AC262" s="688">
        <f t="shared" si="380"/>
        <v>0</v>
      </c>
      <c r="AD262" s="687">
        <f t="shared" si="381"/>
        <v>8.3999999999999986</v>
      </c>
      <c r="AE262" s="687">
        <f t="shared" si="382"/>
        <v>0</v>
      </c>
      <c r="AF262" s="687">
        <f t="shared" si="383"/>
        <v>-8.3999999999999986</v>
      </c>
      <c r="AG262" s="688">
        <f t="shared" si="384"/>
        <v>0</v>
      </c>
      <c r="AH262" s="687">
        <f>'4. ГПП-УЗПКТ-СЗСК'!AU35</f>
        <v>2.8</v>
      </c>
      <c r="AI262" s="687">
        <f>'4. ГПП-УЗПКТ-СЗСК'!AW35</f>
        <v>0</v>
      </c>
      <c r="AJ262" s="687">
        <f t="shared" si="385"/>
        <v>-2.8</v>
      </c>
      <c r="AK262" s="688">
        <f t="shared" si="386"/>
        <v>0</v>
      </c>
      <c r="AL262" s="687">
        <f>'4. ГПП-УЗПКТ-СЗСК'!BA35</f>
        <v>2.8</v>
      </c>
      <c r="AM262" s="687">
        <f>'4. ГПП-УЗПКТ-СЗСК'!BC35</f>
        <v>0</v>
      </c>
      <c r="AN262" s="687">
        <f t="shared" si="387"/>
        <v>-2.8</v>
      </c>
      <c r="AO262" s="688">
        <f t="shared" si="388"/>
        <v>0</v>
      </c>
      <c r="AP262" s="687">
        <f>'4. ГПП-УЗПКТ-СЗСК'!BG35</f>
        <v>2.8</v>
      </c>
      <c r="AQ262" s="687">
        <f>'4. ГПП-УЗПКТ-СЗСК'!BI35</f>
        <v>0</v>
      </c>
      <c r="AR262" s="687">
        <f t="shared" si="389"/>
        <v>-2.8</v>
      </c>
      <c r="AS262" s="688">
        <f t="shared" si="390"/>
        <v>0</v>
      </c>
      <c r="AT262" s="687">
        <f t="shared" si="391"/>
        <v>9.3000000000000007</v>
      </c>
      <c r="AU262" s="687">
        <f t="shared" si="392"/>
        <v>0</v>
      </c>
      <c r="AV262" s="687">
        <f t="shared" si="393"/>
        <v>-9.3000000000000007</v>
      </c>
      <c r="AW262" s="688">
        <f t="shared" si="394"/>
        <v>0</v>
      </c>
      <c r="AX262" s="687">
        <f>'4. ГПП-УЗПКТ-СЗСК'!BS35</f>
        <v>3.6</v>
      </c>
      <c r="AY262" s="687">
        <f>'4. ГПП-УЗПКТ-СЗСК'!BU35</f>
        <v>0</v>
      </c>
      <c r="AZ262" s="687">
        <f t="shared" si="395"/>
        <v>-3.6</v>
      </c>
      <c r="BA262" s="688">
        <f t="shared" si="396"/>
        <v>0</v>
      </c>
      <c r="BB262" s="687">
        <f>'4. ГПП-УЗПКТ-СЗСК'!BY35</f>
        <v>2.7</v>
      </c>
      <c r="BC262" s="687">
        <f>'4. ГПП-УЗПКТ-СЗСК'!CA35</f>
        <v>0</v>
      </c>
      <c r="BD262" s="687">
        <f t="shared" si="397"/>
        <v>-2.7</v>
      </c>
      <c r="BE262" s="688">
        <f t="shared" si="398"/>
        <v>0</v>
      </c>
      <c r="BF262" s="687">
        <f>'4. ГПП-УЗПКТ-СЗСК'!CE35</f>
        <v>3</v>
      </c>
      <c r="BG262" s="687">
        <f>'4. ГПП-УЗПКТ-СЗСК'!CG35</f>
        <v>0</v>
      </c>
      <c r="BH262" s="687">
        <f t="shared" si="399"/>
        <v>-3</v>
      </c>
      <c r="BI262" s="688">
        <f t="shared" si="400"/>
        <v>0</v>
      </c>
      <c r="BJ262" s="687">
        <f t="shared" si="401"/>
        <v>9.3000000000000007</v>
      </c>
      <c r="BK262" s="687">
        <f t="shared" si="402"/>
        <v>0</v>
      </c>
      <c r="BL262" s="687">
        <f t="shared" si="403"/>
        <v>-9.3000000000000007</v>
      </c>
      <c r="BM262" s="688">
        <f t="shared" si="404"/>
        <v>0</v>
      </c>
      <c r="BN262" s="687">
        <f>'4. ГПП-УЗПКТ-СЗСК'!CQ35</f>
        <v>2.9</v>
      </c>
      <c r="BO262" s="687">
        <f>'4. ГПП-УЗПКТ-СЗСК'!CS35</f>
        <v>0</v>
      </c>
      <c r="BP262" s="687">
        <f t="shared" si="405"/>
        <v>-2.9</v>
      </c>
      <c r="BQ262" s="688">
        <f t="shared" si="406"/>
        <v>0</v>
      </c>
      <c r="BR262" s="687">
        <f>'4. ГПП-УЗПКТ-СЗСК'!CW35</f>
        <v>3</v>
      </c>
      <c r="BS262" s="687">
        <f>'4. ГПП-УЗПКТ-СЗСК'!CY35</f>
        <v>0</v>
      </c>
      <c r="BT262" s="687">
        <f t="shared" si="407"/>
        <v>-3</v>
      </c>
      <c r="BU262" s="688">
        <f t="shared" si="408"/>
        <v>0</v>
      </c>
      <c r="BV262" s="687">
        <f>'4. ГПП-УЗПКТ-СЗСК'!DC35</f>
        <v>3.4</v>
      </c>
      <c r="BW262" s="687">
        <f>'4. ГПП-УЗПКТ-СЗСК'!DE35</f>
        <v>0</v>
      </c>
      <c r="BX262" s="687">
        <f t="shared" si="409"/>
        <v>-3.4</v>
      </c>
      <c r="BY262" s="688">
        <f t="shared" si="410"/>
        <v>0</v>
      </c>
    </row>
    <row r="263" spans="2:77" ht="18.75" customHeight="1">
      <c r="B263" s="600" t="s">
        <v>1685</v>
      </c>
      <c r="C263" s="494" t="s">
        <v>1510</v>
      </c>
      <c r="D263" s="528"/>
      <c r="E263" s="528"/>
      <c r="F263" s="529"/>
      <c r="G263" s="530" t="s">
        <v>1511</v>
      </c>
      <c r="H263" s="530"/>
      <c r="I263" s="521" t="s">
        <v>1438</v>
      </c>
      <c r="J263" s="687">
        <f t="shared" si="367"/>
        <v>0</v>
      </c>
      <c r="K263" s="687">
        <f t="shared" si="368"/>
        <v>0</v>
      </c>
      <c r="L263" s="687">
        <f t="shared" si="369"/>
        <v>0</v>
      </c>
      <c r="M263" s="688" t="str">
        <f t="shared" si="370"/>
        <v>-</v>
      </c>
      <c r="N263" s="687">
        <f t="shared" si="371"/>
        <v>0</v>
      </c>
      <c r="O263" s="687">
        <f t="shared" si="372"/>
        <v>0</v>
      </c>
      <c r="P263" s="687">
        <f t="shared" si="373"/>
        <v>0</v>
      </c>
      <c r="Q263" s="688" t="str">
        <f t="shared" si="374"/>
        <v>-</v>
      </c>
      <c r="R263" s="687">
        <f>'10. ГД Ноябрьск'!W19</f>
        <v>0</v>
      </c>
      <c r="S263" s="687">
        <f>'10. ГД Ноябрьск'!Y19</f>
        <v>0</v>
      </c>
      <c r="T263" s="687">
        <f t="shared" si="375"/>
        <v>0</v>
      </c>
      <c r="U263" s="688" t="str">
        <f t="shared" si="376"/>
        <v>-</v>
      </c>
      <c r="V263" s="687">
        <f>'10. ГД Ноябрьск'!AC19</f>
        <v>0</v>
      </c>
      <c r="W263" s="687">
        <f>'10. ГД Ноябрьск'!AE19</f>
        <v>0</v>
      </c>
      <c r="X263" s="687">
        <f t="shared" si="377"/>
        <v>0</v>
      </c>
      <c r="Y263" s="688" t="str">
        <f t="shared" si="378"/>
        <v>-</v>
      </c>
      <c r="Z263" s="687">
        <f>'10. ГД Ноябрьск'!AI19</f>
        <v>0</v>
      </c>
      <c r="AA263" s="687">
        <f>'10. ГД Ноябрьск'!AK19</f>
        <v>0</v>
      </c>
      <c r="AB263" s="687">
        <f t="shared" si="379"/>
        <v>0</v>
      </c>
      <c r="AC263" s="688" t="str">
        <f t="shared" si="380"/>
        <v>-</v>
      </c>
      <c r="AD263" s="687">
        <f t="shared" si="381"/>
        <v>0</v>
      </c>
      <c r="AE263" s="687">
        <f t="shared" si="382"/>
        <v>0</v>
      </c>
      <c r="AF263" s="687">
        <f t="shared" si="383"/>
        <v>0</v>
      </c>
      <c r="AG263" s="688" t="str">
        <f t="shared" si="384"/>
        <v>-</v>
      </c>
      <c r="AH263" s="687">
        <f>'10. ГД Ноябрьск'!AU19</f>
        <v>0</v>
      </c>
      <c r="AI263" s="687">
        <f>'10. ГД Ноябрьск'!AW19</f>
        <v>0</v>
      </c>
      <c r="AJ263" s="687">
        <f t="shared" si="385"/>
        <v>0</v>
      </c>
      <c r="AK263" s="688" t="str">
        <f t="shared" si="386"/>
        <v>-</v>
      </c>
      <c r="AL263" s="687">
        <f>'10. ГД Ноябрьск'!BA19</f>
        <v>0</v>
      </c>
      <c r="AM263" s="687">
        <f>'10. ГД Ноябрьск'!BC19</f>
        <v>0</v>
      </c>
      <c r="AN263" s="687">
        <f t="shared" si="387"/>
        <v>0</v>
      </c>
      <c r="AO263" s="688" t="str">
        <f t="shared" si="388"/>
        <v>-</v>
      </c>
      <c r="AP263" s="687">
        <f>'10. ГД Ноябрьск'!BG19</f>
        <v>0</v>
      </c>
      <c r="AQ263" s="687">
        <f>'10. ГД Ноябрьск'!BI19</f>
        <v>0</v>
      </c>
      <c r="AR263" s="687">
        <f t="shared" si="389"/>
        <v>0</v>
      </c>
      <c r="AS263" s="688" t="str">
        <f t="shared" si="390"/>
        <v>-</v>
      </c>
      <c r="AT263" s="687">
        <f t="shared" si="391"/>
        <v>0</v>
      </c>
      <c r="AU263" s="687">
        <f t="shared" si="392"/>
        <v>0</v>
      </c>
      <c r="AV263" s="687">
        <f t="shared" si="393"/>
        <v>0</v>
      </c>
      <c r="AW263" s="688" t="str">
        <f t="shared" si="394"/>
        <v>-</v>
      </c>
      <c r="AX263" s="687">
        <f>'10. ГД Ноябрьск'!BS19</f>
        <v>0</v>
      </c>
      <c r="AY263" s="687">
        <f>'10. ГД Ноябрьск'!BU19</f>
        <v>0</v>
      </c>
      <c r="AZ263" s="687">
        <f t="shared" si="395"/>
        <v>0</v>
      </c>
      <c r="BA263" s="688" t="str">
        <f t="shared" si="396"/>
        <v>-</v>
      </c>
      <c r="BB263" s="687">
        <f>'10. ГД Ноябрьск'!BY19</f>
        <v>0</v>
      </c>
      <c r="BC263" s="687">
        <f>'10. ГД Ноябрьск'!CA19</f>
        <v>0</v>
      </c>
      <c r="BD263" s="687">
        <f t="shared" si="397"/>
        <v>0</v>
      </c>
      <c r="BE263" s="688" t="str">
        <f t="shared" si="398"/>
        <v>-</v>
      </c>
      <c r="BF263" s="687">
        <f>'10. ГД Ноябрьск'!CE19</f>
        <v>0</v>
      </c>
      <c r="BG263" s="687">
        <f>'10. ГД Ноябрьск'!CG19</f>
        <v>0</v>
      </c>
      <c r="BH263" s="687">
        <f t="shared" si="399"/>
        <v>0</v>
      </c>
      <c r="BI263" s="688" t="str">
        <f t="shared" si="400"/>
        <v>-</v>
      </c>
      <c r="BJ263" s="687">
        <f t="shared" si="401"/>
        <v>0</v>
      </c>
      <c r="BK263" s="687">
        <f t="shared" si="402"/>
        <v>0</v>
      </c>
      <c r="BL263" s="687">
        <f t="shared" si="403"/>
        <v>0</v>
      </c>
      <c r="BM263" s="688" t="str">
        <f t="shared" si="404"/>
        <v>-</v>
      </c>
      <c r="BN263" s="687">
        <f>'10. ГД Ноябрьск'!CQ19</f>
        <v>0</v>
      </c>
      <c r="BO263" s="687">
        <f>'10. ГД Ноябрьск'!CS19</f>
        <v>0</v>
      </c>
      <c r="BP263" s="687">
        <f t="shared" si="405"/>
        <v>0</v>
      </c>
      <c r="BQ263" s="688" t="str">
        <f t="shared" si="406"/>
        <v>-</v>
      </c>
      <c r="BR263" s="687">
        <f>'10. ГД Ноябрьск'!CW19</f>
        <v>0</v>
      </c>
      <c r="BS263" s="687">
        <f>'10. ГД Ноябрьск'!CY19</f>
        <v>0</v>
      </c>
      <c r="BT263" s="687">
        <f t="shared" si="407"/>
        <v>0</v>
      </c>
      <c r="BU263" s="688" t="str">
        <f t="shared" si="408"/>
        <v>-</v>
      </c>
      <c r="BV263" s="687">
        <f>'10. ГД Ноябрьск'!DC19</f>
        <v>0</v>
      </c>
      <c r="BW263" s="687">
        <f>'10. ГД Ноябрьск'!DE19</f>
        <v>0</v>
      </c>
      <c r="BX263" s="687">
        <f t="shared" si="409"/>
        <v>0</v>
      </c>
      <c r="BY263" s="688" t="str">
        <f t="shared" si="410"/>
        <v>-</v>
      </c>
    </row>
    <row r="264" spans="2:77" ht="18.75" customHeight="1">
      <c r="B264" s="600"/>
      <c r="C264" s="495" t="s">
        <v>285</v>
      </c>
      <c r="D264" s="528"/>
      <c r="E264" s="528"/>
      <c r="F264" s="529"/>
      <c r="G264" s="530" t="s">
        <v>1511</v>
      </c>
      <c r="H264" s="530"/>
      <c r="I264" s="521" t="s">
        <v>1438</v>
      </c>
      <c r="J264" s="687">
        <f t="shared" si="367"/>
        <v>0</v>
      </c>
      <c r="K264" s="687">
        <f t="shared" si="368"/>
        <v>0</v>
      </c>
      <c r="L264" s="687">
        <f t="shared" si="369"/>
        <v>0</v>
      </c>
      <c r="M264" s="688" t="str">
        <f t="shared" si="370"/>
        <v>-</v>
      </c>
      <c r="N264" s="687">
        <f t="shared" si="371"/>
        <v>0</v>
      </c>
      <c r="O264" s="687">
        <f t="shared" si="372"/>
        <v>0</v>
      </c>
      <c r="P264" s="687">
        <f t="shared" si="373"/>
        <v>0</v>
      </c>
      <c r="Q264" s="688" t="str">
        <f t="shared" si="374"/>
        <v>-</v>
      </c>
      <c r="R264" s="687">
        <f>'10. ГД Ноябрьск'!W19</f>
        <v>0</v>
      </c>
      <c r="S264" s="687">
        <f>'10. ГД Ноябрьск'!Y19</f>
        <v>0</v>
      </c>
      <c r="T264" s="687">
        <f t="shared" si="375"/>
        <v>0</v>
      </c>
      <c r="U264" s="688" t="str">
        <f t="shared" si="376"/>
        <v>-</v>
      </c>
      <c r="V264" s="687">
        <f>'10. ГД Ноябрьск'!AC19</f>
        <v>0</v>
      </c>
      <c r="W264" s="687">
        <f>'10. ГД Ноябрьск'!AE19</f>
        <v>0</v>
      </c>
      <c r="X264" s="687">
        <f t="shared" si="377"/>
        <v>0</v>
      </c>
      <c r="Y264" s="688" t="str">
        <f t="shared" si="378"/>
        <v>-</v>
      </c>
      <c r="Z264" s="687">
        <f>'10. ГД Ноябрьск'!AI19</f>
        <v>0</v>
      </c>
      <c r="AA264" s="687">
        <f>'10. ГД Ноябрьск'!AK19</f>
        <v>0</v>
      </c>
      <c r="AB264" s="687">
        <f t="shared" si="379"/>
        <v>0</v>
      </c>
      <c r="AC264" s="688" t="str">
        <f t="shared" si="380"/>
        <v>-</v>
      </c>
      <c r="AD264" s="687">
        <f t="shared" si="381"/>
        <v>0</v>
      </c>
      <c r="AE264" s="687">
        <f t="shared" si="382"/>
        <v>0</v>
      </c>
      <c r="AF264" s="687">
        <f t="shared" si="383"/>
        <v>0</v>
      </c>
      <c r="AG264" s="688" t="str">
        <f t="shared" si="384"/>
        <v>-</v>
      </c>
      <c r="AH264" s="687">
        <f>'10. ГД Ноябрьск'!AU19</f>
        <v>0</v>
      </c>
      <c r="AI264" s="687">
        <f>'10. ГД Ноябрьск'!AW19</f>
        <v>0</v>
      </c>
      <c r="AJ264" s="687">
        <f t="shared" si="385"/>
        <v>0</v>
      </c>
      <c r="AK264" s="688" t="str">
        <f t="shared" si="386"/>
        <v>-</v>
      </c>
      <c r="AL264" s="687">
        <f>'10. ГД Ноябрьск'!BA19</f>
        <v>0</v>
      </c>
      <c r="AM264" s="687">
        <f>'10. ГД Ноябрьск'!BC19</f>
        <v>0</v>
      </c>
      <c r="AN264" s="687">
        <f t="shared" si="387"/>
        <v>0</v>
      </c>
      <c r="AO264" s="688" t="str">
        <f t="shared" si="388"/>
        <v>-</v>
      </c>
      <c r="AP264" s="687">
        <f>'10. ГД Ноябрьск'!BG19</f>
        <v>0</v>
      </c>
      <c r="AQ264" s="687">
        <f>'10. ГД Ноябрьск'!BI19</f>
        <v>0</v>
      </c>
      <c r="AR264" s="687">
        <f t="shared" si="389"/>
        <v>0</v>
      </c>
      <c r="AS264" s="688" t="str">
        <f t="shared" si="390"/>
        <v>-</v>
      </c>
      <c r="AT264" s="687">
        <f t="shared" si="391"/>
        <v>0</v>
      </c>
      <c r="AU264" s="687">
        <f t="shared" si="392"/>
        <v>0</v>
      </c>
      <c r="AV264" s="687">
        <f t="shared" si="393"/>
        <v>0</v>
      </c>
      <c r="AW264" s="688" t="str">
        <f t="shared" si="394"/>
        <v>-</v>
      </c>
      <c r="AX264" s="687">
        <f>'10. ГД Ноябрьск'!BS19</f>
        <v>0</v>
      </c>
      <c r="AY264" s="687">
        <f>'10. ГД Ноябрьск'!BU19</f>
        <v>0</v>
      </c>
      <c r="AZ264" s="687">
        <f t="shared" si="395"/>
        <v>0</v>
      </c>
      <c r="BA264" s="688" t="str">
        <f t="shared" si="396"/>
        <v>-</v>
      </c>
      <c r="BB264" s="687">
        <f>'10. ГД Ноябрьск'!BY19</f>
        <v>0</v>
      </c>
      <c r="BC264" s="687">
        <f>'10. ГД Ноябрьск'!CA19</f>
        <v>0</v>
      </c>
      <c r="BD264" s="687">
        <f t="shared" si="397"/>
        <v>0</v>
      </c>
      <c r="BE264" s="688" t="str">
        <f t="shared" si="398"/>
        <v>-</v>
      </c>
      <c r="BF264" s="687">
        <f>'10. ГД Ноябрьск'!CE19</f>
        <v>0</v>
      </c>
      <c r="BG264" s="687">
        <f>'10. ГД Ноябрьск'!CG19</f>
        <v>0</v>
      </c>
      <c r="BH264" s="687">
        <f t="shared" si="399"/>
        <v>0</v>
      </c>
      <c r="BI264" s="688" t="str">
        <f t="shared" si="400"/>
        <v>-</v>
      </c>
      <c r="BJ264" s="687">
        <f t="shared" si="401"/>
        <v>0</v>
      </c>
      <c r="BK264" s="687">
        <f t="shared" si="402"/>
        <v>0</v>
      </c>
      <c r="BL264" s="687">
        <f t="shared" si="403"/>
        <v>0</v>
      </c>
      <c r="BM264" s="688" t="str">
        <f t="shared" si="404"/>
        <v>-</v>
      </c>
      <c r="BN264" s="687">
        <f>'10. ГД Ноябрьск'!CQ19</f>
        <v>0</v>
      </c>
      <c r="BO264" s="687">
        <f>'10. ГД Ноябрьск'!CS19</f>
        <v>0</v>
      </c>
      <c r="BP264" s="687">
        <f t="shared" si="405"/>
        <v>0</v>
      </c>
      <c r="BQ264" s="688" t="str">
        <f t="shared" si="406"/>
        <v>-</v>
      </c>
      <c r="BR264" s="687">
        <f>'10. ГД Ноябрьск'!CW19</f>
        <v>0</v>
      </c>
      <c r="BS264" s="687">
        <f>'10. ГД Ноябрьск'!CY19</f>
        <v>0</v>
      </c>
      <c r="BT264" s="687">
        <f t="shared" si="407"/>
        <v>0</v>
      </c>
      <c r="BU264" s="688" t="str">
        <f t="shared" si="408"/>
        <v>-</v>
      </c>
      <c r="BV264" s="687">
        <f>'10. ГД Ноябрьск'!DC19</f>
        <v>0</v>
      </c>
      <c r="BW264" s="687">
        <f>'10. ГД Ноябрьск'!DE19</f>
        <v>0</v>
      </c>
      <c r="BX264" s="687">
        <f t="shared" si="409"/>
        <v>0</v>
      </c>
      <c r="BY264" s="688" t="str">
        <f t="shared" si="410"/>
        <v>-</v>
      </c>
    </row>
    <row r="265" spans="2:77" ht="24" customHeight="1">
      <c r="B265" s="600" t="s">
        <v>1686</v>
      </c>
      <c r="C265" s="599" t="s">
        <v>1687</v>
      </c>
      <c r="D265" s="528"/>
      <c r="E265" s="528"/>
      <c r="F265" s="529"/>
      <c r="G265" s="530" t="s">
        <v>1659</v>
      </c>
      <c r="H265" s="530"/>
      <c r="I265" s="521" t="s">
        <v>1438</v>
      </c>
      <c r="J265" s="687">
        <f t="shared" si="367"/>
        <v>39</v>
      </c>
      <c r="K265" s="687">
        <f t="shared" si="368"/>
        <v>0</v>
      </c>
      <c r="L265" s="687">
        <f t="shared" si="369"/>
        <v>-39</v>
      </c>
      <c r="M265" s="688">
        <f t="shared" si="370"/>
        <v>0</v>
      </c>
      <c r="N265" s="687">
        <f t="shared" si="371"/>
        <v>11</v>
      </c>
      <c r="O265" s="687">
        <f t="shared" si="372"/>
        <v>0</v>
      </c>
      <c r="P265" s="687">
        <f t="shared" si="373"/>
        <v>-11</v>
      </c>
      <c r="Q265" s="688">
        <f t="shared" si="374"/>
        <v>0</v>
      </c>
      <c r="R265" s="687">
        <f>'4. ГПП-УЗПКТ-СЗСК'!W45+'4. ГПП-УЗПКТ-СЗСК'!W46+0-0-0-'4. ГПП-УЗПКТ-СЗСК'!W45</f>
        <v>3.8</v>
      </c>
      <c r="S265" s="687">
        <f>'4. ГПП-УЗПКТ-СЗСК'!Y45+'4. ГПП-УЗПКТ-СЗСК'!Y46+0-0-0-'4. ГПП-УЗПКТ-СЗСК'!Y45</f>
        <v>0</v>
      </c>
      <c r="T265" s="687">
        <f t="shared" si="375"/>
        <v>-3.8</v>
      </c>
      <c r="U265" s="688">
        <f t="shared" si="376"/>
        <v>0</v>
      </c>
      <c r="V265" s="687">
        <f>'4. ГПП-УЗПКТ-СЗСК'!AC45+'4. ГПП-УЗПКТ-СЗСК'!AC46+0-0-0-'4. ГПП-УЗПКТ-СЗСК'!AC45</f>
        <v>3.4</v>
      </c>
      <c r="W265" s="687">
        <f>'4. ГПП-УЗПКТ-СЗСК'!AE45+'4. ГПП-УЗПКТ-СЗСК'!AE46+0-0-0-'4. ГПП-УЗПКТ-СЗСК'!AE45</f>
        <v>0</v>
      </c>
      <c r="X265" s="687">
        <f t="shared" si="377"/>
        <v>-3.4</v>
      </c>
      <c r="Y265" s="688">
        <f t="shared" si="378"/>
        <v>0</v>
      </c>
      <c r="Z265" s="687">
        <f>'4. ГПП-УЗПКТ-СЗСК'!AI45+'4. ГПП-УЗПКТ-СЗСК'!AI46+0-0-0-'4. ГПП-УЗПКТ-СЗСК'!AI45</f>
        <v>3.8</v>
      </c>
      <c r="AA265" s="687">
        <f>'4. ГПП-УЗПКТ-СЗСК'!AK45+'4. ГПП-УЗПКТ-СЗСК'!AK46+0-0-0-'4. ГПП-УЗПКТ-СЗСК'!AK45</f>
        <v>0</v>
      </c>
      <c r="AB265" s="687">
        <f t="shared" si="379"/>
        <v>-3.8</v>
      </c>
      <c r="AC265" s="688">
        <f t="shared" si="380"/>
        <v>0</v>
      </c>
      <c r="AD265" s="687">
        <f t="shared" si="381"/>
        <v>7.3000000000000007</v>
      </c>
      <c r="AE265" s="687">
        <f t="shared" si="382"/>
        <v>0</v>
      </c>
      <c r="AF265" s="687">
        <f t="shared" si="383"/>
        <v>-7.3000000000000007</v>
      </c>
      <c r="AG265" s="688">
        <f t="shared" si="384"/>
        <v>0</v>
      </c>
      <c r="AH265" s="687">
        <f>'4. ГПП-УЗПКТ-СЗСК'!AU45+'4. ГПП-УЗПКТ-СЗСК'!AU46+0-0-0-'4. ГПП-УЗПКТ-СЗСК'!AU45</f>
        <v>2.4</v>
      </c>
      <c r="AI265" s="687">
        <f>'4. ГПП-УЗПКТ-СЗСК'!AW45+'4. ГПП-УЗПКТ-СЗСК'!AW46+0-0-0-'4. ГПП-УЗПКТ-СЗСК'!AW45</f>
        <v>0</v>
      </c>
      <c r="AJ265" s="687">
        <f t="shared" si="385"/>
        <v>-2.4</v>
      </c>
      <c r="AK265" s="688">
        <f t="shared" si="386"/>
        <v>0</v>
      </c>
      <c r="AL265" s="687">
        <f>'4. ГПП-УЗПКТ-СЗСК'!BA45+'4. ГПП-УЗПКТ-СЗСК'!BA46+0-0-0-'4. ГПП-УЗПКТ-СЗСК'!BA45</f>
        <v>2.5</v>
      </c>
      <c r="AM265" s="687">
        <f>'4. ГПП-УЗПКТ-СЗСК'!BC45+'4. ГПП-УЗПКТ-СЗСК'!BC46+0-0-0-'4. ГПП-УЗПКТ-СЗСК'!BC45</f>
        <v>0</v>
      </c>
      <c r="AN265" s="687">
        <f t="shared" si="387"/>
        <v>-2.5</v>
      </c>
      <c r="AO265" s="688">
        <f t="shared" si="388"/>
        <v>0</v>
      </c>
      <c r="AP265" s="687">
        <f>'4. ГПП-УЗПКТ-СЗСК'!BG45+'4. ГПП-УЗПКТ-СЗСК'!BG46+0-0-0-'4. ГПП-УЗПКТ-СЗСК'!BG45</f>
        <v>2.4</v>
      </c>
      <c r="AQ265" s="687">
        <f>'4. ГПП-УЗПКТ-СЗСК'!BI45+'4. ГПП-УЗПКТ-СЗСК'!BI46+0-0-0-'4. ГПП-УЗПКТ-СЗСК'!BI45</f>
        <v>0</v>
      </c>
      <c r="AR265" s="687">
        <f t="shared" si="389"/>
        <v>-2.4</v>
      </c>
      <c r="AS265" s="688">
        <f t="shared" si="390"/>
        <v>0</v>
      </c>
      <c r="AT265" s="687">
        <f t="shared" si="391"/>
        <v>10.5</v>
      </c>
      <c r="AU265" s="687">
        <f t="shared" si="392"/>
        <v>0</v>
      </c>
      <c r="AV265" s="687">
        <f t="shared" si="393"/>
        <v>-10.5</v>
      </c>
      <c r="AW265" s="688">
        <f t="shared" si="394"/>
        <v>0</v>
      </c>
      <c r="AX265" s="687">
        <f>'4. ГПП-УЗПКТ-СЗСК'!BS45+'4. ГПП-УЗПКТ-СЗСК'!BS46+0-0-0-'4. ГПП-УЗПКТ-СЗСК'!BS45</f>
        <v>3.3</v>
      </c>
      <c r="AY265" s="687">
        <f>'4. ГПП-УЗПКТ-СЗСК'!BU45+'4. ГПП-УЗПКТ-СЗСК'!BU46+0-0-0-'4. ГПП-УЗПКТ-СЗСК'!BU45</f>
        <v>0</v>
      </c>
      <c r="AZ265" s="687">
        <f t="shared" si="395"/>
        <v>-3.3</v>
      </c>
      <c r="BA265" s="688">
        <f t="shared" si="396"/>
        <v>0</v>
      </c>
      <c r="BB265" s="687">
        <f>'4. ГПП-УЗПКТ-СЗСК'!BY45+'4. ГПП-УЗПКТ-СЗСК'!BY46+0-0-0-'4. ГПП-УЗПКТ-СЗСК'!BY45</f>
        <v>3.3</v>
      </c>
      <c r="BC265" s="687">
        <f>'4. ГПП-УЗПКТ-СЗСК'!CA45+'4. ГПП-УЗПКТ-СЗСК'!CA46+0-0-0-'4. ГПП-УЗПКТ-СЗСК'!CA45</f>
        <v>0</v>
      </c>
      <c r="BD265" s="687">
        <f t="shared" si="397"/>
        <v>-3.3</v>
      </c>
      <c r="BE265" s="688">
        <f t="shared" si="398"/>
        <v>0</v>
      </c>
      <c r="BF265" s="687">
        <f>'4. ГПП-УЗПКТ-СЗСК'!CE45+'4. ГПП-УЗПКТ-СЗСК'!CE46+0-0-0-'4. ГПП-УЗПКТ-СЗСК'!CE45</f>
        <v>3.9</v>
      </c>
      <c r="BG265" s="687">
        <f>'4. ГПП-УЗПКТ-СЗСК'!CG45+'4. ГПП-УЗПКТ-СЗСК'!CG46+0-0-0-'4. ГПП-УЗПКТ-СЗСК'!CG45</f>
        <v>0</v>
      </c>
      <c r="BH265" s="687">
        <f t="shared" si="399"/>
        <v>-3.9</v>
      </c>
      <c r="BI265" s="688">
        <f t="shared" si="400"/>
        <v>0</v>
      </c>
      <c r="BJ265" s="687">
        <f t="shared" si="401"/>
        <v>10.199999999999999</v>
      </c>
      <c r="BK265" s="687">
        <f t="shared" si="402"/>
        <v>0</v>
      </c>
      <c r="BL265" s="687">
        <f t="shared" si="403"/>
        <v>-10.199999999999999</v>
      </c>
      <c r="BM265" s="688">
        <f t="shared" si="404"/>
        <v>0</v>
      </c>
      <c r="BN265" s="687">
        <f>'4. ГПП-УЗПКТ-СЗСК'!CQ45+'4. ГПП-УЗПКТ-СЗСК'!CQ46+0-0-0-'4. ГПП-УЗПКТ-СЗСК'!CQ45</f>
        <v>3.4</v>
      </c>
      <c r="BO265" s="687">
        <f>'4. ГПП-УЗПКТ-СЗСК'!CS45+'4. ГПП-УЗПКТ-СЗСК'!CS46+0-0-0-'4. ГПП-УЗПКТ-СЗСК'!CS45</f>
        <v>0</v>
      </c>
      <c r="BP265" s="687">
        <f t="shared" si="405"/>
        <v>-3.4</v>
      </c>
      <c r="BQ265" s="688">
        <f t="shared" si="406"/>
        <v>0</v>
      </c>
      <c r="BR265" s="687">
        <f>'4. ГПП-УЗПКТ-СЗСК'!CW45+'4. ГПП-УЗПКТ-СЗСК'!CW46+0-0-0-'4. ГПП-УЗПКТ-СЗСК'!CW45</f>
        <v>3.4</v>
      </c>
      <c r="BS265" s="687">
        <f>'4. ГПП-УЗПКТ-СЗСК'!CY45+'4. ГПП-УЗПКТ-СЗСК'!CY46+0-0-0-'4. ГПП-УЗПКТ-СЗСК'!CY45</f>
        <v>0</v>
      </c>
      <c r="BT265" s="687">
        <f t="shared" si="407"/>
        <v>-3.4</v>
      </c>
      <c r="BU265" s="688">
        <f t="shared" si="408"/>
        <v>0</v>
      </c>
      <c r="BV265" s="687">
        <f>'4. ГПП-УЗПКТ-СЗСК'!DC45+'4. ГПП-УЗПКТ-СЗСК'!DC46+0-0-0-'4. ГПП-УЗПКТ-СЗСК'!DC45</f>
        <v>3.4</v>
      </c>
      <c r="BW265" s="687">
        <f>'4. ГПП-УЗПКТ-СЗСК'!DE45+'4. ГПП-УЗПКТ-СЗСК'!DE46+0-0-0-'4. ГПП-УЗПКТ-СЗСК'!DE45</f>
        <v>0</v>
      </c>
      <c r="BX265" s="687">
        <f t="shared" si="409"/>
        <v>-3.4</v>
      </c>
      <c r="BY265" s="688">
        <f t="shared" si="410"/>
        <v>0</v>
      </c>
    </row>
    <row r="266" spans="2:77" ht="18.75" customHeight="1">
      <c r="B266" s="600" t="s">
        <v>953</v>
      </c>
      <c r="C266" s="599" t="s">
        <v>1688</v>
      </c>
      <c r="D266" s="528"/>
      <c r="E266" s="528"/>
      <c r="F266" s="529"/>
      <c r="G266" s="530" t="s">
        <v>1689</v>
      </c>
      <c r="H266" s="530"/>
      <c r="I266" s="521" t="s">
        <v>1438</v>
      </c>
      <c r="J266" s="687">
        <f t="shared" si="367"/>
        <v>109.35899999999999</v>
      </c>
      <c r="K266" s="687">
        <f t="shared" si="368"/>
        <v>0</v>
      </c>
      <c r="L266" s="687">
        <f t="shared" si="369"/>
        <v>-109.35899999999999</v>
      </c>
      <c r="M266" s="688">
        <f t="shared" si="370"/>
        <v>0</v>
      </c>
      <c r="N266" s="687">
        <f t="shared" si="371"/>
        <v>27.436999999999998</v>
      </c>
      <c r="O266" s="687">
        <f t="shared" si="372"/>
        <v>0</v>
      </c>
      <c r="P266" s="687">
        <f t="shared" si="373"/>
        <v>-27.436999999999998</v>
      </c>
      <c r="Q266" s="688">
        <f t="shared" si="374"/>
        <v>0</v>
      </c>
      <c r="R266" s="687">
        <f>'4. ГПП-УЗПКТ-СЗСК'!W77+'4. ГПП-УЗПКТ-СЗСК'!W78</f>
        <v>9.4179999999999993</v>
      </c>
      <c r="S266" s="687">
        <f>'4. ГПП-УЗПКТ-СЗСК'!Y77+'4. ГПП-УЗПКТ-СЗСК'!Y78</f>
        <v>0</v>
      </c>
      <c r="T266" s="687">
        <f t="shared" si="375"/>
        <v>-9.4179999999999993</v>
      </c>
      <c r="U266" s="688">
        <f t="shared" si="376"/>
        <v>0</v>
      </c>
      <c r="V266" s="687">
        <f>'4. ГПП-УЗПКТ-СЗСК'!AC77+'4. ГПП-УЗПКТ-СЗСК'!AC78</f>
        <v>8.6000000000000014</v>
      </c>
      <c r="W266" s="687">
        <f>'4. ГПП-УЗПКТ-СЗСК'!AE77+'4. ГПП-УЗПКТ-СЗСК'!AE78</f>
        <v>0</v>
      </c>
      <c r="X266" s="687">
        <f t="shared" si="377"/>
        <v>-8.6000000000000014</v>
      </c>
      <c r="Y266" s="688">
        <f t="shared" si="378"/>
        <v>0</v>
      </c>
      <c r="Z266" s="687">
        <f>'4. ГПП-УЗПКТ-СЗСК'!AI77+'4. ГПП-УЗПКТ-СЗСК'!AI78</f>
        <v>9.4189999999999987</v>
      </c>
      <c r="AA266" s="687">
        <f>'4. ГПП-УЗПКТ-СЗСК'!AK77+'4. ГПП-УЗПКТ-СЗСК'!AK78</f>
        <v>0</v>
      </c>
      <c r="AB266" s="687">
        <f t="shared" si="379"/>
        <v>-9.4189999999999987</v>
      </c>
      <c r="AC266" s="688">
        <f t="shared" si="380"/>
        <v>0</v>
      </c>
      <c r="AD266" s="687">
        <f t="shared" si="381"/>
        <v>33.685000000000002</v>
      </c>
      <c r="AE266" s="687">
        <f t="shared" si="382"/>
        <v>0</v>
      </c>
      <c r="AF266" s="687">
        <f t="shared" si="383"/>
        <v>-33.685000000000002</v>
      </c>
      <c r="AG266" s="688">
        <f t="shared" si="384"/>
        <v>0</v>
      </c>
      <c r="AH266" s="687">
        <f>'4. ГПП-УЗПКТ-СЗСК'!AU77+'4. ГПП-УЗПКТ-СЗСК'!AU78</f>
        <v>9.7800000000000011</v>
      </c>
      <c r="AI266" s="687">
        <f>'4. ГПП-УЗПКТ-СЗСК'!AW77+'4. ГПП-УЗПКТ-СЗСК'!AW78</f>
        <v>0</v>
      </c>
      <c r="AJ266" s="687">
        <f t="shared" si="385"/>
        <v>-9.7800000000000011</v>
      </c>
      <c r="AK266" s="688">
        <f t="shared" si="386"/>
        <v>0</v>
      </c>
      <c r="AL266" s="687">
        <f>'4. ГПП-УЗПКТ-СЗСК'!BA77+'4. ГПП-УЗПКТ-СЗСК'!BA78</f>
        <v>11.85</v>
      </c>
      <c r="AM266" s="687">
        <f>'4. ГПП-УЗПКТ-СЗСК'!BC77+'4. ГПП-УЗПКТ-СЗСК'!BC78</f>
        <v>0</v>
      </c>
      <c r="AN266" s="687">
        <f t="shared" si="387"/>
        <v>-11.85</v>
      </c>
      <c r="AO266" s="688">
        <f t="shared" si="388"/>
        <v>0</v>
      </c>
      <c r="AP266" s="687">
        <f>'4. ГПП-УЗПКТ-СЗСК'!BG77+'4. ГПП-УЗПКТ-СЗСК'!BG78</f>
        <v>12.055</v>
      </c>
      <c r="AQ266" s="687">
        <f>'4. ГПП-УЗПКТ-СЗСК'!BI77+'4. ГПП-УЗПКТ-СЗСК'!BI78</f>
        <v>0</v>
      </c>
      <c r="AR266" s="687">
        <f t="shared" si="389"/>
        <v>-12.055</v>
      </c>
      <c r="AS266" s="688">
        <f t="shared" si="390"/>
        <v>0</v>
      </c>
      <c r="AT266" s="687">
        <f t="shared" si="391"/>
        <v>20.186</v>
      </c>
      <c r="AU266" s="687">
        <f t="shared" si="392"/>
        <v>0</v>
      </c>
      <c r="AV266" s="687">
        <f t="shared" si="393"/>
        <v>-20.186</v>
      </c>
      <c r="AW266" s="688">
        <f t="shared" si="394"/>
        <v>0</v>
      </c>
      <c r="AX266" s="687">
        <f>'4. ГПП-УЗПКТ-СЗСК'!BS77+'4. ГПП-УЗПКТ-СЗСК'!BS78</f>
        <v>3.6139999999999999</v>
      </c>
      <c r="AY266" s="687">
        <f>'4. ГПП-УЗПКТ-СЗСК'!BU77+'4. ГПП-УЗПКТ-СЗСК'!BU78</f>
        <v>0</v>
      </c>
      <c r="AZ266" s="687">
        <f t="shared" si="395"/>
        <v>-3.6139999999999999</v>
      </c>
      <c r="BA266" s="688">
        <f t="shared" si="396"/>
        <v>0</v>
      </c>
      <c r="BB266" s="687">
        <f>'4. ГПП-УЗПКТ-СЗСК'!BY77+'4. ГПП-УЗПКТ-СЗСК'!BY78</f>
        <v>3.911</v>
      </c>
      <c r="BC266" s="687">
        <f>'4. ГПП-УЗПКТ-СЗСК'!CA77+'4. ГПП-УЗПКТ-СЗСК'!CA78</f>
        <v>0</v>
      </c>
      <c r="BD266" s="687">
        <f t="shared" si="397"/>
        <v>-3.911</v>
      </c>
      <c r="BE266" s="688">
        <f t="shared" si="398"/>
        <v>0</v>
      </c>
      <c r="BF266" s="687">
        <f>'4. ГПП-УЗПКТ-СЗСК'!CE77+'4. ГПП-УЗПКТ-СЗСК'!CE78</f>
        <v>12.661</v>
      </c>
      <c r="BG266" s="687">
        <f>'4. ГПП-УЗПКТ-СЗСК'!CG77+'4. ГПП-УЗПКТ-СЗСК'!CG78</f>
        <v>0</v>
      </c>
      <c r="BH266" s="687">
        <f t="shared" si="399"/>
        <v>-12.661</v>
      </c>
      <c r="BI266" s="688">
        <f t="shared" si="400"/>
        <v>0</v>
      </c>
      <c r="BJ266" s="687">
        <f t="shared" si="401"/>
        <v>28.050999999999998</v>
      </c>
      <c r="BK266" s="687">
        <f t="shared" si="402"/>
        <v>0</v>
      </c>
      <c r="BL266" s="687">
        <f t="shared" si="403"/>
        <v>-28.050999999999998</v>
      </c>
      <c r="BM266" s="688">
        <f t="shared" si="404"/>
        <v>0</v>
      </c>
      <c r="BN266" s="687">
        <f>'4. ГПП-УЗПКТ-СЗСК'!CQ77+'4. ГПП-УЗПКТ-СЗСК'!CQ78</f>
        <v>9.4189999999999987</v>
      </c>
      <c r="BO266" s="687">
        <f>'4. ГПП-УЗПКТ-СЗСК'!CS77+'4. ГПП-УЗПКТ-СЗСК'!CS78</f>
        <v>0</v>
      </c>
      <c r="BP266" s="687">
        <f t="shared" si="405"/>
        <v>-9.4189999999999987</v>
      </c>
      <c r="BQ266" s="688">
        <f t="shared" si="406"/>
        <v>0</v>
      </c>
      <c r="BR266" s="687">
        <f>'4. ГПП-УЗПКТ-СЗСК'!CW77+'4. ГПП-УЗПКТ-СЗСК'!CW78</f>
        <v>9.2110000000000003</v>
      </c>
      <c r="BS266" s="687">
        <f>'4. ГПП-УЗПКТ-СЗСК'!CY77+'4. ГПП-УЗПКТ-СЗСК'!CY78</f>
        <v>0</v>
      </c>
      <c r="BT266" s="687">
        <f t="shared" si="407"/>
        <v>-9.2110000000000003</v>
      </c>
      <c r="BU266" s="688">
        <f t="shared" si="408"/>
        <v>0</v>
      </c>
      <c r="BV266" s="687">
        <f>'4. ГПП-УЗПКТ-СЗСК'!DC77+'4. ГПП-УЗПКТ-СЗСК'!DC78</f>
        <v>9.4209999999999994</v>
      </c>
      <c r="BW266" s="687">
        <f>'4. ГПП-УЗПКТ-СЗСК'!DE77+'4. ГПП-УЗПКТ-СЗСК'!DE78</f>
        <v>0</v>
      </c>
      <c r="BX266" s="687">
        <f t="shared" si="409"/>
        <v>-9.4209999999999994</v>
      </c>
      <c r="BY266" s="688">
        <f t="shared" si="410"/>
        <v>0</v>
      </c>
    </row>
    <row r="267" spans="2:77" ht="18.75" customHeight="1">
      <c r="B267" s="600"/>
      <c r="C267" s="602" t="s">
        <v>1690</v>
      </c>
      <c r="D267" s="528"/>
      <c r="E267" s="528"/>
      <c r="F267" s="529"/>
      <c r="G267" s="530" t="s">
        <v>1691</v>
      </c>
      <c r="H267" s="530"/>
      <c r="I267" s="521" t="s">
        <v>1438</v>
      </c>
      <c r="J267" s="687">
        <f t="shared" si="367"/>
        <v>4.4999999999999998E-2</v>
      </c>
      <c r="K267" s="687">
        <f t="shared" si="368"/>
        <v>0</v>
      </c>
      <c r="L267" s="687">
        <f t="shared" si="369"/>
        <v>-4.4999999999999998E-2</v>
      </c>
      <c r="M267" s="688">
        <f t="shared" si="370"/>
        <v>0</v>
      </c>
      <c r="N267" s="687">
        <f t="shared" si="371"/>
        <v>1.2E-2</v>
      </c>
      <c r="O267" s="687">
        <f t="shared" si="372"/>
        <v>0</v>
      </c>
      <c r="P267" s="687">
        <f t="shared" si="373"/>
        <v>-1.2E-2</v>
      </c>
      <c r="Q267" s="688">
        <f t="shared" si="374"/>
        <v>0</v>
      </c>
      <c r="R267" s="687">
        <f>'4. ГПП-УЗПКТ-СЗСК'!W77</f>
        <v>3.0000000000000001E-3</v>
      </c>
      <c r="S267" s="687">
        <f>'4. ГПП-УЗПКТ-СЗСК'!Y77</f>
        <v>0</v>
      </c>
      <c r="T267" s="687">
        <f t="shared" si="375"/>
        <v>-3.0000000000000001E-3</v>
      </c>
      <c r="U267" s="688">
        <f t="shared" si="376"/>
        <v>0</v>
      </c>
      <c r="V267" s="687">
        <f>'4. ГПП-УЗПКТ-СЗСК'!AC77</f>
        <v>5.0000000000000001E-3</v>
      </c>
      <c r="W267" s="687">
        <f>'4. ГПП-УЗПКТ-СЗСК'!AE77</f>
        <v>0</v>
      </c>
      <c r="X267" s="687">
        <f t="shared" si="377"/>
        <v>-5.0000000000000001E-3</v>
      </c>
      <c r="Y267" s="688">
        <f t="shared" si="378"/>
        <v>0</v>
      </c>
      <c r="Z267" s="687">
        <f>'4. ГПП-УЗПКТ-СЗСК'!AI77</f>
        <v>4.0000000000000001E-3</v>
      </c>
      <c r="AA267" s="687">
        <f>'4. ГПП-УЗПКТ-СЗСК'!AK77</f>
        <v>0</v>
      </c>
      <c r="AB267" s="687">
        <f t="shared" si="379"/>
        <v>-4.0000000000000001E-3</v>
      </c>
      <c r="AC267" s="688">
        <f t="shared" si="380"/>
        <v>0</v>
      </c>
      <c r="AD267" s="687">
        <f t="shared" si="381"/>
        <v>1.0999999999999999E-2</v>
      </c>
      <c r="AE267" s="687">
        <f t="shared" si="382"/>
        <v>0</v>
      </c>
      <c r="AF267" s="687">
        <f t="shared" si="383"/>
        <v>-1.0999999999999999E-2</v>
      </c>
      <c r="AG267" s="688">
        <f t="shared" si="384"/>
        <v>0</v>
      </c>
      <c r="AH267" s="687">
        <f>'4. ГПП-УЗПКТ-СЗСК'!AU77</f>
        <v>5.0000000000000001E-3</v>
      </c>
      <c r="AI267" s="687">
        <f>'4. ГПП-УЗПКТ-СЗСК'!AW77</f>
        <v>0</v>
      </c>
      <c r="AJ267" s="687">
        <f t="shared" si="385"/>
        <v>-5.0000000000000001E-3</v>
      </c>
      <c r="AK267" s="688">
        <f t="shared" si="386"/>
        <v>0</v>
      </c>
      <c r="AL267" s="687">
        <f>'4. ГПП-УЗПКТ-СЗСК'!BA77</f>
        <v>6.0000000000000001E-3</v>
      </c>
      <c r="AM267" s="687">
        <f>'4. ГПП-УЗПКТ-СЗСК'!BC77</f>
        <v>0</v>
      </c>
      <c r="AN267" s="687">
        <f t="shared" si="387"/>
        <v>-6.0000000000000001E-3</v>
      </c>
      <c r="AO267" s="688">
        <f t="shared" si="388"/>
        <v>0</v>
      </c>
      <c r="AP267" s="687">
        <f>'4. ГПП-УЗПКТ-СЗСК'!BG77</f>
        <v>0</v>
      </c>
      <c r="AQ267" s="687">
        <f>'4. ГПП-УЗПКТ-СЗСК'!BI77</f>
        <v>0</v>
      </c>
      <c r="AR267" s="687">
        <f t="shared" si="389"/>
        <v>0</v>
      </c>
      <c r="AS267" s="688" t="str">
        <f t="shared" si="390"/>
        <v>-</v>
      </c>
      <c r="AT267" s="687">
        <f t="shared" si="391"/>
        <v>6.0000000000000001E-3</v>
      </c>
      <c r="AU267" s="687">
        <f t="shared" si="392"/>
        <v>0</v>
      </c>
      <c r="AV267" s="687">
        <f t="shared" si="393"/>
        <v>-6.0000000000000001E-3</v>
      </c>
      <c r="AW267" s="688">
        <f t="shared" si="394"/>
        <v>0</v>
      </c>
      <c r="AX267" s="687">
        <f>'4. ГПП-УЗПКТ-СЗСК'!BS77</f>
        <v>1E-3</v>
      </c>
      <c r="AY267" s="687">
        <f>'4. ГПП-УЗПКТ-СЗСК'!BU77</f>
        <v>0</v>
      </c>
      <c r="AZ267" s="687">
        <f t="shared" si="395"/>
        <v>-1E-3</v>
      </c>
      <c r="BA267" s="688">
        <f t="shared" si="396"/>
        <v>0</v>
      </c>
      <c r="BB267" s="687">
        <f>'4. ГПП-УЗПКТ-СЗСК'!BY77</f>
        <v>1E-3</v>
      </c>
      <c r="BC267" s="687">
        <f>'4. ГПП-УЗПКТ-СЗСК'!CA77</f>
        <v>0</v>
      </c>
      <c r="BD267" s="687">
        <f t="shared" si="397"/>
        <v>-1E-3</v>
      </c>
      <c r="BE267" s="688">
        <f t="shared" si="398"/>
        <v>0</v>
      </c>
      <c r="BF267" s="687">
        <f>'4. ГПП-УЗПКТ-СЗСК'!CE77</f>
        <v>4.0000000000000001E-3</v>
      </c>
      <c r="BG267" s="687">
        <f>'4. ГПП-УЗПКТ-СЗСК'!CG77</f>
        <v>0</v>
      </c>
      <c r="BH267" s="687">
        <f t="shared" si="399"/>
        <v>-4.0000000000000001E-3</v>
      </c>
      <c r="BI267" s="688">
        <f t="shared" si="400"/>
        <v>0</v>
      </c>
      <c r="BJ267" s="687">
        <f t="shared" si="401"/>
        <v>1.6E-2</v>
      </c>
      <c r="BK267" s="687">
        <f t="shared" si="402"/>
        <v>0</v>
      </c>
      <c r="BL267" s="687">
        <f t="shared" si="403"/>
        <v>-1.6E-2</v>
      </c>
      <c r="BM267" s="688">
        <f t="shared" si="404"/>
        <v>0</v>
      </c>
      <c r="BN267" s="687">
        <f>'4. ГПП-УЗПКТ-СЗСК'!CQ77</f>
        <v>4.0000000000000001E-3</v>
      </c>
      <c r="BO267" s="687">
        <f>'4. ГПП-УЗПКТ-СЗСК'!CS77</f>
        <v>0</v>
      </c>
      <c r="BP267" s="687">
        <f t="shared" si="405"/>
        <v>-4.0000000000000001E-3</v>
      </c>
      <c r="BQ267" s="688">
        <f t="shared" si="406"/>
        <v>0</v>
      </c>
      <c r="BR267" s="687">
        <f>'4. ГПП-УЗПКТ-СЗСК'!CW77</f>
        <v>6.0000000000000001E-3</v>
      </c>
      <c r="BS267" s="687">
        <f>'4. ГПП-УЗПКТ-СЗСК'!CY77</f>
        <v>0</v>
      </c>
      <c r="BT267" s="687">
        <f t="shared" si="407"/>
        <v>-6.0000000000000001E-3</v>
      </c>
      <c r="BU267" s="688">
        <f t="shared" si="408"/>
        <v>0</v>
      </c>
      <c r="BV267" s="687">
        <f>'4. ГПП-УЗПКТ-СЗСК'!DC77</f>
        <v>6.0000000000000001E-3</v>
      </c>
      <c r="BW267" s="687">
        <f>'4. ГПП-УЗПКТ-СЗСК'!DE77</f>
        <v>0</v>
      </c>
      <c r="BX267" s="687">
        <f t="shared" si="409"/>
        <v>-6.0000000000000001E-3</v>
      </c>
      <c r="BY267" s="688">
        <f t="shared" si="410"/>
        <v>0</v>
      </c>
    </row>
    <row r="268" spans="2:77" ht="18.75" customHeight="1">
      <c r="B268" s="600"/>
      <c r="C268" s="602" t="s">
        <v>1692</v>
      </c>
      <c r="D268" s="528"/>
      <c r="E268" s="528"/>
      <c r="F268" s="529"/>
      <c r="G268" s="530" t="s">
        <v>1693</v>
      </c>
      <c r="H268" s="530"/>
      <c r="I268" s="521" t="s">
        <v>1438</v>
      </c>
      <c r="J268" s="687">
        <f t="shared" si="367"/>
        <v>109.31399999999999</v>
      </c>
      <c r="K268" s="687">
        <f t="shared" si="368"/>
        <v>0</v>
      </c>
      <c r="L268" s="687">
        <f t="shared" si="369"/>
        <v>-109.31399999999999</v>
      </c>
      <c r="M268" s="688">
        <f t="shared" si="370"/>
        <v>0</v>
      </c>
      <c r="N268" s="687">
        <f t="shared" si="371"/>
        <v>27.424999999999997</v>
      </c>
      <c r="O268" s="687">
        <f t="shared" si="372"/>
        <v>0</v>
      </c>
      <c r="P268" s="687">
        <f t="shared" si="373"/>
        <v>-27.424999999999997</v>
      </c>
      <c r="Q268" s="688">
        <f t="shared" si="374"/>
        <v>0</v>
      </c>
      <c r="R268" s="687">
        <f>'4. ГПП-УЗПКТ-СЗСК'!W78</f>
        <v>9.4149999999999991</v>
      </c>
      <c r="S268" s="687">
        <f>'4. ГПП-УЗПКТ-СЗСК'!Y78</f>
        <v>0</v>
      </c>
      <c r="T268" s="687">
        <f t="shared" si="375"/>
        <v>-9.4149999999999991</v>
      </c>
      <c r="U268" s="688">
        <f t="shared" si="376"/>
        <v>0</v>
      </c>
      <c r="V268" s="687">
        <f>'4. ГПП-УЗПКТ-СЗСК'!AC78</f>
        <v>8.5950000000000006</v>
      </c>
      <c r="W268" s="687">
        <f>'4. ГПП-УЗПКТ-СЗСК'!AE78</f>
        <v>0</v>
      </c>
      <c r="X268" s="687">
        <f t="shared" si="377"/>
        <v>-8.5950000000000006</v>
      </c>
      <c r="Y268" s="688">
        <f t="shared" si="378"/>
        <v>0</v>
      </c>
      <c r="Z268" s="687">
        <f>'4. ГПП-УЗПКТ-СЗСК'!AI78</f>
        <v>9.4149999999999991</v>
      </c>
      <c r="AA268" s="687">
        <f>'4. ГПП-УЗПКТ-СЗСК'!AK78</f>
        <v>0</v>
      </c>
      <c r="AB268" s="687">
        <f t="shared" si="379"/>
        <v>-9.4149999999999991</v>
      </c>
      <c r="AC268" s="688">
        <f t="shared" si="380"/>
        <v>0</v>
      </c>
      <c r="AD268" s="687">
        <f t="shared" si="381"/>
        <v>33.673999999999999</v>
      </c>
      <c r="AE268" s="687">
        <f t="shared" si="382"/>
        <v>0</v>
      </c>
      <c r="AF268" s="687">
        <f t="shared" si="383"/>
        <v>-33.673999999999999</v>
      </c>
      <c r="AG268" s="688">
        <f t="shared" si="384"/>
        <v>0</v>
      </c>
      <c r="AH268" s="687">
        <f>'4. ГПП-УЗПКТ-СЗСК'!AU78</f>
        <v>9.7750000000000004</v>
      </c>
      <c r="AI268" s="687">
        <f>'4. ГПП-УЗПКТ-СЗСК'!AW78</f>
        <v>0</v>
      </c>
      <c r="AJ268" s="687">
        <f t="shared" si="385"/>
        <v>-9.7750000000000004</v>
      </c>
      <c r="AK268" s="688">
        <f t="shared" si="386"/>
        <v>0</v>
      </c>
      <c r="AL268" s="687">
        <f>'4. ГПП-УЗПКТ-СЗСК'!BA78</f>
        <v>11.843999999999999</v>
      </c>
      <c r="AM268" s="687">
        <f>'4. ГПП-УЗПКТ-СЗСК'!BC78</f>
        <v>0</v>
      </c>
      <c r="AN268" s="687">
        <f t="shared" si="387"/>
        <v>-11.843999999999999</v>
      </c>
      <c r="AO268" s="688">
        <f t="shared" si="388"/>
        <v>0</v>
      </c>
      <c r="AP268" s="687">
        <f>'4. ГПП-УЗПКТ-СЗСК'!BG78</f>
        <v>12.055</v>
      </c>
      <c r="AQ268" s="687">
        <f>'4. ГПП-УЗПКТ-СЗСК'!BI78</f>
        <v>0</v>
      </c>
      <c r="AR268" s="687">
        <f t="shared" si="389"/>
        <v>-12.055</v>
      </c>
      <c r="AS268" s="688">
        <f t="shared" si="390"/>
        <v>0</v>
      </c>
      <c r="AT268" s="687">
        <f t="shared" si="391"/>
        <v>20.18</v>
      </c>
      <c r="AU268" s="687">
        <f t="shared" si="392"/>
        <v>0</v>
      </c>
      <c r="AV268" s="687">
        <f t="shared" si="393"/>
        <v>-20.18</v>
      </c>
      <c r="AW268" s="688">
        <f t="shared" si="394"/>
        <v>0</v>
      </c>
      <c r="AX268" s="687">
        <f>'4. ГПП-УЗПКТ-СЗСК'!BS78</f>
        <v>3.613</v>
      </c>
      <c r="AY268" s="687">
        <f>'4. ГПП-УЗПКТ-СЗСК'!BU78</f>
        <v>0</v>
      </c>
      <c r="AZ268" s="687">
        <f t="shared" si="395"/>
        <v>-3.613</v>
      </c>
      <c r="BA268" s="688">
        <f t="shared" si="396"/>
        <v>0</v>
      </c>
      <c r="BB268" s="687">
        <f>'4. ГПП-УЗПКТ-СЗСК'!BY78</f>
        <v>3.91</v>
      </c>
      <c r="BC268" s="687">
        <f>'4. ГПП-УЗПКТ-СЗСК'!CA78</f>
        <v>0</v>
      </c>
      <c r="BD268" s="687">
        <f t="shared" si="397"/>
        <v>-3.91</v>
      </c>
      <c r="BE268" s="688">
        <f t="shared" si="398"/>
        <v>0</v>
      </c>
      <c r="BF268" s="687">
        <f>'4. ГПП-УЗПКТ-СЗСК'!CE78</f>
        <v>12.657</v>
      </c>
      <c r="BG268" s="687">
        <f>'4. ГПП-УЗПКТ-СЗСК'!CG78</f>
        <v>0</v>
      </c>
      <c r="BH268" s="687">
        <f t="shared" si="399"/>
        <v>-12.657</v>
      </c>
      <c r="BI268" s="688">
        <f t="shared" si="400"/>
        <v>0</v>
      </c>
      <c r="BJ268" s="687">
        <f t="shared" si="401"/>
        <v>28.034999999999997</v>
      </c>
      <c r="BK268" s="687">
        <f t="shared" si="402"/>
        <v>0</v>
      </c>
      <c r="BL268" s="687">
        <f t="shared" si="403"/>
        <v>-28.034999999999997</v>
      </c>
      <c r="BM268" s="688">
        <f t="shared" si="404"/>
        <v>0</v>
      </c>
      <c r="BN268" s="687">
        <f>'4. ГПП-УЗПКТ-СЗСК'!CQ78</f>
        <v>9.4149999999999991</v>
      </c>
      <c r="BO268" s="687">
        <f>'4. ГПП-УЗПКТ-СЗСК'!CS78</f>
        <v>0</v>
      </c>
      <c r="BP268" s="687">
        <f t="shared" si="405"/>
        <v>-9.4149999999999991</v>
      </c>
      <c r="BQ268" s="688">
        <f t="shared" si="406"/>
        <v>0</v>
      </c>
      <c r="BR268" s="687">
        <f>'4. ГПП-УЗПКТ-СЗСК'!CW78</f>
        <v>9.2050000000000001</v>
      </c>
      <c r="BS268" s="687">
        <f>'4. ГПП-УЗПКТ-СЗСК'!CY78</f>
        <v>0</v>
      </c>
      <c r="BT268" s="687">
        <f t="shared" si="407"/>
        <v>-9.2050000000000001</v>
      </c>
      <c r="BU268" s="688">
        <f t="shared" si="408"/>
        <v>0</v>
      </c>
      <c r="BV268" s="687">
        <f>'4. ГПП-УЗПКТ-СЗСК'!DC78</f>
        <v>9.4149999999999991</v>
      </c>
      <c r="BW268" s="687">
        <f>'4. ГПП-УЗПКТ-СЗСК'!DE78</f>
        <v>0</v>
      </c>
      <c r="BX268" s="687">
        <f t="shared" si="409"/>
        <v>-9.4149999999999991</v>
      </c>
      <c r="BY268" s="688">
        <f t="shared" si="410"/>
        <v>0</v>
      </c>
    </row>
    <row r="269" spans="2:77" ht="18.75" customHeight="1">
      <c r="B269" s="600"/>
      <c r="C269" s="495" t="s">
        <v>1694</v>
      </c>
      <c r="D269" s="528"/>
      <c r="E269" s="528"/>
      <c r="F269" s="529"/>
      <c r="G269" s="530" t="s">
        <v>1695</v>
      </c>
      <c r="H269" s="530"/>
      <c r="I269" s="521" t="s">
        <v>1438</v>
      </c>
      <c r="J269" s="687">
        <f t="shared" si="367"/>
        <v>108.4</v>
      </c>
      <c r="K269" s="687">
        <f t="shared" si="368"/>
        <v>0</v>
      </c>
      <c r="L269" s="687">
        <f t="shared" si="369"/>
        <v>-108.4</v>
      </c>
      <c r="M269" s="688">
        <f t="shared" si="370"/>
        <v>0</v>
      </c>
      <c r="N269" s="687">
        <f t="shared" si="371"/>
        <v>27.1</v>
      </c>
      <c r="O269" s="687">
        <f t="shared" si="372"/>
        <v>0</v>
      </c>
      <c r="P269" s="687">
        <f t="shared" si="373"/>
        <v>-27.1</v>
      </c>
      <c r="Q269" s="688">
        <f t="shared" si="374"/>
        <v>0</v>
      </c>
      <c r="R269" s="687">
        <f>'4. ГПП-УЗПКТ-СЗСК'!W79</f>
        <v>9.3000000000000007</v>
      </c>
      <c r="S269" s="687">
        <f>'4. ГПП-УЗПКТ-СЗСК'!Y79</f>
        <v>0</v>
      </c>
      <c r="T269" s="687">
        <f t="shared" si="375"/>
        <v>-9.3000000000000007</v>
      </c>
      <c r="U269" s="688">
        <f t="shared" si="376"/>
        <v>0</v>
      </c>
      <c r="V269" s="687">
        <f>'4. ГПП-УЗПКТ-СЗСК'!AC79</f>
        <v>8.5</v>
      </c>
      <c r="W269" s="687">
        <f>'4. ГПП-УЗПКТ-СЗСК'!AE79</f>
        <v>0</v>
      </c>
      <c r="X269" s="687">
        <f t="shared" si="377"/>
        <v>-8.5</v>
      </c>
      <c r="Y269" s="688">
        <f t="shared" si="378"/>
        <v>0</v>
      </c>
      <c r="Z269" s="687">
        <f>'4. ГПП-УЗПКТ-СЗСК'!AI79</f>
        <v>9.3000000000000007</v>
      </c>
      <c r="AA269" s="687">
        <f>'4. ГПП-УЗПКТ-СЗСК'!AK79</f>
        <v>0</v>
      </c>
      <c r="AB269" s="687">
        <f t="shared" si="379"/>
        <v>-9.3000000000000007</v>
      </c>
      <c r="AC269" s="688">
        <f t="shared" si="380"/>
        <v>0</v>
      </c>
      <c r="AD269" s="687">
        <f t="shared" si="381"/>
        <v>33.5</v>
      </c>
      <c r="AE269" s="687">
        <f t="shared" si="382"/>
        <v>0</v>
      </c>
      <c r="AF269" s="687">
        <f t="shared" si="383"/>
        <v>-33.5</v>
      </c>
      <c r="AG269" s="688">
        <f t="shared" si="384"/>
        <v>0</v>
      </c>
      <c r="AH269" s="687">
        <f>'4. ГПП-УЗПКТ-СЗСК'!AU79</f>
        <v>9.6999999999999993</v>
      </c>
      <c r="AI269" s="687">
        <f>'4. ГПП-УЗПКТ-СЗСК'!AW79</f>
        <v>0</v>
      </c>
      <c r="AJ269" s="687">
        <f t="shared" si="385"/>
        <v>-9.6999999999999993</v>
      </c>
      <c r="AK269" s="688">
        <f t="shared" si="386"/>
        <v>0</v>
      </c>
      <c r="AL269" s="687">
        <f>'4. ГПП-УЗПКТ-СЗСК'!BA79</f>
        <v>11.8</v>
      </c>
      <c r="AM269" s="687">
        <f>'4. ГПП-УЗПКТ-СЗСК'!BC79</f>
        <v>0</v>
      </c>
      <c r="AN269" s="687">
        <f t="shared" si="387"/>
        <v>-11.8</v>
      </c>
      <c r="AO269" s="688">
        <f t="shared" si="388"/>
        <v>0</v>
      </c>
      <c r="AP269" s="687">
        <f>'4. ГПП-УЗПКТ-СЗСК'!BG79</f>
        <v>12</v>
      </c>
      <c r="AQ269" s="687">
        <f>'4. ГПП-УЗПКТ-СЗСК'!BI79</f>
        <v>0</v>
      </c>
      <c r="AR269" s="687">
        <f t="shared" si="389"/>
        <v>-12</v>
      </c>
      <c r="AS269" s="688">
        <f t="shared" si="390"/>
        <v>0</v>
      </c>
      <c r="AT269" s="687">
        <f t="shared" si="391"/>
        <v>20.100000000000001</v>
      </c>
      <c r="AU269" s="687">
        <f t="shared" si="392"/>
        <v>0</v>
      </c>
      <c r="AV269" s="687">
        <f t="shared" si="393"/>
        <v>-20.100000000000001</v>
      </c>
      <c r="AW269" s="688">
        <f t="shared" si="394"/>
        <v>0</v>
      </c>
      <c r="AX269" s="687">
        <f>'4. ГПП-УЗПКТ-СЗСК'!BS79</f>
        <v>3.6</v>
      </c>
      <c r="AY269" s="687">
        <f>'4. ГПП-УЗПКТ-СЗСК'!BU79</f>
        <v>0</v>
      </c>
      <c r="AZ269" s="687">
        <f t="shared" si="395"/>
        <v>-3.6</v>
      </c>
      <c r="BA269" s="688">
        <f t="shared" si="396"/>
        <v>0</v>
      </c>
      <c r="BB269" s="687">
        <f>'4. ГПП-УЗПКТ-СЗСК'!BY79</f>
        <v>3.9</v>
      </c>
      <c r="BC269" s="687">
        <f>'4. ГПП-УЗПКТ-СЗСК'!CA79</f>
        <v>0</v>
      </c>
      <c r="BD269" s="687">
        <f t="shared" si="397"/>
        <v>-3.9</v>
      </c>
      <c r="BE269" s="688">
        <f t="shared" si="398"/>
        <v>0</v>
      </c>
      <c r="BF269" s="687">
        <f>'4. ГПП-УЗПКТ-СЗСК'!CE79</f>
        <v>12.6</v>
      </c>
      <c r="BG269" s="687">
        <f>'4. ГПП-УЗПКТ-СЗСК'!CG79</f>
        <v>0</v>
      </c>
      <c r="BH269" s="687">
        <f t="shared" si="399"/>
        <v>-12.6</v>
      </c>
      <c r="BI269" s="688">
        <f t="shared" si="400"/>
        <v>0</v>
      </c>
      <c r="BJ269" s="687">
        <f t="shared" si="401"/>
        <v>27.7</v>
      </c>
      <c r="BK269" s="687">
        <f t="shared" si="402"/>
        <v>0</v>
      </c>
      <c r="BL269" s="687">
        <f t="shared" si="403"/>
        <v>-27.7</v>
      </c>
      <c r="BM269" s="688">
        <f t="shared" si="404"/>
        <v>0</v>
      </c>
      <c r="BN269" s="687">
        <f>'4. ГПП-УЗПКТ-СЗСК'!CQ79</f>
        <v>9.3000000000000007</v>
      </c>
      <c r="BO269" s="687">
        <f>'4. ГПП-УЗПКТ-СЗСК'!CS79</f>
        <v>0</v>
      </c>
      <c r="BP269" s="687">
        <f t="shared" si="405"/>
        <v>-9.3000000000000007</v>
      </c>
      <c r="BQ269" s="688">
        <f t="shared" si="406"/>
        <v>0</v>
      </c>
      <c r="BR269" s="687">
        <f>'4. ГПП-УЗПКТ-СЗСК'!CW79</f>
        <v>9.1</v>
      </c>
      <c r="BS269" s="687">
        <f>'4. ГПП-УЗПКТ-СЗСК'!CY79</f>
        <v>0</v>
      </c>
      <c r="BT269" s="687">
        <f t="shared" si="407"/>
        <v>-9.1</v>
      </c>
      <c r="BU269" s="688">
        <f t="shared" si="408"/>
        <v>0</v>
      </c>
      <c r="BV269" s="687">
        <f>'4. ГПП-УЗПКТ-СЗСК'!DC79</f>
        <v>9.3000000000000007</v>
      </c>
      <c r="BW269" s="687">
        <f>'4. ГПП-УЗПКТ-СЗСК'!DE79</f>
        <v>0</v>
      </c>
      <c r="BX269" s="687">
        <f t="shared" si="409"/>
        <v>-9.3000000000000007</v>
      </c>
      <c r="BY269" s="688">
        <f t="shared" si="410"/>
        <v>0</v>
      </c>
    </row>
    <row r="270" spans="2:77" ht="396" customHeight="1">
      <c r="B270" s="600" t="s">
        <v>965</v>
      </c>
      <c r="C270" s="599" t="s">
        <v>1602</v>
      </c>
      <c r="D270" s="528"/>
      <c r="E270" s="528"/>
      <c r="F270" s="529"/>
      <c r="G270" s="530" t="s">
        <v>1696</v>
      </c>
      <c r="H270" s="530"/>
      <c r="I270" s="521" t="s">
        <v>1438</v>
      </c>
      <c r="J270" s="687">
        <f t="shared" si="367"/>
        <v>45507.659</v>
      </c>
      <c r="K270" s="687">
        <f t="shared" si="368"/>
        <v>0</v>
      </c>
      <c r="L270" s="687">
        <f t="shared" si="369"/>
        <v>-45507.659</v>
      </c>
      <c r="M270" s="688">
        <f t="shared" si="370"/>
        <v>0</v>
      </c>
      <c r="N270" s="687">
        <f t="shared" si="371"/>
        <v>12103.936999999998</v>
      </c>
      <c r="O270" s="687">
        <f t="shared" si="372"/>
        <v>0</v>
      </c>
      <c r="P270" s="687">
        <f t="shared" si="373"/>
        <v>-12103.936999999998</v>
      </c>
      <c r="Q270" s="688">
        <f t="shared" si="374"/>
        <v>0</v>
      </c>
      <c r="R270" s="687">
        <f>'4. ГПП-УЗПКТ-СЗСК'!W194+'4. ГПП-УЗПКТ-СЗСК'!W196+'4. ГПП-УЗПКТ-СЗСК'!W45+'4. ГПП-УЗПКТ-СЗСК'!W46+0-0-0-'4. ГПП-УЗПКТ-СЗСК'!W45+'4. ГПП-УЗПКТ-СЗСК'!W77-'4. ГПП-УЗПКТ-СЗСК'!W93+'4. ГПП-УЗПКТ-СЗСК'!W95+'4. ГПП-УЗПКТ-СЗСК'!W112+'4. ГПП-УЗПКТ-СЗСК'!W126+'4. ГПП-УЗПКТ-СЗСК'!W139+'4. ГПП-УЗПКТ-СЗСК'!W140+'4. ГПП-УЗПКТ-СЗСК'!W150+'4. ГПП-УЗПКТ-СЗСК'!W153+'4. ГПП-УЗПКТ-СЗСК'!W156+'4. ГПП-УЗПКТ-СЗСК'!W160+'4. ГПП-УЗПКТ-СЗСК'!W164+'4. ГПП-УЗПКТ-СЗСК'!W165+'4. ГПП-УЗПКТ-СЗСК'!W185/1000+'4. ГПП-УЗПКТ-СЗСК'!W187+'4. ГПП-УЗПКТ-СЗСК'!W202+'4. ГПП-УЗПКТ-СЗСК'!W203+'4. ГПП-УЗПКТ-СЗСК'!W204+'4. ГПП-УЗПКТ-СЗСК'!W202+'4. ГПП-УЗПКТ-СЗСК'!W203+'4. ГПП-УЗПКТ-СЗСК'!W204+'4. ГПП-УЗПКТ-СЗСК'!W205+'4. ГПП-УЗПКТ-СЗСК'!W206-'4. ГПП-УЗПКТ-СЗСК'!W227+'4. ГПП-УЗПКТ-СЗСК'!W228+'4. ГПП-УЗПКТ-СЗСК'!W209+'10. ГД Ноябрьск'!W19+'4. ГПП-УЗПКТ-СЗСК'!W20+'4. ГПП-УЗПКТ-СЗСК'!W29+'4. ГПП-УЗПКТ-СЗСК'!W20+'4. ГПП-УЗПКТ-СЗСК'!W78-'4. ГПП-УЗПКТ-СЗСК'!W118+'4. ГПП-УЗПКТ-СЗСК'!W142+'4. ГПП-УЗПКТ-СЗСК'!W143+'4. ГПП-УЗПКТ-СЗСК'!W144+'4. ГПП-УЗПКТ-СЗСК'!W145+'4. ГПП-УЗПКТ-СЗСК'!W147+'4. ГПП-УЗПКТ-СЗСК'!W148+'4. ГПП-УЗПКТ-СЗСК'!W151+'4. ГПП-УЗПКТ-СЗСК'!W154+'4. ГПП-УЗПКТ-СЗСК'!W158+'4. ГПП-УЗПКТ-СЗСК'!W161+'4. ГПП-УЗПКТ-СЗСК'!W166+'4. ГПП-УЗПКТ-СЗСК'!W186/1000+'4. ГПП-УЗПКТ-СЗСК'!W188+'4. ГПП-УЗПКТ-СЗСК'!W127+'4. ГПП-УЗПКТ-СЗСК'!W197-'4. ГПП-УЗПКТ-СЗСК'!W114+'4. ГПП-УЗПКТ-СЗСК'!W205+'4. ГПП-УЗПКТ-СЗСК'!W198-'4. ГПП-УЗПКТ-СЗСК'!W97+'4. ГПП-УЗПКТ-СЗСК'!W206</f>
        <v>4213.7180000000008</v>
      </c>
      <c r="S270" s="687">
        <f>'4. ГПП-УЗПКТ-СЗСК'!Y194+'4. ГПП-УЗПКТ-СЗСК'!Y196+'4. ГПП-УЗПКТ-СЗСК'!Y45+'4. ГПП-УЗПКТ-СЗСК'!Y46+0-0-0-'4. ГПП-УЗПКТ-СЗСК'!Y45+'4. ГПП-УЗПКТ-СЗСК'!Y77-'4. ГПП-УЗПКТ-СЗСК'!Y93+'4. ГПП-УЗПКТ-СЗСК'!Y95+'4. ГПП-УЗПКТ-СЗСК'!Y112+'4. ГПП-УЗПКТ-СЗСК'!Y126+'4. ГПП-УЗПКТ-СЗСК'!Y139+'4. ГПП-УЗПКТ-СЗСК'!Y140+'4. ГПП-УЗПКТ-СЗСК'!Y150+'4. ГПП-УЗПКТ-СЗСК'!Y153+'4. ГПП-УЗПКТ-СЗСК'!Y156+'4. ГПП-УЗПКТ-СЗСК'!Y160+'4. ГПП-УЗПКТ-СЗСК'!Y164+'4. ГПП-УЗПКТ-СЗСК'!Y165+'4. ГПП-УЗПКТ-СЗСК'!Y185/1000+'4. ГПП-УЗПКТ-СЗСК'!Y187+'4. ГПП-УЗПКТ-СЗСК'!Y202+'4. ГПП-УЗПКТ-СЗСК'!Y203+'4. ГПП-УЗПКТ-СЗСК'!Y204+'4. ГПП-УЗПКТ-СЗСК'!Y202+'4. ГПП-УЗПКТ-СЗСК'!Y203+'4. ГПП-УЗПКТ-СЗСК'!Y204+'4. ГПП-УЗПКТ-СЗСК'!Y205+'4. ГПП-УЗПКТ-СЗСК'!Y206-'4. ГПП-УЗПКТ-СЗСК'!Y227+'4. ГПП-УЗПКТ-СЗСК'!Y228+'4. ГПП-УЗПКТ-СЗСК'!Y209+'10. ГД Ноябрьск'!Y19+'4. ГПП-УЗПКТ-СЗСК'!Y20+'4. ГПП-УЗПКТ-СЗСК'!Y29+'4. ГПП-УЗПКТ-СЗСК'!Y20+'4. ГПП-УЗПКТ-СЗСК'!Y78-'4. ГПП-УЗПКТ-СЗСК'!Y118+'4. ГПП-УЗПКТ-СЗСК'!Y142+'4. ГПП-УЗПКТ-СЗСК'!Y143+'4. ГПП-УЗПКТ-СЗСК'!Y144+'4. ГПП-УЗПКТ-СЗСК'!Y145+'4. ГПП-УЗПКТ-СЗСК'!Y147+'4. ГПП-УЗПКТ-СЗСК'!Y148+'4. ГПП-УЗПКТ-СЗСК'!Y151+'4. ГПП-УЗПКТ-СЗСК'!Y154+'4. ГПП-УЗПКТ-СЗСК'!Y158+'4. ГПП-УЗПКТ-СЗСК'!Y161+'4. ГПП-УЗПКТ-СЗСК'!Y166+'4. ГПП-УЗПКТ-СЗСК'!Y186/1000+'4. ГПП-УЗПКТ-СЗСК'!Y188+'4. ГПП-УЗПКТ-СЗСК'!Y127+'4. ГПП-УЗПКТ-СЗСК'!Y197-'4. ГПП-УЗПКТ-СЗСК'!Y114+'4. ГПП-УЗПКТ-СЗСК'!Y205+'4. ГПП-УЗПКТ-СЗСК'!Y198-'4. ГПП-УЗПКТ-СЗСК'!Y97+'4. ГПП-УЗПКТ-СЗСК'!Y206</f>
        <v>0</v>
      </c>
      <c r="T270" s="687">
        <f t="shared" si="375"/>
        <v>-4213.7180000000008</v>
      </c>
      <c r="U270" s="688">
        <f t="shared" si="376"/>
        <v>0</v>
      </c>
      <c r="V270" s="687">
        <f>'4. ГПП-УЗПКТ-СЗСК'!AC194+'4. ГПП-УЗПКТ-СЗСК'!AC196+'4. ГПП-УЗПКТ-СЗСК'!AC45+'4. ГПП-УЗПКТ-СЗСК'!AC46+0-0-0-'4. ГПП-УЗПКТ-СЗСК'!AC45+'4. ГПП-УЗПКТ-СЗСК'!AC77-'4. ГПП-УЗПКТ-СЗСК'!AC93+'4. ГПП-УЗПКТ-СЗСК'!AC95+'4. ГПП-УЗПКТ-СЗСК'!AC112+'4. ГПП-УЗПКТ-СЗСК'!AC126+'4. ГПП-УЗПКТ-СЗСК'!AC139+'4. ГПП-УЗПКТ-СЗСК'!AC140+'4. ГПП-УЗПКТ-СЗСК'!AC150+'4. ГПП-УЗПКТ-СЗСК'!AC153+'4. ГПП-УЗПКТ-СЗСК'!AC156+'4. ГПП-УЗПКТ-СЗСК'!AC160+'4. ГПП-УЗПКТ-СЗСК'!AC164+'4. ГПП-УЗПКТ-СЗСК'!AC165+'4. ГПП-УЗПКТ-СЗСК'!AC185/1000+'4. ГПП-УЗПКТ-СЗСК'!AC187+'4. ГПП-УЗПКТ-СЗСК'!AC202+'4. ГПП-УЗПКТ-СЗСК'!AC203+'4. ГПП-УЗПКТ-СЗСК'!AC204+'4. ГПП-УЗПКТ-СЗСК'!AC202+'4. ГПП-УЗПКТ-СЗСК'!AC203+'4. ГПП-УЗПКТ-СЗСК'!AC204+'4. ГПП-УЗПКТ-СЗСК'!AC205+'4. ГПП-УЗПКТ-СЗСК'!AC206-'4. ГПП-УЗПКТ-СЗСК'!AC227+'4. ГПП-УЗПКТ-СЗСК'!AC228+'4. ГПП-УЗПКТ-СЗСК'!AC209+'10. ГД Ноябрьск'!AC19+'4. ГПП-УЗПКТ-СЗСК'!AC20+'4. ГПП-УЗПКТ-СЗСК'!AC29+'4. ГПП-УЗПКТ-СЗСК'!AC20+'4. ГПП-УЗПКТ-СЗСК'!AC78-'4. ГПП-УЗПКТ-СЗСК'!AC118+'4. ГПП-УЗПКТ-СЗСК'!AC142+'4. ГПП-УЗПКТ-СЗСК'!AC143+'4. ГПП-УЗПКТ-СЗСК'!AC144+'4. ГПП-УЗПКТ-СЗСК'!AC145+'4. ГПП-УЗПКТ-СЗСК'!AC147+'4. ГПП-УЗПКТ-СЗСК'!AC148+'4. ГПП-УЗПКТ-СЗСК'!AC151+'4. ГПП-УЗПКТ-СЗСК'!AC154+'4. ГПП-УЗПКТ-СЗСК'!AC158+'4. ГПП-УЗПКТ-СЗСК'!AC161+'4. ГПП-УЗПКТ-СЗСК'!AC166+'4. ГПП-УЗПКТ-СЗСК'!AC186/1000+'4. ГПП-УЗПКТ-СЗСК'!AC188+'4. ГПП-УЗПКТ-СЗСК'!AC127+'4. ГПП-УЗПКТ-СЗСК'!AC197-'4. ГПП-УЗПКТ-СЗСК'!AC114+'4. ГПП-УЗПКТ-СЗСК'!AC205+'4. ГПП-УЗПКТ-СЗСК'!AC198-'4. ГПП-УЗПКТ-СЗСК'!AC97+'4. ГПП-УЗПКТ-СЗСК'!AC206</f>
        <v>3752.2999999999997</v>
      </c>
      <c r="W270" s="687">
        <f>'4. ГПП-УЗПКТ-СЗСК'!AE194+'4. ГПП-УЗПКТ-СЗСК'!AE196+'4. ГПП-УЗПКТ-СЗСК'!AE45+'4. ГПП-УЗПКТ-СЗСК'!AE46+0-0-0-'4. ГПП-УЗПКТ-СЗСК'!AE45+'4. ГПП-УЗПКТ-СЗСК'!AE77-'4. ГПП-УЗПКТ-СЗСК'!AE93+'4. ГПП-УЗПКТ-СЗСК'!AE95+'4. ГПП-УЗПКТ-СЗСК'!AE112+'4. ГПП-УЗПКТ-СЗСК'!AE126+'4. ГПП-УЗПКТ-СЗСК'!AE139+'4. ГПП-УЗПКТ-СЗСК'!AE140+'4. ГПП-УЗПКТ-СЗСК'!AE150+'4. ГПП-УЗПКТ-СЗСК'!AE153+'4. ГПП-УЗПКТ-СЗСК'!AE156+'4. ГПП-УЗПКТ-СЗСК'!AE160+'4. ГПП-УЗПКТ-СЗСК'!AE164+'4. ГПП-УЗПКТ-СЗСК'!AE165+'4. ГПП-УЗПКТ-СЗСК'!AE185/1000+'4. ГПП-УЗПКТ-СЗСК'!AE187+'4. ГПП-УЗПКТ-СЗСК'!AE202+'4. ГПП-УЗПКТ-СЗСК'!AE203+'4. ГПП-УЗПКТ-СЗСК'!AE204+'4. ГПП-УЗПКТ-СЗСК'!AE202+'4. ГПП-УЗПКТ-СЗСК'!AE203+'4. ГПП-УЗПКТ-СЗСК'!AE204+'4. ГПП-УЗПКТ-СЗСК'!AE205+'4. ГПП-УЗПКТ-СЗСК'!AE206-'4. ГПП-УЗПКТ-СЗСК'!AE227+'4. ГПП-УЗПКТ-СЗСК'!AE228+'4. ГПП-УЗПКТ-СЗСК'!AE209+'10. ГД Ноябрьск'!AE19+'4. ГПП-УЗПКТ-СЗСК'!AE20+'4. ГПП-УЗПКТ-СЗСК'!AE29+'4. ГПП-УЗПКТ-СЗСК'!AE20+'4. ГПП-УЗПКТ-СЗСК'!AE78-'4. ГПП-УЗПКТ-СЗСК'!AE118+'4. ГПП-УЗПКТ-СЗСК'!AE142+'4. ГПП-УЗПКТ-СЗСК'!AE143+'4. ГПП-УЗПКТ-СЗСК'!AE144+'4. ГПП-УЗПКТ-СЗСК'!AE145+'4. ГПП-УЗПКТ-СЗСК'!AE147+'4. ГПП-УЗПКТ-СЗСК'!AE148+'4. ГПП-УЗПКТ-СЗСК'!AE151+'4. ГПП-УЗПКТ-СЗСК'!AE154+'4. ГПП-УЗПКТ-СЗСК'!AE158+'4. ГПП-УЗПКТ-СЗСК'!AE161+'4. ГПП-УЗПКТ-СЗСК'!AE166+'4. ГПП-УЗПКТ-СЗСК'!AE186/1000+'4. ГПП-УЗПКТ-СЗСК'!AE188+'4. ГПП-УЗПКТ-СЗСК'!AE127+'4. ГПП-УЗПКТ-СЗСК'!AE197-'4. ГПП-УЗПКТ-СЗСК'!AE114+'4. ГПП-УЗПКТ-СЗСК'!AE205+'4. ГПП-УЗПКТ-СЗСК'!AE198-'4. ГПП-УЗПКТ-СЗСК'!AE97+'4. ГПП-УЗПКТ-СЗСК'!AE206</f>
        <v>0</v>
      </c>
      <c r="X270" s="687">
        <f t="shared" si="377"/>
        <v>-3752.2999999999997</v>
      </c>
      <c r="Y270" s="688">
        <f t="shared" si="378"/>
        <v>0</v>
      </c>
      <c r="Z270" s="687">
        <f>'4. ГПП-УЗПКТ-СЗСК'!AI194+'4. ГПП-УЗПКТ-СЗСК'!AI196+'4. ГПП-УЗПКТ-СЗСК'!AI45+'4. ГПП-УЗПКТ-СЗСК'!AI46+0-0-0-'4. ГПП-УЗПКТ-СЗСК'!AI45+'4. ГПП-УЗПКТ-СЗСК'!AI77-'4. ГПП-УЗПКТ-СЗСК'!AI93+'4. ГПП-УЗПКТ-СЗСК'!AI95+'4. ГПП-УЗПКТ-СЗСК'!AI112+'4. ГПП-УЗПКТ-СЗСК'!AI126+'4. ГПП-УЗПКТ-СЗСК'!AI139+'4. ГПП-УЗПКТ-СЗСК'!AI140+'4. ГПП-УЗПКТ-СЗСК'!AI150+'4. ГПП-УЗПКТ-СЗСК'!AI153+'4. ГПП-УЗПКТ-СЗСК'!AI156+'4. ГПП-УЗПКТ-СЗСК'!AI160+'4. ГПП-УЗПКТ-СЗСК'!AI164+'4. ГПП-УЗПКТ-СЗСК'!AI165+'4. ГПП-УЗПКТ-СЗСК'!AI185/1000+'4. ГПП-УЗПКТ-СЗСК'!AI187+'4. ГПП-УЗПКТ-СЗСК'!AI202+'4. ГПП-УЗПКТ-СЗСК'!AI203+'4. ГПП-УЗПКТ-СЗСК'!AI204+'4. ГПП-УЗПКТ-СЗСК'!AI202+'4. ГПП-УЗПКТ-СЗСК'!AI203+'4. ГПП-УЗПКТ-СЗСК'!AI204+'4. ГПП-УЗПКТ-СЗСК'!AI205+'4. ГПП-УЗПКТ-СЗСК'!AI206-'4. ГПП-УЗПКТ-СЗСК'!AI227+'4. ГПП-УЗПКТ-СЗСК'!AI228+'4. ГПП-УЗПКТ-СЗСК'!AI209+'10. ГД Ноябрьск'!AI19+'4. ГПП-УЗПКТ-СЗСК'!AI20+'4. ГПП-УЗПКТ-СЗСК'!AI29+'4. ГПП-УЗПКТ-СЗСК'!AI20+'4. ГПП-УЗПКТ-СЗСК'!AI78-'4. ГПП-УЗПКТ-СЗСК'!AI118+'4. ГПП-УЗПКТ-СЗСК'!AI142+'4. ГПП-УЗПКТ-СЗСК'!AI143+'4. ГПП-УЗПКТ-СЗСК'!AI144+'4. ГПП-УЗПКТ-СЗСК'!AI145+'4. ГПП-УЗПКТ-СЗСК'!AI147+'4. ГПП-УЗПКТ-СЗСК'!AI148+'4. ГПП-УЗПКТ-СЗСК'!AI151+'4. ГПП-УЗПКТ-СЗСК'!AI154+'4. ГПП-УЗПКТ-СЗСК'!AI158+'4. ГПП-УЗПКТ-СЗСК'!AI161+'4. ГПП-УЗПКТ-СЗСК'!AI166+'4. ГПП-УЗПКТ-СЗСК'!AI186/1000+'4. ГПП-УЗПКТ-СЗСК'!AI188+'4. ГПП-УЗПКТ-СЗСК'!AI127+'4. ГПП-УЗПКТ-СЗСК'!AI197-'4. ГПП-УЗПКТ-СЗСК'!AI114+'4. ГПП-УЗПКТ-СЗСК'!AI205+'4. ГПП-УЗПКТ-СЗСК'!AI198-'4. ГПП-УЗПКТ-СЗСК'!AI97+'4. ГПП-УЗПКТ-СЗСК'!AI206</f>
        <v>4137.918999999999</v>
      </c>
      <c r="AA270" s="687">
        <f>'4. ГПП-УЗПКТ-СЗСК'!AK194+'4. ГПП-УЗПКТ-СЗСК'!AK196+'4. ГПП-УЗПКТ-СЗСК'!AK45+'4. ГПП-УЗПКТ-СЗСК'!AK46+0-0-0-'4. ГПП-УЗПКТ-СЗСК'!AK45+'4. ГПП-УЗПКТ-СЗСК'!AK77-'4. ГПП-УЗПКТ-СЗСК'!AK93+'4. ГПП-УЗПКТ-СЗСК'!AK95+'4. ГПП-УЗПКТ-СЗСК'!AK112+'4. ГПП-УЗПКТ-СЗСК'!AK126+'4. ГПП-УЗПКТ-СЗСК'!AK139+'4. ГПП-УЗПКТ-СЗСК'!AK140+'4. ГПП-УЗПКТ-СЗСК'!AK150+'4. ГПП-УЗПКТ-СЗСК'!AK153+'4. ГПП-УЗПКТ-СЗСК'!AK156+'4. ГПП-УЗПКТ-СЗСК'!AK160+'4. ГПП-УЗПКТ-СЗСК'!AK164+'4. ГПП-УЗПКТ-СЗСК'!AK165+'4. ГПП-УЗПКТ-СЗСК'!AK185/1000+'4. ГПП-УЗПКТ-СЗСК'!AK187+'4. ГПП-УЗПКТ-СЗСК'!AK202+'4. ГПП-УЗПКТ-СЗСК'!AK203+'4. ГПП-УЗПКТ-СЗСК'!AK204+'4. ГПП-УЗПКТ-СЗСК'!AK202+'4. ГПП-УЗПКТ-СЗСК'!AK203+'4. ГПП-УЗПКТ-СЗСК'!AK204+'4. ГПП-УЗПКТ-СЗСК'!AK205+'4. ГПП-УЗПКТ-СЗСК'!AK206-'4. ГПП-УЗПКТ-СЗСК'!AK227+'4. ГПП-УЗПКТ-СЗСК'!AK228+'4. ГПП-УЗПКТ-СЗСК'!AK209+'10. ГД Ноябрьск'!AK19+'4. ГПП-УЗПКТ-СЗСК'!AK20+'4. ГПП-УЗПКТ-СЗСК'!AK29+'4. ГПП-УЗПКТ-СЗСК'!AK20+'4. ГПП-УЗПКТ-СЗСК'!AK78-'4. ГПП-УЗПКТ-СЗСК'!AK118+'4. ГПП-УЗПКТ-СЗСК'!AK142+'4. ГПП-УЗПКТ-СЗСК'!AK143+'4. ГПП-УЗПКТ-СЗСК'!AK144+'4. ГПП-УЗПКТ-СЗСК'!AK145+'4. ГПП-УЗПКТ-СЗСК'!AK147+'4. ГПП-УЗПКТ-СЗСК'!AK148+'4. ГПП-УЗПКТ-СЗСК'!AK151+'4. ГПП-УЗПКТ-СЗСК'!AK154+'4. ГПП-УЗПКТ-СЗСК'!AK158+'4. ГПП-УЗПКТ-СЗСК'!AK161+'4. ГПП-УЗПКТ-СЗСК'!AK166+'4. ГПП-УЗПКТ-СЗСК'!AK186/1000+'4. ГПП-УЗПКТ-СЗСК'!AK188+'4. ГПП-УЗПКТ-СЗСК'!AK127+'4. ГПП-УЗПКТ-СЗСК'!AK197-'4. ГПП-УЗПКТ-СЗСК'!AK114+'4. ГПП-УЗПКТ-СЗСК'!AK205+'4. ГПП-УЗПКТ-СЗСК'!AK198-'4. ГПП-УЗПКТ-СЗСК'!AK97+'4. ГПП-УЗПКТ-СЗСК'!AK206</f>
        <v>0</v>
      </c>
      <c r="AB270" s="687">
        <f t="shared" si="379"/>
        <v>-4137.918999999999</v>
      </c>
      <c r="AC270" s="688">
        <f t="shared" si="380"/>
        <v>0</v>
      </c>
      <c r="AD270" s="687">
        <f t="shared" si="381"/>
        <v>11818.185000000001</v>
      </c>
      <c r="AE270" s="687">
        <f t="shared" si="382"/>
        <v>0</v>
      </c>
      <c r="AF270" s="687">
        <f t="shared" si="383"/>
        <v>-11818.185000000001</v>
      </c>
      <c r="AG270" s="688">
        <f t="shared" si="384"/>
        <v>0</v>
      </c>
      <c r="AH270" s="687">
        <f>'4. ГПП-УЗПКТ-СЗСК'!AU194+'4. ГПП-УЗПКТ-СЗСК'!AU196+'4. ГПП-УЗПКТ-СЗСК'!AU45+'4. ГПП-УЗПКТ-СЗСК'!AU46+0-0-0-'4. ГПП-УЗПКТ-СЗСК'!AU45+'4. ГПП-УЗПКТ-СЗСК'!AU77-'4. ГПП-УЗПКТ-СЗСК'!AU93+'4. ГПП-УЗПКТ-СЗСК'!AU95+'4. ГПП-УЗПКТ-СЗСК'!AU112+'4. ГПП-УЗПКТ-СЗСК'!AU126+'4. ГПП-УЗПКТ-СЗСК'!AU139+'4. ГПП-УЗПКТ-СЗСК'!AU140+'4. ГПП-УЗПКТ-СЗСК'!AU150+'4. ГПП-УЗПКТ-СЗСК'!AU153+'4. ГПП-УЗПКТ-СЗСК'!AU156+'4. ГПП-УЗПКТ-СЗСК'!AU160+'4. ГПП-УЗПКТ-СЗСК'!AU164+'4. ГПП-УЗПКТ-СЗСК'!AU165+'4. ГПП-УЗПКТ-СЗСК'!AU185/1000+'4. ГПП-УЗПКТ-СЗСК'!AU187+'4. ГПП-УЗПКТ-СЗСК'!AU202+'4. ГПП-УЗПКТ-СЗСК'!AU203+'4. ГПП-УЗПКТ-СЗСК'!AU204+'4. ГПП-УЗПКТ-СЗСК'!AU202+'4. ГПП-УЗПКТ-СЗСК'!AU203+'4. ГПП-УЗПКТ-СЗСК'!AU204+'4. ГПП-УЗПКТ-СЗСК'!AU205+'4. ГПП-УЗПКТ-СЗСК'!AU206-'4. ГПП-УЗПКТ-СЗСК'!AU227+'4. ГПП-УЗПКТ-СЗСК'!AU228+'4. ГПП-УЗПКТ-СЗСК'!AU209+'10. ГД Ноябрьск'!AU19+'4. ГПП-УЗПКТ-СЗСК'!AU20+'4. ГПП-УЗПКТ-СЗСК'!AU29+'4. ГПП-УЗПКТ-СЗСК'!AU20+'4. ГПП-УЗПКТ-СЗСК'!AU78-'4. ГПП-УЗПКТ-СЗСК'!AU118+'4. ГПП-УЗПКТ-СЗСК'!AU142+'4. ГПП-УЗПКТ-СЗСК'!AU143+'4. ГПП-УЗПКТ-СЗСК'!AU144+'4. ГПП-УЗПКТ-СЗСК'!AU145+'4. ГПП-УЗПКТ-СЗСК'!AU147+'4. ГПП-УЗПКТ-СЗСК'!AU148+'4. ГПП-УЗПКТ-СЗСК'!AU151+'4. ГПП-УЗПКТ-СЗСК'!AU154+'4. ГПП-УЗПКТ-СЗСК'!AU158+'4. ГПП-УЗПКТ-СЗСК'!AU161+'4. ГПП-УЗПКТ-СЗСК'!AU166+'4. ГПП-УЗПКТ-СЗСК'!AU186/1000+'4. ГПП-УЗПКТ-СЗСК'!AU188+'4. ГПП-УЗПКТ-СЗСК'!AU127+'4. ГПП-УЗПКТ-СЗСК'!AU197-'4. ГПП-УЗПКТ-СЗСК'!AU114+'4. ГПП-УЗПКТ-СЗСК'!AU205+'4. ГПП-УЗПКТ-СЗСК'!AU198-'4. ГПП-УЗПКТ-СЗСК'!AU97+'4. ГПП-УЗПКТ-СЗСК'!AU206</f>
        <v>4025.68</v>
      </c>
      <c r="AI270" s="687">
        <f>'4. ГПП-УЗПКТ-СЗСК'!AW194+'4. ГПП-УЗПКТ-СЗСК'!AW196+'4. ГПП-УЗПКТ-СЗСК'!AW45+'4. ГПП-УЗПКТ-СЗСК'!AW46+0-0-0-'4. ГПП-УЗПКТ-СЗСК'!AW45+'4. ГПП-УЗПКТ-СЗСК'!AW77-'4. ГПП-УЗПКТ-СЗСК'!AW93+'4. ГПП-УЗПКТ-СЗСК'!AW95+'4. ГПП-УЗПКТ-СЗСК'!AW112+'4. ГПП-УЗПКТ-СЗСК'!AW126+'4. ГПП-УЗПКТ-СЗСК'!AW139+'4. ГПП-УЗПКТ-СЗСК'!AW140+'4. ГПП-УЗПКТ-СЗСК'!AW150+'4. ГПП-УЗПКТ-СЗСК'!AW153+'4. ГПП-УЗПКТ-СЗСК'!AW156+'4. ГПП-УЗПКТ-СЗСК'!AW160+'4. ГПП-УЗПКТ-СЗСК'!AW164+'4. ГПП-УЗПКТ-СЗСК'!AW165+'4. ГПП-УЗПКТ-СЗСК'!AW185/1000+'4. ГПП-УЗПКТ-СЗСК'!AW187+'4. ГПП-УЗПКТ-СЗСК'!AW202+'4. ГПП-УЗПКТ-СЗСК'!AW203+'4. ГПП-УЗПКТ-СЗСК'!AW204+'4. ГПП-УЗПКТ-СЗСК'!AW202+'4. ГПП-УЗПКТ-СЗСК'!AW203+'4. ГПП-УЗПКТ-СЗСК'!AW204+'4. ГПП-УЗПКТ-СЗСК'!AW205+'4. ГПП-УЗПКТ-СЗСК'!AW206-'4. ГПП-УЗПКТ-СЗСК'!AW227+'4. ГПП-УЗПКТ-СЗСК'!AW228+'4. ГПП-УЗПКТ-СЗСК'!AW209+'10. ГД Ноябрьск'!AW19+'4. ГПП-УЗПКТ-СЗСК'!AW20+'4. ГПП-УЗПКТ-СЗСК'!AW29+'4. ГПП-УЗПКТ-СЗСК'!AW20+'4. ГПП-УЗПКТ-СЗСК'!AW78-'4. ГПП-УЗПКТ-СЗСК'!AW118+'4. ГПП-УЗПКТ-СЗСК'!AW142+'4. ГПП-УЗПКТ-СЗСК'!AW143+'4. ГПП-УЗПКТ-СЗСК'!AW144+'4. ГПП-УЗПКТ-СЗСК'!AW145+'4. ГПП-УЗПКТ-СЗСК'!AW147+'4. ГПП-УЗПКТ-СЗСК'!AW148+'4. ГПП-УЗПКТ-СЗСК'!AW151+'4. ГПП-УЗПКТ-СЗСК'!AW154+'4. ГПП-УЗПКТ-СЗСК'!AW158+'4. ГПП-УЗПКТ-СЗСК'!AW161+'4. ГПП-УЗПКТ-СЗСК'!AW166+'4. ГПП-УЗПКТ-СЗСК'!AW186/1000+'4. ГПП-УЗПКТ-СЗСК'!AW188+'4. ГПП-УЗПКТ-СЗСК'!AW127+'4. ГПП-УЗПКТ-СЗСК'!AW197-'4. ГПП-УЗПКТ-СЗСК'!AW114+'4. ГПП-УЗПКТ-СЗСК'!AW205+'4. ГПП-УЗПКТ-СЗСК'!AW198-'4. ГПП-УЗПКТ-СЗСК'!AW97+'4. ГПП-УЗПКТ-СЗСК'!AW206</f>
        <v>0</v>
      </c>
      <c r="AJ270" s="687">
        <f t="shared" si="385"/>
        <v>-4025.68</v>
      </c>
      <c r="AK270" s="688">
        <f t="shared" si="386"/>
        <v>0</v>
      </c>
      <c r="AL270" s="687">
        <f>'4. ГПП-УЗПКТ-СЗСК'!BA194+'4. ГПП-УЗПКТ-СЗСК'!BA196+'4. ГПП-УЗПКТ-СЗСК'!BA45+'4. ГПП-УЗПКТ-СЗСК'!BA46+0-0-0-'4. ГПП-УЗПКТ-СЗСК'!BA45+'4. ГПП-УЗПКТ-СЗСК'!BA77-'4. ГПП-УЗПКТ-СЗСК'!BA93+'4. ГПП-УЗПКТ-СЗСК'!BA95+'4. ГПП-УЗПКТ-СЗСК'!BA112+'4. ГПП-УЗПКТ-СЗСК'!BA126+'4. ГПП-УЗПКТ-СЗСК'!BA139+'4. ГПП-УЗПКТ-СЗСК'!BA140+'4. ГПП-УЗПКТ-СЗСК'!BA150+'4. ГПП-УЗПКТ-СЗСК'!BA153+'4. ГПП-УЗПКТ-СЗСК'!BA156+'4. ГПП-УЗПКТ-СЗСК'!BA160+'4. ГПП-УЗПКТ-СЗСК'!BA164+'4. ГПП-УЗПКТ-СЗСК'!BA165+'4. ГПП-УЗПКТ-СЗСК'!BA185/1000+'4. ГПП-УЗПКТ-СЗСК'!BA187+'4. ГПП-УЗПКТ-СЗСК'!BA202+'4. ГПП-УЗПКТ-СЗСК'!BA203+'4. ГПП-УЗПКТ-СЗСК'!BA204+'4. ГПП-УЗПКТ-СЗСК'!BA202+'4. ГПП-УЗПКТ-СЗСК'!BA203+'4. ГПП-УЗПКТ-СЗСК'!BA204+'4. ГПП-УЗПКТ-СЗСК'!BA205+'4. ГПП-УЗПКТ-СЗСК'!BA206-'4. ГПП-УЗПКТ-СЗСК'!BA227+'4. ГПП-УЗПКТ-СЗСК'!BA228+'4. ГПП-УЗПКТ-СЗСК'!BA209+'10. ГД Ноябрьск'!BA19+'4. ГПП-УЗПКТ-СЗСК'!BA20+'4. ГПП-УЗПКТ-СЗСК'!BA29+'4. ГПП-УЗПКТ-СЗСК'!BA20+'4. ГПП-УЗПКТ-СЗСК'!BA78-'4. ГПП-УЗПКТ-СЗСК'!BA118+'4. ГПП-УЗПКТ-СЗСК'!BA142+'4. ГПП-УЗПКТ-СЗСК'!BA143+'4. ГПП-УЗПКТ-СЗСК'!BA144+'4. ГПП-УЗПКТ-СЗСК'!BA145+'4. ГПП-УЗПКТ-СЗСК'!BA147+'4. ГПП-УЗПКТ-СЗСК'!BA148+'4. ГПП-УЗПКТ-СЗСК'!BA151+'4. ГПП-УЗПКТ-СЗСК'!BA154+'4. ГПП-УЗПКТ-СЗСК'!BA158+'4. ГПП-УЗПКТ-СЗСК'!BA161+'4. ГПП-УЗПКТ-СЗСК'!BA166+'4. ГПП-УЗПКТ-СЗСК'!BA186/1000+'4. ГПП-УЗПКТ-СЗСК'!BA188+'4. ГПП-УЗПКТ-СЗСК'!BA127+'4. ГПП-УЗПКТ-СЗСК'!BA197-'4. ГПП-УЗПКТ-СЗСК'!BA114+'4. ГПП-УЗПКТ-СЗСК'!BA205+'4. ГПП-УЗПКТ-СЗСК'!BA198-'4. ГПП-УЗПКТ-СЗСК'!BA97+'4. ГПП-УЗПКТ-СЗСК'!BA206</f>
        <v>4059.9500000000003</v>
      </c>
      <c r="AM270" s="687">
        <f>'4. ГПП-УЗПКТ-СЗСК'!BC194+'4. ГПП-УЗПКТ-СЗСК'!BC196+'4. ГПП-УЗПКТ-СЗСК'!BC45+'4. ГПП-УЗПКТ-СЗСК'!BC46+0-0-0-'4. ГПП-УЗПКТ-СЗСК'!BC45+'4. ГПП-УЗПКТ-СЗСК'!BC77-'4. ГПП-УЗПКТ-СЗСК'!BC93+'4. ГПП-УЗПКТ-СЗСК'!BC95+'4. ГПП-УЗПКТ-СЗСК'!BC112+'4. ГПП-УЗПКТ-СЗСК'!BC126+'4. ГПП-УЗПКТ-СЗСК'!BC139+'4. ГПП-УЗПКТ-СЗСК'!BC140+'4. ГПП-УЗПКТ-СЗСК'!BC150+'4. ГПП-УЗПКТ-СЗСК'!BC153+'4. ГПП-УЗПКТ-СЗСК'!BC156+'4. ГПП-УЗПКТ-СЗСК'!BC160+'4. ГПП-УЗПКТ-СЗСК'!BC164+'4. ГПП-УЗПКТ-СЗСК'!BC165+'4. ГПП-УЗПКТ-СЗСК'!BC185/1000+'4. ГПП-УЗПКТ-СЗСК'!BC187+'4. ГПП-УЗПКТ-СЗСК'!BC202+'4. ГПП-УЗПКТ-СЗСК'!BC203+'4. ГПП-УЗПКТ-СЗСК'!BC204+'4. ГПП-УЗПКТ-СЗСК'!BC202+'4. ГПП-УЗПКТ-СЗСК'!BC203+'4. ГПП-УЗПКТ-СЗСК'!BC204+'4. ГПП-УЗПКТ-СЗСК'!BC205+'4. ГПП-УЗПКТ-СЗСК'!BC206-'4. ГПП-УЗПКТ-СЗСК'!BC227+'4. ГПП-УЗПКТ-СЗСК'!BC228+'4. ГПП-УЗПКТ-СЗСК'!BC209+'10. ГД Ноябрьск'!BC19+'4. ГПП-УЗПКТ-СЗСК'!BC20+'4. ГПП-УЗПКТ-СЗСК'!BC29+'4. ГПП-УЗПКТ-СЗСК'!BC20+'4. ГПП-УЗПКТ-СЗСК'!BC78-'4. ГПП-УЗПКТ-СЗСК'!BC118+'4. ГПП-УЗПКТ-СЗСК'!BC142+'4. ГПП-УЗПКТ-СЗСК'!BC143+'4. ГПП-УЗПКТ-СЗСК'!BC144+'4. ГПП-УЗПКТ-СЗСК'!BC145+'4. ГПП-УЗПКТ-СЗСК'!BC147+'4. ГПП-УЗПКТ-СЗСК'!BC148+'4. ГПП-УЗПКТ-СЗСК'!BC151+'4. ГПП-УЗПКТ-СЗСК'!BC154+'4. ГПП-УЗПКТ-СЗСК'!BC158+'4. ГПП-УЗПКТ-СЗСК'!BC161+'4. ГПП-УЗПКТ-СЗСК'!BC166+'4. ГПП-УЗПКТ-СЗСК'!BC186/1000+'4. ГПП-УЗПКТ-СЗСК'!BC188+'4. ГПП-УЗПКТ-СЗСК'!BC127+'4. ГПП-УЗПКТ-СЗСК'!BC197-'4. ГПП-УЗПКТ-СЗСК'!BC114+'4. ГПП-УЗПКТ-СЗСК'!BC205+'4. ГПП-УЗПКТ-СЗСК'!BC198-'4. ГПП-УЗПКТ-СЗСК'!BC97+'4. ГПП-УЗПКТ-СЗСК'!BC206</f>
        <v>0</v>
      </c>
      <c r="AN270" s="687">
        <f t="shared" si="387"/>
        <v>-4059.9500000000003</v>
      </c>
      <c r="AO270" s="688">
        <f t="shared" si="388"/>
        <v>0</v>
      </c>
      <c r="AP270" s="687">
        <f>'4. ГПП-УЗПКТ-СЗСК'!BG194+'4. ГПП-УЗПКТ-СЗСК'!BG196+'4. ГПП-УЗПКТ-СЗСК'!BG45+'4. ГПП-УЗПКТ-СЗСК'!BG46+0-0-0-'4. ГПП-УЗПКТ-СЗСК'!BG45+'4. ГПП-УЗПКТ-СЗСК'!BG77-'4. ГПП-УЗПКТ-СЗСК'!BG93+'4. ГПП-УЗПКТ-СЗСК'!BG95+'4. ГПП-УЗПКТ-СЗСК'!BG112+'4. ГПП-УЗПКТ-СЗСК'!BG126+'4. ГПП-УЗПКТ-СЗСК'!BG139+'4. ГПП-УЗПКТ-СЗСК'!BG140+'4. ГПП-УЗПКТ-СЗСК'!BG150+'4. ГПП-УЗПКТ-СЗСК'!BG153+'4. ГПП-УЗПКТ-СЗСК'!BG156+'4. ГПП-УЗПКТ-СЗСК'!BG160+'4. ГПП-УЗПКТ-СЗСК'!BG164+'4. ГПП-УЗПКТ-СЗСК'!BG165+'4. ГПП-УЗПКТ-СЗСК'!BG185/1000+'4. ГПП-УЗПКТ-СЗСК'!BG187+'4. ГПП-УЗПКТ-СЗСК'!BG202+'4. ГПП-УЗПКТ-СЗСК'!BG203+'4. ГПП-УЗПКТ-СЗСК'!BG204+'4. ГПП-УЗПКТ-СЗСК'!BG202+'4. ГПП-УЗПКТ-СЗСК'!BG203+'4. ГПП-УЗПКТ-СЗСК'!BG204+'4. ГПП-УЗПКТ-СЗСК'!BG205+'4. ГПП-УЗПКТ-СЗСК'!BG206-'4. ГПП-УЗПКТ-СЗСК'!BG227+'4. ГПП-УЗПКТ-СЗСК'!BG228+'4. ГПП-УЗПКТ-СЗСК'!BG209+'10. ГД Ноябрьск'!BG19+'4. ГПП-УЗПКТ-СЗСК'!BG20+'4. ГПП-УЗПКТ-СЗСК'!BG29+'4. ГПП-УЗПКТ-СЗСК'!BG20+'4. ГПП-УЗПКТ-СЗСК'!BG78-'4. ГПП-УЗПКТ-СЗСК'!BG118+'4. ГПП-УЗПКТ-СЗСК'!BG142+'4. ГПП-УЗПКТ-СЗСК'!BG143+'4. ГПП-УЗПКТ-СЗСК'!BG144+'4. ГПП-УЗПКТ-СЗСК'!BG145+'4. ГПП-УЗПКТ-СЗСК'!BG147+'4. ГПП-УЗПКТ-СЗСК'!BG148+'4. ГПП-УЗПКТ-СЗСК'!BG151+'4. ГПП-УЗПКТ-СЗСК'!BG154+'4. ГПП-УЗПКТ-СЗСК'!BG158+'4. ГПП-УЗПКТ-СЗСК'!BG161+'4. ГПП-УЗПКТ-СЗСК'!BG166+'4. ГПП-УЗПКТ-СЗСК'!BG186/1000+'4. ГПП-УЗПКТ-СЗСК'!BG188+'4. ГПП-УЗПКТ-СЗСК'!BG127+'4. ГПП-УЗПКТ-СЗСК'!BG197-'4. ГПП-УЗПКТ-СЗСК'!BG114+'4. ГПП-УЗПКТ-СЗСК'!BG205+'4. ГПП-УЗПКТ-СЗСК'!BG198-'4. ГПП-УЗПКТ-СЗСК'!BG97+'4. ГПП-УЗПКТ-СЗСК'!BG206</f>
        <v>3732.5550000000003</v>
      </c>
      <c r="AQ270" s="687">
        <f>'4. ГПП-УЗПКТ-СЗСК'!BI194+'4. ГПП-УЗПКТ-СЗСК'!BI196+'4. ГПП-УЗПКТ-СЗСК'!BI45+'4. ГПП-УЗПКТ-СЗСК'!BI46+0-0-0-'4. ГПП-УЗПКТ-СЗСК'!BI45+'4. ГПП-УЗПКТ-СЗСК'!BI77-'4. ГПП-УЗПКТ-СЗСК'!BI93+'4. ГПП-УЗПКТ-СЗСК'!BI95+'4. ГПП-УЗПКТ-СЗСК'!BI112+'4. ГПП-УЗПКТ-СЗСК'!BI126+'4. ГПП-УЗПКТ-СЗСК'!BI139+'4. ГПП-УЗПКТ-СЗСК'!BI140+'4. ГПП-УЗПКТ-СЗСК'!BI150+'4. ГПП-УЗПКТ-СЗСК'!BI153+'4. ГПП-УЗПКТ-СЗСК'!BI156+'4. ГПП-УЗПКТ-СЗСК'!BI160+'4. ГПП-УЗПКТ-СЗСК'!BI164+'4. ГПП-УЗПКТ-СЗСК'!BI165+'4. ГПП-УЗПКТ-СЗСК'!BI185/1000+'4. ГПП-УЗПКТ-СЗСК'!BI187+'4. ГПП-УЗПКТ-СЗСК'!BI202+'4. ГПП-УЗПКТ-СЗСК'!BI203+'4. ГПП-УЗПКТ-СЗСК'!BI204+'4. ГПП-УЗПКТ-СЗСК'!BI202+'4. ГПП-УЗПКТ-СЗСК'!BI203+'4. ГПП-УЗПКТ-СЗСК'!BI204+'4. ГПП-УЗПКТ-СЗСК'!BI205+'4. ГПП-УЗПКТ-СЗСК'!BI206-'4. ГПП-УЗПКТ-СЗСК'!BI227+'4. ГПП-УЗПКТ-СЗСК'!BI228+'4. ГПП-УЗПКТ-СЗСК'!BI209+'10. ГД Ноябрьск'!BI19+'4. ГПП-УЗПКТ-СЗСК'!BI20+'4. ГПП-УЗПКТ-СЗСК'!BI29+'4. ГПП-УЗПКТ-СЗСК'!BI20+'4. ГПП-УЗПКТ-СЗСК'!BI78-'4. ГПП-УЗПКТ-СЗСК'!BI118+'4. ГПП-УЗПКТ-СЗСК'!BI142+'4. ГПП-УЗПКТ-СЗСК'!BI143+'4. ГПП-УЗПКТ-СЗСК'!BI144+'4. ГПП-УЗПКТ-СЗСК'!BI145+'4. ГПП-УЗПКТ-СЗСК'!BI147+'4. ГПП-УЗПКТ-СЗСК'!BI148+'4. ГПП-УЗПКТ-СЗСК'!BI151+'4. ГПП-УЗПКТ-СЗСК'!BI154+'4. ГПП-УЗПКТ-СЗСК'!BI158+'4. ГПП-УЗПКТ-СЗСК'!BI161+'4. ГПП-УЗПКТ-СЗСК'!BI166+'4. ГПП-УЗПКТ-СЗСК'!BI186/1000+'4. ГПП-УЗПКТ-СЗСК'!BI188+'4. ГПП-УЗПКТ-СЗСК'!BI127+'4. ГПП-УЗПКТ-СЗСК'!BI197-'4. ГПП-УЗПКТ-СЗСК'!BI114+'4. ГПП-УЗПКТ-СЗСК'!BI205+'4. ГПП-УЗПКТ-СЗСК'!BI198-'4. ГПП-УЗПКТ-СЗСК'!BI97+'4. ГПП-УЗПКТ-СЗСК'!BI206</f>
        <v>0</v>
      </c>
      <c r="AR270" s="687">
        <f t="shared" si="389"/>
        <v>-3732.5550000000003</v>
      </c>
      <c r="AS270" s="688">
        <f t="shared" si="390"/>
        <v>0</v>
      </c>
      <c r="AT270" s="687">
        <f t="shared" si="391"/>
        <v>9820.5859999999993</v>
      </c>
      <c r="AU270" s="687">
        <f t="shared" si="392"/>
        <v>0</v>
      </c>
      <c r="AV270" s="687">
        <f t="shared" si="393"/>
        <v>-9820.5859999999993</v>
      </c>
      <c r="AW270" s="688">
        <f t="shared" si="394"/>
        <v>0</v>
      </c>
      <c r="AX270" s="687">
        <f>'4. ГПП-УЗПКТ-СЗСК'!BS194+'4. ГПП-УЗПКТ-СЗСК'!BS196+'4. ГПП-УЗПКТ-СЗСК'!BS45+'4. ГПП-УЗПКТ-СЗСК'!BS46+0-0-0-'4. ГПП-УЗПКТ-СЗСК'!BS45+'4. ГПП-УЗПКТ-СЗСК'!BS77-'4. ГПП-УЗПКТ-СЗСК'!BS93+'4. ГПП-УЗПКТ-СЗСК'!BS95+'4. ГПП-УЗПКТ-СЗСК'!BS112+'4. ГПП-УЗПКТ-СЗСК'!BS126+'4. ГПП-УЗПКТ-СЗСК'!BS139+'4. ГПП-УЗПКТ-СЗСК'!BS140+'4. ГПП-УЗПКТ-СЗСК'!BS150+'4. ГПП-УЗПКТ-СЗСК'!BS153+'4. ГПП-УЗПКТ-СЗСК'!BS156+'4. ГПП-УЗПКТ-СЗСК'!BS160+'4. ГПП-УЗПКТ-СЗСК'!BS164+'4. ГПП-УЗПКТ-СЗСК'!BS165+'4. ГПП-УЗПКТ-СЗСК'!BS185/1000+'4. ГПП-УЗПКТ-СЗСК'!BS187+'4. ГПП-УЗПКТ-СЗСК'!BS202+'4. ГПП-УЗПКТ-СЗСК'!BS203+'4. ГПП-УЗПКТ-СЗСК'!BS204+'4. ГПП-УЗПКТ-СЗСК'!BS202+'4. ГПП-УЗПКТ-СЗСК'!BS203+'4. ГПП-УЗПКТ-СЗСК'!BS204+'4. ГПП-УЗПКТ-СЗСК'!BS205+'4. ГПП-УЗПКТ-СЗСК'!BS206-'4. ГПП-УЗПКТ-СЗСК'!BS227+'4. ГПП-УЗПКТ-СЗСК'!BS228+'4. ГПП-УЗПКТ-СЗСК'!BS209+'10. ГД Ноябрьск'!BS19+'4. ГПП-УЗПКТ-СЗСК'!BS20+'4. ГПП-УЗПКТ-СЗСК'!BS29+'4. ГПП-УЗПКТ-СЗСК'!BS20+'4. ГПП-УЗПКТ-СЗСК'!BS78-'4. ГПП-УЗПКТ-СЗСК'!BS118+'4. ГПП-УЗПКТ-СЗСК'!BS142+'4. ГПП-УЗПКТ-СЗСК'!BS143+'4. ГПП-УЗПКТ-СЗСК'!BS144+'4. ГПП-УЗПКТ-СЗСК'!BS145+'4. ГПП-УЗПКТ-СЗСК'!BS147+'4. ГПП-УЗПКТ-СЗСК'!BS148+'4. ГПП-УЗПКТ-СЗСК'!BS151+'4. ГПП-УЗПКТ-СЗСК'!BS154+'4. ГПП-УЗПКТ-СЗСК'!BS158+'4. ГПП-УЗПКТ-СЗСК'!BS161+'4. ГПП-УЗПКТ-СЗСК'!BS166+'4. ГПП-УЗПКТ-СЗСК'!BS186/1000+'4. ГПП-УЗПКТ-СЗСК'!BS188+'4. ГПП-УЗПКТ-СЗСК'!BS127+'4. ГПП-УЗПКТ-СЗСК'!BS197-'4. ГПП-УЗПКТ-СЗСК'!BS114+'4. ГПП-УЗПКТ-СЗСК'!BS205+'4. ГПП-УЗПКТ-СЗСК'!BS198-'4. ГПП-УЗПКТ-СЗСК'!BS97+'4. ГПП-УЗПКТ-СЗСК'!BS206</f>
        <v>2836.7140000000004</v>
      </c>
      <c r="AY270" s="687">
        <f>'4. ГПП-УЗПКТ-СЗСК'!BU194+'4. ГПП-УЗПКТ-СЗСК'!BU196+'4. ГПП-УЗПКТ-СЗСК'!BU45+'4. ГПП-УЗПКТ-СЗСК'!BU46+0-0-0-'4. ГПП-УЗПКТ-СЗСК'!BU45+'4. ГПП-УЗПКТ-СЗСК'!BU77-'4. ГПП-УЗПКТ-СЗСК'!BU93+'4. ГПП-УЗПКТ-СЗСК'!BU95+'4. ГПП-УЗПКТ-СЗСК'!BU112+'4. ГПП-УЗПКТ-СЗСК'!BU126+'4. ГПП-УЗПКТ-СЗСК'!BU139+'4. ГПП-УЗПКТ-СЗСК'!BU140+'4. ГПП-УЗПКТ-СЗСК'!BU150+'4. ГПП-УЗПКТ-СЗСК'!BU153+'4. ГПП-УЗПКТ-СЗСК'!BU156+'4. ГПП-УЗПКТ-СЗСК'!BU160+'4. ГПП-УЗПКТ-СЗСК'!BU164+'4. ГПП-УЗПКТ-СЗСК'!BU165+'4. ГПП-УЗПКТ-СЗСК'!BU185/1000+'4. ГПП-УЗПКТ-СЗСК'!BU187+'4. ГПП-УЗПКТ-СЗСК'!BU202+'4. ГПП-УЗПКТ-СЗСК'!BU203+'4. ГПП-УЗПКТ-СЗСК'!BU204+'4. ГПП-УЗПКТ-СЗСК'!BU202+'4. ГПП-УЗПКТ-СЗСК'!BU203+'4. ГПП-УЗПКТ-СЗСК'!BU204+'4. ГПП-УЗПКТ-СЗСК'!BU205+'4. ГПП-УЗПКТ-СЗСК'!BU206-'4. ГПП-УЗПКТ-СЗСК'!BU227+'4. ГПП-УЗПКТ-СЗСК'!BU228+'4. ГПП-УЗПКТ-СЗСК'!BU209+'10. ГД Ноябрьск'!BU19+'4. ГПП-УЗПКТ-СЗСК'!BU20+'4. ГПП-УЗПКТ-СЗСК'!BU29+'4. ГПП-УЗПКТ-СЗСК'!BU20+'4. ГПП-УЗПКТ-СЗСК'!BU78-'4. ГПП-УЗПКТ-СЗСК'!BU118+'4. ГПП-УЗПКТ-СЗСК'!BU142+'4. ГПП-УЗПКТ-СЗСК'!BU143+'4. ГПП-УЗПКТ-СЗСК'!BU144+'4. ГПП-УЗПКТ-СЗСК'!BU145+'4. ГПП-УЗПКТ-СЗСК'!BU147+'4. ГПП-УЗПКТ-СЗСК'!BU148+'4. ГПП-УЗПКТ-СЗСК'!BU151+'4. ГПП-УЗПКТ-СЗСК'!BU154+'4. ГПП-УЗПКТ-СЗСК'!BU158+'4. ГПП-УЗПКТ-СЗСК'!BU161+'4. ГПП-УЗПКТ-СЗСК'!BU166+'4. ГПП-УЗПКТ-СЗСК'!BU186/1000+'4. ГПП-УЗПКТ-СЗСК'!BU188+'4. ГПП-УЗПКТ-СЗСК'!BU127+'4. ГПП-УЗПКТ-СЗСК'!BU197-'4. ГПП-УЗПКТ-СЗСК'!BU114+'4. ГПП-УЗПКТ-СЗСК'!BU205+'4. ГПП-УЗПКТ-СЗСК'!BU198-'4. ГПП-УЗПКТ-СЗСК'!BU97+'4. ГПП-УЗПКТ-СЗСК'!BU206</f>
        <v>0</v>
      </c>
      <c r="AZ270" s="687">
        <f t="shared" si="395"/>
        <v>-2836.7140000000004</v>
      </c>
      <c r="BA270" s="688">
        <f t="shared" si="396"/>
        <v>0</v>
      </c>
      <c r="BB270" s="687">
        <f>'4. ГПП-УЗПКТ-СЗСК'!BY194+'4. ГПП-УЗПКТ-СЗСК'!BY196+'4. ГПП-УЗПКТ-СЗСК'!BY45+'4. ГПП-УЗПКТ-СЗСК'!BY46+0-0-0-'4. ГПП-УЗПКТ-СЗСК'!BY45+'4. ГПП-УЗПКТ-СЗСК'!BY77-'4. ГПП-УЗПКТ-СЗСК'!BY93+'4. ГПП-УЗПКТ-СЗСК'!BY95+'4. ГПП-УЗПКТ-СЗСК'!BY112+'4. ГПП-УЗПКТ-СЗСК'!BY126+'4. ГПП-УЗПКТ-СЗСК'!BY139+'4. ГПП-УЗПКТ-СЗСК'!BY140+'4. ГПП-УЗПКТ-СЗСК'!BY150+'4. ГПП-УЗПКТ-СЗСК'!BY153+'4. ГПП-УЗПКТ-СЗСК'!BY156+'4. ГПП-УЗПКТ-СЗСК'!BY160+'4. ГПП-УЗПКТ-СЗСК'!BY164+'4. ГПП-УЗПКТ-СЗСК'!BY165+'4. ГПП-УЗПКТ-СЗСК'!BY185/1000+'4. ГПП-УЗПКТ-СЗСК'!BY187+'4. ГПП-УЗПКТ-СЗСК'!BY202+'4. ГПП-УЗПКТ-СЗСК'!BY203+'4. ГПП-УЗПКТ-СЗСК'!BY204+'4. ГПП-УЗПКТ-СЗСК'!BY202+'4. ГПП-УЗПКТ-СЗСК'!BY203+'4. ГПП-УЗПКТ-СЗСК'!BY204+'4. ГПП-УЗПКТ-СЗСК'!BY205+'4. ГПП-УЗПКТ-СЗСК'!BY206-'4. ГПП-УЗПКТ-СЗСК'!BY227+'4. ГПП-УЗПКТ-СЗСК'!BY228+'4. ГПП-УЗПКТ-СЗСК'!BY209+'10. ГД Ноябрьск'!BY19+'4. ГПП-УЗПКТ-СЗСК'!BY20+'4. ГПП-УЗПКТ-СЗСК'!BY29+'4. ГПП-УЗПКТ-СЗСК'!BY20+'4. ГПП-УЗПКТ-СЗСК'!BY78-'4. ГПП-УЗПКТ-СЗСК'!BY118+'4. ГПП-УЗПКТ-СЗСК'!BY142+'4. ГПП-УЗПКТ-СЗСК'!BY143+'4. ГПП-УЗПКТ-СЗСК'!BY144+'4. ГПП-УЗПКТ-СЗСК'!BY145+'4. ГПП-УЗПКТ-СЗСК'!BY147+'4. ГПП-УЗПКТ-СЗСК'!BY148+'4. ГПП-УЗПКТ-СЗСК'!BY151+'4. ГПП-УЗПКТ-СЗСК'!BY154+'4. ГПП-УЗПКТ-СЗСК'!BY158+'4. ГПП-УЗПКТ-СЗСК'!BY161+'4. ГПП-УЗПКТ-СЗСК'!BY166+'4. ГПП-УЗПКТ-СЗСК'!BY186/1000+'4. ГПП-УЗПКТ-СЗСК'!BY188+'4. ГПП-УЗПКТ-СЗСК'!BY127+'4. ГПП-УЗПКТ-СЗСК'!BY197-'4. ГПП-УЗПКТ-СЗСК'!BY114+'4. ГПП-УЗПКТ-СЗСК'!BY205+'4. ГПП-УЗПКТ-СЗСК'!BY198-'4. ГПП-УЗПКТ-СЗСК'!BY97+'4. ГПП-УЗПКТ-СЗСК'!BY206</f>
        <v>3445.1109999999994</v>
      </c>
      <c r="BC270" s="687">
        <f>'4. ГПП-УЗПКТ-СЗСК'!CA194+'4. ГПП-УЗПКТ-СЗСК'!CA196+'4. ГПП-УЗПКТ-СЗСК'!CA45+'4. ГПП-УЗПКТ-СЗСК'!CA46+0-0-0-'4. ГПП-УЗПКТ-СЗСК'!CA45+'4. ГПП-УЗПКТ-СЗСК'!CA77-'4. ГПП-УЗПКТ-СЗСК'!CA93+'4. ГПП-УЗПКТ-СЗСК'!CA95+'4. ГПП-УЗПКТ-СЗСК'!CA112+'4. ГПП-УЗПКТ-СЗСК'!CA126+'4. ГПП-УЗПКТ-СЗСК'!CA139+'4. ГПП-УЗПКТ-СЗСК'!CA140+'4. ГПП-УЗПКТ-СЗСК'!CA150+'4. ГПП-УЗПКТ-СЗСК'!CA153+'4. ГПП-УЗПКТ-СЗСК'!CA156+'4. ГПП-УЗПКТ-СЗСК'!CA160+'4. ГПП-УЗПКТ-СЗСК'!CA164+'4. ГПП-УЗПКТ-СЗСК'!CA165+'4. ГПП-УЗПКТ-СЗСК'!CA185/1000+'4. ГПП-УЗПКТ-СЗСК'!CA187+'4. ГПП-УЗПКТ-СЗСК'!CA202+'4. ГПП-УЗПКТ-СЗСК'!CA203+'4. ГПП-УЗПКТ-СЗСК'!CA204+'4. ГПП-УЗПКТ-СЗСК'!CA202+'4. ГПП-УЗПКТ-СЗСК'!CA203+'4. ГПП-УЗПКТ-СЗСК'!CA204+'4. ГПП-УЗПКТ-СЗСК'!CA205+'4. ГПП-УЗПКТ-СЗСК'!CA206-'4. ГПП-УЗПКТ-СЗСК'!CA227+'4. ГПП-УЗПКТ-СЗСК'!CA228+'4. ГПП-УЗПКТ-СЗСК'!CA209+'10. ГД Ноябрьск'!CA19+'4. ГПП-УЗПКТ-СЗСК'!CA20+'4. ГПП-УЗПКТ-СЗСК'!CA29+'4. ГПП-УЗПКТ-СЗСК'!CA20+'4. ГПП-УЗПКТ-СЗСК'!CA78-'4. ГПП-УЗПКТ-СЗСК'!CA118+'4. ГПП-УЗПКТ-СЗСК'!CA142+'4. ГПП-УЗПКТ-СЗСК'!CA143+'4. ГПП-УЗПКТ-СЗСК'!CA144+'4. ГПП-УЗПКТ-СЗСК'!CA145+'4. ГПП-УЗПКТ-СЗСК'!CA147+'4. ГПП-УЗПКТ-СЗСК'!CA148+'4. ГПП-УЗПКТ-СЗСК'!CA151+'4. ГПП-УЗПКТ-СЗСК'!CA154+'4. ГПП-УЗПКТ-СЗСК'!CA158+'4. ГПП-УЗПКТ-СЗСК'!CA161+'4. ГПП-УЗПКТ-СЗСК'!CA166+'4. ГПП-УЗПКТ-СЗСК'!CA186/1000+'4. ГПП-УЗПКТ-СЗСК'!CA188+'4. ГПП-УЗПКТ-СЗСК'!CA127+'4. ГПП-УЗПКТ-СЗСК'!CA197-'4. ГПП-УЗПКТ-СЗСК'!CA114+'4. ГПП-УЗПКТ-СЗСК'!CA205+'4. ГПП-УЗПКТ-СЗСК'!CA198-'4. ГПП-УЗПКТ-СЗСК'!CA97+'4. ГПП-УЗПКТ-СЗСК'!CA206</f>
        <v>0</v>
      </c>
      <c r="BD270" s="687">
        <f t="shared" si="397"/>
        <v>-3445.1109999999994</v>
      </c>
      <c r="BE270" s="688">
        <f t="shared" si="398"/>
        <v>0</v>
      </c>
      <c r="BF270" s="687">
        <f>'4. ГПП-УЗПКТ-СЗСК'!CE194+'4. ГПП-УЗПКТ-СЗСК'!CE196+'4. ГПП-УЗПКТ-СЗСК'!CE45+'4. ГПП-УЗПКТ-СЗСК'!CE46+0-0-0-'4. ГПП-УЗПКТ-СЗСК'!CE45+'4. ГПП-УЗПКТ-СЗСК'!CE77-'4. ГПП-УЗПКТ-СЗСК'!CE93+'4. ГПП-УЗПКТ-СЗСК'!CE95+'4. ГПП-УЗПКТ-СЗСК'!CE112+'4. ГПП-УЗПКТ-СЗСК'!CE126+'4. ГПП-УЗПКТ-СЗСК'!CE139+'4. ГПП-УЗПКТ-СЗСК'!CE140+'4. ГПП-УЗПКТ-СЗСК'!CE150+'4. ГПП-УЗПКТ-СЗСК'!CE153+'4. ГПП-УЗПКТ-СЗСК'!CE156+'4. ГПП-УЗПКТ-СЗСК'!CE160+'4. ГПП-УЗПКТ-СЗСК'!CE164+'4. ГПП-УЗПКТ-СЗСК'!CE165+'4. ГПП-УЗПКТ-СЗСК'!CE185/1000+'4. ГПП-УЗПКТ-СЗСК'!CE187+'4. ГПП-УЗПКТ-СЗСК'!CE202+'4. ГПП-УЗПКТ-СЗСК'!CE203+'4. ГПП-УЗПКТ-СЗСК'!CE204+'4. ГПП-УЗПКТ-СЗСК'!CE202+'4. ГПП-УЗПКТ-СЗСК'!CE203+'4. ГПП-УЗПКТ-СЗСК'!CE204+'4. ГПП-УЗПКТ-СЗСК'!CE205+'4. ГПП-УЗПКТ-СЗСК'!CE206-'4. ГПП-УЗПКТ-СЗСК'!CE227+'4. ГПП-УЗПКТ-СЗСК'!CE228+'4. ГПП-УЗПКТ-СЗСК'!CE209+'10. ГД Ноябрьск'!CE19+'4. ГПП-УЗПКТ-СЗСК'!CE20+'4. ГПП-УЗПКТ-СЗСК'!CE29+'4. ГПП-УЗПКТ-СЗСК'!CE20+'4. ГПП-УЗПКТ-СЗСК'!CE78-'4. ГПП-УЗПКТ-СЗСК'!CE118+'4. ГПП-УЗПКТ-СЗСК'!CE142+'4. ГПП-УЗПКТ-СЗСК'!CE143+'4. ГПП-УЗПКТ-СЗСК'!CE144+'4. ГПП-УЗПКТ-СЗСК'!CE145+'4. ГПП-УЗПКТ-СЗСК'!CE147+'4. ГПП-УЗПКТ-СЗСК'!CE148+'4. ГПП-УЗПКТ-СЗСК'!CE151+'4. ГПП-УЗПКТ-СЗСК'!CE154+'4. ГПП-УЗПКТ-СЗСК'!CE158+'4. ГПП-УЗПКТ-СЗСК'!CE161+'4. ГПП-УЗПКТ-СЗСК'!CE166+'4. ГПП-УЗПКТ-СЗСК'!CE186/1000+'4. ГПП-УЗПКТ-СЗСК'!CE188+'4. ГПП-УЗПКТ-СЗСК'!CE127+'4. ГПП-УЗПКТ-СЗСК'!CE197-'4. ГПП-УЗПКТ-СЗСК'!CE114+'4. ГПП-УЗПКТ-СЗСК'!CE205+'4. ГПП-УЗПКТ-СЗСК'!CE198-'4. ГПП-УЗПКТ-СЗСК'!CE97+'4. ГПП-УЗПКТ-СЗСК'!CE206</f>
        <v>3538.7610000000004</v>
      </c>
      <c r="BG270" s="687">
        <f>'4. ГПП-УЗПКТ-СЗСК'!CG194+'4. ГПП-УЗПКТ-СЗСК'!CG196+'4. ГПП-УЗПКТ-СЗСК'!CG45+'4. ГПП-УЗПКТ-СЗСК'!CG46+0-0-0-'4. ГПП-УЗПКТ-СЗСК'!CG45+'4. ГПП-УЗПКТ-СЗСК'!CG77-'4. ГПП-УЗПКТ-СЗСК'!CG93+'4. ГПП-УЗПКТ-СЗСК'!CG95+'4. ГПП-УЗПКТ-СЗСК'!CG112+'4. ГПП-УЗПКТ-СЗСК'!CG126+'4. ГПП-УЗПКТ-СЗСК'!CG139+'4. ГПП-УЗПКТ-СЗСК'!CG140+'4. ГПП-УЗПКТ-СЗСК'!CG150+'4. ГПП-УЗПКТ-СЗСК'!CG153+'4. ГПП-УЗПКТ-СЗСК'!CG156+'4. ГПП-УЗПКТ-СЗСК'!CG160+'4. ГПП-УЗПКТ-СЗСК'!CG164+'4. ГПП-УЗПКТ-СЗСК'!CG165+'4. ГПП-УЗПКТ-СЗСК'!CG185/1000+'4. ГПП-УЗПКТ-СЗСК'!CG187+'4. ГПП-УЗПКТ-СЗСК'!CG202+'4. ГПП-УЗПКТ-СЗСК'!CG203+'4. ГПП-УЗПКТ-СЗСК'!CG204+'4. ГПП-УЗПКТ-СЗСК'!CG202+'4. ГПП-УЗПКТ-СЗСК'!CG203+'4. ГПП-УЗПКТ-СЗСК'!CG204+'4. ГПП-УЗПКТ-СЗСК'!CG205+'4. ГПП-УЗПКТ-СЗСК'!CG206-'4. ГПП-УЗПКТ-СЗСК'!CG227+'4. ГПП-УЗПКТ-СЗСК'!CG228+'4. ГПП-УЗПКТ-СЗСК'!CG209+'10. ГД Ноябрьск'!CG19+'4. ГПП-УЗПКТ-СЗСК'!CG20+'4. ГПП-УЗПКТ-СЗСК'!CG29+'4. ГПП-УЗПКТ-СЗСК'!CG20+'4. ГПП-УЗПКТ-СЗСК'!CG78-'4. ГПП-УЗПКТ-СЗСК'!CG118+'4. ГПП-УЗПКТ-СЗСК'!CG142+'4. ГПП-УЗПКТ-СЗСК'!CG143+'4. ГПП-УЗПКТ-СЗСК'!CG144+'4. ГПП-УЗПКТ-СЗСК'!CG145+'4. ГПП-УЗПКТ-СЗСК'!CG147+'4. ГПП-УЗПКТ-СЗСК'!CG148+'4. ГПП-УЗПКТ-СЗСК'!CG151+'4. ГПП-УЗПКТ-СЗСК'!CG154+'4. ГПП-УЗПКТ-СЗСК'!CG158+'4. ГПП-УЗПКТ-СЗСК'!CG161+'4. ГПП-УЗПКТ-СЗСК'!CG166+'4. ГПП-УЗПКТ-СЗСК'!CG186/1000+'4. ГПП-УЗПКТ-СЗСК'!CG188+'4. ГПП-УЗПКТ-СЗСК'!CG127+'4. ГПП-УЗПКТ-СЗСК'!CG197-'4. ГПП-УЗПКТ-СЗСК'!CG114+'4. ГПП-УЗПКТ-СЗСК'!CG205+'4. ГПП-УЗПКТ-СЗСК'!CG198-'4. ГПП-УЗПКТ-СЗСК'!CG97+'4. ГПП-УЗПКТ-СЗСК'!CG206</f>
        <v>0</v>
      </c>
      <c r="BH270" s="687">
        <f t="shared" si="399"/>
        <v>-3538.7610000000004</v>
      </c>
      <c r="BI270" s="688">
        <f t="shared" si="400"/>
        <v>0</v>
      </c>
      <c r="BJ270" s="687">
        <f t="shared" si="401"/>
        <v>11764.950999999999</v>
      </c>
      <c r="BK270" s="687">
        <f t="shared" si="402"/>
        <v>0</v>
      </c>
      <c r="BL270" s="687">
        <f t="shared" si="403"/>
        <v>-11764.950999999999</v>
      </c>
      <c r="BM270" s="688">
        <f t="shared" si="404"/>
        <v>0</v>
      </c>
      <c r="BN270" s="687">
        <f>'4. ГПП-УЗПКТ-СЗСК'!CQ194+'4. ГПП-УЗПКТ-СЗСК'!CQ196+'4. ГПП-УЗПКТ-СЗСК'!CQ45+'4. ГПП-УЗПКТ-СЗСК'!CQ46+0-0-0-'4. ГПП-УЗПКТ-СЗСК'!CQ45+'4. ГПП-УЗПКТ-СЗСК'!CQ77-'4. ГПП-УЗПКТ-СЗСК'!CQ93+'4. ГПП-УЗПКТ-СЗСК'!CQ95+'4. ГПП-УЗПКТ-СЗСК'!CQ112+'4. ГПП-УЗПКТ-СЗСК'!CQ126+'4. ГПП-УЗПКТ-СЗСК'!CQ139+'4. ГПП-УЗПКТ-СЗСК'!CQ140+'4. ГПП-УЗПКТ-СЗСК'!CQ150+'4. ГПП-УЗПКТ-СЗСК'!CQ153+'4. ГПП-УЗПКТ-СЗСК'!CQ156+'4. ГПП-УЗПКТ-СЗСК'!CQ160+'4. ГПП-УЗПКТ-СЗСК'!CQ164+'4. ГПП-УЗПКТ-СЗСК'!CQ165+'4. ГПП-УЗПКТ-СЗСК'!CQ185/1000+'4. ГПП-УЗПКТ-СЗСК'!CQ187+'4. ГПП-УЗПКТ-СЗСК'!CQ202+'4. ГПП-УЗПКТ-СЗСК'!CQ203+'4. ГПП-УЗПКТ-СЗСК'!CQ204+'4. ГПП-УЗПКТ-СЗСК'!CQ202+'4. ГПП-УЗПКТ-СЗСК'!CQ203+'4. ГПП-УЗПКТ-СЗСК'!CQ204+'4. ГПП-УЗПКТ-СЗСК'!CQ205+'4. ГПП-УЗПКТ-СЗСК'!CQ206-'4. ГПП-УЗПКТ-СЗСК'!CQ227+'4. ГПП-УЗПКТ-СЗСК'!CQ228+'4. ГПП-УЗПКТ-СЗСК'!CQ209+'10. ГД Ноябрьск'!CQ19+'4. ГПП-УЗПКТ-СЗСК'!CQ20+'4. ГПП-УЗПКТ-СЗСК'!CQ29+'4. ГПП-УЗПКТ-СЗСК'!CQ20+'4. ГПП-УЗПКТ-СЗСК'!CQ78-'4. ГПП-УЗПКТ-СЗСК'!CQ118+'4. ГПП-УЗПКТ-СЗСК'!CQ142+'4. ГПП-УЗПКТ-СЗСК'!CQ143+'4. ГПП-УЗПКТ-СЗСК'!CQ144+'4. ГПП-УЗПКТ-СЗСК'!CQ145+'4. ГПП-УЗПКТ-СЗСК'!CQ147+'4. ГПП-УЗПКТ-СЗСК'!CQ148+'4. ГПП-УЗПКТ-СЗСК'!CQ151+'4. ГПП-УЗПКТ-СЗСК'!CQ154+'4. ГПП-УЗПКТ-СЗСК'!CQ158+'4. ГПП-УЗПКТ-СЗСК'!CQ161+'4. ГПП-УЗПКТ-СЗСК'!CQ166+'4. ГПП-УЗПКТ-СЗСК'!CQ186/1000+'4. ГПП-УЗПКТ-СЗСК'!CQ188+'4. ГПП-УЗПКТ-СЗСК'!CQ127+'4. ГПП-УЗПКТ-СЗСК'!CQ197-'4. ГПП-УЗПКТ-СЗСК'!CQ114+'4. ГПП-УЗПКТ-СЗСК'!CQ205+'4. ГПП-УЗПКТ-СЗСК'!CQ198-'4. ГПП-УЗПКТ-СЗСК'!CQ97+'4. ГПП-УЗПКТ-СЗСК'!CQ206</f>
        <v>3959.5189999999998</v>
      </c>
      <c r="BO270" s="687">
        <f>'4. ГПП-УЗПКТ-СЗСК'!CS194+'4. ГПП-УЗПКТ-СЗСК'!CS196+'4. ГПП-УЗПКТ-СЗСК'!CS45+'4. ГПП-УЗПКТ-СЗСК'!CS46+0-0-0-'4. ГПП-УЗПКТ-СЗСК'!CS45+'4. ГПП-УЗПКТ-СЗСК'!CS77-'4. ГПП-УЗПКТ-СЗСК'!CS93+'4. ГПП-УЗПКТ-СЗСК'!CS95+'4. ГПП-УЗПКТ-СЗСК'!CS112+'4. ГПП-УЗПКТ-СЗСК'!CS126+'4. ГПП-УЗПКТ-СЗСК'!CS139+'4. ГПП-УЗПКТ-СЗСК'!CS140+'4. ГПП-УЗПКТ-СЗСК'!CS150+'4. ГПП-УЗПКТ-СЗСК'!CS153+'4. ГПП-УЗПКТ-СЗСК'!CS156+'4. ГПП-УЗПКТ-СЗСК'!CS160+'4. ГПП-УЗПКТ-СЗСК'!CS164+'4. ГПП-УЗПКТ-СЗСК'!CS165+'4. ГПП-УЗПКТ-СЗСК'!CS185/1000+'4. ГПП-УЗПКТ-СЗСК'!CS187+'4. ГПП-УЗПКТ-СЗСК'!CS202+'4. ГПП-УЗПКТ-СЗСК'!CS203+'4. ГПП-УЗПКТ-СЗСК'!CS204+'4. ГПП-УЗПКТ-СЗСК'!CS202+'4. ГПП-УЗПКТ-СЗСК'!CS203+'4. ГПП-УЗПКТ-СЗСК'!CS204+'4. ГПП-УЗПКТ-СЗСК'!CS205+'4. ГПП-УЗПКТ-СЗСК'!CS206-'4. ГПП-УЗПКТ-СЗСК'!CS227+'4. ГПП-УЗПКТ-СЗСК'!CS228+'4. ГПП-УЗПКТ-СЗСК'!CS209+'10. ГД Ноябрьск'!CS19+'4. ГПП-УЗПКТ-СЗСК'!CS20+'4. ГПП-УЗПКТ-СЗСК'!CS29+'4. ГПП-УЗПКТ-СЗСК'!CS20+'4. ГПП-УЗПКТ-СЗСК'!CS78-'4. ГПП-УЗПКТ-СЗСК'!CS118+'4. ГПП-УЗПКТ-СЗСК'!CS142+'4. ГПП-УЗПКТ-СЗСК'!CS143+'4. ГПП-УЗПКТ-СЗСК'!CS144+'4. ГПП-УЗПКТ-СЗСК'!CS145+'4. ГПП-УЗПКТ-СЗСК'!CS147+'4. ГПП-УЗПКТ-СЗСК'!CS148+'4. ГПП-УЗПКТ-СЗСК'!CS151+'4. ГПП-УЗПКТ-СЗСК'!CS154+'4. ГПП-УЗПКТ-СЗСК'!CS158+'4. ГПП-УЗПКТ-СЗСК'!CS161+'4. ГПП-УЗПКТ-СЗСК'!CS166+'4. ГПП-УЗПКТ-СЗСК'!CS186/1000+'4. ГПП-УЗПКТ-СЗСК'!CS188+'4. ГПП-УЗПКТ-СЗСК'!CS127+'4. ГПП-УЗПКТ-СЗСК'!CS197-'4. ГПП-УЗПКТ-СЗСК'!CS114+'4. ГПП-УЗПКТ-СЗСК'!CS205+'4. ГПП-УЗПКТ-СЗСК'!CS198-'4. ГПП-УЗПКТ-СЗСК'!CS97+'4. ГПП-УЗПКТ-СЗСК'!CS206</f>
        <v>0</v>
      </c>
      <c r="BP270" s="687">
        <f t="shared" si="405"/>
        <v>-3959.5189999999998</v>
      </c>
      <c r="BQ270" s="688">
        <f t="shared" si="406"/>
        <v>0</v>
      </c>
      <c r="BR270" s="687">
        <f>'4. ГПП-УЗПКТ-СЗСК'!CW194+'4. ГПП-УЗПКТ-СЗСК'!CW196+'4. ГПП-УЗПКТ-СЗСК'!CW45+'4. ГПП-УЗПКТ-СЗСК'!CW46+0-0-0-'4. ГПП-УЗПКТ-СЗСК'!CW45+'4. ГПП-УЗПКТ-СЗСК'!CW77-'4. ГПП-УЗПКТ-СЗСК'!CW93+'4. ГПП-УЗПКТ-СЗСК'!CW95+'4. ГПП-УЗПКТ-СЗСК'!CW112+'4. ГПП-УЗПКТ-СЗСК'!CW126+'4. ГПП-УЗПКТ-СЗСК'!CW139+'4. ГПП-УЗПКТ-СЗСК'!CW140+'4. ГПП-УЗПКТ-СЗСК'!CW150+'4. ГПП-УЗПКТ-СЗСК'!CW153+'4. ГПП-УЗПКТ-СЗСК'!CW156+'4. ГПП-УЗПКТ-СЗСК'!CW160+'4. ГПП-УЗПКТ-СЗСК'!CW164+'4. ГПП-УЗПКТ-СЗСК'!CW165+'4. ГПП-УЗПКТ-СЗСК'!CW185/1000+'4. ГПП-УЗПКТ-СЗСК'!CW187+'4. ГПП-УЗПКТ-СЗСК'!CW202+'4. ГПП-УЗПКТ-СЗСК'!CW203+'4. ГПП-УЗПКТ-СЗСК'!CW204+'4. ГПП-УЗПКТ-СЗСК'!CW202+'4. ГПП-УЗПКТ-СЗСК'!CW203+'4. ГПП-УЗПКТ-СЗСК'!CW204+'4. ГПП-УЗПКТ-СЗСК'!CW205+'4. ГПП-УЗПКТ-СЗСК'!CW206-'4. ГПП-УЗПКТ-СЗСК'!CW227+'4. ГПП-УЗПКТ-СЗСК'!CW228+'4. ГПП-УЗПКТ-СЗСК'!CW209+'10. ГД Ноябрьск'!CW19+'4. ГПП-УЗПКТ-СЗСК'!CW20+'4. ГПП-УЗПКТ-СЗСК'!CW29+'4. ГПП-УЗПКТ-СЗСК'!CW20+'4. ГПП-УЗПКТ-СЗСК'!CW78-'4. ГПП-УЗПКТ-СЗСК'!CW118+'4. ГПП-УЗПКТ-СЗСК'!CW142+'4. ГПП-УЗПКТ-СЗСК'!CW143+'4. ГПП-УЗПКТ-СЗСК'!CW144+'4. ГПП-УЗПКТ-СЗСК'!CW145+'4. ГПП-УЗПКТ-СЗСК'!CW147+'4. ГПП-УЗПКТ-СЗСК'!CW148+'4. ГПП-УЗПКТ-СЗСК'!CW151+'4. ГПП-УЗПКТ-СЗСК'!CW154+'4. ГПП-УЗПКТ-СЗСК'!CW158+'4. ГПП-УЗПКТ-СЗСК'!CW161+'4. ГПП-УЗПКТ-СЗСК'!CW166+'4. ГПП-УЗПКТ-СЗСК'!CW186/1000+'4. ГПП-УЗПКТ-СЗСК'!CW188+'4. ГПП-УЗПКТ-СЗСК'!CW127+'4. ГПП-УЗПКТ-СЗСК'!CW197-'4. ГПП-УЗПКТ-СЗСК'!CW114+'4. ГПП-УЗПКТ-СЗСК'!CW205+'4. ГПП-УЗПКТ-СЗСК'!CW198-'4. ГПП-УЗПКТ-СЗСК'!CW97+'4. ГПП-УЗПКТ-СЗСК'!CW206</f>
        <v>3862.8109999999997</v>
      </c>
      <c r="BS270" s="687">
        <f>'4. ГПП-УЗПКТ-СЗСК'!CY194+'4. ГПП-УЗПКТ-СЗСК'!CY196+'4. ГПП-УЗПКТ-СЗСК'!CY45+'4. ГПП-УЗПКТ-СЗСК'!CY46+0-0-0-'4. ГПП-УЗПКТ-СЗСК'!CY45+'4. ГПП-УЗПКТ-СЗСК'!CY77-'4. ГПП-УЗПКТ-СЗСК'!CY93+'4. ГПП-УЗПКТ-СЗСК'!CY95+'4. ГПП-УЗПКТ-СЗСК'!CY112+'4. ГПП-УЗПКТ-СЗСК'!CY126+'4. ГПП-УЗПКТ-СЗСК'!CY139+'4. ГПП-УЗПКТ-СЗСК'!CY140+'4. ГПП-УЗПКТ-СЗСК'!CY150+'4. ГПП-УЗПКТ-СЗСК'!CY153+'4. ГПП-УЗПКТ-СЗСК'!CY156+'4. ГПП-УЗПКТ-СЗСК'!CY160+'4. ГПП-УЗПКТ-СЗСК'!CY164+'4. ГПП-УЗПКТ-СЗСК'!CY165+'4. ГПП-УЗПКТ-СЗСК'!CY185/1000+'4. ГПП-УЗПКТ-СЗСК'!CY187+'4. ГПП-УЗПКТ-СЗСК'!CY202+'4. ГПП-УЗПКТ-СЗСК'!CY203+'4. ГПП-УЗПКТ-СЗСК'!CY204+'4. ГПП-УЗПКТ-СЗСК'!CY202+'4. ГПП-УЗПКТ-СЗСК'!CY203+'4. ГПП-УЗПКТ-СЗСК'!CY204+'4. ГПП-УЗПКТ-СЗСК'!CY205+'4. ГПП-УЗПКТ-СЗСК'!CY206-'4. ГПП-УЗПКТ-СЗСК'!CY227+'4. ГПП-УЗПКТ-СЗСК'!CY228+'4. ГПП-УЗПКТ-СЗСК'!CY209+'10. ГД Ноябрьск'!CY19+'4. ГПП-УЗПКТ-СЗСК'!CY20+'4. ГПП-УЗПКТ-СЗСК'!CY29+'4. ГПП-УЗПКТ-СЗСК'!CY20+'4. ГПП-УЗПКТ-СЗСК'!CY78-'4. ГПП-УЗПКТ-СЗСК'!CY118+'4. ГПП-УЗПКТ-СЗСК'!CY142+'4. ГПП-УЗПКТ-СЗСК'!CY143+'4. ГПП-УЗПКТ-СЗСК'!CY144+'4. ГПП-УЗПКТ-СЗСК'!CY145+'4. ГПП-УЗПКТ-СЗСК'!CY147+'4. ГПП-УЗПКТ-СЗСК'!CY148+'4. ГПП-УЗПКТ-СЗСК'!CY151+'4. ГПП-УЗПКТ-СЗСК'!CY154+'4. ГПП-УЗПКТ-СЗСК'!CY158+'4. ГПП-УЗПКТ-СЗСК'!CY161+'4. ГПП-УЗПКТ-СЗСК'!CY166+'4. ГПП-УЗПКТ-СЗСК'!CY186/1000+'4. ГПП-УЗПКТ-СЗСК'!CY188+'4. ГПП-УЗПКТ-СЗСК'!CY127+'4. ГПП-УЗПКТ-СЗСК'!CY197-'4. ГПП-УЗПКТ-СЗСК'!CY114+'4. ГПП-УЗПКТ-СЗСК'!CY205+'4. ГПП-УЗПКТ-СЗСК'!CY198-'4. ГПП-УЗПКТ-СЗСК'!CY97+'4. ГПП-УЗПКТ-СЗСК'!CY206</f>
        <v>0</v>
      </c>
      <c r="BT270" s="687">
        <f t="shared" si="407"/>
        <v>-3862.8109999999997</v>
      </c>
      <c r="BU270" s="688">
        <f t="shared" si="408"/>
        <v>0</v>
      </c>
      <c r="BV270" s="687">
        <f>'4. ГПП-УЗПКТ-СЗСК'!DC194+'4. ГПП-УЗПКТ-СЗСК'!DC196+'4. ГПП-УЗПКТ-СЗСК'!DC45+'4. ГПП-УЗПКТ-СЗСК'!DC46+0-0-0-'4. ГПП-УЗПКТ-СЗСК'!DC45+'4. ГПП-УЗПКТ-СЗСК'!DC77-'4. ГПП-УЗПКТ-СЗСК'!DC93+'4. ГПП-УЗПКТ-СЗСК'!DC95+'4. ГПП-УЗПКТ-СЗСК'!DC112+'4. ГПП-УЗПКТ-СЗСК'!DC126+'4. ГПП-УЗПКТ-СЗСК'!DC139+'4. ГПП-УЗПКТ-СЗСК'!DC140+'4. ГПП-УЗПКТ-СЗСК'!DC150+'4. ГПП-УЗПКТ-СЗСК'!DC153+'4. ГПП-УЗПКТ-СЗСК'!DC156+'4. ГПП-УЗПКТ-СЗСК'!DC160+'4. ГПП-УЗПКТ-СЗСК'!DC164+'4. ГПП-УЗПКТ-СЗСК'!DC165+'4. ГПП-УЗПКТ-СЗСК'!DC185/1000+'4. ГПП-УЗПКТ-СЗСК'!DC187+'4. ГПП-УЗПКТ-СЗСК'!DC202+'4. ГПП-УЗПКТ-СЗСК'!DC203+'4. ГПП-УЗПКТ-СЗСК'!DC204+'4. ГПП-УЗПКТ-СЗСК'!DC202+'4. ГПП-УЗПКТ-СЗСК'!DC203+'4. ГПП-УЗПКТ-СЗСК'!DC204+'4. ГПП-УЗПКТ-СЗСК'!DC205+'4. ГПП-УЗПКТ-СЗСК'!DC206-'4. ГПП-УЗПКТ-СЗСК'!DC227+'4. ГПП-УЗПКТ-СЗСК'!DC228+'4. ГПП-УЗПКТ-СЗСК'!DC209+'10. ГД Ноябрьск'!DC19+'4. ГПП-УЗПКТ-СЗСК'!DC20+'4. ГПП-УЗПКТ-СЗСК'!DC29+'4. ГПП-УЗПКТ-СЗСК'!DC20+'4. ГПП-УЗПКТ-СЗСК'!DC78-'4. ГПП-УЗПКТ-СЗСК'!DC118+'4. ГПП-УЗПКТ-СЗСК'!DC142+'4. ГПП-УЗПКТ-СЗСК'!DC143+'4. ГПП-УЗПКТ-СЗСК'!DC144+'4. ГПП-УЗПКТ-СЗСК'!DC145+'4. ГПП-УЗПКТ-СЗСК'!DC147+'4. ГПП-УЗПКТ-СЗСК'!DC148+'4. ГПП-УЗПКТ-СЗСК'!DC151+'4. ГПП-УЗПКТ-СЗСК'!DC154+'4. ГПП-УЗПКТ-СЗСК'!DC158+'4. ГПП-УЗПКТ-СЗСК'!DC161+'4. ГПП-УЗПКТ-СЗСК'!DC166+'4. ГПП-УЗПКТ-СЗСК'!DC186/1000+'4. ГПП-УЗПКТ-СЗСК'!DC188+'4. ГПП-УЗПКТ-СЗСК'!DC127+'4. ГПП-УЗПКТ-СЗСК'!DC197-'4. ГПП-УЗПКТ-СЗСК'!DC114+'4. ГПП-УЗПКТ-СЗСК'!DC205+'4. ГПП-УЗПКТ-СЗСК'!DC198-'4. ГПП-УЗПКТ-СЗСК'!DC97+'4. ГПП-УЗПКТ-СЗСК'!DC206</f>
        <v>3942.6209999999996</v>
      </c>
      <c r="BW270" s="687">
        <f>'4. ГПП-УЗПКТ-СЗСК'!DE194+'4. ГПП-УЗПКТ-СЗСК'!DE196+'4. ГПП-УЗПКТ-СЗСК'!DE45+'4. ГПП-УЗПКТ-СЗСК'!DE46+0-0-0-'4. ГПП-УЗПКТ-СЗСК'!DE45+'4. ГПП-УЗПКТ-СЗСК'!DE77-'4. ГПП-УЗПКТ-СЗСК'!DE93+'4. ГПП-УЗПКТ-СЗСК'!DE95+'4. ГПП-УЗПКТ-СЗСК'!DE112+'4. ГПП-УЗПКТ-СЗСК'!DE126+'4. ГПП-УЗПКТ-СЗСК'!DE139+'4. ГПП-УЗПКТ-СЗСК'!DE140+'4. ГПП-УЗПКТ-СЗСК'!DE150+'4. ГПП-УЗПКТ-СЗСК'!DE153+'4. ГПП-УЗПКТ-СЗСК'!DE156+'4. ГПП-УЗПКТ-СЗСК'!DE160+'4. ГПП-УЗПКТ-СЗСК'!DE164+'4. ГПП-УЗПКТ-СЗСК'!DE165+'4. ГПП-УЗПКТ-СЗСК'!DE185/1000+'4. ГПП-УЗПКТ-СЗСК'!DE187+'4. ГПП-УЗПКТ-СЗСК'!DE202+'4. ГПП-УЗПКТ-СЗСК'!DE203+'4. ГПП-УЗПКТ-СЗСК'!DE204+'4. ГПП-УЗПКТ-СЗСК'!DE202+'4. ГПП-УЗПКТ-СЗСК'!DE203+'4. ГПП-УЗПКТ-СЗСК'!DE204+'4. ГПП-УЗПКТ-СЗСК'!DE205+'4. ГПП-УЗПКТ-СЗСК'!DE206-'4. ГПП-УЗПКТ-СЗСК'!DE227+'4. ГПП-УЗПКТ-СЗСК'!DE228+'4. ГПП-УЗПКТ-СЗСК'!DE209+'10. ГД Ноябрьск'!DE19+'4. ГПП-УЗПКТ-СЗСК'!DE20+'4. ГПП-УЗПКТ-СЗСК'!DE29+'4. ГПП-УЗПКТ-СЗСК'!DE20+'4. ГПП-УЗПКТ-СЗСК'!DE78-'4. ГПП-УЗПКТ-СЗСК'!DE118+'4. ГПП-УЗПКТ-СЗСК'!DE142+'4. ГПП-УЗПКТ-СЗСК'!DE143+'4. ГПП-УЗПКТ-СЗСК'!DE144+'4. ГПП-УЗПКТ-СЗСК'!DE145+'4. ГПП-УЗПКТ-СЗСК'!DE147+'4. ГПП-УЗПКТ-СЗСК'!DE148+'4. ГПП-УЗПКТ-СЗСК'!DE151+'4. ГПП-УЗПКТ-СЗСК'!DE154+'4. ГПП-УЗПКТ-СЗСК'!DE158+'4. ГПП-УЗПКТ-СЗСК'!DE161+'4. ГПП-УЗПКТ-СЗСК'!DE166+'4. ГПП-УЗПКТ-СЗСК'!DE186/1000+'4. ГПП-УЗПКТ-СЗСК'!DE188+'4. ГПП-УЗПКТ-СЗСК'!DE127+'4. ГПП-УЗПКТ-СЗСК'!DE197-'4. ГПП-УЗПКТ-СЗСК'!DE114+'4. ГПП-УЗПКТ-СЗСК'!DE205+'4. ГПП-УЗПКТ-СЗСК'!DE198-'4. ГПП-УЗПКТ-СЗСК'!DE97+'4. ГПП-УЗПКТ-СЗСК'!DE206</f>
        <v>0</v>
      </c>
      <c r="BX270" s="687">
        <f t="shared" si="409"/>
        <v>-3942.6209999999996</v>
      </c>
      <c r="BY270" s="688">
        <f t="shared" si="410"/>
        <v>0</v>
      </c>
    </row>
    <row r="271" spans="2:77" ht="168" customHeight="1">
      <c r="B271" s="600"/>
      <c r="C271" s="602" t="s">
        <v>1690</v>
      </c>
      <c r="D271" s="528"/>
      <c r="E271" s="528"/>
      <c r="F271" s="529"/>
      <c r="G271" s="530" t="s">
        <v>1697</v>
      </c>
      <c r="H271" s="530"/>
      <c r="I271" s="521" t="s">
        <v>1438</v>
      </c>
      <c r="J271" s="687">
        <f t="shared" si="367"/>
        <v>25486.245000000003</v>
      </c>
      <c r="K271" s="687">
        <f t="shared" si="368"/>
        <v>0</v>
      </c>
      <c r="L271" s="687">
        <f t="shared" si="369"/>
        <v>-25486.245000000003</v>
      </c>
      <c r="M271" s="688">
        <f t="shared" si="370"/>
        <v>0</v>
      </c>
      <c r="N271" s="687">
        <f t="shared" si="371"/>
        <v>6801.1119999999992</v>
      </c>
      <c r="O271" s="687">
        <f t="shared" si="372"/>
        <v>0</v>
      </c>
      <c r="P271" s="687">
        <f t="shared" si="373"/>
        <v>-6801.1119999999992</v>
      </c>
      <c r="Q271" s="688">
        <f t="shared" si="374"/>
        <v>0</v>
      </c>
      <c r="R271" s="687">
        <f>'4. ГПП-УЗПКТ-СЗСК'!W194+'4. ГПП-УЗПКТ-СЗСК'!W196+'4. ГПП-УЗПКТ-СЗСК'!W45+'4. ГПП-УЗПКТ-СЗСК'!W46+0-0-0-'4. ГПП-УЗПКТ-СЗСК'!W45+'4. ГПП-УЗПКТ-СЗСК'!W77-'4. ГПП-УЗПКТ-СЗСК'!W93+'4. ГПП-УЗПКТ-СЗСК'!W95+'4. ГПП-УЗПКТ-СЗСК'!W112+'4. ГПП-УЗПКТ-СЗСК'!W126+'4. ГПП-УЗПКТ-СЗСК'!W139+'4. ГПП-УЗПКТ-СЗСК'!W140+'4. ГПП-УЗПКТ-СЗСК'!W150+'4. ГПП-УЗПКТ-СЗСК'!W153+'4. ГПП-УЗПКТ-СЗСК'!W156+'4. ГПП-УЗПКТ-СЗСК'!W160+'4. ГПП-УЗПКТ-СЗСК'!W164+'4. ГПП-УЗПКТ-СЗСК'!W165+'4. ГПП-УЗПКТ-СЗСК'!W185/1000+'4. ГПП-УЗПКТ-СЗСК'!W187+'4. ГПП-УЗПКТ-СЗСК'!W202+'4. ГПП-УЗПКТ-СЗСК'!W203+'4. ГПП-УЗПКТ-СЗСК'!W204</f>
        <v>2374.6030000000001</v>
      </c>
      <c r="S271" s="687">
        <f>'4. ГПП-УЗПКТ-СЗСК'!Y194+'4. ГПП-УЗПКТ-СЗСК'!Y196+'4. ГПП-УЗПКТ-СЗСК'!Y45+'4. ГПП-УЗПКТ-СЗСК'!Y46+0-0-0-'4. ГПП-УЗПКТ-СЗСК'!Y45+'4. ГПП-УЗПКТ-СЗСК'!Y77-'4. ГПП-УЗПКТ-СЗСК'!Y93+'4. ГПП-УЗПКТ-СЗСК'!Y95+'4. ГПП-УЗПКТ-СЗСК'!Y112+'4. ГПП-УЗПКТ-СЗСК'!Y126+'4. ГПП-УЗПКТ-СЗСК'!Y139+'4. ГПП-УЗПКТ-СЗСК'!Y140+'4. ГПП-УЗПКТ-СЗСК'!Y150+'4. ГПП-УЗПКТ-СЗСК'!Y153+'4. ГПП-УЗПКТ-СЗСК'!Y156+'4. ГПП-УЗПКТ-СЗСК'!Y160+'4. ГПП-УЗПКТ-СЗСК'!Y164+'4. ГПП-УЗПКТ-СЗСК'!Y165+'4. ГПП-УЗПКТ-СЗСК'!Y185/1000+'4. ГПП-УЗПКТ-СЗСК'!Y187+'4. ГПП-УЗПКТ-СЗСК'!Y202+'4. ГПП-УЗПКТ-СЗСК'!Y203+'4. ГПП-УЗПКТ-СЗСК'!Y204</f>
        <v>0</v>
      </c>
      <c r="T271" s="687">
        <f t="shared" si="375"/>
        <v>-2374.6030000000001</v>
      </c>
      <c r="U271" s="688">
        <f t="shared" si="376"/>
        <v>0</v>
      </c>
      <c r="V271" s="687">
        <f>'4. ГПП-УЗПКТ-СЗСК'!AC194+'4. ГПП-УЗПКТ-СЗСК'!AC196+'4. ГПП-УЗПКТ-СЗСК'!AC45+'4. ГПП-УЗПКТ-СЗСК'!AC46+0-0-0-'4. ГПП-УЗПКТ-СЗСК'!AC45+'4. ГПП-УЗПКТ-СЗСК'!AC77-'4. ГПП-УЗПКТ-СЗСК'!AC93+'4. ГПП-УЗПКТ-СЗСК'!AC95+'4. ГПП-УЗПКТ-СЗСК'!AC112+'4. ГПП-УЗПКТ-СЗСК'!AC126+'4. ГПП-УЗПКТ-СЗСК'!AC139+'4. ГПП-УЗПКТ-СЗСК'!AC140+'4. ГПП-УЗПКТ-СЗСК'!AC150+'4. ГПП-УЗПКТ-СЗСК'!AC153+'4. ГПП-УЗПКТ-СЗСК'!AC156+'4. ГПП-УЗПКТ-СЗСК'!AC160+'4. ГПП-УЗПКТ-СЗСК'!AC164+'4. ГПП-УЗПКТ-СЗСК'!AC165+'4. ГПП-УЗПКТ-СЗСК'!AC185/1000+'4. ГПП-УЗПКТ-СЗСК'!AC187+'4. ГПП-УЗПКТ-СЗСК'!AC202+'4. ГПП-УЗПКТ-СЗСК'!AC203+'4. ГПП-УЗПКТ-СЗСК'!AC204</f>
        <v>2104.1049999999996</v>
      </c>
      <c r="W271" s="687">
        <f>'4. ГПП-УЗПКТ-СЗСК'!AE194+'4. ГПП-УЗПКТ-СЗСК'!AE196+'4. ГПП-УЗПКТ-СЗСК'!AE45+'4. ГПП-УЗПКТ-СЗСК'!AE46+0-0-0-'4. ГПП-УЗПКТ-СЗСК'!AE45+'4. ГПП-УЗПКТ-СЗСК'!AE77-'4. ГПП-УЗПКТ-СЗСК'!AE93+'4. ГПП-УЗПКТ-СЗСК'!AE95+'4. ГПП-УЗПКТ-СЗСК'!AE112+'4. ГПП-УЗПКТ-СЗСК'!AE126+'4. ГПП-УЗПКТ-СЗСК'!AE139+'4. ГПП-УЗПКТ-СЗСК'!AE140+'4. ГПП-УЗПКТ-СЗСК'!AE150+'4. ГПП-УЗПКТ-СЗСК'!AE153+'4. ГПП-УЗПКТ-СЗСК'!AE156+'4. ГПП-УЗПКТ-СЗСК'!AE160+'4. ГПП-УЗПКТ-СЗСК'!AE164+'4. ГПП-УЗПКТ-СЗСК'!AE165+'4. ГПП-УЗПКТ-СЗСК'!AE185/1000+'4. ГПП-УЗПКТ-СЗСК'!AE187+'4. ГПП-УЗПКТ-СЗСК'!AE202+'4. ГПП-УЗПКТ-СЗСК'!AE203+'4. ГПП-УЗПКТ-СЗСК'!AE204</f>
        <v>0</v>
      </c>
      <c r="X271" s="687">
        <f t="shared" si="377"/>
        <v>-2104.1049999999996</v>
      </c>
      <c r="Y271" s="688">
        <f t="shared" si="378"/>
        <v>0</v>
      </c>
      <c r="Z271" s="687">
        <f>'4. ГПП-УЗПКТ-СЗСК'!AI194+'4. ГПП-УЗПКТ-СЗСК'!AI196+'4. ГПП-УЗПКТ-СЗСК'!AI45+'4. ГПП-УЗПКТ-СЗСК'!AI46+0-0-0-'4. ГПП-УЗПКТ-СЗСК'!AI45+'4. ГПП-УЗПКТ-СЗСК'!AI77-'4. ГПП-УЗПКТ-СЗСК'!AI93+'4. ГПП-УЗПКТ-СЗСК'!AI95+'4. ГПП-УЗПКТ-СЗСК'!AI112+'4. ГПП-УЗПКТ-СЗСК'!AI126+'4. ГПП-УЗПКТ-СЗСК'!AI139+'4. ГПП-УЗПКТ-СЗСК'!AI140+'4. ГПП-УЗПКТ-СЗСК'!AI150+'4. ГПП-УЗПКТ-СЗСК'!AI153+'4. ГПП-УЗПКТ-СЗСК'!AI156+'4. ГПП-УЗПКТ-СЗСК'!AI160+'4. ГПП-УЗПКТ-СЗСК'!AI164+'4. ГПП-УЗПКТ-СЗСК'!AI165+'4. ГПП-УЗПКТ-СЗСК'!AI185/1000+'4. ГПП-УЗПКТ-СЗСК'!AI187+'4. ГПП-УЗПКТ-СЗСК'!AI202+'4. ГПП-УЗПКТ-СЗСК'!AI203+'4. ГПП-УЗПКТ-СЗСК'!AI204</f>
        <v>2322.4039999999995</v>
      </c>
      <c r="AA271" s="687">
        <f>'4. ГПП-УЗПКТ-СЗСК'!AK194+'4. ГПП-УЗПКТ-СЗСК'!AK196+'4. ГПП-УЗПКТ-СЗСК'!AK45+'4. ГПП-УЗПКТ-СЗСК'!AK46+0-0-0-'4. ГПП-УЗПКТ-СЗСК'!AK45+'4. ГПП-УЗПКТ-СЗСК'!AK77-'4. ГПП-УЗПКТ-СЗСК'!AK93+'4. ГПП-УЗПКТ-СЗСК'!AK95+'4. ГПП-УЗПКТ-СЗСК'!AK112+'4. ГПП-УЗПКТ-СЗСК'!AK126+'4. ГПП-УЗПКТ-СЗСК'!AK139+'4. ГПП-УЗПКТ-СЗСК'!AK140+'4. ГПП-УЗПКТ-СЗСК'!AK150+'4. ГПП-УЗПКТ-СЗСК'!AK153+'4. ГПП-УЗПКТ-СЗСК'!AK156+'4. ГПП-УЗПКТ-СЗСК'!AK160+'4. ГПП-УЗПКТ-СЗСК'!AK164+'4. ГПП-УЗПКТ-СЗСК'!AK165+'4. ГПП-УЗПКТ-СЗСК'!AK185/1000+'4. ГПП-УЗПКТ-СЗСК'!AK187+'4. ГПП-УЗПКТ-СЗСК'!AK202+'4. ГПП-УЗПКТ-СЗСК'!AK203+'4. ГПП-УЗПКТ-СЗСК'!AK204</f>
        <v>0</v>
      </c>
      <c r="AB271" s="687">
        <f t="shared" si="379"/>
        <v>-2322.4039999999995</v>
      </c>
      <c r="AC271" s="688">
        <f t="shared" si="380"/>
        <v>0</v>
      </c>
      <c r="AD271" s="687">
        <f t="shared" si="381"/>
        <v>6587.7110000000011</v>
      </c>
      <c r="AE271" s="687">
        <f t="shared" si="382"/>
        <v>0</v>
      </c>
      <c r="AF271" s="687">
        <f t="shared" si="383"/>
        <v>-6587.7110000000011</v>
      </c>
      <c r="AG271" s="688">
        <f t="shared" si="384"/>
        <v>0</v>
      </c>
      <c r="AH271" s="687">
        <f>'4. ГПП-УЗПКТ-СЗСК'!AU194+'4. ГПП-УЗПКТ-СЗСК'!AU196+'4. ГПП-УЗПКТ-СЗСК'!AU45+'4. ГПП-УЗПКТ-СЗСК'!AU46+0-0-0-'4. ГПП-УЗПКТ-СЗСК'!AU45+'4. ГПП-УЗПКТ-СЗСК'!AU77-'4. ГПП-УЗПКТ-СЗСК'!AU93+'4. ГПП-УЗПКТ-СЗСК'!AU95+'4. ГПП-УЗПКТ-СЗСК'!AU112+'4. ГПП-УЗПКТ-СЗСК'!AU126+'4. ГПП-УЗПКТ-СЗСК'!AU139+'4. ГПП-УЗПКТ-СЗСК'!AU140+'4. ГПП-УЗПКТ-СЗСК'!AU150+'4. ГПП-УЗПКТ-СЗСК'!AU153+'4. ГПП-УЗПКТ-СЗСК'!AU156+'4. ГПП-УЗПКТ-СЗСК'!AU160+'4. ГПП-УЗПКТ-СЗСК'!AU164+'4. ГПП-УЗПКТ-СЗСК'!AU165+'4. ГПП-УЗПКТ-СЗСК'!AU185/1000+'4. ГПП-УЗПКТ-СЗСК'!AU187+'4. ГПП-УЗПКТ-СЗСК'!AU202+'4. ГПП-УЗПКТ-СЗСК'!AU203+'4. ГПП-УЗПКТ-СЗСК'!AU204</f>
        <v>2240.5050000000001</v>
      </c>
      <c r="AI271" s="687">
        <f>'4. ГПП-УЗПКТ-СЗСК'!AW194+'4. ГПП-УЗПКТ-СЗСК'!AW196+'4. ГПП-УЗПКТ-СЗСК'!AW45+'4. ГПП-УЗПКТ-СЗСК'!AW46+0-0-0-'4. ГПП-УЗПКТ-СЗСК'!AW45+'4. ГПП-УЗПКТ-СЗСК'!AW77-'4. ГПП-УЗПКТ-СЗСК'!AW93+'4. ГПП-УЗПКТ-СЗСК'!AW95+'4. ГПП-УЗПКТ-СЗСК'!AW112+'4. ГПП-УЗПКТ-СЗСК'!AW126+'4. ГПП-УЗПКТ-СЗСК'!AW139+'4. ГПП-УЗПКТ-СЗСК'!AW140+'4. ГПП-УЗПКТ-СЗСК'!AW150+'4. ГПП-УЗПКТ-СЗСК'!AW153+'4. ГПП-УЗПКТ-СЗСК'!AW156+'4. ГПП-УЗПКТ-СЗСК'!AW160+'4. ГПП-УЗПКТ-СЗСК'!AW164+'4. ГПП-УЗПКТ-СЗСК'!AW165+'4. ГПП-УЗПКТ-СЗСК'!AW185/1000+'4. ГПП-УЗПКТ-СЗСК'!AW187+'4. ГПП-УЗПКТ-СЗСК'!AW202+'4. ГПП-УЗПКТ-СЗСК'!AW203+'4. ГПП-УЗПКТ-СЗСК'!AW204</f>
        <v>0</v>
      </c>
      <c r="AJ271" s="687">
        <f t="shared" si="385"/>
        <v>-2240.5050000000001</v>
      </c>
      <c r="AK271" s="688">
        <f t="shared" si="386"/>
        <v>0</v>
      </c>
      <c r="AL271" s="687">
        <f>'4. ГПП-УЗПКТ-СЗСК'!BA194+'4. ГПП-УЗПКТ-СЗСК'!BA196+'4. ГПП-УЗПКТ-СЗСК'!BA45+'4. ГПП-УЗПКТ-СЗСК'!BA46+0-0-0-'4. ГПП-УЗПКТ-СЗСК'!BA45+'4. ГПП-УЗПКТ-СЗСК'!BA77-'4. ГПП-УЗПКТ-СЗСК'!BA93+'4. ГПП-УЗПКТ-СЗСК'!BA95+'4. ГПП-УЗПКТ-СЗСК'!BA112+'4. ГПП-УЗПКТ-СЗСК'!BA126+'4. ГПП-УЗПКТ-СЗСК'!BA139+'4. ГПП-УЗПКТ-СЗСК'!BA140+'4. ГПП-УЗПКТ-СЗСК'!BA150+'4. ГПП-УЗПКТ-СЗСК'!BA153+'4. ГПП-УЗПКТ-СЗСК'!BA156+'4. ГПП-УЗПКТ-СЗСК'!BA160+'4. ГПП-УЗПКТ-СЗСК'!BA164+'4. ГПП-УЗПКТ-СЗСК'!BA165+'4. ГПП-УЗПКТ-СЗСК'!BA185/1000+'4. ГПП-УЗПКТ-СЗСК'!BA187+'4. ГПП-УЗПКТ-СЗСК'!BA202+'4. ГПП-УЗПКТ-СЗСК'!BA203+'4. ГПП-УЗПКТ-СЗСК'!BA204</f>
        <v>2247.5059999999999</v>
      </c>
      <c r="AM271" s="687">
        <f>'4. ГПП-УЗПКТ-СЗСК'!BC194+'4. ГПП-УЗПКТ-СЗСК'!BC196+'4. ГПП-УЗПКТ-СЗСК'!BC45+'4. ГПП-УЗПКТ-СЗСК'!BC46+0-0-0-'4. ГПП-УЗПКТ-СЗСК'!BC45+'4. ГПП-УЗПКТ-СЗСК'!BC77-'4. ГПП-УЗПКТ-СЗСК'!BC93+'4. ГПП-УЗПКТ-СЗСК'!BC95+'4. ГПП-УЗПКТ-СЗСК'!BC112+'4. ГПП-УЗПКТ-СЗСК'!BC126+'4. ГПП-УЗПКТ-СЗСК'!BC139+'4. ГПП-УЗПКТ-СЗСК'!BC140+'4. ГПП-УЗПКТ-СЗСК'!BC150+'4. ГПП-УЗПКТ-СЗСК'!BC153+'4. ГПП-УЗПКТ-СЗСК'!BC156+'4. ГПП-УЗПКТ-СЗСК'!BC160+'4. ГПП-УЗПКТ-СЗСК'!BC164+'4. ГПП-УЗПКТ-СЗСК'!BC165+'4. ГПП-УЗПКТ-СЗСК'!BC185/1000+'4. ГПП-УЗПКТ-СЗСК'!BC187+'4. ГПП-УЗПКТ-СЗСК'!BC202+'4. ГПП-УЗПКТ-СЗСК'!BC203+'4. ГПП-УЗПКТ-СЗСК'!BC204</f>
        <v>0</v>
      </c>
      <c r="AN271" s="687">
        <f t="shared" si="387"/>
        <v>-2247.5059999999999</v>
      </c>
      <c r="AO271" s="688">
        <f t="shared" si="388"/>
        <v>0</v>
      </c>
      <c r="AP271" s="687">
        <f>'4. ГПП-УЗПКТ-СЗСК'!BG194+'4. ГПП-УЗПКТ-СЗСК'!BG196+'4. ГПП-УЗПКТ-СЗСК'!BG45+'4. ГПП-УЗПКТ-СЗСК'!BG46+0-0-0-'4. ГПП-УЗПКТ-СЗСК'!BG45+'4. ГПП-УЗПКТ-СЗСК'!BG77-'4. ГПП-УЗПКТ-СЗСК'!BG93+'4. ГПП-УЗПКТ-СЗСК'!BG95+'4. ГПП-УЗПКТ-СЗСК'!BG112+'4. ГПП-УЗПКТ-СЗСК'!BG126+'4. ГПП-УЗПКТ-СЗСК'!BG139+'4. ГПП-УЗПКТ-СЗСК'!BG140+'4. ГПП-УЗПКТ-СЗСК'!BG150+'4. ГПП-УЗПКТ-СЗСК'!BG153+'4. ГПП-УЗПКТ-СЗСК'!BG156+'4. ГПП-УЗПКТ-СЗСК'!BG160+'4. ГПП-УЗПКТ-СЗСК'!BG164+'4. ГПП-УЗПКТ-СЗСК'!BG165+'4. ГПП-УЗПКТ-СЗСК'!BG185/1000+'4. ГПП-УЗПКТ-СЗСК'!BG187+'4. ГПП-УЗПКТ-СЗСК'!BG202+'4. ГПП-УЗПКТ-СЗСК'!BG203+'4. ГПП-УЗПКТ-СЗСК'!BG204</f>
        <v>2099.7000000000003</v>
      </c>
      <c r="AQ271" s="687">
        <f>'4. ГПП-УЗПКТ-СЗСК'!BI194+'4. ГПП-УЗПКТ-СЗСК'!BI196+'4. ГПП-УЗПКТ-СЗСК'!BI45+'4. ГПП-УЗПКТ-СЗСК'!BI46+0-0-0-'4. ГПП-УЗПКТ-СЗСК'!BI45+'4. ГПП-УЗПКТ-СЗСК'!BI77-'4. ГПП-УЗПКТ-СЗСК'!BI93+'4. ГПП-УЗПКТ-СЗСК'!BI95+'4. ГПП-УЗПКТ-СЗСК'!BI112+'4. ГПП-УЗПКТ-СЗСК'!BI126+'4. ГПП-УЗПКТ-СЗСК'!BI139+'4. ГПП-УЗПКТ-СЗСК'!BI140+'4. ГПП-УЗПКТ-СЗСК'!BI150+'4. ГПП-УЗПКТ-СЗСК'!BI153+'4. ГПП-УЗПКТ-СЗСК'!BI156+'4. ГПП-УЗПКТ-СЗСК'!BI160+'4. ГПП-УЗПКТ-СЗСК'!BI164+'4. ГПП-УЗПКТ-СЗСК'!BI165+'4. ГПП-УЗПКТ-СЗСК'!BI185/1000+'4. ГПП-УЗПКТ-СЗСК'!BI187+'4. ГПП-УЗПКТ-СЗСК'!BI202+'4. ГПП-УЗПКТ-СЗСК'!BI203+'4. ГПП-УЗПКТ-СЗСК'!BI204</f>
        <v>0</v>
      </c>
      <c r="AR271" s="687">
        <f t="shared" si="389"/>
        <v>-2099.7000000000003</v>
      </c>
      <c r="AS271" s="688">
        <f t="shared" si="390"/>
        <v>0</v>
      </c>
      <c r="AT271" s="687">
        <f t="shared" si="391"/>
        <v>5476.3060000000005</v>
      </c>
      <c r="AU271" s="687">
        <f t="shared" si="392"/>
        <v>0</v>
      </c>
      <c r="AV271" s="687">
        <f t="shared" si="393"/>
        <v>-5476.3060000000005</v>
      </c>
      <c r="AW271" s="688">
        <f t="shared" si="394"/>
        <v>0</v>
      </c>
      <c r="AX271" s="687">
        <f>'4. ГПП-УЗПКТ-СЗСК'!BS194+'4. ГПП-УЗПКТ-СЗСК'!BS196+'4. ГПП-УЗПКТ-СЗСК'!BS45+'4. ГПП-УЗПКТ-СЗСК'!BS46+0-0-0-'4. ГПП-УЗПКТ-СЗСК'!BS45+'4. ГПП-УЗПКТ-СЗСК'!BS77-'4. ГПП-УЗПКТ-СЗСК'!BS93+'4. ГПП-УЗПКТ-СЗСК'!BS95+'4. ГПП-УЗПКТ-СЗСК'!BS112+'4. ГПП-УЗПКТ-СЗСК'!BS126+'4. ГПП-УЗПКТ-СЗСК'!BS139+'4. ГПП-УЗПКТ-СЗСК'!BS140+'4. ГПП-УЗПКТ-СЗСК'!BS150+'4. ГПП-УЗПКТ-СЗСК'!BS153+'4. ГПП-УЗПКТ-СЗСК'!BS156+'4. ГПП-УЗПКТ-СЗСК'!BS160+'4. ГПП-УЗПКТ-СЗСК'!BS164+'4. ГПП-УЗПКТ-СЗСК'!BS165+'4. ГПП-УЗПКТ-СЗСК'!BS185/1000+'4. ГПП-УЗПКТ-СЗСК'!BS187+'4. ГПП-УЗПКТ-СЗСК'!BS202+'4. ГПП-УЗПКТ-СЗСК'!BS203+'4. ГПП-УЗПКТ-СЗСК'!BS204</f>
        <v>1533.7009999999998</v>
      </c>
      <c r="AY271" s="687">
        <f>'4. ГПП-УЗПКТ-СЗСК'!BU194+'4. ГПП-УЗПКТ-СЗСК'!BU196+'4. ГПП-УЗПКТ-СЗСК'!BU45+'4. ГПП-УЗПКТ-СЗСК'!BU46+0-0-0-'4. ГПП-УЗПКТ-СЗСК'!BU45+'4. ГПП-УЗПКТ-СЗСК'!BU77-'4. ГПП-УЗПКТ-СЗСК'!BU93+'4. ГПП-УЗПКТ-СЗСК'!BU95+'4. ГПП-УЗПКТ-СЗСК'!BU112+'4. ГПП-УЗПКТ-СЗСК'!BU126+'4. ГПП-УЗПКТ-СЗСК'!BU139+'4. ГПП-УЗПКТ-СЗСК'!BU140+'4. ГПП-УЗПКТ-СЗСК'!BU150+'4. ГПП-УЗПКТ-СЗСК'!BU153+'4. ГПП-УЗПКТ-СЗСК'!BU156+'4. ГПП-УЗПКТ-СЗСК'!BU160+'4. ГПП-УЗПКТ-СЗСК'!BU164+'4. ГПП-УЗПКТ-СЗСК'!BU165+'4. ГПП-УЗПКТ-СЗСК'!BU185/1000+'4. ГПП-УЗПКТ-СЗСК'!BU187+'4. ГПП-УЗПКТ-СЗСК'!BU202+'4. ГПП-УЗПКТ-СЗСК'!BU203+'4. ГПП-УЗПКТ-СЗСК'!BU204</f>
        <v>0</v>
      </c>
      <c r="AZ271" s="687">
        <f t="shared" si="395"/>
        <v>-1533.7009999999998</v>
      </c>
      <c r="BA271" s="688">
        <f t="shared" si="396"/>
        <v>0</v>
      </c>
      <c r="BB271" s="687">
        <f>'4. ГПП-УЗПКТ-СЗСК'!BY194+'4. ГПП-УЗПКТ-СЗСК'!BY196+'4. ГПП-УЗПКТ-СЗСК'!BY45+'4. ГПП-УЗПКТ-СЗСК'!BY46+0-0-0-'4. ГПП-УЗПКТ-СЗСК'!BY45+'4. ГПП-УЗПКТ-СЗСК'!BY77-'4. ГПП-УЗПКТ-СЗСК'!BY93+'4. ГПП-УЗПКТ-СЗСК'!BY95+'4. ГПП-УЗПКТ-СЗСК'!BY112+'4. ГПП-УЗПКТ-СЗСК'!BY126+'4. ГПП-УЗПКТ-СЗСК'!BY139+'4. ГПП-УЗПКТ-СЗСК'!BY140+'4. ГПП-УЗПКТ-СЗСК'!BY150+'4. ГПП-УЗПКТ-СЗСК'!BY153+'4. ГПП-УЗПКТ-СЗСК'!BY156+'4. ГПП-УЗПКТ-СЗСК'!BY160+'4. ГПП-УЗПКТ-СЗСК'!BY164+'4. ГПП-УЗПКТ-СЗСК'!BY165+'4. ГПП-УЗПКТ-СЗСК'!BY185/1000+'4. ГПП-УЗПКТ-СЗСК'!BY187+'4. ГПП-УЗПКТ-СЗСК'!BY202+'4. ГПП-УЗПКТ-СЗСК'!BY203+'4. ГПП-УЗПКТ-СЗСК'!BY204</f>
        <v>1944.1009999999999</v>
      </c>
      <c r="BC271" s="687">
        <f>'4. ГПП-УЗПКТ-СЗСК'!CA194+'4. ГПП-УЗПКТ-СЗСК'!CA196+'4. ГПП-УЗПКТ-СЗСК'!CA45+'4. ГПП-УЗПКТ-СЗСК'!CA46+0-0-0-'4. ГПП-УЗПКТ-СЗСК'!CA45+'4. ГПП-УЗПКТ-СЗСК'!CA77-'4. ГПП-УЗПКТ-СЗСК'!CA93+'4. ГПП-УЗПКТ-СЗСК'!CA95+'4. ГПП-УЗПКТ-СЗСК'!CA112+'4. ГПП-УЗПКТ-СЗСК'!CA126+'4. ГПП-УЗПКТ-СЗСК'!CA139+'4. ГПП-УЗПКТ-СЗСК'!CA140+'4. ГПП-УЗПКТ-СЗСК'!CA150+'4. ГПП-УЗПКТ-СЗСК'!CA153+'4. ГПП-УЗПКТ-СЗСК'!CA156+'4. ГПП-УЗПКТ-СЗСК'!CA160+'4. ГПП-УЗПКТ-СЗСК'!CA164+'4. ГПП-УЗПКТ-СЗСК'!CA165+'4. ГПП-УЗПКТ-СЗСК'!CA185/1000+'4. ГПП-УЗПКТ-СЗСК'!CA187+'4. ГПП-УЗПКТ-СЗСК'!CA202+'4. ГПП-УЗПКТ-СЗСК'!CA203+'4. ГПП-УЗПКТ-СЗСК'!CA204</f>
        <v>0</v>
      </c>
      <c r="BD271" s="687">
        <f t="shared" si="397"/>
        <v>-1944.1009999999999</v>
      </c>
      <c r="BE271" s="688">
        <f t="shared" si="398"/>
        <v>0</v>
      </c>
      <c r="BF271" s="687">
        <f>'4. ГПП-УЗПКТ-СЗСК'!CE194+'4. ГПП-УЗПКТ-СЗСК'!CE196+'4. ГПП-УЗПКТ-СЗСК'!CE45+'4. ГПП-УЗПКТ-СЗСК'!CE46+0-0-0-'4. ГПП-УЗПКТ-СЗСК'!CE45+'4. ГПП-УЗПКТ-СЗСК'!CE77-'4. ГПП-УЗПКТ-СЗСК'!CE93+'4. ГПП-УЗПКТ-СЗСК'!CE95+'4. ГПП-УЗПКТ-СЗСК'!CE112+'4. ГПП-УЗПКТ-СЗСК'!CE126+'4. ГПП-УЗПКТ-СЗСК'!CE139+'4. ГПП-УЗПКТ-СЗСК'!CE140+'4. ГПП-УЗПКТ-СЗСК'!CE150+'4. ГПП-УЗПКТ-СЗСК'!CE153+'4. ГПП-УЗПКТ-СЗСК'!CE156+'4. ГПП-УЗПКТ-СЗСК'!CE160+'4. ГПП-УЗПКТ-СЗСК'!CE164+'4. ГПП-УЗПКТ-СЗСК'!CE165+'4. ГПП-УЗПКТ-СЗСК'!CE185/1000+'4. ГПП-УЗПКТ-СЗСК'!CE187+'4. ГПП-УЗПКТ-СЗСК'!CE202+'4. ГПП-УЗПКТ-СЗСК'!CE203+'4. ГПП-УЗПКТ-СЗСК'!CE204</f>
        <v>1998.5040000000004</v>
      </c>
      <c r="BG271" s="687">
        <f>'4. ГПП-УЗПКТ-СЗСК'!CG194+'4. ГПП-УЗПКТ-СЗСК'!CG196+'4. ГПП-УЗПКТ-СЗСК'!CG45+'4. ГПП-УЗПКТ-СЗСК'!CG46+0-0-0-'4. ГПП-УЗПКТ-СЗСК'!CG45+'4. ГПП-УЗПКТ-СЗСК'!CG77-'4. ГПП-УЗПКТ-СЗСК'!CG93+'4. ГПП-УЗПКТ-СЗСК'!CG95+'4. ГПП-УЗПКТ-СЗСК'!CG112+'4. ГПП-УЗПКТ-СЗСК'!CG126+'4. ГПП-УЗПКТ-СЗСК'!CG139+'4. ГПП-УЗПКТ-СЗСК'!CG140+'4. ГПП-УЗПКТ-СЗСК'!CG150+'4. ГПП-УЗПКТ-СЗСК'!CG153+'4. ГПП-УЗПКТ-СЗСК'!CG156+'4. ГПП-УЗПКТ-СЗСК'!CG160+'4. ГПП-УЗПКТ-СЗСК'!CG164+'4. ГПП-УЗПКТ-СЗСК'!CG165+'4. ГПП-УЗПКТ-СЗСК'!CG185/1000+'4. ГПП-УЗПКТ-СЗСК'!CG187+'4. ГПП-УЗПКТ-СЗСК'!CG202+'4. ГПП-УЗПКТ-СЗСК'!CG203+'4. ГПП-УЗПКТ-СЗСК'!CG204</f>
        <v>0</v>
      </c>
      <c r="BH271" s="687">
        <f t="shared" si="399"/>
        <v>-1998.5040000000004</v>
      </c>
      <c r="BI271" s="688">
        <f t="shared" si="400"/>
        <v>0</v>
      </c>
      <c r="BJ271" s="687">
        <f t="shared" si="401"/>
        <v>6621.1160000000009</v>
      </c>
      <c r="BK271" s="687">
        <f t="shared" si="402"/>
        <v>0</v>
      </c>
      <c r="BL271" s="687">
        <f t="shared" si="403"/>
        <v>-6621.1160000000009</v>
      </c>
      <c r="BM271" s="688">
        <f t="shared" si="404"/>
        <v>0</v>
      </c>
      <c r="BN271" s="687">
        <f>'4. ГПП-УЗПКТ-СЗСК'!CQ194+'4. ГПП-УЗПКТ-СЗСК'!CQ196+'4. ГПП-УЗПКТ-СЗСК'!CQ45+'4. ГПП-УЗПКТ-СЗСК'!CQ46+0-0-0-'4. ГПП-УЗПКТ-СЗСК'!CQ45+'4. ГПП-УЗПКТ-СЗСК'!CQ77-'4. ГПП-УЗПКТ-СЗСК'!CQ93+'4. ГПП-УЗПКТ-СЗСК'!CQ95+'4. ГПП-УЗПКТ-СЗСК'!CQ112+'4. ГПП-УЗПКТ-СЗСК'!CQ126+'4. ГПП-УЗПКТ-СЗСК'!CQ139+'4. ГПП-УЗПКТ-СЗСК'!CQ140+'4. ГПП-УЗПКТ-СЗСК'!CQ150+'4. ГПП-УЗПКТ-СЗСК'!CQ153+'4. ГПП-УЗПКТ-СЗСК'!CQ156+'4. ГПП-УЗПКТ-СЗСК'!CQ160+'4. ГПП-УЗПКТ-СЗСК'!CQ164+'4. ГПП-УЗПКТ-СЗСК'!CQ165+'4. ГПП-УЗПКТ-СЗСК'!CQ185/1000+'4. ГПП-УЗПКТ-СЗСК'!CQ187+'4. ГПП-УЗПКТ-СЗСК'!CQ202+'4. ГПП-УЗПКТ-СЗСК'!CQ203+'4. ГПП-УЗПКТ-СЗСК'!CQ204</f>
        <v>2229.8040000000001</v>
      </c>
      <c r="BO271" s="687">
        <f>'4. ГПП-УЗПКТ-СЗСК'!CS194+'4. ГПП-УЗПКТ-СЗСК'!CS196+'4. ГПП-УЗПКТ-СЗСК'!CS45+'4. ГПП-УЗПКТ-СЗСК'!CS46+0-0-0-'4. ГПП-УЗПКТ-СЗСК'!CS45+'4. ГПП-УЗПКТ-СЗСК'!CS77-'4. ГПП-УЗПКТ-СЗСК'!CS93+'4. ГПП-УЗПКТ-СЗСК'!CS95+'4. ГПП-УЗПКТ-СЗСК'!CS112+'4. ГПП-УЗПКТ-СЗСК'!CS126+'4. ГПП-УЗПКТ-СЗСК'!CS139+'4. ГПП-УЗПКТ-СЗСК'!CS140+'4. ГПП-УЗПКТ-СЗСК'!CS150+'4. ГПП-УЗПКТ-СЗСК'!CS153+'4. ГПП-УЗПКТ-СЗСК'!CS156+'4. ГПП-УЗПКТ-СЗСК'!CS160+'4. ГПП-УЗПКТ-СЗСК'!CS164+'4. ГПП-УЗПКТ-СЗСК'!CS165+'4. ГПП-УЗПКТ-СЗСК'!CS185/1000+'4. ГПП-УЗПКТ-СЗСК'!CS187+'4. ГПП-УЗПКТ-СЗСК'!CS202+'4. ГПП-УЗПКТ-СЗСК'!CS203+'4. ГПП-УЗПКТ-СЗСК'!CS204</f>
        <v>0</v>
      </c>
      <c r="BP271" s="687">
        <f t="shared" si="405"/>
        <v>-2229.8040000000001</v>
      </c>
      <c r="BQ271" s="688">
        <f t="shared" si="406"/>
        <v>0</v>
      </c>
      <c r="BR271" s="687">
        <f>'4. ГПП-УЗПКТ-СЗСК'!CW194+'4. ГПП-УЗПКТ-СЗСК'!CW196+'4. ГПП-УЗПКТ-СЗСК'!CW45+'4. ГПП-УЗПКТ-СЗСК'!CW46+0-0-0-'4. ГПП-УЗПКТ-СЗСК'!CW45+'4. ГПП-УЗПКТ-СЗСК'!CW77-'4. ГПП-УЗПКТ-СЗСК'!CW93+'4. ГПП-УЗПКТ-СЗСК'!CW95+'4. ГПП-УЗПКТ-СЗСК'!CW112+'4. ГПП-УЗПКТ-СЗСК'!CW126+'4. ГПП-УЗПКТ-СЗСК'!CW139+'4. ГПП-УЗПКТ-СЗСК'!CW140+'4. ГПП-УЗПКТ-СЗСК'!CW150+'4. ГПП-УЗПКТ-СЗСК'!CW153+'4. ГПП-УЗПКТ-СЗСК'!CW156+'4. ГПП-УЗПКТ-СЗСК'!CW160+'4. ГПП-УЗПКТ-СЗСК'!CW164+'4. ГПП-УЗПКТ-СЗСК'!CW165+'4. ГПП-УЗПКТ-СЗСК'!CW185/1000+'4. ГПП-УЗПКТ-СЗСК'!CW187+'4. ГПП-УЗПКТ-СЗСК'!CW202+'4. ГПП-УЗПКТ-СЗСК'!CW203+'4. ГПП-УЗПКТ-СЗСК'!CW204</f>
        <v>2186.806</v>
      </c>
      <c r="BS271" s="687">
        <f>'4. ГПП-УЗПКТ-СЗСК'!CY194+'4. ГПП-УЗПКТ-СЗСК'!CY196+'4. ГПП-УЗПКТ-СЗСК'!CY45+'4. ГПП-УЗПКТ-СЗСК'!CY46+0-0-0-'4. ГПП-УЗПКТ-СЗСК'!CY45+'4. ГПП-УЗПКТ-СЗСК'!CY77-'4. ГПП-УЗПКТ-СЗСК'!CY93+'4. ГПП-УЗПКТ-СЗСК'!CY95+'4. ГПП-УЗПКТ-СЗСК'!CY112+'4. ГПП-УЗПКТ-СЗСК'!CY126+'4. ГПП-УЗПКТ-СЗСК'!CY139+'4. ГПП-УЗПКТ-СЗСК'!CY140+'4. ГПП-УЗПКТ-СЗСК'!CY150+'4. ГПП-УЗПКТ-СЗСК'!CY153+'4. ГПП-УЗПКТ-СЗСК'!CY156+'4. ГПП-УЗПКТ-СЗСК'!CY160+'4. ГПП-УЗПКТ-СЗСК'!CY164+'4. ГПП-УЗПКТ-СЗСК'!CY165+'4. ГПП-УЗПКТ-СЗСК'!CY185/1000+'4. ГПП-УЗПКТ-СЗСК'!CY187+'4. ГПП-УЗПКТ-СЗСК'!CY202+'4. ГПП-УЗПКТ-СЗСК'!CY203+'4. ГПП-УЗПКТ-СЗСК'!CY204</f>
        <v>0</v>
      </c>
      <c r="BT271" s="687">
        <f t="shared" si="407"/>
        <v>-2186.806</v>
      </c>
      <c r="BU271" s="688">
        <f t="shared" si="408"/>
        <v>0</v>
      </c>
      <c r="BV271" s="687">
        <f>'4. ГПП-УЗПКТ-СЗСК'!DC194+'4. ГПП-УЗПКТ-СЗСК'!DC196+'4. ГПП-УЗПКТ-СЗСК'!DC45+'4. ГПП-УЗПКТ-СЗСК'!DC46+0-0-0-'4. ГПП-УЗПКТ-СЗСК'!DC45+'4. ГПП-УЗПКТ-СЗСК'!DC77-'4. ГПП-УЗПКТ-СЗСК'!DC93+'4. ГПП-УЗПКТ-СЗСК'!DC95+'4. ГПП-УЗПКТ-СЗСК'!DC112+'4. ГПП-УЗПКТ-СЗСК'!DC126+'4. ГПП-УЗПКТ-СЗСК'!DC139+'4. ГПП-УЗПКТ-СЗСК'!DC140+'4. ГПП-УЗПКТ-СЗСК'!DC150+'4. ГПП-УЗПКТ-СЗСК'!DC153+'4. ГПП-УЗПКТ-СЗСК'!DC156+'4. ГПП-УЗПКТ-СЗСК'!DC160+'4. ГПП-УЗПКТ-СЗСК'!DC164+'4. ГПП-УЗПКТ-СЗСК'!DC165+'4. ГПП-УЗПКТ-СЗСК'!DC185/1000+'4. ГПП-УЗПКТ-СЗСК'!DC187+'4. ГПП-УЗПКТ-СЗСК'!DC202+'4. ГПП-УЗПКТ-СЗСК'!DC203+'4. ГПП-УЗПКТ-СЗСК'!DC204</f>
        <v>2204.5060000000003</v>
      </c>
      <c r="BW271" s="687">
        <f>'4. ГПП-УЗПКТ-СЗСК'!DE194+'4. ГПП-УЗПКТ-СЗСК'!DE196+'4. ГПП-УЗПКТ-СЗСК'!DE45+'4. ГПП-УЗПКТ-СЗСК'!DE46+0-0-0-'4. ГПП-УЗПКТ-СЗСК'!DE45+'4. ГПП-УЗПКТ-СЗСК'!DE77-'4. ГПП-УЗПКТ-СЗСК'!DE93+'4. ГПП-УЗПКТ-СЗСК'!DE95+'4. ГПП-УЗПКТ-СЗСК'!DE112+'4. ГПП-УЗПКТ-СЗСК'!DE126+'4. ГПП-УЗПКТ-СЗСК'!DE139+'4. ГПП-УЗПКТ-СЗСК'!DE140+'4. ГПП-УЗПКТ-СЗСК'!DE150+'4. ГПП-УЗПКТ-СЗСК'!DE153+'4. ГПП-УЗПКТ-СЗСК'!DE156+'4. ГПП-УЗПКТ-СЗСК'!DE160+'4. ГПП-УЗПКТ-СЗСК'!DE164+'4. ГПП-УЗПКТ-СЗСК'!DE165+'4. ГПП-УЗПКТ-СЗСК'!DE185/1000+'4. ГПП-УЗПКТ-СЗСК'!DE187+'4. ГПП-УЗПКТ-СЗСК'!DE202+'4. ГПП-УЗПКТ-СЗСК'!DE203+'4. ГПП-УЗПКТ-СЗСК'!DE204</f>
        <v>0</v>
      </c>
      <c r="BX271" s="687">
        <f t="shared" si="409"/>
        <v>-2204.5060000000003</v>
      </c>
      <c r="BY271" s="688">
        <f t="shared" si="410"/>
        <v>0</v>
      </c>
    </row>
    <row r="272" spans="2:77" ht="192" customHeight="1">
      <c r="B272" s="600"/>
      <c r="C272" s="602" t="s">
        <v>1692</v>
      </c>
      <c r="D272" s="528"/>
      <c r="E272" s="528"/>
      <c r="F272" s="529"/>
      <c r="G272" s="530" t="s">
        <v>1698</v>
      </c>
      <c r="H272" s="530"/>
      <c r="I272" s="521" t="s">
        <v>1438</v>
      </c>
      <c r="J272" s="687">
        <f t="shared" si="367"/>
        <v>20021.413999999997</v>
      </c>
      <c r="K272" s="687">
        <f t="shared" si="368"/>
        <v>0</v>
      </c>
      <c r="L272" s="687">
        <f t="shared" si="369"/>
        <v>-20021.413999999997</v>
      </c>
      <c r="M272" s="688">
        <f t="shared" si="370"/>
        <v>0</v>
      </c>
      <c r="N272" s="687">
        <f t="shared" si="371"/>
        <v>5302.8249999999989</v>
      </c>
      <c r="O272" s="687">
        <f t="shared" si="372"/>
        <v>0</v>
      </c>
      <c r="P272" s="687">
        <f t="shared" si="373"/>
        <v>-5302.8249999999989</v>
      </c>
      <c r="Q272" s="688">
        <f t="shared" si="374"/>
        <v>0</v>
      </c>
      <c r="R272" s="687">
        <f>'4. ГПП-УЗПКТ-СЗСК'!W202+'4. ГПП-УЗПКТ-СЗСК'!W203+'4. ГПП-УЗПКТ-СЗСК'!W204+'4. ГПП-УЗПКТ-СЗСК'!W205+'4. ГПП-УЗПКТ-СЗСК'!W206-'4. ГПП-УЗПКТ-СЗСК'!W227+'4. ГПП-УЗПКТ-СЗСК'!W228+'4. ГПП-УЗПКТ-СЗСК'!W209+'10. ГД Ноябрьск'!W19+'4. ГПП-УЗПКТ-СЗСК'!W20+'4. ГПП-УЗПКТ-СЗСК'!W29+'4. ГПП-УЗПКТ-СЗСК'!W20+'4. ГПП-УЗПКТ-СЗСК'!W78-'4. ГПП-УЗПКТ-СЗСК'!W118+'4. ГПП-УЗПКТ-СЗСК'!W142+'4. ГПП-УЗПКТ-СЗСК'!W143+'4. ГПП-УЗПКТ-СЗСК'!W144+'4. ГПП-УЗПКТ-СЗСК'!W145+'4. ГПП-УЗПКТ-СЗСК'!W147+'4. ГПП-УЗПКТ-СЗСК'!W148+'4. ГПП-УЗПКТ-СЗСК'!W151+'4. ГПП-УЗПКТ-СЗСК'!W154+'4. ГПП-УЗПКТ-СЗСК'!W158+'4. ГПП-УЗПКТ-СЗСК'!W161+'4. ГПП-УЗПКТ-СЗСК'!W166+'4. ГПП-УЗПКТ-СЗСК'!W186/1000+'4. ГПП-УЗПКТ-СЗСК'!W188+'4. ГПП-УЗПКТ-СЗСК'!W127</f>
        <v>1839.1149999999998</v>
      </c>
      <c r="S272" s="687">
        <f>'4. ГПП-УЗПКТ-СЗСК'!Y202+'4. ГПП-УЗПКТ-СЗСК'!Y203+'4. ГПП-УЗПКТ-СЗСК'!Y204+'4. ГПП-УЗПКТ-СЗСК'!Y205+'4. ГПП-УЗПКТ-СЗСК'!Y206-'4. ГПП-УЗПКТ-СЗСК'!Y227+'4. ГПП-УЗПКТ-СЗСК'!Y228+'4. ГПП-УЗПКТ-СЗСК'!Y209+'10. ГД Ноябрьск'!Y19+'4. ГПП-УЗПКТ-СЗСК'!Y20+'4. ГПП-УЗПКТ-СЗСК'!Y29+'4. ГПП-УЗПКТ-СЗСК'!Y20+'4. ГПП-УЗПКТ-СЗСК'!Y78-'4. ГПП-УЗПКТ-СЗСК'!Y118+'4. ГПП-УЗПКТ-СЗСК'!Y142+'4. ГПП-УЗПКТ-СЗСК'!Y143+'4. ГПП-УЗПКТ-СЗСК'!Y144+'4. ГПП-УЗПКТ-СЗСК'!Y145+'4. ГПП-УЗПКТ-СЗСК'!Y147+'4. ГПП-УЗПКТ-СЗСК'!Y148+'4. ГПП-УЗПКТ-СЗСК'!Y151+'4. ГПП-УЗПКТ-СЗСК'!Y154+'4. ГПП-УЗПКТ-СЗСК'!Y158+'4. ГПП-УЗПКТ-СЗСК'!Y161+'4. ГПП-УЗПКТ-СЗСК'!Y166+'4. ГПП-УЗПКТ-СЗСК'!Y186/1000+'4. ГПП-УЗПКТ-СЗСК'!Y188+'4. ГПП-УЗПКТ-СЗСК'!Y127</f>
        <v>0</v>
      </c>
      <c r="T272" s="687">
        <f t="shared" si="375"/>
        <v>-1839.1149999999998</v>
      </c>
      <c r="U272" s="688">
        <f t="shared" si="376"/>
        <v>0</v>
      </c>
      <c r="V272" s="687">
        <f>'4. ГПП-УЗПКТ-СЗСК'!AC202+'4. ГПП-УЗПКТ-СЗСК'!AC203+'4. ГПП-УЗПКТ-СЗСК'!AC204+'4. ГПП-УЗПКТ-СЗСК'!AC205+'4. ГПП-УЗПКТ-СЗСК'!AC206-'4. ГПП-УЗПКТ-СЗСК'!AC227+'4. ГПП-УЗПКТ-СЗСК'!AC228+'4. ГПП-УЗПКТ-СЗСК'!AC209+'10. ГД Ноябрьск'!AC19+'4. ГПП-УЗПКТ-СЗСК'!AC20+'4. ГПП-УЗПКТ-СЗСК'!AC29+'4. ГПП-УЗПКТ-СЗСК'!AC20+'4. ГПП-УЗПКТ-СЗСК'!AC78-'4. ГПП-УЗПКТ-СЗСК'!AC118+'4. ГПП-УЗПКТ-СЗСК'!AC142+'4. ГПП-УЗПКТ-СЗСК'!AC143+'4. ГПП-УЗПКТ-СЗСК'!AC144+'4. ГПП-УЗПКТ-СЗСК'!AC145+'4. ГПП-УЗПКТ-СЗСК'!AC147+'4. ГПП-УЗПКТ-СЗСК'!AC148+'4. ГПП-УЗПКТ-СЗСК'!AC151+'4. ГПП-УЗПКТ-СЗСК'!AC154+'4. ГПП-УЗПКТ-СЗСК'!AC158+'4. ГПП-УЗПКТ-СЗСК'!AC161+'4. ГПП-УЗПКТ-СЗСК'!AC166+'4. ГПП-УЗПКТ-СЗСК'!AC186/1000+'4. ГПП-УЗПКТ-СЗСК'!AC188+'4. ГПП-УЗПКТ-СЗСК'!AC127</f>
        <v>1648.1949999999999</v>
      </c>
      <c r="W272" s="687">
        <f>'4. ГПП-УЗПКТ-СЗСК'!AE202+'4. ГПП-УЗПКТ-СЗСК'!AE203+'4. ГПП-УЗПКТ-СЗСК'!AE204+'4. ГПП-УЗПКТ-СЗСК'!AE205+'4. ГПП-УЗПКТ-СЗСК'!AE206-'4. ГПП-УЗПКТ-СЗСК'!AE227+'4. ГПП-УЗПКТ-СЗСК'!AE228+'4. ГПП-УЗПКТ-СЗСК'!AE209+'10. ГД Ноябрьск'!AE19+'4. ГПП-УЗПКТ-СЗСК'!AE20+'4. ГПП-УЗПКТ-СЗСК'!AE29+'4. ГПП-УЗПКТ-СЗСК'!AE20+'4. ГПП-УЗПКТ-СЗСК'!AE78-'4. ГПП-УЗПКТ-СЗСК'!AE118+'4. ГПП-УЗПКТ-СЗСК'!AE142+'4. ГПП-УЗПКТ-СЗСК'!AE143+'4. ГПП-УЗПКТ-СЗСК'!AE144+'4. ГПП-УЗПКТ-СЗСК'!AE145+'4. ГПП-УЗПКТ-СЗСК'!AE147+'4. ГПП-УЗПКТ-СЗСК'!AE148+'4. ГПП-УЗПКТ-СЗСК'!AE151+'4. ГПП-УЗПКТ-СЗСК'!AE154+'4. ГПП-УЗПКТ-СЗСК'!AE158+'4. ГПП-УЗПКТ-СЗСК'!AE161+'4. ГПП-УЗПКТ-СЗСК'!AE166+'4. ГПП-УЗПКТ-СЗСК'!AE186/1000+'4. ГПП-УЗПКТ-СЗСК'!AE188+'4. ГПП-УЗПКТ-СЗСК'!AE127</f>
        <v>0</v>
      </c>
      <c r="X272" s="687">
        <f t="shared" si="377"/>
        <v>-1648.1949999999999</v>
      </c>
      <c r="Y272" s="688">
        <f t="shared" si="378"/>
        <v>0</v>
      </c>
      <c r="Z272" s="687">
        <f>'4. ГПП-УЗПКТ-СЗСК'!AI202+'4. ГПП-УЗПКТ-СЗСК'!AI203+'4. ГПП-УЗПКТ-СЗСК'!AI204+'4. ГПП-УЗПКТ-СЗСК'!AI205+'4. ГПП-УЗПКТ-СЗСК'!AI206-'4. ГПП-УЗПКТ-СЗСК'!AI227+'4. ГПП-УЗПКТ-СЗСК'!AI228+'4. ГПП-УЗПКТ-СЗСК'!AI209+'10. ГД Ноябрьск'!AI19+'4. ГПП-УЗПКТ-СЗСК'!AI20+'4. ГПП-УЗПКТ-СЗСК'!AI29+'4. ГПП-УЗПКТ-СЗСК'!AI20+'4. ГПП-УЗПКТ-СЗСК'!AI78-'4. ГПП-УЗПКТ-СЗСК'!AI118+'4. ГПП-УЗПКТ-СЗСК'!AI142+'4. ГПП-УЗПКТ-СЗСК'!AI143+'4. ГПП-УЗПКТ-СЗСК'!AI144+'4. ГПП-УЗПКТ-СЗСК'!AI145+'4. ГПП-УЗПКТ-СЗСК'!AI147+'4. ГПП-УЗПКТ-СЗСК'!AI148+'4. ГПП-УЗПКТ-СЗСК'!AI151+'4. ГПП-УЗПКТ-СЗСК'!AI154+'4. ГПП-УЗПКТ-СЗСК'!AI158+'4. ГПП-УЗПКТ-СЗСК'!AI161+'4. ГПП-УЗПКТ-СЗСК'!AI166+'4. ГПП-УЗПКТ-СЗСК'!AI186/1000+'4. ГПП-УЗПКТ-СЗСК'!AI188+'4. ГПП-УЗПКТ-СЗСК'!AI127</f>
        <v>1815.5149999999999</v>
      </c>
      <c r="AA272" s="687">
        <f>'4. ГПП-УЗПКТ-СЗСК'!AK202+'4. ГПП-УЗПКТ-СЗСК'!AK203+'4. ГПП-УЗПКТ-СЗСК'!AK204+'4. ГПП-УЗПКТ-СЗСК'!AK205+'4. ГПП-УЗПКТ-СЗСК'!AK206-'4. ГПП-УЗПКТ-СЗСК'!AK227+'4. ГПП-УЗПКТ-СЗСК'!AK228+'4. ГПП-УЗПКТ-СЗСК'!AK209+'10. ГД Ноябрьск'!AK19+'4. ГПП-УЗПКТ-СЗСК'!AK20+'4. ГПП-УЗПКТ-СЗСК'!AK29+'4. ГПП-УЗПКТ-СЗСК'!AK20+'4. ГПП-УЗПКТ-СЗСК'!AK78-'4. ГПП-УЗПКТ-СЗСК'!AK118+'4. ГПП-УЗПКТ-СЗСК'!AK142+'4. ГПП-УЗПКТ-СЗСК'!AK143+'4. ГПП-УЗПКТ-СЗСК'!AK144+'4. ГПП-УЗПКТ-СЗСК'!AK145+'4. ГПП-УЗПКТ-СЗСК'!AK147+'4. ГПП-УЗПКТ-СЗСК'!AK148+'4. ГПП-УЗПКТ-СЗСК'!AK151+'4. ГПП-УЗПКТ-СЗСК'!AK154+'4. ГПП-УЗПКТ-СЗСК'!AK158+'4. ГПП-УЗПКТ-СЗСК'!AK161+'4. ГПП-УЗПКТ-СЗСК'!AK166+'4. ГПП-УЗПКТ-СЗСК'!AK186/1000+'4. ГПП-УЗПКТ-СЗСК'!AK188+'4. ГПП-УЗПКТ-СЗСК'!AK127</f>
        <v>0</v>
      </c>
      <c r="AB272" s="687">
        <f t="shared" si="379"/>
        <v>-1815.5149999999999</v>
      </c>
      <c r="AC272" s="688">
        <f t="shared" si="380"/>
        <v>0</v>
      </c>
      <c r="AD272" s="687">
        <f t="shared" si="381"/>
        <v>5230.4739999999993</v>
      </c>
      <c r="AE272" s="687">
        <f t="shared" si="382"/>
        <v>0</v>
      </c>
      <c r="AF272" s="687">
        <f t="shared" si="383"/>
        <v>-5230.4739999999993</v>
      </c>
      <c r="AG272" s="688">
        <f t="shared" si="384"/>
        <v>0</v>
      </c>
      <c r="AH272" s="687">
        <f>'4. ГПП-УЗПКТ-СЗСК'!AU202+'4. ГПП-УЗПКТ-СЗСК'!AU203+'4. ГПП-УЗПКТ-СЗСК'!AU204+'4. ГПП-УЗПКТ-СЗСК'!AU205+'4. ГПП-УЗПКТ-СЗСК'!AU206-'4. ГПП-УЗПКТ-СЗСК'!AU227+'4. ГПП-УЗПКТ-СЗСК'!AU228+'4. ГПП-УЗПКТ-СЗСК'!AU209+'10. ГД Ноябрьск'!AU19+'4. ГПП-УЗПКТ-СЗСК'!AU20+'4. ГПП-УЗПКТ-СЗСК'!AU29+'4. ГПП-УЗПКТ-СЗСК'!AU20+'4. ГПП-УЗПКТ-СЗСК'!AU78-'4. ГПП-УЗПКТ-СЗСК'!AU118+'4. ГПП-УЗПКТ-СЗСК'!AU142+'4. ГПП-УЗПКТ-СЗСК'!AU143+'4. ГПП-УЗПКТ-СЗСК'!AU144+'4. ГПП-УЗПКТ-СЗСК'!AU145+'4. ГПП-УЗПКТ-СЗСК'!AU147+'4. ГПП-УЗПКТ-СЗСК'!AU148+'4. ГПП-УЗПКТ-СЗСК'!AU151+'4. ГПП-УЗПКТ-СЗСК'!AU154+'4. ГПП-УЗПКТ-СЗСК'!AU158+'4. ГПП-УЗПКТ-СЗСК'!AU161+'4. ГПП-УЗПКТ-СЗСК'!AU166+'4. ГПП-УЗПКТ-СЗСК'!AU186/1000+'4. ГПП-УЗПКТ-СЗСК'!AU188+'4. ГПП-УЗПКТ-СЗСК'!AU127</f>
        <v>1785.1749999999997</v>
      </c>
      <c r="AI272" s="687">
        <f>'4. ГПП-УЗПКТ-СЗСК'!AW202+'4. ГПП-УЗПКТ-СЗСК'!AW203+'4. ГПП-УЗПКТ-СЗСК'!AW204+'4. ГПП-УЗПКТ-СЗСК'!AW205+'4. ГПП-УЗПКТ-СЗСК'!AW206-'4. ГПП-УЗПКТ-СЗСК'!AW227+'4. ГПП-УЗПКТ-СЗСК'!AW228+'4. ГПП-УЗПКТ-СЗСК'!AW209+'10. ГД Ноябрьск'!AW19+'4. ГПП-УЗПКТ-СЗСК'!AW20+'4. ГПП-УЗПКТ-СЗСК'!AW29+'4. ГПП-УЗПКТ-СЗСК'!AW20+'4. ГПП-УЗПКТ-СЗСК'!AW78-'4. ГПП-УЗПКТ-СЗСК'!AW118+'4. ГПП-УЗПКТ-СЗСК'!AW142+'4. ГПП-УЗПКТ-СЗСК'!AW143+'4. ГПП-УЗПКТ-СЗСК'!AW144+'4. ГПП-УЗПКТ-СЗСК'!AW145+'4. ГПП-УЗПКТ-СЗСК'!AW147+'4. ГПП-УЗПКТ-СЗСК'!AW148+'4. ГПП-УЗПКТ-СЗСК'!AW151+'4. ГПП-УЗПКТ-СЗСК'!AW154+'4. ГПП-УЗПКТ-СЗСК'!AW158+'4. ГПП-УЗПКТ-СЗСК'!AW161+'4. ГПП-УЗПКТ-СЗСК'!AW166+'4. ГПП-УЗПКТ-СЗСК'!AW186/1000+'4. ГПП-УЗПКТ-СЗСК'!AW188+'4. ГПП-УЗПКТ-СЗСК'!AW127</f>
        <v>0</v>
      </c>
      <c r="AJ272" s="687">
        <f t="shared" si="385"/>
        <v>-1785.1749999999997</v>
      </c>
      <c r="AK272" s="688">
        <f t="shared" si="386"/>
        <v>0</v>
      </c>
      <c r="AL272" s="687">
        <f>'4. ГПП-УЗПКТ-СЗСК'!BA202+'4. ГПП-УЗПКТ-СЗСК'!BA203+'4. ГПП-УЗПКТ-СЗСК'!BA204+'4. ГПП-УЗПКТ-СЗСК'!BA205+'4. ГПП-УЗПКТ-СЗСК'!BA206-'4. ГПП-УЗПКТ-СЗСК'!BA227+'4. ГПП-УЗПКТ-СЗСК'!BA228+'4. ГПП-УЗПКТ-СЗСК'!BA209+'10. ГД Ноябрьск'!BA19+'4. ГПП-УЗПКТ-СЗСК'!BA20+'4. ГПП-УЗПКТ-СЗСК'!BA29+'4. ГПП-УЗПКТ-СЗСК'!BA20+'4. ГПП-УЗПКТ-СЗСК'!BA78-'4. ГПП-УЗПКТ-СЗСК'!BA118+'4. ГПП-УЗПКТ-СЗСК'!BA142+'4. ГПП-УЗПКТ-СЗСК'!BA143+'4. ГПП-УЗПКТ-СЗСК'!BA144+'4. ГПП-УЗПКТ-СЗСК'!BA145+'4. ГПП-УЗПКТ-СЗСК'!BA147+'4. ГПП-УЗПКТ-СЗСК'!BA148+'4. ГПП-УЗПКТ-СЗСК'!BA151+'4. ГПП-УЗПКТ-СЗСК'!BA154+'4. ГПП-УЗПКТ-СЗСК'!BA158+'4. ГПП-УЗПКТ-СЗСК'!BA161+'4. ГПП-УЗПКТ-СЗСК'!BA166+'4. ГПП-УЗПКТ-СЗСК'!BA186/1000+'4. ГПП-УЗПКТ-СЗСК'!BA188+'4. ГПП-УЗПКТ-СЗСК'!BA127</f>
        <v>1812.444</v>
      </c>
      <c r="AM272" s="687">
        <f>'4. ГПП-УЗПКТ-СЗСК'!BC202+'4. ГПП-УЗПКТ-СЗСК'!BC203+'4. ГПП-УЗПКТ-СЗСК'!BC204+'4. ГПП-УЗПКТ-СЗСК'!BC205+'4. ГПП-УЗПКТ-СЗСК'!BC206-'4. ГПП-УЗПКТ-СЗСК'!BC227+'4. ГПП-УЗПКТ-СЗСК'!BC228+'4. ГПП-УЗПКТ-СЗСК'!BC209+'10. ГД Ноябрьск'!BC19+'4. ГПП-УЗПКТ-СЗСК'!BC20+'4. ГПП-УЗПКТ-СЗСК'!BC29+'4. ГПП-УЗПКТ-СЗСК'!BC20+'4. ГПП-УЗПКТ-СЗСК'!BC78-'4. ГПП-УЗПКТ-СЗСК'!BC118+'4. ГПП-УЗПКТ-СЗСК'!BC142+'4. ГПП-УЗПКТ-СЗСК'!BC143+'4. ГПП-УЗПКТ-СЗСК'!BC144+'4. ГПП-УЗПКТ-СЗСК'!BC145+'4. ГПП-УЗПКТ-СЗСК'!BC147+'4. ГПП-УЗПКТ-СЗСК'!BC148+'4. ГПП-УЗПКТ-СЗСК'!BC151+'4. ГПП-УЗПКТ-СЗСК'!BC154+'4. ГПП-УЗПКТ-СЗСК'!BC158+'4. ГПП-УЗПКТ-СЗСК'!BC161+'4. ГПП-УЗПКТ-СЗСК'!BC166+'4. ГПП-УЗПКТ-СЗСК'!BC186/1000+'4. ГПП-УЗПКТ-СЗСК'!BC188+'4. ГПП-УЗПКТ-СЗСК'!BC127</f>
        <v>0</v>
      </c>
      <c r="AN272" s="687">
        <f t="shared" si="387"/>
        <v>-1812.444</v>
      </c>
      <c r="AO272" s="688">
        <f t="shared" si="388"/>
        <v>0</v>
      </c>
      <c r="AP272" s="687">
        <f>'4. ГПП-УЗПКТ-СЗСК'!BG202+'4. ГПП-УЗПКТ-СЗСК'!BG203+'4. ГПП-УЗПКТ-СЗСК'!BG204+'4. ГПП-УЗПКТ-СЗСК'!BG205+'4. ГПП-УЗПКТ-СЗСК'!BG206-'4. ГПП-УЗПКТ-СЗСК'!BG227+'4. ГПП-УЗПКТ-СЗСК'!BG228+'4. ГПП-УЗПКТ-СЗСК'!BG209+'10. ГД Ноябрьск'!BG19+'4. ГПП-УЗПКТ-СЗСК'!BG20+'4. ГПП-УЗПКТ-СЗСК'!BG29+'4. ГПП-УЗПКТ-СЗСК'!BG20+'4. ГПП-УЗПКТ-СЗСК'!BG78-'4. ГПП-УЗПКТ-СЗСК'!BG118+'4. ГПП-УЗПКТ-СЗСК'!BG142+'4. ГПП-УЗПКТ-СЗСК'!BG143+'4. ГПП-УЗПКТ-СЗСК'!BG144+'4. ГПП-УЗПКТ-СЗСК'!BG145+'4. ГПП-УЗПКТ-СЗСК'!BG147+'4. ГПП-УЗПКТ-СЗСК'!BG148+'4. ГПП-УЗПКТ-СЗСК'!BG151+'4. ГПП-УЗПКТ-СЗСК'!BG154+'4. ГПП-УЗПКТ-СЗСК'!BG158+'4. ГПП-УЗПКТ-СЗСК'!BG161+'4. ГПП-УЗПКТ-СЗСК'!BG166+'4. ГПП-УЗПКТ-СЗСК'!BG186/1000+'4. ГПП-УЗПКТ-СЗСК'!BG188+'4. ГПП-УЗПКТ-СЗСК'!BG127</f>
        <v>1632.8549999999998</v>
      </c>
      <c r="AQ272" s="687">
        <f>'4. ГПП-УЗПКТ-СЗСК'!BI202+'4. ГПП-УЗПКТ-СЗСК'!BI203+'4. ГПП-УЗПКТ-СЗСК'!BI204+'4. ГПП-УЗПКТ-СЗСК'!BI205+'4. ГПП-УЗПКТ-СЗСК'!BI206-'4. ГПП-УЗПКТ-СЗСК'!BI227+'4. ГПП-УЗПКТ-СЗСК'!BI228+'4. ГПП-УЗПКТ-СЗСК'!BI209+'10. ГД Ноябрьск'!BI19+'4. ГПП-УЗПКТ-СЗСК'!BI20+'4. ГПП-УЗПКТ-СЗСК'!BI29+'4. ГПП-УЗПКТ-СЗСК'!BI20+'4. ГПП-УЗПКТ-СЗСК'!BI78-'4. ГПП-УЗПКТ-СЗСК'!BI118+'4. ГПП-УЗПКТ-СЗСК'!BI142+'4. ГПП-УЗПКТ-СЗСК'!BI143+'4. ГПП-УЗПКТ-СЗСК'!BI144+'4. ГПП-УЗПКТ-СЗСК'!BI145+'4. ГПП-УЗПКТ-СЗСК'!BI147+'4. ГПП-УЗПКТ-СЗСК'!BI148+'4. ГПП-УЗПКТ-СЗСК'!BI151+'4. ГПП-УЗПКТ-СЗСК'!BI154+'4. ГПП-УЗПКТ-СЗСК'!BI158+'4. ГПП-УЗПКТ-СЗСК'!BI161+'4. ГПП-УЗПКТ-СЗСК'!BI166+'4. ГПП-УЗПКТ-СЗСК'!BI186/1000+'4. ГПП-УЗПКТ-СЗСК'!BI188+'4. ГПП-УЗПКТ-СЗСК'!BI127</f>
        <v>0</v>
      </c>
      <c r="AR272" s="687">
        <f t="shared" si="389"/>
        <v>-1632.8549999999998</v>
      </c>
      <c r="AS272" s="688">
        <f t="shared" si="390"/>
        <v>0</v>
      </c>
      <c r="AT272" s="687">
        <f t="shared" si="391"/>
        <v>4344.28</v>
      </c>
      <c r="AU272" s="687">
        <f t="shared" si="392"/>
        <v>0</v>
      </c>
      <c r="AV272" s="687">
        <f t="shared" si="393"/>
        <v>-4344.28</v>
      </c>
      <c r="AW272" s="688">
        <f t="shared" si="394"/>
        <v>0</v>
      </c>
      <c r="AX272" s="687">
        <f>'4. ГПП-УЗПКТ-СЗСК'!BS202+'4. ГПП-УЗПКТ-СЗСК'!BS203+'4. ГПП-УЗПКТ-СЗСК'!BS204+'4. ГПП-УЗПКТ-СЗСК'!BS205+'4. ГПП-УЗПКТ-СЗСК'!BS206-'4. ГПП-УЗПКТ-СЗСК'!BS227+'4. ГПП-УЗПКТ-СЗСК'!BS228+'4. ГПП-УЗПКТ-СЗСК'!BS209+'10. ГД Ноябрьск'!BS19+'4. ГПП-УЗПКТ-СЗСК'!BS20+'4. ГПП-УЗПКТ-СЗСК'!BS29+'4. ГПП-УЗПКТ-СЗСК'!BS20+'4. ГПП-УЗПКТ-СЗСК'!BS78-'4. ГПП-УЗПКТ-СЗСК'!BS118+'4. ГПП-УЗПКТ-СЗСК'!BS142+'4. ГПП-УЗПКТ-СЗСК'!BS143+'4. ГПП-УЗПКТ-СЗСК'!BS144+'4. ГПП-УЗПКТ-СЗСК'!BS145+'4. ГПП-УЗПКТ-СЗСК'!BS147+'4. ГПП-УЗПКТ-СЗСК'!BS148+'4. ГПП-УЗПКТ-СЗСК'!BS151+'4. ГПП-УЗПКТ-СЗСК'!BS154+'4. ГПП-УЗПКТ-СЗСК'!BS158+'4. ГПП-УЗПКТ-СЗСК'!BS161+'4. ГПП-УЗПКТ-СЗСК'!BS166+'4. ГПП-УЗПКТ-СЗСК'!BS186/1000+'4. ГПП-УЗПКТ-СЗСК'!BS188+'4. ГПП-УЗПКТ-СЗСК'!BS127</f>
        <v>1303.0129999999997</v>
      </c>
      <c r="AY272" s="687">
        <f>'4. ГПП-УЗПКТ-СЗСК'!BU202+'4. ГПП-УЗПКТ-СЗСК'!BU203+'4. ГПП-УЗПКТ-СЗСК'!BU204+'4. ГПП-УЗПКТ-СЗСК'!BU205+'4. ГПП-УЗПКТ-СЗСК'!BU206-'4. ГПП-УЗПКТ-СЗСК'!BU227+'4. ГПП-УЗПКТ-СЗСК'!BU228+'4. ГПП-УЗПКТ-СЗСК'!BU209+'10. ГД Ноябрьск'!BU19+'4. ГПП-УЗПКТ-СЗСК'!BU20+'4. ГПП-УЗПКТ-СЗСК'!BU29+'4. ГПП-УЗПКТ-СЗСК'!BU20+'4. ГПП-УЗПКТ-СЗСК'!BU78-'4. ГПП-УЗПКТ-СЗСК'!BU118+'4. ГПП-УЗПКТ-СЗСК'!BU142+'4. ГПП-УЗПКТ-СЗСК'!BU143+'4. ГПП-УЗПКТ-СЗСК'!BU144+'4. ГПП-УЗПКТ-СЗСК'!BU145+'4. ГПП-УЗПКТ-СЗСК'!BU147+'4. ГПП-УЗПКТ-СЗСК'!BU148+'4. ГПП-УЗПКТ-СЗСК'!BU151+'4. ГПП-УЗПКТ-СЗСК'!BU154+'4. ГПП-УЗПКТ-СЗСК'!BU158+'4. ГПП-УЗПКТ-СЗСК'!BU161+'4. ГПП-УЗПКТ-СЗСК'!BU166+'4. ГПП-УЗПКТ-СЗСК'!BU186/1000+'4. ГПП-УЗПКТ-СЗСК'!BU188+'4. ГПП-УЗПКТ-СЗСК'!BU127</f>
        <v>0</v>
      </c>
      <c r="AZ272" s="687">
        <f t="shared" si="395"/>
        <v>-1303.0129999999997</v>
      </c>
      <c r="BA272" s="688">
        <f t="shared" si="396"/>
        <v>0</v>
      </c>
      <c r="BB272" s="687">
        <f>'4. ГПП-УЗПКТ-СЗСК'!BY202+'4. ГПП-УЗПКТ-СЗСК'!BY203+'4. ГПП-УЗПКТ-СЗСК'!BY204+'4. ГПП-УЗПКТ-СЗСК'!BY205+'4. ГПП-УЗПКТ-СЗСК'!BY206-'4. ГПП-УЗПКТ-СЗСК'!BY227+'4. ГПП-УЗПКТ-СЗСК'!BY228+'4. ГПП-УЗПКТ-СЗСК'!BY209+'10. ГД Ноябрьск'!BY19+'4. ГПП-УЗПКТ-СЗСК'!BY20+'4. ГПП-УЗПКТ-СЗСК'!BY29+'4. ГПП-УЗПКТ-СЗСК'!BY20+'4. ГПП-УЗПКТ-СЗСК'!BY78-'4. ГПП-УЗПКТ-СЗСК'!BY118+'4. ГПП-УЗПКТ-СЗСК'!BY142+'4. ГПП-УЗПКТ-СЗСК'!BY143+'4. ГПП-УЗПКТ-СЗСК'!BY144+'4. ГПП-УЗПКТ-СЗСК'!BY145+'4. ГПП-УЗПКТ-СЗСК'!BY147+'4. ГПП-УЗПКТ-СЗСК'!BY148+'4. ГПП-УЗПКТ-СЗСК'!BY151+'4. ГПП-УЗПКТ-СЗСК'!BY154+'4. ГПП-УЗПКТ-СЗСК'!BY158+'4. ГПП-УЗПКТ-СЗСК'!BY161+'4. ГПП-УЗПКТ-СЗСК'!BY166+'4. ГПП-УЗПКТ-СЗСК'!BY186/1000+'4. ГПП-УЗПКТ-СЗСК'!BY188+'4. ГПП-УЗПКТ-СЗСК'!BY127</f>
        <v>1501.01</v>
      </c>
      <c r="BC272" s="687">
        <f>'4. ГПП-УЗПКТ-СЗСК'!CA202+'4. ГПП-УЗПКТ-СЗСК'!CA203+'4. ГПП-УЗПКТ-СЗСК'!CA204+'4. ГПП-УЗПКТ-СЗСК'!CA205+'4. ГПП-УЗПКТ-СЗСК'!CA206-'4. ГПП-УЗПКТ-СЗСК'!CA227+'4. ГПП-УЗПКТ-СЗСК'!CA228+'4. ГПП-УЗПКТ-СЗСК'!CA209+'10. ГД Ноябрьск'!CA19+'4. ГПП-УЗПКТ-СЗСК'!CA20+'4. ГПП-УЗПКТ-СЗСК'!CA29+'4. ГПП-УЗПКТ-СЗСК'!CA20+'4. ГПП-УЗПКТ-СЗСК'!CA78-'4. ГПП-УЗПКТ-СЗСК'!CA118+'4. ГПП-УЗПКТ-СЗСК'!CA142+'4. ГПП-УЗПКТ-СЗСК'!CA143+'4. ГПП-УЗПКТ-СЗСК'!CA144+'4. ГПП-УЗПКТ-СЗСК'!CA145+'4. ГПП-УЗПКТ-СЗСК'!CA147+'4. ГПП-УЗПКТ-СЗСК'!CA148+'4. ГПП-УЗПКТ-СЗСК'!CA151+'4. ГПП-УЗПКТ-СЗСК'!CA154+'4. ГПП-УЗПКТ-СЗСК'!CA158+'4. ГПП-УЗПКТ-СЗСК'!CA161+'4. ГПП-УЗПКТ-СЗСК'!CA166+'4. ГПП-УЗПКТ-СЗСК'!CA186/1000+'4. ГПП-УЗПКТ-СЗСК'!CA188+'4. ГПП-УЗПКТ-СЗСК'!CA127</f>
        <v>0</v>
      </c>
      <c r="BD272" s="687">
        <f t="shared" si="397"/>
        <v>-1501.01</v>
      </c>
      <c r="BE272" s="688">
        <f t="shared" si="398"/>
        <v>0</v>
      </c>
      <c r="BF272" s="687">
        <f>'4. ГПП-УЗПКТ-СЗСК'!CE202+'4. ГПП-УЗПКТ-СЗСК'!CE203+'4. ГПП-УЗПКТ-СЗСК'!CE204+'4. ГПП-УЗПКТ-СЗСК'!CE205+'4. ГПП-УЗПКТ-СЗСК'!CE206-'4. ГПП-УЗПКТ-СЗСК'!CE227+'4. ГПП-УЗПКТ-СЗСК'!CE228+'4. ГПП-УЗПКТ-СЗСК'!CE209+'10. ГД Ноябрьск'!CE19+'4. ГПП-УЗПКТ-СЗСК'!CE20+'4. ГПП-УЗПКТ-СЗСК'!CE29+'4. ГПП-УЗПКТ-СЗСК'!CE20+'4. ГПП-УЗПКТ-СЗСК'!CE78-'4. ГПП-УЗПКТ-СЗСК'!CE118+'4. ГПП-УЗПКТ-СЗСК'!CE142+'4. ГПП-УЗПКТ-СЗСК'!CE143+'4. ГПП-УЗПКТ-СЗСК'!CE144+'4. ГПП-УЗПКТ-СЗСК'!CE145+'4. ГПП-УЗПКТ-СЗСК'!CE147+'4. ГПП-УЗПКТ-СЗСК'!CE148+'4. ГПП-УЗПКТ-СЗСК'!CE151+'4. ГПП-УЗПКТ-СЗСК'!CE154+'4. ГПП-УЗПКТ-СЗСК'!CE158+'4. ГПП-УЗПКТ-СЗСК'!CE161+'4. ГПП-УЗПКТ-СЗСК'!CE166+'4. ГПП-УЗПКТ-СЗСК'!CE186/1000+'4. ГПП-УЗПКТ-СЗСК'!CE188+'4. ГПП-УЗПКТ-СЗСК'!CE127</f>
        <v>1540.2570000000001</v>
      </c>
      <c r="BG272" s="687">
        <f>'4. ГПП-УЗПКТ-СЗСК'!CG202+'4. ГПП-УЗПКТ-СЗСК'!CG203+'4. ГПП-УЗПКТ-СЗСК'!CG204+'4. ГПП-УЗПКТ-СЗСК'!CG205+'4. ГПП-УЗПКТ-СЗСК'!CG206-'4. ГПП-УЗПКТ-СЗСК'!CG227+'4. ГПП-УЗПКТ-СЗСК'!CG228+'4. ГПП-УЗПКТ-СЗСК'!CG209+'10. ГД Ноябрьск'!CG19+'4. ГПП-УЗПКТ-СЗСК'!CG20+'4. ГПП-УЗПКТ-СЗСК'!CG29+'4. ГПП-УЗПКТ-СЗСК'!CG20+'4. ГПП-УЗПКТ-СЗСК'!CG78-'4. ГПП-УЗПКТ-СЗСК'!CG118+'4. ГПП-УЗПКТ-СЗСК'!CG142+'4. ГПП-УЗПКТ-СЗСК'!CG143+'4. ГПП-УЗПКТ-СЗСК'!CG144+'4. ГПП-УЗПКТ-СЗСК'!CG145+'4. ГПП-УЗПКТ-СЗСК'!CG147+'4. ГПП-УЗПКТ-СЗСК'!CG148+'4. ГПП-УЗПКТ-СЗСК'!CG151+'4. ГПП-УЗПКТ-СЗСК'!CG154+'4. ГПП-УЗПКТ-СЗСК'!CG158+'4. ГПП-УЗПКТ-СЗСК'!CG161+'4. ГПП-УЗПКТ-СЗСК'!CG166+'4. ГПП-УЗПКТ-СЗСК'!CG186/1000+'4. ГПП-УЗПКТ-СЗСК'!CG188+'4. ГПП-УЗПКТ-СЗСК'!CG127</f>
        <v>0</v>
      </c>
      <c r="BH272" s="687">
        <f t="shared" si="399"/>
        <v>-1540.2570000000001</v>
      </c>
      <c r="BI272" s="688">
        <f t="shared" si="400"/>
        <v>0</v>
      </c>
      <c r="BJ272" s="687">
        <f t="shared" si="401"/>
        <v>5143.8349999999991</v>
      </c>
      <c r="BK272" s="687">
        <f t="shared" si="402"/>
        <v>0</v>
      </c>
      <c r="BL272" s="687">
        <f t="shared" si="403"/>
        <v>-5143.8349999999991</v>
      </c>
      <c r="BM272" s="688">
        <f t="shared" si="404"/>
        <v>0</v>
      </c>
      <c r="BN272" s="687">
        <f>'4. ГПП-УЗПКТ-СЗСК'!CQ202+'4. ГПП-УЗПКТ-СЗСК'!CQ203+'4. ГПП-УЗПКТ-СЗСК'!CQ204+'4. ГПП-УЗПКТ-СЗСК'!CQ205+'4. ГПП-УЗПКТ-СЗСК'!CQ206-'4. ГПП-УЗПКТ-СЗСК'!CQ227+'4. ГПП-УЗПКТ-СЗСК'!CQ228+'4. ГПП-УЗПКТ-СЗСК'!CQ209+'10. ГД Ноябрьск'!CQ19+'4. ГПП-УЗПКТ-СЗСК'!CQ20+'4. ГПП-УЗПКТ-СЗСК'!CQ29+'4. ГПП-УЗПКТ-СЗСК'!CQ20+'4. ГПП-УЗПКТ-СЗСК'!CQ78-'4. ГПП-УЗПКТ-СЗСК'!CQ118+'4. ГПП-УЗПКТ-СЗСК'!CQ142+'4. ГПП-УЗПКТ-СЗСК'!CQ143+'4. ГПП-УЗПКТ-СЗСК'!CQ144+'4. ГПП-УЗПКТ-СЗСК'!CQ145+'4. ГПП-УЗПКТ-СЗСК'!CQ147+'4. ГПП-УЗПКТ-СЗСК'!CQ148+'4. ГПП-УЗПКТ-СЗСК'!CQ151+'4. ГПП-УЗПКТ-СЗСК'!CQ154+'4. ГПП-УЗПКТ-СЗСК'!CQ158+'4. ГПП-УЗПКТ-СЗСК'!CQ161+'4. ГПП-УЗПКТ-СЗСК'!CQ166+'4. ГПП-УЗПКТ-СЗСК'!CQ186/1000+'4. ГПП-УЗПКТ-СЗСК'!CQ188+'4. ГПП-УЗПКТ-СЗСК'!CQ127</f>
        <v>1729.7149999999999</v>
      </c>
      <c r="BO272" s="687">
        <f>'4. ГПП-УЗПКТ-СЗСК'!CS202+'4. ГПП-УЗПКТ-СЗСК'!CS203+'4. ГПП-УЗПКТ-СЗСК'!CS204+'4. ГПП-УЗПКТ-СЗСК'!CS205+'4. ГПП-УЗПКТ-СЗСК'!CS206-'4. ГПП-УЗПКТ-СЗСК'!CS227+'4. ГПП-УЗПКТ-СЗСК'!CS228+'4. ГПП-УЗПКТ-СЗСК'!CS209+'10. ГД Ноябрьск'!CS19+'4. ГПП-УЗПКТ-СЗСК'!CS20+'4. ГПП-УЗПКТ-СЗСК'!CS29+'4. ГПП-УЗПКТ-СЗСК'!CS20+'4. ГПП-УЗПКТ-СЗСК'!CS78-'4. ГПП-УЗПКТ-СЗСК'!CS118+'4. ГПП-УЗПКТ-СЗСК'!CS142+'4. ГПП-УЗПКТ-СЗСК'!CS143+'4. ГПП-УЗПКТ-СЗСК'!CS144+'4. ГПП-УЗПКТ-СЗСК'!CS145+'4. ГПП-УЗПКТ-СЗСК'!CS147+'4. ГПП-УЗПКТ-СЗСК'!CS148+'4. ГПП-УЗПКТ-СЗСК'!CS151+'4. ГПП-УЗПКТ-СЗСК'!CS154+'4. ГПП-УЗПКТ-СЗСК'!CS158+'4. ГПП-УЗПКТ-СЗСК'!CS161+'4. ГПП-УЗПКТ-СЗСК'!CS166+'4. ГПП-УЗПКТ-СЗСК'!CS186/1000+'4. ГПП-УЗПКТ-СЗСК'!CS188+'4. ГПП-УЗПКТ-СЗСК'!CS127</f>
        <v>0</v>
      </c>
      <c r="BP272" s="687">
        <f t="shared" si="405"/>
        <v>-1729.7149999999999</v>
      </c>
      <c r="BQ272" s="688">
        <f t="shared" si="406"/>
        <v>0</v>
      </c>
      <c r="BR272" s="687">
        <f>'4. ГПП-УЗПКТ-СЗСК'!CW202+'4. ГПП-УЗПКТ-СЗСК'!CW203+'4. ГПП-УЗПКТ-СЗСК'!CW204+'4. ГПП-УЗПКТ-СЗСК'!CW205+'4. ГПП-УЗПКТ-СЗСК'!CW206-'4. ГПП-УЗПКТ-СЗСК'!CW227+'4. ГПП-УЗПКТ-СЗСК'!CW228+'4. ГПП-УЗПКТ-СЗСК'!CW209+'10. ГД Ноябрьск'!CW19+'4. ГПП-УЗПКТ-СЗСК'!CW20+'4. ГПП-УЗПКТ-СЗСК'!CW29+'4. ГПП-УЗПКТ-СЗСК'!CW20+'4. ГПП-УЗПКТ-СЗСК'!CW78-'4. ГПП-УЗПКТ-СЗСК'!CW118+'4. ГПП-УЗПКТ-СЗСК'!CW142+'4. ГПП-УЗПКТ-СЗСК'!CW143+'4. ГПП-УЗПКТ-СЗСК'!CW144+'4. ГПП-УЗПКТ-СЗСК'!CW145+'4. ГПП-УЗПКТ-СЗСК'!CW147+'4. ГПП-УЗПКТ-СЗСК'!CW148+'4. ГПП-УЗПКТ-СЗСК'!CW151+'4. ГПП-УЗПКТ-СЗСК'!CW154+'4. ГПП-УЗПКТ-СЗСК'!CW158+'4. ГПП-УЗПКТ-СЗСК'!CW161+'4. ГПП-УЗПКТ-СЗСК'!CW166+'4. ГПП-УЗПКТ-СЗСК'!CW186/1000+'4. ГПП-УЗПКТ-СЗСК'!CW188+'4. ГПП-УЗПКТ-СЗСК'!CW127</f>
        <v>1676.0049999999999</v>
      </c>
      <c r="BS272" s="687">
        <f>'4. ГПП-УЗПКТ-СЗСК'!CY202+'4. ГПП-УЗПКТ-СЗСК'!CY203+'4. ГПП-УЗПКТ-СЗСК'!CY204+'4. ГПП-УЗПКТ-СЗСК'!CY205+'4. ГПП-УЗПКТ-СЗСК'!CY206-'4. ГПП-УЗПКТ-СЗСК'!CY227+'4. ГПП-УЗПКТ-СЗСК'!CY228+'4. ГПП-УЗПКТ-СЗСК'!CY209+'10. ГД Ноябрьск'!CY19+'4. ГПП-УЗПКТ-СЗСК'!CY20+'4. ГПП-УЗПКТ-СЗСК'!CY29+'4. ГПП-УЗПКТ-СЗСК'!CY20+'4. ГПП-УЗПКТ-СЗСК'!CY78-'4. ГПП-УЗПКТ-СЗСК'!CY118+'4. ГПП-УЗПКТ-СЗСК'!CY142+'4. ГПП-УЗПКТ-СЗСК'!CY143+'4. ГПП-УЗПКТ-СЗСК'!CY144+'4. ГПП-УЗПКТ-СЗСК'!CY145+'4. ГПП-УЗПКТ-СЗСК'!CY147+'4. ГПП-УЗПКТ-СЗСК'!CY148+'4. ГПП-УЗПКТ-СЗСК'!CY151+'4. ГПП-УЗПКТ-СЗСК'!CY154+'4. ГПП-УЗПКТ-СЗСК'!CY158+'4. ГПП-УЗПКТ-СЗСК'!CY161+'4. ГПП-УЗПКТ-СЗСК'!CY166+'4. ГПП-УЗПКТ-СЗСК'!CY186/1000+'4. ГПП-УЗПКТ-СЗСК'!CY188+'4. ГПП-УЗПКТ-СЗСК'!CY127</f>
        <v>0</v>
      </c>
      <c r="BT272" s="687">
        <f t="shared" si="407"/>
        <v>-1676.0049999999999</v>
      </c>
      <c r="BU272" s="688">
        <f t="shared" si="408"/>
        <v>0</v>
      </c>
      <c r="BV272" s="687">
        <f>'4. ГПП-УЗПКТ-СЗСК'!DC202+'4. ГПП-УЗПКТ-СЗСК'!DC203+'4. ГПП-УЗПКТ-СЗСК'!DC204+'4. ГПП-УЗПКТ-СЗСК'!DC205+'4. ГПП-УЗПКТ-СЗСК'!DC206-'4. ГПП-УЗПКТ-СЗСК'!DC227+'4. ГПП-УЗПКТ-СЗСК'!DC228+'4. ГПП-УЗПКТ-СЗСК'!DC209+'10. ГД Ноябрьск'!DC19+'4. ГПП-УЗПКТ-СЗСК'!DC20+'4. ГПП-УЗПКТ-СЗСК'!DC29+'4. ГПП-УЗПКТ-СЗСК'!DC20+'4. ГПП-УЗПКТ-СЗСК'!DC78-'4. ГПП-УЗПКТ-СЗСК'!DC118+'4. ГПП-УЗПКТ-СЗСК'!DC142+'4. ГПП-УЗПКТ-СЗСК'!DC143+'4. ГПП-УЗПКТ-СЗСК'!DC144+'4. ГПП-УЗПКТ-СЗСК'!DC145+'4. ГПП-УЗПКТ-СЗСК'!DC147+'4. ГПП-УЗПКТ-СЗСК'!DC148+'4. ГПП-УЗПКТ-СЗСК'!DC151+'4. ГПП-УЗПКТ-СЗСК'!DC154+'4. ГПП-УЗПКТ-СЗСК'!DC158+'4. ГПП-УЗПКТ-СЗСК'!DC161+'4. ГПП-УЗПКТ-СЗСК'!DC166+'4. ГПП-УЗПКТ-СЗСК'!DC186/1000+'4. ГПП-УЗПКТ-СЗСК'!DC188+'4. ГПП-УЗПКТ-СЗСК'!DC127</f>
        <v>1738.1149999999998</v>
      </c>
      <c r="BW272" s="687">
        <f>'4. ГПП-УЗПКТ-СЗСК'!DE202+'4. ГПП-УЗПКТ-СЗСК'!DE203+'4. ГПП-УЗПКТ-СЗСК'!DE204+'4. ГПП-УЗПКТ-СЗСК'!DE205+'4. ГПП-УЗПКТ-СЗСК'!DE206-'4. ГПП-УЗПКТ-СЗСК'!DE227+'4. ГПП-УЗПКТ-СЗСК'!DE228+'4. ГПП-УЗПКТ-СЗСК'!DE209+'10. ГД Ноябрьск'!DE19+'4. ГПП-УЗПКТ-СЗСК'!DE20+'4. ГПП-УЗПКТ-СЗСК'!DE29+'4. ГПП-УЗПКТ-СЗСК'!DE20+'4. ГПП-УЗПКТ-СЗСК'!DE78-'4. ГПП-УЗПКТ-СЗСК'!DE118+'4. ГПП-УЗПКТ-СЗСК'!DE142+'4. ГПП-УЗПКТ-СЗСК'!DE143+'4. ГПП-УЗПКТ-СЗСК'!DE144+'4. ГПП-УЗПКТ-СЗСК'!DE145+'4. ГПП-УЗПКТ-СЗСК'!DE147+'4. ГПП-УЗПКТ-СЗСК'!DE148+'4. ГПП-УЗПКТ-СЗСК'!DE151+'4. ГПП-УЗПКТ-СЗСК'!DE154+'4. ГПП-УЗПКТ-СЗСК'!DE158+'4. ГПП-УЗПКТ-СЗСК'!DE161+'4. ГПП-УЗПКТ-СЗСК'!DE166+'4. ГПП-УЗПКТ-СЗСК'!DE186/1000+'4. ГПП-УЗПКТ-СЗСК'!DE188+'4. ГПП-УЗПКТ-СЗСК'!DE127</f>
        <v>0</v>
      </c>
      <c r="BX272" s="687">
        <f t="shared" si="409"/>
        <v>-1738.1149999999998</v>
      </c>
      <c r="BY272" s="688">
        <f t="shared" si="410"/>
        <v>0</v>
      </c>
    </row>
    <row r="273" spans="2:77" ht="24" customHeight="1">
      <c r="B273" s="600"/>
      <c r="C273" s="605" t="s">
        <v>1699</v>
      </c>
      <c r="D273" s="528"/>
      <c r="E273" s="528"/>
      <c r="F273" s="529"/>
      <c r="G273" s="530" t="s">
        <v>1700</v>
      </c>
      <c r="H273" s="530"/>
      <c r="I273" s="521" t="s">
        <v>1438</v>
      </c>
      <c r="J273" s="687">
        <f t="shared" si="367"/>
        <v>0</v>
      </c>
      <c r="K273" s="687">
        <f t="shared" si="368"/>
        <v>0</v>
      </c>
      <c r="L273" s="687">
        <f t="shared" si="369"/>
        <v>0</v>
      </c>
      <c r="M273" s="688" t="str">
        <f t="shared" si="370"/>
        <v>-</v>
      </c>
      <c r="N273" s="687">
        <f t="shared" si="371"/>
        <v>0</v>
      </c>
      <c r="O273" s="687">
        <f t="shared" si="372"/>
        <v>0</v>
      </c>
      <c r="P273" s="687">
        <f t="shared" si="373"/>
        <v>0</v>
      </c>
      <c r="Q273" s="688" t="str">
        <f t="shared" si="374"/>
        <v>-</v>
      </c>
      <c r="R273" s="687">
        <f>'4. ГПП-УЗПКТ-СЗСК'!W197-'4. ГПП-УЗПКТ-СЗСК'!W114+'4. ГПП-УЗПКТ-СЗСК'!W205</f>
        <v>0</v>
      </c>
      <c r="S273" s="687">
        <f>'4. ГПП-УЗПКТ-СЗСК'!Y197-'4. ГПП-УЗПКТ-СЗСК'!Y114+'4. ГПП-УЗПКТ-СЗСК'!Y205</f>
        <v>0</v>
      </c>
      <c r="T273" s="687">
        <f t="shared" si="375"/>
        <v>0</v>
      </c>
      <c r="U273" s="688" t="str">
        <f t="shared" si="376"/>
        <v>-</v>
      </c>
      <c r="V273" s="687">
        <f>'4. ГПП-УЗПКТ-СЗСК'!AC197-'4. ГПП-УЗПКТ-СЗСК'!AC114+'4. ГПП-УЗПКТ-СЗСК'!AC205</f>
        <v>0</v>
      </c>
      <c r="W273" s="687">
        <f>'4. ГПП-УЗПКТ-СЗСК'!AE197-'4. ГПП-УЗПКТ-СЗСК'!AE114+'4. ГПП-УЗПКТ-СЗСК'!AE205</f>
        <v>0</v>
      </c>
      <c r="X273" s="687">
        <f t="shared" si="377"/>
        <v>0</v>
      </c>
      <c r="Y273" s="688" t="str">
        <f t="shared" si="378"/>
        <v>-</v>
      </c>
      <c r="Z273" s="687">
        <f>'4. ГПП-УЗПКТ-СЗСК'!AI197-'4. ГПП-УЗПКТ-СЗСК'!AI114+'4. ГПП-УЗПКТ-СЗСК'!AI205</f>
        <v>0</v>
      </c>
      <c r="AA273" s="687">
        <f>'4. ГПП-УЗПКТ-СЗСК'!AK197-'4. ГПП-УЗПКТ-СЗСК'!AK114+'4. ГПП-УЗПКТ-СЗСК'!AK205</f>
        <v>0</v>
      </c>
      <c r="AB273" s="687">
        <f t="shared" si="379"/>
        <v>0</v>
      </c>
      <c r="AC273" s="688" t="str">
        <f t="shared" si="380"/>
        <v>-</v>
      </c>
      <c r="AD273" s="687">
        <f t="shared" si="381"/>
        <v>0</v>
      </c>
      <c r="AE273" s="687">
        <f t="shared" si="382"/>
        <v>0</v>
      </c>
      <c r="AF273" s="687">
        <f t="shared" si="383"/>
        <v>0</v>
      </c>
      <c r="AG273" s="688" t="str">
        <f t="shared" si="384"/>
        <v>-</v>
      </c>
      <c r="AH273" s="687">
        <f>'4. ГПП-УЗПКТ-СЗСК'!AU197-'4. ГПП-УЗПКТ-СЗСК'!AU114+'4. ГПП-УЗПКТ-СЗСК'!AU205</f>
        <v>0</v>
      </c>
      <c r="AI273" s="687">
        <f>'4. ГПП-УЗПКТ-СЗСК'!AW197-'4. ГПП-УЗПКТ-СЗСК'!AW114+'4. ГПП-УЗПКТ-СЗСК'!AW205</f>
        <v>0</v>
      </c>
      <c r="AJ273" s="687">
        <f t="shared" si="385"/>
        <v>0</v>
      </c>
      <c r="AK273" s="688" t="str">
        <f t="shared" si="386"/>
        <v>-</v>
      </c>
      <c r="AL273" s="687">
        <f>'4. ГПП-УЗПКТ-СЗСК'!BA197-'4. ГПП-УЗПКТ-СЗСК'!BA114+'4. ГПП-УЗПКТ-СЗСК'!BA205</f>
        <v>0</v>
      </c>
      <c r="AM273" s="687">
        <f>'4. ГПП-УЗПКТ-СЗСК'!BC197-'4. ГПП-УЗПКТ-СЗСК'!BC114+'4. ГПП-УЗПКТ-СЗСК'!BC205</f>
        <v>0</v>
      </c>
      <c r="AN273" s="687">
        <f t="shared" si="387"/>
        <v>0</v>
      </c>
      <c r="AO273" s="688" t="str">
        <f t="shared" si="388"/>
        <v>-</v>
      </c>
      <c r="AP273" s="687">
        <f>'4. ГПП-УЗПКТ-СЗСК'!BG197-'4. ГПП-УЗПКТ-СЗСК'!BG114+'4. ГПП-УЗПКТ-СЗСК'!BG205</f>
        <v>0</v>
      </c>
      <c r="AQ273" s="687">
        <f>'4. ГПП-УЗПКТ-СЗСК'!BI197-'4. ГПП-УЗПКТ-СЗСК'!BI114+'4. ГПП-УЗПКТ-СЗСК'!BI205</f>
        <v>0</v>
      </c>
      <c r="AR273" s="687">
        <f t="shared" si="389"/>
        <v>0</v>
      </c>
      <c r="AS273" s="688" t="str">
        <f t="shared" si="390"/>
        <v>-</v>
      </c>
      <c r="AT273" s="687">
        <f t="shared" si="391"/>
        <v>0</v>
      </c>
      <c r="AU273" s="687">
        <f t="shared" si="392"/>
        <v>0</v>
      </c>
      <c r="AV273" s="687">
        <f t="shared" si="393"/>
        <v>0</v>
      </c>
      <c r="AW273" s="688" t="str">
        <f t="shared" si="394"/>
        <v>-</v>
      </c>
      <c r="AX273" s="687">
        <f>'4. ГПП-УЗПКТ-СЗСК'!BS197-'4. ГПП-УЗПКТ-СЗСК'!BS114+'4. ГПП-УЗПКТ-СЗСК'!BS205</f>
        <v>0</v>
      </c>
      <c r="AY273" s="687">
        <f>'4. ГПП-УЗПКТ-СЗСК'!BU197-'4. ГПП-УЗПКТ-СЗСК'!BU114+'4. ГПП-УЗПКТ-СЗСК'!BU205</f>
        <v>0</v>
      </c>
      <c r="AZ273" s="687">
        <f t="shared" si="395"/>
        <v>0</v>
      </c>
      <c r="BA273" s="688" t="str">
        <f t="shared" si="396"/>
        <v>-</v>
      </c>
      <c r="BB273" s="687">
        <f>'4. ГПП-УЗПКТ-СЗСК'!BY197-'4. ГПП-УЗПКТ-СЗСК'!BY114+'4. ГПП-УЗПКТ-СЗСК'!BY205</f>
        <v>0</v>
      </c>
      <c r="BC273" s="687">
        <f>'4. ГПП-УЗПКТ-СЗСК'!CA197-'4. ГПП-УЗПКТ-СЗСК'!CA114+'4. ГПП-УЗПКТ-СЗСК'!CA205</f>
        <v>0</v>
      </c>
      <c r="BD273" s="687">
        <f t="shared" si="397"/>
        <v>0</v>
      </c>
      <c r="BE273" s="688" t="str">
        <f t="shared" si="398"/>
        <v>-</v>
      </c>
      <c r="BF273" s="687">
        <f>'4. ГПП-УЗПКТ-СЗСК'!CE197-'4. ГПП-УЗПКТ-СЗСК'!CE114+'4. ГПП-УЗПКТ-СЗСК'!CE205</f>
        <v>0</v>
      </c>
      <c r="BG273" s="687">
        <f>'4. ГПП-УЗПКТ-СЗСК'!CG197-'4. ГПП-УЗПКТ-СЗСК'!CG114+'4. ГПП-УЗПКТ-СЗСК'!CG205</f>
        <v>0</v>
      </c>
      <c r="BH273" s="687">
        <f t="shared" si="399"/>
        <v>0</v>
      </c>
      <c r="BI273" s="688" t="str">
        <f t="shared" si="400"/>
        <v>-</v>
      </c>
      <c r="BJ273" s="687">
        <f t="shared" si="401"/>
        <v>0</v>
      </c>
      <c r="BK273" s="687">
        <f t="shared" si="402"/>
        <v>0</v>
      </c>
      <c r="BL273" s="687">
        <f t="shared" si="403"/>
        <v>0</v>
      </c>
      <c r="BM273" s="688" t="str">
        <f t="shared" si="404"/>
        <v>-</v>
      </c>
      <c r="BN273" s="687">
        <f>'4. ГПП-УЗПКТ-СЗСК'!CQ197-'4. ГПП-УЗПКТ-СЗСК'!CQ114+'4. ГПП-УЗПКТ-СЗСК'!CQ205</f>
        <v>0</v>
      </c>
      <c r="BO273" s="687">
        <f>'4. ГПП-УЗПКТ-СЗСК'!CS197-'4. ГПП-УЗПКТ-СЗСК'!CS114+'4. ГПП-УЗПКТ-СЗСК'!CS205</f>
        <v>0</v>
      </c>
      <c r="BP273" s="687">
        <f t="shared" si="405"/>
        <v>0</v>
      </c>
      <c r="BQ273" s="688" t="str">
        <f t="shared" si="406"/>
        <v>-</v>
      </c>
      <c r="BR273" s="687">
        <f>'4. ГПП-УЗПКТ-СЗСК'!CW197-'4. ГПП-УЗПКТ-СЗСК'!CW114+'4. ГПП-УЗПКТ-СЗСК'!CW205</f>
        <v>0</v>
      </c>
      <c r="BS273" s="687">
        <f>'4. ГПП-УЗПКТ-СЗСК'!CY197-'4. ГПП-УЗПКТ-СЗСК'!CY114+'4. ГПП-УЗПКТ-СЗСК'!CY205</f>
        <v>0</v>
      </c>
      <c r="BT273" s="687">
        <f t="shared" si="407"/>
        <v>0</v>
      </c>
      <c r="BU273" s="688" t="str">
        <f t="shared" si="408"/>
        <v>-</v>
      </c>
      <c r="BV273" s="687">
        <f>'4. ГПП-УЗПКТ-СЗСК'!DC197-'4. ГПП-УЗПКТ-СЗСК'!DC114+'4. ГПП-УЗПКТ-СЗСК'!DC205</f>
        <v>0</v>
      </c>
      <c r="BW273" s="687">
        <f>'4. ГПП-УЗПКТ-СЗСК'!DE197-'4. ГПП-УЗПКТ-СЗСК'!DE114+'4. ГПП-УЗПКТ-СЗСК'!DE205</f>
        <v>0</v>
      </c>
      <c r="BX273" s="687">
        <f t="shared" si="409"/>
        <v>0</v>
      </c>
      <c r="BY273" s="688" t="str">
        <f t="shared" si="410"/>
        <v>-</v>
      </c>
    </row>
    <row r="274" spans="2:77" ht="24" customHeight="1">
      <c r="B274" s="600"/>
      <c r="C274" s="605" t="s">
        <v>1701</v>
      </c>
      <c r="D274" s="528"/>
      <c r="E274" s="528"/>
      <c r="F274" s="529"/>
      <c r="G274" s="530" t="s">
        <v>1702</v>
      </c>
      <c r="H274" s="530"/>
      <c r="I274" s="521" t="s">
        <v>1438</v>
      </c>
      <c r="J274" s="687">
        <f t="shared" si="367"/>
        <v>0</v>
      </c>
      <c r="K274" s="687">
        <f t="shared" si="368"/>
        <v>0</v>
      </c>
      <c r="L274" s="687">
        <f t="shared" si="369"/>
        <v>0</v>
      </c>
      <c r="M274" s="688" t="str">
        <f t="shared" si="370"/>
        <v>-</v>
      </c>
      <c r="N274" s="687">
        <f t="shared" si="371"/>
        <v>0</v>
      </c>
      <c r="O274" s="687">
        <f t="shared" si="372"/>
        <v>0</v>
      </c>
      <c r="P274" s="687">
        <f t="shared" si="373"/>
        <v>0</v>
      </c>
      <c r="Q274" s="688" t="str">
        <f t="shared" si="374"/>
        <v>-</v>
      </c>
      <c r="R274" s="687">
        <f>'4. ГПП-УЗПКТ-СЗСК'!W198-'4. ГПП-УЗПКТ-СЗСК'!W97+'4. ГПП-УЗПКТ-СЗСК'!W206</f>
        <v>0</v>
      </c>
      <c r="S274" s="687">
        <f>'4. ГПП-УЗПКТ-СЗСК'!Y198-'4. ГПП-УЗПКТ-СЗСК'!Y97+'4. ГПП-УЗПКТ-СЗСК'!Y206</f>
        <v>0</v>
      </c>
      <c r="T274" s="687">
        <f t="shared" si="375"/>
        <v>0</v>
      </c>
      <c r="U274" s="688" t="str">
        <f t="shared" si="376"/>
        <v>-</v>
      </c>
      <c r="V274" s="687">
        <f>'4. ГПП-УЗПКТ-СЗСК'!AC198-'4. ГПП-УЗПКТ-СЗСК'!AC97+'4. ГПП-УЗПКТ-СЗСК'!AC206</f>
        <v>0</v>
      </c>
      <c r="W274" s="687">
        <f>'4. ГПП-УЗПКТ-СЗСК'!AE198-'4. ГПП-УЗПКТ-СЗСК'!AE97+'4. ГПП-УЗПКТ-СЗСК'!AE206</f>
        <v>0</v>
      </c>
      <c r="X274" s="687">
        <f t="shared" si="377"/>
        <v>0</v>
      </c>
      <c r="Y274" s="688" t="str">
        <f t="shared" si="378"/>
        <v>-</v>
      </c>
      <c r="Z274" s="687">
        <f>'4. ГПП-УЗПКТ-СЗСК'!AI198-'4. ГПП-УЗПКТ-СЗСК'!AI97+'4. ГПП-УЗПКТ-СЗСК'!AI206</f>
        <v>0</v>
      </c>
      <c r="AA274" s="687">
        <f>'4. ГПП-УЗПКТ-СЗСК'!AK198-'4. ГПП-УЗПКТ-СЗСК'!AK97+'4. ГПП-УЗПКТ-СЗСК'!AK206</f>
        <v>0</v>
      </c>
      <c r="AB274" s="687">
        <f t="shared" si="379"/>
        <v>0</v>
      </c>
      <c r="AC274" s="688" t="str">
        <f t="shared" si="380"/>
        <v>-</v>
      </c>
      <c r="AD274" s="687">
        <f t="shared" si="381"/>
        <v>0</v>
      </c>
      <c r="AE274" s="687">
        <f t="shared" si="382"/>
        <v>0</v>
      </c>
      <c r="AF274" s="687">
        <f t="shared" si="383"/>
        <v>0</v>
      </c>
      <c r="AG274" s="688" t="str">
        <f t="shared" si="384"/>
        <v>-</v>
      </c>
      <c r="AH274" s="687">
        <f>'4. ГПП-УЗПКТ-СЗСК'!AU198-'4. ГПП-УЗПКТ-СЗСК'!AU97+'4. ГПП-УЗПКТ-СЗСК'!AU206</f>
        <v>0</v>
      </c>
      <c r="AI274" s="687">
        <f>'4. ГПП-УЗПКТ-СЗСК'!AW198-'4. ГПП-УЗПКТ-СЗСК'!AW97+'4. ГПП-УЗПКТ-СЗСК'!AW206</f>
        <v>0</v>
      </c>
      <c r="AJ274" s="687">
        <f t="shared" si="385"/>
        <v>0</v>
      </c>
      <c r="AK274" s="688" t="str">
        <f t="shared" si="386"/>
        <v>-</v>
      </c>
      <c r="AL274" s="687">
        <f>'4. ГПП-УЗПКТ-СЗСК'!BA198-'4. ГПП-УЗПКТ-СЗСК'!BA97+'4. ГПП-УЗПКТ-СЗСК'!BA206</f>
        <v>0</v>
      </c>
      <c r="AM274" s="687">
        <f>'4. ГПП-УЗПКТ-СЗСК'!BC198-'4. ГПП-УЗПКТ-СЗСК'!BC97+'4. ГПП-УЗПКТ-СЗСК'!BC206</f>
        <v>0</v>
      </c>
      <c r="AN274" s="687">
        <f t="shared" si="387"/>
        <v>0</v>
      </c>
      <c r="AO274" s="688" t="str">
        <f t="shared" si="388"/>
        <v>-</v>
      </c>
      <c r="AP274" s="687">
        <f>'4. ГПП-УЗПКТ-СЗСК'!BG198-'4. ГПП-УЗПКТ-СЗСК'!BG97+'4. ГПП-УЗПКТ-СЗСК'!BG206</f>
        <v>0</v>
      </c>
      <c r="AQ274" s="687">
        <f>'4. ГПП-УЗПКТ-СЗСК'!BI198-'4. ГПП-УЗПКТ-СЗСК'!BI97+'4. ГПП-УЗПКТ-СЗСК'!BI206</f>
        <v>0</v>
      </c>
      <c r="AR274" s="687">
        <f t="shared" si="389"/>
        <v>0</v>
      </c>
      <c r="AS274" s="688" t="str">
        <f t="shared" si="390"/>
        <v>-</v>
      </c>
      <c r="AT274" s="687">
        <f t="shared" si="391"/>
        <v>0</v>
      </c>
      <c r="AU274" s="687">
        <f t="shared" si="392"/>
        <v>0</v>
      </c>
      <c r="AV274" s="687">
        <f t="shared" si="393"/>
        <v>0</v>
      </c>
      <c r="AW274" s="688" t="str">
        <f t="shared" si="394"/>
        <v>-</v>
      </c>
      <c r="AX274" s="687">
        <f>'4. ГПП-УЗПКТ-СЗСК'!BS198-'4. ГПП-УЗПКТ-СЗСК'!BS97+'4. ГПП-УЗПКТ-СЗСК'!BS206</f>
        <v>0</v>
      </c>
      <c r="AY274" s="687">
        <f>'4. ГПП-УЗПКТ-СЗСК'!BU198-'4. ГПП-УЗПКТ-СЗСК'!BU97+'4. ГПП-УЗПКТ-СЗСК'!BU206</f>
        <v>0</v>
      </c>
      <c r="AZ274" s="687">
        <f t="shared" si="395"/>
        <v>0</v>
      </c>
      <c r="BA274" s="688" t="str">
        <f t="shared" si="396"/>
        <v>-</v>
      </c>
      <c r="BB274" s="687">
        <f>'4. ГПП-УЗПКТ-СЗСК'!BY198-'4. ГПП-УЗПКТ-СЗСК'!BY97+'4. ГПП-УЗПКТ-СЗСК'!BY206</f>
        <v>0</v>
      </c>
      <c r="BC274" s="687">
        <f>'4. ГПП-УЗПКТ-СЗСК'!CA198-'4. ГПП-УЗПКТ-СЗСК'!CA97+'4. ГПП-УЗПКТ-СЗСК'!CA206</f>
        <v>0</v>
      </c>
      <c r="BD274" s="687">
        <f t="shared" si="397"/>
        <v>0</v>
      </c>
      <c r="BE274" s="688" t="str">
        <f t="shared" si="398"/>
        <v>-</v>
      </c>
      <c r="BF274" s="687">
        <f>'4. ГПП-УЗПКТ-СЗСК'!CE198-'4. ГПП-УЗПКТ-СЗСК'!CE97+'4. ГПП-УЗПКТ-СЗСК'!CE206</f>
        <v>0</v>
      </c>
      <c r="BG274" s="687">
        <f>'4. ГПП-УЗПКТ-СЗСК'!CG198-'4. ГПП-УЗПКТ-СЗСК'!CG97+'4. ГПП-УЗПКТ-СЗСК'!CG206</f>
        <v>0</v>
      </c>
      <c r="BH274" s="687">
        <f t="shared" si="399"/>
        <v>0</v>
      </c>
      <c r="BI274" s="688" t="str">
        <f t="shared" si="400"/>
        <v>-</v>
      </c>
      <c r="BJ274" s="687">
        <f t="shared" si="401"/>
        <v>0</v>
      </c>
      <c r="BK274" s="687">
        <f t="shared" si="402"/>
        <v>0</v>
      </c>
      <c r="BL274" s="687">
        <f t="shared" si="403"/>
        <v>0</v>
      </c>
      <c r="BM274" s="688" t="str">
        <f t="shared" si="404"/>
        <v>-</v>
      </c>
      <c r="BN274" s="687">
        <f>'4. ГПП-УЗПКТ-СЗСК'!CQ198-'4. ГПП-УЗПКТ-СЗСК'!CQ97+'4. ГПП-УЗПКТ-СЗСК'!CQ206</f>
        <v>0</v>
      </c>
      <c r="BO274" s="687">
        <f>'4. ГПП-УЗПКТ-СЗСК'!CS198-'4. ГПП-УЗПКТ-СЗСК'!CS97+'4. ГПП-УЗПКТ-СЗСК'!CS206</f>
        <v>0</v>
      </c>
      <c r="BP274" s="687">
        <f t="shared" si="405"/>
        <v>0</v>
      </c>
      <c r="BQ274" s="688" t="str">
        <f t="shared" si="406"/>
        <v>-</v>
      </c>
      <c r="BR274" s="687">
        <f>'4. ГПП-УЗПКТ-СЗСК'!CW198-'4. ГПП-УЗПКТ-СЗСК'!CW97+'4. ГПП-УЗПКТ-СЗСК'!CW206</f>
        <v>0</v>
      </c>
      <c r="BS274" s="687">
        <f>'4. ГПП-УЗПКТ-СЗСК'!CY198-'4. ГПП-УЗПКТ-СЗСК'!CY97+'4. ГПП-УЗПКТ-СЗСК'!CY206</f>
        <v>0</v>
      </c>
      <c r="BT274" s="687">
        <f t="shared" si="407"/>
        <v>0</v>
      </c>
      <c r="BU274" s="688" t="str">
        <f t="shared" si="408"/>
        <v>-</v>
      </c>
      <c r="BV274" s="687">
        <f>'4. ГПП-УЗПКТ-СЗСК'!DC198-'4. ГПП-УЗПКТ-СЗСК'!DC97+'4. ГПП-УЗПКТ-СЗСК'!DC206</f>
        <v>0</v>
      </c>
      <c r="BW274" s="687">
        <f>'4. ГПП-УЗПКТ-СЗСК'!DE198-'4. ГПП-УЗПКТ-СЗСК'!DE97+'4. ГПП-УЗПКТ-СЗСК'!DE206</f>
        <v>0</v>
      </c>
      <c r="BX274" s="687">
        <f t="shared" si="409"/>
        <v>0</v>
      </c>
      <c r="BY274" s="688" t="str">
        <f t="shared" si="410"/>
        <v>-</v>
      </c>
    </row>
    <row r="275" spans="2:77" ht="240" customHeight="1">
      <c r="B275" s="491" t="s">
        <v>968</v>
      </c>
      <c r="C275" s="599" t="s">
        <v>1703</v>
      </c>
      <c r="D275" s="528"/>
      <c r="E275" s="528"/>
      <c r="F275" s="529"/>
      <c r="G275" s="530" t="s">
        <v>1704</v>
      </c>
      <c r="H275" s="530"/>
      <c r="I275" s="521" t="s">
        <v>1438</v>
      </c>
      <c r="J275" s="687">
        <f t="shared" si="367"/>
        <v>23318.799999999996</v>
      </c>
      <c r="K275" s="687">
        <f t="shared" si="368"/>
        <v>0</v>
      </c>
      <c r="L275" s="687">
        <f t="shared" si="369"/>
        <v>-23318.799999999996</v>
      </c>
      <c r="M275" s="688">
        <f t="shared" si="370"/>
        <v>0</v>
      </c>
      <c r="N275" s="687">
        <f t="shared" si="371"/>
        <v>6187.2</v>
      </c>
      <c r="O275" s="687">
        <f t="shared" si="372"/>
        <v>0</v>
      </c>
      <c r="P275" s="687">
        <f t="shared" si="373"/>
        <v>-6187.2</v>
      </c>
      <c r="Q275" s="688">
        <f t="shared" si="374"/>
        <v>0</v>
      </c>
      <c r="R275" s="687">
        <f>'4. ГПП-УЗПКТ-СЗСК'!W93+'4. ГПП-УЗПКТ-СЗСК'!W95+'4. ГПП-УЗПКТ-СЗСК'!W112+'4. ГПП-УЗПКТ-СЗСК'!W126+'4. ГПП-УЗПКТ-СЗСК'!W139+'4. ГПП-УЗПКТ-СЗСК'!W140+'4. ГПП-УЗПКТ-СЗСК'!W150+'4. ГПП-УЗПКТ-СЗСК'!W153+'4. ГПП-УЗПКТ-СЗСК'!W156+'4. ГПП-УЗПКТ-СЗСК'!W160+'4. ГПП-УЗПКТ-СЗСК'!W164+'4. ГПП-УЗПКТ-СЗСК'!W165+'4. ГПП-УЗПКТ-СЗСК'!W185/1000+'4. ГПП-УЗПКТ-СЗСК'!W187+'4. ГПП-УЗПКТ-СЗСК'!W202+'4. ГПП-УЗПКТ-СЗСК'!W203+'4. ГПП-УЗПКТ-СЗСК'!W204+'4. ГПП-УЗПКТ-СЗСК'!W118+'4. ГПП-УЗПКТ-СЗСК'!W142+'4. ГПП-УЗПКТ-СЗСК'!W143+'4. ГПП-УЗПКТ-СЗСК'!W144+'4. ГПП-УЗПКТ-СЗСК'!W145+'4. ГПП-УЗПКТ-СЗСК'!W147+'4. ГПП-УЗПКТ-СЗСК'!W148+'4. ГПП-УЗПКТ-СЗСК'!W151+'4. ГПП-УЗПКТ-СЗСК'!W154+'4. ГПП-УЗПКТ-СЗСК'!W158+'4. ГПП-УЗПКТ-СЗСК'!W161+'4. ГПП-УЗПКТ-СЗСК'!W166+'4. ГПП-УЗПКТ-СЗСК'!W186/1000+'4. ГПП-УЗПКТ-СЗСК'!W188+'4. ГПП-УЗПКТ-СЗСК'!W127+'4. ГПП-УЗПКТ-СЗСК'!W114+'4. ГПП-УЗПКТ-СЗСК'!W205+'4. ГПП-УЗПКТ-СЗСК'!W97+'4. ГПП-УЗПКТ-СЗСК'!W206</f>
        <v>2145</v>
      </c>
      <c r="S275" s="687">
        <f>'4. ГПП-УЗПКТ-СЗСК'!Y93+'4. ГПП-УЗПКТ-СЗСК'!Y95+'4. ГПП-УЗПКТ-СЗСК'!Y112+'4. ГПП-УЗПКТ-СЗСК'!Y126+'4. ГПП-УЗПКТ-СЗСК'!Y139+'4. ГПП-УЗПКТ-СЗСК'!Y140+'4. ГПП-УЗПКТ-СЗСК'!Y150+'4. ГПП-УЗПКТ-СЗСК'!Y153+'4. ГПП-УЗПКТ-СЗСК'!Y156+'4. ГПП-УЗПКТ-СЗСК'!Y160+'4. ГПП-УЗПКТ-СЗСК'!Y164+'4. ГПП-УЗПКТ-СЗСК'!Y165+'4. ГПП-УЗПКТ-СЗСК'!Y185/1000+'4. ГПП-УЗПКТ-СЗСК'!Y187+'4. ГПП-УЗПКТ-СЗСК'!Y202+'4. ГПП-УЗПКТ-СЗСК'!Y203+'4. ГПП-УЗПКТ-СЗСК'!Y204+'4. ГПП-УЗПКТ-СЗСК'!Y118+'4. ГПП-УЗПКТ-СЗСК'!Y142+'4. ГПП-УЗПКТ-СЗСК'!Y143+'4. ГПП-УЗПКТ-СЗСК'!Y144+'4. ГПП-УЗПКТ-СЗСК'!Y145+'4. ГПП-УЗПКТ-СЗСК'!Y147+'4. ГПП-УЗПКТ-СЗСК'!Y148+'4. ГПП-УЗПКТ-СЗСК'!Y151+'4. ГПП-УЗПКТ-СЗСК'!Y154+'4. ГПП-УЗПКТ-СЗСК'!Y158+'4. ГПП-УЗПКТ-СЗСК'!Y161+'4. ГПП-УЗПКТ-СЗСК'!Y166+'4. ГПП-УЗПКТ-СЗСК'!Y186/1000+'4. ГПП-УЗПКТ-СЗСК'!Y188+'4. ГПП-УЗПКТ-СЗСК'!Y127+'4. ГПП-УЗПКТ-СЗСК'!Y114+'4. ГПП-УЗПКТ-СЗСК'!Y205+'4. ГПП-УЗПКТ-СЗСК'!Y97+'4. ГПП-УЗПКТ-СЗСК'!Y206</f>
        <v>0</v>
      </c>
      <c r="T275" s="687">
        <f t="shared" si="375"/>
        <v>-2145</v>
      </c>
      <c r="U275" s="688">
        <f t="shared" si="376"/>
        <v>0</v>
      </c>
      <c r="V275" s="687">
        <f>'4. ГПП-УЗПКТ-СЗСК'!AC93+'4. ГПП-УЗПКТ-СЗСК'!AC95+'4. ГПП-УЗПКТ-СЗСК'!AC112+'4. ГПП-УЗПКТ-СЗСК'!AC126+'4. ГПП-УЗПКТ-СЗСК'!AC139+'4. ГПП-УЗПКТ-СЗСК'!AC140+'4. ГПП-УЗПКТ-СЗСК'!AC150+'4. ГПП-УЗПКТ-СЗСК'!AC153+'4. ГПП-УЗПКТ-СЗСК'!AC156+'4. ГПП-УЗПКТ-СЗСК'!AC160+'4. ГПП-УЗПКТ-СЗСК'!AC164+'4. ГПП-УЗПКТ-СЗСК'!AC165+'4. ГПП-УЗПКТ-СЗСК'!AC185/1000+'4. ГПП-УЗПКТ-СЗСК'!AC187+'4. ГПП-УЗПКТ-СЗСК'!AC202+'4. ГПП-УЗПКТ-СЗСК'!AC203+'4. ГПП-УЗПКТ-СЗСК'!AC204+'4. ГПП-УЗПКТ-СЗСК'!AC118+'4. ГПП-УЗПКТ-СЗСК'!AC142+'4. ГПП-УЗПКТ-СЗСК'!AC143+'4. ГПП-УЗПКТ-СЗСК'!AC144+'4. ГПП-УЗПКТ-СЗСК'!AC145+'4. ГПП-УЗПКТ-СЗСК'!AC147+'4. ГПП-УЗПКТ-СЗСК'!AC148+'4. ГПП-УЗПКТ-СЗСК'!AC151+'4. ГПП-УЗПКТ-СЗСК'!AC154+'4. ГПП-УЗПКТ-СЗСК'!AC158+'4. ГПП-УЗПКТ-СЗСК'!AC161+'4. ГПП-УЗПКТ-СЗСК'!AC166+'4. ГПП-УЗПКТ-СЗСК'!AC186/1000+'4. ГПП-УЗПКТ-СЗСК'!AC188+'4. ГПП-УЗПКТ-СЗСК'!AC127+'4. ГПП-УЗПКТ-СЗСК'!AC114+'4. ГПП-УЗПКТ-СЗСК'!AC205+'4. ГПП-УЗПКТ-СЗСК'!AC97+'4. ГПП-УЗПКТ-СЗСК'!AC206</f>
        <v>1923.2</v>
      </c>
      <c r="W275" s="687">
        <f>'4. ГПП-УЗПКТ-СЗСК'!AE93+'4. ГПП-УЗПКТ-СЗСК'!AE95+'4. ГПП-УЗПКТ-СЗСК'!AE112+'4. ГПП-УЗПКТ-СЗСК'!AE126+'4. ГПП-УЗПКТ-СЗСК'!AE139+'4. ГПП-УЗПКТ-СЗСК'!AE140+'4. ГПП-УЗПКТ-СЗСК'!AE150+'4. ГПП-УЗПКТ-СЗСК'!AE153+'4. ГПП-УЗПКТ-СЗСК'!AE156+'4. ГПП-УЗПКТ-СЗСК'!AE160+'4. ГПП-УЗПКТ-СЗСК'!AE164+'4. ГПП-УЗПКТ-СЗСК'!AE165+'4. ГПП-УЗПКТ-СЗСК'!AE185/1000+'4. ГПП-УЗПКТ-СЗСК'!AE187+'4. ГПП-УЗПКТ-СЗСК'!AE202+'4. ГПП-УЗПКТ-СЗСК'!AE203+'4. ГПП-УЗПКТ-СЗСК'!AE204+'4. ГПП-УЗПКТ-СЗСК'!AE118+'4. ГПП-УЗПКТ-СЗСК'!AE142+'4. ГПП-УЗПКТ-СЗСК'!AE143+'4. ГПП-УЗПКТ-СЗСК'!AE144+'4. ГПП-УЗПКТ-СЗСК'!AE145+'4. ГПП-УЗПКТ-СЗСК'!AE147+'4. ГПП-УЗПКТ-СЗСК'!AE148+'4. ГПП-УЗПКТ-СЗСК'!AE151+'4. ГПП-УЗПКТ-СЗСК'!AE154+'4. ГПП-УЗПКТ-СЗСК'!AE158+'4. ГПП-УЗПКТ-СЗСК'!AE161+'4. ГПП-УЗПКТ-СЗСК'!AE166+'4. ГПП-УЗПКТ-СЗСК'!AE186/1000+'4. ГПП-УЗПКТ-СЗСК'!AE188+'4. ГПП-УЗПКТ-СЗСК'!AE127+'4. ГПП-УЗПКТ-СЗСК'!AE114+'4. ГПП-УЗПКТ-СЗСК'!AE205+'4. ГПП-УЗПКТ-СЗСК'!AE97+'4. ГПП-УЗПКТ-СЗСК'!AE206</f>
        <v>0</v>
      </c>
      <c r="X275" s="687">
        <f t="shared" si="377"/>
        <v>-1923.2</v>
      </c>
      <c r="Y275" s="688">
        <f t="shared" si="378"/>
        <v>0</v>
      </c>
      <c r="Z275" s="687">
        <f>'4. ГПП-УЗПКТ-СЗСК'!AI93+'4. ГПП-УЗПКТ-СЗСК'!AI95+'4. ГПП-УЗПКТ-СЗСК'!AI112+'4. ГПП-УЗПКТ-СЗСК'!AI126+'4. ГПП-УЗПКТ-СЗСК'!AI139+'4. ГПП-УЗПКТ-СЗСК'!AI140+'4. ГПП-УЗПКТ-СЗСК'!AI150+'4. ГПП-УЗПКТ-СЗСК'!AI153+'4. ГПП-УЗПКТ-СЗСК'!AI156+'4. ГПП-УЗПКТ-СЗСК'!AI160+'4. ГПП-УЗПКТ-СЗСК'!AI164+'4. ГПП-УЗПКТ-СЗСК'!AI165+'4. ГПП-УЗПКТ-СЗСК'!AI185/1000+'4. ГПП-УЗПКТ-СЗСК'!AI187+'4. ГПП-УЗПКТ-СЗСК'!AI202+'4. ГПП-УЗПКТ-СЗСК'!AI203+'4. ГПП-УЗПКТ-СЗСК'!AI204+'4. ГПП-УЗПКТ-СЗСК'!AI118+'4. ГПП-УЗПКТ-СЗСК'!AI142+'4. ГПП-УЗПКТ-СЗСК'!AI143+'4. ГПП-УЗПКТ-СЗСК'!AI144+'4. ГПП-УЗПКТ-СЗСК'!AI145+'4. ГПП-УЗПКТ-СЗСК'!AI147+'4. ГПП-УЗПКТ-СЗСК'!AI148+'4. ГПП-УЗПКТ-СЗСК'!AI151+'4. ГПП-УЗПКТ-СЗСК'!AI154+'4. ГПП-УЗПКТ-СЗСК'!AI158+'4. ГПП-УЗПКТ-СЗСК'!AI161+'4. ГПП-УЗПКТ-СЗСК'!AI166+'4. ГПП-УЗПКТ-СЗСК'!AI186/1000+'4. ГПП-УЗПКТ-СЗСК'!AI188+'4. ГПП-УЗПКТ-СЗСК'!AI127+'4. ГПП-УЗПКТ-СЗСК'!AI114+'4. ГПП-УЗПКТ-СЗСК'!AI205+'4. ГПП-УЗПКТ-СЗСК'!AI97+'4. ГПП-УЗПКТ-СЗСК'!AI206</f>
        <v>2119</v>
      </c>
      <c r="AA275" s="687">
        <f>'4. ГПП-УЗПКТ-СЗСК'!AK93+'4. ГПП-УЗПКТ-СЗСК'!AK95+'4. ГПП-УЗПКТ-СЗСК'!AK112+'4. ГПП-УЗПКТ-СЗСК'!AK126+'4. ГПП-УЗПКТ-СЗСК'!AK139+'4. ГПП-УЗПКТ-СЗСК'!AK140+'4. ГПП-УЗПКТ-СЗСК'!AK150+'4. ГПП-УЗПКТ-СЗСК'!AK153+'4. ГПП-УЗПКТ-СЗСК'!AK156+'4. ГПП-УЗПКТ-СЗСК'!AK160+'4. ГПП-УЗПКТ-СЗСК'!AK164+'4. ГПП-УЗПКТ-СЗСК'!AK165+'4. ГПП-УЗПКТ-СЗСК'!AK185/1000+'4. ГПП-УЗПКТ-СЗСК'!AK187+'4. ГПП-УЗПКТ-СЗСК'!AK202+'4. ГПП-УЗПКТ-СЗСК'!AK203+'4. ГПП-УЗПКТ-СЗСК'!AK204+'4. ГПП-УЗПКТ-СЗСК'!AK118+'4. ГПП-УЗПКТ-СЗСК'!AK142+'4. ГПП-УЗПКТ-СЗСК'!AK143+'4. ГПП-УЗПКТ-СЗСК'!AK144+'4. ГПП-УЗПКТ-СЗСК'!AK145+'4. ГПП-УЗПКТ-СЗСК'!AK147+'4. ГПП-УЗПКТ-СЗСК'!AK148+'4. ГПП-УЗПКТ-СЗСК'!AK151+'4. ГПП-УЗПКТ-СЗСК'!AK154+'4. ГПП-УЗПКТ-СЗСК'!AK158+'4. ГПП-УЗПКТ-СЗСК'!AK161+'4. ГПП-УЗПКТ-СЗСК'!AK166+'4. ГПП-УЗПКТ-СЗСК'!AK186/1000+'4. ГПП-УЗПКТ-СЗСК'!AK188+'4. ГПП-УЗПКТ-СЗСК'!AK127+'4. ГПП-УЗПКТ-СЗСК'!AK114+'4. ГПП-УЗПКТ-СЗСК'!AK205+'4. ГПП-УЗПКТ-СЗСК'!AK97+'4. ГПП-УЗПКТ-СЗСК'!AK206</f>
        <v>0</v>
      </c>
      <c r="AB275" s="687">
        <f t="shared" si="379"/>
        <v>-2119</v>
      </c>
      <c r="AC275" s="688">
        <f t="shared" si="380"/>
        <v>0</v>
      </c>
      <c r="AD275" s="687">
        <f t="shared" si="381"/>
        <v>6031.4</v>
      </c>
      <c r="AE275" s="687">
        <f t="shared" si="382"/>
        <v>0</v>
      </c>
      <c r="AF275" s="687">
        <f t="shared" si="383"/>
        <v>-6031.4</v>
      </c>
      <c r="AG275" s="688">
        <f t="shared" si="384"/>
        <v>0</v>
      </c>
      <c r="AH275" s="687">
        <f>'4. ГПП-УЗПКТ-СЗСК'!AU93+'4. ГПП-УЗПКТ-СЗСК'!AU95+'4. ГПП-УЗПКТ-СЗСК'!AU112+'4. ГПП-УЗПКТ-СЗСК'!AU126+'4. ГПП-УЗПКТ-СЗСК'!AU139+'4. ГПП-УЗПКТ-СЗСК'!AU140+'4. ГПП-УЗПКТ-СЗСК'!AU150+'4. ГПП-УЗПКТ-СЗСК'!AU153+'4. ГПП-УЗПКТ-СЗСК'!AU156+'4. ГПП-УЗПКТ-СЗСК'!AU160+'4. ГПП-УЗПКТ-СЗСК'!AU164+'4. ГПП-УЗПКТ-СЗСК'!AU165+'4. ГПП-УЗПКТ-СЗСК'!AU185/1000+'4. ГПП-УЗПКТ-СЗСК'!AU187+'4. ГПП-УЗПКТ-СЗСК'!AU202+'4. ГПП-УЗПКТ-СЗСК'!AU203+'4. ГПП-УЗПКТ-СЗСК'!AU204+'4. ГПП-УЗПКТ-СЗСК'!AU118+'4. ГПП-УЗПКТ-СЗСК'!AU142+'4. ГПП-УЗПКТ-СЗСК'!AU143+'4. ГПП-УЗПКТ-СЗСК'!AU144+'4. ГПП-УЗПКТ-СЗСК'!AU145+'4. ГПП-УЗПКТ-СЗСК'!AU147+'4. ГПП-УЗПКТ-СЗСК'!AU148+'4. ГПП-УЗПКТ-СЗСК'!AU151+'4. ГПП-УЗПКТ-СЗСК'!AU154+'4. ГПП-УЗПКТ-СЗСК'!AU158+'4. ГПП-УЗПКТ-СЗСК'!AU161+'4. ГПП-УЗПКТ-СЗСК'!AU166+'4. ГПП-УЗПКТ-СЗСК'!AU186/1000+'4. ГПП-УЗПКТ-СЗСК'!AU188+'4. ГПП-УЗПКТ-СЗСК'!AU127+'4. ГПП-УЗПКТ-СЗСК'!AU114+'4. ГПП-УЗПКТ-СЗСК'!AU205+'4. ГПП-УЗПКТ-СЗСК'!AU97+'4. ГПП-УЗПКТ-СЗСК'!AU206</f>
        <v>2056</v>
      </c>
      <c r="AI275" s="687">
        <f>'4. ГПП-УЗПКТ-СЗСК'!AW93+'4. ГПП-УЗПКТ-СЗСК'!AW95+'4. ГПП-УЗПКТ-СЗСК'!AW112+'4. ГПП-УЗПКТ-СЗСК'!AW126+'4. ГПП-УЗПКТ-СЗСК'!AW139+'4. ГПП-УЗПКТ-СЗСК'!AW140+'4. ГПП-УЗПКТ-СЗСК'!AW150+'4. ГПП-УЗПКТ-СЗСК'!AW153+'4. ГПП-УЗПКТ-СЗСК'!AW156+'4. ГПП-УЗПКТ-СЗСК'!AW160+'4. ГПП-УЗПКТ-СЗСК'!AW164+'4. ГПП-УЗПКТ-СЗСК'!AW165+'4. ГПП-УЗПКТ-СЗСК'!AW185/1000+'4. ГПП-УЗПКТ-СЗСК'!AW187+'4. ГПП-УЗПКТ-СЗСК'!AW202+'4. ГПП-УЗПКТ-СЗСК'!AW203+'4. ГПП-УЗПКТ-СЗСК'!AW204+'4. ГПП-УЗПКТ-СЗСК'!AW118+'4. ГПП-УЗПКТ-СЗСК'!AW142+'4. ГПП-УЗПКТ-СЗСК'!AW143+'4. ГПП-УЗПКТ-СЗСК'!AW144+'4. ГПП-УЗПКТ-СЗСК'!AW145+'4. ГПП-УЗПКТ-СЗСК'!AW147+'4. ГПП-УЗПКТ-СЗСК'!AW148+'4. ГПП-УЗПКТ-СЗСК'!AW151+'4. ГПП-УЗПКТ-СЗСК'!AW154+'4. ГПП-УЗПКТ-СЗСК'!AW158+'4. ГПП-УЗПКТ-СЗСК'!AW161+'4. ГПП-УЗПКТ-СЗСК'!AW166+'4. ГПП-УЗПКТ-СЗСК'!AW186/1000+'4. ГПП-УЗПКТ-СЗСК'!AW188+'4. ГПП-УЗПКТ-СЗСК'!AW127+'4. ГПП-УЗПКТ-СЗСК'!AW114+'4. ГПП-УЗПКТ-СЗСК'!AW205+'4. ГПП-УЗПКТ-СЗСК'!AW97+'4. ГПП-УЗПКТ-СЗСК'!AW206</f>
        <v>0</v>
      </c>
      <c r="AJ275" s="687">
        <f t="shared" si="385"/>
        <v>-2056</v>
      </c>
      <c r="AK275" s="688">
        <f t="shared" si="386"/>
        <v>0</v>
      </c>
      <c r="AL275" s="687">
        <f>'4. ГПП-УЗПКТ-СЗСК'!BA93+'4. ГПП-УЗПКТ-СЗСК'!BA95+'4. ГПП-УЗПКТ-СЗСК'!BA112+'4. ГПП-УЗПКТ-СЗСК'!BA126+'4. ГПП-УЗПКТ-СЗСК'!BA139+'4. ГПП-УЗПКТ-СЗСК'!BA140+'4. ГПП-УЗПКТ-СЗСК'!BA150+'4. ГПП-УЗПКТ-СЗСК'!BA153+'4. ГПП-УЗПКТ-СЗСК'!BA156+'4. ГПП-УЗПКТ-СЗСК'!BA160+'4. ГПП-УЗПКТ-СЗСК'!BA164+'4. ГПП-УЗПКТ-СЗСК'!BA165+'4. ГПП-УЗПКТ-СЗСК'!BA185/1000+'4. ГПП-УЗПКТ-СЗСК'!BA187+'4. ГПП-УЗПКТ-СЗСК'!BA202+'4. ГПП-УЗПКТ-СЗСК'!BA203+'4. ГПП-УЗПКТ-СЗСК'!BA204+'4. ГПП-УЗПКТ-СЗСК'!BA118+'4. ГПП-УЗПКТ-СЗСК'!BA142+'4. ГПП-УЗПКТ-СЗСК'!BA143+'4. ГПП-УЗПКТ-СЗСК'!BA144+'4. ГПП-УЗПКТ-СЗСК'!BA145+'4. ГПП-УЗПКТ-СЗСК'!BA147+'4. ГПП-УЗПКТ-СЗСК'!BA148+'4. ГПП-УЗПКТ-СЗСК'!BA151+'4. ГПП-УЗПКТ-СЗСК'!BA154+'4. ГПП-УЗПКТ-СЗСК'!BA158+'4. ГПП-УЗПКТ-СЗСК'!BA161+'4. ГПП-УЗПКТ-СЗСК'!BA166+'4. ГПП-УЗПКТ-СЗСК'!BA186/1000+'4. ГПП-УЗПКТ-СЗСК'!BA188+'4. ГПП-УЗПКТ-СЗСК'!BA127+'4. ГПП-УЗПКТ-СЗСК'!BA114+'4. ГПП-УЗПКТ-СЗСК'!BA205+'4. ГПП-УЗПКТ-СЗСК'!BA97+'4. ГПП-УЗПКТ-СЗСК'!BA206</f>
        <v>2088.9</v>
      </c>
      <c r="AM275" s="687">
        <f>'4. ГПП-УЗПКТ-СЗСК'!BC93+'4. ГПП-УЗПКТ-СЗСК'!BC95+'4. ГПП-УЗПКТ-СЗСК'!BC112+'4. ГПП-УЗПКТ-СЗСК'!BC126+'4. ГПП-УЗПКТ-СЗСК'!BC139+'4. ГПП-УЗПКТ-СЗСК'!BC140+'4. ГПП-УЗПКТ-СЗСК'!BC150+'4. ГПП-УЗПКТ-СЗСК'!BC153+'4. ГПП-УЗПКТ-СЗСК'!BC156+'4. ГПП-УЗПКТ-СЗСК'!BC160+'4. ГПП-УЗПКТ-СЗСК'!BC164+'4. ГПП-УЗПКТ-СЗСК'!BC165+'4. ГПП-УЗПКТ-СЗСК'!BC185/1000+'4. ГПП-УЗПКТ-СЗСК'!BC187+'4. ГПП-УЗПКТ-СЗСК'!BC202+'4. ГПП-УЗПКТ-СЗСК'!BC203+'4. ГПП-УЗПКТ-СЗСК'!BC204+'4. ГПП-УЗПКТ-СЗСК'!BC118+'4. ГПП-УЗПКТ-СЗСК'!BC142+'4. ГПП-УЗПКТ-СЗСК'!BC143+'4. ГПП-УЗПКТ-СЗСК'!BC144+'4. ГПП-УЗПКТ-СЗСК'!BC145+'4. ГПП-УЗПКТ-СЗСК'!BC147+'4. ГПП-УЗПКТ-СЗСК'!BC148+'4. ГПП-УЗПКТ-СЗСК'!BC151+'4. ГПП-УЗПКТ-СЗСК'!BC154+'4. ГПП-УЗПКТ-СЗСК'!BC158+'4. ГПП-УЗПКТ-СЗСК'!BC161+'4. ГПП-УЗПКТ-СЗСК'!BC166+'4. ГПП-УЗПКТ-СЗСК'!BC186/1000+'4. ГПП-УЗПКТ-СЗСК'!BC188+'4. ГПП-УЗПКТ-СЗСК'!BC127+'4. ГПП-УЗПКТ-СЗСК'!BC114+'4. ГПП-УЗПКТ-СЗСК'!BC205+'4. ГПП-УЗПКТ-СЗСК'!BC97+'4. ГПП-УЗПКТ-СЗСК'!BC206</f>
        <v>0</v>
      </c>
      <c r="AN275" s="687">
        <f t="shared" si="387"/>
        <v>-2088.9</v>
      </c>
      <c r="AO275" s="688">
        <f t="shared" si="388"/>
        <v>0</v>
      </c>
      <c r="AP275" s="687">
        <f>'4. ГПП-УЗПКТ-СЗСК'!BG93+'4. ГПП-УЗПКТ-СЗСК'!BG95+'4. ГПП-УЗПКТ-СЗСК'!BG112+'4. ГПП-УЗПКТ-СЗСК'!BG126+'4. ГПП-УЗПКТ-СЗСК'!BG139+'4. ГПП-УЗПКТ-СЗСК'!BG140+'4. ГПП-УЗПКТ-СЗСК'!BG150+'4. ГПП-УЗПКТ-СЗСК'!BG153+'4. ГПП-УЗПКТ-СЗСК'!BG156+'4. ГПП-УЗПКТ-СЗСК'!BG160+'4. ГПП-УЗПКТ-СЗСК'!BG164+'4. ГПП-УЗПКТ-СЗСК'!BG165+'4. ГПП-УЗПКТ-СЗСК'!BG185/1000+'4. ГПП-УЗПКТ-СЗСК'!BG187+'4. ГПП-УЗПКТ-СЗСК'!BG202+'4. ГПП-УЗПКТ-СЗСК'!BG203+'4. ГПП-УЗПКТ-СЗСК'!BG204+'4. ГПП-УЗПКТ-СЗСК'!BG118+'4. ГПП-УЗПКТ-СЗСК'!BG142+'4. ГПП-УЗПКТ-СЗСК'!BG143+'4. ГПП-УЗПКТ-СЗСК'!BG144+'4. ГПП-УЗПКТ-СЗСК'!BG145+'4. ГПП-УЗПКТ-СЗСК'!BG147+'4. ГПП-УЗПКТ-СЗСК'!BG148+'4. ГПП-УЗПКТ-СЗСК'!BG151+'4. ГПП-УЗПКТ-СЗСК'!BG154+'4. ГПП-УЗПКТ-СЗСК'!BG158+'4. ГПП-УЗПКТ-СЗСК'!BG161+'4. ГПП-УЗПКТ-СЗСК'!BG166+'4. ГПП-УЗПКТ-СЗСК'!BG186/1000+'4. ГПП-УЗПКТ-СЗСК'!BG188+'4. ГПП-УЗПКТ-СЗСК'!BG127+'4. ГПП-УЗПКТ-СЗСК'!BG114+'4. ГПП-УЗПКТ-СЗСК'!BG205+'4. ГПП-УЗПКТ-СЗСК'!BG97+'4. ГПП-УЗПКТ-СЗСК'!BG206</f>
        <v>1886.5</v>
      </c>
      <c r="AQ275" s="687">
        <f>'4. ГПП-УЗПКТ-СЗСК'!BI93+'4. ГПП-УЗПКТ-СЗСК'!BI95+'4. ГПП-УЗПКТ-СЗСК'!BI112+'4. ГПП-УЗПКТ-СЗСК'!BI126+'4. ГПП-УЗПКТ-СЗСК'!BI139+'4. ГПП-УЗПКТ-СЗСК'!BI140+'4. ГПП-УЗПКТ-СЗСК'!BI150+'4. ГПП-УЗПКТ-СЗСК'!BI153+'4. ГПП-УЗПКТ-СЗСК'!BI156+'4. ГПП-УЗПКТ-СЗСК'!BI160+'4. ГПП-УЗПКТ-СЗСК'!BI164+'4. ГПП-УЗПКТ-СЗСК'!BI165+'4. ГПП-УЗПКТ-СЗСК'!BI185/1000+'4. ГПП-УЗПКТ-СЗСК'!BI187+'4. ГПП-УЗПКТ-СЗСК'!BI202+'4. ГПП-УЗПКТ-СЗСК'!BI203+'4. ГПП-УЗПКТ-СЗСК'!BI204+'4. ГПП-УЗПКТ-СЗСК'!BI118+'4. ГПП-УЗПКТ-СЗСК'!BI142+'4. ГПП-УЗПКТ-СЗСК'!BI143+'4. ГПП-УЗПКТ-СЗСК'!BI144+'4. ГПП-УЗПКТ-СЗСК'!BI145+'4. ГПП-УЗПКТ-СЗСК'!BI147+'4. ГПП-УЗПКТ-СЗСК'!BI148+'4. ГПП-УЗПКТ-СЗСК'!BI151+'4. ГПП-УЗПКТ-СЗСК'!BI154+'4. ГПП-УЗПКТ-СЗСК'!BI158+'4. ГПП-УЗПКТ-СЗСК'!BI161+'4. ГПП-УЗПКТ-СЗСК'!BI166+'4. ГПП-УЗПКТ-СЗСК'!BI186/1000+'4. ГПП-УЗПКТ-СЗСК'!BI188+'4. ГПП-УЗПКТ-СЗСК'!BI127+'4. ГПП-УЗПКТ-СЗСК'!BI114+'4. ГПП-УЗПКТ-СЗСК'!BI205+'4. ГПП-УЗПКТ-СЗСК'!BI97+'4. ГПП-УЗПКТ-СЗСК'!BI206</f>
        <v>0</v>
      </c>
      <c r="AR275" s="687">
        <f t="shared" si="389"/>
        <v>-1886.5</v>
      </c>
      <c r="AS275" s="688">
        <f t="shared" si="390"/>
        <v>0</v>
      </c>
      <c r="AT275" s="687">
        <f t="shared" si="391"/>
        <v>5085.5999999999985</v>
      </c>
      <c r="AU275" s="687">
        <f t="shared" si="392"/>
        <v>0</v>
      </c>
      <c r="AV275" s="687">
        <f t="shared" si="393"/>
        <v>-5085.5999999999985</v>
      </c>
      <c r="AW275" s="688">
        <f t="shared" si="394"/>
        <v>0</v>
      </c>
      <c r="AX275" s="687">
        <f>'4. ГПП-УЗПКТ-СЗСК'!BS93+'4. ГПП-УЗПКТ-СЗСК'!BS95+'4. ГПП-УЗПКТ-СЗСК'!BS112+'4. ГПП-УЗПКТ-СЗСК'!BS126+'4. ГПП-УЗПКТ-СЗСК'!BS139+'4. ГПП-УЗПКТ-СЗСК'!BS140+'4. ГПП-УЗПКТ-СЗСК'!BS150+'4. ГПП-УЗПКТ-СЗСК'!BS153+'4. ГПП-УЗПКТ-СЗСК'!BS156+'4. ГПП-УЗПКТ-СЗСК'!BS160+'4. ГПП-УЗПКТ-СЗСК'!BS164+'4. ГПП-УЗПКТ-СЗСК'!BS165+'4. ГПП-УЗПКТ-СЗСК'!BS185/1000+'4. ГПП-УЗПКТ-СЗСК'!BS187+'4. ГПП-УЗПКТ-СЗСК'!BS202+'4. ГПП-УЗПКТ-СЗСК'!BS203+'4. ГПП-УЗПКТ-СЗСК'!BS204+'4. ГПП-УЗПКТ-СЗСК'!BS118+'4. ГПП-УЗПКТ-СЗСК'!BS142+'4. ГПП-УЗПКТ-СЗСК'!BS143+'4. ГПП-УЗПКТ-СЗСК'!BS144+'4. ГПП-УЗПКТ-СЗСК'!BS145+'4. ГПП-УЗПКТ-СЗСК'!BS147+'4. ГПП-УЗПКТ-СЗСК'!BS148+'4. ГПП-УЗПКТ-СЗСК'!BS151+'4. ГПП-УЗПКТ-СЗСК'!BS154+'4. ГПП-УЗПКТ-СЗСК'!BS158+'4. ГПП-УЗПКТ-СЗСК'!BS161+'4. ГПП-УЗПКТ-СЗСК'!BS166+'4. ГПП-УЗПКТ-СЗСК'!BS186/1000+'4. ГПП-УЗПКТ-СЗСК'!BS188+'4. ГПП-УЗПКТ-СЗСК'!BS127+'4. ГПП-УЗПКТ-СЗСК'!BS114+'4. ГПП-УЗПКТ-СЗСК'!BS205+'4. ГПП-УЗПКТ-СЗСК'!BS97+'4. ГПП-УЗПКТ-СЗСК'!BS206</f>
        <v>1516.6999999999996</v>
      </c>
      <c r="AY275" s="687">
        <f>'4. ГПП-УЗПКТ-СЗСК'!BU93+'4. ГПП-УЗПКТ-СЗСК'!BU95+'4. ГПП-УЗПКТ-СЗСК'!BU112+'4. ГПП-УЗПКТ-СЗСК'!BU126+'4. ГПП-УЗПКТ-СЗСК'!BU139+'4. ГПП-УЗПКТ-СЗСК'!BU140+'4. ГПП-УЗПКТ-СЗСК'!BU150+'4. ГПП-УЗПКТ-СЗСК'!BU153+'4. ГПП-УЗПКТ-СЗСК'!BU156+'4. ГПП-УЗПКТ-СЗСК'!BU160+'4. ГПП-УЗПКТ-СЗСК'!BU164+'4. ГПП-УЗПКТ-СЗСК'!BU165+'4. ГПП-УЗПКТ-СЗСК'!BU185/1000+'4. ГПП-УЗПКТ-СЗСК'!BU187+'4. ГПП-УЗПКТ-СЗСК'!BU202+'4. ГПП-УЗПКТ-СЗСК'!BU203+'4. ГПП-УЗПКТ-СЗСК'!BU204+'4. ГПП-УЗПКТ-СЗСК'!BU118+'4. ГПП-УЗПКТ-СЗСК'!BU142+'4. ГПП-УЗПКТ-СЗСК'!BU143+'4. ГПП-УЗПКТ-СЗСК'!BU144+'4. ГПП-УЗПКТ-СЗСК'!BU145+'4. ГПП-УЗПКТ-СЗСК'!BU147+'4. ГПП-УЗПКТ-СЗСК'!BU148+'4. ГПП-УЗПКТ-СЗСК'!BU151+'4. ГПП-УЗПКТ-СЗСК'!BU154+'4. ГПП-УЗПКТ-СЗСК'!BU158+'4. ГПП-УЗПКТ-СЗСК'!BU161+'4. ГПП-УЗПКТ-СЗСК'!BU166+'4. ГПП-УЗПКТ-СЗСК'!BU186/1000+'4. ГПП-УЗПКТ-СЗСК'!BU188+'4. ГПП-УЗПКТ-СЗСК'!BU127+'4. ГПП-УЗПКТ-СЗСК'!BU114+'4. ГПП-УЗПКТ-СЗСК'!BU205+'4. ГПП-УЗПКТ-СЗСК'!BU97+'4. ГПП-УЗПКТ-СЗСК'!BU206</f>
        <v>0</v>
      </c>
      <c r="AZ275" s="687">
        <f t="shared" si="395"/>
        <v>-1516.6999999999996</v>
      </c>
      <c r="BA275" s="688">
        <f t="shared" si="396"/>
        <v>0</v>
      </c>
      <c r="BB275" s="687">
        <f>'4. ГПП-УЗПКТ-СЗСК'!BY93+'4. ГПП-УЗПКТ-СЗСК'!BY95+'4. ГПП-УЗПКТ-СЗСК'!BY112+'4. ГПП-УЗПКТ-СЗСК'!BY126+'4. ГПП-УЗПКТ-СЗСК'!BY139+'4. ГПП-УЗПКТ-СЗСК'!BY140+'4. ГПП-УЗПКТ-СЗСК'!BY150+'4. ГПП-УЗПКТ-СЗСК'!BY153+'4. ГПП-УЗПКТ-СЗСК'!BY156+'4. ГПП-УЗПКТ-СЗСК'!BY160+'4. ГПП-УЗПКТ-СЗСК'!BY164+'4. ГПП-УЗПКТ-СЗСК'!BY165+'4. ГПП-УЗПКТ-СЗСК'!BY185/1000+'4. ГПП-УЗПКТ-СЗСК'!BY187+'4. ГПП-УЗПКТ-СЗСК'!BY202+'4. ГПП-УЗПКТ-СЗСК'!BY203+'4. ГПП-УЗПКТ-СЗСК'!BY204+'4. ГПП-УЗПКТ-СЗСК'!BY118+'4. ГПП-УЗПКТ-СЗСК'!BY142+'4. ГПП-УЗПКТ-СЗСК'!BY143+'4. ГПП-УЗПКТ-СЗСК'!BY144+'4. ГПП-УЗПКТ-СЗСК'!BY145+'4. ГПП-УЗПКТ-СЗСК'!BY147+'4. ГПП-УЗПКТ-СЗСК'!BY148+'4. ГПП-УЗПКТ-СЗСК'!BY151+'4. ГПП-УЗПКТ-СЗСК'!BY154+'4. ГПП-УЗПКТ-СЗСК'!BY158+'4. ГПП-УЗПКТ-СЗСК'!BY161+'4. ГПП-УЗПКТ-СЗСК'!BY166+'4. ГПП-УЗПКТ-СЗСК'!BY186/1000+'4. ГПП-УЗПКТ-СЗСК'!BY188+'4. ГПП-УЗПКТ-СЗСК'!BY127+'4. ГПП-УЗПКТ-СЗСК'!BY114+'4. ГПП-УЗПКТ-СЗСК'!BY205+'4. ГПП-УЗПКТ-СЗСК'!BY97+'4. ГПП-УЗПКТ-СЗСК'!BY206</f>
        <v>1763.1</v>
      </c>
      <c r="BC275" s="687">
        <f>'4. ГПП-УЗПКТ-СЗСК'!CA93+'4. ГПП-УЗПКТ-СЗСК'!CA95+'4. ГПП-УЗПКТ-СЗСК'!CA112+'4. ГПП-УЗПКТ-СЗСК'!CA126+'4. ГПП-УЗПКТ-СЗСК'!CA139+'4. ГПП-УЗПКТ-СЗСК'!CA140+'4. ГПП-УЗПКТ-СЗСК'!CA150+'4. ГПП-УЗПКТ-СЗСК'!CA153+'4. ГПП-УЗПКТ-СЗСК'!CA156+'4. ГПП-УЗПКТ-СЗСК'!CA160+'4. ГПП-УЗПКТ-СЗСК'!CA164+'4. ГПП-УЗПКТ-СЗСК'!CA165+'4. ГПП-УЗПКТ-СЗСК'!CA185/1000+'4. ГПП-УЗПКТ-СЗСК'!CA187+'4. ГПП-УЗПКТ-СЗСК'!CA202+'4. ГПП-УЗПКТ-СЗСК'!CA203+'4. ГПП-УЗПКТ-СЗСК'!CA204+'4. ГПП-УЗПКТ-СЗСК'!CA118+'4. ГПП-УЗПКТ-СЗСК'!CA142+'4. ГПП-УЗПКТ-СЗСК'!CA143+'4. ГПП-УЗПКТ-СЗСК'!CA144+'4. ГПП-УЗПКТ-СЗСК'!CA145+'4. ГПП-УЗПКТ-СЗСК'!CA147+'4. ГПП-УЗПКТ-СЗСК'!CA148+'4. ГПП-УЗПКТ-СЗСК'!CA151+'4. ГПП-УЗПКТ-СЗСК'!CA154+'4. ГПП-УЗПКТ-СЗСК'!CA158+'4. ГПП-УЗПКТ-СЗСК'!CA161+'4. ГПП-УЗПКТ-СЗСК'!CA166+'4. ГПП-УЗПКТ-СЗСК'!CA186/1000+'4. ГПП-УЗПКТ-СЗСК'!CA188+'4. ГПП-УЗПКТ-СЗСК'!CA127+'4. ГПП-УЗПКТ-СЗСК'!CA114+'4. ГПП-УЗПКТ-СЗСК'!CA205+'4. ГПП-УЗПКТ-СЗСК'!CA97+'4. ГПП-УЗПКТ-СЗСК'!CA206</f>
        <v>0</v>
      </c>
      <c r="BD275" s="687">
        <f t="shared" si="397"/>
        <v>-1763.1</v>
      </c>
      <c r="BE275" s="688">
        <f t="shared" si="398"/>
        <v>0</v>
      </c>
      <c r="BF275" s="687">
        <f>'4. ГПП-УЗПКТ-СЗСК'!CE93+'4. ГПП-УЗПКТ-СЗСК'!CE95+'4. ГПП-УЗПКТ-СЗСК'!CE112+'4. ГПП-УЗПКТ-СЗСК'!CE126+'4. ГПП-УЗПКТ-СЗСК'!CE139+'4. ГПП-УЗПКТ-СЗСК'!CE140+'4. ГПП-УЗПКТ-СЗСК'!CE150+'4. ГПП-УЗПКТ-СЗСК'!CE153+'4. ГПП-УЗПКТ-СЗСК'!CE156+'4. ГПП-УЗПКТ-СЗСК'!CE160+'4. ГПП-УЗПКТ-СЗСК'!CE164+'4. ГПП-УЗПКТ-СЗСК'!CE165+'4. ГПП-УЗПКТ-СЗСК'!CE185/1000+'4. ГПП-УЗПКТ-СЗСК'!CE187+'4. ГПП-УЗПКТ-СЗСК'!CE202+'4. ГПП-УЗПКТ-СЗСК'!CE203+'4. ГПП-УЗПКТ-СЗСК'!CE204+'4. ГПП-УЗПКТ-СЗСК'!CE118+'4. ГПП-УЗПКТ-СЗСК'!CE142+'4. ГПП-УЗПКТ-СЗСК'!CE143+'4. ГПП-УЗПКТ-СЗСК'!CE144+'4. ГПП-УЗПКТ-СЗСК'!CE145+'4. ГПП-УЗПКТ-СЗСК'!CE147+'4. ГПП-УЗПКТ-СЗСК'!CE148+'4. ГПП-УЗПКТ-СЗСК'!CE151+'4. ГПП-УЗПКТ-СЗСК'!CE154+'4. ГПП-УЗПКТ-СЗСК'!CE158+'4. ГПП-УЗПКТ-СЗСК'!CE161+'4. ГПП-УЗПКТ-СЗСК'!CE166+'4. ГПП-УЗПКТ-СЗСК'!CE186/1000+'4. ГПП-УЗПКТ-СЗСК'!CE188+'4. ГПП-УЗПКТ-СЗСК'!CE127+'4. ГПП-УЗПКТ-СЗСК'!CE114+'4. ГПП-УЗПКТ-СЗСК'!CE205+'4. ГПП-УЗПКТ-СЗСК'!CE97+'4. ГПП-УЗПКТ-СЗСК'!CE206</f>
        <v>1805.7999999999997</v>
      </c>
      <c r="BG275" s="687">
        <f>'4. ГПП-УЗПКТ-СЗСК'!CG93+'4. ГПП-УЗПКТ-СЗСК'!CG95+'4. ГПП-УЗПКТ-СЗСК'!CG112+'4. ГПП-УЗПКТ-СЗСК'!CG126+'4. ГПП-УЗПКТ-СЗСК'!CG139+'4. ГПП-УЗПКТ-СЗСК'!CG140+'4. ГПП-УЗПКТ-СЗСК'!CG150+'4. ГПП-УЗПКТ-СЗСК'!CG153+'4. ГПП-УЗПКТ-СЗСК'!CG156+'4. ГПП-УЗПКТ-СЗСК'!CG160+'4. ГПП-УЗПКТ-СЗСК'!CG164+'4. ГПП-УЗПКТ-СЗСК'!CG165+'4. ГПП-УЗПКТ-СЗСК'!CG185/1000+'4. ГПП-УЗПКТ-СЗСК'!CG187+'4. ГПП-УЗПКТ-СЗСК'!CG202+'4. ГПП-УЗПКТ-СЗСК'!CG203+'4. ГПП-УЗПКТ-СЗСК'!CG204+'4. ГПП-УЗПКТ-СЗСК'!CG118+'4. ГПП-УЗПКТ-СЗСК'!CG142+'4. ГПП-УЗПКТ-СЗСК'!CG143+'4. ГПП-УЗПКТ-СЗСК'!CG144+'4. ГПП-УЗПКТ-СЗСК'!CG145+'4. ГПП-УЗПКТ-СЗСК'!CG147+'4. ГПП-УЗПКТ-СЗСК'!CG148+'4. ГПП-УЗПКТ-СЗСК'!CG151+'4. ГПП-УЗПКТ-СЗСК'!CG154+'4. ГПП-УЗПКТ-СЗСК'!CG158+'4. ГПП-УЗПКТ-СЗСК'!CG161+'4. ГПП-УЗПКТ-СЗСК'!CG166+'4. ГПП-УЗПКТ-СЗСК'!CG186/1000+'4. ГПП-УЗПКТ-СЗСК'!CG188+'4. ГПП-УЗПКТ-СЗСК'!CG127+'4. ГПП-УЗПКТ-СЗСК'!CG114+'4. ГПП-УЗПКТ-СЗСК'!CG205+'4. ГПП-УЗПКТ-СЗСК'!CG97+'4. ГПП-УЗПКТ-СЗСК'!CG206</f>
        <v>0</v>
      </c>
      <c r="BH275" s="687">
        <f t="shared" si="399"/>
        <v>-1805.7999999999997</v>
      </c>
      <c r="BI275" s="688">
        <f t="shared" si="400"/>
        <v>0</v>
      </c>
      <c r="BJ275" s="687">
        <f t="shared" si="401"/>
        <v>6014.5999999999995</v>
      </c>
      <c r="BK275" s="687">
        <f t="shared" si="402"/>
        <v>0</v>
      </c>
      <c r="BL275" s="687">
        <f t="shared" si="403"/>
        <v>-6014.5999999999995</v>
      </c>
      <c r="BM275" s="688">
        <f t="shared" si="404"/>
        <v>0</v>
      </c>
      <c r="BN275" s="687">
        <f>'4. ГПП-УЗПКТ-СЗСК'!CQ93+'4. ГПП-УЗПКТ-СЗСК'!CQ95+'4. ГПП-УЗПКТ-СЗСК'!CQ112+'4. ГПП-УЗПКТ-СЗСК'!CQ126+'4. ГПП-УЗПКТ-СЗСК'!CQ139+'4. ГПП-УЗПКТ-СЗСК'!CQ140+'4. ГПП-УЗПКТ-СЗСК'!CQ150+'4. ГПП-УЗПКТ-СЗСК'!CQ153+'4. ГПП-УЗПКТ-СЗСК'!CQ156+'4. ГПП-УЗПКТ-СЗСК'!CQ160+'4. ГПП-УЗПКТ-СЗСК'!CQ164+'4. ГПП-УЗПКТ-СЗСК'!CQ165+'4. ГПП-УЗПКТ-СЗСК'!CQ185/1000+'4. ГПП-УЗПКТ-СЗСК'!CQ187+'4. ГПП-УЗПКТ-СЗСК'!CQ202+'4. ГПП-УЗПКТ-СЗСК'!CQ203+'4. ГПП-УЗПКТ-СЗСК'!CQ204+'4. ГПП-УЗПКТ-СЗСК'!CQ118+'4. ГПП-УЗПКТ-СЗСК'!CQ142+'4. ГПП-УЗПКТ-СЗСК'!CQ143+'4. ГПП-УЗПКТ-СЗСК'!CQ144+'4. ГПП-УЗПКТ-СЗСК'!CQ145+'4. ГПП-УЗПКТ-СЗСК'!CQ147+'4. ГПП-УЗПКТ-СЗСК'!CQ148+'4. ГПП-УЗПКТ-СЗСК'!CQ151+'4. ГПП-УЗПКТ-СЗСК'!CQ154+'4. ГПП-УЗПКТ-СЗСК'!CQ158+'4. ГПП-УЗПКТ-СЗСК'!CQ161+'4. ГПП-УЗПКТ-СЗСК'!CQ166+'4. ГПП-УЗПКТ-СЗСК'!CQ186/1000+'4. ГПП-УЗПКТ-СЗСК'!CQ188+'4. ГПП-УЗПКТ-СЗСК'!CQ127+'4. ГПП-УЗПКТ-СЗСК'!CQ114+'4. ГПП-УЗПКТ-СЗСК'!CQ205+'4. ГПП-УЗПКТ-СЗСК'!CQ97+'4. ГПП-УЗПКТ-СЗСК'!CQ206</f>
        <v>2023</v>
      </c>
      <c r="BO275" s="687">
        <f>'4. ГПП-УЗПКТ-СЗСК'!CS93+'4. ГПП-УЗПКТ-СЗСК'!CS95+'4. ГПП-УЗПКТ-СЗСК'!CS112+'4. ГПП-УЗПКТ-СЗСК'!CS126+'4. ГПП-УЗПКТ-СЗСК'!CS139+'4. ГПП-УЗПКТ-СЗСК'!CS140+'4. ГПП-УЗПКТ-СЗСК'!CS150+'4. ГПП-УЗПКТ-СЗСК'!CS153+'4. ГПП-УЗПКТ-СЗСК'!CS156+'4. ГПП-УЗПКТ-СЗСК'!CS160+'4. ГПП-УЗПКТ-СЗСК'!CS164+'4. ГПП-УЗПКТ-СЗСК'!CS165+'4. ГПП-УЗПКТ-СЗСК'!CS185/1000+'4. ГПП-УЗПКТ-СЗСК'!CS187+'4. ГПП-УЗПКТ-СЗСК'!CS202+'4. ГПП-УЗПКТ-СЗСК'!CS203+'4. ГПП-УЗПКТ-СЗСК'!CS204+'4. ГПП-УЗПКТ-СЗСК'!CS118+'4. ГПП-УЗПКТ-СЗСК'!CS142+'4. ГПП-УЗПКТ-СЗСК'!CS143+'4. ГПП-УЗПКТ-СЗСК'!CS144+'4. ГПП-УЗПКТ-СЗСК'!CS145+'4. ГПП-УЗПКТ-СЗСК'!CS147+'4. ГПП-УЗПКТ-СЗСК'!CS148+'4. ГПП-УЗПКТ-СЗСК'!CS151+'4. ГПП-УЗПКТ-СЗСК'!CS154+'4. ГПП-УЗПКТ-СЗСК'!CS158+'4. ГПП-УЗПКТ-СЗСК'!CS161+'4. ГПП-УЗПКТ-СЗСК'!CS166+'4. ГПП-УЗПКТ-СЗСК'!CS186/1000+'4. ГПП-УЗПКТ-СЗСК'!CS188+'4. ГПП-УЗПКТ-СЗСК'!CS127+'4. ГПП-УЗПКТ-СЗСК'!CS114+'4. ГПП-УЗПКТ-СЗСК'!CS205+'4. ГПП-УЗПКТ-СЗСК'!CS97+'4. ГПП-УЗПКТ-СЗСК'!CS206</f>
        <v>0</v>
      </c>
      <c r="BP275" s="687">
        <f t="shared" si="405"/>
        <v>-2023</v>
      </c>
      <c r="BQ275" s="688">
        <f t="shared" si="406"/>
        <v>0</v>
      </c>
      <c r="BR275" s="687">
        <f>'4. ГПП-УЗПКТ-СЗСК'!CW93+'4. ГПП-УЗПКТ-СЗСК'!CW95+'4. ГПП-УЗПКТ-СЗСК'!CW112+'4. ГПП-УЗПКТ-СЗСК'!CW126+'4. ГПП-УЗПКТ-СЗСК'!CW139+'4. ГПП-УЗПКТ-СЗСК'!CW140+'4. ГПП-УЗПКТ-СЗСК'!CW150+'4. ГПП-УЗПКТ-СЗСК'!CW153+'4. ГПП-УЗПКТ-СЗСК'!CW156+'4. ГПП-УЗПКТ-СЗСК'!CW160+'4. ГПП-УЗПКТ-СЗСК'!CW164+'4. ГПП-УЗПКТ-СЗСК'!CW165+'4. ГПП-УЗПКТ-СЗСК'!CW185/1000+'4. ГПП-УЗПКТ-СЗСК'!CW187+'4. ГПП-УЗПКТ-СЗСК'!CW202+'4. ГПП-УЗПКТ-СЗСК'!CW203+'4. ГПП-УЗПКТ-СЗСК'!CW204+'4. ГПП-УЗПКТ-СЗСК'!CW118+'4. ГПП-УЗПКТ-СЗСК'!CW142+'4. ГПП-УЗПКТ-СЗСК'!CW143+'4. ГПП-УЗПКТ-СЗСК'!CW144+'4. ГПП-УЗПКТ-СЗСК'!CW145+'4. ГПП-УЗПКТ-СЗСК'!CW147+'4. ГПП-УЗПКТ-СЗСК'!CW148+'4. ГПП-УЗПКТ-СЗСК'!CW151+'4. ГПП-УЗПКТ-СЗСК'!CW154+'4. ГПП-УЗПКТ-СЗСК'!CW158+'4. ГПП-УЗПКТ-СЗСК'!CW161+'4. ГПП-УЗПКТ-СЗСК'!CW166+'4. ГПП-УЗПКТ-СЗСК'!CW186/1000+'4. ГПП-УЗПКТ-СЗСК'!CW188+'4. ГПП-УЗПКТ-СЗСК'!CW127+'4. ГПП-УЗПКТ-СЗСК'!CW114+'4. ГПП-УЗПКТ-СЗСК'!CW205+'4. ГПП-УЗПКТ-СЗСК'!CW97+'4. ГПП-УЗПКТ-СЗСК'!CW206</f>
        <v>1959.6999999999996</v>
      </c>
      <c r="BS275" s="687">
        <f>'4. ГПП-УЗПКТ-СЗСК'!CY93+'4. ГПП-УЗПКТ-СЗСК'!CY95+'4. ГПП-УЗПКТ-СЗСК'!CY112+'4. ГПП-УЗПКТ-СЗСК'!CY126+'4. ГПП-УЗПКТ-СЗСК'!CY139+'4. ГПП-УЗПКТ-СЗСК'!CY140+'4. ГПП-УЗПКТ-СЗСК'!CY150+'4. ГПП-УЗПКТ-СЗСК'!CY153+'4. ГПП-УЗПКТ-СЗСК'!CY156+'4. ГПП-УЗПКТ-СЗСК'!CY160+'4. ГПП-УЗПКТ-СЗСК'!CY164+'4. ГПП-УЗПКТ-СЗСК'!CY165+'4. ГПП-УЗПКТ-СЗСК'!CY185/1000+'4. ГПП-УЗПКТ-СЗСК'!CY187+'4. ГПП-УЗПКТ-СЗСК'!CY202+'4. ГПП-УЗПКТ-СЗСК'!CY203+'4. ГПП-УЗПКТ-СЗСК'!CY204+'4. ГПП-УЗПКТ-СЗСК'!CY118+'4. ГПП-УЗПКТ-СЗСК'!CY142+'4. ГПП-УЗПКТ-СЗСК'!CY143+'4. ГПП-УЗПКТ-СЗСК'!CY144+'4. ГПП-УЗПКТ-СЗСК'!CY145+'4. ГПП-УЗПКТ-СЗСК'!CY147+'4. ГПП-УЗПКТ-СЗСК'!CY148+'4. ГПП-УЗПКТ-СЗСК'!CY151+'4. ГПП-УЗПКТ-СЗСК'!CY154+'4. ГПП-УЗПКТ-СЗСК'!CY158+'4. ГПП-УЗПКТ-СЗСК'!CY161+'4. ГПП-УЗПКТ-СЗСК'!CY166+'4. ГПП-УЗПКТ-СЗСК'!CY186/1000+'4. ГПП-УЗПКТ-СЗСК'!CY188+'4. ГПП-УЗПКТ-СЗСК'!CY127+'4. ГПП-УЗПКТ-СЗСК'!CY114+'4. ГПП-УЗПКТ-СЗСК'!CY205+'4. ГПП-УЗПКТ-СЗСК'!CY97+'4. ГПП-УЗПКТ-СЗСК'!CY206</f>
        <v>0</v>
      </c>
      <c r="BT275" s="687">
        <f t="shared" si="407"/>
        <v>-1959.6999999999996</v>
      </c>
      <c r="BU275" s="688">
        <f t="shared" si="408"/>
        <v>0</v>
      </c>
      <c r="BV275" s="687">
        <f>'4. ГПП-УЗПКТ-СЗСК'!DC93+'4. ГПП-УЗПКТ-СЗСК'!DC95+'4. ГПП-УЗПКТ-СЗСК'!DC112+'4. ГПП-УЗПКТ-СЗСК'!DC126+'4. ГПП-УЗПКТ-СЗСК'!DC139+'4. ГПП-УЗПКТ-СЗСК'!DC140+'4. ГПП-УЗПКТ-СЗСК'!DC150+'4. ГПП-УЗПКТ-СЗСК'!DC153+'4. ГПП-УЗПКТ-СЗСК'!DC156+'4. ГПП-УЗПКТ-СЗСК'!DC160+'4. ГПП-УЗПКТ-СЗСК'!DC164+'4. ГПП-УЗПКТ-СЗСК'!DC165+'4. ГПП-УЗПКТ-СЗСК'!DC185/1000+'4. ГПП-УЗПКТ-СЗСК'!DC187+'4. ГПП-УЗПКТ-СЗСК'!DC202+'4. ГПП-УЗПКТ-СЗСК'!DC203+'4. ГПП-УЗПКТ-СЗСК'!DC204+'4. ГПП-УЗПКТ-СЗСК'!DC118+'4. ГПП-УЗПКТ-СЗСК'!DC142+'4. ГПП-УЗПКТ-СЗСК'!DC143+'4. ГПП-УЗПКТ-СЗСК'!DC144+'4. ГПП-УЗПКТ-СЗСК'!DC145+'4. ГПП-УЗПКТ-СЗСК'!DC147+'4. ГПП-УЗПКТ-СЗСК'!DC148+'4. ГПП-УЗПКТ-СЗСК'!DC151+'4. ГПП-УЗПКТ-СЗСК'!DC154+'4. ГПП-УЗПКТ-СЗСК'!DC158+'4. ГПП-УЗПКТ-СЗСК'!DC161+'4. ГПП-УЗПКТ-СЗСК'!DC166+'4. ГПП-УЗПКТ-СЗСК'!DC186/1000+'4. ГПП-УЗПКТ-СЗСК'!DC188+'4. ГПП-УЗПКТ-СЗСК'!DC127+'4. ГПП-УЗПКТ-СЗСК'!DC114+'4. ГПП-УЗПКТ-СЗСК'!DC205+'4. ГПП-УЗПКТ-СЗСК'!DC97+'4. ГПП-УЗПКТ-СЗСК'!DC206</f>
        <v>2031.8999999999996</v>
      </c>
      <c r="BW275" s="687">
        <f>'4. ГПП-УЗПКТ-СЗСК'!DE93+'4. ГПП-УЗПКТ-СЗСК'!DE95+'4. ГПП-УЗПКТ-СЗСК'!DE112+'4. ГПП-УЗПКТ-СЗСК'!DE126+'4. ГПП-УЗПКТ-СЗСК'!DE139+'4. ГПП-УЗПКТ-СЗСК'!DE140+'4. ГПП-УЗПКТ-СЗСК'!DE150+'4. ГПП-УЗПКТ-СЗСК'!DE153+'4. ГПП-УЗПКТ-СЗСК'!DE156+'4. ГПП-УЗПКТ-СЗСК'!DE160+'4. ГПП-УЗПКТ-СЗСК'!DE164+'4. ГПП-УЗПКТ-СЗСК'!DE165+'4. ГПП-УЗПКТ-СЗСК'!DE185/1000+'4. ГПП-УЗПКТ-СЗСК'!DE187+'4. ГПП-УЗПКТ-СЗСК'!DE202+'4. ГПП-УЗПКТ-СЗСК'!DE203+'4. ГПП-УЗПКТ-СЗСК'!DE204+'4. ГПП-УЗПКТ-СЗСК'!DE118+'4. ГПП-УЗПКТ-СЗСК'!DE142+'4. ГПП-УЗПКТ-СЗСК'!DE143+'4. ГПП-УЗПКТ-СЗСК'!DE144+'4. ГПП-УЗПКТ-СЗСК'!DE145+'4. ГПП-УЗПКТ-СЗСК'!DE147+'4. ГПП-УЗПКТ-СЗСК'!DE148+'4. ГПП-УЗПКТ-СЗСК'!DE151+'4. ГПП-УЗПКТ-СЗСК'!DE154+'4. ГПП-УЗПКТ-СЗСК'!DE158+'4. ГПП-УЗПКТ-СЗСК'!DE161+'4. ГПП-УЗПКТ-СЗСК'!DE166+'4. ГПП-УЗПКТ-СЗСК'!DE186/1000+'4. ГПП-УЗПКТ-СЗСК'!DE188+'4. ГПП-УЗПКТ-СЗСК'!DE127+'4. ГПП-УЗПКТ-СЗСК'!DE114+'4. ГПП-УЗПКТ-СЗСК'!DE205+'4. ГПП-УЗПКТ-СЗСК'!DE97+'4. ГПП-УЗПКТ-СЗСК'!DE206</f>
        <v>0</v>
      </c>
      <c r="BX275" s="687">
        <f t="shared" si="409"/>
        <v>-2031.8999999999996</v>
      </c>
      <c r="BY275" s="688">
        <f t="shared" si="410"/>
        <v>0</v>
      </c>
    </row>
    <row r="276" spans="2:77" ht="120" customHeight="1">
      <c r="B276" s="491"/>
      <c r="C276" s="605" t="s">
        <v>1690</v>
      </c>
      <c r="D276" s="528"/>
      <c r="E276" s="528"/>
      <c r="F276" s="529"/>
      <c r="G276" s="530" t="s">
        <v>1705</v>
      </c>
      <c r="H276" s="530"/>
      <c r="I276" s="521" t="s">
        <v>1438</v>
      </c>
      <c r="J276" s="687">
        <f t="shared" si="367"/>
        <v>13223.5</v>
      </c>
      <c r="K276" s="687">
        <f t="shared" si="368"/>
        <v>0</v>
      </c>
      <c r="L276" s="687">
        <f t="shared" si="369"/>
        <v>-13223.5</v>
      </c>
      <c r="M276" s="688">
        <f t="shared" si="370"/>
        <v>0</v>
      </c>
      <c r="N276" s="687">
        <f t="shared" si="371"/>
        <v>3512.2999999999993</v>
      </c>
      <c r="O276" s="687">
        <f t="shared" si="372"/>
        <v>0</v>
      </c>
      <c r="P276" s="687">
        <f t="shared" si="373"/>
        <v>-3512.2999999999993</v>
      </c>
      <c r="Q276" s="688">
        <f t="shared" si="374"/>
        <v>0</v>
      </c>
      <c r="R276" s="687">
        <f>'4. ГПП-УЗПКТ-СЗСК'!W93+'4. ГПП-УЗПКТ-СЗСК'!W95+'4. ГПП-УЗПКТ-СЗСК'!W112+'4. ГПП-УЗПКТ-СЗСК'!W126+'4. ГПП-УЗПКТ-СЗСК'!W139+'4. ГПП-УЗПКТ-СЗСК'!W140+'4. ГПП-УЗПКТ-СЗСК'!W150+'4. ГПП-УЗПКТ-СЗСК'!W153+'4. ГПП-УЗПКТ-СЗСК'!W156+'4. ГПП-УЗПКТ-СЗСК'!W160+'4. ГПП-УЗПКТ-СЗСК'!W164+'4. ГПП-УЗПКТ-СЗСК'!W165+'4. ГПП-УЗПКТ-СЗСК'!W185/1000+'4. ГПП-УЗПКТ-СЗСК'!W187+'4. ГПП-УЗПКТ-СЗСК'!W202+'4. ГПП-УЗПКТ-СЗСК'!W203+'4. ГПП-УЗПКТ-СЗСК'!W204</f>
        <v>1217.1999999999998</v>
      </c>
      <c r="S276" s="687">
        <f>'4. ГПП-УЗПКТ-СЗСК'!Y93+'4. ГПП-УЗПКТ-СЗСК'!Y95+'4. ГПП-УЗПКТ-СЗСК'!Y112+'4. ГПП-УЗПКТ-СЗСК'!Y126+'4. ГПП-УЗПКТ-СЗСК'!Y139+'4. ГПП-УЗПКТ-СЗСК'!Y140+'4. ГПП-УЗПКТ-СЗСК'!Y150+'4. ГПП-УЗПКТ-СЗСК'!Y153+'4. ГПП-УЗПКТ-СЗСК'!Y156+'4. ГПП-УЗПКТ-СЗСК'!Y160+'4. ГПП-УЗПКТ-СЗСК'!Y164+'4. ГПП-УЗПКТ-СЗСК'!Y165+'4. ГПП-УЗПКТ-СЗСК'!Y185/1000+'4. ГПП-УЗПКТ-СЗСК'!Y187+'4. ГПП-УЗПКТ-СЗСК'!Y202+'4. ГПП-УЗПКТ-СЗСК'!Y203+'4. ГПП-УЗПКТ-СЗСК'!Y204</f>
        <v>0</v>
      </c>
      <c r="T276" s="687">
        <f t="shared" si="375"/>
        <v>-1217.1999999999998</v>
      </c>
      <c r="U276" s="688">
        <f t="shared" si="376"/>
        <v>0</v>
      </c>
      <c r="V276" s="687">
        <f>'4. ГПП-УЗПКТ-СЗСК'!AC93+'4. ГПП-УЗПКТ-СЗСК'!AC95+'4. ГПП-УЗПКТ-СЗСК'!AC112+'4. ГПП-УЗПКТ-СЗСК'!AC126+'4. ГПП-УЗПКТ-СЗСК'!AC139+'4. ГПП-УЗПКТ-СЗСК'!AC140+'4. ГПП-УЗПКТ-СЗСК'!AC150+'4. ГПП-УЗПКТ-СЗСК'!AC153+'4. ГПП-УЗПКТ-СЗСК'!AC156+'4. ГПП-УЗПКТ-СЗСК'!AC160+'4. ГПП-УЗПКТ-СЗСК'!AC164+'4. ГПП-УЗПКТ-СЗСК'!AC165+'4. ГПП-УЗПКТ-СЗСК'!AC185/1000+'4. ГПП-УЗПКТ-СЗСК'!AC187+'4. ГПП-УЗПКТ-СЗСК'!AC202+'4. ГПП-УЗПКТ-СЗСК'!AC203+'4. ГПП-УЗПКТ-СЗСК'!AC204</f>
        <v>1091.8999999999999</v>
      </c>
      <c r="W276" s="687">
        <f>'4. ГПП-УЗПКТ-СЗСК'!AE93+'4. ГПП-УЗПКТ-СЗСК'!AE95+'4. ГПП-УЗПКТ-СЗСК'!AE112+'4. ГПП-УЗПКТ-СЗСК'!AE126+'4. ГПП-УЗПКТ-СЗСК'!AE139+'4. ГПП-УЗПКТ-СЗСК'!AE140+'4. ГПП-УЗПКТ-СЗСК'!AE150+'4. ГПП-УЗПКТ-СЗСК'!AE153+'4. ГПП-УЗПКТ-СЗСК'!AE156+'4. ГПП-УЗПКТ-СЗСК'!AE160+'4. ГПП-УЗПКТ-СЗСК'!AE164+'4. ГПП-УЗПКТ-СЗСК'!AE165+'4. ГПП-УЗПКТ-СЗСК'!AE185/1000+'4. ГПП-УЗПКТ-СЗСК'!AE187+'4. ГПП-УЗПКТ-СЗСК'!AE202+'4. ГПП-УЗПКТ-СЗСК'!AE203+'4. ГПП-УЗПКТ-СЗСК'!AE204</f>
        <v>0</v>
      </c>
      <c r="X276" s="687">
        <f t="shared" si="377"/>
        <v>-1091.8999999999999</v>
      </c>
      <c r="Y276" s="688">
        <f t="shared" si="378"/>
        <v>0</v>
      </c>
      <c r="Z276" s="687">
        <f>'4. ГПП-УЗПКТ-СЗСК'!AI93+'4. ГПП-УЗПКТ-СЗСК'!AI95+'4. ГПП-УЗПКТ-СЗСК'!AI112+'4. ГПП-УЗПКТ-СЗСК'!AI126+'4. ГПП-УЗПКТ-СЗСК'!AI139+'4. ГПП-УЗПКТ-СЗСК'!AI140+'4. ГПП-УЗПКТ-СЗСК'!AI150+'4. ГПП-УЗПКТ-СЗСК'!AI153+'4. ГПП-УЗПКТ-СЗСК'!AI156+'4. ГПП-УЗПКТ-СЗСК'!AI160+'4. ГПП-УЗПКТ-СЗСК'!AI164+'4. ГПП-УЗПКТ-СЗСК'!AI165+'4. ГПП-УЗПКТ-СЗСК'!AI185/1000+'4. ГПП-УЗПКТ-СЗСК'!AI187+'4. ГПП-УЗПКТ-СЗСК'!AI202+'4. ГПП-УЗПКТ-СЗСК'!AI203+'4. ГПП-УЗПКТ-СЗСК'!AI204</f>
        <v>1203.2</v>
      </c>
      <c r="AA276" s="687">
        <f>'4. ГПП-УЗПКТ-СЗСК'!AK93+'4. ГПП-УЗПКТ-СЗСК'!AK95+'4. ГПП-УЗПКТ-СЗСК'!AK112+'4. ГПП-УЗПКТ-СЗСК'!AK126+'4. ГПП-УЗПКТ-СЗСК'!AK139+'4. ГПП-УЗПКТ-СЗСК'!AK140+'4. ГПП-УЗПКТ-СЗСК'!AK150+'4. ГПП-УЗПКТ-СЗСК'!AK153+'4. ГПП-УЗПКТ-СЗСК'!AK156+'4. ГПП-УЗПКТ-СЗСК'!AK160+'4. ГПП-УЗПКТ-СЗСК'!AK164+'4. ГПП-УЗПКТ-СЗСК'!AK165+'4. ГПП-УЗПКТ-СЗСК'!AK185/1000+'4. ГПП-УЗПКТ-СЗСК'!AK187+'4. ГПП-УЗПКТ-СЗСК'!AK202+'4. ГПП-УЗПКТ-СЗСК'!AK203+'4. ГПП-УЗПКТ-СЗСК'!AK204</f>
        <v>0</v>
      </c>
      <c r="AB276" s="687">
        <f t="shared" si="379"/>
        <v>-1203.2</v>
      </c>
      <c r="AC276" s="688">
        <f t="shared" si="380"/>
        <v>0</v>
      </c>
      <c r="AD276" s="687">
        <f t="shared" si="381"/>
        <v>3393.2</v>
      </c>
      <c r="AE276" s="687">
        <f t="shared" si="382"/>
        <v>0</v>
      </c>
      <c r="AF276" s="687">
        <f t="shared" si="383"/>
        <v>-3393.2</v>
      </c>
      <c r="AG276" s="688">
        <f t="shared" si="384"/>
        <v>0</v>
      </c>
      <c r="AH276" s="687">
        <f>'4. ГПП-УЗПКТ-СЗСК'!AU93+'4. ГПП-УЗПКТ-СЗСК'!AU95+'4. ГПП-УЗПКТ-СЗСК'!AU112+'4. ГПП-УЗПКТ-СЗСК'!AU126+'4. ГПП-УЗПКТ-СЗСК'!AU139+'4. ГПП-УЗПКТ-СЗСК'!AU140+'4. ГПП-УЗПКТ-СЗСК'!AU150+'4. ГПП-УЗПКТ-СЗСК'!AU153+'4. ГПП-УЗПКТ-СЗСК'!AU156+'4. ГПП-УЗПКТ-СЗСК'!AU160+'4. ГПП-УЗПКТ-СЗСК'!AU164+'4. ГПП-УЗПКТ-СЗСК'!AU165+'4. ГПП-УЗПКТ-СЗСК'!AU185/1000+'4. ГПП-УЗПКТ-СЗСК'!AU187+'4. ГПП-УЗПКТ-СЗСК'!AU202+'4. ГПП-УЗПКТ-СЗСК'!AU203+'4. ГПП-УЗПКТ-СЗСК'!AU204</f>
        <v>1155.3999999999999</v>
      </c>
      <c r="AI276" s="687">
        <f>'4. ГПП-УЗПКТ-СЗСК'!AW93+'4. ГПП-УЗПКТ-СЗСК'!AW95+'4. ГПП-УЗПКТ-СЗСК'!AW112+'4. ГПП-УЗПКТ-СЗСК'!AW126+'4. ГПП-УЗПКТ-СЗСК'!AW139+'4. ГПП-УЗПКТ-СЗСК'!AW140+'4. ГПП-УЗПКТ-СЗСК'!AW150+'4. ГПП-УЗПКТ-СЗСК'!AW153+'4. ГПП-УЗПКТ-СЗСК'!AW156+'4. ГПП-УЗПКТ-СЗСК'!AW160+'4. ГПП-УЗПКТ-СЗСК'!AW164+'4. ГПП-УЗПКТ-СЗСК'!AW165+'4. ГПП-УЗПКТ-СЗСК'!AW185/1000+'4. ГПП-УЗПКТ-СЗСК'!AW187+'4. ГПП-УЗПКТ-СЗСК'!AW202+'4. ГПП-УЗПКТ-СЗСК'!AW203+'4. ГПП-УЗПКТ-СЗСК'!AW204</f>
        <v>0</v>
      </c>
      <c r="AJ276" s="687">
        <f t="shared" si="385"/>
        <v>-1155.3999999999999</v>
      </c>
      <c r="AK276" s="688">
        <f t="shared" si="386"/>
        <v>0</v>
      </c>
      <c r="AL276" s="687">
        <f>'4. ГПП-УЗПКТ-СЗСК'!BA93+'4. ГПП-УЗПКТ-СЗСК'!BA95+'4. ГПП-УЗПКТ-СЗСК'!BA112+'4. ГПП-УЗПКТ-СЗСК'!BA126+'4. ГПП-УЗПКТ-СЗСК'!BA139+'4. ГПП-УЗПКТ-СЗСК'!BA140+'4. ГПП-УЗПКТ-СЗСК'!BA150+'4. ГПП-УЗПКТ-СЗСК'!BA153+'4. ГПП-УЗПКТ-СЗСК'!BA156+'4. ГПП-УЗПКТ-СЗСК'!BA160+'4. ГПП-УЗПКТ-СЗСК'!BA164+'4. ГПП-УЗПКТ-СЗСК'!BA165+'4. ГПП-УЗПКТ-СЗСК'!BA185/1000+'4. ГПП-УЗПКТ-СЗСК'!BA187+'4. ГПП-УЗПКТ-СЗСК'!BA202+'4. ГПП-УЗПКТ-СЗСК'!BA203+'4. ГПП-УЗПКТ-СЗСК'!BA204</f>
        <v>1175</v>
      </c>
      <c r="AM276" s="687">
        <f>'4. ГПП-УЗПКТ-СЗСК'!BC93+'4. ГПП-УЗПКТ-СЗСК'!BC95+'4. ГПП-УЗПКТ-СЗСК'!BC112+'4. ГПП-УЗПКТ-СЗСК'!BC126+'4. ГПП-УЗПКТ-СЗСК'!BC139+'4. ГПП-УЗПКТ-СЗСК'!BC140+'4. ГПП-УЗПКТ-СЗСК'!BC150+'4. ГПП-УЗПКТ-СЗСК'!BC153+'4. ГПП-УЗПКТ-СЗСК'!BC156+'4. ГПП-УЗПКТ-СЗСК'!BC160+'4. ГПП-УЗПКТ-СЗСК'!BC164+'4. ГПП-УЗПКТ-СЗСК'!BC165+'4. ГПП-УЗПКТ-СЗСК'!BC185/1000+'4. ГПП-УЗПКТ-СЗСК'!BC187+'4. ГПП-УЗПКТ-СЗСК'!BC202+'4. ГПП-УЗПКТ-СЗСК'!BC203+'4. ГПП-УЗПКТ-СЗСК'!BC204</f>
        <v>0</v>
      </c>
      <c r="AN276" s="687">
        <f t="shared" si="387"/>
        <v>-1175</v>
      </c>
      <c r="AO276" s="688">
        <f t="shared" si="388"/>
        <v>0</v>
      </c>
      <c r="AP276" s="687">
        <f>'4. ГПП-УЗПКТ-СЗСК'!BG93+'4. ГПП-УЗПКТ-СЗСК'!BG95+'4. ГПП-УЗПКТ-СЗСК'!BG112+'4. ГПП-УЗПКТ-СЗСК'!BG126+'4. ГПП-УЗПКТ-СЗСК'!BG139+'4. ГПП-УЗПКТ-СЗСК'!BG140+'4. ГПП-УЗПКТ-СЗСК'!BG150+'4. ГПП-УЗПКТ-СЗСК'!BG153+'4. ГПП-УЗПКТ-СЗСК'!BG156+'4. ГПП-УЗПКТ-СЗСК'!BG160+'4. ГПП-УЗПКТ-СЗСК'!BG164+'4. ГПП-УЗПКТ-СЗСК'!BG165+'4. ГПП-УЗПКТ-СЗСК'!BG185/1000+'4. ГПП-УЗПКТ-СЗСК'!BG187+'4. ГПП-УЗПКТ-СЗСК'!BG202+'4. ГПП-УЗПКТ-СЗСК'!BG203+'4. ГПП-УЗПКТ-СЗСК'!BG204</f>
        <v>1062.8</v>
      </c>
      <c r="AQ276" s="687">
        <f>'4. ГПП-УЗПКТ-СЗСК'!BI93+'4. ГПП-УЗПКТ-СЗСК'!BI95+'4. ГПП-УЗПКТ-СЗСК'!BI112+'4. ГПП-УЗПКТ-СЗСК'!BI126+'4. ГПП-УЗПКТ-СЗСК'!BI139+'4. ГПП-УЗПКТ-СЗСК'!BI140+'4. ГПП-УЗПКТ-СЗСК'!BI150+'4. ГПП-УЗПКТ-СЗСК'!BI153+'4. ГПП-УЗПКТ-СЗСК'!BI156+'4. ГПП-УЗПКТ-СЗСК'!BI160+'4. ГПП-УЗПКТ-СЗСК'!BI164+'4. ГПП-УЗПКТ-СЗСК'!BI165+'4. ГПП-УЗПКТ-СЗСК'!BI185/1000+'4. ГПП-УЗПКТ-СЗСК'!BI187+'4. ГПП-УЗПКТ-СЗСК'!BI202+'4. ГПП-УЗПКТ-СЗСК'!BI203+'4. ГПП-УЗПКТ-СЗСК'!BI204</f>
        <v>0</v>
      </c>
      <c r="AR276" s="687">
        <f t="shared" si="389"/>
        <v>-1062.8</v>
      </c>
      <c r="AS276" s="688">
        <f t="shared" si="390"/>
        <v>0</v>
      </c>
      <c r="AT276" s="687">
        <f t="shared" si="391"/>
        <v>2897.5</v>
      </c>
      <c r="AU276" s="687">
        <f t="shared" si="392"/>
        <v>0</v>
      </c>
      <c r="AV276" s="687">
        <f t="shared" si="393"/>
        <v>-2897.5</v>
      </c>
      <c r="AW276" s="688">
        <f t="shared" si="394"/>
        <v>0</v>
      </c>
      <c r="AX276" s="687">
        <f>'4. ГПП-УЗПКТ-СЗСК'!BS93+'4. ГПП-УЗПКТ-СЗСК'!BS95+'4. ГПП-УЗПКТ-СЗСК'!BS112+'4. ГПП-УЗПКТ-СЗСК'!BS126+'4. ГПП-УЗПКТ-СЗСК'!BS139+'4. ГПП-УЗПКТ-СЗСК'!BS140+'4. ГПП-УЗПКТ-СЗСК'!BS150+'4. ГПП-УЗПКТ-СЗСК'!BS153+'4. ГПП-УЗПКТ-СЗСК'!BS156+'4. ГПП-УЗПКТ-СЗСК'!BS160+'4. ГПП-УЗПКТ-СЗСК'!BS164+'4. ГПП-УЗПКТ-СЗСК'!BS165+'4. ГПП-УЗПКТ-СЗСК'!BS185/1000+'4. ГПП-УЗПКТ-СЗСК'!BS187+'4. ГПП-УЗПКТ-СЗСК'!BS202+'4. ГПП-УЗПКТ-СЗСК'!BS203+'4. ГПП-УЗПКТ-СЗСК'!BS204</f>
        <v>860.4</v>
      </c>
      <c r="AY276" s="687">
        <f>'4. ГПП-УЗПКТ-СЗСК'!BU93+'4. ГПП-УЗПКТ-СЗСК'!BU95+'4. ГПП-УЗПКТ-СЗСК'!BU112+'4. ГПП-УЗПКТ-СЗСК'!BU126+'4. ГПП-УЗПКТ-СЗСК'!BU139+'4. ГПП-УЗПКТ-СЗСК'!BU140+'4. ГПП-УЗПКТ-СЗСК'!BU150+'4. ГПП-УЗПКТ-СЗСК'!BU153+'4. ГПП-УЗПКТ-СЗСК'!BU156+'4. ГПП-УЗПКТ-СЗСК'!BU160+'4. ГПП-УЗПКТ-СЗСК'!BU164+'4. ГПП-УЗПКТ-СЗСК'!BU165+'4. ГПП-УЗПКТ-СЗСК'!BU185/1000+'4. ГПП-УЗПКТ-СЗСК'!BU187+'4. ГПП-УЗПКТ-СЗСК'!BU202+'4. ГПП-УЗПКТ-СЗСК'!BU203+'4. ГПП-УЗПКТ-СЗСК'!BU204</f>
        <v>0</v>
      </c>
      <c r="AZ276" s="687">
        <f t="shared" si="395"/>
        <v>-860.4</v>
      </c>
      <c r="BA276" s="688">
        <f t="shared" si="396"/>
        <v>0</v>
      </c>
      <c r="BB276" s="687">
        <f>'4. ГПП-УЗПКТ-СЗСК'!BY93+'4. ГПП-УЗПКТ-СЗСК'!BY95+'4. ГПП-УЗПКТ-СЗСК'!BY112+'4. ГПП-УЗПКТ-СЗСК'!BY126+'4. ГПП-УЗПКТ-СЗСК'!BY139+'4. ГПП-УЗПКТ-СЗСК'!BY140+'4. ГПП-УЗПКТ-СЗСК'!BY150+'4. ГПП-УЗПКТ-СЗСК'!BY153+'4. ГПП-УЗПКТ-СЗСК'!BY156+'4. ГПП-УЗПКТ-СЗСК'!BY160+'4. ГПП-УЗПКТ-СЗСК'!BY164+'4. ГПП-УЗПКТ-СЗСК'!BY165+'4. ГПП-УЗПКТ-СЗСК'!BY185/1000+'4. ГПП-УЗПКТ-СЗСК'!BY187+'4. ГПП-УЗПКТ-СЗСК'!BY202+'4. ГПП-УЗПКТ-СЗСК'!BY203+'4. ГПП-УЗПКТ-СЗСК'!BY204</f>
        <v>1008.4000000000001</v>
      </c>
      <c r="BC276" s="687">
        <f>'4. ГПП-УЗПКТ-СЗСК'!CA93+'4. ГПП-УЗПКТ-СЗСК'!CA95+'4. ГПП-УЗПКТ-СЗСК'!CA112+'4. ГПП-УЗПКТ-СЗСК'!CA126+'4. ГПП-УЗПКТ-СЗСК'!CA139+'4. ГПП-УЗПКТ-СЗСК'!CA140+'4. ГПП-УЗПКТ-СЗСК'!CA150+'4. ГПП-УЗПКТ-СЗСК'!CA153+'4. ГПП-УЗПКТ-СЗСК'!CA156+'4. ГПП-УЗПКТ-СЗСК'!CA160+'4. ГПП-УЗПКТ-СЗСК'!CA164+'4. ГПП-УЗПКТ-СЗСК'!CA165+'4. ГПП-УЗПКТ-СЗСК'!CA185/1000+'4. ГПП-УЗПКТ-СЗСК'!CA187+'4. ГПП-УЗПКТ-СЗСК'!CA202+'4. ГПП-УЗПКТ-СЗСК'!CA203+'4. ГПП-УЗПКТ-СЗСК'!CA204</f>
        <v>0</v>
      </c>
      <c r="BD276" s="687">
        <f t="shared" si="397"/>
        <v>-1008.4000000000001</v>
      </c>
      <c r="BE276" s="688">
        <f t="shared" si="398"/>
        <v>0</v>
      </c>
      <c r="BF276" s="687">
        <f>'4. ГПП-УЗПКТ-СЗСК'!CE93+'4. ГПП-УЗПКТ-СЗСК'!CE95+'4. ГПП-УЗПКТ-СЗСК'!CE112+'4. ГПП-УЗПКТ-СЗСК'!CE126+'4. ГПП-УЗПКТ-СЗСК'!CE139+'4. ГПП-УЗПКТ-СЗСК'!CE140+'4. ГПП-УЗПКТ-СЗСК'!CE150+'4. ГПП-УЗПКТ-СЗСК'!CE153+'4. ГПП-УЗПКТ-СЗСК'!CE156+'4. ГПП-УЗПКТ-СЗСК'!CE160+'4. ГПП-УЗПКТ-СЗСК'!CE164+'4. ГПП-УЗПКТ-СЗСК'!CE165+'4. ГПП-УЗПКТ-СЗСК'!CE185/1000+'4. ГПП-УЗПКТ-СЗСК'!CE187+'4. ГПП-УЗПКТ-СЗСК'!CE202+'4. ГПП-УЗПКТ-СЗСК'!CE203+'4. ГПП-УЗПКТ-СЗСК'!CE204</f>
        <v>1028.7</v>
      </c>
      <c r="BG276" s="687">
        <f>'4. ГПП-УЗПКТ-СЗСК'!CG93+'4. ГПП-УЗПКТ-СЗСК'!CG95+'4. ГПП-УЗПКТ-СЗСК'!CG112+'4. ГПП-УЗПКТ-СЗСК'!CG126+'4. ГПП-УЗПКТ-СЗСК'!CG139+'4. ГПП-УЗПКТ-СЗСК'!CG140+'4. ГПП-УЗПКТ-СЗСК'!CG150+'4. ГПП-УЗПКТ-СЗСК'!CG153+'4. ГПП-УЗПКТ-СЗСК'!CG156+'4. ГПП-УЗПКТ-СЗСК'!CG160+'4. ГПП-УЗПКТ-СЗСК'!CG164+'4. ГПП-УЗПКТ-СЗСК'!CG165+'4. ГПП-УЗПКТ-СЗСК'!CG185/1000+'4. ГПП-УЗПКТ-СЗСК'!CG187+'4. ГПП-УЗПКТ-СЗСК'!CG202+'4. ГПП-УЗПКТ-СЗСК'!CG203+'4. ГПП-УЗПКТ-СЗСК'!CG204</f>
        <v>0</v>
      </c>
      <c r="BH276" s="687">
        <f t="shared" si="399"/>
        <v>-1028.7</v>
      </c>
      <c r="BI276" s="688">
        <f t="shared" si="400"/>
        <v>0</v>
      </c>
      <c r="BJ276" s="687">
        <f t="shared" si="401"/>
        <v>3420.5</v>
      </c>
      <c r="BK276" s="687">
        <f t="shared" si="402"/>
        <v>0</v>
      </c>
      <c r="BL276" s="687">
        <f t="shared" si="403"/>
        <v>-3420.5</v>
      </c>
      <c r="BM276" s="688">
        <f t="shared" si="404"/>
        <v>0</v>
      </c>
      <c r="BN276" s="687">
        <f>'4. ГПП-УЗПКТ-СЗСК'!CQ93+'4. ГПП-УЗПКТ-СЗСК'!CQ95+'4. ГПП-УЗПКТ-СЗСК'!CQ112+'4. ГПП-УЗПКТ-СЗСК'!CQ126+'4. ГПП-УЗПКТ-СЗСК'!CQ139+'4. ГПП-УЗПКТ-СЗСК'!CQ140+'4. ГПП-УЗПКТ-СЗСК'!CQ150+'4. ГПП-УЗПКТ-СЗСК'!CQ153+'4. ГПП-УЗПКТ-СЗСК'!CQ156+'4. ГПП-УЗПКТ-СЗСК'!CQ160+'4. ГПП-УЗПКТ-СЗСК'!CQ164+'4. ГПП-УЗПКТ-СЗСК'!CQ165+'4. ГПП-УЗПКТ-СЗСК'!CQ185/1000+'4. ГПП-УЗПКТ-СЗСК'!CQ187+'4. ГПП-УЗПКТ-СЗСК'!CQ202+'4. ГПП-УЗПКТ-СЗСК'!CQ203+'4. ГПП-УЗПКТ-СЗСК'!CQ204</f>
        <v>1150.6000000000001</v>
      </c>
      <c r="BO276" s="687">
        <f>'4. ГПП-УЗПКТ-СЗСК'!CS93+'4. ГПП-УЗПКТ-СЗСК'!CS95+'4. ГПП-УЗПКТ-СЗСК'!CS112+'4. ГПП-УЗПКТ-СЗСК'!CS126+'4. ГПП-УЗПКТ-СЗСК'!CS139+'4. ГПП-УЗПКТ-СЗСК'!CS140+'4. ГПП-УЗПКТ-СЗСК'!CS150+'4. ГПП-УЗПКТ-СЗСК'!CS153+'4. ГПП-УЗПКТ-СЗСК'!CS156+'4. ГПП-УЗПКТ-СЗСК'!CS160+'4. ГПП-УЗПКТ-СЗСК'!CS164+'4. ГПП-УЗПКТ-СЗСК'!CS165+'4. ГПП-УЗПКТ-СЗСК'!CS185/1000+'4. ГПП-УЗПКТ-СЗСК'!CS187+'4. ГПП-УЗПКТ-СЗСК'!CS202+'4. ГПП-УЗПКТ-СЗСК'!CS203+'4. ГПП-УЗПКТ-СЗСК'!CS204</f>
        <v>0</v>
      </c>
      <c r="BP276" s="687">
        <f t="shared" si="405"/>
        <v>-1150.6000000000001</v>
      </c>
      <c r="BQ276" s="688">
        <f t="shared" si="406"/>
        <v>0</v>
      </c>
      <c r="BR276" s="687">
        <f>'4. ГПП-УЗПКТ-СЗСК'!CW93+'4. ГПП-УЗПКТ-СЗСК'!CW95+'4. ГПП-УЗПКТ-СЗСК'!CW112+'4. ГПП-УЗПКТ-СЗСК'!CW126+'4. ГПП-УЗПКТ-СЗСК'!CW139+'4. ГПП-УЗПКТ-СЗСК'!CW140+'4. ГПП-УЗПКТ-СЗСК'!CW150+'4. ГПП-УЗПКТ-СЗСК'!CW153+'4. ГПП-УЗПКТ-СЗСК'!CW156+'4. ГПП-УЗПКТ-СЗСК'!CW160+'4. ГПП-УЗПКТ-СЗСК'!CW164+'4. ГПП-УЗПКТ-СЗСК'!CW165+'4. ГПП-УЗПКТ-СЗСК'!CW185/1000+'4. ГПП-УЗПКТ-СЗСК'!CW187+'4. ГПП-УЗПКТ-СЗСК'!CW202+'4. ГПП-УЗПКТ-СЗСК'!CW203+'4. ГПП-УЗПКТ-СЗСК'!CW204</f>
        <v>1114.6999999999998</v>
      </c>
      <c r="BS276" s="687">
        <f>'4. ГПП-УЗПКТ-СЗСК'!CY93+'4. ГПП-УЗПКТ-СЗСК'!CY95+'4. ГПП-УЗПКТ-СЗСК'!CY112+'4. ГПП-УЗПКТ-СЗСК'!CY126+'4. ГПП-УЗПКТ-СЗСК'!CY139+'4. ГПП-УЗПКТ-СЗСК'!CY140+'4. ГПП-УЗПКТ-СЗСК'!CY150+'4. ГПП-УЗПКТ-СЗСК'!CY153+'4. ГПП-УЗПКТ-СЗСК'!CY156+'4. ГПП-УЗПКТ-СЗСК'!CY160+'4. ГПП-УЗПКТ-СЗСК'!CY164+'4. ГПП-УЗПКТ-СЗСК'!CY165+'4. ГПП-УЗПКТ-СЗСК'!CY185/1000+'4. ГПП-УЗПКТ-СЗСК'!CY187+'4. ГПП-УЗПКТ-СЗСК'!CY202+'4. ГПП-УЗПКТ-СЗСК'!CY203+'4. ГПП-УЗПКТ-СЗСК'!CY204</f>
        <v>0</v>
      </c>
      <c r="BT276" s="687">
        <f t="shared" si="407"/>
        <v>-1114.6999999999998</v>
      </c>
      <c r="BU276" s="688">
        <f t="shared" si="408"/>
        <v>0</v>
      </c>
      <c r="BV276" s="687">
        <f>'4. ГПП-УЗПКТ-СЗСК'!DC93+'4. ГПП-УЗПКТ-СЗСК'!DC95+'4. ГПП-УЗПКТ-СЗСК'!DC112+'4. ГПП-УЗПКТ-СЗСК'!DC126+'4. ГПП-УЗПКТ-СЗСК'!DC139+'4. ГПП-УЗПКТ-СЗСК'!DC140+'4. ГПП-УЗПКТ-СЗСК'!DC150+'4. ГПП-УЗПКТ-СЗСК'!DC153+'4. ГПП-УЗПКТ-СЗСК'!DC156+'4. ГПП-УЗПКТ-СЗСК'!DC160+'4. ГПП-УЗПКТ-СЗСК'!DC164+'4. ГПП-УЗПКТ-СЗСК'!DC165+'4. ГПП-УЗПКТ-СЗСК'!DC185/1000+'4. ГПП-УЗПКТ-СЗСК'!DC187+'4. ГПП-УЗПКТ-СЗСК'!DC202+'4. ГПП-УЗПКТ-СЗСК'!DC203+'4. ГПП-УЗПКТ-СЗСК'!DC204</f>
        <v>1155.1999999999998</v>
      </c>
      <c r="BW276" s="687">
        <f>'4. ГПП-УЗПКТ-СЗСК'!DE93+'4. ГПП-УЗПКТ-СЗСК'!DE95+'4. ГПП-УЗПКТ-СЗСК'!DE112+'4. ГПП-УЗПКТ-СЗСК'!DE126+'4. ГПП-УЗПКТ-СЗСК'!DE139+'4. ГПП-УЗПКТ-СЗСК'!DE140+'4. ГПП-УЗПКТ-СЗСК'!DE150+'4. ГПП-УЗПКТ-СЗСК'!DE153+'4. ГПП-УЗПКТ-СЗСК'!DE156+'4. ГПП-УЗПКТ-СЗСК'!DE160+'4. ГПП-УЗПКТ-СЗСК'!DE164+'4. ГПП-УЗПКТ-СЗСК'!DE165+'4. ГПП-УЗПКТ-СЗСК'!DE185/1000+'4. ГПП-УЗПКТ-СЗСК'!DE187+'4. ГПП-УЗПКТ-СЗСК'!DE202+'4. ГПП-УЗПКТ-СЗСК'!DE203+'4. ГПП-УЗПКТ-СЗСК'!DE204</f>
        <v>0</v>
      </c>
      <c r="BX276" s="687">
        <f t="shared" si="409"/>
        <v>-1155.1999999999998</v>
      </c>
      <c r="BY276" s="688">
        <f t="shared" si="410"/>
        <v>0</v>
      </c>
    </row>
    <row r="277" spans="2:77" ht="96" customHeight="1">
      <c r="B277" s="491"/>
      <c r="C277" s="605" t="s">
        <v>1692</v>
      </c>
      <c r="D277" s="528"/>
      <c r="E277" s="528"/>
      <c r="F277" s="529"/>
      <c r="G277" s="530" t="s">
        <v>1706</v>
      </c>
      <c r="H277" s="530"/>
      <c r="I277" s="715" t="s">
        <v>1438</v>
      </c>
      <c r="J277" s="687">
        <f t="shared" si="367"/>
        <v>10095.300000000001</v>
      </c>
      <c r="K277" s="687">
        <f t="shared" si="368"/>
        <v>0</v>
      </c>
      <c r="L277" s="687">
        <f t="shared" si="369"/>
        <v>-10095.300000000001</v>
      </c>
      <c r="M277" s="688">
        <f t="shared" si="370"/>
        <v>0</v>
      </c>
      <c r="N277" s="687">
        <f t="shared" si="371"/>
        <v>2674.9000000000005</v>
      </c>
      <c r="O277" s="687">
        <f t="shared" si="372"/>
        <v>0</v>
      </c>
      <c r="P277" s="687">
        <f t="shared" si="373"/>
        <v>-2674.9000000000005</v>
      </c>
      <c r="Q277" s="688">
        <f t="shared" si="374"/>
        <v>0</v>
      </c>
      <c r="R277" s="687">
        <f>'4. ГПП-УЗПКТ-СЗСК'!W118+'4. ГПП-УЗПКТ-СЗСК'!W142+'4. ГПП-УЗПКТ-СЗСК'!W143+'4. ГПП-УЗПКТ-СЗСК'!W144+'4. ГПП-УЗПКТ-СЗСК'!W145+'4. ГПП-УЗПКТ-СЗСК'!W147+'4. ГПП-УЗПКТ-СЗСК'!W148+'4. ГПП-УЗПКТ-СЗСК'!W151+'4. ГПП-УЗПКТ-СЗСК'!W154+'4. ГПП-УЗПКТ-СЗСК'!W158+'4. ГПП-УЗПКТ-СЗСК'!W161+'4. ГПП-УЗПКТ-СЗСК'!W166+'4. ГПП-УЗПКТ-СЗСК'!W186/1000+'4. ГПП-УЗПКТ-СЗСК'!W188+'4. ГПП-УЗПКТ-СЗСК'!W127</f>
        <v>927.80000000000018</v>
      </c>
      <c r="S277" s="687">
        <f>'4. ГПП-УЗПКТ-СЗСК'!Y118+'4. ГПП-УЗПКТ-СЗСК'!Y142+'4. ГПП-УЗПКТ-СЗСК'!Y143+'4. ГПП-УЗПКТ-СЗСК'!Y144+'4. ГПП-УЗПКТ-СЗСК'!Y145+'4. ГПП-УЗПКТ-СЗСК'!Y147+'4. ГПП-УЗПКТ-СЗСК'!Y148+'4. ГПП-УЗПКТ-СЗСК'!Y151+'4. ГПП-УЗПКТ-СЗСК'!Y154+'4. ГПП-УЗПКТ-СЗСК'!Y158+'4. ГПП-УЗПКТ-СЗСК'!Y161+'4. ГПП-УЗПКТ-СЗСК'!Y166+'4. ГПП-УЗПКТ-СЗСК'!Y186/1000+'4. ГПП-УЗПКТ-СЗСК'!Y188+'4. ГПП-УЗПКТ-СЗСК'!Y127</f>
        <v>0</v>
      </c>
      <c r="T277" s="687">
        <f t="shared" si="375"/>
        <v>-927.80000000000018</v>
      </c>
      <c r="U277" s="688">
        <f t="shared" si="376"/>
        <v>0</v>
      </c>
      <c r="V277" s="687">
        <f>'4. ГПП-УЗПКТ-СЗСК'!AC118+'4. ГПП-УЗПКТ-СЗСК'!AC142+'4. ГПП-УЗПКТ-СЗСК'!AC143+'4. ГПП-УЗПКТ-СЗСК'!AC144+'4. ГПП-УЗПКТ-СЗСК'!AC145+'4. ГПП-УЗПКТ-СЗСК'!AC147+'4. ГПП-УЗПКТ-СЗСК'!AC148+'4. ГПП-УЗПКТ-СЗСК'!AC151+'4. ГПП-УЗПКТ-СЗСК'!AC154+'4. ГПП-УЗПКТ-СЗСК'!AC158+'4. ГПП-УЗПКТ-СЗСК'!AC161+'4. ГПП-УЗПКТ-СЗСК'!AC166+'4. ГПП-УЗПКТ-СЗСК'!AC186/1000+'4. ГПП-УЗПКТ-СЗСК'!AC188+'4. ГПП-УЗПКТ-СЗСК'!AC127</f>
        <v>831.30000000000007</v>
      </c>
      <c r="W277" s="687">
        <f>'4. ГПП-УЗПКТ-СЗСК'!AE118+'4. ГПП-УЗПКТ-СЗСК'!AE142+'4. ГПП-УЗПКТ-СЗСК'!AE143+'4. ГПП-УЗПКТ-СЗСК'!AE144+'4. ГПП-УЗПКТ-СЗСК'!AE145+'4. ГПП-УЗПКТ-СЗСК'!AE147+'4. ГПП-УЗПКТ-СЗСК'!AE148+'4. ГПП-УЗПКТ-СЗСК'!AE151+'4. ГПП-УЗПКТ-СЗСК'!AE154+'4. ГПП-УЗПКТ-СЗСК'!AE158+'4. ГПП-УЗПКТ-СЗСК'!AE161+'4. ГПП-УЗПКТ-СЗСК'!AE166+'4. ГПП-УЗПКТ-СЗСК'!AE186/1000+'4. ГПП-УЗПКТ-СЗСК'!AE188+'4. ГПП-УЗПКТ-СЗСК'!AE127</f>
        <v>0</v>
      </c>
      <c r="X277" s="687">
        <f t="shared" si="377"/>
        <v>-831.30000000000007</v>
      </c>
      <c r="Y277" s="688">
        <f t="shared" si="378"/>
        <v>0</v>
      </c>
      <c r="Z277" s="687">
        <f>'4. ГПП-УЗПКТ-СЗСК'!AI118+'4. ГПП-УЗПКТ-СЗСК'!AI142+'4. ГПП-УЗПКТ-СЗСК'!AI143+'4. ГПП-УЗПКТ-СЗСК'!AI144+'4. ГПП-УЗПКТ-СЗСК'!AI145+'4. ГПП-УЗПКТ-СЗСК'!AI147+'4. ГПП-УЗПКТ-СЗСК'!AI148+'4. ГПП-УЗПКТ-СЗСК'!AI151+'4. ГПП-УЗПКТ-СЗСК'!AI154+'4. ГПП-УЗПКТ-СЗСК'!AI158+'4. ГПП-УЗПКТ-СЗСК'!AI161+'4. ГПП-УЗПКТ-СЗСК'!AI166+'4. ГПП-УЗПКТ-СЗСК'!AI186/1000+'4. ГПП-УЗПКТ-СЗСК'!AI188+'4. ГПП-УЗПКТ-СЗСК'!AI127</f>
        <v>915.80000000000007</v>
      </c>
      <c r="AA277" s="687">
        <f>'4. ГПП-УЗПКТ-СЗСК'!AK118+'4. ГПП-УЗПКТ-СЗСК'!AK142+'4. ГПП-УЗПКТ-СЗСК'!AK143+'4. ГПП-УЗПКТ-СЗСК'!AK144+'4. ГПП-УЗПКТ-СЗСК'!AK145+'4. ГПП-УЗПКТ-СЗСК'!AK147+'4. ГПП-УЗПКТ-СЗСК'!AK148+'4. ГПП-УЗПКТ-СЗСК'!AK151+'4. ГПП-УЗПКТ-СЗСК'!AK154+'4. ГПП-УЗПКТ-СЗСК'!AK158+'4. ГПП-УЗПКТ-СЗСК'!AK161+'4. ГПП-УЗПКТ-СЗСК'!AK166+'4. ГПП-УЗПКТ-СЗСК'!AK186/1000+'4. ГПП-УЗПКТ-СЗСК'!AK188+'4. ГПП-УЗПКТ-СЗСК'!AK127</f>
        <v>0</v>
      </c>
      <c r="AB277" s="687">
        <f t="shared" si="379"/>
        <v>-915.80000000000007</v>
      </c>
      <c r="AC277" s="688">
        <f t="shared" si="380"/>
        <v>0</v>
      </c>
      <c r="AD277" s="687">
        <f t="shared" si="381"/>
        <v>2638.2</v>
      </c>
      <c r="AE277" s="687">
        <f t="shared" si="382"/>
        <v>0</v>
      </c>
      <c r="AF277" s="687">
        <f t="shared" si="383"/>
        <v>-2638.2</v>
      </c>
      <c r="AG277" s="688">
        <f t="shared" si="384"/>
        <v>0</v>
      </c>
      <c r="AH277" s="687">
        <f>'4. ГПП-УЗПКТ-СЗСК'!AU118+'4. ГПП-УЗПКТ-СЗСК'!AU142+'4. ГПП-УЗПКТ-СЗСК'!AU143+'4. ГПП-УЗПКТ-СЗСК'!AU144+'4. ГПП-УЗПКТ-СЗСК'!AU145+'4. ГПП-УЗПКТ-СЗСК'!AU147+'4. ГПП-УЗПКТ-СЗСК'!AU148+'4. ГПП-УЗПКТ-СЗСК'!AU151+'4. ГПП-УЗПКТ-СЗСК'!AU154+'4. ГПП-УЗПКТ-СЗСК'!AU158+'4. ГПП-УЗПКТ-СЗСК'!AU161+'4. ГПП-УЗПКТ-СЗСК'!AU166+'4. ГПП-УЗПКТ-СЗСК'!AU186/1000+'4. ГПП-УЗПКТ-СЗСК'!AU188+'4. ГПП-УЗПКТ-СЗСК'!AU127</f>
        <v>900.6</v>
      </c>
      <c r="AI277" s="687">
        <f>'4. ГПП-УЗПКТ-СЗСК'!AW118+'4. ГПП-УЗПКТ-СЗСК'!AW142+'4. ГПП-УЗПКТ-СЗСК'!AW143+'4. ГПП-УЗПКТ-СЗСК'!AW144+'4. ГПП-УЗПКТ-СЗСК'!AW145+'4. ГПП-УЗПКТ-СЗСК'!AW147+'4. ГПП-УЗПКТ-СЗСК'!AW148+'4. ГПП-УЗПКТ-СЗСК'!AW151+'4. ГПП-УЗПКТ-СЗСК'!AW154+'4. ГПП-УЗПКТ-СЗСК'!AW158+'4. ГПП-УЗПКТ-СЗСК'!AW161+'4. ГПП-УЗПКТ-СЗСК'!AW166+'4. ГПП-УЗПКТ-СЗСК'!AW186/1000+'4. ГПП-УЗПКТ-СЗСК'!AW188+'4. ГПП-УЗПКТ-СЗСК'!AW127</f>
        <v>0</v>
      </c>
      <c r="AJ277" s="687">
        <f t="shared" si="385"/>
        <v>-900.6</v>
      </c>
      <c r="AK277" s="688">
        <f t="shared" si="386"/>
        <v>0</v>
      </c>
      <c r="AL277" s="687">
        <f>'4. ГПП-УЗПКТ-СЗСК'!BA118+'4. ГПП-УЗПКТ-СЗСК'!BA142+'4. ГПП-УЗПКТ-СЗСК'!BA143+'4. ГПП-УЗПКТ-СЗСК'!BA144+'4. ГПП-УЗПКТ-СЗСК'!BA145+'4. ГПП-УЗПКТ-СЗСК'!BA147+'4. ГПП-УЗПКТ-СЗСК'!BA148+'4. ГПП-УЗПКТ-СЗСК'!BA151+'4. ГПП-УЗПКТ-СЗСК'!BA154+'4. ГПП-УЗПКТ-СЗСК'!BA158+'4. ГПП-УЗПКТ-СЗСК'!BA161+'4. ГПП-УЗПКТ-СЗСК'!BA166+'4. ГПП-УЗПКТ-СЗСК'!BA186/1000+'4. ГПП-УЗПКТ-СЗСК'!BA188+'4. ГПП-УЗПКТ-СЗСК'!BA127</f>
        <v>913.90000000000009</v>
      </c>
      <c r="AM277" s="687">
        <f>'4. ГПП-УЗПКТ-СЗСК'!BC118+'4. ГПП-УЗПКТ-СЗСК'!BC142+'4. ГПП-УЗПКТ-СЗСК'!BC143+'4. ГПП-УЗПКТ-СЗСК'!BC144+'4. ГПП-УЗПКТ-СЗСК'!BC145+'4. ГПП-УЗПКТ-СЗСК'!BC147+'4. ГПП-УЗПКТ-СЗСК'!BC148+'4. ГПП-УЗПКТ-СЗСК'!BC151+'4. ГПП-УЗПКТ-СЗСК'!BC154+'4. ГПП-УЗПКТ-СЗСК'!BC158+'4. ГПП-УЗПКТ-СЗСК'!BC161+'4. ГПП-УЗПКТ-СЗСК'!BC166+'4. ГПП-УЗПКТ-СЗСК'!BC186/1000+'4. ГПП-УЗПКТ-СЗСК'!BC188+'4. ГПП-УЗПКТ-СЗСК'!BC127</f>
        <v>0</v>
      </c>
      <c r="AN277" s="687">
        <f t="shared" si="387"/>
        <v>-913.90000000000009</v>
      </c>
      <c r="AO277" s="688">
        <f t="shared" si="388"/>
        <v>0</v>
      </c>
      <c r="AP277" s="687">
        <f>'4. ГПП-УЗПКТ-СЗСК'!BG118+'4. ГПП-УЗПКТ-СЗСК'!BG142+'4. ГПП-УЗПКТ-СЗСК'!BG143+'4. ГПП-УЗПКТ-СЗСК'!BG144+'4. ГПП-УЗПКТ-СЗСК'!BG145+'4. ГПП-УЗПКТ-СЗСК'!BG147+'4. ГПП-УЗПКТ-СЗСК'!BG148+'4. ГПП-УЗПКТ-СЗСК'!BG151+'4. ГПП-УЗПКТ-СЗСК'!BG154+'4. ГПП-УЗПКТ-СЗСК'!BG158+'4. ГПП-УЗПКТ-СЗСК'!BG161+'4. ГПП-УЗПКТ-СЗСК'!BG166+'4. ГПП-УЗПКТ-СЗСК'!BG186/1000+'4. ГПП-УЗПКТ-СЗСК'!BG188+'4. ГПП-УЗПКТ-СЗСК'!BG127</f>
        <v>823.7</v>
      </c>
      <c r="AQ277" s="687">
        <f>'4. ГПП-УЗПКТ-СЗСК'!BI118+'4. ГПП-УЗПКТ-СЗСК'!BI142+'4. ГПП-УЗПКТ-СЗСК'!BI143+'4. ГПП-УЗПКТ-СЗСК'!BI144+'4. ГПП-УЗПКТ-СЗСК'!BI145+'4. ГПП-УЗПКТ-СЗСК'!BI147+'4. ГПП-УЗПКТ-СЗСК'!BI148+'4. ГПП-УЗПКТ-СЗСК'!BI151+'4. ГПП-УЗПКТ-СЗСК'!BI154+'4. ГПП-УЗПКТ-СЗСК'!BI158+'4. ГПП-УЗПКТ-СЗСК'!BI161+'4. ГПП-УЗПКТ-СЗСК'!BI166+'4. ГПП-УЗПКТ-СЗСК'!BI186/1000+'4. ГПП-УЗПКТ-СЗСК'!BI188+'4. ГПП-УЗПКТ-СЗСК'!BI127</f>
        <v>0</v>
      </c>
      <c r="AR277" s="687">
        <f t="shared" si="389"/>
        <v>-823.7</v>
      </c>
      <c r="AS277" s="688">
        <f t="shared" si="390"/>
        <v>0</v>
      </c>
      <c r="AT277" s="687">
        <f t="shared" si="391"/>
        <v>2188.1</v>
      </c>
      <c r="AU277" s="687">
        <f t="shared" si="392"/>
        <v>0</v>
      </c>
      <c r="AV277" s="687">
        <f t="shared" si="393"/>
        <v>-2188.1</v>
      </c>
      <c r="AW277" s="688">
        <f t="shared" si="394"/>
        <v>0</v>
      </c>
      <c r="AX277" s="687">
        <f>'4. ГПП-УЗПКТ-СЗСК'!BS118+'4. ГПП-УЗПКТ-СЗСК'!BS142+'4. ГПП-УЗПКТ-СЗСК'!BS143+'4. ГПП-УЗПКТ-СЗСК'!BS144+'4. ГПП-УЗПКТ-СЗСК'!BS145+'4. ГПП-УЗПКТ-СЗСК'!BS147+'4. ГПП-УЗПКТ-СЗСК'!BS148+'4. ГПП-УЗПКТ-СЗСК'!BS151+'4. ГПП-УЗПКТ-СЗСК'!BS154+'4. ГПП-УЗПКТ-СЗСК'!BS158+'4. ГПП-УЗПКТ-СЗСК'!BS161+'4. ГПП-УЗПКТ-СЗСК'!BS166+'4. ГПП-УЗПКТ-СЗСК'!BS186/1000+'4. ГПП-УЗПКТ-СЗСК'!BS188+'4. ГПП-УЗПКТ-СЗСК'!BS127</f>
        <v>656.3</v>
      </c>
      <c r="AY277" s="687">
        <f>'4. ГПП-УЗПКТ-СЗСК'!BU118+'4. ГПП-УЗПКТ-СЗСК'!BU142+'4. ГПП-УЗПКТ-СЗСК'!BU143+'4. ГПП-УЗПКТ-СЗСК'!BU144+'4. ГПП-УЗПКТ-СЗСК'!BU145+'4. ГПП-УЗПКТ-СЗСК'!BU147+'4. ГПП-УЗПКТ-СЗСК'!BU148+'4. ГПП-УЗПКТ-СЗСК'!BU151+'4. ГПП-УЗПКТ-СЗСК'!BU154+'4. ГПП-УЗПКТ-СЗСК'!BU158+'4. ГПП-УЗПКТ-СЗСК'!BU161+'4. ГПП-УЗПКТ-СЗСК'!BU166+'4. ГПП-УЗПКТ-СЗСК'!BU186/1000+'4. ГПП-УЗПКТ-СЗСК'!BU188+'4. ГПП-УЗПКТ-СЗСК'!BU127</f>
        <v>0</v>
      </c>
      <c r="AZ277" s="687">
        <f t="shared" si="395"/>
        <v>-656.3</v>
      </c>
      <c r="BA277" s="688">
        <f t="shared" si="396"/>
        <v>0</v>
      </c>
      <c r="BB277" s="687">
        <f>'4. ГПП-УЗПКТ-СЗСК'!BY118+'4. ГПП-УЗПКТ-СЗСК'!BY142+'4. ГПП-УЗПКТ-СЗСК'!BY143+'4. ГПП-УЗПКТ-СЗСК'!BY144+'4. ГПП-УЗПКТ-СЗСК'!BY145+'4. ГПП-УЗПКТ-СЗСК'!BY147+'4. ГПП-УЗПКТ-СЗСК'!BY148+'4. ГПП-УЗПКТ-СЗСК'!BY151+'4. ГПП-УЗПКТ-СЗСК'!BY154+'4. ГПП-УЗПКТ-СЗСК'!BY158+'4. ГПП-УЗПКТ-СЗСК'!BY161+'4. ГПП-УЗПКТ-СЗСК'!BY166+'4. ГПП-УЗПКТ-СЗСК'!BY186/1000+'4. ГПП-УЗПКТ-СЗСК'!BY188+'4. ГПП-УЗПКТ-СЗСК'!BY127</f>
        <v>754.7</v>
      </c>
      <c r="BC277" s="687">
        <f>'4. ГПП-УЗПКТ-СЗСК'!CA118+'4. ГПП-УЗПКТ-СЗСК'!CA142+'4. ГПП-УЗПКТ-СЗСК'!CA143+'4. ГПП-УЗПКТ-СЗСК'!CA144+'4. ГПП-УЗПКТ-СЗСК'!CA145+'4. ГПП-УЗПКТ-СЗСК'!CA147+'4. ГПП-УЗПКТ-СЗСК'!CA148+'4. ГПП-УЗПКТ-СЗСК'!CA151+'4. ГПП-УЗПКТ-СЗСК'!CA154+'4. ГПП-УЗПКТ-СЗСК'!CA158+'4. ГПП-УЗПКТ-СЗСК'!CA161+'4. ГПП-УЗПКТ-СЗСК'!CA166+'4. ГПП-УЗПКТ-СЗСК'!CA186/1000+'4. ГПП-УЗПКТ-СЗСК'!CA188+'4. ГПП-УЗПКТ-СЗСК'!CA127</f>
        <v>0</v>
      </c>
      <c r="BD277" s="687">
        <f t="shared" si="397"/>
        <v>-754.7</v>
      </c>
      <c r="BE277" s="688">
        <f t="shared" si="398"/>
        <v>0</v>
      </c>
      <c r="BF277" s="687">
        <f>'4. ГПП-УЗПКТ-СЗСК'!CE118+'4. ГПП-УЗПКТ-СЗСК'!CE142+'4. ГПП-УЗПКТ-СЗСК'!CE143+'4. ГПП-УЗПКТ-СЗСК'!CE144+'4. ГПП-УЗПКТ-СЗСК'!CE145+'4. ГПП-УЗПКТ-СЗСК'!CE147+'4. ГПП-УЗПКТ-СЗСК'!CE148+'4. ГПП-УЗПКТ-СЗСК'!CE151+'4. ГПП-УЗПКТ-СЗСК'!CE154+'4. ГПП-УЗПКТ-СЗСК'!CE158+'4. ГПП-УЗПКТ-СЗСК'!CE161+'4. ГПП-УЗПКТ-СЗСК'!CE166+'4. ГПП-УЗПКТ-СЗСК'!CE186/1000+'4. ГПП-УЗПКТ-СЗСК'!CE188+'4. ГПП-УЗПКТ-СЗСК'!CE127</f>
        <v>777.1</v>
      </c>
      <c r="BG277" s="687">
        <f>'4. ГПП-УЗПКТ-СЗСК'!CG118+'4. ГПП-УЗПКТ-СЗСК'!CG142+'4. ГПП-УЗПКТ-СЗСК'!CG143+'4. ГПП-УЗПКТ-СЗСК'!CG144+'4. ГПП-УЗПКТ-СЗСК'!CG145+'4. ГПП-УЗПКТ-СЗСК'!CG147+'4. ГПП-УЗПКТ-СЗСК'!CG148+'4. ГПП-УЗПКТ-СЗСК'!CG151+'4. ГПП-УЗПКТ-СЗСК'!CG154+'4. ГПП-УЗПКТ-СЗСК'!CG158+'4. ГПП-УЗПКТ-СЗСК'!CG161+'4. ГПП-УЗПКТ-СЗСК'!CG166+'4. ГПП-УЗПКТ-СЗСК'!CG186/1000+'4. ГПП-УЗПКТ-СЗСК'!CG188+'4. ГПП-УЗПКТ-СЗСК'!CG127</f>
        <v>0</v>
      </c>
      <c r="BH277" s="687">
        <f t="shared" si="399"/>
        <v>-777.1</v>
      </c>
      <c r="BI277" s="688">
        <f t="shared" si="400"/>
        <v>0</v>
      </c>
      <c r="BJ277" s="687">
        <f t="shared" si="401"/>
        <v>2594.1000000000004</v>
      </c>
      <c r="BK277" s="687">
        <f t="shared" si="402"/>
        <v>0</v>
      </c>
      <c r="BL277" s="687">
        <f t="shared" si="403"/>
        <v>-2594.1000000000004</v>
      </c>
      <c r="BM277" s="688">
        <f t="shared" si="404"/>
        <v>0</v>
      </c>
      <c r="BN277" s="687">
        <f>'4. ГПП-УЗПКТ-СЗСК'!CQ118+'4. ГПП-УЗПКТ-СЗСК'!CQ142+'4. ГПП-УЗПКТ-СЗСК'!CQ143+'4. ГПП-УЗПКТ-СЗСК'!CQ144+'4. ГПП-УЗПКТ-СЗСК'!CQ145+'4. ГПП-УЗПКТ-СЗСК'!CQ147+'4. ГПП-УЗПКТ-СЗСК'!CQ148+'4. ГПП-УЗПКТ-СЗСК'!CQ151+'4. ГПП-УЗПКТ-СЗСК'!CQ154+'4. ГПП-УЗПКТ-СЗСК'!CQ158+'4. ГПП-УЗПКТ-СЗСК'!CQ161+'4. ГПП-УЗПКТ-СЗСК'!CQ166+'4. ГПП-УЗПКТ-СЗСК'!CQ186/1000+'4. ГПП-УЗПКТ-СЗСК'!CQ188+'4. ГПП-УЗПКТ-СЗСК'!CQ127</f>
        <v>872.40000000000009</v>
      </c>
      <c r="BO277" s="687">
        <f>'4. ГПП-УЗПКТ-СЗСК'!CS118+'4. ГПП-УЗПКТ-СЗСК'!CS142+'4. ГПП-УЗПКТ-СЗСК'!CS143+'4. ГПП-УЗПКТ-СЗСК'!CS144+'4. ГПП-УЗПКТ-СЗСК'!CS145+'4. ГПП-УЗПКТ-СЗСК'!CS147+'4. ГПП-УЗПКТ-СЗСК'!CS148+'4. ГПП-УЗПКТ-СЗСК'!CS151+'4. ГПП-УЗПКТ-СЗСК'!CS154+'4. ГПП-УЗПКТ-СЗСК'!CS158+'4. ГПП-УЗПКТ-СЗСК'!CS161+'4. ГПП-УЗПКТ-СЗСК'!CS166+'4. ГПП-УЗПКТ-СЗСК'!CS186/1000+'4. ГПП-УЗПКТ-СЗСК'!CS188+'4. ГПП-УЗПКТ-СЗСК'!CS127</f>
        <v>0</v>
      </c>
      <c r="BP277" s="687">
        <f t="shared" si="405"/>
        <v>-872.40000000000009</v>
      </c>
      <c r="BQ277" s="688">
        <f t="shared" si="406"/>
        <v>0</v>
      </c>
      <c r="BR277" s="687">
        <f>'4. ГПП-УЗПКТ-СЗСК'!CW118+'4. ГПП-УЗПКТ-СЗСК'!CW142+'4. ГПП-УЗПКТ-СЗСК'!CW143+'4. ГПП-УЗПКТ-СЗСК'!CW144+'4. ГПП-УЗПКТ-СЗСК'!CW145+'4. ГПП-УЗПКТ-СЗСК'!CW147+'4. ГПП-УЗПКТ-СЗСК'!CW148+'4. ГПП-УЗПКТ-СЗСК'!CW151+'4. ГПП-УЗПКТ-СЗСК'!CW154+'4. ГПП-УЗПКТ-СЗСК'!CW158+'4. ГПП-УЗПКТ-СЗСК'!CW161+'4. ГПП-УЗПКТ-СЗСК'!CW166+'4. ГПП-УЗПКТ-СЗСК'!CW186/1000+'4. ГПП-УЗПКТ-СЗСК'!CW188+'4. ГПП-УЗПКТ-СЗСК'!CW127</f>
        <v>845</v>
      </c>
      <c r="BS277" s="687">
        <f>'4. ГПП-УЗПКТ-СЗСК'!CY118+'4. ГПП-УЗПКТ-СЗСК'!CY142+'4. ГПП-УЗПКТ-СЗСК'!CY143+'4. ГПП-УЗПКТ-СЗСК'!CY144+'4. ГПП-УЗПКТ-СЗСК'!CY145+'4. ГПП-УЗПКТ-СЗСК'!CY147+'4. ГПП-УЗПКТ-СЗСК'!CY148+'4. ГПП-УЗПКТ-СЗСК'!CY151+'4. ГПП-УЗПКТ-СЗСК'!CY154+'4. ГПП-УЗПКТ-СЗСК'!CY158+'4. ГПП-УЗПКТ-СЗСК'!CY161+'4. ГПП-УЗПКТ-СЗСК'!CY166+'4. ГПП-УЗПКТ-СЗСК'!CY186/1000+'4. ГПП-УЗПКТ-СЗСК'!CY188+'4. ГПП-УЗПКТ-СЗСК'!CY127</f>
        <v>0</v>
      </c>
      <c r="BT277" s="687">
        <f t="shared" si="407"/>
        <v>-845</v>
      </c>
      <c r="BU277" s="688">
        <f t="shared" si="408"/>
        <v>0</v>
      </c>
      <c r="BV277" s="687">
        <f>'4. ГПП-УЗПКТ-СЗСК'!DC118+'4. ГПП-УЗПКТ-СЗСК'!DC142+'4. ГПП-УЗПКТ-СЗСК'!DC143+'4. ГПП-УЗПКТ-СЗСК'!DC144+'4. ГПП-УЗПКТ-СЗСК'!DC145+'4. ГПП-УЗПКТ-СЗСК'!DC147+'4. ГПП-УЗПКТ-СЗСК'!DC148+'4. ГПП-УЗПКТ-СЗСК'!DC151+'4. ГПП-УЗПКТ-СЗСК'!DC154+'4. ГПП-УЗПКТ-СЗСК'!DC158+'4. ГПП-УЗПКТ-СЗСК'!DC161+'4. ГПП-УЗПКТ-СЗСК'!DC166+'4. ГПП-УЗПКТ-СЗСК'!DC186/1000+'4. ГПП-УЗПКТ-СЗСК'!DC188+'4. ГПП-УЗПКТ-СЗСК'!DC127</f>
        <v>876.7</v>
      </c>
      <c r="BW277" s="687">
        <f>'4. ГПП-УЗПКТ-СЗСК'!DE118+'4. ГПП-УЗПКТ-СЗСК'!DE142+'4. ГПП-УЗПКТ-СЗСК'!DE143+'4. ГПП-УЗПКТ-СЗСК'!DE144+'4. ГПП-УЗПКТ-СЗСК'!DE145+'4. ГПП-УЗПКТ-СЗСК'!DE147+'4. ГПП-УЗПКТ-СЗСК'!DE148+'4. ГПП-УЗПКТ-СЗСК'!DE151+'4. ГПП-УЗПКТ-СЗСК'!DE154+'4. ГПП-УЗПКТ-СЗСК'!DE158+'4. ГПП-УЗПКТ-СЗСК'!DE161+'4. ГПП-УЗПКТ-СЗСК'!DE166+'4. ГПП-УЗПКТ-СЗСК'!DE186/1000+'4. ГПП-УЗПКТ-СЗСК'!DE188+'4. ГПП-УЗПКТ-СЗСК'!DE127</f>
        <v>0</v>
      </c>
      <c r="BX277" s="687">
        <f t="shared" si="409"/>
        <v>-876.7</v>
      </c>
      <c r="BY277" s="688">
        <f t="shared" si="410"/>
        <v>0</v>
      </c>
    </row>
    <row r="278" spans="2:77" ht="18.75" customHeight="1">
      <c r="B278" s="491"/>
      <c r="C278" s="605" t="s">
        <v>1699</v>
      </c>
      <c r="D278" s="528"/>
      <c r="E278" s="528"/>
      <c r="F278" s="529"/>
      <c r="G278" s="530" t="s">
        <v>1707</v>
      </c>
      <c r="H278" s="530"/>
      <c r="I278" s="715" t="s">
        <v>1438</v>
      </c>
      <c r="J278" s="687">
        <f t="shared" si="367"/>
        <v>0</v>
      </c>
      <c r="K278" s="687">
        <f t="shared" si="368"/>
        <v>0</v>
      </c>
      <c r="L278" s="687">
        <f t="shared" si="369"/>
        <v>0</v>
      </c>
      <c r="M278" s="688" t="str">
        <f t="shared" si="370"/>
        <v>-</v>
      </c>
      <c r="N278" s="687">
        <f t="shared" si="371"/>
        <v>0</v>
      </c>
      <c r="O278" s="687">
        <f t="shared" si="372"/>
        <v>0</v>
      </c>
      <c r="P278" s="687">
        <f t="shared" si="373"/>
        <v>0</v>
      </c>
      <c r="Q278" s="688" t="str">
        <f t="shared" si="374"/>
        <v>-</v>
      </c>
      <c r="R278" s="687">
        <f>'4. ГПП-УЗПКТ-СЗСК'!W114+'4. ГПП-УЗПКТ-СЗСК'!W205</f>
        <v>0</v>
      </c>
      <c r="S278" s="687">
        <f>'4. ГПП-УЗПКТ-СЗСК'!Y114+'4. ГПП-УЗПКТ-СЗСК'!Y205</f>
        <v>0</v>
      </c>
      <c r="T278" s="687">
        <f t="shared" si="375"/>
        <v>0</v>
      </c>
      <c r="U278" s="688" t="str">
        <f t="shared" si="376"/>
        <v>-</v>
      </c>
      <c r="V278" s="687">
        <f>'4. ГПП-УЗПКТ-СЗСК'!AC114+'4. ГПП-УЗПКТ-СЗСК'!AC205</f>
        <v>0</v>
      </c>
      <c r="W278" s="687">
        <f>'4. ГПП-УЗПКТ-СЗСК'!AE114+'4. ГПП-УЗПКТ-СЗСК'!AE205</f>
        <v>0</v>
      </c>
      <c r="X278" s="687">
        <f t="shared" si="377"/>
        <v>0</v>
      </c>
      <c r="Y278" s="688" t="str">
        <f t="shared" si="378"/>
        <v>-</v>
      </c>
      <c r="Z278" s="687">
        <f>'4. ГПП-УЗПКТ-СЗСК'!AI114+'4. ГПП-УЗПКТ-СЗСК'!AI205</f>
        <v>0</v>
      </c>
      <c r="AA278" s="687">
        <f>'4. ГПП-УЗПКТ-СЗСК'!AK114+'4. ГПП-УЗПКТ-СЗСК'!AK205</f>
        <v>0</v>
      </c>
      <c r="AB278" s="687">
        <f t="shared" si="379"/>
        <v>0</v>
      </c>
      <c r="AC278" s="688" t="str">
        <f t="shared" si="380"/>
        <v>-</v>
      </c>
      <c r="AD278" s="687">
        <f t="shared" si="381"/>
        <v>0</v>
      </c>
      <c r="AE278" s="687">
        <f t="shared" si="382"/>
        <v>0</v>
      </c>
      <c r="AF278" s="687">
        <f t="shared" si="383"/>
        <v>0</v>
      </c>
      <c r="AG278" s="688" t="str">
        <f t="shared" si="384"/>
        <v>-</v>
      </c>
      <c r="AH278" s="687">
        <f>'4. ГПП-УЗПКТ-СЗСК'!AU114+'4. ГПП-УЗПКТ-СЗСК'!AU205</f>
        <v>0</v>
      </c>
      <c r="AI278" s="687">
        <f>'4. ГПП-УЗПКТ-СЗСК'!AW114+'4. ГПП-УЗПКТ-СЗСК'!AW205</f>
        <v>0</v>
      </c>
      <c r="AJ278" s="687">
        <f t="shared" si="385"/>
        <v>0</v>
      </c>
      <c r="AK278" s="688" t="str">
        <f t="shared" si="386"/>
        <v>-</v>
      </c>
      <c r="AL278" s="687">
        <f>'4. ГПП-УЗПКТ-СЗСК'!BA114+'4. ГПП-УЗПКТ-СЗСК'!BA205</f>
        <v>0</v>
      </c>
      <c r="AM278" s="687">
        <f>'4. ГПП-УЗПКТ-СЗСК'!BC114+'4. ГПП-УЗПКТ-СЗСК'!BC205</f>
        <v>0</v>
      </c>
      <c r="AN278" s="687">
        <f t="shared" si="387"/>
        <v>0</v>
      </c>
      <c r="AO278" s="688" t="str">
        <f t="shared" si="388"/>
        <v>-</v>
      </c>
      <c r="AP278" s="687">
        <f>'4. ГПП-УЗПКТ-СЗСК'!BG114+'4. ГПП-УЗПКТ-СЗСК'!BG205</f>
        <v>0</v>
      </c>
      <c r="AQ278" s="687">
        <f>'4. ГПП-УЗПКТ-СЗСК'!BI114+'4. ГПП-УЗПКТ-СЗСК'!BI205</f>
        <v>0</v>
      </c>
      <c r="AR278" s="687">
        <f t="shared" si="389"/>
        <v>0</v>
      </c>
      <c r="AS278" s="688" t="str">
        <f t="shared" si="390"/>
        <v>-</v>
      </c>
      <c r="AT278" s="687">
        <f t="shared" si="391"/>
        <v>0</v>
      </c>
      <c r="AU278" s="687">
        <f t="shared" si="392"/>
        <v>0</v>
      </c>
      <c r="AV278" s="687">
        <f t="shared" si="393"/>
        <v>0</v>
      </c>
      <c r="AW278" s="688" t="str">
        <f t="shared" si="394"/>
        <v>-</v>
      </c>
      <c r="AX278" s="687">
        <f>'4. ГПП-УЗПКТ-СЗСК'!BS114+'4. ГПП-УЗПКТ-СЗСК'!BS205</f>
        <v>0</v>
      </c>
      <c r="AY278" s="687">
        <f>'4. ГПП-УЗПКТ-СЗСК'!BU114+'4. ГПП-УЗПКТ-СЗСК'!BU205</f>
        <v>0</v>
      </c>
      <c r="AZ278" s="687">
        <f t="shared" si="395"/>
        <v>0</v>
      </c>
      <c r="BA278" s="688" t="str">
        <f t="shared" si="396"/>
        <v>-</v>
      </c>
      <c r="BB278" s="687">
        <f>'4. ГПП-УЗПКТ-СЗСК'!BY114+'4. ГПП-УЗПКТ-СЗСК'!BY205</f>
        <v>0</v>
      </c>
      <c r="BC278" s="687">
        <f>'4. ГПП-УЗПКТ-СЗСК'!CA114+'4. ГПП-УЗПКТ-СЗСК'!CA205</f>
        <v>0</v>
      </c>
      <c r="BD278" s="687">
        <f t="shared" si="397"/>
        <v>0</v>
      </c>
      <c r="BE278" s="688" t="str">
        <f t="shared" si="398"/>
        <v>-</v>
      </c>
      <c r="BF278" s="687">
        <f>'4. ГПП-УЗПКТ-СЗСК'!CE114+'4. ГПП-УЗПКТ-СЗСК'!CE205</f>
        <v>0</v>
      </c>
      <c r="BG278" s="687">
        <f>'4. ГПП-УЗПКТ-СЗСК'!CG114+'4. ГПП-УЗПКТ-СЗСК'!CG205</f>
        <v>0</v>
      </c>
      <c r="BH278" s="687">
        <f t="shared" si="399"/>
        <v>0</v>
      </c>
      <c r="BI278" s="688" t="str">
        <f t="shared" si="400"/>
        <v>-</v>
      </c>
      <c r="BJ278" s="687">
        <f t="shared" si="401"/>
        <v>0</v>
      </c>
      <c r="BK278" s="687">
        <f t="shared" si="402"/>
        <v>0</v>
      </c>
      <c r="BL278" s="687">
        <f t="shared" si="403"/>
        <v>0</v>
      </c>
      <c r="BM278" s="688" t="str">
        <f t="shared" si="404"/>
        <v>-</v>
      </c>
      <c r="BN278" s="687">
        <f>'4. ГПП-УЗПКТ-СЗСК'!CQ114+'4. ГПП-УЗПКТ-СЗСК'!CQ205</f>
        <v>0</v>
      </c>
      <c r="BO278" s="687">
        <f>'4. ГПП-УЗПКТ-СЗСК'!CS114+'4. ГПП-УЗПКТ-СЗСК'!CS205</f>
        <v>0</v>
      </c>
      <c r="BP278" s="687">
        <f t="shared" si="405"/>
        <v>0</v>
      </c>
      <c r="BQ278" s="688" t="str">
        <f t="shared" si="406"/>
        <v>-</v>
      </c>
      <c r="BR278" s="687">
        <f>'4. ГПП-УЗПКТ-СЗСК'!CW114+'4. ГПП-УЗПКТ-СЗСК'!CW205</f>
        <v>0</v>
      </c>
      <c r="BS278" s="687">
        <f>'4. ГПП-УЗПКТ-СЗСК'!CY114+'4. ГПП-УЗПКТ-СЗСК'!CY205</f>
        <v>0</v>
      </c>
      <c r="BT278" s="687">
        <f t="shared" si="407"/>
        <v>0</v>
      </c>
      <c r="BU278" s="688" t="str">
        <f t="shared" si="408"/>
        <v>-</v>
      </c>
      <c r="BV278" s="687">
        <f>'4. ГПП-УЗПКТ-СЗСК'!DC114+'4. ГПП-УЗПКТ-СЗСК'!DC205</f>
        <v>0</v>
      </c>
      <c r="BW278" s="687">
        <f>'4. ГПП-УЗПКТ-СЗСК'!DE114+'4. ГПП-УЗПКТ-СЗСК'!DE205</f>
        <v>0</v>
      </c>
      <c r="BX278" s="687">
        <f t="shared" si="409"/>
        <v>0</v>
      </c>
      <c r="BY278" s="688" t="str">
        <f t="shared" si="410"/>
        <v>-</v>
      </c>
    </row>
    <row r="279" spans="2:77" ht="18.75" customHeight="1">
      <c r="B279" s="491"/>
      <c r="C279" s="605" t="s">
        <v>1701</v>
      </c>
      <c r="D279" s="528"/>
      <c r="E279" s="528"/>
      <c r="F279" s="529"/>
      <c r="G279" s="530" t="s">
        <v>1708</v>
      </c>
      <c r="H279" s="530"/>
      <c r="I279" s="715" t="s">
        <v>1438</v>
      </c>
      <c r="J279" s="687">
        <f t="shared" si="367"/>
        <v>0</v>
      </c>
      <c r="K279" s="687">
        <f t="shared" si="368"/>
        <v>0</v>
      </c>
      <c r="L279" s="687">
        <f t="shared" si="369"/>
        <v>0</v>
      </c>
      <c r="M279" s="688" t="str">
        <f t="shared" si="370"/>
        <v>-</v>
      </c>
      <c r="N279" s="687">
        <f t="shared" si="371"/>
        <v>0</v>
      </c>
      <c r="O279" s="687">
        <f t="shared" si="372"/>
        <v>0</v>
      </c>
      <c r="P279" s="687">
        <f t="shared" si="373"/>
        <v>0</v>
      </c>
      <c r="Q279" s="688" t="str">
        <f t="shared" si="374"/>
        <v>-</v>
      </c>
      <c r="R279" s="687">
        <f>'4. ГПП-УЗПКТ-СЗСК'!W97+'4. ГПП-УЗПКТ-СЗСК'!W206</f>
        <v>0</v>
      </c>
      <c r="S279" s="687">
        <f>'4. ГПП-УЗПКТ-СЗСК'!Y97+'4. ГПП-УЗПКТ-СЗСК'!Y206</f>
        <v>0</v>
      </c>
      <c r="T279" s="687">
        <f t="shared" si="375"/>
        <v>0</v>
      </c>
      <c r="U279" s="688" t="str">
        <f t="shared" si="376"/>
        <v>-</v>
      </c>
      <c r="V279" s="687">
        <f>'4. ГПП-УЗПКТ-СЗСК'!AC97+'4. ГПП-УЗПКТ-СЗСК'!AC206</f>
        <v>0</v>
      </c>
      <c r="W279" s="687">
        <f>'4. ГПП-УЗПКТ-СЗСК'!AE97+'4. ГПП-УЗПКТ-СЗСК'!AE206</f>
        <v>0</v>
      </c>
      <c r="X279" s="687">
        <f t="shared" si="377"/>
        <v>0</v>
      </c>
      <c r="Y279" s="688" t="str">
        <f t="shared" si="378"/>
        <v>-</v>
      </c>
      <c r="Z279" s="687">
        <f>'4. ГПП-УЗПКТ-СЗСК'!AI97+'4. ГПП-УЗПКТ-СЗСК'!AI206</f>
        <v>0</v>
      </c>
      <c r="AA279" s="687">
        <f>'4. ГПП-УЗПКТ-СЗСК'!AK97+'4. ГПП-УЗПКТ-СЗСК'!AK206</f>
        <v>0</v>
      </c>
      <c r="AB279" s="687">
        <f t="shared" si="379"/>
        <v>0</v>
      </c>
      <c r="AC279" s="688" t="str">
        <f t="shared" si="380"/>
        <v>-</v>
      </c>
      <c r="AD279" s="687">
        <f t="shared" si="381"/>
        <v>0</v>
      </c>
      <c r="AE279" s="687">
        <f t="shared" si="382"/>
        <v>0</v>
      </c>
      <c r="AF279" s="687">
        <f t="shared" si="383"/>
        <v>0</v>
      </c>
      <c r="AG279" s="688" t="str">
        <f t="shared" si="384"/>
        <v>-</v>
      </c>
      <c r="AH279" s="687">
        <f>'4. ГПП-УЗПКТ-СЗСК'!AU97+'4. ГПП-УЗПКТ-СЗСК'!AU206</f>
        <v>0</v>
      </c>
      <c r="AI279" s="687">
        <f>'4. ГПП-УЗПКТ-СЗСК'!AW97+'4. ГПП-УЗПКТ-СЗСК'!AW206</f>
        <v>0</v>
      </c>
      <c r="AJ279" s="687">
        <f t="shared" si="385"/>
        <v>0</v>
      </c>
      <c r="AK279" s="688" t="str">
        <f t="shared" si="386"/>
        <v>-</v>
      </c>
      <c r="AL279" s="687">
        <f>'4. ГПП-УЗПКТ-СЗСК'!BA97+'4. ГПП-УЗПКТ-СЗСК'!BA206</f>
        <v>0</v>
      </c>
      <c r="AM279" s="687">
        <f>'4. ГПП-УЗПКТ-СЗСК'!BC97+'4. ГПП-УЗПКТ-СЗСК'!BC206</f>
        <v>0</v>
      </c>
      <c r="AN279" s="687">
        <f t="shared" si="387"/>
        <v>0</v>
      </c>
      <c r="AO279" s="688" t="str">
        <f t="shared" si="388"/>
        <v>-</v>
      </c>
      <c r="AP279" s="687">
        <f>'4. ГПП-УЗПКТ-СЗСК'!BG97+'4. ГПП-УЗПКТ-СЗСК'!BG206</f>
        <v>0</v>
      </c>
      <c r="AQ279" s="687">
        <f>'4. ГПП-УЗПКТ-СЗСК'!BI97+'4. ГПП-УЗПКТ-СЗСК'!BI206</f>
        <v>0</v>
      </c>
      <c r="AR279" s="687">
        <f t="shared" si="389"/>
        <v>0</v>
      </c>
      <c r="AS279" s="688" t="str">
        <f t="shared" si="390"/>
        <v>-</v>
      </c>
      <c r="AT279" s="687">
        <f t="shared" si="391"/>
        <v>0</v>
      </c>
      <c r="AU279" s="687">
        <f t="shared" si="392"/>
        <v>0</v>
      </c>
      <c r="AV279" s="687">
        <f t="shared" si="393"/>
        <v>0</v>
      </c>
      <c r="AW279" s="688" t="str">
        <f t="shared" si="394"/>
        <v>-</v>
      </c>
      <c r="AX279" s="687">
        <f>'4. ГПП-УЗПКТ-СЗСК'!BS97+'4. ГПП-УЗПКТ-СЗСК'!BS206</f>
        <v>0</v>
      </c>
      <c r="AY279" s="687">
        <f>'4. ГПП-УЗПКТ-СЗСК'!BU97+'4. ГПП-УЗПКТ-СЗСК'!BU206</f>
        <v>0</v>
      </c>
      <c r="AZ279" s="687">
        <f t="shared" si="395"/>
        <v>0</v>
      </c>
      <c r="BA279" s="688" t="str">
        <f t="shared" si="396"/>
        <v>-</v>
      </c>
      <c r="BB279" s="687">
        <f>'4. ГПП-УЗПКТ-СЗСК'!BY97+'4. ГПП-УЗПКТ-СЗСК'!BY206</f>
        <v>0</v>
      </c>
      <c r="BC279" s="687">
        <f>'4. ГПП-УЗПКТ-СЗСК'!CA97+'4. ГПП-УЗПКТ-СЗСК'!CA206</f>
        <v>0</v>
      </c>
      <c r="BD279" s="687">
        <f t="shared" si="397"/>
        <v>0</v>
      </c>
      <c r="BE279" s="688" t="str">
        <f t="shared" si="398"/>
        <v>-</v>
      </c>
      <c r="BF279" s="687">
        <f>'4. ГПП-УЗПКТ-СЗСК'!CE97+'4. ГПП-УЗПКТ-СЗСК'!CE206</f>
        <v>0</v>
      </c>
      <c r="BG279" s="687">
        <f>'4. ГПП-УЗПКТ-СЗСК'!CG97+'4. ГПП-УЗПКТ-СЗСК'!CG206</f>
        <v>0</v>
      </c>
      <c r="BH279" s="687">
        <f t="shared" si="399"/>
        <v>0</v>
      </c>
      <c r="BI279" s="688" t="str">
        <f t="shared" si="400"/>
        <v>-</v>
      </c>
      <c r="BJ279" s="687">
        <f t="shared" si="401"/>
        <v>0</v>
      </c>
      <c r="BK279" s="687">
        <f t="shared" si="402"/>
        <v>0</v>
      </c>
      <c r="BL279" s="687">
        <f t="shared" si="403"/>
        <v>0</v>
      </c>
      <c r="BM279" s="688" t="str">
        <f t="shared" si="404"/>
        <v>-</v>
      </c>
      <c r="BN279" s="687">
        <f>'4. ГПП-УЗПКТ-СЗСК'!CQ97+'4. ГПП-УЗПКТ-СЗСК'!CQ206</f>
        <v>0</v>
      </c>
      <c r="BO279" s="687">
        <f>'4. ГПП-УЗПКТ-СЗСК'!CS97+'4. ГПП-УЗПКТ-СЗСК'!CS206</f>
        <v>0</v>
      </c>
      <c r="BP279" s="687">
        <f t="shared" si="405"/>
        <v>0</v>
      </c>
      <c r="BQ279" s="688" t="str">
        <f t="shared" si="406"/>
        <v>-</v>
      </c>
      <c r="BR279" s="687">
        <f>'4. ГПП-УЗПКТ-СЗСК'!CW97+'4. ГПП-УЗПКТ-СЗСК'!CW206</f>
        <v>0</v>
      </c>
      <c r="BS279" s="687">
        <f>'4. ГПП-УЗПКТ-СЗСК'!CY97+'4. ГПП-УЗПКТ-СЗСК'!CY206</f>
        <v>0</v>
      </c>
      <c r="BT279" s="687">
        <f t="shared" si="407"/>
        <v>0</v>
      </c>
      <c r="BU279" s="688" t="str">
        <f t="shared" si="408"/>
        <v>-</v>
      </c>
      <c r="BV279" s="687">
        <f>'4. ГПП-УЗПКТ-СЗСК'!DC97+'4. ГПП-УЗПКТ-СЗСК'!DC206</f>
        <v>0</v>
      </c>
      <c r="BW279" s="687">
        <f>'4. ГПП-УЗПКТ-СЗСК'!DE97+'4. ГПП-УЗПКТ-СЗСК'!DE206</f>
        <v>0</v>
      </c>
      <c r="BX279" s="687">
        <f t="shared" si="409"/>
        <v>0</v>
      </c>
      <c r="BY279" s="688" t="str">
        <f t="shared" si="410"/>
        <v>-</v>
      </c>
    </row>
    <row r="280" spans="2:77" ht="24" customHeight="1">
      <c r="B280" s="600" t="s">
        <v>1709</v>
      </c>
      <c r="C280" s="779" t="s">
        <v>1710</v>
      </c>
      <c r="D280" s="528"/>
      <c r="E280" s="528"/>
      <c r="F280" s="529"/>
      <c r="G280" s="530" t="s">
        <v>1711</v>
      </c>
      <c r="H280" s="530"/>
      <c r="I280" s="391" t="s">
        <v>883</v>
      </c>
      <c r="J280" s="687">
        <f t="shared" si="367"/>
        <v>692</v>
      </c>
      <c r="K280" s="687">
        <f t="shared" si="368"/>
        <v>0</v>
      </c>
      <c r="L280" s="687">
        <f t="shared" si="369"/>
        <v>-692</v>
      </c>
      <c r="M280" s="688">
        <f t="shared" si="370"/>
        <v>0</v>
      </c>
      <c r="N280" s="687">
        <f t="shared" si="371"/>
        <v>168.4</v>
      </c>
      <c r="O280" s="687">
        <f t="shared" si="372"/>
        <v>0</v>
      </c>
      <c r="P280" s="687">
        <f t="shared" si="373"/>
        <v>-168.4</v>
      </c>
      <c r="Q280" s="688">
        <f t="shared" si="374"/>
        <v>0</v>
      </c>
      <c r="R280" s="687">
        <f>'4. ГПП-УЗПКТ-СЗСК'!W93+'4. ГПП-УЗПКТ-СЗСК'!W95+'4. ГПП-УЗПКТ-СЗСК'!W97</f>
        <v>49.5</v>
      </c>
      <c r="S280" s="687">
        <f>'4. ГПП-УЗПКТ-СЗСК'!Y93+'4. ГПП-УЗПКТ-СЗСК'!Y95+'4. ГПП-УЗПКТ-СЗСК'!Y97</f>
        <v>0</v>
      </c>
      <c r="T280" s="687">
        <f t="shared" si="375"/>
        <v>-49.5</v>
      </c>
      <c r="U280" s="688">
        <f t="shared" si="376"/>
        <v>0</v>
      </c>
      <c r="V280" s="687">
        <f>'4. ГПП-УЗПКТ-СЗСК'!AC93+'4. ГПП-УЗПКТ-СЗСК'!AC95+'4. ГПП-УЗПКТ-СЗСК'!AC97</f>
        <v>57.5</v>
      </c>
      <c r="W280" s="687">
        <f>'4. ГПП-УЗПКТ-СЗСК'!AE93+'4. ГПП-УЗПКТ-СЗСК'!AE95+'4. ГПП-УЗПКТ-СЗСК'!AE97</f>
        <v>0</v>
      </c>
      <c r="X280" s="687">
        <f t="shared" si="377"/>
        <v>-57.5</v>
      </c>
      <c r="Y280" s="688">
        <f t="shared" si="378"/>
        <v>0</v>
      </c>
      <c r="Z280" s="687">
        <f>'4. ГПП-УЗПКТ-СЗСК'!AI93+'4. ГПП-УЗПКТ-СЗСК'!AI95+'4. ГПП-УЗПКТ-СЗСК'!AI97</f>
        <v>61.400000000000006</v>
      </c>
      <c r="AA280" s="687">
        <f>'4. ГПП-УЗПКТ-СЗСК'!AK93+'4. ГПП-УЗПКТ-СЗСК'!AK95+'4. ГПП-УЗПКТ-СЗСК'!AK97</f>
        <v>0</v>
      </c>
      <c r="AB280" s="687">
        <f t="shared" si="379"/>
        <v>-61.400000000000006</v>
      </c>
      <c r="AC280" s="688">
        <f t="shared" si="380"/>
        <v>0</v>
      </c>
      <c r="AD280" s="687">
        <f t="shared" si="381"/>
        <v>152.9</v>
      </c>
      <c r="AE280" s="687">
        <f t="shared" si="382"/>
        <v>0</v>
      </c>
      <c r="AF280" s="687">
        <f t="shared" si="383"/>
        <v>-152.9</v>
      </c>
      <c r="AG280" s="688">
        <f t="shared" si="384"/>
        <v>0</v>
      </c>
      <c r="AH280" s="687">
        <f>'4. ГПП-УЗПКТ-СЗСК'!AU93+'4. ГПП-УЗПКТ-СЗСК'!AU95+'4. ГПП-УЗПКТ-СЗСК'!AU97</f>
        <v>53.5</v>
      </c>
      <c r="AI280" s="687">
        <f>'4. ГПП-УЗПКТ-СЗСК'!AW93+'4. ГПП-УЗПКТ-СЗСК'!AW95+'4. ГПП-УЗПКТ-СЗСК'!AW97</f>
        <v>0</v>
      </c>
      <c r="AJ280" s="687">
        <f t="shared" si="385"/>
        <v>-53.5</v>
      </c>
      <c r="AK280" s="688">
        <f t="shared" si="386"/>
        <v>0</v>
      </c>
      <c r="AL280" s="687">
        <f>'4. ГПП-УЗПКТ-СЗСК'!BA93+'4. ГПП-УЗПКТ-СЗСК'!BA95+'4. ГПП-УЗПКТ-СЗСК'!BA97</f>
        <v>69.7</v>
      </c>
      <c r="AM280" s="687">
        <f>'4. ГПП-УЗПКТ-СЗСК'!BC93+'4. ГПП-УЗПКТ-СЗСК'!BC95+'4. ГПП-УЗПКТ-СЗСК'!BC97</f>
        <v>0</v>
      </c>
      <c r="AN280" s="687">
        <f t="shared" si="387"/>
        <v>-69.7</v>
      </c>
      <c r="AO280" s="688">
        <f t="shared" si="388"/>
        <v>0</v>
      </c>
      <c r="AP280" s="687">
        <f>'4. ГПП-УЗПКТ-СЗСК'!BG93+'4. ГПП-УЗПКТ-СЗСК'!BG95+'4. ГПП-УЗПКТ-СЗСК'!BG97</f>
        <v>29.700000000000003</v>
      </c>
      <c r="AQ280" s="687">
        <f>'4. ГПП-УЗПКТ-СЗСК'!BI93+'4. ГПП-УЗПКТ-СЗСК'!BI95+'4. ГПП-УЗПКТ-СЗСК'!BI97</f>
        <v>0</v>
      </c>
      <c r="AR280" s="687">
        <f t="shared" si="389"/>
        <v>-29.700000000000003</v>
      </c>
      <c r="AS280" s="688">
        <f t="shared" si="390"/>
        <v>0</v>
      </c>
      <c r="AT280" s="687">
        <f t="shared" si="391"/>
        <v>204.8</v>
      </c>
      <c r="AU280" s="687">
        <f t="shared" si="392"/>
        <v>0</v>
      </c>
      <c r="AV280" s="687">
        <f t="shared" si="393"/>
        <v>-204.8</v>
      </c>
      <c r="AW280" s="688">
        <f t="shared" si="394"/>
        <v>0</v>
      </c>
      <c r="AX280" s="687">
        <f>'4. ГПП-УЗПКТ-СЗСК'!BS93+'4. ГПП-УЗПКТ-СЗСК'!BS95+'4. ГПП-УЗПКТ-СЗСК'!BS97</f>
        <v>105.6</v>
      </c>
      <c r="AY280" s="687">
        <f>'4. ГПП-УЗПКТ-СЗСК'!BU93+'4. ГПП-УЗПКТ-СЗСК'!BU95+'4. ГПП-УЗПКТ-СЗСК'!BU97</f>
        <v>0</v>
      </c>
      <c r="AZ280" s="687">
        <f t="shared" si="395"/>
        <v>-105.6</v>
      </c>
      <c r="BA280" s="688">
        <f t="shared" si="396"/>
        <v>0</v>
      </c>
      <c r="BB280" s="687">
        <f>'4. ГПП-УЗПКТ-СЗСК'!BY93+'4. ГПП-УЗПКТ-СЗСК'!BY95+'4. ГПП-УЗПКТ-СЗСК'!BY97</f>
        <v>53</v>
      </c>
      <c r="BC280" s="687">
        <f>'4. ГПП-УЗПКТ-СЗСК'!CA93+'4. ГПП-УЗПКТ-СЗСК'!CA95+'4. ГПП-УЗПКТ-СЗСК'!CA97</f>
        <v>0</v>
      </c>
      <c r="BD280" s="687">
        <f t="shared" si="397"/>
        <v>-53</v>
      </c>
      <c r="BE280" s="688">
        <f t="shared" si="398"/>
        <v>0</v>
      </c>
      <c r="BF280" s="687">
        <f>'4. ГПП-УЗПКТ-СЗСК'!CE93+'4. ГПП-УЗПКТ-СЗСК'!CE95+'4. ГПП-УЗПКТ-СЗСК'!CE97</f>
        <v>46.2</v>
      </c>
      <c r="BG280" s="687">
        <f>'4. ГПП-УЗПКТ-СЗСК'!CG93+'4. ГПП-УЗПКТ-СЗСК'!CG95+'4. ГПП-УЗПКТ-СЗСК'!CG97</f>
        <v>0</v>
      </c>
      <c r="BH280" s="687">
        <f t="shared" si="399"/>
        <v>-46.2</v>
      </c>
      <c r="BI280" s="688">
        <f t="shared" si="400"/>
        <v>0</v>
      </c>
      <c r="BJ280" s="687">
        <f t="shared" si="401"/>
        <v>165.89999999999998</v>
      </c>
      <c r="BK280" s="687">
        <f t="shared" si="402"/>
        <v>0</v>
      </c>
      <c r="BL280" s="687">
        <f t="shared" si="403"/>
        <v>-165.89999999999998</v>
      </c>
      <c r="BM280" s="688">
        <f t="shared" si="404"/>
        <v>0</v>
      </c>
      <c r="BN280" s="687">
        <f>'4. ГПП-УЗПКТ-СЗСК'!CQ93+'4. ГПП-УЗПКТ-СЗСК'!CQ95+'4. ГПП-УЗПКТ-СЗСК'!CQ97</f>
        <v>54.3</v>
      </c>
      <c r="BO280" s="687">
        <f>'4. ГПП-УЗПКТ-СЗСК'!CS93+'4. ГПП-УЗПКТ-СЗСК'!CS95+'4. ГПП-УЗПКТ-СЗСК'!CS97</f>
        <v>0</v>
      </c>
      <c r="BP280" s="687">
        <f t="shared" si="405"/>
        <v>-54.3</v>
      </c>
      <c r="BQ280" s="688">
        <f t="shared" si="406"/>
        <v>0</v>
      </c>
      <c r="BR280" s="687">
        <f>'4. ГПП-УЗПКТ-СЗСК'!CW93+'4. ГПП-УЗПКТ-СЗСК'!CW95+'4. ГПП-УЗПКТ-СЗСК'!CW97</f>
        <v>39.5</v>
      </c>
      <c r="BS280" s="687">
        <f>'4. ГПП-УЗПКТ-СЗСК'!CY93+'4. ГПП-УЗПКТ-СЗСК'!CY95+'4. ГПП-УЗПКТ-СЗСК'!CY97</f>
        <v>0</v>
      </c>
      <c r="BT280" s="687">
        <f t="shared" si="407"/>
        <v>-39.5</v>
      </c>
      <c r="BU280" s="688">
        <f t="shared" si="408"/>
        <v>0</v>
      </c>
      <c r="BV280" s="687">
        <f>'4. ГПП-УЗПКТ-СЗСК'!DC93+'4. ГПП-УЗПКТ-СЗСК'!DC95+'4. ГПП-УЗПКТ-СЗСК'!DC97</f>
        <v>72.099999999999994</v>
      </c>
      <c r="BW280" s="687">
        <f>'4. ГПП-УЗПКТ-СЗСК'!DE93+'4. ГПП-УЗПКТ-СЗСК'!DE95+'4. ГПП-УЗПКТ-СЗСК'!DE97</f>
        <v>0</v>
      </c>
      <c r="BX280" s="687">
        <f t="shared" si="409"/>
        <v>-72.099999999999994</v>
      </c>
      <c r="BY280" s="688">
        <f t="shared" si="410"/>
        <v>0</v>
      </c>
    </row>
    <row r="281" spans="2:77" ht="24" customHeight="1">
      <c r="B281" s="600"/>
      <c r="C281" s="769"/>
      <c r="D281" s="528"/>
      <c r="E281" s="528"/>
      <c r="F281" s="529"/>
      <c r="G281" s="530" t="s">
        <v>1712</v>
      </c>
      <c r="H281" s="530"/>
      <c r="I281" s="719" t="s">
        <v>889</v>
      </c>
      <c r="J281" s="687">
        <f t="shared" si="367"/>
        <v>573.19999999999993</v>
      </c>
      <c r="K281" s="687">
        <f t="shared" si="368"/>
        <v>0</v>
      </c>
      <c r="L281" s="687">
        <f t="shared" si="369"/>
        <v>-573.19999999999993</v>
      </c>
      <c r="M281" s="688">
        <f t="shared" si="370"/>
        <v>0</v>
      </c>
      <c r="N281" s="687">
        <f t="shared" si="371"/>
        <v>137.1</v>
      </c>
      <c r="O281" s="687">
        <f t="shared" si="372"/>
        <v>0</v>
      </c>
      <c r="P281" s="687">
        <f t="shared" si="373"/>
        <v>-137.1</v>
      </c>
      <c r="Q281" s="688">
        <f t="shared" si="374"/>
        <v>0</v>
      </c>
      <c r="R281" s="687">
        <f>'4. ГПП-УЗПКТ-СЗСК'!W94+'4. ГПП-УЗПКТ-СЗСК'!W96+'4. ГПП-УЗПКТ-СЗСК'!W98</f>
        <v>38.9</v>
      </c>
      <c r="S281" s="687">
        <f>'4. ГПП-УЗПКТ-СЗСК'!Y94+'4. ГПП-УЗПКТ-СЗСК'!Y96+'4. ГПП-УЗПКТ-СЗСК'!Y98</f>
        <v>0</v>
      </c>
      <c r="T281" s="687">
        <f t="shared" si="375"/>
        <v>-38.9</v>
      </c>
      <c r="U281" s="688">
        <f t="shared" si="376"/>
        <v>0</v>
      </c>
      <c r="V281" s="687">
        <f>'4. ГПП-УЗПКТ-СЗСК'!AC94+'4. ГПП-УЗПКТ-СЗСК'!AC96+'4. ГПП-УЗПКТ-СЗСК'!AC98</f>
        <v>47.599999999999994</v>
      </c>
      <c r="W281" s="687">
        <f>'4. ГПП-УЗПКТ-СЗСК'!AE94+'4. ГПП-УЗПКТ-СЗСК'!AE96+'4. ГПП-УЗПКТ-СЗСК'!AE98</f>
        <v>0</v>
      </c>
      <c r="X281" s="687">
        <f t="shared" si="377"/>
        <v>-47.599999999999994</v>
      </c>
      <c r="Y281" s="688">
        <f t="shared" si="378"/>
        <v>0</v>
      </c>
      <c r="Z281" s="687">
        <f>'4. ГПП-УЗПКТ-СЗСК'!AI94+'4. ГПП-УЗПКТ-СЗСК'!AI96+'4. ГПП-УЗПКТ-СЗСК'!AI98</f>
        <v>50.6</v>
      </c>
      <c r="AA281" s="687">
        <f>'4. ГПП-УЗПКТ-СЗСК'!AK94+'4. ГПП-УЗПКТ-СЗСК'!AK96+'4. ГПП-УЗПКТ-СЗСК'!AK98</f>
        <v>0</v>
      </c>
      <c r="AB281" s="687">
        <f t="shared" si="379"/>
        <v>-50.6</v>
      </c>
      <c r="AC281" s="688">
        <f t="shared" si="380"/>
        <v>0</v>
      </c>
      <c r="AD281" s="687">
        <f t="shared" si="381"/>
        <v>125.80000000000001</v>
      </c>
      <c r="AE281" s="687">
        <f t="shared" si="382"/>
        <v>0</v>
      </c>
      <c r="AF281" s="687">
        <f t="shared" si="383"/>
        <v>-125.80000000000001</v>
      </c>
      <c r="AG281" s="688">
        <f t="shared" si="384"/>
        <v>0</v>
      </c>
      <c r="AH281" s="687">
        <f>'4. ГПП-УЗПКТ-СЗСК'!AU94+'4. ГПП-УЗПКТ-СЗСК'!AU96+'4. ГПП-УЗПКТ-СЗСК'!AU98</f>
        <v>43.800000000000004</v>
      </c>
      <c r="AI281" s="687">
        <f>'4. ГПП-УЗПКТ-СЗСК'!AW94+'4. ГПП-УЗПКТ-СЗСК'!AW96+'4. ГПП-УЗПКТ-СЗСК'!AW98</f>
        <v>0</v>
      </c>
      <c r="AJ281" s="687">
        <f t="shared" si="385"/>
        <v>-43.800000000000004</v>
      </c>
      <c r="AK281" s="688">
        <f t="shared" si="386"/>
        <v>0</v>
      </c>
      <c r="AL281" s="687">
        <f>'4. ГПП-УЗПКТ-СЗСК'!BA94+'4. ГПП-УЗПКТ-СЗСК'!BA96+'4. ГПП-УЗПКТ-СЗСК'!BA98</f>
        <v>59.5</v>
      </c>
      <c r="AM281" s="687">
        <f>'4. ГПП-УЗПКТ-СЗСК'!BC94+'4. ГПП-УЗПКТ-СЗСК'!BC96+'4. ГПП-УЗПКТ-СЗСК'!BC98</f>
        <v>0</v>
      </c>
      <c r="AN281" s="687">
        <f t="shared" si="387"/>
        <v>-59.5</v>
      </c>
      <c r="AO281" s="688">
        <f t="shared" si="388"/>
        <v>0</v>
      </c>
      <c r="AP281" s="687">
        <f>'4. ГПП-УЗПКТ-СЗСК'!BG94+'4. ГПП-УЗПКТ-СЗСК'!BG96+'4. ГПП-УЗПКТ-СЗСК'!BG98</f>
        <v>22.5</v>
      </c>
      <c r="AQ281" s="687">
        <f>'4. ГПП-УЗПКТ-СЗСК'!BI94+'4. ГПП-УЗПКТ-СЗСК'!BI96+'4. ГПП-УЗПКТ-СЗСК'!BI98</f>
        <v>0</v>
      </c>
      <c r="AR281" s="687">
        <f t="shared" si="389"/>
        <v>-22.5</v>
      </c>
      <c r="AS281" s="688">
        <f t="shared" si="390"/>
        <v>0</v>
      </c>
      <c r="AT281" s="687">
        <f t="shared" si="391"/>
        <v>173.4</v>
      </c>
      <c r="AU281" s="687">
        <f t="shared" si="392"/>
        <v>0</v>
      </c>
      <c r="AV281" s="687">
        <f t="shared" si="393"/>
        <v>-173.4</v>
      </c>
      <c r="AW281" s="688">
        <f t="shared" si="394"/>
        <v>0</v>
      </c>
      <c r="AX281" s="687">
        <f>'4. ГПП-УЗПКТ-СЗСК'!BS94+'4. ГПП-УЗПКТ-СЗСК'!BS96+'4. ГПП-УЗПКТ-СЗСК'!BS98</f>
        <v>88.399999999999991</v>
      </c>
      <c r="AY281" s="687">
        <f>'4. ГПП-УЗПКТ-СЗСК'!BU94+'4. ГПП-УЗПКТ-СЗСК'!BU96+'4. ГПП-УЗПКТ-СЗСК'!BU98</f>
        <v>0</v>
      </c>
      <c r="AZ281" s="687">
        <f t="shared" si="395"/>
        <v>-88.399999999999991</v>
      </c>
      <c r="BA281" s="688">
        <f t="shared" si="396"/>
        <v>0</v>
      </c>
      <c r="BB281" s="687">
        <f>'4. ГПП-УЗПКТ-СЗСК'!BY94+'4. ГПП-УЗПКТ-СЗСК'!BY96+'4. ГПП-УЗПКТ-СЗСК'!BY98</f>
        <v>46.2</v>
      </c>
      <c r="BC281" s="687">
        <f>'4. ГПП-УЗПКТ-СЗСК'!CA94+'4. ГПП-УЗПКТ-СЗСК'!CA96+'4. ГПП-УЗПКТ-СЗСК'!CA98</f>
        <v>0</v>
      </c>
      <c r="BD281" s="687">
        <f t="shared" si="397"/>
        <v>-46.2</v>
      </c>
      <c r="BE281" s="688">
        <f t="shared" si="398"/>
        <v>0</v>
      </c>
      <c r="BF281" s="687">
        <f>'4. ГПП-УЗПКТ-СЗСК'!CE94+'4. ГПП-УЗПКТ-СЗСК'!CE96+'4. ГПП-УЗПКТ-СЗСК'!CE98</f>
        <v>38.800000000000004</v>
      </c>
      <c r="BG281" s="687">
        <f>'4. ГПП-УЗПКТ-СЗСК'!CG94+'4. ГПП-УЗПКТ-СЗСК'!CG96+'4. ГПП-УЗПКТ-СЗСК'!CG98</f>
        <v>0</v>
      </c>
      <c r="BH281" s="687">
        <f t="shared" si="399"/>
        <v>-38.800000000000004</v>
      </c>
      <c r="BI281" s="688">
        <f t="shared" si="400"/>
        <v>0</v>
      </c>
      <c r="BJ281" s="687">
        <f t="shared" si="401"/>
        <v>136.89999999999998</v>
      </c>
      <c r="BK281" s="687">
        <f t="shared" si="402"/>
        <v>0</v>
      </c>
      <c r="BL281" s="687">
        <f t="shared" si="403"/>
        <v>-136.89999999999998</v>
      </c>
      <c r="BM281" s="688">
        <f t="shared" si="404"/>
        <v>0</v>
      </c>
      <c r="BN281" s="687">
        <f>'4. ГПП-УЗПКТ-СЗСК'!CQ94+'4. ГПП-УЗПКТ-СЗСК'!CQ96+'4. ГПП-УЗПКТ-СЗСК'!CQ98</f>
        <v>44.699999999999996</v>
      </c>
      <c r="BO281" s="687">
        <f>'4. ГПП-УЗПКТ-СЗСК'!CS94+'4. ГПП-УЗПКТ-СЗСК'!CS96+'4. ГПП-УЗПКТ-СЗСК'!CS98</f>
        <v>0</v>
      </c>
      <c r="BP281" s="687">
        <f t="shared" si="405"/>
        <v>-44.699999999999996</v>
      </c>
      <c r="BQ281" s="688">
        <f t="shared" si="406"/>
        <v>0</v>
      </c>
      <c r="BR281" s="687">
        <f>'4. ГПП-УЗПКТ-СЗСК'!CW94+'4. ГПП-УЗПКТ-СЗСК'!CW96+'4. ГПП-УЗПКТ-СЗСК'!CW98</f>
        <v>30.5</v>
      </c>
      <c r="BS281" s="687">
        <f>'4. ГПП-УЗПКТ-СЗСК'!CY94+'4. ГПП-УЗПКТ-СЗСК'!CY96+'4. ГПП-УЗПКТ-СЗСК'!CY98</f>
        <v>0</v>
      </c>
      <c r="BT281" s="687">
        <f t="shared" si="407"/>
        <v>-30.5</v>
      </c>
      <c r="BU281" s="688">
        <f t="shared" si="408"/>
        <v>0</v>
      </c>
      <c r="BV281" s="687">
        <f>'4. ГПП-УЗПКТ-СЗСК'!DC94+'4. ГПП-УЗПКТ-СЗСК'!DC96+'4. ГПП-УЗПКТ-СЗСК'!DC98</f>
        <v>61.7</v>
      </c>
      <c r="BW281" s="687">
        <f>'4. ГПП-УЗПКТ-СЗСК'!DE94+'4. ГПП-УЗПКТ-СЗСК'!DE96+'4. ГПП-УЗПКТ-СЗСК'!DE98</f>
        <v>0</v>
      </c>
      <c r="BX281" s="687">
        <f t="shared" si="409"/>
        <v>-61.7</v>
      </c>
      <c r="BY281" s="688">
        <f t="shared" si="410"/>
        <v>0</v>
      </c>
    </row>
    <row r="282" spans="2:77" ht="18.75" customHeight="1">
      <c r="B282" s="600"/>
      <c r="C282" s="786" t="s">
        <v>1713</v>
      </c>
      <c r="D282" s="528"/>
      <c r="E282" s="528"/>
      <c r="F282" s="529"/>
      <c r="G282" s="530" t="s">
        <v>405</v>
      </c>
      <c r="H282" s="530"/>
      <c r="I282" s="391" t="s">
        <v>883</v>
      </c>
      <c r="J282" s="687">
        <f t="shared" si="367"/>
        <v>552.9</v>
      </c>
      <c r="K282" s="687">
        <f t="shared" si="368"/>
        <v>0</v>
      </c>
      <c r="L282" s="687">
        <f t="shared" si="369"/>
        <v>-552.9</v>
      </c>
      <c r="M282" s="688">
        <f t="shared" si="370"/>
        <v>0</v>
      </c>
      <c r="N282" s="687">
        <f t="shared" si="371"/>
        <v>131.1</v>
      </c>
      <c r="O282" s="687">
        <f t="shared" si="372"/>
        <v>0</v>
      </c>
      <c r="P282" s="687">
        <f t="shared" si="373"/>
        <v>-131.1</v>
      </c>
      <c r="Q282" s="688">
        <f t="shared" si="374"/>
        <v>0</v>
      </c>
      <c r="R282" s="687">
        <f>'4. ГПП-УЗПКТ-СЗСК'!W93</f>
        <v>36.6</v>
      </c>
      <c r="S282" s="687">
        <f>'4. ГПП-УЗПКТ-СЗСК'!Y93</f>
        <v>0</v>
      </c>
      <c r="T282" s="687">
        <f t="shared" si="375"/>
        <v>-36.6</v>
      </c>
      <c r="U282" s="688">
        <f t="shared" si="376"/>
        <v>0</v>
      </c>
      <c r="V282" s="687">
        <f>'4. ГПП-УЗПКТ-СЗСК'!AC93</f>
        <v>45.9</v>
      </c>
      <c r="W282" s="687">
        <f>'4. ГПП-УЗПКТ-СЗСК'!AE93</f>
        <v>0</v>
      </c>
      <c r="X282" s="687">
        <f t="shared" si="377"/>
        <v>-45.9</v>
      </c>
      <c r="Y282" s="688">
        <f t="shared" si="378"/>
        <v>0</v>
      </c>
      <c r="Z282" s="687">
        <f>'4. ГПП-УЗПКТ-СЗСК'!AI93</f>
        <v>48.6</v>
      </c>
      <c r="AA282" s="687">
        <f>'4. ГПП-УЗПКТ-СЗСК'!AK93</f>
        <v>0</v>
      </c>
      <c r="AB282" s="687">
        <f t="shared" si="379"/>
        <v>-48.6</v>
      </c>
      <c r="AC282" s="688">
        <f t="shared" si="380"/>
        <v>0</v>
      </c>
      <c r="AD282" s="687">
        <f t="shared" si="381"/>
        <v>118</v>
      </c>
      <c r="AE282" s="687">
        <f t="shared" si="382"/>
        <v>0</v>
      </c>
      <c r="AF282" s="687">
        <f t="shared" si="383"/>
        <v>-118</v>
      </c>
      <c r="AG282" s="688">
        <f t="shared" si="384"/>
        <v>0</v>
      </c>
      <c r="AH282" s="687">
        <f>'4. ГПП-УЗПКТ-СЗСК'!AU93</f>
        <v>41.5</v>
      </c>
      <c r="AI282" s="687">
        <f>'4. ГПП-УЗПКТ-СЗСК'!AW93</f>
        <v>0</v>
      </c>
      <c r="AJ282" s="687">
        <f t="shared" si="385"/>
        <v>-41.5</v>
      </c>
      <c r="AK282" s="688">
        <f t="shared" si="386"/>
        <v>0</v>
      </c>
      <c r="AL282" s="687">
        <f>'4. ГПП-УЗПКТ-СЗСК'!BA93</f>
        <v>57.7</v>
      </c>
      <c r="AM282" s="687">
        <f>'4. ГПП-УЗПКТ-СЗСК'!BC93</f>
        <v>0</v>
      </c>
      <c r="AN282" s="687">
        <f t="shared" si="387"/>
        <v>-57.7</v>
      </c>
      <c r="AO282" s="688">
        <f t="shared" si="388"/>
        <v>0</v>
      </c>
      <c r="AP282" s="687">
        <f>'4. ГПП-УЗПКТ-СЗСК'!BG93</f>
        <v>18.8</v>
      </c>
      <c r="AQ282" s="687">
        <f>'4. ГПП-УЗПКТ-СЗСК'!BI93</f>
        <v>0</v>
      </c>
      <c r="AR282" s="687">
        <f t="shared" si="389"/>
        <v>-18.8</v>
      </c>
      <c r="AS282" s="688">
        <f t="shared" si="390"/>
        <v>0</v>
      </c>
      <c r="AT282" s="687">
        <f t="shared" si="391"/>
        <v>175.3</v>
      </c>
      <c r="AU282" s="687">
        <f t="shared" si="392"/>
        <v>0</v>
      </c>
      <c r="AV282" s="687">
        <f t="shared" si="393"/>
        <v>-175.3</v>
      </c>
      <c r="AW282" s="688">
        <f t="shared" si="394"/>
        <v>0</v>
      </c>
      <c r="AX282" s="687">
        <f>'4. ГПП-УЗПКТ-СЗСК'!BS93</f>
        <v>98.6</v>
      </c>
      <c r="AY282" s="687">
        <f>'4. ГПП-УЗПКТ-СЗСК'!BU93</f>
        <v>0</v>
      </c>
      <c r="AZ282" s="687">
        <f t="shared" si="395"/>
        <v>-98.6</v>
      </c>
      <c r="BA282" s="688">
        <f t="shared" si="396"/>
        <v>0</v>
      </c>
      <c r="BB282" s="687">
        <f>'4. ГПП-УЗПКТ-СЗСК'!BY93</f>
        <v>41.7</v>
      </c>
      <c r="BC282" s="687">
        <f>'4. ГПП-УЗПКТ-СЗСК'!CA93</f>
        <v>0</v>
      </c>
      <c r="BD282" s="687">
        <f t="shared" si="397"/>
        <v>-41.7</v>
      </c>
      <c r="BE282" s="688">
        <f t="shared" si="398"/>
        <v>0</v>
      </c>
      <c r="BF282" s="687">
        <f>'4. ГПП-УЗПКТ-СЗСК'!CE93</f>
        <v>35</v>
      </c>
      <c r="BG282" s="687">
        <f>'4. ГПП-УЗПКТ-СЗСК'!CG93</f>
        <v>0</v>
      </c>
      <c r="BH282" s="687">
        <f t="shared" si="399"/>
        <v>-35</v>
      </c>
      <c r="BI282" s="688">
        <f t="shared" si="400"/>
        <v>0</v>
      </c>
      <c r="BJ282" s="687">
        <f t="shared" si="401"/>
        <v>128.5</v>
      </c>
      <c r="BK282" s="687">
        <f t="shared" si="402"/>
        <v>0</v>
      </c>
      <c r="BL282" s="687">
        <f t="shared" si="403"/>
        <v>-128.5</v>
      </c>
      <c r="BM282" s="688">
        <f t="shared" si="404"/>
        <v>0</v>
      </c>
      <c r="BN282" s="687">
        <f>'4. ГПП-УЗПКТ-СЗСК'!CQ93</f>
        <v>41.9</v>
      </c>
      <c r="BO282" s="687">
        <f>'4. ГПП-УЗПКТ-СЗСК'!CS93</f>
        <v>0</v>
      </c>
      <c r="BP282" s="687">
        <f t="shared" si="405"/>
        <v>-41.9</v>
      </c>
      <c r="BQ282" s="688">
        <f t="shared" si="406"/>
        <v>0</v>
      </c>
      <c r="BR282" s="687">
        <f>'4. ГПП-УЗПКТ-СЗСК'!CW93</f>
        <v>27.3</v>
      </c>
      <c r="BS282" s="687">
        <f>'4. ГПП-УЗПКТ-СЗСК'!CY93</f>
        <v>0</v>
      </c>
      <c r="BT282" s="687">
        <f t="shared" si="407"/>
        <v>-27.3</v>
      </c>
      <c r="BU282" s="688">
        <f t="shared" si="408"/>
        <v>0</v>
      </c>
      <c r="BV282" s="687">
        <f>'4. ГПП-УЗПКТ-СЗСК'!DC93</f>
        <v>59.3</v>
      </c>
      <c r="BW282" s="687">
        <f>'4. ГПП-УЗПКТ-СЗСК'!DE93</f>
        <v>0</v>
      </c>
      <c r="BX282" s="687">
        <f t="shared" si="409"/>
        <v>-59.3</v>
      </c>
      <c r="BY282" s="688">
        <f t="shared" si="410"/>
        <v>0</v>
      </c>
    </row>
    <row r="283" spans="2:77" ht="18.75" customHeight="1">
      <c r="B283" s="600"/>
      <c r="C283" s="769"/>
      <c r="D283" s="528"/>
      <c r="E283" s="528"/>
      <c r="F283" s="529"/>
      <c r="G283" s="530" t="s">
        <v>404</v>
      </c>
      <c r="H283" s="530"/>
      <c r="I283" s="719" t="s">
        <v>889</v>
      </c>
      <c r="J283" s="687">
        <f t="shared" si="367"/>
        <v>491.29999999999995</v>
      </c>
      <c r="K283" s="687">
        <f t="shared" si="368"/>
        <v>0</v>
      </c>
      <c r="L283" s="687">
        <f t="shared" si="369"/>
        <v>-491.29999999999995</v>
      </c>
      <c r="M283" s="688">
        <f t="shared" si="370"/>
        <v>0</v>
      </c>
      <c r="N283" s="687">
        <f t="shared" si="371"/>
        <v>115.19999999999999</v>
      </c>
      <c r="O283" s="687">
        <f t="shared" si="372"/>
        <v>0</v>
      </c>
      <c r="P283" s="687">
        <f t="shared" si="373"/>
        <v>-115.19999999999999</v>
      </c>
      <c r="Q283" s="688">
        <f t="shared" si="374"/>
        <v>0</v>
      </c>
      <c r="R283" s="687">
        <f>'4. ГПП-УЗПКТ-СЗСК'!W94</f>
        <v>31.3</v>
      </c>
      <c r="S283" s="687">
        <f>'4. ГПП-УЗПКТ-СЗСК'!Y94</f>
        <v>0</v>
      </c>
      <c r="T283" s="687">
        <f t="shared" si="375"/>
        <v>-31.3</v>
      </c>
      <c r="U283" s="688">
        <f t="shared" si="376"/>
        <v>0</v>
      </c>
      <c r="V283" s="687">
        <f>'4. ГПП-УЗПКТ-СЗСК'!AC94</f>
        <v>40.799999999999997</v>
      </c>
      <c r="W283" s="687">
        <f>'4. ГПП-УЗПКТ-СЗСК'!AE94</f>
        <v>0</v>
      </c>
      <c r="X283" s="687">
        <f t="shared" si="377"/>
        <v>-40.799999999999997</v>
      </c>
      <c r="Y283" s="688">
        <f t="shared" si="378"/>
        <v>0</v>
      </c>
      <c r="Z283" s="687">
        <f>'4. ГПП-УЗПКТ-СЗСК'!AI94</f>
        <v>43.1</v>
      </c>
      <c r="AA283" s="687">
        <f>'4. ГПП-УЗПКТ-СЗСК'!AK94</f>
        <v>0</v>
      </c>
      <c r="AB283" s="687">
        <f t="shared" si="379"/>
        <v>-43.1</v>
      </c>
      <c r="AC283" s="688">
        <f t="shared" si="380"/>
        <v>0</v>
      </c>
      <c r="AD283" s="687">
        <f t="shared" si="381"/>
        <v>105.19999999999999</v>
      </c>
      <c r="AE283" s="687">
        <f t="shared" si="382"/>
        <v>0</v>
      </c>
      <c r="AF283" s="687">
        <f t="shared" si="383"/>
        <v>-105.19999999999999</v>
      </c>
      <c r="AG283" s="688">
        <f t="shared" si="384"/>
        <v>0</v>
      </c>
      <c r="AH283" s="687">
        <f>'4. ГПП-УЗПКТ-СЗСК'!AU94</f>
        <v>36.700000000000003</v>
      </c>
      <c r="AI283" s="687">
        <f>'4. ГПП-УЗПКТ-СЗСК'!AW94</f>
        <v>0</v>
      </c>
      <c r="AJ283" s="687">
        <f t="shared" si="385"/>
        <v>-36.700000000000003</v>
      </c>
      <c r="AK283" s="688">
        <f t="shared" si="386"/>
        <v>0</v>
      </c>
      <c r="AL283" s="687">
        <f>'4. ГПП-УЗПКТ-СЗСК'!BA94</f>
        <v>52.4</v>
      </c>
      <c r="AM283" s="687">
        <f>'4. ГПП-УЗПКТ-СЗСК'!BC94</f>
        <v>0</v>
      </c>
      <c r="AN283" s="687">
        <f t="shared" si="387"/>
        <v>-52.4</v>
      </c>
      <c r="AO283" s="688">
        <f t="shared" si="388"/>
        <v>0</v>
      </c>
      <c r="AP283" s="687">
        <f>'4. ГПП-УЗПКТ-СЗСК'!BG94</f>
        <v>16.100000000000001</v>
      </c>
      <c r="AQ283" s="687">
        <f>'4. ГПП-УЗПКТ-СЗСК'!BI94</f>
        <v>0</v>
      </c>
      <c r="AR283" s="687">
        <f t="shared" si="389"/>
        <v>-16.100000000000001</v>
      </c>
      <c r="AS283" s="688">
        <f t="shared" si="390"/>
        <v>0</v>
      </c>
      <c r="AT283" s="687">
        <f t="shared" si="391"/>
        <v>156</v>
      </c>
      <c r="AU283" s="687">
        <f t="shared" si="392"/>
        <v>0</v>
      </c>
      <c r="AV283" s="687">
        <f t="shared" si="393"/>
        <v>-156</v>
      </c>
      <c r="AW283" s="688">
        <f t="shared" si="394"/>
        <v>0</v>
      </c>
      <c r="AX283" s="687">
        <f>'4. ГПП-УЗПКТ-СЗСК'!BS94</f>
        <v>84.3</v>
      </c>
      <c r="AY283" s="687">
        <f>'4. ГПП-УЗПКТ-СЗСК'!BU94</f>
        <v>0</v>
      </c>
      <c r="AZ283" s="687">
        <f t="shared" si="395"/>
        <v>-84.3</v>
      </c>
      <c r="BA283" s="688">
        <f t="shared" si="396"/>
        <v>0</v>
      </c>
      <c r="BB283" s="687">
        <f>'4. ГПП-УЗПКТ-СЗСК'!BY94</f>
        <v>39.5</v>
      </c>
      <c r="BC283" s="687">
        <f>'4. ГПП-УЗПКТ-СЗСК'!CA94</f>
        <v>0</v>
      </c>
      <c r="BD283" s="687">
        <f t="shared" si="397"/>
        <v>-39.5</v>
      </c>
      <c r="BE283" s="688">
        <f t="shared" si="398"/>
        <v>0</v>
      </c>
      <c r="BF283" s="687">
        <f>'4. ГПП-УЗПКТ-СЗСК'!CE94</f>
        <v>32.200000000000003</v>
      </c>
      <c r="BG283" s="687">
        <f>'4. ГПП-УЗПКТ-СЗСК'!CG94</f>
        <v>0</v>
      </c>
      <c r="BH283" s="687">
        <f t="shared" si="399"/>
        <v>-32.200000000000003</v>
      </c>
      <c r="BI283" s="688">
        <f t="shared" si="400"/>
        <v>0</v>
      </c>
      <c r="BJ283" s="687">
        <f t="shared" si="401"/>
        <v>114.9</v>
      </c>
      <c r="BK283" s="687">
        <f t="shared" si="402"/>
        <v>0</v>
      </c>
      <c r="BL283" s="687">
        <f t="shared" si="403"/>
        <v>-114.9</v>
      </c>
      <c r="BM283" s="688">
        <f t="shared" si="404"/>
        <v>0</v>
      </c>
      <c r="BN283" s="687">
        <f>'4. ГПП-УЗПКТ-СЗСК'!CQ94</f>
        <v>37.4</v>
      </c>
      <c r="BO283" s="687">
        <f>'4. ГПП-УЗПКТ-СЗСК'!CS94</f>
        <v>0</v>
      </c>
      <c r="BP283" s="687">
        <f t="shared" si="405"/>
        <v>-37.4</v>
      </c>
      <c r="BQ283" s="688">
        <f t="shared" si="406"/>
        <v>0</v>
      </c>
      <c r="BR283" s="687">
        <f>'4. ГПП-УЗПКТ-СЗСК'!CW94</f>
        <v>23.3</v>
      </c>
      <c r="BS283" s="687">
        <f>'4. ГПП-УЗПКТ-СЗСК'!CY94</f>
        <v>0</v>
      </c>
      <c r="BT283" s="687">
        <f t="shared" si="407"/>
        <v>-23.3</v>
      </c>
      <c r="BU283" s="688">
        <f t="shared" si="408"/>
        <v>0</v>
      </c>
      <c r="BV283" s="687">
        <f>'4. ГПП-УЗПКТ-СЗСК'!DC94</f>
        <v>54.2</v>
      </c>
      <c r="BW283" s="687">
        <f>'4. ГПП-УЗПКТ-СЗСК'!DE94</f>
        <v>0</v>
      </c>
      <c r="BX283" s="687">
        <f t="shared" si="409"/>
        <v>-54.2</v>
      </c>
      <c r="BY283" s="688">
        <f t="shared" si="410"/>
        <v>0</v>
      </c>
    </row>
    <row r="284" spans="2:77" ht="18.75" customHeight="1">
      <c r="B284" s="600"/>
      <c r="C284" s="774" t="s">
        <v>1714</v>
      </c>
      <c r="D284" s="528"/>
      <c r="E284" s="528"/>
      <c r="F284" s="529"/>
      <c r="G284" s="530" t="s">
        <v>402</v>
      </c>
      <c r="H284" s="530"/>
      <c r="I284" s="391" t="s">
        <v>883</v>
      </c>
      <c r="J284" s="687">
        <f t="shared" si="367"/>
        <v>139.1</v>
      </c>
      <c r="K284" s="687">
        <f t="shared" si="368"/>
        <v>0</v>
      </c>
      <c r="L284" s="687">
        <f t="shared" si="369"/>
        <v>-139.1</v>
      </c>
      <c r="M284" s="688">
        <f t="shared" si="370"/>
        <v>0</v>
      </c>
      <c r="N284" s="687">
        <f t="shared" si="371"/>
        <v>37.299999999999997</v>
      </c>
      <c r="O284" s="687">
        <f t="shared" si="372"/>
        <v>0</v>
      </c>
      <c r="P284" s="687">
        <f t="shared" si="373"/>
        <v>-37.299999999999997</v>
      </c>
      <c r="Q284" s="688">
        <f t="shared" si="374"/>
        <v>0</v>
      </c>
      <c r="R284" s="687">
        <f>'4. ГПП-УЗПКТ-СЗСК'!W95</f>
        <v>12.9</v>
      </c>
      <c r="S284" s="687">
        <f>'4. ГПП-УЗПКТ-СЗСК'!Y95</f>
        <v>0</v>
      </c>
      <c r="T284" s="687">
        <f t="shared" si="375"/>
        <v>-12.9</v>
      </c>
      <c r="U284" s="688">
        <f t="shared" si="376"/>
        <v>0</v>
      </c>
      <c r="V284" s="687">
        <f>'4. ГПП-УЗПКТ-СЗСК'!AC95</f>
        <v>11.6</v>
      </c>
      <c r="W284" s="687">
        <f>'4. ГПП-УЗПКТ-СЗСК'!AE95</f>
        <v>0</v>
      </c>
      <c r="X284" s="687">
        <f t="shared" si="377"/>
        <v>-11.6</v>
      </c>
      <c r="Y284" s="688">
        <f t="shared" si="378"/>
        <v>0</v>
      </c>
      <c r="Z284" s="687">
        <f>'4. ГПП-УЗПКТ-СЗСК'!AI95</f>
        <v>12.8</v>
      </c>
      <c r="AA284" s="687">
        <f>'4. ГПП-УЗПКТ-СЗСК'!AK95</f>
        <v>0</v>
      </c>
      <c r="AB284" s="687">
        <f t="shared" si="379"/>
        <v>-12.8</v>
      </c>
      <c r="AC284" s="688">
        <f t="shared" si="380"/>
        <v>0</v>
      </c>
      <c r="AD284" s="687">
        <f t="shared" si="381"/>
        <v>34.9</v>
      </c>
      <c r="AE284" s="687">
        <f t="shared" si="382"/>
        <v>0</v>
      </c>
      <c r="AF284" s="687">
        <f t="shared" si="383"/>
        <v>-34.9</v>
      </c>
      <c r="AG284" s="688">
        <f t="shared" si="384"/>
        <v>0</v>
      </c>
      <c r="AH284" s="687">
        <f>'4. ГПП-УЗПКТ-СЗСК'!AU95</f>
        <v>12</v>
      </c>
      <c r="AI284" s="687">
        <f>'4. ГПП-УЗПКТ-СЗСК'!AW95</f>
        <v>0</v>
      </c>
      <c r="AJ284" s="687">
        <f t="shared" si="385"/>
        <v>-12</v>
      </c>
      <c r="AK284" s="688">
        <f t="shared" si="386"/>
        <v>0</v>
      </c>
      <c r="AL284" s="687">
        <f>'4. ГПП-УЗПКТ-СЗСК'!BA95</f>
        <v>12</v>
      </c>
      <c r="AM284" s="687">
        <f>'4. ГПП-УЗПКТ-СЗСК'!BC95</f>
        <v>0</v>
      </c>
      <c r="AN284" s="687">
        <f t="shared" si="387"/>
        <v>-12</v>
      </c>
      <c r="AO284" s="688">
        <f t="shared" si="388"/>
        <v>0</v>
      </c>
      <c r="AP284" s="687">
        <f>'4. ГПП-УЗПКТ-СЗСК'!BG95</f>
        <v>10.9</v>
      </c>
      <c r="AQ284" s="687">
        <f>'4. ГПП-УЗПКТ-СЗСК'!BI95</f>
        <v>0</v>
      </c>
      <c r="AR284" s="687">
        <f t="shared" si="389"/>
        <v>-10.9</v>
      </c>
      <c r="AS284" s="688">
        <f t="shared" si="390"/>
        <v>0</v>
      </c>
      <c r="AT284" s="687">
        <f t="shared" si="391"/>
        <v>29.5</v>
      </c>
      <c r="AU284" s="687">
        <f t="shared" si="392"/>
        <v>0</v>
      </c>
      <c r="AV284" s="687">
        <f t="shared" si="393"/>
        <v>-29.5</v>
      </c>
      <c r="AW284" s="688">
        <f t="shared" si="394"/>
        <v>0</v>
      </c>
      <c r="AX284" s="687">
        <f>'4. ГПП-УЗПКТ-СЗСК'!BS95</f>
        <v>7</v>
      </c>
      <c r="AY284" s="687">
        <f>'4. ГПП-УЗПКТ-СЗСК'!BU95</f>
        <v>0</v>
      </c>
      <c r="AZ284" s="687">
        <f t="shared" si="395"/>
        <v>-7</v>
      </c>
      <c r="BA284" s="688">
        <f t="shared" si="396"/>
        <v>0</v>
      </c>
      <c r="BB284" s="687">
        <f>'4. ГПП-УЗПКТ-СЗСК'!BY95</f>
        <v>11.3</v>
      </c>
      <c r="BC284" s="687">
        <f>'4. ГПП-УЗПКТ-СЗСК'!CA95</f>
        <v>0</v>
      </c>
      <c r="BD284" s="687">
        <f t="shared" si="397"/>
        <v>-11.3</v>
      </c>
      <c r="BE284" s="688">
        <f t="shared" si="398"/>
        <v>0</v>
      </c>
      <c r="BF284" s="687">
        <f>'4. ГПП-УЗПКТ-СЗСК'!CE95</f>
        <v>11.2</v>
      </c>
      <c r="BG284" s="687">
        <f>'4. ГПП-УЗПКТ-СЗСК'!CG95</f>
        <v>0</v>
      </c>
      <c r="BH284" s="687">
        <f t="shared" si="399"/>
        <v>-11.2</v>
      </c>
      <c r="BI284" s="688">
        <f t="shared" si="400"/>
        <v>0</v>
      </c>
      <c r="BJ284" s="687">
        <f t="shared" si="401"/>
        <v>37.400000000000006</v>
      </c>
      <c r="BK284" s="687">
        <f t="shared" si="402"/>
        <v>0</v>
      </c>
      <c r="BL284" s="687">
        <f t="shared" si="403"/>
        <v>-37.400000000000006</v>
      </c>
      <c r="BM284" s="688">
        <f t="shared" si="404"/>
        <v>0</v>
      </c>
      <c r="BN284" s="687">
        <f>'4. ГПП-УЗПКТ-СЗСК'!CQ95</f>
        <v>12.4</v>
      </c>
      <c r="BO284" s="687">
        <f>'4. ГПП-УЗПКТ-СЗСК'!CS95</f>
        <v>0</v>
      </c>
      <c r="BP284" s="687">
        <f t="shared" si="405"/>
        <v>-12.4</v>
      </c>
      <c r="BQ284" s="688">
        <f t="shared" si="406"/>
        <v>0</v>
      </c>
      <c r="BR284" s="687">
        <f>'4. ГПП-УЗПКТ-СЗСК'!CW95</f>
        <v>12.2</v>
      </c>
      <c r="BS284" s="687">
        <f>'4. ГПП-УЗПКТ-СЗСК'!CY95</f>
        <v>0</v>
      </c>
      <c r="BT284" s="687">
        <f t="shared" si="407"/>
        <v>-12.2</v>
      </c>
      <c r="BU284" s="688">
        <f t="shared" si="408"/>
        <v>0</v>
      </c>
      <c r="BV284" s="687">
        <f>'4. ГПП-УЗПКТ-СЗСК'!DC95</f>
        <v>12.8</v>
      </c>
      <c r="BW284" s="687">
        <f>'4. ГПП-УЗПКТ-СЗСК'!DE95</f>
        <v>0</v>
      </c>
      <c r="BX284" s="687">
        <f t="shared" si="409"/>
        <v>-12.8</v>
      </c>
      <c r="BY284" s="688">
        <f t="shared" si="410"/>
        <v>0</v>
      </c>
    </row>
    <row r="285" spans="2:77" ht="18.75" customHeight="1">
      <c r="B285" s="600"/>
      <c r="C285" s="769"/>
      <c r="D285" s="528"/>
      <c r="E285" s="528"/>
      <c r="F285" s="529"/>
      <c r="G285" s="530" t="s">
        <v>401</v>
      </c>
      <c r="H285" s="530"/>
      <c r="I285" s="719" t="s">
        <v>889</v>
      </c>
      <c r="J285" s="687">
        <f t="shared" si="367"/>
        <v>81.900000000000006</v>
      </c>
      <c r="K285" s="687">
        <f t="shared" si="368"/>
        <v>0</v>
      </c>
      <c r="L285" s="687">
        <f t="shared" si="369"/>
        <v>-81.900000000000006</v>
      </c>
      <c r="M285" s="688">
        <f t="shared" si="370"/>
        <v>0</v>
      </c>
      <c r="N285" s="687">
        <f t="shared" si="371"/>
        <v>21.9</v>
      </c>
      <c r="O285" s="687">
        <f t="shared" si="372"/>
        <v>0</v>
      </c>
      <c r="P285" s="687">
        <f t="shared" si="373"/>
        <v>-21.9</v>
      </c>
      <c r="Q285" s="688">
        <f t="shared" si="374"/>
        <v>0</v>
      </c>
      <c r="R285" s="687">
        <f>'4. ГПП-УЗПКТ-СЗСК'!W96</f>
        <v>7.6</v>
      </c>
      <c r="S285" s="687">
        <f>'4. ГПП-УЗПКТ-СЗСК'!Y96</f>
        <v>0</v>
      </c>
      <c r="T285" s="687">
        <f t="shared" si="375"/>
        <v>-7.6</v>
      </c>
      <c r="U285" s="688">
        <f t="shared" si="376"/>
        <v>0</v>
      </c>
      <c r="V285" s="687">
        <f>'4. ГПП-УЗПКТ-СЗСК'!AC96</f>
        <v>6.8</v>
      </c>
      <c r="W285" s="687">
        <f>'4. ГПП-УЗПКТ-СЗСК'!AE96</f>
        <v>0</v>
      </c>
      <c r="X285" s="687">
        <f t="shared" si="377"/>
        <v>-6.8</v>
      </c>
      <c r="Y285" s="688">
        <f t="shared" si="378"/>
        <v>0</v>
      </c>
      <c r="Z285" s="687">
        <f>'4. ГПП-УЗПКТ-СЗСК'!AI96</f>
        <v>7.5</v>
      </c>
      <c r="AA285" s="687">
        <f>'4. ГПП-УЗПКТ-СЗСК'!AK96</f>
        <v>0</v>
      </c>
      <c r="AB285" s="687">
        <f t="shared" si="379"/>
        <v>-7.5</v>
      </c>
      <c r="AC285" s="688">
        <f t="shared" si="380"/>
        <v>0</v>
      </c>
      <c r="AD285" s="687">
        <f t="shared" si="381"/>
        <v>20.6</v>
      </c>
      <c r="AE285" s="687">
        <f t="shared" si="382"/>
        <v>0</v>
      </c>
      <c r="AF285" s="687">
        <f t="shared" si="383"/>
        <v>-20.6</v>
      </c>
      <c r="AG285" s="688">
        <f t="shared" si="384"/>
        <v>0</v>
      </c>
      <c r="AH285" s="687">
        <f>'4. ГПП-УЗПКТ-СЗСК'!AU96</f>
        <v>7.1</v>
      </c>
      <c r="AI285" s="687">
        <f>'4. ГПП-УЗПКТ-СЗСК'!AW96</f>
        <v>0</v>
      </c>
      <c r="AJ285" s="687">
        <f t="shared" si="385"/>
        <v>-7.1</v>
      </c>
      <c r="AK285" s="688">
        <f t="shared" si="386"/>
        <v>0</v>
      </c>
      <c r="AL285" s="687">
        <f>'4. ГПП-УЗПКТ-СЗСК'!BA96</f>
        <v>7.1</v>
      </c>
      <c r="AM285" s="687">
        <f>'4. ГПП-УЗПКТ-СЗСК'!BC96</f>
        <v>0</v>
      </c>
      <c r="AN285" s="687">
        <f t="shared" si="387"/>
        <v>-7.1</v>
      </c>
      <c r="AO285" s="688">
        <f t="shared" si="388"/>
        <v>0</v>
      </c>
      <c r="AP285" s="687">
        <f>'4. ГПП-УЗПКТ-СЗСК'!BG96</f>
        <v>6.4</v>
      </c>
      <c r="AQ285" s="687">
        <f>'4. ГПП-УЗПКТ-СЗСК'!BI96</f>
        <v>0</v>
      </c>
      <c r="AR285" s="687">
        <f t="shared" si="389"/>
        <v>-6.4</v>
      </c>
      <c r="AS285" s="688">
        <f t="shared" si="390"/>
        <v>0</v>
      </c>
      <c r="AT285" s="687">
        <f t="shared" si="391"/>
        <v>17.399999999999999</v>
      </c>
      <c r="AU285" s="687">
        <f t="shared" si="392"/>
        <v>0</v>
      </c>
      <c r="AV285" s="687">
        <f t="shared" si="393"/>
        <v>-17.399999999999999</v>
      </c>
      <c r="AW285" s="688">
        <f t="shared" si="394"/>
        <v>0</v>
      </c>
      <c r="AX285" s="687">
        <f>'4. ГПП-УЗПКТ-СЗСК'!BS96</f>
        <v>4.0999999999999996</v>
      </c>
      <c r="AY285" s="687">
        <f>'4. ГПП-УЗПКТ-СЗСК'!BU96</f>
        <v>0</v>
      </c>
      <c r="AZ285" s="687">
        <f t="shared" si="395"/>
        <v>-4.0999999999999996</v>
      </c>
      <c r="BA285" s="688">
        <f t="shared" si="396"/>
        <v>0</v>
      </c>
      <c r="BB285" s="687">
        <f>'4. ГПП-УЗПКТ-СЗСК'!BY96</f>
        <v>6.7</v>
      </c>
      <c r="BC285" s="687">
        <f>'4. ГПП-УЗПКТ-СЗСК'!CA96</f>
        <v>0</v>
      </c>
      <c r="BD285" s="687">
        <f t="shared" si="397"/>
        <v>-6.7</v>
      </c>
      <c r="BE285" s="688">
        <f t="shared" si="398"/>
        <v>0</v>
      </c>
      <c r="BF285" s="687">
        <f>'4. ГПП-УЗПКТ-СЗСК'!CE96</f>
        <v>6.6</v>
      </c>
      <c r="BG285" s="687">
        <f>'4. ГПП-УЗПКТ-СЗСК'!CG96</f>
        <v>0</v>
      </c>
      <c r="BH285" s="687">
        <f t="shared" si="399"/>
        <v>-6.6</v>
      </c>
      <c r="BI285" s="688">
        <f t="shared" si="400"/>
        <v>0</v>
      </c>
      <c r="BJ285" s="687">
        <f t="shared" si="401"/>
        <v>22</v>
      </c>
      <c r="BK285" s="687">
        <f t="shared" si="402"/>
        <v>0</v>
      </c>
      <c r="BL285" s="687">
        <f t="shared" si="403"/>
        <v>-22</v>
      </c>
      <c r="BM285" s="688">
        <f t="shared" si="404"/>
        <v>0</v>
      </c>
      <c r="BN285" s="687">
        <f>'4. ГПП-УЗПКТ-СЗСК'!CQ96</f>
        <v>7.3</v>
      </c>
      <c r="BO285" s="687">
        <f>'4. ГПП-УЗПКТ-СЗСК'!CS96</f>
        <v>0</v>
      </c>
      <c r="BP285" s="687">
        <f t="shared" si="405"/>
        <v>-7.3</v>
      </c>
      <c r="BQ285" s="688">
        <f t="shared" si="406"/>
        <v>0</v>
      </c>
      <c r="BR285" s="687">
        <f>'4. ГПП-УЗПКТ-СЗСК'!CW96</f>
        <v>7.2</v>
      </c>
      <c r="BS285" s="687">
        <f>'4. ГПП-УЗПКТ-СЗСК'!CY96</f>
        <v>0</v>
      </c>
      <c r="BT285" s="687">
        <f t="shared" si="407"/>
        <v>-7.2</v>
      </c>
      <c r="BU285" s="688">
        <f t="shared" si="408"/>
        <v>0</v>
      </c>
      <c r="BV285" s="687">
        <f>'4. ГПП-УЗПКТ-СЗСК'!DC96</f>
        <v>7.5</v>
      </c>
      <c r="BW285" s="687">
        <f>'4. ГПП-УЗПКТ-СЗСК'!DE96</f>
        <v>0</v>
      </c>
      <c r="BX285" s="687">
        <f t="shared" si="409"/>
        <v>-7.5</v>
      </c>
      <c r="BY285" s="688">
        <f t="shared" si="410"/>
        <v>0</v>
      </c>
    </row>
    <row r="286" spans="2:77" ht="18.75" customHeight="1">
      <c r="B286" s="600"/>
      <c r="C286" s="774" t="s">
        <v>1715</v>
      </c>
      <c r="D286" s="528"/>
      <c r="E286" s="528"/>
      <c r="F286" s="529"/>
      <c r="G286" s="530" t="s">
        <v>1716</v>
      </c>
      <c r="H286" s="530"/>
      <c r="I286" s="391" t="s">
        <v>883</v>
      </c>
      <c r="J286" s="687">
        <f t="shared" si="367"/>
        <v>0</v>
      </c>
      <c r="K286" s="687">
        <f t="shared" si="368"/>
        <v>0</v>
      </c>
      <c r="L286" s="687">
        <f t="shared" si="369"/>
        <v>0</v>
      </c>
      <c r="M286" s="688" t="str">
        <f t="shared" si="370"/>
        <v>-</v>
      </c>
      <c r="N286" s="687">
        <f t="shared" si="371"/>
        <v>0</v>
      </c>
      <c r="O286" s="687">
        <f t="shared" si="372"/>
        <v>0</v>
      </c>
      <c r="P286" s="687">
        <f t="shared" si="373"/>
        <v>0</v>
      </c>
      <c r="Q286" s="688" t="str">
        <f t="shared" si="374"/>
        <v>-</v>
      </c>
      <c r="R286" s="687">
        <f>0</f>
        <v>0</v>
      </c>
      <c r="S286" s="687">
        <f>0</f>
        <v>0</v>
      </c>
      <c r="T286" s="687">
        <f t="shared" si="375"/>
        <v>0</v>
      </c>
      <c r="U286" s="688" t="str">
        <f t="shared" si="376"/>
        <v>-</v>
      </c>
      <c r="V286" s="687">
        <f>0</f>
        <v>0</v>
      </c>
      <c r="W286" s="687">
        <f>0</f>
        <v>0</v>
      </c>
      <c r="X286" s="687">
        <f t="shared" si="377"/>
        <v>0</v>
      </c>
      <c r="Y286" s="688" t="str">
        <f t="shared" si="378"/>
        <v>-</v>
      </c>
      <c r="Z286" s="687">
        <f>0</f>
        <v>0</v>
      </c>
      <c r="AA286" s="687">
        <f>0</f>
        <v>0</v>
      </c>
      <c r="AB286" s="687">
        <f t="shared" si="379"/>
        <v>0</v>
      </c>
      <c r="AC286" s="688" t="str">
        <f t="shared" si="380"/>
        <v>-</v>
      </c>
      <c r="AD286" s="687">
        <f t="shared" si="381"/>
        <v>0</v>
      </c>
      <c r="AE286" s="687">
        <f t="shared" si="382"/>
        <v>0</v>
      </c>
      <c r="AF286" s="687">
        <f t="shared" si="383"/>
        <v>0</v>
      </c>
      <c r="AG286" s="688" t="str">
        <f t="shared" si="384"/>
        <v>-</v>
      </c>
      <c r="AH286" s="687">
        <f>0</f>
        <v>0</v>
      </c>
      <c r="AI286" s="687">
        <f>0</f>
        <v>0</v>
      </c>
      <c r="AJ286" s="687">
        <f t="shared" si="385"/>
        <v>0</v>
      </c>
      <c r="AK286" s="688" t="str">
        <f t="shared" si="386"/>
        <v>-</v>
      </c>
      <c r="AL286" s="687">
        <f>0</f>
        <v>0</v>
      </c>
      <c r="AM286" s="687">
        <f>0</f>
        <v>0</v>
      </c>
      <c r="AN286" s="687">
        <f t="shared" si="387"/>
        <v>0</v>
      </c>
      <c r="AO286" s="688" t="str">
        <f t="shared" si="388"/>
        <v>-</v>
      </c>
      <c r="AP286" s="687">
        <f>0</f>
        <v>0</v>
      </c>
      <c r="AQ286" s="687">
        <f>0</f>
        <v>0</v>
      </c>
      <c r="AR286" s="687">
        <f t="shared" si="389"/>
        <v>0</v>
      </c>
      <c r="AS286" s="688" t="str">
        <f t="shared" si="390"/>
        <v>-</v>
      </c>
      <c r="AT286" s="687">
        <f t="shared" si="391"/>
        <v>0</v>
      </c>
      <c r="AU286" s="687">
        <f t="shared" si="392"/>
        <v>0</v>
      </c>
      <c r="AV286" s="687">
        <f t="shared" si="393"/>
        <v>0</v>
      </c>
      <c r="AW286" s="688" t="str">
        <f t="shared" si="394"/>
        <v>-</v>
      </c>
      <c r="AX286" s="687">
        <f>0</f>
        <v>0</v>
      </c>
      <c r="AY286" s="687">
        <f>0</f>
        <v>0</v>
      </c>
      <c r="AZ286" s="687">
        <f t="shared" si="395"/>
        <v>0</v>
      </c>
      <c r="BA286" s="688" t="str">
        <f t="shared" si="396"/>
        <v>-</v>
      </c>
      <c r="BB286" s="687">
        <f>0</f>
        <v>0</v>
      </c>
      <c r="BC286" s="687">
        <f>0</f>
        <v>0</v>
      </c>
      <c r="BD286" s="687">
        <f t="shared" si="397"/>
        <v>0</v>
      </c>
      <c r="BE286" s="688" t="str">
        <f t="shared" si="398"/>
        <v>-</v>
      </c>
      <c r="BF286" s="687">
        <f>0</f>
        <v>0</v>
      </c>
      <c r="BG286" s="687">
        <f>0</f>
        <v>0</v>
      </c>
      <c r="BH286" s="687">
        <f t="shared" si="399"/>
        <v>0</v>
      </c>
      <c r="BI286" s="688" t="str">
        <f t="shared" si="400"/>
        <v>-</v>
      </c>
      <c r="BJ286" s="687">
        <f t="shared" si="401"/>
        <v>0</v>
      </c>
      <c r="BK286" s="687">
        <f t="shared" si="402"/>
        <v>0</v>
      </c>
      <c r="BL286" s="687">
        <f t="shared" si="403"/>
        <v>0</v>
      </c>
      <c r="BM286" s="688" t="str">
        <f t="shared" si="404"/>
        <v>-</v>
      </c>
      <c r="BN286" s="687">
        <f>0</f>
        <v>0</v>
      </c>
      <c r="BO286" s="687">
        <f>0</f>
        <v>0</v>
      </c>
      <c r="BP286" s="687">
        <f t="shared" si="405"/>
        <v>0</v>
      </c>
      <c r="BQ286" s="688" t="str">
        <f t="shared" si="406"/>
        <v>-</v>
      </c>
      <c r="BR286" s="687">
        <f>0</f>
        <v>0</v>
      </c>
      <c r="BS286" s="687">
        <f>0</f>
        <v>0</v>
      </c>
      <c r="BT286" s="687">
        <f t="shared" si="407"/>
        <v>0</v>
      </c>
      <c r="BU286" s="688" t="str">
        <f t="shared" si="408"/>
        <v>-</v>
      </c>
      <c r="BV286" s="687">
        <f>0</f>
        <v>0</v>
      </c>
      <c r="BW286" s="687">
        <f>0</f>
        <v>0</v>
      </c>
      <c r="BX286" s="687">
        <f t="shared" si="409"/>
        <v>0</v>
      </c>
      <c r="BY286" s="688" t="str">
        <f t="shared" si="410"/>
        <v>-</v>
      </c>
    </row>
    <row r="287" spans="2:77" ht="18.75" customHeight="1">
      <c r="B287" s="600"/>
      <c r="C287" s="769"/>
      <c r="D287" s="528"/>
      <c r="E287" s="528"/>
      <c r="F287" s="529"/>
      <c r="G287" s="530" t="s">
        <v>1717</v>
      </c>
      <c r="H287" s="530"/>
      <c r="I287" s="719" t="s">
        <v>889</v>
      </c>
      <c r="J287" s="687">
        <f t="shared" si="367"/>
        <v>0</v>
      </c>
      <c r="K287" s="687">
        <f t="shared" si="368"/>
        <v>0</v>
      </c>
      <c r="L287" s="687">
        <f t="shared" si="369"/>
        <v>0</v>
      </c>
      <c r="M287" s="688" t="str">
        <f t="shared" si="370"/>
        <v>-</v>
      </c>
      <c r="N287" s="687">
        <f t="shared" si="371"/>
        <v>0</v>
      </c>
      <c r="O287" s="687">
        <f t="shared" si="372"/>
        <v>0</v>
      </c>
      <c r="P287" s="687">
        <f t="shared" si="373"/>
        <v>0</v>
      </c>
      <c r="Q287" s="688" t="str">
        <f t="shared" si="374"/>
        <v>-</v>
      </c>
      <c r="R287" s="687">
        <f>0</f>
        <v>0</v>
      </c>
      <c r="S287" s="687">
        <f>0</f>
        <v>0</v>
      </c>
      <c r="T287" s="687">
        <f t="shared" si="375"/>
        <v>0</v>
      </c>
      <c r="U287" s="688" t="str">
        <f t="shared" si="376"/>
        <v>-</v>
      </c>
      <c r="V287" s="687">
        <f>0</f>
        <v>0</v>
      </c>
      <c r="W287" s="687">
        <f>0</f>
        <v>0</v>
      </c>
      <c r="X287" s="687">
        <f t="shared" si="377"/>
        <v>0</v>
      </c>
      <c r="Y287" s="688" t="str">
        <f t="shared" si="378"/>
        <v>-</v>
      </c>
      <c r="Z287" s="687">
        <f>0</f>
        <v>0</v>
      </c>
      <c r="AA287" s="687">
        <f>0</f>
        <v>0</v>
      </c>
      <c r="AB287" s="687">
        <f t="shared" si="379"/>
        <v>0</v>
      </c>
      <c r="AC287" s="688" t="str">
        <f t="shared" si="380"/>
        <v>-</v>
      </c>
      <c r="AD287" s="687">
        <f t="shared" si="381"/>
        <v>0</v>
      </c>
      <c r="AE287" s="687">
        <f t="shared" si="382"/>
        <v>0</v>
      </c>
      <c r="AF287" s="687">
        <f t="shared" si="383"/>
        <v>0</v>
      </c>
      <c r="AG287" s="688" t="str">
        <f t="shared" si="384"/>
        <v>-</v>
      </c>
      <c r="AH287" s="687">
        <f>0</f>
        <v>0</v>
      </c>
      <c r="AI287" s="687">
        <f>0</f>
        <v>0</v>
      </c>
      <c r="AJ287" s="687">
        <f t="shared" si="385"/>
        <v>0</v>
      </c>
      <c r="AK287" s="688" t="str">
        <f t="shared" si="386"/>
        <v>-</v>
      </c>
      <c r="AL287" s="687">
        <f>0</f>
        <v>0</v>
      </c>
      <c r="AM287" s="687">
        <f>0</f>
        <v>0</v>
      </c>
      <c r="AN287" s="687">
        <f t="shared" si="387"/>
        <v>0</v>
      </c>
      <c r="AO287" s="688" t="str">
        <f t="shared" si="388"/>
        <v>-</v>
      </c>
      <c r="AP287" s="687">
        <f>0</f>
        <v>0</v>
      </c>
      <c r="AQ287" s="687">
        <f>0</f>
        <v>0</v>
      </c>
      <c r="AR287" s="687">
        <f t="shared" si="389"/>
        <v>0</v>
      </c>
      <c r="AS287" s="688" t="str">
        <f t="shared" si="390"/>
        <v>-</v>
      </c>
      <c r="AT287" s="687">
        <f t="shared" si="391"/>
        <v>0</v>
      </c>
      <c r="AU287" s="687">
        <f t="shared" si="392"/>
        <v>0</v>
      </c>
      <c r="AV287" s="687">
        <f t="shared" si="393"/>
        <v>0</v>
      </c>
      <c r="AW287" s="688" t="str">
        <f t="shared" si="394"/>
        <v>-</v>
      </c>
      <c r="AX287" s="687">
        <f>0</f>
        <v>0</v>
      </c>
      <c r="AY287" s="687">
        <f>0</f>
        <v>0</v>
      </c>
      <c r="AZ287" s="687">
        <f t="shared" si="395"/>
        <v>0</v>
      </c>
      <c r="BA287" s="688" t="str">
        <f t="shared" si="396"/>
        <v>-</v>
      </c>
      <c r="BB287" s="687">
        <f>0</f>
        <v>0</v>
      </c>
      <c r="BC287" s="687">
        <f>0</f>
        <v>0</v>
      </c>
      <c r="BD287" s="687">
        <f t="shared" si="397"/>
        <v>0</v>
      </c>
      <c r="BE287" s="688" t="str">
        <f t="shared" si="398"/>
        <v>-</v>
      </c>
      <c r="BF287" s="687">
        <f>0</f>
        <v>0</v>
      </c>
      <c r="BG287" s="687">
        <f>0</f>
        <v>0</v>
      </c>
      <c r="BH287" s="687">
        <f t="shared" si="399"/>
        <v>0</v>
      </c>
      <c r="BI287" s="688" t="str">
        <f t="shared" si="400"/>
        <v>-</v>
      </c>
      <c r="BJ287" s="687">
        <f t="shared" si="401"/>
        <v>0</v>
      </c>
      <c r="BK287" s="687">
        <f t="shared" si="402"/>
        <v>0</v>
      </c>
      <c r="BL287" s="687">
        <f t="shared" si="403"/>
        <v>0</v>
      </c>
      <c r="BM287" s="688" t="str">
        <f t="shared" si="404"/>
        <v>-</v>
      </c>
      <c r="BN287" s="687">
        <f>0</f>
        <v>0</v>
      </c>
      <c r="BO287" s="687">
        <f>0</f>
        <v>0</v>
      </c>
      <c r="BP287" s="687">
        <f t="shared" si="405"/>
        <v>0</v>
      </c>
      <c r="BQ287" s="688" t="str">
        <f t="shared" si="406"/>
        <v>-</v>
      </c>
      <c r="BR287" s="687">
        <f>0</f>
        <v>0</v>
      </c>
      <c r="BS287" s="687">
        <f>0</f>
        <v>0</v>
      </c>
      <c r="BT287" s="687">
        <f t="shared" si="407"/>
        <v>0</v>
      </c>
      <c r="BU287" s="688" t="str">
        <f t="shared" si="408"/>
        <v>-</v>
      </c>
      <c r="BV287" s="687">
        <f>0</f>
        <v>0</v>
      </c>
      <c r="BW287" s="687">
        <f>0</f>
        <v>0</v>
      </c>
      <c r="BX287" s="687">
        <f t="shared" si="409"/>
        <v>0</v>
      </c>
      <c r="BY287" s="688" t="str">
        <f t="shared" si="410"/>
        <v>-</v>
      </c>
    </row>
    <row r="288" spans="2:77" ht="18.75" customHeight="1">
      <c r="B288" s="600"/>
      <c r="C288" s="774" t="s">
        <v>1718</v>
      </c>
      <c r="D288" s="528"/>
      <c r="E288" s="528"/>
      <c r="F288" s="529"/>
      <c r="G288" s="530" t="s">
        <v>1719</v>
      </c>
      <c r="H288" s="530"/>
      <c r="I288" s="391" t="s">
        <v>883</v>
      </c>
      <c r="J288" s="687">
        <f t="shared" si="367"/>
        <v>0</v>
      </c>
      <c r="K288" s="687">
        <f t="shared" si="368"/>
        <v>0</v>
      </c>
      <c r="L288" s="687">
        <f t="shared" si="369"/>
        <v>0</v>
      </c>
      <c r="M288" s="688" t="str">
        <f t="shared" si="370"/>
        <v>-</v>
      </c>
      <c r="N288" s="687">
        <f t="shared" si="371"/>
        <v>0</v>
      </c>
      <c r="O288" s="687">
        <f t="shared" si="372"/>
        <v>0</v>
      </c>
      <c r="P288" s="687">
        <f t="shared" si="373"/>
        <v>0</v>
      </c>
      <c r="Q288" s="688" t="str">
        <f t="shared" si="374"/>
        <v>-</v>
      </c>
      <c r="R288" s="687">
        <f>0</f>
        <v>0</v>
      </c>
      <c r="S288" s="687">
        <f>0</f>
        <v>0</v>
      </c>
      <c r="T288" s="687">
        <f t="shared" si="375"/>
        <v>0</v>
      </c>
      <c r="U288" s="688" t="str">
        <f t="shared" si="376"/>
        <v>-</v>
      </c>
      <c r="V288" s="687">
        <f>0</f>
        <v>0</v>
      </c>
      <c r="W288" s="687">
        <f>0</f>
        <v>0</v>
      </c>
      <c r="X288" s="687">
        <f t="shared" si="377"/>
        <v>0</v>
      </c>
      <c r="Y288" s="688" t="str">
        <f t="shared" si="378"/>
        <v>-</v>
      </c>
      <c r="Z288" s="687">
        <f>0</f>
        <v>0</v>
      </c>
      <c r="AA288" s="687">
        <f>0</f>
        <v>0</v>
      </c>
      <c r="AB288" s="687">
        <f t="shared" si="379"/>
        <v>0</v>
      </c>
      <c r="AC288" s="688" t="str">
        <f t="shared" si="380"/>
        <v>-</v>
      </c>
      <c r="AD288" s="687">
        <f t="shared" si="381"/>
        <v>0</v>
      </c>
      <c r="AE288" s="687">
        <f t="shared" si="382"/>
        <v>0</v>
      </c>
      <c r="AF288" s="687">
        <f t="shared" si="383"/>
        <v>0</v>
      </c>
      <c r="AG288" s="688" t="str">
        <f t="shared" si="384"/>
        <v>-</v>
      </c>
      <c r="AH288" s="687">
        <f>0</f>
        <v>0</v>
      </c>
      <c r="AI288" s="687">
        <f>0</f>
        <v>0</v>
      </c>
      <c r="AJ288" s="687">
        <f t="shared" si="385"/>
        <v>0</v>
      </c>
      <c r="AK288" s="688" t="str">
        <f t="shared" si="386"/>
        <v>-</v>
      </c>
      <c r="AL288" s="687">
        <f>0</f>
        <v>0</v>
      </c>
      <c r="AM288" s="687">
        <f>0</f>
        <v>0</v>
      </c>
      <c r="AN288" s="687">
        <f t="shared" si="387"/>
        <v>0</v>
      </c>
      <c r="AO288" s="688" t="str">
        <f t="shared" si="388"/>
        <v>-</v>
      </c>
      <c r="AP288" s="687">
        <f>0</f>
        <v>0</v>
      </c>
      <c r="AQ288" s="687">
        <f>0</f>
        <v>0</v>
      </c>
      <c r="AR288" s="687">
        <f t="shared" si="389"/>
        <v>0</v>
      </c>
      <c r="AS288" s="688" t="str">
        <f t="shared" si="390"/>
        <v>-</v>
      </c>
      <c r="AT288" s="687">
        <f t="shared" si="391"/>
        <v>0</v>
      </c>
      <c r="AU288" s="687">
        <f t="shared" si="392"/>
        <v>0</v>
      </c>
      <c r="AV288" s="687">
        <f t="shared" si="393"/>
        <v>0</v>
      </c>
      <c r="AW288" s="688" t="str">
        <f t="shared" si="394"/>
        <v>-</v>
      </c>
      <c r="AX288" s="687">
        <f>0</f>
        <v>0</v>
      </c>
      <c r="AY288" s="687">
        <f>0</f>
        <v>0</v>
      </c>
      <c r="AZ288" s="687">
        <f t="shared" si="395"/>
        <v>0</v>
      </c>
      <c r="BA288" s="688" t="str">
        <f t="shared" si="396"/>
        <v>-</v>
      </c>
      <c r="BB288" s="687">
        <f>0</f>
        <v>0</v>
      </c>
      <c r="BC288" s="687">
        <f>0</f>
        <v>0</v>
      </c>
      <c r="BD288" s="687">
        <f t="shared" si="397"/>
        <v>0</v>
      </c>
      <c r="BE288" s="688" t="str">
        <f t="shared" si="398"/>
        <v>-</v>
      </c>
      <c r="BF288" s="687">
        <f>0</f>
        <v>0</v>
      </c>
      <c r="BG288" s="687">
        <f>0</f>
        <v>0</v>
      </c>
      <c r="BH288" s="687">
        <f t="shared" si="399"/>
        <v>0</v>
      </c>
      <c r="BI288" s="688" t="str">
        <f t="shared" si="400"/>
        <v>-</v>
      </c>
      <c r="BJ288" s="687">
        <f t="shared" si="401"/>
        <v>0</v>
      </c>
      <c r="BK288" s="687">
        <f t="shared" si="402"/>
        <v>0</v>
      </c>
      <c r="BL288" s="687">
        <f t="shared" si="403"/>
        <v>0</v>
      </c>
      <c r="BM288" s="688" t="str">
        <f t="shared" si="404"/>
        <v>-</v>
      </c>
      <c r="BN288" s="687">
        <f>0</f>
        <v>0</v>
      </c>
      <c r="BO288" s="687">
        <f>0</f>
        <v>0</v>
      </c>
      <c r="BP288" s="687">
        <f t="shared" si="405"/>
        <v>0</v>
      </c>
      <c r="BQ288" s="688" t="str">
        <f t="shared" si="406"/>
        <v>-</v>
      </c>
      <c r="BR288" s="687">
        <f>0</f>
        <v>0</v>
      </c>
      <c r="BS288" s="687">
        <f>0</f>
        <v>0</v>
      </c>
      <c r="BT288" s="687">
        <f t="shared" si="407"/>
        <v>0</v>
      </c>
      <c r="BU288" s="688" t="str">
        <f t="shared" si="408"/>
        <v>-</v>
      </c>
      <c r="BV288" s="687">
        <f>0</f>
        <v>0</v>
      </c>
      <c r="BW288" s="687">
        <f>0</f>
        <v>0</v>
      </c>
      <c r="BX288" s="687">
        <f t="shared" si="409"/>
        <v>0</v>
      </c>
      <c r="BY288" s="688" t="str">
        <f t="shared" si="410"/>
        <v>-</v>
      </c>
    </row>
    <row r="289" spans="2:77" ht="18.75" customHeight="1">
      <c r="B289" s="600"/>
      <c r="C289" s="769"/>
      <c r="D289" s="528"/>
      <c r="E289" s="528"/>
      <c r="F289" s="529"/>
      <c r="G289" s="530" t="s">
        <v>1720</v>
      </c>
      <c r="H289" s="530"/>
      <c r="I289" s="719" t="s">
        <v>889</v>
      </c>
      <c r="J289" s="687">
        <f t="shared" si="367"/>
        <v>0</v>
      </c>
      <c r="K289" s="687">
        <f t="shared" si="368"/>
        <v>0</v>
      </c>
      <c r="L289" s="687">
        <f t="shared" si="369"/>
        <v>0</v>
      </c>
      <c r="M289" s="688" t="str">
        <f t="shared" si="370"/>
        <v>-</v>
      </c>
      <c r="N289" s="687">
        <f t="shared" si="371"/>
        <v>0</v>
      </c>
      <c r="O289" s="687">
        <f t="shared" si="372"/>
        <v>0</v>
      </c>
      <c r="P289" s="687">
        <f t="shared" si="373"/>
        <v>0</v>
      </c>
      <c r="Q289" s="688" t="str">
        <f t="shared" si="374"/>
        <v>-</v>
      </c>
      <c r="R289" s="687">
        <f>0</f>
        <v>0</v>
      </c>
      <c r="S289" s="687">
        <f>0</f>
        <v>0</v>
      </c>
      <c r="T289" s="687">
        <f t="shared" si="375"/>
        <v>0</v>
      </c>
      <c r="U289" s="688" t="str">
        <f t="shared" si="376"/>
        <v>-</v>
      </c>
      <c r="V289" s="687">
        <f>0</f>
        <v>0</v>
      </c>
      <c r="W289" s="687">
        <f>0</f>
        <v>0</v>
      </c>
      <c r="X289" s="687">
        <f t="shared" si="377"/>
        <v>0</v>
      </c>
      <c r="Y289" s="688" t="str">
        <f t="shared" si="378"/>
        <v>-</v>
      </c>
      <c r="Z289" s="687">
        <f>0</f>
        <v>0</v>
      </c>
      <c r="AA289" s="687">
        <f>0</f>
        <v>0</v>
      </c>
      <c r="AB289" s="687">
        <f t="shared" si="379"/>
        <v>0</v>
      </c>
      <c r="AC289" s="688" t="str">
        <f t="shared" si="380"/>
        <v>-</v>
      </c>
      <c r="AD289" s="687">
        <f t="shared" si="381"/>
        <v>0</v>
      </c>
      <c r="AE289" s="687">
        <f t="shared" si="382"/>
        <v>0</v>
      </c>
      <c r="AF289" s="687">
        <f t="shared" si="383"/>
        <v>0</v>
      </c>
      <c r="AG289" s="688" t="str">
        <f t="shared" si="384"/>
        <v>-</v>
      </c>
      <c r="AH289" s="687">
        <f>0</f>
        <v>0</v>
      </c>
      <c r="AI289" s="687">
        <f>0</f>
        <v>0</v>
      </c>
      <c r="AJ289" s="687">
        <f t="shared" si="385"/>
        <v>0</v>
      </c>
      <c r="AK289" s="688" t="str">
        <f t="shared" si="386"/>
        <v>-</v>
      </c>
      <c r="AL289" s="687">
        <f>0</f>
        <v>0</v>
      </c>
      <c r="AM289" s="687">
        <f>0</f>
        <v>0</v>
      </c>
      <c r="AN289" s="687">
        <f t="shared" si="387"/>
        <v>0</v>
      </c>
      <c r="AO289" s="688" t="str">
        <f t="shared" si="388"/>
        <v>-</v>
      </c>
      <c r="AP289" s="687">
        <f>0</f>
        <v>0</v>
      </c>
      <c r="AQ289" s="687">
        <f>0</f>
        <v>0</v>
      </c>
      <c r="AR289" s="687">
        <f t="shared" si="389"/>
        <v>0</v>
      </c>
      <c r="AS289" s="688" t="str">
        <f t="shared" si="390"/>
        <v>-</v>
      </c>
      <c r="AT289" s="687">
        <f t="shared" si="391"/>
        <v>0</v>
      </c>
      <c r="AU289" s="687">
        <f t="shared" si="392"/>
        <v>0</v>
      </c>
      <c r="AV289" s="687">
        <f t="shared" si="393"/>
        <v>0</v>
      </c>
      <c r="AW289" s="688" t="str">
        <f t="shared" si="394"/>
        <v>-</v>
      </c>
      <c r="AX289" s="687">
        <f>0</f>
        <v>0</v>
      </c>
      <c r="AY289" s="687">
        <f>0</f>
        <v>0</v>
      </c>
      <c r="AZ289" s="687">
        <f t="shared" si="395"/>
        <v>0</v>
      </c>
      <c r="BA289" s="688" t="str">
        <f t="shared" si="396"/>
        <v>-</v>
      </c>
      <c r="BB289" s="687">
        <f>0</f>
        <v>0</v>
      </c>
      <c r="BC289" s="687">
        <f>0</f>
        <v>0</v>
      </c>
      <c r="BD289" s="687">
        <f t="shared" si="397"/>
        <v>0</v>
      </c>
      <c r="BE289" s="688" t="str">
        <f t="shared" si="398"/>
        <v>-</v>
      </c>
      <c r="BF289" s="687">
        <f>0</f>
        <v>0</v>
      </c>
      <c r="BG289" s="687">
        <f>0</f>
        <v>0</v>
      </c>
      <c r="BH289" s="687">
        <f t="shared" si="399"/>
        <v>0</v>
      </c>
      <c r="BI289" s="688" t="str">
        <f t="shared" si="400"/>
        <v>-</v>
      </c>
      <c r="BJ289" s="687">
        <f t="shared" si="401"/>
        <v>0</v>
      </c>
      <c r="BK289" s="687">
        <f t="shared" si="402"/>
        <v>0</v>
      </c>
      <c r="BL289" s="687">
        <f t="shared" si="403"/>
        <v>0</v>
      </c>
      <c r="BM289" s="688" t="str">
        <f t="shared" si="404"/>
        <v>-</v>
      </c>
      <c r="BN289" s="687">
        <f>0</f>
        <v>0</v>
      </c>
      <c r="BO289" s="687">
        <f>0</f>
        <v>0</v>
      </c>
      <c r="BP289" s="687">
        <f t="shared" si="405"/>
        <v>0</v>
      </c>
      <c r="BQ289" s="688" t="str">
        <f t="shared" si="406"/>
        <v>-</v>
      </c>
      <c r="BR289" s="687">
        <f>0</f>
        <v>0</v>
      </c>
      <c r="BS289" s="687">
        <f>0</f>
        <v>0</v>
      </c>
      <c r="BT289" s="687">
        <f t="shared" si="407"/>
        <v>0</v>
      </c>
      <c r="BU289" s="688" t="str">
        <f t="shared" si="408"/>
        <v>-</v>
      </c>
      <c r="BV289" s="687">
        <f>0</f>
        <v>0</v>
      </c>
      <c r="BW289" s="687">
        <f>0</f>
        <v>0</v>
      </c>
      <c r="BX289" s="687">
        <f t="shared" si="409"/>
        <v>0</v>
      </c>
      <c r="BY289" s="688" t="str">
        <f t="shared" si="410"/>
        <v>-</v>
      </c>
    </row>
    <row r="290" spans="2:77" ht="18.75" customHeight="1">
      <c r="B290" s="600"/>
      <c r="C290" s="774" t="s">
        <v>1721</v>
      </c>
      <c r="D290" s="528"/>
      <c r="E290" s="528"/>
      <c r="F290" s="529"/>
      <c r="G290" s="530" t="s">
        <v>411</v>
      </c>
      <c r="H290" s="530"/>
      <c r="I290" s="391" t="s">
        <v>883</v>
      </c>
      <c r="J290" s="687">
        <f t="shared" si="367"/>
        <v>0</v>
      </c>
      <c r="K290" s="687">
        <f t="shared" si="368"/>
        <v>0</v>
      </c>
      <c r="L290" s="687">
        <f t="shared" si="369"/>
        <v>0</v>
      </c>
      <c r="M290" s="688" t="str">
        <f t="shared" si="370"/>
        <v>-</v>
      </c>
      <c r="N290" s="687">
        <f t="shared" si="371"/>
        <v>0</v>
      </c>
      <c r="O290" s="687">
        <f t="shared" si="372"/>
        <v>0</v>
      </c>
      <c r="P290" s="687">
        <f t="shared" si="373"/>
        <v>0</v>
      </c>
      <c r="Q290" s="688" t="str">
        <f t="shared" si="374"/>
        <v>-</v>
      </c>
      <c r="R290" s="687">
        <f>'4. ГПП-УЗПКТ-СЗСК'!W97</f>
        <v>0</v>
      </c>
      <c r="S290" s="687">
        <f>'4. ГПП-УЗПКТ-СЗСК'!Y97</f>
        <v>0</v>
      </c>
      <c r="T290" s="687">
        <f t="shared" si="375"/>
        <v>0</v>
      </c>
      <c r="U290" s="688" t="str">
        <f t="shared" si="376"/>
        <v>-</v>
      </c>
      <c r="V290" s="687">
        <f>'4. ГПП-УЗПКТ-СЗСК'!AC97</f>
        <v>0</v>
      </c>
      <c r="W290" s="687">
        <f>'4. ГПП-УЗПКТ-СЗСК'!AE97</f>
        <v>0</v>
      </c>
      <c r="X290" s="687">
        <f t="shared" si="377"/>
        <v>0</v>
      </c>
      <c r="Y290" s="688" t="str">
        <f t="shared" si="378"/>
        <v>-</v>
      </c>
      <c r="Z290" s="687">
        <f>'4. ГПП-УЗПКТ-СЗСК'!AI97</f>
        <v>0</v>
      </c>
      <c r="AA290" s="687">
        <f>'4. ГПП-УЗПКТ-СЗСК'!AK97</f>
        <v>0</v>
      </c>
      <c r="AB290" s="687">
        <f t="shared" si="379"/>
        <v>0</v>
      </c>
      <c r="AC290" s="688" t="str">
        <f t="shared" si="380"/>
        <v>-</v>
      </c>
      <c r="AD290" s="687">
        <f t="shared" si="381"/>
        <v>0</v>
      </c>
      <c r="AE290" s="687">
        <f t="shared" si="382"/>
        <v>0</v>
      </c>
      <c r="AF290" s="687">
        <f t="shared" si="383"/>
        <v>0</v>
      </c>
      <c r="AG290" s="688" t="str">
        <f t="shared" si="384"/>
        <v>-</v>
      </c>
      <c r="AH290" s="687">
        <f>'4. ГПП-УЗПКТ-СЗСК'!AU97</f>
        <v>0</v>
      </c>
      <c r="AI290" s="687">
        <f>'4. ГПП-УЗПКТ-СЗСК'!AW97</f>
        <v>0</v>
      </c>
      <c r="AJ290" s="687">
        <f t="shared" si="385"/>
        <v>0</v>
      </c>
      <c r="AK290" s="688" t="str">
        <f t="shared" si="386"/>
        <v>-</v>
      </c>
      <c r="AL290" s="687">
        <f>'4. ГПП-УЗПКТ-СЗСК'!BA97</f>
        <v>0</v>
      </c>
      <c r="AM290" s="687">
        <f>'4. ГПП-УЗПКТ-СЗСК'!BC97</f>
        <v>0</v>
      </c>
      <c r="AN290" s="687">
        <f t="shared" si="387"/>
        <v>0</v>
      </c>
      <c r="AO290" s="688" t="str">
        <f t="shared" si="388"/>
        <v>-</v>
      </c>
      <c r="AP290" s="687">
        <f>'4. ГПП-УЗПКТ-СЗСК'!BG97</f>
        <v>0</v>
      </c>
      <c r="AQ290" s="687">
        <f>'4. ГПП-УЗПКТ-СЗСК'!BI97</f>
        <v>0</v>
      </c>
      <c r="AR290" s="687">
        <f t="shared" si="389"/>
        <v>0</v>
      </c>
      <c r="AS290" s="688" t="str">
        <f t="shared" si="390"/>
        <v>-</v>
      </c>
      <c r="AT290" s="687">
        <f t="shared" si="391"/>
        <v>0</v>
      </c>
      <c r="AU290" s="687">
        <f t="shared" si="392"/>
        <v>0</v>
      </c>
      <c r="AV290" s="687">
        <f t="shared" si="393"/>
        <v>0</v>
      </c>
      <c r="AW290" s="688" t="str">
        <f t="shared" si="394"/>
        <v>-</v>
      </c>
      <c r="AX290" s="687">
        <f>'4. ГПП-УЗПКТ-СЗСК'!BS97</f>
        <v>0</v>
      </c>
      <c r="AY290" s="687">
        <f>'4. ГПП-УЗПКТ-СЗСК'!BU97</f>
        <v>0</v>
      </c>
      <c r="AZ290" s="687">
        <f t="shared" si="395"/>
        <v>0</v>
      </c>
      <c r="BA290" s="688" t="str">
        <f t="shared" si="396"/>
        <v>-</v>
      </c>
      <c r="BB290" s="687">
        <f>'4. ГПП-УЗПКТ-СЗСК'!BY97</f>
        <v>0</v>
      </c>
      <c r="BC290" s="687">
        <f>'4. ГПП-УЗПКТ-СЗСК'!CA97</f>
        <v>0</v>
      </c>
      <c r="BD290" s="687">
        <f t="shared" si="397"/>
        <v>0</v>
      </c>
      <c r="BE290" s="688" t="str">
        <f t="shared" si="398"/>
        <v>-</v>
      </c>
      <c r="BF290" s="687">
        <f>'4. ГПП-УЗПКТ-СЗСК'!CE97</f>
        <v>0</v>
      </c>
      <c r="BG290" s="687">
        <f>'4. ГПП-УЗПКТ-СЗСК'!CG97</f>
        <v>0</v>
      </c>
      <c r="BH290" s="687">
        <f t="shared" si="399"/>
        <v>0</v>
      </c>
      <c r="BI290" s="688" t="str">
        <f t="shared" si="400"/>
        <v>-</v>
      </c>
      <c r="BJ290" s="687">
        <f t="shared" si="401"/>
        <v>0</v>
      </c>
      <c r="BK290" s="687">
        <f t="shared" si="402"/>
        <v>0</v>
      </c>
      <c r="BL290" s="687">
        <f t="shared" si="403"/>
        <v>0</v>
      </c>
      <c r="BM290" s="688" t="str">
        <f t="shared" si="404"/>
        <v>-</v>
      </c>
      <c r="BN290" s="687">
        <f>'4. ГПП-УЗПКТ-СЗСК'!CQ97</f>
        <v>0</v>
      </c>
      <c r="BO290" s="687">
        <f>'4. ГПП-УЗПКТ-СЗСК'!CS97</f>
        <v>0</v>
      </c>
      <c r="BP290" s="687">
        <f t="shared" si="405"/>
        <v>0</v>
      </c>
      <c r="BQ290" s="688" t="str">
        <f t="shared" si="406"/>
        <v>-</v>
      </c>
      <c r="BR290" s="687">
        <f>'4. ГПП-УЗПКТ-СЗСК'!CW97</f>
        <v>0</v>
      </c>
      <c r="BS290" s="687">
        <f>'4. ГПП-УЗПКТ-СЗСК'!CY97</f>
        <v>0</v>
      </c>
      <c r="BT290" s="687">
        <f t="shared" si="407"/>
        <v>0</v>
      </c>
      <c r="BU290" s="688" t="str">
        <f t="shared" si="408"/>
        <v>-</v>
      </c>
      <c r="BV290" s="687">
        <f>'4. ГПП-УЗПКТ-СЗСК'!DC97</f>
        <v>0</v>
      </c>
      <c r="BW290" s="687">
        <f>'4. ГПП-УЗПКТ-СЗСК'!DE97</f>
        <v>0</v>
      </c>
      <c r="BX290" s="687">
        <f t="shared" si="409"/>
        <v>0</v>
      </c>
      <c r="BY290" s="688" t="str">
        <f t="shared" si="410"/>
        <v>-</v>
      </c>
    </row>
    <row r="291" spans="2:77" ht="18.75" customHeight="1">
      <c r="B291" s="600"/>
      <c r="C291" s="769"/>
      <c r="D291" s="528"/>
      <c r="E291" s="528"/>
      <c r="F291" s="529"/>
      <c r="G291" s="530" t="s">
        <v>410</v>
      </c>
      <c r="H291" s="530"/>
      <c r="I291" s="719" t="s">
        <v>889</v>
      </c>
      <c r="J291" s="687">
        <f t="shared" si="367"/>
        <v>0</v>
      </c>
      <c r="K291" s="687">
        <f t="shared" si="368"/>
        <v>0</v>
      </c>
      <c r="L291" s="687">
        <f t="shared" si="369"/>
        <v>0</v>
      </c>
      <c r="M291" s="688" t="str">
        <f t="shared" si="370"/>
        <v>-</v>
      </c>
      <c r="N291" s="687">
        <f t="shared" si="371"/>
        <v>0</v>
      </c>
      <c r="O291" s="687">
        <f t="shared" si="372"/>
        <v>0</v>
      </c>
      <c r="P291" s="687">
        <f t="shared" si="373"/>
        <v>0</v>
      </c>
      <c r="Q291" s="688" t="str">
        <f t="shared" si="374"/>
        <v>-</v>
      </c>
      <c r="R291" s="687">
        <f>'4. ГПП-УЗПКТ-СЗСК'!W98</f>
        <v>0</v>
      </c>
      <c r="S291" s="687">
        <f>'4. ГПП-УЗПКТ-СЗСК'!Y98</f>
        <v>0</v>
      </c>
      <c r="T291" s="687">
        <f t="shared" si="375"/>
        <v>0</v>
      </c>
      <c r="U291" s="688" t="str">
        <f t="shared" si="376"/>
        <v>-</v>
      </c>
      <c r="V291" s="687">
        <f>'4. ГПП-УЗПКТ-СЗСК'!AC98</f>
        <v>0</v>
      </c>
      <c r="W291" s="687">
        <f>'4. ГПП-УЗПКТ-СЗСК'!AE98</f>
        <v>0</v>
      </c>
      <c r="X291" s="687">
        <f t="shared" si="377"/>
        <v>0</v>
      </c>
      <c r="Y291" s="688" t="str">
        <f t="shared" si="378"/>
        <v>-</v>
      </c>
      <c r="Z291" s="687">
        <f>'4. ГПП-УЗПКТ-СЗСК'!AI98</f>
        <v>0</v>
      </c>
      <c r="AA291" s="687">
        <f>'4. ГПП-УЗПКТ-СЗСК'!AK98</f>
        <v>0</v>
      </c>
      <c r="AB291" s="687">
        <f t="shared" si="379"/>
        <v>0</v>
      </c>
      <c r="AC291" s="688" t="str">
        <f t="shared" si="380"/>
        <v>-</v>
      </c>
      <c r="AD291" s="687">
        <f t="shared" si="381"/>
        <v>0</v>
      </c>
      <c r="AE291" s="687">
        <f t="shared" si="382"/>
        <v>0</v>
      </c>
      <c r="AF291" s="687">
        <f t="shared" si="383"/>
        <v>0</v>
      </c>
      <c r="AG291" s="688" t="str">
        <f t="shared" si="384"/>
        <v>-</v>
      </c>
      <c r="AH291" s="687">
        <f>'4. ГПП-УЗПКТ-СЗСК'!AU98</f>
        <v>0</v>
      </c>
      <c r="AI291" s="687">
        <f>'4. ГПП-УЗПКТ-СЗСК'!AW98</f>
        <v>0</v>
      </c>
      <c r="AJ291" s="687">
        <f t="shared" si="385"/>
        <v>0</v>
      </c>
      <c r="AK291" s="688" t="str">
        <f t="shared" si="386"/>
        <v>-</v>
      </c>
      <c r="AL291" s="687">
        <f>'4. ГПП-УЗПКТ-СЗСК'!BA98</f>
        <v>0</v>
      </c>
      <c r="AM291" s="687">
        <f>'4. ГПП-УЗПКТ-СЗСК'!BC98</f>
        <v>0</v>
      </c>
      <c r="AN291" s="687">
        <f t="shared" si="387"/>
        <v>0</v>
      </c>
      <c r="AO291" s="688" t="str">
        <f t="shared" si="388"/>
        <v>-</v>
      </c>
      <c r="AP291" s="687">
        <f>'4. ГПП-УЗПКТ-СЗСК'!BG98</f>
        <v>0</v>
      </c>
      <c r="AQ291" s="687">
        <f>'4. ГПП-УЗПКТ-СЗСК'!BI98</f>
        <v>0</v>
      </c>
      <c r="AR291" s="687">
        <f t="shared" si="389"/>
        <v>0</v>
      </c>
      <c r="AS291" s="688" t="str">
        <f t="shared" si="390"/>
        <v>-</v>
      </c>
      <c r="AT291" s="687">
        <f t="shared" si="391"/>
        <v>0</v>
      </c>
      <c r="AU291" s="687">
        <f t="shared" si="392"/>
        <v>0</v>
      </c>
      <c r="AV291" s="687">
        <f t="shared" si="393"/>
        <v>0</v>
      </c>
      <c r="AW291" s="688" t="str">
        <f t="shared" si="394"/>
        <v>-</v>
      </c>
      <c r="AX291" s="687">
        <f>'4. ГПП-УЗПКТ-СЗСК'!BS98</f>
        <v>0</v>
      </c>
      <c r="AY291" s="687">
        <f>'4. ГПП-УЗПКТ-СЗСК'!BU98</f>
        <v>0</v>
      </c>
      <c r="AZ291" s="687">
        <f t="shared" si="395"/>
        <v>0</v>
      </c>
      <c r="BA291" s="688" t="str">
        <f t="shared" si="396"/>
        <v>-</v>
      </c>
      <c r="BB291" s="687">
        <f>'4. ГПП-УЗПКТ-СЗСК'!BY98</f>
        <v>0</v>
      </c>
      <c r="BC291" s="687">
        <f>'4. ГПП-УЗПКТ-СЗСК'!CA98</f>
        <v>0</v>
      </c>
      <c r="BD291" s="687">
        <f t="shared" si="397"/>
        <v>0</v>
      </c>
      <c r="BE291" s="688" t="str">
        <f t="shared" si="398"/>
        <v>-</v>
      </c>
      <c r="BF291" s="687">
        <f>'4. ГПП-УЗПКТ-СЗСК'!CE98</f>
        <v>0</v>
      </c>
      <c r="BG291" s="687">
        <f>'4. ГПП-УЗПКТ-СЗСК'!CG98</f>
        <v>0</v>
      </c>
      <c r="BH291" s="687">
        <f t="shared" si="399"/>
        <v>0</v>
      </c>
      <c r="BI291" s="688" t="str">
        <f t="shared" si="400"/>
        <v>-</v>
      </c>
      <c r="BJ291" s="687">
        <f t="shared" si="401"/>
        <v>0</v>
      </c>
      <c r="BK291" s="687">
        <f t="shared" si="402"/>
        <v>0</v>
      </c>
      <c r="BL291" s="687">
        <f t="shared" si="403"/>
        <v>0</v>
      </c>
      <c r="BM291" s="688" t="str">
        <f t="shared" si="404"/>
        <v>-</v>
      </c>
      <c r="BN291" s="687">
        <f>'4. ГПП-УЗПКТ-СЗСК'!CQ98</f>
        <v>0</v>
      </c>
      <c r="BO291" s="687">
        <f>'4. ГПП-УЗПКТ-СЗСК'!CS98</f>
        <v>0</v>
      </c>
      <c r="BP291" s="687">
        <f t="shared" si="405"/>
        <v>0</v>
      </c>
      <c r="BQ291" s="688" t="str">
        <f t="shared" si="406"/>
        <v>-</v>
      </c>
      <c r="BR291" s="687">
        <f>'4. ГПП-УЗПКТ-СЗСК'!CW98</f>
        <v>0</v>
      </c>
      <c r="BS291" s="687">
        <f>'4. ГПП-УЗПКТ-СЗСК'!CY98</f>
        <v>0</v>
      </c>
      <c r="BT291" s="687">
        <f t="shared" si="407"/>
        <v>0</v>
      </c>
      <c r="BU291" s="688" t="str">
        <f t="shared" si="408"/>
        <v>-</v>
      </c>
      <c r="BV291" s="687">
        <f>'4. ГПП-УЗПКТ-СЗСК'!DC98</f>
        <v>0</v>
      </c>
      <c r="BW291" s="687">
        <f>'4. ГПП-УЗПКТ-СЗСК'!DE98</f>
        <v>0</v>
      </c>
      <c r="BX291" s="687">
        <f t="shared" si="409"/>
        <v>0</v>
      </c>
      <c r="BY291" s="688" t="str">
        <f t="shared" si="410"/>
        <v>-</v>
      </c>
    </row>
    <row r="292" spans="2:77" ht="18.75" customHeight="1">
      <c r="B292" s="600"/>
      <c r="C292" s="599" t="s">
        <v>873</v>
      </c>
      <c r="D292" s="528"/>
      <c r="E292" s="528"/>
      <c r="F292" s="529"/>
      <c r="G292" s="530"/>
      <c r="H292" s="530"/>
      <c r="I292" s="715"/>
      <c r="J292" s="681"/>
      <c r="K292" s="681"/>
      <c r="L292" s="681"/>
      <c r="M292" s="681"/>
      <c r="N292" s="681"/>
      <c r="O292" s="681"/>
      <c r="P292" s="681"/>
      <c r="Q292" s="681"/>
      <c r="R292" s="681"/>
      <c r="S292" s="681"/>
      <c r="T292" s="681"/>
      <c r="U292" s="681"/>
      <c r="V292" s="681"/>
      <c r="W292" s="681"/>
      <c r="X292" s="681"/>
      <c r="Y292" s="681"/>
      <c r="Z292" s="681"/>
      <c r="AA292" s="681"/>
      <c r="AB292" s="681"/>
      <c r="AC292" s="681"/>
      <c r="AD292" s="681"/>
      <c r="AE292" s="681"/>
      <c r="AF292" s="681"/>
      <c r="AG292" s="681"/>
      <c r="AH292" s="681"/>
      <c r="AI292" s="681"/>
      <c r="AJ292" s="681"/>
      <c r="AK292" s="681"/>
      <c r="AL292" s="681"/>
      <c r="AM292" s="681"/>
      <c r="AN292" s="681"/>
      <c r="AO292" s="681"/>
      <c r="AP292" s="681"/>
      <c r="AQ292" s="681"/>
      <c r="AR292" s="681"/>
      <c r="AS292" s="681"/>
      <c r="AT292" s="681"/>
      <c r="AU292" s="681"/>
      <c r="AV292" s="681"/>
      <c r="AW292" s="681"/>
      <c r="AX292" s="681"/>
      <c r="AY292" s="681"/>
      <c r="AZ292" s="681"/>
      <c r="BA292" s="681"/>
      <c r="BB292" s="681"/>
      <c r="BC292" s="681"/>
      <c r="BD292" s="681"/>
      <c r="BE292" s="681"/>
      <c r="BF292" s="681"/>
      <c r="BG292" s="681"/>
      <c r="BH292" s="681"/>
      <c r="BI292" s="681"/>
      <c r="BJ292" s="681"/>
      <c r="BK292" s="681"/>
      <c r="BL292" s="681"/>
      <c r="BM292" s="681"/>
      <c r="BN292" s="681"/>
      <c r="BO292" s="681"/>
      <c r="BP292" s="681"/>
      <c r="BQ292" s="681"/>
      <c r="BR292" s="681"/>
      <c r="BS292" s="681"/>
      <c r="BT292" s="681"/>
      <c r="BU292" s="681"/>
      <c r="BV292" s="681"/>
      <c r="BW292" s="681"/>
      <c r="BX292" s="681"/>
      <c r="BY292" s="681"/>
    </row>
    <row r="293" spans="2:77" ht="18.75" customHeight="1">
      <c r="B293" s="600"/>
      <c r="C293" s="775" t="s">
        <v>1722</v>
      </c>
      <c r="D293" s="528"/>
      <c r="E293" s="528"/>
      <c r="F293" s="529"/>
      <c r="G293" s="530" t="s">
        <v>1723</v>
      </c>
      <c r="H293" s="530"/>
      <c r="I293" s="391" t="s">
        <v>883</v>
      </c>
      <c r="J293" s="687">
        <f t="shared" ref="J293:J312" si="411">N293+AD293+AT293+BJ293</f>
        <v>1958.8999999999999</v>
      </c>
      <c r="K293" s="687">
        <f t="shared" ref="K293:K312" si="412">O293+AE293+AU293+BK293</f>
        <v>0</v>
      </c>
      <c r="L293" s="687">
        <f t="shared" ref="L293:L312" si="413">IFERROR(K293-J293,"-")</f>
        <v>-1958.8999999999999</v>
      </c>
      <c r="M293" s="688">
        <f t="shared" ref="M293:M312" si="414">IFERROR(K293/J293,"-")</f>
        <v>0</v>
      </c>
      <c r="N293" s="687">
        <f t="shared" ref="N293:N312" si="415">R293+V293+Z293</f>
        <v>520.09999999999991</v>
      </c>
      <c r="O293" s="687">
        <f t="shared" ref="O293:O312" si="416">S293+W293+AA293</f>
        <v>0</v>
      </c>
      <c r="P293" s="687">
        <f t="shared" ref="P293:P312" si="417">IFERROR(O293-N293,"-")</f>
        <v>-520.09999999999991</v>
      </c>
      <c r="Q293" s="688">
        <f t="shared" ref="Q293:Q312" si="418">IFERROR(O293/N293,"-")</f>
        <v>0</v>
      </c>
      <c r="R293" s="687">
        <f>'4. ГПП-УЗПКТ-СЗСК'!W102+'4. ГПП-УЗПКТ-СЗСК'!W104</f>
        <v>180.2</v>
      </c>
      <c r="S293" s="687">
        <f>'4. ГПП-УЗПКТ-СЗСК'!Y102+'4. ГПП-УЗПКТ-СЗСК'!Y104</f>
        <v>0</v>
      </c>
      <c r="T293" s="687">
        <f t="shared" ref="T293:T312" si="419">IFERROR(S293-R293,"-")</f>
        <v>-180.2</v>
      </c>
      <c r="U293" s="688">
        <f t="shared" ref="U293:U312" si="420">IFERROR(S293/R293,"-")</f>
        <v>0</v>
      </c>
      <c r="V293" s="687">
        <f>'4. ГПП-УЗПКТ-СЗСК'!AC102+'4. ГПП-УЗПКТ-СЗСК'!AC104</f>
        <v>161.69999999999999</v>
      </c>
      <c r="W293" s="687">
        <f>'4. ГПП-УЗПКТ-СЗСК'!AE102+'4. ГПП-УЗПКТ-СЗСК'!AE104</f>
        <v>0</v>
      </c>
      <c r="X293" s="687">
        <f t="shared" ref="X293:X312" si="421">IFERROR(W293-V293,"-")</f>
        <v>-161.69999999999999</v>
      </c>
      <c r="Y293" s="688">
        <f t="shared" ref="Y293:Y312" si="422">IFERROR(W293/V293,"-")</f>
        <v>0</v>
      </c>
      <c r="Z293" s="687">
        <f>'4. ГПП-УЗПКТ-СЗСК'!AI102+'4. ГПП-УЗПКТ-СЗСК'!AI104</f>
        <v>178.2</v>
      </c>
      <c r="AA293" s="687">
        <f>'4. ГПП-УЗПКТ-СЗСК'!AK102+'4. ГПП-УЗПКТ-СЗСК'!AK104</f>
        <v>0</v>
      </c>
      <c r="AB293" s="687">
        <f t="shared" ref="AB293:AB312" si="423">IFERROR(AA293-Z293,"-")</f>
        <v>-178.2</v>
      </c>
      <c r="AC293" s="688">
        <f t="shared" ref="AC293:AC312" si="424">IFERROR(AA293/Z293,"-")</f>
        <v>0</v>
      </c>
      <c r="AD293" s="687">
        <f t="shared" ref="AD293:AD312" si="425">AH293+AL293+AP293</f>
        <v>498.6</v>
      </c>
      <c r="AE293" s="687">
        <f t="shared" ref="AE293:AE312" si="426">AI293+AM293+AQ293</f>
        <v>0</v>
      </c>
      <c r="AF293" s="687">
        <f t="shared" ref="AF293:AF312" si="427">IFERROR(AE293-AD293,"-")</f>
        <v>-498.6</v>
      </c>
      <c r="AG293" s="688">
        <f t="shared" ref="AG293:AG312" si="428">IFERROR(AE293/AD293,"-")</f>
        <v>0</v>
      </c>
      <c r="AH293" s="687">
        <f>'4. ГПП-УЗПКТ-СЗСК'!AU102+'4. ГПП-УЗПКТ-СЗСК'!AU104</f>
        <v>169.6</v>
      </c>
      <c r="AI293" s="687">
        <f>'4. ГПП-УЗПКТ-СЗСК'!AW102+'4. ГПП-УЗПКТ-СЗСК'!AW104</f>
        <v>0</v>
      </c>
      <c r="AJ293" s="687">
        <f t="shared" ref="AJ293:AJ312" si="429">IFERROR(AI293-AH293,"-")</f>
        <v>-169.6</v>
      </c>
      <c r="AK293" s="688">
        <f t="shared" ref="AK293:AK312" si="430">IFERROR(AI293/AH293,"-")</f>
        <v>0</v>
      </c>
      <c r="AL293" s="687">
        <f>'4. ГПП-УЗПКТ-СЗСК'!BA102+'4. ГПП-УЗПКТ-СЗСК'!BA104</f>
        <v>172.9</v>
      </c>
      <c r="AM293" s="687">
        <f>'4. ГПП-УЗПКТ-СЗСК'!BC102+'4. ГПП-УЗПКТ-СЗСК'!BC104</f>
        <v>0</v>
      </c>
      <c r="AN293" s="687">
        <f t="shared" ref="AN293:AN312" si="431">IFERROR(AM293-AL293,"-")</f>
        <v>-172.9</v>
      </c>
      <c r="AO293" s="688">
        <f t="shared" ref="AO293:AO312" si="432">IFERROR(AM293/AL293,"-")</f>
        <v>0</v>
      </c>
      <c r="AP293" s="687">
        <f>'4. ГПП-УЗПКТ-СЗСК'!BG102+'4. ГПП-УЗПКТ-СЗСК'!BG104</f>
        <v>156.1</v>
      </c>
      <c r="AQ293" s="687">
        <f>'4. ГПП-УЗПКТ-СЗСК'!BI102+'4. ГПП-УЗПКТ-СЗСК'!BI104</f>
        <v>0</v>
      </c>
      <c r="AR293" s="687">
        <f t="shared" ref="AR293:AR312" si="433">IFERROR(AQ293-AP293,"-")</f>
        <v>-156.1</v>
      </c>
      <c r="AS293" s="688">
        <f t="shared" ref="AS293:AS312" si="434">IFERROR(AQ293/AP293,"-")</f>
        <v>0</v>
      </c>
      <c r="AT293" s="687">
        <f t="shared" ref="AT293:AT312" si="435">AX293+BB293+BF293</f>
        <v>431.4</v>
      </c>
      <c r="AU293" s="687">
        <f t="shared" ref="AU293:AU312" si="436">AY293+BC293+BG293</f>
        <v>0</v>
      </c>
      <c r="AV293" s="687">
        <f t="shared" ref="AV293:AV312" si="437">IFERROR(AU293-AT293,"-")</f>
        <v>-431.4</v>
      </c>
      <c r="AW293" s="688">
        <f t="shared" ref="AW293:AW312" si="438">IFERROR(AU293/AT293,"-")</f>
        <v>0</v>
      </c>
      <c r="AX293" s="687">
        <f>'4. ГПП-УЗПКТ-СЗСК'!BS102+'4. ГПП-УЗПКТ-СЗСК'!BS104</f>
        <v>130.19999999999999</v>
      </c>
      <c r="AY293" s="687">
        <f>'4. ГПП-УЗПКТ-СЗСК'!BU102+'4. ГПП-УЗПКТ-СЗСК'!BU104</f>
        <v>0</v>
      </c>
      <c r="AZ293" s="687">
        <f t="shared" ref="AZ293:AZ312" si="439">IFERROR(AY293-AX293,"-")</f>
        <v>-130.19999999999999</v>
      </c>
      <c r="BA293" s="688">
        <f t="shared" ref="BA293:BA312" si="440">IFERROR(AY293/AX293,"-")</f>
        <v>0</v>
      </c>
      <c r="BB293" s="687">
        <f>'4. ГПП-УЗПКТ-СЗСК'!BY102+'4. ГПП-УЗПКТ-СЗСК'!BY104</f>
        <v>149.19999999999999</v>
      </c>
      <c r="BC293" s="687">
        <f>'4. ГПП-УЗПКТ-СЗСК'!CA102+'4. ГПП-УЗПКТ-СЗСК'!CA104</f>
        <v>0</v>
      </c>
      <c r="BD293" s="687">
        <f t="shared" ref="BD293:BD312" si="441">IFERROR(BC293-BB293,"-")</f>
        <v>-149.19999999999999</v>
      </c>
      <c r="BE293" s="688">
        <f t="shared" ref="BE293:BE312" si="442">IFERROR(BC293/BB293,"-")</f>
        <v>0</v>
      </c>
      <c r="BF293" s="687">
        <f>'4. ГПП-УЗПКТ-СЗСК'!CE102+'4. ГПП-УЗПКТ-СЗСК'!CE104</f>
        <v>152</v>
      </c>
      <c r="BG293" s="687">
        <f>'4. ГПП-УЗПКТ-СЗСК'!CG102+'4. ГПП-УЗПКТ-СЗСК'!CG104</f>
        <v>0</v>
      </c>
      <c r="BH293" s="687">
        <f t="shared" ref="BH293:BH312" si="443">IFERROR(BG293-BF293,"-")</f>
        <v>-152</v>
      </c>
      <c r="BI293" s="688">
        <f t="shared" ref="BI293:BI312" si="444">IFERROR(BG293/BF293,"-")</f>
        <v>0</v>
      </c>
      <c r="BJ293" s="687">
        <f t="shared" ref="BJ293:BJ312" si="445">BN293+BR293+BV293</f>
        <v>508.8</v>
      </c>
      <c r="BK293" s="687">
        <f t="shared" ref="BK293:BK312" si="446">BO293+BS293+BW293</f>
        <v>0</v>
      </c>
      <c r="BL293" s="687">
        <f t="shared" ref="BL293:BL312" si="447">IFERROR(BK293-BJ293,"-")</f>
        <v>-508.8</v>
      </c>
      <c r="BM293" s="688">
        <f t="shared" ref="BM293:BM312" si="448">IFERROR(BK293/BJ293,"-")</f>
        <v>0</v>
      </c>
      <c r="BN293" s="687">
        <f>'4. ГПП-УЗПКТ-СЗСК'!CQ102+'4. ГПП-УЗПКТ-СЗСК'!CQ104</f>
        <v>171.1</v>
      </c>
      <c r="BO293" s="687">
        <f>'4. ГПП-УЗПКТ-СЗСК'!CS102+'4. ГПП-УЗПКТ-СЗСК'!CS104</f>
        <v>0</v>
      </c>
      <c r="BP293" s="687">
        <f t="shared" ref="BP293:BP312" si="449">IFERROR(BO293-BN293,"-")</f>
        <v>-171.1</v>
      </c>
      <c r="BQ293" s="688">
        <f t="shared" ref="BQ293:BQ312" si="450">IFERROR(BO293/BN293,"-")</f>
        <v>0</v>
      </c>
      <c r="BR293" s="687">
        <f>'4. ГПП-УЗПКТ-СЗСК'!CW102+'4. ГПП-УЗПКТ-СЗСК'!CW104</f>
        <v>165.9</v>
      </c>
      <c r="BS293" s="687">
        <f>'4. ГПП-УЗПКТ-СЗСК'!CY102+'4. ГПП-УЗПКТ-СЗСК'!CY104</f>
        <v>0</v>
      </c>
      <c r="BT293" s="687">
        <f t="shared" ref="BT293:BT312" si="451">IFERROR(BS293-BR293,"-")</f>
        <v>-165.9</v>
      </c>
      <c r="BU293" s="688">
        <f t="shared" ref="BU293:BU312" si="452">IFERROR(BS293/BR293,"-")</f>
        <v>0</v>
      </c>
      <c r="BV293" s="687">
        <f>'4. ГПП-УЗПКТ-СЗСК'!DC102+'4. ГПП-УЗПКТ-СЗСК'!DC104</f>
        <v>171.8</v>
      </c>
      <c r="BW293" s="687">
        <f>'4. ГПП-УЗПКТ-СЗСК'!DE102+'4. ГПП-УЗПКТ-СЗСК'!DE104</f>
        <v>0</v>
      </c>
      <c r="BX293" s="687">
        <f t="shared" ref="BX293:BX312" si="453">IFERROR(BW293-BV293,"-")</f>
        <v>-171.8</v>
      </c>
      <c r="BY293" s="688">
        <f t="shared" ref="BY293:BY312" si="454">IFERROR(BW293/BV293,"-")</f>
        <v>0</v>
      </c>
    </row>
    <row r="294" spans="2:77" ht="18.75" customHeight="1">
      <c r="B294" s="600"/>
      <c r="C294" s="769"/>
      <c r="D294" s="528"/>
      <c r="E294" s="528"/>
      <c r="F294" s="529"/>
      <c r="G294" s="530" t="s">
        <v>1724</v>
      </c>
      <c r="H294" s="530"/>
      <c r="I294" s="719" t="s">
        <v>889</v>
      </c>
      <c r="J294" s="687">
        <f t="shared" si="411"/>
        <v>1716.4</v>
      </c>
      <c r="K294" s="687">
        <f t="shared" si="412"/>
        <v>0</v>
      </c>
      <c r="L294" s="687">
        <f t="shared" si="413"/>
        <v>-1716.4</v>
      </c>
      <c r="M294" s="688">
        <f t="shared" si="414"/>
        <v>0</v>
      </c>
      <c r="N294" s="687">
        <f t="shared" si="415"/>
        <v>455.70000000000005</v>
      </c>
      <c r="O294" s="687">
        <f t="shared" si="416"/>
        <v>0</v>
      </c>
      <c r="P294" s="687">
        <f t="shared" si="417"/>
        <v>-455.70000000000005</v>
      </c>
      <c r="Q294" s="688">
        <f t="shared" si="418"/>
        <v>0</v>
      </c>
      <c r="R294" s="687">
        <f>'4. ГПП-УЗПКТ-СЗСК'!W103+'4. ГПП-УЗПКТ-СЗСК'!W105</f>
        <v>157.9</v>
      </c>
      <c r="S294" s="687">
        <f>'4. ГПП-УЗПКТ-СЗСК'!Y103+'4. ГПП-УЗПКТ-СЗСК'!Y105</f>
        <v>0</v>
      </c>
      <c r="T294" s="687">
        <f t="shared" si="419"/>
        <v>-157.9</v>
      </c>
      <c r="U294" s="688">
        <f t="shared" si="420"/>
        <v>0</v>
      </c>
      <c r="V294" s="687">
        <f>'4. ГПП-УЗПКТ-СЗСК'!AC103+'4. ГПП-УЗПКТ-СЗСК'!AC105</f>
        <v>141.69999999999999</v>
      </c>
      <c r="W294" s="687">
        <f>'4. ГПП-УЗПКТ-СЗСК'!AE103+'4. ГПП-УЗПКТ-СЗСК'!AE105</f>
        <v>0</v>
      </c>
      <c r="X294" s="687">
        <f t="shared" si="421"/>
        <v>-141.69999999999999</v>
      </c>
      <c r="Y294" s="688">
        <f t="shared" si="422"/>
        <v>0</v>
      </c>
      <c r="Z294" s="687">
        <f>'4. ГПП-УЗПКТ-СЗСК'!AI103+'4. ГПП-УЗПКТ-СЗСК'!AI105</f>
        <v>156.1</v>
      </c>
      <c r="AA294" s="687">
        <f>'4. ГПП-УЗПКТ-СЗСК'!AK103+'4. ГПП-УЗПКТ-СЗСК'!AK105</f>
        <v>0</v>
      </c>
      <c r="AB294" s="687">
        <f t="shared" si="423"/>
        <v>-156.1</v>
      </c>
      <c r="AC294" s="688">
        <f t="shared" si="424"/>
        <v>0</v>
      </c>
      <c r="AD294" s="687">
        <f t="shared" si="425"/>
        <v>436.90000000000003</v>
      </c>
      <c r="AE294" s="687">
        <f t="shared" si="426"/>
        <v>0</v>
      </c>
      <c r="AF294" s="687">
        <f t="shared" si="427"/>
        <v>-436.90000000000003</v>
      </c>
      <c r="AG294" s="688">
        <f t="shared" si="428"/>
        <v>0</v>
      </c>
      <c r="AH294" s="687">
        <f>'4. ГПП-УЗПКТ-СЗСК'!AU103+'4. ГПП-УЗПКТ-СЗСК'!AU105</f>
        <v>148.6</v>
      </c>
      <c r="AI294" s="687">
        <f>'4. ГПП-УЗПКТ-СЗСК'!AW103+'4. ГПП-УЗПКТ-СЗСК'!AW105</f>
        <v>0</v>
      </c>
      <c r="AJ294" s="687">
        <f t="shared" si="429"/>
        <v>-148.6</v>
      </c>
      <c r="AK294" s="688">
        <f t="shared" si="430"/>
        <v>0</v>
      </c>
      <c r="AL294" s="687">
        <f>'4. ГПП-УЗПКТ-СЗСК'!BA103+'4. ГПП-УЗПКТ-СЗСК'!BA105</f>
        <v>151.5</v>
      </c>
      <c r="AM294" s="687">
        <f>'4. ГПП-УЗПКТ-СЗСК'!BC103+'4. ГПП-УЗПКТ-СЗСК'!BC105</f>
        <v>0</v>
      </c>
      <c r="AN294" s="687">
        <f t="shared" si="431"/>
        <v>-151.5</v>
      </c>
      <c r="AO294" s="688">
        <f t="shared" si="432"/>
        <v>0</v>
      </c>
      <c r="AP294" s="687">
        <f>'4. ГПП-УЗПКТ-СЗСК'!BG103+'4. ГПП-УЗПКТ-СЗСК'!BG105</f>
        <v>136.80000000000001</v>
      </c>
      <c r="AQ294" s="687">
        <f>'4. ГПП-УЗПКТ-СЗСК'!BI103+'4. ГПП-УЗПКТ-СЗСК'!BI105</f>
        <v>0</v>
      </c>
      <c r="AR294" s="687">
        <f t="shared" si="433"/>
        <v>-136.80000000000001</v>
      </c>
      <c r="AS294" s="688">
        <f t="shared" si="434"/>
        <v>0</v>
      </c>
      <c r="AT294" s="687">
        <f t="shared" si="435"/>
        <v>378</v>
      </c>
      <c r="AU294" s="687">
        <f t="shared" si="436"/>
        <v>0</v>
      </c>
      <c r="AV294" s="687">
        <f t="shared" si="437"/>
        <v>-378</v>
      </c>
      <c r="AW294" s="688">
        <f t="shared" si="438"/>
        <v>0</v>
      </c>
      <c r="AX294" s="687">
        <f>'4. ГПП-УЗПКТ-СЗСК'!BS103+'4. ГПП-УЗПКТ-СЗСК'!BS105</f>
        <v>114</v>
      </c>
      <c r="AY294" s="687">
        <f>'4. ГПП-УЗПКТ-СЗСК'!BU103+'4. ГПП-УЗПКТ-СЗСК'!BU105</f>
        <v>0</v>
      </c>
      <c r="AZ294" s="687">
        <f t="shared" si="439"/>
        <v>-114</v>
      </c>
      <c r="BA294" s="688">
        <f t="shared" si="440"/>
        <v>0</v>
      </c>
      <c r="BB294" s="687">
        <f>'4. ГПП-УЗПКТ-СЗСК'!BY103+'4. ГПП-УЗПКТ-СЗСК'!BY105</f>
        <v>130.80000000000001</v>
      </c>
      <c r="BC294" s="687">
        <f>'4. ГПП-УЗПКТ-СЗСК'!CA103+'4. ГПП-УЗПКТ-СЗСК'!CA105</f>
        <v>0</v>
      </c>
      <c r="BD294" s="687">
        <f t="shared" si="441"/>
        <v>-130.80000000000001</v>
      </c>
      <c r="BE294" s="688">
        <f t="shared" si="442"/>
        <v>0</v>
      </c>
      <c r="BF294" s="687">
        <f>'4. ГПП-УЗПКТ-СЗСК'!CE103+'4. ГПП-УЗПКТ-СЗСК'!CE105</f>
        <v>133.19999999999999</v>
      </c>
      <c r="BG294" s="687">
        <f>'4. ГПП-УЗПКТ-СЗСК'!CG103+'4. ГПП-УЗПКТ-СЗСК'!CG105</f>
        <v>0</v>
      </c>
      <c r="BH294" s="687">
        <f t="shared" si="443"/>
        <v>-133.19999999999999</v>
      </c>
      <c r="BI294" s="688">
        <f t="shared" si="444"/>
        <v>0</v>
      </c>
      <c r="BJ294" s="687">
        <f t="shared" si="445"/>
        <v>445.8</v>
      </c>
      <c r="BK294" s="687">
        <f t="shared" si="446"/>
        <v>0</v>
      </c>
      <c r="BL294" s="687">
        <f t="shared" si="447"/>
        <v>-445.8</v>
      </c>
      <c r="BM294" s="688">
        <f t="shared" si="448"/>
        <v>0</v>
      </c>
      <c r="BN294" s="687">
        <f>'4. ГПП-УЗПКТ-СЗСК'!CQ103+'4. ГПП-УЗПКТ-СЗСК'!CQ105</f>
        <v>149.9</v>
      </c>
      <c r="BO294" s="687">
        <f>'4. ГПП-УЗПКТ-СЗСК'!CS103+'4. ГПП-УЗПКТ-СЗСК'!CS105</f>
        <v>0</v>
      </c>
      <c r="BP294" s="687">
        <f t="shared" si="449"/>
        <v>-149.9</v>
      </c>
      <c r="BQ294" s="688">
        <f t="shared" si="450"/>
        <v>0</v>
      </c>
      <c r="BR294" s="687">
        <f>'4. ГПП-УЗПКТ-СЗСК'!CW103+'4. ГПП-УЗПКТ-СЗСК'!CW105</f>
        <v>145.4</v>
      </c>
      <c r="BS294" s="687">
        <f>'4. ГПП-УЗПКТ-СЗСК'!CY103+'4. ГПП-УЗПКТ-СЗСК'!CY105</f>
        <v>0</v>
      </c>
      <c r="BT294" s="687">
        <f t="shared" si="451"/>
        <v>-145.4</v>
      </c>
      <c r="BU294" s="688">
        <f t="shared" si="452"/>
        <v>0</v>
      </c>
      <c r="BV294" s="687">
        <f>'4. ГПП-УЗПКТ-СЗСК'!DC103+'4. ГПП-УЗПКТ-СЗСК'!DC105</f>
        <v>150.5</v>
      </c>
      <c r="BW294" s="687">
        <f>'4. ГПП-УЗПКТ-СЗСК'!DE103+'4. ГПП-УЗПКТ-СЗСК'!DE105</f>
        <v>0</v>
      </c>
      <c r="BX294" s="687">
        <f t="shared" si="453"/>
        <v>-150.5</v>
      </c>
      <c r="BY294" s="688">
        <f t="shared" si="454"/>
        <v>0</v>
      </c>
    </row>
    <row r="295" spans="2:77" ht="18.75" customHeight="1">
      <c r="B295" s="600"/>
      <c r="C295" s="774" t="s">
        <v>1690</v>
      </c>
      <c r="D295" s="528"/>
      <c r="E295" s="528"/>
      <c r="F295" s="529"/>
      <c r="G295" s="530" t="s">
        <v>1725</v>
      </c>
      <c r="H295" s="530"/>
      <c r="I295" s="391" t="s">
        <v>883</v>
      </c>
      <c r="J295" s="687">
        <f t="shared" si="411"/>
        <v>1958.8999999999999</v>
      </c>
      <c r="K295" s="687">
        <f t="shared" si="412"/>
        <v>0</v>
      </c>
      <c r="L295" s="687">
        <f t="shared" si="413"/>
        <v>-1958.8999999999999</v>
      </c>
      <c r="M295" s="688">
        <f t="shared" si="414"/>
        <v>0</v>
      </c>
      <c r="N295" s="687">
        <f t="shared" si="415"/>
        <v>520.09999999999991</v>
      </c>
      <c r="O295" s="687">
        <f t="shared" si="416"/>
        <v>0</v>
      </c>
      <c r="P295" s="687">
        <f t="shared" si="417"/>
        <v>-520.09999999999991</v>
      </c>
      <c r="Q295" s="688">
        <f t="shared" si="418"/>
        <v>0</v>
      </c>
      <c r="R295" s="687">
        <f>'4. ГПП-УЗПКТ-СЗСК'!W102</f>
        <v>180.2</v>
      </c>
      <c r="S295" s="687">
        <f>'4. ГПП-УЗПКТ-СЗСК'!Y102</f>
        <v>0</v>
      </c>
      <c r="T295" s="687">
        <f t="shared" si="419"/>
        <v>-180.2</v>
      </c>
      <c r="U295" s="688">
        <f t="shared" si="420"/>
        <v>0</v>
      </c>
      <c r="V295" s="687">
        <f>'4. ГПП-УЗПКТ-СЗСК'!AC102</f>
        <v>161.69999999999999</v>
      </c>
      <c r="W295" s="687">
        <f>'4. ГПП-УЗПКТ-СЗСК'!AE102</f>
        <v>0</v>
      </c>
      <c r="X295" s="687">
        <f t="shared" si="421"/>
        <v>-161.69999999999999</v>
      </c>
      <c r="Y295" s="688">
        <f t="shared" si="422"/>
        <v>0</v>
      </c>
      <c r="Z295" s="687">
        <f>'4. ГПП-УЗПКТ-СЗСК'!AI102</f>
        <v>178.2</v>
      </c>
      <c r="AA295" s="687">
        <f>'4. ГПП-УЗПКТ-СЗСК'!AK102</f>
        <v>0</v>
      </c>
      <c r="AB295" s="687">
        <f t="shared" si="423"/>
        <v>-178.2</v>
      </c>
      <c r="AC295" s="688">
        <f t="shared" si="424"/>
        <v>0</v>
      </c>
      <c r="AD295" s="687">
        <f t="shared" si="425"/>
        <v>498.6</v>
      </c>
      <c r="AE295" s="687">
        <f t="shared" si="426"/>
        <v>0</v>
      </c>
      <c r="AF295" s="687">
        <f t="shared" si="427"/>
        <v>-498.6</v>
      </c>
      <c r="AG295" s="688">
        <f t="shared" si="428"/>
        <v>0</v>
      </c>
      <c r="AH295" s="687">
        <f>'4. ГПП-УЗПКТ-СЗСК'!AU102</f>
        <v>169.6</v>
      </c>
      <c r="AI295" s="687">
        <f>'4. ГПП-УЗПКТ-СЗСК'!AW102</f>
        <v>0</v>
      </c>
      <c r="AJ295" s="687">
        <f t="shared" si="429"/>
        <v>-169.6</v>
      </c>
      <c r="AK295" s="688">
        <f t="shared" si="430"/>
        <v>0</v>
      </c>
      <c r="AL295" s="687">
        <f>'4. ГПП-УЗПКТ-СЗСК'!BA102</f>
        <v>172.9</v>
      </c>
      <c r="AM295" s="687">
        <f>'4. ГПП-УЗПКТ-СЗСК'!BC102</f>
        <v>0</v>
      </c>
      <c r="AN295" s="687">
        <f t="shared" si="431"/>
        <v>-172.9</v>
      </c>
      <c r="AO295" s="688">
        <f t="shared" si="432"/>
        <v>0</v>
      </c>
      <c r="AP295" s="687">
        <f>'4. ГПП-УЗПКТ-СЗСК'!BG102</f>
        <v>156.1</v>
      </c>
      <c r="AQ295" s="687">
        <f>'4. ГПП-УЗПКТ-СЗСК'!BI102</f>
        <v>0</v>
      </c>
      <c r="AR295" s="687">
        <f t="shared" si="433"/>
        <v>-156.1</v>
      </c>
      <c r="AS295" s="688">
        <f t="shared" si="434"/>
        <v>0</v>
      </c>
      <c r="AT295" s="687">
        <f t="shared" si="435"/>
        <v>431.4</v>
      </c>
      <c r="AU295" s="687">
        <f t="shared" si="436"/>
        <v>0</v>
      </c>
      <c r="AV295" s="687">
        <f t="shared" si="437"/>
        <v>-431.4</v>
      </c>
      <c r="AW295" s="688">
        <f t="shared" si="438"/>
        <v>0</v>
      </c>
      <c r="AX295" s="687">
        <f>'4. ГПП-УЗПКТ-СЗСК'!BS102</f>
        <v>130.19999999999999</v>
      </c>
      <c r="AY295" s="687">
        <f>'4. ГПП-УЗПКТ-СЗСК'!BU102</f>
        <v>0</v>
      </c>
      <c r="AZ295" s="687">
        <f t="shared" si="439"/>
        <v>-130.19999999999999</v>
      </c>
      <c r="BA295" s="688">
        <f t="shared" si="440"/>
        <v>0</v>
      </c>
      <c r="BB295" s="687">
        <f>'4. ГПП-УЗПКТ-СЗСК'!BY102</f>
        <v>149.19999999999999</v>
      </c>
      <c r="BC295" s="687">
        <f>'4. ГПП-УЗПКТ-СЗСК'!CA102</f>
        <v>0</v>
      </c>
      <c r="BD295" s="687">
        <f t="shared" si="441"/>
        <v>-149.19999999999999</v>
      </c>
      <c r="BE295" s="688">
        <f t="shared" si="442"/>
        <v>0</v>
      </c>
      <c r="BF295" s="687">
        <f>'4. ГПП-УЗПКТ-СЗСК'!CE102</f>
        <v>152</v>
      </c>
      <c r="BG295" s="687">
        <f>'4. ГПП-УЗПКТ-СЗСК'!CG102</f>
        <v>0</v>
      </c>
      <c r="BH295" s="687">
        <f t="shared" si="443"/>
        <v>-152</v>
      </c>
      <c r="BI295" s="688">
        <f t="shared" si="444"/>
        <v>0</v>
      </c>
      <c r="BJ295" s="687">
        <f t="shared" si="445"/>
        <v>508.8</v>
      </c>
      <c r="BK295" s="687">
        <f t="shared" si="446"/>
        <v>0</v>
      </c>
      <c r="BL295" s="687">
        <f t="shared" si="447"/>
        <v>-508.8</v>
      </c>
      <c r="BM295" s="688">
        <f t="shared" si="448"/>
        <v>0</v>
      </c>
      <c r="BN295" s="687">
        <f>'4. ГПП-УЗПКТ-СЗСК'!CQ102</f>
        <v>171.1</v>
      </c>
      <c r="BO295" s="687">
        <f>'4. ГПП-УЗПКТ-СЗСК'!CS102</f>
        <v>0</v>
      </c>
      <c r="BP295" s="687">
        <f t="shared" si="449"/>
        <v>-171.1</v>
      </c>
      <c r="BQ295" s="688">
        <f t="shared" si="450"/>
        <v>0</v>
      </c>
      <c r="BR295" s="687">
        <f>'4. ГПП-УЗПКТ-СЗСК'!CW102</f>
        <v>165.9</v>
      </c>
      <c r="BS295" s="687">
        <f>'4. ГПП-УЗПКТ-СЗСК'!CY102</f>
        <v>0</v>
      </c>
      <c r="BT295" s="687">
        <f t="shared" si="451"/>
        <v>-165.9</v>
      </c>
      <c r="BU295" s="688">
        <f t="shared" si="452"/>
        <v>0</v>
      </c>
      <c r="BV295" s="687">
        <f>'4. ГПП-УЗПКТ-СЗСК'!DC102</f>
        <v>171.8</v>
      </c>
      <c r="BW295" s="687">
        <f>'4. ГПП-УЗПКТ-СЗСК'!DE102</f>
        <v>0</v>
      </c>
      <c r="BX295" s="687">
        <f t="shared" si="453"/>
        <v>-171.8</v>
      </c>
      <c r="BY295" s="688">
        <f t="shared" si="454"/>
        <v>0</v>
      </c>
    </row>
    <row r="296" spans="2:77" ht="18.75" customHeight="1">
      <c r="B296" s="600"/>
      <c r="C296" s="769"/>
      <c r="D296" s="528"/>
      <c r="E296" s="528"/>
      <c r="F296" s="529"/>
      <c r="G296" s="530" t="s">
        <v>1726</v>
      </c>
      <c r="H296" s="530"/>
      <c r="I296" s="719" t="s">
        <v>889</v>
      </c>
      <c r="J296" s="687">
        <f t="shared" si="411"/>
        <v>1716.4</v>
      </c>
      <c r="K296" s="687">
        <f t="shared" si="412"/>
        <v>0</v>
      </c>
      <c r="L296" s="687">
        <f t="shared" si="413"/>
        <v>-1716.4</v>
      </c>
      <c r="M296" s="688">
        <f t="shared" si="414"/>
        <v>0</v>
      </c>
      <c r="N296" s="687">
        <f t="shared" si="415"/>
        <v>455.70000000000005</v>
      </c>
      <c r="O296" s="687">
        <f t="shared" si="416"/>
        <v>0</v>
      </c>
      <c r="P296" s="687">
        <f t="shared" si="417"/>
        <v>-455.70000000000005</v>
      </c>
      <c r="Q296" s="688">
        <f t="shared" si="418"/>
        <v>0</v>
      </c>
      <c r="R296" s="687">
        <f>'4. ГПП-УЗПКТ-СЗСК'!W103</f>
        <v>157.9</v>
      </c>
      <c r="S296" s="687">
        <f>'4. ГПП-УЗПКТ-СЗСК'!Y103</f>
        <v>0</v>
      </c>
      <c r="T296" s="687">
        <f t="shared" si="419"/>
        <v>-157.9</v>
      </c>
      <c r="U296" s="688">
        <f t="shared" si="420"/>
        <v>0</v>
      </c>
      <c r="V296" s="687">
        <f>'4. ГПП-УЗПКТ-СЗСК'!AC103</f>
        <v>141.69999999999999</v>
      </c>
      <c r="W296" s="687">
        <f>'4. ГПП-УЗПКТ-СЗСК'!AE103</f>
        <v>0</v>
      </c>
      <c r="X296" s="687">
        <f t="shared" si="421"/>
        <v>-141.69999999999999</v>
      </c>
      <c r="Y296" s="688">
        <f t="shared" si="422"/>
        <v>0</v>
      </c>
      <c r="Z296" s="687">
        <f>'4. ГПП-УЗПКТ-СЗСК'!AI103</f>
        <v>156.1</v>
      </c>
      <c r="AA296" s="687">
        <f>'4. ГПП-УЗПКТ-СЗСК'!AK103</f>
        <v>0</v>
      </c>
      <c r="AB296" s="687">
        <f t="shared" si="423"/>
        <v>-156.1</v>
      </c>
      <c r="AC296" s="688">
        <f t="shared" si="424"/>
        <v>0</v>
      </c>
      <c r="AD296" s="687">
        <f t="shared" si="425"/>
        <v>436.90000000000003</v>
      </c>
      <c r="AE296" s="687">
        <f t="shared" si="426"/>
        <v>0</v>
      </c>
      <c r="AF296" s="687">
        <f t="shared" si="427"/>
        <v>-436.90000000000003</v>
      </c>
      <c r="AG296" s="688">
        <f t="shared" si="428"/>
        <v>0</v>
      </c>
      <c r="AH296" s="687">
        <f>'4. ГПП-УЗПКТ-СЗСК'!AU103</f>
        <v>148.6</v>
      </c>
      <c r="AI296" s="687">
        <f>'4. ГПП-УЗПКТ-СЗСК'!AW103</f>
        <v>0</v>
      </c>
      <c r="AJ296" s="687">
        <f t="shared" si="429"/>
        <v>-148.6</v>
      </c>
      <c r="AK296" s="688">
        <f t="shared" si="430"/>
        <v>0</v>
      </c>
      <c r="AL296" s="687">
        <f>'4. ГПП-УЗПКТ-СЗСК'!BA103</f>
        <v>151.5</v>
      </c>
      <c r="AM296" s="687">
        <f>'4. ГПП-УЗПКТ-СЗСК'!BC103</f>
        <v>0</v>
      </c>
      <c r="AN296" s="687">
        <f t="shared" si="431"/>
        <v>-151.5</v>
      </c>
      <c r="AO296" s="688">
        <f t="shared" si="432"/>
        <v>0</v>
      </c>
      <c r="AP296" s="687">
        <f>'4. ГПП-УЗПКТ-СЗСК'!BG103</f>
        <v>136.80000000000001</v>
      </c>
      <c r="AQ296" s="687">
        <f>'4. ГПП-УЗПКТ-СЗСК'!BI103</f>
        <v>0</v>
      </c>
      <c r="AR296" s="687">
        <f t="shared" si="433"/>
        <v>-136.80000000000001</v>
      </c>
      <c r="AS296" s="688">
        <f t="shared" si="434"/>
        <v>0</v>
      </c>
      <c r="AT296" s="687">
        <f t="shared" si="435"/>
        <v>378</v>
      </c>
      <c r="AU296" s="687">
        <f t="shared" si="436"/>
        <v>0</v>
      </c>
      <c r="AV296" s="687">
        <f t="shared" si="437"/>
        <v>-378</v>
      </c>
      <c r="AW296" s="688">
        <f t="shared" si="438"/>
        <v>0</v>
      </c>
      <c r="AX296" s="687">
        <f>'4. ГПП-УЗПКТ-СЗСК'!BS103</f>
        <v>114</v>
      </c>
      <c r="AY296" s="687">
        <f>'4. ГПП-УЗПКТ-СЗСК'!BU103</f>
        <v>0</v>
      </c>
      <c r="AZ296" s="687">
        <f t="shared" si="439"/>
        <v>-114</v>
      </c>
      <c r="BA296" s="688">
        <f t="shared" si="440"/>
        <v>0</v>
      </c>
      <c r="BB296" s="687">
        <f>'4. ГПП-УЗПКТ-СЗСК'!BY103</f>
        <v>130.80000000000001</v>
      </c>
      <c r="BC296" s="687">
        <f>'4. ГПП-УЗПКТ-СЗСК'!CA103</f>
        <v>0</v>
      </c>
      <c r="BD296" s="687">
        <f t="shared" si="441"/>
        <v>-130.80000000000001</v>
      </c>
      <c r="BE296" s="688">
        <f t="shared" si="442"/>
        <v>0</v>
      </c>
      <c r="BF296" s="687">
        <f>'4. ГПП-УЗПКТ-СЗСК'!CE103</f>
        <v>133.19999999999999</v>
      </c>
      <c r="BG296" s="687">
        <f>'4. ГПП-УЗПКТ-СЗСК'!CG103</f>
        <v>0</v>
      </c>
      <c r="BH296" s="687">
        <f t="shared" si="443"/>
        <v>-133.19999999999999</v>
      </c>
      <c r="BI296" s="688">
        <f t="shared" si="444"/>
        <v>0</v>
      </c>
      <c r="BJ296" s="687">
        <f t="shared" si="445"/>
        <v>445.8</v>
      </c>
      <c r="BK296" s="687">
        <f t="shared" si="446"/>
        <v>0</v>
      </c>
      <c r="BL296" s="687">
        <f t="shared" si="447"/>
        <v>-445.8</v>
      </c>
      <c r="BM296" s="688">
        <f t="shared" si="448"/>
        <v>0</v>
      </c>
      <c r="BN296" s="687">
        <f>'4. ГПП-УЗПКТ-СЗСК'!CQ103</f>
        <v>149.9</v>
      </c>
      <c r="BO296" s="687">
        <f>'4. ГПП-УЗПКТ-СЗСК'!CS103</f>
        <v>0</v>
      </c>
      <c r="BP296" s="687">
        <f t="shared" si="449"/>
        <v>-149.9</v>
      </c>
      <c r="BQ296" s="688">
        <f t="shared" si="450"/>
        <v>0</v>
      </c>
      <c r="BR296" s="687">
        <f>'4. ГПП-УЗПКТ-СЗСК'!CW103</f>
        <v>145.4</v>
      </c>
      <c r="BS296" s="687">
        <f>'4. ГПП-УЗПКТ-СЗСК'!CY103</f>
        <v>0</v>
      </c>
      <c r="BT296" s="687">
        <f t="shared" si="451"/>
        <v>-145.4</v>
      </c>
      <c r="BU296" s="688">
        <f t="shared" si="452"/>
        <v>0</v>
      </c>
      <c r="BV296" s="687">
        <f>'4. ГПП-УЗПКТ-СЗСК'!DC103</f>
        <v>150.5</v>
      </c>
      <c r="BW296" s="687">
        <f>'4. ГПП-УЗПКТ-СЗСК'!DE103</f>
        <v>0</v>
      </c>
      <c r="BX296" s="687">
        <f t="shared" si="453"/>
        <v>-150.5</v>
      </c>
      <c r="BY296" s="688">
        <f t="shared" si="454"/>
        <v>0</v>
      </c>
    </row>
    <row r="297" spans="2:77" ht="18.75" customHeight="1">
      <c r="B297" s="600"/>
      <c r="C297" s="774" t="s">
        <v>1701</v>
      </c>
      <c r="D297" s="528"/>
      <c r="E297" s="528"/>
      <c r="F297" s="529"/>
      <c r="G297" s="530" t="s">
        <v>1727</v>
      </c>
      <c r="H297" s="530"/>
      <c r="I297" s="391" t="s">
        <v>883</v>
      </c>
      <c r="J297" s="687">
        <f t="shared" si="411"/>
        <v>0</v>
      </c>
      <c r="K297" s="687">
        <f t="shared" si="412"/>
        <v>0</v>
      </c>
      <c r="L297" s="687">
        <f t="shared" si="413"/>
        <v>0</v>
      </c>
      <c r="M297" s="688" t="str">
        <f t="shared" si="414"/>
        <v>-</v>
      </c>
      <c r="N297" s="687">
        <f t="shared" si="415"/>
        <v>0</v>
      </c>
      <c r="O297" s="687">
        <f t="shared" si="416"/>
        <v>0</v>
      </c>
      <c r="P297" s="687">
        <f t="shared" si="417"/>
        <v>0</v>
      </c>
      <c r="Q297" s="688" t="str">
        <f t="shared" si="418"/>
        <v>-</v>
      </c>
      <c r="R297" s="687">
        <f>'4. ГПП-УЗПКТ-СЗСК'!W104</f>
        <v>0</v>
      </c>
      <c r="S297" s="687">
        <f>'4. ГПП-УЗПКТ-СЗСК'!Y104</f>
        <v>0</v>
      </c>
      <c r="T297" s="687">
        <f t="shared" si="419"/>
        <v>0</v>
      </c>
      <c r="U297" s="688" t="str">
        <f t="shared" si="420"/>
        <v>-</v>
      </c>
      <c r="V297" s="687">
        <f>'4. ГПП-УЗПКТ-СЗСК'!AC104</f>
        <v>0</v>
      </c>
      <c r="W297" s="687">
        <f>'4. ГПП-УЗПКТ-СЗСК'!AE104</f>
        <v>0</v>
      </c>
      <c r="X297" s="687">
        <f t="shared" si="421"/>
        <v>0</v>
      </c>
      <c r="Y297" s="688" t="str">
        <f t="shared" si="422"/>
        <v>-</v>
      </c>
      <c r="Z297" s="687">
        <f>'4. ГПП-УЗПКТ-СЗСК'!AI104</f>
        <v>0</v>
      </c>
      <c r="AA297" s="687">
        <f>'4. ГПП-УЗПКТ-СЗСК'!AK104</f>
        <v>0</v>
      </c>
      <c r="AB297" s="687">
        <f t="shared" si="423"/>
        <v>0</v>
      </c>
      <c r="AC297" s="688" t="str">
        <f t="shared" si="424"/>
        <v>-</v>
      </c>
      <c r="AD297" s="687">
        <f t="shared" si="425"/>
        <v>0</v>
      </c>
      <c r="AE297" s="687">
        <f t="shared" si="426"/>
        <v>0</v>
      </c>
      <c r="AF297" s="687">
        <f t="shared" si="427"/>
        <v>0</v>
      </c>
      <c r="AG297" s="688" t="str">
        <f t="shared" si="428"/>
        <v>-</v>
      </c>
      <c r="AH297" s="687">
        <f>'4. ГПП-УЗПКТ-СЗСК'!AU104</f>
        <v>0</v>
      </c>
      <c r="AI297" s="687">
        <f>'4. ГПП-УЗПКТ-СЗСК'!AW104</f>
        <v>0</v>
      </c>
      <c r="AJ297" s="687">
        <f t="shared" si="429"/>
        <v>0</v>
      </c>
      <c r="AK297" s="688" t="str">
        <f t="shared" si="430"/>
        <v>-</v>
      </c>
      <c r="AL297" s="687">
        <f>'4. ГПП-УЗПКТ-СЗСК'!BA104</f>
        <v>0</v>
      </c>
      <c r="AM297" s="687">
        <f>'4. ГПП-УЗПКТ-СЗСК'!BC104</f>
        <v>0</v>
      </c>
      <c r="AN297" s="687">
        <f t="shared" si="431"/>
        <v>0</v>
      </c>
      <c r="AO297" s="688" t="str">
        <f t="shared" si="432"/>
        <v>-</v>
      </c>
      <c r="AP297" s="687">
        <f>'4. ГПП-УЗПКТ-СЗСК'!BG104</f>
        <v>0</v>
      </c>
      <c r="AQ297" s="687">
        <f>'4. ГПП-УЗПКТ-СЗСК'!BI104</f>
        <v>0</v>
      </c>
      <c r="AR297" s="687">
        <f t="shared" si="433"/>
        <v>0</v>
      </c>
      <c r="AS297" s="688" t="str">
        <f t="shared" si="434"/>
        <v>-</v>
      </c>
      <c r="AT297" s="687">
        <f t="shared" si="435"/>
        <v>0</v>
      </c>
      <c r="AU297" s="687">
        <f t="shared" si="436"/>
        <v>0</v>
      </c>
      <c r="AV297" s="687">
        <f t="shared" si="437"/>
        <v>0</v>
      </c>
      <c r="AW297" s="688" t="str">
        <f t="shared" si="438"/>
        <v>-</v>
      </c>
      <c r="AX297" s="687">
        <f>'4. ГПП-УЗПКТ-СЗСК'!BS104</f>
        <v>0</v>
      </c>
      <c r="AY297" s="687">
        <f>'4. ГПП-УЗПКТ-СЗСК'!BU104</f>
        <v>0</v>
      </c>
      <c r="AZ297" s="687">
        <f t="shared" si="439"/>
        <v>0</v>
      </c>
      <c r="BA297" s="688" t="str">
        <f t="shared" si="440"/>
        <v>-</v>
      </c>
      <c r="BB297" s="687">
        <f>'4. ГПП-УЗПКТ-СЗСК'!BY104</f>
        <v>0</v>
      </c>
      <c r="BC297" s="687">
        <f>'4. ГПП-УЗПКТ-СЗСК'!CA104</f>
        <v>0</v>
      </c>
      <c r="BD297" s="687">
        <f t="shared" si="441"/>
        <v>0</v>
      </c>
      <c r="BE297" s="688" t="str">
        <f t="shared" si="442"/>
        <v>-</v>
      </c>
      <c r="BF297" s="687">
        <f>'4. ГПП-УЗПКТ-СЗСК'!CE104</f>
        <v>0</v>
      </c>
      <c r="BG297" s="687">
        <f>'4. ГПП-УЗПКТ-СЗСК'!CG104</f>
        <v>0</v>
      </c>
      <c r="BH297" s="687">
        <f t="shared" si="443"/>
        <v>0</v>
      </c>
      <c r="BI297" s="688" t="str">
        <f t="shared" si="444"/>
        <v>-</v>
      </c>
      <c r="BJ297" s="687">
        <f t="shared" si="445"/>
        <v>0</v>
      </c>
      <c r="BK297" s="687">
        <f t="shared" si="446"/>
        <v>0</v>
      </c>
      <c r="BL297" s="687">
        <f t="shared" si="447"/>
        <v>0</v>
      </c>
      <c r="BM297" s="688" t="str">
        <f t="shared" si="448"/>
        <v>-</v>
      </c>
      <c r="BN297" s="687">
        <f>'4. ГПП-УЗПКТ-СЗСК'!CQ104</f>
        <v>0</v>
      </c>
      <c r="BO297" s="687">
        <f>'4. ГПП-УЗПКТ-СЗСК'!CS104</f>
        <v>0</v>
      </c>
      <c r="BP297" s="687">
        <f t="shared" si="449"/>
        <v>0</v>
      </c>
      <c r="BQ297" s="688" t="str">
        <f t="shared" si="450"/>
        <v>-</v>
      </c>
      <c r="BR297" s="687">
        <f>'4. ГПП-УЗПКТ-СЗСК'!CW104</f>
        <v>0</v>
      </c>
      <c r="BS297" s="687">
        <f>'4. ГПП-УЗПКТ-СЗСК'!CY104</f>
        <v>0</v>
      </c>
      <c r="BT297" s="687">
        <f t="shared" si="451"/>
        <v>0</v>
      </c>
      <c r="BU297" s="688" t="str">
        <f t="shared" si="452"/>
        <v>-</v>
      </c>
      <c r="BV297" s="687">
        <f>'4. ГПП-УЗПКТ-СЗСК'!DC104</f>
        <v>0</v>
      </c>
      <c r="BW297" s="687">
        <f>'4. ГПП-УЗПКТ-СЗСК'!DE104</f>
        <v>0</v>
      </c>
      <c r="BX297" s="687">
        <f t="shared" si="453"/>
        <v>0</v>
      </c>
      <c r="BY297" s="688" t="str">
        <f t="shared" si="454"/>
        <v>-</v>
      </c>
    </row>
    <row r="298" spans="2:77" ht="18.75" customHeight="1">
      <c r="B298" s="600"/>
      <c r="C298" s="769"/>
      <c r="D298" s="528"/>
      <c r="E298" s="528"/>
      <c r="F298" s="529"/>
      <c r="G298" s="530" t="s">
        <v>1728</v>
      </c>
      <c r="H298" s="530"/>
      <c r="I298" s="719" t="s">
        <v>889</v>
      </c>
      <c r="J298" s="687">
        <f t="shared" si="411"/>
        <v>0</v>
      </c>
      <c r="K298" s="687">
        <f t="shared" si="412"/>
        <v>0</v>
      </c>
      <c r="L298" s="687">
        <f t="shared" si="413"/>
        <v>0</v>
      </c>
      <c r="M298" s="688" t="str">
        <f t="shared" si="414"/>
        <v>-</v>
      </c>
      <c r="N298" s="687">
        <f t="shared" si="415"/>
        <v>0</v>
      </c>
      <c r="O298" s="687">
        <f t="shared" si="416"/>
        <v>0</v>
      </c>
      <c r="P298" s="687">
        <f t="shared" si="417"/>
        <v>0</v>
      </c>
      <c r="Q298" s="688" t="str">
        <f t="shared" si="418"/>
        <v>-</v>
      </c>
      <c r="R298" s="687">
        <f>'4. ГПП-УЗПКТ-СЗСК'!W105</f>
        <v>0</v>
      </c>
      <c r="S298" s="687">
        <f>'4. ГПП-УЗПКТ-СЗСК'!Y105</f>
        <v>0</v>
      </c>
      <c r="T298" s="687">
        <f t="shared" si="419"/>
        <v>0</v>
      </c>
      <c r="U298" s="688" t="str">
        <f t="shared" si="420"/>
        <v>-</v>
      </c>
      <c r="V298" s="687">
        <f>'4. ГПП-УЗПКТ-СЗСК'!AC105</f>
        <v>0</v>
      </c>
      <c r="W298" s="687">
        <f>'4. ГПП-УЗПКТ-СЗСК'!AE105</f>
        <v>0</v>
      </c>
      <c r="X298" s="687">
        <f t="shared" si="421"/>
        <v>0</v>
      </c>
      <c r="Y298" s="688" t="str">
        <f t="shared" si="422"/>
        <v>-</v>
      </c>
      <c r="Z298" s="687">
        <f>'4. ГПП-УЗПКТ-СЗСК'!AI105</f>
        <v>0</v>
      </c>
      <c r="AA298" s="687">
        <f>'4. ГПП-УЗПКТ-СЗСК'!AK105</f>
        <v>0</v>
      </c>
      <c r="AB298" s="687">
        <f t="shared" si="423"/>
        <v>0</v>
      </c>
      <c r="AC298" s="688" t="str">
        <f t="shared" si="424"/>
        <v>-</v>
      </c>
      <c r="AD298" s="687">
        <f t="shared" si="425"/>
        <v>0</v>
      </c>
      <c r="AE298" s="687">
        <f t="shared" si="426"/>
        <v>0</v>
      </c>
      <c r="AF298" s="687">
        <f t="shared" si="427"/>
        <v>0</v>
      </c>
      <c r="AG298" s="688" t="str">
        <f t="shared" si="428"/>
        <v>-</v>
      </c>
      <c r="AH298" s="687">
        <f>'4. ГПП-УЗПКТ-СЗСК'!AU105</f>
        <v>0</v>
      </c>
      <c r="AI298" s="687">
        <f>'4. ГПП-УЗПКТ-СЗСК'!AW105</f>
        <v>0</v>
      </c>
      <c r="AJ298" s="687">
        <f t="shared" si="429"/>
        <v>0</v>
      </c>
      <c r="AK298" s="688" t="str">
        <f t="shared" si="430"/>
        <v>-</v>
      </c>
      <c r="AL298" s="687">
        <f>'4. ГПП-УЗПКТ-СЗСК'!BA105</f>
        <v>0</v>
      </c>
      <c r="AM298" s="687">
        <f>'4. ГПП-УЗПКТ-СЗСК'!BC105</f>
        <v>0</v>
      </c>
      <c r="AN298" s="687">
        <f t="shared" si="431"/>
        <v>0</v>
      </c>
      <c r="AO298" s="688" t="str">
        <f t="shared" si="432"/>
        <v>-</v>
      </c>
      <c r="AP298" s="687">
        <f>'4. ГПП-УЗПКТ-СЗСК'!BG105</f>
        <v>0</v>
      </c>
      <c r="AQ298" s="687">
        <f>'4. ГПП-УЗПКТ-СЗСК'!BI105</f>
        <v>0</v>
      </c>
      <c r="AR298" s="687">
        <f t="shared" si="433"/>
        <v>0</v>
      </c>
      <c r="AS298" s="688" t="str">
        <f t="shared" si="434"/>
        <v>-</v>
      </c>
      <c r="AT298" s="687">
        <f t="shared" si="435"/>
        <v>0</v>
      </c>
      <c r="AU298" s="687">
        <f t="shared" si="436"/>
        <v>0</v>
      </c>
      <c r="AV298" s="687">
        <f t="shared" si="437"/>
        <v>0</v>
      </c>
      <c r="AW298" s="688" t="str">
        <f t="shared" si="438"/>
        <v>-</v>
      </c>
      <c r="AX298" s="687">
        <f>'4. ГПП-УЗПКТ-СЗСК'!BS105</f>
        <v>0</v>
      </c>
      <c r="AY298" s="687">
        <f>'4. ГПП-УЗПКТ-СЗСК'!BU105</f>
        <v>0</v>
      </c>
      <c r="AZ298" s="687">
        <f t="shared" si="439"/>
        <v>0</v>
      </c>
      <c r="BA298" s="688" t="str">
        <f t="shared" si="440"/>
        <v>-</v>
      </c>
      <c r="BB298" s="687">
        <f>'4. ГПП-УЗПКТ-СЗСК'!BY105</f>
        <v>0</v>
      </c>
      <c r="BC298" s="687">
        <f>'4. ГПП-УЗПКТ-СЗСК'!CA105</f>
        <v>0</v>
      </c>
      <c r="BD298" s="687">
        <f t="shared" si="441"/>
        <v>0</v>
      </c>
      <c r="BE298" s="688" t="str">
        <f t="shared" si="442"/>
        <v>-</v>
      </c>
      <c r="BF298" s="687">
        <f>'4. ГПП-УЗПКТ-СЗСК'!CE105</f>
        <v>0</v>
      </c>
      <c r="BG298" s="687">
        <f>'4. ГПП-УЗПКТ-СЗСК'!CG105</f>
        <v>0</v>
      </c>
      <c r="BH298" s="687">
        <f t="shared" si="443"/>
        <v>0</v>
      </c>
      <c r="BI298" s="688" t="str">
        <f t="shared" si="444"/>
        <v>-</v>
      </c>
      <c r="BJ298" s="687">
        <f t="shared" si="445"/>
        <v>0</v>
      </c>
      <c r="BK298" s="687">
        <f t="shared" si="446"/>
        <v>0</v>
      </c>
      <c r="BL298" s="687">
        <f t="shared" si="447"/>
        <v>0</v>
      </c>
      <c r="BM298" s="688" t="str">
        <f t="shared" si="448"/>
        <v>-</v>
      </c>
      <c r="BN298" s="687">
        <f>'4. ГПП-УЗПКТ-СЗСК'!CQ105</f>
        <v>0</v>
      </c>
      <c r="BO298" s="687">
        <f>'4. ГПП-УЗПКТ-СЗСК'!CS105</f>
        <v>0</v>
      </c>
      <c r="BP298" s="687">
        <f t="shared" si="449"/>
        <v>0</v>
      </c>
      <c r="BQ298" s="688" t="str">
        <f t="shared" si="450"/>
        <v>-</v>
      </c>
      <c r="BR298" s="687">
        <f>'4. ГПП-УЗПКТ-СЗСК'!CW105</f>
        <v>0</v>
      </c>
      <c r="BS298" s="687">
        <f>'4. ГПП-УЗПКТ-СЗСК'!CY105</f>
        <v>0</v>
      </c>
      <c r="BT298" s="687">
        <f t="shared" si="451"/>
        <v>0</v>
      </c>
      <c r="BU298" s="688" t="str">
        <f t="shared" si="452"/>
        <v>-</v>
      </c>
      <c r="BV298" s="687">
        <f>'4. ГПП-УЗПКТ-СЗСК'!DC105</f>
        <v>0</v>
      </c>
      <c r="BW298" s="687">
        <f>'4. ГПП-УЗПКТ-СЗСК'!DE105</f>
        <v>0</v>
      </c>
      <c r="BX298" s="687">
        <f t="shared" si="453"/>
        <v>0</v>
      </c>
      <c r="BY298" s="688" t="str">
        <f t="shared" si="454"/>
        <v>-</v>
      </c>
    </row>
    <row r="299" spans="2:77" ht="18.75" customHeight="1">
      <c r="B299" s="600"/>
      <c r="C299" s="775" t="s">
        <v>1729</v>
      </c>
      <c r="D299" s="528"/>
      <c r="E299" s="528"/>
      <c r="F299" s="529"/>
      <c r="G299" s="530" t="s">
        <v>1730</v>
      </c>
      <c r="H299" s="530"/>
      <c r="I299" s="391" t="s">
        <v>883</v>
      </c>
      <c r="J299" s="687">
        <f t="shared" si="411"/>
        <v>1073.1999999999998</v>
      </c>
      <c r="K299" s="687">
        <f t="shared" si="412"/>
        <v>0</v>
      </c>
      <c r="L299" s="687">
        <f t="shared" si="413"/>
        <v>-1073.1999999999998</v>
      </c>
      <c r="M299" s="688">
        <f t="shared" si="414"/>
        <v>0</v>
      </c>
      <c r="N299" s="687">
        <f t="shared" si="415"/>
        <v>289.2</v>
      </c>
      <c r="O299" s="687">
        <f t="shared" si="416"/>
        <v>0</v>
      </c>
      <c r="P299" s="687">
        <f t="shared" si="417"/>
        <v>-289.2</v>
      </c>
      <c r="Q299" s="688">
        <f t="shared" si="418"/>
        <v>0</v>
      </c>
      <c r="R299" s="687">
        <f>'4. ГПП-УЗПКТ-СЗСК'!W108</f>
        <v>99.6</v>
      </c>
      <c r="S299" s="687">
        <f>'4. ГПП-УЗПКТ-СЗСК'!Y108</f>
        <v>0</v>
      </c>
      <c r="T299" s="687">
        <f t="shared" si="419"/>
        <v>-99.6</v>
      </c>
      <c r="U299" s="688">
        <f t="shared" si="420"/>
        <v>0</v>
      </c>
      <c r="V299" s="687">
        <f>'4. ГПП-УЗПКТ-СЗСК'!AC108</f>
        <v>90</v>
      </c>
      <c r="W299" s="687">
        <f>'4. ГПП-УЗПКТ-СЗСК'!AE108</f>
        <v>0</v>
      </c>
      <c r="X299" s="687">
        <f t="shared" si="421"/>
        <v>-90</v>
      </c>
      <c r="Y299" s="688">
        <f t="shared" si="422"/>
        <v>0</v>
      </c>
      <c r="Z299" s="687">
        <f>'4. ГПП-УЗПКТ-СЗСК'!AI108</f>
        <v>99.6</v>
      </c>
      <c r="AA299" s="687">
        <f>'4. ГПП-УЗПКТ-СЗСК'!AK108</f>
        <v>0</v>
      </c>
      <c r="AB299" s="687">
        <f t="shared" si="423"/>
        <v>-99.6</v>
      </c>
      <c r="AC299" s="688">
        <f t="shared" si="424"/>
        <v>0</v>
      </c>
      <c r="AD299" s="687">
        <f t="shared" si="425"/>
        <v>292.39999999999998</v>
      </c>
      <c r="AE299" s="687">
        <f t="shared" si="426"/>
        <v>0</v>
      </c>
      <c r="AF299" s="687">
        <f t="shared" si="427"/>
        <v>-292.39999999999998</v>
      </c>
      <c r="AG299" s="688">
        <f t="shared" si="428"/>
        <v>0</v>
      </c>
      <c r="AH299" s="687">
        <f>'4. ГПП-УЗПКТ-СЗСК'!AU108</f>
        <v>96.4</v>
      </c>
      <c r="AI299" s="687">
        <f>'4. ГПП-УЗПКТ-СЗСК'!AW108</f>
        <v>0</v>
      </c>
      <c r="AJ299" s="687">
        <f t="shared" si="429"/>
        <v>-96.4</v>
      </c>
      <c r="AK299" s="688">
        <f t="shared" si="430"/>
        <v>0</v>
      </c>
      <c r="AL299" s="687">
        <f>'4. ГПП-УЗПКТ-СЗСК'!BA108</f>
        <v>99.6</v>
      </c>
      <c r="AM299" s="687">
        <f>'4. ГПП-УЗПКТ-СЗСК'!BC108</f>
        <v>0</v>
      </c>
      <c r="AN299" s="687">
        <f t="shared" si="431"/>
        <v>-99.6</v>
      </c>
      <c r="AO299" s="688">
        <f t="shared" si="432"/>
        <v>0</v>
      </c>
      <c r="AP299" s="687">
        <f>'4. ГПП-УЗПКТ-СЗСК'!BG108</f>
        <v>96.4</v>
      </c>
      <c r="AQ299" s="687">
        <f>'4. ГПП-УЗПКТ-СЗСК'!BI108</f>
        <v>0</v>
      </c>
      <c r="AR299" s="687">
        <f t="shared" si="433"/>
        <v>-96.4</v>
      </c>
      <c r="AS299" s="688">
        <f t="shared" si="434"/>
        <v>0</v>
      </c>
      <c r="AT299" s="687">
        <f t="shared" si="435"/>
        <v>196</v>
      </c>
      <c r="AU299" s="687">
        <f t="shared" si="436"/>
        <v>0</v>
      </c>
      <c r="AV299" s="687">
        <f t="shared" si="437"/>
        <v>-196</v>
      </c>
      <c r="AW299" s="688">
        <f t="shared" si="438"/>
        <v>0</v>
      </c>
      <c r="AX299" s="687">
        <f>'4. ГПП-УЗПКТ-СЗСК'!BS108</f>
        <v>0</v>
      </c>
      <c r="AY299" s="687">
        <f>'4. ГПП-УЗПКТ-СЗСК'!BU108</f>
        <v>0</v>
      </c>
      <c r="AZ299" s="687">
        <f t="shared" si="439"/>
        <v>0</v>
      </c>
      <c r="BA299" s="688" t="str">
        <f t="shared" si="440"/>
        <v>-</v>
      </c>
      <c r="BB299" s="687">
        <f>'4. ГПП-УЗПКТ-СЗСК'!BY108</f>
        <v>99.6</v>
      </c>
      <c r="BC299" s="687">
        <f>'4. ГПП-УЗПКТ-СЗСК'!CA108</f>
        <v>0</v>
      </c>
      <c r="BD299" s="687">
        <f t="shared" si="441"/>
        <v>-99.6</v>
      </c>
      <c r="BE299" s="688">
        <f t="shared" si="442"/>
        <v>0</v>
      </c>
      <c r="BF299" s="687">
        <f>'4. ГПП-УЗПКТ-СЗСК'!CE108</f>
        <v>96.4</v>
      </c>
      <c r="BG299" s="687">
        <f>'4. ГПП-УЗПКТ-СЗСК'!CG108</f>
        <v>0</v>
      </c>
      <c r="BH299" s="687">
        <f t="shared" si="443"/>
        <v>-96.4</v>
      </c>
      <c r="BI299" s="688">
        <f t="shared" si="444"/>
        <v>0</v>
      </c>
      <c r="BJ299" s="687">
        <f t="shared" si="445"/>
        <v>295.60000000000002</v>
      </c>
      <c r="BK299" s="687">
        <f t="shared" si="446"/>
        <v>0</v>
      </c>
      <c r="BL299" s="687">
        <f t="shared" si="447"/>
        <v>-295.60000000000002</v>
      </c>
      <c r="BM299" s="688">
        <f t="shared" si="448"/>
        <v>0</v>
      </c>
      <c r="BN299" s="687">
        <f>'4. ГПП-УЗПКТ-СЗСК'!CQ108</f>
        <v>99.6</v>
      </c>
      <c r="BO299" s="687">
        <f>'4. ГПП-УЗПКТ-СЗСК'!CS108</f>
        <v>0</v>
      </c>
      <c r="BP299" s="687">
        <f t="shared" si="449"/>
        <v>-99.6</v>
      </c>
      <c r="BQ299" s="688">
        <f t="shared" si="450"/>
        <v>0</v>
      </c>
      <c r="BR299" s="687">
        <f>'4. ГПП-УЗПКТ-СЗСК'!CW108</f>
        <v>96.4</v>
      </c>
      <c r="BS299" s="687">
        <f>'4. ГПП-УЗПКТ-СЗСК'!CY108</f>
        <v>0</v>
      </c>
      <c r="BT299" s="687">
        <f t="shared" si="451"/>
        <v>-96.4</v>
      </c>
      <c r="BU299" s="688">
        <f t="shared" si="452"/>
        <v>0</v>
      </c>
      <c r="BV299" s="687">
        <f>'4. ГПП-УЗПКТ-СЗСК'!DC108</f>
        <v>99.6</v>
      </c>
      <c r="BW299" s="687">
        <f>'4. ГПП-УЗПКТ-СЗСК'!DE108</f>
        <v>0</v>
      </c>
      <c r="BX299" s="687">
        <f t="shared" si="453"/>
        <v>-99.6</v>
      </c>
      <c r="BY299" s="688">
        <f t="shared" si="454"/>
        <v>0</v>
      </c>
    </row>
    <row r="300" spans="2:77" ht="18.75" customHeight="1">
      <c r="B300" s="600"/>
      <c r="C300" s="769"/>
      <c r="D300" s="528"/>
      <c r="E300" s="528"/>
      <c r="F300" s="529"/>
      <c r="G300" s="530" t="s">
        <v>1731</v>
      </c>
      <c r="H300" s="530"/>
      <c r="I300" s="719" t="s">
        <v>889</v>
      </c>
      <c r="J300" s="687">
        <f t="shared" si="411"/>
        <v>1062.3</v>
      </c>
      <c r="K300" s="687">
        <f t="shared" si="412"/>
        <v>0</v>
      </c>
      <c r="L300" s="687">
        <f t="shared" si="413"/>
        <v>-1062.3</v>
      </c>
      <c r="M300" s="688">
        <f t="shared" si="414"/>
        <v>0</v>
      </c>
      <c r="N300" s="687">
        <f t="shared" si="415"/>
        <v>286.29999999999995</v>
      </c>
      <c r="O300" s="687">
        <f t="shared" si="416"/>
        <v>0</v>
      </c>
      <c r="P300" s="687">
        <f t="shared" si="417"/>
        <v>-286.29999999999995</v>
      </c>
      <c r="Q300" s="688">
        <f t="shared" si="418"/>
        <v>0</v>
      </c>
      <c r="R300" s="687">
        <f>'4. ГПП-УЗПКТ-СЗСК'!W109</f>
        <v>98.6</v>
      </c>
      <c r="S300" s="687">
        <f>'4. ГПП-УЗПКТ-СЗСК'!Y109</f>
        <v>0</v>
      </c>
      <c r="T300" s="687">
        <f t="shared" si="419"/>
        <v>-98.6</v>
      </c>
      <c r="U300" s="688">
        <f t="shared" si="420"/>
        <v>0</v>
      </c>
      <c r="V300" s="687">
        <f>'4. ГПП-УЗПКТ-СЗСК'!AC109</f>
        <v>89.1</v>
      </c>
      <c r="W300" s="687">
        <f>'4. ГПП-УЗПКТ-СЗСК'!AE109</f>
        <v>0</v>
      </c>
      <c r="X300" s="687">
        <f t="shared" si="421"/>
        <v>-89.1</v>
      </c>
      <c r="Y300" s="688">
        <f t="shared" si="422"/>
        <v>0</v>
      </c>
      <c r="Z300" s="687">
        <f>'4. ГПП-УЗПКТ-СЗСК'!AI109</f>
        <v>98.6</v>
      </c>
      <c r="AA300" s="687">
        <f>'4. ГПП-УЗПКТ-СЗСК'!AK109</f>
        <v>0</v>
      </c>
      <c r="AB300" s="687">
        <f t="shared" si="423"/>
        <v>-98.6</v>
      </c>
      <c r="AC300" s="688">
        <f t="shared" si="424"/>
        <v>0</v>
      </c>
      <c r="AD300" s="687">
        <f t="shared" si="425"/>
        <v>289.39999999999998</v>
      </c>
      <c r="AE300" s="687">
        <f t="shared" si="426"/>
        <v>0</v>
      </c>
      <c r="AF300" s="687">
        <f t="shared" si="427"/>
        <v>-289.39999999999998</v>
      </c>
      <c r="AG300" s="688">
        <f t="shared" si="428"/>
        <v>0</v>
      </c>
      <c r="AH300" s="687">
        <f>'4. ГПП-УЗПКТ-СЗСК'!AU109</f>
        <v>95.4</v>
      </c>
      <c r="AI300" s="687">
        <f>'4. ГПП-УЗПКТ-СЗСК'!AW109</f>
        <v>0</v>
      </c>
      <c r="AJ300" s="687">
        <f t="shared" si="429"/>
        <v>-95.4</v>
      </c>
      <c r="AK300" s="688">
        <f t="shared" si="430"/>
        <v>0</v>
      </c>
      <c r="AL300" s="687">
        <f>'4. ГПП-УЗПКТ-СЗСК'!BA109</f>
        <v>98.6</v>
      </c>
      <c r="AM300" s="687">
        <f>'4. ГПП-УЗПКТ-СЗСК'!BC109</f>
        <v>0</v>
      </c>
      <c r="AN300" s="687">
        <f t="shared" si="431"/>
        <v>-98.6</v>
      </c>
      <c r="AO300" s="688">
        <f t="shared" si="432"/>
        <v>0</v>
      </c>
      <c r="AP300" s="687">
        <f>'4. ГПП-УЗПКТ-СЗСК'!BG109</f>
        <v>95.4</v>
      </c>
      <c r="AQ300" s="687">
        <f>'4. ГПП-УЗПКТ-СЗСК'!BI109</f>
        <v>0</v>
      </c>
      <c r="AR300" s="687">
        <f t="shared" si="433"/>
        <v>-95.4</v>
      </c>
      <c r="AS300" s="688">
        <f t="shared" si="434"/>
        <v>0</v>
      </c>
      <c r="AT300" s="687">
        <f t="shared" si="435"/>
        <v>194</v>
      </c>
      <c r="AU300" s="687">
        <f t="shared" si="436"/>
        <v>0</v>
      </c>
      <c r="AV300" s="687">
        <f t="shared" si="437"/>
        <v>-194</v>
      </c>
      <c r="AW300" s="688">
        <f t="shared" si="438"/>
        <v>0</v>
      </c>
      <c r="AX300" s="687">
        <f>'4. ГПП-УЗПКТ-СЗСК'!BS109</f>
        <v>0</v>
      </c>
      <c r="AY300" s="687">
        <f>'4. ГПП-УЗПКТ-СЗСК'!BU109</f>
        <v>0</v>
      </c>
      <c r="AZ300" s="687">
        <f t="shared" si="439"/>
        <v>0</v>
      </c>
      <c r="BA300" s="688" t="str">
        <f t="shared" si="440"/>
        <v>-</v>
      </c>
      <c r="BB300" s="687">
        <f>'4. ГПП-УЗПКТ-СЗСК'!BY109</f>
        <v>98.6</v>
      </c>
      <c r="BC300" s="687">
        <f>'4. ГПП-УЗПКТ-СЗСК'!CA109</f>
        <v>0</v>
      </c>
      <c r="BD300" s="687">
        <f t="shared" si="441"/>
        <v>-98.6</v>
      </c>
      <c r="BE300" s="688">
        <f t="shared" si="442"/>
        <v>0</v>
      </c>
      <c r="BF300" s="687">
        <f>'4. ГПП-УЗПКТ-СЗСК'!CE109</f>
        <v>95.4</v>
      </c>
      <c r="BG300" s="687">
        <f>'4. ГПП-УЗПКТ-СЗСК'!CG109</f>
        <v>0</v>
      </c>
      <c r="BH300" s="687">
        <f t="shared" si="443"/>
        <v>-95.4</v>
      </c>
      <c r="BI300" s="688">
        <f t="shared" si="444"/>
        <v>0</v>
      </c>
      <c r="BJ300" s="687">
        <f t="shared" si="445"/>
        <v>292.60000000000002</v>
      </c>
      <c r="BK300" s="687">
        <f t="shared" si="446"/>
        <v>0</v>
      </c>
      <c r="BL300" s="687">
        <f t="shared" si="447"/>
        <v>-292.60000000000002</v>
      </c>
      <c r="BM300" s="688">
        <f t="shared" si="448"/>
        <v>0</v>
      </c>
      <c r="BN300" s="687">
        <f>'4. ГПП-УЗПКТ-СЗСК'!CQ109</f>
        <v>98.6</v>
      </c>
      <c r="BO300" s="687">
        <f>'4. ГПП-УЗПКТ-СЗСК'!CS109</f>
        <v>0</v>
      </c>
      <c r="BP300" s="687">
        <f t="shared" si="449"/>
        <v>-98.6</v>
      </c>
      <c r="BQ300" s="688">
        <f t="shared" si="450"/>
        <v>0</v>
      </c>
      <c r="BR300" s="687">
        <f>'4. ГПП-УЗПКТ-СЗСК'!CW109</f>
        <v>95.4</v>
      </c>
      <c r="BS300" s="687">
        <f>'4. ГПП-УЗПКТ-СЗСК'!CY109</f>
        <v>0</v>
      </c>
      <c r="BT300" s="687">
        <f t="shared" si="451"/>
        <v>-95.4</v>
      </c>
      <c r="BU300" s="688">
        <f t="shared" si="452"/>
        <v>0</v>
      </c>
      <c r="BV300" s="687">
        <f>'4. ГПП-УЗПКТ-СЗСК'!DC109</f>
        <v>98.6</v>
      </c>
      <c r="BW300" s="687">
        <f>'4. ГПП-УЗПКТ-СЗСК'!DE109</f>
        <v>0</v>
      </c>
      <c r="BX300" s="687">
        <f t="shared" si="453"/>
        <v>-98.6</v>
      </c>
      <c r="BY300" s="688">
        <f t="shared" si="454"/>
        <v>0</v>
      </c>
    </row>
    <row r="301" spans="2:77" ht="18.75" customHeight="1">
      <c r="B301" s="600"/>
      <c r="C301" s="774" t="s">
        <v>1690</v>
      </c>
      <c r="D301" s="528"/>
      <c r="E301" s="528"/>
      <c r="F301" s="529"/>
      <c r="G301" s="530" t="s">
        <v>1730</v>
      </c>
      <c r="H301" s="530"/>
      <c r="I301" s="391" t="s">
        <v>883</v>
      </c>
      <c r="J301" s="687">
        <f t="shared" si="411"/>
        <v>1073.1999999999998</v>
      </c>
      <c r="K301" s="687">
        <f t="shared" si="412"/>
        <v>0</v>
      </c>
      <c r="L301" s="687">
        <f t="shared" si="413"/>
        <v>-1073.1999999999998</v>
      </c>
      <c r="M301" s="688">
        <f t="shared" si="414"/>
        <v>0</v>
      </c>
      <c r="N301" s="687">
        <f t="shared" si="415"/>
        <v>289.2</v>
      </c>
      <c r="O301" s="687">
        <f t="shared" si="416"/>
        <v>0</v>
      </c>
      <c r="P301" s="687">
        <f t="shared" si="417"/>
        <v>-289.2</v>
      </c>
      <c r="Q301" s="688">
        <f t="shared" si="418"/>
        <v>0</v>
      </c>
      <c r="R301" s="687">
        <f>'4. ГПП-УЗПКТ-СЗСК'!W108</f>
        <v>99.6</v>
      </c>
      <c r="S301" s="687">
        <f>'4. ГПП-УЗПКТ-СЗСК'!Y108</f>
        <v>0</v>
      </c>
      <c r="T301" s="687">
        <f t="shared" si="419"/>
        <v>-99.6</v>
      </c>
      <c r="U301" s="688">
        <f t="shared" si="420"/>
        <v>0</v>
      </c>
      <c r="V301" s="687">
        <f>'4. ГПП-УЗПКТ-СЗСК'!AC108</f>
        <v>90</v>
      </c>
      <c r="W301" s="687">
        <f>'4. ГПП-УЗПКТ-СЗСК'!AE108</f>
        <v>0</v>
      </c>
      <c r="X301" s="687">
        <f t="shared" si="421"/>
        <v>-90</v>
      </c>
      <c r="Y301" s="688">
        <f t="shared" si="422"/>
        <v>0</v>
      </c>
      <c r="Z301" s="687">
        <f>'4. ГПП-УЗПКТ-СЗСК'!AI108</f>
        <v>99.6</v>
      </c>
      <c r="AA301" s="687">
        <f>'4. ГПП-УЗПКТ-СЗСК'!AK108</f>
        <v>0</v>
      </c>
      <c r="AB301" s="687">
        <f t="shared" si="423"/>
        <v>-99.6</v>
      </c>
      <c r="AC301" s="688">
        <f t="shared" si="424"/>
        <v>0</v>
      </c>
      <c r="AD301" s="687">
        <f t="shared" si="425"/>
        <v>292.39999999999998</v>
      </c>
      <c r="AE301" s="687">
        <f t="shared" si="426"/>
        <v>0</v>
      </c>
      <c r="AF301" s="687">
        <f t="shared" si="427"/>
        <v>-292.39999999999998</v>
      </c>
      <c r="AG301" s="688">
        <f t="shared" si="428"/>
        <v>0</v>
      </c>
      <c r="AH301" s="687">
        <f>'4. ГПП-УЗПКТ-СЗСК'!AU108</f>
        <v>96.4</v>
      </c>
      <c r="AI301" s="687">
        <f>'4. ГПП-УЗПКТ-СЗСК'!AW108</f>
        <v>0</v>
      </c>
      <c r="AJ301" s="687">
        <f t="shared" si="429"/>
        <v>-96.4</v>
      </c>
      <c r="AK301" s="688">
        <f t="shared" si="430"/>
        <v>0</v>
      </c>
      <c r="AL301" s="687">
        <f>'4. ГПП-УЗПКТ-СЗСК'!BA108</f>
        <v>99.6</v>
      </c>
      <c r="AM301" s="687">
        <f>'4. ГПП-УЗПКТ-СЗСК'!BC108</f>
        <v>0</v>
      </c>
      <c r="AN301" s="687">
        <f t="shared" si="431"/>
        <v>-99.6</v>
      </c>
      <c r="AO301" s="688">
        <f t="shared" si="432"/>
        <v>0</v>
      </c>
      <c r="AP301" s="687">
        <f>'4. ГПП-УЗПКТ-СЗСК'!BG108</f>
        <v>96.4</v>
      </c>
      <c r="AQ301" s="687">
        <f>'4. ГПП-УЗПКТ-СЗСК'!BI108</f>
        <v>0</v>
      </c>
      <c r="AR301" s="687">
        <f t="shared" si="433"/>
        <v>-96.4</v>
      </c>
      <c r="AS301" s="688">
        <f t="shared" si="434"/>
        <v>0</v>
      </c>
      <c r="AT301" s="687">
        <f t="shared" si="435"/>
        <v>196</v>
      </c>
      <c r="AU301" s="687">
        <f t="shared" si="436"/>
        <v>0</v>
      </c>
      <c r="AV301" s="687">
        <f t="shared" si="437"/>
        <v>-196</v>
      </c>
      <c r="AW301" s="688">
        <f t="shared" si="438"/>
        <v>0</v>
      </c>
      <c r="AX301" s="687">
        <f>'4. ГПП-УЗПКТ-СЗСК'!BS108</f>
        <v>0</v>
      </c>
      <c r="AY301" s="687">
        <f>'4. ГПП-УЗПКТ-СЗСК'!BU108</f>
        <v>0</v>
      </c>
      <c r="AZ301" s="687">
        <f t="shared" si="439"/>
        <v>0</v>
      </c>
      <c r="BA301" s="688" t="str">
        <f t="shared" si="440"/>
        <v>-</v>
      </c>
      <c r="BB301" s="687">
        <f>'4. ГПП-УЗПКТ-СЗСК'!BY108</f>
        <v>99.6</v>
      </c>
      <c r="BC301" s="687">
        <f>'4. ГПП-УЗПКТ-СЗСК'!CA108</f>
        <v>0</v>
      </c>
      <c r="BD301" s="687">
        <f t="shared" si="441"/>
        <v>-99.6</v>
      </c>
      <c r="BE301" s="688">
        <f t="shared" si="442"/>
        <v>0</v>
      </c>
      <c r="BF301" s="687">
        <f>'4. ГПП-УЗПКТ-СЗСК'!CE108</f>
        <v>96.4</v>
      </c>
      <c r="BG301" s="687">
        <f>'4. ГПП-УЗПКТ-СЗСК'!CG108</f>
        <v>0</v>
      </c>
      <c r="BH301" s="687">
        <f t="shared" si="443"/>
        <v>-96.4</v>
      </c>
      <c r="BI301" s="688">
        <f t="shared" si="444"/>
        <v>0</v>
      </c>
      <c r="BJ301" s="687">
        <f t="shared" si="445"/>
        <v>295.60000000000002</v>
      </c>
      <c r="BK301" s="687">
        <f t="shared" si="446"/>
        <v>0</v>
      </c>
      <c r="BL301" s="687">
        <f t="shared" si="447"/>
        <v>-295.60000000000002</v>
      </c>
      <c r="BM301" s="688">
        <f t="shared" si="448"/>
        <v>0</v>
      </c>
      <c r="BN301" s="687">
        <f>'4. ГПП-УЗПКТ-СЗСК'!CQ108</f>
        <v>99.6</v>
      </c>
      <c r="BO301" s="687">
        <f>'4. ГПП-УЗПКТ-СЗСК'!CS108</f>
        <v>0</v>
      </c>
      <c r="BP301" s="687">
        <f t="shared" si="449"/>
        <v>-99.6</v>
      </c>
      <c r="BQ301" s="688">
        <f t="shared" si="450"/>
        <v>0</v>
      </c>
      <c r="BR301" s="687">
        <f>'4. ГПП-УЗПКТ-СЗСК'!CW108</f>
        <v>96.4</v>
      </c>
      <c r="BS301" s="687">
        <f>'4. ГПП-УЗПКТ-СЗСК'!CY108</f>
        <v>0</v>
      </c>
      <c r="BT301" s="687">
        <f t="shared" si="451"/>
        <v>-96.4</v>
      </c>
      <c r="BU301" s="688">
        <f t="shared" si="452"/>
        <v>0</v>
      </c>
      <c r="BV301" s="687">
        <f>'4. ГПП-УЗПКТ-СЗСК'!DC108</f>
        <v>99.6</v>
      </c>
      <c r="BW301" s="687">
        <f>'4. ГПП-УЗПКТ-СЗСК'!DE108</f>
        <v>0</v>
      </c>
      <c r="BX301" s="687">
        <f t="shared" si="453"/>
        <v>-99.6</v>
      </c>
      <c r="BY301" s="688">
        <f t="shared" si="454"/>
        <v>0</v>
      </c>
    </row>
    <row r="302" spans="2:77" ht="18.75" customHeight="1">
      <c r="B302" s="600"/>
      <c r="C302" s="769"/>
      <c r="D302" s="528"/>
      <c r="E302" s="528"/>
      <c r="F302" s="529"/>
      <c r="G302" s="530" t="s">
        <v>1731</v>
      </c>
      <c r="H302" s="530"/>
      <c r="I302" s="719" t="s">
        <v>889</v>
      </c>
      <c r="J302" s="687">
        <f t="shared" si="411"/>
        <v>1062.3</v>
      </c>
      <c r="K302" s="687">
        <f t="shared" si="412"/>
        <v>0</v>
      </c>
      <c r="L302" s="687">
        <f t="shared" si="413"/>
        <v>-1062.3</v>
      </c>
      <c r="M302" s="688">
        <f t="shared" si="414"/>
        <v>0</v>
      </c>
      <c r="N302" s="687">
        <f t="shared" si="415"/>
        <v>286.29999999999995</v>
      </c>
      <c r="O302" s="687">
        <f t="shared" si="416"/>
        <v>0</v>
      </c>
      <c r="P302" s="687">
        <f t="shared" si="417"/>
        <v>-286.29999999999995</v>
      </c>
      <c r="Q302" s="688">
        <f t="shared" si="418"/>
        <v>0</v>
      </c>
      <c r="R302" s="687">
        <f>'4. ГПП-УЗПКТ-СЗСК'!W109</f>
        <v>98.6</v>
      </c>
      <c r="S302" s="687">
        <f>'4. ГПП-УЗПКТ-СЗСК'!Y109</f>
        <v>0</v>
      </c>
      <c r="T302" s="687">
        <f t="shared" si="419"/>
        <v>-98.6</v>
      </c>
      <c r="U302" s="688">
        <f t="shared" si="420"/>
        <v>0</v>
      </c>
      <c r="V302" s="687">
        <f>'4. ГПП-УЗПКТ-СЗСК'!AC109</f>
        <v>89.1</v>
      </c>
      <c r="W302" s="687">
        <f>'4. ГПП-УЗПКТ-СЗСК'!AE109</f>
        <v>0</v>
      </c>
      <c r="X302" s="687">
        <f t="shared" si="421"/>
        <v>-89.1</v>
      </c>
      <c r="Y302" s="688">
        <f t="shared" si="422"/>
        <v>0</v>
      </c>
      <c r="Z302" s="687">
        <f>'4. ГПП-УЗПКТ-СЗСК'!AI109</f>
        <v>98.6</v>
      </c>
      <c r="AA302" s="687">
        <f>'4. ГПП-УЗПКТ-СЗСК'!AK109</f>
        <v>0</v>
      </c>
      <c r="AB302" s="687">
        <f t="shared" si="423"/>
        <v>-98.6</v>
      </c>
      <c r="AC302" s="688">
        <f t="shared" si="424"/>
        <v>0</v>
      </c>
      <c r="AD302" s="687">
        <f t="shared" si="425"/>
        <v>289.39999999999998</v>
      </c>
      <c r="AE302" s="687">
        <f t="shared" si="426"/>
        <v>0</v>
      </c>
      <c r="AF302" s="687">
        <f t="shared" si="427"/>
        <v>-289.39999999999998</v>
      </c>
      <c r="AG302" s="688">
        <f t="shared" si="428"/>
        <v>0</v>
      </c>
      <c r="AH302" s="687">
        <f>'4. ГПП-УЗПКТ-СЗСК'!AU109</f>
        <v>95.4</v>
      </c>
      <c r="AI302" s="687">
        <f>'4. ГПП-УЗПКТ-СЗСК'!AW109</f>
        <v>0</v>
      </c>
      <c r="AJ302" s="687">
        <f t="shared" si="429"/>
        <v>-95.4</v>
      </c>
      <c r="AK302" s="688">
        <f t="shared" si="430"/>
        <v>0</v>
      </c>
      <c r="AL302" s="687">
        <f>'4. ГПП-УЗПКТ-СЗСК'!BA109</f>
        <v>98.6</v>
      </c>
      <c r="AM302" s="687">
        <f>'4. ГПП-УЗПКТ-СЗСК'!BC109</f>
        <v>0</v>
      </c>
      <c r="AN302" s="687">
        <f t="shared" si="431"/>
        <v>-98.6</v>
      </c>
      <c r="AO302" s="688">
        <f t="shared" si="432"/>
        <v>0</v>
      </c>
      <c r="AP302" s="687">
        <f>'4. ГПП-УЗПКТ-СЗСК'!BG109</f>
        <v>95.4</v>
      </c>
      <c r="AQ302" s="687">
        <f>'4. ГПП-УЗПКТ-СЗСК'!BI109</f>
        <v>0</v>
      </c>
      <c r="AR302" s="687">
        <f t="shared" si="433"/>
        <v>-95.4</v>
      </c>
      <c r="AS302" s="688">
        <f t="shared" si="434"/>
        <v>0</v>
      </c>
      <c r="AT302" s="687">
        <f t="shared" si="435"/>
        <v>194</v>
      </c>
      <c r="AU302" s="687">
        <f t="shared" si="436"/>
        <v>0</v>
      </c>
      <c r="AV302" s="687">
        <f t="shared" si="437"/>
        <v>-194</v>
      </c>
      <c r="AW302" s="688">
        <f t="shared" si="438"/>
        <v>0</v>
      </c>
      <c r="AX302" s="687">
        <f>'4. ГПП-УЗПКТ-СЗСК'!BS109</f>
        <v>0</v>
      </c>
      <c r="AY302" s="687">
        <f>'4. ГПП-УЗПКТ-СЗСК'!BU109</f>
        <v>0</v>
      </c>
      <c r="AZ302" s="687">
        <f t="shared" si="439"/>
        <v>0</v>
      </c>
      <c r="BA302" s="688" t="str">
        <f t="shared" si="440"/>
        <v>-</v>
      </c>
      <c r="BB302" s="687">
        <f>'4. ГПП-УЗПКТ-СЗСК'!BY109</f>
        <v>98.6</v>
      </c>
      <c r="BC302" s="687">
        <f>'4. ГПП-УЗПКТ-СЗСК'!CA109</f>
        <v>0</v>
      </c>
      <c r="BD302" s="687">
        <f t="shared" si="441"/>
        <v>-98.6</v>
      </c>
      <c r="BE302" s="688">
        <f t="shared" si="442"/>
        <v>0</v>
      </c>
      <c r="BF302" s="687">
        <f>'4. ГПП-УЗПКТ-СЗСК'!CE109</f>
        <v>95.4</v>
      </c>
      <c r="BG302" s="687">
        <f>'4. ГПП-УЗПКТ-СЗСК'!CG109</f>
        <v>0</v>
      </c>
      <c r="BH302" s="687">
        <f t="shared" si="443"/>
        <v>-95.4</v>
      </c>
      <c r="BI302" s="688">
        <f t="shared" si="444"/>
        <v>0</v>
      </c>
      <c r="BJ302" s="687">
        <f t="shared" si="445"/>
        <v>292.60000000000002</v>
      </c>
      <c r="BK302" s="687">
        <f t="shared" si="446"/>
        <v>0</v>
      </c>
      <c r="BL302" s="687">
        <f t="shared" si="447"/>
        <v>-292.60000000000002</v>
      </c>
      <c r="BM302" s="688">
        <f t="shared" si="448"/>
        <v>0</v>
      </c>
      <c r="BN302" s="687">
        <f>'4. ГПП-УЗПКТ-СЗСК'!CQ109</f>
        <v>98.6</v>
      </c>
      <c r="BO302" s="687">
        <f>'4. ГПП-УЗПКТ-СЗСК'!CS109</f>
        <v>0</v>
      </c>
      <c r="BP302" s="687">
        <f t="shared" si="449"/>
        <v>-98.6</v>
      </c>
      <c r="BQ302" s="688">
        <f t="shared" si="450"/>
        <v>0</v>
      </c>
      <c r="BR302" s="687">
        <f>'4. ГПП-УЗПКТ-СЗСК'!CW109</f>
        <v>95.4</v>
      </c>
      <c r="BS302" s="687">
        <f>'4. ГПП-УЗПКТ-СЗСК'!CY109</f>
        <v>0</v>
      </c>
      <c r="BT302" s="687">
        <f t="shared" si="451"/>
        <v>-95.4</v>
      </c>
      <c r="BU302" s="688">
        <f t="shared" si="452"/>
        <v>0</v>
      </c>
      <c r="BV302" s="687">
        <f>'4. ГПП-УЗПКТ-СЗСК'!DC109</f>
        <v>98.6</v>
      </c>
      <c r="BW302" s="687">
        <f>'4. ГПП-УЗПКТ-СЗСК'!DE109</f>
        <v>0</v>
      </c>
      <c r="BX302" s="687">
        <f t="shared" si="453"/>
        <v>-98.6</v>
      </c>
      <c r="BY302" s="688">
        <f t="shared" si="454"/>
        <v>0</v>
      </c>
    </row>
    <row r="303" spans="2:77" ht="18.75" customHeight="1">
      <c r="B303" s="600" t="s">
        <v>1732</v>
      </c>
      <c r="C303" s="782" t="s">
        <v>1733</v>
      </c>
      <c r="D303" s="528"/>
      <c r="E303" s="528"/>
      <c r="F303" s="529"/>
      <c r="G303" s="530" t="s">
        <v>1734</v>
      </c>
      <c r="H303" s="530"/>
      <c r="I303" s="391" t="s">
        <v>883</v>
      </c>
      <c r="J303" s="687">
        <f t="shared" si="411"/>
        <v>993.6</v>
      </c>
      <c r="K303" s="687">
        <f t="shared" si="412"/>
        <v>0</v>
      </c>
      <c r="L303" s="687">
        <f t="shared" si="413"/>
        <v>-993.6</v>
      </c>
      <c r="M303" s="688">
        <f t="shared" si="414"/>
        <v>0</v>
      </c>
      <c r="N303" s="687">
        <f t="shared" si="415"/>
        <v>281.89999999999998</v>
      </c>
      <c r="O303" s="687">
        <f t="shared" si="416"/>
        <v>0</v>
      </c>
      <c r="P303" s="687">
        <f t="shared" si="417"/>
        <v>-281.89999999999998</v>
      </c>
      <c r="Q303" s="688">
        <f t="shared" si="418"/>
        <v>0</v>
      </c>
      <c r="R303" s="687">
        <f>'4. ГПП-УЗПКТ-СЗСК'!W112+'4. ГПП-УЗПКТ-СЗСК'!W114</f>
        <v>106.6</v>
      </c>
      <c r="S303" s="687">
        <f>'4. ГПП-УЗПКТ-СЗСК'!Y112+'4. ГПП-УЗПКТ-СЗСК'!Y114</f>
        <v>0</v>
      </c>
      <c r="T303" s="687">
        <f t="shared" si="419"/>
        <v>-106.6</v>
      </c>
      <c r="U303" s="688">
        <f t="shared" si="420"/>
        <v>0</v>
      </c>
      <c r="V303" s="687">
        <f>'4. ГПП-УЗПКТ-СЗСК'!AC112+'4. ГПП-УЗПКТ-СЗСК'!AC114</f>
        <v>82.5</v>
      </c>
      <c r="W303" s="687">
        <f>'4. ГПП-УЗПКТ-СЗСК'!AE112+'4. ГПП-УЗПКТ-СЗСК'!AE114</f>
        <v>0</v>
      </c>
      <c r="X303" s="687">
        <f t="shared" si="421"/>
        <v>-82.5</v>
      </c>
      <c r="Y303" s="688">
        <f t="shared" si="422"/>
        <v>0</v>
      </c>
      <c r="Z303" s="687">
        <f>'4. ГПП-УЗПКТ-СЗСК'!AI112+'4. ГПП-УЗПКТ-СЗСК'!AI114</f>
        <v>92.8</v>
      </c>
      <c r="AA303" s="687">
        <f>'4. ГПП-УЗПКТ-СЗСК'!AK112+'4. ГПП-УЗПКТ-СЗСК'!AK114</f>
        <v>0</v>
      </c>
      <c r="AB303" s="687">
        <f t="shared" si="423"/>
        <v>-92.8</v>
      </c>
      <c r="AC303" s="688">
        <f t="shared" si="424"/>
        <v>0</v>
      </c>
      <c r="AD303" s="687">
        <f t="shared" si="425"/>
        <v>275.09999999999997</v>
      </c>
      <c r="AE303" s="687">
        <f t="shared" si="426"/>
        <v>0</v>
      </c>
      <c r="AF303" s="687">
        <f t="shared" si="427"/>
        <v>-275.09999999999997</v>
      </c>
      <c r="AG303" s="688">
        <f t="shared" si="428"/>
        <v>0</v>
      </c>
      <c r="AH303" s="687">
        <f>'4. ГПП-УЗПКТ-СЗСК'!AU112+'4. ГПП-УЗПКТ-СЗСК'!AU114</f>
        <v>92.8</v>
      </c>
      <c r="AI303" s="687">
        <f>'4. ГПП-УЗПКТ-СЗСК'!AW112+'4. ГПП-УЗПКТ-СЗСК'!AW114</f>
        <v>0</v>
      </c>
      <c r="AJ303" s="687">
        <f t="shared" si="429"/>
        <v>-92.8</v>
      </c>
      <c r="AK303" s="688">
        <f t="shared" si="430"/>
        <v>0</v>
      </c>
      <c r="AL303" s="687">
        <f>'4. ГПП-УЗПКТ-СЗСК'!BA112+'4. ГПП-УЗПКТ-СЗСК'!BA114</f>
        <v>79.099999999999994</v>
      </c>
      <c r="AM303" s="687">
        <f>'4. ГПП-УЗПКТ-СЗСК'!BC112+'4. ГПП-УЗПКТ-СЗСК'!BC114</f>
        <v>0</v>
      </c>
      <c r="AN303" s="687">
        <f t="shared" si="431"/>
        <v>-79.099999999999994</v>
      </c>
      <c r="AO303" s="688">
        <f t="shared" si="432"/>
        <v>0</v>
      </c>
      <c r="AP303" s="687">
        <f>'4. ГПП-УЗПКТ-СЗСК'!BG112+'4. ГПП-УЗПКТ-СЗСК'!BG114</f>
        <v>103.2</v>
      </c>
      <c r="AQ303" s="687">
        <f>'4. ГПП-УЗПКТ-СЗСК'!BI112+'4. ГПП-УЗПКТ-СЗСК'!BI114</f>
        <v>0</v>
      </c>
      <c r="AR303" s="687">
        <f t="shared" si="433"/>
        <v>-103.2</v>
      </c>
      <c r="AS303" s="688">
        <f t="shared" si="434"/>
        <v>0</v>
      </c>
      <c r="AT303" s="687">
        <f t="shared" si="435"/>
        <v>165</v>
      </c>
      <c r="AU303" s="687">
        <f t="shared" si="436"/>
        <v>0</v>
      </c>
      <c r="AV303" s="687">
        <f t="shared" si="437"/>
        <v>-165</v>
      </c>
      <c r="AW303" s="688">
        <f t="shared" si="438"/>
        <v>0</v>
      </c>
      <c r="AX303" s="687">
        <f>'4. ГПП-УЗПКТ-СЗСК'!BS112+'4. ГПП-УЗПКТ-СЗСК'!BS114</f>
        <v>10.3</v>
      </c>
      <c r="AY303" s="687">
        <f>'4. ГПП-УЗПКТ-СЗСК'!BU112+'4. ГПП-УЗПКТ-СЗСК'!BU114</f>
        <v>0</v>
      </c>
      <c r="AZ303" s="687">
        <f t="shared" si="439"/>
        <v>-10.3</v>
      </c>
      <c r="BA303" s="688">
        <f t="shared" si="440"/>
        <v>0</v>
      </c>
      <c r="BB303" s="687">
        <f>'4. ГПП-УЗПКТ-СЗСК'!BY112+'4. ГПП-УЗПКТ-СЗСК'!BY114</f>
        <v>72.2</v>
      </c>
      <c r="BC303" s="687">
        <f>'4. ГПП-УЗПКТ-СЗСК'!CA112+'4. ГПП-УЗПКТ-СЗСК'!CA114</f>
        <v>0</v>
      </c>
      <c r="BD303" s="687">
        <f t="shared" si="441"/>
        <v>-72.2</v>
      </c>
      <c r="BE303" s="688">
        <f t="shared" si="442"/>
        <v>0</v>
      </c>
      <c r="BF303" s="687">
        <f>'4. ГПП-УЗПКТ-СЗСК'!CE112+'4. ГПП-УЗПКТ-СЗСК'!CE114</f>
        <v>82.5</v>
      </c>
      <c r="BG303" s="687">
        <f>'4. ГПП-УЗПКТ-СЗСК'!CG112+'4. ГПП-УЗПКТ-СЗСК'!CG114</f>
        <v>0</v>
      </c>
      <c r="BH303" s="687">
        <f t="shared" si="443"/>
        <v>-82.5</v>
      </c>
      <c r="BI303" s="688">
        <f t="shared" si="444"/>
        <v>0</v>
      </c>
      <c r="BJ303" s="687">
        <f t="shared" si="445"/>
        <v>271.60000000000002</v>
      </c>
      <c r="BK303" s="687">
        <f t="shared" si="446"/>
        <v>0</v>
      </c>
      <c r="BL303" s="687">
        <f t="shared" si="447"/>
        <v>-271.60000000000002</v>
      </c>
      <c r="BM303" s="688">
        <f t="shared" si="448"/>
        <v>0</v>
      </c>
      <c r="BN303" s="687">
        <f>'4. ГПП-УЗПКТ-СЗСК'!CQ112+'4. ГПП-УЗПКТ-СЗСК'!CQ114</f>
        <v>92.8</v>
      </c>
      <c r="BO303" s="687">
        <f>'4. ГПП-УЗПКТ-СЗСК'!CS112+'4. ГПП-УЗПКТ-СЗСК'!CS114</f>
        <v>0</v>
      </c>
      <c r="BP303" s="687">
        <f t="shared" si="449"/>
        <v>-92.8</v>
      </c>
      <c r="BQ303" s="688">
        <f t="shared" si="450"/>
        <v>0</v>
      </c>
      <c r="BR303" s="687">
        <f>'4. ГПП-УЗПКТ-СЗСК'!CW112+'4. ГПП-УЗПКТ-СЗСК'!CW114</f>
        <v>103.2</v>
      </c>
      <c r="BS303" s="687">
        <f>'4. ГПП-УЗПКТ-СЗСК'!CY112+'4. ГПП-УЗПКТ-СЗСК'!CY114</f>
        <v>0</v>
      </c>
      <c r="BT303" s="687">
        <f t="shared" si="451"/>
        <v>-103.2</v>
      </c>
      <c r="BU303" s="688">
        <f t="shared" si="452"/>
        <v>0</v>
      </c>
      <c r="BV303" s="687">
        <f>'4. ГПП-УЗПКТ-СЗСК'!DC112+'4. ГПП-УЗПКТ-СЗСК'!DC114</f>
        <v>75.599999999999994</v>
      </c>
      <c r="BW303" s="687">
        <f>'4. ГПП-УЗПКТ-СЗСК'!DE112+'4. ГПП-УЗПКТ-СЗСК'!DE114</f>
        <v>0</v>
      </c>
      <c r="BX303" s="687">
        <f t="shared" si="453"/>
        <v>-75.599999999999994</v>
      </c>
      <c r="BY303" s="688">
        <f t="shared" si="454"/>
        <v>0</v>
      </c>
    </row>
    <row r="304" spans="2:77" ht="18.75" customHeight="1">
      <c r="B304" s="600"/>
      <c r="C304" s="769"/>
      <c r="D304" s="528"/>
      <c r="E304" s="528"/>
      <c r="F304" s="529"/>
      <c r="G304" s="530" t="s">
        <v>1735</v>
      </c>
      <c r="H304" s="530"/>
      <c r="I304" s="719" t="s">
        <v>889</v>
      </c>
      <c r="J304" s="687">
        <f t="shared" si="411"/>
        <v>993.6</v>
      </c>
      <c r="K304" s="687">
        <f t="shared" si="412"/>
        <v>0</v>
      </c>
      <c r="L304" s="687">
        <f t="shared" si="413"/>
        <v>-993.6</v>
      </c>
      <c r="M304" s="688">
        <f t="shared" si="414"/>
        <v>0</v>
      </c>
      <c r="N304" s="687">
        <f t="shared" si="415"/>
        <v>281.89999999999998</v>
      </c>
      <c r="O304" s="687">
        <f t="shared" si="416"/>
        <v>0</v>
      </c>
      <c r="P304" s="687">
        <f t="shared" si="417"/>
        <v>-281.89999999999998</v>
      </c>
      <c r="Q304" s="688">
        <f t="shared" si="418"/>
        <v>0</v>
      </c>
      <c r="R304" s="687">
        <f>'4. ГПП-УЗПКТ-СЗСК'!W113+'4. ГПП-УЗПКТ-СЗСК'!W115</f>
        <v>106.6</v>
      </c>
      <c r="S304" s="687">
        <f>'4. ГПП-УЗПКТ-СЗСК'!Y113+'4. ГПП-УЗПКТ-СЗСК'!Y115</f>
        <v>0</v>
      </c>
      <c r="T304" s="687">
        <f t="shared" si="419"/>
        <v>-106.6</v>
      </c>
      <c r="U304" s="688">
        <f t="shared" si="420"/>
        <v>0</v>
      </c>
      <c r="V304" s="687">
        <f>'4. ГПП-УЗПКТ-СЗСК'!AC113+'4. ГПП-УЗПКТ-СЗСК'!AC115</f>
        <v>82.5</v>
      </c>
      <c r="W304" s="687">
        <f>'4. ГПП-УЗПКТ-СЗСК'!AE113+'4. ГПП-УЗПКТ-СЗСК'!AE115</f>
        <v>0</v>
      </c>
      <c r="X304" s="687">
        <f t="shared" si="421"/>
        <v>-82.5</v>
      </c>
      <c r="Y304" s="688">
        <f t="shared" si="422"/>
        <v>0</v>
      </c>
      <c r="Z304" s="687">
        <f>'4. ГПП-УЗПКТ-СЗСК'!AI113+'4. ГПП-УЗПКТ-СЗСК'!AI115</f>
        <v>92.8</v>
      </c>
      <c r="AA304" s="687">
        <f>'4. ГПП-УЗПКТ-СЗСК'!AK113+'4. ГПП-УЗПКТ-СЗСК'!AK115</f>
        <v>0</v>
      </c>
      <c r="AB304" s="687">
        <f t="shared" si="423"/>
        <v>-92.8</v>
      </c>
      <c r="AC304" s="688">
        <f t="shared" si="424"/>
        <v>0</v>
      </c>
      <c r="AD304" s="687">
        <f t="shared" si="425"/>
        <v>275.09999999999997</v>
      </c>
      <c r="AE304" s="687">
        <f t="shared" si="426"/>
        <v>0</v>
      </c>
      <c r="AF304" s="687">
        <f t="shared" si="427"/>
        <v>-275.09999999999997</v>
      </c>
      <c r="AG304" s="688">
        <f t="shared" si="428"/>
        <v>0</v>
      </c>
      <c r="AH304" s="687">
        <f>'4. ГПП-УЗПКТ-СЗСК'!AU113+'4. ГПП-УЗПКТ-СЗСК'!AU115</f>
        <v>92.8</v>
      </c>
      <c r="AI304" s="687">
        <f>'4. ГПП-УЗПКТ-СЗСК'!AW113+'4. ГПП-УЗПКТ-СЗСК'!AW115</f>
        <v>0</v>
      </c>
      <c r="AJ304" s="687">
        <f t="shared" si="429"/>
        <v>-92.8</v>
      </c>
      <c r="AK304" s="688">
        <f t="shared" si="430"/>
        <v>0</v>
      </c>
      <c r="AL304" s="687">
        <f>'4. ГПП-УЗПКТ-СЗСК'!BA113+'4. ГПП-УЗПКТ-СЗСК'!BA115</f>
        <v>79.099999999999994</v>
      </c>
      <c r="AM304" s="687">
        <f>'4. ГПП-УЗПКТ-СЗСК'!BC113+'4. ГПП-УЗПКТ-СЗСК'!BC115</f>
        <v>0</v>
      </c>
      <c r="AN304" s="687">
        <f t="shared" si="431"/>
        <v>-79.099999999999994</v>
      </c>
      <c r="AO304" s="688">
        <f t="shared" si="432"/>
        <v>0</v>
      </c>
      <c r="AP304" s="687">
        <f>'4. ГПП-УЗПКТ-СЗСК'!BG113+'4. ГПП-УЗПКТ-СЗСК'!BG115</f>
        <v>103.2</v>
      </c>
      <c r="AQ304" s="687">
        <f>'4. ГПП-УЗПКТ-СЗСК'!BI113+'4. ГПП-УЗПКТ-СЗСК'!BI115</f>
        <v>0</v>
      </c>
      <c r="AR304" s="687">
        <f t="shared" si="433"/>
        <v>-103.2</v>
      </c>
      <c r="AS304" s="688">
        <f t="shared" si="434"/>
        <v>0</v>
      </c>
      <c r="AT304" s="687">
        <f t="shared" si="435"/>
        <v>165</v>
      </c>
      <c r="AU304" s="687">
        <f t="shared" si="436"/>
        <v>0</v>
      </c>
      <c r="AV304" s="687">
        <f t="shared" si="437"/>
        <v>-165</v>
      </c>
      <c r="AW304" s="688">
        <f t="shared" si="438"/>
        <v>0</v>
      </c>
      <c r="AX304" s="687">
        <f>'4. ГПП-УЗПКТ-СЗСК'!BS113+'4. ГПП-УЗПКТ-СЗСК'!BS115</f>
        <v>10.3</v>
      </c>
      <c r="AY304" s="687">
        <f>'4. ГПП-УЗПКТ-СЗСК'!BU113+'4. ГПП-УЗПКТ-СЗСК'!BU115</f>
        <v>0</v>
      </c>
      <c r="AZ304" s="687">
        <f t="shared" si="439"/>
        <v>-10.3</v>
      </c>
      <c r="BA304" s="688">
        <f t="shared" si="440"/>
        <v>0</v>
      </c>
      <c r="BB304" s="687">
        <f>'4. ГПП-УЗПКТ-СЗСК'!BY113+'4. ГПП-УЗПКТ-СЗСК'!BY115</f>
        <v>72.2</v>
      </c>
      <c r="BC304" s="687">
        <f>'4. ГПП-УЗПКТ-СЗСК'!CA113+'4. ГПП-УЗПКТ-СЗСК'!CA115</f>
        <v>0</v>
      </c>
      <c r="BD304" s="687">
        <f t="shared" si="441"/>
        <v>-72.2</v>
      </c>
      <c r="BE304" s="688">
        <f t="shared" si="442"/>
        <v>0</v>
      </c>
      <c r="BF304" s="687">
        <f>'4. ГПП-УЗПКТ-СЗСК'!CE113+'4. ГПП-УЗПКТ-СЗСК'!CE115</f>
        <v>82.5</v>
      </c>
      <c r="BG304" s="687">
        <f>'4. ГПП-УЗПКТ-СЗСК'!CG113+'4. ГПП-УЗПКТ-СЗСК'!CG115</f>
        <v>0</v>
      </c>
      <c r="BH304" s="687">
        <f t="shared" si="443"/>
        <v>-82.5</v>
      </c>
      <c r="BI304" s="688">
        <f t="shared" si="444"/>
        <v>0</v>
      </c>
      <c r="BJ304" s="687">
        <f t="shared" si="445"/>
        <v>271.60000000000002</v>
      </c>
      <c r="BK304" s="687">
        <f t="shared" si="446"/>
        <v>0</v>
      </c>
      <c r="BL304" s="687">
        <f t="shared" si="447"/>
        <v>-271.60000000000002</v>
      </c>
      <c r="BM304" s="688">
        <f t="shared" si="448"/>
        <v>0</v>
      </c>
      <c r="BN304" s="687">
        <f>'4. ГПП-УЗПКТ-СЗСК'!CQ113+'4. ГПП-УЗПКТ-СЗСК'!CQ115</f>
        <v>92.8</v>
      </c>
      <c r="BO304" s="687">
        <f>'4. ГПП-УЗПКТ-СЗСК'!CS113+'4. ГПП-УЗПКТ-СЗСК'!CS115</f>
        <v>0</v>
      </c>
      <c r="BP304" s="687">
        <f t="shared" si="449"/>
        <v>-92.8</v>
      </c>
      <c r="BQ304" s="688">
        <f t="shared" si="450"/>
        <v>0</v>
      </c>
      <c r="BR304" s="687">
        <f>'4. ГПП-УЗПКТ-СЗСК'!CW113+'4. ГПП-УЗПКТ-СЗСК'!CW115</f>
        <v>103.2</v>
      </c>
      <c r="BS304" s="687">
        <f>'4. ГПП-УЗПКТ-СЗСК'!CY113+'4. ГПП-УЗПКТ-СЗСК'!CY115</f>
        <v>0</v>
      </c>
      <c r="BT304" s="687">
        <f t="shared" si="451"/>
        <v>-103.2</v>
      </c>
      <c r="BU304" s="688">
        <f t="shared" si="452"/>
        <v>0</v>
      </c>
      <c r="BV304" s="687">
        <f>'4. ГПП-УЗПКТ-СЗСК'!DC113+'4. ГПП-УЗПКТ-СЗСК'!DC115</f>
        <v>75.599999999999994</v>
      </c>
      <c r="BW304" s="687">
        <f>'4. ГПП-УЗПКТ-СЗСК'!DE113+'4. ГПП-УЗПКТ-СЗСК'!DE115</f>
        <v>0</v>
      </c>
      <c r="BX304" s="687">
        <f t="shared" si="453"/>
        <v>-75.599999999999994</v>
      </c>
      <c r="BY304" s="688">
        <f t="shared" si="454"/>
        <v>0</v>
      </c>
    </row>
    <row r="305" spans="2:77" ht="18.75" customHeight="1">
      <c r="B305" s="600"/>
      <c r="C305" s="774" t="s">
        <v>1690</v>
      </c>
      <c r="D305" s="528"/>
      <c r="E305" s="528"/>
      <c r="F305" s="529"/>
      <c r="G305" s="530" t="s">
        <v>399</v>
      </c>
      <c r="H305" s="530"/>
      <c r="I305" s="391" t="s">
        <v>883</v>
      </c>
      <c r="J305" s="687">
        <f t="shared" si="411"/>
        <v>993.6</v>
      </c>
      <c r="K305" s="687">
        <f t="shared" si="412"/>
        <v>0</v>
      </c>
      <c r="L305" s="687">
        <f t="shared" si="413"/>
        <v>-993.6</v>
      </c>
      <c r="M305" s="688">
        <f t="shared" si="414"/>
        <v>0</v>
      </c>
      <c r="N305" s="687">
        <f t="shared" si="415"/>
        <v>281.89999999999998</v>
      </c>
      <c r="O305" s="687">
        <f t="shared" si="416"/>
        <v>0</v>
      </c>
      <c r="P305" s="687">
        <f t="shared" si="417"/>
        <v>-281.89999999999998</v>
      </c>
      <c r="Q305" s="688">
        <f t="shared" si="418"/>
        <v>0</v>
      </c>
      <c r="R305" s="687">
        <f>'4. ГПП-УЗПКТ-СЗСК'!W112</f>
        <v>106.6</v>
      </c>
      <c r="S305" s="687">
        <f>'4. ГПП-УЗПКТ-СЗСК'!Y112</f>
        <v>0</v>
      </c>
      <c r="T305" s="687">
        <f t="shared" si="419"/>
        <v>-106.6</v>
      </c>
      <c r="U305" s="688">
        <f t="shared" si="420"/>
        <v>0</v>
      </c>
      <c r="V305" s="687">
        <f>'4. ГПП-УЗПКТ-СЗСК'!AC112</f>
        <v>82.5</v>
      </c>
      <c r="W305" s="687">
        <f>'4. ГПП-УЗПКТ-СЗСК'!AE112</f>
        <v>0</v>
      </c>
      <c r="X305" s="687">
        <f t="shared" si="421"/>
        <v>-82.5</v>
      </c>
      <c r="Y305" s="688">
        <f t="shared" si="422"/>
        <v>0</v>
      </c>
      <c r="Z305" s="687">
        <f>'4. ГПП-УЗПКТ-СЗСК'!AI112</f>
        <v>92.8</v>
      </c>
      <c r="AA305" s="687">
        <f>'4. ГПП-УЗПКТ-СЗСК'!AK112</f>
        <v>0</v>
      </c>
      <c r="AB305" s="687">
        <f t="shared" si="423"/>
        <v>-92.8</v>
      </c>
      <c r="AC305" s="688">
        <f t="shared" si="424"/>
        <v>0</v>
      </c>
      <c r="AD305" s="687">
        <f t="shared" si="425"/>
        <v>275.09999999999997</v>
      </c>
      <c r="AE305" s="687">
        <f t="shared" si="426"/>
        <v>0</v>
      </c>
      <c r="AF305" s="687">
        <f t="shared" si="427"/>
        <v>-275.09999999999997</v>
      </c>
      <c r="AG305" s="688">
        <f t="shared" si="428"/>
        <v>0</v>
      </c>
      <c r="AH305" s="687">
        <f>'4. ГПП-УЗПКТ-СЗСК'!AU112</f>
        <v>92.8</v>
      </c>
      <c r="AI305" s="687">
        <f>'4. ГПП-УЗПКТ-СЗСК'!AW112</f>
        <v>0</v>
      </c>
      <c r="AJ305" s="687">
        <f t="shared" si="429"/>
        <v>-92.8</v>
      </c>
      <c r="AK305" s="688">
        <f t="shared" si="430"/>
        <v>0</v>
      </c>
      <c r="AL305" s="687">
        <f>'4. ГПП-УЗПКТ-СЗСК'!BA112</f>
        <v>79.099999999999994</v>
      </c>
      <c r="AM305" s="687">
        <f>'4. ГПП-УЗПКТ-СЗСК'!BC112</f>
        <v>0</v>
      </c>
      <c r="AN305" s="687">
        <f t="shared" si="431"/>
        <v>-79.099999999999994</v>
      </c>
      <c r="AO305" s="688">
        <f t="shared" si="432"/>
        <v>0</v>
      </c>
      <c r="AP305" s="687">
        <f>'4. ГПП-УЗПКТ-СЗСК'!BG112</f>
        <v>103.2</v>
      </c>
      <c r="AQ305" s="687">
        <f>'4. ГПП-УЗПКТ-СЗСК'!BI112</f>
        <v>0</v>
      </c>
      <c r="AR305" s="687">
        <f t="shared" si="433"/>
        <v>-103.2</v>
      </c>
      <c r="AS305" s="688">
        <f t="shared" si="434"/>
        <v>0</v>
      </c>
      <c r="AT305" s="687">
        <f t="shared" si="435"/>
        <v>165</v>
      </c>
      <c r="AU305" s="687">
        <f t="shared" si="436"/>
        <v>0</v>
      </c>
      <c r="AV305" s="687">
        <f t="shared" si="437"/>
        <v>-165</v>
      </c>
      <c r="AW305" s="688">
        <f t="shared" si="438"/>
        <v>0</v>
      </c>
      <c r="AX305" s="687">
        <f>'4. ГПП-УЗПКТ-СЗСК'!BS112</f>
        <v>10.3</v>
      </c>
      <c r="AY305" s="687">
        <f>'4. ГПП-УЗПКТ-СЗСК'!BU112</f>
        <v>0</v>
      </c>
      <c r="AZ305" s="687">
        <f t="shared" si="439"/>
        <v>-10.3</v>
      </c>
      <c r="BA305" s="688">
        <f t="shared" si="440"/>
        <v>0</v>
      </c>
      <c r="BB305" s="687">
        <f>'4. ГПП-УЗПКТ-СЗСК'!BY112</f>
        <v>72.2</v>
      </c>
      <c r="BC305" s="687">
        <f>'4. ГПП-УЗПКТ-СЗСК'!CA112</f>
        <v>0</v>
      </c>
      <c r="BD305" s="687">
        <f t="shared" si="441"/>
        <v>-72.2</v>
      </c>
      <c r="BE305" s="688">
        <f t="shared" si="442"/>
        <v>0</v>
      </c>
      <c r="BF305" s="687">
        <f>'4. ГПП-УЗПКТ-СЗСК'!CE112</f>
        <v>82.5</v>
      </c>
      <c r="BG305" s="687">
        <f>'4. ГПП-УЗПКТ-СЗСК'!CG112</f>
        <v>0</v>
      </c>
      <c r="BH305" s="687">
        <f t="shared" si="443"/>
        <v>-82.5</v>
      </c>
      <c r="BI305" s="688">
        <f t="shared" si="444"/>
        <v>0</v>
      </c>
      <c r="BJ305" s="687">
        <f t="shared" si="445"/>
        <v>271.60000000000002</v>
      </c>
      <c r="BK305" s="687">
        <f t="shared" si="446"/>
        <v>0</v>
      </c>
      <c r="BL305" s="687">
        <f t="shared" si="447"/>
        <v>-271.60000000000002</v>
      </c>
      <c r="BM305" s="688">
        <f t="shared" si="448"/>
        <v>0</v>
      </c>
      <c r="BN305" s="687">
        <f>'4. ГПП-УЗПКТ-СЗСК'!CQ112</f>
        <v>92.8</v>
      </c>
      <c r="BO305" s="687">
        <f>'4. ГПП-УЗПКТ-СЗСК'!CS112</f>
        <v>0</v>
      </c>
      <c r="BP305" s="687">
        <f t="shared" si="449"/>
        <v>-92.8</v>
      </c>
      <c r="BQ305" s="688">
        <f t="shared" si="450"/>
        <v>0</v>
      </c>
      <c r="BR305" s="687">
        <f>'4. ГПП-УЗПКТ-СЗСК'!CW112</f>
        <v>103.2</v>
      </c>
      <c r="BS305" s="687">
        <f>'4. ГПП-УЗПКТ-СЗСК'!CY112</f>
        <v>0</v>
      </c>
      <c r="BT305" s="687">
        <f t="shared" si="451"/>
        <v>-103.2</v>
      </c>
      <c r="BU305" s="688">
        <f t="shared" si="452"/>
        <v>0</v>
      </c>
      <c r="BV305" s="687">
        <f>'4. ГПП-УЗПКТ-СЗСК'!DC112</f>
        <v>75.599999999999994</v>
      </c>
      <c r="BW305" s="687">
        <f>'4. ГПП-УЗПКТ-СЗСК'!DE112</f>
        <v>0</v>
      </c>
      <c r="BX305" s="687">
        <f t="shared" si="453"/>
        <v>-75.599999999999994</v>
      </c>
      <c r="BY305" s="688">
        <f t="shared" si="454"/>
        <v>0</v>
      </c>
    </row>
    <row r="306" spans="2:77" ht="18.75" customHeight="1">
      <c r="B306" s="600"/>
      <c r="C306" s="769"/>
      <c r="D306" s="528"/>
      <c r="E306" s="528"/>
      <c r="F306" s="529"/>
      <c r="G306" s="530" t="s">
        <v>398</v>
      </c>
      <c r="H306" s="530"/>
      <c r="I306" s="719" t="s">
        <v>889</v>
      </c>
      <c r="J306" s="687">
        <f t="shared" si="411"/>
        <v>993.6</v>
      </c>
      <c r="K306" s="687">
        <f t="shared" si="412"/>
        <v>0</v>
      </c>
      <c r="L306" s="687">
        <f t="shared" si="413"/>
        <v>-993.6</v>
      </c>
      <c r="M306" s="688">
        <f t="shared" si="414"/>
        <v>0</v>
      </c>
      <c r="N306" s="687">
        <f t="shared" si="415"/>
        <v>281.89999999999998</v>
      </c>
      <c r="O306" s="687">
        <f t="shared" si="416"/>
        <v>0</v>
      </c>
      <c r="P306" s="687">
        <f t="shared" si="417"/>
        <v>-281.89999999999998</v>
      </c>
      <c r="Q306" s="688">
        <f t="shared" si="418"/>
        <v>0</v>
      </c>
      <c r="R306" s="687">
        <f>'4. ГПП-УЗПКТ-СЗСК'!W113</f>
        <v>106.6</v>
      </c>
      <c r="S306" s="687">
        <f>'4. ГПП-УЗПКТ-СЗСК'!Y113</f>
        <v>0</v>
      </c>
      <c r="T306" s="687">
        <f t="shared" si="419"/>
        <v>-106.6</v>
      </c>
      <c r="U306" s="688">
        <f t="shared" si="420"/>
        <v>0</v>
      </c>
      <c r="V306" s="687">
        <f>'4. ГПП-УЗПКТ-СЗСК'!AC113</f>
        <v>82.5</v>
      </c>
      <c r="W306" s="687">
        <f>'4. ГПП-УЗПКТ-СЗСК'!AE113</f>
        <v>0</v>
      </c>
      <c r="X306" s="687">
        <f t="shared" si="421"/>
        <v>-82.5</v>
      </c>
      <c r="Y306" s="688">
        <f t="shared" si="422"/>
        <v>0</v>
      </c>
      <c r="Z306" s="687">
        <f>'4. ГПП-УЗПКТ-СЗСК'!AI113</f>
        <v>92.8</v>
      </c>
      <c r="AA306" s="687">
        <f>'4. ГПП-УЗПКТ-СЗСК'!AK113</f>
        <v>0</v>
      </c>
      <c r="AB306" s="687">
        <f t="shared" si="423"/>
        <v>-92.8</v>
      </c>
      <c r="AC306" s="688">
        <f t="shared" si="424"/>
        <v>0</v>
      </c>
      <c r="AD306" s="687">
        <f t="shared" si="425"/>
        <v>275.09999999999997</v>
      </c>
      <c r="AE306" s="687">
        <f t="shared" si="426"/>
        <v>0</v>
      </c>
      <c r="AF306" s="687">
        <f t="shared" si="427"/>
        <v>-275.09999999999997</v>
      </c>
      <c r="AG306" s="688">
        <f t="shared" si="428"/>
        <v>0</v>
      </c>
      <c r="AH306" s="687">
        <f>'4. ГПП-УЗПКТ-СЗСК'!AU113</f>
        <v>92.8</v>
      </c>
      <c r="AI306" s="687">
        <f>'4. ГПП-УЗПКТ-СЗСК'!AW113</f>
        <v>0</v>
      </c>
      <c r="AJ306" s="687">
        <f t="shared" si="429"/>
        <v>-92.8</v>
      </c>
      <c r="AK306" s="688">
        <f t="shared" si="430"/>
        <v>0</v>
      </c>
      <c r="AL306" s="687">
        <f>'4. ГПП-УЗПКТ-СЗСК'!BA113</f>
        <v>79.099999999999994</v>
      </c>
      <c r="AM306" s="687">
        <f>'4. ГПП-УЗПКТ-СЗСК'!BC113</f>
        <v>0</v>
      </c>
      <c r="AN306" s="687">
        <f t="shared" si="431"/>
        <v>-79.099999999999994</v>
      </c>
      <c r="AO306" s="688">
        <f t="shared" si="432"/>
        <v>0</v>
      </c>
      <c r="AP306" s="687">
        <f>'4. ГПП-УЗПКТ-СЗСК'!BG113</f>
        <v>103.2</v>
      </c>
      <c r="AQ306" s="687">
        <f>'4. ГПП-УЗПКТ-СЗСК'!BI113</f>
        <v>0</v>
      </c>
      <c r="AR306" s="687">
        <f t="shared" si="433"/>
        <v>-103.2</v>
      </c>
      <c r="AS306" s="688">
        <f t="shared" si="434"/>
        <v>0</v>
      </c>
      <c r="AT306" s="687">
        <f t="shared" si="435"/>
        <v>165</v>
      </c>
      <c r="AU306" s="687">
        <f t="shared" si="436"/>
        <v>0</v>
      </c>
      <c r="AV306" s="687">
        <f t="shared" si="437"/>
        <v>-165</v>
      </c>
      <c r="AW306" s="688">
        <f t="shared" si="438"/>
        <v>0</v>
      </c>
      <c r="AX306" s="687">
        <f>'4. ГПП-УЗПКТ-СЗСК'!BS113</f>
        <v>10.3</v>
      </c>
      <c r="AY306" s="687">
        <f>'4. ГПП-УЗПКТ-СЗСК'!BU113</f>
        <v>0</v>
      </c>
      <c r="AZ306" s="687">
        <f t="shared" si="439"/>
        <v>-10.3</v>
      </c>
      <c r="BA306" s="688">
        <f t="shared" si="440"/>
        <v>0</v>
      </c>
      <c r="BB306" s="687">
        <f>'4. ГПП-УЗПКТ-СЗСК'!BY113</f>
        <v>72.2</v>
      </c>
      <c r="BC306" s="687">
        <f>'4. ГПП-УЗПКТ-СЗСК'!CA113</f>
        <v>0</v>
      </c>
      <c r="BD306" s="687">
        <f t="shared" si="441"/>
        <v>-72.2</v>
      </c>
      <c r="BE306" s="688">
        <f t="shared" si="442"/>
        <v>0</v>
      </c>
      <c r="BF306" s="687">
        <f>'4. ГПП-УЗПКТ-СЗСК'!CE113</f>
        <v>82.5</v>
      </c>
      <c r="BG306" s="687">
        <f>'4. ГПП-УЗПКТ-СЗСК'!CG113</f>
        <v>0</v>
      </c>
      <c r="BH306" s="687">
        <f t="shared" si="443"/>
        <v>-82.5</v>
      </c>
      <c r="BI306" s="688">
        <f t="shared" si="444"/>
        <v>0</v>
      </c>
      <c r="BJ306" s="687">
        <f t="shared" si="445"/>
        <v>271.60000000000002</v>
      </c>
      <c r="BK306" s="687">
        <f t="shared" si="446"/>
        <v>0</v>
      </c>
      <c r="BL306" s="687">
        <f t="shared" si="447"/>
        <v>-271.60000000000002</v>
      </c>
      <c r="BM306" s="688">
        <f t="shared" si="448"/>
        <v>0</v>
      </c>
      <c r="BN306" s="687">
        <f>'4. ГПП-УЗПКТ-СЗСК'!CQ113</f>
        <v>92.8</v>
      </c>
      <c r="BO306" s="687">
        <f>'4. ГПП-УЗПКТ-СЗСК'!CS113</f>
        <v>0</v>
      </c>
      <c r="BP306" s="687">
        <f t="shared" si="449"/>
        <v>-92.8</v>
      </c>
      <c r="BQ306" s="688">
        <f t="shared" si="450"/>
        <v>0</v>
      </c>
      <c r="BR306" s="687">
        <f>'4. ГПП-УЗПКТ-СЗСК'!CW113</f>
        <v>103.2</v>
      </c>
      <c r="BS306" s="687">
        <f>'4. ГПП-УЗПКТ-СЗСК'!CY113</f>
        <v>0</v>
      </c>
      <c r="BT306" s="687">
        <f t="shared" si="451"/>
        <v>-103.2</v>
      </c>
      <c r="BU306" s="688">
        <f t="shared" si="452"/>
        <v>0</v>
      </c>
      <c r="BV306" s="687">
        <f>'4. ГПП-УЗПКТ-СЗСК'!DC113</f>
        <v>75.599999999999994</v>
      </c>
      <c r="BW306" s="687">
        <f>'4. ГПП-УЗПКТ-СЗСК'!DE113</f>
        <v>0</v>
      </c>
      <c r="BX306" s="687">
        <f t="shared" si="453"/>
        <v>-75.599999999999994</v>
      </c>
      <c r="BY306" s="688">
        <f t="shared" si="454"/>
        <v>0</v>
      </c>
    </row>
    <row r="307" spans="2:77" ht="18.75" customHeight="1">
      <c r="B307" s="600"/>
      <c r="C307" s="774" t="s">
        <v>1699</v>
      </c>
      <c r="D307" s="528"/>
      <c r="E307" s="528"/>
      <c r="F307" s="529"/>
      <c r="G307" s="530" t="s">
        <v>408</v>
      </c>
      <c r="H307" s="530"/>
      <c r="I307" s="391" t="s">
        <v>883</v>
      </c>
      <c r="J307" s="687">
        <f t="shared" si="411"/>
        <v>0</v>
      </c>
      <c r="K307" s="687">
        <f t="shared" si="412"/>
        <v>0</v>
      </c>
      <c r="L307" s="687">
        <f t="shared" si="413"/>
        <v>0</v>
      </c>
      <c r="M307" s="688" t="str">
        <f t="shared" si="414"/>
        <v>-</v>
      </c>
      <c r="N307" s="687">
        <f t="shared" si="415"/>
        <v>0</v>
      </c>
      <c r="O307" s="687">
        <f t="shared" si="416"/>
        <v>0</v>
      </c>
      <c r="P307" s="687">
        <f t="shared" si="417"/>
        <v>0</v>
      </c>
      <c r="Q307" s="688" t="str">
        <f t="shared" si="418"/>
        <v>-</v>
      </c>
      <c r="R307" s="687">
        <f>'4. ГПП-УЗПКТ-СЗСК'!W114</f>
        <v>0</v>
      </c>
      <c r="S307" s="687">
        <f>'4. ГПП-УЗПКТ-СЗСК'!Y114</f>
        <v>0</v>
      </c>
      <c r="T307" s="687">
        <f t="shared" si="419"/>
        <v>0</v>
      </c>
      <c r="U307" s="688" t="str">
        <f t="shared" si="420"/>
        <v>-</v>
      </c>
      <c r="V307" s="687">
        <f>'4. ГПП-УЗПКТ-СЗСК'!AC114</f>
        <v>0</v>
      </c>
      <c r="W307" s="687">
        <f>'4. ГПП-УЗПКТ-СЗСК'!AE114</f>
        <v>0</v>
      </c>
      <c r="X307" s="687">
        <f t="shared" si="421"/>
        <v>0</v>
      </c>
      <c r="Y307" s="688" t="str">
        <f t="shared" si="422"/>
        <v>-</v>
      </c>
      <c r="Z307" s="687">
        <f>'4. ГПП-УЗПКТ-СЗСК'!AI114</f>
        <v>0</v>
      </c>
      <c r="AA307" s="687">
        <f>'4. ГПП-УЗПКТ-СЗСК'!AK114</f>
        <v>0</v>
      </c>
      <c r="AB307" s="687">
        <f t="shared" si="423"/>
        <v>0</v>
      </c>
      <c r="AC307" s="688" t="str">
        <f t="shared" si="424"/>
        <v>-</v>
      </c>
      <c r="AD307" s="687">
        <f t="shared" si="425"/>
        <v>0</v>
      </c>
      <c r="AE307" s="687">
        <f t="shared" si="426"/>
        <v>0</v>
      </c>
      <c r="AF307" s="687">
        <f t="shared" si="427"/>
        <v>0</v>
      </c>
      <c r="AG307" s="688" t="str">
        <f t="shared" si="428"/>
        <v>-</v>
      </c>
      <c r="AH307" s="687">
        <f>'4. ГПП-УЗПКТ-СЗСК'!AU114</f>
        <v>0</v>
      </c>
      <c r="AI307" s="687">
        <f>'4. ГПП-УЗПКТ-СЗСК'!AW114</f>
        <v>0</v>
      </c>
      <c r="AJ307" s="687">
        <f t="shared" si="429"/>
        <v>0</v>
      </c>
      <c r="AK307" s="688" t="str">
        <f t="shared" si="430"/>
        <v>-</v>
      </c>
      <c r="AL307" s="687">
        <f>'4. ГПП-УЗПКТ-СЗСК'!BA114</f>
        <v>0</v>
      </c>
      <c r="AM307" s="687">
        <f>'4. ГПП-УЗПКТ-СЗСК'!BC114</f>
        <v>0</v>
      </c>
      <c r="AN307" s="687">
        <f t="shared" si="431"/>
        <v>0</v>
      </c>
      <c r="AO307" s="688" t="str">
        <f t="shared" si="432"/>
        <v>-</v>
      </c>
      <c r="AP307" s="687">
        <f>'4. ГПП-УЗПКТ-СЗСК'!BG114</f>
        <v>0</v>
      </c>
      <c r="AQ307" s="687">
        <f>'4. ГПП-УЗПКТ-СЗСК'!BI114</f>
        <v>0</v>
      </c>
      <c r="AR307" s="687">
        <f t="shared" si="433"/>
        <v>0</v>
      </c>
      <c r="AS307" s="688" t="str">
        <f t="shared" si="434"/>
        <v>-</v>
      </c>
      <c r="AT307" s="687">
        <f t="shared" si="435"/>
        <v>0</v>
      </c>
      <c r="AU307" s="687">
        <f t="shared" si="436"/>
        <v>0</v>
      </c>
      <c r="AV307" s="687">
        <f t="shared" si="437"/>
        <v>0</v>
      </c>
      <c r="AW307" s="688" t="str">
        <f t="shared" si="438"/>
        <v>-</v>
      </c>
      <c r="AX307" s="687">
        <f>'4. ГПП-УЗПКТ-СЗСК'!BS114</f>
        <v>0</v>
      </c>
      <c r="AY307" s="687">
        <f>'4. ГПП-УЗПКТ-СЗСК'!BU114</f>
        <v>0</v>
      </c>
      <c r="AZ307" s="687">
        <f t="shared" si="439"/>
        <v>0</v>
      </c>
      <c r="BA307" s="688" t="str">
        <f t="shared" si="440"/>
        <v>-</v>
      </c>
      <c r="BB307" s="687">
        <f>'4. ГПП-УЗПКТ-СЗСК'!BY114</f>
        <v>0</v>
      </c>
      <c r="BC307" s="687">
        <f>'4. ГПП-УЗПКТ-СЗСК'!CA114</f>
        <v>0</v>
      </c>
      <c r="BD307" s="687">
        <f t="shared" si="441"/>
        <v>0</v>
      </c>
      <c r="BE307" s="688" t="str">
        <f t="shared" si="442"/>
        <v>-</v>
      </c>
      <c r="BF307" s="687">
        <f>'4. ГПП-УЗПКТ-СЗСК'!CE114</f>
        <v>0</v>
      </c>
      <c r="BG307" s="687">
        <f>'4. ГПП-УЗПКТ-СЗСК'!CG114</f>
        <v>0</v>
      </c>
      <c r="BH307" s="687">
        <f t="shared" si="443"/>
        <v>0</v>
      </c>
      <c r="BI307" s="688" t="str">
        <f t="shared" si="444"/>
        <v>-</v>
      </c>
      <c r="BJ307" s="687">
        <f t="shared" si="445"/>
        <v>0</v>
      </c>
      <c r="BK307" s="687">
        <f t="shared" si="446"/>
        <v>0</v>
      </c>
      <c r="BL307" s="687">
        <f t="shared" si="447"/>
        <v>0</v>
      </c>
      <c r="BM307" s="688" t="str">
        <f t="shared" si="448"/>
        <v>-</v>
      </c>
      <c r="BN307" s="687">
        <f>'4. ГПП-УЗПКТ-СЗСК'!CQ114</f>
        <v>0</v>
      </c>
      <c r="BO307" s="687">
        <f>'4. ГПП-УЗПКТ-СЗСК'!CS114</f>
        <v>0</v>
      </c>
      <c r="BP307" s="687">
        <f t="shared" si="449"/>
        <v>0</v>
      </c>
      <c r="BQ307" s="688" t="str">
        <f t="shared" si="450"/>
        <v>-</v>
      </c>
      <c r="BR307" s="687">
        <f>'4. ГПП-УЗПКТ-СЗСК'!CW114</f>
        <v>0</v>
      </c>
      <c r="BS307" s="687">
        <f>'4. ГПП-УЗПКТ-СЗСК'!CY114</f>
        <v>0</v>
      </c>
      <c r="BT307" s="687">
        <f t="shared" si="451"/>
        <v>0</v>
      </c>
      <c r="BU307" s="688" t="str">
        <f t="shared" si="452"/>
        <v>-</v>
      </c>
      <c r="BV307" s="687">
        <f>'4. ГПП-УЗПКТ-СЗСК'!DC114</f>
        <v>0</v>
      </c>
      <c r="BW307" s="687">
        <f>'4. ГПП-УЗПКТ-СЗСК'!DE114</f>
        <v>0</v>
      </c>
      <c r="BX307" s="687">
        <f t="shared" si="453"/>
        <v>0</v>
      </c>
      <c r="BY307" s="688" t="str">
        <f t="shared" si="454"/>
        <v>-</v>
      </c>
    </row>
    <row r="308" spans="2:77" ht="18.75" customHeight="1">
      <c r="B308" s="600"/>
      <c r="C308" s="769"/>
      <c r="D308" s="528"/>
      <c r="E308" s="528"/>
      <c r="F308" s="529"/>
      <c r="G308" s="530" t="s">
        <v>407</v>
      </c>
      <c r="H308" s="530"/>
      <c r="I308" s="719" t="s">
        <v>889</v>
      </c>
      <c r="J308" s="687">
        <f t="shared" si="411"/>
        <v>0</v>
      </c>
      <c r="K308" s="687">
        <f t="shared" si="412"/>
        <v>0</v>
      </c>
      <c r="L308" s="687">
        <f t="shared" si="413"/>
        <v>0</v>
      </c>
      <c r="M308" s="688" t="str">
        <f t="shared" si="414"/>
        <v>-</v>
      </c>
      <c r="N308" s="687">
        <f t="shared" si="415"/>
        <v>0</v>
      </c>
      <c r="O308" s="687">
        <f t="shared" si="416"/>
        <v>0</v>
      </c>
      <c r="P308" s="687">
        <f t="shared" si="417"/>
        <v>0</v>
      </c>
      <c r="Q308" s="688" t="str">
        <f t="shared" si="418"/>
        <v>-</v>
      </c>
      <c r="R308" s="687">
        <f>'4. ГПП-УЗПКТ-СЗСК'!W115</f>
        <v>0</v>
      </c>
      <c r="S308" s="687">
        <f>'4. ГПП-УЗПКТ-СЗСК'!Y115</f>
        <v>0</v>
      </c>
      <c r="T308" s="687">
        <f t="shared" si="419"/>
        <v>0</v>
      </c>
      <c r="U308" s="688" t="str">
        <f t="shared" si="420"/>
        <v>-</v>
      </c>
      <c r="V308" s="687">
        <f>'4. ГПП-УЗПКТ-СЗСК'!AC115</f>
        <v>0</v>
      </c>
      <c r="W308" s="687">
        <f>'4. ГПП-УЗПКТ-СЗСК'!AE115</f>
        <v>0</v>
      </c>
      <c r="X308" s="687">
        <f t="shared" si="421"/>
        <v>0</v>
      </c>
      <c r="Y308" s="688" t="str">
        <f t="shared" si="422"/>
        <v>-</v>
      </c>
      <c r="Z308" s="687">
        <f>'4. ГПП-УЗПКТ-СЗСК'!AI115</f>
        <v>0</v>
      </c>
      <c r="AA308" s="687">
        <f>'4. ГПП-УЗПКТ-СЗСК'!AK115</f>
        <v>0</v>
      </c>
      <c r="AB308" s="687">
        <f t="shared" si="423"/>
        <v>0</v>
      </c>
      <c r="AC308" s="688" t="str">
        <f t="shared" si="424"/>
        <v>-</v>
      </c>
      <c r="AD308" s="687">
        <f t="shared" si="425"/>
        <v>0</v>
      </c>
      <c r="AE308" s="687">
        <f t="shared" si="426"/>
        <v>0</v>
      </c>
      <c r="AF308" s="687">
        <f t="shared" si="427"/>
        <v>0</v>
      </c>
      <c r="AG308" s="688" t="str">
        <f t="shared" si="428"/>
        <v>-</v>
      </c>
      <c r="AH308" s="687">
        <f>'4. ГПП-УЗПКТ-СЗСК'!AU115</f>
        <v>0</v>
      </c>
      <c r="AI308" s="687">
        <f>'4. ГПП-УЗПКТ-СЗСК'!AW115</f>
        <v>0</v>
      </c>
      <c r="AJ308" s="687">
        <f t="shared" si="429"/>
        <v>0</v>
      </c>
      <c r="AK308" s="688" t="str">
        <f t="shared" si="430"/>
        <v>-</v>
      </c>
      <c r="AL308" s="687">
        <f>'4. ГПП-УЗПКТ-СЗСК'!BA115</f>
        <v>0</v>
      </c>
      <c r="AM308" s="687">
        <f>'4. ГПП-УЗПКТ-СЗСК'!BC115</f>
        <v>0</v>
      </c>
      <c r="AN308" s="687">
        <f t="shared" si="431"/>
        <v>0</v>
      </c>
      <c r="AO308" s="688" t="str">
        <f t="shared" si="432"/>
        <v>-</v>
      </c>
      <c r="AP308" s="687">
        <f>'4. ГПП-УЗПКТ-СЗСК'!BG115</f>
        <v>0</v>
      </c>
      <c r="AQ308" s="687">
        <f>'4. ГПП-УЗПКТ-СЗСК'!BI115</f>
        <v>0</v>
      </c>
      <c r="AR308" s="687">
        <f t="shared" si="433"/>
        <v>0</v>
      </c>
      <c r="AS308" s="688" t="str">
        <f t="shared" si="434"/>
        <v>-</v>
      </c>
      <c r="AT308" s="687">
        <f t="shared" si="435"/>
        <v>0</v>
      </c>
      <c r="AU308" s="687">
        <f t="shared" si="436"/>
        <v>0</v>
      </c>
      <c r="AV308" s="687">
        <f t="shared" si="437"/>
        <v>0</v>
      </c>
      <c r="AW308" s="688" t="str">
        <f t="shared" si="438"/>
        <v>-</v>
      </c>
      <c r="AX308" s="687">
        <f>'4. ГПП-УЗПКТ-СЗСК'!BS115</f>
        <v>0</v>
      </c>
      <c r="AY308" s="687">
        <f>'4. ГПП-УЗПКТ-СЗСК'!BU115</f>
        <v>0</v>
      </c>
      <c r="AZ308" s="687">
        <f t="shared" si="439"/>
        <v>0</v>
      </c>
      <c r="BA308" s="688" t="str">
        <f t="shared" si="440"/>
        <v>-</v>
      </c>
      <c r="BB308" s="687">
        <f>'4. ГПП-УЗПКТ-СЗСК'!BY115</f>
        <v>0</v>
      </c>
      <c r="BC308" s="687">
        <f>'4. ГПП-УЗПКТ-СЗСК'!CA115</f>
        <v>0</v>
      </c>
      <c r="BD308" s="687">
        <f t="shared" si="441"/>
        <v>0</v>
      </c>
      <c r="BE308" s="688" t="str">
        <f t="shared" si="442"/>
        <v>-</v>
      </c>
      <c r="BF308" s="687">
        <f>'4. ГПП-УЗПКТ-СЗСК'!CE115</f>
        <v>0</v>
      </c>
      <c r="BG308" s="687">
        <f>'4. ГПП-УЗПКТ-СЗСК'!CG115</f>
        <v>0</v>
      </c>
      <c r="BH308" s="687">
        <f t="shared" si="443"/>
        <v>0</v>
      </c>
      <c r="BI308" s="688" t="str">
        <f t="shared" si="444"/>
        <v>-</v>
      </c>
      <c r="BJ308" s="687">
        <f t="shared" si="445"/>
        <v>0</v>
      </c>
      <c r="BK308" s="687">
        <f t="shared" si="446"/>
        <v>0</v>
      </c>
      <c r="BL308" s="687">
        <f t="shared" si="447"/>
        <v>0</v>
      </c>
      <c r="BM308" s="688" t="str">
        <f t="shared" si="448"/>
        <v>-</v>
      </c>
      <c r="BN308" s="687">
        <f>'4. ГПП-УЗПКТ-СЗСК'!CQ115</f>
        <v>0</v>
      </c>
      <c r="BO308" s="687">
        <f>'4. ГПП-УЗПКТ-СЗСК'!CS115</f>
        <v>0</v>
      </c>
      <c r="BP308" s="687">
        <f t="shared" si="449"/>
        <v>0</v>
      </c>
      <c r="BQ308" s="688" t="str">
        <f t="shared" si="450"/>
        <v>-</v>
      </c>
      <c r="BR308" s="687">
        <f>'4. ГПП-УЗПКТ-СЗСК'!CW115</f>
        <v>0</v>
      </c>
      <c r="BS308" s="687">
        <f>'4. ГПП-УЗПКТ-СЗСК'!CY115</f>
        <v>0</v>
      </c>
      <c r="BT308" s="687">
        <f t="shared" si="451"/>
        <v>0</v>
      </c>
      <c r="BU308" s="688" t="str">
        <f t="shared" si="452"/>
        <v>-</v>
      </c>
      <c r="BV308" s="687">
        <f>'4. ГПП-УЗПКТ-СЗСК'!DC115</f>
        <v>0</v>
      </c>
      <c r="BW308" s="687">
        <f>'4. ГПП-УЗПКТ-СЗСК'!DE115</f>
        <v>0</v>
      </c>
      <c r="BX308" s="687">
        <f t="shared" si="453"/>
        <v>0</v>
      </c>
      <c r="BY308" s="688" t="str">
        <f t="shared" si="454"/>
        <v>-</v>
      </c>
    </row>
    <row r="309" spans="2:77" ht="18.75" customHeight="1">
      <c r="B309" s="600" t="s">
        <v>1736</v>
      </c>
      <c r="C309" s="782" t="s">
        <v>1737</v>
      </c>
      <c r="D309" s="528"/>
      <c r="E309" s="528"/>
      <c r="F309" s="529"/>
      <c r="G309" s="530" t="s">
        <v>836</v>
      </c>
      <c r="H309" s="530"/>
      <c r="I309" s="391" t="s">
        <v>883</v>
      </c>
      <c r="J309" s="687">
        <f t="shared" si="411"/>
        <v>178.60000000000002</v>
      </c>
      <c r="K309" s="687">
        <f t="shared" si="412"/>
        <v>0</v>
      </c>
      <c r="L309" s="687">
        <f t="shared" si="413"/>
        <v>-178.60000000000002</v>
      </c>
      <c r="M309" s="688">
        <f t="shared" si="414"/>
        <v>0</v>
      </c>
      <c r="N309" s="687">
        <f t="shared" si="415"/>
        <v>49</v>
      </c>
      <c r="O309" s="687">
        <f t="shared" si="416"/>
        <v>0</v>
      </c>
      <c r="P309" s="687">
        <f t="shared" si="417"/>
        <v>-49</v>
      </c>
      <c r="Q309" s="688">
        <f t="shared" si="418"/>
        <v>0</v>
      </c>
      <c r="R309" s="687">
        <f>'4. ГПП-УЗПКТ-СЗСК'!W118</f>
        <v>17.100000000000001</v>
      </c>
      <c r="S309" s="687">
        <f>'4. ГПП-УЗПКТ-СЗСК'!Y118</f>
        <v>0</v>
      </c>
      <c r="T309" s="687">
        <f t="shared" si="419"/>
        <v>-17.100000000000001</v>
      </c>
      <c r="U309" s="688">
        <f t="shared" si="420"/>
        <v>0</v>
      </c>
      <c r="V309" s="687">
        <f>'4. ГПП-УЗПКТ-СЗСК'!AC118</f>
        <v>15.2</v>
      </c>
      <c r="W309" s="687">
        <f>'4. ГПП-УЗПКТ-СЗСК'!AE118</f>
        <v>0</v>
      </c>
      <c r="X309" s="687">
        <f t="shared" si="421"/>
        <v>-15.2</v>
      </c>
      <c r="Y309" s="688">
        <f t="shared" si="422"/>
        <v>0</v>
      </c>
      <c r="Z309" s="687">
        <f>'4. ГПП-УЗПКТ-СЗСК'!AI118</f>
        <v>16.7</v>
      </c>
      <c r="AA309" s="687">
        <f>'4. ГПП-УЗПКТ-СЗСК'!AK118</f>
        <v>0</v>
      </c>
      <c r="AB309" s="687">
        <f t="shared" si="423"/>
        <v>-16.7</v>
      </c>
      <c r="AC309" s="688">
        <f t="shared" si="424"/>
        <v>0</v>
      </c>
      <c r="AD309" s="687">
        <f t="shared" si="425"/>
        <v>47.499999999999993</v>
      </c>
      <c r="AE309" s="687">
        <f t="shared" si="426"/>
        <v>0</v>
      </c>
      <c r="AF309" s="687">
        <f t="shared" si="427"/>
        <v>-47.499999999999993</v>
      </c>
      <c r="AG309" s="688">
        <f t="shared" si="428"/>
        <v>0</v>
      </c>
      <c r="AH309" s="687">
        <f>'4. ГПП-УЗПКТ-СЗСК'!AU118</f>
        <v>16.399999999999999</v>
      </c>
      <c r="AI309" s="687">
        <f>'4. ГПП-УЗПКТ-СЗСК'!AW118</f>
        <v>0</v>
      </c>
      <c r="AJ309" s="687">
        <f t="shared" si="429"/>
        <v>-16.399999999999999</v>
      </c>
      <c r="AK309" s="688">
        <f t="shared" si="430"/>
        <v>0</v>
      </c>
      <c r="AL309" s="687">
        <f>'4. ГПП-УЗПКТ-СЗСК'!BA118</f>
        <v>16.2</v>
      </c>
      <c r="AM309" s="687">
        <f>'4. ГПП-УЗПКТ-СЗСК'!BC118</f>
        <v>0</v>
      </c>
      <c r="AN309" s="687">
        <f t="shared" si="431"/>
        <v>-16.2</v>
      </c>
      <c r="AO309" s="688">
        <f t="shared" si="432"/>
        <v>0</v>
      </c>
      <c r="AP309" s="687">
        <f>'4. ГПП-УЗПКТ-СЗСК'!BG118</f>
        <v>14.9</v>
      </c>
      <c r="AQ309" s="687">
        <f>'4. ГПП-УЗПКТ-СЗСК'!BI118</f>
        <v>0</v>
      </c>
      <c r="AR309" s="687">
        <f t="shared" si="433"/>
        <v>-14.9</v>
      </c>
      <c r="AS309" s="688">
        <f t="shared" si="434"/>
        <v>0</v>
      </c>
      <c r="AT309" s="687">
        <f t="shared" si="435"/>
        <v>34.799999999999997</v>
      </c>
      <c r="AU309" s="687">
        <f t="shared" si="436"/>
        <v>0</v>
      </c>
      <c r="AV309" s="687">
        <f t="shared" si="437"/>
        <v>-34.799999999999997</v>
      </c>
      <c r="AW309" s="688">
        <f t="shared" si="438"/>
        <v>0</v>
      </c>
      <c r="AX309" s="687">
        <f>'4. ГПП-УЗПКТ-СЗСК'!BS118</f>
        <v>9.3000000000000007</v>
      </c>
      <c r="AY309" s="687">
        <f>'4. ГПП-УЗПКТ-СЗСК'!BU118</f>
        <v>0</v>
      </c>
      <c r="AZ309" s="687">
        <f t="shared" si="439"/>
        <v>-9.3000000000000007</v>
      </c>
      <c r="BA309" s="688">
        <f t="shared" si="440"/>
        <v>0</v>
      </c>
      <c r="BB309" s="687">
        <f>'4. ГПП-УЗПКТ-СЗСК'!BY118</f>
        <v>10.7</v>
      </c>
      <c r="BC309" s="687">
        <f>'4. ГПП-УЗПКТ-СЗСК'!CA118</f>
        <v>0</v>
      </c>
      <c r="BD309" s="687">
        <f t="shared" si="441"/>
        <v>-10.7</v>
      </c>
      <c r="BE309" s="688">
        <f t="shared" si="442"/>
        <v>0</v>
      </c>
      <c r="BF309" s="687">
        <f>'4. ГПП-УЗПКТ-СЗСК'!CE118</f>
        <v>14.8</v>
      </c>
      <c r="BG309" s="687">
        <f>'4. ГПП-УЗПКТ-СЗСК'!CG118</f>
        <v>0</v>
      </c>
      <c r="BH309" s="687">
        <f t="shared" si="443"/>
        <v>-14.8</v>
      </c>
      <c r="BI309" s="688">
        <f t="shared" si="444"/>
        <v>0</v>
      </c>
      <c r="BJ309" s="687">
        <f t="shared" si="445"/>
        <v>47.300000000000004</v>
      </c>
      <c r="BK309" s="687">
        <f t="shared" si="446"/>
        <v>0</v>
      </c>
      <c r="BL309" s="687">
        <f t="shared" si="447"/>
        <v>-47.300000000000004</v>
      </c>
      <c r="BM309" s="688">
        <f t="shared" si="448"/>
        <v>0</v>
      </c>
      <c r="BN309" s="687">
        <f>'4. ГПП-УЗПКТ-СЗСК'!CQ118</f>
        <v>15.9</v>
      </c>
      <c r="BO309" s="687">
        <f>'4. ГПП-УЗПКТ-СЗСК'!CS118</f>
        <v>0</v>
      </c>
      <c r="BP309" s="687">
        <f t="shared" si="449"/>
        <v>-15.9</v>
      </c>
      <c r="BQ309" s="688">
        <f t="shared" si="450"/>
        <v>0</v>
      </c>
      <c r="BR309" s="687">
        <f>'4. ГПП-УЗПКТ-СЗСК'!CW118</f>
        <v>15.3</v>
      </c>
      <c r="BS309" s="687">
        <f>'4. ГПП-УЗПКТ-СЗСК'!CY118</f>
        <v>0</v>
      </c>
      <c r="BT309" s="687">
        <f t="shared" si="451"/>
        <v>-15.3</v>
      </c>
      <c r="BU309" s="688">
        <f t="shared" si="452"/>
        <v>0</v>
      </c>
      <c r="BV309" s="687">
        <f>'4. ГПП-УЗПКТ-СЗСК'!DC118</f>
        <v>16.100000000000001</v>
      </c>
      <c r="BW309" s="687">
        <f>'4. ГПП-УЗПКТ-СЗСК'!DE118</f>
        <v>0</v>
      </c>
      <c r="BX309" s="687">
        <f t="shared" si="453"/>
        <v>-16.100000000000001</v>
      </c>
      <c r="BY309" s="688">
        <f t="shared" si="454"/>
        <v>0</v>
      </c>
    </row>
    <row r="310" spans="2:77" ht="18.75" customHeight="1">
      <c r="B310" s="600"/>
      <c r="C310" s="769"/>
      <c r="D310" s="528"/>
      <c r="E310" s="528"/>
      <c r="F310" s="529"/>
      <c r="G310" s="530" t="s">
        <v>835</v>
      </c>
      <c r="H310" s="530"/>
      <c r="I310" s="719" t="s">
        <v>889</v>
      </c>
      <c r="J310" s="687">
        <f t="shared" si="411"/>
        <v>108.8</v>
      </c>
      <c r="K310" s="687">
        <f t="shared" si="412"/>
        <v>0</v>
      </c>
      <c r="L310" s="687">
        <f t="shared" si="413"/>
        <v>-108.8</v>
      </c>
      <c r="M310" s="688">
        <f t="shared" si="414"/>
        <v>0</v>
      </c>
      <c r="N310" s="687">
        <f t="shared" si="415"/>
        <v>30.299999999999997</v>
      </c>
      <c r="O310" s="687">
        <f t="shared" si="416"/>
        <v>0</v>
      </c>
      <c r="P310" s="687">
        <f t="shared" si="417"/>
        <v>-30.299999999999997</v>
      </c>
      <c r="Q310" s="688">
        <f t="shared" si="418"/>
        <v>0</v>
      </c>
      <c r="R310" s="687">
        <f>'4. ГПП-УЗПКТ-СЗСК'!W119</f>
        <v>10.6</v>
      </c>
      <c r="S310" s="687">
        <f>'4. ГПП-УЗПКТ-СЗСК'!Y119</f>
        <v>0</v>
      </c>
      <c r="T310" s="687">
        <f t="shared" si="419"/>
        <v>-10.6</v>
      </c>
      <c r="U310" s="688">
        <f t="shared" si="420"/>
        <v>0</v>
      </c>
      <c r="V310" s="687">
        <f>'4. ГПП-УЗПКТ-СЗСК'!AC119</f>
        <v>9.6999999999999993</v>
      </c>
      <c r="W310" s="687">
        <f>'4. ГПП-УЗПКТ-СЗСК'!AE119</f>
        <v>0</v>
      </c>
      <c r="X310" s="687">
        <f t="shared" si="421"/>
        <v>-9.6999999999999993</v>
      </c>
      <c r="Y310" s="688">
        <f t="shared" si="422"/>
        <v>0</v>
      </c>
      <c r="Z310" s="687">
        <f>'4. ГПП-УЗПКТ-СЗСК'!AI119</f>
        <v>10</v>
      </c>
      <c r="AA310" s="687">
        <f>'4. ГПП-УЗПКТ-СЗСК'!AK119</f>
        <v>0</v>
      </c>
      <c r="AB310" s="687">
        <f t="shared" si="423"/>
        <v>-10</v>
      </c>
      <c r="AC310" s="688">
        <f t="shared" si="424"/>
        <v>0</v>
      </c>
      <c r="AD310" s="687">
        <f t="shared" si="425"/>
        <v>29</v>
      </c>
      <c r="AE310" s="687">
        <f t="shared" si="426"/>
        <v>0</v>
      </c>
      <c r="AF310" s="687">
        <f t="shared" si="427"/>
        <v>-29</v>
      </c>
      <c r="AG310" s="688">
        <f t="shared" si="428"/>
        <v>0</v>
      </c>
      <c r="AH310" s="687">
        <f>'4. ГПП-УЗПКТ-СЗСК'!AU119</f>
        <v>10.199999999999999</v>
      </c>
      <c r="AI310" s="687">
        <f>'4. ГПП-УЗПКТ-СЗСК'!AW119</f>
        <v>0</v>
      </c>
      <c r="AJ310" s="687">
        <f t="shared" si="429"/>
        <v>-10.199999999999999</v>
      </c>
      <c r="AK310" s="688">
        <f t="shared" si="430"/>
        <v>0</v>
      </c>
      <c r="AL310" s="687">
        <f>'4. ГПП-УЗПКТ-СЗСК'!BA119</f>
        <v>10.4</v>
      </c>
      <c r="AM310" s="687">
        <f>'4. ГПП-УЗПКТ-СЗСК'!BC119</f>
        <v>0</v>
      </c>
      <c r="AN310" s="687">
        <f t="shared" si="431"/>
        <v>-10.4</v>
      </c>
      <c r="AO310" s="688">
        <f t="shared" si="432"/>
        <v>0</v>
      </c>
      <c r="AP310" s="687">
        <f>'4. ГПП-УЗПКТ-СЗСК'!BG119</f>
        <v>8.4</v>
      </c>
      <c r="AQ310" s="687">
        <f>'4. ГПП-УЗПКТ-СЗСК'!BI119</f>
        <v>0</v>
      </c>
      <c r="AR310" s="687">
        <f t="shared" si="433"/>
        <v>-8.4</v>
      </c>
      <c r="AS310" s="688">
        <f t="shared" si="434"/>
        <v>0</v>
      </c>
      <c r="AT310" s="687">
        <f t="shared" si="435"/>
        <v>20.3</v>
      </c>
      <c r="AU310" s="687">
        <f t="shared" si="436"/>
        <v>0</v>
      </c>
      <c r="AV310" s="687">
        <f t="shared" si="437"/>
        <v>-20.3</v>
      </c>
      <c r="AW310" s="688">
        <f t="shared" si="438"/>
        <v>0</v>
      </c>
      <c r="AX310" s="687">
        <f>'4. ГПП-УЗПКТ-СЗСК'!BS119</f>
        <v>5.5</v>
      </c>
      <c r="AY310" s="687">
        <f>'4. ГПП-УЗПКТ-СЗСК'!BU119</f>
        <v>0</v>
      </c>
      <c r="AZ310" s="687">
        <f t="shared" si="439"/>
        <v>-5.5</v>
      </c>
      <c r="BA310" s="688">
        <f t="shared" si="440"/>
        <v>0</v>
      </c>
      <c r="BB310" s="687">
        <f>'4. ГПП-УЗПКТ-СЗСК'!BY119</f>
        <v>6.4</v>
      </c>
      <c r="BC310" s="687">
        <f>'4. ГПП-УЗПКТ-СЗСК'!CA119</f>
        <v>0</v>
      </c>
      <c r="BD310" s="687">
        <f t="shared" si="441"/>
        <v>-6.4</v>
      </c>
      <c r="BE310" s="688">
        <f t="shared" si="442"/>
        <v>0</v>
      </c>
      <c r="BF310" s="687">
        <f>'4. ГПП-УЗПКТ-СЗСК'!CE119</f>
        <v>8.4</v>
      </c>
      <c r="BG310" s="687">
        <f>'4. ГПП-УЗПКТ-СЗСК'!CG119</f>
        <v>0</v>
      </c>
      <c r="BH310" s="687">
        <f t="shared" si="443"/>
        <v>-8.4</v>
      </c>
      <c r="BI310" s="688">
        <f t="shared" si="444"/>
        <v>0</v>
      </c>
      <c r="BJ310" s="687">
        <f t="shared" si="445"/>
        <v>29.200000000000003</v>
      </c>
      <c r="BK310" s="687">
        <f t="shared" si="446"/>
        <v>0</v>
      </c>
      <c r="BL310" s="687">
        <f t="shared" si="447"/>
        <v>-29.200000000000003</v>
      </c>
      <c r="BM310" s="688">
        <f t="shared" si="448"/>
        <v>0</v>
      </c>
      <c r="BN310" s="687">
        <f>'4. ГПП-УЗПКТ-СЗСК'!CQ119</f>
        <v>9.6999999999999993</v>
      </c>
      <c r="BO310" s="687">
        <f>'4. ГПП-УЗПКТ-СЗСК'!CS119</f>
        <v>0</v>
      </c>
      <c r="BP310" s="687">
        <f t="shared" si="449"/>
        <v>-9.6999999999999993</v>
      </c>
      <c r="BQ310" s="688">
        <f t="shared" si="450"/>
        <v>0</v>
      </c>
      <c r="BR310" s="687">
        <f>'4. ГПП-УЗПКТ-СЗСК'!CW119</f>
        <v>9.4</v>
      </c>
      <c r="BS310" s="687">
        <f>'4. ГПП-УЗПКТ-СЗСК'!CY119</f>
        <v>0</v>
      </c>
      <c r="BT310" s="687">
        <f t="shared" si="451"/>
        <v>-9.4</v>
      </c>
      <c r="BU310" s="688">
        <f t="shared" si="452"/>
        <v>0</v>
      </c>
      <c r="BV310" s="687">
        <f>'4. ГПП-УЗПКТ-СЗСК'!DC119</f>
        <v>10.1</v>
      </c>
      <c r="BW310" s="687">
        <f>'4. ГПП-УЗПКТ-СЗСК'!DE119</f>
        <v>0</v>
      </c>
      <c r="BX310" s="687">
        <f t="shared" si="453"/>
        <v>-10.1</v>
      </c>
      <c r="BY310" s="688">
        <f t="shared" si="454"/>
        <v>0</v>
      </c>
    </row>
    <row r="311" spans="2:77" ht="18.75" customHeight="1">
      <c r="B311" s="600"/>
      <c r="C311" s="774" t="s">
        <v>1738</v>
      </c>
      <c r="D311" s="528"/>
      <c r="E311" s="528"/>
      <c r="F311" s="529"/>
      <c r="G311" s="530" t="s">
        <v>836</v>
      </c>
      <c r="H311" s="530"/>
      <c r="I311" s="391" t="s">
        <v>883</v>
      </c>
      <c r="J311" s="687">
        <f t="shared" si="411"/>
        <v>178.60000000000002</v>
      </c>
      <c r="K311" s="687">
        <f t="shared" si="412"/>
        <v>0</v>
      </c>
      <c r="L311" s="687">
        <f t="shared" si="413"/>
        <v>-178.60000000000002</v>
      </c>
      <c r="M311" s="688">
        <f t="shared" si="414"/>
        <v>0</v>
      </c>
      <c r="N311" s="687">
        <f t="shared" si="415"/>
        <v>49</v>
      </c>
      <c r="O311" s="687">
        <f t="shared" si="416"/>
        <v>0</v>
      </c>
      <c r="P311" s="687">
        <f t="shared" si="417"/>
        <v>-49</v>
      </c>
      <c r="Q311" s="688">
        <f t="shared" si="418"/>
        <v>0</v>
      </c>
      <c r="R311" s="687">
        <f>'4. ГПП-УЗПКТ-СЗСК'!W118</f>
        <v>17.100000000000001</v>
      </c>
      <c r="S311" s="687">
        <f>'4. ГПП-УЗПКТ-СЗСК'!Y118</f>
        <v>0</v>
      </c>
      <c r="T311" s="687">
        <f t="shared" si="419"/>
        <v>-17.100000000000001</v>
      </c>
      <c r="U311" s="688">
        <f t="shared" si="420"/>
        <v>0</v>
      </c>
      <c r="V311" s="687">
        <f>'4. ГПП-УЗПКТ-СЗСК'!AC118</f>
        <v>15.2</v>
      </c>
      <c r="W311" s="687">
        <f>'4. ГПП-УЗПКТ-СЗСК'!AE118</f>
        <v>0</v>
      </c>
      <c r="X311" s="687">
        <f t="shared" si="421"/>
        <v>-15.2</v>
      </c>
      <c r="Y311" s="688">
        <f t="shared" si="422"/>
        <v>0</v>
      </c>
      <c r="Z311" s="687">
        <f>'4. ГПП-УЗПКТ-СЗСК'!AI118</f>
        <v>16.7</v>
      </c>
      <c r="AA311" s="687">
        <f>'4. ГПП-УЗПКТ-СЗСК'!AK118</f>
        <v>0</v>
      </c>
      <c r="AB311" s="687">
        <f t="shared" si="423"/>
        <v>-16.7</v>
      </c>
      <c r="AC311" s="688">
        <f t="shared" si="424"/>
        <v>0</v>
      </c>
      <c r="AD311" s="687">
        <f t="shared" si="425"/>
        <v>47.499999999999993</v>
      </c>
      <c r="AE311" s="687">
        <f t="shared" si="426"/>
        <v>0</v>
      </c>
      <c r="AF311" s="687">
        <f t="shared" si="427"/>
        <v>-47.499999999999993</v>
      </c>
      <c r="AG311" s="688">
        <f t="shared" si="428"/>
        <v>0</v>
      </c>
      <c r="AH311" s="687">
        <f>'4. ГПП-УЗПКТ-СЗСК'!AU118</f>
        <v>16.399999999999999</v>
      </c>
      <c r="AI311" s="687">
        <f>'4. ГПП-УЗПКТ-СЗСК'!AW118</f>
        <v>0</v>
      </c>
      <c r="AJ311" s="687">
        <f t="shared" si="429"/>
        <v>-16.399999999999999</v>
      </c>
      <c r="AK311" s="688">
        <f t="shared" si="430"/>
        <v>0</v>
      </c>
      <c r="AL311" s="687">
        <f>'4. ГПП-УЗПКТ-СЗСК'!BA118</f>
        <v>16.2</v>
      </c>
      <c r="AM311" s="687">
        <f>'4. ГПП-УЗПКТ-СЗСК'!BC118</f>
        <v>0</v>
      </c>
      <c r="AN311" s="687">
        <f t="shared" si="431"/>
        <v>-16.2</v>
      </c>
      <c r="AO311" s="688">
        <f t="shared" si="432"/>
        <v>0</v>
      </c>
      <c r="AP311" s="687">
        <f>'4. ГПП-УЗПКТ-СЗСК'!BG118</f>
        <v>14.9</v>
      </c>
      <c r="AQ311" s="687">
        <f>'4. ГПП-УЗПКТ-СЗСК'!BI118</f>
        <v>0</v>
      </c>
      <c r="AR311" s="687">
        <f t="shared" si="433"/>
        <v>-14.9</v>
      </c>
      <c r="AS311" s="688">
        <f t="shared" si="434"/>
        <v>0</v>
      </c>
      <c r="AT311" s="687">
        <f t="shared" si="435"/>
        <v>34.799999999999997</v>
      </c>
      <c r="AU311" s="687">
        <f t="shared" si="436"/>
        <v>0</v>
      </c>
      <c r="AV311" s="687">
        <f t="shared" si="437"/>
        <v>-34.799999999999997</v>
      </c>
      <c r="AW311" s="688">
        <f t="shared" si="438"/>
        <v>0</v>
      </c>
      <c r="AX311" s="687">
        <f>'4. ГПП-УЗПКТ-СЗСК'!BS118</f>
        <v>9.3000000000000007</v>
      </c>
      <c r="AY311" s="687">
        <f>'4. ГПП-УЗПКТ-СЗСК'!BU118</f>
        <v>0</v>
      </c>
      <c r="AZ311" s="687">
        <f t="shared" si="439"/>
        <v>-9.3000000000000007</v>
      </c>
      <c r="BA311" s="688">
        <f t="shared" si="440"/>
        <v>0</v>
      </c>
      <c r="BB311" s="687">
        <f>'4. ГПП-УЗПКТ-СЗСК'!BY118</f>
        <v>10.7</v>
      </c>
      <c r="BC311" s="687">
        <f>'4. ГПП-УЗПКТ-СЗСК'!CA118</f>
        <v>0</v>
      </c>
      <c r="BD311" s="687">
        <f t="shared" si="441"/>
        <v>-10.7</v>
      </c>
      <c r="BE311" s="688">
        <f t="shared" si="442"/>
        <v>0</v>
      </c>
      <c r="BF311" s="687">
        <f>'4. ГПП-УЗПКТ-СЗСК'!CE118</f>
        <v>14.8</v>
      </c>
      <c r="BG311" s="687">
        <f>'4. ГПП-УЗПКТ-СЗСК'!CG118</f>
        <v>0</v>
      </c>
      <c r="BH311" s="687">
        <f t="shared" si="443"/>
        <v>-14.8</v>
      </c>
      <c r="BI311" s="688">
        <f t="shared" si="444"/>
        <v>0</v>
      </c>
      <c r="BJ311" s="687">
        <f t="shared" si="445"/>
        <v>47.300000000000004</v>
      </c>
      <c r="BK311" s="687">
        <f t="shared" si="446"/>
        <v>0</v>
      </c>
      <c r="BL311" s="687">
        <f t="shared" si="447"/>
        <v>-47.300000000000004</v>
      </c>
      <c r="BM311" s="688">
        <f t="shared" si="448"/>
        <v>0</v>
      </c>
      <c r="BN311" s="687">
        <f>'4. ГПП-УЗПКТ-СЗСК'!CQ118</f>
        <v>15.9</v>
      </c>
      <c r="BO311" s="687">
        <f>'4. ГПП-УЗПКТ-СЗСК'!CS118</f>
        <v>0</v>
      </c>
      <c r="BP311" s="687">
        <f t="shared" si="449"/>
        <v>-15.9</v>
      </c>
      <c r="BQ311" s="688">
        <f t="shared" si="450"/>
        <v>0</v>
      </c>
      <c r="BR311" s="687">
        <f>'4. ГПП-УЗПКТ-СЗСК'!CW118</f>
        <v>15.3</v>
      </c>
      <c r="BS311" s="687">
        <f>'4. ГПП-УЗПКТ-СЗСК'!CY118</f>
        <v>0</v>
      </c>
      <c r="BT311" s="687">
        <f t="shared" si="451"/>
        <v>-15.3</v>
      </c>
      <c r="BU311" s="688">
        <f t="shared" si="452"/>
        <v>0</v>
      </c>
      <c r="BV311" s="687">
        <f>'4. ГПП-УЗПКТ-СЗСК'!DC118</f>
        <v>16.100000000000001</v>
      </c>
      <c r="BW311" s="687">
        <f>'4. ГПП-УЗПКТ-СЗСК'!DE118</f>
        <v>0</v>
      </c>
      <c r="BX311" s="687">
        <f t="shared" si="453"/>
        <v>-16.100000000000001</v>
      </c>
      <c r="BY311" s="688">
        <f t="shared" si="454"/>
        <v>0</v>
      </c>
    </row>
    <row r="312" spans="2:77" ht="18.75" customHeight="1">
      <c r="B312" s="600"/>
      <c r="C312" s="769"/>
      <c r="D312" s="528"/>
      <c r="E312" s="528"/>
      <c r="F312" s="529"/>
      <c r="G312" s="530" t="s">
        <v>835</v>
      </c>
      <c r="H312" s="530"/>
      <c r="I312" s="719" t="s">
        <v>889</v>
      </c>
      <c r="J312" s="687">
        <f t="shared" si="411"/>
        <v>108.8</v>
      </c>
      <c r="K312" s="687">
        <f t="shared" si="412"/>
        <v>0</v>
      </c>
      <c r="L312" s="687">
        <f t="shared" si="413"/>
        <v>-108.8</v>
      </c>
      <c r="M312" s="688">
        <f t="shared" si="414"/>
        <v>0</v>
      </c>
      <c r="N312" s="687">
        <f t="shared" si="415"/>
        <v>30.299999999999997</v>
      </c>
      <c r="O312" s="687">
        <f t="shared" si="416"/>
        <v>0</v>
      </c>
      <c r="P312" s="687">
        <f t="shared" si="417"/>
        <v>-30.299999999999997</v>
      </c>
      <c r="Q312" s="688">
        <f t="shared" si="418"/>
        <v>0</v>
      </c>
      <c r="R312" s="687">
        <f>'4. ГПП-УЗПКТ-СЗСК'!W119</f>
        <v>10.6</v>
      </c>
      <c r="S312" s="687">
        <f>'4. ГПП-УЗПКТ-СЗСК'!Y119</f>
        <v>0</v>
      </c>
      <c r="T312" s="687">
        <f t="shared" si="419"/>
        <v>-10.6</v>
      </c>
      <c r="U312" s="688">
        <f t="shared" si="420"/>
        <v>0</v>
      </c>
      <c r="V312" s="687">
        <f>'4. ГПП-УЗПКТ-СЗСК'!AC119</f>
        <v>9.6999999999999993</v>
      </c>
      <c r="W312" s="687">
        <f>'4. ГПП-УЗПКТ-СЗСК'!AE119</f>
        <v>0</v>
      </c>
      <c r="X312" s="687">
        <f t="shared" si="421"/>
        <v>-9.6999999999999993</v>
      </c>
      <c r="Y312" s="688">
        <f t="shared" si="422"/>
        <v>0</v>
      </c>
      <c r="Z312" s="687">
        <f>'4. ГПП-УЗПКТ-СЗСК'!AI119</f>
        <v>10</v>
      </c>
      <c r="AA312" s="687">
        <f>'4. ГПП-УЗПКТ-СЗСК'!AK119</f>
        <v>0</v>
      </c>
      <c r="AB312" s="687">
        <f t="shared" si="423"/>
        <v>-10</v>
      </c>
      <c r="AC312" s="688">
        <f t="shared" si="424"/>
        <v>0</v>
      </c>
      <c r="AD312" s="687">
        <f t="shared" si="425"/>
        <v>29</v>
      </c>
      <c r="AE312" s="687">
        <f t="shared" si="426"/>
        <v>0</v>
      </c>
      <c r="AF312" s="687">
        <f t="shared" si="427"/>
        <v>-29</v>
      </c>
      <c r="AG312" s="688">
        <f t="shared" si="428"/>
        <v>0</v>
      </c>
      <c r="AH312" s="687">
        <f>'4. ГПП-УЗПКТ-СЗСК'!AU119</f>
        <v>10.199999999999999</v>
      </c>
      <c r="AI312" s="687">
        <f>'4. ГПП-УЗПКТ-СЗСК'!AW119</f>
        <v>0</v>
      </c>
      <c r="AJ312" s="687">
        <f t="shared" si="429"/>
        <v>-10.199999999999999</v>
      </c>
      <c r="AK312" s="688">
        <f t="shared" si="430"/>
        <v>0</v>
      </c>
      <c r="AL312" s="687">
        <f>'4. ГПП-УЗПКТ-СЗСК'!BA119</f>
        <v>10.4</v>
      </c>
      <c r="AM312" s="687">
        <f>'4. ГПП-УЗПКТ-СЗСК'!BC119</f>
        <v>0</v>
      </c>
      <c r="AN312" s="687">
        <f t="shared" si="431"/>
        <v>-10.4</v>
      </c>
      <c r="AO312" s="688">
        <f t="shared" si="432"/>
        <v>0</v>
      </c>
      <c r="AP312" s="687">
        <f>'4. ГПП-УЗПКТ-СЗСК'!BG119</f>
        <v>8.4</v>
      </c>
      <c r="AQ312" s="687">
        <f>'4. ГПП-УЗПКТ-СЗСК'!BI119</f>
        <v>0</v>
      </c>
      <c r="AR312" s="687">
        <f t="shared" si="433"/>
        <v>-8.4</v>
      </c>
      <c r="AS312" s="688">
        <f t="shared" si="434"/>
        <v>0</v>
      </c>
      <c r="AT312" s="687">
        <f t="shared" si="435"/>
        <v>20.3</v>
      </c>
      <c r="AU312" s="687">
        <f t="shared" si="436"/>
        <v>0</v>
      </c>
      <c r="AV312" s="687">
        <f t="shared" si="437"/>
        <v>-20.3</v>
      </c>
      <c r="AW312" s="688">
        <f t="shared" si="438"/>
        <v>0</v>
      </c>
      <c r="AX312" s="687">
        <f>'4. ГПП-УЗПКТ-СЗСК'!BS119</f>
        <v>5.5</v>
      </c>
      <c r="AY312" s="687">
        <f>'4. ГПП-УЗПКТ-СЗСК'!BU119</f>
        <v>0</v>
      </c>
      <c r="AZ312" s="687">
        <f t="shared" si="439"/>
        <v>-5.5</v>
      </c>
      <c r="BA312" s="688">
        <f t="shared" si="440"/>
        <v>0</v>
      </c>
      <c r="BB312" s="687">
        <f>'4. ГПП-УЗПКТ-СЗСК'!BY119</f>
        <v>6.4</v>
      </c>
      <c r="BC312" s="687">
        <f>'4. ГПП-УЗПКТ-СЗСК'!CA119</f>
        <v>0</v>
      </c>
      <c r="BD312" s="687">
        <f t="shared" si="441"/>
        <v>-6.4</v>
      </c>
      <c r="BE312" s="688">
        <f t="shared" si="442"/>
        <v>0</v>
      </c>
      <c r="BF312" s="687">
        <f>'4. ГПП-УЗПКТ-СЗСК'!CE119</f>
        <v>8.4</v>
      </c>
      <c r="BG312" s="687">
        <f>'4. ГПП-УЗПКТ-СЗСК'!CG119</f>
        <v>0</v>
      </c>
      <c r="BH312" s="687">
        <f t="shared" si="443"/>
        <v>-8.4</v>
      </c>
      <c r="BI312" s="688">
        <f t="shared" si="444"/>
        <v>0</v>
      </c>
      <c r="BJ312" s="687">
        <f t="shared" si="445"/>
        <v>29.200000000000003</v>
      </c>
      <c r="BK312" s="687">
        <f t="shared" si="446"/>
        <v>0</v>
      </c>
      <c r="BL312" s="687">
        <f t="shared" si="447"/>
        <v>-29.200000000000003</v>
      </c>
      <c r="BM312" s="688">
        <f t="shared" si="448"/>
        <v>0</v>
      </c>
      <c r="BN312" s="687">
        <f>'4. ГПП-УЗПКТ-СЗСК'!CQ119</f>
        <v>9.6999999999999993</v>
      </c>
      <c r="BO312" s="687">
        <f>'4. ГПП-УЗПКТ-СЗСК'!CS119</f>
        <v>0</v>
      </c>
      <c r="BP312" s="687">
        <f t="shared" si="449"/>
        <v>-9.6999999999999993</v>
      </c>
      <c r="BQ312" s="688">
        <f t="shared" si="450"/>
        <v>0</v>
      </c>
      <c r="BR312" s="687">
        <f>'4. ГПП-УЗПКТ-СЗСК'!CW119</f>
        <v>9.4</v>
      </c>
      <c r="BS312" s="687">
        <f>'4. ГПП-УЗПКТ-СЗСК'!CY119</f>
        <v>0</v>
      </c>
      <c r="BT312" s="687">
        <f t="shared" si="451"/>
        <v>-9.4</v>
      </c>
      <c r="BU312" s="688">
        <f t="shared" si="452"/>
        <v>0</v>
      </c>
      <c r="BV312" s="687">
        <f>'4. ГПП-УЗПКТ-СЗСК'!DC119</f>
        <v>10.1</v>
      </c>
      <c r="BW312" s="687">
        <f>'4. ГПП-УЗПКТ-СЗСК'!DE119</f>
        <v>0</v>
      </c>
      <c r="BX312" s="687">
        <f t="shared" si="453"/>
        <v>-10.1</v>
      </c>
      <c r="BY312" s="688">
        <f t="shared" si="454"/>
        <v>0</v>
      </c>
    </row>
    <row r="313" spans="2:77" ht="18.75" customHeight="1">
      <c r="B313" s="600"/>
      <c r="C313" s="599" t="s">
        <v>873</v>
      </c>
      <c r="D313" s="528"/>
      <c r="E313" s="528"/>
      <c r="F313" s="529"/>
      <c r="G313" s="530"/>
      <c r="H313" s="530"/>
      <c r="I313" s="719"/>
      <c r="J313" s="681"/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81"/>
      <c r="AB313" s="681"/>
      <c r="AC313" s="681"/>
      <c r="AD313" s="681"/>
      <c r="AE313" s="681"/>
      <c r="AF313" s="681"/>
      <c r="AG313" s="681"/>
      <c r="AH313" s="681"/>
      <c r="AI313" s="681"/>
      <c r="AJ313" s="681"/>
      <c r="AK313" s="681"/>
      <c r="AL313" s="681"/>
      <c r="AM313" s="681"/>
      <c r="AN313" s="681"/>
      <c r="AO313" s="681"/>
      <c r="AP313" s="681"/>
      <c r="AQ313" s="681"/>
      <c r="AR313" s="681"/>
      <c r="AS313" s="681"/>
      <c r="AT313" s="681"/>
      <c r="AU313" s="681"/>
      <c r="AV313" s="681"/>
      <c r="AW313" s="681"/>
      <c r="AX313" s="681"/>
      <c r="AY313" s="681"/>
      <c r="AZ313" s="681"/>
      <c r="BA313" s="681"/>
      <c r="BB313" s="681"/>
      <c r="BC313" s="681"/>
      <c r="BD313" s="681"/>
      <c r="BE313" s="681"/>
      <c r="BF313" s="681"/>
      <c r="BG313" s="681"/>
      <c r="BH313" s="681"/>
      <c r="BI313" s="681"/>
      <c r="BJ313" s="681"/>
      <c r="BK313" s="681"/>
      <c r="BL313" s="681"/>
      <c r="BM313" s="681"/>
      <c r="BN313" s="681"/>
      <c r="BO313" s="681"/>
      <c r="BP313" s="681"/>
      <c r="BQ313" s="681"/>
      <c r="BR313" s="681"/>
      <c r="BS313" s="681"/>
      <c r="BT313" s="681"/>
      <c r="BU313" s="681"/>
      <c r="BV313" s="681"/>
      <c r="BW313" s="681"/>
      <c r="BX313" s="681"/>
      <c r="BY313" s="681"/>
    </row>
    <row r="314" spans="2:77" ht="18.75" customHeight="1">
      <c r="B314" s="600"/>
      <c r="C314" s="777" t="s">
        <v>1739</v>
      </c>
      <c r="D314" s="528"/>
      <c r="E314" s="528"/>
      <c r="F314" s="529"/>
      <c r="G314" s="530" t="s">
        <v>1740</v>
      </c>
      <c r="H314" s="530"/>
      <c r="I314" s="391" t="s">
        <v>883</v>
      </c>
      <c r="J314" s="687">
        <f t="shared" ref="J314:K320" si="455">N314+AD314+AT314+BJ314</f>
        <v>382.4</v>
      </c>
      <c r="K314" s="687">
        <f t="shared" si="455"/>
        <v>0</v>
      </c>
      <c r="L314" s="687">
        <f t="shared" ref="L314:L320" si="456">IFERROR(K314-J314,"-")</f>
        <v>-382.4</v>
      </c>
      <c r="M314" s="688">
        <f t="shared" ref="M314:M320" si="457">IFERROR(K314/J314,"-")</f>
        <v>0</v>
      </c>
      <c r="N314" s="687">
        <f t="shared" ref="N314:O320" si="458">R314+V314+Z314</f>
        <v>101</v>
      </c>
      <c r="O314" s="687">
        <f t="shared" si="458"/>
        <v>0</v>
      </c>
      <c r="P314" s="687">
        <f t="shared" ref="P314:P320" si="459">IFERROR(O314-N314,"-")</f>
        <v>-101</v>
      </c>
      <c r="Q314" s="688">
        <f t="shared" ref="Q314:Q320" si="460">IFERROR(O314/N314,"-")</f>
        <v>0</v>
      </c>
      <c r="R314" s="687">
        <f>'4. ГПП-УЗПКТ-СЗСК'!W121</f>
        <v>35</v>
      </c>
      <c r="S314" s="687">
        <f>'4. ГПП-УЗПКТ-СЗСК'!Y121</f>
        <v>0</v>
      </c>
      <c r="T314" s="687">
        <f t="shared" ref="T314:T320" si="461">IFERROR(S314-R314,"-")</f>
        <v>-35</v>
      </c>
      <c r="U314" s="688">
        <f t="shared" ref="U314:U320" si="462">IFERROR(S314/R314,"-")</f>
        <v>0</v>
      </c>
      <c r="V314" s="687">
        <f>'4. ГПП-УЗПКТ-СЗСК'!AC121</f>
        <v>31.4</v>
      </c>
      <c r="W314" s="687">
        <f>'4. ГПП-УЗПКТ-СЗСК'!AE121</f>
        <v>0</v>
      </c>
      <c r="X314" s="687">
        <f t="shared" ref="X314:X320" si="463">IFERROR(W314-V314,"-")</f>
        <v>-31.4</v>
      </c>
      <c r="Y314" s="688">
        <f t="shared" ref="Y314:Y320" si="464">IFERROR(W314/V314,"-")</f>
        <v>0</v>
      </c>
      <c r="Z314" s="687">
        <f>'4. ГПП-УЗПКТ-СЗСК'!AI121</f>
        <v>34.6</v>
      </c>
      <c r="AA314" s="687">
        <f>'4. ГПП-УЗПКТ-СЗСК'!AK121</f>
        <v>0</v>
      </c>
      <c r="AB314" s="687">
        <f t="shared" ref="AB314:AB320" si="465">IFERROR(AA314-Z314,"-")</f>
        <v>-34.6</v>
      </c>
      <c r="AC314" s="688">
        <f t="shared" ref="AC314:AC320" si="466">IFERROR(AA314/Z314,"-")</f>
        <v>0</v>
      </c>
      <c r="AD314" s="687">
        <f t="shared" ref="AD314:AE320" si="467">AH314+AL314+AP314</f>
        <v>99.6</v>
      </c>
      <c r="AE314" s="687">
        <f t="shared" si="467"/>
        <v>0</v>
      </c>
      <c r="AF314" s="687">
        <f t="shared" ref="AF314:AF320" si="468">IFERROR(AE314-AD314,"-")</f>
        <v>-99.6</v>
      </c>
      <c r="AG314" s="688">
        <f t="shared" ref="AG314:AG320" si="469">IFERROR(AE314/AD314,"-")</f>
        <v>0</v>
      </c>
      <c r="AH314" s="687">
        <f>'4. ГПП-УЗПКТ-СЗСК'!AU121</f>
        <v>33.700000000000003</v>
      </c>
      <c r="AI314" s="687">
        <f>'4. ГПП-УЗПКТ-СЗСК'!AW121</f>
        <v>0</v>
      </c>
      <c r="AJ314" s="687">
        <f t="shared" ref="AJ314:AJ320" si="470">IFERROR(AI314-AH314,"-")</f>
        <v>-33.700000000000003</v>
      </c>
      <c r="AK314" s="688">
        <f t="shared" ref="AK314:AK320" si="471">IFERROR(AI314/AH314,"-")</f>
        <v>0</v>
      </c>
      <c r="AL314" s="687">
        <f>'4. ГПП-УЗПКТ-СЗСК'!BA121</f>
        <v>33.9</v>
      </c>
      <c r="AM314" s="687">
        <f>'4. ГПП-УЗПКТ-СЗСК'!BC121</f>
        <v>0</v>
      </c>
      <c r="AN314" s="687">
        <f t="shared" ref="AN314:AN320" si="472">IFERROR(AM314-AL314,"-")</f>
        <v>-33.9</v>
      </c>
      <c r="AO314" s="688">
        <f t="shared" ref="AO314:AO320" si="473">IFERROR(AM314/AL314,"-")</f>
        <v>0</v>
      </c>
      <c r="AP314" s="687">
        <f>'4. ГПП-УЗПКТ-СЗСК'!BG121</f>
        <v>32</v>
      </c>
      <c r="AQ314" s="687">
        <f>'4. ГПП-УЗПКТ-СЗСК'!BI121</f>
        <v>0</v>
      </c>
      <c r="AR314" s="687">
        <f t="shared" ref="AR314:AR320" si="474">IFERROR(AQ314-AP314,"-")</f>
        <v>-32</v>
      </c>
      <c r="AS314" s="688">
        <f t="shared" ref="AS314:AS320" si="475">IFERROR(AQ314/AP314,"-")</f>
        <v>0</v>
      </c>
      <c r="AT314" s="687">
        <f t="shared" ref="AT314:AU320" si="476">AX314+BB314+BF314</f>
        <v>81.300000000000011</v>
      </c>
      <c r="AU314" s="687">
        <f t="shared" si="476"/>
        <v>0</v>
      </c>
      <c r="AV314" s="687">
        <f t="shared" ref="AV314:AV320" si="477">IFERROR(AU314-AT314,"-")</f>
        <v>-81.300000000000011</v>
      </c>
      <c r="AW314" s="688">
        <f t="shared" ref="AW314:AW320" si="478">IFERROR(AU314/AT314,"-")</f>
        <v>0</v>
      </c>
      <c r="AX314" s="687">
        <f>'4. ГПП-УЗПКТ-СЗСК'!BS121</f>
        <v>30.8</v>
      </c>
      <c r="AY314" s="687">
        <f>'4. ГПП-УЗПКТ-СЗСК'!BU121</f>
        <v>0</v>
      </c>
      <c r="AZ314" s="687">
        <f t="shared" ref="AZ314:AZ320" si="479">IFERROR(AY314-AX314,"-")</f>
        <v>-30.8</v>
      </c>
      <c r="BA314" s="688">
        <f t="shared" ref="BA314:BA320" si="480">IFERROR(AY314/AX314,"-")</f>
        <v>0</v>
      </c>
      <c r="BB314" s="687">
        <f>'4. ГПП-УЗПКТ-СЗСК'!BY121</f>
        <v>30.9</v>
      </c>
      <c r="BC314" s="687">
        <f>'4. ГПП-УЗПКТ-СЗСК'!CA121</f>
        <v>0</v>
      </c>
      <c r="BD314" s="687">
        <f t="shared" ref="BD314:BD320" si="481">IFERROR(BC314-BB314,"-")</f>
        <v>-30.9</v>
      </c>
      <c r="BE314" s="688">
        <f t="shared" ref="BE314:BE320" si="482">IFERROR(BC314/BB314,"-")</f>
        <v>0</v>
      </c>
      <c r="BF314" s="687">
        <f>'4. ГПП-УЗПКТ-СЗСК'!CE121</f>
        <v>19.600000000000001</v>
      </c>
      <c r="BG314" s="687">
        <f>'4. ГПП-УЗПКТ-СЗСК'!CG121</f>
        <v>0</v>
      </c>
      <c r="BH314" s="687">
        <f t="shared" ref="BH314:BH320" si="483">IFERROR(BG314-BF314,"-")</f>
        <v>-19.600000000000001</v>
      </c>
      <c r="BI314" s="688">
        <f t="shared" ref="BI314:BI320" si="484">IFERROR(BG314/BF314,"-")</f>
        <v>0</v>
      </c>
      <c r="BJ314" s="687">
        <f t="shared" ref="BJ314:BK320" si="485">BN314+BR314+BV314</f>
        <v>100.5</v>
      </c>
      <c r="BK314" s="687">
        <f t="shared" si="485"/>
        <v>0</v>
      </c>
      <c r="BL314" s="687">
        <f t="shared" ref="BL314:BL320" si="486">IFERROR(BK314-BJ314,"-")</f>
        <v>-100.5</v>
      </c>
      <c r="BM314" s="688">
        <f t="shared" ref="BM314:BM320" si="487">IFERROR(BK314/BJ314,"-")</f>
        <v>0</v>
      </c>
      <c r="BN314" s="687">
        <f>'4. ГПП-УЗПКТ-СЗСК'!CQ121</f>
        <v>33.799999999999997</v>
      </c>
      <c r="BO314" s="687">
        <f>'4. ГПП-УЗПКТ-СЗСК'!CS121</f>
        <v>0</v>
      </c>
      <c r="BP314" s="687">
        <f t="shared" ref="BP314:BP320" si="488">IFERROR(BO314-BN314,"-")</f>
        <v>-33.799999999999997</v>
      </c>
      <c r="BQ314" s="688">
        <f t="shared" ref="BQ314:BQ320" si="489">IFERROR(BO314/BN314,"-")</f>
        <v>0</v>
      </c>
      <c r="BR314" s="687">
        <f>'4. ГПП-УЗПКТ-СЗСК'!CW121</f>
        <v>32.700000000000003</v>
      </c>
      <c r="BS314" s="687">
        <f>'4. ГПП-УЗПКТ-СЗСК'!CY121</f>
        <v>0</v>
      </c>
      <c r="BT314" s="687">
        <f t="shared" ref="BT314:BT320" si="490">IFERROR(BS314-BR314,"-")</f>
        <v>-32.700000000000003</v>
      </c>
      <c r="BU314" s="688">
        <f t="shared" ref="BU314:BU320" si="491">IFERROR(BS314/BR314,"-")</f>
        <v>0</v>
      </c>
      <c r="BV314" s="687">
        <f>'4. ГПП-УЗПКТ-СЗСК'!DC121</f>
        <v>34</v>
      </c>
      <c r="BW314" s="687">
        <f>'4. ГПП-УЗПКТ-СЗСК'!DE121</f>
        <v>0</v>
      </c>
      <c r="BX314" s="687">
        <f t="shared" ref="BX314:BX320" si="492">IFERROR(BW314-BV314,"-")</f>
        <v>-34</v>
      </c>
      <c r="BY314" s="688">
        <f t="shared" ref="BY314:BY320" si="493">IFERROR(BW314/BV314,"-")</f>
        <v>0</v>
      </c>
    </row>
    <row r="315" spans="2:77" ht="18.75" customHeight="1">
      <c r="B315" s="600"/>
      <c r="C315" s="769"/>
      <c r="D315" s="528"/>
      <c r="E315" s="528"/>
      <c r="F315" s="529"/>
      <c r="G315" s="530" t="s">
        <v>1741</v>
      </c>
      <c r="H315" s="530"/>
      <c r="I315" s="391" t="s">
        <v>883</v>
      </c>
      <c r="J315" s="687">
        <f t="shared" si="455"/>
        <v>0</v>
      </c>
      <c r="K315" s="687">
        <f t="shared" si="455"/>
        <v>0</v>
      </c>
      <c r="L315" s="687">
        <f t="shared" si="456"/>
        <v>0</v>
      </c>
      <c r="M315" s="688" t="str">
        <f t="shared" si="457"/>
        <v>-</v>
      </c>
      <c r="N315" s="687">
        <f t="shared" si="458"/>
        <v>0</v>
      </c>
      <c r="O315" s="687">
        <f t="shared" si="458"/>
        <v>0</v>
      </c>
      <c r="P315" s="687">
        <f t="shared" si="459"/>
        <v>0</v>
      </c>
      <c r="Q315" s="688" t="str">
        <f t="shared" si="460"/>
        <v>-</v>
      </c>
      <c r="R315" s="687">
        <f>'4. ГПП-УЗПКТ-СЗСК'!W122</f>
        <v>0</v>
      </c>
      <c r="S315" s="687">
        <f>'4. ГПП-УЗПКТ-СЗСК'!Y122</f>
        <v>0</v>
      </c>
      <c r="T315" s="687">
        <f t="shared" si="461"/>
        <v>0</v>
      </c>
      <c r="U315" s="688" t="str">
        <f t="shared" si="462"/>
        <v>-</v>
      </c>
      <c r="V315" s="687">
        <f>'4. ГПП-УЗПКТ-СЗСК'!AC122</f>
        <v>0</v>
      </c>
      <c r="W315" s="687">
        <f>'4. ГПП-УЗПКТ-СЗСК'!AE122</f>
        <v>0</v>
      </c>
      <c r="X315" s="687">
        <f t="shared" si="463"/>
        <v>0</v>
      </c>
      <c r="Y315" s="688" t="str">
        <f t="shared" si="464"/>
        <v>-</v>
      </c>
      <c r="Z315" s="687">
        <f>'4. ГПП-УЗПКТ-СЗСК'!AI122</f>
        <v>0</v>
      </c>
      <c r="AA315" s="687">
        <f>'4. ГПП-УЗПКТ-СЗСК'!AK122</f>
        <v>0</v>
      </c>
      <c r="AB315" s="687">
        <f t="shared" si="465"/>
        <v>0</v>
      </c>
      <c r="AC315" s="688" t="str">
        <f t="shared" si="466"/>
        <v>-</v>
      </c>
      <c r="AD315" s="687">
        <f t="shared" si="467"/>
        <v>0</v>
      </c>
      <c r="AE315" s="687">
        <f t="shared" si="467"/>
        <v>0</v>
      </c>
      <c r="AF315" s="687">
        <f t="shared" si="468"/>
        <v>0</v>
      </c>
      <c r="AG315" s="688" t="str">
        <f t="shared" si="469"/>
        <v>-</v>
      </c>
      <c r="AH315" s="687">
        <f>'4. ГПП-УЗПКТ-СЗСК'!AU122</f>
        <v>0</v>
      </c>
      <c r="AI315" s="687">
        <f>'4. ГПП-УЗПКТ-СЗСК'!AW122</f>
        <v>0</v>
      </c>
      <c r="AJ315" s="687">
        <f t="shared" si="470"/>
        <v>0</v>
      </c>
      <c r="AK315" s="688" t="str">
        <f t="shared" si="471"/>
        <v>-</v>
      </c>
      <c r="AL315" s="687">
        <f>'4. ГПП-УЗПКТ-СЗСК'!BA122</f>
        <v>0</v>
      </c>
      <c r="AM315" s="687">
        <f>'4. ГПП-УЗПКТ-СЗСК'!BC122</f>
        <v>0</v>
      </c>
      <c r="AN315" s="687">
        <f t="shared" si="472"/>
        <v>0</v>
      </c>
      <c r="AO315" s="688" t="str">
        <f t="shared" si="473"/>
        <v>-</v>
      </c>
      <c r="AP315" s="687">
        <f>'4. ГПП-УЗПКТ-СЗСК'!BG122</f>
        <v>0</v>
      </c>
      <c r="AQ315" s="687">
        <f>'4. ГПП-УЗПКТ-СЗСК'!BI122</f>
        <v>0</v>
      </c>
      <c r="AR315" s="687">
        <f t="shared" si="474"/>
        <v>0</v>
      </c>
      <c r="AS315" s="688" t="str">
        <f t="shared" si="475"/>
        <v>-</v>
      </c>
      <c r="AT315" s="687">
        <f t="shared" si="476"/>
        <v>0</v>
      </c>
      <c r="AU315" s="687">
        <f t="shared" si="476"/>
        <v>0</v>
      </c>
      <c r="AV315" s="687">
        <f t="shared" si="477"/>
        <v>0</v>
      </c>
      <c r="AW315" s="688" t="str">
        <f t="shared" si="478"/>
        <v>-</v>
      </c>
      <c r="AX315" s="687">
        <f>'4. ГПП-УЗПКТ-СЗСК'!BS122</f>
        <v>0</v>
      </c>
      <c r="AY315" s="687">
        <f>'4. ГПП-УЗПКТ-СЗСК'!BU122</f>
        <v>0</v>
      </c>
      <c r="AZ315" s="687">
        <f t="shared" si="479"/>
        <v>0</v>
      </c>
      <c r="BA315" s="688" t="str">
        <f t="shared" si="480"/>
        <v>-</v>
      </c>
      <c r="BB315" s="687">
        <f>'4. ГПП-УЗПКТ-СЗСК'!BY122</f>
        <v>0</v>
      </c>
      <c r="BC315" s="687">
        <f>'4. ГПП-УЗПКТ-СЗСК'!CA122</f>
        <v>0</v>
      </c>
      <c r="BD315" s="687">
        <f t="shared" si="481"/>
        <v>0</v>
      </c>
      <c r="BE315" s="688" t="str">
        <f t="shared" si="482"/>
        <v>-</v>
      </c>
      <c r="BF315" s="687">
        <f>'4. ГПП-УЗПКТ-СЗСК'!CE122</f>
        <v>0</v>
      </c>
      <c r="BG315" s="687">
        <f>'4. ГПП-УЗПКТ-СЗСК'!CG122</f>
        <v>0</v>
      </c>
      <c r="BH315" s="687">
        <f t="shared" si="483"/>
        <v>0</v>
      </c>
      <c r="BI315" s="688" t="str">
        <f t="shared" si="484"/>
        <v>-</v>
      </c>
      <c r="BJ315" s="687">
        <f t="shared" si="485"/>
        <v>0</v>
      </c>
      <c r="BK315" s="687">
        <f t="shared" si="485"/>
        <v>0</v>
      </c>
      <c r="BL315" s="687">
        <f t="shared" si="486"/>
        <v>0</v>
      </c>
      <c r="BM315" s="688" t="str">
        <f t="shared" si="487"/>
        <v>-</v>
      </c>
      <c r="BN315" s="687">
        <f>'4. ГПП-УЗПКТ-СЗСК'!CQ122</f>
        <v>0</v>
      </c>
      <c r="BO315" s="687">
        <f>'4. ГПП-УЗПКТ-СЗСК'!CS122</f>
        <v>0</v>
      </c>
      <c r="BP315" s="687">
        <f t="shared" si="488"/>
        <v>0</v>
      </c>
      <c r="BQ315" s="688" t="str">
        <f t="shared" si="489"/>
        <v>-</v>
      </c>
      <c r="BR315" s="687">
        <f>'4. ГПП-УЗПКТ-СЗСК'!CW122</f>
        <v>0</v>
      </c>
      <c r="BS315" s="687">
        <f>'4. ГПП-УЗПКТ-СЗСК'!CY122</f>
        <v>0</v>
      </c>
      <c r="BT315" s="687">
        <f t="shared" si="490"/>
        <v>0</v>
      </c>
      <c r="BU315" s="688" t="str">
        <f t="shared" si="491"/>
        <v>-</v>
      </c>
      <c r="BV315" s="687">
        <f>'4. ГПП-УЗПКТ-СЗСК'!DC122</f>
        <v>0</v>
      </c>
      <c r="BW315" s="687">
        <f>'4. ГПП-УЗПКТ-СЗСК'!DE122</f>
        <v>0</v>
      </c>
      <c r="BX315" s="687">
        <f t="shared" si="492"/>
        <v>0</v>
      </c>
      <c r="BY315" s="688" t="str">
        <f t="shared" si="493"/>
        <v>-</v>
      </c>
    </row>
    <row r="316" spans="2:77" ht="18.75" customHeight="1">
      <c r="B316" s="600"/>
      <c r="C316" s="777" t="s">
        <v>1742</v>
      </c>
      <c r="D316" s="528"/>
      <c r="E316" s="528"/>
      <c r="F316" s="529"/>
      <c r="G316" s="530" t="s">
        <v>1743</v>
      </c>
      <c r="H316" s="530"/>
      <c r="I316" s="391" t="s">
        <v>883</v>
      </c>
      <c r="J316" s="687">
        <f t="shared" si="455"/>
        <v>265.60000000000002</v>
      </c>
      <c r="K316" s="687">
        <f t="shared" si="455"/>
        <v>0</v>
      </c>
      <c r="L316" s="687">
        <f t="shared" si="456"/>
        <v>-265.60000000000002</v>
      </c>
      <c r="M316" s="688">
        <f t="shared" si="457"/>
        <v>0</v>
      </c>
      <c r="N316" s="687">
        <f t="shared" si="458"/>
        <v>65.099999999999994</v>
      </c>
      <c r="O316" s="687">
        <f t="shared" si="458"/>
        <v>0</v>
      </c>
      <c r="P316" s="687">
        <f t="shared" si="459"/>
        <v>-65.099999999999994</v>
      </c>
      <c r="Q316" s="688">
        <f t="shared" si="460"/>
        <v>0</v>
      </c>
      <c r="R316" s="687">
        <f>'4. ГПП-УЗПКТ-СЗСК'!W123</f>
        <v>22.5</v>
      </c>
      <c r="S316" s="687">
        <f>'4. ГПП-УЗПКТ-СЗСК'!Y123</f>
        <v>0</v>
      </c>
      <c r="T316" s="687">
        <f t="shared" si="461"/>
        <v>-22.5</v>
      </c>
      <c r="U316" s="688">
        <f t="shared" si="462"/>
        <v>0</v>
      </c>
      <c r="V316" s="687">
        <f>'4. ГПП-УЗПКТ-СЗСК'!AC123</f>
        <v>20.2</v>
      </c>
      <c r="W316" s="687">
        <f>'4. ГПП-УЗПКТ-СЗСК'!AE123</f>
        <v>0</v>
      </c>
      <c r="X316" s="687">
        <f t="shared" si="463"/>
        <v>-20.2</v>
      </c>
      <c r="Y316" s="688">
        <f t="shared" si="464"/>
        <v>0</v>
      </c>
      <c r="Z316" s="687">
        <f>'4. ГПП-УЗПКТ-СЗСК'!AI123</f>
        <v>22.4</v>
      </c>
      <c r="AA316" s="687">
        <f>'4. ГПП-УЗПКТ-СЗСК'!AK123</f>
        <v>0</v>
      </c>
      <c r="AB316" s="687">
        <f t="shared" si="465"/>
        <v>-22.4</v>
      </c>
      <c r="AC316" s="688">
        <f t="shared" si="466"/>
        <v>0</v>
      </c>
      <c r="AD316" s="687">
        <f t="shared" si="467"/>
        <v>70.2</v>
      </c>
      <c r="AE316" s="687">
        <f t="shared" si="467"/>
        <v>0</v>
      </c>
      <c r="AF316" s="687">
        <f t="shared" si="468"/>
        <v>-70.2</v>
      </c>
      <c r="AG316" s="688">
        <f t="shared" si="469"/>
        <v>0</v>
      </c>
      <c r="AH316" s="687">
        <f>'4. ГПП-УЗПКТ-СЗСК'!AU123</f>
        <v>21.7</v>
      </c>
      <c r="AI316" s="687">
        <f>'4. ГПП-УЗПКТ-СЗСК'!AW123</f>
        <v>0</v>
      </c>
      <c r="AJ316" s="687">
        <f t="shared" si="470"/>
        <v>-21.7</v>
      </c>
      <c r="AK316" s="688">
        <f t="shared" si="471"/>
        <v>0</v>
      </c>
      <c r="AL316" s="687">
        <f>'4. ГПП-УЗПКТ-СЗСК'!BA123</f>
        <v>22.5</v>
      </c>
      <c r="AM316" s="687">
        <f>'4. ГПП-УЗПКТ-СЗСК'!BC123</f>
        <v>0</v>
      </c>
      <c r="AN316" s="687">
        <f t="shared" si="472"/>
        <v>-22.5</v>
      </c>
      <c r="AO316" s="688">
        <f t="shared" si="473"/>
        <v>0</v>
      </c>
      <c r="AP316" s="687">
        <f>'4. ГПП-УЗПКТ-СЗСК'!BG123</f>
        <v>26</v>
      </c>
      <c r="AQ316" s="687">
        <f>'4. ГПП-УЗПКТ-СЗСК'!BI123</f>
        <v>0</v>
      </c>
      <c r="AR316" s="687">
        <f t="shared" si="474"/>
        <v>-26</v>
      </c>
      <c r="AS316" s="688">
        <f t="shared" si="475"/>
        <v>0</v>
      </c>
      <c r="AT316" s="687">
        <f t="shared" si="476"/>
        <v>54.2</v>
      </c>
      <c r="AU316" s="687">
        <f t="shared" si="476"/>
        <v>0</v>
      </c>
      <c r="AV316" s="687">
        <f t="shared" si="477"/>
        <v>-54.2</v>
      </c>
      <c r="AW316" s="688">
        <f t="shared" si="478"/>
        <v>0</v>
      </c>
      <c r="AX316" s="687">
        <f>'4. ГПП-УЗПКТ-СЗСК'!BS123</f>
        <v>23.5</v>
      </c>
      <c r="AY316" s="687">
        <f>'4. ГПП-УЗПКТ-СЗСК'!BU123</f>
        <v>0</v>
      </c>
      <c r="AZ316" s="687">
        <f t="shared" si="479"/>
        <v>-23.5</v>
      </c>
      <c r="BA316" s="688">
        <f t="shared" si="480"/>
        <v>0</v>
      </c>
      <c r="BB316" s="687">
        <f>'4. ГПП-УЗПКТ-СЗСК'!BY123</f>
        <v>22.2</v>
      </c>
      <c r="BC316" s="687">
        <f>'4. ГПП-УЗПКТ-СЗСК'!CA123</f>
        <v>0</v>
      </c>
      <c r="BD316" s="687">
        <f t="shared" si="481"/>
        <v>-22.2</v>
      </c>
      <c r="BE316" s="688">
        <f t="shared" si="482"/>
        <v>0</v>
      </c>
      <c r="BF316" s="687">
        <f>'4. ГПП-УЗПКТ-СЗСК'!CE123</f>
        <v>8.5</v>
      </c>
      <c r="BG316" s="687">
        <f>'4. ГПП-УЗПКТ-СЗСК'!CG123</f>
        <v>0</v>
      </c>
      <c r="BH316" s="687">
        <f t="shared" si="483"/>
        <v>-8.5</v>
      </c>
      <c r="BI316" s="688">
        <f t="shared" si="484"/>
        <v>0</v>
      </c>
      <c r="BJ316" s="687">
        <f t="shared" si="485"/>
        <v>76.100000000000009</v>
      </c>
      <c r="BK316" s="687">
        <f t="shared" si="485"/>
        <v>0</v>
      </c>
      <c r="BL316" s="687">
        <f t="shared" si="486"/>
        <v>-76.100000000000009</v>
      </c>
      <c r="BM316" s="688">
        <f t="shared" si="487"/>
        <v>0</v>
      </c>
      <c r="BN316" s="687">
        <f>'4. ГПП-УЗПКТ-СЗСК'!CQ123</f>
        <v>27.3</v>
      </c>
      <c r="BO316" s="687">
        <f>'4. ГПП-УЗПКТ-СЗСК'!CS123</f>
        <v>0</v>
      </c>
      <c r="BP316" s="687">
        <f t="shared" si="488"/>
        <v>-27.3</v>
      </c>
      <c r="BQ316" s="688">
        <f t="shared" si="489"/>
        <v>0</v>
      </c>
      <c r="BR316" s="687">
        <f>'4. ГПП-УЗПКТ-СЗСК'!CW123</f>
        <v>21.6</v>
      </c>
      <c r="BS316" s="687">
        <f>'4. ГПП-УЗПКТ-СЗСК'!CY123</f>
        <v>0</v>
      </c>
      <c r="BT316" s="687">
        <f t="shared" si="490"/>
        <v>-21.6</v>
      </c>
      <c r="BU316" s="688">
        <f t="shared" si="491"/>
        <v>0</v>
      </c>
      <c r="BV316" s="687">
        <f>'4. ГПП-УЗПКТ-СЗСК'!DC123</f>
        <v>27.2</v>
      </c>
      <c r="BW316" s="687">
        <f>'4. ГПП-УЗПКТ-СЗСК'!DE123</f>
        <v>0</v>
      </c>
      <c r="BX316" s="687">
        <f t="shared" si="492"/>
        <v>-27.2</v>
      </c>
      <c r="BY316" s="688">
        <f t="shared" si="493"/>
        <v>0</v>
      </c>
    </row>
    <row r="317" spans="2:77" ht="18.75" customHeight="1">
      <c r="B317" s="600"/>
      <c r="C317" s="769"/>
      <c r="D317" s="528"/>
      <c r="E317" s="528"/>
      <c r="F317" s="529"/>
      <c r="G317" s="530" t="s">
        <v>1744</v>
      </c>
      <c r="H317" s="530"/>
      <c r="I317" s="391" t="s">
        <v>883</v>
      </c>
      <c r="J317" s="687">
        <f t="shared" si="455"/>
        <v>0</v>
      </c>
      <c r="K317" s="687">
        <f t="shared" si="455"/>
        <v>0</v>
      </c>
      <c r="L317" s="687">
        <f t="shared" si="456"/>
        <v>0</v>
      </c>
      <c r="M317" s="688" t="str">
        <f t="shared" si="457"/>
        <v>-</v>
      </c>
      <c r="N317" s="687">
        <f t="shared" si="458"/>
        <v>0</v>
      </c>
      <c r="O317" s="687">
        <f t="shared" si="458"/>
        <v>0</v>
      </c>
      <c r="P317" s="687">
        <f t="shared" si="459"/>
        <v>0</v>
      </c>
      <c r="Q317" s="688" t="str">
        <f t="shared" si="460"/>
        <v>-</v>
      </c>
      <c r="R317" s="687">
        <f>'4. ГПП-УЗПКТ-СЗСК'!W124</f>
        <v>0</v>
      </c>
      <c r="S317" s="687">
        <f>'4. ГПП-УЗПКТ-СЗСК'!Y124</f>
        <v>0</v>
      </c>
      <c r="T317" s="687">
        <f t="shared" si="461"/>
        <v>0</v>
      </c>
      <c r="U317" s="688" t="str">
        <f t="shared" si="462"/>
        <v>-</v>
      </c>
      <c r="V317" s="687">
        <f>'4. ГПП-УЗПКТ-СЗСК'!AC124</f>
        <v>0</v>
      </c>
      <c r="W317" s="687">
        <f>'4. ГПП-УЗПКТ-СЗСК'!AE124</f>
        <v>0</v>
      </c>
      <c r="X317" s="687">
        <f t="shared" si="463"/>
        <v>0</v>
      </c>
      <c r="Y317" s="688" t="str">
        <f t="shared" si="464"/>
        <v>-</v>
      </c>
      <c r="Z317" s="687">
        <f>'4. ГПП-УЗПКТ-СЗСК'!AI124</f>
        <v>0</v>
      </c>
      <c r="AA317" s="687">
        <f>'4. ГПП-УЗПКТ-СЗСК'!AK124</f>
        <v>0</v>
      </c>
      <c r="AB317" s="687">
        <f t="shared" si="465"/>
        <v>0</v>
      </c>
      <c r="AC317" s="688" t="str">
        <f t="shared" si="466"/>
        <v>-</v>
      </c>
      <c r="AD317" s="687">
        <f t="shared" si="467"/>
        <v>0</v>
      </c>
      <c r="AE317" s="687">
        <f t="shared" si="467"/>
        <v>0</v>
      </c>
      <c r="AF317" s="687">
        <f t="shared" si="468"/>
        <v>0</v>
      </c>
      <c r="AG317" s="688" t="str">
        <f t="shared" si="469"/>
        <v>-</v>
      </c>
      <c r="AH317" s="687">
        <f>'4. ГПП-УЗПКТ-СЗСК'!AU124</f>
        <v>0</v>
      </c>
      <c r="AI317" s="687">
        <f>'4. ГПП-УЗПКТ-СЗСК'!AW124</f>
        <v>0</v>
      </c>
      <c r="AJ317" s="687">
        <f t="shared" si="470"/>
        <v>0</v>
      </c>
      <c r="AK317" s="688" t="str">
        <f t="shared" si="471"/>
        <v>-</v>
      </c>
      <c r="AL317" s="687">
        <f>'4. ГПП-УЗПКТ-СЗСК'!BA124</f>
        <v>0</v>
      </c>
      <c r="AM317" s="687">
        <f>'4. ГПП-УЗПКТ-СЗСК'!BC124</f>
        <v>0</v>
      </c>
      <c r="AN317" s="687">
        <f t="shared" si="472"/>
        <v>0</v>
      </c>
      <c r="AO317" s="688" t="str">
        <f t="shared" si="473"/>
        <v>-</v>
      </c>
      <c r="AP317" s="687">
        <f>'4. ГПП-УЗПКТ-СЗСК'!BG124</f>
        <v>0</v>
      </c>
      <c r="AQ317" s="687">
        <f>'4. ГПП-УЗПКТ-СЗСК'!BI124</f>
        <v>0</v>
      </c>
      <c r="AR317" s="687">
        <f t="shared" si="474"/>
        <v>0</v>
      </c>
      <c r="AS317" s="688" t="str">
        <f t="shared" si="475"/>
        <v>-</v>
      </c>
      <c r="AT317" s="687">
        <f t="shared" si="476"/>
        <v>0</v>
      </c>
      <c r="AU317" s="687">
        <f t="shared" si="476"/>
        <v>0</v>
      </c>
      <c r="AV317" s="687">
        <f t="shared" si="477"/>
        <v>0</v>
      </c>
      <c r="AW317" s="688" t="str">
        <f t="shared" si="478"/>
        <v>-</v>
      </c>
      <c r="AX317" s="687">
        <f>'4. ГПП-УЗПКТ-СЗСК'!BS124</f>
        <v>0</v>
      </c>
      <c r="AY317" s="687">
        <f>'4. ГПП-УЗПКТ-СЗСК'!BU124</f>
        <v>0</v>
      </c>
      <c r="AZ317" s="687">
        <f t="shared" si="479"/>
        <v>0</v>
      </c>
      <c r="BA317" s="688" t="str">
        <f t="shared" si="480"/>
        <v>-</v>
      </c>
      <c r="BB317" s="687">
        <f>'4. ГПП-УЗПКТ-СЗСК'!BY124</f>
        <v>0</v>
      </c>
      <c r="BC317" s="687">
        <f>'4. ГПП-УЗПКТ-СЗСК'!CA124</f>
        <v>0</v>
      </c>
      <c r="BD317" s="687">
        <f t="shared" si="481"/>
        <v>0</v>
      </c>
      <c r="BE317" s="688" t="str">
        <f t="shared" si="482"/>
        <v>-</v>
      </c>
      <c r="BF317" s="687">
        <f>'4. ГПП-УЗПКТ-СЗСК'!CE124</f>
        <v>0</v>
      </c>
      <c r="BG317" s="687">
        <f>'4. ГПП-УЗПКТ-СЗСК'!CG124</f>
        <v>0</v>
      </c>
      <c r="BH317" s="687">
        <f t="shared" si="483"/>
        <v>0</v>
      </c>
      <c r="BI317" s="688" t="str">
        <f t="shared" si="484"/>
        <v>-</v>
      </c>
      <c r="BJ317" s="687">
        <f t="shared" si="485"/>
        <v>0</v>
      </c>
      <c r="BK317" s="687">
        <f t="shared" si="485"/>
        <v>0</v>
      </c>
      <c r="BL317" s="687">
        <f t="shared" si="486"/>
        <v>0</v>
      </c>
      <c r="BM317" s="688" t="str">
        <f t="shared" si="487"/>
        <v>-</v>
      </c>
      <c r="BN317" s="687">
        <f>'4. ГПП-УЗПКТ-СЗСК'!CQ124</f>
        <v>0</v>
      </c>
      <c r="BO317" s="687">
        <f>'4. ГПП-УЗПКТ-СЗСК'!CS124</f>
        <v>0</v>
      </c>
      <c r="BP317" s="687">
        <f t="shared" si="488"/>
        <v>0</v>
      </c>
      <c r="BQ317" s="688" t="str">
        <f t="shared" si="489"/>
        <v>-</v>
      </c>
      <c r="BR317" s="687">
        <f>'4. ГПП-УЗПКТ-СЗСК'!CW124</f>
        <v>0</v>
      </c>
      <c r="BS317" s="687">
        <f>'4. ГПП-УЗПКТ-СЗСК'!CY124</f>
        <v>0</v>
      </c>
      <c r="BT317" s="687">
        <f t="shared" si="490"/>
        <v>0</v>
      </c>
      <c r="BU317" s="688" t="str">
        <f t="shared" si="491"/>
        <v>-</v>
      </c>
      <c r="BV317" s="687">
        <f>'4. ГПП-УЗПКТ-СЗСК'!DC124</f>
        <v>0</v>
      </c>
      <c r="BW317" s="687">
        <f>'4. ГПП-УЗПКТ-СЗСК'!DE124</f>
        <v>0</v>
      </c>
      <c r="BX317" s="687">
        <f t="shared" si="492"/>
        <v>0</v>
      </c>
      <c r="BY317" s="688" t="str">
        <f t="shared" si="493"/>
        <v>-</v>
      </c>
    </row>
    <row r="318" spans="2:77" ht="18.75" customHeight="1">
      <c r="B318" s="600" t="s">
        <v>1745</v>
      </c>
      <c r="C318" s="498" t="s">
        <v>1746</v>
      </c>
      <c r="D318" s="528"/>
      <c r="E318" s="528"/>
      <c r="F318" s="529"/>
      <c r="G318" s="530" t="s">
        <v>1747</v>
      </c>
      <c r="H318" s="530"/>
      <c r="I318" s="391" t="s">
        <v>883</v>
      </c>
      <c r="J318" s="687">
        <f t="shared" si="455"/>
        <v>1526.2</v>
      </c>
      <c r="K318" s="687">
        <f t="shared" si="455"/>
        <v>0</v>
      </c>
      <c r="L318" s="687">
        <f t="shared" si="456"/>
        <v>-1526.2</v>
      </c>
      <c r="M318" s="688">
        <f t="shared" si="457"/>
        <v>0</v>
      </c>
      <c r="N318" s="687">
        <f t="shared" si="458"/>
        <v>421</v>
      </c>
      <c r="O318" s="687">
        <f t="shared" si="458"/>
        <v>0</v>
      </c>
      <c r="P318" s="687">
        <f t="shared" si="459"/>
        <v>-421</v>
      </c>
      <c r="Q318" s="688">
        <f t="shared" si="460"/>
        <v>0</v>
      </c>
      <c r="R318" s="687">
        <f>'4. ГПП-УЗПКТ-СЗСК'!W126+'4. ГПП-УЗПКТ-СЗСК'!W127</f>
        <v>146.1</v>
      </c>
      <c r="S318" s="687">
        <f>'4. ГПП-УЗПКТ-СЗСК'!Y126+'4. ГПП-УЗПКТ-СЗСК'!Y127</f>
        <v>0</v>
      </c>
      <c r="T318" s="687">
        <f t="shared" si="461"/>
        <v>-146.1</v>
      </c>
      <c r="U318" s="688">
        <f t="shared" si="462"/>
        <v>0</v>
      </c>
      <c r="V318" s="687">
        <f>'4. ГПП-УЗПКТ-СЗСК'!AC126+'4. ГПП-УЗПКТ-СЗСК'!AC127</f>
        <v>130.5</v>
      </c>
      <c r="W318" s="687">
        <f>'4. ГПП-УЗПКТ-СЗСК'!AE126+'4. ГПП-УЗПКТ-СЗСК'!AE127</f>
        <v>0</v>
      </c>
      <c r="X318" s="687">
        <f t="shared" si="463"/>
        <v>-130.5</v>
      </c>
      <c r="Y318" s="688">
        <f t="shared" si="464"/>
        <v>0</v>
      </c>
      <c r="Z318" s="687">
        <f>'4. ГПП-УЗПКТ-СЗСК'!AI126+'4. ГПП-УЗПКТ-СЗСК'!AI127</f>
        <v>144.4</v>
      </c>
      <c r="AA318" s="687">
        <f>'4. ГПП-УЗПКТ-СЗСК'!AK126+'4. ГПП-УЗПКТ-СЗСК'!AK127</f>
        <v>0</v>
      </c>
      <c r="AB318" s="687">
        <f t="shared" si="465"/>
        <v>-144.4</v>
      </c>
      <c r="AC318" s="688">
        <f t="shared" si="466"/>
        <v>0</v>
      </c>
      <c r="AD318" s="687">
        <f t="shared" si="467"/>
        <v>419.1</v>
      </c>
      <c r="AE318" s="687">
        <f t="shared" si="467"/>
        <v>0</v>
      </c>
      <c r="AF318" s="687">
        <f t="shared" si="468"/>
        <v>-419.1</v>
      </c>
      <c r="AG318" s="688">
        <f t="shared" si="469"/>
        <v>0</v>
      </c>
      <c r="AH318" s="687">
        <f>'4. ГПП-УЗПКТ-СЗСК'!AU126+'4. ГПП-УЗПКТ-СЗСК'!AU127</f>
        <v>148</v>
      </c>
      <c r="AI318" s="687">
        <f>'4. ГПП-УЗПКТ-СЗСК'!AW126+'4. ГПП-УЗПКТ-СЗСК'!AW127</f>
        <v>0</v>
      </c>
      <c r="AJ318" s="687">
        <f t="shared" si="470"/>
        <v>-148</v>
      </c>
      <c r="AK318" s="688">
        <f t="shared" si="471"/>
        <v>0</v>
      </c>
      <c r="AL318" s="687">
        <f>'4. ГПП-УЗПКТ-СЗСК'!BA126+'4. ГПП-УЗПКТ-СЗСК'!BA127</f>
        <v>145.1</v>
      </c>
      <c r="AM318" s="687">
        <f>'4. ГПП-УЗПКТ-СЗСК'!BC126+'4. ГПП-УЗПКТ-СЗСК'!BC127</f>
        <v>0</v>
      </c>
      <c r="AN318" s="687">
        <f t="shared" si="472"/>
        <v>-145.1</v>
      </c>
      <c r="AO318" s="688">
        <f t="shared" si="473"/>
        <v>0</v>
      </c>
      <c r="AP318" s="687">
        <f>'4. ГПП-УЗПКТ-СЗСК'!BG126+'4. ГПП-УЗПКТ-СЗСК'!BG127</f>
        <v>126</v>
      </c>
      <c r="AQ318" s="687">
        <f>'4. ГПП-УЗПКТ-СЗСК'!BI126+'4. ГПП-УЗПКТ-СЗСК'!BI127</f>
        <v>0</v>
      </c>
      <c r="AR318" s="687">
        <f t="shared" si="474"/>
        <v>-126</v>
      </c>
      <c r="AS318" s="688">
        <f t="shared" si="475"/>
        <v>0</v>
      </c>
      <c r="AT318" s="687">
        <f t="shared" si="476"/>
        <v>281.60000000000002</v>
      </c>
      <c r="AU318" s="687">
        <f t="shared" si="476"/>
        <v>0</v>
      </c>
      <c r="AV318" s="687">
        <f t="shared" si="477"/>
        <v>-281.60000000000002</v>
      </c>
      <c r="AW318" s="688">
        <f t="shared" si="478"/>
        <v>0</v>
      </c>
      <c r="AX318" s="687">
        <f>'4. ГПП-УЗПКТ-СЗСК'!BS126+'4. ГПП-УЗПКТ-СЗСК'!BS127</f>
        <v>69.099999999999994</v>
      </c>
      <c r="AY318" s="687">
        <f>'4. ГПП-УЗПКТ-СЗСК'!BU126+'4. ГПП-УЗПКТ-СЗСК'!BU127</f>
        <v>0</v>
      </c>
      <c r="AZ318" s="687">
        <f t="shared" si="479"/>
        <v>-69.099999999999994</v>
      </c>
      <c r="BA318" s="688">
        <f t="shared" si="480"/>
        <v>0</v>
      </c>
      <c r="BB318" s="687">
        <f>'4. ГПП-УЗПКТ-СЗСК'!BY126+'4. ГПП-УЗПКТ-СЗСК'!BY127</f>
        <v>103.6</v>
      </c>
      <c r="BC318" s="687">
        <f>'4. ГПП-УЗПКТ-СЗСК'!CA126+'4. ГПП-УЗПКТ-СЗСК'!CA127</f>
        <v>0</v>
      </c>
      <c r="BD318" s="687">
        <f t="shared" si="481"/>
        <v>-103.6</v>
      </c>
      <c r="BE318" s="688">
        <f t="shared" si="482"/>
        <v>0</v>
      </c>
      <c r="BF318" s="687">
        <f>'4. ГПП-УЗПКТ-СЗСК'!CE126+'4. ГПП-УЗПКТ-СЗСК'!CE127</f>
        <v>108.9</v>
      </c>
      <c r="BG318" s="687">
        <f>'4. ГПП-УЗПКТ-СЗСК'!CG126+'4. ГПП-УЗПКТ-СЗСК'!CG127</f>
        <v>0</v>
      </c>
      <c r="BH318" s="687">
        <f t="shared" si="483"/>
        <v>-108.9</v>
      </c>
      <c r="BI318" s="688">
        <f t="shared" si="484"/>
        <v>0</v>
      </c>
      <c r="BJ318" s="687">
        <f t="shared" si="485"/>
        <v>404.5</v>
      </c>
      <c r="BK318" s="687">
        <f t="shared" si="485"/>
        <v>0</v>
      </c>
      <c r="BL318" s="687">
        <f t="shared" si="486"/>
        <v>-404.5</v>
      </c>
      <c r="BM318" s="688">
        <f t="shared" si="487"/>
        <v>0</v>
      </c>
      <c r="BN318" s="687">
        <f>'4. ГПП-УЗПКТ-СЗСК'!CQ126+'4. ГПП-УЗПКТ-СЗСК'!CQ127</f>
        <v>136.30000000000001</v>
      </c>
      <c r="BO318" s="687">
        <f>'4. ГПП-УЗПКТ-СЗСК'!CS126+'4. ГПП-УЗПКТ-СЗСК'!CS127</f>
        <v>0</v>
      </c>
      <c r="BP318" s="687">
        <f t="shared" si="488"/>
        <v>-136.30000000000001</v>
      </c>
      <c r="BQ318" s="688">
        <f t="shared" si="489"/>
        <v>0</v>
      </c>
      <c r="BR318" s="687">
        <f>'4. ГПП-УЗПКТ-СЗСК'!CW126+'4. ГПП-УЗПКТ-СЗСК'!CW127</f>
        <v>131.5</v>
      </c>
      <c r="BS318" s="687">
        <f>'4. ГПП-УЗПКТ-СЗСК'!CY126+'4. ГПП-УЗПКТ-СЗСК'!CY127</f>
        <v>0</v>
      </c>
      <c r="BT318" s="687">
        <f t="shared" si="490"/>
        <v>-131.5</v>
      </c>
      <c r="BU318" s="688">
        <f t="shared" si="491"/>
        <v>0</v>
      </c>
      <c r="BV318" s="687">
        <f>'4. ГПП-УЗПКТ-СЗСК'!DC126+'4. ГПП-УЗПКТ-СЗСК'!DC127</f>
        <v>136.69999999999999</v>
      </c>
      <c r="BW318" s="687">
        <f>'4. ГПП-УЗПКТ-СЗСК'!DE126+'4. ГПП-УЗПКТ-СЗСК'!DE127</f>
        <v>0</v>
      </c>
      <c r="BX318" s="687">
        <f t="shared" si="492"/>
        <v>-136.69999999999999</v>
      </c>
      <c r="BY318" s="688">
        <f t="shared" si="493"/>
        <v>0</v>
      </c>
    </row>
    <row r="319" spans="2:77" ht="18.75" customHeight="1">
      <c r="B319" s="600"/>
      <c r="C319" s="605" t="s">
        <v>1690</v>
      </c>
      <c r="D319" s="528"/>
      <c r="E319" s="528"/>
      <c r="F319" s="529"/>
      <c r="G319" s="530" t="s">
        <v>476</v>
      </c>
      <c r="H319" s="530"/>
      <c r="I319" s="391" t="s">
        <v>883</v>
      </c>
      <c r="J319" s="687">
        <f t="shared" si="455"/>
        <v>0</v>
      </c>
      <c r="K319" s="687">
        <f t="shared" si="455"/>
        <v>0</v>
      </c>
      <c r="L319" s="687">
        <f t="shared" si="456"/>
        <v>0</v>
      </c>
      <c r="M319" s="688" t="str">
        <f t="shared" si="457"/>
        <v>-</v>
      </c>
      <c r="N319" s="687">
        <f t="shared" si="458"/>
        <v>0</v>
      </c>
      <c r="O319" s="687">
        <f t="shared" si="458"/>
        <v>0</v>
      </c>
      <c r="P319" s="687">
        <f t="shared" si="459"/>
        <v>0</v>
      </c>
      <c r="Q319" s="688" t="str">
        <f t="shared" si="460"/>
        <v>-</v>
      </c>
      <c r="R319" s="687">
        <f>'4. ГПП-УЗПКТ-СЗСК'!W126</f>
        <v>0</v>
      </c>
      <c r="S319" s="687">
        <f>'4. ГПП-УЗПКТ-СЗСК'!Y126</f>
        <v>0</v>
      </c>
      <c r="T319" s="687">
        <f t="shared" si="461"/>
        <v>0</v>
      </c>
      <c r="U319" s="688" t="str">
        <f t="shared" si="462"/>
        <v>-</v>
      </c>
      <c r="V319" s="687">
        <f>'4. ГПП-УЗПКТ-СЗСК'!AC126</f>
        <v>0</v>
      </c>
      <c r="W319" s="687">
        <f>'4. ГПП-УЗПКТ-СЗСК'!AE126</f>
        <v>0</v>
      </c>
      <c r="X319" s="687">
        <f t="shared" si="463"/>
        <v>0</v>
      </c>
      <c r="Y319" s="688" t="str">
        <f t="shared" si="464"/>
        <v>-</v>
      </c>
      <c r="Z319" s="687">
        <f>'4. ГПП-УЗПКТ-СЗСК'!AI126</f>
        <v>0</v>
      </c>
      <c r="AA319" s="687">
        <f>'4. ГПП-УЗПКТ-СЗСК'!AK126</f>
        <v>0</v>
      </c>
      <c r="AB319" s="687">
        <f t="shared" si="465"/>
        <v>0</v>
      </c>
      <c r="AC319" s="688" t="str">
        <f t="shared" si="466"/>
        <v>-</v>
      </c>
      <c r="AD319" s="687">
        <f t="shared" si="467"/>
        <v>0</v>
      </c>
      <c r="AE319" s="687">
        <f t="shared" si="467"/>
        <v>0</v>
      </c>
      <c r="AF319" s="687">
        <f t="shared" si="468"/>
        <v>0</v>
      </c>
      <c r="AG319" s="688" t="str">
        <f t="shared" si="469"/>
        <v>-</v>
      </c>
      <c r="AH319" s="687">
        <f>'4. ГПП-УЗПКТ-СЗСК'!AU126</f>
        <v>0</v>
      </c>
      <c r="AI319" s="687">
        <f>'4. ГПП-УЗПКТ-СЗСК'!AW126</f>
        <v>0</v>
      </c>
      <c r="AJ319" s="687">
        <f t="shared" si="470"/>
        <v>0</v>
      </c>
      <c r="AK319" s="688" t="str">
        <f t="shared" si="471"/>
        <v>-</v>
      </c>
      <c r="AL319" s="687">
        <f>'4. ГПП-УЗПКТ-СЗСК'!BA126</f>
        <v>0</v>
      </c>
      <c r="AM319" s="687">
        <f>'4. ГПП-УЗПКТ-СЗСК'!BC126</f>
        <v>0</v>
      </c>
      <c r="AN319" s="687">
        <f t="shared" si="472"/>
        <v>0</v>
      </c>
      <c r="AO319" s="688" t="str">
        <f t="shared" si="473"/>
        <v>-</v>
      </c>
      <c r="AP319" s="687">
        <f>'4. ГПП-УЗПКТ-СЗСК'!BG126</f>
        <v>0</v>
      </c>
      <c r="AQ319" s="687">
        <f>'4. ГПП-УЗПКТ-СЗСК'!BI126</f>
        <v>0</v>
      </c>
      <c r="AR319" s="687">
        <f t="shared" si="474"/>
        <v>0</v>
      </c>
      <c r="AS319" s="688" t="str">
        <f t="shared" si="475"/>
        <v>-</v>
      </c>
      <c r="AT319" s="687">
        <f t="shared" si="476"/>
        <v>0</v>
      </c>
      <c r="AU319" s="687">
        <f t="shared" si="476"/>
        <v>0</v>
      </c>
      <c r="AV319" s="687">
        <f t="shared" si="477"/>
        <v>0</v>
      </c>
      <c r="AW319" s="688" t="str">
        <f t="shared" si="478"/>
        <v>-</v>
      </c>
      <c r="AX319" s="687">
        <f>'4. ГПП-УЗПКТ-СЗСК'!BS126</f>
        <v>0</v>
      </c>
      <c r="AY319" s="687">
        <f>'4. ГПП-УЗПКТ-СЗСК'!BU126</f>
        <v>0</v>
      </c>
      <c r="AZ319" s="687">
        <f t="shared" si="479"/>
        <v>0</v>
      </c>
      <c r="BA319" s="688" t="str">
        <f t="shared" si="480"/>
        <v>-</v>
      </c>
      <c r="BB319" s="687">
        <f>'4. ГПП-УЗПКТ-СЗСК'!BY126</f>
        <v>0</v>
      </c>
      <c r="BC319" s="687">
        <f>'4. ГПП-УЗПКТ-СЗСК'!CA126</f>
        <v>0</v>
      </c>
      <c r="BD319" s="687">
        <f t="shared" si="481"/>
        <v>0</v>
      </c>
      <c r="BE319" s="688" t="str">
        <f t="shared" si="482"/>
        <v>-</v>
      </c>
      <c r="BF319" s="687">
        <f>'4. ГПП-УЗПКТ-СЗСК'!CE126</f>
        <v>0</v>
      </c>
      <c r="BG319" s="687">
        <f>'4. ГПП-УЗПКТ-СЗСК'!CG126</f>
        <v>0</v>
      </c>
      <c r="BH319" s="687">
        <f t="shared" si="483"/>
        <v>0</v>
      </c>
      <c r="BI319" s="688" t="str">
        <f t="shared" si="484"/>
        <v>-</v>
      </c>
      <c r="BJ319" s="687">
        <f t="shared" si="485"/>
        <v>0</v>
      </c>
      <c r="BK319" s="687">
        <f t="shared" si="485"/>
        <v>0</v>
      </c>
      <c r="BL319" s="687">
        <f t="shared" si="486"/>
        <v>0</v>
      </c>
      <c r="BM319" s="688" t="str">
        <f t="shared" si="487"/>
        <v>-</v>
      </c>
      <c r="BN319" s="687">
        <f>'4. ГПП-УЗПКТ-СЗСК'!CQ126</f>
        <v>0</v>
      </c>
      <c r="BO319" s="687">
        <f>'4. ГПП-УЗПКТ-СЗСК'!CS126</f>
        <v>0</v>
      </c>
      <c r="BP319" s="687">
        <f t="shared" si="488"/>
        <v>0</v>
      </c>
      <c r="BQ319" s="688" t="str">
        <f t="shared" si="489"/>
        <v>-</v>
      </c>
      <c r="BR319" s="687">
        <f>'4. ГПП-УЗПКТ-СЗСК'!CW126</f>
        <v>0</v>
      </c>
      <c r="BS319" s="687">
        <f>'4. ГПП-УЗПКТ-СЗСК'!CY126</f>
        <v>0</v>
      </c>
      <c r="BT319" s="687">
        <f t="shared" si="490"/>
        <v>0</v>
      </c>
      <c r="BU319" s="688" t="str">
        <f t="shared" si="491"/>
        <v>-</v>
      </c>
      <c r="BV319" s="687">
        <f>'4. ГПП-УЗПКТ-СЗСК'!DC126</f>
        <v>0</v>
      </c>
      <c r="BW319" s="687">
        <f>'4. ГПП-УЗПКТ-СЗСК'!DE126</f>
        <v>0</v>
      </c>
      <c r="BX319" s="687">
        <f t="shared" si="492"/>
        <v>0</v>
      </c>
      <c r="BY319" s="688" t="str">
        <f t="shared" si="493"/>
        <v>-</v>
      </c>
    </row>
    <row r="320" spans="2:77" ht="18.75" customHeight="1">
      <c r="B320" s="600"/>
      <c r="C320" s="605" t="s">
        <v>1692</v>
      </c>
      <c r="D320" s="528"/>
      <c r="E320" s="528"/>
      <c r="F320" s="529"/>
      <c r="G320" s="530" t="s">
        <v>478</v>
      </c>
      <c r="H320" s="530"/>
      <c r="I320" s="391" t="s">
        <v>883</v>
      </c>
      <c r="J320" s="687">
        <f t="shared" si="455"/>
        <v>1526.2</v>
      </c>
      <c r="K320" s="687">
        <f t="shared" si="455"/>
        <v>0</v>
      </c>
      <c r="L320" s="687">
        <f t="shared" si="456"/>
        <v>-1526.2</v>
      </c>
      <c r="M320" s="688">
        <f t="shared" si="457"/>
        <v>0</v>
      </c>
      <c r="N320" s="687">
        <f t="shared" si="458"/>
        <v>421</v>
      </c>
      <c r="O320" s="687">
        <f t="shared" si="458"/>
        <v>0</v>
      </c>
      <c r="P320" s="687">
        <f t="shared" si="459"/>
        <v>-421</v>
      </c>
      <c r="Q320" s="688">
        <f t="shared" si="460"/>
        <v>0</v>
      </c>
      <c r="R320" s="687">
        <f>'4. ГПП-УЗПКТ-СЗСК'!W127</f>
        <v>146.1</v>
      </c>
      <c r="S320" s="687">
        <f>'4. ГПП-УЗПКТ-СЗСК'!Y127</f>
        <v>0</v>
      </c>
      <c r="T320" s="687">
        <f t="shared" si="461"/>
        <v>-146.1</v>
      </c>
      <c r="U320" s="688">
        <f t="shared" si="462"/>
        <v>0</v>
      </c>
      <c r="V320" s="687">
        <f>'4. ГПП-УЗПКТ-СЗСК'!AC127</f>
        <v>130.5</v>
      </c>
      <c r="W320" s="687">
        <f>'4. ГПП-УЗПКТ-СЗСК'!AE127</f>
        <v>0</v>
      </c>
      <c r="X320" s="687">
        <f t="shared" si="463"/>
        <v>-130.5</v>
      </c>
      <c r="Y320" s="688">
        <f t="shared" si="464"/>
        <v>0</v>
      </c>
      <c r="Z320" s="687">
        <f>'4. ГПП-УЗПКТ-СЗСК'!AI127</f>
        <v>144.4</v>
      </c>
      <c r="AA320" s="687">
        <f>'4. ГПП-УЗПКТ-СЗСК'!AK127</f>
        <v>0</v>
      </c>
      <c r="AB320" s="687">
        <f t="shared" si="465"/>
        <v>-144.4</v>
      </c>
      <c r="AC320" s="688">
        <f t="shared" si="466"/>
        <v>0</v>
      </c>
      <c r="AD320" s="687">
        <f t="shared" si="467"/>
        <v>419.1</v>
      </c>
      <c r="AE320" s="687">
        <f t="shared" si="467"/>
        <v>0</v>
      </c>
      <c r="AF320" s="687">
        <f t="shared" si="468"/>
        <v>-419.1</v>
      </c>
      <c r="AG320" s="688">
        <f t="shared" si="469"/>
        <v>0</v>
      </c>
      <c r="AH320" s="687">
        <f>'4. ГПП-УЗПКТ-СЗСК'!AU127</f>
        <v>148</v>
      </c>
      <c r="AI320" s="687">
        <f>'4. ГПП-УЗПКТ-СЗСК'!AW127</f>
        <v>0</v>
      </c>
      <c r="AJ320" s="687">
        <f t="shared" si="470"/>
        <v>-148</v>
      </c>
      <c r="AK320" s="688">
        <f t="shared" si="471"/>
        <v>0</v>
      </c>
      <c r="AL320" s="687">
        <f>'4. ГПП-УЗПКТ-СЗСК'!BA127</f>
        <v>145.1</v>
      </c>
      <c r="AM320" s="687">
        <f>'4. ГПП-УЗПКТ-СЗСК'!BC127</f>
        <v>0</v>
      </c>
      <c r="AN320" s="687">
        <f t="shared" si="472"/>
        <v>-145.1</v>
      </c>
      <c r="AO320" s="688">
        <f t="shared" si="473"/>
        <v>0</v>
      </c>
      <c r="AP320" s="687">
        <f>'4. ГПП-УЗПКТ-СЗСК'!BG127</f>
        <v>126</v>
      </c>
      <c r="AQ320" s="687">
        <f>'4. ГПП-УЗПКТ-СЗСК'!BI127</f>
        <v>0</v>
      </c>
      <c r="AR320" s="687">
        <f t="shared" si="474"/>
        <v>-126</v>
      </c>
      <c r="AS320" s="688">
        <f t="shared" si="475"/>
        <v>0</v>
      </c>
      <c r="AT320" s="687">
        <f t="shared" si="476"/>
        <v>281.60000000000002</v>
      </c>
      <c r="AU320" s="687">
        <f t="shared" si="476"/>
        <v>0</v>
      </c>
      <c r="AV320" s="687">
        <f t="shared" si="477"/>
        <v>-281.60000000000002</v>
      </c>
      <c r="AW320" s="688">
        <f t="shared" si="478"/>
        <v>0</v>
      </c>
      <c r="AX320" s="687">
        <f>'4. ГПП-УЗПКТ-СЗСК'!BS127</f>
        <v>69.099999999999994</v>
      </c>
      <c r="AY320" s="687">
        <f>'4. ГПП-УЗПКТ-СЗСК'!BU127</f>
        <v>0</v>
      </c>
      <c r="AZ320" s="687">
        <f t="shared" si="479"/>
        <v>-69.099999999999994</v>
      </c>
      <c r="BA320" s="688">
        <f t="shared" si="480"/>
        <v>0</v>
      </c>
      <c r="BB320" s="687">
        <f>'4. ГПП-УЗПКТ-СЗСК'!BY127</f>
        <v>103.6</v>
      </c>
      <c r="BC320" s="687">
        <f>'4. ГПП-УЗПКТ-СЗСК'!CA127</f>
        <v>0</v>
      </c>
      <c r="BD320" s="687">
        <f t="shared" si="481"/>
        <v>-103.6</v>
      </c>
      <c r="BE320" s="688">
        <f t="shared" si="482"/>
        <v>0</v>
      </c>
      <c r="BF320" s="687">
        <f>'4. ГПП-УЗПКТ-СЗСК'!CE127</f>
        <v>108.9</v>
      </c>
      <c r="BG320" s="687">
        <f>'4. ГПП-УЗПКТ-СЗСК'!CG127</f>
        <v>0</v>
      </c>
      <c r="BH320" s="687">
        <f t="shared" si="483"/>
        <v>-108.9</v>
      </c>
      <c r="BI320" s="688">
        <f t="shared" si="484"/>
        <v>0</v>
      </c>
      <c r="BJ320" s="687">
        <f t="shared" si="485"/>
        <v>404.5</v>
      </c>
      <c r="BK320" s="687">
        <f t="shared" si="485"/>
        <v>0</v>
      </c>
      <c r="BL320" s="687">
        <f t="shared" si="486"/>
        <v>-404.5</v>
      </c>
      <c r="BM320" s="688">
        <f t="shared" si="487"/>
        <v>0</v>
      </c>
      <c r="BN320" s="687">
        <f>'4. ГПП-УЗПКТ-СЗСК'!CQ127</f>
        <v>136.30000000000001</v>
      </c>
      <c r="BO320" s="687">
        <f>'4. ГПП-УЗПКТ-СЗСК'!CS127</f>
        <v>0</v>
      </c>
      <c r="BP320" s="687">
        <f t="shared" si="488"/>
        <v>-136.30000000000001</v>
      </c>
      <c r="BQ320" s="688">
        <f t="shared" si="489"/>
        <v>0</v>
      </c>
      <c r="BR320" s="687">
        <f>'4. ГПП-УЗПКТ-СЗСК'!CW127</f>
        <v>131.5</v>
      </c>
      <c r="BS320" s="687">
        <f>'4. ГПП-УЗПКТ-СЗСК'!CY127</f>
        <v>0</v>
      </c>
      <c r="BT320" s="687">
        <f t="shared" si="490"/>
        <v>-131.5</v>
      </c>
      <c r="BU320" s="688">
        <f t="shared" si="491"/>
        <v>0</v>
      </c>
      <c r="BV320" s="687">
        <f>'4. ГПП-УЗПКТ-СЗСК'!DC127</f>
        <v>136.69999999999999</v>
      </c>
      <c r="BW320" s="687">
        <f>'4. ГПП-УЗПКТ-СЗСК'!DE127</f>
        <v>0</v>
      </c>
      <c r="BX320" s="687">
        <f t="shared" si="492"/>
        <v>-136.69999999999999</v>
      </c>
      <c r="BY320" s="688">
        <f t="shared" si="493"/>
        <v>0</v>
      </c>
    </row>
    <row r="321" spans="2:77" ht="19.5" customHeight="1">
      <c r="B321" s="600"/>
      <c r="C321" s="499" t="s">
        <v>873</v>
      </c>
      <c r="D321" s="528"/>
      <c r="E321" s="528"/>
      <c r="F321" s="529"/>
      <c r="G321" s="530"/>
      <c r="H321" s="530"/>
      <c r="I321" s="391"/>
      <c r="J321" s="681"/>
      <c r="K321" s="681"/>
      <c r="L321" s="681"/>
      <c r="M321" s="681"/>
      <c r="N321" s="681"/>
      <c r="O321" s="681"/>
      <c r="P321" s="681"/>
      <c r="Q321" s="681"/>
      <c r="R321" s="681"/>
      <c r="S321" s="681"/>
      <c r="T321" s="681"/>
      <c r="U321" s="681"/>
      <c r="V321" s="681"/>
      <c r="W321" s="681"/>
      <c r="X321" s="681"/>
      <c r="Y321" s="681"/>
      <c r="Z321" s="681"/>
      <c r="AA321" s="681"/>
      <c r="AB321" s="681"/>
      <c r="AC321" s="681"/>
      <c r="AD321" s="681"/>
      <c r="AE321" s="681"/>
      <c r="AF321" s="681"/>
      <c r="AG321" s="681"/>
      <c r="AH321" s="681"/>
      <c r="AI321" s="681"/>
      <c r="AJ321" s="681"/>
      <c r="AK321" s="681"/>
      <c r="AL321" s="681"/>
      <c r="AM321" s="681"/>
      <c r="AN321" s="681"/>
      <c r="AO321" s="681"/>
      <c r="AP321" s="681"/>
      <c r="AQ321" s="681"/>
      <c r="AR321" s="681"/>
      <c r="AS321" s="681"/>
      <c r="AT321" s="681"/>
      <c r="AU321" s="681"/>
      <c r="AV321" s="681"/>
      <c r="AW321" s="681"/>
      <c r="AX321" s="681"/>
      <c r="AY321" s="681"/>
      <c r="AZ321" s="681"/>
      <c r="BA321" s="681"/>
      <c r="BB321" s="681"/>
      <c r="BC321" s="681"/>
      <c r="BD321" s="681"/>
      <c r="BE321" s="681"/>
      <c r="BF321" s="681"/>
      <c r="BG321" s="681"/>
      <c r="BH321" s="681"/>
      <c r="BI321" s="681"/>
      <c r="BJ321" s="681"/>
      <c r="BK321" s="681"/>
      <c r="BL321" s="681"/>
      <c r="BM321" s="681"/>
      <c r="BN321" s="681"/>
      <c r="BO321" s="681"/>
      <c r="BP321" s="681"/>
      <c r="BQ321" s="681"/>
      <c r="BR321" s="681"/>
      <c r="BS321" s="681"/>
      <c r="BT321" s="681"/>
      <c r="BU321" s="681"/>
      <c r="BV321" s="681"/>
      <c r="BW321" s="681"/>
      <c r="BX321" s="681"/>
      <c r="BY321" s="681"/>
    </row>
    <row r="322" spans="2:77" ht="19.5" customHeight="1">
      <c r="B322" s="600"/>
      <c r="C322" s="500" t="s">
        <v>1748</v>
      </c>
      <c r="D322" s="528"/>
      <c r="E322" s="528"/>
      <c r="F322" s="529"/>
      <c r="G322" s="530" t="s">
        <v>1749</v>
      </c>
      <c r="H322" s="530"/>
      <c r="I322" s="391" t="s">
        <v>883</v>
      </c>
      <c r="J322" s="687">
        <f t="shared" ref="J322:K326" si="494">N322+AD322+AT322+BJ322</f>
        <v>3194.5</v>
      </c>
      <c r="K322" s="687">
        <f t="shared" si="494"/>
        <v>0</v>
      </c>
      <c r="L322" s="687">
        <f>IFERROR(K322-J322,"-")</f>
        <v>-3194.5</v>
      </c>
      <c r="M322" s="688">
        <f>IFERROR(K322/J322,"-")</f>
        <v>0</v>
      </c>
      <c r="N322" s="687">
        <f t="shared" ref="N322:O326" si="495">R322+V322+Z322</f>
        <v>831.8</v>
      </c>
      <c r="O322" s="687">
        <f t="shared" si="495"/>
        <v>0</v>
      </c>
      <c r="P322" s="687">
        <f>IFERROR(O322-N322,"-")</f>
        <v>-831.8</v>
      </c>
      <c r="Q322" s="688">
        <f>IFERROR(O322/N322,"-")</f>
        <v>0</v>
      </c>
      <c r="R322" s="687">
        <f>'4. ГПП-УЗПКТ-СЗСК'!W130+'4. ГПП-УЗПКТ-СЗСК'!W131</f>
        <v>288</v>
      </c>
      <c r="S322" s="687">
        <f>'4. ГПП-УЗПКТ-СЗСК'!Y130+'4. ГПП-УЗПКТ-СЗСК'!Y131</f>
        <v>0</v>
      </c>
      <c r="T322" s="687">
        <f>IFERROR(S322-R322,"-")</f>
        <v>-288</v>
      </c>
      <c r="U322" s="688">
        <f>IFERROR(S322/R322,"-")</f>
        <v>0</v>
      </c>
      <c r="V322" s="687">
        <f>'4. ГПП-УЗПКТ-СЗСК'!AC130+'4. ГПП-УЗПКТ-СЗСК'!AC131</f>
        <v>258.8</v>
      </c>
      <c r="W322" s="687">
        <f>'4. ГПП-УЗПКТ-СЗСК'!AE130+'4. ГПП-УЗПКТ-СЗСК'!AE131</f>
        <v>0</v>
      </c>
      <c r="X322" s="687">
        <f>IFERROR(W322-V322,"-")</f>
        <v>-258.8</v>
      </c>
      <c r="Y322" s="688">
        <f>IFERROR(W322/V322,"-")</f>
        <v>0</v>
      </c>
      <c r="Z322" s="687">
        <f>'4. ГПП-УЗПКТ-СЗСК'!AI130+'4. ГПП-УЗПКТ-СЗСК'!AI131</f>
        <v>285</v>
      </c>
      <c r="AA322" s="687">
        <f>'4. ГПП-УЗПКТ-СЗСК'!AK130+'4. ГПП-УЗПКТ-СЗСК'!AK131</f>
        <v>0</v>
      </c>
      <c r="AB322" s="687">
        <f>IFERROR(AA322-Z322,"-")</f>
        <v>-285</v>
      </c>
      <c r="AC322" s="688">
        <f>IFERROR(AA322/Z322,"-")</f>
        <v>0</v>
      </c>
      <c r="AD322" s="687">
        <f t="shared" ref="AD322:AE326" si="496">AH322+AL322+AP322</f>
        <v>826.69999999999993</v>
      </c>
      <c r="AE322" s="687">
        <f t="shared" si="496"/>
        <v>0</v>
      </c>
      <c r="AF322" s="687">
        <f>IFERROR(AE322-AD322,"-")</f>
        <v>-826.69999999999993</v>
      </c>
      <c r="AG322" s="688">
        <f>IFERROR(AE322/AD322,"-")</f>
        <v>0</v>
      </c>
      <c r="AH322" s="687">
        <f>'4. ГПП-УЗПКТ-СЗСК'!AU130+'4. ГПП-УЗПКТ-СЗСК'!AU131</f>
        <v>283.89999999999998</v>
      </c>
      <c r="AI322" s="687">
        <f>'4. ГПП-УЗПКТ-СЗСК'!AW130+'4. ГПП-УЗПКТ-СЗСК'!AW131</f>
        <v>0</v>
      </c>
      <c r="AJ322" s="687">
        <f>IFERROR(AI322-AH322,"-")</f>
        <v>-283.89999999999998</v>
      </c>
      <c r="AK322" s="688">
        <f>IFERROR(AI322/AH322,"-")</f>
        <v>0</v>
      </c>
      <c r="AL322" s="687">
        <f>'4. ГПП-УЗПКТ-СЗСК'!BA130+'4. ГПП-УЗПКТ-СЗСК'!BA131</f>
        <v>279.89999999999998</v>
      </c>
      <c r="AM322" s="687">
        <f>'4. ГПП-УЗПКТ-СЗСК'!BC130+'4. ГПП-УЗПКТ-СЗСК'!BC131</f>
        <v>0</v>
      </c>
      <c r="AN322" s="687">
        <f>IFERROR(AM322-AL322,"-")</f>
        <v>-279.89999999999998</v>
      </c>
      <c r="AO322" s="688">
        <f>IFERROR(AM322/AL322,"-")</f>
        <v>0</v>
      </c>
      <c r="AP322" s="687">
        <f>'4. ГПП-УЗПКТ-СЗСК'!BG130+'4. ГПП-УЗПКТ-СЗСК'!BG131</f>
        <v>262.89999999999998</v>
      </c>
      <c r="AQ322" s="687">
        <f>'4. ГПП-УЗПКТ-СЗСК'!BI130+'4. ГПП-УЗПКТ-СЗСК'!BI131</f>
        <v>0</v>
      </c>
      <c r="AR322" s="687">
        <f>IFERROR(AQ322-AP322,"-")</f>
        <v>-262.89999999999998</v>
      </c>
      <c r="AS322" s="688">
        <f>IFERROR(AQ322/AP322,"-")</f>
        <v>0</v>
      </c>
      <c r="AT322" s="687">
        <f t="shared" ref="AT322:AU326" si="497">AX322+BB322+BF322</f>
        <v>711.2</v>
      </c>
      <c r="AU322" s="687">
        <f t="shared" si="497"/>
        <v>0</v>
      </c>
      <c r="AV322" s="687">
        <f>IFERROR(AU322-AT322,"-")</f>
        <v>-711.2</v>
      </c>
      <c r="AW322" s="688">
        <f>IFERROR(AU322/AT322,"-")</f>
        <v>0</v>
      </c>
      <c r="AX322" s="687">
        <f>'4. ГПП-УЗПКТ-СЗСК'!BS130+'4. ГПП-УЗПКТ-СЗСК'!BS131</f>
        <v>205.6</v>
      </c>
      <c r="AY322" s="687">
        <f>'4. ГПП-УЗПКТ-СЗСК'!BU130+'4. ГПП-УЗПКТ-СЗСК'!BU131</f>
        <v>0</v>
      </c>
      <c r="AZ322" s="687">
        <f>IFERROR(AY322-AX322,"-")</f>
        <v>-205.6</v>
      </c>
      <c r="BA322" s="688">
        <f>IFERROR(AY322/AX322,"-")</f>
        <v>0</v>
      </c>
      <c r="BB322" s="687">
        <f>'4. ГПП-УЗПКТ-СЗСК'!BY130+'4. ГПП-УЗПКТ-СЗСК'!BY131</f>
        <v>247.9</v>
      </c>
      <c r="BC322" s="687">
        <f>'4. ГПП-УЗПКТ-СЗСК'!CA130+'4. ГПП-УЗПКТ-СЗСК'!CA131</f>
        <v>0</v>
      </c>
      <c r="BD322" s="687">
        <f>IFERROR(BC322-BB322,"-")</f>
        <v>-247.9</v>
      </c>
      <c r="BE322" s="688">
        <f>IFERROR(BC322/BB322,"-")</f>
        <v>0</v>
      </c>
      <c r="BF322" s="687">
        <f>'4. ГПП-УЗПКТ-СЗСК'!CE130+'4. ГПП-УЗПКТ-СЗСК'!CE131</f>
        <v>257.7</v>
      </c>
      <c r="BG322" s="687">
        <f>'4. ГПП-УЗПКТ-СЗСК'!CG130+'4. ГПП-УЗПКТ-СЗСК'!CG131</f>
        <v>0</v>
      </c>
      <c r="BH322" s="687">
        <f>IFERROR(BG322-BF322,"-")</f>
        <v>-257.7</v>
      </c>
      <c r="BI322" s="688">
        <f>IFERROR(BG322/BF322,"-")</f>
        <v>0</v>
      </c>
      <c r="BJ322" s="687">
        <f t="shared" ref="BJ322:BK326" si="498">BN322+BR322+BV322</f>
        <v>824.8</v>
      </c>
      <c r="BK322" s="687">
        <f t="shared" si="498"/>
        <v>0</v>
      </c>
      <c r="BL322" s="687">
        <f>IFERROR(BK322-BJ322,"-")</f>
        <v>-824.8</v>
      </c>
      <c r="BM322" s="688">
        <f>IFERROR(BK322/BJ322,"-")</f>
        <v>0</v>
      </c>
      <c r="BN322" s="687">
        <f>'4. ГПП-УЗПКТ-СЗСК'!CQ130+'4. ГПП-УЗПКТ-СЗСК'!CQ131</f>
        <v>277</v>
      </c>
      <c r="BO322" s="687">
        <f>'4. ГПП-УЗПКТ-СЗСК'!CS130+'4. ГПП-УЗПКТ-СЗСК'!CS131</f>
        <v>0</v>
      </c>
      <c r="BP322" s="687">
        <f>IFERROR(BO322-BN322,"-")</f>
        <v>-277</v>
      </c>
      <c r="BQ322" s="688">
        <f>IFERROR(BO322/BN322,"-")</f>
        <v>0</v>
      </c>
      <c r="BR322" s="687">
        <f>'4. ГПП-УЗПКТ-СЗСК'!CW130+'4. ГПП-УЗПКТ-СЗСК'!CW131</f>
        <v>269</v>
      </c>
      <c r="BS322" s="687">
        <f>'4. ГПП-УЗПКТ-СЗСК'!CY130+'4. ГПП-УЗПКТ-СЗСК'!CY131</f>
        <v>0</v>
      </c>
      <c r="BT322" s="687">
        <f>IFERROR(BS322-BR322,"-")</f>
        <v>-269</v>
      </c>
      <c r="BU322" s="688">
        <f>IFERROR(BS322/BR322,"-")</f>
        <v>0</v>
      </c>
      <c r="BV322" s="687">
        <f>'4. ГПП-УЗПКТ-СЗСК'!DC130+'4. ГПП-УЗПКТ-СЗСК'!DC131</f>
        <v>278.79999999999995</v>
      </c>
      <c r="BW322" s="687">
        <f>'4. ГПП-УЗПКТ-СЗСК'!DE130+'4. ГПП-УЗПКТ-СЗСК'!DE131</f>
        <v>0</v>
      </c>
      <c r="BX322" s="687">
        <f>IFERROR(BW322-BV322,"-")</f>
        <v>-278.79999999999995</v>
      </c>
      <c r="BY322" s="688">
        <f>IFERROR(BW322/BV322,"-")</f>
        <v>0</v>
      </c>
    </row>
    <row r="323" spans="2:77" ht="18.75" customHeight="1">
      <c r="B323" s="600"/>
      <c r="C323" s="380" t="s">
        <v>1690</v>
      </c>
      <c r="D323" s="528"/>
      <c r="E323" s="528"/>
      <c r="F323" s="529"/>
      <c r="G323" s="530" t="s">
        <v>342</v>
      </c>
      <c r="H323" s="530"/>
      <c r="I323" s="391" t="s">
        <v>883</v>
      </c>
      <c r="J323" s="687">
        <f t="shared" si="494"/>
        <v>180.10000000000002</v>
      </c>
      <c r="K323" s="687">
        <f t="shared" si="494"/>
        <v>0</v>
      </c>
      <c r="L323" s="687">
        <f>IFERROR(K323-J323,"-")</f>
        <v>-180.10000000000002</v>
      </c>
      <c r="M323" s="688">
        <f>IFERROR(K323/J323,"-")</f>
        <v>0</v>
      </c>
      <c r="N323" s="687">
        <f t="shared" si="495"/>
        <v>46.2</v>
      </c>
      <c r="O323" s="687">
        <f t="shared" si="495"/>
        <v>0</v>
      </c>
      <c r="P323" s="687">
        <f>IFERROR(O323-N323,"-")</f>
        <v>-46.2</v>
      </c>
      <c r="Q323" s="688">
        <f>IFERROR(O323/N323,"-")</f>
        <v>0</v>
      </c>
      <c r="R323" s="687">
        <f>'4. ГПП-УЗПКТ-СЗСК'!W130</f>
        <v>15.9</v>
      </c>
      <c r="S323" s="687">
        <f>'4. ГПП-УЗПКТ-СЗСК'!Y130</f>
        <v>0</v>
      </c>
      <c r="T323" s="687">
        <f>IFERROR(S323-R323,"-")</f>
        <v>-15.9</v>
      </c>
      <c r="U323" s="688">
        <f>IFERROR(S323/R323,"-")</f>
        <v>0</v>
      </c>
      <c r="V323" s="687">
        <f>'4. ГПП-УЗПКТ-СЗСК'!AC130</f>
        <v>14.4</v>
      </c>
      <c r="W323" s="687">
        <f>'4. ГПП-УЗПКТ-СЗСК'!AE130</f>
        <v>0</v>
      </c>
      <c r="X323" s="687">
        <f>IFERROR(W323-V323,"-")</f>
        <v>-14.4</v>
      </c>
      <c r="Y323" s="688">
        <f>IFERROR(W323/V323,"-")</f>
        <v>0</v>
      </c>
      <c r="Z323" s="687">
        <f>'4. ГПП-УЗПКТ-СЗСК'!AI130</f>
        <v>15.9</v>
      </c>
      <c r="AA323" s="687">
        <f>'4. ГПП-УЗПКТ-СЗСК'!AK130</f>
        <v>0</v>
      </c>
      <c r="AB323" s="687">
        <f>IFERROR(AA323-Z323,"-")</f>
        <v>-15.9</v>
      </c>
      <c r="AC323" s="688">
        <f>IFERROR(AA323/Z323,"-")</f>
        <v>0</v>
      </c>
      <c r="AD323" s="687">
        <f t="shared" si="496"/>
        <v>39.5</v>
      </c>
      <c r="AE323" s="687">
        <f t="shared" si="496"/>
        <v>0</v>
      </c>
      <c r="AF323" s="687">
        <f>IFERROR(AE323-AD323,"-")</f>
        <v>-39.5</v>
      </c>
      <c r="AG323" s="688">
        <f>IFERROR(AE323/AD323,"-")</f>
        <v>0</v>
      </c>
      <c r="AH323" s="687">
        <f>'4. ГПП-УЗПКТ-СЗСК'!AU130</f>
        <v>15.4</v>
      </c>
      <c r="AI323" s="687">
        <f>'4. ГПП-УЗПКТ-СЗСК'!AW130</f>
        <v>0</v>
      </c>
      <c r="AJ323" s="687">
        <f>IFERROR(AI323-AH323,"-")</f>
        <v>-15.4</v>
      </c>
      <c r="AK323" s="688">
        <f>IFERROR(AI323/AH323,"-")</f>
        <v>0</v>
      </c>
      <c r="AL323" s="687">
        <f>'4. ГПП-УЗПКТ-СЗСК'!BA130</f>
        <v>8.6999999999999993</v>
      </c>
      <c r="AM323" s="687">
        <f>'4. ГПП-УЗПКТ-СЗСК'!BC130</f>
        <v>0</v>
      </c>
      <c r="AN323" s="687">
        <f>IFERROR(AM323-AL323,"-")</f>
        <v>-8.6999999999999993</v>
      </c>
      <c r="AO323" s="688">
        <f>IFERROR(AM323/AL323,"-")</f>
        <v>0</v>
      </c>
      <c r="AP323" s="687">
        <f>'4. ГПП-УЗПКТ-СЗСК'!BG130</f>
        <v>15.4</v>
      </c>
      <c r="AQ323" s="687">
        <f>'4. ГПП-УЗПКТ-СЗСК'!BI130</f>
        <v>0</v>
      </c>
      <c r="AR323" s="687">
        <f>IFERROR(AQ323-AP323,"-")</f>
        <v>-15.4</v>
      </c>
      <c r="AS323" s="688">
        <f>IFERROR(AQ323/AP323,"-")</f>
        <v>0</v>
      </c>
      <c r="AT323" s="687">
        <f t="shared" si="497"/>
        <v>47.2</v>
      </c>
      <c r="AU323" s="687">
        <f t="shared" si="497"/>
        <v>0</v>
      </c>
      <c r="AV323" s="687">
        <f>IFERROR(AU323-AT323,"-")</f>
        <v>-47.2</v>
      </c>
      <c r="AW323" s="688">
        <f>IFERROR(AU323/AT323,"-")</f>
        <v>0</v>
      </c>
      <c r="AX323" s="687">
        <f>'4. ГПП-УЗПКТ-СЗСК'!BS130</f>
        <v>15.9</v>
      </c>
      <c r="AY323" s="687">
        <f>'4. ГПП-УЗПКТ-СЗСК'!BU130</f>
        <v>0</v>
      </c>
      <c r="AZ323" s="687">
        <f>IFERROR(AY323-AX323,"-")</f>
        <v>-15.9</v>
      </c>
      <c r="BA323" s="688">
        <f>IFERROR(AY323/AX323,"-")</f>
        <v>0</v>
      </c>
      <c r="BB323" s="687">
        <f>'4. ГПП-УЗПКТ-СЗСК'!BY130</f>
        <v>15.9</v>
      </c>
      <c r="BC323" s="687">
        <f>'4. ГПП-УЗПКТ-СЗСК'!CA130</f>
        <v>0</v>
      </c>
      <c r="BD323" s="687">
        <f>IFERROR(BC323-BB323,"-")</f>
        <v>-15.9</v>
      </c>
      <c r="BE323" s="688">
        <f>IFERROR(BC323/BB323,"-")</f>
        <v>0</v>
      </c>
      <c r="BF323" s="687">
        <f>'4. ГПП-УЗПКТ-СЗСК'!CE130</f>
        <v>15.4</v>
      </c>
      <c r="BG323" s="687">
        <f>'4. ГПП-УЗПКТ-СЗСК'!CG130</f>
        <v>0</v>
      </c>
      <c r="BH323" s="687">
        <f>IFERROR(BG323-BF323,"-")</f>
        <v>-15.4</v>
      </c>
      <c r="BI323" s="688">
        <f>IFERROR(BG323/BF323,"-")</f>
        <v>0</v>
      </c>
      <c r="BJ323" s="687">
        <f t="shared" si="498"/>
        <v>47.2</v>
      </c>
      <c r="BK323" s="687">
        <f t="shared" si="498"/>
        <v>0</v>
      </c>
      <c r="BL323" s="687">
        <f>IFERROR(BK323-BJ323,"-")</f>
        <v>-47.2</v>
      </c>
      <c r="BM323" s="688">
        <f>IFERROR(BK323/BJ323,"-")</f>
        <v>0</v>
      </c>
      <c r="BN323" s="687">
        <f>'4. ГПП-УЗПКТ-СЗСК'!CQ130</f>
        <v>15.9</v>
      </c>
      <c r="BO323" s="687">
        <f>'4. ГПП-УЗПКТ-СЗСК'!CS130</f>
        <v>0</v>
      </c>
      <c r="BP323" s="687">
        <f>IFERROR(BO323-BN323,"-")</f>
        <v>-15.9</v>
      </c>
      <c r="BQ323" s="688">
        <f>IFERROR(BO323/BN323,"-")</f>
        <v>0</v>
      </c>
      <c r="BR323" s="687">
        <f>'4. ГПП-УЗПКТ-СЗСК'!CW130</f>
        <v>15.4</v>
      </c>
      <c r="BS323" s="687">
        <f>'4. ГПП-УЗПКТ-СЗСК'!CY130</f>
        <v>0</v>
      </c>
      <c r="BT323" s="687">
        <f>IFERROR(BS323-BR323,"-")</f>
        <v>-15.4</v>
      </c>
      <c r="BU323" s="688">
        <f>IFERROR(BS323/BR323,"-")</f>
        <v>0</v>
      </c>
      <c r="BV323" s="687">
        <f>'4. ГПП-УЗПКТ-СЗСК'!DC130</f>
        <v>15.9</v>
      </c>
      <c r="BW323" s="687">
        <f>'4. ГПП-УЗПКТ-СЗСК'!DE130</f>
        <v>0</v>
      </c>
      <c r="BX323" s="687">
        <f>IFERROR(BW323-BV323,"-")</f>
        <v>-15.9</v>
      </c>
      <c r="BY323" s="688">
        <f>IFERROR(BW323/BV323,"-")</f>
        <v>0</v>
      </c>
    </row>
    <row r="324" spans="2:77" ht="18.75" customHeight="1">
      <c r="B324" s="600"/>
      <c r="C324" s="380" t="s">
        <v>1692</v>
      </c>
      <c r="D324" s="528"/>
      <c r="E324" s="528"/>
      <c r="F324" s="529"/>
      <c r="G324" s="530" t="s">
        <v>343</v>
      </c>
      <c r="H324" s="530"/>
      <c r="I324" s="391" t="s">
        <v>883</v>
      </c>
      <c r="J324" s="687">
        <f t="shared" si="494"/>
        <v>3014.4</v>
      </c>
      <c r="K324" s="687">
        <f t="shared" si="494"/>
        <v>0</v>
      </c>
      <c r="L324" s="687">
        <f>IFERROR(K324-J324,"-")</f>
        <v>-3014.4</v>
      </c>
      <c r="M324" s="688">
        <f>IFERROR(K324/J324,"-")</f>
        <v>0</v>
      </c>
      <c r="N324" s="687">
        <f t="shared" si="495"/>
        <v>785.6</v>
      </c>
      <c r="O324" s="687">
        <f t="shared" si="495"/>
        <v>0</v>
      </c>
      <c r="P324" s="687">
        <f>IFERROR(O324-N324,"-")</f>
        <v>-785.6</v>
      </c>
      <c r="Q324" s="688">
        <f>IFERROR(O324/N324,"-")</f>
        <v>0</v>
      </c>
      <c r="R324" s="687">
        <f>'4. ГПП-УЗПКТ-СЗСК'!W131</f>
        <v>272.10000000000002</v>
      </c>
      <c r="S324" s="687">
        <f>'4. ГПП-УЗПКТ-СЗСК'!Y131</f>
        <v>0</v>
      </c>
      <c r="T324" s="687">
        <f>IFERROR(S324-R324,"-")</f>
        <v>-272.10000000000002</v>
      </c>
      <c r="U324" s="688">
        <f>IFERROR(S324/R324,"-")</f>
        <v>0</v>
      </c>
      <c r="V324" s="687">
        <f>'4. ГПП-УЗПКТ-СЗСК'!AC131</f>
        <v>244.4</v>
      </c>
      <c r="W324" s="687">
        <f>'4. ГПП-УЗПКТ-СЗСК'!AE131</f>
        <v>0</v>
      </c>
      <c r="X324" s="687">
        <f>IFERROR(W324-V324,"-")</f>
        <v>-244.4</v>
      </c>
      <c r="Y324" s="688">
        <f>IFERROR(W324/V324,"-")</f>
        <v>0</v>
      </c>
      <c r="Z324" s="687">
        <f>'4. ГПП-УЗПКТ-СЗСК'!AI131</f>
        <v>269.10000000000002</v>
      </c>
      <c r="AA324" s="687">
        <f>'4. ГПП-УЗПКТ-СЗСК'!AK131</f>
        <v>0</v>
      </c>
      <c r="AB324" s="687">
        <f>IFERROR(AA324-Z324,"-")</f>
        <v>-269.10000000000002</v>
      </c>
      <c r="AC324" s="688">
        <f>IFERROR(AA324/Z324,"-")</f>
        <v>0</v>
      </c>
      <c r="AD324" s="687">
        <f t="shared" si="496"/>
        <v>787.2</v>
      </c>
      <c r="AE324" s="687">
        <f t="shared" si="496"/>
        <v>0</v>
      </c>
      <c r="AF324" s="687">
        <f>IFERROR(AE324-AD324,"-")</f>
        <v>-787.2</v>
      </c>
      <c r="AG324" s="688">
        <f>IFERROR(AE324/AD324,"-")</f>
        <v>0</v>
      </c>
      <c r="AH324" s="687">
        <f>'4. ГПП-УЗПКТ-СЗСК'!AU131</f>
        <v>268.5</v>
      </c>
      <c r="AI324" s="687">
        <f>'4. ГПП-УЗПКТ-СЗСК'!AW131</f>
        <v>0</v>
      </c>
      <c r="AJ324" s="687">
        <f>IFERROR(AI324-AH324,"-")</f>
        <v>-268.5</v>
      </c>
      <c r="AK324" s="688">
        <f>IFERROR(AI324/AH324,"-")</f>
        <v>0</v>
      </c>
      <c r="AL324" s="687">
        <f>'4. ГПП-УЗПКТ-СЗСК'!BA131</f>
        <v>271.2</v>
      </c>
      <c r="AM324" s="687">
        <f>'4. ГПП-УЗПКТ-СЗСК'!BC131</f>
        <v>0</v>
      </c>
      <c r="AN324" s="687">
        <f>IFERROR(AM324-AL324,"-")</f>
        <v>-271.2</v>
      </c>
      <c r="AO324" s="688">
        <f>IFERROR(AM324/AL324,"-")</f>
        <v>0</v>
      </c>
      <c r="AP324" s="687">
        <f>'4. ГПП-УЗПКТ-СЗСК'!BG131</f>
        <v>247.5</v>
      </c>
      <c r="AQ324" s="687">
        <f>'4. ГПП-УЗПКТ-СЗСК'!BI131</f>
        <v>0</v>
      </c>
      <c r="AR324" s="687">
        <f>IFERROR(AQ324-AP324,"-")</f>
        <v>-247.5</v>
      </c>
      <c r="AS324" s="688">
        <f>IFERROR(AQ324/AP324,"-")</f>
        <v>0</v>
      </c>
      <c r="AT324" s="687">
        <f t="shared" si="497"/>
        <v>664</v>
      </c>
      <c r="AU324" s="687">
        <f t="shared" si="497"/>
        <v>0</v>
      </c>
      <c r="AV324" s="687">
        <f>IFERROR(AU324-AT324,"-")</f>
        <v>-664</v>
      </c>
      <c r="AW324" s="688">
        <f>IFERROR(AU324/AT324,"-")</f>
        <v>0</v>
      </c>
      <c r="AX324" s="687">
        <f>'4. ГПП-УЗПКТ-СЗСК'!BS131</f>
        <v>189.7</v>
      </c>
      <c r="AY324" s="687">
        <f>'4. ГПП-УЗПКТ-СЗСК'!BU131</f>
        <v>0</v>
      </c>
      <c r="AZ324" s="687">
        <f>IFERROR(AY324-AX324,"-")</f>
        <v>-189.7</v>
      </c>
      <c r="BA324" s="688">
        <f>IFERROR(AY324/AX324,"-")</f>
        <v>0</v>
      </c>
      <c r="BB324" s="687">
        <f>'4. ГПП-УЗПКТ-СЗСК'!BY131</f>
        <v>232</v>
      </c>
      <c r="BC324" s="687">
        <f>'4. ГПП-УЗПКТ-СЗСК'!CA131</f>
        <v>0</v>
      </c>
      <c r="BD324" s="687">
        <f>IFERROR(BC324-BB324,"-")</f>
        <v>-232</v>
      </c>
      <c r="BE324" s="688">
        <f>IFERROR(BC324/BB324,"-")</f>
        <v>0</v>
      </c>
      <c r="BF324" s="687">
        <f>'4. ГПП-УЗПКТ-СЗСК'!CE131</f>
        <v>242.3</v>
      </c>
      <c r="BG324" s="687">
        <f>'4. ГПП-УЗПКТ-СЗСК'!CG131</f>
        <v>0</v>
      </c>
      <c r="BH324" s="687">
        <f>IFERROR(BG324-BF324,"-")</f>
        <v>-242.3</v>
      </c>
      <c r="BI324" s="688">
        <f>IFERROR(BG324/BF324,"-")</f>
        <v>0</v>
      </c>
      <c r="BJ324" s="687">
        <f t="shared" si="498"/>
        <v>777.6</v>
      </c>
      <c r="BK324" s="687">
        <f t="shared" si="498"/>
        <v>0</v>
      </c>
      <c r="BL324" s="687">
        <f>IFERROR(BK324-BJ324,"-")</f>
        <v>-777.6</v>
      </c>
      <c r="BM324" s="688">
        <f>IFERROR(BK324/BJ324,"-")</f>
        <v>0</v>
      </c>
      <c r="BN324" s="687">
        <f>'4. ГПП-УЗПКТ-СЗСК'!CQ131</f>
        <v>261.10000000000002</v>
      </c>
      <c r="BO324" s="687">
        <f>'4. ГПП-УЗПКТ-СЗСК'!CS131</f>
        <v>0</v>
      </c>
      <c r="BP324" s="687">
        <f>IFERROR(BO324-BN324,"-")</f>
        <v>-261.10000000000002</v>
      </c>
      <c r="BQ324" s="688">
        <f>IFERROR(BO324/BN324,"-")</f>
        <v>0</v>
      </c>
      <c r="BR324" s="687">
        <f>'4. ГПП-УЗПКТ-СЗСК'!CW131</f>
        <v>253.6</v>
      </c>
      <c r="BS324" s="687">
        <f>'4. ГПП-УЗПКТ-СЗСК'!CY131</f>
        <v>0</v>
      </c>
      <c r="BT324" s="687">
        <f>IFERROR(BS324-BR324,"-")</f>
        <v>-253.6</v>
      </c>
      <c r="BU324" s="688">
        <f>IFERROR(BS324/BR324,"-")</f>
        <v>0</v>
      </c>
      <c r="BV324" s="687">
        <f>'4. ГПП-УЗПКТ-СЗСК'!DC131</f>
        <v>262.89999999999998</v>
      </c>
      <c r="BW324" s="687">
        <f>'4. ГПП-УЗПКТ-СЗСК'!DE131</f>
        <v>0</v>
      </c>
      <c r="BX324" s="687">
        <f>IFERROR(BW324-BV324,"-")</f>
        <v>-262.89999999999998</v>
      </c>
      <c r="BY324" s="688">
        <f>IFERROR(BW324/BV324,"-")</f>
        <v>0</v>
      </c>
    </row>
    <row r="325" spans="2:77" ht="19.5" customHeight="1">
      <c r="B325" s="600"/>
      <c r="C325" s="500" t="s">
        <v>1750</v>
      </c>
      <c r="D325" s="528"/>
      <c r="E325" s="528"/>
      <c r="F325" s="529"/>
      <c r="G325" s="530" t="s">
        <v>1751</v>
      </c>
      <c r="H325" s="530"/>
      <c r="I325" s="391" t="s">
        <v>883</v>
      </c>
      <c r="J325" s="687">
        <f t="shared" si="494"/>
        <v>1714.4</v>
      </c>
      <c r="K325" s="687">
        <f t="shared" si="494"/>
        <v>0</v>
      </c>
      <c r="L325" s="687">
        <f>IFERROR(K325-J325,"-")</f>
        <v>-1714.4</v>
      </c>
      <c r="M325" s="688">
        <f>IFERROR(K325/J325,"-")</f>
        <v>0</v>
      </c>
      <c r="N325" s="687">
        <f t="shared" si="495"/>
        <v>434.90000000000003</v>
      </c>
      <c r="O325" s="687">
        <f t="shared" si="495"/>
        <v>0</v>
      </c>
      <c r="P325" s="687">
        <f>IFERROR(O325-N325,"-")</f>
        <v>-434.90000000000003</v>
      </c>
      <c r="Q325" s="688">
        <f>IFERROR(O325/N325,"-")</f>
        <v>0</v>
      </c>
      <c r="R325" s="687">
        <f>'4. ГПП-УЗПКТ-СЗСК'!W133+'4. ГПП-УЗПКТ-СЗСК'!W135</f>
        <v>149.80000000000001</v>
      </c>
      <c r="S325" s="687">
        <f>'4. ГПП-УЗПКТ-СЗСК'!Y133+'4. ГПП-УЗПКТ-СЗСК'!Y135</f>
        <v>0</v>
      </c>
      <c r="T325" s="687">
        <f>IFERROR(S325-R325,"-")</f>
        <v>-149.80000000000001</v>
      </c>
      <c r="U325" s="688">
        <f>IFERROR(S325/R325,"-")</f>
        <v>0</v>
      </c>
      <c r="V325" s="687">
        <f>'4. ГПП-УЗПКТ-СЗСК'!AC133+'4. ГПП-УЗПКТ-СЗСК'!AC135</f>
        <v>135.30000000000001</v>
      </c>
      <c r="W325" s="687">
        <f>'4. ГПП-УЗПКТ-СЗСК'!AE133+'4. ГПП-УЗПКТ-СЗСК'!AE135</f>
        <v>0</v>
      </c>
      <c r="X325" s="687">
        <f>IFERROR(W325-V325,"-")</f>
        <v>-135.30000000000001</v>
      </c>
      <c r="Y325" s="688">
        <f>IFERROR(W325/V325,"-")</f>
        <v>0</v>
      </c>
      <c r="Z325" s="687">
        <f>'4. ГПП-УЗПКТ-СЗСК'!AI133+'4. ГПП-УЗПКТ-СЗСК'!AI135</f>
        <v>149.80000000000001</v>
      </c>
      <c r="AA325" s="687">
        <f>'4. ГПП-УЗПКТ-СЗСК'!AK133+'4. ГПП-УЗПКТ-СЗСК'!AK135</f>
        <v>0</v>
      </c>
      <c r="AB325" s="687">
        <f>IFERROR(AA325-Z325,"-")</f>
        <v>-149.80000000000001</v>
      </c>
      <c r="AC325" s="688">
        <f>IFERROR(AA325/Z325,"-")</f>
        <v>0</v>
      </c>
      <c r="AD325" s="687">
        <f t="shared" si="496"/>
        <v>432.6</v>
      </c>
      <c r="AE325" s="687">
        <f t="shared" si="496"/>
        <v>0</v>
      </c>
      <c r="AF325" s="687">
        <f>IFERROR(AE325-AD325,"-")</f>
        <v>-432.6</v>
      </c>
      <c r="AG325" s="688">
        <f>IFERROR(AE325/AD325,"-")</f>
        <v>0</v>
      </c>
      <c r="AH325" s="687">
        <f>'4. ГПП-УЗПКТ-СЗСК'!AU133+'4. ГПП-УЗПКТ-СЗСК'!AU135</f>
        <v>145</v>
      </c>
      <c r="AI325" s="687">
        <f>'4. ГПП-УЗПКТ-СЗСК'!AW133+'4. ГПП-УЗПКТ-СЗСК'!AW135</f>
        <v>0</v>
      </c>
      <c r="AJ325" s="687">
        <f>IFERROR(AI325-AH325,"-")</f>
        <v>-145</v>
      </c>
      <c r="AK325" s="688">
        <f>IFERROR(AI325/AH325,"-")</f>
        <v>0</v>
      </c>
      <c r="AL325" s="687">
        <f>'4. ГПП-УЗПКТ-СЗСК'!BA133+'4. ГПП-УЗПКТ-СЗСК'!BA135</f>
        <v>142.6</v>
      </c>
      <c r="AM325" s="687">
        <f>'4. ГПП-УЗПКТ-СЗСК'!BC133+'4. ГПП-УЗПКТ-СЗСК'!BC135</f>
        <v>0</v>
      </c>
      <c r="AN325" s="687">
        <f>IFERROR(AM325-AL325,"-")</f>
        <v>-142.6</v>
      </c>
      <c r="AO325" s="688">
        <f>IFERROR(AM325/AL325,"-")</f>
        <v>0</v>
      </c>
      <c r="AP325" s="687">
        <f>'4. ГПП-УЗПКТ-СЗСК'!BG133+'4. ГПП-УЗПКТ-СЗСК'!BG135</f>
        <v>145</v>
      </c>
      <c r="AQ325" s="687">
        <f>'4. ГПП-УЗПКТ-СЗСК'!BI133+'4. ГПП-УЗПКТ-СЗСК'!BI135</f>
        <v>0</v>
      </c>
      <c r="AR325" s="687">
        <f>IFERROR(AQ325-AP325,"-")</f>
        <v>-145</v>
      </c>
      <c r="AS325" s="688">
        <f>IFERROR(AQ325/AP325,"-")</f>
        <v>0</v>
      </c>
      <c r="AT325" s="687">
        <f t="shared" si="497"/>
        <v>402.3</v>
      </c>
      <c r="AU325" s="687">
        <f t="shared" si="497"/>
        <v>0</v>
      </c>
      <c r="AV325" s="687">
        <f>IFERROR(AU325-AT325,"-")</f>
        <v>-402.3</v>
      </c>
      <c r="AW325" s="688">
        <f>IFERROR(AU325/AT325,"-")</f>
        <v>0</v>
      </c>
      <c r="AX325" s="687">
        <f>'4. ГПП-УЗПКТ-СЗСК'!BS133+'4. ГПП-УЗПКТ-СЗСК'!BS135</f>
        <v>113</v>
      </c>
      <c r="AY325" s="687">
        <f>'4. ГПП-УЗПКТ-СЗСК'!BU133+'4. ГПП-УЗПКТ-СЗСК'!BU135</f>
        <v>0</v>
      </c>
      <c r="AZ325" s="687">
        <f>IFERROR(AY325-AX325,"-")</f>
        <v>-113</v>
      </c>
      <c r="BA325" s="688">
        <f>IFERROR(AY325/AX325,"-")</f>
        <v>0</v>
      </c>
      <c r="BB325" s="687">
        <f>'4. ГПП-УЗПКТ-СЗСК'!BY133+'4. ГПП-УЗПКТ-СЗСК'!BY135</f>
        <v>147</v>
      </c>
      <c r="BC325" s="687">
        <f>'4. ГПП-УЗПКТ-СЗСК'!CA133+'4. ГПП-УЗПКТ-СЗСК'!CA135</f>
        <v>0</v>
      </c>
      <c r="BD325" s="687">
        <f>IFERROR(BC325-BB325,"-")</f>
        <v>-147</v>
      </c>
      <c r="BE325" s="688">
        <f>IFERROR(BC325/BB325,"-")</f>
        <v>0</v>
      </c>
      <c r="BF325" s="687">
        <f>'4. ГПП-УЗПКТ-СЗСК'!CE133+'4. ГПП-УЗПКТ-СЗСК'!CE135</f>
        <v>142.30000000000001</v>
      </c>
      <c r="BG325" s="687">
        <f>'4. ГПП-УЗПКТ-СЗСК'!CG133+'4. ГПП-УЗПКТ-СЗСК'!CG135</f>
        <v>0</v>
      </c>
      <c r="BH325" s="687">
        <f>IFERROR(BG325-BF325,"-")</f>
        <v>-142.30000000000001</v>
      </c>
      <c r="BI325" s="688">
        <f>IFERROR(BG325/BF325,"-")</f>
        <v>0</v>
      </c>
      <c r="BJ325" s="687">
        <f t="shared" si="498"/>
        <v>444.6</v>
      </c>
      <c r="BK325" s="687">
        <f t="shared" si="498"/>
        <v>0</v>
      </c>
      <c r="BL325" s="687">
        <f>IFERROR(BK325-BJ325,"-")</f>
        <v>-444.6</v>
      </c>
      <c r="BM325" s="688">
        <f>IFERROR(BK325/BJ325,"-")</f>
        <v>0</v>
      </c>
      <c r="BN325" s="687">
        <f>'4. ГПП-УЗПКТ-СЗСК'!CQ133+'4. ГПП-УЗПКТ-СЗСК'!CQ135</f>
        <v>149.80000000000001</v>
      </c>
      <c r="BO325" s="687">
        <f>'4. ГПП-УЗПКТ-СЗСК'!CS133+'4. ГПП-УЗПКТ-СЗСК'!CS135</f>
        <v>0</v>
      </c>
      <c r="BP325" s="687">
        <f>IFERROR(BO325-BN325,"-")</f>
        <v>-149.80000000000001</v>
      </c>
      <c r="BQ325" s="688">
        <f>IFERROR(BO325/BN325,"-")</f>
        <v>0</v>
      </c>
      <c r="BR325" s="687">
        <f>'4. ГПП-УЗПКТ-СЗСК'!CW133+'4. ГПП-УЗПКТ-СЗСК'!CW135</f>
        <v>145</v>
      </c>
      <c r="BS325" s="687">
        <f>'4. ГПП-УЗПКТ-СЗСК'!CY133+'4. ГПП-УЗПКТ-СЗСК'!CY135</f>
        <v>0</v>
      </c>
      <c r="BT325" s="687">
        <f>IFERROR(BS325-BR325,"-")</f>
        <v>-145</v>
      </c>
      <c r="BU325" s="688">
        <f>IFERROR(BS325/BR325,"-")</f>
        <v>0</v>
      </c>
      <c r="BV325" s="687">
        <f>'4. ГПП-УЗПКТ-СЗСК'!DC133+'4. ГПП-УЗПКТ-СЗСК'!DC135</f>
        <v>149.80000000000001</v>
      </c>
      <c r="BW325" s="687">
        <f>'4. ГПП-УЗПКТ-СЗСК'!DE133+'4. ГПП-УЗПКТ-СЗСК'!DE135</f>
        <v>0</v>
      </c>
      <c r="BX325" s="687">
        <f>IFERROR(BW325-BV325,"-")</f>
        <v>-149.80000000000001</v>
      </c>
      <c r="BY325" s="688">
        <f>IFERROR(BW325/BV325,"-")</f>
        <v>0</v>
      </c>
    </row>
    <row r="326" spans="2:77" ht="18.75" customHeight="1">
      <c r="B326" s="600"/>
      <c r="C326" s="380" t="s">
        <v>1690</v>
      </c>
      <c r="D326" s="528"/>
      <c r="E326" s="528"/>
      <c r="F326" s="529"/>
      <c r="G326" s="530" t="s">
        <v>360</v>
      </c>
      <c r="H326" s="530"/>
      <c r="I326" s="391" t="s">
        <v>883</v>
      </c>
      <c r="J326" s="687">
        <f t="shared" si="494"/>
        <v>180.10000000000002</v>
      </c>
      <c r="K326" s="687">
        <f t="shared" si="494"/>
        <v>0</v>
      </c>
      <c r="L326" s="687">
        <f>IFERROR(K326-J326,"-")</f>
        <v>-180.10000000000002</v>
      </c>
      <c r="M326" s="688">
        <f>IFERROR(K326/J326,"-")</f>
        <v>0</v>
      </c>
      <c r="N326" s="687">
        <f t="shared" si="495"/>
        <v>46.2</v>
      </c>
      <c r="O326" s="687">
        <f t="shared" si="495"/>
        <v>0</v>
      </c>
      <c r="P326" s="687">
        <f>IFERROR(O326-N326,"-")</f>
        <v>-46.2</v>
      </c>
      <c r="Q326" s="688">
        <f>IFERROR(O326/N326,"-")</f>
        <v>0</v>
      </c>
      <c r="R326" s="687">
        <f>'4. ГПП-УЗПКТ-СЗСК'!W133</f>
        <v>15.9</v>
      </c>
      <c r="S326" s="687">
        <f>'4. ГПП-УЗПКТ-СЗСК'!Y133</f>
        <v>0</v>
      </c>
      <c r="T326" s="687">
        <f>IFERROR(S326-R326,"-")</f>
        <v>-15.9</v>
      </c>
      <c r="U326" s="688">
        <f>IFERROR(S326/R326,"-")</f>
        <v>0</v>
      </c>
      <c r="V326" s="687">
        <f>'4. ГПП-УЗПКТ-СЗСК'!AC133</f>
        <v>14.4</v>
      </c>
      <c r="W326" s="687">
        <f>'4. ГПП-УЗПКТ-СЗСК'!AE133</f>
        <v>0</v>
      </c>
      <c r="X326" s="687">
        <f>IFERROR(W326-V326,"-")</f>
        <v>-14.4</v>
      </c>
      <c r="Y326" s="688">
        <f>IFERROR(W326/V326,"-")</f>
        <v>0</v>
      </c>
      <c r="Z326" s="687">
        <f>'4. ГПП-УЗПКТ-СЗСК'!AI133</f>
        <v>15.9</v>
      </c>
      <c r="AA326" s="687">
        <f>'4. ГПП-УЗПКТ-СЗСК'!AK133</f>
        <v>0</v>
      </c>
      <c r="AB326" s="687">
        <f>IFERROR(AA326-Z326,"-")</f>
        <v>-15.9</v>
      </c>
      <c r="AC326" s="688">
        <f>IFERROR(AA326/Z326,"-")</f>
        <v>0</v>
      </c>
      <c r="AD326" s="687">
        <f t="shared" si="496"/>
        <v>39.5</v>
      </c>
      <c r="AE326" s="687">
        <f t="shared" si="496"/>
        <v>0</v>
      </c>
      <c r="AF326" s="687">
        <f>IFERROR(AE326-AD326,"-")</f>
        <v>-39.5</v>
      </c>
      <c r="AG326" s="688">
        <f>IFERROR(AE326/AD326,"-")</f>
        <v>0</v>
      </c>
      <c r="AH326" s="687">
        <f>'4. ГПП-УЗПКТ-СЗСК'!AU133</f>
        <v>15.4</v>
      </c>
      <c r="AI326" s="687">
        <f>'4. ГПП-УЗПКТ-СЗСК'!AW133</f>
        <v>0</v>
      </c>
      <c r="AJ326" s="687">
        <f>IFERROR(AI326-AH326,"-")</f>
        <v>-15.4</v>
      </c>
      <c r="AK326" s="688">
        <f>IFERROR(AI326/AH326,"-")</f>
        <v>0</v>
      </c>
      <c r="AL326" s="687">
        <f>'4. ГПП-УЗПКТ-СЗСК'!BA133</f>
        <v>8.6999999999999993</v>
      </c>
      <c r="AM326" s="687">
        <f>'4. ГПП-УЗПКТ-СЗСК'!BC133</f>
        <v>0</v>
      </c>
      <c r="AN326" s="687">
        <f>IFERROR(AM326-AL326,"-")</f>
        <v>-8.6999999999999993</v>
      </c>
      <c r="AO326" s="688">
        <f>IFERROR(AM326/AL326,"-")</f>
        <v>0</v>
      </c>
      <c r="AP326" s="687">
        <f>'4. ГПП-УЗПКТ-СЗСК'!BG133</f>
        <v>15.4</v>
      </c>
      <c r="AQ326" s="687">
        <f>'4. ГПП-УЗПКТ-СЗСК'!BI133</f>
        <v>0</v>
      </c>
      <c r="AR326" s="687">
        <f>IFERROR(AQ326-AP326,"-")</f>
        <v>-15.4</v>
      </c>
      <c r="AS326" s="688">
        <f>IFERROR(AQ326/AP326,"-")</f>
        <v>0</v>
      </c>
      <c r="AT326" s="687">
        <f t="shared" si="497"/>
        <v>47.2</v>
      </c>
      <c r="AU326" s="687">
        <f t="shared" si="497"/>
        <v>0</v>
      </c>
      <c r="AV326" s="687">
        <f>IFERROR(AU326-AT326,"-")</f>
        <v>-47.2</v>
      </c>
      <c r="AW326" s="688">
        <f>IFERROR(AU326/AT326,"-")</f>
        <v>0</v>
      </c>
      <c r="AX326" s="687">
        <f>'4. ГПП-УЗПКТ-СЗСК'!BS133</f>
        <v>15.9</v>
      </c>
      <c r="AY326" s="687">
        <f>'4. ГПП-УЗПКТ-СЗСК'!BU133</f>
        <v>0</v>
      </c>
      <c r="AZ326" s="687">
        <f>IFERROR(AY326-AX326,"-")</f>
        <v>-15.9</v>
      </c>
      <c r="BA326" s="688">
        <f>IFERROR(AY326/AX326,"-")</f>
        <v>0</v>
      </c>
      <c r="BB326" s="687">
        <f>'4. ГПП-УЗПКТ-СЗСК'!BY133</f>
        <v>15.9</v>
      </c>
      <c r="BC326" s="687">
        <f>'4. ГПП-УЗПКТ-СЗСК'!CA133</f>
        <v>0</v>
      </c>
      <c r="BD326" s="687">
        <f>IFERROR(BC326-BB326,"-")</f>
        <v>-15.9</v>
      </c>
      <c r="BE326" s="688">
        <f>IFERROR(BC326/BB326,"-")</f>
        <v>0</v>
      </c>
      <c r="BF326" s="687">
        <f>'4. ГПП-УЗПКТ-СЗСК'!CE133</f>
        <v>15.4</v>
      </c>
      <c r="BG326" s="687">
        <f>'4. ГПП-УЗПКТ-СЗСК'!CG133</f>
        <v>0</v>
      </c>
      <c r="BH326" s="687">
        <f>IFERROR(BG326-BF326,"-")</f>
        <v>-15.4</v>
      </c>
      <c r="BI326" s="688">
        <f>IFERROR(BG326/BF326,"-")</f>
        <v>0</v>
      </c>
      <c r="BJ326" s="687">
        <f t="shared" si="498"/>
        <v>47.2</v>
      </c>
      <c r="BK326" s="687">
        <f t="shared" si="498"/>
        <v>0</v>
      </c>
      <c r="BL326" s="687">
        <f>IFERROR(BK326-BJ326,"-")</f>
        <v>-47.2</v>
      </c>
      <c r="BM326" s="688">
        <f>IFERROR(BK326/BJ326,"-")</f>
        <v>0</v>
      </c>
      <c r="BN326" s="687">
        <f>'4. ГПП-УЗПКТ-СЗСК'!CQ133</f>
        <v>15.9</v>
      </c>
      <c r="BO326" s="687">
        <f>'4. ГПП-УЗПКТ-СЗСК'!CS133</f>
        <v>0</v>
      </c>
      <c r="BP326" s="687">
        <f>IFERROR(BO326-BN326,"-")</f>
        <v>-15.9</v>
      </c>
      <c r="BQ326" s="688">
        <f>IFERROR(BO326/BN326,"-")</f>
        <v>0</v>
      </c>
      <c r="BR326" s="687">
        <f>'4. ГПП-УЗПКТ-СЗСК'!CW133</f>
        <v>15.4</v>
      </c>
      <c r="BS326" s="687">
        <f>'4. ГПП-УЗПКТ-СЗСК'!CY133</f>
        <v>0</v>
      </c>
      <c r="BT326" s="687">
        <f>IFERROR(BS326-BR326,"-")</f>
        <v>-15.4</v>
      </c>
      <c r="BU326" s="688">
        <f>IFERROR(BS326/BR326,"-")</f>
        <v>0</v>
      </c>
      <c r="BV326" s="687">
        <f>'4. ГПП-УЗПКТ-СЗСК'!DC133</f>
        <v>15.9</v>
      </c>
      <c r="BW326" s="687">
        <f>'4. ГПП-УЗПКТ-СЗСК'!DE133</f>
        <v>0</v>
      </c>
      <c r="BX326" s="687">
        <f>IFERROR(BW326-BV326,"-")</f>
        <v>-15.9</v>
      </c>
      <c r="BY326" s="688">
        <f>IFERROR(BW326/BV326,"-")</f>
        <v>0</v>
      </c>
    </row>
    <row r="327" spans="2:77" ht="18.75" customHeight="1">
      <c r="B327" s="600"/>
      <c r="C327" s="501" t="s">
        <v>1752</v>
      </c>
      <c r="D327" s="528"/>
      <c r="E327" s="528"/>
      <c r="F327" s="529"/>
      <c r="G327" s="530"/>
      <c r="H327" s="530"/>
      <c r="I327" s="391" t="s">
        <v>883</v>
      </c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81"/>
      <c r="AB327" s="681"/>
      <c r="AC327" s="681"/>
      <c r="AD327" s="681"/>
      <c r="AE327" s="681"/>
      <c r="AF327" s="681"/>
      <c r="AG327" s="681"/>
      <c r="AH327" s="681"/>
      <c r="AI327" s="681"/>
      <c r="AJ327" s="681"/>
      <c r="AK327" s="681"/>
      <c r="AL327" s="681"/>
      <c r="AM327" s="681"/>
      <c r="AN327" s="681"/>
      <c r="AO327" s="681"/>
      <c r="AP327" s="681"/>
      <c r="AQ327" s="681"/>
      <c r="AR327" s="681"/>
      <c r="AS327" s="681"/>
      <c r="AT327" s="681"/>
      <c r="AU327" s="681"/>
      <c r="AV327" s="681"/>
      <c r="AW327" s="681"/>
      <c r="AX327" s="681"/>
      <c r="AY327" s="681"/>
      <c r="AZ327" s="681"/>
      <c r="BA327" s="681"/>
      <c r="BB327" s="681"/>
      <c r="BC327" s="681"/>
      <c r="BD327" s="681"/>
      <c r="BE327" s="681"/>
      <c r="BF327" s="681"/>
      <c r="BG327" s="681"/>
      <c r="BH327" s="681"/>
      <c r="BI327" s="681"/>
      <c r="BJ327" s="681"/>
      <c r="BK327" s="681"/>
      <c r="BL327" s="681"/>
      <c r="BM327" s="681"/>
      <c r="BN327" s="681"/>
      <c r="BO327" s="681"/>
      <c r="BP327" s="681"/>
      <c r="BQ327" s="681"/>
      <c r="BR327" s="681"/>
      <c r="BS327" s="681"/>
      <c r="BT327" s="681"/>
      <c r="BU327" s="681"/>
      <c r="BV327" s="681"/>
      <c r="BW327" s="681"/>
      <c r="BX327" s="681"/>
      <c r="BY327" s="681"/>
    </row>
    <row r="328" spans="2:77" ht="18.75" customHeight="1">
      <c r="B328" s="600"/>
      <c r="C328" s="380" t="s">
        <v>1692</v>
      </c>
      <c r="D328" s="528"/>
      <c r="E328" s="528"/>
      <c r="F328" s="529"/>
      <c r="G328" s="530" t="s">
        <v>361</v>
      </c>
      <c r="H328" s="530"/>
      <c r="I328" s="391" t="s">
        <v>883</v>
      </c>
      <c r="J328" s="687">
        <f>N328+AD328+AT328+BJ328</f>
        <v>1534.3000000000002</v>
      </c>
      <c r="K328" s="687">
        <f>O328+AE328+AU328+BK328</f>
        <v>0</v>
      </c>
      <c r="L328" s="687">
        <f>IFERROR(K328-J328,"-")</f>
        <v>-1534.3000000000002</v>
      </c>
      <c r="M328" s="688">
        <f>IFERROR(K328/J328,"-")</f>
        <v>0</v>
      </c>
      <c r="N328" s="687">
        <f>R328+V328+Z328</f>
        <v>388.70000000000005</v>
      </c>
      <c r="O328" s="687">
        <f>S328+W328+AA328</f>
        <v>0</v>
      </c>
      <c r="P328" s="687">
        <f>IFERROR(O328-N328,"-")</f>
        <v>-388.70000000000005</v>
      </c>
      <c r="Q328" s="688">
        <f>IFERROR(O328/N328,"-")</f>
        <v>0</v>
      </c>
      <c r="R328" s="687">
        <f>'4. ГПП-УЗПКТ-СЗСК'!W135</f>
        <v>133.9</v>
      </c>
      <c r="S328" s="687">
        <f>'4. ГПП-УЗПКТ-СЗСК'!Y135</f>
        <v>0</v>
      </c>
      <c r="T328" s="687">
        <f>IFERROR(S328-R328,"-")</f>
        <v>-133.9</v>
      </c>
      <c r="U328" s="688">
        <f>IFERROR(S328/R328,"-")</f>
        <v>0</v>
      </c>
      <c r="V328" s="687">
        <f>'4. ГПП-УЗПКТ-СЗСК'!AC135</f>
        <v>120.9</v>
      </c>
      <c r="W328" s="687">
        <f>'4. ГПП-УЗПКТ-СЗСК'!AE135</f>
        <v>0</v>
      </c>
      <c r="X328" s="687">
        <f>IFERROR(W328-V328,"-")</f>
        <v>-120.9</v>
      </c>
      <c r="Y328" s="688">
        <f>IFERROR(W328/V328,"-")</f>
        <v>0</v>
      </c>
      <c r="Z328" s="687">
        <f>'4. ГПП-УЗПКТ-СЗСК'!AI135</f>
        <v>133.9</v>
      </c>
      <c r="AA328" s="687">
        <f>'4. ГПП-УЗПКТ-СЗСК'!AK135</f>
        <v>0</v>
      </c>
      <c r="AB328" s="687">
        <f>IFERROR(AA328-Z328,"-")</f>
        <v>-133.9</v>
      </c>
      <c r="AC328" s="688">
        <f>IFERROR(AA328/Z328,"-")</f>
        <v>0</v>
      </c>
      <c r="AD328" s="687">
        <f>AH328+AL328+AP328</f>
        <v>393.1</v>
      </c>
      <c r="AE328" s="687">
        <f>AI328+AM328+AQ328</f>
        <v>0</v>
      </c>
      <c r="AF328" s="687">
        <f>IFERROR(AE328-AD328,"-")</f>
        <v>-393.1</v>
      </c>
      <c r="AG328" s="688">
        <f>IFERROR(AE328/AD328,"-")</f>
        <v>0</v>
      </c>
      <c r="AH328" s="687">
        <f>'4. ГПП-УЗПКТ-СЗСК'!AU135</f>
        <v>129.6</v>
      </c>
      <c r="AI328" s="687">
        <f>'4. ГПП-УЗПКТ-СЗСК'!AW135</f>
        <v>0</v>
      </c>
      <c r="AJ328" s="687">
        <f>IFERROR(AI328-AH328,"-")</f>
        <v>-129.6</v>
      </c>
      <c r="AK328" s="688">
        <f>IFERROR(AI328/AH328,"-")</f>
        <v>0</v>
      </c>
      <c r="AL328" s="687">
        <f>'4. ГПП-УЗПКТ-СЗСК'!BA135</f>
        <v>133.9</v>
      </c>
      <c r="AM328" s="687">
        <f>'4. ГПП-УЗПКТ-СЗСК'!BC135</f>
        <v>0</v>
      </c>
      <c r="AN328" s="687">
        <f>IFERROR(AM328-AL328,"-")</f>
        <v>-133.9</v>
      </c>
      <c r="AO328" s="688">
        <f>IFERROR(AM328/AL328,"-")</f>
        <v>0</v>
      </c>
      <c r="AP328" s="687">
        <f>'4. ГПП-УЗПКТ-СЗСК'!BG135</f>
        <v>129.6</v>
      </c>
      <c r="AQ328" s="687">
        <f>'4. ГПП-УЗПКТ-СЗСК'!BI135</f>
        <v>0</v>
      </c>
      <c r="AR328" s="687">
        <f>IFERROR(AQ328-AP328,"-")</f>
        <v>-129.6</v>
      </c>
      <c r="AS328" s="688">
        <f>IFERROR(AQ328/AP328,"-")</f>
        <v>0</v>
      </c>
      <c r="AT328" s="687">
        <f>AX328+BB328+BF328</f>
        <v>355.1</v>
      </c>
      <c r="AU328" s="687">
        <f>AY328+BC328+BG328</f>
        <v>0</v>
      </c>
      <c r="AV328" s="687">
        <f>IFERROR(AU328-AT328,"-")</f>
        <v>-355.1</v>
      </c>
      <c r="AW328" s="688">
        <f>IFERROR(AU328/AT328,"-")</f>
        <v>0</v>
      </c>
      <c r="AX328" s="687">
        <f>'4. ГПП-УЗПКТ-СЗСК'!BS135</f>
        <v>97.1</v>
      </c>
      <c r="AY328" s="687">
        <f>'4. ГПП-УЗПКТ-СЗСК'!BU135</f>
        <v>0</v>
      </c>
      <c r="AZ328" s="687">
        <f>IFERROR(AY328-AX328,"-")</f>
        <v>-97.1</v>
      </c>
      <c r="BA328" s="688">
        <f>IFERROR(AY328/AX328,"-")</f>
        <v>0</v>
      </c>
      <c r="BB328" s="687">
        <f>'4. ГПП-УЗПКТ-СЗСК'!BY135</f>
        <v>131.1</v>
      </c>
      <c r="BC328" s="687">
        <f>'4. ГПП-УЗПКТ-СЗСК'!CA135</f>
        <v>0</v>
      </c>
      <c r="BD328" s="687">
        <f>IFERROR(BC328-BB328,"-")</f>
        <v>-131.1</v>
      </c>
      <c r="BE328" s="688">
        <f>IFERROR(BC328/BB328,"-")</f>
        <v>0</v>
      </c>
      <c r="BF328" s="687">
        <f>'4. ГПП-УЗПКТ-СЗСК'!CE135</f>
        <v>126.9</v>
      </c>
      <c r="BG328" s="687">
        <f>'4. ГПП-УЗПКТ-СЗСК'!CG135</f>
        <v>0</v>
      </c>
      <c r="BH328" s="687">
        <f>IFERROR(BG328-BF328,"-")</f>
        <v>-126.9</v>
      </c>
      <c r="BI328" s="688">
        <f>IFERROR(BG328/BF328,"-")</f>
        <v>0</v>
      </c>
      <c r="BJ328" s="687">
        <f>BN328+BR328+BV328</f>
        <v>397.4</v>
      </c>
      <c r="BK328" s="687">
        <f>BO328+BS328+BW328</f>
        <v>0</v>
      </c>
      <c r="BL328" s="687">
        <f>IFERROR(BK328-BJ328,"-")</f>
        <v>-397.4</v>
      </c>
      <c r="BM328" s="688">
        <f>IFERROR(BK328/BJ328,"-")</f>
        <v>0</v>
      </c>
      <c r="BN328" s="687">
        <f>'4. ГПП-УЗПКТ-СЗСК'!CQ135</f>
        <v>133.9</v>
      </c>
      <c r="BO328" s="687">
        <f>'4. ГПП-УЗПКТ-СЗСК'!CS135</f>
        <v>0</v>
      </c>
      <c r="BP328" s="687">
        <f>IFERROR(BO328-BN328,"-")</f>
        <v>-133.9</v>
      </c>
      <c r="BQ328" s="688">
        <f>IFERROR(BO328/BN328,"-")</f>
        <v>0</v>
      </c>
      <c r="BR328" s="687">
        <f>'4. ГПП-УЗПКТ-СЗСК'!CW135</f>
        <v>129.6</v>
      </c>
      <c r="BS328" s="687">
        <f>'4. ГПП-УЗПКТ-СЗСК'!CY135</f>
        <v>0</v>
      </c>
      <c r="BT328" s="687">
        <f>IFERROR(BS328-BR328,"-")</f>
        <v>-129.6</v>
      </c>
      <c r="BU328" s="688">
        <f>IFERROR(BS328/BR328,"-")</f>
        <v>0</v>
      </c>
      <c r="BV328" s="687">
        <f>'4. ГПП-УЗПКТ-СЗСК'!DC135</f>
        <v>133.9</v>
      </c>
      <c r="BW328" s="687">
        <f>'4. ГПП-УЗПКТ-СЗСК'!DE135</f>
        <v>0</v>
      </c>
      <c r="BX328" s="687">
        <f>IFERROR(BW328-BV328,"-")</f>
        <v>-133.9</v>
      </c>
      <c r="BY328" s="688">
        <f>IFERROR(BW328/BV328,"-")</f>
        <v>0</v>
      </c>
    </row>
    <row r="329" spans="2:77" ht="18.75" customHeight="1">
      <c r="B329" s="600"/>
      <c r="C329" s="501" t="s">
        <v>1752</v>
      </c>
      <c r="D329" s="528"/>
      <c r="E329" s="528"/>
      <c r="F329" s="529"/>
      <c r="G329" s="530"/>
      <c r="H329" s="530"/>
      <c r="I329" s="391" t="s">
        <v>883</v>
      </c>
      <c r="J329" s="681"/>
      <c r="K329" s="681"/>
      <c r="L329" s="681"/>
      <c r="M329" s="681"/>
      <c r="N329" s="681"/>
      <c r="O329" s="681"/>
      <c r="P329" s="681"/>
      <c r="Q329" s="681"/>
      <c r="R329" s="681"/>
      <c r="S329" s="681"/>
      <c r="T329" s="681"/>
      <c r="U329" s="681"/>
      <c r="V329" s="681"/>
      <c r="W329" s="681"/>
      <c r="X329" s="681"/>
      <c r="Y329" s="681"/>
      <c r="Z329" s="681"/>
      <c r="AA329" s="681"/>
      <c r="AB329" s="681"/>
      <c r="AC329" s="681"/>
      <c r="AD329" s="681"/>
      <c r="AE329" s="681"/>
      <c r="AF329" s="681"/>
      <c r="AG329" s="681"/>
      <c r="AH329" s="681"/>
      <c r="AI329" s="681"/>
      <c r="AJ329" s="681"/>
      <c r="AK329" s="681"/>
      <c r="AL329" s="681"/>
      <c r="AM329" s="681"/>
      <c r="AN329" s="681"/>
      <c r="AO329" s="681"/>
      <c r="AP329" s="681"/>
      <c r="AQ329" s="681"/>
      <c r="AR329" s="681"/>
      <c r="AS329" s="681"/>
      <c r="AT329" s="681"/>
      <c r="AU329" s="681"/>
      <c r="AV329" s="681"/>
      <c r="AW329" s="681"/>
      <c r="AX329" s="681"/>
      <c r="AY329" s="681"/>
      <c r="AZ329" s="681"/>
      <c r="BA329" s="681"/>
      <c r="BB329" s="681"/>
      <c r="BC329" s="681"/>
      <c r="BD329" s="681"/>
      <c r="BE329" s="681"/>
      <c r="BF329" s="681"/>
      <c r="BG329" s="681"/>
      <c r="BH329" s="681"/>
      <c r="BI329" s="681"/>
      <c r="BJ329" s="681"/>
      <c r="BK329" s="681"/>
      <c r="BL329" s="681"/>
      <c r="BM329" s="681"/>
      <c r="BN329" s="681"/>
      <c r="BO329" s="681"/>
      <c r="BP329" s="681"/>
      <c r="BQ329" s="681"/>
      <c r="BR329" s="681"/>
      <c r="BS329" s="681"/>
      <c r="BT329" s="681"/>
      <c r="BU329" s="681"/>
      <c r="BV329" s="681"/>
      <c r="BW329" s="681"/>
      <c r="BX329" s="681"/>
      <c r="BY329" s="681"/>
    </row>
    <row r="330" spans="2:77" ht="36" customHeight="1">
      <c r="B330" s="600" t="s">
        <v>1753</v>
      </c>
      <c r="C330" s="498" t="s">
        <v>1754</v>
      </c>
      <c r="D330" s="528"/>
      <c r="E330" s="528"/>
      <c r="F330" s="529"/>
      <c r="G330" s="530" t="s">
        <v>1755</v>
      </c>
      <c r="H330" s="530"/>
      <c r="I330" s="715" t="s">
        <v>1438</v>
      </c>
      <c r="J330" s="687">
        <f t="shared" ref="J330:J359" si="499">N330+AD330+AT330+BJ330</f>
        <v>1487.6</v>
      </c>
      <c r="K330" s="687">
        <f t="shared" ref="K330:K359" si="500">O330+AE330+AU330+BK330</f>
        <v>0</v>
      </c>
      <c r="L330" s="687">
        <f t="shared" ref="L330:L359" si="501">IFERROR(K330-J330,"-")</f>
        <v>-1487.6</v>
      </c>
      <c r="M330" s="688">
        <f t="shared" ref="M330:M359" si="502">IFERROR(K330/J330,"-")</f>
        <v>0</v>
      </c>
      <c r="N330" s="687">
        <f t="shared" ref="N330:N359" si="503">R330+V330+Z330</f>
        <v>367</v>
      </c>
      <c r="O330" s="687">
        <f t="shared" ref="O330:O359" si="504">S330+W330+AA330</f>
        <v>0</v>
      </c>
      <c r="P330" s="687">
        <f t="shared" ref="P330:P359" si="505">IFERROR(O330-N330,"-")</f>
        <v>-367</v>
      </c>
      <c r="Q330" s="688">
        <f t="shared" ref="Q330:Q359" si="506">IFERROR(O330/N330,"-")</f>
        <v>0</v>
      </c>
      <c r="R330" s="687">
        <f>'4. ГПП-УЗПКТ-СЗСК'!W139+'4. ГПП-УЗПКТ-СЗСК'!W140+'4. ГПП-УЗПКТ-СЗСК'!W142+'4. ГПП-УЗПКТ-СЗСК'!W143+'4. ГПП-УЗПКТ-СЗСК'!W144</f>
        <v>126.4</v>
      </c>
      <c r="S330" s="687">
        <f>'4. ГПП-УЗПКТ-СЗСК'!Y139+'4. ГПП-УЗПКТ-СЗСК'!Y140+'4. ГПП-УЗПКТ-СЗСК'!Y142+'4. ГПП-УЗПКТ-СЗСК'!Y143+'4. ГПП-УЗПКТ-СЗСК'!Y144</f>
        <v>0</v>
      </c>
      <c r="T330" s="687">
        <f t="shared" ref="T330:T359" si="507">IFERROR(S330-R330,"-")</f>
        <v>-126.4</v>
      </c>
      <c r="U330" s="688">
        <f t="shared" ref="U330:U359" si="508">IFERROR(S330/R330,"-")</f>
        <v>0</v>
      </c>
      <c r="V330" s="687">
        <f>'4. ГПП-УЗПКТ-СЗСК'!AC139+'4. ГПП-УЗПКТ-СЗСК'!AC140+'4. ГПП-УЗПКТ-СЗСК'!AC142+'4. ГПП-УЗПКТ-СЗСК'!AC143+'4. ГПП-УЗПКТ-СЗСК'!AC144</f>
        <v>114.2</v>
      </c>
      <c r="W330" s="687">
        <f>'4. ГПП-УЗПКТ-СЗСК'!AE139+'4. ГПП-УЗПКТ-СЗСК'!AE140+'4. ГПП-УЗПКТ-СЗСК'!AE142+'4. ГПП-УЗПКТ-СЗСК'!AE143+'4. ГПП-УЗПКТ-СЗСК'!AE144</f>
        <v>0</v>
      </c>
      <c r="X330" s="687">
        <f t="shared" ref="X330:X359" si="509">IFERROR(W330-V330,"-")</f>
        <v>-114.2</v>
      </c>
      <c r="Y330" s="688">
        <f t="shared" ref="Y330:Y359" si="510">IFERROR(W330/V330,"-")</f>
        <v>0</v>
      </c>
      <c r="Z330" s="687">
        <f>'4. ГПП-УЗПКТ-СЗСК'!AI139+'4. ГПП-УЗПКТ-СЗСК'!AI140+'4. ГПП-УЗПКТ-СЗСК'!AI142+'4. ГПП-УЗПКТ-СЗСК'!AI143+'4. ГПП-УЗПКТ-СЗСК'!AI144</f>
        <v>126.4</v>
      </c>
      <c r="AA330" s="687">
        <f>'4. ГПП-УЗПКТ-СЗСК'!AK139+'4. ГПП-УЗПКТ-СЗСК'!AK140+'4. ГПП-УЗПКТ-СЗСК'!AK142+'4. ГПП-УЗПКТ-СЗСК'!AK143+'4. ГПП-УЗПКТ-СЗСК'!AK144</f>
        <v>0</v>
      </c>
      <c r="AB330" s="687">
        <f t="shared" ref="AB330:AB359" si="511">IFERROR(AA330-Z330,"-")</f>
        <v>-126.4</v>
      </c>
      <c r="AC330" s="688">
        <f t="shared" ref="AC330:AC359" si="512">IFERROR(AA330/Z330,"-")</f>
        <v>0</v>
      </c>
      <c r="AD330" s="687">
        <f t="shared" ref="AD330:AD359" si="513">AH330+AL330+AP330</f>
        <v>370.6</v>
      </c>
      <c r="AE330" s="687">
        <f t="shared" ref="AE330:AE359" si="514">AI330+AM330+AQ330</f>
        <v>0</v>
      </c>
      <c r="AF330" s="687">
        <f t="shared" ref="AF330:AF359" si="515">IFERROR(AE330-AD330,"-")</f>
        <v>-370.6</v>
      </c>
      <c r="AG330" s="688">
        <f t="shared" ref="AG330:AG359" si="516">IFERROR(AE330/AD330,"-")</f>
        <v>0</v>
      </c>
      <c r="AH330" s="687">
        <f>'4. ГПП-УЗПКТ-СЗСК'!AU139+'4. ГПП-УЗПКТ-СЗСК'!AU140+'4. ГПП-УЗПКТ-СЗСК'!AU142+'4. ГПП-УЗПКТ-СЗСК'!AU143+'4. ГПП-УЗПКТ-СЗСК'!AU144</f>
        <v>122.30000000000001</v>
      </c>
      <c r="AI330" s="687">
        <f>'4. ГПП-УЗПКТ-СЗСК'!AW139+'4. ГПП-УЗПКТ-СЗСК'!AW140+'4. ГПП-УЗПКТ-СЗСК'!AW142+'4. ГПП-УЗПКТ-СЗСК'!AW143+'4. ГПП-УЗПКТ-СЗСК'!AW144</f>
        <v>0</v>
      </c>
      <c r="AJ330" s="687">
        <f t="shared" ref="AJ330:AJ359" si="517">IFERROR(AI330-AH330,"-")</f>
        <v>-122.30000000000001</v>
      </c>
      <c r="AK330" s="688">
        <f t="shared" ref="AK330:AK359" si="518">IFERROR(AI330/AH330,"-")</f>
        <v>0</v>
      </c>
      <c r="AL330" s="687">
        <f>'4. ГПП-УЗПКТ-СЗСК'!BA139+'4. ГПП-УЗПКТ-СЗСК'!BA140+'4. ГПП-УЗПКТ-СЗСК'!BA142+'4. ГПП-УЗПКТ-СЗСК'!BA143+'4. ГПП-УЗПКТ-СЗСК'!BA144</f>
        <v>126</v>
      </c>
      <c r="AM330" s="687">
        <f>'4. ГПП-УЗПКТ-СЗСК'!BC139+'4. ГПП-УЗПКТ-СЗСК'!BC140+'4. ГПП-УЗПКТ-СЗСК'!BC142+'4. ГПП-УЗПКТ-СЗСК'!BC143+'4. ГПП-УЗПКТ-СЗСК'!BC144</f>
        <v>0</v>
      </c>
      <c r="AN330" s="687">
        <f t="shared" ref="AN330:AN359" si="519">IFERROR(AM330-AL330,"-")</f>
        <v>-126</v>
      </c>
      <c r="AO330" s="688">
        <f t="shared" ref="AO330:AO359" si="520">IFERROR(AM330/AL330,"-")</f>
        <v>0</v>
      </c>
      <c r="AP330" s="687">
        <f>'4. ГПП-УЗПКТ-СЗСК'!BG139+'4. ГПП-УЗПКТ-СЗСК'!BG140+'4. ГПП-УЗПКТ-СЗСК'!BG142+'4. ГПП-УЗПКТ-СЗСК'!BG143+'4. ГПП-УЗПКТ-СЗСК'!BG144</f>
        <v>122.3</v>
      </c>
      <c r="AQ330" s="687">
        <f>'4. ГПП-УЗПКТ-СЗСК'!BI139+'4. ГПП-УЗПКТ-СЗСК'!BI140+'4. ГПП-УЗПКТ-СЗСК'!BI142+'4. ГПП-УЗПКТ-СЗСК'!BI143+'4. ГПП-УЗПКТ-СЗСК'!BI144</f>
        <v>0</v>
      </c>
      <c r="AR330" s="687">
        <f t="shared" ref="AR330:AR359" si="521">IFERROR(AQ330-AP330,"-")</f>
        <v>-122.3</v>
      </c>
      <c r="AS330" s="688">
        <f t="shared" ref="AS330:AS359" si="522">IFERROR(AQ330/AP330,"-")</f>
        <v>0</v>
      </c>
      <c r="AT330" s="687">
        <f t="shared" ref="AT330:AT359" si="523">AX330+BB330+BF330</f>
        <v>375</v>
      </c>
      <c r="AU330" s="687">
        <f t="shared" ref="AU330:AU359" si="524">AY330+BC330+BG330</f>
        <v>0</v>
      </c>
      <c r="AV330" s="687">
        <f t="shared" ref="AV330:AV359" si="525">IFERROR(AU330-AT330,"-")</f>
        <v>-375</v>
      </c>
      <c r="AW330" s="688">
        <f t="shared" ref="AW330:AW359" si="526">IFERROR(AU330/AT330,"-")</f>
        <v>0</v>
      </c>
      <c r="AX330" s="687">
        <f>'4. ГПП-УЗПКТ-СЗСК'!BS139+'4. ГПП-УЗПКТ-СЗСК'!BS140+'4. ГПП-УЗПКТ-СЗСК'!BS142+'4. ГПП-УЗПКТ-СЗСК'!BS143+'4. ГПП-УЗПКТ-СЗСК'!BS144</f>
        <v>126.29999999999998</v>
      </c>
      <c r="AY330" s="687">
        <f>'4. ГПП-УЗПКТ-СЗСК'!BU139+'4. ГПП-УЗПКТ-СЗСК'!BU140+'4. ГПП-УЗПКТ-СЗСК'!BU142+'4. ГПП-УЗПКТ-СЗСК'!BU143+'4. ГПП-УЗПКТ-СЗСК'!BU144</f>
        <v>0</v>
      </c>
      <c r="AZ330" s="687">
        <f t="shared" ref="AZ330:AZ359" si="527">IFERROR(AY330-AX330,"-")</f>
        <v>-126.29999999999998</v>
      </c>
      <c r="BA330" s="688">
        <f t="shared" ref="BA330:BA359" si="528">IFERROR(AY330/AX330,"-")</f>
        <v>0</v>
      </c>
      <c r="BB330" s="687">
        <f>'4. ГПП-УЗПКТ-СЗСК'!BY139+'4. ГПП-УЗПКТ-СЗСК'!BY140+'4. ГПП-УЗПКТ-СЗСК'!BY142+'4. ГПП-УЗПКТ-СЗСК'!BY143+'4. ГПП-УЗПКТ-СЗСК'!BY144</f>
        <v>126.4</v>
      </c>
      <c r="BC330" s="687">
        <f>'4. ГПП-УЗПКТ-СЗСК'!CA139+'4. ГПП-УЗПКТ-СЗСК'!CA140+'4. ГПП-УЗПКТ-СЗСК'!CA142+'4. ГПП-УЗПКТ-СЗСК'!CA143+'4. ГПП-УЗПКТ-СЗСК'!CA144</f>
        <v>0</v>
      </c>
      <c r="BD330" s="687">
        <f t="shared" ref="BD330:BD359" si="529">IFERROR(BC330-BB330,"-")</f>
        <v>-126.4</v>
      </c>
      <c r="BE330" s="688">
        <f t="shared" ref="BE330:BE359" si="530">IFERROR(BC330/BB330,"-")</f>
        <v>0</v>
      </c>
      <c r="BF330" s="687">
        <f>'4. ГПП-УЗПКТ-СЗСК'!CE139+'4. ГПП-УЗПКТ-СЗСК'!CE140+'4. ГПП-УЗПКТ-СЗСК'!CE142+'4. ГПП-УЗПКТ-СЗСК'!CE143+'4. ГПП-УЗПКТ-СЗСК'!CE144</f>
        <v>122.3</v>
      </c>
      <c r="BG330" s="687">
        <f>'4. ГПП-УЗПКТ-СЗСК'!CG139+'4. ГПП-УЗПКТ-СЗСК'!CG140+'4. ГПП-УЗПКТ-СЗСК'!CG142+'4. ГПП-УЗПКТ-СЗСК'!CG143+'4. ГПП-УЗПКТ-СЗСК'!CG144</f>
        <v>0</v>
      </c>
      <c r="BH330" s="687">
        <f t="shared" ref="BH330:BH359" si="531">IFERROR(BG330-BF330,"-")</f>
        <v>-122.3</v>
      </c>
      <c r="BI330" s="688">
        <f t="shared" ref="BI330:BI359" si="532">IFERROR(BG330/BF330,"-")</f>
        <v>0</v>
      </c>
      <c r="BJ330" s="687">
        <f t="shared" ref="BJ330:BJ359" si="533">BN330+BR330+BV330</f>
        <v>375</v>
      </c>
      <c r="BK330" s="687">
        <f t="shared" ref="BK330:BK359" si="534">BO330+BS330+BW330</f>
        <v>0</v>
      </c>
      <c r="BL330" s="687">
        <f t="shared" ref="BL330:BL359" si="535">IFERROR(BK330-BJ330,"-")</f>
        <v>-375</v>
      </c>
      <c r="BM330" s="688">
        <f t="shared" ref="BM330:BM359" si="536">IFERROR(BK330/BJ330,"-")</f>
        <v>0</v>
      </c>
      <c r="BN330" s="687">
        <f>'4. ГПП-УЗПКТ-СЗСК'!CQ139+'4. ГПП-УЗПКТ-СЗСК'!CQ140+'4. ГПП-УЗПКТ-СЗСК'!CQ142+'4. ГПП-УЗПКТ-СЗСК'!CQ143+'4. ГПП-УЗПКТ-СЗСК'!CQ144</f>
        <v>126.30000000000001</v>
      </c>
      <c r="BO330" s="687">
        <f>'4. ГПП-УЗПКТ-СЗСК'!CS139+'4. ГПП-УЗПКТ-СЗСК'!CS140+'4. ГПП-УЗПКТ-СЗСК'!CS142+'4. ГПП-УЗПКТ-СЗСК'!CS143+'4. ГПП-УЗПКТ-СЗСК'!CS144</f>
        <v>0</v>
      </c>
      <c r="BP330" s="687">
        <f t="shared" ref="BP330:BP359" si="537">IFERROR(BO330-BN330,"-")</f>
        <v>-126.30000000000001</v>
      </c>
      <c r="BQ330" s="688">
        <f t="shared" ref="BQ330:BQ359" si="538">IFERROR(BO330/BN330,"-")</f>
        <v>0</v>
      </c>
      <c r="BR330" s="687">
        <f>'4. ГПП-УЗПКТ-СЗСК'!CW139+'4. ГПП-УЗПКТ-СЗСК'!CW140+'4. ГПП-УЗПКТ-СЗСК'!CW142+'4. ГПП-УЗПКТ-СЗСК'!CW143+'4. ГПП-УЗПКТ-СЗСК'!CW144</f>
        <v>122.39999999999999</v>
      </c>
      <c r="BS330" s="687">
        <f>'4. ГПП-УЗПКТ-СЗСК'!CY139+'4. ГПП-УЗПКТ-СЗСК'!CY140+'4. ГПП-УЗПКТ-СЗСК'!CY142+'4. ГПП-УЗПКТ-СЗСК'!CY143+'4. ГПП-УЗПКТ-СЗСК'!CY144</f>
        <v>0</v>
      </c>
      <c r="BT330" s="687">
        <f t="shared" ref="BT330:BT359" si="539">IFERROR(BS330-BR330,"-")</f>
        <v>-122.39999999999999</v>
      </c>
      <c r="BU330" s="688">
        <f t="shared" ref="BU330:BU359" si="540">IFERROR(BS330/BR330,"-")</f>
        <v>0</v>
      </c>
      <c r="BV330" s="687">
        <f>'4. ГПП-УЗПКТ-СЗСК'!DC139+'4. ГПП-УЗПКТ-СЗСК'!DC140+'4. ГПП-УЗПКТ-СЗСК'!DC142+'4. ГПП-УЗПКТ-СЗСК'!DC143+'4. ГПП-УЗПКТ-СЗСК'!DC144</f>
        <v>126.30000000000001</v>
      </c>
      <c r="BW330" s="687">
        <f>'4. ГПП-УЗПКТ-СЗСК'!DE139+'4. ГПП-УЗПКТ-СЗСК'!DE140+'4. ГПП-УЗПКТ-СЗСК'!DE142+'4. ГПП-УЗПКТ-СЗСК'!DE143+'4. ГПП-УЗПКТ-СЗСК'!DE144</f>
        <v>0</v>
      </c>
      <c r="BX330" s="687">
        <f t="shared" ref="BX330:BX359" si="541">IFERROR(BW330-BV330,"-")</f>
        <v>-126.30000000000001</v>
      </c>
      <c r="BY330" s="688">
        <f t="shared" ref="BY330:BY359" si="542">IFERROR(BW330/BV330,"-")</f>
        <v>0</v>
      </c>
    </row>
    <row r="331" spans="2:77" ht="18.75" customHeight="1">
      <c r="B331" s="600"/>
      <c r="C331" s="605" t="s">
        <v>1690</v>
      </c>
      <c r="D331" s="528"/>
      <c r="E331" s="528"/>
      <c r="F331" s="529"/>
      <c r="G331" s="530" t="s">
        <v>1756</v>
      </c>
      <c r="H331" s="530"/>
      <c r="I331" s="715" t="s">
        <v>1438</v>
      </c>
      <c r="J331" s="687">
        <f t="shared" si="499"/>
        <v>9.2000000000000011</v>
      </c>
      <c r="K331" s="687">
        <f t="shared" si="500"/>
        <v>0</v>
      </c>
      <c r="L331" s="687">
        <f t="shared" si="501"/>
        <v>-9.2000000000000011</v>
      </c>
      <c r="M331" s="688">
        <f t="shared" si="502"/>
        <v>0</v>
      </c>
      <c r="N331" s="687">
        <f t="shared" si="503"/>
        <v>2.4000000000000004</v>
      </c>
      <c r="O331" s="687">
        <f t="shared" si="504"/>
        <v>0</v>
      </c>
      <c r="P331" s="687">
        <f t="shared" si="505"/>
        <v>-2.4000000000000004</v>
      </c>
      <c r="Q331" s="688">
        <f t="shared" si="506"/>
        <v>0</v>
      </c>
      <c r="R331" s="687">
        <f>'4. ГПП-УЗПКТ-СЗСК'!W139+'4. ГПП-УЗПКТ-СЗСК'!W140</f>
        <v>0.8</v>
      </c>
      <c r="S331" s="687">
        <f>'4. ГПП-УЗПКТ-СЗСК'!Y139+'4. ГПП-УЗПКТ-СЗСК'!Y140</f>
        <v>0</v>
      </c>
      <c r="T331" s="687">
        <f t="shared" si="507"/>
        <v>-0.8</v>
      </c>
      <c r="U331" s="688">
        <f t="shared" si="508"/>
        <v>0</v>
      </c>
      <c r="V331" s="687">
        <f>'4. ГПП-УЗПКТ-СЗСК'!AC139+'4. ГПП-УЗПКТ-СЗСК'!AC140</f>
        <v>0.8</v>
      </c>
      <c r="W331" s="687">
        <f>'4. ГПП-УЗПКТ-СЗСК'!AE139+'4. ГПП-УЗПКТ-СЗСК'!AE140</f>
        <v>0</v>
      </c>
      <c r="X331" s="687">
        <f t="shared" si="509"/>
        <v>-0.8</v>
      </c>
      <c r="Y331" s="688">
        <f t="shared" si="510"/>
        <v>0</v>
      </c>
      <c r="Z331" s="687">
        <f>'4. ГПП-УЗПКТ-СЗСК'!AI139+'4. ГПП-УЗПКТ-СЗСК'!AI140</f>
        <v>0.8</v>
      </c>
      <c r="AA331" s="687">
        <f>'4. ГПП-УЗПКТ-СЗСК'!AK139+'4. ГПП-УЗПКТ-СЗСК'!AK140</f>
        <v>0</v>
      </c>
      <c r="AB331" s="687">
        <f t="shared" si="511"/>
        <v>-0.8</v>
      </c>
      <c r="AC331" s="688">
        <f t="shared" si="512"/>
        <v>0</v>
      </c>
      <c r="AD331" s="687">
        <f t="shared" si="513"/>
        <v>2</v>
      </c>
      <c r="AE331" s="687">
        <f t="shared" si="514"/>
        <v>0</v>
      </c>
      <c r="AF331" s="687">
        <f t="shared" si="515"/>
        <v>-2</v>
      </c>
      <c r="AG331" s="688">
        <f t="shared" si="516"/>
        <v>0</v>
      </c>
      <c r="AH331" s="687">
        <f>'4. ГПП-УЗПКТ-СЗСК'!AU139+'4. ГПП-УЗПКТ-СЗСК'!AU140</f>
        <v>0.8</v>
      </c>
      <c r="AI331" s="687">
        <f>'4. ГПП-УЗПКТ-СЗСК'!AW139+'4. ГПП-УЗПКТ-СЗСК'!AW140</f>
        <v>0</v>
      </c>
      <c r="AJ331" s="687">
        <f t="shared" si="517"/>
        <v>-0.8</v>
      </c>
      <c r="AK331" s="688">
        <f t="shared" si="518"/>
        <v>0</v>
      </c>
      <c r="AL331" s="687">
        <f>'4. ГПП-УЗПКТ-СЗСК'!BA139+'4. ГПП-УЗПКТ-СЗСК'!BA140</f>
        <v>0.4</v>
      </c>
      <c r="AM331" s="687">
        <f>'4. ГПП-УЗПКТ-СЗСК'!BC139+'4. ГПП-УЗПКТ-СЗСК'!BC140</f>
        <v>0</v>
      </c>
      <c r="AN331" s="687">
        <f t="shared" si="519"/>
        <v>-0.4</v>
      </c>
      <c r="AO331" s="688">
        <f t="shared" si="520"/>
        <v>0</v>
      </c>
      <c r="AP331" s="687">
        <f>'4. ГПП-УЗПКТ-СЗСК'!BG139+'4. ГПП-УЗПКТ-СЗСК'!BG140</f>
        <v>0.8</v>
      </c>
      <c r="AQ331" s="687">
        <f>'4. ГПП-УЗПКТ-СЗСК'!BI139+'4. ГПП-УЗПКТ-СЗСК'!BI140</f>
        <v>0</v>
      </c>
      <c r="AR331" s="687">
        <f t="shared" si="521"/>
        <v>-0.8</v>
      </c>
      <c r="AS331" s="688">
        <f t="shared" si="522"/>
        <v>0</v>
      </c>
      <c r="AT331" s="687">
        <f t="shared" si="523"/>
        <v>2.4000000000000004</v>
      </c>
      <c r="AU331" s="687">
        <f t="shared" si="524"/>
        <v>0</v>
      </c>
      <c r="AV331" s="687">
        <f t="shared" si="525"/>
        <v>-2.4000000000000004</v>
      </c>
      <c r="AW331" s="688">
        <f t="shared" si="526"/>
        <v>0</v>
      </c>
      <c r="AX331" s="687">
        <f>'4. ГПП-УЗПКТ-СЗСК'!BS139+'4. ГПП-УЗПКТ-СЗСК'!BS140</f>
        <v>0.8</v>
      </c>
      <c r="AY331" s="687">
        <f>'4. ГПП-УЗПКТ-СЗСК'!BU139+'4. ГПП-УЗПКТ-СЗСК'!BU140</f>
        <v>0</v>
      </c>
      <c r="AZ331" s="687">
        <f t="shared" si="527"/>
        <v>-0.8</v>
      </c>
      <c r="BA331" s="688">
        <f t="shared" si="528"/>
        <v>0</v>
      </c>
      <c r="BB331" s="687">
        <f>'4. ГПП-УЗПКТ-СЗСК'!BY139+'4. ГПП-УЗПКТ-СЗСК'!BY140</f>
        <v>0.8</v>
      </c>
      <c r="BC331" s="687">
        <f>'4. ГПП-УЗПКТ-СЗСК'!CA139+'4. ГПП-УЗПКТ-СЗСК'!CA140</f>
        <v>0</v>
      </c>
      <c r="BD331" s="687">
        <f t="shared" si="529"/>
        <v>-0.8</v>
      </c>
      <c r="BE331" s="688">
        <f t="shared" si="530"/>
        <v>0</v>
      </c>
      <c r="BF331" s="687">
        <f>'4. ГПП-УЗПКТ-СЗСК'!CE139+'4. ГПП-УЗПКТ-СЗСК'!CE140</f>
        <v>0.8</v>
      </c>
      <c r="BG331" s="687">
        <f>'4. ГПП-УЗПКТ-СЗСК'!CG139+'4. ГПП-УЗПКТ-СЗСК'!CG140</f>
        <v>0</v>
      </c>
      <c r="BH331" s="687">
        <f t="shared" si="531"/>
        <v>-0.8</v>
      </c>
      <c r="BI331" s="688">
        <f t="shared" si="532"/>
        <v>0</v>
      </c>
      <c r="BJ331" s="687">
        <f t="shared" si="533"/>
        <v>2.4000000000000004</v>
      </c>
      <c r="BK331" s="687">
        <f t="shared" si="534"/>
        <v>0</v>
      </c>
      <c r="BL331" s="687">
        <f t="shared" si="535"/>
        <v>-2.4000000000000004</v>
      </c>
      <c r="BM331" s="688">
        <f t="shared" si="536"/>
        <v>0</v>
      </c>
      <c r="BN331" s="687">
        <f>'4. ГПП-УЗПКТ-СЗСК'!CQ139+'4. ГПП-УЗПКТ-СЗСК'!CQ140</f>
        <v>0.8</v>
      </c>
      <c r="BO331" s="687">
        <f>'4. ГПП-УЗПКТ-СЗСК'!CS139+'4. ГПП-УЗПКТ-СЗСК'!CS140</f>
        <v>0</v>
      </c>
      <c r="BP331" s="687">
        <f t="shared" si="537"/>
        <v>-0.8</v>
      </c>
      <c r="BQ331" s="688">
        <f t="shared" si="538"/>
        <v>0</v>
      </c>
      <c r="BR331" s="687">
        <f>'4. ГПП-УЗПКТ-СЗСК'!CW139+'4. ГПП-УЗПКТ-СЗСК'!CW140</f>
        <v>0.8</v>
      </c>
      <c r="BS331" s="687">
        <f>'4. ГПП-УЗПКТ-СЗСК'!CY139+'4. ГПП-УЗПКТ-СЗСК'!CY140</f>
        <v>0</v>
      </c>
      <c r="BT331" s="687">
        <f t="shared" si="539"/>
        <v>-0.8</v>
      </c>
      <c r="BU331" s="688">
        <f t="shared" si="540"/>
        <v>0</v>
      </c>
      <c r="BV331" s="687">
        <f>'4. ГПП-УЗПКТ-СЗСК'!DC139+'4. ГПП-УЗПКТ-СЗСК'!DC140</f>
        <v>0.8</v>
      </c>
      <c r="BW331" s="687">
        <f>'4. ГПП-УЗПКТ-СЗСК'!DE139+'4. ГПП-УЗПКТ-СЗСК'!DE140</f>
        <v>0</v>
      </c>
      <c r="BX331" s="687">
        <f t="shared" si="541"/>
        <v>-0.8</v>
      </c>
      <c r="BY331" s="688">
        <f t="shared" si="542"/>
        <v>0</v>
      </c>
    </row>
    <row r="332" spans="2:77" ht="18.75" customHeight="1">
      <c r="B332" s="600"/>
      <c r="C332" s="502" t="s">
        <v>1757</v>
      </c>
      <c r="D332" s="528"/>
      <c r="E332" s="528"/>
      <c r="F332" s="529"/>
      <c r="G332" s="530" t="s">
        <v>515</v>
      </c>
      <c r="H332" s="530"/>
      <c r="I332" s="715" t="s">
        <v>1438</v>
      </c>
      <c r="J332" s="687">
        <f t="shared" si="499"/>
        <v>9.2000000000000011</v>
      </c>
      <c r="K332" s="687">
        <f t="shared" si="500"/>
        <v>0</v>
      </c>
      <c r="L332" s="687">
        <f t="shared" si="501"/>
        <v>-9.2000000000000011</v>
      </c>
      <c r="M332" s="688">
        <f t="shared" si="502"/>
        <v>0</v>
      </c>
      <c r="N332" s="687">
        <f t="shared" si="503"/>
        <v>2.4000000000000004</v>
      </c>
      <c r="O332" s="687">
        <f t="shared" si="504"/>
        <v>0</v>
      </c>
      <c r="P332" s="687">
        <f t="shared" si="505"/>
        <v>-2.4000000000000004</v>
      </c>
      <c r="Q332" s="688">
        <f t="shared" si="506"/>
        <v>0</v>
      </c>
      <c r="R332" s="687">
        <f>'4. ГПП-УЗПКТ-СЗСК'!W139</f>
        <v>0.8</v>
      </c>
      <c r="S332" s="687">
        <f>'4. ГПП-УЗПКТ-СЗСК'!Y139</f>
        <v>0</v>
      </c>
      <c r="T332" s="687">
        <f t="shared" si="507"/>
        <v>-0.8</v>
      </c>
      <c r="U332" s="688">
        <f t="shared" si="508"/>
        <v>0</v>
      </c>
      <c r="V332" s="687">
        <f>'4. ГПП-УЗПКТ-СЗСК'!AC139</f>
        <v>0.8</v>
      </c>
      <c r="W332" s="687">
        <f>'4. ГПП-УЗПКТ-СЗСК'!AE139</f>
        <v>0</v>
      </c>
      <c r="X332" s="687">
        <f t="shared" si="509"/>
        <v>-0.8</v>
      </c>
      <c r="Y332" s="688">
        <f t="shared" si="510"/>
        <v>0</v>
      </c>
      <c r="Z332" s="687">
        <f>'4. ГПП-УЗПКТ-СЗСК'!AI139</f>
        <v>0.8</v>
      </c>
      <c r="AA332" s="687">
        <f>'4. ГПП-УЗПКТ-СЗСК'!AK139</f>
        <v>0</v>
      </c>
      <c r="AB332" s="687">
        <f t="shared" si="511"/>
        <v>-0.8</v>
      </c>
      <c r="AC332" s="688">
        <f t="shared" si="512"/>
        <v>0</v>
      </c>
      <c r="AD332" s="687">
        <f t="shared" si="513"/>
        <v>2</v>
      </c>
      <c r="AE332" s="687">
        <f t="shared" si="514"/>
        <v>0</v>
      </c>
      <c r="AF332" s="687">
        <f t="shared" si="515"/>
        <v>-2</v>
      </c>
      <c r="AG332" s="688">
        <f t="shared" si="516"/>
        <v>0</v>
      </c>
      <c r="AH332" s="687">
        <f>'4. ГПП-УЗПКТ-СЗСК'!AU139</f>
        <v>0.8</v>
      </c>
      <c r="AI332" s="687">
        <f>'4. ГПП-УЗПКТ-СЗСК'!AW139</f>
        <v>0</v>
      </c>
      <c r="AJ332" s="687">
        <f t="shared" si="517"/>
        <v>-0.8</v>
      </c>
      <c r="AK332" s="688">
        <f t="shared" si="518"/>
        <v>0</v>
      </c>
      <c r="AL332" s="687">
        <f>'4. ГПП-УЗПКТ-СЗСК'!BA139</f>
        <v>0.4</v>
      </c>
      <c r="AM332" s="687">
        <f>'4. ГПП-УЗПКТ-СЗСК'!BC139</f>
        <v>0</v>
      </c>
      <c r="AN332" s="687">
        <f t="shared" si="519"/>
        <v>-0.4</v>
      </c>
      <c r="AO332" s="688">
        <f t="shared" si="520"/>
        <v>0</v>
      </c>
      <c r="AP332" s="687">
        <f>'4. ГПП-УЗПКТ-СЗСК'!BG139</f>
        <v>0.8</v>
      </c>
      <c r="AQ332" s="687">
        <f>'4. ГПП-УЗПКТ-СЗСК'!BI139</f>
        <v>0</v>
      </c>
      <c r="AR332" s="687">
        <f t="shared" si="521"/>
        <v>-0.8</v>
      </c>
      <c r="AS332" s="688">
        <f t="shared" si="522"/>
        <v>0</v>
      </c>
      <c r="AT332" s="687">
        <f t="shared" si="523"/>
        <v>2.4000000000000004</v>
      </c>
      <c r="AU332" s="687">
        <f t="shared" si="524"/>
        <v>0</v>
      </c>
      <c r="AV332" s="687">
        <f t="shared" si="525"/>
        <v>-2.4000000000000004</v>
      </c>
      <c r="AW332" s="688">
        <f t="shared" si="526"/>
        <v>0</v>
      </c>
      <c r="AX332" s="687">
        <f>'4. ГПП-УЗПКТ-СЗСК'!BS139</f>
        <v>0.8</v>
      </c>
      <c r="AY332" s="687">
        <f>'4. ГПП-УЗПКТ-СЗСК'!BU139</f>
        <v>0</v>
      </c>
      <c r="AZ332" s="687">
        <f t="shared" si="527"/>
        <v>-0.8</v>
      </c>
      <c r="BA332" s="688">
        <f t="shared" si="528"/>
        <v>0</v>
      </c>
      <c r="BB332" s="687">
        <f>'4. ГПП-УЗПКТ-СЗСК'!BY139</f>
        <v>0.8</v>
      </c>
      <c r="BC332" s="687">
        <f>'4. ГПП-УЗПКТ-СЗСК'!CA139</f>
        <v>0</v>
      </c>
      <c r="BD332" s="687">
        <f t="shared" si="529"/>
        <v>-0.8</v>
      </c>
      <c r="BE332" s="688">
        <f t="shared" si="530"/>
        <v>0</v>
      </c>
      <c r="BF332" s="687">
        <f>'4. ГПП-УЗПКТ-СЗСК'!CE139</f>
        <v>0.8</v>
      </c>
      <c r="BG332" s="687">
        <f>'4. ГПП-УЗПКТ-СЗСК'!CG139</f>
        <v>0</v>
      </c>
      <c r="BH332" s="687">
        <f t="shared" si="531"/>
        <v>-0.8</v>
      </c>
      <c r="BI332" s="688">
        <f t="shared" si="532"/>
        <v>0</v>
      </c>
      <c r="BJ332" s="687">
        <f t="shared" si="533"/>
        <v>2.4000000000000004</v>
      </c>
      <c r="BK332" s="687">
        <f t="shared" si="534"/>
        <v>0</v>
      </c>
      <c r="BL332" s="687">
        <f t="shared" si="535"/>
        <v>-2.4000000000000004</v>
      </c>
      <c r="BM332" s="688">
        <f t="shared" si="536"/>
        <v>0</v>
      </c>
      <c r="BN332" s="687">
        <f>'4. ГПП-УЗПКТ-СЗСК'!CQ139</f>
        <v>0.8</v>
      </c>
      <c r="BO332" s="687">
        <f>'4. ГПП-УЗПКТ-СЗСК'!CS139</f>
        <v>0</v>
      </c>
      <c r="BP332" s="687">
        <f t="shared" si="537"/>
        <v>-0.8</v>
      </c>
      <c r="BQ332" s="688">
        <f t="shared" si="538"/>
        <v>0</v>
      </c>
      <c r="BR332" s="687">
        <f>'4. ГПП-УЗПКТ-СЗСК'!CW139</f>
        <v>0.8</v>
      </c>
      <c r="BS332" s="687">
        <f>'4. ГПП-УЗПКТ-СЗСК'!CY139</f>
        <v>0</v>
      </c>
      <c r="BT332" s="687">
        <f t="shared" si="539"/>
        <v>-0.8</v>
      </c>
      <c r="BU332" s="688">
        <f t="shared" si="540"/>
        <v>0</v>
      </c>
      <c r="BV332" s="687">
        <f>'4. ГПП-УЗПКТ-СЗСК'!DC139</f>
        <v>0.8</v>
      </c>
      <c r="BW332" s="687">
        <f>'4. ГПП-УЗПКТ-СЗСК'!DE139</f>
        <v>0</v>
      </c>
      <c r="BX332" s="687">
        <f t="shared" si="541"/>
        <v>-0.8</v>
      </c>
      <c r="BY332" s="688">
        <f t="shared" si="542"/>
        <v>0</v>
      </c>
    </row>
    <row r="333" spans="2:77" ht="18.75" customHeight="1">
      <c r="B333" s="600"/>
      <c r="C333" s="502" t="s">
        <v>516</v>
      </c>
      <c r="D333" s="528"/>
      <c r="E333" s="528"/>
      <c r="F333" s="529"/>
      <c r="G333" s="530" t="s">
        <v>517</v>
      </c>
      <c r="H333" s="530"/>
      <c r="I333" s="715" t="s">
        <v>1438</v>
      </c>
      <c r="J333" s="687">
        <f t="shared" si="499"/>
        <v>0</v>
      </c>
      <c r="K333" s="687">
        <f t="shared" si="500"/>
        <v>0</v>
      </c>
      <c r="L333" s="687">
        <f t="shared" si="501"/>
        <v>0</v>
      </c>
      <c r="M333" s="688" t="str">
        <f t="shared" si="502"/>
        <v>-</v>
      </c>
      <c r="N333" s="687">
        <f t="shared" si="503"/>
        <v>0</v>
      </c>
      <c r="O333" s="687">
        <f t="shared" si="504"/>
        <v>0</v>
      </c>
      <c r="P333" s="687">
        <f t="shared" si="505"/>
        <v>0</v>
      </c>
      <c r="Q333" s="688" t="str">
        <f t="shared" si="506"/>
        <v>-</v>
      </c>
      <c r="R333" s="687">
        <f>'4. ГПП-УЗПКТ-СЗСК'!W140</f>
        <v>0</v>
      </c>
      <c r="S333" s="687">
        <f>'4. ГПП-УЗПКТ-СЗСК'!Y140</f>
        <v>0</v>
      </c>
      <c r="T333" s="687">
        <f t="shared" si="507"/>
        <v>0</v>
      </c>
      <c r="U333" s="688" t="str">
        <f t="shared" si="508"/>
        <v>-</v>
      </c>
      <c r="V333" s="687">
        <f>'4. ГПП-УЗПКТ-СЗСК'!AC140</f>
        <v>0</v>
      </c>
      <c r="W333" s="687">
        <f>'4. ГПП-УЗПКТ-СЗСК'!AE140</f>
        <v>0</v>
      </c>
      <c r="X333" s="687">
        <f t="shared" si="509"/>
        <v>0</v>
      </c>
      <c r="Y333" s="688" t="str">
        <f t="shared" si="510"/>
        <v>-</v>
      </c>
      <c r="Z333" s="687">
        <f>'4. ГПП-УЗПКТ-СЗСК'!AI140</f>
        <v>0</v>
      </c>
      <c r="AA333" s="687">
        <f>'4. ГПП-УЗПКТ-СЗСК'!AK140</f>
        <v>0</v>
      </c>
      <c r="AB333" s="687">
        <f t="shared" si="511"/>
        <v>0</v>
      </c>
      <c r="AC333" s="688" t="str">
        <f t="shared" si="512"/>
        <v>-</v>
      </c>
      <c r="AD333" s="687">
        <f t="shared" si="513"/>
        <v>0</v>
      </c>
      <c r="AE333" s="687">
        <f t="shared" si="514"/>
        <v>0</v>
      </c>
      <c r="AF333" s="687">
        <f t="shared" si="515"/>
        <v>0</v>
      </c>
      <c r="AG333" s="688" t="str">
        <f t="shared" si="516"/>
        <v>-</v>
      </c>
      <c r="AH333" s="687">
        <f>'4. ГПП-УЗПКТ-СЗСК'!AU140</f>
        <v>0</v>
      </c>
      <c r="AI333" s="687">
        <f>'4. ГПП-УЗПКТ-СЗСК'!AW140</f>
        <v>0</v>
      </c>
      <c r="AJ333" s="687">
        <f t="shared" si="517"/>
        <v>0</v>
      </c>
      <c r="AK333" s="688" t="str">
        <f t="shared" si="518"/>
        <v>-</v>
      </c>
      <c r="AL333" s="687">
        <f>'4. ГПП-УЗПКТ-СЗСК'!BA140</f>
        <v>0</v>
      </c>
      <c r="AM333" s="687">
        <f>'4. ГПП-УЗПКТ-СЗСК'!BC140</f>
        <v>0</v>
      </c>
      <c r="AN333" s="687">
        <f t="shared" si="519"/>
        <v>0</v>
      </c>
      <c r="AO333" s="688" t="str">
        <f t="shared" si="520"/>
        <v>-</v>
      </c>
      <c r="AP333" s="687">
        <f>'4. ГПП-УЗПКТ-СЗСК'!BG140</f>
        <v>0</v>
      </c>
      <c r="AQ333" s="687">
        <f>'4. ГПП-УЗПКТ-СЗСК'!BI140</f>
        <v>0</v>
      </c>
      <c r="AR333" s="687">
        <f t="shared" si="521"/>
        <v>0</v>
      </c>
      <c r="AS333" s="688" t="str">
        <f t="shared" si="522"/>
        <v>-</v>
      </c>
      <c r="AT333" s="687">
        <f t="shared" si="523"/>
        <v>0</v>
      </c>
      <c r="AU333" s="687">
        <f t="shared" si="524"/>
        <v>0</v>
      </c>
      <c r="AV333" s="687">
        <f t="shared" si="525"/>
        <v>0</v>
      </c>
      <c r="AW333" s="688" t="str">
        <f t="shared" si="526"/>
        <v>-</v>
      </c>
      <c r="AX333" s="687">
        <f>'4. ГПП-УЗПКТ-СЗСК'!BS140</f>
        <v>0</v>
      </c>
      <c r="AY333" s="687">
        <f>'4. ГПП-УЗПКТ-СЗСК'!BU140</f>
        <v>0</v>
      </c>
      <c r="AZ333" s="687">
        <f t="shared" si="527"/>
        <v>0</v>
      </c>
      <c r="BA333" s="688" t="str">
        <f t="shared" si="528"/>
        <v>-</v>
      </c>
      <c r="BB333" s="687">
        <f>'4. ГПП-УЗПКТ-СЗСК'!BY140</f>
        <v>0</v>
      </c>
      <c r="BC333" s="687">
        <f>'4. ГПП-УЗПКТ-СЗСК'!CA140</f>
        <v>0</v>
      </c>
      <c r="BD333" s="687">
        <f t="shared" si="529"/>
        <v>0</v>
      </c>
      <c r="BE333" s="688" t="str">
        <f t="shared" si="530"/>
        <v>-</v>
      </c>
      <c r="BF333" s="687">
        <f>'4. ГПП-УЗПКТ-СЗСК'!CE140</f>
        <v>0</v>
      </c>
      <c r="BG333" s="687">
        <f>'4. ГПП-УЗПКТ-СЗСК'!CG140</f>
        <v>0</v>
      </c>
      <c r="BH333" s="687">
        <f t="shared" si="531"/>
        <v>0</v>
      </c>
      <c r="BI333" s="688" t="str">
        <f t="shared" si="532"/>
        <v>-</v>
      </c>
      <c r="BJ333" s="687">
        <f t="shared" si="533"/>
        <v>0</v>
      </c>
      <c r="BK333" s="687">
        <f t="shared" si="534"/>
        <v>0</v>
      </c>
      <c r="BL333" s="687">
        <f t="shared" si="535"/>
        <v>0</v>
      </c>
      <c r="BM333" s="688" t="str">
        <f t="shared" si="536"/>
        <v>-</v>
      </c>
      <c r="BN333" s="687">
        <f>'4. ГПП-УЗПКТ-СЗСК'!CQ140</f>
        <v>0</v>
      </c>
      <c r="BO333" s="687">
        <f>'4. ГПП-УЗПКТ-СЗСК'!CS140</f>
        <v>0</v>
      </c>
      <c r="BP333" s="687">
        <f t="shared" si="537"/>
        <v>0</v>
      </c>
      <c r="BQ333" s="688" t="str">
        <f t="shared" si="538"/>
        <v>-</v>
      </c>
      <c r="BR333" s="687">
        <f>'4. ГПП-УЗПКТ-СЗСК'!CW140</f>
        <v>0</v>
      </c>
      <c r="BS333" s="687">
        <f>'4. ГПП-УЗПКТ-СЗСК'!CY140</f>
        <v>0</v>
      </c>
      <c r="BT333" s="687">
        <f t="shared" si="539"/>
        <v>0</v>
      </c>
      <c r="BU333" s="688" t="str">
        <f t="shared" si="540"/>
        <v>-</v>
      </c>
      <c r="BV333" s="687">
        <f>'4. ГПП-УЗПКТ-СЗСК'!DC140</f>
        <v>0</v>
      </c>
      <c r="BW333" s="687">
        <f>'4. ГПП-УЗПКТ-СЗСК'!DE140</f>
        <v>0</v>
      </c>
      <c r="BX333" s="687">
        <f t="shared" si="541"/>
        <v>0</v>
      </c>
      <c r="BY333" s="688" t="str">
        <f t="shared" si="542"/>
        <v>-</v>
      </c>
    </row>
    <row r="334" spans="2:77" ht="24" customHeight="1">
      <c r="B334" s="600"/>
      <c r="C334" s="605" t="s">
        <v>1692</v>
      </c>
      <c r="D334" s="528"/>
      <c r="E334" s="528"/>
      <c r="F334" s="529"/>
      <c r="G334" s="530" t="s">
        <v>1758</v>
      </c>
      <c r="H334" s="530"/>
      <c r="I334" s="715" t="s">
        <v>1438</v>
      </c>
      <c r="J334" s="687">
        <f t="shared" si="499"/>
        <v>1478.4</v>
      </c>
      <c r="K334" s="687">
        <f t="shared" si="500"/>
        <v>0</v>
      </c>
      <c r="L334" s="687">
        <f t="shared" si="501"/>
        <v>-1478.4</v>
      </c>
      <c r="M334" s="688">
        <f t="shared" si="502"/>
        <v>0</v>
      </c>
      <c r="N334" s="687">
        <f t="shared" si="503"/>
        <v>364.6</v>
      </c>
      <c r="O334" s="687">
        <f t="shared" si="504"/>
        <v>0</v>
      </c>
      <c r="P334" s="687">
        <f t="shared" si="505"/>
        <v>-364.6</v>
      </c>
      <c r="Q334" s="688">
        <f t="shared" si="506"/>
        <v>0</v>
      </c>
      <c r="R334" s="687">
        <f>'4. ГПП-УЗПКТ-СЗСК'!W142+'4. ГПП-УЗПКТ-СЗСК'!W143+'4. ГПП-УЗПКТ-СЗСК'!W144</f>
        <v>125.6</v>
      </c>
      <c r="S334" s="687">
        <f>'4. ГПП-УЗПКТ-СЗСК'!Y142+'4. ГПП-УЗПКТ-СЗСК'!Y143+'4. ГПП-УЗПКТ-СЗСК'!Y144</f>
        <v>0</v>
      </c>
      <c r="T334" s="687">
        <f t="shared" si="507"/>
        <v>-125.6</v>
      </c>
      <c r="U334" s="688">
        <f t="shared" si="508"/>
        <v>0</v>
      </c>
      <c r="V334" s="687">
        <f>'4. ГПП-УЗПКТ-СЗСК'!AC142+'4. ГПП-УЗПКТ-СЗСК'!AC143+'4. ГПП-УЗПКТ-СЗСК'!AC144</f>
        <v>113.39999999999999</v>
      </c>
      <c r="W334" s="687">
        <f>'4. ГПП-УЗПКТ-СЗСК'!AE142+'4. ГПП-УЗПКТ-СЗСК'!AE143+'4. ГПП-УЗПКТ-СЗСК'!AE144</f>
        <v>0</v>
      </c>
      <c r="X334" s="687">
        <f t="shared" si="509"/>
        <v>-113.39999999999999</v>
      </c>
      <c r="Y334" s="688">
        <f t="shared" si="510"/>
        <v>0</v>
      </c>
      <c r="Z334" s="687">
        <f>'4. ГПП-УЗПКТ-СЗСК'!AI142+'4. ГПП-УЗПКТ-СЗСК'!AI143+'4. ГПП-УЗПКТ-СЗСК'!AI144</f>
        <v>125.6</v>
      </c>
      <c r="AA334" s="687">
        <f>'4. ГПП-УЗПКТ-СЗСК'!AK142+'4. ГПП-УЗПКТ-СЗСК'!AK143+'4. ГПП-УЗПКТ-СЗСК'!AK144</f>
        <v>0</v>
      </c>
      <c r="AB334" s="687">
        <f t="shared" si="511"/>
        <v>-125.6</v>
      </c>
      <c r="AC334" s="688">
        <f t="shared" si="512"/>
        <v>0</v>
      </c>
      <c r="AD334" s="687">
        <f t="shared" si="513"/>
        <v>368.6</v>
      </c>
      <c r="AE334" s="687">
        <f t="shared" si="514"/>
        <v>0</v>
      </c>
      <c r="AF334" s="687">
        <f t="shared" si="515"/>
        <v>-368.6</v>
      </c>
      <c r="AG334" s="688">
        <f t="shared" si="516"/>
        <v>0</v>
      </c>
      <c r="AH334" s="687">
        <f>'4. ГПП-УЗПКТ-СЗСК'!AU142+'4. ГПП-УЗПКТ-СЗСК'!AU143+'4. ГПП-УЗПКТ-СЗСК'!AU144</f>
        <v>121.5</v>
      </c>
      <c r="AI334" s="687">
        <f>'4. ГПП-УЗПКТ-СЗСК'!AW142+'4. ГПП-УЗПКТ-СЗСК'!AW143+'4. ГПП-УЗПКТ-СЗСК'!AW144</f>
        <v>0</v>
      </c>
      <c r="AJ334" s="687">
        <f t="shared" si="517"/>
        <v>-121.5</v>
      </c>
      <c r="AK334" s="688">
        <f t="shared" si="518"/>
        <v>0</v>
      </c>
      <c r="AL334" s="687">
        <f>'4. ГПП-УЗПКТ-СЗСК'!BA142+'4. ГПП-УЗПКТ-СЗСК'!BA143+'4. ГПП-УЗПКТ-СЗСК'!BA144</f>
        <v>125.6</v>
      </c>
      <c r="AM334" s="687">
        <f>'4. ГПП-УЗПКТ-СЗСК'!BC142+'4. ГПП-УЗПКТ-СЗСК'!BC143+'4. ГПП-УЗПКТ-СЗСК'!BC144</f>
        <v>0</v>
      </c>
      <c r="AN334" s="687">
        <f t="shared" si="519"/>
        <v>-125.6</v>
      </c>
      <c r="AO334" s="688">
        <f t="shared" si="520"/>
        <v>0</v>
      </c>
      <c r="AP334" s="687">
        <f>'4. ГПП-УЗПКТ-СЗСК'!BG142+'4. ГПП-УЗПКТ-СЗСК'!BG143+'4. ГПП-УЗПКТ-СЗСК'!BG144</f>
        <v>121.5</v>
      </c>
      <c r="AQ334" s="687">
        <f>'4. ГПП-УЗПКТ-СЗСК'!BI142+'4. ГПП-УЗПКТ-СЗСК'!BI143+'4. ГПП-УЗПКТ-СЗСК'!BI144</f>
        <v>0</v>
      </c>
      <c r="AR334" s="687">
        <f t="shared" si="521"/>
        <v>-121.5</v>
      </c>
      <c r="AS334" s="688">
        <f t="shared" si="522"/>
        <v>0</v>
      </c>
      <c r="AT334" s="687">
        <f t="shared" si="523"/>
        <v>372.6</v>
      </c>
      <c r="AU334" s="687">
        <f t="shared" si="524"/>
        <v>0</v>
      </c>
      <c r="AV334" s="687">
        <f t="shared" si="525"/>
        <v>-372.6</v>
      </c>
      <c r="AW334" s="688">
        <f t="shared" si="526"/>
        <v>0</v>
      </c>
      <c r="AX334" s="687">
        <f>'4. ГПП-УЗПКТ-СЗСК'!BS142+'4. ГПП-УЗПКТ-СЗСК'!BS143+'4. ГПП-УЗПКТ-СЗСК'!BS144</f>
        <v>125.5</v>
      </c>
      <c r="AY334" s="687">
        <f>'4. ГПП-УЗПКТ-СЗСК'!BU142+'4. ГПП-УЗПКТ-СЗСК'!BU143+'4. ГПП-УЗПКТ-СЗСК'!BU144</f>
        <v>0</v>
      </c>
      <c r="AZ334" s="687">
        <f t="shared" si="527"/>
        <v>-125.5</v>
      </c>
      <c r="BA334" s="688">
        <f t="shared" si="528"/>
        <v>0</v>
      </c>
      <c r="BB334" s="687">
        <f>'4. ГПП-УЗПКТ-СЗСК'!BY142+'4. ГПП-УЗПКТ-СЗСК'!BY143+'4. ГПП-УЗПКТ-СЗСК'!BY144</f>
        <v>125.6</v>
      </c>
      <c r="BC334" s="687">
        <f>'4. ГПП-УЗПКТ-СЗСК'!CA142+'4. ГПП-УЗПКТ-СЗСК'!CA143+'4. ГПП-УЗПКТ-СЗСК'!CA144</f>
        <v>0</v>
      </c>
      <c r="BD334" s="687">
        <f t="shared" si="529"/>
        <v>-125.6</v>
      </c>
      <c r="BE334" s="688">
        <f t="shared" si="530"/>
        <v>0</v>
      </c>
      <c r="BF334" s="687">
        <f>'4. ГПП-УЗПКТ-СЗСК'!CE142+'4. ГПП-УЗПКТ-СЗСК'!CE143+'4. ГПП-УЗПКТ-СЗСК'!CE144</f>
        <v>121.5</v>
      </c>
      <c r="BG334" s="687">
        <f>'4. ГПП-УЗПКТ-СЗСК'!CG142+'4. ГПП-УЗПКТ-СЗСК'!CG143+'4. ГПП-УЗПКТ-СЗСК'!CG144</f>
        <v>0</v>
      </c>
      <c r="BH334" s="687">
        <f t="shared" si="531"/>
        <v>-121.5</v>
      </c>
      <c r="BI334" s="688">
        <f t="shared" si="532"/>
        <v>0</v>
      </c>
      <c r="BJ334" s="687">
        <f t="shared" si="533"/>
        <v>372.6</v>
      </c>
      <c r="BK334" s="687">
        <f t="shared" si="534"/>
        <v>0</v>
      </c>
      <c r="BL334" s="687">
        <f t="shared" si="535"/>
        <v>-372.6</v>
      </c>
      <c r="BM334" s="688">
        <f t="shared" si="536"/>
        <v>0</v>
      </c>
      <c r="BN334" s="687">
        <f>'4. ГПП-УЗПКТ-СЗСК'!CQ142+'4. ГПП-УЗПКТ-СЗСК'!CQ143+'4. ГПП-УЗПКТ-СЗСК'!CQ144</f>
        <v>125.5</v>
      </c>
      <c r="BO334" s="687">
        <f>'4. ГПП-УЗПКТ-СЗСК'!CS142+'4. ГПП-УЗПКТ-СЗСК'!CS143+'4. ГПП-УЗПКТ-СЗСК'!CS144</f>
        <v>0</v>
      </c>
      <c r="BP334" s="687">
        <f t="shared" si="537"/>
        <v>-125.5</v>
      </c>
      <c r="BQ334" s="688">
        <f t="shared" si="538"/>
        <v>0</v>
      </c>
      <c r="BR334" s="687">
        <f>'4. ГПП-УЗПКТ-СЗСК'!CW142+'4. ГПП-УЗПКТ-СЗСК'!CW143+'4. ГПП-УЗПКТ-СЗСК'!CW144</f>
        <v>121.6</v>
      </c>
      <c r="BS334" s="687">
        <f>'4. ГПП-УЗПКТ-СЗСК'!CY142+'4. ГПП-УЗПКТ-СЗСК'!CY143+'4. ГПП-УЗПКТ-СЗСК'!CY144</f>
        <v>0</v>
      </c>
      <c r="BT334" s="687">
        <f t="shared" si="539"/>
        <v>-121.6</v>
      </c>
      <c r="BU334" s="688">
        <f t="shared" si="540"/>
        <v>0</v>
      </c>
      <c r="BV334" s="687">
        <f>'4. ГПП-УЗПКТ-СЗСК'!DC142+'4. ГПП-УЗПКТ-СЗСК'!DC143+'4. ГПП-УЗПКТ-СЗСК'!DC144</f>
        <v>125.5</v>
      </c>
      <c r="BW334" s="687">
        <f>'4. ГПП-УЗПКТ-СЗСК'!DE142+'4. ГПП-УЗПКТ-СЗСК'!DE143+'4. ГПП-УЗПКТ-СЗСК'!DE144</f>
        <v>0</v>
      </c>
      <c r="BX334" s="687">
        <f t="shared" si="541"/>
        <v>-125.5</v>
      </c>
      <c r="BY334" s="688">
        <f t="shared" si="542"/>
        <v>0</v>
      </c>
    </row>
    <row r="335" spans="2:77" ht="18.75" customHeight="1">
      <c r="B335" s="600"/>
      <c r="C335" s="502" t="s">
        <v>1759</v>
      </c>
      <c r="D335" s="528"/>
      <c r="E335" s="528"/>
      <c r="F335" s="529"/>
      <c r="G335" s="530" t="s">
        <v>519</v>
      </c>
      <c r="H335" s="530"/>
      <c r="I335" s="715" t="s">
        <v>1438</v>
      </c>
      <c r="J335" s="687">
        <f t="shared" si="499"/>
        <v>457.7</v>
      </c>
      <c r="K335" s="687">
        <f t="shared" si="500"/>
        <v>0</v>
      </c>
      <c r="L335" s="687">
        <f t="shared" si="501"/>
        <v>-457.7</v>
      </c>
      <c r="M335" s="688">
        <f t="shared" si="502"/>
        <v>0</v>
      </c>
      <c r="N335" s="687">
        <f t="shared" si="503"/>
        <v>92.9</v>
      </c>
      <c r="O335" s="687">
        <f t="shared" si="504"/>
        <v>0</v>
      </c>
      <c r="P335" s="687">
        <f t="shared" si="505"/>
        <v>-92.9</v>
      </c>
      <c r="Q335" s="688">
        <f t="shared" si="506"/>
        <v>0</v>
      </c>
      <c r="R335" s="687">
        <f>'4. ГПП-УЗПКТ-СЗСК'!W142</f>
        <v>32</v>
      </c>
      <c r="S335" s="687">
        <f>'4. ГПП-УЗПКТ-СЗСК'!Y142</f>
        <v>0</v>
      </c>
      <c r="T335" s="687">
        <f t="shared" si="507"/>
        <v>-32</v>
      </c>
      <c r="U335" s="688">
        <f t="shared" si="508"/>
        <v>0</v>
      </c>
      <c r="V335" s="687">
        <f>'4. ГПП-УЗПКТ-СЗСК'!AC142</f>
        <v>28.9</v>
      </c>
      <c r="W335" s="687">
        <f>'4. ГПП-УЗПКТ-СЗСК'!AE142</f>
        <v>0</v>
      </c>
      <c r="X335" s="687">
        <f t="shared" si="509"/>
        <v>-28.9</v>
      </c>
      <c r="Y335" s="688">
        <f t="shared" si="510"/>
        <v>0</v>
      </c>
      <c r="Z335" s="687">
        <f>'4. ГПП-УЗПКТ-СЗСК'!AI142</f>
        <v>32</v>
      </c>
      <c r="AA335" s="687">
        <f>'4. ГПП-УЗПКТ-СЗСК'!AK142</f>
        <v>0</v>
      </c>
      <c r="AB335" s="687">
        <f t="shared" si="511"/>
        <v>-32</v>
      </c>
      <c r="AC335" s="688">
        <f t="shared" si="512"/>
        <v>0</v>
      </c>
      <c r="AD335" s="687">
        <f t="shared" si="513"/>
        <v>117.3</v>
      </c>
      <c r="AE335" s="687">
        <f t="shared" si="514"/>
        <v>0</v>
      </c>
      <c r="AF335" s="687">
        <f t="shared" si="515"/>
        <v>-117.3</v>
      </c>
      <c r="AG335" s="688">
        <f t="shared" si="516"/>
        <v>0</v>
      </c>
      <c r="AH335" s="687">
        <f>'4. ГПП-УЗПКТ-СЗСК'!AU142</f>
        <v>32.5</v>
      </c>
      <c r="AI335" s="687">
        <f>'4. ГПП-УЗПКТ-СЗСК'!AW142</f>
        <v>0</v>
      </c>
      <c r="AJ335" s="687">
        <f t="shared" si="517"/>
        <v>-32.5</v>
      </c>
      <c r="AK335" s="688">
        <f t="shared" si="518"/>
        <v>0</v>
      </c>
      <c r="AL335" s="687">
        <f>'4. ГПП-УЗПКТ-СЗСК'!BA142</f>
        <v>37.299999999999997</v>
      </c>
      <c r="AM335" s="687">
        <f>'4. ГПП-УЗПКТ-СЗСК'!BC142</f>
        <v>0</v>
      </c>
      <c r="AN335" s="687">
        <f t="shared" si="519"/>
        <v>-37.299999999999997</v>
      </c>
      <c r="AO335" s="688">
        <f t="shared" si="520"/>
        <v>0</v>
      </c>
      <c r="AP335" s="687">
        <f>'4. ГПП-УЗПКТ-СЗСК'!BG142</f>
        <v>47.5</v>
      </c>
      <c r="AQ335" s="687">
        <f>'4. ГПП-УЗПКТ-СЗСК'!BI142</f>
        <v>0</v>
      </c>
      <c r="AR335" s="687">
        <f t="shared" si="521"/>
        <v>-47.5</v>
      </c>
      <c r="AS335" s="688">
        <f t="shared" si="522"/>
        <v>0</v>
      </c>
      <c r="AT335" s="687">
        <f t="shared" si="523"/>
        <v>152.5</v>
      </c>
      <c r="AU335" s="687">
        <f t="shared" si="524"/>
        <v>0</v>
      </c>
      <c r="AV335" s="687">
        <f t="shared" si="525"/>
        <v>-152.5</v>
      </c>
      <c r="AW335" s="688">
        <f t="shared" si="526"/>
        <v>0</v>
      </c>
      <c r="AX335" s="687">
        <f>'4. ГПП-УЗПКТ-СЗСК'!BS142</f>
        <v>68.8</v>
      </c>
      <c r="AY335" s="687">
        <f>'4. ГПП-УЗПКТ-СЗСК'!BU142</f>
        <v>0</v>
      </c>
      <c r="AZ335" s="687">
        <f t="shared" si="527"/>
        <v>-68.8</v>
      </c>
      <c r="BA335" s="688">
        <f t="shared" si="528"/>
        <v>0</v>
      </c>
      <c r="BB335" s="687">
        <f>'4. ГПП-УЗПКТ-СЗСК'!BY142</f>
        <v>49.1</v>
      </c>
      <c r="BC335" s="687">
        <f>'4. ГПП-УЗПКТ-СЗСК'!CA142</f>
        <v>0</v>
      </c>
      <c r="BD335" s="687">
        <f t="shared" si="529"/>
        <v>-49.1</v>
      </c>
      <c r="BE335" s="688">
        <f t="shared" si="530"/>
        <v>0</v>
      </c>
      <c r="BF335" s="687">
        <f>'4. ГПП-УЗПКТ-СЗСК'!CE142</f>
        <v>34.6</v>
      </c>
      <c r="BG335" s="687">
        <f>'4. ГПП-УЗПКТ-СЗСК'!CG142</f>
        <v>0</v>
      </c>
      <c r="BH335" s="687">
        <f t="shared" si="531"/>
        <v>-34.6</v>
      </c>
      <c r="BI335" s="688">
        <f t="shared" si="532"/>
        <v>0</v>
      </c>
      <c r="BJ335" s="687">
        <f t="shared" si="533"/>
        <v>95</v>
      </c>
      <c r="BK335" s="687">
        <f t="shared" si="534"/>
        <v>0</v>
      </c>
      <c r="BL335" s="687">
        <f t="shared" si="535"/>
        <v>-95</v>
      </c>
      <c r="BM335" s="688">
        <f t="shared" si="536"/>
        <v>0</v>
      </c>
      <c r="BN335" s="687">
        <f>'4. ГПП-УЗПКТ-СЗСК'!CQ142</f>
        <v>32</v>
      </c>
      <c r="BO335" s="687">
        <f>'4. ГПП-УЗПКТ-СЗСК'!CS142</f>
        <v>0</v>
      </c>
      <c r="BP335" s="687">
        <f t="shared" si="537"/>
        <v>-32</v>
      </c>
      <c r="BQ335" s="688">
        <f t="shared" si="538"/>
        <v>0</v>
      </c>
      <c r="BR335" s="687">
        <f>'4. ГПП-УЗПКТ-СЗСК'!CW142</f>
        <v>31</v>
      </c>
      <c r="BS335" s="687">
        <f>'4. ГПП-УЗПКТ-СЗСК'!CY142</f>
        <v>0</v>
      </c>
      <c r="BT335" s="687">
        <f t="shared" si="539"/>
        <v>-31</v>
      </c>
      <c r="BU335" s="688">
        <f t="shared" si="540"/>
        <v>0</v>
      </c>
      <c r="BV335" s="687">
        <f>'4. ГПП-УЗПКТ-СЗСК'!DC142</f>
        <v>32</v>
      </c>
      <c r="BW335" s="687">
        <f>'4. ГПП-УЗПКТ-СЗСК'!DE142</f>
        <v>0</v>
      </c>
      <c r="BX335" s="687">
        <f t="shared" si="541"/>
        <v>-32</v>
      </c>
      <c r="BY335" s="688">
        <f t="shared" si="542"/>
        <v>0</v>
      </c>
    </row>
    <row r="336" spans="2:77" ht="18.75" customHeight="1">
      <c r="B336" s="600"/>
      <c r="C336" s="502" t="s">
        <v>520</v>
      </c>
      <c r="D336" s="528"/>
      <c r="E336" s="528"/>
      <c r="F336" s="529"/>
      <c r="G336" s="530" t="s">
        <v>521</v>
      </c>
      <c r="H336" s="530"/>
      <c r="I336" s="715" t="s">
        <v>1438</v>
      </c>
      <c r="J336" s="687">
        <f t="shared" si="499"/>
        <v>447.6</v>
      </c>
      <c r="K336" s="687">
        <f t="shared" si="500"/>
        <v>0</v>
      </c>
      <c r="L336" s="687">
        <f t="shared" si="501"/>
        <v>-447.6</v>
      </c>
      <c r="M336" s="688">
        <f t="shared" si="502"/>
        <v>0</v>
      </c>
      <c r="N336" s="687">
        <f t="shared" si="503"/>
        <v>119.60000000000001</v>
      </c>
      <c r="O336" s="687">
        <f t="shared" si="504"/>
        <v>0</v>
      </c>
      <c r="P336" s="687">
        <f t="shared" si="505"/>
        <v>-119.60000000000001</v>
      </c>
      <c r="Q336" s="688">
        <f t="shared" si="506"/>
        <v>0</v>
      </c>
      <c r="R336" s="687">
        <f>'4. ГПП-УЗПКТ-СЗСК'!W143</f>
        <v>41.2</v>
      </c>
      <c r="S336" s="687">
        <f>'4. ГПП-УЗПКТ-СЗСК'!Y143</f>
        <v>0</v>
      </c>
      <c r="T336" s="687">
        <f t="shared" si="507"/>
        <v>-41.2</v>
      </c>
      <c r="U336" s="688">
        <f t="shared" si="508"/>
        <v>0</v>
      </c>
      <c r="V336" s="687">
        <f>'4. ГПП-УЗПКТ-СЗСК'!AC143</f>
        <v>37.200000000000003</v>
      </c>
      <c r="W336" s="687">
        <f>'4. ГПП-УЗПКТ-СЗСК'!AE143</f>
        <v>0</v>
      </c>
      <c r="X336" s="687">
        <f t="shared" si="509"/>
        <v>-37.200000000000003</v>
      </c>
      <c r="Y336" s="688">
        <f t="shared" si="510"/>
        <v>0</v>
      </c>
      <c r="Z336" s="687">
        <f>'4. ГПП-УЗПКТ-СЗСК'!AI143</f>
        <v>41.2</v>
      </c>
      <c r="AA336" s="687">
        <f>'4. ГПП-УЗПКТ-СЗСК'!AK143</f>
        <v>0</v>
      </c>
      <c r="AB336" s="687">
        <f t="shared" si="511"/>
        <v>-41.2</v>
      </c>
      <c r="AC336" s="688">
        <f t="shared" si="512"/>
        <v>0</v>
      </c>
      <c r="AD336" s="687">
        <f t="shared" si="513"/>
        <v>109.5</v>
      </c>
      <c r="AE336" s="687">
        <f t="shared" si="514"/>
        <v>0</v>
      </c>
      <c r="AF336" s="687">
        <f t="shared" si="515"/>
        <v>-109.5</v>
      </c>
      <c r="AG336" s="688">
        <f t="shared" si="516"/>
        <v>0</v>
      </c>
      <c r="AH336" s="687">
        <f>'4. ГПП-УЗПКТ-СЗСК'!AU143</f>
        <v>38.6</v>
      </c>
      <c r="AI336" s="687">
        <f>'4. ГПП-УЗПКТ-СЗСК'!AW143</f>
        <v>0</v>
      </c>
      <c r="AJ336" s="687">
        <f t="shared" si="517"/>
        <v>-38.6</v>
      </c>
      <c r="AK336" s="688">
        <f t="shared" si="518"/>
        <v>0</v>
      </c>
      <c r="AL336" s="687">
        <f>'4. ГПП-УЗПКТ-СЗСК'!BA143</f>
        <v>37.9</v>
      </c>
      <c r="AM336" s="687">
        <f>'4. ГПП-УЗПКТ-СЗСК'!BC143</f>
        <v>0</v>
      </c>
      <c r="AN336" s="687">
        <f t="shared" si="519"/>
        <v>-37.9</v>
      </c>
      <c r="AO336" s="688">
        <f t="shared" si="520"/>
        <v>0</v>
      </c>
      <c r="AP336" s="687">
        <f>'4. ГПП-УЗПКТ-СЗСК'!BG143</f>
        <v>33</v>
      </c>
      <c r="AQ336" s="687">
        <f>'4. ГПП-УЗПКТ-СЗСК'!BI143</f>
        <v>0</v>
      </c>
      <c r="AR336" s="687">
        <f t="shared" si="521"/>
        <v>-33</v>
      </c>
      <c r="AS336" s="688">
        <f t="shared" si="522"/>
        <v>0</v>
      </c>
      <c r="AT336" s="687">
        <f t="shared" si="523"/>
        <v>96.5</v>
      </c>
      <c r="AU336" s="687">
        <f t="shared" si="524"/>
        <v>0</v>
      </c>
      <c r="AV336" s="687">
        <f t="shared" si="525"/>
        <v>-96.5</v>
      </c>
      <c r="AW336" s="688">
        <f t="shared" si="526"/>
        <v>0</v>
      </c>
      <c r="AX336" s="687">
        <f>'4. ГПП-УЗПКТ-СЗСК'!BS143</f>
        <v>25.3</v>
      </c>
      <c r="AY336" s="687">
        <f>'4. ГПП-УЗПКТ-СЗСК'!BU143</f>
        <v>0</v>
      </c>
      <c r="AZ336" s="687">
        <f t="shared" si="527"/>
        <v>-25.3</v>
      </c>
      <c r="BA336" s="688">
        <f t="shared" si="528"/>
        <v>0</v>
      </c>
      <c r="BB336" s="687">
        <f>'4. ГПП-УЗПКТ-СЗСК'!BY143</f>
        <v>34.1</v>
      </c>
      <c r="BC336" s="687">
        <f>'4. ГПП-УЗПКТ-СЗСК'!CA143</f>
        <v>0</v>
      </c>
      <c r="BD336" s="687">
        <f t="shared" si="529"/>
        <v>-34.1</v>
      </c>
      <c r="BE336" s="688">
        <f t="shared" si="530"/>
        <v>0</v>
      </c>
      <c r="BF336" s="687">
        <f>'4. ГПП-УЗПКТ-СЗСК'!CE143</f>
        <v>37.1</v>
      </c>
      <c r="BG336" s="687">
        <f>'4. ГПП-УЗПКТ-СЗСК'!CG143</f>
        <v>0</v>
      </c>
      <c r="BH336" s="687">
        <f t="shared" si="531"/>
        <v>-37.1</v>
      </c>
      <c r="BI336" s="688">
        <f t="shared" si="532"/>
        <v>0</v>
      </c>
      <c r="BJ336" s="687">
        <f t="shared" si="533"/>
        <v>122</v>
      </c>
      <c r="BK336" s="687">
        <f t="shared" si="534"/>
        <v>0</v>
      </c>
      <c r="BL336" s="687">
        <f t="shared" si="535"/>
        <v>-122</v>
      </c>
      <c r="BM336" s="688">
        <f t="shared" si="536"/>
        <v>0</v>
      </c>
      <c r="BN336" s="687">
        <f>'4. ГПП-УЗПКТ-СЗСК'!CQ143</f>
        <v>41.1</v>
      </c>
      <c r="BO336" s="687">
        <f>'4. ГПП-УЗПКТ-СЗСК'!CS143</f>
        <v>0</v>
      </c>
      <c r="BP336" s="687">
        <f t="shared" si="537"/>
        <v>-41.1</v>
      </c>
      <c r="BQ336" s="688">
        <f t="shared" si="538"/>
        <v>0</v>
      </c>
      <c r="BR336" s="687">
        <f>'4. ГПП-УЗПКТ-СЗСК'!CW143</f>
        <v>39.799999999999997</v>
      </c>
      <c r="BS336" s="687">
        <f>'4. ГПП-УЗПКТ-СЗСК'!CY143</f>
        <v>0</v>
      </c>
      <c r="BT336" s="687">
        <f t="shared" si="539"/>
        <v>-39.799999999999997</v>
      </c>
      <c r="BU336" s="688">
        <f t="shared" si="540"/>
        <v>0</v>
      </c>
      <c r="BV336" s="687">
        <f>'4. ГПП-УЗПКТ-СЗСК'!DC143</f>
        <v>41.1</v>
      </c>
      <c r="BW336" s="687">
        <f>'4. ГПП-УЗПКТ-СЗСК'!DE143</f>
        <v>0</v>
      </c>
      <c r="BX336" s="687">
        <f t="shared" si="541"/>
        <v>-41.1</v>
      </c>
      <c r="BY336" s="688">
        <f t="shared" si="542"/>
        <v>0</v>
      </c>
    </row>
    <row r="337" spans="2:77" ht="18.75" customHeight="1">
      <c r="B337" s="600"/>
      <c r="C337" s="502" t="s">
        <v>508</v>
      </c>
      <c r="D337" s="528"/>
      <c r="E337" s="528"/>
      <c r="F337" s="529"/>
      <c r="G337" s="530" t="s">
        <v>523</v>
      </c>
      <c r="H337" s="530"/>
      <c r="I337" s="715" t="s">
        <v>1438</v>
      </c>
      <c r="J337" s="687">
        <f t="shared" si="499"/>
        <v>573.1</v>
      </c>
      <c r="K337" s="687">
        <f t="shared" si="500"/>
        <v>0</v>
      </c>
      <c r="L337" s="687">
        <f t="shared" si="501"/>
        <v>-573.1</v>
      </c>
      <c r="M337" s="688">
        <f t="shared" si="502"/>
        <v>0</v>
      </c>
      <c r="N337" s="687">
        <f t="shared" si="503"/>
        <v>152.1</v>
      </c>
      <c r="O337" s="687">
        <f t="shared" si="504"/>
        <v>0</v>
      </c>
      <c r="P337" s="687">
        <f t="shared" si="505"/>
        <v>-152.1</v>
      </c>
      <c r="Q337" s="688">
        <f t="shared" si="506"/>
        <v>0</v>
      </c>
      <c r="R337" s="687">
        <f>'4. ГПП-УЗПКТ-СЗСК'!W144</f>
        <v>52.4</v>
      </c>
      <c r="S337" s="687">
        <f>'4. ГПП-УЗПКТ-СЗСК'!Y144</f>
        <v>0</v>
      </c>
      <c r="T337" s="687">
        <f t="shared" si="507"/>
        <v>-52.4</v>
      </c>
      <c r="U337" s="688">
        <f t="shared" si="508"/>
        <v>0</v>
      </c>
      <c r="V337" s="687">
        <f>'4. ГПП-УЗПКТ-СЗСК'!AC144</f>
        <v>47.3</v>
      </c>
      <c r="W337" s="687">
        <f>'4. ГПП-УЗПКТ-СЗСК'!AE144</f>
        <v>0</v>
      </c>
      <c r="X337" s="687">
        <f t="shared" si="509"/>
        <v>-47.3</v>
      </c>
      <c r="Y337" s="688">
        <f t="shared" si="510"/>
        <v>0</v>
      </c>
      <c r="Z337" s="687">
        <f>'4. ГПП-УЗПКТ-СЗСК'!AI144</f>
        <v>52.4</v>
      </c>
      <c r="AA337" s="687">
        <f>'4. ГПП-УЗПКТ-СЗСК'!AK144</f>
        <v>0</v>
      </c>
      <c r="AB337" s="687">
        <f t="shared" si="511"/>
        <v>-52.4</v>
      </c>
      <c r="AC337" s="688">
        <f t="shared" si="512"/>
        <v>0</v>
      </c>
      <c r="AD337" s="687">
        <f t="shared" si="513"/>
        <v>141.80000000000001</v>
      </c>
      <c r="AE337" s="687">
        <f t="shared" si="514"/>
        <v>0</v>
      </c>
      <c r="AF337" s="687">
        <f t="shared" si="515"/>
        <v>-141.80000000000001</v>
      </c>
      <c r="AG337" s="688">
        <f t="shared" si="516"/>
        <v>0</v>
      </c>
      <c r="AH337" s="687">
        <f>'4. ГПП-УЗПКТ-СЗСК'!AU144</f>
        <v>50.4</v>
      </c>
      <c r="AI337" s="687">
        <f>'4. ГПП-УЗПКТ-СЗСК'!AW144</f>
        <v>0</v>
      </c>
      <c r="AJ337" s="687">
        <f t="shared" si="517"/>
        <v>-50.4</v>
      </c>
      <c r="AK337" s="688">
        <f t="shared" si="518"/>
        <v>0</v>
      </c>
      <c r="AL337" s="687">
        <f>'4. ГПП-УЗПКТ-СЗСК'!BA144</f>
        <v>50.4</v>
      </c>
      <c r="AM337" s="687">
        <f>'4. ГПП-УЗПКТ-СЗСК'!BC144</f>
        <v>0</v>
      </c>
      <c r="AN337" s="687">
        <f t="shared" si="519"/>
        <v>-50.4</v>
      </c>
      <c r="AO337" s="688">
        <f t="shared" si="520"/>
        <v>0</v>
      </c>
      <c r="AP337" s="687">
        <f>'4. ГПП-УЗПКТ-СЗСК'!BG144</f>
        <v>41</v>
      </c>
      <c r="AQ337" s="687">
        <f>'4. ГПП-УЗПКТ-СЗСК'!BI144</f>
        <v>0</v>
      </c>
      <c r="AR337" s="687">
        <f t="shared" si="521"/>
        <v>-41</v>
      </c>
      <c r="AS337" s="688">
        <f t="shared" si="522"/>
        <v>0</v>
      </c>
      <c r="AT337" s="687">
        <f t="shared" si="523"/>
        <v>123.6</v>
      </c>
      <c r="AU337" s="687">
        <f t="shared" si="524"/>
        <v>0</v>
      </c>
      <c r="AV337" s="687">
        <f t="shared" si="525"/>
        <v>-123.6</v>
      </c>
      <c r="AW337" s="688">
        <f t="shared" si="526"/>
        <v>0</v>
      </c>
      <c r="AX337" s="687">
        <f>'4. ГПП-УЗПКТ-СЗСК'!BS144</f>
        <v>31.4</v>
      </c>
      <c r="AY337" s="687">
        <f>'4. ГПП-УЗПКТ-СЗСК'!BU144</f>
        <v>0</v>
      </c>
      <c r="AZ337" s="687">
        <f t="shared" si="527"/>
        <v>-31.4</v>
      </c>
      <c r="BA337" s="688">
        <f t="shared" si="528"/>
        <v>0</v>
      </c>
      <c r="BB337" s="687">
        <f>'4. ГПП-УЗПКТ-СЗСК'!BY144</f>
        <v>42.4</v>
      </c>
      <c r="BC337" s="687">
        <f>'4. ГПП-УЗПКТ-СЗСК'!CA144</f>
        <v>0</v>
      </c>
      <c r="BD337" s="687">
        <f t="shared" si="529"/>
        <v>-42.4</v>
      </c>
      <c r="BE337" s="688">
        <f t="shared" si="530"/>
        <v>0</v>
      </c>
      <c r="BF337" s="687">
        <f>'4. ГПП-УЗПКТ-СЗСК'!CE144</f>
        <v>49.8</v>
      </c>
      <c r="BG337" s="687">
        <f>'4. ГПП-УЗПКТ-СЗСК'!CG144</f>
        <v>0</v>
      </c>
      <c r="BH337" s="687">
        <f t="shared" si="531"/>
        <v>-49.8</v>
      </c>
      <c r="BI337" s="688">
        <f t="shared" si="532"/>
        <v>0</v>
      </c>
      <c r="BJ337" s="687">
        <f t="shared" si="533"/>
        <v>155.6</v>
      </c>
      <c r="BK337" s="687">
        <f t="shared" si="534"/>
        <v>0</v>
      </c>
      <c r="BL337" s="687">
        <f t="shared" si="535"/>
        <v>-155.6</v>
      </c>
      <c r="BM337" s="688">
        <f t="shared" si="536"/>
        <v>0</v>
      </c>
      <c r="BN337" s="687">
        <f>'4. ГПП-УЗПКТ-СЗСК'!CQ144</f>
        <v>52.4</v>
      </c>
      <c r="BO337" s="687">
        <f>'4. ГПП-УЗПКТ-СЗСК'!CS144</f>
        <v>0</v>
      </c>
      <c r="BP337" s="687">
        <f t="shared" si="537"/>
        <v>-52.4</v>
      </c>
      <c r="BQ337" s="688">
        <f t="shared" si="538"/>
        <v>0</v>
      </c>
      <c r="BR337" s="687">
        <f>'4. ГПП-УЗПКТ-СЗСК'!CW144</f>
        <v>50.8</v>
      </c>
      <c r="BS337" s="687">
        <f>'4. ГПП-УЗПКТ-СЗСК'!CY144</f>
        <v>0</v>
      </c>
      <c r="BT337" s="687">
        <f t="shared" si="539"/>
        <v>-50.8</v>
      </c>
      <c r="BU337" s="688">
        <f t="shared" si="540"/>
        <v>0</v>
      </c>
      <c r="BV337" s="687">
        <f>'4. ГПП-УЗПКТ-СЗСК'!DC144</f>
        <v>52.4</v>
      </c>
      <c r="BW337" s="687">
        <f>'4. ГПП-УЗПКТ-СЗСК'!DE144</f>
        <v>0</v>
      </c>
      <c r="BX337" s="687">
        <f t="shared" si="541"/>
        <v>-52.4</v>
      </c>
      <c r="BY337" s="688">
        <f t="shared" si="542"/>
        <v>0</v>
      </c>
    </row>
    <row r="338" spans="2:77" ht="18.75" customHeight="1">
      <c r="B338" s="600" t="s">
        <v>1760</v>
      </c>
      <c r="C338" s="498" t="s">
        <v>1761</v>
      </c>
      <c r="D338" s="528"/>
      <c r="E338" s="528"/>
      <c r="F338" s="529"/>
      <c r="G338" s="530" t="s">
        <v>547</v>
      </c>
      <c r="H338" s="530"/>
      <c r="I338" s="715" t="s">
        <v>1438</v>
      </c>
      <c r="J338" s="687">
        <f t="shared" si="499"/>
        <v>0</v>
      </c>
      <c r="K338" s="687">
        <f t="shared" si="500"/>
        <v>0</v>
      </c>
      <c r="L338" s="687">
        <f t="shared" si="501"/>
        <v>0</v>
      </c>
      <c r="M338" s="688" t="str">
        <f t="shared" si="502"/>
        <v>-</v>
      </c>
      <c r="N338" s="687">
        <f t="shared" si="503"/>
        <v>0</v>
      </c>
      <c r="O338" s="687">
        <f t="shared" si="504"/>
        <v>0</v>
      </c>
      <c r="P338" s="687">
        <f t="shared" si="505"/>
        <v>0</v>
      </c>
      <c r="Q338" s="688" t="str">
        <f t="shared" si="506"/>
        <v>-</v>
      </c>
      <c r="R338" s="687">
        <f>'4. ГПП-УЗПКТ-СЗСК'!W145</f>
        <v>0</v>
      </c>
      <c r="S338" s="687">
        <f>'4. ГПП-УЗПКТ-СЗСК'!Y145</f>
        <v>0</v>
      </c>
      <c r="T338" s="687">
        <f t="shared" si="507"/>
        <v>0</v>
      </c>
      <c r="U338" s="688" t="str">
        <f t="shared" si="508"/>
        <v>-</v>
      </c>
      <c r="V338" s="687">
        <f>'4. ГПП-УЗПКТ-СЗСК'!AC145</f>
        <v>0</v>
      </c>
      <c r="W338" s="687">
        <f>'4. ГПП-УЗПКТ-СЗСК'!AE145</f>
        <v>0</v>
      </c>
      <c r="X338" s="687">
        <f t="shared" si="509"/>
        <v>0</v>
      </c>
      <c r="Y338" s="688" t="str">
        <f t="shared" si="510"/>
        <v>-</v>
      </c>
      <c r="Z338" s="687">
        <f>'4. ГПП-УЗПКТ-СЗСК'!AI145</f>
        <v>0</v>
      </c>
      <c r="AA338" s="687">
        <f>'4. ГПП-УЗПКТ-СЗСК'!AK145</f>
        <v>0</v>
      </c>
      <c r="AB338" s="687">
        <f t="shared" si="511"/>
        <v>0</v>
      </c>
      <c r="AC338" s="688" t="str">
        <f t="shared" si="512"/>
        <v>-</v>
      </c>
      <c r="AD338" s="687">
        <f t="shared" si="513"/>
        <v>0</v>
      </c>
      <c r="AE338" s="687">
        <f t="shared" si="514"/>
        <v>0</v>
      </c>
      <c r="AF338" s="687">
        <f t="shared" si="515"/>
        <v>0</v>
      </c>
      <c r="AG338" s="688" t="str">
        <f t="shared" si="516"/>
        <v>-</v>
      </c>
      <c r="AH338" s="687">
        <f>'4. ГПП-УЗПКТ-СЗСК'!AU145</f>
        <v>0</v>
      </c>
      <c r="AI338" s="687">
        <f>'4. ГПП-УЗПКТ-СЗСК'!AW145</f>
        <v>0</v>
      </c>
      <c r="AJ338" s="687">
        <f t="shared" si="517"/>
        <v>0</v>
      </c>
      <c r="AK338" s="688" t="str">
        <f t="shared" si="518"/>
        <v>-</v>
      </c>
      <c r="AL338" s="687">
        <f>'4. ГПП-УЗПКТ-СЗСК'!BA145</f>
        <v>0</v>
      </c>
      <c r="AM338" s="687">
        <f>'4. ГПП-УЗПКТ-СЗСК'!BC145</f>
        <v>0</v>
      </c>
      <c r="AN338" s="687">
        <f t="shared" si="519"/>
        <v>0</v>
      </c>
      <c r="AO338" s="688" t="str">
        <f t="shared" si="520"/>
        <v>-</v>
      </c>
      <c r="AP338" s="687">
        <f>'4. ГПП-УЗПКТ-СЗСК'!BG145</f>
        <v>0</v>
      </c>
      <c r="AQ338" s="687">
        <f>'4. ГПП-УЗПКТ-СЗСК'!BI145</f>
        <v>0</v>
      </c>
      <c r="AR338" s="687">
        <f t="shared" si="521"/>
        <v>0</v>
      </c>
      <c r="AS338" s="688" t="str">
        <f t="shared" si="522"/>
        <v>-</v>
      </c>
      <c r="AT338" s="687">
        <f t="shared" si="523"/>
        <v>0</v>
      </c>
      <c r="AU338" s="687">
        <f t="shared" si="524"/>
        <v>0</v>
      </c>
      <c r="AV338" s="687">
        <f t="shared" si="525"/>
        <v>0</v>
      </c>
      <c r="AW338" s="688" t="str">
        <f t="shared" si="526"/>
        <v>-</v>
      </c>
      <c r="AX338" s="687">
        <f>'4. ГПП-УЗПКТ-СЗСК'!BS145</f>
        <v>0</v>
      </c>
      <c r="AY338" s="687">
        <f>'4. ГПП-УЗПКТ-СЗСК'!BU145</f>
        <v>0</v>
      </c>
      <c r="AZ338" s="687">
        <f t="shared" si="527"/>
        <v>0</v>
      </c>
      <c r="BA338" s="688" t="str">
        <f t="shared" si="528"/>
        <v>-</v>
      </c>
      <c r="BB338" s="687">
        <f>'4. ГПП-УЗПКТ-СЗСК'!BY145</f>
        <v>0</v>
      </c>
      <c r="BC338" s="687">
        <f>'4. ГПП-УЗПКТ-СЗСК'!CA145</f>
        <v>0</v>
      </c>
      <c r="BD338" s="687">
        <f t="shared" si="529"/>
        <v>0</v>
      </c>
      <c r="BE338" s="688" t="str">
        <f t="shared" si="530"/>
        <v>-</v>
      </c>
      <c r="BF338" s="687">
        <f>'4. ГПП-УЗПКТ-СЗСК'!CE145</f>
        <v>0</v>
      </c>
      <c r="BG338" s="687">
        <f>'4. ГПП-УЗПКТ-СЗСК'!CG145</f>
        <v>0</v>
      </c>
      <c r="BH338" s="687">
        <f t="shared" si="531"/>
        <v>0</v>
      </c>
      <c r="BI338" s="688" t="str">
        <f t="shared" si="532"/>
        <v>-</v>
      </c>
      <c r="BJ338" s="687">
        <f t="shared" si="533"/>
        <v>0</v>
      </c>
      <c r="BK338" s="687">
        <f t="shared" si="534"/>
        <v>0</v>
      </c>
      <c r="BL338" s="687">
        <f t="shared" si="535"/>
        <v>0</v>
      </c>
      <c r="BM338" s="688" t="str">
        <f t="shared" si="536"/>
        <v>-</v>
      </c>
      <c r="BN338" s="687">
        <f>'4. ГПП-УЗПКТ-СЗСК'!CQ145</f>
        <v>0</v>
      </c>
      <c r="BO338" s="687">
        <f>'4. ГПП-УЗПКТ-СЗСК'!CS145</f>
        <v>0</v>
      </c>
      <c r="BP338" s="687">
        <f t="shared" si="537"/>
        <v>0</v>
      </c>
      <c r="BQ338" s="688" t="str">
        <f t="shared" si="538"/>
        <v>-</v>
      </c>
      <c r="BR338" s="687">
        <f>'4. ГПП-УЗПКТ-СЗСК'!CW145</f>
        <v>0</v>
      </c>
      <c r="BS338" s="687">
        <f>'4. ГПП-УЗПКТ-СЗСК'!CY145</f>
        <v>0</v>
      </c>
      <c r="BT338" s="687">
        <f t="shared" si="539"/>
        <v>0</v>
      </c>
      <c r="BU338" s="688" t="str">
        <f t="shared" si="540"/>
        <v>-</v>
      </c>
      <c r="BV338" s="687">
        <f>'4. ГПП-УЗПКТ-СЗСК'!DC145</f>
        <v>0</v>
      </c>
      <c r="BW338" s="687">
        <f>'4. ГПП-УЗПКТ-СЗСК'!DE145</f>
        <v>0</v>
      </c>
      <c r="BX338" s="687">
        <f t="shared" si="541"/>
        <v>0</v>
      </c>
      <c r="BY338" s="688" t="str">
        <f t="shared" si="542"/>
        <v>-</v>
      </c>
    </row>
    <row r="339" spans="2:77" ht="18.75" customHeight="1">
      <c r="B339" s="600" t="s">
        <v>1762</v>
      </c>
      <c r="C339" s="498" t="s">
        <v>1763</v>
      </c>
      <c r="D339" s="528"/>
      <c r="E339" s="528"/>
      <c r="F339" s="529"/>
      <c r="G339" s="530" t="s">
        <v>680</v>
      </c>
      <c r="H339" s="530"/>
      <c r="I339" s="715" t="s">
        <v>1438</v>
      </c>
      <c r="J339" s="687">
        <f t="shared" si="499"/>
        <v>1315</v>
      </c>
      <c r="K339" s="687">
        <f t="shared" si="500"/>
        <v>0</v>
      </c>
      <c r="L339" s="687">
        <f t="shared" si="501"/>
        <v>-1315</v>
      </c>
      <c r="M339" s="688">
        <f t="shared" si="502"/>
        <v>0</v>
      </c>
      <c r="N339" s="687">
        <f t="shared" si="503"/>
        <v>377</v>
      </c>
      <c r="O339" s="687">
        <f t="shared" si="504"/>
        <v>0</v>
      </c>
      <c r="P339" s="687">
        <f t="shared" si="505"/>
        <v>-377</v>
      </c>
      <c r="Q339" s="688">
        <f t="shared" si="506"/>
        <v>0</v>
      </c>
      <c r="R339" s="687">
        <f>'4. ГПП-УЗПКТ-СЗСК'!W147+'4. ГПП-УЗПКТ-СЗСК'!W148</f>
        <v>130</v>
      </c>
      <c r="S339" s="687">
        <f>'4. ГПП-УЗПКТ-СЗСК'!Y147+'4. ГПП-УЗПКТ-СЗСК'!Y148</f>
        <v>0</v>
      </c>
      <c r="T339" s="687">
        <f t="shared" si="507"/>
        <v>-130</v>
      </c>
      <c r="U339" s="688">
        <f t="shared" si="508"/>
        <v>0</v>
      </c>
      <c r="V339" s="687">
        <f>'4. ГПП-УЗПКТ-СЗСК'!AC147+'4. ГПП-УЗПКТ-СЗСК'!AC148</f>
        <v>117</v>
      </c>
      <c r="W339" s="687">
        <f>'4. ГПП-УЗПКТ-СЗСК'!AE147+'4. ГПП-УЗПКТ-СЗСК'!AE148</f>
        <v>0</v>
      </c>
      <c r="X339" s="687">
        <f t="shared" si="509"/>
        <v>-117</v>
      </c>
      <c r="Y339" s="688">
        <f t="shared" si="510"/>
        <v>0</v>
      </c>
      <c r="Z339" s="687">
        <f>'4. ГПП-УЗПКТ-СЗСК'!AI147+'4. ГПП-УЗПКТ-СЗСК'!AI148</f>
        <v>130</v>
      </c>
      <c r="AA339" s="687">
        <f>'4. ГПП-УЗПКТ-СЗСК'!AK147+'4. ГПП-УЗПКТ-СЗСК'!AK148</f>
        <v>0</v>
      </c>
      <c r="AB339" s="687">
        <f t="shared" si="511"/>
        <v>-130</v>
      </c>
      <c r="AC339" s="688">
        <f t="shared" si="512"/>
        <v>0</v>
      </c>
      <c r="AD339" s="687">
        <f t="shared" si="513"/>
        <v>373</v>
      </c>
      <c r="AE339" s="687">
        <f t="shared" si="514"/>
        <v>0</v>
      </c>
      <c r="AF339" s="687">
        <f t="shared" si="515"/>
        <v>-373</v>
      </c>
      <c r="AG339" s="688">
        <f t="shared" si="516"/>
        <v>0</v>
      </c>
      <c r="AH339" s="687">
        <f>'4. ГПП-УЗПКТ-СЗСК'!AU147+'4. ГПП-УЗПКТ-СЗСК'!AU148</f>
        <v>126</v>
      </c>
      <c r="AI339" s="687">
        <f>'4. ГПП-УЗПКТ-СЗСК'!AW147+'4. ГПП-УЗПКТ-СЗСК'!AW148</f>
        <v>0</v>
      </c>
      <c r="AJ339" s="687">
        <f t="shared" si="517"/>
        <v>-126</v>
      </c>
      <c r="AK339" s="688">
        <f t="shared" si="518"/>
        <v>0</v>
      </c>
      <c r="AL339" s="687">
        <f>'4. ГПП-УЗПКТ-СЗСК'!BA147+'4. ГПП-УЗПКТ-СЗСК'!BA148</f>
        <v>130</v>
      </c>
      <c r="AM339" s="687">
        <f>'4. ГПП-УЗПКТ-СЗСК'!BC147+'4. ГПП-УЗПКТ-СЗСК'!BC148</f>
        <v>0</v>
      </c>
      <c r="AN339" s="687">
        <f t="shared" si="519"/>
        <v>-130</v>
      </c>
      <c r="AO339" s="688">
        <f t="shared" si="520"/>
        <v>0</v>
      </c>
      <c r="AP339" s="687">
        <f>'4. ГПП-УЗПКТ-СЗСК'!BG147+'4. ГПП-УЗПКТ-СЗСК'!BG148</f>
        <v>117</v>
      </c>
      <c r="AQ339" s="687">
        <f>'4. ГПП-УЗПКТ-СЗСК'!BI147+'4. ГПП-УЗПКТ-СЗСК'!BI148</f>
        <v>0</v>
      </c>
      <c r="AR339" s="687">
        <f t="shared" si="521"/>
        <v>-117</v>
      </c>
      <c r="AS339" s="688">
        <f t="shared" si="522"/>
        <v>0</v>
      </c>
      <c r="AT339" s="687">
        <f t="shared" si="523"/>
        <v>188</v>
      </c>
      <c r="AU339" s="687">
        <f t="shared" si="524"/>
        <v>0</v>
      </c>
      <c r="AV339" s="687">
        <f t="shared" si="525"/>
        <v>-188</v>
      </c>
      <c r="AW339" s="688">
        <f t="shared" si="526"/>
        <v>0</v>
      </c>
      <c r="AX339" s="687">
        <f>'4. ГПП-УЗПКТ-СЗСК'!BS147+'4. ГПП-УЗПКТ-СЗСК'!BS148</f>
        <v>33</v>
      </c>
      <c r="AY339" s="687">
        <f>'4. ГПП-УЗПКТ-СЗСК'!BU147+'4. ГПП-УЗПКТ-СЗСК'!BU148</f>
        <v>0</v>
      </c>
      <c r="AZ339" s="687">
        <f t="shared" si="527"/>
        <v>-33</v>
      </c>
      <c r="BA339" s="688">
        <f t="shared" si="528"/>
        <v>0</v>
      </c>
      <c r="BB339" s="687">
        <f>'4. ГПП-УЗПКТ-СЗСК'!BY147+'4. ГПП-УЗПКТ-СЗСК'!BY148</f>
        <v>32</v>
      </c>
      <c r="BC339" s="687">
        <f>'4. ГПП-УЗПКТ-СЗСК'!CA147+'4. ГПП-УЗПКТ-СЗСК'!CA148</f>
        <v>0</v>
      </c>
      <c r="BD339" s="687">
        <f t="shared" si="529"/>
        <v>-32</v>
      </c>
      <c r="BE339" s="688">
        <f t="shared" si="530"/>
        <v>0</v>
      </c>
      <c r="BF339" s="687">
        <f>'4. ГПП-УЗПКТ-СЗСК'!CE147+'4. ГПП-УЗПКТ-СЗСК'!CE148</f>
        <v>123</v>
      </c>
      <c r="BG339" s="687">
        <f>'4. ГПП-УЗПКТ-СЗСК'!CG147+'4. ГПП-УЗПКТ-СЗСК'!CG148</f>
        <v>0</v>
      </c>
      <c r="BH339" s="687">
        <f t="shared" si="531"/>
        <v>-123</v>
      </c>
      <c r="BI339" s="688">
        <f t="shared" si="532"/>
        <v>0</v>
      </c>
      <c r="BJ339" s="687">
        <f t="shared" si="533"/>
        <v>377</v>
      </c>
      <c r="BK339" s="687">
        <f t="shared" si="534"/>
        <v>0</v>
      </c>
      <c r="BL339" s="687">
        <f t="shared" si="535"/>
        <v>-377</v>
      </c>
      <c r="BM339" s="688">
        <f t="shared" si="536"/>
        <v>0</v>
      </c>
      <c r="BN339" s="687">
        <f>'4. ГПП-УЗПКТ-СЗСК'!CQ147+'4. ГПП-УЗПКТ-СЗСК'!CQ148</f>
        <v>127</v>
      </c>
      <c r="BO339" s="687">
        <f>'4. ГПП-УЗПКТ-СЗСК'!CS147+'4. ГПП-УЗПКТ-СЗСК'!CS148</f>
        <v>0</v>
      </c>
      <c r="BP339" s="687">
        <f t="shared" si="537"/>
        <v>-127</v>
      </c>
      <c r="BQ339" s="688">
        <f t="shared" si="538"/>
        <v>0</v>
      </c>
      <c r="BR339" s="687">
        <f>'4. ГПП-УЗПКТ-СЗСК'!CW147+'4. ГПП-УЗПКТ-СЗСК'!CW148</f>
        <v>123</v>
      </c>
      <c r="BS339" s="687">
        <f>'4. ГПП-УЗПКТ-СЗСК'!CY147+'4. ГПП-УЗПКТ-СЗСК'!CY148</f>
        <v>0</v>
      </c>
      <c r="BT339" s="687">
        <f t="shared" si="539"/>
        <v>-123</v>
      </c>
      <c r="BU339" s="688">
        <f t="shared" si="540"/>
        <v>0</v>
      </c>
      <c r="BV339" s="687">
        <f>'4. ГПП-УЗПКТ-СЗСК'!DC147+'4. ГПП-УЗПКТ-СЗСК'!DC148</f>
        <v>127</v>
      </c>
      <c r="BW339" s="687">
        <f>'4. ГПП-УЗПКТ-СЗСК'!DE147+'4. ГПП-УЗПКТ-СЗСК'!DE148</f>
        <v>0</v>
      </c>
      <c r="BX339" s="687">
        <f t="shared" si="541"/>
        <v>-127</v>
      </c>
      <c r="BY339" s="688">
        <f t="shared" si="542"/>
        <v>0</v>
      </c>
    </row>
    <row r="340" spans="2:77" ht="18.75" customHeight="1">
      <c r="B340" s="600"/>
      <c r="C340" s="605" t="s">
        <v>686</v>
      </c>
      <c r="D340" s="528"/>
      <c r="E340" s="528"/>
      <c r="F340" s="529"/>
      <c r="G340" s="530" t="s">
        <v>691</v>
      </c>
      <c r="H340" s="530"/>
      <c r="I340" s="715" t="s">
        <v>1438</v>
      </c>
      <c r="J340" s="687">
        <f t="shared" si="499"/>
        <v>1015</v>
      </c>
      <c r="K340" s="687">
        <f t="shared" si="500"/>
        <v>0</v>
      </c>
      <c r="L340" s="687">
        <f t="shared" si="501"/>
        <v>-1015</v>
      </c>
      <c r="M340" s="688">
        <f t="shared" si="502"/>
        <v>0</v>
      </c>
      <c r="N340" s="687">
        <f t="shared" si="503"/>
        <v>302</v>
      </c>
      <c r="O340" s="687">
        <f t="shared" si="504"/>
        <v>0</v>
      </c>
      <c r="P340" s="687">
        <f t="shared" si="505"/>
        <v>-302</v>
      </c>
      <c r="Q340" s="688">
        <f t="shared" si="506"/>
        <v>0</v>
      </c>
      <c r="R340" s="687">
        <f>'4. ГПП-УЗПКТ-СЗСК'!W147</f>
        <v>105</v>
      </c>
      <c r="S340" s="687">
        <f>'4. ГПП-УЗПКТ-СЗСК'!Y147</f>
        <v>0</v>
      </c>
      <c r="T340" s="687">
        <f t="shared" si="507"/>
        <v>-105</v>
      </c>
      <c r="U340" s="688">
        <f t="shared" si="508"/>
        <v>0</v>
      </c>
      <c r="V340" s="687">
        <f>'4. ГПП-УЗПКТ-СЗСК'!AC147</f>
        <v>92</v>
      </c>
      <c r="W340" s="687">
        <f>'4. ГПП-УЗПКТ-СЗСК'!AE147</f>
        <v>0</v>
      </c>
      <c r="X340" s="687">
        <f t="shared" si="509"/>
        <v>-92</v>
      </c>
      <c r="Y340" s="688">
        <f t="shared" si="510"/>
        <v>0</v>
      </c>
      <c r="Z340" s="687">
        <f>'4. ГПП-УЗПКТ-СЗСК'!AI147</f>
        <v>105</v>
      </c>
      <c r="AA340" s="687">
        <f>'4. ГПП-УЗПКТ-СЗСК'!AK147</f>
        <v>0</v>
      </c>
      <c r="AB340" s="687">
        <f t="shared" si="511"/>
        <v>-105</v>
      </c>
      <c r="AC340" s="688">
        <f t="shared" si="512"/>
        <v>0</v>
      </c>
      <c r="AD340" s="687">
        <f t="shared" si="513"/>
        <v>283</v>
      </c>
      <c r="AE340" s="687">
        <f t="shared" si="514"/>
        <v>0</v>
      </c>
      <c r="AF340" s="687">
        <f t="shared" si="515"/>
        <v>-283</v>
      </c>
      <c r="AG340" s="688">
        <f t="shared" si="516"/>
        <v>0</v>
      </c>
      <c r="AH340" s="687">
        <f>'4. ГПП-УЗПКТ-СЗСК'!AU147</f>
        <v>96</v>
      </c>
      <c r="AI340" s="687">
        <f>'4. ГПП-УЗПКТ-СЗСК'!AW147</f>
        <v>0</v>
      </c>
      <c r="AJ340" s="687">
        <f t="shared" si="517"/>
        <v>-96</v>
      </c>
      <c r="AK340" s="688">
        <f t="shared" si="518"/>
        <v>0</v>
      </c>
      <c r="AL340" s="687">
        <f>'4. ГПП-УЗПКТ-СЗСК'!BA147</f>
        <v>100</v>
      </c>
      <c r="AM340" s="687">
        <f>'4. ГПП-УЗПКТ-СЗСК'!BC147</f>
        <v>0</v>
      </c>
      <c r="AN340" s="687">
        <f t="shared" si="519"/>
        <v>-100</v>
      </c>
      <c r="AO340" s="688">
        <f t="shared" si="520"/>
        <v>0</v>
      </c>
      <c r="AP340" s="687">
        <f>'4. ГПП-УЗПКТ-СЗСК'!BG147</f>
        <v>87</v>
      </c>
      <c r="AQ340" s="687">
        <f>'4. ГПП-УЗПКТ-СЗСК'!BI147</f>
        <v>0</v>
      </c>
      <c r="AR340" s="687">
        <f t="shared" si="521"/>
        <v>-87</v>
      </c>
      <c r="AS340" s="688">
        <f t="shared" si="522"/>
        <v>0</v>
      </c>
      <c r="AT340" s="687">
        <f t="shared" si="523"/>
        <v>128</v>
      </c>
      <c r="AU340" s="687">
        <f t="shared" si="524"/>
        <v>0</v>
      </c>
      <c r="AV340" s="687">
        <f t="shared" si="525"/>
        <v>-128</v>
      </c>
      <c r="AW340" s="688">
        <f t="shared" si="526"/>
        <v>0</v>
      </c>
      <c r="AX340" s="687">
        <f>'4. ГПП-УЗПКТ-СЗСК'!BS147</f>
        <v>18</v>
      </c>
      <c r="AY340" s="687">
        <f>'4. ГПП-УЗПКТ-СЗСК'!BU147</f>
        <v>0</v>
      </c>
      <c r="AZ340" s="687">
        <f t="shared" si="527"/>
        <v>-18</v>
      </c>
      <c r="BA340" s="688">
        <f t="shared" si="528"/>
        <v>0</v>
      </c>
      <c r="BB340" s="687">
        <f>'4. ГПП-УЗПКТ-СЗСК'!BY147</f>
        <v>17</v>
      </c>
      <c r="BC340" s="687">
        <f>'4. ГПП-УЗПКТ-СЗСК'!CA147</f>
        <v>0</v>
      </c>
      <c r="BD340" s="687">
        <f t="shared" si="529"/>
        <v>-17</v>
      </c>
      <c r="BE340" s="688">
        <f t="shared" si="530"/>
        <v>0</v>
      </c>
      <c r="BF340" s="687">
        <f>'4. ГПП-УЗПКТ-СЗСК'!CE147</f>
        <v>93</v>
      </c>
      <c r="BG340" s="687">
        <f>'4. ГПП-УЗПКТ-СЗСК'!CG147</f>
        <v>0</v>
      </c>
      <c r="BH340" s="687">
        <f t="shared" si="531"/>
        <v>-93</v>
      </c>
      <c r="BI340" s="688">
        <f t="shared" si="532"/>
        <v>0</v>
      </c>
      <c r="BJ340" s="687">
        <f t="shared" si="533"/>
        <v>302</v>
      </c>
      <c r="BK340" s="687">
        <f t="shared" si="534"/>
        <v>0</v>
      </c>
      <c r="BL340" s="687">
        <f t="shared" si="535"/>
        <v>-302</v>
      </c>
      <c r="BM340" s="688">
        <f t="shared" si="536"/>
        <v>0</v>
      </c>
      <c r="BN340" s="687">
        <f>'4. ГПП-УЗПКТ-СЗСК'!CQ147</f>
        <v>102</v>
      </c>
      <c r="BO340" s="687">
        <f>'4. ГПП-УЗПКТ-СЗСК'!CS147</f>
        <v>0</v>
      </c>
      <c r="BP340" s="687">
        <f t="shared" si="537"/>
        <v>-102</v>
      </c>
      <c r="BQ340" s="688">
        <f t="shared" si="538"/>
        <v>0</v>
      </c>
      <c r="BR340" s="687">
        <f>'4. ГПП-УЗПКТ-СЗСК'!CW147</f>
        <v>98</v>
      </c>
      <c r="BS340" s="687">
        <f>'4. ГПП-УЗПКТ-СЗСК'!CY147</f>
        <v>0</v>
      </c>
      <c r="BT340" s="687">
        <f t="shared" si="539"/>
        <v>-98</v>
      </c>
      <c r="BU340" s="688">
        <f t="shared" si="540"/>
        <v>0</v>
      </c>
      <c r="BV340" s="687">
        <f>'4. ГПП-УЗПКТ-СЗСК'!DC147</f>
        <v>102</v>
      </c>
      <c r="BW340" s="687">
        <f>'4. ГПП-УЗПКТ-СЗСК'!DE147</f>
        <v>0</v>
      </c>
      <c r="BX340" s="687">
        <f t="shared" si="541"/>
        <v>-102</v>
      </c>
      <c r="BY340" s="688">
        <f t="shared" si="542"/>
        <v>0</v>
      </c>
    </row>
    <row r="341" spans="2:77" ht="18.75" customHeight="1">
      <c r="B341" s="600"/>
      <c r="C341" s="605" t="s">
        <v>695</v>
      </c>
      <c r="D341" s="528"/>
      <c r="E341" s="528"/>
      <c r="F341" s="529"/>
      <c r="G341" s="530" t="s">
        <v>692</v>
      </c>
      <c r="H341" s="530"/>
      <c r="I341" s="715" t="s">
        <v>1438</v>
      </c>
      <c r="J341" s="687">
        <f t="shared" si="499"/>
        <v>300</v>
      </c>
      <c r="K341" s="687">
        <f t="shared" si="500"/>
        <v>0</v>
      </c>
      <c r="L341" s="687">
        <f t="shared" si="501"/>
        <v>-300</v>
      </c>
      <c r="M341" s="688">
        <f t="shared" si="502"/>
        <v>0</v>
      </c>
      <c r="N341" s="687">
        <f t="shared" si="503"/>
        <v>75</v>
      </c>
      <c r="O341" s="687">
        <f t="shared" si="504"/>
        <v>0</v>
      </c>
      <c r="P341" s="687">
        <f t="shared" si="505"/>
        <v>-75</v>
      </c>
      <c r="Q341" s="688">
        <f t="shared" si="506"/>
        <v>0</v>
      </c>
      <c r="R341" s="687">
        <f>'4. ГПП-УЗПКТ-СЗСК'!W148</f>
        <v>25</v>
      </c>
      <c r="S341" s="687">
        <f>'4. ГПП-УЗПКТ-СЗСК'!Y148</f>
        <v>0</v>
      </c>
      <c r="T341" s="687">
        <f t="shared" si="507"/>
        <v>-25</v>
      </c>
      <c r="U341" s="688">
        <f t="shared" si="508"/>
        <v>0</v>
      </c>
      <c r="V341" s="687">
        <f>'4. ГПП-УЗПКТ-СЗСК'!AC148</f>
        <v>25</v>
      </c>
      <c r="W341" s="687">
        <f>'4. ГПП-УЗПКТ-СЗСК'!AE148</f>
        <v>0</v>
      </c>
      <c r="X341" s="687">
        <f t="shared" si="509"/>
        <v>-25</v>
      </c>
      <c r="Y341" s="688">
        <f t="shared" si="510"/>
        <v>0</v>
      </c>
      <c r="Z341" s="687">
        <f>'4. ГПП-УЗПКТ-СЗСК'!AI148</f>
        <v>25</v>
      </c>
      <c r="AA341" s="687">
        <f>'4. ГПП-УЗПКТ-СЗСК'!AK148</f>
        <v>0</v>
      </c>
      <c r="AB341" s="687">
        <f t="shared" si="511"/>
        <v>-25</v>
      </c>
      <c r="AC341" s="688">
        <f t="shared" si="512"/>
        <v>0</v>
      </c>
      <c r="AD341" s="687">
        <f t="shared" si="513"/>
        <v>90</v>
      </c>
      <c r="AE341" s="687">
        <f t="shared" si="514"/>
        <v>0</v>
      </c>
      <c r="AF341" s="687">
        <f t="shared" si="515"/>
        <v>-90</v>
      </c>
      <c r="AG341" s="688">
        <f t="shared" si="516"/>
        <v>0</v>
      </c>
      <c r="AH341" s="687">
        <f>'4. ГПП-УЗПКТ-СЗСК'!AU148</f>
        <v>30</v>
      </c>
      <c r="AI341" s="687">
        <f>'4. ГПП-УЗПКТ-СЗСК'!AW148</f>
        <v>0</v>
      </c>
      <c r="AJ341" s="687">
        <f t="shared" si="517"/>
        <v>-30</v>
      </c>
      <c r="AK341" s="688">
        <f t="shared" si="518"/>
        <v>0</v>
      </c>
      <c r="AL341" s="687">
        <f>'4. ГПП-УЗПКТ-СЗСК'!BA148</f>
        <v>30</v>
      </c>
      <c r="AM341" s="687">
        <f>'4. ГПП-УЗПКТ-СЗСК'!BC148</f>
        <v>0</v>
      </c>
      <c r="AN341" s="687">
        <f t="shared" si="519"/>
        <v>-30</v>
      </c>
      <c r="AO341" s="688">
        <f t="shared" si="520"/>
        <v>0</v>
      </c>
      <c r="AP341" s="687">
        <f>'4. ГПП-УЗПКТ-СЗСК'!BG148</f>
        <v>30</v>
      </c>
      <c r="AQ341" s="687">
        <f>'4. ГПП-УЗПКТ-СЗСК'!BI148</f>
        <v>0</v>
      </c>
      <c r="AR341" s="687">
        <f t="shared" si="521"/>
        <v>-30</v>
      </c>
      <c r="AS341" s="688">
        <f t="shared" si="522"/>
        <v>0</v>
      </c>
      <c r="AT341" s="687">
        <f t="shared" si="523"/>
        <v>60</v>
      </c>
      <c r="AU341" s="687">
        <f t="shared" si="524"/>
        <v>0</v>
      </c>
      <c r="AV341" s="687">
        <f t="shared" si="525"/>
        <v>-60</v>
      </c>
      <c r="AW341" s="688">
        <f t="shared" si="526"/>
        <v>0</v>
      </c>
      <c r="AX341" s="687">
        <f>'4. ГПП-УЗПКТ-СЗСК'!BS148</f>
        <v>15</v>
      </c>
      <c r="AY341" s="687">
        <f>'4. ГПП-УЗПКТ-СЗСК'!BU148</f>
        <v>0</v>
      </c>
      <c r="AZ341" s="687">
        <f t="shared" si="527"/>
        <v>-15</v>
      </c>
      <c r="BA341" s="688">
        <f t="shared" si="528"/>
        <v>0</v>
      </c>
      <c r="BB341" s="687">
        <f>'4. ГПП-УЗПКТ-СЗСК'!BY148</f>
        <v>15</v>
      </c>
      <c r="BC341" s="687">
        <f>'4. ГПП-УЗПКТ-СЗСК'!CA148</f>
        <v>0</v>
      </c>
      <c r="BD341" s="687">
        <f t="shared" si="529"/>
        <v>-15</v>
      </c>
      <c r="BE341" s="688">
        <f t="shared" si="530"/>
        <v>0</v>
      </c>
      <c r="BF341" s="687">
        <f>'4. ГПП-УЗПКТ-СЗСК'!CE148</f>
        <v>30</v>
      </c>
      <c r="BG341" s="687">
        <f>'4. ГПП-УЗПКТ-СЗСК'!CG148</f>
        <v>0</v>
      </c>
      <c r="BH341" s="687">
        <f t="shared" si="531"/>
        <v>-30</v>
      </c>
      <c r="BI341" s="688">
        <f t="shared" si="532"/>
        <v>0</v>
      </c>
      <c r="BJ341" s="687">
        <f t="shared" si="533"/>
        <v>75</v>
      </c>
      <c r="BK341" s="687">
        <f t="shared" si="534"/>
        <v>0</v>
      </c>
      <c r="BL341" s="687">
        <f t="shared" si="535"/>
        <v>-75</v>
      </c>
      <c r="BM341" s="688">
        <f t="shared" si="536"/>
        <v>0</v>
      </c>
      <c r="BN341" s="687">
        <f>'4. ГПП-УЗПКТ-СЗСК'!CQ148</f>
        <v>25</v>
      </c>
      <c r="BO341" s="687">
        <f>'4. ГПП-УЗПКТ-СЗСК'!CS148</f>
        <v>0</v>
      </c>
      <c r="BP341" s="687">
        <f t="shared" si="537"/>
        <v>-25</v>
      </c>
      <c r="BQ341" s="688">
        <f t="shared" si="538"/>
        <v>0</v>
      </c>
      <c r="BR341" s="687">
        <f>'4. ГПП-УЗПКТ-СЗСК'!CW148</f>
        <v>25</v>
      </c>
      <c r="BS341" s="687">
        <f>'4. ГПП-УЗПКТ-СЗСК'!CY148</f>
        <v>0</v>
      </c>
      <c r="BT341" s="687">
        <f t="shared" si="539"/>
        <v>-25</v>
      </c>
      <c r="BU341" s="688">
        <f t="shared" si="540"/>
        <v>0</v>
      </c>
      <c r="BV341" s="687">
        <f>'4. ГПП-УЗПКТ-СЗСК'!DC148</f>
        <v>25</v>
      </c>
      <c r="BW341" s="687">
        <f>'4. ГПП-УЗПКТ-СЗСК'!DE148</f>
        <v>0</v>
      </c>
      <c r="BX341" s="687">
        <f t="shared" si="541"/>
        <v>-25</v>
      </c>
      <c r="BY341" s="688">
        <f t="shared" si="542"/>
        <v>0</v>
      </c>
    </row>
    <row r="342" spans="2:77" ht="18.75" customHeight="1">
      <c r="B342" s="600" t="s">
        <v>1764</v>
      </c>
      <c r="C342" s="601" t="s">
        <v>1765</v>
      </c>
      <c r="D342" s="528"/>
      <c r="E342" s="528"/>
      <c r="F342" s="529"/>
      <c r="G342" s="530" t="s">
        <v>698</v>
      </c>
      <c r="H342" s="530"/>
      <c r="I342" s="715" t="s">
        <v>1438</v>
      </c>
      <c r="J342" s="687">
        <f t="shared" si="499"/>
        <v>84.100000000000009</v>
      </c>
      <c r="K342" s="687">
        <f t="shared" si="500"/>
        <v>0</v>
      </c>
      <c r="L342" s="687">
        <f t="shared" si="501"/>
        <v>-84.100000000000009</v>
      </c>
      <c r="M342" s="688">
        <f t="shared" si="502"/>
        <v>0</v>
      </c>
      <c r="N342" s="687">
        <f t="shared" si="503"/>
        <v>23.1</v>
      </c>
      <c r="O342" s="687">
        <f t="shared" si="504"/>
        <v>0</v>
      </c>
      <c r="P342" s="687">
        <f t="shared" si="505"/>
        <v>-23.1</v>
      </c>
      <c r="Q342" s="688">
        <f t="shared" si="506"/>
        <v>0</v>
      </c>
      <c r="R342" s="687">
        <f>'4. ГПП-УЗПКТ-СЗСК'!W150+'4. ГПП-УЗПКТ-СЗСК'!W151</f>
        <v>2.8</v>
      </c>
      <c r="S342" s="687">
        <f>'4. ГПП-УЗПКТ-СЗСК'!Y150+'4. ГПП-УЗПКТ-СЗСК'!Y151</f>
        <v>0</v>
      </c>
      <c r="T342" s="687">
        <f t="shared" si="507"/>
        <v>-2.8</v>
      </c>
      <c r="U342" s="688">
        <f t="shared" si="508"/>
        <v>0</v>
      </c>
      <c r="V342" s="687">
        <f>'4. ГПП-УЗПКТ-СЗСК'!AC150+'4. ГПП-УЗПКТ-СЗСК'!AC151</f>
        <v>17.5</v>
      </c>
      <c r="W342" s="687">
        <f>'4. ГПП-УЗПКТ-СЗСК'!AE150+'4. ГПП-УЗПКТ-СЗСК'!AE151</f>
        <v>0</v>
      </c>
      <c r="X342" s="687">
        <f t="shared" si="509"/>
        <v>-17.5</v>
      </c>
      <c r="Y342" s="688">
        <f t="shared" si="510"/>
        <v>0</v>
      </c>
      <c r="Z342" s="687">
        <f>'4. ГПП-УЗПКТ-СЗСК'!AI150+'4. ГПП-УЗПКТ-СЗСК'!AI151</f>
        <v>2.8</v>
      </c>
      <c r="AA342" s="687">
        <f>'4. ГПП-УЗПКТ-СЗСК'!AK150+'4. ГПП-УЗПКТ-СЗСК'!AK151</f>
        <v>0</v>
      </c>
      <c r="AB342" s="687">
        <f t="shared" si="511"/>
        <v>-2.8</v>
      </c>
      <c r="AC342" s="688">
        <f t="shared" si="512"/>
        <v>0</v>
      </c>
      <c r="AD342" s="687">
        <f t="shared" si="513"/>
        <v>17.100000000000001</v>
      </c>
      <c r="AE342" s="687">
        <f t="shared" si="514"/>
        <v>0</v>
      </c>
      <c r="AF342" s="687">
        <f t="shared" si="515"/>
        <v>-17.100000000000001</v>
      </c>
      <c r="AG342" s="688">
        <f t="shared" si="516"/>
        <v>0</v>
      </c>
      <c r="AH342" s="687">
        <f>'4. ГПП-УЗПКТ-СЗСК'!AU150+'4. ГПП-УЗПКТ-СЗСК'!AU151</f>
        <v>0</v>
      </c>
      <c r="AI342" s="687">
        <f>'4. ГПП-УЗПКТ-СЗСК'!AW150+'4. ГПП-УЗПКТ-СЗСК'!AW151</f>
        <v>0</v>
      </c>
      <c r="AJ342" s="687">
        <f t="shared" si="517"/>
        <v>0</v>
      </c>
      <c r="AK342" s="688" t="str">
        <f t="shared" si="518"/>
        <v>-</v>
      </c>
      <c r="AL342" s="687">
        <f>'4. ГПП-УЗПКТ-СЗСК'!BA150+'4. ГПП-УЗПКТ-СЗСК'!BA151</f>
        <v>16</v>
      </c>
      <c r="AM342" s="687">
        <f>'4. ГПП-УЗПКТ-СЗСК'!BC150+'4. ГПП-УЗПКТ-СЗСК'!BC151</f>
        <v>0</v>
      </c>
      <c r="AN342" s="687">
        <f t="shared" si="519"/>
        <v>-16</v>
      </c>
      <c r="AO342" s="688">
        <f t="shared" si="520"/>
        <v>0</v>
      </c>
      <c r="AP342" s="687">
        <f>'4. ГПП-УЗПКТ-СЗСК'!BG150+'4. ГПП-УЗПКТ-СЗСК'!BG151</f>
        <v>1.1000000000000001</v>
      </c>
      <c r="AQ342" s="687">
        <f>'4. ГПП-УЗПКТ-СЗСК'!BI150+'4. ГПП-УЗПКТ-СЗСК'!BI151</f>
        <v>0</v>
      </c>
      <c r="AR342" s="687">
        <f t="shared" si="521"/>
        <v>-1.1000000000000001</v>
      </c>
      <c r="AS342" s="688">
        <f t="shared" si="522"/>
        <v>0</v>
      </c>
      <c r="AT342" s="687">
        <f t="shared" si="523"/>
        <v>25.6</v>
      </c>
      <c r="AU342" s="687">
        <f t="shared" si="524"/>
        <v>0</v>
      </c>
      <c r="AV342" s="687">
        <f t="shared" si="525"/>
        <v>-25.6</v>
      </c>
      <c r="AW342" s="688">
        <f t="shared" si="526"/>
        <v>0</v>
      </c>
      <c r="AX342" s="687">
        <f>'4. ГПП-УЗПКТ-СЗСК'!BS150+'4. ГПП-УЗПКТ-СЗСК'!BS151</f>
        <v>2.6</v>
      </c>
      <c r="AY342" s="687">
        <f>'4. ГПП-УЗПКТ-СЗСК'!BU150+'4. ГПП-УЗПКТ-СЗСК'!BU151</f>
        <v>0</v>
      </c>
      <c r="AZ342" s="687">
        <f t="shared" si="527"/>
        <v>-2.6</v>
      </c>
      <c r="BA342" s="688">
        <f t="shared" si="528"/>
        <v>0</v>
      </c>
      <c r="BB342" s="687">
        <f>'4. ГПП-УЗПКТ-СЗСК'!BY150+'4. ГПП-УЗПКТ-СЗСК'!BY151</f>
        <v>21.2</v>
      </c>
      <c r="BC342" s="687">
        <f>'4. ГПП-УЗПКТ-СЗСК'!CA150+'4. ГПП-УЗПКТ-СЗСК'!CA151</f>
        <v>0</v>
      </c>
      <c r="BD342" s="687">
        <f t="shared" si="529"/>
        <v>-21.2</v>
      </c>
      <c r="BE342" s="688">
        <f t="shared" si="530"/>
        <v>0</v>
      </c>
      <c r="BF342" s="687">
        <f>'4. ГПП-УЗПКТ-СЗСК'!CE150+'4. ГПП-УЗПКТ-СЗСК'!CE151</f>
        <v>1.8</v>
      </c>
      <c r="BG342" s="687">
        <f>'4. ГПП-УЗПКТ-СЗСК'!CG150+'4. ГПП-УЗПКТ-СЗСК'!CG151</f>
        <v>0</v>
      </c>
      <c r="BH342" s="687">
        <f t="shared" si="531"/>
        <v>-1.8</v>
      </c>
      <c r="BI342" s="688">
        <f t="shared" si="532"/>
        <v>0</v>
      </c>
      <c r="BJ342" s="687">
        <f t="shared" si="533"/>
        <v>18.3</v>
      </c>
      <c r="BK342" s="687">
        <f t="shared" si="534"/>
        <v>0</v>
      </c>
      <c r="BL342" s="687">
        <f t="shared" si="535"/>
        <v>-18.3</v>
      </c>
      <c r="BM342" s="688">
        <f t="shared" si="536"/>
        <v>0</v>
      </c>
      <c r="BN342" s="687">
        <f>'4. ГПП-УЗПКТ-СЗСК'!CQ150+'4. ГПП-УЗПКТ-СЗСК'!CQ151</f>
        <v>2.8</v>
      </c>
      <c r="BO342" s="687">
        <f>'4. ГПП-УЗПКТ-СЗСК'!CS150+'4. ГПП-УЗПКТ-СЗСК'!CS151</f>
        <v>0</v>
      </c>
      <c r="BP342" s="687">
        <f t="shared" si="537"/>
        <v>-2.8</v>
      </c>
      <c r="BQ342" s="688">
        <f t="shared" si="538"/>
        <v>0</v>
      </c>
      <c r="BR342" s="687">
        <f>'4. ГПП-УЗПКТ-СЗСК'!CW150+'4. ГПП-УЗПКТ-СЗСК'!CW151</f>
        <v>12.7</v>
      </c>
      <c r="BS342" s="687">
        <f>'4. ГПП-УЗПКТ-СЗСК'!CY150+'4. ГПП-УЗПКТ-СЗСК'!CY151</f>
        <v>0</v>
      </c>
      <c r="BT342" s="687">
        <f t="shared" si="539"/>
        <v>-12.7</v>
      </c>
      <c r="BU342" s="688">
        <f t="shared" si="540"/>
        <v>0</v>
      </c>
      <c r="BV342" s="687">
        <f>'4. ГПП-УЗПКТ-СЗСК'!DC150+'4. ГПП-УЗПКТ-СЗСК'!DC151</f>
        <v>2.8</v>
      </c>
      <c r="BW342" s="687">
        <f>'4. ГПП-УЗПКТ-СЗСК'!DE150+'4. ГПП-УЗПКТ-СЗСК'!DE151</f>
        <v>0</v>
      </c>
      <c r="BX342" s="687">
        <f t="shared" si="541"/>
        <v>-2.8</v>
      </c>
      <c r="BY342" s="688">
        <f t="shared" si="542"/>
        <v>0</v>
      </c>
    </row>
    <row r="343" spans="2:77" ht="18.75" customHeight="1">
      <c r="B343" s="600"/>
      <c r="C343" s="605" t="s">
        <v>1690</v>
      </c>
      <c r="D343" s="528"/>
      <c r="E343" s="528"/>
      <c r="F343" s="529"/>
      <c r="G343" s="530" t="s">
        <v>700</v>
      </c>
      <c r="H343" s="530"/>
      <c r="I343" s="715" t="s">
        <v>1438</v>
      </c>
      <c r="J343" s="687">
        <f t="shared" si="499"/>
        <v>24.1</v>
      </c>
      <c r="K343" s="687">
        <f t="shared" si="500"/>
        <v>0</v>
      </c>
      <c r="L343" s="687">
        <f t="shared" si="501"/>
        <v>-24.1</v>
      </c>
      <c r="M343" s="688">
        <f t="shared" si="502"/>
        <v>0</v>
      </c>
      <c r="N343" s="687">
        <f t="shared" si="503"/>
        <v>8.1</v>
      </c>
      <c r="O343" s="687">
        <f t="shared" si="504"/>
        <v>0</v>
      </c>
      <c r="P343" s="687">
        <f t="shared" si="505"/>
        <v>-8.1</v>
      </c>
      <c r="Q343" s="688">
        <f t="shared" si="506"/>
        <v>0</v>
      </c>
      <c r="R343" s="687">
        <f>'4. ГПП-УЗПКТ-СЗСК'!W150</f>
        <v>2.8</v>
      </c>
      <c r="S343" s="687">
        <f>'4. ГПП-УЗПКТ-СЗСК'!Y150</f>
        <v>0</v>
      </c>
      <c r="T343" s="687">
        <f t="shared" si="507"/>
        <v>-2.8</v>
      </c>
      <c r="U343" s="688">
        <f t="shared" si="508"/>
        <v>0</v>
      </c>
      <c r="V343" s="687">
        <f>'4. ГПП-УЗПКТ-СЗСК'!AC150</f>
        <v>2.5</v>
      </c>
      <c r="W343" s="687">
        <f>'4. ГПП-УЗПКТ-СЗСК'!AE150</f>
        <v>0</v>
      </c>
      <c r="X343" s="687">
        <f t="shared" si="509"/>
        <v>-2.5</v>
      </c>
      <c r="Y343" s="688">
        <f t="shared" si="510"/>
        <v>0</v>
      </c>
      <c r="Z343" s="687">
        <f>'4. ГПП-УЗПКТ-СЗСК'!AI150</f>
        <v>2.8</v>
      </c>
      <c r="AA343" s="687">
        <f>'4. ГПП-УЗПКТ-СЗСК'!AK150</f>
        <v>0</v>
      </c>
      <c r="AB343" s="687">
        <f t="shared" si="511"/>
        <v>-2.8</v>
      </c>
      <c r="AC343" s="688">
        <f t="shared" si="512"/>
        <v>0</v>
      </c>
      <c r="AD343" s="687">
        <f t="shared" si="513"/>
        <v>2.1</v>
      </c>
      <c r="AE343" s="687">
        <f t="shared" si="514"/>
        <v>0</v>
      </c>
      <c r="AF343" s="687">
        <f t="shared" si="515"/>
        <v>-2.1</v>
      </c>
      <c r="AG343" s="688">
        <f t="shared" si="516"/>
        <v>0</v>
      </c>
      <c r="AH343" s="687">
        <f>'4. ГПП-УЗПКТ-СЗСК'!AU150</f>
        <v>0</v>
      </c>
      <c r="AI343" s="687">
        <f>'4. ГПП-УЗПКТ-СЗСК'!AW150</f>
        <v>0</v>
      </c>
      <c r="AJ343" s="687">
        <f t="shared" si="517"/>
        <v>0</v>
      </c>
      <c r="AK343" s="688" t="str">
        <f t="shared" si="518"/>
        <v>-</v>
      </c>
      <c r="AL343" s="687">
        <f>'4. ГПП-УЗПКТ-СЗСК'!BA150</f>
        <v>1</v>
      </c>
      <c r="AM343" s="687">
        <f>'4. ГПП-УЗПКТ-СЗСК'!BC150</f>
        <v>0</v>
      </c>
      <c r="AN343" s="687">
        <f t="shared" si="519"/>
        <v>-1</v>
      </c>
      <c r="AO343" s="688">
        <f t="shared" si="520"/>
        <v>0</v>
      </c>
      <c r="AP343" s="687">
        <f>'4. ГПП-УЗПКТ-СЗСК'!BG150</f>
        <v>1.1000000000000001</v>
      </c>
      <c r="AQ343" s="687">
        <f>'4. ГПП-УЗПКТ-СЗСК'!BI150</f>
        <v>0</v>
      </c>
      <c r="AR343" s="687">
        <f t="shared" si="521"/>
        <v>-1.1000000000000001</v>
      </c>
      <c r="AS343" s="688">
        <f t="shared" si="522"/>
        <v>0</v>
      </c>
      <c r="AT343" s="687">
        <f t="shared" si="523"/>
        <v>5.6</v>
      </c>
      <c r="AU343" s="687">
        <f t="shared" si="524"/>
        <v>0</v>
      </c>
      <c r="AV343" s="687">
        <f t="shared" si="525"/>
        <v>-5.6</v>
      </c>
      <c r="AW343" s="688">
        <f t="shared" si="526"/>
        <v>0</v>
      </c>
      <c r="AX343" s="687">
        <f>'4. ГПП-УЗПКТ-СЗСК'!BS150</f>
        <v>2.6</v>
      </c>
      <c r="AY343" s="687">
        <f>'4. ГПП-УЗПКТ-СЗСК'!BU150</f>
        <v>0</v>
      </c>
      <c r="AZ343" s="687">
        <f t="shared" si="527"/>
        <v>-2.6</v>
      </c>
      <c r="BA343" s="688">
        <f t="shared" si="528"/>
        <v>0</v>
      </c>
      <c r="BB343" s="687">
        <f>'4. ГПП-УЗПКТ-СЗСК'!BY150</f>
        <v>1.2</v>
      </c>
      <c r="BC343" s="687">
        <f>'4. ГПП-УЗПКТ-СЗСК'!CA150</f>
        <v>0</v>
      </c>
      <c r="BD343" s="687">
        <f t="shared" si="529"/>
        <v>-1.2</v>
      </c>
      <c r="BE343" s="688">
        <f t="shared" si="530"/>
        <v>0</v>
      </c>
      <c r="BF343" s="687">
        <f>'4. ГПП-УЗПКТ-СЗСК'!CE150</f>
        <v>1.8</v>
      </c>
      <c r="BG343" s="687">
        <f>'4. ГПП-УЗПКТ-СЗСК'!CG150</f>
        <v>0</v>
      </c>
      <c r="BH343" s="687">
        <f t="shared" si="531"/>
        <v>-1.8</v>
      </c>
      <c r="BI343" s="688">
        <f t="shared" si="532"/>
        <v>0</v>
      </c>
      <c r="BJ343" s="687">
        <f t="shared" si="533"/>
        <v>8.3000000000000007</v>
      </c>
      <c r="BK343" s="687">
        <f t="shared" si="534"/>
        <v>0</v>
      </c>
      <c r="BL343" s="687">
        <f t="shared" si="535"/>
        <v>-8.3000000000000007</v>
      </c>
      <c r="BM343" s="688">
        <f t="shared" si="536"/>
        <v>0</v>
      </c>
      <c r="BN343" s="687">
        <f>'4. ГПП-УЗПКТ-СЗСК'!CQ150</f>
        <v>2.8</v>
      </c>
      <c r="BO343" s="687">
        <f>'4. ГПП-УЗПКТ-СЗСК'!CS150</f>
        <v>0</v>
      </c>
      <c r="BP343" s="687">
        <f t="shared" si="537"/>
        <v>-2.8</v>
      </c>
      <c r="BQ343" s="688">
        <f t="shared" si="538"/>
        <v>0</v>
      </c>
      <c r="BR343" s="687">
        <f>'4. ГПП-УЗПКТ-СЗСК'!CW150</f>
        <v>2.7</v>
      </c>
      <c r="BS343" s="687">
        <f>'4. ГПП-УЗПКТ-СЗСК'!CY150</f>
        <v>0</v>
      </c>
      <c r="BT343" s="687">
        <f t="shared" si="539"/>
        <v>-2.7</v>
      </c>
      <c r="BU343" s="688">
        <f t="shared" si="540"/>
        <v>0</v>
      </c>
      <c r="BV343" s="687">
        <f>'4. ГПП-УЗПКТ-СЗСК'!DC150</f>
        <v>2.8</v>
      </c>
      <c r="BW343" s="687">
        <f>'4. ГПП-УЗПКТ-СЗСК'!DE150</f>
        <v>0</v>
      </c>
      <c r="BX343" s="687">
        <f t="shared" si="541"/>
        <v>-2.8</v>
      </c>
      <c r="BY343" s="688">
        <f t="shared" si="542"/>
        <v>0</v>
      </c>
    </row>
    <row r="344" spans="2:77" ht="18.75" customHeight="1">
      <c r="B344" s="600"/>
      <c r="C344" s="605" t="s">
        <v>1692</v>
      </c>
      <c r="D344" s="528"/>
      <c r="E344" s="528"/>
      <c r="F344" s="529"/>
      <c r="G344" s="530" t="s">
        <v>701</v>
      </c>
      <c r="H344" s="530"/>
      <c r="I344" s="715" t="s">
        <v>1438</v>
      </c>
      <c r="J344" s="687">
        <f t="shared" si="499"/>
        <v>60</v>
      </c>
      <c r="K344" s="687">
        <f t="shared" si="500"/>
        <v>0</v>
      </c>
      <c r="L344" s="687">
        <f t="shared" si="501"/>
        <v>-60</v>
      </c>
      <c r="M344" s="688">
        <f t="shared" si="502"/>
        <v>0</v>
      </c>
      <c r="N344" s="687">
        <f t="shared" si="503"/>
        <v>15</v>
      </c>
      <c r="O344" s="687">
        <f t="shared" si="504"/>
        <v>0</v>
      </c>
      <c r="P344" s="687">
        <f t="shared" si="505"/>
        <v>-15</v>
      </c>
      <c r="Q344" s="688">
        <f t="shared" si="506"/>
        <v>0</v>
      </c>
      <c r="R344" s="687">
        <f>'4. ГПП-УЗПКТ-СЗСК'!W151</f>
        <v>0</v>
      </c>
      <c r="S344" s="687">
        <f>'4. ГПП-УЗПКТ-СЗСК'!Y151</f>
        <v>0</v>
      </c>
      <c r="T344" s="687">
        <f t="shared" si="507"/>
        <v>0</v>
      </c>
      <c r="U344" s="688" t="str">
        <f t="shared" si="508"/>
        <v>-</v>
      </c>
      <c r="V344" s="687">
        <f>'4. ГПП-УЗПКТ-СЗСК'!AC151</f>
        <v>15</v>
      </c>
      <c r="W344" s="687">
        <f>'4. ГПП-УЗПКТ-СЗСК'!AE151</f>
        <v>0</v>
      </c>
      <c r="X344" s="687">
        <f t="shared" si="509"/>
        <v>-15</v>
      </c>
      <c r="Y344" s="688">
        <f t="shared" si="510"/>
        <v>0</v>
      </c>
      <c r="Z344" s="687">
        <f>'4. ГПП-УЗПКТ-СЗСК'!AI151</f>
        <v>0</v>
      </c>
      <c r="AA344" s="687">
        <f>'4. ГПП-УЗПКТ-СЗСК'!AK151</f>
        <v>0</v>
      </c>
      <c r="AB344" s="687">
        <f t="shared" si="511"/>
        <v>0</v>
      </c>
      <c r="AC344" s="688" t="str">
        <f t="shared" si="512"/>
        <v>-</v>
      </c>
      <c r="AD344" s="687">
        <f t="shared" si="513"/>
        <v>15</v>
      </c>
      <c r="AE344" s="687">
        <f t="shared" si="514"/>
        <v>0</v>
      </c>
      <c r="AF344" s="687">
        <f t="shared" si="515"/>
        <v>-15</v>
      </c>
      <c r="AG344" s="688">
        <f t="shared" si="516"/>
        <v>0</v>
      </c>
      <c r="AH344" s="687">
        <f>'4. ГПП-УЗПКТ-СЗСК'!AU151</f>
        <v>0</v>
      </c>
      <c r="AI344" s="687">
        <f>'4. ГПП-УЗПКТ-СЗСК'!AW151</f>
        <v>0</v>
      </c>
      <c r="AJ344" s="687">
        <f t="shared" si="517"/>
        <v>0</v>
      </c>
      <c r="AK344" s="688" t="str">
        <f t="shared" si="518"/>
        <v>-</v>
      </c>
      <c r="AL344" s="687">
        <f>'4. ГПП-УЗПКТ-СЗСК'!BA151</f>
        <v>15</v>
      </c>
      <c r="AM344" s="687">
        <f>'4. ГПП-УЗПКТ-СЗСК'!BC151</f>
        <v>0</v>
      </c>
      <c r="AN344" s="687">
        <f t="shared" si="519"/>
        <v>-15</v>
      </c>
      <c r="AO344" s="688">
        <f t="shared" si="520"/>
        <v>0</v>
      </c>
      <c r="AP344" s="687">
        <f>'4. ГПП-УЗПКТ-СЗСК'!BG151</f>
        <v>0</v>
      </c>
      <c r="AQ344" s="687">
        <f>'4. ГПП-УЗПКТ-СЗСК'!BI151</f>
        <v>0</v>
      </c>
      <c r="AR344" s="687">
        <f t="shared" si="521"/>
        <v>0</v>
      </c>
      <c r="AS344" s="688" t="str">
        <f t="shared" si="522"/>
        <v>-</v>
      </c>
      <c r="AT344" s="687">
        <f t="shared" si="523"/>
        <v>20</v>
      </c>
      <c r="AU344" s="687">
        <f t="shared" si="524"/>
        <v>0</v>
      </c>
      <c r="AV344" s="687">
        <f t="shared" si="525"/>
        <v>-20</v>
      </c>
      <c r="AW344" s="688">
        <f t="shared" si="526"/>
        <v>0</v>
      </c>
      <c r="AX344" s="687">
        <f>'4. ГПП-УЗПКТ-СЗСК'!BS151</f>
        <v>0</v>
      </c>
      <c r="AY344" s="687">
        <f>'4. ГПП-УЗПКТ-СЗСК'!BU151</f>
        <v>0</v>
      </c>
      <c r="AZ344" s="687">
        <f t="shared" si="527"/>
        <v>0</v>
      </c>
      <c r="BA344" s="688" t="str">
        <f t="shared" si="528"/>
        <v>-</v>
      </c>
      <c r="BB344" s="687">
        <f>'4. ГПП-УЗПКТ-СЗСК'!BY151</f>
        <v>20</v>
      </c>
      <c r="BC344" s="687">
        <f>'4. ГПП-УЗПКТ-СЗСК'!CA151</f>
        <v>0</v>
      </c>
      <c r="BD344" s="687">
        <f t="shared" si="529"/>
        <v>-20</v>
      </c>
      <c r="BE344" s="688">
        <f t="shared" si="530"/>
        <v>0</v>
      </c>
      <c r="BF344" s="687">
        <f>'4. ГПП-УЗПКТ-СЗСК'!CE151</f>
        <v>0</v>
      </c>
      <c r="BG344" s="687">
        <f>'4. ГПП-УЗПКТ-СЗСК'!CG151</f>
        <v>0</v>
      </c>
      <c r="BH344" s="687">
        <f t="shared" si="531"/>
        <v>0</v>
      </c>
      <c r="BI344" s="688" t="str">
        <f t="shared" si="532"/>
        <v>-</v>
      </c>
      <c r="BJ344" s="687">
        <f t="shared" si="533"/>
        <v>10</v>
      </c>
      <c r="BK344" s="687">
        <f t="shared" si="534"/>
        <v>0</v>
      </c>
      <c r="BL344" s="687">
        <f t="shared" si="535"/>
        <v>-10</v>
      </c>
      <c r="BM344" s="688">
        <f t="shared" si="536"/>
        <v>0</v>
      </c>
      <c r="BN344" s="687">
        <f>'4. ГПП-УЗПКТ-СЗСК'!CQ151</f>
        <v>0</v>
      </c>
      <c r="BO344" s="687">
        <f>'4. ГПП-УЗПКТ-СЗСК'!CS151</f>
        <v>0</v>
      </c>
      <c r="BP344" s="687">
        <f t="shared" si="537"/>
        <v>0</v>
      </c>
      <c r="BQ344" s="688" t="str">
        <f t="shared" si="538"/>
        <v>-</v>
      </c>
      <c r="BR344" s="687">
        <f>'4. ГПП-УЗПКТ-СЗСК'!CW151</f>
        <v>10</v>
      </c>
      <c r="BS344" s="687">
        <f>'4. ГПП-УЗПКТ-СЗСК'!CY151</f>
        <v>0</v>
      </c>
      <c r="BT344" s="687">
        <f t="shared" si="539"/>
        <v>-10</v>
      </c>
      <c r="BU344" s="688">
        <f t="shared" si="540"/>
        <v>0</v>
      </c>
      <c r="BV344" s="687">
        <f>'4. ГПП-УЗПКТ-СЗСК'!DC151</f>
        <v>0</v>
      </c>
      <c r="BW344" s="687">
        <f>'4. ГПП-УЗПКТ-СЗСК'!DE151</f>
        <v>0</v>
      </c>
      <c r="BX344" s="687">
        <f t="shared" si="541"/>
        <v>0</v>
      </c>
      <c r="BY344" s="688" t="str">
        <f t="shared" si="542"/>
        <v>-</v>
      </c>
    </row>
    <row r="345" spans="2:77" ht="18.75" customHeight="1">
      <c r="B345" s="600" t="s">
        <v>1766</v>
      </c>
      <c r="C345" s="498" t="s">
        <v>1767</v>
      </c>
      <c r="D345" s="528"/>
      <c r="E345" s="528"/>
      <c r="F345" s="529"/>
      <c r="G345" s="530" t="s">
        <v>1768</v>
      </c>
      <c r="H345" s="530"/>
      <c r="I345" s="715" t="s">
        <v>1438</v>
      </c>
      <c r="J345" s="687">
        <f t="shared" si="499"/>
        <v>902.39999999999986</v>
      </c>
      <c r="K345" s="687">
        <f t="shared" si="500"/>
        <v>0</v>
      </c>
      <c r="L345" s="687">
        <f t="shared" si="501"/>
        <v>-902.39999999999986</v>
      </c>
      <c r="M345" s="688">
        <f t="shared" si="502"/>
        <v>0</v>
      </c>
      <c r="N345" s="687">
        <f t="shared" si="503"/>
        <v>252.2</v>
      </c>
      <c r="O345" s="687">
        <f t="shared" si="504"/>
        <v>0</v>
      </c>
      <c r="P345" s="687">
        <f t="shared" si="505"/>
        <v>-252.2</v>
      </c>
      <c r="Q345" s="688">
        <f t="shared" si="506"/>
        <v>0</v>
      </c>
      <c r="R345" s="687">
        <f>'4. ГПП-УЗПКТ-СЗСК'!W153+'4. ГПП-УЗПКТ-СЗСК'!W154</f>
        <v>95.8</v>
      </c>
      <c r="S345" s="687">
        <f>'4. ГПП-УЗПКТ-СЗСК'!Y153+'4. ГПП-УЗПКТ-СЗСК'!Y154</f>
        <v>0</v>
      </c>
      <c r="T345" s="687">
        <f t="shared" si="507"/>
        <v>-95.8</v>
      </c>
      <c r="U345" s="688">
        <f t="shared" si="508"/>
        <v>0</v>
      </c>
      <c r="V345" s="687">
        <f>'4. ГПП-УЗПКТ-СЗСК'!AC153+'4. ГПП-УЗПКТ-СЗСК'!AC154</f>
        <v>60.6</v>
      </c>
      <c r="W345" s="687">
        <f>'4. ГПП-УЗПКТ-СЗСК'!AE153+'4. ГПП-УЗПКТ-СЗСК'!AE154</f>
        <v>0</v>
      </c>
      <c r="X345" s="687">
        <f t="shared" si="509"/>
        <v>-60.6</v>
      </c>
      <c r="Y345" s="688">
        <f t="shared" si="510"/>
        <v>0</v>
      </c>
      <c r="Z345" s="687">
        <f>'4. ГПП-УЗПКТ-СЗСК'!AI153+'4. ГПП-УЗПКТ-СЗСК'!AI154</f>
        <v>95.8</v>
      </c>
      <c r="AA345" s="687">
        <f>'4. ГПП-УЗПКТ-СЗСК'!AK153+'4. ГПП-УЗПКТ-СЗСК'!AK154</f>
        <v>0</v>
      </c>
      <c r="AB345" s="687">
        <f t="shared" si="511"/>
        <v>-95.8</v>
      </c>
      <c r="AC345" s="688">
        <f t="shared" si="512"/>
        <v>0</v>
      </c>
      <c r="AD345" s="687">
        <f t="shared" si="513"/>
        <v>249</v>
      </c>
      <c r="AE345" s="687">
        <f t="shared" si="514"/>
        <v>0</v>
      </c>
      <c r="AF345" s="687">
        <f t="shared" si="515"/>
        <v>-249</v>
      </c>
      <c r="AG345" s="688">
        <f t="shared" si="516"/>
        <v>0</v>
      </c>
      <c r="AH345" s="687">
        <f>'4. ГПП-УЗПКТ-СЗСК'!AU153+'4. ГПП-УЗПКТ-СЗСК'!AU154</f>
        <v>91.399999999999991</v>
      </c>
      <c r="AI345" s="687">
        <f>'4. ГПП-УЗПКТ-СЗСК'!AW153+'4. ГПП-УЗПКТ-СЗСК'!AW154</f>
        <v>0</v>
      </c>
      <c r="AJ345" s="687">
        <f t="shared" si="517"/>
        <v>-91.399999999999991</v>
      </c>
      <c r="AK345" s="688">
        <f t="shared" si="518"/>
        <v>0</v>
      </c>
      <c r="AL345" s="687">
        <f>'4. ГПП-УЗПКТ-СЗСК'!BA153+'4. ГПП-УЗПКТ-СЗСК'!BA154</f>
        <v>70.600000000000009</v>
      </c>
      <c r="AM345" s="687">
        <f>'4. ГПП-УЗПКТ-СЗСК'!BC153+'4. ГПП-УЗПКТ-СЗСК'!BC154</f>
        <v>0</v>
      </c>
      <c r="AN345" s="687">
        <f t="shared" si="519"/>
        <v>-70.600000000000009</v>
      </c>
      <c r="AO345" s="688">
        <f t="shared" si="520"/>
        <v>0</v>
      </c>
      <c r="AP345" s="687">
        <f>'4. ГПП-УЗПКТ-СЗСК'!BG153+'4. ГПП-УЗПКТ-СЗСК'!BG154</f>
        <v>87</v>
      </c>
      <c r="AQ345" s="687">
        <f>'4. ГПП-УЗПКТ-СЗСК'!BI153+'4. ГПП-УЗПКТ-СЗСК'!BI154</f>
        <v>0</v>
      </c>
      <c r="AR345" s="687">
        <f t="shared" si="521"/>
        <v>-87</v>
      </c>
      <c r="AS345" s="688">
        <f t="shared" si="522"/>
        <v>0</v>
      </c>
      <c r="AT345" s="687">
        <f t="shared" si="523"/>
        <v>133.89999999999998</v>
      </c>
      <c r="AU345" s="687">
        <f t="shared" si="524"/>
        <v>0</v>
      </c>
      <c r="AV345" s="687">
        <f t="shared" si="525"/>
        <v>-133.89999999999998</v>
      </c>
      <c r="AW345" s="688">
        <f t="shared" si="526"/>
        <v>0</v>
      </c>
      <c r="AX345" s="687">
        <f>'4. ГПП-УЗПКТ-СЗСК'!BS153+'4. ГПП-УЗПКТ-СЗСК'!BS154</f>
        <v>22.9</v>
      </c>
      <c r="AY345" s="687">
        <f>'4. ГПП-УЗПКТ-СЗСК'!BU153+'4. ГПП-УЗПКТ-СЗСК'!BU154</f>
        <v>0</v>
      </c>
      <c r="AZ345" s="687">
        <f t="shared" si="527"/>
        <v>-22.9</v>
      </c>
      <c r="BA345" s="688">
        <f t="shared" si="528"/>
        <v>0</v>
      </c>
      <c r="BB345" s="687">
        <f>'4. ГПП-УЗПКТ-СЗСК'!BY153+'4. ГПП-УЗПКТ-СЗСК'!BY154</f>
        <v>19.2</v>
      </c>
      <c r="BC345" s="687">
        <f>'4. ГПП-УЗПКТ-СЗСК'!CA153+'4. ГПП-УЗПКТ-СЗСК'!CA154</f>
        <v>0</v>
      </c>
      <c r="BD345" s="687">
        <f t="shared" si="529"/>
        <v>-19.2</v>
      </c>
      <c r="BE345" s="688">
        <f t="shared" si="530"/>
        <v>0</v>
      </c>
      <c r="BF345" s="687">
        <f>'4. ГПП-УЗПКТ-СЗСК'!CE153+'4. ГПП-УЗПКТ-СЗСК'!CE154</f>
        <v>91.8</v>
      </c>
      <c r="BG345" s="687">
        <f>'4. ГПП-УЗПКТ-СЗСК'!CG153+'4. ГПП-УЗПКТ-СЗСК'!CG154</f>
        <v>0</v>
      </c>
      <c r="BH345" s="687">
        <f t="shared" si="531"/>
        <v>-91.8</v>
      </c>
      <c r="BI345" s="688">
        <f t="shared" si="532"/>
        <v>0</v>
      </c>
      <c r="BJ345" s="687">
        <f t="shared" si="533"/>
        <v>267.3</v>
      </c>
      <c r="BK345" s="687">
        <f t="shared" si="534"/>
        <v>0</v>
      </c>
      <c r="BL345" s="687">
        <f t="shared" si="535"/>
        <v>-267.3</v>
      </c>
      <c r="BM345" s="688">
        <f t="shared" si="536"/>
        <v>0</v>
      </c>
      <c r="BN345" s="687">
        <f>'4. ГПП-УЗПКТ-СЗСК'!CQ153+'4. ГПП-УЗПКТ-СЗСК'!CQ154</f>
        <v>95.8</v>
      </c>
      <c r="BO345" s="687">
        <f>'4. ГПП-УЗПКТ-СЗСК'!CS153+'4. ГПП-УЗПКТ-СЗСК'!CS154</f>
        <v>0</v>
      </c>
      <c r="BP345" s="687">
        <f t="shared" si="537"/>
        <v>-95.8</v>
      </c>
      <c r="BQ345" s="688">
        <f t="shared" si="538"/>
        <v>0</v>
      </c>
      <c r="BR345" s="687">
        <f>'4. ГПП-УЗПКТ-СЗСК'!CW153+'4. ГПП-УЗПКТ-СЗСК'!CW154</f>
        <v>75.699999999999989</v>
      </c>
      <c r="BS345" s="687">
        <f>'4. ГПП-УЗПКТ-СЗСК'!CY153+'4. ГПП-УЗПКТ-СЗСК'!CY154</f>
        <v>0</v>
      </c>
      <c r="BT345" s="687">
        <f t="shared" si="539"/>
        <v>-75.699999999999989</v>
      </c>
      <c r="BU345" s="688">
        <f t="shared" si="540"/>
        <v>0</v>
      </c>
      <c r="BV345" s="687">
        <f>'4. ГПП-УЗПКТ-СЗСК'!DC153+'4. ГПП-УЗПКТ-СЗСК'!DC154</f>
        <v>95.8</v>
      </c>
      <c r="BW345" s="687">
        <f>'4. ГПП-УЗПКТ-СЗСК'!DE153+'4. ГПП-УЗПКТ-СЗСК'!DE154</f>
        <v>0</v>
      </c>
      <c r="BX345" s="687">
        <f t="shared" si="541"/>
        <v>-95.8</v>
      </c>
      <c r="BY345" s="688">
        <f t="shared" si="542"/>
        <v>0</v>
      </c>
    </row>
    <row r="346" spans="2:77" ht="18.75" customHeight="1">
      <c r="B346" s="600"/>
      <c r="C346" s="605" t="s">
        <v>1690</v>
      </c>
      <c r="D346" s="528"/>
      <c r="E346" s="528"/>
      <c r="F346" s="529"/>
      <c r="G346" s="530" t="s">
        <v>709</v>
      </c>
      <c r="H346" s="530"/>
      <c r="I346" s="715" t="s">
        <v>1438</v>
      </c>
      <c r="J346" s="687">
        <f t="shared" si="499"/>
        <v>33.6</v>
      </c>
      <c r="K346" s="687">
        <f t="shared" si="500"/>
        <v>0</v>
      </c>
      <c r="L346" s="687">
        <f t="shared" si="501"/>
        <v>-33.6</v>
      </c>
      <c r="M346" s="688">
        <f t="shared" si="502"/>
        <v>0</v>
      </c>
      <c r="N346" s="687">
        <f t="shared" si="503"/>
        <v>7.8</v>
      </c>
      <c r="O346" s="687">
        <f t="shared" si="504"/>
        <v>0</v>
      </c>
      <c r="P346" s="687">
        <f t="shared" si="505"/>
        <v>-7.8</v>
      </c>
      <c r="Q346" s="688">
        <f t="shared" si="506"/>
        <v>0</v>
      </c>
      <c r="R346" s="687">
        <f>'4. ГПП-УЗПКТ-СЗСК'!W153</f>
        <v>2.7</v>
      </c>
      <c r="S346" s="687">
        <f>'4. ГПП-УЗПКТ-СЗСК'!Y153</f>
        <v>0</v>
      </c>
      <c r="T346" s="687">
        <f t="shared" si="507"/>
        <v>-2.7</v>
      </c>
      <c r="U346" s="688">
        <f t="shared" si="508"/>
        <v>0</v>
      </c>
      <c r="V346" s="687">
        <f>'4. ГПП-УЗПКТ-СЗСК'!AC153</f>
        <v>2.4</v>
      </c>
      <c r="W346" s="687">
        <f>'4. ГПП-УЗПКТ-СЗСК'!AE153</f>
        <v>0</v>
      </c>
      <c r="X346" s="687">
        <f t="shared" si="509"/>
        <v>-2.4</v>
      </c>
      <c r="Y346" s="688">
        <f t="shared" si="510"/>
        <v>0</v>
      </c>
      <c r="Z346" s="687">
        <f>'4. ГПП-УЗПКТ-СЗСК'!AI153</f>
        <v>2.7</v>
      </c>
      <c r="AA346" s="687">
        <f>'4. ГПП-УЗПКТ-СЗСК'!AK153</f>
        <v>0</v>
      </c>
      <c r="AB346" s="687">
        <f t="shared" si="511"/>
        <v>-2.7</v>
      </c>
      <c r="AC346" s="688">
        <f t="shared" si="512"/>
        <v>0</v>
      </c>
      <c r="AD346" s="687">
        <f t="shared" si="513"/>
        <v>8.5</v>
      </c>
      <c r="AE346" s="687">
        <f t="shared" si="514"/>
        <v>0</v>
      </c>
      <c r="AF346" s="687">
        <f t="shared" si="515"/>
        <v>-8.5</v>
      </c>
      <c r="AG346" s="688">
        <f t="shared" si="516"/>
        <v>0</v>
      </c>
      <c r="AH346" s="687">
        <f>'4. ГПП-УЗПКТ-СЗСК'!AU153</f>
        <v>2.8</v>
      </c>
      <c r="AI346" s="687">
        <f>'4. ГПП-УЗПКТ-СЗСК'!AW153</f>
        <v>0</v>
      </c>
      <c r="AJ346" s="687">
        <f t="shared" si="517"/>
        <v>-2.8</v>
      </c>
      <c r="AK346" s="688">
        <f t="shared" si="518"/>
        <v>0</v>
      </c>
      <c r="AL346" s="687">
        <f>'4. ГПП-УЗПКТ-СЗСК'!BA153</f>
        <v>2.7</v>
      </c>
      <c r="AM346" s="687">
        <f>'4. ГПП-УЗПКТ-СЗСК'!BC153</f>
        <v>0</v>
      </c>
      <c r="AN346" s="687">
        <f t="shared" si="519"/>
        <v>-2.7</v>
      </c>
      <c r="AO346" s="688">
        <f t="shared" si="520"/>
        <v>0</v>
      </c>
      <c r="AP346" s="687">
        <f>'4. ГПП-УЗПКТ-СЗСК'!BG153</f>
        <v>3</v>
      </c>
      <c r="AQ346" s="687">
        <f>'4. ГПП-УЗПКТ-СЗСК'!BI153</f>
        <v>0</v>
      </c>
      <c r="AR346" s="687">
        <f t="shared" si="521"/>
        <v>-3</v>
      </c>
      <c r="AS346" s="688">
        <f t="shared" si="522"/>
        <v>0</v>
      </c>
      <c r="AT346" s="687">
        <f t="shared" si="523"/>
        <v>9.3000000000000007</v>
      </c>
      <c r="AU346" s="687">
        <f t="shared" si="524"/>
        <v>0</v>
      </c>
      <c r="AV346" s="687">
        <f t="shared" si="525"/>
        <v>-9.3000000000000007</v>
      </c>
      <c r="AW346" s="688">
        <f t="shared" si="526"/>
        <v>0</v>
      </c>
      <c r="AX346" s="687">
        <f>'4. ГПП-УЗПКТ-СЗСК'!BS153</f>
        <v>2.9</v>
      </c>
      <c r="AY346" s="687">
        <f>'4. ГПП-УЗПКТ-СЗСК'!BU153</f>
        <v>0</v>
      </c>
      <c r="AZ346" s="687">
        <f t="shared" si="527"/>
        <v>-2.9</v>
      </c>
      <c r="BA346" s="688">
        <f t="shared" si="528"/>
        <v>0</v>
      </c>
      <c r="BB346" s="687">
        <f>'4. ГПП-УЗПКТ-СЗСК'!BY153</f>
        <v>3.2</v>
      </c>
      <c r="BC346" s="687">
        <f>'4. ГПП-УЗПКТ-СЗСК'!CA153</f>
        <v>0</v>
      </c>
      <c r="BD346" s="687">
        <f t="shared" si="529"/>
        <v>-3.2</v>
      </c>
      <c r="BE346" s="688">
        <f t="shared" si="530"/>
        <v>0</v>
      </c>
      <c r="BF346" s="687">
        <f>'4. ГПП-УЗПКТ-СЗСК'!CE153</f>
        <v>3.2</v>
      </c>
      <c r="BG346" s="687">
        <f>'4. ГПП-УЗПКТ-СЗСК'!CG153</f>
        <v>0</v>
      </c>
      <c r="BH346" s="687">
        <f t="shared" si="531"/>
        <v>-3.2</v>
      </c>
      <c r="BI346" s="688">
        <f t="shared" si="532"/>
        <v>0</v>
      </c>
      <c r="BJ346" s="687">
        <f t="shared" si="533"/>
        <v>8</v>
      </c>
      <c r="BK346" s="687">
        <f t="shared" si="534"/>
        <v>0</v>
      </c>
      <c r="BL346" s="687">
        <f t="shared" si="535"/>
        <v>-8</v>
      </c>
      <c r="BM346" s="688">
        <f t="shared" si="536"/>
        <v>0</v>
      </c>
      <c r="BN346" s="687">
        <f>'4. ГПП-УЗПКТ-СЗСК'!CQ153</f>
        <v>2.7</v>
      </c>
      <c r="BO346" s="687">
        <f>'4. ГПП-УЗПКТ-СЗСК'!CS153</f>
        <v>0</v>
      </c>
      <c r="BP346" s="687">
        <f t="shared" si="537"/>
        <v>-2.7</v>
      </c>
      <c r="BQ346" s="688">
        <f t="shared" si="538"/>
        <v>0</v>
      </c>
      <c r="BR346" s="687">
        <f>'4. ГПП-УЗПКТ-СЗСК'!CW153</f>
        <v>2.6</v>
      </c>
      <c r="BS346" s="687">
        <f>'4. ГПП-УЗПКТ-СЗСК'!CY153</f>
        <v>0</v>
      </c>
      <c r="BT346" s="687">
        <f t="shared" si="539"/>
        <v>-2.6</v>
      </c>
      <c r="BU346" s="688">
        <f t="shared" si="540"/>
        <v>0</v>
      </c>
      <c r="BV346" s="687">
        <f>'4. ГПП-УЗПКТ-СЗСК'!DC153</f>
        <v>2.7</v>
      </c>
      <c r="BW346" s="687">
        <f>'4. ГПП-УЗПКТ-СЗСК'!DE153</f>
        <v>0</v>
      </c>
      <c r="BX346" s="687">
        <f t="shared" si="541"/>
        <v>-2.7</v>
      </c>
      <c r="BY346" s="688">
        <f t="shared" si="542"/>
        <v>0</v>
      </c>
    </row>
    <row r="347" spans="2:77" ht="18.75" customHeight="1">
      <c r="B347" s="600"/>
      <c r="C347" s="605" t="s">
        <v>1692</v>
      </c>
      <c r="D347" s="528"/>
      <c r="E347" s="528"/>
      <c r="F347" s="529"/>
      <c r="G347" s="530" t="s">
        <v>710</v>
      </c>
      <c r="H347" s="530"/>
      <c r="I347" s="715" t="s">
        <v>1438</v>
      </c>
      <c r="J347" s="687">
        <f t="shared" si="499"/>
        <v>868.8</v>
      </c>
      <c r="K347" s="687">
        <f t="shared" si="500"/>
        <v>0</v>
      </c>
      <c r="L347" s="687">
        <f t="shared" si="501"/>
        <v>-868.8</v>
      </c>
      <c r="M347" s="688">
        <f t="shared" si="502"/>
        <v>0</v>
      </c>
      <c r="N347" s="687">
        <f t="shared" si="503"/>
        <v>244.4</v>
      </c>
      <c r="O347" s="687">
        <f t="shared" si="504"/>
        <v>0</v>
      </c>
      <c r="P347" s="687">
        <f t="shared" si="505"/>
        <v>-244.4</v>
      </c>
      <c r="Q347" s="688">
        <f t="shared" si="506"/>
        <v>0</v>
      </c>
      <c r="R347" s="687">
        <f>'4. ГПП-УЗПКТ-СЗСК'!W154</f>
        <v>93.1</v>
      </c>
      <c r="S347" s="687">
        <f>'4. ГПП-УЗПКТ-СЗСК'!Y154</f>
        <v>0</v>
      </c>
      <c r="T347" s="687">
        <f t="shared" si="507"/>
        <v>-93.1</v>
      </c>
      <c r="U347" s="688">
        <f t="shared" si="508"/>
        <v>0</v>
      </c>
      <c r="V347" s="687">
        <f>'4. ГПП-УЗПКТ-СЗСК'!AC154</f>
        <v>58.2</v>
      </c>
      <c r="W347" s="687">
        <f>'4. ГПП-УЗПКТ-СЗСК'!AE154</f>
        <v>0</v>
      </c>
      <c r="X347" s="687">
        <f t="shared" si="509"/>
        <v>-58.2</v>
      </c>
      <c r="Y347" s="688">
        <f t="shared" si="510"/>
        <v>0</v>
      </c>
      <c r="Z347" s="687">
        <f>'4. ГПП-УЗПКТ-СЗСК'!AI154</f>
        <v>93.1</v>
      </c>
      <c r="AA347" s="687">
        <f>'4. ГПП-УЗПКТ-СЗСК'!AK154</f>
        <v>0</v>
      </c>
      <c r="AB347" s="687">
        <f t="shared" si="511"/>
        <v>-93.1</v>
      </c>
      <c r="AC347" s="688">
        <f t="shared" si="512"/>
        <v>0</v>
      </c>
      <c r="AD347" s="687">
        <f t="shared" si="513"/>
        <v>240.5</v>
      </c>
      <c r="AE347" s="687">
        <f t="shared" si="514"/>
        <v>0</v>
      </c>
      <c r="AF347" s="687">
        <f t="shared" si="515"/>
        <v>-240.5</v>
      </c>
      <c r="AG347" s="688">
        <f t="shared" si="516"/>
        <v>0</v>
      </c>
      <c r="AH347" s="687">
        <f>'4. ГПП-УЗПКТ-СЗСК'!AU154</f>
        <v>88.6</v>
      </c>
      <c r="AI347" s="687">
        <f>'4. ГПП-УЗПКТ-СЗСК'!AW154</f>
        <v>0</v>
      </c>
      <c r="AJ347" s="687">
        <f t="shared" si="517"/>
        <v>-88.6</v>
      </c>
      <c r="AK347" s="688">
        <f t="shared" si="518"/>
        <v>0</v>
      </c>
      <c r="AL347" s="687">
        <f>'4. ГПП-УЗПКТ-СЗСК'!BA154</f>
        <v>67.900000000000006</v>
      </c>
      <c r="AM347" s="687">
        <f>'4. ГПП-УЗПКТ-СЗСК'!BC154</f>
        <v>0</v>
      </c>
      <c r="AN347" s="687">
        <f t="shared" si="519"/>
        <v>-67.900000000000006</v>
      </c>
      <c r="AO347" s="688">
        <f t="shared" si="520"/>
        <v>0</v>
      </c>
      <c r="AP347" s="687">
        <f>'4. ГПП-УЗПКТ-СЗСК'!BG154</f>
        <v>84</v>
      </c>
      <c r="AQ347" s="687">
        <f>'4. ГПП-УЗПКТ-СЗСК'!BI154</f>
        <v>0</v>
      </c>
      <c r="AR347" s="687">
        <f t="shared" si="521"/>
        <v>-84</v>
      </c>
      <c r="AS347" s="688">
        <f t="shared" si="522"/>
        <v>0</v>
      </c>
      <c r="AT347" s="687">
        <f t="shared" si="523"/>
        <v>124.6</v>
      </c>
      <c r="AU347" s="687">
        <f t="shared" si="524"/>
        <v>0</v>
      </c>
      <c r="AV347" s="687">
        <f t="shared" si="525"/>
        <v>-124.6</v>
      </c>
      <c r="AW347" s="688">
        <f t="shared" si="526"/>
        <v>0</v>
      </c>
      <c r="AX347" s="687">
        <f>'4. ГПП-УЗПКТ-СЗСК'!BS154</f>
        <v>20</v>
      </c>
      <c r="AY347" s="687">
        <f>'4. ГПП-УЗПКТ-СЗСК'!BU154</f>
        <v>0</v>
      </c>
      <c r="AZ347" s="687">
        <f t="shared" si="527"/>
        <v>-20</v>
      </c>
      <c r="BA347" s="688">
        <f t="shared" si="528"/>
        <v>0</v>
      </c>
      <c r="BB347" s="687">
        <f>'4. ГПП-УЗПКТ-СЗСК'!BY154</f>
        <v>16</v>
      </c>
      <c r="BC347" s="687">
        <f>'4. ГПП-УЗПКТ-СЗСК'!CA154</f>
        <v>0</v>
      </c>
      <c r="BD347" s="687">
        <f t="shared" si="529"/>
        <v>-16</v>
      </c>
      <c r="BE347" s="688">
        <f t="shared" si="530"/>
        <v>0</v>
      </c>
      <c r="BF347" s="687">
        <f>'4. ГПП-УЗПКТ-СЗСК'!CE154</f>
        <v>88.6</v>
      </c>
      <c r="BG347" s="687">
        <f>'4. ГПП-УЗПКТ-СЗСК'!CG154</f>
        <v>0</v>
      </c>
      <c r="BH347" s="687">
        <f t="shared" si="531"/>
        <v>-88.6</v>
      </c>
      <c r="BI347" s="688">
        <f t="shared" si="532"/>
        <v>0</v>
      </c>
      <c r="BJ347" s="687">
        <f t="shared" si="533"/>
        <v>259.29999999999995</v>
      </c>
      <c r="BK347" s="687">
        <f t="shared" si="534"/>
        <v>0</v>
      </c>
      <c r="BL347" s="687">
        <f t="shared" si="535"/>
        <v>-259.29999999999995</v>
      </c>
      <c r="BM347" s="688">
        <f t="shared" si="536"/>
        <v>0</v>
      </c>
      <c r="BN347" s="687">
        <f>'4. ГПП-УЗПКТ-СЗСК'!CQ154</f>
        <v>93.1</v>
      </c>
      <c r="BO347" s="687">
        <f>'4. ГПП-УЗПКТ-СЗСК'!CS154</f>
        <v>0</v>
      </c>
      <c r="BP347" s="687">
        <f t="shared" si="537"/>
        <v>-93.1</v>
      </c>
      <c r="BQ347" s="688">
        <f t="shared" si="538"/>
        <v>0</v>
      </c>
      <c r="BR347" s="687">
        <f>'4. ГПП-УЗПКТ-СЗСК'!CW154</f>
        <v>73.099999999999994</v>
      </c>
      <c r="BS347" s="687">
        <f>'4. ГПП-УЗПКТ-СЗСК'!CY154</f>
        <v>0</v>
      </c>
      <c r="BT347" s="687">
        <f t="shared" si="539"/>
        <v>-73.099999999999994</v>
      </c>
      <c r="BU347" s="688">
        <f t="shared" si="540"/>
        <v>0</v>
      </c>
      <c r="BV347" s="687">
        <f>'4. ГПП-УЗПКТ-СЗСК'!DC154</f>
        <v>93.1</v>
      </c>
      <c r="BW347" s="687">
        <f>'4. ГПП-УЗПКТ-СЗСК'!DE154</f>
        <v>0</v>
      </c>
      <c r="BX347" s="687">
        <f t="shared" si="541"/>
        <v>-93.1</v>
      </c>
      <c r="BY347" s="688">
        <f t="shared" si="542"/>
        <v>0</v>
      </c>
    </row>
    <row r="348" spans="2:77" ht="18.75" customHeight="1">
      <c r="B348" s="600" t="s">
        <v>1769</v>
      </c>
      <c r="C348" s="498" t="s">
        <v>1770</v>
      </c>
      <c r="D348" s="528"/>
      <c r="E348" s="528"/>
      <c r="F348" s="529"/>
      <c r="G348" s="530" t="s">
        <v>1771</v>
      </c>
      <c r="H348" s="530"/>
      <c r="I348" s="715" t="s">
        <v>1438</v>
      </c>
      <c r="J348" s="687">
        <f t="shared" si="499"/>
        <v>1050.7</v>
      </c>
      <c r="K348" s="687">
        <f t="shared" si="500"/>
        <v>0</v>
      </c>
      <c r="L348" s="687">
        <f t="shared" si="501"/>
        <v>-1050.7</v>
      </c>
      <c r="M348" s="688">
        <f t="shared" si="502"/>
        <v>0</v>
      </c>
      <c r="N348" s="687">
        <f t="shared" si="503"/>
        <v>252</v>
      </c>
      <c r="O348" s="687">
        <f t="shared" si="504"/>
        <v>0</v>
      </c>
      <c r="P348" s="687">
        <f t="shared" si="505"/>
        <v>-252</v>
      </c>
      <c r="Q348" s="688">
        <f t="shared" si="506"/>
        <v>0</v>
      </c>
      <c r="R348" s="687">
        <f>'4. ГПП-УЗПКТ-СЗСК'!W156+'4. ГПП-УЗПКТ-СЗСК'!W158</f>
        <v>86.8</v>
      </c>
      <c r="S348" s="687">
        <f>'4. ГПП-УЗПКТ-СЗСК'!Y156+'4. ГПП-УЗПКТ-СЗСК'!Y158</f>
        <v>0</v>
      </c>
      <c r="T348" s="687">
        <f t="shared" si="507"/>
        <v>-86.8</v>
      </c>
      <c r="U348" s="688">
        <f t="shared" si="508"/>
        <v>0</v>
      </c>
      <c r="V348" s="687">
        <f>'4. ГПП-УЗПКТ-СЗСК'!AC156+'4. ГПП-УЗПКТ-СЗСК'!AC158</f>
        <v>78.400000000000006</v>
      </c>
      <c r="W348" s="687">
        <f>'4. ГПП-УЗПКТ-СЗСК'!AE156+'4. ГПП-УЗПКТ-СЗСК'!AE158</f>
        <v>0</v>
      </c>
      <c r="X348" s="687">
        <f t="shared" si="509"/>
        <v>-78.400000000000006</v>
      </c>
      <c r="Y348" s="688">
        <f t="shared" si="510"/>
        <v>0</v>
      </c>
      <c r="Z348" s="687">
        <f>'4. ГПП-УЗПКТ-СЗСК'!AI156+'4. ГПП-УЗПКТ-СЗСК'!AI158</f>
        <v>86.8</v>
      </c>
      <c r="AA348" s="687">
        <f>'4. ГПП-УЗПКТ-СЗСК'!AK156+'4. ГПП-УЗПКТ-СЗСК'!AK158</f>
        <v>0</v>
      </c>
      <c r="AB348" s="687">
        <f t="shared" si="511"/>
        <v>-86.8</v>
      </c>
      <c r="AC348" s="688">
        <f t="shared" si="512"/>
        <v>0</v>
      </c>
      <c r="AD348" s="687">
        <f t="shared" si="513"/>
        <v>210</v>
      </c>
      <c r="AE348" s="687">
        <f t="shared" si="514"/>
        <v>0</v>
      </c>
      <c r="AF348" s="687">
        <f t="shared" si="515"/>
        <v>-210</v>
      </c>
      <c r="AG348" s="688">
        <f t="shared" si="516"/>
        <v>0</v>
      </c>
      <c r="AH348" s="687">
        <f>'4. ГПП-УЗПКТ-СЗСК'!AU156+'4. ГПП-УЗПКТ-СЗСК'!AU158</f>
        <v>72</v>
      </c>
      <c r="AI348" s="687">
        <f>'4. ГПП-УЗПКТ-СЗСК'!AW156+'4. ГПП-УЗПКТ-СЗСК'!AW158</f>
        <v>0</v>
      </c>
      <c r="AJ348" s="687">
        <f t="shared" si="517"/>
        <v>-72</v>
      </c>
      <c r="AK348" s="688">
        <f t="shared" si="518"/>
        <v>0</v>
      </c>
      <c r="AL348" s="687">
        <f>'4. ГПП-УЗПКТ-СЗСК'!BA156+'4. ГПП-УЗПКТ-СЗСК'!BA158</f>
        <v>68.3</v>
      </c>
      <c r="AM348" s="687">
        <f>'4. ГПП-УЗПКТ-СЗСК'!BC156+'4. ГПП-УЗПКТ-СЗСК'!BC158</f>
        <v>0</v>
      </c>
      <c r="AN348" s="687">
        <f t="shared" si="519"/>
        <v>-68.3</v>
      </c>
      <c r="AO348" s="688">
        <f t="shared" si="520"/>
        <v>0</v>
      </c>
      <c r="AP348" s="687">
        <f>'4. ГПП-УЗПКТ-СЗСК'!BG156+'4. ГПП-УЗПКТ-СЗСК'!BG158</f>
        <v>69.7</v>
      </c>
      <c r="AQ348" s="687">
        <f>'4. ГПП-УЗПКТ-СЗСК'!BI156+'4. ГПП-УЗПКТ-СЗСК'!BI158</f>
        <v>0</v>
      </c>
      <c r="AR348" s="687">
        <f t="shared" si="521"/>
        <v>-69.7</v>
      </c>
      <c r="AS348" s="688">
        <f t="shared" si="522"/>
        <v>0</v>
      </c>
      <c r="AT348" s="687">
        <f t="shared" si="523"/>
        <v>303.5</v>
      </c>
      <c r="AU348" s="687">
        <f t="shared" si="524"/>
        <v>0</v>
      </c>
      <c r="AV348" s="687">
        <f t="shared" si="525"/>
        <v>-303.5</v>
      </c>
      <c r="AW348" s="688">
        <f t="shared" si="526"/>
        <v>0</v>
      </c>
      <c r="AX348" s="687">
        <f>'4. ГПП-УЗПКТ-СЗСК'!BS156+'4. ГПП-УЗПКТ-СЗСК'!BS158</f>
        <v>57.5</v>
      </c>
      <c r="AY348" s="687">
        <f>'4. ГПП-УЗПКТ-СЗСК'!BU156+'4. ГПП-УЗПКТ-СЗСК'!BU158</f>
        <v>0</v>
      </c>
      <c r="AZ348" s="687">
        <f t="shared" si="527"/>
        <v>-57.5</v>
      </c>
      <c r="BA348" s="688">
        <f t="shared" si="528"/>
        <v>0</v>
      </c>
      <c r="BB348" s="687">
        <f>'4. ГПП-УЗПКТ-СЗСК'!BY156+'4. ГПП-УЗПКТ-СЗСК'!BY158</f>
        <v>153</v>
      </c>
      <c r="BC348" s="687">
        <f>'4. ГПП-УЗПКТ-СЗСК'!CA156+'4. ГПП-УЗПКТ-СЗСК'!CA158</f>
        <v>0</v>
      </c>
      <c r="BD348" s="687">
        <f t="shared" si="529"/>
        <v>-153</v>
      </c>
      <c r="BE348" s="688">
        <f t="shared" si="530"/>
        <v>0</v>
      </c>
      <c r="BF348" s="687">
        <f>'4. ГПП-УЗПКТ-СЗСК'!CE156+'4. ГПП-УЗПКТ-СЗСК'!CE158</f>
        <v>93</v>
      </c>
      <c r="BG348" s="687">
        <f>'4. ГПП-УЗПКТ-СЗСК'!CG156+'4. ГПП-УЗПКТ-СЗСК'!CG158</f>
        <v>0</v>
      </c>
      <c r="BH348" s="687">
        <f t="shared" si="531"/>
        <v>-93</v>
      </c>
      <c r="BI348" s="688">
        <f t="shared" si="532"/>
        <v>0</v>
      </c>
      <c r="BJ348" s="687">
        <f t="shared" si="533"/>
        <v>285.2</v>
      </c>
      <c r="BK348" s="687">
        <f t="shared" si="534"/>
        <v>0</v>
      </c>
      <c r="BL348" s="687">
        <f t="shared" si="535"/>
        <v>-285.2</v>
      </c>
      <c r="BM348" s="688">
        <f t="shared" si="536"/>
        <v>0</v>
      </c>
      <c r="BN348" s="687">
        <f>'4. ГПП-УЗПКТ-СЗСК'!CQ156+'4. ГПП-УЗПКТ-СЗСК'!CQ158</f>
        <v>96.1</v>
      </c>
      <c r="BO348" s="687">
        <f>'4. ГПП-УЗПКТ-СЗСК'!CS156+'4. ГПП-УЗПКТ-СЗСК'!CS158</f>
        <v>0</v>
      </c>
      <c r="BP348" s="687">
        <f t="shared" si="537"/>
        <v>-96.1</v>
      </c>
      <c r="BQ348" s="688">
        <f t="shared" si="538"/>
        <v>0</v>
      </c>
      <c r="BR348" s="687">
        <f>'4. ГПП-УЗПКТ-СЗСК'!CW156+'4. ГПП-УЗПКТ-СЗСК'!CW158</f>
        <v>93</v>
      </c>
      <c r="BS348" s="687">
        <f>'4. ГПП-УЗПКТ-СЗСК'!CY156+'4. ГПП-УЗПКТ-СЗСК'!CY158</f>
        <v>0</v>
      </c>
      <c r="BT348" s="687">
        <f t="shared" si="539"/>
        <v>-93</v>
      </c>
      <c r="BU348" s="688">
        <f t="shared" si="540"/>
        <v>0</v>
      </c>
      <c r="BV348" s="687">
        <f>'4. ГПП-УЗПКТ-СЗСК'!DC156+'4. ГПП-УЗПКТ-СЗСК'!DC158</f>
        <v>96.1</v>
      </c>
      <c r="BW348" s="687">
        <f>'4. ГПП-УЗПКТ-СЗСК'!DE156+'4. ГПП-УЗПКТ-СЗСК'!DE158</f>
        <v>0</v>
      </c>
      <c r="BX348" s="687">
        <f t="shared" si="541"/>
        <v>-96.1</v>
      </c>
      <c r="BY348" s="688">
        <f t="shared" si="542"/>
        <v>0</v>
      </c>
    </row>
    <row r="349" spans="2:77" ht="18.75" customHeight="1">
      <c r="B349" s="600"/>
      <c r="C349" s="605" t="s">
        <v>1690</v>
      </c>
      <c r="D349" s="528"/>
      <c r="E349" s="528"/>
      <c r="F349" s="529"/>
      <c r="G349" s="530" t="s">
        <v>731</v>
      </c>
      <c r="H349" s="530"/>
      <c r="I349" s="715" t="s">
        <v>1438</v>
      </c>
      <c r="J349" s="687">
        <f t="shared" si="499"/>
        <v>334.9</v>
      </c>
      <c r="K349" s="687">
        <f t="shared" si="500"/>
        <v>0</v>
      </c>
      <c r="L349" s="687">
        <f t="shared" si="501"/>
        <v>-334.9</v>
      </c>
      <c r="M349" s="688">
        <f t="shared" si="502"/>
        <v>0</v>
      </c>
      <c r="N349" s="687">
        <f t="shared" si="503"/>
        <v>90</v>
      </c>
      <c r="O349" s="687">
        <f t="shared" si="504"/>
        <v>0</v>
      </c>
      <c r="P349" s="687">
        <f t="shared" si="505"/>
        <v>-90</v>
      </c>
      <c r="Q349" s="688">
        <f t="shared" si="506"/>
        <v>0</v>
      </c>
      <c r="R349" s="687">
        <f>'4. ГПП-УЗПКТ-СЗСК'!W156</f>
        <v>31</v>
      </c>
      <c r="S349" s="687">
        <f>'4. ГПП-УЗПКТ-СЗСК'!Y156</f>
        <v>0</v>
      </c>
      <c r="T349" s="687">
        <f t="shared" si="507"/>
        <v>-31</v>
      </c>
      <c r="U349" s="688">
        <f t="shared" si="508"/>
        <v>0</v>
      </c>
      <c r="V349" s="687">
        <f>'4. ГПП-УЗПКТ-СЗСК'!AC156</f>
        <v>28</v>
      </c>
      <c r="W349" s="687">
        <f>'4. ГПП-УЗПКТ-СЗСК'!AE156</f>
        <v>0</v>
      </c>
      <c r="X349" s="687">
        <f t="shared" si="509"/>
        <v>-28</v>
      </c>
      <c r="Y349" s="688">
        <f t="shared" si="510"/>
        <v>0</v>
      </c>
      <c r="Z349" s="687">
        <f>'4. ГПП-УЗПКТ-СЗСК'!AI156</f>
        <v>31</v>
      </c>
      <c r="AA349" s="687">
        <f>'4. ГПП-УЗПКТ-СЗСК'!AK156</f>
        <v>0</v>
      </c>
      <c r="AB349" s="687">
        <f t="shared" si="511"/>
        <v>-31</v>
      </c>
      <c r="AC349" s="688">
        <f t="shared" si="512"/>
        <v>0</v>
      </c>
      <c r="AD349" s="687">
        <f t="shared" si="513"/>
        <v>62.400000000000006</v>
      </c>
      <c r="AE349" s="687">
        <f t="shared" si="514"/>
        <v>0</v>
      </c>
      <c r="AF349" s="687">
        <f t="shared" si="515"/>
        <v>-62.400000000000006</v>
      </c>
      <c r="AG349" s="688">
        <f t="shared" si="516"/>
        <v>0</v>
      </c>
      <c r="AH349" s="687">
        <f>'4. ГПП-УЗПКТ-СЗСК'!AU156</f>
        <v>18</v>
      </c>
      <c r="AI349" s="687">
        <f>'4. ГПП-УЗПКТ-СЗСК'!AW156</f>
        <v>0</v>
      </c>
      <c r="AJ349" s="687">
        <f t="shared" si="517"/>
        <v>-18</v>
      </c>
      <c r="AK349" s="688">
        <f t="shared" si="518"/>
        <v>0</v>
      </c>
      <c r="AL349" s="687">
        <f>'4. ГПП-УЗПКТ-СЗСК'!BA156</f>
        <v>18.7</v>
      </c>
      <c r="AM349" s="687">
        <f>'4. ГПП-УЗПКТ-СЗСК'!BC156</f>
        <v>0</v>
      </c>
      <c r="AN349" s="687">
        <f t="shared" si="519"/>
        <v>-18.7</v>
      </c>
      <c r="AO349" s="688">
        <f t="shared" si="520"/>
        <v>0</v>
      </c>
      <c r="AP349" s="687">
        <f>'4. ГПП-УЗПКТ-СЗСК'!BG156</f>
        <v>25.7</v>
      </c>
      <c r="AQ349" s="687">
        <f>'4. ГПП-УЗПКТ-СЗСК'!BI156</f>
        <v>0</v>
      </c>
      <c r="AR349" s="687">
        <f t="shared" si="521"/>
        <v>-25.7</v>
      </c>
      <c r="AS349" s="688">
        <f t="shared" si="522"/>
        <v>0</v>
      </c>
      <c r="AT349" s="687">
        <f t="shared" si="523"/>
        <v>90.5</v>
      </c>
      <c r="AU349" s="687">
        <f t="shared" si="524"/>
        <v>0</v>
      </c>
      <c r="AV349" s="687">
        <f t="shared" si="525"/>
        <v>-90.5</v>
      </c>
      <c r="AW349" s="688">
        <f t="shared" si="526"/>
        <v>0</v>
      </c>
      <c r="AX349" s="687">
        <f>'4. ГПП-УЗПКТ-СЗСК'!BS156</f>
        <v>29.5</v>
      </c>
      <c r="AY349" s="687">
        <f>'4. ГПП-УЗПКТ-СЗСК'!BU156</f>
        <v>0</v>
      </c>
      <c r="AZ349" s="687">
        <f t="shared" si="527"/>
        <v>-29.5</v>
      </c>
      <c r="BA349" s="688">
        <f t="shared" si="528"/>
        <v>0</v>
      </c>
      <c r="BB349" s="687">
        <f>'4. ГПП-УЗПКТ-СЗСК'!BY156</f>
        <v>31</v>
      </c>
      <c r="BC349" s="687">
        <f>'4. ГПП-УЗПКТ-СЗСК'!CA156</f>
        <v>0</v>
      </c>
      <c r="BD349" s="687">
        <f t="shared" si="529"/>
        <v>-31</v>
      </c>
      <c r="BE349" s="688">
        <f t="shared" si="530"/>
        <v>0</v>
      </c>
      <c r="BF349" s="687">
        <f>'4. ГПП-УЗПКТ-СЗСК'!CE156</f>
        <v>30</v>
      </c>
      <c r="BG349" s="687">
        <f>'4. ГПП-УЗПКТ-СЗСК'!CG156</f>
        <v>0</v>
      </c>
      <c r="BH349" s="687">
        <f t="shared" si="531"/>
        <v>-30</v>
      </c>
      <c r="BI349" s="688">
        <f t="shared" si="532"/>
        <v>0</v>
      </c>
      <c r="BJ349" s="687">
        <f t="shared" si="533"/>
        <v>92</v>
      </c>
      <c r="BK349" s="687">
        <f t="shared" si="534"/>
        <v>0</v>
      </c>
      <c r="BL349" s="687">
        <f t="shared" si="535"/>
        <v>-92</v>
      </c>
      <c r="BM349" s="688">
        <f t="shared" si="536"/>
        <v>0</v>
      </c>
      <c r="BN349" s="687">
        <f>'4. ГПП-УЗПКТ-СЗСК'!CQ156</f>
        <v>31</v>
      </c>
      <c r="BO349" s="687">
        <f>'4. ГПП-УЗПКТ-СЗСК'!CS156</f>
        <v>0</v>
      </c>
      <c r="BP349" s="687">
        <f t="shared" si="537"/>
        <v>-31</v>
      </c>
      <c r="BQ349" s="688">
        <f t="shared" si="538"/>
        <v>0</v>
      </c>
      <c r="BR349" s="687">
        <f>'4. ГПП-УЗПКТ-СЗСК'!CW156</f>
        <v>30</v>
      </c>
      <c r="BS349" s="687">
        <f>'4. ГПП-УЗПКТ-СЗСК'!CY156</f>
        <v>0</v>
      </c>
      <c r="BT349" s="687">
        <f t="shared" si="539"/>
        <v>-30</v>
      </c>
      <c r="BU349" s="688">
        <f t="shared" si="540"/>
        <v>0</v>
      </c>
      <c r="BV349" s="687">
        <f>'4. ГПП-УЗПКТ-СЗСК'!DC156</f>
        <v>31</v>
      </c>
      <c r="BW349" s="687">
        <f>'4. ГПП-УЗПКТ-СЗСК'!DE156</f>
        <v>0</v>
      </c>
      <c r="BX349" s="687">
        <f t="shared" si="541"/>
        <v>-31</v>
      </c>
      <c r="BY349" s="688">
        <f t="shared" si="542"/>
        <v>0</v>
      </c>
    </row>
    <row r="350" spans="2:77" ht="18.75" customHeight="1">
      <c r="B350" s="600"/>
      <c r="C350" s="503" t="s">
        <v>1772</v>
      </c>
      <c r="D350" s="528"/>
      <c r="E350" s="528"/>
      <c r="F350" s="529"/>
      <c r="G350" s="530" t="s">
        <v>1773</v>
      </c>
      <c r="H350" s="530"/>
      <c r="I350" s="715" t="s">
        <v>1438</v>
      </c>
      <c r="J350" s="687">
        <f t="shared" si="499"/>
        <v>15.399999999999999</v>
      </c>
      <c r="K350" s="687">
        <f t="shared" si="500"/>
        <v>0</v>
      </c>
      <c r="L350" s="687">
        <f t="shared" si="501"/>
        <v>-15.399999999999999</v>
      </c>
      <c r="M350" s="688">
        <f t="shared" si="502"/>
        <v>0</v>
      </c>
      <c r="N350" s="687">
        <f t="shared" si="503"/>
        <v>4.0999999999999996</v>
      </c>
      <c r="O350" s="687">
        <f t="shared" si="504"/>
        <v>0</v>
      </c>
      <c r="P350" s="687">
        <f t="shared" si="505"/>
        <v>-4.0999999999999996</v>
      </c>
      <c r="Q350" s="688">
        <f t="shared" si="506"/>
        <v>0</v>
      </c>
      <c r="R350" s="687">
        <f>'4. ГПП-УЗПКТ-СЗСК'!W157</f>
        <v>1.4</v>
      </c>
      <c r="S350" s="687">
        <f>'4. ГПП-УЗПКТ-СЗСК'!Y157</f>
        <v>0</v>
      </c>
      <c r="T350" s="687">
        <f t="shared" si="507"/>
        <v>-1.4</v>
      </c>
      <c r="U350" s="688">
        <f t="shared" si="508"/>
        <v>0</v>
      </c>
      <c r="V350" s="687">
        <f>'4. ГПП-УЗПКТ-СЗСК'!AC157</f>
        <v>1.3</v>
      </c>
      <c r="W350" s="687">
        <f>'4. ГПП-УЗПКТ-СЗСК'!AE157</f>
        <v>0</v>
      </c>
      <c r="X350" s="687">
        <f t="shared" si="509"/>
        <v>-1.3</v>
      </c>
      <c r="Y350" s="688">
        <f t="shared" si="510"/>
        <v>0</v>
      </c>
      <c r="Z350" s="687">
        <f>'4. ГПП-УЗПКТ-СЗСК'!AI157</f>
        <v>1.4</v>
      </c>
      <c r="AA350" s="687">
        <f>'4. ГПП-УЗПКТ-СЗСК'!AK157</f>
        <v>0</v>
      </c>
      <c r="AB350" s="687">
        <f t="shared" si="511"/>
        <v>-1.4</v>
      </c>
      <c r="AC350" s="688">
        <f t="shared" si="512"/>
        <v>0</v>
      </c>
      <c r="AD350" s="687">
        <f t="shared" si="513"/>
        <v>4.1999999999999993</v>
      </c>
      <c r="AE350" s="687">
        <f t="shared" si="514"/>
        <v>0</v>
      </c>
      <c r="AF350" s="687">
        <f t="shared" si="515"/>
        <v>-4.1999999999999993</v>
      </c>
      <c r="AG350" s="688">
        <f t="shared" si="516"/>
        <v>0</v>
      </c>
      <c r="AH350" s="687">
        <f>'4. ГПП-УЗПКТ-СЗСК'!AU157</f>
        <v>1.4</v>
      </c>
      <c r="AI350" s="687">
        <f>'4. ГПП-УЗПКТ-СЗСК'!AW157</f>
        <v>0</v>
      </c>
      <c r="AJ350" s="687">
        <f t="shared" si="517"/>
        <v>-1.4</v>
      </c>
      <c r="AK350" s="688">
        <f t="shared" si="518"/>
        <v>0</v>
      </c>
      <c r="AL350" s="687">
        <f>'4. ГПП-УЗПКТ-СЗСК'!BA157</f>
        <v>1.4</v>
      </c>
      <c r="AM350" s="687">
        <f>'4. ГПП-УЗПКТ-СЗСК'!BC157</f>
        <v>0</v>
      </c>
      <c r="AN350" s="687">
        <f t="shared" si="519"/>
        <v>-1.4</v>
      </c>
      <c r="AO350" s="688">
        <f t="shared" si="520"/>
        <v>0</v>
      </c>
      <c r="AP350" s="687">
        <f>'4. ГПП-УЗПКТ-СЗСК'!BG157</f>
        <v>1.4</v>
      </c>
      <c r="AQ350" s="687">
        <f>'4. ГПП-УЗПКТ-СЗСК'!BI157</f>
        <v>0</v>
      </c>
      <c r="AR350" s="687">
        <f t="shared" si="521"/>
        <v>-1.4</v>
      </c>
      <c r="AS350" s="688">
        <f t="shared" si="522"/>
        <v>0</v>
      </c>
      <c r="AT350" s="687">
        <f t="shared" si="523"/>
        <v>2.9</v>
      </c>
      <c r="AU350" s="687">
        <f t="shared" si="524"/>
        <v>0</v>
      </c>
      <c r="AV350" s="687">
        <f t="shared" si="525"/>
        <v>-2.9</v>
      </c>
      <c r="AW350" s="688">
        <f t="shared" si="526"/>
        <v>0</v>
      </c>
      <c r="AX350" s="687">
        <f>'4. ГПП-УЗПКТ-СЗСК'!BS157</f>
        <v>0.1</v>
      </c>
      <c r="AY350" s="687">
        <f>'4. ГПП-УЗПКТ-СЗСК'!BU157</f>
        <v>0</v>
      </c>
      <c r="AZ350" s="687">
        <f t="shared" si="527"/>
        <v>-0.1</v>
      </c>
      <c r="BA350" s="688">
        <f t="shared" si="528"/>
        <v>0</v>
      </c>
      <c r="BB350" s="687">
        <f>'4. ГПП-УЗПКТ-СЗСК'!BY157</f>
        <v>1.4</v>
      </c>
      <c r="BC350" s="687">
        <f>'4. ГПП-УЗПКТ-СЗСК'!CA157</f>
        <v>0</v>
      </c>
      <c r="BD350" s="687">
        <f t="shared" si="529"/>
        <v>-1.4</v>
      </c>
      <c r="BE350" s="688">
        <f t="shared" si="530"/>
        <v>0</v>
      </c>
      <c r="BF350" s="687">
        <f>'4. ГПП-УЗПКТ-СЗСК'!CE157</f>
        <v>1.4</v>
      </c>
      <c r="BG350" s="687">
        <f>'4. ГПП-УЗПКТ-СЗСК'!CG157</f>
        <v>0</v>
      </c>
      <c r="BH350" s="687">
        <f t="shared" si="531"/>
        <v>-1.4</v>
      </c>
      <c r="BI350" s="688">
        <f t="shared" si="532"/>
        <v>0</v>
      </c>
      <c r="BJ350" s="687">
        <f t="shared" si="533"/>
        <v>4.1999999999999993</v>
      </c>
      <c r="BK350" s="687">
        <f t="shared" si="534"/>
        <v>0</v>
      </c>
      <c r="BL350" s="687">
        <f t="shared" si="535"/>
        <v>-4.1999999999999993</v>
      </c>
      <c r="BM350" s="688">
        <f t="shared" si="536"/>
        <v>0</v>
      </c>
      <c r="BN350" s="687">
        <f>'4. ГПП-УЗПКТ-СЗСК'!CQ157</f>
        <v>1.4</v>
      </c>
      <c r="BO350" s="687">
        <f>'4. ГПП-УЗПКТ-СЗСК'!CS157</f>
        <v>0</v>
      </c>
      <c r="BP350" s="687">
        <f t="shared" si="537"/>
        <v>-1.4</v>
      </c>
      <c r="BQ350" s="688">
        <f t="shared" si="538"/>
        <v>0</v>
      </c>
      <c r="BR350" s="687">
        <f>'4. ГПП-УЗПКТ-СЗСК'!CW157</f>
        <v>1.4</v>
      </c>
      <c r="BS350" s="687">
        <f>'4. ГПП-УЗПКТ-СЗСК'!CY157</f>
        <v>0</v>
      </c>
      <c r="BT350" s="687">
        <f t="shared" si="539"/>
        <v>-1.4</v>
      </c>
      <c r="BU350" s="688">
        <f t="shared" si="540"/>
        <v>0</v>
      </c>
      <c r="BV350" s="687">
        <f>'4. ГПП-УЗПКТ-СЗСК'!DC157</f>
        <v>1.4</v>
      </c>
      <c r="BW350" s="687">
        <f>'4. ГПП-УЗПКТ-СЗСК'!DE157</f>
        <v>0</v>
      </c>
      <c r="BX350" s="687">
        <f t="shared" si="541"/>
        <v>-1.4</v>
      </c>
      <c r="BY350" s="688">
        <f t="shared" si="542"/>
        <v>0</v>
      </c>
    </row>
    <row r="351" spans="2:77" ht="18.75" customHeight="1">
      <c r="B351" s="600"/>
      <c r="C351" s="605" t="s">
        <v>1692</v>
      </c>
      <c r="D351" s="528"/>
      <c r="E351" s="528"/>
      <c r="F351" s="529"/>
      <c r="G351" s="530" t="s">
        <v>727</v>
      </c>
      <c r="H351" s="530"/>
      <c r="I351" s="715" t="s">
        <v>1438</v>
      </c>
      <c r="J351" s="687">
        <f t="shared" si="499"/>
        <v>715.8</v>
      </c>
      <c r="K351" s="687">
        <f t="shared" si="500"/>
        <v>0</v>
      </c>
      <c r="L351" s="687">
        <f t="shared" si="501"/>
        <v>-715.8</v>
      </c>
      <c r="M351" s="688">
        <f t="shared" si="502"/>
        <v>0</v>
      </c>
      <c r="N351" s="687">
        <f t="shared" si="503"/>
        <v>162</v>
      </c>
      <c r="O351" s="687">
        <f t="shared" si="504"/>
        <v>0</v>
      </c>
      <c r="P351" s="687">
        <f t="shared" si="505"/>
        <v>-162</v>
      </c>
      <c r="Q351" s="688">
        <f t="shared" si="506"/>
        <v>0</v>
      </c>
      <c r="R351" s="687">
        <f>'4. ГПП-УЗПКТ-СЗСК'!W158</f>
        <v>55.8</v>
      </c>
      <c r="S351" s="687">
        <f>'4. ГПП-УЗПКТ-СЗСК'!Y158</f>
        <v>0</v>
      </c>
      <c r="T351" s="687">
        <f t="shared" si="507"/>
        <v>-55.8</v>
      </c>
      <c r="U351" s="688">
        <f t="shared" si="508"/>
        <v>0</v>
      </c>
      <c r="V351" s="687">
        <f>'4. ГПП-УЗПКТ-СЗСК'!AC158</f>
        <v>50.4</v>
      </c>
      <c r="W351" s="687">
        <f>'4. ГПП-УЗПКТ-СЗСК'!AE158</f>
        <v>0</v>
      </c>
      <c r="X351" s="687">
        <f t="shared" si="509"/>
        <v>-50.4</v>
      </c>
      <c r="Y351" s="688">
        <f t="shared" si="510"/>
        <v>0</v>
      </c>
      <c r="Z351" s="687">
        <f>'4. ГПП-УЗПКТ-СЗСК'!AI158</f>
        <v>55.8</v>
      </c>
      <c r="AA351" s="687">
        <f>'4. ГПП-УЗПКТ-СЗСК'!AK158</f>
        <v>0</v>
      </c>
      <c r="AB351" s="687">
        <f t="shared" si="511"/>
        <v>-55.8</v>
      </c>
      <c r="AC351" s="688">
        <f t="shared" si="512"/>
        <v>0</v>
      </c>
      <c r="AD351" s="687">
        <f t="shared" si="513"/>
        <v>147.6</v>
      </c>
      <c r="AE351" s="687">
        <f t="shared" si="514"/>
        <v>0</v>
      </c>
      <c r="AF351" s="687">
        <f t="shared" si="515"/>
        <v>-147.6</v>
      </c>
      <c r="AG351" s="688">
        <f t="shared" si="516"/>
        <v>0</v>
      </c>
      <c r="AH351" s="687">
        <f>'4. ГПП-УЗПКТ-СЗСК'!AU158</f>
        <v>54</v>
      </c>
      <c r="AI351" s="687">
        <f>'4. ГПП-УЗПКТ-СЗСК'!AW158</f>
        <v>0</v>
      </c>
      <c r="AJ351" s="687">
        <f t="shared" si="517"/>
        <v>-54</v>
      </c>
      <c r="AK351" s="688">
        <f t="shared" si="518"/>
        <v>0</v>
      </c>
      <c r="AL351" s="687">
        <f>'4. ГПП-УЗПКТ-СЗСК'!BA158</f>
        <v>49.6</v>
      </c>
      <c r="AM351" s="687">
        <f>'4. ГПП-УЗПКТ-СЗСК'!BC158</f>
        <v>0</v>
      </c>
      <c r="AN351" s="687">
        <f t="shared" si="519"/>
        <v>-49.6</v>
      </c>
      <c r="AO351" s="688">
        <f t="shared" si="520"/>
        <v>0</v>
      </c>
      <c r="AP351" s="687">
        <f>'4. ГПП-УЗПКТ-СЗСК'!BG158</f>
        <v>44</v>
      </c>
      <c r="AQ351" s="687">
        <f>'4. ГПП-УЗПКТ-СЗСК'!BI158</f>
        <v>0</v>
      </c>
      <c r="AR351" s="687">
        <f t="shared" si="521"/>
        <v>-44</v>
      </c>
      <c r="AS351" s="688">
        <f t="shared" si="522"/>
        <v>0</v>
      </c>
      <c r="AT351" s="687">
        <f t="shared" si="523"/>
        <v>213</v>
      </c>
      <c r="AU351" s="687">
        <f t="shared" si="524"/>
        <v>0</v>
      </c>
      <c r="AV351" s="687">
        <f t="shared" si="525"/>
        <v>-213</v>
      </c>
      <c r="AW351" s="688">
        <f t="shared" si="526"/>
        <v>0</v>
      </c>
      <c r="AX351" s="687">
        <f>'4. ГПП-УЗПКТ-СЗСК'!BS158</f>
        <v>28</v>
      </c>
      <c r="AY351" s="687">
        <f>'4. ГПП-УЗПКТ-СЗСК'!BU158</f>
        <v>0</v>
      </c>
      <c r="AZ351" s="687">
        <f t="shared" si="527"/>
        <v>-28</v>
      </c>
      <c r="BA351" s="688">
        <f t="shared" si="528"/>
        <v>0</v>
      </c>
      <c r="BB351" s="687">
        <f>'4. ГПП-УЗПКТ-СЗСК'!BY158</f>
        <v>122</v>
      </c>
      <c r="BC351" s="687">
        <f>'4. ГПП-УЗПКТ-СЗСК'!CA158</f>
        <v>0</v>
      </c>
      <c r="BD351" s="687">
        <f t="shared" si="529"/>
        <v>-122</v>
      </c>
      <c r="BE351" s="688">
        <f t="shared" si="530"/>
        <v>0</v>
      </c>
      <c r="BF351" s="687">
        <f>'4. ГПП-УЗПКТ-СЗСК'!CE158</f>
        <v>63</v>
      </c>
      <c r="BG351" s="687">
        <f>'4. ГПП-УЗПКТ-СЗСК'!CG158</f>
        <v>0</v>
      </c>
      <c r="BH351" s="687">
        <f t="shared" si="531"/>
        <v>-63</v>
      </c>
      <c r="BI351" s="688">
        <f t="shared" si="532"/>
        <v>0</v>
      </c>
      <c r="BJ351" s="687">
        <f t="shared" si="533"/>
        <v>193.2</v>
      </c>
      <c r="BK351" s="687">
        <f t="shared" si="534"/>
        <v>0</v>
      </c>
      <c r="BL351" s="687">
        <f t="shared" si="535"/>
        <v>-193.2</v>
      </c>
      <c r="BM351" s="688">
        <f t="shared" si="536"/>
        <v>0</v>
      </c>
      <c r="BN351" s="687">
        <f>'4. ГПП-УЗПКТ-СЗСК'!CQ158</f>
        <v>65.099999999999994</v>
      </c>
      <c r="BO351" s="687">
        <f>'4. ГПП-УЗПКТ-СЗСК'!CS158</f>
        <v>0</v>
      </c>
      <c r="BP351" s="687">
        <f t="shared" si="537"/>
        <v>-65.099999999999994</v>
      </c>
      <c r="BQ351" s="688">
        <f t="shared" si="538"/>
        <v>0</v>
      </c>
      <c r="BR351" s="687">
        <f>'4. ГПП-УЗПКТ-СЗСК'!CW158</f>
        <v>63</v>
      </c>
      <c r="BS351" s="687">
        <f>'4. ГПП-УЗПКТ-СЗСК'!CY158</f>
        <v>0</v>
      </c>
      <c r="BT351" s="687">
        <f t="shared" si="539"/>
        <v>-63</v>
      </c>
      <c r="BU351" s="688">
        <f t="shared" si="540"/>
        <v>0</v>
      </c>
      <c r="BV351" s="687">
        <f>'4. ГПП-УЗПКТ-СЗСК'!DC158</f>
        <v>65.099999999999994</v>
      </c>
      <c r="BW351" s="687">
        <f>'4. ГПП-УЗПКТ-СЗСК'!DE158</f>
        <v>0</v>
      </c>
      <c r="BX351" s="687">
        <f t="shared" si="541"/>
        <v>-65.099999999999994</v>
      </c>
      <c r="BY351" s="688">
        <f t="shared" si="542"/>
        <v>0</v>
      </c>
    </row>
    <row r="352" spans="2:77" ht="18.75" customHeight="1">
      <c r="B352" s="600" t="s">
        <v>1774</v>
      </c>
      <c r="C352" s="498" t="s">
        <v>1775</v>
      </c>
      <c r="D352" s="528"/>
      <c r="E352" s="528"/>
      <c r="F352" s="529"/>
      <c r="G352" s="530" t="s">
        <v>1776</v>
      </c>
      <c r="H352" s="530"/>
      <c r="I352" s="715" t="s">
        <v>1438</v>
      </c>
      <c r="J352" s="687">
        <f t="shared" si="499"/>
        <v>2047.2</v>
      </c>
      <c r="K352" s="687">
        <f t="shared" si="500"/>
        <v>0</v>
      </c>
      <c r="L352" s="687">
        <f t="shared" si="501"/>
        <v>-2047.2</v>
      </c>
      <c r="M352" s="688">
        <f t="shared" si="502"/>
        <v>0</v>
      </c>
      <c r="N352" s="687">
        <f t="shared" si="503"/>
        <v>506.4</v>
      </c>
      <c r="O352" s="687">
        <f t="shared" si="504"/>
        <v>0</v>
      </c>
      <c r="P352" s="687">
        <f t="shared" si="505"/>
        <v>-506.4</v>
      </c>
      <c r="Q352" s="688">
        <f t="shared" si="506"/>
        <v>0</v>
      </c>
      <c r="R352" s="687">
        <f>'4. ГПП-УЗПКТ-СЗСК'!W160+'4. ГПП-УЗПКТ-СЗСК'!W161</f>
        <v>174.7</v>
      </c>
      <c r="S352" s="687">
        <f>'4. ГПП-УЗПКТ-СЗСК'!Y160+'4. ГПП-УЗПКТ-СЗСК'!Y161</f>
        <v>0</v>
      </c>
      <c r="T352" s="687">
        <f t="shared" si="507"/>
        <v>-174.7</v>
      </c>
      <c r="U352" s="688">
        <f t="shared" si="508"/>
        <v>0</v>
      </c>
      <c r="V352" s="687">
        <f>'4. ГПП-УЗПКТ-СЗСК'!AC160+'4. ГПП-УЗПКТ-СЗСК'!AC161</f>
        <v>157</v>
      </c>
      <c r="W352" s="687">
        <f>'4. ГПП-УЗПКТ-СЗСК'!AE160+'4. ГПП-УЗПКТ-СЗСК'!AE161</f>
        <v>0</v>
      </c>
      <c r="X352" s="687">
        <f t="shared" si="509"/>
        <v>-157</v>
      </c>
      <c r="Y352" s="688">
        <f t="shared" si="510"/>
        <v>0</v>
      </c>
      <c r="Z352" s="687">
        <f>'4. ГПП-УЗПКТ-СЗСК'!AI160+'4. ГПП-УЗПКТ-СЗСК'!AI161</f>
        <v>174.7</v>
      </c>
      <c r="AA352" s="687">
        <f>'4. ГПП-УЗПКТ-СЗСК'!AK160+'4. ГПП-УЗПКТ-СЗСК'!AK161</f>
        <v>0</v>
      </c>
      <c r="AB352" s="687">
        <f t="shared" si="511"/>
        <v>-174.7</v>
      </c>
      <c r="AC352" s="688">
        <f t="shared" si="512"/>
        <v>0</v>
      </c>
      <c r="AD352" s="687">
        <f t="shared" si="513"/>
        <v>504.4</v>
      </c>
      <c r="AE352" s="687">
        <f t="shared" si="514"/>
        <v>0</v>
      </c>
      <c r="AF352" s="687">
        <f t="shared" si="515"/>
        <v>-504.4</v>
      </c>
      <c r="AG352" s="688">
        <f t="shared" si="516"/>
        <v>0</v>
      </c>
      <c r="AH352" s="687">
        <f>'4. ГПП-УЗПКТ-СЗСК'!AU160+'4. ГПП-УЗПКТ-СЗСК'!AU161</f>
        <v>164.3</v>
      </c>
      <c r="AI352" s="687">
        <f>'4. ГПП-УЗПКТ-СЗСК'!AW160+'4. ГПП-УЗПКТ-СЗСК'!AW161</f>
        <v>0</v>
      </c>
      <c r="AJ352" s="687">
        <f t="shared" si="517"/>
        <v>-164.3</v>
      </c>
      <c r="AK352" s="688">
        <f t="shared" si="518"/>
        <v>0</v>
      </c>
      <c r="AL352" s="687">
        <f>'4. ГПП-УЗПКТ-СЗСК'!BA160+'4. ГПП-УЗПКТ-СЗСК'!BA161</f>
        <v>172.1</v>
      </c>
      <c r="AM352" s="687">
        <f>'4. ГПП-УЗПКТ-СЗСК'!BC160+'4. ГПП-УЗПКТ-СЗСК'!BC161</f>
        <v>0</v>
      </c>
      <c r="AN352" s="687">
        <f t="shared" si="519"/>
        <v>-172.1</v>
      </c>
      <c r="AO352" s="688">
        <f t="shared" si="520"/>
        <v>0</v>
      </c>
      <c r="AP352" s="687">
        <f>'4. ГПП-УЗПКТ-СЗСК'!BG160+'4. ГПП-УЗПКТ-СЗСК'!BG161</f>
        <v>168</v>
      </c>
      <c r="AQ352" s="687">
        <f>'4. ГПП-УЗПКТ-СЗСК'!BI160+'4. ГПП-УЗПКТ-СЗСК'!BI161</f>
        <v>0</v>
      </c>
      <c r="AR352" s="687">
        <f t="shared" si="521"/>
        <v>-168</v>
      </c>
      <c r="AS352" s="688">
        <f t="shared" si="522"/>
        <v>0</v>
      </c>
      <c r="AT352" s="687">
        <f t="shared" si="523"/>
        <v>518.20000000000005</v>
      </c>
      <c r="AU352" s="687">
        <f t="shared" si="524"/>
        <v>0</v>
      </c>
      <c r="AV352" s="687">
        <f t="shared" si="525"/>
        <v>-518.20000000000005</v>
      </c>
      <c r="AW352" s="688">
        <f t="shared" si="526"/>
        <v>0</v>
      </c>
      <c r="AX352" s="687">
        <f>'4. ГПП-УЗПКТ-СЗСК'!BS160+'4. ГПП-УЗПКТ-СЗСК'!BS161</f>
        <v>174.7</v>
      </c>
      <c r="AY352" s="687">
        <f>'4. ГПП-УЗПКТ-СЗСК'!BU160+'4. ГПП-УЗПКТ-СЗСК'!BU161</f>
        <v>0</v>
      </c>
      <c r="AZ352" s="687">
        <f t="shared" si="527"/>
        <v>-174.7</v>
      </c>
      <c r="BA352" s="688">
        <f t="shared" si="528"/>
        <v>0</v>
      </c>
      <c r="BB352" s="687">
        <f>'4. ГПП-УЗПКТ-СЗСК'!BY160+'4. ГПП-УЗПКТ-СЗСК'!BY161</f>
        <v>174.7</v>
      </c>
      <c r="BC352" s="687">
        <f>'4. ГПП-УЗПКТ-СЗСК'!CA160+'4. ГПП-УЗПКТ-СЗСК'!CA161</f>
        <v>0</v>
      </c>
      <c r="BD352" s="687">
        <f t="shared" si="529"/>
        <v>-174.7</v>
      </c>
      <c r="BE352" s="688">
        <f t="shared" si="530"/>
        <v>0</v>
      </c>
      <c r="BF352" s="687">
        <f>'4. ГПП-УЗПКТ-СЗСК'!CE160+'4. ГПП-УЗПКТ-СЗСК'!CE161</f>
        <v>168.8</v>
      </c>
      <c r="BG352" s="687">
        <f>'4. ГПП-УЗПКТ-СЗСК'!CG160+'4. ГПП-УЗПКТ-СЗСК'!CG161</f>
        <v>0</v>
      </c>
      <c r="BH352" s="687">
        <f t="shared" si="531"/>
        <v>-168.8</v>
      </c>
      <c r="BI352" s="688">
        <f t="shared" si="532"/>
        <v>0</v>
      </c>
      <c r="BJ352" s="687">
        <f t="shared" si="533"/>
        <v>518.20000000000005</v>
      </c>
      <c r="BK352" s="687">
        <f t="shared" si="534"/>
        <v>0</v>
      </c>
      <c r="BL352" s="687">
        <f t="shared" si="535"/>
        <v>-518.20000000000005</v>
      </c>
      <c r="BM352" s="688">
        <f t="shared" si="536"/>
        <v>0</v>
      </c>
      <c r="BN352" s="687">
        <f>'4. ГПП-УЗПКТ-СЗСК'!CQ160+'4. ГПП-УЗПКТ-СЗСК'!CQ161</f>
        <v>174.7</v>
      </c>
      <c r="BO352" s="687">
        <f>'4. ГПП-УЗПКТ-СЗСК'!CS160+'4. ГПП-УЗПКТ-СЗСК'!CS161</f>
        <v>0</v>
      </c>
      <c r="BP352" s="687">
        <f t="shared" si="537"/>
        <v>-174.7</v>
      </c>
      <c r="BQ352" s="688">
        <f t="shared" si="538"/>
        <v>0</v>
      </c>
      <c r="BR352" s="687">
        <f>'4. ГПП-УЗПКТ-СЗСК'!CW160+'4. ГПП-УЗПКТ-СЗСК'!CW161</f>
        <v>168.8</v>
      </c>
      <c r="BS352" s="687">
        <f>'4. ГПП-УЗПКТ-СЗСК'!CY160+'4. ГПП-УЗПКТ-СЗСК'!CY161</f>
        <v>0</v>
      </c>
      <c r="BT352" s="687">
        <f t="shared" si="539"/>
        <v>-168.8</v>
      </c>
      <c r="BU352" s="688">
        <f t="shared" si="540"/>
        <v>0</v>
      </c>
      <c r="BV352" s="687">
        <f>'4. ГПП-УЗПКТ-СЗСК'!DC160+'4. ГПП-УЗПКТ-СЗСК'!DC161</f>
        <v>174.7</v>
      </c>
      <c r="BW352" s="687">
        <f>'4. ГПП-УЗПКТ-СЗСК'!DE160+'4. ГПП-УЗПКТ-СЗСК'!DE161</f>
        <v>0</v>
      </c>
      <c r="BX352" s="687">
        <f t="shared" si="541"/>
        <v>-174.7</v>
      </c>
      <c r="BY352" s="688">
        <f t="shared" si="542"/>
        <v>0</v>
      </c>
    </row>
    <row r="353" spans="2:77" ht="18.75" customHeight="1">
      <c r="B353" s="600"/>
      <c r="C353" s="605" t="s">
        <v>1690</v>
      </c>
      <c r="D353" s="528"/>
      <c r="E353" s="528"/>
      <c r="F353" s="529"/>
      <c r="G353" s="530" t="s">
        <v>656</v>
      </c>
      <c r="H353" s="530"/>
      <c r="I353" s="715" t="s">
        <v>1438</v>
      </c>
      <c r="J353" s="687">
        <f t="shared" si="499"/>
        <v>47.2</v>
      </c>
      <c r="K353" s="687">
        <f t="shared" si="500"/>
        <v>0</v>
      </c>
      <c r="L353" s="687">
        <f t="shared" si="501"/>
        <v>-47.2</v>
      </c>
      <c r="M353" s="688">
        <f t="shared" si="502"/>
        <v>0</v>
      </c>
      <c r="N353" s="687">
        <f t="shared" si="503"/>
        <v>13.600000000000001</v>
      </c>
      <c r="O353" s="687">
        <f t="shared" si="504"/>
        <v>0</v>
      </c>
      <c r="P353" s="687">
        <f t="shared" si="505"/>
        <v>-13.600000000000001</v>
      </c>
      <c r="Q353" s="688">
        <f t="shared" si="506"/>
        <v>0</v>
      </c>
      <c r="R353" s="687">
        <f>'4. ГПП-УЗПКТ-СЗСК'!W160</f>
        <v>4.7</v>
      </c>
      <c r="S353" s="687">
        <f>'4. ГПП-УЗПКТ-СЗСК'!Y160</f>
        <v>0</v>
      </c>
      <c r="T353" s="687">
        <f t="shared" si="507"/>
        <v>-4.7</v>
      </c>
      <c r="U353" s="688">
        <f t="shared" si="508"/>
        <v>0</v>
      </c>
      <c r="V353" s="687">
        <f>'4. ГПП-УЗПКТ-СЗСК'!AC160</f>
        <v>4.2</v>
      </c>
      <c r="W353" s="687">
        <f>'4. ГПП-УЗПКТ-СЗСК'!AE160</f>
        <v>0</v>
      </c>
      <c r="X353" s="687">
        <f t="shared" si="509"/>
        <v>-4.2</v>
      </c>
      <c r="Y353" s="688">
        <f t="shared" si="510"/>
        <v>0</v>
      </c>
      <c r="Z353" s="687">
        <f>'4. ГПП-УЗПКТ-СЗСК'!AI160</f>
        <v>4.7</v>
      </c>
      <c r="AA353" s="687">
        <f>'4. ГПП-УЗПКТ-СЗСК'!AK160</f>
        <v>0</v>
      </c>
      <c r="AB353" s="687">
        <f t="shared" si="511"/>
        <v>-4.7</v>
      </c>
      <c r="AC353" s="688">
        <f t="shared" si="512"/>
        <v>0</v>
      </c>
      <c r="AD353" s="687">
        <f t="shared" si="513"/>
        <v>5.8000000000000007</v>
      </c>
      <c r="AE353" s="687">
        <f t="shared" si="514"/>
        <v>0</v>
      </c>
      <c r="AF353" s="687">
        <f t="shared" si="515"/>
        <v>-5.8000000000000007</v>
      </c>
      <c r="AG353" s="688">
        <f t="shared" si="516"/>
        <v>0</v>
      </c>
      <c r="AH353" s="687">
        <f>'4. ГПП-УЗПКТ-СЗСК'!AU160</f>
        <v>0</v>
      </c>
      <c r="AI353" s="687">
        <f>'4. ГПП-УЗПКТ-СЗСК'!AW160</f>
        <v>0</v>
      </c>
      <c r="AJ353" s="687">
        <f t="shared" si="517"/>
        <v>0</v>
      </c>
      <c r="AK353" s="688" t="str">
        <f t="shared" si="518"/>
        <v>-</v>
      </c>
      <c r="AL353" s="687">
        <f>'4. ГПП-УЗПКТ-СЗСК'!BA160</f>
        <v>2.1</v>
      </c>
      <c r="AM353" s="687">
        <f>'4. ГПП-УЗПКТ-СЗСК'!BC160</f>
        <v>0</v>
      </c>
      <c r="AN353" s="687">
        <f t="shared" si="519"/>
        <v>-2.1</v>
      </c>
      <c r="AO353" s="688">
        <f t="shared" si="520"/>
        <v>0</v>
      </c>
      <c r="AP353" s="687">
        <f>'4. ГПП-УЗПКТ-СЗСК'!BG160</f>
        <v>3.7</v>
      </c>
      <c r="AQ353" s="687">
        <f>'4. ГПП-УЗПКТ-СЗСК'!BI160</f>
        <v>0</v>
      </c>
      <c r="AR353" s="687">
        <f t="shared" si="521"/>
        <v>-3.7</v>
      </c>
      <c r="AS353" s="688">
        <f t="shared" si="522"/>
        <v>0</v>
      </c>
      <c r="AT353" s="687">
        <f t="shared" si="523"/>
        <v>13.9</v>
      </c>
      <c r="AU353" s="687">
        <f t="shared" si="524"/>
        <v>0</v>
      </c>
      <c r="AV353" s="687">
        <f t="shared" si="525"/>
        <v>-13.9</v>
      </c>
      <c r="AW353" s="688">
        <f t="shared" si="526"/>
        <v>0</v>
      </c>
      <c r="AX353" s="687">
        <f>'4. ГПП-УЗПКТ-СЗСК'!BS160</f>
        <v>4.7</v>
      </c>
      <c r="AY353" s="687">
        <f>'4. ГПП-УЗПКТ-СЗСК'!BU160</f>
        <v>0</v>
      </c>
      <c r="AZ353" s="687">
        <f t="shared" si="527"/>
        <v>-4.7</v>
      </c>
      <c r="BA353" s="688">
        <f t="shared" si="528"/>
        <v>0</v>
      </c>
      <c r="BB353" s="687">
        <f>'4. ГПП-УЗПКТ-СЗСК'!BY160</f>
        <v>4.7</v>
      </c>
      <c r="BC353" s="687">
        <f>'4. ГПП-УЗПКТ-СЗСК'!CA160</f>
        <v>0</v>
      </c>
      <c r="BD353" s="687">
        <f t="shared" si="529"/>
        <v>-4.7</v>
      </c>
      <c r="BE353" s="688">
        <f t="shared" si="530"/>
        <v>0</v>
      </c>
      <c r="BF353" s="687">
        <f>'4. ГПП-УЗПКТ-СЗСК'!CE160</f>
        <v>4.5</v>
      </c>
      <c r="BG353" s="687">
        <f>'4. ГПП-УЗПКТ-СЗСК'!CG160</f>
        <v>0</v>
      </c>
      <c r="BH353" s="687">
        <f t="shared" si="531"/>
        <v>-4.5</v>
      </c>
      <c r="BI353" s="688">
        <f t="shared" si="532"/>
        <v>0</v>
      </c>
      <c r="BJ353" s="687">
        <f t="shared" si="533"/>
        <v>13.899999999999999</v>
      </c>
      <c r="BK353" s="687">
        <f t="shared" si="534"/>
        <v>0</v>
      </c>
      <c r="BL353" s="687">
        <f t="shared" si="535"/>
        <v>-13.899999999999999</v>
      </c>
      <c r="BM353" s="688">
        <f t="shared" si="536"/>
        <v>0</v>
      </c>
      <c r="BN353" s="687">
        <f>'4. ГПП-УЗПКТ-СЗСК'!CQ160</f>
        <v>4.7</v>
      </c>
      <c r="BO353" s="687">
        <f>'4. ГПП-УЗПКТ-СЗСК'!CS160</f>
        <v>0</v>
      </c>
      <c r="BP353" s="687">
        <f t="shared" si="537"/>
        <v>-4.7</v>
      </c>
      <c r="BQ353" s="688">
        <f t="shared" si="538"/>
        <v>0</v>
      </c>
      <c r="BR353" s="687">
        <f>'4. ГПП-УЗПКТ-СЗСК'!CW160</f>
        <v>4.5</v>
      </c>
      <c r="BS353" s="687">
        <f>'4. ГПП-УЗПКТ-СЗСК'!CY160</f>
        <v>0</v>
      </c>
      <c r="BT353" s="687">
        <f t="shared" si="539"/>
        <v>-4.5</v>
      </c>
      <c r="BU353" s="688">
        <f t="shared" si="540"/>
        <v>0</v>
      </c>
      <c r="BV353" s="687">
        <f>'4. ГПП-УЗПКТ-СЗСК'!DC160</f>
        <v>4.7</v>
      </c>
      <c r="BW353" s="687">
        <f>'4. ГПП-УЗПКТ-СЗСК'!DE160</f>
        <v>0</v>
      </c>
      <c r="BX353" s="687">
        <f t="shared" si="541"/>
        <v>-4.7</v>
      </c>
      <c r="BY353" s="688">
        <f t="shared" si="542"/>
        <v>0</v>
      </c>
    </row>
    <row r="354" spans="2:77" ht="18.75" customHeight="1">
      <c r="B354" s="600"/>
      <c r="C354" s="605" t="s">
        <v>1692</v>
      </c>
      <c r="D354" s="528"/>
      <c r="E354" s="528"/>
      <c r="F354" s="529"/>
      <c r="G354" s="530" t="s">
        <v>1777</v>
      </c>
      <c r="H354" s="530"/>
      <c r="I354" s="715" t="s">
        <v>1438</v>
      </c>
      <c r="J354" s="687">
        <f t="shared" si="499"/>
        <v>2000</v>
      </c>
      <c r="K354" s="687">
        <f t="shared" si="500"/>
        <v>0</v>
      </c>
      <c r="L354" s="687">
        <f t="shared" si="501"/>
        <v>-2000</v>
      </c>
      <c r="M354" s="688">
        <f t="shared" si="502"/>
        <v>0</v>
      </c>
      <c r="N354" s="687">
        <f t="shared" si="503"/>
        <v>492.8</v>
      </c>
      <c r="O354" s="687">
        <f t="shared" si="504"/>
        <v>0</v>
      </c>
      <c r="P354" s="687">
        <f t="shared" si="505"/>
        <v>-492.8</v>
      </c>
      <c r="Q354" s="688">
        <f t="shared" si="506"/>
        <v>0</v>
      </c>
      <c r="R354" s="687">
        <f>'4. ГПП-УЗПКТ-СЗСК'!W161</f>
        <v>170</v>
      </c>
      <c r="S354" s="687">
        <f>'4. ГПП-УЗПКТ-СЗСК'!Y161</f>
        <v>0</v>
      </c>
      <c r="T354" s="687">
        <f t="shared" si="507"/>
        <v>-170</v>
      </c>
      <c r="U354" s="688">
        <f t="shared" si="508"/>
        <v>0</v>
      </c>
      <c r="V354" s="687">
        <f>'4. ГПП-УЗПКТ-СЗСК'!AC161</f>
        <v>152.80000000000001</v>
      </c>
      <c r="W354" s="687">
        <f>'4. ГПП-УЗПКТ-СЗСК'!AE161</f>
        <v>0</v>
      </c>
      <c r="X354" s="687">
        <f t="shared" si="509"/>
        <v>-152.80000000000001</v>
      </c>
      <c r="Y354" s="688">
        <f t="shared" si="510"/>
        <v>0</v>
      </c>
      <c r="Z354" s="687">
        <f>'4. ГПП-УЗПКТ-СЗСК'!AI161</f>
        <v>170</v>
      </c>
      <c r="AA354" s="687">
        <f>'4. ГПП-УЗПКТ-СЗСК'!AK161</f>
        <v>0</v>
      </c>
      <c r="AB354" s="687">
        <f t="shared" si="511"/>
        <v>-170</v>
      </c>
      <c r="AC354" s="688">
        <f t="shared" si="512"/>
        <v>0</v>
      </c>
      <c r="AD354" s="687">
        <f t="shared" si="513"/>
        <v>498.6</v>
      </c>
      <c r="AE354" s="687">
        <f t="shared" si="514"/>
        <v>0</v>
      </c>
      <c r="AF354" s="687">
        <f t="shared" si="515"/>
        <v>-498.6</v>
      </c>
      <c r="AG354" s="688">
        <f t="shared" si="516"/>
        <v>0</v>
      </c>
      <c r="AH354" s="687">
        <f>'4. ГПП-УЗПКТ-СЗСК'!AU161</f>
        <v>164.3</v>
      </c>
      <c r="AI354" s="687">
        <f>'4. ГПП-УЗПКТ-СЗСК'!AW161</f>
        <v>0</v>
      </c>
      <c r="AJ354" s="687">
        <f t="shared" si="517"/>
        <v>-164.3</v>
      </c>
      <c r="AK354" s="688">
        <f t="shared" si="518"/>
        <v>0</v>
      </c>
      <c r="AL354" s="687">
        <f>'4. ГПП-УЗПКТ-СЗСК'!BA161</f>
        <v>170</v>
      </c>
      <c r="AM354" s="687">
        <f>'4. ГПП-УЗПКТ-СЗСК'!BC161</f>
        <v>0</v>
      </c>
      <c r="AN354" s="687">
        <f t="shared" si="519"/>
        <v>-170</v>
      </c>
      <c r="AO354" s="688">
        <f t="shared" si="520"/>
        <v>0</v>
      </c>
      <c r="AP354" s="687">
        <f>'4. ГПП-УЗПКТ-СЗСК'!BG161</f>
        <v>164.3</v>
      </c>
      <c r="AQ354" s="687">
        <f>'4. ГПП-УЗПКТ-СЗСК'!BI161</f>
        <v>0</v>
      </c>
      <c r="AR354" s="687">
        <f t="shared" si="521"/>
        <v>-164.3</v>
      </c>
      <c r="AS354" s="688">
        <f t="shared" si="522"/>
        <v>0</v>
      </c>
      <c r="AT354" s="687">
        <f t="shared" si="523"/>
        <v>504.3</v>
      </c>
      <c r="AU354" s="687">
        <f t="shared" si="524"/>
        <v>0</v>
      </c>
      <c r="AV354" s="687">
        <f t="shared" si="525"/>
        <v>-504.3</v>
      </c>
      <c r="AW354" s="688">
        <f t="shared" si="526"/>
        <v>0</v>
      </c>
      <c r="AX354" s="687">
        <f>'4. ГПП-УЗПКТ-СЗСК'!BS161</f>
        <v>170</v>
      </c>
      <c r="AY354" s="687">
        <f>'4. ГПП-УЗПКТ-СЗСК'!BU161</f>
        <v>0</v>
      </c>
      <c r="AZ354" s="687">
        <f t="shared" si="527"/>
        <v>-170</v>
      </c>
      <c r="BA354" s="688">
        <f t="shared" si="528"/>
        <v>0</v>
      </c>
      <c r="BB354" s="687">
        <f>'4. ГПП-УЗПКТ-СЗСК'!BY161</f>
        <v>170</v>
      </c>
      <c r="BC354" s="687">
        <f>'4. ГПП-УЗПКТ-СЗСК'!CA161</f>
        <v>0</v>
      </c>
      <c r="BD354" s="687">
        <f t="shared" si="529"/>
        <v>-170</v>
      </c>
      <c r="BE354" s="688">
        <f t="shared" si="530"/>
        <v>0</v>
      </c>
      <c r="BF354" s="687">
        <f>'4. ГПП-УЗПКТ-СЗСК'!CE161</f>
        <v>164.3</v>
      </c>
      <c r="BG354" s="687">
        <f>'4. ГПП-УЗПКТ-СЗСК'!CG161</f>
        <v>0</v>
      </c>
      <c r="BH354" s="687">
        <f t="shared" si="531"/>
        <v>-164.3</v>
      </c>
      <c r="BI354" s="688">
        <f t="shared" si="532"/>
        <v>0</v>
      </c>
      <c r="BJ354" s="687">
        <f t="shared" si="533"/>
        <v>504.3</v>
      </c>
      <c r="BK354" s="687">
        <f t="shared" si="534"/>
        <v>0</v>
      </c>
      <c r="BL354" s="687">
        <f t="shared" si="535"/>
        <v>-504.3</v>
      </c>
      <c r="BM354" s="688">
        <f t="shared" si="536"/>
        <v>0</v>
      </c>
      <c r="BN354" s="687">
        <f>'4. ГПП-УЗПКТ-СЗСК'!CQ161</f>
        <v>170</v>
      </c>
      <c r="BO354" s="687">
        <f>'4. ГПП-УЗПКТ-СЗСК'!CS161</f>
        <v>0</v>
      </c>
      <c r="BP354" s="687">
        <f t="shared" si="537"/>
        <v>-170</v>
      </c>
      <c r="BQ354" s="688">
        <f t="shared" si="538"/>
        <v>0</v>
      </c>
      <c r="BR354" s="687">
        <f>'4. ГПП-УЗПКТ-СЗСК'!CW161</f>
        <v>164.3</v>
      </c>
      <c r="BS354" s="687">
        <f>'4. ГПП-УЗПКТ-СЗСК'!CY161</f>
        <v>0</v>
      </c>
      <c r="BT354" s="687">
        <f t="shared" si="539"/>
        <v>-164.3</v>
      </c>
      <c r="BU354" s="688">
        <f t="shared" si="540"/>
        <v>0</v>
      </c>
      <c r="BV354" s="687">
        <f>'4. ГПП-УЗПКТ-СЗСК'!DC161</f>
        <v>170</v>
      </c>
      <c r="BW354" s="687">
        <f>'4. ГПП-УЗПКТ-СЗСК'!DE161</f>
        <v>0</v>
      </c>
      <c r="BX354" s="687">
        <f t="shared" si="541"/>
        <v>-170</v>
      </c>
      <c r="BY354" s="688">
        <f t="shared" si="542"/>
        <v>0</v>
      </c>
    </row>
    <row r="355" spans="2:77" ht="24" customHeight="1">
      <c r="B355" s="600" t="s">
        <v>1778</v>
      </c>
      <c r="C355" s="504" t="s">
        <v>1779</v>
      </c>
      <c r="D355" s="528"/>
      <c r="E355" s="528"/>
      <c r="F355" s="529"/>
      <c r="G355" s="530" t="s">
        <v>1780</v>
      </c>
      <c r="H355" s="530"/>
      <c r="I355" s="521" t="s">
        <v>1438</v>
      </c>
      <c r="J355" s="687">
        <f t="shared" si="499"/>
        <v>2906.5</v>
      </c>
      <c r="K355" s="687">
        <f t="shared" si="500"/>
        <v>0</v>
      </c>
      <c r="L355" s="687">
        <f t="shared" si="501"/>
        <v>-2906.5</v>
      </c>
      <c r="M355" s="688">
        <f t="shared" si="502"/>
        <v>0</v>
      </c>
      <c r="N355" s="687">
        <f t="shared" si="503"/>
        <v>795.59999999999991</v>
      </c>
      <c r="O355" s="687">
        <f t="shared" si="504"/>
        <v>0</v>
      </c>
      <c r="P355" s="687">
        <f t="shared" si="505"/>
        <v>-795.59999999999991</v>
      </c>
      <c r="Q355" s="688">
        <f t="shared" si="506"/>
        <v>0</v>
      </c>
      <c r="R355" s="687">
        <f>'4. ГПП-УЗПКТ-СЗСК'!W164+'4. ГПП-УЗПКТ-СЗСК'!W165+'4. ГПП-УЗПКТ-СЗСК'!W166</f>
        <v>275</v>
      </c>
      <c r="S355" s="687">
        <f>'4. ГПП-УЗПКТ-СЗСК'!Y164+'4. ГПП-УЗПКТ-СЗСК'!Y165+'4. ГПП-УЗПКТ-СЗСК'!Y166</f>
        <v>0</v>
      </c>
      <c r="T355" s="687">
        <f t="shared" si="507"/>
        <v>-275</v>
      </c>
      <c r="U355" s="688">
        <f t="shared" si="508"/>
        <v>0</v>
      </c>
      <c r="V355" s="687">
        <f>'4. ГПП-УЗПКТ-СЗСК'!AC164+'4. ГПП-УЗПКТ-СЗСК'!AC165+'4. ГПП-УЗПКТ-СЗСК'!AC166</f>
        <v>255.39999999999998</v>
      </c>
      <c r="W355" s="687">
        <f>'4. ГПП-УЗПКТ-СЗСК'!AE164+'4. ГПП-УЗПКТ-СЗСК'!AE165+'4. ГПП-УЗПКТ-СЗСК'!AE166</f>
        <v>0</v>
      </c>
      <c r="X355" s="687">
        <f t="shared" si="509"/>
        <v>-255.39999999999998</v>
      </c>
      <c r="Y355" s="688">
        <f t="shared" si="510"/>
        <v>0</v>
      </c>
      <c r="Z355" s="687">
        <f>'4. ГПП-УЗПКТ-СЗСК'!AI164+'4. ГПП-УЗПКТ-СЗСК'!AI165+'4. ГПП-УЗПКТ-СЗСК'!AI166</f>
        <v>265.2</v>
      </c>
      <c r="AA355" s="687">
        <f>'4. ГПП-УЗПКТ-СЗСК'!AK164+'4. ГПП-УЗПКТ-СЗСК'!AK165+'4. ГПП-УЗПКТ-СЗСК'!AK166</f>
        <v>0</v>
      </c>
      <c r="AB355" s="687">
        <f t="shared" si="511"/>
        <v>-265.2</v>
      </c>
      <c r="AC355" s="688">
        <f t="shared" si="512"/>
        <v>0</v>
      </c>
      <c r="AD355" s="687">
        <f t="shared" si="513"/>
        <v>769.1</v>
      </c>
      <c r="AE355" s="687">
        <f t="shared" si="514"/>
        <v>0</v>
      </c>
      <c r="AF355" s="687">
        <f t="shared" si="515"/>
        <v>-769.1</v>
      </c>
      <c r="AG355" s="688">
        <f t="shared" si="516"/>
        <v>0</v>
      </c>
      <c r="AH355" s="687">
        <f>'4. ГПП-УЗПКТ-СЗСК'!AU164+'4. ГПП-УЗПКТ-СЗСК'!AU165+'4. ГПП-УЗПКТ-СЗСК'!AU166</f>
        <v>263.39999999999998</v>
      </c>
      <c r="AI355" s="687">
        <f>'4. ГПП-УЗПКТ-СЗСК'!AW164+'4. ГПП-УЗПКТ-СЗСК'!AW165+'4. ГПП-УЗПКТ-СЗСК'!AW166</f>
        <v>0</v>
      </c>
      <c r="AJ355" s="687">
        <f t="shared" si="517"/>
        <v>-263.39999999999998</v>
      </c>
      <c r="AK355" s="688">
        <f t="shared" si="518"/>
        <v>0</v>
      </c>
      <c r="AL355" s="687">
        <f>'4. ГПП-УЗПКТ-СЗСК'!BA164+'4. ГПП-УЗПКТ-СЗСК'!BA165+'4. ГПП-УЗПКТ-СЗСК'!BA166</f>
        <v>279</v>
      </c>
      <c r="AM355" s="687">
        <f>'4. ГПП-УЗПКТ-СЗСК'!BC164+'4. ГПП-УЗПКТ-СЗСК'!BC165+'4. ГПП-УЗПКТ-СЗСК'!BC166</f>
        <v>0</v>
      </c>
      <c r="AN355" s="687">
        <f t="shared" si="519"/>
        <v>-279</v>
      </c>
      <c r="AO355" s="688">
        <f t="shared" si="520"/>
        <v>0</v>
      </c>
      <c r="AP355" s="687">
        <f>'4. ГПП-УЗПКТ-СЗСК'!BG164+'4. ГПП-УЗПКТ-СЗСК'!BG165+'4. ГПП-УЗПКТ-СЗСК'!BG166</f>
        <v>226.70000000000002</v>
      </c>
      <c r="AQ355" s="687">
        <f>'4. ГПП-УЗПКТ-СЗСК'!BI164+'4. ГПП-УЗПКТ-СЗСК'!BI165+'4. ГПП-УЗПКТ-СЗСК'!BI166</f>
        <v>0</v>
      </c>
      <c r="AR355" s="687">
        <f t="shared" si="521"/>
        <v>-226.70000000000002</v>
      </c>
      <c r="AS355" s="688">
        <f t="shared" si="522"/>
        <v>0</v>
      </c>
      <c r="AT355" s="687">
        <f t="shared" si="523"/>
        <v>664.40000000000009</v>
      </c>
      <c r="AU355" s="687">
        <f t="shared" si="524"/>
        <v>0</v>
      </c>
      <c r="AV355" s="687">
        <f t="shared" si="525"/>
        <v>-664.40000000000009</v>
      </c>
      <c r="AW355" s="688">
        <f t="shared" si="526"/>
        <v>0</v>
      </c>
      <c r="AX355" s="687">
        <f>'4. ГПП-УЗПКТ-СЗСК'!BS164+'4. ГПП-УЗПКТ-СЗСК'!BS165+'4. ГПП-УЗПКТ-СЗСК'!BS166</f>
        <v>249.4</v>
      </c>
      <c r="AY355" s="687">
        <f>'4. ГПП-УЗПКТ-СЗСК'!BU164+'4. ГПП-УЗПКТ-СЗСК'!BU165+'4. ГПП-УЗПКТ-СЗСК'!BU166</f>
        <v>0</v>
      </c>
      <c r="AZ355" s="687">
        <f t="shared" si="527"/>
        <v>-249.4</v>
      </c>
      <c r="BA355" s="688">
        <f t="shared" si="528"/>
        <v>0</v>
      </c>
      <c r="BB355" s="687">
        <f>'4. ГПП-УЗПКТ-СЗСК'!BY164+'4. ГПП-УЗПКТ-СЗСК'!BY165+'4. ГПП-УЗПКТ-СЗСК'!BY166</f>
        <v>239.8</v>
      </c>
      <c r="BC355" s="687">
        <f>'4. ГПП-УЗПКТ-СЗСК'!CA164+'4. ГПП-УЗПКТ-СЗСК'!CA165+'4. ГПП-УЗПКТ-СЗСК'!CA166</f>
        <v>0</v>
      </c>
      <c r="BD355" s="687">
        <f t="shared" si="529"/>
        <v>-239.8</v>
      </c>
      <c r="BE355" s="688">
        <f t="shared" si="530"/>
        <v>0</v>
      </c>
      <c r="BF355" s="687">
        <f>'4. ГПП-УЗПКТ-СЗСК'!CE164+'4. ГПП-УЗПКТ-СЗСК'!CE165+'4. ГПП-УЗПКТ-СЗСК'!CE166</f>
        <v>175.2</v>
      </c>
      <c r="BG355" s="687">
        <f>'4. ГПП-УЗПКТ-СЗСК'!CG164+'4. ГПП-УЗПКТ-СЗСК'!CG165+'4. ГПП-УЗПКТ-СЗСК'!CG166</f>
        <v>0</v>
      </c>
      <c r="BH355" s="687">
        <f t="shared" si="531"/>
        <v>-175.2</v>
      </c>
      <c r="BI355" s="688">
        <f t="shared" si="532"/>
        <v>0</v>
      </c>
      <c r="BJ355" s="687">
        <f t="shared" si="533"/>
        <v>677.4</v>
      </c>
      <c r="BK355" s="687">
        <f t="shared" si="534"/>
        <v>0</v>
      </c>
      <c r="BL355" s="687">
        <f t="shared" si="535"/>
        <v>-677.4</v>
      </c>
      <c r="BM355" s="688">
        <f t="shared" si="536"/>
        <v>0</v>
      </c>
      <c r="BN355" s="687">
        <f>'4. ГПП-УЗПКТ-СЗСК'!CQ164+'4. ГПП-УЗПКТ-СЗСК'!CQ165+'4. ГПП-УЗПКТ-СЗСК'!CQ166</f>
        <v>224.20000000000002</v>
      </c>
      <c r="BO355" s="687">
        <f>'4. ГПП-УЗПКТ-СЗСК'!CS164+'4. ГПП-УЗПКТ-СЗСК'!CS165+'4. ГПП-УЗПКТ-СЗСК'!CS166</f>
        <v>0</v>
      </c>
      <c r="BP355" s="687">
        <f t="shared" si="537"/>
        <v>-224.20000000000002</v>
      </c>
      <c r="BQ355" s="688">
        <f t="shared" si="538"/>
        <v>0</v>
      </c>
      <c r="BR355" s="687">
        <f>'4. ГПП-УЗПКТ-СЗСК'!CW164+'4. ГПП-УЗПКТ-СЗСК'!CW165+'4. ГПП-УЗПКТ-СЗСК'!CW166</f>
        <v>225.2</v>
      </c>
      <c r="BS355" s="687">
        <f>'4. ГПП-УЗПКТ-СЗСК'!CY164+'4. ГПП-УЗПКТ-СЗСК'!CY165+'4. ГПП-УЗПКТ-СЗСК'!CY166</f>
        <v>0</v>
      </c>
      <c r="BT355" s="687">
        <f t="shared" si="539"/>
        <v>-225.2</v>
      </c>
      <c r="BU355" s="688">
        <f t="shared" si="540"/>
        <v>0</v>
      </c>
      <c r="BV355" s="687">
        <f>'4. ГПП-УЗПКТ-СЗСК'!DC164+'4. ГПП-УЗПКТ-СЗСК'!DC165+'4. ГПП-УЗПКТ-СЗСК'!DC166</f>
        <v>228</v>
      </c>
      <c r="BW355" s="687">
        <f>'4. ГПП-УЗПКТ-СЗСК'!DE164+'4. ГПП-УЗПКТ-СЗСК'!DE165+'4. ГПП-УЗПКТ-СЗСК'!DE166</f>
        <v>0</v>
      </c>
      <c r="BX355" s="687">
        <f t="shared" si="541"/>
        <v>-228</v>
      </c>
      <c r="BY355" s="688">
        <f t="shared" si="542"/>
        <v>0</v>
      </c>
    </row>
    <row r="356" spans="2:77" ht="18.75" customHeight="1">
      <c r="B356" s="600"/>
      <c r="C356" s="605" t="s">
        <v>1690</v>
      </c>
      <c r="D356" s="528"/>
      <c r="E356" s="528"/>
      <c r="F356" s="529"/>
      <c r="G356" s="530" t="s">
        <v>1781</v>
      </c>
      <c r="H356" s="530"/>
      <c r="I356" s="521" t="s">
        <v>1438</v>
      </c>
      <c r="J356" s="687">
        <f t="shared" si="499"/>
        <v>962.00000000000011</v>
      </c>
      <c r="K356" s="687">
        <f t="shared" si="500"/>
        <v>0</v>
      </c>
      <c r="L356" s="687">
        <f t="shared" si="501"/>
        <v>-962.00000000000011</v>
      </c>
      <c r="M356" s="688">
        <f t="shared" si="502"/>
        <v>0</v>
      </c>
      <c r="N356" s="687">
        <f t="shared" si="503"/>
        <v>248.5</v>
      </c>
      <c r="O356" s="687">
        <f t="shared" si="504"/>
        <v>0</v>
      </c>
      <c r="P356" s="687">
        <f t="shared" si="505"/>
        <v>-248.5</v>
      </c>
      <c r="Q356" s="688">
        <f t="shared" si="506"/>
        <v>0</v>
      </c>
      <c r="R356" s="687">
        <f>'4. ГПП-УЗПКТ-СЗСК'!W164+'4. ГПП-УЗПКТ-СЗСК'!W165</f>
        <v>85.6</v>
      </c>
      <c r="S356" s="687">
        <f>'4. ГПП-УЗПКТ-СЗСК'!Y164+'4. ГПП-УЗПКТ-СЗСК'!Y165</f>
        <v>0</v>
      </c>
      <c r="T356" s="687">
        <f t="shared" si="507"/>
        <v>-85.6</v>
      </c>
      <c r="U356" s="688">
        <f t="shared" si="508"/>
        <v>0</v>
      </c>
      <c r="V356" s="687">
        <f>'4. ГПП-УЗПКТ-СЗСК'!AC164+'4. ГПП-УЗПКТ-СЗСК'!AC165</f>
        <v>77.2</v>
      </c>
      <c r="W356" s="687">
        <f>'4. ГПП-УЗПКТ-СЗСК'!AE164+'4. ГПП-УЗПКТ-СЗСК'!AE165</f>
        <v>0</v>
      </c>
      <c r="X356" s="687">
        <f t="shared" si="509"/>
        <v>-77.2</v>
      </c>
      <c r="Y356" s="688">
        <f t="shared" si="510"/>
        <v>0</v>
      </c>
      <c r="Z356" s="687">
        <f>'4. ГПП-УЗПКТ-СЗСК'!AI164+'4. ГПП-УЗПКТ-СЗСК'!AI165</f>
        <v>85.7</v>
      </c>
      <c r="AA356" s="687">
        <f>'4. ГПП-УЗПКТ-СЗСК'!AK164+'4. ГПП-УЗПКТ-СЗСК'!AK165</f>
        <v>0</v>
      </c>
      <c r="AB356" s="687">
        <f t="shared" si="511"/>
        <v>-85.7</v>
      </c>
      <c r="AC356" s="688">
        <f t="shared" si="512"/>
        <v>0</v>
      </c>
      <c r="AD356" s="687">
        <f t="shared" si="513"/>
        <v>242.70000000000002</v>
      </c>
      <c r="AE356" s="687">
        <f t="shared" si="514"/>
        <v>0</v>
      </c>
      <c r="AF356" s="687">
        <f t="shared" si="515"/>
        <v>-242.70000000000002</v>
      </c>
      <c r="AG356" s="688">
        <f t="shared" si="516"/>
        <v>0</v>
      </c>
      <c r="AH356" s="687">
        <f>'4. ГПП-УЗПКТ-СЗСК'!AU164+'4. ГПП-УЗПКТ-СЗСК'!AU165</f>
        <v>82.300000000000011</v>
      </c>
      <c r="AI356" s="687">
        <f>'4. ГПП-УЗПКТ-СЗСК'!AW164+'4. ГПП-УЗПКТ-СЗСК'!AW165</f>
        <v>0</v>
      </c>
      <c r="AJ356" s="687">
        <f t="shared" si="517"/>
        <v>-82.300000000000011</v>
      </c>
      <c r="AK356" s="688">
        <f t="shared" si="518"/>
        <v>0</v>
      </c>
      <c r="AL356" s="687">
        <f>'4. ГПП-УЗПКТ-СЗСК'!BA164+'4. ГПП-УЗПКТ-СЗСК'!BA165</f>
        <v>85</v>
      </c>
      <c r="AM356" s="687">
        <f>'4. ГПП-УЗПКТ-СЗСК'!BC164+'4. ГПП-УЗПКТ-СЗСК'!BC165</f>
        <v>0</v>
      </c>
      <c r="AN356" s="687">
        <f t="shared" si="519"/>
        <v>-85</v>
      </c>
      <c r="AO356" s="688">
        <f t="shared" si="520"/>
        <v>0</v>
      </c>
      <c r="AP356" s="687">
        <f>'4. ГПП-УЗПКТ-СЗСК'!BG164+'4. ГПП-УЗПКТ-СЗСК'!BG165</f>
        <v>75.400000000000006</v>
      </c>
      <c r="AQ356" s="687">
        <f>'4. ГПП-УЗПКТ-СЗСК'!BI164+'4. ГПП-УЗПКТ-СЗСК'!BI165</f>
        <v>0</v>
      </c>
      <c r="AR356" s="687">
        <f t="shared" si="521"/>
        <v>-75.400000000000006</v>
      </c>
      <c r="AS356" s="688">
        <f t="shared" si="522"/>
        <v>0</v>
      </c>
      <c r="AT356" s="687">
        <f t="shared" si="523"/>
        <v>217.20000000000002</v>
      </c>
      <c r="AU356" s="687">
        <f t="shared" si="524"/>
        <v>0</v>
      </c>
      <c r="AV356" s="687">
        <f t="shared" si="525"/>
        <v>-217.20000000000002</v>
      </c>
      <c r="AW356" s="688">
        <f t="shared" si="526"/>
        <v>0</v>
      </c>
      <c r="AX356" s="687">
        <f>'4. ГПП-УЗПКТ-СЗСК'!BS164+'4. ГПП-УЗПКТ-СЗСК'!BS165</f>
        <v>48.599999999999994</v>
      </c>
      <c r="AY356" s="687">
        <f>'4. ГПП-УЗПКТ-СЗСК'!BU164+'4. ГПП-УЗПКТ-СЗСК'!BU165</f>
        <v>0</v>
      </c>
      <c r="AZ356" s="687">
        <f t="shared" si="527"/>
        <v>-48.599999999999994</v>
      </c>
      <c r="BA356" s="688">
        <f t="shared" si="528"/>
        <v>0</v>
      </c>
      <c r="BB356" s="687">
        <f>'4. ГПП-УЗПКТ-СЗСК'!BY164+'4. ГПП-УЗПКТ-СЗСК'!BY165</f>
        <v>85.7</v>
      </c>
      <c r="BC356" s="687">
        <f>'4. ГПП-УЗПКТ-СЗСК'!CA164+'4. ГПП-УЗПКТ-СЗСК'!CA165</f>
        <v>0</v>
      </c>
      <c r="BD356" s="687">
        <f t="shared" si="529"/>
        <v>-85.7</v>
      </c>
      <c r="BE356" s="688">
        <f t="shared" si="530"/>
        <v>0</v>
      </c>
      <c r="BF356" s="687">
        <f>'4. ГПП-УЗПКТ-СЗСК'!CE164+'4. ГПП-УЗПКТ-СЗСК'!CE165</f>
        <v>82.9</v>
      </c>
      <c r="BG356" s="687">
        <f>'4. ГПП-УЗПКТ-СЗСК'!CG164+'4. ГПП-УЗПКТ-СЗСК'!CG165</f>
        <v>0</v>
      </c>
      <c r="BH356" s="687">
        <f t="shared" si="531"/>
        <v>-82.9</v>
      </c>
      <c r="BI356" s="688">
        <f t="shared" si="532"/>
        <v>0</v>
      </c>
      <c r="BJ356" s="687">
        <f t="shared" si="533"/>
        <v>253.60000000000002</v>
      </c>
      <c r="BK356" s="687">
        <f t="shared" si="534"/>
        <v>0</v>
      </c>
      <c r="BL356" s="687">
        <f t="shared" si="535"/>
        <v>-253.60000000000002</v>
      </c>
      <c r="BM356" s="688">
        <f t="shared" si="536"/>
        <v>0</v>
      </c>
      <c r="BN356" s="687">
        <f>'4. ГПП-УЗПКТ-СЗСК'!CQ164+'4. ГПП-УЗПКТ-СЗСК'!CQ165</f>
        <v>85.4</v>
      </c>
      <c r="BO356" s="687">
        <f>'4. ГПП-УЗПКТ-СЗСК'!CS164+'4. ГПП-УЗПКТ-СЗСК'!CS165</f>
        <v>0</v>
      </c>
      <c r="BP356" s="687">
        <f t="shared" si="537"/>
        <v>-85.4</v>
      </c>
      <c r="BQ356" s="688">
        <f t="shared" si="538"/>
        <v>0</v>
      </c>
      <c r="BR356" s="687">
        <f>'4. ГПП-УЗПКТ-СЗСК'!CW164+'4. ГПП-УЗПКТ-СЗСК'!CW165</f>
        <v>82.7</v>
      </c>
      <c r="BS356" s="687">
        <f>'4. ГПП-УЗПКТ-СЗСК'!CY164+'4. ГПП-УЗПКТ-СЗСК'!CY165</f>
        <v>0</v>
      </c>
      <c r="BT356" s="687">
        <f t="shared" si="539"/>
        <v>-82.7</v>
      </c>
      <c r="BU356" s="688">
        <f t="shared" si="540"/>
        <v>0</v>
      </c>
      <c r="BV356" s="687">
        <f>'4. ГПП-УЗПКТ-СЗСК'!DC164+'4. ГПП-УЗПКТ-СЗСК'!DC165</f>
        <v>85.5</v>
      </c>
      <c r="BW356" s="687">
        <f>'4. ГПП-УЗПКТ-СЗСК'!DE164+'4. ГПП-УЗПКТ-СЗСК'!DE165</f>
        <v>0</v>
      </c>
      <c r="BX356" s="687">
        <f t="shared" si="541"/>
        <v>-85.5</v>
      </c>
      <c r="BY356" s="688">
        <f t="shared" si="542"/>
        <v>0</v>
      </c>
    </row>
    <row r="357" spans="2:77" ht="18.75" customHeight="1">
      <c r="B357" s="600"/>
      <c r="C357" s="502" t="s">
        <v>1782</v>
      </c>
      <c r="D357" s="528"/>
      <c r="E357" s="528"/>
      <c r="F357" s="529"/>
      <c r="G357" s="530" t="s">
        <v>1783</v>
      </c>
      <c r="H357" s="530"/>
      <c r="I357" s="715" t="s">
        <v>1438</v>
      </c>
      <c r="J357" s="687">
        <f t="shared" si="499"/>
        <v>922.99999999999989</v>
      </c>
      <c r="K357" s="687">
        <f t="shared" si="500"/>
        <v>0</v>
      </c>
      <c r="L357" s="687">
        <f t="shared" si="501"/>
        <v>-922.99999999999989</v>
      </c>
      <c r="M357" s="688">
        <f t="shared" si="502"/>
        <v>0</v>
      </c>
      <c r="N357" s="687">
        <f t="shared" si="503"/>
        <v>237.5</v>
      </c>
      <c r="O357" s="687">
        <f t="shared" si="504"/>
        <v>0</v>
      </c>
      <c r="P357" s="687">
        <f t="shared" si="505"/>
        <v>-237.5</v>
      </c>
      <c r="Q357" s="688">
        <f t="shared" si="506"/>
        <v>0</v>
      </c>
      <c r="R357" s="687">
        <f>'4. ГПП-УЗПКТ-СЗСК'!W164</f>
        <v>81.8</v>
      </c>
      <c r="S357" s="687">
        <f>'4. ГПП-УЗПКТ-СЗСК'!Y164</f>
        <v>0</v>
      </c>
      <c r="T357" s="687">
        <f t="shared" si="507"/>
        <v>-81.8</v>
      </c>
      <c r="U357" s="688">
        <f t="shared" si="508"/>
        <v>0</v>
      </c>
      <c r="V357" s="687">
        <f>'4. ГПП-УЗПКТ-СЗСК'!AC164</f>
        <v>73.8</v>
      </c>
      <c r="W357" s="687">
        <f>'4. ГПП-УЗПКТ-СЗСК'!AE164</f>
        <v>0</v>
      </c>
      <c r="X357" s="687">
        <f t="shared" si="509"/>
        <v>-73.8</v>
      </c>
      <c r="Y357" s="688">
        <f t="shared" si="510"/>
        <v>0</v>
      </c>
      <c r="Z357" s="687">
        <f>'4. ГПП-УЗПКТ-СЗСК'!AI164</f>
        <v>81.900000000000006</v>
      </c>
      <c r="AA357" s="687">
        <f>'4. ГПП-УЗПКТ-СЗСК'!AK164</f>
        <v>0</v>
      </c>
      <c r="AB357" s="687">
        <f t="shared" si="511"/>
        <v>-81.900000000000006</v>
      </c>
      <c r="AC357" s="688">
        <f t="shared" si="512"/>
        <v>0</v>
      </c>
      <c r="AD357" s="687">
        <f t="shared" si="513"/>
        <v>235.4</v>
      </c>
      <c r="AE357" s="687">
        <f t="shared" si="514"/>
        <v>0</v>
      </c>
      <c r="AF357" s="687">
        <f t="shared" si="515"/>
        <v>-235.4</v>
      </c>
      <c r="AG357" s="688">
        <f t="shared" si="516"/>
        <v>0</v>
      </c>
      <c r="AH357" s="687">
        <f>'4. ГПП-УЗПКТ-СЗСК'!AU164</f>
        <v>79.900000000000006</v>
      </c>
      <c r="AI357" s="687">
        <f>'4. ГПП-УЗПКТ-СЗСК'!AW164</f>
        <v>0</v>
      </c>
      <c r="AJ357" s="687">
        <f t="shared" si="517"/>
        <v>-79.900000000000006</v>
      </c>
      <c r="AK357" s="688">
        <f t="shared" si="518"/>
        <v>0</v>
      </c>
      <c r="AL357" s="687">
        <f>'4. ГПП-УЗПКТ-СЗСК'!BA164</f>
        <v>82.5</v>
      </c>
      <c r="AM357" s="687">
        <f>'4. ГПП-УЗПКТ-СЗСК'!BC164</f>
        <v>0</v>
      </c>
      <c r="AN357" s="687">
        <f t="shared" si="519"/>
        <v>-82.5</v>
      </c>
      <c r="AO357" s="688">
        <f t="shared" si="520"/>
        <v>0</v>
      </c>
      <c r="AP357" s="687">
        <f>'4. ГПП-УЗПКТ-СЗСК'!BG164</f>
        <v>73</v>
      </c>
      <c r="AQ357" s="687">
        <f>'4. ГПП-УЗПКТ-СЗСК'!BI164</f>
        <v>0</v>
      </c>
      <c r="AR357" s="687">
        <f t="shared" si="521"/>
        <v>-73</v>
      </c>
      <c r="AS357" s="688">
        <f t="shared" si="522"/>
        <v>0</v>
      </c>
      <c r="AT357" s="687">
        <f t="shared" si="523"/>
        <v>206.7</v>
      </c>
      <c r="AU357" s="687">
        <f t="shared" si="524"/>
        <v>0</v>
      </c>
      <c r="AV357" s="687">
        <f t="shared" si="525"/>
        <v>-206.7</v>
      </c>
      <c r="AW357" s="688">
        <f t="shared" si="526"/>
        <v>0</v>
      </c>
      <c r="AX357" s="687">
        <f>'4. ГПП-УЗПКТ-СЗСК'!BS164</f>
        <v>45.3</v>
      </c>
      <c r="AY357" s="687">
        <f>'4. ГПП-УЗПКТ-СЗСК'!BU164</f>
        <v>0</v>
      </c>
      <c r="AZ357" s="687">
        <f t="shared" si="527"/>
        <v>-45.3</v>
      </c>
      <c r="BA357" s="688">
        <f t="shared" si="528"/>
        <v>0</v>
      </c>
      <c r="BB357" s="687">
        <f>'4. ГПП-УЗПКТ-СЗСК'!BY164</f>
        <v>82.4</v>
      </c>
      <c r="BC357" s="687">
        <f>'4. ГПП-УЗПКТ-СЗСК'!CA164</f>
        <v>0</v>
      </c>
      <c r="BD357" s="687">
        <f t="shared" si="529"/>
        <v>-82.4</v>
      </c>
      <c r="BE357" s="688">
        <f t="shared" si="530"/>
        <v>0</v>
      </c>
      <c r="BF357" s="687">
        <f>'4. ГПП-УЗПКТ-СЗСК'!CE164</f>
        <v>79</v>
      </c>
      <c r="BG357" s="687">
        <f>'4. ГПП-УЗПКТ-СЗСК'!CG164</f>
        <v>0</v>
      </c>
      <c r="BH357" s="687">
        <f t="shared" si="531"/>
        <v>-79</v>
      </c>
      <c r="BI357" s="688">
        <f t="shared" si="532"/>
        <v>0</v>
      </c>
      <c r="BJ357" s="687">
        <f t="shared" si="533"/>
        <v>243.4</v>
      </c>
      <c r="BK357" s="687">
        <f t="shared" si="534"/>
        <v>0</v>
      </c>
      <c r="BL357" s="687">
        <f t="shared" si="535"/>
        <v>-243.4</v>
      </c>
      <c r="BM357" s="688">
        <f t="shared" si="536"/>
        <v>0</v>
      </c>
      <c r="BN357" s="687">
        <f>'4. ГПП-УЗПКТ-СЗСК'!CQ164</f>
        <v>82</v>
      </c>
      <c r="BO357" s="687">
        <f>'4. ГПП-УЗПКТ-СЗСК'!CS164</f>
        <v>0</v>
      </c>
      <c r="BP357" s="687">
        <f t="shared" si="537"/>
        <v>-82</v>
      </c>
      <c r="BQ357" s="688">
        <f t="shared" si="538"/>
        <v>0</v>
      </c>
      <c r="BR357" s="687">
        <f>'4. ГПП-УЗПКТ-СЗСК'!CW164</f>
        <v>79.3</v>
      </c>
      <c r="BS357" s="687">
        <f>'4. ГПП-УЗПКТ-СЗСК'!CY164</f>
        <v>0</v>
      </c>
      <c r="BT357" s="687">
        <f t="shared" si="539"/>
        <v>-79.3</v>
      </c>
      <c r="BU357" s="688">
        <f t="shared" si="540"/>
        <v>0</v>
      </c>
      <c r="BV357" s="687">
        <f>'4. ГПП-УЗПКТ-СЗСК'!DC164</f>
        <v>82.1</v>
      </c>
      <c r="BW357" s="687">
        <f>'4. ГПП-УЗПКТ-СЗСК'!DE164</f>
        <v>0</v>
      </c>
      <c r="BX357" s="687">
        <f t="shared" si="541"/>
        <v>-82.1</v>
      </c>
      <c r="BY357" s="688">
        <f t="shared" si="542"/>
        <v>0</v>
      </c>
    </row>
    <row r="358" spans="2:77" ht="18.75" customHeight="1">
      <c r="B358" s="600"/>
      <c r="C358" s="502" t="s">
        <v>1784</v>
      </c>
      <c r="D358" s="528"/>
      <c r="E358" s="528"/>
      <c r="F358" s="529"/>
      <c r="G358" s="530" t="s">
        <v>1785</v>
      </c>
      <c r="H358" s="530"/>
      <c r="I358" s="715" t="s">
        <v>1438</v>
      </c>
      <c r="J358" s="687">
        <f t="shared" si="499"/>
        <v>39</v>
      </c>
      <c r="K358" s="687">
        <f t="shared" si="500"/>
        <v>0</v>
      </c>
      <c r="L358" s="687">
        <f t="shared" si="501"/>
        <v>-39</v>
      </c>
      <c r="M358" s="688">
        <f t="shared" si="502"/>
        <v>0</v>
      </c>
      <c r="N358" s="687">
        <f t="shared" si="503"/>
        <v>11</v>
      </c>
      <c r="O358" s="687">
        <f t="shared" si="504"/>
        <v>0</v>
      </c>
      <c r="P358" s="687">
        <f t="shared" si="505"/>
        <v>-11</v>
      </c>
      <c r="Q358" s="688">
        <f t="shared" si="506"/>
        <v>0</v>
      </c>
      <c r="R358" s="687">
        <f>'4. ГПП-УЗПКТ-СЗСК'!W165</f>
        <v>3.8</v>
      </c>
      <c r="S358" s="687">
        <f>'4. ГПП-УЗПКТ-СЗСК'!Y165</f>
        <v>0</v>
      </c>
      <c r="T358" s="687">
        <f t="shared" si="507"/>
        <v>-3.8</v>
      </c>
      <c r="U358" s="688">
        <f t="shared" si="508"/>
        <v>0</v>
      </c>
      <c r="V358" s="687">
        <f>'4. ГПП-УЗПКТ-СЗСК'!AC165</f>
        <v>3.4</v>
      </c>
      <c r="W358" s="687">
        <f>'4. ГПП-УЗПКТ-СЗСК'!AE165</f>
        <v>0</v>
      </c>
      <c r="X358" s="687">
        <f t="shared" si="509"/>
        <v>-3.4</v>
      </c>
      <c r="Y358" s="688">
        <f t="shared" si="510"/>
        <v>0</v>
      </c>
      <c r="Z358" s="687">
        <f>'4. ГПП-УЗПКТ-СЗСК'!AI165</f>
        <v>3.8</v>
      </c>
      <c r="AA358" s="687">
        <f>'4. ГПП-УЗПКТ-СЗСК'!AK165</f>
        <v>0</v>
      </c>
      <c r="AB358" s="687">
        <f t="shared" si="511"/>
        <v>-3.8</v>
      </c>
      <c r="AC358" s="688">
        <f t="shared" si="512"/>
        <v>0</v>
      </c>
      <c r="AD358" s="687">
        <f t="shared" si="513"/>
        <v>7.3000000000000007</v>
      </c>
      <c r="AE358" s="687">
        <f t="shared" si="514"/>
        <v>0</v>
      </c>
      <c r="AF358" s="687">
        <f t="shared" si="515"/>
        <v>-7.3000000000000007</v>
      </c>
      <c r="AG358" s="688">
        <f t="shared" si="516"/>
        <v>0</v>
      </c>
      <c r="AH358" s="687">
        <f>'4. ГПП-УЗПКТ-СЗСК'!AU165</f>
        <v>2.4</v>
      </c>
      <c r="AI358" s="687">
        <f>'4. ГПП-УЗПКТ-СЗСК'!AW165</f>
        <v>0</v>
      </c>
      <c r="AJ358" s="687">
        <f t="shared" si="517"/>
        <v>-2.4</v>
      </c>
      <c r="AK358" s="688">
        <f t="shared" si="518"/>
        <v>0</v>
      </c>
      <c r="AL358" s="687">
        <f>'4. ГПП-УЗПКТ-СЗСК'!BA165</f>
        <v>2.5</v>
      </c>
      <c r="AM358" s="687">
        <f>'4. ГПП-УЗПКТ-СЗСК'!BC165</f>
        <v>0</v>
      </c>
      <c r="AN358" s="687">
        <f t="shared" si="519"/>
        <v>-2.5</v>
      </c>
      <c r="AO358" s="688">
        <f t="shared" si="520"/>
        <v>0</v>
      </c>
      <c r="AP358" s="687">
        <f>'4. ГПП-УЗПКТ-СЗСК'!BG165</f>
        <v>2.4</v>
      </c>
      <c r="AQ358" s="687">
        <f>'4. ГПП-УЗПКТ-СЗСК'!BI165</f>
        <v>0</v>
      </c>
      <c r="AR358" s="687">
        <f t="shared" si="521"/>
        <v>-2.4</v>
      </c>
      <c r="AS358" s="688">
        <f t="shared" si="522"/>
        <v>0</v>
      </c>
      <c r="AT358" s="687">
        <f t="shared" si="523"/>
        <v>10.5</v>
      </c>
      <c r="AU358" s="687">
        <f t="shared" si="524"/>
        <v>0</v>
      </c>
      <c r="AV358" s="687">
        <f t="shared" si="525"/>
        <v>-10.5</v>
      </c>
      <c r="AW358" s="688">
        <f t="shared" si="526"/>
        <v>0</v>
      </c>
      <c r="AX358" s="687">
        <f>'4. ГПП-УЗПКТ-СЗСК'!BS165</f>
        <v>3.3</v>
      </c>
      <c r="AY358" s="687">
        <f>'4. ГПП-УЗПКТ-СЗСК'!BU165</f>
        <v>0</v>
      </c>
      <c r="AZ358" s="687">
        <f t="shared" si="527"/>
        <v>-3.3</v>
      </c>
      <c r="BA358" s="688">
        <f t="shared" si="528"/>
        <v>0</v>
      </c>
      <c r="BB358" s="687">
        <f>'4. ГПП-УЗПКТ-СЗСК'!BY165</f>
        <v>3.3</v>
      </c>
      <c r="BC358" s="687">
        <f>'4. ГПП-УЗПКТ-СЗСК'!CA165</f>
        <v>0</v>
      </c>
      <c r="BD358" s="687">
        <f t="shared" si="529"/>
        <v>-3.3</v>
      </c>
      <c r="BE358" s="688">
        <f t="shared" si="530"/>
        <v>0</v>
      </c>
      <c r="BF358" s="687">
        <f>'4. ГПП-УЗПКТ-СЗСК'!CE165</f>
        <v>3.9</v>
      </c>
      <c r="BG358" s="687">
        <f>'4. ГПП-УЗПКТ-СЗСК'!CG165</f>
        <v>0</v>
      </c>
      <c r="BH358" s="687">
        <f t="shared" si="531"/>
        <v>-3.9</v>
      </c>
      <c r="BI358" s="688">
        <f t="shared" si="532"/>
        <v>0</v>
      </c>
      <c r="BJ358" s="687">
        <f t="shared" si="533"/>
        <v>10.199999999999999</v>
      </c>
      <c r="BK358" s="687">
        <f t="shared" si="534"/>
        <v>0</v>
      </c>
      <c r="BL358" s="687">
        <f t="shared" si="535"/>
        <v>-10.199999999999999</v>
      </c>
      <c r="BM358" s="688">
        <f t="shared" si="536"/>
        <v>0</v>
      </c>
      <c r="BN358" s="687">
        <f>'4. ГПП-УЗПКТ-СЗСК'!CQ165</f>
        <v>3.4</v>
      </c>
      <c r="BO358" s="687">
        <f>'4. ГПП-УЗПКТ-СЗСК'!CS165</f>
        <v>0</v>
      </c>
      <c r="BP358" s="687">
        <f t="shared" si="537"/>
        <v>-3.4</v>
      </c>
      <c r="BQ358" s="688">
        <f t="shared" si="538"/>
        <v>0</v>
      </c>
      <c r="BR358" s="687">
        <f>'4. ГПП-УЗПКТ-СЗСК'!CW165</f>
        <v>3.4</v>
      </c>
      <c r="BS358" s="687">
        <f>'4. ГПП-УЗПКТ-СЗСК'!CY165</f>
        <v>0</v>
      </c>
      <c r="BT358" s="687">
        <f t="shared" si="539"/>
        <v>-3.4</v>
      </c>
      <c r="BU358" s="688">
        <f t="shared" si="540"/>
        <v>0</v>
      </c>
      <c r="BV358" s="687">
        <f>'4. ГПП-УЗПКТ-СЗСК'!DC165</f>
        <v>3.4</v>
      </c>
      <c r="BW358" s="687">
        <f>'4. ГПП-УЗПКТ-СЗСК'!DE165</f>
        <v>0</v>
      </c>
      <c r="BX358" s="687">
        <f t="shared" si="541"/>
        <v>-3.4</v>
      </c>
      <c r="BY358" s="688">
        <f t="shared" si="542"/>
        <v>0</v>
      </c>
    </row>
    <row r="359" spans="2:77" ht="18.75" customHeight="1">
      <c r="B359" s="600"/>
      <c r="C359" s="605" t="s">
        <v>1692</v>
      </c>
      <c r="D359" s="528"/>
      <c r="E359" s="528"/>
      <c r="F359" s="529"/>
      <c r="G359" s="530" t="s">
        <v>1786</v>
      </c>
      <c r="H359" s="530"/>
      <c r="I359" s="715" t="s">
        <v>1438</v>
      </c>
      <c r="J359" s="687">
        <f t="shared" si="499"/>
        <v>1944.5</v>
      </c>
      <c r="K359" s="687">
        <f t="shared" si="500"/>
        <v>0</v>
      </c>
      <c r="L359" s="687">
        <f t="shared" si="501"/>
        <v>-1944.5</v>
      </c>
      <c r="M359" s="688">
        <f t="shared" si="502"/>
        <v>0</v>
      </c>
      <c r="N359" s="687">
        <f t="shared" si="503"/>
        <v>547.1</v>
      </c>
      <c r="O359" s="687">
        <f t="shared" si="504"/>
        <v>0</v>
      </c>
      <c r="P359" s="687">
        <f t="shared" si="505"/>
        <v>-547.1</v>
      </c>
      <c r="Q359" s="688">
        <f t="shared" si="506"/>
        <v>0</v>
      </c>
      <c r="R359" s="687">
        <f>'4. ГПП-УЗПКТ-СЗСК'!W166</f>
        <v>189.4</v>
      </c>
      <c r="S359" s="687">
        <f>'4. ГПП-УЗПКТ-СЗСК'!Y166</f>
        <v>0</v>
      </c>
      <c r="T359" s="687">
        <f t="shared" si="507"/>
        <v>-189.4</v>
      </c>
      <c r="U359" s="688">
        <f t="shared" si="508"/>
        <v>0</v>
      </c>
      <c r="V359" s="687">
        <f>'4. ГПП-УЗПКТ-СЗСК'!AC166</f>
        <v>178.2</v>
      </c>
      <c r="W359" s="687">
        <f>'4. ГПП-УЗПКТ-СЗСК'!AE166</f>
        <v>0</v>
      </c>
      <c r="X359" s="687">
        <f t="shared" si="509"/>
        <v>-178.2</v>
      </c>
      <c r="Y359" s="688">
        <f t="shared" si="510"/>
        <v>0</v>
      </c>
      <c r="Z359" s="687">
        <f>'4. ГПП-УЗПКТ-СЗСК'!AI166</f>
        <v>179.5</v>
      </c>
      <c r="AA359" s="687">
        <f>'4. ГПП-УЗПКТ-СЗСК'!AK166</f>
        <v>0</v>
      </c>
      <c r="AB359" s="687">
        <f t="shared" si="511"/>
        <v>-179.5</v>
      </c>
      <c r="AC359" s="688">
        <f t="shared" si="512"/>
        <v>0</v>
      </c>
      <c r="AD359" s="687">
        <f t="shared" si="513"/>
        <v>526.40000000000009</v>
      </c>
      <c r="AE359" s="687">
        <f t="shared" si="514"/>
        <v>0</v>
      </c>
      <c r="AF359" s="687">
        <f t="shared" si="515"/>
        <v>-526.40000000000009</v>
      </c>
      <c r="AG359" s="688">
        <f t="shared" si="516"/>
        <v>0</v>
      </c>
      <c r="AH359" s="687">
        <f>'4. ГПП-УЗПКТ-СЗСК'!AU166</f>
        <v>181.1</v>
      </c>
      <c r="AI359" s="687">
        <f>'4. ГПП-УЗПКТ-СЗСК'!AW166</f>
        <v>0</v>
      </c>
      <c r="AJ359" s="687">
        <f t="shared" si="517"/>
        <v>-181.1</v>
      </c>
      <c r="AK359" s="688">
        <f t="shared" si="518"/>
        <v>0</v>
      </c>
      <c r="AL359" s="687">
        <f>'4. ГПП-УЗПКТ-СЗСК'!BA166</f>
        <v>194</v>
      </c>
      <c r="AM359" s="687">
        <f>'4. ГПП-УЗПКТ-СЗСК'!BC166</f>
        <v>0</v>
      </c>
      <c r="AN359" s="687">
        <f t="shared" si="519"/>
        <v>-194</v>
      </c>
      <c r="AO359" s="688">
        <f t="shared" si="520"/>
        <v>0</v>
      </c>
      <c r="AP359" s="687">
        <f>'4. ГПП-УЗПКТ-СЗСК'!BG166</f>
        <v>151.30000000000001</v>
      </c>
      <c r="AQ359" s="687">
        <f>'4. ГПП-УЗПКТ-СЗСК'!BI166</f>
        <v>0</v>
      </c>
      <c r="AR359" s="687">
        <f t="shared" si="521"/>
        <v>-151.30000000000001</v>
      </c>
      <c r="AS359" s="688">
        <f t="shared" si="522"/>
        <v>0</v>
      </c>
      <c r="AT359" s="687">
        <f t="shared" si="523"/>
        <v>447.2</v>
      </c>
      <c r="AU359" s="687">
        <f t="shared" si="524"/>
        <v>0</v>
      </c>
      <c r="AV359" s="687">
        <f t="shared" si="525"/>
        <v>-447.2</v>
      </c>
      <c r="AW359" s="688">
        <f t="shared" si="526"/>
        <v>0</v>
      </c>
      <c r="AX359" s="687">
        <f>'4. ГПП-УЗПКТ-СЗСК'!BS166</f>
        <v>200.8</v>
      </c>
      <c r="AY359" s="687">
        <f>'4. ГПП-УЗПКТ-СЗСК'!BU166</f>
        <v>0</v>
      </c>
      <c r="AZ359" s="687">
        <f t="shared" si="527"/>
        <v>-200.8</v>
      </c>
      <c r="BA359" s="688">
        <f t="shared" si="528"/>
        <v>0</v>
      </c>
      <c r="BB359" s="687">
        <f>'4. ГПП-УЗПКТ-СЗСК'!BY166</f>
        <v>154.1</v>
      </c>
      <c r="BC359" s="687">
        <f>'4. ГПП-УЗПКТ-СЗСК'!CA166</f>
        <v>0</v>
      </c>
      <c r="BD359" s="687">
        <f t="shared" si="529"/>
        <v>-154.1</v>
      </c>
      <c r="BE359" s="688">
        <f t="shared" si="530"/>
        <v>0</v>
      </c>
      <c r="BF359" s="687">
        <f>'4. ГПП-УЗПКТ-СЗСК'!CE166</f>
        <v>92.3</v>
      </c>
      <c r="BG359" s="687">
        <f>'4. ГПП-УЗПКТ-СЗСК'!CG166</f>
        <v>0</v>
      </c>
      <c r="BH359" s="687">
        <f t="shared" si="531"/>
        <v>-92.3</v>
      </c>
      <c r="BI359" s="688">
        <f t="shared" si="532"/>
        <v>0</v>
      </c>
      <c r="BJ359" s="687">
        <f t="shared" si="533"/>
        <v>423.8</v>
      </c>
      <c r="BK359" s="687">
        <f t="shared" si="534"/>
        <v>0</v>
      </c>
      <c r="BL359" s="687">
        <f t="shared" si="535"/>
        <v>-423.8</v>
      </c>
      <c r="BM359" s="688">
        <f t="shared" si="536"/>
        <v>0</v>
      </c>
      <c r="BN359" s="687">
        <f>'4. ГПП-УЗПКТ-СЗСК'!CQ166</f>
        <v>138.80000000000001</v>
      </c>
      <c r="BO359" s="687">
        <f>'4. ГПП-УЗПКТ-СЗСК'!CS166</f>
        <v>0</v>
      </c>
      <c r="BP359" s="687">
        <f t="shared" si="537"/>
        <v>-138.80000000000001</v>
      </c>
      <c r="BQ359" s="688">
        <f t="shared" si="538"/>
        <v>0</v>
      </c>
      <c r="BR359" s="687">
        <f>'4. ГПП-УЗПКТ-СЗСК'!CW166</f>
        <v>142.5</v>
      </c>
      <c r="BS359" s="687">
        <f>'4. ГПП-УЗПКТ-СЗСК'!CY166</f>
        <v>0</v>
      </c>
      <c r="BT359" s="687">
        <f t="shared" si="539"/>
        <v>-142.5</v>
      </c>
      <c r="BU359" s="688">
        <f t="shared" si="540"/>
        <v>0</v>
      </c>
      <c r="BV359" s="687">
        <f>'4. ГПП-УЗПКТ-СЗСК'!DC166</f>
        <v>142.5</v>
      </c>
      <c r="BW359" s="687">
        <f>'4. ГПП-УЗПКТ-СЗСК'!DE166</f>
        <v>0</v>
      </c>
      <c r="BX359" s="687">
        <f t="shared" si="541"/>
        <v>-142.5</v>
      </c>
      <c r="BY359" s="688">
        <f t="shared" si="542"/>
        <v>0</v>
      </c>
    </row>
    <row r="360" spans="2:77" ht="19.5" customHeight="1">
      <c r="B360" s="600"/>
      <c r="C360" s="505" t="s">
        <v>873</v>
      </c>
      <c r="D360" s="528"/>
      <c r="E360" s="528"/>
      <c r="F360" s="529"/>
      <c r="G360" s="530"/>
      <c r="H360" s="530"/>
      <c r="I360" s="715"/>
      <c r="J360" s="681"/>
      <c r="K360" s="681"/>
      <c r="L360" s="681"/>
      <c r="M360" s="681"/>
      <c r="N360" s="681"/>
      <c r="O360" s="681"/>
      <c r="P360" s="681"/>
      <c r="Q360" s="681"/>
      <c r="R360" s="681"/>
      <c r="S360" s="681"/>
      <c r="T360" s="681"/>
      <c r="U360" s="681"/>
      <c r="V360" s="681"/>
      <c r="W360" s="681"/>
      <c r="X360" s="681"/>
      <c r="Y360" s="681"/>
      <c r="Z360" s="681"/>
      <c r="AA360" s="681"/>
      <c r="AB360" s="681"/>
      <c r="AC360" s="681"/>
      <c r="AD360" s="681"/>
      <c r="AE360" s="681"/>
      <c r="AF360" s="681"/>
      <c r="AG360" s="681"/>
      <c r="AH360" s="681"/>
      <c r="AI360" s="681"/>
      <c r="AJ360" s="681"/>
      <c r="AK360" s="681"/>
      <c r="AL360" s="681"/>
      <c r="AM360" s="681"/>
      <c r="AN360" s="681"/>
      <c r="AO360" s="681"/>
      <c r="AP360" s="681"/>
      <c r="AQ360" s="681"/>
      <c r="AR360" s="681"/>
      <c r="AS360" s="681"/>
      <c r="AT360" s="681"/>
      <c r="AU360" s="681"/>
      <c r="AV360" s="681"/>
      <c r="AW360" s="681"/>
      <c r="AX360" s="681"/>
      <c r="AY360" s="681"/>
      <c r="AZ360" s="681"/>
      <c r="BA360" s="681"/>
      <c r="BB360" s="681"/>
      <c r="BC360" s="681"/>
      <c r="BD360" s="681"/>
      <c r="BE360" s="681"/>
      <c r="BF360" s="681"/>
      <c r="BG360" s="681"/>
      <c r="BH360" s="681"/>
      <c r="BI360" s="681"/>
      <c r="BJ360" s="681"/>
      <c r="BK360" s="681"/>
      <c r="BL360" s="681"/>
      <c r="BM360" s="681"/>
      <c r="BN360" s="681"/>
      <c r="BO360" s="681"/>
      <c r="BP360" s="681"/>
      <c r="BQ360" s="681"/>
      <c r="BR360" s="681"/>
      <c r="BS360" s="681"/>
      <c r="BT360" s="681"/>
      <c r="BU360" s="681"/>
      <c r="BV360" s="681"/>
      <c r="BW360" s="681"/>
      <c r="BX360" s="681"/>
      <c r="BY360" s="681"/>
    </row>
    <row r="361" spans="2:77" ht="36" customHeight="1">
      <c r="B361" s="600"/>
      <c r="C361" s="500" t="s">
        <v>1787</v>
      </c>
      <c r="D361" s="528"/>
      <c r="E361" s="528"/>
      <c r="F361" s="529"/>
      <c r="G361" s="530" t="s">
        <v>1788</v>
      </c>
      <c r="H361" s="530"/>
      <c r="I361" s="715" t="s">
        <v>1438</v>
      </c>
      <c r="J361" s="687">
        <f t="shared" ref="J361:J371" si="543">N361+AD361+AT361+BJ361</f>
        <v>7941</v>
      </c>
      <c r="K361" s="687">
        <f t="shared" ref="K361:K371" si="544">O361+AE361+AU361+BK361</f>
        <v>0</v>
      </c>
      <c r="L361" s="687">
        <f t="shared" ref="L361:L371" si="545">IFERROR(K361-J361,"-")</f>
        <v>-7941</v>
      </c>
      <c r="M361" s="688">
        <f t="shared" ref="M361:M371" si="546">IFERROR(K361/J361,"-")</f>
        <v>0</v>
      </c>
      <c r="N361" s="687">
        <f t="shared" ref="N361:N371" si="547">R361+V361+Z361</f>
        <v>2111.5</v>
      </c>
      <c r="O361" s="687">
        <f t="shared" ref="O361:O371" si="548">S361+W361+AA361</f>
        <v>0</v>
      </c>
      <c r="P361" s="687">
        <f t="shared" ref="P361:P371" si="549">IFERROR(O361-N361,"-")</f>
        <v>-2111.5</v>
      </c>
      <c r="Q361" s="688">
        <f t="shared" ref="Q361:Q371" si="550">IFERROR(O361/N361,"-")</f>
        <v>0</v>
      </c>
      <c r="R361" s="687">
        <f>'4. ГПП-УЗПКТ-СЗСК'!W170+'4. ГПП-УЗПКТ-СЗСК'!W171+'4. ГПП-УЗПКТ-СЗСК'!W172+'4. ГПП-УЗПКТ-СЗСК'!W173</f>
        <v>731.6</v>
      </c>
      <c r="S361" s="687">
        <f>'4. ГПП-УЗПКТ-СЗСК'!Y170+'4. ГПП-УЗПКТ-СЗСК'!Y171+'4. ГПП-УЗПКТ-СЗСК'!Y172+'4. ГПП-УЗПКТ-СЗСК'!Y173</f>
        <v>0</v>
      </c>
      <c r="T361" s="687">
        <f t="shared" ref="T361:T371" si="551">IFERROR(S361-R361,"-")</f>
        <v>-731.6</v>
      </c>
      <c r="U361" s="688">
        <f t="shared" ref="U361:U371" si="552">IFERROR(S361/R361,"-")</f>
        <v>0</v>
      </c>
      <c r="V361" s="687">
        <f>'4. ГПП-УЗПКТ-СЗСК'!AC170+'4. ГПП-УЗПКТ-СЗСК'!AC171+'4. ГПП-УЗПКТ-СЗСК'!AC172+'4. ГПП-УЗПКТ-СЗСК'!AC173</f>
        <v>656.09999999999991</v>
      </c>
      <c r="W361" s="687">
        <f>'4. ГПП-УЗПКТ-СЗСК'!AE170+'4. ГПП-УЗПКТ-СЗСК'!AE171+'4. ГПП-УЗПКТ-СЗСК'!AE172+'4. ГПП-УЗПКТ-СЗСК'!AE173</f>
        <v>0</v>
      </c>
      <c r="X361" s="687">
        <f t="shared" ref="X361:X371" si="553">IFERROR(W361-V361,"-")</f>
        <v>-656.09999999999991</v>
      </c>
      <c r="Y361" s="688">
        <f t="shared" ref="Y361:Y371" si="554">IFERROR(W361/V361,"-")</f>
        <v>0</v>
      </c>
      <c r="Z361" s="687">
        <f>'4. ГПП-УЗПКТ-СЗСК'!AI170+'4. ГПП-УЗПКТ-СЗСК'!AI171+'4. ГПП-УЗПКТ-СЗСК'!AI172+'4. ГПП-УЗПКТ-СЗСК'!AI173</f>
        <v>723.8</v>
      </c>
      <c r="AA361" s="687">
        <f>'4. ГПП-УЗПКТ-СЗСК'!AK170+'4. ГПП-УЗПКТ-СЗСК'!AK171+'4. ГПП-УЗПКТ-СЗСК'!AK172+'4. ГПП-УЗПКТ-СЗСК'!AK173</f>
        <v>0</v>
      </c>
      <c r="AB361" s="687">
        <f t="shared" ref="AB361:AB371" si="555">IFERROR(AA361-Z361,"-")</f>
        <v>-723.8</v>
      </c>
      <c r="AC361" s="688">
        <f t="shared" ref="AC361:AC371" si="556">IFERROR(AA361/Z361,"-")</f>
        <v>0</v>
      </c>
      <c r="AD361" s="687">
        <f t="shared" ref="AD361:AD371" si="557">AH361+AL361+AP361</f>
        <v>2046.5000000000002</v>
      </c>
      <c r="AE361" s="687">
        <f t="shared" ref="AE361:AE371" si="558">AI361+AM361+AQ361</f>
        <v>0</v>
      </c>
      <c r="AF361" s="687">
        <f t="shared" ref="AF361:AF371" si="559">IFERROR(AE361-AD361,"-")</f>
        <v>-2046.5000000000002</v>
      </c>
      <c r="AG361" s="688">
        <f t="shared" ref="AG361:AG371" si="560">IFERROR(AE361/AD361,"-")</f>
        <v>0</v>
      </c>
      <c r="AH361" s="687">
        <f>'4. ГПП-УЗПКТ-СЗСК'!AU170+'4. ГПП-УЗПКТ-СЗСК'!AU171+'4. ГПП-УЗПКТ-СЗСК'!AU172+'4. ГПП-УЗПКТ-СЗСК'!AU173</f>
        <v>694.80000000000007</v>
      </c>
      <c r="AI361" s="687">
        <f>'4. ГПП-УЗПКТ-СЗСК'!AW170+'4. ГПП-УЗПКТ-СЗСК'!AW171+'4. ГПП-УЗПКТ-СЗСК'!AW172+'4. ГПП-УЗПКТ-СЗСК'!AW173</f>
        <v>0</v>
      </c>
      <c r="AJ361" s="687">
        <f t="shared" ref="AJ361:AJ371" si="561">IFERROR(AI361-AH361,"-")</f>
        <v>-694.80000000000007</v>
      </c>
      <c r="AK361" s="688">
        <f t="shared" ref="AK361:AK371" si="562">IFERROR(AI361/AH361,"-")</f>
        <v>0</v>
      </c>
      <c r="AL361" s="687">
        <f>'4. ГПП-УЗПКТ-СЗСК'!BA170+'4. ГПП-УЗПКТ-СЗСК'!BA171+'4. ГПП-УЗПКТ-СЗСК'!BA172+'4. ГПП-УЗПКТ-СЗСК'!BA173</f>
        <v>709.30000000000007</v>
      </c>
      <c r="AM361" s="687">
        <f>'4. ГПП-УЗПКТ-СЗСК'!BC170+'4. ГПП-УЗПКТ-СЗСК'!BC171+'4. ГПП-УЗПКТ-СЗСК'!BC172+'4. ГПП-УЗПКТ-СЗСК'!BC173</f>
        <v>0</v>
      </c>
      <c r="AN361" s="687">
        <f t="shared" ref="AN361:AN371" si="563">IFERROR(AM361-AL361,"-")</f>
        <v>-709.30000000000007</v>
      </c>
      <c r="AO361" s="688">
        <f t="shared" ref="AO361:AO371" si="564">IFERROR(AM361/AL361,"-")</f>
        <v>0</v>
      </c>
      <c r="AP361" s="687">
        <f>'4. ГПП-УЗПКТ-СЗСК'!BG170+'4. ГПП-УЗПКТ-СЗСК'!BG171+'4. ГПП-УЗПКТ-СЗСК'!BG172+'4. ГПП-УЗПКТ-СЗСК'!BG173</f>
        <v>642.40000000000009</v>
      </c>
      <c r="AQ361" s="687">
        <f>'4. ГПП-УЗПКТ-СЗСК'!BI170+'4. ГПП-УЗПКТ-СЗСК'!BI171+'4. ГПП-УЗПКТ-СЗСК'!BI172+'4. ГПП-УЗПКТ-СЗСК'!BI173</f>
        <v>0</v>
      </c>
      <c r="AR361" s="687">
        <f t="shared" ref="AR361:AR371" si="565">IFERROR(AQ361-AP361,"-")</f>
        <v>-642.40000000000009</v>
      </c>
      <c r="AS361" s="688">
        <f t="shared" ref="AS361:AS371" si="566">IFERROR(AQ361/AP361,"-")</f>
        <v>0</v>
      </c>
      <c r="AT361" s="687">
        <f t="shared" ref="AT361:AT371" si="567">AX361+BB361+BF361</f>
        <v>1736.9</v>
      </c>
      <c r="AU361" s="687">
        <f t="shared" ref="AU361:AU371" si="568">AY361+BC361+BG361</f>
        <v>0</v>
      </c>
      <c r="AV361" s="687">
        <f t="shared" ref="AV361:AV371" si="569">IFERROR(AU361-AT361,"-")</f>
        <v>-1736.9</v>
      </c>
      <c r="AW361" s="688">
        <f t="shared" ref="AW361:AW371" si="570">IFERROR(AU361/AT361,"-")</f>
        <v>0</v>
      </c>
      <c r="AX361" s="687">
        <f>'4. ГПП-УЗПКТ-СЗСК'!BS170+'4. ГПП-УЗПКТ-СЗСК'!BS171+'4. ГПП-УЗПКТ-СЗСК'!BS172+'4. ГПП-УЗПКТ-СЗСК'!BS173</f>
        <v>512.20000000000005</v>
      </c>
      <c r="AY361" s="687">
        <f>'4. ГПП-УЗПКТ-СЗСК'!BU170+'4. ГПП-УЗПКТ-СЗСК'!BU171+'4. ГПП-УЗПКТ-СЗСК'!BU172+'4. ГПП-УЗПКТ-СЗСК'!BU173</f>
        <v>0</v>
      </c>
      <c r="AZ361" s="687">
        <f t="shared" ref="AZ361:AZ371" si="571">IFERROR(AY361-AX361,"-")</f>
        <v>-512.20000000000005</v>
      </c>
      <c r="BA361" s="688">
        <f t="shared" ref="BA361:BA371" si="572">IFERROR(AY361/AX361,"-")</f>
        <v>0</v>
      </c>
      <c r="BB361" s="687">
        <f>'4. ГПП-УЗПКТ-СЗСК'!BY170+'4. ГПП-УЗПКТ-СЗСК'!BY171+'4. ГПП-УЗПКТ-СЗСК'!BY172+'4. ГПП-УЗПКТ-СЗСК'!BY173</f>
        <v>606.29999999999995</v>
      </c>
      <c r="BC361" s="687">
        <f>'4. ГПП-УЗПКТ-СЗСК'!CA170+'4. ГПП-УЗПКТ-СЗСК'!CA171+'4. ГПП-УЗПКТ-СЗСК'!CA172+'4. ГПП-УЗПКТ-СЗСК'!CA173</f>
        <v>0</v>
      </c>
      <c r="BD361" s="687">
        <f t="shared" ref="BD361:BD371" si="573">IFERROR(BC361-BB361,"-")</f>
        <v>-606.29999999999995</v>
      </c>
      <c r="BE361" s="688">
        <f t="shared" ref="BE361:BE371" si="574">IFERROR(BC361/BB361,"-")</f>
        <v>0</v>
      </c>
      <c r="BF361" s="687">
        <f>'4. ГПП-УЗПКТ-СЗСК'!CE170+'4. ГПП-УЗПКТ-СЗСК'!CE171+'4. ГПП-УЗПКТ-СЗСК'!CE172+'4. ГПП-УЗПКТ-СЗСК'!CE173</f>
        <v>618.4</v>
      </c>
      <c r="BG361" s="687">
        <f>'4. ГПП-УЗПКТ-СЗСК'!CG170+'4. ГПП-УЗПКТ-СЗСК'!CG171+'4. ГПП-УЗПКТ-СЗСК'!CG172+'4. ГПП-УЗПКТ-СЗСК'!CG173</f>
        <v>0</v>
      </c>
      <c r="BH361" s="687">
        <f t="shared" ref="BH361:BH371" si="575">IFERROR(BG361-BF361,"-")</f>
        <v>-618.4</v>
      </c>
      <c r="BI361" s="688">
        <f t="shared" ref="BI361:BI371" si="576">IFERROR(BG361/BF361,"-")</f>
        <v>0</v>
      </c>
      <c r="BJ361" s="687">
        <f t="shared" ref="BJ361:BJ371" si="577">BN361+BR361+BV361</f>
        <v>2046.1000000000001</v>
      </c>
      <c r="BK361" s="687">
        <f t="shared" ref="BK361:BK371" si="578">BO361+BS361+BW361</f>
        <v>0</v>
      </c>
      <c r="BL361" s="687">
        <f t="shared" ref="BL361:BL371" si="579">IFERROR(BK361-BJ361,"-")</f>
        <v>-2046.1000000000001</v>
      </c>
      <c r="BM361" s="688">
        <f t="shared" ref="BM361:BM371" si="580">IFERROR(BK361/BJ361,"-")</f>
        <v>0</v>
      </c>
      <c r="BN361" s="687">
        <f>'4. ГПП-УЗПКТ-СЗСК'!CQ170+'4. ГПП-УЗПКТ-СЗСК'!CQ171+'4. ГПП-УЗПКТ-СЗСК'!CQ172+'4. ГПП-УЗПКТ-СЗСК'!CQ173</f>
        <v>688.30000000000007</v>
      </c>
      <c r="BO361" s="687">
        <f>'4. ГПП-УЗПКТ-СЗСК'!CS170+'4. ГПП-УЗПКТ-СЗСК'!CS171+'4. ГПП-УЗПКТ-СЗСК'!CS172+'4. ГПП-УЗПКТ-СЗСК'!CS173</f>
        <v>0</v>
      </c>
      <c r="BP361" s="687">
        <f t="shared" ref="BP361:BP371" si="581">IFERROR(BO361-BN361,"-")</f>
        <v>-688.30000000000007</v>
      </c>
      <c r="BQ361" s="688">
        <f t="shared" ref="BQ361:BQ371" si="582">IFERROR(BO361/BN361,"-")</f>
        <v>0</v>
      </c>
      <c r="BR361" s="687">
        <f>'4. ГПП-УЗПКТ-СЗСК'!CW170+'4. ГПП-УЗПКТ-СЗСК'!CW171+'4. ГПП-УЗПКТ-СЗСК'!CW172+'4. ГПП-УЗПКТ-СЗСК'!CW173</f>
        <v>666.09999999999991</v>
      </c>
      <c r="BS361" s="687">
        <f>'4. ГПП-УЗПКТ-СЗСК'!CY170+'4. ГПП-УЗПКТ-СЗСК'!CY171+'4. ГПП-УЗПКТ-СЗСК'!CY172+'4. ГПП-УЗПКТ-СЗСК'!CY173</f>
        <v>0</v>
      </c>
      <c r="BT361" s="687">
        <f t="shared" ref="BT361:BT371" si="583">IFERROR(BS361-BR361,"-")</f>
        <v>-666.09999999999991</v>
      </c>
      <c r="BU361" s="688">
        <f t="shared" ref="BU361:BU371" si="584">IFERROR(BS361/BR361,"-")</f>
        <v>0</v>
      </c>
      <c r="BV361" s="687">
        <f>'4. ГПП-УЗПКТ-СЗСК'!DC170+'4. ГПП-УЗПКТ-СЗСК'!DC171+'4. ГПП-УЗПКТ-СЗСК'!DC172+'4. ГПП-УЗПКТ-СЗСК'!DC173</f>
        <v>691.7</v>
      </c>
      <c r="BW361" s="687">
        <f>'4. ГПП-УЗПКТ-СЗСК'!DE170+'4. ГПП-УЗПКТ-СЗСК'!DE171+'4. ГПП-УЗПКТ-СЗСК'!DE172+'4. ГПП-УЗПКТ-СЗСК'!DE173</f>
        <v>0</v>
      </c>
      <c r="BX361" s="687">
        <f t="shared" ref="BX361:BX371" si="585">IFERROR(BW361-BV361,"-")</f>
        <v>-691.7</v>
      </c>
      <c r="BY361" s="688">
        <f t="shared" ref="BY361:BY371" si="586">IFERROR(BW361/BV361,"-")</f>
        <v>0</v>
      </c>
    </row>
    <row r="362" spans="2:77" ht="24" customHeight="1">
      <c r="B362" s="600"/>
      <c r="C362" s="656" t="s">
        <v>1690</v>
      </c>
      <c r="D362" s="528"/>
      <c r="E362" s="528"/>
      <c r="F362" s="529"/>
      <c r="G362" s="530" t="s">
        <v>562</v>
      </c>
      <c r="H362" s="530"/>
      <c r="I362" s="715" t="s">
        <v>1438</v>
      </c>
      <c r="J362" s="687">
        <f t="shared" si="543"/>
        <v>1295.0999999999999</v>
      </c>
      <c r="K362" s="687">
        <f t="shared" si="544"/>
        <v>0</v>
      </c>
      <c r="L362" s="687">
        <f t="shared" si="545"/>
        <v>-1295.0999999999999</v>
      </c>
      <c r="M362" s="688">
        <f t="shared" si="546"/>
        <v>0</v>
      </c>
      <c r="N362" s="687">
        <f t="shared" si="547"/>
        <v>334.5</v>
      </c>
      <c r="O362" s="687">
        <f t="shared" si="548"/>
        <v>0</v>
      </c>
      <c r="P362" s="687">
        <f t="shared" si="549"/>
        <v>-334.5</v>
      </c>
      <c r="Q362" s="688">
        <f t="shared" si="550"/>
        <v>0</v>
      </c>
      <c r="R362" s="687">
        <f>'4. ГПП-УЗПКТ-СЗСК'!W170+'4. ГПП-УЗПКТ-СЗСК'!W171+'4. ГПП-УЗПКТ-СЗСК'!W172</f>
        <v>115</v>
      </c>
      <c r="S362" s="687">
        <f>'4. ГПП-УЗПКТ-СЗСК'!Y170+'4. ГПП-УЗПКТ-СЗСК'!Y171+'4. ГПП-УЗПКТ-СЗСК'!Y172</f>
        <v>0</v>
      </c>
      <c r="T362" s="687">
        <f t="shared" si="551"/>
        <v>-115</v>
      </c>
      <c r="U362" s="688">
        <f t="shared" si="552"/>
        <v>0</v>
      </c>
      <c r="V362" s="687">
        <f>'4. ГПП-УЗПКТ-СЗСК'!AC170+'4. ГПП-УЗПКТ-СЗСК'!AC171+'4. ГПП-УЗПКТ-СЗСК'!AC172</f>
        <v>103.69999999999999</v>
      </c>
      <c r="W362" s="687">
        <f>'4. ГПП-УЗПКТ-СЗСК'!AE170+'4. ГПП-УЗПКТ-СЗСК'!AE171+'4. ГПП-УЗПКТ-СЗСК'!AE172</f>
        <v>0</v>
      </c>
      <c r="X362" s="687">
        <f t="shared" si="553"/>
        <v>-103.69999999999999</v>
      </c>
      <c r="Y362" s="688">
        <f t="shared" si="554"/>
        <v>0</v>
      </c>
      <c r="Z362" s="687">
        <f>'4. ГПП-УЗПКТ-СЗСК'!AI170+'4. ГПП-УЗПКТ-СЗСК'!AI171+'4. ГПП-УЗПКТ-СЗСК'!AI172</f>
        <v>115.80000000000001</v>
      </c>
      <c r="AA362" s="687">
        <f>'4. ГПП-УЗПКТ-СЗСК'!AK170+'4. ГПП-УЗПКТ-СЗСК'!AK171+'4. ГПП-УЗПКТ-СЗСК'!AK172</f>
        <v>0</v>
      </c>
      <c r="AB362" s="687">
        <f t="shared" si="555"/>
        <v>-115.80000000000001</v>
      </c>
      <c r="AC362" s="688">
        <f t="shared" si="556"/>
        <v>0</v>
      </c>
      <c r="AD362" s="687">
        <f t="shared" si="557"/>
        <v>312.5</v>
      </c>
      <c r="AE362" s="687">
        <f t="shared" si="558"/>
        <v>0</v>
      </c>
      <c r="AF362" s="687">
        <f t="shared" si="559"/>
        <v>-312.5</v>
      </c>
      <c r="AG362" s="688">
        <f t="shared" si="560"/>
        <v>0</v>
      </c>
      <c r="AH362" s="687">
        <f>'4. ГПП-УЗПКТ-СЗСК'!AU170+'4. ГПП-УЗПКТ-СЗСК'!AU171+'4. ГПП-УЗПКТ-СЗСК'!AU172</f>
        <v>101.10000000000001</v>
      </c>
      <c r="AI362" s="687">
        <f>'4. ГПП-УЗПКТ-СЗСК'!AW170+'4. ГПП-УЗПКТ-СЗСК'!AW171+'4. ГПП-УЗПКТ-СЗСК'!AW172</f>
        <v>0</v>
      </c>
      <c r="AJ362" s="687">
        <f t="shared" si="561"/>
        <v>-101.10000000000001</v>
      </c>
      <c r="AK362" s="688">
        <f t="shared" si="562"/>
        <v>0</v>
      </c>
      <c r="AL362" s="687">
        <f>'4. ГПП-УЗПКТ-СЗСК'!BA170+'4. ГПП-УЗПКТ-СЗСК'!BA171+'4. ГПП-УЗПКТ-СЗСК'!BA172</f>
        <v>106.2</v>
      </c>
      <c r="AM362" s="687">
        <f>'4. ГПП-УЗПКТ-СЗСК'!BC170+'4. ГПП-УЗПКТ-СЗСК'!BC171+'4. ГПП-УЗПКТ-СЗСК'!BC172</f>
        <v>0</v>
      </c>
      <c r="AN362" s="687">
        <f t="shared" si="563"/>
        <v>-106.2</v>
      </c>
      <c r="AO362" s="688">
        <f t="shared" si="564"/>
        <v>0</v>
      </c>
      <c r="AP362" s="687">
        <f>'4. ГПП-УЗПКТ-СЗСК'!BG170+'4. ГПП-УЗПКТ-СЗСК'!BG171+'4. ГПП-УЗПКТ-СЗСК'!BG172</f>
        <v>105.2</v>
      </c>
      <c r="AQ362" s="687">
        <f>'4. ГПП-УЗПКТ-СЗСК'!BI170+'4. ГПП-УЗПКТ-СЗСК'!BI171+'4. ГПП-УЗПКТ-СЗСК'!BI172</f>
        <v>0</v>
      </c>
      <c r="AR362" s="687">
        <f t="shared" si="565"/>
        <v>-105.2</v>
      </c>
      <c r="AS362" s="688">
        <f t="shared" si="566"/>
        <v>0</v>
      </c>
      <c r="AT362" s="687">
        <f t="shared" si="567"/>
        <v>305.39999999999998</v>
      </c>
      <c r="AU362" s="687">
        <f t="shared" si="568"/>
        <v>0</v>
      </c>
      <c r="AV362" s="687">
        <f t="shared" si="569"/>
        <v>-305.39999999999998</v>
      </c>
      <c r="AW362" s="688">
        <f t="shared" si="570"/>
        <v>0</v>
      </c>
      <c r="AX362" s="687">
        <f>'4. ГПП-УЗПКТ-СЗСК'!BS170+'4. ГПП-УЗПКТ-СЗСК'!BS171+'4. ГПП-УЗПКТ-СЗСК'!BS172</f>
        <v>78.5</v>
      </c>
      <c r="AY362" s="687">
        <f>'4. ГПП-УЗПКТ-СЗСК'!BU170+'4. ГПП-УЗПКТ-СЗСК'!BU171+'4. ГПП-УЗПКТ-СЗСК'!BU172</f>
        <v>0</v>
      </c>
      <c r="AZ362" s="687">
        <f t="shared" si="571"/>
        <v>-78.5</v>
      </c>
      <c r="BA362" s="688">
        <f t="shared" si="572"/>
        <v>0</v>
      </c>
      <c r="BB362" s="687">
        <f>'4. ГПП-УЗПКТ-СЗСК'!BY170+'4. ГПП-УЗПКТ-СЗСК'!BY171+'4. ГПП-УЗПКТ-СЗСК'!BY172</f>
        <v>115.80000000000001</v>
      </c>
      <c r="BC362" s="687">
        <f>'4. ГПП-УЗПКТ-СЗСК'!CA170+'4. ГПП-УЗПКТ-СЗСК'!CA171+'4. ГПП-УЗПКТ-СЗСК'!CA172</f>
        <v>0</v>
      </c>
      <c r="BD362" s="687">
        <f t="shared" si="573"/>
        <v>-115.80000000000001</v>
      </c>
      <c r="BE362" s="688">
        <f t="shared" si="574"/>
        <v>0</v>
      </c>
      <c r="BF362" s="687">
        <f>'4. ГПП-УЗПКТ-СЗСК'!CE170+'4. ГПП-УЗПКТ-СЗСК'!CE171+'4. ГПП-УЗПКТ-СЗСК'!CE172</f>
        <v>111.1</v>
      </c>
      <c r="BG362" s="687">
        <f>'4. ГПП-УЗПКТ-СЗСК'!CG170+'4. ГПП-УЗПКТ-СЗСК'!CG171+'4. ГПП-УЗПКТ-СЗСК'!CG172</f>
        <v>0</v>
      </c>
      <c r="BH362" s="687">
        <f t="shared" si="575"/>
        <v>-111.1</v>
      </c>
      <c r="BI362" s="688">
        <f t="shared" si="576"/>
        <v>0</v>
      </c>
      <c r="BJ362" s="687">
        <f t="shared" si="577"/>
        <v>342.7</v>
      </c>
      <c r="BK362" s="687">
        <f t="shared" si="578"/>
        <v>0</v>
      </c>
      <c r="BL362" s="687">
        <f t="shared" si="579"/>
        <v>-342.7</v>
      </c>
      <c r="BM362" s="688">
        <f t="shared" si="580"/>
        <v>0</v>
      </c>
      <c r="BN362" s="687">
        <f>'4. ГПП-УЗПКТ-СЗСК'!CQ170+'4. ГПП-УЗПКТ-СЗСК'!CQ171+'4. ГПП-УЗПКТ-СЗСК'!CQ172</f>
        <v>115.2</v>
      </c>
      <c r="BO362" s="687">
        <f>'4. ГПП-УЗПКТ-СЗСК'!CS170+'4. ГПП-УЗПКТ-СЗСК'!CS171+'4. ГПП-УЗПКТ-СЗСК'!CS172</f>
        <v>0</v>
      </c>
      <c r="BP362" s="687">
        <f t="shared" si="581"/>
        <v>-115.2</v>
      </c>
      <c r="BQ362" s="688">
        <f t="shared" si="582"/>
        <v>0</v>
      </c>
      <c r="BR362" s="687">
        <f>'4. ГПП-УЗПКТ-СЗСК'!CW170+'4. ГПП-УЗПКТ-СЗСК'!CW171+'4. ГПП-УЗПКТ-СЗСК'!CW172</f>
        <v>111.3</v>
      </c>
      <c r="BS362" s="687">
        <f>'4. ГПП-УЗПКТ-СЗСК'!CY170+'4. ГПП-УЗПКТ-СЗСК'!CY171+'4. ГПП-УЗПКТ-СЗСК'!CY172</f>
        <v>0</v>
      </c>
      <c r="BT362" s="687">
        <f t="shared" si="583"/>
        <v>-111.3</v>
      </c>
      <c r="BU362" s="688">
        <f t="shared" si="584"/>
        <v>0</v>
      </c>
      <c r="BV362" s="687">
        <f>'4. ГПП-УЗПКТ-СЗСК'!DC170+'4. ГПП-УЗПКТ-СЗСК'!DC171+'4. ГПП-УЗПКТ-СЗСК'!DC172</f>
        <v>116.19999999999999</v>
      </c>
      <c r="BW362" s="687">
        <f>'4. ГПП-УЗПКТ-СЗСК'!DE170+'4. ГПП-УЗПКТ-СЗСК'!DE171+'4. ГПП-УЗПКТ-СЗСК'!DE172</f>
        <v>0</v>
      </c>
      <c r="BX362" s="687">
        <f t="shared" si="585"/>
        <v>-116.19999999999999</v>
      </c>
      <c r="BY362" s="688">
        <f t="shared" si="586"/>
        <v>0</v>
      </c>
    </row>
    <row r="363" spans="2:77" ht="18.75" customHeight="1">
      <c r="B363" s="600"/>
      <c r="C363" s="506" t="s">
        <v>1789</v>
      </c>
      <c r="D363" s="528"/>
      <c r="E363" s="528"/>
      <c r="F363" s="529"/>
      <c r="G363" s="530" t="s">
        <v>585</v>
      </c>
      <c r="H363" s="530"/>
      <c r="I363" s="715" t="s">
        <v>1438</v>
      </c>
      <c r="J363" s="687">
        <f t="shared" si="543"/>
        <v>372.09999999999997</v>
      </c>
      <c r="K363" s="687">
        <f t="shared" si="544"/>
        <v>0</v>
      </c>
      <c r="L363" s="687">
        <f t="shared" si="545"/>
        <v>-372.09999999999997</v>
      </c>
      <c r="M363" s="688">
        <f t="shared" si="546"/>
        <v>0</v>
      </c>
      <c r="N363" s="687">
        <f t="shared" si="547"/>
        <v>97</v>
      </c>
      <c r="O363" s="687">
        <f t="shared" si="548"/>
        <v>0</v>
      </c>
      <c r="P363" s="687">
        <f t="shared" si="549"/>
        <v>-97</v>
      </c>
      <c r="Q363" s="688">
        <f t="shared" si="550"/>
        <v>0</v>
      </c>
      <c r="R363" s="687">
        <f>'4. ГПП-УЗПКТ-СЗСК'!W170</f>
        <v>33.200000000000003</v>
      </c>
      <c r="S363" s="687">
        <f>'4. ГПП-УЗПКТ-СЗСК'!Y170</f>
        <v>0</v>
      </c>
      <c r="T363" s="687">
        <f t="shared" si="551"/>
        <v>-33.200000000000003</v>
      </c>
      <c r="U363" s="688">
        <f t="shared" si="552"/>
        <v>0</v>
      </c>
      <c r="V363" s="687">
        <f>'4. ГПП-УЗПКТ-СЗСК'!AC170</f>
        <v>29.9</v>
      </c>
      <c r="W363" s="687">
        <f>'4. ГПП-УЗПКТ-СЗСК'!AE170</f>
        <v>0</v>
      </c>
      <c r="X363" s="687">
        <f t="shared" si="553"/>
        <v>-29.9</v>
      </c>
      <c r="Y363" s="688">
        <f t="shared" si="554"/>
        <v>0</v>
      </c>
      <c r="Z363" s="687">
        <f>'4. ГПП-УЗПКТ-СЗСК'!AI170</f>
        <v>33.9</v>
      </c>
      <c r="AA363" s="687">
        <f>'4. ГПП-УЗПКТ-СЗСК'!AK170</f>
        <v>0</v>
      </c>
      <c r="AB363" s="687">
        <f t="shared" si="555"/>
        <v>-33.9</v>
      </c>
      <c r="AC363" s="688">
        <f t="shared" si="556"/>
        <v>0</v>
      </c>
      <c r="AD363" s="687">
        <f t="shared" si="557"/>
        <v>77.099999999999994</v>
      </c>
      <c r="AE363" s="687">
        <f t="shared" si="558"/>
        <v>0</v>
      </c>
      <c r="AF363" s="687">
        <f t="shared" si="559"/>
        <v>-77.099999999999994</v>
      </c>
      <c r="AG363" s="688">
        <f t="shared" si="560"/>
        <v>0</v>
      </c>
      <c r="AH363" s="687">
        <f>'4. ГПП-УЗПКТ-СЗСК'!AU170</f>
        <v>21.2</v>
      </c>
      <c r="AI363" s="687">
        <f>'4. ГПП-УЗПКТ-СЗСК'!AW170</f>
        <v>0</v>
      </c>
      <c r="AJ363" s="687">
        <f t="shared" si="561"/>
        <v>-21.2</v>
      </c>
      <c r="AK363" s="688">
        <f t="shared" si="562"/>
        <v>0</v>
      </c>
      <c r="AL363" s="687">
        <f>'4. ГПП-УЗПКТ-СЗСК'!BA170</f>
        <v>23.7</v>
      </c>
      <c r="AM363" s="687">
        <f>'4. ГПП-УЗПКТ-СЗСК'!BC170</f>
        <v>0</v>
      </c>
      <c r="AN363" s="687">
        <f t="shared" si="563"/>
        <v>-23.7</v>
      </c>
      <c r="AO363" s="688">
        <f t="shared" si="564"/>
        <v>0</v>
      </c>
      <c r="AP363" s="687">
        <f>'4. ГПП-УЗПКТ-СЗСК'!BG170</f>
        <v>32.200000000000003</v>
      </c>
      <c r="AQ363" s="687">
        <f>'4. ГПП-УЗПКТ-СЗСК'!BI170</f>
        <v>0</v>
      </c>
      <c r="AR363" s="687">
        <f t="shared" si="565"/>
        <v>-32.200000000000003</v>
      </c>
      <c r="AS363" s="688">
        <f t="shared" si="566"/>
        <v>0</v>
      </c>
      <c r="AT363" s="687">
        <f t="shared" si="567"/>
        <v>98.699999999999989</v>
      </c>
      <c r="AU363" s="687">
        <f t="shared" si="568"/>
        <v>0</v>
      </c>
      <c r="AV363" s="687">
        <f t="shared" si="569"/>
        <v>-98.699999999999989</v>
      </c>
      <c r="AW363" s="688">
        <f t="shared" si="570"/>
        <v>0</v>
      </c>
      <c r="AX363" s="687">
        <f>'4. ГПП-УЗПКТ-СЗСК'!BS170</f>
        <v>33.200000000000003</v>
      </c>
      <c r="AY363" s="687">
        <f>'4. ГПП-УЗПКТ-СЗСК'!BU170</f>
        <v>0</v>
      </c>
      <c r="AZ363" s="687">
        <f t="shared" si="571"/>
        <v>-33.200000000000003</v>
      </c>
      <c r="BA363" s="688">
        <f t="shared" si="572"/>
        <v>0</v>
      </c>
      <c r="BB363" s="687">
        <f>'4. ГПП-УЗПКТ-СЗСК'!BY170</f>
        <v>33.4</v>
      </c>
      <c r="BC363" s="687">
        <f>'4. ГПП-УЗПКТ-СЗСК'!CA170</f>
        <v>0</v>
      </c>
      <c r="BD363" s="687">
        <f t="shared" si="573"/>
        <v>-33.4</v>
      </c>
      <c r="BE363" s="688">
        <f t="shared" si="574"/>
        <v>0</v>
      </c>
      <c r="BF363" s="687">
        <f>'4. ГПП-УЗПКТ-СЗСК'!CE170</f>
        <v>32.1</v>
      </c>
      <c r="BG363" s="687">
        <f>'4. ГПП-УЗПКТ-СЗСК'!CG170</f>
        <v>0</v>
      </c>
      <c r="BH363" s="687">
        <f t="shared" si="575"/>
        <v>-32.1</v>
      </c>
      <c r="BI363" s="688">
        <f t="shared" si="576"/>
        <v>0</v>
      </c>
      <c r="BJ363" s="687">
        <f t="shared" si="577"/>
        <v>99.300000000000011</v>
      </c>
      <c r="BK363" s="687">
        <f t="shared" si="578"/>
        <v>0</v>
      </c>
      <c r="BL363" s="687">
        <f t="shared" si="579"/>
        <v>-99.300000000000011</v>
      </c>
      <c r="BM363" s="688">
        <f t="shared" si="580"/>
        <v>0</v>
      </c>
      <c r="BN363" s="687">
        <f>'4. ГПП-УЗПКТ-СЗСК'!CQ170</f>
        <v>33.200000000000003</v>
      </c>
      <c r="BO363" s="687">
        <f>'4. ГПП-УЗПКТ-СЗСК'!CS170</f>
        <v>0</v>
      </c>
      <c r="BP363" s="687">
        <f t="shared" si="581"/>
        <v>-33.200000000000003</v>
      </c>
      <c r="BQ363" s="688">
        <f t="shared" si="582"/>
        <v>0</v>
      </c>
      <c r="BR363" s="687">
        <f>'4. ГПП-УЗПКТ-СЗСК'!CW170</f>
        <v>32</v>
      </c>
      <c r="BS363" s="687">
        <f>'4. ГПП-УЗПКТ-СЗСК'!CY170</f>
        <v>0</v>
      </c>
      <c r="BT363" s="687">
        <f t="shared" si="583"/>
        <v>-32</v>
      </c>
      <c r="BU363" s="688">
        <f t="shared" si="584"/>
        <v>0</v>
      </c>
      <c r="BV363" s="687">
        <f>'4. ГПП-УЗПКТ-СЗСК'!DC170</f>
        <v>34.1</v>
      </c>
      <c r="BW363" s="687">
        <f>'4. ГПП-УЗПКТ-СЗСК'!DE170</f>
        <v>0</v>
      </c>
      <c r="BX363" s="687">
        <f t="shared" si="585"/>
        <v>-34.1</v>
      </c>
      <c r="BY363" s="688">
        <f t="shared" si="586"/>
        <v>0</v>
      </c>
    </row>
    <row r="364" spans="2:77" ht="18.75" customHeight="1">
      <c r="B364" s="600"/>
      <c r="C364" s="506" t="s">
        <v>1790</v>
      </c>
      <c r="D364" s="528"/>
      <c r="E364" s="528"/>
      <c r="F364" s="529"/>
      <c r="G364" s="530" t="s">
        <v>587</v>
      </c>
      <c r="H364" s="530"/>
      <c r="I364" s="715" t="s">
        <v>1438</v>
      </c>
      <c r="J364" s="687">
        <f t="shared" si="543"/>
        <v>922.99999999999989</v>
      </c>
      <c r="K364" s="687">
        <f t="shared" si="544"/>
        <v>0</v>
      </c>
      <c r="L364" s="687">
        <f t="shared" si="545"/>
        <v>-922.99999999999989</v>
      </c>
      <c r="M364" s="688">
        <f t="shared" si="546"/>
        <v>0</v>
      </c>
      <c r="N364" s="687">
        <f t="shared" si="547"/>
        <v>237.5</v>
      </c>
      <c r="O364" s="687">
        <f t="shared" si="548"/>
        <v>0</v>
      </c>
      <c r="P364" s="687">
        <f t="shared" si="549"/>
        <v>-237.5</v>
      </c>
      <c r="Q364" s="688">
        <f t="shared" si="550"/>
        <v>0</v>
      </c>
      <c r="R364" s="687">
        <f>'4. ГПП-УЗПКТ-СЗСК'!W171</f>
        <v>81.8</v>
      </c>
      <c r="S364" s="687">
        <f>'4. ГПП-УЗПКТ-СЗСК'!Y171</f>
        <v>0</v>
      </c>
      <c r="T364" s="687">
        <f t="shared" si="551"/>
        <v>-81.8</v>
      </c>
      <c r="U364" s="688">
        <f t="shared" si="552"/>
        <v>0</v>
      </c>
      <c r="V364" s="687">
        <f>'4. ГПП-УЗПКТ-СЗСК'!AC171</f>
        <v>73.8</v>
      </c>
      <c r="W364" s="687">
        <f>'4. ГПП-УЗПКТ-СЗСК'!AE171</f>
        <v>0</v>
      </c>
      <c r="X364" s="687">
        <f t="shared" si="553"/>
        <v>-73.8</v>
      </c>
      <c r="Y364" s="688">
        <f t="shared" si="554"/>
        <v>0</v>
      </c>
      <c r="Z364" s="687">
        <f>'4. ГПП-УЗПКТ-СЗСК'!AI171</f>
        <v>81.900000000000006</v>
      </c>
      <c r="AA364" s="687">
        <f>'4. ГПП-УЗПКТ-СЗСК'!AK171</f>
        <v>0</v>
      </c>
      <c r="AB364" s="687">
        <f t="shared" si="555"/>
        <v>-81.900000000000006</v>
      </c>
      <c r="AC364" s="688">
        <f t="shared" si="556"/>
        <v>0</v>
      </c>
      <c r="AD364" s="687">
        <f t="shared" si="557"/>
        <v>235.4</v>
      </c>
      <c r="AE364" s="687">
        <f t="shared" si="558"/>
        <v>0</v>
      </c>
      <c r="AF364" s="687">
        <f t="shared" si="559"/>
        <v>-235.4</v>
      </c>
      <c r="AG364" s="688">
        <f t="shared" si="560"/>
        <v>0</v>
      </c>
      <c r="AH364" s="687">
        <f>'4. ГПП-УЗПКТ-СЗСК'!AU171</f>
        <v>79.900000000000006</v>
      </c>
      <c r="AI364" s="687">
        <f>'4. ГПП-УЗПКТ-СЗСК'!AW171</f>
        <v>0</v>
      </c>
      <c r="AJ364" s="687">
        <f t="shared" si="561"/>
        <v>-79.900000000000006</v>
      </c>
      <c r="AK364" s="688">
        <f t="shared" si="562"/>
        <v>0</v>
      </c>
      <c r="AL364" s="687">
        <f>'4. ГПП-УЗПКТ-СЗСК'!BA171</f>
        <v>82.5</v>
      </c>
      <c r="AM364" s="687">
        <f>'4. ГПП-УЗПКТ-СЗСК'!BC171</f>
        <v>0</v>
      </c>
      <c r="AN364" s="687">
        <f t="shared" si="563"/>
        <v>-82.5</v>
      </c>
      <c r="AO364" s="688">
        <f t="shared" si="564"/>
        <v>0</v>
      </c>
      <c r="AP364" s="687">
        <f>'4. ГПП-УЗПКТ-СЗСК'!BG171</f>
        <v>73</v>
      </c>
      <c r="AQ364" s="687">
        <f>'4. ГПП-УЗПКТ-СЗСК'!BI171</f>
        <v>0</v>
      </c>
      <c r="AR364" s="687">
        <f t="shared" si="565"/>
        <v>-73</v>
      </c>
      <c r="AS364" s="688">
        <f t="shared" si="566"/>
        <v>0</v>
      </c>
      <c r="AT364" s="687">
        <f t="shared" si="567"/>
        <v>206.7</v>
      </c>
      <c r="AU364" s="687">
        <f t="shared" si="568"/>
        <v>0</v>
      </c>
      <c r="AV364" s="687">
        <f t="shared" si="569"/>
        <v>-206.7</v>
      </c>
      <c r="AW364" s="688">
        <f t="shared" si="570"/>
        <v>0</v>
      </c>
      <c r="AX364" s="687">
        <f>'4. ГПП-УЗПКТ-СЗСК'!BS171</f>
        <v>45.3</v>
      </c>
      <c r="AY364" s="687">
        <f>'4. ГПП-УЗПКТ-СЗСК'!BU171</f>
        <v>0</v>
      </c>
      <c r="AZ364" s="687">
        <f t="shared" si="571"/>
        <v>-45.3</v>
      </c>
      <c r="BA364" s="688">
        <f t="shared" si="572"/>
        <v>0</v>
      </c>
      <c r="BB364" s="687">
        <f>'4. ГПП-УЗПКТ-СЗСК'!BY171</f>
        <v>82.4</v>
      </c>
      <c r="BC364" s="687">
        <f>'4. ГПП-УЗПКТ-СЗСК'!CA171</f>
        <v>0</v>
      </c>
      <c r="BD364" s="687">
        <f t="shared" si="573"/>
        <v>-82.4</v>
      </c>
      <c r="BE364" s="688">
        <f t="shared" si="574"/>
        <v>0</v>
      </c>
      <c r="BF364" s="687">
        <f>'4. ГПП-УЗПКТ-СЗСК'!CE171</f>
        <v>79</v>
      </c>
      <c r="BG364" s="687">
        <f>'4. ГПП-УЗПКТ-СЗСК'!CG171</f>
        <v>0</v>
      </c>
      <c r="BH364" s="687">
        <f t="shared" si="575"/>
        <v>-79</v>
      </c>
      <c r="BI364" s="688">
        <f t="shared" si="576"/>
        <v>0</v>
      </c>
      <c r="BJ364" s="687">
        <f t="shared" si="577"/>
        <v>243.4</v>
      </c>
      <c r="BK364" s="687">
        <f t="shared" si="578"/>
        <v>0</v>
      </c>
      <c r="BL364" s="687">
        <f t="shared" si="579"/>
        <v>-243.4</v>
      </c>
      <c r="BM364" s="688">
        <f t="shared" si="580"/>
        <v>0</v>
      </c>
      <c r="BN364" s="687">
        <f>'4. ГПП-УЗПКТ-СЗСК'!CQ171</f>
        <v>82</v>
      </c>
      <c r="BO364" s="687">
        <f>'4. ГПП-УЗПКТ-СЗСК'!CS171</f>
        <v>0</v>
      </c>
      <c r="BP364" s="687">
        <f t="shared" si="581"/>
        <v>-82</v>
      </c>
      <c r="BQ364" s="688">
        <f t="shared" si="582"/>
        <v>0</v>
      </c>
      <c r="BR364" s="687">
        <f>'4. ГПП-УЗПКТ-СЗСК'!CW171</f>
        <v>79.3</v>
      </c>
      <c r="BS364" s="687">
        <f>'4. ГПП-УЗПКТ-СЗСК'!CY171</f>
        <v>0</v>
      </c>
      <c r="BT364" s="687">
        <f t="shared" si="583"/>
        <v>-79.3</v>
      </c>
      <c r="BU364" s="688">
        <f t="shared" si="584"/>
        <v>0</v>
      </c>
      <c r="BV364" s="687">
        <f>'4. ГПП-УЗПКТ-СЗСК'!DC171</f>
        <v>82.1</v>
      </c>
      <c r="BW364" s="687">
        <f>'4. ГПП-УЗПКТ-СЗСК'!DE171</f>
        <v>0</v>
      </c>
      <c r="BX364" s="687">
        <f t="shared" si="585"/>
        <v>-82.1</v>
      </c>
      <c r="BY364" s="688">
        <f t="shared" si="586"/>
        <v>0</v>
      </c>
    </row>
    <row r="365" spans="2:77" ht="18.75" customHeight="1">
      <c r="B365" s="600"/>
      <c r="C365" s="506" t="s">
        <v>1784</v>
      </c>
      <c r="D365" s="528"/>
      <c r="E365" s="528"/>
      <c r="F365" s="529"/>
      <c r="G365" s="530" t="s">
        <v>589</v>
      </c>
      <c r="H365" s="530"/>
      <c r="I365" s="715" t="s">
        <v>1438</v>
      </c>
      <c r="J365" s="687">
        <f t="shared" si="543"/>
        <v>0</v>
      </c>
      <c r="K365" s="687">
        <f t="shared" si="544"/>
        <v>0</v>
      </c>
      <c r="L365" s="687">
        <f t="shared" si="545"/>
        <v>0</v>
      </c>
      <c r="M365" s="688" t="str">
        <f t="shared" si="546"/>
        <v>-</v>
      </c>
      <c r="N365" s="687">
        <f t="shared" si="547"/>
        <v>0</v>
      </c>
      <c r="O365" s="687">
        <f t="shared" si="548"/>
        <v>0</v>
      </c>
      <c r="P365" s="687">
        <f t="shared" si="549"/>
        <v>0</v>
      </c>
      <c r="Q365" s="688" t="str">
        <f t="shared" si="550"/>
        <v>-</v>
      </c>
      <c r="R365" s="687">
        <f>'4. ГПП-УЗПКТ-СЗСК'!W172</f>
        <v>0</v>
      </c>
      <c r="S365" s="687">
        <f>'4. ГПП-УЗПКТ-СЗСК'!Y172</f>
        <v>0</v>
      </c>
      <c r="T365" s="687">
        <f t="shared" si="551"/>
        <v>0</v>
      </c>
      <c r="U365" s="688" t="str">
        <f t="shared" si="552"/>
        <v>-</v>
      </c>
      <c r="V365" s="687">
        <f>'4. ГПП-УЗПКТ-СЗСК'!AC172</f>
        <v>0</v>
      </c>
      <c r="W365" s="687">
        <f>'4. ГПП-УЗПКТ-СЗСК'!AE172</f>
        <v>0</v>
      </c>
      <c r="X365" s="687">
        <f t="shared" si="553"/>
        <v>0</v>
      </c>
      <c r="Y365" s="688" t="str">
        <f t="shared" si="554"/>
        <v>-</v>
      </c>
      <c r="Z365" s="687">
        <f>'4. ГПП-УЗПКТ-СЗСК'!AI172</f>
        <v>0</v>
      </c>
      <c r="AA365" s="687">
        <f>'4. ГПП-УЗПКТ-СЗСК'!AK172</f>
        <v>0</v>
      </c>
      <c r="AB365" s="687">
        <f t="shared" si="555"/>
        <v>0</v>
      </c>
      <c r="AC365" s="688" t="str">
        <f t="shared" si="556"/>
        <v>-</v>
      </c>
      <c r="AD365" s="687">
        <f t="shared" si="557"/>
        <v>0</v>
      </c>
      <c r="AE365" s="687">
        <f t="shared" si="558"/>
        <v>0</v>
      </c>
      <c r="AF365" s="687">
        <f t="shared" si="559"/>
        <v>0</v>
      </c>
      <c r="AG365" s="688" t="str">
        <f t="shared" si="560"/>
        <v>-</v>
      </c>
      <c r="AH365" s="687">
        <f>'4. ГПП-УЗПКТ-СЗСК'!AU172</f>
        <v>0</v>
      </c>
      <c r="AI365" s="687">
        <f>'4. ГПП-УЗПКТ-СЗСК'!AW172</f>
        <v>0</v>
      </c>
      <c r="AJ365" s="687">
        <f t="shared" si="561"/>
        <v>0</v>
      </c>
      <c r="AK365" s="688" t="str">
        <f t="shared" si="562"/>
        <v>-</v>
      </c>
      <c r="AL365" s="687">
        <f>'4. ГПП-УЗПКТ-СЗСК'!BA172</f>
        <v>0</v>
      </c>
      <c r="AM365" s="687">
        <f>'4. ГПП-УЗПКТ-СЗСК'!BC172</f>
        <v>0</v>
      </c>
      <c r="AN365" s="687">
        <f t="shared" si="563"/>
        <v>0</v>
      </c>
      <c r="AO365" s="688" t="str">
        <f t="shared" si="564"/>
        <v>-</v>
      </c>
      <c r="AP365" s="687">
        <f>'4. ГПП-УЗПКТ-СЗСК'!BG172</f>
        <v>0</v>
      </c>
      <c r="AQ365" s="687">
        <f>'4. ГПП-УЗПКТ-СЗСК'!BI172</f>
        <v>0</v>
      </c>
      <c r="AR365" s="687">
        <f t="shared" si="565"/>
        <v>0</v>
      </c>
      <c r="AS365" s="688" t="str">
        <f t="shared" si="566"/>
        <v>-</v>
      </c>
      <c r="AT365" s="687">
        <f t="shared" si="567"/>
        <v>0</v>
      </c>
      <c r="AU365" s="687">
        <f t="shared" si="568"/>
        <v>0</v>
      </c>
      <c r="AV365" s="687">
        <f t="shared" si="569"/>
        <v>0</v>
      </c>
      <c r="AW365" s="688" t="str">
        <f t="shared" si="570"/>
        <v>-</v>
      </c>
      <c r="AX365" s="687">
        <f>'4. ГПП-УЗПКТ-СЗСК'!BS172</f>
        <v>0</v>
      </c>
      <c r="AY365" s="687">
        <f>'4. ГПП-УЗПКТ-СЗСК'!BU172</f>
        <v>0</v>
      </c>
      <c r="AZ365" s="687">
        <f t="shared" si="571"/>
        <v>0</v>
      </c>
      <c r="BA365" s="688" t="str">
        <f t="shared" si="572"/>
        <v>-</v>
      </c>
      <c r="BB365" s="687">
        <f>'4. ГПП-УЗПКТ-СЗСК'!BY172</f>
        <v>0</v>
      </c>
      <c r="BC365" s="687">
        <f>'4. ГПП-УЗПКТ-СЗСК'!CA172</f>
        <v>0</v>
      </c>
      <c r="BD365" s="687">
        <f t="shared" si="573"/>
        <v>0</v>
      </c>
      <c r="BE365" s="688" t="str">
        <f t="shared" si="574"/>
        <v>-</v>
      </c>
      <c r="BF365" s="687">
        <f>'4. ГПП-УЗПКТ-СЗСК'!CE172</f>
        <v>0</v>
      </c>
      <c r="BG365" s="687">
        <f>'4. ГПП-УЗПКТ-СЗСК'!CG172</f>
        <v>0</v>
      </c>
      <c r="BH365" s="687">
        <f t="shared" si="575"/>
        <v>0</v>
      </c>
      <c r="BI365" s="688" t="str">
        <f t="shared" si="576"/>
        <v>-</v>
      </c>
      <c r="BJ365" s="687">
        <f t="shared" si="577"/>
        <v>0</v>
      </c>
      <c r="BK365" s="687">
        <f t="shared" si="578"/>
        <v>0</v>
      </c>
      <c r="BL365" s="687">
        <f t="shared" si="579"/>
        <v>0</v>
      </c>
      <c r="BM365" s="688" t="str">
        <f t="shared" si="580"/>
        <v>-</v>
      </c>
      <c r="BN365" s="687">
        <f>'4. ГПП-УЗПКТ-СЗСК'!CQ172</f>
        <v>0</v>
      </c>
      <c r="BO365" s="687">
        <f>'4. ГПП-УЗПКТ-СЗСК'!CS172</f>
        <v>0</v>
      </c>
      <c r="BP365" s="687">
        <f t="shared" si="581"/>
        <v>0</v>
      </c>
      <c r="BQ365" s="688" t="str">
        <f t="shared" si="582"/>
        <v>-</v>
      </c>
      <c r="BR365" s="687">
        <f>'4. ГПП-УЗПКТ-СЗСК'!CW172</f>
        <v>0</v>
      </c>
      <c r="BS365" s="687">
        <f>'4. ГПП-УЗПКТ-СЗСК'!CY172</f>
        <v>0</v>
      </c>
      <c r="BT365" s="687">
        <f t="shared" si="583"/>
        <v>0</v>
      </c>
      <c r="BU365" s="688" t="str">
        <f t="shared" si="584"/>
        <v>-</v>
      </c>
      <c r="BV365" s="687">
        <f>'4. ГПП-УЗПКТ-СЗСК'!DC172</f>
        <v>0</v>
      </c>
      <c r="BW365" s="687">
        <f>'4. ГПП-УЗПКТ-СЗСК'!DE172</f>
        <v>0</v>
      </c>
      <c r="BX365" s="687">
        <f t="shared" si="585"/>
        <v>0</v>
      </c>
      <c r="BY365" s="688" t="str">
        <f t="shared" si="586"/>
        <v>-</v>
      </c>
    </row>
    <row r="366" spans="2:77" ht="18.75" customHeight="1">
      <c r="B366" s="600"/>
      <c r="C366" s="656" t="s">
        <v>1692</v>
      </c>
      <c r="D366" s="528"/>
      <c r="E366" s="528"/>
      <c r="F366" s="529"/>
      <c r="G366" s="530" t="s">
        <v>563</v>
      </c>
      <c r="H366" s="530"/>
      <c r="I366" s="715" t="s">
        <v>1438</v>
      </c>
      <c r="J366" s="687">
        <f t="shared" si="543"/>
        <v>6645.9</v>
      </c>
      <c r="K366" s="687">
        <f t="shared" si="544"/>
        <v>0</v>
      </c>
      <c r="L366" s="687">
        <f t="shared" si="545"/>
        <v>-6645.9</v>
      </c>
      <c r="M366" s="688">
        <f t="shared" si="546"/>
        <v>0</v>
      </c>
      <c r="N366" s="687">
        <f t="shared" si="547"/>
        <v>1777</v>
      </c>
      <c r="O366" s="687">
        <f t="shared" si="548"/>
        <v>0</v>
      </c>
      <c r="P366" s="687">
        <f t="shared" si="549"/>
        <v>-1777</v>
      </c>
      <c r="Q366" s="688">
        <f t="shared" si="550"/>
        <v>0</v>
      </c>
      <c r="R366" s="687">
        <f>'4. ГПП-УЗПКТ-СЗСК'!W173</f>
        <v>616.6</v>
      </c>
      <c r="S366" s="687">
        <f>'4. ГПП-УЗПКТ-СЗСК'!Y173</f>
        <v>0</v>
      </c>
      <c r="T366" s="687">
        <f t="shared" si="551"/>
        <v>-616.6</v>
      </c>
      <c r="U366" s="688">
        <f t="shared" si="552"/>
        <v>0</v>
      </c>
      <c r="V366" s="687">
        <f>'4. ГПП-УЗПКТ-СЗСК'!AC173</f>
        <v>552.4</v>
      </c>
      <c r="W366" s="687">
        <f>'4. ГПП-УЗПКТ-СЗСК'!AE173</f>
        <v>0</v>
      </c>
      <c r="X366" s="687">
        <f t="shared" si="553"/>
        <v>-552.4</v>
      </c>
      <c r="Y366" s="688">
        <f t="shared" si="554"/>
        <v>0</v>
      </c>
      <c r="Z366" s="687">
        <f>'4. ГПП-УЗПКТ-СЗСК'!AI173</f>
        <v>608</v>
      </c>
      <c r="AA366" s="687">
        <f>'4. ГПП-УЗПКТ-СЗСК'!AK173</f>
        <v>0</v>
      </c>
      <c r="AB366" s="687">
        <f t="shared" si="555"/>
        <v>-608</v>
      </c>
      <c r="AC366" s="688">
        <f t="shared" si="556"/>
        <v>0</v>
      </c>
      <c r="AD366" s="687">
        <f t="shared" si="557"/>
        <v>1734.0000000000002</v>
      </c>
      <c r="AE366" s="687">
        <f t="shared" si="558"/>
        <v>0</v>
      </c>
      <c r="AF366" s="687">
        <f t="shared" si="559"/>
        <v>-1734.0000000000002</v>
      </c>
      <c r="AG366" s="688">
        <f t="shared" si="560"/>
        <v>0</v>
      </c>
      <c r="AH366" s="687">
        <f>'4. ГПП-УЗПКТ-СЗСК'!AU173</f>
        <v>593.70000000000005</v>
      </c>
      <c r="AI366" s="687">
        <f>'4. ГПП-УЗПКТ-СЗСК'!AW173</f>
        <v>0</v>
      </c>
      <c r="AJ366" s="687">
        <f t="shared" si="561"/>
        <v>-593.70000000000005</v>
      </c>
      <c r="AK366" s="688">
        <f t="shared" si="562"/>
        <v>0</v>
      </c>
      <c r="AL366" s="687">
        <f>'4. ГПП-УЗПКТ-СЗСК'!BA173</f>
        <v>603.1</v>
      </c>
      <c r="AM366" s="687">
        <f>'4. ГПП-УЗПКТ-СЗСК'!BC173</f>
        <v>0</v>
      </c>
      <c r="AN366" s="687">
        <f t="shared" si="563"/>
        <v>-603.1</v>
      </c>
      <c r="AO366" s="688">
        <f t="shared" si="564"/>
        <v>0</v>
      </c>
      <c r="AP366" s="687">
        <f>'4. ГПП-УЗПКТ-СЗСК'!BG173</f>
        <v>537.20000000000005</v>
      </c>
      <c r="AQ366" s="687">
        <f>'4. ГПП-УЗПКТ-СЗСК'!BI173</f>
        <v>0</v>
      </c>
      <c r="AR366" s="687">
        <f t="shared" si="565"/>
        <v>-537.20000000000005</v>
      </c>
      <c r="AS366" s="688">
        <f t="shared" si="566"/>
        <v>0</v>
      </c>
      <c r="AT366" s="687">
        <f t="shared" si="567"/>
        <v>1431.5</v>
      </c>
      <c r="AU366" s="687">
        <f t="shared" si="568"/>
        <v>0</v>
      </c>
      <c r="AV366" s="687">
        <f t="shared" si="569"/>
        <v>-1431.5</v>
      </c>
      <c r="AW366" s="688">
        <f t="shared" si="570"/>
        <v>0</v>
      </c>
      <c r="AX366" s="687">
        <f>'4. ГПП-УЗПКТ-СЗСК'!BS173</f>
        <v>433.7</v>
      </c>
      <c r="AY366" s="687">
        <f>'4. ГПП-УЗПКТ-СЗСК'!BU173</f>
        <v>0</v>
      </c>
      <c r="AZ366" s="687">
        <f t="shared" si="571"/>
        <v>-433.7</v>
      </c>
      <c r="BA366" s="688">
        <f t="shared" si="572"/>
        <v>0</v>
      </c>
      <c r="BB366" s="687">
        <f>'4. ГПП-УЗПКТ-СЗСК'!BY173</f>
        <v>490.5</v>
      </c>
      <c r="BC366" s="687">
        <f>'4. ГПП-УЗПКТ-СЗСК'!CA173</f>
        <v>0</v>
      </c>
      <c r="BD366" s="687">
        <f t="shared" si="573"/>
        <v>-490.5</v>
      </c>
      <c r="BE366" s="688">
        <f t="shared" si="574"/>
        <v>0</v>
      </c>
      <c r="BF366" s="687">
        <f>'4. ГПП-УЗПКТ-СЗСК'!CE173</f>
        <v>507.3</v>
      </c>
      <c r="BG366" s="687">
        <f>'4. ГПП-УЗПКТ-СЗСК'!CG173</f>
        <v>0</v>
      </c>
      <c r="BH366" s="687">
        <f t="shared" si="575"/>
        <v>-507.3</v>
      </c>
      <c r="BI366" s="688">
        <f t="shared" si="576"/>
        <v>0</v>
      </c>
      <c r="BJ366" s="687">
        <f t="shared" si="577"/>
        <v>1703.4</v>
      </c>
      <c r="BK366" s="687">
        <f t="shared" si="578"/>
        <v>0</v>
      </c>
      <c r="BL366" s="687">
        <f t="shared" si="579"/>
        <v>-1703.4</v>
      </c>
      <c r="BM366" s="688">
        <f t="shared" si="580"/>
        <v>0</v>
      </c>
      <c r="BN366" s="687">
        <f>'4. ГПП-УЗПКТ-СЗСК'!CQ173</f>
        <v>573.1</v>
      </c>
      <c r="BO366" s="687">
        <f>'4. ГПП-УЗПКТ-СЗСК'!CS173</f>
        <v>0</v>
      </c>
      <c r="BP366" s="687">
        <f t="shared" si="581"/>
        <v>-573.1</v>
      </c>
      <c r="BQ366" s="688">
        <f t="shared" si="582"/>
        <v>0</v>
      </c>
      <c r="BR366" s="687">
        <f>'4. ГПП-УЗПКТ-СЗСК'!CW173</f>
        <v>554.79999999999995</v>
      </c>
      <c r="BS366" s="687">
        <f>'4. ГПП-УЗПКТ-СЗСК'!CY173</f>
        <v>0</v>
      </c>
      <c r="BT366" s="687">
        <f t="shared" si="583"/>
        <v>-554.79999999999995</v>
      </c>
      <c r="BU366" s="688">
        <f t="shared" si="584"/>
        <v>0</v>
      </c>
      <c r="BV366" s="687">
        <f>'4. ГПП-УЗПКТ-СЗСК'!DC173</f>
        <v>575.5</v>
      </c>
      <c r="BW366" s="687">
        <f>'4. ГПП-УЗПКТ-СЗСК'!DE173</f>
        <v>0</v>
      </c>
      <c r="BX366" s="687">
        <f t="shared" si="585"/>
        <v>-575.5</v>
      </c>
      <c r="BY366" s="688">
        <f t="shared" si="586"/>
        <v>0</v>
      </c>
    </row>
    <row r="367" spans="2:77" ht="19.5" customHeight="1">
      <c r="B367" s="600"/>
      <c r="C367" s="500" t="s">
        <v>1791</v>
      </c>
      <c r="D367" s="528"/>
      <c r="E367" s="528"/>
      <c r="F367" s="529"/>
      <c r="G367" s="530" t="s">
        <v>1792</v>
      </c>
      <c r="H367" s="530"/>
      <c r="I367" s="715" t="s">
        <v>1438</v>
      </c>
      <c r="J367" s="687">
        <f t="shared" si="543"/>
        <v>4385.3999999999996</v>
      </c>
      <c r="K367" s="687">
        <f t="shared" si="544"/>
        <v>0</v>
      </c>
      <c r="L367" s="687">
        <f t="shared" si="545"/>
        <v>-4385.3999999999996</v>
      </c>
      <c r="M367" s="688">
        <f t="shared" si="546"/>
        <v>0</v>
      </c>
      <c r="N367" s="687">
        <f t="shared" si="547"/>
        <v>1165.5</v>
      </c>
      <c r="O367" s="687">
        <f t="shared" si="548"/>
        <v>0</v>
      </c>
      <c r="P367" s="687">
        <f t="shared" si="549"/>
        <v>-1165.5</v>
      </c>
      <c r="Q367" s="688">
        <f t="shared" si="550"/>
        <v>0</v>
      </c>
      <c r="R367" s="687">
        <f>'4. ГПП-УЗПКТ-СЗСК'!W175+'4. ГПП-УЗПКТ-СЗСК'!W176</f>
        <v>401.5</v>
      </c>
      <c r="S367" s="687">
        <f>'4. ГПП-УЗПКТ-СЗСК'!Y175+'4. ГПП-УЗПКТ-СЗСК'!Y176</f>
        <v>0</v>
      </c>
      <c r="T367" s="687">
        <f t="shared" si="551"/>
        <v>-401.5</v>
      </c>
      <c r="U367" s="688">
        <f t="shared" si="552"/>
        <v>0</v>
      </c>
      <c r="V367" s="687">
        <f>'4. ГПП-УЗПКТ-СЗСК'!AC175+'4. ГПП-УЗПКТ-СЗСК'!AC176</f>
        <v>362.5</v>
      </c>
      <c r="W367" s="687">
        <f>'4. ГПП-УЗПКТ-СЗСК'!AE175+'4. ГПП-УЗПКТ-СЗСК'!AE176</f>
        <v>0</v>
      </c>
      <c r="X367" s="687">
        <f t="shared" si="553"/>
        <v>-362.5</v>
      </c>
      <c r="Y367" s="688">
        <f t="shared" si="554"/>
        <v>0</v>
      </c>
      <c r="Z367" s="687">
        <f>'4. ГПП-УЗПКТ-СЗСК'!AI175+'4. ГПП-УЗПКТ-СЗСК'!AI176</f>
        <v>401.5</v>
      </c>
      <c r="AA367" s="687">
        <f>'4. ГПП-УЗПКТ-СЗСК'!AK175+'4. ГПП-УЗПКТ-СЗСК'!AK176</f>
        <v>0</v>
      </c>
      <c r="AB367" s="687">
        <f t="shared" si="555"/>
        <v>-401.5</v>
      </c>
      <c r="AC367" s="688">
        <f t="shared" si="556"/>
        <v>0</v>
      </c>
      <c r="AD367" s="687">
        <f t="shared" si="557"/>
        <v>1122.0999999999999</v>
      </c>
      <c r="AE367" s="687">
        <f t="shared" si="558"/>
        <v>0</v>
      </c>
      <c r="AF367" s="687">
        <f t="shared" si="559"/>
        <v>-1122.0999999999999</v>
      </c>
      <c r="AG367" s="688">
        <f t="shared" si="560"/>
        <v>0</v>
      </c>
      <c r="AH367" s="687">
        <f>'4. ГПП-УЗПКТ-СЗСК'!AU175+'4. ГПП-УЗПКТ-СЗСК'!AU176</f>
        <v>382</v>
      </c>
      <c r="AI367" s="687">
        <f>'4. ГПП-УЗПКТ-СЗСК'!AW175+'4. ГПП-УЗПКТ-СЗСК'!AW176</f>
        <v>0</v>
      </c>
      <c r="AJ367" s="687">
        <f t="shared" si="561"/>
        <v>-382</v>
      </c>
      <c r="AK367" s="688">
        <f t="shared" si="562"/>
        <v>0</v>
      </c>
      <c r="AL367" s="687">
        <f>'4. ГПП-УЗПКТ-СЗСК'!BA175+'4. ГПП-УЗПКТ-СЗСК'!BA176</f>
        <v>387.5</v>
      </c>
      <c r="AM367" s="687">
        <f>'4. ГПП-УЗПКТ-СЗСК'!BC175+'4. ГПП-УЗПКТ-СЗСК'!BC176</f>
        <v>0</v>
      </c>
      <c r="AN367" s="687">
        <f t="shared" si="563"/>
        <v>-387.5</v>
      </c>
      <c r="AO367" s="688">
        <f t="shared" si="564"/>
        <v>0</v>
      </c>
      <c r="AP367" s="687">
        <f>'4. ГПП-УЗПКТ-СЗСК'!BG175+'4. ГПП-УЗПКТ-СЗСК'!BG176</f>
        <v>352.6</v>
      </c>
      <c r="AQ367" s="687">
        <f>'4. ГПП-УЗПКТ-СЗСК'!BI175+'4. ГПП-УЗПКТ-СЗСК'!BI176</f>
        <v>0</v>
      </c>
      <c r="AR367" s="687">
        <f t="shared" si="565"/>
        <v>-352.6</v>
      </c>
      <c r="AS367" s="688">
        <f t="shared" si="566"/>
        <v>0</v>
      </c>
      <c r="AT367" s="687">
        <f t="shared" si="567"/>
        <v>906.5</v>
      </c>
      <c r="AU367" s="687">
        <f t="shared" si="568"/>
        <v>0</v>
      </c>
      <c r="AV367" s="687">
        <f t="shared" si="569"/>
        <v>-906.5</v>
      </c>
      <c r="AW367" s="688">
        <f t="shared" si="570"/>
        <v>0</v>
      </c>
      <c r="AX367" s="687">
        <f>'4. ГПП-УЗПКТ-СЗСК'!BS175+'4. ГПП-УЗПКТ-СЗСК'!BS176</f>
        <v>148.4</v>
      </c>
      <c r="AY367" s="687">
        <f>'4. ГПП-УЗПКТ-СЗСК'!BU175+'4. ГПП-УЗПКТ-СЗСК'!BU176</f>
        <v>0</v>
      </c>
      <c r="AZ367" s="687">
        <f t="shared" si="571"/>
        <v>-148.4</v>
      </c>
      <c r="BA367" s="688">
        <f t="shared" si="572"/>
        <v>0</v>
      </c>
      <c r="BB367" s="687">
        <f>'4. ГПП-УЗПКТ-СЗСК'!BY175+'4. ГПП-УЗПКТ-СЗСК'!BY176</f>
        <v>369.6</v>
      </c>
      <c r="BC367" s="687">
        <f>'4. ГПП-УЗПКТ-СЗСК'!CA175+'4. ГПП-УЗПКТ-СЗСК'!CA176</f>
        <v>0</v>
      </c>
      <c r="BD367" s="687">
        <f t="shared" si="573"/>
        <v>-369.6</v>
      </c>
      <c r="BE367" s="688">
        <f t="shared" si="574"/>
        <v>0</v>
      </c>
      <c r="BF367" s="687">
        <f>'4. ГПП-УЗПКТ-СЗСК'!CE175+'4. ГПП-УЗПКТ-СЗСК'!CE176</f>
        <v>388.5</v>
      </c>
      <c r="BG367" s="687">
        <f>'4. ГПП-УЗПКТ-СЗСК'!CG175+'4. ГПП-УЗПКТ-СЗСК'!CG176</f>
        <v>0</v>
      </c>
      <c r="BH367" s="687">
        <f t="shared" si="575"/>
        <v>-388.5</v>
      </c>
      <c r="BI367" s="688">
        <f t="shared" si="576"/>
        <v>0</v>
      </c>
      <c r="BJ367" s="687">
        <f t="shared" si="577"/>
        <v>1191.3</v>
      </c>
      <c r="BK367" s="687">
        <f t="shared" si="578"/>
        <v>0</v>
      </c>
      <c r="BL367" s="687">
        <f t="shared" si="579"/>
        <v>-1191.3</v>
      </c>
      <c r="BM367" s="688">
        <f t="shared" si="580"/>
        <v>0</v>
      </c>
      <c r="BN367" s="687">
        <f>'4. ГПП-УЗПКТ-СЗСК'!CQ175+'4. ГПП-УЗПКТ-СЗСК'!CQ176</f>
        <v>401.4</v>
      </c>
      <c r="BO367" s="687">
        <f>'4. ГПП-УЗПКТ-СЗСК'!CS175+'4. ГПП-УЗПКТ-СЗСК'!CS176</f>
        <v>0</v>
      </c>
      <c r="BP367" s="687">
        <f t="shared" si="581"/>
        <v>-401.4</v>
      </c>
      <c r="BQ367" s="688">
        <f t="shared" si="582"/>
        <v>0</v>
      </c>
      <c r="BR367" s="687">
        <f>'4. ГПП-УЗПКТ-СЗСК'!CW175+'4. ГПП-УЗПКТ-СЗСК'!CW176</f>
        <v>388.4</v>
      </c>
      <c r="BS367" s="687">
        <f>'4. ГПП-УЗПКТ-СЗСК'!CY175+'4. ГПП-УЗПКТ-СЗСК'!CY176</f>
        <v>0</v>
      </c>
      <c r="BT367" s="687">
        <f t="shared" si="583"/>
        <v>-388.4</v>
      </c>
      <c r="BU367" s="688">
        <f t="shared" si="584"/>
        <v>0</v>
      </c>
      <c r="BV367" s="687">
        <f>'4. ГПП-УЗПКТ-СЗСК'!DC175+'4. ГПП-УЗПКТ-СЗСК'!DC176</f>
        <v>401.5</v>
      </c>
      <c r="BW367" s="687">
        <f>'4. ГПП-УЗПКТ-СЗСК'!DE175+'4. ГПП-УЗПКТ-СЗСК'!DE176</f>
        <v>0</v>
      </c>
      <c r="BX367" s="687">
        <f t="shared" si="585"/>
        <v>-401.5</v>
      </c>
      <c r="BY367" s="688">
        <f t="shared" si="586"/>
        <v>0</v>
      </c>
    </row>
    <row r="368" spans="2:77" ht="18.75" customHeight="1">
      <c r="B368" s="600"/>
      <c r="C368" s="656" t="s">
        <v>1690</v>
      </c>
      <c r="D368" s="528"/>
      <c r="E368" s="528"/>
      <c r="F368" s="529"/>
      <c r="G368" s="530" t="s">
        <v>314</v>
      </c>
      <c r="H368" s="530"/>
      <c r="I368" s="715" t="s">
        <v>1438</v>
      </c>
      <c r="J368" s="687">
        <f t="shared" si="543"/>
        <v>333.4</v>
      </c>
      <c r="K368" s="687">
        <f t="shared" si="544"/>
        <v>0</v>
      </c>
      <c r="L368" s="687">
        <f t="shared" si="545"/>
        <v>-333.4</v>
      </c>
      <c r="M368" s="688">
        <f t="shared" si="546"/>
        <v>0</v>
      </c>
      <c r="N368" s="687">
        <f t="shared" si="547"/>
        <v>85.5</v>
      </c>
      <c r="O368" s="687">
        <f t="shared" si="548"/>
        <v>0</v>
      </c>
      <c r="P368" s="687">
        <f t="shared" si="549"/>
        <v>-85.5</v>
      </c>
      <c r="Q368" s="688">
        <f t="shared" si="550"/>
        <v>0</v>
      </c>
      <c r="R368" s="687">
        <f>'4. ГПП-УЗПКТ-СЗСК'!W175</f>
        <v>29.5</v>
      </c>
      <c r="S368" s="687">
        <f>'4. ГПП-УЗПКТ-СЗСК'!Y175</f>
        <v>0</v>
      </c>
      <c r="T368" s="687">
        <f t="shared" si="551"/>
        <v>-29.5</v>
      </c>
      <c r="U368" s="688">
        <f t="shared" si="552"/>
        <v>0</v>
      </c>
      <c r="V368" s="687">
        <f>'4. ГПП-УЗПКТ-СЗСК'!AC175</f>
        <v>26.5</v>
      </c>
      <c r="W368" s="687">
        <f>'4. ГПП-УЗПКТ-СЗСК'!AE175</f>
        <v>0</v>
      </c>
      <c r="X368" s="687">
        <f t="shared" si="553"/>
        <v>-26.5</v>
      </c>
      <c r="Y368" s="688">
        <f t="shared" si="554"/>
        <v>0</v>
      </c>
      <c r="Z368" s="687">
        <f>'4. ГПП-УЗПКТ-СЗСК'!AI175</f>
        <v>29.5</v>
      </c>
      <c r="AA368" s="687">
        <f>'4. ГПП-УЗПКТ-СЗСК'!AK175</f>
        <v>0</v>
      </c>
      <c r="AB368" s="687">
        <f t="shared" si="555"/>
        <v>-29.5</v>
      </c>
      <c r="AC368" s="688">
        <f t="shared" si="556"/>
        <v>0</v>
      </c>
      <c r="AD368" s="687">
        <f t="shared" si="557"/>
        <v>73.099999999999994</v>
      </c>
      <c r="AE368" s="687">
        <f t="shared" si="558"/>
        <v>0</v>
      </c>
      <c r="AF368" s="687">
        <f t="shared" si="559"/>
        <v>-73.099999999999994</v>
      </c>
      <c r="AG368" s="688">
        <f t="shared" si="560"/>
        <v>0</v>
      </c>
      <c r="AH368" s="687">
        <f>'4. ГПП-УЗПКТ-СЗСК'!AU175</f>
        <v>22</v>
      </c>
      <c r="AI368" s="687">
        <f>'4. ГПП-УЗПКТ-СЗСК'!AW175</f>
        <v>0</v>
      </c>
      <c r="AJ368" s="687">
        <f t="shared" si="561"/>
        <v>-22</v>
      </c>
      <c r="AK368" s="688">
        <f t="shared" si="562"/>
        <v>0</v>
      </c>
      <c r="AL368" s="687">
        <f>'4. ГПП-УЗПКТ-СЗСК'!BA175</f>
        <v>22.5</v>
      </c>
      <c r="AM368" s="687">
        <f>'4. ГПП-УЗПКТ-СЗСК'!BC175</f>
        <v>0</v>
      </c>
      <c r="AN368" s="687">
        <f t="shared" si="563"/>
        <v>-22.5</v>
      </c>
      <c r="AO368" s="688">
        <f t="shared" si="564"/>
        <v>0</v>
      </c>
      <c r="AP368" s="687">
        <f>'4. ГПП-УЗПКТ-СЗСК'!BG175</f>
        <v>28.6</v>
      </c>
      <c r="AQ368" s="687">
        <f>'4. ГПП-УЗПКТ-СЗСК'!BI175</f>
        <v>0</v>
      </c>
      <c r="AR368" s="687">
        <f t="shared" si="565"/>
        <v>-28.6</v>
      </c>
      <c r="AS368" s="688">
        <f t="shared" si="566"/>
        <v>0</v>
      </c>
      <c r="AT368" s="687">
        <f t="shared" si="567"/>
        <v>87.5</v>
      </c>
      <c r="AU368" s="687">
        <f t="shared" si="568"/>
        <v>0</v>
      </c>
      <c r="AV368" s="687">
        <f t="shared" si="569"/>
        <v>-87.5</v>
      </c>
      <c r="AW368" s="688">
        <f t="shared" si="570"/>
        <v>0</v>
      </c>
      <c r="AX368" s="687">
        <f>'4. ГПП-УЗПКТ-СЗСК'!BS175</f>
        <v>29.4</v>
      </c>
      <c r="AY368" s="687">
        <f>'4. ГПП-УЗПКТ-СЗСК'!BU175</f>
        <v>0</v>
      </c>
      <c r="AZ368" s="687">
        <f t="shared" si="571"/>
        <v>-29.4</v>
      </c>
      <c r="BA368" s="688">
        <f t="shared" si="572"/>
        <v>0</v>
      </c>
      <c r="BB368" s="687">
        <f>'4. ГПП-УЗПКТ-СЗСК'!BY175</f>
        <v>29.6</v>
      </c>
      <c r="BC368" s="687">
        <f>'4. ГПП-УЗПКТ-СЗСК'!CA175</f>
        <v>0</v>
      </c>
      <c r="BD368" s="687">
        <f t="shared" si="573"/>
        <v>-29.6</v>
      </c>
      <c r="BE368" s="688">
        <f t="shared" si="574"/>
        <v>0</v>
      </c>
      <c r="BF368" s="687">
        <f>'4. ГПП-УЗПКТ-СЗСК'!CE175</f>
        <v>28.5</v>
      </c>
      <c r="BG368" s="687">
        <f>'4. ГПП-УЗПКТ-СЗСК'!CG175</f>
        <v>0</v>
      </c>
      <c r="BH368" s="687">
        <f t="shared" si="575"/>
        <v>-28.5</v>
      </c>
      <c r="BI368" s="688">
        <f t="shared" si="576"/>
        <v>0</v>
      </c>
      <c r="BJ368" s="687">
        <f t="shared" si="577"/>
        <v>87.3</v>
      </c>
      <c r="BK368" s="687">
        <f t="shared" si="578"/>
        <v>0</v>
      </c>
      <c r="BL368" s="687">
        <f t="shared" si="579"/>
        <v>-87.3</v>
      </c>
      <c r="BM368" s="688">
        <f t="shared" si="580"/>
        <v>0</v>
      </c>
      <c r="BN368" s="687">
        <f>'4. ГПП-УЗПКТ-СЗСК'!CQ175</f>
        <v>29.4</v>
      </c>
      <c r="BO368" s="687">
        <f>'4. ГПП-УЗПКТ-СЗСК'!CS175</f>
        <v>0</v>
      </c>
      <c r="BP368" s="687">
        <f t="shared" si="581"/>
        <v>-29.4</v>
      </c>
      <c r="BQ368" s="688">
        <f t="shared" si="582"/>
        <v>0</v>
      </c>
      <c r="BR368" s="687">
        <f>'4. ГПП-УЗПКТ-СЗСК'!CW175</f>
        <v>28.4</v>
      </c>
      <c r="BS368" s="687">
        <f>'4. ГПП-УЗПКТ-СЗСК'!CY175</f>
        <v>0</v>
      </c>
      <c r="BT368" s="687">
        <f t="shared" si="583"/>
        <v>-28.4</v>
      </c>
      <c r="BU368" s="688">
        <f t="shared" si="584"/>
        <v>0</v>
      </c>
      <c r="BV368" s="687">
        <f>'4. ГПП-УЗПКТ-СЗСК'!DC175</f>
        <v>29.5</v>
      </c>
      <c r="BW368" s="687">
        <f>'4. ГПП-УЗПКТ-СЗСК'!DE175</f>
        <v>0</v>
      </c>
      <c r="BX368" s="687">
        <f t="shared" si="585"/>
        <v>-29.5</v>
      </c>
      <c r="BY368" s="688">
        <f t="shared" si="586"/>
        <v>0</v>
      </c>
    </row>
    <row r="369" spans="2:77" ht="18.75" customHeight="1">
      <c r="B369" s="600"/>
      <c r="C369" s="656" t="s">
        <v>1692</v>
      </c>
      <c r="D369" s="528"/>
      <c r="E369" s="528"/>
      <c r="F369" s="529"/>
      <c r="G369" s="530" t="s">
        <v>316</v>
      </c>
      <c r="H369" s="530"/>
      <c r="I369" s="715" t="s">
        <v>1438</v>
      </c>
      <c r="J369" s="687">
        <f t="shared" si="543"/>
        <v>4052</v>
      </c>
      <c r="K369" s="687">
        <f t="shared" si="544"/>
        <v>0</v>
      </c>
      <c r="L369" s="687">
        <f t="shared" si="545"/>
        <v>-4052</v>
      </c>
      <c r="M369" s="688">
        <f t="shared" si="546"/>
        <v>0</v>
      </c>
      <c r="N369" s="687">
        <f t="shared" si="547"/>
        <v>1080</v>
      </c>
      <c r="O369" s="687">
        <f t="shared" si="548"/>
        <v>0</v>
      </c>
      <c r="P369" s="687">
        <f t="shared" si="549"/>
        <v>-1080</v>
      </c>
      <c r="Q369" s="688">
        <f t="shared" si="550"/>
        <v>0</v>
      </c>
      <c r="R369" s="687">
        <f>'4. ГПП-УЗПКТ-СЗСК'!W176</f>
        <v>372</v>
      </c>
      <c r="S369" s="687">
        <f>'4. ГПП-УЗПКТ-СЗСК'!Y176</f>
        <v>0</v>
      </c>
      <c r="T369" s="687">
        <f t="shared" si="551"/>
        <v>-372</v>
      </c>
      <c r="U369" s="688">
        <f t="shared" si="552"/>
        <v>0</v>
      </c>
      <c r="V369" s="687">
        <f>'4. ГПП-УЗПКТ-СЗСК'!AC176</f>
        <v>336</v>
      </c>
      <c r="W369" s="687">
        <f>'4. ГПП-УЗПКТ-СЗСК'!AE176</f>
        <v>0</v>
      </c>
      <c r="X369" s="687">
        <f t="shared" si="553"/>
        <v>-336</v>
      </c>
      <c r="Y369" s="688">
        <f t="shared" si="554"/>
        <v>0</v>
      </c>
      <c r="Z369" s="687">
        <f>'4. ГПП-УЗПКТ-СЗСК'!AI176</f>
        <v>372</v>
      </c>
      <c r="AA369" s="687">
        <f>'4. ГПП-УЗПКТ-СЗСК'!AK176</f>
        <v>0</v>
      </c>
      <c r="AB369" s="687">
        <f t="shared" si="555"/>
        <v>-372</v>
      </c>
      <c r="AC369" s="688">
        <f t="shared" si="556"/>
        <v>0</v>
      </c>
      <c r="AD369" s="687">
        <f t="shared" si="557"/>
        <v>1049</v>
      </c>
      <c r="AE369" s="687">
        <f t="shared" si="558"/>
        <v>0</v>
      </c>
      <c r="AF369" s="687">
        <f t="shared" si="559"/>
        <v>-1049</v>
      </c>
      <c r="AG369" s="688">
        <f t="shared" si="560"/>
        <v>0</v>
      </c>
      <c r="AH369" s="687">
        <f>'4. ГПП-УЗПКТ-СЗСК'!AU176</f>
        <v>360</v>
      </c>
      <c r="AI369" s="687">
        <f>'4. ГПП-УЗПКТ-СЗСК'!AW176</f>
        <v>0</v>
      </c>
      <c r="AJ369" s="687">
        <f t="shared" si="561"/>
        <v>-360</v>
      </c>
      <c r="AK369" s="688">
        <f t="shared" si="562"/>
        <v>0</v>
      </c>
      <c r="AL369" s="687">
        <f>'4. ГПП-УЗПКТ-СЗСК'!BA176</f>
        <v>365</v>
      </c>
      <c r="AM369" s="687">
        <f>'4. ГПП-УЗПКТ-СЗСК'!BC176</f>
        <v>0</v>
      </c>
      <c r="AN369" s="687">
        <f t="shared" si="563"/>
        <v>-365</v>
      </c>
      <c r="AO369" s="688">
        <f t="shared" si="564"/>
        <v>0</v>
      </c>
      <c r="AP369" s="687">
        <f>'4. ГПП-УЗПКТ-СЗСК'!BG176</f>
        <v>324</v>
      </c>
      <c r="AQ369" s="687">
        <f>'4. ГПП-УЗПКТ-СЗСК'!BI176</f>
        <v>0</v>
      </c>
      <c r="AR369" s="687">
        <f t="shared" si="565"/>
        <v>-324</v>
      </c>
      <c r="AS369" s="688">
        <f t="shared" si="566"/>
        <v>0</v>
      </c>
      <c r="AT369" s="687">
        <f t="shared" si="567"/>
        <v>819</v>
      </c>
      <c r="AU369" s="687">
        <f t="shared" si="568"/>
        <v>0</v>
      </c>
      <c r="AV369" s="687">
        <f t="shared" si="569"/>
        <v>-819</v>
      </c>
      <c r="AW369" s="688">
        <f t="shared" si="570"/>
        <v>0</v>
      </c>
      <c r="AX369" s="687">
        <f>'4. ГПП-УЗПКТ-СЗСК'!BS176</f>
        <v>119</v>
      </c>
      <c r="AY369" s="687">
        <f>'4. ГПП-УЗПКТ-СЗСК'!BU176</f>
        <v>0</v>
      </c>
      <c r="AZ369" s="687">
        <f t="shared" si="571"/>
        <v>-119</v>
      </c>
      <c r="BA369" s="688">
        <f t="shared" si="572"/>
        <v>0</v>
      </c>
      <c r="BB369" s="687">
        <f>'4. ГПП-УЗПКТ-СЗСК'!BY176</f>
        <v>340</v>
      </c>
      <c r="BC369" s="687">
        <f>'4. ГПП-УЗПКТ-СЗСК'!CA176</f>
        <v>0</v>
      </c>
      <c r="BD369" s="687">
        <f t="shared" si="573"/>
        <v>-340</v>
      </c>
      <c r="BE369" s="688">
        <f t="shared" si="574"/>
        <v>0</v>
      </c>
      <c r="BF369" s="687">
        <f>'4. ГПП-УЗПКТ-СЗСК'!CE176</f>
        <v>360</v>
      </c>
      <c r="BG369" s="687">
        <f>'4. ГПП-УЗПКТ-СЗСК'!CG176</f>
        <v>0</v>
      </c>
      <c r="BH369" s="687">
        <f t="shared" si="575"/>
        <v>-360</v>
      </c>
      <c r="BI369" s="688">
        <f t="shared" si="576"/>
        <v>0</v>
      </c>
      <c r="BJ369" s="687">
        <f t="shared" si="577"/>
        <v>1104</v>
      </c>
      <c r="BK369" s="687">
        <f t="shared" si="578"/>
        <v>0</v>
      </c>
      <c r="BL369" s="687">
        <f t="shared" si="579"/>
        <v>-1104</v>
      </c>
      <c r="BM369" s="688">
        <f t="shared" si="580"/>
        <v>0</v>
      </c>
      <c r="BN369" s="687">
        <f>'4. ГПП-УЗПКТ-СЗСК'!CQ176</f>
        <v>372</v>
      </c>
      <c r="BO369" s="687">
        <f>'4. ГПП-УЗПКТ-СЗСК'!CS176</f>
        <v>0</v>
      </c>
      <c r="BP369" s="687">
        <f t="shared" si="581"/>
        <v>-372</v>
      </c>
      <c r="BQ369" s="688">
        <f t="shared" si="582"/>
        <v>0</v>
      </c>
      <c r="BR369" s="687">
        <f>'4. ГПП-УЗПКТ-СЗСК'!CW176</f>
        <v>360</v>
      </c>
      <c r="BS369" s="687">
        <f>'4. ГПП-УЗПКТ-СЗСК'!CY176</f>
        <v>0</v>
      </c>
      <c r="BT369" s="687">
        <f t="shared" si="583"/>
        <v>-360</v>
      </c>
      <c r="BU369" s="688">
        <f t="shared" si="584"/>
        <v>0</v>
      </c>
      <c r="BV369" s="687">
        <f>'4. ГПП-УЗПКТ-СЗСК'!DC176</f>
        <v>372</v>
      </c>
      <c r="BW369" s="687">
        <f>'4. ГПП-УЗПКТ-СЗСК'!DE176</f>
        <v>0</v>
      </c>
      <c r="BX369" s="687">
        <f t="shared" si="585"/>
        <v>-372</v>
      </c>
      <c r="BY369" s="688">
        <f t="shared" si="586"/>
        <v>0</v>
      </c>
    </row>
    <row r="370" spans="2:77" ht="39" customHeight="1">
      <c r="B370" s="600"/>
      <c r="C370" s="507" t="s">
        <v>1793</v>
      </c>
      <c r="D370" s="528"/>
      <c r="E370" s="528"/>
      <c r="F370" s="529"/>
      <c r="G370" s="530" t="s">
        <v>326</v>
      </c>
      <c r="H370" s="530"/>
      <c r="I370" s="715" t="s">
        <v>1438</v>
      </c>
      <c r="J370" s="687">
        <f t="shared" si="543"/>
        <v>4282.3</v>
      </c>
      <c r="K370" s="687">
        <f t="shared" si="544"/>
        <v>0</v>
      </c>
      <c r="L370" s="687">
        <f t="shared" si="545"/>
        <v>-4282.3</v>
      </c>
      <c r="M370" s="688">
        <f t="shared" si="546"/>
        <v>0</v>
      </c>
      <c r="N370" s="687">
        <f t="shared" si="547"/>
        <v>1147.5</v>
      </c>
      <c r="O370" s="687">
        <f t="shared" si="548"/>
        <v>0</v>
      </c>
      <c r="P370" s="687">
        <f t="shared" si="549"/>
        <v>-1147.5</v>
      </c>
      <c r="Q370" s="688">
        <f t="shared" si="550"/>
        <v>0</v>
      </c>
      <c r="R370" s="687">
        <f>'4. ГПП-УЗПКТ-СЗСК'!W178+'4. ГПП-УЗПКТ-СЗСК'!W180</f>
        <v>395.5</v>
      </c>
      <c r="S370" s="687">
        <f>'4. ГПП-УЗПКТ-СЗСК'!Y178+'4. ГПП-УЗПКТ-СЗСК'!Y180</f>
        <v>0</v>
      </c>
      <c r="T370" s="687">
        <f t="shared" si="551"/>
        <v>-395.5</v>
      </c>
      <c r="U370" s="688">
        <f t="shared" si="552"/>
        <v>0</v>
      </c>
      <c r="V370" s="687">
        <f>'4. ГПП-УЗПКТ-СЗСК'!AC178+'4. ГПП-УЗПКТ-СЗСК'!AC180</f>
        <v>357.3</v>
      </c>
      <c r="W370" s="687">
        <f>'4. ГПП-УЗПКТ-СЗСК'!AE178+'4. ГПП-УЗПКТ-СЗСК'!AE180</f>
        <v>0</v>
      </c>
      <c r="X370" s="687">
        <f t="shared" si="553"/>
        <v>-357.3</v>
      </c>
      <c r="Y370" s="688">
        <f t="shared" si="554"/>
        <v>0</v>
      </c>
      <c r="Z370" s="687">
        <f>'4. ГПП-УЗПКТ-СЗСК'!AI178+'4. ГПП-УЗПКТ-СЗСК'!AI180</f>
        <v>394.7</v>
      </c>
      <c r="AA370" s="687">
        <f>'4. ГПП-УЗПКТ-СЗСК'!AK178+'4. ГПП-УЗПКТ-СЗСК'!AK180</f>
        <v>0</v>
      </c>
      <c r="AB370" s="687">
        <f t="shared" si="555"/>
        <v>-394.7</v>
      </c>
      <c r="AC370" s="688">
        <f t="shared" si="556"/>
        <v>0</v>
      </c>
      <c r="AD370" s="687">
        <f t="shared" si="557"/>
        <v>1103.4000000000001</v>
      </c>
      <c r="AE370" s="687">
        <f t="shared" si="558"/>
        <v>0</v>
      </c>
      <c r="AF370" s="687">
        <f t="shared" si="559"/>
        <v>-1103.4000000000001</v>
      </c>
      <c r="AG370" s="688">
        <f t="shared" si="560"/>
        <v>0</v>
      </c>
      <c r="AH370" s="687">
        <f>'4. ГПП-УЗПКТ-СЗСК'!AU178+'4. ГПП-УЗПКТ-СЗСК'!AU180</f>
        <v>374.8</v>
      </c>
      <c r="AI370" s="687">
        <f>'4. ГПП-УЗПКТ-СЗСК'!AW178+'4. ГПП-УЗПКТ-СЗСК'!AW180</f>
        <v>0</v>
      </c>
      <c r="AJ370" s="687">
        <f t="shared" si="561"/>
        <v>-374.8</v>
      </c>
      <c r="AK370" s="688">
        <f t="shared" si="562"/>
        <v>0</v>
      </c>
      <c r="AL370" s="687">
        <f>'4. ГПП-УЗПКТ-СЗСК'!BA178+'4. ГПП-УЗПКТ-СЗСК'!BA180</f>
        <v>382.1</v>
      </c>
      <c r="AM370" s="687">
        <f>'4. ГПП-УЗПКТ-СЗСК'!BC178+'4. ГПП-УЗПКТ-СЗСК'!BC180</f>
        <v>0</v>
      </c>
      <c r="AN370" s="687">
        <f t="shared" si="563"/>
        <v>-382.1</v>
      </c>
      <c r="AO370" s="688">
        <f t="shared" si="564"/>
        <v>0</v>
      </c>
      <c r="AP370" s="687">
        <f>'4. ГПП-УЗПКТ-СЗСК'!BG178+'4. ГПП-УЗПКТ-СЗСК'!BG180</f>
        <v>346.5</v>
      </c>
      <c r="AQ370" s="687">
        <f>'4. ГПП-УЗПКТ-СЗСК'!BI178+'4. ГПП-УЗПКТ-СЗСК'!BI180</f>
        <v>0</v>
      </c>
      <c r="AR370" s="687">
        <f t="shared" si="565"/>
        <v>-346.5</v>
      </c>
      <c r="AS370" s="688">
        <f t="shared" si="566"/>
        <v>0</v>
      </c>
      <c r="AT370" s="687">
        <f t="shared" si="567"/>
        <v>858</v>
      </c>
      <c r="AU370" s="687">
        <f t="shared" si="568"/>
        <v>0</v>
      </c>
      <c r="AV370" s="687">
        <f t="shared" si="569"/>
        <v>-858</v>
      </c>
      <c r="AW370" s="688">
        <f t="shared" si="570"/>
        <v>0</v>
      </c>
      <c r="AX370" s="687">
        <f>'4. ГПП-УЗПКТ-СЗСК'!BS178+'4. ГПП-УЗПКТ-СЗСК'!BS180</f>
        <v>145.6</v>
      </c>
      <c r="AY370" s="687">
        <f>'4. ГПП-УЗПКТ-СЗСК'!BU178+'4. ГПП-УЗПКТ-СЗСК'!BU180</f>
        <v>0</v>
      </c>
      <c r="AZ370" s="687">
        <f t="shared" si="571"/>
        <v>-145.6</v>
      </c>
      <c r="BA370" s="688">
        <f t="shared" si="572"/>
        <v>0</v>
      </c>
      <c r="BB370" s="687">
        <f>'4. ГПП-УЗПКТ-СЗСК'!BY178+'4. ГПП-УЗПКТ-СЗСК'!BY180</f>
        <v>332.5</v>
      </c>
      <c r="BC370" s="687">
        <f>'4. ГПП-УЗПКТ-СЗСК'!CA178+'4. ГПП-УЗПКТ-СЗСК'!CA180</f>
        <v>0</v>
      </c>
      <c r="BD370" s="687">
        <f t="shared" si="573"/>
        <v>-332.5</v>
      </c>
      <c r="BE370" s="688">
        <f t="shared" si="574"/>
        <v>0</v>
      </c>
      <c r="BF370" s="687">
        <f>'4. ГПП-УЗПКТ-СЗСК'!CE178+'4. ГПП-УЗПКТ-СЗСК'!CE180</f>
        <v>379.9</v>
      </c>
      <c r="BG370" s="687">
        <f>'4. ГПП-УЗПКТ-СЗСК'!CG178+'4. ГПП-УЗПКТ-СЗСК'!CG180</f>
        <v>0</v>
      </c>
      <c r="BH370" s="687">
        <f t="shared" si="575"/>
        <v>-379.9</v>
      </c>
      <c r="BI370" s="688">
        <f t="shared" si="576"/>
        <v>0</v>
      </c>
      <c r="BJ370" s="687">
        <f t="shared" si="577"/>
        <v>1173.4000000000001</v>
      </c>
      <c r="BK370" s="687">
        <f t="shared" si="578"/>
        <v>0</v>
      </c>
      <c r="BL370" s="687">
        <f t="shared" si="579"/>
        <v>-1173.4000000000001</v>
      </c>
      <c r="BM370" s="688">
        <f t="shared" si="580"/>
        <v>0</v>
      </c>
      <c r="BN370" s="687">
        <f>'4. ГПП-УЗПКТ-СЗСК'!CQ178+'4. ГПП-УЗПКТ-СЗСК'!CQ180</f>
        <v>394.8</v>
      </c>
      <c r="BO370" s="687">
        <f>'4. ГПП-УЗПКТ-СЗСК'!CS178+'4. ГПП-УЗПКТ-СЗСК'!CS180</f>
        <v>0</v>
      </c>
      <c r="BP370" s="687">
        <f t="shared" si="581"/>
        <v>-394.8</v>
      </c>
      <c r="BQ370" s="688">
        <f t="shared" si="582"/>
        <v>0</v>
      </c>
      <c r="BR370" s="687">
        <f>'4. ГПП-УЗПКТ-СЗСК'!CW178+'4. ГПП-УЗПКТ-СЗСК'!CW180</f>
        <v>382.90000000000003</v>
      </c>
      <c r="BS370" s="687">
        <f>'4. ГПП-УЗПКТ-СЗСК'!CY178+'4. ГПП-УЗПКТ-СЗСК'!CY180</f>
        <v>0</v>
      </c>
      <c r="BT370" s="687">
        <f t="shared" si="583"/>
        <v>-382.90000000000003</v>
      </c>
      <c r="BU370" s="688">
        <f t="shared" si="584"/>
        <v>0</v>
      </c>
      <c r="BV370" s="687">
        <f>'4. ГПП-УЗПКТ-СЗСК'!DC178+'4. ГПП-УЗПКТ-СЗСК'!DC180</f>
        <v>395.7</v>
      </c>
      <c r="BW370" s="687">
        <f>'4. ГПП-УЗПКТ-СЗСК'!DE178+'4. ГПП-УЗПКТ-СЗСК'!DE180</f>
        <v>0</v>
      </c>
      <c r="BX370" s="687">
        <f t="shared" si="585"/>
        <v>-395.7</v>
      </c>
      <c r="BY370" s="688">
        <f t="shared" si="586"/>
        <v>0</v>
      </c>
    </row>
    <row r="371" spans="2:77" ht="18.75" customHeight="1">
      <c r="B371" s="600"/>
      <c r="C371" s="380" t="s">
        <v>1690</v>
      </c>
      <c r="D371" s="528"/>
      <c r="E371" s="528"/>
      <c r="F371" s="529"/>
      <c r="G371" s="530" t="s">
        <v>327</v>
      </c>
      <c r="H371" s="530"/>
      <c r="I371" s="715" t="s">
        <v>1438</v>
      </c>
      <c r="J371" s="687">
        <f t="shared" si="543"/>
        <v>309.7</v>
      </c>
      <c r="K371" s="687">
        <f t="shared" si="544"/>
        <v>0</v>
      </c>
      <c r="L371" s="687">
        <f t="shared" si="545"/>
        <v>-309.7</v>
      </c>
      <c r="M371" s="688">
        <f t="shared" si="546"/>
        <v>0</v>
      </c>
      <c r="N371" s="687">
        <f t="shared" si="547"/>
        <v>79.8</v>
      </c>
      <c r="O371" s="687">
        <f t="shared" si="548"/>
        <v>0</v>
      </c>
      <c r="P371" s="687">
        <f t="shared" si="549"/>
        <v>-79.8</v>
      </c>
      <c r="Q371" s="688">
        <f t="shared" si="550"/>
        <v>0</v>
      </c>
      <c r="R371" s="687">
        <f>'4. ГПП-УЗПКТ-СЗСК'!W178</f>
        <v>27.5</v>
      </c>
      <c r="S371" s="687">
        <f>'4. ГПП-УЗПКТ-СЗСК'!Y178</f>
        <v>0</v>
      </c>
      <c r="T371" s="687">
        <f t="shared" si="551"/>
        <v>-27.5</v>
      </c>
      <c r="U371" s="688">
        <f t="shared" si="552"/>
        <v>0</v>
      </c>
      <c r="V371" s="687">
        <f>'4. ГПП-УЗПКТ-СЗСК'!AC178</f>
        <v>24.8</v>
      </c>
      <c r="W371" s="687">
        <f>'4. ГПП-УЗПКТ-СЗСК'!AE178</f>
        <v>0</v>
      </c>
      <c r="X371" s="687">
        <f t="shared" si="553"/>
        <v>-24.8</v>
      </c>
      <c r="Y371" s="688">
        <f t="shared" si="554"/>
        <v>0</v>
      </c>
      <c r="Z371" s="687">
        <f>'4. ГПП-УЗПКТ-СЗСК'!AI178</f>
        <v>27.5</v>
      </c>
      <c r="AA371" s="687">
        <f>'4. ГПП-УЗПКТ-СЗСК'!AK178</f>
        <v>0</v>
      </c>
      <c r="AB371" s="687">
        <f t="shared" si="555"/>
        <v>-27.5</v>
      </c>
      <c r="AC371" s="688">
        <f t="shared" si="556"/>
        <v>0</v>
      </c>
      <c r="AD371" s="687">
        <f t="shared" si="557"/>
        <v>66.8</v>
      </c>
      <c r="AE371" s="687">
        <f t="shared" si="558"/>
        <v>0</v>
      </c>
      <c r="AF371" s="687">
        <f t="shared" si="559"/>
        <v>-66.8</v>
      </c>
      <c r="AG371" s="688">
        <f t="shared" si="560"/>
        <v>0</v>
      </c>
      <c r="AH371" s="687">
        <f>'4. ГПП-УЗПКТ-СЗСК'!AU178</f>
        <v>19.5</v>
      </c>
      <c r="AI371" s="687">
        <f>'4. ГПП-УЗПКТ-СЗСК'!AW178</f>
        <v>0</v>
      </c>
      <c r="AJ371" s="687">
        <f t="shared" si="561"/>
        <v>-19.5</v>
      </c>
      <c r="AK371" s="688">
        <f t="shared" si="562"/>
        <v>0</v>
      </c>
      <c r="AL371" s="687">
        <f>'4. ГПП-УЗПКТ-СЗСК'!BA178</f>
        <v>21</v>
      </c>
      <c r="AM371" s="687">
        <f>'4. ГПП-УЗПКТ-СЗСК'!BC178</f>
        <v>0</v>
      </c>
      <c r="AN371" s="687">
        <f t="shared" si="563"/>
        <v>-21</v>
      </c>
      <c r="AO371" s="688">
        <f t="shared" si="564"/>
        <v>0</v>
      </c>
      <c r="AP371" s="687">
        <f>'4. ГПП-УЗПКТ-СЗСК'!BG178</f>
        <v>26.3</v>
      </c>
      <c r="AQ371" s="687">
        <f>'4. ГПП-УЗПКТ-СЗСК'!BI178</f>
        <v>0</v>
      </c>
      <c r="AR371" s="687">
        <f t="shared" si="565"/>
        <v>-26.3</v>
      </c>
      <c r="AS371" s="688">
        <f t="shared" si="566"/>
        <v>0</v>
      </c>
      <c r="AT371" s="687">
        <f t="shared" si="567"/>
        <v>81.5</v>
      </c>
      <c r="AU371" s="687">
        <f t="shared" si="568"/>
        <v>0</v>
      </c>
      <c r="AV371" s="687">
        <f t="shared" si="569"/>
        <v>-81.5</v>
      </c>
      <c r="AW371" s="688">
        <f t="shared" si="570"/>
        <v>0</v>
      </c>
      <c r="AX371" s="687">
        <f>'4. ГПП-УЗПКТ-СЗСК'!BS178</f>
        <v>27.6</v>
      </c>
      <c r="AY371" s="687">
        <f>'4. ГПП-УЗПКТ-СЗСК'!BU178</f>
        <v>0</v>
      </c>
      <c r="AZ371" s="687">
        <f t="shared" si="571"/>
        <v>-27.6</v>
      </c>
      <c r="BA371" s="688">
        <f t="shared" si="572"/>
        <v>0</v>
      </c>
      <c r="BB371" s="687">
        <f>'4. ГПП-УЗПКТ-СЗСК'!BY178</f>
        <v>27.2</v>
      </c>
      <c r="BC371" s="687">
        <f>'4. ГПП-УЗПКТ-СЗСК'!CA178</f>
        <v>0</v>
      </c>
      <c r="BD371" s="687">
        <f t="shared" si="573"/>
        <v>-27.2</v>
      </c>
      <c r="BE371" s="688">
        <f t="shared" si="574"/>
        <v>0</v>
      </c>
      <c r="BF371" s="687">
        <f>'4. ГПП-УЗПКТ-СЗСК'!CE178</f>
        <v>26.7</v>
      </c>
      <c r="BG371" s="687">
        <f>'4. ГПП-УЗПКТ-СЗСК'!CG178</f>
        <v>0</v>
      </c>
      <c r="BH371" s="687">
        <f t="shared" si="575"/>
        <v>-26.7</v>
      </c>
      <c r="BI371" s="688">
        <f t="shared" si="576"/>
        <v>0</v>
      </c>
      <c r="BJ371" s="687">
        <f t="shared" si="577"/>
        <v>81.599999999999994</v>
      </c>
      <c r="BK371" s="687">
        <f t="shared" si="578"/>
        <v>0</v>
      </c>
      <c r="BL371" s="687">
        <f t="shared" si="579"/>
        <v>-81.599999999999994</v>
      </c>
      <c r="BM371" s="688">
        <f t="shared" si="580"/>
        <v>0</v>
      </c>
      <c r="BN371" s="687">
        <f>'4. ГПП-УЗПКТ-СЗСК'!CQ178</f>
        <v>27.5</v>
      </c>
      <c r="BO371" s="687">
        <f>'4. ГПП-УЗПКТ-СЗСК'!CS178</f>
        <v>0</v>
      </c>
      <c r="BP371" s="687">
        <f t="shared" si="581"/>
        <v>-27.5</v>
      </c>
      <c r="BQ371" s="688">
        <f t="shared" si="582"/>
        <v>0</v>
      </c>
      <c r="BR371" s="687">
        <f>'4. ГПП-УЗПКТ-СЗСК'!CW178</f>
        <v>26.6</v>
      </c>
      <c r="BS371" s="687">
        <f>'4. ГПП-УЗПКТ-СЗСК'!CY178</f>
        <v>0</v>
      </c>
      <c r="BT371" s="687">
        <f t="shared" si="583"/>
        <v>-26.6</v>
      </c>
      <c r="BU371" s="688">
        <f t="shared" si="584"/>
        <v>0</v>
      </c>
      <c r="BV371" s="687">
        <f>'4. ГПП-УЗПКТ-СЗСК'!DC178</f>
        <v>27.5</v>
      </c>
      <c r="BW371" s="687">
        <f>'4. ГПП-УЗПКТ-СЗСК'!DE178</f>
        <v>0</v>
      </c>
      <c r="BX371" s="687">
        <f t="shared" si="585"/>
        <v>-27.5</v>
      </c>
      <c r="BY371" s="688">
        <f t="shared" si="586"/>
        <v>0</v>
      </c>
    </row>
    <row r="372" spans="2:77" ht="18.75" customHeight="1">
      <c r="B372" s="600"/>
      <c r="C372" s="501" t="s">
        <v>1752</v>
      </c>
      <c r="D372" s="528"/>
      <c r="E372" s="528"/>
      <c r="F372" s="529"/>
      <c r="G372" s="530"/>
      <c r="H372" s="530"/>
      <c r="I372" s="715" t="s">
        <v>1438</v>
      </c>
      <c r="J372" s="681"/>
      <c r="K372" s="681"/>
      <c r="L372" s="681"/>
      <c r="M372" s="681"/>
      <c r="N372" s="681"/>
      <c r="O372" s="681"/>
      <c r="P372" s="681"/>
      <c r="Q372" s="681"/>
      <c r="R372" s="681"/>
      <c r="S372" s="681"/>
      <c r="T372" s="681"/>
      <c r="U372" s="681"/>
      <c r="V372" s="681"/>
      <c r="W372" s="681"/>
      <c r="X372" s="681"/>
      <c r="Y372" s="681"/>
      <c r="Z372" s="681"/>
      <c r="AA372" s="681"/>
      <c r="AB372" s="681"/>
      <c r="AC372" s="681"/>
      <c r="AD372" s="681"/>
      <c r="AE372" s="681"/>
      <c r="AF372" s="681"/>
      <c r="AG372" s="681"/>
      <c r="AH372" s="681"/>
      <c r="AI372" s="681"/>
      <c r="AJ372" s="681"/>
      <c r="AK372" s="681"/>
      <c r="AL372" s="681"/>
      <c r="AM372" s="681"/>
      <c r="AN372" s="681"/>
      <c r="AO372" s="681"/>
      <c r="AP372" s="681"/>
      <c r="AQ372" s="681"/>
      <c r="AR372" s="681"/>
      <c r="AS372" s="681"/>
      <c r="AT372" s="681"/>
      <c r="AU372" s="681"/>
      <c r="AV372" s="681"/>
      <c r="AW372" s="681"/>
      <c r="AX372" s="681"/>
      <c r="AY372" s="681"/>
      <c r="AZ372" s="681"/>
      <c r="BA372" s="681"/>
      <c r="BB372" s="681"/>
      <c r="BC372" s="681"/>
      <c r="BD372" s="681"/>
      <c r="BE372" s="681"/>
      <c r="BF372" s="681"/>
      <c r="BG372" s="681"/>
      <c r="BH372" s="681"/>
      <c r="BI372" s="681"/>
      <c r="BJ372" s="681"/>
      <c r="BK372" s="681"/>
      <c r="BL372" s="681"/>
      <c r="BM372" s="681"/>
      <c r="BN372" s="681"/>
      <c r="BO372" s="681"/>
      <c r="BP372" s="681"/>
      <c r="BQ372" s="681"/>
      <c r="BR372" s="681"/>
      <c r="BS372" s="681"/>
      <c r="BT372" s="681"/>
      <c r="BU372" s="681"/>
      <c r="BV372" s="681"/>
      <c r="BW372" s="681"/>
      <c r="BX372" s="681"/>
      <c r="BY372" s="681"/>
    </row>
    <row r="373" spans="2:77" ht="18.75" customHeight="1">
      <c r="B373" s="600"/>
      <c r="C373" s="380" t="s">
        <v>1692</v>
      </c>
      <c r="D373" s="528"/>
      <c r="E373" s="528"/>
      <c r="F373" s="529"/>
      <c r="G373" s="530" t="s">
        <v>328</v>
      </c>
      <c r="H373" s="530"/>
      <c r="I373" s="715" t="s">
        <v>1438</v>
      </c>
      <c r="J373" s="687">
        <f>N373+AD373+AT373+BJ373</f>
        <v>3972.6000000000004</v>
      </c>
      <c r="K373" s="687">
        <f>O373+AE373+AU373+BK373</f>
        <v>0</v>
      </c>
      <c r="L373" s="687">
        <f>IFERROR(K373-J373,"-")</f>
        <v>-3972.6000000000004</v>
      </c>
      <c r="M373" s="688">
        <f>IFERROR(K373/J373,"-")</f>
        <v>0</v>
      </c>
      <c r="N373" s="687">
        <f>R373+V373+Z373</f>
        <v>1067.7</v>
      </c>
      <c r="O373" s="687">
        <f>S373+W373+AA373</f>
        <v>0</v>
      </c>
      <c r="P373" s="687">
        <f>IFERROR(O373-N373,"-")</f>
        <v>-1067.7</v>
      </c>
      <c r="Q373" s="688">
        <f>IFERROR(O373/N373,"-")</f>
        <v>0</v>
      </c>
      <c r="R373" s="687">
        <f>'4. ГПП-УЗПКТ-СЗСК'!W180</f>
        <v>368</v>
      </c>
      <c r="S373" s="687">
        <f>'4. ГПП-УЗПКТ-СЗСК'!Y180</f>
        <v>0</v>
      </c>
      <c r="T373" s="687">
        <f>IFERROR(S373-R373,"-")</f>
        <v>-368</v>
      </c>
      <c r="U373" s="688">
        <f>IFERROR(S373/R373,"-")</f>
        <v>0</v>
      </c>
      <c r="V373" s="687">
        <f>'4. ГПП-УЗПКТ-СЗСК'!AC180</f>
        <v>332.5</v>
      </c>
      <c r="W373" s="687">
        <f>'4. ГПП-УЗПКТ-СЗСК'!AE180</f>
        <v>0</v>
      </c>
      <c r="X373" s="687">
        <f>IFERROR(W373-V373,"-")</f>
        <v>-332.5</v>
      </c>
      <c r="Y373" s="688">
        <f>IFERROR(W373/V373,"-")</f>
        <v>0</v>
      </c>
      <c r="Z373" s="687">
        <f>'4. ГПП-УЗПКТ-СЗСК'!AI180</f>
        <v>367.2</v>
      </c>
      <c r="AA373" s="687">
        <f>'4. ГПП-УЗПКТ-СЗСК'!AK180</f>
        <v>0</v>
      </c>
      <c r="AB373" s="687">
        <f>IFERROR(AA373-Z373,"-")</f>
        <v>-367.2</v>
      </c>
      <c r="AC373" s="688">
        <f>IFERROR(AA373/Z373,"-")</f>
        <v>0</v>
      </c>
      <c r="AD373" s="687">
        <f>AH373+AL373+AP373</f>
        <v>1036.6000000000001</v>
      </c>
      <c r="AE373" s="687">
        <f>AI373+AM373+AQ373</f>
        <v>0</v>
      </c>
      <c r="AF373" s="687">
        <f>IFERROR(AE373-AD373,"-")</f>
        <v>-1036.6000000000001</v>
      </c>
      <c r="AG373" s="688">
        <f>IFERROR(AE373/AD373,"-")</f>
        <v>0</v>
      </c>
      <c r="AH373" s="687">
        <f>'4. ГПП-УЗПКТ-СЗСК'!AU180</f>
        <v>355.3</v>
      </c>
      <c r="AI373" s="687">
        <f>'4. ГПП-УЗПКТ-СЗСК'!AW180</f>
        <v>0</v>
      </c>
      <c r="AJ373" s="687">
        <f>IFERROR(AI373-AH373,"-")</f>
        <v>-355.3</v>
      </c>
      <c r="AK373" s="688">
        <f>IFERROR(AI373/AH373,"-")</f>
        <v>0</v>
      </c>
      <c r="AL373" s="687">
        <f>'4. ГПП-УЗПКТ-СЗСК'!BA180</f>
        <v>361.1</v>
      </c>
      <c r="AM373" s="687">
        <f>'4. ГПП-УЗПКТ-СЗСК'!BC180</f>
        <v>0</v>
      </c>
      <c r="AN373" s="687">
        <f>IFERROR(AM373-AL373,"-")</f>
        <v>-361.1</v>
      </c>
      <c r="AO373" s="688">
        <f>IFERROR(AM373/AL373,"-")</f>
        <v>0</v>
      </c>
      <c r="AP373" s="687">
        <f>'4. ГПП-УЗПКТ-СЗСК'!BG180</f>
        <v>320.2</v>
      </c>
      <c r="AQ373" s="687">
        <f>'4. ГПП-УЗПКТ-СЗСК'!BI180</f>
        <v>0</v>
      </c>
      <c r="AR373" s="687">
        <f>IFERROR(AQ373-AP373,"-")</f>
        <v>-320.2</v>
      </c>
      <c r="AS373" s="688">
        <f>IFERROR(AQ373/AP373,"-")</f>
        <v>0</v>
      </c>
      <c r="AT373" s="687">
        <f>AX373+BB373+BF373</f>
        <v>776.5</v>
      </c>
      <c r="AU373" s="687">
        <f>AY373+BC373+BG373</f>
        <v>0</v>
      </c>
      <c r="AV373" s="687">
        <f>IFERROR(AU373-AT373,"-")</f>
        <v>-776.5</v>
      </c>
      <c r="AW373" s="688">
        <f>IFERROR(AU373/AT373,"-")</f>
        <v>0</v>
      </c>
      <c r="AX373" s="687">
        <f>'4. ГПП-УЗПКТ-СЗСК'!BS180</f>
        <v>118</v>
      </c>
      <c r="AY373" s="687">
        <f>'4. ГПП-УЗПКТ-СЗСК'!BU180</f>
        <v>0</v>
      </c>
      <c r="AZ373" s="687">
        <f>IFERROR(AY373-AX373,"-")</f>
        <v>-118</v>
      </c>
      <c r="BA373" s="688">
        <f>IFERROR(AY373/AX373,"-")</f>
        <v>0</v>
      </c>
      <c r="BB373" s="687">
        <f>'4. ГПП-УЗПКТ-СЗСК'!BY180</f>
        <v>305.3</v>
      </c>
      <c r="BC373" s="687">
        <f>'4. ГПП-УЗПКТ-СЗСК'!CA180</f>
        <v>0</v>
      </c>
      <c r="BD373" s="687">
        <f>IFERROR(BC373-BB373,"-")</f>
        <v>-305.3</v>
      </c>
      <c r="BE373" s="688">
        <f>IFERROR(BC373/BB373,"-")</f>
        <v>0</v>
      </c>
      <c r="BF373" s="687">
        <f>'4. ГПП-УЗПКТ-СЗСК'!CE180</f>
        <v>353.2</v>
      </c>
      <c r="BG373" s="687">
        <f>'4. ГПП-УЗПКТ-СЗСК'!CG180</f>
        <v>0</v>
      </c>
      <c r="BH373" s="687">
        <f>IFERROR(BG373-BF373,"-")</f>
        <v>-353.2</v>
      </c>
      <c r="BI373" s="688">
        <f>IFERROR(BG373/BF373,"-")</f>
        <v>0</v>
      </c>
      <c r="BJ373" s="687">
        <f>BN373+BR373+BV373</f>
        <v>1091.8</v>
      </c>
      <c r="BK373" s="687">
        <f>BO373+BS373+BW373</f>
        <v>0</v>
      </c>
      <c r="BL373" s="687">
        <f>IFERROR(BK373-BJ373,"-")</f>
        <v>-1091.8</v>
      </c>
      <c r="BM373" s="688">
        <f>IFERROR(BK373/BJ373,"-")</f>
        <v>0</v>
      </c>
      <c r="BN373" s="687">
        <f>'4. ГПП-УЗПКТ-СЗСК'!CQ180</f>
        <v>367.3</v>
      </c>
      <c r="BO373" s="687">
        <f>'4. ГПП-УЗПКТ-СЗСК'!CS180</f>
        <v>0</v>
      </c>
      <c r="BP373" s="687">
        <f>IFERROR(BO373-BN373,"-")</f>
        <v>-367.3</v>
      </c>
      <c r="BQ373" s="688">
        <f>IFERROR(BO373/BN373,"-")</f>
        <v>0</v>
      </c>
      <c r="BR373" s="687">
        <f>'4. ГПП-УЗПКТ-СЗСК'!CW180</f>
        <v>356.3</v>
      </c>
      <c r="BS373" s="687">
        <f>'4. ГПП-УЗПКТ-СЗСК'!CY180</f>
        <v>0</v>
      </c>
      <c r="BT373" s="687">
        <f>IFERROR(BS373-BR373,"-")</f>
        <v>-356.3</v>
      </c>
      <c r="BU373" s="688">
        <f>IFERROR(BS373/BR373,"-")</f>
        <v>0</v>
      </c>
      <c r="BV373" s="687">
        <f>'4. ГПП-УЗПКТ-СЗСК'!DC180</f>
        <v>368.2</v>
      </c>
      <c r="BW373" s="687">
        <f>'4. ГПП-УЗПКТ-СЗСК'!DE180</f>
        <v>0</v>
      </c>
      <c r="BX373" s="687">
        <f>IFERROR(BW373-BV373,"-")</f>
        <v>-368.2</v>
      </c>
      <c r="BY373" s="688">
        <f>IFERROR(BW373/BV373,"-")</f>
        <v>0</v>
      </c>
    </row>
    <row r="374" spans="2:77" ht="18.75" customHeight="1">
      <c r="B374" s="600"/>
      <c r="C374" s="501" t="s">
        <v>1752</v>
      </c>
      <c r="D374" s="528"/>
      <c r="E374" s="528"/>
      <c r="F374" s="529"/>
      <c r="G374" s="530"/>
      <c r="H374" s="530"/>
      <c r="I374" s="715" t="s">
        <v>1438</v>
      </c>
      <c r="J374" s="681"/>
      <c r="K374" s="681"/>
      <c r="L374" s="681"/>
      <c r="M374" s="681"/>
      <c r="N374" s="681"/>
      <c r="O374" s="681"/>
      <c r="P374" s="681"/>
      <c r="Q374" s="681"/>
      <c r="R374" s="681"/>
      <c r="S374" s="681"/>
      <c r="T374" s="681"/>
      <c r="U374" s="681"/>
      <c r="V374" s="681"/>
      <c r="W374" s="681"/>
      <c r="X374" s="681"/>
      <c r="Y374" s="681"/>
      <c r="Z374" s="681"/>
      <c r="AA374" s="681"/>
      <c r="AB374" s="681"/>
      <c r="AC374" s="681"/>
      <c r="AD374" s="681"/>
      <c r="AE374" s="681"/>
      <c r="AF374" s="681"/>
      <c r="AG374" s="681"/>
      <c r="AH374" s="681"/>
      <c r="AI374" s="681"/>
      <c r="AJ374" s="681"/>
      <c r="AK374" s="681"/>
      <c r="AL374" s="681"/>
      <c r="AM374" s="681"/>
      <c r="AN374" s="681"/>
      <c r="AO374" s="681"/>
      <c r="AP374" s="681"/>
      <c r="AQ374" s="681"/>
      <c r="AR374" s="681"/>
      <c r="AS374" s="681"/>
      <c r="AT374" s="681"/>
      <c r="AU374" s="681"/>
      <c r="AV374" s="681"/>
      <c r="AW374" s="681"/>
      <c r="AX374" s="681"/>
      <c r="AY374" s="681"/>
      <c r="AZ374" s="681"/>
      <c r="BA374" s="681"/>
      <c r="BB374" s="681"/>
      <c r="BC374" s="681"/>
      <c r="BD374" s="681"/>
      <c r="BE374" s="681"/>
      <c r="BF374" s="681"/>
      <c r="BG374" s="681"/>
      <c r="BH374" s="681"/>
      <c r="BI374" s="681"/>
      <c r="BJ374" s="681"/>
      <c r="BK374" s="681"/>
      <c r="BL374" s="681"/>
      <c r="BM374" s="681"/>
      <c r="BN374" s="681"/>
      <c r="BO374" s="681"/>
      <c r="BP374" s="681"/>
      <c r="BQ374" s="681"/>
      <c r="BR374" s="681"/>
      <c r="BS374" s="681"/>
      <c r="BT374" s="681"/>
      <c r="BU374" s="681"/>
      <c r="BV374" s="681"/>
      <c r="BW374" s="681"/>
      <c r="BX374" s="681"/>
      <c r="BY374" s="681"/>
    </row>
    <row r="375" spans="2:77" ht="19.5" customHeight="1">
      <c r="B375" s="600"/>
      <c r="C375" s="500" t="s">
        <v>1794</v>
      </c>
      <c r="D375" s="528"/>
      <c r="E375" s="528"/>
      <c r="F375" s="529"/>
      <c r="G375" s="530"/>
      <c r="H375" s="530"/>
      <c r="I375" s="715" t="s">
        <v>1438</v>
      </c>
      <c r="J375" s="681"/>
      <c r="K375" s="681"/>
      <c r="L375" s="681"/>
      <c r="M375" s="681"/>
      <c r="N375" s="681"/>
      <c r="O375" s="681"/>
      <c r="P375" s="681"/>
      <c r="Q375" s="681"/>
      <c r="R375" s="681"/>
      <c r="S375" s="681"/>
      <c r="T375" s="681"/>
      <c r="U375" s="681"/>
      <c r="V375" s="681"/>
      <c r="W375" s="681"/>
      <c r="X375" s="681"/>
      <c r="Y375" s="681"/>
      <c r="Z375" s="681"/>
      <c r="AA375" s="681"/>
      <c r="AB375" s="681"/>
      <c r="AC375" s="681"/>
      <c r="AD375" s="681"/>
      <c r="AE375" s="681"/>
      <c r="AF375" s="681"/>
      <c r="AG375" s="681"/>
      <c r="AH375" s="681"/>
      <c r="AI375" s="681"/>
      <c r="AJ375" s="681"/>
      <c r="AK375" s="681"/>
      <c r="AL375" s="681"/>
      <c r="AM375" s="681"/>
      <c r="AN375" s="681"/>
      <c r="AO375" s="681"/>
      <c r="AP375" s="681"/>
      <c r="AQ375" s="681"/>
      <c r="AR375" s="681"/>
      <c r="AS375" s="681"/>
      <c r="AT375" s="681"/>
      <c r="AU375" s="681"/>
      <c r="AV375" s="681"/>
      <c r="AW375" s="681"/>
      <c r="AX375" s="681"/>
      <c r="AY375" s="681"/>
      <c r="AZ375" s="681"/>
      <c r="BA375" s="681"/>
      <c r="BB375" s="681"/>
      <c r="BC375" s="681"/>
      <c r="BD375" s="681"/>
      <c r="BE375" s="681"/>
      <c r="BF375" s="681"/>
      <c r="BG375" s="681"/>
      <c r="BH375" s="681"/>
      <c r="BI375" s="681"/>
      <c r="BJ375" s="681"/>
      <c r="BK375" s="681"/>
      <c r="BL375" s="681"/>
      <c r="BM375" s="681"/>
      <c r="BN375" s="681"/>
      <c r="BO375" s="681"/>
      <c r="BP375" s="681"/>
      <c r="BQ375" s="681"/>
      <c r="BR375" s="681"/>
      <c r="BS375" s="681"/>
      <c r="BT375" s="681"/>
      <c r="BU375" s="681"/>
      <c r="BV375" s="681"/>
      <c r="BW375" s="681"/>
      <c r="BX375" s="681"/>
      <c r="BY375" s="681"/>
    </row>
    <row r="376" spans="2:77" ht="18.75" customHeight="1">
      <c r="B376" s="600"/>
      <c r="C376" s="656" t="s">
        <v>1692</v>
      </c>
      <c r="D376" s="528"/>
      <c r="E376" s="528"/>
      <c r="F376" s="529"/>
      <c r="G376" s="530"/>
      <c r="H376" s="530"/>
      <c r="I376" s="715"/>
      <c r="J376" s="681"/>
      <c r="K376" s="681"/>
      <c r="L376" s="681"/>
      <c r="M376" s="681"/>
      <c r="N376" s="681"/>
      <c r="O376" s="681"/>
      <c r="P376" s="681"/>
      <c r="Q376" s="681"/>
      <c r="R376" s="681"/>
      <c r="S376" s="681"/>
      <c r="T376" s="681"/>
      <c r="U376" s="681"/>
      <c r="V376" s="681"/>
      <c r="W376" s="681"/>
      <c r="X376" s="681"/>
      <c r="Y376" s="681"/>
      <c r="Z376" s="681"/>
      <c r="AA376" s="681"/>
      <c r="AB376" s="681"/>
      <c r="AC376" s="681"/>
      <c r="AD376" s="681"/>
      <c r="AE376" s="681"/>
      <c r="AF376" s="681"/>
      <c r="AG376" s="681"/>
      <c r="AH376" s="681"/>
      <c r="AI376" s="681"/>
      <c r="AJ376" s="681"/>
      <c r="AK376" s="681"/>
      <c r="AL376" s="681"/>
      <c r="AM376" s="681"/>
      <c r="AN376" s="681"/>
      <c r="AO376" s="681"/>
      <c r="AP376" s="681"/>
      <c r="AQ376" s="681"/>
      <c r="AR376" s="681"/>
      <c r="AS376" s="681"/>
      <c r="AT376" s="681"/>
      <c r="AU376" s="681"/>
      <c r="AV376" s="681"/>
      <c r="AW376" s="681"/>
      <c r="AX376" s="681"/>
      <c r="AY376" s="681"/>
      <c r="AZ376" s="681"/>
      <c r="BA376" s="681"/>
      <c r="BB376" s="681"/>
      <c r="BC376" s="681"/>
      <c r="BD376" s="681"/>
      <c r="BE376" s="681"/>
      <c r="BF376" s="681"/>
      <c r="BG376" s="681"/>
      <c r="BH376" s="681"/>
      <c r="BI376" s="681"/>
      <c r="BJ376" s="681"/>
      <c r="BK376" s="681"/>
      <c r="BL376" s="681"/>
      <c r="BM376" s="681"/>
      <c r="BN376" s="681"/>
      <c r="BO376" s="681"/>
      <c r="BP376" s="681"/>
      <c r="BQ376" s="681"/>
      <c r="BR376" s="681"/>
      <c r="BS376" s="681"/>
      <c r="BT376" s="681"/>
      <c r="BU376" s="681"/>
      <c r="BV376" s="681"/>
      <c r="BW376" s="681"/>
      <c r="BX376" s="681"/>
      <c r="BY376" s="681"/>
    </row>
    <row r="377" spans="2:77" ht="18.75" customHeight="1">
      <c r="B377" s="600" t="s">
        <v>1795</v>
      </c>
      <c r="C377" s="601" t="s">
        <v>1796</v>
      </c>
      <c r="D377" s="528"/>
      <c r="E377" s="528"/>
      <c r="F377" s="529"/>
      <c r="G377" s="530" t="s">
        <v>1797</v>
      </c>
      <c r="H377" s="530"/>
      <c r="I377" s="715" t="s">
        <v>762</v>
      </c>
      <c r="J377" s="687">
        <f t="shared" ref="J377:K381" si="587">N377+AD377+AT377+BJ377</f>
        <v>15700</v>
      </c>
      <c r="K377" s="687">
        <f t="shared" si="587"/>
        <v>0</v>
      </c>
      <c r="L377" s="687">
        <f>IFERROR(K377-J377,"-")</f>
        <v>-15700</v>
      </c>
      <c r="M377" s="688">
        <f>IFERROR(K377/J377,"-")</f>
        <v>0</v>
      </c>
      <c r="N377" s="687">
        <f t="shared" ref="N377:O381" si="588">R377+V377+Z377</f>
        <v>4000</v>
      </c>
      <c r="O377" s="687">
        <f t="shared" si="588"/>
        <v>0</v>
      </c>
      <c r="P377" s="687">
        <f>IFERROR(O377-N377,"-")</f>
        <v>-4000</v>
      </c>
      <c r="Q377" s="688">
        <f>IFERROR(O377/N377,"-")</f>
        <v>0</v>
      </c>
      <c r="R377" s="687">
        <f>'4. ГПП-УЗПКТ-СЗСК'!W185+'4. ГПП-УЗПКТ-СЗСК'!W186</f>
        <v>1400</v>
      </c>
      <c r="S377" s="687">
        <f>'4. ГПП-УЗПКТ-СЗСК'!Y185+'4. ГПП-УЗПКТ-СЗСК'!Y186</f>
        <v>0</v>
      </c>
      <c r="T377" s="687">
        <f>IFERROR(S377-R377,"-")</f>
        <v>-1400</v>
      </c>
      <c r="U377" s="688">
        <f>IFERROR(S377/R377,"-")</f>
        <v>0</v>
      </c>
      <c r="V377" s="687">
        <f>'4. ГПП-УЗПКТ-СЗСК'!AC185+'4. ГПП-УЗПКТ-СЗСК'!AC186</f>
        <v>1200</v>
      </c>
      <c r="W377" s="687">
        <f>'4. ГПП-УЗПКТ-СЗСК'!AE185+'4. ГПП-УЗПКТ-СЗСК'!AE186</f>
        <v>0</v>
      </c>
      <c r="X377" s="687">
        <f>IFERROR(W377-V377,"-")</f>
        <v>-1200</v>
      </c>
      <c r="Y377" s="688">
        <f>IFERROR(W377/V377,"-")</f>
        <v>0</v>
      </c>
      <c r="Z377" s="687">
        <f>'4. ГПП-УЗПКТ-СЗСК'!AI185+'4. ГПП-УЗПКТ-СЗСК'!AI186</f>
        <v>1400</v>
      </c>
      <c r="AA377" s="687">
        <f>'4. ГПП-УЗПКТ-СЗСК'!AK185+'4. ГПП-УЗПКТ-СЗСК'!AK186</f>
        <v>0</v>
      </c>
      <c r="AB377" s="687">
        <f>IFERROR(AA377-Z377,"-")</f>
        <v>-1400</v>
      </c>
      <c r="AC377" s="688">
        <f>IFERROR(AA377/Z377,"-")</f>
        <v>0</v>
      </c>
      <c r="AD377" s="687">
        <f t="shared" ref="AD377:AE381" si="589">AH377+AL377+AP377</f>
        <v>4000</v>
      </c>
      <c r="AE377" s="687">
        <f t="shared" si="589"/>
        <v>0</v>
      </c>
      <c r="AF377" s="687">
        <f>IFERROR(AE377-AD377,"-")</f>
        <v>-4000</v>
      </c>
      <c r="AG377" s="688">
        <f>IFERROR(AE377/AD377,"-")</f>
        <v>0</v>
      </c>
      <c r="AH377" s="687">
        <f>'4. ГПП-УЗПКТ-СЗСК'!AU185+'4. ГПП-УЗПКТ-СЗСК'!AU186</f>
        <v>1400</v>
      </c>
      <c r="AI377" s="687">
        <f>'4. ГПП-УЗПКТ-СЗСК'!AW185+'4. ГПП-УЗПКТ-СЗСК'!AW186</f>
        <v>0</v>
      </c>
      <c r="AJ377" s="687">
        <f>IFERROR(AI377-AH377,"-")</f>
        <v>-1400</v>
      </c>
      <c r="AK377" s="688">
        <f>IFERROR(AI377/AH377,"-")</f>
        <v>0</v>
      </c>
      <c r="AL377" s="687">
        <f>'4. ГПП-УЗПКТ-СЗСК'!BA185+'4. ГПП-УЗПКТ-СЗСК'!BA186</f>
        <v>1200</v>
      </c>
      <c r="AM377" s="687">
        <f>'4. ГПП-УЗПКТ-СЗСК'!BC185+'4. ГПП-УЗПКТ-СЗСК'!BC186</f>
        <v>0</v>
      </c>
      <c r="AN377" s="687">
        <f>IFERROR(AM377-AL377,"-")</f>
        <v>-1200</v>
      </c>
      <c r="AO377" s="688">
        <f>IFERROR(AM377/AL377,"-")</f>
        <v>0</v>
      </c>
      <c r="AP377" s="687">
        <f>'4. ГПП-УЗПКТ-СЗСК'!BG185+'4. ГПП-УЗПКТ-СЗСК'!BG186</f>
        <v>1400</v>
      </c>
      <c r="AQ377" s="687">
        <f>'4. ГПП-УЗПКТ-СЗСК'!BI185+'4. ГПП-УЗПКТ-СЗСК'!BI186</f>
        <v>0</v>
      </c>
      <c r="AR377" s="687">
        <f>IFERROR(AQ377-AP377,"-")</f>
        <v>-1400</v>
      </c>
      <c r="AS377" s="688">
        <f>IFERROR(AQ377/AP377,"-")</f>
        <v>0</v>
      </c>
      <c r="AT377" s="687">
        <f t="shared" ref="AT377:AU381" si="590">AX377+BB377+BF377</f>
        <v>3500</v>
      </c>
      <c r="AU377" s="687">
        <f t="shared" si="590"/>
        <v>0</v>
      </c>
      <c r="AV377" s="687">
        <f>IFERROR(AU377-AT377,"-")</f>
        <v>-3500</v>
      </c>
      <c r="AW377" s="688">
        <f>IFERROR(AU377/AT377,"-")</f>
        <v>0</v>
      </c>
      <c r="AX377" s="687">
        <f>'4. ГПП-УЗПКТ-СЗСК'!BS185+'4. ГПП-УЗПКТ-СЗСК'!BS186</f>
        <v>700</v>
      </c>
      <c r="AY377" s="687">
        <f>'4. ГПП-УЗПКТ-СЗСК'!BU185+'4. ГПП-УЗПКТ-СЗСК'!BU186</f>
        <v>0</v>
      </c>
      <c r="AZ377" s="687">
        <f>IFERROR(AY377-AX377,"-")</f>
        <v>-700</v>
      </c>
      <c r="BA377" s="688">
        <f>IFERROR(AY377/AX377,"-")</f>
        <v>0</v>
      </c>
      <c r="BB377" s="687">
        <f>'4. ГПП-УЗПКТ-СЗСК'!BY185+'4. ГПП-УЗПКТ-СЗСК'!BY186</f>
        <v>1400</v>
      </c>
      <c r="BC377" s="687">
        <f>'4. ГПП-УЗПКТ-СЗСК'!CA185+'4. ГПП-УЗПКТ-СЗСК'!CA186</f>
        <v>0</v>
      </c>
      <c r="BD377" s="687">
        <f>IFERROR(BC377-BB377,"-")</f>
        <v>-1400</v>
      </c>
      <c r="BE377" s="688">
        <f>IFERROR(BC377/BB377,"-")</f>
        <v>0</v>
      </c>
      <c r="BF377" s="687">
        <f>'4. ГПП-УЗПКТ-СЗСК'!CE185+'4. ГПП-УЗПКТ-СЗСК'!CE186</f>
        <v>1400</v>
      </c>
      <c r="BG377" s="687">
        <f>'4. ГПП-УЗПКТ-СЗСК'!CG185+'4. ГПП-УЗПКТ-СЗСК'!CG186</f>
        <v>0</v>
      </c>
      <c r="BH377" s="687">
        <f>IFERROR(BG377-BF377,"-")</f>
        <v>-1400</v>
      </c>
      <c r="BI377" s="688">
        <f>IFERROR(BG377/BF377,"-")</f>
        <v>0</v>
      </c>
      <c r="BJ377" s="687">
        <f t="shared" ref="BJ377:BK381" si="591">BN377+BR377+BV377</f>
        <v>4200</v>
      </c>
      <c r="BK377" s="687">
        <f t="shared" si="591"/>
        <v>0</v>
      </c>
      <c r="BL377" s="687">
        <f>IFERROR(BK377-BJ377,"-")</f>
        <v>-4200</v>
      </c>
      <c r="BM377" s="688">
        <f>IFERROR(BK377/BJ377,"-")</f>
        <v>0</v>
      </c>
      <c r="BN377" s="687">
        <f>'4. ГПП-УЗПКТ-СЗСК'!CQ185+'4. ГПП-УЗПКТ-СЗСК'!CQ186</f>
        <v>1400</v>
      </c>
      <c r="BO377" s="687">
        <f>'4. ГПП-УЗПКТ-СЗСК'!CS185+'4. ГПП-УЗПКТ-СЗСК'!CS186</f>
        <v>0</v>
      </c>
      <c r="BP377" s="687">
        <f>IFERROR(BO377-BN377,"-")</f>
        <v>-1400</v>
      </c>
      <c r="BQ377" s="688">
        <f>IFERROR(BO377/BN377,"-")</f>
        <v>0</v>
      </c>
      <c r="BR377" s="687">
        <f>'4. ГПП-УЗПКТ-СЗСК'!CW185+'4. ГПП-УЗПКТ-СЗСК'!CW186</f>
        <v>1400</v>
      </c>
      <c r="BS377" s="687">
        <f>'4. ГПП-УЗПКТ-СЗСК'!CY185+'4. ГПП-УЗПКТ-СЗСК'!CY186</f>
        <v>0</v>
      </c>
      <c r="BT377" s="687">
        <f>IFERROR(BS377-BR377,"-")</f>
        <v>-1400</v>
      </c>
      <c r="BU377" s="688">
        <f>IFERROR(BS377/BR377,"-")</f>
        <v>0</v>
      </c>
      <c r="BV377" s="687">
        <f>'4. ГПП-УЗПКТ-СЗСК'!DC185+'4. ГПП-УЗПКТ-СЗСК'!DC186</f>
        <v>1400</v>
      </c>
      <c r="BW377" s="687">
        <f>'4. ГПП-УЗПКТ-СЗСК'!DE185+'4. ГПП-УЗПКТ-СЗСК'!DE186</f>
        <v>0</v>
      </c>
      <c r="BX377" s="687">
        <f>IFERROR(BW377-BV377,"-")</f>
        <v>-1400</v>
      </c>
      <c r="BY377" s="688">
        <f>IFERROR(BW377/BV377,"-")</f>
        <v>0</v>
      </c>
    </row>
    <row r="378" spans="2:77" ht="18.75" customHeight="1">
      <c r="B378" s="600"/>
      <c r="C378" s="605" t="s">
        <v>1798</v>
      </c>
      <c r="D378" s="528"/>
      <c r="E378" s="528"/>
      <c r="F378" s="529"/>
      <c r="G378" s="530" t="s">
        <v>1799</v>
      </c>
      <c r="H378" s="530"/>
      <c r="I378" s="715" t="s">
        <v>762</v>
      </c>
      <c r="J378" s="687">
        <f t="shared" si="587"/>
        <v>7700</v>
      </c>
      <c r="K378" s="687">
        <f t="shared" si="587"/>
        <v>0</v>
      </c>
      <c r="L378" s="687">
        <f>IFERROR(K378-J378,"-")</f>
        <v>-7700</v>
      </c>
      <c r="M378" s="688">
        <f>IFERROR(K378/J378,"-")</f>
        <v>0</v>
      </c>
      <c r="N378" s="687">
        <f t="shared" si="588"/>
        <v>2000</v>
      </c>
      <c r="O378" s="687">
        <f t="shared" si="588"/>
        <v>0</v>
      </c>
      <c r="P378" s="687">
        <f>IFERROR(O378-N378,"-")</f>
        <v>-2000</v>
      </c>
      <c r="Q378" s="688">
        <f>IFERROR(O378/N378,"-")</f>
        <v>0</v>
      </c>
      <c r="R378" s="687">
        <f>'4. ГПП-УЗПКТ-СЗСК'!W185</f>
        <v>700</v>
      </c>
      <c r="S378" s="687">
        <f>'4. ГПП-УЗПКТ-СЗСК'!Y185</f>
        <v>0</v>
      </c>
      <c r="T378" s="687">
        <f>IFERROR(S378-R378,"-")</f>
        <v>-700</v>
      </c>
      <c r="U378" s="688">
        <f>IFERROR(S378/R378,"-")</f>
        <v>0</v>
      </c>
      <c r="V378" s="687">
        <f>'4. ГПП-УЗПКТ-СЗСК'!AC185</f>
        <v>600</v>
      </c>
      <c r="W378" s="687">
        <f>'4. ГПП-УЗПКТ-СЗСК'!AE185</f>
        <v>0</v>
      </c>
      <c r="X378" s="687">
        <f>IFERROR(W378-V378,"-")</f>
        <v>-600</v>
      </c>
      <c r="Y378" s="688">
        <f>IFERROR(W378/V378,"-")</f>
        <v>0</v>
      </c>
      <c r="Z378" s="687">
        <f>'4. ГПП-УЗПКТ-СЗСК'!AI185</f>
        <v>700</v>
      </c>
      <c r="AA378" s="687">
        <f>'4. ГПП-УЗПКТ-СЗСК'!AK185</f>
        <v>0</v>
      </c>
      <c r="AB378" s="687">
        <f>IFERROR(AA378-Z378,"-")</f>
        <v>-700</v>
      </c>
      <c r="AC378" s="688">
        <f>IFERROR(AA378/Z378,"-")</f>
        <v>0</v>
      </c>
      <c r="AD378" s="687">
        <f t="shared" si="589"/>
        <v>2100</v>
      </c>
      <c r="AE378" s="687">
        <f t="shared" si="589"/>
        <v>0</v>
      </c>
      <c r="AF378" s="687">
        <f>IFERROR(AE378-AD378,"-")</f>
        <v>-2100</v>
      </c>
      <c r="AG378" s="688">
        <f>IFERROR(AE378/AD378,"-")</f>
        <v>0</v>
      </c>
      <c r="AH378" s="687">
        <f>'4. ГПП-УЗПКТ-СЗСК'!AU185</f>
        <v>700</v>
      </c>
      <c r="AI378" s="687">
        <f>'4. ГПП-УЗПКТ-СЗСК'!AW185</f>
        <v>0</v>
      </c>
      <c r="AJ378" s="687">
        <f>IFERROR(AI378-AH378,"-")</f>
        <v>-700</v>
      </c>
      <c r="AK378" s="688">
        <f>IFERROR(AI378/AH378,"-")</f>
        <v>0</v>
      </c>
      <c r="AL378" s="687">
        <f>'4. ГПП-УЗПКТ-СЗСК'!BA185</f>
        <v>700</v>
      </c>
      <c r="AM378" s="687">
        <f>'4. ГПП-УЗПКТ-СЗСК'!BC185</f>
        <v>0</v>
      </c>
      <c r="AN378" s="687">
        <f>IFERROR(AM378-AL378,"-")</f>
        <v>-700</v>
      </c>
      <c r="AO378" s="688">
        <f>IFERROR(AM378/AL378,"-")</f>
        <v>0</v>
      </c>
      <c r="AP378" s="687">
        <f>'4. ГПП-УЗПКТ-СЗСК'!BG185</f>
        <v>700</v>
      </c>
      <c r="AQ378" s="687">
        <f>'4. ГПП-УЗПКТ-СЗСК'!BI185</f>
        <v>0</v>
      </c>
      <c r="AR378" s="687">
        <f>IFERROR(AQ378-AP378,"-")</f>
        <v>-700</v>
      </c>
      <c r="AS378" s="688">
        <f>IFERROR(AQ378/AP378,"-")</f>
        <v>0</v>
      </c>
      <c r="AT378" s="687">
        <f t="shared" si="590"/>
        <v>1500</v>
      </c>
      <c r="AU378" s="687">
        <f t="shared" si="590"/>
        <v>0</v>
      </c>
      <c r="AV378" s="687">
        <f>IFERROR(AU378-AT378,"-")</f>
        <v>-1500</v>
      </c>
      <c r="AW378" s="688">
        <f>IFERROR(AU378/AT378,"-")</f>
        <v>0</v>
      </c>
      <c r="AX378" s="687">
        <f>'4. ГПП-УЗПКТ-СЗСК'!BS185</f>
        <v>100</v>
      </c>
      <c r="AY378" s="687">
        <f>'4. ГПП-УЗПКТ-СЗСК'!BU185</f>
        <v>0</v>
      </c>
      <c r="AZ378" s="687">
        <f>IFERROR(AY378-AX378,"-")</f>
        <v>-100</v>
      </c>
      <c r="BA378" s="688">
        <f>IFERROR(AY378/AX378,"-")</f>
        <v>0</v>
      </c>
      <c r="BB378" s="687">
        <f>'4. ГПП-УЗПКТ-СЗСК'!BY185</f>
        <v>700</v>
      </c>
      <c r="BC378" s="687">
        <f>'4. ГПП-УЗПКТ-СЗСК'!CA185</f>
        <v>0</v>
      </c>
      <c r="BD378" s="687">
        <f>IFERROR(BC378-BB378,"-")</f>
        <v>-700</v>
      </c>
      <c r="BE378" s="688">
        <f>IFERROR(BC378/BB378,"-")</f>
        <v>0</v>
      </c>
      <c r="BF378" s="687">
        <f>'4. ГПП-УЗПКТ-СЗСК'!CE185</f>
        <v>700</v>
      </c>
      <c r="BG378" s="687">
        <f>'4. ГПП-УЗПКТ-СЗСК'!CG185</f>
        <v>0</v>
      </c>
      <c r="BH378" s="687">
        <f>IFERROR(BG378-BF378,"-")</f>
        <v>-700</v>
      </c>
      <c r="BI378" s="688">
        <f>IFERROR(BG378/BF378,"-")</f>
        <v>0</v>
      </c>
      <c r="BJ378" s="687">
        <f t="shared" si="591"/>
        <v>2100</v>
      </c>
      <c r="BK378" s="687">
        <f t="shared" si="591"/>
        <v>0</v>
      </c>
      <c r="BL378" s="687">
        <f>IFERROR(BK378-BJ378,"-")</f>
        <v>-2100</v>
      </c>
      <c r="BM378" s="688">
        <f>IFERROR(BK378/BJ378,"-")</f>
        <v>0</v>
      </c>
      <c r="BN378" s="687">
        <f>'4. ГПП-УЗПКТ-СЗСК'!CQ185</f>
        <v>700</v>
      </c>
      <c r="BO378" s="687">
        <f>'4. ГПП-УЗПКТ-СЗСК'!CS185</f>
        <v>0</v>
      </c>
      <c r="BP378" s="687">
        <f>IFERROR(BO378-BN378,"-")</f>
        <v>-700</v>
      </c>
      <c r="BQ378" s="688">
        <f>IFERROR(BO378/BN378,"-")</f>
        <v>0</v>
      </c>
      <c r="BR378" s="687">
        <f>'4. ГПП-УЗПКТ-СЗСК'!CW185</f>
        <v>700</v>
      </c>
      <c r="BS378" s="687">
        <f>'4. ГПП-УЗПКТ-СЗСК'!CY185</f>
        <v>0</v>
      </c>
      <c r="BT378" s="687">
        <f>IFERROR(BS378-BR378,"-")</f>
        <v>-700</v>
      </c>
      <c r="BU378" s="688">
        <f>IFERROR(BS378/BR378,"-")</f>
        <v>0</v>
      </c>
      <c r="BV378" s="687">
        <f>'4. ГПП-УЗПКТ-СЗСК'!DC185</f>
        <v>700</v>
      </c>
      <c r="BW378" s="687">
        <f>'4. ГПП-УЗПКТ-СЗСК'!DE185</f>
        <v>0</v>
      </c>
      <c r="BX378" s="687">
        <f>IFERROR(BW378-BV378,"-")</f>
        <v>-700</v>
      </c>
      <c r="BY378" s="688">
        <f>IFERROR(BW378/BV378,"-")</f>
        <v>0</v>
      </c>
    </row>
    <row r="379" spans="2:77" ht="18.75" customHeight="1">
      <c r="B379" s="600"/>
      <c r="C379" s="605" t="s">
        <v>1692</v>
      </c>
      <c r="D379" s="528"/>
      <c r="E379" s="528"/>
      <c r="F379" s="529"/>
      <c r="G379" s="530" t="s">
        <v>1800</v>
      </c>
      <c r="H379" s="530"/>
      <c r="I379" s="715" t="s">
        <v>762</v>
      </c>
      <c r="J379" s="687">
        <f t="shared" si="587"/>
        <v>8000</v>
      </c>
      <c r="K379" s="687">
        <f t="shared" si="587"/>
        <v>0</v>
      </c>
      <c r="L379" s="687">
        <f>IFERROR(K379-J379,"-")</f>
        <v>-8000</v>
      </c>
      <c r="M379" s="688">
        <f>IFERROR(K379/J379,"-")</f>
        <v>0</v>
      </c>
      <c r="N379" s="687">
        <f t="shared" si="588"/>
        <v>2000</v>
      </c>
      <c r="O379" s="687">
        <f t="shared" si="588"/>
        <v>0</v>
      </c>
      <c r="P379" s="687">
        <f>IFERROR(O379-N379,"-")</f>
        <v>-2000</v>
      </c>
      <c r="Q379" s="688">
        <f>IFERROR(O379/N379,"-")</f>
        <v>0</v>
      </c>
      <c r="R379" s="687">
        <f>'4. ГПП-УЗПКТ-СЗСК'!W186</f>
        <v>700</v>
      </c>
      <c r="S379" s="687">
        <f>'4. ГПП-УЗПКТ-СЗСК'!Y186</f>
        <v>0</v>
      </c>
      <c r="T379" s="687">
        <f>IFERROR(S379-R379,"-")</f>
        <v>-700</v>
      </c>
      <c r="U379" s="688">
        <f>IFERROR(S379/R379,"-")</f>
        <v>0</v>
      </c>
      <c r="V379" s="687">
        <f>'4. ГПП-УЗПКТ-СЗСК'!AC186</f>
        <v>600</v>
      </c>
      <c r="W379" s="687">
        <f>'4. ГПП-УЗПКТ-СЗСК'!AE186</f>
        <v>0</v>
      </c>
      <c r="X379" s="687">
        <f>IFERROR(W379-V379,"-")</f>
        <v>-600</v>
      </c>
      <c r="Y379" s="688">
        <f>IFERROR(W379/V379,"-")</f>
        <v>0</v>
      </c>
      <c r="Z379" s="687">
        <f>'4. ГПП-УЗПКТ-СЗСК'!AI186</f>
        <v>700</v>
      </c>
      <c r="AA379" s="687">
        <f>'4. ГПП-УЗПКТ-СЗСК'!AK186</f>
        <v>0</v>
      </c>
      <c r="AB379" s="687">
        <f>IFERROR(AA379-Z379,"-")</f>
        <v>-700</v>
      </c>
      <c r="AC379" s="688">
        <f>IFERROR(AA379/Z379,"-")</f>
        <v>0</v>
      </c>
      <c r="AD379" s="687">
        <f t="shared" si="589"/>
        <v>1900</v>
      </c>
      <c r="AE379" s="687">
        <f t="shared" si="589"/>
        <v>0</v>
      </c>
      <c r="AF379" s="687">
        <f>IFERROR(AE379-AD379,"-")</f>
        <v>-1900</v>
      </c>
      <c r="AG379" s="688">
        <f>IFERROR(AE379/AD379,"-")</f>
        <v>0</v>
      </c>
      <c r="AH379" s="687">
        <f>'4. ГПП-УЗПКТ-СЗСК'!AU186</f>
        <v>700</v>
      </c>
      <c r="AI379" s="687">
        <f>'4. ГПП-УЗПКТ-СЗСК'!AW186</f>
        <v>0</v>
      </c>
      <c r="AJ379" s="687">
        <f>IFERROR(AI379-AH379,"-")</f>
        <v>-700</v>
      </c>
      <c r="AK379" s="688">
        <f>IFERROR(AI379/AH379,"-")</f>
        <v>0</v>
      </c>
      <c r="AL379" s="687">
        <f>'4. ГПП-УЗПКТ-СЗСК'!BA186</f>
        <v>500</v>
      </c>
      <c r="AM379" s="687">
        <f>'4. ГПП-УЗПКТ-СЗСК'!BC186</f>
        <v>0</v>
      </c>
      <c r="AN379" s="687">
        <f>IFERROR(AM379-AL379,"-")</f>
        <v>-500</v>
      </c>
      <c r="AO379" s="688">
        <f>IFERROR(AM379/AL379,"-")</f>
        <v>0</v>
      </c>
      <c r="AP379" s="687">
        <f>'4. ГПП-УЗПКТ-СЗСК'!BG186</f>
        <v>700</v>
      </c>
      <c r="AQ379" s="687">
        <f>'4. ГПП-УЗПКТ-СЗСК'!BI186</f>
        <v>0</v>
      </c>
      <c r="AR379" s="687">
        <f>IFERROR(AQ379-AP379,"-")</f>
        <v>-700</v>
      </c>
      <c r="AS379" s="688">
        <f>IFERROR(AQ379/AP379,"-")</f>
        <v>0</v>
      </c>
      <c r="AT379" s="687">
        <f t="shared" si="590"/>
        <v>2000</v>
      </c>
      <c r="AU379" s="687">
        <f t="shared" si="590"/>
        <v>0</v>
      </c>
      <c r="AV379" s="687">
        <f>IFERROR(AU379-AT379,"-")</f>
        <v>-2000</v>
      </c>
      <c r="AW379" s="688">
        <f>IFERROR(AU379/AT379,"-")</f>
        <v>0</v>
      </c>
      <c r="AX379" s="687">
        <f>'4. ГПП-УЗПКТ-СЗСК'!BS186</f>
        <v>600</v>
      </c>
      <c r="AY379" s="687">
        <f>'4. ГПП-УЗПКТ-СЗСК'!BU186</f>
        <v>0</v>
      </c>
      <c r="AZ379" s="687">
        <f>IFERROR(AY379-AX379,"-")</f>
        <v>-600</v>
      </c>
      <c r="BA379" s="688">
        <f>IFERROR(AY379/AX379,"-")</f>
        <v>0</v>
      </c>
      <c r="BB379" s="687">
        <f>'4. ГПП-УЗПКТ-СЗСК'!BY186</f>
        <v>700</v>
      </c>
      <c r="BC379" s="687">
        <f>'4. ГПП-УЗПКТ-СЗСК'!CA186</f>
        <v>0</v>
      </c>
      <c r="BD379" s="687">
        <f>IFERROR(BC379-BB379,"-")</f>
        <v>-700</v>
      </c>
      <c r="BE379" s="688">
        <f>IFERROR(BC379/BB379,"-")</f>
        <v>0</v>
      </c>
      <c r="BF379" s="687">
        <f>'4. ГПП-УЗПКТ-СЗСК'!CE186</f>
        <v>700</v>
      </c>
      <c r="BG379" s="687">
        <f>'4. ГПП-УЗПКТ-СЗСК'!CG186</f>
        <v>0</v>
      </c>
      <c r="BH379" s="687">
        <f>IFERROR(BG379-BF379,"-")</f>
        <v>-700</v>
      </c>
      <c r="BI379" s="688">
        <f>IFERROR(BG379/BF379,"-")</f>
        <v>0</v>
      </c>
      <c r="BJ379" s="687">
        <f t="shared" si="591"/>
        <v>2100</v>
      </c>
      <c r="BK379" s="687">
        <f t="shared" si="591"/>
        <v>0</v>
      </c>
      <c r="BL379" s="687">
        <f>IFERROR(BK379-BJ379,"-")</f>
        <v>-2100</v>
      </c>
      <c r="BM379" s="688">
        <f>IFERROR(BK379/BJ379,"-")</f>
        <v>0</v>
      </c>
      <c r="BN379" s="687">
        <f>'4. ГПП-УЗПКТ-СЗСК'!CQ186</f>
        <v>700</v>
      </c>
      <c r="BO379" s="687">
        <f>'4. ГПП-УЗПКТ-СЗСК'!CS186</f>
        <v>0</v>
      </c>
      <c r="BP379" s="687">
        <f>IFERROR(BO379-BN379,"-")</f>
        <v>-700</v>
      </c>
      <c r="BQ379" s="688">
        <f>IFERROR(BO379/BN379,"-")</f>
        <v>0</v>
      </c>
      <c r="BR379" s="687">
        <f>'4. ГПП-УЗПКТ-СЗСК'!CW186</f>
        <v>700</v>
      </c>
      <c r="BS379" s="687">
        <f>'4. ГПП-УЗПКТ-СЗСК'!CY186</f>
        <v>0</v>
      </c>
      <c r="BT379" s="687">
        <f>IFERROR(BS379-BR379,"-")</f>
        <v>-700</v>
      </c>
      <c r="BU379" s="688">
        <f>IFERROR(BS379/BR379,"-")</f>
        <v>0</v>
      </c>
      <c r="BV379" s="687">
        <f>'4. ГПП-УЗПКТ-СЗСК'!DC186</f>
        <v>700</v>
      </c>
      <c r="BW379" s="687">
        <f>'4. ГПП-УЗПКТ-СЗСК'!DE186</f>
        <v>0</v>
      </c>
      <c r="BX379" s="687">
        <f>IFERROR(BW379-BV379,"-")</f>
        <v>-700</v>
      </c>
      <c r="BY379" s="688">
        <f>IFERROR(BW379/BV379,"-")</f>
        <v>0</v>
      </c>
    </row>
    <row r="380" spans="2:77" ht="18.75" customHeight="1">
      <c r="B380" s="600" t="s">
        <v>1801</v>
      </c>
      <c r="C380" s="601" t="s">
        <v>1802</v>
      </c>
      <c r="D380" s="528"/>
      <c r="E380" s="528"/>
      <c r="F380" s="529"/>
      <c r="G380" s="530" t="s">
        <v>1803</v>
      </c>
      <c r="H380" s="530"/>
      <c r="I380" s="715" t="s">
        <v>1438</v>
      </c>
      <c r="J380" s="687">
        <f t="shared" si="587"/>
        <v>0</v>
      </c>
      <c r="K380" s="687">
        <f t="shared" si="587"/>
        <v>0</v>
      </c>
      <c r="L380" s="687">
        <f>IFERROR(K380-J380,"-")</f>
        <v>0</v>
      </c>
      <c r="M380" s="688" t="str">
        <f>IFERROR(K380/J380,"-")</f>
        <v>-</v>
      </c>
      <c r="N380" s="687">
        <f t="shared" si="588"/>
        <v>0</v>
      </c>
      <c r="O380" s="687">
        <f t="shared" si="588"/>
        <v>0</v>
      </c>
      <c r="P380" s="687">
        <f>IFERROR(O380-N380,"-")</f>
        <v>0</v>
      </c>
      <c r="Q380" s="688" t="str">
        <f>IFERROR(O380/N380,"-")</f>
        <v>-</v>
      </c>
      <c r="R380" s="687">
        <f>'4. ГПП-УЗПКТ-СЗСК'!W187</f>
        <v>0</v>
      </c>
      <c r="S380" s="687">
        <f>'4. ГПП-УЗПКТ-СЗСК'!Y187</f>
        <v>0</v>
      </c>
      <c r="T380" s="687">
        <f>IFERROR(S380-R380,"-")</f>
        <v>0</v>
      </c>
      <c r="U380" s="688" t="str">
        <f>IFERROR(S380/R380,"-")</f>
        <v>-</v>
      </c>
      <c r="V380" s="687">
        <f>'4. ГПП-УЗПКТ-СЗСК'!AC187</f>
        <v>0</v>
      </c>
      <c r="W380" s="687">
        <f>'4. ГПП-УЗПКТ-СЗСК'!AE187</f>
        <v>0</v>
      </c>
      <c r="X380" s="687">
        <f>IFERROR(W380-V380,"-")</f>
        <v>0</v>
      </c>
      <c r="Y380" s="688" t="str">
        <f>IFERROR(W380/V380,"-")</f>
        <v>-</v>
      </c>
      <c r="Z380" s="687">
        <f>'4. ГПП-УЗПКТ-СЗСК'!AI187</f>
        <v>0</v>
      </c>
      <c r="AA380" s="687">
        <f>'4. ГПП-УЗПКТ-СЗСК'!AK187</f>
        <v>0</v>
      </c>
      <c r="AB380" s="687">
        <f>IFERROR(AA380-Z380,"-")</f>
        <v>0</v>
      </c>
      <c r="AC380" s="688" t="str">
        <f>IFERROR(AA380/Z380,"-")</f>
        <v>-</v>
      </c>
      <c r="AD380" s="687">
        <f t="shared" si="589"/>
        <v>0</v>
      </c>
      <c r="AE380" s="687">
        <f t="shared" si="589"/>
        <v>0</v>
      </c>
      <c r="AF380" s="687">
        <f>IFERROR(AE380-AD380,"-")</f>
        <v>0</v>
      </c>
      <c r="AG380" s="688" t="str">
        <f>IFERROR(AE380/AD380,"-")</f>
        <v>-</v>
      </c>
      <c r="AH380" s="687">
        <f>'4. ГПП-УЗПКТ-СЗСК'!AU187</f>
        <v>0</v>
      </c>
      <c r="AI380" s="687">
        <f>'4. ГПП-УЗПКТ-СЗСК'!AW187</f>
        <v>0</v>
      </c>
      <c r="AJ380" s="687">
        <f>IFERROR(AI380-AH380,"-")</f>
        <v>0</v>
      </c>
      <c r="AK380" s="688" t="str">
        <f>IFERROR(AI380/AH380,"-")</f>
        <v>-</v>
      </c>
      <c r="AL380" s="687">
        <f>'4. ГПП-УЗПКТ-СЗСК'!BA187</f>
        <v>0</v>
      </c>
      <c r="AM380" s="687">
        <f>'4. ГПП-УЗПКТ-СЗСК'!BC187</f>
        <v>0</v>
      </c>
      <c r="AN380" s="687">
        <f>IFERROR(AM380-AL380,"-")</f>
        <v>0</v>
      </c>
      <c r="AO380" s="688" t="str">
        <f>IFERROR(AM380/AL380,"-")</f>
        <v>-</v>
      </c>
      <c r="AP380" s="687">
        <f>'4. ГПП-УЗПКТ-СЗСК'!BG187</f>
        <v>0</v>
      </c>
      <c r="AQ380" s="687">
        <f>'4. ГПП-УЗПКТ-СЗСК'!BI187</f>
        <v>0</v>
      </c>
      <c r="AR380" s="687">
        <f>IFERROR(AQ380-AP380,"-")</f>
        <v>0</v>
      </c>
      <c r="AS380" s="688" t="str">
        <f>IFERROR(AQ380/AP380,"-")</f>
        <v>-</v>
      </c>
      <c r="AT380" s="687">
        <f t="shared" si="590"/>
        <v>0</v>
      </c>
      <c r="AU380" s="687">
        <f t="shared" si="590"/>
        <v>0</v>
      </c>
      <c r="AV380" s="687">
        <f>IFERROR(AU380-AT380,"-")</f>
        <v>0</v>
      </c>
      <c r="AW380" s="688" t="str">
        <f>IFERROR(AU380/AT380,"-")</f>
        <v>-</v>
      </c>
      <c r="AX380" s="687">
        <f>'4. ГПП-УЗПКТ-СЗСК'!BS187</f>
        <v>0</v>
      </c>
      <c r="AY380" s="687">
        <f>'4. ГПП-УЗПКТ-СЗСК'!BU187</f>
        <v>0</v>
      </c>
      <c r="AZ380" s="687">
        <f>IFERROR(AY380-AX380,"-")</f>
        <v>0</v>
      </c>
      <c r="BA380" s="688" t="str">
        <f>IFERROR(AY380/AX380,"-")</f>
        <v>-</v>
      </c>
      <c r="BB380" s="687">
        <f>'4. ГПП-УЗПКТ-СЗСК'!BY187</f>
        <v>0</v>
      </c>
      <c r="BC380" s="687">
        <f>'4. ГПП-УЗПКТ-СЗСК'!CA187</f>
        <v>0</v>
      </c>
      <c r="BD380" s="687">
        <f>IFERROR(BC380-BB380,"-")</f>
        <v>0</v>
      </c>
      <c r="BE380" s="688" t="str">
        <f>IFERROR(BC380/BB380,"-")</f>
        <v>-</v>
      </c>
      <c r="BF380" s="687">
        <f>'4. ГПП-УЗПКТ-СЗСК'!CE187</f>
        <v>0</v>
      </c>
      <c r="BG380" s="687">
        <f>'4. ГПП-УЗПКТ-СЗСК'!CG187</f>
        <v>0</v>
      </c>
      <c r="BH380" s="687">
        <f>IFERROR(BG380-BF380,"-")</f>
        <v>0</v>
      </c>
      <c r="BI380" s="688" t="str">
        <f>IFERROR(BG380/BF380,"-")</f>
        <v>-</v>
      </c>
      <c r="BJ380" s="687">
        <f t="shared" si="591"/>
        <v>0</v>
      </c>
      <c r="BK380" s="687">
        <f t="shared" si="591"/>
        <v>0</v>
      </c>
      <c r="BL380" s="687">
        <f>IFERROR(BK380-BJ380,"-")</f>
        <v>0</v>
      </c>
      <c r="BM380" s="688" t="str">
        <f>IFERROR(BK380/BJ380,"-")</f>
        <v>-</v>
      </c>
      <c r="BN380" s="687">
        <f>'4. ГПП-УЗПКТ-СЗСК'!CQ187</f>
        <v>0</v>
      </c>
      <c r="BO380" s="687">
        <f>'4. ГПП-УЗПКТ-СЗСК'!CS187</f>
        <v>0</v>
      </c>
      <c r="BP380" s="687">
        <f>IFERROR(BO380-BN380,"-")</f>
        <v>0</v>
      </c>
      <c r="BQ380" s="688" t="str">
        <f>IFERROR(BO380/BN380,"-")</f>
        <v>-</v>
      </c>
      <c r="BR380" s="687">
        <f>'4. ГПП-УЗПКТ-СЗСК'!CW187</f>
        <v>0</v>
      </c>
      <c r="BS380" s="687">
        <f>'4. ГПП-УЗПКТ-СЗСК'!CY187</f>
        <v>0</v>
      </c>
      <c r="BT380" s="687">
        <f>IFERROR(BS380-BR380,"-")</f>
        <v>0</v>
      </c>
      <c r="BU380" s="688" t="str">
        <f>IFERROR(BS380/BR380,"-")</f>
        <v>-</v>
      </c>
      <c r="BV380" s="687">
        <f>'4. ГПП-УЗПКТ-СЗСК'!DC187</f>
        <v>0</v>
      </c>
      <c r="BW380" s="687">
        <f>'4. ГПП-УЗПКТ-СЗСК'!DE187</f>
        <v>0</v>
      </c>
      <c r="BX380" s="687">
        <f>IFERROR(BW380-BV380,"-")</f>
        <v>0</v>
      </c>
      <c r="BY380" s="688" t="str">
        <f>IFERROR(BW380/BV380,"-")</f>
        <v>-</v>
      </c>
    </row>
    <row r="381" spans="2:77" ht="18.75" customHeight="1">
      <c r="B381" s="600" t="s">
        <v>1804</v>
      </c>
      <c r="C381" s="601" t="s">
        <v>1805</v>
      </c>
      <c r="D381" s="528"/>
      <c r="E381" s="528"/>
      <c r="F381" s="529"/>
      <c r="G381" s="530" t="s">
        <v>1806</v>
      </c>
      <c r="H381" s="530"/>
      <c r="I381" s="715" t="s">
        <v>1438</v>
      </c>
      <c r="J381" s="687">
        <f t="shared" si="587"/>
        <v>0</v>
      </c>
      <c r="K381" s="687">
        <f t="shared" si="587"/>
        <v>0</v>
      </c>
      <c r="L381" s="687">
        <f>IFERROR(K381-J381,"-")</f>
        <v>0</v>
      </c>
      <c r="M381" s="688" t="str">
        <f>IFERROR(K381/J381,"-")</f>
        <v>-</v>
      </c>
      <c r="N381" s="687">
        <f t="shared" si="588"/>
        <v>0</v>
      </c>
      <c r="O381" s="687">
        <f t="shared" si="588"/>
        <v>0</v>
      </c>
      <c r="P381" s="687">
        <f>IFERROR(O381-N381,"-")</f>
        <v>0</v>
      </c>
      <c r="Q381" s="688" t="str">
        <f>IFERROR(O381/N381,"-")</f>
        <v>-</v>
      </c>
      <c r="R381" s="687">
        <f>'4. ГПП-УЗПКТ-СЗСК'!W188</f>
        <v>0</v>
      </c>
      <c r="S381" s="687">
        <f>'4. ГПП-УЗПКТ-СЗСК'!Y188</f>
        <v>0</v>
      </c>
      <c r="T381" s="687">
        <f>IFERROR(S381-R381,"-")</f>
        <v>0</v>
      </c>
      <c r="U381" s="688" t="str">
        <f>IFERROR(S381/R381,"-")</f>
        <v>-</v>
      </c>
      <c r="V381" s="687">
        <f>'4. ГПП-УЗПКТ-СЗСК'!AC188</f>
        <v>0</v>
      </c>
      <c r="W381" s="687">
        <f>'4. ГПП-УЗПКТ-СЗСК'!AE188</f>
        <v>0</v>
      </c>
      <c r="X381" s="687">
        <f>IFERROR(W381-V381,"-")</f>
        <v>0</v>
      </c>
      <c r="Y381" s="688" t="str">
        <f>IFERROR(W381/V381,"-")</f>
        <v>-</v>
      </c>
      <c r="Z381" s="687">
        <f>'4. ГПП-УЗПКТ-СЗСК'!AI188</f>
        <v>0</v>
      </c>
      <c r="AA381" s="687">
        <f>'4. ГПП-УЗПКТ-СЗСК'!AK188</f>
        <v>0</v>
      </c>
      <c r="AB381" s="687">
        <f>IFERROR(AA381-Z381,"-")</f>
        <v>0</v>
      </c>
      <c r="AC381" s="688" t="str">
        <f>IFERROR(AA381/Z381,"-")</f>
        <v>-</v>
      </c>
      <c r="AD381" s="687">
        <f t="shared" si="589"/>
        <v>0</v>
      </c>
      <c r="AE381" s="687">
        <f t="shared" si="589"/>
        <v>0</v>
      </c>
      <c r="AF381" s="687">
        <f>IFERROR(AE381-AD381,"-")</f>
        <v>0</v>
      </c>
      <c r="AG381" s="688" t="str">
        <f>IFERROR(AE381/AD381,"-")</f>
        <v>-</v>
      </c>
      <c r="AH381" s="687">
        <f>'4. ГПП-УЗПКТ-СЗСК'!AU188</f>
        <v>0</v>
      </c>
      <c r="AI381" s="687">
        <f>'4. ГПП-УЗПКТ-СЗСК'!AW188</f>
        <v>0</v>
      </c>
      <c r="AJ381" s="687">
        <f>IFERROR(AI381-AH381,"-")</f>
        <v>0</v>
      </c>
      <c r="AK381" s="688" t="str">
        <f>IFERROR(AI381/AH381,"-")</f>
        <v>-</v>
      </c>
      <c r="AL381" s="687">
        <f>'4. ГПП-УЗПКТ-СЗСК'!BA188</f>
        <v>0</v>
      </c>
      <c r="AM381" s="687">
        <f>'4. ГПП-УЗПКТ-СЗСК'!BC188</f>
        <v>0</v>
      </c>
      <c r="AN381" s="687">
        <f>IFERROR(AM381-AL381,"-")</f>
        <v>0</v>
      </c>
      <c r="AO381" s="688" t="str">
        <f>IFERROR(AM381/AL381,"-")</f>
        <v>-</v>
      </c>
      <c r="AP381" s="687">
        <f>'4. ГПП-УЗПКТ-СЗСК'!BG188</f>
        <v>0</v>
      </c>
      <c r="AQ381" s="687">
        <f>'4. ГПП-УЗПКТ-СЗСК'!BI188</f>
        <v>0</v>
      </c>
      <c r="AR381" s="687">
        <f>IFERROR(AQ381-AP381,"-")</f>
        <v>0</v>
      </c>
      <c r="AS381" s="688" t="str">
        <f>IFERROR(AQ381/AP381,"-")</f>
        <v>-</v>
      </c>
      <c r="AT381" s="687">
        <f t="shared" si="590"/>
        <v>0</v>
      </c>
      <c r="AU381" s="687">
        <f t="shared" si="590"/>
        <v>0</v>
      </c>
      <c r="AV381" s="687">
        <f>IFERROR(AU381-AT381,"-")</f>
        <v>0</v>
      </c>
      <c r="AW381" s="688" t="str">
        <f>IFERROR(AU381/AT381,"-")</f>
        <v>-</v>
      </c>
      <c r="AX381" s="687">
        <f>'4. ГПП-УЗПКТ-СЗСК'!BS188</f>
        <v>0</v>
      </c>
      <c r="AY381" s="687">
        <f>'4. ГПП-УЗПКТ-СЗСК'!BU188</f>
        <v>0</v>
      </c>
      <c r="AZ381" s="687">
        <f>IFERROR(AY381-AX381,"-")</f>
        <v>0</v>
      </c>
      <c r="BA381" s="688" t="str">
        <f>IFERROR(AY381/AX381,"-")</f>
        <v>-</v>
      </c>
      <c r="BB381" s="687">
        <f>'4. ГПП-УЗПКТ-СЗСК'!BY188</f>
        <v>0</v>
      </c>
      <c r="BC381" s="687">
        <f>'4. ГПП-УЗПКТ-СЗСК'!CA188</f>
        <v>0</v>
      </c>
      <c r="BD381" s="687">
        <f>IFERROR(BC381-BB381,"-")</f>
        <v>0</v>
      </c>
      <c r="BE381" s="688" t="str">
        <f>IFERROR(BC381/BB381,"-")</f>
        <v>-</v>
      </c>
      <c r="BF381" s="687">
        <f>'4. ГПП-УЗПКТ-СЗСК'!CE188</f>
        <v>0</v>
      </c>
      <c r="BG381" s="687">
        <f>'4. ГПП-УЗПКТ-СЗСК'!CG188</f>
        <v>0</v>
      </c>
      <c r="BH381" s="687">
        <f>IFERROR(BG381-BF381,"-")</f>
        <v>0</v>
      </c>
      <c r="BI381" s="688" t="str">
        <f>IFERROR(BG381/BF381,"-")</f>
        <v>-</v>
      </c>
      <c r="BJ381" s="687">
        <f t="shared" si="591"/>
        <v>0</v>
      </c>
      <c r="BK381" s="687">
        <f t="shared" si="591"/>
        <v>0</v>
      </c>
      <c r="BL381" s="687">
        <f>IFERROR(BK381-BJ381,"-")</f>
        <v>0</v>
      </c>
      <c r="BM381" s="688" t="str">
        <f>IFERROR(BK381/BJ381,"-")</f>
        <v>-</v>
      </c>
      <c r="BN381" s="687">
        <f>'4. ГПП-УЗПКТ-СЗСК'!CQ188</f>
        <v>0</v>
      </c>
      <c r="BO381" s="687">
        <f>'4. ГПП-УЗПКТ-СЗСК'!CS188</f>
        <v>0</v>
      </c>
      <c r="BP381" s="687">
        <f>IFERROR(BO381-BN381,"-")</f>
        <v>0</v>
      </c>
      <c r="BQ381" s="688" t="str">
        <f>IFERROR(BO381/BN381,"-")</f>
        <v>-</v>
      </c>
      <c r="BR381" s="687">
        <f>'4. ГПП-УЗПКТ-СЗСК'!CW188</f>
        <v>0</v>
      </c>
      <c r="BS381" s="687">
        <f>'4. ГПП-УЗПКТ-СЗСК'!CY188</f>
        <v>0</v>
      </c>
      <c r="BT381" s="687">
        <f>IFERROR(BS381-BR381,"-")</f>
        <v>0</v>
      </c>
      <c r="BU381" s="688" t="str">
        <f>IFERROR(BS381/BR381,"-")</f>
        <v>-</v>
      </c>
      <c r="BV381" s="687">
        <f>'4. ГПП-УЗПКТ-СЗСК'!DC188</f>
        <v>0</v>
      </c>
      <c r="BW381" s="687">
        <f>'4. ГПП-УЗПКТ-СЗСК'!DE188</f>
        <v>0</v>
      </c>
      <c r="BX381" s="687">
        <f>IFERROR(BW381-BV381,"-")</f>
        <v>0</v>
      </c>
      <c r="BY381" s="688" t="str">
        <f>IFERROR(BW381/BV381,"-")</f>
        <v>-</v>
      </c>
    </row>
    <row r="382" spans="2:77" ht="18.75" customHeight="1">
      <c r="B382" s="600"/>
      <c r="C382" s="501" t="s">
        <v>1752</v>
      </c>
      <c r="D382" s="528"/>
      <c r="E382" s="528"/>
      <c r="F382" s="529"/>
      <c r="G382" s="530"/>
      <c r="H382" s="530"/>
      <c r="I382" s="715" t="s">
        <v>1438</v>
      </c>
      <c r="J382" s="681"/>
      <c r="K382" s="681"/>
      <c r="L382" s="681"/>
      <c r="M382" s="681"/>
      <c r="N382" s="681"/>
      <c r="O382" s="681"/>
      <c r="P382" s="681"/>
      <c r="Q382" s="681"/>
      <c r="R382" s="681"/>
      <c r="S382" s="681"/>
      <c r="T382" s="681"/>
      <c r="U382" s="681"/>
      <c r="V382" s="681"/>
      <c r="W382" s="681"/>
      <c r="X382" s="681"/>
      <c r="Y382" s="681"/>
      <c r="Z382" s="681"/>
      <c r="AA382" s="681"/>
      <c r="AB382" s="681"/>
      <c r="AC382" s="681"/>
      <c r="AD382" s="681"/>
      <c r="AE382" s="681"/>
      <c r="AF382" s="681"/>
      <c r="AG382" s="681"/>
      <c r="AH382" s="681"/>
      <c r="AI382" s="681"/>
      <c r="AJ382" s="681"/>
      <c r="AK382" s="681"/>
      <c r="AL382" s="681"/>
      <c r="AM382" s="681"/>
      <c r="AN382" s="681"/>
      <c r="AO382" s="681"/>
      <c r="AP382" s="681"/>
      <c r="AQ382" s="681"/>
      <c r="AR382" s="681"/>
      <c r="AS382" s="681"/>
      <c r="AT382" s="681"/>
      <c r="AU382" s="681"/>
      <c r="AV382" s="681"/>
      <c r="AW382" s="681"/>
      <c r="AX382" s="681"/>
      <c r="AY382" s="681"/>
      <c r="AZ382" s="681"/>
      <c r="BA382" s="681"/>
      <c r="BB382" s="681"/>
      <c r="BC382" s="681"/>
      <c r="BD382" s="681"/>
      <c r="BE382" s="681"/>
      <c r="BF382" s="681"/>
      <c r="BG382" s="681"/>
      <c r="BH382" s="681"/>
      <c r="BI382" s="681"/>
      <c r="BJ382" s="681"/>
      <c r="BK382" s="681"/>
      <c r="BL382" s="681"/>
      <c r="BM382" s="681"/>
      <c r="BN382" s="681"/>
      <c r="BO382" s="681"/>
      <c r="BP382" s="681"/>
      <c r="BQ382" s="681"/>
      <c r="BR382" s="681"/>
      <c r="BS382" s="681"/>
      <c r="BT382" s="681"/>
      <c r="BU382" s="681"/>
      <c r="BV382" s="681"/>
      <c r="BW382" s="681"/>
      <c r="BX382" s="681"/>
      <c r="BY382" s="681"/>
    </row>
    <row r="383" spans="2:77" ht="19.5" customHeight="1">
      <c r="B383" s="600"/>
      <c r="C383" s="505" t="s">
        <v>873</v>
      </c>
      <c r="D383" s="528"/>
      <c r="E383" s="528"/>
      <c r="F383" s="529"/>
      <c r="G383" s="530"/>
      <c r="H383" s="530"/>
      <c r="I383" s="715"/>
      <c r="J383" s="681"/>
      <c r="K383" s="681"/>
      <c r="L383" s="681"/>
      <c r="M383" s="681"/>
      <c r="N383" s="681"/>
      <c r="O383" s="681"/>
      <c r="P383" s="681"/>
      <c r="Q383" s="681"/>
      <c r="R383" s="681"/>
      <c r="S383" s="681"/>
      <c r="T383" s="681"/>
      <c r="U383" s="681"/>
      <c r="V383" s="681"/>
      <c r="W383" s="681"/>
      <c r="X383" s="681"/>
      <c r="Y383" s="681"/>
      <c r="Z383" s="681"/>
      <c r="AA383" s="681"/>
      <c r="AB383" s="681"/>
      <c r="AC383" s="681"/>
      <c r="AD383" s="681"/>
      <c r="AE383" s="681"/>
      <c r="AF383" s="681"/>
      <c r="AG383" s="681"/>
      <c r="AH383" s="681"/>
      <c r="AI383" s="681"/>
      <c r="AJ383" s="681"/>
      <c r="AK383" s="681"/>
      <c r="AL383" s="681"/>
      <c r="AM383" s="681"/>
      <c r="AN383" s="681"/>
      <c r="AO383" s="681"/>
      <c r="AP383" s="681"/>
      <c r="AQ383" s="681"/>
      <c r="AR383" s="681"/>
      <c r="AS383" s="681"/>
      <c r="AT383" s="681"/>
      <c r="AU383" s="681"/>
      <c r="AV383" s="681"/>
      <c r="AW383" s="681"/>
      <c r="AX383" s="681"/>
      <c r="AY383" s="681"/>
      <c r="AZ383" s="681"/>
      <c r="BA383" s="681"/>
      <c r="BB383" s="681"/>
      <c r="BC383" s="681"/>
      <c r="BD383" s="681"/>
      <c r="BE383" s="681"/>
      <c r="BF383" s="681"/>
      <c r="BG383" s="681"/>
      <c r="BH383" s="681"/>
      <c r="BI383" s="681"/>
      <c r="BJ383" s="681"/>
      <c r="BK383" s="681"/>
      <c r="BL383" s="681"/>
      <c r="BM383" s="681"/>
      <c r="BN383" s="681"/>
      <c r="BO383" s="681"/>
      <c r="BP383" s="681"/>
      <c r="BQ383" s="681"/>
      <c r="BR383" s="681"/>
      <c r="BS383" s="681"/>
      <c r="BT383" s="681"/>
      <c r="BU383" s="681"/>
      <c r="BV383" s="681"/>
      <c r="BW383" s="681"/>
      <c r="BX383" s="681"/>
      <c r="BY383" s="681"/>
    </row>
    <row r="384" spans="2:77" ht="48" customHeight="1">
      <c r="B384" s="600" t="s">
        <v>975</v>
      </c>
      <c r="C384" s="508" t="s">
        <v>1807</v>
      </c>
      <c r="D384" s="528"/>
      <c r="E384" s="528"/>
      <c r="F384" s="529"/>
      <c r="G384" s="530" t="s">
        <v>1808</v>
      </c>
      <c r="H384" s="530"/>
      <c r="I384" s="715" t="s">
        <v>1438</v>
      </c>
      <c r="J384" s="687">
        <f t="shared" ref="J384:J407" si="592">N384+AD384+AT384+BJ384</f>
        <v>13368.5</v>
      </c>
      <c r="K384" s="687">
        <f t="shared" ref="K384:K407" si="593">O384+AE384+AU384+BK384</f>
        <v>0</v>
      </c>
      <c r="L384" s="687">
        <f t="shared" ref="L384:L407" si="594">IFERROR(K384-J384,"-")</f>
        <v>-13368.5</v>
      </c>
      <c r="M384" s="688">
        <f t="shared" ref="M384:M407" si="595">IFERROR(K384/J384,"-")</f>
        <v>0</v>
      </c>
      <c r="N384" s="687">
        <f t="shared" ref="N384:N407" si="596">R384+V384+Z384</f>
        <v>3551</v>
      </c>
      <c r="O384" s="687">
        <f t="shared" ref="O384:O407" si="597">S384+W384+AA384</f>
        <v>0</v>
      </c>
      <c r="P384" s="687">
        <f t="shared" ref="P384:P407" si="598">IFERROR(O384-N384,"-")</f>
        <v>-3551</v>
      </c>
      <c r="Q384" s="688">
        <f t="shared" ref="Q384:Q407" si="599">IFERROR(O384/N384,"-")</f>
        <v>0</v>
      </c>
      <c r="R384" s="687">
        <f>'4. ГПП-УЗПКТ-СЗСК'!W194+'4. ГПП-УЗПКТ-СЗСК'!W196+'4. ГПП-УЗПКТ-СЗСК'!W197+'4. ГПП-УЗПКТ-СЗСК'!W198+'4. ГПП-УЗПКТ-СЗСК'!W45+'4. ГПП-УЗПКТ-СЗСК'!W46+0-0-0-'4. ГПП-УЗПКТ-СЗСК'!W45</f>
        <v>1230.5999999999999</v>
      </c>
      <c r="S384" s="687">
        <f>'4. ГПП-УЗПКТ-СЗСК'!Y194+'4. ГПП-УЗПКТ-СЗСК'!Y196+'4. ГПП-УЗПКТ-СЗСК'!Y197+'4. ГПП-УЗПКТ-СЗСК'!Y198+'4. ГПП-УЗПКТ-СЗСК'!Y45+'4. ГПП-УЗПКТ-СЗСК'!Y46+0-0-0-'4. ГПП-УЗПКТ-СЗСК'!Y45</f>
        <v>0</v>
      </c>
      <c r="T384" s="687">
        <f t="shared" ref="T384:T407" si="600">IFERROR(S384-R384,"-")</f>
        <v>-1230.5999999999999</v>
      </c>
      <c r="U384" s="688">
        <f t="shared" ref="U384:U407" si="601">IFERROR(S384/R384,"-")</f>
        <v>0</v>
      </c>
      <c r="V384" s="687">
        <f>'4. ГПП-УЗПКТ-СЗСК'!AC194+'4. ГПП-УЗПКТ-СЗСК'!AC196+'4. ГПП-УЗПКТ-СЗСК'!AC197+'4. ГПП-УЗПКТ-СЗСК'!AC198+'4. ГПП-УЗПКТ-СЗСК'!AC45+'4. ГПП-УЗПКТ-СЗСК'!AC46+0-0-0-'4. ГПП-УЗПКТ-СЗСК'!AC45</f>
        <v>1104</v>
      </c>
      <c r="W384" s="687">
        <f>'4. ГПП-УЗПКТ-СЗСК'!AE194+'4. ГПП-УЗПКТ-СЗСК'!AE196+'4. ГПП-УЗПКТ-СЗСК'!AE197+'4. ГПП-УЗПКТ-СЗСК'!AE198+'4. ГПП-УЗПКТ-СЗСК'!AE45+'4. ГПП-УЗПКТ-СЗСК'!AE46+0-0-0-'4. ГПП-УЗПКТ-СЗСК'!AE45</f>
        <v>0</v>
      </c>
      <c r="X384" s="687">
        <f t="shared" ref="X384:X407" si="602">IFERROR(W384-V384,"-")</f>
        <v>-1104</v>
      </c>
      <c r="Y384" s="688">
        <f t="shared" ref="Y384:Y407" si="603">IFERROR(W384/V384,"-")</f>
        <v>0</v>
      </c>
      <c r="Z384" s="687">
        <f>'4. ГПП-УЗПКТ-СЗСК'!AI194+'4. ГПП-УЗПКТ-СЗСК'!AI196+'4. ГПП-УЗПКТ-СЗСК'!AI197+'4. ГПП-УЗПКТ-СЗСК'!AI198+'4. ГПП-УЗПКТ-СЗСК'!AI45+'4. ГПП-УЗПКТ-СЗСК'!AI46+0-0-0-'4. ГПП-УЗПКТ-СЗСК'!AI45</f>
        <v>1216.3999999999999</v>
      </c>
      <c r="AA384" s="687">
        <f>'4. ГПП-УЗПКТ-СЗСК'!AK194+'4. ГПП-УЗПКТ-СЗСК'!AK196+'4. ГПП-УЗПКТ-СЗСК'!AK197+'4. ГПП-УЗПКТ-СЗСК'!AK198+'4. ГПП-УЗПКТ-СЗСК'!AK45+'4. ГПП-УЗПКТ-СЗСК'!AK46+0-0-0-'4. ГПП-УЗПКТ-СЗСК'!AK45</f>
        <v>0</v>
      </c>
      <c r="AB384" s="687">
        <f t="shared" ref="AB384:AB407" si="604">IFERROR(AA384-Z384,"-")</f>
        <v>-1216.3999999999999</v>
      </c>
      <c r="AC384" s="688">
        <f t="shared" ref="AC384:AC407" si="605">IFERROR(AA384/Z384,"-")</f>
        <v>0</v>
      </c>
      <c r="AD384" s="687">
        <f t="shared" ref="AD384:AD407" si="606">AH384+AL384+AP384</f>
        <v>3430.5</v>
      </c>
      <c r="AE384" s="687">
        <f t="shared" ref="AE384:AE407" si="607">AI384+AM384+AQ384</f>
        <v>0</v>
      </c>
      <c r="AF384" s="687">
        <f t="shared" ref="AF384:AF407" si="608">IFERROR(AE384-AD384,"-")</f>
        <v>-3430.5</v>
      </c>
      <c r="AG384" s="688">
        <f t="shared" ref="AG384:AG407" si="609">IFERROR(AE384/AD384,"-")</f>
        <v>0</v>
      </c>
      <c r="AH384" s="687">
        <f>'4. ГПП-УЗПКТ-СЗСК'!AU194+'4. ГПП-УЗПКТ-СЗСК'!AU196+'4. ГПП-УЗПКТ-СЗСК'!AU197+'4. ГПП-УЗПКТ-СЗСК'!AU198+'4. ГПП-УЗПКТ-СЗСК'!AU45+'4. ГПП-УЗПКТ-СЗСК'!AU46+0-0-0-'4. ГПП-УЗПКТ-СЗСК'!AU45</f>
        <v>1168.0999999999999</v>
      </c>
      <c r="AI384" s="687">
        <f>'4. ГПП-УЗПКТ-СЗСК'!AW194+'4. ГПП-УЗПКТ-СЗСК'!AW196+'4. ГПП-УЗПКТ-СЗСК'!AW197+'4. ГПП-УЗПКТ-СЗСК'!AW198+'4. ГПП-УЗПКТ-СЗСК'!AW45+'4. ГПП-УЗПКТ-СЗСК'!AW46+0-0-0-'4. ГПП-УЗПКТ-СЗСК'!AW45</f>
        <v>0</v>
      </c>
      <c r="AJ384" s="687">
        <f t="shared" ref="AJ384:AJ407" si="610">IFERROR(AI384-AH384,"-")</f>
        <v>-1168.0999999999999</v>
      </c>
      <c r="AK384" s="688">
        <f t="shared" ref="AK384:AK407" si="611">IFERROR(AI384/AH384,"-")</f>
        <v>0</v>
      </c>
      <c r="AL384" s="687">
        <f>'4. ГПП-УЗПКТ-СЗСК'!BA194+'4. ГПП-УЗПКТ-СЗСК'!BA196+'4. ГПП-УЗПКТ-СЗСК'!BA197+'4. ГПП-УЗПКТ-СЗСК'!BA198+'4. ГПП-УЗПКТ-СЗСК'!BA45+'4. ГПП-УЗПКТ-СЗСК'!BA46+0-0-0-'4. ГПП-УЗПКТ-СЗСК'!BA45</f>
        <v>1187.9000000000001</v>
      </c>
      <c r="AM384" s="687">
        <f>'4. ГПП-УЗПКТ-СЗСК'!BC194+'4. ГПП-УЗПКТ-СЗСК'!BC196+'4. ГПП-УЗПКТ-СЗСК'!BC197+'4. ГПП-УЗПКТ-СЗСК'!BC198+'4. ГПП-УЗПКТ-СЗСК'!BC45+'4. ГПП-УЗПКТ-СЗСК'!BC46+0-0-0-'4. ГПП-УЗПКТ-СЗСК'!BC45</f>
        <v>0</v>
      </c>
      <c r="AN384" s="687">
        <f t="shared" ref="AN384:AN407" si="612">IFERROR(AM384-AL384,"-")</f>
        <v>-1187.9000000000001</v>
      </c>
      <c r="AO384" s="688">
        <f t="shared" ref="AO384:AO407" si="613">IFERROR(AM384/AL384,"-")</f>
        <v>0</v>
      </c>
      <c r="AP384" s="687">
        <f>'4. ГПП-УЗПКТ-СЗСК'!BG194+'4. ГПП-УЗПКТ-СЗСК'!BG196+'4. ГПП-УЗПКТ-СЗСК'!BG197+'4. ГПП-УЗПКТ-СЗСК'!BG198+'4. ГПП-УЗПКТ-СЗСК'!BG45+'4. ГПП-УЗПКТ-СЗСК'!BG46+0-0-0-'4. ГПП-УЗПКТ-СЗСК'!BG45</f>
        <v>1074.5</v>
      </c>
      <c r="AQ384" s="687">
        <f>'4. ГПП-УЗПКТ-СЗСК'!BI194+'4. ГПП-УЗПКТ-СЗСК'!BI196+'4. ГПП-УЗПКТ-СЗСК'!BI197+'4. ГПП-УЗПКТ-СЗСК'!BI198+'4. ГПП-УЗПКТ-СЗСК'!BI45+'4. ГПП-УЗПКТ-СЗСК'!BI46+0-0-0-'4. ГПП-УЗПКТ-СЗСК'!BI45</f>
        <v>0</v>
      </c>
      <c r="AR384" s="687">
        <f t="shared" ref="AR384:AR407" si="614">IFERROR(AQ384-AP384,"-")</f>
        <v>-1074.5</v>
      </c>
      <c r="AS384" s="688">
        <f t="shared" ref="AS384:AS407" si="615">IFERROR(AQ384/AP384,"-")</f>
        <v>0</v>
      </c>
      <c r="AT384" s="687">
        <f t="shared" ref="AT384:AT407" si="616">AX384+BB384+BF384</f>
        <v>2929.4</v>
      </c>
      <c r="AU384" s="687">
        <f t="shared" ref="AU384:AU407" si="617">AY384+BC384+BG384</f>
        <v>0</v>
      </c>
      <c r="AV384" s="687">
        <f t="shared" ref="AV384:AV407" si="618">IFERROR(AU384-AT384,"-")</f>
        <v>-2929.4</v>
      </c>
      <c r="AW384" s="688">
        <f t="shared" ref="AW384:AW407" si="619">IFERROR(AU384/AT384,"-")</f>
        <v>0</v>
      </c>
      <c r="AX384" s="687">
        <f>'4. ГПП-УЗПКТ-СЗСК'!BS194+'4. ГПП-УЗПКТ-СЗСК'!BS196+'4. ГПП-УЗПКТ-СЗСК'!BS197+'4. ГПП-УЗПКТ-СЗСК'!BS198+'4. ГПП-УЗПКТ-СЗСК'!BS45+'4. ГПП-УЗПКТ-СЗСК'!BS46+0-0-0-'4. ГПП-УЗПКТ-СЗСК'!BS45</f>
        <v>870.5</v>
      </c>
      <c r="AY384" s="687">
        <f>'4. ГПП-УЗПКТ-СЗСК'!BU194+'4. ГПП-УЗПКТ-СЗСК'!BU196+'4. ГПП-УЗПКТ-СЗСК'!BU197+'4. ГПП-УЗПКТ-СЗСК'!BU198+'4. ГПП-УЗПКТ-СЗСК'!BU45+'4. ГПП-УЗПКТ-СЗСК'!BU46+0-0-0-'4. ГПП-УЗПКТ-СЗСК'!BU45</f>
        <v>0</v>
      </c>
      <c r="AZ384" s="687">
        <f t="shared" ref="AZ384:AZ407" si="620">IFERROR(AY384-AX384,"-")</f>
        <v>-870.5</v>
      </c>
      <c r="BA384" s="688">
        <f t="shared" ref="BA384:BA407" si="621">IFERROR(AY384/AX384,"-")</f>
        <v>0</v>
      </c>
      <c r="BB384" s="687">
        <f>'4. ГПП-УЗПКТ-СЗСК'!BY194+'4. ГПП-УЗПКТ-СЗСК'!BY196+'4. ГПП-УЗПКТ-СЗСК'!BY197+'4. ГПП-УЗПКТ-СЗСК'!BY198+'4. ГПП-УЗПКТ-СЗСК'!BY45+'4. ГПП-УЗПКТ-СЗСК'!BY46+0-0-0-'4. ГПП-УЗПКТ-СЗСК'!BY45</f>
        <v>1019.0999999999999</v>
      </c>
      <c r="BC384" s="687">
        <f>'4. ГПП-УЗПКТ-СЗСК'!CA194+'4. ГПП-УЗПКТ-СЗСК'!CA196+'4. ГПП-УЗПКТ-СЗСК'!CA197+'4. ГПП-УЗПКТ-СЗСК'!CA198+'4. ГПП-УЗПКТ-СЗСК'!CA45+'4. ГПП-УЗПКТ-СЗСК'!CA46+0-0-0-'4. ГПП-УЗПКТ-СЗСК'!CA45</f>
        <v>0</v>
      </c>
      <c r="BD384" s="687">
        <f t="shared" ref="BD384:BD407" si="622">IFERROR(BC384-BB384,"-")</f>
        <v>-1019.0999999999999</v>
      </c>
      <c r="BE384" s="688">
        <f t="shared" ref="BE384:BE407" si="623">IFERROR(BC384/BB384,"-")</f>
        <v>0</v>
      </c>
      <c r="BF384" s="687">
        <f>'4. ГПП-УЗПКТ-СЗСК'!CE194+'4. ГПП-УЗПКТ-СЗСК'!CE196+'4. ГПП-УЗПКТ-СЗСК'!CE197+'4. ГПП-УЗПКТ-СЗСК'!CE198+'4. ГПП-УЗПКТ-СЗСК'!CE45+'4. ГПП-УЗПКТ-СЗСК'!CE46+0-0-0-'4. ГПП-УЗПКТ-СЗСК'!CE45</f>
        <v>1039.8000000000002</v>
      </c>
      <c r="BG384" s="687">
        <f>'4. ГПП-УЗПКТ-СЗСК'!CG194+'4. ГПП-УЗПКТ-СЗСК'!CG196+'4. ГПП-УЗПКТ-СЗСК'!CG197+'4. ГПП-УЗПКТ-СЗСК'!CG198+'4. ГПП-УЗПКТ-СЗСК'!CG45+'4. ГПП-УЗПКТ-СЗСК'!CG46+0-0-0-'4. ГПП-УЗПКТ-СЗСК'!CG45</f>
        <v>0</v>
      </c>
      <c r="BH384" s="687">
        <f t="shared" ref="BH384:BH407" si="624">IFERROR(BG384-BF384,"-")</f>
        <v>-1039.8000000000002</v>
      </c>
      <c r="BI384" s="688">
        <f t="shared" ref="BI384:BI407" si="625">IFERROR(BG384/BF384,"-")</f>
        <v>0</v>
      </c>
      <c r="BJ384" s="687">
        <f t="shared" ref="BJ384:BJ407" si="626">BN384+BR384+BV384</f>
        <v>3457.6</v>
      </c>
      <c r="BK384" s="687">
        <f t="shared" ref="BK384:BK407" si="627">BO384+BS384+BW384</f>
        <v>0</v>
      </c>
      <c r="BL384" s="687">
        <f t="shared" ref="BL384:BL407" si="628">IFERROR(BK384-BJ384,"-")</f>
        <v>-3457.6</v>
      </c>
      <c r="BM384" s="688">
        <f t="shared" ref="BM384:BM407" si="629">IFERROR(BK384/BJ384,"-")</f>
        <v>0</v>
      </c>
      <c r="BN384" s="687">
        <f>'4. ГПП-УЗПКТ-СЗСК'!CQ194+'4. ГПП-УЗПКТ-СЗСК'!CQ196+'4. ГПП-УЗПКТ-СЗСК'!CQ197+'4. ГПП-УЗПКТ-СЗСК'!CQ198+'4. ГПП-УЗПКТ-СЗСК'!CQ45+'4. ГПП-УЗПКТ-СЗСК'!CQ46+0-0-0-'4. ГПП-УЗПКТ-СЗСК'!CQ45</f>
        <v>1163</v>
      </c>
      <c r="BO384" s="687">
        <f>'4. ГПП-УЗПКТ-СЗСК'!CS194+'4. ГПП-УЗПКТ-СЗСК'!CS196+'4. ГПП-УЗПКТ-СЗСК'!CS197+'4. ГПП-УЗПКТ-СЗСК'!CS198+'4. ГПП-УЗПКТ-СЗСК'!CS45+'4. ГПП-УЗПКТ-СЗСК'!CS46+0-0-0-'4. ГПП-УЗПКТ-СЗСК'!CS45</f>
        <v>0</v>
      </c>
      <c r="BP384" s="687">
        <f t="shared" ref="BP384:BP407" si="630">IFERROR(BO384-BN384,"-")</f>
        <v>-1163</v>
      </c>
      <c r="BQ384" s="688">
        <f t="shared" ref="BQ384:BQ407" si="631">IFERROR(BO384/BN384,"-")</f>
        <v>0</v>
      </c>
      <c r="BR384" s="687">
        <f>'4. ГПП-УЗПКТ-СЗСК'!CW194+'4. ГПП-УЗПКТ-СЗСК'!CW196+'4. ГПП-УЗПКТ-СЗСК'!CW197+'4. ГПП-УЗПКТ-СЗСК'!CW198+'4. ГПП-УЗПКТ-СЗСК'!CW45+'4. ГПП-УЗПКТ-СЗСК'!CW46+0-0-0-'4. ГПП-УЗПКТ-СЗСК'!CW45</f>
        <v>1126.7</v>
      </c>
      <c r="BS384" s="687">
        <f>'4. ГПП-УЗПКТ-СЗСК'!CY194+'4. ГПП-УЗПКТ-СЗСК'!CY196+'4. ГПП-УЗПКТ-СЗСК'!CY197+'4. ГПП-УЗПКТ-СЗСК'!CY198+'4. ГПП-УЗПКТ-СЗСК'!CY45+'4. ГПП-УЗПКТ-СЗСК'!CY46+0-0-0-'4. ГПП-УЗПКТ-СЗСК'!CY45</f>
        <v>0</v>
      </c>
      <c r="BT384" s="687">
        <f t="shared" ref="BT384:BT407" si="632">IFERROR(BS384-BR384,"-")</f>
        <v>-1126.7</v>
      </c>
      <c r="BU384" s="688">
        <f t="shared" ref="BU384:BU407" si="633">IFERROR(BS384/BR384,"-")</f>
        <v>0</v>
      </c>
      <c r="BV384" s="687">
        <f>'4. ГПП-УЗПКТ-СЗСК'!DC194+'4. ГПП-УЗПКТ-СЗСК'!DC196+'4. ГПП-УЗПКТ-СЗСК'!DC197+'4. ГПП-УЗПКТ-СЗСК'!DC198+'4. ГПП-УЗПКТ-СЗСК'!DC45+'4. ГПП-УЗПКТ-СЗСК'!DC46+0-0-0-'4. ГПП-УЗПКТ-СЗСК'!DC45</f>
        <v>1167.9000000000001</v>
      </c>
      <c r="BW384" s="687">
        <f>'4. ГПП-УЗПКТ-СЗСК'!DE194+'4. ГПП-УЗПКТ-СЗСК'!DE196+'4. ГПП-УЗПКТ-СЗСК'!DE197+'4. ГПП-УЗПКТ-СЗСК'!DE198+'4. ГПП-УЗПКТ-СЗСК'!DE45+'4. ГПП-УЗПКТ-СЗСК'!DE46+0-0-0-'4. ГПП-УЗПКТ-СЗСК'!DE45</f>
        <v>0</v>
      </c>
      <c r="BX384" s="687">
        <f t="shared" ref="BX384:BX407" si="634">IFERROR(BW384-BV384,"-")</f>
        <v>-1167.9000000000001</v>
      </c>
      <c r="BY384" s="688">
        <f t="shared" ref="BY384:BY407" si="635">IFERROR(BW384/BV384,"-")</f>
        <v>0</v>
      </c>
    </row>
    <row r="385" spans="2:77" ht="36" customHeight="1">
      <c r="B385" s="600" t="s">
        <v>979</v>
      </c>
      <c r="C385" s="499" t="s">
        <v>1809</v>
      </c>
      <c r="D385" s="528"/>
      <c r="E385" s="528"/>
      <c r="F385" s="529"/>
      <c r="G385" s="530" t="s">
        <v>1810</v>
      </c>
      <c r="H385" s="530"/>
      <c r="I385" s="715" t="s">
        <v>1438</v>
      </c>
      <c r="J385" s="687">
        <f t="shared" si="592"/>
        <v>13329.499999999998</v>
      </c>
      <c r="K385" s="687">
        <f t="shared" si="593"/>
        <v>0</v>
      </c>
      <c r="L385" s="687">
        <f t="shared" si="594"/>
        <v>-13329.499999999998</v>
      </c>
      <c r="M385" s="688">
        <f t="shared" si="595"/>
        <v>0</v>
      </c>
      <c r="N385" s="687">
        <f t="shared" si="596"/>
        <v>3539.9999999999995</v>
      </c>
      <c r="O385" s="687">
        <f t="shared" si="597"/>
        <v>0</v>
      </c>
      <c r="P385" s="687">
        <f t="shared" si="598"/>
        <v>-3539.9999999999995</v>
      </c>
      <c r="Q385" s="688">
        <f t="shared" si="599"/>
        <v>0</v>
      </c>
      <c r="R385" s="687">
        <f>'4. ГПП-УЗПКТ-СЗСК'!W194+'4. ГПП-УЗПКТ-СЗСК'!W196+'4. ГПП-УЗПКТ-СЗСК'!W197+'4. ГПП-УЗПКТ-СЗСК'!W198</f>
        <v>1226.8</v>
      </c>
      <c r="S385" s="687">
        <f>'4. ГПП-УЗПКТ-СЗСК'!Y194+'4. ГПП-УЗПКТ-СЗСК'!Y196+'4. ГПП-УЗПКТ-СЗСК'!Y197+'4. ГПП-УЗПКТ-СЗСК'!Y198</f>
        <v>0</v>
      </c>
      <c r="T385" s="687">
        <f t="shared" si="600"/>
        <v>-1226.8</v>
      </c>
      <c r="U385" s="688">
        <f t="shared" si="601"/>
        <v>0</v>
      </c>
      <c r="V385" s="687">
        <f>'4. ГПП-УЗПКТ-СЗСК'!AC194+'4. ГПП-УЗПКТ-СЗСК'!AC196+'4. ГПП-УЗПКТ-СЗСК'!AC197+'4. ГПП-УЗПКТ-СЗСК'!AC198</f>
        <v>1100.5999999999999</v>
      </c>
      <c r="W385" s="687">
        <f>'4. ГПП-УЗПКТ-СЗСК'!AE194+'4. ГПП-УЗПКТ-СЗСК'!AE196+'4. ГПП-УЗПКТ-СЗСК'!AE197+'4. ГПП-УЗПКТ-СЗСК'!AE198</f>
        <v>0</v>
      </c>
      <c r="X385" s="687">
        <f t="shared" si="602"/>
        <v>-1100.5999999999999</v>
      </c>
      <c r="Y385" s="688">
        <f t="shared" si="603"/>
        <v>0</v>
      </c>
      <c r="Z385" s="687">
        <f>'4. ГПП-УЗПКТ-СЗСК'!AI194+'4. ГПП-УЗПКТ-СЗСК'!AI196+'4. ГПП-УЗПКТ-СЗСК'!AI197+'4. ГПП-УЗПКТ-СЗСК'!AI198</f>
        <v>1212.5999999999999</v>
      </c>
      <c r="AA385" s="687">
        <f>'4. ГПП-УЗПКТ-СЗСК'!AK194+'4. ГПП-УЗПКТ-СЗСК'!AK196+'4. ГПП-УЗПКТ-СЗСК'!AK197+'4. ГПП-УЗПКТ-СЗСК'!AK198</f>
        <v>0</v>
      </c>
      <c r="AB385" s="687">
        <f t="shared" si="604"/>
        <v>-1212.5999999999999</v>
      </c>
      <c r="AC385" s="688">
        <f t="shared" si="605"/>
        <v>0</v>
      </c>
      <c r="AD385" s="687">
        <f t="shared" si="606"/>
        <v>3423.2</v>
      </c>
      <c r="AE385" s="687">
        <f t="shared" si="607"/>
        <v>0</v>
      </c>
      <c r="AF385" s="687">
        <f t="shared" si="608"/>
        <v>-3423.2</v>
      </c>
      <c r="AG385" s="688">
        <f t="shared" si="609"/>
        <v>0</v>
      </c>
      <c r="AH385" s="687">
        <f>'4. ГПП-УЗПКТ-СЗСК'!AU194+'4. ГПП-УЗПКТ-СЗСК'!AU196+'4. ГПП-УЗПКТ-СЗСК'!AU197+'4. ГПП-УЗПКТ-СЗСК'!AU198</f>
        <v>1165.6999999999998</v>
      </c>
      <c r="AI385" s="687">
        <f>'4. ГПП-УЗПКТ-СЗСК'!AW194+'4. ГПП-УЗПКТ-СЗСК'!AW196+'4. ГПП-УЗПКТ-СЗСК'!AW197+'4. ГПП-УЗПКТ-СЗСК'!AW198</f>
        <v>0</v>
      </c>
      <c r="AJ385" s="687">
        <f t="shared" si="610"/>
        <v>-1165.6999999999998</v>
      </c>
      <c r="AK385" s="688">
        <f t="shared" si="611"/>
        <v>0</v>
      </c>
      <c r="AL385" s="687">
        <f>'4. ГПП-УЗПКТ-СЗСК'!BA194+'4. ГПП-УЗПКТ-СЗСК'!BA196+'4. ГПП-УЗПКТ-СЗСК'!BA197+'4. ГПП-УЗПКТ-СЗСК'!BA198</f>
        <v>1185.4000000000001</v>
      </c>
      <c r="AM385" s="687">
        <f>'4. ГПП-УЗПКТ-СЗСК'!BC194+'4. ГПП-УЗПКТ-СЗСК'!BC196+'4. ГПП-УЗПКТ-СЗСК'!BC197+'4. ГПП-УЗПКТ-СЗСК'!BC198</f>
        <v>0</v>
      </c>
      <c r="AN385" s="687">
        <f t="shared" si="612"/>
        <v>-1185.4000000000001</v>
      </c>
      <c r="AO385" s="688">
        <f t="shared" si="613"/>
        <v>0</v>
      </c>
      <c r="AP385" s="687">
        <f>'4. ГПП-УЗПКТ-СЗСК'!BG194+'4. ГПП-УЗПКТ-СЗСК'!BG196+'4. ГПП-УЗПКТ-СЗСК'!BG197+'4. ГПП-УЗПКТ-СЗСК'!BG198</f>
        <v>1072.0999999999999</v>
      </c>
      <c r="AQ385" s="687">
        <f>'4. ГПП-УЗПКТ-СЗСК'!BI194+'4. ГПП-УЗПКТ-СЗСК'!BI196+'4. ГПП-УЗПКТ-СЗСК'!BI197+'4. ГПП-УЗПКТ-СЗСК'!BI198</f>
        <v>0</v>
      </c>
      <c r="AR385" s="687">
        <f t="shared" si="614"/>
        <v>-1072.0999999999999</v>
      </c>
      <c r="AS385" s="688">
        <f t="shared" si="615"/>
        <v>0</v>
      </c>
      <c r="AT385" s="687">
        <f t="shared" si="616"/>
        <v>2918.9</v>
      </c>
      <c r="AU385" s="687">
        <f t="shared" si="617"/>
        <v>0</v>
      </c>
      <c r="AV385" s="687">
        <f t="shared" si="618"/>
        <v>-2918.9</v>
      </c>
      <c r="AW385" s="688">
        <f t="shared" si="619"/>
        <v>0</v>
      </c>
      <c r="AX385" s="687">
        <f>'4. ГПП-УЗПКТ-СЗСК'!BS194+'4. ГПП-УЗПКТ-СЗСК'!BS196+'4. ГПП-УЗПКТ-СЗСК'!BS197+'4. ГПП-УЗПКТ-СЗСК'!BS198</f>
        <v>867.2</v>
      </c>
      <c r="AY385" s="687">
        <f>'4. ГПП-УЗПКТ-СЗСК'!BU194+'4. ГПП-УЗПКТ-СЗСК'!BU196+'4. ГПП-УЗПКТ-СЗСК'!BU197+'4. ГПП-УЗПКТ-СЗСК'!BU198</f>
        <v>0</v>
      </c>
      <c r="AZ385" s="687">
        <f t="shared" si="620"/>
        <v>-867.2</v>
      </c>
      <c r="BA385" s="688">
        <f t="shared" si="621"/>
        <v>0</v>
      </c>
      <c r="BB385" s="687">
        <f>'4. ГПП-УЗПКТ-СЗСК'!BY194+'4. ГПП-УЗПКТ-СЗСК'!BY196+'4. ГПП-УЗПКТ-СЗСК'!BY197+'4. ГПП-УЗПКТ-СЗСК'!BY198</f>
        <v>1015.8</v>
      </c>
      <c r="BC385" s="687">
        <f>'4. ГПП-УЗПКТ-СЗСК'!CA194+'4. ГПП-УЗПКТ-СЗСК'!CA196+'4. ГПП-УЗПКТ-СЗСК'!CA197+'4. ГПП-УЗПКТ-СЗСК'!CA198</f>
        <v>0</v>
      </c>
      <c r="BD385" s="687">
        <f t="shared" si="622"/>
        <v>-1015.8</v>
      </c>
      <c r="BE385" s="688">
        <f t="shared" si="623"/>
        <v>0</v>
      </c>
      <c r="BF385" s="687">
        <f>'4. ГПП-УЗПКТ-СЗСК'!CE194+'4. ГПП-УЗПКТ-СЗСК'!CE196+'4. ГПП-УЗПКТ-СЗСК'!CE197+'4. ГПП-УЗПКТ-СЗСК'!CE198</f>
        <v>1035.9000000000001</v>
      </c>
      <c r="BG385" s="687">
        <f>'4. ГПП-УЗПКТ-СЗСК'!CG194+'4. ГПП-УЗПКТ-СЗСК'!CG196+'4. ГПП-УЗПКТ-СЗСК'!CG197+'4. ГПП-УЗПКТ-СЗСК'!CG198</f>
        <v>0</v>
      </c>
      <c r="BH385" s="687">
        <f t="shared" si="624"/>
        <v>-1035.9000000000001</v>
      </c>
      <c r="BI385" s="688">
        <f t="shared" si="625"/>
        <v>0</v>
      </c>
      <c r="BJ385" s="687">
        <f t="shared" si="626"/>
        <v>3447.3999999999996</v>
      </c>
      <c r="BK385" s="687">
        <f t="shared" si="627"/>
        <v>0</v>
      </c>
      <c r="BL385" s="687">
        <f t="shared" si="628"/>
        <v>-3447.3999999999996</v>
      </c>
      <c r="BM385" s="688">
        <f t="shared" si="629"/>
        <v>0</v>
      </c>
      <c r="BN385" s="687">
        <f>'4. ГПП-УЗПКТ-СЗСК'!CQ194+'4. ГПП-УЗПКТ-СЗСК'!CQ196+'4. ГПП-УЗПКТ-СЗСК'!CQ197+'4. ГПП-УЗПКТ-СЗСК'!CQ198</f>
        <v>1159.5999999999999</v>
      </c>
      <c r="BO385" s="687">
        <f>'4. ГПП-УЗПКТ-СЗСК'!CS194+'4. ГПП-УЗПКТ-СЗСК'!CS196+'4. ГПП-УЗПКТ-СЗСК'!CS197+'4. ГПП-УЗПКТ-СЗСК'!CS198</f>
        <v>0</v>
      </c>
      <c r="BP385" s="687">
        <f t="shared" si="630"/>
        <v>-1159.5999999999999</v>
      </c>
      <c r="BQ385" s="688">
        <f t="shared" si="631"/>
        <v>0</v>
      </c>
      <c r="BR385" s="687">
        <f>'4. ГПП-УЗПКТ-СЗСК'!CW194+'4. ГПП-УЗПКТ-СЗСК'!CW196+'4. ГПП-УЗПКТ-СЗСК'!CW197+'4. ГПП-УЗПКТ-СЗСК'!CW198</f>
        <v>1123.3</v>
      </c>
      <c r="BS385" s="687">
        <f>'4. ГПП-УЗПКТ-СЗСК'!CY194+'4. ГПП-УЗПКТ-СЗСК'!CY196+'4. ГПП-УЗПКТ-СЗСК'!CY197+'4. ГПП-УЗПКТ-СЗСК'!CY198</f>
        <v>0</v>
      </c>
      <c r="BT385" s="687">
        <f t="shared" si="632"/>
        <v>-1123.3</v>
      </c>
      <c r="BU385" s="688">
        <f t="shared" si="633"/>
        <v>0</v>
      </c>
      <c r="BV385" s="687">
        <f>'4. ГПП-УЗПКТ-СЗСК'!DC194+'4. ГПП-УЗПКТ-СЗСК'!DC196+'4. ГПП-УЗПКТ-СЗСК'!DC197+'4. ГПП-УЗПКТ-СЗСК'!DC198</f>
        <v>1164.5</v>
      </c>
      <c r="BW385" s="687">
        <f>'4. ГПП-УЗПКТ-СЗСК'!DE194+'4. ГПП-УЗПКТ-СЗСК'!DE196+'4. ГПП-УЗПКТ-СЗСК'!DE197+'4. ГПП-УЗПКТ-СЗСК'!DE198</f>
        <v>0</v>
      </c>
      <c r="BX385" s="687">
        <f t="shared" si="634"/>
        <v>-1164.5</v>
      </c>
      <c r="BY385" s="688">
        <f t="shared" si="635"/>
        <v>0</v>
      </c>
    </row>
    <row r="386" spans="2:77" ht="18.75" customHeight="1">
      <c r="B386" s="600"/>
      <c r="C386" s="509" t="s">
        <v>1690</v>
      </c>
      <c r="D386" s="528"/>
      <c r="E386" s="528"/>
      <c r="F386" s="529"/>
      <c r="G386" s="530" t="s">
        <v>1811</v>
      </c>
      <c r="H386" s="530"/>
      <c r="I386" s="715" t="s">
        <v>1438</v>
      </c>
      <c r="J386" s="687">
        <f t="shared" si="592"/>
        <v>13329.499999999998</v>
      </c>
      <c r="K386" s="687">
        <f t="shared" si="593"/>
        <v>0</v>
      </c>
      <c r="L386" s="687">
        <f t="shared" si="594"/>
        <v>-13329.499999999998</v>
      </c>
      <c r="M386" s="688">
        <f t="shared" si="595"/>
        <v>0</v>
      </c>
      <c r="N386" s="687">
        <f t="shared" si="596"/>
        <v>3539.9999999999995</v>
      </c>
      <c r="O386" s="687">
        <f t="shared" si="597"/>
        <v>0</v>
      </c>
      <c r="P386" s="687">
        <f t="shared" si="598"/>
        <v>-3539.9999999999995</v>
      </c>
      <c r="Q386" s="688">
        <f t="shared" si="599"/>
        <v>0</v>
      </c>
      <c r="R386" s="687">
        <f>'4. ГПП-УЗПКТ-СЗСК'!W194+'4. ГПП-УЗПКТ-СЗСК'!W196</f>
        <v>1226.8</v>
      </c>
      <c r="S386" s="687">
        <f>'4. ГПП-УЗПКТ-СЗСК'!Y194+'4. ГПП-УЗПКТ-СЗСК'!Y196</f>
        <v>0</v>
      </c>
      <c r="T386" s="687">
        <f t="shared" si="600"/>
        <v>-1226.8</v>
      </c>
      <c r="U386" s="688">
        <f t="shared" si="601"/>
        <v>0</v>
      </c>
      <c r="V386" s="687">
        <f>'4. ГПП-УЗПКТ-СЗСК'!AC194+'4. ГПП-УЗПКТ-СЗСК'!AC196</f>
        <v>1100.5999999999999</v>
      </c>
      <c r="W386" s="687">
        <f>'4. ГПП-УЗПКТ-СЗСК'!AE194+'4. ГПП-УЗПКТ-СЗСК'!AE196</f>
        <v>0</v>
      </c>
      <c r="X386" s="687">
        <f t="shared" si="602"/>
        <v>-1100.5999999999999</v>
      </c>
      <c r="Y386" s="688">
        <f t="shared" si="603"/>
        <v>0</v>
      </c>
      <c r="Z386" s="687">
        <f>'4. ГПП-УЗПКТ-СЗСК'!AI194+'4. ГПП-УЗПКТ-СЗСК'!AI196</f>
        <v>1212.5999999999999</v>
      </c>
      <c r="AA386" s="687">
        <f>'4. ГПП-УЗПКТ-СЗСК'!AK194+'4. ГПП-УЗПКТ-СЗСК'!AK196</f>
        <v>0</v>
      </c>
      <c r="AB386" s="687">
        <f t="shared" si="604"/>
        <v>-1212.5999999999999</v>
      </c>
      <c r="AC386" s="688">
        <f t="shared" si="605"/>
        <v>0</v>
      </c>
      <c r="AD386" s="687">
        <f t="shared" si="606"/>
        <v>3423.2</v>
      </c>
      <c r="AE386" s="687">
        <f t="shared" si="607"/>
        <v>0</v>
      </c>
      <c r="AF386" s="687">
        <f t="shared" si="608"/>
        <v>-3423.2</v>
      </c>
      <c r="AG386" s="688">
        <f t="shared" si="609"/>
        <v>0</v>
      </c>
      <c r="AH386" s="687">
        <f>'4. ГПП-УЗПКТ-СЗСК'!AU194+'4. ГПП-УЗПКТ-СЗСК'!AU196</f>
        <v>1165.6999999999998</v>
      </c>
      <c r="AI386" s="687">
        <f>'4. ГПП-УЗПКТ-СЗСК'!AW194+'4. ГПП-УЗПКТ-СЗСК'!AW196</f>
        <v>0</v>
      </c>
      <c r="AJ386" s="687">
        <f t="shared" si="610"/>
        <v>-1165.6999999999998</v>
      </c>
      <c r="AK386" s="688">
        <f t="shared" si="611"/>
        <v>0</v>
      </c>
      <c r="AL386" s="687">
        <f>'4. ГПП-УЗПКТ-СЗСК'!BA194+'4. ГПП-УЗПКТ-СЗСК'!BA196</f>
        <v>1185.4000000000001</v>
      </c>
      <c r="AM386" s="687">
        <f>'4. ГПП-УЗПКТ-СЗСК'!BC194+'4. ГПП-УЗПКТ-СЗСК'!BC196</f>
        <v>0</v>
      </c>
      <c r="AN386" s="687">
        <f t="shared" si="612"/>
        <v>-1185.4000000000001</v>
      </c>
      <c r="AO386" s="688">
        <f t="shared" si="613"/>
        <v>0</v>
      </c>
      <c r="AP386" s="687">
        <f>'4. ГПП-УЗПКТ-СЗСК'!BG194+'4. ГПП-УЗПКТ-СЗСК'!BG196</f>
        <v>1072.0999999999999</v>
      </c>
      <c r="AQ386" s="687">
        <f>'4. ГПП-УЗПКТ-СЗСК'!BI194+'4. ГПП-УЗПКТ-СЗСК'!BI196</f>
        <v>0</v>
      </c>
      <c r="AR386" s="687">
        <f t="shared" si="614"/>
        <v>-1072.0999999999999</v>
      </c>
      <c r="AS386" s="688">
        <f t="shared" si="615"/>
        <v>0</v>
      </c>
      <c r="AT386" s="687">
        <f t="shared" si="616"/>
        <v>2918.9</v>
      </c>
      <c r="AU386" s="687">
        <f t="shared" si="617"/>
        <v>0</v>
      </c>
      <c r="AV386" s="687">
        <f t="shared" si="618"/>
        <v>-2918.9</v>
      </c>
      <c r="AW386" s="688">
        <f t="shared" si="619"/>
        <v>0</v>
      </c>
      <c r="AX386" s="687">
        <f>'4. ГПП-УЗПКТ-СЗСК'!BS194+'4. ГПП-УЗПКТ-СЗСК'!BS196</f>
        <v>867.2</v>
      </c>
      <c r="AY386" s="687">
        <f>'4. ГПП-УЗПКТ-СЗСК'!BU194+'4. ГПП-УЗПКТ-СЗСК'!BU196</f>
        <v>0</v>
      </c>
      <c r="AZ386" s="687">
        <f t="shared" si="620"/>
        <v>-867.2</v>
      </c>
      <c r="BA386" s="688">
        <f t="shared" si="621"/>
        <v>0</v>
      </c>
      <c r="BB386" s="687">
        <f>'4. ГПП-УЗПКТ-СЗСК'!BY194+'4. ГПП-УЗПКТ-СЗСК'!BY196</f>
        <v>1015.8</v>
      </c>
      <c r="BC386" s="687">
        <f>'4. ГПП-УЗПКТ-СЗСК'!CA194+'4. ГПП-УЗПКТ-СЗСК'!CA196</f>
        <v>0</v>
      </c>
      <c r="BD386" s="687">
        <f t="shared" si="622"/>
        <v>-1015.8</v>
      </c>
      <c r="BE386" s="688">
        <f t="shared" si="623"/>
        <v>0</v>
      </c>
      <c r="BF386" s="687">
        <f>'4. ГПП-УЗПКТ-СЗСК'!CE194+'4. ГПП-УЗПКТ-СЗСК'!CE196</f>
        <v>1035.9000000000001</v>
      </c>
      <c r="BG386" s="687">
        <f>'4. ГПП-УЗПКТ-СЗСК'!CG194+'4. ГПП-УЗПКТ-СЗСК'!CG196</f>
        <v>0</v>
      </c>
      <c r="BH386" s="687">
        <f t="shared" si="624"/>
        <v>-1035.9000000000001</v>
      </c>
      <c r="BI386" s="688">
        <f t="shared" si="625"/>
        <v>0</v>
      </c>
      <c r="BJ386" s="687">
        <f t="shared" si="626"/>
        <v>3447.3999999999996</v>
      </c>
      <c r="BK386" s="687">
        <f t="shared" si="627"/>
        <v>0</v>
      </c>
      <c r="BL386" s="687">
        <f t="shared" si="628"/>
        <v>-3447.3999999999996</v>
      </c>
      <c r="BM386" s="688">
        <f t="shared" si="629"/>
        <v>0</v>
      </c>
      <c r="BN386" s="687">
        <f>'4. ГПП-УЗПКТ-СЗСК'!CQ194+'4. ГПП-УЗПКТ-СЗСК'!CQ196</f>
        <v>1159.5999999999999</v>
      </c>
      <c r="BO386" s="687">
        <f>'4. ГПП-УЗПКТ-СЗСК'!CS194+'4. ГПП-УЗПКТ-СЗСК'!CS196</f>
        <v>0</v>
      </c>
      <c r="BP386" s="687">
        <f t="shared" si="630"/>
        <v>-1159.5999999999999</v>
      </c>
      <c r="BQ386" s="688">
        <f t="shared" si="631"/>
        <v>0</v>
      </c>
      <c r="BR386" s="687">
        <f>'4. ГПП-УЗПКТ-СЗСК'!CW194+'4. ГПП-УЗПКТ-СЗСК'!CW196</f>
        <v>1123.3</v>
      </c>
      <c r="BS386" s="687">
        <f>'4. ГПП-УЗПКТ-СЗСК'!CY194+'4. ГПП-УЗПКТ-СЗСК'!CY196</f>
        <v>0</v>
      </c>
      <c r="BT386" s="687">
        <f t="shared" si="632"/>
        <v>-1123.3</v>
      </c>
      <c r="BU386" s="688">
        <f t="shared" si="633"/>
        <v>0</v>
      </c>
      <c r="BV386" s="687">
        <f>'4. ГПП-УЗПКТ-СЗСК'!DC194+'4. ГПП-УЗПКТ-СЗСК'!DC196</f>
        <v>1164.5</v>
      </c>
      <c r="BW386" s="687">
        <f>'4. ГПП-УЗПКТ-СЗСК'!DE194+'4. ГПП-УЗПКТ-СЗСК'!DE196</f>
        <v>0</v>
      </c>
      <c r="BX386" s="687">
        <f t="shared" si="634"/>
        <v>-1164.5</v>
      </c>
      <c r="BY386" s="688">
        <f t="shared" si="635"/>
        <v>0</v>
      </c>
    </row>
    <row r="387" spans="2:77" ht="18.75" customHeight="1">
      <c r="B387" s="600"/>
      <c r="C387" s="510" t="s">
        <v>1812</v>
      </c>
      <c r="D387" s="528"/>
      <c r="E387" s="528"/>
      <c r="F387" s="529"/>
      <c r="G387" s="530" t="s">
        <v>1813</v>
      </c>
      <c r="H387" s="530"/>
      <c r="I387" s="715" t="s">
        <v>1438</v>
      </c>
      <c r="J387" s="687">
        <f t="shared" si="592"/>
        <v>9811.5</v>
      </c>
      <c r="K387" s="687">
        <f t="shared" si="593"/>
        <v>0</v>
      </c>
      <c r="L387" s="687">
        <f t="shared" si="594"/>
        <v>-9811.5</v>
      </c>
      <c r="M387" s="688">
        <f t="shared" si="595"/>
        <v>0</v>
      </c>
      <c r="N387" s="687">
        <f t="shared" si="596"/>
        <v>2632.7999999999997</v>
      </c>
      <c r="O387" s="687">
        <f t="shared" si="597"/>
        <v>0</v>
      </c>
      <c r="P387" s="687">
        <f t="shared" si="598"/>
        <v>-2632.7999999999997</v>
      </c>
      <c r="Q387" s="688">
        <f t="shared" si="599"/>
        <v>0</v>
      </c>
      <c r="R387" s="687">
        <f>'4. ГПП-УЗПКТ-СЗСК'!W194</f>
        <v>914.3</v>
      </c>
      <c r="S387" s="687">
        <f>'4. ГПП-УЗПКТ-СЗСК'!Y194</f>
        <v>0</v>
      </c>
      <c r="T387" s="687">
        <f t="shared" si="600"/>
        <v>-914.3</v>
      </c>
      <c r="U387" s="688">
        <f t="shared" si="601"/>
        <v>0</v>
      </c>
      <c r="V387" s="687">
        <f>'4. ГПП-УЗПКТ-СЗСК'!AC194</f>
        <v>818.4</v>
      </c>
      <c r="W387" s="687">
        <f>'4. ГПП-УЗПКТ-СЗСК'!AE194</f>
        <v>0</v>
      </c>
      <c r="X387" s="687">
        <f t="shared" si="602"/>
        <v>-818.4</v>
      </c>
      <c r="Y387" s="688">
        <f t="shared" si="603"/>
        <v>0</v>
      </c>
      <c r="Z387" s="687">
        <f>'4. ГПП-УЗПКТ-СЗСК'!AI194</f>
        <v>900.1</v>
      </c>
      <c r="AA387" s="687">
        <f>'4. ГПП-УЗПКТ-СЗСК'!AK194</f>
        <v>0</v>
      </c>
      <c r="AB387" s="687">
        <f t="shared" si="604"/>
        <v>-900.1</v>
      </c>
      <c r="AC387" s="688">
        <f t="shared" si="605"/>
        <v>0</v>
      </c>
      <c r="AD387" s="687">
        <f t="shared" si="606"/>
        <v>2516</v>
      </c>
      <c r="AE387" s="687">
        <f t="shared" si="607"/>
        <v>0</v>
      </c>
      <c r="AF387" s="687">
        <f t="shared" si="608"/>
        <v>-2516</v>
      </c>
      <c r="AG387" s="688">
        <f t="shared" si="609"/>
        <v>0</v>
      </c>
      <c r="AH387" s="687">
        <f>'4. ГПП-УЗПКТ-СЗСК'!AU194</f>
        <v>863.3</v>
      </c>
      <c r="AI387" s="687">
        <f>'4. ГПП-УЗПКТ-СЗСК'!AW194</f>
        <v>0</v>
      </c>
      <c r="AJ387" s="687">
        <f t="shared" si="610"/>
        <v>-863.3</v>
      </c>
      <c r="AK387" s="688">
        <f t="shared" si="611"/>
        <v>0</v>
      </c>
      <c r="AL387" s="687">
        <f>'4. ГПП-УЗПКТ-СЗСК'!BA194</f>
        <v>872.9</v>
      </c>
      <c r="AM387" s="687">
        <f>'4. ГПП-УЗПКТ-СЗСК'!BC194</f>
        <v>0</v>
      </c>
      <c r="AN387" s="687">
        <f t="shared" si="612"/>
        <v>-872.9</v>
      </c>
      <c r="AO387" s="688">
        <f t="shared" si="613"/>
        <v>0</v>
      </c>
      <c r="AP387" s="687">
        <f>'4. ГПП-УЗПКТ-СЗСК'!BG194</f>
        <v>779.8</v>
      </c>
      <c r="AQ387" s="687">
        <f>'4. ГПП-УЗПКТ-СЗСК'!BI194</f>
        <v>0</v>
      </c>
      <c r="AR387" s="687">
        <f t="shared" si="614"/>
        <v>-779.8</v>
      </c>
      <c r="AS387" s="688">
        <f t="shared" si="615"/>
        <v>0</v>
      </c>
      <c r="AT387" s="687">
        <f t="shared" si="616"/>
        <v>2142.6999999999998</v>
      </c>
      <c r="AU387" s="687">
        <f t="shared" si="617"/>
        <v>0</v>
      </c>
      <c r="AV387" s="687">
        <f t="shared" si="618"/>
        <v>-2142.6999999999998</v>
      </c>
      <c r="AW387" s="688">
        <f t="shared" si="619"/>
        <v>0</v>
      </c>
      <c r="AX387" s="687">
        <f>'4. ГПП-УЗПКТ-СЗСК'!BS194</f>
        <v>705.9</v>
      </c>
      <c r="AY387" s="687">
        <f>'4. ГПП-УЗПКТ-СЗСК'!BU194</f>
        <v>0</v>
      </c>
      <c r="AZ387" s="687">
        <f t="shared" si="620"/>
        <v>-705.9</v>
      </c>
      <c r="BA387" s="688">
        <f t="shared" si="621"/>
        <v>0</v>
      </c>
      <c r="BB387" s="687">
        <f>'4. ГПП-УЗПКТ-СЗСК'!BY194</f>
        <v>703.3</v>
      </c>
      <c r="BC387" s="687">
        <f>'4. ГПП-УЗПКТ-СЗСК'!CA194</f>
        <v>0</v>
      </c>
      <c r="BD387" s="687">
        <f t="shared" si="622"/>
        <v>-703.3</v>
      </c>
      <c r="BE387" s="688">
        <f t="shared" si="623"/>
        <v>0</v>
      </c>
      <c r="BF387" s="687">
        <f>'4. ГПП-УЗПКТ-СЗСК'!CE194</f>
        <v>733.5</v>
      </c>
      <c r="BG387" s="687">
        <f>'4. ГПП-УЗПКТ-СЗСК'!CG194</f>
        <v>0</v>
      </c>
      <c r="BH387" s="687">
        <f t="shared" si="624"/>
        <v>-733.5</v>
      </c>
      <c r="BI387" s="688">
        <f t="shared" si="625"/>
        <v>0</v>
      </c>
      <c r="BJ387" s="687">
        <f t="shared" si="626"/>
        <v>2520</v>
      </c>
      <c r="BK387" s="687">
        <f t="shared" si="627"/>
        <v>0</v>
      </c>
      <c r="BL387" s="687">
        <f t="shared" si="628"/>
        <v>-2520</v>
      </c>
      <c r="BM387" s="688">
        <f t="shared" si="629"/>
        <v>0</v>
      </c>
      <c r="BN387" s="687">
        <f>'4. ГПП-УЗПКТ-СЗСК'!CQ194</f>
        <v>847.1</v>
      </c>
      <c r="BO387" s="687">
        <f>'4. ГПП-УЗПКТ-СЗСК'!CS194</f>
        <v>0</v>
      </c>
      <c r="BP387" s="687">
        <f t="shared" si="630"/>
        <v>-847.1</v>
      </c>
      <c r="BQ387" s="688">
        <f t="shared" si="631"/>
        <v>0</v>
      </c>
      <c r="BR387" s="687">
        <f>'4. ГПП-УЗПКТ-СЗСК'!CW194</f>
        <v>820.9</v>
      </c>
      <c r="BS387" s="687">
        <f>'4. ГПП-УЗПКТ-СЗСК'!CY194</f>
        <v>0</v>
      </c>
      <c r="BT387" s="687">
        <f t="shared" si="632"/>
        <v>-820.9</v>
      </c>
      <c r="BU387" s="688">
        <f t="shared" si="633"/>
        <v>0</v>
      </c>
      <c r="BV387" s="687">
        <f>'4. ГПП-УЗПКТ-СЗСК'!DC194</f>
        <v>852</v>
      </c>
      <c r="BW387" s="687">
        <f>'4. ГПП-УЗПКТ-СЗСК'!DE194</f>
        <v>0</v>
      </c>
      <c r="BX387" s="687">
        <f t="shared" si="634"/>
        <v>-852</v>
      </c>
      <c r="BY387" s="688">
        <f t="shared" si="635"/>
        <v>0</v>
      </c>
    </row>
    <row r="388" spans="2:77" ht="18.75" customHeight="1">
      <c r="B388" s="600"/>
      <c r="C388" s="511" t="s">
        <v>207</v>
      </c>
      <c r="D388" s="528"/>
      <c r="E388" s="528"/>
      <c r="F388" s="529"/>
      <c r="G388" s="530" t="s">
        <v>1814</v>
      </c>
      <c r="H388" s="530"/>
      <c r="I388" s="522" t="s">
        <v>1438</v>
      </c>
      <c r="J388" s="687">
        <f t="shared" si="592"/>
        <v>589.90000000000009</v>
      </c>
      <c r="K388" s="687">
        <f t="shared" si="593"/>
        <v>0</v>
      </c>
      <c r="L388" s="687">
        <f t="shared" si="594"/>
        <v>-589.90000000000009</v>
      </c>
      <c r="M388" s="688">
        <f t="shared" si="595"/>
        <v>0</v>
      </c>
      <c r="N388" s="687">
        <f t="shared" si="596"/>
        <v>157.10000000000002</v>
      </c>
      <c r="O388" s="687">
        <f t="shared" si="597"/>
        <v>0</v>
      </c>
      <c r="P388" s="687">
        <f t="shared" si="598"/>
        <v>-157.10000000000002</v>
      </c>
      <c r="Q388" s="688">
        <f t="shared" si="599"/>
        <v>0</v>
      </c>
      <c r="R388" s="687">
        <f>'4. ГПП-УЗПКТ-СЗСК'!W195</f>
        <v>54.6</v>
      </c>
      <c r="S388" s="687">
        <f>'4. ГПП-УЗПКТ-СЗСК'!Y195</f>
        <v>0</v>
      </c>
      <c r="T388" s="687">
        <f t="shared" si="600"/>
        <v>-54.6</v>
      </c>
      <c r="U388" s="688">
        <f t="shared" si="601"/>
        <v>0</v>
      </c>
      <c r="V388" s="687">
        <f>'4. ГПП-УЗПКТ-СЗСК'!AC195</f>
        <v>48.8</v>
      </c>
      <c r="W388" s="687">
        <f>'4. ГПП-УЗПКТ-СЗСК'!AE195</f>
        <v>0</v>
      </c>
      <c r="X388" s="687">
        <f t="shared" si="602"/>
        <v>-48.8</v>
      </c>
      <c r="Y388" s="688">
        <f t="shared" si="603"/>
        <v>0</v>
      </c>
      <c r="Z388" s="687">
        <f>'4. ГПП-УЗПКТ-СЗСК'!AI195</f>
        <v>53.7</v>
      </c>
      <c r="AA388" s="687">
        <f>'4. ГПП-УЗПКТ-СЗСК'!AK195</f>
        <v>0</v>
      </c>
      <c r="AB388" s="687">
        <f t="shared" si="604"/>
        <v>-53.7</v>
      </c>
      <c r="AC388" s="688">
        <f t="shared" si="605"/>
        <v>0</v>
      </c>
      <c r="AD388" s="687">
        <f t="shared" si="606"/>
        <v>147.30000000000001</v>
      </c>
      <c r="AE388" s="687">
        <f t="shared" si="607"/>
        <v>0</v>
      </c>
      <c r="AF388" s="687">
        <f t="shared" si="608"/>
        <v>-147.30000000000001</v>
      </c>
      <c r="AG388" s="688">
        <f t="shared" si="609"/>
        <v>0</v>
      </c>
      <c r="AH388" s="687">
        <f>'4. ГПП-УЗПКТ-СЗСК'!AU195</f>
        <v>50.2</v>
      </c>
      <c r="AI388" s="687">
        <f>'4. ГПП-УЗПКТ-СЗСК'!AW195</f>
        <v>0</v>
      </c>
      <c r="AJ388" s="687">
        <f t="shared" si="610"/>
        <v>-50.2</v>
      </c>
      <c r="AK388" s="688">
        <f t="shared" si="611"/>
        <v>0</v>
      </c>
      <c r="AL388" s="687">
        <f>'4. ГПП-УЗПКТ-СЗСК'!BA195</f>
        <v>50.2</v>
      </c>
      <c r="AM388" s="687">
        <f>'4. ГПП-УЗПКТ-СЗСК'!BC195</f>
        <v>0</v>
      </c>
      <c r="AN388" s="687">
        <f t="shared" si="612"/>
        <v>-50.2</v>
      </c>
      <c r="AO388" s="688">
        <f t="shared" si="613"/>
        <v>0</v>
      </c>
      <c r="AP388" s="687">
        <f>'4. ГПП-УЗПКТ-СЗСК'!BG195</f>
        <v>46.9</v>
      </c>
      <c r="AQ388" s="687">
        <f>'4. ГПП-УЗПКТ-СЗСК'!BI195</f>
        <v>0</v>
      </c>
      <c r="AR388" s="687">
        <f t="shared" si="614"/>
        <v>-46.9</v>
      </c>
      <c r="AS388" s="688">
        <f t="shared" si="615"/>
        <v>0</v>
      </c>
      <c r="AT388" s="687">
        <f t="shared" si="616"/>
        <v>131.80000000000001</v>
      </c>
      <c r="AU388" s="687">
        <f t="shared" si="617"/>
        <v>0</v>
      </c>
      <c r="AV388" s="687">
        <f t="shared" si="618"/>
        <v>-131.80000000000001</v>
      </c>
      <c r="AW388" s="688">
        <f t="shared" si="619"/>
        <v>0</v>
      </c>
      <c r="AX388" s="687">
        <f>'4. ГПП-УЗПКТ-СЗСК'!BS195</f>
        <v>37.299999999999997</v>
      </c>
      <c r="AY388" s="687">
        <f>'4. ГПП-УЗПКТ-СЗСК'!BU195</f>
        <v>0</v>
      </c>
      <c r="AZ388" s="687">
        <f t="shared" si="620"/>
        <v>-37.299999999999997</v>
      </c>
      <c r="BA388" s="688">
        <f t="shared" si="621"/>
        <v>0</v>
      </c>
      <c r="BB388" s="687">
        <f>'4. ГПП-УЗПКТ-СЗСК'!BY195</f>
        <v>47.2</v>
      </c>
      <c r="BC388" s="687">
        <f>'4. ГПП-УЗПКТ-СЗСК'!CA195</f>
        <v>0</v>
      </c>
      <c r="BD388" s="687">
        <f t="shared" si="622"/>
        <v>-47.2</v>
      </c>
      <c r="BE388" s="688">
        <f t="shared" si="623"/>
        <v>0</v>
      </c>
      <c r="BF388" s="687">
        <f>'4. ГПП-УЗПКТ-СЗСК'!CE195</f>
        <v>47.3</v>
      </c>
      <c r="BG388" s="687">
        <f>'4. ГПП-УЗПКТ-СЗСК'!CG195</f>
        <v>0</v>
      </c>
      <c r="BH388" s="687">
        <f t="shared" si="624"/>
        <v>-47.3</v>
      </c>
      <c r="BI388" s="688">
        <f t="shared" si="625"/>
        <v>0</v>
      </c>
      <c r="BJ388" s="687">
        <f t="shared" si="626"/>
        <v>153.70000000000002</v>
      </c>
      <c r="BK388" s="687">
        <f t="shared" si="627"/>
        <v>0</v>
      </c>
      <c r="BL388" s="687">
        <f t="shared" si="628"/>
        <v>-153.70000000000002</v>
      </c>
      <c r="BM388" s="688">
        <f t="shared" si="629"/>
        <v>0</v>
      </c>
      <c r="BN388" s="687">
        <f>'4. ГПП-УЗПКТ-СЗСК'!CQ195</f>
        <v>52.2</v>
      </c>
      <c r="BO388" s="687">
        <f>'4. ГПП-УЗПКТ-СЗСК'!CS195</f>
        <v>0</v>
      </c>
      <c r="BP388" s="687">
        <f t="shared" si="630"/>
        <v>-52.2</v>
      </c>
      <c r="BQ388" s="688">
        <f t="shared" si="631"/>
        <v>0</v>
      </c>
      <c r="BR388" s="687">
        <f>'4. ГПП-УЗПКТ-СЗСК'!CW195</f>
        <v>50.1</v>
      </c>
      <c r="BS388" s="687">
        <f>'4. ГПП-УЗПКТ-СЗСК'!CY195</f>
        <v>0</v>
      </c>
      <c r="BT388" s="687">
        <f t="shared" si="632"/>
        <v>-50.1</v>
      </c>
      <c r="BU388" s="688">
        <f t="shared" si="633"/>
        <v>0</v>
      </c>
      <c r="BV388" s="687">
        <f>'4. ГПП-УЗПКТ-СЗСК'!DC195</f>
        <v>51.4</v>
      </c>
      <c r="BW388" s="687">
        <f>'4. ГПП-УЗПКТ-СЗСК'!DE195</f>
        <v>0</v>
      </c>
      <c r="BX388" s="687">
        <f t="shared" si="634"/>
        <v>-51.4</v>
      </c>
      <c r="BY388" s="688">
        <f t="shared" si="635"/>
        <v>0</v>
      </c>
    </row>
    <row r="389" spans="2:77" ht="18.75" customHeight="1">
      <c r="B389" s="600"/>
      <c r="C389" s="510" t="s">
        <v>1815</v>
      </c>
      <c r="D389" s="528"/>
      <c r="E389" s="528"/>
      <c r="F389" s="529"/>
      <c r="G389" s="530" t="s">
        <v>1816</v>
      </c>
      <c r="H389" s="530"/>
      <c r="I389" s="522" t="s">
        <v>1438</v>
      </c>
      <c r="J389" s="687">
        <f t="shared" si="592"/>
        <v>3518.0000000000005</v>
      </c>
      <c r="K389" s="687">
        <f t="shared" si="593"/>
        <v>0</v>
      </c>
      <c r="L389" s="687">
        <f t="shared" si="594"/>
        <v>-3518.0000000000005</v>
      </c>
      <c r="M389" s="688">
        <f t="shared" si="595"/>
        <v>0</v>
      </c>
      <c r="N389" s="687">
        <f t="shared" si="596"/>
        <v>907.2</v>
      </c>
      <c r="O389" s="687">
        <f t="shared" si="597"/>
        <v>0</v>
      </c>
      <c r="P389" s="687">
        <f t="shared" si="598"/>
        <v>-907.2</v>
      </c>
      <c r="Q389" s="688">
        <f t="shared" si="599"/>
        <v>0</v>
      </c>
      <c r="R389" s="687">
        <f>'4. ГПП-УЗПКТ-СЗСК'!W196</f>
        <v>312.5</v>
      </c>
      <c r="S389" s="687">
        <f>'4. ГПП-УЗПКТ-СЗСК'!Y196</f>
        <v>0</v>
      </c>
      <c r="T389" s="687">
        <f t="shared" si="600"/>
        <v>-312.5</v>
      </c>
      <c r="U389" s="688">
        <f t="shared" si="601"/>
        <v>0</v>
      </c>
      <c r="V389" s="687">
        <f>'4. ГПП-УЗПКТ-СЗСК'!AC196</f>
        <v>282.2</v>
      </c>
      <c r="W389" s="687">
        <f>'4. ГПП-УЗПКТ-СЗСК'!AE196</f>
        <v>0</v>
      </c>
      <c r="X389" s="687">
        <f t="shared" si="602"/>
        <v>-282.2</v>
      </c>
      <c r="Y389" s="688">
        <f t="shared" si="603"/>
        <v>0</v>
      </c>
      <c r="Z389" s="687">
        <f>'4. ГПП-УЗПКТ-СЗСК'!AI196</f>
        <v>312.5</v>
      </c>
      <c r="AA389" s="687">
        <f>'4. ГПП-УЗПКТ-СЗСК'!AK196</f>
        <v>0</v>
      </c>
      <c r="AB389" s="687">
        <f t="shared" si="604"/>
        <v>-312.5</v>
      </c>
      <c r="AC389" s="688">
        <f t="shared" si="605"/>
        <v>0</v>
      </c>
      <c r="AD389" s="687">
        <f t="shared" si="606"/>
        <v>907.2</v>
      </c>
      <c r="AE389" s="687">
        <f t="shared" si="607"/>
        <v>0</v>
      </c>
      <c r="AF389" s="687">
        <f t="shared" si="608"/>
        <v>-907.2</v>
      </c>
      <c r="AG389" s="688">
        <f t="shared" si="609"/>
        <v>0</v>
      </c>
      <c r="AH389" s="687">
        <f>'4. ГПП-УЗПКТ-СЗСК'!AU196</f>
        <v>302.39999999999998</v>
      </c>
      <c r="AI389" s="687">
        <f>'4. ГПП-УЗПКТ-СЗСК'!AW196</f>
        <v>0</v>
      </c>
      <c r="AJ389" s="687">
        <f t="shared" si="610"/>
        <v>-302.39999999999998</v>
      </c>
      <c r="AK389" s="688">
        <f t="shared" si="611"/>
        <v>0</v>
      </c>
      <c r="AL389" s="687">
        <f>'4. ГПП-УЗПКТ-СЗСК'!BA196</f>
        <v>312.5</v>
      </c>
      <c r="AM389" s="687">
        <f>'4. ГПП-УЗПКТ-СЗСК'!BC196</f>
        <v>0</v>
      </c>
      <c r="AN389" s="687">
        <f t="shared" si="612"/>
        <v>-312.5</v>
      </c>
      <c r="AO389" s="688">
        <f t="shared" si="613"/>
        <v>0</v>
      </c>
      <c r="AP389" s="687">
        <f>'4. ГПП-УЗПКТ-СЗСК'!BG196</f>
        <v>292.3</v>
      </c>
      <c r="AQ389" s="687">
        <f>'4. ГПП-УЗПКТ-СЗСК'!BI196</f>
        <v>0</v>
      </c>
      <c r="AR389" s="687">
        <f t="shared" si="614"/>
        <v>-292.3</v>
      </c>
      <c r="AS389" s="688">
        <f t="shared" si="615"/>
        <v>0</v>
      </c>
      <c r="AT389" s="687">
        <f t="shared" si="616"/>
        <v>776.2</v>
      </c>
      <c r="AU389" s="687">
        <f t="shared" si="617"/>
        <v>0</v>
      </c>
      <c r="AV389" s="687">
        <f t="shared" si="618"/>
        <v>-776.2</v>
      </c>
      <c r="AW389" s="688">
        <f t="shared" si="619"/>
        <v>0</v>
      </c>
      <c r="AX389" s="687">
        <f>'4. ГПП-УЗПКТ-СЗСК'!BS196</f>
        <v>161.30000000000001</v>
      </c>
      <c r="AY389" s="687">
        <f>'4. ГПП-УЗПКТ-СЗСК'!BU196</f>
        <v>0</v>
      </c>
      <c r="AZ389" s="687">
        <f t="shared" si="620"/>
        <v>-161.30000000000001</v>
      </c>
      <c r="BA389" s="688">
        <f t="shared" si="621"/>
        <v>0</v>
      </c>
      <c r="BB389" s="687">
        <f>'4. ГПП-УЗПКТ-СЗСК'!BY196</f>
        <v>312.5</v>
      </c>
      <c r="BC389" s="687">
        <f>'4. ГПП-УЗПКТ-СЗСК'!CA196</f>
        <v>0</v>
      </c>
      <c r="BD389" s="687">
        <f t="shared" si="622"/>
        <v>-312.5</v>
      </c>
      <c r="BE389" s="688">
        <f t="shared" si="623"/>
        <v>0</v>
      </c>
      <c r="BF389" s="687">
        <f>'4. ГПП-УЗПКТ-СЗСК'!CE196</f>
        <v>302.39999999999998</v>
      </c>
      <c r="BG389" s="687">
        <f>'4. ГПП-УЗПКТ-СЗСК'!CG196</f>
        <v>0</v>
      </c>
      <c r="BH389" s="687">
        <f t="shared" si="624"/>
        <v>-302.39999999999998</v>
      </c>
      <c r="BI389" s="688">
        <f t="shared" si="625"/>
        <v>0</v>
      </c>
      <c r="BJ389" s="687">
        <f t="shared" si="626"/>
        <v>927.4</v>
      </c>
      <c r="BK389" s="687">
        <f t="shared" si="627"/>
        <v>0</v>
      </c>
      <c r="BL389" s="687">
        <f t="shared" si="628"/>
        <v>-927.4</v>
      </c>
      <c r="BM389" s="688">
        <f t="shared" si="629"/>
        <v>0</v>
      </c>
      <c r="BN389" s="687">
        <f>'4. ГПП-УЗПКТ-СЗСК'!CQ196</f>
        <v>312.5</v>
      </c>
      <c r="BO389" s="687">
        <f>'4. ГПП-УЗПКТ-СЗСК'!CS196</f>
        <v>0</v>
      </c>
      <c r="BP389" s="687">
        <f t="shared" si="630"/>
        <v>-312.5</v>
      </c>
      <c r="BQ389" s="688">
        <f t="shared" si="631"/>
        <v>0</v>
      </c>
      <c r="BR389" s="687">
        <f>'4. ГПП-УЗПКТ-СЗСК'!CW196</f>
        <v>302.39999999999998</v>
      </c>
      <c r="BS389" s="687">
        <f>'4. ГПП-УЗПКТ-СЗСК'!CY196</f>
        <v>0</v>
      </c>
      <c r="BT389" s="687">
        <f t="shared" si="632"/>
        <v>-302.39999999999998</v>
      </c>
      <c r="BU389" s="688">
        <f t="shared" si="633"/>
        <v>0</v>
      </c>
      <c r="BV389" s="687">
        <f>'4. ГПП-УЗПКТ-СЗСК'!DC196</f>
        <v>312.5</v>
      </c>
      <c r="BW389" s="687">
        <f>'4. ГПП-УЗПКТ-СЗСК'!DE196</f>
        <v>0</v>
      </c>
      <c r="BX389" s="687">
        <f t="shared" si="634"/>
        <v>-312.5</v>
      </c>
      <c r="BY389" s="688">
        <f t="shared" si="635"/>
        <v>0</v>
      </c>
    </row>
    <row r="390" spans="2:77" ht="18.75" customHeight="1">
      <c r="B390" s="600"/>
      <c r="C390" s="509" t="s">
        <v>1699</v>
      </c>
      <c r="D390" s="528"/>
      <c r="E390" s="528"/>
      <c r="F390" s="529"/>
      <c r="G390" s="530" t="s">
        <v>1817</v>
      </c>
      <c r="H390" s="530"/>
      <c r="I390" s="715" t="s">
        <v>1438</v>
      </c>
      <c r="J390" s="687">
        <f t="shared" si="592"/>
        <v>0</v>
      </c>
      <c r="K390" s="687">
        <f t="shared" si="593"/>
        <v>0</v>
      </c>
      <c r="L390" s="687">
        <f t="shared" si="594"/>
        <v>0</v>
      </c>
      <c r="M390" s="688" t="str">
        <f t="shared" si="595"/>
        <v>-</v>
      </c>
      <c r="N390" s="687">
        <f t="shared" si="596"/>
        <v>0</v>
      </c>
      <c r="O390" s="687">
        <f t="shared" si="597"/>
        <v>0</v>
      </c>
      <c r="P390" s="687">
        <f t="shared" si="598"/>
        <v>0</v>
      </c>
      <c r="Q390" s="688" t="str">
        <f t="shared" si="599"/>
        <v>-</v>
      </c>
      <c r="R390" s="687">
        <f>'4. ГПП-УЗПКТ-СЗСК'!W197</f>
        <v>0</v>
      </c>
      <c r="S390" s="687">
        <f>'4. ГПП-УЗПКТ-СЗСК'!Y197</f>
        <v>0</v>
      </c>
      <c r="T390" s="687">
        <f t="shared" si="600"/>
        <v>0</v>
      </c>
      <c r="U390" s="688" t="str">
        <f t="shared" si="601"/>
        <v>-</v>
      </c>
      <c r="V390" s="687">
        <f>'4. ГПП-УЗПКТ-СЗСК'!AC197</f>
        <v>0</v>
      </c>
      <c r="W390" s="687">
        <f>'4. ГПП-УЗПКТ-СЗСК'!AE197</f>
        <v>0</v>
      </c>
      <c r="X390" s="687">
        <f t="shared" si="602"/>
        <v>0</v>
      </c>
      <c r="Y390" s="688" t="str">
        <f t="shared" si="603"/>
        <v>-</v>
      </c>
      <c r="Z390" s="687">
        <f>'4. ГПП-УЗПКТ-СЗСК'!AI197</f>
        <v>0</v>
      </c>
      <c r="AA390" s="687">
        <f>'4. ГПП-УЗПКТ-СЗСК'!AK197</f>
        <v>0</v>
      </c>
      <c r="AB390" s="687">
        <f t="shared" si="604"/>
        <v>0</v>
      </c>
      <c r="AC390" s="688" t="str">
        <f t="shared" si="605"/>
        <v>-</v>
      </c>
      <c r="AD390" s="687">
        <f t="shared" si="606"/>
        <v>0</v>
      </c>
      <c r="AE390" s="687">
        <f t="shared" si="607"/>
        <v>0</v>
      </c>
      <c r="AF390" s="687">
        <f t="shared" si="608"/>
        <v>0</v>
      </c>
      <c r="AG390" s="688" t="str">
        <f t="shared" si="609"/>
        <v>-</v>
      </c>
      <c r="AH390" s="687">
        <f>'4. ГПП-УЗПКТ-СЗСК'!AU197</f>
        <v>0</v>
      </c>
      <c r="AI390" s="687">
        <f>'4. ГПП-УЗПКТ-СЗСК'!AW197</f>
        <v>0</v>
      </c>
      <c r="AJ390" s="687">
        <f t="shared" si="610"/>
        <v>0</v>
      </c>
      <c r="AK390" s="688" t="str">
        <f t="shared" si="611"/>
        <v>-</v>
      </c>
      <c r="AL390" s="687">
        <f>'4. ГПП-УЗПКТ-СЗСК'!BA197</f>
        <v>0</v>
      </c>
      <c r="AM390" s="687">
        <f>'4. ГПП-УЗПКТ-СЗСК'!BC197</f>
        <v>0</v>
      </c>
      <c r="AN390" s="687">
        <f t="shared" si="612"/>
        <v>0</v>
      </c>
      <c r="AO390" s="688" t="str">
        <f t="shared" si="613"/>
        <v>-</v>
      </c>
      <c r="AP390" s="687">
        <f>'4. ГПП-УЗПКТ-СЗСК'!BG197</f>
        <v>0</v>
      </c>
      <c r="AQ390" s="687">
        <f>'4. ГПП-УЗПКТ-СЗСК'!BI197</f>
        <v>0</v>
      </c>
      <c r="AR390" s="687">
        <f t="shared" si="614"/>
        <v>0</v>
      </c>
      <c r="AS390" s="688" t="str">
        <f t="shared" si="615"/>
        <v>-</v>
      </c>
      <c r="AT390" s="687">
        <f t="shared" si="616"/>
        <v>0</v>
      </c>
      <c r="AU390" s="687">
        <f t="shared" si="617"/>
        <v>0</v>
      </c>
      <c r="AV390" s="687">
        <f t="shared" si="618"/>
        <v>0</v>
      </c>
      <c r="AW390" s="688" t="str">
        <f t="shared" si="619"/>
        <v>-</v>
      </c>
      <c r="AX390" s="687">
        <f>'4. ГПП-УЗПКТ-СЗСК'!BS197</f>
        <v>0</v>
      </c>
      <c r="AY390" s="687">
        <f>'4. ГПП-УЗПКТ-СЗСК'!BU197</f>
        <v>0</v>
      </c>
      <c r="AZ390" s="687">
        <f t="shared" si="620"/>
        <v>0</v>
      </c>
      <c r="BA390" s="688" t="str">
        <f t="shared" si="621"/>
        <v>-</v>
      </c>
      <c r="BB390" s="687">
        <f>'4. ГПП-УЗПКТ-СЗСК'!BY197</f>
        <v>0</v>
      </c>
      <c r="BC390" s="687">
        <f>'4. ГПП-УЗПКТ-СЗСК'!CA197</f>
        <v>0</v>
      </c>
      <c r="BD390" s="687">
        <f t="shared" si="622"/>
        <v>0</v>
      </c>
      <c r="BE390" s="688" t="str">
        <f t="shared" si="623"/>
        <v>-</v>
      </c>
      <c r="BF390" s="687">
        <f>'4. ГПП-УЗПКТ-СЗСК'!CE197</f>
        <v>0</v>
      </c>
      <c r="BG390" s="687">
        <f>'4. ГПП-УЗПКТ-СЗСК'!CG197</f>
        <v>0</v>
      </c>
      <c r="BH390" s="687">
        <f t="shared" si="624"/>
        <v>0</v>
      </c>
      <c r="BI390" s="688" t="str">
        <f t="shared" si="625"/>
        <v>-</v>
      </c>
      <c r="BJ390" s="687">
        <f t="shared" si="626"/>
        <v>0</v>
      </c>
      <c r="BK390" s="687">
        <f t="shared" si="627"/>
        <v>0</v>
      </c>
      <c r="BL390" s="687">
        <f t="shared" si="628"/>
        <v>0</v>
      </c>
      <c r="BM390" s="688" t="str">
        <f t="shared" si="629"/>
        <v>-</v>
      </c>
      <c r="BN390" s="687">
        <f>'4. ГПП-УЗПКТ-СЗСК'!CQ197</f>
        <v>0</v>
      </c>
      <c r="BO390" s="687">
        <f>'4. ГПП-УЗПКТ-СЗСК'!CS197</f>
        <v>0</v>
      </c>
      <c r="BP390" s="687">
        <f t="shared" si="630"/>
        <v>0</v>
      </c>
      <c r="BQ390" s="688" t="str">
        <f t="shared" si="631"/>
        <v>-</v>
      </c>
      <c r="BR390" s="687">
        <f>'4. ГПП-УЗПКТ-СЗСК'!CW197</f>
        <v>0</v>
      </c>
      <c r="BS390" s="687">
        <f>'4. ГПП-УЗПКТ-СЗСК'!CY197</f>
        <v>0</v>
      </c>
      <c r="BT390" s="687">
        <f t="shared" si="632"/>
        <v>0</v>
      </c>
      <c r="BU390" s="688" t="str">
        <f t="shared" si="633"/>
        <v>-</v>
      </c>
      <c r="BV390" s="687">
        <f>'4. ГПП-УЗПКТ-СЗСК'!DC197</f>
        <v>0</v>
      </c>
      <c r="BW390" s="687">
        <f>'4. ГПП-УЗПКТ-СЗСК'!DE197</f>
        <v>0</v>
      </c>
      <c r="BX390" s="687">
        <f t="shared" si="634"/>
        <v>0</v>
      </c>
      <c r="BY390" s="688" t="str">
        <f t="shared" si="635"/>
        <v>-</v>
      </c>
    </row>
    <row r="391" spans="2:77" ht="18.75" customHeight="1">
      <c r="B391" s="600"/>
      <c r="C391" s="509" t="s">
        <v>1701</v>
      </c>
      <c r="D391" s="528"/>
      <c r="E391" s="528"/>
      <c r="F391" s="529"/>
      <c r="G391" s="530" t="s">
        <v>1818</v>
      </c>
      <c r="H391" s="530"/>
      <c r="I391" s="715" t="s">
        <v>1438</v>
      </c>
      <c r="J391" s="687">
        <f t="shared" si="592"/>
        <v>0</v>
      </c>
      <c r="K391" s="687">
        <f t="shared" si="593"/>
        <v>0</v>
      </c>
      <c r="L391" s="687">
        <f t="shared" si="594"/>
        <v>0</v>
      </c>
      <c r="M391" s="688" t="str">
        <f t="shared" si="595"/>
        <v>-</v>
      </c>
      <c r="N391" s="687">
        <f t="shared" si="596"/>
        <v>0</v>
      </c>
      <c r="O391" s="687">
        <f t="shared" si="597"/>
        <v>0</v>
      </c>
      <c r="P391" s="687">
        <f t="shared" si="598"/>
        <v>0</v>
      </c>
      <c r="Q391" s="688" t="str">
        <f t="shared" si="599"/>
        <v>-</v>
      </c>
      <c r="R391" s="687">
        <f>'4. ГПП-УЗПКТ-СЗСК'!W198</f>
        <v>0</v>
      </c>
      <c r="S391" s="687">
        <f>'4. ГПП-УЗПКТ-СЗСК'!Y198</f>
        <v>0</v>
      </c>
      <c r="T391" s="687">
        <f t="shared" si="600"/>
        <v>0</v>
      </c>
      <c r="U391" s="688" t="str">
        <f t="shared" si="601"/>
        <v>-</v>
      </c>
      <c r="V391" s="687">
        <f>'4. ГПП-УЗПКТ-СЗСК'!AC198</f>
        <v>0</v>
      </c>
      <c r="W391" s="687">
        <f>'4. ГПП-УЗПКТ-СЗСК'!AE198</f>
        <v>0</v>
      </c>
      <c r="X391" s="687">
        <f t="shared" si="602"/>
        <v>0</v>
      </c>
      <c r="Y391" s="688" t="str">
        <f t="shared" si="603"/>
        <v>-</v>
      </c>
      <c r="Z391" s="687">
        <f>'4. ГПП-УЗПКТ-СЗСК'!AI198</f>
        <v>0</v>
      </c>
      <c r="AA391" s="687">
        <f>'4. ГПП-УЗПКТ-СЗСК'!AK198</f>
        <v>0</v>
      </c>
      <c r="AB391" s="687">
        <f t="shared" si="604"/>
        <v>0</v>
      </c>
      <c r="AC391" s="688" t="str">
        <f t="shared" si="605"/>
        <v>-</v>
      </c>
      <c r="AD391" s="687">
        <f t="shared" si="606"/>
        <v>0</v>
      </c>
      <c r="AE391" s="687">
        <f t="shared" si="607"/>
        <v>0</v>
      </c>
      <c r="AF391" s="687">
        <f t="shared" si="608"/>
        <v>0</v>
      </c>
      <c r="AG391" s="688" t="str">
        <f t="shared" si="609"/>
        <v>-</v>
      </c>
      <c r="AH391" s="687">
        <f>'4. ГПП-УЗПКТ-СЗСК'!AU198</f>
        <v>0</v>
      </c>
      <c r="AI391" s="687">
        <f>'4. ГПП-УЗПКТ-СЗСК'!AW198</f>
        <v>0</v>
      </c>
      <c r="AJ391" s="687">
        <f t="shared" si="610"/>
        <v>0</v>
      </c>
      <c r="AK391" s="688" t="str">
        <f t="shared" si="611"/>
        <v>-</v>
      </c>
      <c r="AL391" s="687">
        <f>'4. ГПП-УЗПКТ-СЗСК'!BA198</f>
        <v>0</v>
      </c>
      <c r="AM391" s="687">
        <f>'4. ГПП-УЗПКТ-СЗСК'!BC198</f>
        <v>0</v>
      </c>
      <c r="AN391" s="687">
        <f t="shared" si="612"/>
        <v>0</v>
      </c>
      <c r="AO391" s="688" t="str">
        <f t="shared" si="613"/>
        <v>-</v>
      </c>
      <c r="AP391" s="687">
        <f>'4. ГПП-УЗПКТ-СЗСК'!BG198</f>
        <v>0</v>
      </c>
      <c r="AQ391" s="687">
        <f>'4. ГПП-УЗПКТ-СЗСК'!BI198</f>
        <v>0</v>
      </c>
      <c r="AR391" s="687">
        <f t="shared" si="614"/>
        <v>0</v>
      </c>
      <c r="AS391" s="688" t="str">
        <f t="shared" si="615"/>
        <v>-</v>
      </c>
      <c r="AT391" s="687">
        <f t="shared" si="616"/>
        <v>0</v>
      </c>
      <c r="AU391" s="687">
        <f t="shared" si="617"/>
        <v>0</v>
      </c>
      <c r="AV391" s="687">
        <f t="shared" si="618"/>
        <v>0</v>
      </c>
      <c r="AW391" s="688" t="str">
        <f t="shared" si="619"/>
        <v>-</v>
      </c>
      <c r="AX391" s="687">
        <f>'4. ГПП-УЗПКТ-СЗСК'!BS198</f>
        <v>0</v>
      </c>
      <c r="AY391" s="687">
        <f>'4. ГПП-УЗПКТ-СЗСК'!BU198</f>
        <v>0</v>
      </c>
      <c r="AZ391" s="687">
        <f t="shared" si="620"/>
        <v>0</v>
      </c>
      <c r="BA391" s="688" t="str">
        <f t="shared" si="621"/>
        <v>-</v>
      </c>
      <c r="BB391" s="687">
        <f>'4. ГПП-УЗПКТ-СЗСК'!BY198</f>
        <v>0</v>
      </c>
      <c r="BC391" s="687">
        <f>'4. ГПП-УЗПКТ-СЗСК'!CA198</f>
        <v>0</v>
      </c>
      <c r="BD391" s="687">
        <f t="shared" si="622"/>
        <v>0</v>
      </c>
      <c r="BE391" s="688" t="str">
        <f t="shared" si="623"/>
        <v>-</v>
      </c>
      <c r="BF391" s="687">
        <f>'4. ГПП-УЗПКТ-СЗСК'!CE198</f>
        <v>0</v>
      </c>
      <c r="BG391" s="687">
        <f>'4. ГПП-УЗПКТ-СЗСК'!CG198</f>
        <v>0</v>
      </c>
      <c r="BH391" s="687">
        <f t="shared" si="624"/>
        <v>0</v>
      </c>
      <c r="BI391" s="688" t="str">
        <f t="shared" si="625"/>
        <v>-</v>
      </c>
      <c r="BJ391" s="687">
        <f t="shared" si="626"/>
        <v>0</v>
      </c>
      <c r="BK391" s="687">
        <f t="shared" si="627"/>
        <v>0</v>
      </c>
      <c r="BL391" s="687">
        <f t="shared" si="628"/>
        <v>0</v>
      </c>
      <c r="BM391" s="688" t="str">
        <f t="shared" si="629"/>
        <v>-</v>
      </c>
      <c r="BN391" s="687">
        <f>'4. ГПП-УЗПКТ-СЗСК'!CQ198</f>
        <v>0</v>
      </c>
      <c r="BO391" s="687">
        <f>'4. ГПП-УЗПКТ-СЗСК'!CS198</f>
        <v>0</v>
      </c>
      <c r="BP391" s="687">
        <f t="shared" si="630"/>
        <v>0</v>
      </c>
      <c r="BQ391" s="688" t="str">
        <f t="shared" si="631"/>
        <v>-</v>
      </c>
      <c r="BR391" s="687">
        <f>'4. ГПП-УЗПКТ-СЗСК'!CW198</f>
        <v>0</v>
      </c>
      <c r="BS391" s="687">
        <f>'4. ГПП-УЗПКТ-СЗСК'!CY198</f>
        <v>0</v>
      </c>
      <c r="BT391" s="687">
        <f t="shared" si="632"/>
        <v>0</v>
      </c>
      <c r="BU391" s="688" t="str">
        <f t="shared" si="633"/>
        <v>-</v>
      </c>
      <c r="BV391" s="687">
        <f>'4. ГПП-УЗПКТ-СЗСК'!DC198</f>
        <v>0</v>
      </c>
      <c r="BW391" s="687">
        <f>'4. ГПП-УЗПКТ-СЗСК'!DE198</f>
        <v>0</v>
      </c>
      <c r="BX391" s="687">
        <f t="shared" si="634"/>
        <v>0</v>
      </c>
      <c r="BY391" s="688" t="str">
        <f t="shared" si="635"/>
        <v>-</v>
      </c>
    </row>
    <row r="392" spans="2:77" ht="24" customHeight="1">
      <c r="B392" s="600" t="s">
        <v>989</v>
      </c>
      <c r="C392" s="508" t="s">
        <v>1819</v>
      </c>
      <c r="D392" s="528"/>
      <c r="E392" s="528"/>
      <c r="F392" s="529"/>
      <c r="G392" s="530" t="s">
        <v>1659</v>
      </c>
      <c r="H392" s="530"/>
      <c r="I392" s="715" t="s">
        <v>1438</v>
      </c>
      <c r="J392" s="687">
        <f t="shared" si="592"/>
        <v>39</v>
      </c>
      <c r="K392" s="687">
        <f t="shared" si="593"/>
        <v>0</v>
      </c>
      <c r="L392" s="687">
        <f t="shared" si="594"/>
        <v>-39</v>
      </c>
      <c r="M392" s="688">
        <f t="shared" si="595"/>
        <v>0</v>
      </c>
      <c r="N392" s="687">
        <f t="shared" si="596"/>
        <v>11</v>
      </c>
      <c r="O392" s="687">
        <f t="shared" si="597"/>
        <v>0</v>
      </c>
      <c r="P392" s="687">
        <f t="shared" si="598"/>
        <v>-11</v>
      </c>
      <c r="Q392" s="688">
        <f t="shared" si="599"/>
        <v>0</v>
      </c>
      <c r="R392" s="687">
        <f>'4. ГПП-УЗПКТ-СЗСК'!W45+'4. ГПП-УЗПКТ-СЗСК'!W46+0-0-0-'4. ГПП-УЗПКТ-СЗСК'!W45</f>
        <v>3.8</v>
      </c>
      <c r="S392" s="687">
        <f>'4. ГПП-УЗПКТ-СЗСК'!Y45+'4. ГПП-УЗПКТ-СЗСК'!Y46+0-0-0-'4. ГПП-УЗПКТ-СЗСК'!Y45</f>
        <v>0</v>
      </c>
      <c r="T392" s="687">
        <f t="shared" si="600"/>
        <v>-3.8</v>
      </c>
      <c r="U392" s="688">
        <f t="shared" si="601"/>
        <v>0</v>
      </c>
      <c r="V392" s="687">
        <f>'4. ГПП-УЗПКТ-СЗСК'!AC45+'4. ГПП-УЗПКТ-СЗСК'!AC46+0-0-0-'4. ГПП-УЗПКТ-СЗСК'!AC45</f>
        <v>3.4</v>
      </c>
      <c r="W392" s="687">
        <f>'4. ГПП-УЗПКТ-СЗСК'!AE45+'4. ГПП-УЗПКТ-СЗСК'!AE46+0-0-0-'4. ГПП-УЗПКТ-СЗСК'!AE45</f>
        <v>0</v>
      </c>
      <c r="X392" s="687">
        <f t="shared" si="602"/>
        <v>-3.4</v>
      </c>
      <c r="Y392" s="688">
        <f t="shared" si="603"/>
        <v>0</v>
      </c>
      <c r="Z392" s="687">
        <f>'4. ГПП-УЗПКТ-СЗСК'!AI45+'4. ГПП-УЗПКТ-СЗСК'!AI46+0-0-0-'4. ГПП-УЗПКТ-СЗСК'!AI45</f>
        <v>3.8</v>
      </c>
      <c r="AA392" s="687">
        <f>'4. ГПП-УЗПКТ-СЗСК'!AK45+'4. ГПП-УЗПКТ-СЗСК'!AK46+0-0-0-'4. ГПП-УЗПКТ-СЗСК'!AK45</f>
        <v>0</v>
      </c>
      <c r="AB392" s="687">
        <f t="shared" si="604"/>
        <v>-3.8</v>
      </c>
      <c r="AC392" s="688">
        <f t="shared" si="605"/>
        <v>0</v>
      </c>
      <c r="AD392" s="687">
        <f t="shared" si="606"/>
        <v>7.3000000000000007</v>
      </c>
      <c r="AE392" s="687">
        <f t="shared" si="607"/>
        <v>0</v>
      </c>
      <c r="AF392" s="687">
        <f t="shared" si="608"/>
        <v>-7.3000000000000007</v>
      </c>
      <c r="AG392" s="688">
        <f t="shared" si="609"/>
        <v>0</v>
      </c>
      <c r="AH392" s="687">
        <f>'4. ГПП-УЗПКТ-СЗСК'!AU45+'4. ГПП-УЗПКТ-СЗСК'!AU46+0-0-0-'4. ГПП-УЗПКТ-СЗСК'!AU45</f>
        <v>2.4</v>
      </c>
      <c r="AI392" s="687">
        <f>'4. ГПП-УЗПКТ-СЗСК'!AW45+'4. ГПП-УЗПКТ-СЗСК'!AW46+0-0-0-'4. ГПП-УЗПКТ-СЗСК'!AW45</f>
        <v>0</v>
      </c>
      <c r="AJ392" s="687">
        <f t="shared" si="610"/>
        <v>-2.4</v>
      </c>
      <c r="AK392" s="688">
        <f t="shared" si="611"/>
        <v>0</v>
      </c>
      <c r="AL392" s="687">
        <f>'4. ГПП-УЗПКТ-СЗСК'!BA45+'4. ГПП-УЗПКТ-СЗСК'!BA46+0-0-0-'4. ГПП-УЗПКТ-СЗСК'!BA45</f>
        <v>2.5</v>
      </c>
      <c r="AM392" s="687">
        <f>'4. ГПП-УЗПКТ-СЗСК'!BC45+'4. ГПП-УЗПКТ-СЗСК'!BC46+0-0-0-'4. ГПП-УЗПКТ-СЗСК'!BC45</f>
        <v>0</v>
      </c>
      <c r="AN392" s="687">
        <f t="shared" si="612"/>
        <v>-2.5</v>
      </c>
      <c r="AO392" s="688">
        <f t="shared" si="613"/>
        <v>0</v>
      </c>
      <c r="AP392" s="687">
        <f>'4. ГПП-УЗПКТ-СЗСК'!BG45+'4. ГПП-УЗПКТ-СЗСК'!BG46+0-0-0-'4. ГПП-УЗПКТ-СЗСК'!BG45</f>
        <v>2.4</v>
      </c>
      <c r="AQ392" s="687">
        <f>'4. ГПП-УЗПКТ-СЗСК'!BI45+'4. ГПП-УЗПКТ-СЗСК'!BI46+0-0-0-'4. ГПП-УЗПКТ-СЗСК'!BI45</f>
        <v>0</v>
      </c>
      <c r="AR392" s="687">
        <f t="shared" si="614"/>
        <v>-2.4</v>
      </c>
      <c r="AS392" s="688">
        <f t="shared" si="615"/>
        <v>0</v>
      </c>
      <c r="AT392" s="687">
        <f t="shared" si="616"/>
        <v>10.5</v>
      </c>
      <c r="AU392" s="687">
        <f t="shared" si="617"/>
        <v>0</v>
      </c>
      <c r="AV392" s="687">
        <f t="shared" si="618"/>
        <v>-10.5</v>
      </c>
      <c r="AW392" s="688">
        <f t="shared" si="619"/>
        <v>0</v>
      </c>
      <c r="AX392" s="687">
        <f>'4. ГПП-УЗПКТ-СЗСК'!BS45+'4. ГПП-УЗПКТ-СЗСК'!BS46+0-0-0-'4. ГПП-УЗПКТ-СЗСК'!BS45</f>
        <v>3.3</v>
      </c>
      <c r="AY392" s="687">
        <f>'4. ГПП-УЗПКТ-СЗСК'!BU45+'4. ГПП-УЗПКТ-СЗСК'!BU46+0-0-0-'4. ГПП-УЗПКТ-СЗСК'!BU45</f>
        <v>0</v>
      </c>
      <c r="AZ392" s="687">
        <f t="shared" si="620"/>
        <v>-3.3</v>
      </c>
      <c r="BA392" s="688">
        <f t="shared" si="621"/>
        <v>0</v>
      </c>
      <c r="BB392" s="687">
        <f>'4. ГПП-УЗПКТ-СЗСК'!BY45+'4. ГПП-УЗПКТ-СЗСК'!BY46+0-0-0-'4. ГПП-УЗПКТ-СЗСК'!BY45</f>
        <v>3.3</v>
      </c>
      <c r="BC392" s="687">
        <f>'4. ГПП-УЗПКТ-СЗСК'!CA45+'4. ГПП-УЗПКТ-СЗСК'!CA46+0-0-0-'4. ГПП-УЗПКТ-СЗСК'!CA45</f>
        <v>0</v>
      </c>
      <c r="BD392" s="687">
        <f t="shared" si="622"/>
        <v>-3.3</v>
      </c>
      <c r="BE392" s="688">
        <f t="shared" si="623"/>
        <v>0</v>
      </c>
      <c r="BF392" s="687">
        <f>'4. ГПП-УЗПКТ-СЗСК'!CE45+'4. ГПП-УЗПКТ-СЗСК'!CE46+0-0-0-'4. ГПП-УЗПКТ-СЗСК'!CE45</f>
        <v>3.9</v>
      </c>
      <c r="BG392" s="687">
        <f>'4. ГПП-УЗПКТ-СЗСК'!CG45+'4. ГПП-УЗПКТ-СЗСК'!CG46+0-0-0-'4. ГПП-УЗПКТ-СЗСК'!CG45</f>
        <v>0</v>
      </c>
      <c r="BH392" s="687">
        <f t="shared" si="624"/>
        <v>-3.9</v>
      </c>
      <c r="BI392" s="688">
        <f t="shared" si="625"/>
        <v>0</v>
      </c>
      <c r="BJ392" s="687">
        <f t="shared" si="626"/>
        <v>10.199999999999999</v>
      </c>
      <c r="BK392" s="687">
        <f t="shared" si="627"/>
        <v>0</v>
      </c>
      <c r="BL392" s="687">
        <f t="shared" si="628"/>
        <v>-10.199999999999999</v>
      </c>
      <c r="BM392" s="688">
        <f t="shared" si="629"/>
        <v>0</v>
      </c>
      <c r="BN392" s="687">
        <f>'4. ГПП-УЗПКТ-СЗСК'!CQ45+'4. ГПП-УЗПКТ-СЗСК'!CQ46+0-0-0-'4. ГПП-УЗПКТ-СЗСК'!CQ45</f>
        <v>3.4</v>
      </c>
      <c r="BO392" s="687">
        <f>'4. ГПП-УЗПКТ-СЗСК'!CS45+'4. ГПП-УЗПКТ-СЗСК'!CS46+0-0-0-'4. ГПП-УЗПКТ-СЗСК'!CS45</f>
        <v>0</v>
      </c>
      <c r="BP392" s="687">
        <f t="shared" si="630"/>
        <v>-3.4</v>
      </c>
      <c r="BQ392" s="688">
        <f t="shared" si="631"/>
        <v>0</v>
      </c>
      <c r="BR392" s="687">
        <f>'4. ГПП-УЗПКТ-СЗСК'!CW45+'4. ГПП-УЗПКТ-СЗСК'!CW46+0-0-0-'4. ГПП-УЗПКТ-СЗСК'!CW45</f>
        <v>3.4</v>
      </c>
      <c r="BS392" s="687">
        <f>'4. ГПП-УЗПКТ-СЗСК'!CY45+'4. ГПП-УЗПКТ-СЗСК'!CY46+0-0-0-'4. ГПП-УЗПКТ-СЗСК'!CY45</f>
        <v>0</v>
      </c>
      <c r="BT392" s="687">
        <f t="shared" si="632"/>
        <v>-3.4</v>
      </c>
      <c r="BU392" s="688">
        <f t="shared" si="633"/>
        <v>0</v>
      </c>
      <c r="BV392" s="687">
        <f>'4. ГПП-УЗПКТ-СЗСК'!DC45+'4. ГПП-УЗПКТ-СЗСК'!DC46+0-0-0-'4. ГПП-УЗПКТ-СЗСК'!DC45</f>
        <v>3.4</v>
      </c>
      <c r="BW392" s="687">
        <f>'4. ГПП-УЗПКТ-СЗСК'!DE45+'4. ГПП-УЗПКТ-СЗСК'!DE46+0-0-0-'4. ГПП-УЗПКТ-СЗСК'!DE45</f>
        <v>0</v>
      </c>
      <c r="BX392" s="687">
        <f t="shared" si="634"/>
        <v>-3.4</v>
      </c>
      <c r="BY392" s="688">
        <f t="shared" si="635"/>
        <v>0</v>
      </c>
    </row>
    <row r="393" spans="2:77" ht="36" customHeight="1">
      <c r="B393" s="600" t="s">
        <v>995</v>
      </c>
      <c r="C393" s="508" t="s">
        <v>1820</v>
      </c>
      <c r="D393" s="528"/>
      <c r="E393" s="528"/>
      <c r="F393" s="529"/>
      <c r="G393" s="530" t="s">
        <v>1821</v>
      </c>
      <c r="H393" s="530"/>
      <c r="I393" s="715" t="s">
        <v>1438</v>
      </c>
      <c r="J393" s="687">
        <f t="shared" si="592"/>
        <v>10119.200000000001</v>
      </c>
      <c r="K393" s="687">
        <f t="shared" si="593"/>
        <v>0</v>
      </c>
      <c r="L393" s="687">
        <f t="shared" si="594"/>
        <v>-10119.200000000001</v>
      </c>
      <c r="M393" s="688">
        <f t="shared" si="595"/>
        <v>0</v>
      </c>
      <c r="N393" s="687">
        <f t="shared" si="596"/>
        <v>2689.6</v>
      </c>
      <c r="O393" s="687">
        <f t="shared" si="597"/>
        <v>0</v>
      </c>
      <c r="P393" s="687">
        <f t="shared" si="598"/>
        <v>-2689.6</v>
      </c>
      <c r="Q393" s="688">
        <f t="shared" si="599"/>
        <v>0</v>
      </c>
      <c r="R393" s="687">
        <f>'4. ГПП-УЗПКТ-СЗСК'!W202+'4. ГПП-УЗПКТ-СЗСК'!W203+'4. ГПП-УЗПКТ-СЗСК'!W204+'4. ГПП-УЗПКТ-СЗСК'!W205+'4. ГПП-УЗПКТ-СЗСК'!W206</f>
        <v>932.8</v>
      </c>
      <c r="S393" s="687">
        <f>'4. ГПП-УЗПКТ-СЗСК'!Y202+'4. ГПП-УЗПКТ-СЗСК'!Y203+'4. ГПП-УЗПКТ-СЗСК'!Y204+'4. ГПП-УЗПКТ-СЗСК'!Y205+'4. ГПП-УЗПКТ-СЗСК'!Y206</f>
        <v>0</v>
      </c>
      <c r="T393" s="687">
        <f t="shared" si="600"/>
        <v>-932.8</v>
      </c>
      <c r="U393" s="688">
        <f t="shared" si="601"/>
        <v>0</v>
      </c>
      <c r="V393" s="687">
        <f>'4. ГПП-УЗПКТ-СЗСК'!AC202+'4. ГПП-УЗПКТ-СЗСК'!AC203+'4. ГПП-УЗПКТ-СЗСК'!AC204+'4. ГПП-УЗПКТ-СЗСК'!AC205+'4. ГПП-УЗПКТ-СЗСК'!AC206</f>
        <v>836.19999999999993</v>
      </c>
      <c r="W393" s="687">
        <f>'4. ГПП-УЗПКТ-СЗСК'!AE202+'4. ГПП-УЗПКТ-СЗСК'!AE203+'4. ГПП-УЗПКТ-СЗСК'!AE204+'4. ГПП-УЗПКТ-СЗСК'!AE205+'4. ГПП-УЗПКТ-СЗСК'!AE206</f>
        <v>0</v>
      </c>
      <c r="X393" s="687">
        <f t="shared" si="602"/>
        <v>-836.19999999999993</v>
      </c>
      <c r="Y393" s="688">
        <f t="shared" si="603"/>
        <v>0</v>
      </c>
      <c r="Z393" s="687">
        <f>'4. ГПП-УЗПКТ-СЗСК'!AI202+'4. ГПП-УЗПКТ-СЗСК'!AI203+'4. ГПП-УЗПКТ-СЗСК'!AI204+'4. ГПП-УЗПКТ-СЗСК'!AI205+'4. ГПП-УЗПКТ-СЗСК'!AI206</f>
        <v>920.59999999999991</v>
      </c>
      <c r="AA393" s="687">
        <f>'4. ГПП-УЗПКТ-СЗСК'!AK202+'4. ГПП-УЗПКТ-СЗСК'!AK203+'4. ГПП-УЗПКТ-СЗСК'!AK204+'4. ГПП-УЗПКТ-СЗСК'!AK205+'4. ГПП-УЗПКТ-СЗСК'!AK206</f>
        <v>0</v>
      </c>
      <c r="AB393" s="687">
        <f t="shared" si="604"/>
        <v>-920.59999999999991</v>
      </c>
      <c r="AC393" s="688">
        <f t="shared" si="605"/>
        <v>0</v>
      </c>
      <c r="AD393" s="687">
        <f t="shared" si="606"/>
        <v>2639.6</v>
      </c>
      <c r="AE393" s="687">
        <f t="shared" si="607"/>
        <v>0</v>
      </c>
      <c r="AF393" s="687">
        <f t="shared" si="608"/>
        <v>-2639.6</v>
      </c>
      <c r="AG393" s="688">
        <f t="shared" si="609"/>
        <v>0</v>
      </c>
      <c r="AH393" s="687">
        <f>'4. ГПП-УЗПКТ-СЗСК'!AU202+'4. ГПП-УЗПКТ-СЗСК'!AU203+'4. ГПП-УЗПКТ-СЗСК'!AU204+'4. ГПП-УЗПКТ-СЗСК'!AU205+'4. ГПП-УЗПКТ-СЗСК'!AU206</f>
        <v>904.5</v>
      </c>
      <c r="AI393" s="687">
        <f>'4. ГПП-УЗПКТ-СЗСК'!AW202+'4. ГПП-УЗПКТ-СЗСК'!AW203+'4. ГПП-УЗПКТ-СЗСК'!AW204+'4. ГПП-УЗПКТ-СЗСК'!AW205+'4. ГПП-УЗПКТ-СЗСК'!AW206</f>
        <v>0</v>
      </c>
      <c r="AJ393" s="687">
        <f t="shared" si="610"/>
        <v>-904.5</v>
      </c>
      <c r="AK393" s="688">
        <f t="shared" si="611"/>
        <v>0</v>
      </c>
      <c r="AL393" s="687">
        <f>'4. ГПП-УЗПКТ-СЗСК'!BA202+'4. ГПП-УЗПКТ-СЗСК'!BA203+'4. ГПП-УЗПКТ-СЗСК'!BA204+'4. ГПП-УЗПКТ-СЗСК'!BA205+'4. ГПП-УЗПКТ-СЗСК'!BA206</f>
        <v>915.6</v>
      </c>
      <c r="AM393" s="687">
        <f>'4. ГПП-УЗПКТ-СЗСК'!BC202+'4. ГПП-УЗПКТ-СЗСК'!BC203+'4. ГПП-УЗПКТ-СЗСК'!BC204+'4. ГПП-УЗПКТ-СЗСК'!BC205+'4. ГПП-УЗПКТ-СЗСК'!BC206</f>
        <v>0</v>
      </c>
      <c r="AN393" s="687">
        <f t="shared" si="612"/>
        <v>-915.6</v>
      </c>
      <c r="AO393" s="688">
        <f t="shared" si="613"/>
        <v>0</v>
      </c>
      <c r="AP393" s="687">
        <f>'4. ГПП-УЗПКТ-СЗСК'!BG202+'4. ГПП-УЗПКТ-СЗСК'!BG203+'4. ГПП-УЗПКТ-СЗСК'!BG204+'4. ГПП-УЗПКТ-СЗСК'!BG205+'4. ГПП-УЗПКТ-СЗСК'!BG206</f>
        <v>819.5</v>
      </c>
      <c r="AQ393" s="687">
        <f>'4. ГПП-УЗПКТ-СЗСК'!BI202+'4. ГПП-УЗПКТ-СЗСК'!BI203+'4. ГПП-УЗПКТ-СЗСК'!BI204+'4. ГПП-УЗПКТ-СЗСК'!BI205+'4. ГПП-УЗПКТ-СЗСК'!BI206</f>
        <v>0</v>
      </c>
      <c r="AR393" s="687">
        <f t="shared" si="614"/>
        <v>-819.5</v>
      </c>
      <c r="AS393" s="688">
        <f t="shared" si="615"/>
        <v>0</v>
      </c>
      <c r="AT393" s="687">
        <f t="shared" si="616"/>
        <v>2187.3000000000002</v>
      </c>
      <c r="AU393" s="687">
        <f t="shared" si="617"/>
        <v>0</v>
      </c>
      <c r="AV393" s="687">
        <f t="shared" si="618"/>
        <v>-2187.3000000000002</v>
      </c>
      <c r="AW393" s="688">
        <f t="shared" si="619"/>
        <v>0</v>
      </c>
      <c r="AX393" s="687">
        <f>'4. ГПП-УЗПКТ-СЗСК'!BS202+'4. ГПП-УЗПКТ-СЗСК'!BS203+'4. ГПП-УЗПКТ-СЗСК'!BS204+'4. ГПП-УЗПКТ-СЗСК'!BS205+'4. ГПП-УЗПКТ-СЗСК'!BS206</f>
        <v>655.29999999999995</v>
      </c>
      <c r="AY393" s="687">
        <f>'4. ГПП-УЗПКТ-СЗСК'!BU202+'4. ГПП-УЗПКТ-СЗСК'!BU203+'4. ГПП-УЗПКТ-СЗСК'!BU204+'4. ГПП-УЗПКТ-СЗСК'!BU205+'4. ГПП-УЗПКТ-СЗСК'!BU206</f>
        <v>0</v>
      </c>
      <c r="AZ393" s="687">
        <f t="shared" si="620"/>
        <v>-655.29999999999995</v>
      </c>
      <c r="BA393" s="688">
        <f t="shared" si="621"/>
        <v>0</v>
      </c>
      <c r="BB393" s="687">
        <f>'4. ГПП-УЗПКТ-СЗСК'!BY202+'4. ГПП-УЗПКТ-СЗСК'!BY203+'4. ГПП-УЗПКТ-СЗСК'!BY204+'4. ГПП-УЗПКТ-СЗСК'!BY205+'4. ГПП-УЗПКТ-СЗСК'!BY206</f>
        <v>755.90000000000009</v>
      </c>
      <c r="BC393" s="687">
        <f>'4. ГПП-УЗПКТ-СЗСК'!CA202+'4. ГПП-УЗПКТ-СЗСК'!CA203+'4. ГПП-УЗПКТ-СЗСК'!CA204+'4. ГПП-УЗПКТ-СЗСК'!CA205+'4. ГПП-УЗПКТ-СЗСК'!CA206</f>
        <v>0</v>
      </c>
      <c r="BD393" s="687">
        <f t="shared" si="622"/>
        <v>-755.90000000000009</v>
      </c>
      <c r="BE393" s="688">
        <f t="shared" si="623"/>
        <v>0</v>
      </c>
      <c r="BF393" s="687">
        <f>'4. ГПП-УЗПКТ-СЗСК'!CE202+'4. ГПП-УЗПКТ-СЗСК'!CE203+'4. ГПП-УЗПКТ-СЗСК'!CE204+'4. ГПП-УЗПКТ-СЗСК'!CE205+'4. ГПП-УЗПКТ-СЗСК'!CE206</f>
        <v>776.1</v>
      </c>
      <c r="BG393" s="687">
        <f>'4. ГПП-УЗПКТ-СЗСК'!CG202+'4. ГПП-УЗПКТ-СЗСК'!CG203+'4. ГПП-УЗПКТ-СЗСК'!CG204+'4. ГПП-УЗПКТ-СЗСК'!CG205+'4. ГПП-УЗПКТ-СЗСК'!CG206</f>
        <v>0</v>
      </c>
      <c r="BH393" s="687">
        <f t="shared" si="624"/>
        <v>-776.1</v>
      </c>
      <c r="BI393" s="688">
        <f t="shared" si="625"/>
        <v>0</v>
      </c>
      <c r="BJ393" s="687">
        <f t="shared" si="626"/>
        <v>2602.7000000000003</v>
      </c>
      <c r="BK393" s="687">
        <f t="shared" si="627"/>
        <v>0</v>
      </c>
      <c r="BL393" s="687">
        <f t="shared" si="628"/>
        <v>-2602.7000000000003</v>
      </c>
      <c r="BM393" s="688">
        <f t="shared" si="629"/>
        <v>0</v>
      </c>
      <c r="BN393" s="687">
        <f>'4. ГПП-УЗПКТ-СЗСК'!CQ202+'4. ГПП-УЗПКТ-СЗСК'!CQ203+'4. ГПП-УЗПКТ-СЗСК'!CQ204+'4. ГПП-УЗПКТ-СЗСК'!CQ205+'4. ГПП-УЗПКТ-СЗСК'!CQ206</f>
        <v>875.40000000000009</v>
      </c>
      <c r="BO393" s="687">
        <f>'4. ГПП-УЗПКТ-СЗСК'!CS202+'4. ГПП-УЗПКТ-СЗСК'!CS203+'4. ГПП-УЗПКТ-СЗСК'!CS204+'4. ГПП-УЗПКТ-СЗСК'!CS205+'4. ГПП-УЗПКТ-СЗСК'!CS206</f>
        <v>0</v>
      </c>
      <c r="BP393" s="687">
        <f t="shared" si="630"/>
        <v>-875.40000000000009</v>
      </c>
      <c r="BQ393" s="688">
        <f t="shared" si="631"/>
        <v>0</v>
      </c>
      <c r="BR393" s="687">
        <f>'4. ГПП-УЗПКТ-СЗСК'!CW202+'4. ГПП-УЗПКТ-СЗСК'!CW203+'4. ГПП-УЗПКТ-СЗСК'!CW204+'4. ГПП-УЗПКТ-СЗСК'!CW205+'4. ГПП-УЗПКТ-СЗСК'!CW206</f>
        <v>848</v>
      </c>
      <c r="BS393" s="687">
        <f>'4. ГПП-УЗПКТ-СЗСК'!CY202+'4. ГПП-УЗПКТ-СЗСК'!CY203+'4. ГПП-УЗПКТ-СЗСК'!CY204+'4. ГПП-УЗПКТ-СЗСК'!CY205+'4. ГПП-УЗПКТ-СЗСК'!CY206</f>
        <v>0</v>
      </c>
      <c r="BT393" s="687">
        <f t="shared" si="632"/>
        <v>-848</v>
      </c>
      <c r="BU393" s="688">
        <f t="shared" si="633"/>
        <v>0</v>
      </c>
      <c r="BV393" s="687">
        <f>'4. ГПП-УЗПКТ-СЗСК'!DC202+'4. ГПП-УЗПКТ-СЗСК'!DC203+'4. ГПП-УЗПКТ-СЗСК'!DC204+'4. ГПП-УЗПКТ-СЗСК'!DC205+'4. ГПП-УЗПКТ-СЗСК'!DC206</f>
        <v>879.30000000000007</v>
      </c>
      <c r="BW393" s="687">
        <f>'4. ГПП-УЗПКТ-СЗСК'!DE202+'4. ГПП-УЗПКТ-СЗСК'!DE203+'4. ГПП-УЗПКТ-СЗСК'!DE204+'4. ГПП-УЗПКТ-СЗСК'!DE205+'4. ГПП-УЗПКТ-СЗСК'!DE206</f>
        <v>0</v>
      </c>
      <c r="BX393" s="687">
        <f t="shared" si="634"/>
        <v>-879.30000000000007</v>
      </c>
      <c r="BY393" s="688">
        <f t="shared" si="635"/>
        <v>0</v>
      </c>
    </row>
    <row r="394" spans="2:77" ht="24" customHeight="1">
      <c r="B394" s="600"/>
      <c r="C394" s="509" t="s">
        <v>1690</v>
      </c>
      <c r="D394" s="528"/>
      <c r="E394" s="528"/>
      <c r="F394" s="529"/>
      <c r="G394" s="530" t="s">
        <v>1822</v>
      </c>
      <c r="H394" s="530"/>
      <c r="I394" s="715" t="s">
        <v>1438</v>
      </c>
      <c r="J394" s="687">
        <f t="shared" si="592"/>
        <v>10119.200000000001</v>
      </c>
      <c r="K394" s="687">
        <f t="shared" si="593"/>
        <v>0</v>
      </c>
      <c r="L394" s="687">
        <f t="shared" si="594"/>
        <v>-10119.200000000001</v>
      </c>
      <c r="M394" s="688">
        <f t="shared" si="595"/>
        <v>0</v>
      </c>
      <c r="N394" s="687">
        <f t="shared" si="596"/>
        <v>2689.6</v>
      </c>
      <c r="O394" s="687">
        <f t="shared" si="597"/>
        <v>0</v>
      </c>
      <c r="P394" s="687">
        <f t="shared" si="598"/>
        <v>-2689.6</v>
      </c>
      <c r="Q394" s="688">
        <f t="shared" si="599"/>
        <v>0</v>
      </c>
      <c r="R394" s="687">
        <f>'4. ГПП-УЗПКТ-СЗСК'!W202+'4. ГПП-УЗПКТ-СЗСК'!W203+'4. ГПП-УЗПКТ-СЗСК'!W204</f>
        <v>932.8</v>
      </c>
      <c r="S394" s="687">
        <f>'4. ГПП-УЗПКТ-СЗСК'!Y202+'4. ГПП-УЗПКТ-СЗСК'!Y203+'4. ГПП-УЗПКТ-СЗСК'!Y204</f>
        <v>0</v>
      </c>
      <c r="T394" s="687">
        <f t="shared" si="600"/>
        <v>-932.8</v>
      </c>
      <c r="U394" s="688">
        <f t="shared" si="601"/>
        <v>0</v>
      </c>
      <c r="V394" s="687">
        <f>'4. ГПП-УЗПКТ-СЗСК'!AC202+'4. ГПП-УЗПКТ-СЗСК'!AC203+'4. ГПП-УЗПКТ-СЗСК'!AC204</f>
        <v>836.19999999999993</v>
      </c>
      <c r="W394" s="687">
        <f>'4. ГПП-УЗПКТ-СЗСК'!AE202+'4. ГПП-УЗПКТ-СЗСК'!AE203+'4. ГПП-УЗПКТ-СЗСК'!AE204</f>
        <v>0</v>
      </c>
      <c r="X394" s="687">
        <f t="shared" si="602"/>
        <v>-836.19999999999993</v>
      </c>
      <c r="Y394" s="688">
        <f t="shared" si="603"/>
        <v>0</v>
      </c>
      <c r="Z394" s="687">
        <f>'4. ГПП-УЗПКТ-СЗСК'!AI202+'4. ГПП-УЗПКТ-СЗСК'!AI203+'4. ГПП-УЗПКТ-СЗСК'!AI204</f>
        <v>920.59999999999991</v>
      </c>
      <c r="AA394" s="687">
        <f>'4. ГПП-УЗПКТ-СЗСК'!AK202+'4. ГПП-УЗПКТ-СЗСК'!AK203+'4. ГПП-УЗПКТ-СЗСК'!AK204</f>
        <v>0</v>
      </c>
      <c r="AB394" s="687">
        <f t="shared" si="604"/>
        <v>-920.59999999999991</v>
      </c>
      <c r="AC394" s="688">
        <f t="shared" si="605"/>
        <v>0</v>
      </c>
      <c r="AD394" s="687">
        <f t="shared" si="606"/>
        <v>2639.6</v>
      </c>
      <c r="AE394" s="687">
        <f t="shared" si="607"/>
        <v>0</v>
      </c>
      <c r="AF394" s="687">
        <f t="shared" si="608"/>
        <v>-2639.6</v>
      </c>
      <c r="AG394" s="688">
        <f t="shared" si="609"/>
        <v>0</v>
      </c>
      <c r="AH394" s="687">
        <f>'4. ГПП-УЗПКТ-СЗСК'!AU202+'4. ГПП-УЗПКТ-СЗСК'!AU203+'4. ГПП-УЗПКТ-СЗСК'!AU204</f>
        <v>904.5</v>
      </c>
      <c r="AI394" s="687">
        <f>'4. ГПП-УЗПКТ-СЗСК'!AW202+'4. ГПП-УЗПКТ-СЗСК'!AW203+'4. ГПП-УЗПКТ-СЗСК'!AW204</f>
        <v>0</v>
      </c>
      <c r="AJ394" s="687">
        <f t="shared" si="610"/>
        <v>-904.5</v>
      </c>
      <c r="AK394" s="688">
        <f t="shared" si="611"/>
        <v>0</v>
      </c>
      <c r="AL394" s="687">
        <f>'4. ГПП-УЗПКТ-СЗСК'!BA202+'4. ГПП-УЗПКТ-СЗСК'!BA203+'4. ГПП-УЗПКТ-СЗСК'!BA204</f>
        <v>915.6</v>
      </c>
      <c r="AM394" s="687">
        <f>'4. ГПП-УЗПКТ-СЗСК'!BC202+'4. ГПП-УЗПКТ-СЗСК'!BC203+'4. ГПП-УЗПКТ-СЗСК'!BC204</f>
        <v>0</v>
      </c>
      <c r="AN394" s="687">
        <f t="shared" si="612"/>
        <v>-915.6</v>
      </c>
      <c r="AO394" s="688">
        <f t="shared" si="613"/>
        <v>0</v>
      </c>
      <c r="AP394" s="687">
        <f>'4. ГПП-УЗПКТ-СЗСК'!BG202+'4. ГПП-УЗПКТ-СЗСК'!BG203+'4. ГПП-УЗПКТ-СЗСК'!BG204</f>
        <v>819.5</v>
      </c>
      <c r="AQ394" s="687">
        <f>'4. ГПП-УЗПКТ-СЗСК'!BI202+'4. ГПП-УЗПКТ-СЗСК'!BI203+'4. ГПП-УЗПКТ-СЗСК'!BI204</f>
        <v>0</v>
      </c>
      <c r="AR394" s="687">
        <f t="shared" si="614"/>
        <v>-819.5</v>
      </c>
      <c r="AS394" s="688">
        <f t="shared" si="615"/>
        <v>0</v>
      </c>
      <c r="AT394" s="687">
        <f t="shared" si="616"/>
        <v>2187.3000000000002</v>
      </c>
      <c r="AU394" s="687">
        <f t="shared" si="617"/>
        <v>0</v>
      </c>
      <c r="AV394" s="687">
        <f t="shared" si="618"/>
        <v>-2187.3000000000002</v>
      </c>
      <c r="AW394" s="688">
        <f t="shared" si="619"/>
        <v>0</v>
      </c>
      <c r="AX394" s="687">
        <f>'4. ГПП-УЗПКТ-СЗСК'!BS202+'4. ГПП-УЗПКТ-СЗСК'!BS203+'4. ГПП-УЗПКТ-СЗСК'!BS204</f>
        <v>655.29999999999995</v>
      </c>
      <c r="AY394" s="687">
        <f>'4. ГПП-УЗПКТ-СЗСК'!BU202+'4. ГПП-УЗПКТ-СЗСК'!BU203+'4. ГПП-УЗПКТ-СЗСК'!BU204</f>
        <v>0</v>
      </c>
      <c r="AZ394" s="687">
        <f t="shared" si="620"/>
        <v>-655.29999999999995</v>
      </c>
      <c r="BA394" s="688">
        <f t="shared" si="621"/>
        <v>0</v>
      </c>
      <c r="BB394" s="687">
        <f>'4. ГПП-УЗПКТ-СЗСК'!BY202+'4. ГПП-УЗПКТ-СЗСК'!BY203+'4. ГПП-УЗПКТ-СЗСК'!BY204</f>
        <v>755.90000000000009</v>
      </c>
      <c r="BC394" s="687">
        <f>'4. ГПП-УЗПКТ-СЗСК'!CA202+'4. ГПП-УЗПКТ-СЗСК'!CA203+'4. ГПП-УЗПКТ-СЗСК'!CA204</f>
        <v>0</v>
      </c>
      <c r="BD394" s="687">
        <f t="shared" si="622"/>
        <v>-755.90000000000009</v>
      </c>
      <c r="BE394" s="688">
        <f t="shared" si="623"/>
        <v>0</v>
      </c>
      <c r="BF394" s="687">
        <f>'4. ГПП-УЗПКТ-СЗСК'!CE202+'4. ГПП-УЗПКТ-СЗСК'!CE203+'4. ГПП-УЗПКТ-СЗСК'!CE204</f>
        <v>776.1</v>
      </c>
      <c r="BG394" s="687">
        <f>'4. ГПП-УЗПКТ-СЗСК'!CG202+'4. ГПП-УЗПКТ-СЗСК'!CG203+'4. ГПП-УЗПКТ-СЗСК'!CG204</f>
        <v>0</v>
      </c>
      <c r="BH394" s="687">
        <f t="shared" si="624"/>
        <v>-776.1</v>
      </c>
      <c r="BI394" s="688">
        <f t="shared" si="625"/>
        <v>0</v>
      </c>
      <c r="BJ394" s="687">
        <f t="shared" si="626"/>
        <v>2602.7000000000003</v>
      </c>
      <c r="BK394" s="687">
        <f t="shared" si="627"/>
        <v>0</v>
      </c>
      <c r="BL394" s="687">
        <f t="shared" si="628"/>
        <v>-2602.7000000000003</v>
      </c>
      <c r="BM394" s="688">
        <f t="shared" si="629"/>
        <v>0</v>
      </c>
      <c r="BN394" s="687">
        <f>'4. ГПП-УЗПКТ-СЗСК'!CQ202+'4. ГПП-УЗПКТ-СЗСК'!CQ203+'4. ГПП-УЗПКТ-СЗСК'!CQ204</f>
        <v>875.40000000000009</v>
      </c>
      <c r="BO394" s="687">
        <f>'4. ГПП-УЗПКТ-СЗСК'!CS202+'4. ГПП-УЗПКТ-СЗСК'!CS203+'4. ГПП-УЗПКТ-СЗСК'!CS204</f>
        <v>0</v>
      </c>
      <c r="BP394" s="687">
        <f t="shared" si="630"/>
        <v>-875.40000000000009</v>
      </c>
      <c r="BQ394" s="688">
        <f t="shared" si="631"/>
        <v>0</v>
      </c>
      <c r="BR394" s="687">
        <f>'4. ГПП-УЗПКТ-СЗСК'!CW202+'4. ГПП-УЗПКТ-СЗСК'!CW203+'4. ГПП-УЗПКТ-СЗСК'!CW204</f>
        <v>848</v>
      </c>
      <c r="BS394" s="687">
        <f>'4. ГПП-УЗПКТ-СЗСК'!CY202+'4. ГПП-УЗПКТ-СЗСК'!CY203+'4. ГПП-УЗПКТ-СЗСК'!CY204</f>
        <v>0</v>
      </c>
      <c r="BT394" s="687">
        <f t="shared" si="632"/>
        <v>-848</v>
      </c>
      <c r="BU394" s="688">
        <f t="shared" si="633"/>
        <v>0</v>
      </c>
      <c r="BV394" s="687">
        <f>'4. ГПП-УЗПКТ-СЗСК'!DC202+'4. ГПП-УЗПКТ-СЗСК'!DC203+'4. ГПП-УЗПКТ-СЗСК'!DC204</f>
        <v>879.30000000000007</v>
      </c>
      <c r="BW394" s="687">
        <f>'4. ГПП-УЗПКТ-СЗСК'!DE202+'4. ГПП-УЗПКТ-СЗСК'!DE203+'4. ГПП-УЗПКТ-СЗСК'!DE204</f>
        <v>0</v>
      </c>
      <c r="BX394" s="687">
        <f t="shared" si="634"/>
        <v>-879.30000000000007</v>
      </c>
      <c r="BY394" s="688">
        <f t="shared" si="635"/>
        <v>0</v>
      </c>
    </row>
    <row r="395" spans="2:77" ht="18.75" customHeight="1">
      <c r="B395" s="600"/>
      <c r="C395" s="510" t="s">
        <v>1812</v>
      </c>
      <c r="D395" s="528"/>
      <c r="E395" s="528"/>
      <c r="F395" s="529"/>
      <c r="G395" s="530" t="s">
        <v>1823</v>
      </c>
      <c r="H395" s="530"/>
      <c r="I395" s="715" t="s">
        <v>1438</v>
      </c>
      <c r="J395" s="687">
        <f t="shared" si="592"/>
        <v>7838.5999999999995</v>
      </c>
      <c r="K395" s="687">
        <f t="shared" si="593"/>
        <v>0</v>
      </c>
      <c r="L395" s="687">
        <f t="shared" si="594"/>
        <v>-7838.5999999999995</v>
      </c>
      <c r="M395" s="688">
        <f t="shared" si="595"/>
        <v>0</v>
      </c>
      <c r="N395" s="687">
        <f t="shared" si="596"/>
        <v>2099.1</v>
      </c>
      <c r="O395" s="687">
        <f t="shared" si="597"/>
        <v>0</v>
      </c>
      <c r="P395" s="687">
        <f t="shared" si="598"/>
        <v>-2099.1</v>
      </c>
      <c r="Q395" s="688">
        <f t="shared" si="599"/>
        <v>0</v>
      </c>
      <c r="R395" s="687">
        <f>'4. ГПП-УЗПКТ-СЗСК'!W202</f>
        <v>729.4</v>
      </c>
      <c r="S395" s="687">
        <f>'4. ГПП-УЗПКТ-СЗСК'!Y202</f>
        <v>0</v>
      </c>
      <c r="T395" s="687">
        <f t="shared" si="600"/>
        <v>-729.4</v>
      </c>
      <c r="U395" s="688">
        <f t="shared" si="601"/>
        <v>0</v>
      </c>
      <c r="V395" s="687">
        <f>'4. ГПП-УЗПКТ-СЗСК'!AC202</f>
        <v>652.4</v>
      </c>
      <c r="W395" s="687">
        <f>'4. ГПП-УЗПКТ-СЗСК'!AE202</f>
        <v>0</v>
      </c>
      <c r="X395" s="687">
        <f t="shared" si="602"/>
        <v>-652.4</v>
      </c>
      <c r="Y395" s="688">
        <f t="shared" si="603"/>
        <v>0</v>
      </c>
      <c r="Z395" s="687">
        <f>'4. ГПП-УЗПКТ-СЗСК'!AI202</f>
        <v>717.3</v>
      </c>
      <c r="AA395" s="687">
        <f>'4. ГПП-УЗПКТ-СЗСК'!AK202</f>
        <v>0</v>
      </c>
      <c r="AB395" s="687">
        <f t="shared" si="604"/>
        <v>-717.3</v>
      </c>
      <c r="AC395" s="688">
        <f t="shared" si="605"/>
        <v>0</v>
      </c>
      <c r="AD395" s="687">
        <f t="shared" si="606"/>
        <v>2046.4</v>
      </c>
      <c r="AE395" s="687">
        <f t="shared" si="607"/>
        <v>0</v>
      </c>
      <c r="AF395" s="687">
        <f t="shared" si="608"/>
        <v>-2046.4</v>
      </c>
      <c r="AG395" s="688">
        <f t="shared" si="609"/>
        <v>0</v>
      </c>
      <c r="AH395" s="687">
        <f>'4. ГПП-УЗПКТ-СЗСК'!AU202</f>
        <v>708.4</v>
      </c>
      <c r="AI395" s="687">
        <f>'4. ГПП-УЗПКТ-СЗСК'!AW202</f>
        <v>0</v>
      </c>
      <c r="AJ395" s="687">
        <f t="shared" si="610"/>
        <v>-708.4</v>
      </c>
      <c r="AK395" s="688">
        <f t="shared" si="611"/>
        <v>0</v>
      </c>
      <c r="AL395" s="687">
        <f>'4. ГПП-УЗПКТ-СЗСК'!BA202</f>
        <v>712.9</v>
      </c>
      <c r="AM395" s="687">
        <f>'4. ГПП-УЗПКТ-СЗСК'!BC202</f>
        <v>0</v>
      </c>
      <c r="AN395" s="687">
        <f t="shared" si="612"/>
        <v>-712.9</v>
      </c>
      <c r="AO395" s="688">
        <f t="shared" si="613"/>
        <v>0</v>
      </c>
      <c r="AP395" s="687">
        <f>'4. ГПП-УЗПКТ-СЗСК'!BG202</f>
        <v>625.1</v>
      </c>
      <c r="AQ395" s="687">
        <f>'4. ГПП-УЗПКТ-СЗСК'!BI202</f>
        <v>0</v>
      </c>
      <c r="AR395" s="687">
        <f t="shared" si="614"/>
        <v>-625.1</v>
      </c>
      <c r="AS395" s="688">
        <f t="shared" si="615"/>
        <v>0</v>
      </c>
      <c r="AT395" s="687">
        <f t="shared" si="616"/>
        <v>1693.4</v>
      </c>
      <c r="AU395" s="687">
        <f t="shared" si="617"/>
        <v>0</v>
      </c>
      <c r="AV395" s="687">
        <f t="shared" si="618"/>
        <v>-1693.4</v>
      </c>
      <c r="AW395" s="688">
        <f t="shared" si="619"/>
        <v>0</v>
      </c>
      <c r="AX395" s="687">
        <f>'4. ГПП-УЗПКТ-СЗСК'!BS202</f>
        <v>561.20000000000005</v>
      </c>
      <c r="AY395" s="687">
        <f>'4. ГПП-УЗПКТ-СЗСК'!BU202</f>
        <v>0</v>
      </c>
      <c r="AZ395" s="687">
        <f t="shared" si="620"/>
        <v>-561.20000000000005</v>
      </c>
      <c r="BA395" s="688">
        <f t="shared" si="621"/>
        <v>0</v>
      </c>
      <c r="BB395" s="687">
        <f>'4. ГПП-УЗПКТ-СЗСК'!BY202</f>
        <v>553.1</v>
      </c>
      <c r="BC395" s="687">
        <f>'4. ГПП-УЗПКТ-СЗСК'!CA202</f>
        <v>0</v>
      </c>
      <c r="BD395" s="687">
        <f t="shared" si="622"/>
        <v>-553.1</v>
      </c>
      <c r="BE395" s="688">
        <f t="shared" si="623"/>
        <v>0</v>
      </c>
      <c r="BF395" s="687">
        <f>'4. ГПП-УЗПКТ-СЗСК'!CE202</f>
        <v>579.1</v>
      </c>
      <c r="BG395" s="687">
        <f>'4. ГПП-УЗПКТ-СЗСК'!CG202</f>
        <v>0</v>
      </c>
      <c r="BH395" s="687">
        <f t="shared" si="624"/>
        <v>-579.1</v>
      </c>
      <c r="BI395" s="688">
        <f t="shared" si="625"/>
        <v>0</v>
      </c>
      <c r="BJ395" s="687">
        <f t="shared" si="626"/>
        <v>1999.7</v>
      </c>
      <c r="BK395" s="687">
        <f t="shared" si="627"/>
        <v>0</v>
      </c>
      <c r="BL395" s="687">
        <f t="shared" si="628"/>
        <v>-1999.7</v>
      </c>
      <c r="BM395" s="688">
        <f t="shared" si="629"/>
        <v>0</v>
      </c>
      <c r="BN395" s="687">
        <f>'4. ГПП-УЗПКТ-СЗСК'!CQ202</f>
        <v>672.2</v>
      </c>
      <c r="BO395" s="687">
        <f>'4. ГПП-УЗПКТ-СЗСК'!CS202</f>
        <v>0</v>
      </c>
      <c r="BP395" s="687">
        <f t="shared" si="630"/>
        <v>-672.2</v>
      </c>
      <c r="BQ395" s="688">
        <f t="shared" si="631"/>
        <v>0</v>
      </c>
      <c r="BR395" s="687">
        <f>'4. ГПП-УЗПКТ-СЗСК'!CW202</f>
        <v>651.29999999999995</v>
      </c>
      <c r="BS395" s="687">
        <f>'4. ГПП-УЗПКТ-СЗСК'!CY202</f>
        <v>0</v>
      </c>
      <c r="BT395" s="687">
        <f t="shared" si="632"/>
        <v>-651.29999999999995</v>
      </c>
      <c r="BU395" s="688">
        <f t="shared" si="633"/>
        <v>0</v>
      </c>
      <c r="BV395" s="687">
        <f>'4. ГПП-УЗПКТ-СЗСК'!DC202</f>
        <v>676.2</v>
      </c>
      <c r="BW395" s="687">
        <f>'4. ГПП-УЗПКТ-СЗСК'!DE202</f>
        <v>0</v>
      </c>
      <c r="BX395" s="687">
        <f t="shared" si="634"/>
        <v>-676.2</v>
      </c>
      <c r="BY395" s="688">
        <f t="shared" si="635"/>
        <v>0</v>
      </c>
    </row>
    <row r="396" spans="2:77" ht="18.75" customHeight="1">
      <c r="B396" s="600"/>
      <c r="C396" s="510" t="s">
        <v>1824</v>
      </c>
      <c r="D396" s="528"/>
      <c r="E396" s="528"/>
      <c r="F396" s="529"/>
      <c r="G396" s="530" t="s">
        <v>1825</v>
      </c>
      <c r="H396" s="530"/>
      <c r="I396" s="715" t="s">
        <v>1438</v>
      </c>
      <c r="J396" s="687">
        <f t="shared" si="592"/>
        <v>202.2</v>
      </c>
      <c r="K396" s="687">
        <f t="shared" si="593"/>
        <v>0</v>
      </c>
      <c r="L396" s="687">
        <f t="shared" si="594"/>
        <v>-202.2</v>
      </c>
      <c r="M396" s="688">
        <f t="shared" si="595"/>
        <v>0</v>
      </c>
      <c r="N396" s="687">
        <f t="shared" si="596"/>
        <v>54.000000000000007</v>
      </c>
      <c r="O396" s="687">
        <f t="shared" si="597"/>
        <v>0</v>
      </c>
      <c r="P396" s="687">
        <f t="shared" si="598"/>
        <v>-54.000000000000007</v>
      </c>
      <c r="Q396" s="688">
        <f t="shared" si="599"/>
        <v>0</v>
      </c>
      <c r="R396" s="687">
        <f>'4. ГПП-УЗПКТ-СЗСК'!W203</f>
        <v>18.600000000000001</v>
      </c>
      <c r="S396" s="687">
        <f>'4. ГПП-УЗПКТ-СЗСК'!Y203</f>
        <v>0</v>
      </c>
      <c r="T396" s="687">
        <f t="shared" si="600"/>
        <v>-18.600000000000001</v>
      </c>
      <c r="U396" s="688">
        <f t="shared" si="601"/>
        <v>0</v>
      </c>
      <c r="V396" s="687">
        <f>'4. ГПП-УЗПКТ-СЗСК'!AC203</f>
        <v>16.8</v>
      </c>
      <c r="W396" s="687">
        <f>'4. ГПП-УЗПКТ-СЗСК'!AE203</f>
        <v>0</v>
      </c>
      <c r="X396" s="687">
        <f t="shared" si="602"/>
        <v>-16.8</v>
      </c>
      <c r="Y396" s="688">
        <f t="shared" si="603"/>
        <v>0</v>
      </c>
      <c r="Z396" s="687">
        <f>'4. ГПП-УЗПКТ-СЗСК'!AI203</f>
        <v>18.600000000000001</v>
      </c>
      <c r="AA396" s="687">
        <f>'4. ГПП-УЗПКТ-СЗСК'!AK203</f>
        <v>0</v>
      </c>
      <c r="AB396" s="687">
        <f t="shared" si="604"/>
        <v>-18.600000000000001</v>
      </c>
      <c r="AC396" s="688">
        <f t="shared" si="605"/>
        <v>0</v>
      </c>
      <c r="AD396" s="687">
        <f t="shared" si="606"/>
        <v>54.6</v>
      </c>
      <c r="AE396" s="687">
        <f t="shared" si="607"/>
        <v>0</v>
      </c>
      <c r="AF396" s="687">
        <f t="shared" si="608"/>
        <v>-54.6</v>
      </c>
      <c r="AG396" s="688">
        <f t="shared" si="609"/>
        <v>0</v>
      </c>
      <c r="AH396" s="687">
        <f>'4. ГПП-УЗПКТ-СЗСК'!AU203</f>
        <v>18</v>
      </c>
      <c r="AI396" s="687">
        <f>'4. ГПП-УЗПКТ-СЗСК'!AW203</f>
        <v>0</v>
      </c>
      <c r="AJ396" s="687">
        <f t="shared" si="610"/>
        <v>-18</v>
      </c>
      <c r="AK396" s="688">
        <f t="shared" si="611"/>
        <v>0</v>
      </c>
      <c r="AL396" s="687">
        <f>'4. ГПП-УЗПКТ-СЗСК'!BA203</f>
        <v>18.600000000000001</v>
      </c>
      <c r="AM396" s="687">
        <f>'4. ГПП-УЗПКТ-СЗСК'!BC203</f>
        <v>0</v>
      </c>
      <c r="AN396" s="687">
        <f t="shared" si="612"/>
        <v>-18.600000000000001</v>
      </c>
      <c r="AO396" s="688">
        <f t="shared" si="613"/>
        <v>0</v>
      </c>
      <c r="AP396" s="687">
        <f>'4. ГПП-УЗПКТ-СЗСК'!BG203</f>
        <v>18</v>
      </c>
      <c r="AQ396" s="687">
        <f>'4. ГПП-УЗПКТ-СЗСК'!BI203</f>
        <v>0</v>
      </c>
      <c r="AR396" s="687">
        <f t="shared" si="614"/>
        <v>-18</v>
      </c>
      <c r="AS396" s="688">
        <f t="shared" si="615"/>
        <v>0</v>
      </c>
      <c r="AT396" s="687">
        <f t="shared" si="616"/>
        <v>38.400000000000006</v>
      </c>
      <c r="AU396" s="687">
        <f t="shared" si="617"/>
        <v>0</v>
      </c>
      <c r="AV396" s="687">
        <f t="shared" si="618"/>
        <v>-38.400000000000006</v>
      </c>
      <c r="AW396" s="688">
        <f t="shared" si="619"/>
        <v>0</v>
      </c>
      <c r="AX396" s="687">
        <f>'4. ГПП-УЗПКТ-СЗСК'!BS203</f>
        <v>1.8</v>
      </c>
      <c r="AY396" s="687">
        <f>'4. ГПП-УЗПКТ-СЗСК'!BU203</f>
        <v>0</v>
      </c>
      <c r="AZ396" s="687">
        <f t="shared" si="620"/>
        <v>-1.8</v>
      </c>
      <c r="BA396" s="688">
        <f t="shared" si="621"/>
        <v>0</v>
      </c>
      <c r="BB396" s="687">
        <f>'4. ГПП-УЗПКТ-СЗСК'!BY203</f>
        <v>18.600000000000001</v>
      </c>
      <c r="BC396" s="687">
        <f>'4. ГПП-УЗПКТ-СЗСК'!CA203</f>
        <v>0</v>
      </c>
      <c r="BD396" s="687">
        <f t="shared" si="622"/>
        <v>-18.600000000000001</v>
      </c>
      <c r="BE396" s="688">
        <f t="shared" si="623"/>
        <v>0</v>
      </c>
      <c r="BF396" s="687">
        <f>'4. ГПП-УЗПКТ-СЗСК'!CE203</f>
        <v>18</v>
      </c>
      <c r="BG396" s="687">
        <f>'4. ГПП-УЗПКТ-СЗСК'!CG203</f>
        <v>0</v>
      </c>
      <c r="BH396" s="687">
        <f t="shared" si="624"/>
        <v>-18</v>
      </c>
      <c r="BI396" s="688">
        <f t="shared" si="625"/>
        <v>0</v>
      </c>
      <c r="BJ396" s="687">
        <f t="shared" si="626"/>
        <v>55.2</v>
      </c>
      <c r="BK396" s="687">
        <f t="shared" si="627"/>
        <v>0</v>
      </c>
      <c r="BL396" s="687">
        <f t="shared" si="628"/>
        <v>-55.2</v>
      </c>
      <c r="BM396" s="688">
        <f t="shared" si="629"/>
        <v>0</v>
      </c>
      <c r="BN396" s="687">
        <f>'4. ГПП-УЗПКТ-СЗСК'!CQ203</f>
        <v>18.600000000000001</v>
      </c>
      <c r="BO396" s="687">
        <f>'4. ГПП-УЗПКТ-СЗСК'!CS203</f>
        <v>0</v>
      </c>
      <c r="BP396" s="687">
        <f t="shared" si="630"/>
        <v>-18.600000000000001</v>
      </c>
      <c r="BQ396" s="688">
        <f t="shared" si="631"/>
        <v>0</v>
      </c>
      <c r="BR396" s="687">
        <f>'4. ГПП-УЗПКТ-СЗСК'!CW203</f>
        <v>18</v>
      </c>
      <c r="BS396" s="687">
        <f>'4. ГПП-УЗПКТ-СЗСК'!CY203</f>
        <v>0</v>
      </c>
      <c r="BT396" s="687">
        <f t="shared" si="632"/>
        <v>-18</v>
      </c>
      <c r="BU396" s="688">
        <f t="shared" si="633"/>
        <v>0</v>
      </c>
      <c r="BV396" s="687">
        <f>'4. ГПП-УЗПКТ-СЗСК'!DC203</f>
        <v>18.600000000000001</v>
      </c>
      <c r="BW396" s="687">
        <f>'4. ГПП-УЗПКТ-СЗСК'!DE203</f>
        <v>0</v>
      </c>
      <c r="BX396" s="687">
        <f t="shared" si="634"/>
        <v>-18.600000000000001</v>
      </c>
      <c r="BY396" s="688">
        <f t="shared" si="635"/>
        <v>0</v>
      </c>
    </row>
    <row r="397" spans="2:77" ht="18.75" customHeight="1">
      <c r="B397" s="600"/>
      <c r="C397" s="510" t="s">
        <v>1815</v>
      </c>
      <c r="D397" s="528"/>
      <c r="E397" s="528"/>
      <c r="F397" s="529"/>
      <c r="G397" s="530" t="s">
        <v>1826</v>
      </c>
      <c r="H397" s="530"/>
      <c r="I397" s="715" t="s">
        <v>1438</v>
      </c>
      <c r="J397" s="687">
        <f t="shared" si="592"/>
        <v>2078.3999999999996</v>
      </c>
      <c r="K397" s="687">
        <f t="shared" si="593"/>
        <v>0</v>
      </c>
      <c r="L397" s="687">
        <f t="shared" si="594"/>
        <v>-2078.3999999999996</v>
      </c>
      <c r="M397" s="688">
        <f t="shared" si="595"/>
        <v>0</v>
      </c>
      <c r="N397" s="687">
        <f t="shared" si="596"/>
        <v>536.5</v>
      </c>
      <c r="O397" s="687">
        <f t="shared" si="597"/>
        <v>0</v>
      </c>
      <c r="P397" s="687">
        <f t="shared" si="598"/>
        <v>-536.5</v>
      </c>
      <c r="Q397" s="688">
        <f t="shared" si="599"/>
        <v>0</v>
      </c>
      <c r="R397" s="687">
        <f>'4. ГПП-УЗПКТ-СЗСК'!W204</f>
        <v>184.8</v>
      </c>
      <c r="S397" s="687">
        <f>'4. ГПП-УЗПКТ-СЗСК'!Y204</f>
        <v>0</v>
      </c>
      <c r="T397" s="687">
        <f t="shared" si="600"/>
        <v>-184.8</v>
      </c>
      <c r="U397" s="688">
        <f t="shared" si="601"/>
        <v>0</v>
      </c>
      <c r="V397" s="687">
        <f>'4. ГПП-УЗПКТ-СЗСК'!AC204</f>
        <v>167</v>
      </c>
      <c r="W397" s="687">
        <f>'4. ГПП-УЗПКТ-СЗСК'!AE204</f>
        <v>0</v>
      </c>
      <c r="X397" s="687">
        <f t="shared" si="602"/>
        <v>-167</v>
      </c>
      <c r="Y397" s="688">
        <f t="shared" si="603"/>
        <v>0</v>
      </c>
      <c r="Z397" s="687">
        <f>'4. ГПП-УЗПКТ-СЗСК'!AI204</f>
        <v>184.7</v>
      </c>
      <c r="AA397" s="687">
        <f>'4. ГПП-УЗПКТ-СЗСК'!AK204</f>
        <v>0</v>
      </c>
      <c r="AB397" s="687">
        <f t="shared" si="604"/>
        <v>-184.7</v>
      </c>
      <c r="AC397" s="688">
        <f t="shared" si="605"/>
        <v>0</v>
      </c>
      <c r="AD397" s="687">
        <f t="shared" si="606"/>
        <v>538.6</v>
      </c>
      <c r="AE397" s="687">
        <f t="shared" si="607"/>
        <v>0</v>
      </c>
      <c r="AF397" s="687">
        <f t="shared" si="608"/>
        <v>-538.6</v>
      </c>
      <c r="AG397" s="688">
        <f t="shared" si="609"/>
        <v>0</v>
      </c>
      <c r="AH397" s="687">
        <f>'4. ГПП-УЗПКТ-СЗСК'!AU204</f>
        <v>178.1</v>
      </c>
      <c r="AI397" s="687">
        <f>'4. ГПП-УЗПКТ-СЗСК'!AW204</f>
        <v>0</v>
      </c>
      <c r="AJ397" s="687">
        <f t="shared" si="610"/>
        <v>-178.1</v>
      </c>
      <c r="AK397" s="688">
        <f t="shared" si="611"/>
        <v>0</v>
      </c>
      <c r="AL397" s="687">
        <f>'4. ГПП-УЗПКТ-СЗСК'!BA204</f>
        <v>184.1</v>
      </c>
      <c r="AM397" s="687">
        <f>'4. ГПП-УЗПКТ-СЗСК'!BC204</f>
        <v>0</v>
      </c>
      <c r="AN397" s="687">
        <f t="shared" si="612"/>
        <v>-184.1</v>
      </c>
      <c r="AO397" s="688">
        <f t="shared" si="613"/>
        <v>0</v>
      </c>
      <c r="AP397" s="687">
        <f>'4. ГПП-УЗПКТ-СЗСК'!BG204</f>
        <v>176.4</v>
      </c>
      <c r="AQ397" s="687">
        <f>'4. ГПП-УЗПКТ-СЗСК'!BI204</f>
        <v>0</v>
      </c>
      <c r="AR397" s="687">
        <f t="shared" si="614"/>
        <v>-176.4</v>
      </c>
      <c r="AS397" s="688">
        <f t="shared" si="615"/>
        <v>0</v>
      </c>
      <c r="AT397" s="687">
        <f t="shared" si="616"/>
        <v>455.5</v>
      </c>
      <c r="AU397" s="687">
        <f t="shared" si="617"/>
        <v>0</v>
      </c>
      <c r="AV397" s="687">
        <f t="shared" si="618"/>
        <v>-455.5</v>
      </c>
      <c r="AW397" s="688">
        <f t="shared" si="619"/>
        <v>0</v>
      </c>
      <c r="AX397" s="687">
        <f>'4. ГПП-УЗПКТ-СЗСК'!BS204</f>
        <v>92.3</v>
      </c>
      <c r="AY397" s="687">
        <f>'4. ГПП-УЗПКТ-СЗСК'!BU204</f>
        <v>0</v>
      </c>
      <c r="AZ397" s="687">
        <f t="shared" si="620"/>
        <v>-92.3</v>
      </c>
      <c r="BA397" s="688">
        <f t="shared" si="621"/>
        <v>0</v>
      </c>
      <c r="BB397" s="687">
        <f>'4. ГПП-УЗПКТ-СЗСК'!BY204</f>
        <v>184.2</v>
      </c>
      <c r="BC397" s="687">
        <f>'4. ГПП-УЗПКТ-СЗСК'!CA204</f>
        <v>0</v>
      </c>
      <c r="BD397" s="687">
        <f t="shared" si="622"/>
        <v>-184.2</v>
      </c>
      <c r="BE397" s="688">
        <f t="shared" si="623"/>
        <v>0</v>
      </c>
      <c r="BF397" s="687">
        <f>'4. ГПП-УЗПКТ-СЗСК'!CE204</f>
        <v>179</v>
      </c>
      <c r="BG397" s="687">
        <f>'4. ГПП-УЗПКТ-СЗСК'!CG204</f>
        <v>0</v>
      </c>
      <c r="BH397" s="687">
        <f t="shared" si="624"/>
        <v>-179</v>
      </c>
      <c r="BI397" s="688">
        <f t="shared" si="625"/>
        <v>0</v>
      </c>
      <c r="BJ397" s="687">
        <f t="shared" si="626"/>
        <v>547.79999999999995</v>
      </c>
      <c r="BK397" s="687">
        <f t="shared" si="627"/>
        <v>0</v>
      </c>
      <c r="BL397" s="687">
        <f t="shared" si="628"/>
        <v>-547.79999999999995</v>
      </c>
      <c r="BM397" s="688">
        <f t="shared" si="629"/>
        <v>0</v>
      </c>
      <c r="BN397" s="687">
        <f>'4. ГПП-УЗПКТ-СЗСК'!CQ204</f>
        <v>184.6</v>
      </c>
      <c r="BO397" s="687">
        <f>'4. ГПП-УЗПКТ-СЗСК'!CS204</f>
        <v>0</v>
      </c>
      <c r="BP397" s="687">
        <f t="shared" si="630"/>
        <v>-184.6</v>
      </c>
      <c r="BQ397" s="688">
        <f t="shared" si="631"/>
        <v>0</v>
      </c>
      <c r="BR397" s="687">
        <f>'4. ГПП-УЗПКТ-СЗСК'!CW204</f>
        <v>178.7</v>
      </c>
      <c r="BS397" s="687">
        <f>'4. ГПП-УЗПКТ-СЗСК'!CY204</f>
        <v>0</v>
      </c>
      <c r="BT397" s="687">
        <f t="shared" si="632"/>
        <v>-178.7</v>
      </c>
      <c r="BU397" s="688">
        <f t="shared" si="633"/>
        <v>0</v>
      </c>
      <c r="BV397" s="687">
        <f>'4. ГПП-УЗПКТ-СЗСК'!DC204</f>
        <v>184.5</v>
      </c>
      <c r="BW397" s="687">
        <f>'4. ГПП-УЗПКТ-СЗСК'!DE204</f>
        <v>0</v>
      </c>
      <c r="BX397" s="687">
        <f t="shared" si="634"/>
        <v>-184.5</v>
      </c>
      <c r="BY397" s="688">
        <f t="shared" si="635"/>
        <v>0</v>
      </c>
    </row>
    <row r="398" spans="2:77" ht="18.75" customHeight="1">
      <c r="B398" s="600"/>
      <c r="C398" s="509" t="s">
        <v>1699</v>
      </c>
      <c r="D398" s="528"/>
      <c r="E398" s="528"/>
      <c r="F398" s="529"/>
      <c r="G398" s="530" t="s">
        <v>1827</v>
      </c>
      <c r="H398" s="530"/>
      <c r="I398" s="715" t="s">
        <v>1438</v>
      </c>
      <c r="J398" s="687">
        <f t="shared" si="592"/>
        <v>0</v>
      </c>
      <c r="K398" s="687">
        <f t="shared" si="593"/>
        <v>0</v>
      </c>
      <c r="L398" s="687">
        <f t="shared" si="594"/>
        <v>0</v>
      </c>
      <c r="M398" s="688" t="str">
        <f t="shared" si="595"/>
        <v>-</v>
      </c>
      <c r="N398" s="687">
        <f t="shared" si="596"/>
        <v>0</v>
      </c>
      <c r="O398" s="687">
        <f t="shared" si="597"/>
        <v>0</v>
      </c>
      <c r="P398" s="687">
        <f t="shared" si="598"/>
        <v>0</v>
      </c>
      <c r="Q398" s="688" t="str">
        <f t="shared" si="599"/>
        <v>-</v>
      </c>
      <c r="R398" s="687">
        <f>'4. ГПП-УЗПКТ-СЗСК'!W205</f>
        <v>0</v>
      </c>
      <c r="S398" s="687">
        <f>'4. ГПП-УЗПКТ-СЗСК'!Y205</f>
        <v>0</v>
      </c>
      <c r="T398" s="687">
        <f t="shared" si="600"/>
        <v>0</v>
      </c>
      <c r="U398" s="688" t="str">
        <f t="shared" si="601"/>
        <v>-</v>
      </c>
      <c r="V398" s="687">
        <f>'4. ГПП-УЗПКТ-СЗСК'!AC205</f>
        <v>0</v>
      </c>
      <c r="W398" s="687">
        <f>'4. ГПП-УЗПКТ-СЗСК'!AE205</f>
        <v>0</v>
      </c>
      <c r="X398" s="687">
        <f t="shared" si="602"/>
        <v>0</v>
      </c>
      <c r="Y398" s="688" t="str">
        <f t="shared" si="603"/>
        <v>-</v>
      </c>
      <c r="Z398" s="687">
        <f>'4. ГПП-УЗПКТ-СЗСК'!AI205</f>
        <v>0</v>
      </c>
      <c r="AA398" s="687">
        <f>'4. ГПП-УЗПКТ-СЗСК'!AK205</f>
        <v>0</v>
      </c>
      <c r="AB398" s="687">
        <f t="shared" si="604"/>
        <v>0</v>
      </c>
      <c r="AC398" s="688" t="str">
        <f t="shared" si="605"/>
        <v>-</v>
      </c>
      <c r="AD398" s="687">
        <f t="shared" si="606"/>
        <v>0</v>
      </c>
      <c r="AE398" s="687">
        <f t="shared" si="607"/>
        <v>0</v>
      </c>
      <c r="AF398" s="687">
        <f t="shared" si="608"/>
        <v>0</v>
      </c>
      <c r="AG398" s="688" t="str">
        <f t="shared" si="609"/>
        <v>-</v>
      </c>
      <c r="AH398" s="687">
        <f>'4. ГПП-УЗПКТ-СЗСК'!AU205</f>
        <v>0</v>
      </c>
      <c r="AI398" s="687">
        <f>'4. ГПП-УЗПКТ-СЗСК'!AW205</f>
        <v>0</v>
      </c>
      <c r="AJ398" s="687">
        <f t="shared" si="610"/>
        <v>0</v>
      </c>
      <c r="AK398" s="688" t="str">
        <f t="shared" si="611"/>
        <v>-</v>
      </c>
      <c r="AL398" s="687">
        <f>'4. ГПП-УЗПКТ-СЗСК'!BA205</f>
        <v>0</v>
      </c>
      <c r="AM398" s="687">
        <f>'4. ГПП-УЗПКТ-СЗСК'!BC205</f>
        <v>0</v>
      </c>
      <c r="AN398" s="687">
        <f t="shared" si="612"/>
        <v>0</v>
      </c>
      <c r="AO398" s="688" t="str">
        <f t="shared" si="613"/>
        <v>-</v>
      </c>
      <c r="AP398" s="687">
        <f>'4. ГПП-УЗПКТ-СЗСК'!BG205</f>
        <v>0</v>
      </c>
      <c r="AQ398" s="687">
        <f>'4. ГПП-УЗПКТ-СЗСК'!BI205</f>
        <v>0</v>
      </c>
      <c r="AR398" s="687">
        <f t="shared" si="614"/>
        <v>0</v>
      </c>
      <c r="AS398" s="688" t="str">
        <f t="shared" si="615"/>
        <v>-</v>
      </c>
      <c r="AT398" s="687">
        <f t="shared" si="616"/>
        <v>0</v>
      </c>
      <c r="AU398" s="687">
        <f t="shared" si="617"/>
        <v>0</v>
      </c>
      <c r="AV398" s="687">
        <f t="shared" si="618"/>
        <v>0</v>
      </c>
      <c r="AW398" s="688" t="str">
        <f t="shared" si="619"/>
        <v>-</v>
      </c>
      <c r="AX398" s="687">
        <f>'4. ГПП-УЗПКТ-СЗСК'!BS205</f>
        <v>0</v>
      </c>
      <c r="AY398" s="687">
        <f>'4. ГПП-УЗПКТ-СЗСК'!BU205</f>
        <v>0</v>
      </c>
      <c r="AZ398" s="687">
        <f t="shared" si="620"/>
        <v>0</v>
      </c>
      <c r="BA398" s="688" t="str">
        <f t="shared" si="621"/>
        <v>-</v>
      </c>
      <c r="BB398" s="687">
        <f>'4. ГПП-УЗПКТ-СЗСК'!BY205</f>
        <v>0</v>
      </c>
      <c r="BC398" s="687">
        <f>'4. ГПП-УЗПКТ-СЗСК'!CA205</f>
        <v>0</v>
      </c>
      <c r="BD398" s="687">
        <f t="shared" si="622"/>
        <v>0</v>
      </c>
      <c r="BE398" s="688" t="str">
        <f t="shared" si="623"/>
        <v>-</v>
      </c>
      <c r="BF398" s="687">
        <f>'4. ГПП-УЗПКТ-СЗСК'!CE205</f>
        <v>0</v>
      </c>
      <c r="BG398" s="687">
        <f>'4. ГПП-УЗПКТ-СЗСК'!CG205</f>
        <v>0</v>
      </c>
      <c r="BH398" s="687">
        <f t="shared" si="624"/>
        <v>0</v>
      </c>
      <c r="BI398" s="688" t="str">
        <f t="shared" si="625"/>
        <v>-</v>
      </c>
      <c r="BJ398" s="687">
        <f t="shared" si="626"/>
        <v>0</v>
      </c>
      <c r="BK398" s="687">
        <f t="shared" si="627"/>
        <v>0</v>
      </c>
      <c r="BL398" s="687">
        <f t="shared" si="628"/>
        <v>0</v>
      </c>
      <c r="BM398" s="688" t="str">
        <f t="shared" si="629"/>
        <v>-</v>
      </c>
      <c r="BN398" s="687">
        <f>'4. ГПП-УЗПКТ-СЗСК'!CQ205</f>
        <v>0</v>
      </c>
      <c r="BO398" s="687">
        <f>'4. ГПП-УЗПКТ-СЗСК'!CS205</f>
        <v>0</v>
      </c>
      <c r="BP398" s="687">
        <f t="shared" si="630"/>
        <v>0</v>
      </c>
      <c r="BQ398" s="688" t="str">
        <f t="shared" si="631"/>
        <v>-</v>
      </c>
      <c r="BR398" s="687">
        <f>'4. ГПП-УЗПКТ-СЗСК'!CW205</f>
        <v>0</v>
      </c>
      <c r="BS398" s="687">
        <f>'4. ГПП-УЗПКТ-СЗСК'!CY205</f>
        <v>0</v>
      </c>
      <c r="BT398" s="687">
        <f t="shared" si="632"/>
        <v>0</v>
      </c>
      <c r="BU398" s="688" t="str">
        <f t="shared" si="633"/>
        <v>-</v>
      </c>
      <c r="BV398" s="687">
        <f>'4. ГПП-УЗПКТ-СЗСК'!DC205</f>
        <v>0</v>
      </c>
      <c r="BW398" s="687">
        <f>'4. ГПП-УЗПКТ-СЗСК'!DE205</f>
        <v>0</v>
      </c>
      <c r="BX398" s="687">
        <f t="shared" si="634"/>
        <v>0</v>
      </c>
      <c r="BY398" s="688" t="str">
        <f t="shared" si="635"/>
        <v>-</v>
      </c>
    </row>
    <row r="399" spans="2:77" ht="18.75" customHeight="1">
      <c r="B399" s="600"/>
      <c r="C399" s="509" t="s">
        <v>1701</v>
      </c>
      <c r="D399" s="528"/>
      <c r="E399" s="528"/>
      <c r="F399" s="529"/>
      <c r="G399" s="530" t="s">
        <v>1828</v>
      </c>
      <c r="H399" s="530"/>
      <c r="I399" s="715" t="s">
        <v>1438</v>
      </c>
      <c r="J399" s="687">
        <f t="shared" si="592"/>
        <v>0</v>
      </c>
      <c r="K399" s="687">
        <f t="shared" si="593"/>
        <v>0</v>
      </c>
      <c r="L399" s="687">
        <f t="shared" si="594"/>
        <v>0</v>
      </c>
      <c r="M399" s="688" t="str">
        <f t="shared" si="595"/>
        <v>-</v>
      </c>
      <c r="N399" s="687">
        <f t="shared" si="596"/>
        <v>0</v>
      </c>
      <c r="O399" s="687">
        <f t="shared" si="597"/>
        <v>0</v>
      </c>
      <c r="P399" s="687">
        <f t="shared" si="598"/>
        <v>0</v>
      </c>
      <c r="Q399" s="688" t="str">
        <f t="shared" si="599"/>
        <v>-</v>
      </c>
      <c r="R399" s="687">
        <f>'4. ГПП-УЗПКТ-СЗСК'!W206</f>
        <v>0</v>
      </c>
      <c r="S399" s="687">
        <f>'4. ГПП-УЗПКТ-СЗСК'!Y206</f>
        <v>0</v>
      </c>
      <c r="T399" s="687">
        <f t="shared" si="600"/>
        <v>0</v>
      </c>
      <c r="U399" s="688" t="str">
        <f t="shared" si="601"/>
        <v>-</v>
      </c>
      <c r="V399" s="687">
        <f>'4. ГПП-УЗПКТ-СЗСК'!AC206</f>
        <v>0</v>
      </c>
      <c r="W399" s="687">
        <f>'4. ГПП-УЗПКТ-СЗСК'!AE206</f>
        <v>0</v>
      </c>
      <c r="X399" s="687">
        <f t="shared" si="602"/>
        <v>0</v>
      </c>
      <c r="Y399" s="688" t="str">
        <f t="shared" si="603"/>
        <v>-</v>
      </c>
      <c r="Z399" s="687">
        <f>'4. ГПП-УЗПКТ-СЗСК'!AI206</f>
        <v>0</v>
      </c>
      <c r="AA399" s="687">
        <f>'4. ГПП-УЗПКТ-СЗСК'!AK206</f>
        <v>0</v>
      </c>
      <c r="AB399" s="687">
        <f t="shared" si="604"/>
        <v>0</v>
      </c>
      <c r="AC399" s="688" t="str">
        <f t="shared" si="605"/>
        <v>-</v>
      </c>
      <c r="AD399" s="687">
        <f t="shared" si="606"/>
        <v>0</v>
      </c>
      <c r="AE399" s="687">
        <f t="shared" si="607"/>
        <v>0</v>
      </c>
      <c r="AF399" s="687">
        <f t="shared" si="608"/>
        <v>0</v>
      </c>
      <c r="AG399" s="688" t="str">
        <f t="shared" si="609"/>
        <v>-</v>
      </c>
      <c r="AH399" s="687">
        <f>'4. ГПП-УЗПКТ-СЗСК'!AU206</f>
        <v>0</v>
      </c>
      <c r="AI399" s="687">
        <f>'4. ГПП-УЗПКТ-СЗСК'!AW206</f>
        <v>0</v>
      </c>
      <c r="AJ399" s="687">
        <f t="shared" si="610"/>
        <v>0</v>
      </c>
      <c r="AK399" s="688" t="str">
        <f t="shared" si="611"/>
        <v>-</v>
      </c>
      <c r="AL399" s="687">
        <f>'4. ГПП-УЗПКТ-СЗСК'!BA206</f>
        <v>0</v>
      </c>
      <c r="AM399" s="687">
        <f>'4. ГПП-УЗПКТ-СЗСК'!BC206</f>
        <v>0</v>
      </c>
      <c r="AN399" s="687">
        <f t="shared" si="612"/>
        <v>0</v>
      </c>
      <c r="AO399" s="688" t="str">
        <f t="shared" si="613"/>
        <v>-</v>
      </c>
      <c r="AP399" s="687">
        <f>'4. ГПП-УЗПКТ-СЗСК'!BG206</f>
        <v>0</v>
      </c>
      <c r="AQ399" s="687">
        <f>'4. ГПП-УЗПКТ-СЗСК'!BI206</f>
        <v>0</v>
      </c>
      <c r="AR399" s="687">
        <f t="shared" si="614"/>
        <v>0</v>
      </c>
      <c r="AS399" s="688" t="str">
        <f t="shared" si="615"/>
        <v>-</v>
      </c>
      <c r="AT399" s="687">
        <f t="shared" si="616"/>
        <v>0</v>
      </c>
      <c r="AU399" s="687">
        <f t="shared" si="617"/>
        <v>0</v>
      </c>
      <c r="AV399" s="687">
        <f t="shared" si="618"/>
        <v>0</v>
      </c>
      <c r="AW399" s="688" t="str">
        <f t="shared" si="619"/>
        <v>-</v>
      </c>
      <c r="AX399" s="687">
        <f>'4. ГПП-УЗПКТ-СЗСК'!BS206</f>
        <v>0</v>
      </c>
      <c r="AY399" s="687">
        <f>'4. ГПП-УЗПКТ-СЗСК'!BU206</f>
        <v>0</v>
      </c>
      <c r="AZ399" s="687">
        <f t="shared" si="620"/>
        <v>0</v>
      </c>
      <c r="BA399" s="688" t="str">
        <f t="shared" si="621"/>
        <v>-</v>
      </c>
      <c r="BB399" s="687">
        <f>'4. ГПП-УЗПКТ-СЗСК'!BY206</f>
        <v>0</v>
      </c>
      <c r="BC399" s="687">
        <f>'4. ГПП-УЗПКТ-СЗСК'!CA206</f>
        <v>0</v>
      </c>
      <c r="BD399" s="687">
        <f t="shared" si="622"/>
        <v>0</v>
      </c>
      <c r="BE399" s="688" t="str">
        <f t="shared" si="623"/>
        <v>-</v>
      </c>
      <c r="BF399" s="687">
        <f>'4. ГПП-УЗПКТ-СЗСК'!CE206</f>
        <v>0</v>
      </c>
      <c r="BG399" s="687">
        <f>'4. ГПП-УЗПКТ-СЗСК'!CG206</f>
        <v>0</v>
      </c>
      <c r="BH399" s="687">
        <f t="shared" si="624"/>
        <v>0</v>
      </c>
      <c r="BI399" s="688" t="str">
        <f t="shared" si="625"/>
        <v>-</v>
      </c>
      <c r="BJ399" s="687">
        <f t="shared" si="626"/>
        <v>0</v>
      </c>
      <c r="BK399" s="687">
        <f t="shared" si="627"/>
        <v>0</v>
      </c>
      <c r="BL399" s="687">
        <f t="shared" si="628"/>
        <v>0</v>
      </c>
      <c r="BM399" s="688" t="str">
        <f t="shared" si="629"/>
        <v>-</v>
      </c>
      <c r="BN399" s="687">
        <f>'4. ГПП-УЗПКТ-СЗСК'!CQ206</f>
        <v>0</v>
      </c>
      <c r="BO399" s="687">
        <f>'4. ГПП-УЗПКТ-СЗСК'!CS206</f>
        <v>0</v>
      </c>
      <c r="BP399" s="687">
        <f t="shared" si="630"/>
        <v>0</v>
      </c>
      <c r="BQ399" s="688" t="str">
        <f t="shared" si="631"/>
        <v>-</v>
      </c>
      <c r="BR399" s="687">
        <f>'4. ГПП-УЗПКТ-СЗСК'!CW206</f>
        <v>0</v>
      </c>
      <c r="BS399" s="687">
        <f>'4. ГПП-УЗПКТ-СЗСК'!CY206</f>
        <v>0</v>
      </c>
      <c r="BT399" s="687">
        <f t="shared" si="632"/>
        <v>0</v>
      </c>
      <c r="BU399" s="688" t="str">
        <f t="shared" si="633"/>
        <v>-</v>
      </c>
      <c r="BV399" s="687">
        <f>'4. ГПП-УЗПКТ-СЗСК'!DC206</f>
        <v>0</v>
      </c>
      <c r="BW399" s="687">
        <f>'4. ГПП-УЗПКТ-СЗСК'!DE206</f>
        <v>0</v>
      </c>
      <c r="BX399" s="687">
        <f t="shared" si="634"/>
        <v>0</v>
      </c>
      <c r="BY399" s="688" t="str">
        <f t="shared" si="635"/>
        <v>-</v>
      </c>
    </row>
    <row r="400" spans="2:77" ht="22.5" customHeight="1">
      <c r="B400" s="600" t="s">
        <v>1058</v>
      </c>
      <c r="C400" s="499" t="s">
        <v>1829</v>
      </c>
      <c r="D400" s="528"/>
      <c r="E400" s="528"/>
      <c r="F400" s="529"/>
      <c r="G400" s="530" t="s">
        <v>1830</v>
      </c>
      <c r="H400" s="530"/>
      <c r="I400" s="715" t="s">
        <v>1438</v>
      </c>
      <c r="J400" s="687">
        <f t="shared" si="592"/>
        <v>10174</v>
      </c>
      <c r="K400" s="687">
        <f t="shared" si="593"/>
        <v>0</v>
      </c>
      <c r="L400" s="687">
        <f t="shared" si="594"/>
        <v>-10174</v>
      </c>
      <c r="M400" s="688">
        <f t="shared" si="595"/>
        <v>0</v>
      </c>
      <c r="N400" s="687">
        <f t="shared" si="596"/>
        <v>2698.4999999999995</v>
      </c>
      <c r="O400" s="687">
        <f t="shared" si="597"/>
        <v>0</v>
      </c>
      <c r="P400" s="687">
        <f t="shared" si="598"/>
        <v>-2698.4999999999995</v>
      </c>
      <c r="Q400" s="688">
        <f t="shared" si="599"/>
        <v>0</v>
      </c>
      <c r="R400" s="687">
        <f>'4. ГПП-УЗПКТ-СЗСК'!W202+'4. ГПП-УЗПКТ-СЗСК'!W203+'4. ГПП-УЗПКТ-СЗСК'!W204+'4. ГПП-УЗПКТ-СЗСК'!W205+'4. ГПП-УЗПКТ-СЗСК'!W206-'4. ГПП-УЗПКТ-СЗСК'!W227+'4. ГПП-УЗПКТ-СЗСК'!W228+'4. ГПП-УЗПКТ-СЗСК'!W209+'10. ГД Ноябрьск'!W19+'4. ГПП-УЗПКТ-СЗСК'!W20+'4. ГПП-УЗПКТ-СЗСК'!W29+'4. ГПП-УЗПКТ-СЗСК'!W20</f>
        <v>936.09999999999991</v>
      </c>
      <c r="S400" s="687">
        <f>'4. ГПП-УЗПКТ-СЗСК'!Y202+'4. ГПП-УЗПКТ-СЗСК'!Y203+'4. ГПП-УЗПКТ-СЗСК'!Y204+'4. ГПП-УЗПКТ-СЗСК'!Y205+'4. ГПП-УЗПКТ-СЗСК'!Y206-'4. ГПП-УЗПКТ-СЗСК'!Y227+'4. ГПП-УЗПКТ-СЗСК'!Y228+'4. ГПП-УЗПКТ-СЗСК'!Y209+'10. ГД Ноябрьск'!Y19+'4. ГПП-УЗПКТ-СЗСК'!Y20+'4. ГПП-УЗПКТ-СЗСК'!Y29+'4. ГПП-УЗПКТ-СЗСК'!Y20</f>
        <v>0</v>
      </c>
      <c r="T400" s="687">
        <f t="shared" si="600"/>
        <v>-936.09999999999991</v>
      </c>
      <c r="U400" s="688">
        <f t="shared" si="601"/>
        <v>0</v>
      </c>
      <c r="V400" s="687">
        <f>'4. ГПП-УЗПКТ-СЗСК'!AC202+'4. ГПП-УЗПКТ-СЗСК'!AC203+'4. ГПП-УЗПКТ-СЗСК'!AC204+'4. ГПП-УЗПКТ-СЗСК'!AC205+'4. ГПП-УЗПКТ-СЗСК'!AC206-'4. ГПП-УЗПКТ-СЗСК'!AC227+'4. ГПП-УЗПКТ-СЗСК'!AC228+'4. ГПП-УЗПКТ-СЗСК'!AC209+'10. ГД Ноябрьск'!AC19+'4. ГПП-УЗПКТ-СЗСК'!AC20+'4. ГПП-УЗПКТ-СЗСК'!AC29+'4. ГПП-УЗПКТ-СЗСК'!AC20</f>
        <v>838.69999999999993</v>
      </c>
      <c r="W400" s="687">
        <f>'4. ГПП-УЗПКТ-СЗСК'!AE202+'4. ГПП-УЗПКТ-СЗСК'!AE203+'4. ГПП-УЗПКТ-СЗСК'!AE204+'4. ГПП-УЗПКТ-СЗСК'!AE205+'4. ГПП-УЗПКТ-СЗСК'!AE206-'4. ГПП-УЗПКТ-СЗСК'!AE227+'4. ГПП-УЗПКТ-СЗСК'!AE228+'4. ГПП-УЗПКТ-СЗСК'!AE209+'10. ГД Ноябрьск'!AE19+'4. ГПП-УЗПКТ-СЗСК'!AE20+'4. ГПП-УЗПКТ-СЗСК'!AE29+'4. ГПП-УЗПКТ-СЗСК'!AE20</f>
        <v>0</v>
      </c>
      <c r="X400" s="687">
        <f t="shared" si="602"/>
        <v>-838.69999999999993</v>
      </c>
      <c r="Y400" s="688">
        <f t="shared" si="603"/>
        <v>0</v>
      </c>
      <c r="Z400" s="687">
        <f>'4. ГПП-УЗПКТ-СЗСК'!AI202+'4. ГПП-УЗПКТ-СЗСК'!AI203+'4. ГПП-УЗПКТ-СЗСК'!AI204+'4. ГПП-УЗПКТ-СЗСК'!AI205+'4. ГПП-УЗПКТ-СЗСК'!AI206-'4. ГПП-УЗПКТ-СЗСК'!AI227+'4. ГПП-УЗПКТ-СЗСК'!AI228+'4. ГПП-УЗПКТ-СЗСК'!AI209+'10. ГД Ноябрьск'!AI19+'4. ГПП-УЗПКТ-СЗСК'!AI20+'4. ГПП-УЗПКТ-СЗСК'!AI29+'4. ГПП-УЗПКТ-СЗСК'!AI20</f>
        <v>923.69999999999993</v>
      </c>
      <c r="AA400" s="687">
        <f>'4. ГПП-УЗПКТ-СЗСК'!AK202+'4. ГПП-УЗПКТ-СЗСК'!AK203+'4. ГПП-УЗПКТ-СЗСК'!AK204+'4. ГПП-УЗПКТ-СЗСК'!AK205+'4. ГПП-УЗПКТ-СЗСК'!AK206-'4. ГПП-УЗПКТ-СЗСК'!AK227+'4. ГПП-УЗПКТ-СЗСК'!AK228+'4. ГПП-УЗПКТ-СЗСК'!AK209+'10. ГД Ноябрьск'!AK19+'4. ГПП-УЗПКТ-СЗСК'!AK20+'4. ГПП-УЗПКТ-СЗСК'!AK29+'4. ГПП-УЗПКТ-СЗСК'!AK20</f>
        <v>0</v>
      </c>
      <c r="AB400" s="687">
        <f t="shared" si="604"/>
        <v>-923.69999999999993</v>
      </c>
      <c r="AC400" s="688">
        <f t="shared" si="605"/>
        <v>0</v>
      </c>
      <c r="AD400" s="687">
        <f t="shared" si="606"/>
        <v>2653.6</v>
      </c>
      <c r="AE400" s="687">
        <f t="shared" si="607"/>
        <v>0</v>
      </c>
      <c r="AF400" s="687">
        <f t="shared" si="608"/>
        <v>-2653.6</v>
      </c>
      <c r="AG400" s="688">
        <f t="shared" si="609"/>
        <v>0</v>
      </c>
      <c r="AH400" s="687">
        <f>'4. ГПП-УЗПКТ-СЗСК'!AU202+'4. ГПП-УЗПКТ-СЗСК'!AU203+'4. ГПП-УЗПКТ-СЗСК'!AU204+'4. ГПП-УЗПКТ-СЗСК'!AU205+'4. ГПП-УЗПКТ-СЗСК'!AU206-'4. ГПП-УЗПКТ-СЗСК'!AU227+'4. ГПП-УЗПКТ-СЗСК'!AU228+'4. ГПП-УЗПКТ-СЗСК'!AU209+'10. ГД Ноябрьск'!AU19+'4. ГПП-УЗПКТ-СЗСК'!AU20+'4. ГПП-УЗПКТ-СЗСК'!AU29+'4. ГПП-УЗПКТ-СЗСК'!AU20</f>
        <v>907.6</v>
      </c>
      <c r="AI400" s="687">
        <f>'4. ГПП-УЗПКТ-СЗСК'!AW202+'4. ГПП-УЗПКТ-СЗСК'!AW203+'4. ГПП-УЗПКТ-СЗСК'!AW204+'4. ГПП-УЗПКТ-СЗСК'!AW205+'4. ГПП-УЗПКТ-СЗСК'!AW206-'4. ГПП-УЗПКТ-СЗСК'!AW227+'4. ГПП-УЗПКТ-СЗСК'!AW228+'4. ГПП-УЗПКТ-СЗСК'!AW209+'10. ГД Ноябрьск'!AW19+'4. ГПП-УЗПКТ-СЗСК'!AW20+'4. ГПП-УЗПКТ-СЗСК'!AW29+'4. ГПП-УЗПКТ-СЗСК'!AW20</f>
        <v>0</v>
      </c>
      <c r="AJ400" s="687">
        <f t="shared" si="610"/>
        <v>-907.6</v>
      </c>
      <c r="AK400" s="688">
        <f t="shared" si="611"/>
        <v>0</v>
      </c>
      <c r="AL400" s="687">
        <f>'4. ГПП-УЗПКТ-СЗСК'!BA202+'4. ГПП-УЗПКТ-СЗСК'!BA203+'4. ГПП-УЗПКТ-СЗСК'!BA204+'4. ГПП-УЗПКТ-СЗСК'!BA205+'4. ГПП-УЗПКТ-СЗСК'!BA206-'4. ГПП-УЗПКТ-СЗСК'!BA227+'4. ГПП-УЗПКТ-СЗСК'!BA228+'4. ГПП-УЗПКТ-СЗСК'!BA209+'10. ГД Ноябрьск'!BA19+'4. ГПП-УЗПКТ-СЗСК'!BA20+'4. ГПП-УЗПКТ-СЗСК'!BA29+'4. ГПП-УЗПКТ-СЗСК'!BA20</f>
        <v>919.1</v>
      </c>
      <c r="AM400" s="687">
        <f>'4. ГПП-УЗПКТ-СЗСК'!BC202+'4. ГПП-УЗПКТ-СЗСК'!BC203+'4. ГПП-УЗПКТ-СЗСК'!BC204+'4. ГПП-УЗПКТ-СЗСК'!BC205+'4. ГПП-УЗПКТ-СЗСК'!BC206-'4. ГПП-УЗПКТ-СЗСК'!BC227+'4. ГПП-УЗПКТ-СЗСК'!BC228+'4. ГПП-УЗПКТ-СЗСК'!BC209+'10. ГД Ноябрьск'!BC19+'4. ГПП-УЗПКТ-СЗСК'!BC20+'4. ГПП-УЗПКТ-СЗСК'!BC29+'4. ГПП-УЗПКТ-СЗСК'!BC20</f>
        <v>0</v>
      </c>
      <c r="AN400" s="687">
        <f t="shared" si="612"/>
        <v>-919.1</v>
      </c>
      <c r="AO400" s="688">
        <f t="shared" si="613"/>
        <v>0</v>
      </c>
      <c r="AP400" s="687">
        <f>'4. ГПП-УЗПКТ-СЗСК'!BG202+'4. ГПП-УЗПКТ-СЗСК'!BG203+'4. ГПП-УЗПКТ-СЗСК'!BG204+'4. ГПП-УЗПКТ-СЗСК'!BG205+'4. ГПП-УЗПКТ-СЗСК'!BG206-'4. ГПП-УЗПКТ-СЗСК'!BG227+'4. ГПП-УЗПКТ-СЗСК'!BG228+'4. ГПП-УЗПКТ-СЗСК'!BG209+'10. ГД Ноябрьск'!BG19+'4. ГПП-УЗПКТ-СЗСК'!BG20+'4. ГПП-УЗПКТ-СЗСК'!BG29+'4. ГПП-УЗПКТ-СЗСК'!BG20</f>
        <v>826.9</v>
      </c>
      <c r="AQ400" s="687">
        <f>'4. ГПП-УЗПКТ-СЗСК'!BI202+'4. ГПП-УЗПКТ-СЗСК'!BI203+'4. ГПП-УЗПКТ-СЗСК'!BI204+'4. ГПП-УЗПКТ-СЗСК'!BI205+'4. ГПП-УЗПКТ-СЗСК'!BI206-'4. ГПП-УЗПКТ-СЗСК'!BI227+'4. ГПП-УЗПКТ-СЗСК'!BI228+'4. ГПП-УЗПКТ-СЗСК'!BI209+'10. ГД Ноябрьск'!BI19+'4. ГПП-УЗПКТ-СЗСК'!BI20+'4. ГПП-УЗПКТ-СЗСК'!BI29+'4. ГПП-УЗПКТ-СЗСК'!BI20</f>
        <v>0</v>
      </c>
      <c r="AR400" s="687">
        <f t="shared" si="614"/>
        <v>-826.9</v>
      </c>
      <c r="AS400" s="688">
        <f t="shared" si="615"/>
        <v>0</v>
      </c>
      <c r="AT400" s="687">
        <f t="shared" si="616"/>
        <v>2205.6</v>
      </c>
      <c r="AU400" s="687">
        <f t="shared" si="617"/>
        <v>0</v>
      </c>
      <c r="AV400" s="687">
        <f t="shared" si="618"/>
        <v>-2205.6</v>
      </c>
      <c r="AW400" s="688">
        <f t="shared" si="619"/>
        <v>0</v>
      </c>
      <c r="AX400" s="687">
        <f>'4. ГПП-УЗПКТ-СЗСК'!BS202+'4. ГПП-УЗПКТ-СЗСК'!BS203+'4. ГПП-УЗПКТ-СЗСК'!BS204+'4. ГПП-УЗПКТ-СЗСК'!BS205+'4. ГПП-УЗПКТ-СЗСК'!BS206-'4. ГПП-УЗПКТ-СЗСК'!BS227+'4. ГПП-УЗПКТ-СЗСК'!BS228+'4. ГПП-УЗПКТ-СЗСК'!BS209+'10. ГД Ноябрьск'!BS19+'4. ГПП-УЗПКТ-СЗСК'!BS20+'4. ГПП-УЗПКТ-СЗСК'!BS29+'4. ГПП-УЗПКТ-СЗСК'!BS20</f>
        <v>661.69999999999993</v>
      </c>
      <c r="AY400" s="687">
        <f>'4. ГПП-УЗПКТ-СЗСК'!BU202+'4. ГПП-УЗПКТ-СЗСК'!BU203+'4. ГПП-УЗПКТ-СЗСК'!BU204+'4. ГПП-УЗПКТ-СЗСК'!BU205+'4. ГПП-УЗПКТ-СЗСК'!BU206-'4. ГПП-УЗПКТ-СЗСК'!BU227+'4. ГПП-УЗПКТ-СЗСК'!BU228+'4. ГПП-УЗПКТ-СЗСК'!BU209+'10. ГД Ноябрьск'!BU19+'4. ГПП-УЗПКТ-СЗСК'!BU20+'4. ГПП-УЗПКТ-СЗСК'!BU29+'4. ГПП-УЗПКТ-СЗСК'!BU20</f>
        <v>0</v>
      </c>
      <c r="AZ400" s="687">
        <f t="shared" si="620"/>
        <v>-661.69999999999993</v>
      </c>
      <c r="BA400" s="688">
        <f t="shared" si="621"/>
        <v>0</v>
      </c>
      <c r="BB400" s="687">
        <f>'4. ГПП-УЗПКТ-СЗСК'!BY202+'4. ГПП-УЗПКТ-СЗСК'!BY203+'4. ГПП-УЗПКТ-СЗСК'!BY204+'4. ГПП-УЗПКТ-СЗСК'!BY205+'4. ГПП-УЗПКТ-СЗСК'!BY206-'4. ГПП-УЗПКТ-СЗСК'!BY227+'4. ГПП-УЗПКТ-СЗСК'!BY228+'4. ГПП-УЗПКТ-СЗСК'!BY209+'10. ГД Ноябрьск'!BY19+'4. ГПП-УЗПКТ-СЗСК'!BY20+'4. ГПП-УЗПКТ-СЗСК'!BY29+'4. ГПП-УЗПКТ-СЗСК'!BY20</f>
        <v>763.80000000000007</v>
      </c>
      <c r="BC400" s="687">
        <f>'4. ГПП-УЗПКТ-СЗСК'!CA202+'4. ГПП-УЗПКТ-СЗСК'!CA203+'4. ГПП-УЗПКТ-СЗСК'!CA204+'4. ГПП-УЗПКТ-СЗСК'!CA205+'4. ГПП-УЗПКТ-СЗСК'!CA206-'4. ГПП-УЗПКТ-СЗСК'!CA227+'4. ГПП-УЗПКТ-СЗСК'!CA228+'4. ГПП-УЗПКТ-СЗСК'!CA209+'10. ГД Ноябрьск'!CA19+'4. ГПП-УЗПКТ-СЗСК'!CA20+'4. ГПП-УЗПКТ-СЗСК'!CA29+'4. ГПП-УЗПКТ-СЗСК'!CA20</f>
        <v>0</v>
      </c>
      <c r="BD400" s="687">
        <f t="shared" si="622"/>
        <v>-763.80000000000007</v>
      </c>
      <c r="BE400" s="688">
        <f t="shared" si="623"/>
        <v>0</v>
      </c>
      <c r="BF400" s="687">
        <f>'4. ГПП-УЗПКТ-СЗСК'!CE202+'4. ГПП-УЗПКТ-СЗСК'!CE203+'4. ГПП-УЗПКТ-СЗСК'!CE204+'4. ГПП-УЗПКТ-СЗСК'!CE205+'4. ГПП-УЗПКТ-СЗСК'!CE206-'4. ГПП-УЗПКТ-СЗСК'!CE227+'4. ГПП-УЗПКТ-СЗСК'!CE228+'4. ГПП-УЗПКТ-СЗСК'!CE209+'10. ГД Ноябрьск'!CE19+'4. ГПП-УЗПКТ-СЗСК'!CE20+'4. ГПП-УЗПКТ-СЗСК'!CE29+'4. ГПП-УЗПКТ-СЗСК'!CE20</f>
        <v>780.1</v>
      </c>
      <c r="BG400" s="687">
        <f>'4. ГПП-УЗПКТ-СЗСК'!CG202+'4. ГПП-УЗПКТ-СЗСК'!CG203+'4. ГПП-УЗПКТ-СЗСК'!CG204+'4. ГПП-УЗПКТ-СЗСК'!CG205+'4. ГПП-УЗПКТ-СЗСК'!CG206-'4. ГПП-УЗПКТ-СЗСК'!CG227+'4. ГПП-УЗПКТ-СЗСК'!CG228+'4. ГПП-УЗПКТ-СЗСК'!CG209+'10. ГД Ноябрьск'!CG19+'4. ГПП-УЗПКТ-СЗСК'!CG20+'4. ГПП-УЗПКТ-СЗСК'!CG29+'4. ГПП-УЗПКТ-СЗСК'!CG20</f>
        <v>0</v>
      </c>
      <c r="BH400" s="687">
        <f t="shared" si="624"/>
        <v>-780.1</v>
      </c>
      <c r="BI400" s="688">
        <f t="shared" si="625"/>
        <v>0</v>
      </c>
      <c r="BJ400" s="687">
        <f t="shared" si="626"/>
        <v>2616.3000000000002</v>
      </c>
      <c r="BK400" s="687">
        <f t="shared" si="627"/>
        <v>0</v>
      </c>
      <c r="BL400" s="687">
        <f t="shared" si="628"/>
        <v>-2616.3000000000002</v>
      </c>
      <c r="BM400" s="688">
        <f t="shared" si="629"/>
        <v>0</v>
      </c>
      <c r="BN400" s="687">
        <f>'4. ГПП-УЗПКТ-СЗСК'!CQ202+'4. ГПП-УЗПКТ-СЗСК'!CQ203+'4. ГПП-УЗПКТ-СЗСК'!CQ204+'4. ГПП-УЗПКТ-СЗСК'!CQ205+'4. ГПП-УЗПКТ-СЗСК'!CQ206-'4. ГПП-УЗПКТ-СЗСК'!CQ227+'4. ГПП-УЗПКТ-СЗСК'!CQ228+'4. ГПП-УЗПКТ-СЗСК'!CQ209+'10. ГД Ноябрьск'!CQ19+'4. ГПП-УЗПКТ-СЗСК'!CQ20+'4. ГПП-УЗПКТ-СЗСК'!CQ29+'4. ГПП-УЗПКТ-СЗСК'!CQ20</f>
        <v>879.7</v>
      </c>
      <c r="BO400" s="687">
        <f>'4. ГПП-УЗПКТ-СЗСК'!CS202+'4. ГПП-УЗПКТ-СЗСК'!CS203+'4. ГПП-УЗПКТ-СЗСК'!CS204+'4. ГПП-УЗПКТ-СЗСК'!CS205+'4. ГПП-УЗПКТ-СЗСК'!CS206-'4. ГПП-УЗПКТ-СЗСК'!CS227+'4. ГПП-УЗПКТ-СЗСК'!CS228+'4. ГПП-УЗПКТ-СЗСК'!CS209+'10. ГД Ноябрьск'!CS19+'4. ГПП-УЗПКТ-СЗСК'!CS20+'4. ГПП-УЗПКТ-СЗСК'!CS29+'4. ГПП-УЗПКТ-СЗСК'!CS20</f>
        <v>0</v>
      </c>
      <c r="BP400" s="687">
        <f t="shared" si="630"/>
        <v>-879.7</v>
      </c>
      <c r="BQ400" s="688">
        <f t="shared" si="631"/>
        <v>0</v>
      </c>
      <c r="BR400" s="687">
        <f>'4. ГПП-УЗПКТ-СЗСК'!CW202+'4. ГПП-УЗПКТ-СЗСК'!CW203+'4. ГПП-УЗПКТ-СЗСК'!CW204+'4. ГПП-УЗПКТ-СЗСК'!CW205+'4. ГПП-УЗПКТ-СЗСК'!CW206-'4. ГПП-УЗПКТ-СЗСК'!CW227+'4. ГПП-УЗПКТ-СЗСК'!CW228+'4. ГПП-УЗПКТ-СЗСК'!CW209+'10. ГД Ноябрьск'!CW19+'4. ГПП-УЗПКТ-СЗСК'!CW20+'4. ГПП-УЗПКТ-СЗСК'!CW29+'4. ГПП-УЗПКТ-СЗСК'!CW20</f>
        <v>852.4</v>
      </c>
      <c r="BS400" s="687">
        <f>'4. ГПП-УЗПКТ-СЗСК'!CY202+'4. ГПП-УЗПКТ-СЗСК'!CY203+'4. ГПП-УЗПКТ-СЗСК'!CY204+'4. ГПП-УЗПКТ-СЗСК'!CY205+'4. ГПП-УЗПКТ-СЗСК'!CY206-'4. ГПП-УЗПКТ-СЗСК'!CY227+'4. ГПП-УЗПКТ-СЗСК'!CY228+'4. ГПП-УЗПКТ-СЗСК'!CY209+'10. ГД Ноябрьск'!CY19+'4. ГПП-УЗПКТ-СЗСК'!CY20+'4. ГПП-УЗПКТ-СЗСК'!CY29+'4. ГПП-УЗПКТ-СЗСК'!CY20</f>
        <v>0</v>
      </c>
      <c r="BT400" s="687">
        <f t="shared" si="632"/>
        <v>-852.4</v>
      </c>
      <c r="BU400" s="688">
        <f t="shared" si="633"/>
        <v>0</v>
      </c>
      <c r="BV400" s="687">
        <f>'4. ГПП-УЗПКТ-СЗСК'!DC202+'4. ГПП-УЗПКТ-СЗСК'!DC203+'4. ГПП-УЗПКТ-СЗСК'!DC204+'4. ГПП-УЗПКТ-СЗСК'!DC205+'4. ГПП-УЗПКТ-СЗСК'!DC206-'4. ГПП-УЗПКТ-СЗСК'!DC227+'4. ГПП-УЗПКТ-СЗСК'!DC228+'4. ГПП-УЗПКТ-СЗСК'!DC209+'10. ГД Ноябрьск'!DC19+'4. ГПП-УЗПКТ-СЗСК'!DC20+'4. ГПП-УЗПКТ-СЗСК'!DC29+'4. ГПП-УЗПКТ-СЗСК'!DC20</f>
        <v>884.2</v>
      </c>
      <c r="BW400" s="687">
        <f>'4. ГПП-УЗПКТ-СЗСК'!DE202+'4. ГПП-УЗПКТ-СЗСК'!DE203+'4. ГПП-УЗПКТ-СЗСК'!DE204+'4. ГПП-УЗПКТ-СЗСК'!DE205+'4. ГПП-УЗПКТ-СЗСК'!DE206-'4. ГПП-УЗПКТ-СЗСК'!DE227+'4. ГПП-УЗПКТ-СЗСК'!DE228+'4. ГПП-УЗПКТ-СЗСК'!DE209+'10. ГД Ноябрьск'!DE19+'4. ГПП-УЗПКТ-СЗСК'!DE20+'4. ГПП-УЗПКТ-СЗСК'!DE29+'4. ГПП-УЗПКТ-СЗСК'!DE20</f>
        <v>0</v>
      </c>
      <c r="BX400" s="687">
        <f t="shared" si="634"/>
        <v>-884.2</v>
      </c>
      <c r="BY400" s="688">
        <f t="shared" si="635"/>
        <v>0</v>
      </c>
    </row>
    <row r="401" spans="2:77" ht="48" customHeight="1">
      <c r="B401" s="600"/>
      <c r="C401" s="656" t="s">
        <v>1831</v>
      </c>
      <c r="D401" s="528"/>
      <c r="E401" s="528"/>
      <c r="F401" s="529"/>
      <c r="G401" s="530" t="s">
        <v>1832</v>
      </c>
      <c r="H401" s="530"/>
      <c r="I401" s="715" t="s">
        <v>1438</v>
      </c>
      <c r="J401" s="687">
        <f t="shared" si="592"/>
        <v>10119.1</v>
      </c>
      <c r="K401" s="687">
        <f t="shared" si="593"/>
        <v>0</v>
      </c>
      <c r="L401" s="687">
        <f t="shared" si="594"/>
        <v>-10119.1</v>
      </c>
      <c r="M401" s="688">
        <f t="shared" si="595"/>
        <v>0</v>
      </c>
      <c r="N401" s="687">
        <f t="shared" si="596"/>
        <v>2689.5</v>
      </c>
      <c r="O401" s="687">
        <f t="shared" si="597"/>
        <v>0</v>
      </c>
      <c r="P401" s="687">
        <f t="shared" si="598"/>
        <v>-2689.5</v>
      </c>
      <c r="Q401" s="688">
        <f t="shared" si="599"/>
        <v>0</v>
      </c>
      <c r="R401" s="687">
        <f>'4. ГПП-УЗПКТ-СЗСК'!W202+'4. ГПП-УЗПКТ-СЗСК'!W203+'4. ГПП-УЗПКТ-СЗСК'!W204+'4. ГПП-УЗПКТ-СЗСК'!W205+'4. ГПП-УЗПКТ-СЗСК'!W206-'4. ГПП-УЗПКТ-СЗСК'!W227+'4. ГПП-УЗПКТ-СЗСК'!W228</f>
        <v>932.8</v>
      </c>
      <c r="S401" s="687">
        <f>'4. ГПП-УЗПКТ-СЗСК'!Y202+'4. ГПП-УЗПКТ-СЗСК'!Y203+'4. ГПП-УЗПКТ-СЗСК'!Y204+'4. ГПП-УЗПКТ-СЗСК'!Y205+'4. ГПП-УЗПКТ-СЗСК'!Y206-'4. ГПП-УЗПКТ-СЗСК'!Y227+'4. ГПП-УЗПКТ-СЗСК'!Y228</f>
        <v>0</v>
      </c>
      <c r="T401" s="687">
        <f t="shared" si="600"/>
        <v>-932.8</v>
      </c>
      <c r="U401" s="688">
        <f t="shared" si="601"/>
        <v>0</v>
      </c>
      <c r="V401" s="687">
        <f>'4. ГПП-УЗПКТ-СЗСК'!AC202+'4. ГПП-УЗПКТ-СЗСК'!AC203+'4. ГПП-УЗПКТ-СЗСК'!AC204+'4. ГПП-УЗПКТ-СЗСК'!AC205+'4. ГПП-УЗПКТ-СЗСК'!AC206-'4. ГПП-УЗПКТ-СЗСК'!AC227+'4. ГПП-УЗПКТ-СЗСК'!AC228</f>
        <v>836.09999999999991</v>
      </c>
      <c r="W401" s="687">
        <f>'4. ГПП-УЗПКТ-СЗСК'!AE202+'4. ГПП-УЗПКТ-СЗСК'!AE203+'4. ГПП-УЗПКТ-СЗСК'!AE204+'4. ГПП-УЗПКТ-СЗСК'!AE205+'4. ГПП-УЗПКТ-СЗСК'!AE206-'4. ГПП-УЗПКТ-СЗСК'!AE227+'4. ГПП-УЗПКТ-СЗСК'!AE228</f>
        <v>0</v>
      </c>
      <c r="X401" s="687">
        <f t="shared" si="602"/>
        <v>-836.09999999999991</v>
      </c>
      <c r="Y401" s="688">
        <f t="shared" si="603"/>
        <v>0</v>
      </c>
      <c r="Z401" s="687">
        <f>'4. ГПП-УЗПКТ-СЗСК'!AI202+'4. ГПП-УЗПКТ-СЗСК'!AI203+'4. ГПП-УЗПКТ-СЗСК'!AI204+'4. ГПП-УЗПКТ-СЗСК'!AI205+'4. ГПП-УЗПКТ-СЗСК'!AI206-'4. ГПП-УЗПКТ-СЗСК'!AI227+'4. ГПП-УЗПКТ-СЗСК'!AI228</f>
        <v>920.59999999999991</v>
      </c>
      <c r="AA401" s="687">
        <f>'4. ГПП-УЗПКТ-СЗСК'!AK202+'4. ГПП-УЗПКТ-СЗСК'!AK203+'4. ГПП-УЗПКТ-СЗСК'!AK204+'4. ГПП-УЗПКТ-СЗСК'!AK205+'4. ГПП-УЗПКТ-СЗСК'!AK206-'4. ГПП-УЗПКТ-СЗСК'!AK227+'4. ГПП-УЗПКТ-СЗСК'!AK228</f>
        <v>0</v>
      </c>
      <c r="AB401" s="687">
        <f t="shared" si="604"/>
        <v>-920.59999999999991</v>
      </c>
      <c r="AC401" s="688">
        <f t="shared" si="605"/>
        <v>0</v>
      </c>
      <c r="AD401" s="687">
        <f t="shared" si="606"/>
        <v>2639.6</v>
      </c>
      <c r="AE401" s="687">
        <f t="shared" si="607"/>
        <v>0</v>
      </c>
      <c r="AF401" s="687">
        <f t="shared" si="608"/>
        <v>-2639.6</v>
      </c>
      <c r="AG401" s="688">
        <f t="shared" si="609"/>
        <v>0</v>
      </c>
      <c r="AH401" s="687">
        <f>'4. ГПП-УЗПКТ-СЗСК'!AU202+'4. ГПП-УЗПКТ-СЗСК'!AU203+'4. ГПП-УЗПКТ-СЗСК'!AU204+'4. ГПП-УЗПКТ-СЗСК'!AU205+'4. ГПП-УЗПКТ-СЗСК'!AU206-'4. ГПП-УЗПКТ-СЗСК'!AU227+'4. ГПП-УЗПКТ-СЗСК'!AU228</f>
        <v>904.5</v>
      </c>
      <c r="AI401" s="687">
        <f>'4. ГПП-УЗПКТ-СЗСК'!AW202+'4. ГПП-УЗПКТ-СЗСК'!AW203+'4. ГПП-УЗПКТ-СЗСК'!AW204+'4. ГПП-УЗПКТ-СЗСК'!AW205+'4. ГПП-УЗПКТ-СЗСК'!AW206-'4. ГПП-УЗПКТ-СЗСК'!AW227+'4. ГПП-УЗПКТ-СЗСК'!AW228</f>
        <v>0</v>
      </c>
      <c r="AJ401" s="687">
        <f t="shared" si="610"/>
        <v>-904.5</v>
      </c>
      <c r="AK401" s="688">
        <f t="shared" si="611"/>
        <v>0</v>
      </c>
      <c r="AL401" s="687">
        <f>'4. ГПП-УЗПКТ-СЗСК'!BA202+'4. ГПП-УЗПКТ-СЗСК'!BA203+'4. ГПП-УЗПКТ-СЗСК'!BA204+'4. ГПП-УЗПКТ-СЗСК'!BA205+'4. ГПП-УЗПКТ-СЗСК'!BA206-'4. ГПП-УЗПКТ-СЗСК'!BA227+'4. ГПП-УЗПКТ-СЗСК'!BA228</f>
        <v>915.6</v>
      </c>
      <c r="AM401" s="687">
        <f>'4. ГПП-УЗПКТ-СЗСК'!BC202+'4. ГПП-УЗПКТ-СЗСК'!BC203+'4. ГПП-УЗПКТ-СЗСК'!BC204+'4. ГПП-УЗПКТ-СЗСК'!BC205+'4. ГПП-УЗПКТ-СЗСК'!BC206-'4. ГПП-УЗПКТ-СЗСК'!BC227+'4. ГПП-УЗПКТ-СЗСК'!BC228</f>
        <v>0</v>
      </c>
      <c r="AN401" s="687">
        <f t="shared" si="612"/>
        <v>-915.6</v>
      </c>
      <c r="AO401" s="688">
        <f t="shared" si="613"/>
        <v>0</v>
      </c>
      <c r="AP401" s="687">
        <f>'4. ГПП-УЗПКТ-СЗСК'!BG202+'4. ГПП-УЗПКТ-СЗСК'!BG203+'4. ГПП-УЗПКТ-СЗСК'!BG204+'4. ГПП-УЗПКТ-СЗСК'!BG205+'4. ГПП-УЗПКТ-СЗСК'!BG206-'4. ГПП-УЗПКТ-СЗСК'!BG227+'4. ГПП-УЗПКТ-СЗСК'!BG228</f>
        <v>819.5</v>
      </c>
      <c r="AQ401" s="687">
        <f>'4. ГПП-УЗПКТ-СЗСК'!BI202+'4. ГПП-УЗПКТ-СЗСК'!BI203+'4. ГПП-УЗПКТ-СЗСК'!BI204+'4. ГПП-УЗПКТ-СЗСК'!BI205+'4. ГПП-УЗПКТ-СЗСК'!BI206-'4. ГПП-УЗПКТ-СЗСК'!BI227+'4. ГПП-УЗПКТ-СЗСК'!BI228</f>
        <v>0</v>
      </c>
      <c r="AR401" s="687">
        <f t="shared" si="614"/>
        <v>-819.5</v>
      </c>
      <c r="AS401" s="688">
        <f t="shared" si="615"/>
        <v>0</v>
      </c>
      <c r="AT401" s="687">
        <f t="shared" si="616"/>
        <v>2187.3000000000002</v>
      </c>
      <c r="AU401" s="687">
        <f t="shared" si="617"/>
        <v>0</v>
      </c>
      <c r="AV401" s="687">
        <f t="shared" si="618"/>
        <v>-2187.3000000000002</v>
      </c>
      <c r="AW401" s="688">
        <f t="shared" si="619"/>
        <v>0</v>
      </c>
      <c r="AX401" s="687">
        <f>'4. ГПП-УЗПКТ-СЗСК'!BS202+'4. ГПП-УЗПКТ-СЗСК'!BS203+'4. ГПП-УЗПКТ-СЗСК'!BS204+'4. ГПП-УЗПКТ-СЗСК'!BS205+'4. ГПП-УЗПКТ-СЗСК'!BS206-'4. ГПП-УЗПКТ-СЗСК'!BS227+'4. ГПП-УЗПКТ-СЗСК'!BS228</f>
        <v>655.29999999999995</v>
      </c>
      <c r="AY401" s="687">
        <f>'4. ГПП-УЗПКТ-СЗСК'!BU202+'4. ГПП-УЗПКТ-СЗСК'!BU203+'4. ГПП-УЗПКТ-СЗСК'!BU204+'4. ГПП-УЗПКТ-СЗСК'!BU205+'4. ГПП-УЗПКТ-СЗСК'!BU206-'4. ГПП-УЗПКТ-СЗСК'!BU227+'4. ГПП-УЗПКТ-СЗСК'!BU228</f>
        <v>0</v>
      </c>
      <c r="AZ401" s="687">
        <f t="shared" si="620"/>
        <v>-655.29999999999995</v>
      </c>
      <c r="BA401" s="688">
        <f t="shared" si="621"/>
        <v>0</v>
      </c>
      <c r="BB401" s="687">
        <f>'4. ГПП-УЗПКТ-СЗСК'!BY202+'4. ГПП-УЗПКТ-СЗСК'!BY203+'4. ГПП-УЗПКТ-СЗСК'!BY204+'4. ГПП-УЗПКТ-СЗСК'!BY205+'4. ГПП-УЗПКТ-СЗСК'!BY206-'4. ГПП-УЗПКТ-СЗСК'!BY227+'4. ГПП-УЗПКТ-СЗСК'!BY228</f>
        <v>755.90000000000009</v>
      </c>
      <c r="BC401" s="687">
        <f>'4. ГПП-УЗПКТ-СЗСК'!CA202+'4. ГПП-УЗПКТ-СЗСК'!CA203+'4. ГПП-УЗПКТ-СЗСК'!CA204+'4. ГПП-УЗПКТ-СЗСК'!CA205+'4. ГПП-УЗПКТ-СЗСК'!CA206-'4. ГПП-УЗПКТ-СЗСК'!CA227+'4. ГПП-УЗПКТ-СЗСК'!CA228</f>
        <v>0</v>
      </c>
      <c r="BD401" s="687">
        <f t="shared" si="622"/>
        <v>-755.90000000000009</v>
      </c>
      <c r="BE401" s="688">
        <f t="shared" si="623"/>
        <v>0</v>
      </c>
      <c r="BF401" s="687">
        <f>'4. ГПП-УЗПКТ-СЗСК'!CE202+'4. ГПП-УЗПКТ-СЗСК'!CE203+'4. ГПП-УЗПКТ-СЗСК'!CE204+'4. ГПП-УЗПКТ-СЗСК'!CE205+'4. ГПП-УЗПКТ-СЗСК'!CE206-'4. ГПП-УЗПКТ-СЗСК'!CE227+'4. ГПП-УЗПКТ-СЗСК'!CE228</f>
        <v>776.1</v>
      </c>
      <c r="BG401" s="687">
        <f>'4. ГПП-УЗПКТ-СЗСК'!CG202+'4. ГПП-УЗПКТ-СЗСК'!CG203+'4. ГПП-УЗПКТ-СЗСК'!CG204+'4. ГПП-УЗПКТ-СЗСК'!CG205+'4. ГПП-УЗПКТ-СЗСК'!CG206-'4. ГПП-УЗПКТ-СЗСК'!CG227+'4. ГПП-УЗПКТ-СЗСК'!CG228</f>
        <v>0</v>
      </c>
      <c r="BH401" s="687">
        <f t="shared" si="624"/>
        <v>-776.1</v>
      </c>
      <c r="BI401" s="688">
        <f t="shared" si="625"/>
        <v>0</v>
      </c>
      <c r="BJ401" s="687">
        <f t="shared" si="626"/>
        <v>2602.7000000000003</v>
      </c>
      <c r="BK401" s="687">
        <f t="shared" si="627"/>
        <v>0</v>
      </c>
      <c r="BL401" s="687">
        <f t="shared" si="628"/>
        <v>-2602.7000000000003</v>
      </c>
      <c r="BM401" s="688">
        <f t="shared" si="629"/>
        <v>0</v>
      </c>
      <c r="BN401" s="687">
        <f>'4. ГПП-УЗПКТ-СЗСК'!CQ202+'4. ГПП-УЗПКТ-СЗСК'!CQ203+'4. ГПП-УЗПКТ-СЗСК'!CQ204+'4. ГПП-УЗПКТ-СЗСК'!CQ205+'4. ГПП-УЗПКТ-СЗСК'!CQ206-'4. ГПП-УЗПКТ-СЗСК'!CQ227+'4. ГПП-УЗПКТ-СЗСК'!CQ228</f>
        <v>875.40000000000009</v>
      </c>
      <c r="BO401" s="687">
        <f>'4. ГПП-УЗПКТ-СЗСК'!CS202+'4. ГПП-УЗПКТ-СЗСК'!CS203+'4. ГПП-УЗПКТ-СЗСК'!CS204+'4. ГПП-УЗПКТ-СЗСК'!CS205+'4. ГПП-УЗПКТ-СЗСК'!CS206-'4. ГПП-УЗПКТ-СЗСК'!CS227+'4. ГПП-УЗПКТ-СЗСК'!CS228</f>
        <v>0</v>
      </c>
      <c r="BP401" s="687">
        <f t="shared" si="630"/>
        <v>-875.40000000000009</v>
      </c>
      <c r="BQ401" s="688">
        <f t="shared" si="631"/>
        <v>0</v>
      </c>
      <c r="BR401" s="687">
        <f>'4. ГПП-УЗПКТ-СЗСК'!CW202+'4. ГПП-УЗПКТ-СЗСК'!CW203+'4. ГПП-УЗПКТ-СЗСК'!CW204+'4. ГПП-УЗПКТ-СЗСК'!CW205+'4. ГПП-УЗПКТ-СЗСК'!CW206-'4. ГПП-УЗПКТ-СЗСК'!CW227+'4. ГПП-УЗПКТ-СЗСК'!CW228</f>
        <v>848</v>
      </c>
      <c r="BS401" s="687">
        <f>'4. ГПП-УЗПКТ-СЗСК'!CY202+'4. ГПП-УЗПКТ-СЗСК'!CY203+'4. ГПП-УЗПКТ-СЗСК'!CY204+'4. ГПП-УЗПКТ-СЗСК'!CY205+'4. ГПП-УЗПКТ-СЗСК'!CY206-'4. ГПП-УЗПКТ-СЗСК'!CY227+'4. ГПП-УЗПКТ-СЗСК'!CY228</f>
        <v>0</v>
      </c>
      <c r="BT401" s="687">
        <f t="shared" si="632"/>
        <v>-848</v>
      </c>
      <c r="BU401" s="688">
        <f t="shared" si="633"/>
        <v>0</v>
      </c>
      <c r="BV401" s="687">
        <f>'4. ГПП-УЗПКТ-СЗСК'!DC202+'4. ГПП-УЗПКТ-СЗСК'!DC203+'4. ГПП-УЗПКТ-СЗСК'!DC204+'4. ГПП-УЗПКТ-СЗСК'!DC205+'4. ГПП-УЗПКТ-СЗСК'!DC206-'4. ГПП-УЗПКТ-СЗСК'!DC227+'4. ГПП-УЗПКТ-СЗСК'!DC228</f>
        <v>879.30000000000007</v>
      </c>
      <c r="BW401" s="687">
        <f>'4. ГПП-УЗПКТ-СЗСК'!DE202+'4. ГПП-УЗПКТ-СЗСК'!DE203+'4. ГПП-УЗПКТ-СЗСК'!DE204+'4. ГПП-УЗПКТ-СЗСК'!DE205+'4. ГПП-УЗПКТ-СЗСК'!DE206-'4. ГПП-УЗПКТ-СЗСК'!DE227+'4. ГПП-УЗПКТ-СЗСК'!DE228</f>
        <v>0</v>
      </c>
      <c r="BX401" s="687">
        <f t="shared" si="634"/>
        <v>-879.30000000000007</v>
      </c>
      <c r="BY401" s="688">
        <f t="shared" si="635"/>
        <v>0</v>
      </c>
    </row>
    <row r="402" spans="2:77" ht="18.75" customHeight="1">
      <c r="B402" s="600"/>
      <c r="C402" s="656" t="s">
        <v>874</v>
      </c>
      <c r="D402" s="528"/>
      <c r="E402" s="528"/>
      <c r="F402" s="529"/>
      <c r="G402" s="530" t="s">
        <v>241</v>
      </c>
      <c r="H402" s="530"/>
      <c r="I402" s="715" t="s">
        <v>1438</v>
      </c>
      <c r="J402" s="687">
        <f t="shared" si="592"/>
        <v>0</v>
      </c>
      <c r="K402" s="687">
        <f t="shared" si="593"/>
        <v>0</v>
      </c>
      <c r="L402" s="687">
        <f t="shared" si="594"/>
        <v>0</v>
      </c>
      <c r="M402" s="688" t="str">
        <f t="shared" si="595"/>
        <v>-</v>
      </c>
      <c r="N402" s="687">
        <f t="shared" si="596"/>
        <v>0</v>
      </c>
      <c r="O402" s="687">
        <f t="shared" si="597"/>
        <v>0</v>
      </c>
      <c r="P402" s="687">
        <f t="shared" si="598"/>
        <v>0</v>
      </c>
      <c r="Q402" s="688" t="str">
        <f t="shared" si="599"/>
        <v>-</v>
      </c>
      <c r="R402" s="687">
        <f>'4. ГПП-УЗПКТ-СЗСК'!W209</f>
        <v>0</v>
      </c>
      <c r="S402" s="687">
        <f>'4. ГПП-УЗПКТ-СЗСК'!Y209</f>
        <v>0</v>
      </c>
      <c r="T402" s="687">
        <f t="shared" si="600"/>
        <v>0</v>
      </c>
      <c r="U402" s="688" t="str">
        <f t="shared" si="601"/>
        <v>-</v>
      </c>
      <c r="V402" s="687">
        <f>'4. ГПП-УЗПКТ-СЗСК'!AC209</f>
        <v>0</v>
      </c>
      <c r="W402" s="687">
        <f>'4. ГПП-УЗПКТ-СЗСК'!AE209</f>
        <v>0</v>
      </c>
      <c r="X402" s="687">
        <f t="shared" si="602"/>
        <v>0</v>
      </c>
      <c r="Y402" s="688" t="str">
        <f t="shared" si="603"/>
        <v>-</v>
      </c>
      <c r="Z402" s="687">
        <f>'4. ГПП-УЗПКТ-СЗСК'!AI209</f>
        <v>0</v>
      </c>
      <c r="AA402" s="687">
        <f>'4. ГПП-УЗПКТ-СЗСК'!AK209</f>
        <v>0</v>
      </c>
      <c r="AB402" s="687">
        <f t="shared" si="604"/>
        <v>0</v>
      </c>
      <c r="AC402" s="688" t="str">
        <f t="shared" si="605"/>
        <v>-</v>
      </c>
      <c r="AD402" s="687">
        <f t="shared" si="606"/>
        <v>0</v>
      </c>
      <c r="AE402" s="687">
        <f t="shared" si="607"/>
        <v>0</v>
      </c>
      <c r="AF402" s="687">
        <f t="shared" si="608"/>
        <v>0</v>
      </c>
      <c r="AG402" s="688" t="str">
        <f t="shared" si="609"/>
        <v>-</v>
      </c>
      <c r="AH402" s="687">
        <f>'4. ГПП-УЗПКТ-СЗСК'!AU209</f>
        <v>0</v>
      </c>
      <c r="AI402" s="687">
        <f>'4. ГПП-УЗПКТ-СЗСК'!AW209</f>
        <v>0</v>
      </c>
      <c r="AJ402" s="687">
        <f t="shared" si="610"/>
        <v>0</v>
      </c>
      <c r="AK402" s="688" t="str">
        <f t="shared" si="611"/>
        <v>-</v>
      </c>
      <c r="AL402" s="687">
        <f>'4. ГПП-УЗПКТ-СЗСК'!BA209</f>
        <v>0</v>
      </c>
      <c r="AM402" s="687">
        <f>'4. ГПП-УЗПКТ-СЗСК'!BC209</f>
        <v>0</v>
      </c>
      <c r="AN402" s="687">
        <f t="shared" si="612"/>
        <v>0</v>
      </c>
      <c r="AO402" s="688" t="str">
        <f t="shared" si="613"/>
        <v>-</v>
      </c>
      <c r="AP402" s="687">
        <f>'4. ГПП-УЗПКТ-СЗСК'!BG209</f>
        <v>0</v>
      </c>
      <c r="AQ402" s="687">
        <f>'4. ГПП-УЗПКТ-СЗСК'!BI209</f>
        <v>0</v>
      </c>
      <c r="AR402" s="687">
        <f t="shared" si="614"/>
        <v>0</v>
      </c>
      <c r="AS402" s="688" t="str">
        <f t="shared" si="615"/>
        <v>-</v>
      </c>
      <c r="AT402" s="687">
        <f t="shared" si="616"/>
        <v>0</v>
      </c>
      <c r="AU402" s="687">
        <f t="shared" si="617"/>
        <v>0</v>
      </c>
      <c r="AV402" s="687">
        <f t="shared" si="618"/>
        <v>0</v>
      </c>
      <c r="AW402" s="688" t="str">
        <f t="shared" si="619"/>
        <v>-</v>
      </c>
      <c r="AX402" s="687">
        <f>'4. ГПП-УЗПКТ-СЗСК'!BS209</f>
        <v>0</v>
      </c>
      <c r="AY402" s="687">
        <f>'4. ГПП-УЗПКТ-СЗСК'!BU209</f>
        <v>0</v>
      </c>
      <c r="AZ402" s="687">
        <f t="shared" si="620"/>
        <v>0</v>
      </c>
      <c r="BA402" s="688" t="str">
        <f t="shared" si="621"/>
        <v>-</v>
      </c>
      <c r="BB402" s="687">
        <f>'4. ГПП-УЗПКТ-СЗСК'!BY209</f>
        <v>0</v>
      </c>
      <c r="BC402" s="687">
        <f>'4. ГПП-УЗПКТ-СЗСК'!CA209</f>
        <v>0</v>
      </c>
      <c r="BD402" s="687">
        <f t="shared" si="622"/>
        <v>0</v>
      </c>
      <c r="BE402" s="688" t="str">
        <f t="shared" si="623"/>
        <v>-</v>
      </c>
      <c r="BF402" s="687">
        <f>'4. ГПП-УЗПКТ-СЗСК'!CE209</f>
        <v>0</v>
      </c>
      <c r="BG402" s="687">
        <f>'4. ГПП-УЗПКТ-СЗСК'!CG209</f>
        <v>0</v>
      </c>
      <c r="BH402" s="687">
        <f t="shared" si="624"/>
        <v>0</v>
      </c>
      <c r="BI402" s="688" t="str">
        <f t="shared" si="625"/>
        <v>-</v>
      </c>
      <c r="BJ402" s="687">
        <f t="shared" si="626"/>
        <v>0</v>
      </c>
      <c r="BK402" s="687">
        <f t="shared" si="627"/>
        <v>0</v>
      </c>
      <c r="BL402" s="687">
        <f t="shared" si="628"/>
        <v>0</v>
      </c>
      <c r="BM402" s="688" t="str">
        <f t="shared" si="629"/>
        <v>-</v>
      </c>
      <c r="BN402" s="687">
        <f>'4. ГПП-УЗПКТ-СЗСК'!CQ209</f>
        <v>0</v>
      </c>
      <c r="BO402" s="687">
        <f>'4. ГПП-УЗПКТ-СЗСК'!CS209</f>
        <v>0</v>
      </c>
      <c r="BP402" s="687">
        <f t="shared" si="630"/>
        <v>0</v>
      </c>
      <c r="BQ402" s="688" t="str">
        <f t="shared" si="631"/>
        <v>-</v>
      </c>
      <c r="BR402" s="687">
        <f>'4. ГПП-УЗПКТ-СЗСК'!CW209</f>
        <v>0</v>
      </c>
      <c r="BS402" s="687">
        <f>'4. ГПП-УЗПКТ-СЗСК'!CY209</f>
        <v>0</v>
      </c>
      <c r="BT402" s="687">
        <f t="shared" si="632"/>
        <v>0</v>
      </c>
      <c r="BU402" s="688" t="str">
        <f t="shared" si="633"/>
        <v>-</v>
      </c>
      <c r="BV402" s="687">
        <f>'4. ГПП-УЗПКТ-СЗСК'!DC209</f>
        <v>0</v>
      </c>
      <c r="BW402" s="687">
        <f>'4. ГПП-УЗПКТ-СЗСК'!DE209</f>
        <v>0</v>
      </c>
      <c r="BX402" s="687">
        <f t="shared" si="634"/>
        <v>0</v>
      </c>
      <c r="BY402" s="688" t="str">
        <f t="shared" si="635"/>
        <v>-</v>
      </c>
    </row>
    <row r="403" spans="2:77" ht="36" customHeight="1">
      <c r="B403" s="600"/>
      <c r="C403" s="656" t="s">
        <v>1833</v>
      </c>
      <c r="D403" s="528"/>
      <c r="E403" s="528"/>
      <c r="F403" s="529"/>
      <c r="G403" s="530" t="s">
        <v>1834</v>
      </c>
      <c r="H403" s="530"/>
      <c r="I403" s="715" t="s">
        <v>1438</v>
      </c>
      <c r="J403" s="687">
        <f t="shared" si="592"/>
        <v>54.9</v>
      </c>
      <c r="K403" s="687">
        <f t="shared" si="593"/>
        <v>0</v>
      </c>
      <c r="L403" s="687">
        <f t="shared" si="594"/>
        <v>-54.9</v>
      </c>
      <c r="M403" s="688">
        <f t="shared" si="595"/>
        <v>0</v>
      </c>
      <c r="N403" s="687">
        <f t="shared" si="596"/>
        <v>9</v>
      </c>
      <c r="O403" s="687">
        <f t="shared" si="597"/>
        <v>0</v>
      </c>
      <c r="P403" s="687">
        <f t="shared" si="598"/>
        <v>-9</v>
      </c>
      <c r="Q403" s="688">
        <f t="shared" si="599"/>
        <v>0</v>
      </c>
      <c r="R403" s="687">
        <f>'10. ГД Ноябрьск'!W19+'4. ГПП-УЗПКТ-СЗСК'!W20+'4. ГПП-УЗПКТ-СЗСК'!W29+'4. ГПП-УЗПКТ-СЗСК'!W20</f>
        <v>3.3</v>
      </c>
      <c r="S403" s="687">
        <f>'10. ГД Ноябрьск'!Y19+'4. ГПП-УЗПКТ-СЗСК'!Y20+'4. ГПП-УЗПКТ-СЗСК'!Y29+'4. ГПП-УЗПКТ-СЗСК'!Y20</f>
        <v>0</v>
      </c>
      <c r="T403" s="687">
        <f t="shared" si="600"/>
        <v>-3.3</v>
      </c>
      <c r="U403" s="688">
        <f t="shared" si="601"/>
        <v>0</v>
      </c>
      <c r="V403" s="687">
        <f>'10. ГД Ноябрьск'!AC19+'4. ГПП-УЗПКТ-СЗСК'!AC20+'4. ГПП-УЗПКТ-СЗСК'!AC29+'4. ГПП-УЗПКТ-СЗСК'!AC20</f>
        <v>2.6</v>
      </c>
      <c r="W403" s="687">
        <f>'10. ГД Ноябрьск'!AE19+'4. ГПП-УЗПКТ-СЗСК'!AE20+'4. ГПП-УЗПКТ-СЗСК'!AE29+'4. ГПП-УЗПКТ-СЗСК'!AE20</f>
        <v>0</v>
      </c>
      <c r="X403" s="687">
        <f t="shared" si="602"/>
        <v>-2.6</v>
      </c>
      <c r="Y403" s="688">
        <f t="shared" si="603"/>
        <v>0</v>
      </c>
      <c r="Z403" s="687">
        <f>'10. ГД Ноябрьск'!AI19+'4. ГПП-УЗПКТ-СЗСК'!AI20+'4. ГПП-УЗПКТ-СЗСК'!AI29+'4. ГПП-УЗПКТ-СЗСК'!AI20</f>
        <v>3.1</v>
      </c>
      <c r="AA403" s="687">
        <f>'10. ГД Ноябрьск'!AK19+'4. ГПП-УЗПКТ-СЗСК'!AK20+'4. ГПП-УЗПКТ-СЗСК'!AK29+'4. ГПП-УЗПКТ-СЗСК'!AK20</f>
        <v>0</v>
      </c>
      <c r="AB403" s="687">
        <f t="shared" si="604"/>
        <v>-3.1</v>
      </c>
      <c r="AC403" s="688">
        <f t="shared" si="605"/>
        <v>0</v>
      </c>
      <c r="AD403" s="687">
        <f t="shared" si="606"/>
        <v>14</v>
      </c>
      <c r="AE403" s="687">
        <f t="shared" si="607"/>
        <v>0</v>
      </c>
      <c r="AF403" s="687">
        <f t="shared" si="608"/>
        <v>-14</v>
      </c>
      <c r="AG403" s="688">
        <f t="shared" si="609"/>
        <v>0</v>
      </c>
      <c r="AH403" s="687">
        <f>'10. ГД Ноябрьск'!AU19+'4. ГПП-УЗПКТ-СЗСК'!AU20+'4. ГПП-УЗПКТ-СЗСК'!AU29+'4. ГПП-УЗПКТ-СЗСК'!AU20</f>
        <v>3.1</v>
      </c>
      <c r="AI403" s="687">
        <f>'10. ГД Ноябрьск'!AW19+'4. ГПП-УЗПКТ-СЗСК'!AW20+'4. ГПП-УЗПКТ-СЗСК'!AW29+'4. ГПП-УЗПКТ-СЗСК'!AW20</f>
        <v>0</v>
      </c>
      <c r="AJ403" s="687">
        <f t="shared" si="610"/>
        <v>-3.1</v>
      </c>
      <c r="AK403" s="688">
        <f t="shared" si="611"/>
        <v>0</v>
      </c>
      <c r="AL403" s="687">
        <f>'10. ГД Ноябрьск'!BA19+'4. ГПП-УЗПКТ-СЗСК'!BA20+'4. ГПП-УЗПКТ-СЗСК'!BA29+'4. ГПП-УЗПКТ-СЗСК'!BA20</f>
        <v>3.5</v>
      </c>
      <c r="AM403" s="687">
        <f>'10. ГД Ноябрьск'!BC19+'4. ГПП-УЗПКТ-СЗСК'!BC20+'4. ГПП-УЗПКТ-СЗСК'!BC29+'4. ГПП-УЗПКТ-СЗСК'!BC20</f>
        <v>0</v>
      </c>
      <c r="AN403" s="687">
        <f t="shared" si="612"/>
        <v>-3.5</v>
      </c>
      <c r="AO403" s="688">
        <f t="shared" si="613"/>
        <v>0</v>
      </c>
      <c r="AP403" s="687">
        <f>'10. ГД Ноябрьск'!BG19+'4. ГПП-УЗПКТ-СЗСК'!BG20+'4. ГПП-УЗПКТ-СЗСК'!BG29+'4. ГПП-УЗПКТ-СЗСК'!BG20</f>
        <v>7.4</v>
      </c>
      <c r="AQ403" s="687">
        <f>'10. ГД Ноябрьск'!BI19+'4. ГПП-УЗПКТ-СЗСК'!BI20+'4. ГПП-УЗПКТ-СЗСК'!BI29+'4. ГПП-УЗПКТ-СЗСК'!BI20</f>
        <v>0</v>
      </c>
      <c r="AR403" s="687">
        <f t="shared" si="614"/>
        <v>-7.4</v>
      </c>
      <c r="AS403" s="688">
        <f t="shared" si="615"/>
        <v>0</v>
      </c>
      <c r="AT403" s="687">
        <f t="shared" si="616"/>
        <v>18.3</v>
      </c>
      <c r="AU403" s="687">
        <f t="shared" si="617"/>
        <v>0</v>
      </c>
      <c r="AV403" s="687">
        <f t="shared" si="618"/>
        <v>-18.3</v>
      </c>
      <c r="AW403" s="688">
        <f t="shared" si="619"/>
        <v>0</v>
      </c>
      <c r="AX403" s="687">
        <f>'10. ГД Ноябрьск'!BS19+'4. ГПП-УЗПКТ-СЗСК'!BS20+'4. ГПП-УЗПКТ-СЗСК'!BS29+'4. ГПП-УЗПКТ-СЗСК'!BS20</f>
        <v>6.4</v>
      </c>
      <c r="AY403" s="687">
        <f>'10. ГД Ноябрьск'!BU19+'4. ГПП-УЗПКТ-СЗСК'!BU20+'4. ГПП-УЗПКТ-СЗСК'!BU29+'4. ГПП-УЗПКТ-СЗСК'!BU20</f>
        <v>0</v>
      </c>
      <c r="AZ403" s="687">
        <f t="shared" si="620"/>
        <v>-6.4</v>
      </c>
      <c r="BA403" s="688">
        <f t="shared" si="621"/>
        <v>0</v>
      </c>
      <c r="BB403" s="687">
        <f>'10. ГД Ноябрьск'!BY19+'4. ГПП-УЗПКТ-СЗСК'!BY20+'4. ГПП-УЗПКТ-СЗСК'!BY29+'4. ГПП-УЗПКТ-СЗСК'!BY20</f>
        <v>7.9</v>
      </c>
      <c r="BC403" s="687">
        <f>'10. ГД Ноябрьск'!CA19+'4. ГПП-УЗПКТ-СЗСК'!CA20+'4. ГПП-УЗПКТ-СЗСК'!CA29+'4. ГПП-УЗПКТ-СЗСК'!CA20</f>
        <v>0</v>
      </c>
      <c r="BD403" s="687">
        <f t="shared" si="622"/>
        <v>-7.9</v>
      </c>
      <c r="BE403" s="688">
        <f t="shared" si="623"/>
        <v>0</v>
      </c>
      <c r="BF403" s="687">
        <f>'10. ГД Ноябрьск'!CE19+'4. ГПП-УЗПКТ-СЗСК'!CE20+'4. ГПП-УЗПКТ-СЗСК'!CE29+'4. ГПП-УЗПКТ-СЗСК'!CE20</f>
        <v>4</v>
      </c>
      <c r="BG403" s="687">
        <f>'10. ГД Ноябрьск'!CG19+'4. ГПП-УЗПКТ-СЗСК'!CG20+'4. ГПП-УЗПКТ-СЗСК'!CG29+'4. ГПП-УЗПКТ-СЗСК'!CG20</f>
        <v>0</v>
      </c>
      <c r="BH403" s="687">
        <f t="shared" si="624"/>
        <v>-4</v>
      </c>
      <c r="BI403" s="688">
        <f t="shared" si="625"/>
        <v>0</v>
      </c>
      <c r="BJ403" s="687">
        <f t="shared" si="626"/>
        <v>13.6</v>
      </c>
      <c r="BK403" s="687">
        <f t="shared" si="627"/>
        <v>0</v>
      </c>
      <c r="BL403" s="687">
        <f t="shared" si="628"/>
        <v>-13.6</v>
      </c>
      <c r="BM403" s="688">
        <f t="shared" si="629"/>
        <v>0</v>
      </c>
      <c r="BN403" s="687">
        <f>'10. ГД Ноябрьск'!CQ19+'4. ГПП-УЗПКТ-СЗСК'!CQ20+'4. ГПП-УЗПКТ-СЗСК'!CQ29+'4. ГПП-УЗПКТ-СЗСК'!CQ20</f>
        <v>4.3</v>
      </c>
      <c r="BO403" s="687">
        <f>'10. ГД Ноябрьск'!CS19+'4. ГПП-УЗПКТ-СЗСК'!CS20+'4. ГПП-УЗПКТ-СЗСК'!CS29+'4. ГПП-УЗПКТ-СЗСК'!CS20</f>
        <v>0</v>
      </c>
      <c r="BP403" s="687">
        <f t="shared" si="630"/>
        <v>-4.3</v>
      </c>
      <c r="BQ403" s="688">
        <f t="shared" si="631"/>
        <v>0</v>
      </c>
      <c r="BR403" s="687">
        <f>'10. ГД Ноябрьск'!CW19+'4. ГПП-УЗПКТ-СЗСК'!CW20+'4. ГПП-УЗПКТ-СЗСК'!CW29+'4. ГПП-УЗПКТ-СЗСК'!CW20</f>
        <v>4.4000000000000004</v>
      </c>
      <c r="BS403" s="687">
        <f>'10. ГД Ноябрьск'!CY19+'4. ГПП-УЗПКТ-СЗСК'!CY20+'4. ГПП-УЗПКТ-СЗСК'!CY29+'4. ГПП-УЗПКТ-СЗСК'!CY20</f>
        <v>0</v>
      </c>
      <c r="BT403" s="687">
        <f t="shared" si="632"/>
        <v>-4.4000000000000004</v>
      </c>
      <c r="BU403" s="688">
        <f t="shared" si="633"/>
        <v>0</v>
      </c>
      <c r="BV403" s="687">
        <f>'10. ГД Ноябрьск'!DC19+'4. ГПП-УЗПКТ-СЗСК'!DC20+'4. ГПП-УЗПКТ-СЗСК'!DC29+'4. ГПП-УЗПКТ-СЗСК'!DC20</f>
        <v>4.9000000000000004</v>
      </c>
      <c r="BW403" s="687">
        <f>'10. ГД Ноябрьск'!DE19+'4. ГПП-УЗПКТ-СЗСК'!DE20+'4. ГПП-УЗПКТ-СЗСК'!DE29+'4. ГПП-УЗПКТ-СЗСК'!DE20</f>
        <v>0</v>
      </c>
      <c r="BX403" s="687">
        <f t="shared" si="634"/>
        <v>-4.9000000000000004</v>
      </c>
      <c r="BY403" s="688">
        <f t="shared" si="635"/>
        <v>0</v>
      </c>
    </row>
    <row r="404" spans="2:77" ht="18.75" customHeight="1">
      <c r="B404" s="600"/>
      <c r="C404" s="512" t="s">
        <v>1510</v>
      </c>
      <c r="D404" s="528"/>
      <c r="E404" s="528"/>
      <c r="F404" s="529"/>
      <c r="G404" s="530" t="s">
        <v>1511</v>
      </c>
      <c r="H404" s="530"/>
      <c r="I404" s="715" t="s">
        <v>1438</v>
      </c>
      <c r="J404" s="687">
        <f t="shared" si="592"/>
        <v>0</v>
      </c>
      <c r="K404" s="687">
        <f t="shared" si="593"/>
        <v>0</v>
      </c>
      <c r="L404" s="687">
        <f t="shared" si="594"/>
        <v>0</v>
      </c>
      <c r="M404" s="688" t="str">
        <f t="shared" si="595"/>
        <v>-</v>
      </c>
      <c r="N404" s="687">
        <f t="shared" si="596"/>
        <v>0</v>
      </c>
      <c r="O404" s="687">
        <f t="shared" si="597"/>
        <v>0</v>
      </c>
      <c r="P404" s="687">
        <f t="shared" si="598"/>
        <v>0</v>
      </c>
      <c r="Q404" s="688" t="str">
        <f t="shared" si="599"/>
        <v>-</v>
      </c>
      <c r="R404" s="687">
        <f>'10. ГД Ноябрьск'!W19</f>
        <v>0</v>
      </c>
      <c r="S404" s="687">
        <f>'10. ГД Ноябрьск'!Y19</f>
        <v>0</v>
      </c>
      <c r="T404" s="687">
        <f t="shared" si="600"/>
        <v>0</v>
      </c>
      <c r="U404" s="688" t="str">
        <f t="shared" si="601"/>
        <v>-</v>
      </c>
      <c r="V404" s="687">
        <f>'10. ГД Ноябрьск'!AC19</f>
        <v>0</v>
      </c>
      <c r="W404" s="687">
        <f>'10. ГД Ноябрьск'!AE19</f>
        <v>0</v>
      </c>
      <c r="X404" s="687">
        <f t="shared" si="602"/>
        <v>0</v>
      </c>
      <c r="Y404" s="688" t="str">
        <f t="shared" si="603"/>
        <v>-</v>
      </c>
      <c r="Z404" s="687">
        <f>'10. ГД Ноябрьск'!AI19</f>
        <v>0</v>
      </c>
      <c r="AA404" s="687">
        <f>'10. ГД Ноябрьск'!AK19</f>
        <v>0</v>
      </c>
      <c r="AB404" s="687">
        <f t="shared" si="604"/>
        <v>0</v>
      </c>
      <c r="AC404" s="688" t="str">
        <f t="shared" si="605"/>
        <v>-</v>
      </c>
      <c r="AD404" s="687">
        <f t="shared" si="606"/>
        <v>0</v>
      </c>
      <c r="AE404" s="687">
        <f t="shared" si="607"/>
        <v>0</v>
      </c>
      <c r="AF404" s="687">
        <f t="shared" si="608"/>
        <v>0</v>
      </c>
      <c r="AG404" s="688" t="str">
        <f t="shared" si="609"/>
        <v>-</v>
      </c>
      <c r="AH404" s="687">
        <f>'10. ГД Ноябрьск'!AU19</f>
        <v>0</v>
      </c>
      <c r="AI404" s="687">
        <f>'10. ГД Ноябрьск'!AW19</f>
        <v>0</v>
      </c>
      <c r="AJ404" s="687">
        <f t="shared" si="610"/>
        <v>0</v>
      </c>
      <c r="AK404" s="688" t="str">
        <f t="shared" si="611"/>
        <v>-</v>
      </c>
      <c r="AL404" s="687">
        <f>'10. ГД Ноябрьск'!BA19</f>
        <v>0</v>
      </c>
      <c r="AM404" s="687">
        <f>'10. ГД Ноябрьск'!BC19</f>
        <v>0</v>
      </c>
      <c r="AN404" s="687">
        <f t="shared" si="612"/>
        <v>0</v>
      </c>
      <c r="AO404" s="688" t="str">
        <f t="shared" si="613"/>
        <v>-</v>
      </c>
      <c r="AP404" s="687">
        <f>'10. ГД Ноябрьск'!BG19</f>
        <v>0</v>
      </c>
      <c r="AQ404" s="687">
        <f>'10. ГД Ноябрьск'!BI19</f>
        <v>0</v>
      </c>
      <c r="AR404" s="687">
        <f t="shared" si="614"/>
        <v>0</v>
      </c>
      <c r="AS404" s="688" t="str">
        <f t="shared" si="615"/>
        <v>-</v>
      </c>
      <c r="AT404" s="687">
        <f t="shared" si="616"/>
        <v>0</v>
      </c>
      <c r="AU404" s="687">
        <f t="shared" si="617"/>
        <v>0</v>
      </c>
      <c r="AV404" s="687">
        <f t="shared" si="618"/>
        <v>0</v>
      </c>
      <c r="AW404" s="688" t="str">
        <f t="shared" si="619"/>
        <v>-</v>
      </c>
      <c r="AX404" s="687">
        <f>'10. ГД Ноябрьск'!BS19</f>
        <v>0</v>
      </c>
      <c r="AY404" s="687">
        <f>'10. ГД Ноябрьск'!BU19</f>
        <v>0</v>
      </c>
      <c r="AZ404" s="687">
        <f t="shared" si="620"/>
        <v>0</v>
      </c>
      <c r="BA404" s="688" t="str">
        <f t="shared" si="621"/>
        <v>-</v>
      </c>
      <c r="BB404" s="687">
        <f>'10. ГД Ноябрьск'!BY19</f>
        <v>0</v>
      </c>
      <c r="BC404" s="687">
        <f>'10. ГД Ноябрьск'!CA19</f>
        <v>0</v>
      </c>
      <c r="BD404" s="687">
        <f t="shared" si="622"/>
        <v>0</v>
      </c>
      <c r="BE404" s="688" t="str">
        <f t="shared" si="623"/>
        <v>-</v>
      </c>
      <c r="BF404" s="687">
        <f>'10. ГД Ноябрьск'!CE19</f>
        <v>0</v>
      </c>
      <c r="BG404" s="687">
        <f>'10. ГД Ноябрьск'!CG19</f>
        <v>0</v>
      </c>
      <c r="BH404" s="687">
        <f t="shared" si="624"/>
        <v>0</v>
      </c>
      <c r="BI404" s="688" t="str">
        <f t="shared" si="625"/>
        <v>-</v>
      </c>
      <c r="BJ404" s="687">
        <f t="shared" si="626"/>
        <v>0</v>
      </c>
      <c r="BK404" s="687">
        <f t="shared" si="627"/>
        <v>0</v>
      </c>
      <c r="BL404" s="687">
        <f t="shared" si="628"/>
        <v>0</v>
      </c>
      <c r="BM404" s="688" t="str">
        <f t="shared" si="629"/>
        <v>-</v>
      </c>
      <c r="BN404" s="687">
        <f>'10. ГД Ноябрьск'!CQ19</f>
        <v>0</v>
      </c>
      <c r="BO404" s="687">
        <f>'10. ГД Ноябрьск'!CS19</f>
        <v>0</v>
      </c>
      <c r="BP404" s="687">
        <f t="shared" si="630"/>
        <v>0</v>
      </c>
      <c r="BQ404" s="688" t="str">
        <f t="shared" si="631"/>
        <v>-</v>
      </c>
      <c r="BR404" s="687">
        <f>'10. ГД Ноябрьск'!CW19</f>
        <v>0</v>
      </c>
      <c r="BS404" s="687">
        <f>'10. ГД Ноябрьск'!CY19</f>
        <v>0</v>
      </c>
      <c r="BT404" s="687">
        <f t="shared" si="632"/>
        <v>0</v>
      </c>
      <c r="BU404" s="688" t="str">
        <f t="shared" si="633"/>
        <v>-</v>
      </c>
      <c r="BV404" s="687">
        <f>'10. ГД Ноябрьск'!DC19</f>
        <v>0</v>
      </c>
      <c r="BW404" s="687">
        <f>'10. ГД Ноябрьск'!DE19</f>
        <v>0</v>
      </c>
      <c r="BX404" s="687">
        <f t="shared" si="634"/>
        <v>0</v>
      </c>
      <c r="BY404" s="688" t="str">
        <f t="shared" si="635"/>
        <v>-</v>
      </c>
    </row>
    <row r="405" spans="2:77" ht="18.75" customHeight="1">
      <c r="B405" s="600"/>
      <c r="C405" s="512" t="s">
        <v>1443</v>
      </c>
      <c r="D405" s="528"/>
      <c r="E405" s="528"/>
      <c r="F405" s="529"/>
      <c r="G405" s="530" t="s">
        <v>1835</v>
      </c>
      <c r="H405" s="530"/>
      <c r="I405" s="715" t="s">
        <v>1438</v>
      </c>
      <c r="J405" s="687">
        <f t="shared" si="592"/>
        <v>54.9</v>
      </c>
      <c r="K405" s="687">
        <f t="shared" si="593"/>
        <v>0</v>
      </c>
      <c r="L405" s="687">
        <f t="shared" si="594"/>
        <v>-54.9</v>
      </c>
      <c r="M405" s="688">
        <f t="shared" si="595"/>
        <v>0</v>
      </c>
      <c r="N405" s="687">
        <f t="shared" si="596"/>
        <v>9</v>
      </c>
      <c r="O405" s="687">
        <f t="shared" si="597"/>
        <v>0</v>
      </c>
      <c r="P405" s="687">
        <f t="shared" si="598"/>
        <v>-9</v>
      </c>
      <c r="Q405" s="688">
        <f t="shared" si="599"/>
        <v>0</v>
      </c>
      <c r="R405" s="687">
        <f>'4. ГПП-УЗПКТ-СЗСК'!W20+'4. ГПП-УЗПКТ-СЗСК'!W29</f>
        <v>3.3</v>
      </c>
      <c r="S405" s="687">
        <f>'4. ГПП-УЗПКТ-СЗСК'!Y20+'4. ГПП-УЗПКТ-СЗСК'!Y29</f>
        <v>0</v>
      </c>
      <c r="T405" s="687">
        <f t="shared" si="600"/>
        <v>-3.3</v>
      </c>
      <c r="U405" s="688">
        <f t="shared" si="601"/>
        <v>0</v>
      </c>
      <c r="V405" s="687">
        <f>'4. ГПП-УЗПКТ-СЗСК'!AC20+'4. ГПП-УЗПКТ-СЗСК'!AC29</f>
        <v>2.6</v>
      </c>
      <c r="W405" s="687">
        <f>'4. ГПП-УЗПКТ-СЗСК'!AE20+'4. ГПП-УЗПКТ-СЗСК'!AE29</f>
        <v>0</v>
      </c>
      <c r="X405" s="687">
        <f t="shared" si="602"/>
        <v>-2.6</v>
      </c>
      <c r="Y405" s="688">
        <f t="shared" si="603"/>
        <v>0</v>
      </c>
      <c r="Z405" s="687">
        <f>'4. ГПП-УЗПКТ-СЗСК'!AI20+'4. ГПП-УЗПКТ-СЗСК'!AI29</f>
        <v>3.1</v>
      </c>
      <c r="AA405" s="687">
        <f>'4. ГПП-УЗПКТ-СЗСК'!AK20+'4. ГПП-УЗПКТ-СЗСК'!AK29</f>
        <v>0</v>
      </c>
      <c r="AB405" s="687">
        <f t="shared" si="604"/>
        <v>-3.1</v>
      </c>
      <c r="AC405" s="688">
        <f t="shared" si="605"/>
        <v>0</v>
      </c>
      <c r="AD405" s="687">
        <f t="shared" si="606"/>
        <v>14</v>
      </c>
      <c r="AE405" s="687">
        <f t="shared" si="607"/>
        <v>0</v>
      </c>
      <c r="AF405" s="687">
        <f t="shared" si="608"/>
        <v>-14</v>
      </c>
      <c r="AG405" s="688">
        <f t="shared" si="609"/>
        <v>0</v>
      </c>
      <c r="AH405" s="687">
        <f>'4. ГПП-УЗПКТ-СЗСК'!AU20+'4. ГПП-УЗПКТ-СЗСК'!AU29</f>
        <v>3.1</v>
      </c>
      <c r="AI405" s="687">
        <f>'4. ГПП-УЗПКТ-СЗСК'!AW20+'4. ГПП-УЗПКТ-СЗСК'!AW29</f>
        <v>0</v>
      </c>
      <c r="AJ405" s="687">
        <f t="shared" si="610"/>
        <v>-3.1</v>
      </c>
      <c r="AK405" s="688">
        <f t="shared" si="611"/>
        <v>0</v>
      </c>
      <c r="AL405" s="687">
        <f>'4. ГПП-УЗПКТ-СЗСК'!BA20+'4. ГПП-УЗПКТ-СЗСК'!BA29</f>
        <v>3.5</v>
      </c>
      <c r="AM405" s="687">
        <f>'4. ГПП-УЗПКТ-СЗСК'!BC20+'4. ГПП-УЗПКТ-СЗСК'!BC29</f>
        <v>0</v>
      </c>
      <c r="AN405" s="687">
        <f t="shared" si="612"/>
        <v>-3.5</v>
      </c>
      <c r="AO405" s="688">
        <f t="shared" si="613"/>
        <v>0</v>
      </c>
      <c r="AP405" s="687">
        <f>'4. ГПП-УЗПКТ-СЗСК'!BG20+'4. ГПП-УЗПКТ-СЗСК'!BG29</f>
        <v>7.4</v>
      </c>
      <c r="AQ405" s="687">
        <f>'4. ГПП-УЗПКТ-СЗСК'!BI20+'4. ГПП-УЗПКТ-СЗСК'!BI29</f>
        <v>0</v>
      </c>
      <c r="AR405" s="687">
        <f t="shared" si="614"/>
        <v>-7.4</v>
      </c>
      <c r="AS405" s="688">
        <f t="shared" si="615"/>
        <v>0</v>
      </c>
      <c r="AT405" s="687">
        <f t="shared" si="616"/>
        <v>18.3</v>
      </c>
      <c r="AU405" s="687">
        <f t="shared" si="617"/>
        <v>0</v>
      </c>
      <c r="AV405" s="687">
        <f t="shared" si="618"/>
        <v>-18.3</v>
      </c>
      <c r="AW405" s="688">
        <f t="shared" si="619"/>
        <v>0</v>
      </c>
      <c r="AX405" s="687">
        <f>'4. ГПП-УЗПКТ-СЗСК'!BS20+'4. ГПП-УЗПКТ-СЗСК'!BS29</f>
        <v>6.4</v>
      </c>
      <c r="AY405" s="687">
        <f>'4. ГПП-УЗПКТ-СЗСК'!BU20+'4. ГПП-УЗПКТ-СЗСК'!BU29</f>
        <v>0</v>
      </c>
      <c r="AZ405" s="687">
        <f t="shared" si="620"/>
        <v>-6.4</v>
      </c>
      <c r="BA405" s="688">
        <f t="shared" si="621"/>
        <v>0</v>
      </c>
      <c r="BB405" s="687">
        <f>'4. ГПП-УЗПКТ-СЗСК'!BY20+'4. ГПП-УЗПКТ-СЗСК'!BY29</f>
        <v>7.9</v>
      </c>
      <c r="BC405" s="687">
        <f>'4. ГПП-УЗПКТ-СЗСК'!CA20+'4. ГПП-УЗПКТ-СЗСК'!CA29</f>
        <v>0</v>
      </c>
      <c r="BD405" s="687">
        <f t="shared" si="622"/>
        <v>-7.9</v>
      </c>
      <c r="BE405" s="688">
        <f t="shared" si="623"/>
        <v>0</v>
      </c>
      <c r="BF405" s="687">
        <f>'4. ГПП-УЗПКТ-СЗСК'!CE20+'4. ГПП-УЗПКТ-СЗСК'!CE29</f>
        <v>4</v>
      </c>
      <c r="BG405" s="687">
        <f>'4. ГПП-УЗПКТ-СЗСК'!CG20+'4. ГПП-УЗПКТ-СЗСК'!CG29</f>
        <v>0</v>
      </c>
      <c r="BH405" s="687">
        <f t="shared" si="624"/>
        <v>-4</v>
      </c>
      <c r="BI405" s="688">
        <f t="shared" si="625"/>
        <v>0</v>
      </c>
      <c r="BJ405" s="687">
        <f t="shared" si="626"/>
        <v>13.6</v>
      </c>
      <c r="BK405" s="687">
        <f t="shared" si="627"/>
        <v>0</v>
      </c>
      <c r="BL405" s="687">
        <f t="shared" si="628"/>
        <v>-13.6</v>
      </c>
      <c r="BM405" s="688">
        <f t="shared" si="629"/>
        <v>0</v>
      </c>
      <c r="BN405" s="687">
        <f>'4. ГПП-УЗПКТ-СЗСК'!CQ20+'4. ГПП-УЗПКТ-СЗСК'!CQ29</f>
        <v>4.3</v>
      </c>
      <c r="BO405" s="687">
        <f>'4. ГПП-УЗПКТ-СЗСК'!CS20+'4. ГПП-УЗПКТ-СЗСК'!CS29</f>
        <v>0</v>
      </c>
      <c r="BP405" s="687">
        <f t="shared" si="630"/>
        <v>-4.3</v>
      </c>
      <c r="BQ405" s="688">
        <f t="shared" si="631"/>
        <v>0</v>
      </c>
      <c r="BR405" s="687">
        <f>'4. ГПП-УЗПКТ-СЗСК'!CW20+'4. ГПП-УЗПКТ-СЗСК'!CW29</f>
        <v>4.4000000000000004</v>
      </c>
      <c r="BS405" s="687">
        <f>'4. ГПП-УЗПКТ-СЗСК'!CY20+'4. ГПП-УЗПКТ-СЗСК'!CY29</f>
        <v>0</v>
      </c>
      <c r="BT405" s="687">
        <f t="shared" si="632"/>
        <v>-4.4000000000000004</v>
      </c>
      <c r="BU405" s="688">
        <f t="shared" si="633"/>
        <v>0</v>
      </c>
      <c r="BV405" s="687">
        <f>'4. ГПП-УЗПКТ-СЗСК'!DC20+'4. ГПП-УЗПКТ-СЗСК'!DC29</f>
        <v>4.9000000000000004</v>
      </c>
      <c r="BW405" s="687">
        <f>'4. ГПП-УЗПКТ-СЗСК'!DE20+'4. ГПП-УЗПКТ-СЗСК'!DE29</f>
        <v>0</v>
      </c>
      <c r="BX405" s="687">
        <f t="shared" si="634"/>
        <v>-4.9000000000000004</v>
      </c>
      <c r="BY405" s="688">
        <f t="shared" si="635"/>
        <v>0</v>
      </c>
    </row>
    <row r="406" spans="2:77" ht="18.75" customHeight="1">
      <c r="B406" s="600"/>
      <c r="C406" s="513" t="s">
        <v>1446</v>
      </c>
      <c r="D406" s="528"/>
      <c r="E406" s="528"/>
      <c r="F406" s="529"/>
      <c r="G406" s="530" t="s">
        <v>1640</v>
      </c>
      <c r="H406" s="530"/>
      <c r="I406" s="715" t="s">
        <v>1438</v>
      </c>
      <c r="J406" s="687">
        <f t="shared" si="592"/>
        <v>0</v>
      </c>
      <c r="K406" s="687">
        <f t="shared" si="593"/>
        <v>0</v>
      </c>
      <c r="L406" s="687">
        <f t="shared" si="594"/>
        <v>0</v>
      </c>
      <c r="M406" s="688" t="str">
        <f t="shared" si="595"/>
        <v>-</v>
      </c>
      <c r="N406" s="687">
        <f t="shared" si="596"/>
        <v>0</v>
      </c>
      <c r="O406" s="687">
        <f t="shared" si="597"/>
        <v>0</v>
      </c>
      <c r="P406" s="687">
        <f t="shared" si="598"/>
        <v>0</v>
      </c>
      <c r="Q406" s="688" t="str">
        <f t="shared" si="599"/>
        <v>-</v>
      </c>
      <c r="R406" s="687">
        <f>'4. ГПП-УЗПКТ-СЗСК'!W20</f>
        <v>0</v>
      </c>
      <c r="S406" s="687">
        <f>'4. ГПП-УЗПКТ-СЗСК'!Y20</f>
        <v>0</v>
      </c>
      <c r="T406" s="687">
        <f t="shared" si="600"/>
        <v>0</v>
      </c>
      <c r="U406" s="688" t="str">
        <f t="shared" si="601"/>
        <v>-</v>
      </c>
      <c r="V406" s="687">
        <f>'4. ГПП-УЗПКТ-СЗСК'!AC20</f>
        <v>0</v>
      </c>
      <c r="W406" s="687">
        <f>'4. ГПП-УЗПКТ-СЗСК'!AE20</f>
        <v>0</v>
      </c>
      <c r="X406" s="687">
        <f t="shared" si="602"/>
        <v>0</v>
      </c>
      <c r="Y406" s="688" t="str">
        <f t="shared" si="603"/>
        <v>-</v>
      </c>
      <c r="Z406" s="687">
        <f>'4. ГПП-УЗПКТ-СЗСК'!AI20</f>
        <v>0</v>
      </c>
      <c r="AA406" s="687">
        <f>'4. ГПП-УЗПКТ-СЗСК'!AK20</f>
        <v>0</v>
      </c>
      <c r="AB406" s="687">
        <f t="shared" si="604"/>
        <v>0</v>
      </c>
      <c r="AC406" s="688" t="str">
        <f t="shared" si="605"/>
        <v>-</v>
      </c>
      <c r="AD406" s="687">
        <f t="shared" si="606"/>
        <v>0</v>
      </c>
      <c r="AE406" s="687">
        <f t="shared" si="607"/>
        <v>0</v>
      </c>
      <c r="AF406" s="687">
        <f t="shared" si="608"/>
        <v>0</v>
      </c>
      <c r="AG406" s="688" t="str">
        <f t="shared" si="609"/>
        <v>-</v>
      </c>
      <c r="AH406" s="687">
        <f>'4. ГПП-УЗПКТ-СЗСК'!AU20</f>
        <v>0</v>
      </c>
      <c r="AI406" s="687">
        <f>'4. ГПП-УЗПКТ-СЗСК'!AW20</f>
        <v>0</v>
      </c>
      <c r="AJ406" s="687">
        <f t="shared" si="610"/>
        <v>0</v>
      </c>
      <c r="AK406" s="688" t="str">
        <f t="shared" si="611"/>
        <v>-</v>
      </c>
      <c r="AL406" s="687">
        <f>'4. ГПП-УЗПКТ-СЗСК'!BA20</f>
        <v>0</v>
      </c>
      <c r="AM406" s="687">
        <f>'4. ГПП-УЗПКТ-СЗСК'!BC20</f>
        <v>0</v>
      </c>
      <c r="AN406" s="687">
        <f t="shared" si="612"/>
        <v>0</v>
      </c>
      <c r="AO406" s="688" t="str">
        <f t="shared" si="613"/>
        <v>-</v>
      </c>
      <c r="AP406" s="687">
        <f>'4. ГПП-УЗПКТ-СЗСК'!BG20</f>
        <v>0</v>
      </c>
      <c r="AQ406" s="687">
        <f>'4. ГПП-УЗПКТ-СЗСК'!BI20</f>
        <v>0</v>
      </c>
      <c r="AR406" s="687">
        <f t="shared" si="614"/>
        <v>0</v>
      </c>
      <c r="AS406" s="688" t="str">
        <f t="shared" si="615"/>
        <v>-</v>
      </c>
      <c r="AT406" s="687">
        <f t="shared" si="616"/>
        <v>0</v>
      </c>
      <c r="AU406" s="687">
        <f t="shared" si="617"/>
        <v>0</v>
      </c>
      <c r="AV406" s="687">
        <f t="shared" si="618"/>
        <v>0</v>
      </c>
      <c r="AW406" s="688" t="str">
        <f t="shared" si="619"/>
        <v>-</v>
      </c>
      <c r="AX406" s="687">
        <f>'4. ГПП-УЗПКТ-СЗСК'!BS20</f>
        <v>0</v>
      </c>
      <c r="AY406" s="687">
        <f>'4. ГПП-УЗПКТ-СЗСК'!BU20</f>
        <v>0</v>
      </c>
      <c r="AZ406" s="687">
        <f t="shared" si="620"/>
        <v>0</v>
      </c>
      <c r="BA406" s="688" t="str">
        <f t="shared" si="621"/>
        <v>-</v>
      </c>
      <c r="BB406" s="687">
        <f>'4. ГПП-УЗПКТ-СЗСК'!BY20</f>
        <v>0</v>
      </c>
      <c r="BC406" s="687">
        <f>'4. ГПП-УЗПКТ-СЗСК'!CA20</f>
        <v>0</v>
      </c>
      <c r="BD406" s="687">
        <f t="shared" si="622"/>
        <v>0</v>
      </c>
      <c r="BE406" s="688" t="str">
        <f t="shared" si="623"/>
        <v>-</v>
      </c>
      <c r="BF406" s="687">
        <f>'4. ГПП-УЗПКТ-СЗСК'!CE20</f>
        <v>0</v>
      </c>
      <c r="BG406" s="687">
        <f>'4. ГПП-УЗПКТ-СЗСК'!CG20</f>
        <v>0</v>
      </c>
      <c r="BH406" s="687">
        <f t="shared" si="624"/>
        <v>0</v>
      </c>
      <c r="BI406" s="688" t="str">
        <f t="shared" si="625"/>
        <v>-</v>
      </c>
      <c r="BJ406" s="687">
        <f t="shared" si="626"/>
        <v>0</v>
      </c>
      <c r="BK406" s="687">
        <f t="shared" si="627"/>
        <v>0</v>
      </c>
      <c r="BL406" s="687">
        <f t="shared" si="628"/>
        <v>0</v>
      </c>
      <c r="BM406" s="688" t="str">
        <f t="shared" si="629"/>
        <v>-</v>
      </c>
      <c r="BN406" s="687">
        <f>'4. ГПП-УЗПКТ-СЗСК'!CQ20</f>
        <v>0</v>
      </c>
      <c r="BO406" s="687">
        <f>'4. ГПП-УЗПКТ-СЗСК'!CS20</f>
        <v>0</v>
      </c>
      <c r="BP406" s="687">
        <f t="shared" si="630"/>
        <v>0</v>
      </c>
      <c r="BQ406" s="688" t="str">
        <f t="shared" si="631"/>
        <v>-</v>
      </c>
      <c r="BR406" s="687">
        <f>'4. ГПП-УЗПКТ-СЗСК'!CW20</f>
        <v>0</v>
      </c>
      <c r="BS406" s="687">
        <f>'4. ГПП-УЗПКТ-СЗСК'!CY20</f>
        <v>0</v>
      </c>
      <c r="BT406" s="687">
        <f t="shared" si="632"/>
        <v>0</v>
      </c>
      <c r="BU406" s="688" t="str">
        <f t="shared" si="633"/>
        <v>-</v>
      </c>
      <c r="BV406" s="687">
        <f>'4. ГПП-УЗПКТ-СЗСК'!DC20</f>
        <v>0</v>
      </c>
      <c r="BW406" s="687">
        <f>'4. ГПП-УЗПКТ-СЗСК'!DE20</f>
        <v>0</v>
      </c>
      <c r="BX406" s="687">
        <f t="shared" si="634"/>
        <v>0</v>
      </c>
      <c r="BY406" s="688" t="str">
        <f t="shared" si="635"/>
        <v>-</v>
      </c>
    </row>
    <row r="407" spans="2:77" ht="18.75" customHeight="1">
      <c r="B407" s="600"/>
      <c r="C407" s="513" t="s">
        <v>1836</v>
      </c>
      <c r="D407" s="528"/>
      <c r="E407" s="528"/>
      <c r="F407" s="529"/>
      <c r="G407" s="530" t="s">
        <v>1646</v>
      </c>
      <c r="H407" s="530"/>
      <c r="I407" s="715" t="s">
        <v>1438</v>
      </c>
      <c r="J407" s="687">
        <f t="shared" si="592"/>
        <v>54.9</v>
      </c>
      <c r="K407" s="687">
        <f t="shared" si="593"/>
        <v>0</v>
      </c>
      <c r="L407" s="687">
        <f t="shared" si="594"/>
        <v>-54.9</v>
      </c>
      <c r="M407" s="688">
        <f t="shared" si="595"/>
        <v>0</v>
      </c>
      <c r="N407" s="687">
        <f t="shared" si="596"/>
        <v>9</v>
      </c>
      <c r="O407" s="687">
        <f t="shared" si="597"/>
        <v>0</v>
      </c>
      <c r="P407" s="687">
        <f t="shared" si="598"/>
        <v>-9</v>
      </c>
      <c r="Q407" s="688">
        <f t="shared" si="599"/>
        <v>0</v>
      </c>
      <c r="R407" s="687">
        <f>'4. ГПП-УЗПКТ-СЗСК'!W29</f>
        <v>3.3</v>
      </c>
      <c r="S407" s="687">
        <f>'4. ГПП-УЗПКТ-СЗСК'!Y29</f>
        <v>0</v>
      </c>
      <c r="T407" s="687">
        <f t="shared" si="600"/>
        <v>-3.3</v>
      </c>
      <c r="U407" s="688">
        <f t="shared" si="601"/>
        <v>0</v>
      </c>
      <c r="V407" s="687">
        <f>'4. ГПП-УЗПКТ-СЗСК'!AC29</f>
        <v>2.6</v>
      </c>
      <c r="W407" s="687">
        <f>'4. ГПП-УЗПКТ-СЗСК'!AE29</f>
        <v>0</v>
      </c>
      <c r="X407" s="687">
        <f t="shared" si="602"/>
        <v>-2.6</v>
      </c>
      <c r="Y407" s="688">
        <f t="shared" si="603"/>
        <v>0</v>
      </c>
      <c r="Z407" s="687">
        <f>'4. ГПП-УЗПКТ-СЗСК'!AI29</f>
        <v>3.1</v>
      </c>
      <c r="AA407" s="687">
        <f>'4. ГПП-УЗПКТ-СЗСК'!AK29</f>
        <v>0</v>
      </c>
      <c r="AB407" s="687">
        <f t="shared" si="604"/>
        <v>-3.1</v>
      </c>
      <c r="AC407" s="688">
        <f t="shared" si="605"/>
        <v>0</v>
      </c>
      <c r="AD407" s="687">
        <f t="shared" si="606"/>
        <v>14</v>
      </c>
      <c r="AE407" s="687">
        <f t="shared" si="607"/>
        <v>0</v>
      </c>
      <c r="AF407" s="687">
        <f t="shared" si="608"/>
        <v>-14</v>
      </c>
      <c r="AG407" s="688">
        <f t="shared" si="609"/>
        <v>0</v>
      </c>
      <c r="AH407" s="687">
        <f>'4. ГПП-УЗПКТ-СЗСК'!AU29</f>
        <v>3.1</v>
      </c>
      <c r="AI407" s="687">
        <f>'4. ГПП-УЗПКТ-СЗСК'!AW29</f>
        <v>0</v>
      </c>
      <c r="AJ407" s="687">
        <f t="shared" si="610"/>
        <v>-3.1</v>
      </c>
      <c r="AK407" s="688">
        <f t="shared" si="611"/>
        <v>0</v>
      </c>
      <c r="AL407" s="687">
        <f>'4. ГПП-УЗПКТ-СЗСК'!BA29</f>
        <v>3.5</v>
      </c>
      <c r="AM407" s="687">
        <f>'4. ГПП-УЗПКТ-СЗСК'!BC29</f>
        <v>0</v>
      </c>
      <c r="AN407" s="687">
        <f t="shared" si="612"/>
        <v>-3.5</v>
      </c>
      <c r="AO407" s="688">
        <f t="shared" si="613"/>
        <v>0</v>
      </c>
      <c r="AP407" s="687">
        <f>'4. ГПП-УЗПКТ-СЗСК'!BG29</f>
        <v>7.4</v>
      </c>
      <c r="AQ407" s="687">
        <f>'4. ГПП-УЗПКТ-СЗСК'!BI29</f>
        <v>0</v>
      </c>
      <c r="AR407" s="687">
        <f t="shared" si="614"/>
        <v>-7.4</v>
      </c>
      <c r="AS407" s="688">
        <f t="shared" si="615"/>
        <v>0</v>
      </c>
      <c r="AT407" s="687">
        <f t="shared" si="616"/>
        <v>18.3</v>
      </c>
      <c r="AU407" s="687">
        <f t="shared" si="617"/>
        <v>0</v>
      </c>
      <c r="AV407" s="687">
        <f t="shared" si="618"/>
        <v>-18.3</v>
      </c>
      <c r="AW407" s="688">
        <f t="shared" si="619"/>
        <v>0</v>
      </c>
      <c r="AX407" s="687">
        <f>'4. ГПП-УЗПКТ-СЗСК'!BS29</f>
        <v>6.4</v>
      </c>
      <c r="AY407" s="687">
        <f>'4. ГПП-УЗПКТ-СЗСК'!BU29</f>
        <v>0</v>
      </c>
      <c r="AZ407" s="687">
        <f t="shared" si="620"/>
        <v>-6.4</v>
      </c>
      <c r="BA407" s="688">
        <f t="shared" si="621"/>
        <v>0</v>
      </c>
      <c r="BB407" s="687">
        <f>'4. ГПП-УЗПКТ-СЗСК'!BY29</f>
        <v>7.9</v>
      </c>
      <c r="BC407" s="687">
        <f>'4. ГПП-УЗПКТ-СЗСК'!CA29</f>
        <v>0</v>
      </c>
      <c r="BD407" s="687">
        <f t="shared" si="622"/>
        <v>-7.9</v>
      </c>
      <c r="BE407" s="688">
        <f t="shared" si="623"/>
        <v>0</v>
      </c>
      <c r="BF407" s="687">
        <f>'4. ГПП-УЗПКТ-СЗСК'!CE29</f>
        <v>4</v>
      </c>
      <c r="BG407" s="687">
        <f>'4. ГПП-УЗПКТ-СЗСК'!CG29</f>
        <v>0</v>
      </c>
      <c r="BH407" s="687">
        <f t="shared" si="624"/>
        <v>-4</v>
      </c>
      <c r="BI407" s="688">
        <f t="shared" si="625"/>
        <v>0</v>
      </c>
      <c r="BJ407" s="687">
        <f t="shared" si="626"/>
        <v>13.6</v>
      </c>
      <c r="BK407" s="687">
        <f t="shared" si="627"/>
        <v>0</v>
      </c>
      <c r="BL407" s="687">
        <f t="shared" si="628"/>
        <v>-13.6</v>
      </c>
      <c r="BM407" s="688">
        <f t="shared" si="629"/>
        <v>0</v>
      </c>
      <c r="BN407" s="687">
        <f>'4. ГПП-УЗПКТ-СЗСК'!CQ29</f>
        <v>4.3</v>
      </c>
      <c r="BO407" s="687">
        <f>'4. ГПП-УЗПКТ-СЗСК'!CS29</f>
        <v>0</v>
      </c>
      <c r="BP407" s="687">
        <f t="shared" si="630"/>
        <v>-4.3</v>
      </c>
      <c r="BQ407" s="688">
        <f t="shared" si="631"/>
        <v>0</v>
      </c>
      <c r="BR407" s="687">
        <f>'4. ГПП-УЗПКТ-СЗСК'!CW29</f>
        <v>4.4000000000000004</v>
      </c>
      <c r="BS407" s="687">
        <f>'4. ГПП-УЗПКТ-СЗСК'!CY29</f>
        <v>0</v>
      </c>
      <c r="BT407" s="687">
        <f t="shared" si="632"/>
        <v>-4.4000000000000004</v>
      </c>
      <c r="BU407" s="688">
        <f t="shared" si="633"/>
        <v>0</v>
      </c>
      <c r="BV407" s="687">
        <f>'4. ГПП-УЗПКТ-СЗСК'!DC29</f>
        <v>4.9000000000000004</v>
      </c>
      <c r="BW407" s="687">
        <f>'4. ГПП-УЗПКТ-СЗСК'!DE29</f>
        <v>0</v>
      </c>
      <c r="BX407" s="687">
        <f t="shared" si="634"/>
        <v>-4.9000000000000004</v>
      </c>
      <c r="BY407" s="688">
        <f t="shared" si="635"/>
        <v>0</v>
      </c>
    </row>
    <row r="408" spans="2:77" ht="18.75" customHeight="1">
      <c r="B408" s="600" t="s">
        <v>1062</v>
      </c>
      <c r="C408" s="514" t="s">
        <v>1837</v>
      </c>
      <c r="D408" s="528"/>
      <c r="E408" s="528"/>
      <c r="F408" s="529"/>
      <c r="G408" s="530"/>
      <c r="H408" s="530"/>
      <c r="I408" s="715"/>
      <c r="J408" s="681"/>
      <c r="K408" s="681"/>
      <c r="L408" s="681"/>
      <c r="M408" s="681"/>
      <c r="N408" s="681"/>
      <c r="O408" s="681"/>
      <c r="P408" s="681"/>
      <c r="Q408" s="681"/>
      <c r="R408" s="681"/>
      <c r="S408" s="681"/>
      <c r="T408" s="681"/>
      <c r="U408" s="681"/>
      <c r="V408" s="681"/>
      <c r="W408" s="681"/>
      <c r="X408" s="681"/>
      <c r="Y408" s="681"/>
      <c r="Z408" s="681"/>
      <c r="AA408" s="681"/>
      <c r="AB408" s="681"/>
      <c r="AC408" s="681"/>
      <c r="AD408" s="681"/>
      <c r="AE408" s="681"/>
      <c r="AF408" s="681"/>
      <c r="AG408" s="681"/>
      <c r="AH408" s="681"/>
      <c r="AI408" s="681"/>
      <c r="AJ408" s="681"/>
      <c r="AK408" s="681"/>
      <c r="AL408" s="681"/>
      <c r="AM408" s="681"/>
      <c r="AN408" s="681"/>
      <c r="AO408" s="681"/>
      <c r="AP408" s="681"/>
      <c r="AQ408" s="681"/>
      <c r="AR408" s="681"/>
      <c r="AS408" s="681"/>
      <c r="AT408" s="681"/>
      <c r="AU408" s="681"/>
      <c r="AV408" s="681"/>
      <c r="AW408" s="681"/>
      <c r="AX408" s="681"/>
      <c r="AY408" s="681"/>
      <c r="AZ408" s="681"/>
      <c r="BA408" s="681"/>
      <c r="BB408" s="681"/>
      <c r="BC408" s="681"/>
      <c r="BD408" s="681"/>
      <c r="BE408" s="681"/>
      <c r="BF408" s="681"/>
      <c r="BG408" s="681"/>
      <c r="BH408" s="681"/>
      <c r="BI408" s="681"/>
      <c r="BJ408" s="681"/>
      <c r="BK408" s="681"/>
      <c r="BL408" s="681"/>
      <c r="BM408" s="681"/>
      <c r="BN408" s="681"/>
      <c r="BO408" s="681"/>
      <c r="BP408" s="681"/>
      <c r="BQ408" s="681"/>
      <c r="BR408" s="681"/>
      <c r="BS408" s="681"/>
      <c r="BT408" s="681"/>
      <c r="BU408" s="681"/>
      <c r="BV408" s="681"/>
      <c r="BW408" s="681"/>
      <c r="BX408" s="681"/>
      <c r="BY408" s="681"/>
    </row>
    <row r="409" spans="2:77" ht="18.75" customHeight="1">
      <c r="B409" s="600"/>
      <c r="C409" s="602" t="s">
        <v>1838</v>
      </c>
      <c r="D409" s="528"/>
      <c r="E409" s="528"/>
      <c r="F409" s="529"/>
      <c r="G409" s="530" t="s">
        <v>1839</v>
      </c>
      <c r="H409" s="530"/>
      <c r="I409" s="715" t="s">
        <v>1438</v>
      </c>
      <c r="J409" s="687">
        <f t="shared" ref="J409:J418" si="636">N409+AD409+AT409+BJ409</f>
        <v>0</v>
      </c>
      <c r="K409" s="687">
        <f t="shared" ref="K409:K418" si="637">O409+AE409+AU409+BK409</f>
        <v>0</v>
      </c>
      <c r="L409" s="687">
        <f t="shared" ref="L409:L418" si="638">IFERROR(K409-J409,"-")</f>
        <v>0</v>
      </c>
      <c r="M409" s="688" t="str">
        <f t="shared" ref="M409:M418" si="639">IFERROR(K409/J409,"-")</f>
        <v>-</v>
      </c>
      <c r="N409" s="687">
        <f t="shared" ref="N409:N418" si="640">R409+V409+Z409</f>
        <v>0</v>
      </c>
      <c r="O409" s="687">
        <f t="shared" ref="O409:O418" si="641">S409+W409+AA409</f>
        <v>0</v>
      </c>
      <c r="P409" s="687">
        <f t="shared" ref="P409:P418" si="642">IFERROR(O409-N409,"-")</f>
        <v>0</v>
      </c>
      <c r="Q409" s="688" t="str">
        <f t="shared" ref="Q409:Q418" si="643">IFERROR(O409/N409,"-")</f>
        <v>-</v>
      </c>
      <c r="R409" s="687">
        <f>'4. ГПП-УЗПКТ-СЗСК'!W225</f>
        <v>0</v>
      </c>
      <c r="S409" s="687">
        <f>'4. ГПП-УЗПКТ-СЗСК'!Y225</f>
        <v>0</v>
      </c>
      <c r="T409" s="687">
        <f t="shared" ref="T409:T418" si="644">IFERROR(S409-R409,"-")</f>
        <v>0</v>
      </c>
      <c r="U409" s="688" t="str">
        <f t="shared" ref="U409:U418" si="645">IFERROR(S409/R409,"-")</f>
        <v>-</v>
      </c>
      <c r="V409" s="687">
        <f>'4. ГПП-УЗПКТ-СЗСК'!AC225</f>
        <v>0</v>
      </c>
      <c r="W409" s="687">
        <f>'4. ГПП-УЗПКТ-СЗСК'!AE225</f>
        <v>0</v>
      </c>
      <c r="X409" s="687">
        <f t="shared" ref="X409:X418" si="646">IFERROR(W409-V409,"-")</f>
        <v>0</v>
      </c>
      <c r="Y409" s="688" t="str">
        <f t="shared" ref="Y409:Y418" si="647">IFERROR(W409/V409,"-")</f>
        <v>-</v>
      </c>
      <c r="Z409" s="687">
        <f>'4. ГПП-УЗПКТ-СЗСК'!AI225</f>
        <v>0</v>
      </c>
      <c r="AA409" s="687">
        <f>'4. ГПП-УЗПКТ-СЗСК'!AK225</f>
        <v>0</v>
      </c>
      <c r="AB409" s="687">
        <f t="shared" ref="AB409:AB418" si="648">IFERROR(AA409-Z409,"-")</f>
        <v>0</v>
      </c>
      <c r="AC409" s="688" t="str">
        <f t="shared" ref="AC409:AC418" si="649">IFERROR(AA409/Z409,"-")</f>
        <v>-</v>
      </c>
      <c r="AD409" s="687">
        <f t="shared" ref="AD409:AD418" si="650">AH409+AL409+AP409</f>
        <v>0</v>
      </c>
      <c r="AE409" s="687">
        <f t="shared" ref="AE409:AE418" si="651">AI409+AM409+AQ409</f>
        <v>0</v>
      </c>
      <c r="AF409" s="687">
        <f t="shared" ref="AF409:AF418" si="652">IFERROR(AE409-AD409,"-")</f>
        <v>0</v>
      </c>
      <c r="AG409" s="688" t="str">
        <f t="shared" ref="AG409:AG418" si="653">IFERROR(AE409/AD409,"-")</f>
        <v>-</v>
      </c>
      <c r="AH409" s="687">
        <f>'4. ГПП-УЗПКТ-СЗСК'!AU225</f>
        <v>0</v>
      </c>
      <c r="AI409" s="687">
        <f>'4. ГПП-УЗПКТ-СЗСК'!AW225</f>
        <v>0</v>
      </c>
      <c r="AJ409" s="687">
        <f t="shared" ref="AJ409:AJ418" si="654">IFERROR(AI409-AH409,"-")</f>
        <v>0</v>
      </c>
      <c r="AK409" s="688" t="str">
        <f t="shared" ref="AK409:AK418" si="655">IFERROR(AI409/AH409,"-")</f>
        <v>-</v>
      </c>
      <c r="AL409" s="687">
        <f>'4. ГПП-УЗПКТ-СЗСК'!BA225</f>
        <v>0</v>
      </c>
      <c r="AM409" s="687">
        <f>'4. ГПП-УЗПКТ-СЗСК'!BC225</f>
        <v>0</v>
      </c>
      <c r="AN409" s="687">
        <f t="shared" ref="AN409:AN418" si="656">IFERROR(AM409-AL409,"-")</f>
        <v>0</v>
      </c>
      <c r="AO409" s="688" t="str">
        <f t="shared" ref="AO409:AO418" si="657">IFERROR(AM409/AL409,"-")</f>
        <v>-</v>
      </c>
      <c r="AP409" s="687">
        <f>'4. ГПП-УЗПКТ-СЗСК'!BG225</f>
        <v>0</v>
      </c>
      <c r="AQ409" s="687">
        <f>'4. ГПП-УЗПКТ-СЗСК'!BI225</f>
        <v>0</v>
      </c>
      <c r="AR409" s="687">
        <f t="shared" ref="AR409:AR418" si="658">IFERROR(AQ409-AP409,"-")</f>
        <v>0</v>
      </c>
      <c r="AS409" s="688" t="str">
        <f t="shared" ref="AS409:AS418" si="659">IFERROR(AQ409/AP409,"-")</f>
        <v>-</v>
      </c>
      <c r="AT409" s="687">
        <f t="shared" ref="AT409:AT418" si="660">AX409+BB409+BF409</f>
        <v>0</v>
      </c>
      <c r="AU409" s="687">
        <f t="shared" ref="AU409:AU418" si="661">AY409+BC409+BG409</f>
        <v>0</v>
      </c>
      <c r="AV409" s="687">
        <f t="shared" ref="AV409:AV418" si="662">IFERROR(AU409-AT409,"-")</f>
        <v>0</v>
      </c>
      <c r="AW409" s="688" t="str">
        <f t="shared" ref="AW409:AW418" si="663">IFERROR(AU409/AT409,"-")</f>
        <v>-</v>
      </c>
      <c r="AX409" s="687">
        <f>'4. ГПП-УЗПКТ-СЗСК'!BS225</f>
        <v>0</v>
      </c>
      <c r="AY409" s="687">
        <f>'4. ГПП-УЗПКТ-СЗСК'!BU225</f>
        <v>0</v>
      </c>
      <c r="AZ409" s="687">
        <f t="shared" ref="AZ409:AZ418" si="664">IFERROR(AY409-AX409,"-")</f>
        <v>0</v>
      </c>
      <c r="BA409" s="688" t="str">
        <f t="shared" ref="BA409:BA418" si="665">IFERROR(AY409/AX409,"-")</f>
        <v>-</v>
      </c>
      <c r="BB409" s="687">
        <f>'4. ГПП-УЗПКТ-СЗСК'!BY225</f>
        <v>0</v>
      </c>
      <c r="BC409" s="687">
        <f>'4. ГПП-УЗПКТ-СЗСК'!CA225</f>
        <v>0</v>
      </c>
      <c r="BD409" s="687">
        <f t="shared" ref="BD409:BD418" si="666">IFERROR(BC409-BB409,"-")</f>
        <v>0</v>
      </c>
      <c r="BE409" s="688" t="str">
        <f t="shared" ref="BE409:BE418" si="667">IFERROR(BC409/BB409,"-")</f>
        <v>-</v>
      </c>
      <c r="BF409" s="687">
        <f>'4. ГПП-УЗПКТ-СЗСК'!CE225</f>
        <v>0</v>
      </c>
      <c r="BG409" s="687">
        <f>'4. ГПП-УЗПКТ-СЗСК'!CG225</f>
        <v>0</v>
      </c>
      <c r="BH409" s="687">
        <f t="shared" ref="BH409:BH418" si="668">IFERROR(BG409-BF409,"-")</f>
        <v>0</v>
      </c>
      <c r="BI409" s="688" t="str">
        <f t="shared" ref="BI409:BI418" si="669">IFERROR(BG409/BF409,"-")</f>
        <v>-</v>
      </c>
      <c r="BJ409" s="687">
        <f t="shared" ref="BJ409:BJ418" si="670">BN409+BR409+BV409</f>
        <v>0</v>
      </c>
      <c r="BK409" s="687">
        <f t="shared" ref="BK409:BK418" si="671">BO409+BS409+BW409</f>
        <v>0</v>
      </c>
      <c r="BL409" s="687">
        <f t="shared" ref="BL409:BL418" si="672">IFERROR(BK409-BJ409,"-")</f>
        <v>0</v>
      </c>
      <c r="BM409" s="688" t="str">
        <f t="shared" ref="BM409:BM418" si="673">IFERROR(BK409/BJ409,"-")</f>
        <v>-</v>
      </c>
      <c r="BN409" s="687">
        <f>'4. ГПП-УЗПКТ-СЗСК'!CQ225</f>
        <v>0</v>
      </c>
      <c r="BO409" s="687">
        <f>'4. ГПП-УЗПКТ-СЗСК'!CS225</f>
        <v>0</v>
      </c>
      <c r="BP409" s="687">
        <f t="shared" ref="BP409:BP418" si="674">IFERROR(BO409-BN409,"-")</f>
        <v>0</v>
      </c>
      <c r="BQ409" s="688" t="str">
        <f t="shared" ref="BQ409:BQ418" si="675">IFERROR(BO409/BN409,"-")</f>
        <v>-</v>
      </c>
      <c r="BR409" s="687">
        <f>'4. ГПП-УЗПКТ-СЗСК'!CW225</f>
        <v>0</v>
      </c>
      <c r="BS409" s="687">
        <f>'4. ГПП-УЗПКТ-СЗСК'!CY225</f>
        <v>0</v>
      </c>
      <c r="BT409" s="687">
        <f t="shared" ref="BT409:BT418" si="676">IFERROR(BS409-BR409,"-")</f>
        <v>0</v>
      </c>
      <c r="BU409" s="688" t="str">
        <f t="shared" ref="BU409:BU418" si="677">IFERROR(BS409/BR409,"-")</f>
        <v>-</v>
      </c>
      <c r="BV409" s="687">
        <f>'4. ГПП-УЗПКТ-СЗСК'!DC225</f>
        <v>0</v>
      </c>
      <c r="BW409" s="687">
        <f>'4. ГПП-УЗПКТ-СЗСК'!DE225</f>
        <v>0</v>
      </c>
      <c r="BX409" s="687">
        <f t="shared" ref="BX409:BX418" si="678">IFERROR(BW409-BV409,"-")</f>
        <v>0</v>
      </c>
      <c r="BY409" s="688" t="str">
        <f t="shared" ref="BY409:BY418" si="679">IFERROR(BW409/BV409,"-")</f>
        <v>-</v>
      </c>
    </row>
    <row r="410" spans="2:77" ht="18.75" customHeight="1">
      <c r="B410" s="600"/>
      <c r="C410" s="602" t="s">
        <v>1840</v>
      </c>
      <c r="D410" s="528"/>
      <c r="E410" s="528"/>
      <c r="F410" s="529"/>
      <c r="G410" s="530" t="s">
        <v>1841</v>
      </c>
      <c r="H410" s="530"/>
      <c r="I410" s="715" t="s">
        <v>1438</v>
      </c>
      <c r="J410" s="687">
        <f t="shared" si="636"/>
        <v>0</v>
      </c>
      <c r="K410" s="687">
        <f t="shared" si="637"/>
        <v>0</v>
      </c>
      <c r="L410" s="687">
        <f t="shared" si="638"/>
        <v>0</v>
      </c>
      <c r="M410" s="688" t="str">
        <f t="shared" si="639"/>
        <v>-</v>
      </c>
      <c r="N410" s="687">
        <f t="shared" si="640"/>
        <v>0</v>
      </c>
      <c r="O410" s="687">
        <f t="shared" si="641"/>
        <v>0</v>
      </c>
      <c r="P410" s="687">
        <f t="shared" si="642"/>
        <v>0</v>
      </c>
      <c r="Q410" s="688" t="str">
        <f t="shared" si="643"/>
        <v>-</v>
      </c>
      <c r="R410" s="687">
        <f>'4. ГПП-УЗПКТ-СЗСК'!W226</f>
        <v>0</v>
      </c>
      <c r="S410" s="687">
        <f>'4. ГПП-УЗПКТ-СЗСК'!Y226</f>
        <v>0</v>
      </c>
      <c r="T410" s="687">
        <f t="shared" si="644"/>
        <v>0</v>
      </c>
      <c r="U410" s="688" t="str">
        <f t="shared" si="645"/>
        <v>-</v>
      </c>
      <c r="V410" s="687">
        <f>'4. ГПП-УЗПКТ-СЗСК'!AC226</f>
        <v>0</v>
      </c>
      <c r="W410" s="687">
        <f>'4. ГПП-УЗПКТ-СЗСК'!AE226</f>
        <v>0</v>
      </c>
      <c r="X410" s="687">
        <f t="shared" si="646"/>
        <v>0</v>
      </c>
      <c r="Y410" s="688" t="str">
        <f t="shared" si="647"/>
        <v>-</v>
      </c>
      <c r="Z410" s="687">
        <f>'4. ГПП-УЗПКТ-СЗСК'!AI226</f>
        <v>0</v>
      </c>
      <c r="AA410" s="687">
        <f>'4. ГПП-УЗПКТ-СЗСК'!AK226</f>
        <v>0</v>
      </c>
      <c r="AB410" s="687">
        <f t="shared" si="648"/>
        <v>0</v>
      </c>
      <c r="AC410" s="688" t="str">
        <f t="shared" si="649"/>
        <v>-</v>
      </c>
      <c r="AD410" s="687">
        <f t="shared" si="650"/>
        <v>0</v>
      </c>
      <c r="AE410" s="687">
        <f t="shared" si="651"/>
        <v>0</v>
      </c>
      <c r="AF410" s="687">
        <f t="shared" si="652"/>
        <v>0</v>
      </c>
      <c r="AG410" s="688" t="str">
        <f t="shared" si="653"/>
        <v>-</v>
      </c>
      <c r="AH410" s="687">
        <f>'4. ГПП-УЗПКТ-СЗСК'!AU226</f>
        <v>0</v>
      </c>
      <c r="AI410" s="687">
        <f>'4. ГПП-УЗПКТ-СЗСК'!AW226</f>
        <v>0</v>
      </c>
      <c r="AJ410" s="687">
        <f t="shared" si="654"/>
        <v>0</v>
      </c>
      <c r="AK410" s="688" t="str">
        <f t="shared" si="655"/>
        <v>-</v>
      </c>
      <c r="AL410" s="687">
        <f>'4. ГПП-УЗПКТ-СЗСК'!BA226</f>
        <v>0</v>
      </c>
      <c r="AM410" s="687">
        <f>'4. ГПП-УЗПКТ-СЗСК'!BC226</f>
        <v>0</v>
      </c>
      <c r="AN410" s="687">
        <f t="shared" si="656"/>
        <v>0</v>
      </c>
      <c r="AO410" s="688" t="str">
        <f t="shared" si="657"/>
        <v>-</v>
      </c>
      <c r="AP410" s="687">
        <f>'4. ГПП-УЗПКТ-СЗСК'!BG226</f>
        <v>0</v>
      </c>
      <c r="AQ410" s="687">
        <f>'4. ГПП-УЗПКТ-СЗСК'!BI226</f>
        <v>0</v>
      </c>
      <c r="AR410" s="687">
        <f t="shared" si="658"/>
        <v>0</v>
      </c>
      <c r="AS410" s="688" t="str">
        <f t="shared" si="659"/>
        <v>-</v>
      </c>
      <c r="AT410" s="687">
        <f t="shared" si="660"/>
        <v>0</v>
      </c>
      <c r="AU410" s="687">
        <f t="shared" si="661"/>
        <v>0</v>
      </c>
      <c r="AV410" s="687">
        <f t="shared" si="662"/>
        <v>0</v>
      </c>
      <c r="AW410" s="688" t="str">
        <f t="shared" si="663"/>
        <v>-</v>
      </c>
      <c r="AX410" s="687">
        <f>'4. ГПП-УЗПКТ-СЗСК'!BS226</f>
        <v>0</v>
      </c>
      <c r="AY410" s="687">
        <f>'4. ГПП-УЗПКТ-СЗСК'!BU226</f>
        <v>0</v>
      </c>
      <c r="AZ410" s="687">
        <f t="shared" si="664"/>
        <v>0</v>
      </c>
      <c r="BA410" s="688" t="str">
        <f t="shared" si="665"/>
        <v>-</v>
      </c>
      <c r="BB410" s="687">
        <f>'4. ГПП-УЗПКТ-СЗСК'!BY226</f>
        <v>0</v>
      </c>
      <c r="BC410" s="687">
        <f>'4. ГПП-УЗПКТ-СЗСК'!CA226</f>
        <v>0</v>
      </c>
      <c r="BD410" s="687">
        <f t="shared" si="666"/>
        <v>0</v>
      </c>
      <c r="BE410" s="688" t="str">
        <f t="shared" si="667"/>
        <v>-</v>
      </c>
      <c r="BF410" s="687">
        <f>'4. ГПП-УЗПКТ-СЗСК'!CE226</f>
        <v>0</v>
      </c>
      <c r="BG410" s="687">
        <f>'4. ГПП-УЗПКТ-СЗСК'!CG226</f>
        <v>0</v>
      </c>
      <c r="BH410" s="687">
        <f t="shared" si="668"/>
        <v>0</v>
      </c>
      <c r="BI410" s="688" t="str">
        <f t="shared" si="669"/>
        <v>-</v>
      </c>
      <c r="BJ410" s="687">
        <f t="shared" si="670"/>
        <v>0</v>
      </c>
      <c r="BK410" s="687">
        <f t="shared" si="671"/>
        <v>0</v>
      </c>
      <c r="BL410" s="687">
        <f t="shared" si="672"/>
        <v>0</v>
      </c>
      <c r="BM410" s="688" t="str">
        <f t="shared" si="673"/>
        <v>-</v>
      </c>
      <c r="BN410" s="687">
        <f>'4. ГПП-УЗПКТ-СЗСК'!CQ226</f>
        <v>0</v>
      </c>
      <c r="BO410" s="687">
        <f>'4. ГПП-УЗПКТ-СЗСК'!CS226</f>
        <v>0</v>
      </c>
      <c r="BP410" s="687">
        <f t="shared" si="674"/>
        <v>0</v>
      </c>
      <c r="BQ410" s="688" t="str">
        <f t="shared" si="675"/>
        <v>-</v>
      </c>
      <c r="BR410" s="687">
        <f>'4. ГПП-УЗПКТ-СЗСК'!CW226</f>
        <v>0</v>
      </c>
      <c r="BS410" s="687">
        <f>'4. ГПП-УЗПКТ-СЗСК'!CY226</f>
        <v>0</v>
      </c>
      <c r="BT410" s="687">
        <f t="shared" si="676"/>
        <v>0</v>
      </c>
      <c r="BU410" s="688" t="str">
        <f t="shared" si="677"/>
        <v>-</v>
      </c>
      <c r="BV410" s="687">
        <f>'4. ГПП-УЗПКТ-СЗСК'!DC226</f>
        <v>0</v>
      </c>
      <c r="BW410" s="687">
        <f>'4. ГПП-УЗПКТ-СЗСК'!DE226</f>
        <v>0</v>
      </c>
      <c r="BX410" s="687">
        <f t="shared" si="678"/>
        <v>0</v>
      </c>
      <c r="BY410" s="688" t="str">
        <f t="shared" si="679"/>
        <v>-</v>
      </c>
    </row>
    <row r="411" spans="2:77" ht="18.75" customHeight="1">
      <c r="B411" s="600"/>
      <c r="C411" s="602" t="s">
        <v>1842</v>
      </c>
      <c r="D411" s="528"/>
      <c r="E411" s="528"/>
      <c r="F411" s="529"/>
      <c r="G411" s="530" t="s">
        <v>1843</v>
      </c>
      <c r="H411" s="530"/>
      <c r="I411" s="715" t="s">
        <v>1438</v>
      </c>
      <c r="J411" s="687">
        <f t="shared" si="636"/>
        <v>2.8000000000000003</v>
      </c>
      <c r="K411" s="687">
        <f t="shared" si="637"/>
        <v>0</v>
      </c>
      <c r="L411" s="687">
        <f t="shared" si="638"/>
        <v>-2.8000000000000003</v>
      </c>
      <c r="M411" s="688">
        <f t="shared" si="639"/>
        <v>0</v>
      </c>
      <c r="N411" s="687">
        <f t="shared" si="640"/>
        <v>0.1</v>
      </c>
      <c r="O411" s="687">
        <f t="shared" si="641"/>
        <v>0</v>
      </c>
      <c r="P411" s="687">
        <f t="shared" si="642"/>
        <v>-0.1</v>
      </c>
      <c r="Q411" s="688">
        <f t="shared" si="643"/>
        <v>0</v>
      </c>
      <c r="R411" s="687">
        <f>'4. ГПП-УЗПКТ-СЗСК'!W227</f>
        <v>0</v>
      </c>
      <c r="S411" s="687">
        <f>'4. ГПП-УЗПКТ-СЗСК'!Y227</f>
        <v>0</v>
      </c>
      <c r="T411" s="687">
        <f t="shared" si="644"/>
        <v>0</v>
      </c>
      <c r="U411" s="688" t="str">
        <f t="shared" si="645"/>
        <v>-</v>
      </c>
      <c r="V411" s="687">
        <f>'4. ГПП-УЗПКТ-СЗСК'!AC227</f>
        <v>0.1</v>
      </c>
      <c r="W411" s="687">
        <f>'4. ГПП-УЗПКТ-СЗСК'!AE227</f>
        <v>0</v>
      </c>
      <c r="X411" s="687">
        <f t="shared" si="646"/>
        <v>-0.1</v>
      </c>
      <c r="Y411" s="688">
        <f t="shared" si="647"/>
        <v>0</v>
      </c>
      <c r="Z411" s="687">
        <f>'4. ГПП-УЗПКТ-СЗСК'!AI227</f>
        <v>0</v>
      </c>
      <c r="AA411" s="687">
        <f>'4. ГПП-УЗПКТ-СЗСК'!AK227</f>
        <v>0</v>
      </c>
      <c r="AB411" s="687">
        <f t="shared" si="648"/>
        <v>0</v>
      </c>
      <c r="AC411" s="688" t="str">
        <f t="shared" si="649"/>
        <v>-</v>
      </c>
      <c r="AD411" s="687">
        <f t="shared" si="650"/>
        <v>0</v>
      </c>
      <c r="AE411" s="687">
        <f t="shared" si="651"/>
        <v>0</v>
      </c>
      <c r="AF411" s="687">
        <f t="shared" si="652"/>
        <v>0</v>
      </c>
      <c r="AG411" s="688" t="str">
        <f t="shared" si="653"/>
        <v>-</v>
      </c>
      <c r="AH411" s="687">
        <f>'4. ГПП-УЗПКТ-СЗСК'!AU227</f>
        <v>0</v>
      </c>
      <c r="AI411" s="687">
        <f>'4. ГПП-УЗПКТ-СЗСК'!AW227</f>
        <v>0</v>
      </c>
      <c r="AJ411" s="687">
        <f t="shared" si="654"/>
        <v>0</v>
      </c>
      <c r="AK411" s="688" t="str">
        <f t="shared" si="655"/>
        <v>-</v>
      </c>
      <c r="AL411" s="687">
        <f>'4. ГПП-УЗПКТ-СЗСК'!BA227</f>
        <v>0</v>
      </c>
      <c r="AM411" s="687">
        <f>'4. ГПП-УЗПКТ-СЗСК'!BC227</f>
        <v>0</v>
      </c>
      <c r="AN411" s="687">
        <f t="shared" si="656"/>
        <v>0</v>
      </c>
      <c r="AO411" s="688" t="str">
        <f t="shared" si="657"/>
        <v>-</v>
      </c>
      <c r="AP411" s="687">
        <f>'4. ГПП-УЗПКТ-СЗСК'!BG227</f>
        <v>0</v>
      </c>
      <c r="AQ411" s="687">
        <f>'4. ГПП-УЗПКТ-СЗСК'!BI227</f>
        <v>0</v>
      </c>
      <c r="AR411" s="687">
        <f t="shared" si="658"/>
        <v>0</v>
      </c>
      <c r="AS411" s="688" t="str">
        <f t="shared" si="659"/>
        <v>-</v>
      </c>
      <c r="AT411" s="687">
        <f t="shared" si="660"/>
        <v>0</v>
      </c>
      <c r="AU411" s="687">
        <f t="shared" si="661"/>
        <v>0</v>
      </c>
      <c r="AV411" s="687">
        <f t="shared" si="662"/>
        <v>0</v>
      </c>
      <c r="AW411" s="688" t="str">
        <f t="shared" si="663"/>
        <v>-</v>
      </c>
      <c r="AX411" s="687">
        <f>'4. ГПП-УЗПКТ-СЗСК'!BS227</f>
        <v>0</v>
      </c>
      <c r="AY411" s="687">
        <f>'4. ГПП-УЗПКТ-СЗСК'!BU227</f>
        <v>0</v>
      </c>
      <c r="AZ411" s="687">
        <f t="shared" si="664"/>
        <v>0</v>
      </c>
      <c r="BA411" s="688" t="str">
        <f t="shared" si="665"/>
        <v>-</v>
      </c>
      <c r="BB411" s="687">
        <f>'4. ГПП-УЗПКТ-СЗСК'!BY227</f>
        <v>0</v>
      </c>
      <c r="BC411" s="687">
        <f>'4. ГПП-УЗПКТ-СЗСК'!CA227</f>
        <v>0</v>
      </c>
      <c r="BD411" s="687">
        <f t="shared" si="666"/>
        <v>0</v>
      </c>
      <c r="BE411" s="688" t="str">
        <f t="shared" si="667"/>
        <v>-</v>
      </c>
      <c r="BF411" s="687">
        <f>'4. ГПП-УЗПКТ-СЗСК'!CE227</f>
        <v>0</v>
      </c>
      <c r="BG411" s="687">
        <f>'4. ГПП-УЗПКТ-СЗСК'!CG227</f>
        <v>0</v>
      </c>
      <c r="BH411" s="687">
        <f t="shared" si="668"/>
        <v>0</v>
      </c>
      <c r="BI411" s="688" t="str">
        <f t="shared" si="669"/>
        <v>-</v>
      </c>
      <c r="BJ411" s="687">
        <f t="shared" si="670"/>
        <v>2.7</v>
      </c>
      <c r="BK411" s="687">
        <f t="shared" si="671"/>
        <v>0</v>
      </c>
      <c r="BL411" s="687">
        <f t="shared" si="672"/>
        <v>-2.7</v>
      </c>
      <c r="BM411" s="688">
        <f t="shared" si="673"/>
        <v>0</v>
      </c>
      <c r="BN411" s="687">
        <f>'4. ГПП-УЗПКТ-СЗСК'!CQ227</f>
        <v>0</v>
      </c>
      <c r="BO411" s="687">
        <f>'4. ГПП-УЗПКТ-СЗСК'!CS227</f>
        <v>0</v>
      </c>
      <c r="BP411" s="687">
        <f t="shared" si="674"/>
        <v>0</v>
      </c>
      <c r="BQ411" s="688" t="str">
        <f t="shared" si="675"/>
        <v>-</v>
      </c>
      <c r="BR411" s="687">
        <f>'4. ГПП-УЗПКТ-СЗСК'!CW227</f>
        <v>2.7</v>
      </c>
      <c r="BS411" s="687">
        <f>'4. ГПП-УЗПКТ-СЗСК'!CY227</f>
        <v>0</v>
      </c>
      <c r="BT411" s="687">
        <f t="shared" si="676"/>
        <v>-2.7</v>
      </c>
      <c r="BU411" s="688">
        <f t="shared" si="677"/>
        <v>0</v>
      </c>
      <c r="BV411" s="687">
        <f>'4. ГПП-УЗПКТ-СЗСК'!DC227</f>
        <v>0</v>
      </c>
      <c r="BW411" s="687">
        <f>'4. ГПП-УЗПКТ-СЗСК'!DE227</f>
        <v>0</v>
      </c>
      <c r="BX411" s="687">
        <f t="shared" si="678"/>
        <v>0</v>
      </c>
      <c r="BY411" s="688" t="str">
        <f t="shared" si="679"/>
        <v>-</v>
      </c>
    </row>
    <row r="412" spans="2:77" ht="18.75" customHeight="1">
      <c r="B412" s="600"/>
      <c r="C412" s="602" t="s">
        <v>1844</v>
      </c>
      <c r="D412" s="528"/>
      <c r="E412" s="528"/>
      <c r="F412" s="529"/>
      <c r="G412" s="530" t="s">
        <v>1845</v>
      </c>
      <c r="H412" s="530"/>
      <c r="I412" s="715" t="s">
        <v>1438</v>
      </c>
      <c r="J412" s="687">
        <f t="shared" si="636"/>
        <v>2.7</v>
      </c>
      <c r="K412" s="687">
        <f t="shared" si="637"/>
        <v>0</v>
      </c>
      <c r="L412" s="687">
        <f t="shared" si="638"/>
        <v>-2.7</v>
      </c>
      <c r="M412" s="688">
        <f t="shared" si="639"/>
        <v>0</v>
      </c>
      <c r="N412" s="687">
        <f t="shared" si="640"/>
        <v>0</v>
      </c>
      <c r="O412" s="687">
        <f t="shared" si="641"/>
        <v>0</v>
      </c>
      <c r="P412" s="687">
        <f t="shared" si="642"/>
        <v>0</v>
      </c>
      <c r="Q412" s="688" t="str">
        <f t="shared" si="643"/>
        <v>-</v>
      </c>
      <c r="R412" s="687">
        <f>'4. ГПП-УЗПКТ-СЗСК'!W228</f>
        <v>0</v>
      </c>
      <c r="S412" s="687">
        <f>'4. ГПП-УЗПКТ-СЗСК'!Y228</f>
        <v>0</v>
      </c>
      <c r="T412" s="687">
        <f t="shared" si="644"/>
        <v>0</v>
      </c>
      <c r="U412" s="688" t="str">
        <f t="shared" si="645"/>
        <v>-</v>
      </c>
      <c r="V412" s="687">
        <f>'4. ГПП-УЗПКТ-СЗСК'!AC228</f>
        <v>0</v>
      </c>
      <c r="W412" s="687">
        <f>'4. ГПП-УЗПКТ-СЗСК'!AE228</f>
        <v>0</v>
      </c>
      <c r="X412" s="687">
        <f t="shared" si="646"/>
        <v>0</v>
      </c>
      <c r="Y412" s="688" t="str">
        <f t="shared" si="647"/>
        <v>-</v>
      </c>
      <c r="Z412" s="687">
        <f>'4. ГПП-УЗПКТ-СЗСК'!AI228</f>
        <v>0</v>
      </c>
      <c r="AA412" s="687">
        <f>'4. ГПП-УЗПКТ-СЗСК'!AK228</f>
        <v>0</v>
      </c>
      <c r="AB412" s="687">
        <f t="shared" si="648"/>
        <v>0</v>
      </c>
      <c r="AC412" s="688" t="str">
        <f t="shared" si="649"/>
        <v>-</v>
      </c>
      <c r="AD412" s="687">
        <f t="shared" si="650"/>
        <v>0</v>
      </c>
      <c r="AE412" s="687">
        <f t="shared" si="651"/>
        <v>0</v>
      </c>
      <c r="AF412" s="687">
        <f t="shared" si="652"/>
        <v>0</v>
      </c>
      <c r="AG412" s="688" t="str">
        <f t="shared" si="653"/>
        <v>-</v>
      </c>
      <c r="AH412" s="687">
        <f>'4. ГПП-УЗПКТ-СЗСК'!AU228</f>
        <v>0</v>
      </c>
      <c r="AI412" s="687">
        <f>'4. ГПП-УЗПКТ-СЗСК'!AW228</f>
        <v>0</v>
      </c>
      <c r="AJ412" s="687">
        <f t="shared" si="654"/>
        <v>0</v>
      </c>
      <c r="AK412" s="688" t="str">
        <f t="shared" si="655"/>
        <v>-</v>
      </c>
      <c r="AL412" s="687">
        <f>'4. ГПП-УЗПКТ-СЗСК'!BA228</f>
        <v>0</v>
      </c>
      <c r="AM412" s="687">
        <f>'4. ГПП-УЗПКТ-СЗСК'!BC228</f>
        <v>0</v>
      </c>
      <c r="AN412" s="687">
        <f t="shared" si="656"/>
        <v>0</v>
      </c>
      <c r="AO412" s="688" t="str">
        <f t="shared" si="657"/>
        <v>-</v>
      </c>
      <c r="AP412" s="687">
        <f>'4. ГПП-УЗПКТ-СЗСК'!BG228</f>
        <v>0</v>
      </c>
      <c r="AQ412" s="687">
        <f>'4. ГПП-УЗПКТ-СЗСК'!BI228</f>
        <v>0</v>
      </c>
      <c r="AR412" s="687">
        <f t="shared" si="658"/>
        <v>0</v>
      </c>
      <c r="AS412" s="688" t="str">
        <f t="shared" si="659"/>
        <v>-</v>
      </c>
      <c r="AT412" s="687">
        <f t="shared" si="660"/>
        <v>0</v>
      </c>
      <c r="AU412" s="687">
        <f t="shared" si="661"/>
        <v>0</v>
      </c>
      <c r="AV412" s="687">
        <f t="shared" si="662"/>
        <v>0</v>
      </c>
      <c r="AW412" s="688" t="str">
        <f t="shared" si="663"/>
        <v>-</v>
      </c>
      <c r="AX412" s="687">
        <f>'4. ГПП-УЗПКТ-СЗСК'!BS228</f>
        <v>0</v>
      </c>
      <c r="AY412" s="687">
        <f>'4. ГПП-УЗПКТ-СЗСК'!BU228</f>
        <v>0</v>
      </c>
      <c r="AZ412" s="687">
        <f t="shared" si="664"/>
        <v>0</v>
      </c>
      <c r="BA412" s="688" t="str">
        <f t="shared" si="665"/>
        <v>-</v>
      </c>
      <c r="BB412" s="687">
        <f>'4. ГПП-УЗПКТ-СЗСК'!BY228</f>
        <v>0</v>
      </c>
      <c r="BC412" s="687">
        <f>'4. ГПП-УЗПКТ-СЗСК'!CA228</f>
        <v>0</v>
      </c>
      <c r="BD412" s="687">
        <f t="shared" si="666"/>
        <v>0</v>
      </c>
      <c r="BE412" s="688" t="str">
        <f t="shared" si="667"/>
        <v>-</v>
      </c>
      <c r="BF412" s="687">
        <f>'4. ГПП-УЗПКТ-СЗСК'!CE228</f>
        <v>0</v>
      </c>
      <c r="BG412" s="687">
        <f>'4. ГПП-УЗПКТ-СЗСК'!CG228</f>
        <v>0</v>
      </c>
      <c r="BH412" s="687">
        <f t="shared" si="668"/>
        <v>0</v>
      </c>
      <c r="BI412" s="688" t="str">
        <f t="shared" si="669"/>
        <v>-</v>
      </c>
      <c r="BJ412" s="687">
        <f t="shared" si="670"/>
        <v>2.7</v>
      </c>
      <c r="BK412" s="687">
        <f t="shared" si="671"/>
        <v>0</v>
      </c>
      <c r="BL412" s="687">
        <f t="shared" si="672"/>
        <v>-2.7</v>
      </c>
      <c r="BM412" s="688">
        <f t="shared" si="673"/>
        <v>0</v>
      </c>
      <c r="BN412" s="687">
        <f>'4. ГПП-УЗПКТ-СЗСК'!CQ228</f>
        <v>0</v>
      </c>
      <c r="BO412" s="687">
        <f>'4. ГПП-УЗПКТ-СЗСК'!CS228</f>
        <v>0</v>
      </c>
      <c r="BP412" s="687">
        <f t="shared" si="674"/>
        <v>0</v>
      </c>
      <c r="BQ412" s="688" t="str">
        <f t="shared" si="675"/>
        <v>-</v>
      </c>
      <c r="BR412" s="687">
        <f>'4. ГПП-УЗПКТ-СЗСК'!CW228</f>
        <v>2.7</v>
      </c>
      <c r="BS412" s="687">
        <f>'4. ГПП-УЗПКТ-СЗСК'!CY228</f>
        <v>0</v>
      </c>
      <c r="BT412" s="687">
        <f t="shared" si="676"/>
        <v>-2.7</v>
      </c>
      <c r="BU412" s="688">
        <f t="shared" si="677"/>
        <v>0</v>
      </c>
      <c r="BV412" s="687">
        <f>'4. ГПП-УЗПКТ-СЗСК'!DC228</f>
        <v>0</v>
      </c>
      <c r="BW412" s="687">
        <f>'4. ГПП-УЗПКТ-СЗСК'!DE228</f>
        <v>0</v>
      </c>
      <c r="BX412" s="687">
        <f t="shared" si="678"/>
        <v>0</v>
      </c>
      <c r="BY412" s="688" t="str">
        <f t="shared" si="679"/>
        <v>-</v>
      </c>
    </row>
    <row r="413" spans="2:77" ht="18.75" customHeight="1">
      <c r="B413" s="600"/>
      <c r="C413" s="602" t="s">
        <v>1846</v>
      </c>
      <c r="D413" s="528"/>
      <c r="E413" s="528"/>
      <c r="F413" s="529"/>
      <c r="G413" s="530" t="s">
        <v>1847</v>
      </c>
      <c r="H413" s="530"/>
      <c r="I413" s="715" t="s">
        <v>1438</v>
      </c>
      <c r="J413" s="687">
        <f t="shared" si="636"/>
        <v>0</v>
      </c>
      <c r="K413" s="687">
        <f t="shared" si="637"/>
        <v>0</v>
      </c>
      <c r="L413" s="687">
        <f t="shared" si="638"/>
        <v>0</v>
      </c>
      <c r="M413" s="688" t="str">
        <f t="shared" si="639"/>
        <v>-</v>
      </c>
      <c r="N413" s="687">
        <f t="shared" si="640"/>
        <v>0</v>
      </c>
      <c r="O413" s="687">
        <f t="shared" si="641"/>
        <v>0</v>
      </c>
      <c r="P413" s="687">
        <f t="shared" si="642"/>
        <v>0</v>
      </c>
      <c r="Q413" s="688" t="str">
        <f t="shared" si="643"/>
        <v>-</v>
      </c>
      <c r="R413" s="687">
        <f>'4. ГПП-УЗПКТ-СЗСК'!W229</f>
        <v>0</v>
      </c>
      <c r="S413" s="687">
        <f>'4. ГПП-УЗПКТ-СЗСК'!Y229</f>
        <v>0</v>
      </c>
      <c r="T413" s="687">
        <f t="shared" si="644"/>
        <v>0</v>
      </c>
      <c r="U413" s="688" t="str">
        <f t="shared" si="645"/>
        <v>-</v>
      </c>
      <c r="V413" s="687">
        <f>'4. ГПП-УЗПКТ-СЗСК'!AC229</f>
        <v>0</v>
      </c>
      <c r="W413" s="687">
        <f>'4. ГПП-УЗПКТ-СЗСК'!AE229</f>
        <v>0</v>
      </c>
      <c r="X413" s="687">
        <f t="shared" si="646"/>
        <v>0</v>
      </c>
      <c r="Y413" s="688" t="str">
        <f t="shared" si="647"/>
        <v>-</v>
      </c>
      <c r="Z413" s="687">
        <f>'4. ГПП-УЗПКТ-СЗСК'!AI229</f>
        <v>0</v>
      </c>
      <c r="AA413" s="687">
        <f>'4. ГПП-УЗПКТ-СЗСК'!AK229</f>
        <v>0</v>
      </c>
      <c r="AB413" s="687">
        <f t="shared" si="648"/>
        <v>0</v>
      </c>
      <c r="AC413" s="688" t="str">
        <f t="shared" si="649"/>
        <v>-</v>
      </c>
      <c r="AD413" s="687">
        <f t="shared" si="650"/>
        <v>0</v>
      </c>
      <c r="AE413" s="687">
        <f t="shared" si="651"/>
        <v>0</v>
      </c>
      <c r="AF413" s="687">
        <f t="shared" si="652"/>
        <v>0</v>
      </c>
      <c r="AG413" s="688" t="str">
        <f t="shared" si="653"/>
        <v>-</v>
      </c>
      <c r="AH413" s="687">
        <f>'4. ГПП-УЗПКТ-СЗСК'!AU229</f>
        <v>0</v>
      </c>
      <c r="AI413" s="687">
        <f>'4. ГПП-УЗПКТ-СЗСК'!AW229</f>
        <v>0</v>
      </c>
      <c r="AJ413" s="687">
        <f t="shared" si="654"/>
        <v>0</v>
      </c>
      <c r="AK413" s="688" t="str">
        <f t="shared" si="655"/>
        <v>-</v>
      </c>
      <c r="AL413" s="687">
        <f>'4. ГПП-УЗПКТ-СЗСК'!BA229</f>
        <v>0</v>
      </c>
      <c r="AM413" s="687">
        <f>'4. ГПП-УЗПКТ-СЗСК'!BC229</f>
        <v>0</v>
      </c>
      <c r="AN413" s="687">
        <f t="shared" si="656"/>
        <v>0</v>
      </c>
      <c r="AO413" s="688" t="str">
        <f t="shared" si="657"/>
        <v>-</v>
      </c>
      <c r="AP413" s="687">
        <f>'4. ГПП-УЗПКТ-СЗСК'!BG229</f>
        <v>0</v>
      </c>
      <c r="AQ413" s="687">
        <f>'4. ГПП-УЗПКТ-СЗСК'!BI229</f>
        <v>0</v>
      </c>
      <c r="AR413" s="687">
        <f t="shared" si="658"/>
        <v>0</v>
      </c>
      <c r="AS413" s="688" t="str">
        <f t="shared" si="659"/>
        <v>-</v>
      </c>
      <c r="AT413" s="687">
        <f t="shared" si="660"/>
        <v>0</v>
      </c>
      <c r="AU413" s="687">
        <f t="shared" si="661"/>
        <v>0</v>
      </c>
      <c r="AV413" s="687">
        <f t="shared" si="662"/>
        <v>0</v>
      </c>
      <c r="AW413" s="688" t="str">
        <f t="shared" si="663"/>
        <v>-</v>
      </c>
      <c r="AX413" s="687">
        <f>'4. ГПП-УЗПКТ-СЗСК'!BS229</f>
        <v>0</v>
      </c>
      <c r="AY413" s="687">
        <f>'4. ГПП-УЗПКТ-СЗСК'!BU229</f>
        <v>0</v>
      </c>
      <c r="AZ413" s="687">
        <f t="shared" si="664"/>
        <v>0</v>
      </c>
      <c r="BA413" s="688" t="str">
        <f t="shared" si="665"/>
        <v>-</v>
      </c>
      <c r="BB413" s="687">
        <f>'4. ГПП-УЗПКТ-СЗСК'!BY229</f>
        <v>0</v>
      </c>
      <c r="BC413" s="687">
        <f>'4. ГПП-УЗПКТ-СЗСК'!CA229</f>
        <v>0</v>
      </c>
      <c r="BD413" s="687">
        <f t="shared" si="666"/>
        <v>0</v>
      </c>
      <c r="BE413" s="688" t="str">
        <f t="shared" si="667"/>
        <v>-</v>
      </c>
      <c r="BF413" s="687">
        <f>'4. ГПП-УЗПКТ-СЗСК'!CE229</f>
        <v>0</v>
      </c>
      <c r="BG413" s="687">
        <f>'4. ГПП-УЗПКТ-СЗСК'!CG229</f>
        <v>0</v>
      </c>
      <c r="BH413" s="687">
        <f t="shared" si="668"/>
        <v>0</v>
      </c>
      <c r="BI413" s="688" t="str">
        <f t="shared" si="669"/>
        <v>-</v>
      </c>
      <c r="BJ413" s="687">
        <f t="shared" si="670"/>
        <v>0</v>
      </c>
      <c r="BK413" s="687">
        <f t="shared" si="671"/>
        <v>0</v>
      </c>
      <c r="BL413" s="687">
        <f t="shared" si="672"/>
        <v>0</v>
      </c>
      <c r="BM413" s="688" t="str">
        <f t="shared" si="673"/>
        <v>-</v>
      </c>
      <c r="BN413" s="687">
        <f>'4. ГПП-УЗПКТ-СЗСК'!CQ229</f>
        <v>0</v>
      </c>
      <c r="BO413" s="687">
        <f>'4. ГПП-УЗПКТ-СЗСК'!CS229</f>
        <v>0</v>
      </c>
      <c r="BP413" s="687">
        <f t="shared" si="674"/>
        <v>0</v>
      </c>
      <c r="BQ413" s="688" t="str">
        <f t="shared" si="675"/>
        <v>-</v>
      </c>
      <c r="BR413" s="687">
        <f>'4. ГПП-УЗПКТ-СЗСК'!CW229</f>
        <v>0</v>
      </c>
      <c r="BS413" s="687">
        <f>'4. ГПП-УЗПКТ-СЗСК'!CY229</f>
        <v>0</v>
      </c>
      <c r="BT413" s="687">
        <f t="shared" si="676"/>
        <v>0</v>
      </c>
      <c r="BU413" s="688" t="str">
        <f t="shared" si="677"/>
        <v>-</v>
      </c>
      <c r="BV413" s="687">
        <f>'4. ГПП-УЗПКТ-СЗСК'!DC229</f>
        <v>0</v>
      </c>
      <c r="BW413" s="687">
        <f>'4. ГПП-УЗПКТ-СЗСК'!DE229</f>
        <v>0</v>
      </c>
      <c r="BX413" s="687">
        <f t="shared" si="678"/>
        <v>0</v>
      </c>
      <c r="BY413" s="688" t="str">
        <f t="shared" si="679"/>
        <v>-</v>
      </c>
    </row>
    <row r="414" spans="2:77" ht="18.75" customHeight="1">
      <c r="B414" s="600"/>
      <c r="C414" s="602" t="s">
        <v>1848</v>
      </c>
      <c r="D414" s="528"/>
      <c r="E414" s="528"/>
      <c r="F414" s="529"/>
      <c r="G414" s="530" t="s">
        <v>1849</v>
      </c>
      <c r="H414" s="530"/>
      <c r="I414" s="715" t="s">
        <v>1438</v>
      </c>
      <c r="J414" s="687">
        <f t="shared" si="636"/>
        <v>0</v>
      </c>
      <c r="K414" s="687">
        <f t="shared" si="637"/>
        <v>0</v>
      </c>
      <c r="L414" s="687">
        <f t="shared" si="638"/>
        <v>0</v>
      </c>
      <c r="M414" s="688" t="str">
        <f t="shared" si="639"/>
        <v>-</v>
      </c>
      <c r="N414" s="687">
        <f t="shared" si="640"/>
        <v>0</v>
      </c>
      <c r="O414" s="687">
        <f t="shared" si="641"/>
        <v>0</v>
      </c>
      <c r="P414" s="687">
        <f t="shared" si="642"/>
        <v>0</v>
      </c>
      <c r="Q414" s="688" t="str">
        <f t="shared" si="643"/>
        <v>-</v>
      </c>
      <c r="R414" s="687">
        <f>'4. ГПП-УЗПКТ-СЗСК'!W230</f>
        <v>0</v>
      </c>
      <c r="S414" s="687">
        <f>'4. ГПП-УЗПКТ-СЗСК'!Y230</f>
        <v>0</v>
      </c>
      <c r="T414" s="687">
        <f t="shared" si="644"/>
        <v>0</v>
      </c>
      <c r="U414" s="688" t="str">
        <f t="shared" si="645"/>
        <v>-</v>
      </c>
      <c r="V414" s="687">
        <f>'4. ГПП-УЗПКТ-СЗСК'!AC230</f>
        <v>0</v>
      </c>
      <c r="W414" s="687">
        <f>'4. ГПП-УЗПКТ-СЗСК'!AE230</f>
        <v>0</v>
      </c>
      <c r="X414" s="687">
        <f t="shared" si="646"/>
        <v>0</v>
      </c>
      <c r="Y414" s="688" t="str">
        <f t="shared" si="647"/>
        <v>-</v>
      </c>
      <c r="Z414" s="687">
        <f>'4. ГПП-УЗПКТ-СЗСК'!AI230</f>
        <v>0</v>
      </c>
      <c r="AA414" s="687">
        <f>'4. ГПП-УЗПКТ-СЗСК'!AK230</f>
        <v>0</v>
      </c>
      <c r="AB414" s="687">
        <f t="shared" si="648"/>
        <v>0</v>
      </c>
      <c r="AC414" s="688" t="str">
        <f t="shared" si="649"/>
        <v>-</v>
      </c>
      <c r="AD414" s="687">
        <f t="shared" si="650"/>
        <v>0</v>
      </c>
      <c r="AE414" s="687">
        <f t="shared" si="651"/>
        <v>0</v>
      </c>
      <c r="AF414" s="687">
        <f t="shared" si="652"/>
        <v>0</v>
      </c>
      <c r="AG414" s="688" t="str">
        <f t="shared" si="653"/>
        <v>-</v>
      </c>
      <c r="AH414" s="687">
        <f>'4. ГПП-УЗПКТ-СЗСК'!AU230</f>
        <v>0</v>
      </c>
      <c r="AI414" s="687">
        <f>'4. ГПП-УЗПКТ-СЗСК'!AW230</f>
        <v>0</v>
      </c>
      <c r="AJ414" s="687">
        <f t="shared" si="654"/>
        <v>0</v>
      </c>
      <c r="AK414" s="688" t="str">
        <f t="shared" si="655"/>
        <v>-</v>
      </c>
      <c r="AL414" s="687">
        <f>'4. ГПП-УЗПКТ-СЗСК'!BA230</f>
        <v>0</v>
      </c>
      <c r="AM414" s="687">
        <f>'4. ГПП-УЗПКТ-СЗСК'!BC230</f>
        <v>0</v>
      </c>
      <c r="AN414" s="687">
        <f t="shared" si="656"/>
        <v>0</v>
      </c>
      <c r="AO414" s="688" t="str">
        <f t="shared" si="657"/>
        <v>-</v>
      </c>
      <c r="AP414" s="687">
        <f>'4. ГПП-УЗПКТ-СЗСК'!BG230</f>
        <v>0</v>
      </c>
      <c r="AQ414" s="687">
        <f>'4. ГПП-УЗПКТ-СЗСК'!BI230</f>
        <v>0</v>
      </c>
      <c r="AR414" s="687">
        <f t="shared" si="658"/>
        <v>0</v>
      </c>
      <c r="AS414" s="688" t="str">
        <f t="shared" si="659"/>
        <v>-</v>
      </c>
      <c r="AT414" s="687">
        <f t="shared" si="660"/>
        <v>0</v>
      </c>
      <c r="AU414" s="687">
        <f t="shared" si="661"/>
        <v>0</v>
      </c>
      <c r="AV414" s="687">
        <f t="shared" si="662"/>
        <v>0</v>
      </c>
      <c r="AW414" s="688" t="str">
        <f t="shared" si="663"/>
        <v>-</v>
      </c>
      <c r="AX414" s="687">
        <f>'4. ГПП-УЗПКТ-СЗСК'!BS230</f>
        <v>0</v>
      </c>
      <c r="AY414" s="687">
        <f>'4. ГПП-УЗПКТ-СЗСК'!BU230</f>
        <v>0</v>
      </c>
      <c r="AZ414" s="687">
        <f t="shared" si="664"/>
        <v>0</v>
      </c>
      <c r="BA414" s="688" t="str">
        <f t="shared" si="665"/>
        <v>-</v>
      </c>
      <c r="BB414" s="687">
        <f>'4. ГПП-УЗПКТ-СЗСК'!BY230</f>
        <v>0</v>
      </c>
      <c r="BC414" s="687">
        <f>'4. ГПП-УЗПКТ-СЗСК'!CA230</f>
        <v>0</v>
      </c>
      <c r="BD414" s="687">
        <f t="shared" si="666"/>
        <v>0</v>
      </c>
      <c r="BE414" s="688" t="str">
        <f t="shared" si="667"/>
        <v>-</v>
      </c>
      <c r="BF414" s="687">
        <f>'4. ГПП-УЗПКТ-СЗСК'!CE230</f>
        <v>0</v>
      </c>
      <c r="BG414" s="687">
        <f>'4. ГПП-УЗПКТ-СЗСК'!CG230</f>
        <v>0</v>
      </c>
      <c r="BH414" s="687">
        <f t="shared" si="668"/>
        <v>0</v>
      </c>
      <c r="BI414" s="688" t="str">
        <f t="shared" si="669"/>
        <v>-</v>
      </c>
      <c r="BJ414" s="687">
        <f t="shared" si="670"/>
        <v>0</v>
      </c>
      <c r="BK414" s="687">
        <f t="shared" si="671"/>
        <v>0</v>
      </c>
      <c r="BL414" s="687">
        <f t="shared" si="672"/>
        <v>0</v>
      </c>
      <c r="BM414" s="688" t="str">
        <f t="shared" si="673"/>
        <v>-</v>
      </c>
      <c r="BN414" s="687">
        <f>'4. ГПП-УЗПКТ-СЗСК'!CQ230</f>
        <v>0</v>
      </c>
      <c r="BO414" s="687">
        <f>'4. ГПП-УЗПКТ-СЗСК'!CS230</f>
        <v>0</v>
      </c>
      <c r="BP414" s="687">
        <f t="shared" si="674"/>
        <v>0</v>
      </c>
      <c r="BQ414" s="688" t="str">
        <f t="shared" si="675"/>
        <v>-</v>
      </c>
      <c r="BR414" s="687">
        <f>'4. ГПП-УЗПКТ-СЗСК'!CW230</f>
        <v>0</v>
      </c>
      <c r="BS414" s="687">
        <f>'4. ГПП-УЗПКТ-СЗСК'!CY230</f>
        <v>0</v>
      </c>
      <c r="BT414" s="687">
        <f t="shared" si="676"/>
        <v>0</v>
      </c>
      <c r="BU414" s="688" t="str">
        <f t="shared" si="677"/>
        <v>-</v>
      </c>
      <c r="BV414" s="687">
        <f>'4. ГПП-УЗПКТ-СЗСК'!DC230</f>
        <v>0</v>
      </c>
      <c r="BW414" s="687">
        <f>'4. ГПП-УЗПКТ-СЗСК'!DE230</f>
        <v>0</v>
      </c>
      <c r="BX414" s="687">
        <f t="shared" si="678"/>
        <v>0</v>
      </c>
      <c r="BY414" s="688" t="str">
        <f t="shared" si="679"/>
        <v>-</v>
      </c>
    </row>
    <row r="415" spans="2:77" ht="37.5" customHeight="1">
      <c r="B415" s="600" t="s">
        <v>1067</v>
      </c>
      <c r="C415" s="514" t="s">
        <v>1850</v>
      </c>
      <c r="D415" s="528"/>
      <c r="E415" s="528"/>
      <c r="F415" s="529"/>
      <c r="G415" s="530" t="s">
        <v>1851</v>
      </c>
      <c r="H415" s="530"/>
      <c r="I415" s="715" t="s">
        <v>1438</v>
      </c>
      <c r="J415" s="687">
        <f t="shared" si="636"/>
        <v>962.00000000000011</v>
      </c>
      <c r="K415" s="687">
        <f t="shared" si="637"/>
        <v>0</v>
      </c>
      <c r="L415" s="687">
        <f t="shared" si="638"/>
        <v>-962.00000000000011</v>
      </c>
      <c r="M415" s="688">
        <f t="shared" si="639"/>
        <v>0</v>
      </c>
      <c r="N415" s="687">
        <f t="shared" si="640"/>
        <v>248.5</v>
      </c>
      <c r="O415" s="687">
        <f t="shared" si="641"/>
        <v>0</v>
      </c>
      <c r="P415" s="687">
        <f t="shared" si="642"/>
        <v>-248.5</v>
      </c>
      <c r="Q415" s="688">
        <f t="shared" si="643"/>
        <v>0</v>
      </c>
      <c r="R415" s="687">
        <f>'4. ГПП-УЗПКТ-СЗСК'!W233+0+0-0-0+0+0-0-0+0+'4. ГПП-УЗПКТ-СЗСК'!W240+0+0+0+0</f>
        <v>85.6</v>
      </c>
      <c r="S415" s="687">
        <f>'4. ГПП-УЗПКТ-СЗСК'!Y233+0+0-0-0+0+0-0-0+0+'4. ГПП-УЗПКТ-СЗСК'!Y240+0+0+0+0</f>
        <v>0</v>
      </c>
      <c r="T415" s="687">
        <f t="shared" si="644"/>
        <v>-85.6</v>
      </c>
      <c r="U415" s="688">
        <f t="shared" si="645"/>
        <v>0</v>
      </c>
      <c r="V415" s="687">
        <f>'4. ГПП-УЗПКТ-СЗСК'!AC233+0+0-0-0+0+0-0-0+0+'4. ГПП-УЗПКТ-СЗСК'!AC240+0+0+0+0</f>
        <v>77.2</v>
      </c>
      <c r="W415" s="687">
        <f>'4. ГПП-УЗПКТ-СЗСК'!AE233+0+0-0-0+0+0-0-0+0+'4. ГПП-УЗПКТ-СЗСК'!AE240+0+0+0+0</f>
        <v>0</v>
      </c>
      <c r="X415" s="687">
        <f t="shared" si="646"/>
        <v>-77.2</v>
      </c>
      <c r="Y415" s="688">
        <f t="shared" si="647"/>
        <v>0</v>
      </c>
      <c r="Z415" s="687">
        <f>'4. ГПП-УЗПКТ-СЗСК'!AI233+0+0-0-0+0+0-0-0+0+'4. ГПП-УЗПКТ-СЗСК'!AI240+0+0+0+0</f>
        <v>85.7</v>
      </c>
      <c r="AA415" s="687">
        <f>'4. ГПП-УЗПКТ-СЗСК'!AK233+0+0-0-0+0+0-0-0+0+'4. ГПП-УЗПКТ-СЗСК'!AK240+0+0+0+0</f>
        <v>0</v>
      </c>
      <c r="AB415" s="687">
        <f t="shared" si="648"/>
        <v>-85.7</v>
      </c>
      <c r="AC415" s="688">
        <f t="shared" si="649"/>
        <v>0</v>
      </c>
      <c r="AD415" s="687">
        <f t="shared" si="650"/>
        <v>242.70000000000002</v>
      </c>
      <c r="AE415" s="687">
        <f t="shared" si="651"/>
        <v>0</v>
      </c>
      <c r="AF415" s="687">
        <f t="shared" si="652"/>
        <v>-242.70000000000002</v>
      </c>
      <c r="AG415" s="688">
        <f t="shared" si="653"/>
        <v>0</v>
      </c>
      <c r="AH415" s="687">
        <f>'4. ГПП-УЗПКТ-СЗСК'!AU233+0+0-0-0+0+0-0-0+0+'4. ГПП-УЗПКТ-СЗСК'!AU240+0+0+0+0</f>
        <v>82.300000000000011</v>
      </c>
      <c r="AI415" s="687">
        <f>'4. ГПП-УЗПКТ-СЗСК'!AW233+0+0-0-0+0+0-0-0+0+'4. ГПП-УЗПКТ-СЗСК'!AW240+0+0+0+0</f>
        <v>0</v>
      </c>
      <c r="AJ415" s="687">
        <f t="shared" si="654"/>
        <v>-82.300000000000011</v>
      </c>
      <c r="AK415" s="688">
        <f t="shared" si="655"/>
        <v>0</v>
      </c>
      <c r="AL415" s="687">
        <f>'4. ГПП-УЗПКТ-СЗСК'!BA233+0+0-0-0+0+0-0-0+0+'4. ГПП-УЗПКТ-СЗСК'!BA240+0+0+0+0</f>
        <v>85</v>
      </c>
      <c r="AM415" s="687">
        <f>'4. ГПП-УЗПКТ-СЗСК'!BC233+0+0-0-0+0+0-0-0+0+'4. ГПП-УЗПКТ-СЗСК'!BC240+0+0+0+0</f>
        <v>0</v>
      </c>
      <c r="AN415" s="687">
        <f t="shared" si="656"/>
        <v>-85</v>
      </c>
      <c r="AO415" s="688">
        <f t="shared" si="657"/>
        <v>0</v>
      </c>
      <c r="AP415" s="687">
        <f>'4. ГПП-УЗПКТ-СЗСК'!BG233+0+0-0-0+0+0-0-0+0+'4. ГПП-УЗПКТ-СЗСК'!BG240+0+0+0+0</f>
        <v>75.400000000000006</v>
      </c>
      <c r="AQ415" s="687">
        <f>'4. ГПП-УЗПКТ-СЗСК'!BI233+0+0-0-0+0+0-0-0+0+'4. ГПП-УЗПКТ-СЗСК'!BI240+0+0+0+0</f>
        <v>0</v>
      </c>
      <c r="AR415" s="687">
        <f t="shared" si="658"/>
        <v>-75.400000000000006</v>
      </c>
      <c r="AS415" s="688">
        <f t="shared" si="659"/>
        <v>0</v>
      </c>
      <c r="AT415" s="687">
        <f t="shared" si="660"/>
        <v>217.20000000000002</v>
      </c>
      <c r="AU415" s="687">
        <f t="shared" si="661"/>
        <v>0</v>
      </c>
      <c r="AV415" s="687">
        <f t="shared" si="662"/>
        <v>-217.20000000000002</v>
      </c>
      <c r="AW415" s="688">
        <f t="shared" si="663"/>
        <v>0</v>
      </c>
      <c r="AX415" s="687">
        <f>'4. ГПП-УЗПКТ-СЗСК'!BS233+0+0-0-0+0+0-0-0+0+'4. ГПП-УЗПКТ-СЗСК'!BS240+0+0+0+0</f>
        <v>48.599999999999994</v>
      </c>
      <c r="AY415" s="687">
        <f>'4. ГПП-УЗПКТ-СЗСК'!BU233+0+0-0-0+0+0-0-0+0+'4. ГПП-УЗПКТ-СЗСК'!BU240+0+0+0+0</f>
        <v>0</v>
      </c>
      <c r="AZ415" s="687">
        <f t="shared" si="664"/>
        <v>-48.599999999999994</v>
      </c>
      <c r="BA415" s="688">
        <f t="shared" si="665"/>
        <v>0</v>
      </c>
      <c r="BB415" s="687">
        <f>'4. ГПП-УЗПКТ-СЗСК'!BY233+0+0-0-0+0+0-0-0+0+'4. ГПП-УЗПКТ-СЗСК'!BY240+0+0+0+0</f>
        <v>85.7</v>
      </c>
      <c r="BC415" s="687">
        <f>'4. ГПП-УЗПКТ-СЗСК'!CA233+0+0-0-0+0+0-0-0+0+'4. ГПП-УЗПКТ-СЗСК'!CA240+0+0+0+0</f>
        <v>0</v>
      </c>
      <c r="BD415" s="687">
        <f t="shared" si="666"/>
        <v>-85.7</v>
      </c>
      <c r="BE415" s="688">
        <f t="shared" si="667"/>
        <v>0</v>
      </c>
      <c r="BF415" s="687">
        <f>'4. ГПП-УЗПКТ-СЗСК'!CE233+0+0-0-0+0+0-0-0+0+'4. ГПП-УЗПКТ-СЗСК'!CE240+0+0+0+0</f>
        <v>82.9</v>
      </c>
      <c r="BG415" s="687">
        <f>'4. ГПП-УЗПКТ-СЗСК'!CG233+0+0-0-0+0+0-0-0+0+'4. ГПП-УЗПКТ-СЗСК'!CG240+0+0+0+0</f>
        <v>0</v>
      </c>
      <c r="BH415" s="687">
        <f t="shared" si="668"/>
        <v>-82.9</v>
      </c>
      <c r="BI415" s="688">
        <f t="shared" si="669"/>
        <v>0</v>
      </c>
      <c r="BJ415" s="687">
        <f t="shared" si="670"/>
        <v>253.60000000000002</v>
      </c>
      <c r="BK415" s="687">
        <f t="shared" si="671"/>
        <v>0</v>
      </c>
      <c r="BL415" s="687">
        <f t="shared" si="672"/>
        <v>-253.60000000000002</v>
      </c>
      <c r="BM415" s="688">
        <f t="shared" si="673"/>
        <v>0</v>
      </c>
      <c r="BN415" s="687">
        <f>'4. ГПП-УЗПКТ-СЗСК'!CQ233+0+0-0-0+0+0-0-0+0+'4. ГПП-УЗПКТ-СЗСК'!CQ240+0+0+0+0</f>
        <v>85.4</v>
      </c>
      <c r="BO415" s="687">
        <f>'4. ГПП-УЗПКТ-СЗСК'!CS233+0+0-0-0+0+0-0-0+0+'4. ГПП-УЗПКТ-СЗСК'!CS240+0+0+0+0</f>
        <v>0</v>
      </c>
      <c r="BP415" s="687">
        <f t="shared" si="674"/>
        <v>-85.4</v>
      </c>
      <c r="BQ415" s="688">
        <f t="shared" si="675"/>
        <v>0</v>
      </c>
      <c r="BR415" s="687">
        <f>'4. ГПП-УЗПКТ-СЗСК'!CW233+0+0-0-0+0+0-0-0+0+'4. ГПП-УЗПКТ-СЗСК'!CW240+0+0+0+0</f>
        <v>82.7</v>
      </c>
      <c r="BS415" s="687">
        <f>'4. ГПП-УЗПКТ-СЗСК'!CY233+0+0-0-0+0+0-0-0+0+'4. ГПП-УЗПКТ-СЗСК'!CY240+0+0+0+0</f>
        <v>0</v>
      </c>
      <c r="BT415" s="687">
        <f t="shared" si="676"/>
        <v>-82.7</v>
      </c>
      <c r="BU415" s="688">
        <f t="shared" si="677"/>
        <v>0</v>
      </c>
      <c r="BV415" s="687">
        <f>'4. ГПП-УЗПКТ-СЗСК'!DC233+0+0-0-0+0+0-0-0+0+'4. ГПП-УЗПКТ-СЗСК'!DC240+0+0+0+0</f>
        <v>85.5</v>
      </c>
      <c r="BW415" s="687">
        <f>'4. ГПП-УЗПКТ-СЗСК'!DE233+0+0-0-0+0+0-0-0+0+'4. ГПП-УЗПКТ-СЗСК'!DE240+0+0+0+0</f>
        <v>0</v>
      </c>
      <c r="BX415" s="687">
        <f t="shared" si="678"/>
        <v>-85.5</v>
      </c>
      <c r="BY415" s="688">
        <f t="shared" si="679"/>
        <v>0</v>
      </c>
    </row>
    <row r="416" spans="2:77" ht="24" customHeight="1">
      <c r="B416" s="600" t="s">
        <v>1852</v>
      </c>
      <c r="C416" s="515" t="s">
        <v>1853</v>
      </c>
      <c r="D416" s="528"/>
      <c r="E416" s="528"/>
      <c r="F416" s="529"/>
      <c r="G416" s="530" t="s">
        <v>1854</v>
      </c>
      <c r="H416" s="530"/>
      <c r="I416" s="715" t="s">
        <v>1438</v>
      </c>
      <c r="J416" s="687">
        <f t="shared" si="636"/>
        <v>922.99999999999989</v>
      </c>
      <c r="K416" s="687">
        <f t="shared" si="637"/>
        <v>0</v>
      </c>
      <c r="L416" s="687">
        <f t="shared" si="638"/>
        <v>-922.99999999999989</v>
      </c>
      <c r="M416" s="688">
        <f t="shared" si="639"/>
        <v>0</v>
      </c>
      <c r="N416" s="687">
        <f t="shared" si="640"/>
        <v>237.5</v>
      </c>
      <c r="O416" s="687">
        <f t="shared" si="641"/>
        <v>0</v>
      </c>
      <c r="P416" s="687">
        <f t="shared" si="642"/>
        <v>-237.5</v>
      </c>
      <c r="Q416" s="688">
        <f t="shared" si="643"/>
        <v>0</v>
      </c>
      <c r="R416" s="687">
        <f>'4. ГПП-УЗПКТ-СЗСК'!W233+0+0-0-0+0+0-0-0+0</f>
        <v>81.8</v>
      </c>
      <c r="S416" s="687">
        <f>'4. ГПП-УЗПКТ-СЗСК'!Y233+0+0-0-0+0+0-0-0+0</f>
        <v>0</v>
      </c>
      <c r="T416" s="687">
        <f t="shared" si="644"/>
        <v>-81.8</v>
      </c>
      <c r="U416" s="688">
        <f t="shared" si="645"/>
        <v>0</v>
      </c>
      <c r="V416" s="687">
        <f>'4. ГПП-УЗПКТ-СЗСК'!AC233+0+0-0-0+0+0-0-0+0</f>
        <v>73.8</v>
      </c>
      <c r="W416" s="687">
        <f>'4. ГПП-УЗПКТ-СЗСК'!AE233+0+0-0-0+0+0-0-0+0</f>
        <v>0</v>
      </c>
      <c r="X416" s="687">
        <f t="shared" si="646"/>
        <v>-73.8</v>
      </c>
      <c r="Y416" s="688">
        <f t="shared" si="647"/>
        <v>0</v>
      </c>
      <c r="Z416" s="687">
        <f>'4. ГПП-УЗПКТ-СЗСК'!AI233+0+0-0-0+0+0-0-0+0</f>
        <v>81.900000000000006</v>
      </c>
      <c r="AA416" s="687">
        <f>'4. ГПП-УЗПКТ-СЗСК'!AK233+0+0-0-0+0+0-0-0+0</f>
        <v>0</v>
      </c>
      <c r="AB416" s="687">
        <f t="shared" si="648"/>
        <v>-81.900000000000006</v>
      </c>
      <c r="AC416" s="688">
        <f t="shared" si="649"/>
        <v>0</v>
      </c>
      <c r="AD416" s="687">
        <f t="shared" si="650"/>
        <v>235.4</v>
      </c>
      <c r="AE416" s="687">
        <f t="shared" si="651"/>
        <v>0</v>
      </c>
      <c r="AF416" s="687">
        <f t="shared" si="652"/>
        <v>-235.4</v>
      </c>
      <c r="AG416" s="688">
        <f t="shared" si="653"/>
        <v>0</v>
      </c>
      <c r="AH416" s="687">
        <f>'4. ГПП-УЗПКТ-СЗСК'!AU233+0+0-0-0+0+0-0-0+0</f>
        <v>79.900000000000006</v>
      </c>
      <c r="AI416" s="687">
        <f>'4. ГПП-УЗПКТ-СЗСК'!AW233+0+0-0-0+0+0-0-0+0</f>
        <v>0</v>
      </c>
      <c r="AJ416" s="687">
        <f t="shared" si="654"/>
        <v>-79.900000000000006</v>
      </c>
      <c r="AK416" s="688">
        <f t="shared" si="655"/>
        <v>0</v>
      </c>
      <c r="AL416" s="687">
        <f>'4. ГПП-УЗПКТ-СЗСК'!BA233+0+0-0-0+0+0-0-0+0</f>
        <v>82.5</v>
      </c>
      <c r="AM416" s="687">
        <f>'4. ГПП-УЗПКТ-СЗСК'!BC233+0+0-0-0+0+0-0-0+0</f>
        <v>0</v>
      </c>
      <c r="AN416" s="687">
        <f t="shared" si="656"/>
        <v>-82.5</v>
      </c>
      <c r="AO416" s="688">
        <f t="shared" si="657"/>
        <v>0</v>
      </c>
      <c r="AP416" s="687">
        <f>'4. ГПП-УЗПКТ-СЗСК'!BG233+0+0-0-0+0+0-0-0+0</f>
        <v>73</v>
      </c>
      <c r="AQ416" s="687">
        <f>'4. ГПП-УЗПКТ-СЗСК'!BI233+0+0-0-0+0+0-0-0+0</f>
        <v>0</v>
      </c>
      <c r="AR416" s="687">
        <f t="shared" si="658"/>
        <v>-73</v>
      </c>
      <c r="AS416" s="688">
        <f t="shared" si="659"/>
        <v>0</v>
      </c>
      <c r="AT416" s="687">
        <f t="shared" si="660"/>
        <v>206.7</v>
      </c>
      <c r="AU416" s="687">
        <f t="shared" si="661"/>
        <v>0</v>
      </c>
      <c r="AV416" s="687">
        <f t="shared" si="662"/>
        <v>-206.7</v>
      </c>
      <c r="AW416" s="688">
        <f t="shared" si="663"/>
        <v>0</v>
      </c>
      <c r="AX416" s="687">
        <f>'4. ГПП-УЗПКТ-СЗСК'!BS233+0+0-0-0+0+0-0-0+0</f>
        <v>45.3</v>
      </c>
      <c r="AY416" s="687">
        <f>'4. ГПП-УЗПКТ-СЗСК'!BU233+0+0-0-0+0+0-0-0+0</f>
        <v>0</v>
      </c>
      <c r="AZ416" s="687">
        <f t="shared" si="664"/>
        <v>-45.3</v>
      </c>
      <c r="BA416" s="688">
        <f t="shared" si="665"/>
        <v>0</v>
      </c>
      <c r="BB416" s="687">
        <f>'4. ГПП-УЗПКТ-СЗСК'!BY233+0+0-0-0+0+0-0-0+0</f>
        <v>82.4</v>
      </c>
      <c r="BC416" s="687">
        <f>'4. ГПП-УЗПКТ-СЗСК'!CA233+0+0-0-0+0+0-0-0+0</f>
        <v>0</v>
      </c>
      <c r="BD416" s="687">
        <f t="shared" si="666"/>
        <v>-82.4</v>
      </c>
      <c r="BE416" s="688">
        <f t="shared" si="667"/>
        <v>0</v>
      </c>
      <c r="BF416" s="687">
        <f>'4. ГПП-УЗПКТ-СЗСК'!CE233+0+0-0-0+0+0-0-0+0</f>
        <v>79</v>
      </c>
      <c r="BG416" s="687">
        <f>'4. ГПП-УЗПКТ-СЗСК'!CG233+0+0-0-0+0+0-0-0+0</f>
        <v>0</v>
      </c>
      <c r="BH416" s="687">
        <f t="shared" si="668"/>
        <v>-79</v>
      </c>
      <c r="BI416" s="688">
        <f t="shared" si="669"/>
        <v>0</v>
      </c>
      <c r="BJ416" s="687">
        <f t="shared" si="670"/>
        <v>243.4</v>
      </c>
      <c r="BK416" s="687">
        <f t="shared" si="671"/>
        <v>0</v>
      </c>
      <c r="BL416" s="687">
        <f t="shared" si="672"/>
        <v>-243.4</v>
      </c>
      <c r="BM416" s="688">
        <f t="shared" si="673"/>
        <v>0</v>
      </c>
      <c r="BN416" s="687">
        <f>'4. ГПП-УЗПКТ-СЗСК'!CQ233+0+0-0-0+0+0-0-0+0</f>
        <v>82</v>
      </c>
      <c r="BO416" s="687">
        <f>'4. ГПП-УЗПКТ-СЗСК'!CS233+0+0-0-0+0+0-0-0+0</f>
        <v>0</v>
      </c>
      <c r="BP416" s="687">
        <f t="shared" si="674"/>
        <v>-82</v>
      </c>
      <c r="BQ416" s="688">
        <f t="shared" si="675"/>
        <v>0</v>
      </c>
      <c r="BR416" s="687">
        <f>'4. ГПП-УЗПКТ-СЗСК'!CW233+0+0-0-0+0+0-0-0+0</f>
        <v>79.3</v>
      </c>
      <c r="BS416" s="687">
        <f>'4. ГПП-УЗПКТ-СЗСК'!CY233+0+0-0-0+0+0-0-0+0</f>
        <v>0</v>
      </c>
      <c r="BT416" s="687">
        <f t="shared" si="676"/>
        <v>-79.3</v>
      </c>
      <c r="BU416" s="688">
        <f t="shared" si="677"/>
        <v>0</v>
      </c>
      <c r="BV416" s="687">
        <f>'4. ГПП-УЗПКТ-СЗСК'!DC233+0+0-0-0+0+0-0-0+0</f>
        <v>82.1</v>
      </c>
      <c r="BW416" s="687">
        <f>'4. ГПП-УЗПКТ-СЗСК'!DE233+0+0-0-0+0+0-0-0+0</f>
        <v>0</v>
      </c>
      <c r="BX416" s="687">
        <f t="shared" si="678"/>
        <v>-82.1</v>
      </c>
      <c r="BY416" s="688">
        <f t="shared" si="679"/>
        <v>0</v>
      </c>
    </row>
    <row r="417" spans="2:77" ht="18.75" customHeight="1">
      <c r="B417" s="600"/>
      <c r="C417" s="515" t="s">
        <v>1855</v>
      </c>
      <c r="D417" s="528"/>
      <c r="E417" s="528"/>
      <c r="F417" s="529"/>
      <c r="G417" s="530" t="s">
        <v>1856</v>
      </c>
      <c r="H417" s="530"/>
      <c r="I417" s="715" t="s">
        <v>1438</v>
      </c>
      <c r="J417" s="687">
        <f t="shared" si="636"/>
        <v>922.99999999999989</v>
      </c>
      <c r="K417" s="687">
        <f t="shared" si="637"/>
        <v>0</v>
      </c>
      <c r="L417" s="687">
        <f t="shared" si="638"/>
        <v>-922.99999999999989</v>
      </c>
      <c r="M417" s="688">
        <f t="shared" si="639"/>
        <v>0</v>
      </c>
      <c r="N417" s="687">
        <f t="shared" si="640"/>
        <v>237.5</v>
      </c>
      <c r="O417" s="687">
        <f t="shared" si="641"/>
        <v>0</v>
      </c>
      <c r="P417" s="687">
        <f t="shared" si="642"/>
        <v>-237.5</v>
      </c>
      <c r="Q417" s="688">
        <f t="shared" si="643"/>
        <v>0</v>
      </c>
      <c r="R417" s="687">
        <f>'4. ГПП-УЗПКТ-СЗСК'!W233</f>
        <v>81.8</v>
      </c>
      <c r="S417" s="687">
        <f>'4. ГПП-УЗПКТ-СЗСК'!Y233</f>
        <v>0</v>
      </c>
      <c r="T417" s="687">
        <f t="shared" si="644"/>
        <v>-81.8</v>
      </c>
      <c r="U417" s="688">
        <f t="shared" si="645"/>
        <v>0</v>
      </c>
      <c r="V417" s="687">
        <f>'4. ГПП-УЗПКТ-СЗСК'!AC233</f>
        <v>73.8</v>
      </c>
      <c r="W417" s="687">
        <f>'4. ГПП-УЗПКТ-СЗСК'!AE233</f>
        <v>0</v>
      </c>
      <c r="X417" s="687">
        <f t="shared" si="646"/>
        <v>-73.8</v>
      </c>
      <c r="Y417" s="688">
        <f t="shared" si="647"/>
        <v>0</v>
      </c>
      <c r="Z417" s="687">
        <f>'4. ГПП-УЗПКТ-СЗСК'!AI233</f>
        <v>81.900000000000006</v>
      </c>
      <c r="AA417" s="687">
        <f>'4. ГПП-УЗПКТ-СЗСК'!AK233</f>
        <v>0</v>
      </c>
      <c r="AB417" s="687">
        <f t="shared" si="648"/>
        <v>-81.900000000000006</v>
      </c>
      <c r="AC417" s="688">
        <f t="shared" si="649"/>
        <v>0</v>
      </c>
      <c r="AD417" s="687">
        <f t="shared" si="650"/>
        <v>235.4</v>
      </c>
      <c r="AE417" s="687">
        <f t="shared" si="651"/>
        <v>0</v>
      </c>
      <c r="AF417" s="687">
        <f t="shared" si="652"/>
        <v>-235.4</v>
      </c>
      <c r="AG417" s="688">
        <f t="shared" si="653"/>
        <v>0</v>
      </c>
      <c r="AH417" s="687">
        <f>'4. ГПП-УЗПКТ-СЗСК'!AU233</f>
        <v>79.900000000000006</v>
      </c>
      <c r="AI417" s="687">
        <f>'4. ГПП-УЗПКТ-СЗСК'!AW233</f>
        <v>0</v>
      </c>
      <c r="AJ417" s="687">
        <f t="shared" si="654"/>
        <v>-79.900000000000006</v>
      </c>
      <c r="AK417" s="688">
        <f t="shared" si="655"/>
        <v>0</v>
      </c>
      <c r="AL417" s="687">
        <f>'4. ГПП-УЗПКТ-СЗСК'!BA233</f>
        <v>82.5</v>
      </c>
      <c r="AM417" s="687">
        <f>'4. ГПП-УЗПКТ-СЗСК'!BC233</f>
        <v>0</v>
      </c>
      <c r="AN417" s="687">
        <f t="shared" si="656"/>
        <v>-82.5</v>
      </c>
      <c r="AO417" s="688">
        <f t="shared" si="657"/>
        <v>0</v>
      </c>
      <c r="AP417" s="687">
        <f>'4. ГПП-УЗПКТ-СЗСК'!BG233</f>
        <v>73</v>
      </c>
      <c r="AQ417" s="687">
        <f>'4. ГПП-УЗПКТ-СЗСК'!BI233</f>
        <v>0</v>
      </c>
      <c r="AR417" s="687">
        <f t="shared" si="658"/>
        <v>-73</v>
      </c>
      <c r="AS417" s="688">
        <f t="shared" si="659"/>
        <v>0</v>
      </c>
      <c r="AT417" s="687">
        <f t="shared" si="660"/>
        <v>206.7</v>
      </c>
      <c r="AU417" s="687">
        <f t="shared" si="661"/>
        <v>0</v>
      </c>
      <c r="AV417" s="687">
        <f t="shared" si="662"/>
        <v>-206.7</v>
      </c>
      <c r="AW417" s="688">
        <f t="shared" si="663"/>
        <v>0</v>
      </c>
      <c r="AX417" s="687">
        <f>'4. ГПП-УЗПКТ-СЗСК'!BS233</f>
        <v>45.3</v>
      </c>
      <c r="AY417" s="687">
        <f>'4. ГПП-УЗПКТ-СЗСК'!BU233</f>
        <v>0</v>
      </c>
      <c r="AZ417" s="687">
        <f t="shared" si="664"/>
        <v>-45.3</v>
      </c>
      <c r="BA417" s="688">
        <f t="shared" si="665"/>
        <v>0</v>
      </c>
      <c r="BB417" s="687">
        <f>'4. ГПП-УЗПКТ-СЗСК'!BY233</f>
        <v>82.4</v>
      </c>
      <c r="BC417" s="687">
        <f>'4. ГПП-УЗПКТ-СЗСК'!CA233</f>
        <v>0</v>
      </c>
      <c r="BD417" s="687">
        <f t="shared" si="666"/>
        <v>-82.4</v>
      </c>
      <c r="BE417" s="688">
        <f t="shared" si="667"/>
        <v>0</v>
      </c>
      <c r="BF417" s="687">
        <f>'4. ГПП-УЗПКТ-СЗСК'!CE233</f>
        <v>79</v>
      </c>
      <c r="BG417" s="687">
        <f>'4. ГПП-УЗПКТ-СЗСК'!CG233</f>
        <v>0</v>
      </c>
      <c r="BH417" s="687">
        <f t="shared" si="668"/>
        <v>-79</v>
      </c>
      <c r="BI417" s="688">
        <f t="shared" si="669"/>
        <v>0</v>
      </c>
      <c r="BJ417" s="687">
        <f t="shared" si="670"/>
        <v>243.4</v>
      </c>
      <c r="BK417" s="687">
        <f t="shared" si="671"/>
        <v>0</v>
      </c>
      <c r="BL417" s="687">
        <f t="shared" si="672"/>
        <v>-243.4</v>
      </c>
      <c r="BM417" s="688">
        <f t="shared" si="673"/>
        <v>0</v>
      </c>
      <c r="BN417" s="687">
        <f>'4. ГПП-УЗПКТ-СЗСК'!CQ233</f>
        <v>82</v>
      </c>
      <c r="BO417" s="687">
        <f>'4. ГПП-УЗПКТ-СЗСК'!CS233</f>
        <v>0</v>
      </c>
      <c r="BP417" s="687">
        <f t="shared" si="674"/>
        <v>-82</v>
      </c>
      <c r="BQ417" s="688">
        <f t="shared" si="675"/>
        <v>0</v>
      </c>
      <c r="BR417" s="687">
        <f>'4. ГПП-УЗПКТ-СЗСК'!CW233</f>
        <v>79.3</v>
      </c>
      <c r="BS417" s="687">
        <f>'4. ГПП-УЗПКТ-СЗСК'!CY233</f>
        <v>0</v>
      </c>
      <c r="BT417" s="687">
        <f t="shared" si="676"/>
        <v>-79.3</v>
      </c>
      <c r="BU417" s="688">
        <f t="shared" si="677"/>
        <v>0</v>
      </c>
      <c r="BV417" s="687">
        <f>'4. ГПП-УЗПКТ-СЗСК'!DC233</f>
        <v>82.1</v>
      </c>
      <c r="BW417" s="687">
        <f>'4. ГПП-УЗПКТ-СЗСК'!DE233</f>
        <v>0</v>
      </c>
      <c r="BX417" s="687">
        <f t="shared" si="678"/>
        <v>-82.1</v>
      </c>
      <c r="BY417" s="688">
        <f t="shared" si="679"/>
        <v>0</v>
      </c>
    </row>
    <row r="418" spans="2:77" ht="18.75" customHeight="1">
      <c r="B418" s="600"/>
      <c r="C418" s="515" t="s">
        <v>1836</v>
      </c>
      <c r="D418" s="528"/>
      <c r="E418" s="528"/>
      <c r="F418" s="529"/>
      <c r="G418" s="530" t="s">
        <v>1857</v>
      </c>
      <c r="H418" s="530"/>
      <c r="I418" s="715" t="s">
        <v>1438</v>
      </c>
      <c r="J418" s="687">
        <f t="shared" si="636"/>
        <v>0</v>
      </c>
      <c r="K418" s="687">
        <f t="shared" si="637"/>
        <v>0</v>
      </c>
      <c r="L418" s="687">
        <f t="shared" si="638"/>
        <v>0</v>
      </c>
      <c r="M418" s="688" t="str">
        <f t="shared" si="639"/>
        <v>-</v>
      </c>
      <c r="N418" s="687">
        <f t="shared" si="640"/>
        <v>0</v>
      </c>
      <c r="O418" s="687">
        <f t="shared" si="641"/>
        <v>0</v>
      </c>
      <c r="P418" s="687">
        <f t="shared" si="642"/>
        <v>0</v>
      </c>
      <c r="Q418" s="688" t="str">
        <f t="shared" si="643"/>
        <v>-</v>
      </c>
      <c r="R418" s="687">
        <f>0+0-0-0+0+0-0-0+0</f>
        <v>0</v>
      </c>
      <c r="S418" s="687">
        <f>0+0-0-0+0+0-0-0+0</f>
        <v>0</v>
      </c>
      <c r="T418" s="687">
        <f t="shared" si="644"/>
        <v>0</v>
      </c>
      <c r="U418" s="688" t="str">
        <f t="shared" si="645"/>
        <v>-</v>
      </c>
      <c r="V418" s="687">
        <f>0+0-0-0+0+0-0-0+0</f>
        <v>0</v>
      </c>
      <c r="W418" s="687">
        <f>0+0-0-0+0+0-0-0+0</f>
        <v>0</v>
      </c>
      <c r="X418" s="687">
        <f t="shared" si="646"/>
        <v>0</v>
      </c>
      <c r="Y418" s="688" t="str">
        <f t="shared" si="647"/>
        <v>-</v>
      </c>
      <c r="Z418" s="687">
        <f>0+0-0-0+0+0-0-0+0</f>
        <v>0</v>
      </c>
      <c r="AA418" s="687">
        <f>0+0-0-0+0+0-0-0+0</f>
        <v>0</v>
      </c>
      <c r="AB418" s="687">
        <f t="shared" si="648"/>
        <v>0</v>
      </c>
      <c r="AC418" s="688" t="str">
        <f t="shared" si="649"/>
        <v>-</v>
      </c>
      <c r="AD418" s="687">
        <f t="shared" si="650"/>
        <v>0</v>
      </c>
      <c r="AE418" s="687">
        <f t="shared" si="651"/>
        <v>0</v>
      </c>
      <c r="AF418" s="687">
        <f t="shared" si="652"/>
        <v>0</v>
      </c>
      <c r="AG418" s="688" t="str">
        <f t="shared" si="653"/>
        <v>-</v>
      </c>
      <c r="AH418" s="687">
        <f>0+0-0-0+0+0-0-0+0</f>
        <v>0</v>
      </c>
      <c r="AI418" s="687">
        <f>0+0-0-0+0+0-0-0+0</f>
        <v>0</v>
      </c>
      <c r="AJ418" s="687">
        <f t="shared" si="654"/>
        <v>0</v>
      </c>
      <c r="AK418" s="688" t="str">
        <f t="shared" si="655"/>
        <v>-</v>
      </c>
      <c r="AL418" s="687">
        <f>0+0-0-0+0+0-0-0+0</f>
        <v>0</v>
      </c>
      <c r="AM418" s="687">
        <f>0+0-0-0+0+0-0-0+0</f>
        <v>0</v>
      </c>
      <c r="AN418" s="687">
        <f t="shared" si="656"/>
        <v>0</v>
      </c>
      <c r="AO418" s="688" t="str">
        <f t="shared" si="657"/>
        <v>-</v>
      </c>
      <c r="AP418" s="687">
        <f>0+0-0-0+0+0-0-0+0</f>
        <v>0</v>
      </c>
      <c r="AQ418" s="687">
        <f>0+0-0-0+0+0-0-0+0</f>
        <v>0</v>
      </c>
      <c r="AR418" s="687">
        <f t="shared" si="658"/>
        <v>0</v>
      </c>
      <c r="AS418" s="688" t="str">
        <f t="shared" si="659"/>
        <v>-</v>
      </c>
      <c r="AT418" s="687">
        <f t="shared" si="660"/>
        <v>0</v>
      </c>
      <c r="AU418" s="687">
        <f t="shared" si="661"/>
        <v>0</v>
      </c>
      <c r="AV418" s="687">
        <f t="shared" si="662"/>
        <v>0</v>
      </c>
      <c r="AW418" s="688" t="str">
        <f t="shared" si="663"/>
        <v>-</v>
      </c>
      <c r="AX418" s="687">
        <f>0+0-0-0+0+0-0-0+0</f>
        <v>0</v>
      </c>
      <c r="AY418" s="687">
        <f>0+0-0-0+0+0-0-0+0</f>
        <v>0</v>
      </c>
      <c r="AZ418" s="687">
        <f t="shared" si="664"/>
        <v>0</v>
      </c>
      <c r="BA418" s="688" t="str">
        <f t="shared" si="665"/>
        <v>-</v>
      </c>
      <c r="BB418" s="687">
        <f>0+0-0-0+0+0-0-0+0</f>
        <v>0</v>
      </c>
      <c r="BC418" s="687">
        <f>0+0-0-0+0+0-0-0+0</f>
        <v>0</v>
      </c>
      <c r="BD418" s="687">
        <f t="shared" si="666"/>
        <v>0</v>
      </c>
      <c r="BE418" s="688" t="str">
        <f t="shared" si="667"/>
        <v>-</v>
      </c>
      <c r="BF418" s="687">
        <f>0+0-0-0+0+0-0-0+0</f>
        <v>0</v>
      </c>
      <c r="BG418" s="687">
        <f>0+0-0-0+0+0-0-0+0</f>
        <v>0</v>
      </c>
      <c r="BH418" s="687">
        <f t="shared" si="668"/>
        <v>0</v>
      </c>
      <c r="BI418" s="688" t="str">
        <f t="shared" si="669"/>
        <v>-</v>
      </c>
      <c r="BJ418" s="687">
        <f t="shared" si="670"/>
        <v>0</v>
      </c>
      <c r="BK418" s="687">
        <f t="shared" si="671"/>
        <v>0</v>
      </c>
      <c r="BL418" s="687">
        <f t="shared" si="672"/>
        <v>0</v>
      </c>
      <c r="BM418" s="688" t="str">
        <f t="shared" si="673"/>
        <v>-</v>
      </c>
      <c r="BN418" s="687">
        <f>0+0-0-0+0+0-0-0+0</f>
        <v>0</v>
      </c>
      <c r="BO418" s="687">
        <f>0+0-0-0+0+0-0-0+0</f>
        <v>0</v>
      </c>
      <c r="BP418" s="687">
        <f t="shared" si="674"/>
        <v>0</v>
      </c>
      <c r="BQ418" s="688" t="str">
        <f t="shared" si="675"/>
        <v>-</v>
      </c>
      <c r="BR418" s="687">
        <f>0+0-0-0+0+0-0-0+0</f>
        <v>0</v>
      </c>
      <c r="BS418" s="687">
        <f>0+0-0-0+0+0-0-0+0</f>
        <v>0</v>
      </c>
      <c r="BT418" s="687">
        <f t="shared" si="676"/>
        <v>0</v>
      </c>
      <c r="BU418" s="688" t="str">
        <f t="shared" si="677"/>
        <v>-</v>
      </c>
      <c r="BV418" s="687">
        <f>0+0-0-0+0+0-0-0+0</f>
        <v>0</v>
      </c>
      <c r="BW418" s="687">
        <f>0+0-0-0+0+0-0-0+0</f>
        <v>0</v>
      </c>
      <c r="BX418" s="687">
        <f t="shared" si="678"/>
        <v>0</v>
      </c>
      <c r="BY418" s="688" t="str">
        <f t="shared" si="679"/>
        <v>-</v>
      </c>
    </row>
    <row r="419" spans="2:77" ht="18.75" customHeight="1">
      <c r="B419" s="600"/>
      <c r="C419" s="516" t="s">
        <v>1858</v>
      </c>
      <c r="D419" s="528"/>
      <c r="E419" s="528"/>
      <c r="F419" s="529"/>
      <c r="G419" s="530">
        <v>0</v>
      </c>
      <c r="H419" s="530"/>
      <c r="I419" s="715" t="s">
        <v>1438</v>
      </c>
      <c r="J419" s="681"/>
      <c r="K419" s="681"/>
      <c r="L419" s="681"/>
      <c r="M419" s="681"/>
      <c r="N419" s="681"/>
      <c r="O419" s="681"/>
      <c r="P419" s="681"/>
      <c r="Q419" s="681"/>
      <c r="R419" s="681"/>
      <c r="S419" s="681"/>
      <c r="T419" s="681"/>
      <c r="U419" s="681"/>
      <c r="V419" s="681"/>
      <c r="W419" s="681"/>
      <c r="X419" s="681"/>
      <c r="Y419" s="681"/>
      <c r="Z419" s="681"/>
      <c r="AA419" s="681"/>
      <c r="AB419" s="681"/>
      <c r="AC419" s="681"/>
      <c r="AD419" s="681"/>
      <c r="AE419" s="681"/>
      <c r="AF419" s="681"/>
      <c r="AG419" s="681"/>
      <c r="AH419" s="681"/>
      <c r="AI419" s="681"/>
      <c r="AJ419" s="681"/>
      <c r="AK419" s="681"/>
      <c r="AL419" s="681"/>
      <c r="AM419" s="681"/>
      <c r="AN419" s="681"/>
      <c r="AO419" s="681"/>
      <c r="AP419" s="681"/>
      <c r="AQ419" s="681"/>
      <c r="AR419" s="681"/>
      <c r="AS419" s="681"/>
      <c r="AT419" s="681"/>
      <c r="AU419" s="681"/>
      <c r="AV419" s="681"/>
      <c r="AW419" s="681"/>
      <c r="AX419" s="681"/>
      <c r="AY419" s="681"/>
      <c r="AZ419" s="681"/>
      <c r="BA419" s="681"/>
      <c r="BB419" s="681"/>
      <c r="BC419" s="681"/>
      <c r="BD419" s="681"/>
      <c r="BE419" s="681"/>
      <c r="BF419" s="681"/>
      <c r="BG419" s="681"/>
      <c r="BH419" s="681"/>
      <c r="BI419" s="681"/>
      <c r="BJ419" s="681"/>
      <c r="BK419" s="681"/>
      <c r="BL419" s="681"/>
      <c r="BM419" s="681"/>
      <c r="BN419" s="681"/>
      <c r="BO419" s="681"/>
      <c r="BP419" s="681"/>
      <c r="BQ419" s="681"/>
      <c r="BR419" s="681"/>
      <c r="BS419" s="681"/>
      <c r="BT419" s="681"/>
      <c r="BU419" s="681"/>
      <c r="BV419" s="681"/>
      <c r="BW419" s="681"/>
      <c r="BX419" s="681"/>
      <c r="BY419" s="681"/>
    </row>
    <row r="420" spans="2:77" ht="18.75" customHeight="1">
      <c r="B420" s="600"/>
      <c r="C420" s="516" t="s">
        <v>1859</v>
      </c>
      <c r="D420" s="528"/>
      <c r="E420" s="528"/>
      <c r="F420" s="529"/>
      <c r="G420" s="530">
        <v>0</v>
      </c>
      <c r="H420" s="530"/>
      <c r="I420" s="715" t="s">
        <v>1438</v>
      </c>
      <c r="J420" s="681"/>
      <c r="K420" s="681"/>
      <c r="L420" s="681"/>
      <c r="M420" s="681"/>
      <c r="N420" s="681"/>
      <c r="O420" s="681"/>
      <c r="P420" s="681"/>
      <c r="Q420" s="681"/>
      <c r="R420" s="681"/>
      <c r="S420" s="681"/>
      <c r="T420" s="681"/>
      <c r="U420" s="681"/>
      <c r="V420" s="681"/>
      <c r="W420" s="681"/>
      <c r="X420" s="681"/>
      <c r="Y420" s="681"/>
      <c r="Z420" s="681"/>
      <c r="AA420" s="681"/>
      <c r="AB420" s="681"/>
      <c r="AC420" s="681"/>
      <c r="AD420" s="681"/>
      <c r="AE420" s="681"/>
      <c r="AF420" s="681"/>
      <c r="AG420" s="681"/>
      <c r="AH420" s="681"/>
      <c r="AI420" s="681"/>
      <c r="AJ420" s="681"/>
      <c r="AK420" s="681"/>
      <c r="AL420" s="681"/>
      <c r="AM420" s="681"/>
      <c r="AN420" s="681"/>
      <c r="AO420" s="681"/>
      <c r="AP420" s="681"/>
      <c r="AQ420" s="681"/>
      <c r="AR420" s="681"/>
      <c r="AS420" s="681"/>
      <c r="AT420" s="681"/>
      <c r="AU420" s="681"/>
      <c r="AV420" s="681"/>
      <c r="AW420" s="681"/>
      <c r="AX420" s="681"/>
      <c r="AY420" s="681"/>
      <c r="AZ420" s="681"/>
      <c r="BA420" s="681"/>
      <c r="BB420" s="681"/>
      <c r="BC420" s="681"/>
      <c r="BD420" s="681"/>
      <c r="BE420" s="681"/>
      <c r="BF420" s="681"/>
      <c r="BG420" s="681"/>
      <c r="BH420" s="681"/>
      <c r="BI420" s="681"/>
      <c r="BJ420" s="681"/>
      <c r="BK420" s="681"/>
      <c r="BL420" s="681"/>
      <c r="BM420" s="681"/>
      <c r="BN420" s="681"/>
      <c r="BO420" s="681"/>
      <c r="BP420" s="681"/>
      <c r="BQ420" s="681"/>
      <c r="BR420" s="681"/>
      <c r="BS420" s="681"/>
      <c r="BT420" s="681"/>
      <c r="BU420" s="681"/>
      <c r="BV420" s="681"/>
      <c r="BW420" s="681"/>
      <c r="BX420" s="681"/>
      <c r="BY420" s="681"/>
    </row>
    <row r="421" spans="2:77" ht="18.75" customHeight="1">
      <c r="B421" s="600"/>
      <c r="C421" s="516" t="s">
        <v>282</v>
      </c>
      <c r="D421" s="528"/>
      <c r="E421" s="528"/>
      <c r="F421" s="529"/>
      <c r="G421" s="530" t="s">
        <v>1500</v>
      </c>
      <c r="H421" s="530"/>
      <c r="I421" s="715" t="s">
        <v>1438</v>
      </c>
      <c r="J421" s="687">
        <f>N421+AD421+AT421+BJ421</f>
        <v>0</v>
      </c>
      <c r="K421" s="687">
        <f>O421+AE421+AU421+BK421</f>
        <v>0</v>
      </c>
      <c r="L421" s="687">
        <f>IFERROR(K421-J421,"-")</f>
        <v>0</v>
      </c>
      <c r="M421" s="688" t="str">
        <f>IFERROR(K421/J421,"-")</f>
        <v>-</v>
      </c>
      <c r="N421" s="687">
        <f>R421+V421+Z421</f>
        <v>0</v>
      </c>
      <c r="O421" s="687">
        <f>S421+W421+AA421</f>
        <v>0</v>
      </c>
      <c r="P421" s="687">
        <f>IFERROR(O421-N421,"-")</f>
        <v>0</v>
      </c>
      <c r="Q421" s="688" t="str">
        <f>IFERROR(O421/N421,"-")</f>
        <v>-</v>
      </c>
      <c r="R421" s="687">
        <f>0-0-0+0+0-0-0</f>
        <v>0</v>
      </c>
      <c r="S421" s="687">
        <f>0-0-0+0+0-0-0</f>
        <v>0</v>
      </c>
      <c r="T421" s="687">
        <f>IFERROR(S421-R421,"-")</f>
        <v>0</v>
      </c>
      <c r="U421" s="688" t="str">
        <f>IFERROR(S421/R421,"-")</f>
        <v>-</v>
      </c>
      <c r="V421" s="687">
        <f>0-0-0+0+0-0-0</f>
        <v>0</v>
      </c>
      <c r="W421" s="687">
        <f>0-0-0+0+0-0-0</f>
        <v>0</v>
      </c>
      <c r="X421" s="687">
        <f>IFERROR(W421-V421,"-")</f>
        <v>0</v>
      </c>
      <c r="Y421" s="688" t="str">
        <f>IFERROR(W421/V421,"-")</f>
        <v>-</v>
      </c>
      <c r="Z421" s="687">
        <f>0-0-0+0+0-0-0</f>
        <v>0</v>
      </c>
      <c r="AA421" s="687">
        <f>0-0-0+0+0-0-0</f>
        <v>0</v>
      </c>
      <c r="AB421" s="687">
        <f>IFERROR(AA421-Z421,"-")</f>
        <v>0</v>
      </c>
      <c r="AC421" s="688" t="str">
        <f>IFERROR(AA421/Z421,"-")</f>
        <v>-</v>
      </c>
      <c r="AD421" s="687">
        <f>AH421+AL421+AP421</f>
        <v>0</v>
      </c>
      <c r="AE421" s="687">
        <f>AI421+AM421+AQ421</f>
        <v>0</v>
      </c>
      <c r="AF421" s="687">
        <f>IFERROR(AE421-AD421,"-")</f>
        <v>0</v>
      </c>
      <c r="AG421" s="688" t="str">
        <f>IFERROR(AE421/AD421,"-")</f>
        <v>-</v>
      </c>
      <c r="AH421" s="687">
        <f>0-0-0+0+0-0-0</f>
        <v>0</v>
      </c>
      <c r="AI421" s="687">
        <f>0-0-0+0+0-0-0</f>
        <v>0</v>
      </c>
      <c r="AJ421" s="687">
        <f>IFERROR(AI421-AH421,"-")</f>
        <v>0</v>
      </c>
      <c r="AK421" s="688" t="str">
        <f>IFERROR(AI421/AH421,"-")</f>
        <v>-</v>
      </c>
      <c r="AL421" s="687">
        <f>0-0-0+0+0-0-0</f>
        <v>0</v>
      </c>
      <c r="AM421" s="687">
        <f>0-0-0+0+0-0-0</f>
        <v>0</v>
      </c>
      <c r="AN421" s="687">
        <f>IFERROR(AM421-AL421,"-")</f>
        <v>0</v>
      </c>
      <c r="AO421" s="688" t="str">
        <f>IFERROR(AM421/AL421,"-")</f>
        <v>-</v>
      </c>
      <c r="AP421" s="687">
        <f>0-0-0+0+0-0-0</f>
        <v>0</v>
      </c>
      <c r="AQ421" s="687">
        <f>0-0-0+0+0-0-0</f>
        <v>0</v>
      </c>
      <c r="AR421" s="687">
        <f>IFERROR(AQ421-AP421,"-")</f>
        <v>0</v>
      </c>
      <c r="AS421" s="688" t="str">
        <f>IFERROR(AQ421/AP421,"-")</f>
        <v>-</v>
      </c>
      <c r="AT421" s="687">
        <f>AX421+BB421+BF421</f>
        <v>0</v>
      </c>
      <c r="AU421" s="687">
        <f>AY421+BC421+BG421</f>
        <v>0</v>
      </c>
      <c r="AV421" s="687">
        <f>IFERROR(AU421-AT421,"-")</f>
        <v>0</v>
      </c>
      <c r="AW421" s="688" t="str">
        <f>IFERROR(AU421/AT421,"-")</f>
        <v>-</v>
      </c>
      <c r="AX421" s="687">
        <f>0-0-0+0+0-0-0</f>
        <v>0</v>
      </c>
      <c r="AY421" s="687">
        <f>0-0-0+0+0-0-0</f>
        <v>0</v>
      </c>
      <c r="AZ421" s="687">
        <f>IFERROR(AY421-AX421,"-")</f>
        <v>0</v>
      </c>
      <c r="BA421" s="688" t="str">
        <f>IFERROR(AY421/AX421,"-")</f>
        <v>-</v>
      </c>
      <c r="BB421" s="687">
        <f>0-0-0+0+0-0-0</f>
        <v>0</v>
      </c>
      <c r="BC421" s="687">
        <f>0-0-0+0+0-0-0</f>
        <v>0</v>
      </c>
      <c r="BD421" s="687">
        <f>IFERROR(BC421-BB421,"-")</f>
        <v>0</v>
      </c>
      <c r="BE421" s="688" t="str">
        <f>IFERROR(BC421/BB421,"-")</f>
        <v>-</v>
      </c>
      <c r="BF421" s="687">
        <f>0-0-0+0+0-0-0</f>
        <v>0</v>
      </c>
      <c r="BG421" s="687">
        <f>0-0-0+0+0-0-0</f>
        <v>0</v>
      </c>
      <c r="BH421" s="687">
        <f>IFERROR(BG421-BF421,"-")</f>
        <v>0</v>
      </c>
      <c r="BI421" s="688" t="str">
        <f>IFERROR(BG421/BF421,"-")</f>
        <v>-</v>
      </c>
      <c r="BJ421" s="687">
        <f>BN421+BR421+BV421</f>
        <v>0</v>
      </c>
      <c r="BK421" s="687">
        <f>BO421+BS421+BW421</f>
        <v>0</v>
      </c>
      <c r="BL421" s="687">
        <f>IFERROR(BK421-BJ421,"-")</f>
        <v>0</v>
      </c>
      <c r="BM421" s="688" t="str">
        <f>IFERROR(BK421/BJ421,"-")</f>
        <v>-</v>
      </c>
      <c r="BN421" s="687">
        <f>0-0-0+0+0-0-0</f>
        <v>0</v>
      </c>
      <c r="BO421" s="687">
        <f>0-0-0+0+0-0-0</f>
        <v>0</v>
      </c>
      <c r="BP421" s="687">
        <f>IFERROR(BO421-BN421,"-")</f>
        <v>0</v>
      </c>
      <c r="BQ421" s="688" t="str">
        <f>IFERROR(BO421/BN421,"-")</f>
        <v>-</v>
      </c>
      <c r="BR421" s="687">
        <f>0-0-0+0+0-0-0</f>
        <v>0</v>
      </c>
      <c r="BS421" s="687">
        <f>0-0-0+0+0-0-0</f>
        <v>0</v>
      </c>
      <c r="BT421" s="687">
        <f>IFERROR(BS421-BR421,"-")</f>
        <v>0</v>
      </c>
      <c r="BU421" s="688" t="str">
        <f>IFERROR(BS421/BR421,"-")</f>
        <v>-</v>
      </c>
      <c r="BV421" s="687">
        <f>0-0-0+0+0-0-0</f>
        <v>0</v>
      </c>
      <c r="BW421" s="687">
        <f>0-0-0+0+0-0-0</f>
        <v>0</v>
      </c>
      <c r="BX421" s="687">
        <f>IFERROR(BW421-BV421,"-")</f>
        <v>0</v>
      </c>
      <c r="BY421" s="688" t="str">
        <f>IFERROR(BW421/BV421,"-")</f>
        <v>-</v>
      </c>
    </row>
    <row r="422" spans="2:77" ht="18.75" customHeight="1">
      <c r="B422" s="600"/>
      <c r="C422" s="516" t="s">
        <v>1860</v>
      </c>
      <c r="D422" s="528"/>
      <c r="E422" s="528"/>
      <c r="F422" s="529"/>
      <c r="G422" s="530">
        <v>0</v>
      </c>
      <c r="H422" s="530"/>
      <c r="I422" s="715" t="s">
        <v>1438</v>
      </c>
      <c r="J422" s="681"/>
      <c r="K422" s="681"/>
      <c r="L422" s="681"/>
      <c r="M422" s="681"/>
      <c r="N422" s="681"/>
      <c r="O422" s="681"/>
      <c r="P422" s="681"/>
      <c r="Q422" s="681"/>
      <c r="R422" s="681"/>
      <c r="S422" s="681"/>
      <c r="T422" s="681"/>
      <c r="U422" s="681"/>
      <c r="V422" s="681"/>
      <c r="W422" s="681"/>
      <c r="X422" s="681"/>
      <c r="Y422" s="681"/>
      <c r="Z422" s="681"/>
      <c r="AA422" s="681"/>
      <c r="AB422" s="681"/>
      <c r="AC422" s="681"/>
      <c r="AD422" s="681"/>
      <c r="AE422" s="681"/>
      <c r="AF422" s="681"/>
      <c r="AG422" s="681"/>
      <c r="AH422" s="681"/>
      <c r="AI422" s="681"/>
      <c r="AJ422" s="681"/>
      <c r="AK422" s="681"/>
      <c r="AL422" s="681"/>
      <c r="AM422" s="681"/>
      <c r="AN422" s="681"/>
      <c r="AO422" s="681"/>
      <c r="AP422" s="681"/>
      <c r="AQ422" s="681"/>
      <c r="AR422" s="681"/>
      <c r="AS422" s="681"/>
      <c r="AT422" s="681"/>
      <c r="AU422" s="681"/>
      <c r="AV422" s="681"/>
      <c r="AW422" s="681"/>
      <c r="AX422" s="681"/>
      <c r="AY422" s="681"/>
      <c r="AZ422" s="681"/>
      <c r="BA422" s="681"/>
      <c r="BB422" s="681"/>
      <c r="BC422" s="681"/>
      <c r="BD422" s="681"/>
      <c r="BE422" s="681"/>
      <c r="BF422" s="681"/>
      <c r="BG422" s="681"/>
      <c r="BH422" s="681"/>
      <c r="BI422" s="681"/>
      <c r="BJ422" s="681"/>
      <c r="BK422" s="681"/>
      <c r="BL422" s="681"/>
      <c r="BM422" s="681"/>
      <c r="BN422" s="681"/>
      <c r="BO422" s="681"/>
      <c r="BP422" s="681"/>
      <c r="BQ422" s="681"/>
      <c r="BR422" s="681"/>
      <c r="BS422" s="681"/>
      <c r="BT422" s="681"/>
      <c r="BU422" s="681"/>
      <c r="BV422" s="681"/>
      <c r="BW422" s="681"/>
      <c r="BX422" s="681"/>
      <c r="BY422" s="681"/>
    </row>
    <row r="423" spans="2:77" ht="18.75" customHeight="1">
      <c r="B423" s="600" t="s">
        <v>1861</v>
      </c>
      <c r="C423" s="515" t="s">
        <v>874</v>
      </c>
      <c r="D423" s="528"/>
      <c r="E423" s="528"/>
      <c r="F423" s="529"/>
      <c r="G423" s="530" t="s">
        <v>1862</v>
      </c>
      <c r="H423" s="530"/>
      <c r="I423" s="715" t="s">
        <v>1438</v>
      </c>
      <c r="J423" s="687">
        <f t="shared" ref="J423:K425" si="680">N423+AD423+AT423+BJ423</f>
        <v>39</v>
      </c>
      <c r="K423" s="687">
        <f t="shared" si="680"/>
        <v>0</v>
      </c>
      <c r="L423" s="687">
        <f>IFERROR(K423-J423,"-")</f>
        <v>-39</v>
      </c>
      <c r="M423" s="688">
        <f>IFERROR(K423/J423,"-")</f>
        <v>0</v>
      </c>
      <c r="N423" s="687">
        <f t="shared" ref="N423:O425" si="681">R423+V423+Z423</f>
        <v>11</v>
      </c>
      <c r="O423" s="687">
        <f t="shared" si="681"/>
        <v>0</v>
      </c>
      <c r="P423" s="687">
        <f>IFERROR(O423-N423,"-")</f>
        <v>-11</v>
      </c>
      <c r="Q423" s="688">
        <f>IFERROR(O423/N423,"-")</f>
        <v>0</v>
      </c>
      <c r="R423" s="687">
        <f>'4. ГПП-УЗПКТ-СЗСК'!W240+0+0+0+0</f>
        <v>3.8</v>
      </c>
      <c r="S423" s="687">
        <f>'4. ГПП-УЗПКТ-СЗСК'!Y240+0+0+0+0</f>
        <v>0</v>
      </c>
      <c r="T423" s="687">
        <f>IFERROR(S423-R423,"-")</f>
        <v>-3.8</v>
      </c>
      <c r="U423" s="688">
        <f>IFERROR(S423/R423,"-")</f>
        <v>0</v>
      </c>
      <c r="V423" s="687">
        <f>'4. ГПП-УЗПКТ-СЗСК'!AC240+0+0+0+0</f>
        <v>3.4</v>
      </c>
      <c r="W423" s="687">
        <f>'4. ГПП-УЗПКТ-СЗСК'!AE240+0+0+0+0</f>
        <v>0</v>
      </c>
      <c r="X423" s="687">
        <f>IFERROR(W423-V423,"-")</f>
        <v>-3.4</v>
      </c>
      <c r="Y423" s="688">
        <f>IFERROR(W423/V423,"-")</f>
        <v>0</v>
      </c>
      <c r="Z423" s="687">
        <f>'4. ГПП-УЗПКТ-СЗСК'!AI240+0+0+0+0</f>
        <v>3.8</v>
      </c>
      <c r="AA423" s="687">
        <f>'4. ГПП-УЗПКТ-СЗСК'!AK240+0+0+0+0</f>
        <v>0</v>
      </c>
      <c r="AB423" s="687">
        <f>IFERROR(AA423-Z423,"-")</f>
        <v>-3.8</v>
      </c>
      <c r="AC423" s="688">
        <f>IFERROR(AA423/Z423,"-")</f>
        <v>0</v>
      </c>
      <c r="AD423" s="687">
        <f t="shared" ref="AD423:AE425" si="682">AH423+AL423+AP423</f>
        <v>7.3000000000000007</v>
      </c>
      <c r="AE423" s="687">
        <f t="shared" si="682"/>
        <v>0</v>
      </c>
      <c r="AF423" s="687">
        <f>IFERROR(AE423-AD423,"-")</f>
        <v>-7.3000000000000007</v>
      </c>
      <c r="AG423" s="688">
        <f>IFERROR(AE423/AD423,"-")</f>
        <v>0</v>
      </c>
      <c r="AH423" s="687">
        <f>'4. ГПП-УЗПКТ-СЗСК'!AU240+0+0+0+0</f>
        <v>2.4</v>
      </c>
      <c r="AI423" s="687">
        <f>'4. ГПП-УЗПКТ-СЗСК'!AW240+0+0+0+0</f>
        <v>0</v>
      </c>
      <c r="AJ423" s="687">
        <f>IFERROR(AI423-AH423,"-")</f>
        <v>-2.4</v>
      </c>
      <c r="AK423" s="688">
        <f>IFERROR(AI423/AH423,"-")</f>
        <v>0</v>
      </c>
      <c r="AL423" s="687">
        <f>'4. ГПП-УЗПКТ-СЗСК'!BA240+0+0+0+0</f>
        <v>2.5</v>
      </c>
      <c r="AM423" s="687">
        <f>'4. ГПП-УЗПКТ-СЗСК'!BC240+0+0+0+0</f>
        <v>0</v>
      </c>
      <c r="AN423" s="687">
        <f>IFERROR(AM423-AL423,"-")</f>
        <v>-2.5</v>
      </c>
      <c r="AO423" s="688">
        <f>IFERROR(AM423/AL423,"-")</f>
        <v>0</v>
      </c>
      <c r="AP423" s="687">
        <f>'4. ГПП-УЗПКТ-СЗСК'!BG240+0+0+0+0</f>
        <v>2.4</v>
      </c>
      <c r="AQ423" s="687">
        <f>'4. ГПП-УЗПКТ-СЗСК'!BI240+0+0+0+0</f>
        <v>0</v>
      </c>
      <c r="AR423" s="687">
        <f>IFERROR(AQ423-AP423,"-")</f>
        <v>-2.4</v>
      </c>
      <c r="AS423" s="688">
        <f>IFERROR(AQ423/AP423,"-")</f>
        <v>0</v>
      </c>
      <c r="AT423" s="687">
        <f t="shared" ref="AT423:AU425" si="683">AX423+BB423+BF423</f>
        <v>10.5</v>
      </c>
      <c r="AU423" s="687">
        <f t="shared" si="683"/>
        <v>0</v>
      </c>
      <c r="AV423" s="687">
        <f>IFERROR(AU423-AT423,"-")</f>
        <v>-10.5</v>
      </c>
      <c r="AW423" s="688">
        <f>IFERROR(AU423/AT423,"-")</f>
        <v>0</v>
      </c>
      <c r="AX423" s="687">
        <f>'4. ГПП-УЗПКТ-СЗСК'!BS240+0+0+0+0</f>
        <v>3.3</v>
      </c>
      <c r="AY423" s="687">
        <f>'4. ГПП-УЗПКТ-СЗСК'!BU240+0+0+0+0</f>
        <v>0</v>
      </c>
      <c r="AZ423" s="687">
        <f>IFERROR(AY423-AX423,"-")</f>
        <v>-3.3</v>
      </c>
      <c r="BA423" s="688">
        <f>IFERROR(AY423/AX423,"-")</f>
        <v>0</v>
      </c>
      <c r="BB423" s="687">
        <f>'4. ГПП-УЗПКТ-СЗСК'!BY240+0+0+0+0</f>
        <v>3.3</v>
      </c>
      <c r="BC423" s="687">
        <f>'4. ГПП-УЗПКТ-СЗСК'!CA240+0+0+0+0</f>
        <v>0</v>
      </c>
      <c r="BD423" s="687">
        <f>IFERROR(BC423-BB423,"-")</f>
        <v>-3.3</v>
      </c>
      <c r="BE423" s="688">
        <f>IFERROR(BC423/BB423,"-")</f>
        <v>0</v>
      </c>
      <c r="BF423" s="687">
        <f>'4. ГПП-УЗПКТ-СЗСК'!CE240+0+0+0+0</f>
        <v>3.9</v>
      </c>
      <c r="BG423" s="687">
        <f>'4. ГПП-УЗПКТ-СЗСК'!CG240+0+0+0+0</f>
        <v>0</v>
      </c>
      <c r="BH423" s="687">
        <f>IFERROR(BG423-BF423,"-")</f>
        <v>-3.9</v>
      </c>
      <c r="BI423" s="688">
        <f>IFERROR(BG423/BF423,"-")</f>
        <v>0</v>
      </c>
      <c r="BJ423" s="687">
        <f t="shared" ref="BJ423:BK425" si="684">BN423+BR423+BV423</f>
        <v>10.199999999999999</v>
      </c>
      <c r="BK423" s="687">
        <f t="shared" si="684"/>
        <v>0</v>
      </c>
      <c r="BL423" s="687">
        <f>IFERROR(BK423-BJ423,"-")</f>
        <v>-10.199999999999999</v>
      </c>
      <c r="BM423" s="688">
        <f>IFERROR(BK423/BJ423,"-")</f>
        <v>0</v>
      </c>
      <c r="BN423" s="687">
        <f>'4. ГПП-УЗПКТ-СЗСК'!CQ240+0+0+0+0</f>
        <v>3.4</v>
      </c>
      <c r="BO423" s="687">
        <f>'4. ГПП-УЗПКТ-СЗСК'!CS240+0+0+0+0</f>
        <v>0</v>
      </c>
      <c r="BP423" s="687">
        <f>IFERROR(BO423-BN423,"-")</f>
        <v>-3.4</v>
      </c>
      <c r="BQ423" s="688">
        <f>IFERROR(BO423/BN423,"-")</f>
        <v>0</v>
      </c>
      <c r="BR423" s="687">
        <f>'4. ГПП-УЗПКТ-СЗСК'!CW240+0+0+0+0</f>
        <v>3.4</v>
      </c>
      <c r="BS423" s="687">
        <f>'4. ГПП-УЗПКТ-СЗСК'!CY240+0+0+0+0</f>
        <v>0</v>
      </c>
      <c r="BT423" s="687">
        <f>IFERROR(BS423-BR423,"-")</f>
        <v>-3.4</v>
      </c>
      <c r="BU423" s="688">
        <f>IFERROR(BS423/BR423,"-")</f>
        <v>0</v>
      </c>
      <c r="BV423" s="687">
        <f>'4. ГПП-УЗПКТ-СЗСК'!DC240+0+0+0+0</f>
        <v>3.4</v>
      </c>
      <c r="BW423" s="687">
        <f>'4. ГПП-УЗПКТ-СЗСК'!DE240+0+0+0+0</f>
        <v>0</v>
      </c>
      <c r="BX423" s="687">
        <f>IFERROR(BW423-BV423,"-")</f>
        <v>-3.4</v>
      </c>
      <c r="BY423" s="688">
        <f>IFERROR(BW423/BV423,"-")</f>
        <v>0</v>
      </c>
    </row>
    <row r="424" spans="2:77" ht="18.75" customHeight="1">
      <c r="B424" s="600"/>
      <c r="C424" s="515" t="s">
        <v>1855</v>
      </c>
      <c r="D424" s="528"/>
      <c r="E424" s="528"/>
      <c r="F424" s="529"/>
      <c r="G424" s="530" t="s">
        <v>1863</v>
      </c>
      <c r="H424" s="530"/>
      <c r="I424" s="715" t="s">
        <v>1438</v>
      </c>
      <c r="J424" s="687">
        <f t="shared" si="680"/>
        <v>39</v>
      </c>
      <c r="K424" s="687">
        <f t="shared" si="680"/>
        <v>0</v>
      </c>
      <c r="L424" s="687">
        <f>IFERROR(K424-J424,"-")</f>
        <v>-39</v>
      </c>
      <c r="M424" s="688">
        <f>IFERROR(K424/J424,"-")</f>
        <v>0</v>
      </c>
      <c r="N424" s="687">
        <f t="shared" si="681"/>
        <v>11</v>
      </c>
      <c r="O424" s="687">
        <f t="shared" si="681"/>
        <v>0</v>
      </c>
      <c r="P424" s="687">
        <f>IFERROR(O424-N424,"-")</f>
        <v>-11</v>
      </c>
      <c r="Q424" s="688">
        <f>IFERROR(O424/N424,"-")</f>
        <v>0</v>
      </c>
      <c r="R424" s="687">
        <f>'4. ГПП-УЗПКТ-СЗСК'!W240</f>
        <v>3.8</v>
      </c>
      <c r="S424" s="687">
        <f>'4. ГПП-УЗПКТ-СЗСК'!Y240</f>
        <v>0</v>
      </c>
      <c r="T424" s="687">
        <f>IFERROR(S424-R424,"-")</f>
        <v>-3.8</v>
      </c>
      <c r="U424" s="688">
        <f>IFERROR(S424/R424,"-")</f>
        <v>0</v>
      </c>
      <c r="V424" s="687">
        <f>'4. ГПП-УЗПКТ-СЗСК'!AC240</f>
        <v>3.4</v>
      </c>
      <c r="W424" s="687">
        <f>'4. ГПП-УЗПКТ-СЗСК'!AE240</f>
        <v>0</v>
      </c>
      <c r="X424" s="687">
        <f>IFERROR(W424-V424,"-")</f>
        <v>-3.4</v>
      </c>
      <c r="Y424" s="688">
        <f>IFERROR(W424/V424,"-")</f>
        <v>0</v>
      </c>
      <c r="Z424" s="687">
        <f>'4. ГПП-УЗПКТ-СЗСК'!AI240</f>
        <v>3.8</v>
      </c>
      <c r="AA424" s="687">
        <f>'4. ГПП-УЗПКТ-СЗСК'!AK240</f>
        <v>0</v>
      </c>
      <c r="AB424" s="687">
        <f>IFERROR(AA424-Z424,"-")</f>
        <v>-3.8</v>
      </c>
      <c r="AC424" s="688">
        <f>IFERROR(AA424/Z424,"-")</f>
        <v>0</v>
      </c>
      <c r="AD424" s="687">
        <f t="shared" si="682"/>
        <v>7.3000000000000007</v>
      </c>
      <c r="AE424" s="687">
        <f t="shared" si="682"/>
        <v>0</v>
      </c>
      <c r="AF424" s="687">
        <f>IFERROR(AE424-AD424,"-")</f>
        <v>-7.3000000000000007</v>
      </c>
      <c r="AG424" s="688">
        <f>IFERROR(AE424/AD424,"-")</f>
        <v>0</v>
      </c>
      <c r="AH424" s="687">
        <f>'4. ГПП-УЗПКТ-СЗСК'!AU240</f>
        <v>2.4</v>
      </c>
      <c r="AI424" s="687">
        <f>'4. ГПП-УЗПКТ-СЗСК'!AW240</f>
        <v>0</v>
      </c>
      <c r="AJ424" s="687">
        <f>IFERROR(AI424-AH424,"-")</f>
        <v>-2.4</v>
      </c>
      <c r="AK424" s="688">
        <f>IFERROR(AI424/AH424,"-")</f>
        <v>0</v>
      </c>
      <c r="AL424" s="687">
        <f>'4. ГПП-УЗПКТ-СЗСК'!BA240</f>
        <v>2.5</v>
      </c>
      <c r="AM424" s="687">
        <f>'4. ГПП-УЗПКТ-СЗСК'!BC240</f>
        <v>0</v>
      </c>
      <c r="AN424" s="687">
        <f>IFERROR(AM424-AL424,"-")</f>
        <v>-2.5</v>
      </c>
      <c r="AO424" s="688">
        <f>IFERROR(AM424/AL424,"-")</f>
        <v>0</v>
      </c>
      <c r="AP424" s="687">
        <f>'4. ГПП-УЗПКТ-СЗСК'!BG240</f>
        <v>2.4</v>
      </c>
      <c r="AQ424" s="687">
        <f>'4. ГПП-УЗПКТ-СЗСК'!BI240</f>
        <v>0</v>
      </c>
      <c r="AR424" s="687">
        <f>IFERROR(AQ424-AP424,"-")</f>
        <v>-2.4</v>
      </c>
      <c r="AS424" s="688">
        <f>IFERROR(AQ424/AP424,"-")</f>
        <v>0</v>
      </c>
      <c r="AT424" s="687">
        <f t="shared" si="683"/>
        <v>10.5</v>
      </c>
      <c r="AU424" s="687">
        <f t="shared" si="683"/>
        <v>0</v>
      </c>
      <c r="AV424" s="687">
        <f>IFERROR(AU424-AT424,"-")</f>
        <v>-10.5</v>
      </c>
      <c r="AW424" s="688">
        <f>IFERROR(AU424/AT424,"-")</f>
        <v>0</v>
      </c>
      <c r="AX424" s="687">
        <f>'4. ГПП-УЗПКТ-СЗСК'!BS240</f>
        <v>3.3</v>
      </c>
      <c r="AY424" s="687">
        <f>'4. ГПП-УЗПКТ-СЗСК'!BU240</f>
        <v>0</v>
      </c>
      <c r="AZ424" s="687">
        <f>IFERROR(AY424-AX424,"-")</f>
        <v>-3.3</v>
      </c>
      <c r="BA424" s="688">
        <f>IFERROR(AY424/AX424,"-")</f>
        <v>0</v>
      </c>
      <c r="BB424" s="687">
        <f>'4. ГПП-УЗПКТ-СЗСК'!BY240</f>
        <v>3.3</v>
      </c>
      <c r="BC424" s="687">
        <f>'4. ГПП-УЗПКТ-СЗСК'!CA240</f>
        <v>0</v>
      </c>
      <c r="BD424" s="687">
        <f>IFERROR(BC424-BB424,"-")</f>
        <v>-3.3</v>
      </c>
      <c r="BE424" s="688">
        <f>IFERROR(BC424/BB424,"-")</f>
        <v>0</v>
      </c>
      <c r="BF424" s="687">
        <f>'4. ГПП-УЗПКТ-СЗСК'!CE240</f>
        <v>3.9</v>
      </c>
      <c r="BG424" s="687">
        <f>'4. ГПП-УЗПКТ-СЗСК'!CG240</f>
        <v>0</v>
      </c>
      <c r="BH424" s="687">
        <f>IFERROR(BG424-BF424,"-")</f>
        <v>-3.9</v>
      </c>
      <c r="BI424" s="688">
        <f>IFERROR(BG424/BF424,"-")</f>
        <v>0</v>
      </c>
      <c r="BJ424" s="687">
        <f t="shared" si="684"/>
        <v>10.199999999999999</v>
      </c>
      <c r="BK424" s="687">
        <f t="shared" si="684"/>
        <v>0</v>
      </c>
      <c r="BL424" s="687">
        <f>IFERROR(BK424-BJ424,"-")</f>
        <v>-10.199999999999999</v>
      </c>
      <c r="BM424" s="688">
        <f>IFERROR(BK424/BJ424,"-")</f>
        <v>0</v>
      </c>
      <c r="BN424" s="687">
        <f>'4. ГПП-УЗПКТ-СЗСК'!CQ240</f>
        <v>3.4</v>
      </c>
      <c r="BO424" s="687">
        <f>'4. ГПП-УЗПКТ-СЗСК'!CS240</f>
        <v>0</v>
      </c>
      <c r="BP424" s="687">
        <f>IFERROR(BO424-BN424,"-")</f>
        <v>-3.4</v>
      </c>
      <c r="BQ424" s="688">
        <f>IFERROR(BO424/BN424,"-")</f>
        <v>0</v>
      </c>
      <c r="BR424" s="687">
        <f>'4. ГПП-УЗПКТ-СЗСК'!CW240</f>
        <v>3.4</v>
      </c>
      <c r="BS424" s="687">
        <f>'4. ГПП-УЗПКТ-СЗСК'!CY240</f>
        <v>0</v>
      </c>
      <c r="BT424" s="687">
        <f>IFERROR(BS424-BR424,"-")</f>
        <v>-3.4</v>
      </c>
      <c r="BU424" s="688">
        <f>IFERROR(BS424/BR424,"-")</f>
        <v>0</v>
      </c>
      <c r="BV424" s="687">
        <f>'4. ГПП-УЗПКТ-СЗСК'!DC240</f>
        <v>3.4</v>
      </c>
      <c r="BW424" s="687">
        <f>'4. ГПП-УЗПКТ-СЗСК'!DE240</f>
        <v>0</v>
      </c>
      <c r="BX424" s="687">
        <f>IFERROR(BW424-BV424,"-")</f>
        <v>-3.4</v>
      </c>
      <c r="BY424" s="688">
        <f>IFERROR(BW424/BV424,"-")</f>
        <v>0</v>
      </c>
    </row>
    <row r="425" spans="2:77" ht="18.75" customHeight="1">
      <c r="B425" s="600"/>
      <c r="C425" s="515" t="s">
        <v>1836</v>
      </c>
      <c r="D425" s="528"/>
      <c r="E425" s="528"/>
      <c r="F425" s="529"/>
      <c r="G425" s="530" t="s">
        <v>1556</v>
      </c>
      <c r="H425" s="530"/>
      <c r="I425" s="715" t="s">
        <v>1438</v>
      </c>
      <c r="J425" s="687">
        <f t="shared" si="680"/>
        <v>0</v>
      </c>
      <c r="K425" s="687">
        <f t="shared" si="680"/>
        <v>0</v>
      </c>
      <c r="L425" s="687">
        <f>IFERROR(K425-J425,"-")</f>
        <v>0</v>
      </c>
      <c r="M425" s="688" t="str">
        <f>IFERROR(K425/J425,"-")</f>
        <v>-</v>
      </c>
      <c r="N425" s="687">
        <f t="shared" si="681"/>
        <v>0</v>
      </c>
      <c r="O425" s="687">
        <f t="shared" si="681"/>
        <v>0</v>
      </c>
      <c r="P425" s="687">
        <f>IFERROR(O425-N425,"-")</f>
        <v>0</v>
      </c>
      <c r="Q425" s="688" t="str">
        <f>IFERROR(O425/N425,"-")</f>
        <v>-</v>
      </c>
      <c r="R425" s="687">
        <f>0+0+0+0</f>
        <v>0</v>
      </c>
      <c r="S425" s="687">
        <f>0+0+0+0</f>
        <v>0</v>
      </c>
      <c r="T425" s="687">
        <f>IFERROR(S425-R425,"-")</f>
        <v>0</v>
      </c>
      <c r="U425" s="688" t="str">
        <f>IFERROR(S425/R425,"-")</f>
        <v>-</v>
      </c>
      <c r="V425" s="687">
        <f>0+0+0+0</f>
        <v>0</v>
      </c>
      <c r="W425" s="687">
        <f>0+0+0+0</f>
        <v>0</v>
      </c>
      <c r="X425" s="687">
        <f>IFERROR(W425-V425,"-")</f>
        <v>0</v>
      </c>
      <c r="Y425" s="688" t="str">
        <f>IFERROR(W425/V425,"-")</f>
        <v>-</v>
      </c>
      <c r="Z425" s="687">
        <f>0+0+0+0</f>
        <v>0</v>
      </c>
      <c r="AA425" s="687">
        <f>0+0+0+0</f>
        <v>0</v>
      </c>
      <c r="AB425" s="687">
        <f>IFERROR(AA425-Z425,"-")</f>
        <v>0</v>
      </c>
      <c r="AC425" s="688" t="str">
        <f>IFERROR(AA425/Z425,"-")</f>
        <v>-</v>
      </c>
      <c r="AD425" s="687">
        <f t="shared" si="682"/>
        <v>0</v>
      </c>
      <c r="AE425" s="687">
        <f t="shared" si="682"/>
        <v>0</v>
      </c>
      <c r="AF425" s="687">
        <f>IFERROR(AE425-AD425,"-")</f>
        <v>0</v>
      </c>
      <c r="AG425" s="688" t="str">
        <f>IFERROR(AE425/AD425,"-")</f>
        <v>-</v>
      </c>
      <c r="AH425" s="687">
        <f>0+0+0+0</f>
        <v>0</v>
      </c>
      <c r="AI425" s="687">
        <f>0+0+0+0</f>
        <v>0</v>
      </c>
      <c r="AJ425" s="687">
        <f>IFERROR(AI425-AH425,"-")</f>
        <v>0</v>
      </c>
      <c r="AK425" s="688" t="str">
        <f>IFERROR(AI425/AH425,"-")</f>
        <v>-</v>
      </c>
      <c r="AL425" s="687">
        <f>0+0+0+0</f>
        <v>0</v>
      </c>
      <c r="AM425" s="687">
        <f>0+0+0+0</f>
        <v>0</v>
      </c>
      <c r="AN425" s="687">
        <f>IFERROR(AM425-AL425,"-")</f>
        <v>0</v>
      </c>
      <c r="AO425" s="688" t="str">
        <f>IFERROR(AM425/AL425,"-")</f>
        <v>-</v>
      </c>
      <c r="AP425" s="687">
        <f>0+0+0+0</f>
        <v>0</v>
      </c>
      <c r="AQ425" s="687">
        <f>0+0+0+0</f>
        <v>0</v>
      </c>
      <c r="AR425" s="687">
        <f>IFERROR(AQ425-AP425,"-")</f>
        <v>0</v>
      </c>
      <c r="AS425" s="688" t="str">
        <f>IFERROR(AQ425/AP425,"-")</f>
        <v>-</v>
      </c>
      <c r="AT425" s="687">
        <f t="shared" si="683"/>
        <v>0</v>
      </c>
      <c r="AU425" s="687">
        <f t="shared" si="683"/>
        <v>0</v>
      </c>
      <c r="AV425" s="687">
        <f>IFERROR(AU425-AT425,"-")</f>
        <v>0</v>
      </c>
      <c r="AW425" s="688" t="str">
        <f>IFERROR(AU425/AT425,"-")</f>
        <v>-</v>
      </c>
      <c r="AX425" s="687">
        <f>0+0+0+0</f>
        <v>0</v>
      </c>
      <c r="AY425" s="687">
        <f>0+0+0+0</f>
        <v>0</v>
      </c>
      <c r="AZ425" s="687">
        <f>IFERROR(AY425-AX425,"-")</f>
        <v>0</v>
      </c>
      <c r="BA425" s="688" t="str">
        <f>IFERROR(AY425/AX425,"-")</f>
        <v>-</v>
      </c>
      <c r="BB425" s="687">
        <f>0+0+0+0</f>
        <v>0</v>
      </c>
      <c r="BC425" s="687">
        <f>0+0+0+0</f>
        <v>0</v>
      </c>
      <c r="BD425" s="687">
        <f>IFERROR(BC425-BB425,"-")</f>
        <v>0</v>
      </c>
      <c r="BE425" s="688" t="str">
        <f>IFERROR(BC425/BB425,"-")</f>
        <v>-</v>
      </c>
      <c r="BF425" s="687">
        <f>0+0+0+0</f>
        <v>0</v>
      </c>
      <c r="BG425" s="687">
        <f>0+0+0+0</f>
        <v>0</v>
      </c>
      <c r="BH425" s="687">
        <f>IFERROR(BG425-BF425,"-")</f>
        <v>0</v>
      </c>
      <c r="BI425" s="688" t="str">
        <f>IFERROR(BG425/BF425,"-")</f>
        <v>-</v>
      </c>
      <c r="BJ425" s="687">
        <f t="shared" si="684"/>
        <v>0</v>
      </c>
      <c r="BK425" s="687">
        <f t="shared" si="684"/>
        <v>0</v>
      </c>
      <c r="BL425" s="687">
        <f>IFERROR(BK425-BJ425,"-")</f>
        <v>0</v>
      </c>
      <c r="BM425" s="688" t="str">
        <f>IFERROR(BK425/BJ425,"-")</f>
        <v>-</v>
      </c>
      <c r="BN425" s="687">
        <f>0+0+0+0</f>
        <v>0</v>
      </c>
      <c r="BO425" s="687">
        <f>0+0+0+0</f>
        <v>0</v>
      </c>
      <c r="BP425" s="687">
        <f>IFERROR(BO425-BN425,"-")</f>
        <v>0</v>
      </c>
      <c r="BQ425" s="688" t="str">
        <f>IFERROR(BO425/BN425,"-")</f>
        <v>-</v>
      </c>
      <c r="BR425" s="687">
        <f>0+0+0+0</f>
        <v>0</v>
      </c>
      <c r="BS425" s="687">
        <f>0+0+0+0</f>
        <v>0</v>
      </c>
      <c r="BT425" s="687">
        <f>IFERROR(BS425-BR425,"-")</f>
        <v>0</v>
      </c>
      <c r="BU425" s="688" t="str">
        <f>IFERROR(BS425/BR425,"-")</f>
        <v>-</v>
      </c>
      <c r="BV425" s="687">
        <f>0+0+0+0</f>
        <v>0</v>
      </c>
      <c r="BW425" s="687">
        <f>0+0+0+0</f>
        <v>0</v>
      </c>
      <c r="BX425" s="687">
        <f>IFERROR(BW425-BV425,"-")</f>
        <v>0</v>
      </c>
      <c r="BY425" s="688" t="str">
        <f>IFERROR(BW425/BV425,"-")</f>
        <v>-</v>
      </c>
    </row>
    <row r="426" spans="2:77" ht="18.75" customHeight="1">
      <c r="B426" s="600"/>
      <c r="C426" s="516" t="s">
        <v>1864</v>
      </c>
      <c r="D426" s="528"/>
      <c r="E426" s="528"/>
      <c r="F426" s="529"/>
      <c r="G426" s="530">
        <v>0</v>
      </c>
      <c r="H426" s="530"/>
      <c r="I426" s="715" t="s">
        <v>1438</v>
      </c>
      <c r="J426" s="681"/>
      <c r="K426" s="681"/>
      <c r="L426" s="681"/>
      <c r="M426" s="681"/>
      <c r="N426" s="681"/>
      <c r="O426" s="681"/>
      <c r="P426" s="681"/>
      <c r="Q426" s="681"/>
      <c r="R426" s="681"/>
      <c r="S426" s="681"/>
      <c r="T426" s="681"/>
      <c r="U426" s="681"/>
      <c r="V426" s="681"/>
      <c r="W426" s="681"/>
      <c r="X426" s="681"/>
      <c r="Y426" s="681"/>
      <c r="Z426" s="681"/>
      <c r="AA426" s="681"/>
      <c r="AB426" s="681"/>
      <c r="AC426" s="681"/>
      <c r="AD426" s="681"/>
      <c r="AE426" s="681"/>
      <c r="AF426" s="681"/>
      <c r="AG426" s="681"/>
      <c r="AH426" s="681"/>
      <c r="AI426" s="681"/>
      <c r="AJ426" s="681"/>
      <c r="AK426" s="681"/>
      <c r="AL426" s="681"/>
      <c r="AM426" s="681"/>
      <c r="AN426" s="681"/>
      <c r="AO426" s="681"/>
      <c r="AP426" s="681"/>
      <c r="AQ426" s="681"/>
      <c r="AR426" s="681"/>
      <c r="AS426" s="681"/>
      <c r="AT426" s="681"/>
      <c r="AU426" s="681"/>
      <c r="AV426" s="681"/>
      <c r="AW426" s="681"/>
      <c r="AX426" s="681"/>
      <c r="AY426" s="681"/>
      <c r="AZ426" s="681"/>
      <c r="BA426" s="681"/>
      <c r="BB426" s="681"/>
      <c r="BC426" s="681"/>
      <c r="BD426" s="681"/>
      <c r="BE426" s="681"/>
      <c r="BF426" s="681"/>
      <c r="BG426" s="681"/>
      <c r="BH426" s="681"/>
      <c r="BI426" s="681"/>
      <c r="BJ426" s="681"/>
      <c r="BK426" s="681"/>
      <c r="BL426" s="681"/>
      <c r="BM426" s="681"/>
      <c r="BN426" s="681"/>
      <c r="BO426" s="681"/>
      <c r="BP426" s="681"/>
      <c r="BQ426" s="681"/>
      <c r="BR426" s="681"/>
      <c r="BS426" s="681"/>
      <c r="BT426" s="681"/>
      <c r="BU426" s="681"/>
      <c r="BV426" s="681"/>
      <c r="BW426" s="681"/>
      <c r="BX426" s="681"/>
      <c r="BY426" s="681"/>
    </row>
    <row r="427" spans="2:77" ht="18.75" customHeight="1">
      <c r="B427" s="600"/>
      <c r="C427" s="516" t="s">
        <v>1651</v>
      </c>
      <c r="D427" s="528"/>
      <c r="E427" s="528"/>
      <c r="F427" s="529"/>
      <c r="G427" s="530">
        <v>0</v>
      </c>
      <c r="H427" s="530"/>
      <c r="I427" s="715" t="s">
        <v>1438</v>
      </c>
      <c r="J427" s="681"/>
      <c r="K427" s="681"/>
      <c r="L427" s="681"/>
      <c r="M427" s="681"/>
      <c r="N427" s="681"/>
      <c r="O427" s="681"/>
      <c r="P427" s="681"/>
      <c r="Q427" s="681"/>
      <c r="R427" s="681"/>
      <c r="S427" s="681"/>
      <c r="T427" s="681"/>
      <c r="U427" s="681"/>
      <c r="V427" s="681"/>
      <c r="W427" s="681"/>
      <c r="X427" s="681"/>
      <c r="Y427" s="681"/>
      <c r="Z427" s="681"/>
      <c r="AA427" s="681"/>
      <c r="AB427" s="681"/>
      <c r="AC427" s="681"/>
      <c r="AD427" s="681"/>
      <c r="AE427" s="681"/>
      <c r="AF427" s="681"/>
      <c r="AG427" s="681"/>
      <c r="AH427" s="681"/>
      <c r="AI427" s="681"/>
      <c r="AJ427" s="681"/>
      <c r="AK427" s="681"/>
      <c r="AL427" s="681"/>
      <c r="AM427" s="681"/>
      <c r="AN427" s="681"/>
      <c r="AO427" s="681"/>
      <c r="AP427" s="681"/>
      <c r="AQ427" s="681"/>
      <c r="AR427" s="681"/>
      <c r="AS427" s="681"/>
      <c r="AT427" s="681"/>
      <c r="AU427" s="681"/>
      <c r="AV427" s="681"/>
      <c r="AW427" s="681"/>
      <c r="AX427" s="681"/>
      <c r="AY427" s="681"/>
      <c r="AZ427" s="681"/>
      <c r="BA427" s="681"/>
      <c r="BB427" s="681"/>
      <c r="BC427" s="681"/>
      <c r="BD427" s="681"/>
      <c r="BE427" s="681"/>
      <c r="BF427" s="681"/>
      <c r="BG427" s="681"/>
      <c r="BH427" s="681"/>
      <c r="BI427" s="681"/>
      <c r="BJ427" s="681"/>
      <c r="BK427" s="681"/>
      <c r="BL427" s="681"/>
      <c r="BM427" s="681"/>
      <c r="BN427" s="681"/>
      <c r="BO427" s="681"/>
      <c r="BP427" s="681"/>
      <c r="BQ427" s="681"/>
      <c r="BR427" s="681"/>
      <c r="BS427" s="681"/>
      <c r="BT427" s="681"/>
      <c r="BU427" s="681"/>
      <c r="BV427" s="681"/>
      <c r="BW427" s="681"/>
      <c r="BX427" s="681"/>
      <c r="BY427" s="681"/>
    </row>
    <row r="428" spans="2:77" ht="18.75" customHeight="1">
      <c r="B428" s="600"/>
      <c r="C428" s="516" t="s">
        <v>1865</v>
      </c>
      <c r="D428" s="528"/>
      <c r="E428" s="528"/>
      <c r="F428" s="529"/>
      <c r="G428" s="530">
        <v>0</v>
      </c>
      <c r="H428" s="530"/>
      <c r="I428" s="715" t="s">
        <v>1438</v>
      </c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81"/>
      <c r="AB428" s="681"/>
      <c r="AC428" s="681"/>
      <c r="AD428" s="681"/>
      <c r="AE428" s="681"/>
      <c r="AF428" s="681"/>
      <c r="AG428" s="681"/>
      <c r="AH428" s="681"/>
      <c r="AI428" s="681"/>
      <c r="AJ428" s="681"/>
      <c r="AK428" s="681"/>
      <c r="AL428" s="681"/>
      <c r="AM428" s="681"/>
      <c r="AN428" s="681"/>
      <c r="AO428" s="681"/>
      <c r="AP428" s="681"/>
      <c r="AQ428" s="681"/>
      <c r="AR428" s="681"/>
      <c r="AS428" s="681"/>
      <c r="AT428" s="681"/>
      <c r="AU428" s="681"/>
      <c r="AV428" s="681"/>
      <c r="AW428" s="681"/>
      <c r="AX428" s="681"/>
      <c r="AY428" s="681"/>
      <c r="AZ428" s="681"/>
      <c r="BA428" s="681"/>
      <c r="BB428" s="681"/>
      <c r="BC428" s="681"/>
      <c r="BD428" s="681"/>
      <c r="BE428" s="681"/>
      <c r="BF428" s="681"/>
      <c r="BG428" s="681"/>
      <c r="BH428" s="681"/>
      <c r="BI428" s="681"/>
      <c r="BJ428" s="681"/>
      <c r="BK428" s="681"/>
      <c r="BL428" s="681"/>
      <c r="BM428" s="681"/>
      <c r="BN428" s="681"/>
      <c r="BO428" s="681"/>
      <c r="BP428" s="681"/>
      <c r="BQ428" s="681"/>
      <c r="BR428" s="681"/>
      <c r="BS428" s="681"/>
      <c r="BT428" s="681"/>
      <c r="BU428" s="681"/>
      <c r="BV428" s="681"/>
      <c r="BW428" s="681"/>
      <c r="BX428" s="681"/>
      <c r="BY428" s="681"/>
    </row>
    <row r="429" spans="2:77" ht="18.75" customHeight="1">
      <c r="B429" s="600"/>
      <c r="C429" s="516" t="s">
        <v>1859</v>
      </c>
      <c r="D429" s="528"/>
      <c r="E429" s="528"/>
      <c r="F429" s="529"/>
      <c r="G429" s="530">
        <v>0</v>
      </c>
      <c r="H429" s="530"/>
      <c r="I429" s="715" t="s">
        <v>1438</v>
      </c>
      <c r="J429" s="681"/>
      <c r="K429" s="681"/>
      <c r="L429" s="681"/>
      <c r="M429" s="681"/>
      <c r="N429" s="681"/>
      <c r="O429" s="681"/>
      <c r="P429" s="681"/>
      <c r="Q429" s="681"/>
      <c r="R429" s="681"/>
      <c r="S429" s="681"/>
      <c r="T429" s="681"/>
      <c r="U429" s="681"/>
      <c r="V429" s="681"/>
      <c r="W429" s="681"/>
      <c r="X429" s="681"/>
      <c r="Y429" s="681"/>
      <c r="Z429" s="681"/>
      <c r="AA429" s="681"/>
      <c r="AB429" s="681"/>
      <c r="AC429" s="681"/>
      <c r="AD429" s="681"/>
      <c r="AE429" s="681"/>
      <c r="AF429" s="681"/>
      <c r="AG429" s="681"/>
      <c r="AH429" s="681"/>
      <c r="AI429" s="681"/>
      <c r="AJ429" s="681"/>
      <c r="AK429" s="681"/>
      <c r="AL429" s="681"/>
      <c r="AM429" s="681"/>
      <c r="AN429" s="681"/>
      <c r="AO429" s="681"/>
      <c r="AP429" s="681"/>
      <c r="AQ429" s="681"/>
      <c r="AR429" s="681"/>
      <c r="AS429" s="681"/>
      <c r="AT429" s="681"/>
      <c r="AU429" s="681"/>
      <c r="AV429" s="681"/>
      <c r="AW429" s="681"/>
      <c r="AX429" s="681"/>
      <c r="AY429" s="681"/>
      <c r="AZ429" s="681"/>
      <c r="BA429" s="681"/>
      <c r="BB429" s="681"/>
      <c r="BC429" s="681"/>
      <c r="BD429" s="681"/>
      <c r="BE429" s="681"/>
      <c r="BF429" s="681"/>
      <c r="BG429" s="681"/>
      <c r="BH429" s="681"/>
      <c r="BI429" s="681"/>
      <c r="BJ429" s="681"/>
      <c r="BK429" s="681"/>
      <c r="BL429" s="681"/>
      <c r="BM429" s="681"/>
      <c r="BN429" s="681"/>
      <c r="BO429" s="681"/>
      <c r="BP429" s="681"/>
      <c r="BQ429" s="681"/>
      <c r="BR429" s="681"/>
      <c r="BS429" s="681"/>
      <c r="BT429" s="681"/>
      <c r="BU429" s="681"/>
      <c r="BV429" s="681"/>
      <c r="BW429" s="681"/>
      <c r="BX429" s="681"/>
      <c r="BY429" s="681"/>
    </row>
    <row r="430" spans="2:77" ht="18.75" customHeight="1">
      <c r="B430" s="600"/>
      <c r="C430" s="516" t="s">
        <v>282</v>
      </c>
      <c r="D430" s="528"/>
      <c r="E430" s="528"/>
      <c r="F430" s="529"/>
      <c r="G430" s="530">
        <v>0</v>
      </c>
      <c r="H430" s="530"/>
      <c r="I430" s="715" t="s">
        <v>1438</v>
      </c>
      <c r="J430" s="681"/>
      <c r="K430" s="681"/>
      <c r="L430" s="681"/>
      <c r="M430" s="681"/>
      <c r="N430" s="681"/>
      <c r="O430" s="681"/>
      <c r="P430" s="681"/>
      <c r="Q430" s="681"/>
      <c r="R430" s="681"/>
      <c r="S430" s="681"/>
      <c r="T430" s="681"/>
      <c r="U430" s="681"/>
      <c r="V430" s="681"/>
      <c r="W430" s="681"/>
      <c r="X430" s="681"/>
      <c r="Y430" s="681"/>
      <c r="Z430" s="681"/>
      <c r="AA430" s="681"/>
      <c r="AB430" s="681"/>
      <c r="AC430" s="681"/>
      <c r="AD430" s="681"/>
      <c r="AE430" s="681"/>
      <c r="AF430" s="681"/>
      <c r="AG430" s="681"/>
      <c r="AH430" s="681"/>
      <c r="AI430" s="681"/>
      <c r="AJ430" s="681"/>
      <c r="AK430" s="681"/>
      <c r="AL430" s="681"/>
      <c r="AM430" s="681"/>
      <c r="AN430" s="681"/>
      <c r="AO430" s="681"/>
      <c r="AP430" s="681"/>
      <c r="AQ430" s="681"/>
      <c r="AR430" s="681"/>
      <c r="AS430" s="681"/>
      <c r="AT430" s="681"/>
      <c r="AU430" s="681"/>
      <c r="AV430" s="681"/>
      <c r="AW430" s="681"/>
      <c r="AX430" s="681"/>
      <c r="AY430" s="681"/>
      <c r="AZ430" s="681"/>
      <c r="BA430" s="681"/>
      <c r="BB430" s="681"/>
      <c r="BC430" s="681"/>
      <c r="BD430" s="681"/>
      <c r="BE430" s="681"/>
      <c r="BF430" s="681"/>
      <c r="BG430" s="681"/>
      <c r="BH430" s="681"/>
      <c r="BI430" s="681"/>
      <c r="BJ430" s="681"/>
      <c r="BK430" s="681"/>
      <c r="BL430" s="681"/>
      <c r="BM430" s="681"/>
      <c r="BN430" s="681"/>
      <c r="BO430" s="681"/>
      <c r="BP430" s="681"/>
      <c r="BQ430" s="681"/>
      <c r="BR430" s="681"/>
      <c r="BS430" s="681"/>
      <c r="BT430" s="681"/>
      <c r="BU430" s="681"/>
      <c r="BV430" s="681"/>
      <c r="BW430" s="681"/>
      <c r="BX430" s="681"/>
      <c r="BY430" s="681"/>
    </row>
  </sheetData>
  <mergeCells count="87">
    <mergeCell ref="B3:I3"/>
    <mergeCell ref="C196:C197"/>
    <mergeCell ref="Z7:Z8"/>
    <mergeCell ref="C35:C36"/>
    <mergeCell ref="C311:C312"/>
    <mergeCell ref="D6:H6"/>
    <mergeCell ref="C301:C302"/>
    <mergeCell ref="H7:H8"/>
    <mergeCell ref="J7:J8"/>
    <mergeCell ref="C6:C8"/>
    <mergeCell ref="C67:C68"/>
    <mergeCell ref="C303:C304"/>
    <mergeCell ref="P7:Q7"/>
    <mergeCell ref="K7:K8"/>
    <mergeCell ref="C282:C283"/>
    <mergeCell ref="BT7:BU7"/>
    <mergeCell ref="C21:C22"/>
    <mergeCell ref="E7:E8"/>
    <mergeCell ref="BV7:BV8"/>
    <mergeCell ref="C314:C315"/>
    <mergeCell ref="O7:O8"/>
    <mergeCell ref="BG7:BG8"/>
    <mergeCell ref="BS7:BS8"/>
    <mergeCell ref="C307:C308"/>
    <mergeCell ref="C288:C289"/>
    <mergeCell ref="AQ7:AQ8"/>
    <mergeCell ref="C309:C310"/>
    <mergeCell ref="BJ7:BJ8"/>
    <mergeCell ref="AZ7:BA7"/>
    <mergeCell ref="BL7:BM7"/>
    <mergeCell ref="AF7:AG7"/>
    <mergeCell ref="BK7:BK8"/>
    <mergeCell ref="B14:B16"/>
    <mergeCell ref="N7:N8"/>
    <mergeCell ref="BN7:BN8"/>
    <mergeCell ref="C284:C285"/>
    <mergeCell ref="BD7:BE7"/>
    <mergeCell ref="R7:R8"/>
    <mergeCell ref="C280:C281"/>
    <mergeCell ref="AL7:AL8"/>
    <mergeCell ref="C50:C51"/>
    <mergeCell ref="AX7:AX8"/>
    <mergeCell ref="I6:I8"/>
    <mergeCell ref="X7:Y7"/>
    <mergeCell ref="AJ7:AK7"/>
    <mergeCell ref="B6:B8"/>
    <mergeCell ref="AE7:AE8"/>
    <mergeCell ref="C316:C317"/>
    <mergeCell ref="AU7:AU8"/>
    <mergeCell ref="C297:C298"/>
    <mergeCell ref="C82:C83"/>
    <mergeCell ref="AD7:AD8"/>
    <mergeCell ref="C299:C300"/>
    <mergeCell ref="C286:C287"/>
    <mergeCell ref="C295:C296"/>
    <mergeCell ref="BX7:BY7"/>
    <mergeCell ref="AT7:AT8"/>
    <mergeCell ref="F7:F8"/>
    <mergeCell ref="BF7:BF8"/>
    <mergeCell ref="AR7:AS7"/>
    <mergeCell ref="L7:M7"/>
    <mergeCell ref="AV7:AW7"/>
    <mergeCell ref="BP7:BQ7"/>
    <mergeCell ref="G7:G8"/>
    <mergeCell ref="BH7:BI7"/>
    <mergeCell ref="S7:S8"/>
    <mergeCell ref="W7:W8"/>
    <mergeCell ref="BW7:BW8"/>
    <mergeCell ref="AI7:AI8"/>
    <mergeCell ref="AA7:AA8"/>
    <mergeCell ref="AY7:AY8"/>
    <mergeCell ref="BR7:BR8"/>
    <mergeCell ref="C305:C306"/>
    <mergeCell ref="BC7:BC8"/>
    <mergeCell ref="BO7:BO8"/>
    <mergeCell ref="D7:D8"/>
    <mergeCell ref="AM7:AM8"/>
    <mergeCell ref="C293:C294"/>
    <mergeCell ref="V7:V8"/>
    <mergeCell ref="AP7:AP8"/>
    <mergeCell ref="AH7:AH8"/>
    <mergeCell ref="BB7:BB8"/>
    <mergeCell ref="AB7:AC7"/>
    <mergeCell ref="T7:U7"/>
    <mergeCell ref="AN7:AO7"/>
    <mergeCell ref="C290:C291"/>
    <mergeCell ref="C65:C66"/>
  </mergeCells>
  <conditionalFormatting sqref="L10:L430 M10:M430 P10:P430 Q10:Q430 T10:T430 U10:U430 X10:X430 Y10:Y430 AB10:AB430 AC10:AC430 AF10:AF430 AG10:AG430 AJ10:AJ430 AK10:AK430 AN10:AN430 AO10:AO430 AR10:AR430 AS10:AS430 AV10:AV430 AW10:AW430 AZ10:AZ430 BA10:BA430 BD10:BD430 BE10:BE430 BH10:BH430 BI10:BI430 BL10:BL430 BM10:BM430 BP10:BP430 BQ10:BQ430 BT10:BT430 BU10:BU430 BX10:BX430 BY10:BY430">
    <cfRule type="cellIs" dxfId="78" priority="1" operator="equal">
      <formula>0</formula>
    </cfRule>
    <cfRule type="cellIs" dxfId="77" priority="2" operator="lessThan">
      <formula>0</formula>
    </cfRule>
    <cfRule type="cellIs" dxfId="76" priority="3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6">
    <tabColor theme="8" tint="0.59999389629810485"/>
    <pageSetUpPr autoPageBreaks="0" fitToPage="1"/>
  </sheetPr>
  <dimension ref="A1:DH96"/>
  <sheetViews>
    <sheetView tabSelected="1" zoomScale="60" zoomScaleNormal="60" zoomScaleSheetLayoutView="55" workbookViewId="0">
      <pane xSplit="10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D11" sqref="D11:D12"/>
    </sheetView>
  </sheetViews>
  <sheetFormatPr defaultColWidth="25" defaultRowHeight="18.75" outlineLevelRow="1" outlineLevelCol="1"/>
  <cols>
    <col min="1" max="1" width="13.42578125" style="323" hidden="1" customWidth="1" outlineLevel="1"/>
    <col min="2" max="2" width="12.42578125" style="152" hidden="1" customWidth="1" outlineLevel="1"/>
    <col min="3" max="3" width="14.42578125" style="138" bestFit="1" customWidth="1" collapsed="1"/>
    <col min="4" max="4" width="77.7109375" style="323" customWidth="1"/>
    <col min="5" max="5" width="17.140625" style="323" customWidth="1" outlineLevel="1"/>
    <col min="6" max="6" width="14.7109375" style="323" customWidth="1" outlineLevel="1"/>
    <col min="7" max="7" width="15.42578125" style="323" customWidth="1" outlineLevel="1"/>
    <col min="8" max="9" width="28" style="323" customWidth="1" outlineLevel="1"/>
    <col min="10" max="10" width="14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15" customHeight="1"/>
    <row r="2" spans="1:112" ht="18.75" customHeight="1"/>
    <row r="3" spans="1:112" ht="20.25" customHeight="1">
      <c r="C3" s="794" t="s">
        <v>1866</v>
      </c>
      <c r="D3" s="795"/>
      <c r="E3" s="795"/>
      <c r="F3" s="795"/>
      <c r="G3" s="795"/>
      <c r="H3" s="795"/>
      <c r="I3" s="795"/>
      <c r="J3" s="796"/>
    </row>
    <row r="4" spans="1:112" ht="15" customHeight="1"/>
    <row r="5" spans="1:112" ht="19.5" customHeight="1">
      <c r="B5" s="20"/>
      <c r="C5" s="326" t="s">
        <v>1867</v>
      </c>
      <c r="J5" s="720"/>
    </row>
    <row r="6" spans="1:112" ht="20.100000000000001" customHeight="1">
      <c r="B6" s="792" t="s">
        <v>1868</v>
      </c>
      <c r="C6" s="798" t="s">
        <v>1433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1869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793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B8" s="793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642"/>
      <c r="D9" s="382"/>
      <c r="E9" s="391"/>
      <c r="F9" s="391"/>
      <c r="G9" s="391"/>
      <c r="H9" s="203"/>
      <c r="I9" s="203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s="22" customFormat="1" ht="40.5" customHeight="1">
      <c r="A10" s="721"/>
      <c r="B10" s="23" t="s">
        <v>112</v>
      </c>
      <c r="C10" s="24">
        <v>1</v>
      </c>
      <c r="D10" s="200" t="s">
        <v>4951</v>
      </c>
      <c r="E10" s="528" t="s">
        <v>1871</v>
      </c>
      <c r="F10" s="528"/>
      <c r="G10" s="529"/>
      <c r="H10" s="530" t="s">
        <v>1872</v>
      </c>
      <c r="I10" s="530" t="s">
        <v>1873</v>
      </c>
      <c r="J10" s="25" t="s">
        <v>883</v>
      </c>
      <c r="K10" s="687">
        <f t="shared" ref="K10:K28" si="0">Q10+AO10+BM10+CK10</f>
        <v>13574.199999999999</v>
      </c>
      <c r="L10" s="687">
        <f>ROUND(K10/K10*100,6)</f>
        <v>100</v>
      </c>
      <c r="M10" s="687">
        <f t="shared" ref="M10:M28" si="1">S10+AQ10+BO10+CM10</f>
        <v>0</v>
      </c>
      <c r="N10" s="687" t="e">
        <f>ROUND(M10/M10*100,6)</f>
        <v>#DIV/0!</v>
      </c>
      <c r="O10" s="687">
        <f t="shared" ref="O10:O28" si="2">IFERROR(M10-K10,"-")</f>
        <v>-13574.199999999999</v>
      </c>
      <c r="P10" s="688">
        <f t="shared" ref="P10:P28" si="3">IFERROR(M10/K10,"-")</f>
        <v>0</v>
      </c>
      <c r="Q10" s="687">
        <f t="shared" ref="Q10:Q28" si="4">W10+AC10+AI10</f>
        <v>3405.4</v>
      </c>
      <c r="R10" s="687">
        <f>ROUND(Q10/Q10*100,6)</f>
        <v>100</v>
      </c>
      <c r="S10" s="687">
        <f t="shared" ref="S10:S28" si="5">Y10+AE10+AK10</f>
        <v>0</v>
      </c>
      <c r="T10" s="687" t="e">
        <f>ROUND(S10/S10*100,6)</f>
        <v>#DIV/0!</v>
      </c>
      <c r="U10" s="687">
        <f t="shared" ref="U10:U28" si="6">IFERROR(S10-Q10,"-")</f>
        <v>-3405.4</v>
      </c>
      <c r="V10" s="688">
        <f t="shared" ref="V10:V28" si="7">IFERROR(S10/Q10,"-")</f>
        <v>0</v>
      </c>
      <c r="W10" s="687">
        <f>W11+W13</f>
        <v>1172.9000000000001</v>
      </c>
      <c r="X10" s="687">
        <f>ROUND(W10/W10*100,6)</f>
        <v>100</v>
      </c>
      <c r="Y10" s="687">
        <f>Y11+Y13</f>
        <v>0</v>
      </c>
      <c r="Z10" s="687" t="e">
        <f>ROUND(Y10/Y10*100,6)</f>
        <v>#DIV/0!</v>
      </c>
      <c r="AA10" s="687">
        <f t="shared" ref="AA10:AA28" si="8">IFERROR(Y10-W10,"-")</f>
        <v>-1172.9000000000001</v>
      </c>
      <c r="AB10" s="688">
        <f t="shared" ref="AB10:AB28" si="9">IFERROR(Y10/W10,"-")</f>
        <v>0</v>
      </c>
      <c r="AC10" s="687">
        <f>AC11+AC13</f>
        <v>1059.5</v>
      </c>
      <c r="AD10" s="687">
        <f>ROUND(AC10/AC10*100,6)</f>
        <v>100</v>
      </c>
      <c r="AE10" s="687">
        <f>AE11+AE13</f>
        <v>0</v>
      </c>
      <c r="AF10" s="687" t="e">
        <f>ROUND(AE10/AE10*100,6)</f>
        <v>#DIV/0!</v>
      </c>
      <c r="AG10" s="687">
        <f t="shared" ref="AG10:AG28" si="10">IFERROR(AE10-AC10,"-")</f>
        <v>-1059.5</v>
      </c>
      <c r="AH10" s="688">
        <f t="shared" ref="AH10:AH28" si="11">IFERROR(AE10/AC10,"-")</f>
        <v>0</v>
      </c>
      <c r="AI10" s="687">
        <f>AI11+AI13</f>
        <v>1173</v>
      </c>
      <c r="AJ10" s="687">
        <f>ROUND(AI10/AI10*100,6)</f>
        <v>100</v>
      </c>
      <c r="AK10" s="687">
        <f>AK11+AK13</f>
        <v>0</v>
      </c>
      <c r="AL10" s="687" t="e">
        <f>ROUND(AK10/AK10*100,6)</f>
        <v>#DIV/0!</v>
      </c>
      <c r="AM10" s="687">
        <f t="shared" ref="AM10:AM28" si="12">IFERROR(AK10-AI10,"-")</f>
        <v>-1173</v>
      </c>
      <c r="AN10" s="688">
        <f t="shared" ref="AN10:AN28" si="13">IFERROR(AK10/AI10,"-")</f>
        <v>0</v>
      </c>
      <c r="AO10" s="687">
        <f t="shared" ref="AO10:AO28" si="14">AU10+BA10+BG10</f>
        <v>2597.3999999999996</v>
      </c>
      <c r="AP10" s="687">
        <f>ROUND(AO10/AO10*100,6)</f>
        <v>100</v>
      </c>
      <c r="AQ10" s="687">
        <f t="shared" ref="AQ10:AQ28" si="15">AW10+BC10+BI10</f>
        <v>0</v>
      </c>
      <c r="AR10" s="687" t="e">
        <f>ROUND(AQ10/AQ10*100,6)</f>
        <v>#DIV/0!</v>
      </c>
      <c r="AS10" s="687">
        <f t="shared" ref="AS10:AS28" si="16">IFERROR(AQ10-AO10,"-")</f>
        <v>-2597.3999999999996</v>
      </c>
      <c r="AT10" s="688">
        <f t="shared" ref="AT10:AT28" si="17">IFERROR(AQ10/AO10,"-")</f>
        <v>0</v>
      </c>
      <c r="AU10" s="687">
        <f>AU11+AU13</f>
        <v>1135.2</v>
      </c>
      <c r="AV10" s="687">
        <f>ROUND(AU10/AU10*100,6)</f>
        <v>100</v>
      </c>
      <c r="AW10" s="687">
        <f>AW11+AW13</f>
        <v>0</v>
      </c>
      <c r="AX10" s="687" t="e">
        <f>ROUND(AW10/AW10*100,6)</f>
        <v>#DIV/0!</v>
      </c>
      <c r="AY10" s="687">
        <f t="shared" ref="AY10:AY28" si="18">IFERROR(AW10-AU10,"-")</f>
        <v>-1135.2</v>
      </c>
      <c r="AZ10" s="688">
        <f t="shared" ref="AZ10:AZ28" si="19">IFERROR(AW10/AU10,"-")</f>
        <v>0</v>
      </c>
      <c r="BA10" s="687">
        <f>BA11+BA13</f>
        <v>806.4</v>
      </c>
      <c r="BB10" s="687">
        <f>ROUND(BA10/BA10*100,6)</f>
        <v>100</v>
      </c>
      <c r="BC10" s="687">
        <f>BC11+BC13</f>
        <v>0</v>
      </c>
      <c r="BD10" s="687" t="e">
        <f>ROUND(BC10/BC10*100,6)</f>
        <v>#DIV/0!</v>
      </c>
      <c r="BE10" s="687">
        <f t="shared" ref="BE10:BE28" si="20">IFERROR(BC10-BA10,"-")</f>
        <v>-806.4</v>
      </c>
      <c r="BF10" s="688">
        <f t="shared" ref="BF10:BF28" si="21">IFERROR(BC10/BA10,"-")</f>
        <v>0</v>
      </c>
      <c r="BG10" s="687">
        <f>BG11+BG13</f>
        <v>655.8</v>
      </c>
      <c r="BH10" s="687">
        <f>ROUND(BG10/BG10*100,6)</f>
        <v>100</v>
      </c>
      <c r="BI10" s="687">
        <f>BI11+BI13</f>
        <v>0</v>
      </c>
      <c r="BJ10" s="687" t="e">
        <f>ROUND(BI10/BI10*100,6)</f>
        <v>#DIV/0!</v>
      </c>
      <c r="BK10" s="687">
        <f t="shared" ref="BK10:BK28" si="22">IFERROR(BI10-BG10,"-")</f>
        <v>-655.8</v>
      </c>
      <c r="BL10" s="688">
        <f t="shared" ref="BL10:BL28" si="23">IFERROR(BI10/BG10,"-")</f>
        <v>0</v>
      </c>
      <c r="BM10" s="687">
        <f t="shared" ref="BM10:BM28" si="24">BS10+BY10+CE10</f>
        <v>3706</v>
      </c>
      <c r="BN10" s="687">
        <f>ROUND(BM10/BM10*100,6)</f>
        <v>100</v>
      </c>
      <c r="BO10" s="687">
        <f t="shared" ref="BO10:BO28" si="25">BU10+CA10+CG10</f>
        <v>0</v>
      </c>
      <c r="BP10" s="687" t="e">
        <f>ROUND(BO10/BO10*100,6)</f>
        <v>#DIV/0!</v>
      </c>
      <c r="BQ10" s="687">
        <f t="shared" ref="BQ10:BQ28" si="26">IFERROR(BO10-BM10,"-")</f>
        <v>-3706</v>
      </c>
      <c r="BR10" s="688">
        <f t="shared" ref="BR10:BR28" si="27">IFERROR(BO10/BM10,"-")</f>
        <v>0</v>
      </c>
      <c r="BS10" s="687">
        <f>BS11+BS13</f>
        <v>1219.5999999999999</v>
      </c>
      <c r="BT10" s="687">
        <f>ROUND(BS10/BS10*100,6)</f>
        <v>100</v>
      </c>
      <c r="BU10" s="687">
        <f>BU11+BU13</f>
        <v>0</v>
      </c>
      <c r="BV10" s="687" t="e">
        <f>ROUND(BU10/BU10*100,6)</f>
        <v>#DIV/0!</v>
      </c>
      <c r="BW10" s="687">
        <f t="shared" ref="BW10:BW28" si="28">IFERROR(BU10-BS10,"-")</f>
        <v>-1219.5999999999999</v>
      </c>
      <c r="BX10" s="688">
        <f t="shared" ref="BX10:BX28" si="29">IFERROR(BU10/BS10,"-")</f>
        <v>0</v>
      </c>
      <c r="BY10" s="687">
        <f>BY11+BY13</f>
        <v>1225.0999999999999</v>
      </c>
      <c r="BZ10" s="687">
        <f>ROUND(BY10/BY10*100,6)</f>
        <v>100</v>
      </c>
      <c r="CA10" s="687">
        <f>CA11+CA13</f>
        <v>0</v>
      </c>
      <c r="CB10" s="687" t="e">
        <f>ROUND(CA10/CA10*100,6)</f>
        <v>#DIV/0!</v>
      </c>
      <c r="CC10" s="687">
        <f t="shared" ref="CC10:CC28" si="30">IFERROR(CA10-BY10,"-")</f>
        <v>-1225.0999999999999</v>
      </c>
      <c r="CD10" s="688">
        <f t="shared" ref="CD10:CD28" si="31">IFERROR(CA10/BY10,"-")</f>
        <v>0</v>
      </c>
      <c r="CE10" s="687">
        <f>CE11+CE13</f>
        <v>1261.3</v>
      </c>
      <c r="CF10" s="687">
        <f>ROUND(CE10/CE10*100,6)</f>
        <v>100</v>
      </c>
      <c r="CG10" s="687">
        <f>CG11+CG13</f>
        <v>0</v>
      </c>
      <c r="CH10" s="687" t="e">
        <f>ROUND(CG10/CG10*100,6)</f>
        <v>#DIV/0!</v>
      </c>
      <c r="CI10" s="687">
        <f t="shared" ref="CI10:CI28" si="32">IFERROR(CG10-CE10,"-")</f>
        <v>-1261.3</v>
      </c>
      <c r="CJ10" s="688">
        <f t="shared" ref="CJ10:CJ28" si="33">IFERROR(CG10/CE10,"-")</f>
        <v>0</v>
      </c>
      <c r="CK10" s="687">
        <f t="shared" ref="CK10:CK28" si="34">CQ10+CW10+DC10</f>
        <v>3865.3999999999996</v>
      </c>
      <c r="CL10" s="687">
        <f>ROUND(CK10/CK10*100,6)</f>
        <v>100</v>
      </c>
      <c r="CM10" s="687">
        <f t="shared" ref="CM10:CM28" si="35">CS10+CY10+DE10</f>
        <v>0</v>
      </c>
      <c r="CN10" s="687" t="e">
        <f>ROUND(CM10/CM10*100,6)</f>
        <v>#DIV/0!</v>
      </c>
      <c r="CO10" s="687">
        <f t="shared" ref="CO10:CO28" si="36">IFERROR(CM10-CK10,"-")</f>
        <v>-3865.3999999999996</v>
      </c>
      <c r="CP10" s="688">
        <f t="shared" ref="CP10:CP28" si="37">IFERROR(CM10/CK10,"-")</f>
        <v>0</v>
      </c>
      <c r="CQ10" s="687">
        <f>CQ11+CQ13</f>
        <v>1303.3</v>
      </c>
      <c r="CR10" s="687">
        <f>ROUND(CQ10/CQ10*100,6)</f>
        <v>100</v>
      </c>
      <c r="CS10" s="687">
        <f>CS11+CS13</f>
        <v>0</v>
      </c>
      <c r="CT10" s="687" t="e">
        <f>ROUND(CS10/CS10*100,6)</f>
        <v>#DIV/0!</v>
      </c>
      <c r="CU10" s="687">
        <f t="shared" ref="CU10:CU28" si="38">IFERROR(CS10-CQ10,"-")</f>
        <v>-1303.3</v>
      </c>
      <c r="CV10" s="688">
        <f t="shared" ref="CV10:CV28" si="39">IFERROR(CS10/CQ10,"-")</f>
        <v>0</v>
      </c>
      <c r="CW10" s="687">
        <f>CW11+CW13</f>
        <v>1261.3</v>
      </c>
      <c r="CX10" s="687">
        <f>ROUND(CW10/CW10*100,6)</f>
        <v>100</v>
      </c>
      <c r="CY10" s="687">
        <f>CY11+CY13</f>
        <v>0</v>
      </c>
      <c r="CZ10" s="687" t="e">
        <f>ROUND(CY10/CY10*100,6)</f>
        <v>#DIV/0!</v>
      </c>
      <c r="DA10" s="687">
        <f t="shared" ref="DA10:DA28" si="40">IFERROR(CY10-CW10,"-")</f>
        <v>-1261.3</v>
      </c>
      <c r="DB10" s="688">
        <f t="shared" ref="DB10:DB28" si="41">IFERROR(CY10/CW10,"-")</f>
        <v>0</v>
      </c>
      <c r="DC10" s="687">
        <f>DC11+DC13</f>
        <v>1300.8</v>
      </c>
      <c r="DD10" s="687">
        <f>ROUND(DC10/DC10*100,6)</f>
        <v>100</v>
      </c>
      <c r="DE10" s="687">
        <f>DE11+DE13</f>
        <v>0</v>
      </c>
      <c r="DF10" s="687" t="e">
        <f>ROUND(DE10/DE10*100,6)</f>
        <v>#DIV/0!</v>
      </c>
      <c r="DG10" s="687">
        <f t="shared" ref="DG10:DG28" si="42">IFERROR(DE10-DC10,"-")</f>
        <v>-1300.8</v>
      </c>
      <c r="DH10" s="688">
        <f t="shared" ref="DH10:DH28" si="43">IFERROR(DE10/DC10,"-")</f>
        <v>0</v>
      </c>
    </row>
    <row r="11" spans="1:112" s="22" customFormat="1" ht="19.5" customHeight="1">
      <c r="A11" s="721"/>
      <c r="B11" s="23" t="s">
        <v>122</v>
      </c>
      <c r="C11" s="797" t="s">
        <v>112</v>
      </c>
      <c r="D11" s="788" t="s">
        <v>1874</v>
      </c>
      <c r="E11" s="528" t="s">
        <v>1875</v>
      </c>
      <c r="F11" s="528"/>
      <c r="G11" s="529"/>
      <c r="H11" s="530"/>
      <c r="I11" s="530" t="s">
        <v>1876</v>
      </c>
      <c r="J11" s="657" t="s">
        <v>883</v>
      </c>
      <c r="K11" s="687">
        <f t="shared" si="0"/>
        <v>10325.4</v>
      </c>
      <c r="L11" s="687">
        <f>ROUND(K11/K10*100,6)</f>
        <v>76.066361000000001</v>
      </c>
      <c r="M11" s="687">
        <f t="shared" si="1"/>
        <v>0</v>
      </c>
      <c r="N11" s="687" t="e">
        <f>ROUND(M11/M10*100,6)</f>
        <v>#DIV/0!</v>
      </c>
      <c r="O11" s="687">
        <f t="shared" si="2"/>
        <v>-10325.4</v>
      </c>
      <c r="P11" s="688">
        <f t="shared" si="3"/>
        <v>0</v>
      </c>
      <c r="Q11" s="687">
        <f t="shared" si="4"/>
        <v>2590.3999999999996</v>
      </c>
      <c r="R11" s="687">
        <f>ROUND(Q11/Q10*100,6)</f>
        <v>76.067421999999993</v>
      </c>
      <c r="S11" s="687">
        <f t="shared" si="5"/>
        <v>0</v>
      </c>
      <c r="T11" s="687" t="e">
        <f>ROUND(S11/S10*100,6)</f>
        <v>#DIV/0!</v>
      </c>
      <c r="U11" s="687">
        <f t="shared" si="6"/>
        <v>-2590.3999999999996</v>
      </c>
      <c r="V11" s="688">
        <f t="shared" si="7"/>
        <v>0</v>
      </c>
      <c r="W11" s="683">
        <v>892.2</v>
      </c>
      <c r="X11" s="687">
        <f>ROUND(W11/W10*100,6)</f>
        <v>76.067865999999995</v>
      </c>
      <c r="Y11" s="681"/>
      <c r="Z11" s="687" t="e">
        <f>ROUND(Y11/Y10*100,6)</f>
        <v>#DIV/0!</v>
      </c>
      <c r="AA11" s="687">
        <f t="shared" si="8"/>
        <v>-892.2</v>
      </c>
      <c r="AB11" s="688">
        <f t="shared" si="9"/>
        <v>0</v>
      </c>
      <c r="AC11" s="683">
        <v>805.9</v>
      </c>
      <c r="AD11" s="687">
        <f>ROUND(AC11/AC10*100,6)</f>
        <v>76.064181000000005</v>
      </c>
      <c r="AE11" s="681"/>
      <c r="AF11" s="687" t="e">
        <f>ROUND(AE11/AE10*100,6)</f>
        <v>#DIV/0!</v>
      </c>
      <c r="AG11" s="687">
        <f t="shared" si="10"/>
        <v>-805.9</v>
      </c>
      <c r="AH11" s="688">
        <f t="shared" si="11"/>
        <v>0</v>
      </c>
      <c r="AI11" s="683">
        <v>892.3</v>
      </c>
      <c r="AJ11" s="687">
        <f>ROUND(AI11/AI10*100,6)</f>
        <v>76.069906000000003</v>
      </c>
      <c r="AK11" s="681"/>
      <c r="AL11" s="687" t="e">
        <f>ROUND(AK11/AK10*100,6)</f>
        <v>#DIV/0!</v>
      </c>
      <c r="AM11" s="687">
        <f t="shared" si="12"/>
        <v>-892.3</v>
      </c>
      <c r="AN11" s="688">
        <f t="shared" si="13"/>
        <v>0</v>
      </c>
      <c r="AO11" s="687">
        <f t="shared" si="14"/>
        <v>1975.7</v>
      </c>
      <c r="AP11" s="687">
        <f>ROUND(AO11/AO10*100,6)</f>
        <v>76.064526000000001</v>
      </c>
      <c r="AQ11" s="687">
        <f t="shared" si="15"/>
        <v>0</v>
      </c>
      <c r="AR11" s="687" t="e">
        <f>ROUND(AQ11/AQ10*100,6)</f>
        <v>#DIV/0!</v>
      </c>
      <c r="AS11" s="687">
        <f t="shared" si="16"/>
        <v>-1975.7</v>
      </c>
      <c r="AT11" s="688">
        <f t="shared" si="17"/>
        <v>0</v>
      </c>
      <c r="AU11" s="683">
        <v>863.5</v>
      </c>
      <c r="AV11" s="687">
        <f>ROUND(AU11/AU10*100,6)</f>
        <v>76.065890999999993</v>
      </c>
      <c r="AW11" s="681"/>
      <c r="AX11" s="687" t="e">
        <f>ROUND(AW11/AW10*100,6)</f>
        <v>#DIV/0!</v>
      </c>
      <c r="AY11" s="687">
        <f t="shared" si="18"/>
        <v>-863.5</v>
      </c>
      <c r="AZ11" s="688">
        <f t="shared" si="19"/>
        <v>0</v>
      </c>
      <c r="BA11" s="683">
        <v>613.4</v>
      </c>
      <c r="BB11" s="687">
        <f>ROUND(BA11/BA10*100,6)</f>
        <v>76.066468</v>
      </c>
      <c r="BC11" s="681"/>
      <c r="BD11" s="687" t="e">
        <f>ROUND(BC11/BC10*100,6)</f>
        <v>#DIV/0!</v>
      </c>
      <c r="BE11" s="687">
        <f t="shared" si="20"/>
        <v>-613.4</v>
      </c>
      <c r="BF11" s="688">
        <f t="shared" si="21"/>
        <v>0</v>
      </c>
      <c r="BG11" s="683">
        <v>498.8</v>
      </c>
      <c r="BH11" s="687">
        <f>ROUND(BG11/BG10*100,6)</f>
        <v>76.059774000000004</v>
      </c>
      <c r="BI11" s="681"/>
      <c r="BJ11" s="687" t="e">
        <f>ROUND(BI11/BI10*100,6)</f>
        <v>#DIV/0!</v>
      </c>
      <c r="BK11" s="687">
        <f t="shared" si="22"/>
        <v>-498.8</v>
      </c>
      <c r="BL11" s="688">
        <f t="shared" si="23"/>
        <v>0</v>
      </c>
      <c r="BM11" s="687">
        <f t="shared" si="24"/>
        <v>2819</v>
      </c>
      <c r="BN11" s="687">
        <f>ROUND(BM11/BM10*100,6)</f>
        <v>76.065838999999997</v>
      </c>
      <c r="BO11" s="687">
        <f t="shared" si="25"/>
        <v>0</v>
      </c>
      <c r="BP11" s="687" t="e">
        <f>ROUND(BO11/BO10*100,6)</f>
        <v>#DIV/0!</v>
      </c>
      <c r="BQ11" s="687">
        <f t="shared" si="26"/>
        <v>-2819</v>
      </c>
      <c r="BR11" s="688">
        <f t="shared" si="27"/>
        <v>0</v>
      </c>
      <c r="BS11" s="683">
        <v>927.7</v>
      </c>
      <c r="BT11" s="687">
        <f>ROUND(BS11/BS10*100,6)</f>
        <v>76.065922999999998</v>
      </c>
      <c r="BU11" s="681"/>
      <c r="BV11" s="687" t="e">
        <f>ROUND(BU11/BU10*100,6)</f>
        <v>#DIV/0!</v>
      </c>
      <c r="BW11" s="687">
        <f t="shared" si="28"/>
        <v>-927.7</v>
      </c>
      <c r="BX11" s="688">
        <f t="shared" si="29"/>
        <v>0</v>
      </c>
      <c r="BY11" s="683">
        <v>931.9</v>
      </c>
      <c r="BZ11" s="687">
        <f>ROUND(BY11/BY10*100,6)</f>
        <v>76.067260000000005</v>
      </c>
      <c r="CA11" s="681"/>
      <c r="CB11" s="687" t="e">
        <f>ROUND(CA11/CA10*100,6)</f>
        <v>#DIV/0!</v>
      </c>
      <c r="CC11" s="687">
        <f t="shared" si="30"/>
        <v>-931.9</v>
      </c>
      <c r="CD11" s="688">
        <f t="shared" si="31"/>
        <v>0</v>
      </c>
      <c r="CE11" s="683">
        <v>959.4</v>
      </c>
      <c r="CF11" s="687">
        <f>ROUND(CE11/CE10*100,6)</f>
        <v>76.064378000000005</v>
      </c>
      <c r="CG11" s="681"/>
      <c r="CH11" s="687" t="e">
        <f>ROUND(CG11/CG10*100,6)</f>
        <v>#DIV/0!</v>
      </c>
      <c r="CI11" s="687">
        <f t="shared" si="32"/>
        <v>-959.4</v>
      </c>
      <c r="CJ11" s="688">
        <f t="shared" si="33"/>
        <v>0</v>
      </c>
      <c r="CK11" s="687">
        <f t="shared" si="34"/>
        <v>2940.3</v>
      </c>
      <c r="CL11" s="687">
        <f>ROUND(CK11/CK10*100,6)</f>
        <v>76.067160000000001</v>
      </c>
      <c r="CM11" s="687">
        <f t="shared" si="35"/>
        <v>0</v>
      </c>
      <c r="CN11" s="687" t="e">
        <f>ROUND(CM11/CM10*100,6)</f>
        <v>#DIV/0!</v>
      </c>
      <c r="CO11" s="687">
        <f t="shared" si="36"/>
        <v>-2940.3</v>
      </c>
      <c r="CP11" s="688">
        <f t="shared" si="37"/>
        <v>0</v>
      </c>
      <c r="CQ11" s="683">
        <v>991.4</v>
      </c>
      <c r="CR11" s="687">
        <f>ROUND(CQ11/CQ10*100,6)</f>
        <v>76.068442000000005</v>
      </c>
      <c r="CS11" s="681"/>
      <c r="CT11" s="687" t="e">
        <f>ROUND(CS11/CS10*100,6)</f>
        <v>#DIV/0!</v>
      </c>
      <c r="CU11" s="687">
        <f t="shared" si="38"/>
        <v>-991.4</v>
      </c>
      <c r="CV11" s="688">
        <f t="shared" si="39"/>
        <v>0</v>
      </c>
      <c r="CW11" s="683">
        <v>959.4</v>
      </c>
      <c r="CX11" s="687">
        <f>ROUND(CW11/CW10*100,6)</f>
        <v>76.064378000000005</v>
      </c>
      <c r="CY11" s="681"/>
      <c r="CZ11" s="687" t="e">
        <f>ROUND(CY11/CY10*100,6)</f>
        <v>#DIV/0!</v>
      </c>
      <c r="DA11" s="687">
        <f t="shared" si="40"/>
        <v>-959.4</v>
      </c>
      <c r="DB11" s="688">
        <f t="shared" si="41"/>
        <v>0</v>
      </c>
      <c r="DC11" s="683">
        <v>989.5</v>
      </c>
      <c r="DD11" s="687">
        <f>ROUND(DC11/DC10*100,6)</f>
        <v>76.068573000000001</v>
      </c>
      <c r="DE11" s="681"/>
      <c r="DF11" s="687" t="e">
        <f>ROUND(DE11/DE10*100,6)</f>
        <v>#DIV/0!</v>
      </c>
      <c r="DG11" s="687">
        <f t="shared" si="42"/>
        <v>-989.5</v>
      </c>
      <c r="DH11" s="688">
        <f t="shared" si="43"/>
        <v>0</v>
      </c>
    </row>
    <row r="12" spans="1:112" s="22" customFormat="1" ht="19.5" customHeight="1">
      <c r="A12" s="721"/>
      <c r="B12" s="23" t="s">
        <v>905</v>
      </c>
      <c r="C12" s="766"/>
      <c r="D12" s="766"/>
      <c r="E12" s="528" t="s">
        <v>1877</v>
      </c>
      <c r="F12" s="528"/>
      <c r="G12" s="529"/>
      <c r="H12" s="530"/>
      <c r="I12" s="530"/>
      <c r="J12" s="722" t="s">
        <v>889</v>
      </c>
      <c r="K12" s="687">
        <f t="shared" si="0"/>
        <v>9686.0999999999985</v>
      </c>
      <c r="L12" s="681"/>
      <c r="M12" s="687">
        <f t="shared" si="1"/>
        <v>0</v>
      </c>
      <c r="N12" s="681"/>
      <c r="O12" s="687">
        <f t="shared" si="2"/>
        <v>-9686.0999999999985</v>
      </c>
      <c r="P12" s="688">
        <f t="shared" si="3"/>
        <v>0</v>
      </c>
      <c r="Q12" s="687">
        <f t="shared" si="4"/>
        <v>2430</v>
      </c>
      <c r="R12" s="681"/>
      <c r="S12" s="687">
        <f t="shared" si="5"/>
        <v>0</v>
      </c>
      <c r="T12" s="681"/>
      <c r="U12" s="687">
        <f t="shared" si="6"/>
        <v>-2430</v>
      </c>
      <c r="V12" s="688">
        <f t="shared" si="7"/>
        <v>0</v>
      </c>
      <c r="W12" s="683">
        <v>837</v>
      </c>
      <c r="X12" s="681"/>
      <c r="Y12" s="681"/>
      <c r="Z12" s="681"/>
      <c r="AA12" s="687">
        <f t="shared" si="8"/>
        <v>-837</v>
      </c>
      <c r="AB12" s="688">
        <f t="shared" si="9"/>
        <v>0</v>
      </c>
      <c r="AC12" s="683">
        <v>756</v>
      </c>
      <c r="AD12" s="681"/>
      <c r="AE12" s="681"/>
      <c r="AF12" s="681"/>
      <c r="AG12" s="687">
        <f t="shared" si="10"/>
        <v>-756</v>
      </c>
      <c r="AH12" s="688">
        <f t="shared" si="11"/>
        <v>0</v>
      </c>
      <c r="AI12" s="683">
        <v>837</v>
      </c>
      <c r="AJ12" s="681"/>
      <c r="AK12" s="681"/>
      <c r="AL12" s="681"/>
      <c r="AM12" s="687">
        <f t="shared" si="12"/>
        <v>-837</v>
      </c>
      <c r="AN12" s="688">
        <f t="shared" si="13"/>
        <v>0</v>
      </c>
      <c r="AO12" s="687">
        <f t="shared" si="14"/>
        <v>1853.4</v>
      </c>
      <c r="AP12" s="681"/>
      <c r="AQ12" s="687">
        <f t="shared" si="15"/>
        <v>0</v>
      </c>
      <c r="AR12" s="681"/>
      <c r="AS12" s="687">
        <f t="shared" si="16"/>
        <v>-1853.4</v>
      </c>
      <c r="AT12" s="688">
        <f t="shared" si="17"/>
        <v>0</v>
      </c>
      <c r="AU12" s="683">
        <v>810</v>
      </c>
      <c r="AV12" s="681"/>
      <c r="AW12" s="681"/>
      <c r="AX12" s="681"/>
      <c r="AY12" s="687">
        <f t="shared" si="18"/>
        <v>-810</v>
      </c>
      <c r="AZ12" s="688">
        <f t="shared" si="19"/>
        <v>0</v>
      </c>
      <c r="BA12" s="683">
        <v>575.4</v>
      </c>
      <c r="BB12" s="681"/>
      <c r="BC12" s="681"/>
      <c r="BD12" s="681"/>
      <c r="BE12" s="687">
        <f t="shared" si="20"/>
        <v>-575.4</v>
      </c>
      <c r="BF12" s="688">
        <f t="shared" si="21"/>
        <v>0</v>
      </c>
      <c r="BG12" s="683">
        <v>468</v>
      </c>
      <c r="BH12" s="681"/>
      <c r="BI12" s="681"/>
      <c r="BJ12" s="681"/>
      <c r="BK12" s="687">
        <f t="shared" si="22"/>
        <v>-468</v>
      </c>
      <c r="BL12" s="688">
        <f t="shared" si="23"/>
        <v>0</v>
      </c>
      <c r="BM12" s="687">
        <f t="shared" si="24"/>
        <v>2644.5</v>
      </c>
      <c r="BN12" s="681"/>
      <c r="BO12" s="687">
        <f t="shared" si="25"/>
        <v>0</v>
      </c>
      <c r="BP12" s="681"/>
      <c r="BQ12" s="687">
        <f t="shared" si="26"/>
        <v>-2644.5</v>
      </c>
      <c r="BR12" s="688">
        <f t="shared" si="27"/>
        <v>0</v>
      </c>
      <c r="BS12" s="683">
        <v>870.3</v>
      </c>
      <c r="BT12" s="681"/>
      <c r="BU12" s="681"/>
      <c r="BV12" s="681"/>
      <c r="BW12" s="687">
        <f t="shared" si="28"/>
        <v>-870.3</v>
      </c>
      <c r="BX12" s="688">
        <f t="shared" si="29"/>
        <v>0</v>
      </c>
      <c r="BY12" s="683">
        <v>874.2</v>
      </c>
      <c r="BZ12" s="681"/>
      <c r="CA12" s="681"/>
      <c r="CB12" s="681"/>
      <c r="CC12" s="687">
        <f t="shared" si="30"/>
        <v>-874.2</v>
      </c>
      <c r="CD12" s="688">
        <f t="shared" si="31"/>
        <v>0</v>
      </c>
      <c r="CE12" s="683">
        <v>900</v>
      </c>
      <c r="CF12" s="681"/>
      <c r="CG12" s="681"/>
      <c r="CH12" s="681"/>
      <c r="CI12" s="687">
        <f t="shared" si="32"/>
        <v>-900</v>
      </c>
      <c r="CJ12" s="688">
        <f t="shared" si="33"/>
        <v>0</v>
      </c>
      <c r="CK12" s="687">
        <f t="shared" si="34"/>
        <v>2758.2</v>
      </c>
      <c r="CL12" s="681"/>
      <c r="CM12" s="687">
        <f t="shared" si="35"/>
        <v>0</v>
      </c>
      <c r="CN12" s="681"/>
      <c r="CO12" s="687">
        <f t="shared" si="36"/>
        <v>-2758.2</v>
      </c>
      <c r="CP12" s="688">
        <f t="shared" si="37"/>
        <v>0</v>
      </c>
      <c r="CQ12" s="683">
        <v>930</v>
      </c>
      <c r="CR12" s="681"/>
      <c r="CS12" s="681"/>
      <c r="CT12" s="681"/>
      <c r="CU12" s="687">
        <f t="shared" si="38"/>
        <v>-930</v>
      </c>
      <c r="CV12" s="688">
        <f t="shared" si="39"/>
        <v>0</v>
      </c>
      <c r="CW12" s="683">
        <v>900</v>
      </c>
      <c r="CX12" s="681"/>
      <c r="CY12" s="681"/>
      <c r="CZ12" s="681"/>
      <c r="DA12" s="687">
        <f t="shared" si="40"/>
        <v>-900</v>
      </c>
      <c r="DB12" s="688">
        <f t="shared" si="41"/>
        <v>0</v>
      </c>
      <c r="DC12" s="683">
        <v>928.2</v>
      </c>
      <c r="DD12" s="681"/>
      <c r="DE12" s="681"/>
      <c r="DF12" s="681"/>
      <c r="DG12" s="687">
        <f t="shared" si="42"/>
        <v>-928.2</v>
      </c>
      <c r="DH12" s="688">
        <f t="shared" si="43"/>
        <v>0</v>
      </c>
    </row>
    <row r="13" spans="1:112" s="22" customFormat="1" ht="56.25" customHeight="1">
      <c r="A13" s="721"/>
      <c r="B13" s="23" t="s">
        <v>911</v>
      </c>
      <c r="C13" s="610" t="s">
        <v>122</v>
      </c>
      <c r="D13" s="611" t="s">
        <v>1878</v>
      </c>
      <c r="E13" s="528" t="s">
        <v>1879</v>
      </c>
      <c r="F13" s="528"/>
      <c r="G13" s="529"/>
      <c r="H13" s="530"/>
      <c r="I13" s="530" t="s">
        <v>1880</v>
      </c>
      <c r="J13" s="396" t="s">
        <v>883</v>
      </c>
      <c r="K13" s="687">
        <f t="shared" si="0"/>
        <v>3248.7999999999997</v>
      </c>
      <c r="L13" s="687">
        <f>ROUND(K13/K10*100,6)</f>
        <v>23.933638999999999</v>
      </c>
      <c r="M13" s="687">
        <f t="shared" si="1"/>
        <v>0</v>
      </c>
      <c r="N13" s="687" t="e">
        <f>ROUND(M13/M10*100,6)</f>
        <v>#DIV/0!</v>
      </c>
      <c r="O13" s="687">
        <f t="shared" si="2"/>
        <v>-3248.7999999999997</v>
      </c>
      <c r="P13" s="688">
        <f t="shared" si="3"/>
        <v>0</v>
      </c>
      <c r="Q13" s="687">
        <f t="shared" si="4"/>
        <v>815</v>
      </c>
      <c r="R13" s="687">
        <f>ROUND(Q13/Q10*100,6)</f>
        <v>23.932577999999999</v>
      </c>
      <c r="S13" s="687">
        <f t="shared" si="5"/>
        <v>0</v>
      </c>
      <c r="T13" s="687" t="e">
        <f>ROUND(S13/S10*100,6)</f>
        <v>#DIV/0!</v>
      </c>
      <c r="U13" s="687">
        <f t="shared" si="6"/>
        <v>-815</v>
      </c>
      <c r="V13" s="688">
        <f t="shared" si="7"/>
        <v>0</v>
      </c>
      <c r="W13" s="683">
        <v>280.7</v>
      </c>
      <c r="X13" s="687">
        <f>ROUND(W13/W10*100,6)</f>
        <v>23.932134000000001</v>
      </c>
      <c r="Y13" s="681"/>
      <c r="Z13" s="687" t="e">
        <f>ROUND(Y13/Y10*100,6)</f>
        <v>#DIV/0!</v>
      </c>
      <c r="AA13" s="687">
        <f t="shared" si="8"/>
        <v>-280.7</v>
      </c>
      <c r="AB13" s="688">
        <f t="shared" si="9"/>
        <v>0</v>
      </c>
      <c r="AC13" s="683">
        <v>253.6</v>
      </c>
      <c r="AD13" s="687">
        <f>ROUND(AC13/AC10*100,6)</f>
        <v>23.935818999999999</v>
      </c>
      <c r="AE13" s="681"/>
      <c r="AF13" s="687" t="e">
        <f>ROUND(AE13/AE10*100,6)</f>
        <v>#DIV/0!</v>
      </c>
      <c r="AG13" s="687">
        <f t="shared" si="10"/>
        <v>-253.6</v>
      </c>
      <c r="AH13" s="688">
        <f t="shared" si="11"/>
        <v>0</v>
      </c>
      <c r="AI13" s="683">
        <v>280.7</v>
      </c>
      <c r="AJ13" s="687">
        <f>ROUND(AI13/AI10*100,6)</f>
        <v>23.930094</v>
      </c>
      <c r="AK13" s="681"/>
      <c r="AL13" s="687" t="e">
        <f>ROUND(AK13/AK10*100,6)</f>
        <v>#DIV/0!</v>
      </c>
      <c r="AM13" s="687">
        <f t="shared" si="12"/>
        <v>-280.7</v>
      </c>
      <c r="AN13" s="688">
        <f t="shared" si="13"/>
        <v>0</v>
      </c>
      <c r="AO13" s="687">
        <f t="shared" si="14"/>
        <v>621.70000000000005</v>
      </c>
      <c r="AP13" s="687">
        <f>ROUND(AO13/AO10*100,6)</f>
        <v>23.935473999999999</v>
      </c>
      <c r="AQ13" s="687">
        <f t="shared" si="15"/>
        <v>0</v>
      </c>
      <c r="AR13" s="687" t="e">
        <f>ROUND(AQ13/AQ10*100,6)</f>
        <v>#DIV/0!</v>
      </c>
      <c r="AS13" s="687">
        <f t="shared" si="16"/>
        <v>-621.70000000000005</v>
      </c>
      <c r="AT13" s="688">
        <f t="shared" si="17"/>
        <v>0</v>
      </c>
      <c r="AU13" s="683">
        <v>271.7</v>
      </c>
      <c r="AV13" s="687">
        <f>ROUND(AU13/AU10*100,6)</f>
        <v>23.934108999999999</v>
      </c>
      <c r="AW13" s="681"/>
      <c r="AX13" s="687" t="e">
        <f>ROUND(AW13/AW10*100,6)</f>
        <v>#DIV/0!</v>
      </c>
      <c r="AY13" s="687">
        <f t="shared" si="18"/>
        <v>-271.7</v>
      </c>
      <c r="AZ13" s="688">
        <f t="shared" si="19"/>
        <v>0</v>
      </c>
      <c r="BA13" s="683">
        <v>193</v>
      </c>
      <c r="BB13" s="687">
        <f>ROUND(BA13/BA10*100,6)</f>
        <v>23.933532</v>
      </c>
      <c r="BC13" s="681"/>
      <c r="BD13" s="687" t="e">
        <f>ROUND(BC13/BC10*100,6)</f>
        <v>#DIV/0!</v>
      </c>
      <c r="BE13" s="687">
        <f t="shared" si="20"/>
        <v>-193</v>
      </c>
      <c r="BF13" s="688">
        <f t="shared" si="21"/>
        <v>0</v>
      </c>
      <c r="BG13" s="683">
        <v>157</v>
      </c>
      <c r="BH13" s="687">
        <f>ROUND(BG13/BG10*100,6)</f>
        <v>23.940225999999999</v>
      </c>
      <c r="BI13" s="681"/>
      <c r="BJ13" s="687" t="e">
        <f>ROUND(BI13/BI10*100,6)</f>
        <v>#DIV/0!</v>
      </c>
      <c r="BK13" s="687">
        <f t="shared" si="22"/>
        <v>-157</v>
      </c>
      <c r="BL13" s="688">
        <f t="shared" si="23"/>
        <v>0</v>
      </c>
      <c r="BM13" s="687">
        <f t="shared" si="24"/>
        <v>886.99999999999989</v>
      </c>
      <c r="BN13" s="687">
        <f>ROUND(BM13/BM10*100,6)</f>
        <v>23.934161</v>
      </c>
      <c r="BO13" s="687">
        <f t="shared" si="25"/>
        <v>0</v>
      </c>
      <c r="BP13" s="687" t="e">
        <f>ROUND(BO13/BO10*100,6)</f>
        <v>#DIV/0!</v>
      </c>
      <c r="BQ13" s="687">
        <f t="shared" si="26"/>
        <v>-886.99999999999989</v>
      </c>
      <c r="BR13" s="688">
        <f t="shared" si="27"/>
        <v>0</v>
      </c>
      <c r="BS13" s="683">
        <v>291.89999999999998</v>
      </c>
      <c r="BT13" s="687">
        <f>ROUND(BS13/BS10*100,6)</f>
        <v>23.934076999999998</v>
      </c>
      <c r="BU13" s="681"/>
      <c r="BV13" s="687" t="e">
        <f>ROUND(BU13/BU10*100,6)</f>
        <v>#DIV/0!</v>
      </c>
      <c r="BW13" s="687">
        <f t="shared" si="28"/>
        <v>-291.89999999999998</v>
      </c>
      <c r="BX13" s="688">
        <f t="shared" si="29"/>
        <v>0</v>
      </c>
      <c r="BY13" s="683">
        <v>293.2</v>
      </c>
      <c r="BZ13" s="687">
        <f>ROUND(BY13/BY10*100,6)</f>
        <v>23.932739999999999</v>
      </c>
      <c r="CA13" s="681"/>
      <c r="CB13" s="687" t="e">
        <f>ROUND(CA13/CA10*100,6)</f>
        <v>#DIV/0!</v>
      </c>
      <c r="CC13" s="687">
        <f t="shared" si="30"/>
        <v>-293.2</v>
      </c>
      <c r="CD13" s="688">
        <f t="shared" si="31"/>
        <v>0</v>
      </c>
      <c r="CE13" s="683">
        <v>301.89999999999998</v>
      </c>
      <c r="CF13" s="687">
        <f>ROUND(CE13/CE10*100,6)</f>
        <v>23.935621999999999</v>
      </c>
      <c r="CG13" s="681"/>
      <c r="CH13" s="687" t="e">
        <f>ROUND(CG13/CG10*100,6)</f>
        <v>#DIV/0!</v>
      </c>
      <c r="CI13" s="687">
        <f t="shared" si="32"/>
        <v>-301.89999999999998</v>
      </c>
      <c r="CJ13" s="688">
        <f t="shared" si="33"/>
        <v>0</v>
      </c>
      <c r="CK13" s="687">
        <f t="shared" si="34"/>
        <v>925.09999999999991</v>
      </c>
      <c r="CL13" s="687">
        <f>ROUND(CK13/CK10*100,6)</f>
        <v>23.932839999999999</v>
      </c>
      <c r="CM13" s="687">
        <f t="shared" si="35"/>
        <v>0</v>
      </c>
      <c r="CN13" s="687" t="e">
        <f>ROUND(CM13/CM10*100,6)</f>
        <v>#DIV/0!</v>
      </c>
      <c r="CO13" s="687">
        <f t="shared" si="36"/>
        <v>-925.09999999999991</v>
      </c>
      <c r="CP13" s="688">
        <f t="shared" si="37"/>
        <v>0</v>
      </c>
      <c r="CQ13" s="683">
        <v>311.89999999999998</v>
      </c>
      <c r="CR13" s="687">
        <f>ROUND(CQ13/CQ10*100,6)</f>
        <v>23.931557999999999</v>
      </c>
      <c r="CS13" s="681"/>
      <c r="CT13" s="687" t="e">
        <f>ROUND(CS13/CS10*100,6)</f>
        <v>#DIV/0!</v>
      </c>
      <c r="CU13" s="687">
        <f t="shared" si="38"/>
        <v>-311.89999999999998</v>
      </c>
      <c r="CV13" s="688">
        <f t="shared" si="39"/>
        <v>0</v>
      </c>
      <c r="CW13" s="683">
        <v>301.89999999999998</v>
      </c>
      <c r="CX13" s="687">
        <f>ROUND(CW13/CW10*100,6)</f>
        <v>23.935621999999999</v>
      </c>
      <c r="CY13" s="681"/>
      <c r="CZ13" s="687" t="e">
        <f>ROUND(CY13/CY10*100,6)</f>
        <v>#DIV/0!</v>
      </c>
      <c r="DA13" s="687">
        <f t="shared" si="40"/>
        <v>-301.89999999999998</v>
      </c>
      <c r="DB13" s="688">
        <f t="shared" si="41"/>
        <v>0</v>
      </c>
      <c r="DC13" s="683">
        <v>311.3</v>
      </c>
      <c r="DD13" s="687">
        <f>ROUND(DC13/DC10*100,6)</f>
        <v>23.931426999999999</v>
      </c>
      <c r="DE13" s="681"/>
      <c r="DF13" s="687" t="e">
        <f>ROUND(DE13/DE10*100,6)</f>
        <v>#DIV/0!</v>
      </c>
      <c r="DG13" s="687">
        <f t="shared" si="42"/>
        <v>-311.3</v>
      </c>
      <c r="DH13" s="688">
        <f t="shared" si="43"/>
        <v>0</v>
      </c>
    </row>
    <row r="14" spans="1:112" s="22" customFormat="1" ht="39" customHeight="1">
      <c r="A14" s="721"/>
      <c r="B14" s="23" t="s">
        <v>1273</v>
      </c>
      <c r="C14" s="610"/>
      <c r="D14" s="655" t="s">
        <v>1881</v>
      </c>
      <c r="E14" s="528" t="s">
        <v>1882</v>
      </c>
      <c r="F14" s="528"/>
      <c r="G14" s="529"/>
      <c r="H14" s="530" t="s">
        <v>1883</v>
      </c>
      <c r="I14" s="530" t="s">
        <v>1884</v>
      </c>
      <c r="J14" s="669" t="s">
        <v>883</v>
      </c>
      <c r="K14" s="687">
        <f t="shared" si="0"/>
        <v>13.6</v>
      </c>
      <c r="L14" s="687">
        <f>L13</f>
        <v>23.933638999999999</v>
      </c>
      <c r="M14" s="687">
        <f t="shared" si="1"/>
        <v>0</v>
      </c>
      <c r="N14" s="687" t="e">
        <f>N13</f>
        <v>#DIV/0!</v>
      </c>
      <c r="O14" s="687">
        <f t="shared" si="2"/>
        <v>-13.6</v>
      </c>
      <c r="P14" s="688">
        <f t="shared" si="3"/>
        <v>0</v>
      </c>
      <c r="Q14" s="687">
        <f t="shared" si="4"/>
        <v>3.4</v>
      </c>
      <c r="R14" s="687">
        <f>R13</f>
        <v>23.932577999999999</v>
      </c>
      <c r="S14" s="687">
        <f t="shared" si="5"/>
        <v>0</v>
      </c>
      <c r="T14" s="687" t="e">
        <f>T13</f>
        <v>#DIV/0!</v>
      </c>
      <c r="U14" s="687">
        <f t="shared" si="6"/>
        <v>-3.4</v>
      </c>
      <c r="V14" s="688">
        <f t="shared" si="7"/>
        <v>0</v>
      </c>
      <c r="W14" s="687">
        <f>W15</f>
        <v>1.2</v>
      </c>
      <c r="X14" s="687">
        <f>X13</f>
        <v>23.932134000000001</v>
      </c>
      <c r="Y14" s="687">
        <f>Y15</f>
        <v>0</v>
      </c>
      <c r="Z14" s="687" t="e">
        <f>Z13</f>
        <v>#DIV/0!</v>
      </c>
      <c r="AA14" s="687">
        <f t="shared" si="8"/>
        <v>-1.2</v>
      </c>
      <c r="AB14" s="688">
        <f t="shared" si="9"/>
        <v>0</v>
      </c>
      <c r="AC14" s="687">
        <f>AC15</f>
        <v>1.1000000000000001</v>
      </c>
      <c r="AD14" s="687">
        <f>AD13</f>
        <v>23.935818999999999</v>
      </c>
      <c r="AE14" s="687">
        <f>AE15</f>
        <v>0</v>
      </c>
      <c r="AF14" s="687" t="e">
        <f>AF13</f>
        <v>#DIV/0!</v>
      </c>
      <c r="AG14" s="687">
        <f t="shared" si="10"/>
        <v>-1.1000000000000001</v>
      </c>
      <c r="AH14" s="688">
        <f t="shared" si="11"/>
        <v>0</v>
      </c>
      <c r="AI14" s="687">
        <f>AI15</f>
        <v>1.1000000000000001</v>
      </c>
      <c r="AJ14" s="687">
        <f>AJ13</f>
        <v>23.930094</v>
      </c>
      <c r="AK14" s="687">
        <f>AK15</f>
        <v>0</v>
      </c>
      <c r="AL14" s="687" t="e">
        <f>AL13</f>
        <v>#DIV/0!</v>
      </c>
      <c r="AM14" s="687">
        <f t="shared" si="12"/>
        <v>-1.1000000000000001</v>
      </c>
      <c r="AN14" s="688">
        <f t="shared" si="13"/>
        <v>0</v>
      </c>
      <c r="AO14" s="687">
        <f t="shared" si="14"/>
        <v>2.6</v>
      </c>
      <c r="AP14" s="687">
        <f>AP13</f>
        <v>23.935473999999999</v>
      </c>
      <c r="AQ14" s="687">
        <f t="shared" si="15"/>
        <v>0</v>
      </c>
      <c r="AR14" s="687" t="e">
        <f>AR13</f>
        <v>#DIV/0!</v>
      </c>
      <c r="AS14" s="687">
        <f t="shared" si="16"/>
        <v>-2.6</v>
      </c>
      <c r="AT14" s="688">
        <f t="shared" si="17"/>
        <v>0</v>
      </c>
      <c r="AU14" s="687">
        <f>AU15</f>
        <v>1.2</v>
      </c>
      <c r="AV14" s="687">
        <f>AV13</f>
        <v>23.934108999999999</v>
      </c>
      <c r="AW14" s="687">
        <f>AW15</f>
        <v>0</v>
      </c>
      <c r="AX14" s="687" t="e">
        <f>AX13</f>
        <v>#DIV/0!</v>
      </c>
      <c r="AY14" s="687">
        <f t="shared" si="18"/>
        <v>-1.2</v>
      </c>
      <c r="AZ14" s="688">
        <f t="shared" si="19"/>
        <v>0</v>
      </c>
      <c r="BA14" s="687">
        <f>BA15</f>
        <v>0.8</v>
      </c>
      <c r="BB14" s="687">
        <f>BB13</f>
        <v>23.933532</v>
      </c>
      <c r="BC14" s="687">
        <f>BC15</f>
        <v>0</v>
      </c>
      <c r="BD14" s="687" t="e">
        <f>BD13</f>
        <v>#DIV/0!</v>
      </c>
      <c r="BE14" s="687">
        <f t="shared" si="20"/>
        <v>-0.8</v>
      </c>
      <c r="BF14" s="688">
        <f t="shared" si="21"/>
        <v>0</v>
      </c>
      <c r="BG14" s="687">
        <f>BG15</f>
        <v>0.6</v>
      </c>
      <c r="BH14" s="687">
        <f>BH13</f>
        <v>23.940225999999999</v>
      </c>
      <c r="BI14" s="687">
        <f>BI15</f>
        <v>0</v>
      </c>
      <c r="BJ14" s="687" t="e">
        <f>BJ13</f>
        <v>#DIV/0!</v>
      </c>
      <c r="BK14" s="687">
        <f t="shared" si="22"/>
        <v>-0.6</v>
      </c>
      <c r="BL14" s="688">
        <f t="shared" si="23"/>
        <v>0</v>
      </c>
      <c r="BM14" s="687">
        <f t="shared" si="24"/>
        <v>3.7</v>
      </c>
      <c r="BN14" s="687">
        <f>BN13</f>
        <v>23.934161</v>
      </c>
      <c r="BO14" s="687">
        <f t="shared" si="25"/>
        <v>0</v>
      </c>
      <c r="BP14" s="687" t="e">
        <f>BP13</f>
        <v>#DIV/0!</v>
      </c>
      <c r="BQ14" s="687">
        <f t="shared" si="26"/>
        <v>-3.7</v>
      </c>
      <c r="BR14" s="688">
        <f t="shared" si="27"/>
        <v>0</v>
      </c>
      <c r="BS14" s="687">
        <f>BS15</f>
        <v>1.2</v>
      </c>
      <c r="BT14" s="687">
        <f>BT13</f>
        <v>23.934076999999998</v>
      </c>
      <c r="BU14" s="687">
        <f>BU15</f>
        <v>0</v>
      </c>
      <c r="BV14" s="687" t="e">
        <f>BV13</f>
        <v>#DIV/0!</v>
      </c>
      <c r="BW14" s="687">
        <f t="shared" si="28"/>
        <v>-1.2</v>
      </c>
      <c r="BX14" s="688">
        <f t="shared" si="29"/>
        <v>0</v>
      </c>
      <c r="BY14" s="687">
        <f>BY15</f>
        <v>1.2</v>
      </c>
      <c r="BZ14" s="687">
        <f>BZ13</f>
        <v>23.932739999999999</v>
      </c>
      <c r="CA14" s="687">
        <f>CA15</f>
        <v>0</v>
      </c>
      <c r="CB14" s="687" t="e">
        <f>CB13</f>
        <v>#DIV/0!</v>
      </c>
      <c r="CC14" s="687">
        <f t="shared" si="30"/>
        <v>-1.2</v>
      </c>
      <c r="CD14" s="688">
        <f t="shared" si="31"/>
        <v>0</v>
      </c>
      <c r="CE14" s="687">
        <f>CE15</f>
        <v>1.3</v>
      </c>
      <c r="CF14" s="687">
        <f>CF13</f>
        <v>23.935621999999999</v>
      </c>
      <c r="CG14" s="687">
        <f>CG15</f>
        <v>0</v>
      </c>
      <c r="CH14" s="687" t="e">
        <f>CH13</f>
        <v>#DIV/0!</v>
      </c>
      <c r="CI14" s="687">
        <f t="shared" si="32"/>
        <v>-1.3</v>
      </c>
      <c r="CJ14" s="688">
        <f t="shared" si="33"/>
        <v>0</v>
      </c>
      <c r="CK14" s="687">
        <f t="shared" si="34"/>
        <v>3.9000000000000004</v>
      </c>
      <c r="CL14" s="687">
        <f>CL13</f>
        <v>23.932839999999999</v>
      </c>
      <c r="CM14" s="687">
        <f t="shared" si="35"/>
        <v>0</v>
      </c>
      <c r="CN14" s="687" t="e">
        <f>CN13</f>
        <v>#DIV/0!</v>
      </c>
      <c r="CO14" s="687">
        <f t="shared" si="36"/>
        <v>-3.9000000000000004</v>
      </c>
      <c r="CP14" s="688">
        <f t="shared" si="37"/>
        <v>0</v>
      </c>
      <c r="CQ14" s="687">
        <f>CQ15</f>
        <v>1.3</v>
      </c>
      <c r="CR14" s="687">
        <f>CR13</f>
        <v>23.931557999999999</v>
      </c>
      <c r="CS14" s="687">
        <f>CS15</f>
        <v>0</v>
      </c>
      <c r="CT14" s="687" t="e">
        <f>CT13</f>
        <v>#DIV/0!</v>
      </c>
      <c r="CU14" s="687">
        <f t="shared" si="38"/>
        <v>-1.3</v>
      </c>
      <c r="CV14" s="688">
        <f t="shared" si="39"/>
        <v>0</v>
      </c>
      <c r="CW14" s="687">
        <f>CW15</f>
        <v>1.3</v>
      </c>
      <c r="CX14" s="687">
        <f>CX13</f>
        <v>23.935621999999999</v>
      </c>
      <c r="CY14" s="687">
        <f>CY15</f>
        <v>0</v>
      </c>
      <c r="CZ14" s="687" t="e">
        <f>CZ13</f>
        <v>#DIV/0!</v>
      </c>
      <c r="DA14" s="687">
        <f t="shared" si="40"/>
        <v>-1.3</v>
      </c>
      <c r="DB14" s="688">
        <f t="shared" si="41"/>
        <v>0</v>
      </c>
      <c r="DC14" s="687">
        <f>DC15</f>
        <v>1.3</v>
      </c>
      <c r="DD14" s="687">
        <f>DD13</f>
        <v>23.931426999999999</v>
      </c>
      <c r="DE14" s="687">
        <f>DE15</f>
        <v>0</v>
      </c>
      <c r="DF14" s="687" t="e">
        <f>DF13</f>
        <v>#DIV/0!</v>
      </c>
      <c r="DG14" s="687">
        <f t="shared" si="42"/>
        <v>-1.3</v>
      </c>
      <c r="DH14" s="688">
        <f t="shared" si="43"/>
        <v>0</v>
      </c>
    </row>
    <row r="15" spans="1:112" s="22" customFormat="1">
      <c r="A15" s="721"/>
      <c r="B15" s="23" t="s">
        <v>1276</v>
      </c>
      <c r="C15" s="610"/>
      <c r="D15" s="403" t="s">
        <v>1885</v>
      </c>
      <c r="E15" s="528" t="s">
        <v>1883</v>
      </c>
      <c r="F15" s="528"/>
      <c r="G15" s="529"/>
      <c r="H15" s="530"/>
      <c r="I15" s="530" t="s">
        <v>1886</v>
      </c>
      <c r="J15" s="396" t="s">
        <v>883</v>
      </c>
      <c r="K15" s="687">
        <f t="shared" si="0"/>
        <v>13.6</v>
      </c>
      <c r="L15" s="687">
        <f>L10-L16</f>
        <v>0.10018999999999778</v>
      </c>
      <c r="M15" s="687">
        <f t="shared" si="1"/>
        <v>0</v>
      </c>
      <c r="N15" s="687" t="e">
        <f>N10-N16</f>
        <v>#DIV/0!</v>
      </c>
      <c r="O15" s="687">
        <f t="shared" si="2"/>
        <v>-13.6</v>
      </c>
      <c r="P15" s="688">
        <f t="shared" si="3"/>
        <v>0</v>
      </c>
      <c r="Q15" s="687">
        <f t="shared" si="4"/>
        <v>3.4</v>
      </c>
      <c r="R15" s="687">
        <f>R10-R16</f>
        <v>9.9840999999997848E-2</v>
      </c>
      <c r="S15" s="687">
        <f t="shared" si="5"/>
        <v>0</v>
      </c>
      <c r="T15" s="687" t="e">
        <f>T10-T16</f>
        <v>#DIV/0!</v>
      </c>
      <c r="U15" s="687">
        <f t="shared" si="6"/>
        <v>-3.4</v>
      </c>
      <c r="V15" s="688">
        <f t="shared" si="7"/>
        <v>0</v>
      </c>
      <c r="W15" s="683">
        <v>1.2</v>
      </c>
      <c r="X15" s="687">
        <f>X10-X16</f>
        <v>0.10231100000000026</v>
      </c>
      <c r="Y15" s="681"/>
      <c r="Z15" s="687" t="e">
        <f>Z10-Z16</f>
        <v>#DIV/0!</v>
      </c>
      <c r="AA15" s="687">
        <f t="shared" si="8"/>
        <v>-1.2</v>
      </c>
      <c r="AB15" s="688">
        <f t="shared" si="9"/>
        <v>0</v>
      </c>
      <c r="AC15" s="683">
        <v>1.1000000000000001</v>
      </c>
      <c r="AD15" s="687">
        <f>AD10-AD16</f>
        <v>0.10382199999999386</v>
      </c>
      <c r="AE15" s="681"/>
      <c r="AF15" s="687" t="e">
        <f>AF10-AF16</f>
        <v>#DIV/0!</v>
      </c>
      <c r="AG15" s="687">
        <f t="shared" si="10"/>
        <v>-1.1000000000000001</v>
      </c>
      <c r="AH15" s="688">
        <f t="shared" si="11"/>
        <v>0</v>
      </c>
      <c r="AI15" s="683">
        <v>1.1000000000000001</v>
      </c>
      <c r="AJ15" s="687">
        <f>AJ10-AJ16</f>
        <v>9.3777000000002886E-2</v>
      </c>
      <c r="AK15" s="681"/>
      <c r="AL15" s="687" t="e">
        <f>AL10-AL16</f>
        <v>#DIV/0!</v>
      </c>
      <c r="AM15" s="687">
        <f t="shared" si="12"/>
        <v>-1.1000000000000001</v>
      </c>
      <c r="AN15" s="688">
        <f t="shared" si="13"/>
        <v>0</v>
      </c>
      <c r="AO15" s="687">
        <f t="shared" si="14"/>
        <v>2.6</v>
      </c>
      <c r="AP15" s="687">
        <f>AP10-AP16</f>
        <v>0.10009999999999764</v>
      </c>
      <c r="AQ15" s="687">
        <f t="shared" si="15"/>
        <v>0</v>
      </c>
      <c r="AR15" s="687" t="e">
        <f>AR10-AR16</f>
        <v>#DIV/0!</v>
      </c>
      <c r="AS15" s="687">
        <f t="shared" si="16"/>
        <v>-2.6</v>
      </c>
      <c r="AT15" s="688">
        <f t="shared" si="17"/>
        <v>0</v>
      </c>
      <c r="AU15" s="683">
        <v>1.2</v>
      </c>
      <c r="AV15" s="687">
        <f>AV10-AV16</f>
        <v>0.10570900000000449</v>
      </c>
      <c r="AW15" s="681"/>
      <c r="AX15" s="687" t="e">
        <f>AX10-AX16</f>
        <v>#DIV/0!</v>
      </c>
      <c r="AY15" s="687">
        <f t="shared" si="18"/>
        <v>-1.2</v>
      </c>
      <c r="AZ15" s="688">
        <f t="shared" si="19"/>
        <v>0</v>
      </c>
      <c r="BA15" s="683">
        <v>0.8</v>
      </c>
      <c r="BB15" s="687">
        <f>BB10-BB16</f>
        <v>9.9207000000006929E-2</v>
      </c>
      <c r="BC15" s="681"/>
      <c r="BD15" s="687" t="e">
        <f>BD10-BD16</f>
        <v>#DIV/0!</v>
      </c>
      <c r="BE15" s="687">
        <f t="shared" si="20"/>
        <v>-0.8</v>
      </c>
      <c r="BF15" s="688">
        <f t="shared" si="21"/>
        <v>0</v>
      </c>
      <c r="BG15" s="683">
        <v>0.6</v>
      </c>
      <c r="BH15" s="687">
        <f>BH10-BH16</f>
        <v>9.1491000000004874E-2</v>
      </c>
      <c r="BI15" s="681"/>
      <c r="BJ15" s="687" t="e">
        <f>BJ10-BJ16</f>
        <v>#DIV/0!</v>
      </c>
      <c r="BK15" s="687">
        <f t="shared" si="22"/>
        <v>-0.6</v>
      </c>
      <c r="BL15" s="688">
        <f t="shared" si="23"/>
        <v>0</v>
      </c>
      <c r="BM15" s="687">
        <f t="shared" si="24"/>
        <v>3.7</v>
      </c>
      <c r="BN15" s="687">
        <f>BN10-BN16</f>
        <v>9.9838000000005422E-2</v>
      </c>
      <c r="BO15" s="687">
        <f t="shared" si="25"/>
        <v>0</v>
      </c>
      <c r="BP15" s="687" t="e">
        <f>BP10-BP16</f>
        <v>#DIV/0!</v>
      </c>
      <c r="BQ15" s="687">
        <f t="shared" si="26"/>
        <v>-3.7</v>
      </c>
      <c r="BR15" s="688">
        <f t="shared" si="27"/>
        <v>0</v>
      </c>
      <c r="BS15" s="683">
        <v>1.2</v>
      </c>
      <c r="BT15" s="687">
        <f>BT10-BT16</f>
        <v>9.8391999999989821E-2</v>
      </c>
      <c r="BU15" s="681"/>
      <c r="BV15" s="687" t="e">
        <f>BV10-BV16</f>
        <v>#DIV/0!</v>
      </c>
      <c r="BW15" s="687">
        <f t="shared" si="28"/>
        <v>-1.2</v>
      </c>
      <c r="BX15" s="688">
        <f t="shared" si="29"/>
        <v>0</v>
      </c>
      <c r="BY15" s="683">
        <v>1.2</v>
      </c>
      <c r="BZ15" s="687">
        <f>BZ10-BZ16</f>
        <v>9.7951999999992267E-2</v>
      </c>
      <c r="CA15" s="681"/>
      <c r="CB15" s="687" t="e">
        <f>CB10-CB16</f>
        <v>#DIV/0!</v>
      </c>
      <c r="CC15" s="687">
        <f t="shared" si="30"/>
        <v>-1.2</v>
      </c>
      <c r="CD15" s="688">
        <f t="shared" si="31"/>
        <v>0</v>
      </c>
      <c r="CE15" s="683">
        <v>1.3</v>
      </c>
      <c r="CF15" s="687">
        <f>CF10-CF16</f>
        <v>0.10306800000000749</v>
      </c>
      <c r="CG15" s="681"/>
      <c r="CH15" s="687" t="e">
        <f>CH10-CH16</f>
        <v>#DIV/0!</v>
      </c>
      <c r="CI15" s="687">
        <f t="shared" si="32"/>
        <v>-1.3</v>
      </c>
      <c r="CJ15" s="688">
        <f t="shared" si="33"/>
        <v>0</v>
      </c>
      <c r="CK15" s="687">
        <f t="shared" si="34"/>
        <v>3.9000000000000004</v>
      </c>
      <c r="CL15" s="687">
        <f>CL10-CL16</f>
        <v>0.10089499999999418</v>
      </c>
      <c r="CM15" s="687">
        <f t="shared" si="35"/>
        <v>0</v>
      </c>
      <c r="CN15" s="687" t="e">
        <f>CN10-CN16</f>
        <v>#DIV/0!</v>
      </c>
      <c r="CO15" s="687">
        <f t="shared" si="36"/>
        <v>-3.9000000000000004</v>
      </c>
      <c r="CP15" s="688">
        <f t="shared" si="37"/>
        <v>0</v>
      </c>
      <c r="CQ15" s="683">
        <v>1.3</v>
      </c>
      <c r="CR15" s="687">
        <f>CR10-CR16</f>
        <v>9.9746999999993591E-2</v>
      </c>
      <c r="CS15" s="681"/>
      <c r="CT15" s="687" t="e">
        <f>CT10-CT16</f>
        <v>#DIV/0!</v>
      </c>
      <c r="CU15" s="687">
        <f t="shared" si="38"/>
        <v>-1.3</v>
      </c>
      <c r="CV15" s="688">
        <f t="shared" si="39"/>
        <v>0</v>
      </c>
      <c r="CW15" s="683">
        <v>1.3</v>
      </c>
      <c r="CX15" s="687">
        <f>CX10-CX16</f>
        <v>0.10306800000000749</v>
      </c>
      <c r="CY15" s="681"/>
      <c r="CZ15" s="687" t="e">
        <f>CZ10-CZ16</f>
        <v>#DIV/0!</v>
      </c>
      <c r="DA15" s="687">
        <f t="shared" si="40"/>
        <v>-1.3</v>
      </c>
      <c r="DB15" s="688">
        <f t="shared" si="41"/>
        <v>0</v>
      </c>
      <c r="DC15" s="683">
        <v>1.3</v>
      </c>
      <c r="DD15" s="687">
        <f>DD10-DD16</f>
        <v>9.9937999999994531E-2</v>
      </c>
      <c r="DE15" s="681"/>
      <c r="DF15" s="687" t="e">
        <f>DF10-DF16</f>
        <v>#DIV/0!</v>
      </c>
      <c r="DG15" s="687">
        <f t="shared" si="42"/>
        <v>-1.3</v>
      </c>
      <c r="DH15" s="688">
        <f t="shared" si="43"/>
        <v>0</v>
      </c>
    </row>
    <row r="16" spans="1:112" s="22" customFormat="1" ht="37.5" customHeight="1">
      <c r="A16" s="721"/>
      <c r="B16" s="23" t="s">
        <v>1285</v>
      </c>
      <c r="C16" s="652" t="s">
        <v>905</v>
      </c>
      <c r="D16" s="611" t="s">
        <v>1887</v>
      </c>
      <c r="E16" s="528" t="s">
        <v>1888</v>
      </c>
      <c r="F16" s="528"/>
      <c r="G16" s="529"/>
      <c r="H16" s="530" t="s">
        <v>1889</v>
      </c>
      <c r="I16" s="530" t="s">
        <v>1890</v>
      </c>
      <c r="J16" s="396" t="s">
        <v>883</v>
      </c>
      <c r="K16" s="687">
        <f t="shared" si="0"/>
        <v>13560.6</v>
      </c>
      <c r="L16" s="687">
        <f>L17+L19</f>
        <v>99.899810000000002</v>
      </c>
      <c r="M16" s="687">
        <f t="shared" si="1"/>
        <v>0</v>
      </c>
      <c r="N16" s="687" t="e">
        <f>N17+N19</f>
        <v>#DIV/0!</v>
      </c>
      <c r="O16" s="687">
        <f t="shared" si="2"/>
        <v>-13560.6</v>
      </c>
      <c r="P16" s="688">
        <f t="shared" si="3"/>
        <v>0</v>
      </c>
      <c r="Q16" s="687">
        <f t="shared" si="4"/>
        <v>3402</v>
      </c>
      <c r="R16" s="687">
        <f>R17+R19</f>
        <v>99.900159000000002</v>
      </c>
      <c r="S16" s="687">
        <f t="shared" si="5"/>
        <v>0</v>
      </c>
      <c r="T16" s="687" t="e">
        <f>T17+T19</f>
        <v>#DIV/0!</v>
      </c>
      <c r="U16" s="687">
        <f t="shared" si="6"/>
        <v>-3402</v>
      </c>
      <c r="V16" s="688">
        <f t="shared" si="7"/>
        <v>0</v>
      </c>
      <c r="W16" s="687">
        <f>W17+W19</f>
        <v>1171.6999999999998</v>
      </c>
      <c r="X16" s="687">
        <f>X17+X19</f>
        <v>99.897689</v>
      </c>
      <c r="Y16" s="687">
        <f>Y17+Y19</f>
        <v>0</v>
      </c>
      <c r="Z16" s="687" t="e">
        <f>Z17+Z19</f>
        <v>#DIV/0!</v>
      </c>
      <c r="AA16" s="687">
        <f t="shared" si="8"/>
        <v>-1171.6999999999998</v>
      </c>
      <c r="AB16" s="688">
        <f t="shared" si="9"/>
        <v>0</v>
      </c>
      <c r="AC16" s="687">
        <f>AC17+AC19</f>
        <v>1058.4000000000001</v>
      </c>
      <c r="AD16" s="687">
        <f>AD17+AD19</f>
        <v>99.896178000000006</v>
      </c>
      <c r="AE16" s="687">
        <f>AE17+AE19</f>
        <v>0</v>
      </c>
      <c r="AF16" s="687" t="e">
        <f>AF17+AF19</f>
        <v>#DIV/0!</v>
      </c>
      <c r="AG16" s="687">
        <f t="shared" si="10"/>
        <v>-1058.4000000000001</v>
      </c>
      <c r="AH16" s="688">
        <f t="shared" si="11"/>
        <v>0</v>
      </c>
      <c r="AI16" s="687">
        <f>AI17+AI19</f>
        <v>1171.9000000000001</v>
      </c>
      <c r="AJ16" s="687">
        <f>AJ17+AJ19</f>
        <v>99.906222999999997</v>
      </c>
      <c r="AK16" s="687">
        <f>AK17+AK19</f>
        <v>0</v>
      </c>
      <c r="AL16" s="687" t="e">
        <f>AL17+AL19</f>
        <v>#DIV/0!</v>
      </c>
      <c r="AM16" s="687">
        <f t="shared" si="12"/>
        <v>-1171.9000000000001</v>
      </c>
      <c r="AN16" s="688">
        <f t="shared" si="13"/>
        <v>0</v>
      </c>
      <c r="AO16" s="687">
        <f t="shared" si="14"/>
        <v>2594.8000000000002</v>
      </c>
      <c r="AP16" s="687">
        <f>AP17+AP19</f>
        <v>99.899900000000002</v>
      </c>
      <c r="AQ16" s="687">
        <f t="shared" si="15"/>
        <v>0</v>
      </c>
      <c r="AR16" s="687" t="e">
        <f>AR17+AR19</f>
        <v>#DIV/0!</v>
      </c>
      <c r="AS16" s="687">
        <f t="shared" si="16"/>
        <v>-2594.8000000000002</v>
      </c>
      <c r="AT16" s="688">
        <f t="shared" si="17"/>
        <v>0</v>
      </c>
      <c r="AU16" s="687">
        <f>AU17+AU19</f>
        <v>1134</v>
      </c>
      <c r="AV16" s="687">
        <f>AV17+AV19</f>
        <v>99.894290999999996</v>
      </c>
      <c r="AW16" s="687">
        <f>AW17+AW19</f>
        <v>0</v>
      </c>
      <c r="AX16" s="687" t="e">
        <f>AX17+AX19</f>
        <v>#DIV/0!</v>
      </c>
      <c r="AY16" s="687">
        <f t="shared" si="18"/>
        <v>-1134</v>
      </c>
      <c r="AZ16" s="688">
        <f t="shared" si="19"/>
        <v>0</v>
      </c>
      <c r="BA16" s="687">
        <f>BA17+BA19</f>
        <v>805.59999999999991</v>
      </c>
      <c r="BB16" s="687">
        <f>BB17+BB19</f>
        <v>99.900792999999993</v>
      </c>
      <c r="BC16" s="687">
        <f>BC17+BC19</f>
        <v>0</v>
      </c>
      <c r="BD16" s="687" t="e">
        <f>BD17+BD19</f>
        <v>#DIV/0!</v>
      </c>
      <c r="BE16" s="687">
        <f t="shared" si="20"/>
        <v>-805.59999999999991</v>
      </c>
      <c r="BF16" s="688">
        <f t="shared" si="21"/>
        <v>0</v>
      </c>
      <c r="BG16" s="687">
        <f>BG17+BG19</f>
        <v>655.20000000000005</v>
      </c>
      <c r="BH16" s="687">
        <f>BH17+BH19</f>
        <v>99.908508999999995</v>
      </c>
      <c r="BI16" s="687">
        <f>BI17+BI19</f>
        <v>0</v>
      </c>
      <c r="BJ16" s="687" t="e">
        <f>BJ17+BJ19</f>
        <v>#DIV/0!</v>
      </c>
      <c r="BK16" s="687">
        <f t="shared" si="22"/>
        <v>-655.20000000000005</v>
      </c>
      <c r="BL16" s="688">
        <f t="shared" si="23"/>
        <v>0</v>
      </c>
      <c r="BM16" s="687">
        <f t="shared" si="24"/>
        <v>3702.3</v>
      </c>
      <c r="BN16" s="687">
        <f>BN17+BN19</f>
        <v>99.900161999999995</v>
      </c>
      <c r="BO16" s="687">
        <f t="shared" si="25"/>
        <v>0</v>
      </c>
      <c r="BP16" s="687" t="e">
        <f>BP17+BP19</f>
        <v>#DIV/0!</v>
      </c>
      <c r="BQ16" s="687">
        <f t="shared" si="26"/>
        <v>-3702.3</v>
      </c>
      <c r="BR16" s="688">
        <f t="shared" si="27"/>
        <v>0</v>
      </c>
      <c r="BS16" s="687">
        <f>BS17+BS19</f>
        <v>1218.4000000000001</v>
      </c>
      <c r="BT16" s="687">
        <f>BT17+BT19</f>
        <v>99.90160800000001</v>
      </c>
      <c r="BU16" s="687">
        <f>BU17+BU19</f>
        <v>0</v>
      </c>
      <c r="BV16" s="687" t="e">
        <f>BV17+BV19</f>
        <v>#DIV/0!</v>
      </c>
      <c r="BW16" s="687">
        <f t="shared" si="28"/>
        <v>-1218.4000000000001</v>
      </c>
      <c r="BX16" s="688">
        <f t="shared" si="29"/>
        <v>0</v>
      </c>
      <c r="BY16" s="687">
        <f>BY17+BY19</f>
        <v>1223.9000000000001</v>
      </c>
      <c r="BZ16" s="687">
        <f>BZ17+BZ19</f>
        <v>99.902048000000008</v>
      </c>
      <c r="CA16" s="687">
        <f>CA17+CA19</f>
        <v>0</v>
      </c>
      <c r="CB16" s="687" t="e">
        <f>CB17+CB19</f>
        <v>#DIV/0!</v>
      </c>
      <c r="CC16" s="687">
        <f t="shared" si="30"/>
        <v>-1223.9000000000001</v>
      </c>
      <c r="CD16" s="688">
        <f t="shared" si="31"/>
        <v>0</v>
      </c>
      <c r="CE16" s="687">
        <f>CE17+CE19</f>
        <v>1260</v>
      </c>
      <c r="CF16" s="687">
        <f>CF17+CF19</f>
        <v>99.896931999999993</v>
      </c>
      <c r="CG16" s="687">
        <f>CG17+CG19</f>
        <v>0</v>
      </c>
      <c r="CH16" s="687" t="e">
        <f>CH17+CH19</f>
        <v>#DIV/0!</v>
      </c>
      <c r="CI16" s="687">
        <f t="shared" si="32"/>
        <v>-1260</v>
      </c>
      <c r="CJ16" s="688">
        <f t="shared" si="33"/>
        <v>0</v>
      </c>
      <c r="CK16" s="687">
        <f t="shared" si="34"/>
        <v>3861.5</v>
      </c>
      <c r="CL16" s="687">
        <f>CL17+CL19</f>
        <v>99.899105000000006</v>
      </c>
      <c r="CM16" s="687">
        <f t="shared" si="35"/>
        <v>0</v>
      </c>
      <c r="CN16" s="687" t="e">
        <f>CN17+CN19</f>
        <v>#DIV/0!</v>
      </c>
      <c r="CO16" s="687">
        <f t="shared" si="36"/>
        <v>-3861.5</v>
      </c>
      <c r="CP16" s="688">
        <f t="shared" si="37"/>
        <v>0</v>
      </c>
      <c r="CQ16" s="687">
        <f>CQ17+CQ19</f>
        <v>1302</v>
      </c>
      <c r="CR16" s="687">
        <f>CR17+CR19</f>
        <v>99.900253000000006</v>
      </c>
      <c r="CS16" s="687">
        <f>CS17+CS19</f>
        <v>0</v>
      </c>
      <c r="CT16" s="687" t="e">
        <f>CT17+CT19</f>
        <v>#DIV/0!</v>
      </c>
      <c r="CU16" s="687">
        <f t="shared" si="38"/>
        <v>-1302</v>
      </c>
      <c r="CV16" s="688">
        <f t="shared" si="39"/>
        <v>0</v>
      </c>
      <c r="CW16" s="687">
        <f>CW17+CW19</f>
        <v>1260</v>
      </c>
      <c r="CX16" s="687">
        <f>CX17+CX19</f>
        <v>99.896931999999993</v>
      </c>
      <c r="CY16" s="687">
        <f>CY17+CY19</f>
        <v>0</v>
      </c>
      <c r="CZ16" s="687" t="e">
        <f>CZ17+CZ19</f>
        <v>#DIV/0!</v>
      </c>
      <c r="DA16" s="687">
        <f t="shared" si="40"/>
        <v>-1260</v>
      </c>
      <c r="DB16" s="688">
        <f t="shared" si="41"/>
        <v>0</v>
      </c>
      <c r="DC16" s="687">
        <f>DC17+DC19</f>
        <v>1299.5</v>
      </c>
      <c r="DD16" s="687">
        <f>DD17+DD19</f>
        <v>99.900062000000005</v>
      </c>
      <c r="DE16" s="687">
        <f>DE17+DE19</f>
        <v>0</v>
      </c>
      <c r="DF16" s="687" t="e">
        <f>DF17+DF19</f>
        <v>#DIV/0!</v>
      </c>
      <c r="DG16" s="687">
        <f t="shared" si="42"/>
        <v>-1299.5</v>
      </c>
      <c r="DH16" s="688">
        <f t="shared" si="43"/>
        <v>0</v>
      </c>
    </row>
    <row r="17" spans="1:112" s="22" customFormat="1" ht="20.25" customHeight="1">
      <c r="A17" s="721"/>
      <c r="B17" s="23" t="s">
        <v>1891</v>
      </c>
      <c r="C17" s="800" t="s">
        <v>1606</v>
      </c>
      <c r="D17" s="801" t="s">
        <v>1892</v>
      </c>
      <c r="E17" s="528" t="s">
        <v>1893</v>
      </c>
      <c r="F17" s="528"/>
      <c r="G17" s="529"/>
      <c r="H17" s="530"/>
      <c r="I17" s="530" t="s">
        <v>1894</v>
      </c>
      <c r="J17" s="396" t="s">
        <v>883</v>
      </c>
      <c r="K17" s="687">
        <f t="shared" si="0"/>
        <v>10315.1</v>
      </c>
      <c r="L17" s="687">
        <f>ROUND(K17/K10*100,6)</f>
        <v>75.990482</v>
      </c>
      <c r="M17" s="687">
        <f t="shared" si="1"/>
        <v>0</v>
      </c>
      <c r="N17" s="687" t="e">
        <f>ROUND(M17/M10*100,6)</f>
        <v>#DIV/0!</v>
      </c>
      <c r="O17" s="687">
        <f t="shared" si="2"/>
        <v>-10315.1</v>
      </c>
      <c r="P17" s="688">
        <f t="shared" si="3"/>
        <v>0</v>
      </c>
      <c r="Q17" s="687">
        <f t="shared" si="4"/>
        <v>2587.8000000000002</v>
      </c>
      <c r="R17" s="687">
        <f>ROUND(Q17/Q10*100,6)</f>
        <v>75.991073</v>
      </c>
      <c r="S17" s="687">
        <f t="shared" si="5"/>
        <v>0</v>
      </c>
      <c r="T17" s="687" t="e">
        <f>ROUND(S17/S10*100,6)</f>
        <v>#DIV/0!</v>
      </c>
      <c r="U17" s="687">
        <f t="shared" si="6"/>
        <v>-2587.8000000000002</v>
      </c>
      <c r="V17" s="688">
        <f t="shared" si="7"/>
        <v>0</v>
      </c>
      <c r="W17" s="683">
        <v>891.3</v>
      </c>
      <c r="X17" s="687">
        <f>ROUND(W17/W10*100,6)</f>
        <v>75.991133000000005</v>
      </c>
      <c r="Y17" s="681"/>
      <c r="Z17" s="687" t="e">
        <f>ROUND(Y17/Y10*100,6)</f>
        <v>#DIV/0!</v>
      </c>
      <c r="AA17" s="687">
        <f t="shared" si="8"/>
        <v>-891.3</v>
      </c>
      <c r="AB17" s="688">
        <f t="shared" si="9"/>
        <v>0</v>
      </c>
      <c r="AC17" s="683">
        <v>805.1</v>
      </c>
      <c r="AD17" s="687">
        <f>ROUND(AC17/AC10*100,6)</f>
        <v>75.988674000000003</v>
      </c>
      <c r="AE17" s="681"/>
      <c r="AF17" s="687" t="e">
        <f>ROUND(AE17/AE10*100,6)</f>
        <v>#DIV/0!</v>
      </c>
      <c r="AG17" s="687">
        <f t="shared" si="10"/>
        <v>-805.1</v>
      </c>
      <c r="AH17" s="688">
        <f t="shared" si="11"/>
        <v>0</v>
      </c>
      <c r="AI17" s="683">
        <v>891.4</v>
      </c>
      <c r="AJ17" s="687">
        <f>ROUND(AI17/AI10*100,6)</f>
        <v>75.993179999999995</v>
      </c>
      <c r="AK17" s="681"/>
      <c r="AL17" s="687" t="e">
        <f>ROUND(AK17/AK10*100,6)</f>
        <v>#DIV/0!</v>
      </c>
      <c r="AM17" s="687">
        <f t="shared" si="12"/>
        <v>-891.4</v>
      </c>
      <c r="AN17" s="688">
        <f t="shared" si="13"/>
        <v>0</v>
      </c>
      <c r="AO17" s="687">
        <f t="shared" si="14"/>
        <v>1973.7</v>
      </c>
      <c r="AP17" s="687">
        <f>ROUND(AO17/AO10*100,6)</f>
        <v>75.987526000000003</v>
      </c>
      <c r="AQ17" s="687">
        <f t="shared" si="15"/>
        <v>0</v>
      </c>
      <c r="AR17" s="687" t="e">
        <f>ROUND(AQ17/AQ10*100,6)</f>
        <v>#DIV/0!</v>
      </c>
      <c r="AS17" s="687">
        <f t="shared" si="16"/>
        <v>-1973.7</v>
      </c>
      <c r="AT17" s="688">
        <f t="shared" si="17"/>
        <v>0</v>
      </c>
      <c r="AU17" s="683">
        <v>862.6</v>
      </c>
      <c r="AV17" s="687">
        <f>ROUND(AU17/AU10*100,6)</f>
        <v>75.986609999999999</v>
      </c>
      <c r="AW17" s="681"/>
      <c r="AX17" s="687" t="e">
        <f>ROUND(AW17/AW10*100,6)</f>
        <v>#DIV/0!</v>
      </c>
      <c r="AY17" s="687">
        <f t="shared" si="18"/>
        <v>-862.6</v>
      </c>
      <c r="AZ17" s="688">
        <f t="shared" si="19"/>
        <v>0</v>
      </c>
      <c r="BA17" s="683">
        <v>612.79999999999995</v>
      </c>
      <c r="BB17" s="687">
        <f>ROUND(BA17/BA10*100,6)</f>
        <v>75.992063000000002</v>
      </c>
      <c r="BC17" s="681"/>
      <c r="BD17" s="687" t="e">
        <f>ROUND(BC17/BC10*100,6)</f>
        <v>#DIV/0!</v>
      </c>
      <c r="BE17" s="687">
        <f t="shared" si="20"/>
        <v>-612.79999999999995</v>
      </c>
      <c r="BF17" s="688">
        <f t="shared" si="21"/>
        <v>0</v>
      </c>
      <c r="BG17" s="683">
        <v>498.3</v>
      </c>
      <c r="BH17" s="687">
        <f>ROUND(BG17/BG10*100,6)</f>
        <v>75.983531999999997</v>
      </c>
      <c r="BI17" s="681"/>
      <c r="BJ17" s="687" t="e">
        <f>ROUND(BI17/BI10*100,6)</f>
        <v>#DIV/0!</v>
      </c>
      <c r="BK17" s="687">
        <f t="shared" si="22"/>
        <v>-498.3</v>
      </c>
      <c r="BL17" s="688">
        <f t="shared" si="23"/>
        <v>0</v>
      </c>
      <c r="BM17" s="687">
        <f t="shared" si="24"/>
        <v>2816.2</v>
      </c>
      <c r="BN17" s="687">
        <f>ROUND(BM17/BM10*100,6)</f>
        <v>75.990285999999998</v>
      </c>
      <c r="BO17" s="687">
        <f t="shared" si="25"/>
        <v>0</v>
      </c>
      <c r="BP17" s="687" t="e">
        <f>ROUND(BO17/BO10*100,6)</f>
        <v>#DIV/0!</v>
      </c>
      <c r="BQ17" s="687">
        <f t="shared" si="26"/>
        <v>-2816.2</v>
      </c>
      <c r="BR17" s="688">
        <f t="shared" si="27"/>
        <v>0</v>
      </c>
      <c r="BS17" s="683">
        <v>926.8</v>
      </c>
      <c r="BT17" s="687">
        <f>ROUND(BS17/BS10*100,6)</f>
        <v>75.992129000000006</v>
      </c>
      <c r="BU17" s="681"/>
      <c r="BV17" s="687" t="e">
        <f>ROUND(BU17/BU10*100,6)</f>
        <v>#DIV/0!</v>
      </c>
      <c r="BW17" s="687">
        <f t="shared" si="28"/>
        <v>-926.8</v>
      </c>
      <c r="BX17" s="688">
        <f t="shared" si="29"/>
        <v>0</v>
      </c>
      <c r="BY17" s="683">
        <v>931</v>
      </c>
      <c r="BZ17" s="687">
        <f>ROUND(BY17/BY10*100,6)</f>
        <v>75.993796000000003</v>
      </c>
      <c r="CA17" s="681"/>
      <c r="CB17" s="687" t="e">
        <f>ROUND(CA17/CA10*100,6)</f>
        <v>#DIV/0!</v>
      </c>
      <c r="CC17" s="687">
        <f t="shared" si="30"/>
        <v>-931</v>
      </c>
      <c r="CD17" s="688">
        <f t="shared" si="31"/>
        <v>0</v>
      </c>
      <c r="CE17" s="683">
        <v>958.4</v>
      </c>
      <c r="CF17" s="687">
        <f>ROUND(CE17/CE10*100,6)</f>
        <v>75.985095000000001</v>
      </c>
      <c r="CG17" s="681"/>
      <c r="CH17" s="687" t="e">
        <f>ROUND(CG17/CG10*100,6)</f>
        <v>#DIV/0!</v>
      </c>
      <c r="CI17" s="687">
        <f t="shared" si="32"/>
        <v>-958.4</v>
      </c>
      <c r="CJ17" s="688">
        <f t="shared" si="33"/>
        <v>0</v>
      </c>
      <c r="CK17" s="687">
        <f t="shared" si="34"/>
        <v>2937.4</v>
      </c>
      <c r="CL17" s="687">
        <f>ROUND(CK17/CK10*100,6)</f>
        <v>75.992135000000005</v>
      </c>
      <c r="CM17" s="687">
        <f t="shared" si="35"/>
        <v>0</v>
      </c>
      <c r="CN17" s="687" t="e">
        <f>ROUND(CM17/CM10*100,6)</f>
        <v>#DIV/0!</v>
      </c>
      <c r="CO17" s="687">
        <f t="shared" si="36"/>
        <v>-2937.4</v>
      </c>
      <c r="CP17" s="688">
        <f t="shared" si="37"/>
        <v>0</v>
      </c>
      <c r="CQ17" s="683">
        <v>990.4</v>
      </c>
      <c r="CR17" s="687">
        <f>ROUND(CQ17/CQ10*100,6)</f>
        <v>75.991713000000004</v>
      </c>
      <c r="CS17" s="681"/>
      <c r="CT17" s="687" t="e">
        <f>ROUND(CS17/CS10*100,6)</f>
        <v>#DIV/0!</v>
      </c>
      <c r="CU17" s="687">
        <f t="shared" si="38"/>
        <v>-990.4</v>
      </c>
      <c r="CV17" s="688">
        <f t="shared" si="39"/>
        <v>0</v>
      </c>
      <c r="CW17" s="683">
        <v>958.4</v>
      </c>
      <c r="CX17" s="687">
        <f>ROUND(CW17/CW10*100,6)</f>
        <v>75.985095000000001</v>
      </c>
      <c r="CY17" s="681"/>
      <c r="CZ17" s="687" t="e">
        <f>ROUND(CY17/CY10*100,6)</f>
        <v>#DIV/0!</v>
      </c>
      <c r="DA17" s="687">
        <f t="shared" si="40"/>
        <v>-958.4</v>
      </c>
      <c r="DB17" s="688">
        <f t="shared" si="41"/>
        <v>0</v>
      </c>
      <c r="DC17" s="683">
        <v>988.6</v>
      </c>
      <c r="DD17" s="687">
        <f>ROUND(DC17/DC10*100,6)</f>
        <v>75.999385000000004</v>
      </c>
      <c r="DE17" s="681"/>
      <c r="DF17" s="687" t="e">
        <f>ROUND(DE17/DE10*100,6)</f>
        <v>#DIV/0!</v>
      </c>
      <c r="DG17" s="687">
        <f t="shared" si="42"/>
        <v>-988.6</v>
      </c>
      <c r="DH17" s="688">
        <f t="shared" si="43"/>
        <v>0</v>
      </c>
    </row>
    <row r="18" spans="1:112" s="22" customFormat="1" ht="20.25" customHeight="1">
      <c r="A18" s="721"/>
      <c r="B18" s="23" t="s">
        <v>1895</v>
      </c>
      <c r="C18" s="766"/>
      <c r="D18" s="766"/>
      <c r="E18" s="528" t="s">
        <v>1896</v>
      </c>
      <c r="F18" s="528"/>
      <c r="G18" s="529"/>
      <c r="H18" s="530"/>
      <c r="I18" s="530"/>
      <c r="J18" s="722" t="s">
        <v>889</v>
      </c>
      <c r="K18" s="687">
        <f t="shared" si="0"/>
        <v>9676.5</v>
      </c>
      <c r="L18" s="681"/>
      <c r="M18" s="687">
        <f t="shared" si="1"/>
        <v>0</v>
      </c>
      <c r="N18" s="681"/>
      <c r="O18" s="687">
        <f t="shared" si="2"/>
        <v>-9676.5</v>
      </c>
      <c r="P18" s="688">
        <f t="shared" si="3"/>
        <v>0</v>
      </c>
      <c r="Q18" s="687">
        <f t="shared" si="4"/>
        <v>2427.6000000000004</v>
      </c>
      <c r="R18" s="681"/>
      <c r="S18" s="687">
        <f t="shared" si="5"/>
        <v>0</v>
      </c>
      <c r="T18" s="681"/>
      <c r="U18" s="687">
        <f t="shared" si="6"/>
        <v>-2427.6000000000004</v>
      </c>
      <c r="V18" s="688">
        <f t="shared" si="7"/>
        <v>0</v>
      </c>
      <c r="W18" s="683">
        <v>836.1</v>
      </c>
      <c r="X18" s="681"/>
      <c r="Y18" s="681"/>
      <c r="Z18" s="681"/>
      <c r="AA18" s="687">
        <f t="shared" si="8"/>
        <v>-836.1</v>
      </c>
      <c r="AB18" s="688">
        <f t="shared" si="9"/>
        <v>0</v>
      </c>
      <c r="AC18" s="683">
        <v>755.3</v>
      </c>
      <c r="AD18" s="681"/>
      <c r="AE18" s="681"/>
      <c r="AF18" s="681"/>
      <c r="AG18" s="687">
        <f t="shared" si="10"/>
        <v>-755.3</v>
      </c>
      <c r="AH18" s="688">
        <f t="shared" si="11"/>
        <v>0</v>
      </c>
      <c r="AI18" s="683">
        <v>836.2</v>
      </c>
      <c r="AJ18" s="681"/>
      <c r="AK18" s="681"/>
      <c r="AL18" s="681"/>
      <c r="AM18" s="687">
        <f t="shared" si="12"/>
        <v>-836.2</v>
      </c>
      <c r="AN18" s="688">
        <f t="shared" si="13"/>
        <v>0</v>
      </c>
      <c r="AO18" s="687">
        <f t="shared" si="14"/>
        <v>1851.5</v>
      </c>
      <c r="AP18" s="681"/>
      <c r="AQ18" s="687">
        <f t="shared" si="15"/>
        <v>0</v>
      </c>
      <c r="AR18" s="681"/>
      <c r="AS18" s="687">
        <f t="shared" si="16"/>
        <v>-1851.5</v>
      </c>
      <c r="AT18" s="688">
        <f t="shared" si="17"/>
        <v>0</v>
      </c>
      <c r="AU18" s="683">
        <v>809.2</v>
      </c>
      <c r="AV18" s="681"/>
      <c r="AW18" s="681"/>
      <c r="AX18" s="681"/>
      <c r="AY18" s="687">
        <f t="shared" si="18"/>
        <v>-809.2</v>
      </c>
      <c r="AZ18" s="688">
        <f t="shared" si="19"/>
        <v>0</v>
      </c>
      <c r="BA18" s="683">
        <v>574.9</v>
      </c>
      <c r="BB18" s="681"/>
      <c r="BC18" s="681"/>
      <c r="BD18" s="681"/>
      <c r="BE18" s="687">
        <f t="shared" si="20"/>
        <v>-574.9</v>
      </c>
      <c r="BF18" s="688">
        <f t="shared" si="21"/>
        <v>0</v>
      </c>
      <c r="BG18" s="683">
        <v>467.4</v>
      </c>
      <c r="BH18" s="681"/>
      <c r="BI18" s="681"/>
      <c r="BJ18" s="681"/>
      <c r="BK18" s="687">
        <f t="shared" si="22"/>
        <v>-467.4</v>
      </c>
      <c r="BL18" s="688">
        <f t="shared" si="23"/>
        <v>0</v>
      </c>
      <c r="BM18" s="687">
        <f t="shared" si="24"/>
        <v>2641.8</v>
      </c>
      <c r="BN18" s="681"/>
      <c r="BO18" s="687">
        <f t="shared" si="25"/>
        <v>0</v>
      </c>
      <c r="BP18" s="681"/>
      <c r="BQ18" s="687">
        <f t="shared" si="26"/>
        <v>-2641.8</v>
      </c>
      <c r="BR18" s="688">
        <f t="shared" si="27"/>
        <v>0</v>
      </c>
      <c r="BS18" s="683">
        <v>869.4</v>
      </c>
      <c r="BT18" s="681"/>
      <c r="BU18" s="681"/>
      <c r="BV18" s="681"/>
      <c r="BW18" s="687">
        <f t="shared" si="28"/>
        <v>-869.4</v>
      </c>
      <c r="BX18" s="688">
        <f t="shared" si="29"/>
        <v>0</v>
      </c>
      <c r="BY18" s="683">
        <v>873.4</v>
      </c>
      <c r="BZ18" s="681"/>
      <c r="CA18" s="681"/>
      <c r="CB18" s="681"/>
      <c r="CC18" s="687">
        <f t="shared" si="30"/>
        <v>-873.4</v>
      </c>
      <c r="CD18" s="688">
        <f t="shared" si="31"/>
        <v>0</v>
      </c>
      <c r="CE18" s="683">
        <v>899</v>
      </c>
      <c r="CF18" s="681"/>
      <c r="CG18" s="681"/>
      <c r="CH18" s="681"/>
      <c r="CI18" s="687">
        <f t="shared" si="32"/>
        <v>-899</v>
      </c>
      <c r="CJ18" s="688">
        <f t="shared" si="33"/>
        <v>0</v>
      </c>
      <c r="CK18" s="687">
        <f t="shared" si="34"/>
        <v>2755.6</v>
      </c>
      <c r="CL18" s="681"/>
      <c r="CM18" s="687">
        <f t="shared" si="35"/>
        <v>0</v>
      </c>
      <c r="CN18" s="681"/>
      <c r="CO18" s="687">
        <f t="shared" si="36"/>
        <v>-2755.6</v>
      </c>
      <c r="CP18" s="688">
        <f t="shared" si="37"/>
        <v>0</v>
      </c>
      <c r="CQ18" s="683">
        <v>929.1</v>
      </c>
      <c r="CR18" s="681"/>
      <c r="CS18" s="681"/>
      <c r="CT18" s="681"/>
      <c r="CU18" s="687">
        <f t="shared" si="38"/>
        <v>-929.1</v>
      </c>
      <c r="CV18" s="688">
        <f t="shared" si="39"/>
        <v>0</v>
      </c>
      <c r="CW18" s="683">
        <v>899.1</v>
      </c>
      <c r="CX18" s="681"/>
      <c r="CY18" s="681"/>
      <c r="CZ18" s="681"/>
      <c r="DA18" s="687">
        <f t="shared" si="40"/>
        <v>-899.1</v>
      </c>
      <c r="DB18" s="688">
        <f t="shared" si="41"/>
        <v>0</v>
      </c>
      <c r="DC18" s="683">
        <v>927.4</v>
      </c>
      <c r="DD18" s="681"/>
      <c r="DE18" s="681"/>
      <c r="DF18" s="681"/>
      <c r="DG18" s="687">
        <f t="shared" si="42"/>
        <v>-927.4</v>
      </c>
      <c r="DH18" s="688">
        <f t="shared" si="43"/>
        <v>0</v>
      </c>
    </row>
    <row r="19" spans="1:112" s="22" customFormat="1" ht="20.25" customHeight="1">
      <c r="A19" s="721"/>
      <c r="B19" s="23" t="s">
        <v>1897</v>
      </c>
      <c r="C19" s="650" t="s">
        <v>1612</v>
      </c>
      <c r="D19" s="609" t="s">
        <v>1898</v>
      </c>
      <c r="E19" s="528">
        <v>100335804</v>
      </c>
      <c r="F19" s="528"/>
      <c r="G19" s="529"/>
      <c r="H19" s="530"/>
      <c r="I19" s="530" t="s">
        <v>1899</v>
      </c>
      <c r="J19" s="396" t="s">
        <v>883</v>
      </c>
      <c r="K19" s="687">
        <f t="shared" si="0"/>
        <v>3245.5</v>
      </c>
      <c r="L19" s="687">
        <f>ROUND(K19/K10*100,6)</f>
        <v>23.909327999999999</v>
      </c>
      <c r="M19" s="687">
        <f t="shared" si="1"/>
        <v>0</v>
      </c>
      <c r="N19" s="687" t="e">
        <f>ROUND(M19/M10*100,6)</f>
        <v>#DIV/0!</v>
      </c>
      <c r="O19" s="687">
        <f t="shared" si="2"/>
        <v>-3245.5</v>
      </c>
      <c r="P19" s="688">
        <f t="shared" si="3"/>
        <v>0</v>
      </c>
      <c r="Q19" s="687">
        <f t="shared" si="4"/>
        <v>814.2</v>
      </c>
      <c r="R19" s="687">
        <f>ROUND(Q19/Q10*100,6)</f>
        <v>23.909085999999999</v>
      </c>
      <c r="S19" s="687">
        <f t="shared" si="5"/>
        <v>0</v>
      </c>
      <c r="T19" s="687" t="e">
        <f>ROUND(S19/S10*100,6)</f>
        <v>#DIV/0!</v>
      </c>
      <c r="U19" s="687">
        <f t="shared" si="6"/>
        <v>-814.2</v>
      </c>
      <c r="V19" s="688">
        <f t="shared" si="7"/>
        <v>0</v>
      </c>
      <c r="W19" s="683">
        <v>280.39999999999998</v>
      </c>
      <c r="X19" s="687">
        <f>ROUND(W19/W10*100,6)</f>
        <v>23.906555999999998</v>
      </c>
      <c r="Y19" s="681"/>
      <c r="Z19" s="687" t="e">
        <f>ROUND(Y19/Y10*100,6)</f>
        <v>#DIV/0!</v>
      </c>
      <c r="AA19" s="687">
        <f t="shared" si="8"/>
        <v>-280.39999999999998</v>
      </c>
      <c r="AB19" s="688">
        <f t="shared" si="9"/>
        <v>0</v>
      </c>
      <c r="AC19" s="683">
        <v>253.3</v>
      </c>
      <c r="AD19" s="687">
        <f>ROUND(AC19/AC10*100,6)</f>
        <v>23.907503999999999</v>
      </c>
      <c r="AE19" s="681"/>
      <c r="AF19" s="687" t="e">
        <f>ROUND(AE19/AE10*100,6)</f>
        <v>#DIV/0!</v>
      </c>
      <c r="AG19" s="687">
        <f t="shared" si="10"/>
        <v>-253.3</v>
      </c>
      <c r="AH19" s="688">
        <f t="shared" si="11"/>
        <v>0</v>
      </c>
      <c r="AI19" s="683">
        <v>280.5</v>
      </c>
      <c r="AJ19" s="687">
        <f>ROUND(AI19/AI10*100,6)</f>
        <v>23.913042999999998</v>
      </c>
      <c r="AK19" s="681"/>
      <c r="AL19" s="687" t="e">
        <f>ROUND(AK19/AK10*100,6)</f>
        <v>#DIV/0!</v>
      </c>
      <c r="AM19" s="687">
        <f t="shared" si="12"/>
        <v>-280.5</v>
      </c>
      <c r="AN19" s="688">
        <f t="shared" si="13"/>
        <v>0</v>
      </c>
      <c r="AO19" s="687">
        <f t="shared" si="14"/>
        <v>621.1</v>
      </c>
      <c r="AP19" s="687">
        <f>ROUND(AO19/AO10*100,6)</f>
        <v>23.912374</v>
      </c>
      <c r="AQ19" s="687">
        <f t="shared" si="15"/>
        <v>0</v>
      </c>
      <c r="AR19" s="687" t="e">
        <f>ROUND(AQ19/AQ10*100,6)</f>
        <v>#DIV/0!</v>
      </c>
      <c r="AS19" s="687">
        <f t="shared" si="16"/>
        <v>-621.1</v>
      </c>
      <c r="AT19" s="688">
        <f t="shared" si="17"/>
        <v>0</v>
      </c>
      <c r="AU19" s="683">
        <v>271.39999999999998</v>
      </c>
      <c r="AV19" s="687">
        <f>ROUND(AU19/AU10*100,6)</f>
        <v>23.907681</v>
      </c>
      <c r="AW19" s="681"/>
      <c r="AX19" s="687" t="e">
        <f>ROUND(AW19/AW10*100,6)</f>
        <v>#DIV/0!</v>
      </c>
      <c r="AY19" s="687">
        <f t="shared" si="18"/>
        <v>-271.39999999999998</v>
      </c>
      <c r="AZ19" s="688">
        <f t="shared" si="19"/>
        <v>0</v>
      </c>
      <c r="BA19" s="683">
        <v>192.8</v>
      </c>
      <c r="BB19" s="687">
        <f>ROUND(BA19/BA10*100,6)</f>
        <v>23.908729999999998</v>
      </c>
      <c r="BC19" s="681"/>
      <c r="BD19" s="687" t="e">
        <f>ROUND(BC19/BC10*100,6)</f>
        <v>#DIV/0!</v>
      </c>
      <c r="BE19" s="687">
        <f t="shared" si="20"/>
        <v>-192.8</v>
      </c>
      <c r="BF19" s="688">
        <f t="shared" si="21"/>
        <v>0</v>
      </c>
      <c r="BG19" s="683">
        <v>156.9</v>
      </c>
      <c r="BH19" s="687">
        <f>ROUND(BG19/BG10*100,6)</f>
        <v>23.924976999999998</v>
      </c>
      <c r="BI19" s="681"/>
      <c r="BJ19" s="687" t="e">
        <f>ROUND(BI19/BI10*100,6)</f>
        <v>#DIV/0!</v>
      </c>
      <c r="BK19" s="687">
        <f t="shared" si="22"/>
        <v>-156.9</v>
      </c>
      <c r="BL19" s="688">
        <f t="shared" si="23"/>
        <v>0</v>
      </c>
      <c r="BM19" s="687">
        <f t="shared" si="24"/>
        <v>886.1</v>
      </c>
      <c r="BN19" s="687">
        <f>ROUND(BM19/BM10*100,6)</f>
        <v>23.909876000000001</v>
      </c>
      <c r="BO19" s="687">
        <f t="shared" si="25"/>
        <v>0</v>
      </c>
      <c r="BP19" s="687" t="e">
        <f>ROUND(BO19/BO10*100,6)</f>
        <v>#DIV/0!</v>
      </c>
      <c r="BQ19" s="687">
        <f t="shared" si="26"/>
        <v>-886.1</v>
      </c>
      <c r="BR19" s="688">
        <f t="shared" si="27"/>
        <v>0</v>
      </c>
      <c r="BS19" s="683">
        <v>291.60000000000002</v>
      </c>
      <c r="BT19" s="687">
        <f>ROUND(BS19/BS10*100,6)</f>
        <v>23.909479000000001</v>
      </c>
      <c r="BU19" s="681"/>
      <c r="BV19" s="687" t="e">
        <f>ROUND(BU19/BU10*100,6)</f>
        <v>#DIV/0!</v>
      </c>
      <c r="BW19" s="687">
        <f t="shared" si="28"/>
        <v>-291.60000000000002</v>
      </c>
      <c r="BX19" s="688">
        <f t="shared" si="29"/>
        <v>0</v>
      </c>
      <c r="BY19" s="683">
        <v>292.89999999999998</v>
      </c>
      <c r="BZ19" s="687">
        <f>ROUND(BY19/BY10*100,6)</f>
        <v>23.908252000000001</v>
      </c>
      <c r="CA19" s="681"/>
      <c r="CB19" s="687" t="e">
        <f>ROUND(CA19/CA10*100,6)</f>
        <v>#DIV/0!</v>
      </c>
      <c r="CC19" s="687">
        <f t="shared" si="30"/>
        <v>-292.89999999999998</v>
      </c>
      <c r="CD19" s="688">
        <f t="shared" si="31"/>
        <v>0</v>
      </c>
      <c r="CE19" s="683">
        <v>301.60000000000002</v>
      </c>
      <c r="CF19" s="687">
        <f>ROUND(CE19/CE10*100,6)</f>
        <v>23.911836999999998</v>
      </c>
      <c r="CG19" s="681"/>
      <c r="CH19" s="687" t="e">
        <f>ROUND(CG19/CG10*100,6)</f>
        <v>#DIV/0!</v>
      </c>
      <c r="CI19" s="687">
        <f t="shared" si="32"/>
        <v>-301.60000000000002</v>
      </c>
      <c r="CJ19" s="688">
        <f t="shared" si="33"/>
        <v>0</v>
      </c>
      <c r="CK19" s="687">
        <f t="shared" si="34"/>
        <v>924.1</v>
      </c>
      <c r="CL19" s="687">
        <f>ROUND(CK19/CK10*100,6)</f>
        <v>23.906970000000001</v>
      </c>
      <c r="CM19" s="687">
        <f t="shared" si="35"/>
        <v>0</v>
      </c>
      <c r="CN19" s="687" t="e">
        <f>ROUND(CM19/CM10*100,6)</f>
        <v>#DIV/0!</v>
      </c>
      <c r="CO19" s="687">
        <f t="shared" si="36"/>
        <v>-924.1</v>
      </c>
      <c r="CP19" s="688">
        <f t="shared" si="37"/>
        <v>0</v>
      </c>
      <c r="CQ19" s="683">
        <v>311.60000000000002</v>
      </c>
      <c r="CR19" s="687">
        <f>ROUND(CQ19/CQ10*100,6)</f>
        <v>23.908539999999999</v>
      </c>
      <c r="CS19" s="681"/>
      <c r="CT19" s="687" t="e">
        <f>ROUND(CS19/CS10*100,6)</f>
        <v>#DIV/0!</v>
      </c>
      <c r="CU19" s="687">
        <f t="shared" si="38"/>
        <v>-311.60000000000002</v>
      </c>
      <c r="CV19" s="688">
        <f t="shared" si="39"/>
        <v>0</v>
      </c>
      <c r="CW19" s="683">
        <v>301.60000000000002</v>
      </c>
      <c r="CX19" s="687">
        <f>ROUND(CW19/CW10*100,6)</f>
        <v>23.911836999999998</v>
      </c>
      <c r="CY19" s="681"/>
      <c r="CZ19" s="687" t="e">
        <f>ROUND(CY19/CY10*100,6)</f>
        <v>#DIV/0!</v>
      </c>
      <c r="DA19" s="687">
        <f t="shared" si="40"/>
        <v>-301.60000000000002</v>
      </c>
      <c r="DB19" s="688">
        <f t="shared" si="41"/>
        <v>0</v>
      </c>
      <c r="DC19" s="683">
        <v>310.89999999999998</v>
      </c>
      <c r="DD19" s="687">
        <f>ROUND(DC19/DC10*100,6)</f>
        <v>23.900677000000002</v>
      </c>
      <c r="DE19" s="681"/>
      <c r="DF19" s="687" t="e">
        <f>ROUND(DE19/DE10*100,6)</f>
        <v>#DIV/0!</v>
      </c>
      <c r="DG19" s="687">
        <f t="shared" si="42"/>
        <v>-310.89999999999998</v>
      </c>
      <c r="DH19" s="688">
        <f t="shared" si="43"/>
        <v>0</v>
      </c>
    </row>
    <row r="20" spans="1:112" s="22" customFormat="1" ht="39.950000000000003" customHeight="1">
      <c r="A20" s="721"/>
      <c r="B20" s="23" t="s">
        <v>1900</v>
      </c>
      <c r="C20" s="610" t="s">
        <v>919</v>
      </c>
      <c r="D20" s="611" t="s">
        <v>1901</v>
      </c>
      <c r="E20" s="528" t="s">
        <v>1902</v>
      </c>
      <c r="F20" s="528"/>
      <c r="G20" s="529"/>
      <c r="H20" s="530" t="s">
        <v>1903</v>
      </c>
      <c r="I20" s="530"/>
      <c r="J20" s="722" t="s">
        <v>883</v>
      </c>
      <c r="K20" s="687">
        <f t="shared" si="0"/>
        <v>13871.101999999999</v>
      </c>
      <c r="L20" s="681"/>
      <c r="M20" s="687">
        <f t="shared" si="1"/>
        <v>0</v>
      </c>
      <c r="N20" s="681"/>
      <c r="O20" s="687">
        <f t="shared" si="2"/>
        <v>-13871.101999999999</v>
      </c>
      <c r="P20" s="688">
        <f t="shared" si="3"/>
        <v>0</v>
      </c>
      <c r="Q20" s="687">
        <f t="shared" si="4"/>
        <v>3450.8419999999996</v>
      </c>
      <c r="R20" s="681"/>
      <c r="S20" s="687">
        <f t="shared" si="5"/>
        <v>0</v>
      </c>
      <c r="T20" s="681"/>
      <c r="U20" s="687">
        <f t="shared" si="6"/>
        <v>-3450.8419999999996</v>
      </c>
      <c r="V20" s="688">
        <f t="shared" si="7"/>
        <v>0</v>
      </c>
      <c r="W20" s="687">
        <f>W21+W23+W24</f>
        <v>1186.9179999999999</v>
      </c>
      <c r="X20" s="681"/>
      <c r="Y20" s="687">
        <f>Y21+Y23+Y24</f>
        <v>0</v>
      </c>
      <c r="Z20" s="681"/>
      <c r="AA20" s="687">
        <f t="shared" si="8"/>
        <v>-1186.9179999999999</v>
      </c>
      <c r="AB20" s="688">
        <f t="shared" si="9"/>
        <v>0</v>
      </c>
      <c r="AC20" s="687">
        <f>AC21+AC23+AC24</f>
        <v>1074.9070000000002</v>
      </c>
      <c r="AD20" s="681"/>
      <c r="AE20" s="687">
        <f>AE21+AE23+AE24</f>
        <v>0</v>
      </c>
      <c r="AF20" s="681"/>
      <c r="AG20" s="687">
        <f t="shared" si="10"/>
        <v>-1074.9070000000002</v>
      </c>
      <c r="AH20" s="688">
        <f t="shared" si="11"/>
        <v>0</v>
      </c>
      <c r="AI20" s="687">
        <f>AI21+AI23+AI24</f>
        <v>1189.0170000000001</v>
      </c>
      <c r="AJ20" s="681"/>
      <c r="AK20" s="687">
        <f>AK21+AK23+AK24</f>
        <v>0</v>
      </c>
      <c r="AL20" s="681"/>
      <c r="AM20" s="687">
        <f t="shared" si="12"/>
        <v>-1189.0170000000001</v>
      </c>
      <c r="AN20" s="688">
        <f t="shared" si="13"/>
        <v>0</v>
      </c>
      <c r="AO20" s="687">
        <f t="shared" si="14"/>
        <v>2665.7690000000002</v>
      </c>
      <c r="AP20" s="681"/>
      <c r="AQ20" s="687">
        <f t="shared" si="15"/>
        <v>0</v>
      </c>
      <c r="AR20" s="681"/>
      <c r="AS20" s="687">
        <f t="shared" si="16"/>
        <v>-2665.7690000000002</v>
      </c>
      <c r="AT20" s="688">
        <f t="shared" si="17"/>
        <v>0</v>
      </c>
      <c r="AU20" s="687">
        <f>AU21+AU23+AU24</f>
        <v>1168.8420000000001</v>
      </c>
      <c r="AV20" s="681"/>
      <c r="AW20" s="687">
        <f>AW21+AW23+AW24</f>
        <v>0</v>
      </c>
      <c r="AX20" s="681"/>
      <c r="AY20" s="687">
        <f t="shared" si="18"/>
        <v>-1168.8420000000001</v>
      </c>
      <c r="AZ20" s="688">
        <f t="shared" si="19"/>
        <v>0</v>
      </c>
      <c r="BA20" s="687">
        <f>BA21+BA23+BA24</f>
        <v>829.02699999999993</v>
      </c>
      <c r="BB20" s="681"/>
      <c r="BC20" s="687">
        <f>BC21+BC23+BC24</f>
        <v>0</v>
      </c>
      <c r="BD20" s="681"/>
      <c r="BE20" s="687">
        <f t="shared" si="20"/>
        <v>-829.02699999999993</v>
      </c>
      <c r="BF20" s="688">
        <f t="shared" si="21"/>
        <v>0</v>
      </c>
      <c r="BG20" s="687">
        <f>BG21+BG23+BG24</f>
        <v>667.90000000000009</v>
      </c>
      <c r="BH20" s="681"/>
      <c r="BI20" s="687">
        <f>BI21+BI23+BI24</f>
        <v>0</v>
      </c>
      <c r="BJ20" s="681"/>
      <c r="BK20" s="687">
        <f t="shared" si="22"/>
        <v>-667.90000000000009</v>
      </c>
      <c r="BL20" s="688">
        <f t="shared" si="23"/>
        <v>0</v>
      </c>
      <c r="BM20" s="687">
        <f t="shared" si="24"/>
        <v>3849.8630000000003</v>
      </c>
      <c r="BN20" s="681"/>
      <c r="BO20" s="687">
        <f t="shared" si="25"/>
        <v>0</v>
      </c>
      <c r="BP20" s="681"/>
      <c r="BQ20" s="687">
        <f t="shared" si="26"/>
        <v>-3849.8630000000003</v>
      </c>
      <c r="BR20" s="688">
        <f t="shared" si="27"/>
        <v>0</v>
      </c>
      <c r="BS20" s="687">
        <f>BS21+BS23+BS24</f>
        <v>1265.972</v>
      </c>
      <c r="BT20" s="681"/>
      <c r="BU20" s="687">
        <f>BU21+BU23+BU24</f>
        <v>0</v>
      </c>
      <c r="BV20" s="681"/>
      <c r="BW20" s="687">
        <f t="shared" si="28"/>
        <v>-1265.972</v>
      </c>
      <c r="BX20" s="688">
        <f t="shared" si="29"/>
        <v>0</v>
      </c>
      <c r="BY20" s="687">
        <f>BY21+BY23+BY24</f>
        <v>1290.1470000000002</v>
      </c>
      <c r="BZ20" s="681"/>
      <c r="CA20" s="687">
        <f>CA21+CA23+CA24</f>
        <v>0</v>
      </c>
      <c r="CB20" s="681"/>
      <c r="CC20" s="687">
        <f t="shared" si="30"/>
        <v>-1290.1470000000002</v>
      </c>
      <c r="CD20" s="688">
        <f t="shared" si="31"/>
        <v>0</v>
      </c>
      <c r="CE20" s="687">
        <f>CE21+CE23+CE24</f>
        <v>1293.7439999999999</v>
      </c>
      <c r="CF20" s="681"/>
      <c r="CG20" s="687">
        <f>CG21+CG23+CG24</f>
        <v>0</v>
      </c>
      <c r="CH20" s="681"/>
      <c r="CI20" s="687">
        <f t="shared" si="32"/>
        <v>-1293.7439999999999</v>
      </c>
      <c r="CJ20" s="688">
        <f t="shared" si="33"/>
        <v>0</v>
      </c>
      <c r="CK20" s="687">
        <f t="shared" si="34"/>
        <v>3904.6279999999997</v>
      </c>
      <c r="CL20" s="681"/>
      <c r="CM20" s="687">
        <f t="shared" si="35"/>
        <v>0</v>
      </c>
      <c r="CN20" s="681"/>
      <c r="CO20" s="687">
        <f t="shared" si="36"/>
        <v>-3904.6279999999997</v>
      </c>
      <c r="CP20" s="688">
        <f t="shared" si="37"/>
        <v>0</v>
      </c>
      <c r="CQ20" s="687">
        <f>CQ21+CQ23+CQ24</f>
        <v>1317.8969999999999</v>
      </c>
      <c r="CR20" s="681"/>
      <c r="CS20" s="687">
        <f>CS21+CS23+CS24</f>
        <v>0</v>
      </c>
      <c r="CT20" s="681"/>
      <c r="CU20" s="687">
        <f t="shared" si="38"/>
        <v>-1317.8969999999999</v>
      </c>
      <c r="CV20" s="688">
        <f t="shared" si="39"/>
        <v>0</v>
      </c>
      <c r="CW20" s="687">
        <f>CW21+CW23+CW24</f>
        <v>1276.213</v>
      </c>
      <c r="CX20" s="681"/>
      <c r="CY20" s="687">
        <f>CY21+CY23+CY24</f>
        <v>0</v>
      </c>
      <c r="CZ20" s="681"/>
      <c r="DA20" s="687">
        <f t="shared" si="40"/>
        <v>-1276.213</v>
      </c>
      <c r="DB20" s="688">
        <f t="shared" si="41"/>
        <v>0</v>
      </c>
      <c r="DC20" s="687">
        <f>DC21+DC23+DC24</f>
        <v>1310.518</v>
      </c>
      <c r="DD20" s="681"/>
      <c r="DE20" s="687">
        <f>DE21+DE23+DE24</f>
        <v>0</v>
      </c>
      <c r="DF20" s="681"/>
      <c r="DG20" s="687">
        <f t="shared" si="42"/>
        <v>-1310.518</v>
      </c>
      <c r="DH20" s="688">
        <f t="shared" si="43"/>
        <v>0</v>
      </c>
    </row>
    <row r="21" spans="1:112" s="22" customFormat="1" ht="29.25" customHeight="1">
      <c r="A21" s="721"/>
      <c r="B21" s="23" t="s">
        <v>1904</v>
      </c>
      <c r="C21" s="797" t="s">
        <v>151</v>
      </c>
      <c r="D21" s="789" t="s">
        <v>1905</v>
      </c>
      <c r="E21" s="528" t="s">
        <v>1906</v>
      </c>
      <c r="F21" s="528"/>
      <c r="G21" s="529"/>
      <c r="H21" s="530" t="s">
        <v>1893</v>
      </c>
      <c r="I21" s="530" t="s">
        <v>1907</v>
      </c>
      <c r="J21" s="722" t="s">
        <v>883</v>
      </c>
      <c r="K21" s="687">
        <f t="shared" si="0"/>
        <v>10315.1</v>
      </c>
      <c r="L21" s="687">
        <f>ROUND(K21/K10*100,6)</f>
        <v>75.990482</v>
      </c>
      <c r="M21" s="687">
        <f t="shared" si="1"/>
        <v>0</v>
      </c>
      <c r="N21" s="687" t="e">
        <f>ROUND(M21/M10*100,6)</f>
        <v>#DIV/0!</v>
      </c>
      <c r="O21" s="687">
        <f t="shared" si="2"/>
        <v>-10315.1</v>
      </c>
      <c r="P21" s="688">
        <f t="shared" si="3"/>
        <v>0</v>
      </c>
      <c r="Q21" s="687">
        <f t="shared" si="4"/>
        <v>2587.8000000000002</v>
      </c>
      <c r="R21" s="687">
        <f>ROUND(Q21/Q10*100,6)</f>
        <v>75.991073</v>
      </c>
      <c r="S21" s="687">
        <f t="shared" si="5"/>
        <v>0</v>
      </c>
      <c r="T21" s="687" t="e">
        <f>ROUND(S21/S10*100,6)</f>
        <v>#DIV/0!</v>
      </c>
      <c r="U21" s="687">
        <f t="shared" si="6"/>
        <v>-2587.8000000000002</v>
      </c>
      <c r="V21" s="688">
        <f t="shared" si="7"/>
        <v>0</v>
      </c>
      <c r="W21" s="687">
        <f>W17</f>
        <v>891.3</v>
      </c>
      <c r="X21" s="687">
        <f>ROUND(W21/W10*100,6)</f>
        <v>75.991133000000005</v>
      </c>
      <c r="Y21" s="687">
        <f>Y17</f>
        <v>0</v>
      </c>
      <c r="Z21" s="687" t="e">
        <f>ROUND(Y21/Y10*100,6)</f>
        <v>#DIV/0!</v>
      </c>
      <c r="AA21" s="687">
        <f t="shared" si="8"/>
        <v>-891.3</v>
      </c>
      <c r="AB21" s="688">
        <f t="shared" si="9"/>
        <v>0</v>
      </c>
      <c r="AC21" s="687">
        <f>AC17</f>
        <v>805.1</v>
      </c>
      <c r="AD21" s="687">
        <f>ROUND(AC21/AC10*100,6)</f>
        <v>75.988674000000003</v>
      </c>
      <c r="AE21" s="687">
        <f>AE17</f>
        <v>0</v>
      </c>
      <c r="AF21" s="687" t="e">
        <f>ROUND(AE21/AE10*100,6)</f>
        <v>#DIV/0!</v>
      </c>
      <c r="AG21" s="687">
        <f t="shared" si="10"/>
        <v>-805.1</v>
      </c>
      <c r="AH21" s="688">
        <f t="shared" si="11"/>
        <v>0</v>
      </c>
      <c r="AI21" s="687">
        <f>AI17</f>
        <v>891.4</v>
      </c>
      <c r="AJ21" s="687">
        <f>ROUND(AI21/AI10*100,6)</f>
        <v>75.993179999999995</v>
      </c>
      <c r="AK21" s="687">
        <f>AK17</f>
        <v>0</v>
      </c>
      <c r="AL21" s="687" t="e">
        <f>ROUND(AK21/AK10*100,6)</f>
        <v>#DIV/0!</v>
      </c>
      <c r="AM21" s="687">
        <f t="shared" si="12"/>
        <v>-891.4</v>
      </c>
      <c r="AN21" s="688">
        <f t="shared" si="13"/>
        <v>0</v>
      </c>
      <c r="AO21" s="687">
        <f t="shared" si="14"/>
        <v>1973.7</v>
      </c>
      <c r="AP21" s="687">
        <f>ROUND(AO21/AO10*100,6)</f>
        <v>75.987526000000003</v>
      </c>
      <c r="AQ21" s="687">
        <f t="shared" si="15"/>
        <v>0</v>
      </c>
      <c r="AR21" s="687" t="e">
        <f>ROUND(AQ21/AQ10*100,6)</f>
        <v>#DIV/0!</v>
      </c>
      <c r="AS21" s="687">
        <f t="shared" si="16"/>
        <v>-1973.7</v>
      </c>
      <c r="AT21" s="688">
        <f t="shared" si="17"/>
        <v>0</v>
      </c>
      <c r="AU21" s="687">
        <f>AU17</f>
        <v>862.6</v>
      </c>
      <c r="AV21" s="687">
        <f>ROUND(AU21/AU10*100,6)</f>
        <v>75.986609999999999</v>
      </c>
      <c r="AW21" s="687">
        <f>AW17</f>
        <v>0</v>
      </c>
      <c r="AX21" s="687" t="e">
        <f>ROUND(AW21/AW10*100,6)</f>
        <v>#DIV/0!</v>
      </c>
      <c r="AY21" s="687">
        <f t="shared" si="18"/>
        <v>-862.6</v>
      </c>
      <c r="AZ21" s="688">
        <f t="shared" si="19"/>
        <v>0</v>
      </c>
      <c r="BA21" s="687">
        <f>BA17</f>
        <v>612.79999999999995</v>
      </c>
      <c r="BB21" s="687">
        <f>ROUND(BA21/BA10*100,6)</f>
        <v>75.992063000000002</v>
      </c>
      <c r="BC21" s="687">
        <f>BC17</f>
        <v>0</v>
      </c>
      <c r="BD21" s="687" t="e">
        <f>ROUND(BC21/BC10*100,6)</f>
        <v>#DIV/0!</v>
      </c>
      <c r="BE21" s="687">
        <f t="shared" si="20"/>
        <v>-612.79999999999995</v>
      </c>
      <c r="BF21" s="688">
        <f t="shared" si="21"/>
        <v>0</v>
      </c>
      <c r="BG21" s="687">
        <f>BG17</f>
        <v>498.3</v>
      </c>
      <c r="BH21" s="687">
        <f>ROUND(BG21/BG10*100,6)</f>
        <v>75.983531999999997</v>
      </c>
      <c r="BI21" s="687">
        <f>BI17</f>
        <v>0</v>
      </c>
      <c r="BJ21" s="687" t="e">
        <f>ROUND(BI21/BI10*100,6)</f>
        <v>#DIV/0!</v>
      </c>
      <c r="BK21" s="687">
        <f t="shared" si="22"/>
        <v>-498.3</v>
      </c>
      <c r="BL21" s="688">
        <f t="shared" si="23"/>
        <v>0</v>
      </c>
      <c r="BM21" s="687">
        <f t="shared" si="24"/>
        <v>2816.2</v>
      </c>
      <c r="BN21" s="687">
        <f>ROUND(BM21/BM10*100,6)</f>
        <v>75.990285999999998</v>
      </c>
      <c r="BO21" s="687">
        <f t="shared" si="25"/>
        <v>0</v>
      </c>
      <c r="BP21" s="687" t="e">
        <f>ROUND(BO21/BO10*100,6)</f>
        <v>#DIV/0!</v>
      </c>
      <c r="BQ21" s="687">
        <f t="shared" si="26"/>
        <v>-2816.2</v>
      </c>
      <c r="BR21" s="688">
        <f t="shared" si="27"/>
        <v>0</v>
      </c>
      <c r="BS21" s="687">
        <f>BS17</f>
        <v>926.8</v>
      </c>
      <c r="BT21" s="687">
        <f>ROUND(BS21/BS10*100,6)</f>
        <v>75.992129000000006</v>
      </c>
      <c r="BU21" s="687">
        <f>BU17</f>
        <v>0</v>
      </c>
      <c r="BV21" s="687" t="e">
        <f>ROUND(BU21/BU10*100,6)</f>
        <v>#DIV/0!</v>
      </c>
      <c r="BW21" s="687">
        <f t="shared" si="28"/>
        <v>-926.8</v>
      </c>
      <c r="BX21" s="688">
        <f t="shared" si="29"/>
        <v>0</v>
      </c>
      <c r="BY21" s="687">
        <f>BY17</f>
        <v>931</v>
      </c>
      <c r="BZ21" s="687">
        <f>ROUND(BY21/BY10*100,6)</f>
        <v>75.993796000000003</v>
      </c>
      <c r="CA21" s="687">
        <f>CA17</f>
        <v>0</v>
      </c>
      <c r="CB21" s="687" t="e">
        <f>ROUND(CA21/CA10*100,6)</f>
        <v>#DIV/0!</v>
      </c>
      <c r="CC21" s="687">
        <f t="shared" si="30"/>
        <v>-931</v>
      </c>
      <c r="CD21" s="688">
        <f t="shared" si="31"/>
        <v>0</v>
      </c>
      <c r="CE21" s="687">
        <f>CE17</f>
        <v>958.4</v>
      </c>
      <c r="CF21" s="687">
        <f>ROUND(CE21/CE10*100,6)</f>
        <v>75.985095000000001</v>
      </c>
      <c r="CG21" s="687">
        <f>CG17</f>
        <v>0</v>
      </c>
      <c r="CH21" s="687" t="e">
        <f>ROUND(CG21/CG10*100,6)</f>
        <v>#DIV/0!</v>
      </c>
      <c r="CI21" s="687">
        <f t="shared" si="32"/>
        <v>-958.4</v>
      </c>
      <c r="CJ21" s="688">
        <f t="shared" si="33"/>
        <v>0</v>
      </c>
      <c r="CK21" s="687">
        <f t="shared" si="34"/>
        <v>2937.4</v>
      </c>
      <c r="CL21" s="687">
        <f>ROUND(CK21/CK10*100,6)</f>
        <v>75.992135000000005</v>
      </c>
      <c r="CM21" s="687">
        <f t="shared" si="35"/>
        <v>0</v>
      </c>
      <c r="CN21" s="687" t="e">
        <f>ROUND(CM21/CM10*100,6)</f>
        <v>#DIV/0!</v>
      </c>
      <c r="CO21" s="687">
        <f t="shared" si="36"/>
        <v>-2937.4</v>
      </c>
      <c r="CP21" s="688">
        <f t="shared" si="37"/>
        <v>0</v>
      </c>
      <c r="CQ21" s="687">
        <f>CQ17</f>
        <v>990.4</v>
      </c>
      <c r="CR21" s="687">
        <f>ROUND(CQ21/CQ10*100,6)</f>
        <v>75.991713000000004</v>
      </c>
      <c r="CS21" s="687">
        <f>CS17</f>
        <v>0</v>
      </c>
      <c r="CT21" s="687" t="e">
        <f>ROUND(CS21/CS10*100,6)</f>
        <v>#DIV/0!</v>
      </c>
      <c r="CU21" s="687">
        <f t="shared" si="38"/>
        <v>-990.4</v>
      </c>
      <c r="CV21" s="688">
        <f t="shared" si="39"/>
        <v>0</v>
      </c>
      <c r="CW21" s="687">
        <f>CW17</f>
        <v>958.4</v>
      </c>
      <c r="CX21" s="687">
        <f>ROUND(CW21/CW10*100,6)</f>
        <v>75.985095000000001</v>
      </c>
      <c r="CY21" s="687">
        <f>CY17</f>
        <v>0</v>
      </c>
      <c r="CZ21" s="687" t="e">
        <f>ROUND(CY21/CY10*100,6)</f>
        <v>#DIV/0!</v>
      </c>
      <c r="DA21" s="687">
        <f t="shared" si="40"/>
        <v>-958.4</v>
      </c>
      <c r="DB21" s="688">
        <f t="shared" si="41"/>
        <v>0</v>
      </c>
      <c r="DC21" s="687">
        <f>DC17</f>
        <v>988.6</v>
      </c>
      <c r="DD21" s="687">
        <f>ROUND(DC21/DC10*100,6)</f>
        <v>75.999385000000004</v>
      </c>
      <c r="DE21" s="687">
        <f>DE17</f>
        <v>0</v>
      </c>
      <c r="DF21" s="687" t="e">
        <f>ROUND(DE21/DE10*100,6)</f>
        <v>#DIV/0!</v>
      </c>
      <c r="DG21" s="687">
        <f t="shared" si="42"/>
        <v>-988.6</v>
      </c>
      <c r="DH21" s="688">
        <f t="shared" si="43"/>
        <v>0</v>
      </c>
    </row>
    <row r="22" spans="1:112" s="22" customFormat="1" ht="30.75" customHeight="1">
      <c r="A22" s="721"/>
      <c r="B22" s="23" t="s">
        <v>1908</v>
      </c>
      <c r="C22" s="766"/>
      <c r="D22" s="766"/>
      <c r="E22" s="528">
        <v>1003335807</v>
      </c>
      <c r="F22" s="528"/>
      <c r="G22" s="529"/>
      <c r="H22" s="530" t="s">
        <v>1896</v>
      </c>
      <c r="I22" s="530"/>
      <c r="J22" s="722" t="s">
        <v>889</v>
      </c>
      <c r="K22" s="687">
        <f t="shared" si="0"/>
        <v>9676.5</v>
      </c>
      <c r="L22" s="681"/>
      <c r="M22" s="687">
        <f t="shared" si="1"/>
        <v>0</v>
      </c>
      <c r="N22" s="681"/>
      <c r="O22" s="687">
        <f t="shared" si="2"/>
        <v>-9676.5</v>
      </c>
      <c r="P22" s="688">
        <f t="shared" si="3"/>
        <v>0</v>
      </c>
      <c r="Q22" s="687">
        <f t="shared" si="4"/>
        <v>2427.6000000000004</v>
      </c>
      <c r="R22" s="681"/>
      <c r="S22" s="687">
        <f t="shared" si="5"/>
        <v>0</v>
      </c>
      <c r="T22" s="681"/>
      <c r="U22" s="687">
        <f t="shared" si="6"/>
        <v>-2427.6000000000004</v>
      </c>
      <c r="V22" s="688">
        <f t="shared" si="7"/>
        <v>0</v>
      </c>
      <c r="W22" s="687">
        <f>W18</f>
        <v>836.1</v>
      </c>
      <c r="X22" s="681"/>
      <c r="Y22" s="687">
        <f>Y18</f>
        <v>0</v>
      </c>
      <c r="Z22" s="681"/>
      <c r="AA22" s="687">
        <f t="shared" si="8"/>
        <v>-836.1</v>
      </c>
      <c r="AB22" s="688">
        <f t="shared" si="9"/>
        <v>0</v>
      </c>
      <c r="AC22" s="687">
        <f>AC18</f>
        <v>755.3</v>
      </c>
      <c r="AD22" s="681"/>
      <c r="AE22" s="687">
        <f>AE18</f>
        <v>0</v>
      </c>
      <c r="AF22" s="681"/>
      <c r="AG22" s="687">
        <f t="shared" si="10"/>
        <v>-755.3</v>
      </c>
      <c r="AH22" s="688">
        <f t="shared" si="11"/>
        <v>0</v>
      </c>
      <c r="AI22" s="687">
        <f>AI18</f>
        <v>836.2</v>
      </c>
      <c r="AJ22" s="681"/>
      <c r="AK22" s="687">
        <f>AK18</f>
        <v>0</v>
      </c>
      <c r="AL22" s="681"/>
      <c r="AM22" s="687">
        <f t="shared" si="12"/>
        <v>-836.2</v>
      </c>
      <c r="AN22" s="688">
        <f t="shared" si="13"/>
        <v>0</v>
      </c>
      <c r="AO22" s="687">
        <f t="shared" si="14"/>
        <v>1851.5</v>
      </c>
      <c r="AP22" s="681"/>
      <c r="AQ22" s="687">
        <f t="shared" si="15"/>
        <v>0</v>
      </c>
      <c r="AR22" s="681"/>
      <c r="AS22" s="687">
        <f t="shared" si="16"/>
        <v>-1851.5</v>
      </c>
      <c r="AT22" s="688">
        <f t="shared" si="17"/>
        <v>0</v>
      </c>
      <c r="AU22" s="687">
        <f>AU18</f>
        <v>809.2</v>
      </c>
      <c r="AV22" s="681"/>
      <c r="AW22" s="687">
        <f>AW18</f>
        <v>0</v>
      </c>
      <c r="AX22" s="681"/>
      <c r="AY22" s="687">
        <f t="shared" si="18"/>
        <v>-809.2</v>
      </c>
      <c r="AZ22" s="688">
        <f t="shared" si="19"/>
        <v>0</v>
      </c>
      <c r="BA22" s="687">
        <f>BA18</f>
        <v>574.9</v>
      </c>
      <c r="BB22" s="681"/>
      <c r="BC22" s="687">
        <f>BC18</f>
        <v>0</v>
      </c>
      <c r="BD22" s="681"/>
      <c r="BE22" s="687">
        <f t="shared" si="20"/>
        <v>-574.9</v>
      </c>
      <c r="BF22" s="688">
        <f t="shared" si="21"/>
        <v>0</v>
      </c>
      <c r="BG22" s="687">
        <f>BG18</f>
        <v>467.4</v>
      </c>
      <c r="BH22" s="681"/>
      <c r="BI22" s="687">
        <f>BI18</f>
        <v>0</v>
      </c>
      <c r="BJ22" s="681"/>
      <c r="BK22" s="687">
        <f t="shared" si="22"/>
        <v>-467.4</v>
      </c>
      <c r="BL22" s="688">
        <f t="shared" si="23"/>
        <v>0</v>
      </c>
      <c r="BM22" s="687">
        <f t="shared" si="24"/>
        <v>2641.8</v>
      </c>
      <c r="BN22" s="681"/>
      <c r="BO22" s="687">
        <f t="shared" si="25"/>
        <v>0</v>
      </c>
      <c r="BP22" s="681"/>
      <c r="BQ22" s="687">
        <f t="shared" si="26"/>
        <v>-2641.8</v>
      </c>
      <c r="BR22" s="688">
        <f t="shared" si="27"/>
        <v>0</v>
      </c>
      <c r="BS22" s="687">
        <f>BS18</f>
        <v>869.4</v>
      </c>
      <c r="BT22" s="681"/>
      <c r="BU22" s="687">
        <f>BU18</f>
        <v>0</v>
      </c>
      <c r="BV22" s="681"/>
      <c r="BW22" s="687">
        <f t="shared" si="28"/>
        <v>-869.4</v>
      </c>
      <c r="BX22" s="688">
        <f t="shared" si="29"/>
        <v>0</v>
      </c>
      <c r="BY22" s="687">
        <f>BY18</f>
        <v>873.4</v>
      </c>
      <c r="BZ22" s="681"/>
      <c r="CA22" s="687">
        <f>CA18</f>
        <v>0</v>
      </c>
      <c r="CB22" s="681"/>
      <c r="CC22" s="687">
        <f t="shared" si="30"/>
        <v>-873.4</v>
      </c>
      <c r="CD22" s="688">
        <f t="shared" si="31"/>
        <v>0</v>
      </c>
      <c r="CE22" s="687">
        <f>CE18</f>
        <v>899</v>
      </c>
      <c r="CF22" s="681"/>
      <c r="CG22" s="687">
        <f>CG18</f>
        <v>0</v>
      </c>
      <c r="CH22" s="681"/>
      <c r="CI22" s="687">
        <f t="shared" si="32"/>
        <v>-899</v>
      </c>
      <c r="CJ22" s="688">
        <f t="shared" si="33"/>
        <v>0</v>
      </c>
      <c r="CK22" s="687">
        <f t="shared" si="34"/>
        <v>2755.6</v>
      </c>
      <c r="CL22" s="681"/>
      <c r="CM22" s="687">
        <f t="shared" si="35"/>
        <v>0</v>
      </c>
      <c r="CN22" s="681"/>
      <c r="CO22" s="687">
        <f t="shared" si="36"/>
        <v>-2755.6</v>
      </c>
      <c r="CP22" s="688">
        <f t="shared" si="37"/>
        <v>0</v>
      </c>
      <c r="CQ22" s="687">
        <f>CQ18</f>
        <v>929.1</v>
      </c>
      <c r="CR22" s="681"/>
      <c r="CS22" s="687">
        <f>CS18</f>
        <v>0</v>
      </c>
      <c r="CT22" s="681"/>
      <c r="CU22" s="687">
        <f t="shared" si="38"/>
        <v>-929.1</v>
      </c>
      <c r="CV22" s="688">
        <f t="shared" si="39"/>
        <v>0</v>
      </c>
      <c r="CW22" s="687">
        <f>CW18</f>
        <v>899.1</v>
      </c>
      <c r="CX22" s="681"/>
      <c r="CY22" s="687">
        <f>CY18</f>
        <v>0</v>
      </c>
      <c r="CZ22" s="681"/>
      <c r="DA22" s="687">
        <f t="shared" si="40"/>
        <v>-899.1</v>
      </c>
      <c r="DB22" s="688">
        <f t="shared" si="41"/>
        <v>0</v>
      </c>
      <c r="DC22" s="687">
        <f>DC18</f>
        <v>927.4</v>
      </c>
      <c r="DD22" s="681"/>
      <c r="DE22" s="687">
        <f>DE18</f>
        <v>0</v>
      </c>
      <c r="DF22" s="681"/>
      <c r="DG22" s="687">
        <f t="shared" si="42"/>
        <v>-927.4</v>
      </c>
      <c r="DH22" s="688">
        <f t="shared" si="43"/>
        <v>0</v>
      </c>
    </row>
    <row r="23" spans="1:112" s="22" customFormat="1" ht="63.75" customHeight="1">
      <c r="A23" s="721"/>
      <c r="B23" s="23" t="s">
        <v>1909</v>
      </c>
      <c r="C23" s="610" t="s">
        <v>153</v>
      </c>
      <c r="D23" s="162" t="s">
        <v>1910</v>
      </c>
      <c r="E23" s="528" t="s">
        <v>1911</v>
      </c>
      <c r="F23" s="528"/>
      <c r="G23" s="529"/>
      <c r="H23" s="530" t="s">
        <v>1912</v>
      </c>
      <c r="I23" s="530" t="s">
        <v>1913</v>
      </c>
      <c r="J23" s="657" t="s">
        <v>883</v>
      </c>
      <c r="K23" s="687">
        <f t="shared" si="0"/>
        <v>3245.5</v>
      </c>
      <c r="L23" s="687">
        <f>ROUND(K23/K10*100,6)</f>
        <v>23.909327999999999</v>
      </c>
      <c r="M23" s="687">
        <f t="shared" si="1"/>
        <v>0</v>
      </c>
      <c r="N23" s="687" t="e">
        <f>ROUND(M23/M10*100,6)</f>
        <v>#DIV/0!</v>
      </c>
      <c r="O23" s="687">
        <f t="shared" si="2"/>
        <v>-3245.5</v>
      </c>
      <c r="P23" s="688">
        <f t="shared" si="3"/>
        <v>0</v>
      </c>
      <c r="Q23" s="687">
        <f t="shared" si="4"/>
        <v>814.2</v>
      </c>
      <c r="R23" s="687">
        <f>ROUND(Q23/Q10*100,6)</f>
        <v>23.909085999999999</v>
      </c>
      <c r="S23" s="687">
        <f t="shared" si="5"/>
        <v>0</v>
      </c>
      <c r="T23" s="687" t="e">
        <f>ROUND(S23/S10*100,6)</f>
        <v>#DIV/0!</v>
      </c>
      <c r="U23" s="687">
        <f t="shared" si="6"/>
        <v>-814.2</v>
      </c>
      <c r="V23" s="688">
        <f t="shared" si="7"/>
        <v>0</v>
      </c>
      <c r="W23" s="687">
        <f>W19</f>
        <v>280.39999999999998</v>
      </c>
      <c r="X23" s="687">
        <f>ROUND(W23/W10*100,6)</f>
        <v>23.906555999999998</v>
      </c>
      <c r="Y23" s="687">
        <f>Y19</f>
        <v>0</v>
      </c>
      <c r="Z23" s="687" t="e">
        <f>ROUND(Y23/Y10*100,6)</f>
        <v>#DIV/0!</v>
      </c>
      <c r="AA23" s="687">
        <f t="shared" si="8"/>
        <v>-280.39999999999998</v>
      </c>
      <c r="AB23" s="688">
        <f t="shared" si="9"/>
        <v>0</v>
      </c>
      <c r="AC23" s="687">
        <f>AC19</f>
        <v>253.3</v>
      </c>
      <c r="AD23" s="687">
        <f>ROUND(AC23/AC10*100,6)</f>
        <v>23.907503999999999</v>
      </c>
      <c r="AE23" s="687">
        <f>AE19</f>
        <v>0</v>
      </c>
      <c r="AF23" s="687" t="e">
        <f>ROUND(AE23/AE10*100,6)</f>
        <v>#DIV/0!</v>
      </c>
      <c r="AG23" s="687">
        <f t="shared" si="10"/>
        <v>-253.3</v>
      </c>
      <c r="AH23" s="688">
        <f t="shared" si="11"/>
        <v>0</v>
      </c>
      <c r="AI23" s="687">
        <f>AI19</f>
        <v>280.5</v>
      </c>
      <c r="AJ23" s="687">
        <f>ROUND(AI23/AI10*100,6)</f>
        <v>23.913042999999998</v>
      </c>
      <c r="AK23" s="687">
        <f>AK19</f>
        <v>0</v>
      </c>
      <c r="AL23" s="687" t="e">
        <f>ROUND(AK23/AK10*100,6)</f>
        <v>#DIV/0!</v>
      </c>
      <c r="AM23" s="687">
        <f t="shared" si="12"/>
        <v>-280.5</v>
      </c>
      <c r="AN23" s="688">
        <f t="shared" si="13"/>
        <v>0</v>
      </c>
      <c r="AO23" s="687">
        <f t="shared" si="14"/>
        <v>621.1</v>
      </c>
      <c r="AP23" s="687">
        <f>ROUND(AO23/AO10*100,6)</f>
        <v>23.912374</v>
      </c>
      <c r="AQ23" s="687">
        <f t="shared" si="15"/>
        <v>0</v>
      </c>
      <c r="AR23" s="687" t="e">
        <f>ROUND(AQ23/AQ10*100,6)</f>
        <v>#DIV/0!</v>
      </c>
      <c r="AS23" s="687">
        <f t="shared" si="16"/>
        <v>-621.1</v>
      </c>
      <c r="AT23" s="688">
        <f t="shared" si="17"/>
        <v>0</v>
      </c>
      <c r="AU23" s="687">
        <f>AU19</f>
        <v>271.39999999999998</v>
      </c>
      <c r="AV23" s="687">
        <f>ROUND(AU23/AU10*100,6)</f>
        <v>23.907681</v>
      </c>
      <c r="AW23" s="687">
        <f>AW19</f>
        <v>0</v>
      </c>
      <c r="AX23" s="687" t="e">
        <f>ROUND(AW23/AW10*100,6)</f>
        <v>#DIV/0!</v>
      </c>
      <c r="AY23" s="687">
        <f t="shared" si="18"/>
        <v>-271.39999999999998</v>
      </c>
      <c r="AZ23" s="688">
        <f t="shared" si="19"/>
        <v>0</v>
      </c>
      <c r="BA23" s="687">
        <f>BA19</f>
        <v>192.8</v>
      </c>
      <c r="BB23" s="687">
        <f>ROUND(BA23/BA10*100,6)</f>
        <v>23.908729999999998</v>
      </c>
      <c r="BC23" s="687">
        <f>BC19</f>
        <v>0</v>
      </c>
      <c r="BD23" s="687" t="e">
        <f>ROUND(BC23/BC10*100,6)</f>
        <v>#DIV/0!</v>
      </c>
      <c r="BE23" s="687">
        <f t="shared" si="20"/>
        <v>-192.8</v>
      </c>
      <c r="BF23" s="688">
        <f t="shared" si="21"/>
        <v>0</v>
      </c>
      <c r="BG23" s="687">
        <f>BG19</f>
        <v>156.9</v>
      </c>
      <c r="BH23" s="687">
        <f>ROUND(BG23/BG10*100,6)</f>
        <v>23.924976999999998</v>
      </c>
      <c r="BI23" s="687">
        <f>BI19</f>
        <v>0</v>
      </c>
      <c r="BJ23" s="687" t="e">
        <f>ROUND(BI23/BI10*100,6)</f>
        <v>#DIV/0!</v>
      </c>
      <c r="BK23" s="687">
        <f t="shared" si="22"/>
        <v>-156.9</v>
      </c>
      <c r="BL23" s="688">
        <f t="shared" si="23"/>
        <v>0</v>
      </c>
      <c r="BM23" s="687">
        <f t="shared" si="24"/>
        <v>886.1</v>
      </c>
      <c r="BN23" s="687">
        <f>ROUND(BM23/BM10*100,6)</f>
        <v>23.909876000000001</v>
      </c>
      <c r="BO23" s="687">
        <f t="shared" si="25"/>
        <v>0</v>
      </c>
      <c r="BP23" s="687" t="e">
        <f>ROUND(BO23/BO10*100,6)</f>
        <v>#DIV/0!</v>
      </c>
      <c r="BQ23" s="687">
        <f t="shared" si="26"/>
        <v>-886.1</v>
      </c>
      <c r="BR23" s="688">
        <f t="shared" si="27"/>
        <v>0</v>
      </c>
      <c r="BS23" s="687">
        <f>BS19</f>
        <v>291.60000000000002</v>
      </c>
      <c r="BT23" s="687">
        <f>ROUND(BS23/BS10*100,6)</f>
        <v>23.909479000000001</v>
      </c>
      <c r="BU23" s="687">
        <f>BU19</f>
        <v>0</v>
      </c>
      <c r="BV23" s="687" t="e">
        <f>ROUND(BU23/BU10*100,6)</f>
        <v>#DIV/0!</v>
      </c>
      <c r="BW23" s="687">
        <f t="shared" si="28"/>
        <v>-291.60000000000002</v>
      </c>
      <c r="BX23" s="688">
        <f t="shared" si="29"/>
        <v>0</v>
      </c>
      <c r="BY23" s="687">
        <f>BY19</f>
        <v>292.89999999999998</v>
      </c>
      <c r="BZ23" s="687">
        <f>ROUND(BY23/BY10*100,6)</f>
        <v>23.908252000000001</v>
      </c>
      <c r="CA23" s="687">
        <f>CA19</f>
        <v>0</v>
      </c>
      <c r="CB23" s="687" t="e">
        <f>ROUND(CA23/CA10*100,6)</f>
        <v>#DIV/0!</v>
      </c>
      <c r="CC23" s="687">
        <f t="shared" si="30"/>
        <v>-292.89999999999998</v>
      </c>
      <c r="CD23" s="688">
        <f t="shared" si="31"/>
        <v>0</v>
      </c>
      <c r="CE23" s="687">
        <f>CE19</f>
        <v>301.60000000000002</v>
      </c>
      <c r="CF23" s="687">
        <f>ROUND(CE23/CE10*100,6)</f>
        <v>23.911836999999998</v>
      </c>
      <c r="CG23" s="687">
        <f>CG19</f>
        <v>0</v>
      </c>
      <c r="CH23" s="687" t="e">
        <f>ROUND(CG23/CG10*100,6)</f>
        <v>#DIV/0!</v>
      </c>
      <c r="CI23" s="687">
        <f t="shared" si="32"/>
        <v>-301.60000000000002</v>
      </c>
      <c r="CJ23" s="688">
        <f t="shared" si="33"/>
        <v>0</v>
      </c>
      <c r="CK23" s="687">
        <f t="shared" si="34"/>
        <v>924.1</v>
      </c>
      <c r="CL23" s="687">
        <f>ROUND(CK23/CK10*100,6)</f>
        <v>23.906970000000001</v>
      </c>
      <c r="CM23" s="687">
        <f t="shared" si="35"/>
        <v>0</v>
      </c>
      <c r="CN23" s="687" t="e">
        <f>ROUND(CM23/CM10*100,6)</f>
        <v>#DIV/0!</v>
      </c>
      <c r="CO23" s="687">
        <f t="shared" si="36"/>
        <v>-924.1</v>
      </c>
      <c r="CP23" s="688">
        <f t="shared" si="37"/>
        <v>0</v>
      </c>
      <c r="CQ23" s="687">
        <f>CQ19</f>
        <v>311.60000000000002</v>
      </c>
      <c r="CR23" s="687">
        <f>ROUND(CQ23/CQ10*100,6)</f>
        <v>23.908539999999999</v>
      </c>
      <c r="CS23" s="687">
        <f>CS19</f>
        <v>0</v>
      </c>
      <c r="CT23" s="687" t="e">
        <f>ROUND(CS23/CS10*100,6)</f>
        <v>#DIV/0!</v>
      </c>
      <c r="CU23" s="687">
        <f t="shared" si="38"/>
        <v>-311.60000000000002</v>
      </c>
      <c r="CV23" s="688">
        <f t="shared" si="39"/>
        <v>0</v>
      </c>
      <c r="CW23" s="687">
        <f>CW19</f>
        <v>301.60000000000002</v>
      </c>
      <c r="CX23" s="687">
        <f>ROUND(CW23/CW10*100,6)</f>
        <v>23.911836999999998</v>
      </c>
      <c r="CY23" s="687">
        <f>CY19</f>
        <v>0</v>
      </c>
      <c r="CZ23" s="687" t="e">
        <f>ROUND(CY23/CY10*100,6)</f>
        <v>#DIV/0!</v>
      </c>
      <c r="DA23" s="687">
        <f t="shared" si="40"/>
        <v>-301.60000000000002</v>
      </c>
      <c r="DB23" s="688">
        <f t="shared" si="41"/>
        <v>0</v>
      </c>
      <c r="DC23" s="687">
        <f>DC19</f>
        <v>310.89999999999998</v>
      </c>
      <c r="DD23" s="687">
        <f>ROUND(DC23/DC10*100,6)</f>
        <v>23.900677000000002</v>
      </c>
      <c r="DE23" s="687">
        <f>DE19</f>
        <v>0</v>
      </c>
      <c r="DF23" s="687" t="e">
        <f>ROUND(DE23/DE10*100,6)</f>
        <v>#DIV/0!</v>
      </c>
      <c r="DG23" s="687">
        <f t="shared" si="42"/>
        <v>-310.89999999999998</v>
      </c>
      <c r="DH23" s="688">
        <f t="shared" si="43"/>
        <v>0</v>
      </c>
    </row>
    <row r="24" spans="1:112" s="22" customFormat="1" ht="39.950000000000003" customHeight="1">
      <c r="A24" s="721"/>
      <c r="B24" s="23" t="s">
        <v>1914</v>
      </c>
      <c r="C24" s="652" t="s">
        <v>938</v>
      </c>
      <c r="D24" s="613" t="s">
        <v>1688</v>
      </c>
      <c r="E24" s="528" t="s">
        <v>1915</v>
      </c>
      <c r="F24" s="528"/>
      <c r="G24" s="529"/>
      <c r="H24" s="530" t="s">
        <v>1916</v>
      </c>
      <c r="I24" s="530"/>
      <c r="J24" s="657" t="s">
        <v>883</v>
      </c>
      <c r="K24" s="687">
        <f t="shared" si="0"/>
        <v>310.50199999999995</v>
      </c>
      <c r="L24" s="681"/>
      <c r="M24" s="687">
        <f t="shared" si="1"/>
        <v>0</v>
      </c>
      <c r="N24" s="681"/>
      <c r="O24" s="687">
        <f t="shared" si="2"/>
        <v>-310.50199999999995</v>
      </c>
      <c r="P24" s="688">
        <f t="shared" si="3"/>
        <v>0</v>
      </c>
      <c r="Q24" s="687">
        <f t="shared" si="4"/>
        <v>48.841999999999999</v>
      </c>
      <c r="R24" s="681"/>
      <c r="S24" s="687">
        <f t="shared" si="5"/>
        <v>0</v>
      </c>
      <c r="T24" s="681"/>
      <c r="U24" s="687">
        <f t="shared" si="6"/>
        <v>-48.841999999999999</v>
      </c>
      <c r="V24" s="688">
        <f t="shared" si="7"/>
        <v>0</v>
      </c>
      <c r="W24" s="687">
        <f>W25+W27+W28</f>
        <v>15.218</v>
      </c>
      <c r="X24" s="681"/>
      <c r="Y24" s="687">
        <f>Y25+Y27+Y28</f>
        <v>0</v>
      </c>
      <c r="Z24" s="681"/>
      <c r="AA24" s="687">
        <f t="shared" si="8"/>
        <v>-15.218</v>
      </c>
      <c r="AB24" s="688">
        <f t="shared" si="9"/>
        <v>0</v>
      </c>
      <c r="AC24" s="687">
        <f>AC25+AC27+AC28</f>
        <v>16.507000000000001</v>
      </c>
      <c r="AD24" s="681"/>
      <c r="AE24" s="687">
        <f>AE25+AE27+AE28</f>
        <v>0</v>
      </c>
      <c r="AF24" s="681"/>
      <c r="AG24" s="687">
        <f t="shared" si="10"/>
        <v>-16.507000000000001</v>
      </c>
      <c r="AH24" s="688">
        <f t="shared" si="11"/>
        <v>0</v>
      </c>
      <c r="AI24" s="687">
        <f>AI25+AI27+AI28</f>
        <v>17.117000000000001</v>
      </c>
      <c r="AJ24" s="681"/>
      <c r="AK24" s="687">
        <f>AK25+AK27+AK28</f>
        <v>0</v>
      </c>
      <c r="AL24" s="681"/>
      <c r="AM24" s="687">
        <f t="shared" si="12"/>
        <v>-17.117000000000001</v>
      </c>
      <c r="AN24" s="688">
        <f t="shared" si="13"/>
        <v>0</v>
      </c>
      <c r="AO24" s="687">
        <f t="shared" si="14"/>
        <v>70.968999999999994</v>
      </c>
      <c r="AP24" s="681"/>
      <c r="AQ24" s="687">
        <f t="shared" si="15"/>
        <v>0</v>
      </c>
      <c r="AR24" s="681"/>
      <c r="AS24" s="687">
        <f t="shared" si="16"/>
        <v>-70.968999999999994</v>
      </c>
      <c r="AT24" s="688">
        <f t="shared" si="17"/>
        <v>0</v>
      </c>
      <c r="AU24" s="687">
        <f>AU25+AU27+AU28</f>
        <v>34.841999999999999</v>
      </c>
      <c r="AV24" s="681"/>
      <c r="AW24" s="687">
        <f>AW25+AW27+AW28</f>
        <v>0</v>
      </c>
      <c r="AX24" s="681"/>
      <c r="AY24" s="687">
        <f t="shared" si="18"/>
        <v>-34.841999999999999</v>
      </c>
      <c r="AZ24" s="688">
        <f t="shared" si="19"/>
        <v>0</v>
      </c>
      <c r="BA24" s="687">
        <f>BA25+BA27+BA28</f>
        <v>23.427</v>
      </c>
      <c r="BB24" s="681"/>
      <c r="BC24" s="687">
        <f>BC25+BC27+BC28</f>
        <v>0</v>
      </c>
      <c r="BD24" s="681"/>
      <c r="BE24" s="687">
        <f t="shared" si="20"/>
        <v>-23.427</v>
      </c>
      <c r="BF24" s="688">
        <f t="shared" si="21"/>
        <v>0</v>
      </c>
      <c r="BG24" s="687">
        <f>BG25+BG27+BG28</f>
        <v>12.7</v>
      </c>
      <c r="BH24" s="681"/>
      <c r="BI24" s="687">
        <f>BI25+BI27+BI28</f>
        <v>0</v>
      </c>
      <c r="BJ24" s="681"/>
      <c r="BK24" s="687">
        <f t="shared" si="22"/>
        <v>-12.7</v>
      </c>
      <c r="BL24" s="688">
        <f t="shared" si="23"/>
        <v>0</v>
      </c>
      <c r="BM24" s="687">
        <f t="shared" si="24"/>
        <v>147.56299999999999</v>
      </c>
      <c r="BN24" s="681"/>
      <c r="BO24" s="687">
        <f t="shared" si="25"/>
        <v>0</v>
      </c>
      <c r="BP24" s="681"/>
      <c r="BQ24" s="687">
        <f t="shared" si="26"/>
        <v>-147.56299999999999</v>
      </c>
      <c r="BR24" s="688">
        <f t="shared" si="27"/>
        <v>0</v>
      </c>
      <c r="BS24" s="687">
        <f>BS25+BS27+BS28</f>
        <v>47.571999999999996</v>
      </c>
      <c r="BT24" s="681"/>
      <c r="BU24" s="687">
        <f>BU25+BU27+BU28</f>
        <v>0</v>
      </c>
      <c r="BV24" s="681"/>
      <c r="BW24" s="687">
        <f t="shared" si="28"/>
        <v>-47.571999999999996</v>
      </c>
      <c r="BX24" s="688">
        <f t="shared" si="29"/>
        <v>0</v>
      </c>
      <c r="BY24" s="687">
        <f>BY25+BY27+BY28</f>
        <v>66.247</v>
      </c>
      <c r="BZ24" s="681"/>
      <c r="CA24" s="687">
        <f>CA25+CA27+CA28</f>
        <v>0</v>
      </c>
      <c r="CB24" s="681"/>
      <c r="CC24" s="687">
        <f t="shared" si="30"/>
        <v>-66.247</v>
      </c>
      <c r="CD24" s="688">
        <f t="shared" si="31"/>
        <v>0</v>
      </c>
      <c r="CE24" s="687">
        <f>CE25+CE27+CE28</f>
        <v>33.744</v>
      </c>
      <c r="CF24" s="681"/>
      <c r="CG24" s="687">
        <f>CG25+CG27+CG28</f>
        <v>0</v>
      </c>
      <c r="CH24" s="681"/>
      <c r="CI24" s="687">
        <f t="shared" si="32"/>
        <v>-33.744</v>
      </c>
      <c r="CJ24" s="688">
        <f t="shared" si="33"/>
        <v>0</v>
      </c>
      <c r="CK24" s="687">
        <f t="shared" si="34"/>
        <v>43.128</v>
      </c>
      <c r="CL24" s="681"/>
      <c r="CM24" s="687">
        <f t="shared" si="35"/>
        <v>0</v>
      </c>
      <c r="CN24" s="681"/>
      <c r="CO24" s="687">
        <f t="shared" si="36"/>
        <v>-43.128</v>
      </c>
      <c r="CP24" s="688">
        <f t="shared" si="37"/>
        <v>0</v>
      </c>
      <c r="CQ24" s="687">
        <f>CQ25+CQ27+CQ28</f>
        <v>15.896999999999998</v>
      </c>
      <c r="CR24" s="681"/>
      <c r="CS24" s="687">
        <f>CS25+CS27+CS28</f>
        <v>0</v>
      </c>
      <c r="CT24" s="681"/>
      <c r="CU24" s="687">
        <f t="shared" si="38"/>
        <v>-15.896999999999998</v>
      </c>
      <c r="CV24" s="688">
        <f t="shared" si="39"/>
        <v>0</v>
      </c>
      <c r="CW24" s="687">
        <f>CW25+CW27+CW28</f>
        <v>16.213000000000001</v>
      </c>
      <c r="CX24" s="681"/>
      <c r="CY24" s="687">
        <f>CY25+CY27+CY28</f>
        <v>0</v>
      </c>
      <c r="CZ24" s="681"/>
      <c r="DA24" s="687">
        <f t="shared" si="40"/>
        <v>-16.213000000000001</v>
      </c>
      <c r="DB24" s="688">
        <f t="shared" si="41"/>
        <v>0</v>
      </c>
      <c r="DC24" s="687">
        <f>DC25+DC27+DC28</f>
        <v>11.018000000000001</v>
      </c>
      <c r="DD24" s="681"/>
      <c r="DE24" s="687">
        <f>DE25+DE27+DE28</f>
        <v>0</v>
      </c>
      <c r="DF24" s="681"/>
      <c r="DG24" s="687">
        <f t="shared" si="42"/>
        <v>-11.018000000000001</v>
      </c>
      <c r="DH24" s="688">
        <f t="shared" si="43"/>
        <v>0</v>
      </c>
    </row>
    <row r="25" spans="1:112" ht="37.5" customHeight="1">
      <c r="A25" s="721"/>
      <c r="B25" s="23" t="s">
        <v>1917</v>
      </c>
      <c r="C25" s="650" t="s">
        <v>1673</v>
      </c>
      <c r="D25" s="641" t="s">
        <v>1918</v>
      </c>
      <c r="E25" s="528" t="s">
        <v>1919</v>
      </c>
      <c r="F25" s="528"/>
      <c r="G25" s="529"/>
      <c r="H25" s="530"/>
      <c r="I25" s="530"/>
      <c r="J25" s="654" t="s">
        <v>883</v>
      </c>
      <c r="K25" s="687">
        <f t="shared" si="0"/>
        <v>21.701999999999998</v>
      </c>
      <c r="L25" s="681"/>
      <c r="M25" s="687">
        <f t="shared" si="1"/>
        <v>0</v>
      </c>
      <c r="N25" s="681"/>
      <c r="O25" s="687">
        <f t="shared" si="2"/>
        <v>-21.701999999999998</v>
      </c>
      <c r="P25" s="688">
        <f t="shared" si="3"/>
        <v>0</v>
      </c>
      <c r="Q25" s="687">
        <f t="shared" si="4"/>
        <v>6.6419999999999995</v>
      </c>
      <c r="R25" s="681"/>
      <c r="S25" s="687">
        <f t="shared" si="5"/>
        <v>0</v>
      </c>
      <c r="T25" s="681"/>
      <c r="U25" s="687">
        <f t="shared" si="6"/>
        <v>-6.6419999999999995</v>
      </c>
      <c r="V25" s="688">
        <f t="shared" si="7"/>
        <v>0</v>
      </c>
      <c r="W25" s="683">
        <v>2.218</v>
      </c>
      <c r="X25" s="681"/>
      <c r="Y25" s="681"/>
      <c r="Z25" s="681"/>
      <c r="AA25" s="687">
        <f t="shared" si="8"/>
        <v>-2.218</v>
      </c>
      <c r="AB25" s="688">
        <f t="shared" si="9"/>
        <v>0</v>
      </c>
      <c r="AC25" s="683">
        <v>2.2069999999999999</v>
      </c>
      <c r="AD25" s="681"/>
      <c r="AE25" s="681"/>
      <c r="AF25" s="681"/>
      <c r="AG25" s="687">
        <f t="shared" si="10"/>
        <v>-2.2069999999999999</v>
      </c>
      <c r="AH25" s="688">
        <f t="shared" si="11"/>
        <v>0</v>
      </c>
      <c r="AI25" s="683">
        <v>2.2170000000000001</v>
      </c>
      <c r="AJ25" s="681"/>
      <c r="AK25" s="681"/>
      <c r="AL25" s="681"/>
      <c r="AM25" s="687">
        <f t="shared" si="12"/>
        <v>-2.2170000000000001</v>
      </c>
      <c r="AN25" s="688">
        <f t="shared" si="13"/>
        <v>0</v>
      </c>
      <c r="AO25" s="687">
        <f t="shared" si="14"/>
        <v>3.2689999999999997</v>
      </c>
      <c r="AP25" s="681"/>
      <c r="AQ25" s="687">
        <f t="shared" si="15"/>
        <v>0</v>
      </c>
      <c r="AR25" s="681"/>
      <c r="AS25" s="687">
        <f t="shared" si="16"/>
        <v>-3.2689999999999997</v>
      </c>
      <c r="AT25" s="688">
        <f t="shared" si="17"/>
        <v>0</v>
      </c>
      <c r="AU25" s="683">
        <v>2.5419999999999998</v>
      </c>
      <c r="AV25" s="681"/>
      <c r="AW25" s="681"/>
      <c r="AX25" s="681"/>
      <c r="AY25" s="687">
        <f t="shared" si="18"/>
        <v>-2.5419999999999998</v>
      </c>
      <c r="AZ25" s="688">
        <f t="shared" si="19"/>
        <v>0</v>
      </c>
      <c r="BA25" s="683">
        <v>0.72699999999999998</v>
      </c>
      <c r="BB25" s="681"/>
      <c r="BC25" s="681"/>
      <c r="BD25" s="681"/>
      <c r="BE25" s="687">
        <f t="shared" si="20"/>
        <v>-0.72699999999999998</v>
      </c>
      <c r="BF25" s="688">
        <f t="shared" si="21"/>
        <v>0</v>
      </c>
      <c r="BG25" s="683">
        <v>0</v>
      </c>
      <c r="BH25" s="681"/>
      <c r="BI25" s="681"/>
      <c r="BJ25" s="681"/>
      <c r="BK25" s="687">
        <f t="shared" si="22"/>
        <v>0</v>
      </c>
      <c r="BL25" s="688" t="str">
        <f t="shared" si="23"/>
        <v>-</v>
      </c>
      <c r="BM25" s="687">
        <f t="shared" si="24"/>
        <v>5.1630000000000003</v>
      </c>
      <c r="BN25" s="681"/>
      <c r="BO25" s="687">
        <f t="shared" si="25"/>
        <v>0</v>
      </c>
      <c r="BP25" s="681"/>
      <c r="BQ25" s="687">
        <f t="shared" si="26"/>
        <v>-5.1630000000000003</v>
      </c>
      <c r="BR25" s="688">
        <f t="shared" si="27"/>
        <v>0</v>
      </c>
      <c r="BS25" s="683">
        <v>7.1999999999999995E-2</v>
      </c>
      <c r="BT25" s="681"/>
      <c r="BU25" s="681"/>
      <c r="BV25" s="681"/>
      <c r="BW25" s="687">
        <f t="shared" si="28"/>
        <v>-7.1999999999999995E-2</v>
      </c>
      <c r="BX25" s="688">
        <f t="shared" si="29"/>
        <v>0</v>
      </c>
      <c r="BY25" s="683">
        <v>2.5470000000000002</v>
      </c>
      <c r="BZ25" s="681"/>
      <c r="CA25" s="681"/>
      <c r="CB25" s="681"/>
      <c r="CC25" s="687">
        <f t="shared" si="30"/>
        <v>-2.5470000000000002</v>
      </c>
      <c r="CD25" s="688">
        <f t="shared" si="31"/>
        <v>0</v>
      </c>
      <c r="CE25" s="683">
        <v>2.544</v>
      </c>
      <c r="CF25" s="681"/>
      <c r="CG25" s="681"/>
      <c r="CH25" s="681"/>
      <c r="CI25" s="687">
        <f t="shared" si="32"/>
        <v>-2.544</v>
      </c>
      <c r="CJ25" s="688">
        <f t="shared" si="33"/>
        <v>0</v>
      </c>
      <c r="CK25" s="687">
        <f t="shared" si="34"/>
        <v>6.6280000000000001</v>
      </c>
      <c r="CL25" s="681"/>
      <c r="CM25" s="687">
        <f t="shared" si="35"/>
        <v>0</v>
      </c>
      <c r="CN25" s="681"/>
      <c r="CO25" s="687">
        <f t="shared" si="36"/>
        <v>-6.6280000000000001</v>
      </c>
      <c r="CP25" s="688">
        <f t="shared" si="37"/>
        <v>0</v>
      </c>
      <c r="CQ25" s="683">
        <v>2.1970000000000001</v>
      </c>
      <c r="CR25" s="681"/>
      <c r="CS25" s="681"/>
      <c r="CT25" s="681"/>
      <c r="CU25" s="687">
        <f t="shared" si="38"/>
        <v>-2.1970000000000001</v>
      </c>
      <c r="CV25" s="688">
        <f t="shared" si="39"/>
        <v>0</v>
      </c>
      <c r="CW25" s="683">
        <v>2.2130000000000001</v>
      </c>
      <c r="CX25" s="681"/>
      <c r="CY25" s="681"/>
      <c r="CZ25" s="681"/>
      <c r="DA25" s="687">
        <f t="shared" si="40"/>
        <v>-2.2130000000000001</v>
      </c>
      <c r="DB25" s="688">
        <f t="shared" si="41"/>
        <v>0</v>
      </c>
      <c r="DC25" s="683">
        <v>2.218</v>
      </c>
      <c r="DD25" s="681"/>
      <c r="DE25" s="681"/>
      <c r="DF25" s="681"/>
      <c r="DG25" s="687">
        <f t="shared" si="42"/>
        <v>-2.218</v>
      </c>
      <c r="DH25" s="688">
        <f t="shared" si="43"/>
        <v>0</v>
      </c>
    </row>
    <row r="26" spans="1:112" ht="20.25" customHeight="1">
      <c r="A26" s="721"/>
      <c r="B26" s="23" t="s">
        <v>1920</v>
      </c>
      <c r="C26" s="650" t="s">
        <v>1921</v>
      </c>
      <c r="D26" s="404" t="s">
        <v>1922</v>
      </c>
      <c r="E26" s="528" t="s">
        <v>1923</v>
      </c>
      <c r="F26" s="528"/>
      <c r="G26" s="529"/>
      <c r="H26" s="530"/>
      <c r="I26" s="530"/>
      <c r="J26" s="654" t="s">
        <v>883</v>
      </c>
      <c r="K26" s="687">
        <f t="shared" si="0"/>
        <v>20.650000000000002</v>
      </c>
      <c r="L26" s="681"/>
      <c r="M26" s="687">
        <f t="shared" si="1"/>
        <v>0</v>
      </c>
      <c r="N26" s="681"/>
      <c r="O26" s="687">
        <f t="shared" si="2"/>
        <v>-20.650000000000002</v>
      </c>
      <c r="P26" s="688">
        <f t="shared" si="3"/>
        <v>0</v>
      </c>
      <c r="Q26" s="687">
        <f t="shared" si="4"/>
        <v>6.3000000000000007</v>
      </c>
      <c r="R26" s="681"/>
      <c r="S26" s="687">
        <f t="shared" si="5"/>
        <v>0</v>
      </c>
      <c r="T26" s="681"/>
      <c r="U26" s="687">
        <f t="shared" si="6"/>
        <v>-6.3000000000000007</v>
      </c>
      <c r="V26" s="688">
        <f t="shared" si="7"/>
        <v>0</v>
      </c>
      <c r="W26" s="683">
        <v>2.1</v>
      </c>
      <c r="X26" s="681"/>
      <c r="Y26" s="681"/>
      <c r="Z26" s="681"/>
      <c r="AA26" s="687">
        <f t="shared" si="8"/>
        <v>-2.1</v>
      </c>
      <c r="AB26" s="688">
        <f t="shared" si="9"/>
        <v>0</v>
      </c>
      <c r="AC26" s="683">
        <v>2.1</v>
      </c>
      <c r="AD26" s="681"/>
      <c r="AE26" s="681"/>
      <c r="AF26" s="681"/>
      <c r="AG26" s="687">
        <f t="shared" si="10"/>
        <v>-2.1</v>
      </c>
      <c r="AH26" s="688">
        <f t="shared" si="11"/>
        <v>0</v>
      </c>
      <c r="AI26" s="683">
        <v>2.1</v>
      </c>
      <c r="AJ26" s="681"/>
      <c r="AK26" s="681"/>
      <c r="AL26" s="681"/>
      <c r="AM26" s="687">
        <f t="shared" si="12"/>
        <v>-2.1</v>
      </c>
      <c r="AN26" s="688">
        <f t="shared" si="13"/>
        <v>0</v>
      </c>
      <c r="AO26" s="687">
        <f t="shared" si="14"/>
        <v>3.1500000000000004</v>
      </c>
      <c r="AP26" s="681"/>
      <c r="AQ26" s="687">
        <f t="shared" si="15"/>
        <v>0</v>
      </c>
      <c r="AR26" s="681"/>
      <c r="AS26" s="687">
        <f t="shared" si="16"/>
        <v>-3.1500000000000004</v>
      </c>
      <c r="AT26" s="688">
        <f t="shared" si="17"/>
        <v>0</v>
      </c>
      <c r="AU26" s="683">
        <v>2.4500000000000002</v>
      </c>
      <c r="AV26" s="681"/>
      <c r="AW26" s="681"/>
      <c r="AX26" s="681"/>
      <c r="AY26" s="687">
        <f t="shared" si="18"/>
        <v>-2.4500000000000002</v>
      </c>
      <c r="AZ26" s="688">
        <f t="shared" si="19"/>
        <v>0</v>
      </c>
      <c r="BA26" s="683">
        <v>0.7</v>
      </c>
      <c r="BB26" s="681"/>
      <c r="BC26" s="681"/>
      <c r="BD26" s="681"/>
      <c r="BE26" s="687">
        <f t="shared" si="20"/>
        <v>-0.7</v>
      </c>
      <c r="BF26" s="688">
        <f t="shared" si="21"/>
        <v>0</v>
      </c>
      <c r="BG26" s="683">
        <v>0</v>
      </c>
      <c r="BH26" s="681"/>
      <c r="BI26" s="681"/>
      <c r="BJ26" s="681"/>
      <c r="BK26" s="687">
        <f t="shared" si="22"/>
        <v>0</v>
      </c>
      <c r="BL26" s="688" t="str">
        <f t="shared" si="23"/>
        <v>-</v>
      </c>
      <c r="BM26" s="687">
        <f t="shared" si="24"/>
        <v>4.9000000000000004</v>
      </c>
      <c r="BN26" s="681"/>
      <c r="BO26" s="687">
        <f t="shared" si="25"/>
        <v>0</v>
      </c>
      <c r="BP26" s="681"/>
      <c r="BQ26" s="687">
        <f t="shared" si="26"/>
        <v>-4.9000000000000004</v>
      </c>
      <c r="BR26" s="688">
        <f t="shared" si="27"/>
        <v>0</v>
      </c>
      <c r="BS26" s="683">
        <v>0</v>
      </c>
      <c r="BT26" s="681"/>
      <c r="BU26" s="681"/>
      <c r="BV26" s="681"/>
      <c r="BW26" s="687">
        <f t="shared" si="28"/>
        <v>0</v>
      </c>
      <c r="BX26" s="688" t="str">
        <f t="shared" si="29"/>
        <v>-</v>
      </c>
      <c r="BY26" s="683">
        <v>2.4500000000000002</v>
      </c>
      <c r="BZ26" s="681"/>
      <c r="CA26" s="681"/>
      <c r="CB26" s="681"/>
      <c r="CC26" s="687">
        <f t="shared" si="30"/>
        <v>-2.4500000000000002</v>
      </c>
      <c r="CD26" s="688">
        <f t="shared" si="31"/>
        <v>0</v>
      </c>
      <c r="CE26" s="683">
        <v>2.4500000000000002</v>
      </c>
      <c r="CF26" s="681"/>
      <c r="CG26" s="681"/>
      <c r="CH26" s="681"/>
      <c r="CI26" s="687">
        <f t="shared" si="32"/>
        <v>-2.4500000000000002</v>
      </c>
      <c r="CJ26" s="688">
        <f t="shared" si="33"/>
        <v>0</v>
      </c>
      <c r="CK26" s="687">
        <f t="shared" si="34"/>
        <v>6.3000000000000007</v>
      </c>
      <c r="CL26" s="681"/>
      <c r="CM26" s="687">
        <f t="shared" si="35"/>
        <v>0</v>
      </c>
      <c r="CN26" s="681"/>
      <c r="CO26" s="687">
        <f t="shared" si="36"/>
        <v>-6.3000000000000007</v>
      </c>
      <c r="CP26" s="688">
        <f t="shared" si="37"/>
        <v>0</v>
      </c>
      <c r="CQ26" s="683">
        <v>2.1</v>
      </c>
      <c r="CR26" s="681"/>
      <c r="CS26" s="681"/>
      <c r="CT26" s="681"/>
      <c r="CU26" s="687">
        <f t="shared" si="38"/>
        <v>-2.1</v>
      </c>
      <c r="CV26" s="688">
        <f t="shared" si="39"/>
        <v>0</v>
      </c>
      <c r="CW26" s="683">
        <v>2.1</v>
      </c>
      <c r="CX26" s="681"/>
      <c r="CY26" s="681"/>
      <c r="CZ26" s="681"/>
      <c r="DA26" s="687">
        <f t="shared" si="40"/>
        <v>-2.1</v>
      </c>
      <c r="DB26" s="688">
        <f t="shared" si="41"/>
        <v>0</v>
      </c>
      <c r="DC26" s="683">
        <v>2.1</v>
      </c>
      <c r="DD26" s="681"/>
      <c r="DE26" s="681"/>
      <c r="DF26" s="681"/>
      <c r="DG26" s="687">
        <f t="shared" si="42"/>
        <v>-2.1</v>
      </c>
      <c r="DH26" s="688">
        <f t="shared" si="43"/>
        <v>0</v>
      </c>
    </row>
    <row r="27" spans="1:112" ht="39.75" customHeight="1">
      <c r="A27" s="721"/>
      <c r="B27" s="23" t="s">
        <v>1924</v>
      </c>
      <c r="C27" s="650" t="s">
        <v>1686</v>
      </c>
      <c r="D27" s="641" t="s">
        <v>1925</v>
      </c>
      <c r="E27" s="528" t="s">
        <v>1926</v>
      </c>
      <c r="F27" s="528"/>
      <c r="G27" s="529"/>
      <c r="H27" s="530"/>
      <c r="I27" s="530"/>
      <c r="J27" s="654" t="s">
        <v>883</v>
      </c>
      <c r="K27" s="687">
        <f t="shared" si="0"/>
        <v>2.5</v>
      </c>
      <c r="L27" s="681"/>
      <c r="M27" s="687">
        <f t="shared" si="1"/>
        <v>0</v>
      </c>
      <c r="N27" s="681"/>
      <c r="O27" s="687">
        <f t="shared" si="2"/>
        <v>-2.5</v>
      </c>
      <c r="P27" s="688">
        <f t="shared" si="3"/>
        <v>0</v>
      </c>
      <c r="Q27" s="687">
        <f t="shared" si="4"/>
        <v>0.9</v>
      </c>
      <c r="R27" s="681"/>
      <c r="S27" s="687">
        <f t="shared" si="5"/>
        <v>0</v>
      </c>
      <c r="T27" s="681"/>
      <c r="U27" s="687">
        <f t="shared" si="6"/>
        <v>-0.9</v>
      </c>
      <c r="V27" s="688">
        <f t="shared" si="7"/>
        <v>0</v>
      </c>
      <c r="W27" s="683">
        <v>0</v>
      </c>
      <c r="X27" s="681"/>
      <c r="Y27" s="681"/>
      <c r="Z27" s="681"/>
      <c r="AA27" s="687">
        <f t="shared" si="8"/>
        <v>0</v>
      </c>
      <c r="AB27" s="688" t="str">
        <f t="shared" si="9"/>
        <v>-</v>
      </c>
      <c r="AC27" s="683">
        <v>0</v>
      </c>
      <c r="AD27" s="681"/>
      <c r="AE27" s="681"/>
      <c r="AF27" s="681"/>
      <c r="AG27" s="687">
        <f t="shared" si="10"/>
        <v>0</v>
      </c>
      <c r="AH27" s="688" t="str">
        <f t="shared" si="11"/>
        <v>-</v>
      </c>
      <c r="AI27" s="683">
        <v>0.9</v>
      </c>
      <c r="AJ27" s="681"/>
      <c r="AK27" s="681"/>
      <c r="AL27" s="681"/>
      <c r="AM27" s="687">
        <f t="shared" si="12"/>
        <v>-0.9</v>
      </c>
      <c r="AN27" s="688">
        <f t="shared" si="13"/>
        <v>0</v>
      </c>
      <c r="AO27" s="687">
        <f t="shared" si="14"/>
        <v>0.9</v>
      </c>
      <c r="AP27" s="681"/>
      <c r="AQ27" s="687">
        <f t="shared" si="15"/>
        <v>0</v>
      </c>
      <c r="AR27" s="681"/>
      <c r="AS27" s="687">
        <f t="shared" si="16"/>
        <v>-0.9</v>
      </c>
      <c r="AT27" s="688">
        <f t="shared" si="17"/>
        <v>0</v>
      </c>
      <c r="AU27" s="683">
        <v>0.9</v>
      </c>
      <c r="AV27" s="681"/>
      <c r="AW27" s="681"/>
      <c r="AX27" s="681"/>
      <c r="AY27" s="687">
        <f t="shared" si="18"/>
        <v>-0.9</v>
      </c>
      <c r="AZ27" s="688">
        <f t="shared" si="19"/>
        <v>0</v>
      </c>
      <c r="BA27" s="683">
        <v>0</v>
      </c>
      <c r="BB27" s="681"/>
      <c r="BC27" s="681"/>
      <c r="BD27" s="681"/>
      <c r="BE27" s="687">
        <f t="shared" si="20"/>
        <v>0</v>
      </c>
      <c r="BF27" s="688" t="str">
        <f t="shared" si="21"/>
        <v>-</v>
      </c>
      <c r="BG27" s="683">
        <v>0</v>
      </c>
      <c r="BH27" s="681"/>
      <c r="BI27" s="681"/>
      <c r="BJ27" s="681"/>
      <c r="BK27" s="687">
        <f t="shared" si="22"/>
        <v>0</v>
      </c>
      <c r="BL27" s="688" t="str">
        <f t="shared" si="23"/>
        <v>-</v>
      </c>
      <c r="BM27" s="687">
        <f t="shared" si="24"/>
        <v>0.7</v>
      </c>
      <c r="BN27" s="681"/>
      <c r="BO27" s="687">
        <f t="shared" si="25"/>
        <v>0</v>
      </c>
      <c r="BP27" s="681"/>
      <c r="BQ27" s="687">
        <f t="shared" si="26"/>
        <v>-0.7</v>
      </c>
      <c r="BR27" s="688">
        <f t="shared" si="27"/>
        <v>0</v>
      </c>
      <c r="BS27" s="683">
        <v>0.7</v>
      </c>
      <c r="BT27" s="681"/>
      <c r="BU27" s="681"/>
      <c r="BV27" s="681"/>
      <c r="BW27" s="687">
        <f t="shared" si="28"/>
        <v>-0.7</v>
      </c>
      <c r="BX27" s="688">
        <f t="shared" si="29"/>
        <v>0</v>
      </c>
      <c r="BY27" s="683">
        <v>0</v>
      </c>
      <c r="BZ27" s="681"/>
      <c r="CA27" s="681"/>
      <c r="CB27" s="681"/>
      <c r="CC27" s="687">
        <f t="shared" si="30"/>
        <v>0</v>
      </c>
      <c r="CD27" s="688" t="str">
        <f t="shared" si="31"/>
        <v>-</v>
      </c>
      <c r="CE27" s="683">
        <v>0</v>
      </c>
      <c r="CF27" s="681"/>
      <c r="CG27" s="681"/>
      <c r="CH27" s="681"/>
      <c r="CI27" s="687">
        <f t="shared" si="32"/>
        <v>0</v>
      </c>
      <c r="CJ27" s="688" t="str">
        <f t="shared" si="33"/>
        <v>-</v>
      </c>
      <c r="CK27" s="687">
        <f t="shared" si="34"/>
        <v>0</v>
      </c>
      <c r="CL27" s="681"/>
      <c r="CM27" s="687">
        <f t="shared" si="35"/>
        <v>0</v>
      </c>
      <c r="CN27" s="681"/>
      <c r="CO27" s="687">
        <f t="shared" si="36"/>
        <v>0</v>
      </c>
      <c r="CP27" s="688" t="str">
        <f t="shared" si="37"/>
        <v>-</v>
      </c>
      <c r="CQ27" s="683">
        <v>0</v>
      </c>
      <c r="CR27" s="681"/>
      <c r="CS27" s="681"/>
      <c r="CT27" s="681"/>
      <c r="CU27" s="687">
        <f t="shared" si="38"/>
        <v>0</v>
      </c>
      <c r="CV27" s="688" t="str">
        <f t="shared" si="39"/>
        <v>-</v>
      </c>
      <c r="CW27" s="683">
        <v>0</v>
      </c>
      <c r="CX27" s="681"/>
      <c r="CY27" s="681"/>
      <c r="CZ27" s="681"/>
      <c r="DA27" s="687">
        <f t="shared" si="40"/>
        <v>0</v>
      </c>
      <c r="DB27" s="688" t="str">
        <f t="shared" si="41"/>
        <v>-</v>
      </c>
      <c r="DC27" s="683">
        <v>0</v>
      </c>
      <c r="DD27" s="681"/>
      <c r="DE27" s="681"/>
      <c r="DF27" s="681"/>
      <c r="DG27" s="687">
        <f t="shared" si="42"/>
        <v>0</v>
      </c>
      <c r="DH27" s="688" t="str">
        <f t="shared" si="43"/>
        <v>-</v>
      </c>
    </row>
    <row r="28" spans="1:112" ht="20.25" customHeight="1">
      <c r="A28" s="721"/>
      <c r="B28" s="23" t="s">
        <v>1927</v>
      </c>
      <c r="C28" s="650" t="s">
        <v>1928</v>
      </c>
      <c r="D28" s="641" t="s">
        <v>1929</v>
      </c>
      <c r="E28" s="528" t="s">
        <v>1930</v>
      </c>
      <c r="F28" s="528"/>
      <c r="G28" s="529"/>
      <c r="H28" s="530"/>
      <c r="I28" s="530"/>
      <c r="J28" s="654" t="s">
        <v>883</v>
      </c>
      <c r="K28" s="687">
        <f t="shared" si="0"/>
        <v>286.29999999999995</v>
      </c>
      <c r="L28" s="681"/>
      <c r="M28" s="687">
        <f t="shared" si="1"/>
        <v>0</v>
      </c>
      <c r="N28" s="681"/>
      <c r="O28" s="687">
        <f t="shared" si="2"/>
        <v>-286.29999999999995</v>
      </c>
      <c r="P28" s="688">
        <f t="shared" si="3"/>
        <v>0</v>
      </c>
      <c r="Q28" s="687">
        <f t="shared" si="4"/>
        <v>41.3</v>
      </c>
      <c r="R28" s="681"/>
      <c r="S28" s="687">
        <f t="shared" si="5"/>
        <v>0</v>
      </c>
      <c r="T28" s="681"/>
      <c r="U28" s="687">
        <f t="shared" si="6"/>
        <v>-41.3</v>
      </c>
      <c r="V28" s="688">
        <f t="shared" si="7"/>
        <v>0</v>
      </c>
      <c r="W28" s="683">
        <v>13</v>
      </c>
      <c r="X28" s="681"/>
      <c r="Y28" s="681"/>
      <c r="Z28" s="681"/>
      <c r="AA28" s="687">
        <f t="shared" si="8"/>
        <v>-13</v>
      </c>
      <c r="AB28" s="688">
        <f t="shared" si="9"/>
        <v>0</v>
      </c>
      <c r="AC28" s="683">
        <v>14.3</v>
      </c>
      <c r="AD28" s="681"/>
      <c r="AE28" s="681"/>
      <c r="AF28" s="681"/>
      <c r="AG28" s="687">
        <f t="shared" si="10"/>
        <v>-14.3</v>
      </c>
      <c r="AH28" s="688">
        <f t="shared" si="11"/>
        <v>0</v>
      </c>
      <c r="AI28" s="683">
        <v>14</v>
      </c>
      <c r="AJ28" s="681"/>
      <c r="AK28" s="681"/>
      <c r="AL28" s="681"/>
      <c r="AM28" s="687">
        <f t="shared" si="12"/>
        <v>-14</v>
      </c>
      <c r="AN28" s="688">
        <f t="shared" si="13"/>
        <v>0</v>
      </c>
      <c r="AO28" s="687">
        <f t="shared" si="14"/>
        <v>66.8</v>
      </c>
      <c r="AP28" s="681"/>
      <c r="AQ28" s="687">
        <f t="shared" si="15"/>
        <v>0</v>
      </c>
      <c r="AR28" s="681"/>
      <c r="AS28" s="687">
        <f t="shared" si="16"/>
        <v>-66.8</v>
      </c>
      <c r="AT28" s="688">
        <f t="shared" si="17"/>
        <v>0</v>
      </c>
      <c r="AU28" s="683">
        <v>31.4</v>
      </c>
      <c r="AV28" s="681"/>
      <c r="AW28" s="681"/>
      <c r="AX28" s="681"/>
      <c r="AY28" s="687">
        <f t="shared" si="18"/>
        <v>-31.4</v>
      </c>
      <c r="AZ28" s="688">
        <f t="shared" si="19"/>
        <v>0</v>
      </c>
      <c r="BA28" s="683">
        <v>22.7</v>
      </c>
      <c r="BB28" s="681"/>
      <c r="BC28" s="681"/>
      <c r="BD28" s="681"/>
      <c r="BE28" s="687">
        <f t="shared" si="20"/>
        <v>-22.7</v>
      </c>
      <c r="BF28" s="688">
        <f t="shared" si="21"/>
        <v>0</v>
      </c>
      <c r="BG28" s="683">
        <v>12.7</v>
      </c>
      <c r="BH28" s="681"/>
      <c r="BI28" s="681"/>
      <c r="BJ28" s="681"/>
      <c r="BK28" s="687">
        <f t="shared" si="22"/>
        <v>-12.7</v>
      </c>
      <c r="BL28" s="688">
        <f t="shared" si="23"/>
        <v>0</v>
      </c>
      <c r="BM28" s="687">
        <f t="shared" si="24"/>
        <v>141.69999999999999</v>
      </c>
      <c r="BN28" s="681"/>
      <c r="BO28" s="687">
        <f t="shared" si="25"/>
        <v>0</v>
      </c>
      <c r="BP28" s="681"/>
      <c r="BQ28" s="687">
        <f t="shared" si="26"/>
        <v>-141.69999999999999</v>
      </c>
      <c r="BR28" s="688">
        <f t="shared" si="27"/>
        <v>0</v>
      </c>
      <c r="BS28" s="683">
        <v>46.8</v>
      </c>
      <c r="BT28" s="681"/>
      <c r="BU28" s="681"/>
      <c r="BV28" s="681"/>
      <c r="BW28" s="687">
        <f t="shared" si="28"/>
        <v>-46.8</v>
      </c>
      <c r="BX28" s="688">
        <f t="shared" si="29"/>
        <v>0</v>
      </c>
      <c r="BY28" s="683">
        <v>63.7</v>
      </c>
      <c r="BZ28" s="681"/>
      <c r="CA28" s="681"/>
      <c r="CB28" s="681"/>
      <c r="CC28" s="687">
        <f t="shared" si="30"/>
        <v>-63.7</v>
      </c>
      <c r="CD28" s="688">
        <f t="shared" si="31"/>
        <v>0</v>
      </c>
      <c r="CE28" s="683">
        <v>31.2</v>
      </c>
      <c r="CF28" s="681"/>
      <c r="CG28" s="681"/>
      <c r="CH28" s="681"/>
      <c r="CI28" s="687">
        <f t="shared" si="32"/>
        <v>-31.2</v>
      </c>
      <c r="CJ28" s="688">
        <f t="shared" si="33"/>
        <v>0</v>
      </c>
      <c r="CK28" s="687">
        <f t="shared" si="34"/>
        <v>36.5</v>
      </c>
      <c r="CL28" s="681"/>
      <c r="CM28" s="687">
        <f t="shared" si="35"/>
        <v>0</v>
      </c>
      <c r="CN28" s="681"/>
      <c r="CO28" s="687">
        <f t="shared" si="36"/>
        <v>-36.5</v>
      </c>
      <c r="CP28" s="688">
        <f t="shared" si="37"/>
        <v>0</v>
      </c>
      <c r="CQ28" s="683">
        <v>13.7</v>
      </c>
      <c r="CR28" s="681"/>
      <c r="CS28" s="681"/>
      <c r="CT28" s="681"/>
      <c r="CU28" s="687">
        <f t="shared" si="38"/>
        <v>-13.7</v>
      </c>
      <c r="CV28" s="688">
        <f t="shared" si="39"/>
        <v>0</v>
      </c>
      <c r="CW28" s="683">
        <v>14</v>
      </c>
      <c r="CX28" s="681"/>
      <c r="CY28" s="681"/>
      <c r="CZ28" s="681"/>
      <c r="DA28" s="687">
        <f t="shared" si="40"/>
        <v>-14</v>
      </c>
      <c r="DB28" s="688">
        <f t="shared" si="41"/>
        <v>0</v>
      </c>
      <c r="DC28" s="683">
        <v>8.8000000000000007</v>
      </c>
      <c r="DD28" s="681"/>
      <c r="DE28" s="681"/>
      <c r="DF28" s="681"/>
      <c r="DG28" s="687">
        <f t="shared" si="42"/>
        <v>-8.8000000000000007</v>
      </c>
      <c r="DH28" s="688">
        <f t="shared" si="43"/>
        <v>0</v>
      </c>
    </row>
    <row r="29" spans="1:112" ht="20.25" customHeight="1">
      <c r="A29" s="721"/>
      <c r="B29" s="23" t="s">
        <v>1931</v>
      </c>
      <c r="C29" s="614"/>
      <c r="D29" s="124" t="s">
        <v>873</v>
      </c>
      <c r="E29" s="528"/>
      <c r="F29" s="528"/>
      <c r="G29" s="529"/>
      <c r="H29" s="530"/>
      <c r="I29" s="530"/>
      <c r="J29" s="654"/>
      <c r="K29" s="681"/>
      <c r="L29" s="681"/>
      <c r="M29" s="681"/>
      <c r="N29" s="681"/>
      <c r="O29" s="681"/>
      <c r="P29" s="681"/>
      <c r="Q29" s="681"/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1"/>
      <c r="AJ29" s="681"/>
      <c r="AK29" s="681"/>
      <c r="AL29" s="681"/>
      <c r="AM29" s="681"/>
      <c r="AN29" s="681"/>
      <c r="AO29" s="681"/>
      <c r="AP29" s="681"/>
      <c r="AQ29" s="681"/>
      <c r="AR29" s="681"/>
      <c r="AS29" s="681"/>
      <c r="AT29" s="681"/>
      <c r="AU29" s="681"/>
      <c r="AV29" s="681"/>
      <c r="AW29" s="681"/>
      <c r="AX29" s="681"/>
      <c r="AY29" s="681"/>
      <c r="AZ29" s="681"/>
      <c r="BA29" s="681"/>
      <c r="BB29" s="681"/>
      <c r="BC29" s="681"/>
      <c r="BD29" s="681"/>
      <c r="BE29" s="681"/>
      <c r="BF29" s="681"/>
      <c r="BG29" s="681"/>
      <c r="BH29" s="681"/>
      <c r="BI29" s="681"/>
      <c r="BJ29" s="681"/>
      <c r="BK29" s="681"/>
      <c r="BL29" s="681"/>
      <c r="BM29" s="681"/>
      <c r="BN29" s="681"/>
      <c r="BO29" s="681"/>
      <c r="BP29" s="681"/>
      <c r="BQ29" s="681"/>
      <c r="BR29" s="681"/>
      <c r="BS29" s="681"/>
      <c r="BT29" s="681"/>
      <c r="BU29" s="681"/>
      <c r="BV29" s="681"/>
      <c r="BW29" s="681"/>
      <c r="BX29" s="681"/>
      <c r="BY29" s="681"/>
      <c r="BZ29" s="681"/>
      <c r="CA29" s="681"/>
      <c r="CB29" s="681"/>
      <c r="CC29" s="681"/>
      <c r="CD29" s="681"/>
      <c r="CE29" s="681"/>
      <c r="CF29" s="681"/>
      <c r="CG29" s="681"/>
      <c r="CH29" s="681"/>
      <c r="CI29" s="681"/>
      <c r="CJ29" s="681"/>
      <c r="CK29" s="681"/>
      <c r="CL29" s="681"/>
      <c r="CM29" s="681"/>
      <c r="CN29" s="681"/>
      <c r="CO29" s="681"/>
      <c r="CP29" s="681"/>
      <c r="CQ29" s="681"/>
      <c r="CR29" s="681"/>
      <c r="CS29" s="681"/>
      <c r="CT29" s="681"/>
      <c r="CU29" s="681"/>
      <c r="CV29" s="681"/>
      <c r="CW29" s="681"/>
      <c r="CX29" s="681"/>
      <c r="CY29" s="681"/>
      <c r="CZ29" s="681"/>
      <c r="DA29" s="681"/>
      <c r="DB29" s="681"/>
      <c r="DC29" s="681"/>
      <c r="DD29" s="681"/>
      <c r="DE29" s="681"/>
      <c r="DF29" s="681"/>
      <c r="DG29" s="681"/>
      <c r="DH29" s="681"/>
    </row>
    <row r="30" spans="1:112" s="28" customFormat="1" ht="39" customHeight="1" outlineLevel="1">
      <c r="A30" s="721"/>
      <c r="B30" s="23" t="s">
        <v>1932</v>
      </c>
      <c r="C30" s="669">
        <v>3</v>
      </c>
      <c r="D30" s="124" t="s">
        <v>1933</v>
      </c>
      <c r="E30" s="528" t="s">
        <v>1934</v>
      </c>
      <c r="F30" s="528"/>
      <c r="G30" s="529"/>
      <c r="H30" s="530" t="s">
        <v>1935</v>
      </c>
      <c r="I30" s="530"/>
      <c r="J30" s="29" t="s">
        <v>883</v>
      </c>
      <c r="K30" s="687">
        <f t="shared" ref="K30:K48" si="44">Q30+AO30+BM30+CK30</f>
        <v>3610.7</v>
      </c>
      <c r="L30" s="681"/>
      <c r="M30" s="687">
        <f t="shared" ref="M30:M48" si="45">S30+AQ30+BO30+CM30</f>
        <v>0</v>
      </c>
      <c r="N30" s="681"/>
      <c r="O30" s="687">
        <f t="shared" ref="O30:O48" si="46">IFERROR(M30-K30,"-")</f>
        <v>-3610.7</v>
      </c>
      <c r="P30" s="688">
        <f t="shared" ref="P30:P48" si="47">IFERROR(M30/K30,"-")</f>
        <v>0</v>
      </c>
      <c r="Q30" s="687">
        <f t="shared" ref="Q30:Q48" si="48">W30+AC30+AI30</f>
        <v>902.5</v>
      </c>
      <c r="R30" s="681"/>
      <c r="S30" s="687">
        <f t="shared" ref="S30:S48" si="49">Y30+AE30+AK30</f>
        <v>0</v>
      </c>
      <c r="T30" s="681"/>
      <c r="U30" s="687">
        <f t="shared" ref="U30:U48" si="50">IFERROR(S30-Q30,"-")</f>
        <v>-902.5</v>
      </c>
      <c r="V30" s="688">
        <f t="shared" ref="V30:V48" si="51">IFERROR(S30/Q30,"-")</f>
        <v>0</v>
      </c>
      <c r="W30" s="687">
        <f>W31+W32</f>
        <v>308.7</v>
      </c>
      <c r="X30" s="681"/>
      <c r="Y30" s="687">
        <f>Y31+Y32</f>
        <v>0</v>
      </c>
      <c r="Z30" s="681"/>
      <c r="AA30" s="687">
        <f t="shared" ref="AA30:AA48" si="52">IFERROR(Y30-W30,"-")</f>
        <v>-308.7</v>
      </c>
      <c r="AB30" s="688">
        <f t="shared" ref="AB30:AB48" si="53">IFERROR(Y30/W30,"-")</f>
        <v>0</v>
      </c>
      <c r="AC30" s="687">
        <f>AC31+AC32</f>
        <v>281.7</v>
      </c>
      <c r="AD30" s="681"/>
      <c r="AE30" s="687">
        <f>AE31+AE32</f>
        <v>0</v>
      </c>
      <c r="AF30" s="681"/>
      <c r="AG30" s="687">
        <f t="shared" ref="AG30:AG48" si="54">IFERROR(AE30-AC30,"-")</f>
        <v>-281.7</v>
      </c>
      <c r="AH30" s="688">
        <f t="shared" ref="AH30:AH48" si="55">IFERROR(AE30/AC30,"-")</f>
        <v>0</v>
      </c>
      <c r="AI30" s="687">
        <f>AI31+AI32</f>
        <v>312.10000000000002</v>
      </c>
      <c r="AJ30" s="681"/>
      <c r="AK30" s="687">
        <f>AK31+AK32</f>
        <v>0</v>
      </c>
      <c r="AL30" s="681"/>
      <c r="AM30" s="687">
        <f t="shared" ref="AM30:AM48" si="56">IFERROR(AK30-AI30,"-")</f>
        <v>-312.10000000000002</v>
      </c>
      <c r="AN30" s="688">
        <f t="shared" ref="AN30:AN48" si="57">IFERROR(AK30/AI30,"-")</f>
        <v>0</v>
      </c>
      <c r="AO30" s="687">
        <f t="shared" ref="AO30:AO48" si="58">AU30+BA30+BG30</f>
        <v>676.7</v>
      </c>
      <c r="AP30" s="681"/>
      <c r="AQ30" s="687">
        <f t="shared" ref="AQ30:AQ48" si="59">AW30+BC30+BI30</f>
        <v>0</v>
      </c>
      <c r="AR30" s="681"/>
      <c r="AS30" s="687">
        <f t="shared" ref="AS30:AS48" si="60">IFERROR(AQ30-AO30,"-")</f>
        <v>-676.7</v>
      </c>
      <c r="AT30" s="688">
        <f t="shared" ref="AT30:AT48" si="61">IFERROR(AQ30/AO30,"-")</f>
        <v>0</v>
      </c>
      <c r="AU30" s="687">
        <f>AU31+AU32</f>
        <v>302.89999999999998</v>
      </c>
      <c r="AV30" s="681"/>
      <c r="AW30" s="687">
        <f>AW31+AW32</f>
        <v>0</v>
      </c>
      <c r="AX30" s="681"/>
      <c r="AY30" s="687">
        <f t="shared" ref="AY30:AY48" si="62">IFERROR(AW30-AU30,"-")</f>
        <v>-302.89999999999998</v>
      </c>
      <c r="AZ30" s="688">
        <f t="shared" ref="AZ30:AZ48" si="63">IFERROR(AW30/AU30,"-")</f>
        <v>0</v>
      </c>
      <c r="BA30" s="687">
        <f>BA31+BA32</f>
        <v>210.5</v>
      </c>
      <c r="BB30" s="681"/>
      <c r="BC30" s="687">
        <f>BC31+BC32</f>
        <v>0</v>
      </c>
      <c r="BD30" s="681"/>
      <c r="BE30" s="687">
        <f t="shared" ref="BE30:BE48" si="64">IFERROR(BC30-BA30,"-")</f>
        <v>-210.5</v>
      </c>
      <c r="BF30" s="688">
        <f t="shared" ref="BF30:BF48" si="65">IFERROR(BC30/BA30,"-")</f>
        <v>0</v>
      </c>
      <c r="BG30" s="687">
        <f>BG31+BG32</f>
        <v>163.30000000000001</v>
      </c>
      <c r="BH30" s="681"/>
      <c r="BI30" s="687">
        <f>BI31+BI32</f>
        <v>0</v>
      </c>
      <c r="BJ30" s="681"/>
      <c r="BK30" s="687">
        <f t="shared" ref="BK30:BK48" si="66">IFERROR(BI30-BG30,"-")</f>
        <v>-163.30000000000001</v>
      </c>
      <c r="BL30" s="688">
        <f t="shared" ref="BL30:BL48" si="67">IFERROR(BI30/BG30,"-")</f>
        <v>0</v>
      </c>
      <c r="BM30" s="687">
        <f t="shared" ref="BM30:BM48" si="68">BS30+BY30+CE30</f>
        <v>1027.8</v>
      </c>
      <c r="BN30" s="681"/>
      <c r="BO30" s="687">
        <f t="shared" ref="BO30:BO48" si="69">BU30+CA30+CG30</f>
        <v>0</v>
      </c>
      <c r="BP30" s="681"/>
      <c r="BQ30" s="687">
        <f t="shared" ref="BQ30:BQ48" si="70">IFERROR(BO30-BM30,"-")</f>
        <v>-1027.8</v>
      </c>
      <c r="BR30" s="688">
        <f t="shared" ref="BR30:BR48" si="71">IFERROR(BO30/BM30,"-")</f>
        <v>0</v>
      </c>
      <c r="BS30" s="687">
        <f>BS31+BS32</f>
        <v>332.5</v>
      </c>
      <c r="BT30" s="681"/>
      <c r="BU30" s="687">
        <f>BU31+BU32</f>
        <v>0</v>
      </c>
      <c r="BV30" s="681"/>
      <c r="BW30" s="687">
        <f t="shared" ref="BW30:BW48" si="72">IFERROR(BU30-BS30,"-")</f>
        <v>-332.5</v>
      </c>
      <c r="BX30" s="688">
        <f t="shared" ref="BX30:BX48" si="73">IFERROR(BU30/BS30,"-")</f>
        <v>0</v>
      </c>
      <c r="BY30" s="687">
        <f>BY31+BY32</f>
        <v>359</v>
      </c>
      <c r="BZ30" s="681"/>
      <c r="CA30" s="687">
        <f>CA31+CA32</f>
        <v>0</v>
      </c>
      <c r="CB30" s="681"/>
      <c r="CC30" s="687">
        <f t="shared" ref="CC30:CC48" si="74">IFERROR(CA30-BY30,"-")</f>
        <v>-359</v>
      </c>
      <c r="CD30" s="688">
        <f t="shared" ref="CD30:CD48" si="75">IFERROR(CA30/BY30,"-")</f>
        <v>0</v>
      </c>
      <c r="CE30" s="687">
        <f>CE31+CE32</f>
        <v>336.3</v>
      </c>
      <c r="CF30" s="681"/>
      <c r="CG30" s="687">
        <f>CG31+CG32</f>
        <v>0</v>
      </c>
      <c r="CH30" s="681"/>
      <c r="CI30" s="687">
        <f t="shared" ref="CI30:CI48" si="76">IFERROR(CG30-CE30,"-")</f>
        <v>-336.3</v>
      </c>
      <c r="CJ30" s="688">
        <f t="shared" ref="CJ30:CJ48" si="77">IFERROR(CG30/CE30,"-")</f>
        <v>0</v>
      </c>
      <c r="CK30" s="687">
        <f t="shared" ref="CK30:CK48" si="78">CQ30+CW30+DC30</f>
        <v>1003.7</v>
      </c>
      <c r="CL30" s="681"/>
      <c r="CM30" s="687">
        <f t="shared" ref="CM30:CM48" si="79">CS30+CY30+DE30</f>
        <v>0</v>
      </c>
      <c r="CN30" s="681"/>
      <c r="CO30" s="687">
        <f t="shared" ref="CO30:CO48" si="80">IFERROR(CM30-CK30,"-")</f>
        <v>-1003.7</v>
      </c>
      <c r="CP30" s="688">
        <f t="shared" ref="CP30:CP48" si="81">IFERROR(CM30/CK30,"-")</f>
        <v>0</v>
      </c>
      <c r="CQ30" s="687">
        <f>CQ31+CQ32</f>
        <v>332.5</v>
      </c>
      <c r="CR30" s="681"/>
      <c r="CS30" s="687">
        <f>CS31+CS32</f>
        <v>0</v>
      </c>
      <c r="CT30" s="681"/>
      <c r="CU30" s="687">
        <f t="shared" ref="CU30:CU48" si="82">IFERROR(CS30-CQ30,"-")</f>
        <v>-332.5</v>
      </c>
      <c r="CV30" s="688">
        <f t="shared" ref="CV30:CV48" si="83">IFERROR(CS30/CQ30,"-")</f>
        <v>0</v>
      </c>
      <c r="CW30" s="687">
        <f>CW31+CW32</f>
        <v>336.7</v>
      </c>
      <c r="CX30" s="681"/>
      <c r="CY30" s="687">
        <f>CY31+CY32</f>
        <v>0</v>
      </c>
      <c r="CZ30" s="681"/>
      <c r="DA30" s="687">
        <f t="shared" ref="DA30:DA48" si="84">IFERROR(CY30-CW30,"-")</f>
        <v>-336.7</v>
      </c>
      <c r="DB30" s="688">
        <f t="shared" ref="DB30:DB48" si="85">IFERROR(CY30/CW30,"-")</f>
        <v>0</v>
      </c>
      <c r="DC30" s="687">
        <f>DC31+DC32</f>
        <v>334.5</v>
      </c>
      <c r="DD30" s="681"/>
      <c r="DE30" s="687">
        <f>DE31+DE32</f>
        <v>0</v>
      </c>
      <c r="DF30" s="681"/>
      <c r="DG30" s="687">
        <f t="shared" ref="DG30:DG48" si="86">IFERROR(DE30-DC30,"-")</f>
        <v>-334.5</v>
      </c>
      <c r="DH30" s="688">
        <f t="shared" ref="DH30:DH48" si="87">IFERROR(DE30/DC30,"-")</f>
        <v>0</v>
      </c>
    </row>
    <row r="31" spans="1:112" s="30" customFormat="1" ht="20.25" customHeight="1" outlineLevel="1">
      <c r="A31" s="721"/>
      <c r="B31" s="23" t="s">
        <v>1936</v>
      </c>
      <c r="C31" s="31" t="s">
        <v>159</v>
      </c>
      <c r="D31" s="634" t="s">
        <v>1385</v>
      </c>
      <c r="E31" s="528" t="s">
        <v>1937</v>
      </c>
      <c r="F31" s="528"/>
      <c r="G31" s="529"/>
      <c r="H31" s="530"/>
      <c r="I31" s="530"/>
      <c r="J31" s="32" t="s">
        <v>883</v>
      </c>
      <c r="K31" s="687">
        <f t="shared" si="44"/>
        <v>3541.5</v>
      </c>
      <c r="L31" s="681"/>
      <c r="M31" s="687">
        <f t="shared" si="45"/>
        <v>0</v>
      </c>
      <c r="N31" s="681"/>
      <c r="O31" s="687">
        <f t="shared" si="46"/>
        <v>-3541.5</v>
      </c>
      <c r="P31" s="688">
        <f t="shared" si="47"/>
        <v>0</v>
      </c>
      <c r="Q31" s="687">
        <f t="shared" si="48"/>
        <v>882.9</v>
      </c>
      <c r="R31" s="681"/>
      <c r="S31" s="687">
        <f t="shared" si="49"/>
        <v>0</v>
      </c>
      <c r="T31" s="681"/>
      <c r="U31" s="687">
        <f t="shared" si="50"/>
        <v>-882.9</v>
      </c>
      <c r="V31" s="688">
        <f t="shared" si="51"/>
        <v>0</v>
      </c>
      <c r="W31" s="683">
        <v>301.89999999999998</v>
      </c>
      <c r="X31" s="681"/>
      <c r="Y31" s="681"/>
      <c r="Z31" s="681"/>
      <c r="AA31" s="687">
        <f t="shared" si="52"/>
        <v>-301.89999999999998</v>
      </c>
      <c r="AB31" s="688">
        <f t="shared" si="53"/>
        <v>0</v>
      </c>
      <c r="AC31" s="683">
        <v>275.5</v>
      </c>
      <c r="AD31" s="681"/>
      <c r="AE31" s="681"/>
      <c r="AF31" s="681"/>
      <c r="AG31" s="687">
        <f t="shared" si="54"/>
        <v>-275.5</v>
      </c>
      <c r="AH31" s="688">
        <f t="shared" si="55"/>
        <v>0</v>
      </c>
      <c r="AI31" s="683">
        <v>305.5</v>
      </c>
      <c r="AJ31" s="681"/>
      <c r="AK31" s="681"/>
      <c r="AL31" s="681"/>
      <c r="AM31" s="687">
        <f t="shared" si="56"/>
        <v>-305.5</v>
      </c>
      <c r="AN31" s="688">
        <f t="shared" si="57"/>
        <v>0</v>
      </c>
      <c r="AO31" s="687">
        <f t="shared" si="58"/>
        <v>666.9</v>
      </c>
      <c r="AP31" s="681"/>
      <c r="AQ31" s="687">
        <f t="shared" si="59"/>
        <v>0</v>
      </c>
      <c r="AR31" s="681"/>
      <c r="AS31" s="687">
        <f t="shared" si="60"/>
        <v>-666.9</v>
      </c>
      <c r="AT31" s="688">
        <f t="shared" si="61"/>
        <v>0</v>
      </c>
      <c r="AU31" s="683">
        <v>296.39999999999998</v>
      </c>
      <c r="AV31" s="681"/>
      <c r="AW31" s="681"/>
      <c r="AX31" s="681"/>
      <c r="AY31" s="687">
        <f t="shared" si="62"/>
        <v>-296.39999999999998</v>
      </c>
      <c r="AZ31" s="688">
        <f t="shared" si="63"/>
        <v>0</v>
      </c>
      <c r="BA31" s="683">
        <v>208</v>
      </c>
      <c r="BB31" s="681"/>
      <c r="BC31" s="681"/>
      <c r="BD31" s="681"/>
      <c r="BE31" s="687">
        <f t="shared" si="64"/>
        <v>-208</v>
      </c>
      <c r="BF31" s="688">
        <f t="shared" si="65"/>
        <v>0</v>
      </c>
      <c r="BG31" s="683">
        <v>162.5</v>
      </c>
      <c r="BH31" s="681"/>
      <c r="BI31" s="681"/>
      <c r="BJ31" s="681"/>
      <c r="BK31" s="687">
        <f t="shared" si="66"/>
        <v>-162.5</v>
      </c>
      <c r="BL31" s="688">
        <f t="shared" si="67"/>
        <v>0</v>
      </c>
      <c r="BM31" s="687">
        <f t="shared" si="68"/>
        <v>1009.5</v>
      </c>
      <c r="BN31" s="681"/>
      <c r="BO31" s="687">
        <f t="shared" si="69"/>
        <v>0</v>
      </c>
      <c r="BP31" s="681"/>
      <c r="BQ31" s="687">
        <f t="shared" si="70"/>
        <v>-1009.5</v>
      </c>
      <c r="BR31" s="688">
        <f t="shared" si="71"/>
        <v>0</v>
      </c>
      <c r="BS31" s="683">
        <v>327.39999999999998</v>
      </c>
      <c r="BT31" s="681"/>
      <c r="BU31" s="681"/>
      <c r="BV31" s="681"/>
      <c r="BW31" s="687">
        <f t="shared" si="72"/>
        <v>-327.39999999999998</v>
      </c>
      <c r="BX31" s="688">
        <f t="shared" si="73"/>
        <v>0</v>
      </c>
      <c r="BY31" s="683">
        <v>352.3</v>
      </c>
      <c r="BZ31" s="681"/>
      <c r="CA31" s="681"/>
      <c r="CB31" s="681"/>
      <c r="CC31" s="687">
        <f t="shared" si="74"/>
        <v>-352.3</v>
      </c>
      <c r="CD31" s="688">
        <f t="shared" si="75"/>
        <v>0</v>
      </c>
      <c r="CE31" s="683">
        <v>329.8</v>
      </c>
      <c r="CF31" s="681"/>
      <c r="CG31" s="681"/>
      <c r="CH31" s="681"/>
      <c r="CI31" s="687">
        <f t="shared" si="76"/>
        <v>-329.8</v>
      </c>
      <c r="CJ31" s="688">
        <f t="shared" si="77"/>
        <v>0</v>
      </c>
      <c r="CK31" s="687">
        <f t="shared" si="78"/>
        <v>982.19999999999993</v>
      </c>
      <c r="CL31" s="681"/>
      <c r="CM31" s="687">
        <f t="shared" si="79"/>
        <v>0</v>
      </c>
      <c r="CN31" s="681"/>
      <c r="CO31" s="687">
        <f t="shared" si="80"/>
        <v>-982.19999999999993</v>
      </c>
      <c r="CP31" s="688">
        <f t="shared" si="81"/>
        <v>0</v>
      </c>
      <c r="CQ31" s="683">
        <v>325.5</v>
      </c>
      <c r="CR31" s="681"/>
      <c r="CS31" s="681"/>
      <c r="CT31" s="681"/>
      <c r="CU31" s="687">
        <f t="shared" si="82"/>
        <v>-325.5</v>
      </c>
      <c r="CV31" s="688">
        <f t="shared" si="83"/>
        <v>0</v>
      </c>
      <c r="CW31" s="683">
        <v>329.8</v>
      </c>
      <c r="CX31" s="681"/>
      <c r="CY31" s="681"/>
      <c r="CZ31" s="681"/>
      <c r="DA31" s="687">
        <f t="shared" si="84"/>
        <v>-329.8</v>
      </c>
      <c r="DB31" s="688">
        <f t="shared" si="85"/>
        <v>0</v>
      </c>
      <c r="DC31" s="683">
        <v>326.89999999999998</v>
      </c>
      <c r="DD31" s="681"/>
      <c r="DE31" s="681"/>
      <c r="DF31" s="681"/>
      <c r="DG31" s="687">
        <f t="shared" si="86"/>
        <v>-326.89999999999998</v>
      </c>
      <c r="DH31" s="688">
        <f t="shared" si="87"/>
        <v>0</v>
      </c>
    </row>
    <row r="32" spans="1:112" s="30" customFormat="1" ht="20.25" customHeight="1" outlineLevel="1">
      <c r="A32" s="721"/>
      <c r="B32" s="23" t="s">
        <v>1938</v>
      </c>
      <c r="C32" s="31" t="s">
        <v>160</v>
      </c>
      <c r="D32" s="35" t="s">
        <v>1898</v>
      </c>
      <c r="E32" s="528" t="s">
        <v>1939</v>
      </c>
      <c r="F32" s="528"/>
      <c r="G32" s="529"/>
      <c r="H32" s="530"/>
      <c r="I32" s="530"/>
      <c r="J32" s="32" t="s">
        <v>883</v>
      </c>
      <c r="K32" s="687">
        <f t="shared" si="44"/>
        <v>69.2</v>
      </c>
      <c r="L32" s="681"/>
      <c r="M32" s="687">
        <f t="shared" si="45"/>
        <v>0</v>
      </c>
      <c r="N32" s="681"/>
      <c r="O32" s="687">
        <f t="shared" si="46"/>
        <v>-69.2</v>
      </c>
      <c r="P32" s="688">
        <f t="shared" si="47"/>
        <v>0</v>
      </c>
      <c r="Q32" s="687">
        <f t="shared" si="48"/>
        <v>19.600000000000001</v>
      </c>
      <c r="R32" s="681"/>
      <c r="S32" s="687">
        <f t="shared" si="49"/>
        <v>0</v>
      </c>
      <c r="T32" s="681"/>
      <c r="U32" s="687">
        <f t="shared" si="50"/>
        <v>-19.600000000000001</v>
      </c>
      <c r="V32" s="688">
        <f t="shared" si="51"/>
        <v>0</v>
      </c>
      <c r="W32" s="683">
        <v>6.8</v>
      </c>
      <c r="X32" s="681"/>
      <c r="Y32" s="681"/>
      <c r="Z32" s="681"/>
      <c r="AA32" s="687">
        <f t="shared" si="52"/>
        <v>-6.8</v>
      </c>
      <c r="AB32" s="688">
        <f t="shared" si="53"/>
        <v>0</v>
      </c>
      <c r="AC32" s="683">
        <v>6.2</v>
      </c>
      <c r="AD32" s="681"/>
      <c r="AE32" s="681"/>
      <c r="AF32" s="681"/>
      <c r="AG32" s="687">
        <f t="shared" si="54"/>
        <v>-6.2</v>
      </c>
      <c r="AH32" s="688">
        <f t="shared" si="55"/>
        <v>0</v>
      </c>
      <c r="AI32" s="683">
        <v>6.6</v>
      </c>
      <c r="AJ32" s="681"/>
      <c r="AK32" s="681"/>
      <c r="AL32" s="681"/>
      <c r="AM32" s="687">
        <f t="shared" si="56"/>
        <v>-6.6</v>
      </c>
      <c r="AN32" s="688">
        <f t="shared" si="57"/>
        <v>0</v>
      </c>
      <c r="AO32" s="687">
        <f t="shared" si="58"/>
        <v>9.8000000000000007</v>
      </c>
      <c r="AP32" s="681"/>
      <c r="AQ32" s="687">
        <f t="shared" si="59"/>
        <v>0</v>
      </c>
      <c r="AR32" s="681"/>
      <c r="AS32" s="687">
        <f t="shared" si="60"/>
        <v>-9.8000000000000007</v>
      </c>
      <c r="AT32" s="688">
        <f t="shared" si="61"/>
        <v>0</v>
      </c>
      <c r="AU32" s="683">
        <v>6.5</v>
      </c>
      <c r="AV32" s="681"/>
      <c r="AW32" s="681"/>
      <c r="AX32" s="681"/>
      <c r="AY32" s="687">
        <f t="shared" si="62"/>
        <v>-6.5</v>
      </c>
      <c r="AZ32" s="688">
        <f t="shared" si="63"/>
        <v>0</v>
      </c>
      <c r="BA32" s="683">
        <v>2.5</v>
      </c>
      <c r="BB32" s="681"/>
      <c r="BC32" s="681"/>
      <c r="BD32" s="681"/>
      <c r="BE32" s="687">
        <f t="shared" si="64"/>
        <v>-2.5</v>
      </c>
      <c r="BF32" s="688">
        <f t="shared" si="65"/>
        <v>0</v>
      </c>
      <c r="BG32" s="683">
        <v>0.8</v>
      </c>
      <c r="BH32" s="681"/>
      <c r="BI32" s="681"/>
      <c r="BJ32" s="681"/>
      <c r="BK32" s="687">
        <f t="shared" si="66"/>
        <v>-0.8</v>
      </c>
      <c r="BL32" s="688">
        <f t="shared" si="67"/>
        <v>0</v>
      </c>
      <c r="BM32" s="687">
        <f t="shared" si="68"/>
        <v>18.3</v>
      </c>
      <c r="BN32" s="681"/>
      <c r="BO32" s="687">
        <f t="shared" si="69"/>
        <v>0</v>
      </c>
      <c r="BP32" s="681"/>
      <c r="BQ32" s="687">
        <f t="shared" si="70"/>
        <v>-18.3</v>
      </c>
      <c r="BR32" s="688">
        <f t="shared" si="71"/>
        <v>0</v>
      </c>
      <c r="BS32" s="683">
        <v>5.0999999999999996</v>
      </c>
      <c r="BT32" s="681"/>
      <c r="BU32" s="681"/>
      <c r="BV32" s="681"/>
      <c r="BW32" s="687">
        <f t="shared" si="72"/>
        <v>-5.0999999999999996</v>
      </c>
      <c r="BX32" s="688">
        <f t="shared" si="73"/>
        <v>0</v>
      </c>
      <c r="BY32" s="683">
        <v>6.7</v>
      </c>
      <c r="BZ32" s="681"/>
      <c r="CA32" s="681"/>
      <c r="CB32" s="681"/>
      <c r="CC32" s="687">
        <f t="shared" si="74"/>
        <v>-6.7</v>
      </c>
      <c r="CD32" s="688">
        <f t="shared" si="75"/>
        <v>0</v>
      </c>
      <c r="CE32" s="683">
        <v>6.5</v>
      </c>
      <c r="CF32" s="681"/>
      <c r="CG32" s="681"/>
      <c r="CH32" s="681"/>
      <c r="CI32" s="687">
        <f t="shared" si="76"/>
        <v>-6.5</v>
      </c>
      <c r="CJ32" s="688">
        <f t="shared" si="77"/>
        <v>0</v>
      </c>
      <c r="CK32" s="687">
        <f t="shared" si="78"/>
        <v>21.5</v>
      </c>
      <c r="CL32" s="681"/>
      <c r="CM32" s="687">
        <f t="shared" si="79"/>
        <v>0</v>
      </c>
      <c r="CN32" s="681"/>
      <c r="CO32" s="687">
        <f t="shared" si="80"/>
        <v>-21.5</v>
      </c>
      <c r="CP32" s="688">
        <f t="shared" si="81"/>
        <v>0</v>
      </c>
      <c r="CQ32" s="683">
        <v>7</v>
      </c>
      <c r="CR32" s="681"/>
      <c r="CS32" s="681"/>
      <c r="CT32" s="681"/>
      <c r="CU32" s="687">
        <f t="shared" si="82"/>
        <v>-7</v>
      </c>
      <c r="CV32" s="688">
        <f t="shared" si="83"/>
        <v>0</v>
      </c>
      <c r="CW32" s="683">
        <v>6.9</v>
      </c>
      <c r="CX32" s="681"/>
      <c r="CY32" s="681"/>
      <c r="CZ32" s="681"/>
      <c r="DA32" s="687">
        <f t="shared" si="84"/>
        <v>-6.9</v>
      </c>
      <c r="DB32" s="688">
        <f t="shared" si="85"/>
        <v>0</v>
      </c>
      <c r="DC32" s="683">
        <v>7.6</v>
      </c>
      <c r="DD32" s="681"/>
      <c r="DE32" s="681"/>
      <c r="DF32" s="681"/>
      <c r="DG32" s="687">
        <f t="shared" si="86"/>
        <v>-7.6</v>
      </c>
      <c r="DH32" s="688">
        <f t="shared" si="87"/>
        <v>0</v>
      </c>
    </row>
    <row r="33" spans="1:112" s="22" customFormat="1" ht="39.950000000000003" customHeight="1">
      <c r="A33" s="721"/>
      <c r="B33" s="23" t="s">
        <v>1940</v>
      </c>
      <c r="C33" s="396">
        <v>4</v>
      </c>
      <c r="D33" s="613" t="s">
        <v>1941</v>
      </c>
      <c r="E33" s="528" t="s">
        <v>1942</v>
      </c>
      <c r="F33" s="528"/>
      <c r="G33" s="529"/>
      <c r="H33" s="530" t="s">
        <v>1943</v>
      </c>
      <c r="I33" s="530"/>
      <c r="J33" s="657" t="s">
        <v>883</v>
      </c>
      <c r="K33" s="687">
        <f t="shared" si="44"/>
        <v>10260.200000000001</v>
      </c>
      <c r="L33" s="681"/>
      <c r="M33" s="687">
        <f t="shared" si="45"/>
        <v>0</v>
      </c>
      <c r="N33" s="681"/>
      <c r="O33" s="687">
        <f t="shared" si="46"/>
        <v>-10260.200000000001</v>
      </c>
      <c r="P33" s="688">
        <f t="shared" si="47"/>
        <v>0</v>
      </c>
      <c r="Q33" s="687">
        <f t="shared" si="48"/>
        <v>2548.3000000000002</v>
      </c>
      <c r="R33" s="681"/>
      <c r="S33" s="687">
        <f t="shared" si="49"/>
        <v>0</v>
      </c>
      <c r="T33" s="681"/>
      <c r="U33" s="687">
        <f t="shared" si="50"/>
        <v>-2548.3000000000002</v>
      </c>
      <c r="V33" s="688">
        <f t="shared" si="51"/>
        <v>0</v>
      </c>
      <c r="W33" s="687">
        <f>W34+W42+W53+W62+W63+W69+W73+W74+W75+W76+W77+W78</f>
        <v>878.20000000000016</v>
      </c>
      <c r="X33" s="681"/>
      <c r="Y33" s="687">
        <f>Y34+Y42+Y53+Y62+Y63+Y69+Y73+Y74+Y75+Y76+Y77+Y78</f>
        <v>0</v>
      </c>
      <c r="Z33" s="681"/>
      <c r="AA33" s="687">
        <f t="shared" si="52"/>
        <v>-878.20000000000016</v>
      </c>
      <c r="AB33" s="688">
        <f t="shared" si="53"/>
        <v>0</v>
      </c>
      <c r="AC33" s="687">
        <f>AC34+AC42+AC53+AC62+AC63+AC69+AC73+AC74+AC75+AC76+AC77+AC78</f>
        <v>793.19999999999993</v>
      </c>
      <c r="AD33" s="681"/>
      <c r="AE33" s="687">
        <f>AE34+AE42+AE53+AE62+AE63+AE69+AE73+AE74+AE75+AE76+AE77+AE78</f>
        <v>0</v>
      </c>
      <c r="AF33" s="681"/>
      <c r="AG33" s="687">
        <f t="shared" si="54"/>
        <v>-793.19999999999993</v>
      </c>
      <c r="AH33" s="688">
        <f t="shared" si="55"/>
        <v>0</v>
      </c>
      <c r="AI33" s="687">
        <f>AI34+AI42+AI53+AI62+AI63+AI69+AI73+AI74+AI75+AI76+AI77+AI78</f>
        <v>876.9</v>
      </c>
      <c r="AJ33" s="681"/>
      <c r="AK33" s="687">
        <f>AK34+AK42+AK53+AK62+AK63+AK69+AK73+AK74+AK75+AK76+AK77+AK78</f>
        <v>0</v>
      </c>
      <c r="AL33" s="681"/>
      <c r="AM33" s="687">
        <f t="shared" si="56"/>
        <v>-876.9</v>
      </c>
      <c r="AN33" s="688">
        <f t="shared" si="57"/>
        <v>0</v>
      </c>
      <c r="AO33" s="687">
        <f t="shared" si="58"/>
        <v>1989</v>
      </c>
      <c r="AP33" s="681"/>
      <c r="AQ33" s="687">
        <f t="shared" si="59"/>
        <v>0</v>
      </c>
      <c r="AR33" s="681"/>
      <c r="AS33" s="687">
        <f t="shared" si="60"/>
        <v>-1989</v>
      </c>
      <c r="AT33" s="688">
        <f t="shared" si="61"/>
        <v>0</v>
      </c>
      <c r="AU33" s="687">
        <f>AU34+AU42+AU53+AU62+AU63+AU69+AU73+AU74+AU75+AU76+AU77+AU78</f>
        <v>865.9</v>
      </c>
      <c r="AV33" s="681"/>
      <c r="AW33" s="687">
        <f>AW34+AW42+AW53+AW62+AW63+AW69+AW73+AW74+AW75+AW76+AW77+AW78</f>
        <v>0</v>
      </c>
      <c r="AX33" s="681"/>
      <c r="AY33" s="687">
        <f t="shared" si="62"/>
        <v>-865.9</v>
      </c>
      <c r="AZ33" s="688">
        <f t="shared" si="63"/>
        <v>0</v>
      </c>
      <c r="BA33" s="687">
        <f>BA34+BA42+BA53+BA62+BA63+BA69+BA73+BA74+BA75+BA76+BA77+BA78</f>
        <v>618.49999999999989</v>
      </c>
      <c r="BB33" s="681"/>
      <c r="BC33" s="687">
        <f>BC34+BC42+BC53+BC62+BC63+BC69+BC73+BC74+BC75+BC76+BC77+BC78</f>
        <v>0</v>
      </c>
      <c r="BD33" s="681"/>
      <c r="BE33" s="687">
        <f t="shared" si="64"/>
        <v>-618.49999999999989</v>
      </c>
      <c r="BF33" s="688">
        <f t="shared" si="65"/>
        <v>0</v>
      </c>
      <c r="BG33" s="687">
        <f>BG34+BG42+BG53+BG62+BG63+BG69+BG73+BG74+BG75+BG76+BG77+BG78</f>
        <v>504.6</v>
      </c>
      <c r="BH33" s="681"/>
      <c r="BI33" s="687">
        <f>BI34+BI42+BI53+BI62+BI63+BI69+BI73+BI74+BI75+BI76+BI77+BI78</f>
        <v>0</v>
      </c>
      <c r="BJ33" s="681"/>
      <c r="BK33" s="687">
        <f t="shared" si="66"/>
        <v>-504.6</v>
      </c>
      <c r="BL33" s="688">
        <f t="shared" si="67"/>
        <v>0</v>
      </c>
      <c r="BM33" s="687">
        <f t="shared" si="68"/>
        <v>2822</v>
      </c>
      <c r="BN33" s="681"/>
      <c r="BO33" s="687">
        <f t="shared" si="69"/>
        <v>0</v>
      </c>
      <c r="BP33" s="681"/>
      <c r="BQ33" s="687">
        <f t="shared" si="70"/>
        <v>-2822</v>
      </c>
      <c r="BR33" s="688">
        <f t="shared" si="71"/>
        <v>0</v>
      </c>
      <c r="BS33" s="687">
        <f>BS34+BS42+BS53+BS62+BS63+BS69+BS73+BS74+BS75+BS76+BS77+BS78</f>
        <v>933.50000000000011</v>
      </c>
      <c r="BT33" s="681"/>
      <c r="BU33" s="687">
        <f>BU34+BU42+BU53+BU62+BU63+BU69+BU73+BU74+BU75+BU76+BU77+BU78</f>
        <v>0</v>
      </c>
      <c r="BV33" s="681"/>
      <c r="BW33" s="687">
        <f t="shared" si="72"/>
        <v>-933.50000000000011</v>
      </c>
      <c r="BX33" s="688">
        <f t="shared" si="73"/>
        <v>0</v>
      </c>
      <c r="BY33" s="687">
        <f>BY34+BY42+BY53+BY62+BY63+BY69+BY73+BY74+BY75+BY76+BY77+BY78</f>
        <v>931.1</v>
      </c>
      <c r="BZ33" s="681"/>
      <c r="CA33" s="687">
        <f>CA34+CA42+CA53+CA62+CA63+CA69+CA73+CA74+CA75+CA76+CA77+CA78</f>
        <v>0</v>
      </c>
      <c r="CB33" s="681"/>
      <c r="CC33" s="687">
        <f t="shared" si="74"/>
        <v>-931.1</v>
      </c>
      <c r="CD33" s="688">
        <f t="shared" si="75"/>
        <v>0</v>
      </c>
      <c r="CE33" s="687">
        <f>CE34+CE42+CE53+CE62+CE63+CE69+CE73+CE74+CE75+CE76+CE77+CE78</f>
        <v>957.4</v>
      </c>
      <c r="CF33" s="681"/>
      <c r="CG33" s="687">
        <f>CG34+CG42+CG53+CG62+CG63+CG69+CG73+CG74+CG75+CG76+CG77+CG78</f>
        <v>0</v>
      </c>
      <c r="CH33" s="681"/>
      <c r="CI33" s="687">
        <f t="shared" si="76"/>
        <v>-957.4</v>
      </c>
      <c r="CJ33" s="688">
        <f t="shared" si="77"/>
        <v>0</v>
      </c>
      <c r="CK33" s="687">
        <f t="shared" si="78"/>
        <v>2900.8999999999996</v>
      </c>
      <c r="CL33" s="681"/>
      <c r="CM33" s="687">
        <f t="shared" si="79"/>
        <v>0</v>
      </c>
      <c r="CN33" s="681"/>
      <c r="CO33" s="687">
        <f t="shared" si="80"/>
        <v>-2900.8999999999996</v>
      </c>
      <c r="CP33" s="688">
        <f t="shared" si="81"/>
        <v>0</v>
      </c>
      <c r="CQ33" s="687">
        <f>CQ34+CQ42+CQ53+CQ62+CQ63+CQ69+CQ73+CQ74+CQ75+CQ76+CQ77+CQ78</f>
        <v>985.39999999999964</v>
      </c>
      <c r="CR33" s="681"/>
      <c r="CS33" s="687">
        <f>CS34+CS42+CS53+CS62+CS63+CS69+CS73+CS74+CS75+CS76+CS77+CS78</f>
        <v>0</v>
      </c>
      <c r="CT33" s="681"/>
      <c r="CU33" s="687">
        <f t="shared" si="82"/>
        <v>-985.39999999999964</v>
      </c>
      <c r="CV33" s="688">
        <f t="shared" si="83"/>
        <v>0</v>
      </c>
      <c r="CW33" s="687">
        <f>CW34+CW42+CW53+CW62+CW63+CW69+CW73+CW74+CW75+CW76+CW77+CW78</f>
        <v>939.5</v>
      </c>
      <c r="CX33" s="681"/>
      <c r="CY33" s="687">
        <f>CY34+CY42+CY53+CY62+CY63+CY69+CY73+CY74+CY75+CY76+CY77+CY78</f>
        <v>0</v>
      </c>
      <c r="CZ33" s="681"/>
      <c r="DA33" s="687">
        <f t="shared" si="84"/>
        <v>-939.5</v>
      </c>
      <c r="DB33" s="688">
        <f t="shared" si="85"/>
        <v>0</v>
      </c>
      <c r="DC33" s="687">
        <f>DC34+DC42+DC53+DC62+DC63+DC69+DC73+DC74+DC75+DC76+DC77+DC78</f>
        <v>976.00000000000011</v>
      </c>
      <c r="DD33" s="681"/>
      <c r="DE33" s="687">
        <f>DE34+DE42+DE53+DE62+DE63+DE69+DE73+DE74+DE75+DE76+DE77+DE78</f>
        <v>0</v>
      </c>
      <c r="DF33" s="681"/>
      <c r="DG33" s="687">
        <f t="shared" si="86"/>
        <v>-976.00000000000011</v>
      </c>
      <c r="DH33" s="688">
        <f t="shared" si="87"/>
        <v>0</v>
      </c>
    </row>
    <row r="34" spans="1:112" s="22" customFormat="1" ht="20.25" customHeight="1">
      <c r="A34" s="721"/>
      <c r="B34" s="23" t="s">
        <v>1944</v>
      </c>
      <c r="C34" s="797" t="s">
        <v>1945</v>
      </c>
      <c r="D34" s="789" t="s">
        <v>1946</v>
      </c>
      <c r="E34" s="528" t="s">
        <v>1947</v>
      </c>
      <c r="F34" s="528"/>
      <c r="G34" s="529"/>
      <c r="H34" s="530" t="s">
        <v>1948</v>
      </c>
      <c r="I34" s="530"/>
      <c r="J34" s="657" t="s">
        <v>883</v>
      </c>
      <c r="K34" s="687">
        <f t="shared" si="44"/>
        <v>3682.1000000000004</v>
      </c>
      <c r="L34" s="681"/>
      <c r="M34" s="687">
        <f t="shared" si="45"/>
        <v>0</v>
      </c>
      <c r="N34" s="681"/>
      <c r="O34" s="687">
        <f t="shared" si="46"/>
        <v>-3682.1000000000004</v>
      </c>
      <c r="P34" s="688">
        <f t="shared" si="47"/>
        <v>0</v>
      </c>
      <c r="Q34" s="687">
        <f t="shared" si="48"/>
        <v>900.50000000000011</v>
      </c>
      <c r="R34" s="681"/>
      <c r="S34" s="687">
        <f t="shared" si="49"/>
        <v>0</v>
      </c>
      <c r="T34" s="681"/>
      <c r="U34" s="687">
        <f t="shared" si="50"/>
        <v>-900.50000000000011</v>
      </c>
      <c r="V34" s="688">
        <f t="shared" si="51"/>
        <v>0</v>
      </c>
      <c r="W34" s="687">
        <f>W36+W38+W40</f>
        <v>311</v>
      </c>
      <c r="X34" s="681"/>
      <c r="Y34" s="687">
        <f>Y36+Y38+Y40</f>
        <v>0</v>
      </c>
      <c r="Z34" s="681"/>
      <c r="AA34" s="687">
        <f t="shared" si="52"/>
        <v>-311</v>
      </c>
      <c r="AB34" s="688">
        <f t="shared" si="53"/>
        <v>0</v>
      </c>
      <c r="AC34" s="687">
        <f>AC36+AC38+AC40</f>
        <v>280.7</v>
      </c>
      <c r="AD34" s="681"/>
      <c r="AE34" s="687">
        <f>AE36+AE38+AE40</f>
        <v>0</v>
      </c>
      <c r="AF34" s="681"/>
      <c r="AG34" s="687">
        <f t="shared" si="54"/>
        <v>-280.7</v>
      </c>
      <c r="AH34" s="688">
        <f t="shared" si="55"/>
        <v>0</v>
      </c>
      <c r="AI34" s="687">
        <f>AI36+AI38+AI40</f>
        <v>308.80000000000007</v>
      </c>
      <c r="AJ34" s="681"/>
      <c r="AK34" s="687">
        <f>AK36+AK38+AK40</f>
        <v>0</v>
      </c>
      <c r="AL34" s="681"/>
      <c r="AM34" s="687">
        <f t="shared" si="56"/>
        <v>-308.80000000000007</v>
      </c>
      <c r="AN34" s="688">
        <f t="shared" si="57"/>
        <v>0</v>
      </c>
      <c r="AO34" s="687">
        <f t="shared" si="58"/>
        <v>724</v>
      </c>
      <c r="AP34" s="681"/>
      <c r="AQ34" s="687">
        <f t="shared" si="59"/>
        <v>0</v>
      </c>
      <c r="AR34" s="681"/>
      <c r="AS34" s="687">
        <f t="shared" si="60"/>
        <v>-724</v>
      </c>
      <c r="AT34" s="688">
        <f t="shared" si="61"/>
        <v>0</v>
      </c>
      <c r="AU34" s="687">
        <f>AU36+AU38+AU40</f>
        <v>314.10000000000002</v>
      </c>
      <c r="AV34" s="681"/>
      <c r="AW34" s="687">
        <f>AW36+AW38+AW40</f>
        <v>0</v>
      </c>
      <c r="AX34" s="681"/>
      <c r="AY34" s="687">
        <f t="shared" si="62"/>
        <v>-314.10000000000002</v>
      </c>
      <c r="AZ34" s="688">
        <f t="shared" si="63"/>
        <v>0</v>
      </c>
      <c r="BA34" s="687">
        <f>BA36+BA38+BA40</f>
        <v>225.79999999999998</v>
      </c>
      <c r="BB34" s="681"/>
      <c r="BC34" s="687">
        <f>BC36+BC38+BC40</f>
        <v>0</v>
      </c>
      <c r="BD34" s="681"/>
      <c r="BE34" s="687">
        <f t="shared" si="64"/>
        <v>-225.79999999999998</v>
      </c>
      <c r="BF34" s="688">
        <f t="shared" si="65"/>
        <v>0</v>
      </c>
      <c r="BG34" s="687">
        <f>BG36+BG38+BG40</f>
        <v>184.1</v>
      </c>
      <c r="BH34" s="681"/>
      <c r="BI34" s="687">
        <f>BI36+BI38+BI40</f>
        <v>0</v>
      </c>
      <c r="BJ34" s="681"/>
      <c r="BK34" s="687">
        <f t="shared" si="66"/>
        <v>-184.1</v>
      </c>
      <c r="BL34" s="688">
        <f t="shared" si="67"/>
        <v>0</v>
      </c>
      <c r="BM34" s="687">
        <f t="shared" si="68"/>
        <v>1027.6000000000001</v>
      </c>
      <c r="BN34" s="681"/>
      <c r="BO34" s="687">
        <f t="shared" si="69"/>
        <v>0</v>
      </c>
      <c r="BP34" s="681"/>
      <c r="BQ34" s="687">
        <f t="shared" si="70"/>
        <v>-1027.6000000000001</v>
      </c>
      <c r="BR34" s="688">
        <f t="shared" si="71"/>
        <v>0</v>
      </c>
      <c r="BS34" s="687">
        <f>BS36+BS38+BS40</f>
        <v>342.09999999999997</v>
      </c>
      <c r="BT34" s="681"/>
      <c r="BU34" s="687">
        <f>BU36+BU38+BU40</f>
        <v>0</v>
      </c>
      <c r="BV34" s="681"/>
      <c r="BW34" s="687">
        <f t="shared" si="72"/>
        <v>-342.09999999999997</v>
      </c>
      <c r="BX34" s="688">
        <f t="shared" si="73"/>
        <v>0</v>
      </c>
      <c r="BY34" s="687">
        <f>BY36+BY38+BY40</f>
        <v>338.30000000000007</v>
      </c>
      <c r="BZ34" s="681"/>
      <c r="CA34" s="687">
        <f>CA36+CA38+CA40</f>
        <v>0</v>
      </c>
      <c r="CB34" s="681"/>
      <c r="CC34" s="687">
        <f t="shared" si="74"/>
        <v>-338.30000000000007</v>
      </c>
      <c r="CD34" s="688">
        <f t="shared" si="75"/>
        <v>0</v>
      </c>
      <c r="CE34" s="687">
        <f>CE36+CE38+CE40</f>
        <v>347.2</v>
      </c>
      <c r="CF34" s="681"/>
      <c r="CG34" s="687">
        <f>CG36+CG38+CG40</f>
        <v>0</v>
      </c>
      <c r="CH34" s="681"/>
      <c r="CI34" s="687">
        <f t="shared" si="76"/>
        <v>-347.2</v>
      </c>
      <c r="CJ34" s="688">
        <f t="shared" si="77"/>
        <v>0</v>
      </c>
      <c r="CK34" s="687">
        <f t="shared" si="78"/>
        <v>1030</v>
      </c>
      <c r="CL34" s="681"/>
      <c r="CM34" s="687">
        <f t="shared" si="79"/>
        <v>0</v>
      </c>
      <c r="CN34" s="681"/>
      <c r="CO34" s="687">
        <f t="shared" si="80"/>
        <v>-1030</v>
      </c>
      <c r="CP34" s="688">
        <f t="shared" si="81"/>
        <v>0</v>
      </c>
      <c r="CQ34" s="687">
        <f>CQ36+CQ38+CQ40</f>
        <v>354.29999999999995</v>
      </c>
      <c r="CR34" s="681"/>
      <c r="CS34" s="687">
        <f>CS36+CS38+CS40</f>
        <v>0</v>
      </c>
      <c r="CT34" s="681"/>
      <c r="CU34" s="687">
        <f t="shared" si="82"/>
        <v>-354.29999999999995</v>
      </c>
      <c r="CV34" s="688">
        <f t="shared" si="83"/>
        <v>0</v>
      </c>
      <c r="CW34" s="687">
        <f>CW36+CW38+CW40</f>
        <v>328.6</v>
      </c>
      <c r="CX34" s="681"/>
      <c r="CY34" s="687">
        <f>CY36+CY38+CY40</f>
        <v>0</v>
      </c>
      <c r="CZ34" s="681"/>
      <c r="DA34" s="687">
        <f t="shared" si="84"/>
        <v>-328.6</v>
      </c>
      <c r="DB34" s="688">
        <f t="shared" si="85"/>
        <v>0</v>
      </c>
      <c r="DC34" s="687">
        <f>DC36+DC38+DC40</f>
        <v>347.1</v>
      </c>
      <c r="DD34" s="681"/>
      <c r="DE34" s="687">
        <f>DE36+DE38+DE40</f>
        <v>0</v>
      </c>
      <c r="DF34" s="681"/>
      <c r="DG34" s="687">
        <f t="shared" si="86"/>
        <v>-347.1</v>
      </c>
      <c r="DH34" s="688">
        <f t="shared" si="87"/>
        <v>0</v>
      </c>
    </row>
    <row r="35" spans="1:112" s="22" customFormat="1" ht="20.25" customHeight="1">
      <c r="A35" s="721"/>
      <c r="B35" s="23" t="s">
        <v>1949</v>
      </c>
      <c r="C35" s="766"/>
      <c r="D35" s="766"/>
      <c r="E35" s="528" t="s">
        <v>1950</v>
      </c>
      <c r="F35" s="528"/>
      <c r="G35" s="529"/>
      <c r="H35" s="530" t="s">
        <v>1951</v>
      </c>
      <c r="I35" s="530"/>
      <c r="J35" s="722" t="s">
        <v>889</v>
      </c>
      <c r="K35" s="687">
        <f t="shared" si="44"/>
        <v>5308.6</v>
      </c>
      <c r="L35" s="681"/>
      <c r="M35" s="687">
        <f t="shared" si="45"/>
        <v>0</v>
      </c>
      <c r="N35" s="681"/>
      <c r="O35" s="687">
        <f t="shared" si="46"/>
        <v>-5308.6</v>
      </c>
      <c r="P35" s="688">
        <f t="shared" si="47"/>
        <v>0</v>
      </c>
      <c r="Q35" s="687">
        <f t="shared" si="48"/>
        <v>1298.4000000000001</v>
      </c>
      <c r="R35" s="681"/>
      <c r="S35" s="687">
        <f t="shared" si="49"/>
        <v>0</v>
      </c>
      <c r="T35" s="681"/>
      <c r="U35" s="687">
        <f t="shared" si="50"/>
        <v>-1298.4000000000001</v>
      </c>
      <c r="V35" s="688">
        <f t="shared" si="51"/>
        <v>0</v>
      </c>
      <c r="W35" s="687">
        <f>W37+W39+W41</f>
        <v>448.40000000000003</v>
      </c>
      <c r="X35" s="681"/>
      <c r="Y35" s="687">
        <f>Y37+Y39+Y41</f>
        <v>0</v>
      </c>
      <c r="Z35" s="681"/>
      <c r="AA35" s="687">
        <f t="shared" si="52"/>
        <v>-448.40000000000003</v>
      </c>
      <c r="AB35" s="688">
        <f t="shared" si="53"/>
        <v>0</v>
      </c>
      <c r="AC35" s="687">
        <f>AC37+AC39+AC41</f>
        <v>404.7</v>
      </c>
      <c r="AD35" s="681"/>
      <c r="AE35" s="687">
        <f>AE37+AE39+AE41</f>
        <v>0</v>
      </c>
      <c r="AF35" s="681"/>
      <c r="AG35" s="687">
        <f t="shared" si="54"/>
        <v>-404.7</v>
      </c>
      <c r="AH35" s="688">
        <f t="shared" si="55"/>
        <v>0</v>
      </c>
      <c r="AI35" s="687">
        <f>AI37+AI39+AI41</f>
        <v>445.30000000000007</v>
      </c>
      <c r="AJ35" s="681"/>
      <c r="AK35" s="687">
        <f>AK37+AK39+AK41</f>
        <v>0</v>
      </c>
      <c r="AL35" s="681"/>
      <c r="AM35" s="687">
        <f t="shared" si="56"/>
        <v>-445.30000000000007</v>
      </c>
      <c r="AN35" s="688">
        <f t="shared" si="57"/>
        <v>0</v>
      </c>
      <c r="AO35" s="687">
        <f t="shared" si="58"/>
        <v>1043.7</v>
      </c>
      <c r="AP35" s="681"/>
      <c r="AQ35" s="687">
        <f t="shared" si="59"/>
        <v>0</v>
      </c>
      <c r="AR35" s="681"/>
      <c r="AS35" s="687">
        <f t="shared" si="60"/>
        <v>-1043.7</v>
      </c>
      <c r="AT35" s="688">
        <f t="shared" si="61"/>
        <v>0</v>
      </c>
      <c r="AU35" s="687">
        <f>AU37+AU39+AU41</f>
        <v>452.90000000000003</v>
      </c>
      <c r="AV35" s="681"/>
      <c r="AW35" s="687">
        <f>AW37+AW39+AW41</f>
        <v>0</v>
      </c>
      <c r="AX35" s="681"/>
      <c r="AY35" s="687">
        <f t="shared" si="62"/>
        <v>-452.90000000000003</v>
      </c>
      <c r="AZ35" s="688">
        <f t="shared" si="63"/>
        <v>0</v>
      </c>
      <c r="BA35" s="687">
        <f>BA37+BA39+BA41</f>
        <v>325.50000000000006</v>
      </c>
      <c r="BB35" s="681"/>
      <c r="BC35" s="687">
        <f>BC37+BC39+BC41</f>
        <v>0</v>
      </c>
      <c r="BD35" s="681"/>
      <c r="BE35" s="687">
        <f t="shared" si="64"/>
        <v>-325.50000000000006</v>
      </c>
      <c r="BF35" s="688">
        <f t="shared" si="65"/>
        <v>0</v>
      </c>
      <c r="BG35" s="687">
        <f>BG37+BG39+BG41</f>
        <v>265.3</v>
      </c>
      <c r="BH35" s="681"/>
      <c r="BI35" s="687">
        <f>BI37+BI39+BI41</f>
        <v>0</v>
      </c>
      <c r="BJ35" s="681"/>
      <c r="BK35" s="687">
        <f t="shared" si="66"/>
        <v>-265.3</v>
      </c>
      <c r="BL35" s="688">
        <f t="shared" si="67"/>
        <v>0</v>
      </c>
      <c r="BM35" s="687">
        <f t="shared" si="68"/>
        <v>1481.6</v>
      </c>
      <c r="BN35" s="681"/>
      <c r="BO35" s="687">
        <f t="shared" si="69"/>
        <v>0</v>
      </c>
      <c r="BP35" s="681"/>
      <c r="BQ35" s="687">
        <f t="shared" si="70"/>
        <v>-1481.6</v>
      </c>
      <c r="BR35" s="688">
        <f t="shared" si="71"/>
        <v>0</v>
      </c>
      <c r="BS35" s="687">
        <f>BS37+BS39+BS41</f>
        <v>493.2</v>
      </c>
      <c r="BT35" s="681"/>
      <c r="BU35" s="687">
        <f>BU37+BU39+BU41</f>
        <v>0</v>
      </c>
      <c r="BV35" s="681"/>
      <c r="BW35" s="687">
        <f t="shared" si="72"/>
        <v>-493.2</v>
      </c>
      <c r="BX35" s="688">
        <f t="shared" si="73"/>
        <v>0</v>
      </c>
      <c r="BY35" s="687">
        <f>BY37+BY39+BY41</f>
        <v>487.8</v>
      </c>
      <c r="BZ35" s="681"/>
      <c r="CA35" s="687">
        <f>CA37+CA39+CA41</f>
        <v>0</v>
      </c>
      <c r="CB35" s="681"/>
      <c r="CC35" s="687">
        <f t="shared" si="74"/>
        <v>-487.8</v>
      </c>
      <c r="CD35" s="688">
        <f t="shared" si="75"/>
        <v>0</v>
      </c>
      <c r="CE35" s="687">
        <f>CE37+CE39+CE41</f>
        <v>500.6</v>
      </c>
      <c r="CF35" s="681"/>
      <c r="CG35" s="687">
        <f>CG37+CG39+CG41</f>
        <v>0</v>
      </c>
      <c r="CH35" s="681"/>
      <c r="CI35" s="687">
        <f t="shared" si="76"/>
        <v>-500.6</v>
      </c>
      <c r="CJ35" s="688">
        <f t="shared" si="77"/>
        <v>0</v>
      </c>
      <c r="CK35" s="687">
        <f t="shared" si="78"/>
        <v>1484.9</v>
      </c>
      <c r="CL35" s="681"/>
      <c r="CM35" s="687">
        <f t="shared" si="79"/>
        <v>0</v>
      </c>
      <c r="CN35" s="681"/>
      <c r="CO35" s="687">
        <f t="shared" si="80"/>
        <v>-1484.9</v>
      </c>
      <c r="CP35" s="688">
        <f t="shared" si="81"/>
        <v>0</v>
      </c>
      <c r="CQ35" s="687">
        <f>CQ37+CQ39+CQ41</f>
        <v>510.8</v>
      </c>
      <c r="CR35" s="681"/>
      <c r="CS35" s="687">
        <f>CS37+CS39+CS41</f>
        <v>0</v>
      </c>
      <c r="CT35" s="681"/>
      <c r="CU35" s="687">
        <f t="shared" si="82"/>
        <v>-510.8</v>
      </c>
      <c r="CV35" s="688">
        <f t="shared" si="83"/>
        <v>0</v>
      </c>
      <c r="CW35" s="687">
        <f>CW37+CW39+CW41</f>
        <v>473.8</v>
      </c>
      <c r="CX35" s="681"/>
      <c r="CY35" s="687">
        <f>CY37+CY39+CY41</f>
        <v>0</v>
      </c>
      <c r="CZ35" s="681"/>
      <c r="DA35" s="687">
        <f t="shared" si="84"/>
        <v>-473.8</v>
      </c>
      <c r="DB35" s="688">
        <f t="shared" si="85"/>
        <v>0</v>
      </c>
      <c r="DC35" s="687">
        <f>DC37+DC39+DC41</f>
        <v>500.3</v>
      </c>
      <c r="DD35" s="681"/>
      <c r="DE35" s="687">
        <f>DE37+DE39+DE41</f>
        <v>0</v>
      </c>
      <c r="DF35" s="681"/>
      <c r="DG35" s="687">
        <f t="shared" si="86"/>
        <v>-500.3</v>
      </c>
      <c r="DH35" s="688">
        <f t="shared" si="87"/>
        <v>0</v>
      </c>
    </row>
    <row r="36" spans="1:112" ht="20.25" customHeight="1">
      <c r="A36" s="721"/>
      <c r="B36" s="23" t="s">
        <v>1952</v>
      </c>
      <c r="C36" s="799" t="s">
        <v>1953</v>
      </c>
      <c r="D36" s="787" t="s">
        <v>1954</v>
      </c>
      <c r="E36" s="528" t="s">
        <v>1955</v>
      </c>
      <c r="F36" s="528"/>
      <c r="G36" s="529"/>
      <c r="H36" s="530"/>
      <c r="I36" s="530"/>
      <c r="J36" s="654" t="s">
        <v>883</v>
      </c>
      <c r="K36" s="687">
        <f t="shared" si="44"/>
        <v>3363.2000000000003</v>
      </c>
      <c r="L36" s="681"/>
      <c r="M36" s="687">
        <f t="shared" si="45"/>
        <v>0</v>
      </c>
      <c r="N36" s="681"/>
      <c r="O36" s="687">
        <f t="shared" si="46"/>
        <v>-3363.2000000000003</v>
      </c>
      <c r="P36" s="688">
        <f t="shared" si="47"/>
        <v>0</v>
      </c>
      <c r="Q36" s="687">
        <f t="shared" si="48"/>
        <v>818.9</v>
      </c>
      <c r="R36" s="681"/>
      <c r="S36" s="687">
        <f t="shared" si="49"/>
        <v>0</v>
      </c>
      <c r="T36" s="681"/>
      <c r="U36" s="687">
        <f t="shared" si="50"/>
        <v>-818.9</v>
      </c>
      <c r="V36" s="688">
        <f t="shared" si="51"/>
        <v>0</v>
      </c>
      <c r="W36" s="683">
        <v>282.7</v>
      </c>
      <c r="X36" s="681"/>
      <c r="Y36" s="681"/>
      <c r="Z36" s="681"/>
      <c r="AA36" s="687">
        <f t="shared" si="52"/>
        <v>-282.7</v>
      </c>
      <c r="AB36" s="688">
        <f t="shared" si="53"/>
        <v>0</v>
      </c>
      <c r="AC36" s="683">
        <v>255.1</v>
      </c>
      <c r="AD36" s="681"/>
      <c r="AE36" s="681"/>
      <c r="AF36" s="681"/>
      <c r="AG36" s="687">
        <f t="shared" si="54"/>
        <v>-255.1</v>
      </c>
      <c r="AH36" s="688">
        <f t="shared" si="55"/>
        <v>0</v>
      </c>
      <c r="AI36" s="683">
        <v>281.10000000000002</v>
      </c>
      <c r="AJ36" s="681"/>
      <c r="AK36" s="681"/>
      <c r="AL36" s="681"/>
      <c r="AM36" s="687">
        <f t="shared" si="56"/>
        <v>-281.10000000000002</v>
      </c>
      <c r="AN36" s="688">
        <f t="shared" si="57"/>
        <v>0</v>
      </c>
      <c r="AO36" s="687">
        <f t="shared" si="58"/>
        <v>655</v>
      </c>
      <c r="AP36" s="681"/>
      <c r="AQ36" s="687">
        <f t="shared" si="59"/>
        <v>0</v>
      </c>
      <c r="AR36" s="681"/>
      <c r="AS36" s="687">
        <f t="shared" si="60"/>
        <v>-655</v>
      </c>
      <c r="AT36" s="688">
        <f t="shared" si="61"/>
        <v>0</v>
      </c>
      <c r="AU36" s="683">
        <v>288.3</v>
      </c>
      <c r="AV36" s="681"/>
      <c r="AW36" s="681"/>
      <c r="AX36" s="681"/>
      <c r="AY36" s="687">
        <f t="shared" si="62"/>
        <v>-288.3</v>
      </c>
      <c r="AZ36" s="688">
        <f t="shared" si="63"/>
        <v>0</v>
      </c>
      <c r="BA36" s="683">
        <v>203.1</v>
      </c>
      <c r="BB36" s="681"/>
      <c r="BC36" s="681"/>
      <c r="BD36" s="681"/>
      <c r="BE36" s="687">
        <f t="shared" si="64"/>
        <v>-203.1</v>
      </c>
      <c r="BF36" s="688">
        <f t="shared" si="65"/>
        <v>0</v>
      </c>
      <c r="BG36" s="683">
        <v>163.6</v>
      </c>
      <c r="BH36" s="681"/>
      <c r="BI36" s="681"/>
      <c r="BJ36" s="681"/>
      <c r="BK36" s="687">
        <f t="shared" si="66"/>
        <v>-163.6</v>
      </c>
      <c r="BL36" s="688">
        <f t="shared" si="67"/>
        <v>0</v>
      </c>
      <c r="BM36" s="687">
        <f t="shared" si="68"/>
        <v>945.90000000000009</v>
      </c>
      <c r="BN36" s="681"/>
      <c r="BO36" s="687">
        <f t="shared" si="69"/>
        <v>0</v>
      </c>
      <c r="BP36" s="681"/>
      <c r="BQ36" s="687">
        <f t="shared" si="70"/>
        <v>-945.90000000000009</v>
      </c>
      <c r="BR36" s="688">
        <f t="shared" si="71"/>
        <v>0</v>
      </c>
      <c r="BS36" s="683">
        <v>314.3</v>
      </c>
      <c r="BT36" s="681"/>
      <c r="BU36" s="681"/>
      <c r="BV36" s="681"/>
      <c r="BW36" s="687">
        <f t="shared" si="72"/>
        <v>-314.3</v>
      </c>
      <c r="BX36" s="688">
        <f t="shared" si="73"/>
        <v>0</v>
      </c>
      <c r="BY36" s="683">
        <v>311.60000000000002</v>
      </c>
      <c r="BZ36" s="681"/>
      <c r="CA36" s="681"/>
      <c r="CB36" s="681"/>
      <c r="CC36" s="687">
        <f t="shared" si="74"/>
        <v>-311.60000000000002</v>
      </c>
      <c r="CD36" s="688">
        <f t="shared" si="75"/>
        <v>0</v>
      </c>
      <c r="CE36" s="683">
        <v>320</v>
      </c>
      <c r="CF36" s="681"/>
      <c r="CG36" s="681"/>
      <c r="CH36" s="681"/>
      <c r="CI36" s="687">
        <f t="shared" si="76"/>
        <v>-320</v>
      </c>
      <c r="CJ36" s="688">
        <f t="shared" si="77"/>
        <v>0</v>
      </c>
      <c r="CK36" s="687">
        <f t="shared" si="78"/>
        <v>943.4</v>
      </c>
      <c r="CL36" s="681"/>
      <c r="CM36" s="687">
        <f t="shared" si="79"/>
        <v>0</v>
      </c>
      <c r="CN36" s="681"/>
      <c r="CO36" s="687">
        <f t="shared" si="80"/>
        <v>-943.4</v>
      </c>
      <c r="CP36" s="688">
        <f t="shared" si="81"/>
        <v>0</v>
      </c>
      <c r="CQ36" s="683">
        <v>325.39999999999998</v>
      </c>
      <c r="CR36" s="681"/>
      <c r="CS36" s="681"/>
      <c r="CT36" s="681"/>
      <c r="CU36" s="687">
        <f t="shared" si="82"/>
        <v>-325.39999999999998</v>
      </c>
      <c r="CV36" s="688">
        <f t="shared" si="83"/>
        <v>0</v>
      </c>
      <c r="CW36" s="683">
        <v>300.60000000000002</v>
      </c>
      <c r="CX36" s="681"/>
      <c r="CY36" s="681"/>
      <c r="CZ36" s="681"/>
      <c r="DA36" s="687">
        <f t="shared" si="84"/>
        <v>-300.60000000000002</v>
      </c>
      <c r="DB36" s="688">
        <f t="shared" si="85"/>
        <v>0</v>
      </c>
      <c r="DC36" s="683">
        <v>317.39999999999998</v>
      </c>
      <c r="DD36" s="681"/>
      <c r="DE36" s="681"/>
      <c r="DF36" s="681"/>
      <c r="DG36" s="687">
        <f t="shared" si="86"/>
        <v>-317.39999999999998</v>
      </c>
      <c r="DH36" s="688">
        <f t="shared" si="87"/>
        <v>0</v>
      </c>
    </row>
    <row r="37" spans="1:112" ht="20.25" customHeight="1">
      <c r="A37" s="721"/>
      <c r="B37" s="23" t="s">
        <v>1956</v>
      </c>
      <c r="C37" s="766"/>
      <c r="D37" s="766"/>
      <c r="E37" s="528" t="s">
        <v>1957</v>
      </c>
      <c r="F37" s="528"/>
      <c r="G37" s="529"/>
      <c r="H37" s="530"/>
      <c r="I37" s="530"/>
      <c r="J37" s="723" t="s">
        <v>889</v>
      </c>
      <c r="K37" s="687">
        <f t="shared" si="44"/>
        <v>4848.3999999999996</v>
      </c>
      <c r="L37" s="681"/>
      <c r="M37" s="687">
        <f t="shared" si="45"/>
        <v>0</v>
      </c>
      <c r="N37" s="681"/>
      <c r="O37" s="687">
        <f t="shared" si="46"/>
        <v>-4848.3999999999996</v>
      </c>
      <c r="P37" s="688">
        <f t="shared" si="47"/>
        <v>0</v>
      </c>
      <c r="Q37" s="687">
        <f t="shared" si="48"/>
        <v>1182.3000000000002</v>
      </c>
      <c r="R37" s="681"/>
      <c r="S37" s="687">
        <f t="shared" si="49"/>
        <v>0</v>
      </c>
      <c r="T37" s="681"/>
      <c r="U37" s="687">
        <f t="shared" si="50"/>
        <v>-1182.3000000000002</v>
      </c>
      <c r="V37" s="688">
        <f t="shared" si="51"/>
        <v>0</v>
      </c>
      <c r="W37" s="683">
        <v>408.2</v>
      </c>
      <c r="X37" s="681"/>
      <c r="Y37" s="681"/>
      <c r="Z37" s="681"/>
      <c r="AA37" s="687">
        <f t="shared" si="52"/>
        <v>-408.2</v>
      </c>
      <c r="AB37" s="688">
        <f t="shared" si="53"/>
        <v>0</v>
      </c>
      <c r="AC37" s="683">
        <v>368.5</v>
      </c>
      <c r="AD37" s="681"/>
      <c r="AE37" s="681"/>
      <c r="AF37" s="681"/>
      <c r="AG37" s="687">
        <f t="shared" si="54"/>
        <v>-368.5</v>
      </c>
      <c r="AH37" s="688">
        <f t="shared" si="55"/>
        <v>0</v>
      </c>
      <c r="AI37" s="683">
        <v>405.6</v>
      </c>
      <c r="AJ37" s="681"/>
      <c r="AK37" s="681"/>
      <c r="AL37" s="681"/>
      <c r="AM37" s="687">
        <f t="shared" si="56"/>
        <v>-405.6</v>
      </c>
      <c r="AN37" s="688">
        <f t="shared" si="57"/>
        <v>0</v>
      </c>
      <c r="AO37" s="687">
        <f t="shared" si="58"/>
        <v>944.5</v>
      </c>
      <c r="AP37" s="681"/>
      <c r="AQ37" s="687">
        <f t="shared" si="59"/>
        <v>0</v>
      </c>
      <c r="AR37" s="681"/>
      <c r="AS37" s="687">
        <f t="shared" si="60"/>
        <v>-944.5</v>
      </c>
      <c r="AT37" s="688">
        <f t="shared" si="61"/>
        <v>0</v>
      </c>
      <c r="AU37" s="683">
        <v>415.7</v>
      </c>
      <c r="AV37" s="681"/>
      <c r="AW37" s="681"/>
      <c r="AX37" s="681"/>
      <c r="AY37" s="687">
        <f t="shared" si="62"/>
        <v>-415.7</v>
      </c>
      <c r="AZ37" s="688">
        <f t="shared" si="63"/>
        <v>0</v>
      </c>
      <c r="BA37" s="683">
        <v>292.60000000000002</v>
      </c>
      <c r="BB37" s="681"/>
      <c r="BC37" s="681"/>
      <c r="BD37" s="681"/>
      <c r="BE37" s="687">
        <f t="shared" si="64"/>
        <v>-292.60000000000002</v>
      </c>
      <c r="BF37" s="688">
        <f t="shared" si="65"/>
        <v>0</v>
      </c>
      <c r="BG37" s="683">
        <v>236.2</v>
      </c>
      <c r="BH37" s="681"/>
      <c r="BI37" s="681"/>
      <c r="BJ37" s="681"/>
      <c r="BK37" s="687">
        <f t="shared" si="66"/>
        <v>-236.2</v>
      </c>
      <c r="BL37" s="688">
        <f t="shared" si="67"/>
        <v>0</v>
      </c>
      <c r="BM37" s="687">
        <f t="shared" si="68"/>
        <v>1363.1</v>
      </c>
      <c r="BN37" s="681"/>
      <c r="BO37" s="687">
        <f t="shared" si="69"/>
        <v>0</v>
      </c>
      <c r="BP37" s="681"/>
      <c r="BQ37" s="687">
        <f t="shared" si="70"/>
        <v>-1363.1</v>
      </c>
      <c r="BR37" s="688">
        <f t="shared" si="71"/>
        <v>0</v>
      </c>
      <c r="BS37" s="683">
        <v>453</v>
      </c>
      <c r="BT37" s="681"/>
      <c r="BU37" s="681"/>
      <c r="BV37" s="681"/>
      <c r="BW37" s="687">
        <f t="shared" si="72"/>
        <v>-453</v>
      </c>
      <c r="BX37" s="688">
        <f t="shared" si="73"/>
        <v>0</v>
      </c>
      <c r="BY37" s="683">
        <v>448.8</v>
      </c>
      <c r="BZ37" s="681"/>
      <c r="CA37" s="681"/>
      <c r="CB37" s="681"/>
      <c r="CC37" s="687">
        <f t="shared" si="74"/>
        <v>-448.8</v>
      </c>
      <c r="CD37" s="688">
        <f t="shared" si="75"/>
        <v>0</v>
      </c>
      <c r="CE37" s="683">
        <v>461.3</v>
      </c>
      <c r="CF37" s="681"/>
      <c r="CG37" s="681"/>
      <c r="CH37" s="681"/>
      <c r="CI37" s="687">
        <f t="shared" si="76"/>
        <v>-461.3</v>
      </c>
      <c r="CJ37" s="688">
        <f t="shared" si="77"/>
        <v>0</v>
      </c>
      <c r="CK37" s="687">
        <f t="shared" si="78"/>
        <v>1358.5</v>
      </c>
      <c r="CL37" s="681"/>
      <c r="CM37" s="687">
        <f t="shared" si="79"/>
        <v>0</v>
      </c>
      <c r="CN37" s="681"/>
      <c r="CO37" s="687">
        <f t="shared" si="80"/>
        <v>-1358.5</v>
      </c>
      <c r="CP37" s="688">
        <f t="shared" si="81"/>
        <v>0</v>
      </c>
      <c r="CQ37" s="683">
        <v>468.5</v>
      </c>
      <c r="CR37" s="681"/>
      <c r="CS37" s="681"/>
      <c r="CT37" s="681"/>
      <c r="CU37" s="687">
        <f t="shared" si="82"/>
        <v>-468.5</v>
      </c>
      <c r="CV37" s="688">
        <f t="shared" si="83"/>
        <v>0</v>
      </c>
      <c r="CW37" s="683">
        <v>433.3</v>
      </c>
      <c r="CX37" s="681"/>
      <c r="CY37" s="681"/>
      <c r="CZ37" s="681"/>
      <c r="DA37" s="687">
        <f t="shared" si="84"/>
        <v>-433.3</v>
      </c>
      <c r="DB37" s="688">
        <f t="shared" si="85"/>
        <v>0</v>
      </c>
      <c r="DC37" s="683">
        <v>456.7</v>
      </c>
      <c r="DD37" s="681"/>
      <c r="DE37" s="681"/>
      <c r="DF37" s="681"/>
      <c r="DG37" s="687">
        <f t="shared" si="86"/>
        <v>-456.7</v>
      </c>
      <c r="DH37" s="688">
        <f t="shared" si="87"/>
        <v>0</v>
      </c>
    </row>
    <row r="38" spans="1:112" ht="20.25" customHeight="1">
      <c r="A38" s="721"/>
      <c r="B38" s="23" t="s">
        <v>1958</v>
      </c>
      <c r="C38" s="614" t="s">
        <v>1959</v>
      </c>
      <c r="D38" s="787" t="s">
        <v>1960</v>
      </c>
      <c r="E38" s="528" t="s">
        <v>1961</v>
      </c>
      <c r="F38" s="528"/>
      <c r="G38" s="529"/>
      <c r="H38" s="530"/>
      <c r="I38" s="530"/>
      <c r="J38" s="654" t="s">
        <v>883</v>
      </c>
      <c r="K38" s="687">
        <f t="shared" si="44"/>
        <v>94.9</v>
      </c>
      <c r="L38" s="681"/>
      <c r="M38" s="687">
        <f t="shared" si="45"/>
        <v>0</v>
      </c>
      <c r="N38" s="681"/>
      <c r="O38" s="687">
        <f t="shared" si="46"/>
        <v>-94.9</v>
      </c>
      <c r="P38" s="688">
        <f t="shared" si="47"/>
        <v>0</v>
      </c>
      <c r="Q38" s="687">
        <f t="shared" si="48"/>
        <v>25.700000000000003</v>
      </c>
      <c r="R38" s="681"/>
      <c r="S38" s="687">
        <f t="shared" si="49"/>
        <v>0</v>
      </c>
      <c r="T38" s="681"/>
      <c r="U38" s="687">
        <f t="shared" si="50"/>
        <v>-25.700000000000003</v>
      </c>
      <c r="V38" s="688">
        <f t="shared" si="51"/>
        <v>0</v>
      </c>
      <c r="W38" s="683">
        <v>8.8000000000000007</v>
      </c>
      <c r="X38" s="681"/>
      <c r="Y38" s="681"/>
      <c r="Z38" s="681"/>
      <c r="AA38" s="687">
        <f t="shared" si="52"/>
        <v>-8.8000000000000007</v>
      </c>
      <c r="AB38" s="688">
        <f t="shared" si="53"/>
        <v>0</v>
      </c>
      <c r="AC38" s="683">
        <v>8.3000000000000007</v>
      </c>
      <c r="AD38" s="681"/>
      <c r="AE38" s="681"/>
      <c r="AF38" s="681"/>
      <c r="AG38" s="687">
        <f t="shared" si="54"/>
        <v>-8.3000000000000007</v>
      </c>
      <c r="AH38" s="688">
        <f t="shared" si="55"/>
        <v>0</v>
      </c>
      <c r="AI38" s="683">
        <v>8.6</v>
      </c>
      <c r="AJ38" s="681"/>
      <c r="AK38" s="681"/>
      <c r="AL38" s="681"/>
      <c r="AM38" s="687">
        <f t="shared" si="56"/>
        <v>-8.6</v>
      </c>
      <c r="AN38" s="688">
        <f t="shared" si="57"/>
        <v>0</v>
      </c>
      <c r="AO38" s="687">
        <f t="shared" si="58"/>
        <v>21.6</v>
      </c>
      <c r="AP38" s="681"/>
      <c r="AQ38" s="687">
        <f t="shared" si="59"/>
        <v>0</v>
      </c>
      <c r="AR38" s="681"/>
      <c r="AS38" s="687">
        <f t="shared" si="60"/>
        <v>-21.6</v>
      </c>
      <c r="AT38" s="688">
        <f t="shared" si="61"/>
        <v>0</v>
      </c>
      <c r="AU38" s="683">
        <v>7.7</v>
      </c>
      <c r="AV38" s="681"/>
      <c r="AW38" s="681"/>
      <c r="AX38" s="681"/>
      <c r="AY38" s="687">
        <f t="shared" si="62"/>
        <v>-7.7</v>
      </c>
      <c r="AZ38" s="688">
        <f t="shared" si="63"/>
        <v>0</v>
      </c>
      <c r="BA38" s="683">
        <v>7</v>
      </c>
      <c r="BB38" s="681"/>
      <c r="BC38" s="681"/>
      <c r="BD38" s="681"/>
      <c r="BE38" s="687">
        <f t="shared" si="64"/>
        <v>-7</v>
      </c>
      <c r="BF38" s="688">
        <f t="shared" si="65"/>
        <v>0</v>
      </c>
      <c r="BG38" s="683">
        <v>6.9</v>
      </c>
      <c r="BH38" s="681"/>
      <c r="BI38" s="681"/>
      <c r="BJ38" s="681"/>
      <c r="BK38" s="687">
        <f t="shared" si="66"/>
        <v>-6.9</v>
      </c>
      <c r="BL38" s="688">
        <f t="shared" si="67"/>
        <v>0</v>
      </c>
      <c r="BM38" s="687">
        <f t="shared" si="68"/>
        <v>22.3</v>
      </c>
      <c r="BN38" s="681"/>
      <c r="BO38" s="687">
        <f t="shared" si="69"/>
        <v>0</v>
      </c>
      <c r="BP38" s="681"/>
      <c r="BQ38" s="687">
        <f t="shared" si="70"/>
        <v>-22.3</v>
      </c>
      <c r="BR38" s="688">
        <f t="shared" si="71"/>
        <v>0</v>
      </c>
      <c r="BS38" s="683">
        <v>7.4</v>
      </c>
      <c r="BT38" s="681"/>
      <c r="BU38" s="681"/>
      <c r="BV38" s="681"/>
      <c r="BW38" s="687">
        <f t="shared" si="72"/>
        <v>-7.4</v>
      </c>
      <c r="BX38" s="688">
        <f t="shared" si="73"/>
        <v>0</v>
      </c>
      <c r="BY38" s="683">
        <v>7.1</v>
      </c>
      <c r="BZ38" s="681"/>
      <c r="CA38" s="681"/>
      <c r="CB38" s="681"/>
      <c r="CC38" s="687">
        <f t="shared" si="74"/>
        <v>-7.1</v>
      </c>
      <c r="CD38" s="688">
        <f t="shared" si="75"/>
        <v>0</v>
      </c>
      <c r="CE38" s="683">
        <v>7.8</v>
      </c>
      <c r="CF38" s="681"/>
      <c r="CG38" s="681"/>
      <c r="CH38" s="681"/>
      <c r="CI38" s="687">
        <f t="shared" si="76"/>
        <v>-7.8</v>
      </c>
      <c r="CJ38" s="688">
        <f t="shared" si="77"/>
        <v>0</v>
      </c>
      <c r="CK38" s="687">
        <f t="shared" si="78"/>
        <v>25.300000000000004</v>
      </c>
      <c r="CL38" s="681"/>
      <c r="CM38" s="687">
        <f t="shared" si="79"/>
        <v>0</v>
      </c>
      <c r="CN38" s="681"/>
      <c r="CO38" s="687">
        <f t="shared" si="80"/>
        <v>-25.300000000000004</v>
      </c>
      <c r="CP38" s="688">
        <f t="shared" si="81"/>
        <v>0</v>
      </c>
      <c r="CQ38" s="683">
        <v>8.4</v>
      </c>
      <c r="CR38" s="681"/>
      <c r="CS38" s="681"/>
      <c r="CT38" s="681"/>
      <c r="CU38" s="687">
        <f t="shared" si="82"/>
        <v>-8.4</v>
      </c>
      <c r="CV38" s="688">
        <f t="shared" si="83"/>
        <v>0</v>
      </c>
      <c r="CW38" s="683">
        <v>8.3000000000000007</v>
      </c>
      <c r="CX38" s="681"/>
      <c r="CY38" s="681"/>
      <c r="CZ38" s="681"/>
      <c r="DA38" s="687">
        <f t="shared" si="84"/>
        <v>-8.3000000000000007</v>
      </c>
      <c r="DB38" s="688">
        <f t="shared" si="85"/>
        <v>0</v>
      </c>
      <c r="DC38" s="683">
        <v>8.6</v>
      </c>
      <c r="DD38" s="681"/>
      <c r="DE38" s="681"/>
      <c r="DF38" s="681"/>
      <c r="DG38" s="687">
        <f t="shared" si="86"/>
        <v>-8.6</v>
      </c>
      <c r="DH38" s="688">
        <f t="shared" si="87"/>
        <v>0</v>
      </c>
    </row>
    <row r="39" spans="1:112" ht="20.25" customHeight="1">
      <c r="A39" s="721"/>
      <c r="B39" s="23" t="s">
        <v>1962</v>
      </c>
      <c r="C39" s="614"/>
      <c r="D39" s="766"/>
      <c r="E39" s="528" t="s">
        <v>1963</v>
      </c>
      <c r="F39" s="528"/>
      <c r="G39" s="529"/>
      <c r="H39" s="530"/>
      <c r="I39" s="530"/>
      <c r="J39" s="723" t="s">
        <v>889</v>
      </c>
      <c r="K39" s="687">
        <f t="shared" si="44"/>
        <v>137.30000000000001</v>
      </c>
      <c r="L39" s="681"/>
      <c r="M39" s="687">
        <f t="shared" si="45"/>
        <v>0</v>
      </c>
      <c r="N39" s="681"/>
      <c r="O39" s="687">
        <f t="shared" si="46"/>
        <v>-137.30000000000001</v>
      </c>
      <c r="P39" s="688">
        <f t="shared" si="47"/>
        <v>0</v>
      </c>
      <c r="Q39" s="687">
        <f t="shared" si="48"/>
        <v>35.5</v>
      </c>
      <c r="R39" s="681"/>
      <c r="S39" s="687">
        <f t="shared" si="49"/>
        <v>0</v>
      </c>
      <c r="T39" s="681"/>
      <c r="U39" s="687">
        <f t="shared" si="50"/>
        <v>-35.5</v>
      </c>
      <c r="V39" s="688">
        <f t="shared" si="51"/>
        <v>0</v>
      </c>
      <c r="W39" s="683">
        <v>12.1</v>
      </c>
      <c r="X39" s="681"/>
      <c r="Y39" s="681"/>
      <c r="Z39" s="681"/>
      <c r="AA39" s="687">
        <f t="shared" si="52"/>
        <v>-12.1</v>
      </c>
      <c r="AB39" s="688">
        <f t="shared" si="53"/>
        <v>0</v>
      </c>
      <c r="AC39" s="683">
        <v>11.3</v>
      </c>
      <c r="AD39" s="681"/>
      <c r="AE39" s="681"/>
      <c r="AF39" s="681"/>
      <c r="AG39" s="687">
        <f t="shared" si="54"/>
        <v>-11.3</v>
      </c>
      <c r="AH39" s="688">
        <f t="shared" si="55"/>
        <v>0</v>
      </c>
      <c r="AI39" s="683">
        <v>12.1</v>
      </c>
      <c r="AJ39" s="681"/>
      <c r="AK39" s="681"/>
      <c r="AL39" s="681"/>
      <c r="AM39" s="687">
        <f t="shared" si="56"/>
        <v>-12.1</v>
      </c>
      <c r="AN39" s="688">
        <f t="shared" si="57"/>
        <v>0</v>
      </c>
      <c r="AO39" s="687">
        <f t="shared" si="58"/>
        <v>30.9</v>
      </c>
      <c r="AP39" s="681"/>
      <c r="AQ39" s="687">
        <f t="shared" si="59"/>
        <v>0</v>
      </c>
      <c r="AR39" s="681"/>
      <c r="AS39" s="687">
        <f t="shared" si="60"/>
        <v>-30.9</v>
      </c>
      <c r="AT39" s="688">
        <f t="shared" si="61"/>
        <v>0</v>
      </c>
      <c r="AU39" s="683">
        <v>11.1</v>
      </c>
      <c r="AV39" s="681"/>
      <c r="AW39" s="681"/>
      <c r="AX39" s="681"/>
      <c r="AY39" s="687">
        <f t="shared" si="62"/>
        <v>-11.1</v>
      </c>
      <c r="AZ39" s="688">
        <f t="shared" si="63"/>
        <v>0</v>
      </c>
      <c r="BA39" s="683">
        <v>10.3</v>
      </c>
      <c r="BB39" s="681"/>
      <c r="BC39" s="681"/>
      <c r="BD39" s="681"/>
      <c r="BE39" s="687">
        <f t="shared" si="64"/>
        <v>-10.3</v>
      </c>
      <c r="BF39" s="688">
        <f t="shared" si="65"/>
        <v>0</v>
      </c>
      <c r="BG39" s="683">
        <v>9.5</v>
      </c>
      <c r="BH39" s="681"/>
      <c r="BI39" s="681"/>
      <c r="BJ39" s="681"/>
      <c r="BK39" s="687">
        <f t="shared" si="66"/>
        <v>-9.5</v>
      </c>
      <c r="BL39" s="688">
        <f t="shared" si="67"/>
        <v>0</v>
      </c>
      <c r="BM39" s="687">
        <f t="shared" si="68"/>
        <v>32.799999999999997</v>
      </c>
      <c r="BN39" s="681"/>
      <c r="BO39" s="687">
        <f t="shared" si="69"/>
        <v>0</v>
      </c>
      <c r="BP39" s="681"/>
      <c r="BQ39" s="687">
        <f t="shared" si="70"/>
        <v>-32.799999999999997</v>
      </c>
      <c r="BR39" s="688">
        <f t="shared" si="71"/>
        <v>0</v>
      </c>
      <c r="BS39" s="683">
        <v>10.8</v>
      </c>
      <c r="BT39" s="681"/>
      <c r="BU39" s="681"/>
      <c r="BV39" s="681"/>
      <c r="BW39" s="687">
        <f t="shared" si="72"/>
        <v>-10.8</v>
      </c>
      <c r="BX39" s="688">
        <f t="shared" si="73"/>
        <v>0</v>
      </c>
      <c r="BY39" s="683">
        <v>10.8</v>
      </c>
      <c r="BZ39" s="681"/>
      <c r="CA39" s="681"/>
      <c r="CB39" s="681"/>
      <c r="CC39" s="687">
        <f t="shared" si="74"/>
        <v>-10.8</v>
      </c>
      <c r="CD39" s="688">
        <f t="shared" si="75"/>
        <v>0</v>
      </c>
      <c r="CE39" s="683">
        <v>11.2</v>
      </c>
      <c r="CF39" s="681"/>
      <c r="CG39" s="681"/>
      <c r="CH39" s="681"/>
      <c r="CI39" s="687">
        <f t="shared" si="76"/>
        <v>-11.2</v>
      </c>
      <c r="CJ39" s="688">
        <f t="shared" si="77"/>
        <v>0</v>
      </c>
      <c r="CK39" s="687">
        <f t="shared" si="78"/>
        <v>38.099999999999994</v>
      </c>
      <c r="CL39" s="681"/>
      <c r="CM39" s="687">
        <f t="shared" si="79"/>
        <v>0</v>
      </c>
      <c r="CN39" s="681"/>
      <c r="CO39" s="687">
        <f t="shared" si="80"/>
        <v>-38.099999999999994</v>
      </c>
      <c r="CP39" s="688">
        <f t="shared" si="81"/>
        <v>0</v>
      </c>
      <c r="CQ39" s="683">
        <v>12.7</v>
      </c>
      <c r="CR39" s="681"/>
      <c r="CS39" s="681"/>
      <c r="CT39" s="681"/>
      <c r="CU39" s="687">
        <f t="shared" si="82"/>
        <v>-12.7</v>
      </c>
      <c r="CV39" s="688">
        <f t="shared" si="83"/>
        <v>0</v>
      </c>
      <c r="CW39" s="683">
        <v>12.1</v>
      </c>
      <c r="CX39" s="681"/>
      <c r="CY39" s="681"/>
      <c r="CZ39" s="681"/>
      <c r="DA39" s="687">
        <f t="shared" si="84"/>
        <v>-12.1</v>
      </c>
      <c r="DB39" s="688">
        <f t="shared" si="85"/>
        <v>0</v>
      </c>
      <c r="DC39" s="683">
        <v>13.3</v>
      </c>
      <c r="DD39" s="681"/>
      <c r="DE39" s="681"/>
      <c r="DF39" s="681"/>
      <c r="DG39" s="687">
        <f t="shared" si="86"/>
        <v>-13.3</v>
      </c>
      <c r="DH39" s="688">
        <f t="shared" si="87"/>
        <v>0</v>
      </c>
    </row>
    <row r="40" spans="1:112" ht="20.25" customHeight="1">
      <c r="A40" s="721"/>
      <c r="B40" s="23" t="s">
        <v>1964</v>
      </c>
      <c r="C40" s="614" t="s">
        <v>1965</v>
      </c>
      <c r="D40" s="787" t="s">
        <v>1966</v>
      </c>
      <c r="E40" s="528" t="s">
        <v>1967</v>
      </c>
      <c r="F40" s="528"/>
      <c r="G40" s="529"/>
      <c r="H40" s="530"/>
      <c r="I40" s="530"/>
      <c r="J40" s="654" t="s">
        <v>883</v>
      </c>
      <c r="K40" s="687">
        <f t="shared" si="44"/>
        <v>224</v>
      </c>
      <c r="L40" s="681"/>
      <c r="M40" s="687">
        <f t="shared" si="45"/>
        <v>0</v>
      </c>
      <c r="N40" s="681"/>
      <c r="O40" s="687">
        <f t="shared" si="46"/>
        <v>-224</v>
      </c>
      <c r="P40" s="688">
        <f t="shared" si="47"/>
        <v>0</v>
      </c>
      <c r="Q40" s="687">
        <f t="shared" si="48"/>
        <v>55.9</v>
      </c>
      <c r="R40" s="681"/>
      <c r="S40" s="687">
        <f t="shared" si="49"/>
        <v>0</v>
      </c>
      <c r="T40" s="681"/>
      <c r="U40" s="687">
        <f t="shared" si="50"/>
        <v>-55.9</v>
      </c>
      <c r="V40" s="688">
        <f t="shared" si="51"/>
        <v>0</v>
      </c>
      <c r="W40" s="683">
        <v>19.5</v>
      </c>
      <c r="X40" s="681"/>
      <c r="Y40" s="681"/>
      <c r="Z40" s="681"/>
      <c r="AA40" s="687">
        <f t="shared" si="52"/>
        <v>-19.5</v>
      </c>
      <c r="AB40" s="688">
        <f t="shared" si="53"/>
        <v>0</v>
      </c>
      <c r="AC40" s="683">
        <v>17.3</v>
      </c>
      <c r="AD40" s="681"/>
      <c r="AE40" s="681"/>
      <c r="AF40" s="681"/>
      <c r="AG40" s="687">
        <f t="shared" si="54"/>
        <v>-17.3</v>
      </c>
      <c r="AH40" s="688">
        <f t="shared" si="55"/>
        <v>0</v>
      </c>
      <c r="AI40" s="683">
        <v>19.100000000000001</v>
      </c>
      <c r="AJ40" s="681"/>
      <c r="AK40" s="681"/>
      <c r="AL40" s="681"/>
      <c r="AM40" s="687">
        <f t="shared" si="56"/>
        <v>-19.100000000000001</v>
      </c>
      <c r="AN40" s="688">
        <f t="shared" si="57"/>
        <v>0</v>
      </c>
      <c r="AO40" s="687">
        <f t="shared" si="58"/>
        <v>47.4</v>
      </c>
      <c r="AP40" s="681"/>
      <c r="AQ40" s="687">
        <f t="shared" si="59"/>
        <v>0</v>
      </c>
      <c r="AR40" s="681"/>
      <c r="AS40" s="687">
        <f t="shared" si="60"/>
        <v>-47.4</v>
      </c>
      <c r="AT40" s="688">
        <f t="shared" si="61"/>
        <v>0</v>
      </c>
      <c r="AU40" s="683">
        <v>18.100000000000001</v>
      </c>
      <c r="AV40" s="681"/>
      <c r="AW40" s="681"/>
      <c r="AX40" s="681"/>
      <c r="AY40" s="687">
        <f t="shared" si="62"/>
        <v>-18.100000000000001</v>
      </c>
      <c r="AZ40" s="688">
        <f t="shared" si="63"/>
        <v>0</v>
      </c>
      <c r="BA40" s="683">
        <v>15.7</v>
      </c>
      <c r="BB40" s="681"/>
      <c r="BC40" s="681"/>
      <c r="BD40" s="681"/>
      <c r="BE40" s="687">
        <f t="shared" si="64"/>
        <v>-15.7</v>
      </c>
      <c r="BF40" s="688">
        <f t="shared" si="65"/>
        <v>0</v>
      </c>
      <c r="BG40" s="683">
        <v>13.6</v>
      </c>
      <c r="BH40" s="681"/>
      <c r="BI40" s="681"/>
      <c r="BJ40" s="681"/>
      <c r="BK40" s="687">
        <f t="shared" si="66"/>
        <v>-13.6</v>
      </c>
      <c r="BL40" s="688">
        <f t="shared" si="67"/>
        <v>0</v>
      </c>
      <c r="BM40" s="687">
        <f t="shared" si="68"/>
        <v>59.4</v>
      </c>
      <c r="BN40" s="681"/>
      <c r="BO40" s="687">
        <f t="shared" si="69"/>
        <v>0</v>
      </c>
      <c r="BP40" s="681"/>
      <c r="BQ40" s="687">
        <f t="shared" si="70"/>
        <v>-59.4</v>
      </c>
      <c r="BR40" s="688">
        <f t="shared" si="71"/>
        <v>0</v>
      </c>
      <c r="BS40" s="683">
        <v>20.399999999999999</v>
      </c>
      <c r="BT40" s="681"/>
      <c r="BU40" s="681"/>
      <c r="BV40" s="681"/>
      <c r="BW40" s="687">
        <f t="shared" si="72"/>
        <v>-20.399999999999999</v>
      </c>
      <c r="BX40" s="688">
        <f t="shared" si="73"/>
        <v>0</v>
      </c>
      <c r="BY40" s="683">
        <v>19.600000000000001</v>
      </c>
      <c r="BZ40" s="681"/>
      <c r="CA40" s="681"/>
      <c r="CB40" s="681"/>
      <c r="CC40" s="687">
        <f t="shared" si="74"/>
        <v>-19.600000000000001</v>
      </c>
      <c r="CD40" s="688">
        <f t="shared" si="75"/>
        <v>0</v>
      </c>
      <c r="CE40" s="683">
        <v>19.399999999999999</v>
      </c>
      <c r="CF40" s="681"/>
      <c r="CG40" s="681"/>
      <c r="CH40" s="681"/>
      <c r="CI40" s="687">
        <f t="shared" si="76"/>
        <v>-19.399999999999999</v>
      </c>
      <c r="CJ40" s="688">
        <f t="shared" si="77"/>
        <v>0</v>
      </c>
      <c r="CK40" s="687">
        <f t="shared" si="78"/>
        <v>61.300000000000004</v>
      </c>
      <c r="CL40" s="681"/>
      <c r="CM40" s="687">
        <f t="shared" si="79"/>
        <v>0</v>
      </c>
      <c r="CN40" s="681"/>
      <c r="CO40" s="687">
        <f t="shared" si="80"/>
        <v>-61.300000000000004</v>
      </c>
      <c r="CP40" s="688">
        <f t="shared" si="81"/>
        <v>0</v>
      </c>
      <c r="CQ40" s="683">
        <v>20.5</v>
      </c>
      <c r="CR40" s="681"/>
      <c r="CS40" s="681"/>
      <c r="CT40" s="681"/>
      <c r="CU40" s="687">
        <f t="shared" si="82"/>
        <v>-20.5</v>
      </c>
      <c r="CV40" s="688">
        <f t="shared" si="83"/>
        <v>0</v>
      </c>
      <c r="CW40" s="683">
        <v>19.7</v>
      </c>
      <c r="CX40" s="681"/>
      <c r="CY40" s="681"/>
      <c r="CZ40" s="681"/>
      <c r="DA40" s="687">
        <f t="shared" si="84"/>
        <v>-19.7</v>
      </c>
      <c r="DB40" s="688">
        <f t="shared" si="85"/>
        <v>0</v>
      </c>
      <c r="DC40" s="683">
        <v>21.1</v>
      </c>
      <c r="DD40" s="681"/>
      <c r="DE40" s="681"/>
      <c r="DF40" s="681"/>
      <c r="DG40" s="687">
        <f t="shared" si="86"/>
        <v>-21.1</v>
      </c>
      <c r="DH40" s="688">
        <f t="shared" si="87"/>
        <v>0</v>
      </c>
    </row>
    <row r="41" spans="1:112" ht="20.25" customHeight="1">
      <c r="A41" s="721"/>
      <c r="B41" s="23" t="s">
        <v>1968</v>
      </c>
      <c r="C41" s="614"/>
      <c r="D41" s="766"/>
      <c r="E41" s="528" t="s">
        <v>1969</v>
      </c>
      <c r="F41" s="528"/>
      <c r="G41" s="529"/>
      <c r="H41" s="530"/>
      <c r="I41" s="530"/>
      <c r="J41" s="723" t="s">
        <v>889</v>
      </c>
      <c r="K41" s="687">
        <f t="shared" si="44"/>
        <v>322.89999999999998</v>
      </c>
      <c r="L41" s="681"/>
      <c r="M41" s="687">
        <f t="shared" si="45"/>
        <v>0</v>
      </c>
      <c r="N41" s="681"/>
      <c r="O41" s="687">
        <f t="shared" si="46"/>
        <v>-322.89999999999998</v>
      </c>
      <c r="P41" s="688">
        <f t="shared" si="47"/>
        <v>0</v>
      </c>
      <c r="Q41" s="687">
        <f t="shared" si="48"/>
        <v>80.599999999999994</v>
      </c>
      <c r="R41" s="681"/>
      <c r="S41" s="687">
        <f t="shared" si="49"/>
        <v>0</v>
      </c>
      <c r="T41" s="681"/>
      <c r="U41" s="687">
        <f t="shared" si="50"/>
        <v>-80.599999999999994</v>
      </c>
      <c r="V41" s="688">
        <f t="shared" si="51"/>
        <v>0</v>
      </c>
      <c r="W41" s="683">
        <v>28.1</v>
      </c>
      <c r="X41" s="681"/>
      <c r="Y41" s="681"/>
      <c r="Z41" s="681"/>
      <c r="AA41" s="687">
        <f t="shared" si="52"/>
        <v>-28.1</v>
      </c>
      <c r="AB41" s="688">
        <f t="shared" si="53"/>
        <v>0</v>
      </c>
      <c r="AC41" s="683">
        <v>24.9</v>
      </c>
      <c r="AD41" s="681"/>
      <c r="AE41" s="681"/>
      <c r="AF41" s="681"/>
      <c r="AG41" s="687">
        <f t="shared" si="54"/>
        <v>-24.9</v>
      </c>
      <c r="AH41" s="688">
        <f t="shared" si="55"/>
        <v>0</v>
      </c>
      <c r="AI41" s="683">
        <v>27.6</v>
      </c>
      <c r="AJ41" s="681"/>
      <c r="AK41" s="681"/>
      <c r="AL41" s="681"/>
      <c r="AM41" s="687">
        <f t="shared" si="56"/>
        <v>-27.6</v>
      </c>
      <c r="AN41" s="688">
        <f t="shared" si="57"/>
        <v>0</v>
      </c>
      <c r="AO41" s="687">
        <f t="shared" si="58"/>
        <v>68.300000000000011</v>
      </c>
      <c r="AP41" s="681"/>
      <c r="AQ41" s="687">
        <f t="shared" si="59"/>
        <v>0</v>
      </c>
      <c r="AR41" s="681"/>
      <c r="AS41" s="687">
        <f t="shared" si="60"/>
        <v>-68.300000000000011</v>
      </c>
      <c r="AT41" s="688">
        <f t="shared" si="61"/>
        <v>0</v>
      </c>
      <c r="AU41" s="683">
        <v>26.1</v>
      </c>
      <c r="AV41" s="681"/>
      <c r="AW41" s="681"/>
      <c r="AX41" s="681"/>
      <c r="AY41" s="687">
        <f t="shared" si="62"/>
        <v>-26.1</v>
      </c>
      <c r="AZ41" s="688">
        <f t="shared" si="63"/>
        <v>0</v>
      </c>
      <c r="BA41" s="683">
        <v>22.6</v>
      </c>
      <c r="BB41" s="681"/>
      <c r="BC41" s="681"/>
      <c r="BD41" s="681"/>
      <c r="BE41" s="687">
        <f t="shared" si="64"/>
        <v>-22.6</v>
      </c>
      <c r="BF41" s="688">
        <f t="shared" si="65"/>
        <v>0</v>
      </c>
      <c r="BG41" s="683">
        <v>19.600000000000001</v>
      </c>
      <c r="BH41" s="681"/>
      <c r="BI41" s="681"/>
      <c r="BJ41" s="681"/>
      <c r="BK41" s="687">
        <f t="shared" si="66"/>
        <v>-19.600000000000001</v>
      </c>
      <c r="BL41" s="688">
        <f t="shared" si="67"/>
        <v>0</v>
      </c>
      <c r="BM41" s="687">
        <f t="shared" si="68"/>
        <v>85.699999999999989</v>
      </c>
      <c r="BN41" s="681"/>
      <c r="BO41" s="687">
        <f t="shared" si="69"/>
        <v>0</v>
      </c>
      <c r="BP41" s="681"/>
      <c r="BQ41" s="687">
        <f t="shared" si="70"/>
        <v>-85.699999999999989</v>
      </c>
      <c r="BR41" s="688">
        <f t="shared" si="71"/>
        <v>0</v>
      </c>
      <c r="BS41" s="683">
        <v>29.4</v>
      </c>
      <c r="BT41" s="681"/>
      <c r="BU41" s="681"/>
      <c r="BV41" s="681"/>
      <c r="BW41" s="687">
        <f t="shared" si="72"/>
        <v>-29.4</v>
      </c>
      <c r="BX41" s="688">
        <f t="shared" si="73"/>
        <v>0</v>
      </c>
      <c r="BY41" s="683">
        <v>28.2</v>
      </c>
      <c r="BZ41" s="681"/>
      <c r="CA41" s="681"/>
      <c r="CB41" s="681"/>
      <c r="CC41" s="687">
        <f t="shared" si="74"/>
        <v>-28.2</v>
      </c>
      <c r="CD41" s="688">
        <f t="shared" si="75"/>
        <v>0</v>
      </c>
      <c r="CE41" s="683">
        <v>28.1</v>
      </c>
      <c r="CF41" s="681"/>
      <c r="CG41" s="681"/>
      <c r="CH41" s="681"/>
      <c r="CI41" s="687">
        <f t="shared" si="76"/>
        <v>-28.1</v>
      </c>
      <c r="CJ41" s="688">
        <f t="shared" si="77"/>
        <v>0</v>
      </c>
      <c r="CK41" s="687">
        <f t="shared" si="78"/>
        <v>88.3</v>
      </c>
      <c r="CL41" s="681"/>
      <c r="CM41" s="687">
        <f t="shared" si="79"/>
        <v>0</v>
      </c>
      <c r="CN41" s="681"/>
      <c r="CO41" s="687">
        <f t="shared" si="80"/>
        <v>-88.3</v>
      </c>
      <c r="CP41" s="688">
        <f t="shared" si="81"/>
        <v>0</v>
      </c>
      <c r="CQ41" s="683">
        <v>29.6</v>
      </c>
      <c r="CR41" s="681"/>
      <c r="CS41" s="681"/>
      <c r="CT41" s="681"/>
      <c r="CU41" s="687">
        <f t="shared" si="82"/>
        <v>-29.6</v>
      </c>
      <c r="CV41" s="688">
        <f t="shared" si="83"/>
        <v>0</v>
      </c>
      <c r="CW41" s="683">
        <v>28.4</v>
      </c>
      <c r="CX41" s="681"/>
      <c r="CY41" s="681"/>
      <c r="CZ41" s="681"/>
      <c r="DA41" s="687">
        <f t="shared" si="84"/>
        <v>-28.4</v>
      </c>
      <c r="DB41" s="688">
        <f t="shared" si="85"/>
        <v>0</v>
      </c>
      <c r="DC41" s="683">
        <v>30.3</v>
      </c>
      <c r="DD41" s="681"/>
      <c r="DE41" s="681"/>
      <c r="DF41" s="681"/>
      <c r="DG41" s="687">
        <f t="shared" si="86"/>
        <v>-30.3</v>
      </c>
      <c r="DH41" s="688">
        <f t="shared" si="87"/>
        <v>0</v>
      </c>
    </row>
    <row r="42" spans="1:112" s="22" customFormat="1" ht="20.25" customHeight="1">
      <c r="A42" s="721"/>
      <c r="B42" s="23" t="s">
        <v>1970</v>
      </c>
      <c r="C42" s="610" t="s">
        <v>1971</v>
      </c>
      <c r="D42" s="613" t="s">
        <v>1972</v>
      </c>
      <c r="E42" s="528" t="s">
        <v>1973</v>
      </c>
      <c r="F42" s="528"/>
      <c r="G42" s="529"/>
      <c r="H42" s="530" t="s">
        <v>1974</v>
      </c>
      <c r="I42" s="530"/>
      <c r="J42" s="657" t="s">
        <v>883</v>
      </c>
      <c r="K42" s="687">
        <f t="shared" si="44"/>
        <v>3776.1</v>
      </c>
      <c r="L42" s="681"/>
      <c r="M42" s="687">
        <f t="shared" si="45"/>
        <v>0</v>
      </c>
      <c r="N42" s="681"/>
      <c r="O42" s="687">
        <f t="shared" si="46"/>
        <v>-3776.1</v>
      </c>
      <c r="P42" s="688">
        <f t="shared" si="47"/>
        <v>0</v>
      </c>
      <c r="Q42" s="687">
        <f t="shared" si="48"/>
        <v>947.6</v>
      </c>
      <c r="R42" s="681"/>
      <c r="S42" s="687">
        <f t="shared" si="49"/>
        <v>0</v>
      </c>
      <c r="T42" s="681"/>
      <c r="U42" s="687">
        <f t="shared" si="50"/>
        <v>-947.6</v>
      </c>
      <c r="V42" s="688">
        <f t="shared" si="51"/>
        <v>0</v>
      </c>
      <c r="W42" s="687">
        <f>W43</f>
        <v>326.10000000000002</v>
      </c>
      <c r="X42" s="681"/>
      <c r="Y42" s="687">
        <f>Y43</f>
        <v>0</v>
      </c>
      <c r="Z42" s="681"/>
      <c r="AA42" s="687">
        <f t="shared" si="52"/>
        <v>-326.10000000000002</v>
      </c>
      <c r="AB42" s="688">
        <f t="shared" si="53"/>
        <v>0</v>
      </c>
      <c r="AC42" s="687">
        <f>AC43</f>
        <v>294.5</v>
      </c>
      <c r="AD42" s="681"/>
      <c r="AE42" s="687">
        <f>AE43</f>
        <v>0</v>
      </c>
      <c r="AF42" s="681"/>
      <c r="AG42" s="687">
        <f t="shared" si="54"/>
        <v>-294.5</v>
      </c>
      <c r="AH42" s="688">
        <f t="shared" si="55"/>
        <v>0</v>
      </c>
      <c r="AI42" s="687">
        <f>AI43</f>
        <v>327</v>
      </c>
      <c r="AJ42" s="681"/>
      <c r="AK42" s="687">
        <f>AK43</f>
        <v>0</v>
      </c>
      <c r="AL42" s="681"/>
      <c r="AM42" s="687">
        <f t="shared" si="56"/>
        <v>-327</v>
      </c>
      <c r="AN42" s="688">
        <f t="shared" si="57"/>
        <v>0</v>
      </c>
      <c r="AO42" s="687">
        <f t="shared" si="58"/>
        <v>723</v>
      </c>
      <c r="AP42" s="681"/>
      <c r="AQ42" s="687">
        <f t="shared" si="59"/>
        <v>0</v>
      </c>
      <c r="AR42" s="681"/>
      <c r="AS42" s="687">
        <f t="shared" si="60"/>
        <v>-723</v>
      </c>
      <c r="AT42" s="688">
        <f t="shared" si="61"/>
        <v>0</v>
      </c>
      <c r="AU42" s="687">
        <f>AU43</f>
        <v>316.5</v>
      </c>
      <c r="AV42" s="681"/>
      <c r="AW42" s="687">
        <f>AW43</f>
        <v>0</v>
      </c>
      <c r="AX42" s="681"/>
      <c r="AY42" s="687">
        <f t="shared" si="62"/>
        <v>-316.5</v>
      </c>
      <c r="AZ42" s="688">
        <f t="shared" si="63"/>
        <v>0</v>
      </c>
      <c r="BA42" s="687">
        <f>BA43</f>
        <v>224.2</v>
      </c>
      <c r="BB42" s="681"/>
      <c r="BC42" s="687">
        <f>BC43</f>
        <v>0</v>
      </c>
      <c r="BD42" s="681"/>
      <c r="BE42" s="687">
        <f t="shared" si="64"/>
        <v>-224.2</v>
      </c>
      <c r="BF42" s="688">
        <f t="shared" si="65"/>
        <v>0</v>
      </c>
      <c r="BG42" s="687">
        <f>BG43</f>
        <v>182.3</v>
      </c>
      <c r="BH42" s="681"/>
      <c r="BI42" s="687">
        <f>BI43</f>
        <v>0</v>
      </c>
      <c r="BJ42" s="681"/>
      <c r="BK42" s="687">
        <f t="shared" si="66"/>
        <v>-182.3</v>
      </c>
      <c r="BL42" s="688">
        <f t="shared" si="67"/>
        <v>0</v>
      </c>
      <c r="BM42" s="687">
        <f t="shared" si="68"/>
        <v>1031</v>
      </c>
      <c r="BN42" s="681"/>
      <c r="BO42" s="687">
        <f t="shared" si="69"/>
        <v>0</v>
      </c>
      <c r="BP42" s="681"/>
      <c r="BQ42" s="687">
        <f t="shared" si="70"/>
        <v>-1031</v>
      </c>
      <c r="BR42" s="688">
        <f t="shared" si="71"/>
        <v>0</v>
      </c>
      <c r="BS42" s="687">
        <f>BS43</f>
        <v>339.80000000000007</v>
      </c>
      <c r="BT42" s="681"/>
      <c r="BU42" s="687">
        <f>BU43</f>
        <v>0</v>
      </c>
      <c r="BV42" s="681"/>
      <c r="BW42" s="687">
        <f t="shared" si="72"/>
        <v>-339.80000000000007</v>
      </c>
      <c r="BX42" s="688">
        <f t="shared" si="73"/>
        <v>0</v>
      </c>
      <c r="BY42" s="687">
        <f>BY43</f>
        <v>340.6</v>
      </c>
      <c r="BZ42" s="681"/>
      <c r="CA42" s="687">
        <f>CA43</f>
        <v>0</v>
      </c>
      <c r="CB42" s="681"/>
      <c r="CC42" s="687">
        <f t="shared" si="74"/>
        <v>-340.6</v>
      </c>
      <c r="CD42" s="688">
        <f t="shared" si="75"/>
        <v>0</v>
      </c>
      <c r="CE42" s="687">
        <f>CE43</f>
        <v>350.6</v>
      </c>
      <c r="CF42" s="681"/>
      <c r="CG42" s="687">
        <f>CG43</f>
        <v>0</v>
      </c>
      <c r="CH42" s="681"/>
      <c r="CI42" s="687">
        <f t="shared" si="76"/>
        <v>-350.6</v>
      </c>
      <c r="CJ42" s="688">
        <f t="shared" si="77"/>
        <v>0</v>
      </c>
      <c r="CK42" s="687">
        <f t="shared" si="78"/>
        <v>1074.5</v>
      </c>
      <c r="CL42" s="681"/>
      <c r="CM42" s="687">
        <f t="shared" si="79"/>
        <v>0</v>
      </c>
      <c r="CN42" s="681"/>
      <c r="CO42" s="687">
        <f t="shared" si="80"/>
        <v>-1074.5</v>
      </c>
      <c r="CP42" s="688">
        <f t="shared" si="81"/>
        <v>0</v>
      </c>
      <c r="CQ42" s="687">
        <f>CQ43</f>
        <v>362.3</v>
      </c>
      <c r="CR42" s="681"/>
      <c r="CS42" s="687">
        <f>CS43</f>
        <v>0</v>
      </c>
      <c r="CT42" s="681"/>
      <c r="CU42" s="687">
        <f t="shared" si="82"/>
        <v>-362.3</v>
      </c>
      <c r="CV42" s="688">
        <f t="shared" si="83"/>
        <v>0</v>
      </c>
      <c r="CW42" s="687">
        <f>CW43</f>
        <v>350.6</v>
      </c>
      <c r="CX42" s="681"/>
      <c r="CY42" s="687">
        <f>CY43</f>
        <v>0</v>
      </c>
      <c r="CZ42" s="681"/>
      <c r="DA42" s="687">
        <f t="shared" si="84"/>
        <v>-350.6</v>
      </c>
      <c r="DB42" s="688">
        <f t="shared" si="85"/>
        <v>0</v>
      </c>
      <c r="DC42" s="687">
        <f>DC43</f>
        <v>361.6</v>
      </c>
      <c r="DD42" s="681"/>
      <c r="DE42" s="687">
        <f>DE43</f>
        <v>0</v>
      </c>
      <c r="DF42" s="681"/>
      <c r="DG42" s="687">
        <f t="shared" si="86"/>
        <v>-361.6</v>
      </c>
      <c r="DH42" s="688">
        <f t="shared" si="87"/>
        <v>0</v>
      </c>
    </row>
    <row r="43" spans="1:112" ht="20.25" customHeight="1">
      <c r="A43" s="721"/>
      <c r="B43" s="23" t="s">
        <v>1975</v>
      </c>
      <c r="C43" s="614" t="s">
        <v>1976</v>
      </c>
      <c r="D43" s="250" t="s">
        <v>1977</v>
      </c>
      <c r="E43" s="528" t="s">
        <v>1974</v>
      </c>
      <c r="F43" s="528"/>
      <c r="G43" s="529"/>
      <c r="H43" s="530" t="s">
        <v>1978</v>
      </c>
      <c r="I43" s="530"/>
      <c r="J43" s="654" t="s">
        <v>883</v>
      </c>
      <c r="K43" s="687">
        <f t="shared" si="44"/>
        <v>3776.1</v>
      </c>
      <c r="L43" s="681"/>
      <c r="M43" s="687">
        <f t="shared" si="45"/>
        <v>0</v>
      </c>
      <c r="N43" s="681"/>
      <c r="O43" s="687">
        <f t="shared" si="46"/>
        <v>-3776.1</v>
      </c>
      <c r="P43" s="688">
        <f t="shared" si="47"/>
        <v>0</v>
      </c>
      <c r="Q43" s="687">
        <f t="shared" si="48"/>
        <v>947.6</v>
      </c>
      <c r="R43" s="681"/>
      <c r="S43" s="687">
        <f t="shared" si="49"/>
        <v>0</v>
      </c>
      <c r="T43" s="681"/>
      <c r="U43" s="687">
        <f t="shared" si="50"/>
        <v>-947.6</v>
      </c>
      <c r="V43" s="688">
        <f t="shared" si="51"/>
        <v>0</v>
      </c>
      <c r="W43" s="687">
        <f>W44+W45+W46+W47+W48</f>
        <v>326.10000000000002</v>
      </c>
      <c r="X43" s="681"/>
      <c r="Y43" s="687">
        <f>Y44+Y45+Y46+Y47+Y48</f>
        <v>0</v>
      </c>
      <c r="Z43" s="681"/>
      <c r="AA43" s="687">
        <f t="shared" si="52"/>
        <v>-326.10000000000002</v>
      </c>
      <c r="AB43" s="688">
        <f t="shared" si="53"/>
        <v>0</v>
      </c>
      <c r="AC43" s="687">
        <f>AC44+AC45+AC46+AC47+AC48</f>
        <v>294.5</v>
      </c>
      <c r="AD43" s="681"/>
      <c r="AE43" s="687">
        <f>AE44+AE45+AE46+AE47+AE48</f>
        <v>0</v>
      </c>
      <c r="AF43" s="681"/>
      <c r="AG43" s="687">
        <f t="shared" si="54"/>
        <v>-294.5</v>
      </c>
      <c r="AH43" s="688">
        <f t="shared" si="55"/>
        <v>0</v>
      </c>
      <c r="AI43" s="687">
        <f>AI44+AI45+AI46+AI47+AI48</f>
        <v>327</v>
      </c>
      <c r="AJ43" s="681"/>
      <c r="AK43" s="687">
        <f>AK44+AK45+AK46+AK47+AK48</f>
        <v>0</v>
      </c>
      <c r="AL43" s="681"/>
      <c r="AM43" s="687">
        <f t="shared" si="56"/>
        <v>-327</v>
      </c>
      <c r="AN43" s="688">
        <f t="shared" si="57"/>
        <v>0</v>
      </c>
      <c r="AO43" s="687">
        <f t="shared" si="58"/>
        <v>723</v>
      </c>
      <c r="AP43" s="681"/>
      <c r="AQ43" s="687">
        <f t="shared" si="59"/>
        <v>0</v>
      </c>
      <c r="AR43" s="681"/>
      <c r="AS43" s="687">
        <f t="shared" si="60"/>
        <v>-723</v>
      </c>
      <c r="AT43" s="688">
        <f t="shared" si="61"/>
        <v>0</v>
      </c>
      <c r="AU43" s="687">
        <f>AU44+AU45+AU46+AU47+AU48</f>
        <v>316.5</v>
      </c>
      <c r="AV43" s="681"/>
      <c r="AW43" s="687">
        <f>AW44+AW45+AW46+AW47+AW48</f>
        <v>0</v>
      </c>
      <c r="AX43" s="681"/>
      <c r="AY43" s="687">
        <f t="shared" si="62"/>
        <v>-316.5</v>
      </c>
      <c r="AZ43" s="688">
        <f t="shared" si="63"/>
        <v>0</v>
      </c>
      <c r="BA43" s="687">
        <f>BA44+BA45+BA46+BA47+BA48</f>
        <v>224.2</v>
      </c>
      <c r="BB43" s="681"/>
      <c r="BC43" s="687">
        <f>BC44+BC45+BC46+BC47+BC48</f>
        <v>0</v>
      </c>
      <c r="BD43" s="681"/>
      <c r="BE43" s="687">
        <f t="shared" si="64"/>
        <v>-224.2</v>
      </c>
      <c r="BF43" s="688">
        <f t="shared" si="65"/>
        <v>0</v>
      </c>
      <c r="BG43" s="687">
        <f>BG44+BG45+BG46+BG47+BG48</f>
        <v>182.3</v>
      </c>
      <c r="BH43" s="681"/>
      <c r="BI43" s="687">
        <f>BI44+BI45+BI46+BI47+BI48</f>
        <v>0</v>
      </c>
      <c r="BJ43" s="681"/>
      <c r="BK43" s="687">
        <f t="shared" si="66"/>
        <v>-182.3</v>
      </c>
      <c r="BL43" s="688">
        <f t="shared" si="67"/>
        <v>0</v>
      </c>
      <c r="BM43" s="687">
        <f t="shared" si="68"/>
        <v>1031</v>
      </c>
      <c r="BN43" s="681"/>
      <c r="BO43" s="687">
        <f t="shared" si="69"/>
        <v>0</v>
      </c>
      <c r="BP43" s="681"/>
      <c r="BQ43" s="687">
        <f t="shared" si="70"/>
        <v>-1031</v>
      </c>
      <c r="BR43" s="688">
        <f t="shared" si="71"/>
        <v>0</v>
      </c>
      <c r="BS43" s="687">
        <f>BS44+BS45+BS46+BS47+BS48</f>
        <v>339.80000000000007</v>
      </c>
      <c r="BT43" s="681"/>
      <c r="BU43" s="687">
        <f>BU44+BU45+BU46+BU47+BU48</f>
        <v>0</v>
      </c>
      <c r="BV43" s="681"/>
      <c r="BW43" s="687">
        <f t="shared" si="72"/>
        <v>-339.80000000000007</v>
      </c>
      <c r="BX43" s="688">
        <f t="shared" si="73"/>
        <v>0</v>
      </c>
      <c r="BY43" s="687">
        <f>BY44+BY45+BY46+BY47+BY48</f>
        <v>340.6</v>
      </c>
      <c r="BZ43" s="681"/>
      <c r="CA43" s="687">
        <f>CA44+CA45+CA46+CA47+CA48</f>
        <v>0</v>
      </c>
      <c r="CB43" s="681"/>
      <c r="CC43" s="687">
        <f t="shared" si="74"/>
        <v>-340.6</v>
      </c>
      <c r="CD43" s="688">
        <f t="shared" si="75"/>
        <v>0</v>
      </c>
      <c r="CE43" s="687">
        <f>CE44+CE45+CE46+CE47+CE48</f>
        <v>350.6</v>
      </c>
      <c r="CF43" s="681"/>
      <c r="CG43" s="687">
        <f>CG44+CG45+CG46+CG47+CG48</f>
        <v>0</v>
      </c>
      <c r="CH43" s="681"/>
      <c r="CI43" s="687">
        <f t="shared" si="76"/>
        <v>-350.6</v>
      </c>
      <c r="CJ43" s="688">
        <f t="shared" si="77"/>
        <v>0</v>
      </c>
      <c r="CK43" s="687">
        <f t="shared" si="78"/>
        <v>1074.5</v>
      </c>
      <c r="CL43" s="681"/>
      <c r="CM43" s="687">
        <f t="shared" si="79"/>
        <v>0</v>
      </c>
      <c r="CN43" s="681"/>
      <c r="CO43" s="687">
        <f t="shared" si="80"/>
        <v>-1074.5</v>
      </c>
      <c r="CP43" s="688">
        <f t="shared" si="81"/>
        <v>0</v>
      </c>
      <c r="CQ43" s="687">
        <f>CQ44+CQ45+CQ46+CQ47+CQ48</f>
        <v>362.3</v>
      </c>
      <c r="CR43" s="681"/>
      <c r="CS43" s="687">
        <f>CS44+CS45+CS46+CS47+CS48</f>
        <v>0</v>
      </c>
      <c r="CT43" s="681"/>
      <c r="CU43" s="687">
        <f t="shared" si="82"/>
        <v>-362.3</v>
      </c>
      <c r="CV43" s="688">
        <f t="shared" si="83"/>
        <v>0</v>
      </c>
      <c r="CW43" s="687">
        <f>CW44+CW45+CW46+CW47+CW48</f>
        <v>350.6</v>
      </c>
      <c r="CX43" s="681"/>
      <c r="CY43" s="687">
        <f>CY44+CY45+CY46+CY47+CY48</f>
        <v>0</v>
      </c>
      <c r="CZ43" s="681"/>
      <c r="DA43" s="687">
        <f t="shared" si="84"/>
        <v>-350.6</v>
      </c>
      <c r="DB43" s="688">
        <f t="shared" si="85"/>
        <v>0</v>
      </c>
      <c r="DC43" s="687">
        <f>DC44+DC45+DC46+DC47+DC48</f>
        <v>361.6</v>
      </c>
      <c r="DD43" s="681"/>
      <c r="DE43" s="687">
        <f>DE44+DE45+DE46+DE47+DE48</f>
        <v>0</v>
      </c>
      <c r="DF43" s="681"/>
      <c r="DG43" s="687">
        <f t="shared" si="86"/>
        <v>-361.6</v>
      </c>
      <c r="DH43" s="688">
        <f t="shared" si="87"/>
        <v>0</v>
      </c>
    </row>
    <row r="44" spans="1:112" ht="20.25" customHeight="1">
      <c r="A44" s="721"/>
      <c r="B44" s="23" t="s">
        <v>1979</v>
      </c>
      <c r="C44" s="614" t="s">
        <v>1980</v>
      </c>
      <c r="D44" s="404" t="s">
        <v>452</v>
      </c>
      <c r="E44" s="528" t="s">
        <v>1981</v>
      </c>
      <c r="F44" s="528"/>
      <c r="G44" s="529"/>
      <c r="H44" s="530"/>
      <c r="I44" s="530"/>
      <c r="J44" s="654" t="s">
        <v>883</v>
      </c>
      <c r="K44" s="687">
        <f t="shared" si="44"/>
        <v>1327</v>
      </c>
      <c r="L44" s="681"/>
      <c r="M44" s="687">
        <f t="shared" si="45"/>
        <v>0</v>
      </c>
      <c r="N44" s="681"/>
      <c r="O44" s="687">
        <f t="shared" si="46"/>
        <v>-1327</v>
      </c>
      <c r="P44" s="688">
        <f t="shared" si="47"/>
        <v>0</v>
      </c>
      <c r="Q44" s="687">
        <f t="shared" si="48"/>
        <v>342.70000000000005</v>
      </c>
      <c r="R44" s="681"/>
      <c r="S44" s="687">
        <f t="shared" si="49"/>
        <v>0</v>
      </c>
      <c r="T44" s="681"/>
      <c r="U44" s="687">
        <f t="shared" si="50"/>
        <v>-342.70000000000005</v>
      </c>
      <c r="V44" s="688">
        <f t="shared" si="51"/>
        <v>0</v>
      </c>
      <c r="W44" s="683">
        <v>112.7</v>
      </c>
      <c r="X44" s="681"/>
      <c r="Y44" s="681"/>
      <c r="Z44" s="681"/>
      <c r="AA44" s="687">
        <f t="shared" si="52"/>
        <v>-112.7</v>
      </c>
      <c r="AB44" s="688">
        <f t="shared" si="53"/>
        <v>0</v>
      </c>
      <c r="AC44" s="683">
        <v>101.7</v>
      </c>
      <c r="AD44" s="681"/>
      <c r="AE44" s="681"/>
      <c r="AF44" s="681"/>
      <c r="AG44" s="687">
        <f t="shared" si="54"/>
        <v>-101.7</v>
      </c>
      <c r="AH44" s="688">
        <f t="shared" si="55"/>
        <v>0</v>
      </c>
      <c r="AI44" s="683">
        <v>128.30000000000001</v>
      </c>
      <c r="AJ44" s="681"/>
      <c r="AK44" s="681"/>
      <c r="AL44" s="681"/>
      <c r="AM44" s="687">
        <f t="shared" si="56"/>
        <v>-128.30000000000001</v>
      </c>
      <c r="AN44" s="688">
        <f t="shared" si="57"/>
        <v>0</v>
      </c>
      <c r="AO44" s="687">
        <f t="shared" si="58"/>
        <v>313.10000000000002</v>
      </c>
      <c r="AP44" s="681"/>
      <c r="AQ44" s="687">
        <f t="shared" si="59"/>
        <v>0</v>
      </c>
      <c r="AR44" s="681"/>
      <c r="AS44" s="687">
        <f t="shared" si="60"/>
        <v>-313.10000000000002</v>
      </c>
      <c r="AT44" s="688">
        <f t="shared" si="61"/>
        <v>0</v>
      </c>
      <c r="AU44" s="683">
        <v>109.1</v>
      </c>
      <c r="AV44" s="681"/>
      <c r="AW44" s="681"/>
      <c r="AX44" s="681"/>
      <c r="AY44" s="687">
        <f t="shared" si="62"/>
        <v>-109.1</v>
      </c>
      <c r="AZ44" s="688">
        <f t="shared" si="63"/>
        <v>0</v>
      </c>
      <c r="BA44" s="683">
        <v>102</v>
      </c>
      <c r="BB44" s="681"/>
      <c r="BC44" s="681"/>
      <c r="BD44" s="681"/>
      <c r="BE44" s="687">
        <f t="shared" si="64"/>
        <v>-102</v>
      </c>
      <c r="BF44" s="688">
        <f t="shared" si="65"/>
        <v>0</v>
      </c>
      <c r="BG44" s="683">
        <v>102</v>
      </c>
      <c r="BH44" s="681"/>
      <c r="BI44" s="681"/>
      <c r="BJ44" s="681"/>
      <c r="BK44" s="687">
        <f t="shared" si="66"/>
        <v>-102</v>
      </c>
      <c r="BL44" s="688">
        <f t="shared" si="67"/>
        <v>0</v>
      </c>
      <c r="BM44" s="687">
        <f t="shared" si="68"/>
        <v>311.89999999999998</v>
      </c>
      <c r="BN44" s="681"/>
      <c r="BO44" s="687">
        <f t="shared" si="69"/>
        <v>0</v>
      </c>
      <c r="BP44" s="681"/>
      <c r="BQ44" s="687">
        <f t="shared" si="70"/>
        <v>-311.89999999999998</v>
      </c>
      <c r="BR44" s="688">
        <f t="shared" si="71"/>
        <v>0</v>
      </c>
      <c r="BS44" s="683">
        <v>102</v>
      </c>
      <c r="BT44" s="681"/>
      <c r="BU44" s="681"/>
      <c r="BV44" s="681"/>
      <c r="BW44" s="687">
        <f t="shared" si="72"/>
        <v>-102</v>
      </c>
      <c r="BX44" s="688">
        <f t="shared" si="73"/>
        <v>0</v>
      </c>
      <c r="BY44" s="683">
        <v>102</v>
      </c>
      <c r="BZ44" s="681"/>
      <c r="CA44" s="681"/>
      <c r="CB44" s="681"/>
      <c r="CC44" s="687">
        <f t="shared" si="74"/>
        <v>-102</v>
      </c>
      <c r="CD44" s="688">
        <f t="shared" si="75"/>
        <v>0</v>
      </c>
      <c r="CE44" s="683">
        <v>107.9</v>
      </c>
      <c r="CF44" s="681"/>
      <c r="CG44" s="681"/>
      <c r="CH44" s="681"/>
      <c r="CI44" s="687">
        <f t="shared" si="76"/>
        <v>-107.9</v>
      </c>
      <c r="CJ44" s="688">
        <f t="shared" si="77"/>
        <v>0</v>
      </c>
      <c r="CK44" s="687">
        <f t="shared" si="78"/>
        <v>359.3</v>
      </c>
      <c r="CL44" s="681"/>
      <c r="CM44" s="687">
        <f t="shared" si="79"/>
        <v>0</v>
      </c>
      <c r="CN44" s="681"/>
      <c r="CO44" s="687">
        <f t="shared" si="80"/>
        <v>-359.3</v>
      </c>
      <c r="CP44" s="688">
        <f t="shared" si="81"/>
        <v>0</v>
      </c>
      <c r="CQ44" s="683">
        <v>112.7</v>
      </c>
      <c r="CR44" s="681"/>
      <c r="CS44" s="681"/>
      <c r="CT44" s="681"/>
      <c r="CU44" s="687">
        <f t="shared" si="82"/>
        <v>-112.7</v>
      </c>
      <c r="CV44" s="688">
        <f t="shared" si="83"/>
        <v>0</v>
      </c>
      <c r="CW44" s="683">
        <v>120.7</v>
      </c>
      <c r="CX44" s="681"/>
      <c r="CY44" s="681"/>
      <c r="CZ44" s="681"/>
      <c r="DA44" s="687">
        <f t="shared" si="84"/>
        <v>-120.7</v>
      </c>
      <c r="DB44" s="688">
        <f t="shared" si="85"/>
        <v>0</v>
      </c>
      <c r="DC44" s="683">
        <v>125.9</v>
      </c>
      <c r="DD44" s="681"/>
      <c r="DE44" s="681"/>
      <c r="DF44" s="681"/>
      <c r="DG44" s="687">
        <f t="shared" si="86"/>
        <v>-125.9</v>
      </c>
      <c r="DH44" s="688">
        <f t="shared" si="87"/>
        <v>0</v>
      </c>
    </row>
    <row r="45" spans="1:112" ht="20.25" customHeight="1">
      <c r="A45" s="721"/>
      <c r="B45" s="23" t="s">
        <v>1982</v>
      </c>
      <c r="C45" s="614" t="s">
        <v>1983</v>
      </c>
      <c r="D45" s="404" t="s">
        <v>454</v>
      </c>
      <c r="E45" s="528" t="s">
        <v>1984</v>
      </c>
      <c r="F45" s="528"/>
      <c r="G45" s="529"/>
      <c r="H45" s="530"/>
      <c r="I45" s="530"/>
      <c r="J45" s="654" t="s">
        <v>883</v>
      </c>
      <c r="K45" s="687">
        <f t="shared" si="44"/>
        <v>753.80000000000007</v>
      </c>
      <c r="L45" s="681"/>
      <c r="M45" s="687">
        <f t="shared" si="45"/>
        <v>0</v>
      </c>
      <c r="N45" s="681"/>
      <c r="O45" s="687">
        <f t="shared" si="46"/>
        <v>-753.80000000000007</v>
      </c>
      <c r="P45" s="688">
        <f t="shared" si="47"/>
        <v>0</v>
      </c>
      <c r="Q45" s="687">
        <f t="shared" si="48"/>
        <v>317.10000000000002</v>
      </c>
      <c r="R45" s="681"/>
      <c r="S45" s="687">
        <f t="shared" si="49"/>
        <v>0</v>
      </c>
      <c r="T45" s="681"/>
      <c r="U45" s="687">
        <f t="shared" si="50"/>
        <v>-317.10000000000002</v>
      </c>
      <c r="V45" s="688">
        <f t="shared" si="51"/>
        <v>0</v>
      </c>
      <c r="W45" s="683">
        <v>81</v>
      </c>
      <c r="X45" s="681"/>
      <c r="Y45" s="681"/>
      <c r="Z45" s="681"/>
      <c r="AA45" s="687">
        <f t="shared" si="52"/>
        <v>-81</v>
      </c>
      <c r="AB45" s="688">
        <f t="shared" si="53"/>
        <v>0</v>
      </c>
      <c r="AC45" s="683">
        <v>70.900000000000006</v>
      </c>
      <c r="AD45" s="681"/>
      <c r="AE45" s="681"/>
      <c r="AF45" s="681"/>
      <c r="AG45" s="687">
        <f t="shared" si="54"/>
        <v>-70.900000000000006</v>
      </c>
      <c r="AH45" s="688">
        <f t="shared" si="55"/>
        <v>0</v>
      </c>
      <c r="AI45" s="683">
        <v>165.2</v>
      </c>
      <c r="AJ45" s="681"/>
      <c r="AK45" s="681"/>
      <c r="AL45" s="681"/>
      <c r="AM45" s="687">
        <f t="shared" si="56"/>
        <v>-165.2</v>
      </c>
      <c r="AN45" s="688">
        <f t="shared" si="57"/>
        <v>0</v>
      </c>
      <c r="AO45" s="687">
        <f t="shared" si="58"/>
        <v>28</v>
      </c>
      <c r="AP45" s="681"/>
      <c r="AQ45" s="687">
        <f t="shared" si="59"/>
        <v>0</v>
      </c>
      <c r="AR45" s="681"/>
      <c r="AS45" s="687">
        <f t="shared" si="60"/>
        <v>-28</v>
      </c>
      <c r="AT45" s="688">
        <f t="shared" si="61"/>
        <v>0</v>
      </c>
      <c r="AU45" s="683">
        <v>21.9</v>
      </c>
      <c r="AV45" s="681"/>
      <c r="AW45" s="681"/>
      <c r="AX45" s="681"/>
      <c r="AY45" s="687">
        <f t="shared" si="62"/>
        <v>-21.9</v>
      </c>
      <c r="AZ45" s="688">
        <f t="shared" si="63"/>
        <v>0</v>
      </c>
      <c r="BA45" s="683">
        <v>3.1</v>
      </c>
      <c r="BB45" s="681"/>
      <c r="BC45" s="681"/>
      <c r="BD45" s="681"/>
      <c r="BE45" s="687">
        <f t="shared" si="64"/>
        <v>-3.1</v>
      </c>
      <c r="BF45" s="688">
        <f t="shared" si="65"/>
        <v>0</v>
      </c>
      <c r="BG45" s="683">
        <v>3</v>
      </c>
      <c r="BH45" s="681"/>
      <c r="BI45" s="681"/>
      <c r="BJ45" s="681"/>
      <c r="BK45" s="687">
        <f t="shared" si="66"/>
        <v>-3</v>
      </c>
      <c r="BL45" s="688">
        <f t="shared" si="67"/>
        <v>0</v>
      </c>
      <c r="BM45" s="687">
        <f t="shared" si="68"/>
        <v>197.60000000000002</v>
      </c>
      <c r="BN45" s="681"/>
      <c r="BO45" s="687">
        <f t="shared" si="69"/>
        <v>0</v>
      </c>
      <c r="BP45" s="681"/>
      <c r="BQ45" s="687">
        <f t="shared" si="70"/>
        <v>-197.60000000000002</v>
      </c>
      <c r="BR45" s="688">
        <f t="shared" si="71"/>
        <v>0</v>
      </c>
      <c r="BS45" s="683">
        <v>43.8</v>
      </c>
      <c r="BT45" s="681"/>
      <c r="BU45" s="681"/>
      <c r="BV45" s="681"/>
      <c r="BW45" s="687">
        <f t="shared" si="72"/>
        <v>-43.8</v>
      </c>
      <c r="BX45" s="688">
        <f t="shared" si="73"/>
        <v>0</v>
      </c>
      <c r="BY45" s="683">
        <v>75.400000000000006</v>
      </c>
      <c r="BZ45" s="681"/>
      <c r="CA45" s="681"/>
      <c r="CB45" s="681"/>
      <c r="CC45" s="687">
        <f t="shared" si="74"/>
        <v>-75.400000000000006</v>
      </c>
      <c r="CD45" s="688">
        <f t="shared" si="75"/>
        <v>0</v>
      </c>
      <c r="CE45" s="683">
        <v>78.400000000000006</v>
      </c>
      <c r="CF45" s="681"/>
      <c r="CG45" s="681"/>
      <c r="CH45" s="681"/>
      <c r="CI45" s="687">
        <f t="shared" si="76"/>
        <v>-78.400000000000006</v>
      </c>
      <c r="CJ45" s="688">
        <f t="shared" si="77"/>
        <v>0</v>
      </c>
      <c r="CK45" s="687">
        <f t="shared" si="78"/>
        <v>211.10000000000002</v>
      </c>
      <c r="CL45" s="681"/>
      <c r="CM45" s="687">
        <f t="shared" si="79"/>
        <v>0</v>
      </c>
      <c r="CN45" s="681"/>
      <c r="CO45" s="687">
        <f t="shared" si="80"/>
        <v>-211.10000000000002</v>
      </c>
      <c r="CP45" s="688">
        <f t="shared" si="81"/>
        <v>0</v>
      </c>
      <c r="CQ45" s="683">
        <v>79.7</v>
      </c>
      <c r="CR45" s="681"/>
      <c r="CS45" s="681"/>
      <c r="CT45" s="681"/>
      <c r="CU45" s="687">
        <f t="shared" si="82"/>
        <v>-79.7</v>
      </c>
      <c r="CV45" s="688">
        <f t="shared" si="83"/>
        <v>0</v>
      </c>
      <c r="CW45" s="683">
        <v>65.599999999999994</v>
      </c>
      <c r="CX45" s="681"/>
      <c r="CY45" s="681"/>
      <c r="CZ45" s="681"/>
      <c r="DA45" s="687">
        <f t="shared" si="84"/>
        <v>-65.599999999999994</v>
      </c>
      <c r="DB45" s="688">
        <f t="shared" si="85"/>
        <v>0</v>
      </c>
      <c r="DC45" s="683">
        <v>65.8</v>
      </c>
      <c r="DD45" s="681"/>
      <c r="DE45" s="681"/>
      <c r="DF45" s="681"/>
      <c r="DG45" s="687">
        <f t="shared" si="86"/>
        <v>-65.8</v>
      </c>
      <c r="DH45" s="688">
        <f t="shared" si="87"/>
        <v>0</v>
      </c>
    </row>
    <row r="46" spans="1:112" ht="20.25" customHeight="1">
      <c r="A46" s="721"/>
      <c r="B46" s="23" t="s">
        <v>1985</v>
      </c>
      <c r="C46" s="614" t="s">
        <v>1986</v>
      </c>
      <c r="D46" s="404" t="s">
        <v>460</v>
      </c>
      <c r="E46" s="528" t="s">
        <v>1987</v>
      </c>
      <c r="F46" s="528"/>
      <c r="G46" s="529"/>
      <c r="H46" s="530"/>
      <c r="I46" s="530"/>
      <c r="J46" s="654" t="s">
        <v>883</v>
      </c>
      <c r="K46" s="687">
        <f t="shared" si="44"/>
        <v>1605.3000000000002</v>
      </c>
      <c r="L46" s="681"/>
      <c r="M46" s="687">
        <f t="shared" si="45"/>
        <v>0</v>
      </c>
      <c r="N46" s="681"/>
      <c r="O46" s="687">
        <f t="shared" si="46"/>
        <v>-1605.3000000000002</v>
      </c>
      <c r="P46" s="688">
        <f t="shared" si="47"/>
        <v>0</v>
      </c>
      <c r="Q46" s="687">
        <f t="shared" si="48"/>
        <v>254.3</v>
      </c>
      <c r="R46" s="681"/>
      <c r="S46" s="687">
        <f t="shared" si="49"/>
        <v>0</v>
      </c>
      <c r="T46" s="681"/>
      <c r="U46" s="687">
        <f t="shared" si="50"/>
        <v>-254.3</v>
      </c>
      <c r="V46" s="688">
        <f t="shared" si="51"/>
        <v>0</v>
      </c>
      <c r="W46" s="683">
        <v>132.4</v>
      </c>
      <c r="X46" s="681"/>
      <c r="Y46" s="681"/>
      <c r="Z46" s="681"/>
      <c r="AA46" s="687">
        <f t="shared" si="52"/>
        <v>-132.4</v>
      </c>
      <c r="AB46" s="688">
        <f t="shared" si="53"/>
        <v>0</v>
      </c>
      <c r="AC46" s="683">
        <v>121.9</v>
      </c>
      <c r="AD46" s="681"/>
      <c r="AE46" s="681"/>
      <c r="AF46" s="681"/>
      <c r="AG46" s="687">
        <f t="shared" si="54"/>
        <v>-121.9</v>
      </c>
      <c r="AH46" s="688">
        <f t="shared" si="55"/>
        <v>0</v>
      </c>
      <c r="AI46" s="683">
        <v>0</v>
      </c>
      <c r="AJ46" s="681"/>
      <c r="AK46" s="681"/>
      <c r="AL46" s="681"/>
      <c r="AM46" s="687">
        <f t="shared" si="56"/>
        <v>0</v>
      </c>
      <c r="AN46" s="688" t="str">
        <f t="shared" si="57"/>
        <v>-</v>
      </c>
      <c r="AO46" s="687">
        <f t="shared" si="58"/>
        <v>349.5</v>
      </c>
      <c r="AP46" s="681"/>
      <c r="AQ46" s="687">
        <f t="shared" si="59"/>
        <v>0</v>
      </c>
      <c r="AR46" s="681"/>
      <c r="AS46" s="687">
        <f t="shared" si="60"/>
        <v>-349.5</v>
      </c>
      <c r="AT46" s="688">
        <f t="shared" si="61"/>
        <v>0</v>
      </c>
      <c r="AU46" s="683">
        <v>153.1</v>
      </c>
      <c r="AV46" s="681"/>
      <c r="AW46" s="681"/>
      <c r="AX46" s="681"/>
      <c r="AY46" s="687">
        <f t="shared" si="62"/>
        <v>-153.1</v>
      </c>
      <c r="AZ46" s="688">
        <f t="shared" si="63"/>
        <v>0</v>
      </c>
      <c r="BA46" s="683">
        <v>119.1</v>
      </c>
      <c r="BB46" s="681"/>
      <c r="BC46" s="681"/>
      <c r="BD46" s="681"/>
      <c r="BE46" s="687">
        <f t="shared" si="64"/>
        <v>-119.1</v>
      </c>
      <c r="BF46" s="688">
        <f t="shared" si="65"/>
        <v>0</v>
      </c>
      <c r="BG46" s="683">
        <v>77.3</v>
      </c>
      <c r="BH46" s="681"/>
      <c r="BI46" s="681"/>
      <c r="BJ46" s="681"/>
      <c r="BK46" s="687">
        <f t="shared" si="66"/>
        <v>-77.3</v>
      </c>
      <c r="BL46" s="688">
        <f t="shared" si="67"/>
        <v>0</v>
      </c>
      <c r="BM46" s="687">
        <f t="shared" si="68"/>
        <v>497.40000000000003</v>
      </c>
      <c r="BN46" s="681"/>
      <c r="BO46" s="687">
        <f t="shared" si="69"/>
        <v>0</v>
      </c>
      <c r="BP46" s="681"/>
      <c r="BQ46" s="687">
        <f t="shared" si="70"/>
        <v>-497.40000000000003</v>
      </c>
      <c r="BR46" s="688">
        <f t="shared" si="71"/>
        <v>0</v>
      </c>
      <c r="BS46" s="683">
        <v>169.9</v>
      </c>
      <c r="BT46" s="681"/>
      <c r="BU46" s="681"/>
      <c r="BV46" s="681"/>
      <c r="BW46" s="687">
        <f t="shared" si="72"/>
        <v>-169.9</v>
      </c>
      <c r="BX46" s="688">
        <f t="shared" si="73"/>
        <v>0</v>
      </c>
      <c r="BY46" s="683">
        <v>163.19999999999999</v>
      </c>
      <c r="BZ46" s="681"/>
      <c r="CA46" s="681"/>
      <c r="CB46" s="681"/>
      <c r="CC46" s="687">
        <f t="shared" si="74"/>
        <v>-163.19999999999999</v>
      </c>
      <c r="CD46" s="688">
        <f t="shared" si="75"/>
        <v>0</v>
      </c>
      <c r="CE46" s="683">
        <v>164.3</v>
      </c>
      <c r="CF46" s="681"/>
      <c r="CG46" s="681"/>
      <c r="CH46" s="681"/>
      <c r="CI46" s="687">
        <f t="shared" si="76"/>
        <v>-164.3</v>
      </c>
      <c r="CJ46" s="688">
        <f t="shared" si="77"/>
        <v>0</v>
      </c>
      <c r="CK46" s="687">
        <f t="shared" si="78"/>
        <v>504.1</v>
      </c>
      <c r="CL46" s="681"/>
      <c r="CM46" s="687">
        <f t="shared" si="79"/>
        <v>0</v>
      </c>
      <c r="CN46" s="681"/>
      <c r="CO46" s="687">
        <f t="shared" si="80"/>
        <v>-504.1</v>
      </c>
      <c r="CP46" s="688">
        <f t="shared" si="81"/>
        <v>0</v>
      </c>
      <c r="CQ46" s="683">
        <v>169.9</v>
      </c>
      <c r="CR46" s="681"/>
      <c r="CS46" s="681"/>
      <c r="CT46" s="681"/>
      <c r="CU46" s="687">
        <f t="shared" si="82"/>
        <v>-169.9</v>
      </c>
      <c r="CV46" s="688">
        <f t="shared" si="83"/>
        <v>0</v>
      </c>
      <c r="CW46" s="683">
        <v>164.3</v>
      </c>
      <c r="CX46" s="681"/>
      <c r="CY46" s="681"/>
      <c r="CZ46" s="681"/>
      <c r="DA46" s="687">
        <f t="shared" si="84"/>
        <v>-164.3</v>
      </c>
      <c r="DB46" s="688">
        <f t="shared" si="85"/>
        <v>0</v>
      </c>
      <c r="DC46" s="683">
        <v>169.9</v>
      </c>
      <c r="DD46" s="681"/>
      <c r="DE46" s="681"/>
      <c r="DF46" s="681"/>
      <c r="DG46" s="687">
        <f t="shared" si="86"/>
        <v>-169.9</v>
      </c>
      <c r="DH46" s="688">
        <f t="shared" si="87"/>
        <v>0</v>
      </c>
    </row>
    <row r="47" spans="1:112" ht="20.25" customHeight="1">
      <c r="A47" s="721"/>
      <c r="B47" s="23" t="s">
        <v>1988</v>
      </c>
      <c r="C47" s="614" t="s">
        <v>1989</v>
      </c>
      <c r="D47" s="404" t="s">
        <v>1990</v>
      </c>
      <c r="E47" s="528" t="s">
        <v>1991</v>
      </c>
      <c r="F47" s="528"/>
      <c r="G47" s="529"/>
      <c r="H47" s="530"/>
      <c r="I47" s="530"/>
      <c r="J47" s="654" t="s">
        <v>883</v>
      </c>
      <c r="K47" s="687">
        <f t="shared" si="44"/>
        <v>90</v>
      </c>
      <c r="L47" s="681"/>
      <c r="M47" s="687">
        <f t="shared" si="45"/>
        <v>0</v>
      </c>
      <c r="N47" s="681"/>
      <c r="O47" s="687">
        <f t="shared" si="46"/>
        <v>-90</v>
      </c>
      <c r="P47" s="688">
        <f t="shared" si="47"/>
        <v>0</v>
      </c>
      <c r="Q47" s="687">
        <f t="shared" si="48"/>
        <v>33.5</v>
      </c>
      <c r="R47" s="681"/>
      <c r="S47" s="687">
        <f t="shared" si="49"/>
        <v>0</v>
      </c>
      <c r="T47" s="681"/>
      <c r="U47" s="687">
        <f t="shared" si="50"/>
        <v>-33.5</v>
      </c>
      <c r="V47" s="688">
        <f t="shared" si="51"/>
        <v>0</v>
      </c>
      <c r="W47" s="683">
        <v>0</v>
      </c>
      <c r="X47" s="681"/>
      <c r="Y47" s="681"/>
      <c r="Z47" s="681"/>
      <c r="AA47" s="687">
        <f t="shared" si="52"/>
        <v>0</v>
      </c>
      <c r="AB47" s="688" t="str">
        <f t="shared" si="53"/>
        <v>-</v>
      </c>
      <c r="AC47" s="683">
        <v>0</v>
      </c>
      <c r="AD47" s="681"/>
      <c r="AE47" s="681"/>
      <c r="AF47" s="681"/>
      <c r="AG47" s="687">
        <f t="shared" si="54"/>
        <v>0</v>
      </c>
      <c r="AH47" s="688" t="str">
        <f t="shared" si="55"/>
        <v>-</v>
      </c>
      <c r="AI47" s="683">
        <v>33.5</v>
      </c>
      <c r="AJ47" s="681"/>
      <c r="AK47" s="681"/>
      <c r="AL47" s="681"/>
      <c r="AM47" s="687">
        <f t="shared" si="56"/>
        <v>-33.5</v>
      </c>
      <c r="AN47" s="688">
        <f t="shared" si="57"/>
        <v>0</v>
      </c>
      <c r="AO47" s="687">
        <f t="shared" si="58"/>
        <v>32.4</v>
      </c>
      <c r="AP47" s="681"/>
      <c r="AQ47" s="687">
        <f t="shared" si="59"/>
        <v>0</v>
      </c>
      <c r="AR47" s="681"/>
      <c r="AS47" s="687">
        <f t="shared" si="60"/>
        <v>-32.4</v>
      </c>
      <c r="AT47" s="688">
        <f t="shared" si="61"/>
        <v>0</v>
      </c>
      <c r="AU47" s="683">
        <v>32.4</v>
      </c>
      <c r="AV47" s="681"/>
      <c r="AW47" s="681"/>
      <c r="AX47" s="681"/>
      <c r="AY47" s="687">
        <f t="shared" si="62"/>
        <v>-32.4</v>
      </c>
      <c r="AZ47" s="688">
        <f t="shared" si="63"/>
        <v>0</v>
      </c>
      <c r="BA47" s="683">
        <v>0</v>
      </c>
      <c r="BB47" s="681"/>
      <c r="BC47" s="681"/>
      <c r="BD47" s="681"/>
      <c r="BE47" s="687">
        <f t="shared" si="64"/>
        <v>0</v>
      </c>
      <c r="BF47" s="688" t="str">
        <f t="shared" si="65"/>
        <v>-</v>
      </c>
      <c r="BG47" s="683">
        <v>0</v>
      </c>
      <c r="BH47" s="681"/>
      <c r="BI47" s="681"/>
      <c r="BJ47" s="681"/>
      <c r="BK47" s="687">
        <f t="shared" si="66"/>
        <v>0</v>
      </c>
      <c r="BL47" s="688" t="str">
        <f t="shared" si="67"/>
        <v>-</v>
      </c>
      <c r="BM47" s="687">
        <f t="shared" si="68"/>
        <v>24.1</v>
      </c>
      <c r="BN47" s="681"/>
      <c r="BO47" s="687">
        <f t="shared" si="69"/>
        <v>0</v>
      </c>
      <c r="BP47" s="681"/>
      <c r="BQ47" s="687">
        <f t="shared" si="70"/>
        <v>-24.1</v>
      </c>
      <c r="BR47" s="688">
        <f t="shared" si="71"/>
        <v>0</v>
      </c>
      <c r="BS47" s="683">
        <v>24.1</v>
      </c>
      <c r="BT47" s="681"/>
      <c r="BU47" s="681"/>
      <c r="BV47" s="681"/>
      <c r="BW47" s="687">
        <f t="shared" si="72"/>
        <v>-24.1</v>
      </c>
      <c r="BX47" s="688">
        <f t="shared" si="73"/>
        <v>0</v>
      </c>
      <c r="BY47" s="683">
        <v>0</v>
      </c>
      <c r="BZ47" s="681"/>
      <c r="CA47" s="681"/>
      <c r="CB47" s="681"/>
      <c r="CC47" s="687">
        <f t="shared" si="74"/>
        <v>0</v>
      </c>
      <c r="CD47" s="688" t="str">
        <f t="shared" si="75"/>
        <v>-</v>
      </c>
      <c r="CE47" s="683">
        <v>0</v>
      </c>
      <c r="CF47" s="681"/>
      <c r="CG47" s="681"/>
      <c r="CH47" s="681"/>
      <c r="CI47" s="687">
        <f t="shared" si="76"/>
        <v>0</v>
      </c>
      <c r="CJ47" s="688" t="str">
        <f t="shared" si="77"/>
        <v>-</v>
      </c>
      <c r="CK47" s="687">
        <f t="shared" si="78"/>
        <v>0</v>
      </c>
      <c r="CL47" s="681"/>
      <c r="CM47" s="687">
        <f t="shared" si="79"/>
        <v>0</v>
      </c>
      <c r="CN47" s="681"/>
      <c r="CO47" s="687">
        <f t="shared" si="80"/>
        <v>0</v>
      </c>
      <c r="CP47" s="688" t="str">
        <f t="shared" si="81"/>
        <v>-</v>
      </c>
      <c r="CQ47" s="683">
        <v>0</v>
      </c>
      <c r="CR47" s="681"/>
      <c r="CS47" s="681"/>
      <c r="CT47" s="681"/>
      <c r="CU47" s="687">
        <f t="shared" si="82"/>
        <v>0</v>
      </c>
      <c r="CV47" s="688" t="str">
        <f t="shared" si="83"/>
        <v>-</v>
      </c>
      <c r="CW47" s="683">
        <v>0</v>
      </c>
      <c r="CX47" s="681"/>
      <c r="CY47" s="681"/>
      <c r="CZ47" s="681"/>
      <c r="DA47" s="687">
        <f t="shared" si="84"/>
        <v>0</v>
      </c>
      <c r="DB47" s="688" t="str">
        <f t="shared" si="85"/>
        <v>-</v>
      </c>
      <c r="DC47" s="683">
        <v>0</v>
      </c>
      <c r="DD47" s="681"/>
      <c r="DE47" s="681"/>
      <c r="DF47" s="681"/>
      <c r="DG47" s="687">
        <f t="shared" si="86"/>
        <v>0</v>
      </c>
      <c r="DH47" s="688" t="str">
        <f t="shared" si="87"/>
        <v>-</v>
      </c>
    </row>
    <row r="48" spans="1:112" ht="20.25" customHeight="1">
      <c r="A48" s="721"/>
      <c r="B48" s="23"/>
      <c r="C48" s="614" t="s">
        <v>1992</v>
      </c>
      <c r="D48" s="404" t="s">
        <v>462</v>
      </c>
      <c r="E48" s="528" t="s">
        <v>1993</v>
      </c>
      <c r="F48" s="528"/>
      <c r="G48" s="529"/>
      <c r="H48" s="530"/>
      <c r="I48" s="530"/>
      <c r="J48" s="654" t="s">
        <v>883</v>
      </c>
      <c r="K48" s="687">
        <f t="shared" si="44"/>
        <v>0</v>
      </c>
      <c r="L48" s="681"/>
      <c r="M48" s="687">
        <f t="shared" si="45"/>
        <v>0</v>
      </c>
      <c r="N48" s="681"/>
      <c r="O48" s="687">
        <f t="shared" si="46"/>
        <v>0</v>
      </c>
      <c r="P48" s="688" t="str">
        <f t="shared" si="47"/>
        <v>-</v>
      </c>
      <c r="Q48" s="687">
        <f t="shared" si="48"/>
        <v>0</v>
      </c>
      <c r="R48" s="681"/>
      <c r="S48" s="687">
        <f t="shared" si="49"/>
        <v>0</v>
      </c>
      <c r="T48" s="681"/>
      <c r="U48" s="687">
        <f t="shared" si="50"/>
        <v>0</v>
      </c>
      <c r="V48" s="688" t="str">
        <f t="shared" si="51"/>
        <v>-</v>
      </c>
      <c r="W48" s="681"/>
      <c r="X48" s="681"/>
      <c r="Y48" s="681"/>
      <c r="Z48" s="681"/>
      <c r="AA48" s="687">
        <f t="shared" si="52"/>
        <v>0</v>
      </c>
      <c r="AB48" s="688" t="str">
        <f t="shared" si="53"/>
        <v>-</v>
      </c>
      <c r="AC48" s="681"/>
      <c r="AD48" s="681"/>
      <c r="AE48" s="681"/>
      <c r="AF48" s="681"/>
      <c r="AG48" s="687">
        <f t="shared" si="54"/>
        <v>0</v>
      </c>
      <c r="AH48" s="688" t="str">
        <f t="shared" si="55"/>
        <v>-</v>
      </c>
      <c r="AI48" s="681"/>
      <c r="AJ48" s="681"/>
      <c r="AK48" s="681"/>
      <c r="AL48" s="681"/>
      <c r="AM48" s="687">
        <f t="shared" si="56"/>
        <v>0</v>
      </c>
      <c r="AN48" s="688" t="str">
        <f t="shared" si="57"/>
        <v>-</v>
      </c>
      <c r="AO48" s="687">
        <f t="shared" si="58"/>
        <v>0</v>
      </c>
      <c r="AP48" s="681"/>
      <c r="AQ48" s="687">
        <f t="shared" si="59"/>
        <v>0</v>
      </c>
      <c r="AR48" s="681"/>
      <c r="AS48" s="687">
        <f t="shared" si="60"/>
        <v>0</v>
      </c>
      <c r="AT48" s="688" t="str">
        <f t="shared" si="61"/>
        <v>-</v>
      </c>
      <c r="AU48" s="681"/>
      <c r="AV48" s="681"/>
      <c r="AW48" s="681"/>
      <c r="AX48" s="681"/>
      <c r="AY48" s="687">
        <f t="shared" si="62"/>
        <v>0</v>
      </c>
      <c r="AZ48" s="688" t="str">
        <f t="shared" si="63"/>
        <v>-</v>
      </c>
      <c r="BA48" s="681"/>
      <c r="BB48" s="681"/>
      <c r="BC48" s="681"/>
      <c r="BD48" s="681"/>
      <c r="BE48" s="687">
        <f t="shared" si="64"/>
        <v>0</v>
      </c>
      <c r="BF48" s="688" t="str">
        <f t="shared" si="65"/>
        <v>-</v>
      </c>
      <c r="BG48" s="681"/>
      <c r="BH48" s="681"/>
      <c r="BI48" s="681"/>
      <c r="BJ48" s="681"/>
      <c r="BK48" s="687">
        <f t="shared" si="66"/>
        <v>0</v>
      </c>
      <c r="BL48" s="688" t="str">
        <f t="shared" si="67"/>
        <v>-</v>
      </c>
      <c r="BM48" s="687">
        <f t="shared" si="68"/>
        <v>0</v>
      </c>
      <c r="BN48" s="681"/>
      <c r="BO48" s="687">
        <f t="shared" si="69"/>
        <v>0</v>
      </c>
      <c r="BP48" s="681"/>
      <c r="BQ48" s="687">
        <f t="shared" si="70"/>
        <v>0</v>
      </c>
      <c r="BR48" s="688" t="str">
        <f t="shared" si="71"/>
        <v>-</v>
      </c>
      <c r="BS48" s="681"/>
      <c r="BT48" s="681"/>
      <c r="BU48" s="681"/>
      <c r="BV48" s="681"/>
      <c r="BW48" s="687">
        <f t="shared" si="72"/>
        <v>0</v>
      </c>
      <c r="BX48" s="688" t="str">
        <f t="shared" si="73"/>
        <v>-</v>
      </c>
      <c r="BY48" s="681"/>
      <c r="BZ48" s="681"/>
      <c r="CA48" s="681"/>
      <c r="CB48" s="681"/>
      <c r="CC48" s="687">
        <f t="shared" si="74"/>
        <v>0</v>
      </c>
      <c r="CD48" s="688" t="str">
        <f t="shared" si="75"/>
        <v>-</v>
      </c>
      <c r="CE48" s="681"/>
      <c r="CF48" s="681"/>
      <c r="CG48" s="681"/>
      <c r="CH48" s="681"/>
      <c r="CI48" s="687">
        <f t="shared" si="76"/>
        <v>0</v>
      </c>
      <c r="CJ48" s="688" t="str">
        <f t="shared" si="77"/>
        <v>-</v>
      </c>
      <c r="CK48" s="687">
        <f t="shared" si="78"/>
        <v>0</v>
      </c>
      <c r="CL48" s="681"/>
      <c r="CM48" s="687">
        <f t="shared" si="79"/>
        <v>0</v>
      </c>
      <c r="CN48" s="681"/>
      <c r="CO48" s="687">
        <f t="shared" si="80"/>
        <v>0</v>
      </c>
      <c r="CP48" s="688" t="str">
        <f t="shared" si="81"/>
        <v>-</v>
      </c>
      <c r="CQ48" s="681"/>
      <c r="CR48" s="681"/>
      <c r="CS48" s="681"/>
      <c r="CT48" s="681"/>
      <c r="CU48" s="687">
        <f t="shared" si="82"/>
        <v>0</v>
      </c>
      <c r="CV48" s="688" t="str">
        <f t="shared" si="83"/>
        <v>-</v>
      </c>
      <c r="CW48" s="681"/>
      <c r="CX48" s="681"/>
      <c r="CY48" s="681"/>
      <c r="CZ48" s="681"/>
      <c r="DA48" s="687">
        <f t="shared" si="84"/>
        <v>0</v>
      </c>
      <c r="DB48" s="688" t="str">
        <f t="shared" si="85"/>
        <v>-</v>
      </c>
      <c r="DC48" s="681"/>
      <c r="DD48" s="681"/>
      <c r="DE48" s="681"/>
      <c r="DF48" s="681"/>
      <c r="DG48" s="687">
        <f t="shared" si="86"/>
        <v>0</v>
      </c>
      <c r="DH48" s="688" t="str">
        <f t="shared" si="87"/>
        <v>-</v>
      </c>
    </row>
    <row r="49" spans="1:112" ht="20.25" customHeight="1">
      <c r="A49" s="721"/>
      <c r="B49" s="23" t="s">
        <v>1994</v>
      </c>
      <c r="C49" s="614"/>
      <c r="D49" s="124" t="s">
        <v>873</v>
      </c>
      <c r="E49" s="528"/>
      <c r="F49" s="528"/>
      <c r="G49" s="529"/>
      <c r="H49" s="530"/>
      <c r="I49" s="530"/>
      <c r="J49" s="654"/>
      <c r="K49" s="681"/>
      <c r="L49" s="681"/>
      <c r="M49" s="681"/>
      <c r="N49" s="681"/>
      <c r="O49" s="681"/>
      <c r="P49" s="681"/>
      <c r="Q49" s="681"/>
      <c r="R49" s="681"/>
      <c r="S49" s="681"/>
      <c r="T49" s="681"/>
      <c r="U49" s="681"/>
      <c r="V49" s="681"/>
      <c r="W49" s="681"/>
      <c r="X49" s="681"/>
      <c r="Y49" s="681"/>
      <c r="Z49" s="681"/>
      <c r="AA49" s="681"/>
      <c r="AB49" s="681"/>
      <c r="AC49" s="681"/>
      <c r="AD49" s="681"/>
      <c r="AE49" s="681"/>
      <c r="AF49" s="681"/>
      <c r="AG49" s="681"/>
      <c r="AH49" s="681"/>
      <c r="AI49" s="681"/>
      <c r="AJ49" s="681"/>
      <c r="AK49" s="681"/>
      <c r="AL49" s="681"/>
      <c r="AM49" s="681"/>
      <c r="AN49" s="681"/>
      <c r="AO49" s="681"/>
      <c r="AP49" s="681"/>
      <c r="AQ49" s="681"/>
      <c r="AR49" s="681"/>
      <c r="AS49" s="681"/>
      <c r="AT49" s="681"/>
      <c r="AU49" s="681"/>
      <c r="AV49" s="681"/>
      <c r="AW49" s="681"/>
      <c r="AX49" s="681"/>
      <c r="AY49" s="681"/>
      <c r="AZ49" s="681"/>
      <c r="BA49" s="681"/>
      <c r="BB49" s="681"/>
      <c r="BC49" s="681"/>
      <c r="BD49" s="681"/>
      <c r="BE49" s="681"/>
      <c r="BF49" s="681"/>
      <c r="BG49" s="681"/>
      <c r="BH49" s="681"/>
      <c r="BI49" s="681"/>
      <c r="BJ49" s="681"/>
      <c r="BK49" s="681"/>
      <c r="BL49" s="681"/>
      <c r="BM49" s="681"/>
      <c r="BN49" s="681"/>
      <c r="BO49" s="681"/>
      <c r="BP49" s="681"/>
      <c r="BQ49" s="681"/>
      <c r="BR49" s="681"/>
      <c r="BS49" s="681"/>
      <c r="BT49" s="681"/>
      <c r="BU49" s="681"/>
      <c r="BV49" s="681"/>
      <c r="BW49" s="681"/>
      <c r="BX49" s="681"/>
      <c r="BY49" s="681"/>
      <c r="BZ49" s="681"/>
      <c r="CA49" s="681"/>
      <c r="CB49" s="681"/>
      <c r="CC49" s="681"/>
      <c r="CD49" s="681"/>
      <c r="CE49" s="681"/>
      <c r="CF49" s="681"/>
      <c r="CG49" s="681"/>
      <c r="CH49" s="681"/>
      <c r="CI49" s="681"/>
      <c r="CJ49" s="681"/>
      <c r="CK49" s="681"/>
      <c r="CL49" s="681"/>
      <c r="CM49" s="681"/>
      <c r="CN49" s="681"/>
      <c r="CO49" s="681"/>
      <c r="CP49" s="681"/>
      <c r="CQ49" s="681"/>
      <c r="CR49" s="681"/>
      <c r="CS49" s="681"/>
      <c r="CT49" s="681"/>
      <c r="CU49" s="681"/>
      <c r="CV49" s="681"/>
      <c r="CW49" s="681"/>
      <c r="CX49" s="681"/>
      <c r="CY49" s="681"/>
      <c r="CZ49" s="681"/>
      <c r="DA49" s="681"/>
      <c r="DB49" s="681"/>
      <c r="DC49" s="681"/>
      <c r="DD49" s="681"/>
      <c r="DE49" s="681"/>
      <c r="DF49" s="681"/>
      <c r="DG49" s="681"/>
      <c r="DH49" s="681"/>
    </row>
    <row r="50" spans="1:112" ht="20.25" customHeight="1">
      <c r="A50" s="721"/>
      <c r="B50" s="23" t="s">
        <v>1995</v>
      </c>
      <c r="C50" s="614"/>
      <c r="D50" s="638" t="s">
        <v>1996</v>
      </c>
      <c r="E50" s="528" t="s">
        <v>1997</v>
      </c>
      <c r="F50" s="528"/>
      <c r="G50" s="529"/>
      <c r="H50" s="530" t="s">
        <v>1998</v>
      </c>
      <c r="I50" s="530"/>
      <c r="J50" s="654" t="s">
        <v>883</v>
      </c>
      <c r="K50" s="687">
        <f t="shared" ref="K50:K55" si="88">Q50+AO50+BM50+CK50</f>
        <v>7251.8</v>
      </c>
      <c r="L50" s="681"/>
      <c r="M50" s="687">
        <f t="shared" ref="M50:M55" si="89">S50+AQ50+BO50+CM50</f>
        <v>0</v>
      </c>
      <c r="N50" s="681"/>
      <c r="O50" s="687">
        <f t="shared" ref="O50:O55" si="90">IFERROR(M50-K50,"-")</f>
        <v>-7251.8</v>
      </c>
      <c r="P50" s="688">
        <f t="shared" ref="P50:P55" si="91">IFERROR(M50/K50,"-")</f>
        <v>0</v>
      </c>
      <c r="Q50" s="687">
        <f t="shared" ref="Q50:Q55" si="92">W50+AC50+AI50</f>
        <v>1813.9</v>
      </c>
      <c r="R50" s="681"/>
      <c r="S50" s="687">
        <f t="shared" ref="S50:S55" si="93">Y50+AE50+AK50</f>
        <v>0</v>
      </c>
      <c r="T50" s="681"/>
      <c r="U50" s="687">
        <f t="shared" ref="U50:U55" si="94">IFERROR(S50-Q50,"-")</f>
        <v>-1813.9</v>
      </c>
      <c r="V50" s="688">
        <f t="shared" ref="V50:V55" si="95">IFERROR(S50/Q50,"-")</f>
        <v>0</v>
      </c>
      <c r="W50" s="687">
        <f>W51+W52</f>
        <v>622.6</v>
      </c>
      <c r="X50" s="681"/>
      <c r="Y50" s="687">
        <f>Y51+Y52</f>
        <v>0</v>
      </c>
      <c r="Z50" s="681"/>
      <c r="AA50" s="687">
        <f t="shared" ref="AA50:AA55" si="96">IFERROR(Y50-W50,"-")</f>
        <v>-622.6</v>
      </c>
      <c r="AB50" s="688">
        <f t="shared" ref="AB50:AB55" si="97">IFERROR(Y50/W50,"-")</f>
        <v>0</v>
      </c>
      <c r="AC50" s="687">
        <f>AC51+AC52</f>
        <v>565.1</v>
      </c>
      <c r="AD50" s="681"/>
      <c r="AE50" s="687">
        <f>AE51+AE52</f>
        <v>0</v>
      </c>
      <c r="AF50" s="681"/>
      <c r="AG50" s="687">
        <f t="shared" ref="AG50:AG55" si="98">IFERROR(AE50-AC50,"-")</f>
        <v>-565.1</v>
      </c>
      <c r="AH50" s="688">
        <f t="shared" ref="AH50:AH55" si="99">IFERROR(AE50/AC50,"-")</f>
        <v>0</v>
      </c>
      <c r="AI50" s="687">
        <f>AI51+AI52</f>
        <v>626.20000000000005</v>
      </c>
      <c r="AJ50" s="681"/>
      <c r="AK50" s="687">
        <f>AK51+AK52</f>
        <v>0</v>
      </c>
      <c r="AL50" s="681"/>
      <c r="AM50" s="687">
        <f t="shared" ref="AM50:AM55" si="100">IFERROR(AK50-AI50,"-")</f>
        <v>-626.20000000000005</v>
      </c>
      <c r="AN50" s="688">
        <f t="shared" ref="AN50:AN55" si="101">IFERROR(AK50/AI50,"-")</f>
        <v>0</v>
      </c>
      <c r="AO50" s="687">
        <f t="shared" ref="AO50:AO55" si="102">AU50+BA50+BG50</f>
        <v>1376.8000000000002</v>
      </c>
      <c r="AP50" s="681"/>
      <c r="AQ50" s="687">
        <f t="shared" ref="AQ50:AQ55" si="103">AW50+BC50+BI50</f>
        <v>0</v>
      </c>
      <c r="AR50" s="681"/>
      <c r="AS50" s="687">
        <f t="shared" ref="AS50:AS55" si="104">IFERROR(AQ50-AO50,"-")</f>
        <v>-1376.8000000000002</v>
      </c>
      <c r="AT50" s="688">
        <f t="shared" ref="AT50:AT55" si="105">IFERROR(AQ50/AO50,"-")</f>
        <v>0</v>
      </c>
      <c r="AU50" s="687">
        <f>AU51+AU52</f>
        <v>606.70000000000005</v>
      </c>
      <c r="AV50" s="681"/>
      <c r="AW50" s="687">
        <f>AW51+AW52</f>
        <v>0</v>
      </c>
      <c r="AX50" s="681"/>
      <c r="AY50" s="687">
        <f t="shared" ref="AY50:AY55" si="106">IFERROR(AW50-AU50,"-")</f>
        <v>-606.70000000000005</v>
      </c>
      <c r="AZ50" s="688">
        <f t="shared" ref="AZ50:AZ55" si="107">IFERROR(AW50/AU50,"-")</f>
        <v>0</v>
      </c>
      <c r="BA50" s="687">
        <f>BA51+BA52</f>
        <v>428.40000000000003</v>
      </c>
      <c r="BB50" s="681"/>
      <c r="BC50" s="687">
        <f>BC51+BC52</f>
        <v>0</v>
      </c>
      <c r="BD50" s="681"/>
      <c r="BE50" s="687">
        <f t="shared" ref="BE50:BE55" si="108">IFERROR(BC50-BA50,"-")</f>
        <v>-428.40000000000003</v>
      </c>
      <c r="BF50" s="688">
        <f t="shared" ref="BF50:BF55" si="109">IFERROR(BC50/BA50,"-")</f>
        <v>0</v>
      </c>
      <c r="BG50" s="687">
        <f>BG51+BG52</f>
        <v>341.7</v>
      </c>
      <c r="BH50" s="681"/>
      <c r="BI50" s="687">
        <f>BI51+BI52</f>
        <v>0</v>
      </c>
      <c r="BJ50" s="681"/>
      <c r="BK50" s="687">
        <f t="shared" ref="BK50:BK55" si="110">IFERROR(BI50-BG50,"-")</f>
        <v>-341.7</v>
      </c>
      <c r="BL50" s="688">
        <f t="shared" ref="BL50:BL55" si="111">IFERROR(BI50/BG50,"-")</f>
        <v>0</v>
      </c>
      <c r="BM50" s="687">
        <f t="shared" ref="BM50:BM55" si="112">BS50+BY50+CE50</f>
        <v>2022.4</v>
      </c>
      <c r="BN50" s="681"/>
      <c r="BO50" s="687">
        <f t="shared" ref="BO50:BO55" si="113">BU50+CA50+CG50</f>
        <v>0</v>
      </c>
      <c r="BP50" s="681"/>
      <c r="BQ50" s="687">
        <f t="shared" ref="BQ50:BQ55" si="114">IFERROR(BO50-BM50,"-")</f>
        <v>-2022.4</v>
      </c>
      <c r="BR50" s="688">
        <f t="shared" ref="BR50:BR55" si="115">IFERROR(BO50/BM50,"-")</f>
        <v>0</v>
      </c>
      <c r="BS50" s="687">
        <f>BS51+BS52</f>
        <v>660.8</v>
      </c>
      <c r="BT50" s="681"/>
      <c r="BU50" s="687">
        <f>BU51+BU52</f>
        <v>0</v>
      </c>
      <c r="BV50" s="681"/>
      <c r="BW50" s="687">
        <f t="shared" ref="BW50:BW55" si="116">IFERROR(BU50-BS50,"-")</f>
        <v>-660.8</v>
      </c>
      <c r="BX50" s="688">
        <f t="shared" ref="BX50:BX55" si="117">IFERROR(BU50/BS50,"-")</f>
        <v>0</v>
      </c>
      <c r="BY50" s="687">
        <f>BY51+BY52</f>
        <v>687.19999999999993</v>
      </c>
      <c r="BZ50" s="681"/>
      <c r="CA50" s="687">
        <f>CA51+CA52</f>
        <v>0</v>
      </c>
      <c r="CB50" s="681"/>
      <c r="CC50" s="687">
        <f t="shared" ref="CC50:CC55" si="118">IFERROR(CA50-BY50,"-")</f>
        <v>-687.19999999999993</v>
      </c>
      <c r="CD50" s="688">
        <f t="shared" ref="CD50:CD55" si="119">IFERROR(CA50/BY50,"-")</f>
        <v>0</v>
      </c>
      <c r="CE50" s="687">
        <f>CE51+CE52</f>
        <v>674.40000000000009</v>
      </c>
      <c r="CF50" s="681"/>
      <c r="CG50" s="687">
        <f>CG51+CG52</f>
        <v>0</v>
      </c>
      <c r="CH50" s="681"/>
      <c r="CI50" s="687">
        <f t="shared" ref="CI50:CI55" si="120">IFERROR(CG50-CE50,"-")</f>
        <v>-674.40000000000009</v>
      </c>
      <c r="CJ50" s="688">
        <f t="shared" ref="CJ50:CJ55" si="121">IFERROR(CG50/CE50,"-")</f>
        <v>0</v>
      </c>
      <c r="CK50" s="687">
        <f t="shared" ref="CK50:CK55" si="122">CQ50+CW50+DC50</f>
        <v>2038.6999999999998</v>
      </c>
      <c r="CL50" s="681"/>
      <c r="CM50" s="687">
        <f t="shared" ref="CM50:CM55" si="123">CS50+CY50+DE50</f>
        <v>0</v>
      </c>
      <c r="CN50" s="681"/>
      <c r="CO50" s="687">
        <f t="shared" ref="CO50:CO55" si="124">IFERROR(CM50-CK50,"-")</f>
        <v>-2038.6999999999998</v>
      </c>
      <c r="CP50" s="688">
        <f t="shared" ref="CP50:CP55" si="125">IFERROR(CM50/CK50,"-")</f>
        <v>0</v>
      </c>
      <c r="CQ50" s="687">
        <f>CQ51+CQ52</f>
        <v>681.69999999999993</v>
      </c>
      <c r="CR50" s="681"/>
      <c r="CS50" s="687">
        <f>CS51+CS52</f>
        <v>0</v>
      </c>
      <c r="CT50" s="681"/>
      <c r="CU50" s="687">
        <f t="shared" ref="CU50:CU55" si="126">IFERROR(CS50-CQ50,"-")</f>
        <v>-681.69999999999993</v>
      </c>
      <c r="CV50" s="688">
        <f t="shared" ref="CV50:CV55" si="127">IFERROR(CS50/CQ50,"-")</f>
        <v>0</v>
      </c>
      <c r="CW50" s="687">
        <f>CW51+CW52</f>
        <v>674.6</v>
      </c>
      <c r="CX50" s="681"/>
      <c r="CY50" s="687">
        <f>CY51+CY52</f>
        <v>0</v>
      </c>
      <c r="CZ50" s="681"/>
      <c r="DA50" s="687">
        <f t="shared" ref="DA50:DA55" si="128">IFERROR(CY50-CW50,"-")</f>
        <v>-674.6</v>
      </c>
      <c r="DB50" s="688">
        <f t="shared" ref="DB50:DB55" si="129">IFERROR(CY50/CW50,"-")</f>
        <v>0</v>
      </c>
      <c r="DC50" s="687">
        <f>DC51+DC52</f>
        <v>682.4</v>
      </c>
      <c r="DD50" s="681"/>
      <c r="DE50" s="687">
        <f>DE51+DE52</f>
        <v>0</v>
      </c>
      <c r="DF50" s="681"/>
      <c r="DG50" s="687">
        <f t="shared" ref="DG50:DG55" si="130">IFERROR(DE50-DC50,"-")</f>
        <v>-682.4</v>
      </c>
      <c r="DH50" s="688">
        <f t="shared" ref="DH50:DH55" si="131">IFERROR(DE50/DC50,"-")</f>
        <v>0</v>
      </c>
    </row>
    <row r="51" spans="1:112" ht="20.25" customHeight="1">
      <c r="A51" s="721"/>
      <c r="B51" s="23" t="s">
        <v>1999</v>
      </c>
      <c r="C51" s="614"/>
      <c r="D51" s="638" t="s">
        <v>2000</v>
      </c>
      <c r="E51" s="528" t="s">
        <v>2001</v>
      </c>
      <c r="F51" s="528"/>
      <c r="G51" s="529"/>
      <c r="H51" s="530"/>
      <c r="I51" s="530"/>
      <c r="J51" s="654" t="s">
        <v>883</v>
      </c>
      <c r="K51" s="687">
        <f t="shared" si="88"/>
        <v>12.6</v>
      </c>
      <c r="L51" s="681"/>
      <c r="M51" s="687">
        <f t="shared" si="89"/>
        <v>0</v>
      </c>
      <c r="N51" s="681"/>
      <c r="O51" s="687">
        <f t="shared" si="90"/>
        <v>-12.6</v>
      </c>
      <c r="P51" s="688">
        <f t="shared" si="91"/>
        <v>0</v>
      </c>
      <c r="Q51" s="687">
        <f t="shared" si="92"/>
        <v>3.8</v>
      </c>
      <c r="R51" s="681"/>
      <c r="S51" s="687">
        <f t="shared" si="93"/>
        <v>0</v>
      </c>
      <c r="T51" s="681"/>
      <c r="U51" s="687">
        <f t="shared" si="94"/>
        <v>-3.8</v>
      </c>
      <c r="V51" s="688">
        <f t="shared" si="95"/>
        <v>0</v>
      </c>
      <c r="W51" s="683">
        <v>1.4</v>
      </c>
      <c r="X51" s="681"/>
      <c r="Y51" s="681"/>
      <c r="Z51" s="681"/>
      <c r="AA51" s="687">
        <f t="shared" si="96"/>
        <v>-1.4</v>
      </c>
      <c r="AB51" s="688">
        <f t="shared" si="97"/>
        <v>0</v>
      </c>
      <c r="AC51" s="683">
        <v>1.2</v>
      </c>
      <c r="AD51" s="681"/>
      <c r="AE51" s="681"/>
      <c r="AF51" s="681"/>
      <c r="AG51" s="687">
        <f t="shared" si="98"/>
        <v>-1.2</v>
      </c>
      <c r="AH51" s="688">
        <f t="shared" si="99"/>
        <v>0</v>
      </c>
      <c r="AI51" s="683">
        <v>1.2</v>
      </c>
      <c r="AJ51" s="681"/>
      <c r="AK51" s="681"/>
      <c r="AL51" s="681"/>
      <c r="AM51" s="687">
        <f t="shared" si="100"/>
        <v>-1.2</v>
      </c>
      <c r="AN51" s="688">
        <f t="shared" si="101"/>
        <v>0</v>
      </c>
      <c r="AO51" s="687">
        <f t="shared" si="102"/>
        <v>1.5</v>
      </c>
      <c r="AP51" s="681"/>
      <c r="AQ51" s="687">
        <f t="shared" si="103"/>
        <v>0</v>
      </c>
      <c r="AR51" s="681"/>
      <c r="AS51" s="687">
        <f t="shared" si="104"/>
        <v>-1.5</v>
      </c>
      <c r="AT51" s="688">
        <f t="shared" si="105"/>
        <v>0</v>
      </c>
      <c r="AU51" s="683">
        <v>1.2</v>
      </c>
      <c r="AV51" s="681"/>
      <c r="AW51" s="681"/>
      <c r="AX51" s="681"/>
      <c r="AY51" s="687">
        <f t="shared" si="106"/>
        <v>-1.2</v>
      </c>
      <c r="AZ51" s="688">
        <f t="shared" si="107"/>
        <v>0</v>
      </c>
      <c r="BA51" s="683">
        <v>0.3</v>
      </c>
      <c r="BB51" s="681"/>
      <c r="BC51" s="681"/>
      <c r="BD51" s="681"/>
      <c r="BE51" s="687">
        <f t="shared" si="108"/>
        <v>-0.3</v>
      </c>
      <c r="BF51" s="688">
        <f t="shared" si="109"/>
        <v>0</v>
      </c>
      <c r="BG51" s="683">
        <v>0</v>
      </c>
      <c r="BH51" s="681"/>
      <c r="BI51" s="681"/>
      <c r="BJ51" s="681"/>
      <c r="BK51" s="687">
        <f t="shared" si="110"/>
        <v>0</v>
      </c>
      <c r="BL51" s="688" t="str">
        <f t="shared" si="111"/>
        <v>-</v>
      </c>
      <c r="BM51" s="687">
        <f t="shared" si="112"/>
        <v>3.4000000000000004</v>
      </c>
      <c r="BN51" s="681"/>
      <c r="BO51" s="687">
        <f t="shared" si="113"/>
        <v>0</v>
      </c>
      <c r="BP51" s="681"/>
      <c r="BQ51" s="687">
        <f t="shared" si="114"/>
        <v>-3.4000000000000004</v>
      </c>
      <c r="BR51" s="688">
        <f t="shared" si="115"/>
        <v>0</v>
      </c>
      <c r="BS51" s="683">
        <v>0.9</v>
      </c>
      <c r="BT51" s="681"/>
      <c r="BU51" s="681"/>
      <c r="BV51" s="681"/>
      <c r="BW51" s="687">
        <f t="shared" si="116"/>
        <v>-0.9</v>
      </c>
      <c r="BX51" s="688">
        <f t="shared" si="117"/>
        <v>0</v>
      </c>
      <c r="BY51" s="683">
        <v>1.3</v>
      </c>
      <c r="BZ51" s="681"/>
      <c r="CA51" s="681"/>
      <c r="CB51" s="681"/>
      <c r="CC51" s="687">
        <f t="shared" si="118"/>
        <v>-1.3</v>
      </c>
      <c r="CD51" s="688">
        <f t="shared" si="119"/>
        <v>0</v>
      </c>
      <c r="CE51" s="683">
        <v>1.2</v>
      </c>
      <c r="CF51" s="681"/>
      <c r="CG51" s="681"/>
      <c r="CH51" s="681"/>
      <c r="CI51" s="687">
        <f t="shared" si="120"/>
        <v>-1.2</v>
      </c>
      <c r="CJ51" s="688">
        <f t="shared" si="121"/>
        <v>0</v>
      </c>
      <c r="CK51" s="687">
        <f t="shared" si="122"/>
        <v>3.9</v>
      </c>
      <c r="CL51" s="681"/>
      <c r="CM51" s="687">
        <f t="shared" si="123"/>
        <v>0</v>
      </c>
      <c r="CN51" s="681"/>
      <c r="CO51" s="687">
        <f t="shared" si="124"/>
        <v>-3.9</v>
      </c>
      <c r="CP51" s="688">
        <f t="shared" si="125"/>
        <v>0</v>
      </c>
      <c r="CQ51" s="683">
        <v>1.3</v>
      </c>
      <c r="CR51" s="681"/>
      <c r="CS51" s="681"/>
      <c r="CT51" s="681"/>
      <c r="CU51" s="687">
        <f t="shared" si="126"/>
        <v>-1.3</v>
      </c>
      <c r="CV51" s="688">
        <f t="shared" si="127"/>
        <v>0</v>
      </c>
      <c r="CW51" s="683">
        <v>1.2</v>
      </c>
      <c r="CX51" s="681"/>
      <c r="CY51" s="681"/>
      <c r="CZ51" s="681"/>
      <c r="DA51" s="687">
        <f t="shared" si="128"/>
        <v>-1.2</v>
      </c>
      <c r="DB51" s="688">
        <f t="shared" si="129"/>
        <v>0</v>
      </c>
      <c r="DC51" s="683">
        <v>1.4</v>
      </c>
      <c r="DD51" s="681"/>
      <c r="DE51" s="681"/>
      <c r="DF51" s="681"/>
      <c r="DG51" s="687">
        <f t="shared" si="130"/>
        <v>-1.4</v>
      </c>
      <c r="DH51" s="688">
        <f t="shared" si="131"/>
        <v>0</v>
      </c>
    </row>
    <row r="52" spans="1:112" ht="20.25" customHeight="1">
      <c r="A52" s="721"/>
      <c r="B52" s="23" t="s">
        <v>2002</v>
      </c>
      <c r="C52" s="614"/>
      <c r="D52" s="638" t="s">
        <v>2003</v>
      </c>
      <c r="E52" s="528" t="s">
        <v>2004</v>
      </c>
      <c r="F52" s="528"/>
      <c r="G52" s="529"/>
      <c r="H52" s="530"/>
      <c r="I52" s="530"/>
      <c r="J52" s="654" t="s">
        <v>883</v>
      </c>
      <c r="K52" s="687">
        <f t="shared" si="88"/>
        <v>7239.2</v>
      </c>
      <c r="L52" s="681"/>
      <c r="M52" s="687">
        <f t="shared" si="89"/>
        <v>0</v>
      </c>
      <c r="N52" s="681"/>
      <c r="O52" s="687">
        <f t="shared" si="90"/>
        <v>-7239.2</v>
      </c>
      <c r="P52" s="688">
        <f t="shared" si="91"/>
        <v>0</v>
      </c>
      <c r="Q52" s="687">
        <f t="shared" si="92"/>
        <v>1810.1</v>
      </c>
      <c r="R52" s="681"/>
      <c r="S52" s="687">
        <f t="shared" si="93"/>
        <v>0</v>
      </c>
      <c r="T52" s="681"/>
      <c r="U52" s="687">
        <f t="shared" si="94"/>
        <v>-1810.1</v>
      </c>
      <c r="V52" s="688">
        <f t="shared" si="95"/>
        <v>0</v>
      </c>
      <c r="W52" s="683">
        <v>621.20000000000005</v>
      </c>
      <c r="X52" s="681"/>
      <c r="Y52" s="681"/>
      <c r="Z52" s="681"/>
      <c r="AA52" s="687">
        <f t="shared" si="96"/>
        <v>-621.20000000000005</v>
      </c>
      <c r="AB52" s="688">
        <f t="shared" si="97"/>
        <v>0</v>
      </c>
      <c r="AC52" s="683">
        <v>563.9</v>
      </c>
      <c r="AD52" s="681"/>
      <c r="AE52" s="681"/>
      <c r="AF52" s="681"/>
      <c r="AG52" s="687">
        <f t="shared" si="98"/>
        <v>-563.9</v>
      </c>
      <c r="AH52" s="688">
        <f t="shared" si="99"/>
        <v>0</v>
      </c>
      <c r="AI52" s="683">
        <v>625</v>
      </c>
      <c r="AJ52" s="681"/>
      <c r="AK52" s="681"/>
      <c r="AL52" s="681"/>
      <c r="AM52" s="687">
        <f t="shared" si="100"/>
        <v>-625</v>
      </c>
      <c r="AN52" s="688">
        <f t="shared" si="101"/>
        <v>0</v>
      </c>
      <c r="AO52" s="687">
        <f t="shared" si="102"/>
        <v>1375.3</v>
      </c>
      <c r="AP52" s="681"/>
      <c r="AQ52" s="687">
        <f t="shared" si="103"/>
        <v>0</v>
      </c>
      <c r="AR52" s="681"/>
      <c r="AS52" s="687">
        <f t="shared" si="104"/>
        <v>-1375.3</v>
      </c>
      <c r="AT52" s="688">
        <f t="shared" si="105"/>
        <v>0</v>
      </c>
      <c r="AU52" s="683">
        <v>605.5</v>
      </c>
      <c r="AV52" s="681"/>
      <c r="AW52" s="681"/>
      <c r="AX52" s="681"/>
      <c r="AY52" s="687">
        <f t="shared" si="106"/>
        <v>-605.5</v>
      </c>
      <c r="AZ52" s="688">
        <f t="shared" si="107"/>
        <v>0</v>
      </c>
      <c r="BA52" s="683">
        <v>428.1</v>
      </c>
      <c r="BB52" s="681"/>
      <c r="BC52" s="681"/>
      <c r="BD52" s="681"/>
      <c r="BE52" s="687">
        <f t="shared" si="108"/>
        <v>-428.1</v>
      </c>
      <c r="BF52" s="688">
        <f t="shared" si="109"/>
        <v>0</v>
      </c>
      <c r="BG52" s="683">
        <v>341.7</v>
      </c>
      <c r="BH52" s="681"/>
      <c r="BI52" s="681"/>
      <c r="BJ52" s="681"/>
      <c r="BK52" s="687">
        <f t="shared" si="110"/>
        <v>-341.7</v>
      </c>
      <c r="BL52" s="688">
        <f t="shared" si="111"/>
        <v>0</v>
      </c>
      <c r="BM52" s="687">
        <f t="shared" si="112"/>
        <v>2019</v>
      </c>
      <c r="BN52" s="681"/>
      <c r="BO52" s="687">
        <f t="shared" si="113"/>
        <v>0</v>
      </c>
      <c r="BP52" s="681"/>
      <c r="BQ52" s="687">
        <f t="shared" si="114"/>
        <v>-2019</v>
      </c>
      <c r="BR52" s="688">
        <f t="shared" si="115"/>
        <v>0</v>
      </c>
      <c r="BS52" s="683">
        <v>659.9</v>
      </c>
      <c r="BT52" s="681"/>
      <c r="BU52" s="681"/>
      <c r="BV52" s="681"/>
      <c r="BW52" s="687">
        <f t="shared" si="116"/>
        <v>-659.9</v>
      </c>
      <c r="BX52" s="688">
        <f t="shared" si="117"/>
        <v>0</v>
      </c>
      <c r="BY52" s="683">
        <v>685.9</v>
      </c>
      <c r="BZ52" s="681"/>
      <c r="CA52" s="681"/>
      <c r="CB52" s="681"/>
      <c r="CC52" s="687">
        <f t="shared" si="118"/>
        <v>-685.9</v>
      </c>
      <c r="CD52" s="688">
        <f t="shared" si="119"/>
        <v>0</v>
      </c>
      <c r="CE52" s="683">
        <v>673.2</v>
      </c>
      <c r="CF52" s="681"/>
      <c r="CG52" s="681"/>
      <c r="CH52" s="681"/>
      <c r="CI52" s="687">
        <f t="shared" si="120"/>
        <v>-673.2</v>
      </c>
      <c r="CJ52" s="688">
        <f t="shared" si="121"/>
        <v>0</v>
      </c>
      <c r="CK52" s="687">
        <f t="shared" si="122"/>
        <v>2034.8</v>
      </c>
      <c r="CL52" s="681"/>
      <c r="CM52" s="687">
        <f t="shared" si="123"/>
        <v>0</v>
      </c>
      <c r="CN52" s="681"/>
      <c r="CO52" s="687">
        <f t="shared" si="124"/>
        <v>-2034.8</v>
      </c>
      <c r="CP52" s="688">
        <f t="shared" si="125"/>
        <v>0</v>
      </c>
      <c r="CQ52" s="683">
        <v>680.4</v>
      </c>
      <c r="CR52" s="681"/>
      <c r="CS52" s="681"/>
      <c r="CT52" s="681"/>
      <c r="CU52" s="687">
        <f t="shared" si="126"/>
        <v>-680.4</v>
      </c>
      <c r="CV52" s="688">
        <f t="shared" si="127"/>
        <v>0</v>
      </c>
      <c r="CW52" s="683">
        <v>673.4</v>
      </c>
      <c r="CX52" s="681"/>
      <c r="CY52" s="681"/>
      <c r="CZ52" s="681"/>
      <c r="DA52" s="687">
        <f t="shared" si="128"/>
        <v>-673.4</v>
      </c>
      <c r="DB52" s="688">
        <f t="shared" si="129"/>
        <v>0</v>
      </c>
      <c r="DC52" s="683">
        <v>681</v>
      </c>
      <c r="DD52" s="681"/>
      <c r="DE52" s="681"/>
      <c r="DF52" s="681"/>
      <c r="DG52" s="687">
        <f t="shared" si="130"/>
        <v>-681</v>
      </c>
      <c r="DH52" s="688">
        <f t="shared" si="131"/>
        <v>0</v>
      </c>
    </row>
    <row r="53" spans="1:112" s="22" customFormat="1" ht="20.25" customHeight="1">
      <c r="A53" s="721"/>
      <c r="B53" s="23" t="s">
        <v>2005</v>
      </c>
      <c r="C53" s="610" t="s">
        <v>2006</v>
      </c>
      <c r="D53" s="72" t="s">
        <v>2007</v>
      </c>
      <c r="E53" s="528" t="s">
        <v>2008</v>
      </c>
      <c r="F53" s="528"/>
      <c r="G53" s="529"/>
      <c r="H53" s="530" t="s">
        <v>2009</v>
      </c>
      <c r="I53" s="530"/>
      <c r="J53" s="657" t="s">
        <v>883</v>
      </c>
      <c r="K53" s="687">
        <f t="shared" si="88"/>
        <v>81.400000000000006</v>
      </c>
      <c r="L53" s="681"/>
      <c r="M53" s="687">
        <f t="shared" si="89"/>
        <v>0</v>
      </c>
      <c r="N53" s="681"/>
      <c r="O53" s="687">
        <f t="shared" si="90"/>
        <v>-81.400000000000006</v>
      </c>
      <c r="P53" s="688">
        <f t="shared" si="91"/>
        <v>0</v>
      </c>
      <c r="Q53" s="687">
        <f t="shared" si="92"/>
        <v>0</v>
      </c>
      <c r="R53" s="681"/>
      <c r="S53" s="687">
        <f t="shared" si="93"/>
        <v>0</v>
      </c>
      <c r="T53" s="681"/>
      <c r="U53" s="687">
        <f t="shared" si="94"/>
        <v>0</v>
      </c>
      <c r="V53" s="688" t="str">
        <f t="shared" si="95"/>
        <v>-</v>
      </c>
      <c r="W53" s="687">
        <f>W54</f>
        <v>0</v>
      </c>
      <c r="X53" s="681"/>
      <c r="Y53" s="687">
        <f>Y54</f>
        <v>0</v>
      </c>
      <c r="Z53" s="681"/>
      <c r="AA53" s="687">
        <f t="shared" si="96"/>
        <v>0</v>
      </c>
      <c r="AB53" s="688" t="str">
        <f t="shared" si="97"/>
        <v>-</v>
      </c>
      <c r="AC53" s="687">
        <f>AC54</f>
        <v>0</v>
      </c>
      <c r="AD53" s="681"/>
      <c r="AE53" s="687">
        <f>AE54</f>
        <v>0</v>
      </c>
      <c r="AF53" s="681"/>
      <c r="AG53" s="687">
        <f t="shared" si="98"/>
        <v>0</v>
      </c>
      <c r="AH53" s="688" t="str">
        <f t="shared" si="99"/>
        <v>-</v>
      </c>
      <c r="AI53" s="687">
        <f>AI54</f>
        <v>0</v>
      </c>
      <c r="AJ53" s="681"/>
      <c r="AK53" s="687">
        <f>AK54</f>
        <v>0</v>
      </c>
      <c r="AL53" s="681"/>
      <c r="AM53" s="687">
        <f t="shared" si="100"/>
        <v>0</v>
      </c>
      <c r="AN53" s="688" t="str">
        <f t="shared" si="101"/>
        <v>-</v>
      </c>
      <c r="AO53" s="687">
        <f t="shared" si="102"/>
        <v>41.7</v>
      </c>
      <c r="AP53" s="681"/>
      <c r="AQ53" s="687">
        <f t="shared" si="103"/>
        <v>0</v>
      </c>
      <c r="AR53" s="681"/>
      <c r="AS53" s="687">
        <f t="shared" si="104"/>
        <v>-41.7</v>
      </c>
      <c r="AT53" s="688">
        <f t="shared" si="105"/>
        <v>0</v>
      </c>
      <c r="AU53" s="687">
        <f>AU54</f>
        <v>0</v>
      </c>
      <c r="AV53" s="681"/>
      <c r="AW53" s="687">
        <f>AW54</f>
        <v>0</v>
      </c>
      <c r="AX53" s="681"/>
      <c r="AY53" s="687">
        <f t="shared" si="106"/>
        <v>0</v>
      </c>
      <c r="AZ53" s="688" t="str">
        <f t="shared" si="107"/>
        <v>-</v>
      </c>
      <c r="BA53" s="687">
        <f>BA54</f>
        <v>18.399999999999999</v>
      </c>
      <c r="BB53" s="681"/>
      <c r="BC53" s="687">
        <f>BC54</f>
        <v>0</v>
      </c>
      <c r="BD53" s="681"/>
      <c r="BE53" s="687">
        <f t="shared" si="108"/>
        <v>-18.399999999999999</v>
      </c>
      <c r="BF53" s="688">
        <f t="shared" si="109"/>
        <v>0</v>
      </c>
      <c r="BG53" s="687">
        <f>BG54</f>
        <v>23.3</v>
      </c>
      <c r="BH53" s="681"/>
      <c r="BI53" s="687">
        <f>BI54</f>
        <v>0</v>
      </c>
      <c r="BJ53" s="681"/>
      <c r="BK53" s="687">
        <f t="shared" si="110"/>
        <v>-23.3</v>
      </c>
      <c r="BL53" s="688">
        <f t="shared" si="111"/>
        <v>0</v>
      </c>
      <c r="BM53" s="687">
        <f t="shared" si="112"/>
        <v>31.5</v>
      </c>
      <c r="BN53" s="681"/>
      <c r="BO53" s="687">
        <f t="shared" si="113"/>
        <v>0</v>
      </c>
      <c r="BP53" s="681"/>
      <c r="BQ53" s="687">
        <f t="shared" si="114"/>
        <v>-31.5</v>
      </c>
      <c r="BR53" s="688">
        <f t="shared" si="115"/>
        <v>0</v>
      </c>
      <c r="BS53" s="687">
        <f>BS54</f>
        <v>14.3</v>
      </c>
      <c r="BT53" s="681"/>
      <c r="BU53" s="687">
        <f>BU54</f>
        <v>0</v>
      </c>
      <c r="BV53" s="681"/>
      <c r="BW53" s="687">
        <f t="shared" si="116"/>
        <v>-14.3</v>
      </c>
      <c r="BX53" s="688">
        <f t="shared" si="117"/>
        <v>0</v>
      </c>
      <c r="BY53" s="687">
        <f>BY54</f>
        <v>8.6</v>
      </c>
      <c r="BZ53" s="681"/>
      <c r="CA53" s="687">
        <f>CA54</f>
        <v>0</v>
      </c>
      <c r="CB53" s="681"/>
      <c r="CC53" s="687">
        <f t="shared" si="118"/>
        <v>-8.6</v>
      </c>
      <c r="CD53" s="688">
        <f t="shared" si="119"/>
        <v>0</v>
      </c>
      <c r="CE53" s="687">
        <f>CE54</f>
        <v>8.6</v>
      </c>
      <c r="CF53" s="681"/>
      <c r="CG53" s="687">
        <f>CG54</f>
        <v>0</v>
      </c>
      <c r="CH53" s="681"/>
      <c r="CI53" s="687">
        <f t="shared" si="120"/>
        <v>-8.6</v>
      </c>
      <c r="CJ53" s="688">
        <f t="shared" si="121"/>
        <v>0</v>
      </c>
      <c r="CK53" s="687">
        <f t="shared" si="122"/>
        <v>8.1999999999999993</v>
      </c>
      <c r="CL53" s="681"/>
      <c r="CM53" s="687">
        <f t="shared" si="123"/>
        <v>0</v>
      </c>
      <c r="CN53" s="681"/>
      <c r="CO53" s="687">
        <f t="shared" si="124"/>
        <v>-8.1999999999999993</v>
      </c>
      <c r="CP53" s="688">
        <f t="shared" si="125"/>
        <v>0</v>
      </c>
      <c r="CQ53" s="687">
        <f>CQ54</f>
        <v>2.8</v>
      </c>
      <c r="CR53" s="681"/>
      <c r="CS53" s="687">
        <f>CS54</f>
        <v>0</v>
      </c>
      <c r="CT53" s="681"/>
      <c r="CU53" s="687">
        <f t="shared" si="126"/>
        <v>-2.8</v>
      </c>
      <c r="CV53" s="688">
        <f t="shared" si="127"/>
        <v>0</v>
      </c>
      <c r="CW53" s="687">
        <f>CW54</f>
        <v>2.6</v>
      </c>
      <c r="CX53" s="681"/>
      <c r="CY53" s="687">
        <f>CY54</f>
        <v>0</v>
      </c>
      <c r="CZ53" s="681"/>
      <c r="DA53" s="687">
        <f t="shared" si="128"/>
        <v>-2.6</v>
      </c>
      <c r="DB53" s="688">
        <f t="shared" si="129"/>
        <v>0</v>
      </c>
      <c r="DC53" s="687">
        <f>DC54</f>
        <v>2.8</v>
      </c>
      <c r="DD53" s="681"/>
      <c r="DE53" s="687">
        <f>DE54</f>
        <v>0</v>
      </c>
      <c r="DF53" s="681"/>
      <c r="DG53" s="687">
        <f t="shared" si="130"/>
        <v>-2.8</v>
      </c>
      <c r="DH53" s="688">
        <f t="shared" si="131"/>
        <v>0</v>
      </c>
    </row>
    <row r="54" spans="1:112" ht="20.25" customHeight="1">
      <c r="A54" s="721"/>
      <c r="B54" s="23" t="s">
        <v>2010</v>
      </c>
      <c r="C54" s="614" t="s">
        <v>2011</v>
      </c>
      <c r="D54" s="250" t="s">
        <v>2012</v>
      </c>
      <c r="E54" s="528" t="s">
        <v>2009</v>
      </c>
      <c r="F54" s="528"/>
      <c r="G54" s="529"/>
      <c r="H54" s="530"/>
      <c r="I54" s="530"/>
      <c r="J54" s="654" t="s">
        <v>883</v>
      </c>
      <c r="K54" s="687">
        <f t="shared" si="88"/>
        <v>81.400000000000006</v>
      </c>
      <c r="L54" s="681"/>
      <c r="M54" s="687">
        <f t="shared" si="89"/>
        <v>0</v>
      </c>
      <c r="N54" s="681"/>
      <c r="O54" s="687">
        <f t="shared" si="90"/>
        <v>-81.400000000000006</v>
      </c>
      <c r="P54" s="688">
        <f t="shared" si="91"/>
        <v>0</v>
      </c>
      <c r="Q54" s="687">
        <f t="shared" si="92"/>
        <v>0</v>
      </c>
      <c r="R54" s="681"/>
      <c r="S54" s="687">
        <f t="shared" si="93"/>
        <v>0</v>
      </c>
      <c r="T54" s="681"/>
      <c r="U54" s="687">
        <f t="shared" si="94"/>
        <v>0</v>
      </c>
      <c r="V54" s="688" t="str">
        <f t="shared" si="95"/>
        <v>-</v>
      </c>
      <c r="W54" s="683">
        <v>0</v>
      </c>
      <c r="X54" s="681"/>
      <c r="Y54" s="681"/>
      <c r="Z54" s="681"/>
      <c r="AA54" s="687">
        <f t="shared" si="96"/>
        <v>0</v>
      </c>
      <c r="AB54" s="688" t="str">
        <f t="shared" si="97"/>
        <v>-</v>
      </c>
      <c r="AC54" s="683">
        <v>0</v>
      </c>
      <c r="AD54" s="681"/>
      <c r="AE54" s="681"/>
      <c r="AF54" s="681"/>
      <c r="AG54" s="687">
        <f t="shared" si="98"/>
        <v>0</v>
      </c>
      <c r="AH54" s="688" t="str">
        <f t="shared" si="99"/>
        <v>-</v>
      </c>
      <c r="AI54" s="683">
        <v>0</v>
      </c>
      <c r="AJ54" s="681"/>
      <c r="AK54" s="681"/>
      <c r="AL54" s="681"/>
      <c r="AM54" s="687">
        <f t="shared" si="100"/>
        <v>0</v>
      </c>
      <c r="AN54" s="688" t="str">
        <f t="shared" si="101"/>
        <v>-</v>
      </c>
      <c r="AO54" s="687">
        <f t="shared" si="102"/>
        <v>41.7</v>
      </c>
      <c r="AP54" s="681"/>
      <c r="AQ54" s="687">
        <f t="shared" si="103"/>
        <v>0</v>
      </c>
      <c r="AR54" s="681"/>
      <c r="AS54" s="687">
        <f t="shared" si="104"/>
        <v>-41.7</v>
      </c>
      <c r="AT54" s="688">
        <f t="shared" si="105"/>
        <v>0</v>
      </c>
      <c r="AU54" s="683">
        <v>0</v>
      </c>
      <c r="AV54" s="681"/>
      <c r="AW54" s="681"/>
      <c r="AX54" s="681"/>
      <c r="AY54" s="687">
        <f t="shared" si="106"/>
        <v>0</v>
      </c>
      <c r="AZ54" s="688" t="str">
        <f t="shared" si="107"/>
        <v>-</v>
      </c>
      <c r="BA54" s="683">
        <v>18.399999999999999</v>
      </c>
      <c r="BB54" s="681"/>
      <c r="BC54" s="681"/>
      <c r="BD54" s="681"/>
      <c r="BE54" s="687">
        <f t="shared" si="108"/>
        <v>-18.399999999999999</v>
      </c>
      <c r="BF54" s="688">
        <f t="shared" si="109"/>
        <v>0</v>
      </c>
      <c r="BG54" s="683">
        <v>23.3</v>
      </c>
      <c r="BH54" s="681"/>
      <c r="BI54" s="681"/>
      <c r="BJ54" s="681"/>
      <c r="BK54" s="687">
        <f t="shared" si="110"/>
        <v>-23.3</v>
      </c>
      <c r="BL54" s="688">
        <f t="shared" si="111"/>
        <v>0</v>
      </c>
      <c r="BM54" s="687">
        <f t="shared" si="112"/>
        <v>31.5</v>
      </c>
      <c r="BN54" s="681"/>
      <c r="BO54" s="687">
        <f t="shared" si="113"/>
        <v>0</v>
      </c>
      <c r="BP54" s="681"/>
      <c r="BQ54" s="687">
        <f t="shared" si="114"/>
        <v>-31.5</v>
      </c>
      <c r="BR54" s="688">
        <f t="shared" si="115"/>
        <v>0</v>
      </c>
      <c r="BS54" s="683">
        <v>14.3</v>
      </c>
      <c r="BT54" s="681"/>
      <c r="BU54" s="681"/>
      <c r="BV54" s="681"/>
      <c r="BW54" s="687">
        <f t="shared" si="116"/>
        <v>-14.3</v>
      </c>
      <c r="BX54" s="688">
        <f t="shared" si="117"/>
        <v>0</v>
      </c>
      <c r="BY54" s="683">
        <v>8.6</v>
      </c>
      <c r="BZ54" s="681"/>
      <c r="CA54" s="681"/>
      <c r="CB54" s="681"/>
      <c r="CC54" s="687">
        <f t="shared" si="118"/>
        <v>-8.6</v>
      </c>
      <c r="CD54" s="688">
        <f t="shared" si="119"/>
        <v>0</v>
      </c>
      <c r="CE54" s="683">
        <v>8.6</v>
      </c>
      <c r="CF54" s="681"/>
      <c r="CG54" s="681"/>
      <c r="CH54" s="681"/>
      <c r="CI54" s="687">
        <f t="shared" si="120"/>
        <v>-8.6</v>
      </c>
      <c r="CJ54" s="688">
        <f t="shared" si="121"/>
        <v>0</v>
      </c>
      <c r="CK54" s="687">
        <f t="shared" si="122"/>
        <v>8.1999999999999993</v>
      </c>
      <c r="CL54" s="681"/>
      <c r="CM54" s="687">
        <f t="shared" si="123"/>
        <v>0</v>
      </c>
      <c r="CN54" s="681"/>
      <c r="CO54" s="687">
        <f t="shared" si="124"/>
        <v>-8.1999999999999993</v>
      </c>
      <c r="CP54" s="688">
        <f t="shared" si="125"/>
        <v>0</v>
      </c>
      <c r="CQ54" s="683">
        <v>2.8</v>
      </c>
      <c r="CR54" s="681"/>
      <c r="CS54" s="681"/>
      <c r="CT54" s="681"/>
      <c r="CU54" s="687">
        <f t="shared" si="126"/>
        <v>-2.8</v>
      </c>
      <c r="CV54" s="688">
        <f t="shared" si="127"/>
        <v>0</v>
      </c>
      <c r="CW54" s="683">
        <v>2.6</v>
      </c>
      <c r="CX54" s="681"/>
      <c r="CY54" s="681"/>
      <c r="CZ54" s="681"/>
      <c r="DA54" s="687">
        <f t="shared" si="128"/>
        <v>-2.6</v>
      </c>
      <c r="DB54" s="688">
        <f t="shared" si="129"/>
        <v>0</v>
      </c>
      <c r="DC54" s="683">
        <v>2.8</v>
      </c>
      <c r="DD54" s="681"/>
      <c r="DE54" s="681"/>
      <c r="DF54" s="681"/>
      <c r="DG54" s="687">
        <f t="shared" si="130"/>
        <v>-2.8</v>
      </c>
      <c r="DH54" s="688">
        <f t="shared" si="131"/>
        <v>0</v>
      </c>
    </row>
    <row r="55" spans="1:112" ht="20.25" customHeight="1">
      <c r="A55" s="721"/>
      <c r="B55" s="23" t="s">
        <v>2013</v>
      </c>
      <c r="C55" s="31"/>
      <c r="D55" s="405" t="s">
        <v>2014</v>
      </c>
      <c r="E55" s="528" t="s">
        <v>2015</v>
      </c>
      <c r="F55" s="528"/>
      <c r="G55" s="529"/>
      <c r="H55" s="530"/>
      <c r="I55" s="530"/>
      <c r="J55" s="654" t="s">
        <v>883</v>
      </c>
      <c r="K55" s="687">
        <f t="shared" si="88"/>
        <v>13.3</v>
      </c>
      <c r="L55" s="681"/>
      <c r="M55" s="687">
        <f t="shared" si="89"/>
        <v>0</v>
      </c>
      <c r="N55" s="681"/>
      <c r="O55" s="687">
        <f t="shared" si="90"/>
        <v>-13.3</v>
      </c>
      <c r="P55" s="688">
        <f t="shared" si="91"/>
        <v>0</v>
      </c>
      <c r="Q55" s="687">
        <f t="shared" si="92"/>
        <v>0</v>
      </c>
      <c r="R55" s="681"/>
      <c r="S55" s="687">
        <f t="shared" si="93"/>
        <v>0</v>
      </c>
      <c r="T55" s="681"/>
      <c r="U55" s="687">
        <f t="shared" si="94"/>
        <v>0</v>
      </c>
      <c r="V55" s="688" t="str">
        <f t="shared" si="95"/>
        <v>-</v>
      </c>
      <c r="W55" s="683">
        <v>0</v>
      </c>
      <c r="X55" s="681"/>
      <c r="Y55" s="681"/>
      <c r="Z55" s="681"/>
      <c r="AA55" s="687">
        <f t="shared" si="96"/>
        <v>0</v>
      </c>
      <c r="AB55" s="688" t="str">
        <f t="shared" si="97"/>
        <v>-</v>
      </c>
      <c r="AC55" s="683">
        <v>0</v>
      </c>
      <c r="AD55" s="681"/>
      <c r="AE55" s="681"/>
      <c r="AF55" s="681"/>
      <c r="AG55" s="687">
        <f t="shared" si="98"/>
        <v>0</v>
      </c>
      <c r="AH55" s="688" t="str">
        <f t="shared" si="99"/>
        <v>-</v>
      </c>
      <c r="AI55" s="683">
        <v>0</v>
      </c>
      <c r="AJ55" s="681"/>
      <c r="AK55" s="681"/>
      <c r="AL55" s="681"/>
      <c r="AM55" s="687">
        <f t="shared" si="100"/>
        <v>0</v>
      </c>
      <c r="AN55" s="688" t="str">
        <f t="shared" si="101"/>
        <v>-</v>
      </c>
      <c r="AO55" s="687">
        <f t="shared" si="102"/>
        <v>7.5</v>
      </c>
      <c r="AP55" s="681"/>
      <c r="AQ55" s="687">
        <f t="shared" si="103"/>
        <v>0</v>
      </c>
      <c r="AR55" s="681"/>
      <c r="AS55" s="687">
        <f t="shared" si="104"/>
        <v>-7.5</v>
      </c>
      <c r="AT55" s="688">
        <f t="shared" si="105"/>
        <v>0</v>
      </c>
      <c r="AU55" s="683">
        <v>0</v>
      </c>
      <c r="AV55" s="681"/>
      <c r="AW55" s="681"/>
      <c r="AX55" s="681"/>
      <c r="AY55" s="687">
        <f t="shared" si="106"/>
        <v>0</v>
      </c>
      <c r="AZ55" s="688" t="str">
        <f t="shared" si="107"/>
        <v>-</v>
      </c>
      <c r="BA55" s="683">
        <v>3.3</v>
      </c>
      <c r="BB55" s="681"/>
      <c r="BC55" s="681"/>
      <c r="BD55" s="681"/>
      <c r="BE55" s="687">
        <f t="shared" si="108"/>
        <v>-3.3</v>
      </c>
      <c r="BF55" s="688">
        <f t="shared" si="109"/>
        <v>0</v>
      </c>
      <c r="BG55" s="683">
        <v>4.2</v>
      </c>
      <c r="BH55" s="681"/>
      <c r="BI55" s="681"/>
      <c r="BJ55" s="681"/>
      <c r="BK55" s="687">
        <f t="shared" si="110"/>
        <v>-4.2</v>
      </c>
      <c r="BL55" s="688">
        <f t="shared" si="111"/>
        <v>0</v>
      </c>
      <c r="BM55" s="687">
        <f t="shared" si="112"/>
        <v>5.8000000000000007</v>
      </c>
      <c r="BN55" s="681"/>
      <c r="BO55" s="687">
        <f t="shared" si="113"/>
        <v>0</v>
      </c>
      <c r="BP55" s="681"/>
      <c r="BQ55" s="687">
        <f t="shared" si="114"/>
        <v>-5.8000000000000007</v>
      </c>
      <c r="BR55" s="688">
        <f t="shared" si="115"/>
        <v>0</v>
      </c>
      <c r="BS55" s="683">
        <v>2.6</v>
      </c>
      <c r="BT55" s="681"/>
      <c r="BU55" s="681"/>
      <c r="BV55" s="681"/>
      <c r="BW55" s="687">
        <f t="shared" si="116"/>
        <v>-2.6</v>
      </c>
      <c r="BX55" s="688">
        <f t="shared" si="117"/>
        <v>0</v>
      </c>
      <c r="BY55" s="683">
        <v>1.6</v>
      </c>
      <c r="BZ55" s="681"/>
      <c r="CA55" s="681"/>
      <c r="CB55" s="681"/>
      <c r="CC55" s="687">
        <f t="shared" si="118"/>
        <v>-1.6</v>
      </c>
      <c r="CD55" s="688">
        <f t="shared" si="119"/>
        <v>0</v>
      </c>
      <c r="CE55" s="683">
        <v>1.6</v>
      </c>
      <c r="CF55" s="681"/>
      <c r="CG55" s="681"/>
      <c r="CH55" s="681"/>
      <c r="CI55" s="687">
        <f t="shared" si="120"/>
        <v>-1.6</v>
      </c>
      <c r="CJ55" s="688">
        <f t="shared" si="121"/>
        <v>0</v>
      </c>
      <c r="CK55" s="687">
        <f t="shared" si="122"/>
        <v>0</v>
      </c>
      <c r="CL55" s="681"/>
      <c r="CM55" s="687">
        <f t="shared" si="123"/>
        <v>0</v>
      </c>
      <c r="CN55" s="681"/>
      <c r="CO55" s="687">
        <f t="shared" si="124"/>
        <v>0</v>
      </c>
      <c r="CP55" s="688" t="str">
        <f t="shared" si="125"/>
        <v>-</v>
      </c>
      <c r="CQ55" s="683">
        <v>0</v>
      </c>
      <c r="CR55" s="681"/>
      <c r="CS55" s="681"/>
      <c r="CT55" s="681"/>
      <c r="CU55" s="687">
        <f t="shared" si="126"/>
        <v>0</v>
      </c>
      <c r="CV55" s="688" t="str">
        <f t="shared" si="127"/>
        <v>-</v>
      </c>
      <c r="CW55" s="683">
        <v>0</v>
      </c>
      <c r="CX55" s="681"/>
      <c r="CY55" s="681"/>
      <c r="CZ55" s="681"/>
      <c r="DA55" s="687">
        <f t="shared" si="128"/>
        <v>0</v>
      </c>
      <c r="DB55" s="688" t="str">
        <f t="shared" si="129"/>
        <v>-</v>
      </c>
      <c r="DC55" s="683">
        <v>0</v>
      </c>
      <c r="DD55" s="681"/>
      <c r="DE55" s="681"/>
      <c r="DF55" s="681"/>
      <c r="DG55" s="687">
        <f t="shared" si="130"/>
        <v>0</v>
      </c>
      <c r="DH55" s="688" t="str">
        <f t="shared" si="131"/>
        <v>-</v>
      </c>
    </row>
    <row r="56" spans="1:112" s="30" customFormat="1" ht="20.25" customHeight="1">
      <c r="A56" s="721"/>
      <c r="B56" s="23" t="s">
        <v>2016</v>
      </c>
      <c r="C56" s="31"/>
      <c r="D56" s="34" t="s">
        <v>873</v>
      </c>
      <c r="E56" s="528"/>
      <c r="F56" s="528"/>
      <c r="G56" s="529"/>
      <c r="H56" s="530"/>
      <c r="I56" s="530"/>
      <c r="J56" s="32"/>
      <c r="K56" s="681"/>
      <c r="L56" s="681"/>
      <c r="M56" s="681"/>
      <c r="N56" s="681"/>
      <c r="O56" s="681"/>
      <c r="P56" s="681"/>
      <c r="Q56" s="681"/>
      <c r="R56" s="681"/>
      <c r="S56" s="681"/>
      <c r="T56" s="681"/>
      <c r="U56" s="681"/>
      <c r="V56" s="681"/>
      <c r="W56" s="681"/>
      <c r="X56" s="681"/>
      <c r="Y56" s="681"/>
      <c r="Z56" s="681"/>
      <c r="AA56" s="681"/>
      <c r="AB56" s="681"/>
      <c r="AC56" s="681"/>
      <c r="AD56" s="681"/>
      <c r="AE56" s="681"/>
      <c r="AF56" s="681"/>
      <c r="AG56" s="681"/>
      <c r="AH56" s="681"/>
      <c r="AI56" s="681"/>
      <c r="AJ56" s="681"/>
      <c r="AK56" s="681"/>
      <c r="AL56" s="681"/>
      <c r="AM56" s="681"/>
      <c r="AN56" s="681"/>
      <c r="AO56" s="681"/>
      <c r="AP56" s="681"/>
      <c r="AQ56" s="681"/>
      <c r="AR56" s="681"/>
      <c r="AS56" s="681"/>
      <c r="AT56" s="681"/>
      <c r="AU56" s="681"/>
      <c r="AV56" s="681"/>
      <c r="AW56" s="681"/>
      <c r="AX56" s="681"/>
      <c r="AY56" s="681"/>
      <c r="AZ56" s="681"/>
      <c r="BA56" s="681"/>
      <c r="BB56" s="681"/>
      <c r="BC56" s="681"/>
      <c r="BD56" s="681"/>
      <c r="BE56" s="681"/>
      <c r="BF56" s="681"/>
      <c r="BG56" s="681"/>
      <c r="BH56" s="681"/>
      <c r="BI56" s="681"/>
      <c r="BJ56" s="681"/>
      <c r="BK56" s="681"/>
      <c r="BL56" s="681"/>
      <c r="BM56" s="681"/>
      <c r="BN56" s="681"/>
      <c r="BO56" s="681"/>
      <c r="BP56" s="681"/>
      <c r="BQ56" s="681"/>
      <c r="BR56" s="681"/>
      <c r="BS56" s="681"/>
      <c r="BT56" s="681"/>
      <c r="BU56" s="681"/>
      <c r="BV56" s="681"/>
      <c r="BW56" s="681"/>
      <c r="BX56" s="681"/>
      <c r="BY56" s="681"/>
      <c r="BZ56" s="681"/>
      <c r="CA56" s="681"/>
      <c r="CB56" s="681"/>
      <c r="CC56" s="681"/>
      <c r="CD56" s="681"/>
      <c r="CE56" s="681"/>
      <c r="CF56" s="681"/>
      <c r="CG56" s="681"/>
      <c r="CH56" s="681"/>
      <c r="CI56" s="681"/>
      <c r="CJ56" s="681"/>
      <c r="CK56" s="681"/>
      <c r="CL56" s="681"/>
      <c r="CM56" s="681"/>
      <c r="CN56" s="681"/>
      <c r="CO56" s="681"/>
      <c r="CP56" s="681"/>
      <c r="CQ56" s="681"/>
      <c r="CR56" s="681"/>
      <c r="CS56" s="681"/>
      <c r="CT56" s="681"/>
      <c r="CU56" s="681"/>
      <c r="CV56" s="681"/>
      <c r="CW56" s="681"/>
      <c r="CX56" s="681"/>
      <c r="CY56" s="681"/>
      <c r="CZ56" s="681"/>
      <c r="DA56" s="681"/>
      <c r="DB56" s="681"/>
      <c r="DC56" s="681"/>
      <c r="DD56" s="681"/>
      <c r="DE56" s="681"/>
      <c r="DF56" s="681"/>
      <c r="DG56" s="681"/>
      <c r="DH56" s="681"/>
    </row>
    <row r="57" spans="1:112" s="30" customFormat="1" ht="20.25" customHeight="1">
      <c r="A57" s="721"/>
      <c r="B57" s="23" t="s">
        <v>2017</v>
      </c>
      <c r="C57" s="31"/>
      <c r="D57" s="35" t="s">
        <v>2018</v>
      </c>
      <c r="E57" s="528" t="s">
        <v>2019</v>
      </c>
      <c r="F57" s="528"/>
      <c r="G57" s="529"/>
      <c r="H57" s="530"/>
      <c r="I57" s="530"/>
      <c r="J57" s="32" t="s">
        <v>883</v>
      </c>
      <c r="K57" s="687">
        <f t="shared" ref="K57:K64" si="132">Q57+AO57+BM57+CK57</f>
        <v>81.400000000000006</v>
      </c>
      <c r="L57" s="681"/>
      <c r="M57" s="687">
        <f t="shared" ref="M57:M64" si="133">S57+AQ57+BO57+CM57</f>
        <v>0</v>
      </c>
      <c r="N57" s="681"/>
      <c r="O57" s="687">
        <f t="shared" ref="O57:O64" si="134">IFERROR(M57-K57,"-")</f>
        <v>-81.400000000000006</v>
      </c>
      <c r="P57" s="688">
        <f t="shared" ref="P57:P64" si="135">IFERROR(M57/K57,"-")</f>
        <v>0</v>
      </c>
      <c r="Q57" s="687">
        <f t="shared" ref="Q57:Q64" si="136">W57+AC57+AI57</f>
        <v>0</v>
      </c>
      <c r="R57" s="681"/>
      <c r="S57" s="687">
        <f t="shared" ref="S57:S64" si="137">Y57+AE57+AK57</f>
        <v>0</v>
      </c>
      <c r="T57" s="681"/>
      <c r="U57" s="687">
        <f t="shared" ref="U57:U64" si="138">IFERROR(S57-Q57,"-")</f>
        <v>0</v>
      </c>
      <c r="V57" s="688" t="str">
        <f t="shared" ref="V57:V64" si="139">IFERROR(S57/Q57,"-")</f>
        <v>-</v>
      </c>
      <c r="W57" s="683">
        <v>0</v>
      </c>
      <c r="X57" s="681"/>
      <c r="Y57" s="681"/>
      <c r="Z57" s="681"/>
      <c r="AA57" s="687">
        <f t="shared" ref="AA57:AA64" si="140">IFERROR(Y57-W57,"-")</f>
        <v>0</v>
      </c>
      <c r="AB57" s="688" t="str">
        <f t="shared" ref="AB57:AB64" si="141">IFERROR(Y57/W57,"-")</f>
        <v>-</v>
      </c>
      <c r="AC57" s="683">
        <v>0</v>
      </c>
      <c r="AD57" s="681"/>
      <c r="AE57" s="681"/>
      <c r="AF57" s="681"/>
      <c r="AG57" s="687">
        <f t="shared" ref="AG57:AG64" si="142">IFERROR(AE57-AC57,"-")</f>
        <v>0</v>
      </c>
      <c r="AH57" s="688" t="str">
        <f t="shared" ref="AH57:AH64" si="143">IFERROR(AE57/AC57,"-")</f>
        <v>-</v>
      </c>
      <c r="AI57" s="683">
        <v>0</v>
      </c>
      <c r="AJ57" s="681"/>
      <c r="AK57" s="681"/>
      <c r="AL57" s="681"/>
      <c r="AM57" s="687">
        <f t="shared" ref="AM57:AM64" si="144">IFERROR(AK57-AI57,"-")</f>
        <v>0</v>
      </c>
      <c r="AN57" s="688" t="str">
        <f t="shared" ref="AN57:AN64" si="145">IFERROR(AK57/AI57,"-")</f>
        <v>-</v>
      </c>
      <c r="AO57" s="687">
        <f t="shared" ref="AO57:AO64" si="146">AU57+BA57+BG57</f>
        <v>41.7</v>
      </c>
      <c r="AP57" s="681"/>
      <c r="AQ57" s="687">
        <f t="shared" ref="AQ57:AQ64" si="147">AW57+BC57+BI57</f>
        <v>0</v>
      </c>
      <c r="AR57" s="681"/>
      <c r="AS57" s="687">
        <f t="shared" ref="AS57:AS64" si="148">IFERROR(AQ57-AO57,"-")</f>
        <v>-41.7</v>
      </c>
      <c r="AT57" s="688">
        <f t="shared" ref="AT57:AT64" si="149">IFERROR(AQ57/AO57,"-")</f>
        <v>0</v>
      </c>
      <c r="AU57" s="683">
        <v>0</v>
      </c>
      <c r="AV57" s="681"/>
      <c r="AW57" s="681"/>
      <c r="AX57" s="681"/>
      <c r="AY57" s="687">
        <f t="shared" ref="AY57:AY64" si="150">IFERROR(AW57-AU57,"-")</f>
        <v>0</v>
      </c>
      <c r="AZ57" s="688" t="str">
        <f t="shared" ref="AZ57:AZ64" si="151">IFERROR(AW57/AU57,"-")</f>
        <v>-</v>
      </c>
      <c r="BA57" s="683">
        <v>18.399999999999999</v>
      </c>
      <c r="BB57" s="681"/>
      <c r="BC57" s="681"/>
      <c r="BD57" s="681"/>
      <c r="BE57" s="687">
        <f t="shared" ref="BE57:BE64" si="152">IFERROR(BC57-BA57,"-")</f>
        <v>-18.399999999999999</v>
      </c>
      <c r="BF57" s="688">
        <f t="shared" ref="BF57:BF64" si="153">IFERROR(BC57/BA57,"-")</f>
        <v>0</v>
      </c>
      <c r="BG57" s="683">
        <v>23.3</v>
      </c>
      <c r="BH57" s="681"/>
      <c r="BI57" s="681"/>
      <c r="BJ57" s="681"/>
      <c r="BK57" s="687">
        <f t="shared" ref="BK57:BK64" si="154">IFERROR(BI57-BG57,"-")</f>
        <v>-23.3</v>
      </c>
      <c r="BL57" s="688">
        <f t="shared" ref="BL57:BL64" si="155">IFERROR(BI57/BG57,"-")</f>
        <v>0</v>
      </c>
      <c r="BM57" s="687">
        <f t="shared" ref="BM57:BM64" si="156">BS57+BY57+CE57</f>
        <v>31.5</v>
      </c>
      <c r="BN57" s="681"/>
      <c r="BO57" s="687">
        <f t="shared" ref="BO57:BO64" si="157">BU57+CA57+CG57</f>
        <v>0</v>
      </c>
      <c r="BP57" s="681"/>
      <c r="BQ57" s="687">
        <f t="shared" ref="BQ57:BQ64" si="158">IFERROR(BO57-BM57,"-")</f>
        <v>-31.5</v>
      </c>
      <c r="BR57" s="688">
        <f t="shared" ref="BR57:BR64" si="159">IFERROR(BO57/BM57,"-")</f>
        <v>0</v>
      </c>
      <c r="BS57" s="683">
        <v>14.3</v>
      </c>
      <c r="BT57" s="681"/>
      <c r="BU57" s="681"/>
      <c r="BV57" s="681"/>
      <c r="BW57" s="687">
        <f t="shared" ref="BW57:BW64" si="160">IFERROR(BU57-BS57,"-")</f>
        <v>-14.3</v>
      </c>
      <c r="BX57" s="688">
        <f t="shared" ref="BX57:BX64" si="161">IFERROR(BU57/BS57,"-")</f>
        <v>0</v>
      </c>
      <c r="BY57" s="683">
        <v>8.6</v>
      </c>
      <c r="BZ57" s="681"/>
      <c r="CA57" s="681"/>
      <c r="CB57" s="681"/>
      <c r="CC57" s="687">
        <f t="shared" ref="CC57:CC64" si="162">IFERROR(CA57-BY57,"-")</f>
        <v>-8.6</v>
      </c>
      <c r="CD57" s="688">
        <f t="shared" ref="CD57:CD64" si="163">IFERROR(CA57/BY57,"-")</f>
        <v>0</v>
      </c>
      <c r="CE57" s="683">
        <v>8.6</v>
      </c>
      <c r="CF57" s="681"/>
      <c r="CG57" s="681"/>
      <c r="CH57" s="681"/>
      <c r="CI57" s="687">
        <f t="shared" ref="CI57:CI64" si="164">IFERROR(CG57-CE57,"-")</f>
        <v>-8.6</v>
      </c>
      <c r="CJ57" s="688">
        <f t="shared" ref="CJ57:CJ64" si="165">IFERROR(CG57/CE57,"-")</f>
        <v>0</v>
      </c>
      <c r="CK57" s="687">
        <f t="shared" ref="CK57:CK64" si="166">CQ57+CW57+DC57</f>
        <v>8.1999999999999993</v>
      </c>
      <c r="CL57" s="681"/>
      <c r="CM57" s="687">
        <f t="shared" ref="CM57:CM64" si="167">CS57+CY57+DE57</f>
        <v>0</v>
      </c>
      <c r="CN57" s="681"/>
      <c r="CO57" s="687">
        <f t="shared" ref="CO57:CO64" si="168">IFERROR(CM57-CK57,"-")</f>
        <v>-8.1999999999999993</v>
      </c>
      <c r="CP57" s="688">
        <f t="shared" ref="CP57:CP64" si="169">IFERROR(CM57/CK57,"-")</f>
        <v>0</v>
      </c>
      <c r="CQ57" s="683">
        <v>2.8</v>
      </c>
      <c r="CR57" s="681"/>
      <c r="CS57" s="681"/>
      <c r="CT57" s="681"/>
      <c r="CU57" s="687">
        <f t="shared" ref="CU57:CU64" si="170">IFERROR(CS57-CQ57,"-")</f>
        <v>-2.8</v>
      </c>
      <c r="CV57" s="688">
        <f t="shared" ref="CV57:CV64" si="171">IFERROR(CS57/CQ57,"-")</f>
        <v>0</v>
      </c>
      <c r="CW57" s="683">
        <v>2.6</v>
      </c>
      <c r="CX57" s="681"/>
      <c r="CY57" s="681"/>
      <c r="CZ57" s="681"/>
      <c r="DA57" s="687">
        <f t="shared" ref="DA57:DA64" si="172">IFERROR(CY57-CW57,"-")</f>
        <v>-2.6</v>
      </c>
      <c r="DB57" s="688">
        <f t="shared" ref="DB57:DB64" si="173">IFERROR(CY57/CW57,"-")</f>
        <v>0</v>
      </c>
      <c r="DC57" s="683">
        <v>2.8</v>
      </c>
      <c r="DD57" s="681"/>
      <c r="DE57" s="681"/>
      <c r="DF57" s="681"/>
      <c r="DG57" s="687">
        <f t="shared" ref="DG57:DG64" si="174">IFERROR(DE57-DC57,"-")</f>
        <v>-2.8</v>
      </c>
      <c r="DH57" s="688">
        <f t="shared" ref="DH57:DH64" si="175">IFERROR(DE57/DC57,"-")</f>
        <v>0</v>
      </c>
    </row>
    <row r="58" spans="1:112" s="30" customFormat="1" ht="20.25" customHeight="1">
      <c r="A58" s="721"/>
      <c r="B58" s="23" t="s">
        <v>2020</v>
      </c>
      <c r="C58" s="406"/>
      <c r="D58" s="35" t="s">
        <v>2021</v>
      </c>
      <c r="E58" s="528" t="s">
        <v>2022</v>
      </c>
      <c r="F58" s="528"/>
      <c r="G58" s="529"/>
      <c r="H58" s="530"/>
      <c r="I58" s="530"/>
      <c r="J58" s="32" t="s">
        <v>883</v>
      </c>
      <c r="K58" s="687">
        <f t="shared" si="132"/>
        <v>455.6</v>
      </c>
      <c r="L58" s="681"/>
      <c r="M58" s="687">
        <f t="shared" si="133"/>
        <v>0</v>
      </c>
      <c r="N58" s="681"/>
      <c r="O58" s="687">
        <f t="shared" si="134"/>
        <v>-455.6</v>
      </c>
      <c r="P58" s="688">
        <f t="shared" si="135"/>
        <v>0</v>
      </c>
      <c r="Q58" s="687">
        <f t="shared" si="136"/>
        <v>112.3</v>
      </c>
      <c r="R58" s="681"/>
      <c r="S58" s="687">
        <f t="shared" si="137"/>
        <v>0</v>
      </c>
      <c r="T58" s="681"/>
      <c r="U58" s="687">
        <f t="shared" si="138"/>
        <v>-112.3</v>
      </c>
      <c r="V58" s="688">
        <f t="shared" si="139"/>
        <v>0</v>
      </c>
      <c r="W58" s="683">
        <v>39</v>
      </c>
      <c r="X58" s="681"/>
      <c r="Y58" s="681"/>
      <c r="Z58" s="681"/>
      <c r="AA58" s="687">
        <f t="shared" si="140"/>
        <v>-39</v>
      </c>
      <c r="AB58" s="688">
        <f t="shared" si="141"/>
        <v>0</v>
      </c>
      <c r="AC58" s="683">
        <v>35</v>
      </c>
      <c r="AD58" s="681"/>
      <c r="AE58" s="681"/>
      <c r="AF58" s="681"/>
      <c r="AG58" s="687">
        <f t="shared" si="142"/>
        <v>-35</v>
      </c>
      <c r="AH58" s="688">
        <f t="shared" si="143"/>
        <v>0</v>
      </c>
      <c r="AI58" s="683">
        <v>38.299999999999997</v>
      </c>
      <c r="AJ58" s="681"/>
      <c r="AK58" s="681"/>
      <c r="AL58" s="681"/>
      <c r="AM58" s="687">
        <f t="shared" si="144"/>
        <v>-38.299999999999997</v>
      </c>
      <c r="AN58" s="688">
        <f t="shared" si="145"/>
        <v>0</v>
      </c>
      <c r="AO58" s="687">
        <f t="shared" si="146"/>
        <v>90.8</v>
      </c>
      <c r="AP58" s="681"/>
      <c r="AQ58" s="687">
        <f t="shared" si="147"/>
        <v>0</v>
      </c>
      <c r="AR58" s="681"/>
      <c r="AS58" s="687">
        <f t="shared" si="148"/>
        <v>-90.8</v>
      </c>
      <c r="AT58" s="688">
        <f t="shared" si="149"/>
        <v>0</v>
      </c>
      <c r="AU58" s="683">
        <v>39.4</v>
      </c>
      <c r="AV58" s="681"/>
      <c r="AW58" s="681"/>
      <c r="AX58" s="681"/>
      <c r="AY58" s="687">
        <f t="shared" si="150"/>
        <v>-39.4</v>
      </c>
      <c r="AZ58" s="688">
        <f t="shared" si="151"/>
        <v>0</v>
      </c>
      <c r="BA58" s="683">
        <v>28.1</v>
      </c>
      <c r="BB58" s="681"/>
      <c r="BC58" s="681"/>
      <c r="BD58" s="681"/>
      <c r="BE58" s="687">
        <f t="shared" si="152"/>
        <v>-28.1</v>
      </c>
      <c r="BF58" s="688">
        <f t="shared" si="153"/>
        <v>0</v>
      </c>
      <c r="BG58" s="683">
        <v>23.3</v>
      </c>
      <c r="BH58" s="681"/>
      <c r="BI58" s="681"/>
      <c r="BJ58" s="681"/>
      <c r="BK58" s="687">
        <f t="shared" si="154"/>
        <v>-23.3</v>
      </c>
      <c r="BL58" s="688">
        <f t="shared" si="155"/>
        <v>0</v>
      </c>
      <c r="BM58" s="687">
        <f t="shared" si="156"/>
        <v>122.7</v>
      </c>
      <c r="BN58" s="681"/>
      <c r="BO58" s="687">
        <f t="shared" si="157"/>
        <v>0</v>
      </c>
      <c r="BP58" s="681"/>
      <c r="BQ58" s="687">
        <f t="shared" si="158"/>
        <v>-122.7</v>
      </c>
      <c r="BR58" s="688">
        <f t="shared" si="159"/>
        <v>0</v>
      </c>
      <c r="BS58" s="683">
        <v>41.5</v>
      </c>
      <c r="BT58" s="681"/>
      <c r="BU58" s="681"/>
      <c r="BV58" s="681"/>
      <c r="BW58" s="687">
        <f t="shared" si="160"/>
        <v>-41.5</v>
      </c>
      <c r="BX58" s="688">
        <f t="shared" si="161"/>
        <v>0</v>
      </c>
      <c r="BY58" s="683">
        <v>40.200000000000003</v>
      </c>
      <c r="BZ58" s="681"/>
      <c r="CA58" s="681"/>
      <c r="CB58" s="681"/>
      <c r="CC58" s="687">
        <f t="shared" si="162"/>
        <v>-40.200000000000003</v>
      </c>
      <c r="CD58" s="688">
        <f t="shared" si="163"/>
        <v>0</v>
      </c>
      <c r="CE58" s="683">
        <v>41</v>
      </c>
      <c r="CF58" s="681"/>
      <c r="CG58" s="681"/>
      <c r="CH58" s="681"/>
      <c r="CI58" s="687">
        <f t="shared" si="164"/>
        <v>-41</v>
      </c>
      <c r="CJ58" s="688">
        <f t="shared" si="165"/>
        <v>0</v>
      </c>
      <c r="CK58" s="687">
        <f t="shared" si="166"/>
        <v>129.80000000000001</v>
      </c>
      <c r="CL58" s="681"/>
      <c r="CM58" s="687">
        <f t="shared" si="167"/>
        <v>0</v>
      </c>
      <c r="CN58" s="681"/>
      <c r="CO58" s="687">
        <f t="shared" si="168"/>
        <v>-129.80000000000001</v>
      </c>
      <c r="CP58" s="688">
        <f t="shared" si="169"/>
        <v>0</v>
      </c>
      <c r="CQ58" s="683">
        <v>43.9</v>
      </c>
      <c r="CR58" s="681"/>
      <c r="CS58" s="681"/>
      <c r="CT58" s="681"/>
      <c r="CU58" s="687">
        <f t="shared" si="170"/>
        <v>-43.9</v>
      </c>
      <c r="CV58" s="688">
        <f t="shared" si="171"/>
        <v>0</v>
      </c>
      <c r="CW58" s="683">
        <v>42.5</v>
      </c>
      <c r="CX58" s="681"/>
      <c r="CY58" s="681"/>
      <c r="CZ58" s="681"/>
      <c r="DA58" s="687">
        <f t="shared" si="172"/>
        <v>-42.5</v>
      </c>
      <c r="DB58" s="688">
        <f t="shared" si="173"/>
        <v>0</v>
      </c>
      <c r="DC58" s="683">
        <v>43.4</v>
      </c>
      <c r="DD58" s="681"/>
      <c r="DE58" s="681"/>
      <c r="DF58" s="681"/>
      <c r="DG58" s="687">
        <f t="shared" si="174"/>
        <v>-43.4</v>
      </c>
      <c r="DH58" s="688">
        <f t="shared" si="175"/>
        <v>0</v>
      </c>
    </row>
    <row r="59" spans="1:112" s="30" customFormat="1" ht="20.25" customHeight="1">
      <c r="A59" s="721"/>
      <c r="B59" s="23" t="s">
        <v>2023</v>
      </c>
      <c r="C59" s="406"/>
      <c r="D59" s="36" t="s">
        <v>2014</v>
      </c>
      <c r="E59" s="528" t="s">
        <v>2024</v>
      </c>
      <c r="F59" s="528"/>
      <c r="G59" s="529"/>
      <c r="H59" s="530"/>
      <c r="I59" s="530"/>
      <c r="J59" s="32" t="s">
        <v>883</v>
      </c>
      <c r="K59" s="687">
        <f t="shared" si="132"/>
        <v>82.5</v>
      </c>
      <c r="L59" s="681"/>
      <c r="M59" s="687">
        <f t="shared" si="133"/>
        <v>0</v>
      </c>
      <c r="N59" s="681"/>
      <c r="O59" s="687">
        <f t="shared" si="134"/>
        <v>-82.5</v>
      </c>
      <c r="P59" s="688">
        <f t="shared" si="135"/>
        <v>0</v>
      </c>
      <c r="Q59" s="687">
        <f t="shared" si="136"/>
        <v>20.299999999999997</v>
      </c>
      <c r="R59" s="681"/>
      <c r="S59" s="687">
        <f t="shared" si="137"/>
        <v>0</v>
      </c>
      <c r="T59" s="681"/>
      <c r="U59" s="687">
        <f t="shared" si="138"/>
        <v>-20.299999999999997</v>
      </c>
      <c r="V59" s="688">
        <f t="shared" si="139"/>
        <v>0</v>
      </c>
      <c r="W59" s="683">
        <v>7.1</v>
      </c>
      <c r="X59" s="681"/>
      <c r="Y59" s="681"/>
      <c r="Z59" s="681"/>
      <c r="AA59" s="687">
        <f t="shared" si="140"/>
        <v>-7.1</v>
      </c>
      <c r="AB59" s="688">
        <f t="shared" si="141"/>
        <v>0</v>
      </c>
      <c r="AC59" s="683">
        <v>6.3</v>
      </c>
      <c r="AD59" s="681"/>
      <c r="AE59" s="681"/>
      <c r="AF59" s="681"/>
      <c r="AG59" s="687">
        <f t="shared" si="142"/>
        <v>-6.3</v>
      </c>
      <c r="AH59" s="688">
        <f t="shared" si="143"/>
        <v>0</v>
      </c>
      <c r="AI59" s="683">
        <v>6.9</v>
      </c>
      <c r="AJ59" s="681"/>
      <c r="AK59" s="681"/>
      <c r="AL59" s="681"/>
      <c r="AM59" s="687">
        <f t="shared" si="144"/>
        <v>-6.9</v>
      </c>
      <c r="AN59" s="688">
        <f t="shared" si="145"/>
        <v>0</v>
      </c>
      <c r="AO59" s="687">
        <f t="shared" si="146"/>
        <v>16.399999999999999</v>
      </c>
      <c r="AP59" s="681"/>
      <c r="AQ59" s="687">
        <f t="shared" si="147"/>
        <v>0</v>
      </c>
      <c r="AR59" s="681"/>
      <c r="AS59" s="687">
        <f t="shared" si="148"/>
        <v>-16.399999999999999</v>
      </c>
      <c r="AT59" s="688">
        <f t="shared" si="149"/>
        <v>0</v>
      </c>
      <c r="AU59" s="683">
        <v>7.1</v>
      </c>
      <c r="AV59" s="681"/>
      <c r="AW59" s="681"/>
      <c r="AX59" s="681"/>
      <c r="AY59" s="687">
        <f t="shared" si="150"/>
        <v>-7.1</v>
      </c>
      <c r="AZ59" s="688">
        <f t="shared" si="151"/>
        <v>0</v>
      </c>
      <c r="BA59" s="683">
        <v>5.0999999999999996</v>
      </c>
      <c r="BB59" s="681"/>
      <c r="BC59" s="681"/>
      <c r="BD59" s="681"/>
      <c r="BE59" s="687">
        <f t="shared" si="152"/>
        <v>-5.0999999999999996</v>
      </c>
      <c r="BF59" s="688">
        <f t="shared" si="153"/>
        <v>0</v>
      </c>
      <c r="BG59" s="683">
        <v>4.2</v>
      </c>
      <c r="BH59" s="681"/>
      <c r="BI59" s="681"/>
      <c r="BJ59" s="681"/>
      <c r="BK59" s="687">
        <f t="shared" si="154"/>
        <v>-4.2</v>
      </c>
      <c r="BL59" s="688">
        <f t="shared" si="155"/>
        <v>0</v>
      </c>
      <c r="BM59" s="687">
        <f t="shared" si="156"/>
        <v>22.200000000000003</v>
      </c>
      <c r="BN59" s="681"/>
      <c r="BO59" s="687">
        <f t="shared" si="157"/>
        <v>0</v>
      </c>
      <c r="BP59" s="681"/>
      <c r="BQ59" s="687">
        <f t="shared" si="158"/>
        <v>-22.200000000000003</v>
      </c>
      <c r="BR59" s="688">
        <f t="shared" si="159"/>
        <v>0</v>
      </c>
      <c r="BS59" s="683">
        <v>7.5</v>
      </c>
      <c r="BT59" s="681"/>
      <c r="BU59" s="681"/>
      <c r="BV59" s="681"/>
      <c r="BW59" s="687">
        <f t="shared" si="160"/>
        <v>-7.5</v>
      </c>
      <c r="BX59" s="688">
        <f t="shared" si="161"/>
        <v>0</v>
      </c>
      <c r="BY59" s="683">
        <v>7.3</v>
      </c>
      <c r="BZ59" s="681"/>
      <c r="CA59" s="681"/>
      <c r="CB59" s="681"/>
      <c r="CC59" s="687">
        <f t="shared" si="162"/>
        <v>-7.3</v>
      </c>
      <c r="CD59" s="688">
        <f t="shared" si="163"/>
        <v>0</v>
      </c>
      <c r="CE59" s="683">
        <v>7.4</v>
      </c>
      <c r="CF59" s="681"/>
      <c r="CG59" s="681"/>
      <c r="CH59" s="681"/>
      <c r="CI59" s="687">
        <f t="shared" si="164"/>
        <v>-7.4</v>
      </c>
      <c r="CJ59" s="688">
        <f t="shared" si="165"/>
        <v>0</v>
      </c>
      <c r="CK59" s="687">
        <f t="shared" si="166"/>
        <v>23.6</v>
      </c>
      <c r="CL59" s="681"/>
      <c r="CM59" s="687">
        <f t="shared" si="167"/>
        <v>0</v>
      </c>
      <c r="CN59" s="681"/>
      <c r="CO59" s="687">
        <f t="shared" si="168"/>
        <v>-23.6</v>
      </c>
      <c r="CP59" s="688">
        <f t="shared" si="169"/>
        <v>0</v>
      </c>
      <c r="CQ59" s="683">
        <v>8</v>
      </c>
      <c r="CR59" s="681"/>
      <c r="CS59" s="681"/>
      <c r="CT59" s="681"/>
      <c r="CU59" s="687">
        <f t="shared" si="170"/>
        <v>-8</v>
      </c>
      <c r="CV59" s="688">
        <f t="shared" si="171"/>
        <v>0</v>
      </c>
      <c r="CW59" s="683">
        <v>7.7</v>
      </c>
      <c r="CX59" s="681"/>
      <c r="CY59" s="681"/>
      <c r="CZ59" s="681"/>
      <c r="DA59" s="687">
        <f t="shared" si="172"/>
        <v>-7.7</v>
      </c>
      <c r="DB59" s="688">
        <f t="shared" si="173"/>
        <v>0</v>
      </c>
      <c r="DC59" s="683">
        <v>7.9</v>
      </c>
      <c r="DD59" s="681"/>
      <c r="DE59" s="681"/>
      <c r="DF59" s="681"/>
      <c r="DG59" s="687">
        <f t="shared" si="174"/>
        <v>-7.9</v>
      </c>
      <c r="DH59" s="688">
        <f t="shared" si="175"/>
        <v>0</v>
      </c>
    </row>
    <row r="60" spans="1:112" s="30" customFormat="1" ht="20.25" customHeight="1">
      <c r="A60" s="721"/>
      <c r="B60" s="23" t="s">
        <v>2025</v>
      </c>
      <c r="C60" s="31"/>
      <c r="D60" s="35" t="s">
        <v>2026</v>
      </c>
      <c r="E60" s="528" t="s">
        <v>2027</v>
      </c>
      <c r="F60" s="528"/>
      <c r="G60" s="529"/>
      <c r="H60" s="530"/>
      <c r="I60" s="530"/>
      <c r="J60" s="32" t="s">
        <v>883</v>
      </c>
      <c r="K60" s="687">
        <f t="shared" si="132"/>
        <v>374.19999999999993</v>
      </c>
      <c r="L60" s="681"/>
      <c r="M60" s="687">
        <f t="shared" si="133"/>
        <v>0</v>
      </c>
      <c r="N60" s="681"/>
      <c r="O60" s="687">
        <f t="shared" si="134"/>
        <v>-374.19999999999993</v>
      </c>
      <c r="P60" s="688">
        <f t="shared" si="135"/>
        <v>0</v>
      </c>
      <c r="Q60" s="687">
        <f t="shared" si="136"/>
        <v>112.3</v>
      </c>
      <c r="R60" s="681"/>
      <c r="S60" s="687">
        <f t="shared" si="137"/>
        <v>0</v>
      </c>
      <c r="T60" s="681"/>
      <c r="U60" s="687">
        <f t="shared" si="138"/>
        <v>-112.3</v>
      </c>
      <c r="V60" s="688">
        <f t="shared" si="139"/>
        <v>0</v>
      </c>
      <c r="W60" s="683">
        <v>39</v>
      </c>
      <c r="X60" s="681"/>
      <c r="Y60" s="681"/>
      <c r="Z60" s="681"/>
      <c r="AA60" s="687">
        <f t="shared" si="140"/>
        <v>-39</v>
      </c>
      <c r="AB60" s="688">
        <f t="shared" si="141"/>
        <v>0</v>
      </c>
      <c r="AC60" s="683">
        <v>35</v>
      </c>
      <c r="AD60" s="681"/>
      <c r="AE60" s="681"/>
      <c r="AF60" s="681"/>
      <c r="AG60" s="687">
        <f t="shared" si="142"/>
        <v>-35</v>
      </c>
      <c r="AH60" s="688">
        <f t="shared" si="143"/>
        <v>0</v>
      </c>
      <c r="AI60" s="683">
        <v>38.299999999999997</v>
      </c>
      <c r="AJ60" s="681"/>
      <c r="AK60" s="681"/>
      <c r="AL60" s="681"/>
      <c r="AM60" s="687">
        <f t="shared" si="144"/>
        <v>-38.299999999999997</v>
      </c>
      <c r="AN60" s="688">
        <f t="shared" si="145"/>
        <v>0</v>
      </c>
      <c r="AO60" s="687">
        <f t="shared" si="146"/>
        <v>49.099999999999994</v>
      </c>
      <c r="AP60" s="681"/>
      <c r="AQ60" s="687">
        <f t="shared" si="147"/>
        <v>0</v>
      </c>
      <c r="AR60" s="681"/>
      <c r="AS60" s="687">
        <f t="shared" si="148"/>
        <v>-49.099999999999994</v>
      </c>
      <c r="AT60" s="688">
        <f t="shared" si="149"/>
        <v>0</v>
      </c>
      <c r="AU60" s="683">
        <v>39.4</v>
      </c>
      <c r="AV60" s="681"/>
      <c r="AW60" s="681"/>
      <c r="AX60" s="681"/>
      <c r="AY60" s="687">
        <f t="shared" si="150"/>
        <v>-39.4</v>
      </c>
      <c r="AZ60" s="688">
        <f t="shared" si="151"/>
        <v>0</v>
      </c>
      <c r="BA60" s="683">
        <v>9.6999999999999993</v>
      </c>
      <c r="BB60" s="681"/>
      <c r="BC60" s="681"/>
      <c r="BD60" s="681"/>
      <c r="BE60" s="687">
        <f t="shared" si="152"/>
        <v>-9.6999999999999993</v>
      </c>
      <c r="BF60" s="688">
        <f t="shared" si="153"/>
        <v>0</v>
      </c>
      <c r="BG60" s="683">
        <v>0</v>
      </c>
      <c r="BH60" s="681"/>
      <c r="BI60" s="681"/>
      <c r="BJ60" s="681"/>
      <c r="BK60" s="687">
        <f t="shared" si="154"/>
        <v>0</v>
      </c>
      <c r="BL60" s="688" t="str">
        <f t="shared" si="155"/>
        <v>-</v>
      </c>
      <c r="BM60" s="687">
        <f t="shared" si="156"/>
        <v>91.199999999999989</v>
      </c>
      <c r="BN60" s="681"/>
      <c r="BO60" s="687">
        <f t="shared" si="157"/>
        <v>0</v>
      </c>
      <c r="BP60" s="681"/>
      <c r="BQ60" s="687">
        <f t="shared" si="158"/>
        <v>-91.199999999999989</v>
      </c>
      <c r="BR60" s="688">
        <f t="shared" si="159"/>
        <v>0</v>
      </c>
      <c r="BS60" s="683">
        <v>27.2</v>
      </c>
      <c r="BT60" s="681"/>
      <c r="BU60" s="681"/>
      <c r="BV60" s="681"/>
      <c r="BW60" s="687">
        <f t="shared" si="160"/>
        <v>-27.2</v>
      </c>
      <c r="BX60" s="688">
        <f t="shared" si="161"/>
        <v>0</v>
      </c>
      <c r="BY60" s="683">
        <v>31.6</v>
      </c>
      <c r="BZ60" s="681"/>
      <c r="CA60" s="681"/>
      <c r="CB60" s="681"/>
      <c r="CC60" s="687">
        <f t="shared" si="162"/>
        <v>-31.6</v>
      </c>
      <c r="CD60" s="688">
        <f t="shared" si="163"/>
        <v>0</v>
      </c>
      <c r="CE60" s="683">
        <v>32.4</v>
      </c>
      <c r="CF60" s="681"/>
      <c r="CG60" s="681"/>
      <c r="CH60" s="681"/>
      <c r="CI60" s="687">
        <f t="shared" si="164"/>
        <v>-32.4</v>
      </c>
      <c r="CJ60" s="688">
        <f t="shared" si="165"/>
        <v>0</v>
      </c>
      <c r="CK60" s="687">
        <f t="shared" si="166"/>
        <v>121.6</v>
      </c>
      <c r="CL60" s="681"/>
      <c r="CM60" s="687">
        <f t="shared" si="167"/>
        <v>0</v>
      </c>
      <c r="CN60" s="681"/>
      <c r="CO60" s="687">
        <f t="shared" si="168"/>
        <v>-121.6</v>
      </c>
      <c r="CP60" s="688">
        <f t="shared" si="169"/>
        <v>0</v>
      </c>
      <c r="CQ60" s="683">
        <v>41.1</v>
      </c>
      <c r="CR60" s="681"/>
      <c r="CS60" s="681"/>
      <c r="CT60" s="681"/>
      <c r="CU60" s="687">
        <f t="shared" si="170"/>
        <v>-41.1</v>
      </c>
      <c r="CV60" s="688">
        <f t="shared" si="171"/>
        <v>0</v>
      </c>
      <c r="CW60" s="683">
        <v>39.9</v>
      </c>
      <c r="CX60" s="681"/>
      <c r="CY60" s="681"/>
      <c r="CZ60" s="681"/>
      <c r="DA60" s="687">
        <f t="shared" si="172"/>
        <v>-39.9</v>
      </c>
      <c r="DB60" s="688">
        <f t="shared" si="173"/>
        <v>0</v>
      </c>
      <c r="DC60" s="683">
        <v>40.6</v>
      </c>
      <c r="DD60" s="681"/>
      <c r="DE60" s="681"/>
      <c r="DF60" s="681"/>
      <c r="DG60" s="687">
        <f t="shared" si="174"/>
        <v>-40.6</v>
      </c>
      <c r="DH60" s="688">
        <f t="shared" si="175"/>
        <v>0</v>
      </c>
    </row>
    <row r="61" spans="1:112" s="30" customFormat="1" ht="20.25" customHeight="1">
      <c r="A61" s="721"/>
      <c r="B61" s="23" t="s">
        <v>2028</v>
      </c>
      <c r="C61" s="31"/>
      <c r="D61" s="36" t="s">
        <v>2014</v>
      </c>
      <c r="E61" s="528" t="s">
        <v>2029</v>
      </c>
      <c r="F61" s="528"/>
      <c r="G61" s="529"/>
      <c r="H61" s="530"/>
      <c r="I61" s="530"/>
      <c r="J61" s="32" t="s">
        <v>883</v>
      </c>
      <c r="K61" s="687">
        <f t="shared" si="132"/>
        <v>69.199999999999989</v>
      </c>
      <c r="L61" s="681"/>
      <c r="M61" s="687">
        <f t="shared" si="133"/>
        <v>0</v>
      </c>
      <c r="N61" s="681"/>
      <c r="O61" s="687">
        <f t="shared" si="134"/>
        <v>-69.199999999999989</v>
      </c>
      <c r="P61" s="688">
        <f t="shared" si="135"/>
        <v>0</v>
      </c>
      <c r="Q61" s="687">
        <f t="shared" si="136"/>
        <v>20.299999999999997</v>
      </c>
      <c r="R61" s="681"/>
      <c r="S61" s="687">
        <f t="shared" si="137"/>
        <v>0</v>
      </c>
      <c r="T61" s="681"/>
      <c r="U61" s="687">
        <f t="shared" si="138"/>
        <v>-20.299999999999997</v>
      </c>
      <c r="V61" s="688">
        <f t="shared" si="139"/>
        <v>0</v>
      </c>
      <c r="W61" s="683">
        <v>7.1</v>
      </c>
      <c r="X61" s="681"/>
      <c r="Y61" s="681"/>
      <c r="Z61" s="681"/>
      <c r="AA61" s="687">
        <f t="shared" si="140"/>
        <v>-7.1</v>
      </c>
      <c r="AB61" s="688">
        <f t="shared" si="141"/>
        <v>0</v>
      </c>
      <c r="AC61" s="683">
        <v>6.3</v>
      </c>
      <c r="AD61" s="681"/>
      <c r="AE61" s="681"/>
      <c r="AF61" s="681"/>
      <c r="AG61" s="687">
        <f t="shared" si="142"/>
        <v>-6.3</v>
      </c>
      <c r="AH61" s="688">
        <f t="shared" si="143"/>
        <v>0</v>
      </c>
      <c r="AI61" s="683">
        <v>6.9</v>
      </c>
      <c r="AJ61" s="681"/>
      <c r="AK61" s="681"/>
      <c r="AL61" s="681"/>
      <c r="AM61" s="687">
        <f t="shared" si="144"/>
        <v>-6.9</v>
      </c>
      <c r="AN61" s="688">
        <f t="shared" si="145"/>
        <v>0</v>
      </c>
      <c r="AO61" s="687">
        <f t="shared" si="146"/>
        <v>8.9</v>
      </c>
      <c r="AP61" s="681"/>
      <c r="AQ61" s="687">
        <f t="shared" si="147"/>
        <v>0</v>
      </c>
      <c r="AR61" s="681"/>
      <c r="AS61" s="687">
        <f t="shared" si="148"/>
        <v>-8.9</v>
      </c>
      <c r="AT61" s="688">
        <f t="shared" si="149"/>
        <v>0</v>
      </c>
      <c r="AU61" s="683">
        <v>7.1</v>
      </c>
      <c r="AV61" s="681"/>
      <c r="AW61" s="681"/>
      <c r="AX61" s="681"/>
      <c r="AY61" s="687">
        <f t="shared" si="150"/>
        <v>-7.1</v>
      </c>
      <c r="AZ61" s="688">
        <f t="shared" si="151"/>
        <v>0</v>
      </c>
      <c r="BA61" s="683">
        <v>1.8</v>
      </c>
      <c r="BB61" s="681"/>
      <c r="BC61" s="681"/>
      <c r="BD61" s="681"/>
      <c r="BE61" s="687">
        <f t="shared" si="152"/>
        <v>-1.8</v>
      </c>
      <c r="BF61" s="688">
        <f t="shared" si="153"/>
        <v>0</v>
      </c>
      <c r="BG61" s="683">
        <v>0</v>
      </c>
      <c r="BH61" s="681"/>
      <c r="BI61" s="681"/>
      <c r="BJ61" s="681"/>
      <c r="BK61" s="687">
        <f t="shared" si="154"/>
        <v>0</v>
      </c>
      <c r="BL61" s="688" t="str">
        <f t="shared" si="155"/>
        <v>-</v>
      </c>
      <c r="BM61" s="687">
        <f t="shared" si="156"/>
        <v>16.400000000000002</v>
      </c>
      <c r="BN61" s="681"/>
      <c r="BO61" s="687">
        <f t="shared" si="157"/>
        <v>0</v>
      </c>
      <c r="BP61" s="681"/>
      <c r="BQ61" s="687">
        <f t="shared" si="158"/>
        <v>-16.400000000000002</v>
      </c>
      <c r="BR61" s="688">
        <f t="shared" si="159"/>
        <v>0</v>
      </c>
      <c r="BS61" s="683">
        <v>4.9000000000000004</v>
      </c>
      <c r="BT61" s="681"/>
      <c r="BU61" s="681"/>
      <c r="BV61" s="681"/>
      <c r="BW61" s="687">
        <f t="shared" si="160"/>
        <v>-4.9000000000000004</v>
      </c>
      <c r="BX61" s="688">
        <f t="shared" si="161"/>
        <v>0</v>
      </c>
      <c r="BY61" s="683">
        <v>5.7</v>
      </c>
      <c r="BZ61" s="681"/>
      <c r="CA61" s="681"/>
      <c r="CB61" s="681"/>
      <c r="CC61" s="687">
        <f t="shared" si="162"/>
        <v>-5.7</v>
      </c>
      <c r="CD61" s="688">
        <f t="shared" si="163"/>
        <v>0</v>
      </c>
      <c r="CE61" s="683">
        <v>5.8</v>
      </c>
      <c r="CF61" s="681"/>
      <c r="CG61" s="681"/>
      <c r="CH61" s="681"/>
      <c r="CI61" s="687">
        <f t="shared" si="164"/>
        <v>-5.8</v>
      </c>
      <c r="CJ61" s="688">
        <f t="shared" si="165"/>
        <v>0</v>
      </c>
      <c r="CK61" s="687">
        <f t="shared" si="166"/>
        <v>23.6</v>
      </c>
      <c r="CL61" s="681"/>
      <c r="CM61" s="687">
        <f t="shared" si="167"/>
        <v>0</v>
      </c>
      <c r="CN61" s="681"/>
      <c r="CO61" s="687">
        <f t="shared" si="168"/>
        <v>-23.6</v>
      </c>
      <c r="CP61" s="688">
        <f t="shared" si="169"/>
        <v>0</v>
      </c>
      <c r="CQ61" s="683">
        <v>8</v>
      </c>
      <c r="CR61" s="681"/>
      <c r="CS61" s="681"/>
      <c r="CT61" s="681"/>
      <c r="CU61" s="687">
        <f t="shared" si="170"/>
        <v>-8</v>
      </c>
      <c r="CV61" s="688">
        <f t="shared" si="171"/>
        <v>0</v>
      </c>
      <c r="CW61" s="683">
        <v>7.7</v>
      </c>
      <c r="CX61" s="681"/>
      <c r="CY61" s="681"/>
      <c r="CZ61" s="681"/>
      <c r="DA61" s="687">
        <f t="shared" si="172"/>
        <v>-7.7</v>
      </c>
      <c r="DB61" s="688">
        <f t="shared" si="173"/>
        <v>0</v>
      </c>
      <c r="DC61" s="683">
        <v>7.9</v>
      </c>
      <c r="DD61" s="681"/>
      <c r="DE61" s="681"/>
      <c r="DF61" s="681"/>
      <c r="DG61" s="687">
        <f t="shared" si="174"/>
        <v>-7.9</v>
      </c>
      <c r="DH61" s="688">
        <f t="shared" si="175"/>
        <v>0</v>
      </c>
    </row>
    <row r="62" spans="1:112" s="22" customFormat="1" ht="20.25" customHeight="1">
      <c r="A62" s="721"/>
      <c r="B62" s="23" t="s">
        <v>2030</v>
      </c>
      <c r="C62" s="610" t="s">
        <v>2031</v>
      </c>
      <c r="D62" s="613" t="s">
        <v>2032</v>
      </c>
      <c r="E62" s="528" t="s">
        <v>2033</v>
      </c>
      <c r="F62" s="528"/>
      <c r="G62" s="529"/>
      <c r="H62" s="530"/>
      <c r="I62" s="530"/>
      <c r="J62" s="657" t="s">
        <v>883</v>
      </c>
      <c r="K62" s="687">
        <f t="shared" si="132"/>
        <v>230.3</v>
      </c>
      <c r="L62" s="681"/>
      <c r="M62" s="687">
        <f t="shared" si="133"/>
        <v>0</v>
      </c>
      <c r="N62" s="681"/>
      <c r="O62" s="687">
        <f t="shared" si="134"/>
        <v>-230.3</v>
      </c>
      <c r="P62" s="688">
        <f t="shared" si="135"/>
        <v>0</v>
      </c>
      <c r="Q62" s="687">
        <f t="shared" si="136"/>
        <v>71.599999999999994</v>
      </c>
      <c r="R62" s="681"/>
      <c r="S62" s="687">
        <f t="shared" si="137"/>
        <v>0</v>
      </c>
      <c r="T62" s="681"/>
      <c r="U62" s="687">
        <f t="shared" si="138"/>
        <v>-71.599999999999994</v>
      </c>
      <c r="V62" s="688">
        <f t="shared" si="139"/>
        <v>0</v>
      </c>
      <c r="W62" s="683">
        <v>24.9</v>
      </c>
      <c r="X62" s="681"/>
      <c r="Y62" s="681"/>
      <c r="Z62" s="681"/>
      <c r="AA62" s="687">
        <f t="shared" si="140"/>
        <v>-24.9</v>
      </c>
      <c r="AB62" s="688">
        <f t="shared" si="141"/>
        <v>0</v>
      </c>
      <c r="AC62" s="683">
        <v>22.3</v>
      </c>
      <c r="AD62" s="681"/>
      <c r="AE62" s="681"/>
      <c r="AF62" s="681"/>
      <c r="AG62" s="687">
        <f t="shared" si="142"/>
        <v>-22.3</v>
      </c>
      <c r="AH62" s="688">
        <f t="shared" si="143"/>
        <v>0</v>
      </c>
      <c r="AI62" s="683">
        <v>24.4</v>
      </c>
      <c r="AJ62" s="681"/>
      <c r="AK62" s="681"/>
      <c r="AL62" s="681"/>
      <c r="AM62" s="687">
        <f t="shared" si="144"/>
        <v>-24.4</v>
      </c>
      <c r="AN62" s="688">
        <f t="shared" si="145"/>
        <v>0</v>
      </c>
      <c r="AO62" s="687">
        <f t="shared" si="146"/>
        <v>31.3</v>
      </c>
      <c r="AP62" s="681"/>
      <c r="AQ62" s="687">
        <f t="shared" si="147"/>
        <v>0</v>
      </c>
      <c r="AR62" s="681"/>
      <c r="AS62" s="687">
        <f t="shared" si="148"/>
        <v>-31.3</v>
      </c>
      <c r="AT62" s="688">
        <f t="shared" si="149"/>
        <v>0</v>
      </c>
      <c r="AU62" s="683">
        <v>25.1</v>
      </c>
      <c r="AV62" s="681"/>
      <c r="AW62" s="681"/>
      <c r="AX62" s="681"/>
      <c r="AY62" s="687">
        <f t="shared" si="150"/>
        <v>-25.1</v>
      </c>
      <c r="AZ62" s="688">
        <f t="shared" si="151"/>
        <v>0</v>
      </c>
      <c r="BA62" s="683">
        <v>6.2</v>
      </c>
      <c r="BB62" s="681"/>
      <c r="BC62" s="681"/>
      <c r="BD62" s="681"/>
      <c r="BE62" s="687">
        <f t="shared" si="152"/>
        <v>-6.2</v>
      </c>
      <c r="BF62" s="688">
        <f t="shared" si="153"/>
        <v>0</v>
      </c>
      <c r="BG62" s="683">
        <v>0</v>
      </c>
      <c r="BH62" s="681"/>
      <c r="BI62" s="681"/>
      <c r="BJ62" s="681"/>
      <c r="BK62" s="687">
        <f t="shared" si="154"/>
        <v>0</v>
      </c>
      <c r="BL62" s="688" t="str">
        <f t="shared" si="155"/>
        <v>-</v>
      </c>
      <c r="BM62" s="687">
        <f t="shared" si="156"/>
        <v>49.900000000000006</v>
      </c>
      <c r="BN62" s="681"/>
      <c r="BO62" s="687">
        <f t="shared" si="157"/>
        <v>0</v>
      </c>
      <c r="BP62" s="681"/>
      <c r="BQ62" s="687">
        <f t="shared" si="158"/>
        <v>-49.900000000000006</v>
      </c>
      <c r="BR62" s="688">
        <f t="shared" si="159"/>
        <v>0</v>
      </c>
      <c r="BS62" s="683">
        <v>14.9</v>
      </c>
      <c r="BT62" s="681"/>
      <c r="BU62" s="681"/>
      <c r="BV62" s="681"/>
      <c r="BW62" s="687">
        <f t="shared" si="160"/>
        <v>-14.9</v>
      </c>
      <c r="BX62" s="688">
        <f t="shared" si="161"/>
        <v>0</v>
      </c>
      <c r="BY62" s="683">
        <v>17.3</v>
      </c>
      <c r="BZ62" s="681"/>
      <c r="CA62" s="681"/>
      <c r="CB62" s="681"/>
      <c r="CC62" s="687">
        <f t="shared" si="162"/>
        <v>-17.3</v>
      </c>
      <c r="CD62" s="688">
        <f t="shared" si="163"/>
        <v>0</v>
      </c>
      <c r="CE62" s="683">
        <v>17.7</v>
      </c>
      <c r="CF62" s="681"/>
      <c r="CG62" s="681"/>
      <c r="CH62" s="681"/>
      <c r="CI62" s="687">
        <f t="shared" si="164"/>
        <v>-17.7</v>
      </c>
      <c r="CJ62" s="688">
        <f t="shared" si="165"/>
        <v>0</v>
      </c>
      <c r="CK62" s="687">
        <f t="shared" si="166"/>
        <v>77.5</v>
      </c>
      <c r="CL62" s="681"/>
      <c r="CM62" s="687">
        <f t="shared" si="167"/>
        <v>0</v>
      </c>
      <c r="CN62" s="681"/>
      <c r="CO62" s="687">
        <f t="shared" si="168"/>
        <v>-77.5</v>
      </c>
      <c r="CP62" s="688">
        <f t="shared" si="169"/>
        <v>0</v>
      </c>
      <c r="CQ62" s="683">
        <v>26.1</v>
      </c>
      <c r="CR62" s="681"/>
      <c r="CS62" s="681"/>
      <c r="CT62" s="681"/>
      <c r="CU62" s="687">
        <f t="shared" si="170"/>
        <v>-26.1</v>
      </c>
      <c r="CV62" s="688">
        <f t="shared" si="171"/>
        <v>0</v>
      </c>
      <c r="CW62" s="683">
        <v>25.5</v>
      </c>
      <c r="CX62" s="681"/>
      <c r="CY62" s="681"/>
      <c r="CZ62" s="681"/>
      <c r="DA62" s="687">
        <f t="shared" si="172"/>
        <v>-25.5</v>
      </c>
      <c r="DB62" s="688">
        <f t="shared" si="173"/>
        <v>0</v>
      </c>
      <c r="DC62" s="683">
        <v>25.9</v>
      </c>
      <c r="DD62" s="681"/>
      <c r="DE62" s="681"/>
      <c r="DF62" s="681"/>
      <c r="DG62" s="687">
        <f t="shared" si="174"/>
        <v>-25.9</v>
      </c>
      <c r="DH62" s="688">
        <f t="shared" si="175"/>
        <v>0</v>
      </c>
    </row>
    <row r="63" spans="1:112" s="22" customFormat="1" ht="20.25" customHeight="1">
      <c r="A63" s="721"/>
      <c r="B63" s="23" t="s">
        <v>2034</v>
      </c>
      <c r="C63" s="610" t="s">
        <v>2035</v>
      </c>
      <c r="D63" s="72" t="s">
        <v>1775</v>
      </c>
      <c r="E63" s="528" t="s">
        <v>2036</v>
      </c>
      <c r="F63" s="528"/>
      <c r="G63" s="529"/>
      <c r="H63" s="530" t="s">
        <v>2037</v>
      </c>
      <c r="I63" s="530"/>
      <c r="J63" s="657" t="s">
        <v>883</v>
      </c>
      <c r="K63" s="687">
        <f t="shared" si="132"/>
        <v>442.5</v>
      </c>
      <c r="L63" s="681"/>
      <c r="M63" s="687">
        <f t="shared" si="133"/>
        <v>0</v>
      </c>
      <c r="N63" s="681"/>
      <c r="O63" s="687">
        <f t="shared" si="134"/>
        <v>-442.5</v>
      </c>
      <c r="P63" s="688">
        <f t="shared" si="135"/>
        <v>0</v>
      </c>
      <c r="Q63" s="687">
        <f t="shared" si="136"/>
        <v>14.000000000000002</v>
      </c>
      <c r="R63" s="681"/>
      <c r="S63" s="687">
        <f t="shared" si="137"/>
        <v>0</v>
      </c>
      <c r="T63" s="681"/>
      <c r="U63" s="687">
        <f t="shared" si="138"/>
        <v>-14.000000000000002</v>
      </c>
      <c r="V63" s="688">
        <f t="shared" si="139"/>
        <v>0</v>
      </c>
      <c r="W63" s="687">
        <f>W64</f>
        <v>4.7</v>
      </c>
      <c r="X63" s="681"/>
      <c r="Y63" s="687">
        <f>Y64</f>
        <v>0</v>
      </c>
      <c r="Z63" s="681"/>
      <c r="AA63" s="687">
        <f t="shared" si="140"/>
        <v>-4.7</v>
      </c>
      <c r="AB63" s="688">
        <f t="shared" si="141"/>
        <v>0</v>
      </c>
      <c r="AC63" s="687">
        <f>AC64</f>
        <v>4.4000000000000004</v>
      </c>
      <c r="AD63" s="681"/>
      <c r="AE63" s="687">
        <f>AE64</f>
        <v>0</v>
      </c>
      <c r="AF63" s="681"/>
      <c r="AG63" s="687">
        <f t="shared" si="142"/>
        <v>-4.4000000000000004</v>
      </c>
      <c r="AH63" s="688">
        <f t="shared" si="143"/>
        <v>0</v>
      </c>
      <c r="AI63" s="687">
        <f>AI64</f>
        <v>4.9000000000000004</v>
      </c>
      <c r="AJ63" s="681"/>
      <c r="AK63" s="687">
        <f>AK64</f>
        <v>0</v>
      </c>
      <c r="AL63" s="681"/>
      <c r="AM63" s="687">
        <f t="shared" si="144"/>
        <v>-4.9000000000000004</v>
      </c>
      <c r="AN63" s="688">
        <f t="shared" si="145"/>
        <v>0</v>
      </c>
      <c r="AO63" s="687">
        <f t="shared" si="146"/>
        <v>210.5</v>
      </c>
      <c r="AP63" s="681"/>
      <c r="AQ63" s="687">
        <f t="shared" si="147"/>
        <v>0</v>
      </c>
      <c r="AR63" s="681"/>
      <c r="AS63" s="687">
        <f t="shared" si="148"/>
        <v>-210.5</v>
      </c>
      <c r="AT63" s="688">
        <f t="shared" si="149"/>
        <v>0</v>
      </c>
      <c r="AU63" s="687">
        <f>AU64</f>
        <v>10.1</v>
      </c>
      <c r="AV63" s="681"/>
      <c r="AW63" s="687">
        <f>AW64</f>
        <v>0</v>
      </c>
      <c r="AX63" s="681"/>
      <c r="AY63" s="687">
        <f t="shared" si="150"/>
        <v>-10.1</v>
      </c>
      <c r="AZ63" s="688">
        <f t="shared" si="151"/>
        <v>0</v>
      </c>
      <c r="BA63" s="687">
        <f>BA64</f>
        <v>85.5</v>
      </c>
      <c r="BB63" s="681"/>
      <c r="BC63" s="687">
        <f>BC64</f>
        <v>0</v>
      </c>
      <c r="BD63" s="681"/>
      <c r="BE63" s="687">
        <f t="shared" si="152"/>
        <v>-85.5</v>
      </c>
      <c r="BF63" s="688">
        <f t="shared" si="153"/>
        <v>0</v>
      </c>
      <c r="BG63" s="687">
        <f>BG64</f>
        <v>114.9</v>
      </c>
      <c r="BH63" s="681"/>
      <c r="BI63" s="687">
        <f>BI64</f>
        <v>0</v>
      </c>
      <c r="BJ63" s="681"/>
      <c r="BK63" s="687">
        <f t="shared" si="154"/>
        <v>-114.9</v>
      </c>
      <c r="BL63" s="688">
        <f t="shared" si="155"/>
        <v>0</v>
      </c>
      <c r="BM63" s="687">
        <f t="shared" si="156"/>
        <v>130.80000000000001</v>
      </c>
      <c r="BN63" s="681"/>
      <c r="BO63" s="687">
        <f t="shared" si="157"/>
        <v>0</v>
      </c>
      <c r="BP63" s="681"/>
      <c r="BQ63" s="687">
        <f t="shared" si="158"/>
        <v>-130.80000000000001</v>
      </c>
      <c r="BR63" s="688">
        <f t="shared" si="159"/>
        <v>0</v>
      </c>
      <c r="BS63" s="687">
        <f>BS64</f>
        <v>78.2</v>
      </c>
      <c r="BT63" s="681"/>
      <c r="BU63" s="687">
        <f>BU64</f>
        <v>0</v>
      </c>
      <c r="BV63" s="681"/>
      <c r="BW63" s="687">
        <f t="shared" si="160"/>
        <v>-78.2</v>
      </c>
      <c r="BX63" s="688">
        <f t="shared" si="161"/>
        <v>0</v>
      </c>
      <c r="BY63" s="687">
        <f>BY64</f>
        <v>19.899999999999999</v>
      </c>
      <c r="BZ63" s="681"/>
      <c r="CA63" s="687">
        <f>CA64</f>
        <v>0</v>
      </c>
      <c r="CB63" s="681"/>
      <c r="CC63" s="687">
        <f t="shared" si="162"/>
        <v>-19.899999999999999</v>
      </c>
      <c r="CD63" s="688">
        <f t="shared" si="163"/>
        <v>0</v>
      </c>
      <c r="CE63" s="687">
        <f>CE64</f>
        <v>32.700000000000003</v>
      </c>
      <c r="CF63" s="681"/>
      <c r="CG63" s="687">
        <f>CG64</f>
        <v>0</v>
      </c>
      <c r="CH63" s="681"/>
      <c r="CI63" s="687">
        <f t="shared" si="164"/>
        <v>-32.700000000000003</v>
      </c>
      <c r="CJ63" s="688">
        <f t="shared" si="165"/>
        <v>0</v>
      </c>
      <c r="CK63" s="687">
        <f t="shared" si="166"/>
        <v>87.199999999999989</v>
      </c>
      <c r="CL63" s="681"/>
      <c r="CM63" s="687">
        <f t="shared" si="167"/>
        <v>0</v>
      </c>
      <c r="CN63" s="681"/>
      <c r="CO63" s="687">
        <f t="shared" si="168"/>
        <v>-87.199999999999989</v>
      </c>
      <c r="CP63" s="688">
        <f t="shared" si="169"/>
        <v>0</v>
      </c>
      <c r="CQ63" s="687">
        <f>CQ64</f>
        <v>33.4</v>
      </c>
      <c r="CR63" s="681"/>
      <c r="CS63" s="687">
        <f>CS64</f>
        <v>0</v>
      </c>
      <c r="CT63" s="681"/>
      <c r="CU63" s="687">
        <f t="shared" si="170"/>
        <v>-33.4</v>
      </c>
      <c r="CV63" s="688">
        <f t="shared" si="171"/>
        <v>0</v>
      </c>
      <c r="CW63" s="687">
        <f>CW64</f>
        <v>26.7</v>
      </c>
      <c r="CX63" s="681"/>
      <c r="CY63" s="687">
        <f>CY64</f>
        <v>0</v>
      </c>
      <c r="CZ63" s="681"/>
      <c r="DA63" s="687">
        <f t="shared" si="172"/>
        <v>-26.7</v>
      </c>
      <c r="DB63" s="688">
        <f t="shared" si="173"/>
        <v>0</v>
      </c>
      <c r="DC63" s="687">
        <f>DC64</f>
        <v>27.1</v>
      </c>
      <c r="DD63" s="681"/>
      <c r="DE63" s="687">
        <f>DE64</f>
        <v>0</v>
      </c>
      <c r="DF63" s="681"/>
      <c r="DG63" s="687">
        <f t="shared" si="174"/>
        <v>-27.1</v>
      </c>
      <c r="DH63" s="688">
        <f t="shared" si="175"/>
        <v>0</v>
      </c>
    </row>
    <row r="64" spans="1:112" ht="20.25" customHeight="1">
      <c r="A64" s="721"/>
      <c r="B64" s="23" t="s">
        <v>2038</v>
      </c>
      <c r="C64" s="614" t="s">
        <v>2039</v>
      </c>
      <c r="D64" s="35" t="s">
        <v>2040</v>
      </c>
      <c r="E64" s="528" t="s">
        <v>2037</v>
      </c>
      <c r="F64" s="528"/>
      <c r="G64" s="529"/>
      <c r="H64" s="530"/>
      <c r="I64" s="530"/>
      <c r="J64" s="654" t="s">
        <v>883</v>
      </c>
      <c r="K64" s="687">
        <f t="shared" si="132"/>
        <v>442.5</v>
      </c>
      <c r="L64" s="681"/>
      <c r="M64" s="687">
        <f t="shared" si="133"/>
        <v>0</v>
      </c>
      <c r="N64" s="681"/>
      <c r="O64" s="687">
        <f t="shared" si="134"/>
        <v>-442.5</v>
      </c>
      <c r="P64" s="688">
        <f t="shared" si="135"/>
        <v>0</v>
      </c>
      <c r="Q64" s="687">
        <f t="shared" si="136"/>
        <v>14.000000000000002</v>
      </c>
      <c r="R64" s="681"/>
      <c r="S64" s="687">
        <f t="shared" si="137"/>
        <v>0</v>
      </c>
      <c r="T64" s="681"/>
      <c r="U64" s="687">
        <f t="shared" si="138"/>
        <v>-14.000000000000002</v>
      </c>
      <c r="V64" s="688">
        <f t="shared" si="139"/>
        <v>0</v>
      </c>
      <c r="W64" s="683">
        <v>4.7</v>
      </c>
      <c r="X64" s="681"/>
      <c r="Y64" s="681"/>
      <c r="Z64" s="681"/>
      <c r="AA64" s="687">
        <f t="shared" si="140"/>
        <v>-4.7</v>
      </c>
      <c r="AB64" s="688">
        <f t="shared" si="141"/>
        <v>0</v>
      </c>
      <c r="AC64" s="683">
        <v>4.4000000000000004</v>
      </c>
      <c r="AD64" s="681"/>
      <c r="AE64" s="681"/>
      <c r="AF64" s="681"/>
      <c r="AG64" s="687">
        <f t="shared" si="142"/>
        <v>-4.4000000000000004</v>
      </c>
      <c r="AH64" s="688">
        <f t="shared" si="143"/>
        <v>0</v>
      </c>
      <c r="AI64" s="683">
        <v>4.9000000000000004</v>
      </c>
      <c r="AJ64" s="681"/>
      <c r="AK64" s="681"/>
      <c r="AL64" s="681"/>
      <c r="AM64" s="687">
        <f t="shared" si="144"/>
        <v>-4.9000000000000004</v>
      </c>
      <c r="AN64" s="688">
        <f t="shared" si="145"/>
        <v>0</v>
      </c>
      <c r="AO64" s="687">
        <f t="shared" si="146"/>
        <v>210.5</v>
      </c>
      <c r="AP64" s="681"/>
      <c r="AQ64" s="687">
        <f t="shared" si="147"/>
        <v>0</v>
      </c>
      <c r="AR64" s="681"/>
      <c r="AS64" s="687">
        <f t="shared" si="148"/>
        <v>-210.5</v>
      </c>
      <c r="AT64" s="688">
        <f t="shared" si="149"/>
        <v>0</v>
      </c>
      <c r="AU64" s="683">
        <v>10.1</v>
      </c>
      <c r="AV64" s="681"/>
      <c r="AW64" s="681"/>
      <c r="AX64" s="681"/>
      <c r="AY64" s="687">
        <f t="shared" si="150"/>
        <v>-10.1</v>
      </c>
      <c r="AZ64" s="688">
        <f t="shared" si="151"/>
        <v>0</v>
      </c>
      <c r="BA64" s="683">
        <v>85.5</v>
      </c>
      <c r="BB64" s="681"/>
      <c r="BC64" s="681"/>
      <c r="BD64" s="681"/>
      <c r="BE64" s="687">
        <f t="shared" si="152"/>
        <v>-85.5</v>
      </c>
      <c r="BF64" s="688">
        <f t="shared" si="153"/>
        <v>0</v>
      </c>
      <c r="BG64" s="683">
        <v>114.9</v>
      </c>
      <c r="BH64" s="681"/>
      <c r="BI64" s="681"/>
      <c r="BJ64" s="681"/>
      <c r="BK64" s="687">
        <f t="shared" si="154"/>
        <v>-114.9</v>
      </c>
      <c r="BL64" s="688">
        <f t="shared" si="155"/>
        <v>0</v>
      </c>
      <c r="BM64" s="687">
        <f t="shared" si="156"/>
        <v>130.80000000000001</v>
      </c>
      <c r="BN64" s="681"/>
      <c r="BO64" s="687">
        <f t="shared" si="157"/>
        <v>0</v>
      </c>
      <c r="BP64" s="681"/>
      <c r="BQ64" s="687">
        <f t="shared" si="158"/>
        <v>-130.80000000000001</v>
      </c>
      <c r="BR64" s="688">
        <f t="shared" si="159"/>
        <v>0</v>
      </c>
      <c r="BS64" s="683">
        <v>78.2</v>
      </c>
      <c r="BT64" s="681"/>
      <c r="BU64" s="681"/>
      <c r="BV64" s="681"/>
      <c r="BW64" s="687">
        <f t="shared" si="160"/>
        <v>-78.2</v>
      </c>
      <c r="BX64" s="688">
        <f t="shared" si="161"/>
        <v>0</v>
      </c>
      <c r="BY64" s="683">
        <v>19.899999999999999</v>
      </c>
      <c r="BZ64" s="681"/>
      <c r="CA64" s="681"/>
      <c r="CB64" s="681"/>
      <c r="CC64" s="687">
        <f t="shared" si="162"/>
        <v>-19.899999999999999</v>
      </c>
      <c r="CD64" s="688">
        <f t="shared" si="163"/>
        <v>0</v>
      </c>
      <c r="CE64" s="683">
        <v>32.700000000000003</v>
      </c>
      <c r="CF64" s="681"/>
      <c r="CG64" s="681"/>
      <c r="CH64" s="681"/>
      <c r="CI64" s="687">
        <f t="shared" si="164"/>
        <v>-32.700000000000003</v>
      </c>
      <c r="CJ64" s="688">
        <f t="shared" si="165"/>
        <v>0</v>
      </c>
      <c r="CK64" s="687">
        <f t="shared" si="166"/>
        <v>87.199999999999989</v>
      </c>
      <c r="CL64" s="681"/>
      <c r="CM64" s="687">
        <f t="shared" si="167"/>
        <v>0</v>
      </c>
      <c r="CN64" s="681"/>
      <c r="CO64" s="687">
        <f t="shared" si="168"/>
        <v>-87.199999999999989</v>
      </c>
      <c r="CP64" s="688">
        <f t="shared" si="169"/>
        <v>0</v>
      </c>
      <c r="CQ64" s="683">
        <v>33.4</v>
      </c>
      <c r="CR64" s="681"/>
      <c r="CS64" s="681"/>
      <c r="CT64" s="681"/>
      <c r="CU64" s="687">
        <f t="shared" si="170"/>
        <v>-33.4</v>
      </c>
      <c r="CV64" s="688">
        <f t="shared" si="171"/>
        <v>0</v>
      </c>
      <c r="CW64" s="683">
        <v>26.7</v>
      </c>
      <c r="CX64" s="681"/>
      <c r="CY64" s="681"/>
      <c r="CZ64" s="681"/>
      <c r="DA64" s="687">
        <f t="shared" si="172"/>
        <v>-26.7</v>
      </c>
      <c r="DB64" s="688">
        <f t="shared" si="173"/>
        <v>0</v>
      </c>
      <c r="DC64" s="683">
        <v>27.1</v>
      </c>
      <c r="DD64" s="681"/>
      <c r="DE64" s="681"/>
      <c r="DF64" s="681"/>
      <c r="DG64" s="687">
        <f t="shared" si="174"/>
        <v>-27.1</v>
      </c>
      <c r="DH64" s="688">
        <f t="shared" si="175"/>
        <v>0</v>
      </c>
    </row>
    <row r="65" spans="1:112" ht="20.25" customHeight="1">
      <c r="A65" s="721"/>
      <c r="B65" s="23" t="s">
        <v>2041</v>
      </c>
      <c r="C65" s="614"/>
      <c r="D65" s="34" t="s">
        <v>873</v>
      </c>
      <c r="E65" s="528"/>
      <c r="F65" s="528"/>
      <c r="G65" s="529"/>
      <c r="H65" s="530"/>
      <c r="I65" s="530"/>
      <c r="J65" s="654"/>
      <c r="K65" s="681"/>
      <c r="L65" s="681"/>
      <c r="M65" s="681"/>
      <c r="N65" s="681"/>
      <c r="O65" s="681"/>
      <c r="P65" s="681"/>
      <c r="Q65" s="681"/>
      <c r="R65" s="681"/>
      <c r="S65" s="681"/>
      <c r="T65" s="681"/>
      <c r="U65" s="681"/>
      <c r="V65" s="681"/>
      <c r="W65" s="681"/>
      <c r="X65" s="681"/>
      <c r="Y65" s="681"/>
      <c r="Z65" s="681"/>
      <c r="AA65" s="681"/>
      <c r="AB65" s="681"/>
      <c r="AC65" s="681"/>
      <c r="AD65" s="681"/>
      <c r="AE65" s="681"/>
      <c r="AF65" s="681"/>
      <c r="AG65" s="681"/>
      <c r="AH65" s="681"/>
      <c r="AI65" s="681"/>
      <c r="AJ65" s="681"/>
      <c r="AK65" s="681"/>
      <c r="AL65" s="681"/>
      <c r="AM65" s="681"/>
      <c r="AN65" s="681"/>
      <c r="AO65" s="681"/>
      <c r="AP65" s="681"/>
      <c r="AQ65" s="681"/>
      <c r="AR65" s="681"/>
      <c r="AS65" s="681"/>
      <c r="AT65" s="681"/>
      <c r="AU65" s="681"/>
      <c r="AV65" s="681"/>
      <c r="AW65" s="681"/>
      <c r="AX65" s="681"/>
      <c r="AY65" s="681"/>
      <c r="AZ65" s="681"/>
      <c r="BA65" s="681"/>
      <c r="BB65" s="681"/>
      <c r="BC65" s="681"/>
      <c r="BD65" s="681"/>
      <c r="BE65" s="681"/>
      <c r="BF65" s="681"/>
      <c r="BG65" s="681"/>
      <c r="BH65" s="681"/>
      <c r="BI65" s="681"/>
      <c r="BJ65" s="681"/>
      <c r="BK65" s="681"/>
      <c r="BL65" s="681"/>
      <c r="BM65" s="681"/>
      <c r="BN65" s="681"/>
      <c r="BO65" s="681"/>
      <c r="BP65" s="681"/>
      <c r="BQ65" s="681"/>
      <c r="BR65" s="681"/>
      <c r="BS65" s="681"/>
      <c r="BT65" s="681"/>
      <c r="BU65" s="681"/>
      <c r="BV65" s="681"/>
      <c r="BW65" s="681"/>
      <c r="BX65" s="681"/>
      <c r="BY65" s="681"/>
      <c r="BZ65" s="681"/>
      <c r="CA65" s="681"/>
      <c r="CB65" s="681"/>
      <c r="CC65" s="681"/>
      <c r="CD65" s="681"/>
      <c r="CE65" s="681"/>
      <c r="CF65" s="681"/>
      <c r="CG65" s="681"/>
      <c r="CH65" s="681"/>
      <c r="CI65" s="681"/>
      <c r="CJ65" s="681"/>
      <c r="CK65" s="681"/>
      <c r="CL65" s="681"/>
      <c r="CM65" s="681"/>
      <c r="CN65" s="681"/>
      <c r="CO65" s="681"/>
      <c r="CP65" s="681"/>
      <c r="CQ65" s="681"/>
      <c r="CR65" s="681"/>
      <c r="CS65" s="681"/>
      <c r="CT65" s="681"/>
      <c r="CU65" s="681"/>
      <c r="CV65" s="681"/>
      <c r="CW65" s="681"/>
      <c r="CX65" s="681"/>
      <c r="CY65" s="681"/>
      <c r="CZ65" s="681"/>
      <c r="DA65" s="681"/>
      <c r="DB65" s="681"/>
      <c r="DC65" s="681"/>
      <c r="DD65" s="681"/>
      <c r="DE65" s="681"/>
      <c r="DF65" s="681"/>
      <c r="DG65" s="681"/>
      <c r="DH65" s="681"/>
    </row>
    <row r="66" spans="1:112" ht="20.25" customHeight="1">
      <c r="A66" s="721"/>
      <c r="B66" s="23" t="s">
        <v>2042</v>
      </c>
      <c r="C66" s="31"/>
      <c r="D66" s="35" t="s">
        <v>2043</v>
      </c>
      <c r="E66" s="528" t="s">
        <v>2044</v>
      </c>
      <c r="F66" s="528"/>
      <c r="G66" s="529"/>
      <c r="H66" s="530"/>
      <c r="I66" s="530"/>
      <c r="J66" s="654" t="s">
        <v>883</v>
      </c>
      <c r="K66" s="687">
        <f t="shared" ref="K66:K81" si="176">Q66+AO66+BM66+CK66</f>
        <v>442.5</v>
      </c>
      <c r="L66" s="681"/>
      <c r="M66" s="687">
        <f t="shared" ref="M66:M81" si="177">S66+AQ66+BO66+CM66</f>
        <v>0</v>
      </c>
      <c r="N66" s="681"/>
      <c r="O66" s="687">
        <f t="shared" ref="O66:O81" si="178">IFERROR(M66-K66,"-")</f>
        <v>-442.5</v>
      </c>
      <c r="P66" s="688">
        <f t="shared" ref="P66:P81" si="179">IFERROR(M66/K66,"-")</f>
        <v>0</v>
      </c>
      <c r="Q66" s="687">
        <f t="shared" ref="Q66:Q81" si="180">W66+AC66+AI66</f>
        <v>14.000000000000002</v>
      </c>
      <c r="R66" s="681"/>
      <c r="S66" s="687">
        <f t="shared" ref="S66:S81" si="181">Y66+AE66+AK66</f>
        <v>0</v>
      </c>
      <c r="T66" s="681"/>
      <c r="U66" s="687">
        <f t="shared" ref="U66:U81" si="182">IFERROR(S66-Q66,"-")</f>
        <v>-14.000000000000002</v>
      </c>
      <c r="V66" s="688">
        <f t="shared" ref="V66:V81" si="183">IFERROR(S66/Q66,"-")</f>
        <v>0</v>
      </c>
      <c r="W66" s="683">
        <v>4.7</v>
      </c>
      <c r="X66" s="681"/>
      <c r="Y66" s="681"/>
      <c r="Z66" s="681"/>
      <c r="AA66" s="687">
        <f t="shared" ref="AA66:AA81" si="184">IFERROR(Y66-W66,"-")</f>
        <v>-4.7</v>
      </c>
      <c r="AB66" s="688">
        <f t="shared" ref="AB66:AB81" si="185">IFERROR(Y66/W66,"-")</f>
        <v>0</v>
      </c>
      <c r="AC66" s="683">
        <v>4.4000000000000004</v>
      </c>
      <c r="AD66" s="681"/>
      <c r="AE66" s="681"/>
      <c r="AF66" s="681"/>
      <c r="AG66" s="687">
        <f t="shared" ref="AG66:AG81" si="186">IFERROR(AE66-AC66,"-")</f>
        <v>-4.4000000000000004</v>
      </c>
      <c r="AH66" s="688">
        <f t="shared" ref="AH66:AH81" si="187">IFERROR(AE66/AC66,"-")</f>
        <v>0</v>
      </c>
      <c r="AI66" s="683">
        <v>4.9000000000000004</v>
      </c>
      <c r="AJ66" s="681"/>
      <c r="AK66" s="681"/>
      <c r="AL66" s="681"/>
      <c r="AM66" s="687">
        <f t="shared" ref="AM66:AM81" si="188">IFERROR(AK66-AI66,"-")</f>
        <v>-4.9000000000000004</v>
      </c>
      <c r="AN66" s="688">
        <f t="shared" ref="AN66:AN81" si="189">IFERROR(AK66/AI66,"-")</f>
        <v>0</v>
      </c>
      <c r="AO66" s="687">
        <f t="shared" ref="AO66:AO81" si="190">AU66+BA66+BG66</f>
        <v>210.5</v>
      </c>
      <c r="AP66" s="681"/>
      <c r="AQ66" s="687">
        <f t="shared" ref="AQ66:AQ81" si="191">AW66+BC66+BI66</f>
        <v>0</v>
      </c>
      <c r="AR66" s="681"/>
      <c r="AS66" s="687">
        <f t="shared" ref="AS66:AS81" si="192">IFERROR(AQ66-AO66,"-")</f>
        <v>-210.5</v>
      </c>
      <c r="AT66" s="688">
        <f t="shared" ref="AT66:AT81" si="193">IFERROR(AQ66/AO66,"-")</f>
        <v>0</v>
      </c>
      <c r="AU66" s="683">
        <v>10.1</v>
      </c>
      <c r="AV66" s="681"/>
      <c r="AW66" s="681"/>
      <c r="AX66" s="681"/>
      <c r="AY66" s="687">
        <f t="shared" ref="AY66:AY81" si="194">IFERROR(AW66-AU66,"-")</f>
        <v>-10.1</v>
      </c>
      <c r="AZ66" s="688">
        <f t="shared" ref="AZ66:AZ81" si="195">IFERROR(AW66/AU66,"-")</f>
        <v>0</v>
      </c>
      <c r="BA66" s="683">
        <v>85.5</v>
      </c>
      <c r="BB66" s="681"/>
      <c r="BC66" s="681"/>
      <c r="BD66" s="681"/>
      <c r="BE66" s="687">
        <f t="shared" ref="BE66:BE81" si="196">IFERROR(BC66-BA66,"-")</f>
        <v>-85.5</v>
      </c>
      <c r="BF66" s="688">
        <f t="shared" ref="BF66:BF81" si="197">IFERROR(BC66/BA66,"-")</f>
        <v>0</v>
      </c>
      <c r="BG66" s="683">
        <v>114.9</v>
      </c>
      <c r="BH66" s="681"/>
      <c r="BI66" s="681"/>
      <c r="BJ66" s="681"/>
      <c r="BK66" s="687">
        <f t="shared" ref="BK66:BK81" si="198">IFERROR(BI66-BG66,"-")</f>
        <v>-114.9</v>
      </c>
      <c r="BL66" s="688">
        <f t="shared" ref="BL66:BL81" si="199">IFERROR(BI66/BG66,"-")</f>
        <v>0</v>
      </c>
      <c r="BM66" s="687">
        <f t="shared" ref="BM66:BM81" si="200">BS66+BY66+CE66</f>
        <v>130.80000000000001</v>
      </c>
      <c r="BN66" s="681"/>
      <c r="BO66" s="687">
        <f t="shared" ref="BO66:BO81" si="201">BU66+CA66+CG66</f>
        <v>0</v>
      </c>
      <c r="BP66" s="681"/>
      <c r="BQ66" s="687">
        <f t="shared" ref="BQ66:BQ81" si="202">IFERROR(BO66-BM66,"-")</f>
        <v>-130.80000000000001</v>
      </c>
      <c r="BR66" s="688">
        <f t="shared" ref="BR66:BR81" si="203">IFERROR(BO66/BM66,"-")</f>
        <v>0</v>
      </c>
      <c r="BS66" s="683">
        <v>78.2</v>
      </c>
      <c r="BT66" s="681"/>
      <c r="BU66" s="681"/>
      <c r="BV66" s="681"/>
      <c r="BW66" s="687">
        <f t="shared" ref="BW66:BW81" si="204">IFERROR(BU66-BS66,"-")</f>
        <v>-78.2</v>
      </c>
      <c r="BX66" s="688">
        <f t="shared" ref="BX66:BX81" si="205">IFERROR(BU66/BS66,"-")</f>
        <v>0</v>
      </c>
      <c r="BY66" s="683">
        <v>19.899999999999999</v>
      </c>
      <c r="BZ66" s="681"/>
      <c r="CA66" s="681"/>
      <c r="CB66" s="681"/>
      <c r="CC66" s="687">
        <f t="shared" ref="CC66:CC81" si="206">IFERROR(CA66-BY66,"-")</f>
        <v>-19.899999999999999</v>
      </c>
      <c r="CD66" s="688">
        <f t="shared" ref="CD66:CD81" si="207">IFERROR(CA66/BY66,"-")</f>
        <v>0</v>
      </c>
      <c r="CE66" s="683">
        <v>32.700000000000003</v>
      </c>
      <c r="CF66" s="681"/>
      <c r="CG66" s="681"/>
      <c r="CH66" s="681"/>
      <c r="CI66" s="687">
        <f t="shared" ref="CI66:CI81" si="208">IFERROR(CG66-CE66,"-")</f>
        <v>-32.700000000000003</v>
      </c>
      <c r="CJ66" s="688">
        <f t="shared" ref="CJ66:CJ81" si="209">IFERROR(CG66/CE66,"-")</f>
        <v>0</v>
      </c>
      <c r="CK66" s="687">
        <f t="shared" ref="CK66:CK81" si="210">CQ66+CW66+DC66</f>
        <v>87.199999999999989</v>
      </c>
      <c r="CL66" s="681"/>
      <c r="CM66" s="687">
        <f t="shared" ref="CM66:CM81" si="211">CS66+CY66+DE66</f>
        <v>0</v>
      </c>
      <c r="CN66" s="681"/>
      <c r="CO66" s="687">
        <f t="shared" ref="CO66:CO81" si="212">IFERROR(CM66-CK66,"-")</f>
        <v>-87.199999999999989</v>
      </c>
      <c r="CP66" s="688">
        <f t="shared" ref="CP66:CP81" si="213">IFERROR(CM66/CK66,"-")</f>
        <v>0</v>
      </c>
      <c r="CQ66" s="683">
        <v>33.4</v>
      </c>
      <c r="CR66" s="681"/>
      <c r="CS66" s="681"/>
      <c r="CT66" s="681"/>
      <c r="CU66" s="687">
        <f t="shared" ref="CU66:CU81" si="214">IFERROR(CS66-CQ66,"-")</f>
        <v>-33.4</v>
      </c>
      <c r="CV66" s="688">
        <f t="shared" ref="CV66:CV81" si="215">IFERROR(CS66/CQ66,"-")</f>
        <v>0</v>
      </c>
      <c r="CW66" s="683">
        <v>26.7</v>
      </c>
      <c r="CX66" s="681"/>
      <c r="CY66" s="681"/>
      <c r="CZ66" s="681"/>
      <c r="DA66" s="687">
        <f t="shared" ref="DA66:DA81" si="216">IFERROR(CY66-CW66,"-")</f>
        <v>-26.7</v>
      </c>
      <c r="DB66" s="688">
        <f t="shared" ref="DB66:DB81" si="217">IFERROR(CY66/CW66,"-")</f>
        <v>0</v>
      </c>
      <c r="DC66" s="683">
        <v>27.1</v>
      </c>
      <c r="DD66" s="681"/>
      <c r="DE66" s="681"/>
      <c r="DF66" s="681"/>
      <c r="DG66" s="687">
        <f t="shared" ref="DG66:DG81" si="218">IFERROR(DE66-DC66,"-")</f>
        <v>-27.1</v>
      </c>
      <c r="DH66" s="688">
        <f t="shared" ref="DH66:DH81" si="219">IFERROR(DE66/DC66,"-")</f>
        <v>0</v>
      </c>
    </row>
    <row r="67" spans="1:112" ht="20.25" customHeight="1">
      <c r="A67" s="721"/>
      <c r="B67" s="23" t="s">
        <v>2045</v>
      </c>
      <c r="C67" s="31"/>
      <c r="D67" s="35" t="s">
        <v>1610</v>
      </c>
      <c r="E67" s="528" t="s">
        <v>2046</v>
      </c>
      <c r="F67" s="528"/>
      <c r="G67" s="529"/>
      <c r="H67" s="530"/>
      <c r="I67" s="530"/>
      <c r="J67" s="654" t="s">
        <v>883</v>
      </c>
      <c r="K67" s="687">
        <f t="shared" si="176"/>
        <v>2381.6999999999998</v>
      </c>
      <c r="L67" s="681"/>
      <c r="M67" s="687">
        <f t="shared" si="177"/>
        <v>0</v>
      </c>
      <c r="N67" s="681"/>
      <c r="O67" s="687">
        <f t="shared" si="178"/>
        <v>-2381.6999999999998</v>
      </c>
      <c r="P67" s="688">
        <f t="shared" si="179"/>
        <v>0</v>
      </c>
      <c r="Q67" s="687">
        <f t="shared" si="180"/>
        <v>597.79999999999995</v>
      </c>
      <c r="R67" s="681"/>
      <c r="S67" s="687">
        <f t="shared" si="181"/>
        <v>0</v>
      </c>
      <c r="T67" s="681"/>
      <c r="U67" s="687">
        <f t="shared" si="182"/>
        <v>-597.79999999999995</v>
      </c>
      <c r="V67" s="688">
        <f t="shared" si="183"/>
        <v>0</v>
      </c>
      <c r="W67" s="683">
        <v>205.8</v>
      </c>
      <c r="X67" s="681"/>
      <c r="Y67" s="681"/>
      <c r="Z67" s="681"/>
      <c r="AA67" s="687">
        <f t="shared" si="184"/>
        <v>-205.8</v>
      </c>
      <c r="AB67" s="688">
        <f t="shared" si="185"/>
        <v>0</v>
      </c>
      <c r="AC67" s="683">
        <v>186</v>
      </c>
      <c r="AD67" s="681"/>
      <c r="AE67" s="681"/>
      <c r="AF67" s="681"/>
      <c r="AG67" s="687">
        <f t="shared" si="186"/>
        <v>-186</v>
      </c>
      <c r="AH67" s="688">
        <f t="shared" si="187"/>
        <v>0</v>
      </c>
      <c r="AI67" s="683">
        <v>206</v>
      </c>
      <c r="AJ67" s="681"/>
      <c r="AK67" s="681"/>
      <c r="AL67" s="681"/>
      <c r="AM67" s="687">
        <f t="shared" si="188"/>
        <v>-206</v>
      </c>
      <c r="AN67" s="688">
        <f t="shared" si="189"/>
        <v>0</v>
      </c>
      <c r="AO67" s="687">
        <f t="shared" si="190"/>
        <v>455.20000000000005</v>
      </c>
      <c r="AP67" s="681"/>
      <c r="AQ67" s="687">
        <f t="shared" si="191"/>
        <v>0</v>
      </c>
      <c r="AR67" s="681"/>
      <c r="AS67" s="687">
        <f t="shared" si="192"/>
        <v>-455.20000000000005</v>
      </c>
      <c r="AT67" s="688">
        <f t="shared" si="193"/>
        <v>0</v>
      </c>
      <c r="AU67" s="683">
        <v>199</v>
      </c>
      <c r="AV67" s="681"/>
      <c r="AW67" s="681"/>
      <c r="AX67" s="681"/>
      <c r="AY67" s="687">
        <f t="shared" si="194"/>
        <v>-199</v>
      </c>
      <c r="AZ67" s="688">
        <f t="shared" si="195"/>
        <v>0</v>
      </c>
      <c r="BA67" s="683">
        <v>141.30000000000001</v>
      </c>
      <c r="BB67" s="681"/>
      <c r="BC67" s="681"/>
      <c r="BD67" s="681"/>
      <c r="BE67" s="687">
        <f t="shared" si="196"/>
        <v>-141.30000000000001</v>
      </c>
      <c r="BF67" s="688">
        <f t="shared" si="197"/>
        <v>0</v>
      </c>
      <c r="BG67" s="683">
        <v>114.9</v>
      </c>
      <c r="BH67" s="681"/>
      <c r="BI67" s="681"/>
      <c r="BJ67" s="681"/>
      <c r="BK67" s="687">
        <f t="shared" si="198"/>
        <v>-114.9</v>
      </c>
      <c r="BL67" s="688">
        <f t="shared" si="199"/>
        <v>0</v>
      </c>
      <c r="BM67" s="687">
        <f t="shared" si="200"/>
        <v>650.6</v>
      </c>
      <c r="BN67" s="681"/>
      <c r="BO67" s="687">
        <f t="shared" si="201"/>
        <v>0</v>
      </c>
      <c r="BP67" s="681"/>
      <c r="BQ67" s="687">
        <f t="shared" si="202"/>
        <v>-650.6</v>
      </c>
      <c r="BR67" s="688">
        <f t="shared" si="203"/>
        <v>0</v>
      </c>
      <c r="BS67" s="683">
        <v>213.9</v>
      </c>
      <c r="BT67" s="681"/>
      <c r="BU67" s="681"/>
      <c r="BV67" s="681"/>
      <c r="BW67" s="687">
        <f t="shared" si="204"/>
        <v>-213.9</v>
      </c>
      <c r="BX67" s="688">
        <f t="shared" si="205"/>
        <v>0</v>
      </c>
      <c r="BY67" s="683">
        <v>215.1</v>
      </c>
      <c r="BZ67" s="681"/>
      <c r="CA67" s="681"/>
      <c r="CB67" s="681"/>
      <c r="CC67" s="687">
        <f t="shared" si="206"/>
        <v>-215.1</v>
      </c>
      <c r="CD67" s="688">
        <f t="shared" si="207"/>
        <v>0</v>
      </c>
      <c r="CE67" s="683">
        <v>221.6</v>
      </c>
      <c r="CF67" s="681"/>
      <c r="CG67" s="681"/>
      <c r="CH67" s="681"/>
      <c r="CI67" s="687">
        <f t="shared" si="208"/>
        <v>-221.6</v>
      </c>
      <c r="CJ67" s="688">
        <f t="shared" si="209"/>
        <v>0</v>
      </c>
      <c r="CK67" s="687">
        <f t="shared" si="210"/>
        <v>678.09999999999991</v>
      </c>
      <c r="CL67" s="681"/>
      <c r="CM67" s="687">
        <f t="shared" si="211"/>
        <v>0</v>
      </c>
      <c r="CN67" s="681"/>
      <c r="CO67" s="687">
        <f t="shared" si="212"/>
        <v>-678.09999999999991</v>
      </c>
      <c r="CP67" s="688">
        <f t="shared" si="213"/>
        <v>0</v>
      </c>
      <c r="CQ67" s="683">
        <v>228.6</v>
      </c>
      <c r="CR67" s="681"/>
      <c r="CS67" s="681"/>
      <c r="CT67" s="681"/>
      <c r="CU67" s="687">
        <f t="shared" si="214"/>
        <v>-228.6</v>
      </c>
      <c r="CV67" s="688">
        <f t="shared" si="215"/>
        <v>0</v>
      </c>
      <c r="CW67" s="683">
        <v>221.3</v>
      </c>
      <c r="CX67" s="681"/>
      <c r="CY67" s="681"/>
      <c r="CZ67" s="681"/>
      <c r="DA67" s="687">
        <f t="shared" si="216"/>
        <v>-221.3</v>
      </c>
      <c r="DB67" s="688">
        <f t="shared" si="217"/>
        <v>0</v>
      </c>
      <c r="DC67" s="683">
        <v>228.2</v>
      </c>
      <c r="DD67" s="681"/>
      <c r="DE67" s="681"/>
      <c r="DF67" s="681"/>
      <c r="DG67" s="687">
        <f t="shared" si="218"/>
        <v>-228.2</v>
      </c>
      <c r="DH67" s="688">
        <f t="shared" si="219"/>
        <v>0</v>
      </c>
    </row>
    <row r="68" spans="1:112" ht="20.25" customHeight="1">
      <c r="A68" s="721"/>
      <c r="B68" s="23" t="s">
        <v>2047</v>
      </c>
      <c r="C68" s="31"/>
      <c r="D68" s="35" t="s">
        <v>2048</v>
      </c>
      <c r="E68" s="528" t="s">
        <v>2049</v>
      </c>
      <c r="F68" s="528"/>
      <c r="G68" s="529"/>
      <c r="H68" s="530"/>
      <c r="I68" s="530"/>
      <c r="J68" s="654" t="s">
        <v>883</v>
      </c>
      <c r="K68" s="687">
        <f t="shared" si="176"/>
        <v>1939.1999999999998</v>
      </c>
      <c r="L68" s="681"/>
      <c r="M68" s="687">
        <f t="shared" si="177"/>
        <v>0</v>
      </c>
      <c r="N68" s="681"/>
      <c r="O68" s="687">
        <f t="shared" si="178"/>
        <v>-1939.1999999999998</v>
      </c>
      <c r="P68" s="688">
        <f t="shared" si="179"/>
        <v>0</v>
      </c>
      <c r="Q68" s="687">
        <f t="shared" si="180"/>
        <v>583.79999999999995</v>
      </c>
      <c r="R68" s="681"/>
      <c r="S68" s="687">
        <f t="shared" si="181"/>
        <v>0</v>
      </c>
      <c r="T68" s="681"/>
      <c r="U68" s="687">
        <f t="shared" si="182"/>
        <v>-583.79999999999995</v>
      </c>
      <c r="V68" s="688">
        <f t="shared" si="183"/>
        <v>0</v>
      </c>
      <c r="W68" s="683">
        <v>201.1</v>
      </c>
      <c r="X68" s="681"/>
      <c r="Y68" s="681"/>
      <c r="Z68" s="681"/>
      <c r="AA68" s="687">
        <f t="shared" si="184"/>
        <v>-201.1</v>
      </c>
      <c r="AB68" s="688">
        <f t="shared" si="185"/>
        <v>0</v>
      </c>
      <c r="AC68" s="683">
        <v>181.6</v>
      </c>
      <c r="AD68" s="681"/>
      <c r="AE68" s="681"/>
      <c r="AF68" s="681"/>
      <c r="AG68" s="687">
        <f t="shared" si="186"/>
        <v>-181.6</v>
      </c>
      <c r="AH68" s="688">
        <f t="shared" si="187"/>
        <v>0</v>
      </c>
      <c r="AI68" s="683">
        <v>201.1</v>
      </c>
      <c r="AJ68" s="681"/>
      <c r="AK68" s="681"/>
      <c r="AL68" s="681"/>
      <c r="AM68" s="687">
        <f t="shared" si="188"/>
        <v>-201.1</v>
      </c>
      <c r="AN68" s="688">
        <f t="shared" si="189"/>
        <v>0</v>
      </c>
      <c r="AO68" s="687">
        <f t="shared" si="190"/>
        <v>244.7</v>
      </c>
      <c r="AP68" s="681"/>
      <c r="AQ68" s="687">
        <f t="shared" si="191"/>
        <v>0</v>
      </c>
      <c r="AR68" s="681"/>
      <c r="AS68" s="687">
        <f t="shared" si="192"/>
        <v>-244.7</v>
      </c>
      <c r="AT68" s="688">
        <f t="shared" si="193"/>
        <v>0</v>
      </c>
      <c r="AU68" s="683">
        <v>188.9</v>
      </c>
      <c r="AV68" s="681"/>
      <c r="AW68" s="681"/>
      <c r="AX68" s="681"/>
      <c r="AY68" s="687">
        <f t="shared" si="194"/>
        <v>-188.9</v>
      </c>
      <c r="AZ68" s="688">
        <f t="shared" si="195"/>
        <v>0</v>
      </c>
      <c r="BA68" s="683">
        <v>55.8</v>
      </c>
      <c r="BB68" s="681"/>
      <c r="BC68" s="681"/>
      <c r="BD68" s="681"/>
      <c r="BE68" s="687">
        <f t="shared" si="196"/>
        <v>-55.8</v>
      </c>
      <c r="BF68" s="688">
        <f t="shared" si="197"/>
        <v>0</v>
      </c>
      <c r="BG68" s="683">
        <v>0</v>
      </c>
      <c r="BH68" s="681"/>
      <c r="BI68" s="681"/>
      <c r="BJ68" s="681"/>
      <c r="BK68" s="687">
        <f t="shared" si="198"/>
        <v>0</v>
      </c>
      <c r="BL68" s="688" t="str">
        <f t="shared" si="199"/>
        <v>-</v>
      </c>
      <c r="BM68" s="687">
        <f t="shared" si="200"/>
        <v>519.79999999999995</v>
      </c>
      <c r="BN68" s="681"/>
      <c r="BO68" s="687">
        <f t="shared" si="201"/>
        <v>0</v>
      </c>
      <c r="BP68" s="681"/>
      <c r="BQ68" s="687">
        <f t="shared" si="202"/>
        <v>-519.79999999999995</v>
      </c>
      <c r="BR68" s="688">
        <f t="shared" si="203"/>
        <v>0</v>
      </c>
      <c r="BS68" s="683">
        <v>135.69999999999999</v>
      </c>
      <c r="BT68" s="681"/>
      <c r="BU68" s="681"/>
      <c r="BV68" s="681"/>
      <c r="BW68" s="687">
        <f t="shared" si="204"/>
        <v>-135.69999999999999</v>
      </c>
      <c r="BX68" s="688">
        <f t="shared" si="205"/>
        <v>0</v>
      </c>
      <c r="BY68" s="683">
        <v>195.2</v>
      </c>
      <c r="BZ68" s="681"/>
      <c r="CA68" s="681"/>
      <c r="CB68" s="681"/>
      <c r="CC68" s="687">
        <f t="shared" si="206"/>
        <v>-195.2</v>
      </c>
      <c r="CD68" s="688">
        <f t="shared" si="207"/>
        <v>0</v>
      </c>
      <c r="CE68" s="683">
        <v>188.9</v>
      </c>
      <c r="CF68" s="681"/>
      <c r="CG68" s="681"/>
      <c r="CH68" s="681"/>
      <c r="CI68" s="687">
        <f t="shared" si="208"/>
        <v>-188.9</v>
      </c>
      <c r="CJ68" s="688">
        <f t="shared" si="209"/>
        <v>0</v>
      </c>
      <c r="CK68" s="687">
        <f t="shared" si="210"/>
        <v>590.9</v>
      </c>
      <c r="CL68" s="681"/>
      <c r="CM68" s="687">
        <f t="shared" si="211"/>
        <v>0</v>
      </c>
      <c r="CN68" s="681"/>
      <c r="CO68" s="687">
        <f t="shared" si="212"/>
        <v>-590.9</v>
      </c>
      <c r="CP68" s="688">
        <f t="shared" si="213"/>
        <v>0</v>
      </c>
      <c r="CQ68" s="683">
        <v>195.2</v>
      </c>
      <c r="CR68" s="681"/>
      <c r="CS68" s="681"/>
      <c r="CT68" s="681"/>
      <c r="CU68" s="687">
        <f t="shared" si="214"/>
        <v>-195.2</v>
      </c>
      <c r="CV68" s="688">
        <f t="shared" si="215"/>
        <v>0</v>
      </c>
      <c r="CW68" s="683">
        <v>194.6</v>
      </c>
      <c r="CX68" s="681"/>
      <c r="CY68" s="681"/>
      <c r="CZ68" s="681"/>
      <c r="DA68" s="687">
        <f t="shared" si="216"/>
        <v>-194.6</v>
      </c>
      <c r="DB68" s="688">
        <f t="shared" si="217"/>
        <v>0</v>
      </c>
      <c r="DC68" s="683">
        <v>201.1</v>
      </c>
      <c r="DD68" s="681"/>
      <c r="DE68" s="681"/>
      <c r="DF68" s="681"/>
      <c r="DG68" s="687">
        <f t="shared" si="218"/>
        <v>-201.1</v>
      </c>
      <c r="DH68" s="688">
        <f t="shared" si="219"/>
        <v>0</v>
      </c>
    </row>
    <row r="69" spans="1:112" s="22" customFormat="1" ht="20.25" customHeight="1">
      <c r="A69" s="721"/>
      <c r="B69" s="23" t="s">
        <v>2050</v>
      </c>
      <c r="C69" s="610" t="s">
        <v>2051</v>
      </c>
      <c r="D69" s="72" t="s">
        <v>2052</v>
      </c>
      <c r="E69" s="528" t="s">
        <v>2053</v>
      </c>
      <c r="F69" s="528"/>
      <c r="G69" s="529"/>
      <c r="H69" s="530" t="s">
        <v>2054</v>
      </c>
      <c r="I69" s="530"/>
      <c r="J69" s="657" t="s">
        <v>883</v>
      </c>
      <c r="K69" s="687">
        <f t="shared" si="176"/>
        <v>820.3</v>
      </c>
      <c r="L69" s="681"/>
      <c r="M69" s="687">
        <f t="shared" si="177"/>
        <v>0</v>
      </c>
      <c r="N69" s="681"/>
      <c r="O69" s="687">
        <f t="shared" si="178"/>
        <v>-820.3</v>
      </c>
      <c r="P69" s="688">
        <f t="shared" si="179"/>
        <v>0</v>
      </c>
      <c r="Q69" s="687">
        <f t="shared" si="180"/>
        <v>247.8</v>
      </c>
      <c r="R69" s="681"/>
      <c r="S69" s="687">
        <f t="shared" si="181"/>
        <v>0</v>
      </c>
      <c r="T69" s="681"/>
      <c r="U69" s="687">
        <f t="shared" si="182"/>
        <v>-247.8</v>
      </c>
      <c r="V69" s="688">
        <f t="shared" si="183"/>
        <v>0</v>
      </c>
      <c r="W69" s="687">
        <f>W71+W72+W70</f>
        <v>85.7</v>
      </c>
      <c r="X69" s="681"/>
      <c r="Y69" s="687">
        <f>Y71+Y72+Y70</f>
        <v>0</v>
      </c>
      <c r="Z69" s="681"/>
      <c r="AA69" s="687">
        <f t="shared" si="184"/>
        <v>-85.7</v>
      </c>
      <c r="AB69" s="688">
        <f t="shared" si="185"/>
        <v>0</v>
      </c>
      <c r="AC69" s="687">
        <f>AC71+AC72+AC70</f>
        <v>77.2</v>
      </c>
      <c r="AD69" s="681"/>
      <c r="AE69" s="687">
        <f>AE71+AE72+AE70</f>
        <v>0</v>
      </c>
      <c r="AF69" s="681"/>
      <c r="AG69" s="687">
        <f t="shared" si="186"/>
        <v>-77.2</v>
      </c>
      <c r="AH69" s="688">
        <f t="shared" si="187"/>
        <v>0</v>
      </c>
      <c r="AI69" s="687">
        <f>AI71+AI72+AI70</f>
        <v>84.9</v>
      </c>
      <c r="AJ69" s="681"/>
      <c r="AK69" s="687">
        <f>AK71+AK72+AK70</f>
        <v>0</v>
      </c>
      <c r="AL69" s="681"/>
      <c r="AM69" s="687">
        <f t="shared" si="188"/>
        <v>-84.9</v>
      </c>
      <c r="AN69" s="688">
        <f t="shared" si="189"/>
        <v>0</v>
      </c>
      <c r="AO69" s="687">
        <f t="shared" si="190"/>
        <v>107.10000000000001</v>
      </c>
      <c r="AP69" s="681"/>
      <c r="AQ69" s="687">
        <f t="shared" si="191"/>
        <v>0</v>
      </c>
      <c r="AR69" s="681"/>
      <c r="AS69" s="687">
        <f t="shared" si="192"/>
        <v>-107.10000000000001</v>
      </c>
      <c r="AT69" s="688">
        <f t="shared" si="193"/>
        <v>0</v>
      </c>
      <c r="AU69" s="687">
        <f>AU71+AU72+AU70</f>
        <v>82.9</v>
      </c>
      <c r="AV69" s="681"/>
      <c r="AW69" s="687">
        <f>AW71+AW72+AW70</f>
        <v>0</v>
      </c>
      <c r="AX69" s="681"/>
      <c r="AY69" s="687">
        <f t="shared" si="194"/>
        <v>-82.9</v>
      </c>
      <c r="AZ69" s="688">
        <f t="shared" si="195"/>
        <v>0</v>
      </c>
      <c r="BA69" s="687">
        <f>BA71+BA72+BA70</f>
        <v>24.2</v>
      </c>
      <c r="BB69" s="681"/>
      <c r="BC69" s="687">
        <f>BC71+BC72+BC70</f>
        <v>0</v>
      </c>
      <c r="BD69" s="681"/>
      <c r="BE69" s="687">
        <f t="shared" si="196"/>
        <v>-24.2</v>
      </c>
      <c r="BF69" s="688">
        <f t="shared" si="197"/>
        <v>0</v>
      </c>
      <c r="BG69" s="687">
        <f>BG71+BG72+BG70</f>
        <v>0</v>
      </c>
      <c r="BH69" s="681"/>
      <c r="BI69" s="687">
        <f>BI71+BI72+BI70</f>
        <v>0</v>
      </c>
      <c r="BJ69" s="681"/>
      <c r="BK69" s="687">
        <f t="shared" si="198"/>
        <v>0</v>
      </c>
      <c r="BL69" s="688" t="str">
        <f t="shared" si="199"/>
        <v>-</v>
      </c>
      <c r="BM69" s="687">
        <f t="shared" si="200"/>
        <v>209.1</v>
      </c>
      <c r="BN69" s="681"/>
      <c r="BO69" s="687">
        <f t="shared" si="201"/>
        <v>0</v>
      </c>
      <c r="BP69" s="681"/>
      <c r="BQ69" s="687">
        <f t="shared" si="202"/>
        <v>-209.1</v>
      </c>
      <c r="BR69" s="688">
        <f t="shared" si="203"/>
        <v>0</v>
      </c>
      <c r="BS69" s="687">
        <f>BS71+BS72+BS70</f>
        <v>33.5</v>
      </c>
      <c r="BT69" s="681"/>
      <c r="BU69" s="687">
        <f>BU71+BU72+BU70</f>
        <v>0</v>
      </c>
      <c r="BV69" s="681"/>
      <c r="BW69" s="687">
        <f t="shared" si="204"/>
        <v>-33.5</v>
      </c>
      <c r="BX69" s="688">
        <f t="shared" si="205"/>
        <v>0</v>
      </c>
      <c r="BY69" s="687">
        <f>BY71+BY72+BY70</f>
        <v>89.3</v>
      </c>
      <c r="BZ69" s="681"/>
      <c r="CA69" s="687">
        <f>CA71+CA72+CA70</f>
        <v>0</v>
      </c>
      <c r="CB69" s="681"/>
      <c r="CC69" s="687">
        <f t="shared" si="206"/>
        <v>-89.3</v>
      </c>
      <c r="CD69" s="688">
        <f t="shared" si="207"/>
        <v>0</v>
      </c>
      <c r="CE69" s="687">
        <f>CE71+CE72+CE70</f>
        <v>86.3</v>
      </c>
      <c r="CF69" s="681"/>
      <c r="CG69" s="687">
        <f>CG71+CG72+CG70</f>
        <v>0</v>
      </c>
      <c r="CH69" s="681"/>
      <c r="CI69" s="687">
        <f t="shared" si="208"/>
        <v>-86.3</v>
      </c>
      <c r="CJ69" s="688">
        <f t="shared" si="209"/>
        <v>0</v>
      </c>
      <c r="CK69" s="687">
        <f t="shared" si="210"/>
        <v>256.29999999999995</v>
      </c>
      <c r="CL69" s="681"/>
      <c r="CM69" s="687">
        <f t="shared" si="211"/>
        <v>0</v>
      </c>
      <c r="CN69" s="681"/>
      <c r="CO69" s="687">
        <f t="shared" si="212"/>
        <v>-256.29999999999995</v>
      </c>
      <c r="CP69" s="688">
        <f t="shared" si="213"/>
        <v>0</v>
      </c>
      <c r="CQ69" s="687">
        <f>CQ71+CQ72+CQ70</f>
        <v>88.8</v>
      </c>
      <c r="CR69" s="681"/>
      <c r="CS69" s="687">
        <f>CS71+CS72+CS70</f>
        <v>0</v>
      </c>
      <c r="CT69" s="681"/>
      <c r="CU69" s="687">
        <f t="shared" si="214"/>
        <v>-88.8</v>
      </c>
      <c r="CV69" s="688">
        <f t="shared" si="215"/>
        <v>0</v>
      </c>
      <c r="CW69" s="687">
        <f>CW71+CW72+CW70</f>
        <v>82.4</v>
      </c>
      <c r="CX69" s="681"/>
      <c r="CY69" s="687">
        <f>CY71+CY72+CY70</f>
        <v>0</v>
      </c>
      <c r="CZ69" s="681"/>
      <c r="DA69" s="687">
        <f t="shared" si="216"/>
        <v>-82.4</v>
      </c>
      <c r="DB69" s="688">
        <f t="shared" si="217"/>
        <v>0</v>
      </c>
      <c r="DC69" s="687">
        <f>DC71+DC72+DC70</f>
        <v>85.1</v>
      </c>
      <c r="DD69" s="681"/>
      <c r="DE69" s="687">
        <f>DE71+DE72+DE70</f>
        <v>0</v>
      </c>
      <c r="DF69" s="681"/>
      <c r="DG69" s="687">
        <f t="shared" si="218"/>
        <v>-85.1</v>
      </c>
      <c r="DH69" s="688">
        <f t="shared" si="219"/>
        <v>0</v>
      </c>
    </row>
    <row r="70" spans="1:112" s="22" customFormat="1" ht="20.25" customHeight="1">
      <c r="A70" s="721"/>
      <c r="B70" s="23" t="s">
        <v>2055</v>
      </c>
      <c r="C70" s="610"/>
      <c r="D70" s="70" t="s">
        <v>684</v>
      </c>
      <c r="E70" s="528" t="s">
        <v>2056</v>
      </c>
      <c r="F70" s="528"/>
      <c r="G70" s="529"/>
      <c r="H70" s="530"/>
      <c r="I70" s="530"/>
      <c r="J70" s="657" t="s">
        <v>883</v>
      </c>
      <c r="K70" s="687">
        <f t="shared" si="176"/>
        <v>0</v>
      </c>
      <c r="L70" s="681"/>
      <c r="M70" s="687">
        <f t="shared" si="177"/>
        <v>0</v>
      </c>
      <c r="N70" s="681"/>
      <c r="O70" s="687">
        <f t="shared" si="178"/>
        <v>0</v>
      </c>
      <c r="P70" s="688" t="str">
        <f t="shared" si="179"/>
        <v>-</v>
      </c>
      <c r="Q70" s="687">
        <f t="shared" si="180"/>
        <v>0</v>
      </c>
      <c r="R70" s="681"/>
      <c r="S70" s="687">
        <f t="shared" si="181"/>
        <v>0</v>
      </c>
      <c r="T70" s="681"/>
      <c r="U70" s="687">
        <f t="shared" si="182"/>
        <v>0</v>
      </c>
      <c r="V70" s="688" t="str">
        <f t="shared" si="183"/>
        <v>-</v>
      </c>
      <c r="W70" s="683">
        <v>0</v>
      </c>
      <c r="X70" s="681"/>
      <c r="Y70" s="681"/>
      <c r="Z70" s="681"/>
      <c r="AA70" s="687">
        <f t="shared" si="184"/>
        <v>0</v>
      </c>
      <c r="AB70" s="688" t="str">
        <f t="shared" si="185"/>
        <v>-</v>
      </c>
      <c r="AC70" s="683">
        <v>0</v>
      </c>
      <c r="AD70" s="681"/>
      <c r="AE70" s="681"/>
      <c r="AF70" s="681"/>
      <c r="AG70" s="687">
        <f t="shared" si="186"/>
        <v>0</v>
      </c>
      <c r="AH70" s="688" t="str">
        <f t="shared" si="187"/>
        <v>-</v>
      </c>
      <c r="AI70" s="683">
        <v>0</v>
      </c>
      <c r="AJ70" s="681"/>
      <c r="AK70" s="681"/>
      <c r="AL70" s="681"/>
      <c r="AM70" s="687">
        <f t="shared" si="188"/>
        <v>0</v>
      </c>
      <c r="AN70" s="688" t="str">
        <f t="shared" si="189"/>
        <v>-</v>
      </c>
      <c r="AO70" s="687">
        <f t="shared" si="190"/>
        <v>0</v>
      </c>
      <c r="AP70" s="681"/>
      <c r="AQ70" s="687">
        <f t="shared" si="191"/>
        <v>0</v>
      </c>
      <c r="AR70" s="681"/>
      <c r="AS70" s="687">
        <f t="shared" si="192"/>
        <v>0</v>
      </c>
      <c r="AT70" s="688" t="str">
        <f t="shared" si="193"/>
        <v>-</v>
      </c>
      <c r="AU70" s="683">
        <v>0</v>
      </c>
      <c r="AV70" s="681"/>
      <c r="AW70" s="681"/>
      <c r="AX70" s="681"/>
      <c r="AY70" s="687">
        <f t="shared" si="194"/>
        <v>0</v>
      </c>
      <c r="AZ70" s="688" t="str">
        <f t="shared" si="195"/>
        <v>-</v>
      </c>
      <c r="BA70" s="683">
        <v>0</v>
      </c>
      <c r="BB70" s="681"/>
      <c r="BC70" s="681"/>
      <c r="BD70" s="681"/>
      <c r="BE70" s="687">
        <f t="shared" si="196"/>
        <v>0</v>
      </c>
      <c r="BF70" s="688" t="str">
        <f t="shared" si="197"/>
        <v>-</v>
      </c>
      <c r="BG70" s="683">
        <v>0</v>
      </c>
      <c r="BH70" s="681"/>
      <c r="BI70" s="681"/>
      <c r="BJ70" s="681"/>
      <c r="BK70" s="687">
        <f t="shared" si="198"/>
        <v>0</v>
      </c>
      <c r="BL70" s="688" t="str">
        <f t="shared" si="199"/>
        <v>-</v>
      </c>
      <c r="BM70" s="687">
        <f t="shared" si="200"/>
        <v>0</v>
      </c>
      <c r="BN70" s="681"/>
      <c r="BO70" s="687">
        <f t="shared" si="201"/>
        <v>0</v>
      </c>
      <c r="BP70" s="681"/>
      <c r="BQ70" s="687">
        <f t="shared" si="202"/>
        <v>0</v>
      </c>
      <c r="BR70" s="688" t="str">
        <f t="shared" si="203"/>
        <v>-</v>
      </c>
      <c r="BS70" s="683">
        <v>0</v>
      </c>
      <c r="BT70" s="681"/>
      <c r="BU70" s="681"/>
      <c r="BV70" s="681"/>
      <c r="BW70" s="687">
        <f t="shared" si="204"/>
        <v>0</v>
      </c>
      <c r="BX70" s="688" t="str">
        <f t="shared" si="205"/>
        <v>-</v>
      </c>
      <c r="BY70" s="683">
        <v>0</v>
      </c>
      <c r="BZ70" s="681"/>
      <c r="CA70" s="681"/>
      <c r="CB70" s="681"/>
      <c r="CC70" s="687">
        <f t="shared" si="206"/>
        <v>0</v>
      </c>
      <c r="CD70" s="688" t="str">
        <f t="shared" si="207"/>
        <v>-</v>
      </c>
      <c r="CE70" s="683">
        <v>0</v>
      </c>
      <c r="CF70" s="681"/>
      <c r="CG70" s="681"/>
      <c r="CH70" s="681"/>
      <c r="CI70" s="687">
        <f t="shared" si="208"/>
        <v>0</v>
      </c>
      <c r="CJ70" s="688" t="str">
        <f t="shared" si="209"/>
        <v>-</v>
      </c>
      <c r="CK70" s="687">
        <f t="shared" si="210"/>
        <v>0</v>
      </c>
      <c r="CL70" s="681"/>
      <c r="CM70" s="687">
        <f t="shared" si="211"/>
        <v>0</v>
      </c>
      <c r="CN70" s="681"/>
      <c r="CO70" s="687">
        <f t="shared" si="212"/>
        <v>0</v>
      </c>
      <c r="CP70" s="688" t="str">
        <f t="shared" si="213"/>
        <v>-</v>
      </c>
      <c r="CQ70" s="683">
        <v>0</v>
      </c>
      <c r="CR70" s="681"/>
      <c r="CS70" s="681"/>
      <c r="CT70" s="681"/>
      <c r="CU70" s="687">
        <f t="shared" si="214"/>
        <v>0</v>
      </c>
      <c r="CV70" s="688" t="str">
        <f t="shared" si="215"/>
        <v>-</v>
      </c>
      <c r="CW70" s="683">
        <v>0</v>
      </c>
      <c r="CX70" s="681"/>
      <c r="CY70" s="681"/>
      <c r="CZ70" s="681"/>
      <c r="DA70" s="687">
        <f t="shared" si="216"/>
        <v>0</v>
      </c>
      <c r="DB70" s="688" t="str">
        <f t="shared" si="217"/>
        <v>-</v>
      </c>
      <c r="DC70" s="683">
        <v>0</v>
      </c>
      <c r="DD70" s="681"/>
      <c r="DE70" s="681"/>
      <c r="DF70" s="681"/>
      <c r="DG70" s="687">
        <f t="shared" si="218"/>
        <v>0</v>
      </c>
      <c r="DH70" s="688" t="str">
        <f t="shared" si="219"/>
        <v>-</v>
      </c>
    </row>
    <row r="71" spans="1:112" ht="20.25" customHeight="1">
      <c r="A71" s="721"/>
      <c r="B71" s="23" t="s">
        <v>2057</v>
      </c>
      <c r="C71" s="614" t="s">
        <v>2058</v>
      </c>
      <c r="D71" s="70" t="s">
        <v>686</v>
      </c>
      <c r="E71" s="528" t="s">
        <v>2059</v>
      </c>
      <c r="F71" s="528"/>
      <c r="G71" s="529"/>
      <c r="H71" s="530"/>
      <c r="I71" s="530"/>
      <c r="J71" s="654" t="s">
        <v>883</v>
      </c>
      <c r="K71" s="687">
        <f t="shared" si="176"/>
        <v>525.29999999999995</v>
      </c>
      <c r="L71" s="681"/>
      <c r="M71" s="687">
        <f t="shared" si="177"/>
        <v>0</v>
      </c>
      <c r="N71" s="681"/>
      <c r="O71" s="687">
        <f t="shared" si="178"/>
        <v>-525.29999999999995</v>
      </c>
      <c r="P71" s="688">
        <f t="shared" si="179"/>
        <v>0</v>
      </c>
      <c r="Q71" s="687">
        <f t="shared" si="180"/>
        <v>157.80000000000001</v>
      </c>
      <c r="R71" s="681"/>
      <c r="S71" s="687">
        <f t="shared" si="181"/>
        <v>0</v>
      </c>
      <c r="T71" s="681"/>
      <c r="U71" s="687">
        <f t="shared" si="182"/>
        <v>-157.80000000000001</v>
      </c>
      <c r="V71" s="688">
        <f t="shared" si="183"/>
        <v>0</v>
      </c>
      <c r="W71" s="683">
        <v>55.7</v>
      </c>
      <c r="X71" s="681"/>
      <c r="Y71" s="681"/>
      <c r="Z71" s="681"/>
      <c r="AA71" s="687">
        <f t="shared" si="184"/>
        <v>-55.7</v>
      </c>
      <c r="AB71" s="688">
        <f t="shared" si="185"/>
        <v>0</v>
      </c>
      <c r="AC71" s="683">
        <v>47.2</v>
      </c>
      <c r="AD71" s="681"/>
      <c r="AE71" s="681"/>
      <c r="AF71" s="681"/>
      <c r="AG71" s="687">
        <f t="shared" si="186"/>
        <v>-47.2</v>
      </c>
      <c r="AH71" s="688">
        <f t="shared" si="187"/>
        <v>0</v>
      </c>
      <c r="AI71" s="683">
        <v>54.9</v>
      </c>
      <c r="AJ71" s="681"/>
      <c r="AK71" s="681"/>
      <c r="AL71" s="681"/>
      <c r="AM71" s="687">
        <f t="shared" si="188"/>
        <v>-54.9</v>
      </c>
      <c r="AN71" s="688">
        <f t="shared" si="189"/>
        <v>0</v>
      </c>
      <c r="AO71" s="687">
        <f t="shared" si="190"/>
        <v>62.099999999999994</v>
      </c>
      <c r="AP71" s="681"/>
      <c r="AQ71" s="687">
        <f t="shared" si="191"/>
        <v>0</v>
      </c>
      <c r="AR71" s="681"/>
      <c r="AS71" s="687">
        <f t="shared" si="192"/>
        <v>-62.099999999999994</v>
      </c>
      <c r="AT71" s="688">
        <f t="shared" si="193"/>
        <v>0</v>
      </c>
      <c r="AU71" s="683">
        <v>47.9</v>
      </c>
      <c r="AV71" s="681"/>
      <c r="AW71" s="681"/>
      <c r="AX71" s="681"/>
      <c r="AY71" s="687">
        <f t="shared" si="194"/>
        <v>-47.9</v>
      </c>
      <c r="AZ71" s="688">
        <f t="shared" si="195"/>
        <v>0</v>
      </c>
      <c r="BA71" s="683">
        <v>14.2</v>
      </c>
      <c r="BB71" s="681"/>
      <c r="BC71" s="681"/>
      <c r="BD71" s="681"/>
      <c r="BE71" s="687">
        <f t="shared" si="196"/>
        <v>-14.2</v>
      </c>
      <c r="BF71" s="688">
        <f t="shared" si="197"/>
        <v>0</v>
      </c>
      <c r="BG71" s="683">
        <v>0</v>
      </c>
      <c r="BH71" s="681"/>
      <c r="BI71" s="681"/>
      <c r="BJ71" s="681"/>
      <c r="BK71" s="687">
        <f t="shared" si="198"/>
        <v>0</v>
      </c>
      <c r="BL71" s="688" t="str">
        <f t="shared" si="199"/>
        <v>-</v>
      </c>
      <c r="BM71" s="687">
        <f t="shared" si="200"/>
        <v>139.1</v>
      </c>
      <c r="BN71" s="681"/>
      <c r="BO71" s="687">
        <f t="shared" si="201"/>
        <v>0</v>
      </c>
      <c r="BP71" s="681"/>
      <c r="BQ71" s="687">
        <f t="shared" si="202"/>
        <v>-139.1</v>
      </c>
      <c r="BR71" s="688">
        <f t="shared" si="203"/>
        <v>0</v>
      </c>
      <c r="BS71" s="683">
        <v>33.5</v>
      </c>
      <c r="BT71" s="681"/>
      <c r="BU71" s="681"/>
      <c r="BV71" s="681"/>
      <c r="BW71" s="687">
        <f t="shared" si="204"/>
        <v>-33.5</v>
      </c>
      <c r="BX71" s="688">
        <f t="shared" si="205"/>
        <v>0</v>
      </c>
      <c r="BY71" s="683">
        <v>54.3</v>
      </c>
      <c r="BZ71" s="681"/>
      <c r="CA71" s="681"/>
      <c r="CB71" s="681"/>
      <c r="CC71" s="687">
        <f t="shared" si="206"/>
        <v>-54.3</v>
      </c>
      <c r="CD71" s="688">
        <f t="shared" si="207"/>
        <v>0</v>
      </c>
      <c r="CE71" s="683">
        <v>51.3</v>
      </c>
      <c r="CF71" s="681"/>
      <c r="CG71" s="681"/>
      <c r="CH71" s="681"/>
      <c r="CI71" s="687">
        <f t="shared" si="208"/>
        <v>-51.3</v>
      </c>
      <c r="CJ71" s="688">
        <f t="shared" si="209"/>
        <v>0</v>
      </c>
      <c r="CK71" s="687">
        <f t="shared" si="210"/>
        <v>166.29999999999998</v>
      </c>
      <c r="CL71" s="681"/>
      <c r="CM71" s="687">
        <f t="shared" si="211"/>
        <v>0</v>
      </c>
      <c r="CN71" s="681"/>
      <c r="CO71" s="687">
        <f t="shared" si="212"/>
        <v>-166.29999999999998</v>
      </c>
      <c r="CP71" s="688">
        <f t="shared" si="213"/>
        <v>0</v>
      </c>
      <c r="CQ71" s="683">
        <v>58.8</v>
      </c>
      <c r="CR71" s="681"/>
      <c r="CS71" s="681"/>
      <c r="CT71" s="681"/>
      <c r="CU71" s="687">
        <f t="shared" si="214"/>
        <v>-58.8</v>
      </c>
      <c r="CV71" s="688">
        <f t="shared" si="215"/>
        <v>0</v>
      </c>
      <c r="CW71" s="683">
        <v>52.4</v>
      </c>
      <c r="CX71" s="681"/>
      <c r="CY71" s="681"/>
      <c r="CZ71" s="681"/>
      <c r="DA71" s="687">
        <f t="shared" si="216"/>
        <v>-52.4</v>
      </c>
      <c r="DB71" s="688">
        <f t="shared" si="217"/>
        <v>0</v>
      </c>
      <c r="DC71" s="683">
        <v>55.1</v>
      </c>
      <c r="DD71" s="681"/>
      <c r="DE71" s="681"/>
      <c r="DF71" s="681"/>
      <c r="DG71" s="687">
        <f t="shared" si="218"/>
        <v>-55.1</v>
      </c>
      <c r="DH71" s="688">
        <f t="shared" si="219"/>
        <v>0</v>
      </c>
    </row>
    <row r="72" spans="1:112" ht="20.25" customHeight="1">
      <c r="A72" s="721"/>
      <c r="B72" s="23" t="s">
        <v>2060</v>
      </c>
      <c r="C72" s="614" t="s">
        <v>2061</v>
      </c>
      <c r="D72" s="70" t="s">
        <v>695</v>
      </c>
      <c r="E72" s="528" t="s">
        <v>2062</v>
      </c>
      <c r="F72" s="528"/>
      <c r="G72" s="529"/>
      <c r="H72" s="530"/>
      <c r="I72" s="530"/>
      <c r="J72" s="654" t="s">
        <v>883</v>
      </c>
      <c r="K72" s="687">
        <f t="shared" si="176"/>
        <v>295</v>
      </c>
      <c r="L72" s="681"/>
      <c r="M72" s="687">
        <f t="shared" si="177"/>
        <v>0</v>
      </c>
      <c r="N72" s="681"/>
      <c r="O72" s="687">
        <f t="shared" si="178"/>
        <v>-295</v>
      </c>
      <c r="P72" s="688">
        <f t="shared" si="179"/>
        <v>0</v>
      </c>
      <c r="Q72" s="687">
        <f t="shared" si="180"/>
        <v>90</v>
      </c>
      <c r="R72" s="681"/>
      <c r="S72" s="687">
        <f t="shared" si="181"/>
        <v>0</v>
      </c>
      <c r="T72" s="681"/>
      <c r="U72" s="687">
        <f t="shared" si="182"/>
        <v>-90</v>
      </c>
      <c r="V72" s="688">
        <f t="shared" si="183"/>
        <v>0</v>
      </c>
      <c r="W72" s="683">
        <v>30</v>
      </c>
      <c r="X72" s="681"/>
      <c r="Y72" s="681"/>
      <c r="Z72" s="681"/>
      <c r="AA72" s="687">
        <f t="shared" si="184"/>
        <v>-30</v>
      </c>
      <c r="AB72" s="688">
        <f t="shared" si="185"/>
        <v>0</v>
      </c>
      <c r="AC72" s="683">
        <v>30</v>
      </c>
      <c r="AD72" s="681"/>
      <c r="AE72" s="681"/>
      <c r="AF72" s="681"/>
      <c r="AG72" s="687">
        <f t="shared" si="186"/>
        <v>-30</v>
      </c>
      <c r="AH72" s="688">
        <f t="shared" si="187"/>
        <v>0</v>
      </c>
      <c r="AI72" s="683">
        <v>30</v>
      </c>
      <c r="AJ72" s="681"/>
      <c r="AK72" s="681"/>
      <c r="AL72" s="681"/>
      <c r="AM72" s="687">
        <f t="shared" si="188"/>
        <v>-30</v>
      </c>
      <c r="AN72" s="688">
        <f t="shared" si="189"/>
        <v>0</v>
      </c>
      <c r="AO72" s="687">
        <f t="shared" si="190"/>
        <v>45</v>
      </c>
      <c r="AP72" s="681"/>
      <c r="AQ72" s="687">
        <f t="shared" si="191"/>
        <v>0</v>
      </c>
      <c r="AR72" s="681"/>
      <c r="AS72" s="687">
        <f t="shared" si="192"/>
        <v>-45</v>
      </c>
      <c r="AT72" s="688">
        <f t="shared" si="193"/>
        <v>0</v>
      </c>
      <c r="AU72" s="683">
        <v>35</v>
      </c>
      <c r="AV72" s="681"/>
      <c r="AW72" s="681"/>
      <c r="AX72" s="681"/>
      <c r="AY72" s="687">
        <f t="shared" si="194"/>
        <v>-35</v>
      </c>
      <c r="AZ72" s="688">
        <f t="shared" si="195"/>
        <v>0</v>
      </c>
      <c r="BA72" s="683">
        <v>10</v>
      </c>
      <c r="BB72" s="681"/>
      <c r="BC72" s="681"/>
      <c r="BD72" s="681"/>
      <c r="BE72" s="687">
        <f t="shared" si="196"/>
        <v>-10</v>
      </c>
      <c r="BF72" s="688">
        <f t="shared" si="197"/>
        <v>0</v>
      </c>
      <c r="BG72" s="683">
        <v>0</v>
      </c>
      <c r="BH72" s="681"/>
      <c r="BI72" s="681"/>
      <c r="BJ72" s="681"/>
      <c r="BK72" s="687">
        <f t="shared" si="198"/>
        <v>0</v>
      </c>
      <c r="BL72" s="688" t="str">
        <f t="shared" si="199"/>
        <v>-</v>
      </c>
      <c r="BM72" s="687">
        <f t="shared" si="200"/>
        <v>70</v>
      </c>
      <c r="BN72" s="681"/>
      <c r="BO72" s="687">
        <f t="shared" si="201"/>
        <v>0</v>
      </c>
      <c r="BP72" s="681"/>
      <c r="BQ72" s="687">
        <f t="shared" si="202"/>
        <v>-70</v>
      </c>
      <c r="BR72" s="688">
        <f t="shared" si="203"/>
        <v>0</v>
      </c>
      <c r="BS72" s="683">
        <v>0</v>
      </c>
      <c r="BT72" s="681"/>
      <c r="BU72" s="681"/>
      <c r="BV72" s="681"/>
      <c r="BW72" s="687">
        <f t="shared" si="204"/>
        <v>0</v>
      </c>
      <c r="BX72" s="688" t="str">
        <f t="shared" si="205"/>
        <v>-</v>
      </c>
      <c r="BY72" s="683">
        <v>35</v>
      </c>
      <c r="BZ72" s="681"/>
      <c r="CA72" s="681"/>
      <c r="CB72" s="681"/>
      <c r="CC72" s="687">
        <f t="shared" si="206"/>
        <v>-35</v>
      </c>
      <c r="CD72" s="688">
        <f t="shared" si="207"/>
        <v>0</v>
      </c>
      <c r="CE72" s="683">
        <v>35</v>
      </c>
      <c r="CF72" s="681"/>
      <c r="CG72" s="681"/>
      <c r="CH72" s="681"/>
      <c r="CI72" s="687">
        <f t="shared" si="208"/>
        <v>-35</v>
      </c>
      <c r="CJ72" s="688">
        <f t="shared" si="209"/>
        <v>0</v>
      </c>
      <c r="CK72" s="687">
        <f t="shared" si="210"/>
        <v>90</v>
      </c>
      <c r="CL72" s="681"/>
      <c r="CM72" s="687">
        <f t="shared" si="211"/>
        <v>0</v>
      </c>
      <c r="CN72" s="681"/>
      <c r="CO72" s="687">
        <f t="shared" si="212"/>
        <v>-90</v>
      </c>
      <c r="CP72" s="688">
        <f t="shared" si="213"/>
        <v>0</v>
      </c>
      <c r="CQ72" s="683">
        <v>30</v>
      </c>
      <c r="CR72" s="681"/>
      <c r="CS72" s="681"/>
      <c r="CT72" s="681"/>
      <c r="CU72" s="687">
        <f t="shared" si="214"/>
        <v>-30</v>
      </c>
      <c r="CV72" s="688">
        <f t="shared" si="215"/>
        <v>0</v>
      </c>
      <c r="CW72" s="683">
        <v>30</v>
      </c>
      <c r="CX72" s="681"/>
      <c r="CY72" s="681"/>
      <c r="CZ72" s="681"/>
      <c r="DA72" s="687">
        <f t="shared" si="216"/>
        <v>-30</v>
      </c>
      <c r="DB72" s="688">
        <f t="shared" si="217"/>
        <v>0</v>
      </c>
      <c r="DC72" s="683">
        <v>30</v>
      </c>
      <c r="DD72" s="681"/>
      <c r="DE72" s="681"/>
      <c r="DF72" s="681"/>
      <c r="DG72" s="687">
        <f t="shared" si="218"/>
        <v>-30</v>
      </c>
      <c r="DH72" s="688">
        <f t="shared" si="219"/>
        <v>0</v>
      </c>
    </row>
    <row r="73" spans="1:112" s="22" customFormat="1" ht="20.25" customHeight="1">
      <c r="A73" s="721"/>
      <c r="B73" s="23" t="s">
        <v>2063</v>
      </c>
      <c r="C73" s="610" t="s">
        <v>2064</v>
      </c>
      <c r="D73" s="72" t="s">
        <v>2065</v>
      </c>
      <c r="E73" s="528" t="s">
        <v>2066</v>
      </c>
      <c r="F73" s="528"/>
      <c r="G73" s="529"/>
      <c r="H73" s="530"/>
      <c r="I73" s="530"/>
      <c r="J73" s="657" t="s">
        <v>883</v>
      </c>
      <c r="K73" s="687">
        <f t="shared" si="176"/>
        <v>56.4</v>
      </c>
      <c r="L73" s="681"/>
      <c r="M73" s="687">
        <f t="shared" si="177"/>
        <v>0</v>
      </c>
      <c r="N73" s="681"/>
      <c r="O73" s="687">
        <f t="shared" si="178"/>
        <v>-56.4</v>
      </c>
      <c r="P73" s="688">
        <f t="shared" si="179"/>
        <v>0</v>
      </c>
      <c r="Q73" s="687">
        <f t="shared" si="180"/>
        <v>6.2</v>
      </c>
      <c r="R73" s="681"/>
      <c r="S73" s="687">
        <f t="shared" si="181"/>
        <v>0</v>
      </c>
      <c r="T73" s="681"/>
      <c r="U73" s="687">
        <f t="shared" si="182"/>
        <v>-6.2</v>
      </c>
      <c r="V73" s="688">
        <f t="shared" si="183"/>
        <v>0</v>
      </c>
      <c r="W73" s="683">
        <v>1.8</v>
      </c>
      <c r="X73" s="681"/>
      <c r="Y73" s="681"/>
      <c r="Z73" s="681"/>
      <c r="AA73" s="687">
        <f t="shared" si="184"/>
        <v>-1.8</v>
      </c>
      <c r="AB73" s="688">
        <f t="shared" si="185"/>
        <v>0</v>
      </c>
      <c r="AC73" s="683">
        <v>1.8</v>
      </c>
      <c r="AD73" s="681"/>
      <c r="AE73" s="681"/>
      <c r="AF73" s="681"/>
      <c r="AG73" s="687">
        <f t="shared" si="186"/>
        <v>-1.8</v>
      </c>
      <c r="AH73" s="688">
        <f t="shared" si="187"/>
        <v>0</v>
      </c>
      <c r="AI73" s="683">
        <v>2.6</v>
      </c>
      <c r="AJ73" s="681"/>
      <c r="AK73" s="681"/>
      <c r="AL73" s="681"/>
      <c r="AM73" s="687">
        <f t="shared" si="188"/>
        <v>-2.6</v>
      </c>
      <c r="AN73" s="688">
        <f t="shared" si="189"/>
        <v>0</v>
      </c>
      <c r="AO73" s="687">
        <f t="shared" si="190"/>
        <v>7.3000000000000007</v>
      </c>
      <c r="AP73" s="681"/>
      <c r="AQ73" s="687">
        <f t="shared" si="191"/>
        <v>0</v>
      </c>
      <c r="AR73" s="681"/>
      <c r="AS73" s="687">
        <f t="shared" si="192"/>
        <v>-7.3000000000000007</v>
      </c>
      <c r="AT73" s="688">
        <f t="shared" si="193"/>
        <v>0</v>
      </c>
      <c r="AU73" s="683">
        <v>5.4</v>
      </c>
      <c r="AV73" s="681"/>
      <c r="AW73" s="681"/>
      <c r="AX73" s="681"/>
      <c r="AY73" s="687">
        <f t="shared" si="194"/>
        <v>-5.4</v>
      </c>
      <c r="AZ73" s="688">
        <f t="shared" si="195"/>
        <v>0</v>
      </c>
      <c r="BA73" s="683">
        <v>1.9</v>
      </c>
      <c r="BB73" s="681"/>
      <c r="BC73" s="681"/>
      <c r="BD73" s="681"/>
      <c r="BE73" s="687">
        <f t="shared" si="196"/>
        <v>-1.9</v>
      </c>
      <c r="BF73" s="688">
        <f t="shared" si="197"/>
        <v>0</v>
      </c>
      <c r="BG73" s="683">
        <v>0</v>
      </c>
      <c r="BH73" s="681"/>
      <c r="BI73" s="681"/>
      <c r="BJ73" s="681"/>
      <c r="BK73" s="687">
        <f t="shared" si="198"/>
        <v>0</v>
      </c>
      <c r="BL73" s="688" t="str">
        <f t="shared" si="199"/>
        <v>-</v>
      </c>
      <c r="BM73" s="687">
        <f t="shared" si="200"/>
        <v>37.5</v>
      </c>
      <c r="BN73" s="681"/>
      <c r="BO73" s="687">
        <f t="shared" si="201"/>
        <v>0</v>
      </c>
      <c r="BP73" s="681"/>
      <c r="BQ73" s="687">
        <f t="shared" si="202"/>
        <v>-37.5</v>
      </c>
      <c r="BR73" s="688">
        <f t="shared" si="203"/>
        <v>0</v>
      </c>
      <c r="BS73" s="683">
        <v>33.5</v>
      </c>
      <c r="BT73" s="681"/>
      <c r="BU73" s="681"/>
      <c r="BV73" s="681"/>
      <c r="BW73" s="687">
        <f t="shared" si="204"/>
        <v>-33.5</v>
      </c>
      <c r="BX73" s="688">
        <f t="shared" si="205"/>
        <v>0</v>
      </c>
      <c r="BY73" s="683">
        <v>2</v>
      </c>
      <c r="BZ73" s="681"/>
      <c r="CA73" s="681"/>
      <c r="CB73" s="681"/>
      <c r="CC73" s="687">
        <f t="shared" si="206"/>
        <v>-2</v>
      </c>
      <c r="CD73" s="688">
        <f t="shared" si="207"/>
        <v>0</v>
      </c>
      <c r="CE73" s="683">
        <v>2</v>
      </c>
      <c r="CF73" s="681"/>
      <c r="CG73" s="681"/>
      <c r="CH73" s="681"/>
      <c r="CI73" s="687">
        <f t="shared" si="208"/>
        <v>-2</v>
      </c>
      <c r="CJ73" s="688">
        <f t="shared" si="209"/>
        <v>0</v>
      </c>
      <c r="CK73" s="687">
        <f t="shared" si="210"/>
        <v>5.4</v>
      </c>
      <c r="CL73" s="681"/>
      <c r="CM73" s="687">
        <f t="shared" si="211"/>
        <v>0</v>
      </c>
      <c r="CN73" s="681"/>
      <c r="CO73" s="687">
        <f t="shared" si="212"/>
        <v>-5.4</v>
      </c>
      <c r="CP73" s="688">
        <f t="shared" si="213"/>
        <v>0</v>
      </c>
      <c r="CQ73" s="683">
        <v>1.8</v>
      </c>
      <c r="CR73" s="681"/>
      <c r="CS73" s="681"/>
      <c r="CT73" s="681"/>
      <c r="CU73" s="687">
        <f t="shared" si="214"/>
        <v>-1.8</v>
      </c>
      <c r="CV73" s="688">
        <f t="shared" si="215"/>
        <v>0</v>
      </c>
      <c r="CW73" s="683">
        <v>1.8</v>
      </c>
      <c r="CX73" s="681"/>
      <c r="CY73" s="681"/>
      <c r="CZ73" s="681"/>
      <c r="DA73" s="687">
        <f t="shared" si="216"/>
        <v>-1.8</v>
      </c>
      <c r="DB73" s="688">
        <f t="shared" si="217"/>
        <v>0</v>
      </c>
      <c r="DC73" s="683">
        <v>1.8</v>
      </c>
      <c r="DD73" s="681"/>
      <c r="DE73" s="681"/>
      <c r="DF73" s="681"/>
      <c r="DG73" s="687">
        <f t="shared" si="218"/>
        <v>-1.8</v>
      </c>
      <c r="DH73" s="688">
        <f t="shared" si="219"/>
        <v>0</v>
      </c>
    </row>
    <row r="74" spans="1:112" s="22" customFormat="1" ht="20.25" customHeight="1">
      <c r="A74" s="721"/>
      <c r="B74" s="23" t="s">
        <v>2067</v>
      </c>
      <c r="C74" s="610" t="s">
        <v>2068</v>
      </c>
      <c r="D74" s="72" t="s">
        <v>2069</v>
      </c>
      <c r="E74" s="528" t="s">
        <v>2070</v>
      </c>
      <c r="F74" s="528"/>
      <c r="G74" s="529"/>
      <c r="H74" s="530"/>
      <c r="I74" s="530"/>
      <c r="J74" s="657" t="s">
        <v>883</v>
      </c>
      <c r="K74" s="687">
        <f t="shared" si="176"/>
        <v>0</v>
      </c>
      <c r="L74" s="681"/>
      <c r="M74" s="687">
        <f t="shared" si="177"/>
        <v>0</v>
      </c>
      <c r="N74" s="681"/>
      <c r="O74" s="687">
        <f t="shared" si="178"/>
        <v>0</v>
      </c>
      <c r="P74" s="688" t="str">
        <f t="shared" si="179"/>
        <v>-</v>
      </c>
      <c r="Q74" s="687">
        <f t="shared" si="180"/>
        <v>0</v>
      </c>
      <c r="R74" s="681"/>
      <c r="S74" s="687">
        <f t="shared" si="181"/>
        <v>0</v>
      </c>
      <c r="T74" s="681"/>
      <c r="U74" s="687">
        <f t="shared" si="182"/>
        <v>0</v>
      </c>
      <c r="V74" s="688" t="str">
        <f t="shared" si="183"/>
        <v>-</v>
      </c>
      <c r="W74" s="683">
        <v>0</v>
      </c>
      <c r="X74" s="681"/>
      <c r="Y74" s="681"/>
      <c r="Z74" s="681"/>
      <c r="AA74" s="687">
        <f t="shared" si="184"/>
        <v>0</v>
      </c>
      <c r="AB74" s="688" t="str">
        <f t="shared" si="185"/>
        <v>-</v>
      </c>
      <c r="AC74" s="683">
        <v>0</v>
      </c>
      <c r="AD74" s="681"/>
      <c r="AE74" s="681"/>
      <c r="AF74" s="681"/>
      <c r="AG74" s="687">
        <f t="shared" si="186"/>
        <v>0</v>
      </c>
      <c r="AH74" s="688" t="str">
        <f t="shared" si="187"/>
        <v>-</v>
      </c>
      <c r="AI74" s="683">
        <v>0</v>
      </c>
      <c r="AJ74" s="681"/>
      <c r="AK74" s="681"/>
      <c r="AL74" s="681"/>
      <c r="AM74" s="687">
        <f t="shared" si="188"/>
        <v>0</v>
      </c>
      <c r="AN74" s="688" t="str">
        <f t="shared" si="189"/>
        <v>-</v>
      </c>
      <c r="AO74" s="687">
        <f t="shared" si="190"/>
        <v>0</v>
      </c>
      <c r="AP74" s="681"/>
      <c r="AQ74" s="687">
        <f t="shared" si="191"/>
        <v>0</v>
      </c>
      <c r="AR74" s="681"/>
      <c r="AS74" s="687">
        <f t="shared" si="192"/>
        <v>0</v>
      </c>
      <c r="AT74" s="688" t="str">
        <f t="shared" si="193"/>
        <v>-</v>
      </c>
      <c r="AU74" s="683">
        <v>0</v>
      </c>
      <c r="AV74" s="681"/>
      <c r="AW74" s="681"/>
      <c r="AX74" s="681"/>
      <c r="AY74" s="687">
        <f t="shared" si="194"/>
        <v>0</v>
      </c>
      <c r="AZ74" s="688" t="str">
        <f t="shared" si="195"/>
        <v>-</v>
      </c>
      <c r="BA74" s="683">
        <v>0</v>
      </c>
      <c r="BB74" s="681"/>
      <c r="BC74" s="681"/>
      <c r="BD74" s="681"/>
      <c r="BE74" s="687">
        <f t="shared" si="196"/>
        <v>0</v>
      </c>
      <c r="BF74" s="688" t="str">
        <f t="shared" si="197"/>
        <v>-</v>
      </c>
      <c r="BG74" s="683">
        <v>0</v>
      </c>
      <c r="BH74" s="681"/>
      <c r="BI74" s="681"/>
      <c r="BJ74" s="681"/>
      <c r="BK74" s="687">
        <f t="shared" si="198"/>
        <v>0</v>
      </c>
      <c r="BL74" s="688" t="str">
        <f t="shared" si="199"/>
        <v>-</v>
      </c>
      <c r="BM74" s="687">
        <f t="shared" si="200"/>
        <v>0</v>
      </c>
      <c r="BN74" s="681"/>
      <c r="BO74" s="687">
        <f t="shared" si="201"/>
        <v>0</v>
      </c>
      <c r="BP74" s="681"/>
      <c r="BQ74" s="687">
        <f t="shared" si="202"/>
        <v>0</v>
      </c>
      <c r="BR74" s="688" t="str">
        <f t="shared" si="203"/>
        <v>-</v>
      </c>
      <c r="BS74" s="683">
        <v>0</v>
      </c>
      <c r="BT74" s="681"/>
      <c r="BU74" s="681"/>
      <c r="BV74" s="681"/>
      <c r="BW74" s="687">
        <f t="shared" si="204"/>
        <v>0</v>
      </c>
      <c r="BX74" s="688" t="str">
        <f t="shared" si="205"/>
        <v>-</v>
      </c>
      <c r="BY74" s="683">
        <v>0</v>
      </c>
      <c r="BZ74" s="681"/>
      <c r="CA74" s="681"/>
      <c r="CB74" s="681"/>
      <c r="CC74" s="687">
        <f t="shared" si="206"/>
        <v>0</v>
      </c>
      <c r="CD74" s="688" t="str">
        <f t="shared" si="207"/>
        <v>-</v>
      </c>
      <c r="CE74" s="683">
        <v>0</v>
      </c>
      <c r="CF74" s="681"/>
      <c r="CG74" s="681"/>
      <c r="CH74" s="681"/>
      <c r="CI74" s="687">
        <f t="shared" si="208"/>
        <v>0</v>
      </c>
      <c r="CJ74" s="688" t="str">
        <f t="shared" si="209"/>
        <v>-</v>
      </c>
      <c r="CK74" s="687">
        <f t="shared" si="210"/>
        <v>0</v>
      </c>
      <c r="CL74" s="681"/>
      <c r="CM74" s="687">
        <f t="shared" si="211"/>
        <v>0</v>
      </c>
      <c r="CN74" s="681"/>
      <c r="CO74" s="687">
        <f t="shared" si="212"/>
        <v>0</v>
      </c>
      <c r="CP74" s="688" t="str">
        <f t="shared" si="213"/>
        <v>-</v>
      </c>
      <c r="CQ74" s="683">
        <v>0</v>
      </c>
      <c r="CR74" s="681"/>
      <c r="CS74" s="681"/>
      <c r="CT74" s="681"/>
      <c r="CU74" s="687">
        <f t="shared" si="214"/>
        <v>0</v>
      </c>
      <c r="CV74" s="688" t="str">
        <f t="shared" si="215"/>
        <v>-</v>
      </c>
      <c r="CW74" s="683">
        <v>0</v>
      </c>
      <c r="CX74" s="681"/>
      <c r="CY74" s="681"/>
      <c r="CZ74" s="681"/>
      <c r="DA74" s="687">
        <f t="shared" si="216"/>
        <v>0</v>
      </c>
      <c r="DB74" s="688" t="str">
        <f t="shared" si="217"/>
        <v>-</v>
      </c>
      <c r="DC74" s="683">
        <v>0</v>
      </c>
      <c r="DD74" s="681"/>
      <c r="DE74" s="681"/>
      <c r="DF74" s="681"/>
      <c r="DG74" s="687">
        <f t="shared" si="218"/>
        <v>0</v>
      </c>
      <c r="DH74" s="688" t="str">
        <f t="shared" si="219"/>
        <v>-</v>
      </c>
    </row>
    <row r="75" spans="1:112" s="22" customFormat="1" ht="20.25" customHeight="1">
      <c r="A75" s="721"/>
      <c r="B75" s="23" t="s">
        <v>2071</v>
      </c>
      <c r="C75" s="610" t="s">
        <v>2072</v>
      </c>
      <c r="D75" s="72" t="s">
        <v>2073</v>
      </c>
      <c r="E75" s="528" t="s">
        <v>2074</v>
      </c>
      <c r="F75" s="528"/>
      <c r="G75" s="529"/>
      <c r="H75" s="530"/>
      <c r="I75" s="530"/>
      <c r="J75" s="657" t="s">
        <v>883</v>
      </c>
      <c r="K75" s="687">
        <f t="shared" si="176"/>
        <v>0</v>
      </c>
      <c r="L75" s="681"/>
      <c r="M75" s="687">
        <f t="shared" si="177"/>
        <v>0</v>
      </c>
      <c r="N75" s="681"/>
      <c r="O75" s="687">
        <f t="shared" si="178"/>
        <v>0</v>
      </c>
      <c r="P75" s="688" t="str">
        <f t="shared" si="179"/>
        <v>-</v>
      </c>
      <c r="Q75" s="687">
        <f t="shared" si="180"/>
        <v>0</v>
      </c>
      <c r="R75" s="681"/>
      <c r="S75" s="687">
        <f t="shared" si="181"/>
        <v>0</v>
      </c>
      <c r="T75" s="681"/>
      <c r="U75" s="687">
        <f t="shared" si="182"/>
        <v>0</v>
      </c>
      <c r="V75" s="688" t="str">
        <f t="shared" si="183"/>
        <v>-</v>
      </c>
      <c r="W75" s="683">
        <v>0</v>
      </c>
      <c r="X75" s="681"/>
      <c r="Y75" s="681"/>
      <c r="Z75" s="681"/>
      <c r="AA75" s="687">
        <f t="shared" si="184"/>
        <v>0</v>
      </c>
      <c r="AB75" s="688" t="str">
        <f t="shared" si="185"/>
        <v>-</v>
      </c>
      <c r="AC75" s="683">
        <v>0</v>
      </c>
      <c r="AD75" s="681"/>
      <c r="AE75" s="681"/>
      <c r="AF75" s="681"/>
      <c r="AG75" s="687">
        <f t="shared" si="186"/>
        <v>0</v>
      </c>
      <c r="AH75" s="688" t="str">
        <f t="shared" si="187"/>
        <v>-</v>
      </c>
      <c r="AI75" s="683">
        <v>0</v>
      </c>
      <c r="AJ75" s="681"/>
      <c r="AK75" s="681"/>
      <c r="AL75" s="681"/>
      <c r="AM75" s="687">
        <f t="shared" si="188"/>
        <v>0</v>
      </c>
      <c r="AN75" s="688" t="str">
        <f t="shared" si="189"/>
        <v>-</v>
      </c>
      <c r="AO75" s="687">
        <f t="shared" si="190"/>
        <v>0</v>
      </c>
      <c r="AP75" s="681"/>
      <c r="AQ75" s="687">
        <f t="shared" si="191"/>
        <v>0</v>
      </c>
      <c r="AR75" s="681"/>
      <c r="AS75" s="687">
        <f t="shared" si="192"/>
        <v>0</v>
      </c>
      <c r="AT75" s="688" t="str">
        <f t="shared" si="193"/>
        <v>-</v>
      </c>
      <c r="AU75" s="683">
        <v>0</v>
      </c>
      <c r="AV75" s="681"/>
      <c r="AW75" s="681"/>
      <c r="AX75" s="681"/>
      <c r="AY75" s="687">
        <f t="shared" si="194"/>
        <v>0</v>
      </c>
      <c r="AZ75" s="688" t="str">
        <f t="shared" si="195"/>
        <v>-</v>
      </c>
      <c r="BA75" s="683">
        <v>0</v>
      </c>
      <c r="BB75" s="681"/>
      <c r="BC75" s="681"/>
      <c r="BD75" s="681"/>
      <c r="BE75" s="687">
        <f t="shared" si="196"/>
        <v>0</v>
      </c>
      <c r="BF75" s="688" t="str">
        <f t="shared" si="197"/>
        <v>-</v>
      </c>
      <c r="BG75" s="683">
        <v>0</v>
      </c>
      <c r="BH75" s="681"/>
      <c r="BI75" s="681"/>
      <c r="BJ75" s="681"/>
      <c r="BK75" s="687">
        <f t="shared" si="198"/>
        <v>0</v>
      </c>
      <c r="BL75" s="688" t="str">
        <f t="shared" si="199"/>
        <v>-</v>
      </c>
      <c r="BM75" s="687">
        <f t="shared" si="200"/>
        <v>0</v>
      </c>
      <c r="BN75" s="681"/>
      <c r="BO75" s="687">
        <f t="shared" si="201"/>
        <v>0</v>
      </c>
      <c r="BP75" s="681"/>
      <c r="BQ75" s="687">
        <f t="shared" si="202"/>
        <v>0</v>
      </c>
      <c r="BR75" s="688" t="str">
        <f t="shared" si="203"/>
        <v>-</v>
      </c>
      <c r="BS75" s="683">
        <v>0</v>
      </c>
      <c r="BT75" s="681"/>
      <c r="BU75" s="681"/>
      <c r="BV75" s="681"/>
      <c r="BW75" s="687">
        <f t="shared" si="204"/>
        <v>0</v>
      </c>
      <c r="BX75" s="688" t="str">
        <f t="shared" si="205"/>
        <v>-</v>
      </c>
      <c r="BY75" s="683">
        <v>0</v>
      </c>
      <c r="BZ75" s="681"/>
      <c r="CA75" s="681"/>
      <c r="CB75" s="681"/>
      <c r="CC75" s="687">
        <f t="shared" si="206"/>
        <v>0</v>
      </c>
      <c r="CD75" s="688" t="str">
        <f t="shared" si="207"/>
        <v>-</v>
      </c>
      <c r="CE75" s="683">
        <v>0</v>
      </c>
      <c r="CF75" s="681"/>
      <c r="CG75" s="681"/>
      <c r="CH75" s="681"/>
      <c r="CI75" s="687">
        <f t="shared" si="208"/>
        <v>0</v>
      </c>
      <c r="CJ75" s="688" t="str">
        <f t="shared" si="209"/>
        <v>-</v>
      </c>
      <c r="CK75" s="687">
        <f t="shared" si="210"/>
        <v>0</v>
      </c>
      <c r="CL75" s="681"/>
      <c r="CM75" s="687">
        <f t="shared" si="211"/>
        <v>0</v>
      </c>
      <c r="CN75" s="681"/>
      <c r="CO75" s="687">
        <f t="shared" si="212"/>
        <v>0</v>
      </c>
      <c r="CP75" s="688" t="str">
        <f t="shared" si="213"/>
        <v>-</v>
      </c>
      <c r="CQ75" s="683">
        <v>0</v>
      </c>
      <c r="CR75" s="681"/>
      <c r="CS75" s="681"/>
      <c r="CT75" s="681"/>
      <c r="CU75" s="687">
        <f t="shared" si="214"/>
        <v>0</v>
      </c>
      <c r="CV75" s="688" t="str">
        <f t="shared" si="215"/>
        <v>-</v>
      </c>
      <c r="CW75" s="683">
        <v>0</v>
      </c>
      <c r="CX75" s="681"/>
      <c r="CY75" s="681"/>
      <c r="CZ75" s="681"/>
      <c r="DA75" s="687">
        <f t="shared" si="216"/>
        <v>0</v>
      </c>
      <c r="DB75" s="688" t="str">
        <f t="shared" si="217"/>
        <v>-</v>
      </c>
      <c r="DC75" s="683">
        <v>0</v>
      </c>
      <c r="DD75" s="681"/>
      <c r="DE75" s="681"/>
      <c r="DF75" s="681"/>
      <c r="DG75" s="687">
        <f t="shared" si="218"/>
        <v>0</v>
      </c>
      <c r="DH75" s="688" t="str">
        <f t="shared" si="219"/>
        <v>-</v>
      </c>
    </row>
    <row r="76" spans="1:112" s="22" customFormat="1" ht="20.25" customHeight="1">
      <c r="A76" s="721"/>
      <c r="B76" s="23" t="s">
        <v>2075</v>
      </c>
      <c r="C76" s="610" t="s">
        <v>2076</v>
      </c>
      <c r="D76" s="72" t="s">
        <v>2077</v>
      </c>
      <c r="E76" s="528" t="s">
        <v>2078</v>
      </c>
      <c r="F76" s="528"/>
      <c r="G76" s="529"/>
      <c r="H76" s="530"/>
      <c r="I76" s="530"/>
      <c r="J76" s="657" t="s">
        <v>883</v>
      </c>
      <c r="K76" s="687">
        <f t="shared" si="176"/>
        <v>628.9</v>
      </c>
      <c r="L76" s="681"/>
      <c r="M76" s="687">
        <f t="shared" si="177"/>
        <v>0</v>
      </c>
      <c r="N76" s="681"/>
      <c r="O76" s="687">
        <f t="shared" si="178"/>
        <v>-628.9</v>
      </c>
      <c r="P76" s="688">
        <f t="shared" si="179"/>
        <v>0</v>
      </c>
      <c r="Q76" s="687">
        <f t="shared" si="180"/>
        <v>200.79999999999998</v>
      </c>
      <c r="R76" s="681"/>
      <c r="S76" s="687">
        <f t="shared" si="181"/>
        <v>0</v>
      </c>
      <c r="T76" s="681"/>
      <c r="U76" s="687">
        <f t="shared" si="182"/>
        <v>-200.79999999999998</v>
      </c>
      <c r="V76" s="688">
        <f t="shared" si="183"/>
        <v>0</v>
      </c>
      <c r="W76" s="683">
        <v>69.7</v>
      </c>
      <c r="X76" s="681"/>
      <c r="Y76" s="681"/>
      <c r="Z76" s="681"/>
      <c r="AA76" s="687">
        <f t="shared" si="184"/>
        <v>-69.7</v>
      </c>
      <c r="AB76" s="688">
        <f t="shared" si="185"/>
        <v>0</v>
      </c>
      <c r="AC76" s="683">
        <v>62.5</v>
      </c>
      <c r="AD76" s="681"/>
      <c r="AE76" s="681"/>
      <c r="AF76" s="681"/>
      <c r="AG76" s="687">
        <f t="shared" si="186"/>
        <v>-62.5</v>
      </c>
      <c r="AH76" s="688">
        <f t="shared" si="187"/>
        <v>0</v>
      </c>
      <c r="AI76" s="683">
        <v>68.599999999999994</v>
      </c>
      <c r="AJ76" s="681"/>
      <c r="AK76" s="681"/>
      <c r="AL76" s="681"/>
      <c r="AM76" s="687">
        <f t="shared" si="188"/>
        <v>-68.599999999999994</v>
      </c>
      <c r="AN76" s="688">
        <f t="shared" si="189"/>
        <v>0</v>
      </c>
      <c r="AO76" s="687">
        <f t="shared" si="190"/>
        <v>73.599999999999994</v>
      </c>
      <c r="AP76" s="681"/>
      <c r="AQ76" s="687">
        <f t="shared" si="191"/>
        <v>0</v>
      </c>
      <c r="AR76" s="681"/>
      <c r="AS76" s="687">
        <f t="shared" si="192"/>
        <v>-73.599999999999994</v>
      </c>
      <c r="AT76" s="688">
        <f t="shared" si="193"/>
        <v>0</v>
      </c>
      <c r="AU76" s="683">
        <v>56.9</v>
      </c>
      <c r="AV76" s="681"/>
      <c r="AW76" s="681"/>
      <c r="AX76" s="681"/>
      <c r="AY76" s="687">
        <f t="shared" si="194"/>
        <v>-56.9</v>
      </c>
      <c r="AZ76" s="688">
        <f t="shared" si="195"/>
        <v>0</v>
      </c>
      <c r="BA76" s="683">
        <v>16.7</v>
      </c>
      <c r="BB76" s="681"/>
      <c r="BC76" s="681"/>
      <c r="BD76" s="681"/>
      <c r="BE76" s="687">
        <f t="shared" si="196"/>
        <v>-16.7</v>
      </c>
      <c r="BF76" s="688">
        <f t="shared" si="197"/>
        <v>0</v>
      </c>
      <c r="BG76" s="683">
        <v>0</v>
      </c>
      <c r="BH76" s="681"/>
      <c r="BI76" s="681"/>
      <c r="BJ76" s="681"/>
      <c r="BK76" s="687">
        <f t="shared" si="198"/>
        <v>0</v>
      </c>
      <c r="BL76" s="688" t="str">
        <f t="shared" si="199"/>
        <v>-</v>
      </c>
      <c r="BM76" s="687">
        <f t="shared" si="200"/>
        <v>156.60000000000002</v>
      </c>
      <c r="BN76" s="681"/>
      <c r="BO76" s="687">
        <f t="shared" si="201"/>
        <v>0</v>
      </c>
      <c r="BP76" s="681"/>
      <c r="BQ76" s="687">
        <f t="shared" si="202"/>
        <v>-156.60000000000002</v>
      </c>
      <c r="BR76" s="688">
        <f t="shared" si="203"/>
        <v>0</v>
      </c>
      <c r="BS76" s="683">
        <v>37.1</v>
      </c>
      <c r="BT76" s="681"/>
      <c r="BU76" s="681"/>
      <c r="BV76" s="681"/>
      <c r="BW76" s="687">
        <f t="shared" si="204"/>
        <v>-37.1</v>
      </c>
      <c r="BX76" s="688">
        <f t="shared" si="205"/>
        <v>0</v>
      </c>
      <c r="BY76" s="683">
        <v>60.7</v>
      </c>
      <c r="BZ76" s="681"/>
      <c r="CA76" s="681"/>
      <c r="CB76" s="681"/>
      <c r="CC76" s="687">
        <f t="shared" si="206"/>
        <v>-60.7</v>
      </c>
      <c r="CD76" s="688">
        <f t="shared" si="207"/>
        <v>0</v>
      </c>
      <c r="CE76" s="683">
        <v>58.8</v>
      </c>
      <c r="CF76" s="681"/>
      <c r="CG76" s="681"/>
      <c r="CH76" s="681"/>
      <c r="CI76" s="687">
        <f t="shared" si="208"/>
        <v>-58.8</v>
      </c>
      <c r="CJ76" s="688">
        <f t="shared" si="209"/>
        <v>0</v>
      </c>
      <c r="CK76" s="687">
        <f t="shared" si="210"/>
        <v>197.89999999999998</v>
      </c>
      <c r="CL76" s="681"/>
      <c r="CM76" s="687">
        <f t="shared" si="211"/>
        <v>0</v>
      </c>
      <c r="CN76" s="681"/>
      <c r="CO76" s="687">
        <f t="shared" si="212"/>
        <v>-197.89999999999998</v>
      </c>
      <c r="CP76" s="688">
        <f t="shared" si="213"/>
        <v>0</v>
      </c>
      <c r="CQ76" s="683">
        <v>60.8</v>
      </c>
      <c r="CR76" s="681"/>
      <c r="CS76" s="681"/>
      <c r="CT76" s="681"/>
      <c r="CU76" s="687">
        <f t="shared" si="214"/>
        <v>-60.8</v>
      </c>
      <c r="CV76" s="688">
        <f t="shared" si="215"/>
        <v>0</v>
      </c>
      <c r="CW76" s="683">
        <v>67.400000000000006</v>
      </c>
      <c r="CX76" s="681"/>
      <c r="CY76" s="681"/>
      <c r="CZ76" s="681"/>
      <c r="DA76" s="687">
        <f t="shared" si="216"/>
        <v>-67.400000000000006</v>
      </c>
      <c r="DB76" s="688">
        <f t="shared" si="217"/>
        <v>0</v>
      </c>
      <c r="DC76" s="683">
        <v>69.7</v>
      </c>
      <c r="DD76" s="681"/>
      <c r="DE76" s="681"/>
      <c r="DF76" s="681"/>
      <c r="DG76" s="687">
        <f t="shared" si="218"/>
        <v>-69.7</v>
      </c>
      <c r="DH76" s="688">
        <f t="shared" si="219"/>
        <v>0</v>
      </c>
    </row>
    <row r="77" spans="1:112" s="22" customFormat="1" ht="20.25" customHeight="1">
      <c r="A77" s="721"/>
      <c r="B77" s="23" t="s">
        <v>2079</v>
      </c>
      <c r="C77" s="610" t="s">
        <v>2080</v>
      </c>
      <c r="D77" s="72" t="s">
        <v>2081</v>
      </c>
      <c r="E77" s="528" t="s">
        <v>2082</v>
      </c>
      <c r="F77" s="528"/>
      <c r="G77" s="529"/>
      <c r="H77" s="530"/>
      <c r="I77" s="530"/>
      <c r="J77" s="657" t="s">
        <v>883</v>
      </c>
      <c r="K77" s="687">
        <f t="shared" si="176"/>
        <v>336.5</v>
      </c>
      <c r="L77" s="681"/>
      <c r="M77" s="687">
        <f t="shared" si="177"/>
        <v>0</v>
      </c>
      <c r="N77" s="681"/>
      <c r="O77" s="687">
        <f t="shared" si="178"/>
        <v>-336.5</v>
      </c>
      <c r="P77" s="688">
        <f t="shared" si="179"/>
        <v>0</v>
      </c>
      <c r="Q77" s="687">
        <f t="shared" si="180"/>
        <v>100.8</v>
      </c>
      <c r="R77" s="681"/>
      <c r="S77" s="687">
        <f t="shared" si="181"/>
        <v>0</v>
      </c>
      <c r="T77" s="681"/>
      <c r="U77" s="687">
        <f t="shared" si="182"/>
        <v>-100.8</v>
      </c>
      <c r="V77" s="688">
        <f t="shared" si="183"/>
        <v>0</v>
      </c>
      <c r="W77" s="683">
        <v>34.200000000000003</v>
      </c>
      <c r="X77" s="681"/>
      <c r="Y77" s="681"/>
      <c r="Z77" s="681"/>
      <c r="AA77" s="687">
        <f t="shared" si="184"/>
        <v>-34.200000000000003</v>
      </c>
      <c r="AB77" s="688">
        <f t="shared" si="185"/>
        <v>0</v>
      </c>
      <c r="AC77" s="683">
        <v>31.3</v>
      </c>
      <c r="AD77" s="681"/>
      <c r="AE77" s="681"/>
      <c r="AF77" s="681"/>
      <c r="AG77" s="687">
        <f t="shared" si="186"/>
        <v>-31.3</v>
      </c>
      <c r="AH77" s="688">
        <f t="shared" si="187"/>
        <v>0</v>
      </c>
      <c r="AI77" s="683">
        <v>35.299999999999997</v>
      </c>
      <c r="AJ77" s="681"/>
      <c r="AK77" s="681"/>
      <c r="AL77" s="681"/>
      <c r="AM77" s="687">
        <f t="shared" si="188"/>
        <v>-35.299999999999997</v>
      </c>
      <c r="AN77" s="688">
        <f t="shared" si="189"/>
        <v>0</v>
      </c>
      <c r="AO77" s="687">
        <f t="shared" si="190"/>
        <v>44.900000000000006</v>
      </c>
      <c r="AP77" s="681"/>
      <c r="AQ77" s="687">
        <f t="shared" si="191"/>
        <v>0</v>
      </c>
      <c r="AR77" s="681"/>
      <c r="AS77" s="687">
        <f t="shared" si="192"/>
        <v>-44.900000000000006</v>
      </c>
      <c r="AT77" s="688">
        <f t="shared" si="193"/>
        <v>0</v>
      </c>
      <c r="AU77" s="683">
        <v>34.6</v>
      </c>
      <c r="AV77" s="681"/>
      <c r="AW77" s="681"/>
      <c r="AX77" s="681"/>
      <c r="AY77" s="687">
        <f t="shared" si="194"/>
        <v>-34.6</v>
      </c>
      <c r="AZ77" s="688">
        <f t="shared" si="195"/>
        <v>0</v>
      </c>
      <c r="BA77" s="683">
        <v>10.3</v>
      </c>
      <c r="BB77" s="681"/>
      <c r="BC77" s="681"/>
      <c r="BD77" s="681"/>
      <c r="BE77" s="687">
        <f t="shared" si="196"/>
        <v>-10.3</v>
      </c>
      <c r="BF77" s="688">
        <f t="shared" si="197"/>
        <v>0</v>
      </c>
      <c r="BG77" s="683">
        <v>0</v>
      </c>
      <c r="BH77" s="681"/>
      <c r="BI77" s="681"/>
      <c r="BJ77" s="681"/>
      <c r="BK77" s="687">
        <f t="shared" si="198"/>
        <v>0</v>
      </c>
      <c r="BL77" s="688" t="str">
        <f t="shared" si="199"/>
        <v>-</v>
      </c>
      <c r="BM77" s="687">
        <f t="shared" si="200"/>
        <v>89.7</v>
      </c>
      <c r="BN77" s="681"/>
      <c r="BO77" s="687">
        <f t="shared" si="201"/>
        <v>0</v>
      </c>
      <c r="BP77" s="681"/>
      <c r="BQ77" s="687">
        <f t="shared" si="202"/>
        <v>-89.7</v>
      </c>
      <c r="BR77" s="688">
        <f t="shared" si="203"/>
        <v>0</v>
      </c>
      <c r="BS77" s="683">
        <v>23.2</v>
      </c>
      <c r="BT77" s="681"/>
      <c r="BU77" s="681"/>
      <c r="BV77" s="681"/>
      <c r="BW77" s="687">
        <f t="shared" si="204"/>
        <v>-23.2</v>
      </c>
      <c r="BX77" s="688">
        <f t="shared" si="205"/>
        <v>0</v>
      </c>
      <c r="BY77" s="683">
        <v>33.799999999999997</v>
      </c>
      <c r="BZ77" s="681"/>
      <c r="CA77" s="681"/>
      <c r="CB77" s="681"/>
      <c r="CC77" s="687">
        <f t="shared" si="206"/>
        <v>-33.799999999999997</v>
      </c>
      <c r="CD77" s="688">
        <f t="shared" si="207"/>
        <v>0</v>
      </c>
      <c r="CE77" s="683">
        <v>32.700000000000003</v>
      </c>
      <c r="CF77" s="681"/>
      <c r="CG77" s="681"/>
      <c r="CH77" s="681"/>
      <c r="CI77" s="687">
        <f t="shared" si="208"/>
        <v>-32.700000000000003</v>
      </c>
      <c r="CJ77" s="688">
        <f t="shared" si="209"/>
        <v>0</v>
      </c>
      <c r="CK77" s="687">
        <f t="shared" si="210"/>
        <v>101.10000000000001</v>
      </c>
      <c r="CL77" s="681"/>
      <c r="CM77" s="687">
        <f t="shared" si="211"/>
        <v>0</v>
      </c>
      <c r="CN77" s="681"/>
      <c r="CO77" s="687">
        <f t="shared" si="212"/>
        <v>-101.10000000000001</v>
      </c>
      <c r="CP77" s="688">
        <f t="shared" si="213"/>
        <v>0</v>
      </c>
      <c r="CQ77" s="683">
        <v>33.799999999999997</v>
      </c>
      <c r="CR77" s="681"/>
      <c r="CS77" s="681"/>
      <c r="CT77" s="681"/>
      <c r="CU77" s="687">
        <f t="shared" si="214"/>
        <v>-33.799999999999997</v>
      </c>
      <c r="CV77" s="688">
        <f t="shared" si="215"/>
        <v>0</v>
      </c>
      <c r="CW77" s="683">
        <v>33.1</v>
      </c>
      <c r="CX77" s="681"/>
      <c r="CY77" s="681"/>
      <c r="CZ77" s="681"/>
      <c r="DA77" s="687">
        <f t="shared" si="216"/>
        <v>-33.1</v>
      </c>
      <c r="DB77" s="688">
        <f t="shared" si="217"/>
        <v>0</v>
      </c>
      <c r="DC77" s="683">
        <v>34.200000000000003</v>
      </c>
      <c r="DD77" s="681"/>
      <c r="DE77" s="681"/>
      <c r="DF77" s="681"/>
      <c r="DG77" s="687">
        <f t="shared" si="218"/>
        <v>-34.200000000000003</v>
      </c>
      <c r="DH77" s="688">
        <f t="shared" si="219"/>
        <v>0</v>
      </c>
    </row>
    <row r="78" spans="1:112" s="22" customFormat="1" ht="20.25" customHeight="1">
      <c r="A78" s="721"/>
      <c r="B78" s="23" t="s">
        <v>2083</v>
      </c>
      <c r="C78" s="797" t="s">
        <v>2084</v>
      </c>
      <c r="D78" s="788" t="s">
        <v>2085</v>
      </c>
      <c r="E78" s="528" t="s">
        <v>2086</v>
      </c>
      <c r="F78" s="528"/>
      <c r="G78" s="529"/>
      <c r="H78" s="530"/>
      <c r="I78" s="530"/>
      <c r="J78" s="657" t="s">
        <v>883</v>
      </c>
      <c r="K78" s="687">
        <f t="shared" si="176"/>
        <v>205.7</v>
      </c>
      <c r="L78" s="681"/>
      <c r="M78" s="687">
        <f t="shared" si="177"/>
        <v>0</v>
      </c>
      <c r="N78" s="681"/>
      <c r="O78" s="687">
        <f t="shared" si="178"/>
        <v>-205.7</v>
      </c>
      <c r="P78" s="688">
        <f t="shared" si="179"/>
        <v>0</v>
      </c>
      <c r="Q78" s="687">
        <f t="shared" si="180"/>
        <v>59</v>
      </c>
      <c r="R78" s="681"/>
      <c r="S78" s="687">
        <f t="shared" si="181"/>
        <v>0</v>
      </c>
      <c r="T78" s="681"/>
      <c r="U78" s="687">
        <f t="shared" si="182"/>
        <v>-59</v>
      </c>
      <c r="V78" s="688">
        <f t="shared" si="183"/>
        <v>0</v>
      </c>
      <c r="W78" s="683">
        <v>20.100000000000001</v>
      </c>
      <c r="X78" s="681"/>
      <c r="Y78" s="681"/>
      <c r="Z78" s="681"/>
      <c r="AA78" s="687">
        <f t="shared" si="184"/>
        <v>-20.100000000000001</v>
      </c>
      <c r="AB78" s="688">
        <f t="shared" si="185"/>
        <v>0</v>
      </c>
      <c r="AC78" s="683">
        <v>18.5</v>
      </c>
      <c r="AD78" s="681"/>
      <c r="AE78" s="681"/>
      <c r="AF78" s="681"/>
      <c r="AG78" s="687">
        <f t="shared" si="186"/>
        <v>-18.5</v>
      </c>
      <c r="AH78" s="688">
        <f t="shared" si="187"/>
        <v>0</v>
      </c>
      <c r="AI78" s="683">
        <v>20.399999999999999</v>
      </c>
      <c r="AJ78" s="681"/>
      <c r="AK78" s="681"/>
      <c r="AL78" s="681"/>
      <c r="AM78" s="687">
        <f t="shared" si="188"/>
        <v>-20.399999999999999</v>
      </c>
      <c r="AN78" s="688">
        <f t="shared" si="189"/>
        <v>0</v>
      </c>
      <c r="AO78" s="687">
        <f t="shared" si="190"/>
        <v>25.6</v>
      </c>
      <c r="AP78" s="681"/>
      <c r="AQ78" s="687">
        <f t="shared" si="191"/>
        <v>0</v>
      </c>
      <c r="AR78" s="681"/>
      <c r="AS78" s="687">
        <f t="shared" si="192"/>
        <v>-25.6</v>
      </c>
      <c r="AT78" s="688">
        <f t="shared" si="193"/>
        <v>0</v>
      </c>
      <c r="AU78" s="683">
        <v>20.3</v>
      </c>
      <c r="AV78" s="681"/>
      <c r="AW78" s="681"/>
      <c r="AX78" s="681"/>
      <c r="AY78" s="687">
        <f t="shared" si="194"/>
        <v>-20.3</v>
      </c>
      <c r="AZ78" s="688">
        <f t="shared" si="195"/>
        <v>0</v>
      </c>
      <c r="BA78" s="683">
        <v>5.3</v>
      </c>
      <c r="BB78" s="681"/>
      <c r="BC78" s="681"/>
      <c r="BD78" s="681"/>
      <c r="BE78" s="687">
        <f t="shared" si="196"/>
        <v>-5.3</v>
      </c>
      <c r="BF78" s="688">
        <f t="shared" si="197"/>
        <v>0</v>
      </c>
      <c r="BG78" s="683">
        <v>0</v>
      </c>
      <c r="BH78" s="681"/>
      <c r="BI78" s="681"/>
      <c r="BJ78" s="681"/>
      <c r="BK78" s="687">
        <f t="shared" si="198"/>
        <v>0</v>
      </c>
      <c r="BL78" s="688" t="str">
        <f t="shared" si="199"/>
        <v>-</v>
      </c>
      <c r="BM78" s="687">
        <f t="shared" si="200"/>
        <v>58.3</v>
      </c>
      <c r="BN78" s="681"/>
      <c r="BO78" s="687">
        <f t="shared" si="201"/>
        <v>0</v>
      </c>
      <c r="BP78" s="681"/>
      <c r="BQ78" s="687">
        <f t="shared" si="202"/>
        <v>-58.3</v>
      </c>
      <c r="BR78" s="688">
        <f t="shared" si="203"/>
        <v>0</v>
      </c>
      <c r="BS78" s="683">
        <v>16.899999999999999</v>
      </c>
      <c r="BT78" s="681"/>
      <c r="BU78" s="681"/>
      <c r="BV78" s="681"/>
      <c r="BW78" s="687">
        <f t="shared" si="204"/>
        <v>-16.899999999999999</v>
      </c>
      <c r="BX78" s="688">
        <f t="shared" si="205"/>
        <v>0</v>
      </c>
      <c r="BY78" s="683">
        <v>20.6</v>
      </c>
      <c r="BZ78" s="681"/>
      <c r="CA78" s="681"/>
      <c r="CB78" s="681"/>
      <c r="CC78" s="687">
        <f t="shared" si="206"/>
        <v>-20.6</v>
      </c>
      <c r="CD78" s="688">
        <f t="shared" si="207"/>
        <v>0</v>
      </c>
      <c r="CE78" s="683">
        <v>20.8</v>
      </c>
      <c r="CF78" s="681"/>
      <c r="CG78" s="681"/>
      <c r="CH78" s="681"/>
      <c r="CI78" s="687">
        <f t="shared" si="208"/>
        <v>-20.8</v>
      </c>
      <c r="CJ78" s="688">
        <f t="shared" si="209"/>
        <v>0</v>
      </c>
      <c r="CK78" s="687">
        <f t="shared" si="210"/>
        <v>62.8</v>
      </c>
      <c r="CL78" s="681"/>
      <c r="CM78" s="687">
        <f t="shared" si="211"/>
        <v>0</v>
      </c>
      <c r="CN78" s="681"/>
      <c r="CO78" s="687">
        <f t="shared" si="212"/>
        <v>-62.8</v>
      </c>
      <c r="CP78" s="688">
        <f t="shared" si="213"/>
        <v>0</v>
      </c>
      <c r="CQ78" s="683">
        <v>21.3</v>
      </c>
      <c r="CR78" s="681"/>
      <c r="CS78" s="681"/>
      <c r="CT78" s="681"/>
      <c r="CU78" s="687">
        <f t="shared" si="214"/>
        <v>-21.3</v>
      </c>
      <c r="CV78" s="688">
        <f t="shared" si="215"/>
        <v>0</v>
      </c>
      <c r="CW78" s="683">
        <v>20.8</v>
      </c>
      <c r="CX78" s="681"/>
      <c r="CY78" s="681"/>
      <c r="CZ78" s="681"/>
      <c r="DA78" s="687">
        <f t="shared" si="216"/>
        <v>-20.8</v>
      </c>
      <c r="DB78" s="688">
        <f t="shared" si="217"/>
        <v>0</v>
      </c>
      <c r="DC78" s="683">
        <v>20.7</v>
      </c>
      <c r="DD78" s="681"/>
      <c r="DE78" s="681"/>
      <c r="DF78" s="681"/>
      <c r="DG78" s="687">
        <f t="shared" si="218"/>
        <v>-20.7</v>
      </c>
      <c r="DH78" s="688">
        <f t="shared" si="219"/>
        <v>0</v>
      </c>
    </row>
    <row r="79" spans="1:112" s="22" customFormat="1" ht="20.25" customHeight="1">
      <c r="A79" s="721"/>
      <c r="B79" s="23" t="s">
        <v>2087</v>
      </c>
      <c r="C79" s="766"/>
      <c r="D79" s="766"/>
      <c r="E79" s="528" t="s">
        <v>2088</v>
      </c>
      <c r="F79" s="528"/>
      <c r="G79" s="529"/>
      <c r="H79" s="530"/>
      <c r="I79" s="530"/>
      <c r="J79" s="722" t="s">
        <v>889</v>
      </c>
      <c r="K79" s="687">
        <f t="shared" si="176"/>
        <v>236.40000000000003</v>
      </c>
      <c r="L79" s="681"/>
      <c r="M79" s="687">
        <f t="shared" si="177"/>
        <v>0</v>
      </c>
      <c r="N79" s="681"/>
      <c r="O79" s="687">
        <f t="shared" si="178"/>
        <v>-236.40000000000003</v>
      </c>
      <c r="P79" s="688">
        <f t="shared" si="179"/>
        <v>0</v>
      </c>
      <c r="Q79" s="687">
        <f t="shared" si="180"/>
        <v>67.800000000000011</v>
      </c>
      <c r="R79" s="681"/>
      <c r="S79" s="687">
        <f t="shared" si="181"/>
        <v>0</v>
      </c>
      <c r="T79" s="681"/>
      <c r="U79" s="687">
        <f t="shared" si="182"/>
        <v>-67.800000000000011</v>
      </c>
      <c r="V79" s="688">
        <f t="shared" si="183"/>
        <v>0</v>
      </c>
      <c r="W79" s="683">
        <v>23.1</v>
      </c>
      <c r="X79" s="681"/>
      <c r="Y79" s="681"/>
      <c r="Z79" s="681"/>
      <c r="AA79" s="687">
        <f t="shared" si="184"/>
        <v>-23.1</v>
      </c>
      <c r="AB79" s="688">
        <f t="shared" si="185"/>
        <v>0</v>
      </c>
      <c r="AC79" s="683">
        <v>21.3</v>
      </c>
      <c r="AD79" s="681"/>
      <c r="AE79" s="681"/>
      <c r="AF79" s="681"/>
      <c r="AG79" s="687">
        <f t="shared" si="186"/>
        <v>-21.3</v>
      </c>
      <c r="AH79" s="688">
        <f t="shared" si="187"/>
        <v>0</v>
      </c>
      <c r="AI79" s="683">
        <v>23.4</v>
      </c>
      <c r="AJ79" s="681"/>
      <c r="AK79" s="681"/>
      <c r="AL79" s="681"/>
      <c r="AM79" s="687">
        <f t="shared" si="188"/>
        <v>-23.4</v>
      </c>
      <c r="AN79" s="688">
        <f t="shared" si="189"/>
        <v>0</v>
      </c>
      <c r="AO79" s="687">
        <f t="shared" si="190"/>
        <v>29.4</v>
      </c>
      <c r="AP79" s="681"/>
      <c r="AQ79" s="687">
        <f t="shared" si="191"/>
        <v>0</v>
      </c>
      <c r="AR79" s="681"/>
      <c r="AS79" s="687">
        <f t="shared" si="192"/>
        <v>-29.4</v>
      </c>
      <c r="AT79" s="688">
        <f t="shared" si="193"/>
        <v>0</v>
      </c>
      <c r="AU79" s="683">
        <v>23.3</v>
      </c>
      <c r="AV79" s="681"/>
      <c r="AW79" s="681"/>
      <c r="AX79" s="681"/>
      <c r="AY79" s="687">
        <f t="shared" si="194"/>
        <v>-23.3</v>
      </c>
      <c r="AZ79" s="688">
        <f t="shared" si="195"/>
        <v>0</v>
      </c>
      <c r="BA79" s="683">
        <v>6.1</v>
      </c>
      <c r="BB79" s="681"/>
      <c r="BC79" s="681"/>
      <c r="BD79" s="681"/>
      <c r="BE79" s="687">
        <f t="shared" si="196"/>
        <v>-6.1</v>
      </c>
      <c r="BF79" s="688">
        <f t="shared" si="197"/>
        <v>0</v>
      </c>
      <c r="BG79" s="683">
        <v>0</v>
      </c>
      <c r="BH79" s="681"/>
      <c r="BI79" s="681"/>
      <c r="BJ79" s="681"/>
      <c r="BK79" s="687">
        <f t="shared" si="198"/>
        <v>0</v>
      </c>
      <c r="BL79" s="688" t="str">
        <f t="shared" si="199"/>
        <v>-</v>
      </c>
      <c r="BM79" s="687">
        <f t="shared" si="200"/>
        <v>66.899999999999991</v>
      </c>
      <c r="BN79" s="681"/>
      <c r="BO79" s="687">
        <f t="shared" si="201"/>
        <v>0</v>
      </c>
      <c r="BP79" s="681"/>
      <c r="BQ79" s="687">
        <f t="shared" si="202"/>
        <v>-66.899999999999991</v>
      </c>
      <c r="BR79" s="688">
        <f t="shared" si="203"/>
        <v>0</v>
      </c>
      <c r="BS79" s="683">
        <v>19.399999999999999</v>
      </c>
      <c r="BT79" s="681"/>
      <c r="BU79" s="681"/>
      <c r="BV79" s="681"/>
      <c r="BW79" s="687">
        <f t="shared" si="204"/>
        <v>-19.399999999999999</v>
      </c>
      <c r="BX79" s="688">
        <f t="shared" si="205"/>
        <v>0</v>
      </c>
      <c r="BY79" s="683">
        <v>23.7</v>
      </c>
      <c r="BZ79" s="681"/>
      <c r="CA79" s="681"/>
      <c r="CB79" s="681"/>
      <c r="CC79" s="687">
        <f t="shared" si="206"/>
        <v>-23.7</v>
      </c>
      <c r="CD79" s="688">
        <f t="shared" si="207"/>
        <v>0</v>
      </c>
      <c r="CE79" s="683">
        <v>23.8</v>
      </c>
      <c r="CF79" s="681"/>
      <c r="CG79" s="681"/>
      <c r="CH79" s="681"/>
      <c r="CI79" s="687">
        <f t="shared" si="208"/>
        <v>-23.8</v>
      </c>
      <c r="CJ79" s="688">
        <f t="shared" si="209"/>
        <v>0</v>
      </c>
      <c r="CK79" s="687">
        <f t="shared" si="210"/>
        <v>72.3</v>
      </c>
      <c r="CL79" s="681"/>
      <c r="CM79" s="687">
        <f t="shared" si="211"/>
        <v>0</v>
      </c>
      <c r="CN79" s="681"/>
      <c r="CO79" s="687">
        <f t="shared" si="212"/>
        <v>-72.3</v>
      </c>
      <c r="CP79" s="688">
        <f t="shared" si="213"/>
        <v>0</v>
      </c>
      <c r="CQ79" s="683">
        <v>24.5</v>
      </c>
      <c r="CR79" s="681"/>
      <c r="CS79" s="681"/>
      <c r="CT79" s="681"/>
      <c r="CU79" s="687">
        <f t="shared" si="214"/>
        <v>-24.5</v>
      </c>
      <c r="CV79" s="688">
        <f t="shared" si="215"/>
        <v>0</v>
      </c>
      <c r="CW79" s="683">
        <v>23.9</v>
      </c>
      <c r="CX79" s="681"/>
      <c r="CY79" s="681"/>
      <c r="CZ79" s="681"/>
      <c r="DA79" s="687">
        <f t="shared" si="216"/>
        <v>-23.9</v>
      </c>
      <c r="DB79" s="688">
        <f t="shared" si="217"/>
        <v>0</v>
      </c>
      <c r="DC79" s="683">
        <v>23.9</v>
      </c>
      <c r="DD79" s="681"/>
      <c r="DE79" s="681"/>
      <c r="DF79" s="681"/>
      <c r="DG79" s="687">
        <f t="shared" si="218"/>
        <v>-23.9</v>
      </c>
      <c r="DH79" s="688">
        <f t="shared" si="219"/>
        <v>0</v>
      </c>
    </row>
    <row r="80" spans="1:112" s="22" customFormat="1" ht="20.25" customHeight="1" outlineLevel="1">
      <c r="A80" s="721"/>
      <c r="B80" s="23" t="s">
        <v>2089</v>
      </c>
      <c r="C80" s="610" t="s">
        <v>2090</v>
      </c>
      <c r="D80" s="407" t="s">
        <v>2091</v>
      </c>
      <c r="E80" s="528" t="s">
        <v>2092</v>
      </c>
      <c r="F80" s="528"/>
      <c r="G80" s="529"/>
      <c r="H80" s="530"/>
      <c r="I80" s="530"/>
      <c r="J80" s="29" t="s">
        <v>883</v>
      </c>
      <c r="K80" s="687">
        <f t="shared" si="176"/>
        <v>0</v>
      </c>
      <c r="L80" s="681"/>
      <c r="M80" s="687">
        <f t="shared" si="177"/>
        <v>0</v>
      </c>
      <c r="N80" s="681"/>
      <c r="O80" s="687">
        <f t="shared" si="178"/>
        <v>0</v>
      </c>
      <c r="P80" s="688" t="str">
        <f t="shared" si="179"/>
        <v>-</v>
      </c>
      <c r="Q80" s="687">
        <f t="shared" si="180"/>
        <v>0</v>
      </c>
      <c r="R80" s="681"/>
      <c r="S80" s="687">
        <f t="shared" si="181"/>
        <v>0</v>
      </c>
      <c r="T80" s="681"/>
      <c r="U80" s="687">
        <f t="shared" si="182"/>
        <v>0</v>
      </c>
      <c r="V80" s="688" t="str">
        <f t="shared" si="183"/>
        <v>-</v>
      </c>
      <c r="W80" s="683">
        <v>0</v>
      </c>
      <c r="X80" s="681"/>
      <c r="Y80" s="681"/>
      <c r="Z80" s="681"/>
      <c r="AA80" s="687">
        <f t="shared" si="184"/>
        <v>0</v>
      </c>
      <c r="AB80" s="688" t="str">
        <f t="shared" si="185"/>
        <v>-</v>
      </c>
      <c r="AC80" s="683">
        <v>0</v>
      </c>
      <c r="AD80" s="681"/>
      <c r="AE80" s="681"/>
      <c r="AF80" s="681"/>
      <c r="AG80" s="687">
        <f t="shared" si="186"/>
        <v>0</v>
      </c>
      <c r="AH80" s="688" t="str">
        <f t="shared" si="187"/>
        <v>-</v>
      </c>
      <c r="AI80" s="683">
        <v>0</v>
      </c>
      <c r="AJ80" s="681"/>
      <c r="AK80" s="681"/>
      <c r="AL80" s="681"/>
      <c r="AM80" s="687">
        <f t="shared" si="188"/>
        <v>0</v>
      </c>
      <c r="AN80" s="688" t="str">
        <f t="shared" si="189"/>
        <v>-</v>
      </c>
      <c r="AO80" s="687">
        <f t="shared" si="190"/>
        <v>0</v>
      </c>
      <c r="AP80" s="681"/>
      <c r="AQ80" s="687">
        <f t="shared" si="191"/>
        <v>0</v>
      </c>
      <c r="AR80" s="681"/>
      <c r="AS80" s="687">
        <f t="shared" si="192"/>
        <v>0</v>
      </c>
      <c r="AT80" s="688" t="str">
        <f t="shared" si="193"/>
        <v>-</v>
      </c>
      <c r="AU80" s="683">
        <v>0</v>
      </c>
      <c r="AV80" s="681"/>
      <c r="AW80" s="681"/>
      <c r="AX80" s="681"/>
      <c r="AY80" s="687">
        <f t="shared" si="194"/>
        <v>0</v>
      </c>
      <c r="AZ80" s="688" t="str">
        <f t="shared" si="195"/>
        <v>-</v>
      </c>
      <c r="BA80" s="683">
        <v>0</v>
      </c>
      <c r="BB80" s="681"/>
      <c r="BC80" s="681"/>
      <c r="BD80" s="681"/>
      <c r="BE80" s="687">
        <f t="shared" si="196"/>
        <v>0</v>
      </c>
      <c r="BF80" s="688" t="str">
        <f t="shared" si="197"/>
        <v>-</v>
      </c>
      <c r="BG80" s="683">
        <v>0</v>
      </c>
      <c r="BH80" s="681"/>
      <c r="BI80" s="681"/>
      <c r="BJ80" s="681"/>
      <c r="BK80" s="687">
        <f t="shared" si="198"/>
        <v>0</v>
      </c>
      <c r="BL80" s="688" t="str">
        <f t="shared" si="199"/>
        <v>-</v>
      </c>
      <c r="BM80" s="687">
        <f t="shared" si="200"/>
        <v>0</v>
      </c>
      <c r="BN80" s="681"/>
      <c r="BO80" s="687">
        <f t="shared" si="201"/>
        <v>0</v>
      </c>
      <c r="BP80" s="681"/>
      <c r="BQ80" s="687">
        <f t="shared" si="202"/>
        <v>0</v>
      </c>
      <c r="BR80" s="688" t="str">
        <f t="shared" si="203"/>
        <v>-</v>
      </c>
      <c r="BS80" s="683">
        <v>0</v>
      </c>
      <c r="BT80" s="681"/>
      <c r="BU80" s="681"/>
      <c r="BV80" s="681"/>
      <c r="BW80" s="687">
        <f t="shared" si="204"/>
        <v>0</v>
      </c>
      <c r="BX80" s="688" t="str">
        <f t="shared" si="205"/>
        <v>-</v>
      </c>
      <c r="BY80" s="683">
        <v>0</v>
      </c>
      <c r="BZ80" s="681"/>
      <c r="CA80" s="681"/>
      <c r="CB80" s="681"/>
      <c r="CC80" s="687">
        <f t="shared" si="206"/>
        <v>0</v>
      </c>
      <c r="CD80" s="688" t="str">
        <f t="shared" si="207"/>
        <v>-</v>
      </c>
      <c r="CE80" s="683">
        <v>0</v>
      </c>
      <c r="CF80" s="681"/>
      <c r="CG80" s="681"/>
      <c r="CH80" s="681"/>
      <c r="CI80" s="687">
        <f t="shared" si="208"/>
        <v>0</v>
      </c>
      <c r="CJ80" s="688" t="str">
        <f t="shared" si="209"/>
        <v>-</v>
      </c>
      <c r="CK80" s="687">
        <f t="shared" si="210"/>
        <v>0</v>
      </c>
      <c r="CL80" s="681"/>
      <c r="CM80" s="687">
        <f t="shared" si="211"/>
        <v>0</v>
      </c>
      <c r="CN80" s="681"/>
      <c r="CO80" s="687">
        <f t="shared" si="212"/>
        <v>0</v>
      </c>
      <c r="CP80" s="688" t="str">
        <f t="shared" si="213"/>
        <v>-</v>
      </c>
      <c r="CQ80" s="683">
        <v>0</v>
      </c>
      <c r="CR80" s="681"/>
      <c r="CS80" s="681"/>
      <c r="CT80" s="681"/>
      <c r="CU80" s="687">
        <f t="shared" si="214"/>
        <v>0</v>
      </c>
      <c r="CV80" s="688" t="str">
        <f t="shared" si="215"/>
        <v>-</v>
      </c>
      <c r="CW80" s="683">
        <v>0</v>
      </c>
      <c r="CX80" s="681"/>
      <c r="CY80" s="681"/>
      <c r="CZ80" s="681"/>
      <c r="DA80" s="687">
        <f t="shared" si="216"/>
        <v>0</v>
      </c>
      <c r="DB80" s="688" t="str">
        <f t="shared" si="217"/>
        <v>-</v>
      </c>
      <c r="DC80" s="683">
        <v>0</v>
      </c>
      <c r="DD80" s="681"/>
      <c r="DE80" s="681"/>
      <c r="DF80" s="681"/>
      <c r="DG80" s="687">
        <f t="shared" si="218"/>
        <v>0</v>
      </c>
      <c r="DH80" s="688" t="str">
        <f t="shared" si="219"/>
        <v>-</v>
      </c>
    </row>
    <row r="81" spans="1:112" s="22" customFormat="1" ht="20.25" customHeight="1" outlineLevel="1">
      <c r="A81" s="721"/>
      <c r="B81" s="23" t="s">
        <v>2093</v>
      </c>
      <c r="C81" s="610"/>
      <c r="D81" s="407" t="s">
        <v>2094</v>
      </c>
      <c r="E81" s="528" t="s">
        <v>2095</v>
      </c>
      <c r="F81" s="528"/>
      <c r="G81" s="529"/>
      <c r="H81" s="530"/>
      <c r="I81" s="530"/>
      <c r="J81" s="29" t="s">
        <v>883</v>
      </c>
      <c r="K81" s="687">
        <f t="shared" si="176"/>
        <v>0</v>
      </c>
      <c r="L81" s="681"/>
      <c r="M81" s="687">
        <f t="shared" si="177"/>
        <v>0</v>
      </c>
      <c r="N81" s="681"/>
      <c r="O81" s="687">
        <f t="shared" si="178"/>
        <v>0</v>
      </c>
      <c r="P81" s="688" t="str">
        <f t="shared" si="179"/>
        <v>-</v>
      </c>
      <c r="Q81" s="687">
        <f t="shared" si="180"/>
        <v>0</v>
      </c>
      <c r="R81" s="681"/>
      <c r="S81" s="687">
        <f t="shared" si="181"/>
        <v>0</v>
      </c>
      <c r="T81" s="681"/>
      <c r="U81" s="687">
        <f t="shared" si="182"/>
        <v>0</v>
      </c>
      <c r="V81" s="688" t="str">
        <f t="shared" si="183"/>
        <v>-</v>
      </c>
      <c r="W81" s="683">
        <v>0</v>
      </c>
      <c r="X81" s="681"/>
      <c r="Y81" s="681"/>
      <c r="Z81" s="681"/>
      <c r="AA81" s="687">
        <f t="shared" si="184"/>
        <v>0</v>
      </c>
      <c r="AB81" s="688" t="str">
        <f t="shared" si="185"/>
        <v>-</v>
      </c>
      <c r="AC81" s="683">
        <v>0</v>
      </c>
      <c r="AD81" s="681"/>
      <c r="AE81" s="681"/>
      <c r="AF81" s="681"/>
      <c r="AG81" s="687">
        <f t="shared" si="186"/>
        <v>0</v>
      </c>
      <c r="AH81" s="688" t="str">
        <f t="shared" si="187"/>
        <v>-</v>
      </c>
      <c r="AI81" s="683">
        <v>0</v>
      </c>
      <c r="AJ81" s="681"/>
      <c r="AK81" s="681"/>
      <c r="AL81" s="681"/>
      <c r="AM81" s="687">
        <f t="shared" si="188"/>
        <v>0</v>
      </c>
      <c r="AN81" s="688" t="str">
        <f t="shared" si="189"/>
        <v>-</v>
      </c>
      <c r="AO81" s="687">
        <f t="shared" si="190"/>
        <v>0</v>
      </c>
      <c r="AP81" s="681"/>
      <c r="AQ81" s="687">
        <f t="shared" si="191"/>
        <v>0</v>
      </c>
      <c r="AR81" s="681"/>
      <c r="AS81" s="687">
        <f t="shared" si="192"/>
        <v>0</v>
      </c>
      <c r="AT81" s="688" t="str">
        <f t="shared" si="193"/>
        <v>-</v>
      </c>
      <c r="AU81" s="683">
        <v>0</v>
      </c>
      <c r="AV81" s="681"/>
      <c r="AW81" s="681"/>
      <c r="AX81" s="681"/>
      <c r="AY81" s="687">
        <f t="shared" si="194"/>
        <v>0</v>
      </c>
      <c r="AZ81" s="688" t="str">
        <f t="shared" si="195"/>
        <v>-</v>
      </c>
      <c r="BA81" s="683">
        <v>0</v>
      </c>
      <c r="BB81" s="681"/>
      <c r="BC81" s="681"/>
      <c r="BD81" s="681"/>
      <c r="BE81" s="687">
        <f t="shared" si="196"/>
        <v>0</v>
      </c>
      <c r="BF81" s="688" t="str">
        <f t="shared" si="197"/>
        <v>-</v>
      </c>
      <c r="BG81" s="683">
        <v>0</v>
      </c>
      <c r="BH81" s="681"/>
      <c r="BI81" s="681"/>
      <c r="BJ81" s="681"/>
      <c r="BK81" s="687">
        <f t="shared" si="198"/>
        <v>0</v>
      </c>
      <c r="BL81" s="688" t="str">
        <f t="shared" si="199"/>
        <v>-</v>
      </c>
      <c r="BM81" s="687">
        <f t="shared" si="200"/>
        <v>0</v>
      </c>
      <c r="BN81" s="681"/>
      <c r="BO81" s="687">
        <f t="shared" si="201"/>
        <v>0</v>
      </c>
      <c r="BP81" s="681"/>
      <c r="BQ81" s="687">
        <f t="shared" si="202"/>
        <v>0</v>
      </c>
      <c r="BR81" s="688" t="str">
        <f t="shared" si="203"/>
        <v>-</v>
      </c>
      <c r="BS81" s="683">
        <v>0</v>
      </c>
      <c r="BT81" s="681"/>
      <c r="BU81" s="681"/>
      <c r="BV81" s="681"/>
      <c r="BW81" s="687">
        <f t="shared" si="204"/>
        <v>0</v>
      </c>
      <c r="BX81" s="688" t="str">
        <f t="shared" si="205"/>
        <v>-</v>
      </c>
      <c r="BY81" s="683">
        <v>0</v>
      </c>
      <c r="BZ81" s="681"/>
      <c r="CA81" s="681"/>
      <c r="CB81" s="681"/>
      <c r="CC81" s="687">
        <f t="shared" si="206"/>
        <v>0</v>
      </c>
      <c r="CD81" s="688" t="str">
        <f t="shared" si="207"/>
        <v>-</v>
      </c>
      <c r="CE81" s="683">
        <v>0</v>
      </c>
      <c r="CF81" s="681"/>
      <c r="CG81" s="681"/>
      <c r="CH81" s="681"/>
      <c r="CI81" s="687">
        <f t="shared" si="208"/>
        <v>0</v>
      </c>
      <c r="CJ81" s="688" t="str">
        <f t="shared" si="209"/>
        <v>-</v>
      </c>
      <c r="CK81" s="687">
        <f t="shared" si="210"/>
        <v>0</v>
      </c>
      <c r="CL81" s="681"/>
      <c r="CM81" s="687">
        <f t="shared" si="211"/>
        <v>0</v>
      </c>
      <c r="CN81" s="681"/>
      <c r="CO81" s="687">
        <f t="shared" si="212"/>
        <v>0</v>
      </c>
      <c r="CP81" s="688" t="str">
        <f t="shared" si="213"/>
        <v>-</v>
      </c>
      <c r="CQ81" s="683">
        <v>0</v>
      </c>
      <c r="CR81" s="681"/>
      <c r="CS81" s="681"/>
      <c r="CT81" s="681"/>
      <c r="CU81" s="687">
        <f t="shared" si="214"/>
        <v>0</v>
      </c>
      <c r="CV81" s="688" t="str">
        <f t="shared" si="215"/>
        <v>-</v>
      </c>
      <c r="CW81" s="683">
        <v>0</v>
      </c>
      <c r="CX81" s="681"/>
      <c r="CY81" s="681"/>
      <c r="CZ81" s="681"/>
      <c r="DA81" s="687">
        <f t="shared" si="216"/>
        <v>0</v>
      </c>
      <c r="DB81" s="688" t="str">
        <f t="shared" si="217"/>
        <v>-</v>
      </c>
      <c r="DC81" s="683">
        <v>0</v>
      </c>
      <c r="DD81" s="681"/>
      <c r="DE81" s="681"/>
      <c r="DF81" s="681"/>
      <c r="DG81" s="687">
        <f t="shared" si="218"/>
        <v>0</v>
      </c>
      <c r="DH81" s="688" t="str">
        <f t="shared" si="219"/>
        <v>-</v>
      </c>
    </row>
    <row r="82" spans="1:112" ht="20.25" customHeight="1" outlineLevel="1">
      <c r="A82" s="721"/>
      <c r="B82" s="23" t="s">
        <v>2096</v>
      </c>
      <c r="C82" s="610" t="s">
        <v>2097</v>
      </c>
      <c r="D82" s="37" t="s">
        <v>2098</v>
      </c>
      <c r="E82" s="528"/>
      <c r="F82" s="528"/>
      <c r="G82" s="529"/>
      <c r="H82" s="530"/>
      <c r="I82" s="530"/>
      <c r="J82" s="657"/>
      <c r="K82" s="681"/>
      <c r="L82" s="681"/>
      <c r="M82" s="681"/>
      <c r="N82" s="681"/>
      <c r="O82" s="681"/>
      <c r="P82" s="681"/>
      <c r="Q82" s="681"/>
      <c r="R82" s="681"/>
      <c r="S82" s="681"/>
      <c r="T82" s="681"/>
      <c r="U82" s="681"/>
      <c r="V82" s="681"/>
      <c r="W82" s="681"/>
      <c r="X82" s="681"/>
      <c r="Y82" s="681"/>
      <c r="Z82" s="681"/>
      <c r="AA82" s="681"/>
      <c r="AB82" s="681"/>
      <c r="AC82" s="681"/>
      <c r="AD82" s="681"/>
      <c r="AE82" s="681"/>
      <c r="AF82" s="681"/>
      <c r="AG82" s="681"/>
      <c r="AH82" s="681"/>
      <c r="AI82" s="681"/>
      <c r="AJ82" s="681"/>
      <c r="AK82" s="681"/>
      <c r="AL82" s="681"/>
      <c r="AM82" s="681"/>
      <c r="AN82" s="681"/>
      <c r="AO82" s="681"/>
      <c r="AP82" s="681"/>
      <c r="AQ82" s="681"/>
      <c r="AR82" s="681"/>
      <c r="AS82" s="681"/>
      <c r="AT82" s="681"/>
      <c r="AU82" s="681"/>
      <c r="AV82" s="681"/>
      <c r="AW82" s="681"/>
      <c r="AX82" s="681"/>
      <c r="AY82" s="681"/>
      <c r="AZ82" s="681"/>
      <c r="BA82" s="681"/>
      <c r="BB82" s="681"/>
      <c r="BC82" s="681"/>
      <c r="BD82" s="681"/>
      <c r="BE82" s="681"/>
      <c r="BF82" s="681"/>
      <c r="BG82" s="681"/>
      <c r="BH82" s="681"/>
      <c r="BI82" s="681"/>
      <c r="BJ82" s="681"/>
      <c r="BK82" s="681"/>
      <c r="BL82" s="681"/>
      <c r="BM82" s="681"/>
      <c r="BN82" s="681"/>
      <c r="BO82" s="681"/>
      <c r="BP82" s="681"/>
      <c r="BQ82" s="681"/>
      <c r="BR82" s="681"/>
      <c r="BS82" s="681"/>
      <c r="BT82" s="681"/>
      <c r="BU82" s="681"/>
      <c r="BV82" s="681"/>
      <c r="BW82" s="681"/>
      <c r="BX82" s="681"/>
      <c r="BY82" s="681"/>
      <c r="BZ82" s="681"/>
      <c r="CA82" s="681"/>
      <c r="CB82" s="681"/>
      <c r="CC82" s="681"/>
      <c r="CD82" s="681"/>
      <c r="CE82" s="681"/>
      <c r="CF82" s="681"/>
      <c r="CG82" s="681"/>
      <c r="CH82" s="681"/>
      <c r="CI82" s="681"/>
      <c r="CJ82" s="681"/>
      <c r="CK82" s="681"/>
      <c r="CL82" s="681"/>
      <c r="CM82" s="681"/>
      <c r="CN82" s="681"/>
      <c r="CO82" s="681"/>
      <c r="CP82" s="681"/>
      <c r="CQ82" s="681"/>
      <c r="CR82" s="681"/>
      <c r="CS82" s="681"/>
      <c r="CT82" s="681"/>
      <c r="CU82" s="681"/>
      <c r="CV82" s="681"/>
      <c r="CW82" s="681"/>
      <c r="CX82" s="681"/>
      <c r="CY82" s="681"/>
      <c r="CZ82" s="681"/>
      <c r="DA82" s="681"/>
      <c r="DB82" s="681"/>
      <c r="DC82" s="681"/>
      <c r="DD82" s="681"/>
      <c r="DE82" s="681"/>
      <c r="DF82" s="681"/>
      <c r="DG82" s="681"/>
      <c r="DH82" s="681"/>
    </row>
    <row r="83" spans="1:112" ht="20.25" customHeight="1" outlineLevel="1">
      <c r="A83" s="721"/>
      <c r="B83" s="23" t="s">
        <v>2099</v>
      </c>
      <c r="C83" s="610"/>
      <c r="D83" s="34" t="s">
        <v>2100</v>
      </c>
      <c r="E83" s="528" t="s">
        <v>2101</v>
      </c>
      <c r="F83" s="528"/>
      <c r="G83" s="529"/>
      <c r="H83" s="530" t="s">
        <v>2102</v>
      </c>
      <c r="I83" s="530"/>
      <c r="J83" s="657" t="s">
        <v>883</v>
      </c>
      <c r="K83" s="687">
        <f>Q83+AO83+BM83+CK83</f>
        <v>0</v>
      </c>
      <c r="L83" s="681"/>
      <c r="M83" s="687">
        <f>S83+AQ83+BO83+CM83</f>
        <v>0</v>
      </c>
      <c r="N83" s="681"/>
      <c r="O83" s="687">
        <f>IFERROR(M83-K83,"-")</f>
        <v>0</v>
      </c>
      <c r="P83" s="688" t="str">
        <f>IFERROR(M83/K83,"-")</f>
        <v>-</v>
      </c>
      <c r="Q83" s="687">
        <f>W83+AC83+AI83</f>
        <v>0</v>
      </c>
      <c r="R83" s="681"/>
      <c r="S83" s="687">
        <f>Y83+AE83+AK83</f>
        <v>0</v>
      </c>
      <c r="T83" s="681"/>
      <c r="U83" s="687">
        <f>IFERROR(S83-Q83,"-")</f>
        <v>0</v>
      </c>
      <c r="V83" s="688" t="str">
        <f>IFERROR(S83/Q83,"-")</f>
        <v>-</v>
      </c>
      <c r="W83" s="687">
        <f>W10-W14-W16</f>
        <v>0</v>
      </c>
      <c r="X83" s="681"/>
      <c r="Y83" s="687">
        <f>Y10-Y14-Y16</f>
        <v>0</v>
      </c>
      <c r="Z83" s="681"/>
      <c r="AA83" s="687">
        <f>IFERROR(Y83-W83,"-")</f>
        <v>0</v>
      </c>
      <c r="AB83" s="688" t="str">
        <f>IFERROR(Y83/W83,"-")</f>
        <v>-</v>
      </c>
      <c r="AC83" s="687">
        <f>AC10-AC14-AC16</f>
        <v>0</v>
      </c>
      <c r="AD83" s="681"/>
      <c r="AE83" s="687">
        <f>AE10-AE14-AE16</f>
        <v>0</v>
      </c>
      <c r="AF83" s="681"/>
      <c r="AG83" s="687">
        <f>IFERROR(AE83-AC83,"-")</f>
        <v>0</v>
      </c>
      <c r="AH83" s="688" t="str">
        <f>IFERROR(AE83/AC83,"-")</f>
        <v>-</v>
      </c>
      <c r="AI83" s="687">
        <f>AI10-AI14-AI16</f>
        <v>0</v>
      </c>
      <c r="AJ83" s="681"/>
      <c r="AK83" s="687">
        <f>AK10-AK14-AK16</f>
        <v>0</v>
      </c>
      <c r="AL83" s="681"/>
      <c r="AM83" s="687">
        <f>IFERROR(AK83-AI83,"-")</f>
        <v>0</v>
      </c>
      <c r="AN83" s="688" t="str">
        <f>IFERROR(AK83/AI83,"-")</f>
        <v>-</v>
      </c>
      <c r="AO83" s="687">
        <f>AU83+BA83+BG83</f>
        <v>0</v>
      </c>
      <c r="AP83" s="681"/>
      <c r="AQ83" s="687">
        <f>AW83+BC83+BI83</f>
        <v>0</v>
      </c>
      <c r="AR83" s="681"/>
      <c r="AS83" s="687">
        <f>IFERROR(AQ83-AO83,"-")</f>
        <v>0</v>
      </c>
      <c r="AT83" s="688" t="str">
        <f>IFERROR(AQ83/AO83,"-")</f>
        <v>-</v>
      </c>
      <c r="AU83" s="687">
        <f>AU10-AU14-AU16</f>
        <v>0</v>
      </c>
      <c r="AV83" s="681"/>
      <c r="AW83" s="687">
        <f>AW10-AW14-AW16</f>
        <v>0</v>
      </c>
      <c r="AX83" s="681"/>
      <c r="AY83" s="687">
        <f>IFERROR(AW83-AU83,"-")</f>
        <v>0</v>
      </c>
      <c r="AZ83" s="688" t="str">
        <f>IFERROR(AW83/AU83,"-")</f>
        <v>-</v>
      </c>
      <c r="BA83" s="687">
        <f>BA10-BA14-BA16</f>
        <v>0</v>
      </c>
      <c r="BB83" s="681"/>
      <c r="BC83" s="687">
        <f>BC10-BC14-BC16</f>
        <v>0</v>
      </c>
      <c r="BD83" s="681"/>
      <c r="BE83" s="687">
        <f>IFERROR(BC83-BA83,"-")</f>
        <v>0</v>
      </c>
      <c r="BF83" s="688" t="str">
        <f>IFERROR(BC83/BA83,"-")</f>
        <v>-</v>
      </c>
      <c r="BG83" s="687">
        <f>BG10-BG14-BG16</f>
        <v>0</v>
      </c>
      <c r="BH83" s="681"/>
      <c r="BI83" s="687">
        <f>BI10-BI14-BI16</f>
        <v>0</v>
      </c>
      <c r="BJ83" s="681"/>
      <c r="BK83" s="687">
        <f>IFERROR(BI83-BG83,"-")</f>
        <v>0</v>
      </c>
      <c r="BL83" s="688" t="str">
        <f>IFERROR(BI83/BG83,"-")</f>
        <v>-</v>
      </c>
      <c r="BM83" s="687">
        <f>BS83+BY83+CE83</f>
        <v>0</v>
      </c>
      <c r="BN83" s="681"/>
      <c r="BO83" s="687">
        <f>BU83+CA83+CG83</f>
        <v>0</v>
      </c>
      <c r="BP83" s="681"/>
      <c r="BQ83" s="687">
        <f>IFERROR(BO83-BM83,"-")</f>
        <v>0</v>
      </c>
      <c r="BR83" s="688" t="str">
        <f>IFERROR(BO83/BM83,"-")</f>
        <v>-</v>
      </c>
      <c r="BS83" s="687">
        <f>BS10-BS14-BS16</f>
        <v>0</v>
      </c>
      <c r="BT83" s="681"/>
      <c r="BU83" s="687">
        <f>BU10-BU14-BU16</f>
        <v>0</v>
      </c>
      <c r="BV83" s="681"/>
      <c r="BW83" s="687">
        <f>IFERROR(BU83-BS83,"-")</f>
        <v>0</v>
      </c>
      <c r="BX83" s="688" t="str">
        <f>IFERROR(BU83/BS83,"-")</f>
        <v>-</v>
      </c>
      <c r="BY83" s="687">
        <f>BY10-BY14-BY16</f>
        <v>0</v>
      </c>
      <c r="BZ83" s="681"/>
      <c r="CA83" s="687">
        <f>CA10-CA14-CA16</f>
        <v>0</v>
      </c>
      <c r="CB83" s="681"/>
      <c r="CC83" s="687">
        <f>IFERROR(CA83-BY83,"-")</f>
        <v>0</v>
      </c>
      <c r="CD83" s="688" t="str">
        <f>IFERROR(CA83/BY83,"-")</f>
        <v>-</v>
      </c>
      <c r="CE83" s="687">
        <f>CE10-CE14-CE16</f>
        <v>0</v>
      </c>
      <c r="CF83" s="681"/>
      <c r="CG83" s="687">
        <f>CG10-CG14-CG16</f>
        <v>0</v>
      </c>
      <c r="CH83" s="681"/>
      <c r="CI83" s="687">
        <f>IFERROR(CG83-CE83,"-")</f>
        <v>0</v>
      </c>
      <c r="CJ83" s="688" t="str">
        <f>IFERROR(CG83/CE83,"-")</f>
        <v>-</v>
      </c>
      <c r="CK83" s="687">
        <f>CQ83+CW83+DC83</f>
        <v>0</v>
      </c>
      <c r="CL83" s="681"/>
      <c r="CM83" s="687">
        <f>CS83+CY83+DE83</f>
        <v>0</v>
      </c>
      <c r="CN83" s="681"/>
      <c r="CO83" s="687">
        <f>IFERROR(CM83-CK83,"-")</f>
        <v>0</v>
      </c>
      <c r="CP83" s="688" t="str">
        <f>IFERROR(CM83/CK83,"-")</f>
        <v>-</v>
      </c>
      <c r="CQ83" s="687">
        <f>CQ10-CQ14-CQ16</f>
        <v>0</v>
      </c>
      <c r="CR83" s="681"/>
      <c r="CS83" s="687">
        <f>CS10-CS14-CS16</f>
        <v>0</v>
      </c>
      <c r="CT83" s="681"/>
      <c r="CU83" s="687">
        <f>IFERROR(CS83-CQ83,"-")</f>
        <v>0</v>
      </c>
      <c r="CV83" s="688" t="str">
        <f>IFERROR(CS83/CQ83,"-")</f>
        <v>-</v>
      </c>
      <c r="CW83" s="687">
        <f>CW10-CW14-CW16</f>
        <v>0</v>
      </c>
      <c r="CX83" s="681"/>
      <c r="CY83" s="687">
        <f>CY10-CY14-CY16</f>
        <v>0</v>
      </c>
      <c r="CZ83" s="681"/>
      <c r="DA83" s="687">
        <f>IFERROR(CY83-CW83,"-")</f>
        <v>0</v>
      </c>
      <c r="DB83" s="688" t="str">
        <f>IFERROR(CY83/CW83,"-")</f>
        <v>-</v>
      </c>
      <c r="DC83" s="687">
        <f>DC10-DC14-DC16</f>
        <v>0</v>
      </c>
      <c r="DD83" s="681"/>
      <c r="DE83" s="687">
        <f>DE10-DE14-DE16</f>
        <v>0</v>
      </c>
      <c r="DF83" s="681"/>
      <c r="DG83" s="687">
        <f>IFERROR(DE83-DC83,"-")</f>
        <v>0</v>
      </c>
      <c r="DH83" s="688" t="str">
        <f>IFERROR(DE83/DC83,"-")</f>
        <v>-</v>
      </c>
    </row>
    <row r="84" spans="1:112" ht="20.25" customHeight="1" outlineLevel="1">
      <c r="A84" s="721"/>
      <c r="B84" s="23" t="s">
        <v>2103</v>
      </c>
      <c r="C84" s="402"/>
      <c r="D84" s="34" t="s">
        <v>2104</v>
      </c>
      <c r="E84" s="528" t="s">
        <v>2105</v>
      </c>
      <c r="F84" s="528"/>
      <c r="G84" s="529"/>
      <c r="H84" s="530" t="s">
        <v>2106</v>
      </c>
      <c r="I84" s="530"/>
      <c r="J84" s="657" t="s">
        <v>883</v>
      </c>
      <c r="K84" s="687">
        <f>Q84+AO84+BM84+CK84</f>
        <v>0.2020000000002824</v>
      </c>
      <c r="L84" s="681"/>
      <c r="M84" s="687">
        <f>S84+AQ84+BO84+CM84</f>
        <v>0</v>
      </c>
      <c r="N84" s="681"/>
      <c r="O84" s="687">
        <f>IFERROR(M84-K84,"-")</f>
        <v>-0.2020000000002824</v>
      </c>
      <c r="P84" s="688">
        <f>IFERROR(M84/K84,"-")</f>
        <v>0</v>
      </c>
      <c r="Q84" s="687">
        <f>W84+AC84+AI84</f>
        <v>4.1999999999916326E-2</v>
      </c>
      <c r="R84" s="681"/>
      <c r="S84" s="687">
        <f>Y84+AE84+AK84</f>
        <v>0</v>
      </c>
      <c r="T84" s="681"/>
      <c r="U84" s="687">
        <f>IFERROR(S84-Q84,"-")</f>
        <v>-4.1999999999916326E-2</v>
      </c>
      <c r="V84" s="688">
        <f>IFERROR(S84/Q84,"-")</f>
        <v>0</v>
      </c>
      <c r="W84" s="687">
        <f>W20-W30-W33+W80-W81</f>
        <v>1.7999999999688043E-2</v>
      </c>
      <c r="X84" s="681"/>
      <c r="Y84" s="687">
        <f>Y20-Y30-Y33+Y80-Y81</f>
        <v>0</v>
      </c>
      <c r="Z84" s="681"/>
      <c r="AA84" s="687">
        <f>IFERROR(Y84-W84,"-")</f>
        <v>-1.7999999999688043E-2</v>
      </c>
      <c r="AB84" s="688">
        <f>IFERROR(Y84/W84,"-")</f>
        <v>0</v>
      </c>
      <c r="AC84" s="687">
        <f>AC20-AC30-AC33+AC80-AC81</f>
        <v>7.0000000001755325E-3</v>
      </c>
      <c r="AD84" s="681"/>
      <c r="AE84" s="687">
        <f>AE20-AE30-AE33+AE80-AE81</f>
        <v>0</v>
      </c>
      <c r="AF84" s="681"/>
      <c r="AG84" s="687">
        <f>IFERROR(AE84-AC84,"-")</f>
        <v>-7.0000000001755325E-3</v>
      </c>
      <c r="AH84" s="688">
        <f>IFERROR(AE84/AC84,"-")</f>
        <v>0</v>
      </c>
      <c r="AI84" s="687">
        <f>AI20-AI30-AI33+AI80-AI81</f>
        <v>1.7000000000052751E-2</v>
      </c>
      <c r="AJ84" s="681"/>
      <c r="AK84" s="687">
        <f>AK20-AK30-AK33+AK80-AK81</f>
        <v>0</v>
      </c>
      <c r="AL84" s="681"/>
      <c r="AM84" s="687">
        <f>IFERROR(AK84-AI84,"-")</f>
        <v>-1.7000000000052751E-2</v>
      </c>
      <c r="AN84" s="688">
        <f>IFERROR(AK84/AI84,"-")</f>
        <v>0</v>
      </c>
      <c r="AO84" s="687">
        <f>AU84+BA84+BG84</f>
        <v>6.9000000000244199E-2</v>
      </c>
      <c r="AP84" s="681"/>
      <c r="AQ84" s="687">
        <f>AW84+BC84+BI84</f>
        <v>0</v>
      </c>
      <c r="AR84" s="681"/>
      <c r="AS84" s="687">
        <f>IFERROR(AQ84-AO84,"-")</f>
        <v>-6.9000000000244199E-2</v>
      </c>
      <c r="AT84" s="688">
        <f>IFERROR(AQ84/AO84,"-")</f>
        <v>0</v>
      </c>
      <c r="AU84" s="687">
        <f>AU20-AU30-AU33+AU80-AU81</f>
        <v>4.20000000001437E-2</v>
      </c>
      <c r="AV84" s="681"/>
      <c r="AW84" s="687">
        <f>AW20-AW30-AW33+AW80-AW81</f>
        <v>0</v>
      </c>
      <c r="AX84" s="681"/>
      <c r="AY84" s="687">
        <f>IFERROR(AW84-AU84,"-")</f>
        <v>-4.20000000001437E-2</v>
      </c>
      <c r="AZ84" s="688">
        <f>IFERROR(AW84/AU84,"-")</f>
        <v>0</v>
      </c>
      <c r="BA84" s="687">
        <f>BA20-BA30-BA33+BA80-BA81</f>
        <v>2.7000000000043656E-2</v>
      </c>
      <c r="BB84" s="681"/>
      <c r="BC84" s="687">
        <f>BC20-BC30-BC33+BC80-BC81</f>
        <v>0</v>
      </c>
      <c r="BD84" s="681"/>
      <c r="BE84" s="687">
        <f>IFERROR(BC84-BA84,"-")</f>
        <v>-2.7000000000043656E-2</v>
      </c>
      <c r="BF84" s="688">
        <f>IFERROR(BC84/BA84,"-")</f>
        <v>0</v>
      </c>
      <c r="BG84" s="687">
        <f>BG20-BG30-BG33+BG80-BG81</f>
        <v>5.6843418860808015E-14</v>
      </c>
      <c r="BH84" s="681"/>
      <c r="BI84" s="687">
        <f>BI20-BI30-BI33+BI80-BI81</f>
        <v>0</v>
      </c>
      <c r="BJ84" s="681"/>
      <c r="BK84" s="687">
        <f>IFERROR(BI84-BG84,"-")</f>
        <v>-5.6843418860808015E-14</v>
      </c>
      <c r="BL84" s="688">
        <f>IFERROR(BI84/BG84,"-")</f>
        <v>0</v>
      </c>
      <c r="BM84" s="687">
        <f>BS84+BY84+CE84</f>
        <v>6.2999999999988177E-2</v>
      </c>
      <c r="BN84" s="681"/>
      <c r="BO84" s="687">
        <f>BU84+CA84+CG84</f>
        <v>0</v>
      </c>
      <c r="BP84" s="681"/>
      <c r="BQ84" s="687">
        <f>IFERROR(BO84-BM84,"-")</f>
        <v>-6.2999999999988177E-2</v>
      </c>
      <c r="BR84" s="688">
        <f>IFERROR(BO84/BM84,"-")</f>
        <v>0</v>
      </c>
      <c r="BS84" s="687">
        <f>BS20-BS30-BS33+BS80-BS81</f>
        <v>-2.8000000000133696E-2</v>
      </c>
      <c r="BT84" s="681"/>
      <c r="BU84" s="687">
        <f>BU20-BU30-BU33+BU80-BU81</f>
        <v>0</v>
      </c>
      <c r="BV84" s="681"/>
      <c r="BW84" s="687">
        <f>IFERROR(BU84-BS84,"-")</f>
        <v>2.8000000000133696E-2</v>
      </c>
      <c r="BX84" s="688">
        <f>IFERROR(BU84/BS84,"-")</f>
        <v>0</v>
      </c>
      <c r="BY84" s="687">
        <f>BY20-BY30-BY33+BY80-BY81</f>
        <v>4.7000000000139153E-2</v>
      </c>
      <c r="BZ84" s="681"/>
      <c r="CA84" s="687">
        <f>CA20-CA30-CA33+CA80-CA81</f>
        <v>0</v>
      </c>
      <c r="CB84" s="681"/>
      <c r="CC84" s="687">
        <f>IFERROR(CA84-BY84,"-")</f>
        <v>-4.7000000000139153E-2</v>
      </c>
      <c r="CD84" s="688">
        <f>IFERROR(CA84/BY84,"-")</f>
        <v>0</v>
      </c>
      <c r="CE84" s="687">
        <f>CE20-CE30-CE33+CE80-CE81</f>
        <v>4.399999999998272E-2</v>
      </c>
      <c r="CF84" s="681"/>
      <c r="CG84" s="687">
        <f>CG20-CG30-CG33+CG80-CG81</f>
        <v>0</v>
      </c>
      <c r="CH84" s="681"/>
      <c r="CI84" s="687">
        <f>IFERROR(CG84-CE84,"-")</f>
        <v>-4.399999999998272E-2</v>
      </c>
      <c r="CJ84" s="688">
        <f>IFERROR(CG84/CE84,"-")</f>
        <v>0</v>
      </c>
      <c r="CK84" s="687">
        <f>CQ84+CW84+DC84</f>
        <v>2.8000000000133696E-2</v>
      </c>
      <c r="CL84" s="681"/>
      <c r="CM84" s="687">
        <f>CS84+CY84+DE84</f>
        <v>0</v>
      </c>
      <c r="CN84" s="681"/>
      <c r="CO84" s="687">
        <f>IFERROR(CM84-CK84,"-")</f>
        <v>-2.8000000000133696E-2</v>
      </c>
      <c r="CP84" s="688">
        <f>IFERROR(CM84/CK84,"-")</f>
        <v>0</v>
      </c>
      <c r="CQ84" s="687">
        <f>CQ20-CQ30-CQ33+CQ80-CQ81</f>
        <v>-2.9999999997016857E-3</v>
      </c>
      <c r="CR84" s="681"/>
      <c r="CS84" s="687">
        <f>CS20-CS30-CS33+CS80-CS81</f>
        <v>0</v>
      </c>
      <c r="CT84" s="681"/>
      <c r="CU84" s="687">
        <f>IFERROR(CS84-CQ84,"-")</f>
        <v>2.9999999997016857E-3</v>
      </c>
      <c r="CV84" s="688">
        <f>IFERROR(CS84/CQ84,"-")</f>
        <v>0</v>
      </c>
      <c r="CW84" s="687">
        <f>CW20-CW30-CW33+CW80-CW81</f>
        <v>1.2999999999919964E-2</v>
      </c>
      <c r="CX84" s="681"/>
      <c r="CY84" s="687">
        <f>CY20-CY30-CY33+CY80-CY81</f>
        <v>0</v>
      </c>
      <c r="CZ84" s="681"/>
      <c r="DA84" s="687">
        <f>IFERROR(CY84-CW84,"-")</f>
        <v>-1.2999999999919964E-2</v>
      </c>
      <c r="DB84" s="688">
        <f>IFERROR(CY84/CW84,"-")</f>
        <v>0</v>
      </c>
      <c r="DC84" s="687">
        <f>DC20-DC30-DC33+DC80-DC81</f>
        <v>1.7999999999915417E-2</v>
      </c>
      <c r="DD84" s="681"/>
      <c r="DE84" s="687">
        <f>DE20-DE30-DE33+DE80-DE81</f>
        <v>0</v>
      </c>
      <c r="DF84" s="681"/>
      <c r="DG84" s="687">
        <f>IFERROR(DE84-DC84,"-")</f>
        <v>-1.7999999999915417E-2</v>
      </c>
      <c r="DH84" s="688">
        <f>IFERROR(DE84/DC84,"-")</f>
        <v>0</v>
      </c>
    </row>
    <row r="85" spans="1:112" ht="48" customHeight="1" outlineLevel="1">
      <c r="B85" s="139"/>
      <c r="C85" s="396">
        <v>7</v>
      </c>
      <c r="D85" s="545" t="s">
        <v>2107</v>
      </c>
      <c r="E85" s="528"/>
      <c r="F85" s="528" t="s">
        <v>2108</v>
      </c>
      <c r="G85" s="529"/>
      <c r="H85" s="530" t="s">
        <v>2109</v>
      </c>
      <c r="I85" s="530"/>
      <c r="J85" s="657" t="s">
        <v>883</v>
      </c>
      <c r="K85" s="687">
        <f>K42+K42+K62+K66+K69+K73+K74+K74+K76+K77+K77</f>
        <v>10403.599999999999</v>
      </c>
      <c r="L85" s="687">
        <f>L42+L42+L62+L66+L69+L73+L74+L74+L76+L77+L77</f>
        <v>0</v>
      </c>
      <c r="M85" s="687">
        <f>M42+M42+M62+M66+M69+M73+M74+M74+M76+M77+M77</f>
        <v>0</v>
      </c>
      <c r="N85" s="687">
        <f>N42+N42+N62+N66+N69+N73+N74+N74+N76+N77+N77</f>
        <v>0</v>
      </c>
      <c r="O85" s="687">
        <f>IFERROR(M85-K85,"-")</f>
        <v>-10403.599999999999</v>
      </c>
      <c r="P85" s="688">
        <f>IFERROR(M85/K85,"-")</f>
        <v>0</v>
      </c>
      <c r="Q85" s="687">
        <f>Q42+Q42+Q62+Q66+Q69+Q73+Q74+Q74+Q76+Q77+Q77</f>
        <v>2637.2000000000003</v>
      </c>
      <c r="R85" s="687">
        <f>R42+R42+R62+R66+R69+R73+R74+R74+R76+R77+R77</f>
        <v>0</v>
      </c>
      <c r="S85" s="687">
        <f>S42+S42+S62+S66+S69+S73+S74+S74+S76+S77+S77</f>
        <v>0</v>
      </c>
      <c r="T85" s="687">
        <f>T42+T42+T62+T66+T69+T73+T74+T74+T76+T77+T77</f>
        <v>0</v>
      </c>
      <c r="U85" s="687">
        <f>IFERROR(S85-Q85,"-")</f>
        <v>-2637.2000000000003</v>
      </c>
      <c r="V85" s="688">
        <f>IFERROR(S85/Q85,"-")</f>
        <v>0</v>
      </c>
      <c r="W85" s="687">
        <f>W42+W42+W62+W66+W69+W73+W74+W74+W76+W77+W77</f>
        <v>907.4000000000002</v>
      </c>
      <c r="X85" s="687">
        <f>X42+X42+X62+X66+X69+X73+X74+X74+X76+X77+X77</f>
        <v>0</v>
      </c>
      <c r="Y85" s="687">
        <f>Y42+Y42+Y62+Y66+Y69+Y73+Y74+Y74+Y76+Y77+Y77</f>
        <v>0</v>
      </c>
      <c r="Z85" s="687">
        <f>Z42+Z42+Z62+Z66+Z69+Z73+Z74+Z74+Z76+Z77+Z77</f>
        <v>0</v>
      </c>
      <c r="AA85" s="687">
        <f>IFERROR(Y85-W85,"-")</f>
        <v>-907.4000000000002</v>
      </c>
      <c r="AB85" s="688">
        <f>IFERROR(Y85/W85,"-")</f>
        <v>0</v>
      </c>
      <c r="AC85" s="687">
        <f>AC42+AC42+AC62+AC66+AC69+AC73+AC74+AC74+AC76+AC77+AC77</f>
        <v>819.79999999999984</v>
      </c>
      <c r="AD85" s="687">
        <f>AD42+AD42+AD62+AD66+AD69+AD73+AD74+AD74+AD76+AD77+AD77</f>
        <v>0</v>
      </c>
      <c r="AE85" s="687">
        <f>AE42+AE42+AE62+AE66+AE69+AE73+AE74+AE74+AE76+AE77+AE77</f>
        <v>0</v>
      </c>
      <c r="AF85" s="687">
        <f>AF42+AF42+AF62+AF66+AF69+AF73+AF74+AF74+AF76+AF77+AF77</f>
        <v>0</v>
      </c>
      <c r="AG85" s="687">
        <f>IFERROR(AE85-AC85,"-")</f>
        <v>-819.79999999999984</v>
      </c>
      <c r="AH85" s="688">
        <f>IFERROR(AE85/AC85,"-")</f>
        <v>0</v>
      </c>
      <c r="AI85" s="687">
        <f>AI42+AI42+AI62+AI66+AI69+AI73+AI74+AI74+AI76+AI77+AI77</f>
        <v>909.99999999999989</v>
      </c>
      <c r="AJ85" s="687">
        <f>AJ42+AJ42+AJ62+AJ66+AJ69+AJ73+AJ74+AJ74+AJ76+AJ77+AJ77</f>
        <v>0</v>
      </c>
      <c r="AK85" s="687">
        <f>AK42+AK42+AK62+AK66+AK69+AK73+AK74+AK74+AK76+AK77+AK77</f>
        <v>0</v>
      </c>
      <c r="AL85" s="687">
        <f>AL42+AL42+AL62+AL66+AL69+AL73+AL74+AL74+AL76+AL77+AL77</f>
        <v>0</v>
      </c>
      <c r="AM85" s="687">
        <f>IFERROR(AK85-AI85,"-")</f>
        <v>-909.99999999999989</v>
      </c>
      <c r="AN85" s="688">
        <f>IFERROR(AK85/AI85,"-")</f>
        <v>0</v>
      </c>
      <c r="AO85" s="687">
        <f>AO42+AO42+AO62+AO66+AO69+AO73+AO74+AO74+AO76+AO77+AO77</f>
        <v>1965.6</v>
      </c>
      <c r="AP85" s="687">
        <f>AP42+AP42+AP62+AP66+AP69+AP73+AP74+AP74+AP76+AP77+AP77</f>
        <v>0</v>
      </c>
      <c r="AQ85" s="687">
        <f>AQ42+AQ42+AQ62+AQ66+AQ69+AQ73+AQ74+AQ74+AQ76+AQ77+AQ77</f>
        <v>0</v>
      </c>
      <c r="AR85" s="687">
        <f>AR42+AR42+AR62+AR66+AR69+AR73+AR74+AR74+AR76+AR77+AR77</f>
        <v>0</v>
      </c>
      <c r="AS85" s="687">
        <f>IFERROR(AQ85-AO85,"-")</f>
        <v>-1965.6</v>
      </c>
      <c r="AT85" s="688">
        <f>IFERROR(AQ85/AO85,"-")</f>
        <v>0</v>
      </c>
      <c r="AU85" s="687">
        <f>AU42+AU42+AU62+AU66+AU69+AU73+AU74+AU74+AU76+AU77+AU77</f>
        <v>882.6</v>
      </c>
      <c r="AV85" s="687">
        <f>AV42+AV42+AV62+AV66+AV69+AV73+AV74+AV74+AV76+AV77+AV77</f>
        <v>0</v>
      </c>
      <c r="AW85" s="687">
        <f>AW42+AW42+AW62+AW66+AW69+AW73+AW74+AW74+AW76+AW77+AW77</f>
        <v>0</v>
      </c>
      <c r="AX85" s="687">
        <f>AX42+AX42+AX62+AX66+AX69+AX73+AX74+AX74+AX76+AX77+AX77</f>
        <v>0</v>
      </c>
      <c r="AY85" s="687">
        <f>IFERROR(AW85-AU85,"-")</f>
        <v>-882.6</v>
      </c>
      <c r="AZ85" s="688">
        <f>IFERROR(AW85/AU85,"-")</f>
        <v>0</v>
      </c>
      <c r="BA85" s="687">
        <f>BA42+BA42+BA62+BA66+BA69+BA73+BA74+BA74+BA76+BA77+BA77</f>
        <v>603.49999999999989</v>
      </c>
      <c r="BB85" s="687">
        <f>BB42+BB42+BB62+BB66+BB69+BB73+BB74+BB74+BB76+BB77+BB77</f>
        <v>0</v>
      </c>
      <c r="BC85" s="687">
        <f>BC42+BC42+BC62+BC66+BC69+BC73+BC74+BC74+BC76+BC77+BC77</f>
        <v>0</v>
      </c>
      <c r="BD85" s="687">
        <f>BD42+BD42+BD62+BD66+BD69+BD73+BD74+BD74+BD76+BD77+BD77</f>
        <v>0</v>
      </c>
      <c r="BE85" s="687">
        <f>IFERROR(BC85-BA85,"-")</f>
        <v>-603.49999999999989</v>
      </c>
      <c r="BF85" s="688">
        <f>IFERROR(BC85/BA85,"-")</f>
        <v>0</v>
      </c>
      <c r="BG85" s="687">
        <f>BG42+BG42+BG62+BG66+BG69+BG73+BG74+BG74+BG76+BG77+BG77</f>
        <v>479.5</v>
      </c>
      <c r="BH85" s="687">
        <f>BH42+BH42+BH62+BH66+BH69+BH73+BH74+BH74+BH76+BH77+BH77</f>
        <v>0</v>
      </c>
      <c r="BI85" s="687">
        <f>BI42+BI42+BI62+BI66+BI69+BI73+BI74+BI74+BI76+BI77+BI77</f>
        <v>0</v>
      </c>
      <c r="BJ85" s="687">
        <f>BJ42+BJ42+BJ62+BJ66+BJ69+BJ73+BJ74+BJ74+BJ76+BJ77+BJ77</f>
        <v>0</v>
      </c>
      <c r="BK85" s="687">
        <f>IFERROR(BI85-BG85,"-")</f>
        <v>-479.5</v>
      </c>
      <c r="BL85" s="688">
        <f>IFERROR(BI85/BG85,"-")</f>
        <v>0</v>
      </c>
      <c r="BM85" s="687">
        <f>BM42+BM42+BM62+BM66+BM69+BM73+BM74+BM74+BM76+BM77+BM77</f>
        <v>2825.2999999999997</v>
      </c>
      <c r="BN85" s="687">
        <f>BN42+BN42+BN62+BN66+BN69+BN73+BN74+BN74+BN76+BN77+BN77</f>
        <v>0</v>
      </c>
      <c r="BO85" s="687">
        <f>BO42+BO42+BO62+BO66+BO69+BO73+BO74+BO74+BO76+BO77+BO77</f>
        <v>0</v>
      </c>
      <c r="BP85" s="687">
        <f>BP42+BP42+BP62+BP66+BP69+BP73+BP74+BP74+BP76+BP77+BP77</f>
        <v>0</v>
      </c>
      <c r="BQ85" s="687">
        <f>IFERROR(BO85-BM85,"-")</f>
        <v>-2825.2999999999997</v>
      </c>
      <c r="BR85" s="688">
        <f>IFERROR(BO85/BM85,"-")</f>
        <v>0</v>
      </c>
      <c r="BS85" s="687">
        <f>BS42+BS42+BS62+BS66+BS69+BS73+BS74+BS74+BS76+BS77+BS77</f>
        <v>923.20000000000027</v>
      </c>
      <c r="BT85" s="687">
        <f>BT42+BT42+BT62+BT66+BT69+BT73+BT74+BT74+BT76+BT77+BT77</f>
        <v>0</v>
      </c>
      <c r="BU85" s="687">
        <f>BU42+BU42+BU62+BU66+BU69+BU73+BU74+BU74+BU76+BU77+BU77</f>
        <v>0</v>
      </c>
      <c r="BV85" s="687">
        <f>BV42+BV42+BV62+BV66+BV69+BV73+BV74+BV74+BV76+BV77+BV77</f>
        <v>0</v>
      </c>
      <c r="BW85" s="687">
        <f>IFERROR(BU85-BS85,"-")</f>
        <v>-923.20000000000027</v>
      </c>
      <c r="BX85" s="688">
        <f>IFERROR(BU85/BS85,"-")</f>
        <v>0</v>
      </c>
      <c r="BY85" s="687">
        <f>BY42+BY42+BY62+BY66+BY69+BY73+BY74+BY74+BY76+BY77+BY77</f>
        <v>937.99999999999989</v>
      </c>
      <c r="BZ85" s="687">
        <f>BZ42+BZ42+BZ62+BZ66+BZ69+BZ73+BZ74+BZ74+BZ76+BZ77+BZ77</f>
        <v>0</v>
      </c>
      <c r="CA85" s="687">
        <f>CA42+CA42+CA62+CA66+CA69+CA73+CA74+CA74+CA76+CA77+CA77</f>
        <v>0</v>
      </c>
      <c r="CB85" s="687">
        <f>CB42+CB42+CB62+CB66+CB69+CB73+CB74+CB74+CB76+CB77+CB77</f>
        <v>0</v>
      </c>
      <c r="CC85" s="687">
        <f>IFERROR(CA85-BY85,"-")</f>
        <v>-937.99999999999989</v>
      </c>
      <c r="CD85" s="688">
        <f>IFERROR(CA85/BY85,"-")</f>
        <v>0</v>
      </c>
      <c r="CE85" s="687">
        <f>CE42+CE42+CE62+CE66+CE69+CE73+CE74+CE74+CE76+CE77+CE77</f>
        <v>964.10000000000014</v>
      </c>
      <c r="CF85" s="687">
        <f>CF42+CF42+CF62+CF66+CF69+CF73+CF74+CF74+CF76+CF77+CF77</f>
        <v>0</v>
      </c>
      <c r="CG85" s="687">
        <f>CG42+CG42+CG62+CG66+CG69+CG73+CG74+CG74+CG76+CG77+CG77</f>
        <v>0</v>
      </c>
      <c r="CH85" s="687">
        <f>CH42+CH42+CH62+CH66+CH69+CH73+CH74+CH74+CH76+CH77+CH77</f>
        <v>0</v>
      </c>
      <c r="CI85" s="687">
        <f>IFERROR(CG85-CE85,"-")</f>
        <v>-964.10000000000014</v>
      </c>
      <c r="CJ85" s="688">
        <f>IFERROR(CG85/CE85,"-")</f>
        <v>0</v>
      </c>
      <c r="CK85" s="687">
        <f>CK42+CK42+CK62+CK66+CK69+CK73+CK74+CK74+CK76+CK77+CK77</f>
        <v>2975.5</v>
      </c>
      <c r="CL85" s="687">
        <f>CL42+CL42+CL62+CL66+CL69+CL73+CL74+CL74+CL76+CL77+CL77</f>
        <v>0</v>
      </c>
      <c r="CM85" s="687">
        <f>CM42+CM42+CM62+CM66+CM69+CM73+CM74+CM74+CM76+CM77+CM77</f>
        <v>0</v>
      </c>
      <c r="CN85" s="687">
        <f>CN42+CN42+CN62+CN66+CN69+CN73+CN74+CN74+CN76+CN77+CN77</f>
        <v>0</v>
      </c>
      <c r="CO85" s="687">
        <f>IFERROR(CM85-CK85,"-")</f>
        <v>-2975.5</v>
      </c>
      <c r="CP85" s="688">
        <f>IFERROR(CM85/CK85,"-")</f>
        <v>0</v>
      </c>
      <c r="CQ85" s="687">
        <f>CQ42+CQ42+CQ62+CQ66+CQ69+CQ73+CQ74+CQ74+CQ76+CQ77+CQ77</f>
        <v>1003.0999999999998</v>
      </c>
      <c r="CR85" s="687">
        <f>CR42+CR42+CR62+CR66+CR69+CR73+CR74+CR74+CR76+CR77+CR77</f>
        <v>0</v>
      </c>
      <c r="CS85" s="687">
        <f>CS42+CS42+CS62+CS66+CS69+CS73+CS74+CS74+CS76+CS77+CS77</f>
        <v>0</v>
      </c>
      <c r="CT85" s="687">
        <f>CT42+CT42+CT62+CT66+CT69+CT73+CT74+CT74+CT76+CT77+CT77</f>
        <v>0</v>
      </c>
      <c r="CU85" s="687">
        <f>IFERROR(CS85-CQ85,"-")</f>
        <v>-1003.0999999999998</v>
      </c>
      <c r="CV85" s="688">
        <f>IFERROR(CS85/CQ85,"-")</f>
        <v>0</v>
      </c>
      <c r="CW85" s="687">
        <f>CW42+CW42+CW62+CW66+CW69+CW73+CW74+CW74+CW76+CW77+CW77</f>
        <v>971.2</v>
      </c>
      <c r="CX85" s="687">
        <f>CX42+CX42+CX62+CX66+CX69+CX73+CX74+CX74+CX76+CX77+CX77</f>
        <v>0</v>
      </c>
      <c r="CY85" s="687">
        <f>CY42+CY42+CY62+CY66+CY69+CY73+CY74+CY74+CY76+CY77+CY77</f>
        <v>0</v>
      </c>
      <c r="CZ85" s="687">
        <f>CZ42+CZ42+CZ62+CZ66+CZ69+CZ73+CZ74+CZ74+CZ76+CZ77+CZ77</f>
        <v>0</v>
      </c>
      <c r="DA85" s="687">
        <f>IFERROR(CY85-CW85,"-")</f>
        <v>-971.2</v>
      </c>
      <c r="DB85" s="688">
        <f>IFERROR(CY85/CW85,"-")</f>
        <v>0</v>
      </c>
      <c r="DC85" s="687">
        <f>DC42+DC42+DC62+DC66+DC69+DC73+DC74+DC74+DC76+DC77+DC77</f>
        <v>1001.2000000000002</v>
      </c>
      <c r="DD85" s="687">
        <f>DD42+DD42+DD62+DD66+DD69+DD73+DD74+DD74+DD76+DD77+DD77</f>
        <v>0</v>
      </c>
      <c r="DE85" s="687">
        <f>DE42+DE42+DE62+DE66+DE69+DE73+DE74+DE74+DE76+DE77+DE77</f>
        <v>0</v>
      </c>
      <c r="DF85" s="687">
        <f>DF42+DF42+DF62+DF66+DF69+DF73+DF74+DF74+DF76+DF77+DF77</f>
        <v>0</v>
      </c>
      <c r="DG85" s="687">
        <f>IFERROR(DE85-DC85,"-")</f>
        <v>-1001.2000000000002</v>
      </c>
      <c r="DH85" s="688">
        <f>IFERROR(DE85/DC85,"-")</f>
        <v>0</v>
      </c>
    </row>
    <row r="86" spans="1:112" outlineLevel="1">
      <c r="B86" s="139"/>
      <c r="C86" s="397">
        <v>8</v>
      </c>
      <c r="D86" s="398" t="s">
        <v>2110</v>
      </c>
      <c r="E86" s="528"/>
      <c r="F86" s="528"/>
      <c r="G86" s="529"/>
      <c r="H86" s="530"/>
      <c r="I86" s="530"/>
      <c r="J86" s="397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81"/>
      <c r="AB86" s="681"/>
      <c r="AC86" s="681"/>
      <c r="AD86" s="681"/>
      <c r="AE86" s="681"/>
      <c r="AF86" s="681"/>
      <c r="AG86" s="681"/>
      <c r="AH86" s="681"/>
      <c r="AI86" s="681"/>
      <c r="AJ86" s="681"/>
      <c r="AK86" s="681"/>
      <c r="AL86" s="681"/>
      <c r="AM86" s="681"/>
      <c r="AN86" s="681"/>
      <c r="AO86" s="681"/>
      <c r="AP86" s="681"/>
      <c r="AQ86" s="681"/>
      <c r="AR86" s="681"/>
      <c r="AS86" s="681"/>
      <c r="AT86" s="681"/>
      <c r="AU86" s="681"/>
      <c r="AV86" s="681"/>
      <c r="AW86" s="681"/>
      <c r="AX86" s="681"/>
      <c r="AY86" s="681"/>
      <c r="AZ86" s="681"/>
      <c r="BA86" s="681"/>
      <c r="BB86" s="681"/>
      <c r="BC86" s="681"/>
      <c r="BD86" s="681"/>
      <c r="BE86" s="681"/>
      <c r="BF86" s="681"/>
      <c r="BG86" s="681"/>
      <c r="BH86" s="681"/>
      <c r="BI86" s="681"/>
      <c r="BJ86" s="681"/>
      <c r="BK86" s="681"/>
      <c r="BL86" s="681"/>
      <c r="BM86" s="681"/>
      <c r="BN86" s="681"/>
      <c r="BO86" s="681"/>
      <c r="BP86" s="681"/>
      <c r="BQ86" s="681"/>
      <c r="BR86" s="681"/>
      <c r="BS86" s="681"/>
      <c r="BT86" s="681"/>
      <c r="BU86" s="681"/>
      <c r="BV86" s="681"/>
      <c r="BW86" s="681"/>
      <c r="BX86" s="681"/>
      <c r="BY86" s="681"/>
      <c r="BZ86" s="681"/>
      <c r="CA86" s="681"/>
      <c r="CB86" s="681"/>
      <c r="CC86" s="681"/>
      <c r="CD86" s="681"/>
      <c r="CE86" s="681"/>
      <c r="CF86" s="681"/>
      <c r="CG86" s="681"/>
      <c r="CH86" s="681"/>
      <c r="CI86" s="681"/>
      <c r="CJ86" s="681"/>
      <c r="CK86" s="681"/>
      <c r="CL86" s="681"/>
      <c r="CM86" s="681"/>
      <c r="CN86" s="681"/>
      <c r="CO86" s="681"/>
      <c r="CP86" s="681"/>
      <c r="CQ86" s="681"/>
      <c r="CR86" s="681"/>
      <c r="CS86" s="681"/>
      <c r="CT86" s="681"/>
      <c r="CU86" s="681"/>
      <c r="CV86" s="681"/>
      <c r="CW86" s="681"/>
      <c r="CX86" s="681"/>
      <c r="CY86" s="681"/>
      <c r="CZ86" s="681"/>
      <c r="DA86" s="681"/>
      <c r="DB86" s="681"/>
      <c r="DC86" s="681"/>
      <c r="DD86" s="681"/>
      <c r="DE86" s="681"/>
      <c r="DF86" s="681"/>
      <c r="DG86" s="681"/>
      <c r="DH86" s="681"/>
    </row>
    <row r="87" spans="1:112" ht="19.5" customHeight="1" outlineLevel="1">
      <c r="B87" s="139"/>
      <c r="C87" s="639"/>
      <c r="D87" s="791" t="s">
        <v>2111</v>
      </c>
      <c r="E87" s="528"/>
      <c r="F87" s="528"/>
      <c r="G87" s="529"/>
      <c r="H87" s="530"/>
      <c r="I87" s="530"/>
      <c r="J87" s="639" t="s">
        <v>883</v>
      </c>
      <c r="K87" s="681"/>
      <c r="L87" s="681"/>
      <c r="M87" s="681"/>
      <c r="N87" s="681"/>
      <c r="O87" s="681"/>
      <c r="P87" s="681"/>
      <c r="Q87" s="681"/>
      <c r="R87" s="681"/>
      <c r="S87" s="681"/>
      <c r="T87" s="681"/>
      <c r="U87" s="681"/>
      <c r="V87" s="681"/>
      <c r="W87" s="681"/>
      <c r="X87" s="681"/>
      <c r="Y87" s="681"/>
      <c r="Z87" s="681"/>
      <c r="AA87" s="681"/>
      <c r="AB87" s="681"/>
      <c r="AC87" s="681"/>
      <c r="AD87" s="681"/>
      <c r="AE87" s="681"/>
      <c r="AF87" s="681"/>
      <c r="AG87" s="681"/>
      <c r="AH87" s="681"/>
      <c r="AI87" s="681"/>
      <c r="AJ87" s="681"/>
      <c r="AK87" s="681"/>
      <c r="AL87" s="681"/>
      <c r="AM87" s="681"/>
      <c r="AN87" s="681"/>
      <c r="AO87" s="681"/>
      <c r="AP87" s="681"/>
      <c r="AQ87" s="681"/>
      <c r="AR87" s="681"/>
      <c r="AS87" s="681"/>
      <c r="AT87" s="681"/>
      <c r="AU87" s="681"/>
      <c r="AV87" s="681"/>
      <c r="AW87" s="681"/>
      <c r="AX87" s="681"/>
      <c r="AY87" s="681"/>
      <c r="AZ87" s="681"/>
      <c r="BA87" s="681"/>
      <c r="BB87" s="681"/>
      <c r="BC87" s="681"/>
      <c r="BD87" s="681"/>
      <c r="BE87" s="681"/>
      <c r="BF87" s="681"/>
      <c r="BG87" s="681"/>
      <c r="BH87" s="681"/>
      <c r="BI87" s="681"/>
      <c r="BJ87" s="681"/>
      <c r="BK87" s="681"/>
      <c r="BL87" s="681"/>
      <c r="BM87" s="681"/>
      <c r="BN87" s="681"/>
      <c r="BO87" s="681"/>
      <c r="BP87" s="681"/>
      <c r="BQ87" s="681"/>
      <c r="BR87" s="681"/>
      <c r="BS87" s="681"/>
      <c r="BT87" s="681"/>
      <c r="BU87" s="681"/>
      <c r="BV87" s="681"/>
      <c r="BW87" s="681"/>
      <c r="BX87" s="681"/>
      <c r="BY87" s="681"/>
      <c r="BZ87" s="681"/>
      <c r="CA87" s="681"/>
      <c r="CB87" s="681"/>
      <c r="CC87" s="681"/>
      <c r="CD87" s="681"/>
      <c r="CE87" s="681"/>
      <c r="CF87" s="681"/>
      <c r="CG87" s="681"/>
      <c r="CH87" s="681"/>
      <c r="CI87" s="681"/>
      <c r="CJ87" s="681"/>
      <c r="CK87" s="681"/>
      <c r="CL87" s="681"/>
      <c r="CM87" s="681"/>
      <c r="CN87" s="681"/>
      <c r="CO87" s="681"/>
      <c r="CP87" s="681"/>
      <c r="CQ87" s="681"/>
      <c r="CR87" s="681"/>
      <c r="CS87" s="681"/>
      <c r="CT87" s="681"/>
      <c r="CU87" s="681"/>
      <c r="CV87" s="681"/>
      <c r="CW87" s="681"/>
      <c r="CX87" s="681"/>
      <c r="CY87" s="681"/>
      <c r="CZ87" s="681"/>
      <c r="DA87" s="681"/>
      <c r="DB87" s="681"/>
      <c r="DC87" s="681"/>
      <c r="DD87" s="681"/>
      <c r="DE87" s="681"/>
      <c r="DF87" s="681"/>
      <c r="DG87" s="681"/>
      <c r="DH87" s="681"/>
    </row>
    <row r="88" spans="1:112" ht="19.5" customHeight="1" outlineLevel="1">
      <c r="B88" s="139"/>
      <c r="C88" s="639"/>
      <c r="D88" s="766"/>
      <c r="E88" s="528"/>
      <c r="F88" s="528"/>
      <c r="G88" s="529"/>
      <c r="H88" s="530"/>
      <c r="I88" s="530"/>
      <c r="J88" s="639" t="s">
        <v>889</v>
      </c>
      <c r="K88" s="681"/>
      <c r="L88" s="681"/>
      <c r="M88" s="681"/>
      <c r="N88" s="681"/>
      <c r="O88" s="681"/>
      <c r="P88" s="681"/>
      <c r="Q88" s="681"/>
      <c r="R88" s="681"/>
      <c r="S88" s="681"/>
      <c r="T88" s="681"/>
      <c r="U88" s="681"/>
      <c r="V88" s="681"/>
      <c r="W88" s="681"/>
      <c r="X88" s="681"/>
      <c r="Y88" s="681"/>
      <c r="Z88" s="681"/>
      <c r="AA88" s="681"/>
      <c r="AB88" s="681"/>
      <c r="AC88" s="681"/>
      <c r="AD88" s="681"/>
      <c r="AE88" s="681"/>
      <c r="AF88" s="681"/>
      <c r="AG88" s="681"/>
      <c r="AH88" s="681"/>
      <c r="AI88" s="681"/>
      <c r="AJ88" s="681"/>
      <c r="AK88" s="681"/>
      <c r="AL88" s="681"/>
      <c r="AM88" s="681"/>
      <c r="AN88" s="681"/>
      <c r="AO88" s="681"/>
      <c r="AP88" s="681"/>
      <c r="AQ88" s="681"/>
      <c r="AR88" s="681"/>
      <c r="AS88" s="681"/>
      <c r="AT88" s="681"/>
      <c r="AU88" s="681"/>
      <c r="AV88" s="681"/>
      <c r="AW88" s="681"/>
      <c r="AX88" s="681"/>
      <c r="AY88" s="681"/>
      <c r="AZ88" s="681"/>
      <c r="BA88" s="681"/>
      <c r="BB88" s="681"/>
      <c r="BC88" s="681"/>
      <c r="BD88" s="681"/>
      <c r="BE88" s="681"/>
      <c r="BF88" s="681"/>
      <c r="BG88" s="681"/>
      <c r="BH88" s="681"/>
      <c r="BI88" s="681"/>
      <c r="BJ88" s="681"/>
      <c r="BK88" s="681"/>
      <c r="BL88" s="681"/>
      <c r="BM88" s="681"/>
      <c r="BN88" s="681"/>
      <c r="BO88" s="681"/>
      <c r="BP88" s="681"/>
      <c r="BQ88" s="681"/>
      <c r="BR88" s="681"/>
      <c r="BS88" s="681"/>
      <c r="BT88" s="681"/>
      <c r="BU88" s="681"/>
      <c r="BV88" s="681"/>
      <c r="BW88" s="681"/>
      <c r="BX88" s="681"/>
      <c r="BY88" s="681"/>
      <c r="BZ88" s="681"/>
      <c r="CA88" s="681"/>
      <c r="CB88" s="681"/>
      <c r="CC88" s="681"/>
      <c r="CD88" s="681"/>
      <c r="CE88" s="681"/>
      <c r="CF88" s="681"/>
      <c r="CG88" s="681"/>
      <c r="CH88" s="681"/>
      <c r="CI88" s="681"/>
      <c r="CJ88" s="681"/>
      <c r="CK88" s="681"/>
      <c r="CL88" s="681"/>
      <c r="CM88" s="681"/>
      <c r="CN88" s="681"/>
      <c r="CO88" s="681"/>
      <c r="CP88" s="681"/>
      <c r="CQ88" s="681"/>
      <c r="CR88" s="681"/>
      <c r="CS88" s="681"/>
      <c r="CT88" s="681"/>
      <c r="CU88" s="681"/>
      <c r="CV88" s="681"/>
      <c r="CW88" s="681"/>
      <c r="CX88" s="681"/>
      <c r="CY88" s="681"/>
      <c r="CZ88" s="681"/>
      <c r="DA88" s="681"/>
      <c r="DB88" s="681"/>
      <c r="DC88" s="681"/>
      <c r="DD88" s="681"/>
      <c r="DE88" s="681"/>
      <c r="DF88" s="681"/>
      <c r="DG88" s="681"/>
      <c r="DH88" s="681"/>
    </row>
    <row r="89" spans="1:112" ht="19.5" customHeight="1" outlineLevel="1">
      <c r="B89" s="139"/>
      <c r="C89" s="639"/>
      <c r="D89" s="606" t="s">
        <v>2112</v>
      </c>
      <c r="E89" s="528"/>
      <c r="F89" s="528"/>
      <c r="G89" s="529"/>
      <c r="H89" s="530"/>
      <c r="I89" s="530"/>
      <c r="J89" s="639" t="s">
        <v>883</v>
      </c>
      <c r="K89" s="681"/>
      <c r="L89" s="681"/>
      <c r="M89" s="681"/>
      <c r="N89" s="681"/>
      <c r="O89" s="681"/>
      <c r="P89" s="681"/>
      <c r="Q89" s="681"/>
      <c r="R89" s="681"/>
      <c r="S89" s="681"/>
      <c r="T89" s="681"/>
      <c r="U89" s="681"/>
      <c r="V89" s="681"/>
      <c r="W89" s="681"/>
      <c r="X89" s="681"/>
      <c r="Y89" s="681"/>
      <c r="Z89" s="681"/>
      <c r="AA89" s="681"/>
      <c r="AB89" s="681"/>
      <c r="AC89" s="681"/>
      <c r="AD89" s="681"/>
      <c r="AE89" s="681"/>
      <c r="AF89" s="681"/>
      <c r="AG89" s="681"/>
      <c r="AH89" s="681"/>
      <c r="AI89" s="681"/>
      <c r="AJ89" s="681"/>
      <c r="AK89" s="681"/>
      <c r="AL89" s="681"/>
      <c r="AM89" s="681"/>
      <c r="AN89" s="681"/>
      <c r="AO89" s="681"/>
      <c r="AP89" s="681"/>
      <c r="AQ89" s="681"/>
      <c r="AR89" s="681"/>
      <c r="AS89" s="681"/>
      <c r="AT89" s="681"/>
      <c r="AU89" s="681"/>
      <c r="AV89" s="681"/>
      <c r="AW89" s="681"/>
      <c r="AX89" s="681"/>
      <c r="AY89" s="681"/>
      <c r="AZ89" s="681"/>
      <c r="BA89" s="681"/>
      <c r="BB89" s="681"/>
      <c r="BC89" s="681"/>
      <c r="BD89" s="681"/>
      <c r="BE89" s="681"/>
      <c r="BF89" s="681"/>
      <c r="BG89" s="681"/>
      <c r="BH89" s="681"/>
      <c r="BI89" s="681"/>
      <c r="BJ89" s="681"/>
      <c r="BK89" s="681"/>
      <c r="BL89" s="681"/>
      <c r="BM89" s="681"/>
      <c r="BN89" s="681"/>
      <c r="BO89" s="681"/>
      <c r="BP89" s="681"/>
      <c r="BQ89" s="681"/>
      <c r="BR89" s="681"/>
      <c r="BS89" s="681"/>
      <c r="BT89" s="681"/>
      <c r="BU89" s="681"/>
      <c r="BV89" s="681"/>
      <c r="BW89" s="681"/>
      <c r="BX89" s="681"/>
      <c r="BY89" s="681"/>
      <c r="BZ89" s="681"/>
      <c r="CA89" s="681"/>
      <c r="CB89" s="681"/>
      <c r="CC89" s="681"/>
      <c r="CD89" s="681"/>
      <c r="CE89" s="681"/>
      <c r="CF89" s="681"/>
      <c r="CG89" s="681"/>
      <c r="CH89" s="681"/>
      <c r="CI89" s="681"/>
      <c r="CJ89" s="681"/>
      <c r="CK89" s="681"/>
      <c r="CL89" s="681"/>
      <c r="CM89" s="681"/>
      <c r="CN89" s="681"/>
      <c r="CO89" s="681"/>
      <c r="CP89" s="681"/>
      <c r="CQ89" s="681"/>
      <c r="CR89" s="681"/>
      <c r="CS89" s="681"/>
      <c r="CT89" s="681"/>
      <c r="CU89" s="681"/>
      <c r="CV89" s="681"/>
      <c r="CW89" s="681"/>
      <c r="CX89" s="681"/>
      <c r="CY89" s="681"/>
      <c r="CZ89" s="681"/>
      <c r="DA89" s="681"/>
      <c r="DB89" s="681"/>
      <c r="DC89" s="681"/>
      <c r="DD89" s="681"/>
      <c r="DE89" s="681"/>
      <c r="DF89" s="681"/>
      <c r="DG89" s="681"/>
      <c r="DH89" s="681"/>
    </row>
    <row r="90" spans="1:112" ht="19.5" customHeight="1" outlineLevel="1">
      <c r="C90" s="639">
        <v>9</v>
      </c>
      <c r="D90" s="399" t="s">
        <v>2113</v>
      </c>
      <c r="E90" s="528"/>
      <c r="F90" s="528"/>
      <c r="G90" s="529"/>
      <c r="H90" s="530"/>
      <c r="I90" s="530"/>
      <c r="J90" s="639"/>
      <c r="K90" s="681"/>
      <c r="L90" s="681"/>
      <c r="M90" s="681"/>
      <c r="N90" s="681"/>
      <c r="O90" s="681"/>
      <c r="P90" s="681"/>
      <c r="Q90" s="681"/>
      <c r="R90" s="681"/>
      <c r="S90" s="681"/>
      <c r="T90" s="681"/>
      <c r="U90" s="681"/>
      <c r="V90" s="681"/>
      <c r="W90" s="681"/>
      <c r="X90" s="681"/>
      <c r="Y90" s="681"/>
      <c r="Z90" s="681"/>
      <c r="AA90" s="681"/>
      <c r="AB90" s="681"/>
      <c r="AC90" s="681"/>
      <c r="AD90" s="681"/>
      <c r="AE90" s="681"/>
      <c r="AF90" s="681"/>
      <c r="AG90" s="681"/>
      <c r="AH90" s="681"/>
      <c r="AI90" s="681"/>
      <c r="AJ90" s="681"/>
      <c r="AK90" s="681"/>
      <c r="AL90" s="681"/>
      <c r="AM90" s="681"/>
      <c r="AN90" s="681"/>
      <c r="AO90" s="681"/>
      <c r="AP90" s="681"/>
      <c r="AQ90" s="681"/>
      <c r="AR90" s="681"/>
      <c r="AS90" s="681"/>
      <c r="AT90" s="681"/>
      <c r="AU90" s="681"/>
      <c r="AV90" s="681"/>
      <c r="AW90" s="681"/>
      <c r="AX90" s="681"/>
      <c r="AY90" s="681"/>
      <c r="AZ90" s="681"/>
      <c r="BA90" s="681"/>
      <c r="BB90" s="681"/>
      <c r="BC90" s="681"/>
      <c r="BD90" s="681"/>
      <c r="BE90" s="681"/>
      <c r="BF90" s="681"/>
      <c r="BG90" s="681"/>
      <c r="BH90" s="681"/>
      <c r="BI90" s="681"/>
      <c r="BJ90" s="681"/>
      <c r="BK90" s="681"/>
      <c r="BL90" s="681"/>
      <c r="BM90" s="681"/>
      <c r="BN90" s="681"/>
      <c r="BO90" s="681"/>
      <c r="BP90" s="681"/>
      <c r="BQ90" s="681"/>
      <c r="BR90" s="681"/>
      <c r="BS90" s="681"/>
      <c r="BT90" s="681"/>
      <c r="BU90" s="681"/>
      <c r="BV90" s="681"/>
      <c r="BW90" s="681"/>
      <c r="BX90" s="681"/>
      <c r="BY90" s="681"/>
      <c r="BZ90" s="681"/>
      <c r="CA90" s="681"/>
      <c r="CB90" s="681"/>
      <c r="CC90" s="681"/>
      <c r="CD90" s="681"/>
      <c r="CE90" s="681"/>
      <c r="CF90" s="681"/>
      <c r="CG90" s="681"/>
      <c r="CH90" s="681"/>
      <c r="CI90" s="681"/>
      <c r="CJ90" s="681"/>
      <c r="CK90" s="681"/>
      <c r="CL90" s="681"/>
      <c r="CM90" s="681"/>
      <c r="CN90" s="681"/>
      <c r="CO90" s="681"/>
      <c r="CP90" s="681"/>
      <c r="CQ90" s="681"/>
      <c r="CR90" s="681"/>
      <c r="CS90" s="681"/>
      <c r="CT90" s="681"/>
      <c r="CU90" s="681"/>
      <c r="CV90" s="681"/>
      <c r="CW90" s="681"/>
      <c r="CX90" s="681"/>
      <c r="CY90" s="681"/>
      <c r="CZ90" s="681"/>
      <c r="DA90" s="681"/>
      <c r="DB90" s="681"/>
      <c r="DC90" s="681"/>
      <c r="DD90" s="681"/>
      <c r="DE90" s="681"/>
      <c r="DF90" s="681"/>
      <c r="DG90" s="681"/>
      <c r="DH90" s="681"/>
    </row>
    <row r="91" spans="1:112" ht="19.5" customHeight="1" outlineLevel="1">
      <c r="C91" s="639"/>
      <c r="D91" s="791" t="s">
        <v>2111</v>
      </c>
      <c r="E91" s="528"/>
      <c r="F91" s="528" t="s">
        <v>2114</v>
      </c>
      <c r="G91" s="529"/>
      <c r="H91" s="530" t="s">
        <v>2115</v>
      </c>
      <c r="I91" s="530"/>
      <c r="J91" s="639" t="s">
        <v>883</v>
      </c>
      <c r="K91" s="724">
        <f>K11-'5. ГД Астрахань'!K11</f>
        <v>0</v>
      </c>
      <c r="L91" s="681"/>
      <c r="M91" s="724">
        <f>M11-'5. ГД Астрахань'!M11</f>
        <v>0</v>
      </c>
      <c r="N91" s="681"/>
      <c r="O91" s="681"/>
      <c r="P91" s="681"/>
      <c r="Q91" s="724">
        <f>Q11-'5. ГД Астрахань'!Q11</f>
        <v>0</v>
      </c>
      <c r="R91" s="681"/>
      <c r="S91" s="724">
        <f>S11-'5. ГД Астрахань'!S11</f>
        <v>0</v>
      </c>
      <c r="T91" s="681"/>
      <c r="U91" s="681"/>
      <c r="V91" s="681"/>
      <c r="W91" s="724">
        <f>W11-'5. ГД Астрахань'!W11</f>
        <v>0</v>
      </c>
      <c r="X91" s="681"/>
      <c r="Y91" s="724">
        <f>Y11-'5. ГД Астрахань'!Y11</f>
        <v>0</v>
      </c>
      <c r="Z91" s="681"/>
      <c r="AA91" s="681"/>
      <c r="AB91" s="681"/>
      <c r="AC91" s="724">
        <f>AC11-'5. ГД Астрахань'!AC11</f>
        <v>0</v>
      </c>
      <c r="AD91" s="681"/>
      <c r="AE91" s="724">
        <f>AE11-'5. ГД Астрахань'!AE11</f>
        <v>0</v>
      </c>
      <c r="AF91" s="681"/>
      <c r="AG91" s="681"/>
      <c r="AH91" s="681"/>
      <c r="AI91" s="724">
        <f>AI11-'5. ГД Астрахань'!AI11</f>
        <v>0</v>
      </c>
      <c r="AJ91" s="681"/>
      <c r="AK91" s="724">
        <f>AK11-'5. ГД Астрахань'!AK11</f>
        <v>0</v>
      </c>
      <c r="AL91" s="681"/>
      <c r="AM91" s="681"/>
      <c r="AN91" s="681"/>
      <c r="AO91" s="724">
        <f>AO11-'5. ГД Астрахань'!AO11</f>
        <v>0</v>
      </c>
      <c r="AP91" s="681"/>
      <c r="AQ91" s="724">
        <f>AQ11-'5. ГД Астрахань'!AQ11</f>
        <v>0</v>
      </c>
      <c r="AR91" s="681"/>
      <c r="AS91" s="681"/>
      <c r="AT91" s="681"/>
      <c r="AU91" s="724">
        <f>AU11-'5. ГД Астрахань'!AU11</f>
        <v>0</v>
      </c>
      <c r="AV91" s="681"/>
      <c r="AW91" s="724">
        <f>AW11-'5. ГД Астрахань'!AW11</f>
        <v>0</v>
      </c>
      <c r="AX91" s="681"/>
      <c r="AY91" s="681"/>
      <c r="AZ91" s="681"/>
      <c r="BA91" s="724">
        <f>BA11-'5. ГД Астрахань'!BA11</f>
        <v>0</v>
      </c>
      <c r="BB91" s="681"/>
      <c r="BC91" s="724">
        <f>BC11-'5. ГД Астрахань'!BC11</f>
        <v>0</v>
      </c>
      <c r="BD91" s="681"/>
      <c r="BE91" s="681"/>
      <c r="BF91" s="681"/>
      <c r="BG91" s="724">
        <f>BG11-'5. ГД Астрахань'!BG11</f>
        <v>0</v>
      </c>
      <c r="BH91" s="681"/>
      <c r="BI91" s="724">
        <f>BI11-'5. ГД Астрахань'!BI11</f>
        <v>0</v>
      </c>
      <c r="BJ91" s="681"/>
      <c r="BK91" s="681"/>
      <c r="BL91" s="681"/>
      <c r="BM91" s="724">
        <f>BM11-'5. ГД Астрахань'!BM11</f>
        <v>0</v>
      </c>
      <c r="BN91" s="681"/>
      <c r="BO91" s="724">
        <f>BO11-'5. ГД Астрахань'!BO11</f>
        <v>0</v>
      </c>
      <c r="BP91" s="681"/>
      <c r="BQ91" s="681"/>
      <c r="BR91" s="681"/>
      <c r="BS91" s="724">
        <f>BS11-'5. ГД Астрахань'!BS11</f>
        <v>0</v>
      </c>
      <c r="BT91" s="681"/>
      <c r="BU91" s="724">
        <f>BU11-'5. ГД Астрахань'!BU11</f>
        <v>0</v>
      </c>
      <c r="BV91" s="681"/>
      <c r="BW91" s="681"/>
      <c r="BX91" s="681"/>
      <c r="BY91" s="724">
        <f>BY11-'5. ГД Астрахань'!BY11</f>
        <v>0</v>
      </c>
      <c r="BZ91" s="681"/>
      <c r="CA91" s="724">
        <f>CA11-'5. ГД Астрахань'!CA11</f>
        <v>0</v>
      </c>
      <c r="CB91" s="681"/>
      <c r="CC91" s="681"/>
      <c r="CD91" s="681"/>
      <c r="CE91" s="724">
        <f>CE11-'5. ГД Астрахань'!CE11</f>
        <v>0</v>
      </c>
      <c r="CF91" s="681"/>
      <c r="CG91" s="724">
        <f>CG11-'5. ГД Астрахань'!CG11</f>
        <v>0</v>
      </c>
      <c r="CH91" s="681"/>
      <c r="CI91" s="681"/>
      <c r="CJ91" s="681"/>
      <c r="CK91" s="724">
        <f>CK11-'5. ГД Астрахань'!CK11</f>
        <v>0</v>
      </c>
      <c r="CL91" s="681"/>
      <c r="CM91" s="724">
        <f>CM11-'5. ГД Астрахань'!CM11</f>
        <v>0</v>
      </c>
      <c r="CN91" s="681"/>
      <c r="CO91" s="681"/>
      <c r="CP91" s="681"/>
      <c r="CQ91" s="724">
        <f>CQ11-'5. ГД Астрахань'!CQ11</f>
        <v>0</v>
      </c>
      <c r="CR91" s="681"/>
      <c r="CS91" s="724">
        <f>CS11-'5. ГД Астрахань'!CS11</f>
        <v>0</v>
      </c>
      <c r="CT91" s="681"/>
      <c r="CU91" s="681"/>
      <c r="CV91" s="681"/>
      <c r="CW91" s="724">
        <f>CW11-'5. ГД Астрахань'!CW11</f>
        <v>0</v>
      </c>
      <c r="CX91" s="681"/>
      <c r="CY91" s="724">
        <f>CY11-'5. ГД Астрахань'!CY11</f>
        <v>0</v>
      </c>
      <c r="CZ91" s="681"/>
      <c r="DA91" s="681"/>
      <c r="DB91" s="681"/>
      <c r="DC91" s="724">
        <f>DC11-'5. ГД Астрахань'!DC11</f>
        <v>0</v>
      </c>
      <c r="DD91" s="681"/>
      <c r="DE91" s="724">
        <f>DE11-'5. ГД Астрахань'!DE11</f>
        <v>0</v>
      </c>
      <c r="DF91" s="681"/>
      <c r="DG91" s="681"/>
      <c r="DH91" s="681"/>
    </row>
    <row r="92" spans="1:112" ht="19.5" customHeight="1" outlineLevel="1">
      <c r="C92" s="639"/>
      <c r="D92" s="766"/>
      <c r="E92" s="528"/>
      <c r="F92" s="528" t="s">
        <v>2114</v>
      </c>
      <c r="G92" s="529"/>
      <c r="H92" s="530" t="s">
        <v>2116</v>
      </c>
      <c r="I92" s="530"/>
      <c r="J92" s="639" t="s">
        <v>889</v>
      </c>
      <c r="K92" s="724">
        <f>K12-'5. ГД Астрахань'!K12</f>
        <v>0</v>
      </c>
      <c r="L92" s="681"/>
      <c r="M92" s="724">
        <f>M12-'5. ГД Астрахань'!M12</f>
        <v>0</v>
      </c>
      <c r="N92" s="681"/>
      <c r="O92" s="681"/>
      <c r="P92" s="681"/>
      <c r="Q92" s="724">
        <f>Q12-'5. ГД Астрахань'!Q12</f>
        <v>0</v>
      </c>
      <c r="R92" s="681"/>
      <c r="S92" s="724">
        <f>S12-'5. ГД Астрахань'!S12</f>
        <v>0</v>
      </c>
      <c r="T92" s="681"/>
      <c r="U92" s="681"/>
      <c r="V92" s="681"/>
      <c r="W92" s="724">
        <f>W12-'5. ГД Астрахань'!W12</f>
        <v>0</v>
      </c>
      <c r="X92" s="681"/>
      <c r="Y92" s="724">
        <f>Y12-'5. ГД Астрахань'!Y12</f>
        <v>0</v>
      </c>
      <c r="Z92" s="681"/>
      <c r="AA92" s="681"/>
      <c r="AB92" s="681"/>
      <c r="AC92" s="724">
        <f>AC12-'5. ГД Астрахань'!AC12</f>
        <v>0</v>
      </c>
      <c r="AD92" s="681"/>
      <c r="AE92" s="724">
        <f>AE12-'5. ГД Астрахань'!AE12</f>
        <v>0</v>
      </c>
      <c r="AF92" s="681"/>
      <c r="AG92" s="681"/>
      <c r="AH92" s="681"/>
      <c r="AI92" s="724">
        <f>AI12-'5. ГД Астрахань'!AI12</f>
        <v>0</v>
      </c>
      <c r="AJ92" s="681"/>
      <c r="AK92" s="724">
        <f>AK12-'5. ГД Астрахань'!AK12</f>
        <v>0</v>
      </c>
      <c r="AL92" s="681"/>
      <c r="AM92" s="681"/>
      <c r="AN92" s="681"/>
      <c r="AO92" s="724">
        <f>AO12-'5. ГД Астрахань'!AO12</f>
        <v>0</v>
      </c>
      <c r="AP92" s="681"/>
      <c r="AQ92" s="724">
        <f>AQ12-'5. ГД Астрахань'!AQ12</f>
        <v>0</v>
      </c>
      <c r="AR92" s="681"/>
      <c r="AS92" s="681"/>
      <c r="AT92" s="681"/>
      <c r="AU92" s="724">
        <f>AU12-'5. ГД Астрахань'!AU12</f>
        <v>0</v>
      </c>
      <c r="AV92" s="681"/>
      <c r="AW92" s="724">
        <f>AW12-'5. ГД Астрахань'!AW12</f>
        <v>0</v>
      </c>
      <c r="AX92" s="681"/>
      <c r="AY92" s="681"/>
      <c r="AZ92" s="681"/>
      <c r="BA92" s="724">
        <f>BA12-'5. ГД Астрахань'!BA12</f>
        <v>0</v>
      </c>
      <c r="BB92" s="681"/>
      <c r="BC92" s="724">
        <f>BC12-'5. ГД Астрахань'!BC12</f>
        <v>0</v>
      </c>
      <c r="BD92" s="681"/>
      <c r="BE92" s="681"/>
      <c r="BF92" s="681"/>
      <c r="BG92" s="724">
        <f>BG12-'5. ГД Астрахань'!BG12</f>
        <v>0</v>
      </c>
      <c r="BH92" s="681"/>
      <c r="BI92" s="724">
        <f>BI12-'5. ГД Астрахань'!BI12</f>
        <v>0</v>
      </c>
      <c r="BJ92" s="681"/>
      <c r="BK92" s="681"/>
      <c r="BL92" s="681"/>
      <c r="BM92" s="724">
        <f>BM12-'5. ГД Астрахань'!BM12</f>
        <v>0</v>
      </c>
      <c r="BN92" s="681"/>
      <c r="BO92" s="724">
        <f>BO12-'5. ГД Астрахань'!BO12</f>
        <v>0</v>
      </c>
      <c r="BP92" s="681"/>
      <c r="BQ92" s="681"/>
      <c r="BR92" s="681"/>
      <c r="BS92" s="724">
        <f>BS12-'5. ГД Астрахань'!BS12</f>
        <v>0</v>
      </c>
      <c r="BT92" s="681"/>
      <c r="BU92" s="724">
        <f>BU12-'5. ГД Астрахань'!BU12</f>
        <v>0</v>
      </c>
      <c r="BV92" s="681"/>
      <c r="BW92" s="681"/>
      <c r="BX92" s="681"/>
      <c r="BY92" s="724">
        <f>BY12-'5. ГД Астрахань'!BY12</f>
        <v>0</v>
      </c>
      <c r="BZ92" s="681"/>
      <c r="CA92" s="724">
        <f>CA12-'5. ГД Астрахань'!CA12</f>
        <v>0</v>
      </c>
      <c r="CB92" s="681"/>
      <c r="CC92" s="681"/>
      <c r="CD92" s="681"/>
      <c r="CE92" s="724">
        <f>CE12-'5. ГД Астрахань'!CE12</f>
        <v>0</v>
      </c>
      <c r="CF92" s="681"/>
      <c r="CG92" s="724">
        <f>CG12-'5. ГД Астрахань'!CG12</f>
        <v>0</v>
      </c>
      <c r="CH92" s="681"/>
      <c r="CI92" s="681"/>
      <c r="CJ92" s="681"/>
      <c r="CK92" s="724">
        <f>CK12-'5. ГД Астрахань'!CK12</f>
        <v>0</v>
      </c>
      <c r="CL92" s="681"/>
      <c r="CM92" s="724">
        <f>CM12-'5. ГД Астрахань'!CM12</f>
        <v>0</v>
      </c>
      <c r="CN92" s="681"/>
      <c r="CO92" s="681"/>
      <c r="CP92" s="681"/>
      <c r="CQ92" s="724">
        <f>CQ12-'5. ГД Астрахань'!CQ12</f>
        <v>0</v>
      </c>
      <c r="CR92" s="681"/>
      <c r="CS92" s="724">
        <f>CS12-'5. ГД Астрахань'!CS12</f>
        <v>0</v>
      </c>
      <c r="CT92" s="681"/>
      <c r="CU92" s="681"/>
      <c r="CV92" s="681"/>
      <c r="CW92" s="724">
        <f>CW12-'5. ГД Астрахань'!CW12</f>
        <v>0</v>
      </c>
      <c r="CX92" s="681"/>
      <c r="CY92" s="724">
        <f>CY12-'5. ГД Астрахань'!CY12</f>
        <v>0</v>
      </c>
      <c r="CZ92" s="681"/>
      <c r="DA92" s="681"/>
      <c r="DB92" s="681"/>
      <c r="DC92" s="724">
        <f>DC12-'5. ГД Астрахань'!DC12</f>
        <v>0</v>
      </c>
      <c r="DD92" s="681"/>
      <c r="DE92" s="724">
        <f>DE12-'5. ГД Астрахань'!DE12</f>
        <v>0</v>
      </c>
      <c r="DF92" s="681"/>
      <c r="DG92" s="681"/>
      <c r="DH92" s="681"/>
    </row>
    <row r="93" spans="1:112" ht="19.5" customHeight="1" outlineLevel="1">
      <c r="C93" s="400"/>
      <c r="D93" s="401" t="s">
        <v>2112</v>
      </c>
      <c r="E93" s="528"/>
      <c r="F93" s="528" t="s">
        <v>2114</v>
      </c>
      <c r="G93" s="529"/>
      <c r="H93" s="530" t="s">
        <v>2117</v>
      </c>
      <c r="I93" s="530"/>
      <c r="J93" s="640" t="s">
        <v>883</v>
      </c>
      <c r="K93" s="724">
        <f>K13-'5. ГД Астрахань'!K13</f>
        <v>0</v>
      </c>
      <c r="L93" s="681"/>
      <c r="M93" s="724">
        <f>M13-'5. ГД Астрахань'!M13</f>
        <v>0</v>
      </c>
      <c r="N93" s="681"/>
      <c r="O93" s="681"/>
      <c r="P93" s="681"/>
      <c r="Q93" s="724">
        <f>Q13-'5. ГД Астрахань'!Q13</f>
        <v>0</v>
      </c>
      <c r="R93" s="681"/>
      <c r="S93" s="724">
        <f>S13-'5. ГД Астрахань'!S13</f>
        <v>0</v>
      </c>
      <c r="T93" s="681"/>
      <c r="U93" s="681"/>
      <c r="V93" s="681"/>
      <c r="W93" s="724">
        <f>W13-'5. ГД Астрахань'!W13</f>
        <v>0</v>
      </c>
      <c r="X93" s="681"/>
      <c r="Y93" s="724">
        <f>Y13-'5. ГД Астрахань'!Y13</f>
        <v>0</v>
      </c>
      <c r="Z93" s="681"/>
      <c r="AA93" s="681"/>
      <c r="AB93" s="681"/>
      <c r="AC93" s="724">
        <f>AC13-'5. ГД Астрахань'!AC13</f>
        <v>0</v>
      </c>
      <c r="AD93" s="681"/>
      <c r="AE93" s="724">
        <f>AE13-'5. ГД Астрахань'!AE13</f>
        <v>0</v>
      </c>
      <c r="AF93" s="681"/>
      <c r="AG93" s="681"/>
      <c r="AH93" s="681"/>
      <c r="AI93" s="724">
        <f>AI13-'5. ГД Астрахань'!AI13</f>
        <v>0</v>
      </c>
      <c r="AJ93" s="681"/>
      <c r="AK93" s="724">
        <f>AK13-'5. ГД Астрахань'!AK13</f>
        <v>0</v>
      </c>
      <c r="AL93" s="681"/>
      <c r="AM93" s="681"/>
      <c r="AN93" s="681"/>
      <c r="AO93" s="724">
        <f>AO13-'5. ГД Астрахань'!AO13</f>
        <v>0</v>
      </c>
      <c r="AP93" s="681"/>
      <c r="AQ93" s="724">
        <f>AQ13-'5. ГД Астрахань'!AQ13</f>
        <v>0</v>
      </c>
      <c r="AR93" s="681"/>
      <c r="AS93" s="681"/>
      <c r="AT93" s="681"/>
      <c r="AU93" s="724">
        <f>AU13-'5. ГД Астрахань'!AU13</f>
        <v>0</v>
      </c>
      <c r="AV93" s="681"/>
      <c r="AW93" s="724">
        <f>AW13-'5. ГД Астрахань'!AW13</f>
        <v>0</v>
      </c>
      <c r="AX93" s="681"/>
      <c r="AY93" s="681"/>
      <c r="AZ93" s="681"/>
      <c r="BA93" s="724">
        <f>BA13-'5. ГД Астрахань'!BA13</f>
        <v>0</v>
      </c>
      <c r="BB93" s="681"/>
      <c r="BC93" s="724">
        <f>BC13-'5. ГД Астрахань'!BC13</f>
        <v>0</v>
      </c>
      <c r="BD93" s="681"/>
      <c r="BE93" s="681"/>
      <c r="BF93" s="681"/>
      <c r="BG93" s="724">
        <f>BG13-'5. ГД Астрахань'!BG13</f>
        <v>0</v>
      </c>
      <c r="BH93" s="681"/>
      <c r="BI93" s="724">
        <f>BI13-'5. ГД Астрахань'!BI13</f>
        <v>0</v>
      </c>
      <c r="BJ93" s="681"/>
      <c r="BK93" s="681"/>
      <c r="BL93" s="681"/>
      <c r="BM93" s="724">
        <f>BM13-'5. ГД Астрахань'!BM13</f>
        <v>0</v>
      </c>
      <c r="BN93" s="681"/>
      <c r="BO93" s="724">
        <f>BO13-'5. ГД Астрахань'!BO13</f>
        <v>0</v>
      </c>
      <c r="BP93" s="681"/>
      <c r="BQ93" s="681"/>
      <c r="BR93" s="681"/>
      <c r="BS93" s="724">
        <f>BS13-'5. ГД Астрахань'!BS13</f>
        <v>0</v>
      </c>
      <c r="BT93" s="681"/>
      <c r="BU93" s="724">
        <f>BU13-'5. ГД Астрахань'!BU13</f>
        <v>0</v>
      </c>
      <c r="BV93" s="681"/>
      <c r="BW93" s="681"/>
      <c r="BX93" s="681"/>
      <c r="BY93" s="724">
        <f>BY13-'5. ГД Астрахань'!BY13</f>
        <v>0</v>
      </c>
      <c r="BZ93" s="681"/>
      <c r="CA93" s="724">
        <f>CA13-'5. ГД Астрахань'!CA13</f>
        <v>0</v>
      </c>
      <c r="CB93" s="681"/>
      <c r="CC93" s="681"/>
      <c r="CD93" s="681"/>
      <c r="CE93" s="724">
        <f>CE13-'5. ГД Астрахань'!CE13</f>
        <v>0</v>
      </c>
      <c r="CF93" s="681"/>
      <c r="CG93" s="724">
        <f>CG13-'5. ГД Астрахань'!CG13</f>
        <v>0</v>
      </c>
      <c r="CH93" s="681"/>
      <c r="CI93" s="681"/>
      <c r="CJ93" s="681"/>
      <c r="CK93" s="724">
        <f>CK13-'5. ГД Астрахань'!CK13</f>
        <v>0</v>
      </c>
      <c r="CL93" s="681"/>
      <c r="CM93" s="724">
        <f>CM13-'5. ГД Астрахань'!CM13</f>
        <v>0</v>
      </c>
      <c r="CN93" s="681"/>
      <c r="CO93" s="681"/>
      <c r="CP93" s="681"/>
      <c r="CQ93" s="724">
        <f>CQ13-'5. ГД Астрахань'!CQ13</f>
        <v>0</v>
      </c>
      <c r="CR93" s="681"/>
      <c r="CS93" s="724">
        <f>CS13-'5. ГД Астрахань'!CS13</f>
        <v>0</v>
      </c>
      <c r="CT93" s="681"/>
      <c r="CU93" s="681"/>
      <c r="CV93" s="681"/>
      <c r="CW93" s="724">
        <f>CW13-'5. ГД Астрахань'!CW13</f>
        <v>0</v>
      </c>
      <c r="CX93" s="681"/>
      <c r="CY93" s="724">
        <f>CY13-'5. ГД Астрахань'!CY13</f>
        <v>0</v>
      </c>
      <c r="CZ93" s="681"/>
      <c r="DA93" s="681"/>
      <c r="DB93" s="681"/>
      <c r="DC93" s="724">
        <f>DC13-'5. ГД Астрахань'!DC13</f>
        <v>0</v>
      </c>
      <c r="DD93" s="681"/>
      <c r="DE93" s="724">
        <f>DE13-'5. ГД Астрахань'!DE13</f>
        <v>0</v>
      </c>
      <c r="DF93" s="681"/>
      <c r="DG93" s="681"/>
      <c r="DH93" s="681"/>
    </row>
    <row r="95" spans="1:112">
      <c r="D95" s="22" t="s">
        <v>2118</v>
      </c>
    </row>
    <row r="96" spans="1:112" ht="75" customHeight="1">
      <c r="D96" s="41" t="s">
        <v>2119</v>
      </c>
    </row>
  </sheetData>
  <mergeCells count="112">
    <mergeCell ref="D91:D92"/>
    <mergeCell ref="C11:C12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C21:C22"/>
    <mergeCell ref="C36:C37"/>
    <mergeCell ref="C78:C79"/>
    <mergeCell ref="C17:C18"/>
    <mergeCell ref="C34:C35"/>
    <mergeCell ref="CF7:CF8"/>
    <mergeCell ref="Y7:Y8"/>
    <mergeCell ref="AI7:AI8"/>
    <mergeCell ref="D40:D41"/>
    <mergeCell ref="BT7:BT8"/>
    <mergeCell ref="D17:D18"/>
    <mergeCell ref="B6:B8"/>
    <mergeCell ref="BY7:BY8"/>
    <mergeCell ref="C3:J3"/>
    <mergeCell ref="CS7:CS8"/>
    <mergeCell ref="DE7:DE8"/>
    <mergeCell ref="X7:X8"/>
    <mergeCell ref="Z7:Z8"/>
    <mergeCell ref="CQ7:CQ8"/>
    <mergeCell ref="BM7:BM8"/>
    <mergeCell ref="DD7:DD8"/>
    <mergeCell ref="E7:E8"/>
    <mergeCell ref="L7:L8"/>
    <mergeCell ref="N7:N8"/>
    <mergeCell ref="CK7:CK8"/>
    <mergeCell ref="AL7:AL8"/>
    <mergeCell ref="CI7:CJ7"/>
    <mergeCell ref="AS7:AT7"/>
    <mergeCell ref="J6:J8"/>
    <mergeCell ref="AD7:AD8"/>
    <mergeCell ref="CU7:CV7"/>
    <mergeCell ref="AM7:AN7"/>
    <mergeCell ref="AY7:AZ7"/>
    <mergeCell ref="BQ7:BR7"/>
    <mergeCell ref="CT7:CT8"/>
    <mergeCell ref="DF7:DF8"/>
    <mergeCell ref="BG7:BG8"/>
    <mergeCell ref="Q7:Q8"/>
    <mergeCell ref="BS7:BS8"/>
    <mergeCell ref="BU7:BU8"/>
    <mergeCell ref="AR7:AR8"/>
    <mergeCell ref="BE7:BF7"/>
    <mergeCell ref="DG7:DH7"/>
    <mergeCell ref="AO7:AO8"/>
    <mergeCell ref="AQ7:AQ8"/>
    <mergeCell ref="DC7:DC8"/>
    <mergeCell ref="CN7:CN8"/>
    <mergeCell ref="AX7:AX8"/>
    <mergeCell ref="CL7:CL8"/>
    <mergeCell ref="BV7:BV8"/>
    <mergeCell ref="DA7:DB7"/>
    <mergeCell ref="BK7:BL7"/>
    <mergeCell ref="BN7:BN8"/>
    <mergeCell ref="BP7:BP8"/>
    <mergeCell ref="BZ7:BZ8"/>
    <mergeCell ref="CB7:CB8"/>
    <mergeCell ref="R7:R8"/>
    <mergeCell ref="CE7:CE8"/>
    <mergeCell ref="AJ7:AJ8"/>
    <mergeCell ref="D87:D88"/>
    <mergeCell ref="AA7:AB7"/>
    <mergeCell ref="CA7:CA8"/>
    <mergeCell ref="CC7:CD7"/>
    <mergeCell ref="T7:T8"/>
    <mergeCell ref="CM7:CM8"/>
    <mergeCell ref="CO7:CP7"/>
    <mergeCell ref="AF7:AF8"/>
    <mergeCell ref="AP7:AP8"/>
    <mergeCell ref="BB7:BB8"/>
    <mergeCell ref="BD7:BD8"/>
    <mergeCell ref="D38:D39"/>
    <mergeCell ref="AV7:AV8"/>
    <mergeCell ref="D34:D35"/>
    <mergeCell ref="F7:F8"/>
    <mergeCell ref="BH7:BH8"/>
    <mergeCell ref="CG7:CG8"/>
    <mergeCell ref="O7:P7"/>
    <mergeCell ref="D21:D22"/>
    <mergeCell ref="BA7:BA8"/>
    <mergeCell ref="BC7:BC8"/>
    <mergeCell ref="CZ7:CZ8"/>
    <mergeCell ref="CR7:CR8"/>
    <mergeCell ref="D6:D8"/>
    <mergeCell ref="AU7:AU8"/>
    <mergeCell ref="U7:V7"/>
    <mergeCell ref="CW7:CW8"/>
    <mergeCell ref="E6:I6"/>
    <mergeCell ref="AG7:AH7"/>
    <mergeCell ref="D36:D37"/>
    <mergeCell ref="M7:M8"/>
    <mergeCell ref="BO7:BO8"/>
    <mergeCell ref="D78:D79"/>
    <mergeCell ref="BW7:BX7"/>
    <mergeCell ref="W7:W8"/>
    <mergeCell ref="G7:G8"/>
    <mergeCell ref="D11:D12"/>
    <mergeCell ref="I7:I8"/>
    <mergeCell ref="BI7:BI8"/>
    <mergeCell ref="S7:S8"/>
  </mergeCells>
  <conditionalFormatting sqref="O10:O93 P10:P93 U10:U93 V10:V93 AA10:AA93 AB10:AB93 AG10:AG93 AH10:AH93 AM10:AM93 AN10:AN93 AS10:AS93 AT10:AT93 AY10:AY93 AZ10:AZ93 BE10:BE93 BF10:BF93 BK10:BK93 BL10:BL93 BQ10:BQ93 BR10:BR93 BW10:BW93 BX10:BX93 CC10:CC93 CD10:CD93 CI10:CI93 CJ10:CJ93 CO10:CO93 CP10:CP93 CU10:CU93 CV10:CV93 DA10:DA93 DB10:DB93 DG10:DG93 DH10:DH93">
    <cfRule type="cellIs" dxfId="75" priority="1" operator="equal">
      <formula>0</formula>
    </cfRule>
    <cfRule type="cellIs" dxfId="74" priority="2" operator="lessThan">
      <formula>0</formula>
    </cfRule>
    <cfRule type="cellIs" dxfId="73" priority="3" operator="greaterThan">
      <formula>0</formula>
    </cfRule>
  </conditionalFormatting>
  <conditionalFormatting sqref="L10:L93 N10:N93 R10:R93 T10:T93 X10:X93 Z10:Z93 AD10:AD93 AF10:AF93 AJ10:AJ93 AL10:AL93 AP10:AP93 AR10:AR93 AV10:AV93 AX10:AX93 BB10:BB93 BD10:BD93 BH10:BH93 BJ10:BJ93 BN10:BN93 BP10:BP93 BT10:BT93 BV10:BV93 BZ10:BZ93 CB10:CB93 CF10:CF93 CH10:CH93 CL10:CL93 CN10:CN93 CR10:CR93 CT10:CT93 CX10:CX93 CZ10:CZ93 DD10:DD93 DF10:DF93">
    <cfRule type="cellIs" dxfId="72" priority="4" operator="equal">
      <formula>0</formula>
    </cfRule>
  </conditionalFormatting>
  <pageMargins left="0.25" right="0.25" top="0.75" bottom="0.75" header="0.3" footer="0.3"/>
  <pageSetup paperSize="9" scale="77" fitToHeight="0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8" tint="0.59999389629810485"/>
    <pageSetUpPr fitToPage="1"/>
  </sheetPr>
  <dimension ref="A1:DH35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5.75" outlineLevelRow="1" outlineLevelCol="1"/>
  <cols>
    <col min="1" max="1" width="15.85546875" style="618" hidden="1" customWidth="1" outlineLevel="1"/>
    <col min="2" max="2" width="15.85546875" style="44" hidden="1" customWidth="1" outlineLevel="1"/>
    <col min="3" max="3" width="8.5703125" style="45" customWidth="1" collapsed="1"/>
    <col min="4" max="4" width="60.7109375" style="45" customWidth="1"/>
    <col min="5" max="9" width="23.5703125" style="45" customWidth="1" outlineLevel="1"/>
    <col min="10" max="10" width="14.28515625" style="45" bestFit="1" customWidth="1"/>
    <col min="11" max="11" width="25" style="618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618"/>
  </cols>
  <sheetData>
    <row r="1" spans="1:112" ht="15" customHeight="1" outlineLevel="1"/>
    <row r="2" spans="1:112" ht="15" customHeight="1" outlineLevel="1"/>
    <row r="3" spans="1:112" ht="20.25" customHeight="1" outlineLevel="1">
      <c r="C3" s="794" t="s">
        <v>2120</v>
      </c>
      <c r="D3" s="805"/>
      <c r="E3" s="805"/>
      <c r="F3" s="805"/>
      <c r="G3" s="805"/>
      <c r="H3" s="805"/>
      <c r="I3" s="805"/>
      <c r="J3" s="805"/>
    </row>
    <row r="4" spans="1:112" ht="15" customHeight="1" outlineLevel="1"/>
    <row r="5" spans="1:112" ht="18.75" customHeight="1">
      <c r="B5" s="47"/>
      <c r="C5" s="48" t="s">
        <v>2121</v>
      </c>
      <c r="D5" s="48"/>
      <c r="E5" s="48"/>
      <c r="F5" s="48"/>
      <c r="G5" s="48"/>
      <c r="H5" s="48"/>
      <c r="I5" s="48"/>
      <c r="J5" s="385"/>
    </row>
    <row r="6" spans="1:112" s="45" customFormat="1" ht="20.100000000000001" customHeight="1">
      <c r="B6" s="828"/>
      <c r="C6" s="819" t="s">
        <v>1433</v>
      </c>
      <c r="D6" s="819" t="s">
        <v>12</v>
      </c>
      <c r="E6" s="770" t="s">
        <v>13</v>
      </c>
      <c r="F6" s="771"/>
      <c r="G6" s="771"/>
      <c r="H6" s="771"/>
      <c r="I6" s="772"/>
      <c r="J6" s="822" t="s">
        <v>2122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s="45" customFormat="1" ht="39.950000000000003" customHeight="1">
      <c r="B7" s="80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s="45" customFormat="1" ht="20.100000000000001" customHeight="1">
      <c r="B8" s="805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s="45" customFormat="1" ht="20.100000000000001" hidden="1" customHeight="1">
      <c r="B9" s="615"/>
      <c r="C9" s="383"/>
      <c r="D9" s="384"/>
      <c r="E9" s="385"/>
      <c r="F9" s="385"/>
      <c r="G9" s="385"/>
      <c r="H9" s="385"/>
      <c r="I9" s="385"/>
      <c r="J9" s="386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s="45" customFormat="1" ht="24" customHeight="1">
      <c r="A10" t="s">
        <v>2123</v>
      </c>
      <c r="B10" s="49"/>
      <c r="C10" s="535" t="s">
        <v>95</v>
      </c>
      <c r="D10" s="50" t="s">
        <v>2123</v>
      </c>
      <c r="E10" s="528" t="s">
        <v>1871</v>
      </c>
      <c r="F10" s="528"/>
      <c r="G10" s="529"/>
      <c r="H10" s="530" t="s">
        <v>2124</v>
      </c>
      <c r="I10" s="530"/>
      <c r="J10" s="51" t="s">
        <v>186</v>
      </c>
      <c r="K10" s="687">
        <f t="shared" ref="K10:K39" si="0">Q10+AO10+BM10+CK10</f>
        <v>18639.400000000001</v>
      </c>
      <c r="L10" s="681"/>
      <c r="M10" s="687">
        <f t="shared" ref="M10:M39" si="1">S10+AQ10+BO10+CM10</f>
        <v>0</v>
      </c>
      <c r="N10" s="681"/>
      <c r="O10" s="687">
        <f t="shared" ref="O10:O39" si="2">IFERROR(M10-K10,"-")</f>
        <v>-18639.400000000001</v>
      </c>
      <c r="P10" s="688">
        <f t="shared" ref="P10:P39" si="3">IFERROR(M10/K10,"-")</f>
        <v>0</v>
      </c>
      <c r="Q10" s="687">
        <f t="shared" ref="Q10:Q39" si="4">W10+AC10+AI10</f>
        <v>5120.2000000000007</v>
      </c>
      <c r="R10" s="681"/>
      <c r="S10" s="687">
        <f t="shared" ref="S10:S39" si="5">Y10+AE10+AK10</f>
        <v>0</v>
      </c>
      <c r="T10" s="681"/>
      <c r="U10" s="687">
        <f t="shared" ref="U10:U39" si="6">IFERROR(S10-Q10,"-")</f>
        <v>-5120.2000000000007</v>
      </c>
      <c r="V10" s="688">
        <f t="shared" ref="V10:V39" si="7">IFERROR(S10/Q10,"-")</f>
        <v>0</v>
      </c>
      <c r="W10" s="687">
        <f>W16+W53+W58</f>
        <v>1778</v>
      </c>
      <c r="X10" s="681"/>
      <c r="Y10" s="687">
        <f>Y16+Y53+Y58</f>
        <v>0</v>
      </c>
      <c r="Z10" s="681"/>
      <c r="AA10" s="687">
        <f t="shared" ref="AA10:AA39" si="8">IFERROR(Y10-W10,"-")</f>
        <v>-1778</v>
      </c>
      <c r="AB10" s="688">
        <f t="shared" ref="AB10:AB39" si="9">IFERROR(Y10/W10,"-")</f>
        <v>0</v>
      </c>
      <c r="AC10" s="687">
        <f>AC16+AC53+AC58</f>
        <v>1608.3</v>
      </c>
      <c r="AD10" s="681"/>
      <c r="AE10" s="687">
        <f>AE16+AE53+AE58</f>
        <v>0</v>
      </c>
      <c r="AF10" s="681"/>
      <c r="AG10" s="687">
        <f t="shared" ref="AG10:AG39" si="10">IFERROR(AE10-AC10,"-")</f>
        <v>-1608.3</v>
      </c>
      <c r="AH10" s="688">
        <f t="shared" ref="AH10:AH39" si="11">IFERROR(AE10/AC10,"-")</f>
        <v>0</v>
      </c>
      <c r="AI10" s="687">
        <f>AI16+AI53+AI58</f>
        <v>1733.9</v>
      </c>
      <c r="AJ10" s="681"/>
      <c r="AK10" s="687">
        <f>AK16+AK53+AK58</f>
        <v>0</v>
      </c>
      <c r="AL10" s="681"/>
      <c r="AM10" s="687">
        <f t="shared" ref="AM10:AM39" si="12">IFERROR(AK10-AI10,"-")</f>
        <v>-1733.9</v>
      </c>
      <c r="AN10" s="688">
        <f t="shared" ref="AN10:AN39" si="13">IFERROR(AK10/AI10,"-")</f>
        <v>0</v>
      </c>
      <c r="AO10" s="687">
        <f t="shared" ref="AO10:AO39" si="14">AU10+BA10+BG10</f>
        <v>4143.7000000000007</v>
      </c>
      <c r="AP10" s="681"/>
      <c r="AQ10" s="687">
        <f t="shared" ref="AQ10:AQ39" si="15">AW10+BC10+BI10</f>
        <v>0</v>
      </c>
      <c r="AR10" s="681"/>
      <c r="AS10" s="687">
        <f t="shared" ref="AS10:AS39" si="16">IFERROR(AQ10-AO10,"-")</f>
        <v>-4143.7000000000007</v>
      </c>
      <c r="AT10" s="688">
        <f t="shared" ref="AT10:AT39" si="17">IFERROR(AQ10/AO10,"-")</f>
        <v>0</v>
      </c>
      <c r="AU10" s="687">
        <f>AU16+AU53+AU58</f>
        <v>1198.4000000000001</v>
      </c>
      <c r="AV10" s="681"/>
      <c r="AW10" s="687">
        <f>AW16+AW53+AW58</f>
        <v>0</v>
      </c>
      <c r="AX10" s="681"/>
      <c r="AY10" s="687">
        <f t="shared" ref="AY10:AY39" si="18">IFERROR(AW10-AU10,"-")</f>
        <v>-1198.4000000000001</v>
      </c>
      <c r="AZ10" s="688">
        <f t="shared" ref="AZ10:AZ39" si="19">IFERROR(AW10/AU10,"-")</f>
        <v>0</v>
      </c>
      <c r="BA10" s="687">
        <f>BA16+BA53+BA58</f>
        <v>1509.4</v>
      </c>
      <c r="BB10" s="681"/>
      <c r="BC10" s="687">
        <f>BC16+BC53+BC58</f>
        <v>0</v>
      </c>
      <c r="BD10" s="681"/>
      <c r="BE10" s="687">
        <f t="shared" ref="BE10:BE39" si="20">IFERROR(BC10-BA10,"-")</f>
        <v>-1509.4</v>
      </c>
      <c r="BF10" s="688">
        <f t="shared" ref="BF10:BF39" si="21">IFERROR(BC10/BA10,"-")</f>
        <v>0</v>
      </c>
      <c r="BG10" s="687">
        <f>BG16+BG53+BG58</f>
        <v>1435.9</v>
      </c>
      <c r="BH10" s="681"/>
      <c r="BI10" s="687">
        <f>BI16+BI53+BI58</f>
        <v>0</v>
      </c>
      <c r="BJ10" s="681"/>
      <c r="BK10" s="687">
        <f t="shared" ref="BK10:BK39" si="22">IFERROR(BI10-BG10,"-")</f>
        <v>-1435.9</v>
      </c>
      <c r="BL10" s="688">
        <f t="shared" ref="BL10:BL39" si="23">IFERROR(BI10/BG10,"-")</f>
        <v>0</v>
      </c>
      <c r="BM10" s="687">
        <f t="shared" ref="BM10:BM39" si="24">BS10+BY10+CE10</f>
        <v>4110.3</v>
      </c>
      <c r="BN10" s="681"/>
      <c r="BO10" s="687">
        <f t="shared" ref="BO10:BO39" si="25">BU10+CA10+CG10</f>
        <v>0</v>
      </c>
      <c r="BP10" s="681"/>
      <c r="BQ10" s="687">
        <f t="shared" ref="BQ10:BQ39" si="26">IFERROR(BO10-BM10,"-")</f>
        <v>-4110.3</v>
      </c>
      <c r="BR10" s="688">
        <f t="shared" ref="BR10:BR39" si="27">IFERROR(BO10/BM10,"-")</f>
        <v>0</v>
      </c>
      <c r="BS10" s="687">
        <f>BS16+BS53+BS58</f>
        <v>1568.4</v>
      </c>
      <c r="BT10" s="681"/>
      <c r="BU10" s="687">
        <f>BU16+BU53+BU58</f>
        <v>0</v>
      </c>
      <c r="BV10" s="681"/>
      <c r="BW10" s="687">
        <f t="shared" ref="BW10:BW39" si="28">IFERROR(BU10-BS10,"-")</f>
        <v>-1568.4</v>
      </c>
      <c r="BX10" s="688">
        <f t="shared" ref="BX10:BX39" si="29">IFERROR(BU10/BS10,"-")</f>
        <v>0</v>
      </c>
      <c r="BY10" s="687">
        <f>BY16+BY53+BY58</f>
        <v>1478.7</v>
      </c>
      <c r="BZ10" s="681"/>
      <c r="CA10" s="687">
        <f>CA16+CA53+CA58</f>
        <v>0</v>
      </c>
      <c r="CB10" s="681"/>
      <c r="CC10" s="687">
        <f t="shared" ref="CC10:CC39" si="30">IFERROR(CA10-BY10,"-")</f>
        <v>-1478.7</v>
      </c>
      <c r="CD10" s="688">
        <f t="shared" ref="CD10:CD39" si="31">IFERROR(CA10/BY10,"-")</f>
        <v>0</v>
      </c>
      <c r="CE10" s="687">
        <f>CE16+CE53+CE58</f>
        <v>1063.2</v>
      </c>
      <c r="CF10" s="681"/>
      <c r="CG10" s="687">
        <f>CG16+CG53+CG58</f>
        <v>0</v>
      </c>
      <c r="CH10" s="681"/>
      <c r="CI10" s="687">
        <f t="shared" ref="CI10:CI39" si="32">IFERROR(CG10-CE10,"-")</f>
        <v>-1063.2</v>
      </c>
      <c r="CJ10" s="688">
        <f t="shared" ref="CJ10:CJ39" si="33">IFERROR(CG10/CE10,"-")</f>
        <v>0</v>
      </c>
      <c r="CK10" s="687">
        <f t="shared" ref="CK10:CK39" si="34">CQ10+CW10+DC10</f>
        <v>5265.2</v>
      </c>
      <c r="CL10" s="681"/>
      <c r="CM10" s="687">
        <f t="shared" ref="CM10:CM39" si="35">CS10+CY10+DE10</f>
        <v>0</v>
      </c>
      <c r="CN10" s="681"/>
      <c r="CO10" s="687">
        <f t="shared" ref="CO10:CO39" si="36">IFERROR(CM10-CK10,"-")</f>
        <v>-5265.2</v>
      </c>
      <c r="CP10" s="688">
        <f t="shared" ref="CP10:CP39" si="37">IFERROR(CM10/CK10,"-")</f>
        <v>0</v>
      </c>
      <c r="CQ10" s="687">
        <f>CQ16+CQ53+CQ58</f>
        <v>1754.8</v>
      </c>
      <c r="CR10" s="681"/>
      <c r="CS10" s="687">
        <f>CS16+CS53+CS58</f>
        <v>0</v>
      </c>
      <c r="CT10" s="681"/>
      <c r="CU10" s="687">
        <f t="shared" ref="CU10:CU39" si="38">IFERROR(CS10-CQ10,"-")</f>
        <v>-1754.8</v>
      </c>
      <c r="CV10" s="688">
        <f t="shared" ref="CV10:CV39" si="39">IFERROR(CS10/CQ10,"-")</f>
        <v>0</v>
      </c>
      <c r="CW10" s="687">
        <f>CW16+CW53+CW58</f>
        <v>1725.8999999999999</v>
      </c>
      <c r="CX10" s="681"/>
      <c r="CY10" s="687">
        <f>CY16+CY53+CY58</f>
        <v>0</v>
      </c>
      <c r="CZ10" s="681"/>
      <c r="DA10" s="687">
        <f t="shared" ref="DA10:DA39" si="40">IFERROR(CY10-CW10,"-")</f>
        <v>-1725.8999999999999</v>
      </c>
      <c r="DB10" s="688">
        <f t="shared" ref="DB10:DB39" si="41">IFERROR(CY10/CW10,"-")</f>
        <v>0</v>
      </c>
      <c r="DC10" s="687">
        <f>DC16+DC53+DC58</f>
        <v>1784.4999999999998</v>
      </c>
      <c r="DD10" s="681"/>
      <c r="DE10" s="687">
        <f>DE16+DE53+DE58</f>
        <v>0</v>
      </c>
      <c r="DF10" s="681"/>
      <c r="DG10" s="687">
        <f t="shared" ref="DG10:DG39" si="42">IFERROR(DE10-DC10,"-")</f>
        <v>-1784.4999999999998</v>
      </c>
      <c r="DH10" s="688">
        <f t="shared" ref="DH10:DH39" si="43">IFERROR(DE10/DC10,"-")</f>
        <v>0</v>
      </c>
    </row>
    <row r="11" spans="1:112" s="45" customFormat="1" ht="24" customHeight="1">
      <c r="A11" t="s">
        <v>2125</v>
      </c>
      <c r="B11" s="49"/>
      <c r="C11" s="626"/>
      <c r="D11" s="628" t="s">
        <v>2125</v>
      </c>
      <c r="E11" s="528" t="s">
        <v>2126</v>
      </c>
      <c r="F11" s="528"/>
      <c r="G11" s="529"/>
      <c r="H11" s="530" t="s">
        <v>2127</v>
      </c>
      <c r="I11" s="530"/>
      <c r="J11" s="526" t="s">
        <v>2128</v>
      </c>
      <c r="K11" s="687">
        <f t="shared" si="0"/>
        <v>11140.4</v>
      </c>
      <c r="L11" s="681"/>
      <c r="M11" s="687">
        <f t="shared" si="1"/>
        <v>0</v>
      </c>
      <c r="N11" s="681"/>
      <c r="O11" s="687">
        <f t="shared" si="2"/>
        <v>-11140.4</v>
      </c>
      <c r="P11" s="688">
        <f t="shared" si="3"/>
        <v>0</v>
      </c>
      <c r="Q11" s="687">
        <f t="shared" si="4"/>
        <v>2964.1</v>
      </c>
      <c r="R11" s="681"/>
      <c r="S11" s="687">
        <f t="shared" si="5"/>
        <v>0</v>
      </c>
      <c r="T11" s="681"/>
      <c r="U11" s="687">
        <f t="shared" si="6"/>
        <v>-2964.1</v>
      </c>
      <c r="V11" s="688">
        <f t="shared" si="7"/>
        <v>0</v>
      </c>
      <c r="W11" s="687">
        <f>W12+W13+W14-W229</f>
        <v>1025.9000000000001</v>
      </c>
      <c r="X11" s="681"/>
      <c r="Y11" s="687">
        <f>Y12+Y13+Y14-Y229</f>
        <v>0</v>
      </c>
      <c r="Z11" s="681"/>
      <c r="AA11" s="687">
        <f t="shared" si="8"/>
        <v>-1025.9000000000001</v>
      </c>
      <c r="AB11" s="688">
        <f t="shared" si="9"/>
        <v>0</v>
      </c>
      <c r="AC11" s="687">
        <f>AC12+AC13+AC14-AC229</f>
        <v>928.99999999999977</v>
      </c>
      <c r="AD11" s="681"/>
      <c r="AE11" s="687">
        <f>AE12+AE13+AE14-AE229</f>
        <v>0</v>
      </c>
      <c r="AF11" s="681"/>
      <c r="AG11" s="687">
        <f t="shared" si="10"/>
        <v>-928.99999999999977</v>
      </c>
      <c r="AH11" s="688">
        <f t="shared" si="11"/>
        <v>0</v>
      </c>
      <c r="AI11" s="687">
        <f>AI12+AI13+AI14-AI229</f>
        <v>1009.1999999999999</v>
      </c>
      <c r="AJ11" s="681"/>
      <c r="AK11" s="687">
        <f>AK12+AK13+AK14-AK229</f>
        <v>0</v>
      </c>
      <c r="AL11" s="681"/>
      <c r="AM11" s="687">
        <f t="shared" si="12"/>
        <v>-1009.1999999999999</v>
      </c>
      <c r="AN11" s="688">
        <f t="shared" si="13"/>
        <v>0</v>
      </c>
      <c r="AO11" s="687">
        <f t="shared" si="14"/>
        <v>2453.8000000000002</v>
      </c>
      <c r="AP11" s="681"/>
      <c r="AQ11" s="687">
        <f t="shared" si="15"/>
        <v>0</v>
      </c>
      <c r="AR11" s="681"/>
      <c r="AS11" s="687">
        <f t="shared" si="16"/>
        <v>-2453.8000000000002</v>
      </c>
      <c r="AT11" s="688">
        <f t="shared" si="17"/>
        <v>0</v>
      </c>
      <c r="AU11" s="687">
        <f>AU12+AU13+AU14-AU229</f>
        <v>830.40000000000009</v>
      </c>
      <c r="AV11" s="681"/>
      <c r="AW11" s="687">
        <f>AW12+AW13+AW14-AW229</f>
        <v>0</v>
      </c>
      <c r="AX11" s="681"/>
      <c r="AY11" s="687">
        <f t="shared" si="18"/>
        <v>-830.40000000000009</v>
      </c>
      <c r="AZ11" s="688">
        <f t="shared" si="19"/>
        <v>0</v>
      </c>
      <c r="BA11" s="687">
        <f>BA12+BA13+BA14-BA229</f>
        <v>828.2</v>
      </c>
      <c r="BB11" s="681"/>
      <c r="BC11" s="687">
        <f>BC12+BC13+BC14-BC229</f>
        <v>0</v>
      </c>
      <c r="BD11" s="681"/>
      <c r="BE11" s="687">
        <f t="shared" si="20"/>
        <v>-828.2</v>
      </c>
      <c r="BF11" s="688">
        <f t="shared" si="21"/>
        <v>0</v>
      </c>
      <c r="BG11" s="687">
        <f>BG12+BG13+BG14-BG229</f>
        <v>795.19999999999993</v>
      </c>
      <c r="BH11" s="681"/>
      <c r="BI11" s="687">
        <f>BI12+BI13+BI14-BI229</f>
        <v>0</v>
      </c>
      <c r="BJ11" s="681"/>
      <c r="BK11" s="687">
        <f t="shared" si="22"/>
        <v>-795.19999999999993</v>
      </c>
      <c r="BL11" s="688">
        <f t="shared" si="23"/>
        <v>0</v>
      </c>
      <c r="BM11" s="687">
        <f t="shared" si="24"/>
        <v>2661.5</v>
      </c>
      <c r="BN11" s="681"/>
      <c r="BO11" s="687">
        <f t="shared" si="25"/>
        <v>0</v>
      </c>
      <c r="BP11" s="681"/>
      <c r="BQ11" s="687">
        <f t="shared" si="26"/>
        <v>-2661.5</v>
      </c>
      <c r="BR11" s="688">
        <f t="shared" si="27"/>
        <v>0</v>
      </c>
      <c r="BS11" s="687">
        <f>BS12+BS13+BS14-BS229</f>
        <v>849.9</v>
      </c>
      <c r="BT11" s="681"/>
      <c r="BU11" s="687">
        <f>BU12+BU13+BU14-BU229</f>
        <v>0</v>
      </c>
      <c r="BV11" s="681"/>
      <c r="BW11" s="687">
        <f t="shared" si="28"/>
        <v>-849.9</v>
      </c>
      <c r="BX11" s="688">
        <f t="shared" si="29"/>
        <v>0</v>
      </c>
      <c r="BY11" s="687">
        <f>BY12+BY13+BY14-BY229</f>
        <v>850.3</v>
      </c>
      <c r="BZ11" s="681"/>
      <c r="CA11" s="687">
        <f>CA12+CA13+CA14-CA229</f>
        <v>0</v>
      </c>
      <c r="CB11" s="681"/>
      <c r="CC11" s="687">
        <f t="shared" si="30"/>
        <v>-850.3</v>
      </c>
      <c r="CD11" s="688">
        <f t="shared" si="31"/>
        <v>0</v>
      </c>
      <c r="CE11" s="687">
        <f>CE12+CE13+CE14-CE229</f>
        <v>961.30000000000007</v>
      </c>
      <c r="CF11" s="681"/>
      <c r="CG11" s="687">
        <f>CG12+CG13+CG14-CG229</f>
        <v>0</v>
      </c>
      <c r="CH11" s="681"/>
      <c r="CI11" s="687">
        <f t="shared" si="32"/>
        <v>-961.30000000000007</v>
      </c>
      <c r="CJ11" s="688">
        <f t="shared" si="33"/>
        <v>0</v>
      </c>
      <c r="CK11" s="687">
        <f t="shared" si="34"/>
        <v>3060.9999999999995</v>
      </c>
      <c r="CL11" s="681"/>
      <c r="CM11" s="687">
        <f t="shared" si="35"/>
        <v>0</v>
      </c>
      <c r="CN11" s="681"/>
      <c r="CO11" s="687">
        <f t="shared" si="36"/>
        <v>-3060.9999999999995</v>
      </c>
      <c r="CP11" s="688">
        <f t="shared" si="37"/>
        <v>0</v>
      </c>
      <c r="CQ11" s="687">
        <f>CQ12+CQ13+CQ14-CQ229</f>
        <v>1030.5</v>
      </c>
      <c r="CR11" s="681"/>
      <c r="CS11" s="687">
        <f>CS12+CS13+CS14-CS229</f>
        <v>0</v>
      </c>
      <c r="CT11" s="681"/>
      <c r="CU11" s="687">
        <f t="shared" si="38"/>
        <v>-1030.5</v>
      </c>
      <c r="CV11" s="688">
        <f t="shared" si="39"/>
        <v>0</v>
      </c>
      <c r="CW11" s="687">
        <f>CW12+CW13+CW14-CW229</f>
        <v>998.09999999999968</v>
      </c>
      <c r="CX11" s="681"/>
      <c r="CY11" s="687">
        <f>CY12+CY13+CY14-CY229</f>
        <v>0</v>
      </c>
      <c r="CZ11" s="681"/>
      <c r="DA11" s="687">
        <f t="shared" si="40"/>
        <v>-998.09999999999968</v>
      </c>
      <c r="DB11" s="688">
        <f t="shared" si="41"/>
        <v>0</v>
      </c>
      <c r="DC11" s="687">
        <f>DC12+DC13+DC14-DC229</f>
        <v>1032.3999999999999</v>
      </c>
      <c r="DD11" s="681"/>
      <c r="DE11" s="687">
        <f>DE12+DE13+DE14-DE229</f>
        <v>0</v>
      </c>
      <c r="DF11" s="681"/>
      <c r="DG11" s="687">
        <f t="shared" si="42"/>
        <v>-1032.3999999999999</v>
      </c>
      <c r="DH11" s="688">
        <f t="shared" si="43"/>
        <v>0</v>
      </c>
    </row>
    <row r="12" spans="1:112" s="45" customFormat="1" ht="24" customHeight="1">
      <c r="A12" t="s">
        <v>1292</v>
      </c>
      <c r="B12" s="49"/>
      <c r="C12" s="617"/>
      <c r="D12" s="628" t="s">
        <v>1292</v>
      </c>
      <c r="E12" s="528" t="s">
        <v>2129</v>
      </c>
      <c r="F12" s="528"/>
      <c r="G12" s="529"/>
      <c r="H12" s="530" t="s">
        <v>2130</v>
      </c>
      <c r="I12" s="530"/>
      <c r="J12" s="526" t="s">
        <v>2128</v>
      </c>
      <c r="K12" s="687">
        <f t="shared" si="0"/>
        <v>2279.8000000000002</v>
      </c>
      <c r="L12" s="681"/>
      <c r="M12" s="687">
        <f t="shared" si="1"/>
        <v>0</v>
      </c>
      <c r="N12" s="681"/>
      <c r="O12" s="687">
        <f t="shared" si="2"/>
        <v>-2279.8000000000002</v>
      </c>
      <c r="P12" s="688">
        <f t="shared" si="3"/>
        <v>0</v>
      </c>
      <c r="Q12" s="687">
        <f t="shared" si="4"/>
        <v>596.40000000000009</v>
      </c>
      <c r="R12" s="681"/>
      <c r="S12" s="687">
        <f t="shared" si="5"/>
        <v>0</v>
      </c>
      <c r="T12" s="681"/>
      <c r="U12" s="687">
        <f t="shared" si="6"/>
        <v>-596.40000000000009</v>
      </c>
      <c r="V12" s="688">
        <f t="shared" si="7"/>
        <v>0</v>
      </c>
      <c r="W12" s="687">
        <f>W54+W59+W224</f>
        <v>205.3</v>
      </c>
      <c r="X12" s="681"/>
      <c r="Y12" s="687">
        <f>Y54+Y59+Y224</f>
        <v>0</v>
      </c>
      <c r="Z12" s="681"/>
      <c r="AA12" s="687">
        <f t="shared" si="8"/>
        <v>-205.3</v>
      </c>
      <c r="AB12" s="688">
        <f t="shared" si="9"/>
        <v>0</v>
      </c>
      <c r="AC12" s="687">
        <f>AC54+AC59+AC224</f>
        <v>186.9</v>
      </c>
      <c r="AD12" s="681"/>
      <c r="AE12" s="687">
        <f>AE54+AE59+AE224</f>
        <v>0</v>
      </c>
      <c r="AF12" s="681"/>
      <c r="AG12" s="687">
        <f t="shared" si="10"/>
        <v>-186.9</v>
      </c>
      <c r="AH12" s="688">
        <f t="shared" si="11"/>
        <v>0</v>
      </c>
      <c r="AI12" s="687">
        <f>AI54+AI59+AI224</f>
        <v>204.20000000000002</v>
      </c>
      <c r="AJ12" s="681"/>
      <c r="AK12" s="687">
        <f>AK54+AK59+AK224</f>
        <v>0</v>
      </c>
      <c r="AL12" s="681"/>
      <c r="AM12" s="687">
        <f t="shared" si="12"/>
        <v>-204.20000000000002</v>
      </c>
      <c r="AN12" s="688">
        <f t="shared" si="13"/>
        <v>0</v>
      </c>
      <c r="AO12" s="687">
        <f t="shared" si="14"/>
        <v>484.7</v>
      </c>
      <c r="AP12" s="681"/>
      <c r="AQ12" s="687">
        <f t="shared" si="15"/>
        <v>0</v>
      </c>
      <c r="AR12" s="681"/>
      <c r="AS12" s="687">
        <f t="shared" si="16"/>
        <v>-484.7</v>
      </c>
      <c r="AT12" s="688">
        <f t="shared" si="17"/>
        <v>0</v>
      </c>
      <c r="AU12" s="687">
        <f>AU54+AU59+AU224</f>
        <v>135.4</v>
      </c>
      <c r="AV12" s="681"/>
      <c r="AW12" s="687">
        <f>AW54+AW59+AW224</f>
        <v>0</v>
      </c>
      <c r="AX12" s="681"/>
      <c r="AY12" s="687">
        <f t="shared" si="18"/>
        <v>-135.4</v>
      </c>
      <c r="AZ12" s="688">
        <f t="shared" si="19"/>
        <v>0</v>
      </c>
      <c r="BA12" s="687">
        <f>BA54+BA59+BA224</f>
        <v>178.6</v>
      </c>
      <c r="BB12" s="681"/>
      <c r="BC12" s="687">
        <f>BC54+BC59+BC224</f>
        <v>0</v>
      </c>
      <c r="BD12" s="681"/>
      <c r="BE12" s="687">
        <f t="shared" si="20"/>
        <v>-178.6</v>
      </c>
      <c r="BF12" s="688">
        <f t="shared" si="21"/>
        <v>0</v>
      </c>
      <c r="BG12" s="687">
        <f>BG54+BG59+BG224</f>
        <v>170.7</v>
      </c>
      <c r="BH12" s="681"/>
      <c r="BI12" s="687">
        <f>BI54+BI59+BI224</f>
        <v>0</v>
      </c>
      <c r="BJ12" s="681"/>
      <c r="BK12" s="687">
        <f t="shared" si="22"/>
        <v>-170.7</v>
      </c>
      <c r="BL12" s="688">
        <f t="shared" si="23"/>
        <v>0</v>
      </c>
      <c r="BM12" s="687">
        <f t="shared" si="24"/>
        <v>554.90000000000009</v>
      </c>
      <c r="BN12" s="681"/>
      <c r="BO12" s="687">
        <f t="shared" si="25"/>
        <v>0</v>
      </c>
      <c r="BP12" s="681"/>
      <c r="BQ12" s="687">
        <f t="shared" si="26"/>
        <v>-554.90000000000009</v>
      </c>
      <c r="BR12" s="688">
        <f t="shared" si="27"/>
        <v>0</v>
      </c>
      <c r="BS12" s="687">
        <f>BS54+BS59+BS224</f>
        <v>188</v>
      </c>
      <c r="BT12" s="681"/>
      <c r="BU12" s="687">
        <f>BU54+BU59+BU224</f>
        <v>0</v>
      </c>
      <c r="BV12" s="681"/>
      <c r="BW12" s="687">
        <f t="shared" si="28"/>
        <v>-188</v>
      </c>
      <c r="BX12" s="688">
        <f t="shared" si="29"/>
        <v>0</v>
      </c>
      <c r="BY12" s="687">
        <f>BY54+BY59+BY224</f>
        <v>191</v>
      </c>
      <c r="BZ12" s="681"/>
      <c r="CA12" s="687">
        <f>CA54+CA59+CA224</f>
        <v>0</v>
      </c>
      <c r="CB12" s="681"/>
      <c r="CC12" s="687">
        <f t="shared" si="30"/>
        <v>-191</v>
      </c>
      <c r="CD12" s="688">
        <f t="shared" si="31"/>
        <v>0</v>
      </c>
      <c r="CE12" s="687">
        <f>CE54+CE59+CE224</f>
        <v>175.90000000000003</v>
      </c>
      <c r="CF12" s="681"/>
      <c r="CG12" s="687">
        <f>CG54+CG59+CG224</f>
        <v>0</v>
      </c>
      <c r="CH12" s="681"/>
      <c r="CI12" s="687">
        <f t="shared" si="32"/>
        <v>-175.90000000000003</v>
      </c>
      <c r="CJ12" s="688">
        <f t="shared" si="33"/>
        <v>0</v>
      </c>
      <c r="CK12" s="687">
        <f t="shared" si="34"/>
        <v>643.79999999999995</v>
      </c>
      <c r="CL12" s="681"/>
      <c r="CM12" s="687">
        <f t="shared" si="35"/>
        <v>0</v>
      </c>
      <c r="CN12" s="681"/>
      <c r="CO12" s="687">
        <f t="shared" si="36"/>
        <v>-643.79999999999995</v>
      </c>
      <c r="CP12" s="688">
        <f t="shared" si="37"/>
        <v>0</v>
      </c>
      <c r="CQ12" s="687">
        <f>CQ54+CQ59+CQ224</f>
        <v>215.90000000000003</v>
      </c>
      <c r="CR12" s="681"/>
      <c r="CS12" s="687">
        <f>CS54+CS59+CS224</f>
        <v>0</v>
      </c>
      <c r="CT12" s="681"/>
      <c r="CU12" s="687">
        <f t="shared" si="38"/>
        <v>-215.90000000000003</v>
      </c>
      <c r="CV12" s="688">
        <f t="shared" si="39"/>
        <v>0</v>
      </c>
      <c r="CW12" s="687">
        <f>CW54+CW59+CW224</f>
        <v>209</v>
      </c>
      <c r="CX12" s="681"/>
      <c r="CY12" s="687">
        <f>CY54+CY59+CY224</f>
        <v>0</v>
      </c>
      <c r="CZ12" s="681"/>
      <c r="DA12" s="687">
        <f t="shared" si="40"/>
        <v>-209</v>
      </c>
      <c r="DB12" s="688">
        <f t="shared" si="41"/>
        <v>0</v>
      </c>
      <c r="DC12" s="687">
        <f>DC54+DC59+DC224</f>
        <v>218.89999999999998</v>
      </c>
      <c r="DD12" s="681"/>
      <c r="DE12" s="687">
        <f>DE54+DE59+DE224</f>
        <v>0</v>
      </c>
      <c r="DF12" s="681"/>
      <c r="DG12" s="687">
        <f t="shared" si="42"/>
        <v>-218.89999999999998</v>
      </c>
      <c r="DH12" s="688">
        <f t="shared" si="43"/>
        <v>0</v>
      </c>
    </row>
    <row r="13" spans="1:112" s="45" customFormat="1" ht="24" customHeight="1">
      <c r="A13" t="s">
        <v>1622</v>
      </c>
      <c r="B13" s="49"/>
      <c r="C13" s="617"/>
      <c r="D13" s="628" t="s">
        <v>1622</v>
      </c>
      <c r="E13" s="528" t="s">
        <v>2131</v>
      </c>
      <c r="F13" s="528"/>
      <c r="G13" s="529"/>
      <c r="H13" s="530" t="s">
        <v>2132</v>
      </c>
      <c r="I13" s="530"/>
      <c r="J13" s="526" t="s">
        <v>2128</v>
      </c>
      <c r="K13" s="687">
        <f t="shared" si="0"/>
        <v>9340.6</v>
      </c>
      <c r="L13" s="681"/>
      <c r="M13" s="687">
        <f t="shared" si="1"/>
        <v>0</v>
      </c>
      <c r="N13" s="681"/>
      <c r="O13" s="687">
        <f t="shared" si="2"/>
        <v>-9340.6</v>
      </c>
      <c r="P13" s="688">
        <f t="shared" si="3"/>
        <v>0</v>
      </c>
      <c r="Q13" s="687">
        <f t="shared" si="4"/>
        <v>2512.6999999999998</v>
      </c>
      <c r="R13" s="681"/>
      <c r="S13" s="687">
        <f t="shared" si="5"/>
        <v>0</v>
      </c>
      <c r="T13" s="681"/>
      <c r="U13" s="687">
        <f t="shared" si="6"/>
        <v>-2512.6999999999998</v>
      </c>
      <c r="V13" s="688">
        <f t="shared" si="7"/>
        <v>0</v>
      </c>
      <c r="W13" s="687">
        <f>W18+W56+W63+W64+W57</f>
        <v>871.4</v>
      </c>
      <c r="X13" s="681"/>
      <c r="Y13" s="687">
        <f>Y18+Y56+Y63+Y64+Y57</f>
        <v>0</v>
      </c>
      <c r="Z13" s="681"/>
      <c r="AA13" s="687">
        <f t="shared" si="8"/>
        <v>-871.4</v>
      </c>
      <c r="AB13" s="688">
        <f t="shared" si="9"/>
        <v>0</v>
      </c>
      <c r="AC13" s="687">
        <f>AC18+AC56+AC63+AC64+AC57</f>
        <v>787.0999999999998</v>
      </c>
      <c r="AD13" s="681"/>
      <c r="AE13" s="687">
        <f>AE18+AE56+AE63+AE64+AE57</f>
        <v>0</v>
      </c>
      <c r="AF13" s="681"/>
      <c r="AG13" s="687">
        <f t="shared" si="10"/>
        <v>-787.0999999999998</v>
      </c>
      <c r="AH13" s="688">
        <f t="shared" si="11"/>
        <v>0</v>
      </c>
      <c r="AI13" s="687">
        <f>AI18+AI56+AI63+AI64+AI57</f>
        <v>854.19999999999993</v>
      </c>
      <c r="AJ13" s="681"/>
      <c r="AK13" s="687">
        <f>AK18+AK56+AK63+AK64+AK57</f>
        <v>0</v>
      </c>
      <c r="AL13" s="681"/>
      <c r="AM13" s="687">
        <f t="shared" si="12"/>
        <v>-854.19999999999993</v>
      </c>
      <c r="AN13" s="688">
        <f t="shared" si="13"/>
        <v>0</v>
      </c>
      <c r="AO13" s="687">
        <f t="shared" si="14"/>
        <v>2057.8000000000002</v>
      </c>
      <c r="AP13" s="681"/>
      <c r="AQ13" s="687">
        <f t="shared" si="15"/>
        <v>0</v>
      </c>
      <c r="AR13" s="681"/>
      <c r="AS13" s="687">
        <f t="shared" si="16"/>
        <v>-2057.8000000000002</v>
      </c>
      <c r="AT13" s="688">
        <f t="shared" si="17"/>
        <v>0</v>
      </c>
      <c r="AU13" s="687">
        <f>AU18+AU56+AU63+AU64+AU57</f>
        <v>712.90000000000009</v>
      </c>
      <c r="AV13" s="681"/>
      <c r="AW13" s="687">
        <f>AW18+AW56+AW63+AW64+AW57</f>
        <v>0</v>
      </c>
      <c r="AX13" s="681"/>
      <c r="AY13" s="687">
        <f t="shared" si="18"/>
        <v>-712.90000000000009</v>
      </c>
      <c r="AZ13" s="688">
        <f t="shared" si="19"/>
        <v>0</v>
      </c>
      <c r="BA13" s="687">
        <f>BA18+BA56+BA63+BA64+BA57</f>
        <v>687</v>
      </c>
      <c r="BB13" s="681"/>
      <c r="BC13" s="687">
        <f>BC18+BC56+BC63+BC64+BC57</f>
        <v>0</v>
      </c>
      <c r="BD13" s="681"/>
      <c r="BE13" s="687">
        <f t="shared" si="20"/>
        <v>-687</v>
      </c>
      <c r="BF13" s="688">
        <f t="shared" si="21"/>
        <v>0</v>
      </c>
      <c r="BG13" s="687">
        <f>BG18+BG56+BG63+BG64+BG57</f>
        <v>657.9</v>
      </c>
      <c r="BH13" s="681"/>
      <c r="BI13" s="687">
        <f>BI18+BI56+BI63+BI64+BI57</f>
        <v>0</v>
      </c>
      <c r="BJ13" s="681"/>
      <c r="BK13" s="687">
        <f t="shared" si="22"/>
        <v>-657.9</v>
      </c>
      <c r="BL13" s="688">
        <f t="shared" si="23"/>
        <v>0</v>
      </c>
      <c r="BM13" s="687">
        <f t="shared" si="24"/>
        <v>2200.7000000000003</v>
      </c>
      <c r="BN13" s="681"/>
      <c r="BO13" s="687">
        <f t="shared" si="25"/>
        <v>0</v>
      </c>
      <c r="BP13" s="681"/>
      <c r="BQ13" s="687">
        <f t="shared" si="26"/>
        <v>-2200.7000000000003</v>
      </c>
      <c r="BR13" s="688">
        <f t="shared" si="27"/>
        <v>0</v>
      </c>
      <c r="BS13" s="687">
        <f>BS18+BS56+BS63+BS64+BS57</f>
        <v>700</v>
      </c>
      <c r="BT13" s="681"/>
      <c r="BU13" s="687">
        <f>BU18+BU56+BU63+BU64+BU57</f>
        <v>0</v>
      </c>
      <c r="BV13" s="681"/>
      <c r="BW13" s="687">
        <f t="shared" si="28"/>
        <v>-700</v>
      </c>
      <c r="BX13" s="688">
        <f t="shared" si="29"/>
        <v>0</v>
      </c>
      <c r="BY13" s="687">
        <f>BY18+BY56+BY63+BY64+BY57</f>
        <v>700.4</v>
      </c>
      <c r="BZ13" s="681"/>
      <c r="CA13" s="687">
        <f>CA18+CA56+CA63+CA64+CA57</f>
        <v>0</v>
      </c>
      <c r="CB13" s="681"/>
      <c r="CC13" s="687">
        <f t="shared" si="30"/>
        <v>-700.4</v>
      </c>
      <c r="CD13" s="688">
        <f t="shared" si="31"/>
        <v>0</v>
      </c>
      <c r="CE13" s="687">
        <f>CE18+CE56+CE63+CE64+CE57</f>
        <v>800.30000000000007</v>
      </c>
      <c r="CF13" s="681"/>
      <c r="CG13" s="687">
        <f>CG18+CG56+CG63+CG64+CG57</f>
        <v>0</v>
      </c>
      <c r="CH13" s="681"/>
      <c r="CI13" s="687">
        <f t="shared" si="32"/>
        <v>-800.30000000000007</v>
      </c>
      <c r="CJ13" s="688">
        <f t="shared" si="33"/>
        <v>0</v>
      </c>
      <c r="CK13" s="687">
        <f t="shared" si="34"/>
        <v>2569.4</v>
      </c>
      <c r="CL13" s="681"/>
      <c r="CM13" s="687">
        <f t="shared" si="35"/>
        <v>0</v>
      </c>
      <c r="CN13" s="681"/>
      <c r="CO13" s="687">
        <f t="shared" si="36"/>
        <v>-2569.4</v>
      </c>
      <c r="CP13" s="688">
        <f t="shared" si="37"/>
        <v>0</v>
      </c>
      <c r="CQ13" s="687">
        <f>CQ18+CQ56+CQ63+CQ64+CQ57</f>
        <v>866.6</v>
      </c>
      <c r="CR13" s="681"/>
      <c r="CS13" s="687">
        <f>CS18+CS56+CS63+CS64+CS57</f>
        <v>0</v>
      </c>
      <c r="CT13" s="681"/>
      <c r="CU13" s="687">
        <f t="shared" si="38"/>
        <v>-866.6</v>
      </c>
      <c r="CV13" s="688">
        <f t="shared" si="39"/>
        <v>0</v>
      </c>
      <c r="CW13" s="687">
        <f>CW18+CW56+CW63+CW64+CW57</f>
        <v>837.69999999999993</v>
      </c>
      <c r="CX13" s="681"/>
      <c r="CY13" s="687">
        <f>CY18+CY56+CY63+CY64+CY57</f>
        <v>0</v>
      </c>
      <c r="CZ13" s="681"/>
      <c r="DA13" s="687">
        <f t="shared" si="40"/>
        <v>-837.69999999999993</v>
      </c>
      <c r="DB13" s="688">
        <f t="shared" si="41"/>
        <v>0</v>
      </c>
      <c r="DC13" s="687">
        <f>DC18+DC56+DC63+DC64+DC57</f>
        <v>865.1</v>
      </c>
      <c r="DD13" s="681"/>
      <c r="DE13" s="687">
        <f>DE18+DE56+DE63+DE64+DE57</f>
        <v>0</v>
      </c>
      <c r="DF13" s="681"/>
      <c r="DG13" s="687">
        <f t="shared" si="42"/>
        <v>-865.1</v>
      </c>
      <c r="DH13" s="688">
        <f t="shared" si="43"/>
        <v>0</v>
      </c>
    </row>
    <row r="14" spans="1:112" s="45" customFormat="1" ht="18.75" customHeight="1">
      <c r="A14" t="s">
        <v>2133</v>
      </c>
      <c r="B14" s="49"/>
      <c r="C14" s="617"/>
      <c r="D14" s="628" t="s">
        <v>2133</v>
      </c>
      <c r="E14" s="528" t="s">
        <v>2134</v>
      </c>
      <c r="F14" s="528"/>
      <c r="G14" s="529"/>
      <c r="H14" s="530" t="s">
        <v>2135</v>
      </c>
      <c r="I14" s="530"/>
      <c r="J14" s="526" t="s">
        <v>2128</v>
      </c>
      <c r="K14" s="687">
        <f t="shared" si="0"/>
        <v>100.39999999999999</v>
      </c>
      <c r="L14" s="681"/>
      <c r="M14" s="687">
        <f t="shared" si="1"/>
        <v>0</v>
      </c>
      <c r="N14" s="681"/>
      <c r="O14" s="687">
        <f t="shared" si="2"/>
        <v>-100.39999999999999</v>
      </c>
      <c r="P14" s="688">
        <f t="shared" si="3"/>
        <v>0</v>
      </c>
      <c r="Q14" s="687">
        <f t="shared" si="4"/>
        <v>23</v>
      </c>
      <c r="R14" s="681"/>
      <c r="S14" s="687">
        <f t="shared" si="5"/>
        <v>0</v>
      </c>
      <c r="T14" s="681"/>
      <c r="U14" s="687">
        <f t="shared" si="6"/>
        <v>-23</v>
      </c>
      <c r="V14" s="688">
        <f t="shared" si="7"/>
        <v>0</v>
      </c>
      <c r="W14" s="687">
        <f>W65</f>
        <v>7.7</v>
      </c>
      <c r="X14" s="681"/>
      <c r="Y14" s="687">
        <f>Y65</f>
        <v>0</v>
      </c>
      <c r="Z14" s="681"/>
      <c r="AA14" s="687">
        <f t="shared" si="8"/>
        <v>-7.7</v>
      </c>
      <c r="AB14" s="688">
        <f t="shared" si="9"/>
        <v>0</v>
      </c>
      <c r="AC14" s="687">
        <f>AC65</f>
        <v>7.6</v>
      </c>
      <c r="AD14" s="681"/>
      <c r="AE14" s="687">
        <f>AE65</f>
        <v>0</v>
      </c>
      <c r="AF14" s="681"/>
      <c r="AG14" s="687">
        <f t="shared" si="10"/>
        <v>-7.6</v>
      </c>
      <c r="AH14" s="688">
        <f t="shared" si="11"/>
        <v>0</v>
      </c>
      <c r="AI14" s="687">
        <f>AI65</f>
        <v>7.7</v>
      </c>
      <c r="AJ14" s="681"/>
      <c r="AK14" s="687">
        <f>AK65</f>
        <v>0</v>
      </c>
      <c r="AL14" s="681"/>
      <c r="AM14" s="687">
        <f t="shared" si="12"/>
        <v>-7.7</v>
      </c>
      <c r="AN14" s="688">
        <f t="shared" si="13"/>
        <v>0</v>
      </c>
      <c r="AO14" s="687">
        <f t="shared" si="14"/>
        <v>28.799999999999997</v>
      </c>
      <c r="AP14" s="681"/>
      <c r="AQ14" s="687">
        <f t="shared" si="15"/>
        <v>0</v>
      </c>
      <c r="AR14" s="681"/>
      <c r="AS14" s="687">
        <f t="shared" si="16"/>
        <v>-28.799999999999997</v>
      </c>
      <c r="AT14" s="688">
        <f t="shared" si="17"/>
        <v>0</v>
      </c>
      <c r="AU14" s="687">
        <f>AU65</f>
        <v>9.6</v>
      </c>
      <c r="AV14" s="681"/>
      <c r="AW14" s="687">
        <f>AW65</f>
        <v>0</v>
      </c>
      <c r="AX14" s="681"/>
      <c r="AY14" s="687">
        <f t="shared" si="18"/>
        <v>-9.6</v>
      </c>
      <c r="AZ14" s="688">
        <f t="shared" si="19"/>
        <v>0</v>
      </c>
      <c r="BA14" s="687">
        <f>BA65</f>
        <v>9.6</v>
      </c>
      <c r="BB14" s="681"/>
      <c r="BC14" s="687">
        <f>BC65</f>
        <v>0</v>
      </c>
      <c r="BD14" s="681"/>
      <c r="BE14" s="687">
        <f t="shared" si="20"/>
        <v>-9.6</v>
      </c>
      <c r="BF14" s="688">
        <f t="shared" si="21"/>
        <v>0</v>
      </c>
      <c r="BG14" s="687">
        <f>BG65</f>
        <v>9.6</v>
      </c>
      <c r="BH14" s="681"/>
      <c r="BI14" s="687">
        <f>BI65</f>
        <v>0</v>
      </c>
      <c r="BJ14" s="681"/>
      <c r="BK14" s="687">
        <f t="shared" si="22"/>
        <v>-9.6</v>
      </c>
      <c r="BL14" s="688">
        <f t="shared" si="23"/>
        <v>0</v>
      </c>
      <c r="BM14" s="687">
        <f t="shared" si="24"/>
        <v>25.799999999999997</v>
      </c>
      <c r="BN14" s="681"/>
      <c r="BO14" s="687">
        <f t="shared" si="25"/>
        <v>0</v>
      </c>
      <c r="BP14" s="681"/>
      <c r="BQ14" s="687">
        <f t="shared" si="26"/>
        <v>-25.799999999999997</v>
      </c>
      <c r="BR14" s="688">
        <f t="shared" si="27"/>
        <v>0</v>
      </c>
      <c r="BS14" s="687">
        <f>BS65</f>
        <v>9.6</v>
      </c>
      <c r="BT14" s="681"/>
      <c r="BU14" s="687">
        <f>BU65</f>
        <v>0</v>
      </c>
      <c r="BV14" s="681"/>
      <c r="BW14" s="687">
        <f t="shared" si="28"/>
        <v>-9.6</v>
      </c>
      <c r="BX14" s="688">
        <f t="shared" si="29"/>
        <v>0</v>
      </c>
      <c r="BY14" s="687">
        <f>BY65</f>
        <v>6.6</v>
      </c>
      <c r="BZ14" s="681"/>
      <c r="CA14" s="687">
        <f>CA65</f>
        <v>0</v>
      </c>
      <c r="CB14" s="681"/>
      <c r="CC14" s="687">
        <f t="shared" si="30"/>
        <v>-6.6</v>
      </c>
      <c r="CD14" s="688">
        <f t="shared" si="31"/>
        <v>0</v>
      </c>
      <c r="CE14" s="687">
        <f>CE65</f>
        <v>9.6</v>
      </c>
      <c r="CF14" s="681"/>
      <c r="CG14" s="687">
        <f>CG65</f>
        <v>0</v>
      </c>
      <c r="CH14" s="681"/>
      <c r="CI14" s="687">
        <f t="shared" si="32"/>
        <v>-9.6</v>
      </c>
      <c r="CJ14" s="688">
        <f t="shared" si="33"/>
        <v>0</v>
      </c>
      <c r="CK14" s="687">
        <f t="shared" si="34"/>
        <v>22.799999999999997</v>
      </c>
      <c r="CL14" s="681"/>
      <c r="CM14" s="687">
        <f t="shared" si="35"/>
        <v>0</v>
      </c>
      <c r="CN14" s="681"/>
      <c r="CO14" s="687">
        <f t="shared" si="36"/>
        <v>-22.799999999999997</v>
      </c>
      <c r="CP14" s="688">
        <f t="shared" si="37"/>
        <v>0</v>
      </c>
      <c r="CQ14" s="687">
        <f>CQ65</f>
        <v>7.6</v>
      </c>
      <c r="CR14" s="681"/>
      <c r="CS14" s="687">
        <f>CS65</f>
        <v>0</v>
      </c>
      <c r="CT14" s="681"/>
      <c r="CU14" s="687">
        <f t="shared" si="38"/>
        <v>-7.6</v>
      </c>
      <c r="CV14" s="688">
        <f t="shared" si="39"/>
        <v>0</v>
      </c>
      <c r="CW14" s="687">
        <f>CW65</f>
        <v>7.6</v>
      </c>
      <c r="CX14" s="681"/>
      <c r="CY14" s="687">
        <f>CY65</f>
        <v>0</v>
      </c>
      <c r="CZ14" s="681"/>
      <c r="DA14" s="687">
        <f t="shared" si="40"/>
        <v>-7.6</v>
      </c>
      <c r="DB14" s="688">
        <f t="shared" si="41"/>
        <v>0</v>
      </c>
      <c r="DC14" s="687">
        <f>DC65</f>
        <v>7.6</v>
      </c>
      <c r="DD14" s="681"/>
      <c r="DE14" s="687">
        <f>DE65</f>
        <v>0</v>
      </c>
      <c r="DF14" s="681"/>
      <c r="DG14" s="687">
        <f t="shared" si="42"/>
        <v>-7.6</v>
      </c>
      <c r="DH14" s="688">
        <f t="shared" si="43"/>
        <v>0</v>
      </c>
    </row>
    <row r="15" spans="1:112" s="45" customFormat="1" ht="18.75" customHeight="1">
      <c r="A15" t="s">
        <v>2136</v>
      </c>
      <c r="B15" s="49"/>
      <c r="C15" s="617"/>
      <c r="D15" s="628" t="s">
        <v>2136</v>
      </c>
      <c r="E15" s="528" t="s">
        <v>2137</v>
      </c>
      <c r="F15" s="528"/>
      <c r="G15" s="529"/>
      <c r="H15" s="530" t="s">
        <v>2138</v>
      </c>
      <c r="I15" s="530"/>
      <c r="J15" s="526" t="s">
        <v>2128</v>
      </c>
      <c r="K15" s="687">
        <f t="shared" si="0"/>
        <v>7516.7000000000007</v>
      </c>
      <c r="L15" s="681"/>
      <c r="M15" s="687">
        <f t="shared" si="1"/>
        <v>0</v>
      </c>
      <c r="N15" s="681"/>
      <c r="O15" s="687">
        <f t="shared" si="2"/>
        <v>-7516.7000000000007</v>
      </c>
      <c r="P15" s="688">
        <f t="shared" si="3"/>
        <v>0</v>
      </c>
      <c r="Q15" s="687">
        <f t="shared" si="4"/>
        <v>2156.1000000000004</v>
      </c>
      <c r="R15" s="681"/>
      <c r="S15" s="687">
        <f t="shared" si="5"/>
        <v>0</v>
      </c>
      <c r="T15" s="681"/>
      <c r="U15" s="687">
        <f t="shared" si="6"/>
        <v>-2156.1000000000004</v>
      </c>
      <c r="V15" s="688">
        <f t="shared" si="7"/>
        <v>0</v>
      </c>
      <c r="W15" s="687">
        <f>W36</f>
        <v>752.1</v>
      </c>
      <c r="X15" s="681"/>
      <c r="Y15" s="687">
        <f>Y36</f>
        <v>0</v>
      </c>
      <c r="Z15" s="681"/>
      <c r="AA15" s="687">
        <f t="shared" si="8"/>
        <v>-752.1</v>
      </c>
      <c r="AB15" s="688">
        <f t="shared" si="9"/>
        <v>0</v>
      </c>
      <c r="AC15" s="687">
        <f>AC36</f>
        <v>679.3</v>
      </c>
      <c r="AD15" s="681"/>
      <c r="AE15" s="687">
        <f>AE36</f>
        <v>0</v>
      </c>
      <c r="AF15" s="681"/>
      <c r="AG15" s="687">
        <f t="shared" si="10"/>
        <v>-679.3</v>
      </c>
      <c r="AH15" s="688">
        <f t="shared" si="11"/>
        <v>0</v>
      </c>
      <c r="AI15" s="687">
        <f>AI36</f>
        <v>724.7</v>
      </c>
      <c r="AJ15" s="681"/>
      <c r="AK15" s="687">
        <f>AK36</f>
        <v>0</v>
      </c>
      <c r="AL15" s="681"/>
      <c r="AM15" s="687">
        <f t="shared" si="12"/>
        <v>-724.7</v>
      </c>
      <c r="AN15" s="688">
        <f t="shared" si="13"/>
        <v>0</v>
      </c>
      <c r="AO15" s="687">
        <f t="shared" si="14"/>
        <v>1693.3</v>
      </c>
      <c r="AP15" s="681"/>
      <c r="AQ15" s="687">
        <f t="shared" si="15"/>
        <v>0</v>
      </c>
      <c r="AR15" s="681"/>
      <c r="AS15" s="687">
        <f t="shared" si="16"/>
        <v>-1693.3</v>
      </c>
      <c r="AT15" s="688">
        <f t="shared" si="17"/>
        <v>0</v>
      </c>
      <c r="AU15" s="687">
        <f>AU36</f>
        <v>371.4</v>
      </c>
      <c r="AV15" s="681"/>
      <c r="AW15" s="687">
        <f>AW36</f>
        <v>0</v>
      </c>
      <c r="AX15" s="681"/>
      <c r="AY15" s="687">
        <f t="shared" si="18"/>
        <v>-371.4</v>
      </c>
      <c r="AZ15" s="688">
        <f t="shared" si="19"/>
        <v>0</v>
      </c>
      <c r="BA15" s="687">
        <f>BA36</f>
        <v>681.2</v>
      </c>
      <c r="BB15" s="681"/>
      <c r="BC15" s="687">
        <f>BC36</f>
        <v>0</v>
      </c>
      <c r="BD15" s="681"/>
      <c r="BE15" s="687">
        <f t="shared" si="20"/>
        <v>-681.2</v>
      </c>
      <c r="BF15" s="688">
        <f t="shared" si="21"/>
        <v>0</v>
      </c>
      <c r="BG15" s="687">
        <f>BG36</f>
        <v>640.70000000000005</v>
      </c>
      <c r="BH15" s="681"/>
      <c r="BI15" s="687">
        <f>BI36</f>
        <v>0</v>
      </c>
      <c r="BJ15" s="681"/>
      <c r="BK15" s="687">
        <f t="shared" si="22"/>
        <v>-640.70000000000005</v>
      </c>
      <c r="BL15" s="688">
        <f t="shared" si="23"/>
        <v>0</v>
      </c>
      <c r="BM15" s="687">
        <f t="shared" si="24"/>
        <v>1463.1000000000001</v>
      </c>
      <c r="BN15" s="681"/>
      <c r="BO15" s="687">
        <f t="shared" si="25"/>
        <v>0</v>
      </c>
      <c r="BP15" s="681"/>
      <c r="BQ15" s="687">
        <f t="shared" si="26"/>
        <v>-1463.1000000000001</v>
      </c>
      <c r="BR15" s="688">
        <f t="shared" si="27"/>
        <v>0</v>
      </c>
      <c r="BS15" s="687">
        <f>BS36</f>
        <v>718.5</v>
      </c>
      <c r="BT15" s="681"/>
      <c r="BU15" s="687">
        <f>BU36</f>
        <v>0</v>
      </c>
      <c r="BV15" s="681"/>
      <c r="BW15" s="687">
        <f t="shared" si="28"/>
        <v>-718.5</v>
      </c>
      <c r="BX15" s="688">
        <f t="shared" si="29"/>
        <v>0</v>
      </c>
      <c r="BY15" s="687">
        <f>BY36</f>
        <v>628.4</v>
      </c>
      <c r="BZ15" s="681"/>
      <c r="CA15" s="687">
        <f>CA36</f>
        <v>0</v>
      </c>
      <c r="CB15" s="681"/>
      <c r="CC15" s="687">
        <f t="shared" si="30"/>
        <v>-628.4</v>
      </c>
      <c r="CD15" s="688">
        <f t="shared" si="31"/>
        <v>0</v>
      </c>
      <c r="CE15" s="687">
        <f>CE36</f>
        <v>116.2</v>
      </c>
      <c r="CF15" s="681"/>
      <c r="CG15" s="687">
        <f>CG36</f>
        <v>0</v>
      </c>
      <c r="CH15" s="681"/>
      <c r="CI15" s="687">
        <f t="shared" si="32"/>
        <v>-116.2</v>
      </c>
      <c r="CJ15" s="688">
        <f t="shared" si="33"/>
        <v>0</v>
      </c>
      <c r="CK15" s="687">
        <f t="shared" si="34"/>
        <v>2204.1999999999998</v>
      </c>
      <c r="CL15" s="681"/>
      <c r="CM15" s="687">
        <f t="shared" si="35"/>
        <v>0</v>
      </c>
      <c r="CN15" s="681"/>
      <c r="CO15" s="687">
        <f t="shared" si="36"/>
        <v>-2204.1999999999998</v>
      </c>
      <c r="CP15" s="688">
        <f t="shared" si="37"/>
        <v>0</v>
      </c>
      <c r="CQ15" s="687">
        <f>CQ36</f>
        <v>724.3</v>
      </c>
      <c r="CR15" s="681"/>
      <c r="CS15" s="687">
        <f>CS36</f>
        <v>0</v>
      </c>
      <c r="CT15" s="681"/>
      <c r="CU15" s="687">
        <f t="shared" si="38"/>
        <v>-724.3</v>
      </c>
      <c r="CV15" s="688">
        <f t="shared" si="39"/>
        <v>0</v>
      </c>
      <c r="CW15" s="687">
        <f>CW36</f>
        <v>727.8</v>
      </c>
      <c r="CX15" s="681"/>
      <c r="CY15" s="687">
        <f>CY36</f>
        <v>0</v>
      </c>
      <c r="CZ15" s="681"/>
      <c r="DA15" s="687">
        <f t="shared" si="40"/>
        <v>-727.8</v>
      </c>
      <c r="DB15" s="688">
        <f t="shared" si="41"/>
        <v>0</v>
      </c>
      <c r="DC15" s="687">
        <f>DC36</f>
        <v>752.1</v>
      </c>
      <c r="DD15" s="681"/>
      <c r="DE15" s="687">
        <f>DE36</f>
        <v>0</v>
      </c>
      <c r="DF15" s="681"/>
      <c r="DG15" s="687">
        <f t="shared" si="42"/>
        <v>-752.1</v>
      </c>
      <c r="DH15" s="688">
        <f t="shared" si="43"/>
        <v>0</v>
      </c>
    </row>
    <row r="16" spans="1:112" s="45" customFormat="1" ht="18.75" customHeight="1">
      <c r="A16" t="s">
        <v>2139</v>
      </c>
      <c r="B16" s="49"/>
      <c r="C16" s="808" t="s">
        <v>377</v>
      </c>
      <c r="D16" s="811" t="s">
        <v>2139</v>
      </c>
      <c r="E16" s="528" t="s">
        <v>2140</v>
      </c>
      <c r="F16" s="528"/>
      <c r="G16" s="529"/>
      <c r="H16" s="530" t="s">
        <v>2141</v>
      </c>
      <c r="I16" s="530"/>
      <c r="J16" s="526" t="s">
        <v>186</v>
      </c>
      <c r="K16" s="687">
        <f t="shared" si="0"/>
        <v>16833.5</v>
      </c>
      <c r="L16" s="681"/>
      <c r="M16" s="687">
        <f t="shared" si="1"/>
        <v>0</v>
      </c>
      <c r="N16" s="681"/>
      <c r="O16" s="687">
        <f t="shared" si="2"/>
        <v>-16833.5</v>
      </c>
      <c r="P16" s="688">
        <f t="shared" si="3"/>
        <v>0</v>
      </c>
      <c r="Q16" s="687">
        <f t="shared" si="4"/>
        <v>4663</v>
      </c>
      <c r="R16" s="681"/>
      <c r="S16" s="687">
        <f t="shared" si="5"/>
        <v>0</v>
      </c>
      <c r="T16" s="681"/>
      <c r="U16" s="687">
        <f t="shared" si="6"/>
        <v>-4663</v>
      </c>
      <c r="V16" s="688">
        <f t="shared" si="7"/>
        <v>0</v>
      </c>
      <c r="W16" s="687">
        <f>W18+W36</f>
        <v>1621.5</v>
      </c>
      <c r="X16" s="681"/>
      <c r="Y16" s="687">
        <f>Y18+Y36</f>
        <v>0</v>
      </c>
      <c r="Z16" s="681"/>
      <c r="AA16" s="687">
        <f t="shared" si="8"/>
        <v>-1621.5</v>
      </c>
      <c r="AB16" s="688">
        <f t="shared" si="9"/>
        <v>0</v>
      </c>
      <c r="AC16" s="687">
        <f>AC18+AC36</f>
        <v>1464.6</v>
      </c>
      <c r="AD16" s="681"/>
      <c r="AE16" s="687">
        <f>AE18+AE36</f>
        <v>0</v>
      </c>
      <c r="AF16" s="681"/>
      <c r="AG16" s="687">
        <f t="shared" si="10"/>
        <v>-1464.6</v>
      </c>
      <c r="AH16" s="688">
        <f t="shared" si="11"/>
        <v>0</v>
      </c>
      <c r="AI16" s="687">
        <f>AI18+AI36</f>
        <v>1576.9</v>
      </c>
      <c r="AJ16" s="681"/>
      <c r="AK16" s="687">
        <f>AK18+AK36</f>
        <v>0</v>
      </c>
      <c r="AL16" s="681"/>
      <c r="AM16" s="687">
        <f t="shared" si="12"/>
        <v>-1576.9</v>
      </c>
      <c r="AN16" s="688">
        <f t="shared" si="13"/>
        <v>0</v>
      </c>
      <c r="AO16" s="687">
        <f t="shared" si="14"/>
        <v>3746</v>
      </c>
      <c r="AP16" s="681"/>
      <c r="AQ16" s="687">
        <f t="shared" si="15"/>
        <v>0</v>
      </c>
      <c r="AR16" s="681"/>
      <c r="AS16" s="687">
        <f t="shared" si="16"/>
        <v>-3746</v>
      </c>
      <c r="AT16" s="688">
        <f t="shared" si="17"/>
        <v>0</v>
      </c>
      <c r="AU16" s="687">
        <f>AU18+AU36</f>
        <v>1083</v>
      </c>
      <c r="AV16" s="681"/>
      <c r="AW16" s="687">
        <f>AW18+AW36</f>
        <v>0</v>
      </c>
      <c r="AX16" s="681"/>
      <c r="AY16" s="687">
        <f t="shared" si="18"/>
        <v>-1083</v>
      </c>
      <c r="AZ16" s="688">
        <f t="shared" si="19"/>
        <v>0</v>
      </c>
      <c r="BA16" s="687">
        <f>BA18+BA36</f>
        <v>1366.3000000000002</v>
      </c>
      <c r="BB16" s="681"/>
      <c r="BC16" s="687">
        <f>BC18+BC36</f>
        <v>0</v>
      </c>
      <c r="BD16" s="681"/>
      <c r="BE16" s="687">
        <f t="shared" si="20"/>
        <v>-1366.3000000000002</v>
      </c>
      <c r="BF16" s="688">
        <f t="shared" si="21"/>
        <v>0</v>
      </c>
      <c r="BG16" s="687">
        <f>BG18+BG36</f>
        <v>1296.7</v>
      </c>
      <c r="BH16" s="681"/>
      <c r="BI16" s="687">
        <f>BI18+BI36</f>
        <v>0</v>
      </c>
      <c r="BJ16" s="681"/>
      <c r="BK16" s="687">
        <f t="shared" si="22"/>
        <v>-1296.7</v>
      </c>
      <c r="BL16" s="688">
        <f t="shared" si="23"/>
        <v>0</v>
      </c>
      <c r="BM16" s="687">
        <f t="shared" si="24"/>
        <v>3657.2000000000003</v>
      </c>
      <c r="BN16" s="681"/>
      <c r="BO16" s="687">
        <f t="shared" si="25"/>
        <v>0</v>
      </c>
      <c r="BP16" s="681"/>
      <c r="BQ16" s="687">
        <f t="shared" si="26"/>
        <v>-3657.2000000000003</v>
      </c>
      <c r="BR16" s="688">
        <f t="shared" si="27"/>
        <v>0</v>
      </c>
      <c r="BS16" s="687">
        <f>BS18+BS36</f>
        <v>1416.2</v>
      </c>
      <c r="BT16" s="681"/>
      <c r="BU16" s="687">
        <f>BU18+BU36</f>
        <v>0</v>
      </c>
      <c r="BV16" s="681"/>
      <c r="BW16" s="687">
        <f t="shared" si="28"/>
        <v>-1416.2</v>
      </c>
      <c r="BX16" s="688">
        <f t="shared" si="29"/>
        <v>0</v>
      </c>
      <c r="BY16" s="687">
        <f>BY18+BY36</f>
        <v>1326.6</v>
      </c>
      <c r="BZ16" s="681"/>
      <c r="CA16" s="687">
        <f>CA18+CA36</f>
        <v>0</v>
      </c>
      <c r="CB16" s="681"/>
      <c r="CC16" s="687">
        <f t="shared" si="30"/>
        <v>-1326.6</v>
      </c>
      <c r="CD16" s="688">
        <f t="shared" si="31"/>
        <v>0</v>
      </c>
      <c r="CE16" s="687">
        <f>CE18+CE36</f>
        <v>914.40000000000009</v>
      </c>
      <c r="CF16" s="681"/>
      <c r="CG16" s="687">
        <f>CG18+CG36</f>
        <v>0</v>
      </c>
      <c r="CH16" s="681"/>
      <c r="CI16" s="687">
        <f t="shared" si="32"/>
        <v>-914.40000000000009</v>
      </c>
      <c r="CJ16" s="688">
        <f t="shared" si="33"/>
        <v>0</v>
      </c>
      <c r="CK16" s="687">
        <f t="shared" si="34"/>
        <v>4767.2999999999993</v>
      </c>
      <c r="CL16" s="681"/>
      <c r="CM16" s="687">
        <f t="shared" si="35"/>
        <v>0</v>
      </c>
      <c r="CN16" s="681"/>
      <c r="CO16" s="687">
        <f t="shared" si="36"/>
        <v>-4767.2999999999993</v>
      </c>
      <c r="CP16" s="688">
        <f t="shared" si="37"/>
        <v>0</v>
      </c>
      <c r="CQ16" s="687">
        <f>CQ18+CQ36</f>
        <v>1588.8</v>
      </c>
      <c r="CR16" s="681"/>
      <c r="CS16" s="687">
        <f>CS18+CS36</f>
        <v>0</v>
      </c>
      <c r="CT16" s="681"/>
      <c r="CU16" s="687">
        <f t="shared" si="38"/>
        <v>-1588.8</v>
      </c>
      <c r="CV16" s="688">
        <f t="shared" si="39"/>
        <v>0</v>
      </c>
      <c r="CW16" s="687">
        <f>CW18+CW36</f>
        <v>1563.3999999999999</v>
      </c>
      <c r="CX16" s="681"/>
      <c r="CY16" s="687">
        <f>CY18+CY36</f>
        <v>0</v>
      </c>
      <c r="CZ16" s="681"/>
      <c r="DA16" s="687">
        <f t="shared" si="40"/>
        <v>-1563.3999999999999</v>
      </c>
      <c r="DB16" s="688">
        <f t="shared" si="41"/>
        <v>0</v>
      </c>
      <c r="DC16" s="687">
        <f>DC18+DC36</f>
        <v>1615.1</v>
      </c>
      <c r="DD16" s="681"/>
      <c r="DE16" s="687">
        <f>DE18+DE36</f>
        <v>0</v>
      </c>
      <c r="DF16" s="681"/>
      <c r="DG16" s="687">
        <f t="shared" si="42"/>
        <v>-1615.1</v>
      </c>
      <c r="DH16" s="688">
        <f t="shared" si="43"/>
        <v>0</v>
      </c>
    </row>
    <row r="17" spans="1:112" s="45" customFormat="1" ht="18.75" customHeight="1">
      <c r="B17" s="49"/>
      <c r="C17" s="762"/>
      <c r="D17" s="766"/>
      <c r="E17" s="528" t="s">
        <v>2142</v>
      </c>
      <c r="F17" s="528"/>
      <c r="G17" s="529"/>
      <c r="H17" s="530" t="s">
        <v>2143</v>
      </c>
      <c r="I17" s="530"/>
      <c r="J17" s="725" t="s">
        <v>889</v>
      </c>
      <c r="K17" s="687">
        <f t="shared" si="0"/>
        <v>20399.100000000002</v>
      </c>
      <c r="L17" s="681"/>
      <c r="M17" s="687">
        <f t="shared" si="1"/>
        <v>0</v>
      </c>
      <c r="N17" s="681"/>
      <c r="O17" s="687">
        <f t="shared" si="2"/>
        <v>-20399.100000000002</v>
      </c>
      <c r="P17" s="688">
        <f t="shared" si="3"/>
        <v>0</v>
      </c>
      <c r="Q17" s="687">
        <f t="shared" si="4"/>
        <v>5641.8</v>
      </c>
      <c r="R17" s="681"/>
      <c r="S17" s="687">
        <f t="shared" si="5"/>
        <v>0</v>
      </c>
      <c r="T17" s="681"/>
      <c r="U17" s="687">
        <f t="shared" si="6"/>
        <v>-5641.8</v>
      </c>
      <c r="V17" s="688">
        <f t="shared" si="7"/>
        <v>0</v>
      </c>
      <c r="W17" s="687">
        <f>W19+W37</f>
        <v>1961.6000000000001</v>
      </c>
      <c r="X17" s="681"/>
      <c r="Y17" s="687">
        <f>Y19+Y37</f>
        <v>0</v>
      </c>
      <c r="Z17" s="681"/>
      <c r="AA17" s="687">
        <f t="shared" si="8"/>
        <v>-1961.6000000000001</v>
      </c>
      <c r="AB17" s="688">
        <f t="shared" si="9"/>
        <v>0</v>
      </c>
      <c r="AC17" s="687">
        <f>AC19+AC37</f>
        <v>1771.5</v>
      </c>
      <c r="AD17" s="681"/>
      <c r="AE17" s="687">
        <f>AE19+AE37</f>
        <v>0</v>
      </c>
      <c r="AF17" s="681"/>
      <c r="AG17" s="687">
        <f t="shared" si="10"/>
        <v>-1771.5</v>
      </c>
      <c r="AH17" s="688">
        <f t="shared" si="11"/>
        <v>0</v>
      </c>
      <c r="AI17" s="687">
        <f>AI19+AI37</f>
        <v>1908.6999999999998</v>
      </c>
      <c r="AJ17" s="681"/>
      <c r="AK17" s="687">
        <f>AK19+AK37</f>
        <v>0</v>
      </c>
      <c r="AL17" s="681"/>
      <c r="AM17" s="687">
        <f t="shared" si="12"/>
        <v>-1908.6999999999998</v>
      </c>
      <c r="AN17" s="688">
        <f t="shared" si="13"/>
        <v>0</v>
      </c>
      <c r="AO17" s="687">
        <f t="shared" si="14"/>
        <v>4539.8</v>
      </c>
      <c r="AP17" s="681"/>
      <c r="AQ17" s="687">
        <f t="shared" si="15"/>
        <v>0</v>
      </c>
      <c r="AR17" s="681"/>
      <c r="AS17" s="687">
        <f t="shared" si="16"/>
        <v>-4539.8</v>
      </c>
      <c r="AT17" s="688">
        <f t="shared" si="17"/>
        <v>0</v>
      </c>
      <c r="AU17" s="687">
        <f>AU19+AU37</f>
        <v>1324.3</v>
      </c>
      <c r="AV17" s="681"/>
      <c r="AW17" s="687">
        <f>AW19+AW37</f>
        <v>0</v>
      </c>
      <c r="AX17" s="681"/>
      <c r="AY17" s="687">
        <f t="shared" si="18"/>
        <v>-1324.3</v>
      </c>
      <c r="AZ17" s="688">
        <f t="shared" si="19"/>
        <v>0</v>
      </c>
      <c r="BA17" s="687">
        <f>BA19+BA37</f>
        <v>1649.5</v>
      </c>
      <c r="BB17" s="681"/>
      <c r="BC17" s="687">
        <f>BC19+BC37</f>
        <v>0</v>
      </c>
      <c r="BD17" s="681"/>
      <c r="BE17" s="687">
        <f t="shared" si="20"/>
        <v>-1649.5</v>
      </c>
      <c r="BF17" s="688">
        <f t="shared" si="21"/>
        <v>0</v>
      </c>
      <c r="BG17" s="687">
        <f>BG19+BG37</f>
        <v>1566</v>
      </c>
      <c r="BH17" s="681"/>
      <c r="BI17" s="687">
        <f>BI19+BI37</f>
        <v>0</v>
      </c>
      <c r="BJ17" s="681"/>
      <c r="BK17" s="687">
        <f t="shared" si="22"/>
        <v>-1566</v>
      </c>
      <c r="BL17" s="688">
        <f t="shared" si="23"/>
        <v>0</v>
      </c>
      <c r="BM17" s="687">
        <f t="shared" si="24"/>
        <v>4449.7000000000007</v>
      </c>
      <c r="BN17" s="681"/>
      <c r="BO17" s="687">
        <f t="shared" si="25"/>
        <v>0</v>
      </c>
      <c r="BP17" s="681"/>
      <c r="BQ17" s="687">
        <f t="shared" si="26"/>
        <v>-4449.7000000000007</v>
      </c>
      <c r="BR17" s="688">
        <f t="shared" si="27"/>
        <v>0</v>
      </c>
      <c r="BS17" s="687">
        <f>BS19+BS37</f>
        <v>1708.6000000000001</v>
      </c>
      <c r="BT17" s="681"/>
      <c r="BU17" s="687">
        <f>BU19+BU37</f>
        <v>0</v>
      </c>
      <c r="BV17" s="681"/>
      <c r="BW17" s="687">
        <f t="shared" si="28"/>
        <v>-1708.6000000000001</v>
      </c>
      <c r="BX17" s="688">
        <f t="shared" si="29"/>
        <v>0</v>
      </c>
      <c r="BY17" s="687">
        <f>BY19+BY37</f>
        <v>1605</v>
      </c>
      <c r="BZ17" s="681"/>
      <c r="CA17" s="687">
        <f>CA19+CA37</f>
        <v>0</v>
      </c>
      <c r="CB17" s="681"/>
      <c r="CC17" s="687">
        <f t="shared" si="30"/>
        <v>-1605</v>
      </c>
      <c r="CD17" s="688">
        <f t="shared" si="31"/>
        <v>0</v>
      </c>
      <c r="CE17" s="687">
        <f>CE19+CE37</f>
        <v>1136.0999999999999</v>
      </c>
      <c r="CF17" s="681"/>
      <c r="CG17" s="687">
        <f>CG19+CG37</f>
        <v>0</v>
      </c>
      <c r="CH17" s="681"/>
      <c r="CI17" s="687">
        <f t="shared" si="32"/>
        <v>-1136.0999999999999</v>
      </c>
      <c r="CJ17" s="688">
        <f t="shared" si="33"/>
        <v>0</v>
      </c>
      <c r="CK17" s="687">
        <f t="shared" si="34"/>
        <v>5767.8</v>
      </c>
      <c r="CL17" s="681"/>
      <c r="CM17" s="687">
        <f t="shared" si="35"/>
        <v>0</v>
      </c>
      <c r="CN17" s="681"/>
      <c r="CO17" s="687">
        <f t="shared" si="36"/>
        <v>-5767.8</v>
      </c>
      <c r="CP17" s="688">
        <f t="shared" si="37"/>
        <v>0</v>
      </c>
      <c r="CQ17" s="687">
        <f>CQ19+CQ37</f>
        <v>1923.2000000000003</v>
      </c>
      <c r="CR17" s="681"/>
      <c r="CS17" s="687">
        <f>CS19+CS37</f>
        <v>0</v>
      </c>
      <c r="CT17" s="681"/>
      <c r="CU17" s="687">
        <f t="shared" si="38"/>
        <v>-1923.2000000000003</v>
      </c>
      <c r="CV17" s="688">
        <f t="shared" si="39"/>
        <v>0</v>
      </c>
      <c r="CW17" s="687">
        <f>CW19+CW37</f>
        <v>1891.1</v>
      </c>
      <c r="CX17" s="681"/>
      <c r="CY17" s="687">
        <f>CY19+CY37</f>
        <v>0</v>
      </c>
      <c r="CZ17" s="681"/>
      <c r="DA17" s="687">
        <f t="shared" si="40"/>
        <v>-1891.1</v>
      </c>
      <c r="DB17" s="688">
        <f t="shared" si="41"/>
        <v>0</v>
      </c>
      <c r="DC17" s="687">
        <f>DC19+DC37</f>
        <v>1953.5</v>
      </c>
      <c r="DD17" s="681"/>
      <c r="DE17" s="687">
        <f>DE19+DE37</f>
        <v>0</v>
      </c>
      <c r="DF17" s="681"/>
      <c r="DG17" s="687">
        <f t="shared" si="42"/>
        <v>-1953.5</v>
      </c>
      <c r="DH17" s="688">
        <f t="shared" si="43"/>
        <v>0</v>
      </c>
    </row>
    <row r="18" spans="1:112" s="45" customFormat="1" ht="36" customHeight="1">
      <c r="A18" t="s">
        <v>2144</v>
      </c>
      <c r="B18" s="49"/>
      <c r="C18" s="812" t="s">
        <v>2145</v>
      </c>
      <c r="D18" s="803" t="s">
        <v>2144</v>
      </c>
      <c r="E18" s="528" t="s">
        <v>2146</v>
      </c>
      <c r="F18" s="528"/>
      <c r="G18" s="529"/>
      <c r="H18" s="530" t="s">
        <v>2147</v>
      </c>
      <c r="I18" s="530"/>
      <c r="J18" s="526" t="s">
        <v>186</v>
      </c>
      <c r="K18" s="687">
        <f t="shared" si="0"/>
        <v>9316.7999999999993</v>
      </c>
      <c r="L18" s="681"/>
      <c r="M18" s="687">
        <f t="shared" si="1"/>
        <v>0</v>
      </c>
      <c r="N18" s="681"/>
      <c r="O18" s="687">
        <f t="shared" si="2"/>
        <v>-9316.7999999999993</v>
      </c>
      <c r="P18" s="688">
        <f t="shared" si="3"/>
        <v>0</v>
      </c>
      <c r="Q18" s="687">
        <f t="shared" si="4"/>
        <v>2506.8999999999996</v>
      </c>
      <c r="R18" s="681"/>
      <c r="S18" s="687">
        <f t="shared" si="5"/>
        <v>0</v>
      </c>
      <c r="T18" s="681"/>
      <c r="U18" s="687">
        <f t="shared" si="6"/>
        <v>-2506.8999999999996</v>
      </c>
      <c r="V18" s="688">
        <f t="shared" si="7"/>
        <v>0</v>
      </c>
      <c r="W18" s="687">
        <f>W20+W24+W26+W28+W30+W32+W34</f>
        <v>869.4</v>
      </c>
      <c r="X18" s="681"/>
      <c r="Y18" s="687">
        <f>Y20+Y24+Y26+Y28+Y30+Y32+Y34</f>
        <v>0</v>
      </c>
      <c r="Z18" s="681"/>
      <c r="AA18" s="687">
        <f t="shared" si="8"/>
        <v>-869.4</v>
      </c>
      <c r="AB18" s="688">
        <f t="shared" si="9"/>
        <v>0</v>
      </c>
      <c r="AC18" s="687">
        <f>AC20+AC24+AC26+AC28+AC30+AC32+AC34</f>
        <v>785.29999999999984</v>
      </c>
      <c r="AD18" s="681"/>
      <c r="AE18" s="687">
        <f>AE20+AE24+AE26+AE28+AE30+AE32+AE34</f>
        <v>0</v>
      </c>
      <c r="AF18" s="681"/>
      <c r="AG18" s="687">
        <f t="shared" si="10"/>
        <v>-785.29999999999984</v>
      </c>
      <c r="AH18" s="688">
        <f t="shared" si="11"/>
        <v>0</v>
      </c>
      <c r="AI18" s="687">
        <f>AI20+AI24+AI26+AI28+AI30+AI32+AI34</f>
        <v>852.19999999999993</v>
      </c>
      <c r="AJ18" s="681"/>
      <c r="AK18" s="687">
        <f>AK20+AK24+AK26+AK28+AK30+AK32+AK34</f>
        <v>0</v>
      </c>
      <c r="AL18" s="681"/>
      <c r="AM18" s="687">
        <f t="shared" si="12"/>
        <v>-852.19999999999993</v>
      </c>
      <c r="AN18" s="688">
        <f t="shared" si="13"/>
        <v>0</v>
      </c>
      <c r="AO18" s="687">
        <f t="shared" si="14"/>
        <v>2052.6999999999998</v>
      </c>
      <c r="AP18" s="681"/>
      <c r="AQ18" s="687">
        <f t="shared" si="15"/>
        <v>0</v>
      </c>
      <c r="AR18" s="681"/>
      <c r="AS18" s="687">
        <f t="shared" si="16"/>
        <v>-2052.6999999999998</v>
      </c>
      <c r="AT18" s="688">
        <f t="shared" si="17"/>
        <v>0</v>
      </c>
      <c r="AU18" s="687">
        <f>AU20+AU24+AU26+AU28+AU30+AU32+AU34</f>
        <v>711.6</v>
      </c>
      <c r="AV18" s="681"/>
      <c r="AW18" s="687">
        <f>AW20+AW24+AW26+AW28+AW30+AW32+AW34</f>
        <v>0</v>
      </c>
      <c r="AX18" s="681"/>
      <c r="AY18" s="687">
        <f t="shared" si="18"/>
        <v>-711.6</v>
      </c>
      <c r="AZ18" s="688">
        <f t="shared" si="19"/>
        <v>0</v>
      </c>
      <c r="BA18" s="687">
        <f>BA20+BA24+BA26+BA28+BA30+BA32+BA34</f>
        <v>685.1</v>
      </c>
      <c r="BB18" s="681"/>
      <c r="BC18" s="687">
        <f>BC20+BC24+BC26+BC28+BC30+BC32+BC34</f>
        <v>0</v>
      </c>
      <c r="BD18" s="681"/>
      <c r="BE18" s="687">
        <f t="shared" si="20"/>
        <v>-685.1</v>
      </c>
      <c r="BF18" s="688">
        <f t="shared" si="21"/>
        <v>0</v>
      </c>
      <c r="BG18" s="687">
        <f>BG20+BG24+BG26+BG28+BG30+BG32+BG34</f>
        <v>656</v>
      </c>
      <c r="BH18" s="681"/>
      <c r="BI18" s="687">
        <f>BI20+BI24+BI26+BI28+BI30+BI32+BI34</f>
        <v>0</v>
      </c>
      <c r="BJ18" s="681"/>
      <c r="BK18" s="687">
        <f t="shared" si="22"/>
        <v>-656</v>
      </c>
      <c r="BL18" s="688">
        <f t="shared" si="23"/>
        <v>0</v>
      </c>
      <c r="BM18" s="687">
        <f t="shared" si="24"/>
        <v>2194.1000000000004</v>
      </c>
      <c r="BN18" s="681"/>
      <c r="BO18" s="687">
        <f t="shared" si="25"/>
        <v>0</v>
      </c>
      <c r="BP18" s="681"/>
      <c r="BQ18" s="687">
        <f t="shared" si="26"/>
        <v>-2194.1000000000004</v>
      </c>
      <c r="BR18" s="688">
        <f t="shared" si="27"/>
        <v>0</v>
      </c>
      <c r="BS18" s="687">
        <f>BS20+BS24+BS26+BS28+BS30+BS32+BS34</f>
        <v>697.7</v>
      </c>
      <c r="BT18" s="681"/>
      <c r="BU18" s="687">
        <f>BU20+BU24+BU26+BU28+BU30+BU32+BU34</f>
        <v>0</v>
      </c>
      <c r="BV18" s="681"/>
      <c r="BW18" s="687">
        <f t="shared" si="28"/>
        <v>-697.7</v>
      </c>
      <c r="BX18" s="688">
        <f t="shared" si="29"/>
        <v>0</v>
      </c>
      <c r="BY18" s="687">
        <f>BY20+BY24+BY26+BY28+BY30+BY32+BY34</f>
        <v>698.2</v>
      </c>
      <c r="BZ18" s="681"/>
      <c r="CA18" s="687">
        <f>CA20+CA24+CA26+CA28+CA30+CA32+CA34</f>
        <v>0</v>
      </c>
      <c r="CB18" s="681"/>
      <c r="CC18" s="687">
        <f t="shared" si="30"/>
        <v>-698.2</v>
      </c>
      <c r="CD18" s="688">
        <f t="shared" si="31"/>
        <v>0</v>
      </c>
      <c r="CE18" s="687">
        <f>CE20+CE24+CE26+CE28+CE30+CE32+CE34</f>
        <v>798.2</v>
      </c>
      <c r="CF18" s="681"/>
      <c r="CG18" s="687">
        <f>CG20+CG24+CG26+CG28+CG30+CG32+CG34</f>
        <v>0</v>
      </c>
      <c r="CH18" s="681"/>
      <c r="CI18" s="687">
        <f t="shared" si="32"/>
        <v>-798.2</v>
      </c>
      <c r="CJ18" s="688">
        <f t="shared" si="33"/>
        <v>0</v>
      </c>
      <c r="CK18" s="687">
        <f t="shared" si="34"/>
        <v>2563.1</v>
      </c>
      <c r="CL18" s="681"/>
      <c r="CM18" s="687">
        <f t="shared" si="35"/>
        <v>0</v>
      </c>
      <c r="CN18" s="681"/>
      <c r="CO18" s="687">
        <f t="shared" si="36"/>
        <v>-2563.1</v>
      </c>
      <c r="CP18" s="688">
        <f t="shared" si="37"/>
        <v>0</v>
      </c>
      <c r="CQ18" s="687">
        <f>CQ20+CQ24+CQ26+CQ28+CQ30+CQ32+CQ34</f>
        <v>864.5</v>
      </c>
      <c r="CR18" s="681"/>
      <c r="CS18" s="687">
        <f>CS20+CS24+CS26+CS28+CS30+CS32+CS34</f>
        <v>0</v>
      </c>
      <c r="CT18" s="681"/>
      <c r="CU18" s="687">
        <f t="shared" si="38"/>
        <v>-864.5</v>
      </c>
      <c r="CV18" s="688">
        <f t="shared" si="39"/>
        <v>0</v>
      </c>
      <c r="CW18" s="687">
        <f>CW20+CW24+CW26+CW28+CW30+CW32+CW34</f>
        <v>835.59999999999991</v>
      </c>
      <c r="CX18" s="681"/>
      <c r="CY18" s="687">
        <f>CY20+CY24+CY26+CY28+CY30+CY32+CY34</f>
        <v>0</v>
      </c>
      <c r="CZ18" s="681"/>
      <c r="DA18" s="687">
        <f t="shared" si="40"/>
        <v>-835.59999999999991</v>
      </c>
      <c r="DB18" s="688">
        <f t="shared" si="41"/>
        <v>0</v>
      </c>
      <c r="DC18" s="687">
        <f>DC20+DC24+DC26+DC28+DC30+DC32+DC34</f>
        <v>863</v>
      </c>
      <c r="DD18" s="681"/>
      <c r="DE18" s="687">
        <f>DE20+DE24+DE26+DE28+DE30+DE32+DE34</f>
        <v>0</v>
      </c>
      <c r="DF18" s="681"/>
      <c r="DG18" s="687">
        <f t="shared" si="42"/>
        <v>-863</v>
      </c>
      <c r="DH18" s="688">
        <f t="shared" si="43"/>
        <v>0</v>
      </c>
    </row>
    <row r="19" spans="1:112" s="45" customFormat="1" ht="36" customHeight="1">
      <c r="B19" s="49"/>
      <c r="C19" s="805"/>
      <c r="D19" s="766"/>
      <c r="E19" s="528" t="s">
        <v>2148</v>
      </c>
      <c r="F19" s="528"/>
      <c r="G19" s="529"/>
      <c r="H19" s="530" t="s">
        <v>2149</v>
      </c>
      <c r="I19" s="530"/>
      <c r="J19" s="725" t="s">
        <v>889</v>
      </c>
      <c r="K19" s="687">
        <f t="shared" si="0"/>
        <v>11699.1</v>
      </c>
      <c r="L19" s="681"/>
      <c r="M19" s="687">
        <f t="shared" si="1"/>
        <v>0</v>
      </c>
      <c r="N19" s="681"/>
      <c r="O19" s="687">
        <f t="shared" si="2"/>
        <v>-11699.1</v>
      </c>
      <c r="P19" s="688">
        <f t="shared" si="3"/>
        <v>0</v>
      </c>
      <c r="Q19" s="687">
        <f t="shared" si="4"/>
        <v>3146.3</v>
      </c>
      <c r="R19" s="681"/>
      <c r="S19" s="687">
        <f t="shared" si="5"/>
        <v>0</v>
      </c>
      <c r="T19" s="681"/>
      <c r="U19" s="687">
        <f t="shared" si="6"/>
        <v>-3146.3</v>
      </c>
      <c r="V19" s="688">
        <f t="shared" si="7"/>
        <v>0</v>
      </c>
      <c r="W19" s="687">
        <f>W21+W25+W27+W29+W31+W33+W35</f>
        <v>1091.1000000000001</v>
      </c>
      <c r="X19" s="681"/>
      <c r="Y19" s="687">
        <f>Y21+Y25+Y27+Y29+Y31+Y33+Y35</f>
        <v>0</v>
      </c>
      <c r="Z19" s="681"/>
      <c r="AA19" s="687">
        <f t="shared" si="8"/>
        <v>-1091.1000000000001</v>
      </c>
      <c r="AB19" s="688">
        <f t="shared" si="9"/>
        <v>0</v>
      </c>
      <c r="AC19" s="687">
        <f>AC21+AC25+AC27+AC29+AC31+AC33+AC35</f>
        <v>985.3</v>
      </c>
      <c r="AD19" s="681"/>
      <c r="AE19" s="687">
        <f>AE21+AE25+AE27+AE29+AE31+AE33+AE35</f>
        <v>0</v>
      </c>
      <c r="AF19" s="681"/>
      <c r="AG19" s="687">
        <f t="shared" si="10"/>
        <v>-985.3</v>
      </c>
      <c r="AH19" s="688">
        <f t="shared" si="11"/>
        <v>0</v>
      </c>
      <c r="AI19" s="687">
        <f>AI21+AI25+AI27+AI29+AI31+AI33+AI35</f>
        <v>1069.8999999999999</v>
      </c>
      <c r="AJ19" s="681"/>
      <c r="AK19" s="687">
        <f>AK21+AK25+AK27+AK29+AK31+AK33+AK35</f>
        <v>0</v>
      </c>
      <c r="AL19" s="681"/>
      <c r="AM19" s="687">
        <f t="shared" si="12"/>
        <v>-1069.8999999999999</v>
      </c>
      <c r="AN19" s="688">
        <f t="shared" si="13"/>
        <v>0</v>
      </c>
      <c r="AO19" s="687">
        <f t="shared" si="14"/>
        <v>2580</v>
      </c>
      <c r="AP19" s="681"/>
      <c r="AQ19" s="687">
        <f t="shared" si="15"/>
        <v>0</v>
      </c>
      <c r="AR19" s="681"/>
      <c r="AS19" s="687">
        <f t="shared" si="16"/>
        <v>-2580</v>
      </c>
      <c r="AT19" s="688">
        <f t="shared" si="17"/>
        <v>0</v>
      </c>
      <c r="AU19" s="687">
        <f>AU21+AU25+AU27+AU29+AU31+AU33+AU35</f>
        <v>894.5</v>
      </c>
      <c r="AV19" s="681"/>
      <c r="AW19" s="687">
        <f>AW21+AW25+AW27+AW29+AW31+AW33+AW35</f>
        <v>0</v>
      </c>
      <c r="AX19" s="681"/>
      <c r="AY19" s="687">
        <f t="shared" si="18"/>
        <v>-894.5</v>
      </c>
      <c r="AZ19" s="688">
        <f t="shared" si="19"/>
        <v>0</v>
      </c>
      <c r="BA19" s="687">
        <f>BA21+BA25+BA27+BA29+BA31+BA33+BA35</f>
        <v>861.1</v>
      </c>
      <c r="BB19" s="681"/>
      <c r="BC19" s="687">
        <f>BC21+BC25+BC27+BC29+BC31+BC33+BC35</f>
        <v>0</v>
      </c>
      <c r="BD19" s="681"/>
      <c r="BE19" s="687">
        <f t="shared" si="20"/>
        <v>-861.1</v>
      </c>
      <c r="BF19" s="688">
        <f t="shared" si="21"/>
        <v>0</v>
      </c>
      <c r="BG19" s="687">
        <f>BG21+BG25+BG27+BG29+BG31+BG33+BG35</f>
        <v>824.4</v>
      </c>
      <c r="BH19" s="681"/>
      <c r="BI19" s="687">
        <f>BI21+BI25+BI27+BI29+BI31+BI33+BI35</f>
        <v>0</v>
      </c>
      <c r="BJ19" s="681"/>
      <c r="BK19" s="687">
        <f t="shared" si="22"/>
        <v>-824.4</v>
      </c>
      <c r="BL19" s="688">
        <f t="shared" si="23"/>
        <v>0</v>
      </c>
      <c r="BM19" s="687">
        <f t="shared" si="24"/>
        <v>2756.3</v>
      </c>
      <c r="BN19" s="681"/>
      <c r="BO19" s="687">
        <f t="shared" si="25"/>
        <v>0</v>
      </c>
      <c r="BP19" s="681"/>
      <c r="BQ19" s="687">
        <f t="shared" si="26"/>
        <v>-2756.3</v>
      </c>
      <c r="BR19" s="688">
        <f t="shared" si="27"/>
        <v>0</v>
      </c>
      <c r="BS19" s="687">
        <f>BS21+BS25+BS27+BS29+BS31+BS33+BS35</f>
        <v>877.00000000000011</v>
      </c>
      <c r="BT19" s="681"/>
      <c r="BU19" s="687">
        <f>BU21+BU25+BU27+BU29+BU31+BU33+BU35</f>
        <v>0</v>
      </c>
      <c r="BV19" s="681"/>
      <c r="BW19" s="687">
        <f t="shared" si="28"/>
        <v>-877.00000000000011</v>
      </c>
      <c r="BX19" s="688">
        <f t="shared" si="29"/>
        <v>0</v>
      </c>
      <c r="BY19" s="687">
        <f>BY21+BY25+BY27+BY29+BY31+BY33+BY35</f>
        <v>877.6</v>
      </c>
      <c r="BZ19" s="681"/>
      <c r="CA19" s="687">
        <f>CA21+CA25+CA27+CA29+CA31+CA33+CA35</f>
        <v>0</v>
      </c>
      <c r="CB19" s="681"/>
      <c r="CC19" s="687">
        <f t="shared" si="30"/>
        <v>-877.6</v>
      </c>
      <c r="CD19" s="688">
        <f t="shared" si="31"/>
        <v>0</v>
      </c>
      <c r="CE19" s="687">
        <f>CE21+CE25+CE27+CE29+CE31+CE33+CE35</f>
        <v>1001.6999999999999</v>
      </c>
      <c r="CF19" s="681"/>
      <c r="CG19" s="687">
        <f>CG21+CG25+CG27+CG29+CG31+CG33+CG35</f>
        <v>0</v>
      </c>
      <c r="CH19" s="681"/>
      <c r="CI19" s="687">
        <f t="shared" si="32"/>
        <v>-1001.6999999999999</v>
      </c>
      <c r="CJ19" s="688">
        <f t="shared" si="33"/>
        <v>0</v>
      </c>
      <c r="CK19" s="687">
        <f t="shared" si="34"/>
        <v>3216.5</v>
      </c>
      <c r="CL19" s="681"/>
      <c r="CM19" s="687">
        <f t="shared" si="35"/>
        <v>0</v>
      </c>
      <c r="CN19" s="681"/>
      <c r="CO19" s="687">
        <f t="shared" si="36"/>
        <v>-3216.5</v>
      </c>
      <c r="CP19" s="688">
        <f t="shared" si="37"/>
        <v>0</v>
      </c>
      <c r="CQ19" s="687">
        <f>CQ21+CQ25+CQ27+CQ29+CQ31+CQ33+CQ35</f>
        <v>1084.8000000000002</v>
      </c>
      <c r="CR19" s="681"/>
      <c r="CS19" s="687">
        <f>CS21+CS25+CS27+CS29+CS31+CS33+CS35</f>
        <v>0</v>
      </c>
      <c r="CT19" s="681"/>
      <c r="CU19" s="687">
        <f t="shared" si="38"/>
        <v>-1084.8000000000002</v>
      </c>
      <c r="CV19" s="688">
        <f t="shared" si="39"/>
        <v>0</v>
      </c>
      <c r="CW19" s="687">
        <f>CW21+CW25+CW27+CW29+CW31+CW33+CW35</f>
        <v>1048.7</v>
      </c>
      <c r="CX19" s="681"/>
      <c r="CY19" s="687">
        <f>CY21+CY25+CY27+CY29+CY31+CY33+CY35</f>
        <v>0</v>
      </c>
      <c r="CZ19" s="681"/>
      <c r="DA19" s="687">
        <f t="shared" si="40"/>
        <v>-1048.7</v>
      </c>
      <c r="DB19" s="688">
        <f t="shared" si="41"/>
        <v>0</v>
      </c>
      <c r="DC19" s="687">
        <f>DC21+DC25+DC27+DC29+DC31+DC33+DC35</f>
        <v>1083</v>
      </c>
      <c r="DD19" s="681"/>
      <c r="DE19" s="687">
        <f>DE21+DE25+DE27+DE29+DE31+DE33+DE35</f>
        <v>0</v>
      </c>
      <c r="DF19" s="681"/>
      <c r="DG19" s="687">
        <f t="shared" si="42"/>
        <v>-1083</v>
      </c>
      <c r="DH19" s="688">
        <f t="shared" si="43"/>
        <v>0</v>
      </c>
    </row>
    <row r="20" spans="1:112" s="45" customFormat="1" ht="18.75" customHeight="1">
      <c r="A20" t="s">
        <v>2150</v>
      </c>
      <c r="B20" s="49"/>
      <c r="C20" s="812"/>
      <c r="D20" s="803" t="s">
        <v>2151</v>
      </c>
      <c r="E20" s="528" t="s">
        <v>2152</v>
      </c>
      <c r="F20" s="528"/>
      <c r="G20" s="529"/>
      <c r="H20" s="530"/>
      <c r="I20" s="530"/>
      <c r="J20" s="526" t="s">
        <v>186</v>
      </c>
      <c r="K20" s="687">
        <f t="shared" si="0"/>
        <v>7015.2999999999993</v>
      </c>
      <c r="L20" s="681"/>
      <c r="M20" s="687">
        <f t="shared" si="1"/>
        <v>0</v>
      </c>
      <c r="N20" s="681"/>
      <c r="O20" s="687">
        <f t="shared" si="2"/>
        <v>-7015.2999999999993</v>
      </c>
      <c r="P20" s="688">
        <f t="shared" si="3"/>
        <v>0</v>
      </c>
      <c r="Q20" s="687">
        <f t="shared" si="4"/>
        <v>1841.6999999999998</v>
      </c>
      <c r="R20" s="681"/>
      <c r="S20" s="687">
        <f t="shared" si="5"/>
        <v>0</v>
      </c>
      <c r="T20" s="681"/>
      <c r="U20" s="687">
        <f t="shared" si="6"/>
        <v>-1841.6999999999998</v>
      </c>
      <c r="V20" s="688">
        <f t="shared" si="7"/>
        <v>0</v>
      </c>
      <c r="W20" s="683">
        <v>634.79999999999995</v>
      </c>
      <c r="X20" s="681"/>
      <c r="Y20" s="681"/>
      <c r="Z20" s="681"/>
      <c r="AA20" s="687">
        <f t="shared" si="8"/>
        <v>-634.79999999999995</v>
      </c>
      <c r="AB20" s="688">
        <f t="shared" si="9"/>
        <v>0</v>
      </c>
      <c r="AC20" s="683">
        <v>573.4</v>
      </c>
      <c r="AD20" s="681"/>
      <c r="AE20" s="681"/>
      <c r="AF20" s="681"/>
      <c r="AG20" s="687">
        <f t="shared" si="10"/>
        <v>-573.4</v>
      </c>
      <c r="AH20" s="688">
        <f t="shared" si="11"/>
        <v>0</v>
      </c>
      <c r="AI20" s="683">
        <v>633.5</v>
      </c>
      <c r="AJ20" s="681"/>
      <c r="AK20" s="681"/>
      <c r="AL20" s="681"/>
      <c r="AM20" s="687">
        <f t="shared" si="12"/>
        <v>-633.5</v>
      </c>
      <c r="AN20" s="688">
        <f t="shared" si="13"/>
        <v>0</v>
      </c>
      <c r="AO20" s="687">
        <f t="shared" si="14"/>
        <v>1616.3000000000002</v>
      </c>
      <c r="AP20" s="681"/>
      <c r="AQ20" s="687">
        <f t="shared" si="15"/>
        <v>0</v>
      </c>
      <c r="AR20" s="681"/>
      <c r="AS20" s="687">
        <f t="shared" si="16"/>
        <v>-1616.3000000000002</v>
      </c>
      <c r="AT20" s="688">
        <f t="shared" si="17"/>
        <v>0</v>
      </c>
      <c r="AU20" s="683">
        <v>559.70000000000005</v>
      </c>
      <c r="AV20" s="681"/>
      <c r="AW20" s="681"/>
      <c r="AX20" s="681"/>
      <c r="AY20" s="687">
        <f t="shared" si="18"/>
        <v>-559.70000000000005</v>
      </c>
      <c r="AZ20" s="688">
        <f t="shared" si="19"/>
        <v>0</v>
      </c>
      <c r="BA20" s="683">
        <v>540.5</v>
      </c>
      <c r="BB20" s="681"/>
      <c r="BC20" s="681"/>
      <c r="BD20" s="681"/>
      <c r="BE20" s="687">
        <f t="shared" si="20"/>
        <v>-540.5</v>
      </c>
      <c r="BF20" s="688">
        <f t="shared" si="21"/>
        <v>0</v>
      </c>
      <c r="BG20" s="683">
        <v>516.1</v>
      </c>
      <c r="BH20" s="681"/>
      <c r="BI20" s="681"/>
      <c r="BJ20" s="681"/>
      <c r="BK20" s="687">
        <f t="shared" si="22"/>
        <v>-516.1</v>
      </c>
      <c r="BL20" s="688">
        <f t="shared" si="23"/>
        <v>0</v>
      </c>
      <c r="BM20" s="687">
        <f t="shared" si="24"/>
        <v>1692.9</v>
      </c>
      <c r="BN20" s="681"/>
      <c r="BO20" s="687">
        <f t="shared" si="25"/>
        <v>0</v>
      </c>
      <c r="BP20" s="681"/>
      <c r="BQ20" s="687">
        <f t="shared" si="26"/>
        <v>-1692.9</v>
      </c>
      <c r="BR20" s="688">
        <f t="shared" si="27"/>
        <v>0</v>
      </c>
      <c r="BS20" s="683">
        <v>553.1</v>
      </c>
      <c r="BT20" s="681"/>
      <c r="BU20" s="681"/>
      <c r="BV20" s="681"/>
      <c r="BW20" s="687">
        <f t="shared" si="28"/>
        <v>-553.1</v>
      </c>
      <c r="BX20" s="688">
        <f t="shared" si="29"/>
        <v>0</v>
      </c>
      <c r="BY20" s="683">
        <v>553.6</v>
      </c>
      <c r="BZ20" s="681"/>
      <c r="CA20" s="681"/>
      <c r="CB20" s="681"/>
      <c r="CC20" s="687">
        <f t="shared" si="30"/>
        <v>-553.6</v>
      </c>
      <c r="CD20" s="688">
        <f t="shared" si="31"/>
        <v>0</v>
      </c>
      <c r="CE20" s="683">
        <v>586.20000000000005</v>
      </c>
      <c r="CF20" s="681"/>
      <c r="CG20" s="681"/>
      <c r="CH20" s="681"/>
      <c r="CI20" s="687">
        <f t="shared" si="32"/>
        <v>-586.20000000000005</v>
      </c>
      <c r="CJ20" s="688">
        <f t="shared" si="33"/>
        <v>0</v>
      </c>
      <c r="CK20" s="687">
        <f t="shared" si="34"/>
        <v>1864.4</v>
      </c>
      <c r="CL20" s="681"/>
      <c r="CM20" s="687">
        <f t="shared" si="35"/>
        <v>0</v>
      </c>
      <c r="CN20" s="681"/>
      <c r="CO20" s="687">
        <f t="shared" si="36"/>
        <v>-1864.4</v>
      </c>
      <c r="CP20" s="688">
        <f t="shared" si="37"/>
        <v>0</v>
      </c>
      <c r="CQ20" s="683">
        <v>629</v>
      </c>
      <c r="CR20" s="681"/>
      <c r="CS20" s="681"/>
      <c r="CT20" s="681"/>
      <c r="CU20" s="687">
        <f t="shared" si="38"/>
        <v>-629</v>
      </c>
      <c r="CV20" s="688">
        <f t="shared" si="39"/>
        <v>0</v>
      </c>
      <c r="CW20" s="683">
        <v>607.79999999999995</v>
      </c>
      <c r="CX20" s="681"/>
      <c r="CY20" s="681"/>
      <c r="CZ20" s="681"/>
      <c r="DA20" s="687">
        <f t="shared" si="40"/>
        <v>-607.79999999999995</v>
      </c>
      <c r="DB20" s="688">
        <f t="shared" si="41"/>
        <v>0</v>
      </c>
      <c r="DC20" s="683">
        <v>627.6</v>
      </c>
      <c r="DD20" s="681"/>
      <c r="DE20" s="681"/>
      <c r="DF20" s="681"/>
      <c r="DG20" s="687">
        <f t="shared" si="42"/>
        <v>-627.6</v>
      </c>
      <c r="DH20" s="688">
        <f t="shared" si="43"/>
        <v>0</v>
      </c>
    </row>
    <row r="21" spans="1:112" s="45" customFormat="1" ht="18.75" customHeight="1">
      <c r="B21" s="49"/>
      <c r="C21" s="805"/>
      <c r="D21" s="766"/>
      <c r="E21" s="528" t="s">
        <v>2153</v>
      </c>
      <c r="F21" s="528"/>
      <c r="G21" s="529"/>
      <c r="H21" s="530"/>
      <c r="I21" s="530"/>
      <c r="J21" s="725" t="s">
        <v>889</v>
      </c>
      <c r="K21" s="687">
        <f t="shared" si="0"/>
        <v>8866</v>
      </c>
      <c r="L21" s="681"/>
      <c r="M21" s="687">
        <f t="shared" si="1"/>
        <v>0</v>
      </c>
      <c r="N21" s="681"/>
      <c r="O21" s="687">
        <f t="shared" si="2"/>
        <v>-8866</v>
      </c>
      <c r="P21" s="688">
        <f t="shared" si="3"/>
        <v>0</v>
      </c>
      <c r="Q21" s="687">
        <f t="shared" si="4"/>
        <v>2327.5</v>
      </c>
      <c r="R21" s="681"/>
      <c r="S21" s="687">
        <f t="shared" si="5"/>
        <v>0</v>
      </c>
      <c r="T21" s="681"/>
      <c r="U21" s="687">
        <f t="shared" si="6"/>
        <v>-2327.5</v>
      </c>
      <c r="V21" s="688">
        <f t="shared" si="7"/>
        <v>0</v>
      </c>
      <c r="W21" s="683">
        <v>802.3</v>
      </c>
      <c r="X21" s="681"/>
      <c r="Y21" s="681"/>
      <c r="Z21" s="681"/>
      <c r="AA21" s="687">
        <f t="shared" si="8"/>
        <v>-802.3</v>
      </c>
      <c r="AB21" s="688">
        <f t="shared" si="9"/>
        <v>0</v>
      </c>
      <c r="AC21" s="683">
        <v>724.5</v>
      </c>
      <c r="AD21" s="681"/>
      <c r="AE21" s="681"/>
      <c r="AF21" s="681"/>
      <c r="AG21" s="687">
        <f t="shared" si="10"/>
        <v>-724.5</v>
      </c>
      <c r="AH21" s="688">
        <f t="shared" si="11"/>
        <v>0</v>
      </c>
      <c r="AI21" s="683">
        <v>800.7</v>
      </c>
      <c r="AJ21" s="681"/>
      <c r="AK21" s="681"/>
      <c r="AL21" s="681"/>
      <c r="AM21" s="687">
        <f t="shared" si="12"/>
        <v>-800.7</v>
      </c>
      <c r="AN21" s="688">
        <f t="shared" si="13"/>
        <v>0</v>
      </c>
      <c r="AO21" s="687">
        <f t="shared" si="14"/>
        <v>2042.8999999999999</v>
      </c>
      <c r="AP21" s="681"/>
      <c r="AQ21" s="687">
        <f t="shared" si="15"/>
        <v>0</v>
      </c>
      <c r="AR21" s="681"/>
      <c r="AS21" s="687">
        <f t="shared" si="16"/>
        <v>-2042.8999999999999</v>
      </c>
      <c r="AT21" s="688">
        <f t="shared" si="17"/>
        <v>0</v>
      </c>
      <c r="AU21" s="683">
        <v>707.5</v>
      </c>
      <c r="AV21" s="681"/>
      <c r="AW21" s="681"/>
      <c r="AX21" s="681"/>
      <c r="AY21" s="687">
        <f t="shared" si="18"/>
        <v>-707.5</v>
      </c>
      <c r="AZ21" s="688">
        <f t="shared" si="19"/>
        <v>0</v>
      </c>
      <c r="BA21" s="683">
        <v>683.1</v>
      </c>
      <c r="BB21" s="681"/>
      <c r="BC21" s="681"/>
      <c r="BD21" s="681"/>
      <c r="BE21" s="687">
        <f t="shared" si="20"/>
        <v>-683.1</v>
      </c>
      <c r="BF21" s="688">
        <f t="shared" si="21"/>
        <v>0</v>
      </c>
      <c r="BG21" s="683">
        <v>652.29999999999995</v>
      </c>
      <c r="BH21" s="681"/>
      <c r="BI21" s="681"/>
      <c r="BJ21" s="681"/>
      <c r="BK21" s="687">
        <f t="shared" si="22"/>
        <v>-652.29999999999995</v>
      </c>
      <c r="BL21" s="688">
        <f t="shared" si="23"/>
        <v>0</v>
      </c>
      <c r="BM21" s="687">
        <f t="shared" si="24"/>
        <v>2139.3999999999996</v>
      </c>
      <c r="BN21" s="681"/>
      <c r="BO21" s="687">
        <f t="shared" si="25"/>
        <v>0</v>
      </c>
      <c r="BP21" s="681"/>
      <c r="BQ21" s="687">
        <f t="shared" si="26"/>
        <v>-2139.3999999999996</v>
      </c>
      <c r="BR21" s="688">
        <f t="shared" si="27"/>
        <v>0</v>
      </c>
      <c r="BS21" s="683">
        <v>699</v>
      </c>
      <c r="BT21" s="681"/>
      <c r="BU21" s="681"/>
      <c r="BV21" s="681"/>
      <c r="BW21" s="687">
        <f t="shared" si="28"/>
        <v>-699</v>
      </c>
      <c r="BX21" s="688">
        <f t="shared" si="29"/>
        <v>0</v>
      </c>
      <c r="BY21" s="683">
        <v>699.6</v>
      </c>
      <c r="BZ21" s="681"/>
      <c r="CA21" s="681"/>
      <c r="CB21" s="681"/>
      <c r="CC21" s="687">
        <f t="shared" si="30"/>
        <v>-699.6</v>
      </c>
      <c r="CD21" s="688">
        <f t="shared" si="31"/>
        <v>0</v>
      </c>
      <c r="CE21" s="683">
        <v>740.8</v>
      </c>
      <c r="CF21" s="681"/>
      <c r="CG21" s="681"/>
      <c r="CH21" s="681"/>
      <c r="CI21" s="687">
        <f t="shared" si="32"/>
        <v>-740.8</v>
      </c>
      <c r="CJ21" s="688">
        <f t="shared" si="33"/>
        <v>0</v>
      </c>
      <c r="CK21" s="687">
        <f t="shared" si="34"/>
        <v>2356.1999999999998</v>
      </c>
      <c r="CL21" s="681"/>
      <c r="CM21" s="687">
        <f t="shared" si="35"/>
        <v>0</v>
      </c>
      <c r="CN21" s="681"/>
      <c r="CO21" s="687">
        <f t="shared" si="36"/>
        <v>-2356.1999999999998</v>
      </c>
      <c r="CP21" s="688">
        <f t="shared" si="37"/>
        <v>0</v>
      </c>
      <c r="CQ21" s="683">
        <v>794.9</v>
      </c>
      <c r="CR21" s="681"/>
      <c r="CS21" s="681"/>
      <c r="CT21" s="681"/>
      <c r="CU21" s="687">
        <f t="shared" si="38"/>
        <v>-794.9</v>
      </c>
      <c r="CV21" s="688">
        <f t="shared" si="39"/>
        <v>0</v>
      </c>
      <c r="CW21" s="683">
        <v>768.2</v>
      </c>
      <c r="CX21" s="681"/>
      <c r="CY21" s="681"/>
      <c r="CZ21" s="681"/>
      <c r="DA21" s="687">
        <f t="shared" si="40"/>
        <v>-768.2</v>
      </c>
      <c r="DB21" s="688">
        <f t="shared" si="41"/>
        <v>0</v>
      </c>
      <c r="DC21" s="683">
        <v>793.1</v>
      </c>
      <c r="DD21" s="681"/>
      <c r="DE21" s="681"/>
      <c r="DF21" s="681"/>
      <c r="DG21" s="687">
        <f t="shared" si="42"/>
        <v>-793.1</v>
      </c>
      <c r="DH21" s="688">
        <f t="shared" si="43"/>
        <v>0</v>
      </c>
    </row>
    <row r="22" spans="1:112" s="45" customFormat="1" ht="18.75" customHeight="1">
      <c r="A22" t="s">
        <v>2154</v>
      </c>
      <c r="B22" s="49"/>
      <c r="C22" s="617"/>
      <c r="D22" s="829" t="s">
        <v>2154</v>
      </c>
      <c r="E22" s="528" t="s">
        <v>2155</v>
      </c>
      <c r="F22" s="528"/>
      <c r="G22" s="529"/>
      <c r="H22" s="530"/>
      <c r="I22" s="530"/>
      <c r="J22" s="526" t="s">
        <v>186</v>
      </c>
      <c r="K22" s="687">
        <f t="shared" si="0"/>
        <v>219.79999999999998</v>
      </c>
      <c r="L22" s="681"/>
      <c r="M22" s="687">
        <f t="shared" si="1"/>
        <v>0</v>
      </c>
      <c r="N22" s="681"/>
      <c r="O22" s="687">
        <f t="shared" si="2"/>
        <v>-219.79999999999998</v>
      </c>
      <c r="P22" s="688">
        <f t="shared" si="3"/>
        <v>0</v>
      </c>
      <c r="Q22" s="687">
        <f t="shared" si="4"/>
        <v>49.099999999999994</v>
      </c>
      <c r="R22" s="681"/>
      <c r="S22" s="687">
        <f t="shared" si="5"/>
        <v>0</v>
      </c>
      <c r="T22" s="681"/>
      <c r="U22" s="687">
        <f t="shared" si="6"/>
        <v>-49.099999999999994</v>
      </c>
      <c r="V22" s="688">
        <f t="shared" si="7"/>
        <v>0</v>
      </c>
      <c r="W22" s="683">
        <v>16.2</v>
      </c>
      <c r="X22" s="681"/>
      <c r="Y22" s="681"/>
      <c r="Z22" s="681"/>
      <c r="AA22" s="687">
        <f t="shared" si="8"/>
        <v>-16.2</v>
      </c>
      <c r="AB22" s="688">
        <f t="shared" si="9"/>
        <v>0</v>
      </c>
      <c r="AC22" s="683">
        <v>15.6</v>
      </c>
      <c r="AD22" s="681"/>
      <c r="AE22" s="681"/>
      <c r="AF22" s="681"/>
      <c r="AG22" s="687">
        <f t="shared" si="10"/>
        <v>-15.6</v>
      </c>
      <c r="AH22" s="688">
        <f t="shared" si="11"/>
        <v>0</v>
      </c>
      <c r="AI22" s="683">
        <v>17.3</v>
      </c>
      <c r="AJ22" s="681"/>
      <c r="AK22" s="681"/>
      <c r="AL22" s="681"/>
      <c r="AM22" s="687">
        <f t="shared" si="12"/>
        <v>-17.3</v>
      </c>
      <c r="AN22" s="688">
        <f t="shared" si="13"/>
        <v>0</v>
      </c>
      <c r="AO22" s="687">
        <f t="shared" si="14"/>
        <v>39.799999999999997</v>
      </c>
      <c r="AP22" s="681"/>
      <c r="AQ22" s="687">
        <f t="shared" si="15"/>
        <v>0</v>
      </c>
      <c r="AR22" s="681"/>
      <c r="AS22" s="687">
        <f t="shared" si="16"/>
        <v>-39.799999999999997</v>
      </c>
      <c r="AT22" s="688">
        <f t="shared" si="17"/>
        <v>0</v>
      </c>
      <c r="AU22" s="683">
        <v>7.6</v>
      </c>
      <c r="AV22" s="681"/>
      <c r="AW22" s="681"/>
      <c r="AX22" s="681"/>
      <c r="AY22" s="687">
        <f t="shared" si="18"/>
        <v>-7.6</v>
      </c>
      <c r="AZ22" s="688">
        <f t="shared" si="19"/>
        <v>0</v>
      </c>
      <c r="BA22" s="683">
        <v>15.2</v>
      </c>
      <c r="BB22" s="681"/>
      <c r="BC22" s="681"/>
      <c r="BD22" s="681"/>
      <c r="BE22" s="687">
        <f t="shared" si="20"/>
        <v>-15.2</v>
      </c>
      <c r="BF22" s="688">
        <f t="shared" si="21"/>
        <v>0</v>
      </c>
      <c r="BG22" s="683">
        <v>17</v>
      </c>
      <c r="BH22" s="681"/>
      <c r="BI22" s="681"/>
      <c r="BJ22" s="681"/>
      <c r="BK22" s="687">
        <f t="shared" si="22"/>
        <v>-17</v>
      </c>
      <c r="BL22" s="688">
        <f t="shared" si="23"/>
        <v>0</v>
      </c>
      <c r="BM22" s="687">
        <f t="shared" si="24"/>
        <v>61.3</v>
      </c>
      <c r="BN22" s="681"/>
      <c r="BO22" s="687">
        <f t="shared" si="25"/>
        <v>0</v>
      </c>
      <c r="BP22" s="681"/>
      <c r="BQ22" s="687">
        <f t="shared" si="26"/>
        <v>-61.3</v>
      </c>
      <c r="BR22" s="688">
        <f t="shared" si="27"/>
        <v>0</v>
      </c>
      <c r="BS22" s="683">
        <v>19.899999999999999</v>
      </c>
      <c r="BT22" s="681"/>
      <c r="BU22" s="681"/>
      <c r="BV22" s="681"/>
      <c r="BW22" s="687">
        <f t="shared" si="28"/>
        <v>-19.899999999999999</v>
      </c>
      <c r="BX22" s="688">
        <f t="shared" si="29"/>
        <v>0</v>
      </c>
      <c r="BY22" s="683">
        <v>22</v>
      </c>
      <c r="BZ22" s="681"/>
      <c r="CA22" s="681"/>
      <c r="CB22" s="681"/>
      <c r="CC22" s="687">
        <f t="shared" si="30"/>
        <v>-22</v>
      </c>
      <c r="CD22" s="688">
        <f t="shared" si="31"/>
        <v>0</v>
      </c>
      <c r="CE22" s="683">
        <v>19.399999999999999</v>
      </c>
      <c r="CF22" s="681"/>
      <c r="CG22" s="681"/>
      <c r="CH22" s="681"/>
      <c r="CI22" s="687">
        <f t="shared" si="32"/>
        <v>-19.399999999999999</v>
      </c>
      <c r="CJ22" s="688">
        <f t="shared" si="33"/>
        <v>0</v>
      </c>
      <c r="CK22" s="687">
        <f t="shared" si="34"/>
        <v>69.599999999999994</v>
      </c>
      <c r="CL22" s="681"/>
      <c r="CM22" s="687">
        <f t="shared" si="35"/>
        <v>0</v>
      </c>
      <c r="CN22" s="681"/>
      <c r="CO22" s="687">
        <f t="shared" si="36"/>
        <v>-69.599999999999994</v>
      </c>
      <c r="CP22" s="688">
        <f t="shared" si="37"/>
        <v>0</v>
      </c>
      <c r="CQ22" s="683">
        <v>23.1</v>
      </c>
      <c r="CR22" s="681"/>
      <c r="CS22" s="681"/>
      <c r="CT22" s="681"/>
      <c r="CU22" s="687">
        <f t="shared" si="38"/>
        <v>-23.1</v>
      </c>
      <c r="CV22" s="688">
        <f t="shared" si="39"/>
        <v>0</v>
      </c>
      <c r="CW22" s="683">
        <v>22.5</v>
      </c>
      <c r="CX22" s="681"/>
      <c r="CY22" s="681"/>
      <c r="CZ22" s="681"/>
      <c r="DA22" s="687">
        <f t="shared" si="40"/>
        <v>-22.5</v>
      </c>
      <c r="DB22" s="688">
        <f t="shared" si="41"/>
        <v>0</v>
      </c>
      <c r="DC22" s="683">
        <v>24</v>
      </c>
      <c r="DD22" s="681"/>
      <c r="DE22" s="681"/>
      <c r="DF22" s="681"/>
      <c r="DG22" s="687">
        <f t="shared" si="42"/>
        <v>-24</v>
      </c>
      <c r="DH22" s="688">
        <f t="shared" si="43"/>
        <v>0</v>
      </c>
    </row>
    <row r="23" spans="1:112" s="45" customFormat="1" ht="18.75" customHeight="1">
      <c r="B23" s="49"/>
      <c r="C23" s="617"/>
      <c r="D23" s="766"/>
      <c r="E23" s="528" t="s">
        <v>2156</v>
      </c>
      <c r="F23" s="528"/>
      <c r="G23" s="529"/>
      <c r="H23" s="530"/>
      <c r="I23" s="530"/>
      <c r="J23" s="725" t="s">
        <v>889</v>
      </c>
      <c r="K23" s="687">
        <f t="shared" si="0"/>
        <v>275.2</v>
      </c>
      <c r="L23" s="681"/>
      <c r="M23" s="687">
        <f t="shared" si="1"/>
        <v>0</v>
      </c>
      <c r="N23" s="681"/>
      <c r="O23" s="687">
        <f t="shared" si="2"/>
        <v>-275.2</v>
      </c>
      <c r="P23" s="688">
        <f t="shared" si="3"/>
        <v>0</v>
      </c>
      <c r="Q23" s="687">
        <f t="shared" si="4"/>
        <v>61.5</v>
      </c>
      <c r="R23" s="681"/>
      <c r="S23" s="687">
        <f t="shared" si="5"/>
        <v>0</v>
      </c>
      <c r="T23" s="681"/>
      <c r="U23" s="687">
        <f t="shared" si="6"/>
        <v>-61.5</v>
      </c>
      <c r="V23" s="688">
        <f t="shared" si="7"/>
        <v>0</v>
      </c>
      <c r="W23" s="683">
        <v>20.3</v>
      </c>
      <c r="X23" s="681"/>
      <c r="Y23" s="681"/>
      <c r="Z23" s="681"/>
      <c r="AA23" s="687">
        <f t="shared" si="8"/>
        <v>-20.3</v>
      </c>
      <c r="AB23" s="688">
        <f t="shared" si="9"/>
        <v>0</v>
      </c>
      <c r="AC23" s="683">
        <v>19.5</v>
      </c>
      <c r="AD23" s="681"/>
      <c r="AE23" s="681"/>
      <c r="AF23" s="681"/>
      <c r="AG23" s="687">
        <f t="shared" si="10"/>
        <v>-19.5</v>
      </c>
      <c r="AH23" s="688">
        <f t="shared" si="11"/>
        <v>0</v>
      </c>
      <c r="AI23" s="683">
        <v>21.7</v>
      </c>
      <c r="AJ23" s="681"/>
      <c r="AK23" s="681"/>
      <c r="AL23" s="681"/>
      <c r="AM23" s="687">
        <f t="shared" si="12"/>
        <v>-21.7</v>
      </c>
      <c r="AN23" s="688">
        <f t="shared" si="13"/>
        <v>0</v>
      </c>
      <c r="AO23" s="687">
        <f t="shared" si="14"/>
        <v>49.8</v>
      </c>
      <c r="AP23" s="681"/>
      <c r="AQ23" s="687">
        <f t="shared" si="15"/>
        <v>0</v>
      </c>
      <c r="AR23" s="681"/>
      <c r="AS23" s="687">
        <f t="shared" si="16"/>
        <v>-49.8</v>
      </c>
      <c r="AT23" s="688">
        <f t="shared" si="17"/>
        <v>0</v>
      </c>
      <c r="AU23" s="683">
        <v>9.5</v>
      </c>
      <c r="AV23" s="681"/>
      <c r="AW23" s="681"/>
      <c r="AX23" s="681"/>
      <c r="AY23" s="687">
        <f t="shared" si="18"/>
        <v>-9.5</v>
      </c>
      <c r="AZ23" s="688">
        <f t="shared" si="19"/>
        <v>0</v>
      </c>
      <c r="BA23" s="683">
        <v>19</v>
      </c>
      <c r="BB23" s="681"/>
      <c r="BC23" s="681"/>
      <c r="BD23" s="681"/>
      <c r="BE23" s="687">
        <f t="shared" si="20"/>
        <v>-19</v>
      </c>
      <c r="BF23" s="688">
        <f t="shared" si="21"/>
        <v>0</v>
      </c>
      <c r="BG23" s="683">
        <v>21.3</v>
      </c>
      <c r="BH23" s="681"/>
      <c r="BI23" s="681"/>
      <c r="BJ23" s="681"/>
      <c r="BK23" s="687">
        <f t="shared" si="22"/>
        <v>-21.3</v>
      </c>
      <c r="BL23" s="688">
        <f t="shared" si="23"/>
        <v>0</v>
      </c>
      <c r="BM23" s="687">
        <f t="shared" si="24"/>
        <v>76.7</v>
      </c>
      <c r="BN23" s="681"/>
      <c r="BO23" s="687">
        <f t="shared" si="25"/>
        <v>0</v>
      </c>
      <c r="BP23" s="681"/>
      <c r="BQ23" s="687">
        <f t="shared" si="26"/>
        <v>-76.7</v>
      </c>
      <c r="BR23" s="688">
        <f t="shared" si="27"/>
        <v>0</v>
      </c>
      <c r="BS23" s="683">
        <v>24.9</v>
      </c>
      <c r="BT23" s="681"/>
      <c r="BU23" s="681"/>
      <c r="BV23" s="681"/>
      <c r="BW23" s="687">
        <f t="shared" si="28"/>
        <v>-24.9</v>
      </c>
      <c r="BX23" s="688">
        <f t="shared" si="29"/>
        <v>0</v>
      </c>
      <c r="BY23" s="683">
        <v>27.5</v>
      </c>
      <c r="BZ23" s="681"/>
      <c r="CA23" s="681"/>
      <c r="CB23" s="681"/>
      <c r="CC23" s="687">
        <f t="shared" si="30"/>
        <v>-27.5</v>
      </c>
      <c r="CD23" s="688">
        <f t="shared" si="31"/>
        <v>0</v>
      </c>
      <c r="CE23" s="683">
        <v>24.3</v>
      </c>
      <c r="CF23" s="681"/>
      <c r="CG23" s="681"/>
      <c r="CH23" s="681"/>
      <c r="CI23" s="687">
        <f t="shared" si="32"/>
        <v>-24.3</v>
      </c>
      <c r="CJ23" s="688">
        <f t="shared" si="33"/>
        <v>0</v>
      </c>
      <c r="CK23" s="687">
        <f t="shared" si="34"/>
        <v>87.199999999999989</v>
      </c>
      <c r="CL23" s="681"/>
      <c r="CM23" s="687">
        <f t="shared" si="35"/>
        <v>0</v>
      </c>
      <c r="CN23" s="681"/>
      <c r="CO23" s="687">
        <f t="shared" si="36"/>
        <v>-87.199999999999989</v>
      </c>
      <c r="CP23" s="688">
        <f t="shared" si="37"/>
        <v>0</v>
      </c>
      <c r="CQ23" s="683">
        <v>28.9</v>
      </c>
      <c r="CR23" s="681"/>
      <c r="CS23" s="681"/>
      <c r="CT23" s="681"/>
      <c r="CU23" s="687">
        <f t="shared" si="38"/>
        <v>-28.9</v>
      </c>
      <c r="CV23" s="688">
        <f t="shared" si="39"/>
        <v>0</v>
      </c>
      <c r="CW23" s="683">
        <v>28.2</v>
      </c>
      <c r="CX23" s="681"/>
      <c r="CY23" s="681"/>
      <c r="CZ23" s="681"/>
      <c r="DA23" s="687">
        <f t="shared" si="40"/>
        <v>-28.2</v>
      </c>
      <c r="DB23" s="688">
        <f t="shared" si="41"/>
        <v>0</v>
      </c>
      <c r="DC23" s="683">
        <v>30.1</v>
      </c>
      <c r="DD23" s="681"/>
      <c r="DE23" s="681"/>
      <c r="DF23" s="681"/>
      <c r="DG23" s="687">
        <f t="shared" si="42"/>
        <v>-30.1</v>
      </c>
      <c r="DH23" s="688">
        <f t="shared" si="43"/>
        <v>0</v>
      </c>
    </row>
    <row r="24" spans="1:112" s="45" customFormat="1" ht="18.75" customHeight="1">
      <c r="A24" t="s">
        <v>2157</v>
      </c>
      <c r="B24" s="49"/>
      <c r="C24" s="812"/>
      <c r="D24" s="803" t="s">
        <v>2158</v>
      </c>
      <c r="E24" s="528" t="s">
        <v>2159</v>
      </c>
      <c r="F24" s="528"/>
      <c r="G24" s="529"/>
      <c r="H24" s="530"/>
      <c r="I24" s="530"/>
      <c r="J24" s="526" t="s">
        <v>186</v>
      </c>
      <c r="K24" s="687">
        <f t="shared" si="0"/>
        <v>2139.6</v>
      </c>
      <c r="L24" s="681"/>
      <c r="M24" s="687">
        <f t="shared" si="1"/>
        <v>0</v>
      </c>
      <c r="N24" s="681"/>
      <c r="O24" s="687">
        <f t="shared" si="2"/>
        <v>-2139.6</v>
      </c>
      <c r="P24" s="688">
        <f t="shared" si="3"/>
        <v>0</v>
      </c>
      <c r="Q24" s="687">
        <f t="shared" si="4"/>
        <v>624.6</v>
      </c>
      <c r="R24" s="681"/>
      <c r="S24" s="687">
        <f t="shared" si="5"/>
        <v>0</v>
      </c>
      <c r="T24" s="681"/>
      <c r="U24" s="687">
        <f t="shared" si="6"/>
        <v>-624.6</v>
      </c>
      <c r="V24" s="688">
        <f t="shared" si="7"/>
        <v>0</v>
      </c>
      <c r="W24" s="683">
        <v>220.5</v>
      </c>
      <c r="X24" s="681"/>
      <c r="Y24" s="681"/>
      <c r="Z24" s="681"/>
      <c r="AA24" s="687">
        <f t="shared" si="8"/>
        <v>-220.5</v>
      </c>
      <c r="AB24" s="688">
        <f t="shared" si="9"/>
        <v>0</v>
      </c>
      <c r="AC24" s="683">
        <v>199.2</v>
      </c>
      <c r="AD24" s="681"/>
      <c r="AE24" s="681"/>
      <c r="AF24" s="681"/>
      <c r="AG24" s="687">
        <f t="shared" si="10"/>
        <v>-199.2</v>
      </c>
      <c r="AH24" s="688">
        <f t="shared" si="11"/>
        <v>0</v>
      </c>
      <c r="AI24" s="683">
        <v>204.9</v>
      </c>
      <c r="AJ24" s="681"/>
      <c r="AK24" s="681"/>
      <c r="AL24" s="681"/>
      <c r="AM24" s="687">
        <f t="shared" si="12"/>
        <v>-204.9</v>
      </c>
      <c r="AN24" s="688">
        <f t="shared" si="13"/>
        <v>0</v>
      </c>
      <c r="AO24" s="687">
        <f t="shared" si="14"/>
        <v>397.6</v>
      </c>
      <c r="AP24" s="681"/>
      <c r="AQ24" s="687">
        <f t="shared" si="15"/>
        <v>0</v>
      </c>
      <c r="AR24" s="681"/>
      <c r="AS24" s="687">
        <f t="shared" si="16"/>
        <v>-397.6</v>
      </c>
      <c r="AT24" s="688">
        <f t="shared" si="17"/>
        <v>0</v>
      </c>
      <c r="AU24" s="683">
        <v>140.80000000000001</v>
      </c>
      <c r="AV24" s="681"/>
      <c r="AW24" s="681"/>
      <c r="AX24" s="681"/>
      <c r="AY24" s="687">
        <f t="shared" si="18"/>
        <v>-140.80000000000001</v>
      </c>
      <c r="AZ24" s="688">
        <f t="shared" si="19"/>
        <v>0</v>
      </c>
      <c r="BA24" s="683">
        <v>130.5</v>
      </c>
      <c r="BB24" s="681"/>
      <c r="BC24" s="681"/>
      <c r="BD24" s="681"/>
      <c r="BE24" s="687">
        <f t="shared" si="20"/>
        <v>-130.5</v>
      </c>
      <c r="BF24" s="688">
        <f t="shared" si="21"/>
        <v>0</v>
      </c>
      <c r="BG24" s="683">
        <v>126.3</v>
      </c>
      <c r="BH24" s="681"/>
      <c r="BI24" s="681"/>
      <c r="BJ24" s="681"/>
      <c r="BK24" s="687">
        <f t="shared" si="22"/>
        <v>-126.3</v>
      </c>
      <c r="BL24" s="688">
        <f t="shared" si="23"/>
        <v>0</v>
      </c>
      <c r="BM24" s="687">
        <f t="shared" si="24"/>
        <v>459.4</v>
      </c>
      <c r="BN24" s="681"/>
      <c r="BO24" s="687">
        <f t="shared" si="25"/>
        <v>0</v>
      </c>
      <c r="BP24" s="681"/>
      <c r="BQ24" s="687">
        <f t="shared" si="26"/>
        <v>-459.4</v>
      </c>
      <c r="BR24" s="688">
        <f t="shared" si="27"/>
        <v>0</v>
      </c>
      <c r="BS24" s="683">
        <v>130.5</v>
      </c>
      <c r="BT24" s="681"/>
      <c r="BU24" s="681"/>
      <c r="BV24" s="681"/>
      <c r="BW24" s="687">
        <f t="shared" si="28"/>
        <v>-130.5</v>
      </c>
      <c r="BX24" s="688">
        <f t="shared" si="29"/>
        <v>0</v>
      </c>
      <c r="BY24" s="683">
        <v>130.5</v>
      </c>
      <c r="BZ24" s="681"/>
      <c r="CA24" s="681"/>
      <c r="CB24" s="681"/>
      <c r="CC24" s="687">
        <f t="shared" si="30"/>
        <v>-130.5</v>
      </c>
      <c r="CD24" s="688">
        <f t="shared" si="31"/>
        <v>0</v>
      </c>
      <c r="CE24" s="683">
        <v>198.4</v>
      </c>
      <c r="CF24" s="681"/>
      <c r="CG24" s="681"/>
      <c r="CH24" s="681"/>
      <c r="CI24" s="687">
        <f t="shared" si="32"/>
        <v>-198.4</v>
      </c>
      <c r="CJ24" s="688">
        <f t="shared" si="33"/>
        <v>0</v>
      </c>
      <c r="CK24" s="687">
        <f t="shared" si="34"/>
        <v>658</v>
      </c>
      <c r="CL24" s="681"/>
      <c r="CM24" s="687">
        <f t="shared" si="35"/>
        <v>0</v>
      </c>
      <c r="CN24" s="681"/>
      <c r="CO24" s="687">
        <f t="shared" si="36"/>
        <v>-658</v>
      </c>
      <c r="CP24" s="688">
        <f t="shared" si="37"/>
        <v>0</v>
      </c>
      <c r="CQ24" s="683">
        <v>221.7</v>
      </c>
      <c r="CR24" s="681"/>
      <c r="CS24" s="681"/>
      <c r="CT24" s="681"/>
      <c r="CU24" s="687">
        <f t="shared" si="38"/>
        <v>-221.7</v>
      </c>
      <c r="CV24" s="688">
        <f t="shared" si="39"/>
        <v>0</v>
      </c>
      <c r="CW24" s="683">
        <v>214.5</v>
      </c>
      <c r="CX24" s="681"/>
      <c r="CY24" s="681"/>
      <c r="CZ24" s="681"/>
      <c r="DA24" s="687">
        <f t="shared" si="40"/>
        <v>-214.5</v>
      </c>
      <c r="DB24" s="688">
        <f t="shared" si="41"/>
        <v>0</v>
      </c>
      <c r="DC24" s="683">
        <v>221.8</v>
      </c>
      <c r="DD24" s="681"/>
      <c r="DE24" s="681"/>
      <c r="DF24" s="681"/>
      <c r="DG24" s="687">
        <f t="shared" si="42"/>
        <v>-221.8</v>
      </c>
      <c r="DH24" s="688">
        <f t="shared" si="43"/>
        <v>0</v>
      </c>
    </row>
    <row r="25" spans="1:112" s="45" customFormat="1" ht="18.75" customHeight="1">
      <c r="B25" s="49"/>
      <c r="C25" s="805"/>
      <c r="D25" s="766"/>
      <c r="E25" s="528" t="s">
        <v>2160</v>
      </c>
      <c r="F25" s="528"/>
      <c r="G25" s="529"/>
      <c r="H25" s="530"/>
      <c r="I25" s="530"/>
      <c r="J25" s="725" t="s">
        <v>889</v>
      </c>
      <c r="K25" s="687">
        <f t="shared" si="0"/>
        <v>2634.9000000000005</v>
      </c>
      <c r="L25" s="681"/>
      <c r="M25" s="687">
        <f t="shared" si="1"/>
        <v>0</v>
      </c>
      <c r="N25" s="681"/>
      <c r="O25" s="687">
        <f t="shared" si="2"/>
        <v>-2634.9000000000005</v>
      </c>
      <c r="P25" s="688">
        <f t="shared" si="3"/>
        <v>0</v>
      </c>
      <c r="Q25" s="687">
        <f t="shared" si="4"/>
        <v>769.2</v>
      </c>
      <c r="R25" s="681"/>
      <c r="S25" s="687">
        <f t="shared" si="5"/>
        <v>0</v>
      </c>
      <c r="T25" s="681"/>
      <c r="U25" s="687">
        <f t="shared" si="6"/>
        <v>-769.2</v>
      </c>
      <c r="V25" s="688">
        <f t="shared" si="7"/>
        <v>0</v>
      </c>
      <c r="W25" s="683">
        <v>271.60000000000002</v>
      </c>
      <c r="X25" s="681"/>
      <c r="Y25" s="681"/>
      <c r="Z25" s="681"/>
      <c r="AA25" s="687">
        <f t="shared" si="8"/>
        <v>-271.60000000000002</v>
      </c>
      <c r="AB25" s="688">
        <f t="shared" si="9"/>
        <v>0</v>
      </c>
      <c r="AC25" s="683">
        <v>245.3</v>
      </c>
      <c r="AD25" s="681"/>
      <c r="AE25" s="681"/>
      <c r="AF25" s="681"/>
      <c r="AG25" s="687">
        <f t="shared" si="10"/>
        <v>-245.3</v>
      </c>
      <c r="AH25" s="688">
        <f t="shared" si="11"/>
        <v>0</v>
      </c>
      <c r="AI25" s="683">
        <v>252.3</v>
      </c>
      <c r="AJ25" s="681"/>
      <c r="AK25" s="681"/>
      <c r="AL25" s="681"/>
      <c r="AM25" s="687">
        <f t="shared" si="12"/>
        <v>-252.3</v>
      </c>
      <c r="AN25" s="688">
        <f t="shared" si="13"/>
        <v>0</v>
      </c>
      <c r="AO25" s="687">
        <f t="shared" si="14"/>
        <v>489.6</v>
      </c>
      <c r="AP25" s="681"/>
      <c r="AQ25" s="687">
        <f t="shared" si="15"/>
        <v>0</v>
      </c>
      <c r="AR25" s="681"/>
      <c r="AS25" s="687">
        <f t="shared" si="16"/>
        <v>-489.6</v>
      </c>
      <c r="AT25" s="688">
        <f t="shared" si="17"/>
        <v>0</v>
      </c>
      <c r="AU25" s="683">
        <v>173.4</v>
      </c>
      <c r="AV25" s="681"/>
      <c r="AW25" s="681"/>
      <c r="AX25" s="681"/>
      <c r="AY25" s="687">
        <f t="shared" si="18"/>
        <v>-173.4</v>
      </c>
      <c r="AZ25" s="688">
        <f t="shared" si="19"/>
        <v>0</v>
      </c>
      <c r="BA25" s="683">
        <v>160.69999999999999</v>
      </c>
      <c r="BB25" s="681"/>
      <c r="BC25" s="681"/>
      <c r="BD25" s="681"/>
      <c r="BE25" s="687">
        <f t="shared" si="20"/>
        <v>-160.69999999999999</v>
      </c>
      <c r="BF25" s="688">
        <f t="shared" si="21"/>
        <v>0</v>
      </c>
      <c r="BG25" s="683">
        <v>155.5</v>
      </c>
      <c r="BH25" s="681"/>
      <c r="BI25" s="681"/>
      <c r="BJ25" s="681"/>
      <c r="BK25" s="687">
        <f t="shared" si="22"/>
        <v>-155.5</v>
      </c>
      <c r="BL25" s="688">
        <f t="shared" si="23"/>
        <v>0</v>
      </c>
      <c r="BM25" s="687">
        <f t="shared" si="24"/>
        <v>565.70000000000005</v>
      </c>
      <c r="BN25" s="681"/>
      <c r="BO25" s="687">
        <f t="shared" si="25"/>
        <v>0</v>
      </c>
      <c r="BP25" s="681"/>
      <c r="BQ25" s="687">
        <f t="shared" si="26"/>
        <v>-565.70000000000005</v>
      </c>
      <c r="BR25" s="688">
        <f t="shared" si="27"/>
        <v>0</v>
      </c>
      <c r="BS25" s="683">
        <v>160.69999999999999</v>
      </c>
      <c r="BT25" s="681"/>
      <c r="BU25" s="681"/>
      <c r="BV25" s="681"/>
      <c r="BW25" s="687">
        <f t="shared" si="28"/>
        <v>-160.69999999999999</v>
      </c>
      <c r="BX25" s="688">
        <f t="shared" si="29"/>
        <v>0</v>
      </c>
      <c r="BY25" s="683">
        <v>160.69999999999999</v>
      </c>
      <c r="BZ25" s="681"/>
      <c r="CA25" s="681"/>
      <c r="CB25" s="681"/>
      <c r="CC25" s="687">
        <f t="shared" si="30"/>
        <v>-160.69999999999999</v>
      </c>
      <c r="CD25" s="688">
        <f t="shared" si="31"/>
        <v>0</v>
      </c>
      <c r="CE25" s="683">
        <v>244.3</v>
      </c>
      <c r="CF25" s="681"/>
      <c r="CG25" s="681"/>
      <c r="CH25" s="681"/>
      <c r="CI25" s="687">
        <f t="shared" si="32"/>
        <v>-244.3</v>
      </c>
      <c r="CJ25" s="688">
        <f t="shared" si="33"/>
        <v>0</v>
      </c>
      <c r="CK25" s="687">
        <f t="shared" si="34"/>
        <v>810.40000000000009</v>
      </c>
      <c r="CL25" s="681"/>
      <c r="CM25" s="687">
        <f t="shared" si="35"/>
        <v>0</v>
      </c>
      <c r="CN25" s="681"/>
      <c r="CO25" s="687">
        <f t="shared" si="36"/>
        <v>-810.40000000000009</v>
      </c>
      <c r="CP25" s="688">
        <f t="shared" si="37"/>
        <v>0</v>
      </c>
      <c r="CQ25" s="683">
        <v>273</v>
      </c>
      <c r="CR25" s="681"/>
      <c r="CS25" s="681"/>
      <c r="CT25" s="681"/>
      <c r="CU25" s="687">
        <f t="shared" si="38"/>
        <v>-273</v>
      </c>
      <c r="CV25" s="688">
        <f t="shared" si="39"/>
        <v>0</v>
      </c>
      <c r="CW25" s="683">
        <v>264.2</v>
      </c>
      <c r="CX25" s="681"/>
      <c r="CY25" s="681"/>
      <c r="CZ25" s="681"/>
      <c r="DA25" s="687">
        <f t="shared" si="40"/>
        <v>-264.2</v>
      </c>
      <c r="DB25" s="688">
        <f t="shared" si="41"/>
        <v>0</v>
      </c>
      <c r="DC25" s="683">
        <v>273.2</v>
      </c>
      <c r="DD25" s="681"/>
      <c r="DE25" s="681"/>
      <c r="DF25" s="681"/>
      <c r="DG25" s="687">
        <f t="shared" si="42"/>
        <v>-273.2</v>
      </c>
      <c r="DH25" s="688">
        <f t="shared" si="43"/>
        <v>0</v>
      </c>
    </row>
    <row r="26" spans="1:112" s="45" customFormat="1" ht="18.75" customHeight="1">
      <c r="A26" t="s">
        <v>2161</v>
      </c>
      <c r="B26" s="49"/>
      <c r="C26" s="812"/>
      <c r="D26" s="803" t="s">
        <v>2162</v>
      </c>
      <c r="E26" s="528" t="s">
        <v>2163</v>
      </c>
      <c r="F26" s="528"/>
      <c r="G26" s="529"/>
      <c r="H26" s="530"/>
      <c r="I26" s="530"/>
      <c r="J26" s="526" t="s">
        <v>186</v>
      </c>
      <c r="K26" s="687">
        <f t="shared" si="0"/>
        <v>145.59999999999997</v>
      </c>
      <c r="L26" s="681"/>
      <c r="M26" s="687">
        <f t="shared" si="1"/>
        <v>0</v>
      </c>
      <c r="N26" s="681"/>
      <c r="O26" s="687">
        <f t="shared" si="2"/>
        <v>-145.59999999999997</v>
      </c>
      <c r="P26" s="688">
        <f t="shared" si="3"/>
        <v>0</v>
      </c>
      <c r="Q26" s="687">
        <f t="shared" si="4"/>
        <v>36.4</v>
      </c>
      <c r="R26" s="681"/>
      <c r="S26" s="687">
        <f t="shared" si="5"/>
        <v>0</v>
      </c>
      <c r="T26" s="681"/>
      <c r="U26" s="687">
        <f t="shared" si="6"/>
        <v>-36.4</v>
      </c>
      <c r="V26" s="688">
        <f t="shared" si="7"/>
        <v>0</v>
      </c>
      <c r="W26" s="683">
        <v>12.7</v>
      </c>
      <c r="X26" s="681"/>
      <c r="Y26" s="681"/>
      <c r="Z26" s="681"/>
      <c r="AA26" s="687">
        <f t="shared" si="8"/>
        <v>-12.7</v>
      </c>
      <c r="AB26" s="688">
        <f t="shared" si="9"/>
        <v>0</v>
      </c>
      <c r="AC26" s="683">
        <v>11.3</v>
      </c>
      <c r="AD26" s="681"/>
      <c r="AE26" s="681"/>
      <c r="AF26" s="681"/>
      <c r="AG26" s="687">
        <f t="shared" si="10"/>
        <v>-11.3</v>
      </c>
      <c r="AH26" s="688">
        <f t="shared" si="11"/>
        <v>0</v>
      </c>
      <c r="AI26" s="683">
        <v>12.4</v>
      </c>
      <c r="AJ26" s="681"/>
      <c r="AK26" s="681"/>
      <c r="AL26" s="681"/>
      <c r="AM26" s="687">
        <f t="shared" si="12"/>
        <v>-12.4</v>
      </c>
      <c r="AN26" s="688">
        <f t="shared" si="13"/>
        <v>0</v>
      </c>
      <c r="AO26" s="687">
        <f t="shared" si="14"/>
        <v>34.799999999999997</v>
      </c>
      <c r="AP26" s="681"/>
      <c r="AQ26" s="687">
        <f t="shared" si="15"/>
        <v>0</v>
      </c>
      <c r="AR26" s="681"/>
      <c r="AS26" s="687">
        <f t="shared" si="16"/>
        <v>-34.799999999999997</v>
      </c>
      <c r="AT26" s="688">
        <f t="shared" si="17"/>
        <v>0</v>
      </c>
      <c r="AU26" s="683">
        <v>9.9</v>
      </c>
      <c r="AV26" s="681"/>
      <c r="AW26" s="681"/>
      <c r="AX26" s="681"/>
      <c r="AY26" s="687">
        <f t="shared" si="18"/>
        <v>-9.9</v>
      </c>
      <c r="AZ26" s="688">
        <f t="shared" si="19"/>
        <v>0</v>
      </c>
      <c r="BA26" s="683">
        <v>12.7</v>
      </c>
      <c r="BB26" s="681"/>
      <c r="BC26" s="681"/>
      <c r="BD26" s="681"/>
      <c r="BE26" s="687">
        <f t="shared" si="20"/>
        <v>-12.7</v>
      </c>
      <c r="BF26" s="688">
        <f t="shared" si="21"/>
        <v>0</v>
      </c>
      <c r="BG26" s="683">
        <v>12.2</v>
      </c>
      <c r="BH26" s="681"/>
      <c r="BI26" s="681"/>
      <c r="BJ26" s="681"/>
      <c r="BK26" s="687">
        <f t="shared" si="22"/>
        <v>-12.2</v>
      </c>
      <c r="BL26" s="688">
        <f t="shared" si="23"/>
        <v>0</v>
      </c>
      <c r="BM26" s="687">
        <f t="shared" si="24"/>
        <v>37.599999999999994</v>
      </c>
      <c r="BN26" s="681"/>
      <c r="BO26" s="687">
        <f t="shared" si="25"/>
        <v>0</v>
      </c>
      <c r="BP26" s="681"/>
      <c r="BQ26" s="687">
        <f t="shared" si="26"/>
        <v>-37.599999999999994</v>
      </c>
      <c r="BR26" s="688">
        <f t="shared" si="27"/>
        <v>0</v>
      </c>
      <c r="BS26" s="683">
        <v>12.7</v>
      </c>
      <c r="BT26" s="681"/>
      <c r="BU26" s="681"/>
      <c r="BV26" s="681"/>
      <c r="BW26" s="687">
        <f t="shared" si="28"/>
        <v>-12.7</v>
      </c>
      <c r="BX26" s="688">
        <f t="shared" si="29"/>
        <v>0</v>
      </c>
      <c r="BY26" s="683">
        <v>12.7</v>
      </c>
      <c r="BZ26" s="681"/>
      <c r="CA26" s="681"/>
      <c r="CB26" s="681"/>
      <c r="CC26" s="687">
        <f t="shared" si="30"/>
        <v>-12.7</v>
      </c>
      <c r="CD26" s="688">
        <f t="shared" si="31"/>
        <v>0</v>
      </c>
      <c r="CE26" s="683">
        <v>12.2</v>
      </c>
      <c r="CF26" s="681"/>
      <c r="CG26" s="681"/>
      <c r="CH26" s="681"/>
      <c r="CI26" s="687">
        <f t="shared" si="32"/>
        <v>-12.2</v>
      </c>
      <c r="CJ26" s="688">
        <f t="shared" si="33"/>
        <v>0</v>
      </c>
      <c r="CK26" s="687">
        <f t="shared" si="34"/>
        <v>36.799999999999997</v>
      </c>
      <c r="CL26" s="681"/>
      <c r="CM26" s="687">
        <f t="shared" si="35"/>
        <v>0</v>
      </c>
      <c r="CN26" s="681"/>
      <c r="CO26" s="687">
        <f t="shared" si="36"/>
        <v>-36.799999999999997</v>
      </c>
      <c r="CP26" s="688">
        <f t="shared" si="37"/>
        <v>0</v>
      </c>
      <c r="CQ26" s="683">
        <v>12.5</v>
      </c>
      <c r="CR26" s="681"/>
      <c r="CS26" s="681"/>
      <c r="CT26" s="681"/>
      <c r="CU26" s="687">
        <f t="shared" si="38"/>
        <v>-12.5</v>
      </c>
      <c r="CV26" s="688">
        <f t="shared" si="39"/>
        <v>0</v>
      </c>
      <c r="CW26" s="683">
        <v>12</v>
      </c>
      <c r="CX26" s="681"/>
      <c r="CY26" s="681"/>
      <c r="CZ26" s="681"/>
      <c r="DA26" s="687">
        <f t="shared" si="40"/>
        <v>-12</v>
      </c>
      <c r="DB26" s="688">
        <f t="shared" si="41"/>
        <v>0</v>
      </c>
      <c r="DC26" s="683">
        <v>12.3</v>
      </c>
      <c r="DD26" s="681"/>
      <c r="DE26" s="681"/>
      <c r="DF26" s="681"/>
      <c r="DG26" s="687">
        <f t="shared" si="42"/>
        <v>-12.3</v>
      </c>
      <c r="DH26" s="688">
        <f t="shared" si="43"/>
        <v>0</v>
      </c>
    </row>
    <row r="27" spans="1:112" s="45" customFormat="1" ht="18.75" customHeight="1">
      <c r="B27" s="49"/>
      <c r="C27" s="805"/>
      <c r="D27" s="766"/>
      <c r="E27" s="528" t="s">
        <v>2164</v>
      </c>
      <c r="F27" s="528"/>
      <c r="G27" s="529"/>
      <c r="H27" s="530"/>
      <c r="I27" s="530"/>
      <c r="J27" s="725" t="s">
        <v>889</v>
      </c>
      <c r="K27" s="687">
        <f t="shared" si="0"/>
        <v>177.40000000000003</v>
      </c>
      <c r="L27" s="681"/>
      <c r="M27" s="687">
        <f t="shared" si="1"/>
        <v>0</v>
      </c>
      <c r="N27" s="681"/>
      <c r="O27" s="687">
        <f t="shared" si="2"/>
        <v>-177.40000000000003</v>
      </c>
      <c r="P27" s="688">
        <f t="shared" si="3"/>
        <v>0</v>
      </c>
      <c r="Q27" s="687">
        <f t="shared" si="4"/>
        <v>44.300000000000004</v>
      </c>
      <c r="R27" s="681"/>
      <c r="S27" s="687">
        <f t="shared" si="5"/>
        <v>0</v>
      </c>
      <c r="T27" s="681"/>
      <c r="U27" s="687">
        <f t="shared" si="6"/>
        <v>-44.300000000000004</v>
      </c>
      <c r="V27" s="688">
        <f t="shared" si="7"/>
        <v>0</v>
      </c>
      <c r="W27" s="683">
        <v>15.4</v>
      </c>
      <c r="X27" s="681"/>
      <c r="Y27" s="681"/>
      <c r="Z27" s="681"/>
      <c r="AA27" s="687">
        <f t="shared" si="8"/>
        <v>-15.4</v>
      </c>
      <c r="AB27" s="688">
        <f t="shared" si="9"/>
        <v>0</v>
      </c>
      <c r="AC27" s="683">
        <v>13.8</v>
      </c>
      <c r="AD27" s="681"/>
      <c r="AE27" s="681"/>
      <c r="AF27" s="681"/>
      <c r="AG27" s="687">
        <f t="shared" si="10"/>
        <v>-13.8</v>
      </c>
      <c r="AH27" s="688">
        <f t="shared" si="11"/>
        <v>0</v>
      </c>
      <c r="AI27" s="683">
        <v>15.1</v>
      </c>
      <c r="AJ27" s="681"/>
      <c r="AK27" s="681"/>
      <c r="AL27" s="681"/>
      <c r="AM27" s="687">
        <f t="shared" si="12"/>
        <v>-15.1</v>
      </c>
      <c r="AN27" s="688">
        <f t="shared" si="13"/>
        <v>0</v>
      </c>
      <c r="AO27" s="687">
        <f t="shared" si="14"/>
        <v>42.400000000000006</v>
      </c>
      <c r="AP27" s="681"/>
      <c r="AQ27" s="687">
        <f t="shared" si="15"/>
        <v>0</v>
      </c>
      <c r="AR27" s="681"/>
      <c r="AS27" s="687">
        <f t="shared" si="16"/>
        <v>-42.400000000000006</v>
      </c>
      <c r="AT27" s="688">
        <f t="shared" si="17"/>
        <v>0</v>
      </c>
      <c r="AU27" s="683">
        <v>12.1</v>
      </c>
      <c r="AV27" s="681"/>
      <c r="AW27" s="681"/>
      <c r="AX27" s="681"/>
      <c r="AY27" s="687">
        <f t="shared" si="18"/>
        <v>-12.1</v>
      </c>
      <c r="AZ27" s="688">
        <f t="shared" si="19"/>
        <v>0</v>
      </c>
      <c r="BA27" s="683">
        <v>15.5</v>
      </c>
      <c r="BB27" s="681"/>
      <c r="BC27" s="681"/>
      <c r="BD27" s="681"/>
      <c r="BE27" s="687">
        <f t="shared" si="20"/>
        <v>-15.5</v>
      </c>
      <c r="BF27" s="688">
        <f t="shared" si="21"/>
        <v>0</v>
      </c>
      <c r="BG27" s="683">
        <v>14.8</v>
      </c>
      <c r="BH27" s="681"/>
      <c r="BI27" s="681"/>
      <c r="BJ27" s="681"/>
      <c r="BK27" s="687">
        <f t="shared" si="22"/>
        <v>-14.8</v>
      </c>
      <c r="BL27" s="688">
        <f t="shared" si="23"/>
        <v>0</v>
      </c>
      <c r="BM27" s="687">
        <f t="shared" si="24"/>
        <v>45.9</v>
      </c>
      <c r="BN27" s="681"/>
      <c r="BO27" s="687">
        <f t="shared" si="25"/>
        <v>0</v>
      </c>
      <c r="BP27" s="681"/>
      <c r="BQ27" s="687">
        <f t="shared" si="26"/>
        <v>-45.9</v>
      </c>
      <c r="BR27" s="688">
        <f t="shared" si="27"/>
        <v>0</v>
      </c>
      <c r="BS27" s="683">
        <v>15.5</v>
      </c>
      <c r="BT27" s="681"/>
      <c r="BU27" s="681"/>
      <c r="BV27" s="681"/>
      <c r="BW27" s="687">
        <f t="shared" si="28"/>
        <v>-15.5</v>
      </c>
      <c r="BX27" s="688">
        <f t="shared" si="29"/>
        <v>0</v>
      </c>
      <c r="BY27" s="683">
        <v>15.5</v>
      </c>
      <c r="BZ27" s="681"/>
      <c r="CA27" s="681"/>
      <c r="CB27" s="681"/>
      <c r="CC27" s="687">
        <f t="shared" si="30"/>
        <v>-15.5</v>
      </c>
      <c r="CD27" s="688">
        <f t="shared" si="31"/>
        <v>0</v>
      </c>
      <c r="CE27" s="683">
        <v>14.9</v>
      </c>
      <c r="CF27" s="681"/>
      <c r="CG27" s="681"/>
      <c r="CH27" s="681"/>
      <c r="CI27" s="687">
        <f t="shared" si="32"/>
        <v>-14.9</v>
      </c>
      <c r="CJ27" s="688">
        <f t="shared" si="33"/>
        <v>0</v>
      </c>
      <c r="CK27" s="687">
        <f t="shared" si="34"/>
        <v>44.8</v>
      </c>
      <c r="CL27" s="681"/>
      <c r="CM27" s="687">
        <f t="shared" si="35"/>
        <v>0</v>
      </c>
      <c r="CN27" s="681"/>
      <c r="CO27" s="687">
        <f t="shared" si="36"/>
        <v>-44.8</v>
      </c>
      <c r="CP27" s="688">
        <f t="shared" si="37"/>
        <v>0</v>
      </c>
      <c r="CQ27" s="683">
        <v>15.2</v>
      </c>
      <c r="CR27" s="681"/>
      <c r="CS27" s="681"/>
      <c r="CT27" s="681"/>
      <c r="CU27" s="687">
        <f t="shared" si="38"/>
        <v>-15.2</v>
      </c>
      <c r="CV27" s="688">
        <f t="shared" si="39"/>
        <v>0</v>
      </c>
      <c r="CW27" s="683">
        <v>14.6</v>
      </c>
      <c r="CX27" s="681"/>
      <c r="CY27" s="681"/>
      <c r="CZ27" s="681"/>
      <c r="DA27" s="687">
        <f t="shared" si="40"/>
        <v>-14.6</v>
      </c>
      <c r="DB27" s="688">
        <f t="shared" si="41"/>
        <v>0</v>
      </c>
      <c r="DC27" s="683">
        <v>15</v>
      </c>
      <c r="DD27" s="681"/>
      <c r="DE27" s="681"/>
      <c r="DF27" s="681"/>
      <c r="DG27" s="687">
        <f t="shared" si="42"/>
        <v>-15</v>
      </c>
      <c r="DH27" s="688">
        <f t="shared" si="43"/>
        <v>0</v>
      </c>
    </row>
    <row r="28" spans="1:112" s="45" customFormat="1" ht="18.75" customHeight="1">
      <c r="A28" t="s">
        <v>2165</v>
      </c>
      <c r="B28" s="49"/>
      <c r="C28" s="812"/>
      <c r="D28" s="803" t="s">
        <v>2166</v>
      </c>
      <c r="E28" s="528" t="s">
        <v>2167</v>
      </c>
      <c r="F28" s="528"/>
      <c r="G28" s="529"/>
      <c r="H28" s="530"/>
      <c r="I28" s="530"/>
      <c r="J28" s="526" t="s">
        <v>186</v>
      </c>
      <c r="K28" s="687">
        <f t="shared" si="0"/>
        <v>6</v>
      </c>
      <c r="L28" s="681"/>
      <c r="M28" s="687">
        <f t="shared" si="1"/>
        <v>0</v>
      </c>
      <c r="N28" s="681"/>
      <c r="O28" s="687">
        <f t="shared" si="2"/>
        <v>-6</v>
      </c>
      <c r="P28" s="688">
        <f t="shared" si="3"/>
        <v>0</v>
      </c>
      <c r="Q28" s="687">
        <f t="shared" si="4"/>
        <v>1.5</v>
      </c>
      <c r="R28" s="681"/>
      <c r="S28" s="687">
        <f t="shared" si="5"/>
        <v>0</v>
      </c>
      <c r="T28" s="681"/>
      <c r="U28" s="687">
        <f t="shared" si="6"/>
        <v>-1.5</v>
      </c>
      <c r="V28" s="688">
        <f t="shared" si="7"/>
        <v>0</v>
      </c>
      <c r="W28" s="683">
        <v>0.5</v>
      </c>
      <c r="X28" s="681"/>
      <c r="Y28" s="681"/>
      <c r="Z28" s="681"/>
      <c r="AA28" s="687">
        <f t="shared" si="8"/>
        <v>-0.5</v>
      </c>
      <c r="AB28" s="688">
        <f t="shared" si="9"/>
        <v>0</v>
      </c>
      <c r="AC28" s="683">
        <v>0.5</v>
      </c>
      <c r="AD28" s="681"/>
      <c r="AE28" s="681"/>
      <c r="AF28" s="681"/>
      <c r="AG28" s="687">
        <f t="shared" si="10"/>
        <v>-0.5</v>
      </c>
      <c r="AH28" s="688">
        <f t="shared" si="11"/>
        <v>0</v>
      </c>
      <c r="AI28" s="683">
        <v>0.5</v>
      </c>
      <c r="AJ28" s="681"/>
      <c r="AK28" s="681"/>
      <c r="AL28" s="681"/>
      <c r="AM28" s="687">
        <f t="shared" si="12"/>
        <v>-0.5</v>
      </c>
      <c r="AN28" s="688">
        <f t="shared" si="13"/>
        <v>0</v>
      </c>
      <c r="AO28" s="687">
        <f t="shared" si="14"/>
        <v>1.5</v>
      </c>
      <c r="AP28" s="681"/>
      <c r="AQ28" s="687">
        <f t="shared" si="15"/>
        <v>0</v>
      </c>
      <c r="AR28" s="681"/>
      <c r="AS28" s="687">
        <f t="shared" si="16"/>
        <v>-1.5</v>
      </c>
      <c r="AT28" s="688">
        <f t="shared" si="17"/>
        <v>0</v>
      </c>
      <c r="AU28" s="683">
        <v>0.5</v>
      </c>
      <c r="AV28" s="681"/>
      <c r="AW28" s="681"/>
      <c r="AX28" s="681"/>
      <c r="AY28" s="687">
        <f t="shared" si="18"/>
        <v>-0.5</v>
      </c>
      <c r="AZ28" s="688">
        <f t="shared" si="19"/>
        <v>0</v>
      </c>
      <c r="BA28" s="683">
        <v>0.5</v>
      </c>
      <c r="BB28" s="681"/>
      <c r="BC28" s="681"/>
      <c r="BD28" s="681"/>
      <c r="BE28" s="687">
        <f t="shared" si="20"/>
        <v>-0.5</v>
      </c>
      <c r="BF28" s="688">
        <f t="shared" si="21"/>
        <v>0</v>
      </c>
      <c r="BG28" s="683">
        <v>0.5</v>
      </c>
      <c r="BH28" s="681"/>
      <c r="BI28" s="681"/>
      <c r="BJ28" s="681"/>
      <c r="BK28" s="687">
        <f t="shared" si="22"/>
        <v>-0.5</v>
      </c>
      <c r="BL28" s="688">
        <f t="shared" si="23"/>
        <v>0</v>
      </c>
      <c r="BM28" s="687">
        <f t="shared" si="24"/>
        <v>1.5</v>
      </c>
      <c r="BN28" s="681"/>
      <c r="BO28" s="687">
        <f t="shared" si="25"/>
        <v>0</v>
      </c>
      <c r="BP28" s="681"/>
      <c r="BQ28" s="687">
        <f t="shared" si="26"/>
        <v>-1.5</v>
      </c>
      <c r="BR28" s="688">
        <f t="shared" si="27"/>
        <v>0</v>
      </c>
      <c r="BS28" s="683">
        <v>0.5</v>
      </c>
      <c r="BT28" s="681"/>
      <c r="BU28" s="681"/>
      <c r="BV28" s="681"/>
      <c r="BW28" s="687">
        <f t="shared" si="28"/>
        <v>-0.5</v>
      </c>
      <c r="BX28" s="688">
        <f t="shared" si="29"/>
        <v>0</v>
      </c>
      <c r="BY28" s="683">
        <v>0.5</v>
      </c>
      <c r="BZ28" s="681"/>
      <c r="CA28" s="681"/>
      <c r="CB28" s="681"/>
      <c r="CC28" s="687">
        <f t="shared" si="30"/>
        <v>-0.5</v>
      </c>
      <c r="CD28" s="688">
        <f t="shared" si="31"/>
        <v>0</v>
      </c>
      <c r="CE28" s="683">
        <v>0.5</v>
      </c>
      <c r="CF28" s="681"/>
      <c r="CG28" s="681"/>
      <c r="CH28" s="681"/>
      <c r="CI28" s="687">
        <f t="shared" si="32"/>
        <v>-0.5</v>
      </c>
      <c r="CJ28" s="688">
        <f t="shared" si="33"/>
        <v>0</v>
      </c>
      <c r="CK28" s="687">
        <f t="shared" si="34"/>
        <v>1.5</v>
      </c>
      <c r="CL28" s="681"/>
      <c r="CM28" s="687">
        <f t="shared" si="35"/>
        <v>0</v>
      </c>
      <c r="CN28" s="681"/>
      <c r="CO28" s="687">
        <f t="shared" si="36"/>
        <v>-1.5</v>
      </c>
      <c r="CP28" s="688">
        <f t="shared" si="37"/>
        <v>0</v>
      </c>
      <c r="CQ28" s="683">
        <v>0.5</v>
      </c>
      <c r="CR28" s="681"/>
      <c r="CS28" s="681"/>
      <c r="CT28" s="681"/>
      <c r="CU28" s="687">
        <f t="shared" si="38"/>
        <v>-0.5</v>
      </c>
      <c r="CV28" s="688">
        <f t="shared" si="39"/>
        <v>0</v>
      </c>
      <c r="CW28" s="683">
        <v>0.5</v>
      </c>
      <c r="CX28" s="681"/>
      <c r="CY28" s="681"/>
      <c r="CZ28" s="681"/>
      <c r="DA28" s="687">
        <f t="shared" si="40"/>
        <v>-0.5</v>
      </c>
      <c r="DB28" s="688">
        <f t="shared" si="41"/>
        <v>0</v>
      </c>
      <c r="DC28" s="683">
        <v>0.5</v>
      </c>
      <c r="DD28" s="681"/>
      <c r="DE28" s="681"/>
      <c r="DF28" s="681"/>
      <c r="DG28" s="687">
        <f t="shared" si="42"/>
        <v>-0.5</v>
      </c>
      <c r="DH28" s="688">
        <f t="shared" si="43"/>
        <v>0</v>
      </c>
    </row>
    <row r="29" spans="1:112" s="45" customFormat="1" ht="18.75" customHeight="1">
      <c r="B29" s="49"/>
      <c r="C29" s="805"/>
      <c r="D29" s="766"/>
      <c r="E29" s="528" t="s">
        <v>2168</v>
      </c>
      <c r="F29" s="528"/>
      <c r="G29" s="529"/>
      <c r="H29" s="530"/>
      <c r="I29" s="530"/>
      <c r="J29" s="725" t="s">
        <v>889</v>
      </c>
      <c r="K29" s="687">
        <f t="shared" si="0"/>
        <v>8.1</v>
      </c>
      <c r="L29" s="681"/>
      <c r="M29" s="687">
        <f t="shared" si="1"/>
        <v>0</v>
      </c>
      <c r="N29" s="681"/>
      <c r="O29" s="687">
        <f t="shared" si="2"/>
        <v>-8.1</v>
      </c>
      <c r="P29" s="688">
        <f t="shared" si="3"/>
        <v>0</v>
      </c>
      <c r="Q29" s="687">
        <f t="shared" si="4"/>
        <v>1.9999999999999998</v>
      </c>
      <c r="R29" s="681"/>
      <c r="S29" s="687">
        <f t="shared" si="5"/>
        <v>0</v>
      </c>
      <c r="T29" s="681"/>
      <c r="U29" s="687">
        <f t="shared" si="6"/>
        <v>-1.9999999999999998</v>
      </c>
      <c r="V29" s="688">
        <f t="shared" si="7"/>
        <v>0</v>
      </c>
      <c r="W29" s="683">
        <v>0.7</v>
      </c>
      <c r="X29" s="681"/>
      <c r="Y29" s="681"/>
      <c r="Z29" s="681"/>
      <c r="AA29" s="687">
        <f t="shared" si="8"/>
        <v>-0.7</v>
      </c>
      <c r="AB29" s="688">
        <f t="shared" si="9"/>
        <v>0</v>
      </c>
      <c r="AC29" s="683">
        <v>0.6</v>
      </c>
      <c r="AD29" s="681"/>
      <c r="AE29" s="681"/>
      <c r="AF29" s="681"/>
      <c r="AG29" s="687">
        <f t="shared" si="10"/>
        <v>-0.6</v>
      </c>
      <c r="AH29" s="688">
        <f t="shared" si="11"/>
        <v>0</v>
      </c>
      <c r="AI29" s="683">
        <v>0.7</v>
      </c>
      <c r="AJ29" s="681"/>
      <c r="AK29" s="681"/>
      <c r="AL29" s="681"/>
      <c r="AM29" s="687">
        <f t="shared" si="12"/>
        <v>-0.7</v>
      </c>
      <c r="AN29" s="688">
        <f t="shared" si="13"/>
        <v>0</v>
      </c>
      <c r="AO29" s="687">
        <f t="shared" si="14"/>
        <v>1.9999999999999998</v>
      </c>
      <c r="AP29" s="681"/>
      <c r="AQ29" s="687">
        <f t="shared" si="15"/>
        <v>0</v>
      </c>
      <c r="AR29" s="681"/>
      <c r="AS29" s="687">
        <f t="shared" si="16"/>
        <v>-1.9999999999999998</v>
      </c>
      <c r="AT29" s="688">
        <f t="shared" si="17"/>
        <v>0</v>
      </c>
      <c r="AU29" s="683">
        <v>0.6</v>
      </c>
      <c r="AV29" s="681"/>
      <c r="AW29" s="681"/>
      <c r="AX29" s="681"/>
      <c r="AY29" s="687">
        <f t="shared" si="18"/>
        <v>-0.6</v>
      </c>
      <c r="AZ29" s="688">
        <f t="shared" si="19"/>
        <v>0</v>
      </c>
      <c r="BA29" s="683">
        <v>0.7</v>
      </c>
      <c r="BB29" s="681"/>
      <c r="BC29" s="681"/>
      <c r="BD29" s="681"/>
      <c r="BE29" s="687">
        <f t="shared" si="20"/>
        <v>-0.7</v>
      </c>
      <c r="BF29" s="688">
        <f t="shared" si="21"/>
        <v>0</v>
      </c>
      <c r="BG29" s="683">
        <v>0.7</v>
      </c>
      <c r="BH29" s="681"/>
      <c r="BI29" s="681"/>
      <c r="BJ29" s="681"/>
      <c r="BK29" s="687">
        <f t="shared" si="22"/>
        <v>-0.7</v>
      </c>
      <c r="BL29" s="688">
        <f t="shared" si="23"/>
        <v>0</v>
      </c>
      <c r="BM29" s="687">
        <f t="shared" si="24"/>
        <v>2</v>
      </c>
      <c r="BN29" s="681"/>
      <c r="BO29" s="687">
        <f t="shared" si="25"/>
        <v>0</v>
      </c>
      <c r="BP29" s="681"/>
      <c r="BQ29" s="687">
        <f t="shared" si="26"/>
        <v>-2</v>
      </c>
      <c r="BR29" s="688">
        <f t="shared" si="27"/>
        <v>0</v>
      </c>
      <c r="BS29" s="683">
        <v>0.7</v>
      </c>
      <c r="BT29" s="681"/>
      <c r="BU29" s="681"/>
      <c r="BV29" s="681"/>
      <c r="BW29" s="687">
        <f t="shared" si="28"/>
        <v>-0.7</v>
      </c>
      <c r="BX29" s="688">
        <f t="shared" si="29"/>
        <v>0</v>
      </c>
      <c r="BY29" s="683">
        <v>0.7</v>
      </c>
      <c r="BZ29" s="681"/>
      <c r="CA29" s="681"/>
      <c r="CB29" s="681"/>
      <c r="CC29" s="687">
        <f t="shared" si="30"/>
        <v>-0.7</v>
      </c>
      <c r="CD29" s="688">
        <f t="shared" si="31"/>
        <v>0</v>
      </c>
      <c r="CE29" s="683">
        <v>0.6</v>
      </c>
      <c r="CF29" s="681"/>
      <c r="CG29" s="681"/>
      <c r="CH29" s="681"/>
      <c r="CI29" s="687">
        <f t="shared" si="32"/>
        <v>-0.6</v>
      </c>
      <c r="CJ29" s="688">
        <f t="shared" si="33"/>
        <v>0</v>
      </c>
      <c r="CK29" s="687">
        <f t="shared" si="34"/>
        <v>2.0999999999999996</v>
      </c>
      <c r="CL29" s="681"/>
      <c r="CM29" s="687">
        <f t="shared" si="35"/>
        <v>0</v>
      </c>
      <c r="CN29" s="681"/>
      <c r="CO29" s="687">
        <f t="shared" si="36"/>
        <v>-2.0999999999999996</v>
      </c>
      <c r="CP29" s="688">
        <f t="shared" si="37"/>
        <v>0</v>
      </c>
      <c r="CQ29" s="683">
        <v>0.7</v>
      </c>
      <c r="CR29" s="681"/>
      <c r="CS29" s="681"/>
      <c r="CT29" s="681"/>
      <c r="CU29" s="687">
        <f t="shared" si="38"/>
        <v>-0.7</v>
      </c>
      <c r="CV29" s="688">
        <f t="shared" si="39"/>
        <v>0</v>
      </c>
      <c r="CW29" s="683">
        <v>0.7</v>
      </c>
      <c r="CX29" s="681"/>
      <c r="CY29" s="681"/>
      <c r="CZ29" s="681"/>
      <c r="DA29" s="687">
        <f t="shared" si="40"/>
        <v>-0.7</v>
      </c>
      <c r="DB29" s="688">
        <f t="shared" si="41"/>
        <v>0</v>
      </c>
      <c r="DC29" s="683">
        <v>0.7</v>
      </c>
      <c r="DD29" s="681"/>
      <c r="DE29" s="681"/>
      <c r="DF29" s="681"/>
      <c r="DG29" s="687">
        <f t="shared" si="42"/>
        <v>-0.7</v>
      </c>
      <c r="DH29" s="688">
        <f t="shared" si="43"/>
        <v>0</v>
      </c>
    </row>
    <row r="30" spans="1:112" s="45" customFormat="1" ht="18.75" customHeight="1">
      <c r="A30" t="s">
        <v>2169</v>
      </c>
      <c r="B30" s="49"/>
      <c r="C30" s="802"/>
      <c r="D30" s="803" t="s">
        <v>2170</v>
      </c>
      <c r="E30" s="528" t="s">
        <v>2171</v>
      </c>
      <c r="F30" s="528"/>
      <c r="G30" s="529"/>
      <c r="H30" s="530"/>
      <c r="I30" s="530"/>
      <c r="J30" s="526" t="s">
        <v>186</v>
      </c>
      <c r="K30" s="687">
        <f t="shared" si="0"/>
        <v>10.3</v>
      </c>
      <c r="L30" s="681"/>
      <c r="M30" s="687">
        <f t="shared" si="1"/>
        <v>0</v>
      </c>
      <c r="N30" s="681"/>
      <c r="O30" s="687">
        <f t="shared" si="2"/>
        <v>-10.3</v>
      </c>
      <c r="P30" s="688">
        <f t="shared" si="3"/>
        <v>0</v>
      </c>
      <c r="Q30" s="687">
        <f t="shared" si="4"/>
        <v>2.7</v>
      </c>
      <c r="R30" s="681"/>
      <c r="S30" s="687">
        <f t="shared" si="5"/>
        <v>0</v>
      </c>
      <c r="T30" s="681"/>
      <c r="U30" s="687">
        <f t="shared" si="6"/>
        <v>-2.7</v>
      </c>
      <c r="V30" s="688">
        <f t="shared" si="7"/>
        <v>0</v>
      </c>
      <c r="W30" s="683">
        <v>0.9</v>
      </c>
      <c r="X30" s="681"/>
      <c r="Y30" s="681"/>
      <c r="Z30" s="681"/>
      <c r="AA30" s="687">
        <f t="shared" si="8"/>
        <v>-0.9</v>
      </c>
      <c r="AB30" s="688">
        <f t="shared" si="9"/>
        <v>0</v>
      </c>
      <c r="AC30" s="683">
        <v>0.9</v>
      </c>
      <c r="AD30" s="681"/>
      <c r="AE30" s="681"/>
      <c r="AF30" s="681"/>
      <c r="AG30" s="687">
        <f t="shared" si="10"/>
        <v>-0.9</v>
      </c>
      <c r="AH30" s="688">
        <f t="shared" si="11"/>
        <v>0</v>
      </c>
      <c r="AI30" s="683">
        <v>0.9</v>
      </c>
      <c r="AJ30" s="681"/>
      <c r="AK30" s="681"/>
      <c r="AL30" s="681"/>
      <c r="AM30" s="687">
        <f t="shared" si="12"/>
        <v>-0.9</v>
      </c>
      <c r="AN30" s="688">
        <f t="shared" si="13"/>
        <v>0</v>
      </c>
      <c r="AO30" s="687">
        <f t="shared" si="14"/>
        <v>2.5</v>
      </c>
      <c r="AP30" s="681"/>
      <c r="AQ30" s="687">
        <f t="shared" si="15"/>
        <v>0</v>
      </c>
      <c r="AR30" s="681"/>
      <c r="AS30" s="687">
        <f t="shared" si="16"/>
        <v>-2.5</v>
      </c>
      <c r="AT30" s="688">
        <f t="shared" si="17"/>
        <v>0</v>
      </c>
      <c r="AU30" s="683">
        <v>0.7</v>
      </c>
      <c r="AV30" s="681"/>
      <c r="AW30" s="681"/>
      <c r="AX30" s="681"/>
      <c r="AY30" s="687">
        <f t="shared" si="18"/>
        <v>-0.7</v>
      </c>
      <c r="AZ30" s="688">
        <f t="shared" si="19"/>
        <v>0</v>
      </c>
      <c r="BA30" s="683">
        <v>0.9</v>
      </c>
      <c r="BB30" s="681"/>
      <c r="BC30" s="681"/>
      <c r="BD30" s="681"/>
      <c r="BE30" s="687">
        <f t="shared" si="20"/>
        <v>-0.9</v>
      </c>
      <c r="BF30" s="688">
        <f t="shared" si="21"/>
        <v>0</v>
      </c>
      <c r="BG30" s="683">
        <v>0.9</v>
      </c>
      <c r="BH30" s="681"/>
      <c r="BI30" s="681"/>
      <c r="BJ30" s="681"/>
      <c r="BK30" s="687">
        <f t="shared" si="22"/>
        <v>-0.9</v>
      </c>
      <c r="BL30" s="688">
        <f t="shared" si="23"/>
        <v>0</v>
      </c>
      <c r="BM30" s="687">
        <f t="shared" si="24"/>
        <v>2.7</v>
      </c>
      <c r="BN30" s="681"/>
      <c r="BO30" s="687">
        <f t="shared" si="25"/>
        <v>0</v>
      </c>
      <c r="BP30" s="681"/>
      <c r="BQ30" s="687">
        <f t="shared" si="26"/>
        <v>-2.7</v>
      </c>
      <c r="BR30" s="688">
        <f t="shared" si="27"/>
        <v>0</v>
      </c>
      <c r="BS30" s="683">
        <v>0.9</v>
      </c>
      <c r="BT30" s="681"/>
      <c r="BU30" s="681"/>
      <c r="BV30" s="681"/>
      <c r="BW30" s="687">
        <f t="shared" si="28"/>
        <v>-0.9</v>
      </c>
      <c r="BX30" s="688">
        <f t="shared" si="29"/>
        <v>0</v>
      </c>
      <c r="BY30" s="683">
        <v>0.9</v>
      </c>
      <c r="BZ30" s="681"/>
      <c r="CA30" s="681"/>
      <c r="CB30" s="681"/>
      <c r="CC30" s="687">
        <f t="shared" si="30"/>
        <v>-0.9</v>
      </c>
      <c r="CD30" s="688">
        <f t="shared" si="31"/>
        <v>0</v>
      </c>
      <c r="CE30" s="683">
        <v>0.9</v>
      </c>
      <c r="CF30" s="681"/>
      <c r="CG30" s="681"/>
      <c r="CH30" s="681"/>
      <c r="CI30" s="687">
        <f t="shared" si="32"/>
        <v>-0.9</v>
      </c>
      <c r="CJ30" s="688">
        <f t="shared" si="33"/>
        <v>0</v>
      </c>
      <c r="CK30" s="687">
        <f t="shared" si="34"/>
        <v>2.4000000000000004</v>
      </c>
      <c r="CL30" s="681"/>
      <c r="CM30" s="687">
        <f t="shared" si="35"/>
        <v>0</v>
      </c>
      <c r="CN30" s="681"/>
      <c r="CO30" s="687">
        <f t="shared" si="36"/>
        <v>-2.4000000000000004</v>
      </c>
      <c r="CP30" s="688">
        <f t="shared" si="37"/>
        <v>0</v>
      </c>
      <c r="CQ30" s="683">
        <v>0.8</v>
      </c>
      <c r="CR30" s="681"/>
      <c r="CS30" s="681"/>
      <c r="CT30" s="681"/>
      <c r="CU30" s="687">
        <f t="shared" si="38"/>
        <v>-0.8</v>
      </c>
      <c r="CV30" s="688">
        <f t="shared" si="39"/>
        <v>0</v>
      </c>
      <c r="CW30" s="683">
        <v>0.8</v>
      </c>
      <c r="CX30" s="681"/>
      <c r="CY30" s="681"/>
      <c r="CZ30" s="681"/>
      <c r="DA30" s="687">
        <f t="shared" si="40"/>
        <v>-0.8</v>
      </c>
      <c r="DB30" s="688">
        <f t="shared" si="41"/>
        <v>0</v>
      </c>
      <c r="DC30" s="683">
        <v>0.8</v>
      </c>
      <c r="DD30" s="681"/>
      <c r="DE30" s="681"/>
      <c r="DF30" s="681"/>
      <c r="DG30" s="687">
        <f t="shared" si="42"/>
        <v>-0.8</v>
      </c>
      <c r="DH30" s="688">
        <f t="shared" si="43"/>
        <v>0</v>
      </c>
    </row>
    <row r="31" spans="1:112" s="45" customFormat="1" ht="18.75" customHeight="1">
      <c r="B31" s="49"/>
      <c r="C31" s="762"/>
      <c r="D31" s="766"/>
      <c r="E31" s="528" t="s">
        <v>2172</v>
      </c>
      <c r="F31" s="528"/>
      <c r="G31" s="529"/>
      <c r="H31" s="530"/>
      <c r="I31" s="530"/>
      <c r="J31" s="725" t="s">
        <v>889</v>
      </c>
      <c r="K31" s="687">
        <f t="shared" si="0"/>
        <v>12.700000000000001</v>
      </c>
      <c r="L31" s="681"/>
      <c r="M31" s="687">
        <f t="shared" si="1"/>
        <v>0</v>
      </c>
      <c r="N31" s="681"/>
      <c r="O31" s="687">
        <f t="shared" si="2"/>
        <v>-12.700000000000001</v>
      </c>
      <c r="P31" s="688">
        <f t="shared" si="3"/>
        <v>0</v>
      </c>
      <c r="Q31" s="687">
        <f t="shared" si="4"/>
        <v>3.3000000000000003</v>
      </c>
      <c r="R31" s="681"/>
      <c r="S31" s="687">
        <f t="shared" si="5"/>
        <v>0</v>
      </c>
      <c r="T31" s="681"/>
      <c r="U31" s="687">
        <f t="shared" si="6"/>
        <v>-3.3000000000000003</v>
      </c>
      <c r="V31" s="688">
        <f t="shared" si="7"/>
        <v>0</v>
      </c>
      <c r="W31" s="683">
        <v>1.1000000000000001</v>
      </c>
      <c r="X31" s="681"/>
      <c r="Y31" s="681"/>
      <c r="Z31" s="681"/>
      <c r="AA31" s="687">
        <f t="shared" si="8"/>
        <v>-1.1000000000000001</v>
      </c>
      <c r="AB31" s="688">
        <f t="shared" si="9"/>
        <v>0</v>
      </c>
      <c r="AC31" s="683">
        <v>1.1000000000000001</v>
      </c>
      <c r="AD31" s="681"/>
      <c r="AE31" s="681"/>
      <c r="AF31" s="681"/>
      <c r="AG31" s="687">
        <f t="shared" si="10"/>
        <v>-1.1000000000000001</v>
      </c>
      <c r="AH31" s="688">
        <f t="shared" si="11"/>
        <v>0</v>
      </c>
      <c r="AI31" s="683">
        <v>1.1000000000000001</v>
      </c>
      <c r="AJ31" s="681"/>
      <c r="AK31" s="681"/>
      <c r="AL31" s="681"/>
      <c r="AM31" s="687">
        <f t="shared" si="12"/>
        <v>-1.1000000000000001</v>
      </c>
      <c r="AN31" s="688">
        <f t="shared" si="13"/>
        <v>0</v>
      </c>
      <c r="AO31" s="687">
        <f t="shared" si="14"/>
        <v>3.1</v>
      </c>
      <c r="AP31" s="681"/>
      <c r="AQ31" s="687">
        <f t="shared" si="15"/>
        <v>0</v>
      </c>
      <c r="AR31" s="681"/>
      <c r="AS31" s="687">
        <f t="shared" si="16"/>
        <v>-3.1</v>
      </c>
      <c r="AT31" s="688">
        <f t="shared" si="17"/>
        <v>0</v>
      </c>
      <c r="AU31" s="683">
        <v>0.9</v>
      </c>
      <c r="AV31" s="681"/>
      <c r="AW31" s="681"/>
      <c r="AX31" s="681"/>
      <c r="AY31" s="687">
        <f t="shared" si="18"/>
        <v>-0.9</v>
      </c>
      <c r="AZ31" s="688">
        <f t="shared" si="19"/>
        <v>0</v>
      </c>
      <c r="BA31" s="683">
        <v>1.1000000000000001</v>
      </c>
      <c r="BB31" s="681"/>
      <c r="BC31" s="681"/>
      <c r="BD31" s="681"/>
      <c r="BE31" s="687">
        <f t="shared" si="20"/>
        <v>-1.1000000000000001</v>
      </c>
      <c r="BF31" s="688">
        <f t="shared" si="21"/>
        <v>0</v>
      </c>
      <c r="BG31" s="683">
        <v>1.1000000000000001</v>
      </c>
      <c r="BH31" s="681"/>
      <c r="BI31" s="681"/>
      <c r="BJ31" s="681"/>
      <c r="BK31" s="687">
        <f t="shared" si="22"/>
        <v>-1.1000000000000001</v>
      </c>
      <c r="BL31" s="688">
        <f t="shared" si="23"/>
        <v>0</v>
      </c>
      <c r="BM31" s="687">
        <f t="shared" si="24"/>
        <v>3.3000000000000003</v>
      </c>
      <c r="BN31" s="681"/>
      <c r="BO31" s="687">
        <f t="shared" si="25"/>
        <v>0</v>
      </c>
      <c r="BP31" s="681"/>
      <c r="BQ31" s="687">
        <f t="shared" si="26"/>
        <v>-3.3000000000000003</v>
      </c>
      <c r="BR31" s="688">
        <f t="shared" si="27"/>
        <v>0</v>
      </c>
      <c r="BS31" s="683">
        <v>1.1000000000000001</v>
      </c>
      <c r="BT31" s="681"/>
      <c r="BU31" s="681"/>
      <c r="BV31" s="681"/>
      <c r="BW31" s="687">
        <f t="shared" si="28"/>
        <v>-1.1000000000000001</v>
      </c>
      <c r="BX31" s="688">
        <f t="shared" si="29"/>
        <v>0</v>
      </c>
      <c r="BY31" s="683">
        <v>1.1000000000000001</v>
      </c>
      <c r="BZ31" s="681"/>
      <c r="CA31" s="681"/>
      <c r="CB31" s="681"/>
      <c r="CC31" s="687">
        <f t="shared" si="30"/>
        <v>-1.1000000000000001</v>
      </c>
      <c r="CD31" s="688">
        <f t="shared" si="31"/>
        <v>0</v>
      </c>
      <c r="CE31" s="683">
        <v>1.1000000000000001</v>
      </c>
      <c r="CF31" s="681"/>
      <c r="CG31" s="681"/>
      <c r="CH31" s="681"/>
      <c r="CI31" s="687">
        <f t="shared" si="32"/>
        <v>-1.1000000000000001</v>
      </c>
      <c r="CJ31" s="688">
        <f t="shared" si="33"/>
        <v>0</v>
      </c>
      <c r="CK31" s="687">
        <f t="shared" si="34"/>
        <v>3</v>
      </c>
      <c r="CL31" s="681"/>
      <c r="CM31" s="687">
        <f t="shared" si="35"/>
        <v>0</v>
      </c>
      <c r="CN31" s="681"/>
      <c r="CO31" s="687">
        <f t="shared" si="36"/>
        <v>-3</v>
      </c>
      <c r="CP31" s="688">
        <f t="shared" si="37"/>
        <v>0</v>
      </c>
      <c r="CQ31" s="683">
        <v>1</v>
      </c>
      <c r="CR31" s="681"/>
      <c r="CS31" s="681"/>
      <c r="CT31" s="681"/>
      <c r="CU31" s="687">
        <f t="shared" si="38"/>
        <v>-1</v>
      </c>
      <c r="CV31" s="688">
        <f t="shared" si="39"/>
        <v>0</v>
      </c>
      <c r="CW31" s="683">
        <v>1</v>
      </c>
      <c r="CX31" s="681"/>
      <c r="CY31" s="681"/>
      <c r="CZ31" s="681"/>
      <c r="DA31" s="687">
        <f t="shared" si="40"/>
        <v>-1</v>
      </c>
      <c r="DB31" s="688">
        <f t="shared" si="41"/>
        <v>0</v>
      </c>
      <c r="DC31" s="683">
        <v>1</v>
      </c>
      <c r="DD31" s="681"/>
      <c r="DE31" s="681"/>
      <c r="DF31" s="681"/>
      <c r="DG31" s="687">
        <f t="shared" si="42"/>
        <v>-1</v>
      </c>
      <c r="DH31" s="688">
        <f t="shared" si="43"/>
        <v>0</v>
      </c>
    </row>
    <row r="32" spans="1:112" s="45" customFormat="1" ht="18.75" customHeight="1">
      <c r="A32" t="s">
        <v>2173</v>
      </c>
      <c r="B32" s="49"/>
      <c r="C32" s="617"/>
      <c r="D32" s="803" t="s">
        <v>2174</v>
      </c>
      <c r="E32" s="528" t="s">
        <v>2175</v>
      </c>
      <c r="F32" s="528"/>
      <c r="G32" s="529"/>
      <c r="H32" s="530"/>
      <c r="I32" s="530"/>
      <c r="J32" s="526" t="s">
        <v>186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3">
        <v>0</v>
      </c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3">
        <v>0</v>
      </c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3">
        <v>0</v>
      </c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3">
        <v>0</v>
      </c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3">
        <v>0</v>
      </c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3">
        <v>0</v>
      </c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3">
        <v>0</v>
      </c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3">
        <v>0</v>
      </c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3">
        <v>0</v>
      </c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3">
        <v>0</v>
      </c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3">
        <v>0</v>
      </c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3">
        <v>0</v>
      </c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1:112" s="45" customFormat="1" ht="18.75" customHeight="1">
      <c r="B33" s="49"/>
      <c r="C33" s="617"/>
      <c r="D33" s="766"/>
      <c r="E33" s="528" t="s">
        <v>2176</v>
      </c>
      <c r="F33" s="528"/>
      <c r="G33" s="529"/>
      <c r="H33" s="530"/>
      <c r="I33" s="530"/>
      <c r="J33" s="725" t="s">
        <v>889</v>
      </c>
      <c r="K33" s="687">
        <f t="shared" si="0"/>
        <v>0</v>
      </c>
      <c r="L33" s="681"/>
      <c r="M33" s="687">
        <f t="shared" si="1"/>
        <v>0</v>
      </c>
      <c r="N33" s="681"/>
      <c r="O33" s="687">
        <f t="shared" si="2"/>
        <v>0</v>
      </c>
      <c r="P33" s="688" t="str">
        <f t="shared" si="3"/>
        <v>-</v>
      </c>
      <c r="Q33" s="687">
        <f t="shared" si="4"/>
        <v>0</v>
      </c>
      <c r="R33" s="681"/>
      <c r="S33" s="687">
        <f t="shared" si="5"/>
        <v>0</v>
      </c>
      <c r="T33" s="681"/>
      <c r="U33" s="687">
        <f t="shared" si="6"/>
        <v>0</v>
      </c>
      <c r="V33" s="688" t="str">
        <f t="shared" si="7"/>
        <v>-</v>
      </c>
      <c r="W33" s="683">
        <v>0</v>
      </c>
      <c r="X33" s="681"/>
      <c r="Y33" s="681"/>
      <c r="Z33" s="681"/>
      <c r="AA33" s="687">
        <f t="shared" si="8"/>
        <v>0</v>
      </c>
      <c r="AB33" s="688" t="str">
        <f t="shared" si="9"/>
        <v>-</v>
      </c>
      <c r="AC33" s="683">
        <v>0</v>
      </c>
      <c r="AD33" s="681"/>
      <c r="AE33" s="681"/>
      <c r="AF33" s="681"/>
      <c r="AG33" s="687">
        <f t="shared" si="10"/>
        <v>0</v>
      </c>
      <c r="AH33" s="688" t="str">
        <f t="shared" si="11"/>
        <v>-</v>
      </c>
      <c r="AI33" s="683">
        <v>0</v>
      </c>
      <c r="AJ33" s="681"/>
      <c r="AK33" s="681"/>
      <c r="AL33" s="681"/>
      <c r="AM33" s="687">
        <f t="shared" si="12"/>
        <v>0</v>
      </c>
      <c r="AN33" s="688" t="str">
        <f t="shared" si="13"/>
        <v>-</v>
      </c>
      <c r="AO33" s="687">
        <f t="shared" si="14"/>
        <v>0</v>
      </c>
      <c r="AP33" s="681"/>
      <c r="AQ33" s="687">
        <f t="shared" si="15"/>
        <v>0</v>
      </c>
      <c r="AR33" s="681"/>
      <c r="AS33" s="687">
        <f t="shared" si="16"/>
        <v>0</v>
      </c>
      <c r="AT33" s="688" t="str">
        <f t="shared" si="17"/>
        <v>-</v>
      </c>
      <c r="AU33" s="683">
        <v>0</v>
      </c>
      <c r="AV33" s="681"/>
      <c r="AW33" s="681"/>
      <c r="AX33" s="681"/>
      <c r="AY33" s="687">
        <f t="shared" si="18"/>
        <v>0</v>
      </c>
      <c r="AZ33" s="688" t="str">
        <f t="shared" si="19"/>
        <v>-</v>
      </c>
      <c r="BA33" s="683">
        <v>0</v>
      </c>
      <c r="BB33" s="681"/>
      <c r="BC33" s="681"/>
      <c r="BD33" s="681"/>
      <c r="BE33" s="687">
        <f t="shared" si="20"/>
        <v>0</v>
      </c>
      <c r="BF33" s="688" t="str">
        <f t="shared" si="21"/>
        <v>-</v>
      </c>
      <c r="BG33" s="683">
        <v>0</v>
      </c>
      <c r="BH33" s="681"/>
      <c r="BI33" s="681"/>
      <c r="BJ33" s="681"/>
      <c r="BK33" s="687">
        <f t="shared" si="22"/>
        <v>0</v>
      </c>
      <c r="BL33" s="688" t="str">
        <f t="shared" si="23"/>
        <v>-</v>
      </c>
      <c r="BM33" s="687">
        <f t="shared" si="24"/>
        <v>0</v>
      </c>
      <c r="BN33" s="681"/>
      <c r="BO33" s="687">
        <f t="shared" si="25"/>
        <v>0</v>
      </c>
      <c r="BP33" s="681"/>
      <c r="BQ33" s="687">
        <f t="shared" si="26"/>
        <v>0</v>
      </c>
      <c r="BR33" s="688" t="str">
        <f t="shared" si="27"/>
        <v>-</v>
      </c>
      <c r="BS33" s="683">
        <v>0</v>
      </c>
      <c r="BT33" s="681"/>
      <c r="BU33" s="681"/>
      <c r="BV33" s="681"/>
      <c r="BW33" s="687">
        <f t="shared" si="28"/>
        <v>0</v>
      </c>
      <c r="BX33" s="688" t="str">
        <f t="shared" si="29"/>
        <v>-</v>
      </c>
      <c r="BY33" s="683">
        <v>0</v>
      </c>
      <c r="BZ33" s="681"/>
      <c r="CA33" s="681"/>
      <c r="CB33" s="681"/>
      <c r="CC33" s="687">
        <f t="shared" si="30"/>
        <v>0</v>
      </c>
      <c r="CD33" s="688" t="str">
        <f t="shared" si="31"/>
        <v>-</v>
      </c>
      <c r="CE33" s="683">
        <v>0</v>
      </c>
      <c r="CF33" s="681"/>
      <c r="CG33" s="681"/>
      <c r="CH33" s="681"/>
      <c r="CI33" s="687">
        <f t="shared" si="32"/>
        <v>0</v>
      </c>
      <c r="CJ33" s="688" t="str">
        <f t="shared" si="33"/>
        <v>-</v>
      </c>
      <c r="CK33" s="687">
        <f t="shared" si="34"/>
        <v>0</v>
      </c>
      <c r="CL33" s="681"/>
      <c r="CM33" s="687">
        <f t="shared" si="35"/>
        <v>0</v>
      </c>
      <c r="CN33" s="681"/>
      <c r="CO33" s="687">
        <f t="shared" si="36"/>
        <v>0</v>
      </c>
      <c r="CP33" s="688" t="str">
        <f t="shared" si="37"/>
        <v>-</v>
      </c>
      <c r="CQ33" s="683">
        <v>0</v>
      </c>
      <c r="CR33" s="681"/>
      <c r="CS33" s="681"/>
      <c r="CT33" s="681"/>
      <c r="CU33" s="687">
        <f t="shared" si="38"/>
        <v>0</v>
      </c>
      <c r="CV33" s="688" t="str">
        <f t="shared" si="39"/>
        <v>-</v>
      </c>
      <c r="CW33" s="683">
        <v>0</v>
      </c>
      <c r="CX33" s="681"/>
      <c r="CY33" s="681"/>
      <c r="CZ33" s="681"/>
      <c r="DA33" s="687">
        <f t="shared" si="40"/>
        <v>0</v>
      </c>
      <c r="DB33" s="688" t="str">
        <f t="shared" si="41"/>
        <v>-</v>
      </c>
      <c r="DC33" s="683">
        <v>0</v>
      </c>
      <c r="DD33" s="681"/>
      <c r="DE33" s="681"/>
      <c r="DF33" s="681"/>
      <c r="DG33" s="687">
        <f t="shared" si="42"/>
        <v>0</v>
      </c>
      <c r="DH33" s="688" t="str">
        <f t="shared" si="43"/>
        <v>-</v>
      </c>
    </row>
    <row r="34" spans="1:112" s="45" customFormat="1" ht="18.75" customHeight="1">
      <c r="A34" t="s">
        <v>2177</v>
      </c>
      <c r="B34" s="49"/>
      <c r="C34" s="617"/>
      <c r="D34" s="803" t="s">
        <v>2178</v>
      </c>
      <c r="E34" s="528" t="s">
        <v>2179</v>
      </c>
      <c r="F34" s="528"/>
      <c r="G34" s="529"/>
      <c r="H34" s="530"/>
      <c r="I34" s="530"/>
      <c r="J34" s="526" t="s">
        <v>186</v>
      </c>
      <c r="K34" s="687">
        <f t="shared" si="0"/>
        <v>0</v>
      </c>
      <c r="L34" s="681"/>
      <c r="M34" s="687">
        <f t="shared" si="1"/>
        <v>0</v>
      </c>
      <c r="N34" s="681"/>
      <c r="O34" s="687">
        <f t="shared" si="2"/>
        <v>0</v>
      </c>
      <c r="P34" s="688" t="str">
        <f t="shared" si="3"/>
        <v>-</v>
      </c>
      <c r="Q34" s="687">
        <f t="shared" si="4"/>
        <v>0</v>
      </c>
      <c r="R34" s="681"/>
      <c r="S34" s="687">
        <f t="shared" si="5"/>
        <v>0</v>
      </c>
      <c r="T34" s="681"/>
      <c r="U34" s="687">
        <f t="shared" si="6"/>
        <v>0</v>
      </c>
      <c r="V34" s="688" t="str">
        <f t="shared" si="7"/>
        <v>-</v>
      </c>
      <c r="W34" s="683">
        <v>0</v>
      </c>
      <c r="X34" s="681"/>
      <c r="Y34" s="681"/>
      <c r="Z34" s="681"/>
      <c r="AA34" s="687">
        <f t="shared" si="8"/>
        <v>0</v>
      </c>
      <c r="AB34" s="688" t="str">
        <f t="shared" si="9"/>
        <v>-</v>
      </c>
      <c r="AC34" s="683">
        <v>0</v>
      </c>
      <c r="AD34" s="681"/>
      <c r="AE34" s="681"/>
      <c r="AF34" s="681"/>
      <c r="AG34" s="687">
        <f t="shared" si="10"/>
        <v>0</v>
      </c>
      <c r="AH34" s="688" t="str">
        <f t="shared" si="11"/>
        <v>-</v>
      </c>
      <c r="AI34" s="683">
        <v>0</v>
      </c>
      <c r="AJ34" s="681"/>
      <c r="AK34" s="681"/>
      <c r="AL34" s="681"/>
      <c r="AM34" s="687">
        <f t="shared" si="12"/>
        <v>0</v>
      </c>
      <c r="AN34" s="688" t="str">
        <f t="shared" si="13"/>
        <v>-</v>
      </c>
      <c r="AO34" s="687">
        <f t="shared" si="14"/>
        <v>0</v>
      </c>
      <c r="AP34" s="681"/>
      <c r="AQ34" s="687">
        <f t="shared" si="15"/>
        <v>0</v>
      </c>
      <c r="AR34" s="681"/>
      <c r="AS34" s="687">
        <f t="shared" si="16"/>
        <v>0</v>
      </c>
      <c r="AT34" s="688" t="str">
        <f t="shared" si="17"/>
        <v>-</v>
      </c>
      <c r="AU34" s="683">
        <v>0</v>
      </c>
      <c r="AV34" s="681"/>
      <c r="AW34" s="681"/>
      <c r="AX34" s="681"/>
      <c r="AY34" s="687">
        <f t="shared" si="18"/>
        <v>0</v>
      </c>
      <c r="AZ34" s="688" t="str">
        <f t="shared" si="19"/>
        <v>-</v>
      </c>
      <c r="BA34" s="683">
        <v>0</v>
      </c>
      <c r="BB34" s="681"/>
      <c r="BC34" s="681"/>
      <c r="BD34" s="681"/>
      <c r="BE34" s="687">
        <f t="shared" si="20"/>
        <v>0</v>
      </c>
      <c r="BF34" s="688" t="str">
        <f t="shared" si="21"/>
        <v>-</v>
      </c>
      <c r="BG34" s="683">
        <v>0</v>
      </c>
      <c r="BH34" s="681"/>
      <c r="BI34" s="681"/>
      <c r="BJ34" s="681"/>
      <c r="BK34" s="687">
        <f t="shared" si="22"/>
        <v>0</v>
      </c>
      <c r="BL34" s="688" t="str">
        <f t="shared" si="23"/>
        <v>-</v>
      </c>
      <c r="BM34" s="687">
        <f t="shared" si="24"/>
        <v>0</v>
      </c>
      <c r="BN34" s="681"/>
      <c r="BO34" s="687">
        <f t="shared" si="25"/>
        <v>0</v>
      </c>
      <c r="BP34" s="681"/>
      <c r="BQ34" s="687">
        <f t="shared" si="26"/>
        <v>0</v>
      </c>
      <c r="BR34" s="688" t="str">
        <f t="shared" si="27"/>
        <v>-</v>
      </c>
      <c r="BS34" s="683">
        <v>0</v>
      </c>
      <c r="BT34" s="681"/>
      <c r="BU34" s="681"/>
      <c r="BV34" s="681"/>
      <c r="BW34" s="687">
        <f t="shared" si="28"/>
        <v>0</v>
      </c>
      <c r="BX34" s="688" t="str">
        <f t="shared" si="29"/>
        <v>-</v>
      </c>
      <c r="BY34" s="683">
        <v>0</v>
      </c>
      <c r="BZ34" s="681"/>
      <c r="CA34" s="681"/>
      <c r="CB34" s="681"/>
      <c r="CC34" s="687">
        <f t="shared" si="30"/>
        <v>0</v>
      </c>
      <c r="CD34" s="688" t="str">
        <f t="shared" si="31"/>
        <v>-</v>
      </c>
      <c r="CE34" s="683">
        <v>0</v>
      </c>
      <c r="CF34" s="681"/>
      <c r="CG34" s="681"/>
      <c r="CH34" s="681"/>
      <c r="CI34" s="687">
        <f t="shared" si="32"/>
        <v>0</v>
      </c>
      <c r="CJ34" s="688" t="str">
        <f t="shared" si="33"/>
        <v>-</v>
      </c>
      <c r="CK34" s="687">
        <f t="shared" si="34"/>
        <v>0</v>
      </c>
      <c r="CL34" s="681"/>
      <c r="CM34" s="687">
        <f t="shared" si="35"/>
        <v>0</v>
      </c>
      <c r="CN34" s="681"/>
      <c r="CO34" s="687">
        <f t="shared" si="36"/>
        <v>0</v>
      </c>
      <c r="CP34" s="688" t="str">
        <f t="shared" si="37"/>
        <v>-</v>
      </c>
      <c r="CQ34" s="683">
        <v>0</v>
      </c>
      <c r="CR34" s="681"/>
      <c r="CS34" s="681"/>
      <c r="CT34" s="681"/>
      <c r="CU34" s="687">
        <f t="shared" si="38"/>
        <v>0</v>
      </c>
      <c r="CV34" s="688" t="str">
        <f t="shared" si="39"/>
        <v>-</v>
      </c>
      <c r="CW34" s="683">
        <v>0</v>
      </c>
      <c r="CX34" s="681"/>
      <c r="CY34" s="681"/>
      <c r="CZ34" s="681"/>
      <c r="DA34" s="687">
        <f t="shared" si="40"/>
        <v>0</v>
      </c>
      <c r="DB34" s="688" t="str">
        <f t="shared" si="41"/>
        <v>-</v>
      </c>
      <c r="DC34" s="683">
        <v>0</v>
      </c>
      <c r="DD34" s="681"/>
      <c r="DE34" s="681"/>
      <c r="DF34" s="681"/>
      <c r="DG34" s="687">
        <f t="shared" si="42"/>
        <v>0</v>
      </c>
      <c r="DH34" s="688" t="str">
        <f t="shared" si="43"/>
        <v>-</v>
      </c>
    </row>
    <row r="35" spans="1:112" s="45" customFormat="1" ht="18.75" customHeight="1">
      <c r="B35" s="49"/>
      <c r="C35" s="617"/>
      <c r="D35" s="766"/>
      <c r="E35" s="528" t="s">
        <v>2180</v>
      </c>
      <c r="F35" s="528"/>
      <c r="G35" s="529"/>
      <c r="H35" s="530"/>
      <c r="I35" s="530"/>
      <c r="J35" s="725" t="s">
        <v>889</v>
      </c>
      <c r="K35" s="687">
        <f t="shared" si="0"/>
        <v>0</v>
      </c>
      <c r="L35" s="681"/>
      <c r="M35" s="687">
        <f t="shared" si="1"/>
        <v>0</v>
      </c>
      <c r="N35" s="681"/>
      <c r="O35" s="687">
        <f t="shared" si="2"/>
        <v>0</v>
      </c>
      <c r="P35" s="688" t="str">
        <f t="shared" si="3"/>
        <v>-</v>
      </c>
      <c r="Q35" s="687">
        <f t="shared" si="4"/>
        <v>0</v>
      </c>
      <c r="R35" s="681"/>
      <c r="S35" s="687">
        <f t="shared" si="5"/>
        <v>0</v>
      </c>
      <c r="T35" s="681"/>
      <c r="U35" s="687">
        <f t="shared" si="6"/>
        <v>0</v>
      </c>
      <c r="V35" s="688" t="str">
        <f t="shared" si="7"/>
        <v>-</v>
      </c>
      <c r="W35" s="683">
        <v>0</v>
      </c>
      <c r="X35" s="681"/>
      <c r="Y35" s="681"/>
      <c r="Z35" s="681"/>
      <c r="AA35" s="687">
        <f t="shared" si="8"/>
        <v>0</v>
      </c>
      <c r="AB35" s="688" t="str">
        <f t="shared" si="9"/>
        <v>-</v>
      </c>
      <c r="AC35" s="683">
        <v>0</v>
      </c>
      <c r="AD35" s="681"/>
      <c r="AE35" s="681"/>
      <c r="AF35" s="681"/>
      <c r="AG35" s="687">
        <f t="shared" si="10"/>
        <v>0</v>
      </c>
      <c r="AH35" s="688" t="str">
        <f t="shared" si="11"/>
        <v>-</v>
      </c>
      <c r="AI35" s="683">
        <v>0</v>
      </c>
      <c r="AJ35" s="681"/>
      <c r="AK35" s="681"/>
      <c r="AL35" s="681"/>
      <c r="AM35" s="687">
        <f t="shared" si="12"/>
        <v>0</v>
      </c>
      <c r="AN35" s="688" t="str">
        <f t="shared" si="13"/>
        <v>-</v>
      </c>
      <c r="AO35" s="687">
        <f t="shared" si="14"/>
        <v>0</v>
      </c>
      <c r="AP35" s="681"/>
      <c r="AQ35" s="687">
        <f t="shared" si="15"/>
        <v>0</v>
      </c>
      <c r="AR35" s="681"/>
      <c r="AS35" s="687">
        <f t="shared" si="16"/>
        <v>0</v>
      </c>
      <c r="AT35" s="688" t="str">
        <f t="shared" si="17"/>
        <v>-</v>
      </c>
      <c r="AU35" s="683">
        <v>0</v>
      </c>
      <c r="AV35" s="681"/>
      <c r="AW35" s="681"/>
      <c r="AX35" s="681"/>
      <c r="AY35" s="687">
        <f t="shared" si="18"/>
        <v>0</v>
      </c>
      <c r="AZ35" s="688" t="str">
        <f t="shared" si="19"/>
        <v>-</v>
      </c>
      <c r="BA35" s="683">
        <v>0</v>
      </c>
      <c r="BB35" s="681"/>
      <c r="BC35" s="681"/>
      <c r="BD35" s="681"/>
      <c r="BE35" s="687">
        <f t="shared" si="20"/>
        <v>0</v>
      </c>
      <c r="BF35" s="688" t="str">
        <f t="shared" si="21"/>
        <v>-</v>
      </c>
      <c r="BG35" s="683">
        <v>0</v>
      </c>
      <c r="BH35" s="681"/>
      <c r="BI35" s="681"/>
      <c r="BJ35" s="681"/>
      <c r="BK35" s="687">
        <f t="shared" si="22"/>
        <v>0</v>
      </c>
      <c r="BL35" s="688" t="str">
        <f t="shared" si="23"/>
        <v>-</v>
      </c>
      <c r="BM35" s="687">
        <f t="shared" si="24"/>
        <v>0</v>
      </c>
      <c r="BN35" s="681"/>
      <c r="BO35" s="687">
        <f t="shared" si="25"/>
        <v>0</v>
      </c>
      <c r="BP35" s="681"/>
      <c r="BQ35" s="687">
        <f t="shared" si="26"/>
        <v>0</v>
      </c>
      <c r="BR35" s="688" t="str">
        <f t="shared" si="27"/>
        <v>-</v>
      </c>
      <c r="BS35" s="683">
        <v>0</v>
      </c>
      <c r="BT35" s="681"/>
      <c r="BU35" s="681"/>
      <c r="BV35" s="681"/>
      <c r="BW35" s="687">
        <f t="shared" si="28"/>
        <v>0</v>
      </c>
      <c r="BX35" s="688" t="str">
        <f t="shared" si="29"/>
        <v>-</v>
      </c>
      <c r="BY35" s="683">
        <v>0</v>
      </c>
      <c r="BZ35" s="681"/>
      <c r="CA35" s="681"/>
      <c r="CB35" s="681"/>
      <c r="CC35" s="687">
        <f t="shared" si="30"/>
        <v>0</v>
      </c>
      <c r="CD35" s="688" t="str">
        <f t="shared" si="31"/>
        <v>-</v>
      </c>
      <c r="CE35" s="683">
        <v>0</v>
      </c>
      <c r="CF35" s="681"/>
      <c r="CG35" s="681"/>
      <c r="CH35" s="681"/>
      <c r="CI35" s="687">
        <f t="shared" si="32"/>
        <v>0</v>
      </c>
      <c r="CJ35" s="688" t="str">
        <f t="shared" si="33"/>
        <v>-</v>
      </c>
      <c r="CK35" s="687">
        <f t="shared" si="34"/>
        <v>0</v>
      </c>
      <c r="CL35" s="681"/>
      <c r="CM35" s="687">
        <f t="shared" si="35"/>
        <v>0</v>
      </c>
      <c r="CN35" s="681"/>
      <c r="CO35" s="687">
        <f t="shared" si="36"/>
        <v>0</v>
      </c>
      <c r="CP35" s="688" t="str">
        <f t="shared" si="37"/>
        <v>-</v>
      </c>
      <c r="CQ35" s="683">
        <v>0</v>
      </c>
      <c r="CR35" s="681"/>
      <c r="CS35" s="681"/>
      <c r="CT35" s="681"/>
      <c r="CU35" s="687">
        <f t="shared" si="38"/>
        <v>0</v>
      </c>
      <c r="CV35" s="688" t="str">
        <f t="shared" si="39"/>
        <v>-</v>
      </c>
      <c r="CW35" s="683">
        <v>0</v>
      </c>
      <c r="CX35" s="681"/>
      <c r="CY35" s="681"/>
      <c r="CZ35" s="681"/>
      <c r="DA35" s="687">
        <f t="shared" si="40"/>
        <v>0</v>
      </c>
      <c r="DB35" s="688" t="str">
        <f t="shared" si="41"/>
        <v>-</v>
      </c>
      <c r="DC35" s="683">
        <v>0</v>
      </c>
      <c r="DD35" s="681"/>
      <c r="DE35" s="681"/>
      <c r="DF35" s="681"/>
      <c r="DG35" s="687">
        <f t="shared" si="42"/>
        <v>0</v>
      </c>
      <c r="DH35" s="688" t="str">
        <f t="shared" si="43"/>
        <v>-</v>
      </c>
    </row>
    <row r="36" spans="1:112" s="45" customFormat="1" ht="18.75" customHeight="1">
      <c r="A36" t="s">
        <v>2181</v>
      </c>
      <c r="B36" s="49"/>
      <c r="C36" s="812" t="s">
        <v>2182</v>
      </c>
      <c r="D36" s="803" t="s">
        <v>2181</v>
      </c>
      <c r="E36" s="528" t="s">
        <v>2138</v>
      </c>
      <c r="F36" s="528"/>
      <c r="G36" s="529"/>
      <c r="H36" s="530"/>
      <c r="I36" s="530"/>
      <c r="J36" s="526" t="s">
        <v>186</v>
      </c>
      <c r="K36" s="687">
        <f t="shared" si="0"/>
        <v>7516.7000000000007</v>
      </c>
      <c r="L36" s="681"/>
      <c r="M36" s="687">
        <f t="shared" si="1"/>
        <v>0</v>
      </c>
      <c r="N36" s="681"/>
      <c r="O36" s="687">
        <f t="shared" si="2"/>
        <v>-7516.7000000000007</v>
      </c>
      <c r="P36" s="688">
        <f t="shared" si="3"/>
        <v>0</v>
      </c>
      <c r="Q36" s="687">
        <f t="shared" si="4"/>
        <v>2156.1000000000004</v>
      </c>
      <c r="R36" s="681"/>
      <c r="S36" s="687">
        <f t="shared" si="5"/>
        <v>0</v>
      </c>
      <c r="T36" s="681"/>
      <c r="U36" s="687">
        <f t="shared" si="6"/>
        <v>-2156.1000000000004</v>
      </c>
      <c r="V36" s="688">
        <f t="shared" si="7"/>
        <v>0</v>
      </c>
      <c r="W36" s="683">
        <v>752.1</v>
      </c>
      <c r="X36" s="681"/>
      <c r="Y36" s="681"/>
      <c r="Z36" s="681"/>
      <c r="AA36" s="687">
        <f t="shared" si="8"/>
        <v>-752.1</v>
      </c>
      <c r="AB36" s="688">
        <f t="shared" si="9"/>
        <v>0</v>
      </c>
      <c r="AC36" s="683">
        <v>679.3</v>
      </c>
      <c r="AD36" s="681"/>
      <c r="AE36" s="681"/>
      <c r="AF36" s="681"/>
      <c r="AG36" s="687">
        <f t="shared" si="10"/>
        <v>-679.3</v>
      </c>
      <c r="AH36" s="688">
        <f t="shared" si="11"/>
        <v>0</v>
      </c>
      <c r="AI36" s="683">
        <v>724.7</v>
      </c>
      <c r="AJ36" s="681"/>
      <c r="AK36" s="681"/>
      <c r="AL36" s="681"/>
      <c r="AM36" s="687">
        <f t="shared" si="12"/>
        <v>-724.7</v>
      </c>
      <c r="AN36" s="688">
        <f t="shared" si="13"/>
        <v>0</v>
      </c>
      <c r="AO36" s="687">
        <f t="shared" si="14"/>
        <v>1693.3</v>
      </c>
      <c r="AP36" s="681"/>
      <c r="AQ36" s="687">
        <f t="shared" si="15"/>
        <v>0</v>
      </c>
      <c r="AR36" s="681"/>
      <c r="AS36" s="687">
        <f t="shared" si="16"/>
        <v>-1693.3</v>
      </c>
      <c r="AT36" s="688">
        <f t="shared" si="17"/>
        <v>0</v>
      </c>
      <c r="AU36" s="683">
        <v>371.4</v>
      </c>
      <c r="AV36" s="681"/>
      <c r="AW36" s="681"/>
      <c r="AX36" s="681"/>
      <c r="AY36" s="687">
        <f t="shared" si="18"/>
        <v>-371.4</v>
      </c>
      <c r="AZ36" s="688">
        <f t="shared" si="19"/>
        <v>0</v>
      </c>
      <c r="BA36" s="683">
        <v>681.2</v>
      </c>
      <c r="BB36" s="681"/>
      <c r="BC36" s="681"/>
      <c r="BD36" s="681"/>
      <c r="BE36" s="687">
        <f t="shared" si="20"/>
        <v>-681.2</v>
      </c>
      <c r="BF36" s="688">
        <f t="shared" si="21"/>
        <v>0</v>
      </c>
      <c r="BG36" s="683">
        <v>640.70000000000005</v>
      </c>
      <c r="BH36" s="681"/>
      <c r="BI36" s="681"/>
      <c r="BJ36" s="681"/>
      <c r="BK36" s="687">
        <f t="shared" si="22"/>
        <v>-640.70000000000005</v>
      </c>
      <c r="BL36" s="688">
        <f t="shared" si="23"/>
        <v>0</v>
      </c>
      <c r="BM36" s="687">
        <f t="shared" si="24"/>
        <v>1463.1000000000001</v>
      </c>
      <c r="BN36" s="681"/>
      <c r="BO36" s="687">
        <f t="shared" si="25"/>
        <v>0</v>
      </c>
      <c r="BP36" s="681"/>
      <c r="BQ36" s="687">
        <f t="shared" si="26"/>
        <v>-1463.1000000000001</v>
      </c>
      <c r="BR36" s="688">
        <f t="shared" si="27"/>
        <v>0</v>
      </c>
      <c r="BS36" s="683">
        <v>718.5</v>
      </c>
      <c r="BT36" s="681"/>
      <c r="BU36" s="681"/>
      <c r="BV36" s="681"/>
      <c r="BW36" s="687">
        <f t="shared" si="28"/>
        <v>-718.5</v>
      </c>
      <c r="BX36" s="688">
        <f t="shared" si="29"/>
        <v>0</v>
      </c>
      <c r="BY36" s="683">
        <v>628.4</v>
      </c>
      <c r="BZ36" s="681"/>
      <c r="CA36" s="681"/>
      <c r="CB36" s="681"/>
      <c r="CC36" s="687">
        <f t="shared" si="30"/>
        <v>-628.4</v>
      </c>
      <c r="CD36" s="688">
        <f t="shared" si="31"/>
        <v>0</v>
      </c>
      <c r="CE36" s="683">
        <v>116.2</v>
      </c>
      <c r="CF36" s="681"/>
      <c r="CG36" s="681"/>
      <c r="CH36" s="681"/>
      <c r="CI36" s="687">
        <f t="shared" si="32"/>
        <v>-116.2</v>
      </c>
      <c r="CJ36" s="688">
        <f t="shared" si="33"/>
        <v>0</v>
      </c>
      <c r="CK36" s="687">
        <f t="shared" si="34"/>
        <v>2204.1999999999998</v>
      </c>
      <c r="CL36" s="681"/>
      <c r="CM36" s="687">
        <f t="shared" si="35"/>
        <v>0</v>
      </c>
      <c r="CN36" s="681"/>
      <c r="CO36" s="687">
        <f t="shared" si="36"/>
        <v>-2204.1999999999998</v>
      </c>
      <c r="CP36" s="688">
        <f t="shared" si="37"/>
        <v>0</v>
      </c>
      <c r="CQ36" s="683">
        <v>724.3</v>
      </c>
      <c r="CR36" s="681"/>
      <c r="CS36" s="681"/>
      <c r="CT36" s="681"/>
      <c r="CU36" s="687">
        <f t="shared" si="38"/>
        <v>-724.3</v>
      </c>
      <c r="CV36" s="688">
        <f t="shared" si="39"/>
        <v>0</v>
      </c>
      <c r="CW36" s="683">
        <v>727.8</v>
      </c>
      <c r="CX36" s="681"/>
      <c r="CY36" s="681"/>
      <c r="CZ36" s="681"/>
      <c r="DA36" s="687">
        <f t="shared" si="40"/>
        <v>-727.8</v>
      </c>
      <c r="DB36" s="688">
        <f t="shared" si="41"/>
        <v>0</v>
      </c>
      <c r="DC36" s="683">
        <v>752.1</v>
      </c>
      <c r="DD36" s="681"/>
      <c r="DE36" s="681"/>
      <c r="DF36" s="681"/>
      <c r="DG36" s="687">
        <f t="shared" si="42"/>
        <v>-752.1</v>
      </c>
      <c r="DH36" s="688">
        <f t="shared" si="43"/>
        <v>0</v>
      </c>
    </row>
    <row r="37" spans="1:112" s="45" customFormat="1" ht="18.75" customHeight="1">
      <c r="B37" s="49"/>
      <c r="C37" s="805"/>
      <c r="D37" s="766"/>
      <c r="E37" s="528" t="s">
        <v>2183</v>
      </c>
      <c r="F37" s="528"/>
      <c r="G37" s="529"/>
      <c r="H37" s="530"/>
      <c r="I37" s="530"/>
      <c r="J37" s="725" t="s">
        <v>889</v>
      </c>
      <c r="K37" s="687">
        <f t="shared" si="0"/>
        <v>8700</v>
      </c>
      <c r="L37" s="681"/>
      <c r="M37" s="687">
        <f t="shared" si="1"/>
        <v>0</v>
      </c>
      <c r="N37" s="681"/>
      <c r="O37" s="687">
        <f t="shared" si="2"/>
        <v>-8700</v>
      </c>
      <c r="P37" s="688">
        <f t="shared" si="3"/>
        <v>0</v>
      </c>
      <c r="Q37" s="687">
        <f t="shared" si="4"/>
        <v>2495.5</v>
      </c>
      <c r="R37" s="681"/>
      <c r="S37" s="687">
        <f t="shared" si="5"/>
        <v>0</v>
      </c>
      <c r="T37" s="681"/>
      <c r="U37" s="687">
        <f t="shared" si="6"/>
        <v>-2495.5</v>
      </c>
      <c r="V37" s="688">
        <f t="shared" si="7"/>
        <v>0</v>
      </c>
      <c r="W37" s="683">
        <v>870.5</v>
      </c>
      <c r="X37" s="681"/>
      <c r="Y37" s="681"/>
      <c r="Z37" s="681"/>
      <c r="AA37" s="687">
        <f t="shared" si="8"/>
        <v>-870.5</v>
      </c>
      <c r="AB37" s="688">
        <f t="shared" si="9"/>
        <v>0</v>
      </c>
      <c r="AC37" s="683">
        <v>786.2</v>
      </c>
      <c r="AD37" s="681"/>
      <c r="AE37" s="681"/>
      <c r="AF37" s="681"/>
      <c r="AG37" s="687">
        <f t="shared" si="10"/>
        <v>-786.2</v>
      </c>
      <c r="AH37" s="688">
        <f t="shared" si="11"/>
        <v>0</v>
      </c>
      <c r="AI37" s="683">
        <v>838.8</v>
      </c>
      <c r="AJ37" s="681"/>
      <c r="AK37" s="681"/>
      <c r="AL37" s="681"/>
      <c r="AM37" s="687">
        <f t="shared" si="12"/>
        <v>-838.8</v>
      </c>
      <c r="AN37" s="688">
        <f t="shared" si="13"/>
        <v>0</v>
      </c>
      <c r="AO37" s="687">
        <f t="shared" si="14"/>
        <v>1959.8000000000002</v>
      </c>
      <c r="AP37" s="681"/>
      <c r="AQ37" s="687">
        <f t="shared" si="15"/>
        <v>0</v>
      </c>
      <c r="AR37" s="681"/>
      <c r="AS37" s="687">
        <f t="shared" si="16"/>
        <v>-1959.8000000000002</v>
      </c>
      <c r="AT37" s="688">
        <f t="shared" si="17"/>
        <v>0</v>
      </c>
      <c r="AU37" s="683">
        <v>429.8</v>
      </c>
      <c r="AV37" s="681"/>
      <c r="AW37" s="681"/>
      <c r="AX37" s="681"/>
      <c r="AY37" s="687">
        <f t="shared" si="18"/>
        <v>-429.8</v>
      </c>
      <c r="AZ37" s="688">
        <f t="shared" si="19"/>
        <v>0</v>
      </c>
      <c r="BA37" s="683">
        <v>788.4</v>
      </c>
      <c r="BB37" s="681"/>
      <c r="BC37" s="681"/>
      <c r="BD37" s="681"/>
      <c r="BE37" s="687">
        <f t="shared" si="20"/>
        <v>-788.4</v>
      </c>
      <c r="BF37" s="688">
        <f t="shared" si="21"/>
        <v>0</v>
      </c>
      <c r="BG37" s="683">
        <v>741.6</v>
      </c>
      <c r="BH37" s="681"/>
      <c r="BI37" s="681"/>
      <c r="BJ37" s="681"/>
      <c r="BK37" s="687">
        <f t="shared" si="22"/>
        <v>-741.6</v>
      </c>
      <c r="BL37" s="688">
        <f t="shared" si="23"/>
        <v>0</v>
      </c>
      <c r="BM37" s="687">
        <f t="shared" si="24"/>
        <v>1693.4</v>
      </c>
      <c r="BN37" s="681"/>
      <c r="BO37" s="687">
        <f t="shared" si="25"/>
        <v>0</v>
      </c>
      <c r="BP37" s="681"/>
      <c r="BQ37" s="687">
        <f t="shared" si="26"/>
        <v>-1693.4</v>
      </c>
      <c r="BR37" s="688">
        <f t="shared" si="27"/>
        <v>0</v>
      </c>
      <c r="BS37" s="683">
        <v>831.6</v>
      </c>
      <c r="BT37" s="681"/>
      <c r="BU37" s="681"/>
      <c r="BV37" s="681"/>
      <c r="BW37" s="687">
        <f t="shared" si="28"/>
        <v>-831.6</v>
      </c>
      <c r="BX37" s="688">
        <f t="shared" si="29"/>
        <v>0</v>
      </c>
      <c r="BY37" s="683">
        <v>727.4</v>
      </c>
      <c r="BZ37" s="681"/>
      <c r="CA37" s="681"/>
      <c r="CB37" s="681"/>
      <c r="CC37" s="687">
        <f t="shared" si="30"/>
        <v>-727.4</v>
      </c>
      <c r="CD37" s="688">
        <f t="shared" si="31"/>
        <v>0</v>
      </c>
      <c r="CE37" s="683">
        <v>134.4</v>
      </c>
      <c r="CF37" s="681"/>
      <c r="CG37" s="681"/>
      <c r="CH37" s="681"/>
      <c r="CI37" s="687">
        <f t="shared" si="32"/>
        <v>-134.4</v>
      </c>
      <c r="CJ37" s="688">
        <f t="shared" si="33"/>
        <v>0</v>
      </c>
      <c r="CK37" s="687">
        <f t="shared" si="34"/>
        <v>2551.3000000000002</v>
      </c>
      <c r="CL37" s="681"/>
      <c r="CM37" s="687">
        <f t="shared" si="35"/>
        <v>0</v>
      </c>
      <c r="CN37" s="681"/>
      <c r="CO37" s="687">
        <f t="shared" si="36"/>
        <v>-2551.3000000000002</v>
      </c>
      <c r="CP37" s="688">
        <f t="shared" si="37"/>
        <v>0</v>
      </c>
      <c r="CQ37" s="683">
        <v>838.4</v>
      </c>
      <c r="CR37" s="681"/>
      <c r="CS37" s="681"/>
      <c r="CT37" s="681"/>
      <c r="CU37" s="687">
        <f t="shared" si="38"/>
        <v>-838.4</v>
      </c>
      <c r="CV37" s="688">
        <f t="shared" si="39"/>
        <v>0</v>
      </c>
      <c r="CW37" s="683">
        <v>842.4</v>
      </c>
      <c r="CX37" s="681"/>
      <c r="CY37" s="681"/>
      <c r="CZ37" s="681"/>
      <c r="DA37" s="687">
        <f t="shared" si="40"/>
        <v>-842.4</v>
      </c>
      <c r="DB37" s="688">
        <f t="shared" si="41"/>
        <v>0</v>
      </c>
      <c r="DC37" s="683">
        <v>870.5</v>
      </c>
      <c r="DD37" s="681"/>
      <c r="DE37" s="681"/>
      <c r="DF37" s="681"/>
      <c r="DG37" s="687">
        <f t="shared" si="42"/>
        <v>-870.5</v>
      </c>
      <c r="DH37" s="688">
        <f t="shared" si="43"/>
        <v>0</v>
      </c>
    </row>
    <row r="38" spans="1:112" s="45" customFormat="1" ht="18.75" customHeight="1">
      <c r="A38" t="s">
        <v>2184</v>
      </c>
      <c r="B38" s="49"/>
      <c r="C38" s="812"/>
      <c r="D38" s="803" t="s">
        <v>2184</v>
      </c>
      <c r="E38" s="528" t="s">
        <v>2185</v>
      </c>
      <c r="F38" s="528"/>
      <c r="G38" s="529"/>
      <c r="H38" s="530"/>
      <c r="I38" s="530"/>
      <c r="J38" s="526" t="s">
        <v>186</v>
      </c>
      <c r="K38" s="687">
        <f t="shared" si="0"/>
        <v>1402.7</v>
      </c>
      <c r="L38" s="681"/>
      <c r="M38" s="687">
        <f t="shared" si="1"/>
        <v>0</v>
      </c>
      <c r="N38" s="681"/>
      <c r="O38" s="687">
        <f t="shared" si="2"/>
        <v>-1402.7</v>
      </c>
      <c r="P38" s="688">
        <f t="shared" si="3"/>
        <v>0</v>
      </c>
      <c r="Q38" s="687">
        <f t="shared" si="4"/>
        <v>307.3</v>
      </c>
      <c r="R38" s="681"/>
      <c r="S38" s="687">
        <f t="shared" si="5"/>
        <v>0</v>
      </c>
      <c r="T38" s="681"/>
      <c r="U38" s="687">
        <f t="shared" si="6"/>
        <v>-307.3</v>
      </c>
      <c r="V38" s="688">
        <f t="shared" si="7"/>
        <v>0</v>
      </c>
      <c r="W38" s="683">
        <v>96.4</v>
      </c>
      <c r="X38" s="681"/>
      <c r="Y38" s="681"/>
      <c r="Z38" s="681"/>
      <c r="AA38" s="687">
        <f t="shared" si="8"/>
        <v>-96.4</v>
      </c>
      <c r="AB38" s="688">
        <f t="shared" si="9"/>
        <v>0</v>
      </c>
      <c r="AC38" s="683">
        <v>87.1</v>
      </c>
      <c r="AD38" s="681"/>
      <c r="AE38" s="681"/>
      <c r="AF38" s="681"/>
      <c r="AG38" s="687">
        <f t="shared" si="10"/>
        <v>-87.1</v>
      </c>
      <c r="AH38" s="688">
        <f t="shared" si="11"/>
        <v>0</v>
      </c>
      <c r="AI38" s="683">
        <v>123.8</v>
      </c>
      <c r="AJ38" s="681"/>
      <c r="AK38" s="681"/>
      <c r="AL38" s="681"/>
      <c r="AM38" s="687">
        <f t="shared" si="12"/>
        <v>-123.8</v>
      </c>
      <c r="AN38" s="688">
        <f t="shared" si="13"/>
        <v>0</v>
      </c>
      <c r="AO38" s="687">
        <f t="shared" si="14"/>
        <v>430.8</v>
      </c>
      <c r="AP38" s="681"/>
      <c r="AQ38" s="687">
        <f t="shared" si="15"/>
        <v>0</v>
      </c>
      <c r="AR38" s="681"/>
      <c r="AS38" s="687">
        <f t="shared" si="16"/>
        <v>-430.8</v>
      </c>
      <c r="AT38" s="688">
        <f t="shared" si="17"/>
        <v>0</v>
      </c>
      <c r="AU38" s="683">
        <v>89.2</v>
      </c>
      <c r="AV38" s="681"/>
      <c r="AW38" s="681"/>
      <c r="AX38" s="681"/>
      <c r="AY38" s="687">
        <f t="shared" si="18"/>
        <v>-89.2</v>
      </c>
      <c r="AZ38" s="688">
        <f t="shared" si="19"/>
        <v>0</v>
      </c>
      <c r="BA38" s="683">
        <v>173.6</v>
      </c>
      <c r="BB38" s="681"/>
      <c r="BC38" s="681"/>
      <c r="BD38" s="681"/>
      <c r="BE38" s="687">
        <f t="shared" si="20"/>
        <v>-173.6</v>
      </c>
      <c r="BF38" s="688">
        <f t="shared" si="21"/>
        <v>0</v>
      </c>
      <c r="BG38" s="683">
        <v>168</v>
      </c>
      <c r="BH38" s="681"/>
      <c r="BI38" s="681"/>
      <c r="BJ38" s="681"/>
      <c r="BK38" s="687">
        <f t="shared" si="22"/>
        <v>-168</v>
      </c>
      <c r="BL38" s="688">
        <f t="shared" si="23"/>
        <v>0</v>
      </c>
      <c r="BM38" s="687">
        <f t="shared" si="24"/>
        <v>378.3</v>
      </c>
      <c r="BN38" s="681"/>
      <c r="BO38" s="687">
        <f t="shared" si="25"/>
        <v>0</v>
      </c>
      <c r="BP38" s="681"/>
      <c r="BQ38" s="687">
        <f t="shared" si="26"/>
        <v>-378.3</v>
      </c>
      <c r="BR38" s="688">
        <f t="shared" si="27"/>
        <v>0</v>
      </c>
      <c r="BS38" s="683">
        <v>173.6</v>
      </c>
      <c r="BT38" s="681"/>
      <c r="BU38" s="681"/>
      <c r="BV38" s="681"/>
      <c r="BW38" s="687">
        <f t="shared" si="28"/>
        <v>-173.6</v>
      </c>
      <c r="BX38" s="688">
        <f t="shared" si="29"/>
        <v>0</v>
      </c>
      <c r="BY38" s="683">
        <v>173.6</v>
      </c>
      <c r="BZ38" s="681"/>
      <c r="CA38" s="681"/>
      <c r="CB38" s="681"/>
      <c r="CC38" s="687">
        <f t="shared" si="30"/>
        <v>-173.6</v>
      </c>
      <c r="CD38" s="688">
        <f t="shared" si="31"/>
        <v>0</v>
      </c>
      <c r="CE38" s="683">
        <v>31.1</v>
      </c>
      <c r="CF38" s="681"/>
      <c r="CG38" s="681"/>
      <c r="CH38" s="681"/>
      <c r="CI38" s="687">
        <f t="shared" si="32"/>
        <v>-31.1</v>
      </c>
      <c r="CJ38" s="688">
        <f t="shared" si="33"/>
        <v>0</v>
      </c>
      <c r="CK38" s="687">
        <f t="shared" si="34"/>
        <v>286.29999999999995</v>
      </c>
      <c r="CL38" s="681"/>
      <c r="CM38" s="687">
        <f t="shared" si="35"/>
        <v>0</v>
      </c>
      <c r="CN38" s="681"/>
      <c r="CO38" s="687">
        <f t="shared" si="36"/>
        <v>-286.29999999999995</v>
      </c>
      <c r="CP38" s="688">
        <f t="shared" si="37"/>
        <v>0</v>
      </c>
      <c r="CQ38" s="683">
        <v>96.6</v>
      </c>
      <c r="CR38" s="681"/>
      <c r="CS38" s="681"/>
      <c r="CT38" s="681"/>
      <c r="CU38" s="687">
        <f t="shared" si="38"/>
        <v>-96.6</v>
      </c>
      <c r="CV38" s="688">
        <f t="shared" si="39"/>
        <v>0</v>
      </c>
      <c r="CW38" s="683">
        <v>93.3</v>
      </c>
      <c r="CX38" s="681"/>
      <c r="CY38" s="681"/>
      <c r="CZ38" s="681"/>
      <c r="DA38" s="687">
        <f t="shared" si="40"/>
        <v>-93.3</v>
      </c>
      <c r="DB38" s="688">
        <f t="shared" si="41"/>
        <v>0</v>
      </c>
      <c r="DC38" s="683">
        <v>96.4</v>
      </c>
      <c r="DD38" s="681"/>
      <c r="DE38" s="681"/>
      <c r="DF38" s="681"/>
      <c r="DG38" s="687">
        <f t="shared" si="42"/>
        <v>-96.4</v>
      </c>
      <c r="DH38" s="688">
        <f t="shared" si="43"/>
        <v>0</v>
      </c>
    </row>
    <row r="39" spans="1:112" s="45" customFormat="1" ht="18.75" customHeight="1">
      <c r="B39" s="49"/>
      <c r="C39" s="805"/>
      <c r="D39" s="766"/>
      <c r="E39" s="528" t="s">
        <v>2186</v>
      </c>
      <c r="F39" s="528"/>
      <c r="G39" s="529"/>
      <c r="H39" s="530"/>
      <c r="I39" s="530"/>
      <c r="J39" s="725" t="s">
        <v>889</v>
      </c>
      <c r="K39" s="687">
        <f t="shared" si="0"/>
        <v>1623.4</v>
      </c>
      <c r="L39" s="681"/>
      <c r="M39" s="687">
        <f t="shared" si="1"/>
        <v>0</v>
      </c>
      <c r="N39" s="681"/>
      <c r="O39" s="687">
        <f t="shared" si="2"/>
        <v>-1623.4</v>
      </c>
      <c r="P39" s="688">
        <f t="shared" si="3"/>
        <v>0</v>
      </c>
      <c r="Q39" s="687">
        <f t="shared" si="4"/>
        <v>355.7</v>
      </c>
      <c r="R39" s="681"/>
      <c r="S39" s="687">
        <f t="shared" si="5"/>
        <v>0</v>
      </c>
      <c r="T39" s="681"/>
      <c r="U39" s="687">
        <f t="shared" si="6"/>
        <v>-355.7</v>
      </c>
      <c r="V39" s="688">
        <f t="shared" si="7"/>
        <v>0</v>
      </c>
      <c r="W39" s="683">
        <v>111.6</v>
      </c>
      <c r="X39" s="681"/>
      <c r="Y39" s="681"/>
      <c r="Z39" s="681"/>
      <c r="AA39" s="687">
        <f t="shared" si="8"/>
        <v>-111.6</v>
      </c>
      <c r="AB39" s="688">
        <f t="shared" si="9"/>
        <v>0</v>
      </c>
      <c r="AC39" s="683">
        <v>100.8</v>
      </c>
      <c r="AD39" s="681"/>
      <c r="AE39" s="681"/>
      <c r="AF39" s="681"/>
      <c r="AG39" s="687">
        <f t="shared" si="10"/>
        <v>-100.8</v>
      </c>
      <c r="AH39" s="688">
        <f t="shared" si="11"/>
        <v>0</v>
      </c>
      <c r="AI39" s="683">
        <v>143.30000000000001</v>
      </c>
      <c r="AJ39" s="681"/>
      <c r="AK39" s="681"/>
      <c r="AL39" s="681"/>
      <c r="AM39" s="687">
        <f t="shared" si="12"/>
        <v>-143.30000000000001</v>
      </c>
      <c r="AN39" s="688">
        <f t="shared" si="13"/>
        <v>0</v>
      </c>
      <c r="AO39" s="687">
        <f t="shared" si="14"/>
        <v>498.5</v>
      </c>
      <c r="AP39" s="681"/>
      <c r="AQ39" s="687">
        <f t="shared" si="15"/>
        <v>0</v>
      </c>
      <c r="AR39" s="681"/>
      <c r="AS39" s="687">
        <f t="shared" si="16"/>
        <v>-498.5</v>
      </c>
      <c r="AT39" s="688">
        <f t="shared" si="17"/>
        <v>0</v>
      </c>
      <c r="AU39" s="683">
        <v>103.2</v>
      </c>
      <c r="AV39" s="681"/>
      <c r="AW39" s="681"/>
      <c r="AX39" s="681"/>
      <c r="AY39" s="687">
        <f t="shared" si="18"/>
        <v>-103.2</v>
      </c>
      <c r="AZ39" s="688">
        <f t="shared" si="19"/>
        <v>0</v>
      </c>
      <c r="BA39" s="683">
        <v>200.9</v>
      </c>
      <c r="BB39" s="681"/>
      <c r="BC39" s="681"/>
      <c r="BD39" s="681"/>
      <c r="BE39" s="687">
        <f t="shared" si="20"/>
        <v>-200.9</v>
      </c>
      <c r="BF39" s="688">
        <f t="shared" si="21"/>
        <v>0</v>
      </c>
      <c r="BG39" s="683">
        <v>194.4</v>
      </c>
      <c r="BH39" s="681"/>
      <c r="BI39" s="681"/>
      <c r="BJ39" s="681"/>
      <c r="BK39" s="687">
        <f t="shared" si="22"/>
        <v>-194.4</v>
      </c>
      <c r="BL39" s="688">
        <f t="shared" si="23"/>
        <v>0</v>
      </c>
      <c r="BM39" s="687">
        <f t="shared" si="24"/>
        <v>437.8</v>
      </c>
      <c r="BN39" s="681"/>
      <c r="BO39" s="687">
        <f t="shared" si="25"/>
        <v>0</v>
      </c>
      <c r="BP39" s="681"/>
      <c r="BQ39" s="687">
        <f t="shared" si="26"/>
        <v>-437.8</v>
      </c>
      <c r="BR39" s="688">
        <f t="shared" si="27"/>
        <v>0</v>
      </c>
      <c r="BS39" s="683">
        <v>200.9</v>
      </c>
      <c r="BT39" s="681"/>
      <c r="BU39" s="681"/>
      <c r="BV39" s="681"/>
      <c r="BW39" s="687">
        <f t="shared" si="28"/>
        <v>-200.9</v>
      </c>
      <c r="BX39" s="688">
        <f t="shared" si="29"/>
        <v>0</v>
      </c>
      <c r="BY39" s="683">
        <v>200.9</v>
      </c>
      <c r="BZ39" s="681"/>
      <c r="CA39" s="681"/>
      <c r="CB39" s="681"/>
      <c r="CC39" s="687">
        <f t="shared" si="30"/>
        <v>-200.9</v>
      </c>
      <c r="CD39" s="688">
        <f t="shared" si="31"/>
        <v>0</v>
      </c>
      <c r="CE39" s="683">
        <v>36</v>
      </c>
      <c r="CF39" s="681"/>
      <c r="CG39" s="681"/>
      <c r="CH39" s="681"/>
      <c r="CI39" s="687">
        <f t="shared" si="32"/>
        <v>-36</v>
      </c>
      <c r="CJ39" s="688">
        <f t="shared" si="33"/>
        <v>0</v>
      </c>
      <c r="CK39" s="687">
        <f t="shared" si="34"/>
        <v>331.4</v>
      </c>
      <c r="CL39" s="681"/>
      <c r="CM39" s="687">
        <f t="shared" si="35"/>
        <v>0</v>
      </c>
      <c r="CN39" s="681"/>
      <c r="CO39" s="687">
        <f t="shared" si="36"/>
        <v>-331.4</v>
      </c>
      <c r="CP39" s="688">
        <f t="shared" si="37"/>
        <v>0</v>
      </c>
      <c r="CQ39" s="683">
        <v>111.8</v>
      </c>
      <c r="CR39" s="681"/>
      <c r="CS39" s="681"/>
      <c r="CT39" s="681"/>
      <c r="CU39" s="687">
        <f t="shared" si="38"/>
        <v>-111.8</v>
      </c>
      <c r="CV39" s="688">
        <f t="shared" si="39"/>
        <v>0</v>
      </c>
      <c r="CW39" s="683">
        <v>108</v>
      </c>
      <c r="CX39" s="681"/>
      <c r="CY39" s="681"/>
      <c r="CZ39" s="681"/>
      <c r="DA39" s="687">
        <f t="shared" si="40"/>
        <v>-108</v>
      </c>
      <c r="DB39" s="688">
        <f t="shared" si="41"/>
        <v>0</v>
      </c>
      <c r="DC39" s="683">
        <v>111.6</v>
      </c>
      <c r="DD39" s="681"/>
      <c r="DE39" s="681"/>
      <c r="DF39" s="681"/>
      <c r="DG39" s="687">
        <f t="shared" si="42"/>
        <v>-111.6</v>
      </c>
      <c r="DH39" s="688">
        <f t="shared" si="43"/>
        <v>0</v>
      </c>
    </row>
    <row r="40" spans="1:112" s="45" customFormat="1" ht="18.75" customHeight="1">
      <c r="A40" t="s">
        <v>873</v>
      </c>
      <c r="B40" s="49"/>
      <c r="C40" s="617"/>
      <c r="D40" s="52" t="s">
        <v>873</v>
      </c>
      <c r="E40" s="528"/>
      <c r="F40" s="528"/>
      <c r="G40" s="529"/>
      <c r="H40" s="530"/>
      <c r="I40" s="530"/>
      <c r="J40" s="526"/>
      <c r="K40" s="681"/>
      <c r="L40" s="681"/>
      <c r="M40" s="681"/>
      <c r="N40" s="681"/>
      <c r="O40" s="681"/>
      <c r="P40" s="681"/>
      <c r="Q40" s="681"/>
      <c r="R40" s="681"/>
      <c r="S40" s="681"/>
      <c r="T40" s="681"/>
      <c r="U40" s="681"/>
      <c r="V40" s="681"/>
      <c r="W40" s="681"/>
      <c r="X40" s="681"/>
      <c r="Y40" s="681"/>
      <c r="Z40" s="681"/>
      <c r="AA40" s="681"/>
      <c r="AB40" s="681"/>
      <c r="AC40" s="681"/>
      <c r="AD40" s="681"/>
      <c r="AE40" s="681"/>
      <c r="AF40" s="681"/>
      <c r="AG40" s="681"/>
      <c r="AH40" s="681"/>
      <c r="AI40" s="681"/>
      <c r="AJ40" s="681"/>
      <c r="AK40" s="681"/>
      <c r="AL40" s="681"/>
      <c r="AM40" s="681"/>
      <c r="AN40" s="681"/>
      <c r="AO40" s="681"/>
      <c r="AP40" s="681"/>
      <c r="AQ40" s="681"/>
      <c r="AR40" s="681"/>
      <c r="AS40" s="681"/>
      <c r="AT40" s="681"/>
      <c r="AU40" s="681"/>
      <c r="AV40" s="681"/>
      <c r="AW40" s="681"/>
      <c r="AX40" s="681"/>
      <c r="AY40" s="681"/>
      <c r="AZ40" s="681"/>
      <c r="BA40" s="681"/>
      <c r="BB40" s="681"/>
      <c r="BC40" s="681"/>
      <c r="BD40" s="681"/>
      <c r="BE40" s="681"/>
      <c r="BF40" s="681"/>
      <c r="BG40" s="681"/>
      <c r="BH40" s="681"/>
      <c r="BI40" s="681"/>
      <c r="BJ40" s="681"/>
      <c r="BK40" s="681"/>
      <c r="BL40" s="681"/>
      <c r="BM40" s="681"/>
      <c r="BN40" s="681"/>
      <c r="BO40" s="681"/>
      <c r="BP40" s="681"/>
      <c r="BQ40" s="681"/>
      <c r="BR40" s="681"/>
      <c r="BS40" s="681"/>
      <c r="BT40" s="681"/>
      <c r="BU40" s="681"/>
      <c r="BV40" s="681"/>
      <c r="BW40" s="681"/>
      <c r="BX40" s="681"/>
      <c r="BY40" s="681"/>
      <c r="BZ40" s="681"/>
      <c r="CA40" s="681"/>
      <c r="CB40" s="681"/>
      <c r="CC40" s="681"/>
      <c r="CD40" s="681"/>
      <c r="CE40" s="681"/>
      <c r="CF40" s="681"/>
      <c r="CG40" s="681"/>
      <c r="CH40" s="681"/>
      <c r="CI40" s="681"/>
      <c r="CJ40" s="681"/>
      <c r="CK40" s="681"/>
      <c r="CL40" s="681"/>
      <c r="CM40" s="681"/>
      <c r="CN40" s="681"/>
      <c r="CO40" s="681"/>
      <c r="CP40" s="681"/>
      <c r="CQ40" s="681"/>
      <c r="CR40" s="681"/>
      <c r="CS40" s="681"/>
      <c r="CT40" s="681"/>
      <c r="CU40" s="681"/>
      <c r="CV40" s="681"/>
      <c r="CW40" s="681"/>
      <c r="CX40" s="681"/>
      <c r="CY40" s="681"/>
      <c r="CZ40" s="681"/>
      <c r="DA40" s="681"/>
      <c r="DB40" s="681"/>
      <c r="DC40" s="681"/>
      <c r="DD40" s="681"/>
      <c r="DE40" s="681"/>
      <c r="DF40" s="681"/>
      <c r="DG40" s="681"/>
      <c r="DH40" s="681"/>
    </row>
    <row r="41" spans="1:112" s="45" customFormat="1" ht="24" customHeight="1">
      <c r="A41" t="s">
        <v>2187</v>
      </c>
      <c r="B41" s="49"/>
      <c r="C41" s="804"/>
      <c r="D41" s="820" t="s">
        <v>2188</v>
      </c>
      <c r="E41" s="528" t="s">
        <v>2189</v>
      </c>
      <c r="F41" s="528"/>
      <c r="G41" s="529"/>
      <c r="H41" s="530" t="s">
        <v>2190</v>
      </c>
      <c r="I41" s="530"/>
      <c r="J41" s="53" t="s">
        <v>186</v>
      </c>
      <c r="K41" s="687">
        <f t="shared" ref="K41:K65" si="44">Q41+AO41+BM41+CK41</f>
        <v>9072.9000000000015</v>
      </c>
      <c r="L41" s="681"/>
      <c r="M41" s="687">
        <f t="shared" ref="M41:M65" si="45">S41+AQ41+BO41+CM41</f>
        <v>0</v>
      </c>
      <c r="N41" s="681"/>
      <c r="O41" s="687">
        <f t="shared" ref="O41:O65" si="46">IFERROR(M41-K41,"-")</f>
        <v>-9072.9000000000015</v>
      </c>
      <c r="P41" s="688">
        <f t="shared" ref="P41:P65" si="47">IFERROR(M41/K41,"-")</f>
        <v>0</v>
      </c>
      <c r="Q41" s="687">
        <f t="shared" ref="Q41:Q65" si="48">W41+AC41+AI41</f>
        <v>2554.6</v>
      </c>
      <c r="R41" s="681"/>
      <c r="S41" s="687">
        <f t="shared" ref="S41:S65" si="49">Y41+AE41+AK41</f>
        <v>0</v>
      </c>
      <c r="T41" s="681"/>
      <c r="U41" s="687">
        <f t="shared" ref="U41:U65" si="50">IFERROR(S41-Q41,"-")</f>
        <v>-2554.6</v>
      </c>
      <c r="V41" s="688">
        <f t="shared" ref="V41:V65" si="51">IFERROR(S41/Q41,"-")</f>
        <v>0</v>
      </c>
      <c r="W41" s="687">
        <f>W45+W47+W51+W49</f>
        <v>881.4</v>
      </c>
      <c r="X41" s="681"/>
      <c r="Y41" s="687">
        <f>Y45+Y47+Y51+Y49</f>
        <v>0</v>
      </c>
      <c r="Z41" s="681"/>
      <c r="AA41" s="687">
        <f t="shared" ref="AA41:AA65" si="52">IFERROR(Y41-W41,"-")</f>
        <v>-881.4</v>
      </c>
      <c r="AB41" s="688">
        <f t="shared" ref="AB41:AB65" si="53">IFERROR(Y41/W41,"-")</f>
        <v>0</v>
      </c>
      <c r="AC41" s="687">
        <f>AC45+AC47+AC51+AC49</f>
        <v>806.4</v>
      </c>
      <c r="AD41" s="681"/>
      <c r="AE41" s="687">
        <f>AE45+AE47+AE51+AE49</f>
        <v>0</v>
      </c>
      <c r="AF41" s="681"/>
      <c r="AG41" s="687">
        <f t="shared" ref="AG41:AG65" si="54">IFERROR(AE41-AC41,"-")</f>
        <v>-806.4</v>
      </c>
      <c r="AH41" s="688">
        <f t="shared" ref="AH41:AH65" si="55">IFERROR(AE41/AC41,"-")</f>
        <v>0</v>
      </c>
      <c r="AI41" s="687">
        <f>AI45+AI47+AI51+AI49</f>
        <v>866.8</v>
      </c>
      <c r="AJ41" s="681"/>
      <c r="AK41" s="687">
        <f>AK45+AK47+AK51+AK49</f>
        <v>0</v>
      </c>
      <c r="AL41" s="681"/>
      <c r="AM41" s="687">
        <f t="shared" ref="AM41:AM65" si="56">IFERROR(AK41-AI41,"-")</f>
        <v>-866.8</v>
      </c>
      <c r="AN41" s="688">
        <f t="shared" ref="AN41:AN65" si="57">IFERROR(AK41/AI41,"-")</f>
        <v>0</v>
      </c>
      <c r="AO41" s="687">
        <f t="shared" ref="AO41:AO65" si="58">AU41+BA41+BG41</f>
        <v>1919</v>
      </c>
      <c r="AP41" s="681"/>
      <c r="AQ41" s="687">
        <f t="shared" ref="AQ41:AQ65" si="59">AW41+BC41+BI41</f>
        <v>0</v>
      </c>
      <c r="AR41" s="681"/>
      <c r="AS41" s="687">
        <f t="shared" ref="AS41:AS65" si="60">IFERROR(AQ41-AO41,"-")</f>
        <v>-1919</v>
      </c>
      <c r="AT41" s="688">
        <f t="shared" ref="AT41:AT65" si="61">IFERROR(AQ41/AO41,"-")</f>
        <v>0</v>
      </c>
      <c r="AU41" s="687">
        <f>AU45+AU47+AU51+AU49</f>
        <v>502.90000000000003</v>
      </c>
      <c r="AV41" s="681"/>
      <c r="AW41" s="687">
        <f>AW45+AW47+AW51+AW49</f>
        <v>0</v>
      </c>
      <c r="AX41" s="681"/>
      <c r="AY41" s="687">
        <f t="shared" ref="AY41:AY65" si="62">IFERROR(AW41-AU41,"-")</f>
        <v>-502.90000000000003</v>
      </c>
      <c r="AZ41" s="688">
        <f t="shared" ref="AZ41:AZ65" si="63">IFERROR(AW41/AU41,"-")</f>
        <v>0</v>
      </c>
      <c r="BA41" s="687">
        <f>BA45+BA47+BA51+BA49</f>
        <v>721.1</v>
      </c>
      <c r="BB41" s="681"/>
      <c r="BC41" s="687">
        <f>BC45+BC47+BC51+BC49</f>
        <v>0</v>
      </c>
      <c r="BD41" s="681"/>
      <c r="BE41" s="687">
        <f t="shared" ref="BE41:BE65" si="64">IFERROR(BC41-BA41,"-")</f>
        <v>-721.1</v>
      </c>
      <c r="BF41" s="688">
        <f t="shared" ref="BF41:BF65" si="65">IFERROR(BC41/BA41,"-")</f>
        <v>0</v>
      </c>
      <c r="BG41" s="687">
        <f>BG45+BG47+BG51+BG49</f>
        <v>695</v>
      </c>
      <c r="BH41" s="681"/>
      <c r="BI41" s="687">
        <f>BI45+BI47+BI51+BI49</f>
        <v>0</v>
      </c>
      <c r="BJ41" s="681"/>
      <c r="BK41" s="687">
        <f t="shared" ref="BK41:BK65" si="66">IFERROR(BI41-BG41,"-")</f>
        <v>-695</v>
      </c>
      <c r="BL41" s="688">
        <f t="shared" ref="BL41:BL65" si="67">IFERROR(BI41/BG41,"-")</f>
        <v>0</v>
      </c>
      <c r="BM41" s="687">
        <f t="shared" ref="BM41:BM65" si="68">BS41+BY41+CE41</f>
        <v>2065.5</v>
      </c>
      <c r="BN41" s="681"/>
      <c r="BO41" s="687">
        <f t="shared" ref="BO41:BO65" si="69">BU41+CA41+CG41</f>
        <v>0</v>
      </c>
      <c r="BP41" s="681"/>
      <c r="BQ41" s="687">
        <f t="shared" ref="BQ41:BQ65" si="70">IFERROR(BO41-BM41,"-")</f>
        <v>-2065.5</v>
      </c>
      <c r="BR41" s="688">
        <f t="shared" ref="BR41:BR65" si="71">IFERROR(BO41/BM41,"-")</f>
        <v>0</v>
      </c>
      <c r="BS41" s="687">
        <f>BS45+BS47+BS51+BS49</f>
        <v>732.6</v>
      </c>
      <c r="BT41" s="681"/>
      <c r="BU41" s="687">
        <f>BU45+BU47+BU51+BU49</f>
        <v>0</v>
      </c>
      <c r="BV41" s="681"/>
      <c r="BW41" s="687">
        <f t="shared" ref="BW41:BW65" si="72">IFERROR(BU41-BS41,"-")</f>
        <v>-732.6</v>
      </c>
      <c r="BX41" s="688">
        <f t="shared" ref="BX41:BX65" si="73">IFERROR(BU41/BS41,"-")</f>
        <v>0</v>
      </c>
      <c r="BY41" s="687">
        <f>BY45+BY47+BY51+BY49</f>
        <v>732.7</v>
      </c>
      <c r="BZ41" s="681"/>
      <c r="CA41" s="687">
        <f>CA45+CA47+CA51+CA49</f>
        <v>0</v>
      </c>
      <c r="CB41" s="681"/>
      <c r="CC41" s="687">
        <f t="shared" ref="CC41:CC65" si="74">IFERROR(CA41-BY41,"-")</f>
        <v>-732.7</v>
      </c>
      <c r="CD41" s="688">
        <f t="shared" ref="CD41:CD65" si="75">IFERROR(CA41/BY41,"-")</f>
        <v>0</v>
      </c>
      <c r="CE41" s="687">
        <f>CE45+CE47+CE51+CE49</f>
        <v>600.20000000000005</v>
      </c>
      <c r="CF41" s="681"/>
      <c r="CG41" s="687">
        <f>CG45+CG47+CG51+CG49</f>
        <v>0</v>
      </c>
      <c r="CH41" s="681"/>
      <c r="CI41" s="687">
        <f t="shared" ref="CI41:CI65" si="76">IFERROR(CG41-CE41,"-")</f>
        <v>-600.20000000000005</v>
      </c>
      <c r="CJ41" s="688">
        <f t="shared" ref="CJ41:CJ65" si="77">IFERROR(CG41/CE41,"-")</f>
        <v>0</v>
      </c>
      <c r="CK41" s="687">
        <f t="shared" ref="CK41:CK65" si="78">CQ41+CW41+DC41</f>
        <v>2533.8000000000002</v>
      </c>
      <c r="CL41" s="681"/>
      <c r="CM41" s="687">
        <f t="shared" ref="CM41:CM65" si="79">CS41+CY41+DE41</f>
        <v>0</v>
      </c>
      <c r="CN41" s="681"/>
      <c r="CO41" s="687">
        <f t="shared" ref="CO41:CO65" si="80">IFERROR(CM41-CK41,"-")</f>
        <v>-2533.8000000000002</v>
      </c>
      <c r="CP41" s="688">
        <f t="shared" ref="CP41:CP65" si="81">IFERROR(CM41/CK41,"-")</f>
        <v>0</v>
      </c>
      <c r="CQ41" s="687">
        <f>CQ45+CQ47+CQ51+CQ49</f>
        <v>807.7</v>
      </c>
      <c r="CR41" s="681"/>
      <c r="CS41" s="687">
        <f>CS45+CS47+CS51+CS49</f>
        <v>0</v>
      </c>
      <c r="CT41" s="681"/>
      <c r="CU41" s="687">
        <f t="shared" ref="CU41:CU65" si="82">IFERROR(CS41-CQ41,"-")</f>
        <v>-807.7</v>
      </c>
      <c r="CV41" s="688">
        <f t="shared" ref="CV41:CV65" si="83">IFERROR(CS41/CQ41,"-")</f>
        <v>0</v>
      </c>
      <c r="CW41" s="687">
        <f>CW45+CW47+CW51+CW49</f>
        <v>851.10000000000014</v>
      </c>
      <c r="CX41" s="681"/>
      <c r="CY41" s="687">
        <f>CY45+CY47+CY51+CY49</f>
        <v>0</v>
      </c>
      <c r="CZ41" s="681"/>
      <c r="DA41" s="687">
        <f t="shared" ref="DA41:DA65" si="84">IFERROR(CY41-CW41,"-")</f>
        <v>-851.10000000000014</v>
      </c>
      <c r="DB41" s="688">
        <f t="shared" ref="DB41:DB65" si="85">IFERROR(CY41/CW41,"-")</f>
        <v>0</v>
      </c>
      <c r="DC41" s="687">
        <f>DC45+DC47+DC51+DC49</f>
        <v>875.00000000000011</v>
      </c>
      <c r="DD41" s="681"/>
      <c r="DE41" s="687">
        <f>DE45+DE47+DE51+DE49</f>
        <v>0</v>
      </c>
      <c r="DF41" s="681"/>
      <c r="DG41" s="687">
        <f t="shared" ref="DG41:DG65" si="86">IFERROR(DE41-DC41,"-")</f>
        <v>-875.00000000000011</v>
      </c>
      <c r="DH41" s="688">
        <f t="shared" ref="DH41:DH65" si="87">IFERROR(DE41/DC41,"-")</f>
        <v>0</v>
      </c>
    </row>
    <row r="42" spans="1:112" s="45" customFormat="1" ht="24" customHeight="1">
      <c r="B42" s="49"/>
      <c r="C42" s="805"/>
      <c r="D42" s="766"/>
      <c r="E42" s="528" t="s">
        <v>2191</v>
      </c>
      <c r="F42" s="528"/>
      <c r="G42" s="529"/>
      <c r="H42" s="530" t="s">
        <v>2192</v>
      </c>
      <c r="I42" s="530"/>
      <c r="J42" s="726" t="s">
        <v>889</v>
      </c>
      <c r="K42" s="687">
        <f t="shared" si="44"/>
        <v>11946.6</v>
      </c>
      <c r="L42" s="681"/>
      <c r="M42" s="687">
        <f t="shared" si="45"/>
        <v>0</v>
      </c>
      <c r="N42" s="681"/>
      <c r="O42" s="687">
        <f t="shared" si="46"/>
        <v>-11946.6</v>
      </c>
      <c r="P42" s="688">
        <f t="shared" si="47"/>
        <v>0</v>
      </c>
      <c r="Q42" s="687">
        <f t="shared" si="48"/>
        <v>3359</v>
      </c>
      <c r="R42" s="681"/>
      <c r="S42" s="687">
        <f t="shared" si="49"/>
        <v>0</v>
      </c>
      <c r="T42" s="681"/>
      <c r="U42" s="687">
        <f t="shared" si="50"/>
        <v>-3359</v>
      </c>
      <c r="V42" s="688">
        <f t="shared" si="51"/>
        <v>0</v>
      </c>
      <c r="W42" s="687">
        <f>W46+W48+W52+W50</f>
        <v>1159.0000000000002</v>
      </c>
      <c r="X42" s="681"/>
      <c r="Y42" s="687">
        <f>Y46+Y48+Y52+Y50</f>
        <v>0</v>
      </c>
      <c r="Z42" s="681"/>
      <c r="AA42" s="687">
        <f t="shared" si="52"/>
        <v>-1159.0000000000002</v>
      </c>
      <c r="AB42" s="688">
        <f t="shared" si="53"/>
        <v>0</v>
      </c>
      <c r="AC42" s="687">
        <f>AC46+AC48+AC52+AC50</f>
        <v>1060.3000000000002</v>
      </c>
      <c r="AD42" s="681"/>
      <c r="AE42" s="687">
        <f>AE46+AE48+AE52+AE50</f>
        <v>0</v>
      </c>
      <c r="AF42" s="681"/>
      <c r="AG42" s="687">
        <f t="shared" si="54"/>
        <v>-1060.3000000000002</v>
      </c>
      <c r="AH42" s="688">
        <f t="shared" si="55"/>
        <v>0</v>
      </c>
      <c r="AI42" s="687">
        <f>AI46+AI48+AI52+AI50</f>
        <v>1139.7</v>
      </c>
      <c r="AJ42" s="681"/>
      <c r="AK42" s="687">
        <f>AK46+AK48+AK52+AK50</f>
        <v>0</v>
      </c>
      <c r="AL42" s="681"/>
      <c r="AM42" s="687">
        <f t="shared" si="56"/>
        <v>-1139.7</v>
      </c>
      <c r="AN42" s="688">
        <f t="shared" si="57"/>
        <v>0</v>
      </c>
      <c r="AO42" s="687">
        <f t="shared" si="58"/>
        <v>2525.6999999999998</v>
      </c>
      <c r="AP42" s="681"/>
      <c r="AQ42" s="687">
        <f t="shared" si="59"/>
        <v>0</v>
      </c>
      <c r="AR42" s="681"/>
      <c r="AS42" s="687">
        <f t="shared" si="60"/>
        <v>-2525.6999999999998</v>
      </c>
      <c r="AT42" s="688">
        <f t="shared" si="61"/>
        <v>0</v>
      </c>
      <c r="AU42" s="687">
        <f>AU46+AU48+AU52+AU50</f>
        <v>667.2</v>
      </c>
      <c r="AV42" s="681"/>
      <c r="AW42" s="687">
        <f>AW46+AW48+AW52+AW50</f>
        <v>0</v>
      </c>
      <c r="AX42" s="681"/>
      <c r="AY42" s="687">
        <f t="shared" si="62"/>
        <v>-667.2</v>
      </c>
      <c r="AZ42" s="688">
        <f t="shared" si="63"/>
        <v>0</v>
      </c>
      <c r="BA42" s="687">
        <f>BA46+BA48+BA52+BA50</f>
        <v>946.5</v>
      </c>
      <c r="BB42" s="681"/>
      <c r="BC42" s="687">
        <f>BC46+BC48+BC52+BC50</f>
        <v>0</v>
      </c>
      <c r="BD42" s="681"/>
      <c r="BE42" s="687">
        <f t="shared" si="64"/>
        <v>-946.5</v>
      </c>
      <c r="BF42" s="688">
        <f t="shared" si="65"/>
        <v>0</v>
      </c>
      <c r="BG42" s="687">
        <f>BG46+BG48+BG52+BG50</f>
        <v>911.99999999999989</v>
      </c>
      <c r="BH42" s="681"/>
      <c r="BI42" s="687">
        <f>BI46+BI48+BI52+BI50</f>
        <v>0</v>
      </c>
      <c r="BJ42" s="681"/>
      <c r="BK42" s="687">
        <f t="shared" si="66"/>
        <v>-911.99999999999989</v>
      </c>
      <c r="BL42" s="688">
        <f t="shared" si="67"/>
        <v>0</v>
      </c>
      <c r="BM42" s="687">
        <f t="shared" si="68"/>
        <v>2718.8</v>
      </c>
      <c r="BN42" s="681"/>
      <c r="BO42" s="687">
        <f t="shared" si="69"/>
        <v>0</v>
      </c>
      <c r="BP42" s="681"/>
      <c r="BQ42" s="687">
        <f t="shared" si="70"/>
        <v>-2718.8</v>
      </c>
      <c r="BR42" s="688">
        <f t="shared" si="71"/>
        <v>0</v>
      </c>
      <c r="BS42" s="687">
        <f>BS46+BS48+BS52+BS50</f>
        <v>961.3</v>
      </c>
      <c r="BT42" s="681"/>
      <c r="BU42" s="687">
        <f>BU46+BU48+BU52+BU50</f>
        <v>0</v>
      </c>
      <c r="BV42" s="681"/>
      <c r="BW42" s="687">
        <f t="shared" si="72"/>
        <v>-961.3</v>
      </c>
      <c r="BX42" s="688">
        <f t="shared" si="73"/>
        <v>0</v>
      </c>
      <c r="BY42" s="687">
        <f>BY46+BY48+BY52+BY50</f>
        <v>961.6</v>
      </c>
      <c r="BZ42" s="681"/>
      <c r="CA42" s="687">
        <f>CA46+CA48+CA52+CA50</f>
        <v>0</v>
      </c>
      <c r="CB42" s="681"/>
      <c r="CC42" s="687">
        <f t="shared" si="74"/>
        <v>-961.6</v>
      </c>
      <c r="CD42" s="688">
        <f t="shared" si="75"/>
        <v>0</v>
      </c>
      <c r="CE42" s="687">
        <f>CE46+CE48+CE52+CE50</f>
        <v>795.9</v>
      </c>
      <c r="CF42" s="681"/>
      <c r="CG42" s="687">
        <f>CG46+CG48+CG52+CG50</f>
        <v>0</v>
      </c>
      <c r="CH42" s="681"/>
      <c r="CI42" s="687">
        <f t="shared" si="76"/>
        <v>-795.9</v>
      </c>
      <c r="CJ42" s="688">
        <f t="shared" si="77"/>
        <v>0</v>
      </c>
      <c r="CK42" s="687">
        <f t="shared" si="78"/>
        <v>3343.1000000000004</v>
      </c>
      <c r="CL42" s="681"/>
      <c r="CM42" s="687">
        <f t="shared" si="79"/>
        <v>0</v>
      </c>
      <c r="CN42" s="681"/>
      <c r="CO42" s="687">
        <f t="shared" si="80"/>
        <v>-3343.1000000000004</v>
      </c>
      <c r="CP42" s="688">
        <f t="shared" si="81"/>
        <v>0</v>
      </c>
      <c r="CQ42" s="687">
        <f>CQ46+CQ48+CQ52+CQ50</f>
        <v>1073.4000000000001</v>
      </c>
      <c r="CR42" s="681"/>
      <c r="CS42" s="687">
        <f>CS46+CS48+CS52+CS50</f>
        <v>0</v>
      </c>
      <c r="CT42" s="681"/>
      <c r="CU42" s="687">
        <f t="shared" si="82"/>
        <v>-1073.4000000000001</v>
      </c>
      <c r="CV42" s="688">
        <f t="shared" si="83"/>
        <v>0</v>
      </c>
      <c r="CW42" s="687">
        <f>CW46+CW48+CW52+CW50</f>
        <v>1118.8999999999999</v>
      </c>
      <c r="CX42" s="681"/>
      <c r="CY42" s="687">
        <f>CY46+CY48+CY52+CY50</f>
        <v>0</v>
      </c>
      <c r="CZ42" s="681"/>
      <c r="DA42" s="687">
        <f t="shared" si="84"/>
        <v>-1118.8999999999999</v>
      </c>
      <c r="DB42" s="688">
        <f t="shared" si="85"/>
        <v>0</v>
      </c>
      <c r="DC42" s="687">
        <f>DC46+DC48+DC52+DC50</f>
        <v>1150.8000000000002</v>
      </c>
      <c r="DD42" s="681"/>
      <c r="DE42" s="687">
        <f>DE46+DE48+DE52+DE50</f>
        <v>0</v>
      </c>
      <c r="DF42" s="681"/>
      <c r="DG42" s="687">
        <f t="shared" si="86"/>
        <v>-1150.8000000000002</v>
      </c>
      <c r="DH42" s="688">
        <f t="shared" si="87"/>
        <v>0</v>
      </c>
    </row>
    <row r="43" spans="1:112" s="45" customFormat="1" ht="24" customHeight="1">
      <c r="A43" t="s">
        <v>2193</v>
      </c>
      <c r="B43" s="49"/>
      <c r="C43" s="620"/>
      <c r="D43" s="807" t="s">
        <v>2193</v>
      </c>
      <c r="E43" s="528" t="s">
        <v>2194</v>
      </c>
      <c r="F43" s="528"/>
      <c r="G43" s="529"/>
      <c r="H43" s="530" t="s">
        <v>2195</v>
      </c>
      <c r="I43" s="530"/>
      <c r="J43" s="53" t="s">
        <v>186</v>
      </c>
      <c r="K43" s="687">
        <f t="shared" si="44"/>
        <v>7949.3000000000011</v>
      </c>
      <c r="L43" s="681"/>
      <c r="M43" s="687">
        <f t="shared" si="45"/>
        <v>0</v>
      </c>
      <c r="N43" s="681"/>
      <c r="O43" s="687">
        <f t="shared" si="46"/>
        <v>-7949.3000000000011</v>
      </c>
      <c r="P43" s="688">
        <f t="shared" si="47"/>
        <v>0</v>
      </c>
      <c r="Q43" s="687">
        <f t="shared" si="48"/>
        <v>2230</v>
      </c>
      <c r="R43" s="681"/>
      <c r="S43" s="687">
        <f t="shared" si="49"/>
        <v>0</v>
      </c>
      <c r="T43" s="681"/>
      <c r="U43" s="687">
        <f t="shared" si="50"/>
        <v>-2230</v>
      </c>
      <c r="V43" s="688">
        <f t="shared" si="51"/>
        <v>0</v>
      </c>
      <c r="W43" s="687">
        <f>W45+W47+W49</f>
        <v>773.19999999999993</v>
      </c>
      <c r="X43" s="681"/>
      <c r="Y43" s="687">
        <f>Y45+Y47+Y49</f>
        <v>0</v>
      </c>
      <c r="Z43" s="681"/>
      <c r="AA43" s="687">
        <f t="shared" si="52"/>
        <v>-773.19999999999993</v>
      </c>
      <c r="AB43" s="688">
        <f t="shared" si="53"/>
        <v>0</v>
      </c>
      <c r="AC43" s="687">
        <f>AC45+AC47+AC49</f>
        <v>698.19999999999993</v>
      </c>
      <c r="AD43" s="681"/>
      <c r="AE43" s="687">
        <f>AE45+AE47+AE49</f>
        <v>0</v>
      </c>
      <c r="AF43" s="681"/>
      <c r="AG43" s="687">
        <f t="shared" si="54"/>
        <v>-698.19999999999993</v>
      </c>
      <c r="AH43" s="688">
        <f t="shared" si="55"/>
        <v>0</v>
      </c>
      <c r="AI43" s="687">
        <f>AI45+AI47+AI49</f>
        <v>758.59999999999991</v>
      </c>
      <c r="AJ43" s="681"/>
      <c r="AK43" s="687">
        <f>AK45+AK47+AK49</f>
        <v>0</v>
      </c>
      <c r="AL43" s="681"/>
      <c r="AM43" s="687">
        <f t="shared" si="56"/>
        <v>-758.59999999999991</v>
      </c>
      <c r="AN43" s="688">
        <f t="shared" si="57"/>
        <v>0</v>
      </c>
      <c r="AO43" s="687">
        <f t="shared" si="58"/>
        <v>1634.5</v>
      </c>
      <c r="AP43" s="681"/>
      <c r="AQ43" s="687">
        <f t="shared" si="59"/>
        <v>0</v>
      </c>
      <c r="AR43" s="681"/>
      <c r="AS43" s="687">
        <f t="shared" si="60"/>
        <v>-1634.5</v>
      </c>
      <c r="AT43" s="688">
        <f t="shared" si="61"/>
        <v>0</v>
      </c>
      <c r="AU43" s="687">
        <f>AU45+AU47+AU49</f>
        <v>435.20000000000005</v>
      </c>
      <c r="AV43" s="681"/>
      <c r="AW43" s="687">
        <f>AW45+AW47+AW49</f>
        <v>0</v>
      </c>
      <c r="AX43" s="681"/>
      <c r="AY43" s="687">
        <f t="shared" si="62"/>
        <v>-435.20000000000005</v>
      </c>
      <c r="AZ43" s="688">
        <f t="shared" si="63"/>
        <v>0</v>
      </c>
      <c r="BA43" s="687">
        <f>BA45+BA47+BA49</f>
        <v>612.70000000000005</v>
      </c>
      <c r="BB43" s="681"/>
      <c r="BC43" s="687">
        <f>BC45+BC47+BC49</f>
        <v>0</v>
      </c>
      <c r="BD43" s="681"/>
      <c r="BE43" s="687">
        <f t="shared" si="64"/>
        <v>-612.70000000000005</v>
      </c>
      <c r="BF43" s="688">
        <f t="shared" si="65"/>
        <v>0</v>
      </c>
      <c r="BG43" s="687">
        <f>BG45+BG47+BG49</f>
        <v>586.6</v>
      </c>
      <c r="BH43" s="681"/>
      <c r="BI43" s="687">
        <f>BI45+BI47+BI49</f>
        <v>0</v>
      </c>
      <c r="BJ43" s="681"/>
      <c r="BK43" s="687">
        <f t="shared" si="66"/>
        <v>-586.6</v>
      </c>
      <c r="BL43" s="688">
        <f t="shared" si="67"/>
        <v>0</v>
      </c>
      <c r="BM43" s="687">
        <f t="shared" si="68"/>
        <v>1814.8000000000002</v>
      </c>
      <c r="BN43" s="681"/>
      <c r="BO43" s="687">
        <f t="shared" si="69"/>
        <v>0</v>
      </c>
      <c r="BP43" s="681"/>
      <c r="BQ43" s="687">
        <f t="shared" si="70"/>
        <v>-1814.8000000000002</v>
      </c>
      <c r="BR43" s="688">
        <f t="shared" si="71"/>
        <v>0</v>
      </c>
      <c r="BS43" s="687">
        <f>BS45+BS47+BS49</f>
        <v>624.20000000000005</v>
      </c>
      <c r="BT43" s="681"/>
      <c r="BU43" s="687">
        <f>BU45+BU47+BU49</f>
        <v>0</v>
      </c>
      <c r="BV43" s="681"/>
      <c r="BW43" s="687">
        <f t="shared" si="72"/>
        <v>-624.20000000000005</v>
      </c>
      <c r="BX43" s="688">
        <f t="shared" si="73"/>
        <v>0</v>
      </c>
      <c r="BY43" s="687">
        <f>BY45+BY47+BY49</f>
        <v>624.30000000000007</v>
      </c>
      <c r="BZ43" s="681"/>
      <c r="CA43" s="687">
        <f>CA45+CA47+CA49</f>
        <v>0</v>
      </c>
      <c r="CB43" s="681"/>
      <c r="CC43" s="687">
        <f t="shared" si="74"/>
        <v>-624.30000000000007</v>
      </c>
      <c r="CD43" s="688">
        <f t="shared" si="75"/>
        <v>0</v>
      </c>
      <c r="CE43" s="687">
        <f>CE45+CE47+CE49</f>
        <v>566.30000000000007</v>
      </c>
      <c r="CF43" s="681"/>
      <c r="CG43" s="687">
        <f>CG45+CG47+CG49</f>
        <v>0</v>
      </c>
      <c r="CH43" s="681"/>
      <c r="CI43" s="687">
        <f t="shared" si="76"/>
        <v>-566.30000000000007</v>
      </c>
      <c r="CJ43" s="688">
        <f t="shared" si="77"/>
        <v>0</v>
      </c>
      <c r="CK43" s="687">
        <f t="shared" si="78"/>
        <v>2270.0000000000005</v>
      </c>
      <c r="CL43" s="681"/>
      <c r="CM43" s="687">
        <f t="shared" si="79"/>
        <v>0</v>
      </c>
      <c r="CN43" s="681"/>
      <c r="CO43" s="687">
        <f t="shared" si="80"/>
        <v>-2270.0000000000005</v>
      </c>
      <c r="CP43" s="688">
        <f t="shared" si="81"/>
        <v>0</v>
      </c>
      <c r="CQ43" s="687">
        <f>CQ45+CQ47+CQ49</f>
        <v>760.30000000000007</v>
      </c>
      <c r="CR43" s="681"/>
      <c r="CS43" s="687">
        <f>CS45+CS47+CS49</f>
        <v>0</v>
      </c>
      <c r="CT43" s="681"/>
      <c r="CU43" s="687">
        <f t="shared" si="82"/>
        <v>-760.30000000000007</v>
      </c>
      <c r="CV43" s="688">
        <f t="shared" si="83"/>
        <v>0</v>
      </c>
      <c r="CW43" s="687">
        <f>CW45+CW47+CW49</f>
        <v>742.90000000000009</v>
      </c>
      <c r="CX43" s="681"/>
      <c r="CY43" s="687">
        <f>CY45+CY47+CY49</f>
        <v>0</v>
      </c>
      <c r="CZ43" s="681"/>
      <c r="DA43" s="687">
        <f t="shared" si="84"/>
        <v>-742.90000000000009</v>
      </c>
      <c r="DB43" s="688">
        <f t="shared" si="85"/>
        <v>0</v>
      </c>
      <c r="DC43" s="687">
        <f>DC45+DC47+DC49</f>
        <v>766.80000000000007</v>
      </c>
      <c r="DD43" s="681"/>
      <c r="DE43" s="687">
        <f>DE45+DE47+DE49</f>
        <v>0</v>
      </c>
      <c r="DF43" s="681"/>
      <c r="DG43" s="687">
        <f t="shared" si="86"/>
        <v>-766.80000000000007</v>
      </c>
      <c r="DH43" s="688">
        <f t="shared" si="87"/>
        <v>0</v>
      </c>
    </row>
    <row r="44" spans="1:112" s="45" customFormat="1" ht="24" customHeight="1">
      <c r="B44" s="49"/>
      <c r="C44" s="620"/>
      <c r="D44" s="766"/>
      <c r="E44" s="528" t="s">
        <v>2196</v>
      </c>
      <c r="F44" s="528"/>
      <c r="G44" s="529"/>
      <c r="H44" s="530" t="s">
        <v>2197</v>
      </c>
      <c r="I44" s="530"/>
      <c r="J44" s="726" t="s">
        <v>889</v>
      </c>
      <c r="K44" s="687">
        <f t="shared" si="44"/>
        <v>10484.200000000001</v>
      </c>
      <c r="L44" s="681"/>
      <c r="M44" s="687">
        <f t="shared" si="45"/>
        <v>0</v>
      </c>
      <c r="N44" s="681"/>
      <c r="O44" s="687">
        <f t="shared" si="46"/>
        <v>-10484.200000000001</v>
      </c>
      <c r="P44" s="688">
        <f t="shared" si="47"/>
        <v>0</v>
      </c>
      <c r="Q44" s="687">
        <f t="shared" si="48"/>
        <v>2936.3</v>
      </c>
      <c r="R44" s="681"/>
      <c r="S44" s="687">
        <f t="shared" si="49"/>
        <v>0</v>
      </c>
      <c r="T44" s="681"/>
      <c r="U44" s="687">
        <f t="shared" si="50"/>
        <v>-2936.3</v>
      </c>
      <c r="V44" s="688">
        <f t="shared" si="51"/>
        <v>0</v>
      </c>
      <c r="W44" s="687">
        <f>W46+W48+W50</f>
        <v>1018.1</v>
      </c>
      <c r="X44" s="681"/>
      <c r="Y44" s="687">
        <f>Y46+Y48+Y50</f>
        <v>0</v>
      </c>
      <c r="Z44" s="681"/>
      <c r="AA44" s="687">
        <f t="shared" si="52"/>
        <v>-1018.1</v>
      </c>
      <c r="AB44" s="688">
        <f t="shared" si="53"/>
        <v>0</v>
      </c>
      <c r="AC44" s="687">
        <f>AC46+AC48+AC50</f>
        <v>919.4</v>
      </c>
      <c r="AD44" s="681"/>
      <c r="AE44" s="687">
        <f>AE46+AE48+AE50</f>
        <v>0</v>
      </c>
      <c r="AF44" s="681"/>
      <c r="AG44" s="687">
        <f t="shared" si="54"/>
        <v>-919.4</v>
      </c>
      <c r="AH44" s="688">
        <f t="shared" si="55"/>
        <v>0</v>
      </c>
      <c r="AI44" s="687">
        <f>AI46+AI48+AI50</f>
        <v>998.8</v>
      </c>
      <c r="AJ44" s="681"/>
      <c r="AK44" s="687">
        <f>AK46+AK48+AK50</f>
        <v>0</v>
      </c>
      <c r="AL44" s="681"/>
      <c r="AM44" s="687">
        <f t="shared" si="56"/>
        <v>-998.8</v>
      </c>
      <c r="AN44" s="688">
        <f t="shared" si="57"/>
        <v>0</v>
      </c>
      <c r="AO44" s="687">
        <f t="shared" si="58"/>
        <v>2155.6</v>
      </c>
      <c r="AP44" s="681"/>
      <c r="AQ44" s="687">
        <f t="shared" si="59"/>
        <v>0</v>
      </c>
      <c r="AR44" s="681"/>
      <c r="AS44" s="687">
        <f t="shared" si="60"/>
        <v>-2155.6</v>
      </c>
      <c r="AT44" s="688">
        <f t="shared" si="61"/>
        <v>0</v>
      </c>
      <c r="AU44" s="687">
        <f>AU46+AU48+AU50</f>
        <v>579.1</v>
      </c>
      <c r="AV44" s="681"/>
      <c r="AW44" s="687">
        <f>AW46+AW48+AW50</f>
        <v>0</v>
      </c>
      <c r="AX44" s="681"/>
      <c r="AY44" s="687">
        <f t="shared" si="62"/>
        <v>-579.1</v>
      </c>
      <c r="AZ44" s="688">
        <f t="shared" si="63"/>
        <v>0</v>
      </c>
      <c r="BA44" s="687">
        <f>BA46+BA48+BA50</f>
        <v>805.5</v>
      </c>
      <c r="BB44" s="681"/>
      <c r="BC44" s="687">
        <f>BC46+BC48+BC50</f>
        <v>0</v>
      </c>
      <c r="BD44" s="681"/>
      <c r="BE44" s="687">
        <f t="shared" si="64"/>
        <v>-805.5</v>
      </c>
      <c r="BF44" s="688">
        <f t="shared" si="65"/>
        <v>0</v>
      </c>
      <c r="BG44" s="687">
        <f>BG46+BG48+BG50</f>
        <v>770.99999999999989</v>
      </c>
      <c r="BH44" s="681"/>
      <c r="BI44" s="687">
        <f>BI46+BI48+BI50</f>
        <v>0</v>
      </c>
      <c r="BJ44" s="681"/>
      <c r="BK44" s="687">
        <f t="shared" si="66"/>
        <v>-770.99999999999989</v>
      </c>
      <c r="BL44" s="688">
        <f t="shared" si="67"/>
        <v>0</v>
      </c>
      <c r="BM44" s="687">
        <f t="shared" si="68"/>
        <v>2392.6999999999998</v>
      </c>
      <c r="BN44" s="681"/>
      <c r="BO44" s="687">
        <f t="shared" si="69"/>
        <v>0</v>
      </c>
      <c r="BP44" s="681"/>
      <c r="BQ44" s="687">
        <f t="shared" si="70"/>
        <v>-2392.6999999999998</v>
      </c>
      <c r="BR44" s="688">
        <f t="shared" si="71"/>
        <v>0</v>
      </c>
      <c r="BS44" s="687">
        <f>BS46+BS48+BS50</f>
        <v>820.3</v>
      </c>
      <c r="BT44" s="681"/>
      <c r="BU44" s="687">
        <f>BU46+BU48+BU50</f>
        <v>0</v>
      </c>
      <c r="BV44" s="681"/>
      <c r="BW44" s="687">
        <f t="shared" si="72"/>
        <v>-820.3</v>
      </c>
      <c r="BX44" s="688">
        <f t="shared" si="73"/>
        <v>0</v>
      </c>
      <c r="BY44" s="687">
        <f>BY46+BY48+BY50</f>
        <v>820.6</v>
      </c>
      <c r="BZ44" s="681"/>
      <c r="CA44" s="687">
        <f>CA46+CA48+CA50</f>
        <v>0</v>
      </c>
      <c r="CB44" s="681"/>
      <c r="CC44" s="687">
        <f t="shared" si="74"/>
        <v>-820.6</v>
      </c>
      <c r="CD44" s="688">
        <f t="shared" si="75"/>
        <v>0</v>
      </c>
      <c r="CE44" s="687">
        <f>CE46+CE48+CE50</f>
        <v>751.8</v>
      </c>
      <c r="CF44" s="681"/>
      <c r="CG44" s="687">
        <f>CG46+CG48+CG50</f>
        <v>0</v>
      </c>
      <c r="CH44" s="681"/>
      <c r="CI44" s="687">
        <f t="shared" si="76"/>
        <v>-751.8</v>
      </c>
      <c r="CJ44" s="688">
        <f t="shared" si="77"/>
        <v>0</v>
      </c>
      <c r="CK44" s="687">
        <f t="shared" si="78"/>
        <v>2999.6000000000004</v>
      </c>
      <c r="CL44" s="681"/>
      <c r="CM44" s="687">
        <f t="shared" si="79"/>
        <v>0</v>
      </c>
      <c r="CN44" s="681"/>
      <c r="CO44" s="687">
        <f t="shared" si="80"/>
        <v>-2999.6000000000004</v>
      </c>
      <c r="CP44" s="688">
        <f t="shared" si="81"/>
        <v>0</v>
      </c>
      <c r="CQ44" s="687">
        <f>CQ46+CQ48+CQ50</f>
        <v>1011.7</v>
      </c>
      <c r="CR44" s="681"/>
      <c r="CS44" s="687">
        <f>CS46+CS48+CS50</f>
        <v>0</v>
      </c>
      <c r="CT44" s="681"/>
      <c r="CU44" s="687">
        <f t="shared" si="82"/>
        <v>-1011.7</v>
      </c>
      <c r="CV44" s="688">
        <f t="shared" si="83"/>
        <v>0</v>
      </c>
      <c r="CW44" s="687">
        <f>CW46+CW48+CW50</f>
        <v>978</v>
      </c>
      <c r="CX44" s="681"/>
      <c r="CY44" s="687">
        <f>CY46+CY48+CY50</f>
        <v>0</v>
      </c>
      <c r="CZ44" s="681"/>
      <c r="DA44" s="687">
        <f t="shared" si="84"/>
        <v>-978</v>
      </c>
      <c r="DB44" s="688">
        <f t="shared" si="85"/>
        <v>0</v>
      </c>
      <c r="DC44" s="687">
        <f>DC46+DC48+DC50</f>
        <v>1009.9000000000001</v>
      </c>
      <c r="DD44" s="681"/>
      <c r="DE44" s="687">
        <f>DE46+DE48+DE50</f>
        <v>0</v>
      </c>
      <c r="DF44" s="681"/>
      <c r="DG44" s="687">
        <f t="shared" si="86"/>
        <v>-1009.9000000000001</v>
      </c>
      <c r="DH44" s="688">
        <f t="shared" si="87"/>
        <v>0</v>
      </c>
    </row>
    <row r="45" spans="1:112" s="45" customFormat="1" ht="18.75" customHeight="1">
      <c r="A45" t="s">
        <v>2198</v>
      </c>
      <c r="B45" s="49"/>
      <c r="C45" s="804"/>
      <c r="D45" s="809" t="s">
        <v>2198</v>
      </c>
      <c r="E45" s="528" t="s">
        <v>2199</v>
      </c>
      <c r="F45" s="528"/>
      <c r="G45" s="529"/>
      <c r="H45" s="530"/>
      <c r="I45" s="530"/>
      <c r="J45" s="53" t="s">
        <v>186</v>
      </c>
      <c r="K45" s="687">
        <f t="shared" si="44"/>
        <v>6022.2999999999993</v>
      </c>
      <c r="L45" s="681"/>
      <c r="M45" s="687">
        <f t="shared" si="45"/>
        <v>0</v>
      </c>
      <c r="N45" s="681"/>
      <c r="O45" s="687">
        <f t="shared" si="46"/>
        <v>-6022.2999999999993</v>
      </c>
      <c r="P45" s="688">
        <f t="shared" si="47"/>
        <v>0</v>
      </c>
      <c r="Q45" s="687">
        <f t="shared" si="48"/>
        <v>1673.2999999999997</v>
      </c>
      <c r="R45" s="681"/>
      <c r="S45" s="687">
        <f t="shared" si="49"/>
        <v>0</v>
      </c>
      <c r="T45" s="681"/>
      <c r="U45" s="687">
        <f t="shared" si="50"/>
        <v>-1673.2999999999997</v>
      </c>
      <c r="V45" s="688">
        <f t="shared" si="51"/>
        <v>0</v>
      </c>
      <c r="W45" s="683">
        <v>576.79999999999995</v>
      </c>
      <c r="X45" s="681"/>
      <c r="Y45" s="681"/>
      <c r="Z45" s="681"/>
      <c r="AA45" s="687">
        <f t="shared" si="52"/>
        <v>-576.79999999999995</v>
      </c>
      <c r="AB45" s="688">
        <f t="shared" si="53"/>
        <v>0</v>
      </c>
      <c r="AC45" s="683">
        <v>520.9</v>
      </c>
      <c r="AD45" s="681"/>
      <c r="AE45" s="681"/>
      <c r="AF45" s="681"/>
      <c r="AG45" s="687">
        <f t="shared" si="54"/>
        <v>-520.9</v>
      </c>
      <c r="AH45" s="688">
        <f t="shared" si="55"/>
        <v>0</v>
      </c>
      <c r="AI45" s="683">
        <v>575.6</v>
      </c>
      <c r="AJ45" s="681"/>
      <c r="AK45" s="681"/>
      <c r="AL45" s="681"/>
      <c r="AM45" s="687">
        <f t="shared" si="56"/>
        <v>-575.6</v>
      </c>
      <c r="AN45" s="688">
        <f t="shared" si="57"/>
        <v>0</v>
      </c>
      <c r="AO45" s="687">
        <f t="shared" si="58"/>
        <v>1269.2</v>
      </c>
      <c r="AP45" s="681"/>
      <c r="AQ45" s="687">
        <f t="shared" si="59"/>
        <v>0</v>
      </c>
      <c r="AR45" s="681"/>
      <c r="AS45" s="687">
        <f t="shared" si="60"/>
        <v>-1269.2</v>
      </c>
      <c r="AT45" s="688">
        <f t="shared" si="61"/>
        <v>0</v>
      </c>
      <c r="AU45" s="683">
        <v>308.10000000000002</v>
      </c>
      <c r="AV45" s="681"/>
      <c r="AW45" s="681"/>
      <c r="AX45" s="681"/>
      <c r="AY45" s="687">
        <f t="shared" si="62"/>
        <v>-308.10000000000002</v>
      </c>
      <c r="AZ45" s="688">
        <f t="shared" si="63"/>
        <v>0</v>
      </c>
      <c r="BA45" s="683">
        <v>491.6</v>
      </c>
      <c r="BB45" s="681"/>
      <c r="BC45" s="681"/>
      <c r="BD45" s="681"/>
      <c r="BE45" s="687">
        <f t="shared" si="64"/>
        <v>-491.6</v>
      </c>
      <c r="BF45" s="688">
        <f t="shared" si="65"/>
        <v>0</v>
      </c>
      <c r="BG45" s="683">
        <v>469.5</v>
      </c>
      <c r="BH45" s="681"/>
      <c r="BI45" s="681"/>
      <c r="BJ45" s="681"/>
      <c r="BK45" s="687">
        <f t="shared" si="66"/>
        <v>-469.5</v>
      </c>
      <c r="BL45" s="688">
        <f t="shared" si="67"/>
        <v>0</v>
      </c>
      <c r="BM45" s="687">
        <f t="shared" si="68"/>
        <v>1394.9</v>
      </c>
      <c r="BN45" s="681"/>
      <c r="BO45" s="687">
        <f t="shared" si="69"/>
        <v>0</v>
      </c>
      <c r="BP45" s="681"/>
      <c r="BQ45" s="687">
        <f t="shared" si="70"/>
        <v>-1394.9</v>
      </c>
      <c r="BR45" s="688">
        <f t="shared" si="71"/>
        <v>0</v>
      </c>
      <c r="BS45" s="683">
        <v>503.1</v>
      </c>
      <c r="BT45" s="681"/>
      <c r="BU45" s="681"/>
      <c r="BV45" s="681"/>
      <c r="BW45" s="687">
        <f t="shared" si="72"/>
        <v>-503.1</v>
      </c>
      <c r="BX45" s="688">
        <f t="shared" si="73"/>
        <v>0</v>
      </c>
      <c r="BY45" s="683">
        <v>503.2</v>
      </c>
      <c r="BZ45" s="681"/>
      <c r="CA45" s="681"/>
      <c r="CB45" s="681"/>
      <c r="CC45" s="687">
        <f t="shared" si="74"/>
        <v>-503.2</v>
      </c>
      <c r="CD45" s="688">
        <f t="shared" si="75"/>
        <v>0</v>
      </c>
      <c r="CE45" s="683">
        <v>388.6</v>
      </c>
      <c r="CF45" s="681"/>
      <c r="CG45" s="681"/>
      <c r="CH45" s="681"/>
      <c r="CI45" s="687">
        <f t="shared" si="76"/>
        <v>-388.6</v>
      </c>
      <c r="CJ45" s="688">
        <f t="shared" si="77"/>
        <v>0</v>
      </c>
      <c r="CK45" s="687">
        <f t="shared" si="78"/>
        <v>1684.9</v>
      </c>
      <c r="CL45" s="681"/>
      <c r="CM45" s="687">
        <f t="shared" si="79"/>
        <v>0</v>
      </c>
      <c r="CN45" s="681"/>
      <c r="CO45" s="687">
        <f t="shared" si="80"/>
        <v>-1684.9</v>
      </c>
      <c r="CP45" s="688">
        <f t="shared" si="81"/>
        <v>0</v>
      </c>
      <c r="CQ45" s="683">
        <v>563.1</v>
      </c>
      <c r="CR45" s="681"/>
      <c r="CS45" s="681"/>
      <c r="CT45" s="681"/>
      <c r="CU45" s="687">
        <f t="shared" si="82"/>
        <v>-563.1</v>
      </c>
      <c r="CV45" s="688">
        <f t="shared" si="83"/>
        <v>0</v>
      </c>
      <c r="CW45" s="683">
        <v>552.1</v>
      </c>
      <c r="CX45" s="681"/>
      <c r="CY45" s="681"/>
      <c r="CZ45" s="681"/>
      <c r="DA45" s="687">
        <f t="shared" si="84"/>
        <v>-552.1</v>
      </c>
      <c r="DB45" s="688">
        <f t="shared" si="85"/>
        <v>0</v>
      </c>
      <c r="DC45" s="683">
        <v>569.70000000000005</v>
      </c>
      <c r="DD45" s="681"/>
      <c r="DE45" s="681"/>
      <c r="DF45" s="681"/>
      <c r="DG45" s="687">
        <f t="shared" si="86"/>
        <v>-569.70000000000005</v>
      </c>
      <c r="DH45" s="688">
        <f t="shared" si="87"/>
        <v>0</v>
      </c>
    </row>
    <row r="46" spans="1:112" s="45" customFormat="1" ht="18.75" customHeight="1">
      <c r="B46" s="49"/>
      <c r="C46" s="805"/>
      <c r="D46" s="766"/>
      <c r="E46" s="528" t="s">
        <v>2200</v>
      </c>
      <c r="F46" s="528"/>
      <c r="G46" s="529"/>
      <c r="H46" s="530"/>
      <c r="I46" s="530"/>
      <c r="J46" s="726" t="s">
        <v>889</v>
      </c>
      <c r="K46" s="687">
        <f t="shared" si="44"/>
        <v>7921.7999999999993</v>
      </c>
      <c r="L46" s="681"/>
      <c r="M46" s="687">
        <f t="shared" si="45"/>
        <v>0</v>
      </c>
      <c r="N46" s="681"/>
      <c r="O46" s="687">
        <f t="shared" si="46"/>
        <v>-7921.7999999999993</v>
      </c>
      <c r="P46" s="688">
        <f t="shared" si="47"/>
        <v>0</v>
      </c>
      <c r="Q46" s="687">
        <f t="shared" si="48"/>
        <v>2195.6999999999998</v>
      </c>
      <c r="R46" s="681"/>
      <c r="S46" s="687">
        <f t="shared" si="49"/>
        <v>0</v>
      </c>
      <c r="T46" s="681"/>
      <c r="U46" s="687">
        <f t="shared" si="50"/>
        <v>-2195.6999999999998</v>
      </c>
      <c r="V46" s="688">
        <f t="shared" si="51"/>
        <v>0</v>
      </c>
      <c r="W46" s="683">
        <v>756.9</v>
      </c>
      <c r="X46" s="681"/>
      <c r="Y46" s="681"/>
      <c r="Z46" s="681"/>
      <c r="AA46" s="687">
        <f t="shared" si="52"/>
        <v>-756.9</v>
      </c>
      <c r="AB46" s="688">
        <f t="shared" si="53"/>
        <v>0</v>
      </c>
      <c r="AC46" s="683">
        <v>683.5</v>
      </c>
      <c r="AD46" s="681"/>
      <c r="AE46" s="681"/>
      <c r="AF46" s="681"/>
      <c r="AG46" s="687">
        <f t="shared" si="54"/>
        <v>-683.5</v>
      </c>
      <c r="AH46" s="688">
        <f t="shared" si="55"/>
        <v>0</v>
      </c>
      <c r="AI46" s="683">
        <v>755.3</v>
      </c>
      <c r="AJ46" s="681"/>
      <c r="AK46" s="681"/>
      <c r="AL46" s="681"/>
      <c r="AM46" s="687">
        <f t="shared" si="56"/>
        <v>-755.3</v>
      </c>
      <c r="AN46" s="688">
        <f t="shared" si="57"/>
        <v>0</v>
      </c>
      <c r="AO46" s="687">
        <f t="shared" si="58"/>
        <v>1670</v>
      </c>
      <c r="AP46" s="681"/>
      <c r="AQ46" s="687">
        <f t="shared" si="59"/>
        <v>0</v>
      </c>
      <c r="AR46" s="681"/>
      <c r="AS46" s="687">
        <f t="shared" si="60"/>
        <v>-1670</v>
      </c>
      <c r="AT46" s="688">
        <f t="shared" si="61"/>
        <v>0</v>
      </c>
      <c r="AU46" s="683">
        <v>410</v>
      </c>
      <c r="AV46" s="681"/>
      <c r="AW46" s="681"/>
      <c r="AX46" s="681"/>
      <c r="AY46" s="687">
        <f t="shared" si="62"/>
        <v>-410</v>
      </c>
      <c r="AZ46" s="688">
        <f t="shared" si="63"/>
        <v>0</v>
      </c>
      <c r="BA46" s="683">
        <v>644.6</v>
      </c>
      <c r="BB46" s="681"/>
      <c r="BC46" s="681"/>
      <c r="BD46" s="681"/>
      <c r="BE46" s="687">
        <f t="shared" si="64"/>
        <v>-644.6</v>
      </c>
      <c r="BF46" s="688">
        <f t="shared" si="65"/>
        <v>0</v>
      </c>
      <c r="BG46" s="683">
        <v>615.4</v>
      </c>
      <c r="BH46" s="681"/>
      <c r="BI46" s="681"/>
      <c r="BJ46" s="681"/>
      <c r="BK46" s="687">
        <f t="shared" si="66"/>
        <v>-615.4</v>
      </c>
      <c r="BL46" s="688">
        <f t="shared" si="67"/>
        <v>0</v>
      </c>
      <c r="BM46" s="687">
        <f t="shared" si="68"/>
        <v>1834.6</v>
      </c>
      <c r="BN46" s="681"/>
      <c r="BO46" s="687">
        <f t="shared" si="69"/>
        <v>0</v>
      </c>
      <c r="BP46" s="681"/>
      <c r="BQ46" s="687">
        <f t="shared" si="70"/>
        <v>-1834.6</v>
      </c>
      <c r="BR46" s="688">
        <f t="shared" si="71"/>
        <v>0</v>
      </c>
      <c r="BS46" s="683">
        <v>659.4</v>
      </c>
      <c r="BT46" s="681"/>
      <c r="BU46" s="681"/>
      <c r="BV46" s="681"/>
      <c r="BW46" s="687">
        <f t="shared" si="72"/>
        <v>-659.4</v>
      </c>
      <c r="BX46" s="688">
        <f t="shared" si="73"/>
        <v>0</v>
      </c>
      <c r="BY46" s="683">
        <v>659.7</v>
      </c>
      <c r="BZ46" s="681"/>
      <c r="CA46" s="681"/>
      <c r="CB46" s="681"/>
      <c r="CC46" s="687">
        <f t="shared" si="74"/>
        <v>-659.7</v>
      </c>
      <c r="CD46" s="688">
        <f t="shared" si="75"/>
        <v>0</v>
      </c>
      <c r="CE46" s="683">
        <v>515.5</v>
      </c>
      <c r="CF46" s="681"/>
      <c r="CG46" s="681"/>
      <c r="CH46" s="681"/>
      <c r="CI46" s="687">
        <f t="shared" si="76"/>
        <v>-515.5</v>
      </c>
      <c r="CJ46" s="688">
        <f t="shared" si="77"/>
        <v>0</v>
      </c>
      <c r="CK46" s="687">
        <f t="shared" si="78"/>
        <v>2221.5</v>
      </c>
      <c r="CL46" s="681"/>
      <c r="CM46" s="687">
        <f t="shared" si="79"/>
        <v>0</v>
      </c>
      <c r="CN46" s="681"/>
      <c r="CO46" s="687">
        <f t="shared" si="80"/>
        <v>-2221.5</v>
      </c>
      <c r="CP46" s="688">
        <f t="shared" si="81"/>
        <v>0</v>
      </c>
      <c r="CQ46" s="683">
        <v>749.5</v>
      </c>
      <c r="CR46" s="681"/>
      <c r="CS46" s="681"/>
      <c r="CT46" s="681"/>
      <c r="CU46" s="687">
        <f t="shared" si="82"/>
        <v>-749.5</v>
      </c>
      <c r="CV46" s="688">
        <f t="shared" si="83"/>
        <v>0</v>
      </c>
      <c r="CW46" s="683">
        <v>724.3</v>
      </c>
      <c r="CX46" s="681"/>
      <c r="CY46" s="681"/>
      <c r="CZ46" s="681"/>
      <c r="DA46" s="687">
        <f t="shared" si="84"/>
        <v>-724.3</v>
      </c>
      <c r="DB46" s="688">
        <f t="shared" si="85"/>
        <v>0</v>
      </c>
      <c r="DC46" s="683">
        <v>747.7</v>
      </c>
      <c r="DD46" s="681"/>
      <c r="DE46" s="681"/>
      <c r="DF46" s="681"/>
      <c r="DG46" s="687">
        <f t="shared" si="86"/>
        <v>-747.7</v>
      </c>
      <c r="DH46" s="688">
        <f t="shared" si="87"/>
        <v>0</v>
      </c>
    </row>
    <row r="47" spans="1:112" s="45" customFormat="1" ht="18.75" customHeight="1">
      <c r="A47" t="s">
        <v>2201</v>
      </c>
      <c r="B47" s="49"/>
      <c r="C47" s="804"/>
      <c r="D47" s="809" t="s">
        <v>2202</v>
      </c>
      <c r="E47" s="528" t="s">
        <v>2203</v>
      </c>
      <c r="F47" s="528"/>
      <c r="G47" s="529"/>
      <c r="H47" s="530"/>
      <c r="I47" s="530"/>
      <c r="J47" s="53" t="s">
        <v>186</v>
      </c>
      <c r="K47" s="687">
        <f t="shared" si="44"/>
        <v>1794.1999999999998</v>
      </c>
      <c r="L47" s="681"/>
      <c r="M47" s="687">
        <f t="shared" si="45"/>
        <v>0</v>
      </c>
      <c r="N47" s="681"/>
      <c r="O47" s="687">
        <f t="shared" si="46"/>
        <v>-1794.1999999999998</v>
      </c>
      <c r="P47" s="688">
        <f t="shared" si="47"/>
        <v>0</v>
      </c>
      <c r="Q47" s="687">
        <f t="shared" si="48"/>
        <v>523.59999999999991</v>
      </c>
      <c r="R47" s="681"/>
      <c r="S47" s="687">
        <f t="shared" si="49"/>
        <v>0</v>
      </c>
      <c r="T47" s="681"/>
      <c r="U47" s="687">
        <f t="shared" si="50"/>
        <v>-523.59999999999991</v>
      </c>
      <c r="V47" s="688">
        <f t="shared" si="51"/>
        <v>0</v>
      </c>
      <c r="W47" s="683">
        <v>184.9</v>
      </c>
      <c r="X47" s="681"/>
      <c r="Y47" s="681"/>
      <c r="Z47" s="681"/>
      <c r="AA47" s="687">
        <f t="shared" si="52"/>
        <v>-184.9</v>
      </c>
      <c r="AB47" s="688">
        <f t="shared" si="53"/>
        <v>0</v>
      </c>
      <c r="AC47" s="683">
        <v>167</v>
      </c>
      <c r="AD47" s="681"/>
      <c r="AE47" s="681"/>
      <c r="AF47" s="681"/>
      <c r="AG47" s="687">
        <f t="shared" si="54"/>
        <v>-167</v>
      </c>
      <c r="AH47" s="688">
        <f t="shared" si="55"/>
        <v>0</v>
      </c>
      <c r="AI47" s="683">
        <v>171.7</v>
      </c>
      <c r="AJ47" s="681"/>
      <c r="AK47" s="681"/>
      <c r="AL47" s="681"/>
      <c r="AM47" s="687">
        <f t="shared" si="56"/>
        <v>-171.7</v>
      </c>
      <c r="AN47" s="688">
        <f t="shared" si="57"/>
        <v>0</v>
      </c>
      <c r="AO47" s="687">
        <f t="shared" si="58"/>
        <v>333.5</v>
      </c>
      <c r="AP47" s="681"/>
      <c r="AQ47" s="687">
        <f t="shared" si="59"/>
        <v>0</v>
      </c>
      <c r="AR47" s="681"/>
      <c r="AS47" s="687">
        <f t="shared" si="60"/>
        <v>-333.5</v>
      </c>
      <c r="AT47" s="688">
        <f t="shared" si="61"/>
        <v>0</v>
      </c>
      <c r="AU47" s="683">
        <v>118</v>
      </c>
      <c r="AV47" s="681"/>
      <c r="AW47" s="681"/>
      <c r="AX47" s="681"/>
      <c r="AY47" s="687">
        <f t="shared" si="62"/>
        <v>-118</v>
      </c>
      <c r="AZ47" s="688">
        <f t="shared" si="63"/>
        <v>0</v>
      </c>
      <c r="BA47" s="683">
        <v>109.5</v>
      </c>
      <c r="BB47" s="681"/>
      <c r="BC47" s="681"/>
      <c r="BD47" s="681"/>
      <c r="BE47" s="687">
        <f t="shared" si="64"/>
        <v>-109.5</v>
      </c>
      <c r="BF47" s="688">
        <f t="shared" si="65"/>
        <v>0</v>
      </c>
      <c r="BG47" s="683">
        <v>106</v>
      </c>
      <c r="BH47" s="681"/>
      <c r="BI47" s="681"/>
      <c r="BJ47" s="681"/>
      <c r="BK47" s="687">
        <f t="shared" si="66"/>
        <v>-106</v>
      </c>
      <c r="BL47" s="688">
        <f t="shared" si="67"/>
        <v>0</v>
      </c>
      <c r="BM47" s="687">
        <f t="shared" si="68"/>
        <v>385.6</v>
      </c>
      <c r="BN47" s="681"/>
      <c r="BO47" s="687">
        <f t="shared" si="69"/>
        <v>0</v>
      </c>
      <c r="BP47" s="681"/>
      <c r="BQ47" s="687">
        <f t="shared" si="70"/>
        <v>-385.6</v>
      </c>
      <c r="BR47" s="688">
        <f t="shared" si="71"/>
        <v>0</v>
      </c>
      <c r="BS47" s="683">
        <v>109.5</v>
      </c>
      <c r="BT47" s="681"/>
      <c r="BU47" s="681"/>
      <c r="BV47" s="681"/>
      <c r="BW47" s="687">
        <f t="shared" si="72"/>
        <v>-109.5</v>
      </c>
      <c r="BX47" s="688">
        <f t="shared" si="73"/>
        <v>0</v>
      </c>
      <c r="BY47" s="683">
        <v>109.5</v>
      </c>
      <c r="BZ47" s="681"/>
      <c r="CA47" s="681"/>
      <c r="CB47" s="681"/>
      <c r="CC47" s="687">
        <f t="shared" si="74"/>
        <v>-109.5</v>
      </c>
      <c r="CD47" s="688">
        <f t="shared" si="75"/>
        <v>0</v>
      </c>
      <c r="CE47" s="683">
        <v>166.6</v>
      </c>
      <c r="CF47" s="681"/>
      <c r="CG47" s="681"/>
      <c r="CH47" s="681"/>
      <c r="CI47" s="687">
        <f t="shared" si="76"/>
        <v>-166.6</v>
      </c>
      <c r="CJ47" s="688">
        <f t="shared" si="77"/>
        <v>0</v>
      </c>
      <c r="CK47" s="687">
        <f t="shared" si="78"/>
        <v>551.5</v>
      </c>
      <c r="CL47" s="681"/>
      <c r="CM47" s="687">
        <f t="shared" si="79"/>
        <v>0</v>
      </c>
      <c r="CN47" s="681"/>
      <c r="CO47" s="687">
        <f t="shared" si="80"/>
        <v>-551.5</v>
      </c>
      <c r="CP47" s="688">
        <f t="shared" si="81"/>
        <v>0</v>
      </c>
      <c r="CQ47" s="683">
        <v>185.8</v>
      </c>
      <c r="CR47" s="681"/>
      <c r="CS47" s="681"/>
      <c r="CT47" s="681"/>
      <c r="CU47" s="687">
        <f t="shared" si="82"/>
        <v>-185.8</v>
      </c>
      <c r="CV47" s="688">
        <f t="shared" si="83"/>
        <v>0</v>
      </c>
      <c r="CW47" s="683">
        <v>179.8</v>
      </c>
      <c r="CX47" s="681"/>
      <c r="CY47" s="681"/>
      <c r="CZ47" s="681"/>
      <c r="DA47" s="687">
        <f t="shared" si="84"/>
        <v>-179.8</v>
      </c>
      <c r="DB47" s="688">
        <f t="shared" si="85"/>
        <v>0</v>
      </c>
      <c r="DC47" s="683">
        <v>185.9</v>
      </c>
      <c r="DD47" s="681"/>
      <c r="DE47" s="681"/>
      <c r="DF47" s="681"/>
      <c r="DG47" s="687">
        <f t="shared" si="86"/>
        <v>-185.9</v>
      </c>
      <c r="DH47" s="688">
        <f t="shared" si="87"/>
        <v>0</v>
      </c>
    </row>
    <row r="48" spans="1:112" s="45" customFormat="1" ht="18.75" customHeight="1">
      <c r="B48" s="49"/>
      <c r="C48" s="805"/>
      <c r="D48" s="766"/>
      <c r="E48" s="528" t="s">
        <v>2204</v>
      </c>
      <c r="F48" s="528"/>
      <c r="G48" s="529"/>
      <c r="H48" s="530"/>
      <c r="I48" s="530"/>
      <c r="J48" s="726" t="s">
        <v>889</v>
      </c>
      <c r="K48" s="687">
        <f t="shared" si="44"/>
        <v>2384.6</v>
      </c>
      <c r="L48" s="681"/>
      <c r="M48" s="687">
        <f t="shared" si="45"/>
        <v>0</v>
      </c>
      <c r="N48" s="681"/>
      <c r="O48" s="687">
        <f t="shared" si="46"/>
        <v>-2384.6</v>
      </c>
      <c r="P48" s="688">
        <f t="shared" si="47"/>
        <v>0</v>
      </c>
      <c r="Q48" s="687">
        <f t="shared" si="48"/>
        <v>696.1</v>
      </c>
      <c r="R48" s="681"/>
      <c r="S48" s="687">
        <f t="shared" si="49"/>
        <v>0</v>
      </c>
      <c r="T48" s="681"/>
      <c r="U48" s="687">
        <f t="shared" si="50"/>
        <v>-696.1</v>
      </c>
      <c r="V48" s="688">
        <f t="shared" si="51"/>
        <v>0</v>
      </c>
      <c r="W48" s="683">
        <v>245.8</v>
      </c>
      <c r="X48" s="681"/>
      <c r="Y48" s="681"/>
      <c r="Z48" s="681"/>
      <c r="AA48" s="687">
        <f t="shared" si="52"/>
        <v>-245.8</v>
      </c>
      <c r="AB48" s="688">
        <f t="shared" si="53"/>
        <v>0</v>
      </c>
      <c r="AC48" s="683">
        <v>222</v>
      </c>
      <c r="AD48" s="681"/>
      <c r="AE48" s="681"/>
      <c r="AF48" s="681"/>
      <c r="AG48" s="687">
        <f t="shared" si="54"/>
        <v>-222</v>
      </c>
      <c r="AH48" s="688">
        <f t="shared" si="55"/>
        <v>0</v>
      </c>
      <c r="AI48" s="683">
        <v>228.3</v>
      </c>
      <c r="AJ48" s="681"/>
      <c r="AK48" s="681"/>
      <c r="AL48" s="681"/>
      <c r="AM48" s="687">
        <f t="shared" si="56"/>
        <v>-228.3</v>
      </c>
      <c r="AN48" s="688">
        <f t="shared" si="57"/>
        <v>0</v>
      </c>
      <c r="AO48" s="687">
        <f t="shared" si="58"/>
        <v>443</v>
      </c>
      <c r="AP48" s="681"/>
      <c r="AQ48" s="687">
        <f t="shared" si="59"/>
        <v>0</v>
      </c>
      <c r="AR48" s="681"/>
      <c r="AS48" s="687">
        <f t="shared" si="60"/>
        <v>-443</v>
      </c>
      <c r="AT48" s="688">
        <f t="shared" si="61"/>
        <v>0</v>
      </c>
      <c r="AU48" s="683">
        <v>156.9</v>
      </c>
      <c r="AV48" s="681"/>
      <c r="AW48" s="681"/>
      <c r="AX48" s="681"/>
      <c r="AY48" s="687">
        <f t="shared" si="62"/>
        <v>-156.9</v>
      </c>
      <c r="AZ48" s="688">
        <f t="shared" si="63"/>
        <v>0</v>
      </c>
      <c r="BA48" s="683">
        <v>145.4</v>
      </c>
      <c r="BB48" s="681"/>
      <c r="BC48" s="681"/>
      <c r="BD48" s="681"/>
      <c r="BE48" s="687">
        <f t="shared" si="64"/>
        <v>-145.4</v>
      </c>
      <c r="BF48" s="688">
        <f t="shared" si="65"/>
        <v>0</v>
      </c>
      <c r="BG48" s="683">
        <v>140.69999999999999</v>
      </c>
      <c r="BH48" s="681"/>
      <c r="BI48" s="681"/>
      <c r="BJ48" s="681"/>
      <c r="BK48" s="687">
        <f t="shared" si="66"/>
        <v>-140.69999999999999</v>
      </c>
      <c r="BL48" s="688">
        <f t="shared" si="67"/>
        <v>0</v>
      </c>
      <c r="BM48" s="687">
        <f t="shared" si="68"/>
        <v>512.20000000000005</v>
      </c>
      <c r="BN48" s="681"/>
      <c r="BO48" s="687">
        <f t="shared" si="69"/>
        <v>0</v>
      </c>
      <c r="BP48" s="681"/>
      <c r="BQ48" s="687">
        <f t="shared" si="70"/>
        <v>-512.20000000000005</v>
      </c>
      <c r="BR48" s="688">
        <f t="shared" si="71"/>
        <v>0</v>
      </c>
      <c r="BS48" s="683">
        <v>145.4</v>
      </c>
      <c r="BT48" s="681"/>
      <c r="BU48" s="681"/>
      <c r="BV48" s="681"/>
      <c r="BW48" s="687">
        <f t="shared" si="72"/>
        <v>-145.4</v>
      </c>
      <c r="BX48" s="688">
        <f t="shared" si="73"/>
        <v>0</v>
      </c>
      <c r="BY48" s="683">
        <v>145.4</v>
      </c>
      <c r="BZ48" s="681"/>
      <c r="CA48" s="681"/>
      <c r="CB48" s="681"/>
      <c r="CC48" s="687">
        <f t="shared" si="74"/>
        <v>-145.4</v>
      </c>
      <c r="CD48" s="688">
        <f t="shared" si="75"/>
        <v>0</v>
      </c>
      <c r="CE48" s="683">
        <v>221.4</v>
      </c>
      <c r="CF48" s="681"/>
      <c r="CG48" s="681"/>
      <c r="CH48" s="681"/>
      <c r="CI48" s="687">
        <f t="shared" si="76"/>
        <v>-221.4</v>
      </c>
      <c r="CJ48" s="688">
        <f t="shared" si="77"/>
        <v>0</v>
      </c>
      <c r="CK48" s="687">
        <f t="shared" si="78"/>
        <v>733.3</v>
      </c>
      <c r="CL48" s="681"/>
      <c r="CM48" s="687">
        <f t="shared" si="79"/>
        <v>0</v>
      </c>
      <c r="CN48" s="681"/>
      <c r="CO48" s="687">
        <f t="shared" si="80"/>
        <v>-733.3</v>
      </c>
      <c r="CP48" s="688">
        <f t="shared" si="81"/>
        <v>0</v>
      </c>
      <c r="CQ48" s="683">
        <v>247</v>
      </c>
      <c r="CR48" s="681"/>
      <c r="CS48" s="681"/>
      <c r="CT48" s="681"/>
      <c r="CU48" s="687">
        <f t="shared" si="82"/>
        <v>-247</v>
      </c>
      <c r="CV48" s="688">
        <f t="shared" si="83"/>
        <v>0</v>
      </c>
      <c r="CW48" s="683">
        <v>239.1</v>
      </c>
      <c r="CX48" s="681"/>
      <c r="CY48" s="681"/>
      <c r="CZ48" s="681"/>
      <c r="DA48" s="687">
        <f t="shared" si="84"/>
        <v>-239.1</v>
      </c>
      <c r="DB48" s="688">
        <f t="shared" si="85"/>
        <v>0</v>
      </c>
      <c r="DC48" s="683">
        <v>247.2</v>
      </c>
      <c r="DD48" s="681"/>
      <c r="DE48" s="681"/>
      <c r="DF48" s="681"/>
      <c r="DG48" s="687">
        <f t="shared" si="86"/>
        <v>-247.2</v>
      </c>
      <c r="DH48" s="688">
        <f t="shared" si="87"/>
        <v>0</v>
      </c>
    </row>
    <row r="49" spans="1:112" s="45" customFormat="1" ht="18.75" customHeight="1">
      <c r="A49" t="e">
        <f>- из газа Прочих поставщиков</f>
        <v>#NAME?</v>
      </c>
      <c r="B49" s="49"/>
      <c r="C49" s="620"/>
      <c r="D49" s="807" t="s">
        <v>2205</v>
      </c>
      <c r="E49" s="528" t="s">
        <v>2206</v>
      </c>
      <c r="F49" s="528"/>
      <c r="G49" s="529"/>
      <c r="H49" s="530"/>
      <c r="I49" s="530"/>
      <c r="J49" s="526" t="s">
        <v>186</v>
      </c>
      <c r="K49" s="687">
        <f t="shared" si="44"/>
        <v>132.80000000000001</v>
      </c>
      <c r="L49" s="681"/>
      <c r="M49" s="687">
        <f t="shared" si="45"/>
        <v>0</v>
      </c>
      <c r="N49" s="681"/>
      <c r="O49" s="687">
        <f t="shared" si="46"/>
        <v>-132.80000000000001</v>
      </c>
      <c r="P49" s="688">
        <f t="shared" si="47"/>
        <v>0</v>
      </c>
      <c r="Q49" s="687">
        <f t="shared" si="48"/>
        <v>33.1</v>
      </c>
      <c r="R49" s="681"/>
      <c r="S49" s="687">
        <f t="shared" si="49"/>
        <v>0</v>
      </c>
      <c r="T49" s="681"/>
      <c r="U49" s="687">
        <f t="shared" si="50"/>
        <v>-33.1</v>
      </c>
      <c r="V49" s="688">
        <f t="shared" si="51"/>
        <v>0</v>
      </c>
      <c r="W49" s="683">
        <v>11.5</v>
      </c>
      <c r="X49" s="681"/>
      <c r="Y49" s="681"/>
      <c r="Z49" s="681"/>
      <c r="AA49" s="687">
        <f t="shared" si="52"/>
        <v>-11.5</v>
      </c>
      <c r="AB49" s="688">
        <f t="shared" si="53"/>
        <v>0</v>
      </c>
      <c r="AC49" s="683">
        <v>10.3</v>
      </c>
      <c r="AD49" s="681"/>
      <c r="AE49" s="681"/>
      <c r="AF49" s="681"/>
      <c r="AG49" s="687">
        <f t="shared" si="54"/>
        <v>-10.3</v>
      </c>
      <c r="AH49" s="688">
        <f t="shared" si="55"/>
        <v>0</v>
      </c>
      <c r="AI49" s="683">
        <v>11.3</v>
      </c>
      <c r="AJ49" s="681"/>
      <c r="AK49" s="681"/>
      <c r="AL49" s="681"/>
      <c r="AM49" s="687">
        <f t="shared" si="56"/>
        <v>-11.3</v>
      </c>
      <c r="AN49" s="688">
        <f t="shared" si="57"/>
        <v>0</v>
      </c>
      <c r="AO49" s="687">
        <f t="shared" si="58"/>
        <v>31.799999999999997</v>
      </c>
      <c r="AP49" s="681"/>
      <c r="AQ49" s="687">
        <f t="shared" si="59"/>
        <v>0</v>
      </c>
      <c r="AR49" s="681"/>
      <c r="AS49" s="687">
        <f t="shared" si="60"/>
        <v>-31.799999999999997</v>
      </c>
      <c r="AT49" s="688">
        <f t="shared" si="61"/>
        <v>0</v>
      </c>
      <c r="AU49" s="683">
        <v>9.1</v>
      </c>
      <c r="AV49" s="681"/>
      <c r="AW49" s="681"/>
      <c r="AX49" s="681"/>
      <c r="AY49" s="687">
        <f t="shared" si="62"/>
        <v>-9.1</v>
      </c>
      <c r="AZ49" s="688">
        <f t="shared" si="63"/>
        <v>0</v>
      </c>
      <c r="BA49" s="683">
        <v>11.6</v>
      </c>
      <c r="BB49" s="681"/>
      <c r="BC49" s="681"/>
      <c r="BD49" s="681"/>
      <c r="BE49" s="687">
        <f t="shared" si="64"/>
        <v>-11.6</v>
      </c>
      <c r="BF49" s="688">
        <f t="shared" si="65"/>
        <v>0</v>
      </c>
      <c r="BG49" s="683">
        <v>11.1</v>
      </c>
      <c r="BH49" s="681"/>
      <c r="BI49" s="681"/>
      <c r="BJ49" s="681"/>
      <c r="BK49" s="687">
        <f t="shared" si="66"/>
        <v>-11.1</v>
      </c>
      <c r="BL49" s="688">
        <f t="shared" si="67"/>
        <v>0</v>
      </c>
      <c r="BM49" s="687">
        <f t="shared" si="68"/>
        <v>34.299999999999997</v>
      </c>
      <c r="BN49" s="681"/>
      <c r="BO49" s="687">
        <f t="shared" si="69"/>
        <v>0</v>
      </c>
      <c r="BP49" s="681"/>
      <c r="BQ49" s="687">
        <f t="shared" si="70"/>
        <v>-34.299999999999997</v>
      </c>
      <c r="BR49" s="688">
        <f t="shared" si="71"/>
        <v>0</v>
      </c>
      <c r="BS49" s="683">
        <v>11.6</v>
      </c>
      <c r="BT49" s="681"/>
      <c r="BU49" s="681"/>
      <c r="BV49" s="681"/>
      <c r="BW49" s="687">
        <f t="shared" si="72"/>
        <v>-11.6</v>
      </c>
      <c r="BX49" s="688">
        <f t="shared" si="73"/>
        <v>0</v>
      </c>
      <c r="BY49" s="683">
        <v>11.6</v>
      </c>
      <c r="BZ49" s="681"/>
      <c r="CA49" s="681"/>
      <c r="CB49" s="681"/>
      <c r="CC49" s="687">
        <f t="shared" si="74"/>
        <v>-11.6</v>
      </c>
      <c r="CD49" s="688">
        <f t="shared" si="75"/>
        <v>0</v>
      </c>
      <c r="CE49" s="683">
        <v>11.1</v>
      </c>
      <c r="CF49" s="681"/>
      <c r="CG49" s="681"/>
      <c r="CH49" s="681"/>
      <c r="CI49" s="687">
        <f t="shared" si="76"/>
        <v>-11.1</v>
      </c>
      <c r="CJ49" s="688">
        <f t="shared" si="77"/>
        <v>0</v>
      </c>
      <c r="CK49" s="687">
        <f t="shared" si="78"/>
        <v>33.599999999999994</v>
      </c>
      <c r="CL49" s="681"/>
      <c r="CM49" s="687">
        <f t="shared" si="79"/>
        <v>0</v>
      </c>
      <c r="CN49" s="681"/>
      <c r="CO49" s="687">
        <f t="shared" si="80"/>
        <v>-33.599999999999994</v>
      </c>
      <c r="CP49" s="688">
        <f t="shared" si="81"/>
        <v>0</v>
      </c>
      <c r="CQ49" s="683">
        <v>11.4</v>
      </c>
      <c r="CR49" s="681"/>
      <c r="CS49" s="681"/>
      <c r="CT49" s="681"/>
      <c r="CU49" s="687">
        <f t="shared" si="82"/>
        <v>-11.4</v>
      </c>
      <c r="CV49" s="688">
        <f t="shared" si="83"/>
        <v>0</v>
      </c>
      <c r="CW49" s="683">
        <v>11</v>
      </c>
      <c r="CX49" s="681"/>
      <c r="CY49" s="681"/>
      <c r="CZ49" s="681"/>
      <c r="DA49" s="687">
        <f t="shared" si="84"/>
        <v>-11</v>
      </c>
      <c r="DB49" s="688">
        <f t="shared" si="85"/>
        <v>0</v>
      </c>
      <c r="DC49" s="683">
        <v>11.2</v>
      </c>
      <c r="DD49" s="681"/>
      <c r="DE49" s="681"/>
      <c r="DF49" s="681"/>
      <c r="DG49" s="687">
        <f t="shared" si="86"/>
        <v>-11.2</v>
      </c>
      <c r="DH49" s="688">
        <f t="shared" si="87"/>
        <v>0</v>
      </c>
    </row>
    <row r="50" spans="1:112" s="45" customFormat="1" ht="18.75" customHeight="1">
      <c r="B50" s="49"/>
      <c r="C50" s="620"/>
      <c r="D50" s="766"/>
      <c r="E50" s="528" t="s">
        <v>2207</v>
      </c>
      <c r="F50" s="528"/>
      <c r="G50" s="529"/>
      <c r="H50" s="530"/>
      <c r="I50" s="530"/>
      <c r="J50" s="725" t="s">
        <v>889</v>
      </c>
      <c r="K50" s="687">
        <f t="shared" si="44"/>
        <v>177.8</v>
      </c>
      <c r="L50" s="681"/>
      <c r="M50" s="687">
        <f t="shared" si="45"/>
        <v>0</v>
      </c>
      <c r="N50" s="681"/>
      <c r="O50" s="687">
        <f t="shared" si="46"/>
        <v>-177.8</v>
      </c>
      <c r="P50" s="688">
        <f t="shared" si="47"/>
        <v>0</v>
      </c>
      <c r="Q50" s="687">
        <f t="shared" si="48"/>
        <v>44.5</v>
      </c>
      <c r="R50" s="681"/>
      <c r="S50" s="687">
        <f t="shared" si="49"/>
        <v>0</v>
      </c>
      <c r="T50" s="681"/>
      <c r="U50" s="687">
        <f t="shared" si="50"/>
        <v>-44.5</v>
      </c>
      <c r="V50" s="688">
        <f t="shared" si="51"/>
        <v>0</v>
      </c>
      <c r="W50" s="683">
        <v>15.4</v>
      </c>
      <c r="X50" s="681"/>
      <c r="Y50" s="681"/>
      <c r="Z50" s="681"/>
      <c r="AA50" s="687">
        <f t="shared" si="52"/>
        <v>-15.4</v>
      </c>
      <c r="AB50" s="688">
        <f t="shared" si="53"/>
        <v>0</v>
      </c>
      <c r="AC50" s="683">
        <v>13.9</v>
      </c>
      <c r="AD50" s="681"/>
      <c r="AE50" s="681"/>
      <c r="AF50" s="681"/>
      <c r="AG50" s="687">
        <f t="shared" si="54"/>
        <v>-13.9</v>
      </c>
      <c r="AH50" s="688">
        <f t="shared" si="55"/>
        <v>0</v>
      </c>
      <c r="AI50" s="683">
        <v>15.2</v>
      </c>
      <c r="AJ50" s="681"/>
      <c r="AK50" s="681"/>
      <c r="AL50" s="681"/>
      <c r="AM50" s="687">
        <f t="shared" si="56"/>
        <v>-15.2</v>
      </c>
      <c r="AN50" s="688">
        <f t="shared" si="57"/>
        <v>0</v>
      </c>
      <c r="AO50" s="687">
        <f t="shared" si="58"/>
        <v>42.6</v>
      </c>
      <c r="AP50" s="681"/>
      <c r="AQ50" s="687">
        <f t="shared" si="59"/>
        <v>0</v>
      </c>
      <c r="AR50" s="681"/>
      <c r="AS50" s="687">
        <f t="shared" si="60"/>
        <v>-42.6</v>
      </c>
      <c r="AT50" s="688">
        <f t="shared" si="61"/>
        <v>0</v>
      </c>
      <c r="AU50" s="683">
        <v>12.2</v>
      </c>
      <c r="AV50" s="681"/>
      <c r="AW50" s="681"/>
      <c r="AX50" s="681"/>
      <c r="AY50" s="687">
        <f t="shared" si="62"/>
        <v>-12.2</v>
      </c>
      <c r="AZ50" s="688">
        <f t="shared" si="63"/>
        <v>0</v>
      </c>
      <c r="BA50" s="683">
        <v>15.5</v>
      </c>
      <c r="BB50" s="681"/>
      <c r="BC50" s="681"/>
      <c r="BD50" s="681"/>
      <c r="BE50" s="687">
        <f t="shared" si="64"/>
        <v>-15.5</v>
      </c>
      <c r="BF50" s="688">
        <f t="shared" si="65"/>
        <v>0</v>
      </c>
      <c r="BG50" s="683">
        <v>14.9</v>
      </c>
      <c r="BH50" s="681"/>
      <c r="BI50" s="681"/>
      <c r="BJ50" s="681"/>
      <c r="BK50" s="687">
        <f t="shared" si="66"/>
        <v>-14.9</v>
      </c>
      <c r="BL50" s="688">
        <f t="shared" si="67"/>
        <v>0</v>
      </c>
      <c r="BM50" s="687">
        <f t="shared" si="68"/>
        <v>45.9</v>
      </c>
      <c r="BN50" s="681"/>
      <c r="BO50" s="687">
        <f t="shared" si="69"/>
        <v>0</v>
      </c>
      <c r="BP50" s="681"/>
      <c r="BQ50" s="687">
        <f t="shared" si="70"/>
        <v>-45.9</v>
      </c>
      <c r="BR50" s="688">
        <f t="shared" si="71"/>
        <v>0</v>
      </c>
      <c r="BS50" s="683">
        <v>15.5</v>
      </c>
      <c r="BT50" s="681"/>
      <c r="BU50" s="681"/>
      <c r="BV50" s="681"/>
      <c r="BW50" s="687">
        <f t="shared" si="72"/>
        <v>-15.5</v>
      </c>
      <c r="BX50" s="688">
        <f t="shared" si="73"/>
        <v>0</v>
      </c>
      <c r="BY50" s="683">
        <v>15.5</v>
      </c>
      <c r="BZ50" s="681"/>
      <c r="CA50" s="681"/>
      <c r="CB50" s="681"/>
      <c r="CC50" s="687">
        <f t="shared" si="74"/>
        <v>-15.5</v>
      </c>
      <c r="CD50" s="688">
        <f t="shared" si="75"/>
        <v>0</v>
      </c>
      <c r="CE50" s="683">
        <v>14.9</v>
      </c>
      <c r="CF50" s="681"/>
      <c r="CG50" s="681"/>
      <c r="CH50" s="681"/>
      <c r="CI50" s="687">
        <f t="shared" si="76"/>
        <v>-14.9</v>
      </c>
      <c r="CJ50" s="688">
        <f t="shared" si="77"/>
        <v>0</v>
      </c>
      <c r="CK50" s="687">
        <f t="shared" si="78"/>
        <v>44.8</v>
      </c>
      <c r="CL50" s="681"/>
      <c r="CM50" s="687">
        <f t="shared" si="79"/>
        <v>0</v>
      </c>
      <c r="CN50" s="681"/>
      <c r="CO50" s="687">
        <f t="shared" si="80"/>
        <v>-44.8</v>
      </c>
      <c r="CP50" s="688">
        <f t="shared" si="81"/>
        <v>0</v>
      </c>
      <c r="CQ50" s="683">
        <v>15.2</v>
      </c>
      <c r="CR50" s="681"/>
      <c r="CS50" s="681"/>
      <c r="CT50" s="681"/>
      <c r="CU50" s="687">
        <f t="shared" si="82"/>
        <v>-15.2</v>
      </c>
      <c r="CV50" s="688">
        <f t="shared" si="83"/>
        <v>0</v>
      </c>
      <c r="CW50" s="683">
        <v>14.6</v>
      </c>
      <c r="CX50" s="681"/>
      <c r="CY50" s="681"/>
      <c r="CZ50" s="681"/>
      <c r="DA50" s="687">
        <f t="shared" si="84"/>
        <v>-14.6</v>
      </c>
      <c r="DB50" s="688">
        <f t="shared" si="85"/>
        <v>0</v>
      </c>
      <c r="DC50" s="683">
        <v>15</v>
      </c>
      <c r="DD50" s="681"/>
      <c r="DE50" s="681"/>
      <c r="DF50" s="681"/>
      <c r="DG50" s="687">
        <f t="shared" si="86"/>
        <v>-15</v>
      </c>
      <c r="DH50" s="688">
        <f t="shared" si="87"/>
        <v>0</v>
      </c>
    </row>
    <row r="51" spans="1:112" s="45" customFormat="1" ht="18.75" customHeight="1">
      <c r="A51" t="s">
        <v>2136</v>
      </c>
      <c r="B51" s="49"/>
      <c r="C51" s="804"/>
      <c r="D51" s="807" t="s">
        <v>2136</v>
      </c>
      <c r="E51" s="528" t="s">
        <v>2208</v>
      </c>
      <c r="F51" s="528"/>
      <c r="G51" s="529"/>
      <c r="H51" s="530"/>
      <c r="I51" s="530"/>
      <c r="J51" s="53" t="s">
        <v>186</v>
      </c>
      <c r="K51" s="687">
        <f t="shared" si="44"/>
        <v>1123.6000000000001</v>
      </c>
      <c r="L51" s="681"/>
      <c r="M51" s="687">
        <f t="shared" si="45"/>
        <v>0</v>
      </c>
      <c r="N51" s="681"/>
      <c r="O51" s="687">
        <f t="shared" si="46"/>
        <v>-1123.6000000000001</v>
      </c>
      <c r="P51" s="688">
        <f t="shared" si="47"/>
        <v>0</v>
      </c>
      <c r="Q51" s="687">
        <f t="shared" si="48"/>
        <v>324.60000000000002</v>
      </c>
      <c r="R51" s="681"/>
      <c r="S51" s="687">
        <f t="shared" si="49"/>
        <v>0</v>
      </c>
      <c r="T51" s="681"/>
      <c r="U51" s="687">
        <f t="shared" si="50"/>
        <v>-324.60000000000002</v>
      </c>
      <c r="V51" s="688">
        <f t="shared" si="51"/>
        <v>0</v>
      </c>
      <c r="W51" s="683">
        <v>108.2</v>
      </c>
      <c r="X51" s="681"/>
      <c r="Y51" s="681"/>
      <c r="Z51" s="681"/>
      <c r="AA51" s="687">
        <f t="shared" si="52"/>
        <v>-108.2</v>
      </c>
      <c r="AB51" s="688">
        <f t="shared" si="53"/>
        <v>0</v>
      </c>
      <c r="AC51" s="683">
        <v>108.2</v>
      </c>
      <c r="AD51" s="681"/>
      <c r="AE51" s="681"/>
      <c r="AF51" s="681"/>
      <c r="AG51" s="687">
        <f t="shared" si="54"/>
        <v>-108.2</v>
      </c>
      <c r="AH51" s="688">
        <f t="shared" si="55"/>
        <v>0</v>
      </c>
      <c r="AI51" s="683">
        <v>108.2</v>
      </c>
      <c r="AJ51" s="681"/>
      <c r="AK51" s="681"/>
      <c r="AL51" s="681"/>
      <c r="AM51" s="687">
        <f t="shared" si="56"/>
        <v>-108.2</v>
      </c>
      <c r="AN51" s="688">
        <f t="shared" si="57"/>
        <v>0</v>
      </c>
      <c r="AO51" s="687">
        <f t="shared" si="58"/>
        <v>284.5</v>
      </c>
      <c r="AP51" s="681"/>
      <c r="AQ51" s="687">
        <f t="shared" si="59"/>
        <v>0</v>
      </c>
      <c r="AR51" s="681"/>
      <c r="AS51" s="687">
        <f t="shared" si="60"/>
        <v>-284.5</v>
      </c>
      <c r="AT51" s="688">
        <f t="shared" si="61"/>
        <v>0</v>
      </c>
      <c r="AU51" s="683">
        <v>67.7</v>
      </c>
      <c r="AV51" s="681"/>
      <c r="AW51" s="681"/>
      <c r="AX51" s="681"/>
      <c r="AY51" s="687">
        <f t="shared" si="62"/>
        <v>-67.7</v>
      </c>
      <c r="AZ51" s="688">
        <f t="shared" si="63"/>
        <v>0</v>
      </c>
      <c r="BA51" s="683">
        <v>108.4</v>
      </c>
      <c r="BB51" s="681"/>
      <c r="BC51" s="681"/>
      <c r="BD51" s="681"/>
      <c r="BE51" s="687">
        <f t="shared" si="64"/>
        <v>-108.4</v>
      </c>
      <c r="BF51" s="688">
        <f t="shared" si="65"/>
        <v>0</v>
      </c>
      <c r="BG51" s="683">
        <v>108.4</v>
      </c>
      <c r="BH51" s="681"/>
      <c r="BI51" s="681"/>
      <c r="BJ51" s="681"/>
      <c r="BK51" s="687">
        <f t="shared" si="66"/>
        <v>-108.4</v>
      </c>
      <c r="BL51" s="688">
        <f t="shared" si="67"/>
        <v>0</v>
      </c>
      <c r="BM51" s="687">
        <f t="shared" si="68"/>
        <v>250.70000000000002</v>
      </c>
      <c r="BN51" s="681"/>
      <c r="BO51" s="687">
        <f t="shared" si="69"/>
        <v>0</v>
      </c>
      <c r="BP51" s="681"/>
      <c r="BQ51" s="687">
        <f t="shared" si="70"/>
        <v>-250.70000000000002</v>
      </c>
      <c r="BR51" s="688">
        <f t="shared" si="71"/>
        <v>0</v>
      </c>
      <c r="BS51" s="683">
        <v>108.4</v>
      </c>
      <c r="BT51" s="681"/>
      <c r="BU51" s="681"/>
      <c r="BV51" s="681"/>
      <c r="BW51" s="687">
        <f t="shared" si="72"/>
        <v>-108.4</v>
      </c>
      <c r="BX51" s="688">
        <f t="shared" si="73"/>
        <v>0</v>
      </c>
      <c r="BY51" s="683">
        <v>108.4</v>
      </c>
      <c r="BZ51" s="681"/>
      <c r="CA51" s="681"/>
      <c r="CB51" s="681"/>
      <c r="CC51" s="687">
        <f t="shared" si="74"/>
        <v>-108.4</v>
      </c>
      <c r="CD51" s="688">
        <f t="shared" si="75"/>
        <v>0</v>
      </c>
      <c r="CE51" s="683">
        <v>33.9</v>
      </c>
      <c r="CF51" s="681"/>
      <c r="CG51" s="681"/>
      <c r="CH51" s="681"/>
      <c r="CI51" s="687">
        <f t="shared" si="76"/>
        <v>-33.9</v>
      </c>
      <c r="CJ51" s="688">
        <f t="shared" si="77"/>
        <v>0</v>
      </c>
      <c r="CK51" s="687">
        <f t="shared" si="78"/>
        <v>263.8</v>
      </c>
      <c r="CL51" s="681"/>
      <c r="CM51" s="687">
        <f t="shared" si="79"/>
        <v>0</v>
      </c>
      <c r="CN51" s="681"/>
      <c r="CO51" s="687">
        <f t="shared" si="80"/>
        <v>-263.8</v>
      </c>
      <c r="CP51" s="688">
        <f t="shared" si="81"/>
        <v>0</v>
      </c>
      <c r="CQ51" s="683">
        <v>47.4</v>
      </c>
      <c r="CR51" s="681"/>
      <c r="CS51" s="681"/>
      <c r="CT51" s="681"/>
      <c r="CU51" s="687">
        <f t="shared" si="82"/>
        <v>-47.4</v>
      </c>
      <c r="CV51" s="688">
        <f t="shared" si="83"/>
        <v>0</v>
      </c>
      <c r="CW51" s="683">
        <v>108.2</v>
      </c>
      <c r="CX51" s="681"/>
      <c r="CY51" s="681"/>
      <c r="CZ51" s="681"/>
      <c r="DA51" s="687">
        <f t="shared" si="84"/>
        <v>-108.2</v>
      </c>
      <c r="DB51" s="688">
        <f t="shared" si="85"/>
        <v>0</v>
      </c>
      <c r="DC51" s="683">
        <v>108.2</v>
      </c>
      <c r="DD51" s="681"/>
      <c r="DE51" s="681"/>
      <c r="DF51" s="681"/>
      <c r="DG51" s="687">
        <f t="shared" si="86"/>
        <v>-108.2</v>
      </c>
      <c r="DH51" s="688">
        <f t="shared" si="87"/>
        <v>0</v>
      </c>
    </row>
    <row r="52" spans="1:112" s="45" customFormat="1" ht="18.75" customHeight="1">
      <c r="B52" s="49"/>
      <c r="C52" s="805"/>
      <c r="D52" s="766"/>
      <c r="E52" s="528" t="s">
        <v>2209</v>
      </c>
      <c r="F52" s="528"/>
      <c r="G52" s="529"/>
      <c r="H52" s="530"/>
      <c r="I52" s="530"/>
      <c r="J52" s="726" t="s">
        <v>889</v>
      </c>
      <c r="K52" s="687">
        <f t="shared" si="44"/>
        <v>1462.4</v>
      </c>
      <c r="L52" s="681"/>
      <c r="M52" s="687">
        <f t="shared" si="45"/>
        <v>0</v>
      </c>
      <c r="N52" s="681"/>
      <c r="O52" s="687">
        <f t="shared" si="46"/>
        <v>-1462.4</v>
      </c>
      <c r="P52" s="688">
        <f t="shared" si="47"/>
        <v>0</v>
      </c>
      <c r="Q52" s="687">
        <f t="shared" si="48"/>
        <v>422.70000000000005</v>
      </c>
      <c r="R52" s="681"/>
      <c r="S52" s="687">
        <f t="shared" si="49"/>
        <v>0</v>
      </c>
      <c r="T52" s="681"/>
      <c r="U52" s="687">
        <f t="shared" si="50"/>
        <v>-422.70000000000005</v>
      </c>
      <c r="V52" s="688">
        <f t="shared" si="51"/>
        <v>0</v>
      </c>
      <c r="W52" s="683">
        <v>140.9</v>
      </c>
      <c r="X52" s="681"/>
      <c r="Y52" s="681"/>
      <c r="Z52" s="681"/>
      <c r="AA52" s="687">
        <f t="shared" si="52"/>
        <v>-140.9</v>
      </c>
      <c r="AB52" s="688">
        <f t="shared" si="53"/>
        <v>0</v>
      </c>
      <c r="AC52" s="683">
        <v>140.9</v>
      </c>
      <c r="AD52" s="681"/>
      <c r="AE52" s="681"/>
      <c r="AF52" s="681"/>
      <c r="AG52" s="687">
        <f t="shared" si="54"/>
        <v>-140.9</v>
      </c>
      <c r="AH52" s="688">
        <f t="shared" si="55"/>
        <v>0</v>
      </c>
      <c r="AI52" s="683">
        <v>140.9</v>
      </c>
      <c r="AJ52" s="681"/>
      <c r="AK52" s="681"/>
      <c r="AL52" s="681"/>
      <c r="AM52" s="687">
        <f t="shared" si="56"/>
        <v>-140.9</v>
      </c>
      <c r="AN52" s="688">
        <f t="shared" si="57"/>
        <v>0</v>
      </c>
      <c r="AO52" s="687">
        <f t="shared" si="58"/>
        <v>370.1</v>
      </c>
      <c r="AP52" s="681"/>
      <c r="AQ52" s="687">
        <f t="shared" si="59"/>
        <v>0</v>
      </c>
      <c r="AR52" s="681"/>
      <c r="AS52" s="687">
        <f t="shared" si="60"/>
        <v>-370.1</v>
      </c>
      <c r="AT52" s="688">
        <f t="shared" si="61"/>
        <v>0</v>
      </c>
      <c r="AU52" s="683">
        <v>88.1</v>
      </c>
      <c r="AV52" s="681"/>
      <c r="AW52" s="681"/>
      <c r="AX52" s="681"/>
      <c r="AY52" s="687">
        <f t="shared" si="62"/>
        <v>-88.1</v>
      </c>
      <c r="AZ52" s="688">
        <f t="shared" si="63"/>
        <v>0</v>
      </c>
      <c r="BA52" s="683">
        <v>141</v>
      </c>
      <c r="BB52" s="681"/>
      <c r="BC52" s="681"/>
      <c r="BD52" s="681"/>
      <c r="BE52" s="687">
        <f t="shared" si="64"/>
        <v>-141</v>
      </c>
      <c r="BF52" s="688">
        <f t="shared" si="65"/>
        <v>0</v>
      </c>
      <c r="BG52" s="683">
        <v>141</v>
      </c>
      <c r="BH52" s="681"/>
      <c r="BI52" s="681"/>
      <c r="BJ52" s="681"/>
      <c r="BK52" s="687">
        <f t="shared" si="66"/>
        <v>-141</v>
      </c>
      <c r="BL52" s="688">
        <f t="shared" si="67"/>
        <v>0</v>
      </c>
      <c r="BM52" s="687">
        <f t="shared" si="68"/>
        <v>326.10000000000002</v>
      </c>
      <c r="BN52" s="681"/>
      <c r="BO52" s="687">
        <f t="shared" si="69"/>
        <v>0</v>
      </c>
      <c r="BP52" s="681"/>
      <c r="BQ52" s="687">
        <f t="shared" si="70"/>
        <v>-326.10000000000002</v>
      </c>
      <c r="BR52" s="688">
        <f t="shared" si="71"/>
        <v>0</v>
      </c>
      <c r="BS52" s="683">
        <v>141</v>
      </c>
      <c r="BT52" s="681"/>
      <c r="BU52" s="681"/>
      <c r="BV52" s="681"/>
      <c r="BW52" s="687">
        <f t="shared" si="72"/>
        <v>-141</v>
      </c>
      <c r="BX52" s="688">
        <f t="shared" si="73"/>
        <v>0</v>
      </c>
      <c r="BY52" s="683">
        <v>141</v>
      </c>
      <c r="BZ52" s="681"/>
      <c r="CA52" s="681"/>
      <c r="CB52" s="681"/>
      <c r="CC52" s="687">
        <f t="shared" si="74"/>
        <v>-141</v>
      </c>
      <c r="CD52" s="688">
        <f t="shared" si="75"/>
        <v>0</v>
      </c>
      <c r="CE52" s="683">
        <v>44.1</v>
      </c>
      <c r="CF52" s="681"/>
      <c r="CG52" s="681"/>
      <c r="CH52" s="681"/>
      <c r="CI52" s="687">
        <f t="shared" si="76"/>
        <v>-44.1</v>
      </c>
      <c r="CJ52" s="688">
        <f t="shared" si="77"/>
        <v>0</v>
      </c>
      <c r="CK52" s="687">
        <f t="shared" si="78"/>
        <v>343.5</v>
      </c>
      <c r="CL52" s="681"/>
      <c r="CM52" s="687">
        <f t="shared" si="79"/>
        <v>0</v>
      </c>
      <c r="CN52" s="681"/>
      <c r="CO52" s="687">
        <f t="shared" si="80"/>
        <v>-343.5</v>
      </c>
      <c r="CP52" s="688">
        <f t="shared" si="81"/>
        <v>0</v>
      </c>
      <c r="CQ52" s="683">
        <v>61.7</v>
      </c>
      <c r="CR52" s="681"/>
      <c r="CS52" s="681"/>
      <c r="CT52" s="681"/>
      <c r="CU52" s="687">
        <f t="shared" si="82"/>
        <v>-61.7</v>
      </c>
      <c r="CV52" s="688">
        <f t="shared" si="83"/>
        <v>0</v>
      </c>
      <c r="CW52" s="683">
        <v>140.9</v>
      </c>
      <c r="CX52" s="681"/>
      <c r="CY52" s="681"/>
      <c r="CZ52" s="681"/>
      <c r="DA52" s="687">
        <f t="shared" si="84"/>
        <v>-140.9</v>
      </c>
      <c r="DB52" s="688">
        <f t="shared" si="85"/>
        <v>0</v>
      </c>
      <c r="DC52" s="683">
        <v>140.9</v>
      </c>
      <c r="DD52" s="681"/>
      <c r="DE52" s="681"/>
      <c r="DF52" s="681"/>
      <c r="DG52" s="687">
        <f t="shared" si="86"/>
        <v>-140.9</v>
      </c>
      <c r="DH52" s="688">
        <f t="shared" si="87"/>
        <v>0</v>
      </c>
    </row>
    <row r="53" spans="1:112" s="45" customFormat="1" ht="31.5" customHeight="1">
      <c r="A53" t="s">
        <v>2210</v>
      </c>
      <c r="B53" s="49"/>
      <c r="C53" s="626" t="s">
        <v>413</v>
      </c>
      <c r="D53" s="630" t="s">
        <v>2210</v>
      </c>
      <c r="E53" s="528" t="s">
        <v>2211</v>
      </c>
      <c r="F53" s="528"/>
      <c r="G53" s="529"/>
      <c r="H53" s="530" t="s">
        <v>2212</v>
      </c>
      <c r="I53" s="530"/>
      <c r="J53" s="526" t="s">
        <v>186</v>
      </c>
      <c r="K53" s="687">
        <f t="shared" si="44"/>
        <v>82.4</v>
      </c>
      <c r="L53" s="681"/>
      <c r="M53" s="687">
        <f t="shared" si="45"/>
        <v>0</v>
      </c>
      <c r="N53" s="681"/>
      <c r="O53" s="687">
        <f t="shared" si="46"/>
        <v>-82.4</v>
      </c>
      <c r="P53" s="688">
        <f t="shared" si="47"/>
        <v>0</v>
      </c>
      <c r="Q53" s="687">
        <f t="shared" si="48"/>
        <v>26.2</v>
      </c>
      <c r="R53" s="681"/>
      <c r="S53" s="687">
        <f t="shared" si="49"/>
        <v>0</v>
      </c>
      <c r="T53" s="681"/>
      <c r="U53" s="687">
        <f t="shared" si="50"/>
        <v>-26.2</v>
      </c>
      <c r="V53" s="688">
        <f t="shared" si="51"/>
        <v>0</v>
      </c>
      <c r="W53" s="687">
        <f>W54+W56+W57</f>
        <v>9.2000000000000011</v>
      </c>
      <c r="X53" s="681"/>
      <c r="Y53" s="687">
        <f>Y54+Y56+Y57</f>
        <v>0</v>
      </c>
      <c r="Z53" s="681"/>
      <c r="AA53" s="687">
        <f t="shared" si="52"/>
        <v>-9.2000000000000011</v>
      </c>
      <c r="AB53" s="688">
        <f t="shared" si="53"/>
        <v>0</v>
      </c>
      <c r="AC53" s="687">
        <f>AC54+AC56+AC57</f>
        <v>8.3000000000000007</v>
      </c>
      <c r="AD53" s="681"/>
      <c r="AE53" s="687">
        <f>AE54+AE56+AE57</f>
        <v>0</v>
      </c>
      <c r="AF53" s="681"/>
      <c r="AG53" s="687">
        <f t="shared" si="54"/>
        <v>-8.3000000000000007</v>
      </c>
      <c r="AH53" s="688">
        <f t="shared" si="55"/>
        <v>0</v>
      </c>
      <c r="AI53" s="687">
        <f>AI54+AI56+AI57</f>
        <v>8.6999999999999993</v>
      </c>
      <c r="AJ53" s="681"/>
      <c r="AK53" s="687">
        <f>AK54+AK56+AK57</f>
        <v>0</v>
      </c>
      <c r="AL53" s="681"/>
      <c r="AM53" s="687">
        <f t="shared" si="56"/>
        <v>-8.6999999999999993</v>
      </c>
      <c r="AN53" s="688">
        <f t="shared" si="57"/>
        <v>0</v>
      </c>
      <c r="AO53" s="687">
        <f t="shared" si="58"/>
        <v>18.5</v>
      </c>
      <c r="AP53" s="681"/>
      <c r="AQ53" s="687">
        <f t="shared" si="59"/>
        <v>0</v>
      </c>
      <c r="AR53" s="681"/>
      <c r="AS53" s="687">
        <f t="shared" si="60"/>
        <v>-18.5</v>
      </c>
      <c r="AT53" s="688">
        <f t="shared" si="61"/>
        <v>0</v>
      </c>
      <c r="AU53" s="687">
        <f>AU54+AU56+AU57</f>
        <v>7</v>
      </c>
      <c r="AV53" s="681"/>
      <c r="AW53" s="687">
        <f>AW54+AW56+AW57</f>
        <v>0</v>
      </c>
      <c r="AX53" s="681"/>
      <c r="AY53" s="687">
        <f t="shared" si="62"/>
        <v>-7</v>
      </c>
      <c r="AZ53" s="688">
        <f t="shared" si="63"/>
        <v>0</v>
      </c>
      <c r="BA53" s="687">
        <f>BA54+BA56+BA57</f>
        <v>6.6000000000000005</v>
      </c>
      <c r="BB53" s="681"/>
      <c r="BC53" s="687">
        <f>BC54+BC56+BC57</f>
        <v>0</v>
      </c>
      <c r="BD53" s="681"/>
      <c r="BE53" s="687">
        <f t="shared" si="64"/>
        <v>-6.6000000000000005</v>
      </c>
      <c r="BF53" s="688">
        <f t="shared" si="65"/>
        <v>0</v>
      </c>
      <c r="BG53" s="687">
        <f>BG54+BG56+BG57</f>
        <v>4.9000000000000004</v>
      </c>
      <c r="BH53" s="681"/>
      <c r="BI53" s="687">
        <f>BI54+BI56+BI57</f>
        <v>0</v>
      </c>
      <c r="BJ53" s="681"/>
      <c r="BK53" s="687">
        <f t="shared" si="66"/>
        <v>-4.9000000000000004</v>
      </c>
      <c r="BL53" s="688">
        <f t="shared" si="67"/>
        <v>0</v>
      </c>
      <c r="BM53" s="687">
        <f t="shared" si="68"/>
        <v>15</v>
      </c>
      <c r="BN53" s="681"/>
      <c r="BO53" s="687">
        <f t="shared" si="69"/>
        <v>0</v>
      </c>
      <c r="BP53" s="681"/>
      <c r="BQ53" s="687">
        <f t="shared" si="70"/>
        <v>-15</v>
      </c>
      <c r="BR53" s="688">
        <f t="shared" si="71"/>
        <v>0</v>
      </c>
      <c r="BS53" s="687">
        <f>BS54+BS56+BS57</f>
        <v>4.9000000000000004</v>
      </c>
      <c r="BT53" s="681"/>
      <c r="BU53" s="687">
        <f>BU54+BU56+BU57</f>
        <v>0</v>
      </c>
      <c r="BV53" s="681"/>
      <c r="BW53" s="687">
        <f t="shared" si="72"/>
        <v>-4.9000000000000004</v>
      </c>
      <c r="BX53" s="688">
        <f t="shared" si="73"/>
        <v>0</v>
      </c>
      <c r="BY53" s="687">
        <f>BY54+BY56+BY57</f>
        <v>4.9000000000000004</v>
      </c>
      <c r="BZ53" s="681"/>
      <c r="CA53" s="687">
        <f>CA54+CA56+CA57</f>
        <v>0</v>
      </c>
      <c r="CB53" s="681"/>
      <c r="CC53" s="687">
        <f t="shared" si="74"/>
        <v>-4.9000000000000004</v>
      </c>
      <c r="CD53" s="688">
        <f t="shared" si="75"/>
        <v>0</v>
      </c>
      <c r="CE53" s="687">
        <f>CE54+CE56+CE57</f>
        <v>5.2</v>
      </c>
      <c r="CF53" s="681"/>
      <c r="CG53" s="687">
        <f>CG54+CG56+CG57</f>
        <v>0</v>
      </c>
      <c r="CH53" s="681"/>
      <c r="CI53" s="687">
        <f t="shared" si="76"/>
        <v>-5.2</v>
      </c>
      <c r="CJ53" s="688">
        <f t="shared" si="77"/>
        <v>0</v>
      </c>
      <c r="CK53" s="687">
        <f t="shared" si="78"/>
        <v>22.700000000000003</v>
      </c>
      <c r="CL53" s="681"/>
      <c r="CM53" s="687">
        <f t="shared" si="79"/>
        <v>0</v>
      </c>
      <c r="CN53" s="681"/>
      <c r="CO53" s="687">
        <f t="shared" si="80"/>
        <v>-22.700000000000003</v>
      </c>
      <c r="CP53" s="688">
        <f t="shared" si="81"/>
        <v>0</v>
      </c>
      <c r="CQ53" s="687">
        <f>CQ54+CQ56+CQ57</f>
        <v>6.7</v>
      </c>
      <c r="CR53" s="681"/>
      <c r="CS53" s="687">
        <f>CS54+CS56+CS57</f>
        <v>0</v>
      </c>
      <c r="CT53" s="681"/>
      <c r="CU53" s="687">
        <f t="shared" si="82"/>
        <v>-6.7</v>
      </c>
      <c r="CV53" s="688">
        <f t="shared" si="83"/>
        <v>0</v>
      </c>
      <c r="CW53" s="687">
        <f>CW54+CW56+CW57</f>
        <v>7.4</v>
      </c>
      <c r="CX53" s="681"/>
      <c r="CY53" s="687">
        <f>CY54+CY56+CY57</f>
        <v>0</v>
      </c>
      <c r="CZ53" s="681"/>
      <c r="DA53" s="687">
        <f t="shared" si="84"/>
        <v>-7.4</v>
      </c>
      <c r="DB53" s="688">
        <f t="shared" si="85"/>
        <v>0</v>
      </c>
      <c r="DC53" s="687">
        <f>DC54+DC56+DC57</f>
        <v>8.6</v>
      </c>
      <c r="DD53" s="681"/>
      <c r="DE53" s="687">
        <f>DE54+DE56+DE57</f>
        <v>0</v>
      </c>
      <c r="DF53" s="681"/>
      <c r="DG53" s="687">
        <f t="shared" si="86"/>
        <v>-8.6</v>
      </c>
      <c r="DH53" s="688">
        <f t="shared" si="87"/>
        <v>0</v>
      </c>
    </row>
    <row r="54" spans="1:112" s="45" customFormat="1" ht="31.5" customHeight="1">
      <c r="A54" t="s">
        <v>2213</v>
      </c>
      <c r="B54" s="49"/>
      <c r="C54" s="385" t="s">
        <v>2214</v>
      </c>
      <c r="D54" s="628" t="s">
        <v>2213</v>
      </c>
      <c r="E54" s="528" t="s">
        <v>2215</v>
      </c>
      <c r="F54" s="528"/>
      <c r="G54" s="529"/>
      <c r="H54" s="530"/>
      <c r="I54" s="530"/>
      <c r="J54" s="526" t="s">
        <v>186</v>
      </c>
      <c r="K54" s="687">
        <f t="shared" si="44"/>
        <v>71.900000000000006</v>
      </c>
      <c r="L54" s="681"/>
      <c r="M54" s="687">
        <f t="shared" si="45"/>
        <v>0</v>
      </c>
      <c r="N54" s="681"/>
      <c r="O54" s="687">
        <f t="shared" si="46"/>
        <v>-71.900000000000006</v>
      </c>
      <c r="P54" s="688">
        <f t="shared" si="47"/>
        <v>0</v>
      </c>
      <c r="Q54" s="687">
        <f t="shared" si="48"/>
        <v>23.6</v>
      </c>
      <c r="R54" s="681"/>
      <c r="S54" s="687">
        <f t="shared" si="49"/>
        <v>0</v>
      </c>
      <c r="T54" s="681"/>
      <c r="U54" s="687">
        <f t="shared" si="50"/>
        <v>-23.6</v>
      </c>
      <c r="V54" s="688">
        <f t="shared" si="51"/>
        <v>0</v>
      </c>
      <c r="W54" s="683">
        <v>8.3000000000000007</v>
      </c>
      <c r="X54" s="681"/>
      <c r="Y54" s="681"/>
      <c r="Z54" s="681"/>
      <c r="AA54" s="687">
        <f t="shared" si="52"/>
        <v>-8.3000000000000007</v>
      </c>
      <c r="AB54" s="688">
        <f t="shared" si="53"/>
        <v>0</v>
      </c>
      <c r="AC54" s="683">
        <v>7.5</v>
      </c>
      <c r="AD54" s="681"/>
      <c r="AE54" s="681"/>
      <c r="AF54" s="681"/>
      <c r="AG54" s="687">
        <f t="shared" si="54"/>
        <v>-7.5</v>
      </c>
      <c r="AH54" s="688">
        <f t="shared" si="55"/>
        <v>0</v>
      </c>
      <c r="AI54" s="683">
        <v>7.8</v>
      </c>
      <c r="AJ54" s="681"/>
      <c r="AK54" s="681"/>
      <c r="AL54" s="681"/>
      <c r="AM54" s="687">
        <f t="shared" si="56"/>
        <v>-7.8</v>
      </c>
      <c r="AN54" s="688">
        <f t="shared" si="57"/>
        <v>0</v>
      </c>
      <c r="AO54" s="687">
        <f t="shared" si="58"/>
        <v>16</v>
      </c>
      <c r="AP54" s="681"/>
      <c r="AQ54" s="687">
        <f t="shared" si="59"/>
        <v>0</v>
      </c>
      <c r="AR54" s="681"/>
      <c r="AS54" s="687">
        <f t="shared" si="60"/>
        <v>-16</v>
      </c>
      <c r="AT54" s="688">
        <f t="shared" si="61"/>
        <v>0</v>
      </c>
      <c r="AU54" s="683">
        <v>6.3</v>
      </c>
      <c r="AV54" s="681"/>
      <c r="AW54" s="681"/>
      <c r="AX54" s="681"/>
      <c r="AY54" s="687">
        <f t="shared" si="62"/>
        <v>-6.3</v>
      </c>
      <c r="AZ54" s="688">
        <f t="shared" si="63"/>
        <v>0</v>
      </c>
      <c r="BA54" s="683">
        <v>5.7</v>
      </c>
      <c r="BB54" s="681"/>
      <c r="BC54" s="681"/>
      <c r="BD54" s="681"/>
      <c r="BE54" s="687">
        <f t="shared" si="64"/>
        <v>-5.7</v>
      </c>
      <c r="BF54" s="688">
        <f t="shared" si="65"/>
        <v>0</v>
      </c>
      <c r="BG54" s="683">
        <v>4</v>
      </c>
      <c r="BH54" s="681"/>
      <c r="BI54" s="681"/>
      <c r="BJ54" s="681"/>
      <c r="BK54" s="687">
        <f t="shared" si="66"/>
        <v>-4</v>
      </c>
      <c r="BL54" s="688">
        <f t="shared" si="67"/>
        <v>0</v>
      </c>
      <c r="BM54" s="687">
        <f t="shared" si="68"/>
        <v>12.3</v>
      </c>
      <c r="BN54" s="681"/>
      <c r="BO54" s="687">
        <f t="shared" si="69"/>
        <v>0</v>
      </c>
      <c r="BP54" s="681"/>
      <c r="BQ54" s="687">
        <f t="shared" si="70"/>
        <v>-12.3</v>
      </c>
      <c r="BR54" s="688">
        <f t="shared" si="71"/>
        <v>0</v>
      </c>
      <c r="BS54" s="683">
        <v>4</v>
      </c>
      <c r="BT54" s="681"/>
      <c r="BU54" s="681"/>
      <c r="BV54" s="681"/>
      <c r="BW54" s="687">
        <f t="shared" si="72"/>
        <v>-4</v>
      </c>
      <c r="BX54" s="688">
        <f t="shared" si="73"/>
        <v>0</v>
      </c>
      <c r="BY54" s="683">
        <v>4</v>
      </c>
      <c r="BZ54" s="681"/>
      <c r="CA54" s="681"/>
      <c r="CB54" s="681"/>
      <c r="CC54" s="687">
        <f t="shared" si="74"/>
        <v>-4</v>
      </c>
      <c r="CD54" s="688">
        <f t="shared" si="75"/>
        <v>0</v>
      </c>
      <c r="CE54" s="683">
        <v>4.3</v>
      </c>
      <c r="CF54" s="681"/>
      <c r="CG54" s="681"/>
      <c r="CH54" s="681"/>
      <c r="CI54" s="687">
        <f t="shared" si="76"/>
        <v>-4.3</v>
      </c>
      <c r="CJ54" s="688">
        <f t="shared" si="77"/>
        <v>0</v>
      </c>
      <c r="CK54" s="687">
        <f t="shared" si="78"/>
        <v>20</v>
      </c>
      <c r="CL54" s="681"/>
      <c r="CM54" s="687">
        <f t="shared" si="79"/>
        <v>0</v>
      </c>
      <c r="CN54" s="681"/>
      <c r="CO54" s="687">
        <f t="shared" si="80"/>
        <v>-20</v>
      </c>
      <c r="CP54" s="688">
        <f t="shared" si="81"/>
        <v>0</v>
      </c>
      <c r="CQ54" s="683">
        <v>5.8</v>
      </c>
      <c r="CR54" s="681"/>
      <c r="CS54" s="681"/>
      <c r="CT54" s="681"/>
      <c r="CU54" s="687">
        <f t="shared" si="82"/>
        <v>-5.8</v>
      </c>
      <c r="CV54" s="688">
        <f t="shared" si="83"/>
        <v>0</v>
      </c>
      <c r="CW54" s="683">
        <v>6.5</v>
      </c>
      <c r="CX54" s="681"/>
      <c r="CY54" s="681"/>
      <c r="CZ54" s="681"/>
      <c r="DA54" s="687">
        <f t="shared" si="84"/>
        <v>-6.5</v>
      </c>
      <c r="DB54" s="688">
        <f t="shared" si="85"/>
        <v>0</v>
      </c>
      <c r="DC54" s="683">
        <v>7.7</v>
      </c>
      <c r="DD54" s="681"/>
      <c r="DE54" s="681"/>
      <c r="DF54" s="681"/>
      <c r="DG54" s="687">
        <f t="shared" si="86"/>
        <v>-7.7</v>
      </c>
      <c r="DH54" s="688">
        <f t="shared" si="87"/>
        <v>0</v>
      </c>
    </row>
    <row r="55" spans="1:112" s="45" customFormat="1" ht="31.5" customHeight="1">
      <c r="A55" t="s">
        <v>2216</v>
      </c>
      <c r="B55" s="49"/>
      <c r="C55" s="385"/>
      <c r="D55" s="628" t="s">
        <v>2217</v>
      </c>
      <c r="E55" s="528" t="s">
        <v>2218</v>
      </c>
      <c r="F55" s="528"/>
      <c r="G55" s="529"/>
      <c r="H55" s="530"/>
      <c r="I55" s="530"/>
      <c r="J55" s="526" t="s">
        <v>186</v>
      </c>
      <c r="K55" s="687">
        <f t="shared" si="44"/>
        <v>1.2000000000000002</v>
      </c>
      <c r="L55" s="681"/>
      <c r="M55" s="687">
        <f t="shared" si="45"/>
        <v>0</v>
      </c>
      <c r="N55" s="681"/>
      <c r="O55" s="687">
        <f t="shared" si="46"/>
        <v>-1.2000000000000002</v>
      </c>
      <c r="P55" s="688">
        <f t="shared" si="47"/>
        <v>0</v>
      </c>
      <c r="Q55" s="687">
        <f t="shared" si="48"/>
        <v>0.30000000000000004</v>
      </c>
      <c r="R55" s="681"/>
      <c r="S55" s="687">
        <f t="shared" si="49"/>
        <v>0</v>
      </c>
      <c r="T55" s="681"/>
      <c r="U55" s="687">
        <f t="shared" si="50"/>
        <v>-0.30000000000000004</v>
      </c>
      <c r="V55" s="688">
        <f t="shared" si="51"/>
        <v>0</v>
      </c>
      <c r="W55" s="683">
        <v>0.1</v>
      </c>
      <c r="X55" s="681"/>
      <c r="Y55" s="681"/>
      <c r="Z55" s="681"/>
      <c r="AA55" s="687">
        <f t="shared" si="52"/>
        <v>-0.1</v>
      </c>
      <c r="AB55" s="688">
        <f t="shared" si="53"/>
        <v>0</v>
      </c>
      <c r="AC55" s="683">
        <v>0.1</v>
      </c>
      <c r="AD55" s="681"/>
      <c r="AE55" s="681"/>
      <c r="AF55" s="681"/>
      <c r="AG55" s="687">
        <f t="shared" si="54"/>
        <v>-0.1</v>
      </c>
      <c r="AH55" s="688">
        <f t="shared" si="55"/>
        <v>0</v>
      </c>
      <c r="AI55" s="683">
        <v>0.1</v>
      </c>
      <c r="AJ55" s="681"/>
      <c r="AK55" s="681"/>
      <c r="AL55" s="681"/>
      <c r="AM55" s="687">
        <f t="shared" si="56"/>
        <v>-0.1</v>
      </c>
      <c r="AN55" s="688">
        <f t="shared" si="57"/>
        <v>0</v>
      </c>
      <c r="AO55" s="687">
        <f t="shared" si="58"/>
        <v>0.30000000000000004</v>
      </c>
      <c r="AP55" s="681"/>
      <c r="AQ55" s="687">
        <f t="shared" si="59"/>
        <v>0</v>
      </c>
      <c r="AR55" s="681"/>
      <c r="AS55" s="687">
        <f t="shared" si="60"/>
        <v>-0.30000000000000004</v>
      </c>
      <c r="AT55" s="688">
        <f t="shared" si="61"/>
        <v>0</v>
      </c>
      <c r="AU55" s="683">
        <v>0.1</v>
      </c>
      <c r="AV55" s="681"/>
      <c r="AW55" s="681"/>
      <c r="AX55" s="681"/>
      <c r="AY55" s="687">
        <f t="shared" si="62"/>
        <v>-0.1</v>
      </c>
      <c r="AZ55" s="688">
        <f t="shared" si="63"/>
        <v>0</v>
      </c>
      <c r="BA55" s="683">
        <v>0.1</v>
      </c>
      <c r="BB55" s="681"/>
      <c r="BC55" s="681"/>
      <c r="BD55" s="681"/>
      <c r="BE55" s="687">
        <f t="shared" si="64"/>
        <v>-0.1</v>
      </c>
      <c r="BF55" s="688">
        <f t="shared" si="65"/>
        <v>0</v>
      </c>
      <c r="BG55" s="683">
        <v>0.1</v>
      </c>
      <c r="BH55" s="681"/>
      <c r="BI55" s="681"/>
      <c r="BJ55" s="681"/>
      <c r="BK55" s="687">
        <f t="shared" si="66"/>
        <v>-0.1</v>
      </c>
      <c r="BL55" s="688">
        <f t="shared" si="67"/>
        <v>0</v>
      </c>
      <c r="BM55" s="687">
        <f t="shared" si="68"/>
        <v>0.30000000000000004</v>
      </c>
      <c r="BN55" s="681"/>
      <c r="BO55" s="687">
        <f t="shared" si="69"/>
        <v>0</v>
      </c>
      <c r="BP55" s="681"/>
      <c r="BQ55" s="687">
        <f t="shared" si="70"/>
        <v>-0.30000000000000004</v>
      </c>
      <c r="BR55" s="688">
        <f t="shared" si="71"/>
        <v>0</v>
      </c>
      <c r="BS55" s="683">
        <v>0.1</v>
      </c>
      <c r="BT55" s="681"/>
      <c r="BU55" s="681"/>
      <c r="BV55" s="681"/>
      <c r="BW55" s="687">
        <f t="shared" si="72"/>
        <v>-0.1</v>
      </c>
      <c r="BX55" s="688">
        <f t="shared" si="73"/>
        <v>0</v>
      </c>
      <c r="BY55" s="683">
        <v>0.1</v>
      </c>
      <c r="BZ55" s="681"/>
      <c r="CA55" s="681"/>
      <c r="CB55" s="681"/>
      <c r="CC55" s="687">
        <f t="shared" si="74"/>
        <v>-0.1</v>
      </c>
      <c r="CD55" s="688">
        <f t="shared" si="75"/>
        <v>0</v>
      </c>
      <c r="CE55" s="683">
        <v>0.1</v>
      </c>
      <c r="CF55" s="681"/>
      <c r="CG55" s="681"/>
      <c r="CH55" s="681"/>
      <c r="CI55" s="687">
        <f t="shared" si="76"/>
        <v>-0.1</v>
      </c>
      <c r="CJ55" s="688">
        <f t="shared" si="77"/>
        <v>0</v>
      </c>
      <c r="CK55" s="687">
        <f t="shared" si="78"/>
        <v>0.30000000000000004</v>
      </c>
      <c r="CL55" s="681"/>
      <c r="CM55" s="687">
        <f t="shared" si="79"/>
        <v>0</v>
      </c>
      <c r="CN55" s="681"/>
      <c r="CO55" s="687">
        <f t="shared" si="80"/>
        <v>-0.30000000000000004</v>
      </c>
      <c r="CP55" s="688">
        <f t="shared" si="81"/>
        <v>0</v>
      </c>
      <c r="CQ55" s="683">
        <v>0.1</v>
      </c>
      <c r="CR55" s="681"/>
      <c r="CS55" s="681"/>
      <c r="CT55" s="681"/>
      <c r="CU55" s="687">
        <f t="shared" si="82"/>
        <v>-0.1</v>
      </c>
      <c r="CV55" s="688">
        <f t="shared" si="83"/>
        <v>0</v>
      </c>
      <c r="CW55" s="683">
        <v>0.1</v>
      </c>
      <c r="CX55" s="681"/>
      <c r="CY55" s="681"/>
      <c r="CZ55" s="681"/>
      <c r="DA55" s="687">
        <f t="shared" si="84"/>
        <v>-0.1</v>
      </c>
      <c r="DB55" s="688">
        <f t="shared" si="85"/>
        <v>0</v>
      </c>
      <c r="DC55" s="683">
        <v>0.1</v>
      </c>
      <c r="DD55" s="681"/>
      <c r="DE55" s="681"/>
      <c r="DF55" s="681"/>
      <c r="DG55" s="687">
        <f t="shared" si="86"/>
        <v>-0.1</v>
      </c>
      <c r="DH55" s="688">
        <f t="shared" si="87"/>
        <v>0</v>
      </c>
    </row>
    <row r="56" spans="1:112" s="45" customFormat="1" ht="18.75" customHeight="1">
      <c r="A56" t="s">
        <v>2219</v>
      </c>
      <c r="B56" s="49"/>
      <c r="C56" s="385" t="s">
        <v>2220</v>
      </c>
      <c r="D56" s="628" t="s">
        <v>2219</v>
      </c>
      <c r="E56" s="528" t="s">
        <v>2221</v>
      </c>
      <c r="F56" s="528"/>
      <c r="G56" s="529"/>
      <c r="H56" s="530"/>
      <c r="I56" s="530"/>
      <c r="J56" s="526" t="s">
        <v>186</v>
      </c>
      <c r="K56" s="687">
        <f t="shared" si="44"/>
        <v>10.5</v>
      </c>
      <c r="L56" s="681"/>
      <c r="M56" s="687">
        <f t="shared" si="45"/>
        <v>0</v>
      </c>
      <c r="N56" s="681"/>
      <c r="O56" s="687">
        <f t="shared" si="46"/>
        <v>-10.5</v>
      </c>
      <c r="P56" s="688">
        <f t="shared" si="47"/>
        <v>0</v>
      </c>
      <c r="Q56" s="687">
        <f t="shared" si="48"/>
        <v>2.6</v>
      </c>
      <c r="R56" s="681"/>
      <c r="S56" s="687">
        <f t="shared" si="49"/>
        <v>0</v>
      </c>
      <c r="T56" s="681"/>
      <c r="U56" s="687">
        <f t="shared" si="50"/>
        <v>-2.6</v>
      </c>
      <c r="V56" s="688">
        <f t="shared" si="51"/>
        <v>0</v>
      </c>
      <c r="W56" s="683">
        <v>0.9</v>
      </c>
      <c r="X56" s="681"/>
      <c r="Y56" s="681"/>
      <c r="Z56" s="681"/>
      <c r="AA56" s="687">
        <f t="shared" si="52"/>
        <v>-0.9</v>
      </c>
      <c r="AB56" s="688">
        <f t="shared" si="53"/>
        <v>0</v>
      </c>
      <c r="AC56" s="683">
        <v>0.8</v>
      </c>
      <c r="AD56" s="681"/>
      <c r="AE56" s="681"/>
      <c r="AF56" s="681"/>
      <c r="AG56" s="687">
        <f t="shared" si="54"/>
        <v>-0.8</v>
      </c>
      <c r="AH56" s="688">
        <f t="shared" si="55"/>
        <v>0</v>
      </c>
      <c r="AI56" s="683">
        <v>0.9</v>
      </c>
      <c r="AJ56" s="681"/>
      <c r="AK56" s="681"/>
      <c r="AL56" s="681"/>
      <c r="AM56" s="687">
        <f t="shared" si="56"/>
        <v>-0.9</v>
      </c>
      <c r="AN56" s="688">
        <f t="shared" si="57"/>
        <v>0</v>
      </c>
      <c r="AO56" s="687">
        <f t="shared" si="58"/>
        <v>2.5</v>
      </c>
      <c r="AP56" s="681"/>
      <c r="AQ56" s="687">
        <f t="shared" si="59"/>
        <v>0</v>
      </c>
      <c r="AR56" s="681"/>
      <c r="AS56" s="687">
        <f t="shared" si="60"/>
        <v>-2.5</v>
      </c>
      <c r="AT56" s="688">
        <f t="shared" si="61"/>
        <v>0</v>
      </c>
      <c r="AU56" s="683">
        <v>0.7</v>
      </c>
      <c r="AV56" s="681"/>
      <c r="AW56" s="681"/>
      <c r="AX56" s="681"/>
      <c r="AY56" s="687">
        <f t="shared" si="62"/>
        <v>-0.7</v>
      </c>
      <c r="AZ56" s="688">
        <f t="shared" si="63"/>
        <v>0</v>
      </c>
      <c r="BA56" s="683">
        <v>0.9</v>
      </c>
      <c r="BB56" s="681"/>
      <c r="BC56" s="681"/>
      <c r="BD56" s="681"/>
      <c r="BE56" s="687">
        <f t="shared" si="64"/>
        <v>-0.9</v>
      </c>
      <c r="BF56" s="688">
        <f t="shared" si="65"/>
        <v>0</v>
      </c>
      <c r="BG56" s="683">
        <v>0.9</v>
      </c>
      <c r="BH56" s="681"/>
      <c r="BI56" s="681"/>
      <c r="BJ56" s="681"/>
      <c r="BK56" s="687">
        <f t="shared" si="66"/>
        <v>-0.9</v>
      </c>
      <c r="BL56" s="688">
        <f t="shared" si="67"/>
        <v>0</v>
      </c>
      <c r="BM56" s="687">
        <f t="shared" si="68"/>
        <v>2.7</v>
      </c>
      <c r="BN56" s="681"/>
      <c r="BO56" s="687">
        <f t="shared" si="69"/>
        <v>0</v>
      </c>
      <c r="BP56" s="681"/>
      <c r="BQ56" s="687">
        <f t="shared" si="70"/>
        <v>-2.7</v>
      </c>
      <c r="BR56" s="688">
        <f t="shared" si="71"/>
        <v>0</v>
      </c>
      <c r="BS56" s="683">
        <v>0.9</v>
      </c>
      <c r="BT56" s="681"/>
      <c r="BU56" s="681"/>
      <c r="BV56" s="681"/>
      <c r="BW56" s="687">
        <f t="shared" si="72"/>
        <v>-0.9</v>
      </c>
      <c r="BX56" s="688">
        <f t="shared" si="73"/>
        <v>0</v>
      </c>
      <c r="BY56" s="683">
        <v>0.9</v>
      </c>
      <c r="BZ56" s="681"/>
      <c r="CA56" s="681"/>
      <c r="CB56" s="681"/>
      <c r="CC56" s="687">
        <f t="shared" si="74"/>
        <v>-0.9</v>
      </c>
      <c r="CD56" s="688">
        <f t="shared" si="75"/>
        <v>0</v>
      </c>
      <c r="CE56" s="683">
        <v>0.9</v>
      </c>
      <c r="CF56" s="681"/>
      <c r="CG56" s="681"/>
      <c r="CH56" s="681"/>
      <c r="CI56" s="687">
        <f t="shared" si="76"/>
        <v>-0.9</v>
      </c>
      <c r="CJ56" s="688">
        <f t="shared" si="77"/>
        <v>0</v>
      </c>
      <c r="CK56" s="687">
        <f t="shared" si="78"/>
        <v>2.7</v>
      </c>
      <c r="CL56" s="681"/>
      <c r="CM56" s="687">
        <f t="shared" si="79"/>
        <v>0</v>
      </c>
      <c r="CN56" s="681"/>
      <c r="CO56" s="687">
        <f t="shared" si="80"/>
        <v>-2.7</v>
      </c>
      <c r="CP56" s="688">
        <f t="shared" si="81"/>
        <v>0</v>
      </c>
      <c r="CQ56" s="683">
        <v>0.9</v>
      </c>
      <c r="CR56" s="681"/>
      <c r="CS56" s="681"/>
      <c r="CT56" s="681"/>
      <c r="CU56" s="687">
        <f t="shared" si="82"/>
        <v>-0.9</v>
      </c>
      <c r="CV56" s="688">
        <f t="shared" si="83"/>
        <v>0</v>
      </c>
      <c r="CW56" s="683">
        <v>0.9</v>
      </c>
      <c r="CX56" s="681"/>
      <c r="CY56" s="681"/>
      <c r="CZ56" s="681"/>
      <c r="DA56" s="687">
        <f t="shared" si="84"/>
        <v>-0.9</v>
      </c>
      <c r="DB56" s="688">
        <f t="shared" si="85"/>
        <v>0</v>
      </c>
      <c r="DC56" s="683">
        <v>0.9</v>
      </c>
      <c r="DD56" s="681"/>
      <c r="DE56" s="681"/>
      <c r="DF56" s="681"/>
      <c r="DG56" s="687">
        <f t="shared" si="86"/>
        <v>-0.9</v>
      </c>
      <c r="DH56" s="688">
        <f t="shared" si="87"/>
        <v>0</v>
      </c>
    </row>
    <row r="57" spans="1:112" s="45" customFormat="1" ht="31.5" customHeight="1">
      <c r="A57" t="s">
        <v>2222</v>
      </c>
      <c r="B57" s="49"/>
      <c r="C57" s="385"/>
      <c r="D57" s="628" t="s">
        <v>2223</v>
      </c>
      <c r="E57" s="528" t="s">
        <v>2224</v>
      </c>
      <c r="F57" s="528"/>
      <c r="G57" s="529"/>
      <c r="H57" s="530"/>
      <c r="I57" s="530"/>
      <c r="J57" s="526" t="s">
        <v>186</v>
      </c>
      <c r="K57" s="687">
        <f t="shared" si="44"/>
        <v>0</v>
      </c>
      <c r="L57" s="681"/>
      <c r="M57" s="687">
        <f t="shared" si="45"/>
        <v>0</v>
      </c>
      <c r="N57" s="681"/>
      <c r="O57" s="687">
        <f t="shared" si="46"/>
        <v>0</v>
      </c>
      <c r="P57" s="688" t="str">
        <f t="shared" si="47"/>
        <v>-</v>
      </c>
      <c r="Q57" s="687">
        <f t="shared" si="48"/>
        <v>0</v>
      </c>
      <c r="R57" s="681"/>
      <c r="S57" s="687">
        <f t="shared" si="49"/>
        <v>0</v>
      </c>
      <c r="T57" s="681"/>
      <c r="U57" s="687">
        <f t="shared" si="50"/>
        <v>0</v>
      </c>
      <c r="V57" s="688" t="str">
        <f t="shared" si="51"/>
        <v>-</v>
      </c>
      <c r="W57" s="683">
        <v>0</v>
      </c>
      <c r="X57" s="681"/>
      <c r="Y57" s="681"/>
      <c r="Z57" s="681"/>
      <c r="AA57" s="687">
        <f t="shared" si="52"/>
        <v>0</v>
      </c>
      <c r="AB57" s="688" t="str">
        <f t="shared" si="53"/>
        <v>-</v>
      </c>
      <c r="AC57" s="683">
        <v>0</v>
      </c>
      <c r="AD57" s="681"/>
      <c r="AE57" s="681"/>
      <c r="AF57" s="681"/>
      <c r="AG57" s="687">
        <f t="shared" si="54"/>
        <v>0</v>
      </c>
      <c r="AH57" s="688" t="str">
        <f t="shared" si="55"/>
        <v>-</v>
      </c>
      <c r="AI57" s="683">
        <v>0</v>
      </c>
      <c r="AJ57" s="681"/>
      <c r="AK57" s="681"/>
      <c r="AL57" s="681"/>
      <c r="AM57" s="687">
        <f t="shared" si="56"/>
        <v>0</v>
      </c>
      <c r="AN57" s="688" t="str">
        <f t="shared" si="57"/>
        <v>-</v>
      </c>
      <c r="AO57" s="687">
        <f t="shared" si="58"/>
        <v>0</v>
      </c>
      <c r="AP57" s="681"/>
      <c r="AQ57" s="687">
        <f t="shared" si="59"/>
        <v>0</v>
      </c>
      <c r="AR57" s="681"/>
      <c r="AS57" s="687">
        <f t="shared" si="60"/>
        <v>0</v>
      </c>
      <c r="AT57" s="688" t="str">
        <f t="shared" si="61"/>
        <v>-</v>
      </c>
      <c r="AU57" s="683">
        <v>0</v>
      </c>
      <c r="AV57" s="681"/>
      <c r="AW57" s="681"/>
      <c r="AX57" s="681"/>
      <c r="AY57" s="687">
        <f t="shared" si="62"/>
        <v>0</v>
      </c>
      <c r="AZ57" s="688" t="str">
        <f t="shared" si="63"/>
        <v>-</v>
      </c>
      <c r="BA57" s="683">
        <v>0</v>
      </c>
      <c r="BB57" s="681"/>
      <c r="BC57" s="681"/>
      <c r="BD57" s="681"/>
      <c r="BE57" s="687">
        <f t="shared" si="64"/>
        <v>0</v>
      </c>
      <c r="BF57" s="688" t="str">
        <f t="shared" si="65"/>
        <v>-</v>
      </c>
      <c r="BG57" s="683">
        <v>0</v>
      </c>
      <c r="BH57" s="681"/>
      <c r="BI57" s="681"/>
      <c r="BJ57" s="681"/>
      <c r="BK57" s="687">
        <f t="shared" si="66"/>
        <v>0</v>
      </c>
      <c r="BL57" s="688" t="str">
        <f t="shared" si="67"/>
        <v>-</v>
      </c>
      <c r="BM57" s="687">
        <f t="shared" si="68"/>
        <v>0</v>
      </c>
      <c r="BN57" s="681"/>
      <c r="BO57" s="687">
        <f t="shared" si="69"/>
        <v>0</v>
      </c>
      <c r="BP57" s="681"/>
      <c r="BQ57" s="687">
        <f t="shared" si="70"/>
        <v>0</v>
      </c>
      <c r="BR57" s="688" t="str">
        <f t="shared" si="71"/>
        <v>-</v>
      </c>
      <c r="BS57" s="683">
        <v>0</v>
      </c>
      <c r="BT57" s="681"/>
      <c r="BU57" s="681"/>
      <c r="BV57" s="681"/>
      <c r="BW57" s="687">
        <f t="shared" si="72"/>
        <v>0</v>
      </c>
      <c r="BX57" s="688" t="str">
        <f t="shared" si="73"/>
        <v>-</v>
      </c>
      <c r="BY57" s="683">
        <v>0</v>
      </c>
      <c r="BZ57" s="681"/>
      <c r="CA57" s="681"/>
      <c r="CB57" s="681"/>
      <c r="CC57" s="687">
        <f t="shared" si="74"/>
        <v>0</v>
      </c>
      <c r="CD57" s="688" t="str">
        <f t="shared" si="75"/>
        <v>-</v>
      </c>
      <c r="CE57" s="683">
        <v>0</v>
      </c>
      <c r="CF57" s="681"/>
      <c r="CG57" s="681"/>
      <c r="CH57" s="681"/>
      <c r="CI57" s="687">
        <f t="shared" si="76"/>
        <v>0</v>
      </c>
      <c r="CJ57" s="688" t="str">
        <f t="shared" si="77"/>
        <v>-</v>
      </c>
      <c r="CK57" s="687">
        <f t="shared" si="78"/>
        <v>0</v>
      </c>
      <c r="CL57" s="681"/>
      <c r="CM57" s="687">
        <f t="shared" si="79"/>
        <v>0</v>
      </c>
      <c r="CN57" s="681"/>
      <c r="CO57" s="687">
        <f t="shared" si="80"/>
        <v>0</v>
      </c>
      <c r="CP57" s="688" t="str">
        <f t="shared" si="81"/>
        <v>-</v>
      </c>
      <c r="CQ57" s="683">
        <v>0</v>
      </c>
      <c r="CR57" s="681"/>
      <c r="CS57" s="681"/>
      <c r="CT57" s="681"/>
      <c r="CU57" s="687">
        <f t="shared" si="82"/>
        <v>0</v>
      </c>
      <c r="CV57" s="688" t="str">
        <f t="shared" si="83"/>
        <v>-</v>
      </c>
      <c r="CW57" s="683">
        <v>0</v>
      </c>
      <c r="CX57" s="681"/>
      <c r="CY57" s="681"/>
      <c r="CZ57" s="681"/>
      <c r="DA57" s="687">
        <f t="shared" si="84"/>
        <v>0</v>
      </c>
      <c r="DB57" s="688" t="str">
        <f t="shared" si="85"/>
        <v>-</v>
      </c>
      <c r="DC57" s="683">
        <v>0</v>
      </c>
      <c r="DD57" s="681"/>
      <c r="DE57" s="681"/>
      <c r="DF57" s="681"/>
      <c r="DG57" s="687">
        <f t="shared" si="86"/>
        <v>0</v>
      </c>
      <c r="DH57" s="688" t="str">
        <f t="shared" si="87"/>
        <v>-</v>
      </c>
    </row>
    <row r="58" spans="1:112" s="45" customFormat="1" ht="31.5" customHeight="1">
      <c r="A58" t="s">
        <v>2225</v>
      </c>
      <c r="B58" s="49"/>
      <c r="C58" s="626" t="s">
        <v>2226</v>
      </c>
      <c r="D58" s="630" t="s">
        <v>2225</v>
      </c>
      <c r="E58" s="528" t="s">
        <v>2227</v>
      </c>
      <c r="F58" s="528"/>
      <c r="G58" s="529"/>
      <c r="H58" s="530" t="s">
        <v>2228</v>
      </c>
      <c r="I58" s="530"/>
      <c r="J58" s="526" t="s">
        <v>186</v>
      </c>
      <c r="K58" s="687">
        <f t="shared" si="44"/>
        <v>1723.5</v>
      </c>
      <c r="L58" s="681"/>
      <c r="M58" s="687">
        <f t="shared" si="45"/>
        <v>0</v>
      </c>
      <c r="N58" s="681"/>
      <c r="O58" s="687">
        <f t="shared" si="46"/>
        <v>-1723.5</v>
      </c>
      <c r="P58" s="688">
        <f t="shared" si="47"/>
        <v>0</v>
      </c>
      <c r="Q58" s="687">
        <f t="shared" si="48"/>
        <v>431</v>
      </c>
      <c r="R58" s="681"/>
      <c r="S58" s="687">
        <f t="shared" si="49"/>
        <v>0</v>
      </c>
      <c r="T58" s="681"/>
      <c r="U58" s="687">
        <f t="shared" si="50"/>
        <v>-431</v>
      </c>
      <c r="V58" s="688">
        <f t="shared" si="51"/>
        <v>0</v>
      </c>
      <c r="W58" s="687">
        <f>W59+W65+W63+W64</f>
        <v>147.29999999999998</v>
      </c>
      <c r="X58" s="681"/>
      <c r="Y58" s="687">
        <f>Y59+Y65+Y63+Y64</f>
        <v>0</v>
      </c>
      <c r="Z58" s="681"/>
      <c r="AA58" s="687">
        <f t="shared" si="52"/>
        <v>-147.29999999999998</v>
      </c>
      <c r="AB58" s="688">
        <f t="shared" si="53"/>
        <v>0</v>
      </c>
      <c r="AC58" s="687">
        <f>AC59+AC65+AC63+AC64</f>
        <v>135.4</v>
      </c>
      <c r="AD58" s="681"/>
      <c r="AE58" s="687">
        <f>AE59+AE65+AE63+AE64</f>
        <v>0</v>
      </c>
      <c r="AF58" s="681"/>
      <c r="AG58" s="687">
        <f t="shared" si="54"/>
        <v>-135.4</v>
      </c>
      <c r="AH58" s="688">
        <f t="shared" si="55"/>
        <v>0</v>
      </c>
      <c r="AI58" s="687">
        <f>AI59+AI65+AI63+AI64</f>
        <v>148.29999999999998</v>
      </c>
      <c r="AJ58" s="681"/>
      <c r="AK58" s="687">
        <f>AK59+AK65+AK63+AK64</f>
        <v>0</v>
      </c>
      <c r="AL58" s="681"/>
      <c r="AM58" s="687">
        <f t="shared" si="56"/>
        <v>-148.29999999999998</v>
      </c>
      <c r="AN58" s="688">
        <f t="shared" si="57"/>
        <v>0</v>
      </c>
      <c r="AO58" s="687">
        <f t="shared" si="58"/>
        <v>379.19999999999993</v>
      </c>
      <c r="AP58" s="681"/>
      <c r="AQ58" s="687">
        <f t="shared" si="59"/>
        <v>0</v>
      </c>
      <c r="AR58" s="681"/>
      <c r="AS58" s="687">
        <f t="shared" si="60"/>
        <v>-379.19999999999993</v>
      </c>
      <c r="AT58" s="688">
        <f t="shared" si="61"/>
        <v>0</v>
      </c>
      <c r="AU58" s="687">
        <f>AU59+AU65+AU63+AU64</f>
        <v>108.39999999999999</v>
      </c>
      <c r="AV58" s="681"/>
      <c r="AW58" s="687">
        <f>AW59+AW65+AW63+AW64</f>
        <v>0</v>
      </c>
      <c r="AX58" s="681"/>
      <c r="AY58" s="687">
        <f t="shared" si="62"/>
        <v>-108.39999999999999</v>
      </c>
      <c r="AZ58" s="688">
        <f t="shared" si="63"/>
        <v>0</v>
      </c>
      <c r="BA58" s="687">
        <f>BA59+BA65+BA63+BA64</f>
        <v>136.5</v>
      </c>
      <c r="BB58" s="681"/>
      <c r="BC58" s="687">
        <f>BC59+BC65+BC63+BC64</f>
        <v>0</v>
      </c>
      <c r="BD58" s="681"/>
      <c r="BE58" s="687">
        <f t="shared" si="64"/>
        <v>-136.5</v>
      </c>
      <c r="BF58" s="688">
        <f t="shared" si="65"/>
        <v>0</v>
      </c>
      <c r="BG58" s="687">
        <f>BG59+BG65+BG63+BG64</f>
        <v>134.29999999999998</v>
      </c>
      <c r="BH58" s="681"/>
      <c r="BI58" s="687">
        <f>BI59+BI65+BI63+BI64</f>
        <v>0</v>
      </c>
      <c r="BJ58" s="681"/>
      <c r="BK58" s="687">
        <f t="shared" si="66"/>
        <v>-134.29999999999998</v>
      </c>
      <c r="BL58" s="688">
        <f t="shared" si="67"/>
        <v>0</v>
      </c>
      <c r="BM58" s="687">
        <f t="shared" si="68"/>
        <v>438.1</v>
      </c>
      <c r="BN58" s="681"/>
      <c r="BO58" s="687">
        <f t="shared" si="69"/>
        <v>0</v>
      </c>
      <c r="BP58" s="681"/>
      <c r="BQ58" s="687">
        <f t="shared" si="70"/>
        <v>-438.1</v>
      </c>
      <c r="BR58" s="688">
        <f t="shared" si="71"/>
        <v>0</v>
      </c>
      <c r="BS58" s="687">
        <f>BS59+BS65+BS63+BS64</f>
        <v>147.30000000000001</v>
      </c>
      <c r="BT58" s="681"/>
      <c r="BU58" s="687">
        <f>BU59+BU65+BU63+BU64</f>
        <v>0</v>
      </c>
      <c r="BV58" s="681"/>
      <c r="BW58" s="687">
        <f t="shared" si="72"/>
        <v>-147.30000000000001</v>
      </c>
      <c r="BX58" s="688">
        <f t="shared" si="73"/>
        <v>0</v>
      </c>
      <c r="BY58" s="687">
        <f>BY59+BY65+BY63+BY64</f>
        <v>147.20000000000002</v>
      </c>
      <c r="BZ58" s="681"/>
      <c r="CA58" s="687">
        <f>CA59+CA65+CA63+CA64</f>
        <v>0</v>
      </c>
      <c r="CB58" s="681"/>
      <c r="CC58" s="687">
        <f t="shared" si="74"/>
        <v>-147.20000000000002</v>
      </c>
      <c r="CD58" s="688">
        <f t="shared" si="75"/>
        <v>0</v>
      </c>
      <c r="CE58" s="687">
        <f>CE59+CE65+CE63+CE64</f>
        <v>143.6</v>
      </c>
      <c r="CF58" s="681"/>
      <c r="CG58" s="687">
        <f>CG59+CG65+CG63+CG64</f>
        <v>0</v>
      </c>
      <c r="CH58" s="681"/>
      <c r="CI58" s="687">
        <f t="shared" si="76"/>
        <v>-143.6</v>
      </c>
      <c r="CJ58" s="688">
        <f t="shared" si="77"/>
        <v>0</v>
      </c>
      <c r="CK58" s="687">
        <f t="shared" si="78"/>
        <v>475.19999999999993</v>
      </c>
      <c r="CL58" s="681"/>
      <c r="CM58" s="687">
        <f t="shared" si="79"/>
        <v>0</v>
      </c>
      <c r="CN58" s="681"/>
      <c r="CO58" s="687">
        <f t="shared" si="80"/>
        <v>-475.19999999999993</v>
      </c>
      <c r="CP58" s="688">
        <f t="shared" si="81"/>
        <v>0</v>
      </c>
      <c r="CQ58" s="687">
        <f>CQ59+CQ65+CQ63+CQ64</f>
        <v>159.29999999999998</v>
      </c>
      <c r="CR58" s="681"/>
      <c r="CS58" s="687">
        <f>CS59+CS65+CS63+CS64</f>
        <v>0</v>
      </c>
      <c r="CT58" s="681"/>
      <c r="CU58" s="687">
        <f t="shared" si="82"/>
        <v>-159.29999999999998</v>
      </c>
      <c r="CV58" s="688">
        <f t="shared" si="83"/>
        <v>0</v>
      </c>
      <c r="CW58" s="687">
        <f>CW59+CW65+CW63+CW64</f>
        <v>155.1</v>
      </c>
      <c r="CX58" s="681"/>
      <c r="CY58" s="687">
        <f>CY59+CY65+CY63+CY64</f>
        <v>0</v>
      </c>
      <c r="CZ58" s="681"/>
      <c r="DA58" s="687">
        <f t="shared" si="84"/>
        <v>-155.1</v>
      </c>
      <c r="DB58" s="688">
        <f t="shared" si="85"/>
        <v>0</v>
      </c>
      <c r="DC58" s="687">
        <f>DC59+DC65+DC63+DC64</f>
        <v>160.79999999999998</v>
      </c>
      <c r="DD58" s="681"/>
      <c r="DE58" s="687">
        <f>DE59+DE65+DE63+DE64</f>
        <v>0</v>
      </c>
      <c r="DF58" s="681"/>
      <c r="DG58" s="687">
        <f t="shared" si="86"/>
        <v>-160.79999999999998</v>
      </c>
      <c r="DH58" s="688">
        <f t="shared" si="87"/>
        <v>0</v>
      </c>
    </row>
    <row r="59" spans="1:112" s="45" customFormat="1" ht="18.75" customHeight="1">
      <c r="A59" t="s">
        <v>2229</v>
      </c>
      <c r="B59" s="49"/>
      <c r="C59" s="385" t="s">
        <v>2230</v>
      </c>
      <c r="D59" s="628" t="s">
        <v>2229</v>
      </c>
      <c r="E59" s="528" t="s">
        <v>2231</v>
      </c>
      <c r="F59" s="528"/>
      <c r="G59" s="529"/>
      <c r="H59" s="530" t="s">
        <v>2232</v>
      </c>
      <c r="I59" s="530"/>
      <c r="J59" s="526" t="s">
        <v>186</v>
      </c>
      <c r="K59" s="687">
        <f t="shared" si="44"/>
        <v>1609.8</v>
      </c>
      <c r="L59" s="681"/>
      <c r="M59" s="687">
        <f t="shared" si="45"/>
        <v>0</v>
      </c>
      <c r="N59" s="681"/>
      <c r="O59" s="687">
        <f t="shared" si="46"/>
        <v>-1609.8</v>
      </c>
      <c r="P59" s="688">
        <f t="shared" si="47"/>
        <v>0</v>
      </c>
      <c r="Q59" s="687">
        <f t="shared" si="48"/>
        <v>404.8</v>
      </c>
      <c r="R59" s="681"/>
      <c r="S59" s="687">
        <f t="shared" si="49"/>
        <v>0</v>
      </c>
      <c r="T59" s="681"/>
      <c r="U59" s="687">
        <f t="shared" si="50"/>
        <v>-404.8</v>
      </c>
      <c r="V59" s="688">
        <f t="shared" si="51"/>
        <v>0</v>
      </c>
      <c r="W59" s="687">
        <f>W60+W62</f>
        <v>138.5</v>
      </c>
      <c r="X59" s="681"/>
      <c r="Y59" s="687">
        <f>Y60+Y62</f>
        <v>0</v>
      </c>
      <c r="Z59" s="681"/>
      <c r="AA59" s="687">
        <f t="shared" si="52"/>
        <v>-138.5</v>
      </c>
      <c r="AB59" s="688">
        <f t="shared" si="53"/>
        <v>0</v>
      </c>
      <c r="AC59" s="687">
        <f>AC60+AC62</f>
        <v>126.8</v>
      </c>
      <c r="AD59" s="681"/>
      <c r="AE59" s="687">
        <f>AE60+AE62</f>
        <v>0</v>
      </c>
      <c r="AF59" s="681"/>
      <c r="AG59" s="687">
        <f t="shared" si="54"/>
        <v>-126.8</v>
      </c>
      <c r="AH59" s="688">
        <f t="shared" si="55"/>
        <v>0</v>
      </c>
      <c r="AI59" s="687">
        <f>AI60+AI62</f>
        <v>139.5</v>
      </c>
      <c r="AJ59" s="681"/>
      <c r="AK59" s="687">
        <f>AK60+AK62</f>
        <v>0</v>
      </c>
      <c r="AL59" s="681"/>
      <c r="AM59" s="687">
        <f t="shared" si="56"/>
        <v>-139.5</v>
      </c>
      <c r="AN59" s="688">
        <f t="shared" si="57"/>
        <v>0</v>
      </c>
      <c r="AO59" s="687">
        <f t="shared" si="58"/>
        <v>347.8</v>
      </c>
      <c r="AP59" s="681"/>
      <c r="AQ59" s="687">
        <f t="shared" si="59"/>
        <v>0</v>
      </c>
      <c r="AR59" s="681"/>
      <c r="AS59" s="687">
        <f t="shared" si="60"/>
        <v>-347.8</v>
      </c>
      <c r="AT59" s="688">
        <f t="shared" si="61"/>
        <v>0</v>
      </c>
      <c r="AU59" s="687">
        <f>AU60+AU62</f>
        <v>98.2</v>
      </c>
      <c r="AV59" s="681"/>
      <c r="AW59" s="687">
        <f>AW60+AW62</f>
        <v>0</v>
      </c>
      <c r="AX59" s="681"/>
      <c r="AY59" s="687">
        <f t="shared" si="62"/>
        <v>-98.2</v>
      </c>
      <c r="AZ59" s="688">
        <f t="shared" si="63"/>
        <v>0</v>
      </c>
      <c r="BA59" s="687">
        <f>BA60+BA62</f>
        <v>125.9</v>
      </c>
      <c r="BB59" s="681"/>
      <c r="BC59" s="687">
        <f>BC60+BC62</f>
        <v>0</v>
      </c>
      <c r="BD59" s="681"/>
      <c r="BE59" s="687">
        <f t="shared" si="64"/>
        <v>-125.9</v>
      </c>
      <c r="BF59" s="688">
        <f t="shared" si="65"/>
        <v>0</v>
      </c>
      <c r="BG59" s="687">
        <f>BG60+BG62</f>
        <v>123.69999999999999</v>
      </c>
      <c r="BH59" s="681"/>
      <c r="BI59" s="687">
        <f>BI60+BI62</f>
        <v>0</v>
      </c>
      <c r="BJ59" s="681"/>
      <c r="BK59" s="687">
        <f t="shared" si="66"/>
        <v>-123.69999999999999</v>
      </c>
      <c r="BL59" s="688">
        <f t="shared" si="67"/>
        <v>0</v>
      </c>
      <c r="BM59" s="687">
        <f t="shared" si="68"/>
        <v>408.40000000000003</v>
      </c>
      <c r="BN59" s="681"/>
      <c r="BO59" s="687">
        <f t="shared" si="69"/>
        <v>0</v>
      </c>
      <c r="BP59" s="681"/>
      <c r="BQ59" s="687">
        <f t="shared" si="70"/>
        <v>-408.40000000000003</v>
      </c>
      <c r="BR59" s="688">
        <f t="shared" si="71"/>
        <v>0</v>
      </c>
      <c r="BS59" s="687">
        <f>BS60+BS62</f>
        <v>136.30000000000001</v>
      </c>
      <c r="BT59" s="681"/>
      <c r="BU59" s="687">
        <f>BU60+BU62</f>
        <v>0</v>
      </c>
      <c r="BV59" s="681"/>
      <c r="BW59" s="687">
        <f t="shared" si="72"/>
        <v>-136.30000000000001</v>
      </c>
      <c r="BX59" s="688">
        <f t="shared" si="73"/>
        <v>0</v>
      </c>
      <c r="BY59" s="687">
        <f>BY60+BY62</f>
        <v>139.30000000000001</v>
      </c>
      <c r="BZ59" s="681"/>
      <c r="CA59" s="687">
        <f>CA60+CA62</f>
        <v>0</v>
      </c>
      <c r="CB59" s="681"/>
      <c r="CC59" s="687">
        <f t="shared" si="74"/>
        <v>-139.30000000000001</v>
      </c>
      <c r="CD59" s="688">
        <f t="shared" si="75"/>
        <v>0</v>
      </c>
      <c r="CE59" s="687">
        <f>CE60+CE62</f>
        <v>132.80000000000001</v>
      </c>
      <c r="CF59" s="681"/>
      <c r="CG59" s="687">
        <f>CG60+CG62</f>
        <v>0</v>
      </c>
      <c r="CH59" s="681"/>
      <c r="CI59" s="687">
        <f t="shared" si="76"/>
        <v>-132.80000000000001</v>
      </c>
      <c r="CJ59" s="688">
        <f t="shared" si="77"/>
        <v>0</v>
      </c>
      <c r="CK59" s="687">
        <f t="shared" si="78"/>
        <v>448.8</v>
      </c>
      <c r="CL59" s="681"/>
      <c r="CM59" s="687">
        <f t="shared" si="79"/>
        <v>0</v>
      </c>
      <c r="CN59" s="681"/>
      <c r="CO59" s="687">
        <f t="shared" si="80"/>
        <v>-448.8</v>
      </c>
      <c r="CP59" s="688">
        <f t="shared" si="81"/>
        <v>0</v>
      </c>
      <c r="CQ59" s="687">
        <f>CQ60+CQ62</f>
        <v>150.5</v>
      </c>
      <c r="CR59" s="681"/>
      <c r="CS59" s="687">
        <f>CS60+CS62</f>
        <v>0</v>
      </c>
      <c r="CT59" s="681"/>
      <c r="CU59" s="687">
        <f t="shared" si="82"/>
        <v>-150.5</v>
      </c>
      <c r="CV59" s="688">
        <f t="shared" si="83"/>
        <v>0</v>
      </c>
      <c r="CW59" s="687">
        <f>CW60+CW62</f>
        <v>146.30000000000001</v>
      </c>
      <c r="CX59" s="681"/>
      <c r="CY59" s="687">
        <f>CY60+CY62</f>
        <v>0</v>
      </c>
      <c r="CZ59" s="681"/>
      <c r="DA59" s="687">
        <f t="shared" si="84"/>
        <v>-146.30000000000001</v>
      </c>
      <c r="DB59" s="688">
        <f t="shared" si="85"/>
        <v>0</v>
      </c>
      <c r="DC59" s="687">
        <f>DC60+DC62</f>
        <v>152</v>
      </c>
      <c r="DD59" s="681"/>
      <c r="DE59" s="687">
        <f>DE60+DE62</f>
        <v>0</v>
      </c>
      <c r="DF59" s="681"/>
      <c r="DG59" s="687">
        <f t="shared" si="86"/>
        <v>-152</v>
      </c>
      <c r="DH59" s="688">
        <f t="shared" si="87"/>
        <v>0</v>
      </c>
    </row>
    <row r="60" spans="1:112" s="45" customFormat="1" ht="18.75" customHeight="1">
      <c r="A60" t="s">
        <v>2233</v>
      </c>
      <c r="B60" s="49"/>
      <c r="C60" s="385"/>
      <c r="D60" s="628" t="s">
        <v>2234</v>
      </c>
      <c r="E60" s="528" t="s">
        <v>2235</v>
      </c>
      <c r="F60" s="528"/>
      <c r="G60" s="529"/>
      <c r="H60" s="530"/>
      <c r="I60" s="530"/>
      <c r="J60" s="526" t="s">
        <v>186</v>
      </c>
      <c r="K60" s="687">
        <f t="shared" si="44"/>
        <v>371.4</v>
      </c>
      <c r="L60" s="681"/>
      <c r="M60" s="687">
        <f t="shared" si="45"/>
        <v>0</v>
      </c>
      <c r="N60" s="681"/>
      <c r="O60" s="687">
        <f t="shared" si="46"/>
        <v>-371.4</v>
      </c>
      <c r="P60" s="688">
        <f t="shared" si="47"/>
        <v>0</v>
      </c>
      <c r="Q60" s="687">
        <f t="shared" si="48"/>
        <v>87.5</v>
      </c>
      <c r="R60" s="681"/>
      <c r="S60" s="687">
        <f t="shared" si="49"/>
        <v>0</v>
      </c>
      <c r="T60" s="681"/>
      <c r="U60" s="687">
        <f t="shared" si="50"/>
        <v>-87.5</v>
      </c>
      <c r="V60" s="688">
        <f t="shared" si="51"/>
        <v>0</v>
      </c>
      <c r="W60" s="683">
        <v>28.7</v>
      </c>
      <c r="X60" s="681"/>
      <c r="Y60" s="681"/>
      <c r="Z60" s="681"/>
      <c r="AA60" s="687">
        <f t="shared" si="52"/>
        <v>-28.7</v>
      </c>
      <c r="AB60" s="688">
        <f t="shared" si="53"/>
        <v>0</v>
      </c>
      <c r="AC60" s="683">
        <v>28</v>
      </c>
      <c r="AD60" s="681"/>
      <c r="AE60" s="681"/>
      <c r="AF60" s="681"/>
      <c r="AG60" s="687">
        <f t="shared" si="54"/>
        <v>-28</v>
      </c>
      <c r="AH60" s="688">
        <f t="shared" si="55"/>
        <v>0</v>
      </c>
      <c r="AI60" s="683">
        <v>30.8</v>
      </c>
      <c r="AJ60" s="681"/>
      <c r="AK60" s="681"/>
      <c r="AL60" s="681"/>
      <c r="AM60" s="687">
        <f t="shared" si="56"/>
        <v>-30.8</v>
      </c>
      <c r="AN60" s="688">
        <f t="shared" si="57"/>
        <v>0</v>
      </c>
      <c r="AO60" s="687">
        <f t="shared" si="58"/>
        <v>71.599999999999994</v>
      </c>
      <c r="AP60" s="681"/>
      <c r="AQ60" s="687">
        <f t="shared" si="59"/>
        <v>0</v>
      </c>
      <c r="AR60" s="681"/>
      <c r="AS60" s="687">
        <f t="shared" si="60"/>
        <v>-71.599999999999994</v>
      </c>
      <c r="AT60" s="688">
        <f t="shared" si="61"/>
        <v>0</v>
      </c>
      <c r="AU60" s="683">
        <v>14.4</v>
      </c>
      <c r="AV60" s="681"/>
      <c r="AW60" s="681"/>
      <c r="AX60" s="681"/>
      <c r="AY60" s="687">
        <f t="shared" si="62"/>
        <v>-14.4</v>
      </c>
      <c r="AZ60" s="688">
        <f t="shared" si="63"/>
        <v>0</v>
      </c>
      <c r="BA60" s="683">
        <v>27.1</v>
      </c>
      <c r="BB60" s="681"/>
      <c r="BC60" s="681"/>
      <c r="BD60" s="681"/>
      <c r="BE60" s="687">
        <f t="shared" si="64"/>
        <v>-27.1</v>
      </c>
      <c r="BF60" s="688">
        <f t="shared" si="65"/>
        <v>0</v>
      </c>
      <c r="BG60" s="683">
        <v>30.1</v>
      </c>
      <c r="BH60" s="681"/>
      <c r="BI60" s="681"/>
      <c r="BJ60" s="681"/>
      <c r="BK60" s="687">
        <f t="shared" si="66"/>
        <v>-30.1</v>
      </c>
      <c r="BL60" s="688">
        <f t="shared" si="67"/>
        <v>0</v>
      </c>
      <c r="BM60" s="687">
        <f t="shared" si="68"/>
        <v>102.9</v>
      </c>
      <c r="BN60" s="681"/>
      <c r="BO60" s="687">
        <f t="shared" si="69"/>
        <v>0</v>
      </c>
      <c r="BP60" s="681"/>
      <c r="BQ60" s="687">
        <f t="shared" si="70"/>
        <v>-102.9</v>
      </c>
      <c r="BR60" s="688">
        <f t="shared" si="71"/>
        <v>0</v>
      </c>
      <c r="BS60" s="683">
        <v>34.1</v>
      </c>
      <c r="BT60" s="681"/>
      <c r="BU60" s="681"/>
      <c r="BV60" s="681"/>
      <c r="BW60" s="687">
        <f t="shared" si="72"/>
        <v>-34.1</v>
      </c>
      <c r="BX60" s="688">
        <f t="shared" si="73"/>
        <v>0</v>
      </c>
      <c r="BY60" s="683">
        <v>36.9</v>
      </c>
      <c r="BZ60" s="681"/>
      <c r="CA60" s="681"/>
      <c r="CB60" s="681"/>
      <c r="CC60" s="687">
        <f t="shared" si="74"/>
        <v>-36.9</v>
      </c>
      <c r="CD60" s="688">
        <f t="shared" si="75"/>
        <v>0</v>
      </c>
      <c r="CE60" s="683">
        <v>31.9</v>
      </c>
      <c r="CF60" s="681"/>
      <c r="CG60" s="681"/>
      <c r="CH60" s="681"/>
      <c r="CI60" s="687">
        <f t="shared" si="76"/>
        <v>-31.9</v>
      </c>
      <c r="CJ60" s="688">
        <f t="shared" si="77"/>
        <v>0</v>
      </c>
      <c r="CK60" s="687">
        <f t="shared" si="78"/>
        <v>109.4</v>
      </c>
      <c r="CL60" s="681"/>
      <c r="CM60" s="687">
        <f t="shared" si="79"/>
        <v>0</v>
      </c>
      <c r="CN60" s="681"/>
      <c r="CO60" s="687">
        <f t="shared" si="80"/>
        <v>-109.4</v>
      </c>
      <c r="CP60" s="688">
        <f t="shared" si="81"/>
        <v>0</v>
      </c>
      <c r="CQ60" s="683">
        <v>37.1</v>
      </c>
      <c r="CR60" s="681"/>
      <c r="CS60" s="681"/>
      <c r="CT60" s="681"/>
      <c r="CU60" s="687">
        <f t="shared" si="82"/>
        <v>-37.1</v>
      </c>
      <c r="CV60" s="688">
        <f t="shared" si="83"/>
        <v>0</v>
      </c>
      <c r="CW60" s="683">
        <v>35.1</v>
      </c>
      <c r="CX60" s="681"/>
      <c r="CY60" s="681"/>
      <c r="CZ60" s="681"/>
      <c r="DA60" s="687">
        <f t="shared" si="84"/>
        <v>-35.1</v>
      </c>
      <c r="DB60" s="688">
        <f t="shared" si="85"/>
        <v>0</v>
      </c>
      <c r="DC60" s="683">
        <v>37.200000000000003</v>
      </c>
      <c r="DD60" s="681"/>
      <c r="DE60" s="681"/>
      <c r="DF60" s="681"/>
      <c r="DG60" s="687">
        <f t="shared" si="86"/>
        <v>-37.200000000000003</v>
      </c>
      <c r="DH60" s="688">
        <f t="shared" si="87"/>
        <v>0</v>
      </c>
    </row>
    <row r="61" spans="1:112" s="45" customFormat="1" ht="31.5" customHeight="1">
      <c r="A61" t="s">
        <v>2216</v>
      </c>
      <c r="B61" s="49"/>
      <c r="C61" s="385"/>
      <c r="D61" s="628" t="s">
        <v>2217</v>
      </c>
      <c r="E61" s="528" t="s">
        <v>2236</v>
      </c>
      <c r="F61" s="528"/>
      <c r="G61" s="529"/>
      <c r="H61" s="530"/>
      <c r="I61" s="530"/>
      <c r="J61" s="526" t="s">
        <v>186</v>
      </c>
      <c r="K61" s="687">
        <f t="shared" si="44"/>
        <v>371.4</v>
      </c>
      <c r="L61" s="681"/>
      <c r="M61" s="687">
        <f t="shared" si="45"/>
        <v>0</v>
      </c>
      <c r="N61" s="681"/>
      <c r="O61" s="687">
        <f t="shared" si="46"/>
        <v>-371.4</v>
      </c>
      <c r="P61" s="688">
        <f t="shared" si="47"/>
        <v>0</v>
      </c>
      <c r="Q61" s="687">
        <f t="shared" si="48"/>
        <v>87.5</v>
      </c>
      <c r="R61" s="681"/>
      <c r="S61" s="687">
        <f t="shared" si="49"/>
        <v>0</v>
      </c>
      <c r="T61" s="681"/>
      <c r="U61" s="687">
        <f t="shared" si="50"/>
        <v>-87.5</v>
      </c>
      <c r="V61" s="688">
        <f t="shared" si="51"/>
        <v>0</v>
      </c>
      <c r="W61" s="683">
        <v>28.7</v>
      </c>
      <c r="X61" s="681"/>
      <c r="Y61" s="681"/>
      <c r="Z61" s="681"/>
      <c r="AA61" s="687">
        <f t="shared" si="52"/>
        <v>-28.7</v>
      </c>
      <c r="AB61" s="688">
        <f t="shared" si="53"/>
        <v>0</v>
      </c>
      <c r="AC61" s="683">
        <v>28</v>
      </c>
      <c r="AD61" s="681"/>
      <c r="AE61" s="681"/>
      <c r="AF61" s="681"/>
      <c r="AG61" s="687">
        <f t="shared" si="54"/>
        <v>-28</v>
      </c>
      <c r="AH61" s="688">
        <f t="shared" si="55"/>
        <v>0</v>
      </c>
      <c r="AI61" s="683">
        <v>30.8</v>
      </c>
      <c r="AJ61" s="681"/>
      <c r="AK61" s="681"/>
      <c r="AL61" s="681"/>
      <c r="AM61" s="687">
        <f t="shared" si="56"/>
        <v>-30.8</v>
      </c>
      <c r="AN61" s="688">
        <f t="shared" si="57"/>
        <v>0</v>
      </c>
      <c r="AO61" s="687">
        <f t="shared" si="58"/>
        <v>71.599999999999994</v>
      </c>
      <c r="AP61" s="681"/>
      <c r="AQ61" s="687">
        <f t="shared" si="59"/>
        <v>0</v>
      </c>
      <c r="AR61" s="681"/>
      <c r="AS61" s="687">
        <f t="shared" si="60"/>
        <v>-71.599999999999994</v>
      </c>
      <c r="AT61" s="688">
        <f t="shared" si="61"/>
        <v>0</v>
      </c>
      <c r="AU61" s="683">
        <v>14.4</v>
      </c>
      <c r="AV61" s="681"/>
      <c r="AW61" s="681"/>
      <c r="AX61" s="681"/>
      <c r="AY61" s="687">
        <f t="shared" si="62"/>
        <v>-14.4</v>
      </c>
      <c r="AZ61" s="688">
        <f t="shared" si="63"/>
        <v>0</v>
      </c>
      <c r="BA61" s="683">
        <v>27.1</v>
      </c>
      <c r="BB61" s="681"/>
      <c r="BC61" s="681"/>
      <c r="BD61" s="681"/>
      <c r="BE61" s="687">
        <f t="shared" si="64"/>
        <v>-27.1</v>
      </c>
      <c r="BF61" s="688">
        <f t="shared" si="65"/>
        <v>0</v>
      </c>
      <c r="BG61" s="683">
        <v>30.1</v>
      </c>
      <c r="BH61" s="681"/>
      <c r="BI61" s="681"/>
      <c r="BJ61" s="681"/>
      <c r="BK61" s="687">
        <f t="shared" si="66"/>
        <v>-30.1</v>
      </c>
      <c r="BL61" s="688">
        <f t="shared" si="67"/>
        <v>0</v>
      </c>
      <c r="BM61" s="687">
        <f t="shared" si="68"/>
        <v>102.9</v>
      </c>
      <c r="BN61" s="681"/>
      <c r="BO61" s="687">
        <f t="shared" si="69"/>
        <v>0</v>
      </c>
      <c r="BP61" s="681"/>
      <c r="BQ61" s="687">
        <f t="shared" si="70"/>
        <v>-102.9</v>
      </c>
      <c r="BR61" s="688">
        <f t="shared" si="71"/>
        <v>0</v>
      </c>
      <c r="BS61" s="683">
        <v>34.1</v>
      </c>
      <c r="BT61" s="681"/>
      <c r="BU61" s="681"/>
      <c r="BV61" s="681"/>
      <c r="BW61" s="687">
        <f t="shared" si="72"/>
        <v>-34.1</v>
      </c>
      <c r="BX61" s="688">
        <f t="shared" si="73"/>
        <v>0</v>
      </c>
      <c r="BY61" s="683">
        <v>36.9</v>
      </c>
      <c r="BZ61" s="681"/>
      <c r="CA61" s="681"/>
      <c r="CB61" s="681"/>
      <c r="CC61" s="687">
        <f t="shared" si="74"/>
        <v>-36.9</v>
      </c>
      <c r="CD61" s="688">
        <f t="shared" si="75"/>
        <v>0</v>
      </c>
      <c r="CE61" s="683">
        <v>31.9</v>
      </c>
      <c r="CF61" s="681"/>
      <c r="CG61" s="681"/>
      <c r="CH61" s="681"/>
      <c r="CI61" s="687">
        <f t="shared" si="76"/>
        <v>-31.9</v>
      </c>
      <c r="CJ61" s="688">
        <f t="shared" si="77"/>
        <v>0</v>
      </c>
      <c r="CK61" s="687">
        <f t="shared" si="78"/>
        <v>109.4</v>
      </c>
      <c r="CL61" s="681"/>
      <c r="CM61" s="687">
        <f t="shared" si="79"/>
        <v>0</v>
      </c>
      <c r="CN61" s="681"/>
      <c r="CO61" s="687">
        <f t="shared" si="80"/>
        <v>-109.4</v>
      </c>
      <c r="CP61" s="688">
        <f t="shared" si="81"/>
        <v>0</v>
      </c>
      <c r="CQ61" s="683">
        <v>37.1</v>
      </c>
      <c r="CR61" s="681"/>
      <c r="CS61" s="681"/>
      <c r="CT61" s="681"/>
      <c r="CU61" s="687">
        <f t="shared" si="82"/>
        <v>-37.1</v>
      </c>
      <c r="CV61" s="688">
        <f t="shared" si="83"/>
        <v>0</v>
      </c>
      <c r="CW61" s="683">
        <v>35.1</v>
      </c>
      <c r="CX61" s="681"/>
      <c r="CY61" s="681"/>
      <c r="CZ61" s="681"/>
      <c r="DA61" s="687">
        <f t="shared" si="84"/>
        <v>-35.1</v>
      </c>
      <c r="DB61" s="688">
        <f t="shared" si="85"/>
        <v>0</v>
      </c>
      <c r="DC61" s="683">
        <v>37.200000000000003</v>
      </c>
      <c r="DD61" s="681"/>
      <c r="DE61" s="681"/>
      <c r="DF61" s="681"/>
      <c r="DG61" s="687">
        <f t="shared" si="86"/>
        <v>-37.200000000000003</v>
      </c>
      <c r="DH61" s="688">
        <f t="shared" si="87"/>
        <v>0</v>
      </c>
    </row>
    <row r="62" spans="1:112" s="45" customFormat="1" ht="18.75" customHeight="1">
      <c r="A62" t="s">
        <v>2157</v>
      </c>
      <c r="B62" s="49"/>
      <c r="C62" s="385"/>
      <c r="D62" s="628" t="s">
        <v>2158</v>
      </c>
      <c r="E62" s="528" t="s">
        <v>2237</v>
      </c>
      <c r="F62" s="528"/>
      <c r="G62" s="529"/>
      <c r="H62" s="530"/>
      <c r="I62" s="530"/>
      <c r="J62" s="526" t="s">
        <v>186</v>
      </c>
      <c r="K62" s="687">
        <f t="shared" si="44"/>
        <v>1238.4000000000001</v>
      </c>
      <c r="L62" s="681"/>
      <c r="M62" s="687">
        <f t="shared" si="45"/>
        <v>0</v>
      </c>
      <c r="N62" s="681"/>
      <c r="O62" s="687">
        <f t="shared" si="46"/>
        <v>-1238.4000000000001</v>
      </c>
      <c r="P62" s="688">
        <f t="shared" si="47"/>
        <v>0</v>
      </c>
      <c r="Q62" s="687">
        <f t="shared" si="48"/>
        <v>317.3</v>
      </c>
      <c r="R62" s="681"/>
      <c r="S62" s="687">
        <f t="shared" si="49"/>
        <v>0</v>
      </c>
      <c r="T62" s="681"/>
      <c r="U62" s="687">
        <f t="shared" si="50"/>
        <v>-317.3</v>
      </c>
      <c r="V62" s="688">
        <f t="shared" si="51"/>
        <v>0</v>
      </c>
      <c r="W62" s="683">
        <v>109.8</v>
      </c>
      <c r="X62" s="681"/>
      <c r="Y62" s="681"/>
      <c r="Z62" s="681"/>
      <c r="AA62" s="687">
        <f t="shared" si="52"/>
        <v>-109.8</v>
      </c>
      <c r="AB62" s="688">
        <f t="shared" si="53"/>
        <v>0</v>
      </c>
      <c r="AC62" s="683">
        <v>98.8</v>
      </c>
      <c r="AD62" s="681"/>
      <c r="AE62" s="681"/>
      <c r="AF62" s="681"/>
      <c r="AG62" s="687">
        <f t="shared" si="54"/>
        <v>-98.8</v>
      </c>
      <c r="AH62" s="688">
        <f t="shared" si="55"/>
        <v>0</v>
      </c>
      <c r="AI62" s="683">
        <v>108.7</v>
      </c>
      <c r="AJ62" s="681"/>
      <c r="AK62" s="681"/>
      <c r="AL62" s="681"/>
      <c r="AM62" s="687">
        <f t="shared" si="56"/>
        <v>-108.7</v>
      </c>
      <c r="AN62" s="688">
        <f t="shared" si="57"/>
        <v>0</v>
      </c>
      <c r="AO62" s="687">
        <f t="shared" si="58"/>
        <v>276.2</v>
      </c>
      <c r="AP62" s="681"/>
      <c r="AQ62" s="687">
        <f t="shared" si="59"/>
        <v>0</v>
      </c>
      <c r="AR62" s="681"/>
      <c r="AS62" s="687">
        <f t="shared" si="60"/>
        <v>-276.2</v>
      </c>
      <c r="AT62" s="688">
        <f t="shared" si="61"/>
        <v>0</v>
      </c>
      <c r="AU62" s="683">
        <v>83.8</v>
      </c>
      <c r="AV62" s="681"/>
      <c r="AW62" s="681"/>
      <c r="AX62" s="681"/>
      <c r="AY62" s="687">
        <f t="shared" si="62"/>
        <v>-83.8</v>
      </c>
      <c r="AZ62" s="688">
        <f t="shared" si="63"/>
        <v>0</v>
      </c>
      <c r="BA62" s="683">
        <v>98.8</v>
      </c>
      <c r="BB62" s="681"/>
      <c r="BC62" s="681"/>
      <c r="BD62" s="681"/>
      <c r="BE62" s="687">
        <f t="shared" si="64"/>
        <v>-98.8</v>
      </c>
      <c r="BF62" s="688">
        <f t="shared" si="65"/>
        <v>0</v>
      </c>
      <c r="BG62" s="683">
        <v>93.6</v>
      </c>
      <c r="BH62" s="681"/>
      <c r="BI62" s="681"/>
      <c r="BJ62" s="681"/>
      <c r="BK62" s="687">
        <f t="shared" si="66"/>
        <v>-93.6</v>
      </c>
      <c r="BL62" s="688">
        <f t="shared" si="67"/>
        <v>0</v>
      </c>
      <c r="BM62" s="687">
        <f t="shared" si="68"/>
        <v>305.5</v>
      </c>
      <c r="BN62" s="681"/>
      <c r="BO62" s="687">
        <f t="shared" si="69"/>
        <v>0</v>
      </c>
      <c r="BP62" s="681"/>
      <c r="BQ62" s="687">
        <f t="shared" si="70"/>
        <v>-305.5</v>
      </c>
      <c r="BR62" s="688">
        <f t="shared" si="71"/>
        <v>0</v>
      </c>
      <c r="BS62" s="683">
        <v>102.2</v>
      </c>
      <c r="BT62" s="681"/>
      <c r="BU62" s="681"/>
      <c r="BV62" s="681"/>
      <c r="BW62" s="687">
        <f t="shared" si="72"/>
        <v>-102.2</v>
      </c>
      <c r="BX62" s="688">
        <f t="shared" si="73"/>
        <v>0</v>
      </c>
      <c r="BY62" s="683">
        <v>102.4</v>
      </c>
      <c r="BZ62" s="681"/>
      <c r="CA62" s="681"/>
      <c r="CB62" s="681"/>
      <c r="CC62" s="687">
        <f t="shared" si="74"/>
        <v>-102.4</v>
      </c>
      <c r="CD62" s="688">
        <f t="shared" si="75"/>
        <v>0</v>
      </c>
      <c r="CE62" s="683">
        <v>100.9</v>
      </c>
      <c r="CF62" s="681"/>
      <c r="CG62" s="681"/>
      <c r="CH62" s="681"/>
      <c r="CI62" s="687">
        <f t="shared" si="76"/>
        <v>-100.9</v>
      </c>
      <c r="CJ62" s="688">
        <f t="shared" si="77"/>
        <v>0</v>
      </c>
      <c r="CK62" s="687">
        <f t="shared" si="78"/>
        <v>339.40000000000003</v>
      </c>
      <c r="CL62" s="681"/>
      <c r="CM62" s="687">
        <f t="shared" si="79"/>
        <v>0</v>
      </c>
      <c r="CN62" s="681"/>
      <c r="CO62" s="687">
        <f t="shared" si="80"/>
        <v>-339.40000000000003</v>
      </c>
      <c r="CP62" s="688">
        <f t="shared" si="81"/>
        <v>0</v>
      </c>
      <c r="CQ62" s="683">
        <v>113.4</v>
      </c>
      <c r="CR62" s="681"/>
      <c r="CS62" s="681"/>
      <c r="CT62" s="681"/>
      <c r="CU62" s="687">
        <f t="shared" si="82"/>
        <v>-113.4</v>
      </c>
      <c r="CV62" s="688">
        <f t="shared" si="83"/>
        <v>0</v>
      </c>
      <c r="CW62" s="683">
        <v>111.2</v>
      </c>
      <c r="CX62" s="681"/>
      <c r="CY62" s="681"/>
      <c r="CZ62" s="681"/>
      <c r="DA62" s="687">
        <f t="shared" si="84"/>
        <v>-111.2</v>
      </c>
      <c r="DB62" s="688">
        <f t="shared" si="85"/>
        <v>0</v>
      </c>
      <c r="DC62" s="683">
        <v>114.8</v>
      </c>
      <c r="DD62" s="681"/>
      <c r="DE62" s="681"/>
      <c r="DF62" s="681"/>
      <c r="DG62" s="687">
        <f t="shared" si="86"/>
        <v>-114.8</v>
      </c>
      <c r="DH62" s="688">
        <f t="shared" si="87"/>
        <v>0</v>
      </c>
    </row>
    <row r="63" spans="1:112" s="45" customFormat="1" ht="18.75" customHeight="1">
      <c r="A63" t="s">
        <v>2219</v>
      </c>
      <c r="B63" s="49"/>
      <c r="C63" s="385" t="s">
        <v>2238</v>
      </c>
      <c r="D63" s="628" t="s">
        <v>2219</v>
      </c>
      <c r="E63" s="528" t="s">
        <v>2239</v>
      </c>
      <c r="F63" s="528"/>
      <c r="G63" s="529"/>
      <c r="H63" s="530"/>
      <c r="I63" s="530"/>
      <c r="J63" s="526" t="s">
        <v>186</v>
      </c>
      <c r="K63" s="687">
        <f t="shared" si="44"/>
        <v>13.3</v>
      </c>
      <c r="L63" s="681"/>
      <c r="M63" s="687">
        <f t="shared" si="45"/>
        <v>0</v>
      </c>
      <c r="N63" s="681"/>
      <c r="O63" s="687">
        <f t="shared" si="46"/>
        <v>-13.3</v>
      </c>
      <c r="P63" s="688">
        <f t="shared" si="47"/>
        <v>0</v>
      </c>
      <c r="Q63" s="687">
        <f t="shared" si="48"/>
        <v>3.2</v>
      </c>
      <c r="R63" s="681"/>
      <c r="S63" s="687">
        <f t="shared" si="49"/>
        <v>0</v>
      </c>
      <c r="T63" s="681"/>
      <c r="U63" s="687">
        <f t="shared" si="50"/>
        <v>-3.2</v>
      </c>
      <c r="V63" s="688">
        <f t="shared" si="51"/>
        <v>0</v>
      </c>
      <c r="W63" s="683">
        <v>1.1000000000000001</v>
      </c>
      <c r="X63" s="681"/>
      <c r="Y63" s="681"/>
      <c r="Z63" s="681"/>
      <c r="AA63" s="687">
        <f t="shared" si="52"/>
        <v>-1.1000000000000001</v>
      </c>
      <c r="AB63" s="688">
        <f t="shared" si="53"/>
        <v>0</v>
      </c>
      <c r="AC63" s="683">
        <v>1</v>
      </c>
      <c r="AD63" s="681"/>
      <c r="AE63" s="681"/>
      <c r="AF63" s="681"/>
      <c r="AG63" s="687">
        <f t="shared" si="54"/>
        <v>-1</v>
      </c>
      <c r="AH63" s="688">
        <f t="shared" si="55"/>
        <v>0</v>
      </c>
      <c r="AI63" s="683">
        <v>1.1000000000000001</v>
      </c>
      <c r="AJ63" s="681"/>
      <c r="AK63" s="681"/>
      <c r="AL63" s="681"/>
      <c r="AM63" s="687">
        <f t="shared" si="56"/>
        <v>-1.1000000000000001</v>
      </c>
      <c r="AN63" s="688">
        <f t="shared" si="57"/>
        <v>0</v>
      </c>
      <c r="AO63" s="687">
        <f t="shared" si="58"/>
        <v>2.6</v>
      </c>
      <c r="AP63" s="681"/>
      <c r="AQ63" s="687">
        <f t="shared" si="59"/>
        <v>0</v>
      </c>
      <c r="AR63" s="681"/>
      <c r="AS63" s="687">
        <f t="shared" si="60"/>
        <v>-2.6</v>
      </c>
      <c r="AT63" s="688">
        <f t="shared" si="61"/>
        <v>0</v>
      </c>
      <c r="AU63" s="683">
        <v>0.6</v>
      </c>
      <c r="AV63" s="681"/>
      <c r="AW63" s="681"/>
      <c r="AX63" s="681"/>
      <c r="AY63" s="687">
        <f t="shared" si="62"/>
        <v>-0.6</v>
      </c>
      <c r="AZ63" s="688">
        <f t="shared" si="63"/>
        <v>0</v>
      </c>
      <c r="BA63" s="683">
        <v>1</v>
      </c>
      <c r="BB63" s="681"/>
      <c r="BC63" s="681"/>
      <c r="BD63" s="681"/>
      <c r="BE63" s="687">
        <f t="shared" si="64"/>
        <v>-1</v>
      </c>
      <c r="BF63" s="688">
        <f t="shared" si="65"/>
        <v>0</v>
      </c>
      <c r="BG63" s="683">
        <v>1</v>
      </c>
      <c r="BH63" s="681"/>
      <c r="BI63" s="681"/>
      <c r="BJ63" s="681"/>
      <c r="BK63" s="687">
        <f t="shared" si="66"/>
        <v>-1</v>
      </c>
      <c r="BL63" s="688">
        <f t="shared" si="67"/>
        <v>0</v>
      </c>
      <c r="BM63" s="687">
        <f t="shared" si="68"/>
        <v>3.9000000000000004</v>
      </c>
      <c r="BN63" s="681"/>
      <c r="BO63" s="687">
        <f t="shared" si="69"/>
        <v>0</v>
      </c>
      <c r="BP63" s="681"/>
      <c r="BQ63" s="687">
        <f t="shared" si="70"/>
        <v>-3.9000000000000004</v>
      </c>
      <c r="BR63" s="688">
        <f t="shared" si="71"/>
        <v>0</v>
      </c>
      <c r="BS63" s="683">
        <v>1.4</v>
      </c>
      <c r="BT63" s="681"/>
      <c r="BU63" s="681"/>
      <c r="BV63" s="681"/>
      <c r="BW63" s="687">
        <f t="shared" si="72"/>
        <v>-1.4</v>
      </c>
      <c r="BX63" s="688">
        <f t="shared" si="73"/>
        <v>0</v>
      </c>
      <c r="BY63" s="683">
        <v>1.3</v>
      </c>
      <c r="BZ63" s="681"/>
      <c r="CA63" s="681"/>
      <c r="CB63" s="681"/>
      <c r="CC63" s="687">
        <f t="shared" si="74"/>
        <v>-1.3</v>
      </c>
      <c r="CD63" s="688">
        <f t="shared" si="75"/>
        <v>0</v>
      </c>
      <c r="CE63" s="683">
        <v>1.2</v>
      </c>
      <c r="CF63" s="681"/>
      <c r="CG63" s="681"/>
      <c r="CH63" s="681"/>
      <c r="CI63" s="687">
        <f t="shared" si="76"/>
        <v>-1.2</v>
      </c>
      <c r="CJ63" s="688">
        <f t="shared" si="77"/>
        <v>0</v>
      </c>
      <c r="CK63" s="687">
        <f t="shared" si="78"/>
        <v>3.5999999999999996</v>
      </c>
      <c r="CL63" s="681"/>
      <c r="CM63" s="687">
        <f t="shared" si="79"/>
        <v>0</v>
      </c>
      <c r="CN63" s="681"/>
      <c r="CO63" s="687">
        <f t="shared" si="80"/>
        <v>-3.5999999999999996</v>
      </c>
      <c r="CP63" s="688">
        <f t="shared" si="81"/>
        <v>0</v>
      </c>
      <c r="CQ63" s="683">
        <v>1.2</v>
      </c>
      <c r="CR63" s="681"/>
      <c r="CS63" s="681"/>
      <c r="CT63" s="681"/>
      <c r="CU63" s="687">
        <f t="shared" si="82"/>
        <v>-1.2</v>
      </c>
      <c r="CV63" s="688">
        <f t="shared" si="83"/>
        <v>0</v>
      </c>
      <c r="CW63" s="683">
        <v>1.2</v>
      </c>
      <c r="CX63" s="681"/>
      <c r="CY63" s="681"/>
      <c r="CZ63" s="681"/>
      <c r="DA63" s="687">
        <f t="shared" si="84"/>
        <v>-1.2</v>
      </c>
      <c r="DB63" s="688">
        <f t="shared" si="85"/>
        <v>0</v>
      </c>
      <c r="DC63" s="683">
        <v>1.2</v>
      </c>
      <c r="DD63" s="681"/>
      <c r="DE63" s="681"/>
      <c r="DF63" s="681"/>
      <c r="DG63" s="687">
        <f t="shared" si="86"/>
        <v>-1.2</v>
      </c>
      <c r="DH63" s="688">
        <f t="shared" si="87"/>
        <v>0</v>
      </c>
    </row>
    <row r="64" spans="1:112" s="45" customFormat="1" ht="31.5" customHeight="1">
      <c r="A64" t="s">
        <v>2240</v>
      </c>
      <c r="B64" s="49"/>
      <c r="C64" s="385" t="s">
        <v>2241</v>
      </c>
      <c r="D64" s="628" t="s">
        <v>2223</v>
      </c>
      <c r="E64" s="528" t="s">
        <v>2242</v>
      </c>
      <c r="F64" s="528"/>
      <c r="G64" s="529"/>
      <c r="H64" s="530"/>
      <c r="I64" s="530"/>
      <c r="J64" s="526" t="s">
        <v>186</v>
      </c>
      <c r="K64" s="687">
        <f t="shared" si="44"/>
        <v>0</v>
      </c>
      <c r="L64" s="681"/>
      <c r="M64" s="687">
        <f t="shared" si="45"/>
        <v>0</v>
      </c>
      <c r="N64" s="681"/>
      <c r="O64" s="687">
        <f t="shared" si="46"/>
        <v>0</v>
      </c>
      <c r="P64" s="688" t="str">
        <f t="shared" si="47"/>
        <v>-</v>
      </c>
      <c r="Q64" s="687">
        <f t="shared" si="48"/>
        <v>0</v>
      </c>
      <c r="R64" s="681"/>
      <c r="S64" s="687">
        <f t="shared" si="49"/>
        <v>0</v>
      </c>
      <c r="T64" s="681"/>
      <c r="U64" s="687">
        <f t="shared" si="50"/>
        <v>0</v>
      </c>
      <c r="V64" s="688" t="str">
        <f t="shared" si="51"/>
        <v>-</v>
      </c>
      <c r="W64" s="683">
        <v>0</v>
      </c>
      <c r="X64" s="681"/>
      <c r="Y64" s="681"/>
      <c r="Z64" s="681"/>
      <c r="AA64" s="687">
        <f t="shared" si="52"/>
        <v>0</v>
      </c>
      <c r="AB64" s="688" t="str">
        <f t="shared" si="53"/>
        <v>-</v>
      </c>
      <c r="AC64" s="683">
        <v>0</v>
      </c>
      <c r="AD64" s="681"/>
      <c r="AE64" s="681"/>
      <c r="AF64" s="681"/>
      <c r="AG64" s="687">
        <f t="shared" si="54"/>
        <v>0</v>
      </c>
      <c r="AH64" s="688" t="str">
        <f t="shared" si="55"/>
        <v>-</v>
      </c>
      <c r="AI64" s="683">
        <v>0</v>
      </c>
      <c r="AJ64" s="681"/>
      <c r="AK64" s="681"/>
      <c r="AL64" s="681"/>
      <c r="AM64" s="687">
        <f t="shared" si="56"/>
        <v>0</v>
      </c>
      <c r="AN64" s="688" t="str">
        <f t="shared" si="57"/>
        <v>-</v>
      </c>
      <c r="AO64" s="687">
        <f t="shared" si="58"/>
        <v>0</v>
      </c>
      <c r="AP64" s="681"/>
      <c r="AQ64" s="687">
        <f t="shared" si="59"/>
        <v>0</v>
      </c>
      <c r="AR64" s="681"/>
      <c r="AS64" s="687">
        <f t="shared" si="60"/>
        <v>0</v>
      </c>
      <c r="AT64" s="688" t="str">
        <f t="shared" si="61"/>
        <v>-</v>
      </c>
      <c r="AU64" s="683">
        <v>0</v>
      </c>
      <c r="AV64" s="681"/>
      <c r="AW64" s="681"/>
      <c r="AX64" s="681"/>
      <c r="AY64" s="687">
        <f t="shared" si="62"/>
        <v>0</v>
      </c>
      <c r="AZ64" s="688" t="str">
        <f t="shared" si="63"/>
        <v>-</v>
      </c>
      <c r="BA64" s="683">
        <v>0</v>
      </c>
      <c r="BB64" s="681"/>
      <c r="BC64" s="681"/>
      <c r="BD64" s="681"/>
      <c r="BE64" s="687">
        <f t="shared" si="64"/>
        <v>0</v>
      </c>
      <c r="BF64" s="688" t="str">
        <f t="shared" si="65"/>
        <v>-</v>
      </c>
      <c r="BG64" s="683">
        <v>0</v>
      </c>
      <c r="BH64" s="681"/>
      <c r="BI64" s="681"/>
      <c r="BJ64" s="681"/>
      <c r="BK64" s="687">
        <f t="shared" si="66"/>
        <v>0</v>
      </c>
      <c r="BL64" s="688" t="str">
        <f t="shared" si="67"/>
        <v>-</v>
      </c>
      <c r="BM64" s="687">
        <f t="shared" si="68"/>
        <v>0</v>
      </c>
      <c r="BN64" s="681"/>
      <c r="BO64" s="687">
        <f t="shared" si="69"/>
        <v>0</v>
      </c>
      <c r="BP64" s="681"/>
      <c r="BQ64" s="687">
        <f t="shared" si="70"/>
        <v>0</v>
      </c>
      <c r="BR64" s="688" t="str">
        <f t="shared" si="71"/>
        <v>-</v>
      </c>
      <c r="BS64" s="683">
        <v>0</v>
      </c>
      <c r="BT64" s="681"/>
      <c r="BU64" s="681"/>
      <c r="BV64" s="681"/>
      <c r="BW64" s="687">
        <f t="shared" si="72"/>
        <v>0</v>
      </c>
      <c r="BX64" s="688" t="str">
        <f t="shared" si="73"/>
        <v>-</v>
      </c>
      <c r="BY64" s="683">
        <v>0</v>
      </c>
      <c r="BZ64" s="681"/>
      <c r="CA64" s="681"/>
      <c r="CB64" s="681"/>
      <c r="CC64" s="687">
        <f t="shared" si="74"/>
        <v>0</v>
      </c>
      <c r="CD64" s="688" t="str">
        <f t="shared" si="75"/>
        <v>-</v>
      </c>
      <c r="CE64" s="683">
        <v>0</v>
      </c>
      <c r="CF64" s="681"/>
      <c r="CG64" s="681"/>
      <c r="CH64" s="681"/>
      <c r="CI64" s="687">
        <f t="shared" si="76"/>
        <v>0</v>
      </c>
      <c r="CJ64" s="688" t="str">
        <f t="shared" si="77"/>
        <v>-</v>
      </c>
      <c r="CK64" s="687">
        <f t="shared" si="78"/>
        <v>0</v>
      </c>
      <c r="CL64" s="681"/>
      <c r="CM64" s="687">
        <f t="shared" si="79"/>
        <v>0</v>
      </c>
      <c r="CN64" s="681"/>
      <c r="CO64" s="687">
        <f t="shared" si="80"/>
        <v>0</v>
      </c>
      <c r="CP64" s="688" t="str">
        <f t="shared" si="81"/>
        <v>-</v>
      </c>
      <c r="CQ64" s="683">
        <v>0</v>
      </c>
      <c r="CR64" s="681"/>
      <c r="CS64" s="681"/>
      <c r="CT64" s="681"/>
      <c r="CU64" s="687">
        <f t="shared" si="82"/>
        <v>0</v>
      </c>
      <c r="CV64" s="688" t="str">
        <f t="shared" si="83"/>
        <v>-</v>
      </c>
      <c r="CW64" s="683">
        <v>0</v>
      </c>
      <c r="CX64" s="681"/>
      <c r="CY64" s="681"/>
      <c r="CZ64" s="681"/>
      <c r="DA64" s="687">
        <f t="shared" si="84"/>
        <v>0</v>
      </c>
      <c r="DB64" s="688" t="str">
        <f t="shared" si="85"/>
        <v>-</v>
      </c>
      <c r="DC64" s="683">
        <v>0</v>
      </c>
      <c r="DD64" s="681"/>
      <c r="DE64" s="681"/>
      <c r="DF64" s="681"/>
      <c r="DG64" s="687">
        <f t="shared" si="86"/>
        <v>0</v>
      </c>
      <c r="DH64" s="688" t="str">
        <f t="shared" si="87"/>
        <v>-</v>
      </c>
    </row>
    <row r="65" spans="1:112" s="45" customFormat="1" ht="18.75" customHeight="1">
      <c r="A65" t="s">
        <v>2133</v>
      </c>
      <c r="B65" s="49"/>
      <c r="C65" s="385" t="s">
        <v>2243</v>
      </c>
      <c r="D65" s="628" t="s">
        <v>2133</v>
      </c>
      <c r="E65" s="528" t="s">
        <v>2135</v>
      </c>
      <c r="F65" s="528"/>
      <c r="G65" s="529"/>
      <c r="H65" s="530"/>
      <c r="I65" s="530"/>
      <c r="J65" s="526" t="s">
        <v>186</v>
      </c>
      <c r="K65" s="687">
        <f t="shared" si="44"/>
        <v>100.39999999999999</v>
      </c>
      <c r="L65" s="681"/>
      <c r="M65" s="687">
        <f t="shared" si="45"/>
        <v>0</v>
      </c>
      <c r="N65" s="681"/>
      <c r="O65" s="687">
        <f t="shared" si="46"/>
        <v>-100.39999999999999</v>
      </c>
      <c r="P65" s="688">
        <f t="shared" si="47"/>
        <v>0</v>
      </c>
      <c r="Q65" s="687">
        <f t="shared" si="48"/>
        <v>23</v>
      </c>
      <c r="R65" s="681"/>
      <c r="S65" s="687">
        <f t="shared" si="49"/>
        <v>0</v>
      </c>
      <c r="T65" s="681"/>
      <c r="U65" s="687">
        <f t="shared" si="50"/>
        <v>-23</v>
      </c>
      <c r="V65" s="688">
        <f t="shared" si="51"/>
        <v>0</v>
      </c>
      <c r="W65" s="683">
        <v>7.7</v>
      </c>
      <c r="X65" s="681"/>
      <c r="Y65" s="681"/>
      <c r="Z65" s="681"/>
      <c r="AA65" s="687">
        <f t="shared" si="52"/>
        <v>-7.7</v>
      </c>
      <c r="AB65" s="688">
        <f t="shared" si="53"/>
        <v>0</v>
      </c>
      <c r="AC65" s="683">
        <v>7.6</v>
      </c>
      <c r="AD65" s="681"/>
      <c r="AE65" s="681"/>
      <c r="AF65" s="681"/>
      <c r="AG65" s="687">
        <f t="shared" si="54"/>
        <v>-7.6</v>
      </c>
      <c r="AH65" s="688">
        <f t="shared" si="55"/>
        <v>0</v>
      </c>
      <c r="AI65" s="683">
        <v>7.7</v>
      </c>
      <c r="AJ65" s="681"/>
      <c r="AK65" s="681"/>
      <c r="AL65" s="681"/>
      <c r="AM65" s="687">
        <f t="shared" si="56"/>
        <v>-7.7</v>
      </c>
      <c r="AN65" s="688">
        <f t="shared" si="57"/>
        <v>0</v>
      </c>
      <c r="AO65" s="687">
        <f t="shared" si="58"/>
        <v>28.799999999999997</v>
      </c>
      <c r="AP65" s="681"/>
      <c r="AQ65" s="687">
        <f t="shared" si="59"/>
        <v>0</v>
      </c>
      <c r="AR65" s="681"/>
      <c r="AS65" s="687">
        <f t="shared" si="60"/>
        <v>-28.799999999999997</v>
      </c>
      <c r="AT65" s="688">
        <f t="shared" si="61"/>
        <v>0</v>
      </c>
      <c r="AU65" s="683">
        <v>9.6</v>
      </c>
      <c r="AV65" s="681"/>
      <c r="AW65" s="681"/>
      <c r="AX65" s="681"/>
      <c r="AY65" s="687">
        <f t="shared" si="62"/>
        <v>-9.6</v>
      </c>
      <c r="AZ65" s="688">
        <f t="shared" si="63"/>
        <v>0</v>
      </c>
      <c r="BA65" s="683">
        <v>9.6</v>
      </c>
      <c r="BB65" s="681"/>
      <c r="BC65" s="681"/>
      <c r="BD65" s="681"/>
      <c r="BE65" s="687">
        <f t="shared" si="64"/>
        <v>-9.6</v>
      </c>
      <c r="BF65" s="688">
        <f t="shared" si="65"/>
        <v>0</v>
      </c>
      <c r="BG65" s="683">
        <v>9.6</v>
      </c>
      <c r="BH65" s="681"/>
      <c r="BI65" s="681"/>
      <c r="BJ65" s="681"/>
      <c r="BK65" s="687">
        <f t="shared" si="66"/>
        <v>-9.6</v>
      </c>
      <c r="BL65" s="688">
        <f t="shared" si="67"/>
        <v>0</v>
      </c>
      <c r="BM65" s="687">
        <f t="shared" si="68"/>
        <v>25.799999999999997</v>
      </c>
      <c r="BN65" s="681"/>
      <c r="BO65" s="687">
        <f t="shared" si="69"/>
        <v>0</v>
      </c>
      <c r="BP65" s="681"/>
      <c r="BQ65" s="687">
        <f t="shared" si="70"/>
        <v>-25.799999999999997</v>
      </c>
      <c r="BR65" s="688">
        <f t="shared" si="71"/>
        <v>0</v>
      </c>
      <c r="BS65" s="683">
        <v>9.6</v>
      </c>
      <c r="BT65" s="681"/>
      <c r="BU65" s="681"/>
      <c r="BV65" s="681"/>
      <c r="BW65" s="687">
        <f t="shared" si="72"/>
        <v>-9.6</v>
      </c>
      <c r="BX65" s="688">
        <f t="shared" si="73"/>
        <v>0</v>
      </c>
      <c r="BY65" s="683">
        <v>6.6</v>
      </c>
      <c r="BZ65" s="681"/>
      <c r="CA65" s="681"/>
      <c r="CB65" s="681"/>
      <c r="CC65" s="687">
        <f t="shared" si="74"/>
        <v>-6.6</v>
      </c>
      <c r="CD65" s="688">
        <f t="shared" si="75"/>
        <v>0</v>
      </c>
      <c r="CE65" s="683">
        <v>9.6</v>
      </c>
      <c r="CF65" s="681"/>
      <c r="CG65" s="681"/>
      <c r="CH65" s="681"/>
      <c r="CI65" s="687">
        <f t="shared" si="76"/>
        <v>-9.6</v>
      </c>
      <c r="CJ65" s="688">
        <f t="shared" si="77"/>
        <v>0</v>
      </c>
      <c r="CK65" s="687">
        <f t="shared" si="78"/>
        <v>22.799999999999997</v>
      </c>
      <c r="CL65" s="681"/>
      <c r="CM65" s="687">
        <f t="shared" si="79"/>
        <v>0</v>
      </c>
      <c r="CN65" s="681"/>
      <c r="CO65" s="687">
        <f t="shared" si="80"/>
        <v>-22.799999999999997</v>
      </c>
      <c r="CP65" s="688">
        <f t="shared" si="81"/>
        <v>0</v>
      </c>
      <c r="CQ65" s="683">
        <v>7.6</v>
      </c>
      <c r="CR65" s="681"/>
      <c r="CS65" s="681"/>
      <c r="CT65" s="681"/>
      <c r="CU65" s="687">
        <f t="shared" si="82"/>
        <v>-7.6</v>
      </c>
      <c r="CV65" s="688">
        <f t="shared" si="83"/>
        <v>0</v>
      </c>
      <c r="CW65" s="683">
        <v>7.6</v>
      </c>
      <c r="CX65" s="681"/>
      <c r="CY65" s="681"/>
      <c r="CZ65" s="681"/>
      <c r="DA65" s="687">
        <f t="shared" si="84"/>
        <v>-7.6</v>
      </c>
      <c r="DB65" s="688">
        <f t="shared" si="85"/>
        <v>0</v>
      </c>
      <c r="DC65" s="683">
        <v>7.6</v>
      </c>
      <c r="DD65" s="681"/>
      <c r="DE65" s="681"/>
      <c r="DF65" s="681"/>
      <c r="DG65" s="687">
        <f t="shared" si="86"/>
        <v>-7.6</v>
      </c>
      <c r="DH65" s="688">
        <f t="shared" si="87"/>
        <v>0</v>
      </c>
    </row>
    <row r="66" spans="1:112" s="45" customFormat="1" ht="18.75" customHeight="1">
      <c r="A66" t="s">
        <v>873</v>
      </c>
      <c r="B66" s="49"/>
      <c r="C66" s="615"/>
      <c r="D66" s="54" t="s">
        <v>873</v>
      </c>
      <c r="E66" s="528"/>
      <c r="F66" s="528"/>
      <c r="G66" s="529"/>
      <c r="H66" s="530"/>
      <c r="I66" s="530"/>
      <c r="J66" s="526"/>
      <c r="K66" s="681"/>
      <c r="L66" s="681"/>
      <c r="M66" s="681"/>
      <c r="N66" s="681"/>
      <c r="O66" s="681"/>
      <c r="P66" s="681"/>
      <c r="Q66" s="681"/>
      <c r="R66" s="681"/>
      <c r="S66" s="681"/>
      <c r="T66" s="681"/>
      <c r="U66" s="681"/>
      <c r="V66" s="681"/>
      <c r="W66" s="681"/>
      <c r="X66" s="681"/>
      <c r="Y66" s="681"/>
      <c r="Z66" s="681"/>
      <c r="AA66" s="681"/>
      <c r="AB66" s="681"/>
      <c r="AC66" s="681"/>
      <c r="AD66" s="681"/>
      <c r="AE66" s="681"/>
      <c r="AF66" s="681"/>
      <c r="AG66" s="681"/>
      <c r="AH66" s="681"/>
      <c r="AI66" s="681"/>
      <c r="AJ66" s="681"/>
      <c r="AK66" s="681"/>
      <c r="AL66" s="681"/>
      <c r="AM66" s="681"/>
      <c r="AN66" s="681"/>
      <c r="AO66" s="681"/>
      <c r="AP66" s="681"/>
      <c r="AQ66" s="681"/>
      <c r="AR66" s="681"/>
      <c r="AS66" s="681"/>
      <c r="AT66" s="681"/>
      <c r="AU66" s="681"/>
      <c r="AV66" s="681"/>
      <c r="AW66" s="681"/>
      <c r="AX66" s="681"/>
      <c r="AY66" s="681"/>
      <c r="AZ66" s="681"/>
      <c r="BA66" s="681"/>
      <c r="BB66" s="681"/>
      <c r="BC66" s="681"/>
      <c r="BD66" s="681"/>
      <c r="BE66" s="681"/>
      <c r="BF66" s="681"/>
      <c r="BG66" s="681"/>
      <c r="BH66" s="681"/>
      <c r="BI66" s="681"/>
      <c r="BJ66" s="681"/>
      <c r="BK66" s="681"/>
      <c r="BL66" s="681"/>
      <c r="BM66" s="681"/>
      <c r="BN66" s="681"/>
      <c r="BO66" s="681"/>
      <c r="BP66" s="681"/>
      <c r="BQ66" s="681"/>
      <c r="BR66" s="681"/>
      <c r="BS66" s="681"/>
      <c r="BT66" s="681"/>
      <c r="BU66" s="681"/>
      <c r="BV66" s="681"/>
      <c r="BW66" s="681"/>
      <c r="BX66" s="681"/>
      <c r="BY66" s="681"/>
      <c r="BZ66" s="681"/>
      <c r="CA66" s="681"/>
      <c r="CB66" s="681"/>
      <c r="CC66" s="681"/>
      <c r="CD66" s="681"/>
      <c r="CE66" s="681"/>
      <c r="CF66" s="681"/>
      <c r="CG66" s="681"/>
      <c r="CH66" s="681"/>
      <c r="CI66" s="681"/>
      <c r="CJ66" s="681"/>
      <c r="CK66" s="681"/>
      <c r="CL66" s="681"/>
      <c r="CM66" s="681"/>
      <c r="CN66" s="681"/>
      <c r="CO66" s="681"/>
      <c r="CP66" s="681"/>
      <c r="CQ66" s="681"/>
      <c r="CR66" s="681"/>
      <c r="CS66" s="681"/>
      <c r="CT66" s="681"/>
      <c r="CU66" s="681"/>
      <c r="CV66" s="681"/>
      <c r="CW66" s="681"/>
      <c r="CX66" s="681"/>
      <c r="CY66" s="681"/>
      <c r="CZ66" s="681"/>
      <c r="DA66" s="681"/>
      <c r="DB66" s="681"/>
      <c r="DC66" s="681"/>
      <c r="DD66" s="681"/>
      <c r="DE66" s="681"/>
      <c r="DF66" s="681"/>
      <c r="DG66" s="681"/>
      <c r="DH66" s="681"/>
    </row>
    <row r="67" spans="1:112" s="45" customFormat="1" ht="18.75" customHeight="1">
      <c r="A67" t="s">
        <v>1602</v>
      </c>
      <c r="B67" s="49"/>
      <c r="C67" s="536" t="s">
        <v>433</v>
      </c>
      <c r="D67" s="629" t="s">
        <v>1602</v>
      </c>
      <c r="E67" s="528" t="s">
        <v>2244</v>
      </c>
      <c r="F67" s="528"/>
      <c r="G67" s="529"/>
      <c r="H67" s="530" t="s">
        <v>2245</v>
      </c>
      <c r="I67" s="530"/>
      <c r="J67" s="53" t="s">
        <v>186</v>
      </c>
      <c r="K67" s="687">
        <f t="shared" ref="K67:K98" si="88">Q67+AO67+BM67+CK67</f>
        <v>1449.6000000000001</v>
      </c>
      <c r="L67" s="681"/>
      <c r="M67" s="687">
        <f t="shared" ref="M67:M98" si="89">S67+AQ67+BO67+CM67</f>
        <v>0</v>
      </c>
      <c r="N67" s="681"/>
      <c r="O67" s="687">
        <f t="shared" ref="O67:O98" si="90">IFERROR(M67-K67,"-")</f>
        <v>-1449.6000000000001</v>
      </c>
      <c r="P67" s="688">
        <f t="shared" ref="P67:P98" si="91">IFERROR(M67/K67,"-")</f>
        <v>0</v>
      </c>
      <c r="Q67" s="687">
        <f t="shared" ref="Q67:Q98" si="92">W67+AC67+AI67</f>
        <v>406.5</v>
      </c>
      <c r="R67" s="681"/>
      <c r="S67" s="687">
        <f t="shared" ref="S67:S98" si="93">Y67+AE67+AK67</f>
        <v>0</v>
      </c>
      <c r="T67" s="681"/>
      <c r="U67" s="687">
        <f t="shared" ref="U67:U98" si="94">IFERROR(S67-Q67,"-")</f>
        <v>-406.5</v>
      </c>
      <c r="V67" s="688">
        <f t="shared" ref="V67:V98" si="95">IFERROR(S67/Q67,"-")</f>
        <v>0</v>
      </c>
      <c r="W67" s="687">
        <f>W68+W72</f>
        <v>141.5</v>
      </c>
      <c r="X67" s="681"/>
      <c r="Y67" s="687">
        <f>Y68+Y72</f>
        <v>0</v>
      </c>
      <c r="Z67" s="681"/>
      <c r="AA67" s="687">
        <f t="shared" ref="AA67:AA98" si="96">IFERROR(Y67-W67,"-")</f>
        <v>-141.5</v>
      </c>
      <c r="AB67" s="688">
        <f t="shared" ref="AB67:AB98" si="97">IFERROR(Y67/W67,"-")</f>
        <v>0</v>
      </c>
      <c r="AC67" s="687">
        <f>AC68+AC72</f>
        <v>128</v>
      </c>
      <c r="AD67" s="681"/>
      <c r="AE67" s="687">
        <f>AE68+AE72</f>
        <v>0</v>
      </c>
      <c r="AF67" s="681"/>
      <c r="AG67" s="687">
        <f t="shared" ref="AG67:AG98" si="98">IFERROR(AE67-AC67,"-")</f>
        <v>-128</v>
      </c>
      <c r="AH67" s="688">
        <f t="shared" ref="AH67:AH98" si="99">IFERROR(AE67/AC67,"-")</f>
        <v>0</v>
      </c>
      <c r="AI67" s="687">
        <f>AI68+AI72</f>
        <v>137</v>
      </c>
      <c r="AJ67" s="681"/>
      <c r="AK67" s="687">
        <f>AK68+AK72</f>
        <v>0</v>
      </c>
      <c r="AL67" s="681"/>
      <c r="AM67" s="687">
        <f t="shared" ref="AM67:AM98" si="100">IFERROR(AK67-AI67,"-")</f>
        <v>-137</v>
      </c>
      <c r="AN67" s="688">
        <f t="shared" ref="AN67:AN98" si="101">IFERROR(AK67/AI67,"-")</f>
        <v>0</v>
      </c>
      <c r="AO67" s="687">
        <f t="shared" ref="AO67:AO98" si="102">AU67+BA67+BG67</f>
        <v>319.5</v>
      </c>
      <c r="AP67" s="681"/>
      <c r="AQ67" s="687">
        <f t="shared" ref="AQ67:AQ98" si="103">AW67+BC67+BI67</f>
        <v>0</v>
      </c>
      <c r="AR67" s="681"/>
      <c r="AS67" s="687">
        <f t="shared" ref="AS67:AS98" si="104">IFERROR(AQ67-AO67,"-")</f>
        <v>-319.5</v>
      </c>
      <c r="AT67" s="688">
        <f t="shared" ref="AT67:AT98" si="105">IFERROR(AQ67/AO67,"-")</f>
        <v>0</v>
      </c>
      <c r="AU67" s="687">
        <f>AU68+AU72</f>
        <v>79.800000000000011</v>
      </c>
      <c r="AV67" s="681"/>
      <c r="AW67" s="687">
        <f>AW68+AW72</f>
        <v>0</v>
      </c>
      <c r="AX67" s="681"/>
      <c r="AY67" s="687">
        <f t="shared" ref="AY67:AY98" si="106">IFERROR(AW67-AU67,"-")</f>
        <v>-79.800000000000011</v>
      </c>
      <c r="AZ67" s="688">
        <f t="shared" ref="AZ67:AZ98" si="107">IFERROR(AW67/AU67,"-")</f>
        <v>0</v>
      </c>
      <c r="BA67" s="687">
        <f>BA68+BA72</f>
        <v>123</v>
      </c>
      <c r="BB67" s="681"/>
      <c r="BC67" s="687">
        <f>BC68+BC72</f>
        <v>0</v>
      </c>
      <c r="BD67" s="681"/>
      <c r="BE67" s="687">
        <f t="shared" ref="BE67:BE98" si="108">IFERROR(BC67-BA67,"-")</f>
        <v>-123</v>
      </c>
      <c r="BF67" s="688">
        <f t="shared" ref="BF67:BF98" si="109">IFERROR(BC67/BA67,"-")</f>
        <v>0</v>
      </c>
      <c r="BG67" s="687">
        <f>BG68+BG72</f>
        <v>116.7</v>
      </c>
      <c r="BH67" s="681"/>
      <c r="BI67" s="687">
        <f>BI68+BI72</f>
        <v>0</v>
      </c>
      <c r="BJ67" s="681"/>
      <c r="BK67" s="687">
        <f t="shared" ref="BK67:BK98" si="110">IFERROR(BI67-BG67,"-")</f>
        <v>-116.7</v>
      </c>
      <c r="BL67" s="688">
        <f t="shared" ref="BL67:BL98" si="111">IFERROR(BI67/BG67,"-")</f>
        <v>0</v>
      </c>
      <c r="BM67" s="687">
        <f t="shared" ref="BM67:BM98" si="112">BS67+BY67+CE67</f>
        <v>300.39999999999998</v>
      </c>
      <c r="BN67" s="681"/>
      <c r="BO67" s="687">
        <f t="shared" ref="BO67:BO98" si="113">BU67+CA67+CG67</f>
        <v>0</v>
      </c>
      <c r="BP67" s="681"/>
      <c r="BQ67" s="687">
        <f t="shared" ref="BQ67:BQ98" si="114">IFERROR(BO67-BM67,"-")</f>
        <v>-300.39999999999998</v>
      </c>
      <c r="BR67" s="688">
        <f t="shared" ref="BR67:BR98" si="115">IFERROR(BO67/BM67,"-")</f>
        <v>0</v>
      </c>
      <c r="BS67" s="687">
        <f>BS68+BS72</f>
        <v>128.30000000000001</v>
      </c>
      <c r="BT67" s="681"/>
      <c r="BU67" s="687">
        <f>BU68+BU72</f>
        <v>0</v>
      </c>
      <c r="BV67" s="681"/>
      <c r="BW67" s="687">
        <f t="shared" ref="BW67:BW98" si="116">IFERROR(BU67-BS67,"-")</f>
        <v>-128.30000000000001</v>
      </c>
      <c r="BX67" s="688">
        <f t="shared" ref="BX67:BX98" si="117">IFERROR(BU67/BS67,"-")</f>
        <v>0</v>
      </c>
      <c r="BY67" s="687">
        <f>BY68+BY72</f>
        <v>115.7</v>
      </c>
      <c r="BZ67" s="681"/>
      <c r="CA67" s="687">
        <f>CA68+CA72</f>
        <v>0</v>
      </c>
      <c r="CB67" s="681"/>
      <c r="CC67" s="687">
        <f t="shared" ref="CC67:CC98" si="118">IFERROR(CA67-BY67,"-")</f>
        <v>-115.7</v>
      </c>
      <c r="CD67" s="688">
        <f t="shared" ref="CD67:CD98" si="119">IFERROR(CA67/BY67,"-")</f>
        <v>0</v>
      </c>
      <c r="CE67" s="687">
        <f>CE68+CE72</f>
        <v>56.4</v>
      </c>
      <c r="CF67" s="681"/>
      <c r="CG67" s="687">
        <f>CG68+CG72</f>
        <v>0</v>
      </c>
      <c r="CH67" s="681"/>
      <c r="CI67" s="687">
        <f t="shared" ref="CI67:CI98" si="120">IFERROR(CG67-CE67,"-")</f>
        <v>-56.4</v>
      </c>
      <c r="CJ67" s="688">
        <f t="shared" ref="CJ67:CJ98" si="121">IFERROR(CG67/CE67,"-")</f>
        <v>0</v>
      </c>
      <c r="CK67" s="687">
        <f t="shared" ref="CK67:CK98" si="122">CQ67+CW67+DC67</f>
        <v>423.20000000000005</v>
      </c>
      <c r="CL67" s="681"/>
      <c r="CM67" s="687">
        <f t="shared" ref="CM67:CM98" si="123">CS67+CY67+DE67</f>
        <v>0</v>
      </c>
      <c r="CN67" s="681"/>
      <c r="CO67" s="687">
        <f t="shared" ref="CO67:CO98" si="124">IFERROR(CM67-CK67,"-")</f>
        <v>-423.20000000000005</v>
      </c>
      <c r="CP67" s="688">
        <f t="shared" ref="CP67:CP98" si="125">IFERROR(CM67/CK67,"-")</f>
        <v>0</v>
      </c>
      <c r="CQ67" s="687">
        <f>CQ68+CQ72</f>
        <v>145</v>
      </c>
      <c r="CR67" s="681"/>
      <c r="CS67" s="687">
        <f>CS68+CS72</f>
        <v>0</v>
      </c>
      <c r="CT67" s="681"/>
      <c r="CU67" s="687">
        <f t="shared" ref="CU67:CU98" si="126">IFERROR(CS67-CQ67,"-")</f>
        <v>-145</v>
      </c>
      <c r="CV67" s="688">
        <f t="shared" ref="CV67:CV98" si="127">IFERROR(CS67/CQ67,"-")</f>
        <v>0</v>
      </c>
      <c r="CW67" s="687">
        <f>CW68+CW72</f>
        <v>136.6</v>
      </c>
      <c r="CX67" s="681"/>
      <c r="CY67" s="687">
        <f>CY68+CY72</f>
        <v>0</v>
      </c>
      <c r="CZ67" s="681"/>
      <c r="DA67" s="687">
        <f t="shared" ref="DA67:DA98" si="128">IFERROR(CY67-CW67,"-")</f>
        <v>-136.6</v>
      </c>
      <c r="DB67" s="688">
        <f t="shared" ref="DB67:DB98" si="129">IFERROR(CY67/CW67,"-")</f>
        <v>0</v>
      </c>
      <c r="DC67" s="687">
        <f>DC68+DC72</f>
        <v>141.6</v>
      </c>
      <c r="DD67" s="681"/>
      <c r="DE67" s="687">
        <f>DE68+DE72</f>
        <v>0</v>
      </c>
      <c r="DF67" s="681"/>
      <c r="DG67" s="687">
        <f t="shared" ref="DG67:DG98" si="130">IFERROR(DE67-DC67,"-")</f>
        <v>-141.6</v>
      </c>
      <c r="DH67" s="688">
        <f t="shared" ref="DH67:DH98" si="131">IFERROR(DE67/DC67,"-")</f>
        <v>0</v>
      </c>
    </row>
    <row r="68" spans="1:112" s="45" customFormat="1" ht="24" customHeight="1">
      <c r="A68" t="s">
        <v>2125</v>
      </c>
      <c r="B68" s="49"/>
      <c r="C68" s="536"/>
      <c r="D68" s="628" t="s">
        <v>2125</v>
      </c>
      <c r="E68" s="528" t="s">
        <v>2246</v>
      </c>
      <c r="F68" s="528"/>
      <c r="G68" s="529"/>
      <c r="H68" s="530" t="s">
        <v>2247</v>
      </c>
      <c r="I68" s="530"/>
      <c r="J68" s="53" t="s">
        <v>186</v>
      </c>
      <c r="K68" s="687">
        <f t="shared" si="88"/>
        <v>405</v>
      </c>
      <c r="L68" s="681"/>
      <c r="M68" s="687">
        <f t="shared" si="89"/>
        <v>0</v>
      </c>
      <c r="N68" s="681"/>
      <c r="O68" s="687">
        <f t="shared" si="90"/>
        <v>-405</v>
      </c>
      <c r="P68" s="688">
        <f t="shared" si="91"/>
        <v>0</v>
      </c>
      <c r="Q68" s="687">
        <f t="shared" si="92"/>
        <v>106.6</v>
      </c>
      <c r="R68" s="681"/>
      <c r="S68" s="687">
        <f t="shared" si="93"/>
        <v>0</v>
      </c>
      <c r="T68" s="681"/>
      <c r="U68" s="687">
        <f t="shared" si="94"/>
        <v>-106.6</v>
      </c>
      <c r="V68" s="688">
        <f t="shared" si="95"/>
        <v>0</v>
      </c>
      <c r="W68" s="687">
        <f>W69+W70+W71</f>
        <v>36.899999999999991</v>
      </c>
      <c r="X68" s="681"/>
      <c r="Y68" s="687">
        <f>Y69+Y70+Y71</f>
        <v>0</v>
      </c>
      <c r="Z68" s="681"/>
      <c r="AA68" s="687">
        <f t="shared" si="96"/>
        <v>-36.899999999999991</v>
      </c>
      <c r="AB68" s="688">
        <f t="shared" si="97"/>
        <v>0</v>
      </c>
      <c r="AC68" s="687">
        <f>AC69+AC70+AC71</f>
        <v>33.400000000000006</v>
      </c>
      <c r="AD68" s="681"/>
      <c r="AE68" s="687">
        <f>AE69+AE70+AE71</f>
        <v>0</v>
      </c>
      <c r="AF68" s="681"/>
      <c r="AG68" s="687">
        <f t="shared" si="98"/>
        <v>-33.400000000000006</v>
      </c>
      <c r="AH68" s="688">
        <f t="shared" si="99"/>
        <v>0</v>
      </c>
      <c r="AI68" s="687">
        <f>AI69+AI70+AI71</f>
        <v>36.300000000000004</v>
      </c>
      <c r="AJ68" s="681"/>
      <c r="AK68" s="687">
        <f>AK69+AK70+AK71</f>
        <v>0</v>
      </c>
      <c r="AL68" s="681"/>
      <c r="AM68" s="687">
        <f t="shared" si="100"/>
        <v>-36.300000000000004</v>
      </c>
      <c r="AN68" s="688">
        <f t="shared" si="101"/>
        <v>0</v>
      </c>
      <c r="AO68" s="687">
        <f t="shared" si="102"/>
        <v>84.3</v>
      </c>
      <c r="AP68" s="681"/>
      <c r="AQ68" s="687">
        <f t="shared" si="103"/>
        <v>0</v>
      </c>
      <c r="AR68" s="681"/>
      <c r="AS68" s="687">
        <f t="shared" si="104"/>
        <v>-84.3</v>
      </c>
      <c r="AT68" s="688">
        <f t="shared" si="105"/>
        <v>0</v>
      </c>
      <c r="AU68" s="687">
        <f>AU69+AU70+AU71</f>
        <v>28.1</v>
      </c>
      <c r="AV68" s="681"/>
      <c r="AW68" s="687">
        <f>AW69+AW70+AW71</f>
        <v>0</v>
      </c>
      <c r="AX68" s="681"/>
      <c r="AY68" s="687">
        <f t="shared" si="106"/>
        <v>-28.1</v>
      </c>
      <c r="AZ68" s="688">
        <f t="shared" si="107"/>
        <v>0</v>
      </c>
      <c r="BA68" s="687">
        <f>BA69+BA70+BA71</f>
        <v>28.5</v>
      </c>
      <c r="BB68" s="681"/>
      <c r="BC68" s="687">
        <f>BC69+BC70+BC71</f>
        <v>0</v>
      </c>
      <c r="BD68" s="681"/>
      <c r="BE68" s="687">
        <f t="shared" si="108"/>
        <v>-28.5</v>
      </c>
      <c r="BF68" s="688">
        <f t="shared" si="109"/>
        <v>0</v>
      </c>
      <c r="BG68" s="687">
        <f>BG69+BG70+BG71</f>
        <v>27.7</v>
      </c>
      <c r="BH68" s="681"/>
      <c r="BI68" s="687">
        <f>BI69+BI70+BI71</f>
        <v>0</v>
      </c>
      <c r="BJ68" s="681"/>
      <c r="BK68" s="687">
        <f t="shared" si="110"/>
        <v>-27.7</v>
      </c>
      <c r="BL68" s="688">
        <f t="shared" si="111"/>
        <v>0</v>
      </c>
      <c r="BM68" s="687">
        <f t="shared" si="112"/>
        <v>97.100000000000009</v>
      </c>
      <c r="BN68" s="681"/>
      <c r="BO68" s="687">
        <f t="shared" si="113"/>
        <v>0</v>
      </c>
      <c r="BP68" s="681"/>
      <c r="BQ68" s="687">
        <f t="shared" si="114"/>
        <v>-97.100000000000009</v>
      </c>
      <c r="BR68" s="688">
        <f t="shared" si="115"/>
        <v>0</v>
      </c>
      <c r="BS68" s="687">
        <f>BS69+BS70+BS71</f>
        <v>28.500000000000004</v>
      </c>
      <c r="BT68" s="681"/>
      <c r="BU68" s="687">
        <f>BU69+BU70+BU71</f>
        <v>0</v>
      </c>
      <c r="BV68" s="681"/>
      <c r="BW68" s="687">
        <f t="shared" si="116"/>
        <v>-28.500000000000004</v>
      </c>
      <c r="BX68" s="688">
        <f t="shared" si="117"/>
        <v>0</v>
      </c>
      <c r="BY68" s="687">
        <f>BY69+BY70+BY71</f>
        <v>28.600000000000005</v>
      </c>
      <c r="BZ68" s="681"/>
      <c r="CA68" s="687">
        <f>CA69+CA70+CA71</f>
        <v>0</v>
      </c>
      <c r="CB68" s="681"/>
      <c r="CC68" s="687">
        <f t="shared" si="118"/>
        <v>-28.600000000000005</v>
      </c>
      <c r="CD68" s="688">
        <f t="shared" si="119"/>
        <v>0</v>
      </c>
      <c r="CE68" s="687">
        <f>CE69+CE70+CE71</f>
        <v>40</v>
      </c>
      <c r="CF68" s="681"/>
      <c r="CG68" s="687">
        <f>CG69+CG70+CG71</f>
        <v>0</v>
      </c>
      <c r="CH68" s="681"/>
      <c r="CI68" s="687">
        <f t="shared" si="120"/>
        <v>-40</v>
      </c>
      <c r="CJ68" s="688">
        <f t="shared" si="121"/>
        <v>0</v>
      </c>
      <c r="CK68" s="687">
        <f t="shared" si="122"/>
        <v>117</v>
      </c>
      <c r="CL68" s="681"/>
      <c r="CM68" s="687">
        <f t="shared" si="123"/>
        <v>0</v>
      </c>
      <c r="CN68" s="681"/>
      <c r="CO68" s="687">
        <f t="shared" si="124"/>
        <v>-117</v>
      </c>
      <c r="CP68" s="688">
        <f t="shared" si="125"/>
        <v>0</v>
      </c>
      <c r="CQ68" s="687">
        <f>CQ69+CQ70+CQ71</f>
        <v>44.7</v>
      </c>
      <c r="CR68" s="681"/>
      <c r="CS68" s="687">
        <f>CS69+CS70+CS71</f>
        <v>0</v>
      </c>
      <c r="CT68" s="681"/>
      <c r="CU68" s="687">
        <f t="shared" si="126"/>
        <v>-44.7</v>
      </c>
      <c r="CV68" s="688">
        <f t="shared" si="127"/>
        <v>0</v>
      </c>
      <c r="CW68" s="687">
        <f>CW69+CW70+CW71</f>
        <v>35.300000000000004</v>
      </c>
      <c r="CX68" s="681"/>
      <c r="CY68" s="687">
        <f>CY69+CY70+CY71</f>
        <v>0</v>
      </c>
      <c r="CZ68" s="681"/>
      <c r="DA68" s="687">
        <f t="shared" si="128"/>
        <v>-35.300000000000004</v>
      </c>
      <c r="DB68" s="688">
        <f t="shared" si="129"/>
        <v>0</v>
      </c>
      <c r="DC68" s="687">
        <f>DC69+DC70+DC71</f>
        <v>37.000000000000007</v>
      </c>
      <c r="DD68" s="681"/>
      <c r="DE68" s="687">
        <f>DE69+DE70+DE71</f>
        <v>0</v>
      </c>
      <c r="DF68" s="681"/>
      <c r="DG68" s="687">
        <f t="shared" si="130"/>
        <v>-37.000000000000007</v>
      </c>
      <c r="DH68" s="688">
        <f t="shared" si="131"/>
        <v>0</v>
      </c>
    </row>
    <row r="69" spans="1:112" s="45" customFormat="1" ht="18.75" customHeight="1">
      <c r="A69" t="s">
        <v>1292</v>
      </c>
      <c r="B69" s="49"/>
      <c r="C69" s="615"/>
      <c r="D69" s="625" t="s">
        <v>1292</v>
      </c>
      <c r="E69" s="528" t="s">
        <v>2248</v>
      </c>
      <c r="F69" s="528"/>
      <c r="G69" s="529"/>
      <c r="H69" s="530" t="s">
        <v>2249</v>
      </c>
      <c r="I69" s="530"/>
      <c r="J69" s="53" t="s">
        <v>2128</v>
      </c>
      <c r="K69" s="687">
        <f t="shared" si="88"/>
        <v>15.4</v>
      </c>
      <c r="L69" s="681"/>
      <c r="M69" s="687">
        <f t="shared" si="89"/>
        <v>0</v>
      </c>
      <c r="N69" s="681"/>
      <c r="O69" s="687">
        <f t="shared" si="90"/>
        <v>-15.4</v>
      </c>
      <c r="P69" s="688">
        <f t="shared" si="91"/>
        <v>0</v>
      </c>
      <c r="Q69" s="687">
        <f t="shared" si="92"/>
        <v>3.9</v>
      </c>
      <c r="R69" s="681"/>
      <c r="S69" s="687">
        <f t="shared" si="93"/>
        <v>0</v>
      </c>
      <c r="T69" s="681"/>
      <c r="U69" s="687">
        <f t="shared" si="94"/>
        <v>-3.9</v>
      </c>
      <c r="V69" s="688">
        <f t="shared" si="95"/>
        <v>0</v>
      </c>
      <c r="W69" s="687">
        <f>W86</f>
        <v>1.3</v>
      </c>
      <c r="X69" s="681"/>
      <c r="Y69" s="687">
        <f>Y86</f>
        <v>0</v>
      </c>
      <c r="Z69" s="681"/>
      <c r="AA69" s="687">
        <f t="shared" si="96"/>
        <v>-1.3</v>
      </c>
      <c r="AB69" s="688">
        <f t="shared" si="97"/>
        <v>0</v>
      </c>
      <c r="AC69" s="687">
        <f>AC86</f>
        <v>1.2</v>
      </c>
      <c r="AD69" s="681"/>
      <c r="AE69" s="687">
        <f>AE86</f>
        <v>0</v>
      </c>
      <c r="AF69" s="681"/>
      <c r="AG69" s="687">
        <f t="shared" si="98"/>
        <v>-1.2</v>
      </c>
      <c r="AH69" s="688">
        <f t="shared" si="99"/>
        <v>0</v>
      </c>
      <c r="AI69" s="687">
        <f>AI86</f>
        <v>1.4</v>
      </c>
      <c r="AJ69" s="681"/>
      <c r="AK69" s="687">
        <f>AK86</f>
        <v>0</v>
      </c>
      <c r="AL69" s="681"/>
      <c r="AM69" s="687">
        <f t="shared" si="100"/>
        <v>-1.4</v>
      </c>
      <c r="AN69" s="688">
        <f t="shared" si="101"/>
        <v>0</v>
      </c>
      <c r="AO69" s="687">
        <f t="shared" si="102"/>
        <v>3.3</v>
      </c>
      <c r="AP69" s="681"/>
      <c r="AQ69" s="687">
        <f t="shared" si="103"/>
        <v>0</v>
      </c>
      <c r="AR69" s="681"/>
      <c r="AS69" s="687">
        <f t="shared" si="104"/>
        <v>-3.3</v>
      </c>
      <c r="AT69" s="688">
        <f t="shared" si="105"/>
        <v>0</v>
      </c>
      <c r="AU69" s="687">
        <f>AU86</f>
        <v>0.8</v>
      </c>
      <c r="AV69" s="681"/>
      <c r="AW69" s="687">
        <f>AW86</f>
        <v>0</v>
      </c>
      <c r="AX69" s="681"/>
      <c r="AY69" s="687">
        <f t="shared" si="106"/>
        <v>-0.8</v>
      </c>
      <c r="AZ69" s="688">
        <f t="shared" si="107"/>
        <v>0</v>
      </c>
      <c r="BA69" s="687">
        <f>BA86</f>
        <v>1.2000000000000002</v>
      </c>
      <c r="BB69" s="681"/>
      <c r="BC69" s="687">
        <f>BC86</f>
        <v>0</v>
      </c>
      <c r="BD69" s="681"/>
      <c r="BE69" s="687">
        <f t="shared" si="108"/>
        <v>-1.2000000000000002</v>
      </c>
      <c r="BF69" s="688">
        <f t="shared" si="109"/>
        <v>0</v>
      </c>
      <c r="BG69" s="687">
        <f>BG86</f>
        <v>1.3</v>
      </c>
      <c r="BH69" s="681"/>
      <c r="BI69" s="687">
        <f>BI86</f>
        <v>0</v>
      </c>
      <c r="BJ69" s="681"/>
      <c r="BK69" s="687">
        <f t="shared" si="110"/>
        <v>-1.3</v>
      </c>
      <c r="BL69" s="688">
        <f t="shared" si="111"/>
        <v>0</v>
      </c>
      <c r="BM69" s="687">
        <f t="shared" si="112"/>
        <v>3.8</v>
      </c>
      <c r="BN69" s="681"/>
      <c r="BO69" s="687">
        <f t="shared" si="113"/>
        <v>0</v>
      </c>
      <c r="BP69" s="681"/>
      <c r="BQ69" s="687">
        <f t="shared" si="114"/>
        <v>-3.8</v>
      </c>
      <c r="BR69" s="688">
        <f t="shared" si="115"/>
        <v>0</v>
      </c>
      <c r="BS69" s="687">
        <f>BS86</f>
        <v>1.2</v>
      </c>
      <c r="BT69" s="681"/>
      <c r="BU69" s="687">
        <f>BU86</f>
        <v>0</v>
      </c>
      <c r="BV69" s="681"/>
      <c r="BW69" s="687">
        <f t="shared" si="116"/>
        <v>-1.2</v>
      </c>
      <c r="BX69" s="688">
        <f t="shared" si="117"/>
        <v>0</v>
      </c>
      <c r="BY69" s="687">
        <f>BY86</f>
        <v>1.3</v>
      </c>
      <c r="BZ69" s="681"/>
      <c r="CA69" s="687">
        <f>CA86</f>
        <v>0</v>
      </c>
      <c r="CB69" s="681"/>
      <c r="CC69" s="687">
        <f t="shared" si="118"/>
        <v>-1.3</v>
      </c>
      <c r="CD69" s="688">
        <f t="shared" si="119"/>
        <v>0</v>
      </c>
      <c r="CE69" s="687">
        <f>CE86</f>
        <v>1.3</v>
      </c>
      <c r="CF69" s="681"/>
      <c r="CG69" s="687">
        <f>CG86</f>
        <v>0</v>
      </c>
      <c r="CH69" s="681"/>
      <c r="CI69" s="687">
        <f t="shared" si="120"/>
        <v>-1.3</v>
      </c>
      <c r="CJ69" s="688">
        <f t="shared" si="121"/>
        <v>0</v>
      </c>
      <c r="CK69" s="687">
        <f t="shared" si="122"/>
        <v>4.4000000000000004</v>
      </c>
      <c r="CL69" s="681"/>
      <c r="CM69" s="687">
        <f t="shared" si="123"/>
        <v>0</v>
      </c>
      <c r="CN69" s="681"/>
      <c r="CO69" s="687">
        <f t="shared" si="124"/>
        <v>-4.4000000000000004</v>
      </c>
      <c r="CP69" s="688">
        <f t="shared" si="125"/>
        <v>0</v>
      </c>
      <c r="CQ69" s="687">
        <f>CQ86</f>
        <v>1.5</v>
      </c>
      <c r="CR69" s="681"/>
      <c r="CS69" s="687">
        <f>CS86</f>
        <v>0</v>
      </c>
      <c r="CT69" s="681"/>
      <c r="CU69" s="687">
        <f t="shared" si="126"/>
        <v>-1.5</v>
      </c>
      <c r="CV69" s="688">
        <f t="shared" si="127"/>
        <v>0</v>
      </c>
      <c r="CW69" s="687">
        <f>CW86</f>
        <v>1.3</v>
      </c>
      <c r="CX69" s="681"/>
      <c r="CY69" s="687">
        <f>CY86</f>
        <v>0</v>
      </c>
      <c r="CZ69" s="681"/>
      <c r="DA69" s="687">
        <f t="shared" si="128"/>
        <v>-1.3</v>
      </c>
      <c r="DB69" s="688">
        <f t="shared" si="129"/>
        <v>0</v>
      </c>
      <c r="DC69" s="687">
        <f>DC86</f>
        <v>1.6</v>
      </c>
      <c r="DD69" s="681"/>
      <c r="DE69" s="687">
        <f>DE86</f>
        <v>0</v>
      </c>
      <c r="DF69" s="681"/>
      <c r="DG69" s="687">
        <f t="shared" si="130"/>
        <v>-1.6</v>
      </c>
      <c r="DH69" s="688">
        <f t="shared" si="131"/>
        <v>0</v>
      </c>
    </row>
    <row r="70" spans="1:112" s="45" customFormat="1" ht="18.75" customHeight="1">
      <c r="A70" t="s">
        <v>1622</v>
      </c>
      <c r="B70" s="49"/>
      <c r="C70" s="615"/>
      <c r="D70" s="625" t="s">
        <v>1622</v>
      </c>
      <c r="E70" s="528" t="s">
        <v>2250</v>
      </c>
      <c r="F70" s="528"/>
      <c r="G70" s="529"/>
      <c r="H70" s="530" t="s">
        <v>2251</v>
      </c>
      <c r="I70" s="530"/>
      <c r="J70" s="53" t="s">
        <v>2128</v>
      </c>
      <c r="K70" s="687">
        <f t="shared" si="88"/>
        <v>388.40000000000003</v>
      </c>
      <c r="L70" s="681"/>
      <c r="M70" s="687">
        <f t="shared" si="89"/>
        <v>0</v>
      </c>
      <c r="N70" s="681"/>
      <c r="O70" s="687">
        <f t="shared" si="90"/>
        <v>-388.40000000000003</v>
      </c>
      <c r="P70" s="688">
        <f t="shared" si="91"/>
        <v>0</v>
      </c>
      <c r="Q70" s="687">
        <f t="shared" si="92"/>
        <v>102.4</v>
      </c>
      <c r="R70" s="681"/>
      <c r="S70" s="687">
        <f t="shared" si="93"/>
        <v>0</v>
      </c>
      <c r="T70" s="681"/>
      <c r="U70" s="687">
        <f t="shared" si="94"/>
        <v>-102.4</v>
      </c>
      <c r="V70" s="688">
        <f t="shared" si="95"/>
        <v>0</v>
      </c>
      <c r="W70" s="687">
        <f>W75+W89</f>
        <v>35.499999999999993</v>
      </c>
      <c r="X70" s="681"/>
      <c r="Y70" s="687">
        <f>Y75+Y89</f>
        <v>0</v>
      </c>
      <c r="Z70" s="681"/>
      <c r="AA70" s="687">
        <f t="shared" si="96"/>
        <v>-35.499999999999993</v>
      </c>
      <c r="AB70" s="688">
        <f t="shared" si="97"/>
        <v>0</v>
      </c>
      <c r="AC70" s="687">
        <f>AC75+AC89</f>
        <v>32.1</v>
      </c>
      <c r="AD70" s="681"/>
      <c r="AE70" s="687">
        <f>AE75+AE89</f>
        <v>0</v>
      </c>
      <c r="AF70" s="681"/>
      <c r="AG70" s="687">
        <f t="shared" si="98"/>
        <v>-32.1</v>
      </c>
      <c r="AH70" s="688">
        <f t="shared" si="99"/>
        <v>0</v>
      </c>
      <c r="AI70" s="687">
        <f>AI75+AI89</f>
        <v>34.800000000000004</v>
      </c>
      <c r="AJ70" s="681"/>
      <c r="AK70" s="687">
        <f>AK75+AK89</f>
        <v>0</v>
      </c>
      <c r="AL70" s="681"/>
      <c r="AM70" s="687">
        <f t="shared" si="100"/>
        <v>-34.800000000000004</v>
      </c>
      <c r="AN70" s="688">
        <f t="shared" si="101"/>
        <v>0</v>
      </c>
      <c r="AO70" s="687">
        <f t="shared" si="102"/>
        <v>80.699999999999989</v>
      </c>
      <c r="AP70" s="681"/>
      <c r="AQ70" s="687">
        <f t="shared" si="103"/>
        <v>0</v>
      </c>
      <c r="AR70" s="681"/>
      <c r="AS70" s="687">
        <f t="shared" si="104"/>
        <v>-80.699999999999989</v>
      </c>
      <c r="AT70" s="688">
        <f t="shared" si="105"/>
        <v>0</v>
      </c>
      <c r="AU70" s="687">
        <f>AU75+AU89</f>
        <v>27.2</v>
      </c>
      <c r="AV70" s="681"/>
      <c r="AW70" s="687">
        <f>AW75+AW89</f>
        <v>0</v>
      </c>
      <c r="AX70" s="681"/>
      <c r="AY70" s="687">
        <f t="shared" si="106"/>
        <v>-27.2</v>
      </c>
      <c r="AZ70" s="688">
        <f t="shared" si="107"/>
        <v>0</v>
      </c>
      <c r="BA70" s="687">
        <f>BA75+BA89</f>
        <v>27.2</v>
      </c>
      <c r="BB70" s="681"/>
      <c r="BC70" s="687">
        <f>BC75+BC89</f>
        <v>0</v>
      </c>
      <c r="BD70" s="681"/>
      <c r="BE70" s="687">
        <f t="shared" si="108"/>
        <v>-27.2</v>
      </c>
      <c r="BF70" s="688">
        <f t="shared" si="109"/>
        <v>0</v>
      </c>
      <c r="BG70" s="687">
        <f>BG75+BG89</f>
        <v>26.299999999999997</v>
      </c>
      <c r="BH70" s="681"/>
      <c r="BI70" s="687">
        <f>BI75+BI89</f>
        <v>0</v>
      </c>
      <c r="BJ70" s="681"/>
      <c r="BK70" s="687">
        <f t="shared" si="110"/>
        <v>-26.299999999999997</v>
      </c>
      <c r="BL70" s="688">
        <f t="shared" si="111"/>
        <v>0</v>
      </c>
      <c r="BM70" s="687">
        <f t="shared" si="112"/>
        <v>93</v>
      </c>
      <c r="BN70" s="681"/>
      <c r="BO70" s="687">
        <f t="shared" si="113"/>
        <v>0</v>
      </c>
      <c r="BP70" s="681"/>
      <c r="BQ70" s="687">
        <f t="shared" si="114"/>
        <v>-93</v>
      </c>
      <c r="BR70" s="688">
        <f t="shared" si="115"/>
        <v>0</v>
      </c>
      <c r="BS70" s="687">
        <f>BS75+BS89</f>
        <v>27.200000000000003</v>
      </c>
      <c r="BT70" s="681"/>
      <c r="BU70" s="687">
        <f>BU75+BU89</f>
        <v>0</v>
      </c>
      <c r="BV70" s="681"/>
      <c r="BW70" s="687">
        <f t="shared" si="116"/>
        <v>-27.200000000000003</v>
      </c>
      <c r="BX70" s="688">
        <f t="shared" si="117"/>
        <v>0</v>
      </c>
      <c r="BY70" s="687">
        <f>BY75+BY89</f>
        <v>27.200000000000003</v>
      </c>
      <c r="BZ70" s="681"/>
      <c r="CA70" s="687">
        <f>CA75+CA89</f>
        <v>0</v>
      </c>
      <c r="CB70" s="681"/>
      <c r="CC70" s="687">
        <f t="shared" si="118"/>
        <v>-27.200000000000003</v>
      </c>
      <c r="CD70" s="688">
        <f t="shared" si="119"/>
        <v>0</v>
      </c>
      <c r="CE70" s="687">
        <f>CE75+CE89</f>
        <v>38.6</v>
      </c>
      <c r="CF70" s="681"/>
      <c r="CG70" s="687">
        <f>CG75+CG89</f>
        <v>0</v>
      </c>
      <c r="CH70" s="681"/>
      <c r="CI70" s="687">
        <f t="shared" si="120"/>
        <v>-38.6</v>
      </c>
      <c r="CJ70" s="688">
        <f t="shared" si="121"/>
        <v>0</v>
      </c>
      <c r="CK70" s="687">
        <f t="shared" si="122"/>
        <v>112.30000000000001</v>
      </c>
      <c r="CL70" s="681"/>
      <c r="CM70" s="687">
        <f t="shared" si="123"/>
        <v>0</v>
      </c>
      <c r="CN70" s="681"/>
      <c r="CO70" s="687">
        <f t="shared" si="124"/>
        <v>-112.30000000000001</v>
      </c>
      <c r="CP70" s="688">
        <f t="shared" si="125"/>
        <v>0</v>
      </c>
      <c r="CQ70" s="687">
        <f>CQ75+CQ89</f>
        <v>43.1</v>
      </c>
      <c r="CR70" s="681"/>
      <c r="CS70" s="687">
        <f>CS75+CS89</f>
        <v>0</v>
      </c>
      <c r="CT70" s="681"/>
      <c r="CU70" s="687">
        <f t="shared" si="126"/>
        <v>-43.1</v>
      </c>
      <c r="CV70" s="688">
        <f t="shared" si="127"/>
        <v>0</v>
      </c>
      <c r="CW70" s="687">
        <f>CW75+CW89</f>
        <v>33.900000000000006</v>
      </c>
      <c r="CX70" s="681"/>
      <c r="CY70" s="687">
        <f>CY75+CY89</f>
        <v>0</v>
      </c>
      <c r="CZ70" s="681"/>
      <c r="DA70" s="687">
        <f t="shared" si="128"/>
        <v>-33.900000000000006</v>
      </c>
      <c r="DB70" s="688">
        <f t="shared" si="129"/>
        <v>0</v>
      </c>
      <c r="DC70" s="687">
        <f>DC75+DC89</f>
        <v>35.300000000000004</v>
      </c>
      <c r="DD70" s="681"/>
      <c r="DE70" s="687">
        <f>DE75+DE89</f>
        <v>0</v>
      </c>
      <c r="DF70" s="681"/>
      <c r="DG70" s="687">
        <f t="shared" si="130"/>
        <v>-35.300000000000004</v>
      </c>
      <c r="DH70" s="688">
        <f t="shared" si="131"/>
        <v>0</v>
      </c>
    </row>
    <row r="71" spans="1:112" s="45" customFormat="1" ht="18.75" customHeight="1">
      <c r="A71" t="s">
        <v>2133</v>
      </c>
      <c r="B71" s="49"/>
      <c r="C71" s="615"/>
      <c r="D71" s="625" t="s">
        <v>2133</v>
      </c>
      <c r="E71" s="528" t="s">
        <v>2252</v>
      </c>
      <c r="F71" s="528"/>
      <c r="G71" s="529"/>
      <c r="H71" s="530" t="s">
        <v>2253</v>
      </c>
      <c r="I71" s="530"/>
      <c r="J71" s="53" t="s">
        <v>2128</v>
      </c>
      <c r="K71" s="687">
        <f t="shared" si="88"/>
        <v>1.2000000000000002</v>
      </c>
      <c r="L71" s="681"/>
      <c r="M71" s="687">
        <f t="shared" si="89"/>
        <v>0</v>
      </c>
      <c r="N71" s="681"/>
      <c r="O71" s="687">
        <f t="shared" si="90"/>
        <v>-1.2000000000000002</v>
      </c>
      <c r="P71" s="688">
        <f t="shared" si="91"/>
        <v>0</v>
      </c>
      <c r="Q71" s="687">
        <f t="shared" si="92"/>
        <v>0.30000000000000004</v>
      </c>
      <c r="R71" s="681"/>
      <c r="S71" s="687">
        <f t="shared" si="93"/>
        <v>0</v>
      </c>
      <c r="T71" s="681"/>
      <c r="U71" s="687">
        <f t="shared" si="94"/>
        <v>-0.30000000000000004</v>
      </c>
      <c r="V71" s="688">
        <f t="shared" si="95"/>
        <v>0</v>
      </c>
      <c r="W71" s="687">
        <f>W92</f>
        <v>0.1</v>
      </c>
      <c r="X71" s="681"/>
      <c r="Y71" s="687">
        <f>Y92</f>
        <v>0</v>
      </c>
      <c r="Z71" s="681"/>
      <c r="AA71" s="687">
        <f t="shared" si="96"/>
        <v>-0.1</v>
      </c>
      <c r="AB71" s="688">
        <f t="shared" si="97"/>
        <v>0</v>
      </c>
      <c r="AC71" s="687">
        <f>AC92</f>
        <v>0.1</v>
      </c>
      <c r="AD71" s="681"/>
      <c r="AE71" s="687">
        <f>AE92</f>
        <v>0</v>
      </c>
      <c r="AF71" s="681"/>
      <c r="AG71" s="687">
        <f t="shared" si="98"/>
        <v>-0.1</v>
      </c>
      <c r="AH71" s="688">
        <f t="shared" si="99"/>
        <v>0</v>
      </c>
      <c r="AI71" s="687">
        <f>AI92</f>
        <v>0.1</v>
      </c>
      <c r="AJ71" s="681"/>
      <c r="AK71" s="687">
        <f>AK92</f>
        <v>0</v>
      </c>
      <c r="AL71" s="681"/>
      <c r="AM71" s="687">
        <f t="shared" si="100"/>
        <v>-0.1</v>
      </c>
      <c r="AN71" s="688">
        <f t="shared" si="101"/>
        <v>0</v>
      </c>
      <c r="AO71" s="687">
        <f t="shared" si="102"/>
        <v>0.30000000000000004</v>
      </c>
      <c r="AP71" s="681"/>
      <c r="AQ71" s="687">
        <f t="shared" si="103"/>
        <v>0</v>
      </c>
      <c r="AR71" s="681"/>
      <c r="AS71" s="687">
        <f t="shared" si="104"/>
        <v>-0.30000000000000004</v>
      </c>
      <c r="AT71" s="688">
        <f t="shared" si="105"/>
        <v>0</v>
      </c>
      <c r="AU71" s="687">
        <f>AU92</f>
        <v>0.1</v>
      </c>
      <c r="AV71" s="681"/>
      <c r="AW71" s="687">
        <f>AW92</f>
        <v>0</v>
      </c>
      <c r="AX71" s="681"/>
      <c r="AY71" s="687">
        <f t="shared" si="106"/>
        <v>-0.1</v>
      </c>
      <c r="AZ71" s="688">
        <f t="shared" si="107"/>
        <v>0</v>
      </c>
      <c r="BA71" s="687">
        <f>BA92</f>
        <v>0.1</v>
      </c>
      <c r="BB71" s="681"/>
      <c r="BC71" s="687">
        <f>BC92</f>
        <v>0</v>
      </c>
      <c r="BD71" s="681"/>
      <c r="BE71" s="687">
        <f t="shared" si="108"/>
        <v>-0.1</v>
      </c>
      <c r="BF71" s="688">
        <f t="shared" si="109"/>
        <v>0</v>
      </c>
      <c r="BG71" s="687">
        <f>BG92</f>
        <v>0.1</v>
      </c>
      <c r="BH71" s="681"/>
      <c r="BI71" s="687">
        <f>BI92</f>
        <v>0</v>
      </c>
      <c r="BJ71" s="681"/>
      <c r="BK71" s="687">
        <f t="shared" si="110"/>
        <v>-0.1</v>
      </c>
      <c r="BL71" s="688">
        <f t="shared" si="111"/>
        <v>0</v>
      </c>
      <c r="BM71" s="687">
        <f t="shared" si="112"/>
        <v>0.30000000000000004</v>
      </c>
      <c r="BN71" s="681"/>
      <c r="BO71" s="687">
        <f t="shared" si="113"/>
        <v>0</v>
      </c>
      <c r="BP71" s="681"/>
      <c r="BQ71" s="687">
        <f t="shared" si="114"/>
        <v>-0.30000000000000004</v>
      </c>
      <c r="BR71" s="688">
        <f t="shared" si="115"/>
        <v>0</v>
      </c>
      <c r="BS71" s="687">
        <f>BS92</f>
        <v>0.1</v>
      </c>
      <c r="BT71" s="681"/>
      <c r="BU71" s="687">
        <f>BU92</f>
        <v>0</v>
      </c>
      <c r="BV71" s="681"/>
      <c r="BW71" s="687">
        <f t="shared" si="116"/>
        <v>-0.1</v>
      </c>
      <c r="BX71" s="688">
        <f t="shared" si="117"/>
        <v>0</v>
      </c>
      <c r="BY71" s="687">
        <f>BY92</f>
        <v>0.1</v>
      </c>
      <c r="BZ71" s="681"/>
      <c r="CA71" s="687">
        <f>CA92</f>
        <v>0</v>
      </c>
      <c r="CB71" s="681"/>
      <c r="CC71" s="687">
        <f t="shared" si="118"/>
        <v>-0.1</v>
      </c>
      <c r="CD71" s="688">
        <f t="shared" si="119"/>
        <v>0</v>
      </c>
      <c r="CE71" s="687">
        <f>CE92</f>
        <v>0.1</v>
      </c>
      <c r="CF71" s="681"/>
      <c r="CG71" s="687">
        <f>CG92</f>
        <v>0</v>
      </c>
      <c r="CH71" s="681"/>
      <c r="CI71" s="687">
        <f t="shared" si="120"/>
        <v>-0.1</v>
      </c>
      <c r="CJ71" s="688">
        <f t="shared" si="121"/>
        <v>0</v>
      </c>
      <c r="CK71" s="687">
        <f t="shared" si="122"/>
        <v>0.30000000000000004</v>
      </c>
      <c r="CL71" s="681"/>
      <c r="CM71" s="687">
        <f t="shared" si="123"/>
        <v>0</v>
      </c>
      <c r="CN71" s="681"/>
      <c r="CO71" s="687">
        <f t="shared" si="124"/>
        <v>-0.30000000000000004</v>
      </c>
      <c r="CP71" s="688">
        <f t="shared" si="125"/>
        <v>0</v>
      </c>
      <c r="CQ71" s="687">
        <f>CQ92</f>
        <v>0.1</v>
      </c>
      <c r="CR71" s="681"/>
      <c r="CS71" s="687">
        <f>CS92</f>
        <v>0</v>
      </c>
      <c r="CT71" s="681"/>
      <c r="CU71" s="687">
        <f t="shared" si="126"/>
        <v>-0.1</v>
      </c>
      <c r="CV71" s="688">
        <f t="shared" si="127"/>
        <v>0</v>
      </c>
      <c r="CW71" s="687">
        <f>CW92</f>
        <v>0.1</v>
      </c>
      <c r="CX71" s="681"/>
      <c r="CY71" s="687">
        <f>CY92</f>
        <v>0</v>
      </c>
      <c r="CZ71" s="681"/>
      <c r="DA71" s="687">
        <f t="shared" si="128"/>
        <v>-0.1</v>
      </c>
      <c r="DB71" s="688">
        <f t="shared" si="129"/>
        <v>0</v>
      </c>
      <c r="DC71" s="687">
        <f>DC92</f>
        <v>0.1</v>
      </c>
      <c r="DD71" s="681"/>
      <c r="DE71" s="687">
        <f>DE92</f>
        <v>0</v>
      </c>
      <c r="DF71" s="681"/>
      <c r="DG71" s="687">
        <f t="shared" si="130"/>
        <v>-0.1</v>
      </c>
      <c r="DH71" s="688">
        <f t="shared" si="131"/>
        <v>0</v>
      </c>
    </row>
    <row r="72" spans="1:112" s="45" customFormat="1" ht="18.75" customHeight="1">
      <c r="A72" t="s">
        <v>2136</v>
      </c>
      <c r="B72" s="49"/>
      <c r="C72" s="615"/>
      <c r="D72" s="625" t="s">
        <v>2136</v>
      </c>
      <c r="E72" s="528" t="s">
        <v>2254</v>
      </c>
      <c r="F72" s="528"/>
      <c r="G72" s="529"/>
      <c r="H72" s="530" t="s">
        <v>2255</v>
      </c>
      <c r="I72" s="530"/>
      <c r="J72" s="53" t="s">
        <v>2128</v>
      </c>
      <c r="K72" s="687">
        <f t="shared" si="88"/>
        <v>1044.5999999999999</v>
      </c>
      <c r="L72" s="681"/>
      <c r="M72" s="687">
        <f t="shared" si="89"/>
        <v>0</v>
      </c>
      <c r="N72" s="681"/>
      <c r="O72" s="687">
        <f t="shared" si="90"/>
        <v>-1044.5999999999999</v>
      </c>
      <c r="P72" s="688">
        <f t="shared" si="91"/>
        <v>0</v>
      </c>
      <c r="Q72" s="687">
        <f t="shared" si="92"/>
        <v>299.89999999999998</v>
      </c>
      <c r="R72" s="681"/>
      <c r="S72" s="687">
        <f t="shared" si="93"/>
        <v>0</v>
      </c>
      <c r="T72" s="681"/>
      <c r="U72" s="687">
        <f t="shared" si="94"/>
        <v>-299.89999999999998</v>
      </c>
      <c r="V72" s="688">
        <f t="shared" si="95"/>
        <v>0</v>
      </c>
      <c r="W72" s="687">
        <f>W83</f>
        <v>104.6</v>
      </c>
      <c r="X72" s="681"/>
      <c r="Y72" s="687">
        <f>Y83</f>
        <v>0</v>
      </c>
      <c r="Z72" s="681"/>
      <c r="AA72" s="687">
        <f t="shared" si="96"/>
        <v>-104.6</v>
      </c>
      <c r="AB72" s="688">
        <f t="shared" si="97"/>
        <v>0</v>
      </c>
      <c r="AC72" s="687">
        <f>AC83</f>
        <v>94.6</v>
      </c>
      <c r="AD72" s="681"/>
      <c r="AE72" s="687">
        <f>AE83</f>
        <v>0</v>
      </c>
      <c r="AF72" s="681"/>
      <c r="AG72" s="687">
        <f t="shared" si="98"/>
        <v>-94.6</v>
      </c>
      <c r="AH72" s="688">
        <f t="shared" si="99"/>
        <v>0</v>
      </c>
      <c r="AI72" s="687">
        <f>AI83</f>
        <v>100.7</v>
      </c>
      <c r="AJ72" s="681"/>
      <c r="AK72" s="687">
        <f>AK83</f>
        <v>0</v>
      </c>
      <c r="AL72" s="681"/>
      <c r="AM72" s="687">
        <f t="shared" si="100"/>
        <v>-100.7</v>
      </c>
      <c r="AN72" s="688">
        <f t="shared" si="101"/>
        <v>0</v>
      </c>
      <c r="AO72" s="687">
        <f t="shared" si="102"/>
        <v>235.2</v>
      </c>
      <c r="AP72" s="681"/>
      <c r="AQ72" s="687">
        <f t="shared" si="103"/>
        <v>0</v>
      </c>
      <c r="AR72" s="681"/>
      <c r="AS72" s="687">
        <f t="shared" si="104"/>
        <v>-235.2</v>
      </c>
      <c r="AT72" s="688">
        <f t="shared" si="105"/>
        <v>0</v>
      </c>
      <c r="AU72" s="687">
        <f>AU83</f>
        <v>51.7</v>
      </c>
      <c r="AV72" s="681"/>
      <c r="AW72" s="687">
        <f>AW83</f>
        <v>0</v>
      </c>
      <c r="AX72" s="681"/>
      <c r="AY72" s="687">
        <f t="shared" si="106"/>
        <v>-51.7</v>
      </c>
      <c r="AZ72" s="688">
        <f t="shared" si="107"/>
        <v>0</v>
      </c>
      <c r="BA72" s="687">
        <f>BA83</f>
        <v>94.5</v>
      </c>
      <c r="BB72" s="681"/>
      <c r="BC72" s="687">
        <f>BC83</f>
        <v>0</v>
      </c>
      <c r="BD72" s="681"/>
      <c r="BE72" s="687">
        <f t="shared" si="108"/>
        <v>-94.5</v>
      </c>
      <c r="BF72" s="688">
        <f t="shared" si="109"/>
        <v>0</v>
      </c>
      <c r="BG72" s="687">
        <f>BG83</f>
        <v>89</v>
      </c>
      <c r="BH72" s="681"/>
      <c r="BI72" s="687">
        <f>BI83</f>
        <v>0</v>
      </c>
      <c r="BJ72" s="681"/>
      <c r="BK72" s="687">
        <f t="shared" si="110"/>
        <v>-89</v>
      </c>
      <c r="BL72" s="688">
        <f t="shared" si="111"/>
        <v>0</v>
      </c>
      <c r="BM72" s="687">
        <f t="shared" si="112"/>
        <v>203.29999999999998</v>
      </c>
      <c r="BN72" s="681"/>
      <c r="BO72" s="687">
        <f t="shared" si="113"/>
        <v>0</v>
      </c>
      <c r="BP72" s="681"/>
      <c r="BQ72" s="687">
        <f t="shared" si="114"/>
        <v>-203.29999999999998</v>
      </c>
      <c r="BR72" s="688">
        <f t="shared" si="115"/>
        <v>0</v>
      </c>
      <c r="BS72" s="687">
        <f>BS83</f>
        <v>99.8</v>
      </c>
      <c r="BT72" s="681"/>
      <c r="BU72" s="687">
        <f>BU83</f>
        <v>0</v>
      </c>
      <c r="BV72" s="681"/>
      <c r="BW72" s="687">
        <f t="shared" si="116"/>
        <v>-99.8</v>
      </c>
      <c r="BX72" s="688">
        <f t="shared" si="117"/>
        <v>0</v>
      </c>
      <c r="BY72" s="687">
        <f>BY83</f>
        <v>87.1</v>
      </c>
      <c r="BZ72" s="681"/>
      <c r="CA72" s="687">
        <f>CA83</f>
        <v>0</v>
      </c>
      <c r="CB72" s="681"/>
      <c r="CC72" s="687">
        <f t="shared" si="118"/>
        <v>-87.1</v>
      </c>
      <c r="CD72" s="688">
        <f t="shared" si="119"/>
        <v>0</v>
      </c>
      <c r="CE72" s="687">
        <f>CE83</f>
        <v>16.399999999999999</v>
      </c>
      <c r="CF72" s="681"/>
      <c r="CG72" s="687">
        <f>CG83</f>
        <v>0</v>
      </c>
      <c r="CH72" s="681"/>
      <c r="CI72" s="687">
        <f t="shared" si="120"/>
        <v>-16.399999999999999</v>
      </c>
      <c r="CJ72" s="688">
        <f t="shared" si="121"/>
        <v>0</v>
      </c>
      <c r="CK72" s="687">
        <f t="shared" si="122"/>
        <v>306.2</v>
      </c>
      <c r="CL72" s="681"/>
      <c r="CM72" s="687">
        <f t="shared" si="123"/>
        <v>0</v>
      </c>
      <c r="CN72" s="681"/>
      <c r="CO72" s="687">
        <f t="shared" si="124"/>
        <v>-306.2</v>
      </c>
      <c r="CP72" s="688">
        <f t="shared" si="125"/>
        <v>0</v>
      </c>
      <c r="CQ72" s="687">
        <f>CQ83</f>
        <v>100.3</v>
      </c>
      <c r="CR72" s="681"/>
      <c r="CS72" s="687">
        <f>CS83</f>
        <v>0</v>
      </c>
      <c r="CT72" s="681"/>
      <c r="CU72" s="687">
        <f t="shared" si="126"/>
        <v>-100.3</v>
      </c>
      <c r="CV72" s="688">
        <f t="shared" si="127"/>
        <v>0</v>
      </c>
      <c r="CW72" s="687">
        <f>CW83</f>
        <v>101.3</v>
      </c>
      <c r="CX72" s="681"/>
      <c r="CY72" s="687">
        <f>CY83</f>
        <v>0</v>
      </c>
      <c r="CZ72" s="681"/>
      <c r="DA72" s="687">
        <f t="shared" si="128"/>
        <v>-101.3</v>
      </c>
      <c r="DB72" s="688">
        <f t="shared" si="129"/>
        <v>0</v>
      </c>
      <c r="DC72" s="687">
        <f>DC83</f>
        <v>104.6</v>
      </c>
      <c r="DD72" s="681"/>
      <c r="DE72" s="687">
        <f>DE83</f>
        <v>0</v>
      </c>
      <c r="DF72" s="681"/>
      <c r="DG72" s="687">
        <f t="shared" si="130"/>
        <v>-104.6</v>
      </c>
      <c r="DH72" s="688">
        <f t="shared" si="131"/>
        <v>0</v>
      </c>
    </row>
    <row r="73" spans="1:112" s="45" customFormat="1" ht="18.75" customHeight="1">
      <c r="A73" t="s">
        <v>2256</v>
      </c>
      <c r="B73" s="49"/>
      <c r="C73" s="824" t="s">
        <v>2257</v>
      </c>
      <c r="D73" s="817" t="s">
        <v>2256</v>
      </c>
      <c r="E73" s="528" t="s">
        <v>2258</v>
      </c>
      <c r="F73" s="528"/>
      <c r="G73" s="529"/>
      <c r="H73" s="530" t="s">
        <v>2259</v>
      </c>
      <c r="I73" s="530"/>
      <c r="J73" s="53" t="s">
        <v>186</v>
      </c>
      <c r="K73" s="687">
        <f t="shared" si="88"/>
        <v>1429.2</v>
      </c>
      <c r="L73" s="681"/>
      <c r="M73" s="687">
        <f t="shared" si="89"/>
        <v>0</v>
      </c>
      <c r="N73" s="681"/>
      <c r="O73" s="687">
        <f t="shared" si="90"/>
        <v>-1429.2</v>
      </c>
      <c r="P73" s="688">
        <f t="shared" si="91"/>
        <v>0</v>
      </c>
      <c r="Q73" s="687">
        <f t="shared" si="92"/>
        <v>401.1</v>
      </c>
      <c r="R73" s="681"/>
      <c r="S73" s="687">
        <f t="shared" si="93"/>
        <v>0</v>
      </c>
      <c r="T73" s="681"/>
      <c r="U73" s="687">
        <f t="shared" si="94"/>
        <v>-401.1</v>
      </c>
      <c r="V73" s="688">
        <f t="shared" si="95"/>
        <v>0</v>
      </c>
      <c r="W73" s="687">
        <f>W75+W83</f>
        <v>139.69999999999999</v>
      </c>
      <c r="X73" s="681"/>
      <c r="Y73" s="687">
        <f>Y75+Y83</f>
        <v>0</v>
      </c>
      <c r="Z73" s="681"/>
      <c r="AA73" s="687">
        <f t="shared" si="96"/>
        <v>-139.69999999999999</v>
      </c>
      <c r="AB73" s="688">
        <f t="shared" si="97"/>
        <v>0</v>
      </c>
      <c r="AC73" s="687">
        <f>AC75+AC83</f>
        <v>126.3</v>
      </c>
      <c r="AD73" s="681"/>
      <c r="AE73" s="687">
        <f>AE75+AE83</f>
        <v>0</v>
      </c>
      <c r="AF73" s="681"/>
      <c r="AG73" s="687">
        <f t="shared" si="98"/>
        <v>-126.3</v>
      </c>
      <c r="AH73" s="688">
        <f t="shared" si="99"/>
        <v>0</v>
      </c>
      <c r="AI73" s="687">
        <f>AI75+AI83</f>
        <v>135.10000000000002</v>
      </c>
      <c r="AJ73" s="681"/>
      <c r="AK73" s="687">
        <f>AK75+AK83</f>
        <v>0</v>
      </c>
      <c r="AL73" s="681"/>
      <c r="AM73" s="687">
        <f t="shared" si="100"/>
        <v>-135.10000000000002</v>
      </c>
      <c r="AN73" s="688">
        <f t="shared" si="101"/>
        <v>0</v>
      </c>
      <c r="AO73" s="687">
        <f t="shared" si="102"/>
        <v>314.70000000000005</v>
      </c>
      <c r="AP73" s="681"/>
      <c r="AQ73" s="687">
        <f t="shared" si="103"/>
        <v>0</v>
      </c>
      <c r="AR73" s="681"/>
      <c r="AS73" s="687">
        <f t="shared" si="104"/>
        <v>-314.70000000000005</v>
      </c>
      <c r="AT73" s="688">
        <f t="shared" si="105"/>
        <v>0</v>
      </c>
      <c r="AU73" s="687">
        <f>AU75+AU83</f>
        <v>78.5</v>
      </c>
      <c r="AV73" s="681"/>
      <c r="AW73" s="687">
        <f>AW75+AW83</f>
        <v>0</v>
      </c>
      <c r="AX73" s="681"/>
      <c r="AY73" s="687">
        <f t="shared" si="106"/>
        <v>-78.5</v>
      </c>
      <c r="AZ73" s="688">
        <f t="shared" si="107"/>
        <v>0</v>
      </c>
      <c r="BA73" s="687">
        <f>BA75+BA83</f>
        <v>121.3</v>
      </c>
      <c r="BB73" s="681"/>
      <c r="BC73" s="687">
        <f>BC75+BC83</f>
        <v>0</v>
      </c>
      <c r="BD73" s="681"/>
      <c r="BE73" s="687">
        <f t="shared" si="108"/>
        <v>-121.3</v>
      </c>
      <c r="BF73" s="688">
        <f t="shared" si="109"/>
        <v>0</v>
      </c>
      <c r="BG73" s="687">
        <f>BG75+BG83</f>
        <v>114.9</v>
      </c>
      <c r="BH73" s="681"/>
      <c r="BI73" s="687">
        <f>BI75+BI83</f>
        <v>0</v>
      </c>
      <c r="BJ73" s="681"/>
      <c r="BK73" s="687">
        <f t="shared" si="110"/>
        <v>-114.9</v>
      </c>
      <c r="BL73" s="688">
        <f t="shared" si="111"/>
        <v>0</v>
      </c>
      <c r="BM73" s="687">
        <f t="shared" si="112"/>
        <v>295.5</v>
      </c>
      <c r="BN73" s="681"/>
      <c r="BO73" s="687">
        <f t="shared" si="113"/>
        <v>0</v>
      </c>
      <c r="BP73" s="681"/>
      <c r="BQ73" s="687">
        <f t="shared" si="114"/>
        <v>-295.5</v>
      </c>
      <c r="BR73" s="688">
        <f t="shared" si="115"/>
        <v>0</v>
      </c>
      <c r="BS73" s="687">
        <f>BS75+BS83</f>
        <v>126.8</v>
      </c>
      <c r="BT73" s="681"/>
      <c r="BU73" s="687">
        <f>BU75+BU83</f>
        <v>0</v>
      </c>
      <c r="BV73" s="681"/>
      <c r="BW73" s="687">
        <f t="shared" si="116"/>
        <v>-126.8</v>
      </c>
      <c r="BX73" s="688">
        <f t="shared" si="117"/>
        <v>0</v>
      </c>
      <c r="BY73" s="687">
        <f>BY75+BY83</f>
        <v>114.1</v>
      </c>
      <c r="BZ73" s="681"/>
      <c r="CA73" s="687">
        <f>CA75+CA83</f>
        <v>0</v>
      </c>
      <c r="CB73" s="681"/>
      <c r="CC73" s="687">
        <f t="shared" si="118"/>
        <v>-114.1</v>
      </c>
      <c r="CD73" s="688">
        <f t="shared" si="119"/>
        <v>0</v>
      </c>
      <c r="CE73" s="687">
        <f>CE75+CE83</f>
        <v>54.6</v>
      </c>
      <c r="CF73" s="681"/>
      <c r="CG73" s="687">
        <f>CG75+CG83</f>
        <v>0</v>
      </c>
      <c r="CH73" s="681"/>
      <c r="CI73" s="687">
        <f t="shared" si="120"/>
        <v>-54.6</v>
      </c>
      <c r="CJ73" s="688">
        <f t="shared" si="121"/>
        <v>0</v>
      </c>
      <c r="CK73" s="687">
        <f t="shared" si="122"/>
        <v>417.9</v>
      </c>
      <c r="CL73" s="681"/>
      <c r="CM73" s="687">
        <f t="shared" si="123"/>
        <v>0</v>
      </c>
      <c r="CN73" s="681"/>
      <c r="CO73" s="687">
        <f t="shared" si="124"/>
        <v>-417.9</v>
      </c>
      <c r="CP73" s="688">
        <f t="shared" si="125"/>
        <v>0</v>
      </c>
      <c r="CQ73" s="687">
        <f>CQ75+CQ83</f>
        <v>143.19999999999999</v>
      </c>
      <c r="CR73" s="681"/>
      <c r="CS73" s="687">
        <f>CS75+CS83</f>
        <v>0</v>
      </c>
      <c r="CT73" s="681"/>
      <c r="CU73" s="687">
        <f t="shared" si="126"/>
        <v>-143.19999999999999</v>
      </c>
      <c r="CV73" s="688">
        <f t="shared" si="127"/>
        <v>0</v>
      </c>
      <c r="CW73" s="687">
        <f>CW75+CW83</f>
        <v>135</v>
      </c>
      <c r="CX73" s="681"/>
      <c r="CY73" s="687">
        <f>CY75+CY83</f>
        <v>0</v>
      </c>
      <c r="CZ73" s="681"/>
      <c r="DA73" s="687">
        <f t="shared" si="128"/>
        <v>-135</v>
      </c>
      <c r="DB73" s="688">
        <f t="shared" si="129"/>
        <v>0</v>
      </c>
      <c r="DC73" s="687">
        <f>DC75+DC83</f>
        <v>139.69999999999999</v>
      </c>
      <c r="DD73" s="681"/>
      <c r="DE73" s="687">
        <f>DE75+DE83</f>
        <v>0</v>
      </c>
      <c r="DF73" s="681"/>
      <c r="DG73" s="687">
        <f t="shared" si="130"/>
        <v>-139.69999999999999</v>
      </c>
      <c r="DH73" s="688">
        <f t="shared" si="131"/>
        <v>0</v>
      </c>
    </row>
    <row r="74" spans="1:112" s="45" customFormat="1" ht="18.75" customHeight="1">
      <c r="B74" s="49"/>
      <c r="C74" s="805"/>
      <c r="D74" s="766"/>
      <c r="E74" s="528" t="s">
        <v>2260</v>
      </c>
      <c r="F74" s="528"/>
      <c r="G74" s="529"/>
      <c r="H74" s="530" t="s">
        <v>2261</v>
      </c>
      <c r="I74" s="530"/>
      <c r="J74" s="726" t="s">
        <v>889</v>
      </c>
      <c r="K74" s="687">
        <f t="shared" si="88"/>
        <v>1690.3</v>
      </c>
      <c r="L74" s="681"/>
      <c r="M74" s="687">
        <f t="shared" si="89"/>
        <v>0</v>
      </c>
      <c r="N74" s="681"/>
      <c r="O74" s="687">
        <f t="shared" si="90"/>
        <v>-1690.3</v>
      </c>
      <c r="P74" s="688">
        <f t="shared" si="91"/>
        <v>0</v>
      </c>
      <c r="Q74" s="687">
        <f t="shared" si="92"/>
        <v>473.70000000000005</v>
      </c>
      <c r="R74" s="681"/>
      <c r="S74" s="687">
        <f t="shared" si="93"/>
        <v>0</v>
      </c>
      <c r="T74" s="681"/>
      <c r="U74" s="687">
        <f t="shared" si="94"/>
        <v>-473.70000000000005</v>
      </c>
      <c r="V74" s="688">
        <f t="shared" si="95"/>
        <v>0</v>
      </c>
      <c r="W74" s="687">
        <f>W76+W84</f>
        <v>165</v>
      </c>
      <c r="X74" s="681"/>
      <c r="Y74" s="687">
        <f>Y76+Y84</f>
        <v>0</v>
      </c>
      <c r="Z74" s="681"/>
      <c r="AA74" s="687">
        <f t="shared" si="96"/>
        <v>-165</v>
      </c>
      <c r="AB74" s="688">
        <f t="shared" si="97"/>
        <v>0</v>
      </c>
      <c r="AC74" s="687">
        <f>AC76+AC84</f>
        <v>149.1</v>
      </c>
      <c r="AD74" s="681"/>
      <c r="AE74" s="687">
        <f>AE76+AE84</f>
        <v>0</v>
      </c>
      <c r="AF74" s="681"/>
      <c r="AG74" s="687">
        <f t="shared" si="98"/>
        <v>-149.1</v>
      </c>
      <c r="AH74" s="688">
        <f t="shared" si="99"/>
        <v>0</v>
      </c>
      <c r="AI74" s="687">
        <f>AI76+AI84</f>
        <v>159.6</v>
      </c>
      <c r="AJ74" s="681"/>
      <c r="AK74" s="687">
        <f>AK76+AK84</f>
        <v>0</v>
      </c>
      <c r="AL74" s="681"/>
      <c r="AM74" s="687">
        <f t="shared" si="100"/>
        <v>-159.6</v>
      </c>
      <c r="AN74" s="688">
        <f t="shared" si="101"/>
        <v>0</v>
      </c>
      <c r="AO74" s="687">
        <f t="shared" si="102"/>
        <v>371.6</v>
      </c>
      <c r="AP74" s="681"/>
      <c r="AQ74" s="687">
        <f t="shared" si="103"/>
        <v>0</v>
      </c>
      <c r="AR74" s="681"/>
      <c r="AS74" s="687">
        <f t="shared" si="104"/>
        <v>-371.6</v>
      </c>
      <c r="AT74" s="688">
        <f t="shared" si="105"/>
        <v>0</v>
      </c>
      <c r="AU74" s="687">
        <f>AU76+AU84</f>
        <v>93.3</v>
      </c>
      <c r="AV74" s="681"/>
      <c r="AW74" s="687">
        <f>AW76+AW84</f>
        <v>0</v>
      </c>
      <c r="AX74" s="681"/>
      <c r="AY74" s="687">
        <f t="shared" si="106"/>
        <v>-93.3</v>
      </c>
      <c r="AZ74" s="688">
        <f t="shared" si="107"/>
        <v>0</v>
      </c>
      <c r="BA74" s="687">
        <f>BA76+BA84</f>
        <v>142.9</v>
      </c>
      <c r="BB74" s="681"/>
      <c r="BC74" s="687">
        <f>BC76+BC84</f>
        <v>0</v>
      </c>
      <c r="BD74" s="681"/>
      <c r="BE74" s="687">
        <f t="shared" si="108"/>
        <v>-142.9</v>
      </c>
      <c r="BF74" s="688">
        <f t="shared" si="109"/>
        <v>0</v>
      </c>
      <c r="BG74" s="687">
        <f>BG76+BG84</f>
        <v>135.4</v>
      </c>
      <c r="BH74" s="681"/>
      <c r="BI74" s="687">
        <f>BI76+BI84</f>
        <v>0</v>
      </c>
      <c r="BJ74" s="681"/>
      <c r="BK74" s="687">
        <f t="shared" si="110"/>
        <v>-135.4</v>
      </c>
      <c r="BL74" s="688">
        <f t="shared" si="111"/>
        <v>0</v>
      </c>
      <c r="BM74" s="687">
        <f t="shared" si="112"/>
        <v>350.7</v>
      </c>
      <c r="BN74" s="681"/>
      <c r="BO74" s="687">
        <f t="shared" si="113"/>
        <v>0</v>
      </c>
      <c r="BP74" s="681"/>
      <c r="BQ74" s="687">
        <f t="shared" si="114"/>
        <v>-350.7</v>
      </c>
      <c r="BR74" s="688">
        <f t="shared" si="115"/>
        <v>0</v>
      </c>
      <c r="BS74" s="687">
        <f>BS76+BS84</f>
        <v>149.30000000000001</v>
      </c>
      <c r="BT74" s="681"/>
      <c r="BU74" s="687">
        <f>BU76+BU84</f>
        <v>0</v>
      </c>
      <c r="BV74" s="681"/>
      <c r="BW74" s="687">
        <f t="shared" si="116"/>
        <v>-149.30000000000001</v>
      </c>
      <c r="BX74" s="688">
        <f t="shared" si="117"/>
        <v>0</v>
      </c>
      <c r="BY74" s="687">
        <f>BY76+BY84</f>
        <v>134.6</v>
      </c>
      <c r="BZ74" s="681"/>
      <c r="CA74" s="687">
        <f>CA76+CA84</f>
        <v>0</v>
      </c>
      <c r="CB74" s="681"/>
      <c r="CC74" s="687">
        <f t="shared" si="118"/>
        <v>-134.6</v>
      </c>
      <c r="CD74" s="688">
        <f t="shared" si="119"/>
        <v>0</v>
      </c>
      <c r="CE74" s="687">
        <f>CE76+CE84</f>
        <v>66.800000000000011</v>
      </c>
      <c r="CF74" s="681"/>
      <c r="CG74" s="687">
        <f>CG76+CG84</f>
        <v>0</v>
      </c>
      <c r="CH74" s="681"/>
      <c r="CI74" s="687">
        <f t="shared" si="120"/>
        <v>-66.800000000000011</v>
      </c>
      <c r="CJ74" s="688">
        <f t="shared" si="121"/>
        <v>0</v>
      </c>
      <c r="CK74" s="687">
        <f t="shared" si="122"/>
        <v>494.29999999999995</v>
      </c>
      <c r="CL74" s="681"/>
      <c r="CM74" s="687">
        <f t="shared" si="123"/>
        <v>0</v>
      </c>
      <c r="CN74" s="681"/>
      <c r="CO74" s="687">
        <f t="shared" si="124"/>
        <v>-494.29999999999995</v>
      </c>
      <c r="CP74" s="688">
        <f t="shared" si="125"/>
        <v>0</v>
      </c>
      <c r="CQ74" s="687">
        <f>CQ76+CQ84</f>
        <v>169.89999999999998</v>
      </c>
      <c r="CR74" s="681"/>
      <c r="CS74" s="687">
        <f>CS76+CS84</f>
        <v>0</v>
      </c>
      <c r="CT74" s="681"/>
      <c r="CU74" s="687">
        <f t="shared" si="126"/>
        <v>-169.89999999999998</v>
      </c>
      <c r="CV74" s="688">
        <f t="shared" si="127"/>
        <v>0</v>
      </c>
      <c r="CW74" s="687">
        <f>CW76+CW84</f>
        <v>159.39999999999998</v>
      </c>
      <c r="CX74" s="681"/>
      <c r="CY74" s="687">
        <f>CY76+CY84</f>
        <v>0</v>
      </c>
      <c r="CZ74" s="681"/>
      <c r="DA74" s="687">
        <f t="shared" si="128"/>
        <v>-159.39999999999998</v>
      </c>
      <c r="DB74" s="688">
        <f t="shared" si="129"/>
        <v>0</v>
      </c>
      <c r="DC74" s="687">
        <f>DC76+DC84</f>
        <v>165</v>
      </c>
      <c r="DD74" s="681"/>
      <c r="DE74" s="687">
        <f>DE76+DE84</f>
        <v>0</v>
      </c>
      <c r="DF74" s="681"/>
      <c r="DG74" s="687">
        <f t="shared" si="130"/>
        <v>-165</v>
      </c>
      <c r="DH74" s="688">
        <f t="shared" si="131"/>
        <v>0</v>
      </c>
    </row>
    <row r="75" spans="1:112" s="45" customFormat="1" ht="24" customHeight="1">
      <c r="A75" t="s">
        <v>2144</v>
      </c>
      <c r="B75" s="49"/>
      <c r="C75" s="804" t="s">
        <v>2262</v>
      </c>
      <c r="D75" s="807" t="s">
        <v>2144</v>
      </c>
      <c r="E75" s="528" t="s">
        <v>2263</v>
      </c>
      <c r="F75" s="528"/>
      <c r="G75" s="529"/>
      <c r="H75" s="530" t="s">
        <v>2264</v>
      </c>
      <c r="I75" s="530"/>
      <c r="J75" s="53" t="s">
        <v>186</v>
      </c>
      <c r="K75" s="687">
        <f t="shared" si="88"/>
        <v>384.59999999999997</v>
      </c>
      <c r="L75" s="681"/>
      <c r="M75" s="687">
        <f t="shared" si="89"/>
        <v>0</v>
      </c>
      <c r="N75" s="681"/>
      <c r="O75" s="687">
        <f t="shared" si="90"/>
        <v>-384.59999999999997</v>
      </c>
      <c r="P75" s="688">
        <f t="shared" si="91"/>
        <v>0</v>
      </c>
      <c r="Q75" s="687">
        <f t="shared" si="92"/>
        <v>101.2</v>
      </c>
      <c r="R75" s="681"/>
      <c r="S75" s="687">
        <f t="shared" si="93"/>
        <v>0</v>
      </c>
      <c r="T75" s="681"/>
      <c r="U75" s="687">
        <f t="shared" si="94"/>
        <v>-101.2</v>
      </c>
      <c r="V75" s="688">
        <f t="shared" si="95"/>
        <v>0</v>
      </c>
      <c r="W75" s="687">
        <f>W77+W79+W81</f>
        <v>35.099999999999994</v>
      </c>
      <c r="X75" s="681"/>
      <c r="Y75" s="687">
        <f>Y77+Y79+Y81</f>
        <v>0</v>
      </c>
      <c r="Z75" s="681"/>
      <c r="AA75" s="687">
        <f t="shared" si="96"/>
        <v>-35.099999999999994</v>
      </c>
      <c r="AB75" s="688">
        <f t="shared" si="97"/>
        <v>0</v>
      </c>
      <c r="AC75" s="687">
        <f>AC77+AC79+AC81</f>
        <v>31.7</v>
      </c>
      <c r="AD75" s="681"/>
      <c r="AE75" s="687">
        <f>AE77+AE79+AE81</f>
        <v>0</v>
      </c>
      <c r="AF75" s="681"/>
      <c r="AG75" s="687">
        <f t="shared" si="98"/>
        <v>-31.7</v>
      </c>
      <c r="AH75" s="688">
        <f t="shared" si="99"/>
        <v>0</v>
      </c>
      <c r="AI75" s="687">
        <f>AI77+AI79+AI81</f>
        <v>34.400000000000006</v>
      </c>
      <c r="AJ75" s="681"/>
      <c r="AK75" s="687">
        <f>AK77+AK79+AK81</f>
        <v>0</v>
      </c>
      <c r="AL75" s="681"/>
      <c r="AM75" s="687">
        <f t="shared" si="100"/>
        <v>-34.400000000000006</v>
      </c>
      <c r="AN75" s="688">
        <f t="shared" si="101"/>
        <v>0</v>
      </c>
      <c r="AO75" s="687">
        <f t="shared" si="102"/>
        <v>79.5</v>
      </c>
      <c r="AP75" s="681"/>
      <c r="AQ75" s="687">
        <f t="shared" si="103"/>
        <v>0</v>
      </c>
      <c r="AR75" s="681"/>
      <c r="AS75" s="687">
        <f t="shared" si="104"/>
        <v>-79.5</v>
      </c>
      <c r="AT75" s="688">
        <f t="shared" si="105"/>
        <v>0</v>
      </c>
      <c r="AU75" s="687">
        <f>AU77+AU79+AU81</f>
        <v>26.8</v>
      </c>
      <c r="AV75" s="681"/>
      <c r="AW75" s="687">
        <f>AW77+AW79+AW81</f>
        <v>0</v>
      </c>
      <c r="AX75" s="681"/>
      <c r="AY75" s="687">
        <f t="shared" si="106"/>
        <v>-26.8</v>
      </c>
      <c r="AZ75" s="688">
        <f t="shared" si="107"/>
        <v>0</v>
      </c>
      <c r="BA75" s="687">
        <f>BA77+BA79+BA81</f>
        <v>26.8</v>
      </c>
      <c r="BB75" s="681"/>
      <c r="BC75" s="687">
        <f>BC77+BC79+BC81</f>
        <v>0</v>
      </c>
      <c r="BD75" s="681"/>
      <c r="BE75" s="687">
        <f t="shared" si="108"/>
        <v>-26.8</v>
      </c>
      <c r="BF75" s="688">
        <f t="shared" si="109"/>
        <v>0</v>
      </c>
      <c r="BG75" s="687">
        <f>BG77+BG79+BG81</f>
        <v>25.9</v>
      </c>
      <c r="BH75" s="681"/>
      <c r="BI75" s="687">
        <f>BI77+BI79+BI81</f>
        <v>0</v>
      </c>
      <c r="BJ75" s="681"/>
      <c r="BK75" s="687">
        <f t="shared" si="110"/>
        <v>-25.9</v>
      </c>
      <c r="BL75" s="688">
        <f t="shared" si="111"/>
        <v>0</v>
      </c>
      <c r="BM75" s="687">
        <f t="shared" si="112"/>
        <v>92.200000000000017</v>
      </c>
      <c r="BN75" s="681"/>
      <c r="BO75" s="687">
        <f t="shared" si="113"/>
        <v>0</v>
      </c>
      <c r="BP75" s="681"/>
      <c r="BQ75" s="687">
        <f t="shared" si="114"/>
        <v>-92.200000000000017</v>
      </c>
      <c r="BR75" s="688">
        <f t="shared" si="115"/>
        <v>0</v>
      </c>
      <c r="BS75" s="687">
        <f>BS77+BS79+BS81</f>
        <v>27.000000000000004</v>
      </c>
      <c r="BT75" s="681"/>
      <c r="BU75" s="687">
        <f>BU77+BU79+BU81</f>
        <v>0</v>
      </c>
      <c r="BV75" s="681"/>
      <c r="BW75" s="687">
        <f t="shared" si="116"/>
        <v>-27.000000000000004</v>
      </c>
      <c r="BX75" s="688">
        <f t="shared" si="117"/>
        <v>0</v>
      </c>
      <c r="BY75" s="687">
        <f>BY77+BY79+BY81</f>
        <v>27.000000000000004</v>
      </c>
      <c r="BZ75" s="681"/>
      <c r="CA75" s="687">
        <f>CA77+CA79+CA81</f>
        <v>0</v>
      </c>
      <c r="CB75" s="681"/>
      <c r="CC75" s="687">
        <f t="shared" si="118"/>
        <v>-27.000000000000004</v>
      </c>
      <c r="CD75" s="688">
        <f t="shared" si="119"/>
        <v>0</v>
      </c>
      <c r="CE75" s="687">
        <f>CE77+CE79+CE81</f>
        <v>38.200000000000003</v>
      </c>
      <c r="CF75" s="681"/>
      <c r="CG75" s="687">
        <f>CG77+CG79+CG81</f>
        <v>0</v>
      </c>
      <c r="CH75" s="681"/>
      <c r="CI75" s="687">
        <f t="shared" si="120"/>
        <v>-38.200000000000003</v>
      </c>
      <c r="CJ75" s="688">
        <f t="shared" si="121"/>
        <v>0</v>
      </c>
      <c r="CK75" s="687">
        <f t="shared" si="122"/>
        <v>111.69999999999999</v>
      </c>
      <c r="CL75" s="681"/>
      <c r="CM75" s="687">
        <f t="shared" si="123"/>
        <v>0</v>
      </c>
      <c r="CN75" s="681"/>
      <c r="CO75" s="687">
        <f t="shared" si="124"/>
        <v>-111.69999999999999</v>
      </c>
      <c r="CP75" s="688">
        <f t="shared" si="125"/>
        <v>0</v>
      </c>
      <c r="CQ75" s="687">
        <f>CQ77+CQ79+CQ81</f>
        <v>42.9</v>
      </c>
      <c r="CR75" s="681"/>
      <c r="CS75" s="687">
        <f>CS77+CS79+CS81</f>
        <v>0</v>
      </c>
      <c r="CT75" s="681"/>
      <c r="CU75" s="687">
        <f t="shared" si="126"/>
        <v>-42.9</v>
      </c>
      <c r="CV75" s="688">
        <f t="shared" si="127"/>
        <v>0</v>
      </c>
      <c r="CW75" s="687">
        <f>CW77+CW79+CW81</f>
        <v>33.700000000000003</v>
      </c>
      <c r="CX75" s="681"/>
      <c r="CY75" s="687">
        <f>CY77+CY79+CY81</f>
        <v>0</v>
      </c>
      <c r="CZ75" s="681"/>
      <c r="DA75" s="687">
        <f t="shared" si="128"/>
        <v>-33.700000000000003</v>
      </c>
      <c r="DB75" s="688">
        <f t="shared" si="129"/>
        <v>0</v>
      </c>
      <c r="DC75" s="687">
        <f>DC77+DC79+DC81</f>
        <v>35.1</v>
      </c>
      <c r="DD75" s="681"/>
      <c r="DE75" s="687">
        <f>DE77+DE79+DE81</f>
        <v>0</v>
      </c>
      <c r="DF75" s="681"/>
      <c r="DG75" s="687">
        <f t="shared" si="130"/>
        <v>-35.1</v>
      </c>
      <c r="DH75" s="688">
        <f t="shared" si="131"/>
        <v>0</v>
      </c>
    </row>
    <row r="76" spans="1:112" s="45" customFormat="1" ht="24" customHeight="1">
      <c r="B76" s="49"/>
      <c r="C76" s="805"/>
      <c r="D76" s="766"/>
      <c r="E76" s="528" t="s">
        <v>2265</v>
      </c>
      <c r="F76" s="528"/>
      <c r="G76" s="529"/>
      <c r="H76" s="530" t="s">
        <v>2266</v>
      </c>
      <c r="I76" s="530"/>
      <c r="J76" s="726" t="s">
        <v>889</v>
      </c>
      <c r="K76" s="687">
        <f t="shared" si="88"/>
        <v>481.1</v>
      </c>
      <c r="L76" s="681"/>
      <c r="M76" s="687">
        <f t="shared" si="89"/>
        <v>0</v>
      </c>
      <c r="N76" s="681"/>
      <c r="O76" s="687">
        <f t="shared" si="90"/>
        <v>-481.1</v>
      </c>
      <c r="P76" s="688">
        <f t="shared" si="91"/>
        <v>0</v>
      </c>
      <c r="Q76" s="687">
        <f t="shared" si="92"/>
        <v>126.5</v>
      </c>
      <c r="R76" s="681"/>
      <c r="S76" s="687">
        <f t="shared" si="93"/>
        <v>0</v>
      </c>
      <c r="T76" s="681"/>
      <c r="U76" s="687">
        <f t="shared" si="94"/>
        <v>-126.5</v>
      </c>
      <c r="V76" s="688">
        <f t="shared" si="95"/>
        <v>0</v>
      </c>
      <c r="W76" s="687">
        <f>W78+W80+W82</f>
        <v>43.9</v>
      </c>
      <c r="X76" s="681"/>
      <c r="Y76" s="687">
        <f>Y78+Y80+Y82</f>
        <v>0</v>
      </c>
      <c r="Z76" s="681"/>
      <c r="AA76" s="687">
        <f t="shared" si="96"/>
        <v>-43.9</v>
      </c>
      <c r="AB76" s="688">
        <f t="shared" si="97"/>
        <v>0</v>
      </c>
      <c r="AC76" s="687">
        <f>AC78+AC80+AC82</f>
        <v>39.6</v>
      </c>
      <c r="AD76" s="681"/>
      <c r="AE76" s="687">
        <f>AE78+AE80+AE82</f>
        <v>0</v>
      </c>
      <c r="AF76" s="681"/>
      <c r="AG76" s="687">
        <f t="shared" si="98"/>
        <v>-39.6</v>
      </c>
      <c r="AH76" s="688">
        <f t="shared" si="99"/>
        <v>0</v>
      </c>
      <c r="AI76" s="687">
        <f>AI78+AI80+AI82</f>
        <v>43</v>
      </c>
      <c r="AJ76" s="681"/>
      <c r="AK76" s="687">
        <f>AK78+AK80+AK82</f>
        <v>0</v>
      </c>
      <c r="AL76" s="681"/>
      <c r="AM76" s="687">
        <f t="shared" si="100"/>
        <v>-43</v>
      </c>
      <c r="AN76" s="688">
        <f t="shared" si="101"/>
        <v>0</v>
      </c>
      <c r="AO76" s="687">
        <f t="shared" si="102"/>
        <v>99.4</v>
      </c>
      <c r="AP76" s="681"/>
      <c r="AQ76" s="687">
        <f t="shared" si="103"/>
        <v>0</v>
      </c>
      <c r="AR76" s="681"/>
      <c r="AS76" s="687">
        <f t="shared" si="104"/>
        <v>-99.4</v>
      </c>
      <c r="AT76" s="688">
        <f t="shared" si="105"/>
        <v>0</v>
      </c>
      <c r="AU76" s="687">
        <f>AU78+AU80+AU82</f>
        <v>33.5</v>
      </c>
      <c r="AV76" s="681"/>
      <c r="AW76" s="687">
        <f>AW78+AW80+AW82</f>
        <v>0</v>
      </c>
      <c r="AX76" s="681"/>
      <c r="AY76" s="687">
        <f t="shared" si="106"/>
        <v>-33.5</v>
      </c>
      <c r="AZ76" s="688">
        <f t="shared" si="107"/>
        <v>0</v>
      </c>
      <c r="BA76" s="687">
        <f>BA78+BA80+BA82</f>
        <v>33.5</v>
      </c>
      <c r="BB76" s="681"/>
      <c r="BC76" s="687">
        <f>BC78+BC80+BC82</f>
        <v>0</v>
      </c>
      <c r="BD76" s="681"/>
      <c r="BE76" s="687">
        <f t="shared" si="108"/>
        <v>-33.5</v>
      </c>
      <c r="BF76" s="688">
        <f t="shared" si="109"/>
        <v>0</v>
      </c>
      <c r="BG76" s="687">
        <f>BG78+BG80+BG82</f>
        <v>32.4</v>
      </c>
      <c r="BH76" s="681"/>
      <c r="BI76" s="687">
        <f>BI78+BI80+BI82</f>
        <v>0</v>
      </c>
      <c r="BJ76" s="681"/>
      <c r="BK76" s="687">
        <f t="shared" si="110"/>
        <v>-32.4</v>
      </c>
      <c r="BL76" s="688">
        <f t="shared" si="111"/>
        <v>0</v>
      </c>
      <c r="BM76" s="687">
        <f t="shared" si="112"/>
        <v>115.4</v>
      </c>
      <c r="BN76" s="681"/>
      <c r="BO76" s="687">
        <f t="shared" si="113"/>
        <v>0</v>
      </c>
      <c r="BP76" s="681"/>
      <c r="BQ76" s="687">
        <f t="shared" si="114"/>
        <v>-115.4</v>
      </c>
      <c r="BR76" s="688">
        <f t="shared" si="115"/>
        <v>0</v>
      </c>
      <c r="BS76" s="687">
        <f>BS78+BS80+BS82</f>
        <v>33.799999999999997</v>
      </c>
      <c r="BT76" s="681"/>
      <c r="BU76" s="687">
        <f>BU78+BU80+BU82</f>
        <v>0</v>
      </c>
      <c r="BV76" s="681"/>
      <c r="BW76" s="687">
        <f t="shared" si="116"/>
        <v>-33.799999999999997</v>
      </c>
      <c r="BX76" s="688">
        <f t="shared" si="117"/>
        <v>0</v>
      </c>
      <c r="BY76" s="687">
        <f>BY78+BY80+BY82</f>
        <v>33.799999999999997</v>
      </c>
      <c r="BZ76" s="681"/>
      <c r="CA76" s="687">
        <f>CA78+CA80+CA82</f>
        <v>0</v>
      </c>
      <c r="CB76" s="681"/>
      <c r="CC76" s="687">
        <f t="shared" si="118"/>
        <v>-33.799999999999997</v>
      </c>
      <c r="CD76" s="688">
        <f t="shared" si="119"/>
        <v>0</v>
      </c>
      <c r="CE76" s="687">
        <f>CE78+CE80+CE82</f>
        <v>47.800000000000004</v>
      </c>
      <c r="CF76" s="681"/>
      <c r="CG76" s="687">
        <f>CG78+CG80+CG82</f>
        <v>0</v>
      </c>
      <c r="CH76" s="681"/>
      <c r="CI76" s="687">
        <f t="shared" si="120"/>
        <v>-47.800000000000004</v>
      </c>
      <c r="CJ76" s="688">
        <f t="shared" si="121"/>
        <v>0</v>
      </c>
      <c r="CK76" s="687">
        <f t="shared" si="122"/>
        <v>139.80000000000001</v>
      </c>
      <c r="CL76" s="681"/>
      <c r="CM76" s="687">
        <f t="shared" si="123"/>
        <v>0</v>
      </c>
      <c r="CN76" s="681"/>
      <c r="CO76" s="687">
        <f t="shared" si="124"/>
        <v>-139.80000000000001</v>
      </c>
      <c r="CP76" s="688">
        <f t="shared" si="125"/>
        <v>0</v>
      </c>
      <c r="CQ76" s="687">
        <f>CQ78+CQ80+CQ82</f>
        <v>53.8</v>
      </c>
      <c r="CR76" s="681"/>
      <c r="CS76" s="687">
        <f>CS78+CS80+CS82</f>
        <v>0</v>
      </c>
      <c r="CT76" s="681"/>
      <c r="CU76" s="687">
        <f t="shared" si="126"/>
        <v>-53.8</v>
      </c>
      <c r="CV76" s="688">
        <f t="shared" si="127"/>
        <v>0</v>
      </c>
      <c r="CW76" s="687">
        <f>CW78+CW80+CW82</f>
        <v>42.099999999999994</v>
      </c>
      <c r="CX76" s="681"/>
      <c r="CY76" s="687">
        <f>CY78+CY80+CY82</f>
        <v>0</v>
      </c>
      <c r="CZ76" s="681"/>
      <c r="DA76" s="687">
        <f t="shared" si="128"/>
        <v>-42.099999999999994</v>
      </c>
      <c r="DB76" s="688">
        <f t="shared" si="129"/>
        <v>0</v>
      </c>
      <c r="DC76" s="687">
        <f>DC78+DC80+DC82</f>
        <v>43.900000000000006</v>
      </c>
      <c r="DD76" s="681"/>
      <c r="DE76" s="687">
        <f>DE78+DE80+DE82</f>
        <v>0</v>
      </c>
      <c r="DF76" s="681"/>
      <c r="DG76" s="687">
        <f t="shared" si="130"/>
        <v>-43.900000000000006</v>
      </c>
      <c r="DH76" s="688">
        <f t="shared" si="131"/>
        <v>0</v>
      </c>
    </row>
    <row r="77" spans="1:112" s="45" customFormat="1" ht="18.75" customHeight="1">
      <c r="A77" t="s">
        <v>2233</v>
      </c>
      <c r="B77" s="49"/>
      <c r="C77" s="804"/>
      <c r="D77" s="807" t="s">
        <v>2234</v>
      </c>
      <c r="E77" s="528" t="s">
        <v>2267</v>
      </c>
      <c r="F77" s="528"/>
      <c r="G77" s="529"/>
      <c r="H77" s="530"/>
      <c r="I77" s="530"/>
      <c r="J77" s="53" t="s">
        <v>186</v>
      </c>
      <c r="K77" s="687">
        <f t="shared" si="88"/>
        <v>244.1</v>
      </c>
      <c r="L77" s="681"/>
      <c r="M77" s="687">
        <f t="shared" si="89"/>
        <v>0</v>
      </c>
      <c r="N77" s="681"/>
      <c r="O77" s="687">
        <f t="shared" si="90"/>
        <v>-244.1</v>
      </c>
      <c r="P77" s="688">
        <f t="shared" si="91"/>
        <v>0</v>
      </c>
      <c r="Q77" s="687">
        <f t="shared" si="92"/>
        <v>60.599999999999994</v>
      </c>
      <c r="R77" s="681"/>
      <c r="S77" s="687">
        <f t="shared" si="93"/>
        <v>0</v>
      </c>
      <c r="T77" s="681"/>
      <c r="U77" s="687">
        <f t="shared" si="94"/>
        <v>-60.599999999999994</v>
      </c>
      <c r="V77" s="688">
        <f t="shared" si="95"/>
        <v>0</v>
      </c>
      <c r="W77" s="683">
        <v>20.7</v>
      </c>
      <c r="X77" s="681"/>
      <c r="Y77" s="681"/>
      <c r="Z77" s="681"/>
      <c r="AA77" s="687">
        <f t="shared" si="96"/>
        <v>-20.7</v>
      </c>
      <c r="AB77" s="688">
        <f t="shared" si="97"/>
        <v>0</v>
      </c>
      <c r="AC77" s="683">
        <v>18.899999999999999</v>
      </c>
      <c r="AD77" s="681"/>
      <c r="AE77" s="681"/>
      <c r="AF77" s="681"/>
      <c r="AG77" s="687">
        <f t="shared" si="98"/>
        <v>-18.899999999999999</v>
      </c>
      <c r="AH77" s="688">
        <f t="shared" si="99"/>
        <v>0</v>
      </c>
      <c r="AI77" s="683">
        <v>21</v>
      </c>
      <c r="AJ77" s="681"/>
      <c r="AK77" s="681"/>
      <c r="AL77" s="681"/>
      <c r="AM77" s="687">
        <f t="shared" si="100"/>
        <v>-21</v>
      </c>
      <c r="AN77" s="688">
        <f t="shared" si="101"/>
        <v>0</v>
      </c>
      <c r="AO77" s="687">
        <f t="shared" si="102"/>
        <v>52.7</v>
      </c>
      <c r="AP77" s="681"/>
      <c r="AQ77" s="687">
        <f t="shared" si="103"/>
        <v>0</v>
      </c>
      <c r="AR77" s="681"/>
      <c r="AS77" s="687">
        <f t="shared" si="104"/>
        <v>-52.7</v>
      </c>
      <c r="AT77" s="688">
        <f t="shared" si="105"/>
        <v>0</v>
      </c>
      <c r="AU77" s="683">
        <v>17.600000000000001</v>
      </c>
      <c r="AV77" s="681"/>
      <c r="AW77" s="681"/>
      <c r="AX77" s="681"/>
      <c r="AY77" s="687">
        <f t="shared" si="106"/>
        <v>-17.600000000000001</v>
      </c>
      <c r="AZ77" s="688">
        <f t="shared" si="107"/>
        <v>0</v>
      </c>
      <c r="BA77" s="683">
        <v>17.899999999999999</v>
      </c>
      <c r="BB77" s="681"/>
      <c r="BC77" s="681"/>
      <c r="BD77" s="681"/>
      <c r="BE77" s="687">
        <f t="shared" si="108"/>
        <v>-17.899999999999999</v>
      </c>
      <c r="BF77" s="688">
        <f t="shared" si="109"/>
        <v>0</v>
      </c>
      <c r="BG77" s="683">
        <v>17.2</v>
      </c>
      <c r="BH77" s="681"/>
      <c r="BI77" s="681"/>
      <c r="BJ77" s="681"/>
      <c r="BK77" s="687">
        <f t="shared" si="110"/>
        <v>-17.2</v>
      </c>
      <c r="BL77" s="688">
        <f t="shared" si="111"/>
        <v>0</v>
      </c>
      <c r="BM77" s="687">
        <f t="shared" si="112"/>
        <v>61.7</v>
      </c>
      <c r="BN77" s="681"/>
      <c r="BO77" s="687">
        <f t="shared" si="113"/>
        <v>0</v>
      </c>
      <c r="BP77" s="681"/>
      <c r="BQ77" s="687">
        <f t="shared" si="114"/>
        <v>-61.7</v>
      </c>
      <c r="BR77" s="688">
        <f t="shared" si="115"/>
        <v>0</v>
      </c>
      <c r="BS77" s="683">
        <v>18.100000000000001</v>
      </c>
      <c r="BT77" s="681"/>
      <c r="BU77" s="681"/>
      <c r="BV77" s="681"/>
      <c r="BW77" s="687">
        <f t="shared" si="116"/>
        <v>-18.100000000000001</v>
      </c>
      <c r="BX77" s="688">
        <f t="shared" si="117"/>
        <v>0</v>
      </c>
      <c r="BY77" s="683">
        <v>18.100000000000001</v>
      </c>
      <c r="BZ77" s="681"/>
      <c r="CA77" s="681"/>
      <c r="CB77" s="681"/>
      <c r="CC77" s="687">
        <f t="shared" si="118"/>
        <v>-18.100000000000001</v>
      </c>
      <c r="CD77" s="688">
        <f t="shared" si="119"/>
        <v>0</v>
      </c>
      <c r="CE77" s="683">
        <v>25.5</v>
      </c>
      <c r="CF77" s="681"/>
      <c r="CG77" s="681"/>
      <c r="CH77" s="681"/>
      <c r="CI77" s="687">
        <f t="shared" si="120"/>
        <v>-25.5</v>
      </c>
      <c r="CJ77" s="688">
        <f t="shared" si="121"/>
        <v>0</v>
      </c>
      <c r="CK77" s="687">
        <f t="shared" si="122"/>
        <v>69.099999999999994</v>
      </c>
      <c r="CL77" s="681"/>
      <c r="CM77" s="687">
        <f t="shared" si="123"/>
        <v>0</v>
      </c>
      <c r="CN77" s="681"/>
      <c r="CO77" s="687">
        <f t="shared" si="124"/>
        <v>-69.099999999999994</v>
      </c>
      <c r="CP77" s="688">
        <f t="shared" si="125"/>
        <v>0</v>
      </c>
      <c r="CQ77" s="683">
        <v>28.5</v>
      </c>
      <c r="CR77" s="681"/>
      <c r="CS77" s="681"/>
      <c r="CT77" s="681"/>
      <c r="CU77" s="687">
        <f t="shared" si="126"/>
        <v>-28.5</v>
      </c>
      <c r="CV77" s="688">
        <f t="shared" si="127"/>
        <v>0</v>
      </c>
      <c r="CW77" s="683">
        <v>19.8</v>
      </c>
      <c r="CX77" s="681"/>
      <c r="CY77" s="681"/>
      <c r="CZ77" s="681"/>
      <c r="DA77" s="687">
        <f t="shared" si="128"/>
        <v>-19.8</v>
      </c>
      <c r="DB77" s="688">
        <f t="shared" si="129"/>
        <v>0</v>
      </c>
      <c r="DC77" s="683">
        <v>20.8</v>
      </c>
      <c r="DD77" s="681"/>
      <c r="DE77" s="681"/>
      <c r="DF77" s="681"/>
      <c r="DG77" s="687">
        <f t="shared" si="130"/>
        <v>-20.8</v>
      </c>
      <c r="DH77" s="688">
        <f t="shared" si="131"/>
        <v>0</v>
      </c>
    </row>
    <row r="78" spans="1:112" s="45" customFormat="1" ht="18.75" customHeight="1">
      <c r="B78" s="49"/>
      <c r="C78" s="805"/>
      <c r="D78" s="766"/>
      <c r="E78" s="528" t="s">
        <v>2268</v>
      </c>
      <c r="F78" s="528"/>
      <c r="G78" s="529"/>
      <c r="H78" s="530"/>
      <c r="I78" s="530"/>
      <c r="J78" s="726" t="s">
        <v>889</v>
      </c>
      <c r="K78" s="687">
        <f t="shared" si="88"/>
        <v>308.5</v>
      </c>
      <c r="L78" s="681"/>
      <c r="M78" s="687">
        <f t="shared" si="89"/>
        <v>0</v>
      </c>
      <c r="N78" s="681"/>
      <c r="O78" s="687">
        <f t="shared" si="90"/>
        <v>-308.5</v>
      </c>
      <c r="P78" s="688">
        <f t="shared" si="91"/>
        <v>0</v>
      </c>
      <c r="Q78" s="687">
        <f t="shared" si="92"/>
        <v>76.599999999999994</v>
      </c>
      <c r="R78" s="681"/>
      <c r="S78" s="687">
        <f t="shared" si="93"/>
        <v>0</v>
      </c>
      <c r="T78" s="681"/>
      <c r="U78" s="687">
        <f t="shared" si="94"/>
        <v>-76.599999999999994</v>
      </c>
      <c r="V78" s="688">
        <f t="shared" si="95"/>
        <v>0</v>
      </c>
      <c r="W78" s="683">
        <v>26.2</v>
      </c>
      <c r="X78" s="681"/>
      <c r="Y78" s="681"/>
      <c r="Z78" s="681"/>
      <c r="AA78" s="687">
        <f t="shared" si="96"/>
        <v>-26.2</v>
      </c>
      <c r="AB78" s="688">
        <f t="shared" si="97"/>
        <v>0</v>
      </c>
      <c r="AC78" s="683">
        <v>23.9</v>
      </c>
      <c r="AD78" s="681"/>
      <c r="AE78" s="681"/>
      <c r="AF78" s="681"/>
      <c r="AG78" s="687">
        <f t="shared" si="98"/>
        <v>-23.9</v>
      </c>
      <c r="AH78" s="688">
        <f t="shared" si="99"/>
        <v>0</v>
      </c>
      <c r="AI78" s="683">
        <v>26.5</v>
      </c>
      <c r="AJ78" s="681"/>
      <c r="AK78" s="681"/>
      <c r="AL78" s="681"/>
      <c r="AM78" s="687">
        <f t="shared" si="100"/>
        <v>-26.5</v>
      </c>
      <c r="AN78" s="688">
        <f t="shared" si="101"/>
        <v>0</v>
      </c>
      <c r="AO78" s="687">
        <f t="shared" si="102"/>
        <v>66.5</v>
      </c>
      <c r="AP78" s="681"/>
      <c r="AQ78" s="687">
        <f t="shared" si="103"/>
        <v>0</v>
      </c>
      <c r="AR78" s="681"/>
      <c r="AS78" s="687">
        <f t="shared" si="104"/>
        <v>-66.5</v>
      </c>
      <c r="AT78" s="688">
        <f t="shared" si="105"/>
        <v>0</v>
      </c>
      <c r="AU78" s="683">
        <v>22.2</v>
      </c>
      <c r="AV78" s="681"/>
      <c r="AW78" s="681"/>
      <c r="AX78" s="681"/>
      <c r="AY78" s="687">
        <f t="shared" si="106"/>
        <v>-22.2</v>
      </c>
      <c r="AZ78" s="688">
        <f t="shared" si="107"/>
        <v>0</v>
      </c>
      <c r="BA78" s="683">
        <v>22.6</v>
      </c>
      <c r="BB78" s="681"/>
      <c r="BC78" s="681"/>
      <c r="BD78" s="681"/>
      <c r="BE78" s="687">
        <f t="shared" si="108"/>
        <v>-22.6</v>
      </c>
      <c r="BF78" s="688">
        <f t="shared" si="109"/>
        <v>0</v>
      </c>
      <c r="BG78" s="683">
        <v>21.7</v>
      </c>
      <c r="BH78" s="681"/>
      <c r="BI78" s="681"/>
      <c r="BJ78" s="681"/>
      <c r="BK78" s="687">
        <f t="shared" si="110"/>
        <v>-21.7</v>
      </c>
      <c r="BL78" s="688">
        <f t="shared" si="111"/>
        <v>0</v>
      </c>
      <c r="BM78" s="687">
        <f t="shared" si="112"/>
        <v>78</v>
      </c>
      <c r="BN78" s="681"/>
      <c r="BO78" s="687">
        <f t="shared" si="113"/>
        <v>0</v>
      </c>
      <c r="BP78" s="681"/>
      <c r="BQ78" s="687">
        <f t="shared" si="114"/>
        <v>-78</v>
      </c>
      <c r="BR78" s="688">
        <f t="shared" si="115"/>
        <v>0</v>
      </c>
      <c r="BS78" s="683">
        <v>22.9</v>
      </c>
      <c r="BT78" s="681"/>
      <c r="BU78" s="681"/>
      <c r="BV78" s="681"/>
      <c r="BW78" s="687">
        <f t="shared" si="116"/>
        <v>-22.9</v>
      </c>
      <c r="BX78" s="688">
        <f t="shared" si="117"/>
        <v>0</v>
      </c>
      <c r="BY78" s="683">
        <v>22.9</v>
      </c>
      <c r="BZ78" s="681"/>
      <c r="CA78" s="681"/>
      <c r="CB78" s="681"/>
      <c r="CC78" s="687">
        <f t="shared" si="118"/>
        <v>-22.9</v>
      </c>
      <c r="CD78" s="688">
        <f t="shared" si="119"/>
        <v>0</v>
      </c>
      <c r="CE78" s="683">
        <v>32.200000000000003</v>
      </c>
      <c r="CF78" s="681"/>
      <c r="CG78" s="681"/>
      <c r="CH78" s="681"/>
      <c r="CI78" s="687">
        <f t="shared" si="120"/>
        <v>-32.200000000000003</v>
      </c>
      <c r="CJ78" s="688">
        <f t="shared" si="121"/>
        <v>0</v>
      </c>
      <c r="CK78" s="687">
        <f t="shared" si="122"/>
        <v>87.4</v>
      </c>
      <c r="CL78" s="681"/>
      <c r="CM78" s="687">
        <f t="shared" si="123"/>
        <v>0</v>
      </c>
      <c r="CN78" s="681"/>
      <c r="CO78" s="687">
        <f t="shared" si="124"/>
        <v>-87.4</v>
      </c>
      <c r="CP78" s="688">
        <f t="shared" si="125"/>
        <v>0</v>
      </c>
      <c r="CQ78" s="683">
        <v>36.1</v>
      </c>
      <c r="CR78" s="681"/>
      <c r="CS78" s="681"/>
      <c r="CT78" s="681"/>
      <c r="CU78" s="687">
        <f t="shared" si="126"/>
        <v>-36.1</v>
      </c>
      <c r="CV78" s="688">
        <f t="shared" si="127"/>
        <v>0</v>
      </c>
      <c r="CW78" s="683">
        <v>25</v>
      </c>
      <c r="CX78" s="681"/>
      <c r="CY78" s="681"/>
      <c r="CZ78" s="681"/>
      <c r="DA78" s="687">
        <f t="shared" si="128"/>
        <v>-25</v>
      </c>
      <c r="DB78" s="688">
        <f t="shared" si="129"/>
        <v>0</v>
      </c>
      <c r="DC78" s="683">
        <v>26.3</v>
      </c>
      <c r="DD78" s="681"/>
      <c r="DE78" s="681"/>
      <c r="DF78" s="681"/>
      <c r="DG78" s="687">
        <f t="shared" si="130"/>
        <v>-26.3</v>
      </c>
      <c r="DH78" s="688">
        <f t="shared" si="131"/>
        <v>0</v>
      </c>
    </row>
    <row r="79" spans="1:112" s="45" customFormat="1" ht="18.75" customHeight="1">
      <c r="A79" t="s">
        <v>2157</v>
      </c>
      <c r="B79" s="49"/>
      <c r="C79" s="804"/>
      <c r="D79" s="810" t="s">
        <v>2158</v>
      </c>
      <c r="E79" s="528" t="s">
        <v>2269</v>
      </c>
      <c r="F79" s="528"/>
      <c r="G79" s="529"/>
      <c r="H79" s="530"/>
      <c r="I79" s="530"/>
      <c r="J79" s="53" t="s">
        <v>186</v>
      </c>
      <c r="K79" s="687">
        <f t="shared" si="88"/>
        <v>127.6</v>
      </c>
      <c r="L79" s="681"/>
      <c r="M79" s="687">
        <f t="shared" si="89"/>
        <v>0</v>
      </c>
      <c r="N79" s="681"/>
      <c r="O79" s="687">
        <f t="shared" si="90"/>
        <v>-127.6</v>
      </c>
      <c r="P79" s="688">
        <f t="shared" si="91"/>
        <v>0</v>
      </c>
      <c r="Q79" s="687">
        <f t="shared" si="92"/>
        <v>37.099999999999994</v>
      </c>
      <c r="R79" s="681"/>
      <c r="S79" s="687">
        <f t="shared" si="93"/>
        <v>0</v>
      </c>
      <c r="T79" s="681"/>
      <c r="U79" s="687">
        <f t="shared" si="94"/>
        <v>-37.099999999999994</v>
      </c>
      <c r="V79" s="688">
        <f t="shared" si="95"/>
        <v>0</v>
      </c>
      <c r="W79" s="683">
        <v>13.1</v>
      </c>
      <c r="X79" s="681"/>
      <c r="Y79" s="681"/>
      <c r="Z79" s="681"/>
      <c r="AA79" s="687">
        <f t="shared" si="96"/>
        <v>-13.1</v>
      </c>
      <c r="AB79" s="688">
        <f t="shared" si="97"/>
        <v>0</v>
      </c>
      <c r="AC79" s="683">
        <v>11.8</v>
      </c>
      <c r="AD79" s="681"/>
      <c r="AE79" s="681"/>
      <c r="AF79" s="681"/>
      <c r="AG79" s="687">
        <f t="shared" si="98"/>
        <v>-11.8</v>
      </c>
      <c r="AH79" s="688">
        <f t="shared" si="99"/>
        <v>0</v>
      </c>
      <c r="AI79" s="683">
        <v>12.2</v>
      </c>
      <c r="AJ79" s="681"/>
      <c r="AK79" s="681"/>
      <c r="AL79" s="681"/>
      <c r="AM79" s="687">
        <f t="shared" si="100"/>
        <v>-12.2</v>
      </c>
      <c r="AN79" s="688">
        <f t="shared" si="101"/>
        <v>0</v>
      </c>
      <c r="AO79" s="687">
        <f t="shared" si="102"/>
        <v>23.799999999999997</v>
      </c>
      <c r="AP79" s="681"/>
      <c r="AQ79" s="687">
        <f t="shared" si="103"/>
        <v>0</v>
      </c>
      <c r="AR79" s="681"/>
      <c r="AS79" s="687">
        <f t="shared" si="104"/>
        <v>-23.799999999999997</v>
      </c>
      <c r="AT79" s="688">
        <f t="shared" si="105"/>
        <v>0</v>
      </c>
      <c r="AU79" s="683">
        <v>8.4</v>
      </c>
      <c r="AV79" s="681"/>
      <c r="AW79" s="681"/>
      <c r="AX79" s="681"/>
      <c r="AY79" s="687">
        <f t="shared" si="106"/>
        <v>-8.4</v>
      </c>
      <c r="AZ79" s="688">
        <f t="shared" si="107"/>
        <v>0</v>
      </c>
      <c r="BA79" s="683">
        <v>7.8</v>
      </c>
      <c r="BB79" s="681"/>
      <c r="BC79" s="681"/>
      <c r="BD79" s="681"/>
      <c r="BE79" s="687">
        <f t="shared" si="108"/>
        <v>-7.8</v>
      </c>
      <c r="BF79" s="688">
        <f t="shared" si="109"/>
        <v>0</v>
      </c>
      <c r="BG79" s="683">
        <v>7.6</v>
      </c>
      <c r="BH79" s="681"/>
      <c r="BI79" s="681"/>
      <c r="BJ79" s="681"/>
      <c r="BK79" s="687">
        <f t="shared" si="110"/>
        <v>-7.6</v>
      </c>
      <c r="BL79" s="688">
        <f t="shared" si="111"/>
        <v>0</v>
      </c>
      <c r="BM79" s="687">
        <f t="shared" si="112"/>
        <v>27.299999999999997</v>
      </c>
      <c r="BN79" s="681"/>
      <c r="BO79" s="687">
        <f t="shared" si="113"/>
        <v>0</v>
      </c>
      <c r="BP79" s="681"/>
      <c r="BQ79" s="687">
        <f t="shared" si="114"/>
        <v>-27.299999999999997</v>
      </c>
      <c r="BR79" s="688">
        <f t="shared" si="115"/>
        <v>0</v>
      </c>
      <c r="BS79" s="683">
        <v>7.8</v>
      </c>
      <c r="BT79" s="681"/>
      <c r="BU79" s="681"/>
      <c r="BV79" s="681"/>
      <c r="BW79" s="687">
        <f t="shared" si="116"/>
        <v>-7.8</v>
      </c>
      <c r="BX79" s="688">
        <f t="shared" si="117"/>
        <v>0</v>
      </c>
      <c r="BY79" s="683">
        <v>7.8</v>
      </c>
      <c r="BZ79" s="681"/>
      <c r="CA79" s="681"/>
      <c r="CB79" s="681"/>
      <c r="CC79" s="687">
        <f t="shared" si="118"/>
        <v>-7.8</v>
      </c>
      <c r="CD79" s="688">
        <f t="shared" si="119"/>
        <v>0</v>
      </c>
      <c r="CE79" s="683">
        <v>11.7</v>
      </c>
      <c r="CF79" s="681"/>
      <c r="CG79" s="681"/>
      <c r="CH79" s="681"/>
      <c r="CI79" s="687">
        <f t="shared" si="120"/>
        <v>-11.7</v>
      </c>
      <c r="CJ79" s="688">
        <f t="shared" si="121"/>
        <v>0</v>
      </c>
      <c r="CK79" s="687">
        <f t="shared" si="122"/>
        <v>39.400000000000006</v>
      </c>
      <c r="CL79" s="681"/>
      <c r="CM79" s="687">
        <f t="shared" si="123"/>
        <v>0</v>
      </c>
      <c r="CN79" s="681"/>
      <c r="CO79" s="687">
        <f t="shared" si="124"/>
        <v>-39.400000000000006</v>
      </c>
      <c r="CP79" s="688">
        <f t="shared" si="125"/>
        <v>0</v>
      </c>
      <c r="CQ79" s="683">
        <v>13.3</v>
      </c>
      <c r="CR79" s="681"/>
      <c r="CS79" s="681"/>
      <c r="CT79" s="681"/>
      <c r="CU79" s="687">
        <f t="shared" si="126"/>
        <v>-13.3</v>
      </c>
      <c r="CV79" s="688">
        <f t="shared" si="127"/>
        <v>0</v>
      </c>
      <c r="CW79" s="683">
        <v>12.8</v>
      </c>
      <c r="CX79" s="681"/>
      <c r="CY79" s="681"/>
      <c r="CZ79" s="681"/>
      <c r="DA79" s="687">
        <f t="shared" si="128"/>
        <v>-12.8</v>
      </c>
      <c r="DB79" s="688">
        <f t="shared" si="129"/>
        <v>0</v>
      </c>
      <c r="DC79" s="683">
        <v>13.3</v>
      </c>
      <c r="DD79" s="681"/>
      <c r="DE79" s="681"/>
      <c r="DF79" s="681"/>
      <c r="DG79" s="687">
        <f t="shared" si="130"/>
        <v>-13.3</v>
      </c>
      <c r="DH79" s="688">
        <f t="shared" si="131"/>
        <v>0</v>
      </c>
    </row>
    <row r="80" spans="1:112" s="45" customFormat="1" ht="18.75" customHeight="1">
      <c r="B80" s="49"/>
      <c r="C80" s="805"/>
      <c r="D80" s="766"/>
      <c r="E80" s="528" t="s">
        <v>2270</v>
      </c>
      <c r="F80" s="528"/>
      <c r="G80" s="529"/>
      <c r="H80" s="530"/>
      <c r="I80" s="530"/>
      <c r="J80" s="726" t="s">
        <v>889</v>
      </c>
      <c r="K80" s="687">
        <f t="shared" si="88"/>
        <v>157.1</v>
      </c>
      <c r="L80" s="681"/>
      <c r="M80" s="687">
        <f t="shared" si="89"/>
        <v>0</v>
      </c>
      <c r="N80" s="681"/>
      <c r="O80" s="687">
        <f t="shared" si="90"/>
        <v>-157.1</v>
      </c>
      <c r="P80" s="688">
        <f t="shared" si="91"/>
        <v>0</v>
      </c>
      <c r="Q80" s="687">
        <f t="shared" si="92"/>
        <v>45.6</v>
      </c>
      <c r="R80" s="681"/>
      <c r="S80" s="687">
        <f t="shared" si="93"/>
        <v>0</v>
      </c>
      <c r="T80" s="681"/>
      <c r="U80" s="687">
        <f t="shared" si="94"/>
        <v>-45.6</v>
      </c>
      <c r="V80" s="688">
        <f t="shared" si="95"/>
        <v>0</v>
      </c>
      <c r="W80" s="683">
        <v>16.100000000000001</v>
      </c>
      <c r="X80" s="681"/>
      <c r="Y80" s="681"/>
      <c r="Z80" s="681"/>
      <c r="AA80" s="687">
        <f t="shared" si="96"/>
        <v>-16.100000000000001</v>
      </c>
      <c r="AB80" s="688">
        <f t="shared" si="97"/>
        <v>0</v>
      </c>
      <c r="AC80" s="683">
        <v>14.5</v>
      </c>
      <c r="AD80" s="681"/>
      <c r="AE80" s="681"/>
      <c r="AF80" s="681"/>
      <c r="AG80" s="687">
        <f t="shared" si="98"/>
        <v>-14.5</v>
      </c>
      <c r="AH80" s="688">
        <f t="shared" si="99"/>
        <v>0</v>
      </c>
      <c r="AI80" s="683">
        <v>15</v>
      </c>
      <c r="AJ80" s="681"/>
      <c r="AK80" s="681"/>
      <c r="AL80" s="681"/>
      <c r="AM80" s="687">
        <f t="shared" si="100"/>
        <v>-15</v>
      </c>
      <c r="AN80" s="688">
        <f t="shared" si="101"/>
        <v>0</v>
      </c>
      <c r="AO80" s="687">
        <f t="shared" si="102"/>
        <v>29.299999999999997</v>
      </c>
      <c r="AP80" s="681"/>
      <c r="AQ80" s="687">
        <f t="shared" si="103"/>
        <v>0</v>
      </c>
      <c r="AR80" s="681"/>
      <c r="AS80" s="687">
        <f t="shared" si="104"/>
        <v>-29.299999999999997</v>
      </c>
      <c r="AT80" s="688">
        <f t="shared" si="105"/>
        <v>0</v>
      </c>
      <c r="AU80" s="683">
        <v>10.3</v>
      </c>
      <c r="AV80" s="681"/>
      <c r="AW80" s="681"/>
      <c r="AX80" s="681"/>
      <c r="AY80" s="687">
        <f t="shared" si="106"/>
        <v>-10.3</v>
      </c>
      <c r="AZ80" s="688">
        <f t="shared" si="107"/>
        <v>0</v>
      </c>
      <c r="BA80" s="683">
        <v>9.6</v>
      </c>
      <c r="BB80" s="681"/>
      <c r="BC80" s="681"/>
      <c r="BD80" s="681"/>
      <c r="BE80" s="687">
        <f t="shared" si="108"/>
        <v>-9.6</v>
      </c>
      <c r="BF80" s="688">
        <f t="shared" si="109"/>
        <v>0</v>
      </c>
      <c r="BG80" s="683">
        <v>9.4</v>
      </c>
      <c r="BH80" s="681"/>
      <c r="BI80" s="681"/>
      <c r="BJ80" s="681"/>
      <c r="BK80" s="687">
        <f t="shared" si="110"/>
        <v>-9.4</v>
      </c>
      <c r="BL80" s="688">
        <f t="shared" si="111"/>
        <v>0</v>
      </c>
      <c r="BM80" s="687">
        <f t="shared" si="112"/>
        <v>33.6</v>
      </c>
      <c r="BN80" s="681"/>
      <c r="BO80" s="687">
        <f t="shared" si="113"/>
        <v>0</v>
      </c>
      <c r="BP80" s="681"/>
      <c r="BQ80" s="687">
        <f t="shared" si="114"/>
        <v>-33.6</v>
      </c>
      <c r="BR80" s="688">
        <f t="shared" si="115"/>
        <v>0</v>
      </c>
      <c r="BS80" s="683">
        <v>9.6</v>
      </c>
      <c r="BT80" s="681"/>
      <c r="BU80" s="681"/>
      <c r="BV80" s="681"/>
      <c r="BW80" s="687">
        <f t="shared" si="116"/>
        <v>-9.6</v>
      </c>
      <c r="BX80" s="688">
        <f t="shared" si="117"/>
        <v>0</v>
      </c>
      <c r="BY80" s="683">
        <v>9.6</v>
      </c>
      <c r="BZ80" s="681"/>
      <c r="CA80" s="681"/>
      <c r="CB80" s="681"/>
      <c r="CC80" s="687">
        <f t="shared" si="118"/>
        <v>-9.6</v>
      </c>
      <c r="CD80" s="688">
        <f t="shared" si="119"/>
        <v>0</v>
      </c>
      <c r="CE80" s="683">
        <v>14.4</v>
      </c>
      <c r="CF80" s="681"/>
      <c r="CG80" s="681"/>
      <c r="CH80" s="681"/>
      <c r="CI80" s="687">
        <f t="shared" si="120"/>
        <v>-14.4</v>
      </c>
      <c r="CJ80" s="688">
        <f t="shared" si="121"/>
        <v>0</v>
      </c>
      <c r="CK80" s="687">
        <f t="shared" si="122"/>
        <v>48.6</v>
      </c>
      <c r="CL80" s="681"/>
      <c r="CM80" s="687">
        <f t="shared" si="123"/>
        <v>0</v>
      </c>
      <c r="CN80" s="681"/>
      <c r="CO80" s="687">
        <f t="shared" si="124"/>
        <v>-48.6</v>
      </c>
      <c r="CP80" s="688">
        <f t="shared" si="125"/>
        <v>0</v>
      </c>
      <c r="CQ80" s="683">
        <v>16.399999999999999</v>
      </c>
      <c r="CR80" s="681"/>
      <c r="CS80" s="681"/>
      <c r="CT80" s="681"/>
      <c r="CU80" s="687">
        <f t="shared" si="126"/>
        <v>-16.399999999999999</v>
      </c>
      <c r="CV80" s="688">
        <f t="shared" si="127"/>
        <v>0</v>
      </c>
      <c r="CW80" s="683">
        <v>15.8</v>
      </c>
      <c r="CX80" s="681"/>
      <c r="CY80" s="681"/>
      <c r="CZ80" s="681"/>
      <c r="DA80" s="687">
        <f t="shared" si="128"/>
        <v>-15.8</v>
      </c>
      <c r="DB80" s="688">
        <f t="shared" si="129"/>
        <v>0</v>
      </c>
      <c r="DC80" s="683">
        <v>16.399999999999999</v>
      </c>
      <c r="DD80" s="681"/>
      <c r="DE80" s="681"/>
      <c r="DF80" s="681"/>
      <c r="DG80" s="687">
        <f t="shared" si="130"/>
        <v>-16.399999999999999</v>
      </c>
      <c r="DH80" s="688">
        <f t="shared" si="131"/>
        <v>0</v>
      </c>
    </row>
    <row r="81" spans="1:112" s="45" customFormat="1" ht="18.75" customHeight="1">
      <c r="A81" t="e">
        <f>- из сырья Прочих поставщиков</f>
        <v>#NAME?</v>
      </c>
      <c r="B81" s="49"/>
      <c r="C81" s="620"/>
      <c r="D81" s="807" t="s">
        <v>2271</v>
      </c>
      <c r="E81" s="528" t="s">
        <v>2272</v>
      </c>
      <c r="F81" s="528"/>
      <c r="G81" s="529"/>
      <c r="H81" s="530"/>
      <c r="I81" s="530"/>
      <c r="J81" s="53" t="s">
        <v>186</v>
      </c>
      <c r="K81" s="687">
        <f t="shared" si="88"/>
        <v>12.899999999999999</v>
      </c>
      <c r="L81" s="681"/>
      <c r="M81" s="687">
        <f t="shared" si="89"/>
        <v>0</v>
      </c>
      <c r="N81" s="681"/>
      <c r="O81" s="687">
        <f t="shared" si="90"/>
        <v>-12.899999999999999</v>
      </c>
      <c r="P81" s="688">
        <f t="shared" si="91"/>
        <v>0</v>
      </c>
      <c r="Q81" s="687">
        <f t="shared" si="92"/>
        <v>3.5</v>
      </c>
      <c r="R81" s="681"/>
      <c r="S81" s="687">
        <f t="shared" si="93"/>
        <v>0</v>
      </c>
      <c r="T81" s="681"/>
      <c r="U81" s="687">
        <f t="shared" si="94"/>
        <v>-3.5</v>
      </c>
      <c r="V81" s="688">
        <f t="shared" si="95"/>
        <v>0</v>
      </c>
      <c r="W81" s="683">
        <v>1.3</v>
      </c>
      <c r="X81" s="681"/>
      <c r="Y81" s="681"/>
      <c r="Z81" s="681"/>
      <c r="AA81" s="687">
        <f t="shared" si="96"/>
        <v>-1.3</v>
      </c>
      <c r="AB81" s="688">
        <f t="shared" si="97"/>
        <v>0</v>
      </c>
      <c r="AC81" s="683">
        <v>1</v>
      </c>
      <c r="AD81" s="681"/>
      <c r="AE81" s="681"/>
      <c r="AF81" s="681"/>
      <c r="AG81" s="687">
        <f t="shared" si="98"/>
        <v>-1</v>
      </c>
      <c r="AH81" s="688">
        <f t="shared" si="99"/>
        <v>0</v>
      </c>
      <c r="AI81" s="683">
        <v>1.2</v>
      </c>
      <c r="AJ81" s="681"/>
      <c r="AK81" s="681"/>
      <c r="AL81" s="681"/>
      <c r="AM81" s="687">
        <f t="shared" si="100"/>
        <v>-1.2</v>
      </c>
      <c r="AN81" s="688">
        <f t="shared" si="101"/>
        <v>0</v>
      </c>
      <c r="AO81" s="687">
        <f t="shared" si="102"/>
        <v>3</v>
      </c>
      <c r="AP81" s="681"/>
      <c r="AQ81" s="687">
        <f t="shared" si="103"/>
        <v>0</v>
      </c>
      <c r="AR81" s="681"/>
      <c r="AS81" s="687">
        <f t="shared" si="104"/>
        <v>-3</v>
      </c>
      <c r="AT81" s="688">
        <f t="shared" si="105"/>
        <v>0</v>
      </c>
      <c r="AU81" s="683">
        <v>0.8</v>
      </c>
      <c r="AV81" s="681"/>
      <c r="AW81" s="681"/>
      <c r="AX81" s="681"/>
      <c r="AY81" s="687">
        <f t="shared" si="106"/>
        <v>-0.8</v>
      </c>
      <c r="AZ81" s="688">
        <f t="shared" si="107"/>
        <v>0</v>
      </c>
      <c r="BA81" s="683">
        <v>1.1000000000000001</v>
      </c>
      <c r="BB81" s="681"/>
      <c r="BC81" s="681"/>
      <c r="BD81" s="681"/>
      <c r="BE81" s="687">
        <f t="shared" si="108"/>
        <v>-1.1000000000000001</v>
      </c>
      <c r="BF81" s="688">
        <f t="shared" si="109"/>
        <v>0</v>
      </c>
      <c r="BG81" s="683">
        <v>1.1000000000000001</v>
      </c>
      <c r="BH81" s="681"/>
      <c r="BI81" s="681"/>
      <c r="BJ81" s="681"/>
      <c r="BK81" s="687">
        <f t="shared" si="110"/>
        <v>-1.1000000000000001</v>
      </c>
      <c r="BL81" s="688">
        <f t="shared" si="111"/>
        <v>0</v>
      </c>
      <c r="BM81" s="687">
        <f t="shared" si="112"/>
        <v>3.2</v>
      </c>
      <c r="BN81" s="681"/>
      <c r="BO81" s="687">
        <f t="shared" si="113"/>
        <v>0</v>
      </c>
      <c r="BP81" s="681"/>
      <c r="BQ81" s="687">
        <f t="shared" si="114"/>
        <v>-3.2</v>
      </c>
      <c r="BR81" s="688">
        <f t="shared" si="115"/>
        <v>0</v>
      </c>
      <c r="BS81" s="683">
        <v>1.1000000000000001</v>
      </c>
      <c r="BT81" s="681"/>
      <c r="BU81" s="681"/>
      <c r="BV81" s="681"/>
      <c r="BW81" s="687">
        <f t="shared" si="116"/>
        <v>-1.1000000000000001</v>
      </c>
      <c r="BX81" s="688">
        <f t="shared" si="117"/>
        <v>0</v>
      </c>
      <c r="BY81" s="683">
        <v>1.1000000000000001</v>
      </c>
      <c r="BZ81" s="681"/>
      <c r="CA81" s="681"/>
      <c r="CB81" s="681"/>
      <c r="CC81" s="687">
        <f t="shared" si="118"/>
        <v>-1.1000000000000001</v>
      </c>
      <c r="CD81" s="688">
        <f t="shared" si="119"/>
        <v>0</v>
      </c>
      <c r="CE81" s="683">
        <v>1</v>
      </c>
      <c r="CF81" s="681"/>
      <c r="CG81" s="681"/>
      <c r="CH81" s="681"/>
      <c r="CI81" s="687">
        <f t="shared" si="120"/>
        <v>-1</v>
      </c>
      <c r="CJ81" s="688">
        <f t="shared" si="121"/>
        <v>0</v>
      </c>
      <c r="CK81" s="687">
        <f t="shared" si="122"/>
        <v>3.2</v>
      </c>
      <c r="CL81" s="681"/>
      <c r="CM81" s="687">
        <f t="shared" si="123"/>
        <v>0</v>
      </c>
      <c r="CN81" s="681"/>
      <c r="CO81" s="687">
        <f t="shared" si="124"/>
        <v>-3.2</v>
      </c>
      <c r="CP81" s="688">
        <f t="shared" si="125"/>
        <v>0</v>
      </c>
      <c r="CQ81" s="683">
        <v>1.1000000000000001</v>
      </c>
      <c r="CR81" s="681"/>
      <c r="CS81" s="681"/>
      <c r="CT81" s="681"/>
      <c r="CU81" s="687">
        <f t="shared" si="126"/>
        <v>-1.1000000000000001</v>
      </c>
      <c r="CV81" s="688">
        <f t="shared" si="127"/>
        <v>0</v>
      </c>
      <c r="CW81" s="683">
        <v>1.1000000000000001</v>
      </c>
      <c r="CX81" s="681"/>
      <c r="CY81" s="681"/>
      <c r="CZ81" s="681"/>
      <c r="DA81" s="687">
        <f t="shared" si="128"/>
        <v>-1.1000000000000001</v>
      </c>
      <c r="DB81" s="688">
        <f t="shared" si="129"/>
        <v>0</v>
      </c>
      <c r="DC81" s="683">
        <v>1</v>
      </c>
      <c r="DD81" s="681"/>
      <c r="DE81" s="681"/>
      <c r="DF81" s="681"/>
      <c r="DG81" s="687">
        <f t="shared" si="130"/>
        <v>-1</v>
      </c>
      <c r="DH81" s="688">
        <f t="shared" si="131"/>
        <v>0</v>
      </c>
    </row>
    <row r="82" spans="1:112" s="45" customFormat="1" ht="18.75" customHeight="1">
      <c r="B82" s="49"/>
      <c r="C82" s="620"/>
      <c r="D82" s="766"/>
      <c r="E82" s="528" t="s">
        <v>2273</v>
      </c>
      <c r="F82" s="528"/>
      <c r="G82" s="529"/>
      <c r="H82" s="530"/>
      <c r="I82" s="530"/>
      <c r="J82" s="726" t="s">
        <v>889</v>
      </c>
      <c r="K82" s="687">
        <f t="shared" si="88"/>
        <v>15.5</v>
      </c>
      <c r="L82" s="681"/>
      <c r="M82" s="687">
        <f t="shared" si="89"/>
        <v>0</v>
      </c>
      <c r="N82" s="681"/>
      <c r="O82" s="687">
        <f t="shared" si="90"/>
        <v>-15.5</v>
      </c>
      <c r="P82" s="688">
        <f t="shared" si="91"/>
        <v>0</v>
      </c>
      <c r="Q82" s="687">
        <f t="shared" si="92"/>
        <v>4.3</v>
      </c>
      <c r="R82" s="681"/>
      <c r="S82" s="687">
        <f t="shared" si="93"/>
        <v>0</v>
      </c>
      <c r="T82" s="681"/>
      <c r="U82" s="687">
        <f t="shared" si="94"/>
        <v>-4.3</v>
      </c>
      <c r="V82" s="688">
        <f t="shared" si="95"/>
        <v>0</v>
      </c>
      <c r="W82" s="683">
        <v>1.6</v>
      </c>
      <c r="X82" s="681"/>
      <c r="Y82" s="681"/>
      <c r="Z82" s="681"/>
      <c r="AA82" s="687">
        <f t="shared" si="96"/>
        <v>-1.6</v>
      </c>
      <c r="AB82" s="688">
        <f t="shared" si="97"/>
        <v>0</v>
      </c>
      <c r="AC82" s="683">
        <v>1.2</v>
      </c>
      <c r="AD82" s="681"/>
      <c r="AE82" s="681"/>
      <c r="AF82" s="681"/>
      <c r="AG82" s="687">
        <f t="shared" si="98"/>
        <v>-1.2</v>
      </c>
      <c r="AH82" s="688">
        <f t="shared" si="99"/>
        <v>0</v>
      </c>
      <c r="AI82" s="683">
        <v>1.5</v>
      </c>
      <c r="AJ82" s="681"/>
      <c r="AK82" s="681"/>
      <c r="AL82" s="681"/>
      <c r="AM82" s="687">
        <f t="shared" si="100"/>
        <v>-1.5</v>
      </c>
      <c r="AN82" s="688">
        <f t="shared" si="101"/>
        <v>0</v>
      </c>
      <c r="AO82" s="687">
        <f t="shared" si="102"/>
        <v>3.5999999999999996</v>
      </c>
      <c r="AP82" s="681"/>
      <c r="AQ82" s="687">
        <f t="shared" si="103"/>
        <v>0</v>
      </c>
      <c r="AR82" s="681"/>
      <c r="AS82" s="687">
        <f t="shared" si="104"/>
        <v>-3.5999999999999996</v>
      </c>
      <c r="AT82" s="688">
        <f t="shared" si="105"/>
        <v>0</v>
      </c>
      <c r="AU82" s="683">
        <v>1</v>
      </c>
      <c r="AV82" s="681"/>
      <c r="AW82" s="681"/>
      <c r="AX82" s="681"/>
      <c r="AY82" s="687">
        <f t="shared" si="106"/>
        <v>-1</v>
      </c>
      <c r="AZ82" s="688">
        <f t="shared" si="107"/>
        <v>0</v>
      </c>
      <c r="BA82" s="683">
        <v>1.3</v>
      </c>
      <c r="BB82" s="681"/>
      <c r="BC82" s="681"/>
      <c r="BD82" s="681"/>
      <c r="BE82" s="687">
        <f t="shared" si="108"/>
        <v>-1.3</v>
      </c>
      <c r="BF82" s="688">
        <f t="shared" si="109"/>
        <v>0</v>
      </c>
      <c r="BG82" s="683">
        <v>1.3</v>
      </c>
      <c r="BH82" s="681"/>
      <c r="BI82" s="681"/>
      <c r="BJ82" s="681"/>
      <c r="BK82" s="687">
        <f t="shared" si="110"/>
        <v>-1.3</v>
      </c>
      <c r="BL82" s="688">
        <f t="shared" si="111"/>
        <v>0</v>
      </c>
      <c r="BM82" s="687">
        <f t="shared" si="112"/>
        <v>3.8</v>
      </c>
      <c r="BN82" s="681"/>
      <c r="BO82" s="687">
        <f t="shared" si="113"/>
        <v>0</v>
      </c>
      <c r="BP82" s="681"/>
      <c r="BQ82" s="687">
        <f t="shared" si="114"/>
        <v>-3.8</v>
      </c>
      <c r="BR82" s="688">
        <f t="shared" si="115"/>
        <v>0</v>
      </c>
      <c r="BS82" s="683">
        <v>1.3</v>
      </c>
      <c r="BT82" s="681"/>
      <c r="BU82" s="681"/>
      <c r="BV82" s="681"/>
      <c r="BW82" s="687">
        <f t="shared" si="116"/>
        <v>-1.3</v>
      </c>
      <c r="BX82" s="688">
        <f t="shared" si="117"/>
        <v>0</v>
      </c>
      <c r="BY82" s="683">
        <v>1.3</v>
      </c>
      <c r="BZ82" s="681"/>
      <c r="CA82" s="681"/>
      <c r="CB82" s="681"/>
      <c r="CC82" s="687">
        <f t="shared" si="118"/>
        <v>-1.3</v>
      </c>
      <c r="CD82" s="688">
        <f t="shared" si="119"/>
        <v>0</v>
      </c>
      <c r="CE82" s="683">
        <v>1.2</v>
      </c>
      <c r="CF82" s="681"/>
      <c r="CG82" s="681"/>
      <c r="CH82" s="681"/>
      <c r="CI82" s="687">
        <f t="shared" si="120"/>
        <v>-1.2</v>
      </c>
      <c r="CJ82" s="688">
        <f t="shared" si="121"/>
        <v>0</v>
      </c>
      <c r="CK82" s="687">
        <f t="shared" si="122"/>
        <v>3.8</v>
      </c>
      <c r="CL82" s="681"/>
      <c r="CM82" s="687">
        <f t="shared" si="123"/>
        <v>0</v>
      </c>
      <c r="CN82" s="681"/>
      <c r="CO82" s="687">
        <f t="shared" si="124"/>
        <v>-3.8</v>
      </c>
      <c r="CP82" s="688">
        <f t="shared" si="125"/>
        <v>0</v>
      </c>
      <c r="CQ82" s="683">
        <v>1.3</v>
      </c>
      <c r="CR82" s="681"/>
      <c r="CS82" s="681"/>
      <c r="CT82" s="681"/>
      <c r="CU82" s="687">
        <f t="shared" si="126"/>
        <v>-1.3</v>
      </c>
      <c r="CV82" s="688">
        <f t="shared" si="127"/>
        <v>0</v>
      </c>
      <c r="CW82" s="683">
        <v>1.3</v>
      </c>
      <c r="CX82" s="681"/>
      <c r="CY82" s="681"/>
      <c r="CZ82" s="681"/>
      <c r="DA82" s="687">
        <f t="shared" si="128"/>
        <v>-1.3</v>
      </c>
      <c r="DB82" s="688">
        <f t="shared" si="129"/>
        <v>0</v>
      </c>
      <c r="DC82" s="683">
        <v>1.2</v>
      </c>
      <c r="DD82" s="681"/>
      <c r="DE82" s="681"/>
      <c r="DF82" s="681"/>
      <c r="DG82" s="687">
        <f t="shared" si="130"/>
        <v>-1.2</v>
      </c>
      <c r="DH82" s="688">
        <f t="shared" si="131"/>
        <v>0</v>
      </c>
    </row>
    <row r="83" spans="1:112" s="45" customFormat="1" ht="18.75" customHeight="1">
      <c r="A83" t="s">
        <v>2136</v>
      </c>
      <c r="B83" s="49"/>
      <c r="C83" s="804" t="s">
        <v>2274</v>
      </c>
      <c r="D83" s="807" t="s">
        <v>2136</v>
      </c>
      <c r="E83" s="528" t="s">
        <v>2255</v>
      </c>
      <c r="F83" s="528"/>
      <c r="G83" s="529"/>
      <c r="H83" s="530"/>
      <c r="I83" s="530"/>
      <c r="J83" s="53" t="s">
        <v>186</v>
      </c>
      <c r="K83" s="687">
        <f t="shared" si="88"/>
        <v>1044.5999999999999</v>
      </c>
      <c r="L83" s="681"/>
      <c r="M83" s="687">
        <f t="shared" si="89"/>
        <v>0</v>
      </c>
      <c r="N83" s="681"/>
      <c r="O83" s="687">
        <f t="shared" si="90"/>
        <v>-1044.5999999999999</v>
      </c>
      <c r="P83" s="688">
        <f t="shared" si="91"/>
        <v>0</v>
      </c>
      <c r="Q83" s="687">
        <f t="shared" si="92"/>
        <v>299.89999999999998</v>
      </c>
      <c r="R83" s="681"/>
      <c r="S83" s="687">
        <f t="shared" si="93"/>
        <v>0</v>
      </c>
      <c r="T83" s="681"/>
      <c r="U83" s="687">
        <f t="shared" si="94"/>
        <v>-299.89999999999998</v>
      </c>
      <c r="V83" s="688">
        <f t="shared" si="95"/>
        <v>0</v>
      </c>
      <c r="W83" s="683">
        <v>104.6</v>
      </c>
      <c r="X83" s="681"/>
      <c r="Y83" s="681"/>
      <c r="Z83" s="681"/>
      <c r="AA83" s="687">
        <f t="shared" si="96"/>
        <v>-104.6</v>
      </c>
      <c r="AB83" s="688">
        <f t="shared" si="97"/>
        <v>0</v>
      </c>
      <c r="AC83" s="683">
        <v>94.6</v>
      </c>
      <c r="AD83" s="681"/>
      <c r="AE83" s="681"/>
      <c r="AF83" s="681"/>
      <c r="AG83" s="687">
        <f t="shared" si="98"/>
        <v>-94.6</v>
      </c>
      <c r="AH83" s="688">
        <f t="shared" si="99"/>
        <v>0</v>
      </c>
      <c r="AI83" s="683">
        <v>100.7</v>
      </c>
      <c r="AJ83" s="681"/>
      <c r="AK83" s="681"/>
      <c r="AL83" s="681"/>
      <c r="AM83" s="687">
        <f t="shared" si="100"/>
        <v>-100.7</v>
      </c>
      <c r="AN83" s="688">
        <f t="shared" si="101"/>
        <v>0</v>
      </c>
      <c r="AO83" s="687">
        <f t="shared" si="102"/>
        <v>235.2</v>
      </c>
      <c r="AP83" s="681"/>
      <c r="AQ83" s="687">
        <f t="shared" si="103"/>
        <v>0</v>
      </c>
      <c r="AR83" s="681"/>
      <c r="AS83" s="687">
        <f t="shared" si="104"/>
        <v>-235.2</v>
      </c>
      <c r="AT83" s="688">
        <f t="shared" si="105"/>
        <v>0</v>
      </c>
      <c r="AU83" s="683">
        <v>51.7</v>
      </c>
      <c r="AV83" s="681"/>
      <c r="AW83" s="681"/>
      <c r="AX83" s="681"/>
      <c r="AY83" s="687">
        <f t="shared" si="106"/>
        <v>-51.7</v>
      </c>
      <c r="AZ83" s="688">
        <f t="shared" si="107"/>
        <v>0</v>
      </c>
      <c r="BA83" s="683">
        <v>94.5</v>
      </c>
      <c r="BB83" s="681"/>
      <c r="BC83" s="681"/>
      <c r="BD83" s="681"/>
      <c r="BE83" s="687">
        <f t="shared" si="108"/>
        <v>-94.5</v>
      </c>
      <c r="BF83" s="688">
        <f t="shared" si="109"/>
        <v>0</v>
      </c>
      <c r="BG83" s="683">
        <v>89</v>
      </c>
      <c r="BH83" s="681"/>
      <c r="BI83" s="681"/>
      <c r="BJ83" s="681"/>
      <c r="BK83" s="687">
        <f t="shared" si="110"/>
        <v>-89</v>
      </c>
      <c r="BL83" s="688">
        <f t="shared" si="111"/>
        <v>0</v>
      </c>
      <c r="BM83" s="687">
        <f t="shared" si="112"/>
        <v>203.29999999999998</v>
      </c>
      <c r="BN83" s="681"/>
      <c r="BO83" s="687">
        <f t="shared" si="113"/>
        <v>0</v>
      </c>
      <c r="BP83" s="681"/>
      <c r="BQ83" s="687">
        <f t="shared" si="114"/>
        <v>-203.29999999999998</v>
      </c>
      <c r="BR83" s="688">
        <f t="shared" si="115"/>
        <v>0</v>
      </c>
      <c r="BS83" s="683">
        <v>99.8</v>
      </c>
      <c r="BT83" s="681"/>
      <c r="BU83" s="681"/>
      <c r="BV83" s="681"/>
      <c r="BW83" s="687">
        <f t="shared" si="116"/>
        <v>-99.8</v>
      </c>
      <c r="BX83" s="688">
        <f t="shared" si="117"/>
        <v>0</v>
      </c>
      <c r="BY83" s="683">
        <v>87.1</v>
      </c>
      <c r="BZ83" s="681"/>
      <c r="CA83" s="681"/>
      <c r="CB83" s="681"/>
      <c r="CC83" s="687">
        <f t="shared" si="118"/>
        <v>-87.1</v>
      </c>
      <c r="CD83" s="688">
        <f t="shared" si="119"/>
        <v>0</v>
      </c>
      <c r="CE83" s="683">
        <v>16.399999999999999</v>
      </c>
      <c r="CF83" s="681"/>
      <c r="CG83" s="681"/>
      <c r="CH83" s="681"/>
      <c r="CI83" s="687">
        <f t="shared" si="120"/>
        <v>-16.399999999999999</v>
      </c>
      <c r="CJ83" s="688">
        <f t="shared" si="121"/>
        <v>0</v>
      </c>
      <c r="CK83" s="687">
        <f t="shared" si="122"/>
        <v>306.2</v>
      </c>
      <c r="CL83" s="681"/>
      <c r="CM83" s="687">
        <f t="shared" si="123"/>
        <v>0</v>
      </c>
      <c r="CN83" s="681"/>
      <c r="CO83" s="687">
        <f t="shared" si="124"/>
        <v>-306.2</v>
      </c>
      <c r="CP83" s="688">
        <f t="shared" si="125"/>
        <v>0</v>
      </c>
      <c r="CQ83" s="683">
        <v>100.3</v>
      </c>
      <c r="CR83" s="681"/>
      <c r="CS83" s="681"/>
      <c r="CT83" s="681"/>
      <c r="CU83" s="687">
        <f t="shared" si="126"/>
        <v>-100.3</v>
      </c>
      <c r="CV83" s="688">
        <f t="shared" si="127"/>
        <v>0</v>
      </c>
      <c r="CW83" s="683">
        <v>101.3</v>
      </c>
      <c r="CX83" s="681"/>
      <c r="CY83" s="681"/>
      <c r="CZ83" s="681"/>
      <c r="DA83" s="687">
        <f t="shared" si="128"/>
        <v>-101.3</v>
      </c>
      <c r="DB83" s="688">
        <f t="shared" si="129"/>
        <v>0</v>
      </c>
      <c r="DC83" s="683">
        <v>104.6</v>
      </c>
      <c r="DD83" s="681"/>
      <c r="DE83" s="681"/>
      <c r="DF83" s="681"/>
      <c r="DG83" s="687">
        <f t="shared" si="130"/>
        <v>-104.6</v>
      </c>
      <c r="DH83" s="688">
        <f t="shared" si="131"/>
        <v>0</v>
      </c>
    </row>
    <row r="84" spans="1:112" s="45" customFormat="1" ht="18.75" customHeight="1">
      <c r="B84" s="49"/>
      <c r="C84" s="805"/>
      <c r="D84" s="766"/>
      <c r="E84" s="528" t="s">
        <v>2275</v>
      </c>
      <c r="F84" s="528"/>
      <c r="G84" s="529"/>
      <c r="H84" s="530"/>
      <c r="I84" s="530"/>
      <c r="J84" s="726" t="s">
        <v>889</v>
      </c>
      <c r="K84" s="687">
        <f t="shared" si="88"/>
        <v>1209.2</v>
      </c>
      <c r="L84" s="681"/>
      <c r="M84" s="687">
        <f t="shared" si="89"/>
        <v>0</v>
      </c>
      <c r="N84" s="681"/>
      <c r="O84" s="687">
        <f t="shared" si="90"/>
        <v>-1209.2</v>
      </c>
      <c r="P84" s="688">
        <f t="shared" si="91"/>
        <v>0</v>
      </c>
      <c r="Q84" s="687">
        <f t="shared" si="92"/>
        <v>347.2</v>
      </c>
      <c r="R84" s="681"/>
      <c r="S84" s="687">
        <f t="shared" si="93"/>
        <v>0</v>
      </c>
      <c r="T84" s="681"/>
      <c r="U84" s="687">
        <f t="shared" si="94"/>
        <v>-347.2</v>
      </c>
      <c r="V84" s="688">
        <f t="shared" si="95"/>
        <v>0</v>
      </c>
      <c r="W84" s="683">
        <v>121.1</v>
      </c>
      <c r="X84" s="681"/>
      <c r="Y84" s="681"/>
      <c r="Z84" s="681"/>
      <c r="AA84" s="687">
        <f t="shared" si="96"/>
        <v>-121.1</v>
      </c>
      <c r="AB84" s="688">
        <f t="shared" si="97"/>
        <v>0</v>
      </c>
      <c r="AC84" s="683">
        <v>109.5</v>
      </c>
      <c r="AD84" s="681"/>
      <c r="AE84" s="681"/>
      <c r="AF84" s="681"/>
      <c r="AG84" s="687">
        <f t="shared" si="98"/>
        <v>-109.5</v>
      </c>
      <c r="AH84" s="688">
        <f t="shared" si="99"/>
        <v>0</v>
      </c>
      <c r="AI84" s="683">
        <v>116.6</v>
      </c>
      <c r="AJ84" s="681"/>
      <c r="AK84" s="681"/>
      <c r="AL84" s="681"/>
      <c r="AM84" s="687">
        <f t="shared" si="100"/>
        <v>-116.6</v>
      </c>
      <c r="AN84" s="688">
        <f t="shared" si="101"/>
        <v>0</v>
      </c>
      <c r="AO84" s="687">
        <f t="shared" si="102"/>
        <v>272.2</v>
      </c>
      <c r="AP84" s="681"/>
      <c r="AQ84" s="687">
        <f t="shared" si="103"/>
        <v>0</v>
      </c>
      <c r="AR84" s="681"/>
      <c r="AS84" s="687">
        <f t="shared" si="104"/>
        <v>-272.2</v>
      </c>
      <c r="AT84" s="688">
        <f t="shared" si="105"/>
        <v>0</v>
      </c>
      <c r="AU84" s="683">
        <v>59.8</v>
      </c>
      <c r="AV84" s="681"/>
      <c r="AW84" s="681"/>
      <c r="AX84" s="681"/>
      <c r="AY84" s="687">
        <f t="shared" si="106"/>
        <v>-59.8</v>
      </c>
      <c r="AZ84" s="688">
        <f t="shared" si="107"/>
        <v>0</v>
      </c>
      <c r="BA84" s="683">
        <v>109.4</v>
      </c>
      <c r="BB84" s="681"/>
      <c r="BC84" s="681"/>
      <c r="BD84" s="681"/>
      <c r="BE84" s="687">
        <f t="shared" si="108"/>
        <v>-109.4</v>
      </c>
      <c r="BF84" s="688">
        <f t="shared" si="109"/>
        <v>0</v>
      </c>
      <c r="BG84" s="683">
        <v>103</v>
      </c>
      <c r="BH84" s="681"/>
      <c r="BI84" s="681"/>
      <c r="BJ84" s="681"/>
      <c r="BK84" s="687">
        <f t="shared" si="110"/>
        <v>-103</v>
      </c>
      <c r="BL84" s="688">
        <f t="shared" si="111"/>
        <v>0</v>
      </c>
      <c r="BM84" s="687">
        <f t="shared" si="112"/>
        <v>235.3</v>
      </c>
      <c r="BN84" s="681"/>
      <c r="BO84" s="687">
        <f t="shared" si="113"/>
        <v>0</v>
      </c>
      <c r="BP84" s="681"/>
      <c r="BQ84" s="687">
        <f t="shared" si="114"/>
        <v>-235.3</v>
      </c>
      <c r="BR84" s="688">
        <f t="shared" si="115"/>
        <v>0</v>
      </c>
      <c r="BS84" s="683">
        <v>115.5</v>
      </c>
      <c r="BT84" s="681"/>
      <c r="BU84" s="681"/>
      <c r="BV84" s="681"/>
      <c r="BW84" s="687">
        <f t="shared" si="116"/>
        <v>-115.5</v>
      </c>
      <c r="BX84" s="688">
        <f t="shared" si="117"/>
        <v>0</v>
      </c>
      <c r="BY84" s="683">
        <v>100.8</v>
      </c>
      <c r="BZ84" s="681"/>
      <c r="CA84" s="681"/>
      <c r="CB84" s="681"/>
      <c r="CC84" s="687">
        <f t="shared" si="118"/>
        <v>-100.8</v>
      </c>
      <c r="CD84" s="688">
        <f t="shared" si="119"/>
        <v>0</v>
      </c>
      <c r="CE84" s="683">
        <v>19</v>
      </c>
      <c r="CF84" s="681"/>
      <c r="CG84" s="681"/>
      <c r="CH84" s="681"/>
      <c r="CI84" s="687">
        <f t="shared" si="120"/>
        <v>-19</v>
      </c>
      <c r="CJ84" s="688">
        <f t="shared" si="121"/>
        <v>0</v>
      </c>
      <c r="CK84" s="687">
        <f t="shared" si="122"/>
        <v>354.5</v>
      </c>
      <c r="CL84" s="681"/>
      <c r="CM84" s="687">
        <f t="shared" si="123"/>
        <v>0</v>
      </c>
      <c r="CN84" s="681"/>
      <c r="CO84" s="687">
        <f t="shared" si="124"/>
        <v>-354.5</v>
      </c>
      <c r="CP84" s="688">
        <f t="shared" si="125"/>
        <v>0</v>
      </c>
      <c r="CQ84" s="683">
        <v>116.1</v>
      </c>
      <c r="CR84" s="681"/>
      <c r="CS84" s="681"/>
      <c r="CT84" s="681"/>
      <c r="CU84" s="687">
        <f t="shared" si="126"/>
        <v>-116.1</v>
      </c>
      <c r="CV84" s="688">
        <f t="shared" si="127"/>
        <v>0</v>
      </c>
      <c r="CW84" s="683">
        <v>117.3</v>
      </c>
      <c r="CX84" s="681"/>
      <c r="CY84" s="681"/>
      <c r="CZ84" s="681"/>
      <c r="DA84" s="687">
        <f t="shared" si="128"/>
        <v>-117.3</v>
      </c>
      <c r="DB84" s="688">
        <f t="shared" si="129"/>
        <v>0</v>
      </c>
      <c r="DC84" s="683">
        <v>121.1</v>
      </c>
      <c r="DD84" s="681"/>
      <c r="DE84" s="681"/>
      <c r="DF84" s="681"/>
      <c r="DG84" s="687">
        <f t="shared" si="130"/>
        <v>-121.1</v>
      </c>
      <c r="DH84" s="688">
        <f t="shared" si="131"/>
        <v>0</v>
      </c>
    </row>
    <row r="85" spans="1:112" s="45" customFormat="1" ht="31.5" customHeight="1">
      <c r="A85" t="s">
        <v>2276</v>
      </c>
      <c r="B85" s="49"/>
      <c r="C85" s="536" t="s">
        <v>438</v>
      </c>
      <c r="D85" s="624" t="s">
        <v>2276</v>
      </c>
      <c r="E85" s="528" t="s">
        <v>2277</v>
      </c>
      <c r="F85" s="528"/>
      <c r="G85" s="529"/>
      <c r="H85" s="530" t="s">
        <v>2278</v>
      </c>
      <c r="I85" s="530"/>
      <c r="J85" s="53" t="s">
        <v>186</v>
      </c>
      <c r="K85" s="687">
        <f t="shared" si="88"/>
        <v>20.400000000000002</v>
      </c>
      <c r="L85" s="681"/>
      <c r="M85" s="687">
        <f t="shared" si="89"/>
        <v>0</v>
      </c>
      <c r="N85" s="681"/>
      <c r="O85" s="687">
        <f t="shared" si="90"/>
        <v>-20.400000000000002</v>
      </c>
      <c r="P85" s="688">
        <f t="shared" si="91"/>
        <v>0</v>
      </c>
      <c r="Q85" s="687">
        <f t="shared" si="92"/>
        <v>5.4</v>
      </c>
      <c r="R85" s="681"/>
      <c r="S85" s="687">
        <f t="shared" si="93"/>
        <v>0</v>
      </c>
      <c r="T85" s="681"/>
      <c r="U85" s="687">
        <f t="shared" si="94"/>
        <v>-5.4</v>
      </c>
      <c r="V85" s="688">
        <f t="shared" si="95"/>
        <v>0</v>
      </c>
      <c r="W85" s="687">
        <f>W86+W92+W89</f>
        <v>1.8000000000000003</v>
      </c>
      <c r="X85" s="681"/>
      <c r="Y85" s="687">
        <f>Y86+Y92+Y89</f>
        <v>0</v>
      </c>
      <c r="Z85" s="681"/>
      <c r="AA85" s="687">
        <f t="shared" si="96"/>
        <v>-1.8000000000000003</v>
      </c>
      <c r="AB85" s="688">
        <f t="shared" si="97"/>
        <v>0</v>
      </c>
      <c r="AC85" s="687">
        <f>AC86+AC92+AC89</f>
        <v>1.7000000000000002</v>
      </c>
      <c r="AD85" s="681"/>
      <c r="AE85" s="687">
        <f>AE86+AE92+AE89</f>
        <v>0</v>
      </c>
      <c r="AF85" s="681"/>
      <c r="AG85" s="687">
        <f t="shared" si="98"/>
        <v>-1.7000000000000002</v>
      </c>
      <c r="AH85" s="688">
        <f t="shared" si="99"/>
        <v>0</v>
      </c>
      <c r="AI85" s="687">
        <f>AI86+AI92+AI89</f>
        <v>1.9</v>
      </c>
      <c r="AJ85" s="681"/>
      <c r="AK85" s="687">
        <f>AK86+AK92+AK89</f>
        <v>0</v>
      </c>
      <c r="AL85" s="681"/>
      <c r="AM85" s="687">
        <f t="shared" si="100"/>
        <v>-1.9</v>
      </c>
      <c r="AN85" s="688">
        <f t="shared" si="101"/>
        <v>0</v>
      </c>
      <c r="AO85" s="687">
        <f t="shared" si="102"/>
        <v>4.8000000000000007</v>
      </c>
      <c r="AP85" s="681"/>
      <c r="AQ85" s="687">
        <f t="shared" si="103"/>
        <v>0</v>
      </c>
      <c r="AR85" s="681"/>
      <c r="AS85" s="687">
        <f t="shared" si="104"/>
        <v>-4.8000000000000007</v>
      </c>
      <c r="AT85" s="688">
        <f t="shared" si="105"/>
        <v>0</v>
      </c>
      <c r="AU85" s="687">
        <f>AU86+AU92+AU89</f>
        <v>1.3</v>
      </c>
      <c r="AV85" s="681"/>
      <c r="AW85" s="687">
        <f>AW86+AW92+AW89</f>
        <v>0</v>
      </c>
      <c r="AX85" s="681"/>
      <c r="AY85" s="687">
        <f t="shared" si="106"/>
        <v>-1.3</v>
      </c>
      <c r="AZ85" s="688">
        <f t="shared" si="107"/>
        <v>0</v>
      </c>
      <c r="BA85" s="687">
        <f>BA86+BA92+BA89</f>
        <v>1.7000000000000002</v>
      </c>
      <c r="BB85" s="681"/>
      <c r="BC85" s="687">
        <f>BC86+BC92+BC89</f>
        <v>0</v>
      </c>
      <c r="BD85" s="681"/>
      <c r="BE85" s="687">
        <f t="shared" si="108"/>
        <v>-1.7000000000000002</v>
      </c>
      <c r="BF85" s="688">
        <f t="shared" si="109"/>
        <v>0</v>
      </c>
      <c r="BG85" s="687">
        <f>BG86+BG92+BG89</f>
        <v>1.8000000000000003</v>
      </c>
      <c r="BH85" s="681"/>
      <c r="BI85" s="687">
        <f>BI86+BI92+BI89</f>
        <v>0</v>
      </c>
      <c r="BJ85" s="681"/>
      <c r="BK85" s="687">
        <f t="shared" si="110"/>
        <v>-1.8000000000000003</v>
      </c>
      <c r="BL85" s="688">
        <f t="shared" si="111"/>
        <v>0</v>
      </c>
      <c r="BM85" s="687">
        <f t="shared" si="112"/>
        <v>4.9000000000000004</v>
      </c>
      <c r="BN85" s="681"/>
      <c r="BO85" s="687">
        <f t="shared" si="113"/>
        <v>0</v>
      </c>
      <c r="BP85" s="681"/>
      <c r="BQ85" s="687">
        <f t="shared" si="114"/>
        <v>-4.9000000000000004</v>
      </c>
      <c r="BR85" s="688">
        <f t="shared" si="115"/>
        <v>0</v>
      </c>
      <c r="BS85" s="687">
        <f>BS86+BS92+BS89</f>
        <v>1.5</v>
      </c>
      <c r="BT85" s="681"/>
      <c r="BU85" s="687">
        <f>BU86+BU92+BU89</f>
        <v>0</v>
      </c>
      <c r="BV85" s="681"/>
      <c r="BW85" s="687">
        <f t="shared" si="116"/>
        <v>-1.5</v>
      </c>
      <c r="BX85" s="688">
        <f t="shared" si="117"/>
        <v>0</v>
      </c>
      <c r="BY85" s="687">
        <f>BY86+BY92+BY89</f>
        <v>1.6</v>
      </c>
      <c r="BZ85" s="681"/>
      <c r="CA85" s="687">
        <f>CA86+CA92+CA89</f>
        <v>0</v>
      </c>
      <c r="CB85" s="681"/>
      <c r="CC85" s="687">
        <f t="shared" si="118"/>
        <v>-1.6</v>
      </c>
      <c r="CD85" s="688">
        <f t="shared" si="119"/>
        <v>0</v>
      </c>
      <c r="CE85" s="687">
        <f>CE86+CE92+CE89</f>
        <v>1.8000000000000003</v>
      </c>
      <c r="CF85" s="681"/>
      <c r="CG85" s="687">
        <f>CG86+CG92+CG89</f>
        <v>0</v>
      </c>
      <c r="CH85" s="681"/>
      <c r="CI85" s="687">
        <f t="shared" si="120"/>
        <v>-1.8000000000000003</v>
      </c>
      <c r="CJ85" s="688">
        <f t="shared" si="121"/>
        <v>0</v>
      </c>
      <c r="CK85" s="687">
        <f t="shared" si="122"/>
        <v>5.3000000000000007</v>
      </c>
      <c r="CL85" s="681"/>
      <c r="CM85" s="687">
        <f t="shared" si="123"/>
        <v>0</v>
      </c>
      <c r="CN85" s="681"/>
      <c r="CO85" s="687">
        <f t="shared" si="124"/>
        <v>-5.3000000000000007</v>
      </c>
      <c r="CP85" s="688">
        <f t="shared" si="125"/>
        <v>0</v>
      </c>
      <c r="CQ85" s="687">
        <f>CQ86+CQ92+CQ89</f>
        <v>1.8</v>
      </c>
      <c r="CR85" s="681"/>
      <c r="CS85" s="687">
        <f>CS86+CS92+CS89</f>
        <v>0</v>
      </c>
      <c r="CT85" s="681"/>
      <c r="CU85" s="687">
        <f t="shared" si="126"/>
        <v>-1.8</v>
      </c>
      <c r="CV85" s="688">
        <f t="shared" si="127"/>
        <v>0</v>
      </c>
      <c r="CW85" s="687">
        <f>CW86+CW92+CW89</f>
        <v>1.6</v>
      </c>
      <c r="CX85" s="681"/>
      <c r="CY85" s="687">
        <f>CY86+CY92+CY89</f>
        <v>0</v>
      </c>
      <c r="CZ85" s="681"/>
      <c r="DA85" s="687">
        <f t="shared" si="128"/>
        <v>-1.6</v>
      </c>
      <c r="DB85" s="688">
        <f t="shared" si="129"/>
        <v>0</v>
      </c>
      <c r="DC85" s="687">
        <f>DC86+DC92+DC89</f>
        <v>1.9000000000000001</v>
      </c>
      <c r="DD85" s="681"/>
      <c r="DE85" s="687">
        <f>DE86+DE92+DE89</f>
        <v>0</v>
      </c>
      <c r="DF85" s="681"/>
      <c r="DG85" s="687">
        <f t="shared" si="130"/>
        <v>-1.9000000000000001</v>
      </c>
      <c r="DH85" s="688">
        <f t="shared" si="131"/>
        <v>0</v>
      </c>
    </row>
    <row r="86" spans="1:112" s="45" customFormat="1" ht="18.75" customHeight="1">
      <c r="A86" t="s">
        <v>2229</v>
      </c>
      <c r="B86" s="49"/>
      <c r="C86" s="615" t="s">
        <v>2279</v>
      </c>
      <c r="D86" s="625" t="s">
        <v>2229</v>
      </c>
      <c r="E86" s="528" t="s">
        <v>2249</v>
      </c>
      <c r="F86" s="528"/>
      <c r="G86" s="529"/>
      <c r="H86" s="530" t="s">
        <v>2280</v>
      </c>
      <c r="I86" s="530"/>
      <c r="J86" s="53" t="s">
        <v>186</v>
      </c>
      <c r="K86" s="687">
        <f t="shared" si="88"/>
        <v>15.4</v>
      </c>
      <c r="L86" s="681"/>
      <c r="M86" s="687">
        <f t="shared" si="89"/>
        <v>0</v>
      </c>
      <c r="N86" s="681"/>
      <c r="O86" s="687">
        <f t="shared" si="90"/>
        <v>-15.4</v>
      </c>
      <c r="P86" s="688">
        <f t="shared" si="91"/>
        <v>0</v>
      </c>
      <c r="Q86" s="687">
        <f t="shared" si="92"/>
        <v>3.9</v>
      </c>
      <c r="R86" s="681"/>
      <c r="S86" s="687">
        <f t="shared" si="93"/>
        <v>0</v>
      </c>
      <c r="T86" s="681"/>
      <c r="U86" s="687">
        <f t="shared" si="94"/>
        <v>-3.9</v>
      </c>
      <c r="V86" s="688">
        <f t="shared" si="95"/>
        <v>0</v>
      </c>
      <c r="W86" s="687">
        <f>W87+W88</f>
        <v>1.3</v>
      </c>
      <c r="X86" s="681"/>
      <c r="Y86" s="687">
        <f>Y87+Y88</f>
        <v>0</v>
      </c>
      <c r="Z86" s="681"/>
      <c r="AA86" s="687">
        <f t="shared" si="96"/>
        <v>-1.3</v>
      </c>
      <c r="AB86" s="688">
        <f t="shared" si="97"/>
        <v>0</v>
      </c>
      <c r="AC86" s="687">
        <f>AC87+AC88</f>
        <v>1.2</v>
      </c>
      <c r="AD86" s="681"/>
      <c r="AE86" s="687">
        <f>AE87+AE88</f>
        <v>0</v>
      </c>
      <c r="AF86" s="681"/>
      <c r="AG86" s="687">
        <f t="shared" si="98"/>
        <v>-1.2</v>
      </c>
      <c r="AH86" s="688">
        <f t="shared" si="99"/>
        <v>0</v>
      </c>
      <c r="AI86" s="687">
        <f>AI87+AI88</f>
        <v>1.4</v>
      </c>
      <c r="AJ86" s="681"/>
      <c r="AK86" s="687">
        <f>AK87+AK88</f>
        <v>0</v>
      </c>
      <c r="AL86" s="681"/>
      <c r="AM86" s="687">
        <f t="shared" si="100"/>
        <v>-1.4</v>
      </c>
      <c r="AN86" s="688">
        <f t="shared" si="101"/>
        <v>0</v>
      </c>
      <c r="AO86" s="687">
        <f t="shared" si="102"/>
        <v>3.3</v>
      </c>
      <c r="AP86" s="681"/>
      <c r="AQ86" s="687">
        <f t="shared" si="103"/>
        <v>0</v>
      </c>
      <c r="AR86" s="681"/>
      <c r="AS86" s="687">
        <f t="shared" si="104"/>
        <v>-3.3</v>
      </c>
      <c r="AT86" s="688">
        <f t="shared" si="105"/>
        <v>0</v>
      </c>
      <c r="AU86" s="687">
        <f>AU87+AU88</f>
        <v>0.8</v>
      </c>
      <c r="AV86" s="681"/>
      <c r="AW86" s="687">
        <f>AW87+AW88</f>
        <v>0</v>
      </c>
      <c r="AX86" s="681"/>
      <c r="AY86" s="687">
        <f t="shared" si="106"/>
        <v>-0.8</v>
      </c>
      <c r="AZ86" s="688">
        <f t="shared" si="107"/>
        <v>0</v>
      </c>
      <c r="BA86" s="687">
        <f>BA87+BA88</f>
        <v>1.2000000000000002</v>
      </c>
      <c r="BB86" s="681"/>
      <c r="BC86" s="687">
        <f>BC87+BC88</f>
        <v>0</v>
      </c>
      <c r="BD86" s="681"/>
      <c r="BE86" s="687">
        <f t="shared" si="108"/>
        <v>-1.2000000000000002</v>
      </c>
      <c r="BF86" s="688">
        <f t="shared" si="109"/>
        <v>0</v>
      </c>
      <c r="BG86" s="687">
        <f>BG87+BG88</f>
        <v>1.3</v>
      </c>
      <c r="BH86" s="681"/>
      <c r="BI86" s="687">
        <f>BI87+BI88</f>
        <v>0</v>
      </c>
      <c r="BJ86" s="681"/>
      <c r="BK86" s="687">
        <f t="shared" si="110"/>
        <v>-1.3</v>
      </c>
      <c r="BL86" s="688">
        <f t="shared" si="111"/>
        <v>0</v>
      </c>
      <c r="BM86" s="687">
        <f t="shared" si="112"/>
        <v>3.8</v>
      </c>
      <c r="BN86" s="681"/>
      <c r="BO86" s="687">
        <f t="shared" si="113"/>
        <v>0</v>
      </c>
      <c r="BP86" s="681"/>
      <c r="BQ86" s="687">
        <f t="shared" si="114"/>
        <v>-3.8</v>
      </c>
      <c r="BR86" s="688">
        <f t="shared" si="115"/>
        <v>0</v>
      </c>
      <c r="BS86" s="687">
        <f>BS87+BS88</f>
        <v>1.2</v>
      </c>
      <c r="BT86" s="681"/>
      <c r="BU86" s="687">
        <f>BU87+BU88</f>
        <v>0</v>
      </c>
      <c r="BV86" s="681"/>
      <c r="BW86" s="687">
        <f t="shared" si="116"/>
        <v>-1.2</v>
      </c>
      <c r="BX86" s="688">
        <f t="shared" si="117"/>
        <v>0</v>
      </c>
      <c r="BY86" s="687">
        <f>BY87+BY88</f>
        <v>1.3</v>
      </c>
      <c r="BZ86" s="681"/>
      <c r="CA86" s="687">
        <f>CA87+CA88</f>
        <v>0</v>
      </c>
      <c r="CB86" s="681"/>
      <c r="CC86" s="687">
        <f t="shared" si="118"/>
        <v>-1.3</v>
      </c>
      <c r="CD86" s="688">
        <f t="shared" si="119"/>
        <v>0</v>
      </c>
      <c r="CE86" s="687">
        <f>CE87+CE88</f>
        <v>1.3</v>
      </c>
      <c r="CF86" s="681"/>
      <c r="CG86" s="687">
        <f>CG87+CG88</f>
        <v>0</v>
      </c>
      <c r="CH86" s="681"/>
      <c r="CI86" s="687">
        <f t="shared" si="120"/>
        <v>-1.3</v>
      </c>
      <c r="CJ86" s="688">
        <f t="shared" si="121"/>
        <v>0</v>
      </c>
      <c r="CK86" s="687">
        <f t="shared" si="122"/>
        <v>4.4000000000000004</v>
      </c>
      <c r="CL86" s="681"/>
      <c r="CM86" s="687">
        <f t="shared" si="123"/>
        <v>0</v>
      </c>
      <c r="CN86" s="681"/>
      <c r="CO86" s="687">
        <f t="shared" si="124"/>
        <v>-4.4000000000000004</v>
      </c>
      <c r="CP86" s="688">
        <f t="shared" si="125"/>
        <v>0</v>
      </c>
      <c r="CQ86" s="687">
        <f>CQ87+CQ88</f>
        <v>1.5</v>
      </c>
      <c r="CR86" s="681"/>
      <c r="CS86" s="687">
        <f>CS87+CS88</f>
        <v>0</v>
      </c>
      <c r="CT86" s="681"/>
      <c r="CU86" s="687">
        <f t="shared" si="126"/>
        <v>-1.5</v>
      </c>
      <c r="CV86" s="688">
        <f t="shared" si="127"/>
        <v>0</v>
      </c>
      <c r="CW86" s="687">
        <f>CW87+CW88</f>
        <v>1.3</v>
      </c>
      <c r="CX86" s="681"/>
      <c r="CY86" s="687">
        <f>CY87+CY88</f>
        <v>0</v>
      </c>
      <c r="CZ86" s="681"/>
      <c r="DA86" s="687">
        <f t="shared" si="128"/>
        <v>-1.3</v>
      </c>
      <c r="DB86" s="688">
        <f t="shared" si="129"/>
        <v>0</v>
      </c>
      <c r="DC86" s="687">
        <f>DC87+DC88</f>
        <v>1.6</v>
      </c>
      <c r="DD86" s="681"/>
      <c r="DE86" s="687">
        <f>DE87+DE88</f>
        <v>0</v>
      </c>
      <c r="DF86" s="681"/>
      <c r="DG86" s="687">
        <f t="shared" si="130"/>
        <v>-1.6</v>
      </c>
      <c r="DH86" s="688">
        <f t="shared" si="131"/>
        <v>0</v>
      </c>
    </row>
    <row r="87" spans="1:112" s="45" customFormat="1" ht="18.75" customHeight="1">
      <c r="A87" t="s">
        <v>2233</v>
      </c>
      <c r="B87" s="49"/>
      <c r="C87" s="615"/>
      <c r="D87" s="625" t="s">
        <v>2234</v>
      </c>
      <c r="E87" s="528" t="s">
        <v>2281</v>
      </c>
      <c r="F87" s="528"/>
      <c r="G87" s="529"/>
      <c r="H87" s="530"/>
      <c r="I87" s="530"/>
      <c r="J87" s="53" t="s">
        <v>186</v>
      </c>
      <c r="K87" s="687">
        <f t="shared" si="88"/>
        <v>4.0999999999999996</v>
      </c>
      <c r="L87" s="681"/>
      <c r="M87" s="687">
        <f t="shared" si="89"/>
        <v>0</v>
      </c>
      <c r="N87" s="681"/>
      <c r="O87" s="687">
        <f t="shared" si="90"/>
        <v>-4.0999999999999996</v>
      </c>
      <c r="P87" s="688">
        <f t="shared" si="91"/>
        <v>0</v>
      </c>
      <c r="Q87" s="687">
        <f t="shared" si="92"/>
        <v>1</v>
      </c>
      <c r="R87" s="681"/>
      <c r="S87" s="687">
        <f t="shared" si="93"/>
        <v>0</v>
      </c>
      <c r="T87" s="681"/>
      <c r="U87" s="687">
        <f t="shared" si="94"/>
        <v>-1</v>
      </c>
      <c r="V87" s="688">
        <f t="shared" si="95"/>
        <v>0</v>
      </c>
      <c r="W87" s="683">
        <v>0.3</v>
      </c>
      <c r="X87" s="681"/>
      <c r="Y87" s="681"/>
      <c r="Z87" s="681"/>
      <c r="AA87" s="687">
        <f t="shared" si="96"/>
        <v>-0.3</v>
      </c>
      <c r="AB87" s="688">
        <f t="shared" si="97"/>
        <v>0</v>
      </c>
      <c r="AC87" s="683">
        <v>0.3</v>
      </c>
      <c r="AD87" s="681"/>
      <c r="AE87" s="681"/>
      <c r="AF87" s="681"/>
      <c r="AG87" s="687">
        <f t="shared" si="98"/>
        <v>-0.3</v>
      </c>
      <c r="AH87" s="688">
        <f t="shared" si="99"/>
        <v>0</v>
      </c>
      <c r="AI87" s="683">
        <v>0.4</v>
      </c>
      <c r="AJ87" s="681"/>
      <c r="AK87" s="681"/>
      <c r="AL87" s="681"/>
      <c r="AM87" s="687">
        <f t="shared" si="100"/>
        <v>-0.4</v>
      </c>
      <c r="AN87" s="688">
        <f t="shared" si="101"/>
        <v>0</v>
      </c>
      <c r="AO87" s="687">
        <f t="shared" si="102"/>
        <v>0.7</v>
      </c>
      <c r="AP87" s="681"/>
      <c r="AQ87" s="687">
        <f t="shared" si="103"/>
        <v>0</v>
      </c>
      <c r="AR87" s="681"/>
      <c r="AS87" s="687">
        <f t="shared" si="104"/>
        <v>-0.7</v>
      </c>
      <c r="AT87" s="688">
        <f t="shared" si="105"/>
        <v>0</v>
      </c>
      <c r="AU87" s="683">
        <v>0</v>
      </c>
      <c r="AV87" s="681"/>
      <c r="AW87" s="681"/>
      <c r="AX87" s="681"/>
      <c r="AY87" s="687">
        <f t="shared" si="106"/>
        <v>0</v>
      </c>
      <c r="AZ87" s="688" t="str">
        <f t="shared" si="107"/>
        <v>-</v>
      </c>
      <c r="BA87" s="683">
        <v>0.4</v>
      </c>
      <c r="BB87" s="681"/>
      <c r="BC87" s="681"/>
      <c r="BD87" s="681"/>
      <c r="BE87" s="687">
        <f t="shared" si="108"/>
        <v>-0.4</v>
      </c>
      <c r="BF87" s="688">
        <f t="shared" si="109"/>
        <v>0</v>
      </c>
      <c r="BG87" s="683">
        <v>0.3</v>
      </c>
      <c r="BH87" s="681"/>
      <c r="BI87" s="681"/>
      <c r="BJ87" s="681"/>
      <c r="BK87" s="687">
        <f t="shared" si="110"/>
        <v>-0.3</v>
      </c>
      <c r="BL87" s="688">
        <f t="shared" si="111"/>
        <v>0</v>
      </c>
      <c r="BM87" s="687">
        <f t="shared" si="112"/>
        <v>1.1000000000000001</v>
      </c>
      <c r="BN87" s="681"/>
      <c r="BO87" s="687">
        <f t="shared" si="113"/>
        <v>0</v>
      </c>
      <c r="BP87" s="681"/>
      <c r="BQ87" s="687">
        <f t="shared" si="114"/>
        <v>-1.1000000000000001</v>
      </c>
      <c r="BR87" s="688">
        <f t="shared" si="115"/>
        <v>0</v>
      </c>
      <c r="BS87" s="683">
        <v>0.3</v>
      </c>
      <c r="BT87" s="681"/>
      <c r="BU87" s="681"/>
      <c r="BV87" s="681"/>
      <c r="BW87" s="687">
        <f t="shared" si="116"/>
        <v>-0.3</v>
      </c>
      <c r="BX87" s="688">
        <f t="shared" si="117"/>
        <v>0</v>
      </c>
      <c r="BY87" s="683">
        <v>0.4</v>
      </c>
      <c r="BZ87" s="681"/>
      <c r="CA87" s="681"/>
      <c r="CB87" s="681"/>
      <c r="CC87" s="687">
        <f t="shared" si="118"/>
        <v>-0.4</v>
      </c>
      <c r="CD87" s="688">
        <f t="shared" si="119"/>
        <v>0</v>
      </c>
      <c r="CE87" s="683">
        <v>0.4</v>
      </c>
      <c r="CF87" s="681"/>
      <c r="CG87" s="681"/>
      <c r="CH87" s="681"/>
      <c r="CI87" s="687">
        <f t="shared" si="120"/>
        <v>-0.4</v>
      </c>
      <c r="CJ87" s="688">
        <f t="shared" si="121"/>
        <v>0</v>
      </c>
      <c r="CK87" s="687">
        <f t="shared" si="122"/>
        <v>1.3</v>
      </c>
      <c r="CL87" s="681"/>
      <c r="CM87" s="687">
        <f t="shared" si="123"/>
        <v>0</v>
      </c>
      <c r="CN87" s="681"/>
      <c r="CO87" s="687">
        <f t="shared" si="124"/>
        <v>-1.3</v>
      </c>
      <c r="CP87" s="688">
        <f t="shared" si="125"/>
        <v>0</v>
      </c>
      <c r="CQ87" s="683">
        <v>0.5</v>
      </c>
      <c r="CR87" s="681"/>
      <c r="CS87" s="681"/>
      <c r="CT87" s="681"/>
      <c r="CU87" s="687">
        <f t="shared" si="126"/>
        <v>-0.5</v>
      </c>
      <c r="CV87" s="688">
        <f t="shared" si="127"/>
        <v>0</v>
      </c>
      <c r="CW87" s="683">
        <v>0.3</v>
      </c>
      <c r="CX87" s="681"/>
      <c r="CY87" s="681"/>
      <c r="CZ87" s="681"/>
      <c r="DA87" s="687">
        <f t="shared" si="128"/>
        <v>-0.3</v>
      </c>
      <c r="DB87" s="688">
        <f t="shared" si="129"/>
        <v>0</v>
      </c>
      <c r="DC87" s="683">
        <v>0.5</v>
      </c>
      <c r="DD87" s="681"/>
      <c r="DE87" s="681"/>
      <c r="DF87" s="681"/>
      <c r="DG87" s="687">
        <f t="shared" si="130"/>
        <v>-0.5</v>
      </c>
      <c r="DH87" s="688">
        <f t="shared" si="131"/>
        <v>0</v>
      </c>
    </row>
    <row r="88" spans="1:112" s="45" customFormat="1" ht="18.75" customHeight="1">
      <c r="A88" t="s">
        <v>2157</v>
      </c>
      <c r="B88" s="49"/>
      <c r="C88" s="615"/>
      <c r="D88" s="625" t="s">
        <v>2158</v>
      </c>
      <c r="E88" s="528" t="s">
        <v>2282</v>
      </c>
      <c r="F88" s="528"/>
      <c r="G88" s="529"/>
      <c r="H88" s="530"/>
      <c r="I88" s="530"/>
      <c r="J88" s="53" t="s">
        <v>186</v>
      </c>
      <c r="K88" s="687">
        <f t="shared" si="88"/>
        <v>11.299999999999999</v>
      </c>
      <c r="L88" s="681"/>
      <c r="M88" s="687">
        <f t="shared" si="89"/>
        <v>0</v>
      </c>
      <c r="N88" s="681"/>
      <c r="O88" s="687">
        <f t="shared" si="90"/>
        <v>-11.299999999999999</v>
      </c>
      <c r="P88" s="688">
        <f t="shared" si="91"/>
        <v>0</v>
      </c>
      <c r="Q88" s="687">
        <f t="shared" si="92"/>
        <v>2.9</v>
      </c>
      <c r="R88" s="681"/>
      <c r="S88" s="687">
        <f t="shared" si="93"/>
        <v>0</v>
      </c>
      <c r="T88" s="681"/>
      <c r="U88" s="687">
        <f t="shared" si="94"/>
        <v>-2.9</v>
      </c>
      <c r="V88" s="688">
        <f t="shared" si="95"/>
        <v>0</v>
      </c>
      <c r="W88" s="683">
        <v>1</v>
      </c>
      <c r="X88" s="681"/>
      <c r="Y88" s="681"/>
      <c r="Z88" s="681"/>
      <c r="AA88" s="687">
        <f t="shared" si="96"/>
        <v>-1</v>
      </c>
      <c r="AB88" s="688">
        <f t="shared" si="97"/>
        <v>0</v>
      </c>
      <c r="AC88" s="683">
        <v>0.9</v>
      </c>
      <c r="AD88" s="681"/>
      <c r="AE88" s="681"/>
      <c r="AF88" s="681"/>
      <c r="AG88" s="687">
        <f t="shared" si="98"/>
        <v>-0.9</v>
      </c>
      <c r="AH88" s="688">
        <f t="shared" si="99"/>
        <v>0</v>
      </c>
      <c r="AI88" s="683">
        <v>1</v>
      </c>
      <c r="AJ88" s="681"/>
      <c r="AK88" s="681"/>
      <c r="AL88" s="681"/>
      <c r="AM88" s="687">
        <f t="shared" si="100"/>
        <v>-1</v>
      </c>
      <c r="AN88" s="688">
        <f t="shared" si="101"/>
        <v>0</v>
      </c>
      <c r="AO88" s="687">
        <f t="shared" si="102"/>
        <v>2.6</v>
      </c>
      <c r="AP88" s="681"/>
      <c r="AQ88" s="687">
        <f t="shared" si="103"/>
        <v>0</v>
      </c>
      <c r="AR88" s="681"/>
      <c r="AS88" s="687">
        <f t="shared" si="104"/>
        <v>-2.6</v>
      </c>
      <c r="AT88" s="688">
        <f t="shared" si="105"/>
        <v>0</v>
      </c>
      <c r="AU88" s="683">
        <v>0.8</v>
      </c>
      <c r="AV88" s="681"/>
      <c r="AW88" s="681"/>
      <c r="AX88" s="681"/>
      <c r="AY88" s="687">
        <f t="shared" si="106"/>
        <v>-0.8</v>
      </c>
      <c r="AZ88" s="688">
        <f t="shared" si="107"/>
        <v>0</v>
      </c>
      <c r="BA88" s="683">
        <v>0.8</v>
      </c>
      <c r="BB88" s="681"/>
      <c r="BC88" s="681"/>
      <c r="BD88" s="681"/>
      <c r="BE88" s="687">
        <f t="shared" si="108"/>
        <v>-0.8</v>
      </c>
      <c r="BF88" s="688">
        <f t="shared" si="109"/>
        <v>0</v>
      </c>
      <c r="BG88" s="683">
        <v>1</v>
      </c>
      <c r="BH88" s="681"/>
      <c r="BI88" s="681"/>
      <c r="BJ88" s="681"/>
      <c r="BK88" s="687">
        <f t="shared" si="110"/>
        <v>-1</v>
      </c>
      <c r="BL88" s="688">
        <f t="shared" si="111"/>
        <v>0</v>
      </c>
      <c r="BM88" s="687">
        <f t="shared" si="112"/>
        <v>2.7</v>
      </c>
      <c r="BN88" s="681"/>
      <c r="BO88" s="687">
        <f t="shared" si="113"/>
        <v>0</v>
      </c>
      <c r="BP88" s="681"/>
      <c r="BQ88" s="687">
        <f t="shared" si="114"/>
        <v>-2.7</v>
      </c>
      <c r="BR88" s="688">
        <f t="shared" si="115"/>
        <v>0</v>
      </c>
      <c r="BS88" s="683">
        <v>0.9</v>
      </c>
      <c r="BT88" s="681"/>
      <c r="BU88" s="681"/>
      <c r="BV88" s="681"/>
      <c r="BW88" s="687">
        <f t="shared" si="116"/>
        <v>-0.9</v>
      </c>
      <c r="BX88" s="688">
        <f t="shared" si="117"/>
        <v>0</v>
      </c>
      <c r="BY88" s="683">
        <v>0.9</v>
      </c>
      <c r="BZ88" s="681"/>
      <c r="CA88" s="681"/>
      <c r="CB88" s="681"/>
      <c r="CC88" s="687">
        <f t="shared" si="118"/>
        <v>-0.9</v>
      </c>
      <c r="CD88" s="688">
        <f t="shared" si="119"/>
        <v>0</v>
      </c>
      <c r="CE88" s="683">
        <v>0.9</v>
      </c>
      <c r="CF88" s="681"/>
      <c r="CG88" s="681"/>
      <c r="CH88" s="681"/>
      <c r="CI88" s="687">
        <f t="shared" si="120"/>
        <v>-0.9</v>
      </c>
      <c r="CJ88" s="688">
        <f t="shared" si="121"/>
        <v>0</v>
      </c>
      <c r="CK88" s="687">
        <f t="shared" si="122"/>
        <v>3.1</v>
      </c>
      <c r="CL88" s="681"/>
      <c r="CM88" s="687">
        <f t="shared" si="123"/>
        <v>0</v>
      </c>
      <c r="CN88" s="681"/>
      <c r="CO88" s="687">
        <f t="shared" si="124"/>
        <v>-3.1</v>
      </c>
      <c r="CP88" s="688">
        <f t="shared" si="125"/>
        <v>0</v>
      </c>
      <c r="CQ88" s="683">
        <v>1</v>
      </c>
      <c r="CR88" s="681"/>
      <c r="CS88" s="681"/>
      <c r="CT88" s="681"/>
      <c r="CU88" s="687">
        <f t="shared" si="126"/>
        <v>-1</v>
      </c>
      <c r="CV88" s="688">
        <f t="shared" si="127"/>
        <v>0</v>
      </c>
      <c r="CW88" s="683">
        <v>1</v>
      </c>
      <c r="CX88" s="681"/>
      <c r="CY88" s="681"/>
      <c r="CZ88" s="681"/>
      <c r="DA88" s="687">
        <f t="shared" si="128"/>
        <v>-1</v>
      </c>
      <c r="DB88" s="688">
        <f t="shared" si="129"/>
        <v>0</v>
      </c>
      <c r="DC88" s="683">
        <v>1.1000000000000001</v>
      </c>
      <c r="DD88" s="681"/>
      <c r="DE88" s="681"/>
      <c r="DF88" s="681"/>
      <c r="DG88" s="687">
        <f t="shared" si="130"/>
        <v>-1.1000000000000001</v>
      </c>
      <c r="DH88" s="688">
        <f t="shared" si="131"/>
        <v>0</v>
      </c>
    </row>
    <row r="89" spans="1:112" s="45" customFormat="1" ht="18.75" customHeight="1">
      <c r="A89" t="s">
        <v>2144</v>
      </c>
      <c r="B89" s="49"/>
      <c r="C89" s="615" t="s">
        <v>2283</v>
      </c>
      <c r="D89" s="625" t="s">
        <v>2144</v>
      </c>
      <c r="E89" s="528" t="s">
        <v>2284</v>
      </c>
      <c r="F89" s="528"/>
      <c r="G89" s="529"/>
      <c r="H89" s="530" t="s">
        <v>2285</v>
      </c>
      <c r="I89" s="530"/>
      <c r="J89" s="53" t="s">
        <v>186</v>
      </c>
      <c r="K89" s="687">
        <f t="shared" si="88"/>
        <v>3.8000000000000003</v>
      </c>
      <c r="L89" s="681"/>
      <c r="M89" s="687">
        <f t="shared" si="89"/>
        <v>0</v>
      </c>
      <c r="N89" s="681"/>
      <c r="O89" s="687">
        <f t="shared" si="90"/>
        <v>-3.8000000000000003</v>
      </c>
      <c r="P89" s="688">
        <f t="shared" si="91"/>
        <v>0</v>
      </c>
      <c r="Q89" s="687">
        <f t="shared" si="92"/>
        <v>1.2000000000000002</v>
      </c>
      <c r="R89" s="681"/>
      <c r="S89" s="687">
        <f t="shared" si="93"/>
        <v>0</v>
      </c>
      <c r="T89" s="681"/>
      <c r="U89" s="687">
        <f t="shared" si="94"/>
        <v>-1.2000000000000002</v>
      </c>
      <c r="V89" s="688">
        <f t="shared" si="95"/>
        <v>0</v>
      </c>
      <c r="W89" s="687">
        <f>W90+W91</f>
        <v>0.4</v>
      </c>
      <c r="X89" s="681"/>
      <c r="Y89" s="687">
        <f>Y90+Y91</f>
        <v>0</v>
      </c>
      <c r="Z89" s="681"/>
      <c r="AA89" s="687">
        <f t="shared" si="96"/>
        <v>-0.4</v>
      </c>
      <c r="AB89" s="688">
        <f t="shared" si="97"/>
        <v>0</v>
      </c>
      <c r="AC89" s="687">
        <f>AC90+AC91</f>
        <v>0.4</v>
      </c>
      <c r="AD89" s="681"/>
      <c r="AE89" s="687">
        <f>AE90+AE91</f>
        <v>0</v>
      </c>
      <c r="AF89" s="681"/>
      <c r="AG89" s="687">
        <f t="shared" si="98"/>
        <v>-0.4</v>
      </c>
      <c r="AH89" s="688">
        <f t="shared" si="99"/>
        <v>0</v>
      </c>
      <c r="AI89" s="687">
        <f>AI90+AI91</f>
        <v>0.4</v>
      </c>
      <c r="AJ89" s="681"/>
      <c r="AK89" s="687">
        <f>AK90+AK91</f>
        <v>0</v>
      </c>
      <c r="AL89" s="681"/>
      <c r="AM89" s="687">
        <f t="shared" si="100"/>
        <v>-0.4</v>
      </c>
      <c r="AN89" s="688">
        <f t="shared" si="101"/>
        <v>0</v>
      </c>
      <c r="AO89" s="687">
        <f t="shared" si="102"/>
        <v>1.2000000000000002</v>
      </c>
      <c r="AP89" s="681"/>
      <c r="AQ89" s="687">
        <f t="shared" si="103"/>
        <v>0</v>
      </c>
      <c r="AR89" s="681"/>
      <c r="AS89" s="687">
        <f t="shared" si="104"/>
        <v>-1.2000000000000002</v>
      </c>
      <c r="AT89" s="688">
        <f t="shared" si="105"/>
        <v>0</v>
      </c>
      <c r="AU89" s="687">
        <f>AU90+AU91</f>
        <v>0.4</v>
      </c>
      <c r="AV89" s="681"/>
      <c r="AW89" s="687">
        <f>AW90+AW91</f>
        <v>0</v>
      </c>
      <c r="AX89" s="681"/>
      <c r="AY89" s="687">
        <f t="shared" si="106"/>
        <v>-0.4</v>
      </c>
      <c r="AZ89" s="688">
        <f t="shared" si="107"/>
        <v>0</v>
      </c>
      <c r="BA89" s="687">
        <f>BA90+BA91</f>
        <v>0.4</v>
      </c>
      <c r="BB89" s="681"/>
      <c r="BC89" s="687">
        <f>BC90+BC91</f>
        <v>0</v>
      </c>
      <c r="BD89" s="681"/>
      <c r="BE89" s="687">
        <f t="shared" si="108"/>
        <v>-0.4</v>
      </c>
      <c r="BF89" s="688">
        <f t="shared" si="109"/>
        <v>0</v>
      </c>
      <c r="BG89" s="687">
        <f>BG90+BG91</f>
        <v>0.4</v>
      </c>
      <c r="BH89" s="681"/>
      <c r="BI89" s="687">
        <f>BI90+BI91</f>
        <v>0</v>
      </c>
      <c r="BJ89" s="681"/>
      <c r="BK89" s="687">
        <f t="shared" si="110"/>
        <v>-0.4</v>
      </c>
      <c r="BL89" s="688">
        <f t="shared" si="111"/>
        <v>0</v>
      </c>
      <c r="BM89" s="687">
        <f t="shared" si="112"/>
        <v>0.8</v>
      </c>
      <c r="BN89" s="681"/>
      <c r="BO89" s="687">
        <f t="shared" si="113"/>
        <v>0</v>
      </c>
      <c r="BP89" s="681"/>
      <c r="BQ89" s="687">
        <f t="shared" si="114"/>
        <v>-0.8</v>
      </c>
      <c r="BR89" s="688">
        <f t="shared" si="115"/>
        <v>0</v>
      </c>
      <c r="BS89" s="687">
        <f>BS90+BS91</f>
        <v>0.2</v>
      </c>
      <c r="BT89" s="681"/>
      <c r="BU89" s="687">
        <f>BU90+BU91</f>
        <v>0</v>
      </c>
      <c r="BV89" s="681"/>
      <c r="BW89" s="687">
        <f t="shared" si="116"/>
        <v>-0.2</v>
      </c>
      <c r="BX89" s="688">
        <f t="shared" si="117"/>
        <v>0</v>
      </c>
      <c r="BY89" s="687">
        <f>BY90+BY91</f>
        <v>0.2</v>
      </c>
      <c r="BZ89" s="681"/>
      <c r="CA89" s="687">
        <f>CA90+CA91</f>
        <v>0</v>
      </c>
      <c r="CB89" s="681"/>
      <c r="CC89" s="687">
        <f t="shared" si="118"/>
        <v>-0.2</v>
      </c>
      <c r="CD89" s="688">
        <f t="shared" si="119"/>
        <v>0</v>
      </c>
      <c r="CE89" s="687">
        <f>CE90+CE91</f>
        <v>0.4</v>
      </c>
      <c r="CF89" s="681"/>
      <c r="CG89" s="687">
        <f>CG90+CG91</f>
        <v>0</v>
      </c>
      <c r="CH89" s="681"/>
      <c r="CI89" s="687">
        <f t="shared" si="120"/>
        <v>-0.4</v>
      </c>
      <c r="CJ89" s="688">
        <f t="shared" si="121"/>
        <v>0</v>
      </c>
      <c r="CK89" s="687">
        <f t="shared" si="122"/>
        <v>0.60000000000000009</v>
      </c>
      <c r="CL89" s="681"/>
      <c r="CM89" s="687">
        <f t="shared" si="123"/>
        <v>0</v>
      </c>
      <c r="CN89" s="681"/>
      <c r="CO89" s="687">
        <f t="shared" si="124"/>
        <v>-0.60000000000000009</v>
      </c>
      <c r="CP89" s="688">
        <f t="shared" si="125"/>
        <v>0</v>
      </c>
      <c r="CQ89" s="687">
        <f>CQ90+CQ91</f>
        <v>0.2</v>
      </c>
      <c r="CR89" s="681"/>
      <c r="CS89" s="687">
        <f>CS90+CS91</f>
        <v>0</v>
      </c>
      <c r="CT89" s="681"/>
      <c r="CU89" s="687">
        <f t="shared" si="126"/>
        <v>-0.2</v>
      </c>
      <c r="CV89" s="688">
        <f t="shared" si="127"/>
        <v>0</v>
      </c>
      <c r="CW89" s="687">
        <f>CW90+CW91</f>
        <v>0.2</v>
      </c>
      <c r="CX89" s="681"/>
      <c r="CY89" s="687">
        <f>CY90+CY91</f>
        <v>0</v>
      </c>
      <c r="CZ89" s="681"/>
      <c r="DA89" s="687">
        <f t="shared" si="128"/>
        <v>-0.2</v>
      </c>
      <c r="DB89" s="688">
        <f t="shared" si="129"/>
        <v>0</v>
      </c>
      <c r="DC89" s="687">
        <f>DC90+DC91</f>
        <v>0.2</v>
      </c>
      <c r="DD89" s="681"/>
      <c r="DE89" s="687">
        <f>DE90+DE91</f>
        <v>0</v>
      </c>
      <c r="DF89" s="681"/>
      <c r="DG89" s="687">
        <f t="shared" si="130"/>
        <v>-0.2</v>
      </c>
      <c r="DH89" s="688">
        <f t="shared" si="131"/>
        <v>0</v>
      </c>
    </row>
    <row r="90" spans="1:112" s="45" customFormat="1" ht="18.75" customHeight="1">
      <c r="A90" t="s">
        <v>2161</v>
      </c>
      <c r="B90" s="49"/>
      <c r="C90" s="615"/>
      <c r="D90" s="625" t="s">
        <v>2162</v>
      </c>
      <c r="E90" s="528" t="s">
        <v>2286</v>
      </c>
      <c r="F90" s="528"/>
      <c r="G90" s="529"/>
      <c r="H90" s="530"/>
      <c r="I90" s="530"/>
      <c r="J90" s="53" t="s">
        <v>186</v>
      </c>
      <c r="K90" s="687">
        <f t="shared" si="88"/>
        <v>1.9000000000000001</v>
      </c>
      <c r="L90" s="681"/>
      <c r="M90" s="687">
        <f t="shared" si="89"/>
        <v>0</v>
      </c>
      <c r="N90" s="681"/>
      <c r="O90" s="687">
        <f t="shared" si="90"/>
        <v>-1.9000000000000001</v>
      </c>
      <c r="P90" s="688">
        <f t="shared" si="91"/>
        <v>0</v>
      </c>
      <c r="Q90" s="687">
        <f t="shared" si="92"/>
        <v>0.60000000000000009</v>
      </c>
      <c r="R90" s="681"/>
      <c r="S90" s="687">
        <f t="shared" si="93"/>
        <v>0</v>
      </c>
      <c r="T90" s="681"/>
      <c r="U90" s="687">
        <f t="shared" si="94"/>
        <v>-0.60000000000000009</v>
      </c>
      <c r="V90" s="688">
        <f t="shared" si="95"/>
        <v>0</v>
      </c>
      <c r="W90" s="683">
        <v>0.2</v>
      </c>
      <c r="X90" s="681"/>
      <c r="Y90" s="681"/>
      <c r="Z90" s="681"/>
      <c r="AA90" s="687">
        <f t="shared" si="96"/>
        <v>-0.2</v>
      </c>
      <c r="AB90" s="688">
        <f t="shared" si="97"/>
        <v>0</v>
      </c>
      <c r="AC90" s="683">
        <v>0.2</v>
      </c>
      <c r="AD90" s="681"/>
      <c r="AE90" s="681"/>
      <c r="AF90" s="681"/>
      <c r="AG90" s="687">
        <f t="shared" si="98"/>
        <v>-0.2</v>
      </c>
      <c r="AH90" s="688">
        <f t="shared" si="99"/>
        <v>0</v>
      </c>
      <c r="AI90" s="683">
        <v>0.2</v>
      </c>
      <c r="AJ90" s="681"/>
      <c r="AK90" s="681"/>
      <c r="AL90" s="681"/>
      <c r="AM90" s="687">
        <f t="shared" si="100"/>
        <v>-0.2</v>
      </c>
      <c r="AN90" s="688">
        <f t="shared" si="101"/>
        <v>0</v>
      </c>
      <c r="AO90" s="687">
        <f t="shared" si="102"/>
        <v>0.60000000000000009</v>
      </c>
      <c r="AP90" s="681"/>
      <c r="AQ90" s="687">
        <f t="shared" si="103"/>
        <v>0</v>
      </c>
      <c r="AR90" s="681"/>
      <c r="AS90" s="687">
        <f t="shared" si="104"/>
        <v>-0.60000000000000009</v>
      </c>
      <c r="AT90" s="688">
        <f t="shared" si="105"/>
        <v>0</v>
      </c>
      <c r="AU90" s="683">
        <v>0.2</v>
      </c>
      <c r="AV90" s="681"/>
      <c r="AW90" s="681"/>
      <c r="AX90" s="681"/>
      <c r="AY90" s="687">
        <f t="shared" si="106"/>
        <v>-0.2</v>
      </c>
      <c r="AZ90" s="688">
        <f t="shared" si="107"/>
        <v>0</v>
      </c>
      <c r="BA90" s="683">
        <v>0.2</v>
      </c>
      <c r="BB90" s="681"/>
      <c r="BC90" s="681"/>
      <c r="BD90" s="681"/>
      <c r="BE90" s="687">
        <f t="shared" si="108"/>
        <v>-0.2</v>
      </c>
      <c r="BF90" s="688">
        <f t="shared" si="109"/>
        <v>0</v>
      </c>
      <c r="BG90" s="683">
        <v>0.2</v>
      </c>
      <c r="BH90" s="681"/>
      <c r="BI90" s="681"/>
      <c r="BJ90" s="681"/>
      <c r="BK90" s="687">
        <f t="shared" si="110"/>
        <v>-0.2</v>
      </c>
      <c r="BL90" s="688">
        <f t="shared" si="111"/>
        <v>0</v>
      </c>
      <c r="BM90" s="687">
        <f t="shared" si="112"/>
        <v>0.4</v>
      </c>
      <c r="BN90" s="681"/>
      <c r="BO90" s="687">
        <f t="shared" si="113"/>
        <v>0</v>
      </c>
      <c r="BP90" s="681"/>
      <c r="BQ90" s="687">
        <f t="shared" si="114"/>
        <v>-0.4</v>
      </c>
      <c r="BR90" s="688">
        <f t="shared" si="115"/>
        <v>0</v>
      </c>
      <c r="BS90" s="683">
        <v>0.1</v>
      </c>
      <c r="BT90" s="681"/>
      <c r="BU90" s="681"/>
      <c r="BV90" s="681"/>
      <c r="BW90" s="687">
        <f t="shared" si="116"/>
        <v>-0.1</v>
      </c>
      <c r="BX90" s="688">
        <f t="shared" si="117"/>
        <v>0</v>
      </c>
      <c r="BY90" s="683">
        <v>0.1</v>
      </c>
      <c r="BZ90" s="681"/>
      <c r="CA90" s="681"/>
      <c r="CB90" s="681"/>
      <c r="CC90" s="687">
        <f t="shared" si="118"/>
        <v>-0.1</v>
      </c>
      <c r="CD90" s="688">
        <f t="shared" si="119"/>
        <v>0</v>
      </c>
      <c r="CE90" s="683">
        <v>0.2</v>
      </c>
      <c r="CF90" s="681"/>
      <c r="CG90" s="681"/>
      <c r="CH90" s="681"/>
      <c r="CI90" s="687">
        <f t="shared" si="120"/>
        <v>-0.2</v>
      </c>
      <c r="CJ90" s="688">
        <f t="shared" si="121"/>
        <v>0</v>
      </c>
      <c r="CK90" s="687">
        <f t="shared" si="122"/>
        <v>0.30000000000000004</v>
      </c>
      <c r="CL90" s="681"/>
      <c r="CM90" s="687">
        <f t="shared" si="123"/>
        <v>0</v>
      </c>
      <c r="CN90" s="681"/>
      <c r="CO90" s="687">
        <f t="shared" si="124"/>
        <v>-0.30000000000000004</v>
      </c>
      <c r="CP90" s="688">
        <f t="shared" si="125"/>
        <v>0</v>
      </c>
      <c r="CQ90" s="683">
        <v>0.1</v>
      </c>
      <c r="CR90" s="681"/>
      <c r="CS90" s="681"/>
      <c r="CT90" s="681"/>
      <c r="CU90" s="687">
        <f t="shared" si="126"/>
        <v>-0.1</v>
      </c>
      <c r="CV90" s="688">
        <f t="shared" si="127"/>
        <v>0</v>
      </c>
      <c r="CW90" s="683">
        <v>0.1</v>
      </c>
      <c r="CX90" s="681"/>
      <c r="CY90" s="681"/>
      <c r="CZ90" s="681"/>
      <c r="DA90" s="687">
        <f t="shared" si="128"/>
        <v>-0.1</v>
      </c>
      <c r="DB90" s="688">
        <f t="shared" si="129"/>
        <v>0</v>
      </c>
      <c r="DC90" s="683">
        <v>0.1</v>
      </c>
      <c r="DD90" s="681"/>
      <c r="DE90" s="681"/>
      <c r="DF90" s="681"/>
      <c r="DG90" s="687">
        <f t="shared" si="130"/>
        <v>-0.1</v>
      </c>
      <c r="DH90" s="688">
        <f t="shared" si="131"/>
        <v>0</v>
      </c>
    </row>
    <row r="91" spans="1:112" s="45" customFormat="1" ht="18.75" customHeight="1">
      <c r="A91" t="s">
        <v>2173</v>
      </c>
      <c r="B91" s="49"/>
      <c r="C91" s="615"/>
      <c r="D91" s="625" t="s">
        <v>2174</v>
      </c>
      <c r="E91" s="528" t="s">
        <v>2287</v>
      </c>
      <c r="F91" s="528"/>
      <c r="G91" s="529"/>
      <c r="H91" s="530"/>
      <c r="I91" s="530"/>
      <c r="J91" s="53" t="s">
        <v>186</v>
      </c>
      <c r="K91" s="687">
        <f t="shared" si="88"/>
        <v>1.9000000000000001</v>
      </c>
      <c r="L91" s="681"/>
      <c r="M91" s="687">
        <f t="shared" si="89"/>
        <v>0</v>
      </c>
      <c r="N91" s="681"/>
      <c r="O91" s="687">
        <f t="shared" si="90"/>
        <v>-1.9000000000000001</v>
      </c>
      <c r="P91" s="688">
        <f t="shared" si="91"/>
        <v>0</v>
      </c>
      <c r="Q91" s="687">
        <f t="shared" si="92"/>
        <v>0.60000000000000009</v>
      </c>
      <c r="R91" s="681"/>
      <c r="S91" s="687">
        <f t="shared" si="93"/>
        <v>0</v>
      </c>
      <c r="T91" s="681"/>
      <c r="U91" s="687">
        <f t="shared" si="94"/>
        <v>-0.60000000000000009</v>
      </c>
      <c r="V91" s="688">
        <f t="shared" si="95"/>
        <v>0</v>
      </c>
      <c r="W91" s="683">
        <v>0.2</v>
      </c>
      <c r="X91" s="681"/>
      <c r="Y91" s="681"/>
      <c r="Z91" s="681"/>
      <c r="AA91" s="687">
        <f t="shared" si="96"/>
        <v>-0.2</v>
      </c>
      <c r="AB91" s="688">
        <f t="shared" si="97"/>
        <v>0</v>
      </c>
      <c r="AC91" s="683">
        <v>0.2</v>
      </c>
      <c r="AD91" s="681"/>
      <c r="AE91" s="681"/>
      <c r="AF91" s="681"/>
      <c r="AG91" s="687">
        <f t="shared" si="98"/>
        <v>-0.2</v>
      </c>
      <c r="AH91" s="688">
        <f t="shared" si="99"/>
        <v>0</v>
      </c>
      <c r="AI91" s="683">
        <v>0.2</v>
      </c>
      <c r="AJ91" s="681"/>
      <c r="AK91" s="681"/>
      <c r="AL91" s="681"/>
      <c r="AM91" s="687">
        <f t="shared" si="100"/>
        <v>-0.2</v>
      </c>
      <c r="AN91" s="688">
        <f t="shared" si="101"/>
        <v>0</v>
      </c>
      <c r="AO91" s="687">
        <f t="shared" si="102"/>
        <v>0.60000000000000009</v>
      </c>
      <c r="AP91" s="681"/>
      <c r="AQ91" s="687">
        <f t="shared" si="103"/>
        <v>0</v>
      </c>
      <c r="AR91" s="681"/>
      <c r="AS91" s="687">
        <f t="shared" si="104"/>
        <v>-0.60000000000000009</v>
      </c>
      <c r="AT91" s="688">
        <f t="shared" si="105"/>
        <v>0</v>
      </c>
      <c r="AU91" s="683">
        <v>0.2</v>
      </c>
      <c r="AV91" s="681"/>
      <c r="AW91" s="681"/>
      <c r="AX91" s="681"/>
      <c r="AY91" s="687">
        <f t="shared" si="106"/>
        <v>-0.2</v>
      </c>
      <c r="AZ91" s="688">
        <f t="shared" si="107"/>
        <v>0</v>
      </c>
      <c r="BA91" s="683">
        <v>0.2</v>
      </c>
      <c r="BB91" s="681"/>
      <c r="BC91" s="681"/>
      <c r="BD91" s="681"/>
      <c r="BE91" s="687">
        <f t="shared" si="108"/>
        <v>-0.2</v>
      </c>
      <c r="BF91" s="688">
        <f t="shared" si="109"/>
        <v>0</v>
      </c>
      <c r="BG91" s="683">
        <v>0.2</v>
      </c>
      <c r="BH91" s="681"/>
      <c r="BI91" s="681"/>
      <c r="BJ91" s="681"/>
      <c r="BK91" s="687">
        <f t="shared" si="110"/>
        <v>-0.2</v>
      </c>
      <c r="BL91" s="688">
        <f t="shared" si="111"/>
        <v>0</v>
      </c>
      <c r="BM91" s="687">
        <f t="shared" si="112"/>
        <v>0.4</v>
      </c>
      <c r="BN91" s="681"/>
      <c r="BO91" s="687">
        <f t="shared" si="113"/>
        <v>0</v>
      </c>
      <c r="BP91" s="681"/>
      <c r="BQ91" s="687">
        <f t="shared" si="114"/>
        <v>-0.4</v>
      </c>
      <c r="BR91" s="688">
        <f t="shared" si="115"/>
        <v>0</v>
      </c>
      <c r="BS91" s="683">
        <v>0.1</v>
      </c>
      <c r="BT91" s="681"/>
      <c r="BU91" s="681"/>
      <c r="BV91" s="681"/>
      <c r="BW91" s="687">
        <f t="shared" si="116"/>
        <v>-0.1</v>
      </c>
      <c r="BX91" s="688">
        <f t="shared" si="117"/>
        <v>0</v>
      </c>
      <c r="BY91" s="683">
        <v>0.1</v>
      </c>
      <c r="BZ91" s="681"/>
      <c r="CA91" s="681"/>
      <c r="CB91" s="681"/>
      <c r="CC91" s="687">
        <f t="shared" si="118"/>
        <v>-0.1</v>
      </c>
      <c r="CD91" s="688">
        <f t="shared" si="119"/>
        <v>0</v>
      </c>
      <c r="CE91" s="683">
        <v>0.2</v>
      </c>
      <c r="CF91" s="681"/>
      <c r="CG91" s="681"/>
      <c r="CH91" s="681"/>
      <c r="CI91" s="687">
        <f t="shared" si="120"/>
        <v>-0.2</v>
      </c>
      <c r="CJ91" s="688">
        <f t="shared" si="121"/>
        <v>0</v>
      </c>
      <c r="CK91" s="687">
        <f t="shared" si="122"/>
        <v>0.30000000000000004</v>
      </c>
      <c r="CL91" s="681"/>
      <c r="CM91" s="687">
        <f t="shared" si="123"/>
        <v>0</v>
      </c>
      <c r="CN91" s="681"/>
      <c r="CO91" s="687">
        <f t="shared" si="124"/>
        <v>-0.30000000000000004</v>
      </c>
      <c r="CP91" s="688">
        <f t="shared" si="125"/>
        <v>0</v>
      </c>
      <c r="CQ91" s="683">
        <v>0.1</v>
      </c>
      <c r="CR91" s="681"/>
      <c r="CS91" s="681"/>
      <c r="CT91" s="681"/>
      <c r="CU91" s="687">
        <f t="shared" si="126"/>
        <v>-0.1</v>
      </c>
      <c r="CV91" s="688">
        <f t="shared" si="127"/>
        <v>0</v>
      </c>
      <c r="CW91" s="683">
        <v>0.1</v>
      </c>
      <c r="CX91" s="681"/>
      <c r="CY91" s="681"/>
      <c r="CZ91" s="681"/>
      <c r="DA91" s="687">
        <f t="shared" si="128"/>
        <v>-0.1</v>
      </c>
      <c r="DB91" s="688">
        <f t="shared" si="129"/>
        <v>0</v>
      </c>
      <c r="DC91" s="683">
        <v>0.1</v>
      </c>
      <c r="DD91" s="681"/>
      <c r="DE91" s="681"/>
      <c r="DF91" s="681"/>
      <c r="DG91" s="687">
        <f t="shared" si="130"/>
        <v>-0.1</v>
      </c>
      <c r="DH91" s="688">
        <f t="shared" si="131"/>
        <v>0</v>
      </c>
    </row>
    <row r="92" spans="1:112" s="45" customFormat="1" ht="18.75" customHeight="1">
      <c r="A92" t="s">
        <v>2133</v>
      </c>
      <c r="B92" s="49"/>
      <c r="C92" s="615" t="s">
        <v>2288</v>
      </c>
      <c r="D92" s="625" t="s">
        <v>2133</v>
      </c>
      <c r="E92" s="528" t="s">
        <v>2253</v>
      </c>
      <c r="F92" s="528"/>
      <c r="G92" s="529"/>
      <c r="H92" s="530"/>
      <c r="I92" s="530"/>
      <c r="J92" s="53" t="s">
        <v>186</v>
      </c>
      <c r="K92" s="687">
        <f t="shared" si="88"/>
        <v>1.2000000000000002</v>
      </c>
      <c r="L92" s="681"/>
      <c r="M92" s="687">
        <f t="shared" si="89"/>
        <v>0</v>
      </c>
      <c r="N92" s="681"/>
      <c r="O92" s="687">
        <f t="shared" si="90"/>
        <v>-1.2000000000000002</v>
      </c>
      <c r="P92" s="688">
        <f t="shared" si="91"/>
        <v>0</v>
      </c>
      <c r="Q92" s="687">
        <f t="shared" si="92"/>
        <v>0.30000000000000004</v>
      </c>
      <c r="R92" s="681"/>
      <c r="S92" s="687">
        <f t="shared" si="93"/>
        <v>0</v>
      </c>
      <c r="T92" s="681"/>
      <c r="U92" s="687">
        <f t="shared" si="94"/>
        <v>-0.30000000000000004</v>
      </c>
      <c r="V92" s="688">
        <f t="shared" si="95"/>
        <v>0</v>
      </c>
      <c r="W92" s="683">
        <v>0.1</v>
      </c>
      <c r="X92" s="681"/>
      <c r="Y92" s="681"/>
      <c r="Z92" s="681"/>
      <c r="AA92" s="687">
        <f t="shared" si="96"/>
        <v>-0.1</v>
      </c>
      <c r="AB92" s="688">
        <f t="shared" si="97"/>
        <v>0</v>
      </c>
      <c r="AC92" s="683">
        <v>0.1</v>
      </c>
      <c r="AD92" s="681"/>
      <c r="AE92" s="681"/>
      <c r="AF92" s="681"/>
      <c r="AG92" s="687">
        <f t="shared" si="98"/>
        <v>-0.1</v>
      </c>
      <c r="AH92" s="688">
        <f t="shared" si="99"/>
        <v>0</v>
      </c>
      <c r="AI92" s="683">
        <v>0.1</v>
      </c>
      <c r="AJ92" s="681"/>
      <c r="AK92" s="681"/>
      <c r="AL92" s="681"/>
      <c r="AM92" s="687">
        <f t="shared" si="100"/>
        <v>-0.1</v>
      </c>
      <c r="AN92" s="688">
        <f t="shared" si="101"/>
        <v>0</v>
      </c>
      <c r="AO92" s="687">
        <f t="shared" si="102"/>
        <v>0.30000000000000004</v>
      </c>
      <c r="AP92" s="681"/>
      <c r="AQ92" s="687">
        <f t="shared" si="103"/>
        <v>0</v>
      </c>
      <c r="AR92" s="681"/>
      <c r="AS92" s="687">
        <f t="shared" si="104"/>
        <v>-0.30000000000000004</v>
      </c>
      <c r="AT92" s="688">
        <f t="shared" si="105"/>
        <v>0</v>
      </c>
      <c r="AU92" s="683">
        <v>0.1</v>
      </c>
      <c r="AV92" s="681"/>
      <c r="AW92" s="681"/>
      <c r="AX92" s="681"/>
      <c r="AY92" s="687">
        <f t="shared" si="106"/>
        <v>-0.1</v>
      </c>
      <c r="AZ92" s="688">
        <f t="shared" si="107"/>
        <v>0</v>
      </c>
      <c r="BA92" s="683">
        <v>0.1</v>
      </c>
      <c r="BB92" s="681"/>
      <c r="BC92" s="681"/>
      <c r="BD92" s="681"/>
      <c r="BE92" s="687">
        <f t="shared" si="108"/>
        <v>-0.1</v>
      </c>
      <c r="BF92" s="688">
        <f t="shared" si="109"/>
        <v>0</v>
      </c>
      <c r="BG92" s="683">
        <v>0.1</v>
      </c>
      <c r="BH92" s="681"/>
      <c r="BI92" s="681"/>
      <c r="BJ92" s="681"/>
      <c r="BK92" s="687">
        <f t="shared" si="110"/>
        <v>-0.1</v>
      </c>
      <c r="BL92" s="688">
        <f t="shared" si="111"/>
        <v>0</v>
      </c>
      <c r="BM92" s="687">
        <f t="shared" si="112"/>
        <v>0.30000000000000004</v>
      </c>
      <c r="BN92" s="681"/>
      <c r="BO92" s="687">
        <f t="shared" si="113"/>
        <v>0</v>
      </c>
      <c r="BP92" s="681"/>
      <c r="BQ92" s="687">
        <f t="shared" si="114"/>
        <v>-0.30000000000000004</v>
      </c>
      <c r="BR92" s="688">
        <f t="shared" si="115"/>
        <v>0</v>
      </c>
      <c r="BS92" s="683">
        <v>0.1</v>
      </c>
      <c r="BT92" s="681"/>
      <c r="BU92" s="681"/>
      <c r="BV92" s="681"/>
      <c r="BW92" s="687">
        <f t="shared" si="116"/>
        <v>-0.1</v>
      </c>
      <c r="BX92" s="688">
        <f t="shared" si="117"/>
        <v>0</v>
      </c>
      <c r="BY92" s="683">
        <v>0.1</v>
      </c>
      <c r="BZ92" s="681"/>
      <c r="CA92" s="681"/>
      <c r="CB92" s="681"/>
      <c r="CC92" s="687">
        <f t="shared" si="118"/>
        <v>-0.1</v>
      </c>
      <c r="CD92" s="688">
        <f t="shared" si="119"/>
        <v>0</v>
      </c>
      <c r="CE92" s="683">
        <v>0.1</v>
      </c>
      <c r="CF92" s="681"/>
      <c r="CG92" s="681"/>
      <c r="CH92" s="681"/>
      <c r="CI92" s="687">
        <f t="shared" si="120"/>
        <v>-0.1</v>
      </c>
      <c r="CJ92" s="688">
        <f t="shared" si="121"/>
        <v>0</v>
      </c>
      <c r="CK92" s="687">
        <f t="shared" si="122"/>
        <v>0.30000000000000004</v>
      </c>
      <c r="CL92" s="681"/>
      <c r="CM92" s="687">
        <f t="shared" si="123"/>
        <v>0</v>
      </c>
      <c r="CN92" s="681"/>
      <c r="CO92" s="687">
        <f t="shared" si="124"/>
        <v>-0.30000000000000004</v>
      </c>
      <c r="CP92" s="688">
        <f t="shared" si="125"/>
        <v>0</v>
      </c>
      <c r="CQ92" s="683">
        <v>0.1</v>
      </c>
      <c r="CR92" s="681"/>
      <c r="CS92" s="681"/>
      <c r="CT92" s="681"/>
      <c r="CU92" s="687">
        <f t="shared" si="126"/>
        <v>-0.1</v>
      </c>
      <c r="CV92" s="688">
        <f t="shared" si="127"/>
        <v>0</v>
      </c>
      <c r="CW92" s="683">
        <v>0.1</v>
      </c>
      <c r="CX92" s="681"/>
      <c r="CY92" s="681"/>
      <c r="CZ92" s="681"/>
      <c r="DA92" s="687">
        <f t="shared" si="128"/>
        <v>-0.1</v>
      </c>
      <c r="DB92" s="688">
        <f t="shared" si="129"/>
        <v>0</v>
      </c>
      <c r="DC92" s="683">
        <v>0.1</v>
      </c>
      <c r="DD92" s="681"/>
      <c r="DE92" s="681"/>
      <c r="DF92" s="681"/>
      <c r="DG92" s="687">
        <f t="shared" si="130"/>
        <v>-0.1</v>
      </c>
      <c r="DH92" s="688">
        <f t="shared" si="131"/>
        <v>0</v>
      </c>
    </row>
    <row r="93" spans="1:112" s="45" customFormat="1" ht="24" customHeight="1">
      <c r="A93" t="s">
        <v>2289</v>
      </c>
      <c r="B93" s="49"/>
      <c r="C93" s="537" t="s">
        <v>155</v>
      </c>
      <c r="D93" s="627" t="s">
        <v>2289</v>
      </c>
      <c r="E93" s="528" t="s">
        <v>1942</v>
      </c>
      <c r="F93" s="528"/>
      <c r="G93" s="529"/>
      <c r="H93" s="530" t="s">
        <v>2290</v>
      </c>
      <c r="I93" s="530"/>
      <c r="J93" s="526" t="s">
        <v>169</v>
      </c>
      <c r="K93" s="687">
        <f t="shared" si="88"/>
        <v>17209.316999999999</v>
      </c>
      <c r="L93" s="681"/>
      <c r="M93" s="687">
        <f t="shared" si="89"/>
        <v>0</v>
      </c>
      <c r="N93" s="681"/>
      <c r="O93" s="687">
        <f t="shared" si="90"/>
        <v>-17209.316999999999</v>
      </c>
      <c r="P93" s="688">
        <f t="shared" si="91"/>
        <v>0</v>
      </c>
      <c r="Q93" s="687">
        <f t="shared" si="92"/>
        <v>4714.3130000000001</v>
      </c>
      <c r="R93" s="681"/>
      <c r="S93" s="687">
        <f t="shared" si="93"/>
        <v>0</v>
      </c>
      <c r="T93" s="681"/>
      <c r="U93" s="687">
        <f t="shared" si="94"/>
        <v>-4714.3130000000001</v>
      </c>
      <c r="V93" s="688">
        <f t="shared" si="95"/>
        <v>0</v>
      </c>
      <c r="W93" s="687">
        <f>W95+W96+W97+W98-W228</f>
        <v>1636.6590000000001</v>
      </c>
      <c r="X93" s="681"/>
      <c r="Y93" s="687">
        <f>Y95+Y96+Y97+Y98-Y228</f>
        <v>0</v>
      </c>
      <c r="Z93" s="681"/>
      <c r="AA93" s="687">
        <f t="shared" si="96"/>
        <v>-1636.6590000000001</v>
      </c>
      <c r="AB93" s="688">
        <f t="shared" si="97"/>
        <v>0</v>
      </c>
      <c r="AC93" s="687">
        <f>AC95+AC96+AC97+AC98-AC228</f>
        <v>1480.5160000000001</v>
      </c>
      <c r="AD93" s="681"/>
      <c r="AE93" s="687">
        <f>AE95+AE96+AE97+AE98-AE228</f>
        <v>0</v>
      </c>
      <c r="AF93" s="681"/>
      <c r="AG93" s="687">
        <f t="shared" si="98"/>
        <v>-1480.5160000000001</v>
      </c>
      <c r="AH93" s="688">
        <f t="shared" si="99"/>
        <v>0</v>
      </c>
      <c r="AI93" s="687">
        <f>AI95+AI96+AI97+AI98-AI228</f>
        <v>1597.1379999999999</v>
      </c>
      <c r="AJ93" s="681"/>
      <c r="AK93" s="687">
        <f>AK95+AK96+AK97+AK98-AK228</f>
        <v>0</v>
      </c>
      <c r="AL93" s="681"/>
      <c r="AM93" s="687">
        <f t="shared" si="100"/>
        <v>-1597.1379999999999</v>
      </c>
      <c r="AN93" s="688">
        <f t="shared" si="101"/>
        <v>0</v>
      </c>
      <c r="AO93" s="687">
        <f t="shared" si="102"/>
        <v>3828.212</v>
      </c>
      <c r="AP93" s="681"/>
      <c r="AQ93" s="687">
        <f t="shared" si="103"/>
        <v>0</v>
      </c>
      <c r="AR93" s="681"/>
      <c r="AS93" s="687">
        <f t="shared" si="104"/>
        <v>-3828.212</v>
      </c>
      <c r="AT93" s="688">
        <f t="shared" si="105"/>
        <v>0</v>
      </c>
      <c r="AU93" s="687">
        <f>AU95+AU96+AU97+AU98-AU228</f>
        <v>1122.1990000000001</v>
      </c>
      <c r="AV93" s="681"/>
      <c r="AW93" s="687">
        <f>AW95+AW96+AW97+AW98-AW228</f>
        <v>0</v>
      </c>
      <c r="AX93" s="681"/>
      <c r="AY93" s="687">
        <f t="shared" si="106"/>
        <v>-1122.1990000000001</v>
      </c>
      <c r="AZ93" s="688">
        <f t="shared" si="107"/>
        <v>0</v>
      </c>
      <c r="BA93" s="687">
        <f>BA95+BA96+BA97+BA98-BA228</f>
        <v>1386.605</v>
      </c>
      <c r="BB93" s="681"/>
      <c r="BC93" s="687">
        <f>BC95+BC96+BC97+BC98-BC228</f>
        <v>0</v>
      </c>
      <c r="BD93" s="681"/>
      <c r="BE93" s="687">
        <f t="shared" si="108"/>
        <v>-1386.605</v>
      </c>
      <c r="BF93" s="688">
        <f t="shared" si="109"/>
        <v>0</v>
      </c>
      <c r="BG93" s="687">
        <f>BG95+BG96+BG97+BG98-BG228</f>
        <v>1319.4079999999999</v>
      </c>
      <c r="BH93" s="681"/>
      <c r="BI93" s="687">
        <f>BI95+BI96+BI97+BI98-BI228</f>
        <v>0</v>
      </c>
      <c r="BJ93" s="681"/>
      <c r="BK93" s="687">
        <f t="shared" si="110"/>
        <v>-1319.4079999999999</v>
      </c>
      <c r="BL93" s="688">
        <f t="shared" si="111"/>
        <v>0</v>
      </c>
      <c r="BM93" s="687">
        <f t="shared" si="112"/>
        <v>3824.5369999999994</v>
      </c>
      <c r="BN93" s="681"/>
      <c r="BO93" s="687">
        <f t="shared" si="113"/>
        <v>0</v>
      </c>
      <c r="BP93" s="681"/>
      <c r="BQ93" s="687">
        <f t="shared" si="114"/>
        <v>-3824.5369999999994</v>
      </c>
      <c r="BR93" s="688">
        <f t="shared" si="115"/>
        <v>0</v>
      </c>
      <c r="BS93" s="687">
        <f>BS95+BS96+BS97+BS98-BS228</f>
        <v>1440.1559999999999</v>
      </c>
      <c r="BT93" s="681"/>
      <c r="BU93" s="687">
        <f>BU95+BU96+BU97+BU98-BU228</f>
        <v>0</v>
      </c>
      <c r="BV93" s="681"/>
      <c r="BW93" s="687">
        <f t="shared" si="116"/>
        <v>-1440.1559999999999</v>
      </c>
      <c r="BX93" s="688">
        <f t="shared" si="117"/>
        <v>0</v>
      </c>
      <c r="BY93" s="687">
        <f>BY95+BY96+BY97+BY98-BY228</f>
        <v>1363.0839999999998</v>
      </c>
      <c r="BZ93" s="681"/>
      <c r="CA93" s="687">
        <f>CA95+CA96+CA97+CA98-CA228</f>
        <v>0</v>
      </c>
      <c r="CB93" s="681"/>
      <c r="CC93" s="687">
        <f t="shared" si="118"/>
        <v>-1363.0839999999998</v>
      </c>
      <c r="CD93" s="688">
        <f t="shared" si="119"/>
        <v>0</v>
      </c>
      <c r="CE93" s="687">
        <f>CE95+CE96+CE97+CE98-CE228</f>
        <v>1021.2969999999998</v>
      </c>
      <c r="CF93" s="681"/>
      <c r="CG93" s="687">
        <f>CG95+CG96+CG97+CG98-CG228</f>
        <v>0</v>
      </c>
      <c r="CH93" s="681"/>
      <c r="CI93" s="687">
        <f t="shared" si="120"/>
        <v>-1021.2969999999998</v>
      </c>
      <c r="CJ93" s="688">
        <f t="shared" si="121"/>
        <v>0</v>
      </c>
      <c r="CK93" s="687">
        <f t="shared" si="122"/>
        <v>4842.2550000000001</v>
      </c>
      <c r="CL93" s="681"/>
      <c r="CM93" s="687">
        <f t="shared" si="123"/>
        <v>0</v>
      </c>
      <c r="CN93" s="681"/>
      <c r="CO93" s="687">
        <f t="shared" si="124"/>
        <v>-4842.2550000000001</v>
      </c>
      <c r="CP93" s="688">
        <f t="shared" si="125"/>
        <v>0</v>
      </c>
      <c r="CQ93" s="687">
        <f>CQ95+CQ96+CQ97+CQ98-CQ228</f>
        <v>1609.8520000000001</v>
      </c>
      <c r="CR93" s="681"/>
      <c r="CS93" s="687">
        <f>CS95+CS96+CS97+CS98-CS228</f>
        <v>0</v>
      </c>
      <c r="CT93" s="681"/>
      <c r="CU93" s="687">
        <f t="shared" si="126"/>
        <v>-1609.8520000000001</v>
      </c>
      <c r="CV93" s="688">
        <f t="shared" si="127"/>
        <v>0</v>
      </c>
      <c r="CW93" s="687">
        <f>CW95+CW96+CW97+CW98-CW228</f>
        <v>1589.4440000000002</v>
      </c>
      <c r="CX93" s="681"/>
      <c r="CY93" s="687">
        <f>CY95+CY96+CY97+CY98-CY228</f>
        <v>0</v>
      </c>
      <c r="CZ93" s="681"/>
      <c r="DA93" s="687">
        <f t="shared" si="128"/>
        <v>-1589.4440000000002</v>
      </c>
      <c r="DB93" s="688">
        <f t="shared" si="129"/>
        <v>0</v>
      </c>
      <c r="DC93" s="687">
        <f>DC95+DC96+DC97+DC98-DC228</f>
        <v>1642.9590000000001</v>
      </c>
      <c r="DD93" s="681"/>
      <c r="DE93" s="687">
        <f>DE95+DE96+DE97+DE98-DE228</f>
        <v>0</v>
      </c>
      <c r="DF93" s="681"/>
      <c r="DG93" s="687">
        <f t="shared" si="130"/>
        <v>-1642.9590000000001</v>
      </c>
      <c r="DH93" s="688">
        <f t="shared" si="131"/>
        <v>0</v>
      </c>
    </row>
    <row r="94" spans="1:112" s="45" customFormat="1" ht="24" customHeight="1">
      <c r="A94" t="s">
        <v>2125</v>
      </c>
      <c r="B94" s="49"/>
      <c r="C94" s="537"/>
      <c r="D94" s="628" t="s">
        <v>2125</v>
      </c>
      <c r="E94" s="528" t="s">
        <v>2291</v>
      </c>
      <c r="F94" s="528"/>
      <c r="G94" s="529"/>
      <c r="H94" s="530" t="s">
        <v>2292</v>
      </c>
      <c r="I94" s="530"/>
      <c r="J94" s="526" t="s">
        <v>169</v>
      </c>
      <c r="K94" s="687">
        <f t="shared" si="88"/>
        <v>10737.217000000001</v>
      </c>
      <c r="L94" s="681"/>
      <c r="M94" s="687">
        <f t="shared" si="89"/>
        <v>0</v>
      </c>
      <c r="N94" s="681"/>
      <c r="O94" s="687">
        <f t="shared" si="90"/>
        <v>-10737.217000000001</v>
      </c>
      <c r="P94" s="688">
        <f t="shared" si="91"/>
        <v>0</v>
      </c>
      <c r="Q94" s="687">
        <f t="shared" si="92"/>
        <v>2858.1129999999998</v>
      </c>
      <c r="R94" s="681"/>
      <c r="S94" s="687">
        <f t="shared" si="93"/>
        <v>0</v>
      </c>
      <c r="T94" s="681"/>
      <c r="U94" s="687">
        <f t="shared" si="94"/>
        <v>-2858.1129999999998</v>
      </c>
      <c r="V94" s="688">
        <f t="shared" si="95"/>
        <v>0</v>
      </c>
      <c r="W94" s="687">
        <f>W95+W96+W97-W228</f>
        <v>989.15900000000011</v>
      </c>
      <c r="X94" s="681"/>
      <c r="Y94" s="687">
        <f>Y95+Y96+Y97-Y228</f>
        <v>0</v>
      </c>
      <c r="Z94" s="681"/>
      <c r="AA94" s="687">
        <f t="shared" si="96"/>
        <v>-989.15900000000011</v>
      </c>
      <c r="AB94" s="688">
        <f t="shared" si="97"/>
        <v>0</v>
      </c>
      <c r="AC94" s="687">
        <f>AC95+AC96+AC97-AC228</f>
        <v>895.81599999999992</v>
      </c>
      <c r="AD94" s="681"/>
      <c r="AE94" s="687">
        <f>AE95+AE96+AE97-AE228</f>
        <v>0</v>
      </c>
      <c r="AF94" s="681"/>
      <c r="AG94" s="687">
        <f t="shared" si="98"/>
        <v>-895.81599999999992</v>
      </c>
      <c r="AH94" s="688">
        <f t="shared" si="99"/>
        <v>0</v>
      </c>
      <c r="AI94" s="687">
        <f>AI95+AI96+AI97-AI228</f>
        <v>973.13800000000003</v>
      </c>
      <c r="AJ94" s="681"/>
      <c r="AK94" s="687">
        <f>AK95+AK96+AK97-AK228</f>
        <v>0</v>
      </c>
      <c r="AL94" s="681"/>
      <c r="AM94" s="687">
        <f t="shared" si="100"/>
        <v>-973.13800000000003</v>
      </c>
      <c r="AN94" s="688">
        <f t="shared" si="101"/>
        <v>0</v>
      </c>
      <c r="AO94" s="687">
        <f t="shared" si="102"/>
        <v>2370.1120000000001</v>
      </c>
      <c r="AP94" s="681"/>
      <c r="AQ94" s="687">
        <f t="shared" si="103"/>
        <v>0</v>
      </c>
      <c r="AR94" s="681"/>
      <c r="AS94" s="687">
        <f t="shared" si="104"/>
        <v>-2370.1120000000001</v>
      </c>
      <c r="AT94" s="688">
        <f t="shared" si="105"/>
        <v>0</v>
      </c>
      <c r="AU94" s="687">
        <f>AU95+AU96+AU97-AU228</f>
        <v>802.49900000000014</v>
      </c>
      <c r="AV94" s="681"/>
      <c r="AW94" s="687">
        <f>AW95+AW96+AW97-AW228</f>
        <v>0</v>
      </c>
      <c r="AX94" s="681"/>
      <c r="AY94" s="687">
        <f t="shared" si="106"/>
        <v>-802.49900000000014</v>
      </c>
      <c r="AZ94" s="688">
        <f t="shared" si="107"/>
        <v>0</v>
      </c>
      <c r="BA94" s="687">
        <f>BA95+BA96+BA97-BA228</f>
        <v>799.90500000000009</v>
      </c>
      <c r="BB94" s="681"/>
      <c r="BC94" s="687">
        <f>BC95+BC96+BC97-BC228</f>
        <v>0</v>
      </c>
      <c r="BD94" s="681"/>
      <c r="BE94" s="687">
        <f t="shared" si="108"/>
        <v>-799.90500000000009</v>
      </c>
      <c r="BF94" s="688">
        <f t="shared" si="109"/>
        <v>0</v>
      </c>
      <c r="BG94" s="687">
        <f>BG95+BG96+BG97-BG228</f>
        <v>767.70799999999986</v>
      </c>
      <c r="BH94" s="681"/>
      <c r="BI94" s="687">
        <f>BI95+BI96+BI97-BI228</f>
        <v>0</v>
      </c>
      <c r="BJ94" s="681"/>
      <c r="BK94" s="687">
        <f t="shared" si="110"/>
        <v>-767.70799999999986</v>
      </c>
      <c r="BL94" s="688">
        <f t="shared" si="111"/>
        <v>0</v>
      </c>
      <c r="BM94" s="687">
        <f t="shared" si="112"/>
        <v>2564.7369999999996</v>
      </c>
      <c r="BN94" s="681"/>
      <c r="BO94" s="687">
        <f t="shared" si="113"/>
        <v>0</v>
      </c>
      <c r="BP94" s="681"/>
      <c r="BQ94" s="687">
        <f t="shared" si="114"/>
        <v>-2564.7369999999996</v>
      </c>
      <c r="BR94" s="688">
        <f t="shared" si="115"/>
        <v>0</v>
      </c>
      <c r="BS94" s="687">
        <f>BS95+BS96+BS97-BS228</f>
        <v>821.4559999999999</v>
      </c>
      <c r="BT94" s="681"/>
      <c r="BU94" s="687">
        <f>BU95+BU96+BU97-BU228</f>
        <v>0</v>
      </c>
      <c r="BV94" s="681"/>
      <c r="BW94" s="687">
        <f t="shared" si="116"/>
        <v>-821.4559999999999</v>
      </c>
      <c r="BX94" s="688">
        <f t="shared" si="117"/>
        <v>0</v>
      </c>
      <c r="BY94" s="687">
        <f>BY95+BY96+BY97-BY228</f>
        <v>821.78399999999988</v>
      </c>
      <c r="BZ94" s="681"/>
      <c r="CA94" s="687">
        <f>CA95+CA96+CA97-CA228</f>
        <v>0</v>
      </c>
      <c r="CB94" s="681"/>
      <c r="CC94" s="687">
        <f t="shared" si="118"/>
        <v>-821.78399999999988</v>
      </c>
      <c r="CD94" s="688">
        <f t="shared" si="119"/>
        <v>0</v>
      </c>
      <c r="CE94" s="687">
        <f>CE95+CE96+CE97-CE228</f>
        <v>921.49699999999973</v>
      </c>
      <c r="CF94" s="681"/>
      <c r="CG94" s="687">
        <f>CG95+CG96+CG97-CG228</f>
        <v>0</v>
      </c>
      <c r="CH94" s="681"/>
      <c r="CI94" s="687">
        <f t="shared" si="120"/>
        <v>-921.49699999999973</v>
      </c>
      <c r="CJ94" s="688">
        <f t="shared" si="121"/>
        <v>0</v>
      </c>
      <c r="CK94" s="687">
        <f t="shared" si="122"/>
        <v>2944.2550000000001</v>
      </c>
      <c r="CL94" s="681"/>
      <c r="CM94" s="687">
        <f t="shared" si="123"/>
        <v>0</v>
      </c>
      <c r="CN94" s="681"/>
      <c r="CO94" s="687">
        <f t="shared" si="124"/>
        <v>-2944.2550000000001</v>
      </c>
      <c r="CP94" s="688">
        <f t="shared" si="125"/>
        <v>0</v>
      </c>
      <c r="CQ94" s="687">
        <f>CQ95+CQ96+CQ97-CQ228</f>
        <v>985.85199999999998</v>
      </c>
      <c r="CR94" s="681"/>
      <c r="CS94" s="687">
        <f>CS95+CS96+CS97-CS228</f>
        <v>0</v>
      </c>
      <c r="CT94" s="681"/>
      <c r="CU94" s="687">
        <f t="shared" si="126"/>
        <v>-985.85199999999998</v>
      </c>
      <c r="CV94" s="688">
        <f t="shared" si="127"/>
        <v>0</v>
      </c>
      <c r="CW94" s="687">
        <f>CW95+CW96+CW97-CW228</f>
        <v>962.94400000000019</v>
      </c>
      <c r="CX94" s="681"/>
      <c r="CY94" s="687">
        <f>CY95+CY96+CY97-CY228</f>
        <v>0</v>
      </c>
      <c r="CZ94" s="681"/>
      <c r="DA94" s="687">
        <f t="shared" si="128"/>
        <v>-962.94400000000019</v>
      </c>
      <c r="DB94" s="688">
        <f t="shared" si="129"/>
        <v>0</v>
      </c>
      <c r="DC94" s="687">
        <f>DC95+DC96+DC97-DC228</f>
        <v>995.45900000000006</v>
      </c>
      <c r="DD94" s="681"/>
      <c r="DE94" s="687">
        <f>DE95+DE96+DE97-DE228</f>
        <v>0</v>
      </c>
      <c r="DF94" s="681"/>
      <c r="DG94" s="687">
        <f t="shared" si="130"/>
        <v>-995.45900000000006</v>
      </c>
      <c r="DH94" s="688">
        <f t="shared" si="131"/>
        <v>0</v>
      </c>
    </row>
    <row r="95" spans="1:112" s="45" customFormat="1" ht="36" customHeight="1">
      <c r="A95" t="s">
        <v>1292</v>
      </c>
      <c r="B95" s="49"/>
      <c r="C95" s="385"/>
      <c r="D95" s="628" t="s">
        <v>1292</v>
      </c>
      <c r="E95" s="528" t="s">
        <v>2293</v>
      </c>
      <c r="F95" s="528"/>
      <c r="G95" s="529"/>
      <c r="H95" s="530" t="s">
        <v>2294</v>
      </c>
      <c r="I95" s="530"/>
      <c r="J95" s="526" t="s">
        <v>186</v>
      </c>
      <c r="K95" s="687">
        <f t="shared" si="88"/>
        <v>2264.4</v>
      </c>
      <c r="L95" s="681"/>
      <c r="M95" s="687">
        <f t="shared" si="89"/>
        <v>0</v>
      </c>
      <c r="N95" s="681"/>
      <c r="O95" s="687">
        <f t="shared" si="90"/>
        <v>-2264.4</v>
      </c>
      <c r="P95" s="688">
        <f t="shared" si="91"/>
        <v>0</v>
      </c>
      <c r="Q95" s="687">
        <f t="shared" si="92"/>
        <v>592.5</v>
      </c>
      <c r="R95" s="681"/>
      <c r="S95" s="687">
        <f t="shared" si="93"/>
        <v>0</v>
      </c>
      <c r="T95" s="681"/>
      <c r="U95" s="687">
        <f t="shared" si="94"/>
        <v>-592.5</v>
      </c>
      <c r="V95" s="688">
        <f t="shared" si="95"/>
        <v>0</v>
      </c>
      <c r="W95" s="687">
        <f>W205+W292+W217+W235+W257+W185</f>
        <v>204</v>
      </c>
      <c r="X95" s="681"/>
      <c r="Y95" s="687">
        <f>Y205+Y292+Y217+Y235+Y257+Y185</f>
        <v>0</v>
      </c>
      <c r="Z95" s="681"/>
      <c r="AA95" s="687">
        <f t="shared" si="96"/>
        <v>-204</v>
      </c>
      <c r="AB95" s="688">
        <f t="shared" si="97"/>
        <v>0</v>
      </c>
      <c r="AC95" s="687">
        <f>AC205+AC292+AC217+AC235+AC257+AC185</f>
        <v>185.7</v>
      </c>
      <c r="AD95" s="681"/>
      <c r="AE95" s="687">
        <f>AE205+AE292+AE217+AE235+AE257+AE185</f>
        <v>0</v>
      </c>
      <c r="AF95" s="681"/>
      <c r="AG95" s="687">
        <f t="shared" si="98"/>
        <v>-185.7</v>
      </c>
      <c r="AH95" s="688">
        <f t="shared" si="99"/>
        <v>0</v>
      </c>
      <c r="AI95" s="687">
        <f>AI205+AI292+AI217+AI235+AI257+AI185</f>
        <v>202.79999999999995</v>
      </c>
      <c r="AJ95" s="681"/>
      <c r="AK95" s="687">
        <f>AK205+AK292+AK217+AK235+AK257+AK185</f>
        <v>0</v>
      </c>
      <c r="AL95" s="681"/>
      <c r="AM95" s="687">
        <f t="shared" si="100"/>
        <v>-202.79999999999995</v>
      </c>
      <c r="AN95" s="688">
        <f t="shared" si="101"/>
        <v>0</v>
      </c>
      <c r="AO95" s="687">
        <f t="shared" si="102"/>
        <v>481.4</v>
      </c>
      <c r="AP95" s="681"/>
      <c r="AQ95" s="687">
        <f t="shared" si="103"/>
        <v>0</v>
      </c>
      <c r="AR95" s="681"/>
      <c r="AS95" s="687">
        <f t="shared" si="104"/>
        <v>-481.4</v>
      </c>
      <c r="AT95" s="688">
        <f t="shared" si="105"/>
        <v>0</v>
      </c>
      <c r="AU95" s="687">
        <f>AU205+AU292+AU217+AU235+AU257+AU185</f>
        <v>134.6</v>
      </c>
      <c r="AV95" s="681"/>
      <c r="AW95" s="687">
        <f>AW205+AW292+AW217+AW235+AW257+AW185</f>
        <v>0</v>
      </c>
      <c r="AX95" s="681"/>
      <c r="AY95" s="687">
        <f t="shared" si="106"/>
        <v>-134.6</v>
      </c>
      <c r="AZ95" s="688">
        <f t="shared" si="107"/>
        <v>0</v>
      </c>
      <c r="BA95" s="687">
        <f>BA205+BA292+BA217+BA235+BA257+BA185</f>
        <v>177.4</v>
      </c>
      <c r="BB95" s="681"/>
      <c r="BC95" s="687">
        <f>BC205+BC292+BC217+BC235+BC257+BC185</f>
        <v>0</v>
      </c>
      <c r="BD95" s="681"/>
      <c r="BE95" s="687">
        <f t="shared" si="108"/>
        <v>-177.4</v>
      </c>
      <c r="BF95" s="688">
        <f t="shared" si="109"/>
        <v>0</v>
      </c>
      <c r="BG95" s="687">
        <f>BG205+BG292+BG217+BG235+BG257+BG185</f>
        <v>169.39999999999998</v>
      </c>
      <c r="BH95" s="681"/>
      <c r="BI95" s="687">
        <f>BI205+BI292+BI217+BI235+BI257+BI185</f>
        <v>0</v>
      </c>
      <c r="BJ95" s="681"/>
      <c r="BK95" s="687">
        <f t="shared" si="110"/>
        <v>-169.39999999999998</v>
      </c>
      <c r="BL95" s="688">
        <f t="shared" si="111"/>
        <v>0</v>
      </c>
      <c r="BM95" s="687">
        <f t="shared" si="112"/>
        <v>551.1</v>
      </c>
      <c r="BN95" s="681"/>
      <c r="BO95" s="687">
        <f t="shared" si="113"/>
        <v>0</v>
      </c>
      <c r="BP95" s="681"/>
      <c r="BQ95" s="687">
        <f t="shared" si="114"/>
        <v>-551.1</v>
      </c>
      <c r="BR95" s="688">
        <f t="shared" si="115"/>
        <v>0</v>
      </c>
      <c r="BS95" s="687">
        <f>BS205+BS292+BS217+BS235+BS257+BS185</f>
        <v>186.79999999999998</v>
      </c>
      <c r="BT95" s="681"/>
      <c r="BU95" s="687">
        <f>BU205+BU292+BU217+BU235+BU257+BU185</f>
        <v>0</v>
      </c>
      <c r="BV95" s="681"/>
      <c r="BW95" s="687">
        <f t="shared" si="116"/>
        <v>-186.79999999999998</v>
      </c>
      <c r="BX95" s="688">
        <f t="shared" si="117"/>
        <v>0</v>
      </c>
      <c r="BY95" s="687">
        <f>BY205+BY292+BY217+BY235+BY257+BY185</f>
        <v>189.7</v>
      </c>
      <c r="BZ95" s="681"/>
      <c r="CA95" s="687">
        <f>CA205+CA292+CA217+CA235+CA257+CA185</f>
        <v>0</v>
      </c>
      <c r="CB95" s="681"/>
      <c r="CC95" s="687">
        <f t="shared" si="118"/>
        <v>-189.7</v>
      </c>
      <c r="CD95" s="688">
        <f t="shared" si="119"/>
        <v>0</v>
      </c>
      <c r="CE95" s="687">
        <f>CE205+CE292+CE217+CE235+CE257+CE185</f>
        <v>174.60000000000002</v>
      </c>
      <c r="CF95" s="681"/>
      <c r="CG95" s="687">
        <f>CG205+CG292+CG217+CG235+CG257+CG185</f>
        <v>0</v>
      </c>
      <c r="CH95" s="681"/>
      <c r="CI95" s="687">
        <f t="shared" si="120"/>
        <v>-174.60000000000002</v>
      </c>
      <c r="CJ95" s="688">
        <f t="shared" si="121"/>
        <v>0</v>
      </c>
      <c r="CK95" s="687">
        <f t="shared" si="122"/>
        <v>639.40000000000009</v>
      </c>
      <c r="CL95" s="681"/>
      <c r="CM95" s="687">
        <f t="shared" si="123"/>
        <v>0</v>
      </c>
      <c r="CN95" s="681"/>
      <c r="CO95" s="687">
        <f t="shared" si="124"/>
        <v>-639.40000000000009</v>
      </c>
      <c r="CP95" s="688">
        <f t="shared" si="125"/>
        <v>0</v>
      </c>
      <c r="CQ95" s="687">
        <f>CQ205+CQ292+CQ217+CQ235+CQ257+CQ185</f>
        <v>214.39999999999998</v>
      </c>
      <c r="CR95" s="681"/>
      <c r="CS95" s="687">
        <f>CS205+CS292+CS217+CS235+CS257+CS185</f>
        <v>0</v>
      </c>
      <c r="CT95" s="681"/>
      <c r="CU95" s="687">
        <f t="shared" si="126"/>
        <v>-214.39999999999998</v>
      </c>
      <c r="CV95" s="688">
        <f t="shared" si="127"/>
        <v>0</v>
      </c>
      <c r="CW95" s="687">
        <f>CW205+CW292+CW217+CW235+CW257+CW185</f>
        <v>207.70000000000002</v>
      </c>
      <c r="CX95" s="681"/>
      <c r="CY95" s="687">
        <f>CY205+CY292+CY217+CY235+CY257+CY185</f>
        <v>0</v>
      </c>
      <c r="CZ95" s="681"/>
      <c r="DA95" s="687">
        <f t="shared" si="128"/>
        <v>-207.70000000000002</v>
      </c>
      <c r="DB95" s="688">
        <f t="shared" si="129"/>
        <v>0</v>
      </c>
      <c r="DC95" s="687">
        <f>DC205+DC292+DC217+DC235+DC257+DC185</f>
        <v>217.3</v>
      </c>
      <c r="DD95" s="681"/>
      <c r="DE95" s="687">
        <f>DE205+DE292+DE217+DE235+DE257+DE185</f>
        <v>0</v>
      </c>
      <c r="DF95" s="681"/>
      <c r="DG95" s="687">
        <f t="shared" si="130"/>
        <v>-217.3</v>
      </c>
      <c r="DH95" s="688">
        <f t="shared" si="131"/>
        <v>0</v>
      </c>
    </row>
    <row r="96" spans="1:112" s="45" customFormat="1" ht="48" customHeight="1">
      <c r="A96" t="s">
        <v>1622</v>
      </c>
      <c r="B96" s="49"/>
      <c r="C96" s="385"/>
      <c r="D96" s="628" t="s">
        <v>1622</v>
      </c>
      <c r="E96" s="528" t="s">
        <v>2295</v>
      </c>
      <c r="F96" s="528"/>
      <c r="G96" s="529"/>
      <c r="H96" s="530" t="s">
        <v>2296</v>
      </c>
      <c r="I96" s="530"/>
      <c r="J96" s="526" t="s">
        <v>186</v>
      </c>
      <c r="K96" s="687">
        <f t="shared" si="88"/>
        <v>8954.0169999999998</v>
      </c>
      <c r="L96" s="681"/>
      <c r="M96" s="687">
        <f t="shared" si="89"/>
        <v>0</v>
      </c>
      <c r="N96" s="681"/>
      <c r="O96" s="687">
        <f t="shared" si="90"/>
        <v>-8954.0169999999998</v>
      </c>
      <c r="P96" s="688">
        <f t="shared" si="91"/>
        <v>0</v>
      </c>
      <c r="Q96" s="687">
        <f t="shared" si="92"/>
        <v>2410.913</v>
      </c>
      <c r="R96" s="681"/>
      <c r="S96" s="687">
        <f t="shared" si="93"/>
        <v>0</v>
      </c>
      <c r="T96" s="681"/>
      <c r="U96" s="687">
        <f t="shared" si="94"/>
        <v>-2410.913</v>
      </c>
      <c r="V96" s="688">
        <f t="shared" si="95"/>
        <v>0</v>
      </c>
      <c r="W96" s="687">
        <f>W101+W208+W296+W223+W246+W262+W266+W273/1000+W191</f>
        <v>836.05900000000008</v>
      </c>
      <c r="X96" s="681"/>
      <c r="Y96" s="687">
        <f>Y101+Y208+Y296+Y223+Y246+Y262+Y266+Y273/1000+Y191</f>
        <v>0</v>
      </c>
      <c r="Z96" s="681"/>
      <c r="AA96" s="687">
        <f t="shared" si="96"/>
        <v>-836.05900000000008</v>
      </c>
      <c r="AB96" s="688">
        <f t="shared" si="97"/>
        <v>0</v>
      </c>
      <c r="AC96" s="687">
        <f>AC101+AC208+AC296+AC223+AC246+AC262+AC266+AC273/1000+AC191</f>
        <v>755.21599999999989</v>
      </c>
      <c r="AD96" s="681"/>
      <c r="AE96" s="687">
        <f>AE101+AE208+AE296+AE223+AE246+AE262+AE266+AE273/1000+AE191</f>
        <v>0</v>
      </c>
      <c r="AF96" s="681"/>
      <c r="AG96" s="687">
        <f t="shared" si="98"/>
        <v>-755.21599999999989</v>
      </c>
      <c r="AH96" s="688">
        <f t="shared" si="99"/>
        <v>0</v>
      </c>
      <c r="AI96" s="687">
        <f>AI101+AI208+AI296+AI223+AI246+AI262+AI266+AI273/1000+AI191</f>
        <v>819.63800000000003</v>
      </c>
      <c r="AJ96" s="681"/>
      <c r="AK96" s="687">
        <f>AK101+AK208+AK296+AK223+AK246+AK262+AK266+AK273/1000+AK191</f>
        <v>0</v>
      </c>
      <c r="AL96" s="681"/>
      <c r="AM96" s="687">
        <f t="shared" si="100"/>
        <v>-819.63800000000003</v>
      </c>
      <c r="AN96" s="688">
        <f t="shared" si="101"/>
        <v>0</v>
      </c>
      <c r="AO96" s="687">
        <f t="shared" si="102"/>
        <v>1977.712</v>
      </c>
      <c r="AP96" s="681"/>
      <c r="AQ96" s="687">
        <f t="shared" si="103"/>
        <v>0</v>
      </c>
      <c r="AR96" s="681"/>
      <c r="AS96" s="687">
        <f t="shared" si="104"/>
        <v>-1977.712</v>
      </c>
      <c r="AT96" s="688">
        <f t="shared" si="105"/>
        <v>0</v>
      </c>
      <c r="AU96" s="687">
        <f>AU101+AU208+AU296+AU223+AU246+AU262+AU266+AU273/1000+AU191</f>
        <v>685.89900000000011</v>
      </c>
      <c r="AV96" s="681"/>
      <c r="AW96" s="687">
        <f>AW101+AW208+AW296+AW223+AW246+AW262+AW266+AW273/1000+AW191</f>
        <v>0</v>
      </c>
      <c r="AX96" s="681"/>
      <c r="AY96" s="687">
        <f t="shared" si="106"/>
        <v>-685.89900000000011</v>
      </c>
      <c r="AZ96" s="688">
        <f t="shared" si="107"/>
        <v>0</v>
      </c>
      <c r="BA96" s="687">
        <f>BA101+BA208+BA296+BA223+BA246+BA262+BA266+BA273/1000+BA191</f>
        <v>660.00500000000011</v>
      </c>
      <c r="BB96" s="681"/>
      <c r="BC96" s="687">
        <f>BC101+BC208+BC296+BC223+BC246+BC262+BC266+BC273/1000+BC191</f>
        <v>0</v>
      </c>
      <c r="BD96" s="681"/>
      <c r="BE96" s="687">
        <f t="shared" si="108"/>
        <v>-660.00500000000011</v>
      </c>
      <c r="BF96" s="688">
        <f t="shared" si="109"/>
        <v>0</v>
      </c>
      <c r="BG96" s="687">
        <f>BG101+BG208+BG296+BG223+BG246+BG262+BG266+BG273/1000+BG191</f>
        <v>631.80799999999988</v>
      </c>
      <c r="BH96" s="681"/>
      <c r="BI96" s="687">
        <f>BI101+BI208+BI296+BI223+BI246+BI262+BI266+BI273/1000+BI191</f>
        <v>0</v>
      </c>
      <c r="BJ96" s="681"/>
      <c r="BK96" s="687">
        <f t="shared" si="110"/>
        <v>-631.80799999999988</v>
      </c>
      <c r="BL96" s="688">
        <f t="shared" si="111"/>
        <v>0</v>
      </c>
      <c r="BM96" s="687">
        <f t="shared" si="112"/>
        <v>2108.0369999999994</v>
      </c>
      <c r="BN96" s="681"/>
      <c r="BO96" s="687">
        <f t="shared" si="113"/>
        <v>0</v>
      </c>
      <c r="BP96" s="681"/>
      <c r="BQ96" s="687">
        <f t="shared" si="114"/>
        <v>-2108.0369999999994</v>
      </c>
      <c r="BR96" s="688">
        <f t="shared" si="115"/>
        <v>0</v>
      </c>
      <c r="BS96" s="687">
        <f>BS101+BS208+BS296+BS223+BS246+BS262+BS266+BS273/1000+BS191</f>
        <v>672.85599999999999</v>
      </c>
      <c r="BT96" s="681"/>
      <c r="BU96" s="687">
        <f>BU101+BU208+BU296+BU223+BU246+BU262+BU266+BU273/1000+BU191</f>
        <v>0</v>
      </c>
      <c r="BV96" s="681"/>
      <c r="BW96" s="687">
        <f t="shared" si="116"/>
        <v>-672.85599999999999</v>
      </c>
      <c r="BX96" s="688">
        <f t="shared" si="117"/>
        <v>0</v>
      </c>
      <c r="BY96" s="687">
        <f>BY101+BY208+BY296+BY223+BY246+BY262+BY266+BY273/1000+BY191</f>
        <v>673.28399999999999</v>
      </c>
      <c r="BZ96" s="681"/>
      <c r="CA96" s="687">
        <f>CA101+CA208+CA296+CA223+CA246+CA262+CA266+CA273/1000+CA191</f>
        <v>0</v>
      </c>
      <c r="CB96" s="681"/>
      <c r="CC96" s="687">
        <f t="shared" si="118"/>
        <v>-673.28399999999999</v>
      </c>
      <c r="CD96" s="688">
        <f t="shared" si="119"/>
        <v>0</v>
      </c>
      <c r="CE96" s="687">
        <f>CE101+CE208+CE296+CE223+CE246+CE262+CE266+CE273/1000+CE191</f>
        <v>761.89699999999971</v>
      </c>
      <c r="CF96" s="681"/>
      <c r="CG96" s="687">
        <f>CG101+CG208+CG296+CG223+CG246+CG262+CG266+CG273/1000+CG191</f>
        <v>0</v>
      </c>
      <c r="CH96" s="681"/>
      <c r="CI96" s="687">
        <f t="shared" si="120"/>
        <v>-761.89699999999971</v>
      </c>
      <c r="CJ96" s="688">
        <f t="shared" si="121"/>
        <v>0</v>
      </c>
      <c r="CK96" s="687">
        <f t="shared" si="122"/>
        <v>2457.3550000000005</v>
      </c>
      <c r="CL96" s="681"/>
      <c r="CM96" s="687">
        <f t="shared" si="123"/>
        <v>0</v>
      </c>
      <c r="CN96" s="681"/>
      <c r="CO96" s="687">
        <f t="shared" si="124"/>
        <v>-2457.3550000000005</v>
      </c>
      <c r="CP96" s="688">
        <f t="shared" si="125"/>
        <v>0</v>
      </c>
      <c r="CQ96" s="687">
        <f>CQ101+CQ208+CQ296+CQ223+CQ246+CQ262+CQ266+CQ273/1000+CQ191</f>
        <v>823.55200000000002</v>
      </c>
      <c r="CR96" s="681"/>
      <c r="CS96" s="687">
        <f>CS101+CS208+CS296+CS223+CS246+CS262+CS266+CS273/1000+CS191</f>
        <v>0</v>
      </c>
      <c r="CT96" s="681"/>
      <c r="CU96" s="687">
        <f t="shared" si="126"/>
        <v>-823.55200000000002</v>
      </c>
      <c r="CV96" s="688">
        <f t="shared" si="127"/>
        <v>0</v>
      </c>
      <c r="CW96" s="687">
        <f>CW101+CW208+CW296+CW223+CW246+CW262+CW266+CW273/1000+CW191</f>
        <v>803.94400000000019</v>
      </c>
      <c r="CX96" s="681"/>
      <c r="CY96" s="687">
        <f>CY101+CY208+CY296+CY223+CY246+CY262+CY266+CY273/1000+CY191</f>
        <v>0</v>
      </c>
      <c r="CZ96" s="681"/>
      <c r="DA96" s="687">
        <f t="shared" si="128"/>
        <v>-803.94400000000019</v>
      </c>
      <c r="DB96" s="688">
        <f t="shared" si="129"/>
        <v>0</v>
      </c>
      <c r="DC96" s="687">
        <f>DC101+DC208+DC296+DC223+DC246+DC262+DC266+DC273/1000+DC191</f>
        <v>829.85900000000015</v>
      </c>
      <c r="DD96" s="681"/>
      <c r="DE96" s="687">
        <f>DE101+DE208+DE296+DE223+DE246+DE262+DE266+DE273/1000+DE191</f>
        <v>0</v>
      </c>
      <c r="DF96" s="681"/>
      <c r="DG96" s="687">
        <f t="shared" si="130"/>
        <v>-829.85900000000015</v>
      </c>
      <c r="DH96" s="688">
        <f t="shared" si="131"/>
        <v>0</v>
      </c>
    </row>
    <row r="97" spans="1:112" s="45" customFormat="1" ht="24" customHeight="1">
      <c r="A97" t="s">
        <v>2133</v>
      </c>
      <c r="B97" s="49"/>
      <c r="C97" s="385"/>
      <c r="D97" s="628" t="s">
        <v>2297</v>
      </c>
      <c r="E97" s="528" t="s">
        <v>2298</v>
      </c>
      <c r="F97" s="528"/>
      <c r="G97" s="529"/>
      <c r="H97" s="530" t="s">
        <v>2299</v>
      </c>
      <c r="I97" s="530"/>
      <c r="J97" s="526" t="s">
        <v>186</v>
      </c>
      <c r="K97" s="687">
        <f t="shared" si="88"/>
        <v>99.2</v>
      </c>
      <c r="L97" s="681"/>
      <c r="M97" s="687">
        <f t="shared" si="89"/>
        <v>0</v>
      </c>
      <c r="N97" s="681"/>
      <c r="O97" s="687">
        <f t="shared" si="90"/>
        <v>-99.2</v>
      </c>
      <c r="P97" s="688">
        <f t="shared" si="91"/>
        <v>0</v>
      </c>
      <c r="Q97" s="687">
        <f t="shared" si="92"/>
        <v>22.7</v>
      </c>
      <c r="R97" s="681"/>
      <c r="S97" s="687">
        <f t="shared" si="93"/>
        <v>0</v>
      </c>
      <c r="T97" s="681"/>
      <c r="U97" s="687">
        <f t="shared" si="94"/>
        <v>-22.7</v>
      </c>
      <c r="V97" s="688">
        <f t="shared" si="95"/>
        <v>0</v>
      </c>
      <c r="W97" s="687">
        <f>W303+W252+W214+W130</f>
        <v>7.6</v>
      </c>
      <c r="X97" s="681"/>
      <c r="Y97" s="687">
        <f>Y303+Y252+Y214+Y130</f>
        <v>0</v>
      </c>
      <c r="Z97" s="681"/>
      <c r="AA97" s="687">
        <f t="shared" si="96"/>
        <v>-7.6</v>
      </c>
      <c r="AB97" s="688">
        <f t="shared" si="97"/>
        <v>0</v>
      </c>
      <c r="AC97" s="687">
        <f>AC303+AC252+AC214+AC130</f>
        <v>7.5</v>
      </c>
      <c r="AD97" s="681"/>
      <c r="AE97" s="687">
        <f>AE303+AE252+AE214+AE130</f>
        <v>0</v>
      </c>
      <c r="AF97" s="681"/>
      <c r="AG97" s="687">
        <f t="shared" si="98"/>
        <v>-7.5</v>
      </c>
      <c r="AH97" s="688">
        <f t="shared" si="99"/>
        <v>0</v>
      </c>
      <c r="AI97" s="687">
        <f>AI303+AI252+AI214+AI130</f>
        <v>7.6</v>
      </c>
      <c r="AJ97" s="681"/>
      <c r="AK97" s="687">
        <f>AK303+AK252+AK214+AK130</f>
        <v>0</v>
      </c>
      <c r="AL97" s="681"/>
      <c r="AM97" s="687">
        <f t="shared" si="100"/>
        <v>-7.6</v>
      </c>
      <c r="AN97" s="688">
        <f t="shared" si="101"/>
        <v>0</v>
      </c>
      <c r="AO97" s="687">
        <f t="shared" si="102"/>
        <v>28.5</v>
      </c>
      <c r="AP97" s="681"/>
      <c r="AQ97" s="687">
        <f t="shared" si="103"/>
        <v>0</v>
      </c>
      <c r="AR97" s="681"/>
      <c r="AS97" s="687">
        <f t="shared" si="104"/>
        <v>-28.5</v>
      </c>
      <c r="AT97" s="688">
        <f t="shared" si="105"/>
        <v>0</v>
      </c>
      <c r="AU97" s="687">
        <f>AU303+AU252+AU214+AU130</f>
        <v>9.5</v>
      </c>
      <c r="AV97" s="681"/>
      <c r="AW97" s="687">
        <f>AW303+AW252+AW214+AW130</f>
        <v>0</v>
      </c>
      <c r="AX97" s="681"/>
      <c r="AY97" s="687">
        <f t="shared" si="106"/>
        <v>-9.5</v>
      </c>
      <c r="AZ97" s="688">
        <f t="shared" si="107"/>
        <v>0</v>
      </c>
      <c r="BA97" s="687">
        <f>BA303+BA252+BA214+BA130</f>
        <v>9.5</v>
      </c>
      <c r="BB97" s="681"/>
      <c r="BC97" s="687">
        <f>BC303+BC252+BC214+BC130</f>
        <v>0</v>
      </c>
      <c r="BD97" s="681"/>
      <c r="BE97" s="687">
        <f t="shared" si="108"/>
        <v>-9.5</v>
      </c>
      <c r="BF97" s="688">
        <f t="shared" si="109"/>
        <v>0</v>
      </c>
      <c r="BG97" s="687">
        <f>BG303+BG252+BG214+BG130</f>
        <v>9.5</v>
      </c>
      <c r="BH97" s="681"/>
      <c r="BI97" s="687">
        <f>BI303+BI252+BI214+BI130</f>
        <v>0</v>
      </c>
      <c r="BJ97" s="681"/>
      <c r="BK97" s="687">
        <f t="shared" si="110"/>
        <v>-9.5</v>
      </c>
      <c r="BL97" s="688">
        <f t="shared" si="111"/>
        <v>0</v>
      </c>
      <c r="BM97" s="687">
        <f t="shared" si="112"/>
        <v>25.5</v>
      </c>
      <c r="BN97" s="681"/>
      <c r="BO97" s="687">
        <f t="shared" si="113"/>
        <v>0</v>
      </c>
      <c r="BP97" s="681"/>
      <c r="BQ97" s="687">
        <f t="shared" si="114"/>
        <v>-25.5</v>
      </c>
      <c r="BR97" s="688">
        <f t="shared" si="115"/>
        <v>0</v>
      </c>
      <c r="BS97" s="687">
        <f>BS303+BS252+BS214+BS130</f>
        <v>9.5</v>
      </c>
      <c r="BT97" s="681"/>
      <c r="BU97" s="687">
        <f>BU303+BU252+BU214+BU130</f>
        <v>0</v>
      </c>
      <c r="BV97" s="681"/>
      <c r="BW97" s="687">
        <f t="shared" si="116"/>
        <v>-9.5</v>
      </c>
      <c r="BX97" s="688">
        <f t="shared" si="117"/>
        <v>0</v>
      </c>
      <c r="BY97" s="687">
        <f>BY303+BY252+BY214+BY130</f>
        <v>6.5</v>
      </c>
      <c r="BZ97" s="681"/>
      <c r="CA97" s="687">
        <f>CA303+CA252+CA214+CA130</f>
        <v>0</v>
      </c>
      <c r="CB97" s="681"/>
      <c r="CC97" s="687">
        <f t="shared" si="118"/>
        <v>-6.5</v>
      </c>
      <c r="CD97" s="688">
        <f t="shared" si="119"/>
        <v>0</v>
      </c>
      <c r="CE97" s="687">
        <f>CE303+CE252+CE214+CE130</f>
        <v>9.5</v>
      </c>
      <c r="CF97" s="681"/>
      <c r="CG97" s="687">
        <f>CG303+CG252+CG214+CG130</f>
        <v>0</v>
      </c>
      <c r="CH97" s="681"/>
      <c r="CI97" s="687">
        <f t="shared" si="120"/>
        <v>-9.5</v>
      </c>
      <c r="CJ97" s="688">
        <f t="shared" si="121"/>
        <v>0</v>
      </c>
      <c r="CK97" s="687">
        <f t="shared" si="122"/>
        <v>22.5</v>
      </c>
      <c r="CL97" s="681"/>
      <c r="CM97" s="687">
        <f t="shared" si="123"/>
        <v>0</v>
      </c>
      <c r="CN97" s="681"/>
      <c r="CO97" s="687">
        <f t="shared" si="124"/>
        <v>-22.5</v>
      </c>
      <c r="CP97" s="688">
        <f t="shared" si="125"/>
        <v>0</v>
      </c>
      <c r="CQ97" s="687">
        <f>CQ303+CQ252+CQ214+CQ130</f>
        <v>7.5</v>
      </c>
      <c r="CR97" s="681"/>
      <c r="CS97" s="687">
        <f>CS303+CS252+CS214+CS130</f>
        <v>0</v>
      </c>
      <c r="CT97" s="681"/>
      <c r="CU97" s="687">
        <f t="shared" si="126"/>
        <v>-7.5</v>
      </c>
      <c r="CV97" s="688">
        <f t="shared" si="127"/>
        <v>0</v>
      </c>
      <c r="CW97" s="687">
        <f>CW303+CW252+CW214+CW130</f>
        <v>7.5</v>
      </c>
      <c r="CX97" s="681"/>
      <c r="CY97" s="687">
        <f>CY303+CY252+CY214+CY130</f>
        <v>0</v>
      </c>
      <c r="CZ97" s="681"/>
      <c r="DA97" s="687">
        <f t="shared" si="128"/>
        <v>-7.5</v>
      </c>
      <c r="DB97" s="688">
        <f t="shared" si="129"/>
        <v>0</v>
      </c>
      <c r="DC97" s="687">
        <f>DC303+DC252+DC214+DC130</f>
        <v>7.5</v>
      </c>
      <c r="DD97" s="681"/>
      <c r="DE97" s="687">
        <f>DE303+DE252+DE214+DE130</f>
        <v>0</v>
      </c>
      <c r="DF97" s="681"/>
      <c r="DG97" s="687">
        <f t="shared" si="130"/>
        <v>-7.5</v>
      </c>
      <c r="DH97" s="688">
        <f t="shared" si="131"/>
        <v>0</v>
      </c>
    </row>
    <row r="98" spans="1:112" s="45" customFormat="1" ht="36" customHeight="1">
      <c r="A98" t="s">
        <v>2136</v>
      </c>
      <c r="B98" s="49"/>
      <c r="C98" s="385"/>
      <c r="D98" s="628" t="s">
        <v>2136</v>
      </c>
      <c r="E98" s="528" t="s">
        <v>2300</v>
      </c>
      <c r="F98" s="528"/>
      <c r="G98" s="529"/>
      <c r="H98" s="530" t="s">
        <v>2301</v>
      </c>
      <c r="I98" s="530"/>
      <c r="J98" s="526" t="s">
        <v>186</v>
      </c>
      <c r="K98" s="687">
        <f t="shared" si="88"/>
        <v>6472.1</v>
      </c>
      <c r="L98" s="681"/>
      <c r="M98" s="687">
        <f t="shared" si="89"/>
        <v>0</v>
      </c>
      <c r="N98" s="681"/>
      <c r="O98" s="687">
        <f t="shared" si="90"/>
        <v>-6472.1</v>
      </c>
      <c r="P98" s="688">
        <f t="shared" si="91"/>
        <v>0</v>
      </c>
      <c r="Q98" s="687">
        <f t="shared" si="92"/>
        <v>1856.2</v>
      </c>
      <c r="R98" s="681"/>
      <c r="S98" s="687">
        <f t="shared" si="93"/>
        <v>0</v>
      </c>
      <c r="T98" s="681"/>
      <c r="U98" s="687">
        <f t="shared" si="94"/>
        <v>-1856.2</v>
      </c>
      <c r="V98" s="688">
        <f t="shared" si="95"/>
        <v>0</v>
      </c>
      <c r="W98" s="687">
        <f>W111+W215+W304+W253+W261+W270+W201</f>
        <v>647.5</v>
      </c>
      <c r="X98" s="681"/>
      <c r="Y98" s="687">
        <f>Y111+Y215+Y304+Y253+Y261+Y270+Y201</f>
        <v>0</v>
      </c>
      <c r="Z98" s="681"/>
      <c r="AA98" s="687">
        <f t="shared" si="96"/>
        <v>-647.5</v>
      </c>
      <c r="AB98" s="688">
        <f t="shared" si="97"/>
        <v>0</v>
      </c>
      <c r="AC98" s="687">
        <f>AC111+AC215+AC304+AC253+AC261+AC270+AC201</f>
        <v>584.70000000000005</v>
      </c>
      <c r="AD98" s="681"/>
      <c r="AE98" s="687">
        <f>AE111+AE215+AE304+AE253+AE261+AE270+AE201</f>
        <v>0</v>
      </c>
      <c r="AF98" s="681"/>
      <c r="AG98" s="687">
        <f t="shared" si="98"/>
        <v>-584.70000000000005</v>
      </c>
      <c r="AH98" s="688">
        <f t="shared" si="99"/>
        <v>0</v>
      </c>
      <c r="AI98" s="687">
        <f>AI111+AI215+AI304+AI253+AI261+AI270+AI201</f>
        <v>624</v>
      </c>
      <c r="AJ98" s="681"/>
      <c r="AK98" s="687">
        <f>AK111+AK215+AK304+AK253+AK261+AK270+AK201</f>
        <v>0</v>
      </c>
      <c r="AL98" s="681"/>
      <c r="AM98" s="687">
        <f t="shared" si="100"/>
        <v>-624</v>
      </c>
      <c r="AN98" s="688">
        <f t="shared" si="101"/>
        <v>0</v>
      </c>
      <c r="AO98" s="687">
        <f t="shared" si="102"/>
        <v>1458.1000000000004</v>
      </c>
      <c r="AP98" s="681"/>
      <c r="AQ98" s="687">
        <f t="shared" si="103"/>
        <v>0</v>
      </c>
      <c r="AR98" s="681"/>
      <c r="AS98" s="687">
        <f t="shared" si="104"/>
        <v>-1458.1000000000004</v>
      </c>
      <c r="AT98" s="688">
        <f t="shared" si="105"/>
        <v>0</v>
      </c>
      <c r="AU98" s="687">
        <f>AU111+AU215+AU304+AU253+AU261+AU270+AU201</f>
        <v>319.7</v>
      </c>
      <c r="AV98" s="681"/>
      <c r="AW98" s="687">
        <f>AW111+AW215+AW304+AW253+AW261+AW270+AW201</f>
        <v>0</v>
      </c>
      <c r="AX98" s="681"/>
      <c r="AY98" s="687">
        <f t="shared" si="106"/>
        <v>-319.7</v>
      </c>
      <c r="AZ98" s="688">
        <f t="shared" si="107"/>
        <v>0</v>
      </c>
      <c r="BA98" s="687">
        <f>BA111+BA215+BA304+BA253+BA261+BA270+BA201</f>
        <v>586.70000000000005</v>
      </c>
      <c r="BB98" s="681"/>
      <c r="BC98" s="687">
        <f>BC111+BC215+BC304+BC253+BC261+BC270+BC201</f>
        <v>0</v>
      </c>
      <c r="BD98" s="681"/>
      <c r="BE98" s="687">
        <f t="shared" si="108"/>
        <v>-586.70000000000005</v>
      </c>
      <c r="BF98" s="688">
        <f t="shared" si="109"/>
        <v>0</v>
      </c>
      <c r="BG98" s="687">
        <f>BG111+BG215+BG304+BG253+BG261+BG270+BG201</f>
        <v>551.70000000000016</v>
      </c>
      <c r="BH98" s="681"/>
      <c r="BI98" s="687">
        <f>BI111+BI215+BI304+BI253+BI261+BI270+BI201</f>
        <v>0</v>
      </c>
      <c r="BJ98" s="681"/>
      <c r="BK98" s="687">
        <f t="shared" si="110"/>
        <v>-551.70000000000016</v>
      </c>
      <c r="BL98" s="688">
        <f t="shared" si="111"/>
        <v>0</v>
      </c>
      <c r="BM98" s="687">
        <f t="shared" si="112"/>
        <v>1259.8</v>
      </c>
      <c r="BN98" s="681"/>
      <c r="BO98" s="687">
        <f t="shared" si="113"/>
        <v>0</v>
      </c>
      <c r="BP98" s="681"/>
      <c r="BQ98" s="687">
        <f t="shared" si="114"/>
        <v>-1259.8</v>
      </c>
      <c r="BR98" s="688">
        <f t="shared" si="115"/>
        <v>0</v>
      </c>
      <c r="BS98" s="687">
        <f>BS111+BS215+BS304+BS253+BS261+BS270+BS201</f>
        <v>618.70000000000005</v>
      </c>
      <c r="BT98" s="681"/>
      <c r="BU98" s="687">
        <f>BU111+BU215+BU304+BU253+BU261+BU270+BU201</f>
        <v>0</v>
      </c>
      <c r="BV98" s="681"/>
      <c r="BW98" s="687">
        <f t="shared" si="116"/>
        <v>-618.70000000000005</v>
      </c>
      <c r="BX98" s="688">
        <f t="shared" si="117"/>
        <v>0</v>
      </c>
      <c r="BY98" s="687">
        <f>BY111+BY215+BY304+BY253+BY261+BY270+BY201</f>
        <v>541.29999999999995</v>
      </c>
      <c r="BZ98" s="681"/>
      <c r="CA98" s="687">
        <f>CA111+CA215+CA304+CA253+CA261+CA270+CA201</f>
        <v>0</v>
      </c>
      <c r="CB98" s="681"/>
      <c r="CC98" s="687">
        <f t="shared" si="118"/>
        <v>-541.29999999999995</v>
      </c>
      <c r="CD98" s="688">
        <f t="shared" si="119"/>
        <v>0</v>
      </c>
      <c r="CE98" s="687">
        <f>CE111+CE215+CE304+CE253+CE261+CE270+CE201</f>
        <v>99.800000000000011</v>
      </c>
      <c r="CF98" s="681"/>
      <c r="CG98" s="687">
        <f>CG111+CG215+CG304+CG253+CG261+CG270+CG201</f>
        <v>0</v>
      </c>
      <c r="CH98" s="681"/>
      <c r="CI98" s="687">
        <f t="shared" si="120"/>
        <v>-99.800000000000011</v>
      </c>
      <c r="CJ98" s="688">
        <f t="shared" si="121"/>
        <v>0</v>
      </c>
      <c r="CK98" s="687">
        <f t="shared" si="122"/>
        <v>1898</v>
      </c>
      <c r="CL98" s="681"/>
      <c r="CM98" s="687">
        <f t="shared" si="123"/>
        <v>0</v>
      </c>
      <c r="CN98" s="681"/>
      <c r="CO98" s="687">
        <f t="shared" si="124"/>
        <v>-1898</v>
      </c>
      <c r="CP98" s="688">
        <f t="shared" si="125"/>
        <v>0</v>
      </c>
      <c r="CQ98" s="687">
        <f>CQ111+CQ215+CQ304+CQ253+CQ261+CQ270+CQ201</f>
        <v>624</v>
      </c>
      <c r="CR98" s="681"/>
      <c r="CS98" s="687">
        <f>CS111+CS215+CS304+CS253+CS261+CS270+CS201</f>
        <v>0</v>
      </c>
      <c r="CT98" s="681"/>
      <c r="CU98" s="687">
        <f t="shared" si="126"/>
        <v>-624</v>
      </c>
      <c r="CV98" s="688">
        <f t="shared" si="127"/>
        <v>0</v>
      </c>
      <c r="CW98" s="687">
        <f>CW111+CW215+CW304+CW253+CW261+CW270+CW201</f>
        <v>626.5</v>
      </c>
      <c r="CX98" s="681"/>
      <c r="CY98" s="687">
        <f>CY111+CY215+CY304+CY253+CY261+CY270+CY201</f>
        <v>0</v>
      </c>
      <c r="CZ98" s="681"/>
      <c r="DA98" s="687">
        <f t="shared" si="128"/>
        <v>-626.5</v>
      </c>
      <c r="DB98" s="688">
        <f t="shared" si="129"/>
        <v>0</v>
      </c>
      <c r="DC98" s="687">
        <f>DC111+DC215+DC304+DC253+DC261+DC270+DC201</f>
        <v>647.5</v>
      </c>
      <c r="DD98" s="681"/>
      <c r="DE98" s="687">
        <f>DE111+DE215+DE304+DE253+DE261+DE270+DE201</f>
        <v>0</v>
      </c>
      <c r="DF98" s="681"/>
      <c r="DG98" s="687">
        <f t="shared" si="130"/>
        <v>-647.5</v>
      </c>
      <c r="DH98" s="688">
        <f t="shared" si="131"/>
        <v>0</v>
      </c>
    </row>
    <row r="99" spans="1:112" s="45" customFormat="1" ht="24" customHeight="1">
      <c r="A99" t="s">
        <v>1946</v>
      </c>
      <c r="B99" s="49"/>
      <c r="C99" s="825" t="s">
        <v>441</v>
      </c>
      <c r="D99" s="806" t="s">
        <v>1946</v>
      </c>
      <c r="E99" s="528" t="s">
        <v>1947</v>
      </c>
      <c r="F99" s="528"/>
      <c r="G99" s="529"/>
      <c r="H99" s="530" t="s">
        <v>2302</v>
      </c>
      <c r="I99" s="530"/>
      <c r="J99" s="526" t="s">
        <v>186</v>
      </c>
      <c r="K99" s="687">
        <f t="shared" ref="K99:K116" si="132">Q99+AO99+BM99+CK99</f>
        <v>13141.1</v>
      </c>
      <c r="L99" s="681"/>
      <c r="M99" s="687">
        <f t="shared" ref="M99:M116" si="133">S99+AQ99+BO99+CM99</f>
        <v>0</v>
      </c>
      <c r="N99" s="681"/>
      <c r="O99" s="687">
        <f t="shared" ref="O99:O116" si="134">IFERROR(M99-K99,"-")</f>
        <v>-13141.1</v>
      </c>
      <c r="P99" s="688">
        <f t="shared" ref="P99:P116" si="135">IFERROR(M99/K99,"-")</f>
        <v>0</v>
      </c>
      <c r="Q99" s="687">
        <f t="shared" ref="Q99:Q116" si="136">W99+AC99+AI99</f>
        <v>3614.5</v>
      </c>
      <c r="R99" s="681"/>
      <c r="S99" s="687">
        <f t="shared" ref="S99:S116" si="137">Y99+AE99+AK99</f>
        <v>0</v>
      </c>
      <c r="T99" s="681"/>
      <c r="U99" s="687">
        <f t="shared" ref="U99:U116" si="138">IFERROR(S99-Q99,"-")</f>
        <v>-3614.5</v>
      </c>
      <c r="V99" s="688">
        <f t="shared" ref="V99:V116" si="139">IFERROR(S99/Q99,"-")</f>
        <v>0</v>
      </c>
      <c r="W99" s="687">
        <f>W101+W111+W109</f>
        <v>1257.3000000000002</v>
      </c>
      <c r="X99" s="681"/>
      <c r="Y99" s="687">
        <f>Y101+Y111+Y109</f>
        <v>0</v>
      </c>
      <c r="Z99" s="681"/>
      <c r="AA99" s="687">
        <f t="shared" ref="AA99:AA116" si="140">IFERROR(Y99-W99,"-")</f>
        <v>-1257.3000000000002</v>
      </c>
      <c r="AB99" s="688">
        <f t="shared" ref="AB99:AB116" si="141">IFERROR(Y99/W99,"-")</f>
        <v>0</v>
      </c>
      <c r="AC99" s="687">
        <f>AC101+AC111+AC109</f>
        <v>1134.5</v>
      </c>
      <c r="AD99" s="681"/>
      <c r="AE99" s="687">
        <f>AE101+AE111+AE109</f>
        <v>0</v>
      </c>
      <c r="AF99" s="681"/>
      <c r="AG99" s="687">
        <f t="shared" ref="AG99:AG116" si="142">IFERROR(AE99-AC99,"-")</f>
        <v>-1134.5</v>
      </c>
      <c r="AH99" s="688">
        <f t="shared" ref="AH99:AH116" si="143">IFERROR(AE99/AC99,"-")</f>
        <v>0</v>
      </c>
      <c r="AI99" s="687">
        <f>AI101+AI111+AI109</f>
        <v>1222.6999999999998</v>
      </c>
      <c r="AJ99" s="681"/>
      <c r="AK99" s="687">
        <f>AK101+AK111+AK109</f>
        <v>0</v>
      </c>
      <c r="AL99" s="681"/>
      <c r="AM99" s="687">
        <f t="shared" ref="AM99:AM116" si="144">IFERROR(AK99-AI99,"-")</f>
        <v>-1222.6999999999998</v>
      </c>
      <c r="AN99" s="688">
        <f t="shared" ref="AN99:AN116" si="145">IFERROR(AK99/AI99,"-")</f>
        <v>0</v>
      </c>
      <c r="AO99" s="687">
        <f t="shared" ref="AO99:AO116" si="146">AU99+BA99+BG99</f>
        <v>2950.8</v>
      </c>
      <c r="AP99" s="681"/>
      <c r="AQ99" s="687">
        <f t="shared" ref="AQ99:AQ116" si="147">AW99+BC99+BI99</f>
        <v>0</v>
      </c>
      <c r="AR99" s="681"/>
      <c r="AS99" s="687">
        <f t="shared" ref="AS99:AS116" si="148">IFERROR(AQ99-AO99,"-")</f>
        <v>-2950.8</v>
      </c>
      <c r="AT99" s="688">
        <f t="shared" ref="AT99:AT116" si="149">IFERROR(AQ99/AO99,"-")</f>
        <v>0</v>
      </c>
      <c r="AU99" s="687">
        <f>AU101+AU111+AU109</f>
        <v>865.90000000000009</v>
      </c>
      <c r="AV99" s="681"/>
      <c r="AW99" s="687">
        <f>AW101+AW111+AW109</f>
        <v>0</v>
      </c>
      <c r="AX99" s="681"/>
      <c r="AY99" s="687">
        <f t="shared" ref="AY99:AY116" si="150">IFERROR(AW99-AU99,"-")</f>
        <v>-865.90000000000009</v>
      </c>
      <c r="AZ99" s="688">
        <f t="shared" ref="AZ99:AZ116" si="151">IFERROR(AW99/AU99,"-")</f>
        <v>0</v>
      </c>
      <c r="BA99" s="687">
        <f>BA101+BA111+BA109</f>
        <v>1069.0999999999999</v>
      </c>
      <c r="BB99" s="681"/>
      <c r="BC99" s="687">
        <f>BC101+BC111+BC109</f>
        <v>0</v>
      </c>
      <c r="BD99" s="681"/>
      <c r="BE99" s="687">
        <f t="shared" ref="BE99:BE116" si="152">IFERROR(BC99-BA99,"-")</f>
        <v>-1069.0999999999999</v>
      </c>
      <c r="BF99" s="688">
        <f t="shared" ref="BF99:BF116" si="153">IFERROR(BC99/BA99,"-")</f>
        <v>0</v>
      </c>
      <c r="BG99" s="687">
        <f>BG101+BG111+BG109</f>
        <v>1015.8</v>
      </c>
      <c r="BH99" s="681"/>
      <c r="BI99" s="687">
        <f>BI101+BI111+BI109</f>
        <v>0</v>
      </c>
      <c r="BJ99" s="681"/>
      <c r="BK99" s="687">
        <f t="shared" ref="BK99:BK116" si="154">IFERROR(BI99-BG99,"-")</f>
        <v>-1015.8</v>
      </c>
      <c r="BL99" s="688">
        <f t="shared" ref="BL99:BL116" si="155">IFERROR(BI99/BG99,"-")</f>
        <v>0</v>
      </c>
      <c r="BM99" s="687">
        <f t="shared" ref="BM99:BM116" si="156">BS99+BY99+CE99</f>
        <v>2881.2999999999997</v>
      </c>
      <c r="BN99" s="681"/>
      <c r="BO99" s="687">
        <f t="shared" ref="BO99:BO116" si="157">BU99+CA99+CG99</f>
        <v>0</v>
      </c>
      <c r="BP99" s="681"/>
      <c r="BQ99" s="687">
        <f t="shared" ref="BQ99:BQ116" si="158">IFERROR(BO99-BM99,"-")</f>
        <v>-2881.2999999999997</v>
      </c>
      <c r="BR99" s="688">
        <f t="shared" ref="BR99:BR116" si="159">IFERROR(BO99/BM99,"-")</f>
        <v>0</v>
      </c>
      <c r="BS99" s="687">
        <f>BS101+BS111+BS109</f>
        <v>1103.5999999999999</v>
      </c>
      <c r="BT99" s="681"/>
      <c r="BU99" s="687">
        <f>BU101+BU111+BU109</f>
        <v>0</v>
      </c>
      <c r="BV99" s="681"/>
      <c r="BW99" s="687">
        <f t="shared" ref="BW99:BW116" si="160">IFERROR(BU99-BS99,"-")</f>
        <v>-1103.5999999999999</v>
      </c>
      <c r="BX99" s="688">
        <f t="shared" ref="BX99:BX116" si="161">IFERROR(BU99/BS99,"-")</f>
        <v>0</v>
      </c>
      <c r="BY99" s="687">
        <f>BY101+BY111+BY109</f>
        <v>1033.5999999999999</v>
      </c>
      <c r="BZ99" s="681"/>
      <c r="CA99" s="687">
        <f>CA101+CA111+CA109</f>
        <v>0</v>
      </c>
      <c r="CB99" s="681"/>
      <c r="CC99" s="687">
        <f t="shared" ref="CC99:CC116" si="162">IFERROR(CA99-BY99,"-")</f>
        <v>-1033.5999999999999</v>
      </c>
      <c r="CD99" s="688">
        <f t="shared" ref="CD99:CD116" si="163">IFERROR(CA99/BY99,"-")</f>
        <v>0</v>
      </c>
      <c r="CE99" s="687">
        <f>CE101+CE111+CE109</f>
        <v>744.09999999999991</v>
      </c>
      <c r="CF99" s="681"/>
      <c r="CG99" s="687">
        <f>CG101+CG111+CG109</f>
        <v>0</v>
      </c>
      <c r="CH99" s="681"/>
      <c r="CI99" s="687">
        <f t="shared" ref="CI99:CI116" si="164">IFERROR(CG99-CE99,"-")</f>
        <v>-744.09999999999991</v>
      </c>
      <c r="CJ99" s="688">
        <f t="shared" ref="CJ99:CJ116" si="165">IFERROR(CG99/CE99,"-")</f>
        <v>0</v>
      </c>
      <c r="CK99" s="687">
        <f t="shared" ref="CK99:CK116" si="166">CQ99+CW99+DC99</f>
        <v>3694.5</v>
      </c>
      <c r="CL99" s="681"/>
      <c r="CM99" s="687">
        <f t="shared" ref="CM99:CM116" si="167">CS99+CY99+DE99</f>
        <v>0</v>
      </c>
      <c r="CN99" s="681"/>
      <c r="CO99" s="687">
        <f t="shared" ref="CO99:CO116" si="168">IFERROR(CM99-CK99,"-")</f>
        <v>-3694.5</v>
      </c>
      <c r="CP99" s="688">
        <f t="shared" ref="CP99:CP116" si="169">IFERROR(CM99/CK99,"-")</f>
        <v>0</v>
      </c>
      <c r="CQ99" s="687">
        <f>CQ101+CQ111+CQ109</f>
        <v>1236.8000000000002</v>
      </c>
      <c r="CR99" s="681"/>
      <c r="CS99" s="687">
        <f>CS101+CS111+CS109</f>
        <v>0</v>
      </c>
      <c r="CT99" s="681"/>
      <c r="CU99" s="687">
        <f t="shared" ref="CU99:CU116" si="170">IFERROR(CS99-CQ99,"-")</f>
        <v>-1236.8000000000002</v>
      </c>
      <c r="CV99" s="688">
        <f t="shared" ref="CV99:CV116" si="171">IFERROR(CS99/CQ99,"-")</f>
        <v>0</v>
      </c>
      <c r="CW99" s="687">
        <f>CW101+CW111+CW109</f>
        <v>1209.5</v>
      </c>
      <c r="CX99" s="681"/>
      <c r="CY99" s="687">
        <f>CY101+CY111+CY109</f>
        <v>0</v>
      </c>
      <c r="CZ99" s="681"/>
      <c r="DA99" s="687">
        <f t="shared" ref="DA99:DA116" si="172">IFERROR(CY99-CW99,"-")</f>
        <v>-1209.5</v>
      </c>
      <c r="DB99" s="688">
        <f t="shared" ref="DB99:DB116" si="173">IFERROR(CY99/CW99,"-")</f>
        <v>0</v>
      </c>
      <c r="DC99" s="687">
        <f>DC101+DC111+DC109</f>
        <v>1248.2</v>
      </c>
      <c r="DD99" s="681"/>
      <c r="DE99" s="687">
        <f>DE101+DE111+DE109</f>
        <v>0</v>
      </c>
      <c r="DF99" s="681"/>
      <c r="DG99" s="687">
        <f t="shared" ref="DG99:DG116" si="174">IFERROR(DE99-DC99,"-")</f>
        <v>-1248.2</v>
      </c>
      <c r="DH99" s="688">
        <f t="shared" ref="DH99:DH116" si="175">IFERROR(DE99/DC99,"-")</f>
        <v>0</v>
      </c>
    </row>
    <row r="100" spans="1:112" s="45" customFormat="1" ht="24" customHeight="1">
      <c r="B100" s="49"/>
      <c r="C100" s="805"/>
      <c r="D100" s="766"/>
      <c r="E100" s="528" t="s">
        <v>1950</v>
      </c>
      <c r="F100" s="528"/>
      <c r="G100" s="529"/>
      <c r="H100" s="530" t="s">
        <v>2303</v>
      </c>
      <c r="I100" s="530"/>
      <c r="J100" s="725" t="s">
        <v>889</v>
      </c>
      <c r="K100" s="687">
        <f t="shared" si="132"/>
        <v>18128.800000000003</v>
      </c>
      <c r="L100" s="681"/>
      <c r="M100" s="687">
        <f t="shared" si="133"/>
        <v>0</v>
      </c>
      <c r="N100" s="681"/>
      <c r="O100" s="687">
        <f t="shared" si="134"/>
        <v>-18128.800000000003</v>
      </c>
      <c r="P100" s="688">
        <f t="shared" si="135"/>
        <v>0</v>
      </c>
      <c r="Q100" s="687">
        <f t="shared" si="136"/>
        <v>4995.5</v>
      </c>
      <c r="R100" s="681"/>
      <c r="S100" s="687">
        <f t="shared" si="137"/>
        <v>0</v>
      </c>
      <c r="T100" s="681"/>
      <c r="U100" s="687">
        <f t="shared" si="138"/>
        <v>-4995.5</v>
      </c>
      <c r="V100" s="688">
        <f t="shared" si="139"/>
        <v>0</v>
      </c>
      <c r="W100" s="687">
        <f>W102+W112+W110</f>
        <v>1737</v>
      </c>
      <c r="X100" s="681"/>
      <c r="Y100" s="687">
        <f>Y102+Y112+Y110</f>
        <v>0</v>
      </c>
      <c r="Z100" s="681"/>
      <c r="AA100" s="687">
        <f t="shared" si="140"/>
        <v>-1737</v>
      </c>
      <c r="AB100" s="688">
        <f t="shared" si="141"/>
        <v>0</v>
      </c>
      <c r="AC100" s="687">
        <f>AC102+AC112+AC110</f>
        <v>1568.3000000000002</v>
      </c>
      <c r="AD100" s="681"/>
      <c r="AE100" s="687">
        <f>AE102+AE112+AE110</f>
        <v>0</v>
      </c>
      <c r="AF100" s="681"/>
      <c r="AG100" s="687">
        <f t="shared" si="142"/>
        <v>-1568.3000000000002</v>
      </c>
      <c r="AH100" s="688">
        <f t="shared" si="143"/>
        <v>0</v>
      </c>
      <c r="AI100" s="687">
        <f>AI102+AI112+AI110</f>
        <v>1690.1999999999998</v>
      </c>
      <c r="AJ100" s="681"/>
      <c r="AK100" s="687">
        <f>AK102+AK112+AK110</f>
        <v>0</v>
      </c>
      <c r="AL100" s="681"/>
      <c r="AM100" s="687">
        <f t="shared" si="144"/>
        <v>-1690.1999999999998</v>
      </c>
      <c r="AN100" s="688">
        <f t="shared" si="145"/>
        <v>0</v>
      </c>
      <c r="AO100" s="687">
        <f t="shared" si="146"/>
        <v>4050.8000000000006</v>
      </c>
      <c r="AP100" s="681"/>
      <c r="AQ100" s="687">
        <f t="shared" si="147"/>
        <v>0</v>
      </c>
      <c r="AR100" s="681"/>
      <c r="AS100" s="687">
        <f t="shared" si="148"/>
        <v>-4050.8000000000006</v>
      </c>
      <c r="AT100" s="688">
        <f t="shared" si="149"/>
        <v>0</v>
      </c>
      <c r="AU100" s="687">
        <f>AU102+AU112+AU110</f>
        <v>1192.2</v>
      </c>
      <c r="AV100" s="681"/>
      <c r="AW100" s="687">
        <f>AW102+AW112+AW110</f>
        <v>0</v>
      </c>
      <c r="AX100" s="681"/>
      <c r="AY100" s="687">
        <f t="shared" si="150"/>
        <v>-1192.2</v>
      </c>
      <c r="AZ100" s="688">
        <f t="shared" si="151"/>
        <v>0</v>
      </c>
      <c r="BA100" s="687">
        <f>BA102+BA112+BA110</f>
        <v>1466.2000000000003</v>
      </c>
      <c r="BB100" s="681"/>
      <c r="BC100" s="687">
        <f>BC102+BC112+BC110</f>
        <v>0</v>
      </c>
      <c r="BD100" s="681"/>
      <c r="BE100" s="687">
        <f t="shared" si="152"/>
        <v>-1466.2000000000003</v>
      </c>
      <c r="BF100" s="688">
        <f t="shared" si="153"/>
        <v>0</v>
      </c>
      <c r="BG100" s="687">
        <f>BG102+BG112+BG110</f>
        <v>1392.4</v>
      </c>
      <c r="BH100" s="681"/>
      <c r="BI100" s="687">
        <f>BI102+BI112+BI110</f>
        <v>0</v>
      </c>
      <c r="BJ100" s="681"/>
      <c r="BK100" s="687">
        <f t="shared" si="154"/>
        <v>-1392.4</v>
      </c>
      <c r="BL100" s="688">
        <f t="shared" si="155"/>
        <v>0</v>
      </c>
      <c r="BM100" s="687">
        <f t="shared" si="156"/>
        <v>3972.0000000000005</v>
      </c>
      <c r="BN100" s="681"/>
      <c r="BO100" s="687">
        <f t="shared" si="157"/>
        <v>0</v>
      </c>
      <c r="BP100" s="681"/>
      <c r="BQ100" s="687">
        <f t="shared" si="158"/>
        <v>-3972.0000000000005</v>
      </c>
      <c r="BR100" s="688">
        <f t="shared" si="159"/>
        <v>0</v>
      </c>
      <c r="BS100" s="687">
        <f>BS102+BS112+BS110</f>
        <v>1516.4</v>
      </c>
      <c r="BT100" s="681"/>
      <c r="BU100" s="687">
        <f>BU102+BU112+BU110</f>
        <v>0</v>
      </c>
      <c r="BV100" s="681"/>
      <c r="BW100" s="687">
        <f t="shared" si="160"/>
        <v>-1516.4</v>
      </c>
      <c r="BX100" s="688">
        <f t="shared" si="161"/>
        <v>0</v>
      </c>
      <c r="BY100" s="687">
        <f>BY102+BY112+BY110</f>
        <v>1424.2</v>
      </c>
      <c r="BZ100" s="681"/>
      <c r="CA100" s="687">
        <f>CA102+CA112+CA110</f>
        <v>0</v>
      </c>
      <c r="CB100" s="681"/>
      <c r="CC100" s="687">
        <f t="shared" si="162"/>
        <v>-1424.2</v>
      </c>
      <c r="CD100" s="688">
        <f t="shared" si="163"/>
        <v>0</v>
      </c>
      <c r="CE100" s="687">
        <f>CE102+CE112+CE110</f>
        <v>1031.4000000000001</v>
      </c>
      <c r="CF100" s="681"/>
      <c r="CG100" s="687">
        <f>CG102+CG112+CG110</f>
        <v>0</v>
      </c>
      <c r="CH100" s="681"/>
      <c r="CI100" s="687">
        <f t="shared" si="164"/>
        <v>-1031.4000000000001</v>
      </c>
      <c r="CJ100" s="688">
        <f t="shared" si="165"/>
        <v>0</v>
      </c>
      <c r="CK100" s="687">
        <f t="shared" si="166"/>
        <v>5110.5</v>
      </c>
      <c r="CL100" s="681"/>
      <c r="CM100" s="687">
        <f t="shared" si="167"/>
        <v>0</v>
      </c>
      <c r="CN100" s="681"/>
      <c r="CO100" s="687">
        <f t="shared" si="168"/>
        <v>-5110.5</v>
      </c>
      <c r="CP100" s="688">
        <f t="shared" si="169"/>
        <v>0</v>
      </c>
      <c r="CQ100" s="687">
        <f>CQ102+CQ112+CQ110</f>
        <v>1711.5</v>
      </c>
      <c r="CR100" s="681"/>
      <c r="CS100" s="687">
        <f>CS102+CS112+CS110</f>
        <v>0</v>
      </c>
      <c r="CT100" s="681"/>
      <c r="CU100" s="687">
        <f t="shared" si="170"/>
        <v>-1711.5</v>
      </c>
      <c r="CV100" s="688">
        <f t="shared" si="171"/>
        <v>0</v>
      </c>
      <c r="CW100" s="687">
        <f>CW102+CW112+CW110</f>
        <v>1672</v>
      </c>
      <c r="CX100" s="681"/>
      <c r="CY100" s="687">
        <f>CY102+CY112+CY110</f>
        <v>0</v>
      </c>
      <c r="CZ100" s="681"/>
      <c r="DA100" s="687">
        <f t="shared" si="172"/>
        <v>-1672</v>
      </c>
      <c r="DB100" s="688">
        <f t="shared" si="173"/>
        <v>0</v>
      </c>
      <c r="DC100" s="687">
        <f>DC102+DC112+DC110</f>
        <v>1727</v>
      </c>
      <c r="DD100" s="681"/>
      <c r="DE100" s="687">
        <f>DE102+DE112+DE110</f>
        <v>0</v>
      </c>
      <c r="DF100" s="681"/>
      <c r="DG100" s="687">
        <f t="shared" si="174"/>
        <v>-1727</v>
      </c>
      <c r="DH100" s="688">
        <f t="shared" si="175"/>
        <v>0</v>
      </c>
    </row>
    <row r="101" spans="1:112" s="45" customFormat="1" ht="24" customHeight="1">
      <c r="A101" t="s">
        <v>2144</v>
      </c>
      <c r="B101" s="49"/>
      <c r="C101" s="812" t="s">
        <v>2304</v>
      </c>
      <c r="D101" s="803" t="s">
        <v>2144</v>
      </c>
      <c r="E101" s="528" t="s">
        <v>2305</v>
      </c>
      <c r="F101" s="528"/>
      <c r="G101" s="529"/>
      <c r="H101" s="530" t="s">
        <v>2306</v>
      </c>
      <c r="I101" s="530"/>
      <c r="J101" s="526" t="s">
        <v>186</v>
      </c>
      <c r="K101" s="687">
        <f t="shared" si="132"/>
        <v>7507.2999999999993</v>
      </c>
      <c r="L101" s="681"/>
      <c r="M101" s="687">
        <f t="shared" si="133"/>
        <v>0</v>
      </c>
      <c r="N101" s="681"/>
      <c r="O101" s="687">
        <f t="shared" si="134"/>
        <v>-7507.2999999999993</v>
      </c>
      <c r="P101" s="688">
        <f t="shared" si="135"/>
        <v>0</v>
      </c>
      <c r="Q101" s="687">
        <f t="shared" si="136"/>
        <v>2009.1999999999998</v>
      </c>
      <c r="R101" s="681"/>
      <c r="S101" s="687">
        <f t="shared" si="137"/>
        <v>0</v>
      </c>
      <c r="T101" s="681"/>
      <c r="U101" s="687">
        <f t="shared" si="138"/>
        <v>-2009.1999999999998</v>
      </c>
      <c r="V101" s="688">
        <f t="shared" si="139"/>
        <v>0</v>
      </c>
      <c r="W101" s="687">
        <f>W103+W105+W107</f>
        <v>696.30000000000007</v>
      </c>
      <c r="X101" s="681"/>
      <c r="Y101" s="687">
        <f>Y103+Y105+Y107</f>
        <v>0</v>
      </c>
      <c r="Z101" s="681"/>
      <c r="AA101" s="687">
        <f t="shared" si="140"/>
        <v>-696.30000000000007</v>
      </c>
      <c r="AB101" s="688">
        <f t="shared" si="141"/>
        <v>0</v>
      </c>
      <c r="AC101" s="687">
        <f>AC103+AC105+AC107</f>
        <v>629.49999999999989</v>
      </c>
      <c r="AD101" s="681"/>
      <c r="AE101" s="687">
        <f>AE103+AE105+AE107</f>
        <v>0</v>
      </c>
      <c r="AF101" s="681"/>
      <c r="AG101" s="687">
        <f t="shared" si="142"/>
        <v>-629.49999999999989</v>
      </c>
      <c r="AH101" s="688">
        <f t="shared" si="143"/>
        <v>0</v>
      </c>
      <c r="AI101" s="687">
        <f>AI103+AI105+AI107</f>
        <v>683.4</v>
      </c>
      <c r="AJ101" s="681"/>
      <c r="AK101" s="687">
        <f>AK103+AK105+AK107</f>
        <v>0</v>
      </c>
      <c r="AL101" s="681"/>
      <c r="AM101" s="687">
        <f t="shared" si="144"/>
        <v>-683.4</v>
      </c>
      <c r="AN101" s="688">
        <f t="shared" si="145"/>
        <v>0</v>
      </c>
      <c r="AO101" s="687">
        <f t="shared" si="146"/>
        <v>1674.5</v>
      </c>
      <c r="AP101" s="681"/>
      <c r="AQ101" s="687">
        <f t="shared" si="147"/>
        <v>0</v>
      </c>
      <c r="AR101" s="681"/>
      <c r="AS101" s="687">
        <f t="shared" si="148"/>
        <v>-1674.5</v>
      </c>
      <c r="AT101" s="688">
        <f t="shared" si="149"/>
        <v>0</v>
      </c>
      <c r="AU101" s="687">
        <f>AU103+AU105+AU107</f>
        <v>591.80000000000007</v>
      </c>
      <c r="AV101" s="681"/>
      <c r="AW101" s="687">
        <f>AW103+AW105+AW107</f>
        <v>0</v>
      </c>
      <c r="AX101" s="681"/>
      <c r="AY101" s="687">
        <f t="shared" si="150"/>
        <v>-591.80000000000007</v>
      </c>
      <c r="AZ101" s="688">
        <f t="shared" si="151"/>
        <v>0</v>
      </c>
      <c r="BA101" s="687">
        <f>BA103+BA105+BA107</f>
        <v>552.1</v>
      </c>
      <c r="BB101" s="681"/>
      <c r="BC101" s="687">
        <f>BC103+BC105+BC107</f>
        <v>0</v>
      </c>
      <c r="BD101" s="681"/>
      <c r="BE101" s="687">
        <f t="shared" si="152"/>
        <v>-552.1</v>
      </c>
      <c r="BF101" s="688">
        <f t="shared" si="153"/>
        <v>0</v>
      </c>
      <c r="BG101" s="687">
        <f>BG103+BG105+BG107</f>
        <v>530.6</v>
      </c>
      <c r="BH101" s="681"/>
      <c r="BI101" s="687">
        <f>BI103+BI105+BI107</f>
        <v>0</v>
      </c>
      <c r="BJ101" s="681"/>
      <c r="BK101" s="687">
        <f t="shared" si="154"/>
        <v>-530.6</v>
      </c>
      <c r="BL101" s="688">
        <f t="shared" si="155"/>
        <v>0</v>
      </c>
      <c r="BM101" s="687">
        <f t="shared" si="156"/>
        <v>1781.8999999999996</v>
      </c>
      <c r="BN101" s="681"/>
      <c r="BO101" s="687">
        <f t="shared" si="157"/>
        <v>0</v>
      </c>
      <c r="BP101" s="681"/>
      <c r="BQ101" s="687">
        <f t="shared" si="158"/>
        <v>-1781.8999999999996</v>
      </c>
      <c r="BR101" s="688">
        <f t="shared" si="159"/>
        <v>0</v>
      </c>
      <c r="BS101" s="687">
        <f>BS103+BS105+BS107</f>
        <v>562.19999999999993</v>
      </c>
      <c r="BT101" s="681"/>
      <c r="BU101" s="687">
        <f>BU103+BU105+BU107</f>
        <v>0</v>
      </c>
      <c r="BV101" s="681"/>
      <c r="BW101" s="687">
        <f t="shared" si="160"/>
        <v>-562.19999999999993</v>
      </c>
      <c r="BX101" s="688">
        <f t="shared" si="161"/>
        <v>0</v>
      </c>
      <c r="BY101" s="687">
        <f>BY103+BY105+BY107</f>
        <v>561.49999999999989</v>
      </c>
      <c r="BZ101" s="681"/>
      <c r="CA101" s="687">
        <f>CA103+CA105+CA107</f>
        <v>0</v>
      </c>
      <c r="CB101" s="681"/>
      <c r="CC101" s="687">
        <f t="shared" si="162"/>
        <v>-561.49999999999989</v>
      </c>
      <c r="CD101" s="688">
        <f t="shared" si="163"/>
        <v>0</v>
      </c>
      <c r="CE101" s="687">
        <f>CE103+CE105+CE107</f>
        <v>658.19999999999993</v>
      </c>
      <c r="CF101" s="681"/>
      <c r="CG101" s="687">
        <f>CG103+CG105+CG107</f>
        <v>0</v>
      </c>
      <c r="CH101" s="681"/>
      <c r="CI101" s="687">
        <f t="shared" si="164"/>
        <v>-658.19999999999993</v>
      </c>
      <c r="CJ101" s="688">
        <f t="shared" si="165"/>
        <v>0</v>
      </c>
      <c r="CK101" s="687">
        <f t="shared" si="166"/>
        <v>2041.7</v>
      </c>
      <c r="CL101" s="681"/>
      <c r="CM101" s="687">
        <f t="shared" si="167"/>
        <v>0</v>
      </c>
      <c r="CN101" s="681"/>
      <c r="CO101" s="687">
        <f t="shared" si="168"/>
        <v>-2041.7</v>
      </c>
      <c r="CP101" s="688">
        <f t="shared" si="169"/>
        <v>0</v>
      </c>
      <c r="CQ101" s="687">
        <f>CQ103+CQ105+CQ107</f>
        <v>687.30000000000007</v>
      </c>
      <c r="CR101" s="681"/>
      <c r="CS101" s="687">
        <f>CS103+CS105+CS107</f>
        <v>0</v>
      </c>
      <c r="CT101" s="681"/>
      <c r="CU101" s="687">
        <f t="shared" si="170"/>
        <v>-687.30000000000007</v>
      </c>
      <c r="CV101" s="688">
        <f t="shared" si="171"/>
        <v>0</v>
      </c>
      <c r="CW101" s="687">
        <f>CW103+CW105+CW107</f>
        <v>667.2</v>
      </c>
      <c r="CX101" s="681"/>
      <c r="CY101" s="687">
        <f>CY103+CY105+CY107</f>
        <v>0</v>
      </c>
      <c r="CZ101" s="681"/>
      <c r="DA101" s="687">
        <f t="shared" si="172"/>
        <v>-667.2</v>
      </c>
      <c r="DB101" s="688">
        <f t="shared" si="173"/>
        <v>0</v>
      </c>
      <c r="DC101" s="687">
        <f>DC103+DC105+DC107</f>
        <v>687.2</v>
      </c>
      <c r="DD101" s="681"/>
      <c r="DE101" s="687">
        <f>DE103+DE105+DE107</f>
        <v>0</v>
      </c>
      <c r="DF101" s="681"/>
      <c r="DG101" s="687">
        <f t="shared" si="174"/>
        <v>-687.2</v>
      </c>
      <c r="DH101" s="688">
        <f t="shared" si="175"/>
        <v>0</v>
      </c>
    </row>
    <row r="102" spans="1:112" s="45" customFormat="1" ht="24" customHeight="1">
      <c r="B102" s="49"/>
      <c r="C102" s="805"/>
      <c r="D102" s="766"/>
      <c r="E102" s="528" t="s">
        <v>2307</v>
      </c>
      <c r="F102" s="528"/>
      <c r="G102" s="529"/>
      <c r="H102" s="530" t="s">
        <v>2308</v>
      </c>
      <c r="I102" s="530"/>
      <c r="J102" s="725" t="s">
        <v>889</v>
      </c>
      <c r="K102" s="687">
        <f t="shared" si="132"/>
        <v>10554.8</v>
      </c>
      <c r="L102" s="681"/>
      <c r="M102" s="687">
        <f t="shared" si="133"/>
        <v>0</v>
      </c>
      <c r="N102" s="681"/>
      <c r="O102" s="687">
        <f t="shared" si="134"/>
        <v>-10554.8</v>
      </c>
      <c r="P102" s="688">
        <f t="shared" si="135"/>
        <v>0</v>
      </c>
      <c r="Q102" s="687">
        <f t="shared" si="136"/>
        <v>2829.1</v>
      </c>
      <c r="R102" s="681"/>
      <c r="S102" s="687">
        <f t="shared" si="137"/>
        <v>0</v>
      </c>
      <c r="T102" s="681"/>
      <c r="U102" s="687">
        <f t="shared" si="138"/>
        <v>-2829.1</v>
      </c>
      <c r="V102" s="688">
        <f t="shared" si="139"/>
        <v>0</v>
      </c>
      <c r="W102" s="687">
        <f>W104+W106+W108</f>
        <v>980.80000000000007</v>
      </c>
      <c r="X102" s="681"/>
      <c r="Y102" s="687">
        <f>Y104+Y106+Y108</f>
        <v>0</v>
      </c>
      <c r="Z102" s="681"/>
      <c r="AA102" s="687">
        <f t="shared" si="140"/>
        <v>-980.80000000000007</v>
      </c>
      <c r="AB102" s="688">
        <f t="shared" si="141"/>
        <v>0</v>
      </c>
      <c r="AC102" s="687">
        <f>AC104+AC106+AC108</f>
        <v>886.2</v>
      </c>
      <c r="AD102" s="681"/>
      <c r="AE102" s="687">
        <f>AE104+AE106+AE108</f>
        <v>0</v>
      </c>
      <c r="AF102" s="681"/>
      <c r="AG102" s="687">
        <f t="shared" si="142"/>
        <v>-886.2</v>
      </c>
      <c r="AH102" s="688">
        <f t="shared" si="143"/>
        <v>0</v>
      </c>
      <c r="AI102" s="687">
        <f>AI104+AI106+AI108</f>
        <v>962.09999999999991</v>
      </c>
      <c r="AJ102" s="681"/>
      <c r="AK102" s="687">
        <f>AK104+AK106+AK108</f>
        <v>0</v>
      </c>
      <c r="AL102" s="681"/>
      <c r="AM102" s="687">
        <f t="shared" si="144"/>
        <v>-962.09999999999991</v>
      </c>
      <c r="AN102" s="688">
        <f t="shared" si="145"/>
        <v>0</v>
      </c>
      <c r="AO102" s="687">
        <f t="shared" si="146"/>
        <v>2341</v>
      </c>
      <c r="AP102" s="681"/>
      <c r="AQ102" s="687">
        <f t="shared" si="147"/>
        <v>0</v>
      </c>
      <c r="AR102" s="681"/>
      <c r="AS102" s="687">
        <f t="shared" si="148"/>
        <v>-2341</v>
      </c>
      <c r="AT102" s="688">
        <f t="shared" si="149"/>
        <v>0</v>
      </c>
      <c r="AU102" s="687">
        <f>AU104+AU106+AU108</f>
        <v>820.5</v>
      </c>
      <c r="AV102" s="681"/>
      <c r="AW102" s="687">
        <f>AW104+AW106+AW108</f>
        <v>0</v>
      </c>
      <c r="AX102" s="681"/>
      <c r="AY102" s="687">
        <f t="shared" si="150"/>
        <v>-820.5</v>
      </c>
      <c r="AZ102" s="688">
        <f t="shared" si="151"/>
        <v>0</v>
      </c>
      <c r="BA102" s="687">
        <f>BA104+BA106+BA108</f>
        <v>776.40000000000009</v>
      </c>
      <c r="BB102" s="681"/>
      <c r="BC102" s="687">
        <f>BC104+BC106+BC108</f>
        <v>0</v>
      </c>
      <c r="BD102" s="681"/>
      <c r="BE102" s="687">
        <f t="shared" si="152"/>
        <v>-776.40000000000009</v>
      </c>
      <c r="BF102" s="688">
        <f t="shared" si="153"/>
        <v>0</v>
      </c>
      <c r="BG102" s="687">
        <f>BG104+BG106+BG108</f>
        <v>744.10000000000014</v>
      </c>
      <c r="BH102" s="681"/>
      <c r="BI102" s="687">
        <f>BI104+BI106+BI108</f>
        <v>0</v>
      </c>
      <c r="BJ102" s="681"/>
      <c r="BK102" s="687">
        <f t="shared" si="154"/>
        <v>-744.10000000000014</v>
      </c>
      <c r="BL102" s="688">
        <f t="shared" si="155"/>
        <v>0</v>
      </c>
      <c r="BM102" s="687">
        <f t="shared" si="156"/>
        <v>2495.4</v>
      </c>
      <c r="BN102" s="681"/>
      <c r="BO102" s="687">
        <f t="shared" si="157"/>
        <v>0</v>
      </c>
      <c r="BP102" s="681"/>
      <c r="BQ102" s="687">
        <f t="shared" si="158"/>
        <v>-2495.4</v>
      </c>
      <c r="BR102" s="688">
        <f t="shared" si="159"/>
        <v>0</v>
      </c>
      <c r="BS102" s="687">
        <f>BS104+BS106+BS108</f>
        <v>790.30000000000018</v>
      </c>
      <c r="BT102" s="681"/>
      <c r="BU102" s="687">
        <f>BU104+BU106+BU108</f>
        <v>0</v>
      </c>
      <c r="BV102" s="681"/>
      <c r="BW102" s="687">
        <f t="shared" si="160"/>
        <v>-790.30000000000018</v>
      </c>
      <c r="BX102" s="688">
        <f t="shared" si="161"/>
        <v>0</v>
      </c>
      <c r="BY102" s="687">
        <f>BY104+BY106+BY108</f>
        <v>790</v>
      </c>
      <c r="BZ102" s="681"/>
      <c r="CA102" s="687">
        <f>CA104+CA106+CA108</f>
        <v>0</v>
      </c>
      <c r="CB102" s="681"/>
      <c r="CC102" s="687">
        <f t="shared" si="162"/>
        <v>-790</v>
      </c>
      <c r="CD102" s="688">
        <f t="shared" si="163"/>
        <v>0</v>
      </c>
      <c r="CE102" s="687">
        <f>CE104+CE106+CE108</f>
        <v>915.1</v>
      </c>
      <c r="CF102" s="681"/>
      <c r="CG102" s="687">
        <f>CG104+CG106+CG108</f>
        <v>0</v>
      </c>
      <c r="CH102" s="681"/>
      <c r="CI102" s="687">
        <f t="shared" si="164"/>
        <v>-915.1</v>
      </c>
      <c r="CJ102" s="688">
        <f t="shared" si="165"/>
        <v>0</v>
      </c>
      <c r="CK102" s="687">
        <f t="shared" si="166"/>
        <v>2889.2999999999997</v>
      </c>
      <c r="CL102" s="681"/>
      <c r="CM102" s="687">
        <f t="shared" si="167"/>
        <v>0</v>
      </c>
      <c r="CN102" s="681"/>
      <c r="CO102" s="687">
        <f t="shared" si="168"/>
        <v>-2889.2999999999997</v>
      </c>
      <c r="CP102" s="688">
        <f t="shared" si="169"/>
        <v>0</v>
      </c>
      <c r="CQ102" s="687">
        <f>CQ104+CQ106+CQ108</f>
        <v>977.89999999999986</v>
      </c>
      <c r="CR102" s="681"/>
      <c r="CS102" s="687">
        <f>CS104+CS106+CS108</f>
        <v>0</v>
      </c>
      <c r="CT102" s="681"/>
      <c r="CU102" s="687">
        <f t="shared" si="170"/>
        <v>-977.89999999999986</v>
      </c>
      <c r="CV102" s="688">
        <f t="shared" si="171"/>
        <v>0</v>
      </c>
      <c r="CW102" s="687">
        <f>CW104+CW106+CW108</f>
        <v>940.59999999999991</v>
      </c>
      <c r="CX102" s="681"/>
      <c r="CY102" s="687">
        <f>CY104+CY106+CY108</f>
        <v>0</v>
      </c>
      <c r="CZ102" s="681"/>
      <c r="DA102" s="687">
        <f t="shared" si="172"/>
        <v>-940.59999999999991</v>
      </c>
      <c r="DB102" s="688">
        <f t="shared" si="173"/>
        <v>0</v>
      </c>
      <c r="DC102" s="687">
        <f>DC104+DC106+DC108</f>
        <v>970.80000000000007</v>
      </c>
      <c r="DD102" s="681"/>
      <c r="DE102" s="687">
        <f>DE104+DE106+DE108</f>
        <v>0</v>
      </c>
      <c r="DF102" s="681"/>
      <c r="DG102" s="687">
        <f t="shared" si="174"/>
        <v>-970.80000000000007</v>
      </c>
      <c r="DH102" s="688">
        <f t="shared" si="175"/>
        <v>0</v>
      </c>
    </row>
    <row r="103" spans="1:112" s="45" customFormat="1" ht="18.75" customHeight="1">
      <c r="A103" t="s">
        <v>2233</v>
      </c>
      <c r="B103" s="49"/>
      <c r="C103" s="812"/>
      <c r="D103" s="803" t="s">
        <v>2234</v>
      </c>
      <c r="E103" s="528" t="s">
        <v>2309</v>
      </c>
      <c r="F103" s="528"/>
      <c r="G103" s="529"/>
      <c r="H103" s="530" t="s">
        <v>2310</v>
      </c>
      <c r="I103" s="530"/>
      <c r="J103" s="526" t="s">
        <v>186</v>
      </c>
      <c r="K103" s="687">
        <f t="shared" si="132"/>
        <v>5771.8</v>
      </c>
      <c r="L103" s="681"/>
      <c r="M103" s="687">
        <f t="shared" si="133"/>
        <v>0</v>
      </c>
      <c r="N103" s="681"/>
      <c r="O103" s="687">
        <f t="shared" si="134"/>
        <v>-5771.8</v>
      </c>
      <c r="P103" s="688">
        <f t="shared" si="135"/>
        <v>0</v>
      </c>
      <c r="Q103" s="687">
        <f t="shared" si="136"/>
        <v>1509</v>
      </c>
      <c r="R103" s="681"/>
      <c r="S103" s="687">
        <f t="shared" si="137"/>
        <v>0</v>
      </c>
      <c r="T103" s="681"/>
      <c r="U103" s="687">
        <f t="shared" si="138"/>
        <v>-1509</v>
      </c>
      <c r="V103" s="688">
        <f t="shared" si="139"/>
        <v>0</v>
      </c>
      <c r="W103" s="687">
        <f t="shared" ref="W103:W108" si="176">W122+W144</f>
        <v>519.9</v>
      </c>
      <c r="X103" s="681"/>
      <c r="Y103" s="687">
        <f t="shared" ref="Y103:Y108" si="177">Y122+Y144</f>
        <v>0</v>
      </c>
      <c r="Z103" s="681"/>
      <c r="AA103" s="687">
        <f t="shared" si="140"/>
        <v>-519.9</v>
      </c>
      <c r="AB103" s="688">
        <f t="shared" si="141"/>
        <v>0</v>
      </c>
      <c r="AC103" s="687">
        <f t="shared" ref="AC103:AC108" si="178">AC122+AC144</f>
        <v>470.09999999999997</v>
      </c>
      <c r="AD103" s="681"/>
      <c r="AE103" s="687">
        <f t="shared" ref="AE103:AE108" si="179">AE122+AE144</f>
        <v>0</v>
      </c>
      <c r="AF103" s="681"/>
      <c r="AG103" s="687">
        <f t="shared" si="142"/>
        <v>-470.09999999999997</v>
      </c>
      <c r="AH103" s="688">
        <f t="shared" si="143"/>
        <v>0</v>
      </c>
      <c r="AI103" s="687">
        <f t="shared" ref="AI103:AI108" si="180">AI122+AI144</f>
        <v>519</v>
      </c>
      <c r="AJ103" s="681"/>
      <c r="AK103" s="687">
        <f t="shared" ref="AK103:AK108" si="181">AK122+AK144</f>
        <v>0</v>
      </c>
      <c r="AL103" s="681"/>
      <c r="AM103" s="687">
        <f t="shared" si="144"/>
        <v>-519</v>
      </c>
      <c r="AN103" s="688">
        <f t="shared" si="145"/>
        <v>0</v>
      </c>
      <c r="AO103" s="687">
        <f t="shared" si="146"/>
        <v>1344.7</v>
      </c>
      <c r="AP103" s="681"/>
      <c r="AQ103" s="687">
        <f t="shared" si="147"/>
        <v>0</v>
      </c>
      <c r="AR103" s="681"/>
      <c r="AS103" s="687">
        <f t="shared" si="148"/>
        <v>-1344.7</v>
      </c>
      <c r="AT103" s="688">
        <f t="shared" si="149"/>
        <v>0</v>
      </c>
      <c r="AU103" s="687">
        <f t="shared" ref="AU103:AU108" si="182">AU122+AU144</f>
        <v>477.5</v>
      </c>
      <c r="AV103" s="681"/>
      <c r="AW103" s="687">
        <f t="shared" ref="AW103:AW108" si="183">AW122+AW144</f>
        <v>0</v>
      </c>
      <c r="AX103" s="681"/>
      <c r="AY103" s="687">
        <f t="shared" si="150"/>
        <v>-477.5</v>
      </c>
      <c r="AZ103" s="688">
        <f t="shared" si="151"/>
        <v>0</v>
      </c>
      <c r="BA103" s="687">
        <f t="shared" ref="BA103:BA108" si="184">BA122+BA144</f>
        <v>442.5</v>
      </c>
      <c r="BB103" s="681"/>
      <c r="BC103" s="687">
        <f t="shared" ref="BC103:BC108" si="185">BC122+BC144</f>
        <v>0</v>
      </c>
      <c r="BD103" s="681"/>
      <c r="BE103" s="687">
        <f t="shared" si="152"/>
        <v>-442.5</v>
      </c>
      <c r="BF103" s="688">
        <f t="shared" si="153"/>
        <v>0</v>
      </c>
      <c r="BG103" s="687">
        <f t="shared" ref="BG103:BG108" si="186">BG122+BG144</f>
        <v>424.7</v>
      </c>
      <c r="BH103" s="681"/>
      <c r="BI103" s="687">
        <f t="shared" ref="BI103:BI108" si="187">BI122+BI144</f>
        <v>0</v>
      </c>
      <c r="BJ103" s="681"/>
      <c r="BK103" s="687">
        <f t="shared" si="154"/>
        <v>-424.7</v>
      </c>
      <c r="BL103" s="688">
        <f t="shared" si="155"/>
        <v>0</v>
      </c>
      <c r="BM103" s="687">
        <f t="shared" si="156"/>
        <v>1401.9</v>
      </c>
      <c r="BN103" s="681"/>
      <c r="BO103" s="687">
        <f t="shared" si="157"/>
        <v>0</v>
      </c>
      <c r="BP103" s="681"/>
      <c r="BQ103" s="687">
        <f t="shared" si="158"/>
        <v>-1401.9</v>
      </c>
      <c r="BR103" s="688">
        <f t="shared" si="159"/>
        <v>0</v>
      </c>
      <c r="BS103" s="687">
        <f t="shared" ref="BS103:BS108" si="188">BS122+BS144</f>
        <v>452.6</v>
      </c>
      <c r="BT103" s="681"/>
      <c r="BU103" s="687">
        <f t="shared" ref="BU103:BU108" si="189">BU122+BU144</f>
        <v>0</v>
      </c>
      <c r="BV103" s="681"/>
      <c r="BW103" s="687">
        <f t="shared" si="160"/>
        <v>-452.6</v>
      </c>
      <c r="BX103" s="688">
        <f t="shared" si="161"/>
        <v>0</v>
      </c>
      <c r="BY103" s="687">
        <f t="shared" ref="BY103:BY108" si="190">BY122+BY144</f>
        <v>451.9</v>
      </c>
      <c r="BZ103" s="681"/>
      <c r="CA103" s="687">
        <f t="shared" ref="CA103:CA108" si="191">CA122+CA144</f>
        <v>0</v>
      </c>
      <c r="CB103" s="681"/>
      <c r="CC103" s="687">
        <f t="shared" si="162"/>
        <v>-451.9</v>
      </c>
      <c r="CD103" s="688">
        <f t="shared" si="163"/>
        <v>0</v>
      </c>
      <c r="CE103" s="687">
        <f t="shared" ref="CE103:CE108" si="192">CE122+CE144</f>
        <v>497.4</v>
      </c>
      <c r="CF103" s="681"/>
      <c r="CG103" s="687">
        <f t="shared" ref="CG103:CG108" si="193">CG122+CG144</f>
        <v>0</v>
      </c>
      <c r="CH103" s="681"/>
      <c r="CI103" s="687">
        <f t="shared" si="164"/>
        <v>-497.4</v>
      </c>
      <c r="CJ103" s="688">
        <f t="shared" si="165"/>
        <v>0</v>
      </c>
      <c r="CK103" s="687">
        <f t="shared" si="166"/>
        <v>1516.2</v>
      </c>
      <c r="CL103" s="681"/>
      <c r="CM103" s="687">
        <f t="shared" si="167"/>
        <v>0</v>
      </c>
      <c r="CN103" s="681"/>
      <c r="CO103" s="687">
        <f t="shared" si="168"/>
        <v>-1516.2</v>
      </c>
      <c r="CP103" s="688">
        <f t="shared" si="169"/>
        <v>0</v>
      </c>
      <c r="CQ103" s="687">
        <f t="shared" ref="CQ103:CQ108" si="194">CQ122+CQ144</f>
        <v>510.20000000000005</v>
      </c>
      <c r="CR103" s="681"/>
      <c r="CS103" s="687">
        <f t="shared" ref="CS103:CS108" si="195">CS122+CS144</f>
        <v>0</v>
      </c>
      <c r="CT103" s="681"/>
      <c r="CU103" s="687">
        <f t="shared" si="170"/>
        <v>-510.20000000000005</v>
      </c>
      <c r="CV103" s="688">
        <f t="shared" si="171"/>
        <v>0</v>
      </c>
      <c r="CW103" s="687">
        <f t="shared" ref="CW103:CW108" si="196">CW122+CW144</f>
        <v>495.9</v>
      </c>
      <c r="CX103" s="681"/>
      <c r="CY103" s="687">
        <f t="shared" ref="CY103:CY108" si="197">CY122+CY144</f>
        <v>0</v>
      </c>
      <c r="CZ103" s="681"/>
      <c r="DA103" s="687">
        <f t="shared" si="172"/>
        <v>-495.9</v>
      </c>
      <c r="DB103" s="688">
        <f t="shared" si="173"/>
        <v>0</v>
      </c>
      <c r="DC103" s="687">
        <f t="shared" ref="DC103:DC108" si="198">DC122+DC144</f>
        <v>510.1</v>
      </c>
      <c r="DD103" s="681"/>
      <c r="DE103" s="687">
        <f t="shared" ref="DE103:DE108" si="199">DE122+DE144</f>
        <v>0</v>
      </c>
      <c r="DF103" s="681"/>
      <c r="DG103" s="687">
        <f t="shared" si="174"/>
        <v>-510.1</v>
      </c>
      <c r="DH103" s="688">
        <f t="shared" si="175"/>
        <v>0</v>
      </c>
    </row>
    <row r="104" spans="1:112" s="45" customFormat="1" ht="18.75" customHeight="1">
      <c r="B104" s="49"/>
      <c r="C104" s="805"/>
      <c r="D104" s="766"/>
      <c r="E104" s="528" t="s">
        <v>2311</v>
      </c>
      <c r="F104" s="528"/>
      <c r="G104" s="529"/>
      <c r="H104" s="530" t="s">
        <v>2312</v>
      </c>
      <c r="I104" s="530"/>
      <c r="J104" s="725" t="s">
        <v>889</v>
      </c>
      <c r="K104" s="687">
        <f t="shared" si="132"/>
        <v>8092</v>
      </c>
      <c r="L104" s="681"/>
      <c r="M104" s="687">
        <f t="shared" si="133"/>
        <v>0</v>
      </c>
      <c r="N104" s="681"/>
      <c r="O104" s="687">
        <f t="shared" si="134"/>
        <v>-8092</v>
      </c>
      <c r="P104" s="688">
        <f t="shared" si="135"/>
        <v>0</v>
      </c>
      <c r="Q104" s="687">
        <f t="shared" si="136"/>
        <v>2118</v>
      </c>
      <c r="R104" s="681"/>
      <c r="S104" s="687">
        <f t="shared" si="137"/>
        <v>0</v>
      </c>
      <c r="T104" s="681"/>
      <c r="U104" s="687">
        <f t="shared" si="138"/>
        <v>-2118</v>
      </c>
      <c r="V104" s="688">
        <f t="shared" si="139"/>
        <v>0</v>
      </c>
      <c r="W104" s="687">
        <f t="shared" si="176"/>
        <v>729.9</v>
      </c>
      <c r="X104" s="681"/>
      <c r="Y104" s="687">
        <f t="shared" si="177"/>
        <v>0</v>
      </c>
      <c r="Z104" s="681"/>
      <c r="AA104" s="687">
        <f t="shared" si="140"/>
        <v>-729.9</v>
      </c>
      <c r="AB104" s="688">
        <f t="shared" si="141"/>
        <v>0</v>
      </c>
      <c r="AC104" s="687">
        <f t="shared" si="178"/>
        <v>659.7</v>
      </c>
      <c r="AD104" s="681"/>
      <c r="AE104" s="687">
        <f t="shared" si="179"/>
        <v>0</v>
      </c>
      <c r="AF104" s="681"/>
      <c r="AG104" s="687">
        <f t="shared" si="142"/>
        <v>-659.7</v>
      </c>
      <c r="AH104" s="688">
        <f t="shared" si="143"/>
        <v>0</v>
      </c>
      <c r="AI104" s="687">
        <f t="shared" si="180"/>
        <v>728.4</v>
      </c>
      <c r="AJ104" s="681"/>
      <c r="AK104" s="687">
        <f t="shared" si="181"/>
        <v>0</v>
      </c>
      <c r="AL104" s="681"/>
      <c r="AM104" s="687">
        <f t="shared" si="144"/>
        <v>-728.4</v>
      </c>
      <c r="AN104" s="688">
        <f t="shared" si="145"/>
        <v>0</v>
      </c>
      <c r="AO104" s="687">
        <f t="shared" si="146"/>
        <v>1873.8000000000002</v>
      </c>
      <c r="AP104" s="681"/>
      <c r="AQ104" s="687">
        <f t="shared" si="147"/>
        <v>0</v>
      </c>
      <c r="AR104" s="681"/>
      <c r="AS104" s="687">
        <f t="shared" si="148"/>
        <v>-1873.8000000000002</v>
      </c>
      <c r="AT104" s="688">
        <f t="shared" si="149"/>
        <v>0</v>
      </c>
      <c r="AU104" s="687">
        <f t="shared" si="182"/>
        <v>658</v>
      </c>
      <c r="AV104" s="681"/>
      <c r="AW104" s="687">
        <f t="shared" si="183"/>
        <v>0</v>
      </c>
      <c r="AX104" s="681"/>
      <c r="AY104" s="687">
        <f t="shared" si="150"/>
        <v>-658</v>
      </c>
      <c r="AZ104" s="688">
        <f t="shared" si="151"/>
        <v>0</v>
      </c>
      <c r="BA104" s="687">
        <f t="shared" si="184"/>
        <v>621.5</v>
      </c>
      <c r="BB104" s="681"/>
      <c r="BC104" s="687">
        <f t="shared" si="185"/>
        <v>0</v>
      </c>
      <c r="BD104" s="681"/>
      <c r="BE104" s="687">
        <f t="shared" si="152"/>
        <v>-621.5</v>
      </c>
      <c r="BF104" s="688">
        <f t="shared" si="153"/>
        <v>0</v>
      </c>
      <c r="BG104" s="687">
        <f t="shared" si="186"/>
        <v>594.30000000000007</v>
      </c>
      <c r="BH104" s="681"/>
      <c r="BI104" s="687">
        <f t="shared" si="187"/>
        <v>0</v>
      </c>
      <c r="BJ104" s="681"/>
      <c r="BK104" s="687">
        <f t="shared" si="154"/>
        <v>-594.30000000000007</v>
      </c>
      <c r="BL104" s="688">
        <f t="shared" si="155"/>
        <v>0</v>
      </c>
      <c r="BM104" s="687">
        <f t="shared" si="156"/>
        <v>1958.3</v>
      </c>
      <c r="BN104" s="681"/>
      <c r="BO104" s="687">
        <f t="shared" si="157"/>
        <v>0</v>
      </c>
      <c r="BP104" s="681"/>
      <c r="BQ104" s="687">
        <f t="shared" si="158"/>
        <v>-1958.3</v>
      </c>
      <c r="BR104" s="688">
        <f t="shared" si="159"/>
        <v>0</v>
      </c>
      <c r="BS104" s="687">
        <f t="shared" si="188"/>
        <v>635.40000000000009</v>
      </c>
      <c r="BT104" s="681"/>
      <c r="BU104" s="687">
        <f t="shared" si="189"/>
        <v>0</v>
      </c>
      <c r="BV104" s="681"/>
      <c r="BW104" s="687">
        <f t="shared" si="160"/>
        <v>-635.40000000000009</v>
      </c>
      <c r="BX104" s="688">
        <f t="shared" si="161"/>
        <v>0</v>
      </c>
      <c r="BY104" s="687">
        <f t="shared" si="190"/>
        <v>635.09999999999991</v>
      </c>
      <c r="BZ104" s="681"/>
      <c r="CA104" s="687">
        <f t="shared" si="191"/>
        <v>0</v>
      </c>
      <c r="CB104" s="681"/>
      <c r="CC104" s="687">
        <f t="shared" si="162"/>
        <v>-635.09999999999991</v>
      </c>
      <c r="CD104" s="688">
        <f t="shared" si="163"/>
        <v>0</v>
      </c>
      <c r="CE104" s="687">
        <f t="shared" si="192"/>
        <v>687.8</v>
      </c>
      <c r="CF104" s="681"/>
      <c r="CG104" s="687">
        <f t="shared" si="193"/>
        <v>0</v>
      </c>
      <c r="CH104" s="681"/>
      <c r="CI104" s="687">
        <f t="shared" si="164"/>
        <v>-687.8</v>
      </c>
      <c r="CJ104" s="688">
        <f t="shared" si="165"/>
        <v>0</v>
      </c>
      <c r="CK104" s="687">
        <f t="shared" si="166"/>
        <v>2141.9</v>
      </c>
      <c r="CL104" s="681"/>
      <c r="CM104" s="687">
        <f t="shared" si="167"/>
        <v>0</v>
      </c>
      <c r="CN104" s="681"/>
      <c r="CO104" s="687">
        <f t="shared" si="168"/>
        <v>-2141.9</v>
      </c>
      <c r="CP104" s="688">
        <f t="shared" si="169"/>
        <v>0</v>
      </c>
      <c r="CQ104" s="687">
        <f t="shared" si="194"/>
        <v>726.09999999999991</v>
      </c>
      <c r="CR104" s="681"/>
      <c r="CS104" s="687">
        <f t="shared" si="195"/>
        <v>0</v>
      </c>
      <c r="CT104" s="681"/>
      <c r="CU104" s="687">
        <f t="shared" si="170"/>
        <v>-726.09999999999991</v>
      </c>
      <c r="CV104" s="688">
        <f t="shared" si="171"/>
        <v>0</v>
      </c>
      <c r="CW104" s="687">
        <f t="shared" si="196"/>
        <v>696.9</v>
      </c>
      <c r="CX104" s="681"/>
      <c r="CY104" s="687">
        <f t="shared" si="197"/>
        <v>0</v>
      </c>
      <c r="CZ104" s="681"/>
      <c r="DA104" s="687">
        <f t="shared" si="172"/>
        <v>-696.9</v>
      </c>
      <c r="DB104" s="688">
        <f t="shared" si="173"/>
        <v>0</v>
      </c>
      <c r="DC104" s="687">
        <f t="shared" si="198"/>
        <v>718.9</v>
      </c>
      <c r="DD104" s="681"/>
      <c r="DE104" s="687">
        <f t="shared" si="199"/>
        <v>0</v>
      </c>
      <c r="DF104" s="681"/>
      <c r="DG104" s="687">
        <f t="shared" si="174"/>
        <v>-718.9</v>
      </c>
      <c r="DH104" s="688">
        <f t="shared" si="175"/>
        <v>0</v>
      </c>
    </row>
    <row r="105" spans="1:112" s="45" customFormat="1" ht="18.75" customHeight="1">
      <c r="A105" t="s">
        <v>2313</v>
      </c>
      <c r="B105" s="49"/>
      <c r="C105" s="538"/>
      <c r="D105" s="826" t="s">
        <v>2314</v>
      </c>
      <c r="E105" s="528" t="s">
        <v>2315</v>
      </c>
      <c r="F105" s="528"/>
      <c r="G105" s="529"/>
      <c r="H105" s="530" t="s">
        <v>2316</v>
      </c>
      <c r="I105" s="530"/>
      <c r="J105" s="526" t="s">
        <v>186</v>
      </c>
      <c r="K105" s="687">
        <f t="shared" si="132"/>
        <v>1616.7</v>
      </c>
      <c r="L105" s="681"/>
      <c r="M105" s="687">
        <f t="shared" si="133"/>
        <v>0</v>
      </c>
      <c r="N105" s="681"/>
      <c r="O105" s="687">
        <f t="shared" si="134"/>
        <v>-1616.7</v>
      </c>
      <c r="P105" s="688">
        <f t="shared" si="135"/>
        <v>0</v>
      </c>
      <c r="Q105" s="687">
        <f t="shared" si="136"/>
        <v>470.7</v>
      </c>
      <c r="R105" s="681"/>
      <c r="S105" s="687">
        <f t="shared" si="137"/>
        <v>0</v>
      </c>
      <c r="T105" s="681"/>
      <c r="U105" s="687">
        <f t="shared" si="138"/>
        <v>-470.7</v>
      </c>
      <c r="V105" s="688">
        <f t="shared" si="139"/>
        <v>0</v>
      </c>
      <c r="W105" s="687">
        <f t="shared" si="176"/>
        <v>166.20000000000002</v>
      </c>
      <c r="X105" s="681"/>
      <c r="Y105" s="687">
        <f t="shared" si="177"/>
        <v>0</v>
      </c>
      <c r="Z105" s="681"/>
      <c r="AA105" s="687">
        <f t="shared" si="140"/>
        <v>-166.20000000000002</v>
      </c>
      <c r="AB105" s="688">
        <f t="shared" si="141"/>
        <v>0</v>
      </c>
      <c r="AC105" s="687">
        <f t="shared" si="178"/>
        <v>150.1</v>
      </c>
      <c r="AD105" s="681"/>
      <c r="AE105" s="687">
        <f t="shared" si="179"/>
        <v>0</v>
      </c>
      <c r="AF105" s="681"/>
      <c r="AG105" s="687">
        <f t="shared" si="142"/>
        <v>-150.1</v>
      </c>
      <c r="AH105" s="688">
        <f t="shared" si="143"/>
        <v>0</v>
      </c>
      <c r="AI105" s="687">
        <f t="shared" si="180"/>
        <v>154.39999999999998</v>
      </c>
      <c r="AJ105" s="681"/>
      <c r="AK105" s="687">
        <f t="shared" si="181"/>
        <v>0</v>
      </c>
      <c r="AL105" s="681"/>
      <c r="AM105" s="687">
        <f t="shared" si="144"/>
        <v>-154.39999999999998</v>
      </c>
      <c r="AN105" s="688">
        <f t="shared" si="145"/>
        <v>0</v>
      </c>
      <c r="AO105" s="687">
        <f t="shared" si="146"/>
        <v>301.2</v>
      </c>
      <c r="AP105" s="681"/>
      <c r="AQ105" s="687">
        <f t="shared" si="147"/>
        <v>0</v>
      </c>
      <c r="AR105" s="681"/>
      <c r="AS105" s="687">
        <f t="shared" si="148"/>
        <v>-301.2</v>
      </c>
      <c r="AT105" s="688">
        <f t="shared" si="149"/>
        <v>0</v>
      </c>
      <c r="AU105" s="687">
        <f t="shared" si="182"/>
        <v>106.1</v>
      </c>
      <c r="AV105" s="681"/>
      <c r="AW105" s="687">
        <f t="shared" si="183"/>
        <v>0</v>
      </c>
      <c r="AX105" s="681"/>
      <c r="AY105" s="687">
        <f t="shared" si="150"/>
        <v>-106.1</v>
      </c>
      <c r="AZ105" s="688">
        <f t="shared" si="151"/>
        <v>0</v>
      </c>
      <c r="BA105" s="687">
        <f t="shared" si="184"/>
        <v>99.199999999999989</v>
      </c>
      <c r="BB105" s="681"/>
      <c r="BC105" s="687">
        <f t="shared" si="185"/>
        <v>0</v>
      </c>
      <c r="BD105" s="681"/>
      <c r="BE105" s="687">
        <f t="shared" si="152"/>
        <v>-99.199999999999989</v>
      </c>
      <c r="BF105" s="688">
        <f t="shared" si="153"/>
        <v>0</v>
      </c>
      <c r="BG105" s="687">
        <f t="shared" si="186"/>
        <v>95.9</v>
      </c>
      <c r="BH105" s="681"/>
      <c r="BI105" s="687">
        <f t="shared" si="187"/>
        <v>0</v>
      </c>
      <c r="BJ105" s="681"/>
      <c r="BK105" s="687">
        <f t="shared" si="154"/>
        <v>-95.9</v>
      </c>
      <c r="BL105" s="688">
        <f t="shared" si="155"/>
        <v>0</v>
      </c>
      <c r="BM105" s="687">
        <f t="shared" si="156"/>
        <v>349.09999999999997</v>
      </c>
      <c r="BN105" s="681"/>
      <c r="BO105" s="687">
        <f t="shared" si="157"/>
        <v>0</v>
      </c>
      <c r="BP105" s="681"/>
      <c r="BQ105" s="687">
        <f t="shared" si="158"/>
        <v>-349.09999999999997</v>
      </c>
      <c r="BR105" s="688">
        <f t="shared" si="159"/>
        <v>0</v>
      </c>
      <c r="BS105" s="687">
        <f t="shared" si="188"/>
        <v>99.199999999999989</v>
      </c>
      <c r="BT105" s="681"/>
      <c r="BU105" s="687">
        <f t="shared" si="189"/>
        <v>0</v>
      </c>
      <c r="BV105" s="681"/>
      <c r="BW105" s="687">
        <f t="shared" si="160"/>
        <v>-99.199999999999989</v>
      </c>
      <c r="BX105" s="688">
        <f t="shared" si="161"/>
        <v>0</v>
      </c>
      <c r="BY105" s="687">
        <f t="shared" si="190"/>
        <v>99.199999999999989</v>
      </c>
      <c r="BZ105" s="681"/>
      <c r="CA105" s="687">
        <f t="shared" si="191"/>
        <v>0</v>
      </c>
      <c r="CB105" s="681"/>
      <c r="CC105" s="687">
        <f t="shared" si="162"/>
        <v>-99.199999999999989</v>
      </c>
      <c r="CD105" s="688">
        <f t="shared" si="163"/>
        <v>0</v>
      </c>
      <c r="CE105" s="687">
        <f t="shared" si="192"/>
        <v>150.69999999999999</v>
      </c>
      <c r="CF105" s="681"/>
      <c r="CG105" s="687">
        <f t="shared" si="193"/>
        <v>0</v>
      </c>
      <c r="CH105" s="681"/>
      <c r="CI105" s="687">
        <f t="shared" si="164"/>
        <v>-150.69999999999999</v>
      </c>
      <c r="CJ105" s="688">
        <f t="shared" si="165"/>
        <v>0</v>
      </c>
      <c r="CK105" s="687">
        <f t="shared" si="166"/>
        <v>495.70000000000005</v>
      </c>
      <c r="CL105" s="681"/>
      <c r="CM105" s="687">
        <f t="shared" si="167"/>
        <v>0</v>
      </c>
      <c r="CN105" s="681"/>
      <c r="CO105" s="687">
        <f t="shared" si="168"/>
        <v>-495.70000000000005</v>
      </c>
      <c r="CP105" s="688">
        <f t="shared" si="169"/>
        <v>0</v>
      </c>
      <c r="CQ105" s="687">
        <f t="shared" si="194"/>
        <v>167</v>
      </c>
      <c r="CR105" s="681"/>
      <c r="CS105" s="687">
        <f t="shared" si="195"/>
        <v>0</v>
      </c>
      <c r="CT105" s="681"/>
      <c r="CU105" s="687">
        <f t="shared" si="170"/>
        <v>-167</v>
      </c>
      <c r="CV105" s="688">
        <f t="shared" si="171"/>
        <v>0</v>
      </c>
      <c r="CW105" s="687">
        <f t="shared" si="196"/>
        <v>161.6</v>
      </c>
      <c r="CX105" s="681"/>
      <c r="CY105" s="687">
        <f t="shared" si="197"/>
        <v>0</v>
      </c>
      <c r="CZ105" s="681"/>
      <c r="DA105" s="687">
        <f t="shared" si="172"/>
        <v>-161.6</v>
      </c>
      <c r="DB105" s="688">
        <f t="shared" si="173"/>
        <v>0</v>
      </c>
      <c r="DC105" s="687">
        <f t="shared" si="198"/>
        <v>167.10000000000002</v>
      </c>
      <c r="DD105" s="681"/>
      <c r="DE105" s="687">
        <f t="shared" si="199"/>
        <v>0</v>
      </c>
      <c r="DF105" s="681"/>
      <c r="DG105" s="687">
        <f t="shared" si="174"/>
        <v>-167.10000000000002</v>
      </c>
      <c r="DH105" s="688">
        <f t="shared" si="175"/>
        <v>0</v>
      </c>
    </row>
    <row r="106" spans="1:112" s="45" customFormat="1" ht="18.75" customHeight="1">
      <c r="B106" s="49"/>
      <c r="C106" s="538"/>
      <c r="D106" s="766"/>
      <c r="E106" s="528" t="s">
        <v>2317</v>
      </c>
      <c r="F106" s="528"/>
      <c r="G106" s="529"/>
      <c r="H106" s="530" t="s">
        <v>2318</v>
      </c>
      <c r="I106" s="530"/>
      <c r="J106" s="725" t="s">
        <v>889</v>
      </c>
      <c r="K106" s="687">
        <f t="shared" si="132"/>
        <v>2294.6</v>
      </c>
      <c r="L106" s="681"/>
      <c r="M106" s="687">
        <f t="shared" si="133"/>
        <v>0</v>
      </c>
      <c r="N106" s="681"/>
      <c r="O106" s="687">
        <f t="shared" si="134"/>
        <v>-2294.6</v>
      </c>
      <c r="P106" s="688">
        <f t="shared" si="135"/>
        <v>0</v>
      </c>
      <c r="Q106" s="687">
        <f t="shared" si="136"/>
        <v>669.09999999999991</v>
      </c>
      <c r="R106" s="681"/>
      <c r="S106" s="687">
        <f t="shared" si="137"/>
        <v>0</v>
      </c>
      <c r="T106" s="681"/>
      <c r="U106" s="687">
        <f t="shared" si="138"/>
        <v>-669.09999999999991</v>
      </c>
      <c r="V106" s="688">
        <f t="shared" si="139"/>
        <v>0</v>
      </c>
      <c r="W106" s="687">
        <f t="shared" si="176"/>
        <v>236.3</v>
      </c>
      <c r="X106" s="681"/>
      <c r="Y106" s="687">
        <f t="shared" si="177"/>
        <v>0</v>
      </c>
      <c r="Z106" s="681"/>
      <c r="AA106" s="687">
        <f t="shared" si="140"/>
        <v>-236.3</v>
      </c>
      <c r="AB106" s="688">
        <f t="shared" si="141"/>
        <v>0</v>
      </c>
      <c r="AC106" s="687">
        <f t="shared" si="178"/>
        <v>213.39999999999998</v>
      </c>
      <c r="AD106" s="681"/>
      <c r="AE106" s="687">
        <f t="shared" si="179"/>
        <v>0</v>
      </c>
      <c r="AF106" s="681"/>
      <c r="AG106" s="687">
        <f t="shared" si="142"/>
        <v>-213.39999999999998</v>
      </c>
      <c r="AH106" s="688">
        <f t="shared" si="143"/>
        <v>0</v>
      </c>
      <c r="AI106" s="687">
        <f t="shared" si="180"/>
        <v>219.39999999999998</v>
      </c>
      <c r="AJ106" s="681"/>
      <c r="AK106" s="687">
        <f t="shared" si="181"/>
        <v>0</v>
      </c>
      <c r="AL106" s="681"/>
      <c r="AM106" s="687">
        <f t="shared" si="144"/>
        <v>-219.39999999999998</v>
      </c>
      <c r="AN106" s="688">
        <f t="shared" si="145"/>
        <v>0</v>
      </c>
      <c r="AO106" s="687">
        <f t="shared" si="146"/>
        <v>426.80000000000007</v>
      </c>
      <c r="AP106" s="681"/>
      <c r="AQ106" s="687">
        <f t="shared" si="147"/>
        <v>0</v>
      </c>
      <c r="AR106" s="681"/>
      <c r="AS106" s="687">
        <f t="shared" si="148"/>
        <v>-426.80000000000007</v>
      </c>
      <c r="AT106" s="688">
        <f t="shared" si="149"/>
        <v>0</v>
      </c>
      <c r="AU106" s="687">
        <f t="shared" si="182"/>
        <v>150.9</v>
      </c>
      <c r="AV106" s="681"/>
      <c r="AW106" s="687">
        <f t="shared" si="183"/>
        <v>0</v>
      </c>
      <c r="AX106" s="681"/>
      <c r="AY106" s="687">
        <f t="shared" si="150"/>
        <v>-150.9</v>
      </c>
      <c r="AZ106" s="688">
        <f t="shared" si="151"/>
        <v>0</v>
      </c>
      <c r="BA106" s="687">
        <f t="shared" si="184"/>
        <v>140.20000000000002</v>
      </c>
      <c r="BB106" s="681"/>
      <c r="BC106" s="687">
        <f t="shared" si="185"/>
        <v>0</v>
      </c>
      <c r="BD106" s="681"/>
      <c r="BE106" s="687">
        <f t="shared" si="152"/>
        <v>-140.20000000000002</v>
      </c>
      <c r="BF106" s="688">
        <f t="shared" si="153"/>
        <v>0</v>
      </c>
      <c r="BG106" s="687">
        <f t="shared" si="186"/>
        <v>135.70000000000002</v>
      </c>
      <c r="BH106" s="681"/>
      <c r="BI106" s="687">
        <f t="shared" si="187"/>
        <v>0</v>
      </c>
      <c r="BJ106" s="681"/>
      <c r="BK106" s="687">
        <f t="shared" si="154"/>
        <v>-135.70000000000002</v>
      </c>
      <c r="BL106" s="688">
        <f t="shared" si="155"/>
        <v>0</v>
      </c>
      <c r="BM106" s="687">
        <f t="shared" si="156"/>
        <v>493.6</v>
      </c>
      <c r="BN106" s="681"/>
      <c r="BO106" s="687">
        <f t="shared" si="157"/>
        <v>0</v>
      </c>
      <c r="BP106" s="681"/>
      <c r="BQ106" s="687">
        <f t="shared" si="158"/>
        <v>-493.6</v>
      </c>
      <c r="BR106" s="688">
        <f t="shared" si="159"/>
        <v>0</v>
      </c>
      <c r="BS106" s="687">
        <f t="shared" si="188"/>
        <v>140.20000000000002</v>
      </c>
      <c r="BT106" s="681"/>
      <c r="BU106" s="687">
        <f t="shared" si="189"/>
        <v>0</v>
      </c>
      <c r="BV106" s="681"/>
      <c r="BW106" s="687">
        <f t="shared" si="160"/>
        <v>-140.20000000000002</v>
      </c>
      <c r="BX106" s="688">
        <f t="shared" si="161"/>
        <v>0</v>
      </c>
      <c r="BY106" s="687">
        <f t="shared" si="190"/>
        <v>140.20000000000002</v>
      </c>
      <c r="BZ106" s="681"/>
      <c r="CA106" s="687">
        <f t="shared" si="191"/>
        <v>0</v>
      </c>
      <c r="CB106" s="681"/>
      <c r="CC106" s="687">
        <f t="shared" si="162"/>
        <v>-140.20000000000002</v>
      </c>
      <c r="CD106" s="688">
        <f t="shared" si="163"/>
        <v>0</v>
      </c>
      <c r="CE106" s="687">
        <f t="shared" si="192"/>
        <v>213.2</v>
      </c>
      <c r="CF106" s="681"/>
      <c r="CG106" s="687">
        <f t="shared" si="193"/>
        <v>0</v>
      </c>
      <c r="CH106" s="681"/>
      <c r="CI106" s="687">
        <f t="shared" si="164"/>
        <v>-213.2</v>
      </c>
      <c r="CJ106" s="688">
        <f t="shared" si="165"/>
        <v>0</v>
      </c>
      <c r="CK106" s="687">
        <f t="shared" si="166"/>
        <v>705.1</v>
      </c>
      <c r="CL106" s="681"/>
      <c r="CM106" s="687">
        <f t="shared" si="167"/>
        <v>0</v>
      </c>
      <c r="CN106" s="681"/>
      <c r="CO106" s="687">
        <f t="shared" si="168"/>
        <v>-705.1</v>
      </c>
      <c r="CP106" s="688">
        <f t="shared" si="169"/>
        <v>0</v>
      </c>
      <c r="CQ106" s="687">
        <f t="shared" si="194"/>
        <v>237.5</v>
      </c>
      <c r="CR106" s="681"/>
      <c r="CS106" s="687">
        <f t="shared" si="195"/>
        <v>0</v>
      </c>
      <c r="CT106" s="681"/>
      <c r="CU106" s="687">
        <f t="shared" si="170"/>
        <v>-237.5</v>
      </c>
      <c r="CV106" s="688">
        <f t="shared" si="171"/>
        <v>0</v>
      </c>
      <c r="CW106" s="687">
        <f t="shared" si="196"/>
        <v>229.9</v>
      </c>
      <c r="CX106" s="681"/>
      <c r="CY106" s="687">
        <f t="shared" si="197"/>
        <v>0</v>
      </c>
      <c r="CZ106" s="681"/>
      <c r="DA106" s="687">
        <f t="shared" si="172"/>
        <v>-229.9</v>
      </c>
      <c r="DB106" s="688">
        <f t="shared" si="173"/>
        <v>0</v>
      </c>
      <c r="DC106" s="687">
        <f t="shared" si="198"/>
        <v>237.70000000000002</v>
      </c>
      <c r="DD106" s="681"/>
      <c r="DE106" s="687">
        <f t="shared" si="199"/>
        <v>0</v>
      </c>
      <c r="DF106" s="681"/>
      <c r="DG106" s="687">
        <f t="shared" si="174"/>
        <v>-237.70000000000002</v>
      </c>
      <c r="DH106" s="688">
        <f t="shared" si="175"/>
        <v>0</v>
      </c>
    </row>
    <row r="107" spans="1:112" s="45" customFormat="1" ht="18.75" customHeight="1">
      <c r="A107" t="e">
        <f>- из сырья Прочих поставщиков</f>
        <v>#NAME?</v>
      </c>
      <c r="B107" s="49"/>
      <c r="C107" s="617"/>
      <c r="D107" s="807" t="s">
        <v>2271</v>
      </c>
      <c r="E107" s="528" t="s">
        <v>2319</v>
      </c>
      <c r="F107" s="528"/>
      <c r="G107" s="529"/>
      <c r="H107" s="530" t="s">
        <v>2320</v>
      </c>
      <c r="I107" s="530"/>
      <c r="J107" s="526" t="s">
        <v>186</v>
      </c>
      <c r="K107" s="687">
        <f t="shared" si="132"/>
        <v>118.8</v>
      </c>
      <c r="L107" s="681"/>
      <c r="M107" s="687">
        <f t="shared" si="133"/>
        <v>0</v>
      </c>
      <c r="N107" s="681"/>
      <c r="O107" s="687">
        <f t="shared" si="134"/>
        <v>-118.8</v>
      </c>
      <c r="P107" s="688">
        <f t="shared" si="135"/>
        <v>0</v>
      </c>
      <c r="Q107" s="687">
        <f t="shared" si="136"/>
        <v>29.5</v>
      </c>
      <c r="R107" s="681"/>
      <c r="S107" s="687">
        <f t="shared" si="137"/>
        <v>0</v>
      </c>
      <c r="T107" s="681"/>
      <c r="U107" s="687">
        <f t="shared" si="138"/>
        <v>-29.5</v>
      </c>
      <c r="V107" s="688">
        <f t="shared" si="139"/>
        <v>0</v>
      </c>
      <c r="W107" s="687">
        <f t="shared" si="176"/>
        <v>10.199999999999999</v>
      </c>
      <c r="X107" s="681"/>
      <c r="Y107" s="687">
        <f t="shared" si="177"/>
        <v>0</v>
      </c>
      <c r="Z107" s="681"/>
      <c r="AA107" s="687">
        <f t="shared" si="140"/>
        <v>-10.199999999999999</v>
      </c>
      <c r="AB107" s="688">
        <f t="shared" si="141"/>
        <v>0</v>
      </c>
      <c r="AC107" s="687">
        <f t="shared" si="178"/>
        <v>9.2999999999999989</v>
      </c>
      <c r="AD107" s="681"/>
      <c r="AE107" s="687">
        <f t="shared" si="179"/>
        <v>0</v>
      </c>
      <c r="AF107" s="681"/>
      <c r="AG107" s="687">
        <f t="shared" si="142"/>
        <v>-9.2999999999999989</v>
      </c>
      <c r="AH107" s="688">
        <f t="shared" si="143"/>
        <v>0</v>
      </c>
      <c r="AI107" s="687">
        <f t="shared" si="180"/>
        <v>10</v>
      </c>
      <c r="AJ107" s="681"/>
      <c r="AK107" s="687">
        <f t="shared" si="181"/>
        <v>0</v>
      </c>
      <c r="AL107" s="681"/>
      <c r="AM107" s="687">
        <f t="shared" si="144"/>
        <v>-10</v>
      </c>
      <c r="AN107" s="688">
        <f t="shared" si="145"/>
        <v>0</v>
      </c>
      <c r="AO107" s="687">
        <f t="shared" si="146"/>
        <v>28.6</v>
      </c>
      <c r="AP107" s="681"/>
      <c r="AQ107" s="687">
        <f t="shared" si="147"/>
        <v>0</v>
      </c>
      <c r="AR107" s="681"/>
      <c r="AS107" s="687">
        <f t="shared" si="148"/>
        <v>-28.6</v>
      </c>
      <c r="AT107" s="688">
        <f t="shared" si="149"/>
        <v>0</v>
      </c>
      <c r="AU107" s="687">
        <f t="shared" si="182"/>
        <v>8.1999999999999993</v>
      </c>
      <c r="AV107" s="681"/>
      <c r="AW107" s="687">
        <f t="shared" si="183"/>
        <v>0</v>
      </c>
      <c r="AX107" s="681"/>
      <c r="AY107" s="687">
        <f t="shared" si="150"/>
        <v>-8.1999999999999993</v>
      </c>
      <c r="AZ107" s="688">
        <f t="shared" si="151"/>
        <v>0</v>
      </c>
      <c r="BA107" s="687">
        <f t="shared" si="184"/>
        <v>10.4</v>
      </c>
      <c r="BB107" s="681"/>
      <c r="BC107" s="687">
        <f t="shared" si="185"/>
        <v>0</v>
      </c>
      <c r="BD107" s="681"/>
      <c r="BE107" s="687">
        <f t="shared" si="152"/>
        <v>-10.4</v>
      </c>
      <c r="BF107" s="688">
        <f t="shared" si="153"/>
        <v>0</v>
      </c>
      <c r="BG107" s="687">
        <f t="shared" si="186"/>
        <v>10</v>
      </c>
      <c r="BH107" s="681"/>
      <c r="BI107" s="687">
        <f t="shared" si="187"/>
        <v>0</v>
      </c>
      <c r="BJ107" s="681"/>
      <c r="BK107" s="687">
        <f t="shared" si="154"/>
        <v>-10</v>
      </c>
      <c r="BL107" s="688">
        <f t="shared" si="155"/>
        <v>0</v>
      </c>
      <c r="BM107" s="687">
        <f t="shared" si="156"/>
        <v>30.9</v>
      </c>
      <c r="BN107" s="681"/>
      <c r="BO107" s="687">
        <f t="shared" si="157"/>
        <v>0</v>
      </c>
      <c r="BP107" s="681"/>
      <c r="BQ107" s="687">
        <f t="shared" si="158"/>
        <v>-30.9</v>
      </c>
      <c r="BR107" s="688">
        <f t="shared" si="159"/>
        <v>0</v>
      </c>
      <c r="BS107" s="687">
        <f t="shared" si="188"/>
        <v>10.4</v>
      </c>
      <c r="BT107" s="681"/>
      <c r="BU107" s="687">
        <f t="shared" si="189"/>
        <v>0</v>
      </c>
      <c r="BV107" s="681"/>
      <c r="BW107" s="687">
        <f t="shared" si="160"/>
        <v>-10.4</v>
      </c>
      <c r="BX107" s="688">
        <f t="shared" si="161"/>
        <v>0</v>
      </c>
      <c r="BY107" s="687">
        <f t="shared" si="190"/>
        <v>10.4</v>
      </c>
      <c r="BZ107" s="681"/>
      <c r="CA107" s="687">
        <f t="shared" si="191"/>
        <v>0</v>
      </c>
      <c r="CB107" s="681"/>
      <c r="CC107" s="687">
        <f t="shared" si="162"/>
        <v>-10.4</v>
      </c>
      <c r="CD107" s="688">
        <f t="shared" si="163"/>
        <v>0</v>
      </c>
      <c r="CE107" s="687">
        <f t="shared" si="192"/>
        <v>10.1</v>
      </c>
      <c r="CF107" s="681"/>
      <c r="CG107" s="687">
        <f t="shared" si="193"/>
        <v>0</v>
      </c>
      <c r="CH107" s="681"/>
      <c r="CI107" s="687">
        <f t="shared" si="164"/>
        <v>-10.1</v>
      </c>
      <c r="CJ107" s="688">
        <f t="shared" si="165"/>
        <v>0</v>
      </c>
      <c r="CK107" s="687">
        <f t="shared" si="166"/>
        <v>29.799999999999997</v>
      </c>
      <c r="CL107" s="681"/>
      <c r="CM107" s="687">
        <f t="shared" si="167"/>
        <v>0</v>
      </c>
      <c r="CN107" s="681"/>
      <c r="CO107" s="687">
        <f t="shared" si="168"/>
        <v>-29.799999999999997</v>
      </c>
      <c r="CP107" s="688">
        <f t="shared" si="169"/>
        <v>0</v>
      </c>
      <c r="CQ107" s="687">
        <f t="shared" si="194"/>
        <v>10.1</v>
      </c>
      <c r="CR107" s="681"/>
      <c r="CS107" s="687">
        <f t="shared" si="195"/>
        <v>0</v>
      </c>
      <c r="CT107" s="681"/>
      <c r="CU107" s="687">
        <f t="shared" si="170"/>
        <v>-10.1</v>
      </c>
      <c r="CV107" s="688">
        <f t="shared" si="171"/>
        <v>0</v>
      </c>
      <c r="CW107" s="687">
        <f t="shared" si="196"/>
        <v>9.6999999999999993</v>
      </c>
      <c r="CX107" s="681"/>
      <c r="CY107" s="687">
        <f t="shared" si="197"/>
        <v>0</v>
      </c>
      <c r="CZ107" s="681"/>
      <c r="DA107" s="687">
        <f t="shared" si="172"/>
        <v>-9.6999999999999993</v>
      </c>
      <c r="DB107" s="688">
        <f t="shared" si="173"/>
        <v>0</v>
      </c>
      <c r="DC107" s="687">
        <f t="shared" si="198"/>
        <v>10</v>
      </c>
      <c r="DD107" s="681"/>
      <c r="DE107" s="687">
        <f t="shared" si="199"/>
        <v>0</v>
      </c>
      <c r="DF107" s="681"/>
      <c r="DG107" s="687">
        <f t="shared" si="174"/>
        <v>-10</v>
      </c>
      <c r="DH107" s="688">
        <f t="shared" si="175"/>
        <v>0</v>
      </c>
    </row>
    <row r="108" spans="1:112" s="45" customFormat="1" ht="18.75" customHeight="1">
      <c r="B108" s="49"/>
      <c r="C108" s="617"/>
      <c r="D108" s="766"/>
      <c r="E108" s="528" t="s">
        <v>2321</v>
      </c>
      <c r="F108" s="528"/>
      <c r="G108" s="529"/>
      <c r="H108" s="530" t="s">
        <v>2322</v>
      </c>
      <c r="I108" s="530"/>
      <c r="J108" s="725" t="s">
        <v>889</v>
      </c>
      <c r="K108" s="687">
        <f t="shared" si="132"/>
        <v>168.2</v>
      </c>
      <c r="L108" s="681"/>
      <c r="M108" s="687">
        <f t="shared" si="133"/>
        <v>0</v>
      </c>
      <c r="N108" s="681"/>
      <c r="O108" s="687">
        <f t="shared" si="134"/>
        <v>-168.2</v>
      </c>
      <c r="P108" s="688">
        <f t="shared" si="135"/>
        <v>0</v>
      </c>
      <c r="Q108" s="687">
        <f t="shared" si="136"/>
        <v>42</v>
      </c>
      <c r="R108" s="681"/>
      <c r="S108" s="687">
        <f t="shared" si="137"/>
        <v>0</v>
      </c>
      <c r="T108" s="681"/>
      <c r="U108" s="687">
        <f t="shared" si="138"/>
        <v>-42</v>
      </c>
      <c r="V108" s="688">
        <f t="shared" si="139"/>
        <v>0</v>
      </c>
      <c r="W108" s="687">
        <f t="shared" si="176"/>
        <v>14.6</v>
      </c>
      <c r="X108" s="681"/>
      <c r="Y108" s="687">
        <f t="shared" si="177"/>
        <v>0</v>
      </c>
      <c r="Z108" s="681"/>
      <c r="AA108" s="687">
        <f t="shared" si="140"/>
        <v>-14.6</v>
      </c>
      <c r="AB108" s="688">
        <f t="shared" si="141"/>
        <v>0</v>
      </c>
      <c r="AC108" s="687">
        <f t="shared" si="178"/>
        <v>13.1</v>
      </c>
      <c r="AD108" s="681"/>
      <c r="AE108" s="687">
        <f t="shared" si="179"/>
        <v>0</v>
      </c>
      <c r="AF108" s="681"/>
      <c r="AG108" s="687">
        <f t="shared" si="142"/>
        <v>-13.1</v>
      </c>
      <c r="AH108" s="688">
        <f t="shared" si="143"/>
        <v>0</v>
      </c>
      <c r="AI108" s="687">
        <f t="shared" si="180"/>
        <v>14.299999999999999</v>
      </c>
      <c r="AJ108" s="681"/>
      <c r="AK108" s="687">
        <f t="shared" si="181"/>
        <v>0</v>
      </c>
      <c r="AL108" s="681"/>
      <c r="AM108" s="687">
        <f t="shared" si="144"/>
        <v>-14.299999999999999</v>
      </c>
      <c r="AN108" s="688">
        <f t="shared" si="145"/>
        <v>0</v>
      </c>
      <c r="AO108" s="687">
        <f t="shared" si="146"/>
        <v>40.4</v>
      </c>
      <c r="AP108" s="681"/>
      <c r="AQ108" s="687">
        <f t="shared" si="147"/>
        <v>0</v>
      </c>
      <c r="AR108" s="681"/>
      <c r="AS108" s="687">
        <f t="shared" si="148"/>
        <v>-40.4</v>
      </c>
      <c r="AT108" s="688">
        <f t="shared" si="149"/>
        <v>0</v>
      </c>
      <c r="AU108" s="687">
        <f t="shared" si="182"/>
        <v>11.6</v>
      </c>
      <c r="AV108" s="681"/>
      <c r="AW108" s="687">
        <f t="shared" si="183"/>
        <v>0</v>
      </c>
      <c r="AX108" s="681"/>
      <c r="AY108" s="687">
        <f t="shared" si="150"/>
        <v>-11.6</v>
      </c>
      <c r="AZ108" s="688">
        <f t="shared" si="151"/>
        <v>0</v>
      </c>
      <c r="BA108" s="687">
        <f t="shared" si="184"/>
        <v>14.7</v>
      </c>
      <c r="BB108" s="681"/>
      <c r="BC108" s="687">
        <f t="shared" si="185"/>
        <v>0</v>
      </c>
      <c r="BD108" s="681"/>
      <c r="BE108" s="687">
        <f t="shared" si="152"/>
        <v>-14.7</v>
      </c>
      <c r="BF108" s="688">
        <f t="shared" si="153"/>
        <v>0</v>
      </c>
      <c r="BG108" s="687">
        <f t="shared" si="186"/>
        <v>14.1</v>
      </c>
      <c r="BH108" s="681"/>
      <c r="BI108" s="687">
        <f t="shared" si="187"/>
        <v>0</v>
      </c>
      <c r="BJ108" s="681"/>
      <c r="BK108" s="687">
        <f t="shared" si="154"/>
        <v>-14.1</v>
      </c>
      <c r="BL108" s="688">
        <f t="shared" si="155"/>
        <v>0</v>
      </c>
      <c r="BM108" s="687">
        <f t="shared" si="156"/>
        <v>43.5</v>
      </c>
      <c r="BN108" s="681"/>
      <c r="BO108" s="687">
        <f t="shared" si="157"/>
        <v>0</v>
      </c>
      <c r="BP108" s="681"/>
      <c r="BQ108" s="687">
        <f t="shared" si="158"/>
        <v>-43.5</v>
      </c>
      <c r="BR108" s="688">
        <f t="shared" si="159"/>
        <v>0</v>
      </c>
      <c r="BS108" s="687">
        <f t="shared" si="188"/>
        <v>14.7</v>
      </c>
      <c r="BT108" s="681"/>
      <c r="BU108" s="687">
        <f t="shared" si="189"/>
        <v>0</v>
      </c>
      <c r="BV108" s="681"/>
      <c r="BW108" s="687">
        <f t="shared" si="160"/>
        <v>-14.7</v>
      </c>
      <c r="BX108" s="688">
        <f t="shared" si="161"/>
        <v>0</v>
      </c>
      <c r="BY108" s="687">
        <f t="shared" si="190"/>
        <v>14.7</v>
      </c>
      <c r="BZ108" s="681"/>
      <c r="CA108" s="687">
        <f t="shared" si="191"/>
        <v>0</v>
      </c>
      <c r="CB108" s="681"/>
      <c r="CC108" s="687">
        <f t="shared" si="162"/>
        <v>-14.7</v>
      </c>
      <c r="CD108" s="688">
        <f t="shared" si="163"/>
        <v>0</v>
      </c>
      <c r="CE108" s="687">
        <f t="shared" si="192"/>
        <v>14.1</v>
      </c>
      <c r="CF108" s="681"/>
      <c r="CG108" s="687">
        <f t="shared" si="193"/>
        <v>0</v>
      </c>
      <c r="CH108" s="681"/>
      <c r="CI108" s="687">
        <f t="shared" si="164"/>
        <v>-14.1</v>
      </c>
      <c r="CJ108" s="688">
        <f t="shared" si="165"/>
        <v>0</v>
      </c>
      <c r="CK108" s="687">
        <f t="shared" si="166"/>
        <v>42.3</v>
      </c>
      <c r="CL108" s="681"/>
      <c r="CM108" s="687">
        <f t="shared" si="167"/>
        <v>0</v>
      </c>
      <c r="CN108" s="681"/>
      <c r="CO108" s="687">
        <f t="shared" si="168"/>
        <v>-42.3</v>
      </c>
      <c r="CP108" s="688">
        <f t="shared" si="169"/>
        <v>0</v>
      </c>
      <c r="CQ108" s="687">
        <f t="shared" si="194"/>
        <v>14.299999999999999</v>
      </c>
      <c r="CR108" s="681"/>
      <c r="CS108" s="687">
        <f t="shared" si="195"/>
        <v>0</v>
      </c>
      <c r="CT108" s="681"/>
      <c r="CU108" s="687">
        <f t="shared" si="170"/>
        <v>-14.299999999999999</v>
      </c>
      <c r="CV108" s="688">
        <f t="shared" si="171"/>
        <v>0</v>
      </c>
      <c r="CW108" s="687">
        <f t="shared" si="196"/>
        <v>13.799999999999999</v>
      </c>
      <c r="CX108" s="681"/>
      <c r="CY108" s="687">
        <f t="shared" si="197"/>
        <v>0</v>
      </c>
      <c r="CZ108" s="681"/>
      <c r="DA108" s="687">
        <f t="shared" si="172"/>
        <v>-13.799999999999999</v>
      </c>
      <c r="DB108" s="688">
        <f t="shared" si="173"/>
        <v>0</v>
      </c>
      <c r="DC108" s="687">
        <f t="shared" si="198"/>
        <v>14.2</v>
      </c>
      <c r="DD108" s="681"/>
      <c r="DE108" s="687">
        <f t="shared" si="199"/>
        <v>0</v>
      </c>
      <c r="DF108" s="681"/>
      <c r="DG108" s="687">
        <f t="shared" si="174"/>
        <v>-14.2</v>
      </c>
      <c r="DH108" s="688">
        <f t="shared" si="175"/>
        <v>0</v>
      </c>
    </row>
    <row r="109" spans="1:112" s="45" customFormat="1" ht="18.75" customHeight="1">
      <c r="A109" t="s">
        <v>2323</v>
      </c>
      <c r="B109" s="49"/>
      <c r="C109" s="812" t="s">
        <v>2324</v>
      </c>
      <c r="D109" s="807" t="s">
        <v>2297</v>
      </c>
      <c r="E109" s="528" t="s">
        <v>2325</v>
      </c>
      <c r="F109" s="528"/>
      <c r="G109" s="529"/>
      <c r="H109" s="530" t="s">
        <v>2326</v>
      </c>
      <c r="I109" s="530"/>
      <c r="J109" s="643" t="s">
        <v>186</v>
      </c>
      <c r="K109" s="687">
        <f t="shared" si="132"/>
        <v>0</v>
      </c>
      <c r="L109" s="681"/>
      <c r="M109" s="687">
        <f t="shared" si="133"/>
        <v>0</v>
      </c>
      <c r="N109" s="681"/>
      <c r="O109" s="687">
        <f t="shared" si="134"/>
        <v>0</v>
      </c>
      <c r="P109" s="688" t="str">
        <f t="shared" si="135"/>
        <v>-</v>
      </c>
      <c r="Q109" s="687">
        <f t="shared" si="136"/>
        <v>0</v>
      </c>
      <c r="R109" s="681"/>
      <c r="S109" s="687">
        <f t="shared" si="137"/>
        <v>0</v>
      </c>
      <c r="T109" s="681"/>
      <c r="U109" s="687">
        <f t="shared" si="138"/>
        <v>0</v>
      </c>
      <c r="V109" s="688" t="str">
        <f t="shared" si="139"/>
        <v>-</v>
      </c>
      <c r="W109" s="687">
        <f>W130</f>
        <v>0</v>
      </c>
      <c r="X109" s="681"/>
      <c r="Y109" s="687">
        <f>Y130</f>
        <v>0</v>
      </c>
      <c r="Z109" s="681"/>
      <c r="AA109" s="687">
        <f t="shared" si="140"/>
        <v>0</v>
      </c>
      <c r="AB109" s="688" t="str">
        <f t="shared" si="141"/>
        <v>-</v>
      </c>
      <c r="AC109" s="687">
        <f>AC130</f>
        <v>0</v>
      </c>
      <c r="AD109" s="681"/>
      <c r="AE109" s="687">
        <f>AE130</f>
        <v>0</v>
      </c>
      <c r="AF109" s="681"/>
      <c r="AG109" s="687">
        <f t="shared" si="142"/>
        <v>0</v>
      </c>
      <c r="AH109" s="688" t="str">
        <f t="shared" si="143"/>
        <v>-</v>
      </c>
      <c r="AI109" s="687">
        <f>AI130</f>
        <v>0</v>
      </c>
      <c r="AJ109" s="681"/>
      <c r="AK109" s="687">
        <f>AK130</f>
        <v>0</v>
      </c>
      <c r="AL109" s="681"/>
      <c r="AM109" s="687">
        <f t="shared" si="144"/>
        <v>0</v>
      </c>
      <c r="AN109" s="688" t="str">
        <f t="shared" si="145"/>
        <v>-</v>
      </c>
      <c r="AO109" s="687">
        <f t="shared" si="146"/>
        <v>0</v>
      </c>
      <c r="AP109" s="681"/>
      <c r="AQ109" s="687">
        <f t="shared" si="147"/>
        <v>0</v>
      </c>
      <c r="AR109" s="681"/>
      <c r="AS109" s="687">
        <f t="shared" si="148"/>
        <v>0</v>
      </c>
      <c r="AT109" s="688" t="str">
        <f t="shared" si="149"/>
        <v>-</v>
      </c>
      <c r="AU109" s="687">
        <f>AU130</f>
        <v>0</v>
      </c>
      <c r="AV109" s="681"/>
      <c r="AW109" s="687">
        <f>AW130</f>
        <v>0</v>
      </c>
      <c r="AX109" s="681"/>
      <c r="AY109" s="687">
        <f t="shared" si="150"/>
        <v>0</v>
      </c>
      <c r="AZ109" s="688" t="str">
        <f t="shared" si="151"/>
        <v>-</v>
      </c>
      <c r="BA109" s="687">
        <f>BA130</f>
        <v>0</v>
      </c>
      <c r="BB109" s="681"/>
      <c r="BC109" s="687">
        <f>BC130</f>
        <v>0</v>
      </c>
      <c r="BD109" s="681"/>
      <c r="BE109" s="687">
        <f t="shared" si="152"/>
        <v>0</v>
      </c>
      <c r="BF109" s="688" t="str">
        <f t="shared" si="153"/>
        <v>-</v>
      </c>
      <c r="BG109" s="687">
        <f>BG130</f>
        <v>0</v>
      </c>
      <c r="BH109" s="681"/>
      <c r="BI109" s="687">
        <f>BI130</f>
        <v>0</v>
      </c>
      <c r="BJ109" s="681"/>
      <c r="BK109" s="687">
        <f t="shared" si="154"/>
        <v>0</v>
      </c>
      <c r="BL109" s="688" t="str">
        <f t="shared" si="155"/>
        <v>-</v>
      </c>
      <c r="BM109" s="687">
        <f t="shared" si="156"/>
        <v>0</v>
      </c>
      <c r="BN109" s="681"/>
      <c r="BO109" s="687">
        <f t="shared" si="157"/>
        <v>0</v>
      </c>
      <c r="BP109" s="681"/>
      <c r="BQ109" s="687">
        <f t="shared" si="158"/>
        <v>0</v>
      </c>
      <c r="BR109" s="688" t="str">
        <f t="shared" si="159"/>
        <v>-</v>
      </c>
      <c r="BS109" s="687">
        <f>BS130</f>
        <v>0</v>
      </c>
      <c r="BT109" s="681"/>
      <c r="BU109" s="687">
        <f>BU130</f>
        <v>0</v>
      </c>
      <c r="BV109" s="681"/>
      <c r="BW109" s="687">
        <f t="shared" si="160"/>
        <v>0</v>
      </c>
      <c r="BX109" s="688" t="str">
        <f t="shared" si="161"/>
        <v>-</v>
      </c>
      <c r="BY109" s="687">
        <f>BY130</f>
        <v>0</v>
      </c>
      <c r="BZ109" s="681"/>
      <c r="CA109" s="687">
        <f>CA130</f>
        <v>0</v>
      </c>
      <c r="CB109" s="681"/>
      <c r="CC109" s="687">
        <f t="shared" si="162"/>
        <v>0</v>
      </c>
      <c r="CD109" s="688" t="str">
        <f t="shared" si="163"/>
        <v>-</v>
      </c>
      <c r="CE109" s="687">
        <f>CE130</f>
        <v>0</v>
      </c>
      <c r="CF109" s="681"/>
      <c r="CG109" s="687">
        <f>CG130</f>
        <v>0</v>
      </c>
      <c r="CH109" s="681"/>
      <c r="CI109" s="687">
        <f t="shared" si="164"/>
        <v>0</v>
      </c>
      <c r="CJ109" s="688" t="str">
        <f t="shared" si="165"/>
        <v>-</v>
      </c>
      <c r="CK109" s="687">
        <f t="shared" si="166"/>
        <v>0</v>
      </c>
      <c r="CL109" s="681"/>
      <c r="CM109" s="687">
        <f t="shared" si="167"/>
        <v>0</v>
      </c>
      <c r="CN109" s="681"/>
      <c r="CO109" s="687">
        <f t="shared" si="168"/>
        <v>0</v>
      </c>
      <c r="CP109" s="688" t="str">
        <f t="shared" si="169"/>
        <v>-</v>
      </c>
      <c r="CQ109" s="687">
        <f>CQ130</f>
        <v>0</v>
      </c>
      <c r="CR109" s="681"/>
      <c r="CS109" s="687">
        <f>CS130</f>
        <v>0</v>
      </c>
      <c r="CT109" s="681"/>
      <c r="CU109" s="687">
        <f t="shared" si="170"/>
        <v>0</v>
      </c>
      <c r="CV109" s="688" t="str">
        <f t="shared" si="171"/>
        <v>-</v>
      </c>
      <c r="CW109" s="687">
        <f>CW130</f>
        <v>0</v>
      </c>
      <c r="CX109" s="681"/>
      <c r="CY109" s="687">
        <f>CY130</f>
        <v>0</v>
      </c>
      <c r="CZ109" s="681"/>
      <c r="DA109" s="687">
        <f t="shared" si="172"/>
        <v>0</v>
      </c>
      <c r="DB109" s="688" t="str">
        <f t="shared" si="173"/>
        <v>-</v>
      </c>
      <c r="DC109" s="687">
        <f>DC130</f>
        <v>0</v>
      </c>
      <c r="DD109" s="681"/>
      <c r="DE109" s="687">
        <f>DE130</f>
        <v>0</v>
      </c>
      <c r="DF109" s="681"/>
      <c r="DG109" s="687">
        <f t="shared" si="174"/>
        <v>0</v>
      </c>
      <c r="DH109" s="688" t="str">
        <f t="shared" si="175"/>
        <v>-</v>
      </c>
    </row>
    <row r="110" spans="1:112" s="45" customFormat="1" ht="18.75" customHeight="1">
      <c r="B110" s="49"/>
      <c r="C110" s="805"/>
      <c r="D110" s="766"/>
      <c r="E110" s="528" t="s">
        <v>2327</v>
      </c>
      <c r="F110" s="528"/>
      <c r="G110" s="529"/>
      <c r="H110" s="530" t="s">
        <v>2328</v>
      </c>
      <c r="I110" s="530"/>
      <c r="J110" s="727" t="s">
        <v>889</v>
      </c>
      <c r="K110" s="687">
        <f t="shared" si="132"/>
        <v>0</v>
      </c>
      <c r="L110" s="681"/>
      <c r="M110" s="687">
        <f t="shared" si="133"/>
        <v>0</v>
      </c>
      <c r="N110" s="681"/>
      <c r="O110" s="687">
        <f t="shared" si="134"/>
        <v>0</v>
      </c>
      <c r="P110" s="688" t="str">
        <f t="shared" si="135"/>
        <v>-</v>
      </c>
      <c r="Q110" s="687">
        <f t="shared" si="136"/>
        <v>0</v>
      </c>
      <c r="R110" s="681"/>
      <c r="S110" s="687">
        <f t="shared" si="137"/>
        <v>0</v>
      </c>
      <c r="T110" s="681"/>
      <c r="U110" s="687">
        <f t="shared" si="138"/>
        <v>0</v>
      </c>
      <c r="V110" s="688" t="str">
        <f t="shared" si="139"/>
        <v>-</v>
      </c>
      <c r="W110" s="687">
        <f>W131</f>
        <v>0</v>
      </c>
      <c r="X110" s="681"/>
      <c r="Y110" s="687">
        <f>Y131</f>
        <v>0</v>
      </c>
      <c r="Z110" s="681"/>
      <c r="AA110" s="687">
        <f t="shared" si="140"/>
        <v>0</v>
      </c>
      <c r="AB110" s="688" t="str">
        <f t="shared" si="141"/>
        <v>-</v>
      </c>
      <c r="AC110" s="687">
        <f>AC131</f>
        <v>0</v>
      </c>
      <c r="AD110" s="681"/>
      <c r="AE110" s="687">
        <f>AE131</f>
        <v>0</v>
      </c>
      <c r="AF110" s="681"/>
      <c r="AG110" s="687">
        <f t="shared" si="142"/>
        <v>0</v>
      </c>
      <c r="AH110" s="688" t="str">
        <f t="shared" si="143"/>
        <v>-</v>
      </c>
      <c r="AI110" s="687">
        <f>AI131</f>
        <v>0</v>
      </c>
      <c r="AJ110" s="681"/>
      <c r="AK110" s="687">
        <f>AK131</f>
        <v>0</v>
      </c>
      <c r="AL110" s="681"/>
      <c r="AM110" s="687">
        <f t="shared" si="144"/>
        <v>0</v>
      </c>
      <c r="AN110" s="688" t="str">
        <f t="shared" si="145"/>
        <v>-</v>
      </c>
      <c r="AO110" s="687">
        <f t="shared" si="146"/>
        <v>0</v>
      </c>
      <c r="AP110" s="681"/>
      <c r="AQ110" s="687">
        <f t="shared" si="147"/>
        <v>0</v>
      </c>
      <c r="AR110" s="681"/>
      <c r="AS110" s="687">
        <f t="shared" si="148"/>
        <v>0</v>
      </c>
      <c r="AT110" s="688" t="str">
        <f t="shared" si="149"/>
        <v>-</v>
      </c>
      <c r="AU110" s="687">
        <f>AU131</f>
        <v>0</v>
      </c>
      <c r="AV110" s="681"/>
      <c r="AW110" s="687">
        <f>AW131</f>
        <v>0</v>
      </c>
      <c r="AX110" s="681"/>
      <c r="AY110" s="687">
        <f t="shared" si="150"/>
        <v>0</v>
      </c>
      <c r="AZ110" s="688" t="str">
        <f t="shared" si="151"/>
        <v>-</v>
      </c>
      <c r="BA110" s="687">
        <f>BA131</f>
        <v>0</v>
      </c>
      <c r="BB110" s="681"/>
      <c r="BC110" s="687">
        <f>BC131</f>
        <v>0</v>
      </c>
      <c r="BD110" s="681"/>
      <c r="BE110" s="687">
        <f t="shared" si="152"/>
        <v>0</v>
      </c>
      <c r="BF110" s="688" t="str">
        <f t="shared" si="153"/>
        <v>-</v>
      </c>
      <c r="BG110" s="687">
        <f>BG131</f>
        <v>0</v>
      </c>
      <c r="BH110" s="681"/>
      <c r="BI110" s="687">
        <f>BI131</f>
        <v>0</v>
      </c>
      <c r="BJ110" s="681"/>
      <c r="BK110" s="687">
        <f t="shared" si="154"/>
        <v>0</v>
      </c>
      <c r="BL110" s="688" t="str">
        <f t="shared" si="155"/>
        <v>-</v>
      </c>
      <c r="BM110" s="687">
        <f t="shared" si="156"/>
        <v>0</v>
      </c>
      <c r="BN110" s="681"/>
      <c r="BO110" s="687">
        <f t="shared" si="157"/>
        <v>0</v>
      </c>
      <c r="BP110" s="681"/>
      <c r="BQ110" s="687">
        <f t="shared" si="158"/>
        <v>0</v>
      </c>
      <c r="BR110" s="688" t="str">
        <f t="shared" si="159"/>
        <v>-</v>
      </c>
      <c r="BS110" s="687">
        <f>BS131</f>
        <v>0</v>
      </c>
      <c r="BT110" s="681"/>
      <c r="BU110" s="687">
        <f>BU131</f>
        <v>0</v>
      </c>
      <c r="BV110" s="681"/>
      <c r="BW110" s="687">
        <f t="shared" si="160"/>
        <v>0</v>
      </c>
      <c r="BX110" s="688" t="str">
        <f t="shared" si="161"/>
        <v>-</v>
      </c>
      <c r="BY110" s="687">
        <f>BY131</f>
        <v>0</v>
      </c>
      <c r="BZ110" s="681"/>
      <c r="CA110" s="687">
        <f>CA131</f>
        <v>0</v>
      </c>
      <c r="CB110" s="681"/>
      <c r="CC110" s="687">
        <f t="shared" si="162"/>
        <v>0</v>
      </c>
      <c r="CD110" s="688" t="str">
        <f t="shared" si="163"/>
        <v>-</v>
      </c>
      <c r="CE110" s="687">
        <f>CE131</f>
        <v>0</v>
      </c>
      <c r="CF110" s="681"/>
      <c r="CG110" s="687">
        <f>CG131</f>
        <v>0</v>
      </c>
      <c r="CH110" s="681"/>
      <c r="CI110" s="687">
        <f t="shared" si="164"/>
        <v>0</v>
      </c>
      <c r="CJ110" s="688" t="str">
        <f t="shared" si="165"/>
        <v>-</v>
      </c>
      <c r="CK110" s="687">
        <f t="shared" si="166"/>
        <v>0</v>
      </c>
      <c r="CL110" s="681"/>
      <c r="CM110" s="687">
        <f t="shared" si="167"/>
        <v>0</v>
      </c>
      <c r="CN110" s="681"/>
      <c r="CO110" s="687">
        <f t="shared" si="168"/>
        <v>0</v>
      </c>
      <c r="CP110" s="688" t="str">
        <f t="shared" si="169"/>
        <v>-</v>
      </c>
      <c r="CQ110" s="687">
        <f>CQ131</f>
        <v>0</v>
      </c>
      <c r="CR110" s="681"/>
      <c r="CS110" s="687">
        <f>CS131</f>
        <v>0</v>
      </c>
      <c r="CT110" s="681"/>
      <c r="CU110" s="687">
        <f t="shared" si="170"/>
        <v>0</v>
      </c>
      <c r="CV110" s="688" t="str">
        <f t="shared" si="171"/>
        <v>-</v>
      </c>
      <c r="CW110" s="687">
        <f>CW131</f>
        <v>0</v>
      </c>
      <c r="CX110" s="681"/>
      <c r="CY110" s="687">
        <f>CY131</f>
        <v>0</v>
      </c>
      <c r="CZ110" s="681"/>
      <c r="DA110" s="687">
        <f t="shared" si="172"/>
        <v>0</v>
      </c>
      <c r="DB110" s="688" t="str">
        <f t="shared" si="173"/>
        <v>-</v>
      </c>
      <c r="DC110" s="687">
        <f>DC131</f>
        <v>0</v>
      </c>
      <c r="DD110" s="681"/>
      <c r="DE110" s="687">
        <f>DE131</f>
        <v>0</v>
      </c>
      <c r="DF110" s="681"/>
      <c r="DG110" s="687">
        <f t="shared" si="174"/>
        <v>0</v>
      </c>
      <c r="DH110" s="688" t="str">
        <f t="shared" si="175"/>
        <v>-</v>
      </c>
    </row>
    <row r="111" spans="1:112" s="45" customFormat="1" ht="18.75" customHeight="1">
      <c r="A111" t="s">
        <v>2181</v>
      </c>
      <c r="B111" s="49"/>
      <c r="C111" s="812" t="s">
        <v>2329</v>
      </c>
      <c r="D111" s="803" t="s">
        <v>2181</v>
      </c>
      <c r="E111" s="528" t="s">
        <v>2330</v>
      </c>
      <c r="F111" s="528"/>
      <c r="G111" s="529"/>
      <c r="H111" s="530" t="s">
        <v>2331</v>
      </c>
      <c r="I111" s="530"/>
      <c r="J111" s="526" t="s">
        <v>186</v>
      </c>
      <c r="K111" s="687">
        <f t="shared" si="132"/>
        <v>5633.8</v>
      </c>
      <c r="L111" s="681"/>
      <c r="M111" s="687">
        <f t="shared" si="133"/>
        <v>0</v>
      </c>
      <c r="N111" s="681"/>
      <c r="O111" s="687">
        <f t="shared" si="134"/>
        <v>-5633.8</v>
      </c>
      <c r="P111" s="688">
        <f t="shared" si="135"/>
        <v>0</v>
      </c>
      <c r="Q111" s="687">
        <f t="shared" si="136"/>
        <v>1605.3</v>
      </c>
      <c r="R111" s="681"/>
      <c r="S111" s="687">
        <f t="shared" si="137"/>
        <v>0</v>
      </c>
      <c r="T111" s="681"/>
      <c r="U111" s="687">
        <f t="shared" si="138"/>
        <v>-1605.3</v>
      </c>
      <c r="V111" s="688">
        <f t="shared" si="139"/>
        <v>0</v>
      </c>
      <c r="W111" s="687">
        <f>W113+W115</f>
        <v>561</v>
      </c>
      <c r="X111" s="681"/>
      <c r="Y111" s="687">
        <f>Y113+Y115</f>
        <v>0</v>
      </c>
      <c r="Z111" s="681"/>
      <c r="AA111" s="687">
        <f t="shared" si="140"/>
        <v>-561</v>
      </c>
      <c r="AB111" s="688">
        <f t="shared" si="141"/>
        <v>0</v>
      </c>
      <c r="AC111" s="687">
        <f>AC113+AC115</f>
        <v>505</v>
      </c>
      <c r="AD111" s="681"/>
      <c r="AE111" s="687">
        <f>AE113+AE115</f>
        <v>0</v>
      </c>
      <c r="AF111" s="681"/>
      <c r="AG111" s="687">
        <f t="shared" si="142"/>
        <v>-505</v>
      </c>
      <c r="AH111" s="688">
        <f t="shared" si="143"/>
        <v>0</v>
      </c>
      <c r="AI111" s="687">
        <f>AI113+AI115</f>
        <v>539.29999999999995</v>
      </c>
      <c r="AJ111" s="681"/>
      <c r="AK111" s="687">
        <f>AK113+AK115</f>
        <v>0</v>
      </c>
      <c r="AL111" s="681"/>
      <c r="AM111" s="687">
        <f t="shared" si="144"/>
        <v>-539.29999999999995</v>
      </c>
      <c r="AN111" s="688">
        <f t="shared" si="145"/>
        <v>0</v>
      </c>
      <c r="AO111" s="687">
        <f t="shared" si="146"/>
        <v>1276.3</v>
      </c>
      <c r="AP111" s="681"/>
      <c r="AQ111" s="687">
        <f t="shared" si="147"/>
        <v>0</v>
      </c>
      <c r="AR111" s="681"/>
      <c r="AS111" s="687">
        <f t="shared" si="148"/>
        <v>-1276.3</v>
      </c>
      <c r="AT111" s="688">
        <f t="shared" si="149"/>
        <v>0</v>
      </c>
      <c r="AU111" s="687">
        <f>AU113+AU115</f>
        <v>274.10000000000002</v>
      </c>
      <c r="AV111" s="681"/>
      <c r="AW111" s="687">
        <f>AW113+AW115</f>
        <v>0</v>
      </c>
      <c r="AX111" s="681"/>
      <c r="AY111" s="687">
        <f t="shared" si="150"/>
        <v>-274.10000000000002</v>
      </c>
      <c r="AZ111" s="688">
        <f t="shared" si="151"/>
        <v>0</v>
      </c>
      <c r="BA111" s="687">
        <f>BA113+BA115</f>
        <v>517</v>
      </c>
      <c r="BB111" s="681"/>
      <c r="BC111" s="687">
        <f>BC113+BC115</f>
        <v>0</v>
      </c>
      <c r="BD111" s="681"/>
      <c r="BE111" s="687">
        <f t="shared" si="152"/>
        <v>-517</v>
      </c>
      <c r="BF111" s="688">
        <f t="shared" si="153"/>
        <v>0</v>
      </c>
      <c r="BG111" s="687">
        <f>BG113+BG115</f>
        <v>485.2</v>
      </c>
      <c r="BH111" s="681"/>
      <c r="BI111" s="687">
        <f>BI113+BI115</f>
        <v>0</v>
      </c>
      <c r="BJ111" s="681"/>
      <c r="BK111" s="687">
        <f t="shared" si="154"/>
        <v>-485.2</v>
      </c>
      <c r="BL111" s="688">
        <f t="shared" si="155"/>
        <v>0</v>
      </c>
      <c r="BM111" s="687">
        <f t="shared" si="156"/>
        <v>1099.4000000000001</v>
      </c>
      <c r="BN111" s="681"/>
      <c r="BO111" s="687">
        <f t="shared" si="157"/>
        <v>0</v>
      </c>
      <c r="BP111" s="681"/>
      <c r="BQ111" s="687">
        <f t="shared" si="158"/>
        <v>-1099.4000000000001</v>
      </c>
      <c r="BR111" s="688">
        <f t="shared" si="159"/>
        <v>0</v>
      </c>
      <c r="BS111" s="687">
        <f>BS113+BS115</f>
        <v>541.4</v>
      </c>
      <c r="BT111" s="681"/>
      <c r="BU111" s="687">
        <f>BU113+BU115</f>
        <v>0</v>
      </c>
      <c r="BV111" s="681"/>
      <c r="BW111" s="687">
        <f t="shared" si="160"/>
        <v>-541.4</v>
      </c>
      <c r="BX111" s="688">
        <f t="shared" si="161"/>
        <v>0</v>
      </c>
      <c r="BY111" s="687">
        <f>BY113+BY115</f>
        <v>472.1</v>
      </c>
      <c r="BZ111" s="681"/>
      <c r="CA111" s="687">
        <f>CA113+CA115</f>
        <v>0</v>
      </c>
      <c r="CB111" s="681"/>
      <c r="CC111" s="687">
        <f t="shared" si="162"/>
        <v>-472.1</v>
      </c>
      <c r="CD111" s="688">
        <f t="shared" si="163"/>
        <v>0</v>
      </c>
      <c r="CE111" s="687">
        <f>CE113+CE115</f>
        <v>85.9</v>
      </c>
      <c r="CF111" s="681"/>
      <c r="CG111" s="687">
        <f>CG113+CG115</f>
        <v>0</v>
      </c>
      <c r="CH111" s="681"/>
      <c r="CI111" s="687">
        <f t="shared" si="164"/>
        <v>-85.9</v>
      </c>
      <c r="CJ111" s="688">
        <f t="shared" si="165"/>
        <v>0</v>
      </c>
      <c r="CK111" s="687">
        <f t="shared" si="166"/>
        <v>1652.8</v>
      </c>
      <c r="CL111" s="681"/>
      <c r="CM111" s="687">
        <f t="shared" si="167"/>
        <v>0</v>
      </c>
      <c r="CN111" s="681"/>
      <c r="CO111" s="687">
        <f t="shared" si="168"/>
        <v>-1652.8</v>
      </c>
      <c r="CP111" s="688">
        <f t="shared" si="169"/>
        <v>0</v>
      </c>
      <c r="CQ111" s="687">
        <f>CQ113+CQ115</f>
        <v>549.5</v>
      </c>
      <c r="CR111" s="681"/>
      <c r="CS111" s="687">
        <f>CS113+CS115</f>
        <v>0</v>
      </c>
      <c r="CT111" s="681"/>
      <c r="CU111" s="687">
        <f t="shared" si="170"/>
        <v>-549.5</v>
      </c>
      <c r="CV111" s="688">
        <f t="shared" si="171"/>
        <v>0</v>
      </c>
      <c r="CW111" s="687">
        <f>CW113+CW115</f>
        <v>542.29999999999995</v>
      </c>
      <c r="CX111" s="681"/>
      <c r="CY111" s="687">
        <f>CY113+CY115</f>
        <v>0</v>
      </c>
      <c r="CZ111" s="681"/>
      <c r="DA111" s="687">
        <f t="shared" si="172"/>
        <v>-542.29999999999995</v>
      </c>
      <c r="DB111" s="688">
        <f t="shared" si="173"/>
        <v>0</v>
      </c>
      <c r="DC111" s="687">
        <f>DC113+DC115</f>
        <v>561</v>
      </c>
      <c r="DD111" s="681"/>
      <c r="DE111" s="687">
        <f>DE113+DE115</f>
        <v>0</v>
      </c>
      <c r="DF111" s="681"/>
      <c r="DG111" s="687">
        <f t="shared" si="174"/>
        <v>-561</v>
      </c>
      <c r="DH111" s="688">
        <f t="shared" si="175"/>
        <v>0</v>
      </c>
    </row>
    <row r="112" spans="1:112" s="45" customFormat="1" ht="18.75" customHeight="1">
      <c r="B112" s="49"/>
      <c r="C112" s="805"/>
      <c r="D112" s="766"/>
      <c r="E112" s="528" t="s">
        <v>2332</v>
      </c>
      <c r="F112" s="528"/>
      <c r="G112" s="529"/>
      <c r="H112" s="530" t="s">
        <v>2333</v>
      </c>
      <c r="I112" s="530"/>
      <c r="J112" s="725" t="s">
        <v>889</v>
      </c>
      <c r="K112" s="687">
        <f t="shared" si="132"/>
        <v>7574</v>
      </c>
      <c r="L112" s="681"/>
      <c r="M112" s="687">
        <f t="shared" si="133"/>
        <v>0</v>
      </c>
      <c r="N112" s="681"/>
      <c r="O112" s="687">
        <f t="shared" si="134"/>
        <v>-7574</v>
      </c>
      <c r="P112" s="688">
        <f t="shared" si="135"/>
        <v>0</v>
      </c>
      <c r="Q112" s="687">
        <f t="shared" si="136"/>
        <v>2166.4</v>
      </c>
      <c r="R112" s="681"/>
      <c r="S112" s="687">
        <f t="shared" si="137"/>
        <v>0</v>
      </c>
      <c r="T112" s="681"/>
      <c r="U112" s="687">
        <f t="shared" si="138"/>
        <v>-2166.4</v>
      </c>
      <c r="V112" s="688">
        <f t="shared" si="139"/>
        <v>0</v>
      </c>
      <c r="W112" s="687">
        <f>W114+W116</f>
        <v>756.19999999999993</v>
      </c>
      <c r="X112" s="681"/>
      <c r="Y112" s="687">
        <f>Y114+Y116</f>
        <v>0</v>
      </c>
      <c r="Z112" s="681"/>
      <c r="AA112" s="687">
        <f t="shared" si="140"/>
        <v>-756.19999999999993</v>
      </c>
      <c r="AB112" s="688">
        <f t="shared" si="141"/>
        <v>0</v>
      </c>
      <c r="AC112" s="687">
        <f>AC114+AC116</f>
        <v>682.1</v>
      </c>
      <c r="AD112" s="681"/>
      <c r="AE112" s="687">
        <f>AE114+AE116</f>
        <v>0</v>
      </c>
      <c r="AF112" s="681"/>
      <c r="AG112" s="687">
        <f t="shared" si="142"/>
        <v>-682.1</v>
      </c>
      <c r="AH112" s="688">
        <f t="shared" si="143"/>
        <v>0</v>
      </c>
      <c r="AI112" s="687">
        <f>AI114+AI116</f>
        <v>728.1</v>
      </c>
      <c r="AJ112" s="681"/>
      <c r="AK112" s="687">
        <f>AK114+AK116</f>
        <v>0</v>
      </c>
      <c r="AL112" s="681"/>
      <c r="AM112" s="687">
        <f t="shared" si="144"/>
        <v>-728.1</v>
      </c>
      <c r="AN112" s="688">
        <f t="shared" si="145"/>
        <v>0</v>
      </c>
      <c r="AO112" s="687">
        <f t="shared" si="146"/>
        <v>1709.8000000000002</v>
      </c>
      <c r="AP112" s="681"/>
      <c r="AQ112" s="687">
        <f t="shared" si="147"/>
        <v>0</v>
      </c>
      <c r="AR112" s="681"/>
      <c r="AS112" s="687">
        <f t="shared" si="148"/>
        <v>-1709.8000000000002</v>
      </c>
      <c r="AT112" s="688">
        <f t="shared" si="149"/>
        <v>0</v>
      </c>
      <c r="AU112" s="687">
        <f>AU114+AU116</f>
        <v>371.7</v>
      </c>
      <c r="AV112" s="681"/>
      <c r="AW112" s="687">
        <f>AW114+AW116</f>
        <v>0</v>
      </c>
      <c r="AX112" s="681"/>
      <c r="AY112" s="687">
        <f t="shared" si="150"/>
        <v>-371.7</v>
      </c>
      <c r="AZ112" s="688">
        <f t="shared" si="151"/>
        <v>0</v>
      </c>
      <c r="BA112" s="687">
        <f>BA114+BA116</f>
        <v>689.80000000000007</v>
      </c>
      <c r="BB112" s="681"/>
      <c r="BC112" s="687">
        <f>BC114+BC116</f>
        <v>0</v>
      </c>
      <c r="BD112" s="681"/>
      <c r="BE112" s="687">
        <f t="shared" si="152"/>
        <v>-689.80000000000007</v>
      </c>
      <c r="BF112" s="688">
        <f t="shared" si="153"/>
        <v>0</v>
      </c>
      <c r="BG112" s="687">
        <f>BG114+BG116</f>
        <v>648.30000000000007</v>
      </c>
      <c r="BH112" s="681"/>
      <c r="BI112" s="687">
        <f>BI114+BI116</f>
        <v>0</v>
      </c>
      <c r="BJ112" s="681"/>
      <c r="BK112" s="687">
        <f t="shared" si="154"/>
        <v>-648.30000000000007</v>
      </c>
      <c r="BL112" s="688">
        <f t="shared" si="155"/>
        <v>0</v>
      </c>
      <c r="BM112" s="687">
        <f t="shared" si="156"/>
        <v>1476.6000000000001</v>
      </c>
      <c r="BN112" s="681"/>
      <c r="BO112" s="687">
        <f t="shared" si="157"/>
        <v>0</v>
      </c>
      <c r="BP112" s="681"/>
      <c r="BQ112" s="687">
        <f t="shared" si="158"/>
        <v>-1476.6000000000001</v>
      </c>
      <c r="BR112" s="688">
        <f t="shared" si="159"/>
        <v>0</v>
      </c>
      <c r="BS112" s="687">
        <f>BS114+BS116</f>
        <v>726.1</v>
      </c>
      <c r="BT112" s="681"/>
      <c r="BU112" s="687">
        <f>BU114+BU116</f>
        <v>0</v>
      </c>
      <c r="BV112" s="681"/>
      <c r="BW112" s="687">
        <f t="shared" si="160"/>
        <v>-726.1</v>
      </c>
      <c r="BX112" s="688">
        <f t="shared" si="161"/>
        <v>0</v>
      </c>
      <c r="BY112" s="687">
        <f>BY114+BY116</f>
        <v>634.20000000000005</v>
      </c>
      <c r="BZ112" s="681"/>
      <c r="CA112" s="687">
        <f>CA114+CA116</f>
        <v>0</v>
      </c>
      <c r="CB112" s="681"/>
      <c r="CC112" s="687">
        <f t="shared" si="162"/>
        <v>-634.20000000000005</v>
      </c>
      <c r="CD112" s="688">
        <f t="shared" si="163"/>
        <v>0</v>
      </c>
      <c r="CE112" s="687">
        <f>CE114+CE116</f>
        <v>116.30000000000001</v>
      </c>
      <c r="CF112" s="681"/>
      <c r="CG112" s="687">
        <f>CG114+CG116</f>
        <v>0</v>
      </c>
      <c r="CH112" s="681"/>
      <c r="CI112" s="687">
        <f t="shared" si="164"/>
        <v>-116.30000000000001</v>
      </c>
      <c r="CJ112" s="688">
        <f t="shared" si="165"/>
        <v>0</v>
      </c>
      <c r="CK112" s="687">
        <f t="shared" si="166"/>
        <v>2221.1999999999998</v>
      </c>
      <c r="CL112" s="681"/>
      <c r="CM112" s="687">
        <f t="shared" si="167"/>
        <v>0</v>
      </c>
      <c r="CN112" s="681"/>
      <c r="CO112" s="687">
        <f t="shared" si="168"/>
        <v>-2221.1999999999998</v>
      </c>
      <c r="CP112" s="688">
        <f t="shared" si="169"/>
        <v>0</v>
      </c>
      <c r="CQ112" s="687">
        <f>CQ114+CQ116</f>
        <v>733.6</v>
      </c>
      <c r="CR112" s="681"/>
      <c r="CS112" s="687">
        <f>CS114+CS116</f>
        <v>0</v>
      </c>
      <c r="CT112" s="681"/>
      <c r="CU112" s="687">
        <f t="shared" si="170"/>
        <v>-733.6</v>
      </c>
      <c r="CV112" s="688">
        <f t="shared" si="171"/>
        <v>0</v>
      </c>
      <c r="CW112" s="687">
        <f>CW114+CW116</f>
        <v>731.4</v>
      </c>
      <c r="CX112" s="681"/>
      <c r="CY112" s="687">
        <f>CY114+CY116</f>
        <v>0</v>
      </c>
      <c r="CZ112" s="681"/>
      <c r="DA112" s="687">
        <f t="shared" si="172"/>
        <v>-731.4</v>
      </c>
      <c r="DB112" s="688">
        <f t="shared" si="173"/>
        <v>0</v>
      </c>
      <c r="DC112" s="687">
        <f>DC114+DC116</f>
        <v>756.19999999999993</v>
      </c>
      <c r="DD112" s="681"/>
      <c r="DE112" s="687">
        <f>DE114+DE116</f>
        <v>0</v>
      </c>
      <c r="DF112" s="681"/>
      <c r="DG112" s="687">
        <f t="shared" si="174"/>
        <v>-756.19999999999993</v>
      </c>
      <c r="DH112" s="688">
        <f t="shared" si="175"/>
        <v>0</v>
      </c>
    </row>
    <row r="113" spans="1:112" s="45" customFormat="1" ht="18.75" customHeight="1">
      <c r="A113" t="e">
        <f>- из газа КНГКМ</f>
        <v>#NAME?</v>
      </c>
      <c r="B113" s="49"/>
      <c r="C113" s="812"/>
      <c r="D113" s="826" t="s">
        <v>2334</v>
      </c>
      <c r="E113" s="528" t="s">
        <v>2335</v>
      </c>
      <c r="F113" s="528"/>
      <c r="G113" s="529"/>
      <c r="H113" s="530" t="s">
        <v>2336</v>
      </c>
      <c r="I113" s="530"/>
      <c r="J113" s="526" t="s">
        <v>186</v>
      </c>
      <c r="K113" s="687">
        <f t="shared" si="132"/>
        <v>5633.8</v>
      </c>
      <c r="L113" s="681"/>
      <c r="M113" s="687">
        <f t="shared" si="133"/>
        <v>0</v>
      </c>
      <c r="N113" s="681"/>
      <c r="O113" s="687">
        <f t="shared" si="134"/>
        <v>-5633.8</v>
      </c>
      <c r="P113" s="688">
        <f t="shared" si="135"/>
        <v>0</v>
      </c>
      <c r="Q113" s="687">
        <f t="shared" si="136"/>
        <v>1605.3</v>
      </c>
      <c r="R113" s="681"/>
      <c r="S113" s="687">
        <f t="shared" si="137"/>
        <v>0</v>
      </c>
      <c r="T113" s="681"/>
      <c r="U113" s="687">
        <f t="shared" si="138"/>
        <v>-1605.3</v>
      </c>
      <c r="V113" s="688">
        <f t="shared" si="139"/>
        <v>0</v>
      </c>
      <c r="W113" s="687">
        <f>W132+W150</f>
        <v>561</v>
      </c>
      <c r="X113" s="681"/>
      <c r="Y113" s="687">
        <f>Y132+Y150</f>
        <v>0</v>
      </c>
      <c r="Z113" s="681"/>
      <c r="AA113" s="687">
        <f t="shared" si="140"/>
        <v>-561</v>
      </c>
      <c r="AB113" s="688">
        <f t="shared" si="141"/>
        <v>0</v>
      </c>
      <c r="AC113" s="687">
        <f>AC132+AC150</f>
        <v>505</v>
      </c>
      <c r="AD113" s="681"/>
      <c r="AE113" s="687">
        <f>AE132+AE150</f>
        <v>0</v>
      </c>
      <c r="AF113" s="681"/>
      <c r="AG113" s="687">
        <f t="shared" si="142"/>
        <v>-505</v>
      </c>
      <c r="AH113" s="688">
        <f t="shared" si="143"/>
        <v>0</v>
      </c>
      <c r="AI113" s="687">
        <f>AI132+AI150</f>
        <v>539.29999999999995</v>
      </c>
      <c r="AJ113" s="681"/>
      <c r="AK113" s="687">
        <f>AK132+AK150</f>
        <v>0</v>
      </c>
      <c r="AL113" s="681"/>
      <c r="AM113" s="687">
        <f t="shared" si="144"/>
        <v>-539.29999999999995</v>
      </c>
      <c r="AN113" s="688">
        <f t="shared" si="145"/>
        <v>0</v>
      </c>
      <c r="AO113" s="687">
        <f t="shared" si="146"/>
        <v>1276.3</v>
      </c>
      <c r="AP113" s="681"/>
      <c r="AQ113" s="687">
        <f t="shared" si="147"/>
        <v>0</v>
      </c>
      <c r="AR113" s="681"/>
      <c r="AS113" s="687">
        <f t="shared" si="148"/>
        <v>-1276.3</v>
      </c>
      <c r="AT113" s="688">
        <f t="shared" si="149"/>
        <v>0</v>
      </c>
      <c r="AU113" s="687">
        <f>AU132+AU150</f>
        <v>274.10000000000002</v>
      </c>
      <c r="AV113" s="681"/>
      <c r="AW113" s="687">
        <f>AW132+AW150</f>
        <v>0</v>
      </c>
      <c r="AX113" s="681"/>
      <c r="AY113" s="687">
        <f t="shared" si="150"/>
        <v>-274.10000000000002</v>
      </c>
      <c r="AZ113" s="688">
        <f t="shared" si="151"/>
        <v>0</v>
      </c>
      <c r="BA113" s="687">
        <f>BA132+BA150</f>
        <v>517</v>
      </c>
      <c r="BB113" s="681"/>
      <c r="BC113" s="687">
        <f>BC132+BC150</f>
        <v>0</v>
      </c>
      <c r="BD113" s="681"/>
      <c r="BE113" s="687">
        <f t="shared" si="152"/>
        <v>-517</v>
      </c>
      <c r="BF113" s="688">
        <f t="shared" si="153"/>
        <v>0</v>
      </c>
      <c r="BG113" s="687">
        <f>BG132+BG150</f>
        <v>485.2</v>
      </c>
      <c r="BH113" s="681"/>
      <c r="BI113" s="687">
        <f>BI132+BI150</f>
        <v>0</v>
      </c>
      <c r="BJ113" s="681"/>
      <c r="BK113" s="687">
        <f t="shared" si="154"/>
        <v>-485.2</v>
      </c>
      <c r="BL113" s="688">
        <f t="shared" si="155"/>
        <v>0</v>
      </c>
      <c r="BM113" s="687">
        <f t="shared" si="156"/>
        <v>1099.4000000000001</v>
      </c>
      <c r="BN113" s="681"/>
      <c r="BO113" s="687">
        <f t="shared" si="157"/>
        <v>0</v>
      </c>
      <c r="BP113" s="681"/>
      <c r="BQ113" s="687">
        <f t="shared" si="158"/>
        <v>-1099.4000000000001</v>
      </c>
      <c r="BR113" s="688">
        <f t="shared" si="159"/>
        <v>0</v>
      </c>
      <c r="BS113" s="687">
        <f>BS132+BS150</f>
        <v>541.4</v>
      </c>
      <c r="BT113" s="681"/>
      <c r="BU113" s="687">
        <f>BU132+BU150</f>
        <v>0</v>
      </c>
      <c r="BV113" s="681"/>
      <c r="BW113" s="687">
        <f t="shared" si="160"/>
        <v>-541.4</v>
      </c>
      <c r="BX113" s="688">
        <f t="shared" si="161"/>
        <v>0</v>
      </c>
      <c r="BY113" s="687">
        <f>BY132+BY150</f>
        <v>472.1</v>
      </c>
      <c r="BZ113" s="681"/>
      <c r="CA113" s="687">
        <f>CA132+CA150</f>
        <v>0</v>
      </c>
      <c r="CB113" s="681"/>
      <c r="CC113" s="687">
        <f t="shared" si="162"/>
        <v>-472.1</v>
      </c>
      <c r="CD113" s="688">
        <f t="shared" si="163"/>
        <v>0</v>
      </c>
      <c r="CE113" s="687">
        <f>CE132+CE150</f>
        <v>85.9</v>
      </c>
      <c r="CF113" s="681"/>
      <c r="CG113" s="687">
        <f>CG132+CG150</f>
        <v>0</v>
      </c>
      <c r="CH113" s="681"/>
      <c r="CI113" s="687">
        <f t="shared" si="164"/>
        <v>-85.9</v>
      </c>
      <c r="CJ113" s="688">
        <f t="shared" si="165"/>
        <v>0</v>
      </c>
      <c r="CK113" s="687">
        <f t="shared" si="166"/>
        <v>1652.8</v>
      </c>
      <c r="CL113" s="681"/>
      <c r="CM113" s="687">
        <f t="shared" si="167"/>
        <v>0</v>
      </c>
      <c r="CN113" s="681"/>
      <c r="CO113" s="687">
        <f t="shared" si="168"/>
        <v>-1652.8</v>
      </c>
      <c r="CP113" s="688">
        <f t="shared" si="169"/>
        <v>0</v>
      </c>
      <c r="CQ113" s="687">
        <f>CQ132+CQ150</f>
        <v>549.5</v>
      </c>
      <c r="CR113" s="681"/>
      <c r="CS113" s="687">
        <f>CS132+CS150</f>
        <v>0</v>
      </c>
      <c r="CT113" s="681"/>
      <c r="CU113" s="687">
        <f t="shared" si="170"/>
        <v>-549.5</v>
      </c>
      <c r="CV113" s="688">
        <f t="shared" si="171"/>
        <v>0</v>
      </c>
      <c r="CW113" s="687">
        <f>CW132+CW150</f>
        <v>542.29999999999995</v>
      </c>
      <c r="CX113" s="681"/>
      <c r="CY113" s="687">
        <f>CY132+CY150</f>
        <v>0</v>
      </c>
      <c r="CZ113" s="681"/>
      <c r="DA113" s="687">
        <f t="shared" si="172"/>
        <v>-542.29999999999995</v>
      </c>
      <c r="DB113" s="688">
        <f t="shared" si="173"/>
        <v>0</v>
      </c>
      <c r="DC113" s="687">
        <f>DC132+DC150</f>
        <v>561</v>
      </c>
      <c r="DD113" s="681"/>
      <c r="DE113" s="687">
        <f>DE132+DE150</f>
        <v>0</v>
      </c>
      <c r="DF113" s="681"/>
      <c r="DG113" s="687">
        <f t="shared" si="174"/>
        <v>-561</v>
      </c>
      <c r="DH113" s="688">
        <f t="shared" si="175"/>
        <v>0</v>
      </c>
    </row>
    <row r="114" spans="1:112" s="45" customFormat="1" ht="18.75" customHeight="1">
      <c r="B114" s="49"/>
      <c r="C114" s="805"/>
      <c r="D114" s="766"/>
      <c r="E114" s="528" t="s">
        <v>2337</v>
      </c>
      <c r="F114" s="528"/>
      <c r="G114" s="529"/>
      <c r="H114" s="530" t="s">
        <v>2338</v>
      </c>
      <c r="I114" s="530"/>
      <c r="J114" s="725" t="s">
        <v>889</v>
      </c>
      <c r="K114" s="687">
        <f t="shared" si="132"/>
        <v>7574</v>
      </c>
      <c r="L114" s="681"/>
      <c r="M114" s="687">
        <f t="shared" si="133"/>
        <v>0</v>
      </c>
      <c r="N114" s="681"/>
      <c r="O114" s="687">
        <f t="shared" si="134"/>
        <v>-7574</v>
      </c>
      <c r="P114" s="688">
        <f t="shared" si="135"/>
        <v>0</v>
      </c>
      <c r="Q114" s="687">
        <f t="shared" si="136"/>
        <v>2166.4</v>
      </c>
      <c r="R114" s="681"/>
      <c r="S114" s="687">
        <f t="shared" si="137"/>
        <v>0</v>
      </c>
      <c r="T114" s="681"/>
      <c r="U114" s="687">
        <f t="shared" si="138"/>
        <v>-2166.4</v>
      </c>
      <c r="V114" s="688">
        <f t="shared" si="139"/>
        <v>0</v>
      </c>
      <c r="W114" s="687">
        <f>W133+W151</f>
        <v>756.19999999999993</v>
      </c>
      <c r="X114" s="681"/>
      <c r="Y114" s="687">
        <f>Y133+Y151</f>
        <v>0</v>
      </c>
      <c r="Z114" s="681"/>
      <c r="AA114" s="687">
        <f t="shared" si="140"/>
        <v>-756.19999999999993</v>
      </c>
      <c r="AB114" s="688">
        <f t="shared" si="141"/>
        <v>0</v>
      </c>
      <c r="AC114" s="687">
        <f>AC133+AC151</f>
        <v>682.1</v>
      </c>
      <c r="AD114" s="681"/>
      <c r="AE114" s="687">
        <f>AE133+AE151</f>
        <v>0</v>
      </c>
      <c r="AF114" s="681"/>
      <c r="AG114" s="687">
        <f t="shared" si="142"/>
        <v>-682.1</v>
      </c>
      <c r="AH114" s="688">
        <f t="shared" si="143"/>
        <v>0</v>
      </c>
      <c r="AI114" s="687">
        <f>AI133+AI151</f>
        <v>728.1</v>
      </c>
      <c r="AJ114" s="681"/>
      <c r="AK114" s="687">
        <f>AK133+AK151</f>
        <v>0</v>
      </c>
      <c r="AL114" s="681"/>
      <c r="AM114" s="687">
        <f t="shared" si="144"/>
        <v>-728.1</v>
      </c>
      <c r="AN114" s="688">
        <f t="shared" si="145"/>
        <v>0</v>
      </c>
      <c r="AO114" s="687">
        <f t="shared" si="146"/>
        <v>1709.8000000000002</v>
      </c>
      <c r="AP114" s="681"/>
      <c r="AQ114" s="687">
        <f t="shared" si="147"/>
        <v>0</v>
      </c>
      <c r="AR114" s="681"/>
      <c r="AS114" s="687">
        <f t="shared" si="148"/>
        <v>-1709.8000000000002</v>
      </c>
      <c r="AT114" s="688">
        <f t="shared" si="149"/>
        <v>0</v>
      </c>
      <c r="AU114" s="687">
        <f>AU133+AU151</f>
        <v>371.7</v>
      </c>
      <c r="AV114" s="681"/>
      <c r="AW114" s="687">
        <f>AW133+AW151</f>
        <v>0</v>
      </c>
      <c r="AX114" s="681"/>
      <c r="AY114" s="687">
        <f t="shared" si="150"/>
        <v>-371.7</v>
      </c>
      <c r="AZ114" s="688">
        <f t="shared" si="151"/>
        <v>0</v>
      </c>
      <c r="BA114" s="687">
        <f>BA133+BA151</f>
        <v>689.80000000000007</v>
      </c>
      <c r="BB114" s="681"/>
      <c r="BC114" s="687">
        <f>BC133+BC151</f>
        <v>0</v>
      </c>
      <c r="BD114" s="681"/>
      <c r="BE114" s="687">
        <f t="shared" si="152"/>
        <v>-689.80000000000007</v>
      </c>
      <c r="BF114" s="688">
        <f t="shared" si="153"/>
        <v>0</v>
      </c>
      <c r="BG114" s="687">
        <f>BG133+BG151</f>
        <v>648.30000000000007</v>
      </c>
      <c r="BH114" s="681"/>
      <c r="BI114" s="687">
        <f>BI133+BI151</f>
        <v>0</v>
      </c>
      <c r="BJ114" s="681"/>
      <c r="BK114" s="687">
        <f t="shared" si="154"/>
        <v>-648.30000000000007</v>
      </c>
      <c r="BL114" s="688">
        <f t="shared" si="155"/>
        <v>0</v>
      </c>
      <c r="BM114" s="687">
        <f t="shared" si="156"/>
        <v>1476.6000000000001</v>
      </c>
      <c r="BN114" s="681"/>
      <c r="BO114" s="687">
        <f t="shared" si="157"/>
        <v>0</v>
      </c>
      <c r="BP114" s="681"/>
      <c r="BQ114" s="687">
        <f t="shared" si="158"/>
        <v>-1476.6000000000001</v>
      </c>
      <c r="BR114" s="688">
        <f t="shared" si="159"/>
        <v>0</v>
      </c>
      <c r="BS114" s="687">
        <f>BS133+BS151</f>
        <v>726.1</v>
      </c>
      <c r="BT114" s="681"/>
      <c r="BU114" s="687">
        <f>BU133+BU151</f>
        <v>0</v>
      </c>
      <c r="BV114" s="681"/>
      <c r="BW114" s="687">
        <f t="shared" si="160"/>
        <v>-726.1</v>
      </c>
      <c r="BX114" s="688">
        <f t="shared" si="161"/>
        <v>0</v>
      </c>
      <c r="BY114" s="687">
        <f>BY133+BY151</f>
        <v>634.20000000000005</v>
      </c>
      <c r="BZ114" s="681"/>
      <c r="CA114" s="687">
        <f>CA133+CA151</f>
        <v>0</v>
      </c>
      <c r="CB114" s="681"/>
      <c r="CC114" s="687">
        <f t="shared" si="162"/>
        <v>-634.20000000000005</v>
      </c>
      <c r="CD114" s="688">
        <f t="shared" si="163"/>
        <v>0</v>
      </c>
      <c r="CE114" s="687">
        <f>CE133+CE151</f>
        <v>116.30000000000001</v>
      </c>
      <c r="CF114" s="681"/>
      <c r="CG114" s="687">
        <f>CG133+CG151</f>
        <v>0</v>
      </c>
      <c r="CH114" s="681"/>
      <c r="CI114" s="687">
        <f t="shared" si="164"/>
        <v>-116.30000000000001</v>
      </c>
      <c r="CJ114" s="688">
        <f t="shared" si="165"/>
        <v>0</v>
      </c>
      <c r="CK114" s="687">
        <f t="shared" si="166"/>
        <v>2221.1999999999998</v>
      </c>
      <c r="CL114" s="681"/>
      <c r="CM114" s="687">
        <f t="shared" si="167"/>
        <v>0</v>
      </c>
      <c r="CN114" s="681"/>
      <c r="CO114" s="687">
        <f t="shared" si="168"/>
        <v>-2221.1999999999998</v>
      </c>
      <c r="CP114" s="688">
        <f t="shared" si="169"/>
        <v>0</v>
      </c>
      <c r="CQ114" s="687">
        <f>CQ133+CQ151</f>
        <v>733.6</v>
      </c>
      <c r="CR114" s="681"/>
      <c r="CS114" s="687">
        <f>CS133+CS151</f>
        <v>0</v>
      </c>
      <c r="CT114" s="681"/>
      <c r="CU114" s="687">
        <f t="shared" si="170"/>
        <v>-733.6</v>
      </c>
      <c r="CV114" s="688">
        <f t="shared" si="171"/>
        <v>0</v>
      </c>
      <c r="CW114" s="687">
        <f>CW133+CW151</f>
        <v>731.4</v>
      </c>
      <c r="CX114" s="681"/>
      <c r="CY114" s="687">
        <f>CY133+CY151</f>
        <v>0</v>
      </c>
      <c r="CZ114" s="681"/>
      <c r="DA114" s="687">
        <f t="shared" si="172"/>
        <v>-731.4</v>
      </c>
      <c r="DB114" s="688">
        <f t="shared" si="173"/>
        <v>0</v>
      </c>
      <c r="DC114" s="687">
        <f>DC133+DC151</f>
        <v>756.19999999999993</v>
      </c>
      <c r="DD114" s="681"/>
      <c r="DE114" s="687">
        <f>DE133+DE151</f>
        <v>0</v>
      </c>
      <c r="DF114" s="681"/>
      <c r="DG114" s="687">
        <f t="shared" si="174"/>
        <v>-756.19999999999993</v>
      </c>
      <c r="DH114" s="688">
        <f t="shared" si="175"/>
        <v>0</v>
      </c>
    </row>
    <row r="115" spans="1:112" s="45" customFormat="1" ht="18.75" customHeight="1">
      <c r="A115" t="s">
        <v>2339</v>
      </c>
      <c r="B115" s="49"/>
      <c r="C115" s="812"/>
      <c r="D115" s="826" t="s">
        <v>2340</v>
      </c>
      <c r="E115" s="528" t="s">
        <v>2341</v>
      </c>
      <c r="F115" s="528"/>
      <c r="G115" s="529"/>
      <c r="H115" s="530" t="s">
        <v>2342</v>
      </c>
      <c r="I115" s="530"/>
      <c r="J115" s="526" t="s">
        <v>186</v>
      </c>
      <c r="K115" s="687">
        <f t="shared" si="132"/>
        <v>0</v>
      </c>
      <c r="L115" s="681"/>
      <c r="M115" s="687">
        <f t="shared" si="133"/>
        <v>0</v>
      </c>
      <c r="N115" s="681"/>
      <c r="O115" s="687">
        <f t="shared" si="134"/>
        <v>0</v>
      </c>
      <c r="P115" s="688" t="str">
        <f t="shared" si="135"/>
        <v>-</v>
      </c>
      <c r="Q115" s="687">
        <f t="shared" si="136"/>
        <v>0</v>
      </c>
      <c r="R115" s="681"/>
      <c r="S115" s="687">
        <f t="shared" si="137"/>
        <v>0</v>
      </c>
      <c r="T115" s="681"/>
      <c r="U115" s="687">
        <f t="shared" si="138"/>
        <v>0</v>
      </c>
      <c r="V115" s="688" t="str">
        <f t="shared" si="139"/>
        <v>-</v>
      </c>
      <c r="W115" s="687">
        <f>W136</f>
        <v>0</v>
      </c>
      <c r="X115" s="681"/>
      <c r="Y115" s="687">
        <f>Y136</f>
        <v>0</v>
      </c>
      <c r="Z115" s="681"/>
      <c r="AA115" s="687">
        <f t="shared" si="140"/>
        <v>0</v>
      </c>
      <c r="AB115" s="688" t="str">
        <f t="shared" si="141"/>
        <v>-</v>
      </c>
      <c r="AC115" s="687">
        <f>AC136</f>
        <v>0</v>
      </c>
      <c r="AD115" s="681"/>
      <c r="AE115" s="687">
        <f>AE136</f>
        <v>0</v>
      </c>
      <c r="AF115" s="681"/>
      <c r="AG115" s="687">
        <f t="shared" si="142"/>
        <v>0</v>
      </c>
      <c r="AH115" s="688" t="str">
        <f t="shared" si="143"/>
        <v>-</v>
      </c>
      <c r="AI115" s="687">
        <f>AI136</f>
        <v>0</v>
      </c>
      <c r="AJ115" s="681"/>
      <c r="AK115" s="687">
        <f>AK136</f>
        <v>0</v>
      </c>
      <c r="AL115" s="681"/>
      <c r="AM115" s="687">
        <f t="shared" si="144"/>
        <v>0</v>
      </c>
      <c r="AN115" s="688" t="str">
        <f t="shared" si="145"/>
        <v>-</v>
      </c>
      <c r="AO115" s="687">
        <f t="shared" si="146"/>
        <v>0</v>
      </c>
      <c r="AP115" s="681"/>
      <c r="AQ115" s="687">
        <f t="shared" si="147"/>
        <v>0</v>
      </c>
      <c r="AR115" s="681"/>
      <c r="AS115" s="687">
        <f t="shared" si="148"/>
        <v>0</v>
      </c>
      <c r="AT115" s="688" t="str">
        <f t="shared" si="149"/>
        <v>-</v>
      </c>
      <c r="AU115" s="687">
        <f>AU136</f>
        <v>0</v>
      </c>
      <c r="AV115" s="681"/>
      <c r="AW115" s="687">
        <f>AW136</f>
        <v>0</v>
      </c>
      <c r="AX115" s="681"/>
      <c r="AY115" s="687">
        <f t="shared" si="150"/>
        <v>0</v>
      </c>
      <c r="AZ115" s="688" t="str">
        <f t="shared" si="151"/>
        <v>-</v>
      </c>
      <c r="BA115" s="687">
        <f>BA136</f>
        <v>0</v>
      </c>
      <c r="BB115" s="681"/>
      <c r="BC115" s="687">
        <f>BC136</f>
        <v>0</v>
      </c>
      <c r="BD115" s="681"/>
      <c r="BE115" s="687">
        <f t="shared" si="152"/>
        <v>0</v>
      </c>
      <c r="BF115" s="688" t="str">
        <f t="shared" si="153"/>
        <v>-</v>
      </c>
      <c r="BG115" s="687">
        <f>BG136</f>
        <v>0</v>
      </c>
      <c r="BH115" s="681"/>
      <c r="BI115" s="687">
        <f>BI136</f>
        <v>0</v>
      </c>
      <c r="BJ115" s="681"/>
      <c r="BK115" s="687">
        <f t="shared" si="154"/>
        <v>0</v>
      </c>
      <c r="BL115" s="688" t="str">
        <f t="shared" si="155"/>
        <v>-</v>
      </c>
      <c r="BM115" s="687">
        <f t="shared" si="156"/>
        <v>0</v>
      </c>
      <c r="BN115" s="681"/>
      <c r="BO115" s="687">
        <f t="shared" si="157"/>
        <v>0</v>
      </c>
      <c r="BP115" s="681"/>
      <c r="BQ115" s="687">
        <f t="shared" si="158"/>
        <v>0</v>
      </c>
      <c r="BR115" s="688" t="str">
        <f t="shared" si="159"/>
        <v>-</v>
      </c>
      <c r="BS115" s="687">
        <f>BS136</f>
        <v>0</v>
      </c>
      <c r="BT115" s="681"/>
      <c r="BU115" s="687">
        <f>BU136</f>
        <v>0</v>
      </c>
      <c r="BV115" s="681"/>
      <c r="BW115" s="687">
        <f t="shared" si="160"/>
        <v>0</v>
      </c>
      <c r="BX115" s="688" t="str">
        <f t="shared" si="161"/>
        <v>-</v>
      </c>
      <c r="BY115" s="687">
        <f>BY136</f>
        <v>0</v>
      </c>
      <c r="BZ115" s="681"/>
      <c r="CA115" s="687">
        <f>CA136</f>
        <v>0</v>
      </c>
      <c r="CB115" s="681"/>
      <c r="CC115" s="687">
        <f t="shared" si="162"/>
        <v>0</v>
      </c>
      <c r="CD115" s="688" t="str">
        <f t="shared" si="163"/>
        <v>-</v>
      </c>
      <c r="CE115" s="687">
        <f>CE136</f>
        <v>0</v>
      </c>
      <c r="CF115" s="681"/>
      <c r="CG115" s="687">
        <f>CG136</f>
        <v>0</v>
      </c>
      <c r="CH115" s="681"/>
      <c r="CI115" s="687">
        <f t="shared" si="164"/>
        <v>0</v>
      </c>
      <c r="CJ115" s="688" t="str">
        <f t="shared" si="165"/>
        <v>-</v>
      </c>
      <c r="CK115" s="687">
        <f t="shared" si="166"/>
        <v>0</v>
      </c>
      <c r="CL115" s="681"/>
      <c r="CM115" s="687">
        <f t="shared" si="167"/>
        <v>0</v>
      </c>
      <c r="CN115" s="681"/>
      <c r="CO115" s="687">
        <f t="shared" si="168"/>
        <v>0</v>
      </c>
      <c r="CP115" s="688" t="str">
        <f t="shared" si="169"/>
        <v>-</v>
      </c>
      <c r="CQ115" s="687">
        <f>CQ136</f>
        <v>0</v>
      </c>
      <c r="CR115" s="681"/>
      <c r="CS115" s="687">
        <f>CS136</f>
        <v>0</v>
      </c>
      <c r="CT115" s="681"/>
      <c r="CU115" s="687">
        <f t="shared" si="170"/>
        <v>0</v>
      </c>
      <c r="CV115" s="688" t="str">
        <f t="shared" si="171"/>
        <v>-</v>
      </c>
      <c r="CW115" s="687">
        <f>CW136</f>
        <v>0</v>
      </c>
      <c r="CX115" s="681"/>
      <c r="CY115" s="687">
        <f>CY136</f>
        <v>0</v>
      </c>
      <c r="CZ115" s="681"/>
      <c r="DA115" s="687">
        <f t="shared" si="172"/>
        <v>0</v>
      </c>
      <c r="DB115" s="688" t="str">
        <f t="shared" si="173"/>
        <v>-</v>
      </c>
      <c r="DC115" s="687">
        <f>DC136</f>
        <v>0</v>
      </c>
      <c r="DD115" s="681"/>
      <c r="DE115" s="687">
        <f>DE136</f>
        <v>0</v>
      </c>
      <c r="DF115" s="681"/>
      <c r="DG115" s="687">
        <f t="shared" si="174"/>
        <v>0</v>
      </c>
      <c r="DH115" s="688" t="str">
        <f t="shared" si="175"/>
        <v>-</v>
      </c>
    </row>
    <row r="116" spans="1:112" s="45" customFormat="1" ht="18.75" customHeight="1">
      <c r="B116" s="49"/>
      <c r="C116" s="805"/>
      <c r="D116" s="766"/>
      <c r="E116" s="528" t="s">
        <v>2343</v>
      </c>
      <c r="F116" s="528"/>
      <c r="G116" s="529"/>
      <c r="H116" s="530" t="s">
        <v>2344</v>
      </c>
      <c r="I116" s="530"/>
      <c r="J116" s="725" t="s">
        <v>889</v>
      </c>
      <c r="K116" s="687">
        <f t="shared" si="132"/>
        <v>0</v>
      </c>
      <c r="L116" s="681"/>
      <c r="M116" s="687">
        <f t="shared" si="133"/>
        <v>0</v>
      </c>
      <c r="N116" s="681"/>
      <c r="O116" s="687">
        <f t="shared" si="134"/>
        <v>0</v>
      </c>
      <c r="P116" s="688" t="str">
        <f t="shared" si="135"/>
        <v>-</v>
      </c>
      <c r="Q116" s="687">
        <f t="shared" si="136"/>
        <v>0</v>
      </c>
      <c r="R116" s="681"/>
      <c r="S116" s="687">
        <f t="shared" si="137"/>
        <v>0</v>
      </c>
      <c r="T116" s="681"/>
      <c r="U116" s="687">
        <f t="shared" si="138"/>
        <v>0</v>
      </c>
      <c r="V116" s="688" t="str">
        <f t="shared" si="139"/>
        <v>-</v>
      </c>
      <c r="W116" s="687">
        <f>W137</f>
        <v>0</v>
      </c>
      <c r="X116" s="681"/>
      <c r="Y116" s="687">
        <f>Y137</f>
        <v>0</v>
      </c>
      <c r="Z116" s="681"/>
      <c r="AA116" s="687">
        <f t="shared" si="140"/>
        <v>0</v>
      </c>
      <c r="AB116" s="688" t="str">
        <f t="shared" si="141"/>
        <v>-</v>
      </c>
      <c r="AC116" s="687">
        <f>AC137</f>
        <v>0</v>
      </c>
      <c r="AD116" s="681"/>
      <c r="AE116" s="687">
        <f>AE137</f>
        <v>0</v>
      </c>
      <c r="AF116" s="681"/>
      <c r="AG116" s="687">
        <f t="shared" si="142"/>
        <v>0</v>
      </c>
      <c r="AH116" s="688" t="str">
        <f t="shared" si="143"/>
        <v>-</v>
      </c>
      <c r="AI116" s="687">
        <f>AI137</f>
        <v>0</v>
      </c>
      <c r="AJ116" s="681"/>
      <c r="AK116" s="687">
        <f>AK137</f>
        <v>0</v>
      </c>
      <c r="AL116" s="681"/>
      <c r="AM116" s="687">
        <f t="shared" si="144"/>
        <v>0</v>
      </c>
      <c r="AN116" s="688" t="str">
        <f t="shared" si="145"/>
        <v>-</v>
      </c>
      <c r="AO116" s="687">
        <f t="shared" si="146"/>
        <v>0</v>
      </c>
      <c r="AP116" s="681"/>
      <c r="AQ116" s="687">
        <f t="shared" si="147"/>
        <v>0</v>
      </c>
      <c r="AR116" s="681"/>
      <c r="AS116" s="687">
        <f t="shared" si="148"/>
        <v>0</v>
      </c>
      <c r="AT116" s="688" t="str">
        <f t="shared" si="149"/>
        <v>-</v>
      </c>
      <c r="AU116" s="687">
        <f>AU137</f>
        <v>0</v>
      </c>
      <c r="AV116" s="681"/>
      <c r="AW116" s="687">
        <f>AW137</f>
        <v>0</v>
      </c>
      <c r="AX116" s="681"/>
      <c r="AY116" s="687">
        <f t="shared" si="150"/>
        <v>0</v>
      </c>
      <c r="AZ116" s="688" t="str">
        <f t="shared" si="151"/>
        <v>-</v>
      </c>
      <c r="BA116" s="687">
        <f>BA137</f>
        <v>0</v>
      </c>
      <c r="BB116" s="681"/>
      <c r="BC116" s="687">
        <f>BC137</f>
        <v>0</v>
      </c>
      <c r="BD116" s="681"/>
      <c r="BE116" s="687">
        <f t="shared" si="152"/>
        <v>0</v>
      </c>
      <c r="BF116" s="688" t="str">
        <f t="shared" si="153"/>
        <v>-</v>
      </c>
      <c r="BG116" s="687">
        <f>BG137</f>
        <v>0</v>
      </c>
      <c r="BH116" s="681"/>
      <c r="BI116" s="687">
        <f>BI137</f>
        <v>0</v>
      </c>
      <c r="BJ116" s="681"/>
      <c r="BK116" s="687">
        <f t="shared" si="154"/>
        <v>0</v>
      </c>
      <c r="BL116" s="688" t="str">
        <f t="shared" si="155"/>
        <v>-</v>
      </c>
      <c r="BM116" s="687">
        <f t="shared" si="156"/>
        <v>0</v>
      </c>
      <c r="BN116" s="681"/>
      <c r="BO116" s="687">
        <f t="shared" si="157"/>
        <v>0</v>
      </c>
      <c r="BP116" s="681"/>
      <c r="BQ116" s="687">
        <f t="shared" si="158"/>
        <v>0</v>
      </c>
      <c r="BR116" s="688" t="str">
        <f t="shared" si="159"/>
        <v>-</v>
      </c>
      <c r="BS116" s="687">
        <f>BS137</f>
        <v>0</v>
      </c>
      <c r="BT116" s="681"/>
      <c r="BU116" s="687">
        <f>BU137</f>
        <v>0</v>
      </c>
      <c r="BV116" s="681"/>
      <c r="BW116" s="687">
        <f t="shared" si="160"/>
        <v>0</v>
      </c>
      <c r="BX116" s="688" t="str">
        <f t="shared" si="161"/>
        <v>-</v>
      </c>
      <c r="BY116" s="687">
        <f>BY137</f>
        <v>0</v>
      </c>
      <c r="BZ116" s="681"/>
      <c r="CA116" s="687">
        <f>CA137</f>
        <v>0</v>
      </c>
      <c r="CB116" s="681"/>
      <c r="CC116" s="687">
        <f t="shared" si="162"/>
        <v>0</v>
      </c>
      <c r="CD116" s="688" t="str">
        <f t="shared" si="163"/>
        <v>-</v>
      </c>
      <c r="CE116" s="687">
        <f>CE137</f>
        <v>0</v>
      </c>
      <c r="CF116" s="681"/>
      <c r="CG116" s="687">
        <f>CG137</f>
        <v>0</v>
      </c>
      <c r="CH116" s="681"/>
      <c r="CI116" s="687">
        <f t="shared" si="164"/>
        <v>0</v>
      </c>
      <c r="CJ116" s="688" t="str">
        <f t="shared" si="165"/>
        <v>-</v>
      </c>
      <c r="CK116" s="687">
        <f t="shared" si="166"/>
        <v>0</v>
      </c>
      <c r="CL116" s="681"/>
      <c r="CM116" s="687">
        <f t="shared" si="167"/>
        <v>0</v>
      </c>
      <c r="CN116" s="681"/>
      <c r="CO116" s="687">
        <f t="shared" si="168"/>
        <v>0</v>
      </c>
      <c r="CP116" s="688" t="str">
        <f t="shared" si="169"/>
        <v>-</v>
      </c>
      <c r="CQ116" s="687">
        <f>CQ137</f>
        <v>0</v>
      </c>
      <c r="CR116" s="681"/>
      <c r="CS116" s="687">
        <f>CS137</f>
        <v>0</v>
      </c>
      <c r="CT116" s="681"/>
      <c r="CU116" s="687">
        <f t="shared" si="170"/>
        <v>0</v>
      </c>
      <c r="CV116" s="688" t="str">
        <f t="shared" si="171"/>
        <v>-</v>
      </c>
      <c r="CW116" s="687">
        <f>CW137</f>
        <v>0</v>
      </c>
      <c r="CX116" s="681"/>
      <c r="CY116" s="687">
        <f>CY137</f>
        <v>0</v>
      </c>
      <c r="CZ116" s="681"/>
      <c r="DA116" s="687">
        <f t="shared" si="172"/>
        <v>0</v>
      </c>
      <c r="DB116" s="688" t="str">
        <f t="shared" si="173"/>
        <v>-</v>
      </c>
      <c r="DC116" s="687">
        <f>DC137</f>
        <v>0</v>
      </c>
      <c r="DD116" s="681"/>
      <c r="DE116" s="687">
        <f>DE137</f>
        <v>0</v>
      </c>
      <c r="DF116" s="681"/>
      <c r="DG116" s="687">
        <f t="shared" si="174"/>
        <v>0</v>
      </c>
      <c r="DH116" s="688" t="str">
        <f t="shared" si="175"/>
        <v>-</v>
      </c>
    </row>
    <row r="117" spans="1:112" s="45" customFormat="1" ht="18.75" customHeight="1">
      <c r="A117" t="s">
        <v>873</v>
      </c>
      <c r="B117" s="49"/>
      <c r="C117" s="617"/>
      <c r="D117" s="54" t="s">
        <v>873</v>
      </c>
      <c r="E117" s="528"/>
      <c r="F117" s="528"/>
      <c r="G117" s="529"/>
      <c r="H117" s="530"/>
      <c r="I117" s="530"/>
      <c r="J117" s="526"/>
      <c r="K117" s="681"/>
      <c r="L117" s="681"/>
      <c r="M117" s="681"/>
      <c r="N117" s="681"/>
      <c r="O117" s="681"/>
      <c r="P117" s="681"/>
      <c r="Q117" s="681"/>
      <c r="R117" s="681"/>
      <c r="S117" s="681"/>
      <c r="T117" s="681"/>
      <c r="U117" s="681"/>
      <c r="V117" s="681"/>
      <c r="W117" s="681"/>
      <c r="X117" s="681"/>
      <c r="Y117" s="681"/>
      <c r="Z117" s="681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1"/>
      <c r="AK117" s="681"/>
      <c r="AL117" s="681"/>
      <c r="AM117" s="681"/>
      <c r="AN117" s="681"/>
      <c r="AO117" s="681"/>
      <c r="AP117" s="681"/>
      <c r="AQ117" s="681"/>
      <c r="AR117" s="681"/>
      <c r="AS117" s="681"/>
      <c r="AT117" s="681"/>
      <c r="AU117" s="681"/>
      <c r="AV117" s="681"/>
      <c r="AW117" s="681"/>
      <c r="AX117" s="681"/>
      <c r="AY117" s="681"/>
      <c r="AZ117" s="681"/>
      <c r="BA117" s="681"/>
      <c r="BB117" s="681"/>
      <c r="BC117" s="681"/>
      <c r="BD117" s="681"/>
      <c r="BE117" s="681"/>
      <c r="BF117" s="681"/>
      <c r="BG117" s="681"/>
      <c r="BH117" s="681"/>
      <c r="BI117" s="681"/>
      <c r="BJ117" s="681"/>
      <c r="BK117" s="681"/>
      <c r="BL117" s="681"/>
      <c r="BM117" s="681"/>
      <c r="BN117" s="681"/>
      <c r="BO117" s="681"/>
      <c r="BP117" s="681"/>
      <c r="BQ117" s="681"/>
      <c r="BR117" s="681"/>
      <c r="BS117" s="681"/>
      <c r="BT117" s="681"/>
      <c r="BU117" s="681"/>
      <c r="BV117" s="681"/>
      <c r="BW117" s="681"/>
      <c r="BX117" s="681"/>
      <c r="BY117" s="681"/>
      <c r="BZ117" s="681"/>
      <c r="CA117" s="681"/>
      <c r="CB117" s="681"/>
      <c r="CC117" s="681"/>
      <c r="CD117" s="681"/>
      <c r="CE117" s="681"/>
      <c r="CF117" s="681"/>
      <c r="CG117" s="681"/>
      <c r="CH117" s="681"/>
      <c r="CI117" s="681"/>
      <c r="CJ117" s="681"/>
      <c r="CK117" s="681"/>
      <c r="CL117" s="681"/>
      <c r="CM117" s="681"/>
      <c r="CN117" s="681"/>
      <c r="CO117" s="681"/>
      <c r="CP117" s="681"/>
      <c r="CQ117" s="681"/>
      <c r="CR117" s="681"/>
      <c r="CS117" s="681"/>
      <c r="CT117" s="681"/>
      <c r="CU117" s="681"/>
      <c r="CV117" s="681"/>
      <c r="CW117" s="681"/>
      <c r="CX117" s="681"/>
      <c r="CY117" s="681"/>
      <c r="CZ117" s="681"/>
      <c r="DA117" s="681"/>
      <c r="DB117" s="681"/>
      <c r="DC117" s="681"/>
      <c r="DD117" s="681"/>
      <c r="DE117" s="681"/>
      <c r="DF117" s="681"/>
      <c r="DG117" s="681"/>
      <c r="DH117" s="681"/>
    </row>
    <row r="118" spans="1:112" s="45" customFormat="1" ht="24" customHeight="1">
      <c r="A118" t="s">
        <v>2345</v>
      </c>
      <c r="B118" s="49"/>
      <c r="C118" s="824"/>
      <c r="D118" s="820" t="s">
        <v>2345</v>
      </c>
      <c r="E118" s="528" t="s">
        <v>2346</v>
      </c>
      <c r="F118" s="528"/>
      <c r="G118" s="529"/>
      <c r="H118" s="530" t="s">
        <v>2347</v>
      </c>
      <c r="I118" s="530"/>
      <c r="J118" s="55" t="s">
        <v>186</v>
      </c>
      <c r="K118" s="687">
        <f t="shared" ref="K118:K151" si="200">Q118+AO118+BM118+CK118</f>
        <v>5089.2999999999993</v>
      </c>
      <c r="L118" s="681"/>
      <c r="M118" s="687">
        <f t="shared" ref="M118:M151" si="201">S118+AQ118+BO118+CM118</f>
        <v>0</v>
      </c>
      <c r="N118" s="681"/>
      <c r="O118" s="687">
        <f t="shared" ref="O118:O151" si="202">IFERROR(M118-K118,"-")</f>
        <v>-5089.2999999999993</v>
      </c>
      <c r="P118" s="688">
        <f t="shared" ref="P118:P151" si="203">IFERROR(M118/K118,"-")</f>
        <v>0</v>
      </c>
      <c r="Q118" s="687">
        <f t="shared" ref="Q118:Q151" si="204">W118+AC118+AI118</f>
        <v>1357.2</v>
      </c>
      <c r="R118" s="681"/>
      <c r="S118" s="687">
        <f t="shared" ref="S118:S151" si="205">Y118+AE118+AK118</f>
        <v>0</v>
      </c>
      <c r="T118" s="681"/>
      <c r="U118" s="687">
        <f t="shared" ref="U118:U151" si="206">IFERROR(S118-Q118,"-")</f>
        <v>-1357.2</v>
      </c>
      <c r="V118" s="688">
        <f t="shared" ref="V118:V151" si="207">IFERROR(S118/Q118,"-")</f>
        <v>0</v>
      </c>
      <c r="W118" s="687">
        <f>W120+W132+W130</f>
        <v>478.59999999999997</v>
      </c>
      <c r="X118" s="681"/>
      <c r="Y118" s="687">
        <f>Y120+Y132+Y130</f>
        <v>0</v>
      </c>
      <c r="Z118" s="681"/>
      <c r="AA118" s="687">
        <f t="shared" ref="AA118:AA151" si="208">IFERROR(Y118-W118,"-")</f>
        <v>-478.59999999999997</v>
      </c>
      <c r="AB118" s="688">
        <f t="shared" ref="AB118:AB151" si="209">IFERROR(Y118/W118,"-")</f>
        <v>0</v>
      </c>
      <c r="AC118" s="687">
        <f>AC120+AC132+AC130</f>
        <v>421.8</v>
      </c>
      <c r="AD118" s="681"/>
      <c r="AE118" s="687">
        <f>AE120+AE132+AE130</f>
        <v>0</v>
      </c>
      <c r="AF118" s="681"/>
      <c r="AG118" s="687">
        <f t="shared" ref="AG118:AG151" si="210">IFERROR(AE118-AC118,"-")</f>
        <v>-421.8</v>
      </c>
      <c r="AH118" s="688">
        <f t="shared" ref="AH118:AH151" si="211">IFERROR(AE118/AC118,"-")</f>
        <v>0</v>
      </c>
      <c r="AI118" s="687">
        <f>AI120+AI132+AI130</f>
        <v>456.8</v>
      </c>
      <c r="AJ118" s="681"/>
      <c r="AK118" s="687">
        <f>AK120+AK132+AK130</f>
        <v>0</v>
      </c>
      <c r="AL118" s="681"/>
      <c r="AM118" s="687">
        <f t="shared" ref="AM118:AM151" si="212">IFERROR(AK118-AI118,"-")</f>
        <v>-456.8</v>
      </c>
      <c r="AN118" s="688">
        <f t="shared" ref="AN118:AN151" si="213">IFERROR(AK118/AI118,"-")</f>
        <v>0</v>
      </c>
      <c r="AO118" s="687">
        <f t="shared" ref="AO118:AO151" si="214">AU118+BA118+BG118</f>
        <v>1243.6999999999998</v>
      </c>
      <c r="AP118" s="681"/>
      <c r="AQ118" s="687">
        <f t="shared" ref="AQ118:AQ151" si="215">AW118+BC118+BI118</f>
        <v>0</v>
      </c>
      <c r="AR118" s="681"/>
      <c r="AS118" s="687">
        <f t="shared" ref="AS118:AS151" si="216">IFERROR(AQ118-AO118,"-")</f>
        <v>-1243.6999999999998</v>
      </c>
      <c r="AT118" s="688">
        <f t="shared" ref="AT118:AT151" si="217">IFERROR(AQ118/AO118,"-")</f>
        <v>0</v>
      </c>
      <c r="AU118" s="687">
        <f>AU120+AU132+AU130</f>
        <v>412.29999999999995</v>
      </c>
      <c r="AV118" s="681"/>
      <c r="AW118" s="687">
        <f>AW120+AW132+AW130</f>
        <v>0</v>
      </c>
      <c r="AX118" s="681"/>
      <c r="AY118" s="687">
        <f t="shared" ref="AY118:AY151" si="218">IFERROR(AW118-AU118,"-")</f>
        <v>-412.29999999999995</v>
      </c>
      <c r="AZ118" s="688">
        <f t="shared" ref="AZ118:AZ151" si="219">IFERROR(AW118/AU118,"-")</f>
        <v>0</v>
      </c>
      <c r="BA118" s="687">
        <f>BA120+BA132+BA130</f>
        <v>431.8</v>
      </c>
      <c r="BB118" s="681"/>
      <c r="BC118" s="687">
        <f>BC120+BC132+BC130</f>
        <v>0</v>
      </c>
      <c r="BD118" s="681"/>
      <c r="BE118" s="687">
        <f t="shared" ref="BE118:BE151" si="220">IFERROR(BC118-BA118,"-")</f>
        <v>-431.8</v>
      </c>
      <c r="BF118" s="688">
        <f t="shared" ref="BF118:BF151" si="221">IFERROR(BC118/BA118,"-")</f>
        <v>0</v>
      </c>
      <c r="BG118" s="687">
        <f>BG120+BG132+BG130</f>
        <v>399.59999999999997</v>
      </c>
      <c r="BH118" s="681"/>
      <c r="BI118" s="687">
        <f>BI120+BI132+BI130</f>
        <v>0</v>
      </c>
      <c r="BJ118" s="681"/>
      <c r="BK118" s="687">
        <f t="shared" ref="BK118:BK151" si="222">IFERROR(BI118-BG118,"-")</f>
        <v>-399.59999999999997</v>
      </c>
      <c r="BL118" s="688">
        <f t="shared" ref="BL118:BL151" si="223">IFERROR(BI118/BG118,"-")</f>
        <v>0</v>
      </c>
      <c r="BM118" s="687">
        <f t="shared" ref="BM118:BM151" si="224">BS118+BY118+CE118</f>
        <v>1031.5</v>
      </c>
      <c r="BN118" s="681"/>
      <c r="BO118" s="687">
        <f t="shared" ref="BO118:BO151" si="225">BU118+CA118+CG118</f>
        <v>0</v>
      </c>
      <c r="BP118" s="681"/>
      <c r="BQ118" s="687">
        <f t="shared" ref="BQ118:BQ151" si="226">IFERROR(BO118-BM118,"-")</f>
        <v>-1031.5</v>
      </c>
      <c r="BR118" s="688">
        <f t="shared" ref="BR118:BR151" si="227">IFERROR(BO118/BM118,"-")</f>
        <v>0</v>
      </c>
      <c r="BS118" s="687">
        <f>BS120+BS132+BS130</f>
        <v>456.4</v>
      </c>
      <c r="BT118" s="681"/>
      <c r="BU118" s="687">
        <f>BU120+BU132+BU130</f>
        <v>0</v>
      </c>
      <c r="BV118" s="681"/>
      <c r="BW118" s="687">
        <f t="shared" ref="BW118:BW151" si="228">IFERROR(BU118-BS118,"-")</f>
        <v>-456.4</v>
      </c>
      <c r="BX118" s="688">
        <f t="shared" ref="BX118:BX151" si="229">IFERROR(BU118/BS118,"-")</f>
        <v>0</v>
      </c>
      <c r="BY118" s="687">
        <f>BY120+BY132+BY130</f>
        <v>387.20000000000005</v>
      </c>
      <c r="BZ118" s="681"/>
      <c r="CA118" s="687">
        <f>CA120+CA132+CA130</f>
        <v>0</v>
      </c>
      <c r="CB118" s="681"/>
      <c r="CC118" s="687">
        <f t="shared" ref="CC118:CC151" si="230">IFERROR(CA118-BY118,"-")</f>
        <v>-387.20000000000005</v>
      </c>
      <c r="CD118" s="688">
        <f t="shared" ref="CD118:CD151" si="231">IFERROR(CA118/BY118,"-")</f>
        <v>0</v>
      </c>
      <c r="CE118" s="687">
        <f>CE120+CE132+CE130</f>
        <v>187.89999999999998</v>
      </c>
      <c r="CF118" s="681"/>
      <c r="CG118" s="687">
        <f>CG120+CG132+CG130</f>
        <v>0</v>
      </c>
      <c r="CH118" s="681"/>
      <c r="CI118" s="687">
        <f t="shared" ref="CI118:CI151" si="232">IFERROR(CG118-CE118,"-")</f>
        <v>-187.89999999999998</v>
      </c>
      <c r="CJ118" s="688">
        <f t="shared" ref="CJ118:CJ151" si="233">IFERROR(CG118/CE118,"-")</f>
        <v>0</v>
      </c>
      <c r="CK118" s="687">
        <f t="shared" ref="CK118:CK151" si="234">CQ118+CW118+DC118</f>
        <v>1456.9</v>
      </c>
      <c r="CL118" s="681"/>
      <c r="CM118" s="687">
        <f t="shared" ref="CM118:CM151" si="235">CS118+CY118+DE118</f>
        <v>0</v>
      </c>
      <c r="CN118" s="681"/>
      <c r="CO118" s="687">
        <f t="shared" ref="CO118:CO151" si="236">IFERROR(CM118-CK118,"-")</f>
        <v>-1456.9</v>
      </c>
      <c r="CP118" s="688">
        <f t="shared" ref="CP118:CP151" si="237">IFERROR(CM118/CK118,"-")</f>
        <v>0</v>
      </c>
      <c r="CQ118" s="687">
        <f>CQ120+CQ132+CQ130</f>
        <v>518.5</v>
      </c>
      <c r="CR118" s="681"/>
      <c r="CS118" s="687">
        <f>CS120+CS132+CS130</f>
        <v>0</v>
      </c>
      <c r="CT118" s="681"/>
      <c r="CU118" s="687">
        <f t="shared" ref="CU118:CU151" si="238">IFERROR(CS118-CQ118,"-")</f>
        <v>-518.5</v>
      </c>
      <c r="CV118" s="688">
        <f t="shared" ref="CV118:CV151" si="239">IFERROR(CS118/CQ118,"-")</f>
        <v>0</v>
      </c>
      <c r="CW118" s="687">
        <f>CW120+CW132+CW130</f>
        <v>459.7</v>
      </c>
      <c r="CX118" s="681"/>
      <c r="CY118" s="687">
        <f>CY120+CY132+CY130</f>
        <v>0</v>
      </c>
      <c r="CZ118" s="681"/>
      <c r="DA118" s="687">
        <f t="shared" ref="DA118:DA151" si="240">IFERROR(CY118-CW118,"-")</f>
        <v>-459.7</v>
      </c>
      <c r="DB118" s="688">
        <f t="shared" ref="DB118:DB151" si="241">IFERROR(CY118/CW118,"-")</f>
        <v>0</v>
      </c>
      <c r="DC118" s="687">
        <f>DC120+DC132+DC130</f>
        <v>478.7</v>
      </c>
      <c r="DD118" s="681"/>
      <c r="DE118" s="687">
        <f>DE120+DE132+DE130</f>
        <v>0</v>
      </c>
      <c r="DF118" s="681"/>
      <c r="DG118" s="687">
        <f t="shared" ref="DG118:DG151" si="242">IFERROR(DE118-DC118,"-")</f>
        <v>-478.7</v>
      </c>
      <c r="DH118" s="688">
        <f t="shared" ref="DH118:DH151" si="243">IFERROR(DE118/DC118,"-")</f>
        <v>0</v>
      </c>
    </row>
    <row r="119" spans="1:112" s="45" customFormat="1" ht="24" customHeight="1">
      <c r="B119" s="49"/>
      <c r="C119" s="805"/>
      <c r="D119" s="766"/>
      <c r="E119" s="528" t="s">
        <v>2348</v>
      </c>
      <c r="F119" s="528"/>
      <c r="G119" s="529"/>
      <c r="H119" s="530" t="s">
        <v>2349</v>
      </c>
      <c r="I119" s="530"/>
      <c r="J119" s="728" t="s">
        <v>889</v>
      </c>
      <c r="K119" s="687">
        <f t="shared" si="200"/>
        <v>6747.1999999999989</v>
      </c>
      <c r="L119" s="681"/>
      <c r="M119" s="687">
        <f t="shared" si="201"/>
        <v>0</v>
      </c>
      <c r="N119" s="681"/>
      <c r="O119" s="687">
        <f t="shared" si="202"/>
        <v>-6747.1999999999989</v>
      </c>
      <c r="P119" s="688">
        <f t="shared" si="203"/>
        <v>0</v>
      </c>
      <c r="Q119" s="687">
        <f t="shared" si="204"/>
        <v>1806.4</v>
      </c>
      <c r="R119" s="681"/>
      <c r="S119" s="687">
        <f t="shared" si="205"/>
        <v>0</v>
      </c>
      <c r="T119" s="681"/>
      <c r="U119" s="687">
        <f t="shared" si="206"/>
        <v>-1806.4</v>
      </c>
      <c r="V119" s="688">
        <f t="shared" si="207"/>
        <v>0</v>
      </c>
      <c r="W119" s="687">
        <f>W121+W133+W131</f>
        <v>636.59999999999991</v>
      </c>
      <c r="X119" s="681"/>
      <c r="Y119" s="687">
        <f>Y121+Y133+Y131</f>
        <v>0</v>
      </c>
      <c r="Z119" s="681"/>
      <c r="AA119" s="687">
        <f t="shared" si="208"/>
        <v>-636.59999999999991</v>
      </c>
      <c r="AB119" s="688">
        <f t="shared" si="209"/>
        <v>0</v>
      </c>
      <c r="AC119" s="687">
        <f>AC121+AC133+AC131</f>
        <v>561.5</v>
      </c>
      <c r="AD119" s="681"/>
      <c r="AE119" s="687">
        <f>AE121+AE133+AE131</f>
        <v>0</v>
      </c>
      <c r="AF119" s="681"/>
      <c r="AG119" s="687">
        <f t="shared" si="210"/>
        <v>-561.5</v>
      </c>
      <c r="AH119" s="688">
        <f t="shared" si="211"/>
        <v>0</v>
      </c>
      <c r="AI119" s="687">
        <f>AI121+AI133+AI131</f>
        <v>608.30000000000007</v>
      </c>
      <c r="AJ119" s="681"/>
      <c r="AK119" s="687">
        <f>AK121+AK133+AK131</f>
        <v>0</v>
      </c>
      <c r="AL119" s="681"/>
      <c r="AM119" s="687">
        <f t="shared" si="212"/>
        <v>-608.30000000000007</v>
      </c>
      <c r="AN119" s="688">
        <f t="shared" si="213"/>
        <v>0</v>
      </c>
      <c r="AO119" s="687">
        <f t="shared" si="214"/>
        <v>1641.1000000000001</v>
      </c>
      <c r="AP119" s="681"/>
      <c r="AQ119" s="687">
        <f t="shared" si="215"/>
        <v>0</v>
      </c>
      <c r="AR119" s="681"/>
      <c r="AS119" s="687">
        <f t="shared" si="216"/>
        <v>-1641.1000000000001</v>
      </c>
      <c r="AT119" s="688">
        <f t="shared" si="217"/>
        <v>0</v>
      </c>
      <c r="AU119" s="687">
        <f>AU121+AU133+AU131</f>
        <v>548.4</v>
      </c>
      <c r="AV119" s="681"/>
      <c r="AW119" s="687">
        <f>AW121+AW133+AW131</f>
        <v>0</v>
      </c>
      <c r="AX119" s="681"/>
      <c r="AY119" s="687">
        <f t="shared" si="218"/>
        <v>-548.4</v>
      </c>
      <c r="AZ119" s="688">
        <f t="shared" si="219"/>
        <v>0</v>
      </c>
      <c r="BA119" s="687">
        <f>BA121+BA133+BA131</f>
        <v>567.30000000000007</v>
      </c>
      <c r="BB119" s="681"/>
      <c r="BC119" s="687">
        <f>BC121+BC133+BC131</f>
        <v>0</v>
      </c>
      <c r="BD119" s="681"/>
      <c r="BE119" s="687">
        <f t="shared" si="220"/>
        <v>-567.30000000000007</v>
      </c>
      <c r="BF119" s="688">
        <f t="shared" si="221"/>
        <v>0</v>
      </c>
      <c r="BG119" s="687">
        <f>BG121+BG133+BG131</f>
        <v>525.40000000000009</v>
      </c>
      <c r="BH119" s="681"/>
      <c r="BI119" s="687">
        <f>BI121+BI133+BI131</f>
        <v>0</v>
      </c>
      <c r="BJ119" s="681"/>
      <c r="BK119" s="687">
        <f t="shared" si="222"/>
        <v>-525.40000000000009</v>
      </c>
      <c r="BL119" s="688">
        <f t="shared" si="223"/>
        <v>0</v>
      </c>
      <c r="BM119" s="687">
        <f t="shared" si="224"/>
        <v>1363.9</v>
      </c>
      <c r="BN119" s="681"/>
      <c r="BO119" s="687">
        <f t="shared" si="225"/>
        <v>0</v>
      </c>
      <c r="BP119" s="681"/>
      <c r="BQ119" s="687">
        <f t="shared" si="226"/>
        <v>-1363.9</v>
      </c>
      <c r="BR119" s="688">
        <f t="shared" si="227"/>
        <v>0</v>
      </c>
      <c r="BS119" s="687">
        <f>BS121+BS133+BS131</f>
        <v>603.70000000000005</v>
      </c>
      <c r="BT119" s="681"/>
      <c r="BU119" s="687">
        <f>BU121+BU133+BU131</f>
        <v>0</v>
      </c>
      <c r="BV119" s="681"/>
      <c r="BW119" s="687">
        <f t="shared" si="228"/>
        <v>-603.70000000000005</v>
      </c>
      <c r="BX119" s="688">
        <f t="shared" si="229"/>
        <v>0</v>
      </c>
      <c r="BY119" s="687">
        <f>BY121+BY133+BY131</f>
        <v>511.90000000000003</v>
      </c>
      <c r="BZ119" s="681"/>
      <c r="CA119" s="687">
        <f>CA121+CA133+CA131</f>
        <v>0</v>
      </c>
      <c r="CB119" s="681"/>
      <c r="CC119" s="687">
        <f t="shared" si="230"/>
        <v>-511.90000000000003</v>
      </c>
      <c r="CD119" s="688">
        <f t="shared" si="231"/>
        <v>0</v>
      </c>
      <c r="CE119" s="687">
        <f>CE121+CE133+CE131</f>
        <v>248.3</v>
      </c>
      <c r="CF119" s="681"/>
      <c r="CG119" s="687">
        <f>CG121+CG133+CG131</f>
        <v>0</v>
      </c>
      <c r="CH119" s="681"/>
      <c r="CI119" s="687">
        <f t="shared" si="232"/>
        <v>-248.3</v>
      </c>
      <c r="CJ119" s="688">
        <f t="shared" si="233"/>
        <v>0</v>
      </c>
      <c r="CK119" s="687">
        <f t="shared" si="234"/>
        <v>1935.7999999999997</v>
      </c>
      <c r="CL119" s="681"/>
      <c r="CM119" s="687">
        <f t="shared" si="235"/>
        <v>0</v>
      </c>
      <c r="CN119" s="681"/>
      <c r="CO119" s="687">
        <f t="shared" si="236"/>
        <v>-1935.7999999999997</v>
      </c>
      <c r="CP119" s="688">
        <f t="shared" si="237"/>
        <v>0</v>
      </c>
      <c r="CQ119" s="687">
        <f>CQ121+CQ133+CQ131</f>
        <v>687.69999999999993</v>
      </c>
      <c r="CR119" s="681"/>
      <c r="CS119" s="687">
        <f>CS121+CS133+CS131</f>
        <v>0</v>
      </c>
      <c r="CT119" s="681"/>
      <c r="CU119" s="687">
        <f t="shared" si="238"/>
        <v>-687.69999999999993</v>
      </c>
      <c r="CV119" s="688">
        <f t="shared" si="239"/>
        <v>0</v>
      </c>
      <c r="CW119" s="687">
        <f>CW121+CW133+CW131</f>
        <v>611.4</v>
      </c>
      <c r="CX119" s="681"/>
      <c r="CY119" s="687">
        <f>CY121+CY133+CY131</f>
        <v>0</v>
      </c>
      <c r="CZ119" s="681"/>
      <c r="DA119" s="687">
        <f t="shared" si="240"/>
        <v>-611.4</v>
      </c>
      <c r="DB119" s="688">
        <f t="shared" si="241"/>
        <v>0</v>
      </c>
      <c r="DC119" s="687">
        <f>DC121+DC133+DC131</f>
        <v>636.69999999999993</v>
      </c>
      <c r="DD119" s="681"/>
      <c r="DE119" s="687">
        <f>DE121+DE133+DE131</f>
        <v>0</v>
      </c>
      <c r="DF119" s="681"/>
      <c r="DG119" s="687">
        <f t="shared" si="242"/>
        <v>-636.69999999999993</v>
      </c>
      <c r="DH119" s="688">
        <f t="shared" si="243"/>
        <v>0</v>
      </c>
    </row>
    <row r="120" spans="1:112" s="45" customFormat="1" ht="24" customHeight="1">
      <c r="A120" t="s">
        <v>2144</v>
      </c>
      <c r="B120" s="49"/>
      <c r="C120" s="804"/>
      <c r="D120" s="807" t="s">
        <v>2144</v>
      </c>
      <c r="E120" s="528" t="s">
        <v>2350</v>
      </c>
      <c r="F120" s="528"/>
      <c r="G120" s="529"/>
      <c r="H120" s="530" t="s">
        <v>2351</v>
      </c>
      <c r="I120" s="530"/>
      <c r="J120" s="53" t="s">
        <v>186</v>
      </c>
      <c r="K120" s="687">
        <f t="shared" si="200"/>
        <v>407.99999999999994</v>
      </c>
      <c r="L120" s="681"/>
      <c r="M120" s="687">
        <f t="shared" si="201"/>
        <v>0</v>
      </c>
      <c r="N120" s="681"/>
      <c r="O120" s="687">
        <f t="shared" si="202"/>
        <v>-407.99999999999994</v>
      </c>
      <c r="P120" s="688">
        <f t="shared" si="203"/>
        <v>0</v>
      </c>
      <c r="Q120" s="687">
        <f t="shared" si="204"/>
        <v>25.799999999999997</v>
      </c>
      <c r="R120" s="681"/>
      <c r="S120" s="687">
        <f t="shared" si="205"/>
        <v>0</v>
      </c>
      <c r="T120" s="681"/>
      <c r="U120" s="687">
        <f t="shared" si="206"/>
        <v>-25.799999999999997</v>
      </c>
      <c r="V120" s="688">
        <f t="shared" si="207"/>
        <v>0</v>
      </c>
      <c r="W120" s="687">
        <f>W122+W124+W126</f>
        <v>8.9</v>
      </c>
      <c r="X120" s="681"/>
      <c r="Y120" s="687">
        <f>Y122+Y124+Y126</f>
        <v>0</v>
      </c>
      <c r="Z120" s="681"/>
      <c r="AA120" s="687">
        <f t="shared" si="208"/>
        <v>-8.9</v>
      </c>
      <c r="AB120" s="688">
        <f t="shared" si="209"/>
        <v>0</v>
      </c>
      <c r="AC120" s="687">
        <f>AC122+AC124+AC126</f>
        <v>8.1</v>
      </c>
      <c r="AD120" s="681"/>
      <c r="AE120" s="687">
        <f>AE122+AE124+AE126</f>
        <v>0</v>
      </c>
      <c r="AF120" s="681"/>
      <c r="AG120" s="687">
        <f t="shared" si="210"/>
        <v>-8.1</v>
      </c>
      <c r="AH120" s="688">
        <f t="shared" si="211"/>
        <v>0</v>
      </c>
      <c r="AI120" s="687">
        <f>AI122+AI124+AI126</f>
        <v>8.7999999999999989</v>
      </c>
      <c r="AJ120" s="681"/>
      <c r="AK120" s="687">
        <f>AK122+AK124+AK126</f>
        <v>0</v>
      </c>
      <c r="AL120" s="681"/>
      <c r="AM120" s="687">
        <f t="shared" si="212"/>
        <v>-8.7999999999999989</v>
      </c>
      <c r="AN120" s="688">
        <f t="shared" si="213"/>
        <v>0</v>
      </c>
      <c r="AO120" s="687">
        <f t="shared" si="214"/>
        <v>209.5</v>
      </c>
      <c r="AP120" s="681"/>
      <c r="AQ120" s="687">
        <f t="shared" si="215"/>
        <v>0</v>
      </c>
      <c r="AR120" s="681"/>
      <c r="AS120" s="687">
        <f t="shared" si="216"/>
        <v>-209.5</v>
      </c>
      <c r="AT120" s="688">
        <f t="shared" si="217"/>
        <v>0</v>
      </c>
      <c r="AU120" s="687">
        <f>AU122+AU124+AU126</f>
        <v>195.29999999999998</v>
      </c>
      <c r="AV120" s="681"/>
      <c r="AW120" s="687">
        <f>AW122+AW124+AW126</f>
        <v>0</v>
      </c>
      <c r="AX120" s="681"/>
      <c r="AY120" s="687">
        <f t="shared" si="218"/>
        <v>-195.29999999999998</v>
      </c>
      <c r="AZ120" s="688">
        <f t="shared" si="219"/>
        <v>0</v>
      </c>
      <c r="BA120" s="687">
        <f>BA122+BA124+BA126</f>
        <v>7.2999999999999989</v>
      </c>
      <c r="BB120" s="681"/>
      <c r="BC120" s="687">
        <f>BC122+BC124+BC126</f>
        <v>0</v>
      </c>
      <c r="BD120" s="681"/>
      <c r="BE120" s="687">
        <f t="shared" si="220"/>
        <v>-7.2999999999999989</v>
      </c>
      <c r="BF120" s="688">
        <f t="shared" si="221"/>
        <v>0</v>
      </c>
      <c r="BG120" s="687">
        <f>BG122+BG124+BG126</f>
        <v>6.8999999999999995</v>
      </c>
      <c r="BH120" s="681"/>
      <c r="BI120" s="687">
        <f>BI122+BI124+BI126</f>
        <v>0</v>
      </c>
      <c r="BJ120" s="681"/>
      <c r="BK120" s="687">
        <f t="shared" si="222"/>
        <v>-6.8999999999999995</v>
      </c>
      <c r="BL120" s="688">
        <f t="shared" si="223"/>
        <v>0</v>
      </c>
      <c r="BM120" s="687">
        <f t="shared" si="224"/>
        <v>145.99999999999997</v>
      </c>
      <c r="BN120" s="681"/>
      <c r="BO120" s="687">
        <f t="shared" si="225"/>
        <v>0</v>
      </c>
      <c r="BP120" s="681"/>
      <c r="BQ120" s="687">
        <f t="shared" si="226"/>
        <v>-145.99999999999997</v>
      </c>
      <c r="BR120" s="688">
        <f t="shared" si="227"/>
        <v>0</v>
      </c>
      <c r="BS120" s="687">
        <f>BS122+BS124+BS126</f>
        <v>7.5</v>
      </c>
      <c r="BT120" s="681"/>
      <c r="BU120" s="687">
        <f>BU122+BU124+BU126</f>
        <v>0</v>
      </c>
      <c r="BV120" s="681"/>
      <c r="BW120" s="687">
        <f t="shared" si="228"/>
        <v>-7.5</v>
      </c>
      <c r="BX120" s="688">
        <f t="shared" si="229"/>
        <v>0</v>
      </c>
      <c r="BY120" s="687">
        <f>BY122+BY124+BY126</f>
        <v>7.6</v>
      </c>
      <c r="BZ120" s="681"/>
      <c r="CA120" s="687">
        <f>CA122+CA124+CA126</f>
        <v>0</v>
      </c>
      <c r="CB120" s="681"/>
      <c r="CC120" s="687">
        <f t="shared" si="230"/>
        <v>-7.6</v>
      </c>
      <c r="CD120" s="688">
        <f t="shared" si="231"/>
        <v>0</v>
      </c>
      <c r="CE120" s="687">
        <f>CE122+CE124+CE126</f>
        <v>130.89999999999998</v>
      </c>
      <c r="CF120" s="681"/>
      <c r="CG120" s="687">
        <f>CG122+CG124+CG126</f>
        <v>0</v>
      </c>
      <c r="CH120" s="681"/>
      <c r="CI120" s="687">
        <f t="shared" si="232"/>
        <v>-130.89999999999998</v>
      </c>
      <c r="CJ120" s="688">
        <f t="shared" si="233"/>
        <v>0</v>
      </c>
      <c r="CK120" s="687">
        <f t="shared" si="234"/>
        <v>26.7</v>
      </c>
      <c r="CL120" s="681"/>
      <c r="CM120" s="687">
        <f t="shared" si="235"/>
        <v>0</v>
      </c>
      <c r="CN120" s="681"/>
      <c r="CO120" s="687">
        <f t="shared" si="236"/>
        <v>-26.7</v>
      </c>
      <c r="CP120" s="688">
        <f t="shared" si="237"/>
        <v>0</v>
      </c>
      <c r="CQ120" s="687">
        <f>CQ122+CQ124+CQ126</f>
        <v>9</v>
      </c>
      <c r="CR120" s="681"/>
      <c r="CS120" s="687">
        <f>CS122+CS124+CS126</f>
        <v>0</v>
      </c>
      <c r="CT120" s="681"/>
      <c r="CU120" s="687">
        <f t="shared" si="238"/>
        <v>-9</v>
      </c>
      <c r="CV120" s="688">
        <f t="shared" si="239"/>
        <v>0</v>
      </c>
      <c r="CW120" s="687">
        <f>CW122+CW124+CW126</f>
        <v>8.6999999999999993</v>
      </c>
      <c r="CX120" s="681"/>
      <c r="CY120" s="687">
        <f>CY122+CY124+CY126</f>
        <v>0</v>
      </c>
      <c r="CZ120" s="681"/>
      <c r="DA120" s="687">
        <f t="shared" si="240"/>
        <v>-8.6999999999999993</v>
      </c>
      <c r="DB120" s="688">
        <f t="shared" si="241"/>
        <v>0</v>
      </c>
      <c r="DC120" s="687">
        <f>DC122+DC124+DC126</f>
        <v>9</v>
      </c>
      <c r="DD120" s="681"/>
      <c r="DE120" s="687">
        <f>DE122+DE124+DE126</f>
        <v>0</v>
      </c>
      <c r="DF120" s="681"/>
      <c r="DG120" s="687">
        <f t="shared" si="242"/>
        <v>-9</v>
      </c>
      <c r="DH120" s="688">
        <f t="shared" si="243"/>
        <v>0</v>
      </c>
    </row>
    <row r="121" spans="1:112" s="45" customFormat="1" ht="24" customHeight="1">
      <c r="B121" s="49"/>
      <c r="C121" s="805"/>
      <c r="D121" s="766"/>
      <c r="E121" s="528" t="s">
        <v>2352</v>
      </c>
      <c r="F121" s="528"/>
      <c r="G121" s="529"/>
      <c r="H121" s="530" t="s">
        <v>2353</v>
      </c>
      <c r="I121" s="530"/>
      <c r="J121" s="726" t="s">
        <v>889</v>
      </c>
      <c r="K121" s="687">
        <f t="shared" si="200"/>
        <v>534.20000000000005</v>
      </c>
      <c r="L121" s="681"/>
      <c r="M121" s="687">
        <f t="shared" si="201"/>
        <v>0</v>
      </c>
      <c r="N121" s="681"/>
      <c r="O121" s="687">
        <f t="shared" si="202"/>
        <v>-534.20000000000005</v>
      </c>
      <c r="P121" s="688">
        <f t="shared" si="203"/>
        <v>0</v>
      </c>
      <c r="Q121" s="687">
        <f t="shared" si="204"/>
        <v>32.700000000000003</v>
      </c>
      <c r="R121" s="681"/>
      <c r="S121" s="687">
        <f t="shared" si="205"/>
        <v>0</v>
      </c>
      <c r="T121" s="681"/>
      <c r="U121" s="687">
        <f t="shared" si="206"/>
        <v>-32.700000000000003</v>
      </c>
      <c r="V121" s="688">
        <f t="shared" si="207"/>
        <v>0</v>
      </c>
      <c r="W121" s="687">
        <f>W123+W125+W127</f>
        <v>11.3</v>
      </c>
      <c r="X121" s="681"/>
      <c r="Y121" s="687">
        <f>Y123+Y125+Y127</f>
        <v>0</v>
      </c>
      <c r="Z121" s="681"/>
      <c r="AA121" s="687">
        <f t="shared" si="208"/>
        <v>-11.3</v>
      </c>
      <c r="AB121" s="688">
        <f t="shared" si="209"/>
        <v>0</v>
      </c>
      <c r="AC121" s="687">
        <f>AC123+AC125+AC127</f>
        <v>10.299999999999999</v>
      </c>
      <c r="AD121" s="681"/>
      <c r="AE121" s="687">
        <f>AE123+AE125+AE127</f>
        <v>0</v>
      </c>
      <c r="AF121" s="681"/>
      <c r="AG121" s="687">
        <f t="shared" si="210"/>
        <v>-10.299999999999999</v>
      </c>
      <c r="AH121" s="688">
        <f t="shared" si="211"/>
        <v>0</v>
      </c>
      <c r="AI121" s="687">
        <f>AI123+AI125+AI127</f>
        <v>11.1</v>
      </c>
      <c r="AJ121" s="681"/>
      <c r="AK121" s="687">
        <f>AK123+AK125+AK127</f>
        <v>0</v>
      </c>
      <c r="AL121" s="681"/>
      <c r="AM121" s="687">
        <f t="shared" si="212"/>
        <v>-11.1</v>
      </c>
      <c r="AN121" s="688">
        <f t="shared" si="213"/>
        <v>0</v>
      </c>
      <c r="AO121" s="687">
        <f t="shared" si="214"/>
        <v>276.3</v>
      </c>
      <c r="AP121" s="681"/>
      <c r="AQ121" s="687">
        <f t="shared" si="215"/>
        <v>0</v>
      </c>
      <c r="AR121" s="681"/>
      <c r="AS121" s="687">
        <f t="shared" si="216"/>
        <v>-276.3</v>
      </c>
      <c r="AT121" s="688">
        <f t="shared" si="217"/>
        <v>0</v>
      </c>
      <c r="AU121" s="687">
        <f>AU123+AU125+AU127</f>
        <v>258.5</v>
      </c>
      <c r="AV121" s="681"/>
      <c r="AW121" s="687">
        <f>AW123+AW125+AW127</f>
        <v>0</v>
      </c>
      <c r="AX121" s="681"/>
      <c r="AY121" s="687">
        <f t="shared" si="218"/>
        <v>-258.5</v>
      </c>
      <c r="AZ121" s="688">
        <f t="shared" si="219"/>
        <v>0</v>
      </c>
      <c r="BA121" s="687">
        <f>BA123+BA125+BA127</f>
        <v>9.1</v>
      </c>
      <c r="BB121" s="681"/>
      <c r="BC121" s="687">
        <f>BC123+BC125+BC127</f>
        <v>0</v>
      </c>
      <c r="BD121" s="681"/>
      <c r="BE121" s="687">
        <f t="shared" si="220"/>
        <v>-9.1</v>
      </c>
      <c r="BF121" s="688">
        <f t="shared" si="221"/>
        <v>0</v>
      </c>
      <c r="BG121" s="687">
        <f>BG123+BG125+BG127</f>
        <v>8.6999999999999993</v>
      </c>
      <c r="BH121" s="681"/>
      <c r="BI121" s="687">
        <f>BI123+BI125+BI127</f>
        <v>0</v>
      </c>
      <c r="BJ121" s="681"/>
      <c r="BK121" s="687">
        <f t="shared" si="222"/>
        <v>-8.6999999999999993</v>
      </c>
      <c r="BL121" s="688">
        <f t="shared" si="223"/>
        <v>0</v>
      </c>
      <c r="BM121" s="687">
        <f t="shared" si="224"/>
        <v>191.6</v>
      </c>
      <c r="BN121" s="681"/>
      <c r="BO121" s="687">
        <f t="shared" si="225"/>
        <v>0</v>
      </c>
      <c r="BP121" s="681"/>
      <c r="BQ121" s="687">
        <f t="shared" si="226"/>
        <v>-191.6</v>
      </c>
      <c r="BR121" s="688">
        <f t="shared" si="227"/>
        <v>0</v>
      </c>
      <c r="BS121" s="687">
        <f>BS123+BS125+BS127</f>
        <v>9.1999999999999993</v>
      </c>
      <c r="BT121" s="681"/>
      <c r="BU121" s="687">
        <f>BU123+BU125+BU127</f>
        <v>0</v>
      </c>
      <c r="BV121" s="681"/>
      <c r="BW121" s="687">
        <f t="shared" si="228"/>
        <v>-9.1999999999999993</v>
      </c>
      <c r="BX121" s="688">
        <f t="shared" si="229"/>
        <v>0</v>
      </c>
      <c r="BY121" s="687">
        <f>BY123+BY125+BY127</f>
        <v>9.2999999999999989</v>
      </c>
      <c r="BZ121" s="681"/>
      <c r="CA121" s="687">
        <f>CA123+CA125+CA127</f>
        <v>0</v>
      </c>
      <c r="CB121" s="681"/>
      <c r="CC121" s="687">
        <f t="shared" si="230"/>
        <v>-9.2999999999999989</v>
      </c>
      <c r="CD121" s="688">
        <f t="shared" si="231"/>
        <v>0</v>
      </c>
      <c r="CE121" s="687">
        <f>CE123+CE125+CE127</f>
        <v>173.1</v>
      </c>
      <c r="CF121" s="681"/>
      <c r="CG121" s="687">
        <f>CG123+CG125+CG127</f>
        <v>0</v>
      </c>
      <c r="CH121" s="681"/>
      <c r="CI121" s="687">
        <f t="shared" si="232"/>
        <v>-173.1</v>
      </c>
      <c r="CJ121" s="688">
        <f t="shared" si="233"/>
        <v>0</v>
      </c>
      <c r="CK121" s="687">
        <f t="shared" si="234"/>
        <v>33.6</v>
      </c>
      <c r="CL121" s="681"/>
      <c r="CM121" s="687">
        <f t="shared" si="235"/>
        <v>0</v>
      </c>
      <c r="CN121" s="681"/>
      <c r="CO121" s="687">
        <f t="shared" si="236"/>
        <v>-33.6</v>
      </c>
      <c r="CP121" s="688">
        <f t="shared" si="237"/>
        <v>0</v>
      </c>
      <c r="CQ121" s="687">
        <f>CQ123+CQ125+CQ127</f>
        <v>11.3</v>
      </c>
      <c r="CR121" s="681"/>
      <c r="CS121" s="687">
        <f>CS123+CS125+CS127</f>
        <v>0</v>
      </c>
      <c r="CT121" s="681"/>
      <c r="CU121" s="687">
        <f t="shared" si="238"/>
        <v>-11.3</v>
      </c>
      <c r="CV121" s="688">
        <f t="shared" si="239"/>
        <v>0</v>
      </c>
      <c r="CW121" s="687">
        <f>CW123+CW125+CW127</f>
        <v>10.9</v>
      </c>
      <c r="CX121" s="681"/>
      <c r="CY121" s="687">
        <f>CY123+CY125+CY127</f>
        <v>0</v>
      </c>
      <c r="CZ121" s="681"/>
      <c r="DA121" s="687">
        <f t="shared" si="240"/>
        <v>-10.9</v>
      </c>
      <c r="DB121" s="688">
        <f t="shared" si="241"/>
        <v>0</v>
      </c>
      <c r="DC121" s="687">
        <f>DC123+DC125+DC127</f>
        <v>11.4</v>
      </c>
      <c r="DD121" s="681"/>
      <c r="DE121" s="687">
        <f>DE123+DE125+DE127</f>
        <v>0</v>
      </c>
      <c r="DF121" s="681"/>
      <c r="DG121" s="687">
        <f t="shared" si="242"/>
        <v>-11.4</v>
      </c>
      <c r="DH121" s="688">
        <f t="shared" si="243"/>
        <v>0</v>
      </c>
    </row>
    <row r="122" spans="1:112" s="45" customFormat="1" ht="18.75" customHeight="1">
      <c r="A122" t="s">
        <v>2233</v>
      </c>
      <c r="B122" s="49"/>
      <c r="C122" s="804"/>
      <c r="D122" s="807" t="s">
        <v>2234</v>
      </c>
      <c r="E122" s="528" t="s">
        <v>2354</v>
      </c>
      <c r="F122" s="528"/>
      <c r="G122" s="529"/>
      <c r="H122" s="530"/>
      <c r="I122" s="530"/>
      <c r="J122" s="53" t="s">
        <v>186</v>
      </c>
      <c r="K122" s="687">
        <f t="shared" si="200"/>
        <v>389.4</v>
      </c>
      <c r="L122" s="681"/>
      <c r="M122" s="687">
        <f t="shared" si="201"/>
        <v>0</v>
      </c>
      <c r="N122" s="681"/>
      <c r="O122" s="687">
        <f t="shared" si="202"/>
        <v>-389.4</v>
      </c>
      <c r="P122" s="688">
        <f t="shared" si="203"/>
        <v>0</v>
      </c>
      <c r="Q122" s="687">
        <f t="shared" si="204"/>
        <v>20.399999999999999</v>
      </c>
      <c r="R122" s="681"/>
      <c r="S122" s="687">
        <f t="shared" si="205"/>
        <v>0</v>
      </c>
      <c r="T122" s="681"/>
      <c r="U122" s="687">
        <f t="shared" si="206"/>
        <v>-20.399999999999999</v>
      </c>
      <c r="V122" s="688">
        <f t="shared" si="207"/>
        <v>0</v>
      </c>
      <c r="W122" s="683">
        <v>7</v>
      </c>
      <c r="X122" s="681"/>
      <c r="Y122" s="681"/>
      <c r="Z122" s="681"/>
      <c r="AA122" s="687">
        <f t="shared" si="208"/>
        <v>-7</v>
      </c>
      <c r="AB122" s="688">
        <f t="shared" si="209"/>
        <v>0</v>
      </c>
      <c r="AC122" s="683">
        <v>6.4</v>
      </c>
      <c r="AD122" s="681"/>
      <c r="AE122" s="681"/>
      <c r="AF122" s="681"/>
      <c r="AG122" s="687">
        <f t="shared" si="210"/>
        <v>-6.4</v>
      </c>
      <c r="AH122" s="688">
        <f t="shared" si="211"/>
        <v>0</v>
      </c>
      <c r="AI122" s="683">
        <v>7</v>
      </c>
      <c r="AJ122" s="681"/>
      <c r="AK122" s="681"/>
      <c r="AL122" s="681"/>
      <c r="AM122" s="687">
        <f t="shared" si="212"/>
        <v>-7</v>
      </c>
      <c r="AN122" s="688">
        <f t="shared" si="213"/>
        <v>0</v>
      </c>
      <c r="AO122" s="687">
        <f t="shared" si="214"/>
        <v>206</v>
      </c>
      <c r="AP122" s="681"/>
      <c r="AQ122" s="687">
        <f t="shared" si="215"/>
        <v>0</v>
      </c>
      <c r="AR122" s="681"/>
      <c r="AS122" s="687">
        <f t="shared" si="216"/>
        <v>-206</v>
      </c>
      <c r="AT122" s="688">
        <f t="shared" si="217"/>
        <v>0</v>
      </c>
      <c r="AU122" s="683">
        <v>194.1</v>
      </c>
      <c r="AV122" s="681"/>
      <c r="AW122" s="681"/>
      <c r="AX122" s="681"/>
      <c r="AY122" s="687">
        <f t="shared" si="218"/>
        <v>-194.1</v>
      </c>
      <c r="AZ122" s="688">
        <f t="shared" si="219"/>
        <v>0</v>
      </c>
      <c r="BA122" s="683">
        <v>6.1</v>
      </c>
      <c r="BB122" s="681"/>
      <c r="BC122" s="681"/>
      <c r="BD122" s="681"/>
      <c r="BE122" s="687">
        <f t="shared" si="220"/>
        <v>-6.1</v>
      </c>
      <c r="BF122" s="688">
        <f t="shared" si="221"/>
        <v>0</v>
      </c>
      <c r="BG122" s="683">
        <v>5.8</v>
      </c>
      <c r="BH122" s="681"/>
      <c r="BI122" s="681"/>
      <c r="BJ122" s="681"/>
      <c r="BK122" s="687">
        <f t="shared" si="222"/>
        <v>-5.8</v>
      </c>
      <c r="BL122" s="688">
        <f t="shared" si="223"/>
        <v>0</v>
      </c>
      <c r="BM122" s="687">
        <f t="shared" si="224"/>
        <v>141.89999999999998</v>
      </c>
      <c r="BN122" s="681"/>
      <c r="BO122" s="687">
        <f t="shared" si="225"/>
        <v>0</v>
      </c>
      <c r="BP122" s="681"/>
      <c r="BQ122" s="687">
        <f t="shared" si="226"/>
        <v>-141.89999999999998</v>
      </c>
      <c r="BR122" s="688">
        <f t="shared" si="227"/>
        <v>0</v>
      </c>
      <c r="BS122" s="683">
        <v>6.3</v>
      </c>
      <c r="BT122" s="681"/>
      <c r="BU122" s="681"/>
      <c r="BV122" s="681"/>
      <c r="BW122" s="687">
        <f t="shared" si="228"/>
        <v>-6.3</v>
      </c>
      <c r="BX122" s="688">
        <f t="shared" si="229"/>
        <v>0</v>
      </c>
      <c r="BY122" s="683">
        <v>6.4</v>
      </c>
      <c r="BZ122" s="681"/>
      <c r="CA122" s="681"/>
      <c r="CB122" s="681"/>
      <c r="CC122" s="687">
        <f t="shared" si="230"/>
        <v>-6.4</v>
      </c>
      <c r="CD122" s="688">
        <f t="shared" si="231"/>
        <v>0</v>
      </c>
      <c r="CE122" s="683">
        <v>129.19999999999999</v>
      </c>
      <c r="CF122" s="681"/>
      <c r="CG122" s="681"/>
      <c r="CH122" s="681"/>
      <c r="CI122" s="687">
        <f t="shared" si="232"/>
        <v>-129.19999999999999</v>
      </c>
      <c r="CJ122" s="688">
        <f t="shared" si="233"/>
        <v>0</v>
      </c>
      <c r="CK122" s="687">
        <f t="shared" si="234"/>
        <v>21.1</v>
      </c>
      <c r="CL122" s="681"/>
      <c r="CM122" s="687">
        <f t="shared" si="235"/>
        <v>0</v>
      </c>
      <c r="CN122" s="681"/>
      <c r="CO122" s="687">
        <f t="shared" si="236"/>
        <v>-21.1</v>
      </c>
      <c r="CP122" s="688">
        <f t="shared" si="237"/>
        <v>0</v>
      </c>
      <c r="CQ122" s="683">
        <v>7.1</v>
      </c>
      <c r="CR122" s="681"/>
      <c r="CS122" s="681"/>
      <c r="CT122" s="681"/>
      <c r="CU122" s="687">
        <f t="shared" si="238"/>
        <v>-7.1</v>
      </c>
      <c r="CV122" s="688">
        <f t="shared" si="239"/>
        <v>0</v>
      </c>
      <c r="CW122" s="683">
        <v>6.9</v>
      </c>
      <c r="CX122" s="681"/>
      <c r="CY122" s="681"/>
      <c r="CZ122" s="681"/>
      <c r="DA122" s="687">
        <f t="shared" si="240"/>
        <v>-6.9</v>
      </c>
      <c r="DB122" s="688">
        <f t="shared" si="241"/>
        <v>0</v>
      </c>
      <c r="DC122" s="683">
        <v>7.1</v>
      </c>
      <c r="DD122" s="681"/>
      <c r="DE122" s="681"/>
      <c r="DF122" s="681"/>
      <c r="DG122" s="687">
        <f t="shared" si="242"/>
        <v>-7.1</v>
      </c>
      <c r="DH122" s="688">
        <f t="shared" si="243"/>
        <v>0</v>
      </c>
    </row>
    <row r="123" spans="1:112" s="45" customFormat="1" ht="18.75" customHeight="1">
      <c r="B123" s="49"/>
      <c r="C123" s="805"/>
      <c r="D123" s="766"/>
      <c r="E123" s="528" t="s">
        <v>2355</v>
      </c>
      <c r="F123" s="528"/>
      <c r="G123" s="529"/>
      <c r="H123" s="530"/>
      <c r="I123" s="530"/>
      <c r="J123" s="726" t="s">
        <v>889</v>
      </c>
      <c r="K123" s="687">
        <f t="shared" si="200"/>
        <v>509.90000000000003</v>
      </c>
      <c r="L123" s="681"/>
      <c r="M123" s="687">
        <f t="shared" si="201"/>
        <v>0</v>
      </c>
      <c r="N123" s="681"/>
      <c r="O123" s="687">
        <f t="shared" si="202"/>
        <v>-509.90000000000003</v>
      </c>
      <c r="P123" s="688">
        <f t="shared" si="203"/>
        <v>0</v>
      </c>
      <c r="Q123" s="687">
        <f t="shared" si="204"/>
        <v>25.6</v>
      </c>
      <c r="R123" s="681"/>
      <c r="S123" s="687">
        <f t="shared" si="205"/>
        <v>0</v>
      </c>
      <c r="T123" s="681"/>
      <c r="U123" s="687">
        <f t="shared" si="206"/>
        <v>-25.6</v>
      </c>
      <c r="V123" s="688">
        <f t="shared" si="207"/>
        <v>0</v>
      </c>
      <c r="W123" s="683">
        <v>8.8000000000000007</v>
      </c>
      <c r="X123" s="681"/>
      <c r="Y123" s="681"/>
      <c r="Z123" s="681"/>
      <c r="AA123" s="687">
        <f t="shared" si="208"/>
        <v>-8.8000000000000007</v>
      </c>
      <c r="AB123" s="688">
        <f t="shared" si="209"/>
        <v>0</v>
      </c>
      <c r="AC123" s="683">
        <v>8</v>
      </c>
      <c r="AD123" s="681"/>
      <c r="AE123" s="681"/>
      <c r="AF123" s="681"/>
      <c r="AG123" s="687">
        <f t="shared" si="210"/>
        <v>-8</v>
      </c>
      <c r="AH123" s="688">
        <f t="shared" si="211"/>
        <v>0</v>
      </c>
      <c r="AI123" s="683">
        <v>8.8000000000000007</v>
      </c>
      <c r="AJ123" s="681"/>
      <c r="AK123" s="681"/>
      <c r="AL123" s="681"/>
      <c r="AM123" s="687">
        <f t="shared" si="212"/>
        <v>-8.8000000000000007</v>
      </c>
      <c r="AN123" s="688">
        <f t="shared" si="213"/>
        <v>0</v>
      </c>
      <c r="AO123" s="687">
        <f t="shared" si="214"/>
        <v>271.7</v>
      </c>
      <c r="AP123" s="681"/>
      <c r="AQ123" s="687">
        <f t="shared" si="215"/>
        <v>0</v>
      </c>
      <c r="AR123" s="681"/>
      <c r="AS123" s="687">
        <f t="shared" si="216"/>
        <v>-271.7</v>
      </c>
      <c r="AT123" s="688">
        <f t="shared" si="217"/>
        <v>0</v>
      </c>
      <c r="AU123" s="683">
        <v>256.89999999999998</v>
      </c>
      <c r="AV123" s="681"/>
      <c r="AW123" s="681"/>
      <c r="AX123" s="681"/>
      <c r="AY123" s="687">
        <f t="shared" si="218"/>
        <v>-256.89999999999998</v>
      </c>
      <c r="AZ123" s="688">
        <f t="shared" si="219"/>
        <v>0</v>
      </c>
      <c r="BA123" s="683">
        <v>7.6</v>
      </c>
      <c r="BB123" s="681"/>
      <c r="BC123" s="681"/>
      <c r="BD123" s="681"/>
      <c r="BE123" s="687">
        <f t="shared" si="220"/>
        <v>-7.6</v>
      </c>
      <c r="BF123" s="688">
        <f t="shared" si="221"/>
        <v>0</v>
      </c>
      <c r="BG123" s="683">
        <v>7.2</v>
      </c>
      <c r="BH123" s="681"/>
      <c r="BI123" s="681"/>
      <c r="BJ123" s="681"/>
      <c r="BK123" s="687">
        <f t="shared" si="222"/>
        <v>-7.2</v>
      </c>
      <c r="BL123" s="688">
        <f t="shared" si="223"/>
        <v>0</v>
      </c>
      <c r="BM123" s="687">
        <f t="shared" si="224"/>
        <v>186.4</v>
      </c>
      <c r="BN123" s="681"/>
      <c r="BO123" s="687">
        <f t="shared" si="225"/>
        <v>0</v>
      </c>
      <c r="BP123" s="681"/>
      <c r="BQ123" s="687">
        <f t="shared" si="226"/>
        <v>-186.4</v>
      </c>
      <c r="BR123" s="688">
        <f t="shared" si="227"/>
        <v>0</v>
      </c>
      <c r="BS123" s="683">
        <v>7.7</v>
      </c>
      <c r="BT123" s="681"/>
      <c r="BU123" s="681"/>
      <c r="BV123" s="681"/>
      <c r="BW123" s="687">
        <f t="shared" si="228"/>
        <v>-7.7</v>
      </c>
      <c r="BX123" s="688">
        <f t="shared" si="229"/>
        <v>0</v>
      </c>
      <c r="BY123" s="683">
        <v>7.8</v>
      </c>
      <c r="BZ123" s="681"/>
      <c r="CA123" s="681"/>
      <c r="CB123" s="681"/>
      <c r="CC123" s="687">
        <f t="shared" si="230"/>
        <v>-7.8</v>
      </c>
      <c r="CD123" s="688">
        <f t="shared" si="231"/>
        <v>0</v>
      </c>
      <c r="CE123" s="683">
        <v>170.9</v>
      </c>
      <c r="CF123" s="681"/>
      <c r="CG123" s="681"/>
      <c r="CH123" s="681"/>
      <c r="CI123" s="687">
        <f t="shared" si="232"/>
        <v>-170.9</v>
      </c>
      <c r="CJ123" s="688">
        <f t="shared" si="233"/>
        <v>0</v>
      </c>
      <c r="CK123" s="687">
        <f t="shared" si="234"/>
        <v>26.200000000000003</v>
      </c>
      <c r="CL123" s="681"/>
      <c r="CM123" s="687">
        <f t="shared" si="235"/>
        <v>0</v>
      </c>
      <c r="CN123" s="681"/>
      <c r="CO123" s="687">
        <f t="shared" si="236"/>
        <v>-26.200000000000003</v>
      </c>
      <c r="CP123" s="688">
        <f t="shared" si="237"/>
        <v>0</v>
      </c>
      <c r="CQ123" s="683">
        <v>8.8000000000000007</v>
      </c>
      <c r="CR123" s="681"/>
      <c r="CS123" s="681"/>
      <c r="CT123" s="681"/>
      <c r="CU123" s="687">
        <f t="shared" si="238"/>
        <v>-8.8000000000000007</v>
      </c>
      <c r="CV123" s="688">
        <f t="shared" si="239"/>
        <v>0</v>
      </c>
      <c r="CW123" s="683">
        <v>8.5</v>
      </c>
      <c r="CX123" s="681"/>
      <c r="CY123" s="681"/>
      <c r="CZ123" s="681"/>
      <c r="DA123" s="687">
        <f t="shared" si="240"/>
        <v>-8.5</v>
      </c>
      <c r="DB123" s="688">
        <f t="shared" si="241"/>
        <v>0</v>
      </c>
      <c r="DC123" s="683">
        <v>8.9</v>
      </c>
      <c r="DD123" s="681"/>
      <c r="DE123" s="681"/>
      <c r="DF123" s="681"/>
      <c r="DG123" s="687">
        <f t="shared" si="242"/>
        <v>-8.9</v>
      </c>
      <c r="DH123" s="688">
        <f t="shared" si="243"/>
        <v>0</v>
      </c>
    </row>
    <row r="124" spans="1:112" s="45" customFormat="1" ht="18.75" customHeight="1">
      <c r="A124" t="s">
        <v>2157</v>
      </c>
      <c r="B124" s="49"/>
      <c r="C124" s="804"/>
      <c r="D124" s="807" t="s">
        <v>2158</v>
      </c>
      <c r="E124" s="528" t="s">
        <v>2356</v>
      </c>
      <c r="F124" s="528"/>
      <c r="G124" s="529"/>
      <c r="H124" s="530"/>
      <c r="I124" s="530"/>
      <c r="J124" s="53" t="s">
        <v>186</v>
      </c>
      <c r="K124" s="687">
        <f t="shared" si="200"/>
        <v>17.400000000000002</v>
      </c>
      <c r="L124" s="681"/>
      <c r="M124" s="687">
        <f t="shared" si="201"/>
        <v>0</v>
      </c>
      <c r="N124" s="681"/>
      <c r="O124" s="687">
        <f t="shared" si="202"/>
        <v>-17.400000000000002</v>
      </c>
      <c r="P124" s="688">
        <f t="shared" si="203"/>
        <v>0</v>
      </c>
      <c r="Q124" s="687">
        <f t="shared" si="204"/>
        <v>5.1000000000000005</v>
      </c>
      <c r="R124" s="681"/>
      <c r="S124" s="687">
        <f t="shared" si="205"/>
        <v>0</v>
      </c>
      <c r="T124" s="681"/>
      <c r="U124" s="687">
        <f t="shared" si="206"/>
        <v>-5.1000000000000005</v>
      </c>
      <c r="V124" s="688">
        <f t="shared" si="207"/>
        <v>0</v>
      </c>
      <c r="W124" s="683">
        <v>1.8</v>
      </c>
      <c r="X124" s="681"/>
      <c r="Y124" s="681"/>
      <c r="Z124" s="681"/>
      <c r="AA124" s="687">
        <f t="shared" si="208"/>
        <v>-1.8</v>
      </c>
      <c r="AB124" s="688">
        <f t="shared" si="209"/>
        <v>0</v>
      </c>
      <c r="AC124" s="683">
        <v>1.6</v>
      </c>
      <c r="AD124" s="681"/>
      <c r="AE124" s="681"/>
      <c r="AF124" s="681"/>
      <c r="AG124" s="687">
        <f t="shared" si="210"/>
        <v>-1.6</v>
      </c>
      <c r="AH124" s="688">
        <f t="shared" si="211"/>
        <v>0</v>
      </c>
      <c r="AI124" s="683">
        <v>1.7</v>
      </c>
      <c r="AJ124" s="681"/>
      <c r="AK124" s="681"/>
      <c r="AL124" s="681"/>
      <c r="AM124" s="687">
        <f t="shared" si="212"/>
        <v>-1.7</v>
      </c>
      <c r="AN124" s="688">
        <f t="shared" si="213"/>
        <v>0</v>
      </c>
      <c r="AO124" s="687">
        <f t="shared" si="214"/>
        <v>3.2</v>
      </c>
      <c r="AP124" s="681"/>
      <c r="AQ124" s="687">
        <f t="shared" si="215"/>
        <v>0</v>
      </c>
      <c r="AR124" s="681"/>
      <c r="AS124" s="687">
        <f t="shared" si="216"/>
        <v>-3.2</v>
      </c>
      <c r="AT124" s="688">
        <f t="shared" si="217"/>
        <v>0</v>
      </c>
      <c r="AU124" s="683">
        <v>1.1000000000000001</v>
      </c>
      <c r="AV124" s="681"/>
      <c r="AW124" s="681"/>
      <c r="AX124" s="681"/>
      <c r="AY124" s="687">
        <f t="shared" si="218"/>
        <v>-1.1000000000000001</v>
      </c>
      <c r="AZ124" s="688">
        <f t="shared" si="219"/>
        <v>0</v>
      </c>
      <c r="BA124" s="683">
        <v>1.1000000000000001</v>
      </c>
      <c r="BB124" s="681"/>
      <c r="BC124" s="681"/>
      <c r="BD124" s="681"/>
      <c r="BE124" s="687">
        <f t="shared" si="220"/>
        <v>-1.1000000000000001</v>
      </c>
      <c r="BF124" s="688">
        <f t="shared" si="221"/>
        <v>0</v>
      </c>
      <c r="BG124" s="683">
        <v>1</v>
      </c>
      <c r="BH124" s="681"/>
      <c r="BI124" s="681"/>
      <c r="BJ124" s="681"/>
      <c r="BK124" s="687">
        <f t="shared" si="222"/>
        <v>-1</v>
      </c>
      <c r="BL124" s="688">
        <f t="shared" si="223"/>
        <v>0</v>
      </c>
      <c r="BM124" s="687">
        <f t="shared" si="224"/>
        <v>3.8000000000000003</v>
      </c>
      <c r="BN124" s="681"/>
      <c r="BO124" s="687">
        <f t="shared" si="225"/>
        <v>0</v>
      </c>
      <c r="BP124" s="681"/>
      <c r="BQ124" s="687">
        <f t="shared" si="226"/>
        <v>-3.8000000000000003</v>
      </c>
      <c r="BR124" s="688">
        <f t="shared" si="227"/>
        <v>0</v>
      </c>
      <c r="BS124" s="683">
        <v>1.1000000000000001</v>
      </c>
      <c r="BT124" s="681"/>
      <c r="BU124" s="681"/>
      <c r="BV124" s="681"/>
      <c r="BW124" s="687">
        <f t="shared" si="228"/>
        <v>-1.1000000000000001</v>
      </c>
      <c r="BX124" s="688">
        <f t="shared" si="229"/>
        <v>0</v>
      </c>
      <c r="BY124" s="683">
        <v>1.1000000000000001</v>
      </c>
      <c r="BZ124" s="681"/>
      <c r="CA124" s="681"/>
      <c r="CB124" s="681"/>
      <c r="CC124" s="687">
        <f t="shared" si="230"/>
        <v>-1.1000000000000001</v>
      </c>
      <c r="CD124" s="688">
        <f t="shared" si="231"/>
        <v>0</v>
      </c>
      <c r="CE124" s="683">
        <v>1.6</v>
      </c>
      <c r="CF124" s="681"/>
      <c r="CG124" s="681"/>
      <c r="CH124" s="681"/>
      <c r="CI124" s="687">
        <f t="shared" si="232"/>
        <v>-1.6</v>
      </c>
      <c r="CJ124" s="688">
        <f t="shared" si="233"/>
        <v>0</v>
      </c>
      <c r="CK124" s="687">
        <f t="shared" si="234"/>
        <v>5.3</v>
      </c>
      <c r="CL124" s="681"/>
      <c r="CM124" s="687">
        <f t="shared" si="235"/>
        <v>0</v>
      </c>
      <c r="CN124" s="681"/>
      <c r="CO124" s="687">
        <f t="shared" si="236"/>
        <v>-5.3</v>
      </c>
      <c r="CP124" s="688">
        <f t="shared" si="237"/>
        <v>0</v>
      </c>
      <c r="CQ124" s="683">
        <v>1.8</v>
      </c>
      <c r="CR124" s="681"/>
      <c r="CS124" s="681"/>
      <c r="CT124" s="681"/>
      <c r="CU124" s="687">
        <f t="shared" si="238"/>
        <v>-1.8</v>
      </c>
      <c r="CV124" s="688">
        <f t="shared" si="239"/>
        <v>0</v>
      </c>
      <c r="CW124" s="683">
        <v>1.7</v>
      </c>
      <c r="CX124" s="681"/>
      <c r="CY124" s="681"/>
      <c r="CZ124" s="681"/>
      <c r="DA124" s="687">
        <f t="shared" si="240"/>
        <v>-1.7</v>
      </c>
      <c r="DB124" s="688">
        <f t="shared" si="241"/>
        <v>0</v>
      </c>
      <c r="DC124" s="683">
        <v>1.8</v>
      </c>
      <c r="DD124" s="681"/>
      <c r="DE124" s="681"/>
      <c r="DF124" s="681"/>
      <c r="DG124" s="687">
        <f t="shared" si="242"/>
        <v>-1.8</v>
      </c>
      <c r="DH124" s="688">
        <f t="shared" si="243"/>
        <v>0</v>
      </c>
    </row>
    <row r="125" spans="1:112" s="45" customFormat="1" ht="18.75" customHeight="1">
      <c r="B125" s="49"/>
      <c r="C125" s="805"/>
      <c r="D125" s="766"/>
      <c r="E125" s="528" t="s">
        <v>2357</v>
      </c>
      <c r="F125" s="528"/>
      <c r="G125" s="529"/>
      <c r="H125" s="530"/>
      <c r="I125" s="530"/>
      <c r="J125" s="726" t="s">
        <v>889</v>
      </c>
      <c r="K125" s="687">
        <f t="shared" si="200"/>
        <v>23.1</v>
      </c>
      <c r="L125" s="681"/>
      <c r="M125" s="687">
        <f t="shared" si="201"/>
        <v>0</v>
      </c>
      <c r="N125" s="681"/>
      <c r="O125" s="687">
        <f t="shared" si="202"/>
        <v>-23.1</v>
      </c>
      <c r="P125" s="688">
        <f t="shared" si="203"/>
        <v>0</v>
      </c>
      <c r="Q125" s="687">
        <f t="shared" si="204"/>
        <v>6.8</v>
      </c>
      <c r="R125" s="681"/>
      <c r="S125" s="687">
        <f t="shared" si="205"/>
        <v>0</v>
      </c>
      <c r="T125" s="681"/>
      <c r="U125" s="687">
        <f t="shared" si="206"/>
        <v>-6.8</v>
      </c>
      <c r="V125" s="688">
        <f t="shared" si="207"/>
        <v>0</v>
      </c>
      <c r="W125" s="683">
        <v>2.4</v>
      </c>
      <c r="X125" s="681"/>
      <c r="Y125" s="681"/>
      <c r="Z125" s="681"/>
      <c r="AA125" s="687">
        <f t="shared" si="208"/>
        <v>-2.4</v>
      </c>
      <c r="AB125" s="688">
        <f t="shared" si="209"/>
        <v>0</v>
      </c>
      <c r="AC125" s="683">
        <v>2.2000000000000002</v>
      </c>
      <c r="AD125" s="681"/>
      <c r="AE125" s="681"/>
      <c r="AF125" s="681"/>
      <c r="AG125" s="687">
        <f t="shared" si="210"/>
        <v>-2.2000000000000002</v>
      </c>
      <c r="AH125" s="688">
        <f t="shared" si="211"/>
        <v>0</v>
      </c>
      <c r="AI125" s="683">
        <v>2.2000000000000002</v>
      </c>
      <c r="AJ125" s="681"/>
      <c r="AK125" s="681"/>
      <c r="AL125" s="681"/>
      <c r="AM125" s="687">
        <f t="shared" si="212"/>
        <v>-2.2000000000000002</v>
      </c>
      <c r="AN125" s="688">
        <f t="shared" si="213"/>
        <v>0</v>
      </c>
      <c r="AO125" s="687">
        <f t="shared" si="214"/>
        <v>4.3</v>
      </c>
      <c r="AP125" s="681"/>
      <c r="AQ125" s="687">
        <f t="shared" si="215"/>
        <v>0</v>
      </c>
      <c r="AR125" s="681"/>
      <c r="AS125" s="687">
        <f t="shared" si="216"/>
        <v>-4.3</v>
      </c>
      <c r="AT125" s="688">
        <f t="shared" si="217"/>
        <v>0</v>
      </c>
      <c r="AU125" s="683">
        <v>1.5</v>
      </c>
      <c r="AV125" s="681"/>
      <c r="AW125" s="681"/>
      <c r="AX125" s="681"/>
      <c r="AY125" s="687">
        <f t="shared" si="218"/>
        <v>-1.5</v>
      </c>
      <c r="AZ125" s="688">
        <f t="shared" si="219"/>
        <v>0</v>
      </c>
      <c r="BA125" s="683">
        <v>1.4</v>
      </c>
      <c r="BB125" s="681"/>
      <c r="BC125" s="681"/>
      <c r="BD125" s="681"/>
      <c r="BE125" s="687">
        <f t="shared" si="220"/>
        <v>-1.4</v>
      </c>
      <c r="BF125" s="688">
        <f t="shared" si="221"/>
        <v>0</v>
      </c>
      <c r="BG125" s="683">
        <v>1.4</v>
      </c>
      <c r="BH125" s="681"/>
      <c r="BI125" s="681"/>
      <c r="BJ125" s="681"/>
      <c r="BK125" s="687">
        <f t="shared" si="222"/>
        <v>-1.4</v>
      </c>
      <c r="BL125" s="688">
        <f t="shared" si="223"/>
        <v>0</v>
      </c>
      <c r="BM125" s="687">
        <f t="shared" si="224"/>
        <v>4.9000000000000004</v>
      </c>
      <c r="BN125" s="681"/>
      <c r="BO125" s="687">
        <f t="shared" si="225"/>
        <v>0</v>
      </c>
      <c r="BP125" s="681"/>
      <c r="BQ125" s="687">
        <f t="shared" si="226"/>
        <v>-4.9000000000000004</v>
      </c>
      <c r="BR125" s="688">
        <f t="shared" si="227"/>
        <v>0</v>
      </c>
      <c r="BS125" s="683">
        <v>1.4</v>
      </c>
      <c r="BT125" s="681"/>
      <c r="BU125" s="681"/>
      <c r="BV125" s="681"/>
      <c r="BW125" s="687">
        <f t="shared" si="228"/>
        <v>-1.4</v>
      </c>
      <c r="BX125" s="688">
        <f t="shared" si="229"/>
        <v>0</v>
      </c>
      <c r="BY125" s="683">
        <v>1.4</v>
      </c>
      <c r="BZ125" s="681"/>
      <c r="CA125" s="681"/>
      <c r="CB125" s="681"/>
      <c r="CC125" s="687">
        <f t="shared" si="230"/>
        <v>-1.4</v>
      </c>
      <c r="CD125" s="688">
        <f t="shared" si="231"/>
        <v>0</v>
      </c>
      <c r="CE125" s="683">
        <v>2.1</v>
      </c>
      <c r="CF125" s="681"/>
      <c r="CG125" s="681"/>
      <c r="CH125" s="681"/>
      <c r="CI125" s="687">
        <f t="shared" si="232"/>
        <v>-2.1</v>
      </c>
      <c r="CJ125" s="688">
        <f t="shared" si="233"/>
        <v>0</v>
      </c>
      <c r="CK125" s="687">
        <f t="shared" si="234"/>
        <v>7.1</v>
      </c>
      <c r="CL125" s="681"/>
      <c r="CM125" s="687">
        <f t="shared" si="235"/>
        <v>0</v>
      </c>
      <c r="CN125" s="681"/>
      <c r="CO125" s="687">
        <f t="shared" si="236"/>
        <v>-7.1</v>
      </c>
      <c r="CP125" s="688">
        <f t="shared" si="237"/>
        <v>0</v>
      </c>
      <c r="CQ125" s="683">
        <v>2.4</v>
      </c>
      <c r="CR125" s="681"/>
      <c r="CS125" s="681"/>
      <c r="CT125" s="681"/>
      <c r="CU125" s="687">
        <f t="shared" si="238"/>
        <v>-2.4</v>
      </c>
      <c r="CV125" s="688">
        <f t="shared" si="239"/>
        <v>0</v>
      </c>
      <c r="CW125" s="683">
        <v>2.2999999999999998</v>
      </c>
      <c r="CX125" s="681"/>
      <c r="CY125" s="681"/>
      <c r="CZ125" s="681"/>
      <c r="DA125" s="687">
        <f t="shared" si="240"/>
        <v>-2.2999999999999998</v>
      </c>
      <c r="DB125" s="688">
        <f t="shared" si="241"/>
        <v>0</v>
      </c>
      <c r="DC125" s="683">
        <v>2.4</v>
      </c>
      <c r="DD125" s="681"/>
      <c r="DE125" s="681"/>
      <c r="DF125" s="681"/>
      <c r="DG125" s="687">
        <f t="shared" si="242"/>
        <v>-2.4</v>
      </c>
      <c r="DH125" s="688">
        <f t="shared" si="243"/>
        <v>0</v>
      </c>
    </row>
    <row r="126" spans="1:112" s="45" customFormat="1" ht="18.75" customHeight="1">
      <c r="A126" t="e">
        <f>- из сырья Прочих поставщиков</f>
        <v>#NAME?</v>
      </c>
      <c r="B126" s="49"/>
      <c r="C126" s="804"/>
      <c r="D126" s="807" t="s">
        <v>2358</v>
      </c>
      <c r="E126" s="528" t="s">
        <v>2359</v>
      </c>
      <c r="F126" s="528"/>
      <c r="G126" s="529"/>
      <c r="H126" s="530"/>
      <c r="I126" s="530"/>
      <c r="J126" s="53" t="s">
        <v>186</v>
      </c>
      <c r="K126" s="687">
        <f t="shared" si="200"/>
        <v>1.2000000000000002</v>
      </c>
      <c r="L126" s="681"/>
      <c r="M126" s="687">
        <f t="shared" si="201"/>
        <v>0</v>
      </c>
      <c r="N126" s="681"/>
      <c r="O126" s="687">
        <f t="shared" si="202"/>
        <v>-1.2000000000000002</v>
      </c>
      <c r="P126" s="688">
        <f t="shared" si="203"/>
        <v>0</v>
      </c>
      <c r="Q126" s="687">
        <f t="shared" si="204"/>
        <v>0.30000000000000004</v>
      </c>
      <c r="R126" s="681"/>
      <c r="S126" s="687">
        <f t="shared" si="205"/>
        <v>0</v>
      </c>
      <c r="T126" s="681"/>
      <c r="U126" s="687">
        <f t="shared" si="206"/>
        <v>-0.30000000000000004</v>
      </c>
      <c r="V126" s="688">
        <f t="shared" si="207"/>
        <v>0</v>
      </c>
      <c r="W126" s="683">
        <v>0.1</v>
      </c>
      <c r="X126" s="681"/>
      <c r="Y126" s="681"/>
      <c r="Z126" s="681"/>
      <c r="AA126" s="687">
        <f t="shared" si="208"/>
        <v>-0.1</v>
      </c>
      <c r="AB126" s="688">
        <f t="shared" si="209"/>
        <v>0</v>
      </c>
      <c r="AC126" s="683">
        <v>0.1</v>
      </c>
      <c r="AD126" s="681"/>
      <c r="AE126" s="681"/>
      <c r="AF126" s="681"/>
      <c r="AG126" s="687">
        <f t="shared" si="210"/>
        <v>-0.1</v>
      </c>
      <c r="AH126" s="688">
        <f t="shared" si="211"/>
        <v>0</v>
      </c>
      <c r="AI126" s="683">
        <v>0.1</v>
      </c>
      <c r="AJ126" s="681"/>
      <c r="AK126" s="681"/>
      <c r="AL126" s="681"/>
      <c r="AM126" s="687">
        <f t="shared" si="212"/>
        <v>-0.1</v>
      </c>
      <c r="AN126" s="688">
        <f t="shared" si="213"/>
        <v>0</v>
      </c>
      <c r="AO126" s="687">
        <f t="shared" si="214"/>
        <v>0.30000000000000004</v>
      </c>
      <c r="AP126" s="681"/>
      <c r="AQ126" s="687">
        <f t="shared" si="215"/>
        <v>0</v>
      </c>
      <c r="AR126" s="681"/>
      <c r="AS126" s="687">
        <f t="shared" si="216"/>
        <v>-0.30000000000000004</v>
      </c>
      <c r="AT126" s="688">
        <f t="shared" si="217"/>
        <v>0</v>
      </c>
      <c r="AU126" s="683">
        <v>0.1</v>
      </c>
      <c r="AV126" s="681"/>
      <c r="AW126" s="681"/>
      <c r="AX126" s="681"/>
      <c r="AY126" s="687">
        <f t="shared" si="218"/>
        <v>-0.1</v>
      </c>
      <c r="AZ126" s="688">
        <f t="shared" si="219"/>
        <v>0</v>
      </c>
      <c r="BA126" s="683">
        <v>0.1</v>
      </c>
      <c r="BB126" s="681"/>
      <c r="BC126" s="681"/>
      <c r="BD126" s="681"/>
      <c r="BE126" s="687">
        <f t="shared" si="220"/>
        <v>-0.1</v>
      </c>
      <c r="BF126" s="688">
        <f t="shared" si="221"/>
        <v>0</v>
      </c>
      <c r="BG126" s="683">
        <v>0.1</v>
      </c>
      <c r="BH126" s="681"/>
      <c r="BI126" s="681"/>
      <c r="BJ126" s="681"/>
      <c r="BK126" s="687">
        <f t="shared" si="222"/>
        <v>-0.1</v>
      </c>
      <c r="BL126" s="688">
        <f t="shared" si="223"/>
        <v>0</v>
      </c>
      <c r="BM126" s="687">
        <f t="shared" si="224"/>
        <v>0.30000000000000004</v>
      </c>
      <c r="BN126" s="681"/>
      <c r="BO126" s="687">
        <f t="shared" si="225"/>
        <v>0</v>
      </c>
      <c r="BP126" s="681"/>
      <c r="BQ126" s="687">
        <f t="shared" si="226"/>
        <v>-0.30000000000000004</v>
      </c>
      <c r="BR126" s="688">
        <f t="shared" si="227"/>
        <v>0</v>
      </c>
      <c r="BS126" s="683">
        <v>0.1</v>
      </c>
      <c r="BT126" s="681"/>
      <c r="BU126" s="681"/>
      <c r="BV126" s="681"/>
      <c r="BW126" s="687">
        <f t="shared" si="228"/>
        <v>-0.1</v>
      </c>
      <c r="BX126" s="688">
        <f t="shared" si="229"/>
        <v>0</v>
      </c>
      <c r="BY126" s="683">
        <v>0.1</v>
      </c>
      <c r="BZ126" s="681"/>
      <c r="CA126" s="681"/>
      <c r="CB126" s="681"/>
      <c r="CC126" s="687">
        <f t="shared" si="230"/>
        <v>-0.1</v>
      </c>
      <c r="CD126" s="688">
        <f t="shared" si="231"/>
        <v>0</v>
      </c>
      <c r="CE126" s="683">
        <v>0.1</v>
      </c>
      <c r="CF126" s="681"/>
      <c r="CG126" s="681"/>
      <c r="CH126" s="681"/>
      <c r="CI126" s="687">
        <f t="shared" si="232"/>
        <v>-0.1</v>
      </c>
      <c r="CJ126" s="688">
        <f t="shared" si="233"/>
        <v>0</v>
      </c>
      <c r="CK126" s="687">
        <f t="shared" si="234"/>
        <v>0.30000000000000004</v>
      </c>
      <c r="CL126" s="681"/>
      <c r="CM126" s="687">
        <f t="shared" si="235"/>
        <v>0</v>
      </c>
      <c r="CN126" s="681"/>
      <c r="CO126" s="687">
        <f t="shared" si="236"/>
        <v>-0.30000000000000004</v>
      </c>
      <c r="CP126" s="688">
        <f t="shared" si="237"/>
        <v>0</v>
      </c>
      <c r="CQ126" s="683">
        <v>0.1</v>
      </c>
      <c r="CR126" s="681"/>
      <c r="CS126" s="681"/>
      <c r="CT126" s="681"/>
      <c r="CU126" s="687">
        <f t="shared" si="238"/>
        <v>-0.1</v>
      </c>
      <c r="CV126" s="688">
        <f t="shared" si="239"/>
        <v>0</v>
      </c>
      <c r="CW126" s="683">
        <v>0.1</v>
      </c>
      <c r="CX126" s="681"/>
      <c r="CY126" s="681"/>
      <c r="CZ126" s="681"/>
      <c r="DA126" s="687">
        <f t="shared" si="240"/>
        <v>-0.1</v>
      </c>
      <c r="DB126" s="688">
        <f t="shared" si="241"/>
        <v>0</v>
      </c>
      <c r="DC126" s="683">
        <v>0.1</v>
      </c>
      <c r="DD126" s="681"/>
      <c r="DE126" s="681"/>
      <c r="DF126" s="681"/>
      <c r="DG126" s="687">
        <f t="shared" si="242"/>
        <v>-0.1</v>
      </c>
      <c r="DH126" s="688">
        <f t="shared" si="243"/>
        <v>0</v>
      </c>
    </row>
    <row r="127" spans="1:112" s="45" customFormat="1" ht="18.75" customHeight="1">
      <c r="B127" s="49"/>
      <c r="C127" s="805"/>
      <c r="D127" s="766"/>
      <c r="E127" s="528" t="s">
        <v>2360</v>
      </c>
      <c r="F127" s="528"/>
      <c r="G127" s="529"/>
      <c r="H127" s="530"/>
      <c r="I127" s="530"/>
      <c r="J127" s="726" t="s">
        <v>889</v>
      </c>
      <c r="K127" s="687">
        <f t="shared" si="200"/>
        <v>1.2000000000000002</v>
      </c>
      <c r="L127" s="681"/>
      <c r="M127" s="687">
        <f t="shared" si="201"/>
        <v>0</v>
      </c>
      <c r="N127" s="681"/>
      <c r="O127" s="687">
        <f t="shared" si="202"/>
        <v>-1.2000000000000002</v>
      </c>
      <c r="P127" s="688">
        <f t="shared" si="203"/>
        <v>0</v>
      </c>
      <c r="Q127" s="687">
        <f t="shared" si="204"/>
        <v>0.30000000000000004</v>
      </c>
      <c r="R127" s="681"/>
      <c r="S127" s="687">
        <f t="shared" si="205"/>
        <v>0</v>
      </c>
      <c r="T127" s="681"/>
      <c r="U127" s="687">
        <f t="shared" si="206"/>
        <v>-0.30000000000000004</v>
      </c>
      <c r="V127" s="688">
        <f t="shared" si="207"/>
        <v>0</v>
      </c>
      <c r="W127" s="683">
        <v>0.1</v>
      </c>
      <c r="X127" s="681"/>
      <c r="Y127" s="681"/>
      <c r="Z127" s="681"/>
      <c r="AA127" s="687">
        <f t="shared" si="208"/>
        <v>-0.1</v>
      </c>
      <c r="AB127" s="688">
        <f t="shared" si="209"/>
        <v>0</v>
      </c>
      <c r="AC127" s="683">
        <v>0.1</v>
      </c>
      <c r="AD127" s="681"/>
      <c r="AE127" s="681"/>
      <c r="AF127" s="681"/>
      <c r="AG127" s="687">
        <f t="shared" si="210"/>
        <v>-0.1</v>
      </c>
      <c r="AH127" s="688">
        <f t="shared" si="211"/>
        <v>0</v>
      </c>
      <c r="AI127" s="683">
        <v>0.1</v>
      </c>
      <c r="AJ127" s="681"/>
      <c r="AK127" s="681"/>
      <c r="AL127" s="681"/>
      <c r="AM127" s="687">
        <f t="shared" si="212"/>
        <v>-0.1</v>
      </c>
      <c r="AN127" s="688">
        <f t="shared" si="213"/>
        <v>0</v>
      </c>
      <c r="AO127" s="687">
        <f t="shared" si="214"/>
        <v>0.30000000000000004</v>
      </c>
      <c r="AP127" s="681"/>
      <c r="AQ127" s="687">
        <f t="shared" si="215"/>
        <v>0</v>
      </c>
      <c r="AR127" s="681"/>
      <c r="AS127" s="687">
        <f t="shared" si="216"/>
        <v>-0.30000000000000004</v>
      </c>
      <c r="AT127" s="688">
        <f t="shared" si="217"/>
        <v>0</v>
      </c>
      <c r="AU127" s="683">
        <v>0.1</v>
      </c>
      <c r="AV127" s="681"/>
      <c r="AW127" s="681"/>
      <c r="AX127" s="681"/>
      <c r="AY127" s="687">
        <f t="shared" si="218"/>
        <v>-0.1</v>
      </c>
      <c r="AZ127" s="688">
        <f t="shared" si="219"/>
        <v>0</v>
      </c>
      <c r="BA127" s="683">
        <v>0.1</v>
      </c>
      <c r="BB127" s="681"/>
      <c r="BC127" s="681"/>
      <c r="BD127" s="681"/>
      <c r="BE127" s="687">
        <f t="shared" si="220"/>
        <v>-0.1</v>
      </c>
      <c r="BF127" s="688">
        <f t="shared" si="221"/>
        <v>0</v>
      </c>
      <c r="BG127" s="683">
        <v>0.1</v>
      </c>
      <c r="BH127" s="681"/>
      <c r="BI127" s="681"/>
      <c r="BJ127" s="681"/>
      <c r="BK127" s="687">
        <f t="shared" si="222"/>
        <v>-0.1</v>
      </c>
      <c r="BL127" s="688">
        <f t="shared" si="223"/>
        <v>0</v>
      </c>
      <c r="BM127" s="687">
        <f t="shared" si="224"/>
        <v>0.30000000000000004</v>
      </c>
      <c r="BN127" s="681"/>
      <c r="BO127" s="687">
        <f t="shared" si="225"/>
        <v>0</v>
      </c>
      <c r="BP127" s="681"/>
      <c r="BQ127" s="687">
        <f t="shared" si="226"/>
        <v>-0.30000000000000004</v>
      </c>
      <c r="BR127" s="688">
        <f t="shared" si="227"/>
        <v>0</v>
      </c>
      <c r="BS127" s="683">
        <v>0.1</v>
      </c>
      <c r="BT127" s="681"/>
      <c r="BU127" s="681"/>
      <c r="BV127" s="681"/>
      <c r="BW127" s="687">
        <f t="shared" si="228"/>
        <v>-0.1</v>
      </c>
      <c r="BX127" s="688">
        <f t="shared" si="229"/>
        <v>0</v>
      </c>
      <c r="BY127" s="683">
        <v>0.1</v>
      </c>
      <c r="BZ127" s="681"/>
      <c r="CA127" s="681"/>
      <c r="CB127" s="681"/>
      <c r="CC127" s="687">
        <f t="shared" si="230"/>
        <v>-0.1</v>
      </c>
      <c r="CD127" s="688">
        <f t="shared" si="231"/>
        <v>0</v>
      </c>
      <c r="CE127" s="683">
        <v>0.1</v>
      </c>
      <c r="CF127" s="681"/>
      <c r="CG127" s="681"/>
      <c r="CH127" s="681"/>
      <c r="CI127" s="687">
        <f t="shared" si="232"/>
        <v>-0.1</v>
      </c>
      <c r="CJ127" s="688">
        <f t="shared" si="233"/>
        <v>0</v>
      </c>
      <c r="CK127" s="687">
        <f t="shared" si="234"/>
        <v>0.30000000000000004</v>
      </c>
      <c r="CL127" s="681"/>
      <c r="CM127" s="687">
        <f t="shared" si="235"/>
        <v>0</v>
      </c>
      <c r="CN127" s="681"/>
      <c r="CO127" s="687">
        <f t="shared" si="236"/>
        <v>-0.30000000000000004</v>
      </c>
      <c r="CP127" s="688">
        <f t="shared" si="237"/>
        <v>0</v>
      </c>
      <c r="CQ127" s="683">
        <v>0.1</v>
      </c>
      <c r="CR127" s="681"/>
      <c r="CS127" s="681"/>
      <c r="CT127" s="681"/>
      <c r="CU127" s="687">
        <f t="shared" si="238"/>
        <v>-0.1</v>
      </c>
      <c r="CV127" s="688">
        <f t="shared" si="239"/>
        <v>0</v>
      </c>
      <c r="CW127" s="683">
        <v>0.1</v>
      </c>
      <c r="CX127" s="681"/>
      <c r="CY127" s="681"/>
      <c r="CZ127" s="681"/>
      <c r="DA127" s="687">
        <f t="shared" si="240"/>
        <v>-0.1</v>
      </c>
      <c r="DB127" s="688">
        <f t="shared" si="241"/>
        <v>0</v>
      </c>
      <c r="DC127" s="683">
        <v>0.1</v>
      </c>
      <c r="DD127" s="681"/>
      <c r="DE127" s="681"/>
      <c r="DF127" s="681"/>
      <c r="DG127" s="687">
        <f t="shared" si="242"/>
        <v>-0.1</v>
      </c>
      <c r="DH127" s="688">
        <f t="shared" si="243"/>
        <v>0</v>
      </c>
    </row>
    <row r="128" spans="1:112" s="45" customFormat="1" ht="18.75" customHeight="1">
      <c r="A128" t="s">
        <v>2361</v>
      </c>
      <c r="B128" s="49"/>
      <c r="C128" s="620"/>
      <c r="D128" s="827" t="s">
        <v>2362</v>
      </c>
      <c r="E128" s="528" t="s">
        <v>2363</v>
      </c>
      <c r="F128" s="528"/>
      <c r="G128" s="529"/>
      <c r="H128" s="530"/>
      <c r="I128" s="530"/>
      <c r="J128" s="53" t="s">
        <v>186</v>
      </c>
      <c r="K128" s="687">
        <f t="shared" si="200"/>
        <v>0</v>
      </c>
      <c r="L128" s="681"/>
      <c r="M128" s="687">
        <f t="shared" si="201"/>
        <v>0</v>
      </c>
      <c r="N128" s="681"/>
      <c r="O128" s="687">
        <f t="shared" si="202"/>
        <v>0</v>
      </c>
      <c r="P128" s="688" t="str">
        <f t="shared" si="203"/>
        <v>-</v>
      </c>
      <c r="Q128" s="687">
        <f t="shared" si="204"/>
        <v>0</v>
      </c>
      <c r="R128" s="681"/>
      <c r="S128" s="687">
        <f t="shared" si="205"/>
        <v>0</v>
      </c>
      <c r="T128" s="681"/>
      <c r="U128" s="687">
        <f t="shared" si="206"/>
        <v>0</v>
      </c>
      <c r="V128" s="688" t="str">
        <f t="shared" si="207"/>
        <v>-</v>
      </c>
      <c r="W128" s="683">
        <v>0</v>
      </c>
      <c r="X128" s="681"/>
      <c r="Y128" s="681"/>
      <c r="Z128" s="681"/>
      <c r="AA128" s="687">
        <f t="shared" si="208"/>
        <v>0</v>
      </c>
      <c r="AB128" s="688" t="str">
        <f t="shared" si="209"/>
        <v>-</v>
      </c>
      <c r="AC128" s="683">
        <v>0</v>
      </c>
      <c r="AD128" s="681"/>
      <c r="AE128" s="681"/>
      <c r="AF128" s="681"/>
      <c r="AG128" s="687">
        <f t="shared" si="210"/>
        <v>0</v>
      </c>
      <c r="AH128" s="688" t="str">
        <f t="shared" si="211"/>
        <v>-</v>
      </c>
      <c r="AI128" s="683">
        <v>0</v>
      </c>
      <c r="AJ128" s="681"/>
      <c r="AK128" s="681"/>
      <c r="AL128" s="681"/>
      <c r="AM128" s="687">
        <f t="shared" si="212"/>
        <v>0</v>
      </c>
      <c r="AN128" s="688" t="str">
        <f t="shared" si="213"/>
        <v>-</v>
      </c>
      <c r="AO128" s="687">
        <f t="shared" si="214"/>
        <v>0</v>
      </c>
      <c r="AP128" s="681"/>
      <c r="AQ128" s="687">
        <f t="shared" si="215"/>
        <v>0</v>
      </c>
      <c r="AR128" s="681"/>
      <c r="AS128" s="687">
        <f t="shared" si="216"/>
        <v>0</v>
      </c>
      <c r="AT128" s="688" t="str">
        <f t="shared" si="217"/>
        <v>-</v>
      </c>
      <c r="AU128" s="683">
        <v>0</v>
      </c>
      <c r="AV128" s="681"/>
      <c r="AW128" s="681"/>
      <c r="AX128" s="681"/>
      <c r="AY128" s="687">
        <f t="shared" si="218"/>
        <v>0</v>
      </c>
      <c r="AZ128" s="688" t="str">
        <f t="shared" si="219"/>
        <v>-</v>
      </c>
      <c r="BA128" s="683">
        <v>0</v>
      </c>
      <c r="BB128" s="681"/>
      <c r="BC128" s="681"/>
      <c r="BD128" s="681"/>
      <c r="BE128" s="687">
        <f t="shared" si="220"/>
        <v>0</v>
      </c>
      <c r="BF128" s="688" t="str">
        <f t="shared" si="221"/>
        <v>-</v>
      </c>
      <c r="BG128" s="683">
        <v>0</v>
      </c>
      <c r="BH128" s="681"/>
      <c r="BI128" s="681"/>
      <c r="BJ128" s="681"/>
      <c r="BK128" s="687">
        <f t="shared" si="222"/>
        <v>0</v>
      </c>
      <c r="BL128" s="688" t="str">
        <f t="shared" si="223"/>
        <v>-</v>
      </c>
      <c r="BM128" s="687">
        <f t="shared" si="224"/>
        <v>0</v>
      </c>
      <c r="BN128" s="681"/>
      <c r="BO128" s="687">
        <f t="shared" si="225"/>
        <v>0</v>
      </c>
      <c r="BP128" s="681"/>
      <c r="BQ128" s="687">
        <f t="shared" si="226"/>
        <v>0</v>
      </c>
      <c r="BR128" s="688" t="str">
        <f t="shared" si="227"/>
        <v>-</v>
      </c>
      <c r="BS128" s="683">
        <v>0</v>
      </c>
      <c r="BT128" s="681"/>
      <c r="BU128" s="681"/>
      <c r="BV128" s="681"/>
      <c r="BW128" s="687">
        <f t="shared" si="228"/>
        <v>0</v>
      </c>
      <c r="BX128" s="688" t="str">
        <f t="shared" si="229"/>
        <v>-</v>
      </c>
      <c r="BY128" s="683">
        <v>0</v>
      </c>
      <c r="BZ128" s="681"/>
      <c r="CA128" s="681"/>
      <c r="CB128" s="681"/>
      <c r="CC128" s="687">
        <f t="shared" si="230"/>
        <v>0</v>
      </c>
      <c r="CD128" s="688" t="str">
        <f t="shared" si="231"/>
        <v>-</v>
      </c>
      <c r="CE128" s="683">
        <v>0</v>
      </c>
      <c r="CF128" s="681"/>
      <c r="CG128" s="681"/>
      <c r="CH128" s="681"/>
      <c r="CI128" s="687">
        <f t="shared" si="232"/>
        <v>0</v>
      </c>
      <c r="CJ128" s="688" t="str">
        <f t="shared" si="233"/>
        <v>-</v>
      </c>
      <c r="CK128" s="687">
        <f t="shared" si="234"/>
        <v>0</v>
      </c>
      <c r="CL128" s="681"/>
      <c r="CM128" s="687">
        <f t="shared" si="235"/>
        <v>0</v>
      </c>
      <c r="CN128" s="681"/>
      <c r="CO128" s="687">
        <f t="shared" si="236"/>
        <v>0</v>
      </c>
      <c r="CP128" s="688" t="str">
        <f t="shared" si="237"/>
        <v>-</v>
      </c>
      <c r="CQ128" s="683">
        <v>0</v>
      </c>
      <c r="CR128" s="681"/>
      <c r="CS128" s="681"/>
      <c r="CT128" s="681"/>
      <c r="CU128" s="687">
        <f t="shared" si="238"/>
        <v>0</v>
      </c>
      <c r="CV128" s="688" t="str">
        <f t="shared" si="239"/>
        <v>-</v>
      </c>
      <c r="CW128" s="683">
        <v>0</v>
      </c>
      <c r="CX128" s="681"/>
      <c r="CY128" s="681"/>
      <c r="CZ128" s="681"/>
      <c r="DA128" s="687">
        <f t="shared" si="240"/>
        <v>0</v>
      </c>
      <c r="DB128" s="688" t="str">
        <f t="shared" si="241"/>
        <v>-</v>
      </c>
      <c r="DC128" s="683">
        <v>0</v>
      </c>
      <c r="DD128" s="681"/>
      <c r="DE128" s="681"/>
      <c r="DF128" s="681"/>
      <c r="DG128" s="687">
        <f t="shared" si="242"/>
        <v>0</v>
      </c>
      <c r="DH128" s="688" t="str">
        <f t="shared" si="243"/>
        <v>-</v>
      </c>
    </row>
    <row r="129" spans="1:112" s="45" customFormat="1" ht="18.75" customHeight="1">
      <c r="B129" s="49"/>
      <c r="C129" s="620"/>
      <c r="D129" s="766"/>
      <c r="E129" s="528" t="s">
        <v>2364</v>
      </c>
      <c r="F129" s="528"/>
      <c r="G129" s="529"/>
      <c r="H129" s="530"/>
      <c r="I129" s="530"/>
      <c r="J129" s="726" t="s">
        <v>889</v>
      </c>
      <c r="K129" s="687">
        <f t="shared" si="200"/>
        <v>0</v>
      </c>
      <c r="L129" s="681"/>
      <c r="M129" s="687">
        <f t="shared" si="201"/>
        <v>0</v>
      </c>
      <c r="N129" s="681"/>
      <c r="O129" s="687">
        <f t="shared" si="202"/>
        <v>0</v>
      </c>
      <c r="P129" s="688" t="str">
        <f t="shared" si="203"/>
        <v>-</v>
      </c>
      <c r="Q129" s="687">
        <f t="shared" si="204"/>
        <v>0</v>
      </c>
      <c r="R129" s="681"/>
      <c r="S129" s="687">
        <f t="shared" si="205"/>
        <v>0</v>
      </c>
      <c r="T129" s="681"/>
      <c r="U129" s="687">
        <f t="shared" si="206"/>
        <v>0</v>
      </c>
      <c r="V129" s="688" t="str">
        <f t="shared" si="207"/>
        <v>-</v>
      </c>
      <c r="W129" s="683">
        <v>0</v>
      </c>
      <c r="X129" s="681"/>
      <c r="Y129" s="681"/>
      <c r="Z129" s="681"/>
      <c r="AA129" s="687">
        <f t="shared" si="208"/>
        <v>0</v>
      </c>
      <c r="AB129" s="688" t="str">
        <f t="shared" si="209"/>
        <v>-</v>
      </c>
      <c r="AC129" s="683">
        <v>0</v>
      </c>
      <c r="AD129" s="681"/>
      <c r="AE129" s="681"/>
      <c r="AF129" s="681"/>
      <c r="AG129" s="687">
        <f t="shared" si="210"/>
        <v>0</v>
      </c>
      <c r="AH129" s="688" t="str">
        <f t="shared" si="211"/>
        <v>-</v>
      </c>
      <c r="AI129" s="683">
        <v>0</v>
      </c>
      <c r="AJ129" s="681"/>
      <c r="AK129" s="681"/>
      <c r="AL129" s="681"/>
      <c r="AM129" s="687">
        <f t="shared" si="212"/>
        <v>0</v>
      </c>
      <c r="AN129" s="688" t="str">
        <f t="shared" si="213"/>
        <v>-</v>
      </c>
      <c r="AO129" s="687">
        <f t="shared" si="214"/>
        <v>0</v>
      </c>
      <c r="AP129" s="681"/>
      <c r="AQ129" s="687">
        <f t="shared" si="215"/>
        <v>0</v>
      </c>
      <c r="AR129" s="681"/>
      <c r="AS129" s="687">
        <f t="shared" si="216"/>
        <v>0</v>
      </c>
      <c r="AT129" s="688" t="str">
        <f t="shared" si="217"/>
        <v>-</v>
      </c>
      <c r="AU129" s="683">
        <v>0</v>
      </c>
      <c r="AV129" s="681"/>
      <c r="AW129" s="681"/>
      <c r="AX129" s="681"/>
      <c r="AY129" s="687">
        <f t="shared" si="218"/>
        <v>0</v>
      </c>
      <c r="AZ129" s="688" t="str">
        <f t="shared" si="219"/>
        <v>-</v>
      </c>
      <c r="BA129" s="683">
        <v>0</v>
      </c>
      <c r="BB129" s="681"/>
      <c r="BC129" s="681"/>
      <c r="BD129" s="681"/>
      <c r="BE129" s="687">
        <f t="shared" si="220"/>
        <v>0</v>
      </c>
      <c r="BF129" s="688" t="str">
        <f t="shared" si="221"/>
        <v>-</v>
      </c>
      <c r="BG129" s="683">
        <v>0</v>
      </c>
      <c r="BH129" s="681"/>
      <c r="BI129" s="681"/>
      <c r="BJ129" s="681"/>
      <c r="BK129" s="687">
        <f t="shared" si="222"/>
        <v>0</v>
      </c>
      <c r="BL129" s="688" t="str">
        <f t="shared" si="223"/>
        <v>-</v>
      </c>
      <c r="BM129" s="687">
        <f t="shared" si="224"/>
        <v>0</v>
      </c>
      <c r="BN129" s="681"/>
      <c r="BO129" s="687">
        <f t="shared" si="225"/>
        <v>0</v>
      </c>
      <c r="BP129" s="681"/>
      <c r="BQ129" s="687">
        <f t="shared" si="226"/>
        <v>0</v>
      </c>
      <c r="BR129" s="688" t="str">
        <f t="shared" si="227"/>
        <v>-</v>
      </c>
      <c r="BS129" s="683">
        <v>0</v>
      </c>
      <c r="BT129" s="681"/>
      <c r="BU129" s="681"/>
      <c r="BV129" s="681"/>
      <c r="BW129" s="687">
        <f t="shared" si="228"/>
        <v>0</v>
      </c>
      <c r="BX129" s="688" t="str">
        <f t="shared" si="229"/>
        <v>-</v>
      </c>
      <c r="BY129" s="683">
        <v>0</v>
      </c>
      <c r="BZ129" s="681"/>
      <c r="CA129" s="681"/>
      <c r="CB129" s="681"/>
      <c r="CC129" s="687">
        <f t="shared" si="230"/>
        <v>0</v>
      </c>
      <c r="CD129" s="688" t="str">
        <f t="shared" si="231"/>
        <v>-</v>
      </c>
      <c r="CE129" s="683">
        <v>0</v>
      </c>
      <c r="CF129" s="681"/>
      <c r="CG129" s="681"/>
      <c r="CH129" s="681"/>
      <c r="CI129" s="687">
        <f t="shared" si="232"/>
        <v>0</v>
      </c>
      <c r="CJ129" s="688" t="str">
        <f t="shared" si="233"/>
        <v>-</v>
      </c>
      <c r="CK129" s="687">
        <f t="shared" si="234"/>
        <v>0</v>
      </c>
      <c r="CL129" s="681"/>
      <c r="CM129" s="687">
        <f t="shared" si="235"/>
        <v>0</v>
      </c>
      <c r="CN129" s="681"/>
      <c r="CO129" s="687">
        <f t="shared" si="236"/>
        <v>0</v>
      </c>
      <c r="CP129" s="688" t="str">
        <f t="shared" si="237"/>
        <v>-</v>
      </c>
      <c r="CQ129" s="683">
        <v>0</v>
      </c>
      <c r="CR129" s="681"/>
      <c r="CS129" s="681"/>
      <c r="CT129" s="681"/>
      <c r="CU129" s="687">
        <f t="shared" si="238"/>
        <v>0</v>
      </c>
      <c r="CV129" s="688" t="str">
        <f t="shared" si="239"/>
        <v>-</v>
      </c>
      <c r="CW129" s="683">
        <v>0</v>
      </c>
      <c r="CX129" s="681"/>
      <c r="CY129" s="681"/>
      <c r="CZ129" s="681"/>
      <c r="DA129" s="687">
        <f t="shared" si="240"/>
        <v>0</v>
      </c>
      <c r="DB129" s="688" t="str">
        <f t="shared" si="241"/>
        <v>-</v>
      </c>
      <c r="DC129" s="683">
        <v>0</v>
      </c>
      <c r="DD129" s="681"/>
      <c r="DE129" s="681"/>
      <c r="DF129" s="681"/>
      <c r="DG129" s="687">
        <f t="shared" si="242"/>
        <v>0</v>
      </c>
      <c r="DH129" s="688" t="str">
        <f t="shared" si="243"/>
        <v>-</v>
      </c>
    </row>
    <row r="130" spans="1:112" s="45" customFormat="1" ht="18.75" customHeight="1">
      <c r="A130" t="s">
        <v>2323</v>
      </c>
      <c r="B130" s="49"/>
      <c r="C130" s="620"/>
      <c r="D130" s="807" t="s">
        <v>2297</v>
      </c>
      <c r="E130" s="528" t="s">
        <v>2326</v>
      </c>
      <c r="F130" s="528"/>
      <c r="G130" s="529"/>
      <c r="H130" s="530"/>
      <c r="I130" s="530"/>
      <c r="J130" s="53" t="s">
        <v>186</v>
      </c>
      <c r="K130" s="687">
        <f t="shared" si="200"/>
        <v>0</v>
      </c>
      <c r="L130" s="681"/>
      <c r="M130" s="687">
        <f t="shared" si="201"/>
        <v>0</v>
      </c>
      <c r="N130" s="681"/>
      <c r="O130" s="687">
        <f t="shared" si="202"/>
        <v>0</v>
      </c>
      <c r="P130" s="688" t="str">
        <f t="shared" si="203"/>
        <v>-</v>
      </c>
      <c r="Q130" s="687">
        <f t="shared" si="204"/>
        <v>0</v>
      </c>
      <c r="R130" s="681"/>
      <c r="S130" s="687">
        <f t="shared" si="205"/>
        <v>0</v>
      </c>
      <c r="T130" s="681"/>
      <c r="U130" s="687">
        <f t="shared" si="206"/>
        <v>0</v>
      </c>
      <c r="V130" s="688" t="str">
        <f t="shared" si="207"/>
        <v>-</v>
      </c>
      <c r="W130" s="683">
        <v>0</v>
      </c>
      <c r="X130" s="681"/>
      <c r="Y130" s="681"/>
      <c r="Z130" s="681"/>
      <c r="AA130" s="687">
        <f t="shared" si="208"/>
        <v>0</v>
      </c>
      <c r="AB130" s="688" t="str">
        <f t="shared" si="209"/>
        <v>-</v>
      </c>
      <c r="AC130" s="683">
        <v>0</v>
      </c>
      <c r="AD130" s="681"/>
      <c r="AE130" s="681"/>
      <c r="AF130" s="681"/>
      <c r="AG130" s="687">
        <f t="shared" si="210"/>
        <v>0</v>
      </c>
      <c r="AH130" s="688" t="str">
        <f t="shared" si="211"/>
        <v>-</v>
      </c>
      <c r="AI130" s="683">
        <v>0</v>
      </c>
      <c r="AJ130" s="681"/>
      <c r="AK130" s="681"/>
      <c r="AL130" s="681"/>
      <c r="AM130" s="687">
        <f t="shared" si="212"/>
        <v>0</v>
      </c>
      <c r="AN130" s="688" t="str">
        <f t="shared" si="213"/>
        <v>-</v>
      </c>
      <c r="AO130" s="687">
        <f t="shared" si="214"/>
        <v>0</v>
      </c>
      <c r="AP130" s="681"/>
      <c r="AQ130" s="687">
        <f t="shared" si="215"/>
        <v>0</v>
      </c>
      <c r="AR130" s="681"/>
      <c r="AS130" s="687">
        <f t="shared" si="216"/>
        <v>0</v>
      </c>
      <c r="AT130" s="688" t="str">
        <f t="shared" si="217"/>
        <v>-</v>
      </c>
      <c r="AU130" s="683">
        <v>0</v>
      </c>
      <c r="AV130" s="681"/>
      <c r="AW130" s="681"/>
      <c r="AX130" s="681"/>
      <c r="AY130" s="687">
        <f t="shared" si="218"/>
        <v>0</v>
      </c>
      <c r="AZ130" s="688" t="str">
        <f t="shared" si="219"/>
        <v>-</v>
      </c>
      <c r="BA130" s="683">
        <v>0</v>
      </c>
      <c r="BB130" s="681"/>
      <c r="BC130" s="681"/>
      <c r="BD130" s="681"/>
      <c r="BE130" s="687">
        <f t="shared" si="220"/>
        <v>0</v>
      </c>
      <c r="BF130" s="688" t="str">
        <f t="shared" si="221"/>
        <v>-</v>
      </c>
      <c r="BG130" s="683">
        <v>0</v>
      </c>
      <c r="BH130" s="681"/>
      <c r="BI130" s="681"/>
      <c r="BJ130" s="681"/>
      <c r="BK130" s="687">
        <f t="shared" si="222"/>
        <v>0</v>
      </c>
      <c r="BL130" s="688" t="str">
        <f t="shared" si="223"/>
        <v>-</v>
      </c>
      <c r="BM130" s="687">
        <f t="shared" si="224"/>
        <v>0</v>
      </c>
      <c r="BN130" s="681"/>
      <c r="BO130" s="687">
        <f t="shared" si="225"/>
        <v>0</v>
      </c>
      <c r="BP130" s="681"/>
      <c r="BQ130" s="687">
        <f t="shared" si="226"/>
        <v>0</v>
      </c>
      <c r="BR130" s="688" t="str">
        <f t="shared" si="227"/>
        <v>-</v>
      </c>
      <c r="BS130" s="683">
        <v>0</v>
      </c>
      <c r="BT130" s="681"/>
      <c r="BU130" s="681"/>
      <c r="BV130" s="681"/>
      <c r="BW130" s="687">
        <f t="shared" si="228"/>
        <v>0</v>
      </c>
      <c r="BX130" s="688" t="str">
        <f t="shared" si="229"/>
        <v>-</v>
      </c>
      <c r="BY130" s="683">
        <v>0</v>
      </c>
      <c r="BZ130" s="681"/>
      <c r="CA130" s="681"/>
      <c r="CB130" s="681"/>
      <c r="CC130" s="687">
        <f t="shared" si="230"/>
        <v>0</v>
      </c>
      <c r="CD130" s="688" t="str">
        <f t="shared" si="231"/>
        <v>-</v>
      </c>
      <c r="CE130" s="683">
        <v>0</v>
      </c>
      <c r="CF130" s="681"/>
      <c r="CG130" s="681"/>
      <c r="CH130" s="681"/>
      <c r="CI130" s="687">
        <f t="shared" si="232"/>
        <v>0</v>
      </c>
      <c r="CJ130" s="688" t="str">
        <f t="shared" si="233"/>
        <v>-</v>
      </c>
      <c r="CK130" s="687">
        <f t="shared" si="234"/>
        <v>0</v>
      </c>
      <c r="CL130" s="681"/>
      <c r="CM130" s="687">
        <f t="shared" si="235"/>
        <v>0</v>
      </c>
      <c r="CN130" s="681"/>
      <c r="CO130" s="687">
        <f t="shared" si="236"/>
        <v>0</v>
      </c>
      <c r="CP130" s="688" t="str">
        <f t="shared" si="237"/>
        <v>-</v>
      </c>
      <c r="CQ130" s="683">
        <v>0</v>
      </c>
      <c r="CR130" s="681"/>
      <c r="CS130" s="681"/>
      <c r="CT130" s="681"/>
      <c r="CU130" s="687">
        <f t="shared" si="238"/>
        <v>0</v>
      </c>
      <c r="CV130" s="688" t="str">
        <f t="shared" si="239"/>
        <v>-</v>
      </c>
      <c r="CW130" s="683">
        <v>0</v>
      </c>
      <c r="CX130" s="681"/>
      <c r="CY130" s="681"/>
      <c r="CZ130" s="681"/>
      <c r="DA130" s="687">
        <f t="shared" si="240"/>
        <v>0</v>
      </c>
      <c r="DB130" s="688" t="str">
        <f t="shared" si="241"/>
        <v>-</v>
      </c>
      <c r="DC130" s="683">
        <v>0</v>
      </c>
      <c r="DD130" s="681"/>
      <c r="DE130" s="681"/>
      <c r="DF130" s="681"/>
      <c r="DG130" s="687">
        <f t="shared" si="242"/>
        <v>0</v>
      </c>
      <c r="DH130" s="688" t="str">
        <f t="shared" si="243"/>
        <v>-</v>
      </c>
    </row>
    <row r="131" spans="1:112" s="45" customFormat="1" ht="18.75" customHeight="1">
      <c r="B131" s="49"/>
      <c r="C131" s="620"/>
      <c r="D131" s="766"/>
      <c r="E131" s="528" t="s">
        <v>2328</v>
      </c>
      <c r="F131" s="528"/>
      <c r="G131" s="529"/>
      <c r="H131" s="530"/>
      <c r="I131" s="530"/>
      <c r="J131" s="726" t="s">
        <v>889</v>
      </c>
      <c r="K131" s="687">
        <f t="shared" si="200"/>
        <v>0</v>
      </c>
      <c r="L131" s="681"/>
      <c r="M131" s="687">
        <f t="shared" si="201"/>
        <v>0</v>
      </c>
      <c r="N131" s="681"/>
      <c r="O131" s="687">
        <f t="shared" si="202"/>
        <v>0</v>
      </c>
      <c r="P131" s="688" t="str">
        <f t="shared" si="203"/>
        <v>-</v>
      </c>
      <c r="Q131" s="687">
        <f t="shared" si="204"/>
        <v>0</v>
      </c>
      <c r="R131" s="681"/>
      <c r="S131" s="687">
        <f t="shared" si="205"/>
        <v>0</v>
      </c>
      <c r="T131" s="681"/>
      <c r="U131" s="687">
        <f t="shared" si="206"/>
        <v>0</v>
      </c>
      <c r="V131" s="688" t="str">
        <f t="shared" si="207"/>
        <v>-</v>
      </c>
      <c r="W131" s="683">
        <v>0</v>
      </c>
      <c r="X131" s="681"/>
      <c r="Y131" s="681"/>
      <c r="Z131" s="681"/>
      <c r="AA131" s="687">
        <f t="shared" si="208"/>
        <v>0</v>
      </c>
      <c r="AB131" s="688" t="str">
        <f t="shared" si="209"/>
        <v>-</v>
      </c>
      <c r="AC131" s="683">
        <v>0</v>
      </c>
      <c r="AD131" s="681"/>
      <c r="AE131" s="681"/>
      <c r="AF131" s="681"/>
      <c r="AG131" s="687">
        <f t="shared" si="210"/>
        <v>0</v>
      </c>
      <c r="AH131" s="688" t="str">
        <f t="shared" si="211"/>
        <v>-</v>
      </c>
      <c r="AI131" s="683">
        <v>0</v>
      </c>
      <c r="AJ131" s="681"/>
      <c r="AK131" s="681"/>
      <c r="AL131" s="681"/>
      <c r="AM131" s="687">
        <f t="shared" si="212"/>
        <v>0</v>
      </c>
      <c r="AN131" s="688" t="str">
        <f t="shared" si="213"/>
        <v>-</v>
      </c>
      <c r="AO131" s="687">
        <f t="shared" si="214"/>
        <v>0</v>
      </c>
      <c r="AP131" s="681"/>
      <c r="AQ131" s="687">
        <f t="shared" si="215"/>
        <v>0</v>
      </c>
      <c r="AR131" s="681"/>
      <c r="AS131" s="687">
        <f t="shared" si="216"/>
        <v>0</v>
      </c>
      <c r="AT131" s="688" t="str">
        <f t="shared" si="217"/>
        <v>-</v>
      </c>
      <c r="AU131" s="683">
        <v>0</v>
      </c>
      <c r="AV131" s="681"/>
      <c r="AW131" s="681"/>
      <c r="AX131" s="681"/>
      <c r="AY131" s="687">
        <f t="shared" si="218"/>
        <v>0</v>
      </c>
      <c r="AZ131" s="688" t="str">
        <f t="shared" si="219"/>
        <v>-</v>
      </c>
      <c r="BA131" s="683">
        <v>0</v>
      </c>
      <c r="BB131" s="681"/>
      <c r="BC131" s="681"/>
      <c r="BD131" s="681"/>
      <c r="BE131" s="687">
        <f t="shared" si="220"/>
        <v>0</v>
      </c>
      <c r="BF131" s="688" t="str">
        <f t="shared" si="221"/>
        <v>-</v>
      </c>
      <c r="BG131" s="683">
        <v>0</v>
      </c>
      <c r="BH131" s="681"/>
      <c r="BI131" s="681"/>
      <c r="BJ131" s="681"/>
      <c r="BK131" s="687">
        <f t="shared" si="222"/>
        <v>0</v>
      </c>
      <c r="BL131" s="688" t="str">
        <f t="shared" si="223"/>
        <v>-</v>
      </c>
      <c r="BM131" s="687">
        <f t="shared" si="224"/>
        <v>0</v>
      </c>
      <c r="BN131" s="681"/>
      <c r="BO131" s="687">
        <f t="shared" si="225"/>
        <v>0</v>
      </c>
      <c r="BP131" s="681"/>
      <c r="BQ131" s="687">
        <f t="shared" si="226"/>
        <v>0</v>
      </c>
      <c r="BR131" s="688" t="str">
        <f t="shared" si="227"/>
        <v>-</v>
      </c>
      <c r="BS131" s="683">
        <v>0</v>
      </c>
      <c r="BT131" s="681"/>
      <c r="BU131" s="681"/>
      <c r="BV131" s="681"/>
      <c r="BW131" s="687">
        <f t="shared" si="228"/>
        <v>0</v>
      </c>
      <c r="BX131" s="688" t="str">
        <f t="shared" si="229"/>
        <v>-</v>
      </c>
      <c r="BY131" s="683">
        <v>0</v>
      </c>
      <c r="BZ131" s="681"/>
      <c r="CA131" s="681"/>
      <c r="CB131" s="681"/>
      <c r="CC131" s="687">
        <f t="shared" si="230"/>
        <v>0</v>
      </c>
      <c r="CD131" s="688" t="str">
        <f t="shared" si="231"/>
        <v>-</v>
      </c>
      <c r="CE131" s="683">
        <v>0</v>
      </c>
      <c r="CF131" s="681"/>
      <c r="CG131" s="681"/>
      <c r="CH131" s="681"/>
      <c r="CI131" s="687">
        <f t="shared" si="232"/>
        <v>0</v>
      </c>
      <c r="CJ131" s="688" t="str">
        <f t="shared" si="233"/>
        <v>-</v>
      </c>
      <c r="CK131" s="687">
        <f t="shared" si="234"/>
        <v>0</v>
      </c>
      <c r="CL131" s="681"/>
      <c r="CM131" s="687">
        <f t="shared" si="235"/>
        <v>0</v>
      </c>
      <c r="CN131" s="681"/>
      <c r="CO131" s="687">
        <f t="shared" si="236"/>
        <v>0</v>
      </c>
      <c r="CP131" s="688" t="str">
        <f t="shared" si="237"/>
        <v>-</v>
      </c>
      <c r="CQ131" s="683">
        <v>0</v>
      </c>
      <c r="CR131" s="681"/>
      <c r="CS131" s="681"/>
      <c r="CT131" s="681"/>
      <c r="CU131" s="687">
        <f t="shared" si="238"/>
        <v>0</v>
      </c>
      <c r="CV131" s="688" t="str">
        <f t="shared" si="239"/>
        <v>-</v>
      </c>
      <c r="CW131" s="683">
        <v>0</v>
      </c>
      <c r="CX131" s="681"/>
      <c r="CY131" s="681"/>
      <c r="CZ131" s="681"/>
      <c r="DA131" s="687">
        <f t="shared" si="240"/>
        <v>0</v>
      </c>
      <c r="DB131" s="688" t="str">
        <f t="shared" si="241"/>
        <v>-</v>
      </c>
      <c r="DC131" s="683">
        <v>0</v>
      </c>
      <c r="DD131" s="681"/>
      <c r="DE131" s="681"/>
      <c r="DF131" s="681"/>
      <c r="DG131" s="687">
        <f t="shared" si="242"/>
        <v>0</v>
      </c>
      <c r="DH131" s="688" t="str">
        <f t="shared" si="243"/>
        <v>-</v>
      </c>
    </row>
    <row r="132" spans="1:112" s="45" customFormat="1" ht="18.75" customHeight="1">
      <c r="A132" t="s">
        <v>2365</v>
      </c>
      <c r="B132" s="49"/>
      <c r="C132" s="620"/>
      <c r="D132" s="807" t="s">
        <v>2365</v>
      </c>
      <c r="E132" s="528" t="s">
        <v>2366</v>
      </c>
      <c r="F132" s="528"/>
      <c r="G132" s="529"/>
      <c r="H132" s="530" t="s">
        <v>2367</v>
      </c>
      <c r="I132" s="530"/>
      <c r="J132" s="53" t="s">
        <v>186</v>
      </c>
      <c r="K132" s="687">
        <f t="shared" si="200"/>
        <v>4681.3</v>
      </c>
      <c r="L132" s="681"/>
      <c r="M132" s="687">
        <f t="shared" si="201"/>
        <v>0</v>
      </c>
      <c r="N132" s="681"/>
      <c r="O132" s="687">
        <f t="shared" si="202"/>
        <v>-4681.3</v>
      </c>
      <c r="P132" s="688">
        <f t="shared" si="203"/>
        <v>0</v>
      </c>
      <c r="Q132" s="687">
        <f t="shared" si="204"/>
        <v>1331.4</v>
      </c>
      <c r="R132" s="681"/>
      <c r="S132" s="687">
        <f t="shared" si="205"/>
        <v>0</v>
      </c>
      <c r="T132" s="681"/>
      <c r="U132" s="687">
        <f t="shared" si="206"/>
        <v>-1331.4</v>
      </c>
      <c r="V132" s="688">
        <f t="shared" si="207"/>
        <v>0</v>
      </c>
      <c r="W132" s="687">
        <f>W134+W136</f>
        <v>469.7</v>
      </c>
      <c r="X132" s="681"/>
      <c r="Y132" s="687">
        <f>Y134+Y136</f>
        <v>0</v>
      </c>
      <c r="Z132" s="681"/>
      <c r="AA132" s="687">
        <f t="shared" si="208"/>
        <v>-469.7</v>
      </c>
      <c r="AB132" s="688">
        <f t="shared" si="209"/>
        <v>0</v>
      </c>
      <c r="AC132" s="687">
        <f>AC134+AC136</f>
        <v>413.7</v>
      </c>
      <c r="AD132" s="681"/>
      <c r="AE132" s="687">
        <f>AE134+AE136</f>
        <v>0</v>
      </c>
      <c r="AF132" s="681"/>
      <c r="AG132" s="687">
        <f t="shared" si="210"/>
        <v>-413.7</v>
      </c>
      <c r="AH132" s="688">
        <f t="shared" si="211"/>
        <v>0</v>
      </c>
      <c r="AI132" s="687">
        <f>AI134+AI136</f>
        <v>448</v>
      </c>
      <c r="AJ132" s="681"/>
      <c r="AK132" s="687">
        <f>AK134+AK136</f>
        <v>0</v>
      </c>
      <c r="AL132" s="681"/>
      <c r="AM132" s="687">
        <f t="shared" si="212"/>
        <v>-448</v>
      </c>
      <c r="AN132" s="688">
        <f t="shared" si="213"/>
        <v>0</v>
      </c>
      <c r="AO132" s="687">
        <f t="shared" si="214"/>
        <v>1034.2</v>
      </c>
      <c r="AP132" s="681"/>
      <c r="AQ132" s="687">
        <f t="shared" si="215"/>
        <v>0</v>
      </c>
      <c r="AR132" s="681"/>
      <c r="AS132" s="687">
        <f t="shared" si="216"/>
        <v>-1034.2</v>
      </c>
      <c r="AT132" s="688">
        <f t="shared" si="217"/>
        <v>0</v>
      </c>
      <c r="AU132" s="687">
        <f>AU134+AU136</f>
        <v>217</v>
      </c>
      <c r="AV132" s="681"/>
      <c r="AW132" s="687">
        <f>AW134+AW136</f>
        <v>0</v>
      </c>
      <c r="AX132" s="681"/>
      <c r="AY132" s="687">
        <f t="shared" si="218"/>
        <v>-217</v>
      </c>
      <c r="AZ132" s="688">
        <f t="shared" si="219"/>
        <v>0</v>
      </c>
      <c r="BA132" s="687">
        <f>BA134+BA136</f>
        <v>424.5</v>
      </c>
      <c r="BB132" s="681"/>
      <c r="BC132" s="687">
        <f>BC134+BC136</f>
        <v>0</v>
      </c>
      <c r="BD132" s="681"/>
      <c r="BE132" s="687">
        <f t="shared" si="220"/>
        <v>-424.5</v>
      </c>
      <c r="BF132" s="688">
        <f t="shared" si="221"/>
        <v>0</v>
      </c>
      <c r="BG132" s="687">
        <f>BG134+BG136</f>
        <v>392.7</v>
      </c>
      <c r="BH132" s="681"/>
      <c r="BI132" s="687">
        <f>BI134+BI136</f>
        <v>0</v>
      </c>
      <c r="BJ132" s="681"/>
      <c r="BK132" s="687">
        <f t="shared" si="222"/>
        <v>-392.7</v>
      </c>
      <c r="BL132" s="688">
        <f t="shared" si="223"/>
        <v>0</v>
      </c>
      <c r="BM132" s="687">
        <f t="shared" si="224"/>
        <v>885.5</v>
      </c>
      <c r="BN132" s="681"/>
      <c r="BO132" s="687">
        <f t="shared" si="225"/>
        <v>0</v>
      </c>
      <c r="BP132" s="681"/>
      <c r="BQ132" s="687">
        <f t="shared" si="226"/>
        <v>-885.5</v>
      </c>
      <c r="BR132" s="688">
        <f t="shared" si="227"/>
        <v>0</v>
      </c>
      <c r="BS132" s="687">
        <f>BS134+BS136</f>
        <v>448.9</v>
      </c>
      <c r="BT132" s="681"/>
      <c r="BU132" s="687">
        <f>BU134+BU136</f>
        <v>0</v>
      </c>
      <c r="BV132" s="681"/>
      <c r="BW132" s="687">
        <f t="shared" si="228"/>
        <v>-448.9</v>
      </c>
      <c r="BX132" s="688">
        <f t="shared" si="229"/>
        <v>0</v>
      </c>
      <c r="BY132" s="687">
        <f>BY134+BY136</f>
        <v>379.6</v>
      </c>
      <c r="BZ132" s="681"/>
      <c r="CA132" s="687">
        <f>CA134+CA136</f>
        <v>0</v>
      </c>
      <c r="CB132" s="681"/>
      <c r="CC132" s="687">
        <f t="shared" si="230"/>
        <v>-379.6</v>
      </c>
      <c r="CD132" s="688">
        <f t="shared" si="231"/>
        <v>0</v>
      </c>
      <c r="CE132" s="687">
        <f>CE134+CE136</f>
        <v>57</v>
      </c>
      <c r="CF132" s="681"/>
      <c r="CG132" s="687">
        <f>CG134+CG136</f>
        <v>0</v>
      </c>
      <c r="CH132" s="681"/>
      <c r="CI132" s="687">
        <f t="shared" si="232"/>
        <v>-57</v>
      </c>
      <c r="CJ132" s="688">
        <f t="shared" si="233"/>
        <v>0</v>
      </c>
      <c r="CK132" s="687">
        <f t="shared" si="234"/>
        <v>1430.2</v>
      </c>
      <c r="CL132" s="681"/>
      <c r="CM132" s="687">
        <f t="shared" si="235"/>
        <v>0</v>
      </c>
      <c r="CN132" s="681"/>
      <c r="CO132" s="687">
        <f t="shared" si="236"/>
        <v>-1430.2</v>
      </c>
      <c r="CP132" s="688">
        <f t="shared" si="237"/>
        <v>0</v>
      </c>
      <c r="CQ132" s="687">
        <f>CQ134+CQ136</f>
        <v>509.5</v>
      </c>
      <c r="CR132" s="681"/>
      <c r="CS132" s="687">
        <f>CS134+CS136</f>
        <v>0</v>
      </c>
      <c r="CT132" s="681"/>
      <c r="CU132" s="687">
        <f t="shared" si="238"/>
        <v>-509.5</v>
      </c>
      <c r="CV132" s="688">
        <f t="shared" si="239"/>
        <v>0</v>
      </c>
      <c r="CW132" s="687">
        <f>CW134+CW136</f>
        <v>451</v>
      </c>
      <c r="CX132" s="681"/>
      <c r="CY132" s="687">
        <f>CY134+CY136</f>
        <v>0</v>
      </c>
      <c r="CZ132" s="681"/>
      <c r="DA132" s="687">
        <f t="shared" si="240"/>
        <v>-451</v>
      </c>
      <c r="DB132" s="688">
        <f t="shared" si="241"/>
        <v>0</v>
      </c>
      <c r="DC132" s="687">
        <f>DC134+DC136</f>
        <v>469.7</v>
      </c>
      <c r="DD132" s="681"/>
      <c r="DE132" s="687">
        <f>DE134+DE136</f>
        <v>0</v>
      </c>
      <c r="DF132" s="681"/>
      <c r="DG132" s="687">
        <f t="shared" si="242"/>
        <v>-469.7</v>
      </c>
      <c r="DH132" s="688">
        <f t="shared" si="243"/>
        <v>0</v>
      </c>
    </row>
    <row r="133" spans="1:112" s="45" customFormat="1" ht="18.75" customHeight="1">
      <c r="B133" s="49"/>
      <c r="C133" s="620"/>
      <c r="D133" s="766"/>
      <c r="E133" s="528" t="s">
        <v>2368</v>
      </c>
      <c r="F133" s="528"/>
      <c r="G133" s="529"/>
      <c r="H133" s="530" t="s">
        <v>2369</v>
      </c>
      <c r="I133" s="530"/>
      <c r="J133" s="726" t="s">
        <v>889</v>
      </c>
      <c r="K133" s="687">
        <f t="shared" si="200"/>
        <v>6213</v>
      </c>
      <c r="L133" s="681"/>
      <c r="M133" s="687">
        <f t="shared" si="201"/>
        <v>0</v>
      </c>
      <c r="N133" s="681"/>
      <c r="O133" s="687">
        <f t="shared" si="202"/>
        <v>-6213</v>
      </c>
      <c r="P133" s="688">
        <f t="shared" si="203"/>
        <v>0</v>
      </c>
      <c r="Q133" s="687">
        <f t="shared" si="204"/>
        <v>1773.7</v>
      </c>
      <c r="R133" s="681"/>
      <c r="S133" s="687">
        <f t="shared" si="205"/>
        <v>0</v>
      </c>
      <c r="T133" s="681"/>
      <c r="U133" s="687">
        <f t="shared" si="206"/>
        <v>-1773.7</v>
      </c>
      <c r="V133" s="688">
        <f t="shared" si="207"/>
        <v>0</v>
      </c>
      <c r="W133" s="687">
        <f>W135+W137</f>
        <v>625.29999999999995</v>
      </c>
      <c r="X133" s="681"/>
      <c r="Y133" s="687">
        <f>Y135+Y137</f>
        <v>0</v>
      </c>
      <c r="Z133" s="681"/>
      <c r="AA133" s="687">
        <f t="shared" si="208"/>
        <v>-625.29999999999995</v>
      </c>
      <c r="AB133" s="688">
        <f t="shared" si="209"/>
        <v>0</v>
      </c>
      <c r="AC133" s="687">
        <f>AC135+AC137</f>
        <v>551.20000000000005</v>
      </c>
      <c r="AD133" s="681"/>
      <c r="AE133" s="687">
        <f>AE135+AE137</f>
        <v>0</v>
      </c>
      <c r="AF133" s="681"/>
      <c r="AG133" s="687">
        <f t="shared" si="210"/>
        <v>-551.20000000000005</v>
      </c>
      <c r="AH133" s="688">
        <f t="shared" si="211"/>
        <v>0</v>
      </c>
      <c r="AI133" s="687">
        <f>AI135+AI137</f>
        <v>597.20000000000005</v>
      </c>
      <c r="AJ133" s="681"/>
      <c r="AK133" s="687">
        <f>AK135+AK137</f>
        <v>0</v>
      </c>
      <c r="AL133" s="681"/>
      <c r="AM133" s="687">
        <f t="shared" si="212"/>
        <v>-597.20000000000005</v>
      </c>
      <c r="AN133" s="688">
        <f t="shared" si="213"/>
        <v>0</v>
      </c>
      <c r="AO133" s="687">
        <f t="shared" si="214"/>
        <v>1364.8000000000002</v>
      </c>
      <c r="AP133" s="681"/>
      <c r="AQ133" s="687">
        <f t="shared" si="215"/>
        <v>0</v>
      </c>
      <c r="AR133" s="681"/>
      <c r="AS133" s="687">
        <f t="shared" si="216"/>
        <v>-1364.8000000000002</v>
      </c>
      <c r="AT133" s="688">
        <f t="shared" si="217"/>
        <v>0</v>
      </c>
      <c r="AU133" s="687">
        <f>AU135+AU137</f>
        <v>289.89999999999998</v>
      </c>
      <c r="AV133" s="681"/>
      <c r="AW133" s="687">
        <f>AW135+AW137</f>
        <v>0</v>
      </c>
      <c r="AX133" s="681"/>
      <c r="AY133" s="687">
        <f t="shared" si="218"/>
        <v>-289.89999999999998</v>
      </c>
      <c r="AZ133" s="688">
        <f t="shared" si="219"/>
        <v>0</v>
      </c>
      <c r="BA133" s="687">
        <f>BA135+BA137</f>
        <v>558.20000000000005</v>
      </c>
      <c r="BB133" s="681"/>
      <c r="BC133" s="687">
        <f>BC135+BC137</f>
        <v>0</v>
      </c>
      <c r="BD133" s="681"/>
      <c r="BE133" s="687">
        <f t="shared" si="220"/>
        <v>-558.20000000000005</v>
      </c>
      <c r="BF133" s="688">
        <f t="shared" si="221"/>
        <v>0</v>
      </c>
      <c r="BG133" s="687">
        <f>BG135+BG137</f>
        <v>516.70000000000005</v>
      </c>
      <c r="BH133" s="681"/>
      <c r="BI133" s="687">
        <f>BI135+BI137</f>
        <v>0</v>
      </c>
      <c r="BJ133" s="681"/>
      <c r="BK133" s="687">
        <f t="shared" si="222"/>
        <v>-516.70000000000005</v>
      </c>
      <c r="BL133" s="688">
        <f t="shared" si="223"/>
        <v>0</v>
      </c>
      <c r="BM133" s="687">
        <f t="shared" si="224"/>
        <v>1172.3</v>
      </c>
      <c r="BN133" s="681"/>
      <c r="BO133" s="687">
        <f t="shared" si="225"/>
        <v>0</v>
      </c>
      <c r="BP133" s="681"/>
      <c r="BQ133" s="687">
        <f t="shared" si="226"/>
        <v>-1172.3</v>
      </c>
      <c r="BR133" s="688">
        <f t="shared" si="227"/>
        <v>0</v>
      </c>
      <c r="BS133" s="687">
        <f>BS135+BS137</f>
        <v>594.5</v>
      </c>
      <c r="BT133" s="681"/>
      <c r="BU133" s="687">
        <f>BU135+BU137</f>
        <v>0</v>
      </c>
      <c r="BV133" s="681"/>
      <c r="BW133" s="687">
        <f t="shared" si="228"/>
        <v>-594.5</v>
      </c>
      <c r="BX133" s="688">
        <f t="shared" si="229"/>
        <v>0</v>
      </c>
      <c r="BY133" s="687">
        <f>BY135+BY137</f>
        <v>502.6</v>
      </c>
      <c r="BZ133" s="681"/>
      <c r="CA133" s="687">
        <f>CA135+CA137</f>
        <v>0</v>
      </c>
      <c r="CB133" s="681"/>
      <c r="CC133" s="687">
        <f t="shared" si="230"/>
        <v>-502.6</v>
      </c>
      <c r="CD133" s="688">
        <f t="shared" si="231"/>
        <v>0</v>
      </c>
      <c r="CE133" s="687">
        <f>CE135+CE137</f>
        <v>75.2</v>
      </c>
      <c r="CF133" s="681"/>
      <c r="CG133" s="687">
        <f>CG135+CG137</f>
        <v>0</v>
      </c>
      <c r="CH133" s="681"/>
      <c r="CI133" s="687">
        <f t="shared" si="232"/>
        <v>-75.2</v>
      </c>
      <c r="CJ133" s="688">
        <f t="shared" si="233"/>
        <v>0</v>
      </c>
      <c r="CK133" s="687">
        <f t="shared" si="234"/>
        <v>1902.2</v>
      </c>
      <c r="CL133" s="681"/>
      <c r="CM133" s="687">
        <f t="shared" si="235"/>
        <v>0</v>
      </c>
      <c r="CN133" s="681"/>
      <c r="CO133" s="687">
        <f t="shared" si="236"/>
        <v>-1902.2</v>
      </c>
      <c r="CP133" s="688">
        <f t="shared" si="237"/>
        <v>0</v>
      </c>
      <c r="CQ133" s="687">
        <f>CQ135+CQ137</f>
        <v>676.4</v>
      </c>
      <c r="CR133" s="681"/>
      <c r="CS133" s="687">
        <f>CS135+CS137</f>
        <v>0</v>
      </c>
      <c r="CT133" s="681"/>
      <c r="CU133" s="687">
        <f t="shared" si="238"/>
        <v>-676.4</v>
      </c>
      <c r="CV133" s="688">
        <f t="shared" si="239"/>
        <v>0</v>
      </c>
      <c r="CW133" s="687">
        <f>CW135+CW137</f>
        <v>600.5</v>
      </c>
      <c r="CX133" s="681"/>
      <c r="CY133" s="687">
        <f>CY135+CY137</f>
        <v>0</v>
      </c>
      <c r="CZ133" s="681"/>
      <c r="DA133" s="687">
        <f t="shared" si="240"/>
        <v>-600.5</v>
      </c>
      <c r="DB133" s="688">
        <f t="shared" si="241"/>
        <v>0</v>
      </c>
      <c r="DC133" s="687">
        <f>DC135+DC137</f>
        <v>625.29999999999995</v>
      </c>
      <c r="DD133" s="681"/>
      <c r="DE133" s="687">
        <f>DE135+DE137</f>
        <v>0</v>
      </c>
      <c r="DF133" s="681"/>
      <c r="DG133" s="687">
        <f t="shared" si="242"/>
        <v>-625.29999999999995</v>
      </c>
      <c r="DH133" s="688">
        <f t="shared" si="243"/>
        <v>0</v>
      </c>
    </row>
    <row r="134" spans="1:112" s="45" customFormat="1" ht="18.75" customHeight="1">
      <c r="A134" t="e">
        <f>- из сырья КНГКМ</f>
        <v>#NAME?</v>
      </c>
      <c r="B134" s="49"/>
      <c r="C134" s="620"/>
      <c r="D134" s="810" t="s">
        <v>2370</v>
      </c>
      <c r="E134" s="528" t="s">
        <v>2371</v>
      </c>
      <c r="F134" s="528"/>
      <c r="G134" s="529"/>
      <c r="H134" s="530"/>
      <c r="I134" s="530"/>
      <c r="J134" s="53" t="s">
        <v>186</v>
      </c>
      <c r="K134" s="687">
        <f t="shared" si="200"/>
        <v>4681.3</v>
      </c>
      <c r="L134" s="681"/>
      <c r="M134" s="687">
        <f t="shared" si="201"/>
        <v>0</v>
      </c>
      <c r="N134" s="681"/>
      <c r="O134" s="687">
        <f t="shared" si="202"/>
        <v>-4681.3</v>
      </c>
      <c r="P134" s="688">
        <f t="shared" si="203"/>
        <v>0</v>
      </c>
      <c r="Q134" s="687">
        <f t="shared" si="204"/>
        <v>1331.4</v>
      </c>
      <c r="R134" s="681"/>
      <c r="S134" s="687">
        <f t="shared" si="205"/>
        <v>0</v>
      </c>
      <c r="T134" s="681"/>
      <c r="U134" s="687">
        <f t="shared" si="206"/>
        <v>-1331.4</v>
      </c>
      <c r="V134" s="688">
        <f t="shared" si="207"/>
        <v>0</v>
      </c>
      <c r="W134" s="683">
        <v>469.7</v>
      </c>
      <c r="X134" s="681"/>
      <c r="Y134" s="681"/>
      <c r="Z134" s="681"/>
      <c r="AA134" s="687">
        <f t="shared" si="208"/>
        <v>-469.7</v>
      </c>
      <c r="AB134" s="688">
        <f t="shared" si="209"/>
        <v>0</v>
      </c>
      <c r="AC134" s="683">
        <v>413.7</v>
      </c>
      <c r="AD134" s="681"/>
      <c r="AE134" s="681"/>
      <c r="AF134" s="681"/>
      <c r="AG134" s="687">
        <f t="shared" si="210"/>
        <v>-413.7</v>
      </c>
      <c r="AH134" s="688">
        <f t="shared" si="211"/>
        <v>0</v>
      </c>
      <c r="AI134" s="683">
        <v>448</v>
      </c>
      <c r="AJ134" s="681"/>
      <c r="AK134" s="681"/>
      <c r="AL134" s="681"/>
      <c r="AM134" s="687">
        <f t="shared" si="212"/>
        <v>-448</v>
      </c>
      <c r="AN134" s="688">
        <f t="shared" si="213"/>
        <v>0</v>
      </c>
      <c r="AO134" s="687">
        <f t="shared" si="214"/>
        <v>1034.2</v>
      </c>
      <c r="AP134" s="681"/>
      <c r="AQ134" s="687">
        <f t="shared" si="215"/>
        <v>0</v>
      </c>
      <c r="AR134" s="681"/>
      <c r="AS134" s="687">
        <f t="shared" si="216"/>
        <v>-1034.2</v>
      </c>
      <c r="AT134" s="688">
        <f t="shared" si="217"/>
        <v>0</v>
      </c>
      <c r="AU134" s="683">
        <v>217</v>
      </c>
      <c r="AV134" s="681"/>
      <c r="AW134" s="681"/>
      <c r="AX134" s="681"/>
      <c r="AY134" s="687">
        <f t="shared" si="218"/>
        <v>-217</v>
      </c>
      <c r="AZ134" s="688">
        <f t="shared" si="219"/>
        <v>0</v>
      </c>
      <c r="BA134" s="683">
        <v>424.5</v>
      </c>
      <c r="BB134" s="681"/>
      <c r="BC134" s="681"/>
      <c r="BD134" s="681"/>
      <c r="BE134" s="687">
        <f t="shared" si="220"/>
        <v>-424.5</v>
      </c>
      <c r="BF134" s="688">
        <f t="shared" si="221"/>
        <v>0</v>
      </c>
      <c r="BG134" s="683">
        <v>392.7</v>
      </c>
      <c r="BH134" s="681"/>
      <c r="BI134" s="681"/>
      <c r="BJ134" s="681"/>
      <c r="BK134" s="687">
        <f t="shared" si="222"/>
        <v>-392.7</v>
      </c>
      <c r="BL134" s="688">
        <f t="shared" si="223"/>
        <v>0</v>
      </c>
      <c r="BM134" s="687">
        <f t="shared" si="224"/>
        <v>885.5</v>
      </c>
      <c r="BN134" s="681"/>
      <c r="BO134" s="687">
        <f t="shared" si="225"/>
        <v>0</v>
      </c>
      <c r="BP134" s="681"/>
      <c r="BQ134" s="687">
        <f t="shared" si="226"/>
        <v>-885.5</v>
      </c>
      <c r="BR134" s="688">
        <f t="shared" si="227"/>
        <v>0</v>
      </c>
      <c r="BS134" s="683">
        <v>448.9</v>
      </c>
      <c r="BT134" s="681"/>
      <c r="BU134" s="681"/>
      <c r="BV134" s="681"/>
      <c r="BW134" s="687">
        <f t="shared" si="228"/>
        <v>-448.9</v>
      </c>
      <c r="BX134" s="688">
        <f t="shared" si="229"/>
        <v>0</v>
      </c>
      <c r="BY134" s="683">
        <v>379.6</v>
      </c>
      <c r="BZ134" s="681"/>
      <c r="CA134" s="681"/>
      <c r="CB134" s="681"/>
      <c r="CC134" s="687">
        <f t="shared" si="230"/>
        <v>-379.6</v>
      </c>
      <c r="CD134" s="688">
        <f t="shared" si="231"/>
        <v>0</v>
      </c>
      <c r="CE134" s="683">
        <v>57</v>
      </c>
      <c r="CF134" s="681"/>
      <c r="CG134" s="681"/>
      <c r="CH134" s="681"/>
      <c r="CI134" s="687">
        <f t="shared" si="232"/>
        <v>-57</v>
      </c>
      <c r="CJ134" s="688">
        <f t="shared" si="233"/>
        <v>0</v>
      </c>
      <c r="CK134" s="687">
        <f t="shared" si="234"/>
        <v>1430.2</v>
      </c>
      <c r="CL134" s="681"/>
      <c r="CM134" s="687">
        <f t="shared" si="235"/>
        <v>0</v>
      </c>
      <c r="CN134" s="681"/>
      <c r="CO134" s="687">
        <f t="shared" si="236"/>
        <v>-1430.2</v>
      </c>
      <c r="CP134" s="688">
        <f t="shared" si="237"/>
        <v>0</v>
      </c>
      <c r="CQ134" s="683">
        <v>509.5</v>
      </c>
      <c r="CR134" s="681"/>
      <c r="CS134" s="681"/>
      <c r="CT134" s="681"/>
      <c r="CU134" s="687">
        <f t="shared" si="238"/>
        <v>-509.5</v>
      </c>
      <c r="CV134" s="688">
        <f t="shared" si="239"/>
        <v>0</v>
      </c>
      <c r="CW134" s="683">
        <v>451</v>
      </c>
      <c r="CX134" s="681"/>
      <c r="CY134" s="681"/>
      <c r="CZ134" s="681"/>
      <c r="DA134" s="687">
        <f t="shared" si="240"/>
        <v>-451</v>
      </c>
      <c r="DB134" s="688">
        <f t="shared" si="241"/>
        <v>0</v>
      </c>
      <c r="DC134" s="683">
        <v>469.7</v>
      </c>
      <c r="DD134" s="681"/>
      <c r="DE134" s="681"/>
      <c r="DF134" s="681"/>
      <c r="DG134" s="687">
        <f t="shared" si="242"/>
        <v>-469.7</v>
      </c>
      <c r="DH134" s="688">
        <f t="shared" si="243"/>
        <v>0</v>
      </c>
    </row>
    <row r="135" spans="1:112" s="45" customFormat="1" ht="18.75" customHeight="1">
      <c r="B135" s="49"/>
      <c r="C135" s="620"/>
      <c r="D135" s="766"/>
      <c r="E135" s="528" t="s">
        <v>2372</v>
      </c>
      <c r="F135" s="528"/>
      <c r="G135" s="529"/>
      <c r="H135" s="530"/>
      <c r="I135" s="530"/>
      <c r="J135" s="726" t="s">
        <v>889</v>
      </c>
      <c r="K135" s="687">
        <f t="shared" si="200"/>
        <v>6213</v>
      </c>
      <c r="L135" s="681"/>
      <c r="M135" s="687">
        <f t="shared" si="201"/>
        <v>0</v>
      </c>
      <c r="N135" s="681"/>
      <c r="O135" s="687">
        <f t="shared" si="202"/>
        <v>-6213</v>
      </c>
      <c r="P135" s="688">
        <f t="shared" si="203"/>
        <v>0</v>
      </c>
      <c r="Q135" s="687">
        <f t="shared" si="204"/>
        <v>1773.7</v>
      </c>
      <c r="R135" s="681"/>
      <c r="S135" s="687">
        <f t="shared" si="205"/>
        <v>0</v>
      </c>
      <c r="T135" s="681"/>
      <c r="U135" s="687">
        <f t="shared" si="206"/>
        <v>-1773.7</v>
      </c>
      <c r="V135" s="688">
        <f t="shared" si="207"/>
        <v>0</v>
      </c>
      <c r="W135" s="683">
        <v>625.29999999999995</v>
      </c>
      <c r="X135" s="681"/>
      <c r="Y135" s="681"/>
      <c r="Z135" s="681"/>
      <c r="AA135" s="687">
        <f t="shared" si="208"/>
        <v>-625.29999999999995</v>
      </c>
      <c r="AB135" s="688">
        <f t="shared" si="209"/>
        <v>0</v>
      </c>
      <c r="AC135" s="683">
        <v>551.20000000000005</v>
      </c>
      <c r="AD135" s="681"/>
      <c r="AE135" s="681"/>
      <c r="AF135" s="681"/>
      <c r="AG135" s="687">
        <f t="shared" si="210"/>
        <v>-551.20000000000005</v>
      </c>
      <c r="AH135" s="688">
        <f t="shared" si="211"/>
        <v>0</v>
      </c>
      <c r="AI135" s="683">
        <v>597.20000000000005</v>
      </c>
      <c r="AJ135" s="681"/>
      <c r="AK135" s="681"/>
      <c r="AL135" s="681"/>
      <c r="AM135" s="687">
        <f t="shared" si="212"/>
        <v>-597.20000000000005</v>
      </c>
      <c r="AN135" s="688">
        <f t="shared" si="213"/>
        <v>0</v>
      </c>
      <c r="AO135" s="687">
        <f t="shared" si="214"/>
        <v>1364.8000000000002</v>
      </c>
      <c r="AP135" s="681"/>
      <c r="AQ135" s="687">
        <f t="shared" si="215"/>
        <v>0</v>
      </c>
      <c r="AR135" s="681"/>
      <c r="AS135" s="687">
        <f t="shared" si="216"/>
        <v>-1364.8000000000002</v>
      </c>
      <c r="AT135" s="688">
        <f t="shared" si="217"/>
        <v>0</v>
      </c>
      <c r="AU135" s="683">
        <v>289.89999999999998</v>
      </c>
      <c r="AV135" s="681"/>
      <c r="AW135" s="681"/>
      <c r="AX135" s="681"/>
      <c r="AY135" s="687">
        <f t="shared" si="218"/>
        <v>-289.89999999999998</v>
      </c>
      <c r="AZ135" s="688">
        <f t="shared" si="219"/>
        <v>0</v>
      </c>
      <c r="BA135" s="683">
        <v>558.20000000000005</v>
      </c>
      <c r="BB135" s="681"/>
      <c r="BC135" s="681"/>
      <c r="BD135" s="681"/>
      <c r="BE135" s="687">
        <f t="shared" si="220"/>
        <v>-558.20000000000005</v>
      </c>
      <c r="BF135" s="688">
        <f t="shared" si="221"/>
        <v>0</v>
      </c>
      <c r="BG135" s="683">
        <v>516.70000000000005</v>
      </c>
      <c r="BH135" s="681"/>
      <c r="BI135" s="681"/>
      <c r="BJ135" s="681"/>
      <c r="BK135" s="687">
        <f t="shared" si="222"/>
        <v>-516.70000000000005</v>
      </c>
      <c r="BL135" s="688">
        <f t="shared" si="223"/>
        <v>0</v>
      </c>
      <c r="BM135" s="687">
        <f t="shared" si="224"/>
        <v>1172.3</v>
      </c>
      <c r="BN135" s="681"/>
      <c r="BO135" s="687">
        <f t="shared" si="225"/>
        <v>0</v>
      </c>
      <c r="BP135" s="681"/>
      <c r="BQ135" s="687">
        <f t="shared" si="226"/>
        <v>-1172.3</v>
      </c>
      <c r="BR135" s="688">
        <f t="shared" si="227"/>
        <v>0</v>
      </c>
      <c r="BS135" s="683">
        <v>594.5</v>
      </c>
      <c r="BT135" s="681"/>
      <c r="BU135" s="681"/>
      <c r="BV135" s="681"/>
      <c r="BW135" s="687">
        <f t="shared" si="228"/>
        <v>-594.5</v>
      </c>
      <c r="BX135" s="688">
        <f t="shared" si="229"/>
        <v>0</v>
      </c>
      <c r="BY135" s="683">
        <v>502.6</v>
      </c>
      <c r="BZ135" s="681"/>
      <c r="CA135" s="681"/>
      <c r="CB135" s="681"/>
      <c r="CC135" s="687">
        <f t="shared" si="230"/>
        <v>-502.6</v>
      </c>
      <c r="CD135" s="688">
        <f t="shared" si="231"/>
        <v>0</v>
      </c>
      <c r="CE135" s="683">
        <v>75.2</v>
      </c>
      <c r="CF135" s="681"/>
      <c r="CG135" s="681"/>
      <c r="CH135" s="681"/>
      <c r="CI135" s="687">
        <f t="shared" si="232"/>
        <v>-75.2</v>
      </c>
      <c r="CJ135" s="688">
        <f t="shared" si="233"/>
        <v>0</v>
      </c>
      <c r="CK135" s="687">
        <f t="shared" si="234"/>
        <v>1902.2</v>
      </c>
      <c r="CL135" s="681"/>
      <c r="CM135" s="687">
        <f t="shared" si="235"/>
        <v>0</v>
      </c>
      <c r="CN135" s="681"/>
      <c r="CO135" s="687">
        <f t="shared" si="236"/>
        <v>-1902.2</v>
      </c>
      <c r="CP135" s="688">
        <f t="shared" si="237"/>
        <v>0</v>
      </c>
      <c r="CQ135" s="683">
        <v>676.4</v>
      </c>
      <c r="CR135" s="681"/>
      <c r="CS135" s="681"/>
      <c r="CT135" s="681"/>
      <c r="CU135" s="687">
        <f t="shared" si="238"/>
        <v>-676.4</v>
      </c>
      <c r="CV135" s="688">
        <f t="shared" si="239"/>
        <v>0</v>
      </c>
      <c r="CW135" s="683">
        <v>600.5</v>
      </c>
      <c r="CX135" s="681"/>
      <c r="CY135" s="681"/>
      <c r="CZ135" s="681"/>
      <c r="DA135" s="687">
        <f t="shared" si="240"/>
        <v>-600.5</v>
      </c>
      <c r="DB135" s="688">
        <f t="shared" si="241"/>
        <v>0</v>
      </c>
      <c r="DC135" s="683">
        <v>625.29999999999995</v>
      </c>
      <c r="DD135" s="681"/>
      <c r="DE135" s="681"/>
      <c r="DF135" s="681"/>
      <c r="DG135" s="687">
        <f t="shared" si="242"/>
        <v>-625.29999999999995</v>
      </c>
      <c r="DH135" s="688">
        <f t="shared" si="243"/>
        <v>0</v>
      </c>
    </row>
    <row r="136" spans="1:112" s="45" customFormat="1" ht="18.75" customHeight="1">
      <c r="A136" t="s">
        <v>2339</v>
      </c>
      <c r="B136" s="49"/>
      <c r="C136" s="620"/>
      <c r="D136" s="810" t="s">
        <v>2340</v>
      </c>
      <c r="E136" s="528" t="s">
        <v>2342</v>
      </c>
      <c r="F136" s="528"/>
      <c r="G136" s="529"/>
      <c r="H136" s="530"/>
      <c r="I136" s="530"/>
      <c r="J136" s="53" t="s">
        <v>186</v>
      </c>
      <c r="K136" s="687">
        <f t="shared" si="200"/>
        <v>0</v>
      </c>
      <c r="L136" s="681"/>
      <c r="M136" s="687">
        <f t="shared" si="201"/>
        <v>0</v>
      </c>
      <c r="N136" s="681"/>
      <c r="O136" s="687">
        <f t="shared" si="202"/>
        <v>0</v>
      </c>
      <c r="P136" s="688" t="str">
        <f t="shared" si="203"/>
        <v>-</v>
      </c>
      <c r="Q136" s="687">
        <f t="shared" si="204"/>
        <v>0</v>
      </c>
      <c r="R136" s="681"/>
      <c r="S136" s="687">
        <f t="shared" si="205"/>
        <v>0</v>
      </c>
      <c r="T136" s="681"/>
      <c r="U136" s="687">
        <f t="shared" si="206"/>
        <v>0</v>
      </c>
      <c r="V136" s="688" t="str">
        <f t="shared" si="207"/>
        <v>-</v>
      </c>
      <c r="W136" s="683">
        <v>0</v>
      </c>
      <c r="X136" s="681"/>
      <c r="Y136" s="681"/>
      <c r="Z136" s="681"/>
      <c r="AA136" s="687">
        <f t="shared" si="208"/>
        <v>0</v>
      </c>
      <c r="AB136" s="688" t="str">
        <f t="shared" si="209"/>
        <v>-</v>
      </c>
      <c r="AC136" s="683">
        <v>0</v>
      </c>
      <c r="AD136" s="681"/>
      <c r="AE136" s="681"/>
      <c r="AF136" s="681"/>
      <c r="AG136" s="687">
        <f t="shared" si="210"/>
        <v>0</v>
      </c>
      <c r="AH136" s="688" t="str">
        <f t="shared" si="211"/>
        <v>-</v>
      </c>
      <c r="AI136" s="683">
        <v>0</v>
      </c>
      <c r="AJ136" s="681"/>
      <c r="AK136" s="681"/>
      <c r="AL136" s="681"/>
      <c r="AM136" s="687">
        <f t="shared" si="212"/>
        <v>0</v>
      </c>
      <c r="AN136" s="688" t="str">
        <f t="shared" si="213"/>
        <v>-</v>
      </c>
      <c r="AO136" s="687">
        <f t="shared" si="214"/>
        <v>0</v>
      </c>
      <c r="AP136" s="681"/>
      <c r="AQ136" s="687">
        <f t="shared" si="215"/>
        <v>0</v>
      </c>
      <c r="AR136" s="681"/>
      <c r="AS136" s="687">
        <f t="shared" si="216"/>
        <v>0</v>
      </c>
      <c r="AT136" s="688" t="str">
        <f t="shared" si="217"/>
        <v>-</v>
      </c>
      <c r="AU136" s="683">
        <v>0</v>
      </c>
      <c r="AV136" s="681"/>
      <c r="AW136" s="681"/>
      <c r="AX136" s="681"/>
      <c r="AY136" s="687">
        <f t="shared" si="218"/>
        <v>0</v>
      </c>
      <c r="AZ136" s="688" t="str">
        <f t="shared" si="219"/>
        <v>-</v>
      </c>
      <c r="BA136" s="683">
        <v>0</v>
      </c>
      <c r="BB136" s="681"/>
      <c r="BC136" s="681"/>
      <c r="BD136" s="681"/>
      <c r="BE136" s="687">
        <f t="shared" si="220"/>
        <v>0</v>
      </c>
      <c r="BF136" s="688" t="str">
        <f t="shared" si="221"/>
        <v>-</v>
      </c>
      <c r="BG136" s="683">
        <v>0</v>
      </c>
      <c r="BH136" s="681"/>
      <c r="BI136" s="681"/>
      <c r="BJ136" s="681"/>
      <c r="BK136" s="687">
        <f t="shared" si="222"/>
        <v>0</v>
      </c>
      <c r="BL136" s="688" t="str">
        <f t="shared" si="223"/>
        <v>-</v>
      </c>
      <c r="BM136" s="687">
        <f t="shared" si="224"/>
        <v>0</v>
      </c>
      <c r="BN136" s="681"/>
      <c r="BO136" s="687">
        <f t="shared" si="225"/>
        <v>0</v>
      </c>
      <c r="BP136" s="681"/>
      <c r="BQ136" s="687">
        <f t="shared" si="226"/>
        <v>0</v>
      </c>
      <c r="BR136" s="688" t="str">
        <f t="shared" si="227"/>
        <v>-</v>
      </c>
      <c r="BS136" s="683">
        <v>0</v>
      </c>
      <c r="BT136" s="681"/>
      <c r="BU136" s="681"/>
      <c r="BV136" s="681"/>
      <c r="BW136" s="687">
        <f t="shared" si="228"/>
        <v>0</v>
      </c>
      <c r="BX136" s="688" t="str">
        <f t="shared" si="229"/>
        <v>-</v>
      </c>
      <c r="BY136" s="683">
        <v>0</v>
      </c>
      <c r="BZ136" s="681"/>
      <c r="CA136" s="681"/>
      <c r="CB136" s="681"/>
      <c r="CC136" s="687">
        <f t="shared" si="230"/>
        <v>0</v>
      </c>
      <c r="CD136" s="688" t="str">
        <f t="shared" si="231"/>
        <v>-</v>
      </c>
      <c r="CE136" s="683">
        <v>0</v>
      </c>
      <c r="CF136" s="681"/>
      <c r="CG136" s="681"/>
      <c r="CH136" s="681"/>
      <c r="CI136" s="687">
        <f t="shared" si="232"/>
        <v>0</v>
      </c>
      <c r="CJ136" s="688" t="str">
        <f t="shared" si="233"/>
        <v>-</v>
      </c>
      <c r="CK136" s="687">
        <f t="shared" si="234"/>
        <v>0</v>
      </c>
      <c r="CL136" s="681"/>
      <c r="CM136" s="687">
        <f t="shared" si="235"/>
        <v>0</v>
      </c>
      <c r="CN136" s="681"/>
      <c r="CO136" s="687">
        <f t="shared" si="236"/>
        <v>0</v>
      </c>
      <c r="CP136" s="688" t="str">
        <f t="shared" si="237"/>
        <v>-</v>
      </c>
      <c r="CQ136" s="683">
        <v>0</v>
      </c>
      <c r="CR136" s="681"/>
      <c r="CS136" s="681"/>
      <c r="CT136" s="681"/>
      <c r="CU136" s="687">
        <f t="shared" si="238"/>
        <v>0</v>
      </c>
      <c r="CV136" s="688" t="str">
        <f t="shared" si="239"/>
        <v>-</v>
      </c>
      <c r="CW136" s="683">
        <v>0</v>
      </c>
      <c r="CX136" s="681"/>
      <c r="CY136" s="681"/>
      <c r="CZ136" s="681"/>
      <c r="DA136" s="687">
        <f t="shared" si="240"/>
        <v>0</v>
      </c>
      <c r="DB136" s="688" t="str">
        <f t="shared" si="241"/>
        <v>-</v>
      </c>
      <c r="DC136" s="683">
        <v>0</v>
      </c>
      <c r="DD136" s="681"/>
      <c r="DE136" s="681"/>
      <c r="DF136" s="681"/>
      <c r="DG136" s="687">
        <f t="shared" si="242"/>
        <v>0</v>
      </c>
      <c r="DH136" s="688" t="str">
        <f t="shared" si="243"/>
        <v>-</v>
      </c>
    </row>
    <row r="137" spans="1:112" s="45" customFormat="1" ht="18.75" customHeight="1">
      <c r="B137" s="49"/>
      <c r="C137" s="620"/>
      <c r="D137" s="766"/>
      <c r="E137" s="528" t="s">
        <v>2344</v>
      </c>
      <c r="F137" s="528"/>
      <c r="G137" s="529"/>
      <c r="H137" s="530"/>
      <c r="I137" s="530"/>
      <c r="J137" s="726" t="s">
        <v>889</v>
      </c>
      <c r="K137" s="687">
        <f t="shared" si="200"/>
        <v>0</v>
      </c>
      <c r="L137" s="681"/>
      <c r="M137" s="687">
        <f t="shared" si="201"/>
        <v>0</v>
      </c>
      <c r="N137" s="681"/>
      <c r="O137" s="687">
        <f t="shared" si="202"/>
        <v>0</v>
      </c>
      <c r="P137" s="688" t="str">
        <f t="shared" si="203"/>
        <v>-</v>
      </c>
      <c r="Q137" s="687">
        <f t="shared" si="204"/>
        <v>0</v>
      </c>
      <c r="R137" s="681"/>
      <c r="S137" s="687">
        <f t="shared" si="205"/>
        <v>0</v>
      </c>
      <c r="T137" s="681"/>
      <c r="U137" s="687">
        <f t="shared" si="206"/>
        <v>0</v>
      </c>
      <c r="V137" s="688" t="str">
        <f t="shared" si="207"/>
        <v>-</v>
      </c>
      <c r="W137" s="683">
        <v>0</v>
      </c>
      <c r="X137" s="681"/>
      <c r="Y137" s="681"/>
      <c r="Z137" s="681"/>
      <c r="AA137" s="687">
        <f t="shared" si="208"/>
        <v>0</v>
      </c>
      <c r="AB137" s="688" t="str">
        <f t="shared" si="209"/>
        <v>-</v>
      </c>
      <c r="AC137" s="683">
        <v>0</v>
      </c>
      <c r="AD137" s="681"/>
      <c r="AE137" s="681"/>
      <c r="AF137" s="681"/>
      <c r="AG137" s="687">
        <f t="shared" si="210"/>
        <v>0</v>
      </c>
      <c r="AH137" s="688" t="str">
        <f t="shared" si="211"/>
        <v>-</v>
      </c>
      <c r="AI137" s="683">
        <v>0</v>
      </c>
      <c r="AJ137" s="681"/>
      <c r="AK137" s="681"/>
      <c r="AL137" s="681"/>
      <c r="AM137" s="687">
        <f t="shared" si="212"/>
        <v>0</v>
      </c>
      <c r="AN137" s="688" t="str">
        <f t="shared" si="213"/>
        <v>-</v>
      </c>
      <c r="AO137" s="687">
        <f t="shared" si="214"/>
        <v>0</v>
      </c>
      <c r="AP137" s="681"/>
      <c r="AQ137" s="687">
        <f t="shared" si="215"/>
        <v>0</v>
      </c>
      <c r="AR137" s="681"/>
      <c r="AS137" s="687">
        <f t="shared" si="216"/>
        <v>0</v>
      </c>
      <c r="AT137" s="688" t="str">
        <f t="shared" si="217"/>
        <v>-</v>
      </c>
      <c r="AU137" s="683">
        <v>0</v>
      </c>
      <c r="AV137" s="681"/>
      <c r="AW137" s="681"/>
      <c r="AX137" s="681"/>
      <c r="AY137" s="687">
        <f t="shared" si="218"/>
        <v>0</v>
      </c>
      <c r="AZ137" s="688" t="str">
        <f t="shared" si="219"/>
        <v>-</v>
      </c>
      <c r="BA137" s="683">
        <v>0</v>
      </c>
      <c r="BB137" s="681"/>
      <c r="BC137" s="681"/>
      <c r="BD137" s="681"/>
      <c r="BE137" s="687">
        <f t="shared" si="220"/>
        <v>0</v>
      </c>
      <c r="BF137" s="688" t="str">
        <f t="shared" si="221"/>
        <v>-</v>
      </c>
      <c r="BG137" s="683">
        <v>0</v>
      </c>
      <c r="BH137" s="681"/>
      <c r="BI137" s="681"/>
      <c r="BJ137" s="681"/>
      <c r="BK137" s="687">
        <f t="shared" si="222"/>
        <v>0</v>
      </c>
      <c r="BL137" s="688" t="str">
        <f t="shared" si="223"/>
        <v>-</v>
      </c>
      <c r="BM137" s="687">
        <f t="shared" si="224"/>
        <v>0</v>
      </c>
      <c r="BN137" s="681"/>
      <c r="BO137" s="687">
        <f t="shared" si="225"/>
        <v>0</v>
      </c>
      <c r="BP137" s="681"/>
      <c r="BQ137" s="687">
        <f t="shared" si="226"/>
        <v>0</v>
      </c>
      <c r="BR137" s="688" t="str">
        <f t="shared" si="227"/>
        <v>-</v>
      </c>
      <c r="BS137" s="683">
        <v>0</v>
      </c>
      <c r="BT137" s="681"/>
      <c r="BU137" s="681"/>
      <c r="BV137" s="681"/>
      <c r="BW137" s="687">
        <f t="shared" si="228"/>
        <v>0</v>
      </c>
      <c r="BX137" s="688" t="str">
        <f t="shared" si="229"/>
        <v>-</v>
      </c>
      <c r="BY137" s="683">
        <v>0</v>
      </c>
      <c r="BZ137" s="681"/>
      <c r="CA137" s="681"/>
      <c r="CB137" s="681"/>
      <c r="CC137" s="687">
        <f t="shared" si="230"/>
        <v>0</v>
      </c>
      <c r="CD137" s="688" t="str">
        <f t="shared" si="231"/>
        <v>-</v>
      </c>
      <c r="CE137" s="683">
        <v>0</v>
      </c>
      <c r="CF137" s="681"/>
      <c r="CG137" s="681"/>
      <c r="CH137" s="681"/>
      <c r="CI137" s="687">
        <f t="shared" si="232"/>
        <v>0</v>
      </c>
      <c r="CJ137" s="688" t="str">
        <f t="shared" si="233"/>
        <v>-</v>
      </c>
      <c r="CK137" s="687">
        <f t="shared" si="234"/>
        <v>0</v>
      </c>
      <c r="CL137" s="681"/>
      <c r="CM137" s="687">
        <f t="shared" si="235"/>
        <v>0</v>
      </c>
      <c r="CN137" s="681"/>
      <c r="CO137" s="687">
        <f t="shared" si="236"/>
        <v>0</v>
      </c>
      <c r="CP137" s="688" t="str">
        <f t="shared" si="237"/>
        <v>-</v>
      </c>
      <c r="CQ137" s="683">
        <v>0</v>
      </c>
      <c r="CR137" s="681"/>
      <c r="CS137" s="681"/>
      <c r="CT137" s="681"/>
      <c r="CU137" s="687">
        <f t="shared" si="238"/>
        <v>0</v>
      </c>
      <c r="CV137" s="688" t="str">
        <f t="shared" si="239"/>
        <v>-</v>
      </c>
      <c r="CW137" s="683">
        <v>0</v>
      </c>
      <c r="CX137" s="681"/>
      <c r="CY137" s="681"/>
      <c r="CZ137" s="681"/>
      <c r="DA137" s="687">
        <f t="shared" si="240"/>
        <v>0</v>
      </c>
      <c r="DB137" s="688" t="str">
        <f t="shared" si="241"/>
        <v>-</v>
      </c>
      <c r="DC137" s="683">
        <v>0</v>
      </c>
      <c r="DD137" s="681"/>
      <c r="DE137" s="681"/>
      <c r="DF137" s="681"/>
      <c r="DG137" s="687">
        <f t="shared" si="242"/>
        <v>0</v>
      </c>
      <c r="DH137" s="688" t="str">
        <f t="shared" si="243"/>
        <v>-</v>
      </c>
    </row>
    <row r="138" spans="1:112" s="45" customFormat="1" ht="18.75" customHeight="1">
      <c r="A138" t="s">
        <v>2373</v>
      </c>
      <c r="B138" s="49"/>
      <c r="C138" s="623"/>
      <c r="D138" s="820" t="s">
        <v>2373</v>
      </c>
      <c r="E138" s="528" t="s">
        <v>2374</v>
      </c>
      <c r="F138" s="528"/>
      <c r="G138" s="529"/>
      <c r="H138" s="530" t="s">
        <v>2375</v>
      </c>
      <c r="I138" s="530"/>
      <c r="J138" s="55" t="s">
        <v>186</v>
      </c>
      <c r="K138" s="687">
        <f t="shared" si="200"/>
        <v>8051.7999999999993</v>
      </c>
      <c r="L138" s="681"/>
      <c r="M138" s="687">
        <f t="shared" si="201"/>
        <v>0</v>
      </c>
      <c r="N138" s="681"/>
      <c r="O138" s="687">
        <f t="shared" si="202"/>
        <v>-8051.7999999999993</v>
      </c>
      <c r="P138" s="688">
        <f t="shared" si="203"/>
        <v>0</v>
      </c>
      <c r="Q138" s="687">
        <f t="shared" si="204"/>
        <v>2257.3000000000002</v>
      </c>
      <c r="R138" s="681"/>
      <c r="S138" s="687">
        <f t="shared" si="205"/>
        <v>0</v>
      </c>
      <c r="T138" s="681"/>
      <c r="U138" s="687">
        <f t="shared" si="206"/>
        <v>-2257.3000000000002</v>
      </c>
      <c r="V138" s="688">
        <f t="shared" si="207"/>
        <v>0</v>
      </c>
      <c r="W138" s="687">
        <f>W140+W150</f>
        <v>778.69999999999993</v>
      </c>
      <c r="X138" s="681"/>
      <c r="Y138" s="687">
        <f>Y140+Y150</f>
        <v>0</v>
      </c>
      <c r="Z138" s="681"/>
      <c r="AA138" s="687">
        <f t="shared" si="208"/>
        <v>-778.69999999999993</v>
      </c>
      <c r="AB138" s="688">
        <f t="shared" si="209"/>
        <v>0</v>
      </c>
      <c r="AC138" s="687">
        <f>AC140+AC150</f>
        <v>712.7</v>
      </c>
      <c r="AD138" s="681"/>
      <c r="AE138" s="687">
        <f>AE140+AE150</f>
        <v>0</v>
      </c>
      <c r="AF138" s="681"/>
      <c r="AG138" s="687">
        <f t="shared" si="210"/>
        <v>-712.7</v>
      </c>
      <c r="AH138" s="688">
        <f t="shared" si="211"/>
        <v>0</v>
      </c>
      <c r="AI138" s="687">
        <f>AI140+AI150</f>
        <v>765.9</v>
      </c>
      <c r="AJ138" s="681"/>
      <c r="AK138" s="687">
        <f>AK140+AK150</f>
        <v>0</v>
      </c>
      <c r="AL138" s="681"/>
      <c r="AM138" s="687">
        <f t="shared" si="212"/>
        <v>-765.9</v>
      </c>
      <c r="AN138" s="688">
        <f t="shared" si="213"/>
        <v>0</v>
      </c>
      <c r="AO138" s="687">
        <f t="shared" si="214"/>
        <v>1707.1</v>
      </c>
      <c r="AP138" s="681"/>
      <c r="AQ138" s="687">
        <f t="shared" si="215"/>
        <v>0</v>
      </c>
      <c r="AR138" s="681"/>
      <c r="AS138" s="687">
        <f t="shared" si="216"/>
        <v>-1707.1</v>
      </c>
      <c r="AT138" s="688">
        <f t="shared" si="217"/>
        <v>0</v>
      </c>
      <c r="AU138" s="687">
        <f>AU140+AU150</f>
        <v>453.6</v>
      </c>
      <c r="AV138" s="681"/>
      <c r="AW138" s="687">
        <f>AW140+AW150</f>
        <v>0</v>
      </c>
      <c r="AX138" s="681"/>
      <c r="AY138" s="687">
        <f t="shared" si="218"/>
        <v>-453.6</v>
      </c>
      <c r="AZ138" s="688">
        <f t="shared" si="219"/>
        <v>0</v>
      </c>
      <c r="BA138" s="687">
        <f>BA140+BA150</f>
        <v>637.29999999999995</v>
      </c>
      <c r="BB138" s="681"/>
      <c r="BC138" s="687">
        <f>BC140+BC150</f>
        <v>0</v>
      </c>
      <c r="BD138" s="681"/>
      <c r="BE138" s="687">
        <f t="shared" si="220"/>
        <v>-637.29999999999995</v>
      </c>
      <c r="BF138" s="688">
        <f t="shared" si="221"/>
        <v>0</v>
      </c>
      <c r="BG138" s="687">
        <f>BG140+BG150</f>
        <v>616.19999999999993</v>
      </c>
      <c r="BH138" s="681"/>
      <c r="BI138" s="687">
        <f>BI140+BI150</f>
        <v>0</v>
      </c>
      <c r="BJ138" s="681"/>
      <c r="BK138" s="687">
        <f t="shared" si="222"/>
        <v>-616.19999999999993</v>
      </c>
      <c r="BL138" s="688">
        <f t="shared" si="223"/>
        <v>0</v>
      </c>
      <c r="BM138" s="687">
        <f t="shared" si="224"/>
        <v>1849.7999999999997</v>
      </c>
      <c r="BN138" s="681"/>
      <c r="BO138" s="687">
        <f t="shared" si="225"/>
        <v>0</v>
      </c>
      <c r="BP138" s="681"/>
      <c r="BQ138" s="687">
        <f t="shared" si="226"/>
        <v>-1849.7999999999997</v>
      </c>
      <c r="BR138" s="688">
        <f t="shared" si="227"/>
        <v>0</v>
      </c>
      <c r="BS138" s="687">
        <f>BS140+BS150</f>
        <v>647.19999999999993</v>
      </c>
      <c r="BT138" s="681"/>
      <c r="BU138" s="687">
        <f>BU140+BU150</f>
        <v>0</v>
      </c>
      <c r="BV138" s="681"/>
      <c r="BW138" s="687">
        <f t="shared" si="228"/>
        <v>-647.19999999999993</v>
      </c>
      <c r="BX138" s="688">
        <f t="shared" si="229"/>
        <v>0</v>
      </c>
      <c r="BY138" s="687">
        <f>BY140+BY150</f>
        <v>646.4</v>
      </c>
      <c r="BZ138" s="681"/>
      <c r="CA138" s="687">
        <f>CA140+CA150</f>
        <v>0</v>
      </c>
      <c r="CB138" s="681"/>
      <c r="CC138" s="687">
        <f t="shared" si="230"/>
        <v>-646.4</v>
      </c>
      <c r="CD138" s="688">
        <f t="shared" si="231"/>
        <v>0</v>
      </c>
      <c r="CE138" s="687">
        <f>CE140+CE150</f>
        <v>556.19999999999993</v>
      </c>
      <c r="CF138" s="681"/>
      <c r="CG138" s="687">
        <f>CG140+CG150</f>
        <v>0</v>
      </c>
      <c r="CH138" s="681"/>
      <c r="CI138" s="687">
        <f t="shared" si="232"/>
        <v>-556.19999999999993</v>
      </c>
      <c r="CJ138" s="688">
        <f t="shared" si="233"/>
        <v>0</v>
      </c>
      <c r="CK138" s="687">
        <f t="shared" si="234"/>
        <v>2237.6</v>
      </c>
      <c r="CL138" s="681"/>
      <c r="CM138" s="687">
        <f t="shared" si="235"/>
        <v>0</v>
      </c>
      <c r="CN138" s="681"/>
      <c r="CO138" s="687">
        <f t="shared" si="236"/>
        <v>-2237.6</v>
      </c>
      <c r="CP138" s="688">
        <f t="shared" si="237"/>
        <v>0</v>
      </c>
      <c r="CQ138" s="687">
        <f>CQ140+CQ150</f>
        <v>718.3</v>
      </c>
      <c r="CR138" s="681"/>
      <c r="CS138" s="687">
        <f>CS140+CS150</f>
        <v>0</v>
      </c>
      <c r="CT138" s="681"/>
      <c r="CU138" s="687">
        <f t="shared" si="238"/>
        <v>-718.3</v>
      </c>
      <c r="CV138" s="688">
        <f t="shared" si="239"/>
        <v>0</v>
      </c>
      <c r="CW138" s="687">
        <f>CW140+CW150</f>
        <v>749.8</v>
      </c>
      <c r="CX138" s="681"/>
      <c r="CY138" s="687">
        <f>CY140+CY150</f>
        <v>0</v>
      </c>
      <c r="CZ138" s="681"/>
      <c r="DA138" s="687">
        <f t="shared" si="240"/>
        <v>-749.8</v>
      </c>
      <c r="DB138" s="688">
        <f t="shared" si="241"/>
        <v>0</v>
      </c>
      <c r="DC138" s="687">
        <f>DC140+DC150</f>
        <v>769.49999999999989</v>
      </c>
      <c r="DD138" s="681"/>
      <c r="DE138" s="687">
        <f>DE140+DE150</f>
        <v>0</v>
      </c>
      <c r="DF138" s="681"/>
      <c r="DG138" s="687">
        <f t="shared" si="242"/>
        <v>-769.49999999999989</v>
      </c>
      <c r="DH138" s="688">
        <f t="shared" si="243"/>
        <v>0</v>
      </c>
    </row>
    <row r="139" spans="1:112" s="45" customFormat="1" ht="18.75" customHeight="1">
      <c r="B139" s="49"/>
      <c r="C139" s="623"/>
      <c r="D139" s="766"/>
      <c r="E139" s="528" t="s">
        <v>2376</v>
      </c>
      <c r="F139" s="528"/>
      <c r="G139" s="529"/>
      <c r="H139" s="530" t="s">
        <v>2377</v>
      </c>
      <c r="I139" s="530"/>
      <c r="J139" s="728" t="s">
        <v>889</v>
      </c>
      <c r="K139" s="687">
        <f t="shared" si="200"/>
        <v>11381.600000000002</v>
      </c>
      <c r="L139" s="681"/>
      <c r="M139" s="687">
        <f t="shared" si="201"/>
        <v>0</v>
      </c>
      <c r="N139" s="681"/>
      <c r="O139" s="687">
        <f t="shared" si="202"/>
        <v>-11381.600000000002</v>
      </c>
      <c r="P139" s="688">
        <f t="shared" si="203"/>
        <v>0</v>
      </c>
      <c r="Q139" s="687">
        <f t="shared" si="204"/>
        <v>3189.1000000000004</v>
      </c>
      <c r="R139" s="681"/>
      <c r="S139" s="687">
        <f t="shared" si="205"/>
        <v>0</v>
      </c>
      <c r="T139" s="681"/>
      <c r="U139" s="687">
        <f t="shared" si="206"/>
        <v>-3189.1000000000004</v>
      </c>
      <c r="V139" s="688">
        <f t="shared" si="207"/>
        <v>0</v>
      </c>
      <c r="W139" s="687">
        <f>W141+W151</f>
        <v>1100.4000000000001</v>
      </c>
      <c r="X139" s="681"/>
      <c r="Y139" s="687">
        <f>Y141+Y151</f>
        <v>0</v>
      </c>
      <c r="Z139" s="681"/>
      <c r="AA139" s="687">
        <f t="shared" si="208"/>
        <v>-1100.4000000000001</v>
      </c>
      <c r="AB139" s="688">
        <f t="shared" si="209"/>
        <v>0</v>
      </c>
      <c r="AC139" s="687">
        <f>AC141+AC151</f>
        <v>1006.8000000000001</v>
      </c>
      <c r="AD139" s="681"/>
      <c r="AE139" s="687">
        <f>AE141+AE151</f>
        <v>0</v>
      </c>
      <c r="AF139" s="681"/>
      <c r="AG139" s="687">
        <f t="shared" si="210"/>
        <v>-1006.8000000000001</v>
      </c>
      <c r="AH139" s="688">
        <f t="shared" si="211"/>
        <v>0</v>
      </c>
      <c r="AI139" s="687">
        <f>AI141+AI151</f>
        <v>1081.9000000000001</v>
      </c>
      <c r="AJ139" s="681"/>
      <c r="AK139" s="687">
        <f>AK141+AK151</f>
        <v>0</v>
      </c>
      <c r="AL139" s="681"/>
      <c r="AM139" s="687">
        <f t="shared" si="212"/>
        <v>-1081.9000000000001</v>
      </c>
      <c r="AN139" s="688">
        <f t="shared" si="213"/>
        <v>0</v>
      </c>
      <c r="AO139" s="687">
        <f t="shared" si="214"/>
        <v>2409.7000000000003</v>
      </c>
      <c r="AP139" s="681"/>
      <c r="AQ139" s="687">
        <f t="shared" si="215"/>
        <v>0</v>
      </c>
      <c r="AR139" s="681"/>
      <c r="AS139" s="687">
        <f t="shared" si="216"/>
        <v>-2409.7000000000003</v>
      </c>
      <c r="AT139" s="688">
        <f t="shared" si="217"/>
        <v>0</v>
      </c>
      <c r="AU139" s="687">
        <f>AU141+AU151</f>
        <v>643.79999999999995</v>
      </c>
      <c r="AV139" s="681"/>
      <c r="AW139" s="687">
        <f>AW141+AW151</f>
        <v>0</v>
      </c>
      <c r="AX139" s="681"/>
      <c r="AY139" s="687">
        <f t="shared" si="218"/>
        <v>-643.79999999999995</v>
      </c>
      <c r="AZ139" s="688">
        <f t="shared" si="219"/>
        <v>0</v>
      </c>
      <c r="BA139" s="687">
        <f>BA141+BA151</f>
        <v>898.90000000000009</v>
      </c>
      <c r="BB139" s="681"/>
      <c r="BC139" s="687">
        <f>BC141+BC151</f>
        <v>0</v>
      </c>
      <c r="BD139" s="681"/>
      <c r="BE139" s="687">
        <f t="shared" si="220"/>
        <v>-898.90000000000009</v>
      </c>
      <c r="BF139" s="688">
        <f t="shared" si="221"/>
        <v>0</v>
      </c>
      <c r="BG139" s="687">
        <f>BG141+BG151</f>
        <v>867.00000000000011</v>
      </c>
      <c r="BH139" s="681"/>
      <c r="BI139" s="687">
        <f>BI141+BI151</f>
        <v>0</v>
      </c>
      <c r="BJ139" s="681"/>
      <c r="BK139" s="687">
        <f t="shared" si="222"/>
        <v>-867.00000000000011</v>
      </c>
      <c r="BL139" s="688">
        <f t="shared" si="223"/>
        <v>0</v>
      </c>
      <c r="BM139" s="687">
        <f t="shared" si="224"/>
        <v>2608.1</v>
      </c>
      <c r="BN139" s="681"/>
      <c r="BO139" s="687">
        <f t="shared" si="225"/>
        <v>0</v>
      </c>
      <c r="BP139" s="681"/>
      <c r="BQ139" s="687">
        <f t="shared" si="226"/>
        <v>-2608.1</v>
      </c>
      <c r="BR139" s="688">
        <f t="shared" si="227"/>
        <v>0</v>
      </c>
      <c r="BS139" s="687">
        <f>BS141+BS151</f>
        <v>912.7</v>
      </c>
      <c r="BT139" s="681"/>
      <c r="BU139" s="687">
        <f>BU141+BU151</f>
        <v>0</v>
      </c>
      <c r="BV139" s="681"/>
      <c r="BW139" s="687">
        <f t="shared" si="228"/>
        <v>-912.7</v>
      </c>
      <c r="BX139" s="688">
        <f t="shared" si="229"/>
        <v>0</v>
      </c>
      <c r="BY139" s="687">
        <f>BY141+BY151</f>
        <v>912.3</v>
      </c>
      <c r="BZ139" s="681"/>
      <c r="CA139" s="687">
        <f>CA141+CA151</f>
        <v>0</v>
      </c>
      <c r="CB139" s="681"/>
      <c r="CC139" s="687">
        <f t="shared" si="230"/>
        <v>-912.3</v>
      </c>
      <c r="CD139" s="688">
        <f t="shared" si="231"/>
        <v>0</v>
      </c>
      <c r="CE139" s="687">
        <f>CE141+CE151</f>
        <v>783.1</v>
      </c>
      <c r="CF139" s="681"/>
      <c r="CG139" s="687">
        <f>CG141+CG151</f>
        <v>0</v>
      </c>
      <c r="CH139" s="681"/>
      <c r="CI139" s="687">
        <f t="shared" si="232"/>
        <v>-783.1</v>
      </c>
      <c r="CJ139" s="688">
        <f t="shared" si="233"/>
        <v>0</v>
      </c>
      <c r="CK139" s="687">
        <f t="shared" si="234"/>
        <v>3174.7</v>
      </c>
      <c r="CL139" s="681"/>
      <c r="CM139" s="687">
        <f t="shared" si="235"/>
        <v>0</v>
      </c>
      <c r="CN139" s="681"/>
      <c r="CO139" s="687">
        <f t="shared" si="236"/>
        <v>-3174.7</v>
      </c>
      <c r="CP139" s="688">
        <f t="shared" si="237"/>
        <v>0</v>
      </c>
      <c r="CQ139" s="687">
        <f>CQ141+CQ151</f>
        <v>1023.8000000000001</v>
      </c>
      <c r="CR139" s="681"/>
      <c r="CS139" s="687">
        <f>CS141+CS151</f>
        <v>0</v>
      </c>
      <c r="CT139" s="681"/>
      <c r="CU139" s="687">
        <f t="shared" si="238"/>
        <v>-1023.8000000000001</v>
      </c>
      <c r="CV139" s="688">
        <f t="shared" si="239"/>
        <v>0</v>
      </c>
      <c r="CW139" s="687">
        <f>CW141+CW151</f>
        <v>1060.6000000000001</v>
      </c>
      <c r="CX139" s="681"/>
      <c r="CY139" s="687">
        <f>CY141+CY151</f>
        <v>0</v>
      </c>
      <c r="CZ139" s="681"/>
      <c r="DA139" s="687">
        <f t="shared" si="240"/>
        <v>-1060.6000000000001</v>
      </c>
      <c r="DB139" s="688">
        <f t="shared" si="241"/>
        <v>0</v>
      </c>
      <c r="DC139" s="687">
        <f>DC141+DC151</f>
        <v>1090.3</v>
      </c>
      <c r="DD139" s="681"/>
      <c r="DE139" s="687">
        <f>DE141+DE151</f>
        <v>0</v>
      </c>
      <c r="DF139" s="681"/>
      <c r="DG139" s="687">
        <f t="shared" si="242"/>
        <v>-1090.3</v>
      </c>
      <c r="DH139" s="688">
        <f t="shared" si="243"/>
        <v>0</v>
      </c>
    </row>
    <row r="140" spans="1:112" s="45" customFormat="1" ht="24" customHeight="1">
      <c r="A140" t="s">
        <v>2144</v>
      </c>
      <c r="B140" s="49"/>
      <c r="C140" s="620"/>
      <c r="D140" s="807" t="s">
        <v>2144</v>
      </c>
      <c r="E140" s="528" t="s">
        <v>2378</v>
      </c>
      <c r="F140" s="528"/>
      <c r="G140" s="529"/>
      <c r="H140" s="530" t="s">
        <v>2379</v>
      </c>
      <c r="I140" s="530"/>
      <c r="J140" s="53" t="s">
        <v>186</v>
      </c>
      <c r="K140" s="687">
        <f t="shared" si="200"/>
        <v>7099.3</v>
      </c>
      <c r="L140" s="681"/>
      <c r="M140" s="687">
        <f t="shared" si="201"/>
        <v>0</v>
      </c>
      <c r="N140" s="681"/>
      <c r="O140" s="687">
        <f t="shared" si="202"/>
        <v>-7099.3</v>
      </c>
      <c r="P140" s="688">
        <f t="shared" si="203"/>
        <v>0</v>
      </c>
      <c r="Q140" s="687">
        <f t="shared" si="204"/>
        <v>1983.4</v>
      </c>
      <c r="R140" s="681"/>
      <c r="S140" s="687">
        <f t="shared" si="205"/>
        <v>0</v>
      </c>
      <c r="T140" s="681"/>
      <c r="U140" s="687">
        <f t="shared" si="206"/>
        <v>-1983.4</v>
      </c>
      <c r="V140" s="688">
        <f t="shared" si="207"/>
        <v>0</v>
      </c>
      <c r="W140" s="687">
        <f>W144+W146+W148</f>
        <v>687.4</v>
      </c>
      <c r="X140" s="681"/>
      <c r="Y140" s="687">
        <f>Y144+Y146+Y148</f>
        <v>0</v>
      </c>
      <c r="Z140" s="681"/>
      <c r="AA140" s="687">
        <f t="shared" si="208"/>
        <v>-687.4</v>
      </c>
      <c r="AB140" s="688">
        <f t="shared" si="209"/>
        <v>0</v>
      </c>
      <c r="AC140" s="687">
        <f>AC144+AC146+AC148</f>
        <v>621.40000000000009</v>
      </c>
      <c r="AD140" s="681"/>
      <c r="AE140" s="687">
        <f>AE144+AE146+AE148</f>
        <v>0</v>
      </c>
      <c r="AF140" s="681"/>
      <c r="AG140" s="687">
        <f t="shared" si="210"/>
        <v>-621.40000000000009</v>
      </c>
      <c r="AH140" s="688">
        <f t="shared" si="211"/>
        <v>0</v>
      </c>
      <c r="AI140" s="687">
        <f>AI144+AI146+AI148</f>
        <v>674.6</v>
      </c>
      <c r="AJ140" s="681"/>
      <c r="AK140" s="687">
        <f>AK144+AK146+AK148</f>
        <v>0</v>
      </c>
      <c r="AL140" s="681"/>
      <c r="AM140" s="687">
        <f t="shared" si="212"/>
        <v>-674.6</v>
      </c>
      <c r="AN140" s="688">
        <f t="shared" si="213"/>
        <v>0</v>
      </c>
      <c r="AO140" s="687">
        <f t="shared" si="214"/>
        <v>1465</v>
      </c>
      <c r="AP140" s="681"/>
      <c r="AQ140" s="687">
        <f t="shared" si="215"/>
        <v>0</v>
      </c>
      <c r="AR140" s="681"/>
      <c r="AS140" s="687">
        <f t="shared" si="216"/>
        <v>-1465</v>
      </c>
      <c r="AT140" s="688">
        <f t="shared" si="217"/>
        <v>0</v>
      </c>
      <c r="AU140" s="687">
        <f>AU144+AU146+AU148</f>
        <v>396.5</v>
      </c>
      <c r="AV140" s="681"/>
      <c r="AW140" s="687">
        <f>AW144+AW146+AW148</f>
        <v>0</v>
      </c>
      <c r="AX140" s="681"/>
      <c r="AY140" s="687">
        <f t="shared" si="218"/>
        <v>-396.5</v>
      </c>
      <c r="AZ140" s="688">
        <f t="shared" si="219"/>
        <v>0</v>
      </c>
      <c r="BA140" s="687">
        <f>BA144+BA146+BA148</f>
        <v>544.79999999999995</v>
      </c>
      <c r="BB140" s="681"/>
      <c r="BC140" s="687">
        <f>BC144+BC146+BC148</f>
        <v>0</v>
      </c>
      <c r="BD140" s="681"/>
      <c r="BE140" s="687">
        <f t="shared" si="220"/>
        <v>-544.79999999999995</v>
      </c>
      <c r="BF140" s="688">
        <f t="shared" si="221"/>
        <v>0</v>
      </c>
      <c r="BG140" s="687">
        <f>BG144+BG146+BG148</f>
        <v>523.69999999999993</v>
      </c>
      <c r="BH140" s="681"/>
      <c r="BI140" s="687">
        <f>BI144+BI146+BI148</f>
        <v>0</v>
      </c>
      <c r="BJ140" s="681"/>
      <c r="BK140" s="687">
        <f t="shared" si="222"/>
        <v>-523.69999999999993</v>
      </c>
      <c r="BL140" s="688">
        <f t="shared" si="223"/>
        <v>0</v>
      </c>
      <c r="BM140" s="687">
        <f t="shared" si="224"/>
        <v>1635.8999999999999</v>
      </c>
      <c r="BN140" s="681"/>
      <c r="BO140" s="687">
        <f t="shared" si="225"/>
        <v>0</v>
      </c>
      <c r="BP140" s="681"/>
      <c r="BQ140" s="687">
        <f t="shared" si="226"/>
        <v>-1635.8999999999999</v>
      </c>
      <c r="BR140" s="688">
        <f t="shared" si="227"/>
        <v>0</v>
      </c>
      <c r="BS140" s="687">
        <f>BS144+BS146+BS148</f>
        <v>554.69999999999993</v>
      </c>
      <c r="BT140" s="681"/>
      <c r="BU140" s="687">
        <f>BU144+BU146+BU148</f>
        <v>0</v>
      </c>
      <c r="BV140" s="681"/>
      <c r="BW140" s="687">
        <f t="shared" si="228"/>
        <v>-554.69999999999993</v>
      </c>
      <c r="BX140" s="688">
        <f t="shared" si="229"/>
        <v>0</v>
      </c>
      <c r="BY140" s="687">
        <f>BY144+BY146+BY148</f>
        <v>553.9</v>
      </c>
      <c r="BZ140" s="681"/>
      <c r="CA140" s="687">
        <f>CA144+CA146+CA148</f>
        <v>0</v>
      </c>
      <c r="CB140" s="681"/>
      <c r="CC140" s="687">
        <f t="shared" si="230"/>
        <v>-553.9</v>
      </c>
      <c r="CD140" s="688">
        <f t="shared" si="231"/>
        <v>0</v>
      </c>
      <c r="CE140" s="687">
        <f>CE144+CE146+CE148</f>
        <v>527.29999999999995</v>
      </c>
      <c r="CF140" s="681"/>
      <c r="CG140" s="687">
        <f>CG144+CG146+CG148</f>
        <v>0</v>
      </c>
      <c r="CH140" s="681"/>
      <c r="CI140" s="687">
        <f t="shared" si="232"/>
        <v>-527.29999999999995</v>
      </c>
      <c r="CJ140" s="688">
        <f t="shared" si="233"/>
        <v>0</v>
      </c>
      <c r="CK140" s="687">
        <f t="shared" si="234"/>
        <v>2015</v>
      </c>
      <c r="CL140" s="681"/>
      <c r="CM140" s="687">
        <f t="shared" si="235"/>
        <v>0</v>
      </c>
      <c r="CN140" s="681"/>
      <c r="CO140" s="687">
        <f t="shared" si="236"/>
        <v>-2015</v>
      </c>
      <c r="CP140" s="688">
        <f t="shared" si="237"/>
        <v>0</v>
      </c>
      <c r="CQ140" s="687">
        <f>CQ144+CQ146+CQ148</f>
        <v>678.3</v>
      </c>
      <c r="CR140" s="681"/>
      <c r="CS140" s="687">
        <f>CS144+CS146+CS148</f>
        <v>0</v>
      </c>
      <c r="CT140" s="681"/>
      <c r="CU140" s="687">
        <f t="shared" si="238"/>
        <v>-678.3</v>
      </c>
      <c r="CV140" s="688">
        <f t="shared" si="239"/>
        <v>0</v>
      </c>
      <c r="CW140" s="687">
        <f>CW144+CW146+CW148</f>
        <v>658.5</v>
      </c>
      <c r="CX140" s="681"/>
      <c r="CY140" s="687">
        <f>CY144+CY146+CY148</f>
        <v>0</v>
      </c>
      <c r="CZ140" s="681"/>
      <c r="DA140" s="687">
        <f t="shared" si="240"/>
        <v>-658.5</v>
      </c>
      <c r="DB140" s="688">
        <f t="shared" si="241"/>
        <v>0</v>
      </c>
      <c r="DC140" s="687">
        <f>DC144+DC146+DC148</f>
        <v>678.19999999999993</v>
      </c>
      <c r="DD140" s="681"/>
      <c r="DE140" s="687">
        <f>DE144+DE146+DE148</f>
        <v>0</v>
      </c>
      <c r="DF140" s="681"/>
      <c r="DG140" s="687">
        <f t="shared" si="242"/>
        <v>-678.19999999999993</v>
      </c>
      <c r="DH140" s="688">
        <f t="shared" si="243"/>
        <v>0</v>
      </c>
    </row>
    <row r="141" spans="1:112" s="45" customFormat="1" ht="24" customHeight="1">
      <c r="B141" s="49"/>
      <c r="C141" s="620"/>
      <c r="D141" s="766"/>
      <c r="E141" s="528" t="s">
        <v>2380</v>
      </c>
      <c r="F141" s="528"/>
      <c r="G141" s="529"/>
      <c r="H141" s="530" t="s">
        <v>2381</v>
      </c>
      <c r="I141" s="530"/>
      <c r="J141" s="726" t="s">
        <v>889</v>
      </c>
      <c r="K141" s="687">
        <f t="shared" si="200"/>
        <v>10020.6</v>
      </c>
      <c r="L141" s="681"/>
      <c r="M141" s="687">
        <f t="shared" si="201"/>
        <v>0</v>
      </c>
      <c r="N141" s="681"/>
      <c r="O141" s="687">
        <f t="shared" si="202"/>
        <v>-10020.6</v>
      </c>
      <c r="P141" s="688">
        <f t="shared" si="203"/>
        <v>0</v>
      </c>
      <c r="Q141" s="687">
        <f t="shared" si="204"/>
        <v>2796.4</v>
      </c>
      <c r="R141" s="681"/>
      <c r="S141" s="687">
        <f t="shared" si="205"/>
        <v>0</v>
      </c>
      <c r="T141" s="681"/>
      <c r="U141" s="687">
        <f t="shared" si="206"/>
        <v>-2796.4</v>
      </c>
      <c r="V141" s="688">
        <f t="shared" si="207"/>
        <v>0</v>
      </c>
      <c r="W141" s="687">
        <f>W145+W147+W149</f>
        <v>969.5</v>
      </c>
      <c r="X141" s="681"/>
      <c r="Y141" s="687">
        <f>Y145+Y147+Y149</f>
        <v>0</v>
      </c>
      <c r="Z141" s="681"/>
      <c r="AA141" s="687">
        <f t="shared" si="208"/>
        <v>-969.5</v>
      </c>
      <c r="AB141" s="688">
        <f t="shared" si="209"/>
        <v>0</v>
      </c>
      <c r="AC141" s="687">
        <f>AC145+AC147+AC149</f>
        <v>875.90000000000009</v>
      </c>
      <c r="AD141" s="681"/>
      <c r="AE141" s="687">
        <f>AE145+AE147+AE149</f>
        <v>0</v>
      </c>
      <c r="AF141" s="681"/>
      <c r="AG141" s="687">
        <f t="shared" si="210"/>
        <v>-875.90000000000009</v>
      </c>
      <c r="AH141" s="688">
        <f t="shared" si="211"/>
        <v>0</v>
      </c>
      <c r="AI141" s="687">
        <f>AI145+AI147+AI149</f>
        <v>951</v>
      </c>
      <c r="AJ141" s="681"/>
      <c r="AK141" s="687">
        <f>AK145+AK147+AK149</f>
        <v>0</v>
      </c>
      <c r="AL141" s="681"/>
      <c r="AM141" s="687">
        <f t="shared" si="212"/>
        <v>-951</v>
      </c>
      <c r="AN141" s="688">
        <f t="shared" si="213"/>
        <v>0</v>
      </c>
      <c r="AO141" s="687">
        <f t="shared" si="214"/>
        <v>2064.7000000000003</v>
      </c>
      <c r="AP141" s="681"/>
      <c r="AQ141" s="687">
        <f t="shared" si="215"/>
        <v>0</v>
      </c>
      <c r="AR141" s="681"/>
      <c r="AS141" s="687">
        <f t="shared" si="216"/>
        <v>-2064.7000000000003</v>
      </c>
      <c r="AT141" s="688">
        <f t="shared" si="217"/>
        <v>0</v>
      </c>
      <c r="AU141" s="687">
        <f>AU145+AU147+AU149</f>
        <v>562</v>
      </c>
      <c r="AV141" s="681"/>
      <c r="AW141" s="687">
        <f>AW145+AW147+AW149</f>
        <v>0</v>
      </c>
      <c r="AX141" s="681"/>
      <c r="AY141" s="687">
        <f t="shared" si="218"/>
        <v>-562</v>
      </c>
      <c r="AZ141" s="688">
        <f t="shared" si="219"/>
        <v>0</v>
      </c>
      <c r="BA141" s="687">
        <f>BA145+BA147+BA149</f>
        <v>767.30000000000007</v>
      </c>
      <c r="BB141" s="681"/>
      <c r="BC141" s="687">
        <f>BC145+BC147+BC149</f>
        <v>0</v>
      </c>
      <c r="BD141" s="681"/>
      <c r="BE141" s="687">
        <f t="shared" si="220"/>
        <v>-767.30000000000007</v>
      </c>
      <c r="BF141" s="688">
        <f t="shared" si="221"/>
        <v>0</v>
      </c>
      <c r="BG141" s="687">
        <f>BG145+BG147+BG149</f>
        <v>735.40000000000009</v>
      </c>
      <c r="BH141" s="681"/>
      <c r="BI141" s="687">
        <f>BI145+BI147+BI149</f>
        <v>0</v>
      </c>
      <c r="BJ141" s="681"/>
      <c r="BK141" s="687">
        <f t="shared" si="222"/>
        <v>-735.40000000000009</v>
      </c>
      <c r="BL141" s="688">
        <f t="shared" si="223"/>
        <v>0</v>
      </c>
      <c r="BM141" s="687">
        <f t="shared" si="224"/>
        <v>2303.8000000000002</v>
      </c>
      <c r="BN141" s="681"/>
      <c r="BO141" s="687">
        <f t="shared" si="225"/>
        <v>0</v>
      </c>
      <c r="BP141" s="681"/>
      <c r="BQ141" s="687">
        <f t="shared" si="226"/>
        <v>-2303.8000000000002</v>
      </c>
      <c r="BR141" s="688">
        <f t="shared" si="227"/>
        <v>0</v>
      </c>
      <c r="BS141" s="687">
        <f>BS145+BS147+BS149</f>
        <v>781.1</v>
      </c>
      <c r="BT141" s="681"/>
      <c r="BU141" s="687">
        <f>BU145+BU147+BU149</f>
        <v>0</v>
      </c>
      <c r="BV141" s="681"/>
      <c r="BW141" s="687">
        <f t="shared" si="228"/>
        <v>-781.1</v>
      </c>
      <c r="BX141" s="688">
        <f t="shared" si="229"/>
        <v>0</v>
      </c>
      <c r="BY141" s="687">
        <f>BY145+BY147+BY149</f>
        <v>780.69999999999993</v>
      </c>
      <c r="BZ141" s="681"/>
      <c r="CA141" s="687">
        <f>CA145+CA147+CA149</f>
        <v>0</v>
      </c>
      <c r="CB141" s="681"/>
      <c r="CC141" s="687">
        <f t="shared" si="230"/>
        <v>-780.69999999999993</v>
      </c>
      <c r="CD141" s="688">
        <f t="shared" si="231"/>
        <v>0</v>
      </c>
      <c r="CE141" s="687">
        <f>CE145+CE147+CE149</f>
        <v>742</v>
      </c>
      <c r="CF141" s="681"/>
      <c r="CG141" s="687">
        <f>CG145+CG147+CG149</f>
        <v>0</v>
      </c>
      <c r="CH141" s="681"/>
      <c r="CI141" s="687">
        <f t="shared" si="232"/>
        <v>-742</v>
      </c>
      <c r="CJ141" s="688">
        <f t="shared" si="233"/>
        <v>0</v>
      </c>
      <c r="CK141" s="687">
        <f t="shared" si="234"/>
        <v>2855.7000000000003</v>
      </c>
      <c r="CL141" s="681"/>
      <c r="CM141" s="687">
        <f t="shared" si="235"/>
        <v>0</v>
      </c>
      <c r="CN141" s="681"/>
      <c r="CO141" s="687">
        <f t="shared" si="236"/>
        <v>-2855.7000000000003</v>
      </c>
      <c r="CP141" s="688">
        <f t="shared" si="237"/>
        <v>0</v>
      </c>
      <c r="CQ141" s="687">
        <f>CQ145+CQ147+CQ149</f>
        <v>966.6</v>
      </c>
      <c r="CR141" s="681"/>
      <c r="CS141" s="687">
        <f>CS145+CS147+CS149</f>
        <v>0</v>
      </c>
      <c r="CT141" s="681"/>
      <c r="CU141" s="687">
        <f t="shared" si="238"/>
        <v>-966.6</v>
      </c>
      <c r="CV141" s="688">
        <f t="shared" si="239"/>
        <v>0</v>
      </c>
      <c r="CW141" s="687">
        <f>CW145+CW147+CW149</f>
        <v>929.7</v>
      </c>
      <c r="CX141" s="681"/>
      <c r="CY141" s="687">
        <f>CY145+CY147+CY149</f>
        <v>0</v>
      </c>
      <c r="CZ141" s="681"/>
      <c r="DA141" s="687">
        <f t="shared" si="240"/>
        <v>-929.7</v>
      </c>
      <c r="DB141" s="688">
        <f t="shared" si="241"/>
        <v>0</v>
      </c>
      <c r="DC141" s="687">
        <f>DC145+DC147+DC149</f>
        <v>959.4</v>
      </c>
      <c r="DD141" s="681"/>
      <c r="DE141" s="687">
        <f>DE145+DE147+DE149</f>
        <v>0</v>
      </c>
      <c r="DF141" s="681"/>
      <c r="DG141" s="687">
        <f t="shared" si="242"/>
        <v>-959.4</v>
      </c>
      <c r="DH141" s="688">
        <f t="shared" si="243"/>
        <v>0</v>
      </c>
    </row>
    <row r="142" spans="1:112" s="45" customFormat="1" ht="18.75" customHeight="1">
      <c r="A142" t="s">
        <v>2382</v>
      </c>
      <c r="B142" s="49"/>
      <c r="C142" s="620"/>
      <c r="D142" s="821" t="s">
        <v>2382</v>
      </c>
      <c r="E142" s="528" t="s">
        <v>2383</v>
      </c>
      <c r="F142" s="528"/>
      <c r="G142" s="529"/>
      <c r="H142" s="530"/>
      <c r="I142" s="530"/>
      <c r="J142" s="53" t="s">
        <v>186</v>
      </c>
      <c r="K142" s="687">
        <f t="shared" si="200"/>
        <v>1142.8999999999999</v>
      </c>
      <c r="L142" s="681"/>
      <c r="M142" s="687">
        <f t="shared" si="201"/>
        <v>0</v>
      </c>
      <c r="N142" s="681"/>
      <c r="O142" s="687">
        <f t="shared" si="202"/>
        <v>-1142.8999999999999</v>
      </c>
      <c r="P142" s="688">
        <f t="shared" si="203"/>
        <v>0</v>
      </c>
      <c r="Q142" s="687">
        <f t="shared" si="204"/>
        <v>362.4</v>
      </c>
      <c r="R142" s="681"/>
      <c r="S142" s="687">
        <f t="shared" si="205"/>
        <v>0</v>
      </c>
      <c r="T142" s="681"/>
      <c r="U142" s="687">
        <f t="shared" si="206"/>
        <v>-362.4</v>
      </c>
      <c r="V142" s="688">
        <f t="shared" si="207"/>
        <v>0</v>
      </c>
      <c r="W142" s="683">
        <v>129</v>
      </c>
      <c r="X142" s="681"/>
      <c r="Y142" s="681"/>
      <c r="Z142" s="681"/>
      <c r="AA142" s="687">
        <f t="shared" si="208"/>
        <v>-129</v>
      </c>
      <c r="AB142" s="688">
        <f t="shared" si="209"/>
        <v>0</v>
      </c>
      <c r="AC142" s="683">
        <v>119.2</v>
      </c>
      <c r="AD142" s="681"/>
      <c r="AE142" s="681"/>
      <c r="AF142" s="681"/>
      <c r="AG142" s="687">
        <f t="shared" si="210"/>
        <v>-119.2</v>
      </c>
      <c r="AH142" s="688">
        <f t="shared" si="211"/>
        <v>0</v>
      </c>
      <c r="AI142" s="683">
        <v>114.2</v>
      </c>
      <c r="AJ142" s="681"/>
      <c r="AK142" s="681"/>
      <c r="AL142" s="681"/>
      <c r="AM142" s="687">
        <f t="shared" si="212"/>
        <v>-114.2</v>
      </c>
      <c r="AN142" s="688">
        <f t="shared" si="213"/>
        <v>0</v>
      </c>
      <c r="AO142" s="687">
        <f t="shared" si="214"/>
        <v>246.29999999999998</v>
      </c>
      <c r="AP142" s="681"/>
      <c r="AQ142" s="687">
        <f t="shared" si="215"/>
        <v>0</v>
      </c>
      <c r="AR142" s="681"/>
      <c r="AS142" s="687">
        <f t="shared" si="216"/>
        <v>-246.29999999999998</v>
      </c>
      <c r="AT142" s="688">
        <f t="shared" si="217"/>
        <v>0</v>
      </c>
      <c r="AU142" s="683">
        <v>83.6</v>
      </c>
      <c r="AV142" s="681"/>
      <c r="AW142" s="681"/>
      <c r="AX142" s="681"/>
      <c r="AY142" s="687">
        <f t="shared" si="218"/>
        <v>-83.6</v>
      </c>
      <c r="AZ142" s="688">
        <f t="shared" si="219"/>
        <v>0</v>
      </c>
      <c r="BA142" s="683">
        <v>84.6</v>
      </c>
      <c r="BB142" s="681"/>
      <c r="BC142" s="681"/>
      <c r="BD142" s="681"/>
      <c r="BE142" s="687">
        <f t="shared" si="220"/>
        <v>-84.6</v>
      </c>
      <c r="BF142" s="688">
        <f t="shared" si="221"/>
        <v>0</v>
      </c>
      <c r="BG142" s="683">
        <v>78.099999999999994</v>
      </c>
      <c r="BH142" s="681"/>
      <c r="BI142" s="681"/>
      <c r="BJ142" s="681"/>
      <c r="BK142" s="687">
        <f t="shared" si="222"/>
        <v>-78.099999999999994</v>
      </c>
      <c r="BL142" s="688">
        <f t="shared" si="223"/>
        <v>0</v>
      </c>
      <c r="BM142" s="687">
        <f t="shared" si="224"/>
        <v>203.7</v>
      </c>
      <c r="BN142" s="681"/>
      <c r="BO142" s="687">
        <f t="shared" si="225"/>
        <v>0</v>
      </c>
      <c r="BP142" s="681"/>
      <c r="BQ142" s="687">
        <f t="shared" si="226"/>
        <v>-203.7</v>
      </c>
      <c r="BR142" s="688">
        <f t="shared" si="227"/>
        <v>0</v>
      </c>
      <c r="BS142" s="683">
        <v>67.900000000000006</v>
      </c>
      <c r="BT142" s="681"/>
      <c r="BU142" s="681"/>
      <c r="BV142" s="681"/>
      <c r="BW142" s="687">
        <f t="shared" si="228"/>
        <v>-67.900000000000006</v>
      </c>
      <c r="BX142" s="688">
        <f t="shared" si="229"/>
        <v>0</v>
      </c>
      <c r="BY142" s="683">
        <v>70.599999999999994</v>
      </c>
      <c r="BZ142" s="681"/>
      <c r="CA142" s="681"/>
      <c r="CB142" s="681"/>
      <c r="CC142" s="687">
        <f t="shared" si="230"/>
        <v>-70.599999999999994</v>
      </c>
      <c r="CD142" s="688">
        <f t="shared" si="231"/>
        <v>0</v>
      </c>
      <c r="CE142" s="683">
        <v>65.2</v>
      </c>
      <c r="CF142" s="681"/>
      <c r="CG142" s="681"/>
      <c r="CH142" s="681"/>
      <c r="CI142" s="687">
        <f t="shared" si="232"/>
        <v>-65.2</v>
      </c>
      <c r="CJ142" s="688">
        <f t="shared" si="233"/>
        <v>0</v>
      </c>
      <c r="CK142" s="687">
        <f t="shared" si="234"/>
        <v>330.5</v>
      </c>
      <c r="CL142" s="681"/>
      <c r="CM142" s="687">
        <f t="shared" si="235"/>
        <v>0</v>
      </c>
      <c r="CN142" s="681"/>
      <c r="CO142" s="687">
        <f t="shared" si="236"/>
        <v>-330.5</v>
      </c>
      <c r="CP142" s="688">
        <f t="shared" si="237"/>
        <v>0</v>
      </c>
      <c r="CQ142" s="683">
        <v>94</v>
      </c>
      <c r="CR142" s="681"/>
      <c r="CS142" s="681"/>
      <c r="CT142" s="681"/>
      <c r="CU142" s="687">
        <f t="shared" si="238"/>
        <v>-94</v>
      </c>
      <c r="CV142" s="688">
        <f t="shared" si="239"/>
        <v>0</v>
      </c>
      <c r="CW142" s="683">
        <v>111</v>
      </c>
      <c r="CX142" s="681"/>
      <c r="CY142" s="681"/>
      <c r="CZ142" s="681"/>
      <c r="DA142" s="687">
        <f t="shared" si="240"/>
        <v>-111</v>
      </c>
      <c r="DB142" s="688">
        <f t="shared" si="241"/>
        <v>0</v>
      </c>
      <c r="DC142" s="683">
        <v>125.5</v>
      </c>
      <c r="DD142" s="681"/>
      <c r="DE142" s="681"/>
      <c r="DF142" s="681"/>
      <c r="DG142" s="687">
        <f t="shared" si="242"/>
        <v>-125.5</v>
      </c>
      <c r="DH142" s="688">
        <f t="shared" si="243"/>
        <v>0</v>
      </c>
    </row>
    <row r="143" spans="1:112" s="45" customFormat="1" ht="18.75" customHeight="1">
      <c r="B143" s="49"/>
      <c r="C143" s="620"/>
      <c r="D143" s="766"/>
      <c r="E143" s="528" t="s">
        <v>2384</v>
      </c>
      <c r="F143" s="528"/>
      <c r="G143" s="529"/>
      <c r="H143" s="530"/>
      <c r="I143" s="530"/>
      <c r="J143" s="726" t="s">
        <v>889</v>
      </c>
      <c r="K143" s="687">
        <f t="shared" si="200"/>
        <v>1601.5</v>
      </c>
      <c r="L143" s="681"/>
      <c r="M143" s="687">
        <f t="shared" si="201"/>
        <v>0</v>
      </c>
      <c r="N143" s="681"/>
      <c r="O143" s="687">
        <f t="shared" si="202"/>
        <v>-1601.5</v>
      </c>
      <c r="P143" s="688">
        <f t="shared" si="203"/>
        <v>0</v>
      </c>
      <c r="Q143" s="687">
        <f t="shared" si="204"/>
        <v>507.9</v>
      </c>
      <c r="R143" s="681"/>
      <c r="S143" s="687">
        <f t="shared" si="205"/>
        <v>0</v>
      </c>
      <c r="T143" s="681"/>
      <c r="U143" s="687">
        <f t="shared" si="206"/>
        <v>-507.9</v>
      </c>
      <c r="V143" s="688">
        <f t="shared" si="207"/>
        <v>0</v>
      </c>
      <c r="W143" s="683">
        <v>180.8</v>
      </c>
      <c r="X143" s="681"/>
      <c r="Y143" s="681"/>
      <c r="Z143" s="681"/>
      <c r="AA143" s="687">
        <f t="shared" si="208"/>
        <v>-180.8</v>
      </c>
      <c r="AB143" s="688">
        <f t="shared" si="209"/>
        <v>0</v>
      </c>
      <c r="AC143" s="683">
        <v>167</v>
      </c>
      <c r="AD143" s="681"/>
      <c r="AE143" s="681"/>
      <c r="AF143" s="681"/>
      <c r="AG143" s="687">
        <f t="shared" si="210"/>
        <v>-167</v>
      </c>
      <c r="AH143" s="688">
        <f t="shared" si="211"/>
        <v>0</v>
      </c>
      <c r="AI143" s="683">
        <v>160.1</v>
      </c>
      <c r="AJ143" s="681"/>
      <c r="AK143" s="681"/>
      <c r="AL143" s="681"/>
      <c r="AM143" s="687">
        <f t="shared" si="212"/>
        <v>-160.1</v>
      </c>
      <c r="AN143" s="688">
        <f t="shared" si="213"/>
        <v>0</v>
      </c>
      <c r="AO143" s="687">
        <f t="shared" si="214"/>
        <v>345</v>
      </c>
      <c r="AP143" s="681"/>
      <c r="AQ143" s="687">
        <f t="shared" si="215"/>
        <v>0</v>
      </c>
      <c r="AR143" s="681"/>
      <c r="AS143" s="687">
        <f t="shared" si="216"/>
        <v>-345</v>
      </c>
      <c r="AT143" s="688">
        <f t="shared" si="217"/>
        <v>0</v>
      </c>
      <c r="AU143" s="683">
        <v>117.1</v>
      </c>
      <c r="AV143" s="681"/>
      <c r="AW143" s="681"/>
      <c r="AX143" s="681"/>
      <c r="AY143" s="687">
        <f t="shared" si="218"/>
        <v>-117.1</v>
      </c>
      <c r="AZ143" s="688">
        <f t="shared" si="219"/>
        <v>0</v>
      </c>
      <c r="BA143" s="683">
        <v>118.5</v>
      </c>
      <c r="BB143" s="681"/>
      <c r="BC143" s="681"/>
      <c r="BD143" s="681"/>
      <c r="BE143" s="687">
        <f t="shared" si="220"/>
        <v>-118.5</v>
      </c>
      <c r="BF143" s="688">
        <f t="shared" si="221"/>
        <v>0</v>
      </c>
      <c r="BG143" s="683">
        <v>109.4</v>
      </c>
      <c r="BH143" s="681"/>
      <c r="BI143" s="681"/>
      <c r="BJ143" s="681"/>
      <c r="BK143" s="687">
        <f t="shared" si="222"/>
        <v>-109.4</v>
      </c>
      <c r="BL143" s="688">
        <f t="shared" si="223"/>
        <v>0</v>
      </c>
      <c r="BM143" s="687">
        <f t="shared" si="224"/>
        <v>285.39999999999998</v>
      </c>
      <c r="BN143" s="681"/>
      <c r="BO143" s="687">
        <f t="shared" si="225"/>
        <v>0</v>
      </c>
      <c r="BP143" s="681"/>
      <c r="BQ143" s="687">
        <f t="shared" si="226"/>
        <v>-285.39999999999998</v>
      </c>
      <c r="BR143" s="688">
        <f t="shared" si="227"/>
        <v>0</v>
      </c>
      <c r="BS143" s="683">
        <v>95.1</v>
      </c>
      <c r="BT143" s="681"/>
      <c r="BU143" s="681"/>
      <c r="BV143" s="681"/>
      <c r="BW143" s="687">
        <f t="shared" si="228"/>
        <v>-95.1</v>
      </c>
      <c r="BX143" s="688">
        <f t="shared" si="229"/>
        <v>0</v>
      </c>
      <c r="BY143" s="683">
        <v>98.9</v>
      </c>
      <c r="BZ143" s="681"/>
      <c r="CA143" s="681"/>
      <c r="CB143" s="681"/>
      <c r="CC143" s="687">
        <f t="shared" si="230"/>
        <v>-98.9</v>
      </c>
      <c r="CD143" s="688">
        <f t="shared" si="231"/>
        <v>0</v>
      </c>
      <c r="CE143" s="683">
        <v>91.4</v>
      </c>
      <c r="CF143" s="681"/>
      <c r="CG143" s="681"/>
      <c r="CH143" s="681"/>
      <c r="CI143" s="687">
        <f t="shared" si="232"/>
        <v>-91.4</v>
      </c>
      <c r="CJ143" s="688">
        <f t="shared" si="233"/>
        <v>0</v>
      </c>
      <c r="CK143" s="687">
        <f t="shared" si="234"/>
        <v>463.19999999999993</v>
      </c>
      <c r="CL143" s="681"/>
      <c r="CM143" s="687">
        <f t="shared" si="235"/>
        <v>0</v>
      </c>
      <c r="CN143" s="681"/>
      <c r="CO143" s="687">
        <f t="shared" si="236"/>
        <v>-463.19999999999993</v>
      </c>
      <c r="CP143" s="688">
        <f t="shared" si="237"/>
        <v>0</v>
      </c>
      <c r="CQ143" s="683">
        <v>131.69999999999999</v>
      </c>
      <c r="CR143" s="681"/>
      <c r="CS143" s="681"/>
      <c r="CT143" s="681"/>
      <c r="CU143" s="687">
        <f t="shared" si="238"/>
        <v>-131.69999999999999</v>
      </c>
      <c r="CV143" s="688">
        <f t="shared" si="239"/>
        <v>0</v>
      </c>
      <c r="CW143" s="683">
        <v>155.6</v>
      </c>
      <c r="CX143" s="681"/>
      <c r="CY143" s="681"/>
      <c r="CZ143" s="681"/>
      <c r="DA143" s="687">
        <f t="shared" si="240"/>
        <v>-155.6</v>
      </c>
      <c r="DB143" s="688">
        <f t="shared" si="241"/>
        <v>0</v>
      </c>
      <c r="DC143" s="683">
        <v>175.9</v>
      </c>
      <c r="DD143" s="681"/>
      <c r="DE143" s="681"/>
      <c r="DF143" s="681"/>
      <c r="DG143" s="687">
        <f t="shared" si="242"/>
        <v>-175.9</v>
      </c>
      <c r="DH143" s="688">
        <f t="shared" si="243"/>
        <v>0</v>
      </c>
    </row>
    <row r="144" spans="1:112" s="45" customFormat="1" ht="18.75" customHeight="1">
      <c r="A144" t="s">
        <v>2233</v>
      </c>
      <c r="B144" s="49"/>
      <c r="C144" s="620"/>
      <c r="D144" s="807" t="s">
        <v>2234</v>
      </c>
      <c r="E144" s="528" t="s">
        <v>2385</v>
      </c>
      <c r="F144" s="528"/>
      <c r="G144" s="529"/>
      <c r="H144" s="530"/>
      <c r="I144" s="530"/>
      <c r="J144" s="53" t="s">
        <v>186</v>
      </c>
      <c r="K144" s="687">
        <f t="shared" si="200"/>
        <v>5382.4</v>
      </c>
      <c r="L144" s="681"/>
      <c r="M144" s="687">
        <f t="shared" si="201"/>
        <v>0</v>
      </c>
      <c r="N144" s="681"/>
      <c r="O144" s="687">
        <f t="shared" si="202"/>
        <v>-5382.4</v>
      </c>
      <c r="P144" s="688">
        <f t="shared" si="203"/>
        <v>0</v>
      </c>
      <c r="Q144" s="687">
        <f t="shared" si="204"/>
        <v>1488.6</v>
      </c>
      <c r="R144" s="681"/>
      <c r="S144" s="687">
        <f t="shared" si="205"/>
        <v>0</v>
      </c>
      <c r="T144" s="681"/>
      <c r="U144" s="687">
        <f t="shared" si="206"/>
        <v>-1488.6</v>
      </c>
      <c r="V144" s="688">
        <f t="shared" si="207"/>
        <v>0</v>
      </c>
      <c r="W144" s="683">
        <v>512.9</v>
      </c>
      <c r="X144" s="681"/>
      <c r="Y144" s="681"/>
      <c r="Z144" s="681"/>
      <c r="AA144" s="687">
        <f t="shared" si="208"/>
        <v>-512.9</v>
      </c>
      <c r="AB144" s="688">
        <f t="shared" si="209"/>
        <v>0</v>
      </c>
      <c r="AC144" s="683">
        <v>463.7</v>
      </c>
      <c r="AD144" s="681"/>
      <c r="AE144" s="681"/>
      <c r="AF144" s="681"/>
      <c r="AG144" s="687">
        <f t="shared" si="210"/>
        <v>-463.7</v>
      </c>
      <c r="AH144" s="688">
        <f t="shared" si="211"/>
        <v>0</v>
      </c>
      <c r="AI144" s="683">
        <v>512</v>
      </c>
      <c r="AJ144" s="681"/>
      <c r="AK144" s="681"/>
      <c r="AL144" s="681"/>
      <c r="AM144" s="687">
        <f t="shared" si="212"/>
        <v>-512</v>
      </c>
      <c r="AN144" s="688">
        <f t="shared" si="213"/>
        <v>0</v>
      </c>
      <c r="AO144" s="687">
        <f t="shared" si="214"/>
        <v>1138.6999999999998</v>
      </c>
      <c r="AP144" s="681"/>
      <c r="AQ144" s="687">
        <f t="shared" si="215"/>
        <v>0</v>
      </c>
      <c r="AR144" s="681"/>
      <c r="AS144" s="687">
        <f t="shared" si="216"/>
        <v>-1138.6999999999998</v>
      </c>
      <c r="AT144" s="688">
        <f t="shared" si="217"/>
        <v>0</v>
      </c>
      <c r="AU144" s="683">
        <v>283.39999999999998</v>
      </c>
      <c r="AV144" s="681"/>
      <c r="AW144" s="681"/>
      <c r="AX144" s="681"/>
      <c r="AY144" s="687">
        <f t="shared" si="218"/>
        <v>-283.39999999999998</v>
      </c>
      <c r="AZ144" s="688">
        <f t="shared" si="219"/>
        <v>0</v>
      </c>
      <c r="BA144" s="683">
        <v>436.4</v>
      </c>
      <c r="BB144" s="681"/>
      <c r="BC144" s="681"/>
      <c r="BD144" s="681"/>
      <c r="BE144" s="687">
        <f t="shared" si="220"/>
        <v>-436.4</v>
      </c>
      <c r="BF144" s="688">
        <f t="shared" si="221"/>
        <v>0</v>
      </c>
      <c r="BG144" s="683">
        <v>418.9</v>
      </c>
      <c r="BH144" s="681"/>
      <c r="BI144" s="681"/>
      <c r="BJ144" s="681"/>
      <c r="BK144" s="687">
        <f t="shared" si="222"/>
        <v>-418.9</v>
      </c>
      <c r="BL144" s="688">
        <f t="shared" si="223"/>
        <v>0</v>
      </c>
      <c r="BM144" s="687">
        <f t="shared" si="224"/>
        <v>1260</v>
      </c>
      <c r="BN144" s="681"/>
      <c r="BO144" s="687">
        <f t="shared" si="225"/>
        <v>0</v>
      </c>
      <c r="BP144" s="681"/>
      <c r="BQ144" s="687">
        <f t="shared" si="226"/>
        <v>-1260</v>
      </c>
      <c r="BR144" s="688">
        <f t="shared" si="227"/>
        <v>0</v>
      </c>
      <c r="BS144" s="683">
        <v>446.3</v>
      </c>
      <c r="BT144" s="681"/>
      <c r="BU144" s="681"/>
      <c r="BV144" s="681"/>
      <c r="BW144" s="687">
        <f t="shared" si="228"/>
        <v>-446.3</v>
      </c>
      <c r="BX144" s="688">
        <f t="shared" si="229"/>
        <v>0</v>
      </c>
      <c r="BY144" s="683">
        <v>445.5</v>
      </c>
      <c r="BZ144" s="681"/>
      <c r="CA144" s="681"/>
      <c r="CB144" s="681"/>
      <c r="CC144" s="687">
        <f t="shared" si="230"/>
        <v>-445.5</v>
      </c>
      <c r="CD144" s="688">
        <f t="shared" si="231"/>
        <v>0</v>
      </c>
      <c r="CE144" s="683">
        <v>368.2</v>
      </c>
      <c r="CF144" s="681"/>
      <c r="CG144" s="681"/>
      <c r="CH144" s="681"/>
      <c r="CI144" s="687">
        <f t="shared" si="232"/>
        <v>-368.2</v>
      </c>
      <c r="CJ144" s="688">
        <f t="shared" si="233"/>
        <v>0</v>
      </c>
      <c r="CK144" s="687">
        <f t="shared" si="234"/>
        <v>1495.1</v>
      </c>
      <c r="CL144" s="681"/>
      <c r="CM144" s="687">
        <f t="shared" si="235"/>
        <v>0</v>
      </c>
      <c r="CN144" s="681"/>
      <c r="CO144" s="687">
        <f t="shared" si="236"/>
        <v>-1495.1</v>
      </c>
      <c r="CP144" s="688">
        <f t="shared" si="237"/>
        <v>0</v>
      </c>
      <c r="CQ144" s="683">
        <v>503.1</v>
      </c>
      <c r="CR144" s="681"/>
      <c r="CS144" s="681"/>
      <c r="CT144" s="681"/>
      <c r="CU144" s="687">
        <f t="shared" si="238"/>
        <v>-503.1</v>
      </c>
      <c r="CV144" s="688">
        <f t="shared" si="239"/>
        <v>0</v>
      </c>
      <c r="CW144" s="683">
        <v>489</v>
      </c>
      <c r="CX144" s="681"/>
      <c r="CY144" s="681"/>
      <c r="CZ144" s="681"/>
      <c r="DA144" s="687">
        <f t="shared" si="240"/>
        <v>-489</v>
      </c>
      <c r="DB144" s="688">
        <f t="shared" si="241"/>
        <v>0</v>
      </c>
      <c r="DC144" s="683">
        <v>503</v>
      </c>
      <c r="DD144" s="681"/>
      <c r="DE144" s="681"/>
      <c r="DF144" s="681"/>
      <c r="DG144" s="687">
        <f t="shared" si="242"/>
        <v>-503</v>
      </c>
      <c r="DH144" s="688">
        <f t="shared" si="243"/>
        <v>0</v>
      </c>
    </row>
    <row r="145" spans="1:112" s="45" customFormat="1" ht="18.75" customHeight="1">
      <c r="B145" s="49"/>
      <c r="C145" s="620"/>
      <c r="D145" s="766"/>
      <c r="E145" s="528" t="s">
        <v>2386</v>
      </c>
      <c r="F145" s="528"/>
      <c r="G145" s="529"/>
      <c r="H145" s="530"/>
      <c r="I145" s="530"/>
      <c r="J145" s="726" t="s">
        <v>889</v>
      </c>
      <c r="K145" s="687">
        <f t="shared" si="200"/>
        <v>7582.0999999999995</v>
      </c>
      <c r="L145" s="681"/>
      <c r="M145" s="687">
        <f t="shared" si="201"/>
        <v>0</v>
      </c>
      <c r="N145" s="681"/>
      <c r="O145" s="687">
        <f t="shared" si="202"/>
        <v>-7582.0999999999995</v>
      </c>
      <c r="P145" s="688">
        <f t="shared" si="203"/>
        <v>0</v>
      </c>
      <c r="Q145" s="687">
        <f t="shared" si="204"/>
        <v>2092.4</v>
      </c>
      <c r="R145" s="681"/>
      <c r="S145" s="687">
        <f t="shared" si="205"/>
        <v>0</v>
      </c>
      <c r="T145" s="681"/>
      <c r="U145" s="687">
        <f t="shared" si="206"/>
        <v>-2092.4</v>
      </c>
      <c r="V145" s="688">
        <f t="shared" si="207"/>
        <v>0</v>
      </c>
      <c r="W145" s="683">
        <v>721.1</v>
      </c>
      <c r="X145" s="681"/>
      <c r="Y145" s="681"/>
      <c r="Z145" s="681"/>
      <c r="AA145" s="687">
        <f t="shared" si="208"/>
        <v>-721.1</v>
      </c>
      <c r="AB145" s="688">
        <f t="shared" si="209"/>
        <v>0</v>
      </c>
      <c r="AC145" s="683">
        <v>651.70000000000005</v>
      </c>
      <c r="AD145" s="681"/>
      <c r="AE145" s="681"/>
      <c r="AF145" s="681"/>
      <c r="AG145" s="687">
        <f t="shared" si="210"/>
        <v>-651.70000000000005</v>
      </c>
      <c r="AH145" s="688">
        <f t="shared" si="211"/>
        <v>0</v>
      </c>
      <c r="AI145" s="683">
        <v>719.6</v>
      </c>
      <c r="AJ145" s="681"/>
      <c r="AK145" s="681"/>
      <c r="AL145" s="681"/>
      <c r="AM145" s="687">
        <f t="shared" si="212"/>
        <v>-719.6</v>
      </c>
      <c r="AN145" s="688">
        <f t="shared" si="213"/>
        <v>0</v>
      </c>
      <c r="AO145" s="687">
        <f t="shared" si="214"/>
        <v>1602.1</v>
      </c>
      <c r="AP145" s="681"/>
      <c r="AQ145" s="687">
        <f t="shared" si="215"/>
        <v>0</v>
      </c>
      <c r="AR145" s="681"/>
      <c r="AS145" s="687">
        <f t="shared" si="216"/>
        <v>-1602.1</v>
      </c>
      <c r="AT145" s="688">
        <f t="shared" si="217"/>
        <v>0</v>
      </c>
      <c r="AU145" s="683">
        <v>401.1</v>
      </c>
      <c r="AV145" s="681"/>
      <c r="AW145" s="681"/>
      <c r="AX145" s="681"/>
      <c r="AY145" s="687">
        <f t="shared" si="218"/>
        <v>-401.1</v>
      </c>
      <c r="AZ145" s="688">
        <f t="shared" si="219"/>
        <v>0</v>
      </c>
      <c r="BA145" s="683">
        <v>613.9</v>
      </c>
      <c r="BB145" s="681"/>
      <c r="BC145" s="681"/>
      <c r="BD145" s="681"/>
      <c r="BE145" s="687">
        <f t="shared" si="220"/>
        <v>-613.9</v>
      </c>
      <c r="BF145" s="688">
        <f t="shared" si="221"/>
        <v>0</v>
      </c>
      <c r="BG145" s="683">
        <v>587.1</v>
      </c>
      <c r="BH145" s="681"/>
      <c r="BI145" s="681"/>
      <c r="BJ145" s="681"/>
      <c r="BK145" s="687">
        <f t="shared" si="222"/>
        <v>-587.1</v>
      </c>
      <c r="BL145" s="688">
        <f t="shared" si="223"/>
        <v>0</v>
      </c>
      <c r="BM145" s="687">
        <f t="shared" si="224"/>
        <v>1771.9</v>
      </c>
      <c r="BN145" s="681"/>
      <c r="BO145" s="687">
        <f t="shared" si="225"/>
        <v>0</v>
      </c>
      <c r="BP145" s="681"/>
      <c r="BQ145" s="687">
        <f t="shared" si="226"/>
        <v>-1771.9</v>
      </c>
      <c r="BR145" s="688">
        <f t="shared" si="227"/>
        <v>0</v>
      </c>
      <c r="BS145" s="683">
        <v>627.70000000000005</v>
      </c>
      <c r="BT145" s="681"/>
      <c r="BU145" s="681"/>
      <c r="BV145" s="681"/>
      <c r="BW145" s="687">
        <f t="shared" si="228"/>
        <v>-627.70000000000005</v>
      </c>
      <c r="BX145" s="688">
        <f t="shared" si="229"/>
        <v>0</v>
      </c>
      <c r="BY145" s="683">
        <v>627.29999999999995</v>
      </c>
      <c r="BZ145" s="681"/>
      <c r="CA145" s="681"/>
      <c r="CB145" s="681"/>
      <c r="CC145" s="687">
        <f t="shared" si="230"/>
        <v>-627.29999999999995</v>
      </c>
      <c r="CD145" s="688">
        <f t="shared" si="231"/>
        <v>0</v>
      </c>
      <c r="CE145" s="683">
        <v>516.9</v>
      </c>
      <c r="CF145" s="681"/>
      <c r="CG145" s="681"/>
      <c r="CH145" s="681"/>
      <c r="CI145" s="687">
        <f t="shared" si="232"/>
        <v>-516.9</v>
      </c>
      <c r="CJ145" s="688">
        <f t="shared" si="233"/>
        <v>0</v>
      </c>
      <c r="CK145" s="687">
        <f t="shared" si="234"/>
        <v>2115.6999999999998</v>
      </c>
      <c r="CL145" s="681"/>
      <c r="CM145" s="687">
        <f t="shared" si="235"/>
        <v>0</v>
      </c>
      <c r="CN145" s="681"/>
      <c r="CO145" s="687">
        <f t="shared" si="236"/>
        <v>-2115.6999999999998</v>
      </c>
      <c r="CP145" s="688">
        <f t="shared" si="237"/>
        <v>0</v>
      </c>
      <c r="CQ145" s="683">
        <v>717.3</v>
      </c>
      <c r="CR145" s="681"/>
      <c r="CS145" s="681"/>
      <c r="CT145" s="681"/>
      <c r="CU145" s="687">
        <f t="shared" si="238"/>
        <v>-717.3</v>
      </c>
      <c r="CV145" s="688">
        <f t="shared" si="239"/>
        <v>0</v>
      </c>
      <c r="CW145" s="683">
        <v>688.4</v>
      </c>
      <c r="CX145" s="681"/>
      <c r="CY145" s="681"/>
      <c r="CZ145" s="681"/>
      <c r="DA145" s="687">
        <f t="shared" si="240"/>
        <v>-688.4</v>
      </c>
      <c r="DB145" s="688">
        <f t="shared" si="241"/>
        <v>0</v>
      </c>
      <c r="DC145" s="683">
        <v>710</v>
      </c>
      <c r="DD145" s="681"/>
      <c r="DE145" s="681"/>
      <c r="DF145" s="681"/>
      <c r="DG145" s="687">
        <f t="shared" si="242"/>
        <v>-710</v>
      </c>
      <c r="DH145" s="688">
        <f t="shared" si="243"/>
        <v>0</v>
      </c>
    </row>
    <row r="146" spans="1:112" s="45" customFormat="1" ht="18.75" customHeight="1">
      <c r="A146" t="s">
        <v>2157</v>
      </c>
      <c r="B146" s="49"/>
      <c r="C146" s="620"/>
      <c r="D146" s="807" t="s">
        <v>2158</v>
      </c>
      <c r="E146" s="528" t="s">
        <v>2387</v>
      </c>
      <c r="F146" s="528"/>
      <c r="G146" s="529"/>
      <c r="H146" s="530"/>
      <c r="I146" s="530"/>
      <c r="J146" s="53" t="s">
        <v>186</v>
      </c>
      <c r="K146" s="687">
        <f t="shared" si="200"/>
        <v>1599.3</v>
      </c>
      <c r="L146" s="681"/>
      <c r="M146" s="687">
        <f t="shared" si="201"/>
        <v>0</v>
      </c>
      <c r="N146" s="681"/>
      <c r="O146" s="687">
        <f t="shared" si="202"/>
        <v>-1599.3</v>
      </c>
      <c r="P146" s="688">
        <f t="shared" si="203"/>
        <v>0</v>
      </c>
      <c r="Q146" s="687">
        <f t="shared" si="204"/>
        <v>465.59999999999997</v>
      </c>
      <c r="R146" s="681"/>
      <c r="S146" s="687">
        <f t="shared" si="205"/>
        <v>0</v>
      </c>
      <c r="T146" s="681"/>
      <c r="U146" s="687">
        <f t="shared" si="206"/>
        <v>-465.59999999999997</v>
      </c>
      <c r="V146" s="688">
        <f t="shared" si="207"/>
        <v>0</v>
      </c>
      <c r="W146" s="683">
        <v>164.4</v>
      </c>
      <c r="X146" s="681"/>
      <c r="Y146" s="681"/>
      <c r="Z146" s="681"/>
      <c r="AA146" s="687">
        <f t="shared" si="208"/>
        <v>-164.4</v>
      </c>
      <c r="AB146" s="688">
        <f t="shared" si="209"/>
        <v>0</v>
      </c>
      <c r="AC146" s="683">
        <v>148.5</v>
      </c>
      <c r="AD146" s="681"/>
      <c r="AE146" s="681"/>
      <c r="AF146" s="681"/>
      <c r="AG146" s="687">
        <f t="shared" si="210"/>
        <v>-148.5</v>
      </c>
      <c r="AH146" s="688">
        <f t="shared" si="211"/>
        <v>0</v>
      </c>
      <c r="AI146" s="683">
        <v>152.69999999999999</v>
      </c>
      <c r="AJ146" s="681"/>
      <c r="AK146" s="681"/>
      <c r="AL146" s="681"/>
      <c r="AM146" s="687">
        <f t="shared" si="212"/>
        <v>-152.69999999999999</v>
      </c>
      <c r="AN146" s="688">
        <f t="shared" si="213"/>
        <v>0</v>
      </c>
      <c r="AO146" s="687">
        <f t="shared" si="214"/>
        <v>298</v>
      </c>
      <c r="AP146" s="681"/>
      <c r="AQ146" s="687">
        <f t="shared" si="215"/>
        <v>0</v>
      </c>
      <c r="AR146" s="681"/>
      <c r="AS146" s="687">
        <f t="shared" si="216"/>
        <v>-298</v>
      </c>
      <c r="AT146" s="688">
        <f t="shared" si="217"/>
        <v>0</v>
      </c>
      <c r="AU146" s="683">
        <v>105</v>
      </c>
      <c r="AV146" s="681"/>
      <c r="AW146" s="681"/>
      <c r="AX146" s="681"/>
      <c r="AY146" s="687">
        <f t="shared" si="218"/>
        <v>-105</v>
      </c>
      <c r="AZ146" s="688">
        <f t="shared" si="219"/>
        <v>0</v>
      </c>
      <c r="BA146" s="683">
        <v>98.1</v>
      </c>
      <c r="BB146" s="681"/>
      <c r="BC146" s="681"/>
      <c r="BD146" s="681"/>
      <c r="BE146" s="687">
        <f t="shared" si="220"/>
        <v>-98.1</v>
      </c>
      <c r="BF146" s="688">
        <f t="shared" si="221"/>
        <v>0</v>
      </c>
      <c r="BG146" s="683">
        <v>94.9</v>
      </c>
      <c r="BH146" s="681"/>
      <c r="BI146" s="681"/>
      <c r="BJ146" s="681"/>
      <c r="BK146" s="687">
        <f t="shared" si="222"/>
        <v>-94.9</v>
      </c>
      <c r="BL146" s="688">
        <f t="shared" si="223"/>
        <v>0</v>
      </c>
      <c r="BM146" s="687">
        <f t="shared" si="224"/>
        <v>345.29999999999995</v>
      </c>
      <c r="BN146" s="681"/>
      <c r="BO146" s="687">
        <f t="shared" si="225"/>
        <v>0</v>
      </c>
      <c r="BP146" s="681"/>
      <c r="BQ146" s="687">
        <f t="shared" si="226"/>
        <v>-345.29999999999995</v>
      </c>
      <c r="BR146" s="688">
        <f t="shared" si="227"/>
        <v>0</v>
      </c>
      <c r="BS146" s="683">
        <v>98.1</v>
      </c>
      <c r="BT146" s="681"/>
      <c r="BU146" s="681"/>
      <c r="BV146" s="681"/>
      <c r="BW146" s="687">
        <f t="shared" si="228"/>
        <v>-98.1</v>
      </c>
      <c r="BX146" s="688">
        <f t="shared" si="229"/>
        <v>0</v>
      </c>
      <c r="BY146" s="683">
        <v>98.1</v>
      </c>
      <c r="BZ146" s="681"/>
      <c r="CA146" s="681"/>
      <c r="CB146" s="681"/>
      <c r="CC146" s="687">
        <f t="shared" si="230"/>
        <v>-98.1</v>
      </c>
      <c r="CD146" s="688">
        <f t="shared" si="231"/>
        <v>0</v>
      </c>
      <c r="CE146" s="683">
        <v>149.1</v>
      </c>
      <c r="CF146" s="681"/>
      <c r="CG146" s="681"/>
      <c r="CH146" s="681"/>
      <c r="CI146" s="687">
        <f t="shared" si="232"/>
        <v>-149.1</v>
      </c>
      <c r="CJ146" s="688">
        <f t="shared" si="233"/>
        <v>0</v>
      </c>
      <c r="CK146" s="687">
        <f t="shared" si="234"/>
        <v>490.40000000000003</v>
      </c>
      <c r="CL146" s="681"/>
      <c r="CM146" s="687">
        <f t="shared" si="235"/>
        <v>0</v>
      </c>
      <c r="CN146" s="681"/>
      <c r="CO146" s="687">
        <f t="shared" si="236"/>
        <v>-490.40000000000003</v>
      </c>
      <c r="CP146" s="688">
        <f t="shared" si="237"/>
        <v>0</v>
      </c>
      <c r="CQ146" s="683">
        <v>165.2</v>
      </c>
      <c r="CR146" s="681"/>
      <c r="CS146" s="681"/>
      <c r="CT146" s="681"/>
      <c r="CU146" s="687">
        <f t="shared" si="238"/>
        <v>-165.2</v>
      </c>
      <c r="CV146" s="688">
        <f t="shared" si="239"/>
        <v>0</v>
      </c>
      <c r="CW146" s="683">
        <v>159.9</v>
      </c>
      <c r="CX146" s="681"/>
      <c r="CY146" s="681"/>
      <c r="CZ146" s="681"/>
      <c r="DA146" s="687">
        <f t="shared" si="240"/>
        <v>-159.9</v>
      </c>
      <c r="DB146" s="688">
        <f t="shared" si="241"/>
        <v>0</v>
      </c>
      <c r="DC146" s="683">
        <v>165.3</v>
      </c>
      <c r="DD146" s="681"/>
      <c r="DE146" s="681"/>
      <c r="DF146" s="681"/>
      <c r="DG146" s="687">
        <f t="shared" si="242"/>
        <v>-165.3</v>
      </c>
      <c r="DH146" s="688">
        <f t="shared" si="243"/>
        <v>0</v>
      </c>
    </row>
    <row r="147" spans="1:112" s="45" customFormat="1" ht="18.75" customHeight="1">
      <c r="B147" s="49"/>
      <c r="C147" s="620"/>
      <c r="D147" s="766"/>
      <c r="E147" s="528" t="s">
        <v>2388</v>
      </c>
      <c r="F147" s="528"/>
      <c r="G147" s="529"/>
      <c r="H147" s="530"/>
      <c r="I147" s="530"/>
      <c r="J147" s="726" t="s">
        <v>889</v>
      </c>
      <c r="K147" s="687">
        <f t="shared" si="200"/>
        <v>2271.5</v>
      </c>
      <c r="L147" s="681"/>
      <c r="M147" s="687">
        <f t="shared" si="201"/>
        <v>0</v>
      </c>
      <c r="N147" s="681"/>
      <c r="O147" s="687">
        <f t="shared" si="202"/>
        <v>-2271.5</v>
      </c>
      <c r="P147" s="688">
        <f t="shared" si="203"/>
        <v>0</v>
      </c>
      <c r="Q147" s="687">
        <f t="shared" si="204"/>
        <v>662.3</v>
      </c>
      <c r="R147" s="681"/>
      <c r="S147" s="687">
        <f t="shared" si="205"/>
        <v>0</v>
      </c>
      <c r="T147" s="681"/>
      <c r="U147" s="687">
        <f t="shared" si="206"/>
        <v>-662.3</v>
      </c>
      <c r="V147" s="688">
        <f t="shared" si="207"/>
        <v>0</v>
      </c>
      <c r="W147" s="683">
        <v>233.9</v>
      </c>
      <c r="X147" s="681"/>
      <c r="Y147" s="681"/>
      <c r="Z147" s="681"/>
      <c r="AA147" s="687">
        <f t="shared" si="208"/>
        <v>-233.9</v>
      </c>
      <c r="AB147" s="688">
        <f t="shared" si="209"/>
        <v>0</v>
      </c>
      <c r="AC147" s="683">
        <v>211.2</v>
      </c>
      <c r="AD147" s="681"/>
      <c r="AE147" s="681"/>
      <c r="AF147" s="681"/>
      <c r="AG147" s="687">
        <f t="shared" si="210"/>
        <v>-211.2</v>
      </c>
      <c r="AH147" s="688">
        <f t="shared" si="211"/>
        <v>0</v>
      </c>
      <c r="AI147" s="683">
        <v>217.2</v>
      </c>
      <c r="AJ147" s="681"/>
      <c r="AK147" s="681"/>
      <c r="AL147" s="681"/>
      <c r="AM147" s="687">
        <f t="shared" si="212"/>
        <v>-217.2</v>
      </c>
      <c r="AN147" s="688">
        <f t="shared" si="213"/>
        <v>0</v>
      </c>
      <c r="AO147" s="687">
        <f t="shared" si="214"/>
        <v>422.50000000000006</v>
      </c>
      <c r="AP147" s="681"/>
      <c r="AQ147" s="687">
        <f t="shared" si="215"/>
        <v>0</v>
      </c>
      <c r="AR147" s="681"/>
      <c r="AS147" s="687">
        <f t="shared" si="216"/>
        <v>-422.50000000000006</v>
      </c>
      <c r="AT147" s="688">
        <f t="shared" si="217"/>
        <v>0</v>
      </c>
      <c r="AU147" s="683">
        <v>149.4</v>
      </c>
      <c r="AV147" s="681"/>
      <c r="AW147" s="681"/>
      <c r="AX147" s="681"/>
      <c r="AY147" s="687">
        <f t="shared" si="218"/>
        <v>-149.4</v>
      </c>
      <c r="AZ147" s="688">
        <f t="shared" si="219"/>
        <v>0</v>
      </c>
      <c r="BA147" s="683">
        <v>138.80000000000001</v>
      </c>
      <c r="BB147" s="681"/>
      <c r="BC147" s="681"/>
      <c r="BD147" s="681"/>
      <c r="BE147" s="687">
        <f t="shared" si="220"/>
        <v>-138.80000000000001</v>
      </c>
      <c r="BF147" s="688">
        <f t="shared" si="221"/>
        <v>0</v>
      </c>
      <c r="BG147" s="683">
        <v>134.30000000000001</v>
      </c>
      <c r="BH147" s="681"/>
      <c r="BI147" s="681"/>
      <c r="BJ147" s="681"/>
      <c r="BK147" s="687">
        <f t="shared" si="222"/>
        <v>-134.30000000000001</v>
      </c>
      <c r="BL147" s="688">
        <f t="shared" si="223"/>
        <v>0</v>
      </c>
      <c r="BM147" s="687">
        <f t="shared" si="224"/>
        <v>488.70000000000005</v>
      </c>
      <c r="BN147" s="681"/>
      <c r="BO147" s="687">
        <f t="shared" si="225"/>
        <v>0</v>
      </c>
      <c r="BP147" s="681"/>
      <c r="BQ147" s="687">
        <f t="shared" si="226"/>
        <v>-488.70000000000005</v>
      </c>
      <c r="BR147" s="688">
        <f t="shared" si="227"/>
        <v>0</v>
      </c>
      <c r="BS147" s="683">
        <v>138.80000000000001</v>
      </c>
      <c r="BT147" s="681"/>
      <c r="BU147" s="681"/>
      <c r="BV147" s="681"/>
      <c r="BW147" s="687">
        <f t="shared" si="228"/>
        <v>-138.80000000000001</v>
      </c>
      <c r="BX147" s="688">
        <f t="shared" si="229"/>
        <v>0</v>
      </c>
      <c r="BY147" s="683">
        <v>138.80000000000001</v>
      </c>
      <c r="BZ147" s="681"/>
      <c r="CA147" s="681"/>
      <c r="CB147" s="681"/>
      <c r="CC147" s="687">
        <f t="shared" si="230"/>
        <v>-138.80000000000001</v>
      </c>
      <c r="CD147" s="688">
        <f t="shared" si="231"/>
        <v>0</v>
      </c>
      <c r="CE147" s="683">
        <v>211.1</v>
      </c>
      <c r="CF147" s="681"/>
      <c r="CG147" s="681"/>
      <c r="CH147" s="681"/>
      <c r="CI147" s="687">
        <f t="shared" si="232"/>
        <v>-211.1</v>
      </c>
      <c r="CJ147" s="688">
        <f t="shared" si="233"/>
        <v>0</v>
      </c>
      <c r="CK147" s="687">
        <f t="shared" si="234"/>
        <v>698</v>
      </c>
      <c r="CL147" s="681"/>
      <c r="CM147" s="687">
        <f t="shared" si="235"/>
        <v>0</v>
      </c>
      <c r="CN147" s="681"/>
      <c r="CO147" s="687">
        <f t="shared" si="236"/>
        <v>-698</v>
      </c>
      <c r="CP147" s="688">
        <f t="shared" si="237"/>
        <v>0</v>
      </c>
      <c r="CQ147" s="683">
        <v>235.1</v>
      </c>
      <c r="CR147" s="681"/>
      <c r="CS147" s="681"/>
      <c r="CT147" s="681"/>
      <c r="CU147" s="687">
        <f t="shared" si="238"/>
        <v>-235.1</v>
      </c>
      <c r="CV147" s="688">
        <f t="shared" si="239"/>
        <v>0</v>
      </c>
      <c r="CW147" s="683">
        <v>227.6</v>
      </c>
      <c r="CX147" s="681"/>
      <c r="CY147" s="681"/>
      <c r="CZ147" s="681"/>
      <c r="DA147" s="687">
        <f t="shared" si="240"/>
        <v>-227.6</v>
      </c>
      <c r="DB147" s="688">
        <f t="shared" si="241"/>
        <v>0</v>
      </c>
      <c r="DC147" s="683">
        <v>235.3</v>
      </c>
      <c r="DD147" s="681"/>
      <c r="DE147" s="681"/>
      <c r="DF147" s="681"/>
      <c r="DG147" s="687">
        <f t="shared" si="242"/>
        <v>-235.3</v>
      </c>
      <c r="DH147" s="688">
        <f t="shared" si="243"/>
        <v>0</v>
      </c>
    </row>
    <row r="148" spans="1:112" s="45" customFormat="1" ht="18.75" customHeight="1">
      <c r="A148" t="e">
        <f>- из газа Прочих поставщиков</f>
        <v>#NAME?</v>
      </c>
      <c r="B148" s="49"/>
      <c r="C148" s="620"/>
      <c r="D148" s="807" t="s">
        <v>2389</v>
      </c>
      <c r="E148" s="528" t="s">
        <v>2390</v>
      </c>
      <c r="F148" s="528"/>
      <c r="G148" s="529"/>
      <c r="H148" s="530"/>
      <c r="I148" s="530"/>
      <c r="J148" s="526" t="s">
        <v>186</v>
      </c>
      <c r="K148" s="687">
        <f t="shared" si="200"/>
        <v>117.6</v>
      </c>
      <c r="L148" s="681"/>
      <c r="M148" s="687">
        <f t="shared" si="201"/>
        <v>0</v>
      </c>
      <c r="N148" s="681"/>
      <c r="O148" s="687">
        <f t="shared" si="202"/>
        <v>-117.6</v>
      </c>
      <c r="P148" s="688">
        <f t="shared" si="203"/>
        <v>0</v>
      </c>
      <c r="Q148" s="687">
        <f t="shared" si="204"/>
        <v>29.199999999999996</v>
      </c>
      <c r="R148" s="681"/>
      <c r="S148" s="687">
        <f t="shared" si="205"/>
        <v>0</v>
      </c>
      <c r="T148" s="681"/>
      <c r="U148" s="687">
        <f t="shared" si="206"/>
        <v>-29.199999999999996</v>
      </c>
      <c r="V148" s="688">
        <f t="shared" si="207"/>
        <v>0</v>
      </c>
      <c r="W148" s="683">
        <v>10.1</v>
      </c>
      <c r="X148" s="681"/>
      <c r="Y148" s="681"/>
      <c r="Z148" s="681"/>
      <c r="AA148" s="687">
        <f t="shared" si="208"/>
        <v>-10.1</v>
      </c>
      <c r="AB148" s="688">
        <f t="shared" si="209"/>
        <v>0</v>
      </c>
      <c r="AC148" s="683">
        <v>9.1999999999999993</v>
      </c>
      <c r="AD148" s="681"/>
      <c r="AE148" s="681"/>
      <c r="AF148" s="681"/>
      <c r="AG148" s="687">
        <f t="shared" si="210"/>
        <v>-9.1999999999999993</v>
      </c>
      <c r="AH148" s="688">
        <f t="shared" si="211"/>
        <v>0</v>
      </c>
      <c r="AI148" s="683">
        <v>9.9</v>
      </c>
      <c r="AJ148" s="681"/>
      <c r="AK148" s="681"/>
      <c r="AL148" s="681"/>
      <c r="AM148" s="687">
        <f t="shared" si="212"/>
        <v>-9.9</v>
      </c>
      <c r="AN148" s="688">
        <f t="shared" si="213"/>
        <v>0</v>
      </c>
      <c r="AO148" s="687">
        <f t="shared" si="214"/>
        <v>28.299999999999997</v>
      </c>
      <c r="AP148" s="681"/>
      <c r="AQ148" s="687">
        <f t="shared" si="215"/>
        <v>0</v>
      </c>
      <c r="AR148" s="681"/>
      <c r="AS148" s="687">
        <f t="shared" si="216"/>
        <v>-28.299999999999997</v>
      </c>
      <c r="AT148" s="688">
        <f t="shared" si="217"/>
        <v>0</v>
      </c>
      <c r="AU148" s="683">
        <v>8.1</v>
      </c>
      <c r="AV148" s="681"/>
      <c r="AW148" s="681"/>
      <c r="AX148" s="681"/>
      <c r="AY148" s="687">
        <f t="shared" si="218"/>
        <v>-8.1</v>
      </c>
      <c r="AZ148" s="688">
        <f t="shared" si="219"/>
        <v>0</v>
      </c>
      <c r="BA148" s="683">
        <v>10.3</v>
      </c>
      <c r="BB148" s="681"/>
      <c r="BC148" s="681"/>
      <c r="BD148" s="681"/>
      <c r="BE148" s="687">
        <f t="shared" si="220"/>
        <v>-10.3</v>
      </c>
      <c r="BF148" s="688">
        <f t="shared" si="221"/>
        <v>0</v>
      </c>
      <c r="BG148" s="683">
        <v>9.9</v>
      </c>
      <c r="BH148" s="681"/>
      <c r="BI148" s="681"/>
      <c r="BJ148" s="681"/>
      <c r="BK148" s="687">
        <f t="shared" si="222"/>
        <v>-9.9</v>
      </c>
      <c r="BL148" s="688">
        <f t="shared" si="223"/>
        <v>0</v>
      </c>
      <c r="BM148" s="687">
        <f t="shared" si="224"/>
        <v>30.6</v>
      </c>
      <c r="BN148" s="681"/>
      <c r="BO148" s="687">
        <f t="shared" si="225"/>
        <v>0</v>
      </c>
      <c r="BP148" s="681"/>
      <c r="BQ148" s="687">
        <f t="shared" si="226"/>
        <v>-30.6</v>
      </c>
      <c r="BR148" s="688">
        <f t="shared" si="227"/>
        <v>0</v>
      </c>
      <c r="BS148" s="683">
        <v>10.3</v>
      </c>
      <c r="BT148" s="681"/>
      <c r="BU148" s="681"/>
      <c r="BV148" s="681"/>
      <c r="BW148" s="687">
        <f t="shared" si="228"/>
        <v>-10.3</v>
      </c>
      <c r="BX148" s="688">
        <f t="shared" si="229"/>
        <v>0</v>
      </c>
      <c r="BY148" s="683">
        <v>10.3</v>
      </c>
      <c r="BZ148" s="681"/>
      <c r="CA148" s="681"/>
      <c r="CB148" s="681"/>
      <c r="CC148" s="687">
        <f t="shared" si="230"/>
        <v>-10.3</v>
      </c>
      <c r="CD148" s="688">
        <f t="shared" si="231"/>
        <v>0</v>
      </c>
      <c r="CE148" s="683">
        <v>10</v>
      </c>
      <c r="CF148" s="681"/>
      <c r="CG148" s="681"/>
      <c r="CH148" s="681"/>
      <c r="CI148" s="687">
        <f t="shared" si="232"/>
        <v>-10</v>
      </c>
      <c r="CJ148" s="688">
        <f t="shared" si="233"/>
        <v>0</v>
      </c>
      <c r="CK148" s="687">
        <f t="shared" si="234"/>
        <v>29.5</v>
      </c>
      <c r="CL148" s="681"/>
      <c r="CM148" s="687">
        <f t="shared" si="235"/>
        <v>0</v>
      </c>
      <c r="CN148" s="681"/>
      <c r="CO148" s="687">
        <f t="shared" si="236"/>
        <v>-29.5</v>
      </c>
      <c r="CP148" s="688">
        <f t="shared" si="237"/>
        <v>0</v>
      </c>
      <c r="CQ148" s="683">
        <v>10</v>
      </c>
      <c r="CR148" s="681"/>
      <c r="CS148" s="681"/>
      <c r="CT148" s="681"/>
      <c r="CU148" s="687">
        <f t="shared" si="238"/>
        <v>-10</v>
      </c>
      <c r="CV148" s="688">
        <f t="shared" si="239"/>
        <v>0</v>
      </c>
      <c r="CW148" s="683">
        <v>9.6</v>
      </c>
      <c r="CX148" s="681"/>
      <c r="CY148" s="681"/>
      <c r="CZ148" s="681"/>
      <c r="DA148" s="687">
        <f t="shared" si="240"/>
        <v>-9.6</v>
      </c>
      <c r="DB148" s="688">
        <f t="shared" si="241"/>
        <v>0</v>
      </c>
      <c r="DC148" s="683">
        <v>9.9</v>
      </c>
      <c r="DD148" s="681"/>
      <c r="DE148" s="681"/>
      <c r="DF148" s="681"/>
      <c r="DG148" s="687">
        <f t="shared" si="242"/>
        <v>-9.9</v>
      </c>
      <c r="DH148" s="688">
        <f t="shared" si="243"/>
        <v>0</v>
      </c>
    </row>
    <row r="149" spans="1:112" s="45" customFormat="1" ht="18.75" customHeight="1">
      <c r="B149" s="49"/>
      <c r="C149" s="620"/>
      <c r="D149" s="766"/>
      <c r="E149" s="528" t="s">
        <v>2391</v>
      </c>
      <c r="F149" s="528"/>
      <c r="G149" s="529"/>
      <c r="H149" s="530"/>
      <c r="I149" s="530"/>
      <c r="J149" s="725" t="s">
        <v>889</v>
      </c>
      <c r="K149" s="687">
        <f t="shared" si="200"/>
        <v>167</v>
      </c>
      <c r="L149" s="681"/>
      <c r="M149" s="687">
        <f t="shared" si="201"/>
        <v>0</v>
      </c>
      <c r="N149" s="681"/>
      <c r="O149" s="687">
        <f t="shared" si="202"/>
        <v>-167</v>
      </c>
      <c r="P149" s="688">
        <f t="shared" si="203"/>
        <v>0</v>
      </c>
      <c r="Q149" s="687">
        <f t="shared" si="204"/>
        <v>41.7</v>
      </c>
      <c r="R149" s="681"/>
      <c r="S149" s="687">
        <f t="shared" si="205"/>
        <v>0</v>
      </c>
      <c r="T149" s="681"/>
      <c r="U149" s="687">
        <f t="shared" si="206"/>
        <v>-41.7</v>
      </c>
      <c r="V149" s="688">
        <f t="shared" si="207"/>
        <v>0</v>
      </c>
      <c r="W149" s="683">
        <v>14.5</v>
      </c>
      <c r="X149" s="681"/>
      <c r="Y149" s="681"/>
      <c r="Z149" s="681"/>
      <c r="AA149" s="687">
        <f t="shared" si="208"/>
        <v>-14.5</v>
      </c>
      <c r="AB149" s="688">
        <f t="shared" si="209"/>
        <v>0</v>
      </c>
      <c r="AC149" s="683">
        <v>13</v>
      </c>
      <c r="AD149" s="681"/>
      <c r="AE149" s="681"/>
      <c r="AF149" s="681"/>
      <c r="AG149" s="687">
        <f t="shared" si="210"/>
        <v>-13</v>
      </c>
      <c r="AH149" s="688">
        <f t="shared" si="211"/>
        <v>0</v>
      </c>
      <c r="AI149" s="683">
        <v>14.2</v>
      </c>
      <c r="AJ149" s="681"/>
      <c r="AK149" s="681"/>
      <c r="AL149" s="681"/>
      <c r="AM149" s="687">
        <f t="shared" si="212"/>
        <v>-14.2</v>
      </c>
      <c r="AN149" s="688">
        <f t="shared" si="213"/>
        <v>0</v>
      </c>
      <c r="AO149" s="687">
        <f t="shared" si="214"/>
        <v>40.1</v>
      </c>
      <c r="AP149" s="681"/>
      <c r="AQ149" s="687">
        <f t="shared" si="215"/>
        <v>0</v>
      </c>
      <c r="AR149" s="681"/>
      <c r="AS149" s="687">
        <f t="shared" si="216"/>
        <v>-40.1</v>
      </c>
      <c r="AT149" s="688">
        <f t="shared" si="217"/>
        <v>0</v>
      </c>
      <c r="AU149" s="683">
        <v>11.5</v>
      </c>
      <c r="AV149" s="681"/>
      <c r="AW149" s="681"/>
      <c r="AX149" s="681"/>
      <c r="AY149" s="687">
        <f t="shared" si="218"/>
        <v>-11.5</v>
      </c>
      <c r="AZ149" s="688">
        <f t="shared" si="219"/>
        <v>0</v>
      </c>
      <c r="BA149" s="683">
        <v>14.6</v>
      </c>
      <c r="BB149" s="681"/>
      <c r="BC149" s="681"/>
      <c r="BD149" s="681"/>
      <c r="BE149" s="687">
        <f t="shared" si="220"/>
        <v>-14.6</v>
      </c>
      <c r="BF149" s="688">
        <f t="shared" si="221"/>
        <v>0</v>
      </c>
      <c r="BG149" s="683">
        <v>14</v>
      </c>
      <c r="BH149" s="681"/>
      <c r="BI149" s="681"/>
      <c r="BJ149" s="681"/>
      <c r="BK149" s="687">
        <f t="shared" si="222"/>
        <v>-14</v>
      </c>
      <c r="BL149" s="688">
        <f t="shared" si="223"/>
        <v>0</v>
      </c>
      <c r="BM149" s="687">
        <f t="shared" si="224"/>
        <v>43.2</v>
      </c>
      <c r="BN149" s="681"/>
      <c r="BO149" s="687">
        <f t="shared" si="225"/>
        <v>0</v>
      </c>
      <c r="BP149" s="681"/>
      <c r="BQ149" s="687">
        <f t="shared" si="226"/>
        <v>-43.2</v>
      </c>
      <c r="BR149" s="688">
        <f t="shared" si="227"/>
        <v>0</v>
      </c>
      <c r="BS149" s="683">
        <v>14.6</v>
      </c>
      <c r="BT149" s="681"/>
      <c r="BU149" s="681"/>
      <c r="BV149" s="681"/>
      <c r="BW149" s="687">
        <f t="shared" si="228"/>
        <v>-14.6</v>
      </c>
      <c r="BX149" s="688">
        <f t="shared" si="229"/>
        <v>0</v>
      </c>
      <c r="BY149" s="683">
        <v>14.6</v>
      </c>
      <c r="BZ149" s="681"/>
      <c r="CA149" s="681"/>
      <c r="CB149" s="681"/>
      <c r="CC149" s="687">
        <f t="shared" si="230"/>
        <v>-14.6</v>
      </c>
      <c r="CD149" s="688">
        <f t="shared" si="231"/>
        <v>0</v>
      </c>
      <c r="CE149" s="683">
        <v>14</v>
      </c>
      <c r="CF149" s="681"/>
      <c r="CG149" s="681"/>
      <c r="CH149" s="681"/>
      <c r="CI149" s="687">
        <f t="shared" si="232"/>
        <v>-14</v>
      </c>
      <c r="CJ149" s="688">
        <f t="shared" si="233"/>
        <v>0</v>
      </c>
      <c r="CK149" s="687">
        <f t="shared" si="234"/>
        <v>42</v>
      </c>
      <c r="CL149" s="681"/>
      <c r="CM149" s="687">
        <f t="shared" si="235"/>
        <v>0</v>
      </c>
      <c r="CN149" s="681"/>
      <c r="CO149" s="687">
        <f t="shared" si="236"/>
        <v>-42</v>
      </c>
      <c r="CP149" s="688">
        <f t="shared" si="237"/>
        <v>0</v>
      </c>
      <c r="CQ149" s="683">
        <v>14.2</v>
      </c>
      <c r="CR149" s="681"/>
      <c r="CS149" s="681"/>
      <c r="CT149" s="681"/>
      <c r="CU149" s="687">
        <f t="shared" si="238"/>
        <v>-14.2</v>
      </c>
      <c r="CV149" s="688">
        <f t="shared" si="239"/>
        <v>0</v>
      </c>
      <c r="CW149" s="683">
        <v>13.7</v>
      </c>
      <c r="CX149" s="681"/>
      <c r="CY149" s="681"/>
      <c r="CZ149" s="681"/>
      <c r="DA149" s="687">
        <f t="shared" si="240"/>
        <v>-13.7</v>
      </c>
      <c r="DB149" s="688">
        <f t="shared" si="241"/>
        <v>0</v>
      </c>
      <c r="DC149" s="683">
        <v>14.1</v>
      </c>
      <c r="DD149" s="681"/>
      <c r="DE149" s="681"/>
      <c r="DF149" s="681"/>
      <c r="DG149" s="687">
        <f t="shared" si="242"/>
        <v>-14.1</v>
      </c>
      <c r="DH149" s="688">
        <f t="shared" si="243"/>
        <v>0</v>
      </c>
    </row>
    <row r="150" spans="1:112" s="45" customFormat="1" ht="18.75" customHeight="1">
      <c r="A150" t="s">
        <v>2136</v>
      </c>
      <c r="B150" s="49"/>
      <c r="C150" s="804"/>
      <c r="D150" s="807" t="s">
        <v>2136</v>
      </c>
      <c r="E150" s="528" t="s">
        <v>2392</v>
      </c>
      <c r="F150" s="528"/>
      <c r="G150" s="529"/>
      <c r="H150" s="530"/>
      <c r="I150" s="530"/>
      <c r="J150" s="53" t="s">
        <v>186</v>
      </c>
      <c r="K150" s="687">
        <f t="shared" si="200"/>
        <v>952.5</v>
      </c>
      <c r="L150" s="681"/>
      <c r="M150" s="687">
        <f t="shared" si="201"/>
        <v>0</v>
      </c>
      <c r="N150" s="681"/>
      <c r="O150" s="687">
        <f t="shared" si="202"/>
        <v>-952.5</v>
      </c>
      <c r="P150" s="688">
        <f t="shared" si="203"/>
        <v>0</v>
      </c>
      <c r="Q150" s="687">
        <f t="shared" si="204"/>
        <v>273.89999999999998</v>
      </c>
      <c r="R150" s="681"/>
      <c r="S150" s="687">
        <f t="shared" si="205"/>
        <v>0</v>
      </c>
      <c r="T150" s="681"/>
      <c r="U150" s="687">
        <f t="shared" si="206"/>
        <v>-273.89999999999998</v>
      </c>
      <c r="V150" s="688">
        <f t="shared" si="207"/>
        <v>0</v>
      </c>
      <c r="W150" s="683">
        <v>91.3</v>
      </c>
      <c r="X150" s="681"/>
      <c r="Y150" s="681"/>
      <c r="Z150" s="681"/>
      <c r="AA150" s="687">
        <f t="shared" si="208"/>
        <v>-91.3</v>
      </c>
      <c r="AB150" s="688">
        <f t="shared" si="209"/>
        <v>0</v>
      </c>
      <c r="AC150" s="683">
        <v>91.3</v>
      </c>
      <c r="AD150" s="681"/>
      <c r="AE150" s="681"/>
      <c r="AF150" s="681"/>
      <c r="AG150" s="687">
        <f t="shared" si="210"/>
        <v>-91.3</v>
      </c>
      <c r="AH150" s="688">
        <f t="shared" si="211"/>
        <v>0</v>
      </c>
      <c r="AI150" s="683">
        <v>91.3</v>
      </c>
      <c r="AJ150" s="681"/>
      <c r="AK150" s="681"/>
      <c r="AL150" s="681"/>
      <c r="AM150" s="687">
        <f t="shared" si="212"/>
        <v>-91.3</v>
      </c>
      <c r="AN150" s="688">
        <f t="shared" si="213"/>
        <v>0</v>
      </c>
      <c r="AO150" s="687">
        <f t="shared" si="214"/>
        <v>242.1</v>
      </c>
      <c r="AP150" s="681"/>
      <c r="AQ150" s="687">
        <f t="shared" si="215"/>
        <v>0</v>
      </c>
      <c r="AR150" s="681"/>
      <c r="AS150" s="687">
        <f t="shared" si="216"/>
        <v>-242.1</v>
      </c>
      <c r="AT150" s="688">
        <f t="shared" si="217"/>
        <v>0</v>
      </c>
      <c r="AU150" s="683">
        <v>57.1</v>
      </c>
      <c r="AV150" s="681"/>
      <c r="AW150" s="681"/>
      <c r="AX150" s="681"/>
      <c r="AY150" s="687">
        <f t="shared" si="218"/>
        <v>-57.1</v>
      </c>
      <c r="AZ150" s="688">
        <f t="shared" si="219"/>
        <v>0</v>
      </c>
      <c r="BA150" s="683">
        <v>92.5</v>
      </c>
      <c r="BB150" s="681"/>
      <c r="BC150" s="681"/>
      <c r="BD150" s="681"/>
      <c r="BE150" s="687">
        <f t="shared" si="220"/>
        <v>-92.5</v>
      </c>
      <c r="BF150" s="688">
        <f t="shared" si="221"/>
        <v>0</v>
      </c>
      <c r="BG150" s="683">
        <v>92.5</v>
      </c>
      <c r="BH150" s="681"/>
      <c r="BI150" s="681"/>
      <c r="BJ150" s="681"/>
      <c r="BK150" s="687">
        <f t="shared" si="222"/>
        <v>-92.5</v>
      </c>
      <c r="BL150" s="688">
        <f t="shared" si="223"/>
        <v>0</v>
      </c>
      <c r="BM150" s="687">
        <f t="shared" si="224"/>
        <v>213.9</v>
      </c>
      <c r="BN150" s="681"/>
      <c r="BO150" s="687">
        <f t="shared" si="225"/>
        <v>0</v>
      </c>
      <c r="BP150" s="681"/>
      <c r="BQ150" s="687">
        <f t="shared" si="226"/>
        <v>-213.9</v>
      </c>
      <c r="BR150" s="688">
        <f t="shared" si="227"/>
        <v>0</v>
      </c>
      <c r="BS150" s="683">
        <v>92.5</v>
      </c>
      <c r="BT150" s="681"/>
      <c r="BU150" s="681"/>
      <c r="BV150" s="681"/>
      <c r="BW150" s="687">
        <f t="shared" si="228"/>
        <v>-92.5</v>
      </c>
      <c r="BX150" s="688">
        <f t="shared" si="229"/>
        <v>0</v>
      </c>
      <c r="BY150" s="683">
        <v>92.5</v>
      </c>
      <c r="BZ150" s="681"/>
      <c r="CA150" s="681"/>
      <c r="CB150" s="681"/>
      <c r="CC150" s="687">
        <f t="shared" si="230"/>
        <v>-92.5</v>
      </c>
      <c r="CD150" s="688">
        <f t="shared" si="231"/>
        <v>0</v>
      </c>
      <c r="CE150" s="683">
        <v>28.9</v>
      </c>
      <c r="CF150" s="681"/>
      <c r="CG150" s="681"/>
      <c r="CH150" s="681"/>
      <c r="CI150" s="687">
        <f t="shared" si="232"/>
        <v>-28.9</v>
      </c>
      <c r="CJ150" s="688">
        <f t="shared" si="233"/>
        <v>0</v>
      </c>
      <c r="CK150" s="687">
        <f t="shared" si="234"/>
        <v>222.60000000000002</v>
      </c>
      <c r="CL150" s="681"/>
      <c r="CM150" s="687">
        <f t="shared" si="235"/>
        <v>0</v>
      </c>
      <c r="CN150" s="681"/>
      <c r="CO150" s="687">
        <f t="shared" si="236"/>
        <v>-222.60000000000002</v>
      </c>
      <c r="CP150" s="688">
        <f t="shared" si="237"/>
        <v>0</v>
      </c>
      <c r="CQ150" s="683">
        <v>40</v>
      </c>
      <c r="CR150" s="681"/>
      <c r="CS150" s="681"/>
      <c r="CT150" s="681"/>
      <c r="CU150" s="687">
        <f t="shared" si="238"/>
        <v>-40</v>
      </c>
      <c r="CV150" s="688">
        <f t="shared" si="239"/>
        <v>0</v>
      </c>
      <c r="CW150" s="683">
        <v>91.3</v>
      </c>
      <c r="CX150" s="681"/>
      <c r="CY150" s="681"/>
      <c r="CZ150" s="681"/>
      <c r="DA150" s="687">
        <f t="shared" si="240"/>
        <v>-91.3</v>
      </c>
      <c r="DB150" s="688">
        <f t="shared" si="241"/>
        <v>0</v>
      </c>
      <c r="DC150" s="683">
        <v>91.3</v>
      </c>
      <c r="DD150" s="681"/>
      <c r="DE150" s="681"/>
      <c r="DF150" s="681"/>
      <c r="DG150" s="687">
        <f t="shared" si="242"/>
        <v>-91.3</v>
      </c>
      <c r="DH150" s="688">
        <f t="shared" si="243"/>
        <v>0</v>
      </c>
    </row>
    <row r="151" spans="1:112" s="45" customFormat="1" ht="18.75" customHeight="1">
      <c r="B151" s="49"/>
      <c r="C151" s="805"/>
      <c r="D151" s="766"/>
      <c r="E151" s="528" t="s">
        <v>2393</v>
      </c>
      <c r="F151" s="528"/>
      <c r="G151" s="529"/>
      <c r="H151" s="530"/>
      <c r="I151" s="530"/>
      <c r="J151" s="726" t="s">
        <v>889</v>
      </c>
      <c r="K151" s="687">
        <f t="shared" si="200"/>
        <v>1361</v>
      </c>
      <c r="L151" s="681"/>
      <c r="M151" s="687">
        <f t="shared" si="201"/>
        <v>0</v>
      </c>
      <c r="N151" s="681"/>
      <c r="O151" s="687">
        <f t="shared" si="202"/>
        <v>-1361</v>
      </c>
      <c r="P151" s="688">
        <f t="shared" si="203"/>
        <v>0</v>
      </c>
      <c r="Q151" s="687">
        <f t="shared" si="204"/>
        <v>392.70000000000005</v>
      </c>
      <c r="R151" s="681"/>
      <c r="S151" s="687">
        <f t="shared" si="205"/>
        <v>0</v>
      </c>
      <c r="T151" s="681"/>
      <c r="U151" s="687">
        <f t="shared" si="206"/>
        <v>-392.70000000000005</v>
      </c>
      <c r="V151" s="688">
        <f t="shared" si="207"/>
        <v>0</v>
      </c>
      <c r="W151" s="683">
        <v>130.9</v>
      </c>
      <c r="X151" s="681"/>
      <c r="Y151" s="681"/>
      <c r="Z151" s="681"/>
      <c r="AA151" s="687">
        <f t="shared" si="208"/>
        <v>-130.9</v>
      </c>
      <c r="AB151" s="688">
        <f t="shared" si="209"/>
        <v>0</v>
      </c>
      <c r="AC151" s="683">
        <v>130.9</v>
      </c>
      <c r="AD151" s="681"/>
      <c r="AE151" s="681"/>
      <c r="AF151" s="681"/>
      <c r="AG151" s="687">
        <f t="shared" si="210"/>
        <v>-130.9</v>
      </c>
      <c r="AH151" s="688">
        <f t="shared" si="211"/>
        <v>0</v>
      </c>
      <c r="AI151" s="683">
        <v>130.9</v>
      </c>
      <c r="AJ151" s="681"/>
      <c r="AK151" s="681"/>
      <c r="AL151" s="681"/>
      <c r="AM151" s="687">
        <f t="shared" si="212"/>
        <v>-130.9</v>
      </c>
      <c r="AN151" s="688">
        <f t="shared" si="213"/>
        <v>0</v>
      </c>
      <c r="AO151" s="687">
        <f t="shared" si="214"/>
        <v>345</v>
      </c>
      <c r="AP151" s="681"/>
      <c r="AQ151" s="687">
        <f t="shared" si="215"/>
        <v>0</v>
      </c>
      <c r="AR151" s="681"/>
      <c r="AS151" s="687">
        <f t="shared" si="216"/>
        <v>-345</v>
      </c>
      <c r="AT151" s="688">
        <f t="shared" si="217"/>
        <v>0</v>
      </c>
      <c r="AU151" s="683">
        <v>81.8</v>
      </c>
      <c r="AV151" s="681"/>
      <c r="AW151" s="681"/>
      <c r="AX151" s="681"/>
      <c r="AY151" s="687">
        <f t="shared" si="218"/>
        <v>-81.8</v>
      </c>
      <c r="AZ151" s="688">
        <f t="shared" si="219"/>
        <v>0</v>
      </c>
      <c r="BA151" s="683">
        <v>131.6</v>
      </c>
      <c r="BB151" s="681"/>
      <c r="BC151" s="681"/>
      <c r="BD151" s="681"/>
      <c r="BE151" s="687">
        <f t="shared" si="220"/>
        <v>-131.6</v>
      </c>
      <c r="BF151" s="688">
        <f t="shared" si="221"/>
        <v>0</v>
      </c>
      <c r="BG151" s="683">
        <v>131.6</v>
      </c>
      <c r="BH151" s="681"/>
      <c r="BI151" s="681"/>
      <c r="BJ151" s="681"/>
      <c r="BK151" s="687">
        <f t="shared" si="222"/>
        <v>-131.6</v>
      </c>
      <c r="BL151" s="688">
        <f t="shared" si="223"/>
        <v>0</v>
      </c>
      <c r="BM151" s="687">
        <f t="shared" si="224"/>
        <v>304.3</v>
      </c>
      <c r="BN151" s="681"/>
      <c r="BO151" s="687">
        <f t="shared" si="225"/>
        <v>0</v>
      </c>
      <c r="BP151" s="681"/>
      <c r="BQ151" s="687">
        <f t="shared" si="226"/>
        <v>-304.3</v>
      </c>
      <c r="BR151" s="688">
        <f t="shared" si="227"/>
        <v>0</v>
      </c>
      <c r="BS151" s="683">
        <v>131.6</v>
      </c>
      <c r="BT151" s="681"/>
      <c r="BU151" s="681"/>
      <c r="BV151" s="681"/>
      <c r="BW151" s="687">
        <f t="shared" si="228"/>
        <v>-131.6</v>
      </c>
      <c r="BX151" s="688">
        <f t="shared" si="229"/>
        <v>0</v>
      </c>
      <c r="BY151" s="683">
        <v>131.6</v>
      </c>
      <c r="BZ151" s="681"/>
      <c r="CA151" s="681"/>
      <c r="CB151" s="681"/>
      <c r="CC151" s="687">
        <f t="shared" si="230"/>
        <v>-131.6</v>
      </c>
      <c r="CD151" s="688">
        <f t="shared" si="231"/>
        <v>0</v>
      </c>
      <c r="CE151" s="683">
        <v>41.1</v>
      </c>
      <c r="CF151" s="681"/>
      <c r="CG151" s="681"/>
      <c r="CH151" s="681"/>
      <c r="CI151" s="687">
        <f t="shared" si="232"/>
        <v>-41.1</v>
      </c>
      <c r="CJ151" s="688">
        <f t="shared" si="233"/>
        <v>0</v>
      </c>
      <c r="CK151" s="687">
        <f t="shared" si="234"/>
        <v>319</v>
      </c>
      <c r="CL151" s="681"/>
      <c r="CM151" s="687">
        <f t="shared" si="235"/>
        <v>0</v>
      </c>
      <c r="CN151" s="681"/>
      <c r="CO151" s="687">
        <f t="shared" si="236"/>
        <v>-319</v>
      </c>
      <c r="CP151" s="688">
        <f t="shared" si="237"/>
        <v>0</v>
      </c>
      <c r="CQ151" s="683">
        <v>57.2</v>
      </c>
      <c r="CR151" s="681"/>
      <c r="CS151" s="681"/>
      <c r="CT151" s="681"/>
      <c r="CU151" s="687">
        <f t="shared" si="238"/>
        <v>-57.2</v>
      </c>
      <c r="CV151" s="688">
        <f t="shared" si="239"/>
        <v>0</v>
      </c>
      <c r="CW151" s="683">
        <v>130.9</v>
      </c>
      <c r="CX151" s="681"/>
      <c r="CY151" s="681"/>
      <c r="CZ151" s="681"/>
      <c r="DA151" s="687">
        <f t="shared" si="240"/>
        <v>-130.9</v>
      </c>
      <c r="DB151" s="688">
        <f t="shared" si="241"/>
        <v>0</v>
      </c>
      <c r="DC151" s="683">
        <v>130.9</v>
      </c>
      <c r="DD151" s="681"/>
      <c r="DE151" s="681"/>
      <c r="DF151" s="681"/>
      <c r="DG151" s="687">
        <f t="shared" si="242"/>
        <v>-130.9</v>
      </c>
      <c r="DH151" s="688">
        <f t="shared" si="243"/>
        <v>0</v>
      </c>
    </row>
    <row r="152" spans="1:112" s="45" customFormat="1" ht="18.75" customHeight="1">
      <c r="A152" t="s">
        <v>2394</v>
      </c>
      <c r="B152" s="49"/>
      <c r="C152" s="620"/>
      <c r="D152" s="621" t="s">
        <v>2394</v>
      </c>
      <c r="E152" s="528"/>
      <c r="F152" s="528"/>
      <c r="G152" s="529"/>
      <c r="H152" s="530"/>
      <c r="I152" s="530"/>
      <c r="J152" s="726"/>
      <c r="K152" s="681"/>
      <c r="L152" s="681"/>
      <c r="M152" s="681"/>
      <c r="N152" s="681"/>
      <c r="O152" s="681"/>
      <c r="P152" s="681"/>
      <c r="Q152" s="681"/>
      <c r="R152" s="681"/>
      <c r="S152" s="681"/>
      <c r="T152" s="681"/>
      <c r="U152" s="681"/>
      <c r="V152" s="681"/>
      <c r="W152" s="681"/>
      <c r="X152" s="681"/>
      <c r="Y152" s="681"/>
      <c r="Z152" s="681"/>
      <c r="AA152" s="681"/>
      <c r="AB152" s="681"/>
      <c r="AC152" s="681"/>
      <c r="AD152" s="681"/>
      <c r="AE152" s="681"/>
      <c r="AF152" s="681"/>
      <c r="AG152" s="681"/>
      <c r="AH152" s="681"/>
      <c r="AI152" s="681"/>
      <c r="AJ152" s="681"/>
      <c r="AK152" s="681"/>
      <c r="AL152" s="681"/>
      <c r="AM152" s="681"/>
      <c r="AN152" s="681"/>
      <c r="AO152" s="681"/>
      <c r="AP152" s="681"/>
      <c r="AQ152" s="681"/>
      <c r="AR152" s="681"/>
      <c r="AS152" s="681"/>
      <c r="AT152" s="681"/>
      <c r="AU152" s="681"/>
      <c r="AV152" s="681"/>
      <c r="AW152" s="681"/>
      <c r="AX152" s="681"/>
      <c r="AY152" s="681"/>
      <c r="AZ152" s="681"/>
      <c r="BA152" s="681"/>
      <c r="BB152" s="681"/>
      <c r="BC152" s="681"/>
      <c r="BD152" s="681"/>
      <c r="BE152" s="681"/>
      <c r="BF152" s="681"/>
      <c r="BG152" s="681"/>
      <c r="BH152" s="681"/>
      <c r="BI152" s="681"/>
      <c r="BJ152" s="681"/>
      <c r="BK152" s="681"/>
      <c r="BL152" s="681"/>
      <c r="BM152" s="681"/>
      <c r="BN152" s="681"/>
      <c r="BO152" s="681"/>
      <c r="BP152" s="681"/>
      <c r="BQ152" s="681"/>
      <c r="BR152" s="681"/>
      <c r="BS152" s="681"/>
      <c r="BT152" s="681"/>
      <c r="BU152" s="681"/>
      <c r="BV152" s="681"/>
      <c r="BW152" s="681"/>
      <c r="BX152" s="681"/>
      <c r="BY152" s="681"/>
      <c r="BZ152" s="681"/>
      <c r="CA152" s="681"/>
      <c r="CB152" s="681"/>
      <c r="CC152" s="681"/>
      <c r="CD152" s="681"/>
      <c r="CE152" s="681"/>
      <c r="CF152" s="681"/>
      <c r="CG152" s="681"/>
      <c r="CH152" s="681"/>
      <c r="CI152" s="681"/>
      <c r="CJ152" s="681"/>
      <c r="CK152" s="681"/>
      <c r="CL152" s="681"/>
      <c r="CM152" s="681"/>
      <c r="CN152" s="681"/>
      <c r="CO152" s="681"/>
      <c r="CP152" s="681"/>
      <c r="CQ152" s="681"/>
      <c r="CR152" s="681"/>
      <c r="CS152" s="681"/>
      <c r="CT152" s="681"/>
      <c r="CU152" s="681"/>
      <c r="CV152" s="681"/>
      <c r="CW152" s="681"/>
      <c r="CX152" s="681"/>
      <c r="CY152" s="681"/>
      <c r="CZ152" s="681"/>
      <c r="DA152" s="681"/>
      <c r="DB152" s="681"/>
      <c r="DC152" s="681"/>
      <c r="DD152" s="681"/>
      <c r="DE152" s="681"/>
      <c r="DF152" s="681"/>
      <c r="DG152" s="681"/>
      <c r="DH152" s="681"/>
    </row>
    <row r="153" spans="1:112" s="45" customFormat="1" ht="15.75" customHeight="1">
      <c r="A153" t="s">
        <v>1946</v>
      </c>
      <c r="B153" s="49"/>
      <c r="C153" s="620"/>
      <c r="D153" s="815" t="s">
        <v>1946</v>
      </c>
      <c r="E153" s="528" t="s">
        <v>2395</v>
      </c>
      <c r="F153" s="528"/>
      <c r="G153" s="529"/>
      <c r="H153" s="530" t="s">
        <v>2396</v>
      </c>
      <c r="I153" s="530"/>
      <c r="J153" s="53" t="s">
        <v>186</v>
      </c>
      <c r="K153" s="687">
        <f t="shared" ref="K153:K184" si="244">Q153+AO153+BM153+CK153</f>
        <v>7507.3</v>
      </c>
      <c r="L153" s="681"/>
      <c r="M153" s="687">
        <f t="shared" ref="M153:M184" si="245">S153+AQ153+BO153+CM153</f>
        <v>0</v>
      </c>
      <c r="N153" s="681"/>
      <c r="O153" s="687">
        <f t="shared" ref="O153:O184" si="246">IFERROR(M153-K153,"-")</f>
        <v>-7507.3</v>
      </c>
      <c r="P153" s="688">
        <f t="shared" ref="P153:P184" si="247">IFERROR(M153/K153,"-")</f>
        <v>0</v>
      </c>
      <c r="Q153" s="687">
        <f t="shared" ref="Q153:Q184" si="248">W153+AC153+AI153</f>
        <v>2009.2000000000003</v>
      </c>
      <c r="R153" s="681"/>
      <c r="S153" s="687">
        <f t="shared" ref="S153:S184" si="249">Y153+AE153+AK153</f>
        <v>0</v>
      </c>
      <c r="T153" s="681"/>
      <c r="U153" s="687">
        <f t="shared" ref="U153:U184" si="250">IFERROR(S153-Q153,"-")</f>
        <v>-2009.2000000000003</v>
      </c>
      <c r="V153" s="688">
        <f t="shared" ref="V153:V184" si="251">IFERROR(S153/Q153,"-")</f>
        <v>0</v>
      </c>
      <c r="W153" s="687">
        <f>W155+W157+W159+W161+W163+W165+W167</f>
        <v>696.30000000000007</v>
      </c>
      <c r="X153" s="681"/>
      <c r="Y153" s="687">
        <f>Y155+Y157+Y159+Y161+Y163+Y165+Y167</f>
        <v>0</v>
      </c>
      <c r="Z153" s="681"/>
      <c r="AA153" s="687">
        <f t="shared" ref="AA153:AA184" si="252">IFERROR(Y153-W153,"-")</f>
        <v>-696.30000000000007</v>
      </c>
      <c r="AB153" s="688">
        <f t="shared" ref="AB153:AB184" si="253">IFERROR(Y153/W153,"-")</f>
        <v>0</v>
      </c>
      <c r="AC153" s="687">
        <f>AC155+AC157+AC159+AC161+AC163+AC165+AC167</f>
        <v>629.50000000000011</v>
      </c>
      <c r="AD153" s="681"/>
      <c r="AE153" s="687">
        <f>AE155+AE157+AE159+AE161+AE163+AE165+AE167</f>
        <v>0</v>
      </c>
      <c r="AF153" s="681"/>
      <c r="AG153" s="687">
        <f t="shared" ref="AG153:AG184" si="254">IFERROR(AE153-AC153,"-")</f>
        <v>-629.50000000000011</v>
      </c>
      <c r="AH153" s="688">
        <f t="shared" ref="AH153:AH184" si="255">IFERROR(AE153/AC153,"-")</f>
        <v>0</v>
      </c>
      <c r="AI153" s="687">
        <f>AI155+AI157+AI159+AI161+AI163+AI165+AI167</f>
        <v>683.4</v>
      </c>
      <c r="AJ153" s="681"/>
      <c r="AK153" s="687">
        <f>AK155+AK157+AK159+AK161+AK163+AK165+AK167</f>
        <v>0</v>
      </c>
      <c r="AL153" s="681"/>
      <c r="AM153" s="687">
        <f t="shared" ref="AM153:AM184" si="256">IFERROR(AK153-AI153,"-")</f>
        <v>-683.4</v>
      </c>
      <c r="AN153" s="688">
        <f t="shared" ref="AN153:AN184" si="257">IFERROR(AK153/AI153,"-")</f>
        <v>0</v>
      </c>
      <c r="AO153" s="687">
        <f t="shared" ref="AO153:AO184" si="258">AU153+BA153+BG153</f>
        <v>1674.5</v>
      </c>
      <c r="AP153" s="681"/>
      <c r="AQ153" s="687">
        <f t="shared" ref="AQ153:AQ184" si="259">AW153+BC153+BI153</f>
        <v>0</v>
      </c>
      <c r="AR153" s="681"/>
      <c r="AS153" s="687">
        <f t="shared" ref="AS153:AS184" si="260">IFERROR(AQ153-AO153,"-")</f>
        <v>-1674.5</v>
      </c>
      <c r="AT153" s="688">
        <f t="shared" ref="AT153:AT184" si="261">IFERROR(AQ153/AO153,"-")</f>
        <v>0</v>
      </c>
      <c r="AU153" s="687">
        <f>AU155+AU157+AU159+AU161+AU163+AU165+AU167</f>
        <v>591.79999999999995</v>
      </c>
      <c r="AV153" s="681"/>
      <c r="AW153" s="687">
        <f>AW155+AW157+AW159+AW161+AW163+AW165+AW167</f>
        <v>0</v>
      </c>
      <c r="AX153" s="681"/>
      <c r="AY153" s="687">
        <f t="shared" ref="AY153:AY184" si="262">IFERROR(AW153-AU153,"-")</f>
        <v>-591.79999999999995</v>
      </c>
      <c r="AZ153" s="688">
        <f t="shared" ref="AZ153:AZ184" si="263">IFERROR(AW153/AU153,"-")</f>
        <v>0</v>
      </c>
      <c r="BA153" s="687">
        <f>BA155+BA157+BA159+BA161+BA163+BA165+BA167</f>
        <v>552.1</v>
      </c>
      <c r="BB153" s="681"/>
      <c r="BC153" s="687">
        <f>BC155+BC157+BC159+BC161+BC163+BC165+BC167</f>
        <v>0</v>
      </c>
      <c r="BD153" s="681"/>
      <c r="BE153" s="687">
        <f t="shared" ref="BE153:BE184" si="264">IFERROR(BC153-BA153,"-")</f>
        <v>-552.1</v>
      </c>
      <c r="BF153" s="688">
        <f t="shared" ref="BF153:BF184" si="265">IFERROR(BC153/BA153,"-")</f>
        <v>0</v>
      </c>
      <c r="BG153" s="687">
        <f>BG155+BG157+BG159+BG161+BG163+BG165+BG167</f>
        <v>530.6</v>
      </c>
      <c r="BH153" s="681"/>
      <c r="BI153" s="687">
        <f>BI155+BI157+BI159+BI161+BI163+BI165+BI167</f>
        <v>0</v>
      </c>
      <c r="BJ153" s="681"/>
      <c r="BK153" s="687">
        <f t="shared" ref="BK153:BK184" si="266">IFERROR(BI153-BG153,"-")</f>
        <v>-530.6</v>
      </c>
      <c r="BL153" s="688">
        <f t="shared" ref="BL153:BL184" si="267">IFERROR(BI153/BG153,"-")</f>
        <v>0</v>
      </c>
      <c r="BM153" s="687">
        <f t="shared" ref="BM153:BM184" si="268">BS153+BY153+CE153</f>
        <v>1781.9</v>
      </c>
      <c r="BN153" s="681"/>
      <c r="BO153" s="687">
        <f t="shared" ref="BO153:BO184" si="269">BU153+CA153+CG153</f>
        <v>0</v>
      </c>
      <c r="BP153" s="681"/>
      <c r="BQ153" s="687">
        <f t="shared" ref="BQ153:BQ184" si="270">IFERROR(BO153-BM153,"-")</f>
        <v>-1781.9</v>
      </c>
      <c r="BR153" s="688">
        <f t="shared" ref="BR153:BR184" si="271">IFERROR(BO153/BM153,"-")</f>
        <v>0</v>
      </c>
      <c r="BS153" s="687">
        <f>BS155+BS157+BS159+BS161+BS163+BS165+BS167</f>
        <v>562.20000000000005</v>
      </c>
      <c r="BT153" s="681"/>
      <c r="BU153" s="687">
        <f>BU155+BU157+BU159+BU161+BU163+BU165+BU167</f>
        <v>0</v>
      </c>
      <c r="BV153" s="681"/>
      <c r="BW153" s="687">
        <f t="shared" ref="BW153:BW184" si="272">IFERROR(BU153-BS153,"-")</f>
        <v>-562.20000000000005</v>
      </c>
      <c r="BX153" s="688">
        <f t="shared" ref="BX153:BX184" si="273">IFERROR(BU153/BS153,"-")</f>
        <v>0</v>
      </c>
      <c r="BY153" s="687">
        <f>BY155+BY157+BY159+BY161+BY163+BY165+BY167</f>
        <v>561.5</v>
      </c>
      <c r="BZ153" s="681"/>
      <c r="CA153" s="687">
        <f>CA155+CA157+CA159+CA161+CA163+CA165+CA167</f>
        <v>0</v>
      </c>
      <c r="CB153" s="681"/>
      <c r="CC153" s="687">
        <f t="shared" ref="CC153:CC184" si="274">IFERROR(CA153-BY153,"-")</f>
        <v>-561.5</v>
      </c>
      <c r="CD153" s="688">
        <f t="shared" ref="CD153:CD184" si="275">IFERROR(CA153/BY153,"-")</f>
        <v>0</v>
      </c>
      <c r="CE153" s="687">
        <f>CE155+CE157+CE159+CE161+CE163+CE165+CE167</f>
        <v>658.20000000000016</v>
      </c>
      <c r="CF153" s="681"/>
      <c r="CG153" s="687">
        <f>CG155+CG157+CG159+CG161+CG163+CG165+CG167</f>
        <v>0</v>
      </c>
      <c r="CH153" s="681"/>
      <c r="CI153" s="687">
        <f t="shared" ref="CI153:CI184" si="276">IFERROR(CG153-CE153,"-")</f>
        <v>-658.20000000000016</v>
      </c>
      <c r="CJ153" s="688">
        <f t="shared" ref="CJ153:CJ184" si="277">IFERROR(CG153/CE153,"-")</f>
        <v>0</v>
      </c>
      <c r="CK153" s="687">
        <f t="shared" ref="CK153:CK184" si="278">CQ153+CW153+DC153</f>
        <v>2041.7</v>
      </c>
      <c r="CL153" s="681"/>
      <c r="CM153" s="687">
        <f t="shared" ref="CM153:CM184" si="279">CS153+CY153+DE153</f>
        <v>0</v>
      </c>
      <c r="CN153" s="681"/>
      <c r="CO153" s="687">
        <f t="shared" ref="CO153:CO184" si="280">IFERROR(CM153-CK153,"-")</f>
        <v>-2041.7</v>
      </c>
      <c r="CP153" s="688">
        <f t="shared" ref="CP153:CP184" si="281">IFERROR(CM153/CK153,"-")</f>
        <v>0</v>
      </c>
      <c r="CQ153" s="687">
        <f>CQ155+CQ157+CQ159+CQ161+CQ163+CQ165+CQ167</f>
        <v>687.3</v>
      </c>
      <c r="CR153" s="681"/>
      <c r="CS153" s="687">
        <f>CS155+CS157+CS159+CS161+CS163+CS165+CS167</f>
        <v>0</v>
      </c>
      <c r="CT153" s="681"/>
      <c r="CU153" s="687">
        <f t="shared" ref="CU153:CU184" si="282">IFERROR(CS153-CQ153,"-")</f>
        <v>-687.3</v>
      </c>
      <c r="CV153" s="688">
        <f t="shared" ref="CV153:CV184" si="283">IFERROR(CS153/CQ153,"-")</f>
        <v>0</v>
      </c>
      <c r="CW153" s="687">
        <f>CW155+CW157+CW159+CW161+CW163+CW165+CW167</f>
        <v>667.20000000000016</v>
      </c>
      <c r="CX153" s="681"/>
      <c r="CY153" s="687">
        <f>CY155+CY157+CY159+CY161+CY163+CY165+CY167</f>
        <v>0</v>
      </c>
      <c r="CZ153" s="681"/>
      <c r="DA153" s="687">
        <f t="shared" ref="DA153:DA184" si="284">IFERROR(CY153-CW153,"-")</f>
        <v>-667.20000000000016</v>
      </c>
      <c r="DB153" s="688">
        <f t="shared" ref="DB153:DB184" si="285">IFERROR(CY153/CW153,"-")</f>
        <v>0</v>
      </c>
      <c r="DC153" s="687">
        <f>DC155+DC157+DC159+DC161+DC163+DC165+DC167</f>
        <v>687.2</v>
      </c>
      <c r="DD153" s="681"/>
      <c r="DE153" s="687">
        <f>DE155+DE157+DE159+DE161+DE163+DE165+DE167</f>
        <v>0</v>
      </c>
      <c r="DF153" s="681"/>
      <c r="DG153" s="687">
        <f t="shared" ref="DG153:DG184" si="286">IFERROR(DE153-DC153,"-")</f>
        <v>-687.2</v>
      </c>
      <c r="DH153" s="688">
        <f t="shared" ref="DH153:DH184" si="287">IFERROR(DE153/DC153,"-")</f>
        <v>0</v>
      </c>
    </row>
    <row r="154" spans="1:112" s="45" customFormat="1" ht="36" customHeight="1">
      <c r="B154" s="49"/>
      <c r="C154" s="620"/>
      <c r="D154" s="766"/>
      <c r="E154" s="528" t="s">
        <v>2397</v>
      </c>
      <c r="F154" s="528"/>
      <c r="G154" s="529"/>
      <c r="H154" s="530" t="s">
        <v>2398</v>
      </c>
      <c r="I154" s="530"/>
      <c r="J154" s="726" t="s">
        <v>889</v>
      </c>
      <c r="K154" s="687">
        <f t="shared" si="244"/>
        <v>10554.8</v>
      </c>
      <c r="L154" s="681"/>
      <c r="M154" s="687">
        <f t="shared" si="245"/>
        <v>0</v>
      </c>
      <c r="N154" s="681"/>
      <c r="O154" s="687">
        <f t="shared" si="246"/>
        <v>-10554.8</v>
      </c>
      <c r="P154" s="688">
        <f t="shared" si="247"/>
        <v>0</v>
      </c>
      <c r="Q154" s="687">
        <f t="shared" si="248"/>
        <v>2829.1</v>
      </c>
      <c r="R154" s="681"/>
      <c r="S154" s="687">
        <f t="shared" si="249"/>
        <v>0</v>
      </c>
      <c r="T154" s="681"/>
      <c r="U154" s="687">
        <f t="shared" si="250"/>
        <v>-2829.1</v>
      </c>
      <c r="V154" s="688">
        <f t="shared" si="251"/>
        <v>0</v>
      </c>
      <c r="W154" s="687">
        <f>W156+W158+W160+W162+W164+W166+W168</f>
        <v>980.80000000000007</v>
      </c>
      <c r="X154" s="681"/>
      <c r="Y154" s="687">
        <f>Y156+Y158+Y160+Y162+Y164+Y166+Y168</f>
        <v>0</v>
      </c>
      <c r="Z154" s="681"/>
      <c r="AA154" s="687">
        <f t="shared" si="252"/>
        <v>-980.80000000000007</v>
      </c>
      <c r="AB154" s="688">
        <f t="shared" si="253"/>
        <v>0</v>
      </c>
      <c r="AC154" s="687">
        <f>AC156+AC158+AC160+AC162+AC164+AC166+AC168</f>
        <v>886.19999999999993</v>
      </c>
      <c r="AD154" s="681"/>
      <c r="AE154" s="687">
        <f>AE156+AE158+AE160+AE162+AE164+AE166+AE168</f>
        <v>0</v>
      </c>
      <c r="AF154" s="681"/>
      <c r="AG154" s="687">
        <f t="shared" si="254"/>
        <v>-886.19999999999993</v>
      </c>
      <c r="AH154" s="688">
        <f t="shared" si="255"/>
        <v>0</v>
      </c>
      <c r="AI154" s="687">
        <f>AI156+AI158+AI160+AI162+AI164+AI166+AI168</f>
        <v>962.1</v>
      </c>
      <c r="AJ154" s="681"/>
      <c r="AK154" s="687">
        <f>AK156+AK158+AK160+AK162+AK164+AK166+AK168</f>
        <v>0</v>
      </c>
      <c r="AL154" s="681"/>
      <c r="AM154" s="687">
        <f t="shared" si="256"/>
        <v>-962.1</v>
      </c>
      <c r="AN154" s="688">
        <f t="shared" si="257"/>
        <v>0</v>
      </c>
      <c r="AO154" s="687">
        <f t="shared" si="258"/>
        <v>2341</v>
      </c>
      <c r="AP154" s="681"/>
      <c r="AQ154" s="687">
        <f t="shared" si="259"/>
        <v>0</v>
      </c>
      <c r="AR154" s="681"/>
      <c r="AS154" s="687">
        <f t="shared" si="260"/>
        <v>-2341</v>
      </c>
      <c r="AT154" s="688">
        <f t="shared" si="261"/>
        <v>0</v>
      </c>
      <c r="AU154" s="687">
        <f>AU156+AU158+AU160+AU162+AU164+AU166+AU168</f>
        <v>820.5</v>
      </c>
      <c r="AV154" s="681"/>
      <c r="AW154" s="687">
        <f>AW156+AW158+AW160+AW162+AW164+AW166+AW168</f>
        <v>0</v>
      </c>
      <c r="AX154" s="681"/>
      <c r="AY154" s="687">
        <f t="shared" si="262"/>
        <v>-820.5</v>
      </c>
      <c r="AZ154" s="688">
        <f t="shared" si="263"/>
        <v>0</v>
      </c>
      <c r="BA154" s="687">
        <f>BA156+BA158+BA160+BA162+BA164+BA166+BA168</f>
        <v>776.40000000000009</v>
      </c>
      <c r="BB154" s="681"/>
      <c r="BC154" s="687">
        <f>BC156+BC158+BC160+BC162+BC164+BC166+BC168</f>
        <v>0</v>
      </c>
      <c r="BD154" s="681"/>
      <c r="BE154" s="687">
        <f t="shared" si="264"/>
        <v>-776.40000000000009</v>
      </c>
      <c r="BF154" s="688">
        <f t="shared" si="265"/>
        <v>0</v>
      </c>
      <c r="BG154" s="687">
        <f>BG156+BG158+BG160+BG162+BG164+BG166+BG168</f>
        <v>744.10000000000014</v>
      </c>
      <c r="BH154" s="681"/>
      <c r="BI154" s="687">
        <f>BI156+BI158+BI160+BI162+BI164+BI166+BI168</f>
        <v>0</v>
      </c>
      <c r="BJ154" s="681"/>
      <c r="BK154" s="687">
        <f t="shared" si="266"/>
        <v>-744.10000000000014</v>
      </c>
      <c r="BL154" s="688">
        <f t="shared" si="267"/>
        <v>0</v>
      </c>
      <c r="BM154" s="687">
        <f t="shared" si="268"/>
        <v>2495.3999999999996</v>
      </c>
      <c r="BN154" s="681"/>
      <c r="BO154" s="687">
        <f t="shared" si="269"/>
        <v>0</v>
      </c>
      <c r="BP154" s="681"/>
      <c r="BQ154" s="687">
        <f t="shared" si="270"/>
        <v>-2495.3999999999996</v>
      </c>
      <c r="BR154" s="688">
        <f t="shared" si="271"/>
        <v>0</v>
      </c>
      <c r="BS154" s="687">
        <f>BS156+BS158+BS160+BS162+BS164+BS166+BS168</f>
        <v>790.30000000000007</v>
      </c>
      <c r="BT154" s="681"/>
      <c r="BU154" s="687">
        <f>BU156+BU158+BU160+BU162+BU164+BU166+BU168</f>
        <v>0</v>
      </c>
      <c r="BV154" s="681"/>
      <c r="BW154" s="687">
        <f t="shared" si="272"/>
        <v>-790.30000000000007</v>
      </c>
      <c r="BX154" s="688">
        <f t="shared" si="273"/>
        <v>0</v>
      </c>
      <c r="BY154" s="687">
        <f>BY156+BY158+BY160+BY162+BY164+BY166+BY168</f>
        <v>789.99999999999989</v>
      </c>
      <c r="BZ154" s="681"/>
      <c r="CA154" s="687">
        <f>CA156+CA158+CA160+CA162+CA164+CA166+CA168</f>
        <v>0</v>
      </c>
      <c r="CB154" s="681"/>
      <c r="CC154" s="687">
        <f t="shared" si="274"/>
        <v>-789.99999999999989</v>
      </c>
      <c r="CD154" s="688">
        <f t="shared" si="275"/>
        <v>0</v>
      </c>
      <c r="CE154" s="687">
        <f>CE156+CE158+CE160+CE162+CE164+CE166+CE168</f>
        <v>915.09999999999991</v>
      </c>
      <c r="CF154" s="681"/>
      <c r="CG154" s="687">
        <f>CG156+CG158+CG160+CG162+CG164+CG166+CG168</f>
        <v>0</v>
      </c>
      <c r="CH154" s="681"/>
      <c r="CI154" s="687">
        <f t="shared" si="276"/>
        <v>-915.09999999999991</v>
      </c>
      <c r="CJ154" s="688">
        <f t="shared" si="277"/>
        <v>0</v>
      </c>
      <c r="CK154" s="687">
        <f t="shared" si="278"/>
        <v>2889.3</v>
      </c>
      <c r="CL154" s="681"/>
      <c r="CM154" s="687">
        <f t="shared" si="279"/>
        <v>0</v>
      </c>
      <c r="CN154" s="681"/>
      <c r="CO154" s="687">
        <f t="shared" si="280"/>
        <v>-2889.3</v>
      </c>
      <c r="CP154" s="688">
        <f t="shared" si="281"/>
        <v>0</v>
      </c>
      <c r="CQ154" s="687">
        <f>CQ156+CQ158+CQ160+CQ162+CQ164+CQ166+CQ168</f>
        <v>977.9</v>
      </c>
      <c r="CR154" s="681"/>
      <c r="CS154" s="687">
        <f>CS156+CS158+CS160+CS162+CS164+CS166+CS168</f>
        <v>0</v>
      </c>
      <c r="CT154" s="681"/>
      <c r="CU154" s="687">
        <f t="shared" si="282"/>
        <v>-977.9</v>
      </c>
      <c r="CV154" s="688">
        <f t="shared" si="283"/>
        <v>0</v>
      </c>
      <c r="CW154" s="687">
        <f>CW156+CW158+CW160+CW162+CW164+CW166+CW168</f>
        <v>940.59999999999991</v>
      </c>
      <c r="CX154" s="681"/>
      <c r="CY154" s="687">
        <f>CY156+CY158+CY160+CY162+CY164+CY166+CY168</f>
        <v>0</v>
      </c>
      <c r="CZ154" s="681"/>
      <c r="DA154" s="687">
        <f t="shared" si="284"/>
        <v>-940.59999999999991</v>
      </c>
      <c r="DB154" s="688">
        <f t="shared" si="285"/>
        <v>0</v>
      </c>
      <c r="DC154" s="687">
        <f>DC156+DC158+DC160+DC162+DC164+DC166+DC168</f>
        <v>970.80000000000007</v>
      </c>
      <c r="DD154" s="681"/>
      <c r="DE154" s="687">
        <f>DE156+DE158+DE160+DE162+DE164+DE166+DE168</f>
        <v>0</v>
      </c>
      <c r="DF154" s="681"/>
      <c r="DG154" s="687">
        <f t="shared" si="286"/>
        <v>-970.80000000000007</v>
      </c>
      <c r="DH154" s="688">
        <f t="shared" si="287"/>
        <v>0</v>
      </c>
    </row>
    <row r="155" spans="1:112" s="45" customFormat="1" ht="18.75" customHeight="1">
      <c r="A155" t="s">
        <v>2399</v>
      </c>
      <c r="B155" s="49"/>
      <c r="C155" s="620"/>
      <c r="D155" s="807" t="s">
        <v>2399</v>
      </c>
      <c r="E155" s="528" t="s">
        <v>2400</v>
      </c>
      <c r="F155" s="528"/>
      <c r="G155" s="529"/>
      <c r="H155" s="530"/>
      <c r="I155" s="530"/>
      <c r="J155" s="53" t="s">
        <v>186</v>
      </c>
      <c r="K155" s="687">
        <f t="shared" si="244"/>
        <v>1479.1</v>
      </c>
      <c r="L155" s="681"/>
      <c r="M155" s="687">
        <f t="shared" si="245"/>
        <v>0</v>
      </c>
      <c r="N155" s="681"/>
      <c r="O155" s="687">
        <f t="shared" si="246"/>
        <v>-1479.1</v>
      </c>
      <c r="P155" s="688">
        <f t="shared" si="247"/>
        <v>0</v>
      </c>
      <c r="Q155" s="687">
        <f t="shared" si="248"/>
        <v>362.9</v>
      </c>
      <c r="R155" s="681"/>
      <c r="S155" s="687">
        <f t="shared" si="249"/>
        <v>0</v>
      </c>
      <c r="T155" s="681"/>
      <c r="U155" s="687">
        <f t="shared" si="250"/>
        <v>-362.9</v>
      </c>
      <c r="V155" s="688">
        <f t="shared" si="251"/>
        <v>0</v>
      </c>
      <c r="W155" s="683">
        <v>129</v>
      </c>
      <c r="X155" s="681"/>
      <c r="Y155" s="681"/>
      <c r="Z155" s="681"/>
      <c r="AA155" s="687">
        <f t="shared" si="252"/>
        <v>-129</v>
      </c>
      <c r="AB155" s="688">
        <f t="shared" si="253"/>
        <v>0</v>
      </c>
      <c r="AC155" s="683">
        <v>117.6</v>
      </c>
      <c r="AD155" s="681"/>
      <c r="AE155" s="681"/>
      <c r="AF155" s="681"/>
      <c r="AG155" s="687">
        <f t="shared" si="254"/>
        <v>-117.6</v>
      </c>
      <c r="AH155" s="688">
        <f t="shared" si="255"/>
        <v>0</v>
      </c>
      <c r="AI155" s="683">
        <v>116.3</v>
      </c>
      <c r="AJ155" s="681"/>
      <c r="AK155" s="681"/>
      <c r="AL155" s="681"/>
      <c r="AM155" s="687">
        <f t="shared" si="256"/>
        <v>-116.3</v>
      </c>
      <c r="AN155" s="688">
        <f t="shared" si="257"/>
        <v>0</v>
      </c>
      <c r="AO155" s="687">
        <f t="shared" si="258"/>
        <v>445.29999999999995</v>
      </c>
      <c r="AP155" s="681"/>
      <c r="AQ155" s="687">
        <f t="shared" si="259"/>
        <v>0</v>
      </c>
      <c r="AR155" s="681"/>
      <c r="AS155" s="687">
        <f t="shared" si="260"/>
        <v>-445.29999999999995</v>
      </c>
      <c r="AT155" s="688">
        <f t="shared" si="261"/>
        <v>0</v>
      </c>
      <c r="AU155" s="683">
        <v>266.89999999999998</v>
      </c>
      <c r="AV155" s="681"/>
      <c r="AW155" s="681"/>
      <c r="AX155" s="681"/>
      <c r="AY155" s="687">
        <f t="shared" si="262"/>
        <v>-266.89999999999998</v>
      </c>
      <c r="AZ155" s="688">
        <f t="shared" si="263"/>
        <v>0</v>
      </c>
      <c r="BA155" s="683">
        <v>84.4</v>
      </c>
      <c r="BB155" s="681"/>
      <c r="BC155" s="681"/>
      <c r="BD155" s="681"/>
      <c r="BE155" s="687">
        <f t="shared" si="264"/>
        <v>-84.4</v>
      </c>
      <c r="BF155" s="688">
        <f t="shared" si="265"/>
        <v>0</v>
      </c>
      <c r="BG155" s="683">
        <v>94</v>
      </c>
      <c r="BH155" s="681"/>
      <c r="BI155" s="681"/>
      <c r="BJ155" s="681"/>
      <c r="BK155" s="687">
        <f t="shared" si="266"/>
        <v>-94</v>
      </c>
      <c r="BL155" s="688">
        <f t="shared" si="267"/>
        <v>0</v>
      </c>
      <c r="BM155" s="687">
        <f t="shared" si="268"/>
        <v>324.29999999999995</v>
      </c>
      <c r="BN155" s="681"/>
      <c r="BO155" s="687">
        <f t="shared" si="269"/>
        <v>0</v>
      </c>
      <c r="BP155" s="681"/>
      <c r="BQ155" s="687">
        <f t="shared" si="270"/>
        <v>-324.29999999999995</v>
      </c>
      <c r="BR155" s="688">
        <f t="shared" si="271"/>
        <v>0</v>
      </c>
      <c r="BS155" s="683">
        <v>84.3</v>
      </c>
      <c r="BT155" s="681"/>
      <c r="BU155" s="681"/>
      <c r="BV155" s="681"/>
      <c r="BW155" s="687">
        <f t="shared" si="272"/>
        <v>-84.3</v>
      </c>
      <c r="BX155" s="688">
        <f t="shared" si="273"/>
        <v>0</v>
      </c>
      <c r="BY155" s="683">
        <v>74.099999999999994</v>
      </c>
      <c r="BZ155" s="681"/>
      <c r="CA155" s="681"/>
      <c r="CB155" s="681"/>
      <c r="CC155" s="687">
        <f t="shared" si="274"/>
        <v>-74.099999999999994</v>
      </c>
      <c r="CD155" s="688">
        <f t="shared" si="275"/>
        <v>0</v>
      </c>
      <c r="CE155" s="683">
        <v>165.9</v>
      </c>
      <c r="CF155" s="681"/>
      <c r="CG155" s="681"/>
      <c r="CH155" s="681"/>
      <c r="CI155" s="687">
        <f t="shared" si="276"/>
        <v>-165.9</v>
      </c>
      <c r="CJ155" s="688">
        <f t="shared" si="277"/>
        <v>0</v>
      </c>
      <c r="CK155" s="687">
        <f t="shared" si="278"/>
        <v>346.6</v>
      </c>
      <c r="CL155" s="681"/>
      <c r="CM155" s="687">
        <f t="shared" si="279"/>
        <v>0</v>
      </c>
      <c r="CN155" s="681"/>
      <c r="CO155" s="687">
        <f t="shared" si="280"/>
        <v>-346.6</v>
      </c>
      <c r="CP155" s="688">
        <f t="shared" si="281"/>
        <v>0</v>
      </c>
      <c r="CQ155" s="683">
        <v>105.8</v>
      </c>
      <c r="CR155" s="681"/>
      <c r="CS155" s="681"/>
      <c r="CT155" s="681"/>
      <c r="CU155" s="687">
        <f t="shared" si="282"/>
        <v>-105.8</v>
      </c>
      <c r="CV155" s="688">
        <f t="shared" si="283"/>
        <v>0</v>
      </c>
      <c r="CW155" s="683">
        <v>114.9</v>
      </c>
      <c r="CX155" s="681"/>
      <c r="CY155" s="681"/>
      <c r="CZ155" s="681"/>
      <c r="DA155" s="687">
        <f t="shared" si="284"/>
        <v>-114.9</v>
      </c>
      <c r="DB155" s="688">
        <f t="shared" si="285"/>
        <v>0</v>
      </c>
      <c r="DC155" s="683">
        <v>125.9</v>
      </c>
      <c r="DD155" s="681"/>
      <c r="DE155" s="681"/>
      <c r="DF155" s="681"/>
      <c r="DG155" s="687">
        <f t="shared" si="286"/>
        <v>-125.9</v>
      </c>
      <c r="DH155" s="688">
        <f t="shared" si="287"/>
        <v>0</v>
      </c>
    </row>
    <row r="156" spans="1:112" s="45" customFormat="1" ht="18.75" customHeight="1">
      <c r="B156" s="49"/>
      <c r="C156" s="620"/>
      <c r="D156" s="766"/>
      <c r="E156" s="528" t="s">
        <v>2401</v>
      </c>
      <c r="F156" s="528"/>
      <c r="G156" s="529"/>
      <c r="H156" s="530"/>
      <c r="I156" s="530"/>
      <c r="J156" s="726" t="s">
        <v>889</v>
      </c>
      <c r="K156" s="687">
        <f t="shared" si="244"/>
        <v>2042.5</v>
      </c>
      <c r="L156" s="681"/>
      <c r="M156" s="687">
        <f t="shared" si="245"/>
        <v>0</v>
      </c>
      <c r="N156" s="681"/>
      <c r="O156" s="687">
        <f t="shared" si="246"/>
        <v>-2042.5</v>
      </c>
      <c r="P156" s="688">
        <f t="shared" si="247"/>
        <v>0</v>
      </c>
      <c r="Q156" s="687">
        <f t="shared" si="248"/>
        <v>507</v>
      </c>
      <c r="R156" s="681"/>
      <c r="S156" s="687">
        <f t="shared" si="249"/>
        <v>0</v>
      </c>
      <c r="T156" s="681"/>
      <c r="U156" s="687">
        <f t="shared" si="250"/>
        <v>-507</v>
      </c>
      <c r="V156" s="688">
        <f t="shared" si="251"/>
        <v>0</v>
      </c>
      <c r="W156" s="683">
        <v>180.3</v>
      </c>
      <c r="X156" s="681"/>
      <c r="Y156" s="681"/>
      <c r="Z156" s="681"/>
      <c r="AA156" s="687">
        <f t="shared" si="252"/>
        <v>-180.3</v>
      </c>
      <c r="AB156" s="688">
        <f t="shared" si="253"/>
        <v>0</v>
      </c>
      <c r="AC156" s="683">
        <v>164.2</v>
      </c>
      <c r="AD156" s="681"/>
      <c r="AE156" s="681"/>
      <c r="AF156" s="681"/>
      <c r="AG156" s="687">
        <f t="shared" si="254"/>
        <v>-164.2</v>
      </c>
      <c r="AH156" s="688">
        <f t="shared" si="255"/>
        <v>0</v>
      </c>
      <c r="AI156" s="683">
        <v>162.5</v>
      </c>
      <c r="AJ156" s="681"/>
      <c r="AK156" s="681"/>
      <c r="AL156" s="681"/>
      <c r="AM156" s="687">
        <f t="shared" si="256"/>
        <v>-162.5</v>
      </c>
      <c r="AN156" s="688">
        <f t="shared" si="257"/>
        <v>0</v>
      </c>
      <c r="AO156" s="687">
        <f t="shared" si="258"/>
        <v>607</v>
      </c>
      <c r="AP156" s="681"/>
      <c r="AQ156" s="687">
        <f t="shared" si="259"/>
        <v>0</v>
      </c>
      <c r="AR156" s="681"/>
      <c r="AS156" s="687">
        <f t="shared" si="260"/>
        <v>-607</v>
      </c>
      <c r="AT156" s="688">
        <f t="shared" si="261"/>
        <v>0</v>
      </c>
      <c r="AU156" s="683">
        <v>358</v>
      </c>
      <c r="AV156" s="681"/>
      <c r="AW156" s="681"/>
      <c r="AX156" s="681"/>
      <c r="AY156" s="687">
        <f t="shared" si="262"/>
        <v>-358</v>
      </c>
      <c r="AZ156" s="688">
        <f t="shared" si="263"/>
        <v>0</v>
      </c>
      <c r="BA156" s="683">
        <v>117.9</v>
      </c>
      <c r="BB156" s="681"/>
      <c r="BC156" s="681"/>
      <c r="BD156" s="681"/>
      <c r="BE156" s="687">
        <f t="shared" si="264"/>
        <v>-117.9</v>
      </c>
      <c r="BF156" s="688">
        <f t="shared" si="265"/>
        <v>0</v>
      </c>
      <c r="BG156" s="683">
        <v>131.1</v>
      </c>
      <c r="BH156" s="681"/>
      <c r="BI156" s="681"/>
      <c r="BJ156" s="681"/>
      <c r="BK156" s="687">
        <f t="shared" si="266"/>
        <v>-131.1</v>
      </c>
      <c r="BL156" s="688">
        <f t="shared" si="267"/>
        <v>0</v>
      </c>
      <c r="BM156" s="687">
        <f t="shared" si="268"/>
        <v>444.3</v>
      </c>
      <c r="BN156" s="681"/>
      <c r="BO156" s="687">
        <f t="shared" si="269"/>
        <v>0</v>
      </c>
      <c r="BP156" s="681"/>
      <c r="BQ156" s="687">
        <f t="shared" si="270"/>
        <v>-444.3</v>
      </c>
      <c r="BR156" s="688">
        <f t="shared" si="271"/>
        <v>0</v>
      </c>
      <c r="BS156" s="683">
        <v>117.6</v>
      </c>
      <c r="BT156" s="681"/>
      <c r="BU156" s="681"/>
      <c r="BV156" s="681"/>
      <c r="BW156" s="687">
        <f t="shared" si="272"/>
        <v>-117.6</v>
      </c>
      <c r="BX156" s="688">
        <f t="shared" si="273"/>
        <v>0</v>
      </c>
      <c r="BY156" s="683">
        <v>103.4</v>
      </c>
      <c r="BZ156" s="681"/>
      <c r="CA156" s="681"/>
      <c r="CB156" s="681"/>
      <c r="CC156" s="687">
        <f t="shared" si="274"/>
        <v>-103.4</v>
      </c>
      <c r="CD156" s="688">
        <f t="shared" si="275"/>
        <v>0</v>
      </c>
      <c r="CE156" s="683">
        <v>223.3</v>
      </c>
      <c r="CF156" s="681"/>
      <c r="CG156" s="681"/>
      <c r="CH156" s="681"/>
      <c r="CI156" s="687">
        <f t="shared" si="276"/>
        <v>-223.3</v>
      </c>
      <c r="CJ156" s="688">
        <f t="shared" si="277"/>
        <v>0</v>
      </c>
      <c r="CK156" s="687">
        <f t="shared" si="278"/>
        <v>484.2</v>
      </c>
      <c r="CL156" s="681"/>
      <c r="CM156" s="687">
        <f t="shared" si="279"/>
        <v>0</v>
      </c>
      <c r="CN156" s="681"/>
      <c r="CO156" s="687">
        <f t="shared" si="280"/>
        <v>-484.2</v>
      </c>
      <c r="CP156" s="688">
        <f t="shared" si="281"/>
        <v>0</v>
      </c>
      <c r="CQ156" s="683">
        <v>147.69999999999999</v>
      </c>
      <c r="CR156" s="681"/>
      <c r="CS156" s="681"/>
      <c r="CT156" s="681"/>
      <c r="CU156" s="687">
        <f t="shared" si="282"/>
        <v>-147.69999999999999</v>
      </c>
      <c r="CV156" s="688">
        <f t="shared" si="283"/>
        <v>0</v>
      </c>
      <c r="CW156" s="683">
        <v>160.5</v>
      </c>
      <c r="CX156" s="681"/>
      <c r="CY156" s="681"/>
      <c r="CZ156" s="681"/>
      <c r="DA156" s="687">
        <f t="shared" si="284"/>
        <v>-160.5</v>
      </c>
      <c r="DB156" s="688">
        <f t="shared" si="285"/>
        <v>0</v>
      </c>
      <c r="DC156" s="683">
        <v>176</v>
      </c>
      <c r="DD156" s="681"/>
      <c r="DE156" s="681"/>
      <c r="DF156" s="681"/>
      <c r="DG156" s="687">
        <f t="shared" si="286"/>
        <v>-176</v>
      </c>
      <c r="DH156" s="688">
        <f t="shared" si="287"/>
        <v>0</v>
      </c>
    </row>
    <row r="157" spans="1:112" s="45" customFormat="1" ht="18.75" customHeight="1">
      <c r="A157" t="s">
        <v>2402</v>
      </c>
      <c r="B157" s="49"/>
      <c r="C157" s="620"/>
      <c r="D157" s="807" t="s">
        <v>2402</v>
      </c>
      <c r="E157" s="528" t="s">
        <v>2403</v>
      </c>
      <c r="F157" s="528"/>
      <c r="G157" s="529"/>
      <c r="H157" s="530"/>
      <c r="I157" s="530"/>
      <c r="J157" s="53" t="s">
        <v>186</v>
      </c>
      <c r="K157" s="687">
        <f t="shared" si="244"/>
        <v>5052.0999999999995</v>
      </c>
      <c r="L157" s="681"/>
      <c r="M157" s="687">
        <f t="shared" si="245"/>
        <v>0</v>
      </c>
      <c r="N157" s="681"/>
      <c r="O157" s="687">
        <f t="shared" si="246"/>
        <v>-5052.0999999999995</v>
      </c>
      <c r="P157" s="688">
        <f t="shared" si="247"/>
        <v>0</v>
      </c>
      <c r="Q157" s="687">
        <f t="shared" si="248"/>
        <v>1375.4</v>
      </c>
      <c r="R157" s="681"/>
      <c r="S157" s="687">
        <f t="shared" si="249"/>
        <v>0</v>
      </c>
      <c r="T157" s="681"/>
      <c r="U157" s="687">
        <f t="shared" si="250"/>
        <v>-1375.4</v>
      </c>
      <c r="V157" s="688">
        <f t="shared" si="251"/>
        <v>0</v>
      </c>
      <c r="W157" s="683">
        <v>473.8</v>
      </c>
      <c r="X157" s="681"/>
      <c r="Y157" s="681"/>
      <c r="Z157" s="681"/>
      <c r="AA157" s="687">
        <f t="shared" si="252"/>
        <v>-473.8</v>
      </c>
      <c r="AB157" s="688">
        <f t="shared" si="253"/>
        <v>0</v>
      </c>
      <c r="AC157" s="683">
        <v>425</v>
      </c>
      <c r="AD157" s="681"/>
      <c r="AE157" s="681"/>
      <c r="AF157" s="681"/>
      <c r="AG157" s="687">
        <f t="shared" si="254"/>
        <v>-425</v>
      </c>
      <c r="AH157" s="688">
        <f t="shared" si="255"/>
        <v>0</v>
      </c>
      <c r="AI157" s="683">
        <v>476.6</v>
      </c>
      <c r="AJ157" s="681"/>
      <c r="AK157" s="681"/>
      <c r="AL157" s="681"/>
      <c r="AM157" s="687">
        <f t="shared" si="256"/>
        <v>-476.6</v>
      </c>
      <c r="AN157" s="688">
        <f t="shared" si="257"/>
        <v>0</v>
      </c>
      <c r="AO157" s="687">
        <f t="shared" si="258"/>
        <v>1006.8</v>
      </c>
      <c r="AP157" s="681"/>
      <c r="AQ157" s="687">
        <f t="shared" si="259"/>
        <v>0</v>
      </c>
      <c r="AR157" s="681"/>
      <c r="AS157" s="687">
        <f t="shared" si="260"/>
        <v>-1006.8</v>
      </c>
      <c r="AT157" s="688">
        <f t="shared" si="261"/>
        <v>0</v>
      </c>
      <c r="AU157" s="683">
        <v>249</v>
      </c>
      <c r="AV157" s="681"/>
      <c r="AW157" s="681"/>
      <c r="AX157" s="681"/>
      <c r="AY157" s="687">
        <f t="shared" si="262"/>
        <v>-249</v>
      </c>
      <c r="AZ157" s="688">
        <f t="shared" si="263"/>
        <v>0</v>
      </c>
      <c r="BA157" s="683">
        <v>391.6</v>
      </c>
      <c r="BB157" s="681"/>
      <c r="BC157" s="681"/>
      <c r="BD157" s="681"/>
      <c r="BE157" s="687">
        <f t="shared" si="264"/>
        <v>-391.6</v>
      </c>
      <c r="BF157" s="688">
        <f t="shared" si="265"/>
        <v>0</v>
      </c>
      <c r="BG157" s="683">
        <v>366.2</v>
      </c>
      <c r="BH157" s="681"/>
      <c r="BI157" s="681"/>
      <c r="BJ157" s="681"/>
      <c r="BK157" s="687">
        <f t="shared" si="266"/>
        <v>-366.2</v>
      </c>
      <c r="BL157" s="688">
        <f t="shared" si="267"/>
        <v>0</v>
      </c>
      <c r="BM157" s="687">
        <f t="shared" si="268"/>
        <v>1238.3999999999999</v>
      </c>
      <c r="BN157" s="681"/>
      <c r="BO157" s="687">
        <f t="shared" si="269"/>
        <v>0</v>
      </c>
      <c r="BP157" s="681"/>
      <c r="BQ157" s="687">
        <f t="shared" si="270"/>
        <v>-1238.3999999999999</v>
      </c>
      <c r="BR157" s="688">
        <f t="shared" si="271"/>
        <v>0</v>
      </c>
      <c r="BS157" s="683">
        <v>404.2</v>
      </c>
      <c r="BT157" s="681"/>
      <c r="BU157" s="681"/>
      <c r="BV157" s="681"/>
      <c r="BW157" s="687">
        <f t="shared" si="272"/>
        <v>-404.2</v>
      </c>
      <c r="BX157" s="688">
        <f t="shared" si="273"/>
        <v>0</v>
      </c>
      <c r="BY157" s="683">
        <v>413.9</v>
      </c>
      <c r="BZ157" s="681"/>
      <c r="CA157" s="681"/>
      <c r="CB157" s="681"/>
      <c r="CC157" s="687">
        <f t="shared" si="274"/>
        <v>-413.9</v>
      </c>
      <c r="CD157" s="688">
        <f t="shared" si="275"/>
        <v>0</v>
      </c>
      <c r="CE157" s="683">
        <v>420.3</v>
      </c>
      <c r="CF157" s="681"/>
      <c r="CG157" s="681"/>
      <c r="CH157" s="681"/>
      <c r="CI157" s="687">
        <f t="shared" si="276"/>
        <v>-420.3</v>
      </c>
      <c r="CJ157" s="688">
        <f t="shared" si="277"/>
        <v>0</v>
      </c>
      <c r="CK157" s="687">
        <f t="shared" si="278"/>
        <v>1431.5</v>
      </c>
      <c r="CL157" s="681"/>
      <c r="CM157" s="687">
        <f t="shared" si="279"/>
        <v>0</v>
      </c>
      <c r="CN157" s="681"/>
      <c r="CO157" s="687">
        <f t="shared" si="280"/>
        <v>-1431.5</v>
      </c>
      <c r="CP157" s="688">
        <f t="shared" si="281"/>
        <v>0</v>
      </c>
      <c r="CQ157" s="683">
        <v>499.2</v>
      </c>
      <c r="CR157" s="681"/>
      <c r="CS157" s="681"/>
      <c r="CT157" s="681"/>
      <c r="CU157" s="687">
        <f t="shared" si="282"/>
        <v>-499.2</v>
      </c>
      <c r="CV157" s="688">
        <f t="shared" si="283"/>
        <v>0</v>
      </c>
      <c r="CW157" s="683">
        <v>464.8</v>
      </c>
      <c r="CX157" s="681"/>
      <c r="CY157" s="681"/>
      <c r="CZ157" s="681"/>
      <c r="DA157" s="687">
        <f t="shared" si="284"/>
        <v>-464.8</v>
      </c>
      <c r="DB157" s="688">
        <f t="shared" si="285"/>
        <v>0</v>
      </c>
      <c r="DC157" s="683">
        <v>467.5</v>
      </c>
      <c r="DD157" s="681"/>
      <c r="DE157" s="681"/>
      <c r="DF157" s="681"/>
      <c r="DG157" s="687">
        <f t="shared" si="286"/>
        <v>-467.5</v>
      </c>
      <c r="DH157" s="688">
        <f t="shared" si="287"/>
        <v>0</v>
      </c>
    </row>
    <row r="158" spans="1:112" s="45" customFormat="1" ht="18.75" customHeight="1">
      <c r="B158" s="49"/>
      <c r="C158" s="620"/>
      <c r="D158" s="766"/>
      <c r="E158" s="528" t="s">
        <v>2404</v>
      </c>
      <c r="F158" s="528"/>
      <c r="G158" s="529"/>
      <c r="H158" s="530"/>
      <c r="I158" s="530"/>
      <c r="J158" s="726" t="s">
        <v>889</v>
      </c>
      <c r="K158" s="687">
        <f t="shared" si="244"/>
        <v>7161.6</v>
      </c>
      <c r="L158" s="681"/>
      <c r="M158" s="687">
        <f t="shared" si="245"/>
        <v>0</v>
      </c>
      <c r="N158" s="681"/>
      <c r="O158" s="687">
        <f t="shared" si="246"/>
        <v>-7161.6</v>
      </c>
      <c r="P158" s="688">
        <f t="shared" si="247"/>
        <v>0</v>
      </c>
      <c r="Q158" s="687">
        <f t="shared" si="248"/>
        <v>1947.3000000000002</v>
      </c>
      <c r="R158" s="681"/>
      <c r="S158" s="687">
        <f t="shared" si="249"/>
        <v>0</v>
      </c>
      <c r="T158" s="681"/>
      <c r="U158" s="687">
        <f t="shared" si="250"/>
        <v>-1947.3000000000002</v>
      </c>
      <c r="V158" s="688">
        <f t="shared" si="251"/>
        <v>0</v>
      </c>
      <c r="W158" s="683">
        <v>671.1</v>
      </c>
      <c r="X158" s="681"/>
      <c r="Y158" s="681"/>
      <c r="Z158" s="681"/>
      <c r="AA158" s="687">
        <f t="shared" si="252"/>
        <v>-671.1</v>
      </c>
      <c r="AB158" s="688">
        <f t="shared" si="253"/>
        <v>0</v>
      </c>
      <c r="AC158" s="683">
        <v>601.70000000000005</v>
      </c>
      <c r="AD158" s="681"/>
      <c r="AE158" s="681"/>
      <c r="AF158" s="681"/>
      <c r="AG158" s="687">
        <f t="shared" si="254"/>
        <v>-601.70000000000005</v>
      </c>
      <c r="AH158" s="688">
        <f t="shared" si="255"/>
        <v>0</v>
      </c>
      <c r="AI158" s="683">
        <v>674.5</v>
      </c>
      <c r="AJ158" s="681"/>
      <c r="AK158" s="681"/>
      <c r="AL158" s="681"/>
      <c r="AM158" s="687">
        <f t="shared" si="256"/>
        <v>-674.5</v>
      </c>
      <c r="AN158" s="688">
        <f t="shared" si="257"/>
        <v>0</v>
      </c>
      <c r="AO158" s="687">
        <f t="shared" si="258"/>
        <v>1424.9</v>
      </c>
      <c r="AP158" s="681"/>
      <c r="AQ158" s="687">
        <f t="shared" si="259"/>
        <v>0</v>
      </c>
      <c r="AR158" s="681"/>
      <c r="AS158" s="687">
        <f t="shared" si="260"/>
        <v>-1424.9</v>
      </c>
      <c r="AT158" s="688">
        <f t="shared" si="261"/>
        <v>0</v>
      </c>
      <c r="AU158" s="683">
        <v>355.9</v>
      </c>
      <c r="AV158" s="681"/>
      <c r="AW158" s="681"/>
      <c r="AX158" s="681"/>
      <c r="AY158" s="687">
        <f t="shared" si="262"/>
        <v>-355.9</v>
      </c>
      <c r="AZ158" s="688">
        <f t="shared" si="263"/>
        <v>0</v>
      </c>
      <c r="BA158" s="683">
        <v>553.4</v>
      </c>
      <c r="BB158" s="681"/>
      <c r="BC158" s="681"/>
      <c r="BD158" s="681"/>
      <c r="BE158" s="687">
        <f t="shared" si="264"/>
        <v>-553.4</v>
      </c>
      <c r="BF158" s="688">
        <f t="shared" si="265"/>
        <v>0</v>
      </c>
      <c r="BG158" s="683">
        <v>515.6</v>
      </c>
      <c r="BH158" s="681"/>
      <c r="BI158" s="681"/>
      <c r="BJ158" s="681"/>
      <c r="BK158" s="687">
        <f t="shared" si="266"/>
        <v>-515.6</v>
      </c>
      <c r="BL158" s="688">
        <f t="shared" si="267"/>
        <v>0</v>
      </c>
      <c r="BM158" s="687">
        <f t="shared" si="268"/>
        <v>1749</v>
      </c>
      <c r="BN158" s="681"/>
      <c r="BO158" s="687">
        <f t="shared" si="269"/>
        <v>0</v>
      </c>
      <c r="BP158" s="681"/>
      <c r="BQ158" s="687">
        <f t="shared" si="270"/>
        <v>-1749</v>
      </c>
      <c r="BR158" s="688">
        <f t="shared" si="271"/>
        <v>0</v>
      </c>
      <c r="BS158" s="683">
        <v>571.20000000000005</v>
      </c>
      <c r="BT158" s="681"/>
      <c r="BU158" s="681"/>
      <c r="BV158" s="681"/>
      <c r="BW158" s="687">
        <f t="shared" si="272"/>
        <v>-571.20000000000005</v>
      </c>
      <c r="BX158" s="688">
        <f t="shared" si="273"/>
        <v>0</v>
      </c>
      <c r="BY158" s="683">
        <v>585.4</v>
      </c>
      <c r="BZ158" s="681"/>
      <c r="CA158" s="681"/>
      <c r="CB158" s="681"/>
      <c r="CC158" s="687">
        <f t="shared" si="274"/>
        <v>-585.4</v>
      </c>
      <c r="CD158" s="688">
        <f t="shared" si="275"/>
        <v>0</v>
      </c>
      <c r="CE158" s="683">
        <v>592.4</v>
      </c>
      <c r="CF158" s="681"/>
      <c r="CG158" s="681"/>
      <c r="CH158" s="681"/>
      <c r="CI158" s="687">
        <f t="shared" si="276"/>
        <v>-592.4</v>
      </c>
      <c r="CJ158" s="688">
        <f t="shared" si="277"/>
        <v>0</v>
      </c>
      <c r="CK158" s="687">
        <f t="shared" si="278"/>
        <v>2040.4</v>
      </c>
      <c r="CL158" s="681"/>
      <c r="CM158" s="687">
        <f t="shared" si="279"/>
        <v>0</v>
      </c>
      <c r="CN158" s="681"/>
      <c r="CO158" s="687">
        <f t="shared" si="280"/>
        <v>-2040.4</v>
      </c>
      <c r="CP158" s="688">
        <f t="shared" si="281"/>
        <v>0</v>
      </c>
      <c r="CQ158" s="683">
        <v>716.5</v>
      </c>
      <c r="CR158" s="681"/>
      <c r="CS158" s="681"/>
      <c r="CT158" s="681"/>
      <c r="CU158" s="687">
        <f t="shared" si="282"/>
        <v>-716.5</v>
      </c>
      <c r="CV158" s="688">
        <f t="shared" si="283"/>
        <v>0</v>
      </c>
      <c r="CW158" s="683">
        <v>658.9</v>
      </c>
      <c r="CX158" s="681"/>
      <c r="CY158" s="681"/>
      <c r="CZ158" s="681"/>
      <c r="DA158" s="687">
        <f t="shared" si="284"/>
        <v>-658.9</v>
      </c>
      <c r="DB158" s="688">
        <f t="shared" si="285"/>
        <v>0</v>
      </c>
      <c r="DC158" s="683">
        <v>665</v>
      </c>
      <c r="DD158" s="681"/>
      <c r="DE158" s="681"/>
      <c r="DF158" s="681"/>
      <c r="DG158" s="687">
        <f t="shared" si="286"/>
        <v>-665</v>
      </c>
      <c r="DH158" s="688">
        <f t="shared" si="287"/>
        <v>0</v>
      </c>
    </row>
    <row r="159" spans="1:112" s="45" customFormat="1" ht="18.75" customHeight="1">
      <c r="A159" t="s">
        <v>2405</v>
      </c>
      <c r="B159" s="49"/>
      <c r="C159" s="620"/>
      <c r="D159" s="807" t="s">
        <v>2405</v>
      </c>
      <c r="E159" s="528" t="s">
        <v>2406</v>
      </c>
      <c r="F159" s="528"/>
      <c r="G159" s="529"/>
      <c r="H159" s="530"/>
      <c r="I159" s="530"/>
      <c r="J159" s="53" t="s">
        <v>186</v>
      </c>
      <c r="K159" s="687">
        <f t="shared" si="244"/>
        <v>366.5</v>
      </c>
      <c r="L159" s="681"/>
      <c r="M159" s="687">
        <f t="shared" si="245"/>
        <v>0</v>
      </c>
      <c r="N159" s="681"/>
      <c r="O159" s="687">
        <f t="shared" si="246"/>
        <v>-366.5</v>
      </c>
      <c r="P159" s="688">
        <f t="shared" si="247"/>
        <v>0</v>
      </c>
      <c r="Q159" s="687">
        <f t="shared" si="248"/>
        <v>114</v>
      </c>
      <c r="R159" s="681"/>
      <c r="S159" s="687">
        <f t="shared" si="249"/>
        <v>0</v>
      </c>
      <c r="T159" s="681"/>
      <c r="U159" s="687">
        <f t="shared" si="250"/>
        <v>-114</v>
      </c>
      <c r="V159" s="688">
        <f t="shared" si="251"/>
        <v>0</v>
      </c>
      <c r="W159" s="683">
        <v>39.200000000000003</v>
      </c>
      <c r="X159" s="681"/>
      <c r="Y159" s="681"/>
      <c r="Z159" s="681"/>
      <c r="AA159" s="687">
        <f t="shared" si="252"/>
        <v>-39.200000000000003</v>
      </c>
      <c r="AB159" s="688">
        <f t="shared" si="253"/>
        <v>0</v>
      </c>
      <c r="AC159" s="683">
        <v>37.200000000000003</v>
      </c>
      <c r="AD159" s="681"/>
      <c r="AE159" s="681"/>
      <c r="AF159" s="681"/>
      <c r="AG159" s="687">
        <f t="shared" si="254"/>
        <v>-37.200000000000003</v>
      </c>
      <c r="AH159" s="688">
        <f t="shared" si="255"/>
        <v>0</v>
      </c>
      <c r="AI159" s="683">
        <v>37.6</v>
      </c>
      <c r="AJ159" s="681"/>
      <c r="AK159" s="681"/>
      <c r="AL159" s="681"/>
      <c r="AM159" s="687">
        <f t="shared" si="256"/>
        <v>-37.6</v>
      </c>
      <c r="AN159" s="688">
        <f t="shared" si="257"/>
        <v>0</v>
      </c>
      <c r="AO159" s="687">
        <f t="shared" si="258"/>
        <v>81.400000000000006</v>
      </c>
      <c r="AP159" s="681"/>
      <c r="AQ159" s="687">
        <f t="shared" si="259"/>
        <v>0</v>
      </c>
      <c r="AR159" s="681"/>
      <c r="AS159" s="687">
        <f t="shared" si="260"/>
        <v>-81.400000000000006</v>
      </c>
      <c r="AT159" s="688">
        <f t="shared" si="261"/>
        <v>0</v>
      </c>
      <c r="AU159" s="683">
        <v>31.7</v>
      </c>
      <c r="AV159" s="681"/>
      <c r="AW159" s="681"/>
      <c r="AX159" s="681"/>
      <c r="AY159" s="687">
        <f t="shared" si="262"/>
        <v>-31.7</v>
      </c>
      <c r="AZ159" s="688">
        <f t="shared" si="263"/>
        <v>0</v>
      </c>
      <c r="BA159" s="683">
        <v>26.2</v>
      </c>
      <c r="BB159" s="681"/>
      <c r="BC159" s="681"/>
      <c r="BD159" s="681"/>
      <c r="BE159" s="687">
        <f t="shared" si="264"/>
        <v>-26.2</v>
      </c>
      <c r="BF159" s="688">
        <f t="shared" si="265"/>
        <v>0</v>
      </c>
      <c r="BG159" s="683">
        <v>23.5</v>
      </c>
      <c r="BH159" s="681"/>
      <c r="BI159" s="681"/>
      <c r="BJ159" s="681"/>
      <c r="BK159" s="687">
        <f t="shared" si="266"/>
        <v>-23.5</v>
      </c>
      <c r="BL159" s="688">
        <f t="shared" si="267"/>
        <v>0</v>
      </c>
      <c r="BM159" s="687">
        <f t="shared" si="268"/>
        <v>69.100000000000009</v>
      </c>
      <c r="BN159" s="681"/>
      <c r="BO159" s="687">
        <f t="shared" si="269"/>
        <v>0</v>
      </c>
      <c r="BP159" s="681"/>
      <c r="BQ159" s="687">
        <f t="shared" si="270"/>
        <v>-69.100000000000009</v>
      </c>
      <c r="BR159" s="688">
        <f t="shared" si="271"/>
        <v>0</v>
      </c>
      <c r="BS159" s="683">
        <v>24.1</v>
      </c>
      <c r="BT159" s="681"/>
      <c r="BU159" s="681"/>
      <c r="BV159" s="681"/>
      <c r="BW159" s="687">
        <f t="shared" si="272"/>
        <v>-24.1</v>
      </c>
      <c r="BX159" s="688">
        <f t="shared" si="273"/>
        <v>0</v>
      </c>
      <c r="BY159" s="683">
        <v>23.3</v>
      </c>
      <c r="BZ159" s="681"/>
      <c r="CA159" s="681"/>
      <c r="CB159" s="681"/>
      <c r="CC159" s="687">
        <f t="shared" si="274"/>
        <v>-23.3</v>
      </c>
      <c r="CD159" s="688">
        <f t="shared" si="275"/>
        <v>0</v>
      </c>
      <c r="CE159" s="683">
        <v>21.7</v>
      </c>
      <c r="CF159" s="681"/>
      <c r="CG159" s="681"/>
      <c r="CH159" s="681"/>
      <c r="CI159" s="687">
        <f t="shared" si="276"/>
        <v>-21.7</v>
      </c>
      <c r="CJ159" s="688">
        <f t="shared" si="277"/>
        <v>0</v>
      </c>
      <c r="CK159" s="687">
        <f t="shared" si="278"/>
        <v>102</v>
      </c>
      <c r="CL159" s="681"/>
      <c r="CM159" s="687">
        <f t="shared" si="279"/>
        <v>0</v>
      </c>
      <c r="CN159" s="681"/>
      <c r="CO159" s="687">
        <f t="shared" si="280"/>
        <v>-102</v>
      </c>
      <c r="CP159" s="688">
        <f t="shared" si="281"/>
        <v>0</v>
      </c>
      <c r="CQ159" s="683">
        <v>28.4</v>
      </c>
      <c r="CR159" s="681"/>
      <c r="CS159" s="681"/>
      <c r="CT159" s="681"/>
      <c r="CU159" s="687">
        <f t="shared" si="282"/>
        <v>-28.4</v>
      </c>
      <c r="CV159" s="688">
        <f t="shared" si="283"/>
        <v>0</v>
      </c>
      <c r="CW159" s="683">
        <v>34.700000000000003</v>
      </c>
      <c r="CX159" s="681"/>
      <c r="CY159" s="681"/>
      <c r="CZ159" s="681"/>
      <c r="DA159" s="687">
        <f t="shared" si="284"/>
        <v>-34.700000000000003</v>
      </c>
      <c r="DB159" s="688">
        <f t="shared" si="285"/>
        <v>0</v>
      </c>
      <c r="DC159" s="683">
        <v>38.9</v>
      </c>
      <c r="DD159" s="681"/>
      <c r="DE159" s="681"/>
      <c r="DF159" s="681"/>
      <c r="DG159" s="687">
        <f t="shared" si="286"/>
        <v>-38.9</v>
      </c>
      <c r="DH159" s="688">
        <f t="shared" si="287"/>
        <v>0</v>
      </c>
    </row>
    <row r="160" spans="1:112" s="45" customFormat="1" ht="18.75" customHeight="1">
      <c r="B160" s="49"/>
      <c r="C160" s="620"/>
      <c r="D160" s="766"/>
      <c r="E160" s="528" t="s">
        <v>2407</v>
      </c>
      <c r="F160" s="528"/>
      <c r="G160" s="529"/>
      <c r="H160" s="530"/>
      <c r="I160" s="530"/>
      <c r="J160" s="726" t="s">
        <v>889</v>
      </c>
      <c r="K160" s="687">
        <f t="shared" si="244"/>
        <v>514.29999999999995</v>
      </c>
      <c r="L160" s="681"/>
      <c r="M160" s="687">
        <f t="shared" si="245"/>
        <v>0</v>
      </c>
      <c r="N160" s="681"/>
      <c r="O160" s="687">
        <f t="shared" si="246"/>
        <v>-514.29999999999995</v>
      </c>
      <c r="P160" s="688">
        <f t="shared" si="247"/>
        <v>0</v>
      </c>
      <c r="Q160" s="687">
        <f t="shared" si="248"/>
        <v>160</v>
      </c>
      <c r="R160" s="681"/>
      <c r="S160" s="687">
        <f t="shared" si="249"/>
        <v>0</v>
      </c>
      <c r="T160" s="681"/>
      <c r="U160" s="687">
        <f t="shared" si="250"/>
        <v>-160</v>
      </c>
      <c r="V160" s="688">
        <f t="shared" si="251"/>
        <v>0</v>
      </c>
      <c r="W160" s="683">
        <v>54.9</v>
      </c>
      <c r="X160" s="681"/>
      <c r="Y160" s="681"/>
      <c r="Z160" s="681"/>
      <c r="AA160" s="687">
        <f t="shared" si="252"/>
        <v>-54.9</v>
      </c>
      <c r="AB160" s="688">
        <f t="shared" si="253"/>
        <v>0</v>
      </c>
      <c r="AC160" s="683">
        <v>52.3</v>
      </c>
      <c r="AD160" s="681"/>
      <c r="AE160" s="681"/>
      <c r="AF160" s="681"/>
      <c r="AG160" s="687">
        <f t="shared" si="254"/>
        <v>-52.3</v>
      </c>
      <c r="AH160" s="688">
        <f t="shared" si="255"/>
        <v>0</v>
      </c>
      <c r="AI160" s="683">
        <v>52.8</v>
      </c>
      <c r="AJ160" s="681"/>
      <c r="AK160" s="681"/>
      <c r="AL160" s="681"/>
      <c r="AM160" s="687">
        <f t="shared" si="256"/>
        <v>-52.8</v>
      </c>
      <c r="AN160" s="688">
        <f t="shared" si="257"/>
        <v>0</v>
      </c>
      <c r="AO160" s="687">
        <f t="shared" si="258"/>
        <v>114.1</v>
      </c>
      <c r="AP160" s="681"/>
      <c r="AQ160" s="687">
        <f t="shared" si="259"/>
        <v>0</v>
      </c>
      <c r="AR160" s="681"/>
      <c r="AS160" s="687">
        <f t="shared" si="260"/>
        <v>-114.1</v>
      </c>
      <c r="AT160" s="688">
        <f t="shared" si="261"/>
        <v>0</v>
      </c>
      <c r="AU160" s="683">
        <v>44.4</v>
      </c>
      <c r="AV160" s="681"/>
      <c r="AW160" s="681"/>
      <c r="AX160" s="681"/>
      <c r="AY160" s="687">
        <f t="shared" si="262"/>
        <v>-44.4</v>
      </c>
      <c r="AZ160" s="688">
        <f t="shared" si="263"/>
        <v>0</v>
      </c>
      <c r="BA160" s="683">
        <v>36.700000000000003</v>
      </c>
      <c r="BB160" s="681"/>
      <c r="BC160" s="681"/>
      <c r="BD160" s="681"/>
      <c r="BE160" s="687">
        <f t="shared" si="264"/>
        <v>-36.700000000000003</v>
      </c>
      <c r="BF160" s="688">
        <f t="shared" si="265"/>
        <v>0</v>
      </c>
      <c r="BG160" s="683">
        <v>33</v>
      </c>
      <c r="BH160" s="681"/>
      <c r="BI160" s="681"/>
      <c r="BJ160" s="681"/>
      <c r="BK160" s="687">
        <f t="shared" si="266"/>
        <v>-33</v>
      </c>
      <c r="BL160" s="688">
        <f t="shared" si="267"/>
        <v>0</v>
      </c>
      <c r="BM160" s="687">
        <f t="shared" si="268"/>
        <v>97</v>
      </c>
      <c r="BN160" s="681"/>
      <c r="BO160" s="687">
        <f t="shared" si="269"/>
        <v>0</v>
      </c>
      <c r="BP160" s="681"/>
      <c r="BQ160" s="687">
        <f t="shared" si="270"/>
        <v>-97</v>
      </c>
      <c r="BR160" s="688">
        <f t="shared" si="271"/>
        <v>0</v>
      </c>
      <c r="BS160" s="683">
        <v>33.799999999999997</v>
      </c>
      <c r="BT160" s="681"/>
      <c r="BU160" s="681"/>
      <c r="BV160" s="681"/>
      <c r="BW160" s="687">
        <f t="shared" si="272"/>
        <v>-33.799999999999997</v>
      </c>
      <c r="BX160" s="688">
        <f t="shared" si="273"/>
        <v>0</v>
      </c>
      <c r="BY160" s="683">
        <v>32.799999999999997</v>
      </c>
      <c r="BZ160" s="681"/>
      <c r="CA160" s="681"/>
      <c r="CB160" s="681"/>
      <c r="CC160" s="687">
        <f t="shared" si="274"/>
        <v>-32.799999999999997</v>
      </c>
      <c r="CD160" s="688">
        <f t="shared" si="275"/>
        <v>0</v>
      </c>
      <c r="CE160" s="683">
        <v>30.4</v>
      </c>
      <c r="CF160" s="681"/>
      <c r="CG160" s="681"/>
      <c r="CH160" s="681"/>
      <c r="CI160" s="687">
        <f t="shared" si="276"/>
        <v>-30.4</v>
      </c>
      <c r="CJ160" s="688">
        <f t="shared" si="277"/>
        <v>0</v>
      </c>
      <c r="CK160" s="687">
        <f t="shared" si="278"/>
        <v>143.19999999999999</v>
      </c>
      <c r="CL160" s="681"/>
      <c r="CM160" s="687">
        <f t="shared" si="279"/>
        <v>0</v>
      </c>
      <c r="CN160" s="681"/>
      <c r="CO160" s="687">
        <f t="shared" si="280"/>
        <v>-143.19999999999999</v>
      </c>
      <c r="CP160" s="688">
        <f t="shared" si="281"/>
        <v>0</v>
      </c>
      <c r="CQ160" s="683">
        <v>39.799999999999997</v>
      </c>
      <c r="CR160" s="681"/>
      <c r="CS160" s="681"/>
      <c r="CT160" s="681"/>
      <c r="CU160" s="687">
        <f t="shared" si="282"/>
        <v>-39.799999999999997</v>
      </c>
      <c r="CV160" s="688">
        <f t="shared" si="283"/>
        <v>0</v>
      </c>
      <c r="CW160" s="683">
        <v>48.8</v>
      </c>
      <c r="CX160" s="681"/>
      <c r="CY160" s="681"/>
      <c r="CZ160" s="681"/>
      <c r="DA160" s="687">
        <f t="shared" si="284"/>
        <v>-48.8</v>
      </c>
      <c r="DB160" s="688">
        <f t="shared" si="285"/>
        <v>0</v>
      </c>
      <c r="DC160" s="683">
        <v>54.6</v>
      </c>
      <c r="DD160" s="681"/>
      <c r="DE160" s="681"/>
      <c r="DF160" s="681"/>
      <c r="DG160" s="687">
        <f t="shared" si="286"/>
        <v>-54.6</v>
      </c>
      <c r="DH160" s="688">
        <f t="shared" si="287"/>
        <v>0</v>
      </c>
    </row>
    <row r="161" spans="1:112" s="45" customFormat="1" ht="18.75" customHeight="1">
      <c r="A161" t="s">
        <v>2408</v>
      </c>
      <c r="B161" s="49"/>
      <c r="C161" s="620"/>
      <c r="D161" s="807" t="s">
        <v>2408</v>
      </c>
      <c r="E161" s="528" t="s">
        <v>2409</v>
      </c>
      <c r="F161" s="528"/>
      <c r="G161" s="529"/>
      <c r="H161" s="530"/>
      <c r="I161" s="530"/>
      <c r="J161" s="53" t="s">
        <v>186</v>
      </c>
      <c r="K161" s="687">
        <f t="shared" si="244"/>
        <v>76</v>
      </c>
      <c r="L161" s="681"/>
      <c r="M161" s="687">
        <f t="shared" si="245"/>
        <v>0</v>
      </c>
      <c r="N161" s="681"/>
      <c r="O161" s="687">
        <f t="shared" si="246"/>
        <v>-76</v>
      </c>
      <c r="P161" s="688">
        <f t="shared" si="247"/>
        <v>0</v>
      </c>
      <c r="Q161" s="687">
        <f t="shared" si="248"/>
        <v>20.100000000000001</v>
      </c>
      <c r="R161" s="681"/>
      <c r="S161" s="687">
        <f t="shared" si="249"/>
        <v>0</v>
      </c>
      <c r="T161" s="681"/>
      <c r="U161" s="687">
        <f t="shared" si="250"/>
        <v>-20.100000000000001</v>
      </c>
      <c r="V161" s="688">
        <f t="shared" si="251"/>
        <v>0</v>
      </c>
      <c r="W161" s="683">
        <v>6.7</v>
      </c>
      <c r="X161" s="681"/>
      <c r="Y161" s="681"/>
      <c r="Z161" s="681"/>
      <c r="AA161" s="687">
        <f t="shared" si="252"/>
        <v>-6.7</v>
      </c>
      <c r="AB161" s="688">
        <f t="shared" si="253"/>
        <v>0</v>
      </c>
      <c r="AC161" s="683">
        <v>6.7</v>
      </c>
      <c r="AD161" s="681"/>
      <c r="AE161" s="681"/>
      <c r="AF161" s="681"/>
      <c r="AG161" s="687">
        <f t="shared" si="254"/>
        <v>-6.7</v>
      </c>
      <c r="AH161" s="688">
        <f t="shared" si="255"/>
        <v>0</v>
      </c>
      <c r="AI161" s="683">
        <v>6.7</v>
      </c>
      <c r="AJ161" s="681"/>
      <c r="AK161" s="681"/>
      <c r="AL161" s="681"/>
      <c r="AM161" s="687">
        <f t="shared" si="256"/>
        <v>-6.7</v>
      </c>
      <c r="AN161" s="688">
        <f t="shared" si="257"/>
        <v>0</v>
      </c>
      <c r="AO161" s="687">
        <f t="shared" si="258"/>
        <v>16.100000000000001</v>
      </c>
      <c r="AP161" s="681"/>
      <c r="AQ161" s="687">
        <f t="shared" si="259"/>
        <v>0</v>
      </c>
      <c r="AR161" s="681"/>
      <c r="AS161" s="687">
        <f t="shared" si="260"/>
        <v>-16.100000000000001</v>
      </c>
      <c r="AT161" s="688">
        <f t="shared" si="261"/>
        <v>0</v>
      </c>
      <c r="AU161" s="683">
        <v>2.9</v>
      </c>
      <c r="AV161" s="681"/>
      <c r="AW161" s="681"/>
      <c r="AX161" s="681"/>
      <c r="AY161" s="687">
        <f t="shared" si="262"/>
        <v>-2.9</v>
      </c>
      <c r="AZ161" s="688">
        <f t="shared" si="263"/>
        <v>0</v>
      </c>
      <c r="BA161" s="683">
        <v>6.6</v>
      </c>
      <c r="BB161" s="681"/>
      <c r="BC161" s="681"/>
      <c r="BD161" s="681"/>
      <c r="BE161" s="687">
        <f t="shared" si="264"/>
        <v>-6.6</v>
      </c>
      <c r="BF161" s="688">
        <f t="shared" si="265"/>
        <v>0</v>
      </c>
      <c r="BG161" s="683">
        <v>6.6</v>
      </c>
      <c r="BH161" s="681"/>
      <c r="BI161" s="681"/>
      <c r="BJ161" s="681"/>
      <c r="BK161" s="687">
        <f t="shared" si="266"/>
        <v>-6.6</v>
      </c>
      <c r="BL161" s="688">
        <f t="shared" si="267"/>
        <v>0</v>
      </c>
      <c r="BM161" s="687">
        <f t="shared" si="268"/>
        <v>19.799999999999997</v>
      </c>
      <c r="BN161" s="681"/>
      <c r="BO161" s="687">
        <f t="shared" si="269"/>
        <v>0</v>
      </c>
      <c r="BP161" s="681"/>
      <c r="BQ161" s="687">
        <f t="shared" si="270"/>
        <v>-19.799999999999997</v>
      </c>
      <c r="BR161" s="688">
        <f t="shared" si="271"/>
        <v>0</v>
      </c>
      <c r="BS161" s="683">
        <v>6.6</v>
      </c>
      <c r="BT161" s="681"/>
      <c r="BU161" s="681"/>
      <c r="BV161" s="681"/>
      <c r="BW161" s="687">
        <f t="shared" si="272"/>
        <v>-6.6</v>
      </c>
      <c r="BX161" s="688">
        <f t="shared" si="273"/>
        <v>0</v>
      </c>
      <c r="BY161" s="683">
        <v>6.6</v>
      </c>
      <c r="BZ161" s="681"/>
      <c r="CA161" s="681"/>
      <c r="CB161" s="681"/>
      <c r="CC161" s="687">
        <f t="shared" si="274"/>
        <v>-6.6</v>
      </c>
      <c r="CD161" s="688">
        <f t="shared" si="275"/>
        <v>0</v>
      </c>
      <c r="CE161" s="683">
        <v>6.6</v>
      </c>
      <c r="CF161" s="681"/>
      <c r="CG161" s="681"/>
      <c r="CH161" s="681"/>
      <c r="CI161" s="687">
        <f t="shared" si="276"/>
        <v>-6.6</v>
      </c>
      <c r="CJ161" s="688">
        <f t="shared" si="277"/>
        <v>0</v>
      </c>
      <c r="CK161" s="687">
        <f t="shared" si="278"/>
        <v>20</v>
      </c>
      <c r="CL161" s="681"/>
      <c r="CM161" s="687">
        <f t="shared" si="279"/>
        <v>0</v>
      </c>
      <c r="CN161" s="681"/>
      <c r="CO161" s="687">
        <f t="shared" si="280"/>
        <v>-20</v>
      </c>
      <c r="CP161" s="688">
        <f t="shared" si="281"/>
        <v>0</v>
      </c>
      <c r="CQ161" s="683">
        <v>6.6</v>
      </c>
      <c r="CR161" s="681"/>
      <c r="CS161" s="681"/>
      <c r="CT161" s="681"/>
      <c r="CU161" s="687">
        <f t="shared" si="282"/>
        <v>-6.6</v>
      </c>
      <c r="CV161" s="688">
        <f t="shared" si="283"/>
        <v>0</v>
      </c>
      <c r="CW161" s="683">
        <v>6.7</v>
      </c>
      <c r="CX161" s="681"/>
      <c r="CY161" s="681"/>
      <c r="CZ161" s="681"/>
      <c r="DA161" s="687">
        <f t="shared" si="284"/>
        <v>-6.7</v>
      </c>
      <c r="DB161" s="688">
        <f t="shared" si="285"/>
        <v>0</v>
      </c>
      <c r="DC161" s="683">
        <v>6.7</v>
      </c>
      <c r="DD161" s="681"/>
      <c r="DE161" s="681"/>
      <c r="DF161" s="681"/>
      <c r="DG161" s="687">
        <f t="shared" si="286"/>
        <v>-6.7</v>
      </c>
      <c r="DH161" s="688">
        <f t="shared" si="287"/>
        <v>0</v>
      </c>
    </row>
    <row r="162" spans="1:112" s="45" customFormat="1" ht="18.75" customHeight="1">
      <c r="B162" s="49"/>
      <c r="C162" s="620"/>
      <c r="D162" s="766"/>
      <c r="E162" s="528" t="s">
        <v>2410</v>
      </c>
      <c r="F162" s="528"/>
      <c r="G162" s="529"/>
      <c r="H162" s="530"/>
      <c r="I162" s="530"/>
      <c r="J162" s="726" t="s">
        <v>889</v>
      </c>
      <c r="K162" s="687">
        <f t="shared" si="244"/>
        <v>103.39999999999999</v>
      </c>
      <c r="L162" s="681"/>
      <c r="M162" s="687">
        <f t="shared" si="245"/>
        <v>0</v>
      </c>
      <c r="N162" s="681"/>
      <c r="O162" s="687">
        <f t="shared" si="246"/>
        <v>-103.39999999999999</v>
      </c>
      <c r="P162" s="688">
        <f t="shared" si="247"/>
        <v>0</v>
      </c>
      <c r="Q162" s="687">
        <f t="shared" si="248"/>
        <v>27.299999999999997</v>
      </c>
      <c r="R162" s="681"/>
      <c r="S162" s="687">
        <f t="shared" si="249"/>
        <v>0</v>
      </c>
      <c r="T162" s="681"/>
      <c r="U162" s="687">
        <f t="shared" si="250"/>
        <v>-27.299999999999997</v>
      </c>
      <c r="V162" s="688">
        <f t="shared" si="251"/>
        <v>0</v>
      </c>
      <c r="W162" s="683">
        <v>9.1</v>
      </c>
      <c r="X162" s="681"/>
      <c r="Y162" s="681"/>
      <c r="Z162" s="681"/>
      <c r="AA162" s="687">
        <f t="shared" si="252"/>
        <v>-9.1</v>
      </c>
      <c r="AB162" s="688">
        <f t="shared" si="253"/>
        <v>0</v>
      </c>
      <c r="AC162" s="683">
        <v>9.1</v>
      </c>
      <c r="AD162" s="681"/>
      <c r="AE162" s="681"/>
      <c r="AF162" s="681"/>
      <c r="AG162" s="687">
        <f t="shared" si="254"/>
        <v>-9.1</v>
      </c>
      <c r="AH162" s="688">
        <f t="shared" si="255"/>
        <v>0</v>
      </c>
      <c r="AI162" s="683">
        <v>9.1</v>
      </c>
      <c r="AJ162" s="681"/>
      <c r="AK162" s="681"/>
      <c r="AL162" s="681"/>
      <c r="AM162" s="687">
        <f t="shared" si="256"/>
        <v>-9.1</v>
      </c>
      <c r="AN162" s="688">
        <f t="shared" si="257"/>
        <v>0</v>
      </c>
      <c r="AO162" s="687">
        <f t="shared" si="258"/>
        <v>21.9</v>
      </c>
      <c r="AP162" s="681"/>
      <c r="AQ162" s="687">
        <f t="shared" si="259"/>
        <v>0</v>
      </c>
      <c r="AR162" s="681"/>
      <c r="AS162" s="687">
        <f t="shared" si="260"/>
        <v>-21.9</v>
      </c>
      <c r="AT162" s="688">
        <f t="shared" si="261"/>
        <v>0</v>
      </c>
      <c r="AU162" s="683">
        <v>3.9</v>
      </c>
      <c r="AV162" s="681"/>
      <c r="AW162" s="681"/>
      <c r="AX162" s="681"/>
      <c r="AY162" s="687">
        <f t="shared" si="262"/>
        <v>-3.9</v>
      </c>
      <c r="AZ162" s="688">
        <f t="shared" si="263"/>
        <v>0</v>
      </c>
      <c r="BA162" s="683">
        <v>9</v>
      </c>
      <c r="BB162" s="681"/>
      <c r="BC162" s="681"/>
      <c r="BD162" s="681"/>
      <c r="BE162" s="687">
        <f t="shared" si="264"/>
        <v>-9</v>
      </c>
      <c r="BF162" s="688">
        <f t="shared" si="265"/>
        <v>0</v>
      </c>
      <c r="BG162" s="683">
        <v>9</v>
      </c>
      <c r="BH162" s="681"/>
      <c r="BI162" s="681"/>
      <c r="BJ162" s="681"/>
      <c r="BK162" s="687">
        <f t="shared" si="266"/>
        <v>-9</v>
      </c>
      <c r="BL162" s="688">
        <f t="shared" si="267"/>
        <v>0</v>
      </c>
      <c r="BM162" s="687">
        <f t="shared" si="268"/>
        <v>27</v>
      </c>
      <c r="BN162" s="681"/>
      <c r="BO162" s="687">
        <f t="shared" si="269"/>
        <v>0</v>
      </c>
      <c r="BP162" s="681"/>
      <c r="BQ162" s="687">
        <f t="shared" si="270"/>
        <v>-27</v>
      </c>
      <c r="BR162" s="688">
        <f t="shared" si="271"/>
        <v>0</v>
      </c>
      <c r="BS162" s="683">
        <v>9</v>
      </c>
      <c r="BT162" s="681"/>
      <c r="BU162" s="681"/>
      <c r="BV162" s="681"/>
      <c r="BW162" s="687">
        <f t="shared" si="272"/>
        <v>-9</v>
      </c>
      <c r="BX162" s="688">
        <f t="shared" si="273"/>
        <v>0</v>
      </c>
      <c r="BY162" s="683">
        <v>9</v>
      </c>
      <c r="BZ162" s="681"/>
      <c r="CA162" s="681"/>
      <c r="CB162" s="681"/>
      <c r="CC162" s="687">
        <f t="shared" si="274"/>
        <v>-9</v>
      </c>
      <c r="CD162" s="688">
        <f t="shared" si="275"/>
        <v>0</v>
      </c>
      <c r="CE162" s="683">
        <v>9</v>
      </c>
      <c r="CF162" s="681"/>
      <c r="CG162" s="681"/>
      <c r="CH162" s="681"/>
      <c r="CI162" s="687">
        <f t="shared" si="276"/>
        <v>-9</v>
      </c>
      <c r="CJ162" s="688">
        <f t="shared" si="277"/>
        <v>0</v>
      </c>
      <c r="CK162" s="687">
        <f t="shared" si="278"/>
        <v>27.200000000000003</v>
      </c>
      <c r="CL162" s="681"/>
      <c r="CM162" s="687">
        <f t="shared" si="279"/>
        <v>0</v>
      </c>
      <c r="CN162" s="681"/>
      <c r="CO162" s="687">
        <f t="shared" si="280"/>
        <v>-27.200000000000003</v>
      </c>
      <c r="CP162" s="688">
        <f t="shared" si="281"/>
        <v>0</v>
      </c>
      <c r="CQ162" s="683">
        <v>9</v>
      </c>
      <c r="CR162" s="681"/>
      <c r="CS162" s="681"/>
      <c r="CT162" s="681"/>
      <c r="CU162" s="687">
        <f t="shared" si="282"/>
        <v>-9</v>
      </c>
      <c r="CV162" s="688">
        <f t="shared" si="283"/>
        <v>0</v>
      </c>
      <c r="CW162" s="683">
        <v>9.1</v>
      </c>
      <c r="CX162" s="681"/>
      <c r="CY162" s="681"/>
      <c r="CZ162" s="681"/>
      <c r="DA162" s="687">
        <f t="shared" si="284"/>
        <v>-9.1</v>
      </c>
      <c r="DB162" s="688">
        <f t="shared" si="285"/>
        <v>0</v>
      </c>
      <c r="DC162" s="683">
        <v>9.1</v>
      </c>
      <c r="DD162" s="681"/>
      <c r="DE162" s="681"/>
      <c r="DF162" s="681"/>
      <c r="DG162" s="687">
        <f t="shared" si="286"/>
        <v>-9.1</v>
      </c>
      <c r="DH162" s="688">
        <f t="shared" si="287"/>
        <v>0</v>
      </c>
    </row>
    <row r="163" spans="1:112" s="45" customFormat="1" ht="18.75" customHeight="1">
      <c r="A163" t="s">
        <v>2411</v>
      </c>
      <c r="B163" s="49"/>
      <c r="C163" s="620"/>
      <c r="D163" s="807" t="s">
        <v>2411</v>
      </c>
      <c r="E163" s="528" t="s">
        <v>2412</v>
      </c>
      <c r="F163" s="528"/>
      <c r="G163" s="529"/>
      <c r="H163" s="530"/>
      <c r="I163" s="530"/>
      <c r="J163" s="53" t="s">
        <v>186</v>
      </c>
      <c r="K163" s="687">
        <f t="shared" si="244"/>
        <v>96.1</v>
      </c>
      <c r="L163" s="681"/>
      <c r="M163" s="687">
        <f t="shared" si="245"/>
        <v>0</v>
      </c>
      <c r="N163" s="681"/>
      <c r="O163" s="687">
        <f t="shared" si="246"/>
        <v>-96.1</v>
      </c>
      <c r="P163" s="688">
        <f t="shared" si="247"/>
        <v>0</v>
      </c>
      <c r="Q163" s="687">
        <f t="shared" si="248"/>
        <v>25.8</v>
      </c>
      <c r="R163" s="681"/>
      <c r="S163" s="687">
        <f t="shared" si="249"/>
        <v>0</v>
      </c>
      <c r="T163" s="681"/>
      <c r="U163" s="687">
        <f t="shared" si="250"/>
        <v>-25.8</v>
      </c>
      <c r="V163" s="688">
        <f t="shared" si="251"/>
        <v>0</v>
      </c>
      <c r="W163" s="683">
        <v>8.9</v>
      </c>
      <c r="X163" s="681"/>
      <c r="Y163" s="681"/>
      <c r="Z163" s="681"/>
      <c r="AA163" s="687">
        <f t="shared" si="252"/>
        <v>-8.9</v>
      </c>
      <c r="AB163" s="688">
        <f t="shared" si="253"/>
        <v>0</v>
      </c>
      <c r="AC163" s="683">
        <v>8.1</v>
      </c>
      <c r="AD163" s="681"/>
      <c r="AE163" s="681"/>
      <c r="AF163" s="681"/>
      <c r="AG163" s="687">
        <f t="shared" si="254"/>
        <v>-8.1</v>
      </c>
      <c r="AH163" s="688">
        <f t="shared" si="255"/>
        <v>0</v>
      </c>
      <c r="AI163" s="683">
        <v>8.8000000000000007</v>
      </c>
      <c r="AJ163" s="681"/>
      <c r="AK163" s="681"/>
      <c r="AL163" s="681"/>
      <c r="AM163" s="687">
        <f t="shared" si="256"/>
        <v>-8.8000000000000007</v>
      </c>
      <c r="AN163" s="688">
        <f t="shared" si="257"/>
        <v>0</v>
      </c>
      <c r="AO163" s="687">
        <f t="shared" si="258"/>
        <v>20.299999999999997</v>
      </c>
      <c r="AP163" s="681"/>
      <c r="AQ163" s="687">
        <f t="shared" si="259"/>
        <v>0</v>
      </c>
      <c r="AR163" s="681"/>
      <c r="AS163" s="687">
        <f t="shared" si="260"/>
        <v>-20.299999999999997</v>
      </c>
      <c r="AT163" s="688">
        <f t="shared" si="261"/>
        <v>0</v>
      </c>
      <c r="AU163" s="683">
        <v>6.1</v>
      </c>
      <c r="AV163" s="681"/>
      <c r="AW163" s="681"/>
      <c r="AX163" s="681"/>
      <c r="AY163" s="687">
        <f t="shared" si="262"/>
        <v>-6.1</v>
      </c>
      <c r="AZ163" s="688">
        <f t="shared" si="263"/>
        <v>0</v>
      </c>
      <c r="BA163" s="683">
        <v>7.3</v>
      </c>
      <c r="BB163" s="681"/>
      <c r="BC163" s="681"/>
      <c r="BD163" s="681"/>
      <c r="BE163" s="687">
        <f t="shared" si="264"/>
        <v>-7.3</v>
      </c>
      <c r="BF163" s="688">
        <f t="shared" si="265"/>
        <v>0</v>
      </c>
      <c r="BG163" s="683">
        <v>6.9</v>
      </c>
      <c r="BH163" s="681"/>
      <c r="BI163" s="681"/>
      <c r="BJ163" s="681"/>
      <c r="BK163" s="687">
        <f t="shared" si="266"/>
        <v>-6.9</v>
      </c>
      <c r="BL163" s="688">
        <f t="shared" si="267"/>
        <v>0</v>
      </c>
      <c r="BM163" s="687">
        <f t="shared" si="268"/>
        <v>23.299999999999997</v>
      </c>
      <c r="BN163" s="681"/>
      <c r="BO163" s="687">
        <f t="shared" si="269"/>
        <v>0</v>
      </c>
      <c r="BP163" s="681"/>
      <c r="BQ163" s="687">
        <f t="shared" si="270"/>
        <v>-23.299999999999997</v>
      </c>
      <c r="BR163" s="688">
        <f t="shared" si="271"/>
        <v>0</v>
      </c>
      <c r="BS163" s="683">
        <v>7.5</v>
      </c>
      <c r="BT163" s="681"/>
      <c r="BU163" s="681"/>
      <c r="BV163" s="681"/>
      <c r="BW163" s="687">
        <f t="shared" si="272"/>
        <v>-7.5</v>
      </c>
      <c r="BX163" s="688">
        <f t="shared" si="273"/>
        <v>0</v>
      </c>
      <c r="BY163" s="683">
        <v>7.6</v>
      </c>
      <c r="BZ163" s="681"/>
      <c r="CA163" s="681"/>
      <c r="CB163" s="681"/>
      <c r="CC163" s="687">
        <f t="shared" si="274"/>
        <v>-7.6</v>
      </c>
      <c r="CD163" s="688">
        <f t="shared" si="275"/>
        <v>0</v>
      </c>
      <c r="CE163" s="683">
        <v>8.1999999999999993</v>
      </c>
      <c r="CF163" s="681"/>
      <c r="CG163" s="681"/>
      <c r="CH163" s="681"/>
      <c r="CI163" s="687">
        <f t="shared" si="276"/>
        <v>-8.1999999999999993</v>
      </c>
      <c r="CJ163" s="688">
        <f t="shared" si="277"/>
        <v>0</v>
      </c>
      <c r="CK163" s="687">
        <f t="shared" si="278"/>
        <v>26.7</v>
      </c>
      <c r="CL163" s="681"/>
      <c r="CM163" s="687">
        <f t="shared" si="279"/>
        <v>0</v>
      </c>
      <c r="CN163" s="681"/>
      <c r="CO163" s="687">
        <f t="shared" si="280"/>
        <v>-26.7</v>
      </c>
      <c r="CP163" s="688">
        <f t="shared" si="281"/>
        <v>0</v>
      </c>
      <c r="CQ163" s="683">
        <v>9</v>
      </c>
      <c r="CR163" s="681"/>
      <c r="CS163" s="681"/>
      <c r="CT163" s="681"/>
      <c r="CU163" s="687">
        <f t="shared" si="282"/>
        <v>-9</v>
      </c>
      <c r="CV163" s="688">
        <f t="shared" si="283"/>
        <v>0</v>
      </c>
      <c r="CW163" s="683">
        <v>8.6999999999999993</v>
      </c>
      <c r="CX163" s="681"/>
      <c r="CY163" s="681"/>
      <c r="CZ163" s="681"/>
      <c r="DA163" s="687">
        <f t="shared" si="284"/>
        <v>-8.6999999999999993</v>
      </c>
      <c r="DB163" s="688">
        <f t="shared" si="285"/>
        <v>0</v>
      </c>
      <c r="DC163" s="683">
        <v>9</v>
      </c>
      <c r="DD163" s="681"/>
      <c r="DE163" s="681"/>
      <c r="DF163" s="681"/>
      <c r="DG163" s="687">
        <f t="shared" si="286"/>
        <v>-9</v>
      </c>
      <c r="DH163" s="688">
        <f t="shared" si="287"/>
        <v>0</v>
      </c>
    </row>
    <row r="164" spans="1:112" s="45" customFormat="1" ht="18.75" customHeight="1">
      <c r="B164" s="49"/>
      <c r="C164" s="620"/>
      <c r="D164" s="766"/>
      <c r="E164" s="528" t="s">
        <v>2413</v>
      </c>
      <c r="F164" s="528"/>
      <c r="G164" s="529"/>
      <c r="H164" s="530"/>
      <c r="I164" s="530"/>
      <c r="J164" s="726" t="s">
        <v>889</v>
      </c>
      <c r="K164" s="687">
        <f t="shared" si="244"/>
        <v>121.9</v>
      </c>
      <c r="L164" s="681"/>
      <c r="M164" s="687">
        <f t="shared" si="245"/>
        <v>0</v>
      </c>
      <c r="N164" s="681"/>
      <c r="O164" s="687">
        <f t="shared" si="246"/>
        <v>-121.9</v>
      </c>
      <c r="P164" s="688">
        <f t="shared" si="247"/>
        <v>0</v>
      </c>
      <c r="Q164" s="687">
        <f t="shared" si="248"/>
        <v>32.700000000000003</v>
      </c>
      <c r="R164" s="681"/>
      <c r="S164" s="687">
        <f t="shared" si="249"/>
        <v>0</v>
      </c>
      <c r="T164" s="681"/>
      <c r="U164" s="687">
        <f t="shared" si="250"/>
        <v>-32.700000000000003</v>
      </c>
      <c r="V164" s="688">
        <f t="shared" si="251"/>
        <v>0</v>
      </c>
      <c r="W164" s="683">
        <v>11.3</v>
      </c>
      <c r="X164" s="681"/>
      <c r="Y164" s="681"/>
      <c r="Z164" s="681"/>
      <c r="AA164" s="687">
        <f t="shared" si="252"/>
        <v>-11.3</v>
      </c>
      <c r="AB164" s="688">
        <f t="shared" si="253"/>
        <v>0</v>
      </c>
      <c r="AC164" s="683">
        <v>10.3</v>
      </c>
      <c r="AD164" s="681"/>
      <c r="AE164" s="681"/>
      <c r="AF164" s="681"/>
      <c r="AG164" s="687">
        <f t="shared" si="254"/>
        <v>-10.3</v>
      </c>
      <c r="AH164" s="688">
        <f t="shared" si="255"/>
        <v>0</v>
      </c>
      <c r="AI164" s="683">
        <v>11.1</v>
      </c>
      <c r="AJ164" s="681"/>
      <c r="AK164" s="681"/>
      <c r="AL164" s="681"/>
      <c r="AM164" s="687">
        <f t="shared" si="256"/>
        <v>-11.1</v>
      </c>
      <c r="AN164" s="688">
        <f t="shared" si="257"/>
        <v>0</v>
      </c>
      <c r="AO164" s="687">
        <f t="shared" si="258"/>
        <v>26.8</v>
      </c>
      <c r="AP164" s="681"/>
      <c r="AQ164" s="687">
        <f t="shared" si="259"/>
        <v>0</v>
      </c>
      <c r="AR164" s="681"/>
      <c r="AS164" s="687">
        <f t="shared" si="260"/>
        <v>-26.8</v>
      </c>
      <c r="AT164" s="688">
        <f t="shared" si="261"/>
        <v>0</v>
      </c>
      <c r="AU164" s="683">
        <v>9</v>
      </c>
      <c r="AV164" s="681"/>
      <c r="AW164" s="681"/>
      <c r="AX164" s="681"/>
      <c r="AY164" s="687">
        <f t="shared" si="262"/>
        <v>-9</v>
      </c>
      <c r="AZ164" s="688">
        <f t="shared" si="263"/>
        <v>0</v>
      </c>
      <c r="BA164" s="683">
        <v>9.1</v>
      </c>
      <c r="BB164" s="681"/>
      <c r="BC164" s="681"/>
      <c r="BD164" s="681"/>
      <c r="BE164" s="687">
        <f t="shared" si="264"/>
        <v>-9.1</v>
      </c>
      <c r="BF164" s="688">
        <f t="shared" si="265"/>
        <v>0</v>
      </c>
      <c r="BG164" s="683">
        <v>8.6999999999999993</v>
      </c>
      <c r="BH164" s="681"/>
      <c r="BI164" s="681"/>
      <c r="BJ164" s="681"/>
      <c r="BK164" s="687">
        <f t="shared" si="266"/>
        <v>-8.6999999999999993</v>
      </c>
      <c r="BL164" s="688">
        <f t="shared" si="267"/>
        <v>0</v>
      </c>
      <c r="BM164" s="687">
        <f t="shared" si="268"/>
        <v>28.8</v>
      </c>
      <c r="BN164" s="681"/>
      <c r="BO164" s="687">
        <f t="shared" si="269"/>
        <v>0</v>
      </c>
      <c r="BP164" s="681"/>
      <c r="BQ164" s="687">
        <f t="shared" si="270"/>
        <v>-28.8</v>
      </c>
      <c r="BR164" s="688">
        <f t="shared" si="271"/>
        <v>0</v>
      </c>
      <c r="BS164" s="683">
        <v>9.1999999999999993</v>
      </c>
      <c r="BT164" s="681"/>
      <c r="BU164" s="681"/>
      <c r="BV164" s="681"/>
      <c r="BW164" s="687">
        <f t="shared" si="272"/>
        <v>-9.1999999999999993</v>
      </c>
      <c r="BX164" s="688">
        <f t="shared" si="273"/>
        <v>0</v>
      </c>
      <c r="BY164" s="683">
        <v>9.3000000000000007</v>
      </c>
      <c r="BZ164" s="681"/>
      <c r="CA164" s="681"/>
      <c r="CB164" s="681"/>
      <c r="CC164" s="687">
        <f t="shared" si="274"/>
        <v>-9.3000000000000007</v>
      </c>
      <c r="CD164" s="688">
        <f t="shared" si="275"/>
        <v>0</v>
      </c>
      <c r="CE164" s="683">
        <v>10.3</v>
      </c>
      <c r="CF164" s="681"/>
      <c r="CG164" s="681"/>
      <c r="CH164" s="681"/>
      <c r="CI164" s="687">
        <f t="shared" si="276"/>
        <v>-10.3</v>
      </c>
      <c r="CJ164" s="688">
        <f t="shared" si="277"/>
        <v>0</v>
      </c>
      <c r="CK164" s="687">
        <f t="shared" si="278"/>
        <v>33.6</v>
      </c>
      <c r="CL164" s="681"/>
      <c r="CM164" s="687">
        <f t="shared" si="279"/>
        <v>0</v>
      </c>
      <c r="CN164" s="681"/>
      <c r="CO164" s="687">
        <f t="shared" si="280"/>
        <v>-33.6</v>
      </c>
      <c r="CP164" s="688">
        <f t="shared" si="281"/>
        <v>0</v>
      </c>
      <c r="CQ164" s="683">
        <v>11.3</v>
      </c>
      <c r="CR164" s="681"/>
      <c r="CS164" s="681"/>
      <c r="CT164" s="681"/>
      <c r="CU164" s="687">
        <f t="shared" si="282"/>
        <v>-11.3</v>
      </c>
      <c r="CV164" s="688">
        <f t="shared" si="283"/>
        <v>0</v>
      </c>
      <c r="CW164" s="683">
        <v>10.9</v>
      </c>
      <c r="CX164" s="681"/>
      <c r="CY164" s="681"/>
      <c r="CZ164" s="681"/>
      <c r="DA164" s="687">
        <f t="shared" si="284"/>
        <v>-10.9</v>
      </c>
      <c r="DB164" s="688">
        <f t="shared" si="285"/>
        <v>0</v>
      </c>
      <c r="DC164" s="683">
        <v>11.4</v>
      </c>
      <c r="DD164" s="681"/>
      <c r="DE164" s="681"/>
      <c r="DF164" s="681"/>
      <c r="DG164" s="687">
        <f t="shared" si="286"/>
        <v>-11.4</v>
      </c>
      <c r="DH164" s="688">
        <f t="shared" si="287"/>
        <v>0</v>
      </c>
    </row>
    <row r="165" spans="1:112" s="45" customFormat="1" ht="18.75" customHeight="1">
      <c r="A165" t="s">
        <v>2414</v>
      </c>
      <c r="B165" s="49"/>
      <c r="C165" s="620"/>
      <c r="D165" s="807" t="s">
        <v>2414</v>
      </c>
      <c r="E165" s="528" t="s">
        <v>2415</v>
      </c>
      <c r="F165" s="528"/>
      <c r="G165" s="529"/>
      <c r="H165" s="530"/>
      <c r="I165" s="530"/>
      <c r="J165" s="53" t="s">
        <v>186</v>
      </c>
      <c r="K165" s="687">
        <f t="shared" si="244"/>
        <v>15.9</v>
      </c>
      <c r="L165" s="681"/>
      <c r="M165" s="687">
        <f t="shared" si="245"/>
        <v>0</v>
      </c>
      <c r="N165" s="681"/>
      <c r="O165" s="687">
        <f t="shared" si="246"/>
        <v>-15.9</v>
      </c>
      <c r="P165" s="688">
        <f t="shared" si="247"/>
        <v>0</v>
      </c>
      <c r="Q165" s="687">
        <f t="shared" si="248"/>
        <v>4.5999999999999996</v>
      </c>
      <c r="R165" s="681"/>
      <c r="S165" s="687">
        <f t="shared" si="249"/>
        <v>0</v>
      </c>
      <c r="T165" s="681"/>
      <c r="U165" s="687">
        <f t="shared" si="250"/>
        <v>-4.5999999999999996</v>
      </c>
      <c r="V165" s="688">
        <f t="shared" si="251"/>
        <v>0</v>
      </c>
      <c r="W165" s="683">
        <v>1.6</v>
      </c>
      <c r="X165" s="681"/>
      <c r="Y165" s="681"/>
      <c r="Z165" s="681"/>
      <c r="AA165" s="687">
        <f t="shared" si="252"/>
        <v>-1.6</v>
      </c>
      <c r="AB165" s="688">
        <f t="shared" si="253"/>
        <v>0</v>
      </c>
      <c r="AC165" s="683">
        <v>1.4</v>
      </c>
      <c r="AD165" s="681"/>
      <c r="AE165" s="681"/>
      <c r="AF165" s="681"/>
      <c r="AG165" s="687">
        <f t="shared" si="254"/>
        <v>-1.4</v>
      </c>
      <c r="AH165" s="688">
        <f t="shared" si="255"/>
        <v>0</v>
      </c>
      <c r="AI165" s="683">
        <v>1.6</v>
      </c>
      <c r="AJ165" s="681"/>
      <c r="AK165" s="681"/>
      <c r="AL165" s="681"/>
      <c r="AM165" s="687">
        <f t="shared" si="256"/>
        <v>-1.6</v>
      </c>
      <c r="AN165" s="688">
        <f t="shared" si="257"/>
        <v>0</v>
      </c>
      <c r="AO165" s="687">
        <f t="shared" si="258"/>
        <v>3.2</v>
      </c>
      <c r="AP165" s="681"/>
      <c r="AQ165" s="687">
        <f t="shared" si="259"/>
        <v>0</v>
      </c>
      <c r="AR165" s="681"/>
      <c r="AS165" s="687">
        <f t="shared" si="260"/>
        <v>-3.2</v>
      </c>
      <c r="AT165" s="688">
        <f t="shared" si="261"/>
        <v>0</v>
      </c>
      <c r="AU165" s="683">
        <v>0.9</v>
      </c>
      <c r="AV165" s="681"/>
      <c r="AW165" s="681"/>
      <c r="AX165" s="681"/>
      <c r="AY165" s="687">
        <f t="shared" si="262"/>
        <v>-0.9</v>
      </c>
      <c r="AZ165" s="688">
        <f t="shared" si="263"/>
        <v>0</v>
      </c>
      <c r="BA165" s="683">
        <v>1.2</v>
      </c>
      <c r="BB165" s="681"/>
      <c r="BC165" s="681"/>
      <c r="BD165" s="681"/>
      <c r="BE165" s="687">
        <f t="shared" si="264"/>
        <v>-1.2</v>
      </c>
      <c r="BF165" s="688">
        <f t="shared" si="265"/>
        <v>0</v>
      </c>
      <c r="BG165" s="683">
        <v>1.1000000000000001</v>
      </c>
      <c r="BH165" s="681"/>
      <c r="BI165" s="681"/>
      <c r="BJ165" s="681"/>
      <c r="BK165" s="687">
        <f t="shared" si="266"/>
        <v>-1.1000000000000001</v>
      </c>
      <c r="BL165" s="688">
        <f t="shared" si="267"/>
        <v>0</v>
      </c>
      <c r="BM165" s="687">
        <f t="shared" si="268"/>
        <v>3.7</v>
      </c>
      <c r="BN165" s="681"/>
      <c r="BO165" s="687">
        <f t="shared" si="269"/>
        <v>0</v>
      </c>
      <c r="BP165" s="681"/>
      <c r="BQ165" s="687">
        <f t="shared" si="270"/>
        <v>-3.7</v>
      </c>
      <c r="BR165" s="688">
        <f t="shared" si="271"/>
        <v>0</v>
      </c>
      <c r="BS165" s="683">
        <v>1.3</v>
      </c>
      <c r="BT165" s="681"/>
      <c r="BU165" s="681"/>
      <c r="BV165" s="681"/>
      <c r="BW165" s="687">
        <f t="shared" si="272"/>
        <v>-1.3</v>
      </c>
      <c r="BX165" s="688">
        <f t="shared" si="273"/>
        <v>0</v>
      </c>
      <c r="BY165" s="683">
        <v>1.4</v>
      </c>
      <c r="BZ165" s="681"/>
      <c r="CA165" s="681"/>
      <c r="CB165" s="681"/>
      <c r="CC165" s="687">
        <f t="shared" si="274"/>
        <v>-1.4</v>
      </c>
      <c r="CD165" s="688">
        <f t="shared" si="275"/>
        <v>0</v>
      </c>
      <c r="CE165" s="683">
        <v>1</v>
      </c>
      <c r="CF165" s="681"/>
      <c r="CG165" s="681"/>
      <c r="CH165" s="681"/>
      <c r="CI165" s="687">
        <f t="shared" si="276"/>
        <v>-1</v>
      </c>
      <c r="CJ165" s="688">
        <f t="shared" si="277"/>
        <v>0</v>
      </c>
      <c r="CK165" s="687">
        <f t="shared" si="278"/>
        <v>4.4000000000000004</v>
      </c>
      <c r="CL165" s="681"/>
      <c r="CM165" s="687">
        <f t="shared" si="279"/>
        <v>0</v>
      </c>
      <c r="CN165" s="681"/>
      <c r="CO165" s="687">
        <f t="shared" si="280"/>
        <v>-4.4000000000000004</v>
      </c>
      <c r="CP165" s="688">
        <f t="shared" si="281"/>
        <v>0</v>
      </c>
      <c r="CQ165" s="683">
        <v>1.5</v>
      </c>
      <c r="CR165" s="681"/>
      <c r="CS165" s="681"/>
      <c r="CT165" s="681"/>
      <c r="CU165" s="687">
        <f t="shared" si="282"/>
        <v>-1.5</v>
      </c>
      <c r="CV165" s="688">
        <f t="shared" si="283"/>
        <v>0</v>
      </c>
      <c r="CW165" s="683">
        <v>1.4</v>
      </c>
      <c r="CX165" s="681"/>
      <c r="CY165" s="681"/>
      <c r="CZ165" s="681"/>
      <c r="DA165" s="687">
        <f t="shared" si="284"/>
        <v>-1.4</v>
      </c>
      <c r="DB165" s="688">
        <f t="shared" si="285"/>
        <v>0</v>
      </c>
      <c r="DC165" s="683">
        <v>1.5</v>
      </c>
      <c r="DD165" s="681"/>
      <c r="DE165" s="681"/>
      <c r="DF165" s="681"/>
      <c r="DG165" s="687">
        <f t="shared" si="286"/>
        <v>-1.5</v>
      </c>
      <c r="DH165" s="688">
        <f t="shared" si="287"/>
        <v>0</v>
      </c>
    </row>
    <row r="166" spans="1:112" s="45" customFormat="1" ht="18.75" customHeight="1">
      <c r="B166" s="49"/>
      <c r="C166" s="620"/>
      <c r="D166" s="766"/>
      <c r="E166" s="528" t="s">
        <v>2416</v>
      </c>
      <c r="F166" s="528"/>
      <c r="G166" s="529"/>
      <c r="H166" s="530"/>
      <c r="I166" s="530"/>
      <c r="J166" s="726" t="s">
        <v>889</v>
      </c>
      <c r="K166" s="687">
        <f t="shared" si="244"/>
        <v>21.2</v>
      </c>
      <c r="L166" s="681"/>
      <c r="M166" s="687">
        <f t="shared" si="245"/>
        <v>0</v>
      </c>
      <c r="N166" s="681"/>
      <c r="O166" s="687">
        <f t="shared" si="246"/>
        <v>-21.2</v>
      </c>
      <c r="P166" s="688">
        <f t="shared" si="247"/>
        <v>0</v>
      </c>
      <c r="Q166" s="687">
        <f t="shared" si="248"/>
        <v>5.9</v>
      </c>
      <c r="R166" s="681"/>
      <c r="S166" s="687">
        <f t="shared" si="249"/>
        <v>0</v>
      </c>
      <c r="T166" s="681"/>
      <c r="U166" s="687">
        <f t="shared" si="250"/>
        <v>-5.9</v>
      </c>
      <c r="V166" s="688">
        <f t="shared" si="251"/>
        <v>0</v>
      </c>
      <c r="W166" s="683">
        <v>2.1</v>
      </c>
      <c r="X166" s="681"/>
      <c r="Y166" s="681"/>
      <c r="Z166" s="681"/>
      <c r="AA166" s="687">
        <f t="shared" si="252"/>
        <v>-2.1</v>
      </c>
      <c r="AB166" s="688">
        <f t="shared" si="253"/>
        <v>0</v>
      </c>
      <c r="AC166" s="683">
        <v>1.8</v>
      </c>
      <c r="AD166" s="681"/>
      <c r="AE166" s="681"/>
      <c r="AF166" s="681"/>
      <c r="AG166" s="687">
        <f t="shared" si="254"/>
        <v>-1.8</v>
      </c>
      <c r="AH166" s="688">
        <f t="shared" si="255"/>
        <v>0</v>
      </c>
      <c r="AI166" s="683">
        <v>2</v>
      </c>
      <c r="AJ166" s="681"/>
      <c r="AK166" s="681"/>
      <c r="AL166" s="681"/>
      <c r="AM166" s="687">
        <f t="shared" si="256"/>
        <v>-2</v>
      </c>
      <c r="AN166" s="688">
        <f t="shared" si="257"/>
        <v>0</v>
      </c>
      <c r="AO166" s="687">
        <f t="shared" si="258"/>
        <v>4.3</v>
      </c>
      <c r="AP166" s="681"/>
      <c r="AQ166" s="687">
        <f t="shared" si="259"/>
        <v>0</v>
      </c>
      <c r="AR166" s="681"/>
      <c r="AS166" s="687">
        <f t="shared" si="260"/>
        <v>-4.3</v>
      </c>
      <c r="AT166" s="688">
        <f t="shared" si="261"/>
        <v>0</v>
      </c>
      <c r="AU166" s="683">
        <v>1.2</v>
      </c>
      <c r="AV166" s="681"/>
      <c r="AW166" s="681"/>
      <c r="AX166" s="681"/>
      <c r="AY166" s="687">
        <f t="shared" si="262"/>
        <v>-1.2</v>
      </c>
      <c r="AZ166" s="688">
        <f t="shared" si="263"/>
        <v>0</v>
      </c>
      <c r="BA166" s="683">
        <v>1.6</v>
      </c>
      <c r="BB166" s="681"/>
      <c r="BC166" s="681"/>
      <c r="BD166" s="681"/>
      <c r="BE166" s="687">
        <f t="shared" si="264"/>
        <v>-1.6</v>
      </c>
      <c r="BF166" s="688">
        <f t="shared" si="265"/>
        <v>0</v>
      </c>
      <c r="BG166" s="683">
        <v>1.5</v>
      </c>
      <c r="BH166" s="681"/>
      <c r="BI166" s="681"/>
      <c r="BJ166" s="681"/>
      <c r="BK166" s="687">
        <f t="shared" si="266"/>
        <v>-1.5</v>
      </c>
      <c r="BL166" s="688">
        <f t="shared" si="267"/>
        <v>0</v>
      </c>
      <c r="BM166" s="687">
        <f t="shared" si="268"/>
        <v>4.6999999999999993</v>
      </c>
      <c r="BN166" s="681"/>
      <c r="BO166" s="687">
        <f t="shared" si="269"/>
        <v>0</v>
      </c>
      <c r="BP166" s="681"/>
      <c r="BQ166" s="687">
        <f t="shared" si="270"/>
        <v>-4.6999999999999993</v>
      </c>
      <c r="BR166" s="688">
        <f t="shared" si="271"/>
        <v>0</v>
      </c>
      <c r="BS166" s="683">
        <v>1.6</v>
      </c>
      <c r="BT166" s="681"/>
      <c r="BU166" s="681"/>
      <c r="BV166" s="681"/>
      <c r="BW166" s="687">
        <f t="shared" si="272"/>
        <v>-1.6</v>
      </c>
      <c r="BX166" s="688">
        <f t="shared" si="273"/>
        <v>0</v>
      </c>
      <c r="BY166" s="683">
        <v>1.7</v>
      </c>
      <c r="BZ166" s="681"/>
      <c r="CA166" s="681"/>
      <c r="CB166" s="681"/>
      <c r="CC166" s="687">
        <f t="shared" si="274"/>
        <v>-1.7</v>
      </c>
      <c r="CD166" s="688">
        <f t="shared" si="275"/>
        <v>0</v>
      </c>
      <c r="CE166" s="683">
        <v>1.4</v>
      </c>
      <c r="CF166" s="681"/>
      <c r="CG166" s="681"/>
      <c r="CH166" s="681"/>
      <c r="CI166" s="687">
        <f t="shared" si="276"/>
        <v>-1.4</v>
      </c>
      <c r="CJ166" s="688">
        <f t="shared" si="277"/>
        <v>0</v>
      </c>
      <c r="CK166" s="687">
        <f t="shared" si="278"/>
        <v>6.3000000000000007</v>
      </c>
      <c r="CL166" s="681"/>
      <c r="CM166" s="687">
        <f t="shared" si="279"/>
        <v>0</v>
      </c>
      <c r="CN166" s="681"/>
      <c r="CO166" s="687">
        <f t="shared" si="280"/>
        <v>-6.3000000000000007</v>
      </c>
      <c r="CP166" s="688">
        <f t="shared" si="281"/>
        <v>0</v>
      </c>
      <c r="CQ166" s="683">
        <v>2.1</v>
      </c>
      <c r="CR166" s="681"/>
      <c r="CS166" s="681"/>
      <c r="CT166" s="681"/>
      <c r="CU166" s="687">
        <f t="shared" si="282"/>
        <v>-2.1</v>
      </c>
      <c r="CV166" s="688">
        <f t="shared" si="283"/>
        <v>0</v>
      </c>
      <c r="CW166" s="683">
        <v>2.1</v>
      </c>
      <c r="CX166" s="681"/>
      <c r="CY166" s="681"/>
      <c r="CZ166" s="681"/>
      <c r="DA166" s="687">
        <f t="shared" si="284"/>
        <v>-2.1</v>
      </c>
      <c r="DB166" s="688">
        <f t="shared" si="285"/>
        <v>0</v>
      </c>
      <c r="DC166" s="683">
        <v>2.1</v>
      </c>
      <c r="DD166" s="681"/>
      <c r="DE166" s="681"/>
      <c r="DF166" s="681"/>
      <c r="DG166" s="687">
        <f t="shared" si="286"/>
        <v>-2.1</v>
      </c>
      <c r="DH166" s="688">
        <f t="shared" si="287"/>
        <v>0</v>
      </c>
    </row>
    <row r="167" spans="1:112" s="45" customFormat="1" ht="18.75" customHeight="1">
      <c r="A167" t="s">
        <v>2417</v>
      </c>
      <c r="B167" s="49"/>
      <c r="C167" s="620"/>
      <c r="D167" s="807" t="s">
        <v>2417</v>
      </c>
      <c r="E167" s="528" t="s">
        <v>2418</v>
      </c>
      <c r="F167" s="528"/>
      <c r="G167" s="529"/>
      <c r="H167" s="530"/>
      <c r="I167" s="530"/>
      <c r="J167" s="53" t="s">
        <v>186</v>
      </c>
      <c r="K167" s="687">
        <f t="shared" si="244"/>
        <v>421.6</v>
      </c>
      <c r="L167" s="681"/>
      <c r="M167" s="687">
        <f t="shared" si="245"/>
        <v>0</v>
      </c>
      <c r="N167" s="681"/>
      <c r="O167" s="687">
        <f t="shared" si="246"/>
        <v>-421.6</v>
      </c>
      <c r="P167" s="688">
        <f t="shared" si="247"/>
        <v>0</v>
      </c>
      <c r="Q167" s="687">
        <f t="shared" si="248"/>
        <v>106.39999999999999</v>
      </c>
      <c r="R167" s="681"/>
      <c r="S167" s="687">
        <f t="shared" si="249"/>
        <v>0</v>
      </c>
      <c r="T167" s="681"/>
      <c r="U167" s="687">
        <f t="shared" si="250"/>
        <v>-106.39999999999999</v>
      </c>
      <c r="V167" s="688">
        <f t="shared" si="251"/>
        <v>0</v>
      </c>
      <c r="W167" s="683">
        <v>37.1</v>
      </c>
      <c r="X167" s="681"/>
      <c r="Y167" s="681"/>
      <c r="Z167" s="681"/>
      <c r="AA167" s="687">
        <f t="shared" si="252"/>
        <v>-37.1</v>
      </c>
      <c r="AB167" s="688">
        <f t="shared" si="253"/>
        <v>0</v>
      </c>
      <c r="AC167" s="683">
        <v>33.5</v>
      </c>
      <c r="AD167" s="681"/>
      <c r="AE167" s="681"/>
      <c r="AF167" s="681"/>
      <c r="AG167" s="687">
        <f t="shared" si="254"/>
        <v>-33.5</v>
      </c>
      <c r="AH167" s="688">
        <f t="shared" si="255"/>
        <v>0</v>
      </c>
      <c r="AI167" s="683">
        <v>35.799999999999997</v>
      </c>
      <c r="AJ167" s="681"/>
      <c r="AK167" s="681"/>
      <c r="AL167" s="681"/>
      <c r="AM167" s="687">
        <f t="shared" si="256"/>
        <v>-35.799999999999997</v>
      </c>
      <c r="AN167" s="688">
        <f t="shared" si="257"/>
        <v>0</v>
      </c>
      <c r="AO167" s="687">
        <f t="shared" si="258"/>
        <v>101.39999999999999</v>
      </c>
      <c r="AP167" s="681"/>
      <c r="AQ167" s="687">
        <f t="shared" si="259"/>
        <v>0</v>
      </c>
      <c r="AR167" s="681"/>
      <c r="AS167" s="687">
        <f t="shared" si="260"/>
        <v>-101.39999999999999</v>
      </c>
      <c r="AT167" s="688">
        <f t="shared" si="261"/>
        <v>0</v>
      </c>
      <c r="AU167" s="683">
        <v>34.299999999999997</v>
      </c>
      <c r="AV167" s="681"/>
      <c r="AW167" s="681"/>
      <c r="AX167" s="681"/>
      <c r="AY167" s="687">
        <f t="shared" si="262"/>
        <v>-34.299999999999997</v>
      </c>
      <c r="AZ167" s="688">
        <f t="shared" si="263"/>
        <v>0</v>
      </c>
      <c r="BA167" s="683">
        <v>34.799999999999997</v>
      </c>
      <c r="BB167" s="681"/>
      <c r="BC167" s="681"/>
      <c r="BD167" s="681"/>
      <c r="BE167" s="687">
        <f t="shared" si="264"/>
        <v>-34.799999999999997</v>
      </c>
      <c r="BF167" s="688">
        <f t="shared" si="265"/>
        <v>0</v>
      </c>
      <c r="BG167" s="683">
        <v>32.299999999999997</v>
      </c>
      <c r="BH167" s="681"/>
      <c r="BI167" s="681"/>
      <c r="BJ167" s="681"/>
      <c r="BK167" s="687">
        <f t="shared" si="266"/>
        <v>-32.299999999999997</v>
      </c>
      <c r="BL167" s="688">
        <f t="shared" si="267"/>
        <v>0</v>
      </c>
      <c r="BM167" s="687">
        <f t="shared" si="268"/>
        <v>103.30000000000001</v>
      </c>
      <c r="BN167" s="681"/>
      <c r="BO167" s="687">
        <f t="shared" si="269"/>
        <v>0</v>
      </c>
      <c r="BP167" s="681"/>
      <c r="BQ167" s="687">
        <f t="shared" si="270"/>
        <v>-103.30000000000001</v>
      </c>
      <c r="BR167" s="688">
        <f t="shared" si="271"/>
        <v>0</v>
      </c>
      <c r="BS167" s="683">
        <v>34.200000000000003</v>
      </c>
      <c r="BT167" s="681"/>
      <c r="BU167" s="681"/>
      <c r="BV167" s="681"/>
      <c r="BW167" s="687">
        <f t="shared" si="272"/>
        <v>-34.200000000000003</v>
      </c>
      <c r="BX167" s="688">
        <f t="shared" si="273"/>
        <v>0</v>
      </c>
      <c r="BY167" s="683">
        <v>34.6</v>
      </c>
      <c r="BZ167" s="681"/>
      <c r="CA167" s="681"/>
      <c r="CB167" s="681"/>
      <c r="CC167" s="687">
        <f t="shared" si="274"/>
        <v>-34.6</v>
      </c>
      <c r="CD167" s="688">
        <f t="shared" si="275"/>
        <v>0</v>
      </c>
      <c r="CE167" s="683">
        <v>34.5</v>
      </c>
      <c r="CF167" s="681"/>
      <c r="CG167" s="681"/>
      <c r="CH167" s="681"/>
      <c r="CI167" s="687">
        <f t="shared" si="276"/>
        <v>-34.5</v>
      </c>
      <c r="CJ167" s="688">
        <f t="shared" si="277"/>
        <v>0</v>
      </c>
      <c r="CK167" s="687">
        <f t="shared" si="278"/>
        <v>110.5</v>
      </c>
      <c r="CL167" s="681"/>
      <c r="CM167" s="687">
        <f t="shared" si="279"/>
        <v>0</v>
      </c>
      <c r="CN167" s="681"/>
      <c r="CO167" s="687">
        <f t="shared" si="280"/>
        <v>-110.5</v>
      </c>
      <c r="CP167" s="688">
        <f t="shared" si="281"/>
        <v>0</v>
      </c>
      <c r="CQ167" s="683">
        <v>36.799999999999997</v>
      </c>
      <c r="CR167" s="681"/>
      <c r="CS167" s="681"/>
      <c r="CT167" s="681"/>
      <c r="CU167" s="687">
        <f t="shared" si="282"/>
        <v>-36.799999999999997</v>
      </c>
      <c r="CV167" s="688">
        <f t="shared" si="283"/>
        <v>0</v>
      </c>
      <c r="CW167" s="683">
        <v>36</v>
      </c>
      <c r="CX167" s="681"/>
      <c r="CY167" s="681"/>
      <c r="CZ167" s="681"/>
      <c r="DA167" s="687">
        <f t="shared" si="284"/>
        <v>-36</v>
      </c>
      <c r="DB167" s="688">
        <f t="shared" si="285"/>
        <v>0</v>
      </c>
      <c r="DC167" s="683">
        <v>37.700000000000003</v>
      </c>
      <c r="DD167" s="681"/>
      <c r="DE167" s="681"/>
      <c r="DF167" s="681"/>
      <c r="DG167" s="687">
        <f t="shared" si="286"/>
        <v>-37.700000000000003</v>
      </c>
      <c r="DH167" s="688">
        <f t="shared" si="287"/>
        <v>0</v>
      </c>
    </row>
    <row r="168" spans="1:112" s="45" customFormat="1" ht="18.75" customHeight="1">
      <c r="B168" s="49"/>
      <c r="C168" s="620"/>
      <c r="D168" s="766"/>
      <c r="E168" s="528" t="s">
        <v>2419</v>
      </c>
      <c r="F168" s="528"/>
      <c r="G168" s="529"/>
      <c r="H168" s="530"/>
      <c r="I168" s="530"/>
      <c r="J168" s="726" t="s">
        <v>889</v>
      </c>
      <c r="K168" s="687">
        <f t="shared" si="244"/>
        <v>589.9</v>
      </c>
      <c r="L168" s="681"/>
      <c r="M168" s="687">
        <f t="shared" si="245"/>
        <v>0</v>
      </c>
      <c r="N168" s="681"/>
      <c r="O168" s="687">
        <f t="shared" si="246"/>
        <v>-589.9</v>
      </c>
      <c r="P168" s="688">
        <f t="shared" si="247"/>
        <v>0</v>
      </c>
      <c r="Q168" s="687">
        <f t="shared" si="248"/>
        <v>148.9</v>
      </c>
      <c r="R168" s="681"/>
      <c r="S168" s="687">
        <f t="shared" si="249"/>
        <v>0</v>
      </c>
      <c r="T168" s="681"/>
      <c r="U168" s="687">
        <f t="shared" si="250"/>
        <v>-148.9</v>
      </c>
      <c r="V168" s="688">
        <f t="shared" si="251"/>
        <v>0</v>
      </c>
      <c r="W168" s="683">
        <v>52</v>
      </c>
      <c r="X168" s="681"/>
      <c r="Y168" s="681"/>
      <c r="Z168" s="681"/>
      <c r="AA168" s="687">
        <f t="shared" si="252"/>
        <v>-52</v>
      </c>
      <c r="AB168" s="688">
        <f t="shared" si="253"/>
        <v>0</v>
      </c>
      <c r="AC168" s="683">
        <v>46.8</v>
      </c>
      <c r="AD168" s="681"/>
      <c r="AE168" s="681"/>
      <c r="AF168" s="681"/>
      <c r="AG168" s="687">
        <f t="shared" si="254"/>
        <v>-46.8</v>
      </c>
      <c r="AH168" s="688">
        <f t="shared" si="255"/>
        <v>0</v>
      </c>
      <c r="AI168" s="683">
        <v>50.1</v>
      </c>
      <c r="AJ168" s="681"/>
      <c r="AK168" s="681"/>
      <c r="AL168" s="681"/>
      <c r="AM168" s="687">
        <f t="shared" si="256"/>
        <v>-50.1</v>
      </c>
      <c r="AN168" s="688">
        <f t="shared" si="257"/>
        <v>0</v>
      </c>
      <c r="AO168" s="687">
        <f t="shared" si="258"/>
        <v>142</v>
      </c>
      <c r="AP168" s="681"/>
      <c r="AQ168" s="687">
        <f t="shared" si="259"/>
        <v>0</v>
      </c>
      <c r="AR168" s="681"/>
      <c r="AS168" s="687">
        <f t="shared" si="260"/>
        <v>-142</v>
      </c>
      <c r="AT168" s="688">
        <f t="shared" si="261"/>
        <v>0</v>
      </c>
      <c r="AU168" s="683">
        <v>48.1</v>
      </c>
      <c r="AV168" s="681"/>
      <c r="AW168" s="681"/>
      <c r="AX168" s="681"/>
      <c r="AY168" s="687">
        <f t="shared" si="262"/>
        <v>-48.1</v>
      </c>
      <c r="AZ168" s="688">
        <f t="shared" si="263"/>
        <v>0</v>
      </c>
      <c r="BA168" s="683">
        <v>48.7</v>
      </c>
      <c r="BB168" s="681"/>
      <c r="BC168" s="681"/>
      <c r="BD168" s="681"/>
      <c r="BE168" s="687">
        <f t="shared" si="264"/>
        <v>-48.7</v>
      </c>
      <c r="BF168" s="688">
        <f t="shared" si="265"/>
        <v>0</v>
      </c>
      <c r="BG168" s="683">
        <v>45.2</v>
      </c>
      <c r="BH168" s="681"/>
      <c r="BI168" s="681"/>
      <c r="BJ168" s="681"/>
      <c r="BK168" s="687">
        <f t="shared" si="266"/>
        <v>-45.2</v>
      </c>
      <c r="BL168" s="688">
        <f t="shared" si="267"/>
        <v>0</v>
      </c>
      <c r="BM168" s="687">
        <f t="shared" si="268"/>
        <v>144.6</v>
      </c>
      <c r="BN168" s="681"/>
      <c r="BO168" s="687">
        <f t="shared" si="269"/>
        <v>0</v>
      </c>
      <c r="BP168" s="681"/>
      <c r="BQ168" s="687">
        <f t="shared" si="270"/>
        <v>-144.6</v>
      </c>
      <c r="BR168" s="688">
        <f t="shared" si="271"/>
        <v>0</v>
      </c>
      <c r="BS168" s="683">
        <v>47.9</v>
      </c>
      <c r="BT168" s="681"/>
      <c r="BU168" s="681"/>
      <c r="BV168" s="681"/>
      <c r="BW168" s="687">
        <f t="shared" si="272"/>
        <v>-47.9</v>
      </c>
      <c r="BX168" s="688">
        <f t="shared" si="273"/>
        <v>0</v>
      </c>
      <c r="BY168" s="683">
        <v>48.4</v>
      </c>
      <c r="BZ168" s="681"/>
      <c r="CA168" s="681"/>
      <c r="CB168" s="681"/>
      <c r="CC168" s="687">
        <f t="shared" si="274"/>
        <v>-48.4</v>
      </c>
      <c r="CD168" s="688">
        <f t="shared" si="275"/>
        <v>0</v>
      </c>
      <c r="CE168" s="683">
        <v>48.3</v>
      </c>
      <c r="CF168" s="681"/>
      <c r="CG168" s="681"/>
      <c r="CH168" s="681"/>
      <c r="CI168" s="687">
        <f t="shared" si="276"/>
        <v>-48.3</v>
      </c>
      <c r="CJ168" s="688">
        <f t="shared" si="277"/>
        <v>0</v>
      </c>
      <c r="CK168" s="687">
        <f t="shared" si="278"/>
        <v>154.4</v>
      </c>
      <c r="CL168" s="681"/>
      <c r="CM168" s="687">
        <f t="shared" si="279"/>
        <v>0</v>
      </c>
      <c r="CN168" s="681"/>
      <c r="CO168" s="687">
        <f t="shared" si="280"/>
        <v>-154.4</v>
      </c>
      <c r="CP168" s="688">
        <f t="shared" si="281"/>
        <v>0</v>
      </c>
      <c r="CQ168" s="683">
        <v>51.5</v>
      </c>
      <c r="CR168" s="681"/>
      <c r="CS168" s="681"/>
      <c r="CT168" s="681"/>
      <c r="CU168" s="687">
        <f t="shared" si="282"/>
        <v>-51.5</v>
      </c>
      <c r="CV168" s="688">
        <f t="shared" si="283"/>
        <v>0</v>
      </c>
      <c r="CW168" s="683">
        <v>50.3</v>
      </c>
      <c r="CX168" s="681"/>
      <c r="CY168" s="681"/>
      <c r="CZ168" s="681"/>
      <c r="DA168" s="687">
        <f t="shared" si="284"/>
        <v>-50.3</v>
      </c>
      <c r="DB168" s="688">
        <f t="shared" si="285"/>
        <v>0</v>
      </c>
      <c r="DC168" s="683">
        <v>52.6</v>
      </c>
      <c r="DD168" s="681"/>
      <c r="DE168" s="681"/>
      <c r="DF168" s="681"/>
      <c r="DG168" s="687">
        <f t="shared" si="286"/>
        <v>-52.6</v>
      </c>
      <c r="DH168" s="688">
        <f t="shared" si="287"/>
        <v>0</v>
      </c>
    </row>
    <row r="169" spans="1:112" s="45" customFormat="1" ht="18.75" customHeight="1">
      <c r="A169" t="s">
        <v>2420</v>
      </c>
      <c r="B169" s="49"/>
      <c r="C169" s="620"/>
      <c r="D169" s="807" t="s">
        <v>2421</v>
      </c>
      <c r="E169" s="528" t="s">
        <v>2422</v>
      </c>
      <c r="F169" s="528"/>
      <c r="G169" s="529"/>
      <c r="H169" s="530"/>
      <c r="I169" s="530"/>
      <c r="J169" s="726" t="s">
        <v>186</v>
      </c>
      <c r="K169" s="687">
        <f t="shared" si="244"/>
        <v>0</v>
      </c>
      <c r="L169" s="681"/>
      <c r="M169" s="687">
        <f t="shared" si="245"/>
        <v>0</v>
      </c>
      <c r="N169" s="681"/>
      <c r="O169" s="687">
        <f t="shared" si="246"/>
        <v>0</v>
      </c>
      <c r="P169" s="688" t="str">
        <f t="shared" si="247"/>
        <v>-</v>
      </c>
      <c r="Q169" s="687">
        <f t="shared" si="248"/>
        <v>0</v>
      </c>
      <c r="R169" s="681"/>
      <c r="S169" s="687">
        <f t="shared" si="249"/>
        <v>0</v>
      </c>
      <c r="T169" s="681"/>
      <c r="U169" s="687">
        <f t="shared" si="250"/>
        <v>0</v>
      </c>
      <c r="V169" s="688" t="str">
        <f t="shared" si="251"/>
        <v>-</v>
      </c>
      <c r="W169" s="683">
        <v>0</v>
      </c>
      <c r="X169" s="681"/>
      <c r="Y169" s="681"/>
      <c r="Z169" s="681"/>
      <c r="AA169" s="687">
        <f t="shared" si="252"/>
        <v>0</v>
      </c>
      <c r="AB169" s="688" t="str">
        <f t="shared" si="253"/>
        <v>-</v>
      </c>
      <c r="AC169" s="683">
        <v>0</v>
      </c>
      <c r="AD169" s="681"/>
      <c r="AE169" s="681"/>
      <c r="AF169" s="681"/>
      <c r="AG169" s="687">
        <f t="shared" si="254"/>
        <v>0</v>
      </c>
      <c r="AH169" s="688" t="str">
        <f t="shared" si="255"/>
        <v>-</v>
      </c>
      <c r="AI169" s="683">
        <v>0</v>
      </c>
      <c r="AJ169" s="681"/>
      <c r="AK169" s="681"/>
      <c r="AL169" s="681"/>
      <c r="AM169" s="687">
        <f t="shared" si="256"/>
        <v>0</v>
      </c>
      <c r="AN169" s="688" t="str">
        <f t="shared" si="257"/>
        <v>-</v>
      </c>
      <c r="AO169" s="687">
        <f t="shared" si="258"/>
        <v>0</v>
      </c>
      <c r="AP169" s="681"/>
      <c r="AQ169" s="687">
        <f t="shared" si="259"/>
        <v>0</v>
      </c>
      <c r="AR169" s="681"/>
      <c r="AS169" s="687">
        <f t="shared" si="260"/>
        <v>0</v>
      </c>
      <c r="AT169" s="688" t="str">
        <f t="shared" si="261"/>
        <v>-</v>
      </c>
      <c r="AU169" s="683">
        <v>0</v>
      </c>
      <c r="AV169" s="681"/>
      <c r="AW169" s="681"/>
      <c r="AX169" s="681"/>
      <c r="AY169" s="687">
        <f t="shared" si="262"/>
        <v>0</v>
      </c>
      <c r="AZ169" s="688" t="str">
        <f t="shared" si="263"/>
        <v>-</v>
      </c>
      <c r="BA169" s="683">
        <v>0</v>
      </c>
      <c r="BB169" s="681"/>
      <c r="BC169" s="681"/>
      <c r="BD169" s="681"/>
      <c r="BE169" s="687">
        <f t="shared" si="264"/>
        <v>0</v>
      </c>
      <c r="BF169" s="688" t="str">
        <f t="shared" si="265"/>
        <v>-</v>
      </c>
      <c r="BG169" s="683">
        <v>0</v>
      </c>
      <c r="BH169" s="681"/>
      <c r="BI169" s="681"/>
      <c r="BJ169" s="681"/>
      <c r="BK169" s="687">
        <f t="shared" si="266"/>
        <v>0</v>
      </c>
      <c r="BL169" s="688" t="str">
        <f t="shared" si="267"/>
        <v>-</v>
      </c>
      <c r="BM169" s="687">
        <f t="shared" si="268"/>
        <v>0</v>
      </c>
      <c r="BN169" s="681"/>
      <c r="BO169" s="687">
        <f t="shared" si="269"/>
        <v>0</v>
      </c>
      <c r="BP169" s="681"/>
      <c r="BQ169" s="687">
        <f t="shared" si="270"/>
        <v>0</v>
      </c>
      <c r="BR169" s="688" t="str">
        <f t="shared" si="271"/>
        <v>-</v>
      </c>
      <c r="BS169" s="683">
        <v>0</v>
      </c>
      <c r="BT169" s="681"/>
      <c r="BU169" s="681"/>
      <c r="BV169" s="681"/>
      <c r="BW169" s="687">
        <f t="shared" si="272"/>
        <v>0</v>
      </c>
      <c r="BX169" s="688" t="str">
        <f t="shared" si="273"/>
        <v>-</v>
      </c>
      <c r="BY169" s="683">
        <v>0</v>
      </c>
      <c r="BZ169" s="681"/>
      <c r="CA169" s="681"/>
      <c r="CB169" s="681"/>
      <c r="CC169" s="687">
        <f t="shared" si="274"/>
        <v>0</v>
      </c>
      <c r="CD169" s="688" t="str">
        <f t="shared" si="275"/>
        <v>-</v>
      </c>
      <c r="CE169" s="683">
        <v>0</v>
      </c>
      <c r="CF169" s="681"/>
      <c r="CG169" s="681"/>
      <c r="CH169" s="681"/>
      <c r="CI169" s="687">
        <f t="shared" si="276"/>
        <v>0</v>
      </c>
      <c r="CJ169" s="688" t="str">
        <f t="shared" si="277"/>
        <v>-</v>
      </c>
      <c r="CK169" s="687">
        <f t="shared" si="278"/>
        <v>0</v>
      </c>
      <c r="CL169" s="681"/>
      <c r="CM169" s="687">
        <f t="shared" si="279"/>
        <v>0</v>
      </c>
      <c r="CN169" s="681"/>
      <c r="CO169" s="687">
        <f t="shared" si="280"/>
        <v>0</v>
      </c>
      <c r="CP169" s="688" t="str">
        <f t="shared" si="281"/>
        <v>-</v>
      </c>
      <c r="CQ169" s="683">
        <v>0</v>
      </c>
      <c r="CR169" s="681"/>
      <c r="CS169" s="681"/>
      <c r="CT169" s="681"/>
      <c r="CU169" s="687">
        <f t="shared" si="282"/>
        <v>0</v>
      </c>
      <c r="CV169" s="688" t="str">
        <f t="shared" si="283"/>
        <v>-</v>
      </c>
      <c r="CW169" s="683">
        <v>0</v>
      </c>
      <c r="CX169" s="681"/>
      <c r="CY169" s="681"/>
      <c r="CZ169" s="681"/>
      <c r="DA169" s="687">
        <f t="shared" si="284"/>
        <v>0</v>
      </c>
      <c r="DB169" s="688" t="str">
        <f t="shared" si="285"/>
        <v>-</v>
      </c>
      <c r="DC169" s="683">
        <v>0</v>
      </c>
      <c r="DD169" s="681"/>
      <c r="DE169" s="681"/>
      <c r="DF169" s="681"/>
      <c r="DG169" s="687">
        <f t="shared" si="286"/>
        <v>0</v>
      </c>
      <c r="DH169" s="688" t="str">
        <f t="shared" si="287"/>
        <v>-</v>
      </c>
    </row>
    <row r="170" spans="1:112" s="45" customFormat="1" ht="18.75" customHeight="1">
      <c r="B170" s="49"/>
      <c r="C170" s="620"/>
      <c r="D170" s="766"/>
      <c r="E170" s="528" t="s">
        <v>2423</v>
      </c>
      <c r="F170" s="528"/>
      <c r="G170" s="529"/>
      <c r="H170" s="530"/>
      <c r="I170" s="530"/>
      <c r="J170" s="726" t="s">
        <v>889</v>
      </c>
      <c r="K170" s="687">
        <f t="shared" si="244"/>
        <v>0</v>
      </c>
      <c r="L170" s="681"/>
      <c r="M170" s="687">
        <f t="shared" si="245"/>
        <v>0</v>
      </c>
      <c r="N170" s="681"/>
      <c r="O170" s="687">
        <f t="shared" si="246"/>
        <v>0</v>
      </c>
      <c r="P170" s="688" t="str">
        <f t="shared" si="247"/>
        <v>-</v>
      </c>
      <c r="Q170" s="687">
        <f t="shared" si="248"/>
        <v>0</v>
      </c>
      <c r="R170" s="681"/>
      <c r="S170" s="687">
        <f t="shared" si="249"/>
        <v>0</v>
      </c>
      <c r="T170" s="681"/>
      <c r="U170" s="687">
        <f t="shared" si="250"/>
        <v>0</v>
      </c>
      <c r="V170" s="688" t="str">
        <f t="shared" si="251"/>
        <v>-</v>
      </c>
      <c r="W170" s="683">
        <v>0</v>
      </c>
      <c r="X170" s="681"/>
      <c r="Y170" s="681"/>
      <c r="Z170" s="681"/>
      <c r="AA170" s="687">
        <f t="shared" si="252"/>
        <v>0</v>
      </c>
      <c r="AB170" s="688" t="str">
        <f t="shared" si="253"/>
        <v>-</v>
      </c>
      <c r="AC170" s="683">
        <v>0</v>
      </c>
      <c r="AD170" s="681"/>
      <c r="AE170" s="681"/>
      <c r="AF170" s="681"/>
      <c r="AG170" s="687">
        <f t="shared" si="254"/>
        <v>0</v>
      </c>
      <c r="AH170" s="688" t="str">
        <f t="shared" si="255"/>
        <v>-</v>
      </c>
      <c r="AI170" s="683">
        <v>0</v>
      </c>
      <c r="AJ170" s="681"/>
      <c r="AK170" s="681"/>
      <c r="AL170" s="681"/>
      <c r="AM170" s="687">
        <f t="shared" si="256"/>
        <v>0</v>
      </c>
      <c r="AN170" s="688" t="str">
        <f t="shared" si="257"/>
        <v>-</v>
      </c>
      <c r="AO170" s="687">
        <f t="shared" si="258"/>
        <v>0</v>
      </c>
      <c r="AP170" s="681"/>
      <c r="AQ170" s="687">
        <f t="shared" si="259"/>
        <v>0</v>
      </c>
      <c r="AR170" s="681"/>
      <c r="AS170" s="687">
        <f t="shared" si="260"/>
        <v>0</v>
      </c>
      <c r="AT170" s="688" t="str">
        <f t="shared" si="261"/>
        <v>-</v>
      </c>
      <c r="AU170" s="683">
        <v>0</v>
      </c>
      <c r="AV170" s="681"/>
      <c r="AW170" s="681"/>
      <c r="AX170" s="681"/>
      <c r="AY170" s="687">
        <f t="shared" si="262"/>
        <v>0</v>
      </c>
      <c r="AZ170" s="688" t="str">
        <f t="shared" si="263"/>
        <v>-</v>
      </c>
      <c r="BA170" s="683">
        <v>0</v>
      </c>
      <c r="BB170" s="681"/>
      <c r="BC170" s="681"/>
      <c r="BD170" s="681"/>
      <c r="BE170" s="687">
        <f t="shared" si="264"/>
        <v>0</v>
      </c>
      <c r="BF170" s="688" t="str">
        <f t="shared" si="265"/>
        <v>-</v>
      </c>
      <c r="BG170" s="683">
        <v>0</v>
      </c>
      <c r="BH170" s="681"/>
      <c r="BI170" s="681"/>
      <c r="BJ170" s="681"/>
      <c r="BK170" s="687">
        <f t="shared" si="266"/>
        <v>0</v>
      </c>
      <c r="BL170" s="688" t="str">
        <f t="shared" si="267"/>
        <v>-</v>
      </c>
      <c r="BM170" s="687">
        <f t="shared" si="268"/>
        <v>0</v>
      </c>
      <c r="BN170" s="681"/>
      <c r="BO170" s="687">
        <f t="shared" si="269"/>
        <v>0</v>
      </c>
      <c r="BP170" s="681"/>
      <c r="BQ170" s="687">
        <f t="shared" si="270"/>
        <v>0</v>
      </c>
      <c r="BR170" s="688" t="str">
        <f t="shared" si="271"/>
        <v>-</v>
      </c>
      <c r="BS170" s="683">
        <v>0</v>
      </c>
      <c r="BT170" s="681"/>
      <c r="BU170" s="681"/>
      <c r="BV170" s="681"/>
      <c r="BW170" s="687">
        <f t="shared" si="272"/>
        <v>0</v>
      </c>
      <c r="BX170" s="688" t="str">
        <f t="shared" si="273"/>
        <v>-</v>
      </c>
      <c r="BY170" s="683">
        <v>0</v>
      </c>
      <c r="BZ170" s="681"/>
      <c r="CA170" s="681"/>
      <c r="CB170" s="681"/>
      <c r="CC170" s="687">
        <f t="shared" si="274"/>
        <v>0</v>
      </c>
      <c r="CD170" s="688" t="str">
        <f t="shared" si="275"/>
        <v>-</v>
      </c>
      <c r="CE170" s="683">
        <v>0</v>
      </c>
      <c r="CF170" s="681"/>
      <c r="CG170" s="681"/>
      <c r="CH170" s="681"/>
      <c r="CI170" s="687">
        <f t="shared" si="276"/>
        <v>0</v>
      </c>
      <c r="CJ170" s="688" t="str">
        <f t="shared" si="277"/>
        <v>-</v>
      </c>
      <c r="CK170" s="687">
        <f t="shared" si="278"/>
        <v>0</v>
      </c>
      <c r="CL170" s="681"/>
      <c r="CM170" s="687">
        <f t="shared" si="279"/>
        <v>0</v>
      </c>
      <c r="CN170" s="681"/>
      <c r="CO170" s="687">
        <f t="shared" si="280"/>
        <v>0</v>
      </c>
      <c r="CP170" s="688" t="str">
        <f t="shared" si="281"/>
        <v>-</v>
      </c>
      <c r="CQ170" s="683">
        <v>0</v>
      </c>
      <c r="CR170" s="681"/>
      <c r="CS170" s="681"/>
      <c r="CT170" s="681"/>
      <c r="CU170" s="687">
        <f t="shared" si="282"/>
        <v>0</v>
      </c>
      <c r="CV170" s="688" t="str">
        <f t="shared" si="283"/>
        <v>-</v>
      </c>
      <c r="CW170" s="683">
        <v>0</v>
      </c>
      <c r="CX170" s="681"/>
      <c r="CY170" s="681"/>
      <c r="CZ170" s="681"/>
      <c r="DA170" s="687">
        <f t="shared" si="284"/>
        <v>0</v>
      </c>
      <c r="DB170" s="688" t="str">
        <f t="shared" si="285"/>
        <v>-</v>
      </c>
      <c r="DC170" s="683">
        <v>0</v>
      </c>
      <c r="DD170" s="681"/>
      <c r="DE170" s="681"/>
      <c r="DF170" s="681"/>
      <c r="DG170" s="687">
        <f t="shared" si="286"/>
        <v>0</v>
      </c>
      <c r="DH170" s="688" t="str">
        <f t="shared" si="287"/>
        <v>-</v>
      </c>
    </row>
    <row r="171" spans="1:112" s="45" customFormat="1" ht="24" customHeight="1">
      <c r="A171" t="s">
        <v>2424</v>
      </c>
      <c r="B171" s="49"/>
      <c r="C171" s="620"/>
      <c r="D171" s="815" t="s">
        <v>2424</v>
      </c>
      <c r="E171" s="528" t="s">
        <v>2425</v>
      </c>
      <c r="F171" s="528"/>
      <c r="G171" s="529"/>
      <c r="H171" s="530" t="s">
        <v>2426</v>
      </c>
      <c r="I171" s="530"/>
      <c r="J171" s="53" t="s">
        <v>186</v>
      </c>
      <c r="K171" s="687">
        <f t="shared" si="244"/>
        <v>5633.8000000000011</v>
      </c>
      <c r="L171" s="681"/>
      <c r="M171" s="687">
        <f t="shared" si="245"/>
        <v>0</v>
      </c>
      <c r="N171" s="681"/>
      <c r="O171" s="687">
        <f t="shared" si="246"/>
        <v>-5633.8000000000011</v>
      </c>
      <c r="P171" s="688">
        <f t="shared" si="247"/>
        <v>0</v>
      </c>
      <c r="Q171" s="687">
        <f t="shared" si="248"/>
        <v>1605.3000000000002</v>
      </c>
      <c r="R171" s="681"/>
      <c r="S171" s="687">
        <f t="shared" si="249"/>
        <v>0</v>
      </c>
      <c r="T171" s="681"/>
      <c r="U171" s="687">
        <f t="shared" si="250"/>
        <v>-1605.3000000000002</v>
      </c>
      <c r="V171" s="688">
        <f t="shared" si="251"/>
        <v>0</v>
      </c>
      <c r="W171" s="687">
        <f>W173+W175+W177+W179</f>
        <v>561</v>
      </c>
      <c r="X171" s="681"/>
      <c r="Y171" s="687">
        <f>Y173+Y175+Y177+Y179</f>
        <v>0</v>
      </c>
      <c r="Z171" s="681"/>
      <c r="AA171" s="687">
        <f t="shared" si="252"/>
        <v>-561</v>
      </c>
      <c r="AB171" s="688">
        <f t="shared" si="253"/>
        <v>0</v>
      </c>
      <c r="AC171" s="687">
        <f>AC173+AC175+AC177+AC179</f>
        <v>505</v>
      </c>
      <c r="AD171" s="681"/>
      <c r="AE171" s="687">
        <f>AE173+AE175+AE177+AE179</f>
        <v>0</v>
      </c>
      <c r="AF171" s="681"/>
      <c r="AG171" s="687">
        <f t="shared" si="254"/>
        <v>-505</v>
      </c>
      <c r="AH171" s="688">
        <f t="shared" si="255"/>
        <v>0</v>
      </c>
      <c r="AI171" s="687">
        <f>AI173+AI175+AI177+AI179</f>
        <v>539.30000000000007</v>
      </c>
      <c r="AJ171" s="681"/>
      <c r="AK171" s="687">
        <f>AK173+AK175+AK177+AK179</f>
        <v>0</v>
      </c>
      <c r="AL171" s="681"/>
      <c r="AM171" s="687">
        <f t="shared" si="256"/>
        <v>-539.30000000000007</v>
      </c>
      <c r="AN171" s="688">
        <f t="shared" si="257"/>
        <v>0</v>
      </c>
      <c r="AO171" s="687">
        <f t="shared" si="258"/>
        <v>1276.3000000000002</v>
      </c>
      <c r="AP171" s="681"/>
      <c r="AQ171" s="687">
        <f t="shared" si="259"/>
        <v>0</v>
      </c>
      <c r="AR171" s="681"/>
      <c r="AS171" s="687">
        <f t="shared" si="260"/>
        <v>-1276.3000000000002</v>
      </c>
      <c r="AT171" s="688">
        <f t="shared" si="261"/>
        <v>0</v>
      </c>
      <c r="AU171" s="687">
        <f>AU173+AU175+AU177+AU179</f>
        <v>274.09999999999997</v>
      </c>
      <c r="AV171" s="681"/>
      <c r="AW171" s="687">
        <f>AW173+AW175+AW177+AW179</f>
        <v>0</v>
      </c>
      <c r="AX171" s="681"/>
      <c r="AY171" s="687">
        <f t="shared" si="262"/>
        <v>-274.09999999999997</v>
      </c>
      <c r="AZ171" s="688">
        <f t="shared" si="263"/>
        <v>0</v>
      </c>
      <c r="BA171" s="687">
        <f>BA173+BA175+BA177+BA179</f>
        <v>517.00000000000011</v>
      </c>
      <c r="BB171" s="681"/>
      <c r="BC171" s="687">
        <f>BC173+BC175+BC177+BC179</f>
        <v>0</v>
      </c>
      <c r="BD171" s="681"/>
      <c r="BE171" s="687">
        <f t="shared" si="264"/>
        <v>-517.00000000000011</v>
      </c>
      <c r="BF171" s="688">
        <f t="shared" si="265"/>
        <v>0</v>
      </c>
      <c r="BG171" s="687">
        <f>BG173+BG175+BG177+BG179</f>
        <v>485.2</v>
      </c>
      <c r="BH171" s="681"/>
      <c r="BI171" s="687">
        <f>BI173+BI175+BI177+BI179</f>
        <v>0</v>
      </c>
      <c r="BJ171" s="681"/>
      <c r="BK171" s="687">
        <f t="shared" si="266"/>
        <v>-485.2</v>
      </c>
      <c r="BL171" s="688">
        <f t="shared" si="267"/>
        <v>0</v>
      </c>
      <c r="BM171" s="687">
        <f t="shared" si="268"/>
        <v>1099.4000000000001</v>
      </c>
      <c r="BN171" s="681"/>
      <c r="BO171" s="687">
        <f t="shared" si="269"/>
        <v>0</v>
      </c>
      <c r="BP171" s="681"/>
      <c r="BQ171" s="687">
        <f t="shared" si="270"/>
        <v>-1099.4000000000001</v>
      </c>
      <c r="BR171" s="688">
        <f t="shared" si="271"/>
        <v>0</v>
      </c>
      <c r="BS171" s="687">
        <f>BS173+BS175+BS177+BS179</f>
        <v>541.40000000000009</v>
      </c>
      <c r="BT171" s="681"/>
      <c r="BU171" s="687">
        <f>BU173+BU175+BU177+BU179</f>
        <v>0</v>
      </c>
      <c r="BV171" s="681"/>
      <c r="BW171" s="687">
        <f t="shared" si="272"/>
        <v>-541.40000000000009</v>
      </c>
      <c r="BX171" s="688">
        <f t="shared" si="273"/>
        <v>0</v>
      </c>
      <c r="BY171" s="687">
        <f>BY173+BY175+BY177+BY179</f>
        <v>472.09999999999997</v>
      </c>
      <c r="BZ171" s="681"/>
      <c r="CA171" s="687">
        <f>CA173+CA175+CA177+CA179</f>
        <v>0</v>
      </c>
      <c r="CB171" s="681"/>
      <c r="CC171" s="687">
        <f t="shared" si="274"/>
        <v>-472.09999999999997</v>
      </c>
      <c r="CD171" s="688">
        <f t="shared" si="275"/>
        <v>0</v>
      </c>
      <c r="CE171" s="687">
        <f>CE173+CE175+CE177+CE179</f>
        <v>85.899999999999991</v>
      </c>
      <c r="CF171" s="681"/>
      <c r="CG171" s="687">
        <f>CG173+CG175+CG177+CG179</f>
        <v>0</v>
      </c>
      <c r="CH171" s="681"/>
      <c r="CI171" s="687">
        <f t="shared" si="276"/>
        <v>-85.899999999999991</v>
      </c>
      <c r="CJ171" s="688">
        <f t="shared" si="277"/>
        <v>0</v>
      </c>
      <c r="CK171" s="687">
        <f t="shared" si="278"/>
        <v>1652.8000000000002</v>
      </c>
      <c r="CL171" s="681"/>
      <c r="CM171" s="687">
        <f t="shared" si="279"/>
        <v>0</v>
      </c>
      <c r="CN171" s="681"/>
      <c r="CO171" s="687">
        <f t="shared" si="280"/>
        <v>-1652.8000000000002</v>
      </c>
      <c r="CP171" s="688">
        <f t="shared" si="281"/>
        <v>0</v>
      </c>
      <c r="CQ171" s="687">
        <f>CQ173+CQ175+CQ177+CQ179</f>
        <v>549.5</v>
      </c>
      <c r="CR171" s="681"/>
      <c r="CS171" s="687">
        <f>CS173+CS175+CS177+CS179</f>
        <v>0</v>
      </c>
      <c r="CT171" s="681"/>
      <c r="CU171" s="687">
        <f t="shared" si="282"/>
        <v>-549.5</v>
      </c>
      <c r="CV171" s="688">
        <f t="shared" si="283"/>
        <v>0</v>
      </c>
      <c r="CW171" s="687">
        <f>CW173+CW175+CW177+CW179</f>
        <v>542.30000000000007</v>
      </c>
      <c r="CX171" s="681"/>
      <c r="CY171" s="687">
        <f>CY173+CY175+CY177+CY179</f>
        <v>0</v>
      </c>
      <c r="CZ171" s="681"/>
      <c r="DA171" s="687">
        <f t="shared" si="284"/>
        <v>-542.30000000000007</v>
      </c>
      <c r="DB171" s="688">
        <f t="shared" si="285"/>
        <v>0</v>
      </c>
      <c r="DC171" s="687">
        <f>DC173+DC175+DC177+DC179</f>
        <v>561</v>
      </c>
      <c r="DD171" s="681"/>
      <c r="DE171" s="687">
        <f>DE173+DE175+DE177+DE179</f>
        <v>0</v>
      </c>
      <c r="DF171" s="681"/>
      <c r="DG171" s="687">
        <f t="shared" si="286"/>
        <v>-561</v>
      </c>
      <c r="DH171" s="688">
        <f t="shared" si="287"/>
        <v>0</v>
      </c>
    </row>
    <row r="172" spans="1:112" s="45" customFormat="1" ht="24" customHeight="1">
      <c r="B172" s="49"/>
      <c r="C172" s="620"/>
      <c r="D172" s="766"/>
      <c r="E172" s="528" t="s">
        <v>2427</v>
      </c>
      <c r="F172" s="528"/>
      <c r="G172" s="529"/>
      <c r="H172" s="530" t="s">
        <v>2428</v>
      </c>
      <c r="I172" s="530"/>
      <c r="J172" s="726" t="s">
        <v>889</v>
      </c>
      <c r="K172" s="687">
        <f t="shared" si="244"/>
        <v>7574</v>
      </c>
      <c r="L172" s="681"/>
      <c r="M172" s="687">
        <f t="shared" si="245"/>
        <v>0</v>
      </c>
      <c r="N172" s="681"/>
      <c r="O172" s="687">
        <f t="shared" si="246"/>
        <v>-7574</v>
      </c>
      <c r="P172" s="688">
        <f t="shared" si="247"/>
        <v>0</v>
      </c>
      <c r="Q172" s="687">
        <f t="shared" si="248"/>
        <v>2166.4</v>
      </c>
      <c r="R172" s="681"/>
      <c r="S172" s="687">
        <f t="shared" si="249"/>
        <v>0</v>
      </c>
      <c r="T172" s="681"/>
      <c r="U172" s="687">
        <f t="shared" si="250"/>
        <v>-2166.4</v>
      </c>
      <c r="V172" s="688">
        <f t="shared" si="251"/>
        <v>0</v>
      </c>
      <c r="W172" s="687">
        <f>W174+W176+W178+W180</f>
        <v>756.2</v>
      </c>
      <c r="X172" s="681"/>
      <c r="Y172" s="687">
        <f>Y174+Y176+Y178+Y180</f>
        <v>0</v>
      </c>
      <c r="Z172" s="681"/>
      <c r="AA172" s="687">
        <f t="shared" si="252"/>
        <v>-756.2</v>
      </c>
      <c r="AB172" s="688">
        <f t="shared" si="253"/>
        <v>0</v>
      </c>
      <c r="AC172" s="687">
        <f>AC174+AC176+AC178+AC180</f>
        <v>682.1</v>
      </c>
      <c r="AD172" s="681"/>
      <c r="AE172" s="687">
        <f>AE174+AE176+AE178+AE180</f>
        <v>0</v>
      </c>
      <c r="AF172" s="681"/>
      <c r="AG172" s="687">
        <f t="shared" si="254"/>
        <v>-682.1</v>
      </c>
      <c r="AH172" s="688">
        <f t="shared" si="255"/>
        <v>0</v>
      </c>
      <c r="AI172" s="687">
        <f>AI174+AI176+AI178+AI180</f>
        <v>728.09999999999991</v>
      </c>
      <c r="AJ172" s="681"/>
      <c r="AK172" s="687">
        <f>AK174+AK176+AK178+AK180</f>
        <v>0</v>
      </c>
      <c r="AL172" s="681"/>
      <c r="AM172" s="687">
        <f t="shared" si="256"/>
        <v>-728.09999999999991</v>
      </c>
      <c r="AN172" s="688">
        <f t="shared" si="257"/>
        <v>0</v>
      </c>
      <c r="AO172" s="687">
        <f t="shared" si="258"/>
        <v>1709.8000000000002</v>
      </c>
      <c r="AP172" s="681"/>
      <c r="AQ172" s="687">
        <f t="shared" si="259"/>
        <v>0</v>
      </c>
      <c r="AR172" s="681"/>
      <c r="AS172" s="687">
        <f t="shared" si="260"/>
        <v>-1709.8000000000002</v>
      </c>
      <c r="AT172" s="688">
        <f t="shared" si="261"/>
        <v>0</v>
      </c>
      <c r="AU172" s="687">
        <f>AU174+AU176+AU178+AU180</f>
        <v>371.70000000000005</v>
      </c>
      <c r="AV172" s="681"/>
      <c r="AW172" s="687">
        <f>AW174+AW176+AW178+AW180</f>
        <v>0</v>
      </c>
      <c r="AX172" s="681"/>
      <c r="AY172" s="687">
        <f t="shared" si="262"/>
        <v>-371.70000000000005</v>
      </c>
      <c r="AZ172" s="688">
        <f t="shared" si="263"/>
        <v>0</v>
      </c>
      <c r="BA172" s="687">
        <f>BA174+BA176+BA178+BA180</f>
        <v>689.79999999999984</v>
      </c>
      <c r="BB172" s="681"/>
      <c r="BC172" s="687">
        <f>BC174+BC176+BC178+BC180</f>
        <v>0</v>
      </c>
      <c r="BD172" s="681"/>
      <c r="BE172" s="687">
        <f t="shared" si="264"/>
        <v>-689.79999999999984</v>
      </c>
      <c r="BF172" s="688">
        <f t="shared" si="265"/>
        <v>0</v>
      </c>
      <c r="BG172" s="687">
        <f>BG174+BG176+BG178+BG180</f>
        <v>648.30000000000007</v>
      </c>
      <c r="BH172" s="681"/>
      <c r="BI172" s="687">
        <f>BI174+BI176+BI178+BI180</f>
        <v>0</v>
      </c>
      <c r="BJ172" s="681"/>
      <c r="BK172" s="687">
        <f t="shared" si="266"/>
        <v>-648.30000000000007</v>
      </c>
      <c r="BL172" s="688">
        <f t="shared" si="267"/>
        <v>0</v>
      </c>
      <c r="BM172" s="687">
        <f t="shared" si="268"/>
        <v>1476.6</v>
      </c>
      <c r="BN172" s="681"/>
      <c r="BO172" s="687">
        <f t="shared" si="269"/>
        <v>0</v>
      </c>
      <c r="BP172" s="681"/>
      <c r="BQ172" s="687">
        <f t="shared" si="270"/>
        <v>-1476.6</v>
      </c>
      <c r="BR172" s="688">
        <f t="shared" si="271"/>
        <v>0</v>
      </c>
      <c r="BS172" s="687">
        <f>BS174+BS176+BS178+BS180</f>
        <v>726.1</v>
      </c>
      <c r="BT172" s="681"/>
      <c r="BU172" s="687">
        <f>BU174+BU176+BU178+BU180</f>
        <v>0</v>
      </c>
      <c r="BV172" s="681"/>
      <c r="BW172" s="687">
        <f t="shared" si="272"/>
        <v>-726.1</v>
      </c>
      <c r="BX172" s="688">
        <f t="shared" si="273"/>
        <v>0</v>
      </c>
      <c r="BY172" s="687">
        <f>BY174+BY176+BY178+BY180</f>
        <v>634.19999999999993</v>
      </c>
      <c r="BZ172" s="681"/>
      <c r="CA172" s="687">
        <f>CA174+CA176+CA178+CA180</f>
        <v>0</v>
      </c>
      <c r="CB172" s="681"/>
      <c r="CC172" s="687">
        <f t="shared" si="274"/>
        <v>-634.19999999999993</v>
      </c>
      <c r="CD172" s="688">
        <f t="shared" si="275"/>
        <v>0</v>
      </c>
      <c r="CE172" s="687">
        <f>CE174+CE176+CE178+CE180</f>
        <v>116.3</v>
      </c>
      <c r="CF172" s="681"/>
      <c r="CG172" s="687">
        <f>CG174+CG176+CG178+CG180</f>
        <v>0</v>
      </c>
      <c r="CH172" s="681"/>
      <c r="CI172" s="687">
        <f t="shared" si="276"/>
        <v>-116.3</v>
      </c>
      <c r="CJ172" s="688">
        <f t="shared" si="277"/>
        <v>0</v>
      </c>
      <c r="CK172" s="687">
        <f t="shared" si="278"/>
        <v>2221.1999999999998</v>
      </c>
      <c r="CL172" s="681"/>
      <c r="CM172" s="687">
        <f t="shared" si="279"/>
        <v>0</v>
      </c>
      <c r="CN172" s="681"/>
      <c r="CO172" s="687">
        <f t="shared" si="280"/>
        <v>-2221.1999999999998</v>
      </c>
      <c r="CP172" s="688">
        <f t="shared" si="281"/>
        <v>0</v>
      </c>
      <c r="CQ172" s="687">
        <f>CQ174+CQ176+CQ178+CQ180</f>
        <v>733.6</v>
      </c>
      <c r="CR172" s="681"/>
      <c r="CS172" s="687">
        <f>CS174+CS176+CS178+CS180</f>
        <v>0</v>
      </c>
      <c r="CT172" s="681"/>
      <c r="CU172" s="687">
        <f t="shared" si="282"/>
        <v>-733.6</v>
      </c>
      <c r="CV172" s="688">
        <f t="shared" si="283"/>
        <v>0</v>
      </c>
      <c r="CW172" s="687">
        <f>CW174+CW176+CW178+CW180</f>
        <v>731.4</v>
      </c>
      <c r="CX172" s="681"/>
      <c r="CY172" s="687">
        <f>CY174+CY176+CY178+CY180</f>
        <v>0</v>
      </c>
      <c r="CZ172" s="681"/>
      <c r="DA172" s="687">
        <f t="shared" si="284"/>
        <v>-731.4</v>
      </c>
      <c r="DB172" s="688">
        <f t="shared" si="285"/>
        <v>0</v>
      </c>
      <c r="DC172" s="687">
        <f>DC174+DC176+DC178+DC180</f>
        <v>756.2</v>
      </c>
      <c r="DD172" s="681"/>
      <c r="DE172" s="687">
        <f>DE174+DE176+DE178+DE180</f>
        <v>0</v>
      </c>
      <c r="DF172" s="681"/>
      <c r="DG172" s="687">
        <f t="shared" si="286"/>
        <v>-756.2</v>
      </c>
      <c r="DH172" s="688">
        <f t="shared" si="287"/>
        <v>0</v>
      </c>
    </row>
    <row r="173" spans="1:112" s="45" customFormat="1" ht="18.75" customHeight="1">
      <c r="A173" t="s">
        <v>2399</v>
      </c>
      <c r="B173" s="49"/>
      <c r="C173" s="620"/>
      <c r="D173" s="807" t="s">
        <v>2399</v>
      </c>
      <c r="E173" s="528" t="s">
        <v>2429</v>
      </c>
      <c r="F173" s="528"/>
      <c r="G173" s="529"/>
      <c r="H173" s="530"/>
      <c r="I173" s="530"/>
      <c r="J173" s="53" t="s">
        <v>186</v>
      </c>
      <c r="K173" s="687">
        <f t="shared" si="244"/>
        <v>4623.3</v>
      </c>
      <c r="L173" s="681"/>
      <c r="M173" s="687">
        <f t="shared" si="245"/>
        <v>0</v>
      </c>
      <c r="N173" s="681"/>
      <c r="O173" s="687">
        <f t="shared" si="246"/>
        <v>-4623.3</v>
      </c>
      <c r="P173" s="688">
        <f t="shared" si="247"/>
        <v>0</v>
      </c>
      <c r="Q173" s="687">
        <f t="shared" si="248"/>
        <v>1314.9</v>
      </c>
      <c r="R173" s="681"/>
      <c r="S173" s="687">
        <f t="shared" si="249"/>
        <v>0</v>
      </c>
      <c r="T173" s="681"/>
      <c r="U173" s="687">
        <f t="shared" si="250"/>
        <v>-1314.9</v>
      </c>
      <c r="V173" s="688">
        <f t="shared" si="251"/>
        <v>0</v>
      </c>
      <c r="W173" s="683">
        <v>463.9</v>
      </c>
      <c r="X173" s="681"/>
      <c r="Y173" s="681"/>
      <c r="Z173" s="681"/>
      <c r="AA173" s="687">
        <f t="shared" si="252"/>
        <v>-463.9</v>
      </c>
      <c r="AB173" s="688">
        <f t="shared" si="253"/>
        <v>0</v>
      </c>
      <c r="AC173" s="683">
        <v>408.5</v>
      </c>
      <c r="AD173" s="681"/>
      <c r="AE173" s="681"/>
      <c r="AF173" s="681"/>
      <c r="AG173" s="687">
        <f t="shared" si="254"/>
        <v>-408.5</v>
      </c>
      <c r="AH173" s="688">
        <f t="shared" si="255"/>
        <v>0</v>
      </c>
      <c r="AI173" s="683">
        <v>442.5</v>
      </c>
      <c r="AJ173" s="681"/>
      <c r="AK173" s="681"/>
      <c r="AL173" s="681"/>
      <c r="AM173" s="687">
        <f t="shared" si="256"/>
        <v>-442.5</v>
      </c>
      <c r="AN173" s="688">
        <f t="shared" si="257"/>
        <v>0</v>
      </c>
      <c r="AO173" s="687">
        <f t="shared" si="258"/>
        <v>1021</v>
      </c>
      <c r="AP173" s="681"/>
      <c r="AQ173" s="687">
        <f t="shared" si="259"/>
        <v>0</v>
      </c>
      <c r="AR173" s="681"/>
      <c r="AS173" s="687">
        <f t="shared" si="260"/>
        <v>-1021</v>
      </c>
      <c r="AT173" s="688">
        <f t="shared" si="261"/>
        <v>0</v>
      </c>
      <c r="AU173" s="683">
        <v>214.2</v>
      </c>
      <c r="AV173" s="681"/>
      <c r="AW173" s="681"/>
      <c r="AX173" s="681"/>
      <c r="AY173" s="687">
        <f t="shared" si="262"/>
        <v>-214.2</v>
      </c>
      <c r="AZ173" s="688">
        <f t="shared" si="263"/>
        <v>0</v>
      </c>
      <c r="BA173" s="683">
        <v>419.1</v>
      </c>
      <c r="BB173" s="681"/>
      <c r="BC173" s="681"/>
      <c r="BD173" s="681"/>
      <c r="BE173" s="687">
        <f t="shared" si="264"/>
        <v>-419.1</v>
      </c>
      <c r="BF173" s="688">
        <f t="shared" si="265"/>
        <v>0</v>
      </c>
      <c r="BG173" s="683">
        <v>387.7</v>
      </c>
      <c r="BH173" s="681"/>
      <c r="BI173" s="681"/>
      <c r="BJ173" s="681"/>
      <c r="BK173" s="687">
        <f t="shared" si="266"/>
        <v>-387.7</v>
      </c>
      <c r="BL173" s="688">
        <f t="shared" si="267"/>
        <v>0</v>
      </c>
      <c r="BM173" s="687">
        <f t="shared" si="268"/>
        <v>874.2</v>
      </c>
      <c r="BN173" s="681"/>
      <c r="BO173" s="687">
        <f t="shared" si="269"/>
        <v>0</v>
      </c>
      <c r="BP173" s="681"/>
      <c r="BQ173" s="687">
        <f t="shared" si="270"/>
        <v>-874.2</v>
      </c>
      <c r="BR173" s="688">
        <f t="shared" si="271"/>
        <v>0</v>
      </c>
      <c r="BS173" s="683">
        <v>443.3</v>
      </c>
      <c r="BT173" s="681"/>
      <c r="BU173" s="681"/>
      <c r="BV173" s="681"/>
      <c r="BW173" s="687">
        <f t="shared" si="272"/>
        <v>-443.3</v>
      </c>
      <c r="BX173" s="688">
        <f t="shared" si="273"/>
        <v>0</v>
      </c>
      <c r="BY173" s="683">
        <v>374.7</v>
      </c>
      <c r="BZ173" s="681"/>
      <c r="CA173" s="681"/>
      <c r="CB173" s="681"/>
      <c r="CC173" s="687">
        <f t="shared" si="274"/>
        <v>-374.7</v>
      </c>
      <c r="CD173" s="688">
        <f t="shared" si="275"/>
        <v>0</v>
      </c>
      <c r="CE173" s="683">
        <v>56.2</v>
      </c>
      <c r="CF173" s="681"/>
      <c r="CG173" s="681"/>
      <c r="CH173" s="681"/>
      <c r="CI173" s="687">
        <f t="shared" si="276"/>
        <v>-56.2</v>
      </c>
      <c r="CJ173" s="688">
        <f t="shared" si="277"/>
        <v>0</v>
      </c>
      <c r="CK173" s="687">
        <f t="shared" si="278"/>
        <v>1413.1999999999998</v>
      </c>
      <c r="CL173" s="681"/>
      <c r="CM173" s="687">
        <f t="shared" si="279"/>
        <v>0</v>
      </c>
      <c r="CN173" s="681"/>
      <c r="CO173" s="687">
        <f t="shared" si="280"/>
        <v>-1413.1999999999998</v>
      </c>
      <c r="CP173" s="688">
        <f t="shared" si="281"/>
        <v>0</v>
      </c>
      <c r="CQ173" s="683">
        <v>503.9</v>
      </c>
      <c r="CR173" s="681"/>
      <c r="CS173" s="681"/>
      <c r="CT173" s="681"/>
      <c r="CU173" s="687">
        <f t="shared" si="282"/>
        <v>-503.9</v>
      </c>
      <c r="CV173" s="688">
        <f t="shared" si="283"/>
        <v>0</v>
      </c>
      <c r="CW173" s="683">
        <v>445.4</v>
      </c>
      <c r="CX173" s="681"/>
      <c r="CY173" s="681"/>
      <c r="CZ173" s="681"/>
      <c r="DA173" s="687">
        <f t="shared" si="284"/>
        <v>-445.4</v>
      </c>
      <c r="DB173" s="688">
        <f t="shared" si="285"/>
        <v>0</v>
      </c>
      <c r="DC173" s="683">
        <v>463.9</v>
      </c>
      <c r="DD173" s="681"/>
      <c r="DE173" s="681"/>
      <c r="DF173" s="681"/>
      <c r="DG173" s="687">
        <f t="shared" si="286"/>
        <v>-463.9</v>
      </c>
      <c r="DH173" s="688">
        <f t="shared" si="287"/>
        <v>0</v>
      </c>
    </row>
    <row r="174" spans="1:112" s="45" customFormat="1" ht="18.75" customHeight="1">
      <c r="B174" s="49"/>
      <c r="C174" s="620"/>
      <c r="D174" s="766"/>
      <c r="E174" s="528" t="s">
        <v>2430</v>
      </c>
      <c r="F174" s="528"/>
      <c r="G174" s="529"/>
      <c r="H174" s="530"/>
      <c r="I174" s="530"/>
      <c r="J174" s="726" t="s">
        <v>889</v>
      </c>
      <c r="K174" s="687">
        <f t="shared" si="244"/>
        <v>6136.5</v>
      </c>
      <c r="L174" s="681"/>
      <c r="M174" s="687">
        <f t="shared" si="245"/>
        <v>0</v>
      </c>
      <c r="N174" s="681"/>
      <c r="O174" s="687">
        <f t="shared" si="246"/>
        <v>-6136.5</v>
      </c>
      <c r="P174" s="688">
        <f t="shared" si="247"/>
        <v>0</v>
      </c>
      <c r="Q174" s="687">
        <f t="shared" si="248"/>
        <v>1751.7</v>
      </c>
      <c r="R174" s="681"/>
      <c r="S174" s="687">
        <f t="shared" si="249"/>
        <v>0</v>
      </c>
      <c r="T174" s="681"/>
      <c r="U174" s="687">
        <f t="shared" si="250"/>
        <v>-1751.7</v>
      </c>
      <c r="V174" s="688">
        <f t="shared" si="251"/>
        <v>0</v>
      </c>
      <c r="W174" s="683">
        <v>617.70000000000005</v>
      </c>
      <c r="X174" s="681"/>
      <c r="Y174" s="681"/>
      <c r="Z174" s="681"/>
      <c r="AA174" s="687">
        <f t="shared" si="252"/>
        <v>-617.70000000000005</v>
      </c>
      <c r="AB174" s="688">
        <f t="shared" si="253"/>
        <v>0</v>
      </c>
      <c r="AC174" s="683">
        <v>544.20000000000005</v>
      </c>
      <c r="AD174" s="681"/>
      <c r="AE174" s="681"/>
      <c r="AF174" s="681"/>
      <c r="AG174" s="687">
        <f t="shared" si="254"/>
        <v>-544.20000000000005</v>
      </c>
      <c r="AH174" s="688">
        <f t="shared" si="255"/>
        <v>0</v>
      </c>
      <c r="AI174" s="683">
        <v>589.79999999999995</v>
      </c>
      <c r="AJ174" s="681"/>
      <c r="AK174" s="681"/>
      <c r="AL174" s="681"/>
      <c r="AM174" s="687">
        <f t="shared" si="256"/>
        <v>-589.79999999999995</v>
      </c>
      <c r="AN174" s="688">
        <f t="shared" si="257"/>
        <v>0</v>
      </c>
      <c r="AO174" s="687">
        <f t="shared" si="258"/>
        <v>1347.5</v>
      </c>
      <c r="AP174" s="681"/>
      <c r="AQ174" s="687">
        <f t="shared" si="259"/>
        <v>0</v>
      </c>
      <c r="AR174" s="681"/>
      <c r="AS174" s="687">
        <f t="shared" si="260"/>
        <v>-1347.5</v>
      </c>
      <c r="AT174" s="688">
        <f t="shared" si="261"/>
        <v>0</v>
      </c>
      <c r="AU174" s="683">
        <v>286.10000000000002</v>
      </c>
      <c r="AV174" s="681"/>
      <c r="AW174" s="681"/>
      <c r="AX174" s="681"/>
      <c r="AY174" s="687">
        <f t="shared" si="262"/>
        <v>-286.10000000000002</v>
      </c>
      <c r="AZ174" s="688">
        <f t="shared" si="263"/>
        <v>0</v>
      </c>
      <c r="BA174" s="683">
        <v>551.29999999999995</v>
      </c>
      <c r="BB174" s="681"/>
      <c r="BC174" s="681"/>
      <c r="BD174" s="681"/>
      <c r="BE174" s="687">
        <f t="shared" si="264"/>
        <v>-551.29999999999995</v>
      </c>
      <c r="BF174" s="688">
        <f t="shared" si="265"/>
        <v>0</v>
      </c>
      <c r="BG174" s="683">
        <v>510.1</v>
      </c>
      <c r="BH174" s="681"/>
      <c r="BI174" s="681"/>
      <c r="BJ174" s="681"/>
      <c r="BK174" s="687">
        <f t="shared" si="266"/>
        <v>-510.1</v>
      </c>
      <c r="BL174" s="688">
        <f t="shared" si="267"/>
        <v>0</v>
      </c>
      <c r="BM174" s="687">
        <f t="shared" si="268"/>
        <v>1157.3</v>
      </c>
      <c r="BN174" s="681"/>
      <c r="BO174" s="687">
        <f t="shared" si="269"/>
        <v>0</v>
      </c>
      <c r="BP174" s="681"/>
      <c r="BQ174" s="687">
        <f t="shared" si="270"/>
        <v>-1157.3</v>
      </c>
      <c r="BR174" s="688">
        <f t="shared" si="271"/>
        <v>0</v>
      </c>
      <c r="BS174" s="683">
        <v>587.1</v>
      </c>
      <c r="BT174" s="681"/>
      <c r="BU174" s="681"/>
      <c r="BV174" s="681"/>
      <c r="BW174" s="687">
        <f t="shared" si="272"/>
        <v>-587.1</v>
      </c>
      <c r="BX174" s="688">
        <f t="shared" si="273"/>
        <v>0</v>
      </c>
      <c r="BY174" s="683">
        <v>496.2</v>
      </c>
      <c r="BZ174" s="681"/>
      <c r="CA174" s="681"/>
      <c r="CB174" s="681"/>
      <c r="CC174" s="687">
        <f t="shared" si="274"/>
        <v>-496.2</v>
      </c>
      <c r="CD174" s="688">
        <f t="shared" si="275"/>
        <v>0</v>
      </c>
      <c r="CE174" s="683">
        <v>74</v>
      </c>
      <c r="CF174" s="681"/>
      <c r="CG174" s="681"/>
      <c r="CH174" s="681"/>
      <c r="CI174" s="687">
        <f t="shared" si="276"/>
        <v>-74</v>
      </c>
      <c r="CJ174" s="688">
        <f t="shared" si="277"/>
        <v>0</v>
      </c>
      <c r="CK174" s="687">
        <f t="shared" si="278"/>
        <v>1880.0000000000002</v>
      </c>
      <c r="CL174" s="681"/>
      <c r="CM174" s="687">
        <f t="shared" si="279"/>
        <v>0</v>
      </c>
      <c r="CN174" s="681"/>
      <c r="CO174" s="687">
        <f t="shared" si="280"/>
        <v>-1880.0000000000002</v>
      </c>
      <c r="CP174" s="688">
        <f t="shared" si="281"/>
        <v>0</v>
      </c>
      <c r="CQ174" s="683">
        <v>669.1</v>
      </c>
      <c r="CR174" s="681"/>
      <c r="CS174" s="681"/>
      <c r="CT174" s="681"/>
      <c r="CU174" s="687">
        <f t="shared" si="282"/>
        <v>-669.1</v>
      </c>
      <c r="CV174" s="688">
        <f t="shared" si="283"/>
        <v>0</v>
      </c>
      <c r="CW174" s="683">
        <v>593.20000000000005</v>
      </c>
      <c r="CX174" s="681"/>
      <c r="CY174" s="681"/>
      <c r="CZ174" s="681"/>
      <c r="DA174" s="687">
        <f t="shared" si="284"/>
        <v>-593.20000000000005</v>
      </c>
      <c r="DB174" s="688">
        <f t="shared" si="285"/>
        <v>0</v>
      </c>
      <c r="DC174" s="683">
        <v>617.70000000000005</v>
      </c>
      <c r="DD174" s="681"/>
      <c r="DE174" s="681"/>
      <c r="DF174" s="681"/>
      <c r="DG174" s="687">
        <f t="shared" si="286"/>
        <v>-617.70000000000005</v>
      </c>
      <c r="DH174" s="688">
        <f t="shared" si="287"/>
        <v>0</v>
      </c>
    </row>
    <row r="175" spans="1:112" s="45" customFormat="1" ht="18.75" customHeight="1">
      <c r="A175" t="s">
        <v>2402</v>
      </c>
      <c r="B175" s="49"/>
      <c r="C175" s="620"/>
      <c r="D175" s="807" t="s">
        <v>2402</v>
      </c>
      <c r="E175" s="528" t="s">
        <v>2431</v>
      </c>
      <c r="F175" s="528"/>
      <c r="G175" s="529"/>
      <c r="H175" s="530"/>
      <c r="I175" s="530"/>
      <c r="J175" s="53" t="s">
        <v>186</v>
      </c>
      <c r="K175" s="687">
        <f t="shared" si="244"/>
        <v>950.3</v>
      </c>
      <c r="L175" s="681"/>
      <c r="M175" s="687">
        <f t="shared" si="245"/>
        <v>0</v>
      </c>
      <c r="N175" s="681"/>
      <c r="O175" s="687">
        <f t="shared" si="246"/>
        <v>-950.3</v>
      </c>
      <c r="P175" s="688">
        <f t="shared" si="247"/>
        <v>0</v>
      </c>
      <c r="Q175" s="687">
        <f t="shared" si="248"/>
        <v>273.29999999999995</v>
      </c>
      <c r="R175" s="681"/>
      <c r="S175" s="687">
        <f t="shared" si="249"/>
        <v>0</v>
      </c>
      <c r="T175" s="681"/>
      <c r="U175" s="687">
        <f t="shared" si="250"/>
        <v>-273.29999999999995</v>
      </c>
      <c r="V175" s="688">
        <f t="shared" si="251"/>
        <v>0</v>
      </c>
      <c r="W175" s="683">
        <v>91.1</v>
      </c>
      <c r="X175" s="681"/>
      <c r="Y175" s="681"/>
      <c r="Z175" s="681"/>
      <c r="AA175" s="687">
        <f t="shared" si="252"/>
        <v>-91.1</v>
      </c>
      <c r="AB175" s="688">
        <f t="shared" si="253"/>
        <v>0</v>
      </c>
      <c r="AC175" s="683">
        <v>91.1</v>
      </c>
      <c r="AD175" s="681"/>
      <c r="AE175" s="681"/>
      <c r="AF175" s="681"/>
      <c r="AG175" s="687">
        <f t="shared" si="254"/>
        <v>-91.1</v>
      </c>
      <c r="AH175" s="688">
        <f t="shared" si="255"/>
        <v>0</v>
      </c>
      <c r="AI175" s="683">
        <v>91.1</v>
      </c>
      <c r="AJ175" s="681"/>
      <c r="AK175" s="681"/>
      <c r="AL175" s="681"/>
      <c r="AM175" s="687">
        <f t="shared" si="256"/>
        <v>-91.1</v>
      </c>
      <c r="AN175" s="688">
        <f t="shared" si="257"/>
        <v>0</v>
      </c>
      <c r="AO175" s="687">
        <f t="shared" si="258"/>
        <v>241.5</v>
      </c>
      <c r="AP175" s="681"/>
      <c r="AQ175" s="687">
        <f t="shared" si="259"/>
        <v>0</v>
      </c>
      <c r="AR175" s="681"/>
      <c r="AS175" s="687">
        <f t="shared" si="260"/>
        <v>-241.5</v>
      </c>
      <c r="AT175" s="688">
        <f t="shared" si="261"/>
        <v>0</v>
      </c>
      <c r="AU175" s="683">
        <v>56.9</v>
      </c>
      <c r="AV175" s="681"/>
      <c r="AW175" s="681"/>
      <c r="AX175" s="681"/>
      <c r="AY175" s="687">
        <f t="shared" si="262"/>
        <v>-56.9</v>
      </c>
      <c r="AZ175" s="688">
        <f t="shared" si="263"/>
        <v>0</v>
      </c>
      <c r="BA175" s="683">
        <v>92.3</v>
      </c>
      <c r="BB175" s="681"/>
      <c r="BC175" s="681"/>
      <c r="BD175" s="681"/>
      <c r="BE175" s="687">
        <f t="shared" si="264"/>
        <v>-92.3</v>
      </c>
      <c r="BF175" s="688">
        <f t="shared" si="265"/>
        <v>0</v>
      </c>
      <c r="BG175" s="683">
        <v>92.3</v>
      </c>
      <c r="BH175" s="681"/>
      <c r="BI175" s="681"/>
      <c r="BJ175" s="681"/>
      <c r="BK175" s="687">
        <f t="shared" si="266"/>
        <v>-92.3</v>
      </c>
      <c r="BL175" s="688">
        <f t="shared" si="267"/>
        <v>0</v>
      </c>
      <c r="BM175" s="687">
        <f t="shared" si="268"/>
        <v>213.4</v>
      </c>
      <c r="BN175" s="681"/>
      <c r="BO175" s="687">
        <f t="shared" si="269"/>
        <v>0</v>
      </c>
      <c r="BP175" s="681"/>
      <c r="BQ175" s="687">
        <f t="shared" si="270"/>
        <v>-213.4</v>
      </c>
      <c r="BR175" s="688">
        <f t="shared" si="271"/>
        <v>0</v>
      </c>
      <c r="BS175" s="683">
        <v>92.3</v>
      </c>
      <c r="BT175" s="681"/>
      <c r="BU175" s="681"/>
      <c r="BV175" s="681"/>
      <c r="BW175" s="687">
        <f t="shared" si="272"/>
        <v>-92.3</v>
      </c>
      <c r="BX175" s="688">
        <f t="shared" si="273"/>
        <v>0</v>
      </c>
      <c r="BY175" s="683">
        <v>92.3</v>
      </c>
      <c r="BZ175" s="681"/>
      <c r="CA175" s="681"/>
      <c r="CB175" s="681"/>
      <c r="CC175" s="687">
        <f t="shared" si="274"/>
        <v>-92.3</v>
      </c>
      <c r="CD175" s="688">
        <f t="shared" si="275"/>
        <v>0</v>
      </c>
      <c r="CE175" s="683">
        <v>28.8</v>
      </c>
      <c r="CF175" s="681"/>
      <c r="CG175" s="681"/>
      <c r="CH175" s="681"/>
      <c r="CI175" s="687">
        <f t="shared" si="276"/>
        <v>-28.8</v>
      </c>
      <c r="CJ175" s="688">
        <f t="shared" si="277"/>
        <v>0</v>
      </c>
      <c r="CK175" s="687">
        <f t="shared" si="278"/>
        <v>222.1</v>
      </c>
      <c r="CL175" s="681"/>
      <c r="CM175" s="687">
        <f t="shared" si="279"/>
        <v>0</v>
      </c>
      <c r="CN175" s="681"/>
      <c r="CO175" s="687">
        <f t="shared" si="280"/>
        <v>-222.1</v>
      </c>
      <c r="CP175" s="688">
        <f t="shared" si="281"/>
        <v>0</v>
      </c>
      <c r="CQ175" s="683">
        <v>39.9</v>
      </c>
      <c r="CR175" s="681"/>
      <c r="CS175" s="681"/>
      <c r="CT175" s="681"/>
      <c r="CU175" s="687">
        <f t="shared" si="282"/>
        <v>-39.9</v>
      </c>
      <c r="CV175" s="688">
        <f t="shared" si="283"/>
        <v>0</v>
      </c>
      <c r="CW175" s="683">
        <v>91.1</v>
      </c>
      <c r="CX175" s="681"/>
      <c r="CY175" s="681"/>
      <c r="CZ175" s="681"/>
      <c r="DA175" s="687">
        <f t="shared" si="284"/>
        <v>-91.1</v>
      </c>
      <c r="DB175" s="688">
        <f t="shared" si="285"/>
        <v>0</v>
      </c>
      <c r="DC175" s="683">
        <v>91.1</v>
      </c>
      <c r="DD175" s="681"/>
      <c r="DE175" s="681"/>
      <c r="DF175" s="681"/>
      <c r="DG175" s="687">
        <f t="shared" si="286"/>
        <v>-91.1</v>
      </c>
      <c r="DH175" s="688">
        <f t="shared" si="287"/>
        <v>0</v>
      </c>
    </row>
    <row r="176" spans="1:112" s="45" customFormat="1" ht="18.75" customHeight="1">
      <c r="B176" s="49"/>
      <c r="C176" s="620"/>
      <c r="D176" s="766"/>
      <c r="E176" s="528" t="s">
        <v>2432</v>
      </c>
      <c r="F176" s="528"/>
      <c r="G176" s="529"/>
      <c r="H176" s="530"/>
      <c r="I176" s="530"/>
      <c r="J176" s="726" t="s">
        <v>889</v>
      </c>
      <c r="K176" s="687">
        <f t="shared" si="244"/>
        <v>1357.8999999999999</v>
      </c>
      <c r="L176" s="681"/>
      <c r="M176" s="687">
        <f t="shared" si="245"/>
        <v>0</v>
      </c>
      <c r="N176" s="681"/>
      <c r="O176" s="687">
        <f t="shared" si="246"/>
        <v>-1357.8999999999999</v>
      </c>
      <c r="P176" s="688">
        <f t="shared" si="247"/>
        <v>0</v>
      </c>
      <c r="Q176" s="687">
        <f t="shared" si="248"/>
        <v>391.79999999999995</v>
      </c>
      <c r="R176" s="681"/>
      <c r="S176" s="687">
        <f t="shared" si="249"/>
        <v>0</v>
      </c>
      <c r="T176" s="681"/>
      <c r="U176" s="687">
        <f t="shared" si="250"/>
        <v>-391.79999999999995</v>
      </c>
      <c r="V176" s="688">
        <f t="shared" si="251"/>
        <v>0</v>
      </c>
      <c r="W176" s="683">
        <v>130.6</v>
      </c>
      <c r="X176" s="681"/>
      <c r="Y176" s="681"/>
      <c r="Z176" s="681"/>
      <c r="AA176" s="687">
        <f t="shared" si="252"/>
        <v>-130.6</v>
      </c>
      <c r="AB176" s="688">
        <f t="shared" si="253"/>
        <v>0</v>
      </c>
      <c r="AC176" s="683">
        <v>130.6</v>
      </c>
      <c r="AD176" s="681"/>
      <c r="AE176" s="681"/>
      <c r="AF176" s="681"/>
      <c r="AG176" s="687">
        <f t="shared" si="254"/>
        <v>-130.6</v>
      </c>
      <c r="AH176" s="688">
        <f t="shared" si="255"/>
        <v>0</v>
      </c>
      <c r="AI176" s="683">
        <v>130.6</v>
      </c>
      <c r="AJ176" s="681"/>
      <c r="AK176" s="681"/>
      <c r="AL176" s="681"/>
      <c r="AM176" s="687">
        <f t="shared" si="256"/>
        <v>-130.6</v>
      </c>
      <c r="AN176" s="688">
        <f t="shared" si="257"/>
        <v>0</v>
      </c>
      <c r="AO176" s="687">
        <f t="shared" si="258"/>
        <v>344.20000000000005</v>
      </c>
      <c r="AP176" s="681"/>
      <c r="AQ176" s="687">
        <f t="shared" si="259"/>
        <v>0</v>
      </c>
      <c r="AR176" s="681"/>
      <c r="AS176" s="687">
        <f t="shared" si="260"/>
        <v>-344.20000000000005</v>
      </c>
      <c r="AT176" s="688">
        <f t="shared" si="261"/>
        <v>0</v>
      </c>
      <c r="AU176" s="683">
        <v>81.599999999999994</v>
      </c>
      <c r="AV176" s="681"/>
      <c r="AW176" s="681"/>
      <c r="AX176" s="681"/>
      <c r="AY176" s="687">
        <f t="shared" si="262"/>
        <v>-81.599999999999994</v>
      </c>
      <c r="AZ176" s="688">
        <f t="shared" si="263"/>
        <v>0</v>
      </c>
      <c r="BA176" s="683">
        <v>131.30000000000001</v>
      </c>
      <c r="BB176" s="681"/>
      <c r="BC176" s="681"/>
      <c r="BD176" s="681"/>
      <c r="BE176" s="687">
        <f t="shared" si="264"/>
        <v>-131.30000000000001</v>
      </c>
      <c r="BF176" s="688">
        <f t="shared" si="265"/>
        <v>0</v>
      </c>
      <c r="BG176" s="683">
        <v>131.30000000000001</v>
      </c>
      <c r="BH176" s="681"/>
      <c r="BI176" s="681"/>
      <c r="BJ176" s="681"/>
      <c r="BK176" s="687">
        <f t="shared" si="266"/>
        <v>-131.30000000000001</v>
      </c>
      <c r="BL176" s="688">
        <f t="shared" si="267"/>
        <v>0</v>
      </c>
      <c r="BM176" s="687">
        <f t="shared" si="268"/>
        <v>303.60000000000002</v>
      </c>
      <c r="BN176" s="681"/>
      <c r="BO176" s="687">
        <f t="shared" si="269"/>
        <v>0</v>
      </c>
      <c r="BP176" s="681"/>
      <c r="BQ176" s="687">
        <f t="shared" si="270"/>
        <v>-303.60000000000002</v>
      </c>
      <c r="BR176" s="688">
        <f t="shared" si="271"/>
        <v>0</v>
      </c>
      <c r="BS176" s="683">
        <v>131.30000000000001</v>
      </c>
      <c r="BT176" s="681"/>
      <c r="BU176" s="681"/>
      <c r="BV176" s="681"/>
      <c r="BW176" s="687">
        <f t="shared" si="272"/>
        <v>-131.30000000000001</v>
      </c>
      <c r="BX176" s="688">
        <f t="shared" si="273"/>
        <v>0</v>
      </c>
      <c r="BY176" s="683">
        <v>131.30000000000001</v>
      </c>
      <c r="BZ176" s="681"/>
      <c r="CA176" s="681"/>
      <c r="CB176" s="681"/>
      <c r="CC176" s="687">
        <f t="shared" si="274"/>
        <v>-131.30000000000001</v>
      </c>
      <c r="CD176" s="688">
        <f t="shared" si="275"/>
        <v>0</v>
      </c>
      <c r="CE176" s="683">
        <v>41</v>
      </c>
      <c r="CF176" s="681"/>
      <c r="CG176" s="681"/>
      <c r="CH176" s="681"/>
      <c r="CI176" s="687">
        <f t="shared" si="276"/>
        <v>-41</v>
      </c>
      <c r="CJ176" s="688">
        <f t="shared" si="277"/>
        <v>0</v>
      </c>
      <c r="CK176" s="687">
        <f t="shared" si="278"/>
        <v>318.29999999999995</v>
      </c>
      <c r="CL176" s="681"/>
      <c r="CM176" s="687">
        <f t="shared" si="279"/>
        <v>0</v>
      </c>
      <c r="CN176" s="681"/>
      <c r="CO176" s="687">
        <f t="shared" si="280"/>
        <v>-318.29999999999995</v>
      </c>
      <c r="CP176" s="688">
        <f t="shared" si="281"/>
        <v>0</v>
      </c>
      <c r="CQ176" s="683">
        <v>57.1</v>
      </c>
      <c r="CR176" s="681"/>
      <c r="CS176" s="681"/>
      <c r="CT176" s="681"/>
      <c r="CU176" s="687">
        <f t="shared" si="282"/>
        <v>-57.1</v>
      </c>
      <c r="CV176" s="688">
        <f t="shared" si="283"/>
        <v>0</v>
      </c>
      <c r="CW176" s="683">
        <v>130.6</v>
      </c>
      <c r="CX176" s="681"/>
      <c r="CY176" s="681"/>
      <c r="CZ176" s="681"/>
      <c r="DA176" s="687">
        <f t="shared" si="284"/>
        <v>-130.6</v>
      </c>
      <c r="DB176" s="688">
        <f t="shared" si="285"/>
        <v>0</v>
      </c>
      <c r="DC176" s="683">
        <v>130.6</v>
      </c>
      <c r="DD176" s="681"/>
      <c r="DE176" s="681"/>
      <c r="DF176" s="681"/>
      <c r="DG176" s="687">
        <f t="shared" si="286"/>
        <v>-130.6</v>
      </c>
      <c r="DH176" s="688">
        <f t="shared" si="287"/>
        <v>0</v>
      </c>
    </row>
    <row r="177" spans="1:112" s="45" customFormat="1" ht="18.75" customHeight="1">
      <c r="A177" t="s">
        <v>2433</v>
      </c>
      <c r="B177" s="49"/>
      <c r="C177" s="620"/>
      <c r="D177" s="807" t="s">
        <v>2433</v>
      </c>
      <c r="E177" s="528" t="s">
        <v>2434</v>
      </c>
      <c r="F177" s="528"/>
      <c r="G177" s="529"/>
      <c r="H177" s="530"/>
      <c r="I177" s="530"/>
      <c r="J177" s="53" t="s">
        <v>186</v>
      </c>
      <c r="K177" s="687">
        <f t="shared" si="244"/>
        <v>58</v>
      </c>
      <c r="L177" s="681"/>
      <c r="M177" s="687">
        <f t="shared" si="245"/>
        <v>0</v>
      </c>
      <c r="N177" s="681"/>
      <c r="O177" s="687">
        <f t="shared" si="246"/>
        <v>-58</v>
      </c>
      <c r="P177" s="688">
        <f t="shared" si="247"/>
        <v>0</v>
      </c>
      <c r="Q177" s="687">
        <f t="shared" si="248"/>
        <v>16.5</v>
      </c>
      <c r="R177" s="681"/>
      <c r="S177" s="687">
        <f t="shared" si="249"/>
        <v>0</v>
      </c>
      <c r="T177" s="681"/>
      <c r="U177" s="687">
        <f t="shared" si="250"/>
        <v>-16.5</v>
      </c>
      <c r="V177" s="688">
        <f t="shared" si="251"/>
        <v>0</v>
      </c>
      <c r="W177" s="683">
        <v>5.8</v>
      </c>
      <c r="X177" s="681"/>
      <c r="Y177" s="681"/>
      <c r="Z177" s="681"/>
      <c r="AA177" s="687">
        <f t="shared" si="252"/>
        <v>-5.8</v>
      </c>
      <c r="AB177" s="688">
        <f t="shared" si="253"/>
        <v>0</v>
      </c>
      <c r="AC177" s="683">
        <v>5.2</v>
      </c>
      <c r="AD177" s="681"/>
      <c r="AE177" s="681"/>
      <c r="AF177" s="681"/>
      <c r="AG177" s="687">
        <f t="shared" si="254"/>
        <v>-5.2</v>
      </c>
      <c r="AH177" s="688">
        <f t="shared" si="255"/>
        <v>0</v>
      </c>
      <c r="AI177" s="683">
        <v>5.5</v>
      </c>
      <c r="AJ177" s="681"/>
      <c r="AK177" s="681"/>
      <c r="AL177" s="681"/>
      <c r="AM177" s="687">
        <f t="shared" si="256"/>
        <v>-5.5</v>
      </c>
      <c r="AN177" s="688">
        <f t="shared" si="257"/>
        <v>0</v>
      </c>
      <c r="AO177" s="687">
        <f t="shared" si="258"/>
        <v>13.2</v>
      </c>
      <c r="AP177" s="681"/>
      <c r="AQ177" s="687">
        <f t="shared" si="259"/>
        <v>0</v>
      </c>
      <c r="AR177" s="681"/>
      <c r="AS177" s="687">
        <f t="shared" si="260"/>
        <v>-13.2</v>
      </c>
      <c r="AT177" s="688">
        <f t="shared" si="261"/>
        <v>0</v>
      </c>
      <c r="AU177" s="683">
        <v>2.8</v>
      </c>
      <c r="AV177" s="681"/>
      <c r="AW177" s="681"/>
      <c r="AX177" s="681"/>
      <c r="AY177" s="687">
        <f t="shared" si="262"/>
        <v>-2.8</v>
      </c>
      <c r="AZ177" s="688">
        <f t="shared" si="263"/>
        <v>0</v>
      </c>
      <c r="BA177" s="683">
        <v>5.4</v>
      </c>
      <c r="BB177" s="681"/>
      <c r="BC177" s="681"/>
      <c r="BD177" s="681"/>
      <c r="BE177" s="687">
        <f t="shared" si="264"/>
        <v>-5.4</v>
      </c>
      <c r="BF177" s="688">
        <f t="shared" si="265"/>
        <v>0</v>
      </c>
      <c r="BG177" s="683">
        <v>5</v>
      </c>
      <c r="BH177" s="681"/>
      <c r="BI177" s="681"/>
      <c r="BJ177" s="681"/>
      <c r="BK177" s="687">
        <f t="shared" si="266"/>
        <v>-5</v>
      </c>
      <c r="BL177" s="688">
        <f t="shared" si="267"/>
        <v>0</v>
      </c>
      <c r="BM177" s="687">
        <f t="shared" si="268"/>
        <v>11.3</v>
      </c>
      <c r="BN177" s="681"/>
      <c r="BO177" s="687">
        <f t="shared" si="269"/>
        <v>0</v>
      </c>
      <c r="BP177" s="681"/>
      <c r="BQ177" s="687">
        <f t="shared" si="270"/>
        <v>-11.3</v>
      </c>
      <c r="BR177" s="688">
        <f t="shared" si="271"/>
        <v>0</v>
      </c>
      <c r="BS177" s="683">
        <v>5.6</v>
      </c>
      <c r="BT177" s="681"/>
      <c r="BU177" s="681"/>
      <c r="BV177" s="681"/>
      <c r="BW177" s="687">
        <f t="shared" si="272"/>
        <v>-5.6</v>
      </c>
      <c r="BX177" s="688">
        <f t="shared" si="273"/>
        <v>0</v>
      </c>
      <c r="BY177" s="683">
        <v>4.9000000000000004</v>
      </c>
      <c r="BZ177" s="681"/>
      <c r="CA177" s="681"/>
      <c r="CB177" s="681"/>
      <c r="CC177" s="687">
        <f t="shared" si="274"/>
        <v>-4.9000000000000004</v>
      </c>
      <c r="CD177" s="688">
        <f t="shared" si="275"/>
        <v>0</v>
      </c>
      <c r="CE177" s="683">
        <v>0.8</v>
      </c>
      <c r="CF177" s="681"/>
      <c r="CG177" s="681"/>
      <c r="CH177" s="681"/>
      <c r="CI177" s="687">
        <f t="shared" si="276"/>
        <v>-0.8</v>
      </c>
      <c r="CJ177" s="688">
        <f t="shared" si="277"/>
        <v>0</v>
      </c>
      <c r="CK177" s="687">
        <f t="shared" si="278"/>
        <v>17</v>
      </c>
      <c r="CL177" s="681"/>
      <c r="CM177" s="687">
        <f t="shared" si="279"/>
        <v>0</v>
      </c>
      <c r="CN177" s="681"/>
      <c r="CO177" s="687">
        <f t="shared" si="280"/>
        <v>-17</v>
      </c>
      <c r="CP177" s="688">
        <f t="shared" si="281"/>
        <v>0</v>
      </c>
      <c r="CQ177" s="683">
        <v>5.6</v>
      </c>
      <c r="CR177" s="681"/>
      <c r="CS177" s="681"/>
      <c r="CT177" s="681"/>
      <c r="CU177" s="687">
        <f t="shared" si="282"/>
        <v>-5.6</v>
      </c>
      <c r="CV177" s="688">
        <f t="shared" si="283"/>
        <v>0</v>
      </c>
      <c r="CW177" s="683">
        <v>5.6</v>
      </c>
      <c r="CX177" s="681"/>
      <c r="CY177" s="681"/>
      <c r="CZ177" s="681"/>
      <c r="DA177" s="687">
        <f t="shared" si="284"/>
        <v>-5.6</v>
      </c>
      <c r="DB177" s="688">
        <f t="shared" si="285"/>
        <v>0</v>
      </c>
      <c r="DC177" s="683">
        <v>5.8</v>
      </c>
      <c r="DD177" s="681"/>
      <c r="DE177" s="681"/>
      <c r="DF177" s="681"/>
      <c r="DG177" s="687">
        <f t="shared" si="286"/>
        <v>-5.8</v>
      </c>
      <c r="DH177" s="688">
        <f t="shared" si="287"/>
        <v>0</v>
      </c>
    </row>
    <row r="178" spans="1:112" s="45" customFormat="1" ht="18.75" customHeight="1">
      <c r="B178" s="49"/>
      <c r="C178" s="620"/>
      <c r="D178" s="766"/>
      <c r="E178" s="528" t="s">
        <v>2435</v>
      </c>
      <c r="F178" s="528"/>
      <c r="G178" s="529"/>
      <c r="H178" s="530"/>
      <c r="I178" s="530"/>
      <c r="J178" s="726" t="s">
        <v>889</v>
      </c>
      <c r="K178" s="687">
        <f t="shared" si="244"/>
        <v>76.5</v>
      </c>
      <c r="L178" s="681"/>
      <c r="M178" s="687">
        <f t="shared" si="245"/>
        <v>0</v>
      </c>
      <c r="N178" s="681"/>
      <c r="O178" s="687">
        <f t="shared" si="246"/>
        <v>-76.5</v>
      </c>
      <c r="P178" s="688">
        <f t="shared" si="247"/>
        <v>0</v>
      </c>
      <c r="Q178" s="687">
        <f t="shared" si="248"/>
        <v>22</v>
      </c>
      <c r="R178" s="681"/>
      <c r="S178" s="687">
        <f t="shared" si="249"/>
        <v>0</v>
      </c>
      <c r="T178" s="681"/>
      <c r="U178" s="687">
        <f t="shared" si="250"/>
        <v>-22</v>
      </c>
      <c r="V178" s="688">
        <f t="shared" si="251"/>
        <v>0</v>
      </c>
      <c r="W178" s="683">
        <v>7.6</v>
      </c>
      <c r="X178" s="681"/>
      <c r="Y178" s="681"/>
      <c r="Z178" s="681"/>
      <c r="AA178" s="687">
        <f t="shared" si="252"/>
        <v>-7.6</v>
      </c>
      <c r="AB178" s="688">
        <f t="shared" si="253"/>
        <v>0</v>
      </c>
      <c r="AC178" s="683">
        <v>7</v>
      </c>
      <c r="AD178" s="681"/>
      <c r="AE178" s="681"/>
      <c r="AF178" s="681"/>
      <c r="AG178" s="687">
        <f t="shared" si="254"/>
        <v>-7</v>
      </c>
      <c r="AH178" s="688">
        <f t="shared" si="255"/>
        <v>0</v>
      </c>
      <c r="AI178" s="683">
        <v>7.4</v>
      </c>
      <c r="AJ178" s="681"/>
      <c r="AK178" s="681"/>
      <c r="AL178" s="681"/>
      <c r="AM178" s="687">
        <f t="shared" si="256"/>
        <v>-7.4</v>
      </c>
      <c r="AN178" s="688">
        <f t="shared" si="257"/>
        <v>0</v>
      </c>
      <c r="AO178" s="687">
        <f t="shared" si="258"/>
        <v>17.299999999999997</v>
      </c>
      <c r="AP178" s="681"/>
      <c r="AQ178" s="687">
        <f t="shared" si="259"/>
        <v>0</v>
      </c>
      <c r="AR178" s="681"/>
      <c r="AS178" s="687">
        <f t="shared" si="260"/>
        <v>-17.299999999999997</v>
      </c>
      <c r="AT178" s="688">
        <f t="shared" si="261"/>
        <v>0</v>
      </c>
      <c r="AU178" s="683">
        <v>3.8</v>
      </c>
      <c r="AV178" s="681"/>
      <c r="AW178" s="681"/>
      <c r="AX178" s="681"/>
      <c r="AY178" s="687">
        <f t="shared" si="262"/>
        <v>-3.8</v>
      </c>
      <c r="AZ178" s="688">
        <f t="shared" si="263"/>
        <v>0</v>
      </c>
      <c r="BA178" s="683">
        <v>6.9</v>
      </c>
      <c r="BB178" s="681"/>
      <c r="BC178" s="681"/>
      <c r="BD178" s="681"/>
      <c r="BE178" s="687">
        <f t="shared" si="264"/>
        <v>-6.9</v>
      </c>
      <c r="BF178" s="688">
        <f t="shared" si="265"/>
        <v>0</v>
      </c>
      <c r="BG178" s="683">
        <v>6.6</v>
      </c>
      <c r="BH178" s="681"/>
      <c r="BI178" s="681"/>
      <c r="BJ178" s="681"/>
      <c r="BK178" s="687">
        <f t="shared" si="266"/>
        <v>-6.6</v>
      </c>
      <c r="BL178" s="688">
        <f t="shared" si="267"/>
        <v>0</v>
      </c>
      <c r="BM178" s="687">
        <f t="shared" si="268"/>
        <v>15</v>
      </c>
      <c r="BN178" s="681"/>
      <c r="BO178" s="687">
        <f t="shared" si="269"/>
        <v>0</v>
      </c>
      <c r="BP178" s="681"/>
      <c r="BQ178" s="687">
        <f t="shared" si="270"/>
        <v>-15</v>
      </c>
      <c r="BR178" s="688">
        <f t="shared" si="271"/>
        <v>0</v>
      </c>
      <c r="BS178" s="683">
        <v>7.4</v>
      </c>
      <c r="BT178" s="681"/>
      <c r="BU178" s="681"/>
      <c r="BV178" s="681"/>
      <c r="BW178" s="687">
        <f t="shared" si="272"/>
        <v>-7.4</v>
      </c>
      <c r="BX178" s="688">
        <f t="shared" si="273"/>
        <v>0</v>
      </c>
      <c r="BY178" s="683">
        <v>6.4</v>
      </c>
      <c r="BZ178" s="681"/>
      <c r="CA178" s="681"/>
      <c r="CB178" s="681"/>
      <c r="CC178" s="687">
        <f t="shared" si="274"/>
        <v>-6.4</v>
      </c>
      <c r="CD178" s="688">
        <f t="shared" si="275"/>
        <v>0</v>
      </c>
      <c r="CE178" s="683">
        <v>1.2</v>
      </c>
      <c r="CF178" s="681"/>
      <c r="CG178" s="681"/>
      <c r="CH178" s="681"/>
      <c r="CI178" s="687">
        <f t="shared" si="276"/>
        <v>-1.2</v>
      </c>
      <c r="CJ178" s="688">
        <f t="shared" si="277"/>
        <v>0</v>
      </c>
      <c r="CK178" s="687">
        <f t="shared" si="278"/>
        <v>22.2</v>
      </c>
      <c r="CL178" s="681"/>
      <c r="CM178" s="687">
        <f t="shared" si="279"/>
        <v>0</v>
      </c>
      <c r="CN178" s="681"/>
      <c r="CO178" s="687">
        <f t="shared" si="280"/>
        <v>-22.2</v>
      </c>
      <c r="CP178" s="688">
        <f t="shared" si="281"/>
        <v>0</v>
      </c>
      <c r="CQ178" s="683">
        <v>7.3</v>
      </c>
      <c r="CR178" s="681"/>
      <c r="CS178" s="681"/>
      <c r="CT178" s="681"/>
      <c r="CU178" s="687">
        <f t="shared" si="282"/>
        <v>-7.3</v>
      </c>
      <c r="CV178" s="688">
        <f t="shared" si="283"/>
        <v>0</v>
      </c>
      <c r="CW178" s="683">
        <v>7.3</v>
      </c>
      <c r="CX178" s="681"/>
      <c r="CY178" s="681"/>
      <c r="CZ178" s="681"/>
      <c r="DA178" s="687">
        <f t="shared" si="284"/>
        <v>-7.3</v>
      </c>
      <c r="DB178" s="688">
        <f t="shared" si="285"/>
        <v>0</v>
      </c>
      <c r="DC178" s="683">
        <v>7.6</v>
      </c>
      <c r="DD178" s="681"/>
      <c r="DE178" s="681"/>
      <c r="DF178" s="681"/>
      <c r="DG178" s="687">
        <f t="shared" si="286"/>
        <v>-7.6</v>
      </c>
      <c r="DH178" s="688">
        <f t="shared" si="287"/>
        <v>0</v>
      </c>
    </row>
    <row r="179" spans="1:112" s="45" customFormat="1" ht="18.75" customHeight="1">
      <c r="A179" t="s">
        <v>2436</v>
      </c>
      <c r="B179" s="49"/>
      <c r="C179" s="620"/>
      <c r="D179" s="807" t="s">
        <v>2436</v>
      </c>
      <c r="E179" s="528" t="s">
        <v>2437</v>
      </c>
      <c r="F179" s="528"/>
      <c r="G179" s="529"/>
      <c r="H179" s="530"/>
      <c r="I179" s="530"/>
      <c r="J179" s="53" t="s">
        <v>186</v>
      </c>
      <c r="K179" s="687">
        <f t="shared" si="244"/>
        <v>2.2000000000000002</v>
      </c>
      <c r="L179" s="681"/>
      <c r="M179" s="687">
        <f t="shared" si="245"/>
        <v>0</v>
      </c>
      <c r="N179" s="681"/>
      <c r="O179" s="687">
        <f t="shared" si="246"/>
        <v>-2.2000000000000002</v>
      </c>
      <c r="P179" s="688">
        <f t="shared" si="247"/>
        <v>0</v>
      </c>
      <c r="Q179" s="687">
        <f t="shared" si="248"/>
        <v>0.60000000000000009</v>
      </c>
      <c r="R179" s="681"/>
      <c r="S179" s="687">
        <f t="shared" si="249"/>
        <v>0</v>
      </c>
      <c r="T179" s="681"/>
      <c r="U179" s="687">
        <f t="shared" si="250"/>
        <v>-0.60000000000000009</v>
      </c>
      <c r="V179" s="688">
        <f t="shared" si="251"/>
        <v>0</v>
      </c>
      <c r="W179" s="683">
        <v>0.2</v>
      </c>
      <c r="X179" s="681"/>
      <c r="Y179" s="681"/>
      <c r="Z179" s="681"/>
      <c r="AA179" s="687">
        <f t="shared" si="252"/>
        <v>-0.2</v>
      </c>
      <c r="AB179" s="688">
        <f t="shared" si="253"/>
        <v>0</v>
      </c>
      <c r="AC179" s="683">
        <v>0.2</v>
      </c>
      <c r="AD179" s="681"/>
      <c r="AE179" s="681"/>
      <c r="AF179" s="681"/>
      <c r="AG179" s="687">
        <f t="shared" si="254"/>
        <v>-0.2</v>
      </c>
      <c r="AH179" s="688">
        <f t="shared" si="255"/>
        <v>0</v>
      </c>
      <c r="AI179" s="683">
        <v>0.2</v>
      </c>
      <c r="AJ179" s="681"/>
      <c r="AK179" s="681"/>
      <c r="AL179" s="681"/>
      <c r="AM179" s="687">
        <f t="shared" si="256"/>
        <v>-0.2</v>
      </c>
      <c r="AN179" s="688">
        <f t="shared" si="257"/>
        <v>0</v>
      </c>
      <c r="AO179" s="687">
        <f t="shared" si="258"/>
        <v>0.60000000000000009</v>
      </c>
      <c r="AP179" s="681"/>
      <c r="AQ179" s="687">
        <f t="shared" si="259"/>
        <v>0</v>
      </c>
      <c r="AR179" s="681"/>
      <c r="AS179" s="687">
        <f t="shared" si="260"/>
        <v>-0.60000000000000009</v>
      </c>
      <c r="AT179" s="688">
        <f t="shared" si="261"/>
        <v>0</v>
      </c>
      <c r="AU179" s="683">
        <v>0.2</v>
      </c>
      <c r="AV179" s="681"/>
      <c r="AW179" s="681"/>
      <c r="AX179" s="681"/>
      <c r="AY179" s="687">
        <f t="shared" si="262"/>
        <v>-0.2</v>
      </c>
      <c r="AZ179" s="688">
        <f t="shared" si="263"/>
        <v>0</v>
      </c>
      <c r="BA179" s="683">
        <v>0.2</v>
      </c>
      <c r="BB179" s="681"/>
      <c r="BC179" s="681"/>
      <c r="BD179" s="681"/>
      <c r="BE179" s="687">
        <f t="shared" si="264"/>
        <v>-0.2</v>
      </c>
      <c r="BF179" s="688">
        <f t="shared" si="265"/>
        <v>0</v>
      </c>
      <c r="BG179" s="683">
        <v>0.2</v>
      </c>
      <c r="BH179" s="681"/>
      <c r="BI179" s="681"/>
      <c r="BJ179" s="681"/>
      <c r="BK179" s="687">
        <f t="shared" si="266"/>
        <v>-0.2</v>
      </c>
      <c r="BL179" s="688">
        <f t="shared" si="267"/>
        <v>0</v>
      </c>
      <c r="BM179" s="687">
        <f t="shared" si="268"/>
        <v>0.5</v>
      </c>
      <c r="BN179" s="681"/>
      <c r="BO179" s="687">
        <f t="shared" si="269"/>
        <v>0</v>
      </c>
      <c r="BP179" s="681"/>
      <c r="BQ179" s="687">
        <f t="shared" si="270"/>
        <v>-0.5</v>
      </c>
      <c r="BR179" s="688">
        <f t="shared" si="271"/>
        <v>0</v>
      </c>
      <c r="BS179" s="683">
        <v>0.2</v>
      </c>
      <c r="BT179" s="681"/>
      <c r="BU179" s="681"/>
      <c r="BV179" s="681"/>
      <c r="BW179" s="687">
        <f t="shared" si="272"/>
        <v>-0.2</v>
      </c>
      <c r="BX179" s="688">
        <f t="shared" si="273"/>
        <v>0</v>
      </c>
      <c r="BY179" s="683">
        <v>0.2</v>
      </c>
      <c r="BZ179" s="681"/>
      <c r="CA179" s="681"/>
      <c r="CB179" s="681"/>
      <c r="CC179" s="687">
        <f t="shared" si="274"/>
        <v>-0.2</v>
      </c>
      <c r="CD179" s="688">
        <f t="shared" si="275"/>
        <v>0</v>
      </c>
      <c r="CE179" s="683">
        <v>0.1</v>
      </c>
      <c r="CF179" s="681"/>
      <c r="CG179" s="681"/>
      <c r="CH179" s="681"/>
      <c r="CI179" s="687">
        <f t="shared" si="276"/>
        <v>-0.1</v>
      </c>
      <c r="CJ179" s="688">
        <f t="shared" si="277"/>
        <v>0</v>
      </c>
      <c r="CK179" s="687">
        <f t="shared" si="278"/>
        <v>0.5</v>
      </c>
      <c r="CL179" s="681"/>
      <c r="CM179" s="687">
        <f t="shared" si="279"/>
        <v>0</v>
      </c>
      <c r="CN179" s="681"/>
      <c r="CO179" s="687">
        <f t="shared" si="280"/>
        <v>-0.5</v>
      </c>
      <c r="CP179" s="688">
        <f t="shared" si="281"/>
        <v>0</v>
      </c>
      <c r="CQ179" s="683">
        <v>0.1</v>
      </c>
      <c r="CR179" s="681"/>
      <c r="CS179" s="681"/>
      <c r="CT179" s="681"/>
      <c r="CU179" s="687">
        <f t="shared" si="282"/>
        <v>-0.1</v>
      </c>
      <c r="CV179" s="688">
        <f t="shared" si="283"/>
        <v>0</v>
      </c>
      <c r="CW179" s="683">
        <v>0.2</v>
      </c>
      <c r="CX179" s="681"/>
      <c r="CY179" s="681"/>
      <c r="CZ179" s="681"/>
      <c r="DA179" s="687">
        <f t="shared" si="284"/>
        <v>-0.2</v>
      </c>
      <c r="DB179" s="688">
        <f t="shared" si="285"/>
        <v>0</v>
      </c>
      <c r="DC179" s="683">
        <v>0.2</v>
      </c>
      <c r="DD179" s="681"/>
      <c r="DE179" s="681"/>
      <c r="DF179" s="681"/>
      <c r="DG179" s="687">
        <f t="shared" si="286"/>
        <v>-0.2</v>
      </c>
      <c r="DH179" s="688">
        <f t="shared" si="287"/>
        <v>0</v>
      </c>
    </row>
    <row r="180" spans="1:112" s="45" customFormat="1" ht="18.75" customHeight="1">
      <c r="B180" s="49"/>
      <c r="C180" s="620"/>
      <c r="D180" s="766"/>
      <c r="E180" s="528" t="s">
        <v>2438</v>
      </c>
      <c r="F180" s="528"/>
      <c r="G180" s="529"/>
      <c r="H180" s="530"/>
      <c r="I180" s="530"/>
      <c r="J180" s="726" t="s">
        <v>889</v>
      </c>
      <c r="K180" s="687">
        <f t="shared" si="244"/>
        <v>3.0999999999999996</v>
      </c>
      <c r="L180" s="681"/>
      <c r="M180" s="687">
        <f t="shared" si="245"/>
        <v>0</v>
      </c>
      <c r="N180" s="681"/>
      <c r="O180" s="687">
        <f t="shared" si="246"/>
        <v>-3.0999999999999996</v>
      </c>
      <c r="P180" s="688">
        <f t="shared" si="247"/>
        <v>0</v>
      </c>
      <c r="Q180" s="687">
        <f t="shared" si="248"/>
        <v>0.89999999999999991</v>
      </c>
      <c r="R180" s="681"/>
      <c r="S180" s="687">
        <f t="shared" si="249"/>
        <v>0</v>
      </c>
      <c r="T180" s="681"/>
      <c r="U180" s="687">
        <f t="shared" si="250"/>
        <v>-0.89999999999999991</v>
      </c>
      <c r="V180" s="688">
        <f t="shared" si="251"/>
        <v>0</v>
      </c>
      <c r="W180" s="683">
        <v>0.3</v>
      </c>
      <c r="X180" s="681"/>
      <c r="Y180" s="681"/>
      <c r="Z180" s="681"/>
      <c r="AA180" s="687">
        <f t="shared" si="252"/>
        <v>-0.3</v>
      </c>
      <c r="AB180" s="688">
        <f t="shared" si="253"/>
        <v>0</v>
      </c>
      <c r="AC180" s="683">
        <v>0.3</v>
      </c>
      <c r="AD180" s="681"/>
      <c r="AE180" s="681"/>
      <c r="AF180" s="681"/>
      <c r="AG180" s="687">
        <f t="shared" si="254"/>
        <v>-0.3</v>
      </c>
      <c r="AH180" s="688">
        <f t="shared" si="255"/>
        <v>0</v>
      </c>
      <c r="AI180" s="683">
        <v>0.3</v>
      </c>
      <c r="AJ180" s="681"/>
      <c r="AK180" s="681"/>
      <c r="AL180" s="681"/>
      <c r="AM180" s="687">
        <f t="shared" si="256"/>
        <v>-0.3</v>
      </c>
      <c r="AN180" s="688">
        <f t="shared" si="257"/>
        <v>0</v>
      </c>
      <c r="AO180" s="687">
        <f t="shared" si="258"/>
        <v>0.8</v>
      </c>
      <c r="AP180" s="681"/>
      <c r="AQ180" s="687">
        <f t="shared" si="259"/>
        <v>0</v>
      </c>
      <c r="AR180" s="681"/>
      <c r="AS180" s="687">
        <f t="shared" si="260"/>
        <v>-0.8</v>
      </c>
      <c r="AT180" s="688">
        <f t="shared" si="261"/>
        <v>0</v>
      </c>
      <c r="AU180" s="683">
        <v>0.2</v>
      </c>
      <c r="AV180" s="681"/>
      <c r="AW180" s="681"/>
      <c r="AX180" s="681"/>
      <c r="AY180" s="687">
        <f t="shared" si="262"/>
        <v>-0.2</v>
      </c>
      <c r="AZ180" s="688">
        <f t="shared" si="263"/>
        <v>0</v>
      </c>
      <c r="BA180" s="683">
        <v>0.3</v>
      </c>
      <c r="BB180" s="681"/>
      <c r="BC180" s="681"/>
      <c r="BD180" s="681"/>
      <c r="BE180" s="687">
        <f t="shared" si="264"/>
        <v>-0.3</v>
      </c>
      <c r="BF180" s="688">
        <f t="shared" si="265"/>
        <v>0</v>
      </c>
      <c r="BG180" s="683">
        <v>0.3</v>
      </c>
      <c r="BH180" s="681"/>
      <c r="BI180" s="681"/>
      <c r="BJ180" s="681"/>
      <c r="BK180" s="687">
        <f t="shared" si="266"/>
        <v>-0.3</v>
      </c>
      <c r="BL180" s="688">
        <f t="shared" si="267"/>
        <v>0</v>
      </c>
      <c r="BM180" s="687">
        <f t="shared" si="268"/>
        <v>0.7</v>
      </c>
      <c r="BN180" s="681"/>
      <c r="BO180" s="687">
        <f t="shared" si="269"/>
        <v>0</v>
      </c>
      <c r="BP180" s="681"/>
      <c r="BQ180" s="687">
        <f t="shared" si="270"/>
        <v>-0.7</v>
      </c>
      <c r="BR180" s="688">
        <f t="shared" si="271"/>
        <v>0</v>
      </c>
      <c r="BS180" s="683">
        <v>0.3</v>
      </c>
      <c r="BT180" s="681"/>
      <c r="BU180" s="681"/>
      <c r="BV180" s="681"/>
      <c r="BW180" s="687">
        <f t="shared" si="272"/>
        <v>-0.3</v>
      </c>
      <c r="BX180" s="688">
        <f t="shared" si="273"/>
        <v>0</v>
      </c>
      <c r="BY180" s="683">
        <v>0.3</v>
      </c>
      <c r="BZ180" s="681"/>
      <c r="CA180" s="681"/>
      <c r="CB180" s="681"/>
      <c r="CC180" s="687">
        <f t="shared" si="274"/>
        <v>-0.3</v>
      </c>
      <c r="CD180" s="688">
        <f t="shared" si="275"/>
        <v>0</v>
      </c>
      <c r="CE180" s="683">
        <v>0.1</v>
      </c>
      <c r="CF180" s="681"/>
      <c r="CG180" s="681"/>
      <c r="CH180" s="681"/>
      <c r="CI180" s="687">
        <f t="shared" si="276"/>
        <v>-0.1</v>
      </c>
      <c r="CJ180" s="688">
        <f t="shared" si="277"/>
        <v>0</v>
      </c>
      <c r="CK180" s="687">
        <f t="shared" si="278"/>
        <v>0.7</v>
      </c>
      <c r="CL180" s="681"/>
      <c r="CM180" s="687">
        <f t="shared" si="279"/>
        <v>0</v>
      </c>
      <c r="CN180" s="681"/>
      <c r="CO180" s="687">
        <f t="shared" si="280"/>
        <v>-0.7</v>
      </c>
      <c r="CP180" s="688">
        <f t="shared" si="281"/>
        <v>0</v>
      </c>
      <c r="CQ180" s="683">
        <v>0.1</v>
      </c>
      <c r="CR180" s="681"/>
      <c r="CS180" s="681"/>
      <c r="CT180" s="681"/>
      <c r="CU180" s="687">
        <f t="shared" si="282"/>
        <v>-0.1</v>
      </c>
      <c r="CV180" s="688">
        <f t="shared" si="283"/>
        <v>0</v>
      </c>
      <c r="CW180" s="683">
        <v>0.3</v>
      </c>
      <c r="CX180" s="681"/>
      <c r="CY180" s="681"/>
      <c r="CZ180" s="681"/>
      <c r="DA180" s="687">
        <f t="shared" si="284"/>
        <v>-0.3</v>
      </c>
      <c r="DB180" s="688">
        <f t="shared" si="285"/>
        <v>0</v>
      </c>
      <c r="DC180" s="683">
        <v>0.3</v>
      </c>
      <c r="DD180" s="681"/>
      <c r="DE180" s="681"/>
      <c r="DF180" s="681"/>
      <c r="DG180" s="687">
        <f t="shared" si="286"/>
        <v>-0.3</v>
      </c>
      <c r="DH180" s="688">
        <f t="shared" si="287"/>
        <v>0</v>
      </c>
    </row>
    <row r="181" spans="1:112" s="45" customFormat="1" ht="24" customHeight="1">
      <c r="A181" t="s">
        <v>2439</v>
      </c>
      <c r="B181" s="49"/>
      <c r="C181" s="816" t="s">
        <v>442</v>
      </c>
      <c r="D181" s="814" t="s">
        <v>2439</v>
      </c>
      <c r="E181" s="528" t="s">
        <v>2440</v>
      </c>
      <c r="F181" s="528"/>
      <c r="G181" s="529"/>
      <c r="H181" s="530" t="s">
        <v>2441</v>
      </c>
      <c r="I181" s="530"/>
      <c r="J181" s="526" t="s">
        <v>186</v>
      </c>
      <c r="K181" s="687">
        <f t="shared" si="244"/>
        <v>65.099999999999994</v>
      </c>
      <c r="L181" s="681"/>
      <c r="M181" s="687">
        <f t="shared" si="245"/>
        <v>0</v>
      </c>
      <c r="N181" s="681"/>
      <c r="O181" s="687">
        <f t="shared" si="246"/>
        <v>-65.099999999999994</v>
      </c>
      <c r="P181" s="688">
        <f t="shared" si="247"/>
        <v>0</v>
      </c>
      <c r="Q181" s="687">
        <f t="shared" si="248"/>
        <v>15.600000000000001</v>
      </c>
      <c r="R181" s="681"/>
      <c r="S181" s="687">
        <f t="shared" si="249"/>
        <v>0</v>
      </c>
      <c r="T181" s="681"/>
      <c r="U181" s="687">
        <f t="shared" si="250"/>
        <v>-15.600000000000001</v>
      </c>
      <c r="V181" s="688">
        <f t="shared" si="251"/>
        <v>0</v>
      </c>
      <c r="W181" s="687">
        <f>W185+W191+W201</f>
        <v>5.5</v>
      </c>
      <c r="X181" s="681"/>
      <c r="Y181" s="687">
        <f>Y185+Y191+Y201</f>
        <v>0</v>
      </c>
      <c r="Z181" s="681"/>
      <c r="AA181" s="687">
        <f t="shared" si="252"/>
        <v>-5.5</v>
      </c>
      <c r="AB181" s="688">
        <f t="shared" si="253"/>
        <v>0</v>
      </c>
      <c r="AC181" s="687">
        <f>AC185+AC191+AC201</f>
        <v>4.9000000000000004</v>
      </c>
      <c r="AD181" s="681"/>
      <c r="AE181" s="687">
        <f>AE185+AE191+AE201</f>
        <v>0</v>
      </c>
      <c r="AF181" s="681"/>
      <c r="AG181" s="687">
        <f t="shared" si="254"/>
        <v>-4.9000000000000004</v>
      </c>
      <c r="AH181" s="688">
        <f t="shared" si="255"/>
        <v>0</v>
      </c>
      <c r="AI181" s="687">
        <f>AI185+AI191+AI201</f>
        <v>5.2</v>
      </c>
      <c r="AJ181" s="681"/>
      <c r="AK181" s="687">
        <f>AK185+AK191+AK201</f>
        <v>0</v>
      </c>
      <c r="AL181" s="681"/>
      <c r="AM181" s="687">
        <f t="shared" si="256"/>
        <v>-5.2</v>
      </c>
      <c r="AN181" s="688">
        <f t="shared" si="257"/>
        <v>0</v>
      </c>
      <c r="AO181" s="687">
        <f t="shared" si="258"/>
        <v>15.500000000000002</v>
      </c>
      <c r="AP181" s="681"/>
      <c r="AQ181" s="687">
        <f t="shared" si="259"/>
        <v>0</v>
      </c>
      <c r="AR181" s="681"/>
      <c r="AS181" s="687">
        <f t="shared" si="260"/>
        <v>-15.500000000000002</v>
      </c>
      <c r="AT181" s="688">
        <f t="shared" si="261"/>
        <v>0</v>
      </c>
      <c r="AU181" s="687">
        <f>AU185+AU191+AU201</f>
        <v>3.5</v>
      </c>
      <c r="AV181" s="681"/>
      <c r="AW181" s="687">
        <f>AW185+AW191+AW201</f>
        <v>0</v>
      </c>
      <c r="AX181" s="681"/>
      <c r="AY181" s="687">
        <f t="shared" si="262"/>
        <v>-3.5</v>
      </c>
      <c r="AZ181" s="688">
        <f t="shared" si="263"/>
        <v>0</v>
      </c>
      <c r="BA181" s="687">
        <f>BA185+BA191+BA201</f>
        <v>6.1000000000000005</v>
      </c>
      <c r="BB181" s="681"/>
      <c r="BC181" s="687">
        <f>BC185+BC191+BC201</f>
        <v>0</v>
      </c>
      <c r="BD181" s="681"/>
      <c r="BE181" s="687">
        <f t="shared" si="264"/>
        <v>-6.1000000000000005</v>
      </c>
      <c r="BF181" s="688">
        <f t="shared" si="265"/>
        <v>0</v>
      </c>
      <c r="BG181" s="687">
        <f>BG185+BG191+BG201</f>
        <v>5.9</v>
      </c>
      <c r="BH181" s="681"/>
      <c r="BI181" s="687">
        <f>BI185+BI191+BI201</f>
        <v>0</v>
      </c>
      <c r="BJ181" s="681"/>
      <c r="BK181" s="687">
        <f t="shared" si="266"/>
        <v>-5.9</v>
      </c>
      <c r="BL181" s="688">
        <f t="shared" si="267"/>
        <v>0</v>
      </c>
      <c r="BM181" s="687">
        <f t="shared" si="268"/>
        <v>17.799999999999997</v>
      </c>
      <c r="BN181" s="681"/>
      <c r="BO181" s="687">
        <f t="shared" si="269"/>
        <v>0</v>
      </c>
      <c r="BP181" s="681"/>
      <c r="BQ181" s="687">
        <f t="shared" si="270"/>
        <v>-17.799999999999997</v>
      </c>
      <c r="BR181" s="688">
        <f t="shared" si="271"/>
        <v>0</v>
      </c>
      <c r="BS181" s="687">
        <f>BS185+BS191+BS201</f>
        <v>6.1999999999999993</v>
      </c>
      <c r="BT181" s="681"/>
      <c r="BU181" s="687">
        <f>BU185+BU191+BU201</f>
        <v>0</v>
      </c>
      <c r="BV181" s="681"/>
      <c r="BW181" s="687">
        <f t="shared" si="272"/>
        <v>-6.1999999999999993</v>
      </c>
      <c r="BX181" s="688">
        <f t="shared" si="273"/>
        <v>0</v>
      </c>
      <c r="BY181" s="687">
        <f>BY185+BY191+BY201</f>
        <v>6.2</v>
      </c>
      <c r="BZ181" s="681"/>
      <c r="CA181" s="687">
        <f>CA185+CA191+CA201</f>
        <v>0</v>
      </c>
      <c r="CB181" s="681"/>
      <c r="CC181" s="687">
        <f t="shared" si="274"/>
        <v>-6.2</v>
      </c>
      <c r="CD181" s="688">
        <f t="shared" si="275"/>
        <v>0</v>
      </c>
      <c r="CE181" s="687">
        <f>CE185+CE191+CE201</f>
        <v>5.3999999999999995</v>
      </c>
      <c r="CF181" s="681"/>
      <c r="CG181" s="687">
        <f>CG185+CG191+CG201</f>
        <v>0</v>
      </c>
      <c r="CH181" s="681"/>
      <c r="CI181" s="687">
        <f t="shared" si="276"/>
        <v>-5.3999999999999995</v>
      </c>
      <c r="CJ181" s="688">
        <f t="shared" si="277"/>
        <v>0</v>
      </c>
      <c r="CK181" s="687">
        <f t="shared" si="278"/>
        <v>16.200000000000003</v>
      </c>
      <c r="CL181" s="681"/>
      <c r="CM181" s="687">
        <f t="shared" si="279"/>
        <v>0</v>
      </c>
      <c r="CN181" s="681"/>
      <c r="CO181" s="687">
        <f t="shared" si="280"/>
        <v>-16.200000000000003</v>
      </c>
      <c r="CP181" s="688">
        <f t="shared" si="281"/>
        <v>0</v>
      </c>
      <c r="CQ181" s="687">
        <f>CQ185+CQ191+CQ201</f>
        <v>5.4</v>
      </c>
      <c r="CR181" s="681"/>
      <c r="CS181" s="687">
        <f>CS185+CS191+CS201</f>
        <v>0</v>
      </c>
      <c r="CT181" s="681"/>
      <c r="CU181" s="687">
        <f t="shared" si="282"/>
        <v>-5.4</v>
      </c>
      <c r="CV181" s="688">
        <f t="shared" si="283"/>
        <v>0</v>
      </c>
      <c r="CW181" s="687">
        <f>CW185+CW191+CW201</f>
        <v>5.4</v>
      </c>
      <c r="CX181" s="681"/>
      <c r="CY181" s="687">
        <f>CY185+CY191+CY201</f>
        <v>0</v>
      </c>
      <c r="CZ181" s="681"/>
      <c r="DA181" s="687">
        <f t="shared" si="284"/>
        <v>-5.4</v>
      </c>
      <c r="DB181" s="688">
        <f t="shared" si="285"/>
        <v>0</v>
      </c>
      <c r="DC181" s="687">
        <f>DC185+DC191+DC201</f>
        <v>5.4</v>
      </c>
      <c r="DD181" s="681"/>
      <c r="DE181" s="687">
        <f>DE185+DE191+DE201</f>
        <v>0</v>
      </c>
      <c r="DF181" s="681"/>
      <c r="DG181" s="687">
        <f t="shared" si="286"/>
        <v>-5.4</v>
      </c>
      <c r="DH181" s="688">
        <f t="shared" si="287"/>
        <v>0</v>
      </c>
    </row>
    <row r="182" spans="1:112" s="45" customFormat="1" ht="24" customHeight="1">
      <c r="B182" s="49"/>
      <c r="C182" s="762"/>
      <c r="D182" s="766"/>
      <c r="E182" s="528" t="s">
        <v>2442</v>
      </c>
      <c r="F182" s="528"/>
      <c r="G182" s="529"/>
      <c r="H182" s="530" t="s">
        <v>2443</v>
      </c>
      <c r="I182" s="530"/>
      <c r="J182" s="725" t="s">
        <v>889</v>
      </c>
      <c r="K182" s="687">
        <f t="shared" si="244"/>
        <v>47.8</v>
      </c>
      <c r="L182" s="681"/>
      <c r="M182" s="687">
        <f t="shared" si="245"/>
        <v>0</v>
      </c>
      <c r="N182" s="681"/>
      <c r="O182" s="687">
        <f t="shared" si="246"/>
        <v>-47.8</v>
      </c>
      <c r="P182" s="688">
        <f t="shared" si="247"/>
        <v>0</v>
      </c>
      <c r="Q182" s="687">
        <f t="shared" si="248"/>
        <v>12</v>
      </c>
      <c r="R182" s="681"/>
      <c r="S182" s="687">
        <f t="shared" si="249"/>
        <v>0</v>
      </c>
      <c r="T182" s="681"/>
      <c r="U182" s="687">
        <f t="shared" si="250"/>
        <v>-12</v>
      </c>
      <c r="V182" s="688">
        <f t="shared" si="251"/>
        <v>0</v>
      </c>
      <c r="W182" s="687">
        <f>W186+W192+W202</f>
        <v>4.0999999999999996</v>
      </c>
      <c r="X182" s="681"/>
      <c r="Y182" s="687">
        <f>Y186+Y192+Y202</f>
        <v>0</v>
      </c>
      <c r="Z182" s="681"/>
      <c r="AA182" s="687">
        <f t="shared" si="252"/>
        <v>-4.0999999999999996</v>
      </c>
      <c r="AB182" s="688">
        <f t="shared" si="253"/>
        <v>0</v>
      </c>
      <c r="AC182" s="687">
        <f>AC186+AC192+AC202</f>
        <v>3.7</v>
      </c>
      <c r="AD182" s="681"/>
      <c r="AE182" s="687">
        <f>AE186+AE192+AE202</f>
        <v>0</v>
      </c>
      <c r="AF182" s="681"/>
      <c r="AG182" s="687">
        <f t="shared" si="254"/>
        <v>-3.7</v>
      </c>
      <c r="AH182" s="688">
        <f t="shared" si="255"/>
        <v>0</v>
      </c>
      <c r="AI182" s="687">
        <f>AI186+AI192+AI202</f>
        <v>4.2</v>
      </c>
      <c r="AJ182" s="681"/>
      <c r="AK182" s="687">
        <f>AK186+AK192+AK202</f>
        <v>0</v>
      </c>
      <c r="AL182" s="681"/>
      <c r="AM182" s="687">
        <f t="shared" si="256"/>
        <v>-4.2</v>
      </c>
      <c r="AN182" s="688">
        <f t="shared" si="257"/>
        <v>0</v>
      </c>
      <c r="AO182" s="687">
        <f t="shared" si="258"/>
        <v>11</v>
      </c>
      <c r="AP182" s="681"/>
      <c r="AQ182" s="687">
        <f t="shared" si="259"/>
        <v>0</v>
      </c>
      <c r="AR182" s="681"/>
      <c r="AS182" s="687">
        <f t="shared" si="260"/>
        <v>-11</v>
      </c>
      <c r="AT182" s="688">
        <f t="shared" si="261"/>
        <v>0</v>
      </c>
      <c r="AU182" s="687">
        <f>AU186+AU192+AU202</f>
        <v>2.6999999999999997</v>
      </c>
      <c r="AV182" s="681"/>
      <c r="AW182" s="687">
        <f>AW186+AW192+AW202</f>
        <v>0</v>
      </c>
      <c r="AX182" s="681"/>
      <c r="AY182" s="687">
        <f t="shared" si="262"/>
        <v>-2.6999999999999997</v>
      </c>
      <c r="AZ182" s="688">
        <f t="shared" si="263"/>
        <v>0</v>
      </c>
      <c r="BA182" s="687">
        <f>BA186+BA192+BA202</f>
        <v>4.3000000000000007</v>
      </c>
      <c r="BB182" s="681"/>
      <c r="BC182" s="687">
        <f>BC186+BC192+BC202</f>
        <v>0</v>
      </c>
      <c r="BD182" s="681"/>
      <c r="BE182" s="687">
        <f t="shared" si="264"/>
        <v>-4.3000000000000007</v>
      </c>
      <c r="BF182" s="688">
        <f t="shared" si="265"/>
        <v>0</v>
      </c>
      <c r="BG182" s="687">
        <f>BG186+BG192+BG202</f>
        <v>4</v>
      </c>
      <c r="BH182" s="681"/>
      <c r="BI182" s="687">
        <f>BI186+BI192+BI202</f>
        <v>0</v>
      </c>
      <c r="BJ182" s="681"/>
      <c r="BK182" s="687">
        <f t="shared" si="266"/>
        <v>-4</v>
      </c>
      <c r="BL182" s="688">
        <f t="shared" si="267"/>
        <v>0</v>
      </c>
      <c r="BM182" s="687">
        <f t="shared" si="268"/>
        <v>12</v>
      </c>
      <c r="BN182" s="681"/>
      <c r="BO182" s="687">
        <f t="shared" si="269"/>
        <v>0</v>
      </c>
      <c r="BP182" s="681"/>
      <c r="BQ182" s="687">
        <f t="shared" si="270"/>
        <v>-12</v>
      </c>
      <c r="BR182" s="688">
        <f t="shared" si="271"/>
        <v>0</v>
      </c>
      <c r="BS182" s="687">
        <f>BS186+BS192+BS202</f>
        <v>4.2</v>
      </c>
      <c r="BT182" s="681"/>
      <c r="BU182" s="687">
        <f>BU186+BU192+BU202</f>
        <v>0</v>
      </c>
      <c r="BV182" s="681"/>
      <c r="BW182" s="687">
        <f t="shared" si="272"/>
        <v>-4.2</v>
      </c>
      <c r="BX182" s="688">
        <f t="shared" si="273"/>
        <v>0</v>
      </c>
      <c r="BY182" s="687">
        <f>BY186+BY192+BY202</f>
        <v>4.2</v>
      </c>
      <c r="BZ182" s="681"/>
      <c r="CA182" s="687">
        <f>CA186+CA192+CA202</f>
        <v>0</v>
      </c>
      <c r="CB182" s="681"/>
      <c r="CC182" s="687">
        <f t="shared" si="274"/>
        <v>-4.2</v>
      </c>
      <c r="CD182" s="688">
        <f t="shared" si="275"/>
        <v>0</v>
      </c>
      <c r="CE182" s="687">
        <f>CE186+CE192+CE202</f>
        <v>3.6</v>
      </c>
      <c r="CF182" s="681"/>
      <c r="CG182" s="687">
        <f>CG186+CG192+CG202</f>
        <v>0</v>
      </c>
      <c r="CH182" s="681"/>
      <c r="CI182" s="687">
        <f t="shared" si="276"/>
        <v>-3.6</v>
      </c>
      <c r="CJ182" s="688">
        <f t="shared" si="277"/>
        <v>0</v>
      </c>
      <c r="CK182" s="687">
        <f t="shared" si="278"/>
        <v>12.8</v>
      </c>
      <c r="CL182" s="681"/>
      <c r="CM182" s="687">
        <f t="shared" si="279"/>
        <v>0</v>
      </c>
      <c r="CN182" s="681"/>
      <c r="CO182" s="687">
        <f t="shared" si="280"/>
        <v>-12.8</v>
      </c>
      <c r="CP182" s="688">
        <f t="shared" si="281"/>
        <v>0</v>
      </c>
      <c r="CQ182" s="687">
        <f>CQ186+CQ192+CQ202</f>
        <v>4.2</v>
      </c>
      <c r="CR182" s="681"/>
      <c r="CS182" s="687">
        <f>CS186+CS192+CS202</f>
        <v>0</v>
      </c>
      <c r="CT182" s="681"/>
      <c r="CU182" s="687">
        <f t="shared" si="282"/>
        <v>-4.2</v>
      </c>
      <c r="CV182" s="688">
        <f t="shared" si="283"/>
        <v>0</v>
      </c>
      <c r="CW182" s="687">
        <f>CW186+CW192+CW202</f>
        <v>4.2</v>
      </c>
      <c r="CX182" s="681"/>
      <c r="CY182" s="687">
        <f>CY186+CY192+CY202</f>
        <v>0</v>
      </c>
      <c r="CZ182" s="681"/>
      <c r="DA182" s="687">
        <f t="shared" si="284"/>
        <v>-4.2</v>
      </c>
      <c r="DB182" s="688">
        <f t="shared" si="285"/>
        <v>0</v>
      </c>
      <c r="DC182" s="687">
        <f>DC186+DC192+DC202</f>
        <v>4.4000000000000004</v>
      </c>
      <c r="DD182" s="681"/>
      <c r="DE182" s="687">
        <f>DE186+DE192+DE202</f>
        <v>0</v>
      </c>
      <c r="DF182" s="681"/>
      <c r="DG182" s="687">
        <f t="shared" si="286"/>
        <v>-4.4000000000000004</v>
      </c>
      <c r="DH182" s="688">
        <f t="shared" si="287"/>
        <v>0</v>
      </c>
    </row>
    <row r="183" spans="1:112" s="45" customFormat="1" ht="18.75" customHeight="1">
      <c r="A183" t="s">
        <v>2125</v>
      </c>
      <c r="B183" s="49"/>
      <c r="C183" s="631"/>
      <c r="D183" s="803" t="s">
        <v>2125</v>
      </c>
      <c r="E183" s="528" t="s">
        <v>2444</v>
      </c>
      <c r="F183" s="528"/>
      <c r="G183" s="529"/>
      <c r="H183" s="530" t="s">
        <v>2445</v>
      </c>
      <c r="I183" s="530"/>
      <c r="J183" s="526" t="s">
        <v>186</v>
      </c>
      <c r="K183" s="687">
        <f t="shared" si="244"/>
        <v>54</v>
      </c>
      <c r="L183" s="681"/>
      <c r="M183" s="687">
        <f t="shared" si="245"/>
        <v>0</v>
      </c>
      <c r="N183" s="681"/>
      <c r="O183" s="687">
        <f t="shared" si="246"/>
        <v>-54</v>
      </c>
      <c r="P183" s="688">
        <f t="shared" si="247"/>
        <v>0</v>
      </c>
      <c r="Q183" s="687">
        <f t="shared" si="248"/>
        <v>12.7</v>
      </c>
      <c r="R183" s="681"/>
      <c r="S183" s="687">
        <f t="shared" si="249"/>
        <v>0</v>
      </c>
      <c r="T183" s="681"/>
      <c r="U183" s="687">
        <f t="shared" si="250"/>
        <v>-12.7</v>
      </c>
      <c r="V183" s="688">
        <f t="shared" si="251"/>
        <v>0</v>
      </c>
      <c r="W183" s="687">
        <f>W185+W191</f>
        <v>4.5</v>
      </c>
      <c r="X183" s="681"/>
      <c r="Y183" s="687">
        <f>Y185+Y191</f>
        <v>0</v>
      </c>
      <c r="Z183" s="681"/>
      <c r="AA183" s="687">
        <f t="shared" si="252"/>
        <v>-4.5</v>
      </c>
      <c r="AB183" s="688">
        <f t="shared" si="253"/>
        <v>0</v>
      </c>
      <c r="AC183" s="687">
        <f>AC185+AC191</f>
        <v>4</v>
      </c>
      <c r="AD183" s="681"/>
      <c r="AE183" s="687">
        <f>AE185+AE191</f>
        <v>0</v>
      </c>
      <c r="AF183" s="681"/>
      <c r="AG183" s="687">
        <f t="shared" si="254"/>
        <v>-4</v>
      </c>
      <c r="AH183" s="688">
        <f t="shared" si="255"/>
        <v>0</v>
      </c>
      <c r="AI183" s="687">
        <f>AI185+AI191</f>
        <v>4.2</v>
      </c>
      <c r="AJ183" s="681"/>
      <c r="AK183" s="687">
        <f>AK185+AK191</f>
        <v>0</v>
      </c>
      <c r="AL183" s="681"/>
      <c r="AM183" s="687">
        <f t="shared" si="256"/>
        <v>-4.2</v>
      </c>
      <c r="AN183" s="688">
        <f t="shared" si="257"/>
        <v>0</v>
      </c>
      <c r="AO183" s="687">
        <f t="shared" si="258"/>
        <v>12.600000000000001</v>
      </c>
      <c r="AP183" s="681"/>
      <c r="AQ183" s="687">
        <f t="shared" si="259"/>
        <v>0</v>
      </c>
      <c r="AR183" s="681"/>
      <c r="AS183" s="687">
        <f t="shared" si="260"/>
        <v>-12.600000000000001</v>
      </c>
      <c r="AT183" s="688">
        <f t="shared" si="261"/>
        <v>0</v>
      </c>
      <c r="AU183" s="687">
        <f>AU185+AU191</f>
        <v>3</v>
      </c>
      <c r="AV183" s="681"/>
      <c r="AW183" s="687">
        <f>AW185+AW191</f>
        <v>0</v>
      </c>
      <c r="AX183" s="681"/>
      <c r="AY183" s="687">
        <f t="shared" si="262"/>
        <v>-3</v>
      </c>
      <c r="AZ183" s="688">
        <f t="shared" si="263"/>
        <v>0</v>
      </c>
      <c r="BA183" s="687">
        <f>BA185+BA191</f>
        <v>4.9000000000000004</v>
      </c>
      <c r="BB183" s="681"/>
      <c r="BC183" s="687">
        <f>BC185+BC191</f>
        <v>0</v>
      </c>
      <c r="BD183" s="681"/>
      <c r="BE183" s="687">
        <f t="shared" si="264"/>
        <v>-4.9000000000000004</v>
      </c>
      <c r="BF183" s="688">
        <f t="shared" si="265"/>
        <v>0</v>
      </c>
      <c r="BG183" s="687">
        <f>BG185+BG191</f>
        <v>4.7</v>
      </c>
      <c r="BH183" s="681"/>
      <c r="BI183" s="687">
        <f>BI185+BI191</f>
        <v>0</v>
      </c>
      <c r="BJ183" s="681"/>
      <c r="BK183" s="687">
        <f t="shared" si="266"/>
        <v>-4.7</v>
      </c>
      <c r="BL183" s="688">
        <f t="shared" si="267"/>
        <v>0</v>
      </c>
      <c r="BM183" s="687">
        <f t="shared" si="268"/>
        <v>15.5</v>
      </c>
      <c r="BN183" s="681"/>
      <c r="BO183" s="687">
        <f t="shared" si="269"/>
        <v>0</v>
      </c>
      <c r="BP183" s="681"/>
      <c r="BQ183" s="687">
        <f t="shared" si="270"/>
        <v>-15.5</v>
      </c>
      <c r="BR183" s="688">
        <f t="shared" si="271"/>
        <v>0</v>
      </c>
      <c r="BS183" s="687">
        <f>BS185+BS191</f>
        <v>5.0999999999999996</v>
      </c>
      <c r="BT183" s="681"/>
      <c r="BU183" s="687">
        <f>BU185+BU191</f>
        <v>0</v>
      </c>
      <c r="BV183" s="681"/>
      <c r="BW183" s="687">
        <f t="shared" si="272"/>
        <v>-5.0999999999999996</v>
      </c>
      <c r="BX183" s="688">
        <f t="shared" si="273"/>
        <v>0</v>
      </c>
      <c r="BY183" s="687">
        <f>BY185+BY191</f>
        <v>5.2</v>
      </c>
      <c r="BZ183" s="681"/>
      <c r="CA183" s="687">
        <f>CA185+CA191</f>
        <v>0</v>
      </c>
      <c r="CB183" s="681"/>
      <c r="CC183" s="687">
        <f t="shared" si="274"/>
        <v>-5.2</v>
      </c>
      <c r="CD183" s="688">
        <f t="shared" si="275"/>
        <v>0</v>
      </c>
      <c r="CE183" s="687">
        <f>CE185+CE191</f>
        <v>5.1999999999999993</v>
      </c>
      <c r="CF183" s="681"/>
      <c r="CG183" s="687">
        <f>CG185+CG191</f>
        <v>0</v>
      </c>
      <c r="CH183" s="681"/>
      <c r="CI183" s="687">
        <f t="shared" si="276"/>
        <v>-5.1999999999999993</v>
      </c>
      <c r="CJ183" s="688">
        <f t="shared" si="277"/>
        <v>0</v>
      </c>
      <c r="CK183" s="687">
        <f t="shared" si="278"/>
        <v>13.200000000000001</v>
      </c>
      <c r="CL183" s="681"/>
      <c r="CM183" s="687">
        <f t="shared" si="279"/>
        <v>0</v>
      </c>
      <c r="CN183" s="681"/>
      <c r="CO183" s="687">
        <f t="shared" si="280"/>
        <v>-13.200000000000001</v>
      </c>
      <c r="CP183" s="688">
        <f t="shared" si="281"/>
        <v>0</v>
      </c>
      <c r="CQ183" s="687">
        <f>CQ185+CQ191</f>
        <v>4.4000000000000004</v>
      </c>
      <c r="CR183" s="681"/>
      <c r="CS183" s="687">
        <f>CS185+CS191</f>
        <v>0</v>
      </c>
      <c r="CT183" s="681"/>
      <c r="CU183" s="687">
        <f t="shared" si="282"/>
        <v>-4.4000000000000004</v>
      </c>
      <c r="CV183" s="688">
        <f t="shared" si="283"/>
        <v>0</v>
      </c>
      <c r="CW183" s="687">
        <f>CW185+CW191</f>
        <v>4.4000000000000004</v>
      </c>
      <c r="CX183" s="681"/>
      <c r="CY183" s="687">
        <f>CY185+CY191</f>
        <v>0</v>
      </c>
      <c r="CZ183" s="681"/>
      <c r="DA183" s="687">
        <f t="shared" si="284"/>
        <v>-4.4000000000000004</v>
      </c>
      <c r="DB183" s="688">
        <f t="shared" si="285"/>
        <v>0</v>
      </c>
      <c r="DC183" s="687">
        <f>DC185+DC191</f>
        <v>4.4000000000000004</v>
      </c>
      <c r="DD183" s="681"/>
      <c r="DE183" s="687">
        <f>DE185+DE191</f>
        <v>0</v>
      </c>
      <c r="DF183" s="681"/>
      <c r="DG183" s="687">
        <f t="shared" si="286"/>
        <v>-4.4000000000000004</v>
      </c>
      <c r="DH183" s="688">
        <f t="shared" si="287"/>
        <v>0</v>
      </c>
    </row>
    <row r="184" spans="1:112" s="45" customFormat="1" ht="18.75" customHeight="1">
      <c r="B184" s="49"/>
      <c r="C184" s="631"/>
      <c r="D184" s="766"/>
      <c r="E184" s="528" t="s">
        <v>2446</v>
      </c>
      <c r="F184" s="528"/>
      <c r="G184" s="529"/>
      <c r="H184" s="530" t="s">
        <v>2447</v>
      </c>
      <c r="I184" s="530"/>
      <c r="J184" s="725" t="s">
        <v>889</v>
      </c>
      <c r="K184" s="687">
        <f t="shared" si="244"/>
        <v>39.299999999999997</v>
      </c>
      <c r="L184" s="681"/>
      <c r="M184" s="687">
        <f t="shared" si="245"/>
        <v>0</v>
      </c>
      <c r="N184" s="681"/>
      <c r="O184" s="687">
        <f t="shared" si="246"/>
        <v>-39.299999999999997</v>
      </c>
      <c r="P184" s="688">
        <f t="shared" si="247"/>
        <v>0</v>
      </c>
      <c r="Q184" s="687">
        <f t="shared" si="248"/>
        <v>9.6999999999999993</v>
      </c>
      <c r="R184" s="681"/>
      <c r="S184" s="687">
        <f t="shared" si="249"/>
        <v>0</v>
      </c>
      <c r="T184" s="681"/>
      <c r="U184" s="687">
        <f t="shared" si="250"/>
        <v>-9.6999999999999993</v>
      </c>
      <c r="V184" s="688">
        <f t="shared" si="251"/>
        <v>0</v>
      </c>
      <c r="W184" s="687">
        <f>W186+W192</f>
        <v>3.3</v>
      </c>
      <c r="X184" s="681"/>
      <c r="Y184" s="687">
        <f>Y186+Y192</f>
        <v>0</v>
      </c>
      <c r="Z184" s="681"/>
      <c r="AA184" s="687">
        <f t="shared" si="252"/>
        <v>-3.3</v>
      </c>
      <c r="AB184" s="688">
        <f t="shared" si="253"/>
        <v>0</v>
      </c>
      <c r="AC184" s="687">
        <f>AC186+AC192</f>
        <v>3</v>
      </c>
      <c r="AD184" s="681"/>
      <c r="AE184" s="687">
        <f>AE186+AE192</f>
        <v>0</v>
      </c>
      <c r="AF184" s="681"/>
      <c r="AG184" s="687">
        <f t="shared" si="254"/>
        <v>-3</v>
      </c>
      <c r="AH184" s="688">
        <f t="shared" si="255"/>
        <v>0</v>
      </c>
      <c r="AI184" s="687">
        <f>AI186+AI192</f>
        <v>3.4</v>
      </c>
      <c r="AJ184" s="681"/>
      <c r="AK184" s="687">
        <f>AK186+AK192</f>
        <v>0</v>
      </c>
      <c r="AL184" s="681"/>
      <c r="AM184" s="687">
        <f t="shared" si="256"/>
        <v>-3.4</v>
      </c>
      <c r="AN184" s="688">
        <f t="shared" si="257"/>
        <v>0</v>
      </c>
      <c r="AO184" s="687">
        <f t="shared" si="258"/>
        <v>8.8000000000000007</v>
      </c>
      <c r="AP184" s="681"/>
      <c r="AQ184" s="687">
        <f t="shared" si="259"/>
        <v>0</v>
      </c>
      <c r="AR184" s="681"/>
      <c r="AS184" s="687">
        <f t="shared" si="260"/>
        <v>-8.8000000000000007</v>
      </c>
      <c r="AT184" s="688">
        <f t="shared" si="261"/>
        <v>0</v>
      </c>
      <c r="AU184" s="687">
        <f>AU186+AU192</f>
        <v>2.2999999999999998</v>
      </c>
      <c r="AV184" s="681"/>
      <c r="AW184" s="687">
        <f>AW186+AW192</f>
        <v>0</v>
      </c>
      <c r="AX184" s="681"/>
      <c r="AY184" s="687">
        <f t="shared" si="262"/>
        <v>-2.2999999999999998</v>
      </c>
      <c r="AZ184" s="688">
        <f t="shared" si="263"/>
        <v>0</v>
      </c>
      <c r="BA184" s="687">
        <f>BA186+BA192</f>
        <v>3.3000000000000003</v>
      </c>
      <c r="BB184" s="681"/>
      <c r="BC184" s="687">
        <f>BC186+BC192</f>
        <v>0</v>
      </c>
      <c r="BD184" s="681"/>
      <c r="BE184" s="687">
        <f t="shared" si="264"/>
        <v>-3.3000000000000003</v>
      </c>
      <c r="BF184" s="688">
        <f t="shared" si="265"/>
        <v>0</v>
      </c>
      <c r="BG184" s="687">
        <f>BG186+BG192</f>
        <v>3.2</v>
      </c>
      <c r="BH184" s="681"/>
      <c r="BI184" s="687">
        <f>BI186+BI192</f>
        <v>0</v>
      </c>
      <c r="BJ184" s="681"/>
      <c r="BK184" s="687">
        <f t="shared" si="266"/>
        <v>-3.2</v>
      </c>
      <c r="BL184" s="688">
        <f t="shared" si="267"/>
        <v>0</v>
      </c>
      <c r="BM184" s="687">
        <f t="shared" si="268"/>
        <v>10.4</v>
      </c>
      <c r="BN184" s="681"/>
      <c r="BO184" s="687">
        <f t="shared" si="269"/>
        <v>0</v>
      </c>
      <c r="BP184" s="681"/>
      <c r="BQ184" s="687">
        <f t="shared" si="270"/>
        <v>-10.4</v>
      </c>
      <c r="BR184" s="688">
        <f t="shared" si="271"/>
        <v>0</v>
      </c>
      <c r="BS184" s="687">
        <f>BS186+BS192</f>
        <v>3.4</v>
      </c>
      <c r="BT184" s="681"/>
      <c r="BU184" s="687">
        <f>BU186+BU192</f>
        <v>0</v>
      </c>
      <c r="BV184" s="681"/>
      <c r="BW184" s="687">
        <f t="shared" si="272"/>
        <v>-3.4</v>
      </c>
      <c r="BX184" s="688">
        <f t="shared" si="273"/>
        <v>0</v>
      </c>
      <c r="BY184" s="687">
        <f>BY186+BY192</f>
        <v>3.5</v>
      </c>
      <c r="BZ184" s="681"/>
      <c r="CA184" s="687">
        <f>CA186+CA192</f>
        <v>0</v>
      </c>
      <c r="CB184" s="681"/>
      <c r="CC184" s="687">
        <f t="shared" si="274"/>
        <v>-3.5</v>
      </c>
      <c r="CD184" s="688">
        <f t="shared" si="275"/>
        <v>0</v>
      </c>
      <c r="CE184" s="687">
        <f>CE186+CE192</f>
        <v>3.5</v>
      </c>
      <c r="CF184" s="681"/>
      <c r="CG184" s="687">
        <f>CG186+CG192</f>
        <v>0</v>
      </c>
      <c r="CH184" s="681"/>
      <c r="CI184" s="687">
        <f t="shared" si="276"/>
        <v>-3.5</v>
      </c>
      <c r="CJ184" s="688">
        <f t="shared" si="277"/>
        <v>0</v>
      </c>
      <c r="CK184" s="687">
        <f t="shared" si="278"/>
        <v>10.4</v>
      </c>
      <c r="CL184" s="681"/>
      <c r="CM184" s="687">
        <f t="shared" si="279"/>
        <v>0</v>
      </c>
      <c r="CN184" s="681"/>
      <c r="CO184" s="687">
        <f t="shared" si="280"/>
        <v>-10.4</v>
      </c>
      <c r="CP184" s="688">
        <f t="shared" si="281"/>
        <v>0</v>
      </c>
      <c r="CQ184" s="687">
        <f>CQ186+CQ192</f>
        <v>3.4</v>
      </c>
      <c r="CR184" s="681"/>
      <c r="CS184" s="687">
        <f>CS186+CS192</f>
        <v>0</v>
      </c>
      <c r="CT184" s="681"/>
      <c r="CU184" s="687">
        <f t="shared" si="282"/>
        <v>-3.4</v>
      </c>
      <c r="CV184" s="688">
        <f t="shared" si="283"/>
        <v>0</v>
      </c>
      <c r="CW184" s="687">
        <f>CW186+CW192</f>
        <v>3.4</v>
      </c>
      <c r="CX184" s="681"/>
      <c r="CY184" s="687">
        <f>CY186+CY192</f>
        <v>0</v>
      </c>
      <c r="CZ184" s="681"/>
      <c r="DA184" s="687">
        <f t="shared" si="284"/>
        <v>-3.4</v>
      </c>
      <c r="DB184" s="688">
        <f t="shared" si="285"/>
        <v>0</v>
      </c>
      <c r="DC184" s="687">
        <f>DC186+DC192</f>
        <v>3.6</v>
      </c>
      <c r="DD184" s="681"/>
      <c r="DE184" s="687">
        <f>DE186+DE192</f>
        <v>0</v>
      </c>
      <c r="DF184" s="681"/>
      <c r="DG184" s="687">
        <f t="shared" si="286"/>
        <v>-3.6</v>
      </c>
      <c r="DH184" s="688">
        <f t="shared" si="287"/>
        <v>0</v>
      </c>
    </row>
    <row r="185" spans="1:112" s="45" customFormat="1" ht="18.75" customHeight="1">
      <c r="A185" t="s">
        <v>2229</v>
      </c>
      <c r="B185" s="49"/>
      <c r="C185" s="816" t="s">
        <v>2448</v>
      </c>
      <c r="D185" s="823" t="s">
        <v>2229</v>
      </c>
      <c r="E185" s="528" t="s">
        <v>2449</v>
      </c>
      <c r="F185" s="528"/>
      <c r="G185" s="529"/>
      <c r="H185" s="530" t="s">
        <v>2450</v>
      </c>
      <c r="I185" s="530"/>
      <c r="J185" s="526" t="s">
        <v>186</v>
      </c>
      <c r="K185" s="687">
        <f t="shared" ref="K185:K221" si="288">Q185+AO185+BM185+CK185</f>
        <v>32.299999999999997</v>
      </c>
      <c r="L185" s="681"/>
      <c r="M185" s="687">
        <f t="shared" ref="M185:M221" si="289">S185+AQ185+BO185+CM185</f>
        <v>0</v>
      </c>
      <c r="N185" s="681"/>
      <c r="O185" s="687">
        <f t="shared" ref="O185:O221" si="290">IFERROR(M185-K185,"-")</f>
        <v>-32.299999999999997</v>
      </c>
      <c r="P185" s="688">
        <f t="shared" ref="P185:P221" si="291">IFERROR(M185/K185,"-")</f>
        <v>0</v>
      </c>
      <c r="Q185" s="687">
        <f t="shared" ref="Q185:Q221" si="292">W185+AC185+AI185</f>
        <v>6.7</v>
      </c>
      <c r="R185" s="681"/>
      <c r="S185" s="687">
        <f t="shared" ref="S185:S221" si="293">Y185+AE185+AK185</f>
        <v>0</v>
      </c>
      <c r="T185" s="681"/>
      <c r="U185" s="687">
        <f t="shared" ref="U185:U221" si="294">IFERROR(S185-Q185,"-")</f>
        <v>-6.7</v>
      </c>
      <c r="V185" s="688">
        <f t="shared" ref="V185:V221" si="295">IFERROR(S185/Q185,"-")</f>
        <v>0</v>
      </c>
      <c r="W185" s="687">
        <f>W187+W189</f>
        <v>2.4</v>
      </c>
      <c r="X185" s="681"/>
      <c r="Y185" s="687">
        <f>Y187+Y189</f>
        <v>0</v>
      </c>
      <c r="Z185" s="681"/>
      <c r="AA185" s="687">
        <f t="shared" ref="AA185:AA221" si="296">IFERROR(Y185-W185,"-")</f>
        <v>-2.4</v>
      </c>
      <c r="AB185" s="688">
        <f t="shared" ref="AB185:AB221" si="297">IFERROR(Y185/W185,"-")</f>
        <v>0</v>
      </c>
      <c r="AC185" s="687">
        <f>AC187+AC189</f>
        <v>2.1</v>
      </c>
      <c r="AD185" s="681"/>
      <c r="AE185" s="687">
        <f>AE187+AE189</f>
        <v>0</v>
      </c>
      <c r="AF185" s="681"/>
      <c r="AG185" s="687">
        <f t="shared" ref="AG185:AG221" si="298">IFERROR(AE185-AC185,"-")</f>
        <v>-2.1</v>
      </c>
      <c r="AH185" s="688">
        <f t="shared" ref="AH185:AH221" si="299">IFERROR(AE185/AC185,"-")</f>
        <v>0</v>
      </c>
      <c r="AI185" s="687">
        <f>AI187+AI189</f>
        <v>2.2000000000000002</v>
      </c>
      <c r="AJ185" s="681"/>
      <c r="AK185" s="687">
        <f>AK187+AK189</f>
        <v>0</v>
      </c>
      <c r="AL185" s="681"/>
      <c r="AM185" s="687">
        <f t="shared" ref="AM185:AM221" si="300">IFERROR(AK185-AI185,"-")</f>
        <v>-2.2000000000000002</v>
      </c>
      <c r="AN185" s="688">
        <f t="shared" ref="AN185:AN221" si="301">IFERROR(AK185/AI185,"-")</f>
        <v>0</v>
      </c>
      <c r="AO185" s="687">
        <f t="shared" ref="AO185:AO221" si="302">AU185+BA185+BG185</f>
        <v>8.1000000000000014</v>
      </c>
      <c r="AP185" s="681"/>
      <c r="AQ185" s="687">
        <f t="shared" ref="AQ185:AQ221" si="303">AW185+BC185+BI185</f>
        <v>0</v>
      </c>
      <c r="AR185" s="681"/>
      <c r="AS185" s="687">
        <f t="shared" ref="AS185:AS221" si="304">IFERROR(AQ185-AO185,"-")</f>
        <v>-8.1000000000000014</v>
      </c>
      <c r="AT185" s="688">
        <f t="shared" ref="AT185:AT221" si="305">IFERROR(AQ185/AO185,"-")</f>
        <v>0</v>
      </c>
      <c r="AU185" s="687">
        <f>AU187+AU189</f>
        <v>1.6</v>
      </c>
      <c r="AV185" s="681"/>
      <c r="AW185" s="687">
        <f>AW187+AW189</f>
        <v>0</v>
      </c>
      <c r="AX185" s="681"/>
      <c r="AY185" s="687">
        <f t="shared" ref="AY185:AY221" si="306">IFERROR(AW185-AU185,"-")</f>
        <v>-1.6</v>
      </c>
      <c r="AZ185" s="688">
        <f t="shared" ref="AZ185:AZ221" si="307">IFERROR(AW185/AU185,"-")</f>
        <v>0</v>
      </c>
      <c r="BA185" s="687">
        <f>BA187+BA189</f>
        <v>3.3</v>
      </c>
      <c r="BB185" s="681"/>
      <c r="BC185" s="687">
        <f>BC187+BC189</f>
        <v>0</v>
      </c>
      <c r="BD185" s="681"/>
      <c r="BE185" s="687">
        <f t="shared" ref="BE185:BE221" si="308">IFERROR(BC185-BA185,"-")</f>
        <v>-3.3</v>
      </c>
      <c r="BF185" s="688">
        <f t="shared" ref="BF185:BF221" si="309">IFERROR(BC185/BA185,"-")</f>
        <v>0</v>
      </c>
      <c r="BG185" s="687">
        <f>BG187+BG189</f>
        <v>3.2</v>
      </c>
      <c r="BH185" s="681"/>
      <c r="BI185" s="687">
        <f>BI187+BI189</f>
        <v>0</v>
      </c>
      <c r="BJ185" s="681"/>
      <c r="BK185" s="687">
        <f t="shared" ref="BK185:BK221" si="310">IFERROR(BI185-BG185,"-")</f>
        <v>-3.2</v>
      </c>
      <c r="BL185" s="688">
        <f t="shared" ref="BL185:BL221" si="311">IFERROR(BI185/BG185,"-")</f>
        <v>0</v>
      </c>
      <c r="BM185" s="687">
        <f t="shared" ref="BM185:BM221" si="312">BS185+BY185+CE185</f>
        <v>10.3</v>
      </c>
      <c r="BN185" s="681"/>
      <c r="BO185" s="687">
        <f t="shared" ref="BO185:BO221" si="313">BU185+CA185+CG185</f>
        <v>0</v>
      </c>
      <c r="BP185" s="681"/>
      <c r="BQ185" s="687">
        <f t="shared" ref="BQ185:BQ221" si="314">IFERROR(BO185-BM185,"-")</f>
        <v>-10.3</v>
      </c>
      <c r="BR185" s="688">
        <f t="shared" ref="BR185:BR221" si="315">IFERROR(BO185/BM185,"-")</f>
        <v>0</v>
      </c>
      <c r="BS185" s="687">
        <f>BS187+BS189</f>
        <v>3.5</v>
      </c>
      <c r="BT185" s="681"/>
      <c r="BU185" s="687">
        <f>BU187+BU189</f>
        <v>0</v>
      </c>
      <c r="BV185" s="681"/>
      <c r="BW185" s="687">
        <f t="shared" ref="BW185:BW221" si="316">IFERROR(BU185-BS185,"-")</f>
        <v>-3.5</v>
      </c>
      <c r="BX185" s="688">
        <f t="shared" ref="BX185:BX221" si="317">IFERROR(BU185/BS185,"-")</f>
        <v>0</v>
      </c>
      <c r="BY185" s="687">
        <f>BY187+BY189</f>
        <v>3.5</v>
      </c>
      <c r="BZ185" s="681"/>
      <c r="CA185" s="687">
        <f>CA187+CA189</f>
        <v>0</v>
      </c>
      <c r="CB185" s="681"/>
      <c r="CC185" s="687">
        <f t="shared" ref="CC185:CC221" si="318">IFERROR(CA185-BY185,"-")</f>
        <v>-3.5</v>
      </c>
      <c r="CD185" s="688">
        <f t="shared" ref="CD185:CD221" si="319">IFERROR(CA185/BY185,"-")</f>
        <v>0</v>
      </c>
      <c r="CE185" s="687">
        <f>CE187+CE189</f>
        <v>3.3</v>
      </c>
      <c r="CF185" s="681"/>
      <c r="CG185" s="687">
        <f>CG187+CG189</f>
        <v>0</v>
      </c>
      <c r="CH185" s="681"/>
      <c r="CI185" s="687">
        <f t="shared" ref="CI185:CI221" si="320">IFERROR(CG185-CE185,"-")</f>
        <v>-3.3</v>
      </c>
      <c r="CJ185" s="688">
        <f t="shared" ref="CJ185:CJ221" si="321">IFERROR(CG185/CE185,"-")</f>
        <v>0</v>
      </c>
      <c r="CK185" s="687">
        <f t="shared" ref="CK185:CK221" si="322">CQ185+CW185+DC185</f>
        <v>7.1999999999999993</v>
      </c>
      <c r="CL185" s="681"/>
      <c r="CM185" s="687">
        <f t="shared" ref="CM185:CM221" si="323">CS185+CY185+DE185</f>
        <v>0</v>
      </c>
      <c r="CN185" s="681"/>
      <c r="CO185" s="687">
        <f t="shared" ref="CO185:CO221" si="324">IFERROR(CM185-CK185,"-")</f>
        <v>-7.1999999999999993</v>
      </c>
      <c r="CP185" s="688">
        <f t="shared" ref="CP185:CP221" si="325">IFERROR(CM185/CK185,"-")</f>
        <v>0</v>
      </c>
      <c r="CQ185" s="687">
        <f>CQ187+CQ189</f>
        <v>2.4</v>
      </c>
      <c r="CR185" s="681"/>
      <c r="CS185" s="687">
        <f>CS187+CS189</f>
        <v>0</v>
      </c>
      <c r="CT185" s="681"/>
      <c r="CU185" s="687">
        <f t="shared" ref="CU185:CU221" si="326">IFERROR(CS185-CQ185,"-")</f>
        <v>-2.4</v>
      </c>
      <c r="CV185" s="688">
        <f t="shared" ref="CV185:CV221" si="327">IFERROR(CS185/CQ185,"-")</f>
        <v>0</v>
      </c>
      <c r="CW185" s="687">
        <f>CW187+CW189</f>
        <v>2.4</v>
      </c>
      <c r="CX185" s="681"/>
      <c r="CY185" s="687">
        <f>CY187+CY189</f>
        <v>0</v>
      </c>
      <c r="CZ185" s="681"/>
      <c r="DA185" s="687">
        <f t="shared" ref="DA185:DA221" si="328">IFERROR(CY185-CW185,"-")</f>
        <v>-2.4</v>
      </c>
      <c r="DB185" s="688">
        <f t="shared" ref="DB185:DB221" si="329">IFERROR(CY185/CW185,"-")</f>
        <v>0</v>
      </c>
      <c r="DC185" s="687">
        <f>DC187+DC189</f>
        <v>2.4</v>
      </c>
      <c r="DD185" s="681"/>
      <c r="DE185" s="687">
        <f>DE187+DE189</f>
        <v>0</v>
      </c>
      <c r="DF185" s="681"/>
      <c r="DG185" s="687">
        <f t="shared" ref="DG185:DG221" si="330">IFERROR(DE185-DC185,"-")</f>
        <v>-2.4</v>
      </c>
      <c r="DH185" s="688">
        <f t="shared" ref="DH185:DH221" si="331">IFERROR(DE185/DC185,"-")</f>
        <v>0</v>
      </c>
    </row>
    <row r="186" spans="1:112" s="45" customFormat="1" ht="18.75" customHeight="1">
      <c r="B186" s="49"/>
      <c r="C186" s="762"/>
      <c r="D186" s="766"/>
      <c r="E186" s="528" t="s">
        <v>2451</v>
      </c>
      <c r="F186" s="528"/>
      <c r="G186" s="529"/>
      <c r="H186" s="530" t="s">
        <v>2452</v>
      </c>
      <c r="I186" s="530"/>
      <c r="J186" s="725" t="s">
        <v>889</v>
      </c>
      <c r="K186" s="687">
        <f t="shared" si="288"/>
        <v>23.900000000000002</v>
      </c>
      <c r="L186" s="681"/>
      <c r="M186" s="687">
        <f t="shared" si="289"/>
        <v>0</v>
      </c>
      <c r="N186" s="681"/>
      <c r="O186" s="687">
        <f t="shared" si="290"/>
        <v>-23.900000000000002</v>
      </c>
      <c r="P186" s="688">
        <f t="shared" si="291"/>
        <v>0</v>
      </c>
      <c r="Q186" s="687">
        <f t="shared" si="292"/>
        <v>5.4</v>
      </c>
      <c r="R186" s="681"/>
      <c r="S186" s="687">
        <f t="shared" si="293"/>
        <v>0</v>
      </c>
      <c r="T186" s="681"/>
      <c r="U186" s="687">
        <f t="shared" si="294"/>
        <v>-5.4</v>
      </c>
      <c r="V186" s="688">
        <f t="shared" si="295"/>
        <v>0</v>
      </c>
      <c r="W186" s="687">
        <f>W188+W190</f>
        <v>1.8</v>
      </c>
      <c r="X186" s="681"/>
      <c r="Y186" s="687">
        <f>Y188+Y190</f>
        <v>0</v>
      </c>
      <c r="Z186" s="681"/>
      <c r="AA186" s="687">
        <f t="shared" si="296"/>
        <v>-1.8</v>
      </c>
      <c r="AB186" s="688">
        <f t="shared" si="297"/>
        <v>0</v>
      </c>
      <c r="AC186" s="687">
        <f>AC188+AC190</f>
        <v>1.7000000000000002</v>
      </c>
      <c r="AD186" s="681"/>
      <c r="AE186" s="687">
        <f>AE188+AE190</f>
        <v>0</v>
      </c>
      <c r="AF186" s="681"/>
      <c r="AG186" s="687">
        <f t="shared" si="298"/>
        <v>-1.7000000000000002</v>
      </c>
      <c r="AH186" s="688">
        <f t="shared" si="299"/>
        <v>0</v>
      </c>
      <c r="AI186" s="687">
        <f>AI188+AI190</f>
        <v>1.9</v>
      </c>
      <c r="AJ186" s="681"/>
      <c r="AK186" s="687">
        <f>AK188+AK190</f>
        <v>0</v>
      </c>
      <c r="AL186" s="681"/>
      <c r="AM186" s="687">
        <f t="shared" si="300"/>
        <v>-1.9</v>
      </c>
      <c r="AN186" s="688">
        <f t="shared" si="301"/>
        <v>0</v>
      </c>
      <c r="AO186" s="687">
        <f t="shared" si="302"/>
        <v>5.7</v>
      </c>
      <c r="AP186" s="681"/>
      <c r="AQ186" s="687">
        <f t="shared" si="303"/>
        <v>0</v>
      </c>
      <c r="AR186" s="681"/>
      <c r="AS186" s="687">
        <f t="shared" si="304"/>
        <v>-5.7</v>
      </c>
      <c r="AT186" s="688">
        <f t="shared" si="305"/>
        <v>0</v>
      </c>
      <c r="AU186" s="687">
        <f>AU188+AU190</f>
        <v>1.4</v>
      </c>
      <c r="AV186" s="681"/>
      <c r="AW186" s="687">
        <f>AW188+AW190</f>
        <v>0</v>
      </c>
      <c r="AX186" s="681"/>
      <c r="AY186" s="687">
        <f t="shared" si="306"/>
        <v>-1.4</v>
      </c>
      <c r="AZ186" s="688">
        <f t="shared" si="307"/>
        <v>0</v>
      </c>
      <c r="BA186" s="687">
        <f>BA188+BA190</f>
        <v>2.2000000000000002</v>
      </c>
      <c r="BB186" s="681"/>
      <c r="BC186" s="687">
        <f>BC188+BC190</f>
        <v>0</v>
      </c>
      <c r="BD186" s="681"/>
      <c r="BE186" s="687">
        <f t="shared" si="308"/>
        <v>-2.2000000000000002</v>
      </c>
      <c r="BF186" s="688">
        <f t="shared" si="309"/>
        <v>0</v>
      </c>
      <c r="BG186" s="687">
        <f>BG188+BG190</f>
        <v>2.1</v>
      </c>
      <c r="BH186" s="681"/>
      <c r="BI186" s="687">
        <f>BI188+BI190</f>
        <v>0</v>
      </c>
      <c r="BJ186" s="681"/>
      <c r="BK186" s="687">
        <f t="shared" si="310"/>
        <v>-2.1</v>
      </c>
      <c r="BL186" s="688">
        <f t="shared" si="311"/>
        <v>0</v>
      </c>
      <c r="BM186" s="687">
        <f t="shared" si="312"/>
        <v>6.8</v>
      </c>
      <c r="BN186" s="681"/>
      <c r="BO186" s="687">
        <f t="shared" si="313"/>
        <v>0</v>
      </c>
      <c r="BP186" s="681"/>
      <c r="BQ186" s="687">
        <f t="shared" si="314"/>
        <v>-6.8</v>
      </c>
      <c r="BR186" s="688">
        <f t="shared" si="315"/>
        <v>0</v>
      </c>
      <c r="BS186" s="687">
        <f>BS188+BS190</f>
        <v>2.2999999999999998</v>
      </c>
      <c r="BT186" s="681"/>
      <c r="BU186" s="687">
        <f>BU188+BU190</f>
        <v>0</v>
      </c>
      <c r="BV186" s="681"/>
      <c r="BW186" s="687">
        <f t="shared" si="316"/>
        <v>-2.2999999999999998</v>
      </c>
      <c r="BX186" s="688">
        <f t="shared" si="317"/>
        <v>0</v>
      </c>
      <c r="BY186" s="687">
        <f>BY188+BY190</f>
        <v>2.2999999999999998</v>
      </c>
      <c r="BZ186" s="681"/>
      <c r="CA186" s="687">
        <f>CA188+CA190</f>
        <v>0</v>
      </c>
      <c r="CB186" s="681"/>
      <c r="CC186" s="687">
        <f t="shared" si="318"/>
        <v>-2.2999999999999998</v>
      </c>
      <c r="CD186" s="688">
        <f t="shared" si="319"/>
        <v>0</v>
      </c>
      <c r="CE186" s="687">
        <f>CE188+CE190</f>
        <v>2.2000000000000002</v>
      </c>
      <c r="CF186" s="681"/>
      <c r="CG186" s="687">
        <f>CG188+CG190</f>
        <v>0</v>
      </c>
      <c r="CH186" s="681"/>
      <c r="CI186" s="687">
        <f t="shared" si="320"/>
        <v>-2.2000000000000002</v>
      </c>
      <c r="CJ186" s="688">
        <f t="shared" si="321"/>
        <v>0</v>
      </c>
      <c r="CK186" s="687">
        <f t="shared" si="322"/>
        <v>6</v>
      </c>
      <c r="CL186" s="681"/>
      <c r="CM186" s="687">
        <f t="shared" si="323"/>
        <v>0</v>
      </c>
      <c r="CN186" s="681"/>
      <c r="CO186" s="687">
        <f t="shared" si="324"/>
        <v>-6</v>
      </c>
      <c r="CP186" s="688">
        <f t="shared" si="325"/>
        <v>0</v>
      </c>
      <c r="CQ186" s="687">
        <f>CQ188+CQ190</f>
        <v>1.9</v>
      </c>
      <c r="CR186" s="681"/>
      <c r="CS186" s="687">
        <f>CS188+CS190</f>
        <v>0</v>
      </c>
      <c r="CT186" s="681"/>
      <c r="CU186" s="687">
        <f t="shared" si="326"/>
        <v>-1.9</v>
      </c>
      <c r="CV186" s="688">
        <f t="shared" si="327"/>
        <v>0</v>
      </c>
      <c r="CW186" s="687">
        <f>CW188+CW190</f>
        <v>2</v>
      </c>
      <c r="CX186" s="681"/>
      <c r="CY186" s="687">
        <f>CY188+CY190</f>
        <v>0</v>
      </c>
      <c r="CZ186" s="681"/>
      <c r="DA186" s="687">
        <f t="shared" si="328"/>
        <v>-2</v>
      </c>
      <c r="DB186" s="688">
        <f t="shared" si="329"/>
        <v>0</v>
      </c>
      <c r="DC186" s="687">
        <f>DC188+DC190</f>
        <v>2.1</v>
      </c>
      <c r="DD186" s="681"/>
      <c r="DE186" s="687">
        <f>DE188+DE190</f>
        <v>0</v>
      </c>
      <c r="DF186" s="681"/>
      <c r="DG186" s="687">
        <f t="shared" si="330"/>
        <v>-2.1</v>
      </c>
      <c r="DH186" s="688">
        <f t="shared" si="331"/>
        <v>0</v>
      </c>
    </row>
    <row r="187" spans="1:112" s="45" customFormat="1" ht="18.75" customHeight="1">
      <c r="A187" t="s">
        <v>2233</v>
      </c>
      <c r="B187" s="49"/>
      <c r="C187" s="385"/>
      <c r="D187" s="803" t="s">
        <v>2234</v>
      </c>
      <c r="E187" s="528" t="s">
        <v>2453</v>
      </c>
      <c r="F187" s="528"/>
      <c r="G187" s="529"/>
      <c r="H187" s="530"/>
      <c r="I187" s="530"/>
      <c r="J187" s="526" t="s">
        <v>186</v>
      </c>
      <c r="K187" s="687">
        <f t="shared" si="288"/>
        <v>12.6</v>
      </c>
      <c r="L187" s="681"/>
      <c r="M187" s="687">
        <f t="shared" si="289"/>
        <v>0</v>
      </c>
      <c r="N187" s="681"/>
      <c r="O187" s="687">
        <f t="shared" si="290"/>
        <v>-12.6</v>
      </c>
      <c r="P187" s="688">
        <f t="shared" si="291"/>
        <v>0</v>
      </c>
      <c r="Q187" s="687">
        <f t="shared" si="292"/>
        <v>2.8</v>
      </c>
      <c r="R187" s="681"/>
      <c r="S187" s="687">
        <f t="shared" si="293"/>
        <v>0</v>
      </c>
      <c r="T187" s="681"/>
      <c r="U187" s="687">
        <f t="shared" si="294"/>
        <v>-2.8</v>
      </c>
      <c r="V187" s="688">
        <f t="shared" si="295"/>
        <v>0</v>
      </c>
      <c r="W187" s="683">
        <v>1</v>
      </c>
      <c r="X187" s="681"/>
      <c r="Y187" s="681"/>
      <c r="Z187" s="681"/>
      <c r="AA187" s="687">
        <f t="shared" si="296"/>
        <v>-1</v>
      </c>
      <c r="AB187" s="688">
        <f t="shared" si="297"/>
        <v>0</v>
      </c>
      <c r="AC187" s="683">
        <v>0.9</v>
      </c>
      <c r="AD187" s="681"/>
      <c r="AE187" s="681"/>
      <c r="AF187" s="681"/>
      <c r="AG187" s="687">
        <f t="shared" si="298"/>
        <v>-0.9</v>
      </c>
      <c r="AH187" s="688">
        <f t="shared" si="299"/>
        <v>0</v>
      </c>
      <c r="AI187" s="683">
        <v>0.9</v>
      </c>
      <c r="AJ187" s="681"/>
      <c r="AK187" s="681"/>
      <c r="AL187" s="681"/>
      <c r="AM187" s="687">
        <f t="shared" si="300"/>
        <v>-0.9</v>
      </c>
      <c r="AN187" s="688">
        <f t="shared" si="301"/>
        <v>0</v>
      </c>
      <c r="AO187" s="687">
        <f t="shared" si="302"/>
        <v>3</v>
      </c>
      <c r="AP187" s="681"/>
      <c r="AQ187" s="687">
        <f t="shared" si="303"/>
        <v>0</v>
      </c>
      <c r="AR187" s="681"/>
      <c r="AS187" s="687">
        <f t="shared" si="304"/>
        <v>-3</v>
      </c>
      <c r="AT187" s="688">
        <f t="shared" si="305"/>
        <v>0</v>
      </c>
      <c r="AU187" s="683">
        <v>0.6</v>
      </c>
      <c r="AV187" s="681"/>
      <c r="AW187" s="681"/>
      <c r="AX187" s="681"/>
      <c r="AY187" s="687">
        <f t="shared" si="306"/>
        <v>-0.6</v>
      </c>
      <c r="AZ187" s="688">
        <f t="shared" si="307"/>
        <v>0</v>
      </c>
      <c r="BA187" s="683">
        <v>1.2</v>
      </c>
      <c r="BB187" s="681"/>
      <c r="BC187" s="681"/>
      <c r="BD187" s="681"/>
      <c r="BE187" s="687">
        <f t="shared" si="308"/>
        <v>-1.2</v>
      </c>
      <c r="BF187" s="688">
        <f t="shared" si="309"/>
        <v>0</v>
      </c>
      <c r="BG187" s="683">
        <v>1.2</v>
      </c>
      <c r="BH187" s="681"/>
      <c r="BI187" s="681"/>
      <c r="BJ187" s="681"/>
      <c r="BK187" s="687">
        <f t="shared" si="310"/>
        <v>-1.2</v>
      </c>
      <c r="BL187" s="688">
        <f t="shared" si="311"/>
        <v>0</v>
      </c>
      <c r="BM187" s="687">
        <f t="shared" si="312"/>
        <v>3.8</v>
      </c>
      <c r="BN187" s="681"/>
      <c r="BO187" s="687">
        <f t="shared" si="313"/>
        <v>0</v>
      </c>
      <c r="BP187" s="681"/>
      <c r="BQ187" s="687">
        <f t="shared" si="314"/>
        <v>-3.8</v>
      </c>
      <c r="BR187" s="688">
        <f t="shared" si="315"/>
        <v>0</v>
      </c>
      <c r="BS187" s="683">
        <v>1.3</v>
      </c>
      <c r="BT187" s="681"/>
      <c r="BU187" s="681"/>
      <c r="BV187" s="681"/>
      <c r="BW187" s="687">
        <f t="shared" si="316"/>
        <v>-1.3</v>
      </c>
      <c r="BX187" s="688">
        <f t="shared" si="317"/>
        <v>0</v>
      </c>
      <c r="BY187" s="683">
        <v>1.3</v>
      </c>
      <c r="BZ187" s="681"/>
      <c r="CA187" s="681"/>
      <c r="CB187" s="681"/>
      <c r="CC187" s="687">
        <f t="shared" si="318"/>
        <v>-1.3</v>
      </c>
      <c r="CD187" s="688">
        <f t="shared" si="319"/>
        <v>0</v>
      </c>
      <c r="CE187" s="683">
        <v>1.2</v>
      </c>
      <c r="CF187" s="681"/>
      <c r="CG187" s="681"/>
      <c r="CH187" s="681"/>
      <c r="CI187" s="687">
        <f t="shared" si="320"/>
        <v>-1.2</v>
      </c>
      <c r="CJ187" s="688">
        <f t="shared" si="321"/>
        <v>0</v>
      </c>
      <c r="CK187" s="687">
        <f t="shared" si="322"/>
        <v>3</v>
      </c>
      <c r="CL187" s="681"/>
      <c r="CM187" s="687">
        <f t="shared" si="323"/>
        <v>0</v>
      </c>
      <c r="CN187" s="681"/>
      <c r="CO187" s="687">
        <f t="shared" si="324"/>
        <v>-3</v>
      </c>
      <c r="CP187" s="688">
        <f t="shared" si="325"/>
        <v>0</v>
      </c>
      <c r="CQ187" s="683">
        <v>1</v>
      </c>
      <c r="CR187" s="681"/>
      <c r="CS187" s="681"/>
      <c r="CT187" s="681"/>
      <c r="CU187" s="687">
        <f t="shared" si="326"/>
        <v>-1</v>
      </c>
      <c r="CV187" s="688">
        <f t="shared" si="327"/>
        <v>0</v>
      </c>
      <c r="CW187" s="683">
        <v>1</v>
      </c>
      <c r="CX187" s="681"/>
      <c r="CY187" s="681"/>
      <c r="CZ187" s="681"/>
      <c r="DA187" s="687">
        <f t="shared" si="328"/>
        <v>-1</v>
      </c>
      <c r="DB187" s="688">
        <f t="shared" si="329"/>
        <v>0</v>
      </c>
      <c r="DC187" s="683">
        <v>1</v>
      </c>
      <c r="DD187" s="681"/>
      <c r="DE187" s="681"/>
      <c r="DF187" s="681"/>
      <c r="DG187" s="687">
        <f t="shared" si="330"/>
        <v>-1</v>
      </c>
      <c r="DH187" s="688">
        <f t="shared" si="331"/>
        <v>0</v>
      </c>
    </row>
    <row r="188" spans="1:112" s="45" customFormat="1" ht="18.75" customHeight="1">
      <c r="B188" s="49"/>
      <c r="C188" s="385"/>
      <c r="D188" s="766"/>
      <c r="E188" s="528" t="s">
        <v>2454</v>
      </c>
      <c r="F188" s="528"/>
      <c r="G188" s="529"/>
      <c r="H188" s="530"/>
      <c r="I188" s="530"/>
      <c r="J188" s="725" t="s">
        <v>889</v>
      </c>
      <c r="K188" s="687">
        <f t="shared" si="288"/>
        <v>10.700000000000001</v>
      </c>
      <c r="L188" s="681"/>
      <c r="M188" s="687">
        <f t="shared" si="289"/>
        <v>0</v>
      </c>
      <c r="N188" s="681"/>
      <c r="O188" s="687">
        <f t="shared" si="290"/>
        <v>-10.700000000000001</v>
      </c>
      <c r="P188" s="688">
        <f t="shared" si="291"/>
        <v>0</v>
      </c>
      <c r="Q188" s="687">
        <f t="shared" si="292"/>
        <v>2.5</v>
      </c>
      <c r="R188" s="681"/>
      <c r="S188" s="687">
        <f t="shared" si="293"/>
        <v>0</v>
      </c>
      <c r="T188" s="681"/>
      <c r="U188" s="687">
        <f t="shared" si="294"/>
        <v>-2.5</v>
      </c>
      <c r="V188" s="688">
        <f t="shared" si="295"/>
        <v>0</v>
      </c>
      <c r="W188" s="683">
        <v>0.8</v>
      </c>
      <c r="X188" s="681"/>
      <c r="Y188" s="681"/>
      <c r="Z188" s="681"/>
      <c r="AA188" s="687">
        <f t="shared" si="296"/>
        <v>-0.8</v>
      </c>
      <c r="AB188" s="688">
        <f t="shared" si="297"/>
        <v>0</v>
      </c>
      <c r="AC188" s="683">
        <v>0.8</v>
      </c>
      <c r="AD188" s="681"/>
      <c r="AE188" s="681"/>
      <c r="AF188" s="681"/>
      <c r="AG188" s="687">
        <f t="shared" si="298"/>
        <v>-0.8</v>
      </c>
      <c r="AH188" s="688">
        <f t="shared" si="299"/>
        <v>0</v>
      </c>
      <c r="AI188" s="683">
        <v>0.9</v>
      </c>
      <c r="AJ188" s="681"/>
      <c r="AK188" s="681"/>
      <c r="AL188" s="681"/>
      <c r="AM188" s="687">
        <f t="shared" si="300"/>
        <v>-0.9</v>
      </c>
      <c r="AN188" s="688">
        <f t="shared" si="301"/>
        <v>0</v>
      </c>
      <c r="AO188" s="687">
        <f t="shared" si="302"/>
        <v>2.4</v>
      </c>
      <c r="AP188" s="681"/>
      <c r="AQ188" s="687">
        <f t="shared" si="303"/>
        <v>0</v>
      </c>
      <c r="AR188" s="681"/>
      <c r="AS188" s="687">
        <f t="shared" si="304"/>
        <v>-2.4</v>
      </c>
      <c r="AT188" s="688">
        <f t="shared" si="305"/>
        <v>0</v>
      </c>
      <c r="AU188" s="683">
        <v>0.6</v>
      </c>
      <c r="AV188" s="681"/>
      <c r="AW188" s="681"/>
      <c r="AX188" s="681"/>
      <c r="AY188" s="687">
        <f t="shared" si="306"/>
        <v>-0.6</v>
      </c>
      <c r="AZ188" s="688">
        <f t="shared" si="307"/>
        <v>0</v>
      </c>
      <c r="BA188" s="683">
        <v>0.9</v>
      </c>
      <c r="BB188" s="681"/>
      <c r="BC188" s="681"/>
      <c r="BD188" s="681"/>
      <c r="BE188" s="687">
        <f t="shared" si="308"/>
        <v>-0.9</v>
      </c>
      <c r="BF188" s="688">
        <f t="shared" si="309"/>
        <v>0</v>
      </c>
      <c r="BG188" s="683">
        <v>0.9</v>
      </c>
      <c r="BH188" s="681"/>
      <c r="BI188" s="681"/>
      <c r="BJ188" s="681"/>
      <c r="BK188" s="687">
        <f t="shared" si="310"/>
        <v>-0.9</v>
      </c>
      <c r="BL188" s="688">
        <f t="shared" si="311"/>
        <v>0</v>
      </c>
      <c r="BM188" s="687">
        <f t="shared" si="312"/>
        <v>2.9</v>
      </c>
      <c r="BN188" s="681"/>
      <c r="BO188" s="687">
        <f t="shared" si="313"/>
        <v>0</v>
      </c>
      <c r="BP188" s="681"/>
      <c r="BQ188" s="687">
        <f t="shared" si="314"/>
        <v>-2.9</v>
      </c>
      <c r="BR188" s="688">
        <f t="shared" si="315"/>
        <v>0</v>
      </c>
      <c r="BS188" s="683">
        <v>1</v>
      </c>
      <c r="BT188" s="681"/>
      <c r="BU188" s="681"/>
      <c r="BV188" s="681"/>
      <c r="BW188" s="687">
        <f t="shared" si="316"/>
        <v>-1</v>
      </c>
      <c r="BX188" s="688">
        <f t="shared" si="317"/>
        <v>0</v>
      </c>
      <c r="BY188" s="683">
        <v>1</v>
      </c>
      <c r="BZ188" s="681"/>
      <c r="CA188" s="681"/>
      <c r="CB188" s="681"/>
      <c r="CC188" s="687">
        <f t="shared" si="318"/>
        <v>-1</v>
      </c>
      <c r="CD188" s="688">
        <f t="shared" si="319"/>
        <v>0</v>
      </c>
      <c r="CE188" s="683">
        <v>0.9</v>
      </c>
      <c r="CF188" s="681"/>
      <c r="CG188" s="681"/>
      <c r="CH188" s="681"/>
      <c r="CI188" s="687">
        <f t="shared" si="320"/>
        <v>-0.9</v>
      </c>
      <c r="CJ188" s="688">
        <f t="shared" si="321"/>
        <v>0</v>
      </c>
      <c r="CK188" s="687">
        <f t="shared" si="322"/>
        <v>2.9</v>
      </c>
      <c r="CL188" s="681"/>
      <c r="CM188" s="687">
        <f t="shared" si="323"/>
        <v>0</v>
      </c>
      <c r="CN188" s="681"/>
      <c r="CO188" s="687">
        <f t="shared" si="324"/>
        <v>-2.9</v>
      </c>
      <c r="CP188" s="688">
        <f t="shared" si="325"/>
        <v>0</v>
      </c>
      <c r="CQ188" s="683">
        <v>0.9</v>
      </c>
      <c r="CR188" s="681"/>
      <c r="CS188" s="681"/>
      <c r="CT188" s="681"/>
      <c r="CU188" s="687">
        <f t="shared" si="326"/>
        <v>-0.9</v>
      </c>
      <c r="CV188" s="688">
        <f t="shared" si="327"/>
        <v>0</v>
      </c>
      <c r="CW188" s="683">
        <v>1</v>
      </c>
      <c r="CX188" s="681"/>
      <c r="CY188" s="681"/>
      <c r="CZ188" s="681"/>
      <c r="DA188" s="687">
        <f t="shared" si="328"/>
        <v>-1</v>
      </c>
      <c r="DB188" s="688">
        <f t="shared" si="329"/>
        <v>0</v>
      </c>
      <c r="DC188" s="683">
        <v>1</v>
      </c>
      <c r="DD188" s="681"/>
      <c r="DE188" s="681"/>
      <c r="DF188" s="681"/>
      <c r="DG188" s="687">
        <f t="shared" si="330"/>
        <v>-1</v>
      </c>
      <c r="DH188" s="688">
        <f t="shared" si="331"/>
        <v>0</v>
      </c>
    </row>
    <row r="189" spans="1:112" s="45" customFormat="1" ht="18.75" customHeight="1">
      <c r="A189" t="s">
        <v>2157</v>
      </c>
      <c r="B189" s="49"/>
      <c r="C189" s="385"/>
      <c r="D189" s="803" t="s">
        <v>2158</v>
      </c>
      <c r="E189" s="528" t="s">
        <v>2455</v>
      </c>
      <c r="F189" s="528"/>
      <c r="G189" s="529"/>
      <c r="H189" s="530"/>
      <c r="I189" s="530"/>
      <c r="J189" s="526" t="s">
        <v>186</v>
      </c>
      <c r="K189" s="687">
        <f t="shared" si="288"/>
        <v>19.7</v>
      </c>
      <c r="L189" s="681"/>
      <c r="M189" s="687">
        <f t="shared" si="289"/>
        <v>0</v>
      </c>
      <c r="N189" s="681"/>
      <c r="O189" s="687">
        <f t="shared" si="290"/>
        <v>-19.7</v>
      </c>
      <c r="P189" s="688">
        <f t="shared" si="291"/>
        <v>0</v>
      </c>
      <c r="Q189" s="687">
        <f t="shared" si="292"/>
        <v>3.8999999999999995</v>
      </c>
      <c r="R189" s="681"/>
      <c r="S189" s="687">
        <f t="shared" si="293"/>
        <v>0</v>
      </c>
      <c r="T189" s="681"/>
      <c r="U189" s="687">
        <f t="shared" si="294"/>
        <v>-3.8999999999999995</v>
      </c>
      <c r="V189" s="688">
        <f t="shared" si="295"/>
        <v>0</v>
      </c>
      <c r="W189" s="683">
        <v>1.4</v>
      </c>
      <c r="X189" s="681"/>
      <c r="Y189" s="681"/>
      <c r="Z189" s="681"/>
      <c r="AA189" s="687">
        <f t="shared" si="296"/>
        <v>-1.4</v>
      </c>
      <c r="AB189" s="688">
        <f t="shared" si="297"/>
        <v>0</v>
      </c>
      <c r="AC189" s="683">
        <v>1.2</v>
      </c>
      <c r="AD189" s="681"/>
      <c r="AE189" s="681"/>
      <c r="AF189" s="681"/>
      <c r="AG189" s="687">
        <f t="shared" si="298"/>
        <v>-1.2</v>
      </c>
      <c r="AH189" s="688">
        <f t="shared" si="299"/>
        <v>0</v>
      </c>
      <c r="AI189" s="683">
        <v>1.3</v>
      </c>
      <c r="AJ189" s="681"/>
      <c r="AK189" s="681"/>
      <c r="AL189" s="681"/>
      <c r="AM189" s="687">
        <f t="shared" si="300"/>
        <v>-1.3</v>
      </c>
      <c r="AN189" s="688">
        <f t="shared" si="301"/>
        <v>0</v>
      </c>
      <c r="AO189" s="687">
        <f t="shared" si="302"/>
        <v>5.0999999999999996</v>
      </c>
      <c r="AP189" s="681"/>
      <c r="AQ189" s="687">
        <f t="shared" si="303"/>
        <v>0</v>
      </c>
      <c r="AR189" s="681"/>
      <c r="AS189" s="687">
        <f t="shared" si="304"/>
        <v>-5.0999999999999996</v>
      </c>
      <c r="AT189" s="688">
        <f t="shared" si="305"/>
        <v>0</v>
      </c>
      <c r="AU189" s="683">
        <v>1</v>
      </c>
      <c r="AV189" s="681"/>
      <c r="AW189" s="681"/>
      <c r="AX189" s="681"/>
      <c r="AY189" s="687">
        <f t="shared" si="306"/>
        <v>-1</v>
      </c>
      <c r="AZ189" s="688">
        <f t="shared" si="307"/>
        <v>0</v>
      </c>
      <c r="BA189" s="683">
        <v>2.1</v>
      </c>
      <c r="BB189" s="681"/>
      <c r="BC189" s="681"/>
      <c r="BD189" s="681"/>
      <c r="BE189" s="687">
        <f t="shared" si="308"/>
        <v>-2.1</v>
      </c>
      <c r="BF189" s="688">
        <f t="shared" si="309"/>
        <v>0</v>
      </c>
      <c r="BG189" s="683">
        <v>2</v>
      </c>
      <c r="BH189" s="681"/>
      <c r="BI189" s="681"/>
      <c r="BJ189" s="681"/>
      <c r="BK189" s="687">
        <f t="shared" si="310"/>
        <v>-2</v>
      </c>
      <c r="BL189" s="688">
        <f t="shared" si="311"/>
        <v>0</v>
      </c>
      <c r="BM189" s="687">
        <f t="shared" si="312"/>
        <v>6.5</v>
      </c>
      <c r="BN189" s="681"/>
      <c r="BO189" s="687">
        <f t="shared" si="313"/>
        <v>0</v>
      </c>
      <c r="BP189" s="681"/>
      <c r="BQ189" s="687">
        <f t="shared" si="314"/>
        <v>-6.5</v>
      </c>
      <c r="BR189" s="688">
        <f t="shared" si="315"/>
        <v>0</v>
      </c>
      <c r="BS189" s="683">
        <v>2.2000000000000002</v>
      </c>
      <c r="BT189" s="681"/>
      <c r="BU189" s="681"/>
      <c r="BV189" s="681"/>
      <c r="BW189" s="687">
        <f t="shared" si="316"/>
        <v>-2.2000000000000002</v>
      </c>
      <c r="BX189" s="688">
        <f t="shared" si="317"/>
        <v>0</v>
      </c>
      <c r="BY189" s="683">
        <v>2.2000000000000002</v>
      </c>
      <c r="BZ189" s="681"/>
      <c r="CA189" s="681"/>
      <c r="CB189" s="681"/>
      <c r="CC189" s="687">
        <f t="shared" si="318"/>
        <v>-2.2000000000000002</v>
      </c>
      <c r="CD189" s="688">
        <f t="shared" si="319"/>
        <v>0</v>
      </c>
      <c r="CE189" s="683">
        <v>2.1</v>
      </c>
      <c r="CF189" s="681"/>
      <c r="CG189" s="681"/>
      <c r="CH189" s="681"/>
      <c r="CI189" s="687">
        <f t="shared" si="320"/>
        <v>-2.1</v>
      </c>
      <c r="CJ189" s="688">
        <f t="shared" si="321"/>
        <v>0</v>
      </c>
      <c r="CK189" s="687">
        <f t="shared" si="322"/>
        <v>4.1999999999999993</v>
      </c>
      <c r="CL189" s="681"/>
      <c r="CM189" s="687">
        <f t="shared" si="323"/>
        <v>0</v>
      </c>
      <c r="CN189" s="681"/>
      <c r="CO189" s="687">
        <f t="shared" si="324"/>
        <v>-4.1999999999999993</v>
      </c>
      <c r="CP189" s="688">
        <f t="shared" si="325"/>
        <v>0</v>
      </c>
      <c r="CQ189" s="683">
        <v>1.4</v>
      </c>
      <c r="CR189" s="681"/>
      <c r="CS189" s="681"/>
      <c r="CT189" s="681"/>
      <c r="CU189" s="687">
        <f t="shared" si="326"/>
        <v>-1.4</v>
      </c>
      <c r="CV189" s="688">
        <f t="shared" si="327"/>
        <v>0</v>
      </c>
      <c r="CW189" s="683">
        <v>1.4</v>
      </c>
      <c r="CX189" s="681"/>
      <c r="CY189" s="681"/>
      <c r="CZ189" s="681"/>
      <c r="DA189" s="687">
        <f t="shared" si="328"/>
        <v>-1.4</v>
      </c>
      <c r="DB189" s="688">
        <f t="shared" si="329"/>
        <v>0</v>
      </c>
      <c r="DC189" s="683">
        <v>1.4</v>
      </c>
      <c r="DD189" s="681"/>
      <c r="DE189" s="681"/>
      <c r="DF189" s="681"/>
      <c r="DG189" s="687">
        <f t="shared" si="330"/>
        <v>-1.4</v>
      </c>
      <c r="DH189" s="688">
        <f t="shared" si="331"/>
        <v>0</v>
      </c>
    </row>
    <row r="190" spans="1:112" s="45" customFormat="1" ht="18.75" customHeight="1">
      <c r="B190" s="49"/>
      <c r="C190" s="385"/>
      <c r="D190" s="766"/>
      <c r="E190" s="528" t="s">
        <v>2456</v>
      </c>
      <c r="F190" s="528"/>
      <c r="G190" s="529"/>
      <c r="H190" s="530"/>
      <c r="I190" s="530"/>
      <c r="J190" s="725" t="s">
        <v>889</v>
      </c>
      <c r="K190" s="687">
        <f t="shared" si="288"/>
        <v>13.2</v>
      </c>
      <c r="L190" s="681"/>
      <c r="M190" s="687">
        <f t="shared" si="289"/>
        <v>0</v>
      </c>
      <c r="N190" s="681"/>
      <c r="O190" s="687">
        <f t="shared" si="290"/>
        <v>-13.2</v>
      </c>
      <c r="P190" s="688">
        <f t="shared" si="291"/>
        <v>0</v>
      </c>
      <c r="Q190" s="687">
        <f t="shared" si="292"/>
        <v>2.9</v>
      </c>
      <c r="R190" s="681"/>
      <c r="S190" s="687">
        <f t="shared" si="293"/>
        <v>0</v>
      </c>
      <c r="T190" s="681"/>
      <c r="U190" s="687">
        <f t="shared" si="294"/>
        <v>-2.9</v>
      </c>
      <c r="V190" s="688">
        <f t="shared" si="295"/>
        <v>0</v>
      </c>
      <c r="W190" s="683">
        <v>1</v>
      </c>
      <c r="X190" s="681"/>
      <c r="Y190" s="681"/>
      <c r="Z190" s="681"/>
      <c r="AA190" s="687">
        <f t="shared" si="296"/>
        <v>-1</v>
      </c>
      <c r="AB190" s="688">
        <f t="shared" si="297"/>
        <v>0</v>
      </c>
      <c r="AC190" s="683">
        <v>0.9</v>
      </c>
      <c r="AD190" s="681"/>
      <c r="AE190" s="681"/>
      <c r="AF190" s="681"/>
      <c r="AG190" s="687">
        <f t="shared" si="298"/>
        <v>-0.9</v>
      </c>
      <c r="AH190" s="688">
        <f t="shared" si="299"/>
        <v>0</v>
      </c>
      <c r="AI190" s="683">
        <v>1</v>
      </c>
      <c r="AJ190" s="681"/>
      <c r="AK190" s="681"/>
      <c r="AL190" s="681"/>
      <c r="AM190" s="687">
        <f t="shared" si="300"/>
        <v>-1</v>
      </c>
      <c r="AN190" s="688">
        <f t="shared" si="301"/>
        <v>0</v>
      </c>
      <c r="AO190" s="687">
        <f t="shared" si="302"/>
        <v>3.3</v>
      </c>
      <c r="AP190" s="681"/>
      <c r="AQ190" s="687">
        <f t="shared" si="303"/>
        <v>0</v>
      </c>
      <c r="AR190" s="681"/>
      <c r="AS190" s="687">
        <f t="shared" si="304"/>
        <v>-3.3</v>
      </c>
      <c r="AT190" s="688">
        <f t="shared" si="305"/>
        <v>0</v>
      </c>
      <c r="AU190" s="683">
        <v>0.8</v>
      </c>
      <c r="AV190" s="681"/>
      <c r="AW190" s="681"/>
      <c r="AX190" s="681"/>
      <c r="AY190" s="687">
        <f t="shared" si="306"/>
        <v>-0.8</v>
      </c>
      <c r="AZ190" s="688">
        <f t="shared" si="307"/>
        <v>0</v>
      </c>
      <c r="BA190" s="683">
        <v>1.3</v>
      </c>
      <c r="BB190" s="681"/>
      <c r="BC190" s="681"/>
      <c r="BD190" s="681"/>
      <c r="BE190" s="687">
        <f t="shared" si="308"/>
        <v>-1.3</v>
      </c>
      <c r="BF190" s="688">
        <f t="shared" si="309"/>
        <v>0</v>
      </c>
      <c r="BG190" s="683">
        <v>1.2</v>
      </c>
      <c r="BH190" s="681"/>
      <c r="BI190" s="681"/>
      <c r="BJ190" s="681"/>
      <c r="BK190" s="687">
        <f t="shared" si="310"/>
        <v>-1.2</v>
      </c>
      <c r="BL190" s="688">
        <f t="shared" si="311"/>
        <v>0</v>
      </c>
      <c r="BM190" s="687">
        <f t="shared" si="312"/>
        <v>3.9000000000000004</v>
      </c>
      <c r="BN190" s="681"/>
      <c r="BO190" s="687">
        <f t="shared" si="313"/>
        <v>0</v>
      </c>
      <c r="BP190" s="681"/>
      <c r="BQ190" s="687">
        <f t="shared" si="314"/>
        <v>-3.9000000000000004</v>
      </c>
      <c r="BR190" s="688">
        <f t="shared" si="315"/>
        <v>0</v>
      </c>
      <c r="BS190" s="683">
        <v>1.3</v>
      </c>
      <c r="BT190" s="681"/>
      <c r="BU190" s="681"/>
      <c r="BV190" s="681"/>
      <c r="BW190" s="687">
        <f t="shared" si="316"/>
        <v>-1.3</v>
      </c>
      <c r="BX190" s="688">
        <f t="shared" si="317"/>
        <v>0</v>
      </c>
      <c r="BY190" s="683">
        <v>1.3</v>
      </c>
      <c r="BZ190" s="681"/>
      <c r="CA190" s="681"/>
      <c r="CB190" s="681"/>
      <c r="CC190" s="687">
        <f t="shared" si="318"/>
        <v>-1.3</v>
      </c>
      <c r="CD190" s="688">
        <f t="shared" si="319"/>
        <v>0</v>
      </c>
      <c r="CE190" s="683">
        <v>1.3</v>
      </c>
      <c r="CF190" s="681"/>
      <c r="CG190" s="681"/>
      <c r="CH190" s="681"/>
      <c r="CI190" s="687">
        <f t="shared" si="320"/>
        <v>-1.3</v>
      </c>
      <c r="CJ190" s="688">
        <f t="shared" si="321"/>
        <v>0</v>
      </c>
      <c r="CK190" s="687">
        <f t="shared" si="322"/>
        <v>3.1</v>
      </c>
      <c r="CL190" s="681"/>
      <c r="CM190" s="687">
        <f t="shared" si="323"/>
        <v>0</v>
      </c>
      <c r="CN190" s="681"/>
      <c r="CO190" s="687">
        <f t="shared" si="324"/>
        <v>-3.1</v>
      </c>
      <c r="CP190" s="688">
        <f t="shared" si="325"/>
        <v>0</v>
      </c>
      <c r="CQ190" s="683">
        <v>1</v>
      </c>
      <c r="CR190" s="681"/>
      <c r="CS190" s="681"/>
      <c r="CT190" s="681"/>
      <c r="CU190" s="687">
        <f t="shared" si="326"/>
        <v>-1</v>
      </c>
      <c r="CV190" s="688">
        <f t="shared" si="327"/>
        <v>0</v>
      </c>
      <c r="CW190" s="683">
        <v>1</v>
      </c>
      <c r="CX190" s="681"/>
      <c r="CY190" s="681"/>
      <c r="CZ190" s="681"/>
      <c r="DA190" s="687">
        <f t="shared" si="328"/>
        <v>-1</v>
      </c>
      <c r="DB190" s="688">
        <f t="shared" si="329"/>
        <v>0</v>
      </c>
      <c r="DC190" s="683">
        <v>1.1000000000000001</v>
      </c>
      <c r="DD190" s="681"/>
      <c r="DE190" s="681"/>
      <c r="DF190" s="681"/>
      <c r="DG190" s="687">
        <f t="shared" si="330"/>
        <v>-1.1000000000000001</v>
      </c>
      <c r="DH190" s="688">
        <f t="shared" si="331"/>
        <v>0</v>
      </c>
    </row>
    <row r="191" spans="1:112" s="45" customFormat="1" ht="24" customHeight="1">
      <c r="A191" t="s">
        <v>2144</v>
      </c>
      <c r="B191" s="49"/>
      <c r="C191" s="816" t="s">
        <v>2457</v>
      </c>
      <c r="D191" s="823" t="s">
        <v>2144</v>
      </c>
      <c r="E191" s="528" t="s">
        <v>2458</v>
      </c>
      <c r="F191" s="528"/>
      <c r="G191" s="529"/>
      <c r="H191" s="530" t="s">
        <v>2459</v>
      </c>
      <c r="I191" s="530"/>
      <c r="J191" s="526" t="s">
        <v>186</v>
      </c>
      <c r="K191" s="687">
        <f t="shared" si="288"/>
        <v>21.7</v>
      </c>
      <c r="L191" s="681"/>
      <c r="M191" s="687">
        <f t="shared" si="289"/>
        <v>0</v>
      </c>
      <c r="N191" s="681"/>
      <c r="O191" s="687">
        <f t="shared" si="290"/>
        <v>-21.7</v>
      </c>
      <c r="P191" s="688">
        <f t="shared" si="291"/>
        <v>0</v>
      </c>
      <c r="Q191" s="687">
        <f t="shared" si="292"/>
        <v>6</v>
      </c>
      <c r="R191" s="681"/>
      <c r="S191" s="687">
        <f t="shared" si="293"/>
        <v>0</v>
      </c>
      <c r="T191" s="681"/>
      <c r="U191" s="687">
        <f t="shared" si="294"/>
        <v>-6</v>
      </c>
      <c r="V191" s="688">
        <f t="shared" si="295"/>
        <v>0</v>
      </c>
      <c r="W191" s="687">
        <f>W193+W195+W197</f>
        <v>2.1</v>
      </c>
      <c r="X191" s="681"/>
      <c r="Y191" s="687">
        <f>Y193+Y195+Y197</f>
        <v>0</v>
      </c>
      <c r="Z191" s="681"/>
      <c r="AA191" s="687">
        <f t="shared" si="296"/>
        <v>-2.1</v>
      </c>
      <c r="AB191" s="688">
        <f t="shared" si="297"/>
        <v>0</v>
      </c>
      <c r="AC191" s="687">
        <f>AC193+AC195+AC197</f>
        <v>1.9</v>
      </c>
      <c r="AD191" s="681"/>
      <c r="AE191" s="687">
        <f>AE193+AE195+AE197</f>
        <v>0</v>
      </c>
      <c r="AF191" s="681"/>
      <c r="AG191" s="687">
        <f t="shared" si="298"/>
        <v>-1.9</v>
      </c>
      <c r="AH191" s="688">
        <f t="shared" si="299"/>
        <v>0</v>
      </c>
      <c r="AI191" s="687">
        <f>AI193+AI195+AI197</f>
        <v>2</v>
      </c>
      <c r="AJ191" s="681"/>
      <c r="AK191" s="687">
        <f>AK193+AK195+AK197</f>
        <v>0</v>
      </c>
      <c r="AL191" s="681"/>
      <c r="AM191" s="687">
        <f t="shared" si="300"/>
        <v>-2</v>
      </c>
      <c r="AN191" s="688">
        <f t="shared" si="301"/>
        <v>0</v>
      </c>
      <c r="AO191" s="687">
        <f t="shared" si="302"/>
        <v>4.5</v>
      </c>
      <c r="AP191" s="681"/>
      <c r="AQ191" s="687">
        <f t="shared" si="303"/>
        <v>0</v>
      </c>
      <c r="AR191" s="681"/>
      <c r="AS191" s="687">
        <f t="shared" si="304"/>
        <v>-4.5</v>
      </c>
      <c r="AT191" s="688">
        <f t="shared" si="305"/>
        <v>0</v>
      </c>
      <c r="AU191" s="687">
        <f>AU193+AU195+AU197</f>
        <v>1.4000000000000001</v>
      </c>
      <c r="AV191" s="681"/>
      <c r="AW191" s="687">
        <f>AW193+AW195+AW197</f>
        <v>0</v>
      </c>
      <c r="AX191" s="681"/>
      <c r="AY191" s="687">
        <f t="shared" si="306"/>
        <v>-1.4000000000000001</v>
      </c>
      <c r="AZ191" s="688">
        <f t="shared" si="307"/>
        <v>0</v>
      </c>
      <c r="BA191" s="687">
        <f>BA193+BA195+BA197</f>
        <v>1.6</v>
      </c>
      <c r="BB191" s="681"/>
      <c r="BC191" s="687">
        <f>BC193+BC195+BC197</f>
        <v>0</v>
      </c>
      <c r="BD191" s="681"/>
      <c r="BE191" s="687">
        <f t="shared" si="308"/>
        <v>-1.6</v>
      </c>
      <c r="BF191" s="688">
        <f t="shared" si="309"/>
        <v>0</v>
      </c>
      <c r="BG191" s="687">
        <f>BG193+BG195+BG197</f>
        <v>1.5</v>
      </c>
      <c r="BH191" s="681"/>
      <c r="BI191" s="687">
        <f>BI193+BI195+BI197</f>
        <v>0</v>
      </c>
      <c r="BJ191" s="681"/>
      <c r="BK191" s="687">
        <f t="shared" si="310"/>
        <v>-1.5</v>
      </c>
      <c r="BL191" s="688">
        <f t="shared" si="311"/>
        <v>0</v>
      </c>
      <c r="BM191" s="687">
        <f t="shared" si="312"/>
        <v>5.1999999999999993</v>
      </c>
      <c r="BN191" s="681"/>
      <c r="BO191" s="687">
        <f t="shared" si="313"/>
        <v>0</v>
      </c>
      <c r="BP191" s="681"/>
      <c r="BQ191" s="687">
        <f t="shared" si="314"/>
        <v>-5.1999999999999993</v>
      </c>
      <c r="BR191" s="688">
        <f t="shared" si="315"/>
        <v>0</v>
      </c>
      <c r="BS191" s="687">
        <f>BS193+BS195+BS197</f>
        <v>1.6</v>
      </c>
      <c r="BT191" s="681"/>
      <c r="BU191" s="687">
        <f>BU193+BU195+BU197</f>
        <v>0</v>
      </c>
      <c r="BV191" s="681"/>
      <c r="BW191" s="687">
        <f t="shared" si="316"/>
        <v>-1.6</v>
      </c>
      <c r="BX191" s="688">
        <f t="shared" si="317"/>
        <v>0</v>
      </c>
      <c r="BY191" s="687">
        <f>BY193+BY195+BY197</f>
        <v>1.7</v>
      </c>
      <c r="BZ191" s="681"/>
      <c r="CA191" s="687">
        <f>CA193+CA195+CA197</f>
        <v>0</v>
      </c>
      <c r="CB191" s="681"/>
      <c r="CC191" s="687">
        <f t="shared" si="318"/>
        <v>-1.7</v>
      </c>
      <c r="CD191" s="688">
        <f t="shared" si="319"/>
        <v>0</v>
      </c>
      <c r="CE191" s="687">
        <f>CE193+CE195+CE197</f>
        <v>1.9</v>
      </c>
      <c r="CF191" s="681"/>
      <c r="CG191" s="687">
        <f>CG193+CG195+CG197</f>
        <v>0</v>
      </c>
      <c r="CH191" s="681"/>
      <c r="CI191" s="687">
        <f t="shared" si="320"/>
        <v>-1.9</v>
      </c>
      <c r="CJ191" s="688">
        <f t="shared" si="321"/>
        <v>0</v>
      </c>
      <c r="CK191" s="687">
        <f t="shared" si="322"/>
        <v>6</v>
      </c>
      <c r="CL191" s="681"/>
      <c r="CM191" s="687">
        <f t="shared" si="323"/>
        <v>0</v>
      </c>
      <c r="CN191" s="681"/>
      <c r="CO191" s="687">
        <f t="shared" si="324"/>
        <v>-6</v>
      </c>
      <c r="CP191" s="688">
        <f t="shared" si="325"/>
        <v>0</v>
      </c>
      <c r="CQ191" s="687">
        <f>CQ193+CQ195+CQ197</f>
        <v>2</v>
      </c>
      <c r="CR191" s="681"/>
      <c r="CS191" s="687">
        <f>CS193+CS195+CS197</f>
        <v>0</v>
      </c>
      <c r="CT191" s="681"/>
      <c r="CU191" s="687">
        <f t="shared" si="326"/>
        <v>-2</v>
      </c>
      <c r="CV191" s="688">
        <f t="shared" si="327"/>
        <v>0</v>
      </c>
      <c r="CW191" s="687">
        <f>CW193+CW195+CW197</f>
        <v>2</v>
      </c>
      <c r="CX191" s="681"/>
      <c r="CY191" s="687">
        <f>CY193+CY195+CY197</f>
        <v>0</v>
      </c>
      <c r="CZ191" s="681"/>
      <c r="DA191" s="687">
        <f t="shared" si="328"/>
        <v>-2</v>
      </c>
      <c r="DB191" s="688">
        <f t="shared" si="329"/>
        <v>0</v>
      </c>
      <c r="DC191" s="687">
        <f>DC193+DC195+DC197</f>
        <v>2</v>
      </c>
      <c r="DD191" s="681"/>
      <c r="DE191" s="687">
        <f>DE193+DE195+DE197</f>
        <v>0</v>
      </c>
      <c r="DF191" s="681"/>
      <c r="DG191" s="687">
        <f t="shared" si="330"/>
        <v>-2</v>
      </c>
      <c r="DH191" s="688">
        <f t="shared" si="331"/>
        <v>0</v>
      </c>
    </row>
    <row r="192" spans="1:112" s="45" customFormat="1" ht="24" customHeight="1">
      <c r="B192" s="49"/>
      <c r="C192" s="762"/>
      <c r="D192" s="766"/>
      <c r="E192" s="528" t="s">
        <v>2460</v>
      </c>
      <c r="F192" s="528"/>
      <c r="G192" s="529"/>
      <c r="H192" s="530" t="s">
        <v>2461</v>
      </c>
      <c r="I192" s="530"/>
      <c r="J192" s="725" t="s">
        <v>889</v>
      </c>
      <c r="K192" s="687">
        <f t="shared" si="288"/>
        <v>15.4</v>
      </c>
      <c r="L192" s="681"/>
      <c r="M192" s="687">
        <f t="shared" si="289"/>
        <v>0</v>
      </c>
      <c r="N192" s="681"/>
      <c r="O192" s="687">
        <f t="shared" si="290"/>
        <v>-15.4</v>
      </c>
      <c r="P192" s="688">
        <f t="shared" si="291"/>
        <v>0</v>
      </c>
      <c r="Q192" s="687">
        <f t="shared" si="292"/>
        <v>4.3</v>
      </c>
      <c r="R192" s="681"/>
      <c r="S192" s="687">
        <f t="shared" si="293"/>
        <v>0</v>
      </c>
      <c r="T192" s="681"/>
      <c r="U192" s="687">
        <f t="shared" si="294"/>
        <v>-4.3</v>
      </c>
      <c r="V192" s="688">
        <f t="shared" si="295"/>
        <v>0</v>
      </c>
      <c r="W192" s="687">
        <f>W194+W196+W198</f>
        <v>1.5</v>
      </c>
      <c r="X192" s="681"/>
      <c r="Y192" s="687">
        <f>Y194+Y196+Y198</f>
        <v>0</v>
      </c>
      <c r="Z192" s="681"/>
      <c r="AA192" s="687">
        <f t="shared" si="296"/>
        <v>-1.5</v>
      </c>
      <c r="AB192" s="688">
        <f t="shared" si="297"/>
        <v>0</v>
      </c>
      <c r="AC192" s="687">
        <f>AC194+AC196+AC198</f>
        <v>1.3</v>
      </c>
      <c r="AD192" s="681"/>
      <c r="AE192" s="687">
        <f>AE194+AE196+AE198</f>
        <v>0</v>
      </c>
      <c r="AF192" s="681"/>
      <c r="AG192" s="687">
        <f t="shared" si="298"/>
        <v>-1.3</v>
      </c>
      <c r="AH192" s="688">
        <f t="shared" si="299"/>
        <v>0</v>
      </c>
      <c r="AI192" s="687">
        <f>AI194+AI196+AI198</f>
        <v>1.5</v>
      </c>
      <c r="AJ192" s="681"/>
      <c r="AK192" s="687">
        <f>AK194+AK196+AK198</f>
        <v>0</v>
      </c>
      <c r="AL192" s="681"/>
      <c r="AM192" s="687">
        <f t="shared" si="300"/>
        <v>-1.5</v>
      </c>
      <c r="AN192" s="688">
        <f t="shared" si="301"/>
        <v>0</v>
      </c>
      <c r="AO192" s="687">
        <f t="shared" si="302"/>
        <v>3.1</v>
      </c>
      <c r="AP192" s="681"/>
      <c r="AQ192" s="687">
        <f t="shared" si="303"/>
        <v>0</v>
      </c>
      <c r="AR192" s="681"/>
      <c r="AS192" s="687">
        <f t="shared" si="304"/>
        <v>-3.1</v>
      </c>
      <c r="AT192" s="688">
        <f t="shared" si="305"/>
        <v>0</v>
      </c>
      <c r="AU192" s="687">
        <f>AU194+AU196+AU198</f>
        <v>0.89999999999999991</v>
      </c>
      <c r="AV192" s="681"/>
      <c r="AW192" s="687">
        <f>AW194+AW196+AW198</f>
        <v>0</v>
      </c>
      <c r="AX192" s="681"/>
      <c r="AY192" s="687">
        <f t="shared" si="306"/>
        <v>-0.89999999999999991</v>
      </c>
      <c r="AZ192" s="688">
        <f t="shared" si="307"/>
        <v>0</v>
      </c>
      <c r="BA192" s="687">
        <f>BA194+BA196+BA198</f>
        <v>1.1000000000000001</v>
      </c>
      <c r="BB192" s="681"/>
      <c r="BC192" s="687">
        <f>BC194+BC196+BC198</f>
        <v>0</v>
      </c>
      <c r="BD192" s="681"/>
      <c r="BE192" s="687">
        <f t="shared" si="308"/>
        <v>-1.1000000000000001</v>
      </c>
      <c r="BF192" s="688">
        <f t="shared" si="309"/>
        <v>0</v>
      </c>
      <c r="BG192" s="687">
        <f>BG194+BG196+BG198</f>
        <v>1.1000000000000001</v>
      </c>
      <c r="BH192" s="681"/>
      <c r="BI192" s="687">
        <f>BI194+BI196+BI198</f>
        <v>0</v>
      </c>
      <c r="BJ192" s="681"/>
      <c r="BK192" s="687">
        <f t="shared" si="310"/>
        <v>-1.1000000000000001</v>
      </c>
      <c r="BL192" s="688">
        <f t="shared" si="311"/>
        <v>0</v>
      </c>
      <c r="BM192" s="687">
        <f t="shared" si="312"/>
        <v>3.5999999999999996</v>
      </c>
      <c r="BN192" s="681"/>
      <c r="BO192" s="687">
        <f t="shared" si="313"/>
        <v>0</v>
      </c>
      <c r="BP192" s="681"/>
      <c r="BQ192" s="687">
        <f t="shared" si="314"/>
        <v>-3.5999999999999996</v>
      </c>
      <c r="BR192" s="688">
        <f t="shared" si="315"/>
        <v>0</v>
      </c>
      <c r="BS192" s="687">
        <f>BS194+BS196+BS198</f>
        <v>1.1000000000000001</v>
      </c>
      <c r="BT192" s="681"/>
      <c r="BU192" s="687">
        <f>BU194+BU196+BU198</f>
        <v>0</v>
      </c>
      <c r="BV192" s="681"/>
      <c r="BW192" s="687">
        <f t="shared" si="316"/>
        <v>-1.1000000000000001</v>
      </c>
      <c r="BX192" s="688">
        <f t="shared" si="317"/>
        <v>0</v>
      </c>
      <c r="BY192" s="687">
        <f>BY194+BY196+BY198</f>
        <v>1.2</v>
      </c>
      <c r="BZ192" s="681"/>
      <c r="CA192" s="687">
        <f>CA194+CA196+CA198</f>
        <v>0</v>
      </c>
      <c r="CB192" s="681"/>
      <c r="CC192" s="687">
        <f t="shared" si="318"/>
        <v>-1.2</v>
      </c>
      <c r="CD192" s="688">
        <f t="shared" si="319"/>
        <v>0</v>
      </c>
      <c r="CE192" s="687">
        <f>CE194+CE196+CE198</f>
        <v>1.3</v>
      </c>
      <c r="CF192" s="681"/>
      <c r="CG192" s="687">
        <f>CG194+CG196+CG198</f>
        <v>0</v>
      </c>
      <c r="CH192" s="681"/>
      <c r="CI192" s="687">
        <f t="shared" si="320"/>
        <v>-1.3</v>
      </c>
      <c r="CJ192" s="688">
        <f t="shared" si="321"/>
        <v>0</v>
      </c>
      <c r="CK192" s="687">
        <f t="shared" si="322"/>
        <v>4.4000000000000004</v>
      </c>
      <c r="CL192" s="681"/>
      <c r="CM192" s="687">
        <f t="shared" si="323"/>
        <v>0</v>
      </c>
      <c r="CN192" s="681"/>
      <c r="CO192" s="687">
        <f t="shared" si="324"/>
        <v>-4.4000000000000004</v>
      </c>
      <c r="CP192" s="688">
        <f t="shared" si="325"/>
        <v>0</v>
      </c>
      <c r="CQ192" s="687">
        <f>CQ194+CQ196+CQ198</f>
        <v>1.5</v>
      </c>
      <c r="CR192" s="681"/>
      <c r="CS192" s="687">
        <f>CS194+CS196+CS198</f>
        <v>0</v>
      </c>
      <c r="CT192" s="681"/>
      <c r="CU192" s="687">
        <f t="shared" si="326"/>
        <v>-1.5</v>
      </c>
      <c r="CV192" s="688">
        <f t="shared" si="327"/>
        <v>0</v>
      </c>
      <c r="CW192" s="687">
        <f>CW194+CW196+CW198</f>
        <v>1.4</v>
      </c>
      <c r="CX192" s="681"/>
      <c r="CY192" s="687">
        <f>CY194+CY196+CY198</f>
        <v>0</v>
      </c>
      <c r="CZ192" s="681"/>
      <c r="DA192" s="687">
        <f t="shared" si="328"/>
        <v>-1.4</v>
      </c>
      <c r="DB192" s="688">
        <f t="shared" si="329"/>
        <v>0</v>
      </c>
      <c r="DC192" s="687">
        <f>DC194+DC196+DC198</f>
        <v>1.5</v>
      </c>
      <c r="DD192" s="681"/>
      <c r="DE192" s="687">
        <f>DE194+DE196+DE198</f>
        <v>0</v>
      </c>
      <c r="DF192" s="681"/>
      <c r="DG192" s="687">
        <f t="shared" si="330"/>
        <v>-1.5</v>
      </c>
      <c r="DH192" s="688">
        <f t="shared" si="331"/>
        <v>0</v>
      </c>
    </row>
    <row r="193" spans="1:112" s="45" customFormat="1" ht="18.75" customHeight="1">
      <c r="A193" t="s">
        <v>2233</v>
      </c>
      <c r="B193" s="49"/>
      <c r="C193" s="385"/>
      <c r="D193" s="803" t="s">
        <v>2234</v>
      </c>
      <c r="E193" s="528" t="s">
        <v>2462</v>
      </c>
      <c r="F193" s="528"/>
      <c r="G193" s="529"/>
      <c r="H193" s="530"/>
      <c r="I193" s="530"/>
      <c r="J193" s="526" t="s">
        <v>186</v>
      </c>
      <c r="K193" s="687">
        <f t="shared" si="288"/>
        <v>16.700000000000003</v>
      </c>
      <c r="L193" s="681"/>
      <c r="M193" s="687">
        <f t="shared" si="289"/>
        <v>0</v>
      </c>
      <c r="N193" s="681"/>
      <c r="O193" s="687">
        <f t="shared" si="290"/>
        <v>-16.700000000000003</v>
      </c>
      <c r="P193" s="688">
        <f t="shared" si="291"/>
        <v>0</v>
      </c>
      <c r="Q193" s="687">
        <f t="shared" si="292"/>
        <v>4.5</v>
      </c>
      <c r="R193" s="681"/>
      <c r="S193" s="687">
        <f t="shared" si="293"/>
        <v>0</v>
      </c>
      <c r="T193" s="681"/>
      <c r="U193" s="687">
        <f t="shared" si="294"/>
        <v>-4.5</v>
      </c>
      <c r="V193" s="688">
        <f t="shared" si="295"/>
        <v>0</v>
      </c>
      <c r="W193" s="683">
        <v>1.6</v>
      </c>
      <c r="X193" s="681"/>
      <c r="Y193" s="681"/>
      <c r="Z193" s="681"/>
      <c r="AA193" s="687">
        <f t="shared" si="296"/>
        <v>-1.6</v>
      </c>
      <c r="AB193" s="688">
        <f t="shared" si="297"/>
        <v>0</v>
      </c>
      <c r="AC193" s="683">
        <v>1.4</v>
      </c>
      <c r="AD193" s="681"/>
      <c r="AE193" s="681"/>
      <c r="AF193" s="681"/>
      <c r="AG193" s="687">
        <f t="shared" si="298"/>
        <v>-1.4</v>
      </c>
      <c r="AH193" s="688">
        <f t="shared" si="299"/>
        <v>0</v>
      </c>
      <c r="AI193" s="683">
        <v>1.5</v>
      </c>
      <c r="AJ193" s="681"/>
      <c r="AK193" s="681"/>
      <c r="AL193" s="681"/>
      <c r="AM193" s="687">
        <f t="shared" si="300"/>
        <v>-1.5</v>
      </c>
      <c r="AN193" s="688">
        <f t="shared" si="301"/>
        <v>0</v>
      </c>
      <c r="AO193" s="687">
        <f t="shared" si="302"/>
        <v>3.6000000000000005</v>
      </c>
      <c r="AP193" s="681"/>
      <c r="AQ193" s="687">
        <f t="shared" si="303"/>
        <v>0</v>
      </c>
      <c r="AR193" s="681"/>
      <c r="AS193" s="687">
        <f t="shared" si="304"/>
        <v>-3.6000000000000005</v>
      </c>
      <c r="AT193" s="688">
        <f t="shared" si="305"/>
        <v>0</v>
      </c>
      <c r="AU193" s="683">
        <v>1.1000000000000001</v>
      </c>
      <c r="AV193" s="681"/>
      <c r="AW193" s="681"/>
      <c r="AX193" s="681"/>
      <c r="AY193" s="687">
        <f t="shared" si="306"/>
        <v>-1.1000000000000001</v>
      </c>
      <c r="AZ193" s="688">
        <f t="shared" si="307"/>
        <v>0</v>
      </c>
      <c r="BA193" s="683">
        <v>1.3</v>
      </c>
      <c r="BB193" s="681"/>
      <c r="BC193" s="681"/>
      <c r="BD193" s="681"/>
      <c r="BE193" s="687">
        <f t="shared" si="308"/>
        <v>-1.3</v>
      </c>
      <c r="BF193" s="688">
        <f t="shared" si="309"/>
        <v>0</v>
      </c>
      <c r="BG193" s="683">
        <v>1.2</v>
      </c>
      <c r="BH193" s="681"/>
      <c r="BI193" s="681"/>
      <c r="BJ193" s="681"/>
      <c r="BK193" s="687">
        <f t="shared" si="310"/>
        <v>-1.2</v>
      </c>
      <c r="BL193" s="688">
        <f t="shared" si="311"/>
        <v>0</v>
      </c>
      <c r="BM193" s="687">
        <f t="shared" si="312"/>
        <v>4.0999999999999996</v>
      </c>
      <c r="BN193" s="681"/>
      <c r="BO193" s="687">
        <f t="shared" si="313"/>
        <v>0</v>
      </c>
      <c r="BP193" s="681"/>
      <c r="BQ193" s="687">
        <f t="shared" si="314"/>
        <v>-4.0999999999999996</v>
      </c>
      <c r="BR193" s="688">
        <f t="shared" si="315"/>
        <v>0</v>
      </c>
      <c r="BS193" s="683">
        <v>1.3</v>
      </c>
      <c r="BT193" s="681"/>
      <c r="BU193" s="681"/>
      <c r="BV193" s="681"/>
      <c r="BW193" s="687">
        <f t="shared" si="316"/>
        <v>-1.3</v>
      </c>
      <c r="BX193" s="688">
        <f t="shared" si="317"/>
        <v>0</v>
      </c>
      <c r="BY193" s="683">
        <v>1.4</v>
      </c>
      <c r="BZ193" s="681"/>
      <c r="CA193" s="681"/>
      <c r="CB193" s="681"/>
      <c r="CC193" s="687">
        <f t="shared" si="318"/>
        <v>-1.4</v>
      </c>
      <c r="CD193" s="688">
        <f t="shared" si="319"/>
        <v>0</v>
      </c>
      <c r="CE193" s="683">
        <v>1.4</v>
      </c>
      <c r="CF193" s="681"/>
      <c r="CG193" s="681"/>
      <c r="CH193" s="681"/>
      <c r="CI193" s="687">
        <f t="shared" si="320"/>
        <v>-1.4</v>
      </c>
      <c r="CJ193" s="688">
        <f t="shared" si="321"/>
        <v>0</v>
      </c>
      <c r="CK193" s="687">
        <f t="shared" si="322"/>
        <v>4.5</v>
      </c>
      <c r="CL193" s="681"/>
      <c r="CM193" s="687">
        <f t="shared" si="323"/>
        <v>0</v>
      </c>
      <c r="CN193" s="681"/>
      <c r="CO193" s="687">
        <f t="shared" si="324"/>
        <v>-4.5</v>
      </c>
      <c r="CP193" s="688">
        <f t="shared" si="325"/>
        <v>0</v>
      </c>
      <c r="CQ193" s="683">
        <v>1.5</v>
      </c>
      <c r="CR193" s="681"/>
      <c r="CS193" s="681"/>
      <c r="CT193" s="681"/>
      <c r="CU193" s="687">
        <f t="shared" si="326"/>
        <v>-1.5</v>
      </c>
      <c r="CV193" s="688">
        <f t="shared" si="327"/>
        <v>0</v>
      </c>
      <c r="CW193" s="683">
        <v>1.5</v>
      </c>
      <c r="CX193" s="681"/>
      <c r="CY193" s="681"/>
      <c r="CZ193" s="681"/>
      <c r="DA193" s="687">
        <f t="shared" si="328"/>
        <v>-1.5</v>
      </c>
      <c r="DB193" s="688">
        <f t="shared" si="329"/>
        <v>0</v>
      </c>
      <c r="DC193" s="683">
        <v>1.5</v>
      </c>
      <c r="DD193" s="681"/>
      <c r="DE193" s="681"/>
      <c r="DF193" s="681"/>
      <c r="DG193" s="687">
        <f t="shared" si="330"/>
        <v>-1.5</v>
      </c>
      <c r="DH193" s="688">
        <f t="shared" si="331"/>
        <v>0</v>
      </c>
    </row>
    <row r="194" spans="1:112" s="45" customFormat="1" ht="18.75" customHeight="1">
      <c r="B194" s="49"/>
      <c r="C194" s="385"/>
      <c r="D194" s="766"/>
      <c r="E194" s="528" t="s">
        <v>2463</v>
      </c>
      <c r="F194" s="528"/>
      <c r="G194" s="529"/>
      <c r="H194" s="530"/>
      <c r="I194" s="530"/>
      <c r="J194" s="725" t="s">
        <v>889</v>
      </c>
      <c r="K194" s="687">
        <f t="shared" si="288"/>
        <v>11.8</v>
      </c>
      <c r="L194" s="681"/>
      <c r="M194" s="687">
        <f t="shared" si="289"/>
        <v>0</v>
      </c>
      <c r="N194" s="681"/>
      <c r="O194" s="687">
        <f t="shared" si="290"/>
        <v>-11.8</v>
      </c>
      <c r="P194" s="688">
        <f t="shared" si="291"/>
        <v>0</v>
      </c>
      <c r="Q194" s="687">
        <f t="shared" si="292"/>
        <v>3.2</v>
      </c>
      <c r="R194" s="681"/>
      <c r="S194" s="687">
        <f t="shared" si="293"/>
        <v>0</v>
      </c>
      <c r="T194" s="681"/>
      <c r="U194" s="687">
        <f t="shared" si="294"/>
        <v>-3.2</v>
      </c>
      <c r="V194" s="688">
        <f t="shared" si="295"/>
        <v>0</v>
      </c>
      <c r="W194" s="683">
        <v>1.1000000000000001</v>
      </c>
      <c r="X194" s="681"/>
      <c r="Y194" s="681"/>
      <c r="Z194" s="681"/>
      <c r="AA194" s="687">
        <f t="shared" si="296"/>
        <v>-1.1000000000000001</v>
      </c>
      <c r="AB194" s="688">
        <f t="shared" si="297"/>
        <v>0</v>
      </c>
      <c r="AC194" s="683">
        <v>1</v>
      </c>
      <c r="AD194" s="681"/>
      <c r="AE194" s="681"/>
      <c r="AF194" s="681"/>
      <c r="AG194" s="687">
        <f t="shared" si="298"/>
        <v>-1</v>
      </c>
      <c r="AH194" s="688">
        <f t="shared" si="299"/>
        <v>0</v>
      </c>
      <c r="AI194" s="683">
        <v>1.1000000000000001</v>
      </c>
      <c r="AJ194" s="681"/>
      <c r="AK194" s="681"/>
      <c r="AL194" s="681"/>
      <c r="AM194" s="687">
        <f t="shared" si="300"/>
        <v>-1.1000000000000001</v>
      </c>
      <c r="AN194" s="688">
        <f t="shared" si="301"/>
        <v>0</v>
      </c>
      <c r="AO194" s="687">
        <f t="shared" si="302"/>
        <v>2.5</v>
      </c>
      <c r="AP194" s="681"/>
      <c r="AQ194" s="687">
        <f t="shared" si="303"/>
        <v>0</v>
      </c>
      <c r="AR194" s="681"/>
      <c r="AS194" s="687">
        <f t="shared" si="304"/>
        <v>-2.5</v>
      </c>
      <c r="AT194" s="688">
        <f t="shared" si="305"/>
        <v>0</v>
      </c>
      <c r="AU194" s="683">
        <v>0.7</v>
      </c>
      <c r="AV194" s="681"/>
      <c r="AW194" s="681"/>
      <c r="AX194" s="681"/>
      <c r="AY194" s="687">
        <f t="shared" si="306"/>
        <v>-0.7</v>
      </c>
      <c r="AZ194" s="688">
        <f t="shared" si="307"/>
        <v>0</v>
      </c>
      <c r="BA194" s="683">
        <v>0.9</v>
      </c>
      <c r="BB194" s="681"/>
      <c r="BC194" s="681"/>
      <c r="BD194" s="681"/>
      <c r="BE194" s="687">
        <f t="shared" si="308"/>
        <v>-0.9</v>
      </c>
      <c r="BF194" s="688">
        <f t="shared" si="309"/>
        <v>0</v>
      </c>
      <c r="BG194" s="683">
        <v>0.9</v>
      </c>
      <c r="BH194" s="681"/>
      <c r="BI194" s="681"/>
      <c r="BJ194" s="681"/>
      <c r="BK194" s="687">
        <f t="shared" si="310"/>
        <v>-0.9</v>
      </c>
      <c r="BL194" s="688">
        <f t="shared" si="311"/>
        <v>0</v>
      </c>
      <c r="BM194" s="687">
        <f t="shared" si="312"/>
        <v>2.9</v>
      </c>
      <c r="BN194" s="681"/>
      <c r="BO194" s="687">
        <f t="shared" si="313"/>
        <v>0</v>
      </c>
      <c r="BP194" s="681"/>
      <c r="BQ194" s="687">
        <f t="shared" si="314"/>
        <v>-2.9</v>
      </c>
      <c r="BR194" s="688">
        <f t="shared" si="315"/>
        <v>0</v>
      </c>
      <c r="BS194" s="683">
        <v>0.9</v>
      </c>
      <c r="BT194" s="681"/>
      <c r="BU194" s="681"/>
      <c r="BV194" s="681"/>
      <c r="BW194" s="687">
        <f t="shared" si="316"/>
        <v>-0.9</v>
      </c>
      <c r="BX194" s="688">
        <f t="shared" si="317"/>
        <v>0</v>
      </c>
      <c r="BY194" s="683">
        <v>1</v>
      </c>
      <c r="BZ194" s="681"/>
      <c r="CA194" s="681"/>
      <c r="CB194" s="681"/>
      <c r="CC194" s="687">
        <f t="shared" si="318"/>
        <v>-1</v>
      </c>
      <c r="CD194" s="688">
        <f t="shared" si="319"/>
        <v>0</v>
      </c>
      <c r="CE194" s="683">
        <v>1</v>
      </c>
      <c r="CF194" s="681"/>
      <c r="CG194" s="681"/>
      <c r="CH194" s="681"/>
      <c r="CI194" s="687">
        <f t="shared" si="320"/>
        <v>-1</v>
      </c>
      <c r="CJ194" s="688">
        <f t="shared" si="321"/>
        <v>0</v>
      </c>
      <c r="CK194" s="687">
        <f t="shared" si="322"/>
        <v>3.2</v>
      </c>
      <c r="CL194" s="681"/>
      <c r="CM194" s="687">
        <f t="shared" si="323"/>
        <v>0</v>
      </c>
      <c r="CN194" s="681"/>
      <c r="CO194" s="687">
        <f t="shared" si="324"/>
        <v>-3.2</v>
      </c>
      <c r="CP194" s="688">
        <f t="shared" si="325"/>
        <v>0</v>
      </c>
      <c r="CQ194" s="683">
        <v>1.1000000000000001</v>
      </c>
      <c r="CR194" s="681"/>
      <c r="CS194" s="681"/>
      <c r="CT194" s="681"/>
      <c r="CU194" s="687">
        <f t="shared" si="326"/>
        <v>-1.1000000000000001</v>
      </c>
      <c r="CV194" s="688">
        <f t="shared" si="327"/>
        <v>0</v>
      </c>
      <c r="CW194" s="683">
        <v>1</v>
      </c>
      <c r="CX194" s="681"/>
      <c r="CY194" s="681"/>
      <c r="CZ194" s="681"/>
      <c r="DA194" s="687">
        <f t="shared" si="328"/>
        <v>-1</v>
      </c>
      <c r="DB194" s="688">
        <f t="shared" si="329"/>
        <v>0</v>
      </c>
      <c r="DC194" s="683">
        <v>1.1000000000000001</v>
      </c>
      <c r="DD194" s="681"/>
      <c r="DE194" s="681"/>
      <c r="DF194" s="681"/>
      <c r="DG194" s="687">
        <f t="shared" si="330"/>
        <v>-1.1000000000000001</v>
      </c>
      <c r="DH194" s="688">
        <f t="shared" si="331"/>
        <v>0</v>
      </c>
    </row>
    <row r="195" spans="1:112" s="45" customFormat="1" ht="18.75" customHeight="1">
      <c r="A195" t="s">
        <v>2157</v>
      </c>
      <c r="B195" s="49"/>
      <c r="C195" s="385"/>
      <c r="D195" s="803" t="s">
        <v>2158</v>
      </c>
      <c r="E195" s="528" t="s">
        <v>2464</v>
      </c>
      <c r="F195" s="528"/>
      <c r="G195" s="529"/>
      <c r="H195" s="530"/>
      <c r="I195" s="530"/>
      <c r="J195" s="526" t="s">
        <v>186</v>
      </c>
      <c r="K195" s="687">
        <f t="shared" si="288"/>
        <v>5</v>
      </c>
      <c r="L195" s="681"/>
      <c r="M195" s="687">
        <f t="shared" si="289"/>
        <v>0</v>
      </c>
      <c r="N195" s="681"/>
      <c r="O195" s="687">
        <f t="shared" si="290"/>
        <v>-5</v>
      </c>
      <c r="P195" s="688">
        <f t="shared" si="291"/>
        <v>0</v>
      </c>
      <c r="Q195" s="687">
        <f t="shared" si="292"/>
        <v>1.5</v>
      </c>
      <c r="R195" s="681"/>
      <c r="S195" s="687">
        <f t="shared" si="293"/>
        <v>0</v>
      </c>
      <c r="T195" s="681"/>
      <c r="U195" s="687">
        <f t="shared" si="294"/>
        <v>-1.5</v>
      </c>
      <c r="V195" s="688">
        <f t="shared" si="295"/>
        <v>0</v>
      </c>
      <c r="W195" s="683">
        <v>0.5</v>
      </c>
      <c r="X195" s="681"/>
      <c r="Y195" s="681"/>
      <c r="Z195" s="681"/>
      <c r="AA195" s="687">
        <f t="shared" si="296"/>
        <v>-0.5</v>
      </c>
      <c r="AB195" s="688">
        <f t="shared" si="297"/>
        <v>0</v>
      </c>
      <c r="AC195" s="683">
        <v>0.5</v>
      </c>
      <c r="AD195" s="681"/>
      <c r="AE195" s="681"/>
      <c r="AF195" s="681"/>
      <c r="AG195" s="687">
        <f t="shared" si="298"/>
        <v>-0.5</v>
      </c>
      <c r="AH195" s="688">
        <f t="shared" si="299"/>
        <v>0</v>
      </c>
      <c r="AI195" s="683">
        <v>0.5</v>
      </c>
      <c r="AJ195" s="681"/>
      <c r="AK195" s="681"/>
      <c r="AL195" s="681"/>
      <c r="AM195" s="687">
        <f t="shared" si="300"/>
        <v>-0.5</v>
      </c>
      <c r="AN195" s="688">
        <f t="shared" si="301"/>
        <v>0</v>
      </c>
      <c r="AO195" s="687">
        <f t="shared" si="302"/>
        <v>0.89999999999999991</v>
      </c>
      <c r="AP195" s="681"/>
      <c r="AQ195" s="687">
        <f t="shared" si="303"/>
        <v>0</v>
      </c>
      <c r="AR195" s="681"/>
      <c r="AS195" s="687">
        <f t="shared" si="304"/>
        <v>-0.89999999999999991</v>
      </c>
      <c r="AT195" s="688">
        <f t="shared" si="305"/>
        <v>0</v>
      </c>
      <c r="AU195" s="683">
        <v>0.3</v>
      </c>
      <c r="AV195" s="681"/>
      <c r="AW195" s="681"/>
      <c r="AX195" s="681"/>
      <c r="AY195" s="687">
        <f t="shared" si="306"/>
        <v>-0.3</v>
      </c>
      <c r="AZ195" s="688">
        <f t="shared" si="307"/>
        <v>0</v>
      </c>
      <c r="BA195" s="683">
        <v>0.3</v>
      </c>
      <c r="BB195" s="681"/>
      <c r="BC195" s="681"/>
      <c r="BD195" s="681"/>
      <c r="BE195" s="687">
        <f t="shared" si="308"/>
        <v>-0.3</v>
      </c>
      <c r="BF195" s="688">
        <f t="shared" si="309"/>
        <v>0</v>
      </c>
      <c r="BG195" s="683">
        <v>0.3</v>
      </c>
      <c r="BH195" s="681"/>
      <c r="BI195" s="681"/>
      <c r="BJ195" s="681"/>
      <c r="BK195" s="687">
        <f t="shared" si="310"/>
        <v>-0.3</v>
      </c>
      <c r="BL195" s="688">
        <f t="shared" si="311"/>
        <v>0</v>
      </c>
      <c r="BM195" s="687">
        <f t="shared" si="312"/>
        <v>1.1000000000000001</v>
      </c>
      <c r="BN195" s="681"/>
      <c r="BO195" s="687">
        <f t="shared" si="313"/>
        <v>0</v>
      </c>
      <c r="BP195" s="681"/>
      <c r="BQ195" s="687">
        <f t="shared" si="314"/>
        <v>-1.1000000000000001</v>
      </c>
      <c r="BR195" s="688">
        <f t="shared" si="315"/>
        <v>0</v>
      </c>
      <c r="BS195" s="683">
        <v>0.3</v>
      </c>
      <c r="BT195" s="681"/>
      <c r="BU195" s="681"/>
      <c r="BV195" s="681"/>
      <c r="BW195" s="687">
        <f t="shared" si="316"/>
        <v>-0.3</v>
      </c>
      <c r="BX195" s="688">
        <f t="shared" si="317"/>
        <v>0</v>
      </c>
      <c r="BY195" s="683">
        <v>0.3</v>
      </c>
      <c r="BZ195" s="681"/>
      <c r="CA195" s="681"/>
      <c r="CB195" s="681"/>
      <c r="CC195" s="687">
        <f t="shared" si="318"/>
        <v>-0.3</v>
      </c>
      <c r="CD195" s="688">
        <f t="shared" si="319"/>
        <v>0</v>
      </c>
      <c r="CE195" s="683">
        <v>0.5</v>
      </c>
      <c r="CF195" s="681"/>
      <c r="CG195" s="681"/>
      <c r="CH195" s="681"/>
      <c r="CI195" s="687">
        <f t="shared" si="320"/>
        <v>-0.5</v>
      </c>
      <c r="CJ195" s="688">
        <f t="shared" si="321"/>
        <v>0</v>
      </c>
      <c r="CK195" s="687">
        <f t="shared" si="322"/>
        <v>1.5</v>
      </c>
      <c r="CL195" s="681"/>
      <c r="CM195" s="687">
        <f t="shared" si="323"/>
        <v>0</v>
      </c>
      <c r="CN195" s="681"/>
      <c r="CO195" s="687">
        <f t="shared" si="324"/>
        <v>-1.5</v>
      </c>
      <c r="CP195" s="688">
        <f t="shared" si="325"/>
        <v>0</v>
      </c>
      <c r="CQ195" s="683">
        <v>0.5</v>
      </c>
      <c r="CR195" s="681"/>
      <c r="CS195" s="681"/>
      <c r="CT195" s="681"/>
      <c r="CU195" s="687">
        <f t="shared" si="326"/>
        <v>-0.5</v>
      </c>
      <c r="CV195" s="688">
        <f t="shared" si="327"/>
        <v>0</v>
      </c>
      <c r="CW195" s="683">
        <v>0.5</v>
      </c>
      <c r="CX195" s="681"/>
      <c r="CY195" s="681"/>
      <c r="CZ195" s="681"/>
      <c r="DA195" s="687">
        <f t="shared" si="328"/>
        <v>-0.5</v>
      </c>
      <c r="DB195" s="688">
        <f t="shared" si="329"/>
        <v>0</v>
      </c>
      <c r="DC195" s="683">
        <v>0.5</v>
      </c>
      <c r="DD195" s="681"/>
      <c r="DE195" s="681"/>
      <c r="DF195" s="681"/>
      <c r="DG195" s="687">
        <f t="shared" si="330"/>
        <v>-0.5</v>
      </c>
      <c r="DH195" s="688">
        <f t="shared" si="331"/>
        <v>0</v>
      </c>
    </row>
    <row r="196" spans="1:112" s="45" customFormat="1" ht="18.75" customHeight="1">
      <c r="B196" s="49"/>
      <c r="C196" s="385"/>
      <c r="D196" s="766"/>
      <c r="E196" s="528" t="s">
        <v>2465</v>
      </c>
      <c r="F196" s="528"/>
      <c r="G196" s="529"/>
      <c r="H196" s="530"/>
      <c r="I196" s="530"/>
      <c r="J196" s="725" t="s">
        <v>889</v>
      </c>
      <c r="K196" s="687">
        <f t="shared" si="288"/>
        <v>3.6000000000000005</v>
      </c>
      <c r="L196" s="681"/>
      <c r="M196" s="687">
        <f t="shared" si="289"/>
        <v>0</v>
      </c>
      <c r="N196" s="681"/>
      <c r="O196" s="687">
        <f t="shared" si="290"/>
        <v>-3.6000000000000005</v>
      </c>
      <c r="P196" s="688">
        <f t="shared" si="291"/>
        <v>0</v>
      </c>
      <c r="Q196" s="687">
        <f t="shared" si="292"/>
        <v>1.1000000000000001</v>
      </c>
      <c r="R196" s="681"/>
      <c r="S196" s="687">
        <f t="shared" si="293"/>
        <v>0</v>
      </c>
      <c r="T196" s="681"/>
      <c r="U196" s="687">
        <f t="shared" si="294"/>
        <v>-1.1000000000000001</v>
      </c>
      <c r="V196" s="688">
        <f t="shared" si="295"/>
        <v>0</v>
      </c>
      <c r="W196" s="683">
        <v>0.4</v>
      </c>
      <c r="X196" s="681"/>
      <c r="Y196" s="681"/>
      <c r="Z196" s="681"/>
      <c r="AA196" s="687">
        <f t="shared" si="296"/>
        <v>-0.4</v>
      </c>
      <c r="AB196" s="688">
        <f t="shared" si="297"/>
        <v>0</v>
      </c>
      <c r="AC196" s="683">
        <v>0.3</v>
      </c>
      <c r="AD196" s="681"/>
      <c r="AE196" s="681"/>
      <c r="AF196" s="681"/>
      <c r="AG196" s="687">
        <f t="shared" si="298"/>
        <v>-0.3</v>
      </c>
      <c r="AH196" s="688">
        <f t="shared" si="299"/>
        <v>0</v>
      </c>
      <c r="AI196" s="683">
        <v>0.4</v>
      </c>
      <c r="AJ196" s="681"/>
      <c r="AK196" s="681"/>
      <c r="AL196" s="681"/>
      <c r="AM196" s="687">
        <f t="shared" si="300"/>
        <v>-0.4</v>
      </c>
      <c r="AN196" s="688">
        <f t="shared" si="301"/>
        <v>0</v>
      </c>
      <c r="AO196" s="687">
        <f t="shared" si="302"/>
        <v>0.60000000000000009</v>
      </c>
      <c r="AP196" s="681"/>
      <c r="AQ196" s="687">
        <f t="shared" si="303"/>
        <v>0</v>
      </c>
      <c r="AR196" s="681"/>
      <c r="AS196" s="687">
        <f t="shared" si="304"/>
        <v>-0.60000000000000009</v>
      </c>
      <c r="AT196" s="688">
        <f t="shared" si="305"/>
        <v>0</v>
      </c>
      <c r="AU196" s="683">
        <v>0.2</v>
      </c>
      <c r="AV196" s="681"/>
      <c r="AW196" s="681"/>
      <c r="AX196" s="681"/>
      <c r="AY196" s="687">
        <f t="shared" si="306"/>
        <v>-0.2</v>
      </c>
      <c r="AZ196" s="688">
        <f t="shared" si="307"/>
        <v>0</v>
      </c>
      <c r="BA196" s="683">
        <v>0.2</v>
      </c>
      <c r="BB196" s="681"/>
      <c r="BC196" s="681"/>
      <c r="BD196" s="681"/>
      <c r="BE196" s="687">
        <f t="shared" si="308"/>
        <v>-0.2</v>
      </c>
      <c r="BF196" s="688">
        <f t="shared" si="309"/>
        <v>0</v>
      </c>
      <c r="BG196" s="683">
        <v>0.2</v>
      </c>
      <c r="BH196" s="681"/>
      <c r="BI196" s="681"/>
      <c r="BJ196" s="681"/>
      <c r="BK196" s="687">
        <f t="shared" si="310"/>
        <v>-0.2</v>
      </c>
      <c r="BL196" s="688">
        <f t="shared" si="311"/>
        <v>0</v>
      </c>
      <c r="BM196" s="687">
        <f t="shared" si="312"/>
        <v>0.7</v>
      </c>
      <c r="BN196" s="681"/>
      <c r="BO196" s="687">
        <f t="shared" si="313"/>
        <v>0</v>
      </c>
      <c r="BP196" s="681"/>
      <c r="BQ196" s="687">
        <f t="shared" si="314"/>
        <v>-0.7</v>
      </c>
      <c r="BR196" s="688">
        <f t="shared" si="315"/>
        <v>0</v>
      </c>
      <c r="BS196" s="683">
        <v>0.2</v>
      </c>
      <c r="BT196" s="681"/>
      <c r="BU196" s="681"/>
      <c r="BV196" s="681"/>
      <c r="BW196" s="687">
        <f t="shared" si="316"/>
        <v>-0.2</v>
      </c>
      <c r="BX196" s="688">
        <f t="shared" si="317"/>
        <v>0</v>
      </c>
      <c r="BY196" s="683">
        <v>0.2</v>
      </c>
      <c r="BZ196" s="681"/>
      <c r="CA196" s="681"/>
      <c r="CB196" s="681"/>
      <c r="CC196" s="687">
        <f t="shared" si="318"/>
        <v>-0.2</v>
      </c>
      <c r="CD196" s="688">
        <f t="shared" si="319"/>
        <v>0</v>
      </c>
      <c r="CE196" s="683">
        <v>0.3</v>
      </c>
      <c r="CF196" s="681"/>
      <c r="CG196" s="681"/>
      <c r="CH196" s="681"/>
      <c r="CI196" s="687">
        <f t="shared" si="320"/>
        <v>-0.3</v>
      </c>
      <c r="CJ196" s="688">
        <f t="shared" si="321"/>
        <v>0</v>
      </c>
      <c r="CK196" s="687">
        <f t="shared" si="322"/>
        <v>1.2000000000000002</v>
      </c>
      <c r="CL196" s="681"/>
      <c r="CM196" s="687">
        <f t="shared" si="323"/>
        <v>0</v>
      </c>
      <c r="CN196" s="681"/>
      <c r="CO196" s="687">
        <f t="shared" si="324"/>
        <v>-1.2000000000000002</v>
      </c>
      <c r="CP196" s="688">
        <f t="shared" si="325"/>
        <v>0</v>
      </c>
      <c r="CQ196" s="683">
        <v>0.4</v>
      </c>
      <c r="CR196" s="681"/>
      <c r="CS196" s="681"/>
      <c r="CT196" s="681"/>
      <c r="CU196" s="687">
        <f t="shared" si="326"/>
        <v>-0.4</v>
      </c>
      <c r="CV196" s="688">
        <f t="shared" si="327"/>
        <v>0</v>
      </c>
      <c r="CW196" s="683">
        <v>0.4</v>
      </c>
      <c r="CX196" s="681"/>
      <c r="CY196" s="681"/>
      <c r="CZ196" s="681"/>
      <c r="DA196" s="687">
        <f t="shared" si="328"/>
        <v>-0.4</v>
      </c>
      <c r="DB196" s="688">
        <f t="shared" si="329"/>
        <v>0</v>
      </c>
      <c r="DC196" s="683">
        <v>0.4</v>
      </c>
      <c r="DD196" s="681"/>
      <c r="DE196" s="681"/>
      <c r="DF196" s="681"/>
      <c r="DG196" s="687">
        <f t="shared" si="330"/>
        <v>-0.4</v>
      </c>
      <c r="DH196" s="688">
        <f t="shared" si="331"/>
        <v>0</v>
      </c>
    </row>
    <row r="197" spans="1:112" s="45" customFormat="1" ht="18.75" customHeight="1">
      <c r="A197" t="e">
        <f>- из сырья Прочих поставщиков</f>
        <v>#NAME?</v>
      </c>
      <c r="B197" s="49"/>
      <c r="C197" s="385"/>
      <c r="D197" s="803" t="s">
        <v>2466</v>
      </c>
      <c r="E197" s="528" t="s">
        <v>2467</v>
      </c>
      <c r="F197" s="528"/>
      <c r="G197" s="529"/>
      <c r="H197" s="530"/>
      <c r="I197" s="530"/>
      <c r="J197" s="526" t="s">
        <v>186</v>
      </c>
      <c r="K197" s="687">
        <f t="shared" si="288"/>
        <v>0</v>
      </c>
      <c r="L197" s="681"/>
      <c r="M197" s="687">
        <f t="shared" si="289"/>
        <v>0</v>
      </c>
      <c r="N197" s="681"/>
      <c r="O197" s="687">
        <f t="shared" si="290"/>
        <v>0</v>
      </c>
      <c r="P197" s="688" t="str">
        <f t="shared" si="291"/>
        <v>-</v>
      </c>
      <c r="Q197" s="687">
        <f t="shared" si="292"/>
        <v>0</v>
      </c>
      <c r="R197" s="681"/>
      <c r="S197" s="687">
        <f t="shared" si="293"/>
        <v>0</v>
      </c>
      <c r="T197" s="681"/>
      <c r="U197" s="687">
        <f t="shared" si="294"/>
        <v>0</v>
      </c>
      <c r="V197" s="688" t="str">
        <f t="shared" si="295"/>
        <v>-</v>
      </c>
      <c r="W197" s="683">
        <v>0</v>
      </c>
      <c r="X197" s="681"/>
      <c r="Y197" s="681"/>
      <c r="Z197" s="681"/>
      <c r="AA197" s="687">
        <f t="shared" si="296"/>
        <v>0</v>
      </c>
      <c r="AB197" s="688" t="str">
        <f t="shared" si="297"/>
        <v>-</v>
      </c>
      <c r="AC197" s="683">
        <v>0</v>
      </c>
      <c r="AD197" s="681"/>
      <c r="AE197" s="681"/>
      <c r="AF197" s="681"/>
      <c r="AG197" s="687">
        <f t="shared" si="298"/>
        <v>0</v>
      </c>
      <c r="AH197" s="688" t="str">
        <f t="shared" si="299"/>
        <v>-</v>
      </c>
      <c r="AI197" s="683">
        <v>0</v>
      </c>
      <c r="AJ197" s="681"/>
      <c r="AK197" s="681"/>
      <c r="AL197" s="681"/>
      <c r="AM197" s="687">
        <f t="shared" si="300"/>
        <v>0</v>
      </c>
      <c r="AN197" s="688" t="str">
        <f t="shared" si="301"/>
        <v>-</v>
      </c>
      <c r="AO197" s="687">
        <f t="shared" si="302"/>
        <v>0</v>
      </c>
      <c r="AP197" s="681"/>
      <c r="AQ197" s="687">
        <f t="shared" si="303"/>
        <v>0</v>
      </c>
      <c r="AR197" s="681"/>
      <c r="AS197" s="687">
        <f t="shared" si="304"/>
        <v>0</v>
      </c>
      <c r="AT197" s="688" t="str">
        <f t="shared" si="305"/>
        <v>-</v>
      </c>
      <c r="AU197" s="683">
        <v>0</v>
      </c>
      <c r="AV197" s="681"/>
      <c r="AW197" s="681"/>
      <c r="AX197" s="681"/>
      <c r="AY197" s="687">
        <f t="shared" si="306"/>
        <v>0</v>
      </c>
      <c r="AZ197" s="688" t="str">
        <f t="shared" si="307"/>
        <v>-</v>
      </c>
      <c r="BA197" s="683">
        <v>0</v>
      </c>
      <c r="BB197" s="681"/>
      <c r="BC197" s="681"/>
      <c r="BD197" s="681"/>
      <c r="BE197" s="687">
        <f t="shared" si="308"/>
        <v>0</v>
      </c>
      <c r="BF197" s="688" t="str">
        <f t="shared" si="309"/>
        <v>-</v>
      </c>
      <c r="BG197" s="683">
        <v>0</v>
      </c>
      <c r="BH197" s="681"/>
      <c r="BI197" s="681"/>
      <c r="BJ197" s="681"/>
      <c r="BK197" s="687">
        <f t="shared" si="310"/>
        <v>0</v>
      </c>
      <c r="BL197" s="688" t="str">
        <f t="shared" si="311"/>
        <v>-</v>
      </c>
      <c r="BM197" s="687">
        <f t="shared" si="312"/>
        <v>0</v>
      </c>
      <c r="BN197" s="681"/>
      <c r="BO197" s="687">
        <f t="shared" si="313"/>
        <v>0</v>
      </c>
      <c r="BP197" s="681"/>
      <c r="BQ197" s="687">
        <f t="shared" si="314"/>
        <v>0</v>
      </c>
      <c r="BR197" s="688" t="str">
        <f t="shared" si="315"/>
        <v>-</v>
      </c>
      <c r="BS197" s="683">
        <v>0</v>
      </c>
      <c r="BT197" s="681"/>
      <c r="BU197" s="681"/>
      <c r="BV197" s="681"/>
      <c r="BW197" s="687">
        <f t="shared" si="316"/>
        <v>0</v>
      </c>
      <c r="BX197" s="688" t="str">
        <f t="shared" si="317"/>
        <v>-</v>
      </c>
      <c r="BY197" s="683">
        <v>0</v>
      </c>
      <c r="BZ197" s="681"/>
      <c r="CA197" s="681"/>
      <c r="CB197" s="681"/>
      <c r="CC197" s="687">
        <f t="shared" si="318"/>
        <v>0</v>
      </c>
      <c r="CD197" s="688" t="str">
        <f t="shared" si="319"/>
        <v>-</v>
      </c>
      <c r="CE197" s="683">
        <v>0</v>
      </c>
      <c r="CF197" s="681"/>
      <c r="CG197" s="681"/>
      <c r="CH197" s="681"/>
      <c r="CI197" s="687">
        <f t="shared" si="320"/>
        <v>0</v>
      </c>
      <c r="CJ197" s="688" t="str">
        <f t="shared" si="321"/>
        <v>-</v>
      </c>
      <c r="CK197" s="687">
        <f t="shared" si="322"/>
        <v>0</v>
      </c>
      <c r="CL197" s="681"/>
      <c r="CM197" s="687">
        <f t="shared" si="323"/>
        <v>0</v>
      </c>
      <c r="CN197" s="681"/>
      <c r="CO197" s="687">
        <f t="shared" si="324"/>
        <v>0</v>
      </c>
      <c r="CP197" s="688" t="str">
        <f t="shared" si="325"/>
        <v>-</v>
      </c>
      <c r="CQ197" s="683">
        <v>0</v>
      </c>
      <c r="CR197" s="681"/>
      <c r="CS197" s="681"/>
      <c r="CT197" s="681"/>
      <c r="CU197" s="687">
        <f t="shared" si="326"/>
        <v>0</v>
      </c>
      <c r="CV197" s="688" t="str">
        <f t="shared" si="327"/>
        <v>-</v>
      </c>
      <c r="CW197" s="683">
        <v>0</v>
      </c>
      <c r="CX197" s="681"/>
      <c r="CY197" s="681"/>
      <c r="CZ197" s="681"/>
      <c r="DA197" s="687">
        <f t="shared" si="328"/>
        <v>0</v>
      </c>
      <c r="DB197" s="688" t="str">
        <f t="shared" si="329"/>
        <v>-</v>
      </c>
      <c r="DC197" s="683">
        <v>0</v>
      </c>
      <c r="DD197" s="681"/>
      <c r="DE197" s="681"/>
      <c r="DF197" s="681"/>
      <c r="DG197" s="687">
        <f t="shared" si="330"/>
        <v>0</v>
      </c>
      <c r="DH197" s="688" t="str">
        <f t="shared" si="331"/>
        <v>-</v>
      </c>
    </row>
    <row r="198" spans="1:112" s="45" customFormat="1" ht="18.75" customHeight="1">
      <c r="B198" s="49"/>
      <c r="C198" s="385"/>
      <c r="D198" s="766"/>
      <c r="E198" s="528" t="s">
        <v>2468</v>
      </c>
      <c r="F198" s="528"/>
      <c r="G198" s="529"/>
      <c r="H198" s="530"/>
      <c r="I198" s="530"/>
      <c r="J198" s="725" t="s">
        <v>889</v>
      </c>
      <c r="K198" s="687">
        <f t="shared" si="288"/>
        <v>0</v>
      </c>
      <c r="L198" s="681"/>
      <c r="M198" s="687">
        <f t="shared" si="289"/>
        <v>0</v>
      </c>
      <c r="N198" s="681"/>
      <c r="O198" s="687">
        <f t="shared" si="290"/>
        <v>0</v>
      </c>
      <c r="P198" s="688" t="str">
        <f t="shared" si="291"/>
        <v>-</v>
      </c>
      <c r="Q198" s="687">
        <f t="shared" si="292"/>
        <v>0</v>
      </c>
      <c r="R198" s="681"/>
      <c r="S198" s="687">
        <f t="shared" si="293"/>
        <v>0</v>
      </c>
      <c r="T198" s="681"/>
      <c r="U198" s="687">
        <f t="shared" si="294"/>
        <v>0</v>
      </c>
      <c r="V198" s="688" t="str">
        <f t="shared" si="295"/>
        <v>-</v>
      </c>
      <c r="W198" s="683">
        <v>0</v>
      </c>
      <c r="X198" s="681"/>
      <c r="Y198" s="681"/>
      <c r="Z198" s="681"/>
      <c r="AA198" s="687">
        <f t="shared" si="296"/>
        <v>0</v>
      </c>
      <c r="AB198" s="688" t="str">
        <f t="shared" si="297"/>
        <v>-</v>
      </c>
      <c r="AC198" s="683">
        <v>0</v>
      </c>
      <c r="AD198" s="681"/>
      <c r="AE198" s="681"/>
      <c r="AF198" s="681"/>
      <c r="AG198" s="687">
        <f t="shared" si="298"/>
        <v>0</v>
      </c>
      <c r="AH198" s="688" t="str">
        <f t="shared" si="299"/>
        <v>-</v>
      </c>
      <c r="AI198" s="683">
        <v>0</v>
      </c>
      <c r="AJ198" s="681"/>
      <c r="AK198" s="681"/>
      <c r="AL198" s="681"/>
      <c r="AM198" s="687">
        <f t="shared" si="300"/>
        <v>0</v>
      </c>
      <c r="AN198" s="688" t="str">
        <f t="shared" si="301"/>
        <v>-</v>
      </c>
      <c r="AO198" s="687">
        <f t="shared" si="302"/>
        <v>0</v>
      </c>
      <c r="AP198" s="681"/>
      <c r="AQ198" s="687">
        <f t="shared" si="303"/>
        <v>0</v>
      </c>
      <c r="AR198" s="681"/>
      <c r="AS198" s="687">
        <f t="shared" si="304"/>
        <v>0</v>
      </c>
      <c r="AT198" s="688" t="str">
        <f t="shared" si="305"/>
        <v>-</v>
      </c>
      <c r="AU198" s="683">
        <v>0</v>
      </c>
      <c r="AV198" s="681"/>
      <c r="AW198" s="681"/>
      <c r="AX198" s="681"/>
      <c r="AY198" s="687">
        <f t="shared" si="306"/>
        <v>0</v>
      </c>
      <c r="AZ198" s="688" t="str">
        <f t="shared" si="307"/>
        <v>-</v>
      </c>
      <c r="BA198" s="683">
        <v>0</v>
      </c>
      <c r="BB198" s="681"/>
      <c r="BC198" s="681"/>
      <c r="BD198" s="681"/>
      <c r="BE198" s="687">
        <f t="shared" si="308"/>
        <v>0</v>
      </c>
      <c r="BF198" s="688" t="str">
        <f t="shared" si="309"/>
        <v>-</v>
      </c>
      <c r="BG198" s="683">
        <v>0</v>
      </c>
      <c r="BH198" s="681"/>
      <c r="BI198" s="681"/>
      <c r="BJ198" s="681"/>
      <c r="BK198" s="687">
        <f t="shared" si="310"/>
        <v>0</v>
      </c>
      <c r="BL198" s="688" t="str">
        <f t="shared" si="311"/>
        <v>-</v>
      </c>
      <c r="BM198" s="687">
        <f t="shared" si="312"/>
        <v>0</v>
      </c>
      <c r="BN198" s="681"/>
      <c r="BO198" s="687">
        <f t="shared" si="313"/>
        <v>0</v>
      </c>
      <c r="BP198" s="681"/>
      <c r="BQ198" s="687">
        <f t="shared" si="314"/>
        <v>0</v>
      </c>
      <c r="BR198" s="688" t="str">
        <f t="shared" si="315"/>
        <v>-</v>
      </c>
      <c r="BS198" s="683">
        <v>0</v>
      </c>
      <c r="BT198" s="681"/>
      <c r="BU198" s="681"/>
      <c r="BV198" s="681"/>
      <c r="BW198" s="687">
        <f t="shared" si="316"/>
        <v>0</v>
      </c>
      <c r="BX198" s="688" t="str">
        <f t="shared" si="317"/>
        <v>-</v>
      </c>
      <c r="BY198" s="683">
        <v>0</v>
      </c>
      <c r="BZ198" s="681"/>
      <c r="CA198" s="681"/>
      <c r="CB198" s="681"/>
      <c r="CC198" s="687">
        <f t="shared" si="318"/>
        <v>0</v>
      </c>
      <c r="CD198" s="688" t="str">
        <f t="shared" si="319"/>
        <v>-</v>
      </c>
      <c r="CE198" s="683">
        <v>0</v>
      </c>
      <c r="CF198" s="681"/>
      <c r="CG198" s="681"/>
      <c r="CH198" s="681"/>
      <c r="CI198" s="687">
        <f t="shared" si="320"/>
        <v>0</v>
      </c>
      <c r="CJ198" s="688" t="str">
        <f t="shared" si="321"/>
        <v>-</v>
      </c>
      <c r="CK198" s="687">
        <f t="shared" si="322"/>
        <v>0</v>
      </c>
      <c r="CL198" s="681"/>
      <c r="CM198" s="687">
        <f t="shared" si="323"/>
        <v>0</v>
      </c>
      <c r="CN198" s="681"/>
      <c r="CO198" s="687">
        <f t="shared" si="324"/>
        <v>0</v>
      </c>
      <c r="CP198" s="688" t="str">
        <f t="shared" si="325"/>
        <v>-</v>
      </c>
      <c r="CQ198" s="683">
        <v>0</v>
      </c>
      <c r="CR198" s="681"/>
      <c r="CS198" s="681"/>
      <c r="CT198" s="681"/>
      <c r="CU198" s="687">
        <f t="shared" si="326"/>
        <v>0</v>
      </c>
      <c r="CV198" s="688" t="str">
        <f t="shared" si="327"/>
        <v>-</v>
      </c>
      <c r="CW198" s="683">
        <v>0</v>
      </c>
      <c r="CX198" s="681"/>
      <c r="CY198" s="681"/>
      <c r="CZ198" s="681"/>
      <c r="DA198" s="687">
        <f t="shared" si="328"/>
        <v>0</v>
      </c>
      <c r="DB198" s="688" t="str">
        <f t="shared" si="329"/>
        <v>-</v>
      </c>
      <c r="DC198" s="683">
        <v>0</v>
      </c>
      <c r="DD198" s="681"/>
      <c r="DE198" s="681"/>
      <c r="DF198" s="681"/>
      <c r="DG198" s="687">
        <f t="shared" si="330"/>
        <v>0</v>
      </c>
      <c r="DH198" s="688" t="str">
        <f t="shared" si="331"/>
        <v>-</v>
      </c>
    </row>
    <row r="199" spans="1:112" s="45" customFormat="1" ht="15.75" customHeight="1">
      <c r="A199" t="s">
        <v>2469</v>
      </c>
      <c r="B199" s="49"/>
      <c r="C199" s="385"/>
      <c r="D199" s="827" t="s">
        <v>2362</v>
      </c>
      <c r="E199" s="528" t="s">
        <v>2470</v>
      </c>
      <c r="F199" s="528"/>
      <c r="G199" s="529"/>
      <c r="H199" s="530"/>
      <c r="I199" s="530"/>
      <c r="J199" s="526" t="s">
        <v>186</v>
      </c>
      <c r="K199" s="687">
        <f t="shared" si="288"/>
        <v>0</v>
      </c>
      <c r="L199" s="681"/>
      <c r="M199" s="687">
        <f t="shared" si="289"/>
        <v>0</v>
      </c>
      <c r="N199" s="681"/>
      <c r="O199" s="687">
        <f t="shared" si="290"/>
        <v>0</v>
      </c>
      <c r="P199" s="688" t="str">
        <f t="shared" si="291"/>
        <v>-</v>
      </c>
      <c r="Q199" s="687">
        <f t="shared" si="292"/>
        <v>0</v>
      </c>
      <c r="R199" s="681"/>
      <c r="S199" s="687">
        <f t="shared" si="293"/>
        <v>0</v>
      </c>
      <c r="T199" s="681"/>
      <c r="U199" s="687">
        <f t="shared" si="294"/>
        <v>0</v>
      </c>
      <c r="V199" s="688" t="str">
        <f t="shared" si="295"/>
        <v>-</v>
      </c>
      <c r="W199" s="683">
        <v>0</v>
      </c>
      <c r="X199" s="681"/>
      <c r="Y199" s="681"/>
      <c r="Z199" s="681"/>
      <c r="AA199" s="687">
        <f t="shared" si="296"/>
        <v>0</v>
      </c>
      <c r="AB199" s="688" t="str">
        <f t="shared" si="297"/>
        <v>-</v>
      </c>
      <c r="AC199" s="683">
        <v>0</v>
      </c>
      <c r="AD199" s="681"/>
      <c r="AE199" s="681"/>
      <c r="AF199" s="681"/>
      <c r="AG199" s="687">
        <f t="shared" si="298"/>
        <v>0</v>
      </c>
      <c r="AH199" s="688" t="str">
        <f t="shared" si="299"/>
        <v>-</v>
      </c>
      <c r="AI199" s="683">
        <v>0</v>
      </c>
      <c r="AJ199" s="681"/>
      <c r="AK199" s="681"/>
      <c r="AL199" s="681"/>
      <c r="AM199" s="687">
        <f t="shared" si="300"/>
        <v>0</v>
      </c>
      <c r="AN199" s="688" t="str">
        <f t="shared" si="301"/>
        <v>-</v>
      </c>
      <c r="AO199" s="687">
        <f t="shared" si="302"/>
        <v>0</v>
      </c>
      <c r="AP199" s="681"/>
      <c r="AQ199" s="687">
        <f t="shared" si="303"/>
        <v>0</v>
      </c>
      <c r="AR199" s="681"/>
      <c r="AS199" s="687">
        <f t="shared" si="304"/>
        <v>0</v>
      </c>
      <c r="AT199" s="688" t="str">
        <f t="shared" si="305"/>
        <v>-</v>
      </c>
      <c r="AU199" s="683">
        <v>0</v>
      </c>
      <c r="AV199" s="681"/>
      <c r="AW199" s="681"/>
      <c r="AX199" s="681"/>
      <c r="AY199" s="687">
        <f t="shared" si="306"/>
        <v>0</v>
      </c>
      <c r="AZ199" s="688" t="str">
        <f t="shared" si="307"/>
        <v>-</v>
      </c>
      <c r="BA199" s="683">
        <v>0</v>
      </c>
      <c r="BB199" s="681"/>
      <c r="BC199" s="681"/>
      <c r="BD199" s="681"/>
      <c r="BE199" s="687">
        <f t="shared" si="308"/>
        <v>0</v>
      </c>
      <c r="BF199" s="688" t="str">
        <f t="shared" si="309"/>
        <v>-</v>
      </c>
      <c r="BG199" s="683">
        <v>0</v>
      </c>
      <c r="BH199" s="681"/>
      <c r="BI199" s="681"/>
      <c r="BJ199" s="681"/>
      <c r="BK199" s="687">
        <f t="shared" si="310"/>
        <v>0</v>
      </c>
      <c r="BL199" s="688" t="str">
        <f t="shared" si="311"/>
        <v>-</v>
      </c>
      <c r="BM199" s="687">
        <f t="shared" si="312"/>
        <v>0</v>
      </c>
      <c r="BN199" s="681"/>
      <c r="BO199" s="687">
        <f t="shared" si="313"/>
        <v>0</v>
      </c>
      <c r="BP199" s="681"/>
      <c r="BQ199" s="687">
        <f t="shared" si="314"/>
        <v>0</v>
      </c>
      <c r="BR199" s="688" t="str">
        <f t="shared" si="315"/>
        <v>-</v>
      </c>
      <c r="BS199" s="683">
        <v>0</v>
      </c>
      <c r="BT199" s="681"/>
      <c r="BU199" s="681"/>
      <c r="BV199" s="681"/>
      <c r="BW199" s="687">
        <f t="shared" si="316"/>
        <v>0</v>
      </c>
      <c r="BX199" s="688" t="str">
        <f t="shared" si="317"/>
        <v>-</v>
      </c>
      <c r="BY199" s="683">
        <v>0</v>
      </c>
      <c r="BZ199" s="681"/>
      <c r="CA199" s="681"/>
      <c r="CB199" s="681"/>
      <c r="CC199" s="687">
        <f t="shared" si="318"/>
        <v>0</v>
      </c>
      <c r="CD199" s="688" t="str">
        <f t="shared" si="319"/>
        <v>-</v>
      </c>
      <c r="CE199" s="683">
        <v>0</v>
      </c>
      <c r="CF199" s="681"/>
      <c r="CG199" s="681"/>
      <c r="CH199" s="681"/>
      <c r="CI199" s="687">
        <f t="shared" si="320"/>
        <v>0</v>
      </c>
      <c r="CJ199" s="688" t="str">
        <f t="shared" si="321"/>
        <v>-</v>
      </c>
      <c r="CK199" s="687">
        <f t="shared" si="322"/>
        <v>0</v>
      </c>
      <c r="CL199" s="681"/>
      <c r="CM199" s="687">
        <f t="shared" si="323"/>
        <v>0</v>
      </c>
      <c r="CN199" s="681"/>
      <c r="CO199" s="687">
        <f t="shared" si="324"/>
        <v>0</v>
      </c>
      <c r="CP199" s="688" t="str">
        <f t="shared" si="325"/>
        <v>-</v>
      </c>
      <c r="CQ199" s="683">
        <v>0</v>
      </c>
      <c r="CR199" s="681"/>
      <c r="CS199" s="681"/>
      <c r="CT199" s="681"/>
      <c r="CU199" s="687">
        <f t="shared" si="326"/>
        <v>0</v>
      </c>
      <c r="CV199" s="688" t="str">
        <f t="shared" si="327"/>
        <v>-</v>
      </c>
      <c r="CW199" s="683">
        <v>0</v>
      </c>
      <c r="CX199" s="681"/>
      <c r="CY199" s="681"/>
      <c r="CZ199" s="681"/>
      <c r="DA199" s="687">
        <f t="shared" si="328"/>
        <v>0</v>
      </c>
      <c r="DB199" s="688" t="str">
        <f t="shared" si="329"/>
        <v>-</v>
      </c>
      <c r="DC199" s="683">
        <v>0</v>
      </c>
      <c r="DD199" s="681"/>
      <c r="DE199" s="681"/>
      <c r="DF199" s="681"/>
      <c r="DG199" s="687">
        <f t="shared" si="330"/>
        <v>0</v>
      </c>
      <c r="DH199" s="688" t="str">
        <f t="shared" si="331"/>
        <v>-</v>
      </c>
    </row>
    <row r="200" spans="1:112" s="45" customFormat="1" ht="18.75" customHeight="1">
      <c r="B200" s="49"/>
      <c r="C200" s="385"/>
      <c r="D200" s="766"/>
      <c r="E200" s="528" t="s">
        <v>2471</v>
      </c>
      <c r="F200" s="528"/>
      <c r="G200" s="529"/>
      <c r="H200" s="530"/>
      <c r="I200" s="530"/>
      <c r="J200" s="725" t="s">
        <v>889</v>
      </c>
      <c r="K200" s="687">
        <f t="shared" si="288"/>
        <v>0</v>
      </c>
      <c r="L200" s="681"/>
      <c r="M200" s="687">
        <f t="shared" si="289"/>
        <v>0</v>
      </c>
      <c r="N200" s="681"/>
      <c r="O200" s="687">
        <f t="shared" si="290"/>
        <v>0</v>
      </c>
      <c r="P200" s="688" t="str">
        <f t="shared" si="291"/>
        <v>-</v>
      </c>
      <c r="Q200" s="687">
        <f t="shared" si="292"/>
        <v>0</v>
      </c>
      <c r="R200" s="681"/>
      <c r="S200" s="687">
        <f t="shared" si="293"/>
        <v>0</v>
      </c>
      <c r="T200" s="681"/>
      <c r="U200" s="687">
        <f t="shared" si="294"/>
        <v>0</v>
      </c>
      <c r="V200" s="688" t="str">
        <f t="shared" si="295"/>
        <v>-</v>
      </c>
      <c r="W200" s="683">
        <v>0</v>
      </c>
      <c r="X200" s="681"/>
      <c r="Y200" s="681"/>
      <c r="Z200" s="681"/>
      <c r="AA200" s="687">
        <f t="shared" si="296"/>
        <v>0</v>
      </c>
      <c r="AB200" s="688" t="str">
        <f t="shared" si="297"/>
        <v>-</v>
      </c>
      <c r="AC200" s="683">
        <v>0</v>
      </c>
      <c r="AD200" s="681"/>
      <c r="AE200" s="681"/>
      <c r="AF200" s="681"/>
      <c r="AG200" s="687">
        <f t="shared" si="298"/>
        <v>0</v>
      </c>
      <c r="AH200" s="688" t="str">
        <f t="shared" si="299"/>
        <v>-</v>
      </c>
      <c r="AI200" s="683">
        <v>0</v>
      </c>
      <c r="AJ200" s="681"/>
      <c r="AK200" s="681"/>
      <c r="AL200" s="681"/>
      <c r="AM200" s="687">
        <f t="shared" si="300"/>
        <v>0</v>
      </c>
      <c r="AN200" s="688" t="str">
        <f t="shared" si="301"/>
        <v>-</v>
      </c>
      <c r="AO200" s="687">
        <f t="shared" si="302"/>
        <v>0</v>
      </c>
      <c r="AP200" s="681"/>
      <c r="AQ200" s="687">
        <f t="shared" si="303"/>
        <v>0</v>
      </c>
      <c r="AR200" s="681"/>
      <c r="AS200" s="687">
        <f t="shared" si="304"/>
        <v>0</v>
      </c>
      <c r="AT200" s="688" t="str">
        <f t="shared" si="305"/>
        <v>-</v>
      </c>
      <c r="AU200" s="683">
        <v>0</v>
      </c>
      <c r="AV200" s="681"/>
      <c r="AW200" s="681"/>
      <c r="AX200" s="681"/>
      <c r="AY200" s="687">
        <f t="shared" si="306"/>
        <v>0</v>
      </c>
      <c r="AZ200" s="688" t="str">
        <f t="shared" si="307"/>
        <v>-</v>
      </c>
      <c r="BA200" s="683">
        <v>0</v>
      </c>
      <c r="BB200" s="681"/>
      <c r="BC200" s="681"/>
      <c r="BD200" s="681"/>
      <c r="BE200" s="687">
        <f t="shared" si="308"/>
        <v>0</v>
      </c>
      <c r="BF200" s="688" t="str">
        <f t="shared" si="309"/>
        <v>-</v>
      </c>
      <c r="BG200" s="683">
        <v>0</v>
      </c>
      <c r="BH200" s="681"/>
      <c r="BI200" s="681"/>
      <c r="BJ200" s="681"/>
      <c r="BK200" s="687">
        <f t="shared" si="310"/>
        <v>0</v>
      </c>
      <c r="BL200" s="688" t="str">
        <f t="shared" si="311"/>
        <v>-</v>
      </c>
      <c r="BM200" s="687">
        <f t="shared" si="312"/>
        <v>0</v>
      </c>
      <c r="BN200" s="681"/>
      <c r="BO200" s="687">
        <f t="shared" si="313"/>
        <v>0</v>
      </c>
      <c r="BP200" s="681"/>
      <c r="BQ200" s="687">
        <f t="shared" si="314"/>
        <v>0</v>
      </c>
      <c r="BR200" s="688" t="str">
        <f t="shared" si="315"/>
        <v>-</v>
      </c>
      <c r="BS200" s="683">
        <v>0</v>
      </c>
      <c r="BT200" s="681"/>
      <c r="BU200" s="681"/>
      <c r="BV200" s="681"/>
      <c r="BW200" s="687">
        <f t="shared" si="316"/>
        <v>0</v>
      </c>
      <c r="BX200" s="688" t="str">
        <f t="shared" si="317"/>
        <v>-</v>
      </c>
      <c r="BY200" s="683">
        <v>0</v>
      </c>
      <c r="BZ200" s="681"/>
      <c r="CA200" s="681"/>
      <c r="CB200" s="681"/>
      <c r="CC200" s="687">
        <f t="shared" si="318"/>
        <v>0</v>
      </c>
      <c r="CD200" s="688" t="str">
        <f t="shared" si="319"/>
        <v>-</v>
      </c>
      <c r="CE200" s="683">
        <v>0</v>
      </c>
      <c r="CF200" s="681"/>
      <c r="CG200" s="681"/>
      <c r="CH200" s="681"/>
      <c r="CI200" s="687">
        <f t="shared" si="320"/>
        <v>0</v>
      </c>
      <c r="CJ200" s="688" t="str">
        <f t="shared" si="321"/>
        <v>-</v>
      </c>
      <c r="CK200" s="687">
        <f t="shared" si="322"/>
        <v>0</v>
      </c>
      <c r="CL200" s="681"/>
      <c r="CM200" s="687">
        <f t="shared" si="323"/>
        <v>0</v>
      </c>
      <c r="CN200" s="681"/>
      <c r="CO200" s="687">
        <f t="shared" si="324"/>
        <v>0</v>
      </c>
      <c r="CP200" s="688" t="str">
        <f t="shared" si="325"/>
        <v>-</v>
      </c>
      <c r="CQ200" s="683">
        <v>0</v>
      </c>
      <c r="CR200" s="681"/>
      <c r="CS200" s="681"/>
      <c r="CT200" s="681"/>
      <c r="CU200" s="687">
        <f t="shared" si="326"/>
        <v>0</v>
      </c>
      <c r="CV200" s="688" t="str">
        <f t="shared" si="327"/>
        <v>-</v>
      </c>
      <c r="CW200" s="683">
        <v>0</v>
      </c>
      <c r="CX200" s="681"/>
      <c r="CY200" s="681"/>
      <c r="CZ200" s="681"/>
      <c r="DA200" s="687">
        <f t="shared" si="328"/>
        <v>0</v>
      </c>
      <c r="DB200" s="688" t="str">
        <f t="shared" si="329"/>
        <v>-</v>
      </c>
      <c r="DC200" s="683">
        <v>0</v>
      </c>
      <c r="DD200" s="681"/>
      <c r="DE200" s="681"/>
      <c r="DF200" s="681"/>
      <c r="DG200" s="687">
        <f t="shared" si="330"/>
        <v>0</v>
      </c>
      <c r="DH200" s="688" t="str">
        <f t="shared" si="331"/>
        <v>-</v>
      </c>
    </row>
    <row r="201" spans="1:112" s="45" customFormat="1" ht="18.75" customHeight="1">
      <c r="A201" t="s">
        <v>2136</v>
      </c>
      <c r="B201" s="49"/>
      <c r="C201" s="818" t="s">
        <v>2472</v>
      </c>
      <c r="D201" s="803" t="s">
        <v>2136</v>
      </c>
      <c r="E201" s="528" t="s">
        <v>2473</v>
      </c>
      <c r="F201" s="528"/>
      <c r="G201" s="529"/>
      <c r="H201" s="530"/>
      <c r="I201" s="530"/>
      <c r="J201" s="526" t="s">
        <v>186</v>
      </c>
      <c r="K201" s="687">
        <f t="shared" si="288"/>
        <v>11.1</v>
      </c>
      <c r="L201" s="681"/>
      <c r="M201" s="687">
        <f t="shared" si="289"/>
        <v>0</v>
      </c>
      <c r="N201" s="681"/>
      <c r="O201" s="687">
        <f t="shared" si="290"/>
        <v>-11.1</v>
      </c>
      <c r="P201" s="688">
        <f t="shared" si="291"/>
        <v>0</v>
      </c>
      <c r="Q201" s="687">
        <f t="shared" si="292"/>
        <v>2.9</v>
      </c>
      <c r="R201" s="681"/>
      <c r="S201" s="687">
        <f t="shared" si="293"/>
        <v>0</v>
      </c>
      <c r="T201" s="681"/>
      <c r="U201" s="687">
        <f t="shared" si="294"/>
        <v>-2.9</v>
      </c>
      <c r="V201" s="688">
        <f t="shared" si="295"/>
        <v>0</v>
      </c>
      <c r="W201" s="683">
        <v>1</v>
      </c>
      <c r="X201" s="681"/>
      <c r="Y201" s="681"/>
      <c r="Z201" s="681"/>
      <c r="AA201" s="687">
        <f t="shared" si="296"/>
        <v>-1</v>
      </c>
      <c r="AB201" s="688">
        <f t="shared" si="297"/>
        <v>0</v>
      </c>
      <c r="AC201" s="683">
        <v>0.9</v>
      </c>
      <c r="AD201" s="681"/>
      <c r="AE201" s="681"/>
      <c r="AF201" s="681"/>
      <c r="AG201" s="687">
        <f t="shared" si="298"/>
        <v>-0.9</v>
      </c>
      <c r="AH201" s="688">
        <f t="shared" si="299"/>
        <v>0</v>
      </c>
      <c r="AI201" s="683">
        <v>1</v>
      </c>
      <c r="AJ201" s="681"/>
      <c r="AK201" s="681"/>
      <c r="AL201" s="681"/>
      <c r="AM201" s="687">
        <f t="shared" si="300"/>
        <v>-1</v>
      </c>
      <c r="AN201" s="688">
        <f t="shared" si="301"/>
        <v>0</v>
      </c>
      <c r="AO201" s="687">
        <f t="shared" si="302"/>
        <v>2.9</v>
      </c>
      <c r="AP201" s="681"/>
      <c r="AQ201" s="687">
        <f t="shared" si="303"/>
        <v>0</v>
      </c>
      <c r="AR201" s="681"/>
      <c r="AS201" s="687">
        <f t="shared" si="304"/>
        <v>-2.9</v>
      </c>
      <c r="AT201" s="688">
        <f t="shared" si="305"/>
        <v>0</v>
      </c>
      <c r="AU201" s="683">
        <v>0.5</v>
      </c>
      <c r="AV201" s="681"/>
      <c r="AW201" s="681"/>
      <c r="AX201" s="681"/>
      <c r="AY201" s="687">
        <f t="shared" si="306"/>
        <v>-0.5</v>
      </c>
      <c r="AZ201" s="688">
        <f t="shared" si="307"/>
        <v>0</v>
      </c>
      <c r="BA201" s="683">
        <v>1.2</v>
      </c>
      <c r="BB201" s="681"/>
      <c r="BC201" s="681"/>
      <c r="BD201" s="681"/>
      <c r="BE201" s="687">
        <f t="shared" si="308"/>
        <v>-1.2</v>
      </c>
      <c r="BF201" s="688">
        <f t="shared" si="309"/>
        <v>0</v>
      </c>
      <c r="BG201" s="683">
        <v>1.2</v>
      </c>
      <c r="BH201" s="681"/>
      <c r="BI201" s="681"/>
      <c r="BJ201" s="681"/>
      <c r="BK201" s="687">
        <f t="shared" si="310"/>
        <v>-1.2</v>
      </c>
      <c r="BL201" s="688">
        <f t="shared" si="311"/>
        <v>0</v>
      </c>
      <c r="BM201" s="687">
        <f t="shared" si="312"/>
        <v>2.3000000000000003</v>
      </c>
      <c r="BN201" s="681"/>
      <c r="BO201" s="687">
        <f t="shared" si="313"/>
        <v>0</v>
      </c>
      <c r="BP201" s="681"/>
      <c r="BQ201" s="687">
        <f t="shared" si="314"/>
        <v>-2.3000000000000003</v>
      </c>
      <c r="BR201" s="688">
        <f t="shared" si="315"/>
        <v>0</v>
      </c>
      <c r="BS201" s="683">
        <v>1.1000000000000001</v>
      </c>
      <c r="BT201" s="681"/>
      <c r="BU201" s="681"/>
      <c r="BV201" s="681"/>
      <c r="BW201" s="687">
        <f t="shared" si="316"/>
        <v>-1.1000000000000001</v>
      </c>
      <c r="BX201" s="688">
        <f t="shared" si="317"/>
        <v>0</v>
      </c>
      <c r="BY201" s="683">
        <v>1</v>
      </c>
      <c r="BZ201" s="681"/>
      <c r="CA201" s="681"/>
      <c r="CB201" s="681"/>
      <c r="CC201" s="687">
        <f t="shared" si="318"/>
        <v>-1</v>
      </c>
      <c r="CD201" s="688">
        <f t="shared" si="319"/>
        <v>0</v>
      </c>
      <c r="CE201" s="683">
        <v>0.2</v>
      </c>
      <c r="CF201" s="681"/>
      <c r="CG201" s="681"/>
      <c r="CH201" s="681"/>
      <c r="CI201" s="687">
        <f t="shared" si="320"/>
        <v>-0.2</v>
      </c>
      <c r="CJ201" s="688">
        <f t="shared" si="321"/>
        <v>0</v>
      </c>
      <c r="CK201" s="687">
        <f t="shared" si="322"/>
        <v>3</v>
      </c>
      <c r="CL201" s="681"/>
      <c r="CM201" s="687">
        <f t="shared" si="323"/>
        <v>0</v>
      </c>
      <c r="CN201" s="681"/>
      <c r="CO201" s="687">
        <f t="shared" si="324"/>
        <v>-3</v>
      </c>
      <c r="CP201" s="688">
        <f t="shared" si="325"/>
        <v>0</v>
      </c>
      <c r="CQ201" s="683">
        <v>1</v>
      </c>
      <c r="CR201" s="681"/>
      <c r="CS201" s="681"/>
      <c r="CT201" s="681"/>
      <c r="CU201" s="687">
        <f t="shared" si="326"/>
        <v>-1</v>
      </c>
      <c r="CV201" s="688">
        <f t="shared" si="327"/>
        <v>0</v>
      </c>
      <c r="CW201" s="683">
        <v>1</v>
      </c>
      <c r="CX201" s="681"/>
      <c r="CY201" s="681"/>
      <c r="CZ201" s="681"/>
      <c r="DA201" s="687">
        <f t="shared" si="328"/>
        <v>-1</v>
      </c>
      <c r="DB201" s="688">
        <f t="shared" si="329"/>
        <v>0</v>
      </c>
      <c r="DC201" s="683">
        <v>1</v>
      </c>
      <c r="DD201" s="681"/>
      <c r="DE201" s="681"/>
      <c r="DF201" s="681"/>
      <c r="DG201" s="687">
        <f t="shared" si="330"/>
        <v>-1</v>
      </c>
      <c r="DH201" s="688">
        <f t="shared" si="331"/>
        <v>0</v>
      </c>
    </row>
    <row r="202" spans="1:112" s="45" customFormat="1" ht="18.75" customHeight="1">
      <c r="B202" s="49"/>
      <c r="C202" s="762"/>
      <c r="D202" s="766"/>
      <c r="E202" s="528" t="s">
        <v>2474</v>
      </c>
      <c r="F202" s="528"/>
      <c r="G202" s="529"/>
      <c r="H202" s="530"/>
      <c r="I202" s="530"/>
      <c r="J202" s="725" t="s">
        <v>889</v>
      </c>
      <c r="K202" s="687">
        <f t="shared" si="288"/>
        <v>8.5</v>
      </c>
      <c r="L202" s="681"/>
      <c r="M202" s="687">
        <f t="shared" si="289"/>
        <v>0</v>
      </c>
      <c r="N202" s="681"/>
      <c r="O202" s="687">
        <f t="shared" si="290"/>
        <v>-8.5</v>
      </c>
      <c r="P202" s="688">
        <f t="shared" si="291"/>
        <v>0</v>
      </c>
      <c r="Q202" s="687">
        <f t="shared" si="292"/>
        <v>2.2999999999999998</v>
      </c>
      <c r="R202" s="681"/>
      <c r="S202" s="687">
        <f t="shared" si="293"/>
        <v>0</v>
      </c>
      <c r="T202" s="681"/>
      <c r="U202" s="687">
        <f t="shared" si="294"/>
        <v>-2.2999999999999998</v>
      </c>
      <c r="V202" s="688">
        <f t="shared" si="295"/>
        <v>0</v>
      </c>
      <c r="W202" s="683">
        <v>0.8</v>
      </c>
      <c r="X202" s="681"/>
      <c r="Y202" s="681"/>
      <c r="Z202" s="681"/>
      <c r="AA202" s="687">
        <f t="shared" si="296"/>
        <v>-0.8</v>
      </c>
      <c r="AB202" s="688">
        <f t="shared" si="297"/>
        <v>0</v>
      </c>
      <c r="AC202" s="683">
        <v>0.7</v>
      </c>
      <c r="AD202" s="681"/>
      <c r="AE202" s="681"/>
      <c r="AF202" s="681"/>
      <c r="AG202" s="687">
        <f t="shared" si="298"/>
        <v>-0.7</v>
      </c>
      <c r="AH202" s="688">
        <f t="shared" si="299"/>
        <v>0</v>
      </c>
      <c r="AI202" s="683">
        <v>0.8</v>
      </c>
      <c r="AJ202" s="681"/>
      <c r="AK202" s="681"/>
      <c r="AL202" s="681"/>
      <c r="AM202" s="687">
        <f t="shared" si="300"/>
        <v>-0.8</v>
      </c>
      <c r="AN202" s="688">
        <f t="shared" si="301"/>
        <v>0</v>
      </c>
      <c r="AO202" s="687">
        <f t="shared" si="302"/>
        <v>2.2000000000000002</v>
      </c>
      <c r="AP202" s="681"/>
      <c r="AQ202" s="687">
        <f t="shared" si="303"/>
        <v>0</v>
      </c>
      <c r="AR202" s="681"/>
      <c r="AS202" s="687">
        <f t="shared" si="304"/>
        <v>-2.2000000000000002</v>
      </c>
      <c r="AT202" s="688">
        <f t="shared" si="305"/>
        <v>0</v>
      </c>
      <c r="AU202" s="683">
        <v>0.4</v>
      </c>
      <c r="AV202" s="681"/>
      <c r="AW202" s="681"/>
      <c r="AX202" s="681"/>
      <c r="AY202" s="687">
        <f t="shared" si="306"/>
        <v>-0.4</v>
      </c>
      <c r="AZ202" s="688">
        <f t="shared" si="307"/>
        <v>0</v>
      </c>
      <c r="BA202" s="683">
        <v>1</v>
      </c>
      <c r="BB202" s="681"/>
      <c r="BC202" s="681"/>
      <c r="BD202" s="681"/>
      <c r="BE202" s="687">
        <f t="shared" si="308"/>
        <v>-1</v>
      </c>
      <c r="BF202" s="688">
        <f t="shared" si="309"/>
        <v>0</v>
      </c>
      <c r="BG202" s="683">
        <v>0.8</v>
      </c>
      <c r="BH202" s="681"/>
      <c r="BI202" s="681"/>
      <c r="BJ202" s="681"/>
      <c r="BK202" s="687">
        <f t="shared" si="310"/>
        <v>-0.8</v>
      </c>
      <c r="BL202" s="688">
        <f t="shared" si="311"/>
        <v>0</v>
      </c>
      <c r="BM202" s="687">
        <f t="shared" si="312"/>
        <v>1.6</v>
      </c>
      <c r="BN202" s="681"/>
      <c r="BO202" s="687">
        <f t="shared" si="313"/>
        <v>0</v>
      </c>
      <c r="BP202" s="681"/>
      <c r="BQ202" s="687">
        <f t="shared" si="314"/>
        <v>-1.6</v>
      </c>
      <c r="BR202" s="688">
        <f t="shared" si="315"/>
        <v>0</v>
      </c>
      <c r="BS202" s="683">
        <v>0.8</v>
      </c>
      <c r="BT202" s="681"/>
      <c r="BU202" s="681"/>
      <c r="BV202" s="681"/>
      <c r="BW202" s="687">
        <f t="shared" si="316"/>
        <v>-0.8</v>
      </c>
      <c r="BX202" s="688">
        <f t="shared" si="317"/>
        <v>0</v>
      </c>
      <c r="BY202" s="683">
        <v>0.7</v>
      </c>
      <c r="BZ202" s="681"/>
      <c r="CA202" s="681"/>
      <c r="CB202" s="681"/>
      <c r="CC202" s="687">
        <f t="shared" si="318"/>
        <v>-0.7</v>
      </c>
      <c r="CD202" s="688">
        <f t="shared" si="319"/>
        <v>0</v>
      </c>
      <c r="CE202" s="683">
        <v>0.1</v>
      </c>
      <c r="CF202" s="681"/>
      <c r="CG202" s="681"/>
      <c r="CH202" s="681"/>
      <c r="CI202" s="687">
        <f t="shared" si="320"/>
        <v>-0.1</v>
      </c>
      <c r="CJ202" s="688">
        <f t="shared" si="321"/>
        <v>0</v>
      </c>
      <c r="CK202" s="687">
        <f t="shared" si="322"/>
        <v>2.4000000000000004</v>
      </c>
      <c r="CL202" s="681"/>
      <c r="CM202" s="687">
        <f t="shared" si="323"/>
        <v>0</v>
      </c>
      <c r="CN202" s="681"/>
      <c r="CO202" s="687">
        <f t="shared" si="324"/>
        <v>-2.4000000000000004</v>
      </c>
      <c r="CP202" s="688">
        <f t="shared" si="325"/>
        <v>0</v>
      </c>
      <c r="CQ202" s="683">
        <v>0.8</v>
      </c>
      <c r="CR202" s="681"/>
      <c r="CS202" s="681"/>
      <c r="CT202" s="681"/>
      <c r="CU202" s="687">
        <f t="shared" si="326"/>
        <v>-0.8</v>
      </c>
      <c r="CV202" s="688">
        <f t="shared" si="327"/>
        <v>0</v>
      </c>
      <c r="CW202" s="683">
        <v>0.8</v>
      </c>
      <c r="CX202" s="681"/>
      <c r="CY202" s="681"/>
      <c r="CZ202" s="681"/>
      <c r="DA202" s="687">
        <f t="shared" si="328"/>
        <v>-0.8</v>
      </c>
      <c r="DB202" s="688">
        <f t="shared" si="329"/>
        <v>0</v>
      </c>
      <c r="DC202" s="683">
        <v>0.8</v>
      </c>
      <c r="DD202" s="681"/>
      <c r="DE202" s="681"/>
      <c r="DF202" s="681"/>
      <c r="DG202" s="687">
        <f t="shared" si="330"/>
        <v>-0.8</v>
      </c>
      <c r="DH202" s="688">
        <f t="shared" si="331"/>
        <v>0</v>
      </c>
    </row>
    <row r="203" spans="1:112" s="45" customFormat="1" ht="18.75" customHeight="1">
      <c r="A203" t="s">
        <v>2475</v>
      </c>
      <c r="B203" s="49"/>
      <c r="C203" s="626" t="s">
        <v>2476</v>
      </c>
      <c r="D203" s="627" t="s">
        <v>2475</v>
      </c>
      <c r="E203" s="528" t="s">
        <v>2477</v>
      </c>
      <c r="F203" s="528"/>
      <c r="G203" s="529"/>
      <c r="H203" s="530" t="s">
        <v>2478</v>
      </c>
      <c r="I203" s="530"/>
      <c r="J203" s="526" t="s">
        <v>186</v>
      </c>
      <c r="K203" s="687">
        <f t="shared" si="288"/>
        <v>957.89999999999986</v>
      </c>
      <c r="L203" s="681"/>
      <c r="M203" s="687">
        <f t="shared" si="289"/>
        <v>0</v>
      </c>
      <c r="N203" s="681"/>
      <c r="O203" s="687">
        <f t="shared" si="290"/>
        <v>-957.89999999999986</v>
      </c>
      <c r="P203" s="688">
        <f t="shared" si="291"/>
        <v>0</v>
      </c>
      <c r="Q203" s="687">
        <f t="shared" si="292"/>
        <v>268</v>
      </c>
      <c r="R203" s="681"/>
      <c r="S203" s="687">
        <f t="shared" si="293"/>
        <v>0</v>
      </c>
      <c r="T203" s="681"/>
      <c r="U203" s="687">
        <f t="shared" si="294"/>
        <v>-268</v>
      </c>
      <c r="V203" s="688">
        <f t="shared" si="295"/>
        <v>0</v>
      </c>
      <c r="W203" s="687">
        <f>W204+W215</f>
        <v>93.4</v>
      </c>
      <c r="X203" s="681"/>
      <c r="Y203" s="687">
        <f>Y204+Y215</f>
        <v>0</v>
      </c>
      <c r="Z203" s="681"/>
      <c r="AA203" s="687">
        <f t="shared" si="296"/>
        <v>-93.4</v>
      </c>
      <c r="AB203" s="688">
        <f t="shared" si="297"/>
        <v>0</v>
      </c>
      <c r="AC203" s="687">
        <f>AC204+AC215</f>
        <v>84.4</v>
      </c>
      <c r="AD203" s="681"/>
      <c r="AE203" s="687">
        <f>AE204+AE215</f>
        <v>0</v>
      </c>
      <c r="AF203" s="681"/>
      <c r="AG203" s="687">
        <f t="shared" si="298"/>
        <v>-84.4</v>
      </c>
      <c r="AH203" s="688">
        <f t="shared" si="299"/>
        <v>0</v>
      </c>
      <c r="AI203" s="687">
        <f>AI204+AI215</f>
        <v>90.199999999999989</v>
      </c>
      <c r="AJ203" s="681"/>
      <c r="AK203" s="687">
        <f>AK204+AK215</f>
        <v>0</v>
      </c>
      <c r="AL203" s="681"/>
      <c r="AM203" s="687">
        <f t="shared" si="300"/>
        <v>-90.199999999999989</v>
      </c>
      <c r="AN203" s="688">
        <f t="shared" si="301"/>
        <v>0</v>
      </c>
      <c r="AO203" s="687">
        <f t="shared" si="302"/>
        <v>209.2</v>
      </c>
      <c r="AP203" s="681"/>
      <c r="AQ203" s="687">
        <f t="shared" si="303"/>
        <v>0</v>
      </c>
      <c r="AR203" s="681"/>
      <c r="AS203" s="687">
        <f t="shared" si="304"/>
        <v>-209.2</v>
      </c>
      <c r="AT203" s="688">
        <f t="shared" si="305"/>
        <v>0</v>
      </c>
      <c r="AU203" s="687">
        <f>AU204+AU215</f>
        <v>58.8</v>
      </c>
      <c r="AV203" s="681"/>
      <c r="AW203" s="687">
        <f>AW204+AW215</f>
        <v>0</v>
      </c>
      <c r="AX203" s="681"/>
      <c r="AY203" s="687">
        <f t="shared" si="306"/>
        <v>-58.8</v>
      </c>
      <c r="AZ203" s="688">
        <f t="shared" si="307"/>
        <v>0</v>
      </c>
      <c r="BA203" s="687">
        <f>BA204+BA215</f>
        <v>77.2</v>
      </c>
      <c r="BB203" s="681"/>
      <c r="BC203" s="687">
        <f>BC204+BC215</f>
        <v>0</v>
      </c>
      <c r="BD203" s="681"/>
      <c r="BE203" s="687">
        <f t="shared" si="308"/>
        <v>-77.2</v>
      </c>
      <c r="BF203" s="688">
        <f t="shared" si="309"/>
        <v>0</v>
      </c>
      <c r="BG203" s="687">
        <f>BG204+BG215</f>
        <v>73.199999999999989</v>
      </c>
      <c r="BH203" s="681"/>
      <c r="BI203" s="687">
        <f>BI204+BI215</f>
        <v>0</v>
      </c>
      <c r="BJ203" s="681"/>
      <c r="BK203" s="687">
        <f t="shared" si="310"/>
        <v>-73.199999999999989</v>
      </c>
      <c r="BL203" s="688">
        <f t="shared" si="311"/>
        <v>0</v>
      </c>
      <c r="BM203" s="687">
        <f t="shared" si="312"/>
        <v>204.89999999999998</v>
      </c>
      <c r="BN203" s="681"/>
      <c r="BO203" s="687">
        <f t="shared" si="313"/>
        <v>0</v>
      </c>
      <c r="BP203" s="681"/>
      <c r="BQ203" s="687">
        <f t="shared" si="314"/>
        <v>-204.89999999999998</v>
      </c>
      <c r="BR203" s="688">
        <f t="shared" si="315"/>
        <v>0</v>
      </c>
      <c r="BS203" s="687">
        <f>BS204+BS215</f>
        <v>80.400000000000006</v>
      </c>
      <c r="BT203" s="681"/>
      <c r="BU203" s="687">
        <f>BU204+BU215</f>
        <v>0</v>
      </c>
      <c r="BV203" s="681"/>
      <c r="BW203" s="687">
        <f t="shared" si="316"/>
        <v>-80.400000000000006</v>
      </c>
      <c r="BX203" s="688">
        <f t="shared" si="317"/>
        <v>0</v>
      </c>
      <c r="BY203" s="687">
        <f>BY204+BY215</f>
        <v>74.8</v>
      </c>
      <c r="BZ203" s="681"/>
      <c r="CA203" s="687">
        <f>CA204+CA215</f>
        <v>0</v>
      </c>
      <c r="CB203" s="681"/>
      <c r="CC203" s="687">
        <f t="shared" si="318"/>
        <v>-74.8</v>
      </c>
      <c r="CD203" s="688">
        <f t="shared" si="319"/>
        <v>0</v>
      </c>
      <c r="CE203" s="687">
        <f>CE204+CE215</f>
        <v>49.7</v>
      </c>
      <c r="CF203" s="681"/>
      <c r="CG203" s="687">
        <f>CG204+CG215</f>
        <v>0</v>
      </c>
      <c r="CH203" s="681"/>
      <c r="CI203" s="687">
        <f t="shared" si="320"/>
        <v>-49.7</v>
      </c>
      <c r="CJ203" s="688">
        <f t="shared" si="321"/>
        <v>0</v>
      </c>
      <c r="CK203" s="687">
        <f t="shared" si="322"/>
        <v>275.79999999999995</v>
      </c>
      <c r="CL203" s="681"/>
      <c r="CM203" s="687">
        <f t="shared" si="323"/>
        <v>0</v>
      </c>
      <c r="CN203" s="681"/>
      <c r="CO203" s="687">
        <f t="shared" si="324"/>
        <v>-275.79999999999995</v>
      </c>
      <c r="CP203" s="688">
        <f t="shared" si="325"/>
        <v>0</v>
      </c>
      <c r="CQ203" s="687">
        <f>CQ204+CQ215</f>
        <v>91.8</v>
      </c>
      <c r="CR203" s="681"/>
      <c r="CS203" s="687">
        <f>CS204+CS215</f>
        <v>0</v>
      </c>
      <c r="CT203" s="681"/>
      <c r="CU203" s="687">
        <f t="shared" si="326"/>
        <v>-91.8</v>
      </c>
      <c r="CV203" s="688">
        <f t="shared" si="327"/>
        <v>0</v>
      </c>
      <c r="CW203" s="687">
        <f>CW204+CW215</f>
        <v>90.4</v>
      </c>
      <c r="CX203" s="681"/>
      <c r="CY203" s="687">
        <f>CY204+CY215</f>
        <v>0</v>
      </c>
      <c r="CZ203" s="681"/>
      <c r="DA203" s="687">
        <f t="shared" si="328"/>
        <v>-90.4</v>
      </c>
      <c r="DB203" s="688">
        <f t="shared" si="329"/>
        <v>0</v>
      </c>
      <c r="DC203" s="687">
        <f>DC204+DC215</f>
        <v>93.6</v>
      </c>
      <c r="DD203" s="681"/>
      <c r="DE203" s="687">
        <f>DE204+DE215</f>
        <v>0</v>
      </c>
      <c r="DF203" s="681"/>
      <c r="DG203" s="687">
        <f t="shared" si="330"/>
        <v>-93.6</v>
      </c>
      <c r="DH203" s="688">
        <f t="shared" si="331"/>
        <v>0</v>
      </c>
    </row>
    <row r="204" spans="1:112" s="45" customFormat="1" ht="24" customHeight="1">
      <c r="A204" t="s">
        <v>2479</v>
      </c>
      <c r="B204" s="49"/>
      <c r="C204" s="617"/>
      <c r="D204" s="628" t="s">
        <v>2479</v>
      </c>
      <c r="E204" s="528" t="s">
        <v>2480</v>
      </c>
      <c r="F204" s="528"/>
      <c r="G204" s="529"/>
      <c r="H204" s="530" t="s">
        <v>2481</v>
      </c>
      <c r="I204" s="530"/>
      <c r="J204" s="526" t="s">
        <v>186</v>
      </c>
      <c r="K204" s="687">
        <f t="shared" si="288"/>
        <v>487.6</v>
      </c>
      <c r="L204" s="681"/>
      <c r="M204" s="687">
        <f t="shared" si="289"/>
        <v>0</v>
      </c>
      <c r="N204" s="681"/>
      <c r="O204" s="687">
        <f t="shared" si="290"/>
        <v>-487.6</v>
      </c>
      <c r="P204" s="688">
        <f t="shared" si="291"/>
        <v>0</v>
      </c>
      <c r="Q204" s="687">
        <f t="shared" si="292"/>
        <v>133</v>
      </c>
      <c r="R204" s="681"/>
      <c r="S204" s="687">
        <f t="shared" si="293"/>
        <v>0</v>
      </c>
      <c r="T204" s="681"/>
      <c r="U204" s="687">
        <f t="shared" si="294"/>
        <v>-133</v>
      </c>
      <c r="V204" s="688">
        <f t="shared" si="295"/>
        <v>0</v>
      </c>
      <c r="W204" s="687">
        <f>W205+W208+W214</f>
        <v>46.300000000000004</v>
      </c>
      <c r="X204" s="681"/>
      <c r="Y204" s="687">
        <f>Y205+Y208+Y214</f>
        <v>0</v>
      </c>
      <c r="Z204" s="681"/>
      <c r="AA204" s="687">
        <f t="shared" si="296"/>
        <v>-46.300000000000004</v>
      </c>
      <c r="AB204" s="688">
        <f t="shared" si="297"/>
        <v>0</v>
      </c>
      <c r="AC204" s="687">
        <f>AC205+AC208+AC214</f>
        <v>41.9</v>
      </c>
      <c r="AD204" s="681"/>
      <c r="AE204" s="687">
        <f>AE205+AE208+AE214</f>
        <v>0</v>
      </c>
      <c r="AF204" s="681"/>
      <c r="AG204" s="687">
        <f t="shared" si="298"/>
        <v>-41.9</v>
      </c>
      <c r="AH204" s="688">
        <f t="shared" si="299"/>
        <v>0</v>
      </c>
      <c r="AI204" s="687">
        <f>AI205+AI208+AI214</f>
        <v>44.8</v>
      </c>
      <c r="AJ204" s="681"/>
      <c r="AK204" s="687">
        <f>AK205+AK208+AK214</f>
        <v>0</v>
      </c>
      <c r="AL204" s="681"/>
      <c r="AM204" s="687">
        <f t="shared" si="300"/>
        <v>-44.8</v>
      </c>
      <c r="AN204" s="688">
        <f t="shared" si="301"/>
        <v>0</v>
      </c>
      <c r="AO204" s="687">
        <f t="shared" si="302"/>
        <v>103.4</v>
      </c>
      <c r="AP204" s="681"/>
      <c r="AQ204" s="687">
        <f t="shared" si="303"/>
        <v>0</v>
      </c>
      <c r="AR204" s="681"/>
      <c r="AS204" s="687">
        <f t="shared" si="304"/>
        <v>-103.4</v>
      </c>
      <c r="AT204" s="688">
        <f t="shared" si="305"/>
        <v>0</v>
      </c>
      <c r="AU204" s="687">
        <f>AU205+AU208+AU214</f>
        <v>35.6</v>
      </c>
      <c r="AV204" s="681"/>
      <c r="AW204" s="687">
        <f>AW205+AW208+AW214</f>
        <v>0</v>
      </c>
      <c r="AX204" s="681"/>
      <c r="AY204" s="687">
        <f t="shared" si="306"/>
        <v>-35.6</v>
      </c>
      <c r="AZ204" s="688">
        <f t="shared" si="307"/>
        <v>0</v>
      </c>
      <c r="BA204" s="687">
        <f>BA205+BA208+BA214</f>
        <v>34.6</v>
      </c>
      <c r="BB204" s="681"/>
      <c r="BC204" s="687">
        <f>BC205+BC208+BC214</f>
        <v>0</v>
      </c>
      <c r="BD204" s="681"/>
      <c r="BE204" s="687">
        <f t="shared" si="308"/>
        <v>-34.6</v>
      </c>
      <c r="BF204" s="688">
        <f t="shared" si="309"/>
        <v>0</v>
      </c>
      <c r="BG204" s="687">
        <f>BG205+BG208+BG214</f>
        <v>33.199999999999996</v>
      </c>
      <c r="BH204" s="681"/>
      <c r="BI204" s="687">
        <f>BI205+BI208+BI214</f>
        <v>0</v>
      </c>
      <c r="BJ204" s="681"/>
      <c r="BK204" s="687">
        <f t="shared" si="310"/>
        <v>-33.199999999999996</v>
      </c>
      <c r="BL204" s="688">
        <f t="shared" si="311"/>
        <v>0</v>
      </c>
      <c r="BM204" s="687">
        <f t="shared" si="312"/>
        <v>113.3</v>
      </c>
      <c r="BN204" s="681"/>
      <c r="BO204" s="687">
        <f t="shared" si="313"/>
        <v>0</v>
      </c>
      <c r="BP204" s="681"/>
      <c r="BQ204" s="687">
        <f t="shared" si="314"/>
        <v>-113.3</v>
      </c>
      <c r="BR204" s="688">
        <f t="shared" si="315"/>
        <v>0</v>
      </c>
      <c r="BS204" s="687">
        <f>BS205+BS208+BS214</f>
        <v>35.4</v>
      </c>
      <c r="BT204" s="681"/>
      <c r="BU204" s="687">
        <f>BU205+BU208+BU214</f>
        <v>0</v>
      </c>
      <c r="BV204" s="681"/>
      <c r="BW204" s="687">
        <f t="shared" si="316"/>
        <v>-35.4</v>
      </c>
      <c r="BX204" s="688">
        <f t="shared" si="317"/>
        <v>0</v>
      </c>
      <c r="BY204" s="687">
        <f>BY205+BY208+BY214</f>
        <v>35.4</v>
      </c>
      <c r="BZ204" s="681"/>
      <c r="CA204" s="687">
        <f>CA205+CA208+CA214</f>
        <v>0</v>
      </c>
      <c r="CB204" s="681"/>
      <c r="CC204" s="687">
        <f t="shared" si="318"/>
        <v>-35.4</v>
      </c>
      <c r="CD204" s="688">
        <f t="shared" si="319"/>
        <v>0</v>
      </c>
      <c r="CE204" s="687">
        <f>CE205+CE208+CE214</f>
        <v>42.5</v>
      </c>
      <c r="CF204" s="681"/>
      <c r="CG204" s="687">
        <f>CG205+CG208+CG214</f>
        <v>0</v>
      </c>
      <c r="CH204" s="681"/>
      <c r="CI204" s="687">
        <f t="shared" si="320"/>
        <v>-42.5</v>
      </c>
      <c r="CJ204" s="688">
        <f t="shared" si="321"/>
        <v>0</v>
      </c>
      <c r="CK204" s="687">
        <f t="shared" si="322"/>
        <v>137.9</v>
      </c>
      <c r="CL204" s="681"/>
      <c r="CM204" s="687">
        <f t="shared" si="323"/>
        <v>0</v>
      </c>
      <c r="CN204" s="681"/>
      <c r="CO204" s="687">
        <f t="shared" si="324"/>
        <v>-137.9</v>
      </c>
      <c r="CP204" s="688">
        <f t="shared" si="325"/>
        <v>0</v>
      </c>
      <c r="CQ204" s="687">
        <f>CQ205+CQ208+CQ214</f>
        <v>46.5</v>
      </c>
      <c r="CR204" s="681"/>
      <c r="CS204" s="687">
        <f>CS205+CS208+CS214</f>
        <v>0</v>
      </c>
      <c r="CT204" s="681"/>
      <c r="CU204" s="687">
        <f t="shared" si="326"/>
        <v>-46.5</v>
      </c>
      <c r="CV204" s="688">
        <f t="shared" si="327"/>
        <v>0</v>
      </c>
      <c r="CW204" s="687">
        <f>CW205+CW208+CW214</f>
        <v>44.9</v>
      </c>
      <c r="CX204" s="681"/>
      <c r="CY204" s="687">
        <f>CY205+CY208+CY214</f>
        <v>0</v>
      </c>
      <c r="CZ204" s="681"/>
      <c r="DA204" s="687">
        <f t="shared" si="328"/>
        <v>-44.9</v>
      </c>
      <c r="DB204" s="688">
        <f t="shared" si="329"/>
        <v>0</v>
      </c>
      <c r="DC204" s="687">
        <f>DC205+DC208+DC214</f>
        <v>46.5</v>
      </c>
      <c r="DD204" s="681"/>
      <c r="DE204" s="687">
        <f>DE205+DE208+DE214</f>
        <v>0</v>
      </c>
      <c r="DF204" s="681"/>
      <c r="DG204" s="687">
        <f t="shared" si="330"/>
        <v>-46.5</v>
      </c>
      <c r="DH204" s="688">
        <f t="shared" si="331"/>
        <v>0</v>
      </c>
    </row>
    <row r="205" spans="1:112" s="45" customFormat="1" ht="18.75" customHeight="1">
      <c r="A205" t="s">
        <v>2482</v>
      </c>
      <c r="B205" s="49"/>
      <c r="C205" s="617" t="s">
        <v>2483</v>
      </c>
      <c r="D205" s="628" t="s">
        <v>2482</v>
      </c>
      <c r="E205" s="528" t="s">
        <v>2484</v>
      </c>
      <c r="F205" s="528"/>
      <c r="G205" s="529"/>
      <c r="H205" s="530" t="s">
        <v>2485</v>
      </c>
      <c r="I205" s="530"/>
      <c r="J205" s="526" t="s">
        <v>186</v>
      </c>
      <c r="K205" s="687">
        <f t="shared" si="288"/>
        <v>13.3</v>
      </c>
      <c r="L205" s="681"/>
      <c r="M205" s="687">
        <f t="shared" si="289"/>
        <v>0</v>
      </c>
      <c r="N205" s="681"/>
      <c r="O205" s="687">
        <f t="shared" si="290"/>
        <v>-13.3</v>
      </c>
      <c r="P205" s="688">
        <f t="shared" si="291"/>
        <v>0</v>
      </c>
      <c r="Q205" s="687">
        <f t="shared" si="292"/>
        <v>3.5</v>
      </c>
      <c r="R205" s="681"/>
      <c r="S205" s="687">
        <f t="shared" si="293"/>
        <v>0</v>
      </c>
      <c r="T205" s="681"/>
      <c r="U205" s="687">
        <f t="shared" si="294"/>
        <v>-3.5</v>
      </c>
      <c r="V205" s="688">
        <f t="shared" si="295"/>
        <v>0</v>
      </c>
      <c r="W205" s="687">
        <f>W206+W207</f>
        <v>1.2</v>
      </c>
      <c r="X205" s="681"/>
      <c r="Y205" s="687">
        <f>Y206+Y207</f>
        <v>0</v>
      </c>
      <c r="Z205" s="681"/>
      <c r="AA205" s="687">
        <f t="shared" si="296"/>
        <v>-1.2</v>
      </c>
      <c r="AB205" s="688">
        <f t="shared" si="297"/>
        <v>0</v>
      </c>
      <c r="AC205" s="687">
        <f>AC206+AC207</f>
        <v>1.1000000000000001</v>
      </c>
      <c r="AD205" s="681"/>
      <c r="AE205" s="687">
        <f>AE206+AE207</f>
        <v>0</v>
      </c>
      <c r="AF205" s="681"/>
      <c r="AG205" s="687">
        <f t="shared" si="298"/>
        <v>-1.1000000000000001</v>
      </c>
      <c r="AH205" s="688">
        <f t="shared" si="299"/>
        <v>0</v>
      </c>
      <c r="AI205" s="687">
        <f>AI206+AI207</f>
        <v>1.2</v>
      </c>
      <c r="AJ205" s="681"/>
      <c r="AK205" s="687">
        <f>AK206+AK207</f>
        <v>0</v>
      </c>
      <c r="AL205" s="681"/>
      <c r="AM205" s="687">
        <f t="shared" si="300"/>
        <v>-1.2</v>
      </c>
      <c r="AN205" s="688">
        <f t="shared" si="301"/>
        <v>0</v>
      </c>
      <c r="AO205" s="687">
        <f t="shared" si="302"/>
        <v>2.8</v>
      </c>
      <c r="AP205" s="681"/>
      <c r="AQ205" s="687">
        <f t="shared" si="303"/>
        <v>0</v>
      </c>
      <c r="AR205" s="681"/>
      <c r="AS205" s="687">
        <f t="shared" si="304"/>
        <v>-2.8</v>
      </c>
      <c r="AT205" s="688">
        <f t="shared" si="305"/>
        <v>0</v>
      </c>
      <c r="AU205" s="687">
        <f>AU206+AU207</f>
        <v>0.89999999999999991</v>
      </c>
      <c r="AV205" s="681"/>
      <c r="AW205" s="687">
        <f>AW206+AW207</f>
        <v>0</v>
      </c>
      <c r="AX205" s="681"/>
      <c r="AY205" s="687">
        <f t="shared" si="306"/>
        <v>-0.89999999999999991</v>
      </c>
      <c r="AZ205" s="688">
        <f t="shared" si="307"/>
        <v>0</v>
      </c>
      <c r="BA205" s="687">
        <f>BA206+BA207</f>
        <v>1</v>
      </c>
      <c r="BB205" s="681"/>
      <c r="BC205" s="687">
        <f>BC206+BC207</f>
        <v>0</v>
      </c>
      <c r="BD205" s="681"/>
      <c r="BE205" s="687">
        <f t="shared" si="308"/>
        <v>-1</v>
      </c>
      <c r="BF205" s="688">
        <f t="shared" si="309"/>
        <v>0</v>
      </c>
      <c r="BG205" s="687">
        <f>BG206+BG207</f>
        <v>0.89999999999999991</v>
      </c>
      <c r="BH205" s="681"/>
      <c r="BI205" s="687">
        <f>BI206+BI207</f>
        <v>0</v>
      </c>
      <c r="BJ205" s="681"/>
      <c r="BK205" s="687">
        <f t="shared" si="310"/>
        <v>-0.89999999999999991</v>
      </c>
      <c r="BL205" s="688">
        <f t="shared" si="311"/>
        <v>0</v>
      </c>
      <c r="BM205" s="687">
        <f t="shared" si="312"/>
        <v>3.2</v>
      </c>
      <c r="BN205" s="681"/>
      <c r="BO205" s="687">
        <f t="shared" si="313"/>
        <v>0</v>
      </c>
      <c r="BP205" s="681"/>
      <c r="BQ205" s="687">
        <f t="shared" si="314"/>
        <v>-3.2</v>
      </c>
      <c r="BR205" s="688">
        <f t="shared" si="315"/>
        <v>0</v>
      </c>
      <c r="BS205" s="687">
        <f>BS206+BS207</f>
        <v>1.1000000000000001</v>
      </c>
      <c r="BT205" s="681"/>
      <c r="BU205" s="687">
        <f>BU206+BU207</f>
        <v>0</v>
      </c>
      <c r="BV205" s="681"/>
      <c r="BW205" s="687">
        <f t="shared" si="316"/>
        <v>-1.1000000000000001</v>
      </c>
      <c r="BX205" s="688">
        <f t="shared" si="317"/>
        <v>0</v>
      </c>
      <c r="BY205" s="687">
        <f>BY206+BY207</f>
        <v>1.1000000000000001</v>
      </c>
      <c r="BZ205" s="681"/>
      <c r="CA205" s="687">
        <f>CA206+CA207</f>
        <v>0</v>
      </c>
      <c r="CB205" s="681"/>
      <c r="CC205" s="687">
        <f t="shared" si="318"/>
        <v>-1.1000000000000001</v>
      </c>
      <c r="CD205" s="688">
        <f t="shared" si="319"/>
        <v>0</v>
      </c>
      <c r="CE205" s="687">
        <f>CE206+CE207</f>
        <v>1</v>
      </c>
      <c r="CF205" s="681"/>
      <c r="CG205" s="687">
        <f>CG206+CG207</f>
        <v>0</v>
      </c>
      <c r="CH205" s="681"/>
      <c r="CI205" s="687">
        <f t="shared" si="320"/>
        <v>-1</v>
      </c>
      <c r="CJ205" s="688">
        <f t="shared" si="321"/>
        <v>0</v>
      </c>
      <c r="CK205" s="687">
        <f t="shared" si="322"/>
        <v>3.8</v>
      </c>
      <c r="CL205" s="681"/>
      <c r="CM205" s="687">
        <f t="shared" si="323"/>
        <v>0</v>
      </c>
      <c r="CN205" s="681"/>
      <c r="CO205" s="687">
        <f t="shared" si="324"/>
        <v>-3.8</v>
      </c>
      <c r="CP205" s="688">
        <f t="shared" si="325"/>
        <v>0</v>
      </c>
      <c r="CQ205" s="687">
        <f>CQ206+CQ207</f>
        <v>1.2</v>
      </c>
      <c r="CR205" s="681"/>
      <c r="CS205" s="687">
        <f>CS206+CS207</f>
        <v>0</v>
      </c>
      <c r="CT205" s="681"/>
      <c r="CU205" s="687">
        <f t="shared" si="326"/>
        <v>-1.2</v>
      </c>
      <c r="CV205" s="688">
        <f t="shared" si="327"/>
        <v>0</v>
      </c>
      <c r="CW205" s="687">
        <f>CW206+CW207</f>
        <v>1.3</v>
      </c>
      <c r="CX205" s="681"/>
      <c r="CY205" s="687">
        <f>CY206+CY207</f>
        <v>0</v>
      </c>
      <c r="CZ205" s="681"/>
      <c r="DA205" s="687">
        <f t="shared" si="328"/>
        <v>-1.3</v>
      </c>
      <c r="DB205" s="688">
        <f t="shared" si="329"/>
        <v>0</v>
      </c>
      <c r="DC205" s="687">
        <f>DC206+DC207</f>
        <v>1.3</v>
      </c>
      <c r="DD205" s="681"/>
      <c r="DE205" s="687">
        <f>DE206+DE207</f>
        <v>0</v>
      </c>
      <c r="DF205" s="681"/>
      <c r="DG205" s="687">
        <f t="shared" si="330"/>
        <v>-1.3</v>
      </c>
      <c r="DH205" s="688">
        <f t="shared" si="331"/>
        <v>0</v>
      </c>
    </row>
    <row r="206" spans="1:112" s="45" customFormat="1" ht="31.5" customHeight="1">
      <c r="A206" t="s">
        <v>2486</v>
      </c>
      <c r="B206" s="49"/>
      <c r="C206" s="617"/>
      <c r="D206" s="628" t="s">
        <v>2487</v>
      </c>
      <c r="E206" s="528" t="s">
        <v>2488</v>
      </c>
      <c r="F206" s="528"/>
      <c r="G206" s="529"/>
      <c r="H206" s="530"/>
      <c r="I206" s="530"/>
      <c r="J206" s="526" t="s">
        <v>186</v>
      </c>
      <c r="K206" s="687">
        <f t="shared" si="288"/>
        <v>3.4</v>
      </c>
      <c r="L206" s="681"/>
      <c r="M206" s="687">
        <f t="shared" si="289"/>
        <v>0</v>
      </c>
      <c r="N206" s="681"/>
      <c r="O206" s="687">
        <f t="shared" si="290"/>
        <v>-3.4</v>
      </c>
      <c r="P206" s="688">
        <f t="shared" si="291"/>
        <v>0</v>
      </c>
      <c r="Q206" s="687">
        <f t="shared" si="292"/>
        <v>0.89999999999999991</v>
      </c>
      <c r="R206" s="681"/>
      <c r="S206" s="687">
        <f t="shared" si="293"/>
        <v>0</v>
      </c>
      <c r="T206" s="681"/>
      <c r="U206" s="687">
        <f t="shared" si="294"/>
        <v>-0.89999999999999991</v>
      </c>
      <c r="V206" s="688">
        <f t="shared" si="295"/>
        <v>0</v>
      </c>
      <c r="W206" s="683">
        <v>0.3</v>
      </c>
      <c r="X206" s="681"/>
      <c r="Y206" s="681"/>
      <c r="Z206" s="681"/>
      <c r="AA206" s="687">
        <f t="shared" si="296"/>
        <v>-0.3</v>
      </c>
      <c r="AB206" s="688">
        <f t="shared" si="297"/>
        <v>0</v>
      </c>
      <c r="AC206" s="683">
        <v>0.3</v>
      </c>
      <c r="AD206" s="681"/>
      <c r="AE206" s="681"/>
      <c r="AF206" s="681"/>
      <c r="AG206" s="687">
        <f t="shared" si="298"/>
        <v>-0.3</v>
      </c>
      <c r="AH206" s="688">
        <f t="shared" si="299"/>
        <v>0</v>
      </c>
      <c r="AI206" s="683">
        <v>0.3</v>
      </c>
      <c r="AJ206" s="681"/>
      <c r="AK206" s="681"/>
      <c r="AL206" s="681"/>
      <c r="AM206" s="687">
        <f t="shared" si="300"/>
        <v>-0.3</v>
      </c>
      <c r="AN206" s="688">
        <f t="shared" si="301"/>
        <v>0</v>
      </c>
      <c r="AO206" s="687">
        <f t="shared" si="302"/>
        <v>0.60000000000000009</v>
      </c>
      <c r="AP206" s="681"/>
      <c r="AQ206" s="687">
        <f t="shared" si="303"/>
        <v>0</v>
      </c>
      <c r="AR206" s="681"/>
      <c r="AS206" s="687">
        <f t="shared" si="304"/>
        <v>-0.60000000000000009</v>
      </c>
      <c r="AT206" s="688">
        <f t="shared" si="305"/>
        <v>0</v>
      </c>
      <c r="AU206" s="683">
        <v>0.2</v>
      </c>
      <c r="AV206" s="681"/>
      <c r="AW206" s="681"/>
      <c r="AX206" s="681"/>
      <c r="AY206" s="687">
        <f t="shared" si="306"/>
        <v>-0.2</v>
      </c>
      <c r="AZ206" s="688">
        <f t="shared" si="307"/>
        <v>0</v>
      </c>
      <c r="BA206" s="683">
        <v>0.2</v>
      </c>
      <c r="BB206" s="681"/>
      <c r="BC206" s="681"/>
      <c r="BD206" s="681"/>
      <c r="BE206" s="687">
        <f t="shared" si="308"/>
        <v>-0.2</v>
      </c>
      <c r="BF206" s="688">
        <f t="shared" si="309"/>
        <v>0</v>
      </c>
      <c r="BG206" s="683">
        <v>0.2</v>
      </c>
      <c r="BH206" s="681"/>
      <c r="BI206" s="681"/>
      <c r="BJ206" s="681"/>
      <c r="BK206" s="687">
        <f t="shared" si="310"/>
        <v>-0.2</v>
      </c>
      <c r="BL206" s="688">
        <f t="shared" si="311"/>
        <v>0</v>
      </c>
      <c r="BM206" s="687">
        <f t="shared" si="312"/>
        <v>0.8</v>
      </c>
      <c r="BN206" s="681"/>
      <c r="BO206" s="687">
        <f t="shared" si="313"/>
        <v>0</v>
      </c>
      <c r="BP206" s="681"/>
      <c r="BQ206" s="687">
        <f t="shared" si="314"/>
        <v>-0.8</v>
      </c>
      <c r="BR206" s="688">
        <f t="shared" si="315"/>
        <v>0</v>
      </c>
      <c r="BS206" s="683">
        <v>0.3</v>
      </c>
      <c r="BT206" s="681"/>
      <c r="BU206" s="681"/>
      <c r="BV206" s="681"/>
      <c r="BW206" s="687">
        <f t="shared" si="316"/>
        <v>-0.3</v>
      </c>
      <c r="BX206" s="688">
        <f t="shared" si="317"/>
        <v>0</v>
      </c>
      <c r="BY206" s="683">
        <v>0.3</v>
      </c>
      <c r="BZ206" s="681"/>
      <c r="CA206" s="681"/>
      <c r="CB206" s="681"/>
      <c r="CC206" s="687">
        <f t="shared" si="318"/>
        <v>-0.3</v>
      </c>
      <c r="CD206" s="688">
        <f t="shared" si="319"/>
        <v>0</v>
      </c>
      <c r="CE206" s="683">
        <v>0.2</v>
      </c>
      <c r="CF206" s="681"/>
      <c r="CG206" s="681"/>
      <c r="CH206" s="681"/>
      <c r="CI206" s="687">
        <f t="shared" si="320"/>
        <v>-0.2</v>
      </c>
      <c r="CJ206" s="688">
        <f t="shared" si="321"/>
        <v>0</v>
      </c>
      <c r="CK206" s="687">
        <f t="shared" si="322"/>
        <v>1.1000000000000001</v>
      </c>
      <c r="CL206" s="681"/>
      <c r="CM206" s="687">
        <f t="shared" si="323"/>
        <v>0</v>
      </c>
      <c r="CN206" s="681"/>
      <c r="CO206" s="687">
        <f t="shared" si="324"/>
        <v>-1.1000000000000001</v>
      </c>
      <c r="CP206" s="688">
        <f t="shared" si="325"/>
        <v>0</v>
      </c>
      <c r="CQ206" s="683">
        <v>0.3</v>
      </c>
      <c r="CR206" s="681"/>
      <c r="CS206" s="681"/>
      <c r="CT206" s="681"/>
      <c r="CU206" s="687">
        <f t="shared" si="326"/>
        <v>-0.3</v>
      </c>
      <c r="CV206" s="688">
        <f t="shared" si="327"/>
        <v>0</v>
      </c>
      <c r="CW206" s="683">
        <v>0.4</v>
      </c>
      <c r="CX206" s="681"/>
      <c r="CY206" s="681"/>
      <c r="CZ206" s="681"/>
      <c r="DA206" s="687">
        <f t="shared" si="328"/>
        <v>-0.4</v>
      </c>
      <c r="DB206" s="688">
        <f t="shared" si="329"/>
        <v>0</v>
      </c>
      <c r="DC206" s="683">
        <v>0.4</v>
      </c>
      <c r="DD206" s="681"/>
      <c r="DE206" s="681"/>
      <c r="DF206" s="681"/>
      <c r="DG206" s="687">
        <f t="shared" si="330"/>
        <v>-0.4</v>
      </c>
      <c r="DH206" s="688">
        <f t="shared" si="331"/>
        <v>0</v>
      </c>
    </row>
    <row r="207" spans="1:112" s="45" customFormat="1" ht="18.75" customHeight="1">
      <c r="A207" t="s">
        <v>2489</v>
      </c>
      <c r="B207" s="49"/>
      <c r="C207" s="617"/>
      <c r="D207" s="628" t="s">
        <v>2490</v>
      </c>
      <c r="E207" s="528" t="s">
        <v>2491</v>
      </c>
      <c r="F207" s="528"/>
      <c r="G207" s="529"/>
      <c r="H207" s="530"/>
      <c r="I207" s="530"/>
      <c r="J207" s="526" t="s">
        <v>186</v>
      </c>
      <c r="K207" s="687">
        <f t="shared" si="288"/>
        <v>9.9000000000000021</v>
      </c>
      <c r="L207" s="681"/>
      <c r="M207" s="687">
        <f t="shared" si="289"/>
        <v>0</v>
      </c>
      <c r="N207" s="681"/>
      <c r="O207" s="687">
        <f t="shared" si="290"/>
        <v>-9.9000000000000021</v>
      </c>
      <c r="P207" s="688">
        <f t="shared" si="291"/>
        <v>0</v>
      </c>
      <c r="Q207" s="687">
        <f t="shared" si="292"/>
        <v>2.6</v>
      </c>
      <c r="R207" s="681"/>
      <c r="S207" s="687">
        <f t="shared" si="293"/>
        <v>0</v>
      </c>
      <c r="T207" s="681"/>
      <c r="U207" s="687">
        <f t="shared" si="294"/>
        <v>-2.6</v>
      </c>
      <c r="V207" s="688">
        <f t="shared" si="295"/>
        <v>0</v>
      </c>
      <c r="W207" s="683">
        <v>0.9</v>
      </c>
      <c r="X207" s="681"/>
      <c r="Y207" s="681"/>
      <c r="Z207" s="681"/>
      <c r="AA207" s="687">
        <f t="shared" si="296"/>
        <v>-0.9</v>
      </c>
      <c r="AB207" s="688">
        <f t="shared" si="297"/>
        <v>0</v>
      </c>
      <c r="AC207" s="683">
        <v>0.8</v>
      </c>
      <c r="AD207" s="681"/>
      <c r="AE207" s="681"/>
      <c r="AF207" s="681"/>
      <c r="AG207" s="687">
        <f t="shared" si="298"/>
        <v>-0.8</v>
      </c>
      <c r="AH207" s="688">
        <f t="shared" si="299"/>
        <v>0</v>
      </c>
      <c r="AI207" s="683">
        <v>0.9</v>
      </c>
      <c r="AJ207" s="681"/>
      <c r="AK207" s="681"/>
      <c r="AL207" s="681"/>
      <c r="AM207" s="687">
        <f t="shared" si="300"/>
        <v>-0.9</v>
      </c>
      <c r="AN207" s="688">
        <f t="shared" si="301"/>
        <v>0</v>
      </c>
      <c r="AO207" s="687">
        <f t="shared" si="302"/>
        <v>2.2000000000000002</v>
      </c>
      <c r="AP207" s="681"/>
      <c r="AQ207" s="687">
        <f t="shared" si="303"/>
        <v>0</v>
      </c>
      <c r="AR207" s="681"/>
      <c r="AS207" s="687">
        <f t="shared" si="304"/>
        <v>-2.2000000000000002</v>
      </c>
      <c r="AT207" s="688">
        <f t="shared" si="305"/>
        <v>0</v>
      </c>
      <c r="AU207" s="683">
        <v>0.7</v>
      </c>
      <c r="AV207" s="681"/>
      <c r="AW207" s="681"/>
      <c r="AX207" s="681"/>
      <c r="AY207" s="687">
        <f t="shared" si="306"/>
        <v>-0.7</v>
      </c>
      <c r="AZ207" s="688">
        <f t="shared" si="307"/>
        <v>0</v>
      </c>
      <c r="BA207" s="683">
        <v>0.8</v>
      </c>
      <c r="BB207" s="681"/>
      <c r="BC207" s="681"/>
      <c r="BD207" s="681"/>
      <c r="BE207" s="687">
        <f t="shared" si="308"/>
        <v>-0.8</v>
      </c>
      <c r="BF207" s="688">
        <f t="shared" si="309"/>
        <v>0</v>
      </c>
      <c r="BG207" s="683">
        <v>0.7</v>
      </c>
      <c r="BH207" s="681"/>
      <c r="BI207" s="681"/>
      <c r="BJ207" s="681"/>
      <c r="BK207" s="687">
        <f t="shared" si="310"/>
        <v>-0.7</v>
      </c>
      <c r="BL207" s="688">
        <f t="shared" si="311"/>
        <v>0</v>
      </c>
      <c r="BM207" s="687">
        <f t="shared" si="312"/>
        <v>2.4000000000000004</v>
      </c>
      <c r="BN207" s="681"/>
      <c r="BO207" s="687">
        <f t="shared" si="313"/>
        <v>0</v>
      </c>
      <c r="BP207" s="681"/>
      <c r="BQ207" s="687">
        <f t="shared" si="314"/>
        <v>-2.4000000000000004</v>
      </c>
      <c r="BR207" s="688">
        <f t="shared" si="315"/>
        <v>0</v>
      </c>
      <c r="BS207" s="683">
        <v>0.8</v>
      </c>
      <c r="BT207" s="681"/>
      <c r="BU207" s="681"/>
      <c r="BV207" s="681"/>
      <c r="BW207" s="687">
        <f t="shared" si="316"/>
        <v>-0.8</v>
      </c>
      <c r="BX207" s="688">
        <f t="shared" si="317"/>
        <v>0</v>
      </c>
      <c r="BY207" s="683">
        <v>0.8</v>
      </c>
      <c r="BZ207" s="681"/>
      <c r="CA207" s="681"/>
      <c r="CB207" s="681"/>
      <c r="CC207" s="687">
        <f t="shared" si="318"/>
        <v>-0.8</v>
      </c>
      <c r="CD207" s="688">
        <f t="shared" si="319"/>
        <v>0</v>
      </c>
      <c r="CE207" s="683">
        <v>0.8</v>
      </c>
      <c r="CF207" s="681"/>
      <c r="CG207" s="681"/>
      <c r="CH207" s="681"/>
      <c r="CI207" s="687">
        <f t="shared" si="320"/>
        <v>-0.8</v>
      </c>
      <c r="CJ207" s="688">
        <f t="shared" si="321"/>
        <v>0</v>
      </c>
      <c r="CK207" s="687">
        <f t="shared" si="322"/>
        <v>2.7</v>
      </c>
      <c r="CL207" s="681"/>
      <c r="CM207" s="687">
        <f t="shared" si="323"/>
        <v>0</v>
      </c>
      <c r="CN207" s="681"/>
      <c r="CO207" s="687">
        <f t="shared" si="324"/>
        <v>-2.7</v>
      </c>
      <c r="CP207" s="688">
        <f t="shared" si="325"/>
        <v>0</v>
      </c>
      <c r="CQ207" s="683">
        <v>0.9</v>
      </c>
      <c r="CR207" s="681"/>
      <c r="CS207" s="681"/>
      <c r="CT207" s="681"/>
      <c r="CU207" s="687">
        <f t="shared" si="326"/>
        <v>-0.9</v>
      </c>
      <c r="CV207" s="688">
        <f t="shared" si="327"/>
        <v>0</v>
      </c>
      <c r="CW207" s="683">
        <v>0.9</v>
      </c>
      <c r="CX207" s="681"/>
      <c r="CY207" s="681"/>
      <c r="CZ207" s="681"/>
      <c r="DA207" s="687">
        <f t="shared" si="328"/>
        <v>-0.9</v>
      </c>
      <c r="DB207" s="688">
        <f t="shared" si="329"/>
        <v>0</v>
      </c>
      <c r="DC207" s="683">
        <v>0.9</v>
      </c>
      <c r="DD207" s="681"/>
      <c r="DE207" s="681"/>
      <c r="DF207" s="681"/>
      <c r="DG207" s="687">
        <f t="shared" si="330"/>
        <v>-0.9</v>
      </c>
      <c r="DH207" s="688">
        <f t="shared" si="331"/>
        <v>0</v>
      </c>
    </row>
    <row r="208" spans="1:112" s="45" customFormat="1" ht="24" customHeight="1">
      <c r="A208" t="s">
        <v>2144</v>
      </c>
      <c r="B208" s="49"/>
      <c r="C208" s="617" t="s">
        <v>2492</v>
      </c>
      <c r="D208" s="628" t="s">
        <v>2144</v>
      </c>
      <c r="E208" s="528" t="s">
        <v>2493</v>
      </c>
      <c r="F208" s="528"/>
      <c r="G208" s="529"/>
      <c r="H208" s="530" t="s">
        <v>2494</v>
      </c>
      <c r="I208" s="530"/>
      <c r="J208" s="526" t="s">
        <v>186</v>
      </c>
      <c r="K208" s="687">
        <f t="shared" si="288"/>
        <v>474.30000000000007</v>
      </c>
      <c r="L208" s="681"/>
      <c r="M208" s="687">
        <f t="shared" si="289"/>
        <v>0</v>
      </c>
      <c r="N208" s="681"/>
      <c r="O208" s="687">
        <f t="shared" si="290"/>
        <v>-474.30000000000007</v>
      </c>
      <c r="P208" s="688">
        <f t="shared" si="291"/>
        <v>0</v>
      </c>
      <c r="Q208" s="687">
        <f t="shared" si="292"/>
        <v>129.5</v>
      </c>
      <c r="R208" s="681"/>
      <c r="S208" s="687">
        <f t="shared" si="293"/>
        <v>0</v>
      </c>
      <c r="T208" s="681"/>
      <c r="U208" s="687">
        <f t="shared" si="294"/>
        <v>-129.5</v>
      </c>
      <c r="V208" s="688">
        <f t="shared" si="295"/>
        <v>0</v>
      </c>
      <c r="W208" s="687">
        <f>W209+W211+W212</f>
        <v>45.1</v>
      </c>
      <c r="X208" s="681"/>
      <c r="Y208" s="687">
        <f>Y209+Y211+Y212</f>
        <v>0</v>
      </c>
      <c r="Z208" s="681"/>
      <c r="AA208" s="687">
        <f t="shared" si="296"/>
        <v>-45.1</v>
      </c>
      <c r="AB208" s="688">
        <f t="shared" si="297"/>
        <v>0</v>
      </c>
      <c r="AC208" s="687">
        <f>AC209+AC211+AC212</f>
        <v>40.799999999999997</v>
      </c>
      <c r="AD208" s="681"/>
      <c r="AE208" s="687">
        <f>AE209+AE211+AE212</f>
        <v>0</v>
      </c>
      <c r="AF208" s="681"/>
      <c r="AG208" s="687">
        <f t="shared" si="298"/>
        <v>-40.799999999999997</v>
      </c>
      <c r="AH208" s="688">
        <f t="shared" si="299"/>
        <v>0</v>
      </c>
      <c r="AI208" s="687">
        <f>AI209+AI211+AI212</f>
        <v>43.599999999999994</v>
      </c>
      <c r="AJ208" s="681"/>
      <c r="AK208" s="687">
        <f>AK209+AK211+AK212</f>
        <v>0</v>
      </c>
      <c r="AL208" s="681"/>
      <c r="AM208" s="687">
        <f t="shared" si="300"/>
        <v>-43.599999999999994</v>
      </c>
      <c r="AN208" s="688">
        <f t="shared" si="301"/>
        <v>0</v>
      </c>
      <c r="AO208" s="687">
        <f t="shared" si="302"/>
        <v>100.60000000000001</v>
      </c>
      <c r="AP208" s="681"/>
      <c r="AQ208" s="687">
        <f t="shared" si="303"/>
        <v>0</v>
      </c>
      <c r="AR208" s="681"/>
      <c r="AS208" s="687">
        <f t="shared" si="304"/>
        <v>-100.60000000000001</v>
      </c>
      <c r="AT208" s="688">
        <f t="shared" si="305"/>
        <v>0</v>
      </c>
      <c r="AU208" s="687">
        <f>AU209+AU211+AU212</f>
        <v>34.700000000000003</v>
      </c>
      <c r="AV208" s="681"/>
      <c r="AW208" s="687">
        <f>AW209+AW211+AW212</f>
        <v>0</v>
      </c>
      <c r="AX208" s="681"/>
      <c r="AY208" s="687">
        <f t="shared" si="306"/>
        <v>-34.700000000000003</v>
      </c>
      <c r="AZ208" s="688">
        <f t="shared" si="307"/>
        <v>0</v>
      </c>
      <c r="BA208" s="687">
        <f>BA209+BA211+BA212</f>
        <v>33.6</v>
      </c>
      <c r="BB208" s="681"/>
      <c r="BC208" s="687">
        <f>BC209+BC211+BC212</f>
        <v>0</v>
      </c>
      <c r="BD208" s="681"/>
      <c r="BE208" s="687">
        <f t="shared" si="308"/>
        <v>-33.6</v>
      </c>
      <c r="BF208" s="688">
        <f t="shared" si="309"/>
        <v>0</v>
      </c>
      <c r="BG208" s="687">
        <f>BG209+BG211+BG212</f>
        <v>32.299999999999997</v>
      </c>
      <c r="BH208" s="681"/>
      <c r="BI208" s="687">
        <f>BI209+BI211+BI212</f>
        <v>0</v>
      </c>
      <c r="BJ208" s="681"/>
      <c r="BK208" s="687">
        <f t="shared" si="310"/>
        <v>-32.299999999999997</v>
      </c>
      <c r="BL208" s="688">
        <f t="shared" si="311"/>
        <v>0</v>
      </c>
      <c r="BM208" s="687">
        <f t="shared" si="312"/>
        <v>110.1</v>
      </c>
      <c r="BN208" s="681"/>
      <c r="BO208" s="687">
        <f t="shared" si="313"/>
        <v>0</v>
      </c>
      <c r="BP208" s="681"/>
      <c r="BQ208" s="687">
        <f t="shared" si="314"/>
        <v>-110.1</v>
      </c>
      <c r="BR208" s="688">
        <f t="shared" si="315"/>
        <v>0</v>
      </c>
      <c r="BS208" s="687">
        <f>BS209+BS211+BS212</f>
        <v>34.299999999999997</v>
      </c>
      <c r="BT208" s="681"/>
      <c r="BU208" s="687">
        <f>BU209+BU211+BU212</f>
        <v>0</v>
      </c>
      <c r="BV208" s="681"/>
      <c r="BW208" s="687">
        <f t="shared" si="316"/>
        <v>-34.299999999999997</v>
      </c>
      <c r="BX208" s="688">
        <f t="shared" si="317"/>
        <v>0</v>
      </c>
      <c r="BY208" s="687">
        <f>BY209+BY211+BY212</f>
        <v>34.299999999999997</v>
      </c>
      <c r="BZ208" s="681"/>
      <c r="CA208" s="687">
        <f>CA209+CA211+CA212</f>
        <v>0</v>
      </c>
      <c r="CB208" s="681"/>
      <c r="CC208" s="687">
        <f t="shared" si="318"/>
        <v>-34.299999999999997</v>
      </c>
      <c r="CD208" s="688">
        <f t="shared" si="319"/>
        <v>0</v>
      </c>
      <c r="CE208" s="687">
        <f>CE209+CE211+CE212</f>
        <v>41.5</v>
      </c>
      <c r="CF208" s="681"/>
      <c r="CG208" s="687">
        <f>CG209+CG211+CG212</f>
        <v>0</v>
      </c>
      <c r="CH208" s="681"/>
      <c r="CI208" s="687">
        <f t="shared" si="320"/>
        <v>-41.5</v>
      </c>
      <c r="CJ208" s="688">
        <f t="shared" si="321"/>
        <v>0</v>
      </c>
      <c r="CK208" s="687">
        <f t="shared" si="322"/>
        <v>134.10000000000002</v>
      </c>
      <c r="CL208" s="681"/>
      <c r="CM208" s="687">
        <f t="shared" si="323"/>
        <v>0</v>
      </c>
      <c r="CN208" s="681"/>
      <c r="CO208" s="687">
        <f t="shared" si="324"/>
        <v>-134.10000000000002</v>
      </c>
      <c r="CP208" s="688">
        <f t="shared" si="325"/>
        <v>0</v>
      </c>
      <c r="CQ208" s="687">
        <f>CQ209+CQ211+CQ212</f>
        <v>45.3</v>
      </c>
      <c r="CR208" s="681"/>
      <c r="CS208" s="687">
        <f>CS209+CS211+CS212</f>
        <v>0</v>
      </c>
      <c r="CT208" s="681"/>
      <c r="CU208" s="687">
        <f t="shared" si="326"/>
        <v>-45.3</v>
      </c>
      <c r="CV208" s="688">
        <f t="shared" si="327"/>
        <v>0</v>
      </c>
      <c r="CW208" s="687">
        <f>CW209+CW211+CW212</f>
        <v>43.6</v>
      </c>
      <c r="CX208" s="681"/>
      <c r="CY208" s="687">
        <f>CY209+CY211+CY212</f>
        <v>0</v>
      </c>
      <c r="CZ208" s="681"/>
      <c r="DA208" s="687">
        <f t="shared" si="328"/>
        <v>-43.6</v>
      </c>
      <c r="DB208" s="688">
        <f t="shared" si="329"/>
        <v>0</v>
      </c>
      <c r="DC208" s="687">
        <f>DC209+DC211+DC212</f>
        <v>45.2</v>
      </c>
      <c r="DD208" s="681"/>
      <c r="DE208" s="687">
        <f>DE209+DE211+DE212</f>
        <v>0</v>
      </c>
      <c r="DF208" s="681"/>
      <c r="DG208" s="687">
        <f t="shared" si="330"/>
        <v>-45.2</v>
      </c>
      <c r="DH208" s="688">
        <f t="shared" si="331"/>
        <v>0</v>
      </c>
    </row>
    <row r="209" spans="1:112" s="45" customFormat="1" ht="18.75" customHeight="1">
      <c r="A209" t="s">
        <v>2495</v>
      </c>
      <c r="B209" s="49"/>
      <c r="C209" s="385"/>
      <c r="D209" s="628" t="s">
        <v>2496</v>
      </c>
      <c r="E209" s="528" t="s">
        <v>2497</v>
      </c>
      <c r="F209" s="528"/>
      <c r="G209" s="529"/>
      <c r="H209" s="530"/>
      <c r="I209" s="530"/>
      <c r="J209" s="526" t="s">
        <v>186</v>
      </c>
      <c r="K209" s="687">
        <f t="shared" si="288"/>
        <v>266.59999999999997</v>
      </c>
      <c r="L209" s="681"/>
      <c r="M209" s="687">
        <f t="shared" si="289"/>
        <v>0</v>
      </c>
      <c r="N209" s="681"/>
      <c r="O209" s="687">
        <f t="shared" si="290"/>
        <v>-266.59999999999997</v>
      </c>
      <c r="P209" s="688">
        <f t="shared" si="291"/>
        <v>0</v>
      </c>
      <c r="Q209" s="687">
        <f t="shared" si="292"/>
        <v>69.599999999999994</v>
      </c>
      <c r="R209" s="681"/>
      <c r="S209" s="687">
        <f t="shared" si="293"/>
        <v>0</v>
      </c>
      <c r="T209" s="681"/>
      <c r="U209" s="687">
        <f t="shared" si="294"/>
        <v>-69.599999999999994</v>
      </c>
      <c r="V209" s="688">
        <f t="shared" si="295"/>
        <v>0</v>
      </c>
      <c r="W209" s="683">
        <v>24</v>
      </c>
      <c r="X209" s="681"/>
      <c r="Y209" s="681"/>
      <c r="Z209" s="681"/>
      <c r="AA209" s="687">
        <f t="shared" si="296"/>
        <v>-24</v>
      </c>
      <c r="AB209" s="688">
        <f t="shared" si="297"/>
        <v>0</v>
      </c>
      <c r="AC209" s="683">
        <v>21.7</v>
      </c>
      <c r="AD209" s="681"/>
      <c r="AE209" s="681"/>
      <c r="AF209" s="681"/>
      <c r="AG209" s="687">
        <f t="shared" si="298"/>
        <v>-21.7</v>
      </c>
      <c r="AH209" s="688">
        <f t="shared" si="299"/>
        <v>0</v>
      </c>
      <c r="AI209" s="683">
        <v>23.9</v>
      </c>
      <c r="AJ209" s="681"/>
      <c r="AK209" s="681"/>
      <c r="AL209" s="681"/>
      <c r="AM209" s="687">
        <f t="shared" si="300"/>
        <v>-23.9</v>
      </c>
      <c r="AN209" s="688">
        <f t="shared" si="301"/>
        <v>0</v>
      </c>
      <c r="AO209" s="687">
        <f t="shared" si="302"/>
        <v>61.1</v>
      </c>
      <c r="AP209" s="681"/>
      <c r="AQ209" s="687">
        <f t="shared" si="303"/>
        <v>0</v>
      </c>
      <c r="AR209" s="681"/>
      <c r="AS209" s="687">
        <f t="shared" si="304"/>
        <v>-61.1</v>
      </c>
      <c r="AT209" s="688">
        <f t="shared" si="305"/>
        <v>0</v>
      </c>
      <c r="AU209" s="683">
        <v>21</v>
      </c>
      <c r="AV209" s="681"/>
      <c r="AW209" s="681"/>
      <c r="AX209" s="681"/>
      <c r="AY209" s="687">
        <f t="shared" si="306"/>
        <v>-21</v>
      </c>
      <c r="AZ209" s="688">
        <f t="shared" si="307"/>
        <v>0</v>
      </c>
      <c r="BA209" s="683">
        <v>20.5</v>
      </c>
      <c r="BB209" s="681"/>
      <c r="BC209" s="681"/>
      <c r="BD209" s="681"/>
      <c r="BE209" s="687">
        <f t="shared" si="308"/>
        <v>-20.5</v>
      </c>
      <c r="BF209" s="688">
        <f t="shared" si="309"/>
        <v>0</v>
      </c>
      <c r="BG209" s="683">
        <v>19.600000000000001</v>
      </c>
      <c r="BH209" s="681"/>
      <c r="BI209" s="681"/>
      <c r="BJ209" s="681"/>
      <c r="BK209" s="687">
        <f t="shared" si="310"/>
        <v>-19.600000000000001</v>
      </c>
      <c r="BL209" s="688">
        <f t="shared" si="311"/>
        <v>0</v>
      </c>
      <c r="BM209" s="687">
        <f t="shared" si="312"/>
        <v>64.7</v>
      </c>
      <c r="BN209" s="681"/>
      <c r="BO209" s="687">
        <f t="shared" si="313"/>
        <v>0</v>
      </c>
      <c r="BP209" s="681"/>
      <c r="BQ209" s="687">
        <f t="shared" si="314"/>
        <v>-64.7</v>
      </c>
      <c r="BR209" s="688">
        <f t="shared" si="315"/>
        <v>0</v>
      </c>
      <c r="BS209" s="683">
        <v>21.2</v>
      </c>
      <c r="BT209" s="681"/>
      <c r="BU209" s="681"/>
      <c r="BV209" s="681"/>
      <c r="BW209" s="687">
        <f t="shared" si="316"/>
        <v>-21.2</v>
      </c>
      <c r="BX209" s="688">
        <f t="shared" si="317"/>
        <v>0</v>
      </c>
      <c r="BY209" s="683">
        <v>21.2</v>
      </c>
      <c r="BZ209" s="681"/>
      <c r="CA209" s="681"/>
      <c r="CB209" s="681"/>
      <c r="CC209" s="687">
        <f t="shared" si="318"/>
        <v>-21.2</v>
      </c>
      <c r="CD209" s="688">
        <f t="shared" si="319"/>
        <v>0</v>
      </c>
      <c r="CE209" s="683">
        <v>22.3</v>
      </c>
      <c r="CF209" s="681"/>
      <c r="CG209" s="681"/>
      <c r="CH209" s="681"/>
      <c r="CI209" s="687">
        <f t="shared" si="320"/>
        <v>-22.3</v>
      </c>
      <c r="CJ209" s="688">
        <f t="shared" si="321"/>
        <v>0</v>
      </c>
      <c r="CK209" s="687">
        <f t="shared" si="322"/>
        <v>71.2</v>
      </c>
      <c r="CL209" s="681"/>
      <c r="CM209" s="687">
        <f t="shared" si="323"/>
        <v>0</v>
      </c>
      <c r="CN209" s="681"/>
      <c r="CO209" s="687">
        <f t="shared" si="324"/>
        <v>-71.2</v>
      </c>
      <c r="CP209" s="688">
        <f t="shared" si="325"/>
        <v>0</v>
      </c>
      <c r="CQ209" s="683">
        <v>24.1</v>
      </c>
      <c r="CR209" s="681"/>
      <c r="CS209" s="681"/>
      <c r="CT209" s="681"/>
      <c r="CU209" s="687">
        <f t="shared" si="326"/>
        <v>-24.1</v>
      </c>
      <c r="CV209" s="688">
        <f t="shared" si="327"/>
        <v>0</v>
      </c>
      <c r="CW209" s="683">
        <v>23.1</v>
      </c>
      <c r="CX209" s="681"/>
      <c r="CY209" s="681"/>
      <c r="CZ209" s="681"/>
      <c r="DA209" s="687">
        <f t="shared" si="328"/>
        <v>-23.1</v>
      </c>
      <c r="DB209" s="688">
        <f t="shared" si="329"/>
        <v>0</v>
      </c>
      <c r="DC209" s="683">
        <v>24</v>
      </c>
      <c r="DD209" s="681"/>
      <c r="DE209" s="681"/>
      <c r="DF209" s="681"/>
      <c r="DG209" s="687">
        <f t="shared" si="330"/>
        <v>-24</v>
      </c>
      <c r="DH209" s="688">
        <f t="shared" si="331"/>
        <v>0</v>
      </c>
    </row>
    <row r="210" spans="1:112" s="45" customFormat="1" ht="18.75" customHeight="1">
      <c r="A210" t="s">
        <v>2498</v>
      </c>
      <c r="B210" s="49"/>
      <c r="C210" s="385"/>
      <c r="D210" s="56" t="s">
        <v>2498</v>
      </c>
      <c r="E210" s="528" t="s">
        <v>2499</v>
      </c>
      <c r="F210" s="528"/>
      <c r="G210" s="529"/>
      <c r="H210" s="530"/>
      <c r="I210" s="530"/>
      <c r="J210" s="526" t="s">
        <v>186</v>
      </c>
      <c r="K210" s="687">
        <f t="shared" si="288"/>
        <v>103.4</v>
      </c>
      <c r="L210" s="681"/>
      <c r="M210" s="687">
        <f t="shared" si="289"/>
        <v>0</v>
      </c>
      <c r="N210" s="681"/>
      <c r="O210" s="687">
        <f t="shared" si="290"/>
        <v>-103.4</v>
      </c>
      <c r="P210" s="688">
        <f t="shared" si="291"/>
        <v>0</v>
      </c>
      <c r="Q210" s="687">
        <f t="shared" si="292"/>
        <v>48</v>
      </c>
      <c r="R210" s="681"/>
      <c r="S210" s="687">
        <f t="shared" si="293"/>
        <v>0</v>
      </c>
      <c r="T210" s="681"/>
      <c r="U210" s="687">
        <f t="shared" si="294"/>
        <v>-48</v>
      </c>
      <c r="V210" s="688">
        <f t="shared" si="295"/>
        <v>0</v>
      </c>
      <c r="W210" s="683">
        <v>17.399999999999999</v>
      </c>
      <c r="X210" s="681"/>
      <c r="Y210" s="681"/>
      <c r="Z210" s="681"/>
      <c r="AA210" s="687">
        <f t="shared" si="296"/>
        <v>-17.399999999999999</v>
      </c>
      <c r="AB210" s="688">
        <f t="shared" si="297"/>
        <v>0</v>
      </c>
      <c r="AC210" s="683">
        <v>16.399999999999999</v>
      </c>
      <c r="AD210" s="681"/>
      <c r="AE210" s="681"/>
      <c r="AF210" s="681"/>
      <c r="AG210" s="687">
        <f t="shared" si="298"/>
        <v>-16.399999999999999</v>
      </c>
      <c r="AH210" s="688">
        <f t="shared" si="299"/>
        <v>0</v>
      </c>
      <c r="AI210" s="683">
        <v>14.2</v>
      </c>
      <c r="AJ210" s="681"/>
      <c r="AK210" s="681"/>
      <c r="AL210" s="681"/>
      <c r="AM210" s="687">
        <f t="shared" si="300"/>
        <v>-14.2</v>
      </c>
      <c r="AN210" s="688">
        <f t="shared" si="301"/>
        <v>0</v>
      </c>
      <c r="AO210" s="687">
        <f t="shared" si="302"/>
        <v>1.2</v>
      </c>
      <c r="AP210" s="681"/>
      <c r="AQ210" s="687">
        <f t="shared" si="303"/>
        <v>0</v>
      </c>
      <c r="AR210" s="681"/>
      <c r="AS210" s="687">
        <f t="shared" si="304"/>
        <v>-1.2</v>
      </c>
      <c r="AT210" s="688">
        <f t="shared" si="305"/>
        <v>0</v>
      </c>
      <c r="AU210" s="683">
        <v>0</v>
      </c>
      <c r="AV210" s="681"/>
      <c r="AW210" s="681"/>
      <c r="AX210" s="681"/>
      <c r="AY210" s="687">
        <f t="shared" si="306"/>
        <v>0</v>
      </c>
      <c r="AZ210" s="688" t="str">
        <f t="shared" si="307"/>
        <v>-</v>
      </c>
      <c r="BA210" s="683">
        <v>1.2</v>
      </c>
      <c r="BB210" s="681"/>
      <c r="BC210" s="681"/>
      <c r="BD210" s="681"/>
      <c r="BE210" s="687">
        <f t="shared" si="308"/>
        <v>-1.2</v>
      </c>
      <c r="BF210" s="688">
        <f t="shared" si="309"/>
        <v>0</v>
      </c>
      <c r="BG210" s="683">
        <v>0</v>
      </c>
      <c r="BH210" s="681"/>
      <c r="BI210" s="681"/>
      <c r="BJ210" s="681"/>
      <c r="BK210" s="687">
        <f t="shared" si="310"/>
        <v>0</v>
      </c>
      <c r="BL210" s="688" t="str">
        <f t="shared" si="311"/>
        <v>-</v>
      </c>
      <c r="BM210" s="687">
        <f t="shared" si="312"/>
        <v>4.4000000000000004</v>
      </c>
      <c r="BN210" s="681"/>
      <c r="BO210" s="687">
        <f t="shared" si="313"/>
        <v>0</v>
      </c>
      <c r="BP210" s="681"/>
      <c r="BQ210" s="687">
        <f t="shared" si="314"/>
        <v>-4.4000000000000004</v>
      </c>
      <c r="BR210" s="688">
        <f t="shared" si="315"/>
        <v>0</v>
      </c>
      <c r="BS210" s="683">
        <v>4.4000000000000004</v>
      </c>
      <c r="BT210" s="681"/>
      <c r="BU210" s="681"/>
      <c r="BV210" s="681"/>
      <c r="BW210" s="687">
        <f t="shared" si="316"/>
        <v>-4.4000000000000004</v>
      </c>
      <c r="BX210" s="688">
        <f t="shared" si="317"/>
        <v>0</v>
      </c>
      <c r="BY210" s="683">
        <v>0</v>
      </c>
      <c r="BZ210" s="681"/>
      <c r="CA210" s="681"/>
      <c r="CB210" s="681"/>
      <c r="CC210" s="687">
        <f t="shared" si="318"/>
        <v>0</v>
      </c>
      <c r="CD210" s="688" t="str">
        <f t="shared" si="319"/>
        <v>-</v>
      </c>
      <c r="CE210" s="683">
        <v>0</v>
      </c>
      <c r="CF210" s="681"/>
      <c r="CG210" s="681"/>
      <c r="CH210" s="681"/>
      <c r="CI210" s="687">
        <f t="shared" si="320"/>
        <v>0</v>
      </c>
      <c r="CJ210" s="688" t="str">
        <f t="shared" si="321"/>
        <v>-</v>
      </c>
      <c r="CK210" s="687">
        <f t="shared" si="322"/>
        <v>49.800000000000004</v>
      </c>
      <c r="CL210" s="681"/>
      <c r="CM210" s="687">
        <f t="shared" si="323"/>
        <v>0</v>
      </c>
      <c r="CN210" s="681"/>
      <c r="CO210" s="687">
        <f t="shared" si="324"/>
        <v>-49.800000000000004</v>
      </c>
      <c r="CP210" s="688">
        <f t="shared" si="325"/>
        <v>0</v>
      </c>
      <c r="CQ210" s="683">
        <v>15.8</v>
      </c>
      <c r="CR210" s="681"/>
      <c r="CS210" s="681"/>
      <c r="CT210" s="681"/>
      <c r="CU210" s="687">
        <f t="shared" si="326"/>
        <v>-15.8</v>
      </c>
      <c r="CV210" s="688">
        <f t="shared" si="327"/>
        <v>0</v>
      </c>
      <c r="CW210" s="683">
        <v>16.399999999999999</v>
      </c>
      <c r="CX210" s="681"/>
      <c r="CY210" s="681"/>
      <c r="CZ210" s="681"/>
      <c r="DA210" s="687">
        <f t="shared" si="328"/>
        <v>-16.399999999999999</v>
      </c>
      <c r="DB210" s="688">
        <f t="shared" si="329"/>
        <v>0</v>
      </c>
      <c r="DC210" s="683">
        <v>17.600000000000001</v>
      </c>
      <c r="DD210" s="681"/>
      <c r="DE210" s="681"/>
      <c r="DF210" s="681"/>
      <c r="DG210" s="687">
        <f t="shared" si="330"/>
        <v>-17.600000000000001</v>
      </c>
      <c r="DH210" s="688">
        <f t="shared" si="331"/>
        <v>0</v>
      </c>
    </row>
    <row r="211" spans="1:112" s="45" customFormat="1" ht="18.75" customHeight="1">
      <c r="A211" t="s">
        <v>2201</v>
      </c>
      <c r="B211" s="49"/>
      <c r="C211" s="385"/>
      <c r="D211" s="628" t="s">
        <v>2202</v>
      </c>
      <c r="E211" s="528" t="s">
        <v>2500</v>
      </c>
      <c r="F211" s="528"/>
      <c r="G211" s="529"/>
      <c r="H211" s="530"/>
      <c r="I211" s="530"/>
      <c r="J211" s="526" t="s">
        <v>186</v>
      </c>
      <c r="K211" s="687">
        <f t="shared" si="288"/>
        <v>190.2</v>
      </c>
      <c r="L211" s="681"/>
      <c r="M211" s="687">
        <f t="shared" si="289"/>
        <v>0</v>
      </c>
      <c r="N211" s="681"/>
      <c r="O211" s="687">
        <f t="shared" si="290"/>
        <v>-190.2</v>
      </c>
      <c r="P211" s="688">
        <f t="shared" si="291"/>
        <v>0</v>
      </c>
      <c r="Q211" s="687">
        <f t="shared" si="292"/>
        <v>55.5</v>
      </c>
      <c r="R211" s="681"/>
      <c r="S211" s="687">
        <f t="shared" si="293"/>
        <v>0</v>
      </c>
      <c r="T211" s="681"/>
      <c r="U211" s="687">
        <f t="shared" si="294"/>
        <v>-55.5</v>
      </c>
      <c r="V211" s="688">
        <f t="shared" si="295"/>
        <v>0</v>
      </c>
      <c r="W211" s="683">
        <v>19.600000000000001</v>
      </c>
      <c r="X211" s="681"/>
      <c r="Y211" s="681"/>
      <c r="Z211" s="681"/>
      <c r="AA211" s="687">
        <f t="shared" si="296"/>
        <v>-19.600000000000001</v>
      </c>
      <c r="AB211" s="688">
        <f t="shared" si="297"/>
        <v>0</v>
      </c>
      <c r="AC211" s="683">
        <v>17.7</v>
      </c>
      <c r="AD211" s="681"/>
      <c r="AE211" s="681"/>
      <c r="AF211" s="681"/>
      <c r="AG211" s="687">
        <f t="shared" si="298"/>
        <v>-17.7</v>
      </c>
      <c r="AH211" s="688">
        <f t="shared" si="299"/>
        <v>0</v>
      </c>
      <c r="AI211" s="683">
        <v>18.2</v>
      </c>
      <c r="AJ211" s="681"/>
      <c r="AK211" s="681"/>
      <c r="AL211" s="681"/>
      <c r="AM211" s="687">
        <f t="shared" si="300"/>
        <v>-18.2</v>
      </c>
      <c r="AN211" s="688">
        <f t="shared" si="301"/>
        <v>0</v>
      </c>
      <c r="AO211" s="687">
        <f t="shared" si="302"/>
        <v>35.299999999999997</v>
      </c>
      <c r="AP211" s="681"/>
      <c r="AQ211" s="687">
        <f t="shared" si="303"/>
        <v>0</v>
      </c>
      <c r="AR211" s="681"/>
      <c r="AS211" s="687">
        <f t="shared" si="304"/>
        <v>-35.299999999999997</v>
      </c>
      <c r="AT211" s="688">
        <f t="shared" si="305"/>
        <v>0</v>
      </c>
      <c r="AU211" s="683">
        <v>12.5</v>
      </c>
      <c r="AV211" s="681"/>
      <c r="AW211" s="681"/>
      <c r="AX211" s="681"/>
      <c r="AY211" s="687">
        <f t="shared" si="306"/>
        <v>-12.5</v>
      </c>
      <c r="AZ211" s="688">
        <f t="shared" si="307"/>
        <v>0</v>
      </c>
      <c r="BA211" s="683">
        <v>11.6</v>
      </c>
      <c r="BB211" s="681"/>
      <c r="BC211" s="681"/>
      <c r="BD211" s="681"/>
      <c r="BE211" s="687">
        <f t="shared" si="308"/>
        <v>-11.6</v>
      </c>
      <c r="BF211" s="688">
        <f t="shared" si="309"/>
        <v>0</v>
      </c>
      <c r="BG211" s="683">
        <v>11.2</v>
      </c>
      <c r="BH211" s="681"/>
      <c r="BI211" s="681"/>
      <c r="BJ211" s="681"/>
      <c r="BK211" s="687">
        <f t="shared" si="310"/>
        <v>-11.2</v>
      </c>
      <c r="BL211" s="688">
        <f t="shared" si="311"/>
        <v>0</v>
      </c>
      <c r="BM211" s="687">
        <f t="shared" si="312"/>
        <v>40.9</v>
      </c>
      <c r="BN211" s="681"/>
      <c r="BO211" s="687">
        <f t="shared" si="313"/>
        <v>0</v>
      </c>
      <c r="BP211" s="681"/>
      <c r="BQ211" s="687">
        <f t="shared" si="314"/>
        <v>-40.9</v>
      </c>
      <c r="BR211" s="688">
        <f t="shared" si="315"/>
        <v>0</v>
      </c>
      <c r="BS211" s="683">
        <v>11.6</v>
      </c>
      <c r="BT211" s="681"/>
      <c r="BU211" s="681"/>
      <c r="BV211" s="681"/>
      <c r="BW211" s="687">
        <f t="shared" si="316"/>
        <v>-11.6</v>
      </c>
      <c r="BX211" s="688">
        <f t="shared" si="317"/>
        <v>0</v>
      </c>
      <c r="BY211" s="683">
        <v>11.6</v>
      </c>
      <c r="BZ211" s="681"/>
      <c r="CA211" s="681"/>
      <c r="CB211" s="681"/>
      <c r="CC211" s="687">
        <f t="shared" si="318"/>
        <v>-11.6</v>
      </c>
      <c r="CD211" s="688">
        <f t="shared" si="319"/>
        <v>0</v>
      </c>
      <c r="CE211" s="683">
        <v>17.7</v>
      </c>
      <c r="CF211" s="681"/>
      <c r="CG211" s="681"/>
      <c r="CH211" s="681"/>
      <c r="CI211" s="687">
        <f t="shared" si="320"/>
        <v>-17.7</v>
      </c>
      <c r="CJ211" s="688">
        <f t="shared" si="321"/>
        <v>0</v>
      </c>
      <c r="CK211" s="687">
        <f t="shared" si="322"/>
        <v>58.5</v>
      </c>
      <c r="CL211" s="681"/>
      <c r="CM211" s="687">
        <f t="shared" si="323"/>
        <v>0</v>
      </c>
      <c r="CN211" s="681"/>
      <c r="CO211" s="687">
        <f t="shared" si="324"/>
        <v>-58.5</v>
      </c>
      <c r="CP211" s="688">
        <f t="shared" si="325"/>
        <v>0</v>
      </c>
      <c r="CQ211" s="683">
        <v>19.7</v>
      </c>
      <c r="CR211" s="681"/>
      <c r="CS211" s="681"/>
      <c r="CT211" s="681"/>
      <c r="CU211" s="687">
        <f t="shared" si="326"/>
        <v>-19.7</v>
      </c>
      <c r="CV211" s="688">
        <f t="shared" si="327"/>
        <v>0</v>
      </c>
      <c r="CW211" s="683">
        <v>19.100000000000001</v>
      </c>
      <c r="CX211" s="681"/>
      <c r="CY211" s="681"/>
      <c r="CZ211" s="681"/>
      <c r="DA211" s="687">
        <f t="shared" si="328"/>
        <v>-19.100000000000001</v>
      </c>
      <c r="DB211" s="688">
        <f t="shared" si="329"/>
        <v>0</v>
      </c>
      <c r="DC211" s="683">
        <v>19.7</v>
      </c>
      <c r="DD211" s="681"/>
      <c r="DE211" s="681"/>
      <c r="DF211" s="681"/>
      <c r="DG211" s="687">
        <f t="shared" si="330"/>
        <v>-19.7</v>
      </c>
      <c r="DH211" s="688">
        <f t="shared" si="331"/>
        <v>0</v>
      </c>
    </row>
    <row r="212" spans="1:112" s="45" customFormat="1" ht="18.75" customHeight="1">
      <c r="A212" t="e">
        <f>- из сырья Прочих поставщиков</f>
        <v>#NAME?</v>
      </c>
      <c r="B212" s="49"/>
      <c r="C212" s="385"/>
      <c r="D212" s="628" t="s">
        <v>2271</v>
      </c>
      <c r="E212" s="528" t="s">
        <v>2501</v>
      </c>
      <c r="F212" s="528"/>
      <c r="G212" s="529"/>
      <c r="H212" s="530"/>
      <c r="I212" s="530"/>
      <c r="J212" s="526" t="s">
        <v>186</v>
      </c>
      <c r="K212" s="687">
        <f t="shared" si="288"/>
        <v>17.5</v>
      </c>
      <c r="L212" s="681"/>
      <c r="M212" s="687">
        <f t="shared" si="289"/>
        <v>0</v>
      </c>
      <c r="N212" s="681"/>
      <c r="O212" s="687">
        <f t="shared" si="290"/>
        <v>-17.5</v>
      </c>
      <c r="P212" s="688">
        <f t="shared" si="291"/>
        <v>0</v>
      </c>
      <c r="Q212" s="687">
        <f t="shared" si="292"/>
        <v>4.4000000000000004</v>
      </c>
      <c r="R212" s="681"/>
      <c r="S212" s="687">
        <f t="shared" si="293"/>
        <v>0</v>
      </c>
      <c r="T212" s="681"/>
      <c r="U212" s="687">
        <f t="shared" si="294"/>
        <v>-4.4000000000000004</v>
      </c>
      <c r="V212" s="688">
        <f t="shared" si="295"/>
        <v>0</v>
      </c>
      <c r="W212" s="683">
        <v>1.5</v>
      </c>
      <c r="X212" s="681"/>
      <c r="Y212" s="681"/>
      <c r="Z212" s="681"/>
      <c r="AA212" s="687">
        <f t="shared" si="296"/>
        <v>-1.5</v>
      </c>
      <c r="AB212" s="688">
        <f t="shared" si="297"/>
        <v>0</v>
      </c>
      <c r="AC212" s="683">
        <v>1.4</v>
      </c>
      <c r="AD212" s="681"/>
      <c r="AE212" s="681"/>
      <c r="AF212" s="681"/>
      <c r="AG212" s="687">
        <f t="shared" si="298"/>
        <v>-1.4</v>
      </c>
      <c r="AH212" s="688">
        <f t="shared" si="299"/>
        <v>0</v>
      </c>
      <c r="AI212" s="683">
        <v>1.5</v>
      </c>
      <c r="AJ212" s="681"/>
      <c r="AK212" s="681"/>
      <c r="AL212" s="681"/>
      <c r="AM212" s="687">
        <f t="shared" si="300"/>
        <v>-1.5</v>
      </c>
      <c r="AN212" s="688">
        <f t="shared" si="301"/>
        <v>0</v>
      </c>
      <c r="AO212" s="687">
        <f t="shared" si="302"/>
        <v>4.2</v>
      </c>
      <c r="AP212" s="681"/>
      <c r="AQ212" s="687">
        <f t="shared" si="303"/>
        <v>0</v>
      </c>
      <c r="AR212" s="681"/>
      <c r="AS212" s="687">
        <f t="shared" si="304"/>
        <v>-4.2</v>
      </c>
      <c r="AT212" s="688">
        <f t="shared" si="305"/>
        <v>0</v>
      </c>
      <c r="AU212" s="683">
        <v>1.2</v>
      </c>
      <c r="AV212" s="681"/>
      <c r="AW212" s="681"/>
      <c r="AX212" s="681"/>
      <c r="AY212" s="687">
        <f t="shared" si="306"/>
        <v>-1.2</v>
      </c>
      <c r="AZ212" s="688">
        <f t="shared" si="307"/>
        <v>0</v>
      </c>
      <c r="BA212" s="683">
        <v>1.5</v>
      </c>
      <c r="BB212" s="681"/>
      <c r="BC212" s="681"/>
      <c r="BD212" s="681"/>
      <c r="BE212" s="687">
        <f t="shared" si="308"/>
        <v>-1.5</v>
      </c>
      <c r="BF212" s="688">
        <f t="shared" si="309"/>
        <v>0</v>
      </c>
      <c r="BG212" s="683">
        <v>1.5</v>
      </c>
      <c r="BH212" s="681"/>
      <c r="BI212" s="681"/>
      <c r="BJ212" s="681"/>
      <c r="BK212" s="687">
        <f t="shared" si="310"/>
        <v>-1.5</v>
      </c>
      <c r="BL212" s="688">
        <f t="shared" si="311"/>
        <v>0</v>
      </c>
      <c r="BM212" s="687">
        <f t="shared" si="312"/>
        <v>4.5</v>
      </c>
      <c r="BN212" s="681"/>
      <c r="BO212" s="687">
        <f t="shared" si="313"/>
        <v>0</v>
      </c>
      <c r="BP212" s="681"/>
      <c r="BQ212" s="687">
        <f t="shared" si="314"/>
        <v>-4.5</v>
      </c>
      <c r="BR212" s="688">
        <f t="shared" si="315"/>
        <v>0</v>
      </c>
      <c r="BS212" s="683">
        <v>1.5</v>
      </c>
      <c r="BT212" s="681"/>
      <c r="BU212" s="681"/>
      <c r="BV212" s="681"/>
      <c r="BW212" s="687">
        <f t="shared" si="316"/>
        <v>-1.5</v>
      </c>
      <c r="BX212" s="688">
        <f t="shared" si="317"/>
        <v>0</v>
      </c>
      <c r="BY212" s="683">
        <v>1.5</v>
      </c>
      <c r="BZ212" s="681"/>
      <c r="CA212" s="681"/>
      <c r="CB212" s="681"/>
      <c r="CC212" s="687">
        <f t="shared" si="318"/>
        <v>-1.5</v>
      </c>
      <c r="CD212" s="688">
        <f t="shared" si="319"/>
        <v>0</v>
      </c>
      <c r="CE212" s="683">
        <v>1.5</v>
      </c>
      <c r="CF212" s="681"/>
      <c r="CG212" s="681"/>
      <c r="CH212" s="681"/>
      <c r="CI212" s="687">
        <f t="shared" si="320"/>
        <v>-1.5</v>
      </c>
      <c r="CJ212" s="688">
        <f t="shared" si="321"/>
        <v>0</v>
      </c>
      <c r="CK212" s="687">
        <f t="shared" si="322"/>
        <v>4.4000000000000004</v>
      </c>
      <c r="CL212" s="681"/>
      <c r="CM212" s="687">
        <f t="shared" si="323"/>
        <v>0</v>
      </c>
      <c r="CN212" s="681"/>
      <c r="CO212" s="687">
        <f t="shared" si="324"/>
        <v>-4.4000000000000004</v>
      </c>
      <c r="CP212" s="688">
        <f t="shared" si="325"/>
        <v>0</v>
      </c>
      <c r="CQ212" s="683">
        <v>1.5</v>
      </c>
      <c r="CR212" s="681"/>
      <c r="CS212" s="681"/>
      <c r="CT212" s="681"/>
      <c r="CU212" s="687">
        <f t="shared" si="326"/>
        <v>-1.5</v>
      </c>
      <c r="CV212" s="688">
        <f t="shared" si="327"/>
        <v>0</v>
      </c>
      <c r="CW212" s="683">
        <v>1.4</v>
      </c>
      <c r="CX212" s="681"/>
      <c r="CY212" s="681"/>
      <c r="CZ212" s="681"/>
      <c r="DA212" s="687">
        <f t="shared" si="328"/>
        <v>-1.4</v>
      </c>
      <c r="DB212" s="688">
        <f t="shared" si="329"/>
        <v>0</v>
      </c>
      <c r="DC212" s="683">
        <v>1.5</v>
      </c>
      <c r="DD212" s="681"/>
      <c r="DE212" s="681"/>
      <c r="DF212" s="681"/>
      <c r="DG212" s="687">
        <f t="shared" si="330"/>
        <v>-1.5</v>
      </c>
      <c r="DH212" s="688">
        <f t="shared" si="331"/>
        <v>0</v>
      </c>
    </row>
    <row r="213" spans="1:112" s="45" customFormat="1" ht="18.75" customHeight="1">
      <c r="A213" t="s">
        <v>2362</v>
      </c>
      <c r="B213" s="49"/>
      <c r="C213" s="385"/>
      <c r="D213" s="56" t="s">
        <v>2502</v>
      </c>
      <c r="E213" s="528" t="s">
        <v>2503</v>
      </c>
      <c r="F213" s="528"/>
      <c r="G213" s="529"/>
      <c r="H213" s="530"/>
      <c r="I213" s="530"/>
      <c r="J213" s="526" t="s">
        <v>186</v>
      </c>
      <c r="K213" s="687">
        <f t="shared" si="288"/>
        <v>0</v>
      </c>
      <c r="L213" s="681"/>
      <c r="M213" s="687">
        <f t="shared" si="289"/>
        <v>0</v>
      </c>
      <c r="N213" s="681"/>
      <c r="O213" s="687">
        <f t="shared" si="290"/>
        <v>0</v>
      </c>
      <c r="P213" s="688" t="str">
        <f t="shared" si="291"/>
        <v>-</v>
      </c>
      <c r="Q213" s="687">
        <f t="shared" si="292"/>
        <v>0</v>
      </c>
      <c r="R213" s="681"/>
      <c r="S213" s="687">
        <f t="shared" si="293"/>
        <v>0</v>
      </c>
      <c r="T213" s="681"/>
      <c r="U213" s="687">
        <f t="shared" si="294"/>
        <v>0</v>
      </c>
      <c r="V213" s="688" t="str">
        <f t="shared" si="295"/>
        <v>-</v>
      </c>
      <c r="W213" s="683">
        <v>0</v>
      </c>
      <c r="X213" s="681"/>
      <c r="Y213" s="681"/>
      <c r="Z213" s="681"/>
      <c r="AA213" s="687">
        <f t="shared" si="296"/>
        <v>0</v>
      </c>
      <c r="AB213" s="688" t="str">
        <f t="shared" si="297"/>
        <v>-</v>
      </c>
      <c r="AC213" s="683">
        <v>0</v>
      </c>
      <c r="AD213" s="681"/>
      <c r="AE213" s="681"/>
      <c r="AF213" s="681"/>
      <c r="AG213" s="687">
        <f t="shared" si="298"/>
        <v>0</v>
      </c>
      <c r="AH213" s="688" t="str">
        <f t="shared" si="299"/>
        <v>-</v>
      </c>
      <c r="AI213" s="683">
        <v>0</v>
      </c>
      <c r="AJ213" s="681"/>
      <c r="AK213" s="681"/>
      <c r="AL213" s="681"/>
      <c r="AM213" s="687">
        <f t="shared" si="300"/>
        <v>0</v>
      </c>
      <c r="AN213" s="688" t="str">
        <f t="shared" si="301"/>
        <v>-</v>
      </c>
      <c r="AO213" s="687">
        <f t="shared" si="302"/>
        <v>0</v>
      </c>
      <c r="AP213" s="681"/>
      <c r="AQ213" s="687">
        <f t="shared" si="303"/>
        <v>0</v>
      </c>
      <c r="AR213" s="681"/>
      <c r="AS213" s="687">
        <f t="shared" si="304"/>
        <v>0</v>
      </c>
      <c r="AT213" s="688" t="str">
        <f t="shared" si="305"/>
        <v>-</v>
      </c>
      <c r="AU213" s="683">
        <v>0</v>
      </c>
      <c r="AV213" s="681"/>
      <c r="AW213" s="681"/>
      <c r="AX213" s="681"/>
      <c r="AY213" s="687">
        <f t="shared" si="306"/>
        <v>0</v>
      </c>
      <c r="AZ213" s="688" t="str">
        <f t="shared" si="307"/>
        <v>-</v>
      </c>
      <c r="BA213" s="683">
        <v>0</v>
      </c>
      <c r="BB213" s="681"/>
      <c r="BC213" s="681"/>
      <c r="BD213" s="681"/>
      <c r="BE213" s="687">
        <f t="shared" si="308"/>
        <v>0</v>
      </c>
      <c r="BF213" s="688" t="str">
        <f t="shared" si="309"/>
        <v>-</v>
      </c>
      <c r="BG213" s="683">
        <v>0</v>
      </c>
      <c r="BH213" s="681"/>
      <c r="BI213" s="681"/>
      <c r="BJ213" s="681"/>
      <c r="BK213" s="687">
        <f t="shared" si="310"/>
        <v>0</v>
      </c>
      <c r="BL213" s="688" t="str">
        <f t="shared" si="311"/>
        <v>-</v>
      </c>
      <c r="BM213" s="687">
        <f t="shared" si="312"/>
        <v>0</v>
      </c>
      <c r="BN213" s="681"/>
      <c r="BO213" s="687">
        <f t="shared" si="313"/>
        <v>0</v>
      </c>
      <c r="BP213" s="681"/>
      <c r="BQ213" s="687">
        <f t="shared" si="314"/>
        <v>0</v>
      </c>
      <c r="BR213" s="688" t="str">
        <f t="shared" si="315"/>
        <v>-</v>
      </c>
      <c r="BS213" s="683">
        <v>0</v>
      </c>
      <c r="BT213" s="681"/>
      <c r="BU213" s="681"/>
      <c r="BV213" s="681"/>
      <c r="BW213" s="687">
        <f t="shared" si="316"/>
        <v>0</v>
      </c>
      <c r="BX213" s="688" t="str">
        <f t="shared" si="317"/>
        <v>-</v>
      </c>
      <c r="BY213" s="683">
        <v>0</v>
      </c>
      <c r="BZ213" s="681"/>
      <c r="CA213" s="681"/>
      <c r="CB213" s="681"/>
      <c r="CC213" s="687">
        <f t="shared" si="318"/>
        <v>0</v>
      </c>
      <c r="CD213" s="688" t="str">
        <f t="shared" si="319"/>
        <v>-</v>
      </c>
      <c r="CE213" s="683">
        <v>0</v>
      </c>
      <c r="CF213" s="681"/>
      <c r="CG213" s="681"/>
      <c r="CH213" s="681"/>
      <c r="CI213" s="687">
        <f t="shared" si="320"/>
        <v>0</v>
      </c>
      <c r="CJ213" s="688" t="str">
        <f t="shared" si="321"/>
        <v>-</v>
      </c>
      <c r="CK213" s="687">
        <f t="shared" si="322"/>
        <v>0</v>
      </c>
      <c r="CL213" s="681"/>
      <c r="CM213" s="687">
        <f t="shared" si="323"/>
        <v>0</v>
      </c>
      <c r="CN213" s="681"/>
      <c r="CO213" s="687">
        <f t="shared" si="324"/>
        <v>0</v>
      </c>
      <c r="CP213" s="688" t="str">
        <f t="shared" si="325"/>
        <v>-</v>
      </c>
      <c r="CQ213" s="683">
        <v>0</v>
      </c>
      <c r="CR213" s="681"/>
      <c r="CS213" s="681"/>
      <c r="CT213" s="681"/>
      <c r="CU213" s="687">
        <f t="shared" si="326"/>
        <v>0</v>
      </c>
      <c r="CV213" s="688" t="str">
        <f t="shared" si="327"/>
        <v>-</v>
      </c>
      <c r="CW213" s="683">
        <v>0</v>
      </c>
      <c r="CX213" s="681"/>
      <c r="CY213" s="681"/>
      <c r="CZ213" s="681"/>
      <c r="DA213" s="687">
        <f t="shared" si="328"/>
        <v>0</v>
      </c>
      <c r="DB213" s="688" t="str">
        <f t="shared" si="329"/>
        <v>-</v>
      </c>
      <c r="DC213" s="683">
        <v>0</v>
      </c>
      <c r="DD213" s="681"/>
      <c r="DE213" s="681"/>
      <c r="DF213" s="681"/>
      <c r="DG213" s="687">
        <f t="shared" si="330"/>
        <v>0</v>
      </c>
      <c r="DH213" s="688" t="str">
        <f t="shared" si="331"/>
        <v>-</v>
      </c>
    </row>
    <row r="214" spans="1:112" s="45" customFormat="1" ht="18.75" customHeight="1">
      <c r="A214" t="s">
        <v>2323</v>
      </c>
      <c r="B214" s="49"/>
      <c r="C214" s="617" t="s">
        <v>2504</v>
      </c>
      <c r="D214" s="628" t="s">
        <v>2323</v>
      </c>
      <c r="E214" s="528" t="s">
        <v>2505</v>
      </c>
      <c r="F214" s="528"/>
      <c r="G214" s="529"/>
      <c r="H214" s="530"/>
      <c r="I214" s="530"/>
      <c r="J214" s="526" t="s">
        <v>186</v>
      </c>
      <c r="K214" s="687">
        <f t="shared" si="288"/>
        <v>0</v>
      </c>
      <c r="L214" s="681"/>
      <c r="M214" s="687">
        <f t="shared" si="289"/>
        <v>0</v>
      </c>
      <c r="N214" s="681"/>
      <c r="O214" s="687">
        <f t="shared" si="290"/>
        <v>0</v>
      </c>
      <c r="P214" s="688" t="str">
        <f t="shared" si="291"/>
        <v>-</v>
      </c>
      <c r="Q214" s="687">
        <f t="shared" si="292"/>
        <v>0</v>
      </c>
      <c r="R214" s="681"/>
      <c r="S214" s="687">
        <f t="shared" si="293"/>
        <v>0</v>
      </c>
      <c r="T214" s="681"/>
      <c r="U214" s="687">
        <f t="shared" si="294"/>
        <v>0</v>
      </c>
      <c r="V214" s="688" t="str">
        <f t="shared" si="295"/>
        <v>-</v>
      </c>
      <c r="W214" s="683">
        <v>0</v>
      </c>
      <c r="X214" s="681"/>
      <c r="Y214" s="681"/>
      <c r="Z214" s="681"/>
      <c r="AA214" s="687">
        <f t="shared" si="296"/>
        <v>0</v>
      </c>
      <c r="AB214" s="688" t="str">
        <f t="shared" si="297"/>
        <v>-</v>
      </c>
      <c r="AC214" s="683">
        <v>0</v>
      </c>
      <c r="AD214" s="681"/>
      <c r="AE214" s="681"/>
      <c r="AF214" s="681"/>
      <c r="AG214" s="687">
        <f t="shared" si="298"/>
        <v>0</v>
      </c>
      <c r="AH214" s="688" t="str">
        <f t="shared" si="299"/>
        <v>-</v>
      </c>
      <c r="AI214" s="683">
        <v>0</v>
      </c>
      <c r="AJ214" s="681"/>
      <c r="AK214" s="681"/>
      <c r="AL214" s="681"/>
      <c r="AM214" s="687">
        <f t="shared" si="300"/>
        <v>0</v>
      </c>
      <c r="AN214" s="688" t="str">
        <f t="shared" si="301"/>
        <v>-</v>
      </c>
      <c r="AO214" s="687">
        <f t="shared" si="302"/>
        <v>0</v>
      </c>
      <c r="AP214" s="681"/>
      <c r="AQ214" s="687">
        <f t="shared" si="303"/>
        <v>0</v>
      </c>
      <c r="AR214" s="681"/>
      <c r="AS214" s="687">
        <f t="shared" si="304"/>
        <v>0</v>
      </c>
      <c r="AT214" s="688" t="str">
        <f t="shared" si="305"/>
        <v>-</v>
      </c>
      <c r="AU214" s="683">
        <v>0</v>
      </c>
      <c r="AV214" s="681"/>
      <c r="AW214" s="681"/>
      <c r="AX214" s="681"/>
      <c r="AY214" s="687">
        <f t="shared" si="306"/>
        <v>0</v>
      </c>
      <c r="AZ214" s="688" t="str">
        <f t="shared" si="307"/>
        <v>-</v>
      </c>
      <c r="BA214" s="683">
        <v>0</v>
      </c>
      <c r="BB214" s="681"/>
      <c r="BC214" s="681"/>
      <c r="BD214" s="681"/>
      <c r="BE214" s="687">
        <f t="shared" si="308"/>
        <v>0</v>
      </c>
      <c r="BF214" s="688" t="str">
        <f t="shared" si="309"/>
        <v>-</v>
      </c>
      <c r="BG214" s="683">
        <v>0</v>
      </c>
      <c r="BH214" s="681"/>
      <c r="BI214" s="681"/>
      <c r="BJ214" s="681"/>
      <c r="BK214" s="687">
        <f t="shared" si="310"/>
        <v>0</v>
      </c>
      <c r="BL214" s="688" t="str">
        <f t="shared" si="311"/>
        <v>-</v>
      </c>
      <c r="BM214" s="687">
        <f t="shared" si="312"/>
        <v>0</v>
      </c>
      <c r="BN214" s="681"/>
      <c r="BO214" s="687">
        <f t="shared" si="313"/>
        <v>0</v>
      </c>
      <c r="BP214" s="681"/>
      <c r="BQ214" s="687">
        <f t="shared" si="314"/>
        <v>0</v>
      </c>
      <c r="BR214" s="688" t="str">
        <f t="shared" si="315"/>
        <v>-</v>
      </c>
      <c r="BS214" s="683">
        <v>0</v>
      </c>
      <c r="BT214" s="681"/>
      <c r="BU214" s="681"/>
      <c r="BV214" s="681"/>
      <c r="BW214" s="687">
        <f t="shared" si="316"/>
        <v>0</v>
      </c>
      <c r="BX214" s="688" t="str">
        <f t="shared" si="317"/>
        <v>-</v>
      </c>
      <c r="BY214" s="683">
        <v>0</v>
      </c>
      <c r="BZ214" s="681"/>
      <c r="CA214" s="681"/>
      <c r="CB214" s="681"/>
      <c r="CC214" s="687">
        <f t="shared" si="318"/>
        <v>0</v>
      </c>
      <c r="CD214" s="688" t="str">
        <f t="shared" si="319"/>
        <v>-</v>
      </c>
      <c r="CE214" s="683">
        <v>0</v>
      </c>
      <c r="CF214" s="681"/>
      <c r="CG214" s="681"/>
      <c r="CH214" s="681"/>
      <c r="CI214" s="687">
        <f t="shared" si="320"/>
        <v>0</v>
      </c>
      <c r="CJ214" s="688" t="str">
        <f t="shared" si="321"/>
        <v>-</v>
      </c>
      <c r="CK214" s="687">
        <f t="shared" si="322"/>
        <v>0</v>
      </c>
      <c r="CL214" s="681"/>
      <c r="CM214" s="687">
        <f t="shared" si="323"/>
        <v>0</v>
      </c>
      <c r="CN214" s="681"/>
      <c r="CO214" s="687">
        <f t="shared" si="324"/>
        <v>0</v>
      </c>
      <c r="CP214" s="688" t="str">
        <f t="shared" si="325"/>
        <v>-</v>
      </c>
      <c r="CQ214" s="683">
        <v>0</v>
      </c>
      <c r="CR214" s="681"/>
      <c r="CS214" s="681"/>
      <c r="CT214" s="681"/>
      <c r="CU214" s="687">
        <f t="shared" si="326"/>
        <v>0</v>
      </c>
      <c r="CV214" s="688" t="str">
        <f t="shared" si="327"/>
        <v>-</v>
      </c>
      <c r="CW214" s="683">
        <v>0</v>
      </c>
      <c r="CX214" s="681"/>
      <c r="CY214" s="681"/>
      <c r="CZ214" s="681"/>
      <c r="DA214" s="687">
        <f t="shared" si="328"/>
        <v>0</v>
      </c>
      <c r="DB214" s="688" t="str">
        <f t="shared" si="329"/>
        <v>-</v>
      </c>
      <c r="DC214" s="683">
        <v>0</v>
      </c>
      <c r="DD214" s="681"/>
      <c r="DE214" s="681"/>
      <c r="DF214" s="681"/>
      <c r="DG214" s="687">
        <f t="shared" si="330"/>
        <v>0</v>
      </c>
      <c r="DH214" s="688" t="str">
        <f t="shared" si="331"/>
        <v>-</v>
      </c>
    </row>
    <row r="215" spans="1:112" s="45" customFormat="1" ht="18.75" customHeight="1">
      <c r="A215" t="s">
        <v>2136</v>
      </c>
      <c r="B215" s="49"/>
      <c r="C215" s="617" t="s">
        <v>2506</v>
      </c>
      <c r="D215" s="628" t="s">
        <v>2136</v>
      </c>
      <c r="E215" s="528" t="s">
        <v>2507</v>
      </c>
      <c r="F215" s="528"/>
      <c r="G215" s="529"/>
      <c r="H215" s="530"/>
      <c r="I215" s="530"/>
      <c r="J215" s="526" t="s">
        <v>186</v>
      </c>
      <c r="K215" s="687">
        <f t="shared" si="288"/>
        <v>470.30000000000007</v>
      </c>
      <c r="L215" s="681"/>
      <c r="M215" s="687">
        <f t="shared" si="289"/>
        <v>0</v>
      </c>
      <c r="N215" s="681"/>
      <c r="O215" s="687">
        <f t="shared" si="290"/>
        <v>-470.30000000000007</v>
      </c>
      <c r="P215" s="688">
        <f t="shared" si="291"/>
        <v>0</v>
      </c>
      <c r="Q215" s="687">
        <f t="shared" si="292"/>
        <v>135</v>
      </c>
      <c r="R215" s="681"/>
      <c r="S215" s="687">
        <f t="shared" si="293"/>
        <v>0</v>
      </c>
      <c r="T215" s="681"/>
      <c r="U215" s="687">
        <f t="shared" si="294"/>
        <v>-135</v>
      </c>
      <c r="V215" s="688">
        <f t="shared" si="295"/>
        <v>0</v>
      </c>
      <c r="W215" s="683">
        <v>47.1</v>
      </c>
      <c r="X215" s="681"/>
      <c r="Y215" s="681"/>
      <c r="Z215" s="681"/>
      <c r="AA215" s="687">
        <f t="shared" si="296"/>
        <v>-47.1</v>
      </c>
      <c r="AB215" s="688">
        <f t="shared" si="297"/>
        <v>0</v>
      </c>
      <c r="AC215" s="683">
        <v>42.5</v>
      </c>
      <c r="AD215" s="681"/>
      <c r="AE215" s="681"/>
      <c r="AF215" s="681"/>
      <c r="AG215" s="687">
        <f t="shared" si="298"/>
        <v>-42.5</v>
      </c>
      <c r="AH215" s="688">
        <f t="shared" si="299"/>
        <v>0</v>
      </c>
      <c r="AI215" s="683">
        <v>45.4</v>
      </c>
      <c r="AJ215" s="681"/>
      <c r="AK215" s="681"/>
      <c r="AL215" s="681"/>
      <c r="AM215" s="687">
        <f t="shared" si="300"/>
        <v>-45.4</v>
      </c>
      <c r="AN215" s="688">
        <f t="shared" si="301"/>
        <v>0</v>
      </c>
      <c r="AO215" s="687">
        <f t="shared" si="302"/>
        <v>105.8</v>
      </c>
      <c r="AP215" s="681"/>
      <c r="AQ215" s="687">
        <f t="shared" si="303"/>
        <v>0</v>
      </c>
      <c r="AR215" s="681"/>
      <c r="AS215" s="687">
        <f t="shared" si="304"/>
        <v>-105.8</v>
      </c>
      <c r="AT215" s="688">
        <f t="shared" si="305"/>
        <v>0</v>
      </c>
      <c r="AU215" s="683">
        <v>23.2</v>
      </c>
      <c r="AV215" s="681"/>
      <c r="AW215" s="681"/>
      <c r="AX215" s="681"/>
      <c r="AY215" s="687">
        <f t="shared" si="306"/>
        <v>-23.2</v>
      </c>
      <c r="AZ215" s="688">
        <f t="shared" si="307"/>
        <v>0</v>
      </c>
      <c r="BA215" s="683">
        <v>42.6</v>
      </c>
      <c r="BB215" s="681"/>
      <c r="BC215" s="681"/>
      <c r="BD215" s="681"/>
      <c r="BE215" s="687">
        <f t="shared" si="308"/>
        <v>-42.6</v>
      </c>
      <c r="BF215" s="688">
        <f t="shared" si="309"/>
        <v>0</v>
      </c>
      <c r="BG215" s="683">
        <v>40</v>
      </c>
      <c r="BH215" s="681"/>
      <c r="BI215" s="681"/>
      <c r="BJ215" s="681"/>
      <c r="BK215" s="687">
        <f t="shared" si="310"/>
        <v>-40</v>
      </c>
      <c r="BL215" s="688">
        <f t="shared" si="311"/>
        <v>0</v>
      </c>
      <c r="BM215" s="687">
        <f t="shared" si="312"/>
        <v>91.600000000000009</v>
      </c>
      <c r="BN215" s="681"/>
      <c r="BO215" s="687">
        <f t="shared" si="313"/>
        <v>0</v>
      </c>
      <c r="BP215" s="681"/>
      <c r="BQ215" s="687">
        <f t="shared" si="314"/>
        <v>-91.600000000000009</v>
      </c>
      <c r="BR215" s="688">
        <f t="shared" si="315"/>
        <v>0</v>
      </c>
      <c r="BS215" s="683">
        <v>45</v>
      </c>
      <c r="BT215" s="681"/>
      <c r="BU215" s="681"/>
      <c r="BV215" s="681"/>
      <c r="BW215" s="687">
        <f t="shared" si="316"/>
        <v>-45</v>
      </c>
      <c r="BX215" s="688">
        <f t="shared" si="317"/>
        <v>0</v>
      </c>
      <c r="BY215" s="683">
        <v>39.4</v>
      </c>
      <c r="BZ215" s="681"/>
      <c r="CA215" s="681"/>
      <c r="CB215" s="681"/>
      <c r="CC215" s="687">
        <f t="shared" si="318"/>
        <v>-39.4</v>
      </c>
      <c r="CD215" s="688">
        <f t="shared" si="319"/>
        <v>0</v>
      </c>
      <c r="CE215" s="683">
        <v>7.2</v>
      </c>
      <c r="CF215" s="681"/>
      <c r="CG215" s="681"/>
      <c r="CH215" s="681"/>
      <c r="CI215" s="687">
        <f t="shared" si="320"/>
        <v>-7.2</v>
      </c>
      <c r="CJ215" s="688">
        <f t="shared" si="321"/>
        <v>0</v>
      </c>
      <c r="CK215" s="687">
        <f t="shared" si="322"/>
        <v>137.9</v>
      </c>
      <c r="CL215" s="681"/>
      <c r="CM215" s="687">
        <f t="shared" si="323"/>
        <v>0</v>
      </c>
      <c r="CN215" s="681"/>
      <c r="CO215" s="687">
        <f t="shared" si="324"/>
        <v>-137.9</v>
      </c>
      <c r="CP215" s="688">
        <f t="shared" si="325"/>
        <v>0</v>
      </c>
      <c r="CQ215" s="683">
        <v>45.3</v>
      </c>
      <c r="CR215" s="681"/>
      <c r="CS215" s="681"/>
      <c r="CT215" s="681"/>
      <c r="CU215" s="687">
        <f t="shared" si="326"/>
        <v>-45.3</v>
      </c>
      <c r="CV215" s="688">
        <f t="shared" si="327"/>
        <v>0</v>
      </c>
      <c r="CW215" s="683">
        <v>45.5</v>
      </c>
      <c r="CX215" s="681"/>
      <c r="CY215" s="681"/>
      <c r="CZ215" s="681"/>
      <c r="DA215" s="687">
        <f t="shared" si="328"/>
        <v>-45.5</v>
      </c>
      <c r="DB215" s="688">
        <f t="shared" si="329"/>
        <v>0</v>
      </c>
      <c r="DC215" s="683">
        <v>47.1</v>
      </c>
      <c r="DD215" s="681"/>
      <c r="DE215" s="681"/>
      <c r="DF215" s="681"/>
      <c r="DG215" s="687">
        <f t="shared" si="330"/>
        <v>-47.1</v>
      </c>
      <c r="DH215" s="688">
        <f t="shared" si="331"/>
        <v>0</v>
      </c>
    </row>
    <row r="216" spans="1:112" s="45" customFormat="1" ht="18.75" customHeight="1">
      <c r="A216" t="s">
        <v>2508</v>
      </c>
      <c r="B216" s="49"/>
      <c r="C216" s="537" t="s">
        <v>2509</v>
      </c>
      <c r="D216" s="630" t="s">
        <v>2508</v>
      </c>
      <c r="E216" s="528" t="s">
        <v>2510</v>
      </c>
      <c r="F216" s="528"/>
      <c r="G216" s="529"/>
      <c r="H216" s="530" t="s">
        <v>2511</v>
      </c>
      <c r="I216" s="530"/>
      <c r="J216" s="526" t="s">
        <v>186</v>
      </c>
      <c r="K216" s="687">
        <f t="shared" si="288"/>
        <v>17.699999999999996</v>
      </c>
      <c r="L216" s="681"/>
      <c r="M216" s="687">
        <f t="shared" si="289"/>
        <v>0</v>
      </c>
      <c r="N216" s="681"/>
      <c r="O216" s="687">
        <f t="shared" si="290"/>
        <v>-17.699999999999996</v>
      </c>
      <c r="P216" s="688">
        <f t="shared" si="291"/>
        <v>0</v>
      </c>
      <c r="Q216" s="687">
        <f t="shared" si="292"/>
        <v>0</v>
      </c>
      <c r="R216" s="681"/>
      <c r="S216" s="687">
        <f t="shared" si="293"/>
        <v>0</v>
      </c>
      <c r="T216" s="681"/>
      <c r="U216" s="687">
        <f t="shared" si="294"/>
        <v>0</v>
      </c>
      <c r="V216" s="688" t="str">
        <f t="shared" si="295"/>
        <v>-</v>
      </c>
      <c r="W216" s="687">
        <f>W217</f>
        <v>0</v>
      </c>
      <c r="X216" s="681"/>
      <c r="Y216" s="687">
        <f>Y217</f>
        <v>0</v>
      </c>
      <c r="Z216" s="681"/>
      <c r="AA216" s="687">
        <f t="shared" si="296"/>
        <v>0</v>
      </c>
      <c r="AB216" s="688" t="str">
        <f t="shared" si="297"/>
        <v>-</v>
      </c>
      <c r="AC216" s="687">
        <f>AC217</f>
        <v>0</v>
      </c>
      <c r="AD216" s="681"/>
      <c r="AE216" s="687">
        <f>AE217</f>
        <v>0</v>
      </c>
      <c r="AF216" s="681"/>
      <c r="AG216" s="687">
        <f t="shared" si="298"/>
        <v>0</v>
      </c>
      <c r="AH216" s="688" t="str">
        <f t="shared" si="299"/>
        <v>-</v>
      </c>
      <c r="AI216" s="687">
        <f>AI217</f>
        <v>0</v>
      </c>
      <c r="AJ216" s="681"/>
      <c r="AK216" s="687">
        <f>AK217</f>
        <v>0</v>
      </c>
      <c r="AL216" s="681"/>
      <c r="AM216" s="687">
        <f t="shared" si="300"/>
        <v>0</v>
      </c>
      <c r="AN216" s="688" t="str">
        <f t="shared" si="301"/>
        <v>-</v>
      </c>
      <c r="AO216" s="687">
        <f t="shared" si="302"/>
        <v>3.3999999999999986</v>
      </c>
      <c r="AP216" s="681"/>
      <c r="AQ216" s="687">
        <f t="shared" si="303"/>
        <v>0</v>
      </c>
      <c r="AR216" s="681"/>
      <c r="AS216" s="687">
        <f t="shared" si="304"/>
        <v>-3.3999999999999986</v>
      </c>
      <c r="AT216" s="688">
        <f t="shared" si="305"/>
        <v>0</v>
      </c>
      <c r="AU216" s="687">
        <f>AU217</f>
        <v>3.3999999999999986</v>
      </c>
      <c r="AV216" s="681"/>
      <c r="AW216" s="687">
        <f>AW217</f>
        <v>0</v>
      </c>
      <c r="AX216" s="681"/>
      <c r="AY216" s="687">
        <f t="shared" si="306"/>
        <v>-3.3999999999999986</v>
      </c>
      <c r="AZ216" s="688">
        <f t="shared" si="307"/>
        <v>0</v>
      </c>
      <c r="BA216" s="687">
        <f>BA217</f>
        <v>0</v>
      </c>
      <c r="BB216" s="681"/>
      <c r="BC216" s="687">
        <f>BC217</f>
        <v>0</v>
      </c>
      <c r="BD216" s="681"/>
      <c r="BE216" s="687">
        <f t="shared" si="308"/>
        <v>0</v>
      </c>
      <c r="BF216" s="688" t="str">
        <f t="shared" si="309"/>
        <v>-</v>
      </c>
      <c r="BG216" s="687">
        <f>BG217</f>
        <v>0</v>
      </c>
      <c r="BH216" s="681"/>
      <c r="BI216" s="687">
        <f>BI217</f>
        <v>0</v>
      </c>
      <c r="BJ216" s="681"/>
      <c r="BK216" s="687">
        <f t="shared" si="310"/>
        <v>0</v>
      </c>
      <c r="BL216" s="688" t="str">
        <f t="shared" si="311"/>
        <v>-</v>
      </c>
      <c r="BM216" s="687">
        <f t="shared" si="312"/>
        <v>14.299999999999999</v>
      </c>
      <c r="BN216" s="681"/>
      <c r="BO216" s="687">
        <f t="shared" si="313"/>
        <v>0</v>
      </c>
      <c r="BP216" s="681"/>
      <c r="BQ216" s="687">
        <f t="shared" si="314"/>
        <v>-14.299999999999999</v>
      </c>
      <c r="BR216" s="688">
        <f t="shared" si="315"/>
        <v>0</v>
      </c>
      <c r="BS216" s="687">
        <f>BS217</f>
        <v>0</v>
      </c>
      <c r="BT216" s="681"/>
      <c r="BU216" s="687">
        <f>BU217</f>
        <v>0</v>
      </c>
      <c r="BV216" s="681"/>
      <c r="BW216" s="687">
        <f t="shared" si="316"/>
        <v>0</v>
      </c>
      <c r="BX216" s="688" t="str">
        <f t="shared" si="317"/>
        <v>-</v>
      </c>
      <c r="BY216" s="687">
        <f>BY217</f>
        <v>0</v>
      </c>
      <c r="BZ216" s="681"/>
      <c r="CA216" s="687">
        <f>CA217</f>
        <v>0</v>
      </c>
      <c r="CB216" s="681"/>
      <c r="CC216" s="687">
        <f t="shared" si="318"/>
        <v>0</v>
      </c>
      <c r="CD216" s="688" t="str">
        <f t="shared" si="319"/>
        <v>-</v>
      </c>
      <c r="CE216" s="687">
        <f>CE217</f>
        <v>14.299999999999999</v>
      </c>
      <c r="CF216" s="681"/>
      <c r="CG216" s="687">
        <f>CG217</f>
        <v>0</v>
      </c>
      <c r="CH216" s="681"/>
      <c r="CI216" s="687">
        <f t="shared" si="320"/>
        <v>-14.299999999999999</v>
      </c>
      <c r="CJ216" s="688">
        <f t="shared" si="321"/>
        <v>0</v>
      </c>
      <c r="CK216" s="687">
        <f t="shared" si="322"/>
        <v>0</v>
      </c>
      <c r="CL216" s="681"/>
      <c r="CM216" s="687">
        <f t="shared" si="323"/>
        <v>0</v>
      </c>
      <c r="CN216" s="681"/>
      <c r="CO216" s="687">
        <f t="shared" si="324"/>
        <v>0</v>
      </c>
      <c r="CP216" s="688" t="str">
        <f t="shared" si="325"/>
        <v>-</v>
      </c>
      <c r="CQ216" s="687">
        <f>CQ217</f>
        <v>0</v>
      </c>
      <c r="CR216" s="681"/>
      <c r="CS216" s="687">
        <f>CS217</f>
        <v>0</v>
      </c>
      <c r="CT216" s="681"/>
      <c r="CU216" s="687">
        <f t="shared" si="326"/>
        <v>0</v>
      </c>
      <c r="CV216" s="688" t="str">
        <f t="shared" si="327"/>
        <v>-</v>
      </c>
      <c r="CW216" s="687">
        <f>CW217</f>
        <v>0</v>
      </c>
      <c r="CX216" s="681"/>
      <c r="CY216" s="687">
        <f>CY217</f>
        <v>0</v>
      </c>
      <c r="CZ216" s="681"/>
      <c r="DA216" s="687">
        <f t="shared" si="328"/>
        <v>0</v>
      </c>
      <c r="DB216" s="688" t="str">
        <f t="shared" si="329"/>
        <v>-</v>
      </c>
      <c r="DC216" s="687">
        <f>DC217</f>
        <v>0</v>
      </c>
      <c r="DD216" s="681"/>
      <c r="DE216" s="687">
        <f>DE217</f>
        <v>0</v>
      </c>
      <c r="DF216" s="681"/>
      <c r="DG216" s="687">
        <f t="shared" si="330"/>
        <v>0</v>
      </c>
      <c r="DH216" s="688" t="str">
        <f t="shared" si="331"/>
        <v>-</v>
      </c>
    </row>
    <row r="217" spans="1:112" s="45" customFormat="1" ht="24" customHeight="1">
      <c r="A217" t="s">
        <v>2482</v>
      </c>
      <c r="B217" s="49"/>
      <c r="C217" s="617" t="s">
        <v>2512</v>
      </c>
      <c r="D217" s="628" t="s">
        <v>2229</v>
      </c>
      <c r="E217" s="528" t="s">
        <v>2511</v>
      </c>
      <c r="F217" s="528"/>
      <c r="G217" s="529"/>
      <c r="H217" s="530" t="s">
        <v>2513</v>
      </c>
      <c r="I217" s="530"/>
      <c r="J217" s="526" t="s">
        <v>186</v>
      </c>
      <c r="K217" s="687">
        <f t="shared" si="288"/>
        <v>17.699999999999996</v>
      </c>
      <c r="L217" s="681"/>
      <c r="M217" s="687">
        <f t="shared" si="289"/>
        <v>0</v>
      </c>
      <c r="N217" s="681"/>
      <c r="O217" s="687">
        <f t="shared" si="290"/>
        <v>-17.699999999999996</v>
      </c>
      <c r="P217" s="688">
        <f t="shared" si="291"/>
        <v>0</v>
      </c>
      <c r="Q217" s="687">
        <f t="shared" si="292"/>
        <v>0</v>
      </c>
      <c r="R217" s="681"/>
      <c r="S217" s="687">
        <f t="shared" si="293"/>
        <v>0</v>
      </c>
      <c r="T217" s="681"/>
      <c r="U217" s="687">
        <f t="shared" si="294"/>
        <v>0</v>
      </c>
      <c r="V217" s="688" t="str">
        <f t="shared" si="295"/>
        <v>-</v>
      </c>
      <c r="W217" s="687">
        <f>W218+W219+W220</f>
        <v>0</v>
      </c>
      <c r="X217" s="681"/>
      <c r="Y217" s="687">
        <f>Y218+Y219+Y220</f>
        <v>0</v>
      </c>
      <c r="Z217" s="681"/>
      <c r="AA217" s="687">
        <f t="shared" si="296"/>
        <v>0</v>
      </c>
      <c r="AB217" s="688" t="str">
        <f t="shared" si="297"/>
        <v>-</v>
      </c>
      <c r="AC217" s="687">
        <f>AC218+AC219+AC220</f>
        <v>0</v>
      </c>
      <c r="AD217" s="681"/>
      <c r="AE217" s="687">
        <f>AE218+AE219+AE220</f>
        <v>0</v>
      </c>
      <c r="AF217" s="681"/>
      <c r="AG217" s="687">
        <f t="shared" si="298"/>
        <v>0</v>
      </c>
      <c r="AH217" s="688" t="str">
        <f t="shared" si="299"/>
        <v>-</v>
      </c>
      <c r="AI217" s="687">
        <f>AI218+AI219+AI220</f>
        <v>0</v>
      </c>
      <c r="AJ217" s="681"/>
      <c r="AK217" s="687">
        <f>AK218+AK219+AK220</f>
        <v>0</v>
      </c>
      <c r="AL217" s="681"/>
      <c r="AM217" s="687">
        <f t="shared" si="300"/>
        <v>0</v>
      </c>
      <c r="AN217" s="688" t="str">
        <f t="shared" si="301"/>
        <v>-</v>
      </c>
      <c r="AO217" s="687">
        <f t="shared" si="302"/>
        <v>3.3999999999999986</v>
      </c>
      <c r="AP217" s="681"/>
      <c r="AQ217" s="687">
        <f t="shared" si="303"/>
        <v>0</v>
      </c>
      <c r="AR217" s="681"/>
      <c r="AS217" s="687">
        <f t="shared" si="304"/>
        <v>-3.3999999999999986</v>
      </c>
      <c r="AT217" s="688">
        <f t="shared" si="305"/>
        <v>0</v>
      </c>
      <c r="AU217" s="687">
        <f>AU218+AU219+AU220</f>
        <v>3.3999999999999986</v>
      </c>
      <c r="AV217" s="681"/>
      <c r="AW217" s="687">
        <f>AW218+AW219+AW220</f>
        <v>0</v>
      </c>
      <c r="AX217" s="681"/>
      <c r="AY217" s="687">
        <f t="shared" si="306"/>
        <v>-3.3999999999999986</v>
      </c>
      <c r="AZ217" s="688">
        <f t="shared" si="307"/>
        <v>0</v>
      </c>
      <c r="BA217" s="687">
        <f>BA218+BA219+BA220</f>
        <v>0</v>
      </c>
      <c r="BB217" s="681"/>
      <c r="BC217" s="687">
        <f>BC218+BC219+BC220</f>
        <v>0</v>
      </c>
      <c r="BD217" s="681"/>
      <c r="BE217" s="687">
        <f t="shared" si="308"/>
        <v>0</v>
      </c>
      <c r="BF217" s="688" t="str">
        <f t="shared" si="309"/>
        <v>-</v>
      </c>
      <c r="BG217" s="687">
        <f>BG218+BG219+BG220</f>
        <v>0</v>
      </c>
      <c r="BH217" s="681"/>
      <c r="BI217" s="687">
        <f>BI218+BI219+BI220</f>
        <v>0</v>
      </c>
      <c r="BJ217" s="681"/>
      <c r="BK217" s="687">
        <f t="shared" si="310"/>
        <v>0</v>
      </c>
      <c r="BL217" s="688" t="str">
        <f t="shared" si="311"/>
        <v>-</v>
      </c>
      <c r="BM217" s="687">
        <f t="shared" si="312"/>
        <v>14.299999999999999</v>
      </c>
      <c r="BN217" s="681"/>
      <c r="BO217" s="687">
        <f t="shared" si="313"/>
        <v>0</v>
      </c>
      <c r="BP217" s="681"/>
      <c r="BQ217" s="687">
        <f t="shared" si="314"/>
        <v>-14.299999999999999</v>
      </c>
      <c r="BR217" s="688">
        <f t="shared" si="315"/>
        <v>0</v>
      </c>
      <c r="BS217" s="687">
        <f>BS218+BS219+BS220</f>
        <v>0</v>
      </c>
      <c r="BT217" s="681"/>
      <c r="BU217" s="687">
        <f>BU218+BU219+BU220</f>
        <v>0</v>
      </c>
      <c r="BV217" s="681"/>
      <c r="BW217" s="687">
        <f t="shared" si="316"/>
        <v>0</v>
      </c>
      <c r="BX217" s="688" t="str">
        <f t="shared" si="317"/>
        <v>-</v>
      </c>
      <c r="BY217" s="687">
        <f>BY218+BY219+BY220</f>
        <v>0</v>
      </c>
      <c r="BZ217" s="681"/>
      <c r="CA217" s="687">
        <f>CA218+CA219+CA220</f>
        <v>0</v>
      </c>
      <c r="CB217" s="681"/>
      <c r="CC217" s="687">
        <f t="shared" si="318"/>
        <v>0</v>
      </c>
      <c r="CD217" s="688" t="str">
        <f t="shared" si="319"/>
        <v>-</v>
      </c>
      <c r="CE217" s="687">
        <f>CE218+CE219+CE220</f>
        <v>14.299999999999999</v>
      </c>
      <c r="CF217" s="681"/>
      <c r="CG217" s="687">
        <f>CG218+CG219+CG220</f>
        <v>0</v>
      </c>
      <c r="CH217" s="681"/>
      <c r="CI217" s="687">
        <f t="shared" si="320"/>
        <v>-14.299999999999999</v>
      </c>
      <c r="CJ217" s="688">
        <f t="shared" si="321"/>
        <v>0</v>
      </c>
      <c r="CK217" s="687">
        <f t="shared" si="322"/>
        <v>0</v>
      </c>
      <c r="CL217" s="681"/>
      <c r="CM217" s="687">
        <f t="shared" si="323"/>
        <v>0</v>
      </c>
      <c r="CN217" s="681"/>
      <c r="CO217" s="687">
        <f t="shared" si="324"/>
        <v>0</v>
      </c>
      <c r="CP217" s="688" t="str">
        <f t="shared" si="325"/>
        <v>-</v>
      </c>
      <c r="CQ217" s="687">
        <f>CQ218+CQ219+CQ220</f>
        <v>0</v>
      </c>
      <c r="CR217" s="681"/>
      <c r="CS217" s="687">
        <f>CS218+CS219+CS220</f>
        <v>0</v>
      </c>
      <c r="CT217" s="681"/>
      <c r="CU217" s="687">
        <f t="shared" si="326"/>
        <v>0</v>
      </c>
      <c r="CV217" s="688" t="str">
        <f t="shared" si="327"/>
        <v>-</v>
      </c>
      <c r="CW217" s="687">
        <f>CW218+CW219+CW220</f>
        <v>0</v>
      </c>
      <c r="CX217" s="681"/>
      <c r="CY217" s="687">
        <f>CY218+CY219+CY220</f>
        <v>0</v>
      </c>
      <c r="CZ217" s="681"/>
      <c r="DA217" s="687">
        <f t="shared" si="328"/>
        <v>0</v>
      </c>
      <c r="DB217" s="688" t="str">
        <f t="shared" si="329"/>
        <v>-</v>
      </c>
      <c r="DC217" s="687">
        <f>DC218+DC219+DC220</f>
        <v>0</v>
      </c>
      <c r="DD217" s="681"/>
      <c r="DE217" s="687">
        <f>DE218+DE219+DE220</f>
        <v>0</v>
      </c>
      <c r="DF217" s="681"/>
      <c r="DG217" s="687">
        <f t="shared" si="330"/>
        <v>0</v>
      </c>
      <c r="DH217" s="688" t="str">
        <f t="shared" si="331"/>
        <v>-</v>
      </c>
    </row>
    <row r="218" spans="1:112" s="45" customFormat="1" ht="18.75" customHeight="1">
      <c r="A218" t="s">
        <v>2233</v>
      </c>
      <c r="B218" s="49"/>
      <c r="C218" s="385"/>
      <c r="D218" s="628" t="s">
        <v>2234</v>
      </c>
      <c r="E218" s="528" t="s">
        <v>2514</v>
      </c>
      <c r="F218" s="528"/>
      <c r="G218" s="529"/>
      <c r="H218" s="530" t="s">
        <v>2515</v>
      </c>
      <c r="I218" s="530"/>
      <c r="J218" s="526" t="s">
        <v>186</v>
      </c>
      <c r="K218" s="687">
        <f t="shared" si="288"/>
        <v>13.599999999999998</v>
      </c>
      <c r="L218" s="681"/>
      <c r="M218" s="687">
        <f t="shared" si="289"/>
        <v>0</v>
      </c>
      <c r="N218" s="681"/>
      <c r="O218" s="687">
        <f t="shared" si="290"/>
        <v>-13.599999999999998</v>
      </c>
      <c r="P218" s="688">
        <f t="shared" si="291"/>
        <v>0</v>
      </c>
      <c r="Q218" s="687">
        <f t="shared" si="292"/>
        <v>0</v>
      </c>
      <c r="R218" s="681"/>
      <c r="S218" s="687">
        <f t="shared" si="293"/>
        <v>0</v>
      </c>
      <c r="T218" s="681"/>
      <c r="U218" s="687">
        <f t="shared" si="294"/>
        <v>0</v>
      </c>
      <c r="V218" s="688" t="str">
        <f t="shared" si="295"/>
        <v>-</v>
      </c>
      <c r="W218" s="687">
        <f>W225-W230</f>
        <v>0</v>
      </c>
      <c r="X218" s="681"/>
      <c r="Y218" s="687">
        <f>Y225-Y230</f>
        <v>0</v>
      </c>
      <c r="Z218" s="681"/>
      <c r="AA218" s="687">
        <f t="shared" si="296"/>
        <v>0</v>
      </c>
      <c r="AB218" s="688" t="str">
        <f t="shared" si="297"/>
        <v>-</v>
      </c>
      <c r="AC218" s="687">
        <f>AC225-AC230</f>
        <v>0</v>
      </c>
      <c r="AD218" s="681"/>
      <c r="AE218" s="687">
        <f>AE225-AE230</f>
        <v>0</v>
      </c>
      <c r="AF218" s="681"/>
      <c r="AG218" s="687">
        <f t="shared" si="298"/>
        <v>0</v>
      </c>
      <c r="AH218" s="688" t="str">
        <f t="shared" si="299"/>
        <v>-</v>
      </c>
      <c r="AI218" s="687">
        <f>AI225-AI230</f>
        <v>0</v>
      </c>
      <c r="AJ218" s="681"/>
      <c r="AK218" s="687">
        <f>AK225-AK230</f>
        <v>0</v>
      </c>
      <c r="AL218" s="681"/>
      <c r="AM218" s="687">
        <f t="shared" si="300"/>
        <v>0</v>
      </c>
      <c r="AN218" s="688" t="str">
        <f t="shared" si="301"/>
        <v>-</v>
      </c>
      <c r="AO218" s="687">
        <f t="shared" si="302"/>
        <v>3.3999999999999986</v>
      </c>
      <c r="AP218" s="681"/>
      <c r="AQ218" s="687">
        <f t="shared" si="303"/>
        <v>0</v>
      </c>
      <c r="AR218" s="681"/>
      <c r="AS218" s="687">
        <f t="shared" si="304"/>
        <v>-3.3999999999999986</v>
      </c>
      <c r="AT218" s="688">
        <f t="shared" si="305"/>
        <v>0</v>
      </c>
      <c r="AU218" s="687">
        <f>AU225-AU230</f>
        <v>3.3999999999999986</v>
      </c>
      <c r="AV218" s="681"/>
      <c r="AW218" s="687">
        <f>AW225-AW230</f>
        <v>0</v>
      </c>
      <c r="AX218" s="681"/>
      <c r="AY218" s="687">
        <f t="shared" si="306"/>
        <v>-3.3999999999999986</v>
      </c>
      <c r="AZ218" s="688">
        <f t="shared" si="307"/>
        <v>0</v>
      </c>
      <c r="BA218" s="687">
        <f>BA225-BA230</f>
        <v>0</v>
      </c>
      <c r="BB218" s="681"/>
      <c r="BC218" s="687">
        <f>BC225-BC230</f>
        <v>0</v>
      </c>
      <c r="BD218" s="681"/>
      <c r="BE218" s="687">
        <f t="shared" si="308"/>
        <v>0</v>
      </c>
      <c r="BF218" s="688" t="str">
        <f t="shared" si="309"/>
        <v>-</v>
      </c>
      <c r="BG218" s="687">
        <f>BG225-BG230</f>
        <v>0</v>
      </c>
      <c r="BH218" s="681"/>
      <c r="BI218" s="687">
        <f>BI225-BI230</f>
        <v>0</v>
      </c>
      <c r="BJ218" s="681"/>
      <c r="BK218" s="687">
        <f t="shared" si="310"/>
        <v>0</v>
      </c>
      <c r="BL218" s="688" t="str">
        <f t="shared" si="311"/>
        <v>-</v>
      </c>
      <c r="BM218" s="687">
        <f t="shared" si="312"/>
        <v>10.199999999999999</v>
      </c>
      <c r="BN218" s="681"/>
      <c r="BO218" s="687">
        <f t="shared" si="313"/>
        <v>0</v>
      </c>
      <c r="BP218" s="681"/>
      <c r="BQ218" s="687">
        <f t="shared" si="314"/>
        <v>-10.199999999999999</v>
      </c>
      <c r="BR218" s="688">
        <f t="shared" si="315"/>
        <v>0</v>
      </c>
      <c r="BS218" s="687">
        <f>BS225-BS230</f>
        <v>0</v>
      </c>
      <c r="BT218" s="681"/>
      <c r="BU218" s="687">
        <f>BU225-BU230</f>
        <v>0</v>
      </c>
      <c r="BV218" s="681"/>
      <c r="BW218" s="687">
        <f t="shared" si="316"/>
        <v>0</v>
      </c>
      <c r="BX218" s="688" t="str">
        <f t="shared" si="317"/>
        <v>-</v>
      </c>
      <c r="BY218" s="687">
        <f>BY225-BY230</f>
        <v>0</v>
      </c>
      <c r="BZ218" s="681"/>
      <c r="CA218" s="687">
        <f>CA225-CA230</f>
        <v>0</v>
      </c>
      <c r="CB218" s="681"/>
      <c r="CC218" s="687">
        <f t="shared" si="318"/>
        <v>0</v>
      </c>
      <c r="CD218" s="688" t="str">
        <f t="shared" si="319"/>
        <v>-</v>
      </c>
      <c r="CE218" s="687">
        <f>CE225-CE230</f>
        <v>10.199999999999999</v>
      </c>
      <c r="CF218" s="681"/>
      <c r="CG218" s="687">
        <f>CG225-CG230</f>
        <v>0</v>
      </c>
      <c r="CH218" s="681"/>
      <c r="CI218" s="687">
        <f t="shared" si="320"/>
        <v>-10.199999999999999</v>
      </c>
      <c r="CJ218" s="688">
        <f t="shared" si="321"/>
        <v>0</v>
      </c>
      <c r="CK218" s="687">
        <f t="shared" si="322"/>
        <v>0</v>
      </c>
      <c r="CL218" s="681"/>
      <c r="CM218" s="687">
        <f t="shared" si="323"/>
        <v>0</v>
      </c>
      <c r="CN218" s="681"/>
      <c r="CO218" s="687">
        <f t="shared" si="324"/>
        <v>0</v>
      </c>
      <c r="CP218" s="688" t="str">
        <f t="shared" si="325"/>
        <v>-</v>
      </c>
      <c r="CQ218" s="687">
        <f>CQ225-CQ230</f>
        <v>0</v>
      </c>
      <c r="CR218" s="681"/>
      <c r="CS218" s="687">
        <f>CS225-CS230</f>
        <v>0</v>
      </c>
      <c r="CT218" s="681"/>
      <c r="CU218" s="687">
        <f t="shared" si="326"/>
        <v>0</v>
      </c>
      <c r="CV218" s="688" t="str">
        <f t="shared" si="327"/>
        <v>-</v>
      </c>
      <c r="CW218" s="687">
        <f>CW225-CW230</f>
        <v>0</v>
      </c>
      <c r="CX218" s="681"/>
      <c r="CY218" s="687">
        <f>CY225-CY230</f>
        <v>0</v>
      </c>
      <c r="CZ218" s="681"/>
      <c r="DA218" s="687">
        <f t="shared" si="328"/>
        <v>0</v>
      </c>
      <c r="DB218" s="688" t="str">
        <f t="shared" si="329"/>
        <v>-</v>
      </c>
      <c r="DC218" s="687">
        <f>DC225-DC230</f>
        <v>0</v>
      </c>
      <c r="DD218" s="681"/>
      <c r="DE218" s="687">
        <f>DE225-DE230</f>
        <v>0</v>
      </c>
      <c r="DF218" s="681"/>
      <c r="DG218" s="687">
        <f t="shared" si="330"/>
        <v>0</v>
      </c>
      <c r="DH218" s="688" t="str">
        <f t="shared" si="331"/>
        <v>-</v>
      </c>
    </row>
    <row r="219" spans="1:112" s="45" customFormat="1" ht="18.75" customHeight="1">
      <c r="A219" t="s">
        <v>2157</v>
      </c>
      <c r="B219" s="49"/>
      <c r="C219" s="385"/>
      <c r="D219" s="628" t="s">
        <v>2158</v>
      </c>
      <c r="E219" s="528" t="s">
        <v>2516</v>
      </c>
      <c r="F219" s="528"/>
      <c r="G219" s="529"/>
      <c r="H219" s="530" t="s">
        <v>2517</v>
      </c>
      <c r="I219" s="530"/>
      <c r="J219" s="526" t="s">
        <v>186</v>
      </c>
      <c r="K219" s="687">
        <f t="shared" si="288"/>
        <v>4.0999999999999996</v>
      </c>
      <c r="L219" s="681"/>
      <c r="M219" s="687">
        <f t="shared" si="289"/>
        <v>0</v>
      </c>
      <c r="N219" s="681"/>
      <c r="O219" s="687">
        <f t="shared" si="290"/>
        <v>-4.0999999999999996</v>
      </c>
      <c r="P219" s="688">
        <f t="shared" si="291"/>
        <v>0</v>
      </c>
      <c r="Q219" s="687">
        <f t="shared" si="292"/>
        <v>0</v>
      </c>
      <c r="R219" s="681"/>
      <c r="S219" s="687">
        <f t="shared" si="293"/>
        <v>0</v>
      </c>
      <c r="T219" s="681"/>
      <c r="U219" s="687">
        <f t="shared" si="294"/>
        <v>0</v>
      </c>
      <c r="V219" s="688" t="str">
        <f t="shared" si="295"/>
        <v>-</v>
      </c>
      <c r="W219" s="687">
        <f>W226-W231</f>
        <v>0</v>
      </c>
      <c r="X219" s="681"/>
      <c r="Y219" s="687">
        <f>Y226-Y231</f>
        <v>0</v>
      </c>
      <c r="Z219" s="681"/>
      <c r="AA219" s="687">
        <f t="shared" si="296"/>
        <v>0</v>
      </c>
      <c r="AB219" s="688" t="str">
        <f t="shared" si="297"/>
        <v>-</v>
      </c>
      <c r="AC219" s="687">
        <f>AC226-AC231</f>
        <v>0</v>
      </c>
      <c r="AD219" s="681"/>
      <c r="AE219" s="687">
        <f>AE226-AE231</f>
        <v>0</v>
      </c>
      <c r="AF219" s="681"/>
      <c r="AG219" s="687">
        <f t="shared" si="298"/>
        <v>0</v>
      </c>
      <c r="AH219" s="688" t="str">
        <f t="shared" si="299"/>
        <v>-</v>
      </c>
      <c r="AI219" s="687">
        <f>AI226-AI231</f>
        <v>0</v>
      </c>
      <c r="AJ219" s="681"/>
      <c r="AK219" s="687">
        <f>AK226-AK231</f>
        <v>0</v>
      </c>
      <c r="AL219" s="681"/>
      <c r="AM219" s="687">
        <f t="shared" si="300"/>
        <v>0</v>
      </c>
      <c r="AN219" s="688" t="str">
        <f t="shared" si="301"/>
        <v>-</v>
      </c>
      <c r="AO219" s="687">
        <f t="shared" si="302"/>
        <v>0</v>
      </c>
      <c r="AP219" s="681"/>
      <c r="AQ219" s="687">
        <f t="shared" si="303"/>
        <v>0</v>
      </c>
      <c r="AR219" s="681"/>
      <c r="AS219" s="687">
        <f t="shared" si="304"/>
        <v>0</v>
      </c>
      <c r="AT219" s="688" t="str">
        <f t="shared" si="305"/>
        <v>-</v>
      </c>
      <c r="AU219" s="687">
        <f>AU226-AU231</f>
        <v>0</v>
      </c>
      <c r="AV219" s="681"/>
      <c r="AW219" s="687">
        <f>AW226-AW231</f>
        <v>0</v>
      </c>
      <c r="AX219" s="681"/>
      <c r="AY219" s="687">
        <f t="shared" si="306"/>
        <v>0</v>
      </c>
      <c r="AZ219" s="688" t="str">
        <f t="shared" si="307"/>
        <v>-</v>
      </c>
      <c r="BA219" s="687">
        <f>BA226-BA231</f>
        <v>0</v>
      </c>
      <c r="BB219" s="681"/>
      <c r="BC219" s="687">
        <f>BC226-BC231</f>
        <v>0</v>
      </c>
      <c r="BD219" s="681"/>
      <c r="BE219" s="687">
        <f t="shared" si="308"/>
        <v>0</v>
      </c>
      <c r="BF219" s="688" t="str">
        <f t="shared" si="309"/>
        <v>-</v>
      </c>
      <c r="BG219" s="687">
        <f>BG226-BG231</f>
        <v>0</v>
      </c>
      <c r="BH219" s="681"/>
      <c r="BI219" s="687">
        <f>BI226-BI231</f>
        <v>0</v>
      </c>
      <c r="BJ219" s="681"/>
      <c r="BK219" s="687">
        <f t="shared" si="310"/>
        <v>0</v>
      </c>
      <c r="BL219" s="688" t="str">
        <f t="shared" si="311"/>
        <v>-</v>
      </c>
      <c r="BM219" s="687">
        <f t="shared" si="312"/>
        <v>4.0999999999999996</v>
      </c>
      <c r="BN219" s="681"/>
      <c r="BO219" s="687">
        <f t="shared" si="313"/>
        <v>0</v>
      </c>
      <c r="BP219" s="681"/>
      <c r="BQ219" s="687">
        <f t="shared" si="314"/>
        <v>-4.0999999999999996</v>
      </c>
      <c r="BR219" s="688">
        <f t="shared" si="315"/>
        <v>0</v>
      </c>
      <c r="BS219" s="687">
        <f>BS226-BS231</f>
        <v>0</v>
      </c>
      <c r="BT219" s="681"/>
      <c r="BU219" s="687">
        <f>BU226-BU231</f>
        <v>0</v>
      </c>
      <c r="BV219" s="681"/>
      <c r="BW219" s="687">
        <f t="shared" si="316"/>
        <v>0</v>
      </c>
      <c r="BX219" s="688" t="str">
        <f t="shared" si="317"/>
        <v>-</v>
      </c>
      <c r="BY219" s="687">
        <f>BY226-BY231</f>
        <v>0</v>
      </c>
      <c r="BZ219" s="681"/>
      <c r="CA219" s="687">
        <f>CA226-CA231</f>
        <v>0</v>
      </c>
      <c r="CB219" s="681"/>
      <c r="CC219" s="687">
        <f t="shared" si="318"/>
        <v>0</v>
      </c>
      <c r="CD219" s="688" t="str">
        <f t="shared" si="319"/>
        <v>-</v>
      </c>
      <c r="CE219" s="687">
        <f>CE226-CE231</f>
        <v>4.0999999999999996</v>
      </c>
      <c r="CF219" s="681"/>
      <c r="CG219" s="687">
        <f>CG226-CG231</f>
        <v>0</v>
      </c>
      <c r="CH219" s="681"/>
      <c r="CI219" s="687">
        <f t="shared" si="320"/>
        <v>-4.0999999999999996</v>
      </c>
      <c r="CJ219" s="688">
        <f t="shared" si="321"/>
        <v>0</v>
      </c>
      <c r="CK219" s="687">
        <f t="shared" si="322"/>
        <v>0</v>
      </c>
      <c r="CL219" s="681"/>
      <c r="CM219" s="687">
        <f t="shared" si="323"/>
        <v>0</v>
      </c>
      <c r="CN219" s="681"/>
      <c r="CO219" s="687">
        <f t="shared" si="324"/>
        <v>0</v>
      </c>
      <c r="CP219" s="688" t="str">
        <f t="shared" si="325"/>
        <v>-</v>
      </c>
      <c r="CQ219" s="687">
        <f>CQ226-CQ231</f>
        <v>0</v>
      </c>
      <c r="CR219" s="681"/>
      <c r="CS219" s="687">
        <f>CS226-CS231</f>
        <v>0</v>
      </c>
      <c r="CT219" s="681"/>
      <c r="CU219" s="687">
        <f t="shared" si="326"/>
        <v>0</v>
      </c>
      <c r="CV219" s="688" t="str">
        <f t="shared" si="327"/>
        <v>-</v>
      </c>
      <c r="CW219" s="687">
        <f>CW226-CW231</f>
        <v>0</v>
      </c>
      <c r="CX219" s="681"/>
      <c r="CY219" s="687">
        <f>CY226-CY231</f>
        <v>0</v>
      </c>
      <c r="CZ219" s="681"/>
      <c r="DA219" s="687">
        <f t="shared" si="328"/>
        <v>0</v>
      </c>
      <c r="DB219" s="688" t="str">
        <f t="shared" si="329"/>
        <v>-</v>
      </c>
      <c r="DC219" s="687">
        <f>DC226-DC231</f>
        <v>0</v>
      </c>
      <c r="DD219" s="681"/>
      <c r="DE219" s="687">
        <f>DE226-DE231</f>
        <v>0</v>
      </c>
      <c r="DF219" s="681"/>
      <c r="DG219" s="687">
        <f t="shared" si="330"/>
        <v>0</v>
      </c>
      <c r="DH219" s="688" t="str">
        <f t="shared" si="331"/>
        <v>-</v>
      </c>
    </row>
    <row r="220" spans="1:112" s="45" customFormat="1" ht="18.75" customHeight="1">
      <c r="A220" t="e">
        <f>- из сырья Прочих поставщиков</f>
        <v>#NAME?</v>
      </c>
      <c r="B220" s="49"/>
      <c r="C220" s="385"/>
      <c r="D220" s="619" t="s">
        <v>2518</v>
      </c>
      <c r="E220" s="528" t="s">
        <v>2519</v>
      </c>
      <c r="F220" s="528"/>
      <c r="G220" s="529"/>
      <c r="H220" s="530" t="s">
        <v>2520</v>
      </c>
      <c r="I220" s="530"/>
      <c r="J220" s="526" t="s">
        <v>186</v>
      </c>
      <c r="K220" s="687">
        <f t="shared" si="288"/>
        <v>0</v>
      </c>
      <c r="L220" s="681"/>
      <c r="M220" s="687">
        <f t="shared" si="289"/>
        <v>0</v>
      </c>
      <c r="N220" s="681"/>
      <c r="O220" s="687">
        <f t="shared" si="290"/>
        <v>0</v>
      </c>
      <c r="P220" s="688" t="str">
        <f t="shared" si="291"/>
        <v>-</v>
      </c>
      <c r="Q220" s="687">
        <f t="shared" si="292"/>
        <v>0</v>
      </c>
      <c r="R220" s="681"/>
      <c r="S220" s="687">
        <f t="shared" si="293"/>
        <v>0</v>
      </c>
      <c r="T220" s="681"/>
      <c r="U220" s="687">
        <f t="shared" si="294"/>
        <v>0</v>
      </c>
      <c r="V220" s="688" t="str">
        <f t="shared" si="295"/>
        <v>-</v>
      </c>
      <c r="W220" s="687">
        <f>W227-W232</f>
        <v>0</v>
      </c>
      <c r="X220" s="681"/>
      <c r="Y220" s="687">
        <f>Y227-Y232</f>
        <v>0</v>
      </c>
      <c r="Z220" s="681"/>
      <c r="AA220" s="687">
        <f t="shared" si="296"/>
        <v>0</v>
      </c>
      <c r="AB220" s="688" t="str">
        <f t="shared" si="297"/>
        <v>-</v>
      </c>
      <c r="AC220" s="687">
        <f>AC227-AC232</f>
        <v>0</v>
      </c>
      <c r="AD220" s="681"/>
      <c r="AE220" s="687">
        <f>AE227-AE232</f>
        <v>0</v>
      </c>
      <c r="AF220" s="681"/>
      <c r="AG220" s="687">
        <f t="shared" si="298"/>
        <v>0</v>
      </c>
      <c r="AH220" s="688" t="str">
        <f t="shared" si="299"/>
        <v>-</v>
      </c>
      <c r="AI220" s="687">
        <f>AI227-AI232</f>
        <v>0</v>
      </c>
      <c r="AJ220" s="681"/>
      <c r="AK220" s="687">
        <f>AK227-AK232</f>
        <v>0</v>
      </c>
      <c r="AL220" s="681"/>
      <c r="AM220" s="687">
        <f t="shared" si="300"/>
        <v>0</v>
      </c>
      <c r="AN220" s="688" t="str">
        <f t="shared" si="301"/>
        <v>-</v>
      </c>
      <c r="AO220" s="687">
        <f t="shared" si="302"/>
        <v>0</v>
      </c>
      <c r="AP220" s="681"/>
      <c r="AQ220" s="687">
        <f t="shared" si="303"/>
        <v>0</v>
      </c>
      <c r="AR220" s="681"/>
      <c r="AS220" s="687">
        <f t="shared" si="304"/>
        <v>0</v>
      </c>
      <c r="AT220" s="688" t="str">
        <f t="shared" si="305"/>
        <v>-</v>
      </c>
      <c r="AU220" s="687">
        <f>AU227-AU232</f>
        <v>0</v>
      </c>
      <c r="AV220" s="681"/>
      <c r="AW220" s="687">
        <f>AW227-AW232</f>
        <v>0</v>
      </c>
      <c r="AX220" s="681"/>
      <c r="AY220" s="687">
        <f t="shared" si="306"/>
        <v>0</v>
      </c>
      <c r="AZ220" s="688" t="str">
        <f t="shared" si="307"/>
        <v>-</v>
      </c>
      <c r="BA220" s="687">
        <f>BA227-BA232</f>
        <v>0</v>
      </c>
      <c r="BB220" s="681"/>
      <c r="BC220" s="687">
        <f>BC227-BC232</f>
        <v>0</v>
      </c>
      <c r="BD220" s="681"/>
      <c r="BE220" s="687">
        <f t="shared" si="308"/>
        <v>0</v>
      </c>
      <c r="BF220" s="688" t="str">
        <f t="shared" si="309"/>
        <v>-</v>
      </c>
      <c r="BG220" s="687">
        <f>BG227-BG232</f>
        <v>0</v>
      </c>
      <c r="BH220" s="681"/>
      <c r="BI220" s="687">
        <f>BI227-BI232</f>
        <v>0</v>
      </c>
      <c r="BJ220" s="681"/>
      <c r="BK220" s="687">
        <f t="shared" si="310"/>
        <v>0</v>
      </c>
      <c r="BL220" s="688" t="str">
        <f t="shared" si="311"/>
        <v>-</v>
      </c>
      <c r="BM220" s="687">
        <f t="shared" si="312"/>
        <v>0</v>
      </c>
      <c r="BN220" s="681"/>
      <c r="BO220" s="687">
        <f t="shared" si="313"/>
        <v>0</v>
      </c>
      <c r="BP220" s="681"/>
      <c r="BQ220" s="687">
        <f t="shared" si="314"/>
        <v>0</v>
      </c>
      <c r="BR220" s="688" t="str">
        <f t="shared" si="315"/>
        <v>-</v>
      </c>
      <c r="BS220" s="687">
        <f>BS227-BS232</f>
        <v>0</v>
      </c>
      <c r="BT220" s="681"/>
      <c r="BU220" s="687">
        <f>BU227-BU232</f>
        <v>0</v>
      </c>
      <c r="BV220" s="681"/>
      <c r="BW220" s="687">
        <f t="shared" si="316"/>
        <v>0</v>
      </c>
      <c r="BX220" s="688" t="str">
        <f t="shared" si="317"/>
        <v>-</v>
      </c>
      <c r="BY220" s="687">
        <f>BY227-BY232</f>
        <v>0</v>
      </c>
      <c r="BZ220" s="681"/>
      <c r="CA220" s="687">
        <f>CA227-CA232</f>
        <v>0</v>
      </c>
      <c r="CB220" s="681"/>
      <c r="CC220" s="687">
        <f t="shared" si="318"/>
        <v>0</v>
      </c>
      <c r="CD220" s="688" t="str">
        <f t="shared" si="319"/>
        <v>-</v>
      </c>
      <c r="CE220" s="687">
        <f>CE227-CE232</f>
        <v>0</v>
      </c>
      <c r="CF220" s="681"/>
      <c r="CG220" s="687">
        <f>CG227-CG232</f>
        <v>0</v>
      </c>
      <c r="CH220" s="681"/>
      <c r="CI220" s="687">
        <f t="shared" si="320"/>
        <v>0</v>
      </c>
      <c r="CJ220" s="688" t="str">
        <f t="shared" si="321"/>
        <v>-</v>
      </c>
      <c r="CK220" s="687">
        <f t="shared" si="322"/>
        <v>0</v>
      </c>
      <c r="CL220" s="681"/>
      <c r="CM220" s="687">
        <f t="shared" si="323"/>
        <v>0</v>
      </c>
      <c r="CN220" s="681"/>
      <c r="CO220" s="687">
        <f t="shared" si="324"/>
        <v>0</v>
      </c>
      <c r="CP220" s="688" t="str">
        <f t="shared" si="325"/>
        <v>-</v>
      </c>
      <c r="CQ220" s="687">
        <f>CQ227-CQ232</f>
        <v>0</v>
      </c>
      <c r="CR220" s="681"/>
      <c r="CS220" s="687">
        <f>CS227-CS232</f>
        <v>0</v>
      </c>
      <c r="CT220" s="681"/>
      <c r="CU220" s="687">
        <f t="shared" si="326"/>
        <v>0</v>
      </c>
      <c r="CV220" s="688" t="str">
        <f t="shared" si="327"/>
        <v>-</v>
      </c>
      <c r="CW220" s="687">
        <f>CW227-CW232</f>
        <v>0</v>
      </c>
      <c r="CX220" s="681"/>
      <c r="CY220" s="687">
        <f>CY227-CY232</f>
        <v>0</v>
      </c>
      <c r="CZ220" s="681"/>
      <c r="DA220" s="687">
        <f t="shared" si="328"/>
        <v>0</v>
      </c>
      <c r="DB220" s="688" t="str">
        <f t="shared" si="329"/>
        <v>-</v>
      </c>
      <c r="DC220" s="687">
        <f>DC227-DC232</f>
        <v>0</v>
      </c>
      <c r="DD220" s="681"/>
      <c r="DE220" s="687">
        <f>DE227-DE232</f>
        <v>0</v>
      </c>
      <c r="DF220" s="681"/>
      <c r="DG220" s="687">
        <f t="shared" si="330"/>
        <v>0</v>
      </c>
      <c r="DH220" s="688" t="str">
        <f t="shared" si="331"/>
        <v>-</v>
      </c>
    </row>
    <row r="221" spans="1:112" s="45" customFormat="1" ht="18.75" customHeight="1">
      <c r="A221" t="s">
        <v>2181</v>
      </c>
      <c r="B221" s="49"/>
      <c r="C221" s="385"/>
      <c r="D221" s="619" t="s">
        <v>2365</v>
      </c>
      <c r="E221" s="528" t="s">
        <v>2521</v>
      </c>
      <c r="F221" s="528"/>
      <c r="G221" s="529"/>
      <c r="H221" s="530"/>
      <c r="I221" s="530"/>
      <c r="J221" s="526" t="s">
        <v>186</v>
      </c>
      <c r="K221" s="687">
        <f t="shared" si="288"/>
        <v>0</v>
      </c>
      <c r="L221" s="681"/>
      <c r="M221" s="687">
        <f t="shared" si="289"/>
        <v>0</v>
      </c>
      <c r="N221" s="681"/>
      <c r="O221" s="687">
        <f t="shared" si="290"/>
        <v>0</v>
      </c>
      <c r="P221" s="688" t="str">
        <f t="shared" si="291"/>
        <v>-</v>
      </c>
      <c r="Q221" s="687">
        <f t="shared" si="292"/>
        <v>0</v>
      </c>
      <c r="R221" s="681"/>
      <c r="S221" s="687">
        <f t="shared" si="293"/>
        <v>0</v>
      </c>
      <c r="T221" s="681"/>
      <c r="U221" s="687">
        <f t="shared" si="294"/>
        <v>0</v>
      </c>
      <c r="V221" s="688" t="str">
        <f t="shared" si="295"/>
        <v>-</v>
      </c>
      <c r="W221" s="683">
        <v>0</v>
      </c>
      <c r="X221" s="681"/>
      <c r="Y221" s="681"/>
      <c r="Z221" s="681"/>
      <c r="AA221" s="687">
        <f t="shared" si="296"/>
        <v>0</v>
      </c>
      <c r="AB221" s="688" t="str">
        <f t="shared" si="297"/>
        <v>-</v>
      </c>
      <c r="AC221" s="683">
        <v>0</v>
      </c>
      <c r="AD221" s="681"/>
      <c r="AE221" s="681"/>
      <c r="AF221" s="681"/>
      <c r="AG221" s="687">
        <f t="shared" si="298"/>
        <v>0</v>
      </c>
      <c r="AH221" s="688" t="str">
        <f t="shared" si="299"/>
        <v>-</v>
      </c>
      <c r="AI221" s="683">
        <v>0</v>
      </c>
      <c r="AJ221" s="681"/>
      <c r="AK221" s="681"/>
      <c r="AL221" s="681"/>
      <c r="AM221" s="687">
        <f t="shared" si="300"/>
        <v>0</v>
      </c>
      <c r="AN221" s="688" t="str">
        <f t="shared" si="301"/>
        <v>-</v>
      </c>
      <c r="AO221" s="687">
        <f t="shared" si="302"/>
        <v>0</v>
      </c>
      <c r="AP221" s="681"/>
      <c r="AQ221" s="687">
        <f t="shared" si="303"/>
        <v>0</v>
      </c>
      <c r="AR221" s="681"/>
      <c r="AS221" s="687">
        <f t="shared" si="304"/>
        <v>0</v>
      </c>
      <c r="AT221" s="688" t="str">
        <f t="shared" si="305"/>
        <v>-</v>
      </c>
      <c r="AU221" s="683">
        <v>0</v>
      </c>
      <c r="AV221" s="681"/>
      <c r="AW221" s="681"/>
      <c r="AX221" s="681"/>
      <c r="AY221" s="687">
        <f t="shared" si="306"/>
        <v>0</v>
      </c>
      <c r="AZ221" s="688" t="str">
        <f t="shared" si="307"/>
        <v>-</v>
      </c>
      <c r="BA221" s="683">
        <v>0</v>
      </c>
      <c r="BB221" s="681"/>
      <c r="BC221" s="681"/>
      <c r="BD221" s="681"/>
      <c r="BE221" s="687">
        <f t="shared" si="308"/>
        <v>0</v>
      </c>
      <c r="BF221" s="688" t="str">
        <f t="shared" si="309"/>
        <v>-</v>
      </c>
      <c r="BG221" s="683">
        <v>0</v>
      </c>
      <c r="BH221" s="681"/>
      <c r="BI221" s="681"/>
      <c r="BJ221" s="681"/>
      <c r="BK221" s="687">
        <f t="shared" si="310"/>
        <v>0</v>
      </c>
      <c r="BL221" s="688" t="str">
        <f t="shared" si="311"/>
        <v>-</v>
      </c>
      <c r="BM221" s="687">
        <f t="shared" si="312"/>
        <v>0</v>
      </c>
      <c r="BN221" s="681"/>
      <c r="BO221" s="687">
        <f t="shared" si="313"/>
        <v>0</v>
      </c>
      <c r="BP221" s="681"/>
      <c r="BQ221" s="687">
        <f t="shared" si="314"/>
        <v>0</v>
      </c>
      <c r="BR221" s="688" t="str">
        <f t="shared" si="315"/>
        <v>-</v>
      </c>
      <c r="BS221" s="683">
        <v>0</v>
      </c>
      <c r="BT221" s="681"/>
      <c r="BU221" s="681"/>
      <c r="BV221" s="681"/>
      <c r="BW221" s="687">
        <f t="shared" si="316"/>
        <v>0</v>
      </c>
      <c r="BX221" s="688" t="str">
        <f t="shared" si="317"/>
        <v>-</v>
      </c>
      <c r="BY221" s="683">
        <v>0</v>
      </c>
      <c r="BZ221" s="681"/>
      <c r="CA221" s="681"/>
      <c r="CB221" s="681"/>
      <c r="CC221" s="687">
        <f t="shared" si="318"/>
        <v>0</v>
      </c>
      <c r="CD221" s="688" t="str">
        <f t="shared" si="319"/>
        <v>-</v>
      </c>
      <c r="CE221" s="683">
        <v>0</v>
      </c>
      <c r="CF221" s="681"/>
      <c r="CG221" s="681"/>
      <c r="CH221" s="681"/>
      <c r="CI221" s="687">
        <f t="shared" si="320"/>
        <v>0</v>
      </c>
      <c r="CJ221" s="688" t="str">
        <f t="shared" si="321"/>
        <v>-</v>
      </c>
      <c r="CK221" s="687">
        <f t="shared" si="322"/>
        <v>0</v>
      </c>
      <c r="CL221" s="681"/>
      <c r="CM221" s="687">
        <f t="shared" si="323"/>
        <v>0</v>
      </c>
      <c r="CN221" s="681"/>
      <c r="CO221" s="687">
        <f t="shared" si="324"/>
        <v>0</v>
      </c>
      <c r="CP221" s="688" t="str">
        <f t="shared" si="325"/>
        <v>-</v>
      </c>
      <c r="CQ221" s="683">
        <v>0</v>
      </c>
      <c r="CR221" s="681"/>
      <c r="CS221" s="681"/>
      <c r="CT221" s="681"/>
      <c r="CU221" s="687">
        <f t="shared" si="326"/>
        <v>0</v>
      </c>
      <c r="CV221" s="688" t="str">
        <f t="shared" si="327"/>
        <v>-</v>
      </c>
      <c r="CW221" s="683">
        <v>0</v>
      </c>
      <c r="CX221" s="681"/>
      <c r="CY221" s="681"/>
      <c r="CZ221" s="681"/>
      <c r="DA221" s="687">
        <f t="shared" si="328"/>
        <v>0</v>
      </c>
      <c r="DB221" s="688" t="str">
        <f t="shared" si="329"/>
        <v>-</v>
      </c>
      <c r="DC221" s="683">
        <v>0</v>
      </c>
      <c r="DD221" s="681"/>
      <c r="DE221" s="681"/>
      <c r="DF221" s="681"/>
      <c r="DG221" s="687">
        <f t="shared" si="330"/>
        <v>0</v>
      </c>
      <c r="DH221" s="688" t="str">
        <f t="shared" si="331"/>
        <v>-</v>
      </c>
    </row>
    <row r="222" spans="1:112" s="45" customFormat="1" ht="18.75" customHeight="1">
      <c r="A222" t="s">
        <v>873</v>
      </c>
      <c r="B222" s="49"/>
      <c r="C222" s="385"/>
      <c r="D222" s="52" t="s">
        <v>873</v>
      </c>
      <c r="E222" s="528"/>
      <c r="F222" s="528"/>
      <c r="G222" s="529"/>
      <c r="H222" s="530"/>
      <c r="I222" s="530"/>
      <c r="J222" s="526"/>
      <c r="K222" s="681"/>
      <c r="L222" s="681"/>
      <c r="M222" s="681"/>
      <c r="N222" s="681"/>
      <c r="O222" s="681"/>
      <c r="P222" s="681"/>
      <c r="Q222" s="681"/>
      <c r="R222" s="681"/>
      <c r="S222" s="681"/>
      <c r="T222" s="681"/>
      <c r="U222" s="681"/>
      <c r="V222" s="681"/>
      <c r="W222" s="681"/>
      <c r="X222" s="681"/>
      <c r="Y222" s="681"/>
      <c r="Z222" s="681"/>
      <c r="AA222" s="681"/>
      <c r="AB222" s="681"/>
      <c r="AC222" s="681"/>
      <c r="AD222" s="681"/>
      <c r="AE222" s="681"/>
      <c r="AF222" s="681"/>
      <c r="AG222" s="681"/>
      <c r="AH222" s="681"/>
      <c r="AI222" s="681"/>
      <c r="AJ222" s="681"/>
      <c r="AK222" s="681"/>
      <c r="AL222" s="681"/>
      <c r="AM222" s="681"/>
      <c r="AN222" s="681"/>
      <c r="AO222" s="681"/>
      <c r="AP222" s="681"/>
      <c r="AQ222" s="681"/>
      <c r="AR222" s="681"/>
      <c r="AS222" s="681"/>
      <c r="AT222" s="681"/>
      <c r="AU222" s="681"/>
      <c r="AV222" s="681"/>
      <c r="AW222" s="681"/>
      <c r="AX222" s="681"/>
      <c r="AY222" s="681"/>
      <c r="AZ222" s="681"/>
      <c r="BA222" s="681"/>
      <c r="BB222" s="681"/>
      <c r="BC222" s="681"/>
      <c r="BD222" s="681"/>
      <c r="BE222" s="681"/>
      <c r="BF222" s="681"/>
      <c r="BG222" s="681"/>
      <c r="BH222" s="681"/>
      <c r="BI222" s="681"/>
      <c r="BJ222" s="681"/>
      <c r="BK222" s="681"/>
      <c r="BL222" s="681"/>
      <c r="BM222" s="681"/>
      <c r="BN222" s="681"/>
      <c r="BO222" s="681"/>
      <c r="BP222" s="681"/>
      <c r="BQ222" s="681"/>
      <c r="BR222" s="681"/>
      <c r="BS222" s="681"/>
      <c r="BT222" s="681"/>
      <c r="BU222" s="681"/>
      <c r="BV222" s="681"/>
      <c r="BW222" s="681"/>
      <c r="BX222" s="681"/>
      <c r="BY222" s="681"/>
      <c r="BZ222" s="681"/>
      <c r="CA222" s="681"/>
      <c r="CB222" s="681"/>
      <c r="CC222" s="681"/>
      <c r="CD222" s="681"/>
      <c r="CE222" s="681"/>
      <c r="CF222" s="681"/>
      <c r="CG222" s="681"/>
      <c r="CH222" s="681"/>
      <c r="CI222" s="681"/>
      <c r="CJ222" s="681"/>
      <c r="CK222" s="681"/>
      <c r="CL222" s="681"/>
      <c r="CM222" s="681"/>
      <c r="CN222" s="681"/>
      <c r="CO222" s="681"/>
      <c r="CP222" s="681"/>
      <c r="CQ222" s="681"/>
      <c r="CR222" s="681"/>
      <c r="CS222" s="681"/>
      <c r="CT222" s="681"/>
      <c r="CU222" s="681"/>
      <c r="CV222" s="681"/>
      <c r="CW222" s="681"/>
      <c r="CX222" s="681"/>
      <c r="CY222" s="681"/>
      <c r="CZ222" s="681"/>
      <c r="DA222" s="681"/>
      <c r="DB222" s="681"/>
      <c r="DC222" s="681"/>
      <c r="DD222" s="681"/>
      <c r="DE222" s="681"/>
      <c r="DF222" s="681"/>
      <c r="DG222" s="681"/>
      <c r="DH222" s="681"/>
    </row>
    <row r="223" spans="1:112" s="45" customFormat="1" ht="18.75" customHeight="1">
      <c r="A223" t="s">
        <v>2522</v>
      </c>
      <c r="B223" s="49"/>
      <c r="C223" s="536"/>
      <c r="D223" s="52" t="s">
        <v>2523</v>
      </c>
      <c r="E223" s="528" t="s">
        <v>2524</v>
      </c>
      <c r="F223" s="528"/>
      <c r="G223" s="529"/>
      <c r="H223" s="530" t="s">
        <v>2525</v>
      </c>
      <c r="I223" s="530"/>
      <c r="J223" s="55" t="s">
        <v>186</v>
      </c>
      <c r="K223" s="687">
        <f t="shared" ref="K223:K254" si="332">Q223+AO223+BM223+CK223</f>
        <v>598.1</v>
      </c>
      <c r="L223" s="681"/>
      <c r="M223" s="687">
        <f t="shared" ref="M223:M254" si="333">S223+AQ223+BO223+CM223</f>
        <v>0</v>
      </c>
      <c r="N223" s="681"/>
      <c r="O223" s="687">
        <f t="shared" ref="O223:O254" si="334">IFERROR(M223-K223,"-")</f>
        <v>-598.1</v>
      </c>
      <c r="P223" s="688">
        <f t="shared" ref="P223:P254" si="335">IFERROR(M223/K223,"-")</f>
        <v>0</v>
      </c>
      <c r="Q223" s="687">
        <f t="shared" ref="Q223:Q254" si="336">W223+AC223+AI223</f>
        <v>168</v>
      </c>
      <c r="R223" s="681"/>
      <c r="S223" s="687">
        <f t="shared" ref="S223:S254" si="337">Y223+AE223+AK223</f>
        <v>0</v>
      </c>
      <c r="T223" s="681"/>
      <c r="U223" s="687">
        <f t="shared" ref="U223:U254" si="338">IFERROR(S223-Q223,"-")</f>
        <v>-168</v>
      </c>
      <c r="V223" s="688">
        <f t="shared" ref="V223:V254" si="339">IFERROR(S223/Q223,"-")</f>
        <v>0</v>
      </c>
      <c r="W223" s="687">
        <f>W224</f>
        <v>58.5</v>
      </c>
      <c r="X223" s="681"/>
      <c r="Y223" s="687">
        <f>Y224</f>
        <v>0</v>
      </c>
      <c r="Z223" s="681"/>
      <c r="AA223" s="687">
        <f t="shared" ref="AA223:AA254" si="340">IFERROR(Y223-W223,"-")</f>
        <v>-58.5</v>
      </c>
      <c r="AB223" s="688">
        <f t="shared" ref="AB223:AB254" si="341">IFERROR(Y223/W223,"-")</f>
        <v>0</v>
      </c>
      <c r="AC223" s="687">
        <f>AC224</f>
        <v>52.6</v>
      </c>
      <c r="AD223" s="681"/>
      <c r="AE223" s="687">
        <f>AE224</f>
        <v>0</v>
      </c>
      <c r="AF223" s="681"/>
      <c r="AG223" s="687">
        <f t="shared" ref="AG223:AG254" si="342">IFERROR(AE223-AC223,"-")</f>
        <v>-52.6</v>
      </c>
      <c r="AH223" s="688">
        <f t="shared" ref="AH223:AH254" si="343">IFERROR(AE223/AC223,"-")</f>
        <v>0</v>
      </c>
      <c r="AI223" s="687">
        <f>AI224</f>
        <v>56.900000000000006</v>
      </c>
      <c r="AJ223" s="681"/>
      <c r="AK223" s="687">
        <f>AK224</f>
        <v>0</v>
      </c>
      <c r="AL223" s="681"/>
      <c r="AM223" s="687">
        <f t="shared" ref="AM223:AM254" si="344">IFERROR(AK223-AI223,"-")</f>
        <v>-56.900000000000006</v>
      </c>
      <c r="AN223" s="688">
        <f t="shared" ref="AN223:AN254" si="345">IFERROR(AK223/AI223,"-")</f>
        <v>0</v>
      </c>
      <c r="AO223" s="687">
        <f t="shared" ref="AO223:AO254" si="346">AU223+BA223+BG223</f>
        <v>120.9</v>
      </c>
      <c r="AP223" s="681"/>
      <c r="AQ223" s="687">
        <f t="shared" ref="AQ223:AQ254" si="347">AW223+BC223+BI223</f>
        <v>0</v>
      </c>
      <c r="AR223" s="681"/>
      <c r="AS223" s="687">
        <f t="shared" ref="AS223:AS254" si="348">IFERROR(AQ223-AO223,"-")</f>
        <v>-120.9</v>
      </c>
      <c r="AT223" s="688">
        <f t="shared" ref="AT223:AT254" si="349">IFERROR(AQ223/AO223,"-")</f>
        <v>0</v>
      </c>
      <c r="AU223" s="687">
        <f>AU224</f>
        <v>30.9</v>
      </c>
      <c r="AV223" s="681"/>
      <c r="AW223" s="687">
        <f>AW224</f>
        <v>0</v>
      </c>
      <c r="AX223" s="681"/>
      <c r="AY223" s="687">
        <f t="shared" ref="AY223:AY254" si="350">IFERROR(AW223-AU223,"-")</f>
        <v>-30.9</v>
      </c>
      <c r="AZ223" s="688">
        <f t="shared" ref="AZ223:AZ254" si="351">IFERROR(AW223/AU223,"-")</f>
        <v>0</v>
      </c>
      <c r="BA223" s="687">
        <f>BA224</f>
        <v>47</v>
      </c>
      <c r="BB223" s="681"/>
      <c r="BC223" s="687">
        <f>BC224</f>
        <v>0</v>
      </c>
      <c r="BD223" s="681"/>
      <c r="BE223" s="687">
        <f t="shared" ref="BE223:BE254" si="352">IFERROR(BC223-BA223,"-")</f>
        <v>-47</v>
      </c>
      <c r="BF223" s="688">
        <f t="shared" ref="BF223:BF254" si="353">IFERROR(BC223/BA223,"-")</f>
        <v>0</v>
      </c>
      <c r="BG223" s="687">
        <f>BG224</f>
        <v>43.000000000000007</v>
      </c>
      <c r="BH223" s="681"/>
      <c r="BI223" s="687">
        <f>BI224</f>
        <v>0</v>
      </c>
      <c r="BJ223" s="681"/>
      <c r="BK223" s="687">
        <f t="shared" ref="BK223:BK254" si="354">IFERROR(BI223-BG223,"-")</f>
        <v>-43.000000000000007</v>
      </c>
      <c r="BL223" s="688">
        <f t="shared" ref="BL223:BL254" si="355">IFERROR(BI223/BG223,"-")</f>
        <v>0</v>
      </c>
      <c r="BM223" s="687">
        <f t="shared" ref="BM223:BM254" si="356">BS223+BY223+CE223</f>
        <v>134.20000000000002</v>
      </c>
      <c r="BN223" s="681"/>
      <c r="BO223" s="687">
        <f t="shared" ref="BO223:BO254" si="357">BU223+CA223+CG223</f>
        <v>0</v>
      </c>
      <c r="BP223" s="681"/>
      <c r="BQ223" s="687">
        <f t="shared" ref="BQ223:BQ254" si="358">IFERROR(BO223-BM223,"-")</f>
        <v>-134.20000000000002</v>
      </c>
      <c r="BR223" s="688">
        <f t="shared" ref="BR223:BR254" si="359">IFERROR(BO223/BM223,"-")</f>
        <v>0</v>
      </c>
      <c r="BS223" s="687">
        <f>BS224</f>
        <v>47.7</v>
      </c>
      <c r="BT223" s="681"/>
      <c r="BU223" s="687">
        <f>BU224</f>
        <v>0</v>
      </c>
      <c r="BV223" s="681"/>
      <c r="BW223" s="687">
        <f t="shared" ref="BW223:BW254" si="360">IFERROR(BU223-BS223,"-")</f>
        <v>-47.7</v>
      </c>
      <c r="BX223" s="688">
        <f t="shared" ref="BX223:BX254" si="361">IFERROR(BU223/BS223,"-")</f>
        <v>0</v>
      </c>
      <c r="BY223" s="687">
        <f>BY224</f>
        <v>47.7</v>
      </c>
      <c r="BZ223" s="681"/>
      <c r="CA223" s="687">
        <f>CA224</f>
        <v>0</v>
      </c>
      <c r="CB223" s="681"/>
      <c r="CC223" s="687">
        <f t="shared" ref="CC223:CC254" si="362">IFERROR(CA223-BY223,"-")</f>
        <v>-47.7</v>
      </c>
      <c r="CD223" s="688">
        <f t="shared" ref="CD223:CD254" si="363">IFERROR(CA223/BY223,"-")</f>
        <v>0</v>
      </c>
      <c r="CE223" s="687">
        <f>CE224</f>
        <v>38.800000000000004</v>
      </c>
      <c r="CF223" s="681"/>
      <c r="CG223" s="687">
        <f>CG224</f>
        <v>0</v>
      </c>
      <c r="CH223" s="681"/>
      <c r="CI223" s="687">
        <f t="shared" ref="CI223:CI254" si="364">IFERROR(CG223-CE223,"-")</f>
        <v>-38.800000000000004</v>
      </c>
      <c r="CJ223" s="688">
        <f t="shared" ref="CJ223:CJ254" si="365">IFERROR(CG223/CE223,"-")</f>
        <v>0</v>
      </c>
      <c r="CK223" s="687">
        <f t="shared" ref="CK223:CK254" si="366">CQ223+CW223+DC223</f>
        <v>175</v>
      </c>
      <c r="CL223" s="681"/>
      <c r="CM223" s="687">
        <f t="shared" ref="CM223:CM254" si="367">CS223+CY223+DE223</f>
        <v>0</v>
      </c>
      <c r="CN223" s="681"/>
      <c r="CO223" s="687">
        <f t="shared" ref="CO223:CO254" si="368">IFERROR(CM223-CK223,"-")</f>
        <v>-175</v>
      </c>
      <c r="CP223" s="688">
        <f t="shared" ref="CP223:CP254" si="369">IFERROR(CM223/CK223,"-")</f>
        <v>0</v>
      </c>
      <c r="CQ223" s="687">
        <f>CQ224</f>
        <v>59.600000000000009</v>
      </c>
      <c r="CR223" s="681"/>
      <c r="CS223" s="687">
        <f>CS224</f>
        <v>0</v>
      </c>
      <c r="CT223" s="681"/>
      <c r="CU223" s="687">
        <f t="shared" ref="CU223:CU254" si="370">IFERROR(CS223-CQ223,"-")</f>
        <v>-59.600000000000009</v>
      </c>
      <c r="CV223" s="688">
        <f t="shared" ref="CV223:CV254" si="371">IFERROR(CS223/CQ223,"-")</f>
        <v>0</v>
      </c>
      <c r="CW223" s="687">
        <f>CW224</f>
        <v>56.2</v>
      </c>
      <c r="CX223" s="681"/>
      <c r="CY223" s="687">
        <f>CY224</f>
        <v>0</v>
      </c>
      <c r="CZ223" s="681"/>
      <c r="DA223" s="687">
        <f t="shared" ref="DA223:DA254" si="372">IFERROR(CY223-CW223,"-")</f>
        <v>-56.2</v>
      </c>
      <c r="DB223" s="688">
        <f t="shared" ref="DB223:DB254" si="373">IFERROR(CY223/CW223,"-")</f>
        <v>0</v>
      </c>
      <c r="DC223" s="687">
        <f>DC224</f>
        <v>59.2</v>
      </c>
      <c r="DD223" s="681"/>
      <c r="DE223" s="687">
        <f>DE224</f>
        <v>0</v>
      </c>
      <c r="DF223" s="681"/>
      <c r="DG223" s="687">
        <f t="shared" ref="DG223:DG254" si="374">IFERROR(DE223-DC223,"-")</f>
        <v>-59.2</v>
      </c>
      <c r="DH223" s="688">
        <f t="shared" ref="DH223:DH254" si="375">IFERROR(DE223/DC223,"-")</f>
        <v>0</v>
      </c>
    </row>
    <row r="224" spans="1:112" s="45" customFormat="1" ht="24" customHeight="1">
      <c r="A224" t="s">
        <v>2144</v>
      </c>
      <c r="B224" s="49"/>
      <c r="C224" s="615"/>
      <c r="D224" s="625" t="s">
        <v>2144</v>
      </c>
      <c r="E224" s="528" t="s">
        <v>2525</v>
      </c>
      <c r="F224" s="528"/>
      <c r="G224" s="529"/>
      <c r="H224" s="530" t="s">
        <v>2526</v>
      </c>
      <c r="I224" s="530"/>
      <c r="J224" s="53" t="s">
        <v>186</v>
      </c>
      <c r="K224" s="687">
        <f t="shared" si="332"/>
        <v>598.1</v>
      </c>
      <c r="L224" s="681"/>
      <c r="M224" s="687">
        <f t="shared" si="333"/>
        <v>0</v>
      </c>
      <c r="N224" s="681"/>
      <c r="O224" s="687">
        <f t="shared" si="334"/>
        <v>-598.1</v>
      </c>
      <c r="P224" s="688">
        <f t="shared" si="335"/>
        <v>0</v>
      </c>
      <c r="Q224" s="687">
        <f t="shared" si="336"/>
        <v>168</v>
      </c>
      <c r="R224" s="681"/>
      <c r="S224" s="687">
        <f t="shared" si="337"/>
        <v>0</v>
      </c>
      <c r="T224" s="681"/>
      <c r="U224" s="687">
        <f t="shared" si="338"/>
        <v>-168</v>
      </c>
      <c r="V224" s="688">
        <f t="shared" si="339"/>
        <v>0</v>
      </c>
      <c r="W224" s="687">
        <f>W225+W226+W227</f>
        <v>58.5</v>
      </c>
      <c r="X224" s="681"/>
      <c r="Y224" s="687">
        <f>Y225+Y226+Y227</f>
        <v>0</v>
      </c>
      <c r="Z224" s="681"/>
      <c r="AA224" s="687">
        <f t="shared" si="340"/>
        <v>-58.5</v>
      </c>
      <c r="AB224" s="688">
        <f t="shared" si="341"/>
        <v>0</v>
      </c>
      <c r="AC224" s="687">
        <f>AC225+AC226+AC227</f>
        <v>52.6</v>
      </c>
      <c r="AD224" s="681"/>
      <c r="AE224" s="687">
        <f>AE225+AE226+AE227</f>
        <v>0</v>
      </c>
      <c r="AF224" s="681"/>
      <c r="AG224" s="687">
        <f t="shared" si="342"/>
        <v>-52.6</v>
      </c>
      <c r="AH224" s="688">
        <f t="shared" si="343"/>
        <v>0</v>
      </c>
      <c r="AI224" s="687">
        <f>AI225+AI226+AI227</f>
        <v>56.900000000000006</v>
      </c>
      <c r="AJ224" s="681"/>
      <c r="AK224" s="687">
        <f>AK225+AK226+AK227</f>
        <v>0</v>
      </c>
      <c r="AL224" s="681"/>
      <c r="AM224" s="687">
        <f t="shared" si="344"/>
        <v>-56.900000000000006</v>
      </c>
      <c r="AN224" s="688">
        <f t="shared" si="345"/>
        <v>0</v>
      </c>
      <c r="AO224" s="687">
        <f t="shared" si="346"/>
        <v>120.9</v>
      </c>
      <c r="AP224" s="681"/>
      <c r="AQ224" s="687">
        <f t="shared" si="347"/>
        <v>0</v>
      </c>
      <c r="AR224" s="681"/>
      <c r="AS224" s="687">
        <f t="shared" si="348"/>
        <v>-120.9</v>
      </c>
      <c r="AT224" s="688">
        <f t="shared" si="349"/>
        <v>0</v>
      </c>
      <c r="AU224" s="687">
        <f>AU225+AU226+AU227</f>
        <v>30.9</v>
      </c>
      <c r="AV224" s="681"/>
      <c r="AW224" s="687">
        <f>AW225+AW226+AW227</f>
        <v>0</v>
      </c>
      <c r="AX224" s="681"/>
      <c r="AY224" s="687">
        <f t="shared" si="350"/>
        <v>-30.9</v>
      </c>
      <c r="AZ224" s="688">
        <f t="shared" si="351"/>
        <v>0</v>
      </c>
      <c r="BA224" s="687">
        <f>BA225+BA226+BA227</f>
        <v>47</v>
      </c>
      <c r="BB224" s="681"/>
      <c r="BC224" s="687">
        <f>BC225+BC226+BC227</f>
        <v>0</v>
      </c>
      <c r="BD224" s="681"/>
      <c r="BE224" s="687">
        <f t="shared" si="352"/>
        <v>-47</v>
      </c>
      <c r="BF224" s="688">
        <f t="shared" si="353"/>
        <v>0</v>
      </c>
      <c r="BG224" s="687">
        <f>BG225+BG226+BG227</f>
        <v>43.000000000000007</v>
      </c>
      <c r="BH224" s="681"/>
      <c r="BI224" s="687">
        <f>BI225+BI226+BI227</f>
        <v>0</v>
      </c>
      <c r="BJ224" s="681"/>
      <c r="BK224" s="687">
        <f t="shared" si="354"/>
        <v>-43.000000000000007</v>
      </c>
      <c r="BL224" s="688">
        <f t="shared" si="355"/>
        <v>0</v>
      </c>
      <c r="BM224" s="687">
        <f t="shared" si="356"/>
        <v>134.20000000000002</v>
      </c>
      <c r="BN224" s="681"/>
      <c r="BO224" s="687">
        <f t="shared" si="357"/>
        <v>0</v>
      </c>
      <c r="BP224" s="681"/>
      <c r="BQ224" s="687">
        <f t="shared" si="358"/>
        <v>-134.20000000000002</v>
      </c>
      <c r="BR224" s="688">
        <f t="shared" si="359"/>
        <v>0</v>
      </c>
      <c r="BS224" s="687">
        <f>BS225+BS226+BS227</f>
        <v>47.7</v>
      </c>
      <c r="BT224" s="681"/>
      <c r="BU224" s="687">
        <f>BU225+BU226+BU227</f>
        <v>0</v>
      </c>
      <c r="BV224" s="681"/>
      <c r="BW224" s="687">
        <f t="shared" si="360"/>
        <v>-47.7</v>
      </c>
      <c r="BX224" s="688">
        <f t="shared" si="361"/>
        <v>0</v>
      </c>
      <c r="BY224" s="687">
        <f>BY225+BY226+BY227</f>
        <v>47.7</v>
      </c>
      <c r="BZ224" s="681"/>
      <c r="CA224" s="687">
        <f>CA225+CA226+CA227</f>
        <v>0</v>
      </c>
      <c r="CB224" s="681"/>
      <c r="CC224" s="687">
        <f t="shared" si="362"/>
        <v>-47.7</v>
      </c>
      <c r="CD224" s="688">
        <f t="shared" si="363"/>
        <v>0</v>
      </c>
      <c r="CE224" s="687">
        <f>CE225+CE226+CE227</f>
        <v>38.800000000000004</v>
      </c>
      <c r="CF224" s="681"/>
      <c r="CG224" s="687">
        <f>CG225+CG226+CG227</f>
        <v>0</v>
      </c>
      <c r="CH224" s="681"/>
      <c r="CI224" s="687">
        <f t="shared" si="364"/>
        <v>-38.800000000000004</v>
      </c>
      <c r="CJ224" s="688">
        <f t="shared" si="365"/>
        <v>0</v>
      </c>
      <c r="CK224" s="687">
        <f t="shared" si="366"/>
        <v>175</v>
      </c>
      <c r="CL224" s="681"/>
      <c r="CM224" s="687">
        <f t="shared" si="367"/>
        <v>0</v>
      </c>
      <c r="CN224" s="681"/>
      <c r="CO224" s="687">
        <f t="shared" si="368"/>
        <v>-175</v>
      </c>
      <c r="CP224" s="688">
        <f t="shared" si="369"/>
        <v>0</v>
      </c>
      <c r="CQ224" s="687">
        <f>CQ225+CQ226+CQ227</f>
        <v>59.600000000000009</v>
      </c>
      <c r="CR224" s="681"/>
      <c r="CS224" s="687">
        <f>CS225+CS226+CS227</f>
        <v>0</v>
      </c>
      <c r="CT224" s="681"/>
      <c r="CU224" s="687">
        <f t="shared" si="370"/>
        <v>-59.600000000000009</v>
      </c>
      <c r="CV224" s="688">
        <f t="shared" si="371"/>
        <v>0</v>
      </c>
      <c r="CW224" s="687">
        <f>CW225+CW226+CW227</f>
        <v>56.2</v>
      </c>
      <c r="CX224" s="681"/>
      <c r="CY224" s="687">
        <f>CY225+CY226+CY227</f>
        <v>0</v>
      </c>
      <c r="CZ224" s="681"/>
      <c r="DA224" s="687">
        <f t="shared" si="372"/>
        <v>-56.2</v>
      </c>
      <c r="DB224" s="688">
        <f t="shared" si="373"/>
        <v>0</v>
      </c>
      <c r="DC224" s="687">
        <f>DC225+DC226+DC227</f>
        <v>59.2</v>
      </c>
      <c r="DD224" s="681"/>
      <c r="DE224" s="687">
        <f>DE225+DE226+DE227</f>
        <v>0</v>
      </c>
      <c r="DF224" s="681"/>
      <c r="DG224" s="687">
        <f t="shared" si="374"/>
        <v>-59.2</v>
      </c>
      <c r="DH224" s="688">
        <f t="shared" si="375"/>
        <v>0</v>
      </c>
    </row>
    <row r="225" spans="1:112" s="45" customFormat="1" ht="18.75" customHeight="1">
      <c r="A225" t="s">
        <v>2233</v>
      </c>
      <c r="B225" s="49"/>
      <c r="C225" s="615"/>
      <c r="D225" s="625" t="s">
        <v>2234</v>
      </c>
      <c r="E225" s="528" t="s">
        <v>2527</v>
      </c>
      <c r="F225" s="528"/>
      <c r="G225" s="529"/>
      <c r="H225" s="530"/>
      <c r="I225" s="530"/>
      <c r="J225" s="53" t="s">
        <v>186</v>
      </c>
      <c r="K225" s="687">
        <f t="shared" si="332"/>
        <v>464.9</v>
      </c>
      <c r="L225" s="681"/>
      <c r="M225" s="687">
        <f t="shared" si="333"/>
        <v>0</v>
      </c>
      <c r="N225" s="681"/>
      <c r="O225" s="687">
        <f t="shared" si="334"/>
        <v>-464.9</v>
      </c>
      <c r="P225" s="688">
        <f t="shared" si="335"/>
        <v>0</v>
      </c>
      <c r="Q225" s="687">
        <f t="shared" si="336"/>
        <v>128.69999999999999</v>
      </c>
      <c r="R225" s="681"/>
      <c r="S225" s="687">
        <f t="shared" si="337"/>
        <v>0</v>
      </c>
      <c r="T225" s="681"/>
      <c r="U225" s="687">
        <f t="shared" si="338"/>
        <v>-128.69999999999999</v>
      </c>
      <c r="V225" s="688">
        <f t="shared" si="339"/>
        <v>0</v>
      </c>
      <c r="W225" s="683">
        <v>44.6</v>
      </c>
      <c r="X225" s="681"/>
      <c r="Y225" s="681"/>
      <c r="Z225" s="681"/>
      <c r="AA225" s="687">
        <f t="shared" si="340"/>
        <v>-44.6</v>
      </c>
      <c r="AB225" s="688">
        <f t="shared" si="341"/>
        <v>0</v>
      </c>
      <c r="AC225" s="683">
        <v>40.1</v>
      </c>
      <c r="AD225" s="681"/>
      <c r="AE225" s="681"/>
      <c r="AF225" s="681"/>
      <c r="AG225" s="687">
        <f t="shared" si="342"/>
        <v>-40.1</v>
      </c>
      <c r="AH225" s="688">
        <f t="shared" si="343"/>
        <v>0</v>
      </c>
      <c r="AI225" s="683">
        <v>44</v>
      </c>
      <c r="AJ225" s="681"/>
      <c r="AK225" s="681"/>
      <c r="AL225" s="681"/>
      <c r="AM225" s="687">
        <f t="shared" si="344"/>
        <v>-44</v>
      </c>
      <c r="AN225" s="688">
        <f t="shared" si="345"/>
        <v>0</v>
      </c>
      <c r="AO225" s="687">
        <f t="shared" si="346"/>
        <v>96.1</v>
      </c>
      <c r="AP225" s="681"/>
      <c r="AQ225" s="687">
        <f t="shared" si="347"/>
        <v>0</v>
      </c>
      <c r="AR225" s="681"/>
      <c r="AS225" s="687">
        <f t="shared" si="348"/>
        <v>-96.1</v>
      </c>
      <c r="AT225" s="688">
        <f t="shared" si="349"/>
        <v>0</v>
      </c>
      <c r="AU225" s="683">
        <v>21.9</v>
      </c>
      <c r="AV225" s="681"/>
      <c r="AW225" s="681"/>
      <c r="AX225" s="681"/>
      <c r="AY225" s="687">
        <f t="shared" si="350"/>
        <v>-21.9</v>
      </c>
      <c r="AZ225" s="688">
        <f t="shared" si="351"/>
        <v>0</v>
      </c>
      <c r="BA225" s="683">
        <v>39</v>
      </c>
      <c r="BB225" s="681"/>
      <c r="BC225" s="681"/>
      <c r="BD225" s="681"/>
      <c r="BE225" s="687">
        <f t="shared" si="352"/>
        <v>-39</v>
      </c>
      <c r="BF225" s="688">
        <f t="shared" si="353"/>
        <v>0</v>
      </c>
      <c r="BG225" s="683">
        <v>35.200000000000003</v>
      </c>
      <c r="BH225" s="681"/>
      <c r="BI225" s="681"/>
      <c r="BJ225" s="681"/>
      <c r="BK225" s="687">
        <f t="shared" si="354"/>
        <v>-35.200000000000003</v>
      </c>
      <c r="BL225" s="688">
        <f t="shared" si="355"/>
        <v>0</v>
      </c>
      <c r="BM225" s="687">
        <f t="shared" si="356"/>
        <v>106.4</v>
      </c>
      <c r="BN225" s="681"/>
      <c r="BO225" s="687">
        <f t="shared" si="357"/>
        <v>0</v>
      </c>
      <c r="BP225" s="681"/>
      <c r="BQ225" s="687">
        <f t="shared" si="358"/>
        <v>-106.4</v>
      </c>
      <c r="BR225" s="688">
        <f t="shared" si="359"/>
        <v>0</v>
      </c>
      <c r="BS225" s="683">
        <v>39.700000000000003</v>
      </c>
      <c r="BT225" s="681"/>
      <c r="BU225" s="681"/>
      <c r="BV225" s="681"/>
      <c r="BW225" s="687">
        <f t="shared" si="360"/>
        <v>-39.700000000000003</v>
      </c>
      <c r="BX225" s="688">
        <f t="shared" si="361"/>
        <v>0</v>
      </c>
      <c r="BY225" s="683">
        <v>39.700000000000003</v>
      </c>
      <c r="BZ225" s="681"/>
      <c r="CA225" s="681"/>
      <c r="CB225" s="681"/>
      <c r="CC225" s="687">
        <f t="shared" si="362"/>
        <v>-39.700000000000003</v>
      </c>
      <c r="CD225" s="688">
        <f t="shared" si="363"/>
        <v>0</v>
      </c>
      <c r="CE225" s="683">
        <v>27</v>
      </c>
      <c r="CF225" s="681"/>
      <c r="CG225" s="681"/>
      <c r="CH225" s="681"/>
      <c r="CI225" s="687">
        <f t="shared" si="364"/>
        <v>-27</v>
      </c>
      <c r="CJ225" s="688">
        <f t="shared" si="365"/>
        <v>0</v>
      </c>
      <c r="CK225" s="687">
        <f t="shared" si="366"/>
        <v>133.69999999999999</v>
      </c>
      <c r="CL225" s="681"/>
      <c r="CM225" s="687">
        <f t="shared" si="367"/>
        <v>0</v>
      </c>
      <c r="CN225" s="681"/>
      <c r="CO225" s="687">
        <f t="shared" si="368"/>
        <v>-133.69999999999999</v>
      </c>
      <c r="CP225" s="688">
        <f t="shared" si="369"/>
        <v>0</v>
      </c>
      <c r="CQ225" s="683">
        <v>45.7</v>
      </c>
      <c r="CR225" s="681"/>
      <c r="CS225" s="681"/>
      <c r="CT225" s="681"/>
      <c r="CU225" s="687">
        <f t="shared" si="370"/>
        <v>-45.7</v>
      </c>
      <c r="CV225" s="688">
        <f t="shared" si="371"/>
        <v>0</v>
      </c>
      <c r="CW225" s="683">
        <v>42.7</v>
      </c>
      <c r="CX225" s="681"/>
      <c r="CY225" s="681"/>
      <c r="CZ225" s="681"/>
      <c r="DA225" s="687">
        <f t="shared" si="372"/>
        <v>-42.7</v>
      </c>
      <c r="DB225" s="688">
        <f t="shared" si="373"/>
        <v>0</v>
      </c>
      <c r="DC225" s="683">
        <v>45.3</v>
      </c>
      <c r="DD225" s="681"/>
      <c r="DE225" s="681"/>
      <c r="DF225" s="681"/>
      <c r="DG225" s="687">
        <f t="shared" si="374"/>
        <v>-45.3</v>
      </c>
      <c r="DH225" s="688">
        <f t="shared" si="375"/>
        <v>0</v>
      </c>
    </row>
    <row r="226" spans="1:112" s="45" customFormat="1" ht="18.75" customHeight="1">
      <c r="A226" t="s">
        <v>2157</v>
      </c>
      <c r="B226" s="49"/>
      <c r="C226" s="615"/>
      <c r="D226" s="625" t="s">
        <v>2158</v>
      </c>
      <c r="E226" s="528" t="s">
        <v>2528</v>
      </c>
      <c r="F226" s="528"/>
      <c r="G226" s="529"/>
      <c r="H226" s="530"/>
      <c r="I226" s="530"/>
      <c r="J226" s="53" t="s">
        <v>186</v>
      </c>
      <c r="K226" s="687">
        <f t="shared" si="332"/>
        <v>125.2</v>
      </c>
      <c r="L226" s="681"/>
      <c r="M226" s="687">
        <f t="shared" si="333"/>
        <v>0</v>
      </c>
      <c r="N226" s="681"/>
      <c r="O226" s="687">
        <f t="shared" si="334"/>
        <v>-125.2</v>
      </c>
      <c r="P226" s="688">
        <f t="shared" si="335"/>
        <v>0</v>
      </c>
      <c r="Q226" s="687">
        <f t="shared" si="336"/>
        <v>37.299999999999997</v>
      </c>
      <c r="R226" s="681"/>
      <c r="S226" s="687">
        <f t="shared" si="337"/>
        <v>0</v>
      </c>
      <c r="T226" s="681"/>
      <c r="U226" s="687">
        <f t="shared" si="338"/>
        <v>-37.299999999999997</v>
      </c>
      <c r="V226" s="688">
        <f t="shared" si="339"/>
        <v>0</v>
      </c>
      <c r="W226" s="683">
        <v>13.2</v>
      </c>
      <c r="X226" s="681"/>
      <c r="Y226" s="681"/>
      <c r="Z226" s="681"/>
      <c r="AA226" s="687">
        <f t="shared" si="340"/>
        <v>-13.2</v>
      </c>
      <c r="AB226" s="688">
        <f t="shared" si="341"/>
        <v>0</v>
      </c>
      <c r="AC226" s="683">
        <v>11.9</v>
      </c>
      <c r="AD226" s="681"/>
      <c r="AE226" s="681"/>
      <c r="AF226" s="681"/>
      <c r="AG226" s="687">
        <f t="shared" si="342"/>
        <v>-11.9</v>
      </c>
      <c r="AH226" s="688">
        <f t="shared" si="343"/>
        <v>0</v>
      </c>
      <c r="AI226" s="683">
        <v>12.2</v>
      </c>
      <c r="AJ226" s="681"/>
      <c r="AK226" s="681"/>
      <c r="AL226" s="681"/>
      <c r="AM226" s="687">
        <f t="shared" si="344"/>
        <v>-12.2</v>
      </c>
      <c r="AN226" s="688">
        <f t="shared" si="345"/>
        <v>0</v>
      </c>
      <c r="AO226" s="687">
        <f t="shared" si="346"/>
        <v>22.9</v>
      </c>
      <c r="AP226" s="681"/>
      <c r="AQ226" s="687">
        <f t="shared" si="347"/>
        <v>0</v>
      </c>
      <c r="AR226" s="681"/>
      <c r="AS226" s="687">
        <f t="shared" si="348"/>
        <v>-22.9</v>
      </c>
      <c r="AT226" s="688">
        <f t="shared" si="349"/>
        <v>0</v>
      </c>
      <c r="AU226" s="683">
        <v>8.4</v>
      </c>
      <c r="AV226" s="681"/>
      <c r="AW226" s="681"/>
      <c r="AX226" s="681"/>
      <c r="AY226" s="687">
        <f t="shared" si="350"/>
        <v>-8.4</v>
      </c>
      <c r="AZ226" s="688">
        <f t="shared" si="351"/>
        <v>0</v>
      </c>
      <c r="BA226" s="683">
        <v>7.3</v>
      </c>
      <c r="BB226" s="681"/>
      <c r="BC226" s="681"/>
      <c r="BD226" s="681"/>
      <c r="BE226" s="687">
        <f t="shared" si="352"/>
        <v>-7.3</v>
      </c>
      <c r="BF226" s="688">
        <f t="shared" si="353"/>
        <v>0</v>
      </c>
      <c r="BG226" s="683">
        <v>7.2</v>
      </c>
      <c r="BH226" s="681"/>
      <c r="BI226" s="681"/>
      <c r="BJ226" s="681"/>
      <c r="BK226" s="687">
        <f t="shared" si="354"/>
        <v>-7.2</v>
      </c>
      <c r="BL226" s="688">
        <f t="shared" si="355"/>
        <v>0</v>
      </c>
      <c r="BM226" s="687">
        <f t="shared" si="356"/>
        <v>25.799999999999997</v>
      </c>
      <c r="BN226" s="681"/>
      <c r="BO226" s="687">
        <f t="shared" si="357"/>
        <v>0</v>
      </c>
      <c r="BP226" s="681"/>
      <c r="BQ226" s="687">
        <f t="shared" si="358"/>
        <v>-25.799999999999997</v>
      </c>
      <c r="BR226" s="688">
        <f t="shared" si="359"/>
        <v>0</v>
      </c>
      <c r="BS226" s="683">
        <v>7.3</v>
      </c>
      <c r="BT226" s="681"/>
      <c r="BU226" s="681"/>
      <c r="BV226" s="681"/>
      <c r="BW226" s="687">
        <f t="shared" si="360"/>
        <v>-7.3</v>
      </c>
      <c r="BX226" s="688">
        <f t="shared" si="361"/>
        <v>0</v>
      </c>
      <c r="BY226" s="683">
        <v>7.3</v>
      </c>
      <c r="BZ226" s="681"/>
      <c r="CA226" s="681"/>
      <c r="CB226" s="681"/>
      <c r="CC226" s="687">
        <f t="shared" si="362"/>
        <v>-7.3</v>
      </c>
      <c r="CD226" s="688">
        <f t="shared" si="363"/>
        <v>0</v>
      </c>
      <c r="CE226" s="683">
        <v>11.2</v>
      </c>
      <c r="CF226" s="681"/>
      <c r="CG226" s="681"/>
      <c r="CH226" s="681"/>
      <c r="CI226" s="687">
        <f t="shared" si="364"/>
        <v>-11.2</v>
      </c>
      <c r="CJ226" s="688">
        <f t="shared" si="365"/>
        <v>0</v>
      </c>
      <c r="CK226" s="687">
        <f t="shared" si="366"/>
        <v>39.200000000000003</v>
      </c>
      <c r="CL226" s="681"/>
      <c r="CM226" s="687">
        <f t="shared" si="367"/>
        <v>0</v>
      </c>
      <c r="CN226" s="681"/>
      <c r="CO226" s="687">
        <f t="shared" si="368"/>
        <v>-39.200000000000003</v>
      </c>
      <c r="CP226" s="688">
        <f t="shared" si="369"/>
        <v>0</v>
      </c>
      <c r="CQ226" s="683">
        <v>13.2</v>
      </c>
      <c r="CR226" s="681"/>
      <c r="CS226" s="681"/>
      <c r="CT226" s="681"/>
      <c r="CU226" s="687">
        <f t="shared" si="370"/>
        <v>-13.2</v>
      </c>
      <c r="CV226" s="688">
        <f t="shared" si="371"/>
        <v>0</v>
      </c>
      <c r="CW226" s="683">
        <v>12.8</v>
      </c>
      <c r="CX226" s="681"/>
      <c r="CY226" s="681"/>
      <c r="CZ226" s="681"/>
      <c r="DA226" s="687">
        <f t="shared" si="372"/>
        <v>-12.8</v>
      </c>
      <c r="DB226" s="688">
        <f t="shared" si="373"/>
        <v>0</v>
      </c>
      <c r="DC226" s="683">
        <v>13.2</v>
      </c>
      <c r="DD226" s="681"/>
      <c r="DE226" s="681"/>
      <c r="DF226" s="681"/>
      <c r="DG226" s="687">
        <f t="shared" si="374"/>
        <v>-13.2</v>
      </c>
      <c r="DH226" s="688">
        <f t="shared" si="375"/>
        <v>0</v>
      </c>
    </row>
    <row r="227" spans="1:112" s="45" customFormat="1" ht="18.75" customHeight="1">
      <c r="A227" t="e">
        <f>- из сырья Прочих поставщиков</f>
        <v>#NAME?</v>
      </c>
      <c r="B227" s="49"/>
      <c r="C227" s="615"/>
      <c r="D227" s="622" t="s">
        <v>2529</v>
      </c>
      <c r="E227" s="528" t="s">
        <v>2530</v>
      </c>
      <c r="F227" s="528"/>
      <c r="G227" s="529"/>
      <c r="H227" s="530"/>
      <c r="I227" s="530"/>
      <c r="J227" s="53" t="s">
        <v>186</v>
      </c>
      <c r="K227" s="687">
        <f t="shared" si="332"/>
        <v>7.9999999999999991</v>
      </c>
      <c r="L227" s="681"/>
      <c r="M227" s="687">
        <f t="shared" si="333"/>
        <v>0</v>
      </c>
      <c r="N227" s="681"/>
      <c r="O227" s="687">
        <f t="shared" si="334"/>
        <v>-7.9999999999999991</v>
      </c>
      <c r="P227" s="688">
        <f t="shared" si="335"/>
        <v>0</v>
      </c>
      <c r="Q227" s="687">
        <f t="shared" si="336"/>
        <v>1.9999999999999998</v>
      </c>
      <c r="R227" s="681"/>
      <c r="S227" s="687">
        <f t="shared" si="337"/>
        <v>0</v>
      </c>
      <c r="T227" s="681"/>
      <c r="U227" s="687">
        <f t="shared" si="338"/>
        <v>-1.9999999999999998</v>
      </c>
      <c r="V227" s="688">
        <f t="shared" si="339"/>
        <v>0</v>
      </c>
      <c r="W227" s="683">
        <v>0.7</v>
      </c>
      <c r="X227" s="681"/>
      <c r="Y227" s="681"/>
      <c r="Z227" s="681"/>
      <c r="AA227" s="687">
        <f t="shared" si="340"/>
        <v>-0.7</v>
      </c>
      <c r="AB227" s="688">
        <f t="shared" si="341"/>
        <v>0</v>
      </c>
      <c r="AC227" s="683">
        <v>0.6</v>
      </c>
      <c r="AD227" s="681"/>
      <c r="AE227" s="681"/>
      <c r="AF227" s="681"/>
      <c r="AG227" s="687">
        <f t="shared" si="342"/>
        <v>-0.6</v>
      </c>
      <c r="AH227" s="688">
        <f t="shared" si="343"/>
        <v>0</v>
      </c>
      <c r="AI227" s="683">
        <v>0.7</v>
      </c>
      <c r="AJ227" s="681"/>
      <c r="AK227" s="681"/>
      <c r="AL227" s="681"/>
      <c r="AM227" s="687">
        <f t="shared" si="344"/>
        <v>-0.7</v>
      </c>
      <c r="AN227" s="688">
        <f t="shared" si="345"/>
        <v>0</v>
      </c>
      <c r="AO227" s="687">
        <f t="shared" si="346"/>
        <v>1.9</v>
      </c>
      <c r="AP227" s="681"/>
      <c r="AQ227" s="687">
        <f t="shared" si="347"/>
        <v>0</v>
      </c>
      <c r="AR227" s="681"/>
      <c r="AS227" s="687">
        <f t="shared" si="348"/>
        <v>-1.9</v>
      </c>
      <c r="AT227" s="688">
        <f t="shared" si="349"/>
        <v>0</v>
      </c>
      <c r="AU227" s="683">
        <v>0.6</v>
      </c>
      <c r="AV227" s="681"/>
      <c r="AW227" s="681"/>
      <c r="AX227" s="681"/>
      <c r="AY227" s="687">
        <f t="shared" si="350"/>
        <v>-0.6</v>
      </c>
      <c r="AZ227" s="688">
        <f t="shared" si="351"/>
        <v>0</v>
      </c>
      <c r="BA227" s="683">
        <v>0.7</v>
      </c>
      <c r="BB227" s="681"/>
      <c r="BC227" s="681"/>
      <c r="BD227" s="681"/>
      <c r="BE227" s="687">
        <f t="shared" si="352"/>
        <v>-0.7</v>
      </c>
      <c r="BF227" s="688">
        <f t="shared" si="353"/>
        <v>0</v>
      </c>
      <c r="BG227" s="683">
        <v>0.6</v>
      </c>
      <c r="BH227" s="681"/>
      <c r="BI227" s="681"/>
      <c r="BJ227" s="681"/>
      <c r="BK227" s="687">
        <f t="shared" si="354"/>
        <v>-0.6</v>
      </c>
      <c r="BL227" s="688">
        <f t="shared" si="355"/>
        <v>0</v>
      </c>
      <c r="BM227" s="687">
        <f t="shared" si="356"/>
        <v>2</v>
      </c>
      <c r="BN227" s="681"/>
      <c r="BO227" s="687">
        <f t="shared" si="357"/>
        <v>0</v>
      </c>
      <c r="BP227" s="681"/>
      <c r="BQ227" s="687">
        <f t="shared" si="358"/>
        <v>-2</v>
      </c>
      <c r="BR227" s="688">
        <f t="shared" si="359"/>
        <v>0</v>
      </c>
      <c r="BS227" s="683">
        <v>0.7</v>
      </c>
      <c r="BT227" s="681"/>
      <c r="BU227" s="681"/>
      <c r="BV227" s="681"/>
      <c r="BW227" s="687">
        <f t="shared" si="360"/>
        <v>-0.7</v>
      </c>
      <c r="BX227" s="688">
        <f t="shared" si="361"/>
        <v>0</v>
      </c>
      <c r="BY227" s="683">
        <v>0.7</v>
      </c>
      <c r="BZ227" s="681"/>
      <c r="CA227" s="681"/>
      <c r="CB227" s="681"/>
      <c r="CC227" s="687">
        <f t="shared" si="362"/>
        <v>-0.7</v>
      </c>
      <c r="CD227" s="688">
        <f t="shared" si="363"/>
        <v>0</v>
      </c>
      <c r="CE227" s="683">
        <v>0.6</v>
      </c>
      <c r="CF227" s="681"/>
      <c r="CG227" s="681"/>
      <c r="CH227" s="681"/>
      <c r="CI227" s="687">
        <f t="shared" si="364"/>
        <v>-0.6</v>
      </c>
      <c r="CJ227" s="688">
        <f t="shared" si="365"/>
        <v>0</v>
      </c>
      <c r="CK227" s="687">
        <f t="shared" si="366"/>
        <v>2.0999999999999996</v>
      </c>
      <c r="CL227" s="681"/>
      <c r="CM227" s="687">
        <f t="shared" si="367"/>
        <v>0</v>
      </c>
      <c r="CN227" s="681"/>
      <c r="CO227" s="687">
        <f t="shared" si="368"/>
        <v>-2.0999999999999996</v>
      </c>
      <c r="CP227" s="688">
        <f t="shared" si="369"/>
        <v>0</v>
      </c>
      <c r="CQ227" s="683">
        <v>0.7</v>
      </c>
      <c r="CR227" s="681"/>
      <c r="CS227" s="681"/>
      <c r="CT227" s="681"/>
      <c r="CU227" s="687">
        <f t="shared" si="370"/>
        <v>-0.7</v>
      </c>
      <c r="CV227" s="688">
        <f t="shared" si="371"/>
        <v>0</v>
      </c>
      <c r="CW227" s="683">
        <v>0.7</v>
      </c>
      <c r="CX227" s="681"/>
      <c r="CY227" s="681"/>
      <c r="CZ227" s="681"/>
      <c r="DA227" s="687">
        <f t="shared" si="372"/>
        <v>-0.7</v>
      </c>
      <c r="DB227" s="688">
        <f t="shared" si="373"/>
        <v>0</v>
      </c>
      <c r="DC227" s="683">
        <v>0.7</v>
      </c>
      <c r="DD227" s="681"/>
      <c r="DE227" s="681"/>
      <c r="DF227" s="681"/>
      <c r="DG227" s="687">
        <f t="shared" si="374"/>
        <v>-0.7</v>
      </c>
      <c r="DH227" s="688">
        <f t="shared" si="375"/>
        <v>0</v>
      </c>
    </row>
    <row r="228" spans="1:112" s="45" customFormat="1" ht="18.75" customHeight="1">
      <c r="A228" t="s">
        <v>2531</v>
      </c>
      <c r="B228" s="49"/>
      <c r="C228" s="536"/>
      <c r="D228" s="629" t="s">
        <v>2532</v>
      </c>
      <c r="E228" s="528" t="s">
        <v>2533</v>
      </c>
      <c r="F228" s="528"/>
      <c r="G228" s="529"/>
      <c r="H228" s="530" t="s">
        <v>2534</v>
      </c>
      <c r="I228" s="530"/>
      <c r="J228" s="55" t="s">
        <v>186</v>
      </c>
      <c r="K228" s="687">
        <f t="shared" si="332"/>
        <v>580.4</v>
      </c>
      <c r="L228" s="681"/>
      <c r="M228" s="687">
        <f t="shared" si="333"/>
        <v>0</v>
      </c>
      <c r="N228" s="681"/>
      <c r="O228" s="687">
        <f t="shared" si="334"/>
        <v>-580.4</v>
      </c>
      <c r="P228" s="688">
        <f t="shared" si="335"/>
        <v>0</v>
      </c>
      <c r="Q228" s="687">
        <f t="shared" si="336"/>
        <v>168</v>
      </c>
      <c r="R228" s="681"/>
      <c r="S228" s="687">
        <f t="shared" si="337"/>
        <v>0</v>
      </c>
      <c r="T228" s="681"/>
      <c r="U228" s="687">
        <f t="shared" si="338"/>
        <v>-168</v>
      </c>
      <c r="V228" s="688">
        <f t="shared" si="339"/>
        <v>0</v>
      </c>
      <c r="W228" s="687">
        <f>W229</f>
        <v>58.5</v>
      </c>
      <c r="X228" s="681"/>
      <c r="Y228" s="687">
        <f>Y229</f>
        <v>0</v>
      </c>
      <c r="Z228" s="681"/>
      <c r="AA228" s="687">
        <f t="shared" si="340"/>
        <v>-58.5</v>
      </c>
      <c r="AB228" s="688">
        <f t="shared" si="341"/>
        <v>0</v>
      </c>
      <c r="AC228" s="687">
        <f>AC229</f>
        <v>52.6</v>
      </c>
      <c r="AD228" s="681"/>
      <c r="AE228" s="687">
        <f>AE229</f>
        <v>0</v>
      </c>
      <c r="AF228" s="681"/>
      <c r="AG228" s="687">
        <f t="shared" si="342"/>
        <v>-52.6</v>
      </c>
      <c r="AH228" s="688">
        <f t="shared" si="343"/>
        <v>0</v>
      </c>
      <c r="AI228" s="687">
        <f>AI229</f>
        <v>56.900000000000006</v>
      </c>
      <c r="AJ228" s="681"/>
      <c r="AK228" s="687">
        <f>AK229</f>
        <v>0</v>
      </c>
      <c r="AL228" s="681"/>
      <c r="AM228" s="687">
        <f t="shared" si="344"/>
        <v>-56.900000000000006</v>
      </c>
      <c r="AN228" s="688">
        <f t="shared" si="345"/>
        <v>0</v>
      </c>
      <c r="AO228" s="687">
        <f t="shared" si="346"/>
        <v>117.5</v>
      </c>
      <c r="AP228" s="681"/>
      <c r="AQ228" s="687">
        <f t="shared" si="347"/>
        <v>0</v>
      </c>
      <c r="AR228" s="681"/>
      <c r="AS228" s="687">
        <f t="shared" si="348"/>
        <v>-117.5</v>
      </c>
      <c r="AT228" s="688">
        <f t="shared" si="349"/>
        <v>0</v>
      </c>
      <c r="AU228" s="687">
        <f>AU229</f>
        <v>27.5</v>
      </c>
      <c r="AV228" s="681"/>
      <c r="AW228" s="687">
        <f>AW229</f>
        <v>0</v>
      </c>
      <c r="AX228" s="681"/>
      <c r="AY228" s="687">
        <f t="shared" si="350"/>
        <v>-27.5</v>
      </c>
      <c r="AZ228" s="688">
        <f t="shared" si="351"/>
        <v>0</v>
      </c>
      <c r="BA228" s="687">
        <f>BA229</f>
        <v>47</v>
      </c>
      <c r="BB228" s="681"/>
      <c r="BC228" s="687">
        <f>BC229</f>
        <v>0</v>
      </c>
      <c r="BD228" s="681"/>
      <c r="BE228" s="687">
        <f t="shared" si="352"/>
        <v>-47</v>
      </c>
      <c r="BF228" s="688">
        <f t="shared" si="353"/>
        <v>0</v>
      </c>
      <c r="BG228" s="687">
        <f>BG229</f>
        <v>43.000000000000007</v>
      </c>
      <c r="BH228" s="681"/>
      <c r="BI228" s="687">
        <f>BI229</f>
        <v>0</v>
      </c>
      <c r="BJ228" s="681"/>
      <c r="BK228" s="687">
        <f t="shared" si="354"/>
        <v>-43.000000000000007</v>
      </c>
      <c r="BL228" s="688">
        <f t="shared" si="355"/>
        <v>0</v>
      </c>
      <c r="BM228" s="687">
        <f t="shared" si="356"/>
        <v>119.9</v>
      </c>
      <c r="BN228" s="681"/>
      <c r="BO228" s="687">
        <f t="shared" si="357"/>
        <v>0</v>
      </c>
      <c r="BP228" s="681"/>
      <c r="BQ228" s="687">
        <f t="shared" si="358"/>
        <v>-119.9</v>
      </c>
      <c r="BR228" s="688">
        <f t="shared" si="359"/>
        <v>0</v>
      </c>
      <c r="BS228" s="687">
        <f>BS229</f>
        <v>47.7</v>
      </c>
      <c r="BT228" s="681"/>
      <c r="BU228" s="687">
        <f>BU229</f>
        <v>0</v>
      </c>
      <c r="BV228" s="681"/>
      <c r="BW228" s="687">
        <f t="shared" si="360"/>
        <v>-47.7</v>
      </c>
      <c r="BX228" s="688">
        <f t="shared" si="361"/>
        <v>0</v>
      </c>
      <c r="BY228" s="687">
        <f>BY229</f>
        <v>47.7</v>
      </c>
      <c r="BZ228" s="681"/>
      <c r="CA228" s="687">
        <f>CA229</f>
        <v>0</v>
      </c>
      <c r="CB228" s="681"/>
      <c r="CC228" s="687">
        <f t="shared" si="362"/>
        <v>-47.7</v>
      </c>
      <c r="CD228" s="688">
        <f t="shared" si="363"/>
        <v>0</v>
      </c>
      <c r="CE228" s="687">
        <f>CE229</f>
        <v>24.5</v>
      </c>
      <c r="CF228" s="681"/>
      <c r="CG228" s="687">
        <f>CG229</f>
        <v>0</v>
      </c>
      <c r="CH228" s="681"/>
      <c r="CI228" s="687">
        <f t="shared" si="364"/>
        <v>-24.5</v>
      </c>
      <c r="CJ228" s="688">
        <f t="shared" si="365"/>
        <v>0</v>
      </c>
      <c r="CK228" s="687">
        <f t="shared" si="366"/>
        <v>175</v>
      </c>
      <c r="CL228" s="681"/>
      <c r="CM228" s="687">
        <f t="shared" si="367"/>
        <v>0</v>
      </c>
      <c r="CN228" s="681"/>
      <c r="CO228" s="687">
        <f t="shared" si="368"/>
        <v>-175</v>
      </c>
      <c r="CP228" s="688">
        <f t="shared" si="369"/>
        <v>0</v>
      </c>
      <c r="CQ228" s="687">
        <f>CQ229</f>
        <v>59.600000000000009</v>
      </c>
      <c r="CR228" s="681"/>
      <c r="CS228" s="687">
        <f>CS229</f>
        <v>0</v>
      </c>
      <c r="CT228" s="681"/>
      <c r="CU228" s="687">
        <f t="shared" si="370"/>
        <v>-59.600000000000009</v>
      </c>
      <c r="CV228" s="688">
        <f t="shared" si="371"/>
        <v>0</v>
      </c>
      <c r="CW228" s="687">
        <f>CW229</f>
        <v>56.2</v>
      </c>
      <c r="CX228" s="681"/>
      <c r="CY228" s="687">
        <f>CY229</f>
        <v>0</v>
      </c>
      <c r="CZ228" s="681"/>
      <c r="DA228" s="687">
        <f t="shared" si="372"/>
        <v>-56.2</v>
      </c>
      <c r="DB228" s="688">
        <f t="shared" si="373"/>
        <v>0</v>
      </c>
      <c r="DC228" s="687">
        <f>DC229</f>
        <v>59.2</v>
      </c>
      <c r="DD228" s="681"/>
      <c r="DE228" s="687">
        <f>DE229</f>
        <v>0</v>
      </c>
      <c r="DF228" s="681"/>
      <c r="DG228" s="687">
        <f t="shared" si="374"/>
        <v>-59.2</v>
      </c>
      <c r="DH228" s="688">
        <f t="shared" si="375"/>
        <v>0</v>
      </c>
    </row>
    <row r="229" spans="1:112" s="45" customFormat="1" ht="24" customHeight="1">
      <c r="A229" t="s">
        <v>2229</v>
      </c>
      <c r="B229" s="49"/>
      <c r="C229" s="615"/>
      <c r="D229" s="625" t="s">
        <v>2229</v>
      </c>
      <c r="E229" s="528" t="s">
        <v>2534</v>
      </c>
      <c r="F229" s="528"/>
      <c r="G229" s="529"/>
      <c r="H229" s="530" t="s">
        <v>2535</v>
      </c>
      <c r="I229" s="530"/>
      <c r="J229" s="53" t="s">
        <v>186</v>
      </c>
      <c r="K229" s="687">
        <f t="shared" si="332"/>
        <v>580.4</v>
      </c>
      <c r="L229" s="681"/>
      <c r="M229" s="687">
        <f t="shared" si="333"/>
        <v>0</v>
      </c>
      <c r="N229" s="681"/>
      <c r="O229" s="687">
        <f t="shared" si="334"/>
        <v>-580.4</v>
      </c>
      <c r="P229" s="688">
        <f t="shared" si="335"/>
        <v>0</v>
      </c>
      <c r="Q229" s="687">
        <f t="shared" si="336"/>
        <v>168</v>
      </c>
      <c r="R229" s="681"/>
      <c r="S229" s="687">
        <f t="shared" si="337"/>
        <v>0</v>
      </c>
      <c r="T229" s="681"/>
      <c r="U229" s="687">
        <f t="shared" si="338"/>
        <v>-168</v>
      </c>
      <c r="V229" s="688">
        <f t="shared" si="339"/>
        <v>0</v>
      </c>
      <c r="W229" s="687">
        <f>W230+W231+W232</f>
        <v>58.5</v>
      </c>
      <c r="X229" s="681"/>
      <c r="Y229" s="687">
        <f>Y230+Y231+Y232</f>
        <v>0</v>
      </c>
      <c r="Z229" s="681"/>
      <c r="AA229" s="687">
        <f t="shared" si="340"/>
        <v>-58.5</v>
      </c>
      <c r="AB229" s="688">
        <f t="shared" si="341"/>
        <v>0</v>
      </c>
      <c r="AC229" s="687">
        <f>AC230+AC231+AC232</f>
        <v>52.6</v>
      </c>
      <c r="AD229" s="681"/>
      <c r="AE229" s="687">
        <f>AE230+AE231+AE232</f>
        <v>0</v>
      </c>
      <c r="AF229" s="681"/>
      <c r="AG229" s="687">
        <f t="shared" si="342"/>
        <v>-52.6</v>
      </c>
      <c r="AH229" s="688">
        <f t="shared" si="343"/>
        <v>0</v>
      </c>
      <c r="AI229" s="687">
        <f>AI230+AI231+AI232</f>
        <v>56.900000000000006</v>
      </c>
      <c r="AJ229" s="681"/>
      <c r="AK229" s="687">
        <f>AK230+AK231+AK232</f>
        <v>0</v>
      </c>
      <c r="AL229" s="681"/>
      <c r="AM229" s="687">
        <f t="shared" si="344"/>
        <v>-56.900000000000006</v>
      </c>
      <c r="AN229" s="688">
        <f t="shared" si="345"/>
        <v>0</v>
      </c>
      <c r="AO229" s="687">
        <f t="shared" si="346"/>
        <v>117.5</v>
      </c>
      <c r="AP229" s="681"/>
      <c r="AQ229" s="687">
        <f t="shared" si="347"/>
        <v>0</v>
      </c>
      <c r="AR229" s="681"/>
      <c r="AS229" s="687">
        <f t="shared" si="348"/>
        <v>-117.5</v>
      </c>
      <c r="AT229" s="688">
        <f t="shared" si="349"/>
        <v>0</v>
      </c>
      <c r="AU229" s="687">
        <f>AU230+AU231+AU232</f>
        <v>27.5</v>
      </c>
      <c r="AV229" s="681"/>
      <c r="AW229" s="687">
        <f>AW230+AW231+AW232</f>
        <v>0</v>
      </c>
      <c r="AX229" s="681"/>
      <c r="AY229" s="687">
        <f t="shared" si="350"/>
        <v>-27.5</v>
      </c>
      <c r="AZ229" s="688">
        <f t="shared" si="351"/>
        <v>0</v>
      </c>
      <c r="BA229" s="687">
        <f>BA230+BA231+BA232</f>
        <v>47</v>
      </c>
      <c r="BB229" s="681"/>
      <c r="BC229" s="687">
        <f>BC230+BC231+BC232</f>
        <v>0</v>
      </c>
      <c r="BD229" s="681"/>
      <c r="BE229" s="687">
        <f t="shared" si="352"/>
        <v>-47</v>
      </c>
      <c r="BF229" s="688">
        <f t="shared" si="353"/>
        <v>0</v>
      </c>
      <c r="BG229" s="687">
        <f>BG230+BG231+BG232</f>
        <v>43.000000000000007</v>
      </c>
      <c r="BH229" s="681"/>
      <c r="BI229" s="687">
        <f>BI230+BI231+BI232</f>
        <v>0</v>
      </c>
      <c r="BJ229" s="681"/>
      <c r="BK229" s="687">
        <f t="shared" si="354"/>
        <v>-43.000000000000007</v>
      </c>
      <c r="BL229" s="688">
        <f t="shared" si="355"/>
        <v>0</v>
      </c>
      <c r="BM229" s="687">
        <f t="shared" si="356"/>
        <v>119.9</v>
      </c>
      <c r="BN229" s="681"/>
      <c r="BO229" s="687">
        <f t="shared" si="357"/>
        <v>0</v>
      </c>
      <c r="BP229" s="681"/>
      <c r="BQ229" s="687">
        <f t="shared" si="358"/>
        <v>-119.9</v>
      </c>
      <c r="BR229" s="688">
        <f t="shared" si="359"/>
        <v>0</v>
      </c>
      <c r="BS229" s="687">
        <f>BS230+BS231+BS232</f>
        <v>47.7</v>
      </c>
      <c r="BT229" s="681"/>
      <c r="BU229" s="687">
        <f>BU230+BU231+BU232</f>
        <v>0</v>
      </c>
      <c r="BV229" s="681"/>
      <c r="BW229" s="687">
        <f t="shared" si="360"/>
        <v>-47.7</v>
      </c>
      <c r="BX229" s="688">
        <f t="shared" si="361"/>
        <v>0</v>
      </c>
      <c r="BY229" s="687">
        <f>BY230+BY231+BY232</f>
        <v>47.7</v>
      </c>
      <c r="BZ229" s="681"/>
      <c r="CA229" s="687">
        <f>CA230+CA231+CA232</f>
        <v>0</v>
      </c>
      <c r="CB229" s="681"/>
      <c r="CC229" s="687">
        <f t="shared" si="362"/>
        <v>-47.7</v>
      </c>
      <c r="CD229" s="688">
        <f t="shared" si="363"/>
        <v>0</v>
      </c>
      <c r="CE229" s="687">
        <f>CE230+CE231+CE232</f>
        <v>24.5</v>
      </c>
      <c r="CF229" s="681"/>
      <c r="CG229" s="687">
        <f>CG230+CG231+CG232</f>
        <v>0</v>
      </c>
      <c r="CH229" s="681"/>
      <c r="CI229" s="687">
        <f t="shared" si="364"/>
        <v>-24.5</v>
      </c>
      <c r="CJ229" s="688">
        <f t="shared" si="365"/>
        <v>0</v>
      </c>
      <c r="CK229" s="687">
        <f t="shared" si="366"/>
        <v>175</v>
      </c>
      <c r="CL229" s="681"/>
      <c r="CM229" s="687">
        <f t="shared" si="367"/>
        <v>0</v>
      </c>
      <c r="CN229" s="681"/>
      <c r="CO229" s="687">
        <f t="shared" si="368"/>
        <v>-175</v>
      </c>
      <c r="CP229" s="688">
        <f t="shared" si="369"/>
        <v>0</v>
      </c>
      <c r="CQ229" s="687">
        <f>CQ230+CQ231+CQ232</f>
        <v>59.600000000000009</v>
      </c>
      <c r="CR229" s="681"/>
      <c r="CS229" s="687">
        <f>CS230+CS231+CS232</f>
        <v>0</v>
      </c>
      <c r="CT229" s="681"/>
      <c r="CU229" s="687">
        <f t="shared" si="370"/>
        <v>-59.600000000000009</v>
      </c>
      <c r="CV229" s="688">
        <f t="shared" si="371"/>
        <v>0</v>
      </c>
      <c r="CW229" s="687">
        <f>CW230+CW231+CW232</f>
        <v>56.2</v>
      </c>
      <c r="CX229" s="681"/>
      <c r="CY229" s="687">
        <f>CY230+CY231+CY232</f>
        <v>0</v>
      </c>
      <c r="CZ229" s="681"/>
      <c r="DA229" s="687">
        <f t="shared" si="372"/>
        <v>-56.2</v>
      </c>
      <c r="DB229" s="688">
        <f t="shared" si="373"/>
        <v>0</v>
      </c>
      <c r="DC229" s="687">
        <f>DC230+DC231+DC232</f>
        <v>59.2</v>
      </c>
      <c r="DD229" s="681"/>
      <c r="DE229" s="687">
        <f>DE230+DE231+DE232</f>
        <v>0</v>
      </c>
      <c r="DF229" s="681"/>
      <c r="DG229" s="687">
        <f t="shared" si="374"/>
        <v>-59.2</v>
      </c>
      <c r="DH229" s="688">
        <f t="shared" si="375"/>
        <v>0</v>
      </c>
    </row>
    <row r="230" spans="1:112" s="45" customFormat="1" ht="18.75" customHeight="1">
      <c r="A230" t="s">
        <v>2150</v>
      </c>
      <c r="B230" s="49"/>
      <c r="C230" s="615"/>
      <c r="D230" s="625" t="s">
        <v>2151</v>
      </c>
      <c r="E230" s="528" t="s">
        <v>2536</v>
      </c>
      <c r="F230" s="528"/>
      <c r="G230" s="529"/>
      <c r="H230" s="530"/>
      <c r="I230" s="530"/>
      <c r="J230" s="53" t="s">
        <v>186</v>
      </c>
      <c r="K230" s="687">
        <f t="shared" si="332"/>
        <v>451.29999999999995</v>
      </c>
      <c r="L230" s="681"/>
      <c r="M230" s="687">
        <f t="shared" si="333"/>
        <v>0</v>
      </c>
      <c r="N230" s="681"/>
      <c r="O230" s="687">
        <f t="shared" si="334"/>
        <v>-451.29999999999995</v>
      </c>
      <c r="P230" s="688">
        <f t="shared" si="335"/>
        <v>0</v>
      </c>
      <c r="Q230" s="687">
        <f t="shared" si="336"/>
        <v>128.69999999999999</v>
      </c>
      <c r="R230" s="681"/>
      <c r="S230" s="687">
        <f t="shared" si="337"/>
        <v>0</v>
      </c>
      <c r="T230" s="681"/>
      <c r="U230" s="687">
        <f t="shared" si="338"/>
        <v>-128.69999999999999</v>
      </c>
      <c r="V230" s="688">
        <f t="shared" si="339"/>
        <v>0</v>
      </c>
      <c r="W230" s="683">
        <v>44.6</v>
      </c>
      <c r="X230" s="681"/>
      <c r="Y230" s="681"/>
      <c r="Z230" s="681"/>
      <c r="AA230" s="687">
        <f t="shared" si="340"/>
        <v>-44.6</v>
      </c>
      <c r="AB230" s="688">
        <f t="shared" si="341"/>
        <v>0</v>
      </c>
      <c r="AC230" s="683">
        <v>40.1</v>
      </c>
      <c r="AD230" s="681"/>
      <c r="AE230" s="681"/>
      <c r="AF230" s="681"/>
      <c r="AG230" s="687">
        <f t="shared" si="342"/>
        <v>-40.1</v>
      </c>
      <c r="AH230" s="688">
        <f t="shared" si="343"/>
        <v>0</v>
      </c>
      <c r="AI230" s="683">
        <v>44</v>
      </c>
      <c r="AJ230" s="681"/>
      <c r="AK230" s="681"/>
      <c r="AL230" s="681"/>
      <c r="AM230" s="687">
        <f t="shared" si="344"/>
        <v>-44</v>
      </c>
      <c r="AN230" s="688">
        <f t="shared" si="345"/>
        <v>0</v>
      </c>
      <c r="AO230" s="687">
        <f t="shared" si="346"/>
        <v>92.7</v>
      </c>
      <c r="AP230" s="681"/>
      <c r="AQ230" s="687">
        <f t="shared" si="347"/>
        <v>0</v>
      </c>
      <c r="AR230" s="681"/>
      <c r="AS230" s="687">
        <f t="shared" si="348"/>
        <v>-92.7</v>
      </c>
      <c r="AT230" s="688">
        <f t="shared" si="349"/>
        <v>0</v>
      </c>
      <c r="AU230" s="683">
        <v>18.5</v>
      </c>
      <c r="AV230" s="681"/>
      <c r="AW230" s="681"/>
      <c r="AX230" s="681"/>
      <c r="AY230" s="687">
        <f t="shared" si="350"/>
        <v>-18.5</v>
      </c>
      <c r="AZ230" s="688">
        <f t="shared" si="351"/>
        <v>0</v>
      </c>
      <c r="BA230" s="683">
        <v>39</v>
      </c>
      <c r="BB230" s="681"/>
      <c r="BC230" s="681"/>
      <c r="BD230" s="681"/>
      <c r="BE230" s="687">
        <f t="shared" si="352"/>
        <v>-39</v>
      </c>
      <c r="BF230" s="688">
        <f t="shared" si="353"/>
        <v>0</v>
      </c>
      <c r="BG230" s="683">
        <v>35.200000000000003</v>
      </c>
      <c r="BH230" s="681"/>
      <c r="BI230" s="681"/>
      <c r="BJ230" s="681"/>
      <c r="BK230" s="687">
        <f t="shared" si="354"/>
        <v>-35.200000000000003</v>
      </c>
      <c r="BL230" s="688">
        <f t="shared" si="355"/>
        <v>0</v>
      </c>
      <c r="BM230" s="687">
        <f t="shared" si="356"/>
        <v>96.2</v>
      </c>
      <c r="BN230" s="681"/>
      <c r="BO230" s="687">
        <f t="shared" si="357"/>
        <v>0</v>
      </c>
      <c r="BP230" s="681"/>
      <c r="BQ230" s="687">
        <f t="shared" si="358"/>
        <v>-96.2</v>
      </c>
      <c r="BR230" s="688">
        <f t="shared" si="359"/>
        <v>0</v>
      </c>
      <c r="BS230" s="683">
        <v>39.700000000000003</v>
      </c>
      <c r="BT230" s="681"/>
      <c r="BU230" s="681"/>
      <c r="BV230" s="681"/>
      <c r="BW230" s="687">
        <f t="shared" si="360"/>
        <v>-39.700000000000003</v>
      </c>
      <c r="BX230" s="688">
        <f t="shared" si="361"/>
        <v>0</v>
      </c>
      <c r="BY230" s="683">
        <v>39.700000000000003</v>
      </c>
      <c r="BZ230" s="681"/>
      <c r="CA230" s="681"/>
      <c r="CB230" s="681"/>
      <c r="CC230" s="687">
        <f t="shared" si="362"/>
        <v>-39.700000000000003</v>
      </c>
      <c r="CD230" s="688">
        <f t="shared" si="363"/>
        <v>0</v>
      </c>
      <c r="CE230" s="683">
        <v>16.8</v>
      </c>
      <c r="CF230" s="681"/>
      <c r="CG230" s="681"/>
      <c r="CH230" s="681"/>
      <c r="CI230" s="687">
        <f t="shared" si="364"/>
        <v>-16.8</v>
      </c>
      <c r="CJ230" s="688">
        <f t="shared" si="365"/>
        <v>0</v>
      </c>
      <c r="CK230" s="687">
        <f t="shared" si="366"/>
        <v>133.69999999999999</v>
      </c>
      <c r="CL230" s="681"/>
      <c r="CM230" s="687">
        <f t="shared" si="367"/>
        <v>0</v>
      </c>
      <c r="CN230" s="681"/>
      <c r="CO230" s="687">
        <f t="shared" si="368"/>
        <v>-133.69999999999999</v>
      </c>
      <c r="CP230" s="688">
        <f t="shared" si="369"/>
        <v>0</v>
      </c>
      <c r="CQ230" s="683">
        <v>45.7</v>
      </c>
      <c r="CR230" s="681"/>
      <c r="CS230" s="681"/>
      <c r="CT230" s="681"/>
      <c r="CU230" s="687">
        <f t="shared" si="370"/>
        <v>-45.7</v>
      </c>
      <c r="CV230" s="688">
        <f t="shared" si="371"/>
        <v>0</v>
      </c>
      <c r="CW230" s="683">
        <v>42.7</v>
      </c>
      <c r="CX230" s="681"/>
      <c r="CY230" s="681"/>
      <c r="CZ230" s="681"/>
      <c r="DA230" s="687">
        <f t="shared" si="372"/>
        <v>-42.7</v>
      </c>
      <c r="DB230" s="688">
        <f t="shared" si="373"/>
        <v>0</v>
      </c>
      <c r="DC230" s="683">
        <v>45.3</v>
      </c>
      <c r="DD230" s="681"/>
      <c r="DE230" s="681"/>
      <c r="DF230" s="681"/>
      <c r="DG230" s="687">
        <f t="shared" si="374"/>
        <v>-45.3</v>
      </c>
      <c r="DH230" s="688">
        <f t="shared" si="375"/>
        <v>0</v>
      </c>
    </row>
    <row r="231" spans="1:112" s="45" customFormat="1" ht="18.75" customHeight="1">
      <c r="A231" t="s">
        <v>2157</v>
      </c>
      <c r="B231" s="49"/>
      <c r="C231" s="615"/>
      <c r="D231" s="625" t="s">
        <v>2158</v>
      </c>
      <c r="E231" s="528" t="s">
        <v>2537</v>
      </c>
      <c r="F231" s="528"/>
      <c r="G231" s="529"/>
      <c r="H231" s="530"/>
      <c r="I231" s="530"/>
      <c r="J231" s="53" t="s">
        <v>186</v>
      </c>
      <c r="K231" s="687">
        <f t="shared" si="332"/>
        <v>121.1</v>
      </c>
      <c r="L231" s="681"/>
      <c r="M231" s="687">
        <f t="shared" si="333"/>
        <v>0</v>
      </c>
      <c r="N231" s="681"/>
      <c r="O231" s="687">
        <f t="shared" si="334"/>
        <v>-121.1</v>
      </c>
      <c r="P231" s="688">
        <f t="shared" si="335"/>
        <v>0</v>
      </c>
      <c r="Q231" s="687">
        <f t="shared" si="336"/>
        <v>37.299999999999997</v>
      </c>
      <c r="R231" s="681"/>
      <c r="S231" s="687">
        <f t="shared" si="337"/>
        <v>0</v>
      </c>
      <c r="T231" s="681"/>
      <c r="U231" s="687">
        <f t="shared" si="338"/>
        <v>-37.299999999999997</v>
      </c>
      <c r="V231" s="688">
        <f t="shared" si="339"/>
        <v>0</v>
      </c>
      <c r="W231" s="683">
        <v>13.2</v>
      </c>
      <c r="X231" s="681"/>
      <c r="Y231" s="681"/>
      <c r="Z231" s="681"/>
      <c r="AA231" s="687">
        <f t="shared" si="340"/>
        <v>-13.2</v>
      </c>
      <c r="AB231" s="688">
        <f t="shared" si="341"/>
        <v>0</v>
      </c>
      <c r="AC231" s="683">
        <v>11.9</v>
      </c>
      <c r="AD231" s="681"/>
      <c r="AE231" s="681"/>
      <c r="AF231" s="681"/>
      <c r="AG231" s="687">
        <f t="shared" si="342"/>
        <v>-11.9</v>
      </c>
      <c r="AH231" s="688">
        <f t="shared" si="343"/>
        <v>0</v>
      </c>
      <c r="AI231" s="683">
        <v>12.2</v>
      </c>
      <c r="AJ231" s="681"/>
      <c r="AK231" s="681"/>
      <c r="AL231" s="681"/>
      <c r="AM231" s="687">
        <f t="shared" si="344"/>
        <v>-12.2</v>
      </c>
      <c r="AN231" s="688">
        <f t="shared" si="345"/>
        <v>0</v>
      </c>
      <c r="AO231" s="687">
        <f t="shared" si="346"/>
        <v>22.9</v>
      </c>
      <c r="AP231" s="681"/>
      <c r="AQ231" s="687">
        <f t="shared" si="347"/>
        <v>0</v>
      </c>
      <c r="AR231" s="681"/>
      <c r="AS231" s="687">
        <f t="shared" si="348"/>
        <v>-22.9</v>
      </c>
      <c r="AT231" s="688">
        <f t="shared" si="349"/>
        <v>0</v>
      </c>
      <c r="AU231" s="683">
        <v>8.4</v>
      </c>
      <c r="AV231" s="681"/>
      <c r="AW231" s="681"/>
      <c r="AX231" s="681"/>
      <c r="AY231" s="687">
        <f t="shared" si="350"/>
        <v>-8.4</v>
      </c>
      <c r="AZ231" s="688">
        <f t="shared" si="351"/>
        <v>0</v>
      </c>
      <c r="BA231" s="683">
        <v>7.3</v>
      </c>
      <c r="BB231" s="681"/>
      <c r="BC231" s="681"/>
      <c r="BD231" s="681"/>
      <c r="BE231" s="687">
        <f t="shared" si="352"/>
        <v>-7.3</v>
      </c>
      <c r="BF231" s="688">
        <f t="shared" si="353"/>
        <v>0</v>
      </c>
      <c r="BG231" s="683">
        <v>7.2</v>
      </c>
      <c r="BH231" s="681"/>
      <c r="BI231" s="681"/>
      <c r="BJ231" s="681"/>
      <c r="BK231" s="687">
        <f t="shared" si="354"/>
        <v>-7.2</v>
      </c>
      <c r="BL231" s="688">
        <f t="shared" si="355"/>
        <v>0</v>
      </c>
      <c r="BM231" s="687">
        <f t="shared" si="356"/>
        <v>21.7</v>
      </c>
      <c r="BN231" s="681"/>
      <c r="BO231" s="687">
        <f t="shared" si="357"/>
        <v>0</v>
      </c>
      <c r="BP231" s="681"/>
      <c r="BQ231" s="687">
        <f t="shared" si="358"/>
        <v>-21.7</v>
      </c>
      <c r="BR231" s="688">
        <f t="shared" si="359"/>
        <v>0</v>
      </c>
      <c r="BS231" s="683">
        <v>7.3</v>
      </c>
      <c r="BT231" s="681"/>
      <c r="BU231" s="681"/>
      <c r="BV231" s="681"/>
      <c r="BW231" s="687">
        <f t="shared" si="360"/>
        <v>-7.3</v>
      </c>
      <c r="BX231" s="688">
        <f t="shared" si="361"/>
        <v>0</v>
      </c>
      <c r="BY231" s="683">
        <v>7.3</v>
      </c>
      <c r="BZ231" s="681"/>
      <c r="CA231" s="681"/>
      <c r="CB231" s="681"/>
      <c r="CC231" s="687">
        <f t="shared" si="362"/>
        <v>-7.3</v>
      </c>
      <c r="CD231" s="688">
        <f t="shared" si="363"/>
        <v>0</v>
      </c>
      <c r="CE231" s="683">
        <v>7.1</v>
      </c>
      <c r="CF231" s="681"/>
      <c r="CG231" s="681"/>
      <c r="CH231" s="681"/>
      <c r="CI231" s="687">
        <f t="shared" si="364"/>
        <v>-7.1</v>
      </c>
      <c r="CJ231" s="688">
        <f t="shared" si="365"/>
        <v>0</v>
      </c>
      <c r="CK231" s="687">
        <f t="shared" si="366"/>
        <v>39.200000000000003</v>
      </c>
      <c r="CL231" s="681"/>
      <c r="CM231" s="687">
        <f t="shared" si="367"/>
        <v>0</v>
      </c>
      <c r="CN231" s="681"/>
      <c r="CO231" s="687">
        <f t="shared" si="368"/>
        <v>-39.200000000000003</v>
      </c>
      <c r="CP231" s="688">
        <f t="shared" si="369"/>
        <v>0</v>
      </c>
      <c r="CQ231" s="683">
        <v>13.2</v>
      </c>
      <c r="CR231" s="681"/>
      <c r="CS231" s="681"/>
      <c r="CT231" s="681"/>
      <c r="CU231" s="687">
        <f t="shared" si="370"/>
        <v>-13.2</v>
      </c>
      <c r="CV231" s="688">
        <f t="shared" si="371"/>
        <v>0</v>
      </c>
      <c r="CW231" s="683">
        <v>12.8</v>
      </c>
      <c r="CX231" s="681"/>
      <c r="CY231" s="681"/>
      <c r="CZ231" s="681"/>
      <c r="DA231" s="687">
        <f t="shared" si="372"/>
        <v>-12.8</v>
      </c>
      <c r="DB231" s="688">
        <f t="shared" si="373"/>
        <v>0</v>
      </c>
      <c r="DC231" s="683">
        <v>13.2</v>
      </c>
      <c r="DD231" s="681"/>
      <c r="DE231" s="681"/>
      <c r="DF231" s="681"/>
      <c r="DG231" s="687">
        <f t="shared" si="374"/>
        <v>-13.2</v>
      </c>
      <c r="DH231" s="688">
        <f t="shared" si="375"/>
        <v>0</v>
      </c>
    </row>
    <row r="232" spans="1:112" s="45" customFormat="1" ht="18.75" customHeight="1">
      <c r="A232" t="e">
        <f>- из сырья Прочих поставщиков</f>
        <v>#NAME?</v>
      </c>
      <c r="B232" s="49"/>
      <c r="C232" s="615"/>
      <c r="D232" s="622" t="s">
        <v>2518</v>
      </c>
      <c r="E232" s="528" t="s">
        <v>2538</v>
      </c>
      <c r="F232" s="528"/>
      <c r="G232" s="529"/>
      <c r="H232" s="530"/>
      <c r="I232" s="530"/>
      <c r="J232" s="53" t="s">
        <v>186</v>
      </c>
      <c r="K232" s="687">
        <f t="shared" si="332"/>
        <v>7.9999999999999991</v>
      </c>
      <c r="L232" s="681"/>
      <c r="M232" s="687">
        <f t="shared" si="333"/>
        <v>0</v>
      </c>
      <c r="N232" s="681"/>
      <c r="O232" s="687">
        <f t="shared" si="334"/>
        <v>-7.9999999999999991</v>
      </c>
      <c r="P232" s="688">
        <f t="shared" si="335"/>
        <v>0</v>
      </c>
      <c r="Q232" s="687">
        <f t="shared" si="336"/>
        <v>1.9999999999999998</v>
      </c>
      <c r="R232" s="681"/>
      <c r="S232" s="687">
        <f t="shared" si="337"/>
        <v>0</v>
      </c>
      <c r="T232" s="681"/>
      <c r="U232" s="687">
        <f t="shared" si="338"/>
        <v>-1.9999999999999998</v>
      </c>
      <c r="V232" s="688">
        <f t="shared" si="339"/>
        <v>0</v>
      </c>
      <c r="W232" s="683">
        <v>0.7</v>
      </c>
      <c r="X232" s="681"/>
      <c r="Y232" s="681"/>
      <c r="Z232" s="681"/>
      <c r="AA232" s="687">
        <f t="shared" si="340"/>
        <v>-0.7</v>
      </c>
      <c r="AB232" s="688">
        <f t="shared" si="341"/>
        <v>0</v>
      </c>
      <c r="AC232" s="683">
        <v>0.6</v>
      </c>
      <c r="AD232" s="681"/>
      <c r="AE232" s="681"/>
      <c r="AF232" s="681"/>
      <c r="AG232" s="687">
        <f t="shared" si="342"/>
        <v>-0.6</v>
      </c>
      <c r="AH232" s="688">
        <f t="shared" si="343"/>
        <v>0</v>
      </c>
      <c r="AI232" s="683">
        <v>0.7</v>
      </c>
      <c r="AJ232" s="681"/>
      <c r="AK232" s="681"/>
      <c r="AL232" s="681"/>
      <c r="AM232" s="687">
        <f t="shared" si="344"/>
        <v>-0.7</v>
      </c>
      <c r="AN232" s="688">
        <f t="shared" si="345"/>
        <v>0</v>
      </c>
      <c r="AO232" s="687">
        <f t="shared" si="346"/>
        <v>1.9</v>
      </c>
      <c r="AP232" s="681"/>
      <c r="AQ232" s="687">
        <f t="shared" si="347"/>
        <v>0</v>
      </c>
      <c r="AR232" s="681"/>
      <c r="AS232" s="687">
        <f t="shared" si="348"/>
        <v>-1.9</v>
      </c>
      <c r="AT232" s="688">
        <f t="shared" si="349"/>
        <v>0</v>
      </c>
      <c r="AU232" s="683">
        <v>0.6</v>
      </c>
      <c r="AV232" s="681"/>
      <c r="AW232" s="681"/>
      <c r="AX232" s="681"/>
      <c r="AY232" s="687">
        <f t="shared" si="350"/>
        <v>-0.6</v>
      </c>
      <c r="AZ232" s="688">
        <f t="shared" si="351"/>
        <v>0</v>
      </c>
      <c r="BA232" s="683">
        <v>0.7</v>
      </c>
      <c r="BB232" s="681"/>
      <c r="BC232" s="681"/>
      <c r="BD232" s="681"/>
      <c r="BE232" s="687">
        <f t="shared" si="352"/>
        <v>-0.7</v>
      </c>
      <c r="BF232" s="688">
        <f t="shared" si="353"/>
        <v>0</v>
      </c>
      <c r="BG232" s="683">
        <v>0.6</v>
      </c>
      <c r="BH232" s="681"/>
      <c r="BI232" s="681"/>
      <c r="BJ232" s="681"/>
      <c r="BK232" s="687">
        <f t="shared" si="354"/>
        <v>-0.6</v>
      </c>
      <c r="BL232" s="688">
        <f t="shared" si="355"/>
        <v>0</v>
      </c>
      <c r="BM232" s="687">
        <f t="shared" si="356"/>
        <v>2</v>
      </c>
      <c r="BN232" s="681"/>
      <c r="BO232" s="687">
        <f t="shared" si="357"/>
        <v>0</v>
      </c>
      <c r="BP232" s="681"/>
      <c r="BQ232" s="687">
        <f t="shared" si="358"/>
        <v>-2</v>
      </c>
      <c r="BR232" s="688">
        <f t="shared" si="359"/>
        <v>0</v>
      </c>
      <c r="BS232" s="683">
        <v>0.7</v>
      </c>
      <c r="BT232" s="681"/>
      <c r="BU232" s="681"/>
      <c r="BV232" s="681"/>
      <c r="BW232" s="687">
        <f t="shared" si="360"/>
        <v>-0.7</v>
      </c>
      <c r="BX232" s="688">
        <f t="shared" si="361"/>
        <v>0</v>
      </c>
      <c r="BY232" s="683">
        <v>0.7</v>
      </c>
      <c r="BZ232" s="681"/>
      <c r="CA232" s="681"/>
      <c r="CB232" s="681"/>
      <c r="CC232" s="687">
        <f t="shared" si="362"/>
        <v>-0.7</v>
      </c>
      <c r="CD232" s="688">
        <f t="shared" si="363"/>
        <v>0</v>
      </c>
      <c r="CE232" s="683">
        <v>0.6</v>
      </c>
      <c r="CF232" s="681"/>
      <c r="CG232" s="681"/>
      <c r="CH232" s="681"/>
      <c r="CI232" s="687">
        <f t="shared" si="364"/>
        <v>-0.6</v>
      </c>
      <c r="CJ232" s="688">
        <f t="shared" si="365"/>
        <v>0</v>
      </c>
      <c r="CK232" s="687">
        <f t="shared" si="366"/>
        <v>2.0999999999999996</v>
      </c>
      <c r="CL232" s="681"/>
      <c r="CM232" s="687">
        <f t="shared" si="367"/>
        <v>0</v>
      </c>
      <c r="CN232" s="681"/>
      <c r="CO232" s="687">
        <f t="shared" si="368"/>
        <v>-2.0999999999999996</v>
      </c>
      <c r="CP232" s="688">
        <f t="shared" si="369"/>
        <v>0</v>
      </c>
      <c r="CQ232" s="683">
        <v>0.7</v>
      </c>
      <c r="CR232" s="681"/>
      <c r="CS232" s="681"/>
      <c r="CT232" s="681"/>
      <c r="CU232" s="687">
        <f t="shared" si="370"/>
        <v>-0.7</v>
      </c>
      <c r="CV232" s="688">
        <f t="shared" si="371"/>
        <v>0</v>
      </c>
      <c r="CW232" s="683">
        <v>0.7</v>
      </c>
      <c r="CX232" s="681"/>
      <c r="CY232" s="681"/>
      <c r="CZ232" s="681"/>
      <c r="DA232" s="687">
        <f t="shared" si="372"/>
        <v>-0.7</v>
      </c>
      <c r="DB232" s="688">
        <f t="shared" si="373"/>
        <v>0</v>
      </c>
      <c r="DC232" s="683">
        <v>0.7</v>
      </c>
      <c r="DD232" s="681"/>
      <c r="DE232" s="681"/>
      <c r="DF232" s="681"/>
      <c r="DG232" s="687">
        <f t="shared" si="374"/>
        <v>-0.7</v>
      </c>
      <c r="DH232" s="688">
        <f t="shared" si="375"/>
        <v>0</v>
      </c>
    </row>
    <row r="233" spans="1:112" s="45" customFormat="1" ht="24" customHeight="1">
      <c r="A233" t="s">
        <v>2539</v>
      </c>
      <c r="B233" s="49"/>
      <c r="C233" s="537" t="s">
        <v>2540</v>
      </c>
      <c r="D233" s="627" t="s">
        <v>2539</v>
      </c>
      <c r="E233" s="528" t="s">
        <v>2541</v>
      </c>
      <c r="F233" s="528"/>
      <c r="G233" s="529"/>
      <c r="H233" s="530" t="s">
        <v>2542</v>
      </c>
      <c r="I233" s="530"/>
      <c r="J233" s="526" t="s">
        <v>186</v>
      </c>
      <c r="K233" s="687">
        <f t="shared" si="332"/>
        <v>729.2</v>
      </c>
      <c r="L233" s="681"/>
      <c r="M233" s="687">
        <f t="shared" si="333"/>
        <v>0</v>
      </c>
      <c r="N233" s="681"/>
      <c r="O233" s="687">
        <f t="shared" si="334"/>
        <v>-729.2</v>
      </c>
      <c r="P233" s="688">
        <f t="shared" si="335"/>
        <v>0</v>
      </c>
      <c r="Q233" s="687">
        <f t="shared" si="336"/>
        <v>220</v>
      </c>
      <c r="R233" s="681"/>
      <c r="S233" s="687">
        <f t="shared" si="337"/>
        <v>0</v>
      </c>
      <c r="T233" s="681"/>
      <c r="U233" s="687">
        <f t="shared" si="338"/>
        <v>-220</v>
      </c>
      <c r="V233" s="688">
        <f t="shared" si="339"/>
        <v>0</v>
      </c>
      <c r="W233" s="687">
        <f>W235+W246+W252+W253</f>
        <v>76</v>
      </c>
      <c r="X233" s="681"/>
      <c r="Y233" s="687">
        <f>Y235+Y246+Y252+Y253</f>
        <v>0</v>
      </c>
      <c r="Z233" s="681"/>
      <c r="AA233" s="687">
        <f t="shared" si="340"/>
        <v>-76</v>
      </c>
      <c r="AB233" s="688">
        <f t="shared" si="341"/>
        <v>0</v>
      </c>
      <c r="AC233" s="687">
        <f>AC235+AC246+AC252+AC253</f>
        <v>69.400000000000006</v>
      </c>
      <c r="AD233" s="681"/>
      <c r="AE233" s="687">
        <f>AE235+AE246+AE252+AE253</f>
        <v>0</v>
      </c>
      <c r="AF233" s="681"/>
      <c r="AG233" s="687">
        <f t="shared" si="342"/>
        <v>-69.400000000000006</v>
      </c>
      <c r="AH233" s="688">
        <f t="shared" si="343"/>
        <v>0</v>
      </c>
      <c r="AI233" s="687">
        <f>AI235+AI246+AI252+AI253</f>
        <v>74.600000000000009</v>
      </c>
      <c r="AJ233" s="681"/>
      <c r="AK233" s="687">
        <f>AK235+AK246+AK252+AK253</f>
        <v>0</v>
      </c>
      <c r="AL233" s="681"/>
      <c r="AM233" s="687">
        <f t="shared" si="344"/>
        <v>-74.600000000000009</v>
      </c>
      <c r="AN233" s="688">
        <f t="shared" si="345"/>
        <v>0</v>
      </c>
      <c r="AO233" s="687">
        <f t="shared" si="346"/>
        <v>148.80000000000001</v>
      </c>
      <c r="AP233" s="681"/>
      <c r="AQ233" s="687">
        <f t="shared" si="347"/>
        <v>0</v>
      </c>
      <c r="AR233" s="681"/>
      <c r="AS233" s="687">
        <f t="shared" si="348"/>
        <v>-148.80000000000001</v>
      </c>
      <c r="AT233" s="688">
        <f t="shared" si="349"/>
        <v>0</v>
      </c>
      <c r="AU233" s="687">
        <f>AU235+AU246+AU252+AU253</f>
        <v>44.5</v>
      </c>
      <c r="AV233" s="681"/>
      <c r="AW233" s="687">
        <f>AW235+AW246+AW252+AW253</f>
        <v>0</v>
      </c>
      <c r="AX233" s="681"/>
      <c r="AY233" s="687">
        <f t="shared" si="350"/>
        <v>-44.5</v>
      </c>
      <c r="AZ233" s="688">
        <f t="shared" si="351"/>
        <v>0</v>
      </c>
      <c r="BA233" s="687">
        <f>BA235+BA246+BA252+BA253</f>
        <v>54</v>
      </c>
      <c r="BB233" s="681"/>
      <c r="BC233" s="687">
        <f>BC235+BC246+BC252+BC253</f>
        <v>0</v>
      </c>
      <c r="BD233" s="681"/>
      <c r="BE233" s="687">
        <f t="shared" si="352"/>
        <v>-54</v>
      </c>
      <c r="BF233" s="688">
        <f t="shared" si="353"/>
        <v>0</v>
      </c>
      <c r="BG233" s="687">
        <f>BG235+BG246+BG252+BG253</f>
        <v>50.3</v>
      </c>
      <c r="BH233" s="681"/>
      <c r="BI233" s="687">
        <f>BI235+BI246+BI252+BI253</f>
        <v>0</v>
      </c>
      <c r="BJ233" s="681"/>
      <c r="BK233" s="687">
        <f t="shared" si="354"/>
        <v>-50.3</v>
      </c>
      <c r="BL233" s="688">
        <f t="shared" si="355"/>
        <v>0</v>
      </c>
      <c r="BM233" s="687">
        <f t="shared" si="356"/>
        <v>141.1</v>
      </c>
      <c r="BN233" s="681"/>
      <c r="BO233" s="687">
        <f t="shared" si="357"/>
        <v>0</v>
      </c>
      <c r="BP233" s="681"/>
      <c r="BQ233" s="687">
        <f t="shared" si="358"/>
        <v>-141.1</v>
      </c>
      <c r="BR233" s="688">
        <f t="shared" si="359"/>
        <v>0</v>
      </c>
      <c r="BS233" s="687">
        <f>BS235+BS246+BS252+BS253</f>
        <v>58.9</v>
      </c>
      <c r="BT233" s="681"/>
      <c r="BU233" s="687">
        <f>BU235+BU246+BU252+BU253</f>
        <v>0</v>
      </c>
      <c r="BV233" s="681"/>
      <c r="BW233" s="687">
        <f t="shared" si="360"/>
        <v>-58.9</v>
      </c>
      <c r="BX233" s="688">
        <f t="shared" si="361"/>
        <v>0</v>
      </c>
      <c r="BY233" s="687">
        <f>BY235+BY246+BY252+BY253</f>
        <v>57.199999999999996</v>
      </c>
      <c r="BZ233" s="681"/>
      <c r="CA233" s="687">
        <f>CA235+CA246+CA252+CA253</f>
        <v>0</v>
      </c>
      <c r="CB233" s="681"/>
      <c r="CC233" s="687">
        <f t="shared" si="362"/>
        <v>-57.199999999999996</v>
      </c>
      <c r="CD233" s="688">
        <f t="shared" si="363"/>
        <v>0</v>
      </c>
      <c r="CE233" s="687">
        <f>CE235+CE246+CE252+CE253</f>
        <v>25</v>
      </c>
      <c r="CF233" s="681"/>
      <c r="CG233" s="687">
        <f>CG235+CG246+CG252+CG253</f>
        <v>0</v>
      </c>
      <c r="CH233" s="681"/>
      <c r="CI233" s="687">
        <f t="shared" si="364"/>
        <v>-25</v>
      </c>
      <c r="CJ233" s="688">
        <f t="shared" si="365"/>
        <v>0</v>
      </c>
      <c r="CK233" s="687">
        <f t="shared" si="366"/>
        <v>219.3</v>
      </c>
      <c r="CL233" s="681"/>
      <c r="CM233" s="687">
        <f t="shared" si="367"/>
        <v>0</v>
      </c>
      <c r="CN233" s="681"/>
      <c r="CO233" s="687">
        <f t="shared" si="368"/>
        <v>-219.3</v>
      </c>
      <c r="CP233" s="688">
        <f t="shared" si="369"/>
        <v>0</v>
      </c>
      <c r="CQ233" s="687">
        <f>CQ235+CQ246+CQ252+CQ253</f>
        <v>70.599999999999994</v>
      </c>
      <c r="CR233" s="681"/>
      <c r="CS233" s="687">
        <f>CS235+CS246+CS252+CS253</f>
        <v>0</v>
      </c>
      <c r="CT233" s="681"/>
      <c r="CU233" s="687">
        <f t="shared" si="370"/>
        <v>-70.599999999999994</v>
      </c>
      <c r="CV233" s="688">
        <f t="shared" si="371"/>
        <v>0</v>
      </c>
      <c r="CW233" s="687">
        <f>CW235+CW246+CW252+CW253</f>
        <v>72.900000000000006</v>
      </c>
      <c r="CX233" s="681"/>
      <c r="CY233" s="687">
        <f>CY235+CY246+CY252+CY253</f>
        <v>0</v>
      </c>
      <c r="CZ233" s="681"/>
      <c r="DA233" s="687">
        <f t="shared" si="372"/>
        <v>-72.900000000000006</v>
      </c>
      <c r="DB233" s="688">
        <f t="shared" si="373"/>
        <v>0</v>
      </c>
      <c r="DC233" s="687">
        <f>DC235+DC246+DC252+DC253</f>
        <v>75.8</v>
      </c>
      <c r="DD233" s="681"/>
      <c r="DE233" s="687">
        <f>DE235+DE246+DE252+DE253</f>
        <v>0</v>
      </c>
      <c r="DF233" s="681"/>
      <c r="DG233" s="687">
        <f t="shared" si="374"/>
        <v>-75.8</v>
      </c>
      <c r="DH233" s="688">
        <f t="shared" si="375"/>
        <v>0</v>
      </c>
    </row>
    <row r="234" spans="1:112" s="45" customFormat="1" ht="24" customHeight="1">
      <c r="A234" t="s">
        <v>2125</v>
      </c>
      <c r="B234" s="49"/>
      <c r="C234" s="385"/>
      <c r="D234" s="628" t="s">
        <v>2125</v>
      </c>
      <c r="E234" s="528" t="s">
        <v>2543</v>
      </c>
      <c r="F234" s="528"/>
      <c r="G234" s="529"/>
      <c r="H234" s="530" t="s">
        <v>2544</v>
      </c>
      <c r="I234" s="530"/>
      <c r="J234" s="526" t="s">
        <v>186</v>
      </c>
      <c r="K234" s="687">
        <f t="shared" si="332"/>
        <v>510.80000000000007</v>
      </c>
      <c r="L234" s="681"/>
      <c r="M234" s="687">
        <f t="shared" si="333"/>
        <v>0</v>
      </c>
      <c r="N234" s="681"/>
      <c r="O234" s="687">
        <f t="shared" si="334"/>
        <v>-510.80000000000007</v>
      </c>
      <c r="P234" s="688">
        <f t="shared" si="335"/>
        <v>0</v>
      </c>
      <c r="Q234" s="687">
        <f t="shared" si="336"/>
        <v>148.90000000000003</v>
      </c>
      <c r="R234" s="681"/>
      <c r="S234" s="687">
        <f t="shared" si="337"/>
        <v>0</v>
      </c>
      <c r="T234" s="681"/>
      <c r="U234" s="687">
        <f t="shared" si="338"/>
        <v>-148.90000000000003</v>
      </c>
      <c r="V234" s="688">
        <f t="shared" si="339"/>
        <v>0</v>
      </c>
      <c r="W234" s="687">
        <f>W235+W246+W252</f>
        <v>51.800000000000004</v>
      </c>
      <c r="X234" s="681"/>
      <c r="Y234" s="687">
        <f>Y235+Y246+Y252</f>
        <v>0</v>
      </c>
      <c r="Z234" s="681"/>
      <c r="AA234" s="687">
        <f t="shared" si="340"/>
        <v>-51.800000000000004</v>
      </c>
      <c r="AB234" s="688">
        <f t="shared" si="341"/>
        <v>0</v>
      </c>
      <c r="AC234" s="687">
        <f>AC235+AC246+AC252</f>
        <v>46.70000000000001</v>
      </c>
      <c r="AD234" s="681"/>
      <c r="AE234" s="687">
        <f>AE235+AE246+AE252</f>
        <v>0</v>
      </c>
      <c r="AF234" s="681"/>
      <c r="AG234" s="687">
        <f t="shared" si="342"/>
        <v>-46.70000000000001</v>
      </c>
      <c r="AH234" s="688">
        <f t="shared" si="343"/>
        <v>0</v>
      </c>
      <c r="AI234" s="687">
        <f>AI235+AI246+AI252</f>
        <v>50.400000000000006</v>
      </c>
      <c r="AJ234" s="681"/>
      <c r="AK234" s="687">
        <f>AK235+AK246+AK252</f>
        <v>0</v>
      </c>
      <c r="AL234" s="681"/>
      <c r="AM234" s="687">
        <f t="shared" si="344"/>
        <v>-50.400000000000006</v>
      </c>
      <c r="AN234" s="688">
        <f t="shared" si="345"/>
        <v>0</v>
      </c>
      <c r="AO234" s="687">
        <f t="shared" si="346"/>
        <v>106.8</v>
      </c>
      <c r="AP234" s="681"/>
      <c r="AQ234" s="687">
        <f t="shared" si="347"/>
        <v>0</v>
      </c>
      <c r="AR234" s="681"/>
      <c r="AS234" s="687">
        <f t="shared" si="348"/>
        <v>-106.8</v>
      </c>
      <c r="AT234" s="688">
        <f t="shared" si="349"/>
        <v>0</v>
      </c>
      <c r="AU234" s="687">
        <f>AU235+AU246+AU252</f>
        <v>30.799999999999997</v>
      </c>
      <c r="AV234" s="681"/>
      <c r="AW234" s="687">
        <f>AW235+AW246+AW252</f>
        <v>0</v>
      </c>
      <c r="AX234" s="681"/>
      <c r="AY234" s="687">
        <f t="shared" si="350"/>
        <v>-30.799999999999997</v>
      </c>
      <c r="AZ234" s="688">
        <f t="shared" si="351"/>
        <v>0</v>
      </c>
      <c r="BA234" s="687">
        <f>BA235+BA246+BA252</f>
        <v>39.700000000000003</v>
      </c>
      <c r="BB234" s="681"/>
      <c r="BC234" s="687">
        <f>BC235+BC246+BC252</f>
        <v>0</v>
      </c>
      <c r="BD234" s="681"/>
      <c r="BE234" s="687">
        <f t="shared" si="352"/>
        <v>-39.700000000000003</v>
      </c>
      <c r="BF234" s="688">
        <f t="shared" si="353"/>
        <v>0</v>
      </c>
      <c r="BG234" s="687">
        <f>BG235+BG246+BG252</f>
        <v>36.299999999999997</v>
      </c>
      <c r="BH234" s="681"/>
      <c r="BI234" s="687">
        <f>BI235+BI246+BI252</f>
        <v>0</v>
      </c>
      <c r="BJ234" s="681"/>
      <c r="BK234" s="687">
        <f t="shared" si="354"/>
        <v>-36.299999999999997</v>
      </c>
      <c r="BL234" s="688">
        <f t="shared" si="355"/>
        <v>0</v>
      </c>
      <c r="BM234" s="687">
        <f t="shared" si="356"/>
        <v>102.3</v>
      </c>
      <c r="BN234" s="681"/>
      <c r="BO234" s="687">
        <f t="shared" si="357"/>
        <v>0</v>
      </c>
      <c r="BP234" s="681"/>
      <c r="BQ234" s="687">
        <f t="shared" si="358"/>
        <v>-102.3</v>
      </c>
      <c r="BR234" s="688">
        <f t="shared" si="359"/>
        <v>0</v>
      </c>
      <c r="BS234" s="687">
        <f>BS235+BS246+BS252</f>
        <v>40.4</v>
      </c>
      <c r="BT234" s="681"/>
      <c r="BU234" s="687">
        <f>BU235+BU246+BU252</f>
        <v>0</v>
      </c>
      <c r="BV234" s="681"/>
      <c r="BW234" s="687">
        <f t="shared" si="360"/>
        <v>-40.4</v>
      </c>
      <c r="BX234" s="688">
        <f t="shared" si="361"/>
        <v>0</v>
      </c>
      <c r="BY234" s="687">
        <f>BY235+BY246+BY252</f>
        <v>40.4</v>
      </c>
      <c r="BZ234" s="681"/>
      <c r="CA234" s="687">
        <f>CA235+CA246+CA252</f>
        <v>0</v>
      </c>
      <c r="CB234" s="681"/>
      <c r="CC234" s="687">
        <f t="shared" si="362"/>
        <v>-40.4</v>
      </c>
      <c r="CD234" s="688">
        <f t="shared" si="363"/>
        <v>0</v>
      </c>
      <c r="CE234" s="687">
        <f>CE235+CE246+CE252</f>
        <v>21.5</v>
      </c>
      <c r="CF234" s="681"/>
      <c r="CG234" s="687">
        <f>CG235+CG246+CG252</f>
        <v>0</v>
      </c>
      <c r="CH234" s="681"/>
      <c r="CI234" s="687">
        <f t="shared" si="364"/>
        <v>-21.5</v>
      </c>
      <c r="CJ234" s="688">
        <f t="shared" si="365"/>
        <v>0</v>
      </c>
      <c r="CK234" s="687">
        <f t="shared" si="366"/>
        <v>152.79999999999998</v>
      </c>
      <c r="CL234" s="681"/>
      <c r="CM234" s="687">
        <f t="shared" si="367"/>
        <v>0</v>
      </c>
      <c r="CN234" s="681"/>
      <c r="CO234" s="687">
        <f t="shared" si="368"/>
        <v>-152.79999999999998</v>
      </c>
      <c r="CP234" s="688">
        <f t="shared" si="369"/>
        <v>0</v>
      </c>
      <c r="CQ234" s="687">
        <f>CQ235+CQ246+CQ252</f>
        <v>52</v>
      </c>
      <c r="CR234" s="681"/>
      <c r="CS234" s="687">
        <f>CS235+CS246+CS252</f>
        <v>0</v>
      </c>
      <c r="CT234" s="681"/>
      <c r="CU234" s="687">
        <f t="shared" si="370"/>
        <v>-52</v>
      </c>
      <c r="CV234" s="688">
        <f t="shared" si="371"/>
        <v>0</v>
      </c>
      <c r="CW234" s="687">
        <f>CW235+CW246+CW252</f>
        <v>49.199999999999996</v>
      </c>
      <c r="CX234" s="681"/>
      <c r="CY234" s="687">
        <f>CY235+CY246+CY252</f>
        <v>0</v>
      </c>
      <c r="CZ234" s="681"/>
      <c r="DA234" s="687">
        <f t="shared" si="372"/>
        <v>-49.199999999999996</v>
      </c>
      <c r="DB234" s="688">
        <f t="shared" si="373"/>
        <v>0</v>
      </c>
      <c r="DC234" s="687">
        <f>DC235+DC246+DC252</f>
        <v>51.599999999999994</v>
      </c>
      <c r="DD234" s="681"/>
      <c r="DE234" s="687">
        <f>DE235+DE246+DE252</f>
        <v>0</v>
      </c>
      <c r="DF234" s="681"/>
      <c r="DG234" s="687">
        <f t="shared" si="374"/>
        <v>-51.599999999999994</v>
      </c>
      <c r="DH234" s="688">
        <f t="shared" si="375"/>
        <v>0</v>
      </c>
    </row>
    <row r="235" spans="1:112" s="45" customFormat="1" ht="24" customHeight="1">
      <c r="A235" t="s">
        <v>2229</v>
      </c>
      <c r="B235" s="49"/>
      <c r="C235" s="385" t="s">
        <v>2545</v>
      </c>
      <c r="D235" s="628" t="s">
        <v>2482</v>
      </c>
      <c r="E235" s="528" t="s">
        <v>2546</v>
      </c>
      <c r="F235" s="528"/>
      <c r="G235" s="529"/>
      <c r="H235" s="530" t="s">
        <v>2547</v>
      </c>
      <c r="I235" s="530"/>
      <c r="J235" s="526" t="s">
        <v>186</v>
      </c>
      <c r="K235" s="687">
        <f t="shared" si="332"/>
        <v>492.1</v>
      </c>
      <c r="L235" s="681"/>
      <c r="M235" s="687">
        <f t="shared" si="333"/>
        <v>0</v>
      </c>
      <c r="N235" s="681"/>
      <c r="O235" s="687">
        <f t="shared" si="334"/>
        <v>-492.1</v>
      </c>
      <c r="P235" s="688">
        <f t="shared" si="335"/>
        <v>0</v>
      </c>
      <c r="Q235" s="687">
        <f t="shared" si="336"/>
        <v>145.20000000000002</v>
      </c>
      <c r="R235" s="681"/>
      <c r="S235" s="687">
        <f t="shared" si="337"/>
        <v>0</v>
      </c>
      <c r="T235" s="681"/>
      <c r="U235" s="687">
        <f t="shared" si="338"/>
        <v>-145.20000000000002</v>
      </c>
      <c r="V235" s="688">
        <f t="shared" si="339"/>
        <v>0</v>
      </c>
      <c r="W235" s="687">
        <f>W236+W239+W245+W242</f>
        <v>50.500000000000007</v>
      </c>
      <c r="X235" s="681"/>
      <c r="Y235" s="687">
        <f>Y236+Y239+Y245+Y242</f>
        <v>0</v>
      </c>
      <c r="Z235" s="681"/>
      <c r="AA235" s="687">
        <f t="shared" si="340"/>
        <v>-50.500000000000007</v>
      </c>
      <c r="AB235" s="688">
        <f t="shared" si="341"/>
        <v>0</v>
      </c>
      <c r="AC235" s="687">
        <f>AC236+AC239+AC245+AC242</f>
        <v>45.500000000000007</v>
      </c>
      <c r="AD235" s="681"/>
      <c r="AE235" s="687">
        <f>AE236+AE239+AE245+AE242</f>
        <v>0</v>
      </c>
      <c r="AF235" s="681"/>
      <c r="AG235" s="687">
        <f t="shared" si="342"/>
        <v>-45.500000000000007</v>
      </c>
      <c r="AH235" s="688">
        <f t="shared" si="343"/>
        <v>0</v>
      </c>
      <c r="AI235" s="687">
        <f>AI236+AI239+AI245+AI242</f>
        <v>49.2</v>
      </c>
      <c r="AJ235" s="681"/>
      <c r="AK235" s="687">
        <f>AK236+AK239+AK245+AK242</f>
        <v>0</v>
      </c>
      <c r="AL235" s="681"/>
      <c r="AM235" s="687">
        <f t="shared" si="344"/>
        <v>-49.2</v>
      </c>
      <c r="AN235" s="688">
        <f t="shared" si="345"/>
        <v>0</v>
      </c>
      <c r="AO235" s="687">
        <f t="shared" si="346"/>
        <v>98.7</v>
      </c>
      <c r="AP235" s="681"/>
      <c r="AQ235" s="687">
        <f t="shared" si="347"/>
        <v>0</v>
      </c>
      <c r="AR235" s="681"/>
      <c r="AS235" s="687">
        <f t="shared" si="348"/>
        <v>-98.7</v>
      </c>
      <c r="AT235" s="688">
        <f t="shared" si="349"/>
        <v>0</v>
      </c>
      <c r="AU235" s="687">
        <f>AU236+AU239+AU245+AU242</f>
        <v>24.299999999999997</v>
      </c>
      <c r="AV235" s="681"/>
      <c r="AW235" s="687">
        <f>AW236+AW239+AW245+AW242</f>
        <v>0</v>
      </c>
      <c r="AX235" s="681"/>
      <c r="AY235" s="687">
        <f t="shared" si="350"/>
        <v>-24.299999999999997</v>
      </c>
      <c r="AZ235" s="688">
        <f t="shared" si="351"/>
        <v>0</v>
      </c>
      <c r="BA235" s="687">
        <f>BA236+BA239+BA245+BA242</f>
        <v>38.900000000000006</v>
      </c>
      <c r="BB235" s="681"/>
      <c r="BC235" s="687">
        <f>BC236+BC239+BC245+BC242</f>
        <v>0</v>
      </c>
      <c r="BD235" s="681"/>
      <c r="BE235" s="687">
        <f t="shared" si="352"/>
        <v>-38.900000000000006</v>
      </c>
      <c r="BF235" s="688">
        <f t="shared" si="353"/>
        <v>0</v>
      </c>
      <c r="BG235" s="687">
        <f>BG236+BG239+BG245+BG242</f>
        <v>35.5</v>
      </c>
      <c r="BH235" s="681"/>
      <c r="BI235" s="687">
        <f>BI236+BI239+BI245+BI242</f>
        <v>0</v>
      </c>
      <c r="BJ235" s="681"/>
      <c r="BK235" s="687">
        <f t="shared" si="354"/>
        <v>-35.5</v>
      </c>
      <c r="BL235" s="688">
        <f t="shared" si="355"/>
        <v>0</v>
      </c>
      <c r="BM235" s="687">
        <f t="shared" si="356"/>
        <v>99.6</v>
      </c>
      <c r="BN235" s="681"/>
      <c r="BO235" s="687">
        <f t="shared" si="357"/>
        <v>0</v>
      </c>
      <c r="BP235" s="681"/>
      <c r="BQ235" s="687">
        <f t="shared" si="358"/>
        <v>-99.6</v>
      </c>
      <c r="BR235" s="688">
        <f t="shared" si="359"/>
        <v>0</v>
      </c>
      <c r="BS235" s="687">
        <f>BS236+BS239+BS245+BS242</f>
        <v>39.5</v>
      </c>
      <c r="BT235" s="681"/>
      <c r="BU235" s="687">
        <f>BU236+BU239+BU245+BU242</f>
        <v>0</v>
      </c>
      <c r="BV235" s="681"/>
      <c r="BW235" s="687">
        <f t="shared" si="360"/>
        <v>-39.5</v>
      </c>
      <c r="BX235" s="688">
        <f t="shared" si="361"/>
        <v>0</v>
      </c>
      <c r="BY235" s="687">
        <f>BY236+BY239+BY245+BY242</f>
        <v>39.5</v>
      </c>
      <c r="BZ235" s="681"/>
      <c r="CA235" s="687">
        <f>CA236+CA239+CA245+CA242</f>
        <v>0</v>
      </c>
      <c r="CB235" s="681"/>
      <c r="CC235" s="687">
        <f t="shared" si="362"/>
        <v>-39.5</v>
      </c>
      <c r="CD235" s="688">
        <f t="shared" si="363"/>
        <v>0</v>
      </c>
      <c r="CE235" s="687">
        <f>CE236+CE239+CE245+CE242</f>
        <v>20.6</v>
      </c>
      <c r="CF235" s="681"/>
      <c r="CG235" s="687">
        <f>CG236+CG239+CG245+CG242</f>
        <v>0</v>
      </c>
      <c r="CH235" s="681"/>
      <c r="CI235" s="687">
        <f t="shared" si="364"/>
        <v>-20.6</v>
      </c>
      <c r="CJ235" s="688">
        <f t="shared" si="365"/>
        <v>0</v>
      </c>
      <c r="CK235" s="687">
        <f t="shared" si="366"/>
        <v>148.6</v>
      </c>
      <c r="CL235" s="681"/>
      <c r="CM235" s="687">
        <f t="shared" si="367"/>
        <v>0</v>
      </c>
      <c r="CN235" s="681"/>
      <c r="CO235" s="687">
        <f t="shared" si="368"/>
        <v>-148.6</v>
      </c>
      <c r="CP235" s="688">
        <f t="shared" si="369"/>
        <v>0</v>
      </c>
      <c r="CQ235" s="687">
        <f>CQ236+CQ239+CQ245+CQ242</f>
        <v>50.6</v>
      </c>
      <c r="CR235" s="681"/>
      <c r="CS235" s="687">
        <f>CS236+CS239+CS245+CS242</f>
        <v>0</v>
      </c>
      <c r="CT235" s="681"/>
      <c r="CU235" s="687">
        <f t="shared" si="370"/>
        <v>-50.6</v>
      </c>
      <c r="CV235" s="688">
        <f t="shared" si="371"/>
        <v>0</v>
      </c>
      <c r="CW235" s="687">
        <f>CW236+CW239+CW245+CW242</f>
        <v>47.8</v>
      </c>
      <c r="CX235" s="681"/>
      <c r="CY235" s="687">
        <f>CY236+CY239+CY245+CY242</f>
        <v>0</v>
      </c>
      <c r="CZ235" s="681"/>
      <c r="DA235" s="687">
        <f t="shared" si="372"/>
        <v>-47.8</v>
      </c>
      <c r="DB235" s="688">
        <f t="shared" si="373"/>
        <v>0</v>
      </c>
      <c r="DC235" s="687">
        <f>DC236+DC239+DC245+DC242</f>
        <v>50.199999999999996</v>
      </c>
      <c r="DD235" s="681"/>
      <c r="DE235" s="687">
        <f>DE236+DE239+DE245+DE242</f>
        <v>0</v>
      </c>
      <c r="DF235" s="681"/>
      <c r="DG235" s="687">
        <f t="shared" si="374"/>
        <v>-50.199999999999996</v>
      </c>
      <c r="DH235" s="688">
        <f t="shared" si="375"/>
        <v>0</v>
      </c>
    </row>
    <row r="236" spans="1:112" s="45" customFormat="1" ht="31.5" customHeight="1">
      <c r="A236" t="s">
        <v>2548</v>
      </c>
      <c r="B236" s="49"/>
      <c r="C236" s="385"/>
      <c r="D236" s="628" t="s">
        <v>2549</v>
      </c>
      <c r="E236" s="528" t="s">
        <v>2550</v>
      </c>
      <c r="F236" s="528"/>
      <c r="G236" s="529"/>
      <c r="H236" s="530" t="s">
        <v>2551</v>
      </c>
      <c r="I236" s="530"/>
      <c r="J236" s="526" t="s">
        <v>186</v>
      </c>
      <c r="K236" s="687">
        <f t="shared" si="332"/>
        <v>379.3</v>
      </c>
      <c r="L236" s="681"/>
      <c r="M236" s="687">
        <f t="shared" si="333"/>
        <v>0</v>
      </c>
      <c r="N236" s="681"/>
      <c r="O236" s="687">
        <f t="shared" si="334"/>
        <v>-379.3</v>
      </c>
      <c r="P236" s="688">
        <f t="shared" si="335"/>
        <v>0</v>
      </c>
      <c r="Q236" s="687">
        <f t="shared" si="336"/>
        <v>110.30000000000001</v>
      </c>
      <c r="R236" s="681"/>
      <c r="S236" s="687">
        <f t="shared" si="337"/>
        <v>0</v>
      </c>
      <c r="T236" s="681"/>
      <c r="U236" s="687">
        <f t="shared" si="338"/>
        <v>-110.30000000000001</v>
      </c>
      <c r="V236" s="688">
        <f t="shared" si="339"/>
        <v>0</v>
      </c>
      <c r="W236" s="687">
        <f>W237+W238</f>
        <v>38.200000000000003</v>
      </c>
      <c r="X236" s="681"/>
      <c r="Y236" s="687">
        <f>Y237+Y238</f>
        <v>0</v>
      </c>
      <c r="Z236" s="681"/>
      <c r="AA236" s="687">
        <f t="shared" si="340"/>
        <v>-38.200000000000003</v>
      </c>
      <c r="AB236" s="688">
        <f t="shared" si="341"/>
        <v>0</v>
      </c>
      <c r="AC236" s="687">
        <f>AC237+AC238</f>
        <v>34.400000000000006</v>
      </c>
      <c r="AD236" s="681"/>
      <c r="AE236" s="687">
        <f>AE237+AE238</f>
        <v>0</v>
      </c>
      <c r="AF236" s="681"/>
      <c r="AG236" s="687">
        <f t="shared" si="342"/>
        <v>-34.400000000000006</v>
      </c>
      <c r="AH236" s="688">
        <f t="shared" si="343"/>
        <v>0</v>
      </c>
      <c r="AI236" s="687">
        <f>AI237+AI238</f>
        <v>37.700000000000003</v>
      </c>
      <c r="AJ236" s="681"/>
      <c r="AK236" s="687">
        <f>AK237+AK238</f>
        <v>0</v>
      </c>
      <c r="AL236" s="681"/>
      <c r="AM236" s="687">
        <f t="shared" si="344"/>
        <v>-37.700000000000003</v>
      </c>
      <c r="AN236" s="688">
        <f t="shared" si="345"/>
        <v>0</v>
      </c>
      <c r="AO236" s="687">
        <f t="shared" si="346"/>
        <v>77.5</v>
      </c>
      <c r="AP236" s="681"/>
      <c r="AQ236" s="687">
        <f t="shared" si="347"/>
        <v>0</v>
      </c>
      <c r="AR236" s="681"/>
      <c r="AS236" s="687">
        <f t="shared" si="348"/>
        <v>-77.5</v>
      </c>
      <c r="AT236" s="688">
        <f t="shared" si="349"/>
        <v>0</v>
      </c>
      <c r="AU236" s="687">
        <f>AU237+AU238</f>
        <v>16.2</v>
      </c>
      <c r="AV236" s="681"/>
      <c r="AW236" s="687">
        <f>AW237+AW238</f>
        <v>0</v>
      </c>
      <c r="AX236" s="681"/>
      <c r="AY236" s="687">
        <f t="shared" si="350"/>
        <v>-16.2</v>
      </c>
      <c r="AZ236" s="688">
        <f t="shared" si="351"/>
        <v>0</v>
      </c>
      <c r="BA236" s="687">
        <f>BA237+BA238</f>
        <v>32.200000000000003</v>
      </c>
      <c r="BB236" s="681"/>
      <c r="BC236" s="687">
        <f>BC237+BC238</f>
        <v>0</v>
      </c>
      <c r="BD236" s="681"/>
      <c r="BE236" s="687">
        <f t="shared" si="352"/>
        <v>-32.200000000000003</v>
      </c>
      <c r="BF236" s="688">
        <f t="shared" si="353"/>
        <v>0</v>
      </c>
      <c r="BG236" s="687">
        <f>BG237+BG238</f>
        <v>29.099999999999998</v>
      </c>
      <c r="BH236" s="681"/>
      <c r="BI236" s="687">
        <f>BI237+BI238</f>
        <v>0</v>
      </c>
      <c r="BJ236" s="681"/>
      <c r="BK236" s="687">
        <f t="shared" si="354"/>
        <v>-29.099999999999998</v>
      </c>
      <c r="BL236" s="688">
        <f t="shared" si="355"/>
        <v>0</v>
      </c>
      <c r="BM236" s="687">
        <f t="shared" si="356"/>
        <v>79.8</v>
      </c>
      <c r="BN236" s="681"/>
      <c r="BO236" s="687">
        <f t="shared" si="357"/>
        <v>0</v>
      </c>
      <c r="BP236" s="681"/>
      <c r="BQ236" s="687">
        <f t="shared" si="358"/>
        <v>-79.8</v>
      </c>
      <c r="BR236" s="688">
        <f t="shared" si="359"/>
        <v>0</v>
      </c>
      <c r="BS236" s="687">
        <f>BS237+BS238</f>
        <v>32.799999999999997</v>
      </c>
      <c r="BT236" s="681"/>
      <c r="BU236" s="687">
        <f>BU237+BU238</f>
        <v>0</v>
      </c>
      <c r="BV236" s="681"/>
      <c r="BW236" s="687">
        <f t="shared" si="360"/>
        <v>-32.799999999999997</v>
      </c>
      <c r="BX236" s="688">
        <f t="shared" si="361"/>
        <v>0</v>
      </c>
      <c r="BY236" s="687">
        <f>BY237+BY238</f>
        <v>32.799999999999997</v>
      </c>
      <c r="BZ236" s="681"/>
      <c r="CA236" s="687">
        <f>CA237+CA238</f>
        <v>0</v>
      </c>
      <c r="CB236" s="681"/>
      <c r="CC236" s="687">
        <f t="shared" si="362"/>
        <v>-32.799999999999997</v>
      </c>
      <c r="CD236" s="688">
        <f t="shared" si="363"/>
        <v>0</v>
      </c>
      <c r="CE236" s="687">
        <f>CE237+CE238</f>
        <v>14.2</v>
      </c>
      <c r="CF236" s="681"/>
      <c r="CG236" s="687">
        <f>CG237+CG238</f>
        <v>0</v>
      </c>
      <c r="CH236" s="681"/>
      <c r="CI236" s="687">
        <f t="shared" si="364"/>
        <v>-14.2</v>
      </c>
      <c r="CJ236" s="688">
        <f t="shared" si="365"/>
        <v>0</v>
      </c>
      <c r="CK236" s="687">
        <f t="shared" si="366"/>
        <v>111.7</v>
      </c>
      <c r="CL236" s="681"/>
      <c r="CM236" s="687">
        <f t="shared" si="367"/>
        <v>0</v>
      </c>
      <c r="CN236" s="681"/>
      <c r="CO236" s="687">
        <f t="shared" si="368"/>
        <v>-111.7</v>
      </c>
      <c r="CP236" s="688">
        <f t="shared" si="369"/>
        <v>0</v>
      </c>
      <c r="CQ236" s="687">
        <f>CQ237+CQ238</f>
        <v>38.200000000000003</v>
      </c>
      <c r="CR236" s="681"/>
      <c r="CS236" s="687">
        <f>CS237+CS238</f>
        <v>0</v>
      </c>
      <c r="CT236" s="681"/>
      <c r="CU236" s="687">
        <f t="shared" si="370"/>
        <v>-38.200000000000003</v>
      </c>
      <c r="CV236" s="688">
        <f t="shared" si="371"/>
        <v>0</v>
      </c>
      <c r="CW236" s="687">
        <f>CW237+CW238</f>
        <v>35.699999999999996</v>
      </c>
      <c r="CX236" s="681"/>
      <c r="CY236" s="687">
        <f>CY237+CY238</f>
        <v>0</v>
      </c>
      <c r="CZ236" s="681"/>
      <c r="DA236" s="687">
        <f t="shared" si="372"/>
        <v>-35.699999999999996</v>
      </c>
      <c r="DB236" s="688">
        <f t="shared" si="373"/>
        <v>0</v>
      </c>
      <c r="DC236" s="687">
        <f>DC237+DC238</f>
        <v>37.799999999999997</v>
      </c>
      <c r="DD236" s="681"/>
      <c r="DE236" s="687">
        <f>DE237+DE238</f>
        <v>0</v>
      </c>
      <c r="DF236" s="681"/>
      <c r="DG236" s="687">
        <f t="shared" si="374"/>
        <v>-37.799999999999997</v>
      </c>
      <c r="DH236" s="688">
        <f t="shared" si="375"/>
        <v>0</v>
      </c>
    </row>
    <row r="237" spans="1:112" s="45" customFormat="1" ht="18.75" customHeight="1">
      <c r="A237" t="s">
        <v>2552</v>
      </c>
      <c r="B237" s="49"/>
      <c r="C237" s="385"/>
      <c r="D237" s="625" t="s">
        <v>2552</v>
      </c>
      <c r="E237" s="528" t="s">
        <v>2553</v>
      </c>
      <c r="F237" s="528"/>
      <c r="G237" s="529"/>
      <c r="H237" s="530"/>
      <c r="I237" s="530"/>
      <c r="J237" s="526" t="s">
        <v>186</v>
      </c>
      <c r="K237" s="687">
        <f t="shared" si="332"/>
        <v>6.1</v>
      </c>
      <c r="L237" s="681"/>
      <c r="M237" s="687">
        <f t="shared" si="333"/>
        <v>0</v>
      </c>
      <c r="N237" s="681"/>
      <c r="O237" s="687">
        <f t="shared" si="334"/>
        <v>-6.1</v>
      </c>
      <c r="P237" s="688">
        <f t="shared" si="335"/>
        <v>0</v>
      </c>
      <c r="Q237" s="687">
        <f t="shared" si="336"/>
        <v>2.0999999999999996</v>
      </c>
      <c r="R237" s="681"/>
      <c r="S237" s="687">
        <f t="shared" si="337"/>
        <v>0</v>
      </c>
      <c r="T237" s="681"/>
      <c r="U237" s="687">
        <f t="shared" si="338"/>
        <v>-2.0999999999999996</v>
      </c>
      <c r="V237" s="688">
        <f t="shared" si="339"/>
        <v>0</v>
      </c>
      <c r="W237" s="683">
        <v>0.7</v>
      </c>
      <c r="X237" s="681"/>
      <c r="Y237" s="681"/>
      <c r="Z237" s="681"/>
      <c r="AA237" s="687">
        <f t="shared" si="340"/>
        <v>-0.7</v>
      </c>
      <c r="AB237" s="688">
        <f t="shared" si="341"/>
        <v>0</v>
      </c>
      <c r="AC237" s="683">
        <v>0.7</v>
      </c>
      <c r="AD237" s="681"/>
      <c r="AE237" s="681"/>
      <c r="AF237" s="681"/>
      <c r="AG237" s="687">
        <f t="shared" si="342"/>
        <v>-0.7</v>
      </c>
      <c r="AH237" s="688">
        <f t="shared" si="343"/>
        <v>0</v>
      </c>
      <c r="AI237" s="683">
        <v>0.7</v>
      </c>
      <c r="AJ237" s="681"/>
      <c r="AK237" s="681"/>
      <c r="AL237" s="681"/>
      <c r="AM237" s="687">
        <f t="shared" si="344"/>
        <v>-0.7</v>
      </c>
      <c r="AN237" s="688">
        <f t="shared" si="345"/>
        <v>0</v>
      </c>
      <c r="AO237" s="687">
        <f t="shared" si="346"/>
        <v>0.89999999999999991</v>
      </c>
      <c r="AP237" s="681"/>
      <c r="AQ237" s="687">
        <f t="shared" si="347"/>
        <v>0</v>
      </c>
      <c r="AR237" s="681"/>
      <c r="AS237" s="687">
        <f t="shared" si="348"/>
        <v>-0.89999999999999991</v>
      </c>
      <c r="AT237" s="688">
        <f t="shared" si="349"/>
        <v>0</v>
      </c>
      <c r="AU237" s="683">
        <v>0.5</v>
      </c>
      <c r="AV237" s="681"/>
      <c r="AW237" s="681"/>
      <c r="AX237" s="681"/>
      <c r="AY237" s="687">
        <f t="shared" si="350"/>
        <v>-0.5</v>
      </c>
      <c r="AZ237" s="688">
        <f t="shared" si="351"/>
        <v>0</v>
      </c>
      <c r="BA237" s="683">
        <v>0.2</v>
      </c>
      <c r="BB237" s="681"/>
      <c r="BC237" s="681"/>
      <c r="BD237" s="681"/>
      <c r="BE237" s="687">
        <f t="shared" si="352"/>
        <v>-0.2</v>
      </c>
      <c r="BF237" s="688">
        <f t="shared" si="353"/>
        <v>0</v>
      </c>
      <c r="BG237" s="683">
        <v>0.2</v>
      </c>
      <c r="BH237" s="681"/>
      <c r="BI237" s="681"/>
      <c r="BJ237" s="681"/>
      <c r="BK237" s="687">
        <f t="shared" si="354"/>
        <v>-0.2</v>
      </c>
      <c r="BL237" s="688">
        <f t="shared" si="355"/>
        <v>0</v>
      </c>
      <c r="BM237" s="687">
        <f t="shared" si="356"/>
        <v>0.8</v>
      </c>
      <c r="BN237" s="681"/>
      <c r="BO237" s="687">
        <f t="shared" si="357"/>
        <v>0</v>
      </c>
      <c r="BP237" s="681"/>
      <c r="BQ237" s="687">
        <f t="shared" si="358"/>
        <v>-0.8</v>
      </c>
      <c r="BR237" s="688">
        <f t="shared" si="359"/>
        <v>0</v>
      </c>
      <c r="BS237" s="683">
        <v>0.3</v>
      </c>
      <c r="BT237" s="681"/>
      <c r="BU237" s="681"/>
      <c r="BV237" s="681"/>
      <c r="BW237" s="687">
        <f t="shared" si="360"/>
        <v>-0.3</v>
      </c>
      <c r="BX237" s="688">
        <f t="shared" si="361"/>
        <v>0</v>
      </c>
      <c r="BY237" s="683">
        <v>0.3</v>
      </c>
      <c r="BZ237" s="681"/>
      <c r="CA237" s="681"/>
      <c r="CB237" s="681"/>
      <c r="CC237" s="687">
        <f t="shared" si="362"/>
        <v>-0.3</v>
      </c>
      <c r="CD237" s="688">
        <f t="shared" si="363"/>
        <v>0</v>
      </c>
      <c r="CE237" s="683">
        <v>0.2</v>
      </c>
      <c r="CF237" s="681"/>
      <c r="CG237" s="681"/>
      <c r="CH237" s="681"/>
      <c r="CI237" s="687">
        <f t="shared" si="364"/>
        <v>-0.2</v>
      </c>
      <c r="CJ237" s="688">
        <f t="shared" si="365"/>
        <v>0</v>
      </c>
      <c r="CK237" s="687">
        <f t="shared" si="366"/>
        <v>2.2999999999999998</v>
      </c>
      <c r="CL237" s="681"/>
      <c r="CM237" s="687">
        <f t="shared" si="367"/>
        <v>0</v>
      </c>
      <c r="CN237" s="681"/>
      <c r="CO237" s="687">
        <f t="shared" si="368"/>
        <v>-2.2999999999999998</v>
      </c>
      <c r="CP237" s="688">
        <f t="shared" si="369"/>
        <v>0</v>
      </c>
      <c r="CQ237" s="683">
        <v>0.7</v>
      </c>
      <c r="CR237" s="681"/>
      <c r="CS237" s="681"/>
      <c r="CT237" s="681"/>
      <c r="CU237" s="687">
        <f t="shared" si="370"/>
        <v>-0.7</v>
      </c>
      <c r="CV237" s="688">
        <f t="shared" si="371"/>
        <v>0</v>
      </c>
      <c r="CW237" s="683">
        <v>0.8</v>
      </c>
      <c r="CX237" s="681"/>
      <c r="CY237" s="681"/>
      <c r="CZ237" s="681"/>
      <c r="DA237" s="687">
        <f t="shared" si="372"/>
        <v>-0.8</v>
      </c>
      <c r="DB237" s="688">
        <f t="shared" si="373"/>
        <v>0</v>
      </c>
      <c r="DC237" s="683">
        <v>0.8</v>
      </c>
      <c r="DD237" s="681"/>
      <c r="DE237" s="681"/>
      <c r="DF237" s="681"/>
      <c r="DG237" s="687">
        <f t="shared" si="374"/>
        <v>-0.8</v>
      </c>
      <c r="DH237" s="688">
        <f t="shared" si="375"/>
        <v>0</v>
      </c>
    </row>
    <row r="238" spans="1:112" s="45" customFormat="1" ht="18.75" customHeight="1">
      <c r="A238" t="s">
        <v>2554</v>
      </c>
      <c r="B238" s="49"/>
      <c r="C238" s="385"/>
      <c r="D238" s="625" t="s">
        <v>2554</v>
      </c>
      <c r="E238" s="528" t="s">
        <v>2555</v>
      </c>
      <c r="F238" s="528"/>
      <c r="G238" s="529"/>
      <c r="H238" s="530"/>
      <c r="I238" s="530"/>
      <c r="J238" s="526" t="s">
        <v>186</v>
      </c>
      <c r="K238" s="687">
        <f t="shared" si="332"/>
        <v>373.20000000000005</v>
      </c>
      <c r="L238" s="681"/>
      <c r="M238" s="687">
        <f t="shared" si="333"/>
        <v>0</v>
      </c>
      <c r="N238" s="681"/>
      <c r="O238" s="687">
        <f t="shared" si="334"/>
        <v>-373.20000000000005</v>
      </c>
      <c r="P238" s="688">
        <f t="shared" si="335"/>
        <v>0</v>
      </c>
      <c r="Q238" s="687">
        <f t="shared" si="336"/>
        <v>108.2</v>
      </c>
      <c r="R238" s="681"/>
      <c r="S238" s="687">
        <f t="shared" si="337"/>
        <v>0</v>
      </c>
      <c r="T238" s="681"/>
      <c r="U238" s="687">
        <f t="shared" si="338"/>
        <v>-108.2</v>
      </c>
      <c r="V238" s="688">
        <f t="shared" si="339"/>
        <v>0</v>
      </c>
      <c r="W238" s="683">
        <v>37.5</v>
      </c>
      <c r="X238" s="681"/>
      <c r="Y238" s="681"/>
      <c r="Z238" s="681"/>
      <c r="AA238" s="687">
        <f t="shared" si="340"/>
        <v>-37.5</v>
      </c>
      <c r="AB238" s="688">
        <f t="shared" si="341"/>
        <v>0</v>
      </c>
      <c r="AC238" s="683">
        <v>33.700000000000003</v>
      </c>
      <c r="AD238" s="681"/>
      <c r="AE238" s="681"/>
      <c r="AF238" s="681"/>
      <c r="AG238" s="687">
        <f t="shared" si="342"/>
        <v>-33.700000000000003</v>
      </c>
      <c r="AH238" s="688">
        <f t="shared" si="343"/>
        <v>0</v>
      </c>
      <c r="AI238" s="683">
        <v>37</v>
      </c>
      <c r="AJ238" s="681"/>
      <c r="AK238" s="681"/>
      <c r="AL238" s="681"/>
      <c r="AM238" s="687">
        <f t="shared" si="344"/>
        <v>-37</v>
      </c>
      <c r="AN238" s="688">
        <f t="shared" si="345"/>
        <v>0</v>
      </c>
      <c r="AO238" s="687">
        <f t="shared" si="346"/>
        <v>76.599999999999994</v>
      </c>
      <c r="AP238" s="681"/>
      <c r="AQ238" s="687">
        <f t="shared" si="347"/>
        <v>0</v>
      </c>
      <c r="AR238" s="681"/>
      <c r="AS238" s="687">
        <f t="shared" si="348"/>
        <v>-76.599999999999994</v>
      </c>
      <c r="AT238" s="688">
        <f t="shared" si="349"/>
        <v>0</v>
      </c>
      <c r="AU238" s="683">
        <v>15.7</v>
      </c>
      <c r="AV238" s="681"/>
      <c r="AW238" s="681"/>
      <c r="AX238" s="681"/>
      <c r="AY238" s="687">
        <f t="shared" si="350"/>
        <v>-15.7</v>
      </c>
      <c r="AZ238" s="688">
        <f t="shared" si="351"/>
        <v>0</v>
      </c>
      <c r="BA238" s="683">
        <v>32</v>
      </c>
      <c r="BB238" s="681"/>
      <c r="BC238" s="681"/>
      <c r="BD238" s="681"/>
      <c r="BE238" s="687">
        <f t="shared" si="352"/>
        <v>-32</v>
      </c>
      <c r="BF238" s="688">
        <f t="shared" si="353"/>
        <v>0</v>
      </c>
      <c r="BG238" s="683">
        <v>28.9</v>
      </c>
      <c r="BH238" s="681"/>
      <c r="BI238" s="681"/>
      <c r="BJ238" s="681"/>
      <c r="BK238" s="687">
        <f t="shared" si="354"/>
        <v>-28.9</v>
      </c>
      <c r="BL238" s="688">
        <f t="shared" si="355"/>
        <v>0</v>
      </c>
      <c r="BM238" s="687">
        <f t="shared" si="356"/>
        <v>79</v>
      </c>
      <c r="BN238" s="681"/>
      <c r="BO238" s="687">
        <f t="shared" si="357"/>
        <v>0</v>
      </c>
      <c r="BP238" s="681"/>
      <c r="BQ238" s="687">
        <f t="shared" si="358"/>
        <v>-79</v>
      </c>
      <c r="BR238" s="688">
        <f t="shared" si="359"/>
        <v>0</v>
      </c>
      <c r="BS238" s="683">
        <v>32.5</v>
      </c>
      <c r="BT238" s="681"/>
      <c r="BU238" s="681"/>
      <c r="BV238" s="681"/>
      <c r="BW238" s="687">
        <f t="shared" si="360"/>
        <v>-32.5</v>
      </c>
      <c r="BX238" s="688">
        <f t="shared" si="361"/>
        <v>0</v>
      </c>
      <c r="BY238" s="683">
        <v>32.5</v>
      </c>
      <c r="BZ238" s="681"/>
      <c r="CA238" s="681"/>
      <c r="CB238" s="681"/>
      <c r="CC238" s="687">
        <f t="shared" si="362"/>
        <v>-32.5</v>
      </c>
      <c r="CD238" s="688">
        <f t="shared" si="363"/>
        <v>0</v>
      </c>
      <c r="CE238" s="683">
        <v>14</v>
      </c>
      <c r="CF238" s="681"/>
      <c r="CG238" s="681"/>
      <c r="CH238" s="681"/>
      <c r="CI238" s="687">
        <f t="shared" si="364"/>
        <v>-14</v>
      </c>
      <c r="CJ238" s="688">
        <f t="shared" si="365"/>
        <v>0</v>
      </c>
      <c r="CK238" s="687">
        <f t="shared" si="366"/>
        <v>109.4</v>
      </c>
      <c r="CL238" s="681"/>
      <c r="CM238" s="687">
        <f t="shared" si="367"/>
        <v>0</v>
      </c>
      <c r="CN238" s="681"/>
      <c r="CO238" s="687">
        <f t="shared" si="368"/>
        <v>-109.4</v>
      </c>
      <c r="CP238" s="688">
        <f t="shared" si="369"/>
        <v>0</v>
      </c>
      <c r="CQ238" s="683">
        <v>37.5</v>
      </c>
      <c r="CR238" s="681"/>
      <c r="CS238" s="681"/>
      <c r="CT238" s="681"/>
      <c r="CU238" s="687">
        <f t="shared" si="370"/>
        <v>-37.5</v>
      </c>
      <c r="CV238" s="688">
        <f t="shared" si="371"/>
        <v>0</v>
      </c>
      <c r="CW238" s="683">
        <v>34.9</v>
      </c>
      <c r="CX238" s="681"/>
      <c r="CY238" s="681"/>
      <c r="CZ238" s="681"/>
      <c r="DA238" s="687">
        <f t="shared" si="372"/>
        <v>-34.9</v>
      </c>
      <c r="DB238" s="688">
        <f t="shared" si="373"/>
        <v>0</v>
      </c>
      <c r="DC238" s="683">
        <v>37</v>
      </c>
      <c r="DD238" s="681"/>
      <c r="DE238" s="681"/>
      <c r="DF238" s="681"/>
      <c r="DG238" s="687">
        <f t="shared" si="374"/>
        <v>-37</v>
      </c>
      <c r="DH238" s="688">
        <f t="shared" si="375"/>
        <v>0</v>
      </c>
    </row>
    <row r="239" spans="1:112" s="45" customFormat="1" ht="18.75" customHeight="1">
      <c r="A239" t="s">
        <v>2556</v>
      </c>
      <c r="B239" s="49"/>
      <c r="C239" s="385"/>
      <c r="D239" s="628" t="s">
        <v>2557</v>
      </c>
      <c r="E239" s="528" t="s">
        <v>2558</v>
      </c>
      <c r="F239" s="528"/>
      <c r="G239" s="529"/>
      <c r="H239" s="530" t="s">
        <v>2559</v>
      </c>
      <c r="I239" s="530"/>
      <c r="J239" s="526" t="s">
        <v>186</v>
      </c>
      <c r="K239" s="687">
        <f t="shared" si="332"/>
        <v>106</v>
      </c>
      <c r="L239" s="681"/>
      <c r="M239" s="687">
        <f t="shared" si="333"/>
        <v>0</v>
      </c>
      <c r="N239" s="681"/>
      <c r="O239" s="687">
        <f t="shared" si="334"/>
        <v>-106</v>
      </c>
      <c r="P239" s="688">
        <f t="shared" si="335"/>
        <v>0</v>
      </c>
      <c r="Q239" s="687">
        <f t="shared" si="336"/>
        <v>33.200000000000003</v>
      </c>
      <c r="R239" s="681"/>
      <c r="S239" s="687">
        <f t="shared" si="337"/>
        <v>0</v>
      </c>
      <c r="T239" s="681"/>
      <c r="U239" s="687">
        <f t="shared" si="338"/>
        <v>-33.200000000000003</v>
      </c>
      <c r="V239" s="688">
        <f t="shared" si="339"/>
        <v>0</v>
      </c>
      <c r="W239" s="687">
        <f>W240+W241</f>
        <v>11.700000000000001</v>
      </c>
      <c r="X239" s="681"/>
      <c r="Y239" s="687">
        <f>Y240+Y241</f>
        <v>0</v>
      </c>
      <c r="Z239" s="681"/>
      <c r="AA239" s="687">
        <f t="shared" si="340"/>
        <v>-11.700000000000001</v>
      </c>
      <c r="AB239" s="688">
        <f t="shared" si="341"/>
        <v>0</v>
      </c>
      <c r="AC239" s="687">
        <f>AC240+AC241</f>
        <v>10.600000000000001</v>
      </c>
      <c r="AD239" s="681"/>
      <c r="AE239" s="687">
        <f>AE240+AE241</f>
        <v>0</v>
      </c>
      <c r="AF239" s="681"/>
      <c r="AG239" s="687">
        <f t="shared" si="342"/>
        <v>-10.600000000000001</v>
      </c>
      <c r="AH239" s="688">
        <f t="shared" si="343"/>
        <v>0</v>
      </c>
      <c r="AI239" s="687">
        <f>AI240+AI241</f>
        <v>10.9</v>
      </c>
      <c r="AJ239" s="681"/>
      <c r="AK239" s="687">
        <f>AK240+AK241</f>
        <v>0</v>
      </c>
      <c r="AL239" s="681"/>
      <c r="AM239" s="687">
        <f t="shared" si="344"/>
        <v>-10.9</v>
      </c>
      <c r="AN239" s="688">
        <f t="shared" si="345"/>
        <v>0</v>
      </c>
      <c r="AO239" s="687">
        <f t="shared" si="346"/>
        <v>19.600000000000001</v>
      </c>
      <c r="AP239" s="681"/>
      <c r="AQ239" s="687">
        <f t="shared" si="347"/>
        <v>0</v>
      </c>
      <c r="AR239" s="681"/>
      <c r="AS239" s="687">
        <f t="shared" si="348"/>
        <v>-19.600000000000001</v>
      </c>
      <c r="AT239" s="688">
        <f t="shared" si="349"/>
        <v>0</v>
      </c>
      <c r="AU239" s="687">
        <f>AU240+AU241</f>
        <v>7.6</v>
      </c>
      <c r="AV239" s="681"/>
      <c r="AW239" s="687">
        <f>AW240+AW241</f>
        <v>0</v>
      </c>
      <c r="AX239" s="681"/>
      <c r="AY239" s="687">
        <f t="shared" si="350"/>
        <v>-7.6</v>
      </c>
      <c r="AZ239" s="688">
        <f t="shared" si="351"/>
        <v>0</v>
      </c>
      <c r="BA239" s="687">
        <f>BA240+BA241</f>
        <v>6.1</v>
      </c>
      <c r="BB239" s="681"/>
      <c r="BC239" s="687">
        <f>BC240+BC241</f>
        <v>0</v>
      </c>
      <c r="BD239" s="681"/>
      <c r="BE239" s="687">
        <f t="shared" si="352"/>
        <v>-6.1</v>
      </c>
      <c r="BF239" s="688">
        <f t="shared" si="353"/>
        <v>0</v>
      </c>
      <c r="BG239" s="687">
        <f>BG240+BG241</f>
        <v>5.9</v>
      </c>
      <c r="BH239" s="681"/>
      <c r="BI239" s="687">
        <f>BI240+BI241</f>
        <v>0</v>
      </c>
      <c r="BJ239" s="681"/>
      <c r="BK239" s="687">
        <f t="shared" si="354"/>
        <v>-5.9</v>
      </c>
      <c r="BL239" s="688">
        <f t="shared" si="355"/>
        <v>0</v>
      </c>
      <c r="BM239" s="687">
        <f t="shared" si="356"/>
        <v>18.100000000000001</v>
      </c>
      <c r="BN239" s="681"/>
      <c r="BO239" s="687">
        <f t="shared" si="357"/>
        <v>0</v>
      </c>
      <c r="BP239" s="681"/>
      <c r="BQ239" s="687">
        <f t="shared" si="358"/>
        <v>-18.100000000000001</v>
      </c>
      <c r="BR239" s="688">
        <f t="shared" si="359"/>
        <v>0</v>
      </c>
      <c r="BS239" s="687">
        <f>BS240+BS241</f>
        <v>6.1</v>
      </c>
      <c r="BT239" s="681"/>
      <c r="BU239" s="687">
        <f>BU240+BU241</f>
        <v>0</v>
      </c>
      <c r="BV239" s="681"/>
      <c r="BW239" s="687">
        <f t="shared" si="360"/>
        <v>-6.1</v>
      </c>
      <c r="BX239" s="688">
        <f t="shared" si="361"/>
        <v>0</v>
      </c>
      <c r="BY239" s="687">
        <f>BY240+BY241</f>
        <v>6.1</v>
      </c>
      <c r="BZ239" s="681"/>
      <c r="CA239" s="687">
        <f>CA240+CA241</f>
        <v>0</v>
      </c>
      <c r="CB239" s="681"/>
      <c r="CC239" s="687">
        <f t="shared" si="362"/>
        <v>-6.1</v>
      </c>
      <c r="CD239" s="688">
        <f t="shared" si="363"/>
        <v>0</v>
      </c>
      <c r="CE239" s="687">
        <f>CE240+CE241</f>
        <v>5.9</v>
      </c>
      <c r="CF239" s="681"/>
      <c r="CG239" s="687">
        <f>CG240+CG241</f>
        <v>0</v>
      </c>
      <c r="CH239" s="681"/>
      <c r="CI239" s="687">
        <f t="shared" si="364"/>
        <v>-5.9</v>
      </c>
      <c r="CJ239" s="688">
        <f t="shared" si="365"/>
        <v>0</v>
      </c>
      <c r="CK239" s="687">
        <f t="shared" si="366"/>
        <v>35.1</v>
      </c>
      <c r="CL239" s="681"/>
      <c r="CM239" s="687">
        <f t="shared" si="367"/>
        <v>0</v>
      </c>
      <c r="CN239" s="681"/>
      <c r="CO239" s="687">
        <f t="shared" si="368"/>
        <v>-35.1</v>
      </c>
      <c r="CP239" s="688">
        <f t="shared" si="369"/>
        <v>0</v>
      </c>
      <c r="CQ239" s="687">
        <f>CQ240+CQ241</f>
        <v>11.8</v>
      </c>
      <c r="CR239" s="681"/>
      <c r="CS239" s="687">
        <f>CS240+CS241</f>
        <v>0</v>
      </c>
      <c r="CT239" s="681"/>
      <c r="CU239" s="687">
        <f t="shared" si="370"/>
        <v>-11.8</v>
      </c>
      <c r="CV239" s="688">
        <f t="shared" si="371"/>
        <v>0</v>
      </c>
      <c r="CW239" s="687">
        <f>CW240+CW241</f>
        <v>11.5</v>
      </c>
      <c r="CX239" s="681"/>
      <c r="CY239" s="687">
        <f>CY240+CY241</f>
        <v>0</v>
      </c>
      <c r="CZ239" s="681"/>
      <c r="DA239" s="687">
        <f t="shared" si="372"/>
        <v>-11.5</v>
      </c>
      <c r="DB239" s="688">
        <f t="shared" si="373"/>
        <v>0</v>
      </c>
      <c r="DC239" s="687">
        <f>DC240+DC241</f>
        <v>11.8</v>
      </c>
      <c r="DD239" s="681"/>
      <c r="DE239" s="687">
        <f>DE240+DE241</f>
        <v>0</v>
      </c>
      <c r="DF239" s="681"/>
      <c r="DG239" s="687">
        <f t="shared" si="374"/>
        <v>-11.8</v>
      </c>
      <c r="DH239" s="688">
        <f t="shared" si="375"/>
        <v>0</v>
      </c>
    </row>
    <row r="240" spans="1:112" s="45" customFormat="1" ht="18.75" customHeight="1">
      <c r="A240" t="s">
        <v>2552</v>
      </c>
      <c r="B240" s="49"/>
      <c r="C240" s="385"/>
      <c r="D240" s="625" t="s">
        <v>2552</v>
      </c>
      <c r="E240" s="528" t="s">
        <v>2560</v>
      </c>
      <c r="F240" s="528"/>
      <c r="G240" s="529"/>
      <c r="H240" s="530"/>
      <c r="I240" s="530"/>
      <c r="J240" s="526" t="s">
        <v>186</v>
      </c>
      <c r="K240" s="687">
        <f t="shared" si="332"/>
        <v>12.1</v>
      </c>
      <c r="L240" s="681"/>
      <c r="M240" s="687">
        <f t="shared" si="333"/>
        <v>0</v>
      </c>
      <c r="N240" s="681"/>
      <c r="O240" s="687">
        <f t="shared" si="334"/>
        <v>-12.1</v>
      </c>
      <c r="P240" s="688">
        <f t="shared" si="335"/>
        <v>0</v>
      </c>
      <c r="Q240" s="687">
        <f t="shared" si="336"/>
        <v>4.0999999999999996</v>
      </c>
      <c r="R240" s="681"/>
      <c r="S240" s="687">
        <f t="shared" si="337"/>
        <v>0</v>
      </c>
      <c r="T240" s="681"/>
      <c r="U240" s="687">
        <f t="shared" si="338"/>
        <v>-4.0999999999999996</v>
      </c>
      <c r="V240" s="688">
        <f t="shared" si="339"/>
        <v>0</v>
      </c>
      <c r="W240" s="683">
        <v>1.4</v>
      </c>
      <c r="X240" s="681"/>
      <c r="Y240" s="681"/>
      <c r="Z240" s="681"/>
      <c r="AA240" s="687">
        <f t="shared" si="340"/>
        <v>-1.4</v>
      </c>
      <c r="AB240" s="688">
        <f t="shared" si="341"/>
        <v>0</v>
      </c>
      <c r="AC240" s="683">
        <v>1.3</v>
      </c>
      <c r="AD240" s="681"/>
      <c r="AE240" s="681"/>
      <c r="AF240" s="681"/>
      <c r="AG240" s="687">
        <f t="shared" si="342"/>
        <v>-1.3</v>
      </c>
      <c r="AH240" s="688">
        <f t="shared" si="343"/>
        <v>0</v>
      </c>
      <c r="AI240" s="683">
        <v>1.4</v>
      </c>
      <c r="AJ240" s="681"/>
      <c r="AK240" s="681"/>
      <c r="AL240" s="681"/>
      <c r="AM240" s="687">
        <f t="shared" si="344"/>
        <v>-1.4</v>
      </c>
      <c r="AN240" s="688">
        <f t="shared" si="345"/>
        <v>0</v>
      </c>
      <c r="AO240" s="687">
        <f t="shared" si="346"/>
        <v>2</v>
      </c>
      <c r="AP240" s="681"/>
      <c r="AQ240" s="687">
        <f t="shared" si="347"/>
        <v>0</v>
      </c>
      <c r="AR240" s="681"/>
      <c r="AS240" s="687">
        <f t="shared" si="348"/>
        <v>-2</v>
      </c>
      <c r="AT240" s="688">
        <f t="shared" si="349"/>
        <v>0</v>
      </c>
      <c r="AU240" s="683">
        <v>1.1000000000000001</v>
      </c>
      <c r="AV240" s="681"/>
      <c r="AW240" s="681"/>
      <c r="AX240" s="681"/>
      <c r="AY240" s="687">
        <f t="shared" si="350"/>
        <v>-1.1000000000000001</v>
      </c>
      <c r="AZ240" s="688">
        <f t="shared" si="351"/>
        <v>0</v>
      </c>
      <c r="BA240" s="683">
        <v>0.5</v>
      </c>
      <c r="BB240" s="681"/>
      <c r="BC240" s="681"/>
      <c r="BD240" s="681"/>
      <c r="BE240" s="687">
        <f t="shared" si="352"/>
        <v>-0.5</v>
      </c>
      <c r="BF240" s="688">
        <f t="shared" si="353"/>
        <v>0</v>
      </c>
      <c r="BG240" s="683">
        <v>0.4</v>
      </c>
      <c r="BH240" s="681"/>
      <c r="BI240" s="681"/>
      <c r="BJ240" s="681"/>
      <c r="BK240" s="687">
        <f t="shared" si="354"/>
        <v>-0.4</v>
      </c>
      <c r="BL240" s="688">
        <f t="shared" si="355"/>
        <v>0</v>
      </c>
      <c r="BM240" s="687">
        <f t="shared" si="356"/>
        <v>1.5</v>
      </c>
      <c r="BN240" s="681"/>
      <c r="BO240" s="687">
        <f t="shared" si="357"/>
        <v>0</v>
      </c>
      <c r="BP240" s="681"/>
      <c r="BQ240" s="687">
        <f t="shared" si="358"/>
        <v>-1.5</v>
      </c>
      <c r="BR240" s="688">
        <f t="shared" si="359"/>
        <v>0</v>
      </c>
      <c r="BS240" s="683">
        <v>0.5</v>
      </c>
      <c r="BT240" s="681"/>
      <c r="BU240" s="681"/>
      <c r="BV240" s="681"/>
      <c r="BW240" s="687">
        <f t="shared" si="360"/>
        <v>-0.5</v>
      </c>
      <c r="BX240" s="688">
        <f t="shared" si="361"/>
        <v>0</v>
      </c>
      <c r="BY240" s="683">
        <v>0.5</v>
      </c>
      <c r="BZ240" s="681"/>
      <c r="CA240" s="681"/>
      <c r="CB240" s="681"/>
      <c r="CC240" s="687">
        <f t="shared" si="362"/>
        <v>-0.5</v>
      </c>
      <c r="CD240" s="688">
        <f t="shared" si="363"/>
        <v>0</v>
      </c>
      <c r="CE240" s="683">
        <v>0.5</v>
      </c>
      <c r="CF240" s="681"/>
      <c r="CG240" s="681"/>
      <c r="CH240" s="681"/>
      <c r="CI240" s="687">
        <f t="shared" si="364"/>
        <v>-0.5</v>
      </c>
      <c r="CJ240" s="688">
        <f t="shared" si="365"/>
        <v>0</v>
      </c>
      <c r="CK240" s="687">
        <f t="shared" si="366"/>
        <v>4.5</v>
      </c>
      <c r="CL240" s="681"/>
      <c r="CM240" s="687">
        <f t="shared" si="367"/>
        <v>0</v>
      </c>
      <c r="CN240" s="681"/>
      <c r="CO240" s="687">
        <f t="shared" si="368"/>
        <v>-4.5</v>
      </c>
      <c r="CP240" s="688">
        <f t="shared" si="369"/>
        <v>0</v>
      </c>
      <c r="CQ240" s="683">
        <v>1.5</v>
      </c>
      <c r="CR240" s="681"/>
      <c r="CS240" s="681"/>
      <c r="CT240" s="681"/>
      <c r="CU240" s="687">
        <f t="shared" si="370"/>
        <v>-1.5</v>
      </c>
      <c r="CV240" s="688">
        <f t="shared" si="371"/>
        <v>0</v>
      </c>
      <c r="CW240" s="683">
        <v>1.5</v>
      </c>
      <c r="CX240" s="681"/>
      <c r="CY240" s="681"/>
      <c r="CZ240" s="681"/>
      <c r="DA240" s="687">
        <f t="shared" si="372"/>
        <v>-1.5</v>
      </c>
      <c r="DB240" s="688">
        <f t="shared" si="373"/>
        <v>0</v>
      </c>
      <c r="DC240" s="683">
        <v>1.5</v>
      </c>
      <c r="DD240" s="681"/>
      <c r="DE240" s="681"/>
      <c r="DF240" s="681"/>
      <c r="DG240" s="687">
        <f t="shared" si="374"/>
        <v>-1.5</v>
      </c>
      <c r="DH240" s="688">
        <f t="shared" si="375"/>
        <v>0</v>
      </c>
    </row>
    <row r="241" spans="1:112" s="45" customFormat="1" ht="18.75" customHeight="1">
      <c r="A241" t="s">
        <v>2554</v>
      </c>
      <c r="B241" s="49"/>
      <c r="C241" s="385"/>
      <c r="D241" s="625" t="s">
        <v>2554</v>
      </c>
      <c r="E241" s="528" t="s">
        <v>2561</v>
      </c>
      <c r="F241" s="528"/>
      <c r="G241" s="529"/>
      <c r="H241" s="530"/>
      <c r="I241" s="530"/>
      <c r="J241" s="526" t="s">
        <v>186</v>
      </c>
      <c r="K241" s="687">
        <f t="shared" si="332"/>
        <v>93.9</v>
      </c>
      <c r="L241" s="681"/>
      <c r="M241" s="687">
        <f t="shared" si="333"/>
        <v>0</v>
      </c>
      <c r="N241" s="681"/>
      <c r="O241" s="687">
        <f t="shared" si="334"/>
        <v>-93.9</v>
      </c>
      <c r="P241" s="688">
        <f t="shared" si="335"/>
        <v>0</v>
      </c>
      <c r="Q241" s="687">
        <f t="shared" si="336"/>
        <v>29.1</v>
      </c>
      <c r="R241" s="681"/>
      <c r="S241" s="687">
        <f t="shared" si="337"/>
        <v>0</v>
      </c>
      <c r="T241" s="681"/>
      <c r="U241" s="687">
        <f t="shared" si="338"/>
        <v>-29.1</v>
      </c>
      <c r="V241" s="688">
        <f t="shared" si="339"/>
        <v>0</v>
      </c>
      <c r="W241" s="683">
        <v>10.3</v>
      </c>
      <c r="X241" s="681"/>
      <c r="Y241" s="681"/>
      <c r="Z241" s="681"/>
      <c r="AA241" s="687">
        <f t="shared" si="340"/>
        <v>-10.3</v>
      </c>
      <c r="AB241" s="688">
        <f t="shared" si="341"/>
        <v>0</v>
      </c>
      <c r="AC241" s="683">
        <v>9.3000000000000007</v>
      </c>
      <c r="AD241" s="681"/>
      <c r="AE241" s="681"/>
      <c r="AF241" s="681"/>
      <c r="AG241" s="687">
        <f t="shared" si="342"/>
        <v>-9.3000000000000007</v>
      </c>
      <c r="AH241" s="688">
        <f t="shared" si="343"/>
        <v>0</v>
      </c>
      <c r="AI241" s="683">
        <v>9.5</v>
      </c>
      <c r="AJ241" s="681"/>
      <c r="AK241" s="681"/>
      <c r="AL241" s="681"/>
      <c r="AM241" s="687">
        <f t="shared" si="344"/>
        <v>-9.5</v>
      </c>
      <c r="AN241" s="688">
        <f t="shared" si="345"/>
        <v>0</v>
      </c>
      <c r="AO241" s="687">
        <f t="shared" si="346"/>
        <v>17.600000000000001</v>
      </c>
      <c r="AP241" s="681"/>
      <c r="AQ241" s="687">
        <f t="shared" si="347"/>
        <v>0</v>
      </c>
      <c r="AR241" s="681"/>
      <c r="AS241" s="687">
        <f t="shared" si="348"/>
        <v>-17.600000000000001</v>
      </c>
      <c r="AT241" s="688">
        <f t="shared" si="349"/>
        <v>0</v>
      </c>
      <c r="AU241" s="683">
        <v>6.5</v>
      </c>
      <c r="AV241" s="681"/>
      <c r="AW241" s="681"/>
      <c r="AX241" s="681"/>
      <c r="AY241" s="687">
        <f t="shared" si="350"/>
        <v>-6.5</v>
      </c>
      <c r="AZ241" s="688">
        <f t="shared" si="351"/>
        <v>0</v>
      </c>
      <c r="BA241" s="683">
        <v>5.6</v>
      </c>
      <c r="BB241" s="681"/>
      <c r="BC241" s="681"/>
      <c r="BD241" s="681"/>
      <c r="BE241" s="687">
        <f t="shared" si="352"/>
        <v>-5.6</v>
      </c>
      <c r="BF241" s="688">
        <f t="shared" si="353"/>
        <v>0</v>
      </c>
      <c r="BG241" s="683">
        <v>5.5</v>
      </c>
      <c r="BH241" s="681"/>
      <c r="BI241" s="681"/>
      <c r="BJ241" s="681"/>
      <c r="BK241" s="687">
        <f t="shared" si="354"/>
        <v>-5.5</v>
      </c>
      <c r="BL241" s="688">
        <f t="shared" si="355"/>
        <v>0</v>
      </c>
      <c r="BM241" s="687">
        <f t="shared" si="356"/>
        <v>16.600000000000001</v>
      </c>
      <c r="BN241" s="681"/>
      <c r="BO241" s="687">
        <f t="shared" si="357"/>
        <v>0</v>
      </c>
      <c r="BP241" s="681"/>
      <c r="BQ241" s="687">
        <f t="shared" si="358"/>
        <v>-16.600000000000001</v>
      </c>
      <c r="BR241" s="688">
        <f t="shared" si="359"/>
        <v>0</v>
      </c>
      <c r="BS241" s="683">
        <v>5.6</v>
      </c>
      <c r="BT241" s="681"/>
      <c r="BU241" s="681"/>
      <c r="BV241" s="681"/>
      <c r="BW241" s="687">
        <f t="shared" si="360"/>
        <v>-5.6</v>
      </c>
      <c r="BX241" s="688">
        <f t="shared" si="361"/>
        <v>0</v>
      </c>
      <c r="BY241" s="683">
        <v>5.6</v>
      </c>
      <c r="BZ241" s="681"/>
      <c r="CA241" s="681"/>
      <c r="CB241" s="681"/>
      <c r="CC241" s="687">
        <f t="shared" si="362"/>
        <v>-5.6</v>
      </c>
      <c r="CD241" s="688">
        <f t="shared" si="363"/>
        <v>0</v>
      </c>
      <c r="CE241" s="683">
        <v>5.4</v>
      </c>
      <c r="CF241" s="681"/>
      <c r="CG241" s="681"/>
      <c r="CH241" s="681"/>
      <c r="CI241" s="687">
        <f t="shared" si="364"/>
        <v>-5.4</v>
      </c>
      <c r="CJ241" s="688">
        <f t="shared" si="365"/>
        <v>0</v>
      </c>
      <c r="CK241" s="687">
        <f t="shared" si="366"/>
        <v>30.6</v>
      </c>
      <c r="CL241" s="681"/>
      <c r="CM241" s="687">
        <f t="shared" si="367"/>
        <v>0</v>
      </c>
      <c r="CN241" s="681"/>
      <c r="CO241" s="687">
        <f t="shared" si="368"/>
        <v>-30.6</v>
      </c>
      <c r="CP241" s="688">
        <f t="shared" si="369"/>
        <v>0</v>
      </c>
      <c r="CQ241" s="683">
        <v>10.3</v>
      </c>
      <c r="CR241" s="681"/>
      <c r="CS241" s="681"/>
      <c r="CT241" s="681"/>
      <c r="CU241" s="687">
        <f t="shared" si="370"/>
        <v>-10.3</v>
      </c>
      <c r="CV241" s="688">
        <f t="shared" si="371"/>
        <v>0</v>
      </c>
      <c r="CW241" s="683">
        <v>10</v>
      </c>
      <c r="CX241" s="681"/>
      <c r="CY241" s="681"/>
      <c r="CZ241" s="681"/>
      <c r="DA241" s="687">
        <f t="shared" si="372"/>
        <v>-10</v>
      </c>
      <c r="DB241" s="688">
        <f t="shared" si="373"/>
        <v>0</v>
      </c>
      <c r="DC241" s="683">
        <v>10.3</v>
      </c>
      <c r="DD241" s="681"/>
      <c r="DE241" s="681"/>
      <c r="DF241" s="681"/>
      <c r="DG241" s="687">
        <f t="shared" si="374"/>
        <v>-10.3</v>
      </c>
      <c r="DH241" s="688">
        <f t="shared" si="375"/>
        <v>0</v>
      </c>
    </row>
    <row r="242" spans="1:112" s="45" customFormat="1" ht="18.75" customHeight="1">
      <c r="A242" t="s">
        <v>2562</v>
      </c>
      <c r="B242" s="49"/>
      <c r="C242" s="385"/>
      <c r="D242" s="628" t="s">
        <v>2563</v>
      </c>
      <c r="E242" s="528" t="s">
        <v>2564</v>
      </c>
      <c r="F242" s="528"/>
      <c r="G242" s="529"/>
      <c r="H242" s="530" t="s">
        <v>2565</v>
      </c>
      <c r="I242" s="530"/>
      <c r="J242" s="526" t="s">
        <v>186</v>
      </c>
      <c r="K242" s="687">
        <f t="shared" si="332"/>
        <v>6.8</v>
      </c>
      <c r="L242" s="681"/>
      <c r="M242" s="687">
        <f t="shared" si="333"/>
        <v>0</v>
      </c>
      <c r="N242" s="681"/>
      <c r="O242" s="687">
        <f t="shared" si="334"/>
        <v>-6.8</v>
      </c>
      <c r="P242" s="688">
        <f t="shared" si="335"/>
        <v>0</v>
      </c>
      <c r="Q242" s="687">
        <f t="shared" si="336"/>
        <v>1.7000000000000002</v>
      </c>
      <c r="R242" s="681"/>
      <c r="S242" s="687">
        <f t="shared" si="337"/>
        <v>0</v>
      </c>
      <c r="T242" s="681"/>
      <c r="U242" s="687">
        <f t="shared" si="338"/>
        <v>-1.7000000000000002</v>
      </c>
      <c r="V242" s="688">
        <f t="shared" si="339"/>
        <v>0</v>
      </c>
      <c r="W242" s="687">
        <f>W243+W244</f>
        <v>0.6</v>
      </c>
      <c r="X242" s="681"/>
      <c r="Y242" s="687">
        <f>Y243+Y244</f>
        <v>0</v>
      </c>
      <c r="Z242" s="681"/>
      <c r="AA242" s="687">
        <f t="shared" si="340"/>
        <v>-0.6</v>
      </c>
      <c r="AB242" s="688">
        <f t="shared" si="341"/>
        <v>0</v>
      </c>
      <c r="AC242" s="687">
        <f>AC243+AC244</f>
        <v>0.5</v>
      </c>
      <c r="AD242" s="681"/>
      <c r="AE242" s="687">
        <f>AE243+AE244</f>
        <v>0</v>
      </c>
      <c r="AF242" s="681"/>
      <c r="AG242" s="687">
        <f t="shared" si="342"/>
        <v>-0.5</v>
      </c>
      <c r="AH242" s="688">
        <f t="shared" si="343"/>
        <v>0</v>
      </c>
      <c r="AI242" s="687">
        <f>AI243+AI244</f>
        <v>0.6</v>
      </c>
      <c r="AJ242" s="681"/>
      <c r="AK242" s="687">
        <f>AK243+AK244</f>
        <v>0</v>
      </c>
      <c r="AL242" s="681"/>
      <c r="AM242" s="687">
        <f t="shared" si="344"/>
        <v>-0.6</v>
      </c>
      <c r="AN242" s="688">
        <f t="shared" si="345"/>
        <v>0</v>
      </c>
      <c r="AO242" s="687">
        <f t="shared" si="346"/>
        <v>1.6</v>
      </c>
      <c r="AP242" s="681"/>
      <c r="AQ242" s="687">
        <f t="shared" si="347"/>
        <v>0</v>
      </c>
      <c r="AR242" s="681"/>
      <c r="AS242" s="687">
        <f t="shared" si="348"/>
        <v>-1.6</v>
      </c>
      <c r="AT242" s="688">
        <f t="shared" si="349"/>
        <v>0</v>
      </c>
      <c r="AU242" s="687">
        <f>AU243+AU244</f>
        <v>0.5</v>
      </c>
      <c r="AV242" s="681"/>
      <c r="AW242" s="687">
        <f>AW243+AW244</f>
        <v>0</v>
      </c>
      <c r="AX242" s="681"/>
      <c r="AY242" s="687">
        <f t="shared" si="350"/>
        <v>-0.5</v>
      </c>
      <c r="AZ242" s="688">
        <f t="shared" si="351"/>
        <v>0</v>
      </c>
      <c r="BA242" s="687">
        <f>BA243+BA244</f>
        <v>0.6</v>
      </c>
      <c r="BB242" s="681"/>
      <c r="BC242" s="687">
        <f>BC243+BC244</f>
        <v>0</v>
      </c>
      <c r="BD242" s="681"/>
      <c r="BE242" s="687">
        <f t="shared" si="352"/>
        <v>-0.6</v>
      </c>
      <c r="BF242" s="688">
        <f t="shared" si="353"/>
        <v>0</v>
      </c>
      <c r="BG242" s="687">
        <f>BG243+BG244</f>
        <v>0.5</v>
      </c>
      <c r="BH242" s="681"/>
      <c r="BI242" s="687">
        <f>BI243+BI244</f>
        <v>0</v>
      </c>
      <c r="BJ242" s="681"/>
      <c r="BK242" s="687">
        <f t="shared" si="354"/>
        <v>-0.5</v>
      </c>
      <c r="BL242" s="688">
        <f t="shared" si="355"/>
        <v>0</v>
      </c>
      <c r="BM242" s="687">
        <f t="shared" si="356"/>
        <v>1.7</v>
      </c>
      <c r="BN242" s="681"/>
      <c r="BO242" s="687">
        <f t="shared" si="357"/>
        <v>0</v>
      </c>
      <c r="BP242" s="681"/>
      <c r="BQ242" s="687">
        <f t="shared" si="358"/>
        <v>-1.7</v>
      </c>
      <c r="BR242" s="688">
        <f t="shared" si="359"/>
        <v>0</v>
      </c>
      <c r="BS242" s="687">
        <f>BS243+BS244</f>
        <v>0.6</v>
      </c>
      <c r="BT242" s="681"/>
      <c r="BU242" s="687">
        <f>BU243+BU244</f>
        <v>0</v>
      </c>
      <c r="BV242" s="681"/>
      <c r="BW242" s="687">
        <f t="shared" si="360"/>
        <v>-0.6</v>
      </c>
      <c r="BX242" s="688">
        <f t="shared" si="361"/>
        <v>0</v>
      </c>
      <c r="BY242" s="687">
        <f>BY243+BY244</f>
        <v>0.6</v>
      </c>
      <c r="BZ242" s="681"/>
      <c r="CA242" s="687">
        <f>CA243+CA244</f>
        <v>0</v>
      </c>
      <c r="CB242" s="681"/>
      <c r="CC242" s="687">
        <f t="shared" si="362"/>
        <v>-0.6</v>
      </c>
      <c r="CD242" s="688">
        <f t="shared" si="363"/>
        <v>0</v>
      </c>
      <c r="CE242" s="687">
        <f>CE243+CE244</f>
        <v>0.5</v>
      </c>
      <c r="CF242" s="681"/>
      <c r="CG242" s="687">
        <f>CG243+CG244</f>
        <v>0</v>
      </c>
      <c r="CH242" s="681"/>
      <c r="CI242" s="687">
        <f t="shared" si="364"/>
        <v>-0.5</v>
      </c>
      <c r="CJ242" s="688">
        <f t="shared" si="365"/>
        <v>0</v>
      </c>
      <c r="CK242" s="687">
        <f t="shared" si="366"/>
        <v>1.7999999999999998</v>
      </c>
      <c r="CL242" s="681"/>
      <c r="CM242" s="687">
        <f t="shared" si="367"/>
        <v>0</v>
      </c>
      <c r="CN242" s="681"/>
      <c r="CO242" s="687">
        <f t="shared" si="368"/>
        <v>-1.7999999999999998</v>
      </c>
      <c r="CP242" s="688">
        <f t="shared" si="369"/>
        <v>0</v>
      </c>
      <c r="CQ242" s="687">
        <f>CQ243+CQ244</f>
        <v>0.6</v>
      </c>
      <c r="CR242" s="681"/>
      <c r="CS242" s="687">
        <f>CS243+CS244</f>
        <v>0</v>
      </c>
      <c r="CT242" s="681"/>
      <c r="CU242" s="687">
        <f t="shared" si="370"/>
        <v>-0.6</v>
      </c>
      <c r="CV242" s="688">
        <f t="shared" si="371"/>
        <v>0</v>
      </c>
      <c r="CW242" s="687">
        <f>CW243+CW244</f>
        <v>0.6</v>
      </c>
      <c r="CX242" s="681"/>
      <c r="CY242" s="687">
        <f>CY243+CY244</f>
        <v>0</v>
      </c>
      <c r="CZ242" s="681"/>
      <c r="DA242" s="687">
        <f t="shared" si="372"/>
        <v>-0.6</v>
      </c>
      <c r="DB242" s="688">
        <f t="shared" si="373"/>
        <v>0</v>
      </c>
      <c r="DC242" s="687">
        <f>DC243+DC244</f>
        <v>0.6</v>
      </c>
      <c r="DD242" s="681"/>
      <c r="DE242" s="687">
        <f>DE243+DE244</f>
        <v>0</v>
      </c>
      <c r="DF242" s="681"/>
      <c r="DG242" s="687">
        <f t="shared" si="374"/>
        <v>-0.6</v>
      </c>
      <c r="DH242" s="688">
        <f t="shared" si="375"/>
        <v>0</v>
      </c>
    </row>
    <row r="243" spans="1:112" s="45" customFormat="1" ht="18.75" customHeight="1">
      <c r="A243" t="s">
        <v>2552</v>
      </c>
      <c r="B243" s="49"/>
      <c r="C243" s="385"/>
      <c r="D243" s="625" t="s">
        <v>2552</v>
      </c>
      <c r="E243" s="528" t="s">
        <v>2566</v>
      </c>
      <c r="F243" s="528"/>
      <c r="G243" s="529"/>
      <c r="H243" s="530"/>
      <c r="I243" s="530"/>
      <c r="J243" s="526" t="s">
        <v>186</v>
      </c>
      <c r="K243" s="687">
        <f t="shared" si="332"/>
        <v>0</v>
      </c>
      <c r="L243" s="681"/>
      <c r="M243" s="687">
        <f t="shared" si="333"/>
        <v>0</v>
      </c>
      <c r="N243" s="681"/>
      <c r="O243" s="687">
        <f t="shared" si="334"/>
        <v>0</v>
      </c>
      <c r="P243" s="688" t="str">
        <f t="shared" si="335"/>
        <v>-</v>
      </c>
      <c r="Q243" s="687">
        <f t="shared" si="336"/>
        <v>0</v>
      </c>
      <c r="R243" s="681"/>
      <c r="S243" s="687">
        <f t="shared" si="337"/>
        <v>0</v>
      </c>
      <c r="T243" s="681"/>
      <c r="U243" s="687">
        <f t="shared" si="338"/>
        <v>0</v>
      </c>
      <c r="V243" s="688" t="str">
        <f t="shared" si="339"/>
        <v>-</v>
      </c>
      <c r="W243" s="683">
        <v>0</v>
      </c>
      <c r="X243" s="681"/>
      <c r="Y243" s="681"/>
      <c r="Z243" s="681"/>
      <c r="AA243" s="687">
        <f t="shared" si="340"/>
        <v>0</v>
      </c>
      <c r="AB243" s="688" t="str">
        <f t="shared" si="341"/>
        <v>-</v>
      </c>
      <c r="AC243" s="683">
        <v>0</v>
      </c>
      <c r="AD243" s="681"/>
      <c r="AE243" s="681"/>
      <c r="AF243" s="681"/>
      <c r="AG243" s="687">
        <f t="shared" si="342"/>
        <v>0</v>
      </c>
      <c r="AH243" s="688" t="str">
        <f t="shared" si="343"/>
        <v>-</v>
      </c>
      <c r="AI243" s="683">
        <v>0</v>
      </c>
      <c r="AJ243" s="681"/>
      <c r="AK243" s="681"/>
      <c r="AL243" s="681"/>
      <c r="AM243" s="687">
        <f t="shared" si="344"/>
        <v>0</v>
      </c>
      <c r="AN243" s="688" t="str">
        <f t="shared" si="345"/>
        <v>-</v>
      </c>
      <c r="AO243" s="687">
        <f t="shared" si="346"/>
        <v>0</v>
      </c>
      <c r="AP243" s="681"/>
      <c r="AQ243" s="687">
        <f t="shared" si="347"/>
        <v>0</v>
      </c>
      <c r="AR243" s="681"/>
      <c r="AS243" s="687">
        <f t="shared" si="348"/>
        <v>0</v>
      </c>
      <c r="AT243" s="688" t="str">
        <f t="shared" si="349"/>
        <v>-</v>
      </c>
      <c r="AU243" s="683">
        <v>0</v>
      </c>
      <c r="AV243" s="681"/>
      <c r="AW243" s="681"/>
      <c r="AX243" s="681"/>
      <c r="AY243" s="687">
        <f t="shared" si="350"/>
        <v>0</v>
      </c>
      <c r="AZ243" s="688" t="str">
        <f t="shared" si="351"/>
        <v>-</v>
      </c>
      <c r="BA243" s="683">
        <v>0</v>
      </c>
      <c r="BB243" s="681"/>
      <c r="BC243" s="681"/>
      <c r="BD243" s="681"/>
      <c r="BE243" s="687">
        <f t="shared" si="352"/>
        <v>0</v>
      </c>
      <c r="BF243" s="688" t="str">
        <f t="shared" si="353"/>
        <v>-</v>
      </c>
      <c r="BG243" s="683">
        <v>0</v>
      </c>
      <c r="BH243" s="681"/>
      <c r="BI243" s="681"/>
      <c r="BJ243" s="681"/>
      <c r="BK243" s="687">
        <f t="shared" si="354"/>
        <v>0</v>
      </c>
      <c r="BL243" s="688" t="str">
        <f t="shared" si="355"/>
        <v>-</v>
      </c>
      <c r="BM243" s="687">
        <f t="shared" si="356"/>
        <v>0</v>
      </c>
      <c r="BN243" s="681"/>
      <c r="BO243" s="687">
        <f t="shared" si="357"/>
        <v>0</v>
      </c>
      <c r="BP243" s="681"/>
      <c r="BQ243" s="687">
        <f t="shared" si="358"/>
        <v>0</v>
      </c>
      <c r="BR243" s="688" t="str">
        <f t="shared" si="359"/>
        <v>-</v>
      </c>
      <c r="BS243" s="683">
        <v>0</v>
      </c>
      <c r="BT243" s="681"/>
      <c r="BU243" s="681"/>
      <c r="BV243" s="681"/>
      <c r="BW243" s="687">
        <f t="shared" si="360"/>
        <v>0</v>
      </c>
      <c r="BX243" s="688" t="str">
        <f t="shared" si="361"/>
        <v>-</v>
      </c>
      <c r="BY243" s="683">
        <v>0</v>
      </c>
      <c r="BZ243" s="681"/>
      <c r="CA243" s="681"/>
      <c r="CB243" s="681"/>
      <c r="CC243" s="687">
        <f t="shared" si="362"/>
        <v>0</v>
      </c>
      <c r="CD243" s="688" t="str">
        <f t="shared" si="363"/>
        <v>-</v>
      </c>
      <c r="CE243" s="683">
        <v>0</v>
      </c>
      <c r="CF243" s="681"/>
      <c r="CG243" s="681"/>
      <c r="CH243" s="681"/>
      <c r="CI243" s="687">
        <f t="shared" si="364"/>
        <v>0</v>
      </c>
      <c r="CJ243" s="688" t="str">
        <f t="shared" si="365"/>
        <v>-</v>
      </c>
      <c r="CK243" s="687">
        <f t="shared" si="366"/>
        <v>0</v>
      </c>
      <c r="CL243" s="681"/>
      <c r="CM243" s="687">
        <f t="shared" si="367"/>
        <v>0</v>
      </c>
      <c r="CN243" s="681"/>
      <c r="CO243" s="687">
        <f t="shared" si="368"/>
        <v>0</v>
      </c>
      <c r="CP243" s="688" t="str">
        <f t="shared" si="369"/>
        <v>-</v>
      </c>
      <c r="CQ243" s="683">
        <v>0</v>
      </c>
      <c r="CR243" s="681"/>
      <c r="CS243" s="681"/>
      <c r="CT243" s="681"/>
      <c r="CU243" s="687">
        <f t="shared" si="370"/>
        <v>0</v>
      </c>
      <c r="CV243" s="688" t="str">
        <f t="shared" si="371"/>
        <v>-</v>
      </c>
      <c r="CW243" s="683">
        <v>0</v>
      </c>
      <c r="CX243" s="681"/>
      <c r="CY243" s="681"/>
      <c r="CZ243" s="681"/>
      <c r="DA243" s="687">
        <f t="shared" si="372"/>
        <v>0</v>
      </c>
      <c r="DB243" s="688" t="str">
        <f t="shared" si="373"/>
        <v>-</v>
      </c>
      <c r="DC243" s="683">
        <v>0</v>
      </c>
      <c r="DD243" s="681"/>
      <c r="DE243" s="681"/>
      <c r="DF243" s="681"/>
      <c r="DG243" s="687">
        <f t="shared" si="374"/>
        <v>0</v>
      </c>
      <c r="DH243" s="688" t="str">
        <f t="shared" si="375"/>
        <v>-</v>
      </c>
    </row>
    <row r="244" spans="1:112" s="45" customFormat="1" ht="18.75" customHeight="1">
      <c r="A244" t="s">
        <v>2554</v>
      </c>
      <c r="B244" s="49"/>
      <c r="C244" s="385"/>
      <c r="D244" s="625" t="s">
        <v>2554</v>
      </c>
      <c r="E244" s="528" t="s">
        <v>2567</v>
      </c>
      <c r="F244" s="528"/>
      <c r="G244" s="529"/>
      <c r="H244" s="530"/>
      <c r="I244" s="530"/>
      <c r="J244" s="526" t="s">
        <v>186</v>
      </c>
      <c r="K244" s="687">
        <f t="shared" si="332"/>
        <v>6.8</v>
      </c>
      <c r="L244" s="681"/>
      <c r="M244" s="687">
        <f t="shared" si="333"/>
        <v>0</v>
      </c>
      <c r="N244" s="681"/>
      <c r="O244" s="687">
        <f t="shared" si="334"/>
        <v>-6.8</v>
      </c>
      <c r="P244" s="688">
        <f t="shared" si="335"/>
        <v>0</v>
      </c>
      <c r="Q244" s="687">
        <f t="shared" si="336"/>
        <v>1.7000000000000002</v>
      </c>
      <c r="R244" s="681"/>
      <c r="S244" s="687">
        <f t="shared" si="337"/>
        <v>0</v>
      </c>
      <c r="T244" s="681"/>
      <c r="U244" s="687">
        <f t="shared" si="338"/>
        <v>-1.7000000000000002</v>
      </c>
      <c r="V244" s="688">
        <f t="shared" si="339"/>
        <v>0</v>
      </c>
      <c r="W244" s="683">
        <v>0.6</v>
      </c>
      <c r="X244" s="681"/>
      <c r="Y244" s="681"/>
      <c r="Z244" s="681"/>
      <c r="AA244" s="687">
        <f t="shared" si="340"/>
        <v>-0.6</v>
      </c>
      <c r="AB244" s="688">
        <f t="shared" si="341"/>
        <v>0</v>
      </c>
      <c r="AC244" s="683">
        <v>0.5</v>
      </c>
      <c r="AD244" s="681"/>
      <c r="AE244" s="681"/>
      <c r="AF244" s="681"/>
      <c r="AG244" s="687">
        <f t="shared" si="342"/>
        <v>-0.5</v>
      </c>
      <c r="AH244" s="688">
        <f t="shared" si="343"/>
        <v>0</v>
      </c>
      <c r="AI244" s="683">
        <v>0.6</v>
      </c>
      <c r="AJ244" s="681"/>
      <c r="AK244" s="681"/>
      <c r="AL244" s="681"/>
      <c r="AM244" s="687">
        <f t="shared" si="344"/>
        <v>-0.6</v>
      </c>
      <c r="AN244" s="688">
        <f t="shared" si="345"/>
        <v>0</v>
      </c>
      <c r="AO244" s="687">
        <f t="shared" si="346"/>
        <v>1.6</v>
      </c>
      <c r="AP244" s="681"/>
      <c r="AQ244" s="687">
        <f t="shared" si="347"/>
        <v>0</v>
      </c>
      <c r="AR244" s="681"/>
      <c r="AS244" s="687">
        <f t="shared" si="348"/>
        <v>-1.6</v>
      </c>
      <c r="AT244" s="688">
        <f t="shared" si="349"/>
        <v>0</v>
      </c>
      <c r="AU244" s="683">
        <v>0.5</v>
      </c>
      <c r="AV244" s="681"/>
      <c r="AW244" s="681"/>
      <c r="AX244" s="681"/>
      <c r="AY244" s="687">
        <f t="shared" si="350"/>
        <v>-0.5</v>
      </c>
      <c r="AZ244" s="688">
        <f t="shared" si="351"/>
        <v>0</v>
      </c>
      <c r="BA244" s="683">
        <v>0.6</v>
      </c>
      <c r="BB244" s="681"/>
      <c r="BC244" s="681"/>
      <c r="BD244" s="681"/>
      <c r="BE244" s="687">
        <f t="shared" si="352"/>
        <v>-0.6</v>
      </c>
      <c r="BF244" s="688">
        <f t="shared" si="353"/>
        <v>0</v>
      </c>
      <c r="BG244" s="683">
        <v>0.5</v>
      </c>
      <c r="BH244" s="681"/>
      <c r="BI244" s="681"/>
      <c r="BJ244" s="681"/>
      <c r="BK244" s="687">
        <f t="shared" si="354"/>
        <v>-0.5</v>
      </c>
      <c r="BL244" s="688">
        <f t="shared" si="355"/>
        <v>0</v>
      </c>
      <c r="BM244" s="687">
        <f t="shared" si="356"/>
        <v>1.7</v>
      </c>
      <c r="BN244" s="681"/>
      <c r="BO244" s="687">
        <f t="shared" si="357"/>
        <v>0</v>
      </c>
      <c r="BP244" s="681"/>
      <c r="BQ244" s="687">
        <f t="shared" si="358"/>
        <v>-1.7</v>
      </c>
      <c r="BR244" s="688">
        <f t="shared" si="359"/>
        <v>0</v>
      </c>
      <c r="BS244" s="683">
        <v>0.6</v>
      </c>
      <c r="BT244" s="681"/>
      <c r="BU244" s="681"/>
      <c r="BV244" s="681"/>
      <c r="BW244" s="687">
        <f t="shared" si="360"/>
        <v>-0.6</v>
      </c>
      <c r="BX244" s="688">
        <f t="shared" si="361"/>
        <v>0</v>
      </c>
      <c r="BY244" s="683">
        <v>0.6</v>
      </c>
      <c r="BZ244" s="681"/>
      <c r="CA244" s="681"/>
      <c r="CB244" s="681"/>
      <c r="CC244" s="687">
        <f t="shared" si="362"/>
        <v>-0.6</v>
      </c>
      <c r="CD244" s="688">
        <f t="shared" si="363"/>
        <v>0</v>
      </c>
      <c r="CE244" s="683">
        <v>0.5</v>
      </c>
      <c r="CF244" s="681"/>
      <c r="CG244" s="681"/>
      <c r="CH244" s="681"/>
      <c r="CI244" s="687">
        <f t="shared" si="364"/>
        <v>-0.5</v>
      </c>
      <c r="CJ244" s="688">
        <f t="shared" si="365"/>
        <v>0</v>
      </c>
      <c r="CK244" s="687">
        <f t="shared" si="366"/>
        <v>1.7999999999999998</v>
      </c>
      <c r="CL244" s="681"/>
      <c r="CM244" s="687">
        <f t="shared" si="367"/>
        <v>0</v>
      </c>
      <c r="CN244" s="681"/>
      <c r="CO244" s="687">
        <f t="shared" si="368"/>
        <v>-1.7999999999999998</v>
      </c>
      <c r="CP244" s="688">
        <f t="shared" si="369"/>
        <v>0</v>
      </c>
      <c r="CQ244" s="683">
        <v>0.6</v>
      </c>
      <c r="CR244" s="681"/>
      <c r="CS244" s="681"/>
      <c r="CT244" s="681"/>
      <c r="CU244" s="687">
        <f t="shared" si="370"/>
        <v>-0.6</v>
      </c>
      <c r="CV244" s="688">
        <f t="shared" si="371"/>
        <v>0</v>
      </c>
      <c r="CW244" s="683">
        <v>0.6</v>
      </c>
      <c r="CX244" s="681"/>
      <c r="CY244" s="681"/>
      <c r="CZ244" s="681"/>
      <c r="DA244" s="687">
        <f t="shared" si="372"/>
        <v>-0.6</v>
      </c>
      <c r="DB244" s="688">
        <f t="shared" si="373"/>
        <v>0</v>
      </c>
      <c r="DC244" s="683">
        <v>0.6</v>
      </c>
      <c r="DD244" s="681"/>
      <c r="DE244" s="681"/>
      <c r="DF244" s="681"/>
      <c r="DG244" s="687">
        <f t="shared" si="374"/>
        <v>-0.6</v>
      </c>
      <c r="DH244" s="688">
        <f t="shared" si="375"/>
        <v>0</v>
      </c>
    </row>
    <row r="245" spans="1:112" s="45" customFormat="1" ht="31.5" customHeight="1">
      <c r="A245" t="s">
        <v>2568</v>
      </c>
      <c r="B245" s="49"/>
      <c r="C245" s="385"/>
      <c r="D245" s="628" t="s">
        <v>2569</v>
      </c>
      <c r="E245" s="528" t="s">
        <v>2570</v>
      </c>
      <c r="F245" s="528"/>
      <c r="G245" s="529"/>
      <c r="H245" s="530"/>
      <c r="I245" s="530"/>
      <c r="J245" s="526" t="s">
        <v>186</v>
      </c>
      <c r="K245" s="687">
        <f t="shared" si="332"/>
        <v>0</v>
      </c>
      <c r="L245" s="681"/>
      <c r="M245" s="687">
        <f t="shared" si="333"/>
        <v>0</v>
      </c>
      <c r="N245" s="681"/>
      <c r="O245" s="687">
        <f t="shared" si="334"/>
        <v>0</v>
      </c>
      <c r="P245" s="688" t="str">
        <f t="shared" si="335"/>
        <v>-</v>
      </c>
      <c r="Q245" s="687">
        <f t="shared" si="336"/>
        <v>0</v>
      </c>
      <c r="R245" s="681"/>
      <c r="S245" s="687">
        <f t="shared" si="337"/>
        <v>0</v>
      </c>
      <c r="T245" s="681"/>
      <c r="U245" s="687">
        <f t="shared" si="338"/>
        <v>0</v>
      </c>
      <c r="V245" s="688" t="str">
        <f t="shared" si="339"/>
        <v>-</v>
      </c>
      <c r="W245" s="683">
        <v>0</v>
      </c>
      <c r="X245" s="681"/>
      <c r="Y245" s="681"/>
      <c r="Z245" s="681"/>
      <c r="AA245" s="687">
        <f t="shared" si="340"/>
        <v>0</v>
      </c>
      <c r="AB245" s="688" t="str">
        <f t="shared" si="341"/>
        <v>-</v>
      </c>
      <c r="AC245" s="683">
        <v>0</v>
      </c>
      <c r="AD245" s="681"/>
      <c r="AE245" s="681"/>
      <c r="AF245" s="681"/>
      <c r="AG245" s="687">
        <f t="shared" si="342"/>
        <v>0</v>
      </c>
      <c r="AH245" s="688" t="str">
        <f t="shared" si="343"/>
        <v>-</v>
      </c>
      <c r="AI245" s="683">
        <v>0</v>
      </c>
      <c r="AJ245" s="681"/>
      <c r="AK245" s="681"/>
      <c r="AL245" s="681"/>
      <c r="AM245" s="687">
        <f t="shared" si="344"/>
        <v>0</v>
      </c>
      <c r="AN245" s="688" t="str">
        <f t="shared" si="345"/>
        <v>-</v>
      </c>
      <c r="AO245" s="687">
        <f t="shared" si="346"/>
        <v>0</v>
      </c>
      <c r="AP245" s="681"/>
      <c r="AQ245" s="687">
        <f t="shared" si="347"/>
        <v>0</v>
      </c>
      <c r="AR245" s="681"/>
      <c r="AS245" s="687">
        <f t="shared" si="348"/>
        <v>0</v>
      </c>
      <c r="AT245" s="688" t="str">
        <f t="shared" si="349"/>
        <v>-</v>
      </c>
      <c r="AU245" s="683">
        <v>0</v>
      </c>
      <c r="AV245" s="681"/>
      <c r="AW245" s="681"/>
      <c r="AX245" s="681"/>
      <c r="AY245" s="687">
        <f t="shared" si="350"/>
        <v>0</v>
      </c>
      <c r="AZ245" s="688" t="str">
        <f t="shared" si="351"/>
        <v>-</v>
      </c>
      <c r="BA245" s="683">
        <v>0</v>
      </c>
      <c r="BB245" s="681"/>
      <c r="BC245" s="681"/>
      <c r="BD245" s="681"/>
      <c r="BE245" s="687">
        <f t="shared" si="352"/>
        <v>0</v>
      </c>
      <c r="BF245" s="688" t="str">
        <f t="shared" si="353"/>
        <v>-</v>
      </c>
      <c r="BG245" s="683">
        <v>0</v>
      </c>
      <c r="BH245" s="681"/>
      <c r="BI245" s="681"/>
      <c r="BJ245" s="681"/>
      <c r="BK245" s="687">
        <f t="shared" si="354"/>
        <v>0</v>
      </c>
      <c r="BL245" s="688" t="str">
        <f t="shared" si="355"/>
        <v>-</v>
      </c>
      <c r="BM245" s="687">
        <f t="shared" si="356"/>
        <v>0</v>
      </c>
      <c r="BN245" s="681"/>
      <c r="BO245" s="687">
        <f t="shared" si="357"/>
        <v>0</v>
      </c>
      <c r="BP245" s="681"/>
      <c r="BQ245" s="687">
        <f t="shared" si="358"/>
        <v>0</v>
      </c>
      <c r="BR245" s="688" t="str">
        <f t="shared" si="359"/>
        <v>-</v>
      </c>
      <c r="BS245" s="683">
        <v>0</v>
      </c>
      <c r="BT245" s="681"/>
      <c r="BU245" s="681"/>
      <c r="BV245" s="681"/>
      <c r="BW245" s="687">
        <f t="shared" si="360"/>
        <v>0</v>
      </c>
      <c r="BX245" s="688" t="str">
        <f t="shared" si="361"/>
        <v>-</v>
      </c>
      <c r="BY245" s="683">
        <v>0</v>
      </c>
      <c r="BZ245" s="681"/>
      <c r="CA245" s="681"/>
      <c r="CB245" s="681"/>
      <c r="CC245" s="687">
        <f t="shared" si="362"/>
        <v>0</v>
      </c>
      <c r="CD245" s="688" t="str">
        <f t="shared" si="363"/>
        <v>-</v>
      </c>
      <c r="CE245" s="683">
        <v>0</v>
      </c>
      <c r="CF245" s="681"/>
      <c r="CG245" s="681"/>
      <c r="CH245" s="681"/>
      <c r="CI245" s="687">
        <f t="shared" si="364"/>
        <v>0</v>
      </c>
      <c r="CJ245" s="688" t="str">
        <f t="shared" si="365"/>
        <v>-</v>
      </c>
      <c r="CK245" s="687">
        <f t="shared" si="366"/>
        <v>0</v>
      </c>
      <c r="CL245" s="681"/>
      <c r="CM245" s="687">
        <f t="shared" si="367"/>
        <v>0</v>
      </c>
      <c r="CN245" s="681"/>
      <c r="CO245" s="687">
        <f t="shared" si="368"/>
        <v>0</v>
      </c>
      <c r="CP245" s="688" t="str">
        <f t="shared" si="369"/>
        <v>-</v>
      </c>
      <c r="CQ245" s="683">
        <v>0</v>
      </c>
      <c r="CR245" s="681"/>
      <c r="CS245" s="681"/>
      <c r="CT245" s="681"/>
      <c r="CU245" s="687">
        <f t="shared" si="370"/>
        <v>0</v>
      </c>
      <c r="CV245" s="688" t="str">
        <f t="shared" si="371"/>
        <v>-</v>
      </c>
      <c r="CW245" s="683">
        <v>0</v>
      </c>
      <c r="CX245" s="681"/>
      <c r="CY245" s="681"/>
      <c r="CZ245" s="681"/>
      <c r="DA245" s="687">
        <f t="shared" si="372"/>
        <v>0</v>
      </c>
      <c r="DB245" s="688" t="str">
        <f t="shared" si="373"/>
        <v>-</v>
      </c>
      <c r="DC245" s="683">
        <v>0</v>
      </c>
      <c r="DD245" s="681"/>
      <c r="DE245" s="681"/>
      <c r="DF245" s="681"/>
      <c r="DG245" s="687">
        <f t="shared" si="374"/>
        <v>0</v>
      </c>
      <c r="DH245" s="688" t="str">
        <f t="shared" si="375"/>
        <v>-</v>
      </c>
    </row>
    <row r="246" spans="1:112" s="45" customFormat="1" ht="31.5" customHeight="1">
      <c r="A246" t="s">
        <v>2571</v>
      </c>
      <c r="B246" s="49"/>
      <c r="C246" s="385" t="s">
        <v>2572</v>
      </c>
      <c r="D246" s="628" t="s">
        <v>2571</v>
      </c>
      <c r="E246" s="528" t="s">
        <v>2573</v>
      </c>
      <c r="F246" s="528"/>
      <c r="G246" s="529"/>
      <c r="H246" s="530" t="s">
        <v>2574</v>
      </c>
      <c r="I246" s="530"/>
      <c r="J246" s="526" t="s">
        <v>186</v>
      </c>
      <c r="K246" s="687">
        <f t="shared" si="332"/>
        <v>18.7</v>
      </c>
      <c r="L246" s="681"/>
      <c r="M246" s="687">
        <f t="shared" si="333"/>
        <v>0</v>
      </c>
      <c r="N246" s="681"/>
      <c r="O246" s="687">
        <f t="shared" si="334"/>
        <v>-18.7</v>
      </c>
      <c r="P246" s="688">
        <f t="shared" si="335"/>
        <v>0</v>
      </c>
      <c r="Q246" s="687">
        <f t="shared" si="336"/>
        <v>3.7</v>
      </c>
      <c r="R246" s="681"/>
      <c r="S246" s="687">
        <f t="shared" si="337"/>
        <v>0</v>
      </c>
      <c r="T246" s="681"/>
      <c r="U246" s="687">
        <f t="shared" si="338"/>
        <v>-3.7</v>
      </c>
      <c r="V246" s="688">
        <f t="shared" si="339"/>
        <v>0</v>
      </c>
      <c r="W246" s="687">
        <f>W247+W249+W250</f>
        <v>1.3</v>
      </c>
      <c r="X246" s="681"/>
      <c r="Y246" s="687">
        <f>Y247+Y249+Y250</f>
        <v>0</v>
      </c>
      <c r="Z246" s="681"/>
      <c r="AA246" s="687">
        <f t="shared" si="340"/>
        <v>-1.3</v>
      </c>
      <c r="AB246" s="688">
        <f t="shared" si="341"/>
        <v>0</v>
      </c>
      <c r="AC246" s="687">
        <f>AC247+AC249+AC250</f>
        <v>1.2000000000000002</v>
      </c>
      <c r="AD246" s="681"/>
      <c r="AE246" s="687">
        <f>AE247+AE249+AE250</f>
        <v>0</v>
      </c>
      <c r="AF246" s="681"/>
      <c r="AG246" s="687">
        <f t="shared" si="342"/>
        <v>-1.2000000000000002</v>
      </c>
      <c r="AH246" s="688">
        <f t="shared" si="343"/>
        <v>0</v>
      </c>
      <c r="AI246" s="687">
        <f>AI247+AI249+AI250</f>
        <v>1.2000000000000002</v>
      </c>
      <c r="AJ246" s="681"/>
      <c r="AK246" s="687">
        <f>AK247+AK249+AK250</f>
        <v>0</v>
      </c>
      <c r="AL246" s="681"/>
      <c r="AM246" s="687">
        <f t="shared" si="344"/>
        <v>-1.2000000000000002</v>
      </c>
      <c r="AN246" s="688">
        <f t="shared" si="345"/>
        <v>0</v>
      </c>
      <c r="AO246" s="687">
        <f t="shared" si="346"/>
        <v>8.1</v>
      </c>
      <c r="AP246" s="681"/>
      <c r="AQ246" s="687">
        <f t="shared" si="347"/>
        <v>0</v>
      </c>
      <c r="AR246" s="681"/>
      <c r="AS246" s="687">
        <f t="shared" si="348"/>
        <v>-8.1</v>
      </c>
      <c r="AT246" s="688">
        <f t="shared" si="349"/>
        <v>0</v>
      </c>
      <c r="AU246" s="687">
        <f>AU247+AU249+AU250</f>
        <v>6.5</v>
      </c>
      <c r="AV246" s="681"/>
      <c r="AW246" s="687">
        <f>AW247+AW249+AW250</f>
        <v>0</v>
      </c>
      <c r="AX246" s="681"/>
      <c r="AY246" s="687">
        <f t="shared" si="350"/>
        <v>-6.5</v>
      </c>
      <c r="AZ246" s="688">
        <f t="shared" si="351"/>
        <v>0</v>
      </c>
      <c r="BA246" s="687">
        <f>BA247+BA249+BA250</f>
        <v>0.8</v>
      </c>
      <c r="BB246" s="681"/>
      <c r="BC246" s="687">
        <f>BC247+BC249+BC250</f>
        <v>0</v>
      </c>
      <c r="BD246" s="681"/>
      <c r="BE246" s="687">
        <f t="shared" si="352"/>
        <v>-0.8</v>
      </c>
      <c r="BF246" s="688">
        <f t="shared" si="353"/>
        <v>0</v>
      </c>
      <c r="BG246" s="687">
        <f>BG247+BG249+BG250</f>
        <v>0.8</v>
      </c>
      <c r="BH246" s="681"/>
      <c r="BI246" s="687">
        <f>BI247+BI249+BI250</f>
        <v>0</v>
      </c>
      <c r="BJ246" s="681"/>
      <c r="BK246" s="687">
        <f t="shared" si="354"/>
        <v>-0.8</v>
      </c>
      <c r="BL246" s="688">
        <f t="shared" si="355"/>
        <v>0</v>
      </c>
      <c r="BM246" s="687">
        <f t="shared" si="356"/>
        <v>2.7</v>
      </c>
      <c r="BN246" s="681"/>
      <c r="BO246" s="687">
        <f t="shared" si="357"/>
        <v>0</v>
      </c>
      <c r="BP246" s="681"/>
      <c r="BQ246" s="687">
        <f t="shared" si="358"/>
        <v>-2.7</v>
      </c>
      <c r="BR246" s="688">
        <f t="shared" si="359"/>
        <v>0</v>
      </c>
      <c r="BS246" s="687">
        <f>BS247+BS249+BS250</f>
        <v>0.9</v>
      </c>
      <c r="BT246" s="681"/>
      <c r="BU246" s="687">
        <f>BU247+BU249+BU250</f>
        <v>0</v>
      </c>
      <c r="BV246" s="681"/>
      <c r="BW246" s="687">
        <f t="shared" si="360"/>
        <v>-0.9</v>
      </c>
      <c r="BX246" s="688">
        <f t="shared" si="361"/>
        <v>0</v>
      </c>
      <c r="BY246" s="687">
        <f>BY247+BY249+BY250</f>
        <v>0.9</v>
      </c>
      <c r="BZ246" s="681"/>
      <c r="CA246" s="687">
        <f>CA247+CA249+CA250</f>
        <v>0</v>
      </c>
      <c r="CB246" s="681"/>
      <c r="CC246" s="687">
        <f t="shared" si="362"/>
        <v>-0.9</v>
      </c>
      <c r="CD246" s="688">
        <f t="shared" si="363"/>
        <v>0</v>
      </c>
      <c r="CE246" s="687">
        <f>CE247+CE249+CE250</f>
        <v>0.9</v>
      </c>
      <c r="CF246" s="681"/>
      <c r="CG246" s="687">
        <f>CG247+CG249+CG250</f>
        <v>0</v>
      </c>
      <c r="CH246" s="681"/>
      <c r="CI246" s="687">
        <f t="shared" si="364"/>
        <v>-0.9</v>
      </c>
      <c r="CJ246" s="688">
        <f t="shared" si="365"/>
        <v>0</v>
      </c>
      <c r="CK246" s="687">
        <f t="shared" si="366"/>
        <v>4.2</v>
      </c>
      <c r="CL246" s="681"/>
      <c r="CM246" s="687">
        <f t="shared" si="367"/>
        <v>0</v>
      </c>
      <c r="CN246" s="681"/>
      <c r="CO246" s="687">
        <f t="shared" si="368"/>
        <v>-4.2</v>
      </c>
      <c r="CP246" s="688">
        <f t="shared" si="369"/>
        <v>0</v>
      </c>
      <c r="CQ246" s="687">
        <f>CQ247+CQ249+CQ250</f>
        <v>1.4000000000000001</v>
      </c>
      <c r="CR246" s="681"/>
      <c r="CS246" s="687">
        <f>CS247+CS249+CS250</f>
        <v>0</v>
      </c>
      <c r="CT246" s="681"/>
      <c r="CU246" s="687">
        <f t="shared" si="370"/>
        <v>-1.4000000000000001</v>
      </c>
      <c r="CV246" s="688">
        <f t="shared" si="371"/>
        <v>0</v>
      </c>
      <c r="CW246" s="687">
        <f>CW247+CW249+CW250</f>
        <v>1.4000000000000001</v>
      </c>
      <c r="CX246" s="681"/>
      <c r="CY246" s="687">
        <f>CY247+CY249+CY250</f>
        <v>0</v>
      </c>
      <c r="CZ246" s="681"/>
      <c r="DA246" s="687">
        <f t="shared" si="372"/>
        <v>-1.4000000000000001</v>
      </c>
      <c r="DB246" s="688">
        <f t="shared" si="373"/>
        <v>0</v>
      </c>
      <c r="DC246" s="687">
        <f>DC247+DC249+DC250</f>
        <v>1.4000000000000001</v>
      </c>
      <c r="DD246" s="681"/>
      <c r="DE246" s="687">
        <f>DE247+DE249+DE250</f>
        <v>0</v>
      </c>
      <c r="DF246" s="681"/>
      <c r="DG246" s="687">
        <f t="shared" si="374"/>
        <v>-1.4000000000000001</v>
      </c>
      <c r="DH246" s="688">
        <f t="shared" si="375"/>
        <v>0</v>
      </c>
    </row>
    <row r="247" spans="1:112" s="45" customFormat="1" ht="18.75" customHeight="1">
      <c r="A247" t="s">
        <v>2495</v>
      </c>
      <c r="B247" s="49"/>
      <c r="C247" s="385"/>
      <c r="D247" s="628" t="s">
        <v>2496</v>
      </c>
      <c r="E247" s="528" t="s">
        <v>2575</v>
      </c>
      <c r="F247" s="528"/>
      <c r="G247" s="529"/>
      <c r="H247" s="530"/>
      <c r="I247" s="530"/>
      <c r="J247" s="526" t="s">
        <v>186</v>
      </c>
      <c r="K247" s="687">
        <f t="shared" si="332"/>
        <v>17.399999999999999</v>
      </c>
      <c r="L247" s="681"/>
      <c r="M247" s="687">
        <f t="shared" si="333"/>
        <v>0</v>
      </c>
      <c r="N247" s="681"/>
      <c r="O247" s="687">
        <f t="shared" si="334"/>
        <v>-17.399999999999999</v>
      </c>
      <c r="P247" s="688">
        <f t="shared" si="335"/>
        <v>0</v>
      </c>
      <c r="Q247" s="687">
        <f t="shared" si="336"/>
        <v>3.4</v>
      </c>
      <c r="R247" s="681"/>
      <c r="S247" s="687">
        <f t="shared" si="337"/>
        <v>0</v>
      </c>
      <c r="T247" s="681"/>
      <c r="U247" s="687">
        <f t="shared" si="338"/>
        <v>-3.4</v>
      </c>
      <c r="V247" s="688">
        <f t="shared" si="339"/>
        <v>0</v>
      </c>
      <c r="W247" s="683">
        <v>1.2</v>
      </c>
      <c r="X247" s="681"/>
      <c r="Y247" s="681"/>
      <c r="Z247" s="681"/>
      <c r="AA247" s="687">
        <f t="shared" si="340"/>
        <v>-1.2</v>
      </c>
      <c r="AB247" s="688">
        <f t="shared" si="341"/>
        <v>0</v>
      </c>
      <c r="AC247" s="683">
        <v>1.1000000000000001</v>
      </c>
      <c r="AD247" s="681"/>
      <c r="AE247" s="681"/>
      <c r="AF247" s="681"/>
      <c r="AG247" s="687">
        <f t="shared" si="342"/>
        <v>-1.1000000000000001</v>
      </c>
      <c r="AH247" s="688">
        <f t="shared" si="343"/>
        <v>0</v>
      </c>
      <c r="AI247" s="683">
        <v>1.1000000000000001</v>
      </c>
      <c r="AJ247" s="681"/>
      <c r="AK247" s="681"/>
      <c r="AL247" s="681"/>
      <c r="AM247" s="687">
        <f t="shared" si="344"/>
        <v>-1.1000000000000001</v>
      </c>
      <c r="AN247" s="688">
        <f t="shared" si="345"/>
        <v>0</v>
      </c>
      <c r="AO247" s="687">
        <f t="shared" si="346"/>
        <v>8</v>
      </c>
      <c r="AP247" s="681"/>
      <c r="AQ247" s="687">
        <f t="shared" si="347"/>
        <v>0</v>
      </c>
      <c r="AR247" s="681"/>
      <c r="AS247" s="687">
        <f t="shared" si="348"/>
        <v>-8</v>
      </c>
      <c r="AT247" s="688">
        <f t="shared" si="349"/>
        <v>0</v>
      </c>
      <c r="AU247" s="683">
        <v>6.4</v>
      </c>
      <c r="AV247" s="681"/>
      <c r="AW247" s="681"/>
      <c r="AX247" s="681"/>
      <c r="AY247" s="687">
        <f t="shared" si="350"/>
        <v>-6.4</v>
      </c>
      <c r="AZ247" s="688">
        <f t="shared" si="351"/>
        <v>0</v>
      </c>
      <c r="BA247" s="683">
        <v>0.8</v>
      </c>
      <c r="BB247" s="681"/>
      <c r="BC247" s="681"/>
      <c r="BD247" s="681"/>
      <c r="BE247" s="687">
        <f t="shared" si="352"/>
        <v>-0.8</v>
      </c>
      <c r="BF247" s="688">
        <f t="shared" si="353"/>
        <v>0</v>
      </c>
      <c r="BG247" s="683">
        <v>0.8</v>
      </c>
      <c r="BH247" s="681"/>
      <c r="BI247" s="681"/>
      <c r="BJ247" s="681"/>
      <c r="BK247" s="687">
        <f t="shared" si="354"/>
        <v>-0.8</v>
      </c>
      <c r="BL247" s="688">
        <f t="shared" si="355"/>
        <v>0</v>
      </c>
      <c r="BM247" s="687">
        <f t="shared" si="356"/>
        <v>2.4000000000000004</v>
      </c>
      <c r="BN247" s="681"/>
      <c r="BO247" s="687">
        <f t="shared" si="357"/>
        <v>0</v>
      </c>
      <c r="BP247" s="681"/>
      <c r="BQ247" s="687">
        <f t="shared" si="358"/>
        <v>-2.4000000000000004</v>
      </c>
      <c r="BR247" s="688">
        <f t="shared" si="359"/>
        <v>0</v>
      </c>
      <c r="BS247" s="683">
        <v>0.8</v>
      </c>
      <c r="BT247" s="681"/>
      <c r="BU247" s="681"/>
      <c r="BV247" s="681"/>
      <c r="BW247" s="687">
        <f t="shared" si="360"/>
        <v>-0.8</v>
      </c>
      <c r="BX247" s="688">
        <f t="shared" si="361"/>
        <v>0</v>
      </c>
      <c r="BY247" s="683">
        <v>0.8</v>
      </c>
      <c r="BZ247" s="681"/>
      <c r="CA247" s="681"/>
      <c r="CB247" s="681"/>
      <c r="CC247" s="687">
        <f t="shared" si="362"/>
        <v>-0.8</v>
      </c>
      <c r="CD247" s="688">
        <f t="shared" si="363"/>
        <v>0</v>
      </c>
      <c r="CE247" s="683">
        <v>0.8</v>
      </c>
      <c r="CF247" s="681"/>
      <c r="CG247" s="681"/>
      <c r="CH247" s="681"/>
      <c r="CI247" s="687">
        <f t="shared" si="364"/>
        <v>-0.8</v>
      </c>
      <c r="CJ247" s="688">
        <f t="shared" si="365"/>
        <v>0</v>
      </c>
      <c r="CK247" s="687">
        <f t="shared" si="366"/>
        <v>3.5999999999999996</v>
      </c>
      <c r="CL247" s="681"/>
      <c r="CM247" s="687">
        <f t="shared" si="367"/>
        <v>0</v>
      </c>
      <c r="CN247" s="681"/>
      <c r="CO247" s="687">
        <f t="shared" si="368"/>
        <v>-3.5999999999999996</v>
      </c>
      <c r="CP247" s="688">
        <f t="shared" si="369"/>
        <v>0</v>
      </c>
      <c r="CQ247" s="683">
        <v>1.2</v>
      </c>
      <c r="CR247" s="681"/>
      <c r="CS247" s="681"/>
      <c r="CT247" s="681"/>
      <c r="CU247" s="687">
        <f t="shared" si="370"/>
        <v>-1.2</v>
      </c>
      <c r="CV247" s="688">
        <f t="shared" si="371"/>
        <v>0</v>
      </c>
      <c r="CW247" s="683">
        <v>1.2</v>
      </c>
      <c r="CX247" s="681"/>
      <c r="CY247" s="681"/>
      <c r="CZ247" s="681"/>
      <c r="DA247" s="687">
        <f t="shared" si="372"/>
        <v>-1.2</v>
      </c>
      <c r="DB247" s="688">
        <f t="shared" si="373"/>
        <v>0</v>
      </c>
      <c r="DC247" s="683">
        <v>1.2</v>
      </c>
      <c r="DD247" s="681"/>
      <c r="DE247" s="681"/>
      <c r="DF247" s="681"/>
      <c r="DG247" s="687">
        <f t="shared" si="374"/>
        <v>-1.2</v>
      </c>
      <c r="DH247" s="688">
        <f t="shared" si="375"/>
        <v>0</v>
      </c>
    </row>
    <row r="248" spans="1:112" s="45" customFormat="1" ht="31.5" customHeight="1">
      <c r="A248" t="s">
        <v>2576</v>
      </c>
      <c r="B248" s="49"/>
      <c r="C248" s="385"/>
      <c r="D248" s="57" t="s">
        <v>2576</v>
      </c>
      <c r="E248" s="528" t="s">
        <v>2577</v>
      </c>
      <c r="F248" s="528"/>
      <c r="G248" s="529"/>
      <c r="H248" s="530"/>
      <c r="I248" s="530"/>
      <c r="J248" s="526" t="s">
        <v>186</v>
      </c>
      <c r="K248" s="687">
        <f t="shared" si="332"/>
        <v>0</v>
      </c>
      <c r="L248" s="681"/>
      <c r="M248" s="687">
        <f t="shared" si="333"/>
        <v>0</v>
      </c>
      <c r="N248" s="681"/>
      <c r="O248" s="687">
        <f t="shared" si="334"/>
        <v>0</v>
      </c>
      <c r="P248" s="688" t="str">
        <f t="shared" si="335"/>
        <v>-</v>
      </c>
      <c r="Q248" s="687">
        <f t="shared" si="336"/>
        <v>0</v>
      </c>
      <c r="R248" s="681"/>
      <c r="S248" s="687">
        <f t="shared" si="337"/>
        <v>0</v>
      </c>
      <c r="T248" s="681"/>
      <c r="U248" s="687">
        <f t="shared" si="338"/>
        <v>0</v>
      </c>
      <c r="V248" s="688" t="str">
        <f t="shared" si="339"/>
        <v>-</v>
      </c>
      <c r="W248" s="683">
        <v>0</v>
      </c>
      <c r="X248" s="681"/>
      <c r="Y248" s="681"/>
      <c r="Z248" s="681"/>
      <c r="AA248" s="687">
        <f t="shared" si="340"/>
        <v>0</v>
      </c>
      <c r="AB248" s="688" t="str">
        <f t="shared" si="341"/>
        <v>-</v>
      </c>
      <c r="AC248" s="683">
        <v>0</v>
      </c>
      <c r="AD248" s="681"/>
      <c r="AE248" s="681"/>
      <c r="AF248" s="681"/>
      <c r="AG248" s="687">
        <f t="shared" si="342"/>
        <v>0</v>
      </c>
      <c r="AH248" s="688" t="str">
        <f t="shared" si="343"/>
        <v>-</v>
      </c>
      <c r="AI248" s="683">
        <v>0</v>
      </c>
      <c r="AJ248" s="681"/>
      <c r="AK248" s="681"/>
      <c r="AL248" s="681"/>
      <c r="AM248" s="687">
        <f t="shared" si="344"/>
        <v>0</v>
      </c>
      <c r="AN248" s="688" t="str">
        <f t="shared" si="345"/>
        <v>-</v>
      </c>
      <c r="AO248" s="687">
        <f t="shared" si="346"/>
        <v>0</v>
      </c>
      <c r="AP248" s="681"/>
      <c r="AQ248" s="687">
        <f t="shared" si="347"/>
        <v>0</v>
      </c>
      <c r="AR248" s="681"/>
      <c r="AS248" s="687">
        <f t="shared" si="348"/>
        <v>0</v>
      </c>
      <c r="AT248" s="688" t="str">
        <f t="shared" si="349"/>
        <v>-</v>
      </c>
      <c r="AU248" s="683">
        <v>0</v>
      </c>
      <c r="AV248" s="681"/>
      <c r="AW248" s="681"/>
      <c r="AX248" s="681"/>
      <c r="AY248" s="687">
        <f t="shared" si="350"/>
        <v>0</v>
      </c>
      <c r="AZ248" s="688" t="str">
        <f t="shared" si="351"/>
        <v>-</v>
      </c>
      <c r="BA248" s="683">
        <v>0</v>
      </c>
      <c r="BB248" s="681"/>
      <c r="BC248" s="681"/>
      <c r="BD248" s="681"/>
      <c r="BE248" s="687">
        <f t="shared" si="352"/>
        <v>0</v>
      </c>
      <c r="BF248" s="688" t="str">
        <f t="shared" si="353"/>
        <v>-</v>
      </c>
      <c r="BG248" s="683">
        <v>0</v>
      </c>
      <c r="BH248" s="681"/>
      <c r="BI248" s="681"/>
      <c r="BJ248" s="681"/>
      <c r="BK248" s="687">
        <f t="shared" si="354"/>
        <v>0</v>
      </c>
      <c r="BL248" s="688" t="str">
        <f t="shared" si="355"/>
        <v>-</v>
      </c>
      <c r="BM248" s="687">
        <f t="shared" si="356"/>
        <v>0</v>
      </c>
      <c r="BN248" s="681"/>
      <c r="BO248" s="687">
        <f t="shared" si="357"/>
        <v>0</v>
      </c>
      <c r="BP248" s="681"/>
      <c r="BQ248" s="687">
        <f t="shared" si="358"/>
        <v>0</v>
      </c>
      <c r="BR248" s="688" t="str">
        <f t="shared" si="359"/>
        <v>-</v>
      </c>
      <c r="BS248" s="683">
        <v>0</v>
      </c>
      <c r="BT248" s="681"/>
      <c r="BU248" s="681"/>
      <c r="BV248" s="681"/>
      <c r="BW248" s="687">
        <f t="shared" si="360"/>
        <v>0</v>
      </c>
      <c r="BX248" s="688" t="str">
        <f t="shared" si="361"/>
        <v>-</v>
      </c>
      <c r="BY248" s="683">
        <v>0</v>
      </c>
      <c r="BZ248" s="681"/>
      <c r="CA248" s="681"/>
      <c r="CB248" s="681"/>
      <c r="CC248" s="687">
        <f t="shared" si="362"/>
        <v>0</v>
      </c>
      <c r="CD248" s="688" t="str">
        <f t="shared" si="363"/>
        <v>-</v>
      </c>
      <c r="CE248" s="683">
        <v>0</v>
      </c>
      <c r="CF248" s="681"/>
      <c r="CG248" s="681"/>
      <c r="CH248" s="681"/>
      <c r="CI248" s="687">
        <f t="shared" si="364"/>
        <v>0</v>
      </c>
      <c r="CJ248" s="688" t="str">
        <f t="shared" si="365"/>
        <v>-</v>
      </c>
      <c r="CK248" s="687">
        <f t="shared" si="366"/>
        <v>0</v>
      </c>
      <c r="CL248" s="681"/>
      <c r="CM248" s="687">
        <f t="shared" si="367"/>
        <v>0</v>
      </c>
      <c r="CN248" s="681"/>
      <c r="CO248" s="687">
        <f t="shared" si="368"/>
        <v>0</v>
      </c>
      <c r="CP248" s="688" t="str">
        <f t="shared" si="369"/>
        <v>-</v>
      </c>
      <c r="CQ248" s="683">
        <v>0</v>
      </c>
      <c r="CR248" s="681"/>
      <c r="CS248" s="681"/>
      <c r="CT248" s="681"/>
      <c r="CU248" s="687">
        <f t="shared" si="370"/>
        <v>0</v>
      </c>
      <c r="CV248" s="688" t="str">
        <f t="shared" si="371"/>
        <v>-</v>
      </c>
      <c r="CW248" s="683">
        <v>0</v>
      </c>
      <c r="CX248" s="681"/>
      <c r="CY248" s="681"/>
      <c r="CZ248" s="681"/>
      <c r="DA248" s="687">
        <f t="shared" si="372"/>
        <v>0</v>
      </c>
      <c r="DB248" s="688" t="str">
        <f t="shared" si="373"/>
        <v>-</v>
      </c>
      <c r="DC248" s="683">
        <v>0</v>
      </c>
      <c r="DD248" s="681"/>
      <c r="DE248" s="681"/>
      <c r="DF248" s="681"/>
      <c r="DG248" s="687">
        <f t="shared" si="374"/>
        <v>0</v>
      </c>
      <c r="DH248" s="688" t="str">
        <f t="shared" si="375"/>
        <v>-</v>
      </c>
    </row>
    <row r="249" spans="1:112" s="45" customFormat="1" ht="18.75" customHeight="1">
      <c r="A249" t="s">
        <v>2201</v>
      </c>
      <c r="B249" s="49"/>
      <c r="C249" s="385"/>
      <c r="D249" s="628" t="s">
        <v>2578</v>
      </c>
      <c r="E249" s="528" t="s">
        <v>2579</v>
      </c>
      <c r="F249" s="528"/>
      <c r="G249" s="529"/>
      <c r="H249" s="530"/>
      <c r="I249" s="530"/>
      <c r="J249" s="526" t="s">
        <v>186</v>
      </c>
      <c r="K249" s="687">
        <f t="shared" si="332"/>
        <v>0.8</v>
      </c>
      <c r="L249" s="681"/>
      <c r="M249" s="687">
        <f t="shared" si="333"/>
        <v>0</v>
      </c>
      <c r="N249" s="681"/>
      <c r="O249" s="687">
        <f t="shared" si="334"/>
        <v>-0.8</v>
      </c>
      <c r="P249" s="688">
        <f t="shared" si="335"/>
        <v>0</v>
      </c>
      <c r="Q249" s="687">
        <f t="shared" si="336"/>
        <v>0.30000000000000004</v>
      </c>
      <c r="R249" s="681"/>
      <c r="S249" s="687">
        <f t="shared" si="337"/>
        <v>0</v>
      </c>
      <c r="T249" s="681"/>
      <c r="U249" s="687">
        <f t="shared" si="338"/>
        <v>-0.30000000000000004</v>
      </c>
      <c r="V249" s="688">
        <f t="shared" si="339"/>
        <v>0</v>
      </c>
      <c r="W249" s="683">
        <v>0.1</v>
      </c>
      <c r="X249" s="681"/>
      <c r="Y249" s="681"/>
      <c r="Z249" s="681"/>
      <c r="AA249" s="687">
        <f t="shared" si="340"/>
        <v>-0.1</v>
      </c>
      <c r="AB249" s="688">
        <f t="shared" si="341"/>
        <v>0</v>
      </c>
      <c r="AC249" s="683">
        <v>0.1</v>
      </c>
      <c r="AD249" s="681"/>
      <c r="AE249" s="681"/>
      <c r="AF249" s="681"/>
      <c r="AG249" s="687">
        <f t="shared" si="342"/>
        <v>-0.1</v>
      </c>
      <c r="AH249" s="688">
        <f t="shared" si="343"/>
        <v>0</v>
      </c>
      <c r="AI249" s="683">
        <v>0.1</v>
      </c>
      <c r="AJ249" s="681"/>
      <c r="AK249" s="681"/>
      <c r="AL249" s="681"/>
      <c r="AM249" s="687">
        <f t="shared" si="344"/>
        <v>-0.1</v>
      </c>
      <c r="AN249" s="688">
        <f t="shared" si="345"/>
        <v>0</v>
      </c>
      <c r="AO249" s="687">
        <f t="shared" si="346"/>
        <v>0.1</v>
      </c>
      <c r="AP249" s="681"/>
      <c r="AQ249" s="687">
        <f t="shared" si="347"/>
        <v>0</v>
      </c>
      <c r="AR249" s="681"/>
      <c r="AS249" s="687">
        <f t="shared" si="348"/>
        <v>-0.1</v>
      </c>
      <c r="AT249" s="688">
        <f t="shared" si="349"/>
        <v>0</v>
      </c>
      <c r="AU249" s="683">
        <v>0.1</v>
      </c>
      <c r="AV249" s="681"/>
      <c r="AW249" s="681"/>
      <c r="AX249" s="681"/>
      <c r="AY249" s="687">
        <f t="shared" si="350"/>
        <v>-0.1</v>
      </c>
      <c r="AZ249" s="688">
        <f t="shared" si="351"/>
        <v>0</v>
      </c>
      <c r="BA249" s="683">
        <v>0</v>
      </c>
      <c r="BB249" s="681"/>
      <c r="BC249" s="681"/>
      <c r="BD249" s="681"/>
      <c r="BE249" s="687">
        <f t="shared" si="352"/>
        <v>0</v>
      </c>
      <c r="BF249" s="688" t="str">
        <f t="shared" si="353"/>
        <v>-</v>
      </c>
      <c r="BG249" s="683">
        <v>0</v>
      </c>
      <c r="BH249" s="681"/>
      <c r="BI249" s="681"/>
      <c r="BJ249" s="681"/>
      <c r="BK249" s="687">
        <f t="shared" si="354"/>
        <v>0</v>
      </c>
      <c r="BL249" s="688" t="str">
        <f t="shared" si="355"/>
        <v>-</v>
      </c>
      <c r="BM249" s="687">
        <f t="shared" si="356"/>
        <v>0.1</v>
      </c>
      <c r="BN249" s="681"/>
      <c r="BO249" s="687">
        <f t="shared" si="357"/>
        <v>0</v>
      </c>
      <c r="BP249" s="681"/>
      <c r="BQ249" s="687">
        <f t="shared" si="358"/>
        <v>-0.1</v>
      </c>
      <c r="BR249" s="688">
        <f t="shared" si="359"/>
        <v>0</v>
      </c>
      <c r="BS249" s="683">
        <v>0</v>
      </c>
      <c r="BT249" s="681"/>
      <c r="BU249" s="681"/>
      <c r="BV249" s="681"/>
      <c r="BW249" s="687">
        <f t="shared" si="360"/>
        <v>0</v>
      </c>
      <c r="BX249" s="688" t="str">
        <f t="shared" si="361"/>
        <v>-</v>
      </c>
      <c r="BY249" s="683">
        <v>0</v>
      </c>
      <c r="BZ249" s="681"/>
      <c r="CA249" s="681"/>
      <c r="CB249" s="681"/>
      <c r="CC249" s="687">
        <f t="shared" si="362"/>
        <v>0</v>
      </c>
      <c r="CD249" s="688" t="str">
        <f t="shared" si="363"/>
        <v>-</v>
      </c>
      <c r="CE249" s="683">
        <v>0.1</v>
      </c>
      <c r="CF249" s="681"/>
      <c r="CG249" s="681"/>
      <c r="CH249" s="681"/>
      <c r="CI249" s="687">
        <f t="shared" si="364"/>
        <v>-0.1</v>
      </c>
      <c r="CJ249" s="688">
        <f t="shared" si="365"/>
        <v>0</v>
      </c>
      <c r="CK249" s="687">
        <f t="shared" si="366"/>
        <v>0.30000000000000004</v>
      </c>
      <c r="CL249" s="681"/>
      <c r="CM249" s="687">
        <f t="shared" si="367"/>
        <v>0</v>
      </c>
      <c r="CN249" s="681"/>
      <c r="CO249" s="687">
        <f t="shared" si="368"/>
        <v>-0.30000000000000004</v>
      </c>
      <c r="CP249" s="688">
        <f t="shared" si="369"/>
        <v>0</v>
      </c>
      <c r="CQ249" s="683">
        <v>0.1</v>
      </c>
      <c r="CR249" s="681"/>
      <c r="CS249" s="681"/>
      <c r="CT249" s="681"/>
      <c r="CU249" s="687">
        <f t="shared" si="370"/>
        <v>-0.1</v>
      </c>
      <c r="CV249" s="688">
        <f t="shared" si="371"/>
        <v>0</v>
      </c>
      <c r="CW249" s="683">
        <v>0.1</v>
      </c>
      <c r="CX249" s="681"/>
      <c r="CY249" s="681"/>
      <c r="CZ249" s="681"/>
      <c r="DA249" s="687">
        <f t="shared" si="372"/>
        <v>-0.1</v>
      </c>
      <c r="DB249" s="688">
        <f t="shared" si="373"/>
        <v>0</v>
      </c>
      <c r="DC249" s="683">
        <v>0.1</v>
      </c>
      <c r="DD249" s="681"/>
      <c r="DE249" s="681"/>
      <c r="DF249" s="681"/>
      <c r="DG249" s="687">
        <f t="shared" si="374"/>
        <v>-0.1</v>
      </c>
      <c r="DH249" s="688">
        <f t="shared" si="375"/>
        <v>0</v>
      </c>
    </row>
    <row r="250" spans="1:112" s="45" customFormat="1" ht="18.75" customHeight="1">
      <c r="A250" t="e">
        <f>- из сырья Прочих поставщиков</f>
        <v>#NAME?</v>
      </c>
      <c r="B250" s="49"/>
      <c r="C250" s="385"/>
      <c r="D250" s="628" t="s">
        <v>2580</v>
      </c>
      <c r="E250" s="528" t="s">
        <v>2581</v>
      </c>
      <c r="F250" s="528"/>
      <c r="G250" s="529"/>
      <c r="H250" s="530"/>
      <c r="I250" s="530"/>
      <c r="J250" s="526" t="s">
        <v>186</v>
      </c>
      <c r="K250" s="687">
        <f t="shared" si="332"/>
        <v>0.5</v>
      </c>
      <c r="L250" s="681"/>
      <c r="M250" s="687">
        <f t="shared" si="333"/>
        <v>0</v>
      </c>
      <c r="N250" s="681"/>
      <c r="O250" s="687">
        <f t="shared" si="334"/>
        <v>-0.5</v>
      </c>
      <c r="P250" s="688">
        <f t="shared" si="335"/>
        <v>0</v>
      </c>
      <c r="Q250" s="687">
        <f t="shared" si="336"/>
        <v>0</v>
      </c>
      <c r="R250" s="681"/>
      <c r="S250" s="687">
        <f t="shared" si="337"/>
        <v>0</v>
      </c>
      <c r="T250" s="681"/>
      <c r="U250" s="687">
        <f t="shared" si="338"/>
        <v>0</v>
      </c>
      <c r="V250" s="688" t="str">
        <f t="shared" si="339"/>
        <v>-</v>
      </c>
      <c r="W250" s="683">
        <v>0</v>
      </c>
      <c r="X250" s="681"/>
      <c r="Y250" s="681"/>
      <c r="Z250" s="681"/>
      <c r="AA250" s="687">
        <f t="shared" si="340"/>
        <v>0</v>
      </c>
      <c r="AB250" s="688" t="str">
        <f t="shared" si="341"/>
        <v>-</v>
      </c>
      <c r="AC250" s="683">
        <v>0</v>
      </c>
      <c r="AD250" s="681"/>
      <c r="AE250" s="681"/>
      <c r="AF250" s="681"/>
      <c r="AG250" s="687">
        <f t="shared" si="342"/>
        <v>0</v>
      </c>
      <c r="AH250" s="688" t="str">
        <f t="shared" si="343"/>
        <v>-</v>
      </c>
      <c r="AI250" s="683">
        <v>0</v>
      </c>
      <c r="AJ250" s="681"/>
      <c r="AK250" s="681"/>
      <c r="AL250" s="681"/>
      <c r="AM250" s="687">
        <f t="shared" si="344"/>
        <v>0</v>
      </c>
      <c r="AN250" s="688" t="str">
        <f t="shared" si="345"/>
        <v>-</v>
      </c>
      <c r="AO250" s="687">
        <f t="shared" si="346"/>
        <v>0</v>
      </c>
      <c r="AP250" s="681"/>
      <c r="AQ250" s="687">
        <f t="shared" si="347"/>
        <v>0</v>
      </c>
      <c r="AR250" s="681"/>
      <c r="AS250" s="687">
        <f t="shared" si="348"/>
        <v>0</v>
      </c>
      <c r="AT250" s="688" t="str">
        <f t="shared" si="349"/>
        <v>-</v>
      </c>
      <c r="AU250" s="683">
        <v>0</v>
      </c>
      <c r="AV250" s="681"/>
      <c r="AW250" s="681"/>
      <c r="AX250" s="681"/>
      <c r="AY250" s="687">
        <f t="shared" si="350"/>
        <v>0</v>
      </c>
      <c r="AZ250" s="688" t="str">
        <f t="shared" si="351"/>
        <v>-</v>
      </c>
      <c r="BA250" s="683">
        <v>0</v>
      </c>
      <c r="BB250" s="681"/>
      <c r="BC250" s="681"/>
      <c r="BD250" s="681"/>
      <c r="BE250" s="687">
        <f t="shared" si="352"/>
        <v>0</v>
      </c>
      <c r="BF250" s="688" t="str">
        <f t="shared" si="353"/>
        <v>-</v>
      </c>
      <c r="BG250" s="683">
        <v>0</v>
      </c>
      <c r="BH250" s="681"/>
      <c r="BI250" s="681"/>
      <c r="BJ250" s="681"/>
      <c r="BK250" s="687">
        <f t="shared" si="354"/>
        <v>0</v>
      </c>
      <c r="BL250" s="688" t="str">
        <f t="shared" si="355"/>
        <v>-</v>
      </c>
      <c r="BM250" s="687">
        <f t="shared" si="356"/>
        <v>0.2</v>
      </c>
      <c r="BN250" s="681"/>
      <c r="BO250" s="687">
        <f t="shared" si="357"/>
        <v>0</v>
      </c>
      <c r="BP250" s="681"/>
      <c r="BQ250" s="687">
        <f t="shared" si="358"/>
        <v>-0.2</v>
      </c>
      <c r="BR250" s="688">
        <f t="shared" si="359"/>
        <v>0</v>
      </c>
      <c r="BS250" s="683">
        <v>0.1</v>
      </c>
      <c r="BT250" s="681"/>
      <c r="BU250" s="681"/>
      <c r="BV250" s="681"/>
      <c r="BW250" s="687">
        <f t="shared" si="360"/>
        <v>-0.1</v>
      </c>
      <c r="BX250" s="688">
        <f t="shared" si="361"/>
        <v>0</v>
      </c>
      <c r="BY250" s="683">
        <v>0.1</v>
      </c>
      <c r="BZ250" s="681"/>
      <c r="CA250" s="681"/>
      <c r="CB250" s="681"/>
      <c r="CC250" s="687">
        <f t="shared" si="362"/>
        <v>-0.1</v>
      </c>
      <c r="CD250" s="688">
        <f t="shared" si="363"/>
        <v>0</v>
      </c>
      <c r="CE250" s="683">
        <v>0</v>
      </c>
      <c r="CF250" s="681"/>
      <c r="CG250" s="681"/>
      <c r="CH250" s="681"/>
      <c r="CI250" s="687">
        <f t="shared" si="364"/>
        <v>0</v>
      </c>
      <c r="CJ250" s="688" t="str">
        <f t="shared" si="365"/>
        <v>-</v>
      </c>
      <c r="CK250" s="687">
        <f t="shared" si="366"/>
        <v>0.30000000000000004</v>
      </c>
      <c r="CL250" s="681"/>
      <c r="CM250" s="687">
        <f t="shared" si="367"/>
        <v>0</v>
      </c>
      <c r="CN250" s="681"/>
      <c r="CO250" s="687">
        <f t="shared" si="368"/>
        <v>-0.30000000000000004</v>
      </c>
      <c r="CP250" s="688">
        <f t="shared" si="369"/>
        <v>0</v>
      </c>
      <c r="CQ250" s="683">
        <v>0.1</v>
      </c>
      <c r="CR250" s="681"/>
      <c r="CS250" s="681"/>
      <c r="CT250" s="681"/>
      <c r="CU250" s="687">
        <f t="shared" si="370"/>
        <v>-0.1</v>
      </c>
      <c r="CV250" s="688">
        <f t="shared" si="371"/>
        <v>0</v>
      </c>
      <c r="CW250" s="683">
        <v>0.1</v>
      </c>
      <c r="CX250" s="681"/>
      <c r="CY250" s="681"/>
      <c r="CZ250" s="681"/>
      <c r="DA250" s="687">
        <f t="shared" si="372"/>
        <v>-0.1</v>
      </c>
      <c r="DB250" s="688">
        <f t="shared" si="373"/>
        <v>0</v>
      </c>
      <c r="DC250" s="683">
        <v>0.1</v>
      </c>
      <c r="DD250" s="681"/>
      <c r="DE250" s="681"/>
      <c r="DF250" s="681"/>
      <c r="DG250" s="687">
        <f t="shared" si="374"/>
        <v>-0.1</v>
      </c>
      <c r="DH250" s="688">
        <f t="shared" si="375"/>
        <v>0</v>
      </c>
    </row>
    <row r="251" spans="1:112" s="45" customFormat="1" ht="18.75" customHeight="1">
      <c r="A251" t="s">
        <v>2469</v>
      </c>
      <c r="B251" s="49"/>
      <c r="C251" s="385"/>
      <c r="D251" s="56" t="s">
        <v>2582</v>
      </c>
      <c r="E251" s="528" t="s">
        <v>2583</v>
      </c>
      <c r="F251" s="528"/>
      <c r="G251" s="529"/>
      <c r="H251" s="530"/>
      <c r="I251" s="530"/>
      <c r="J251" s="526" t="s">
        <v>186</v>
      </c>
      <c r="K251" s="687">
        <f t="shared" si="332"/>
        <v>0.5</v>
      </c>
      <c r="L251" s="681"/>
      <c r="M251" s="687">
        <f t="shared" si="333"/>
        <v>0</v>
      </c>
      <c r="N251" s="681"/>
      <c r="O251" s="687">
        <f t="shared" si="334"/>
        <v>-0.5</v>
      </c>
      <c r="P251" s="688">
        <f t="shared" si="335"/>
        <v>0</v>
      </c>
      <c r="Q251" s="687">
        <f t="shared" si="336"/>
        <v>0</v>
      </c>
      <c r="R251" s="681"/>
      <c r="S251" s="687">
        <f t="shared" si="337"/>
        <v>0</v>
      </c>
      <c r="T251" s="681"/>
      <c r="U251" s="687">
        <f t="shared" si="338"/>
        <v>0</v>
      </c>
      <c r="V251" s="688" t="str">
        <f t="shared" si="339"/>
        <v>-</v>
      </c>
      <c r="W251" s="683">
        <v>0</v>
      </c>
      <c r="X251" s="681"/>
      <c r="Y251" s="681"/>
      <c r="Z251" s="681"/>
      <c r="AA251" s="687">
        <f t="shared" si="340"/>
        <v>0</v>
      </c>
      <c r="AB251" s="688" t="str">
        <f t="shared" si="341"/>
        <v>-</v>
      </c>
      <c r="AC251" s="683">
        <v>0</v>
      </c>
      <c r="AD251" s="681"/>
      <c r="AE251" s="681"/>
      <c r="AF251" s="681"/>
      <c r="AG251" s="687">
        <f t="shared" si="342"/>
        <v>0</v>
      </c>
      <c r="AH251" s="688" t="str">
        <f t="shared" si="343"/>
        <v>-</v>
      </c>
      <c r="AI251" s="683">
        <v>0</v>
      </c>
      <c r="AJ251" s="681"/>
      <c r="AK251" s="681"/>
      <c r="AL251" s="681"/>
      <c r="AM251" s="687">
        <f t="shared" si="344"/>
        <v>0</v>
      </c>
      <c r="AN251" s="688" t="str">
        <f t="shared" si="345"/>
        <v>-</v>
      </c>
      <c r="AO251" s="687">
        <f t="shared" si="346"/>
        <v>0</v>
      </c>
      <c r="AP251" s="681"/>
      <c r="AQ251" s="687">
        <f t="shared" si="347"/>
        <v>0</v>
      </c>
      <c r="AR251" s="681"/>
      <c r="AS251" s="687">
        <f t="shared" si="348"/>
        <v>0</v>
      </c>
      <c r="AT251" s="688" t="str">
        <f t="shared" si="349"/>
        <v>-</v>
      </c>
      <c r="AU251" s="683">
        <v>0</v>
      </c>
      <c r="AV251" s="681"/>
      <c r="AW251" s="681"/>
      <c r="AX251" s="681"/>
      <c r="AY251" s="687">
        <f t="shared" si="350"/>
        <v>0</v>
      </c>
      <c r="AZ251" s="688" t="str">
        <f t="shared" si="351"/>
        <v>-</v>
      </c>
      <c r="BA251" s="683">
        <v>0</v>
      </c>
      <c r="BB251" s="681"/>
      <c r="BC251" s="681"/>
      <c r="BD251" s="681"/>
      <c r="BE251" s="687">
        <f t="shared" si="352"/>
        <v>0</v>
      </c>
      <c r="BF251" s="688" t="str">
        <f t="shared" si="353"/>
        <v>-</v>
      </c>
      <c r="BG251" s="683">
        <v>0</v>
      </c>
      <c r="BH251" s="681"/>
      <c r="BI251" s="681"/>
      <c r="BJ251" s="681"/>
      <c r="BK251" s="687">
        <f t="shared" si="354"/>
        <v>0</v>
      </c>
      <c r="BL251" s="688" t="str">
        <f t="shared" si="355"/>
        <v>-</v>
      </c>
      <c r="BM251" s="687">
        <f t="shared" si="356"/>
        <v>0.2</v>
      </c>
      <c r="BN251" s="681"/>
      <c r="BO251" s="687">
        <f t="shared" si="357"/>
        <v>0</v>
      </c>
      <c r="BP251" s="681"/>
      <c r="BQ251" s="687">
        <f t="shared" si="358"/>
        <v>-0.2</v>
      </c>
      <c r="BR251" s="688">
        <f t="shared" si="359"/>
        <v>0</v>
      </c>
      <c r="BS251" s="683">
        <v>0.1</v>
      </c>
      <c r="BT251" s="681"/>
      <c r="BU251" s="681"/>
      <c r="BV251" s="681"/>
      <c r="BW251" s="687">
        <f t="shared" si="360"/>
        <v>-0.1</v>
      </c>
      <c r="BX251" s="688">
        <f t="shared" si="361"/>
        <v>0</v>
      </c>
      <c r="BY251" s="683">
        <v>0.1</v>
      </c>
      <c r="BZ251" s="681"/>
      <c r="CA251" s="681"/>
      <c r="CB251" s="681"/>
      <c r="CC251" s="687">
        <f t="shared" si="362"/>
        <v>-0.1</v>
      </c>
      <c r="CD251" s="688">
        <f t="shared" si="363"/>
        <v>0</v>
      </c>
      <c r="CE251" s="683">
        <v>0</v>
      </c>
      <c r="CF251" s="681"/>
      <c r="CG251" s="681"/>
      <c r="CH251" s="681"/>
      <c r="CI251" s="687">
        <f t="shared" si="364"/>
        <v>0</v>
      </c>
      <c r="CJ251" s="688" t="str">
        <f t="shared" si="365"/>
        <v>-</v>
      </c>
      <c r="CK251" s="687">
        <f t="shared" si="366"/>
        <v>0.30000000000000004</v>
      </c>
      <c r="CL251" s="681"/>
      <c r="CM251" s="687">
        <f t="shared" si="367"/>
        <v>0</v>
      </c>
      <c r="CN251" s="681"/>
      <c r="CO251" s="687">
        <f t="shared" si="368"/>
        <v>-0.30000000000000004</v>
      </c>
      <c r="CP251" s="688">
        <f t="shared" si="369"/>
        <v>0</v>
      </c>
      <c r="CQ251" s="683">
        <v>0.1</v>
      </c>
      <c r="CR251" s="681"/>
      <c r="CS251" s="681"/>
      <c r="CT251" s="681"/>
      <c r="CU251" s="687">
        <f t="shared" si="370"/>
        <v>-0.1</v>
      </c>
      <c r="CV251" s="688">
        <f t="shared" si="371"/>
        <v>0</v>
      </c>
      <c r="CW251" s="683">
        <v>0.1</v>
      </c>
      <c r="CX251" s="681"/>
      <c r="CY251" s="681"/>
      <c r="CZ251" s="681"/>
      <c r="DA251" s="687">
        <f t="shared" si="372"/>
        <v>-0.1</v>
      </c>
      <c r="DB251" s="688">
        <f t="shared" si="373"/>
        <v>0</v>
      </c>
      <c r="DC251" s="683">
        <v>0.1</v>
      </c>
      <c r="DD251" s="681"/>
      <c r="DE251" s="681"/>
      <c r="DF251" s="681"/>
      <c r="DG251" s="687">
        <f t="shared" si="374"/>
        <v>-0.1</v>
      </c>
      <c r="DH251" s="688">
        <f t="shared" si="375"/>
        <v>0</v>
      </c>
    </row>
    <row r="252" spans="1:112" s="45" customFormat="1" ht="31.5" customHeight="1">
      <c r="A252" t="s">
        <v>2584</v>
      </c>
      <c r="B252" s="49"/>
      <c r="C252" s="385" t="s">
        <v>2585</v>
      </c>
      <c r="D252" s="628" t="s">
        <v>2584</v>
      </c>
      <c r="E252" s="528" t="s">
        <v>2586</v>
      </c>
      <c r="F252" s="528"/>
      <c r="G252" s="529"/>
      <c r="H252" s="530"/>
      <c r="I252" s="530"/>
      <c r="J252" s="526" t="s">
        <v>186</v>
      </c>
      <c r="K252" s="687">
        <f t="shared" si="332"/>
        <v>0</v>
      </c>
      <c r="L252" s="681"/>
      <c r="M252" s="687">
        <f t="shared" si="333"/>
        <v>0</v>
      </c>
      <c r="N252" s="681"/>
      <c r="O252" s="687">
        <f t="shared" si="334"/>
        <v>0</v>
      </c>
      <c r="P252" s="688" t="str">
        <f t="shared" si="335"/>
        <v>-</v>
      </c>
      <c r="Q252" s="687">
        <f t="shared" si="336"/>
        <v>0</v>
      </c>
      <c r="R252" s="681"/>
      <c r="S252" s="687">
        <f t="shared" si="337"/>
        <v>0</v>
      </c>
      <c r="T252" s="681"/>
      <c r="U252" s="687">
        <f t="shared" si="338"/>
        <v>0</v>
      </c>
      <c r="V252" s="688" t="str">
        <f t="shared" si="339"/>
        <v>-</v>
      </c>
      <c r="W252" s="683">
        <v>0</v>
      </c>
      <c r="X252" s="681"/>
      <c r="Y252" s="681"/>
      <c r="Z252" s="681"/>
      <c r="AA252" s="687">
        <f t="shared" si="340"/>
        <v>0</v>
      </c>
      <c r="AB252" s="688" t="str">
        <f t="shared" si="341"/>
        <v>-</v>
      </c>
      <c r="AC252" s="683">
        <v>0</v>
      </c>
      <c r="AD252" s="681"/>
      <c r="AE252" s="681"/>
      <c r="AF252" s="681"/>
      <c r="AG252" s="687">
        <f t="shared" si="342"/>
        <v>0</v>
      </c>
      <c r="AH252" s="688" t="str">
        <f t="shared" si="343"/>
        <v>-</v>
      </c>
      <c r="AI252" s="683">
        <v>0</v>
      </c>
      <c r="AJ252" s="681"/>
      <c r="AK252" s="681"/>
      <c r="AL252" s="681"/>
      <c r="AM252" s="687">
        <f t="shared" si="344"/>
        <v>0</v>
      </c>
      <c r="AN252" s="688" t="str">
        <f t="shared" si="345"/>
        <v>-</v>
      </c>
      <c r="AO252" s="687">
        <f t="shared" si="346"/>
        <v>0</v>
      </c>
      <c r="AP252" s="681"/>
      <c r="AQ252" s="687">
        <f t="shared" si="347"/>
        <v>0</v>
      </c>
      <c r="AR252" s="681"/>
      <c r="AS252" s="687">
        <f t="shared" si="348"/>
        <v>0</v>
      </c>
      <c r="AT252" s="688" t="str">
        <f t="shared" si="349"/>
        <v>-</v>
      </c>
      <c r="AU252" s="683">
        <v>0</v>
      </c>
      <c r="AV252" s="681"/>
      <c r="AW252" s="681"/>
      <c r="AX252" s="681"/>
      <c r="AY252" s="687">
        <f t="shared" si="350"/>
        <v>0</v>
      </c>
      <c r="AZ252" s="688" t="str">
        <f t="shared" si="351"/>
        <v>-</v>
      </c>
      <c r="BA252" s="683">
        <v>0</v>
      </c>
      <c r="BB252" s="681"/>
      <c r="BC252" s="681"/>
      <c r="BD252" s="681"/>
      <c r="BE252" s="687">
        <f t="shared" si="352"/>
        <v>0</v>
      </c>
      <c r="BF252" s="688" t="str">
        <f t="shared" si="353"/>
        <v>-</v>
      </c>
      <c r="BG252" s="683">
        <v>0</v>
      </c>
      <c r="BH252" s="681"/>
      <c r="BI252" s="681"/>
      <c r="BJ252" s="681"/>
      <c r="BK252" s="687">
        <f t="shared" si="354"/>
        <v>0</v>
      </c>
      <c r="BL252" s="688" t="str">
        <f t="shared" si="355"/>
        <v>-</v>
      </c>
      <c r="BM252" s="687">
        <f t="shared" si="356"/>
        <v>0</v>
      </c>
      <c r="BN252" s="681"/>
      <c r="BO252" s="687">
        <f t="shared" si="357"/>
        <v>0</v>
      </c>
      <c r="BP252" s="681"/>
      <c r="BQ252" s="687">
        <f t="shared" si="358"/>
        <v>0</v>
      </c>
      <c r="BR252" s="688" t="str">
        <f t="shared" si="359"/>
        <v>-</v>
      </c>
      <c r="BS252" s="683">
        <v>0</v>
      </c>
      <c r="BT252" s="681"/>
      <c r="BU252" s="681"/>
      <c r="BV252" s="681"/>
      <c r="BW252" s="687">
        <f t="shared" si="360"/>
        <v>0</v>
      </c>
      <c r="BX252" s="688" t="str">
        <f t="shared" si="361"/>
        <v>-</v>
      </c>
      <c r="BY252" s="683">
        <v>0</v>
      </c>
      <c r="BZ252" s="681"/>
      <c r="CA252" s="681"/>
      <c r="CB252" s="681"/>
      <c r="CC252" s="687">
        <f t="shared" si="362"/>
        <v>0</v>
      </c>
      <c r="CD252" s="688" t="str">
        <f t="shared" si="363"/>
        <v>-</v>
      </c>
      <c r="CE252" s="683">
        <v>0</v>
      </c>
      <c r="CF252" s="681"/>
      <c r="CG252" s="681"/>
      <c r="CH252" s="681"/>
      <c r="CI252" s="687">
        <f t="shared" si="364"/>
        <v>0</v>
      </c>
      <c r="CJ252" s="688" t="str">
        <f t="shared" si="365"/>
        <v>-</v>
      </c>
      <c r="CK252" s="687">
        <f t="shared" si="366"/>
        <v>0</v>
      </c>
      <c r="CL252" s="681"/>
      <c r="CM252" s="687">
        <f t="shared" si="367"/>
        <v>0</v>
      </c>
      <c r="CN252" s="681"/>
      <c r="CO252" s="687">
        <f t="shared" si="368"/>
        <v>0</v>
      </c>
      <c r="CP252" s="688" t="str">
        <f t="shared" si="369"/>
        <v>-</v>
      </c>
      <c r="CQ252" s="683">
        <v>0</v>
      </c>
      <c r="CR252" s="681"/>
      <c r="CS252" s="681"/>
      <c r="CT252" s="681"/>
      <c r="CU252" s="687">
        <f t="shared" si="370"/>
        <v>0</v>
      </c>
      <c r="CV252" s="688" t="str">
        <f t="shared" si="371"/>
        <v>-</v>
      </c>
      <c r="CW252" s="683">
        <v>0</v>
      </c>
      <c r="CX252" s="681"/>
      <c r="CY252" s="681"/>
      <c r="CZ252" s="681"/>
      <c r="DA252" s="687">
        <f t="shared" si="372"/>
        <v>0</v>
      </c>
      <c r="DB252" s="688" t="str">
        <f t="shared" si="373"/>
        <v>-</v>
      </c>
      <c r="DC252" s="683">
        <v>0</v>
      </c>
      <c r="DD252" s="681"/>
      <c r="DE252" s="681"/>
      <c r="DF252" s="681"/>
      <c r="DG252" s="687">
        <f t="shared" si="374"/>
        <v>0</v>
      </c>
      <c r="DH252" s="688" t="str">
        <f t="shared" si="375"/>
        <v>-</v>
      </c>
    </row>
    <row r="253" spans="1:112" s="45" customFormat="1" ht="18.75" customHeight="1">
      <c r="A253" t="s">
        <v>2587</v>
      </c>
      <c r="B253" s="49"/>
      <c r="C253" s="385" t="s">
        <v>2588</v>
      </c>
      <c r="D253" s="628" t="s">
        <v>2587</v>
      </c>
      <c r="E253" s="528" t="s">
        <v>2589</v>
      </c>
      <c r="F253" s="528"/>
      <c r="G253" s="529"/>
      <c r="H253" s="530" t="s">
        <v>2590</v>
      </c>
      <c r="I253" s="530"/>
      <c r="J253" s="526" t="s">
        <v>186</v>
      </c>
      <c r="K253" s="687">
        <f t="shared" si="332"/>
        <v>218.4</v>
      </c>
      <c r="L253" s="681"/>
      <c r="M253" s="687">
        <f t="shared" si="333"/>
        <v>0</v>
      </c>
      <c r="N253" s="681"/>
      <c r="O253" s="687">
        <f t="shared" si="334"/>
        <v>-218.4</v>
      </c>
      <c r="P253" s="688">
        <f t="shared" si="335"/>
        <v>0</v>
      </c>
      <c r="Q253" s="687">
        <f t="shared" si="336"/>
        <v>71.100000000000009</v>
      </c>
      <c r="R253" s="681"/>
      <c r="S253" s="687">
        <f t="shared" si="337"/>
        <v>0</v>
      </c>
      <c r="T253" s="681"/>
      <c r="U253" s="687">
        <f t="shared" si="338"/>
        <v>-71.100000000000009</v>
      </c>
      <c r="V253" s="688">
        <f t="shared" si="339"/>
        <v>0</v>
      </c>
      <c r="W253" s="687">
        <f>W255+W254</f>
        <v>24.200000000000003</v>
      </c>
      <c r="X253" s="681"/>
      <c r="Y253" s="687">
        <f>Y255+Y254</f>
        <v>0</v>
      </c>
      <c r="Z253" s="681"/>
      <c r="AA253" s="687">
        <f t="shared" si="340"/>
        <v>-24.200000000000003</v>
      </c>
      <c r="AB253" s="688">
        <f t="shared" si="341"/>
        <v>0</v>
      </c>
      <c r="AC253" s="687">
        <f>AC255+AC254</f>
        <v>22.700000000000003</v>
      </c>
      <c r="AD253" s="681"/>
      <c r="AE253" s="687">
        <f>AE255+AE254</f>
        <v>0</v>
      </c>
      <c r="AF253" s="681"/>
      <c r="AG253" s="687">
        <f t="shared" si="342"/>
        <v>-22.700000000000003</v>
      </c>
      <c r="AH253" s="688">
        <f t="shared" si="343"/>
        <v>0</v>
      </c>
      <c r="AI253" s="687">
        <f>AI255+AI254</f>
        <v>24.200000000000003</v>
      </c>
      <c r="AJ253" s="681"/>
      <c r="AK253" s="687">
        <f>AK255+AK254</f>
        <v>0</v>
      </c>
      <c r="AL253" s="681"/>
      <c r="AM253" s="687">
        <f t="shared" si="344"/>
        <v>-24.200000000000003</v>
      </c>
      <c r="AN253" s="688">
        <f t="shared" si="345"/>
        <v>0</v>
      </c>
      <c r="AO253" s="687">
        <f t="shared" si="346"/>
        <v>42</v>
      </c>
      <c r="AP253" s="681"/>
      <c r="AQ253" s="687">
        <f t="shared" si="347"/>
        <v>0</v>
      </c>
      <c r="AR253" s="681"/>
      <c r="AS253" s="687">
        <f t="shared" si="348"/>
        <v>-42</v>
      </c>
      <c r="AT253" s="688">
        <f t="shared" si="349"/>
        <v>0</v>
      </c>
      <c r="AU253" s="687">
        <f>AU255+AU254</f>
        <v>13.7</v>
      </c>
      <c r="AV253" s="681"/>
      <c r="AW253" s="687">
        <f>AW255+AW254</f>
        <v>0</v>
      </c>
      <c r="AX253" s="681"/>
      <c r="AY253" s="687">
        <f t="shared" si="350"/>
        <v>-13.7</v>
      </c>
      <c r="AZ253" s="688">
        <f t="shared" si="351"/>
        <v>0</v>
      </c>
      <c r="BA253" s="687">
        <f>BA255+BA254</f>
        <v>14.299999999999999</v>
      </c>
      <c r="BB253" s="681"/>
      <c r="BC253" s="687">
        <f>BC255+BC254</f>
        <v>0</v>
      </c>
      <c r="BD253" s="681"/>
      <c r="BE253" s="687">
        <f t="shared" si="352"/>
        <v>-14.299999999999999</v>
      </c>
      <c r="BF253" s="688">
        <f t="shared" si="353"/>
        <v>0</v>
      </c>
      <c r="BG253" s="687">
        <f>BG255+BG254</f>
        <v>14</v>
      </c>
      <c r="BH253" s="681"/>
      <c r="BI253" s="687">
        <f>BI255+BI254</f>
        <v>0</v>
      </c>
      <c r="BJ253" s="681"/>
      <c r="BK253" s="687">
        <f t="shared" si="354"/>
        <v>-14</v>
      </c>
      <c r="BL253" s="688">
        <f t="shared" si="355"/>
        <v>0</v>
      </c>
      <c r="BM253" s="687">
        <f t="shared" si="356"/>
        <v>38.799999999999997</v>
      </c>
      <c r="BN253" s="681"/>
      <c r="BO253" s="687">
        <f t="shared" si="357"/>
        <v>0</v>
      </c>
      <c r="BP253" s="681"/>
      <c r="BQ253" s="687">
        <f t="shared" si="358"/>
        <v>-38.799999999999997</v>
      </c>
      <c r="BR253" s="688">
        <f t="shared" si="359"/>
        <v>0</v>
      </c>
      <c r="BS253" s="687">
        <f>BS255+BS254</f>
        <v>18.5</v>
      </c>
      <c r="BT253" s="681"/>
      <c r="BU253" s="687">
        <f>BU255+BU254</f>
        <v>0</v>
      </c>
      <c r="BV253" s="681"/>
      <c r="BW253" s="687">
        <f t="shared" si="360"/>
        <v>-18.5</v>
      </c>
      <c r="BX253" s="688">
        <f t="shared" si="361"/>
        <v>0</v>
      </c>
      <c r="BY253" s="687">
        <f>BY255+BY254</f>
        <v>16.799999999999997</v>
      </c>
      <c r="BZ253" s="681"/>
      <c r="CA253" s="687">
        <f>CA255+CA254</f>
        <v>0</v>
      </c>
      <c r="CB253" s="681"/>
      <c r="CC253" s="687">
        <f t="shared" si="362"/>
        <v>-16.799999999999997</v>
      </c>
      <c r="CD253" s="688">
        <f t="shared" si="363"/>
        <v>0</v>
      </c>
      <c r="CE253" s="687">
        <f>CE255+CE254</f>
        <v>3.5</v>
      </c>
      <c r="CF253" s="681"/>
      <c r="CG253" s="687">
        <f>CG255+CG254</f>
        <v>0</v>
      </c>
      <c r="CH253" s="681"/>
      <c r="CI253" s="687">
        <f t="shared" si="364"/>
        <v>-3.5</v>
      </c>
      <c r="CJ253" s="688">
        <f t="shared" si="365"/>
        <v>0</v>
      </c>
      <c r="CK253" s="687">
        <f t="shared" si="366"/>
        <v>66.5</v>
      </c>
      <c r="CL253" s="681"/>
      <c r="CM253" s="687">
        <f t="shared" si="367"/>
        <v>0</v>
      </c>
      <c r="CN253" s="681"/>
      <c r="CO253" s="687">
        <f t="shared" si="368"/>
        <v>-66.5</v>
      </c>
      <c r="CP253" s="688">
        <f t="shared" si="369"/>
        <v>0</v>
      </c>
      <c r="CQ253" s="687">
        <f>CQ255+CQ254</f>
        <v>18.599999999999998</v>
      </c>
      <c r="CR253" s="681"/>
      <c r="CS253" s="687">
        <f>CS255+CS254</f>
        <v>0</v>
      </c>
      <c r="CT253" s="681"/>
      <c r="CU253" s="687">
        <f t="shared" si="370"/>
        <v>-18.599999999999998</v>
      </c>
      <c r="CV253" s="688">
        <f t="shared" si="371"/>
        <v>0</v>
      </c>
      <c r="CW253" s="687">
        <f>CW255+CW254</f>
        <v>23.700000000000003</v>
      </c>
      <c r="CX253" s="681"/>
      <c r="CY253" s="687">
        <f>CY255+CY254</f>
        <v>0</v>
      </c>
      <c r="CZ253" s="681"/>
      <c r="DA253" s="687">
        <f t="shared" si="372"/>
        <v>-23.700000000000003</v>
      </c>
      <c r="DB253" s="688">
        <f t="shared" si="373"/>
        <v>0</v>
      </c>
      <c r="DC253" s="687">
        <f>DC255+DC254</f>
        <v>24.200000000000003</v>
      </c>
      <c r="DD253" s="681"/>
      <c r="DE253" s="687">
        <f>DE255+DE254</f>
        <v>0</v>
      </c>
      <c r="DF253" s="681"/>
      <c r="DG253" s="687">
        <f t="shared" si="374"/>
        <v>-24.200000000000003</v>
      </c>
      <c r="DH253" s="688">
        <f t="shared" si="375"/>
        <v>0</v>
      </c>
    </row>
    <row r="254" spans="1:112" s="45" customFormat="1" ht="18.75" customHeight="1">
      <c r="A254" t="s">
        <v>2552</v>
      </c>
      <c r="B254" s="49"/>
      <c r="C254" s="385"/>
      <c r="D254" s="625" t="s">
        <v>2552</v>
      </c>
      <c r="E254" s="528" t="s">
        <v>2591</v>
      </c>
      <c r="F254" s="528"/>
      <c r="G254" s="529"/>
      <c r="H254" s="530"/>
      <c r="I254" s="530"/>
      <c r="J254" s="526" t="s">
        <v>186</v>
      </c>
      <c r="K254" s="687">
        <f t="shared" si="332"/>
        <v>129.6</v>
      </c>
      <c r="L254" s="681"/>
      <c r="M254" s="687">
        <f t="shared" si="333"/>
        <v>0</v>
      </c>
      <c r="N254" s="681"/>
      <c r="O254" s="687">
        <f t="shared" si="334"/>
        <v>-129.6</v>
      </c>
      <c r="P254" s="688">
        <f t="shared" si="335"/>
        <v>0</v>
      </c>
      <c r="Q254" s="687">
        <f t="shared" si="336"/>
        <v>44.7</v>
      </c>
      <c r="R254" s="681"/>
      <c r="S254" s="687">
        <f t="shared" si="337"/>
        <v>0</v>
      </c>
      <c r="T254" s="681"/>
      <c r="U254" s="687">
        <f t="shared" si="338"/>
        <v>-44.7</v>
      </c>
      <c r="V254" s="688">
        <f t="shared" si="339"/>
        <v>0</v>
      </c>
      <c r="W254" s="683">
        <v>15.4</v>
      </c>
      <c r="X254" s="681"/>
      <c r="Y254" s="681"/>
      <c r="Z254" s="681"/>
      <c r="AA254" s="687">
        <f t="shared" si="340"/>
        <v>-15.4</v>
      </c>
      <c r="AB254" s="688">
        <f t="shared" si="341"/>
        <v>0</v>
      </c>
      <c r="AC254" s="683">
        <v>13.9</v>
      </c>
      <c r="AD254" s="681"/>
      <c r="AE254" s="681"/>
      <c r="AF254" s="681"/>
      <c r="AG254" s="687">
        <f t="shared" si="342"/>
        <v>-13.9</v>
      </c>
      <c r="AH254" s="688">
        <f t="shared" si="343"/>
        <v>0</v>
      </c>
      <c r="AI254" s="683">
        <v>15.4</v>
      </c>
      <c r="AJ254" s="681"/>
      <c r="AK254" s="681"/>
      <c r="AL254" s="681"/>
      <c r="AM254" s="687">
        <f t="shared" si="344"/>
        <v>-15.4</v>
      </c>
      <c r="AN254" s="688">
        <f t="shared" si="345"/>
        <v>0</v>
      </c>
      <c r="AO254" s="687">
        <f t="shared" si="346"/>
        <v>20.099999999999998</v>
      </c>
      <c r="AP254" s="681"/>
      <c r="AQ254" s="687">
        <f t="shared" si="347"/>
        <v>0</v>
      </c>
      <c r="AR254" s="681"/>
      <c r="AS254" s="687">
        <f t="shared" si="348"/>
        <v>-20.099999999999998</v>
      </c>
      <c r="AT254" s="688">
        <f t="shared" si="349"/>
        <v>0</v>
      </c>
      <c r="AU254" s="683">
        <v>8.1999999999999993</v>
      </c>
      <c r="AV254" s="681"/>
      <c r="AW254" s="681"/>
      <c r="AX254" s="681"/>
      <c r="AY254" s="687">
        <f t="shared" si="350"/>
        <v>-8.1999999999999993</v>
      </c>
      <c r="AZ254" s="688">
        <f t="shared" si="351"/>
        <v>0</v>
      </c>
      <c r="BA254" s="683">
        <v>6.1</v>
      </c>
      <c r="BB254" s="681"/>
      <c r="BC254" s="681"/>
      <c r="BD254" s="681"/>
      <c r="BE254" s="687">
        <f t="shared" si="352"/>
        <v>-6.1</v>
      </c>
      <c r="BF254" s="688">
        <f t="shared" si="353"/>
        <v>0</v>
      </c>
      <c r="BG254" s="683">
        <v>5.8</v>
      </c>
      <c r="BH254" s="681"/>
      <c r="BI254" s="681"/>
      <c r="BJ254" s="681"/>
      <c r="BK254" s="687">
        <f t="shared" si="354"/>
        <v>-5.8</v>
      </c>
      <c r="BL254" s="688">
        <f t="shared" si="355"/>
        <v>0</v>
      </c>
      <c r="BM254" s="687">
        <f t="shared" si="356"/>
        <v>19.799999999999997</v>
      </c>
      <c r="BN254" s="681"/>
      <c r="BO254" s="687">
        <f t="shared" si="357"/>
        <v>0</v>
      </c>
      <c r="BP254" s="681"/>
      <c r="BQ254" s="687">
        <f t="shared" si="358"/>
        <v>-19.799999999999997</v>
      </c>
      <c r="BR254" s="688">
        <f t="shared" si="359"/>
        <v>0</v>
      </c>
      <c r="BS254" s="683">
        <v>10.3</v>
      </c>
      <c r="BT254" s="681"/>
      <c r="BU254" s="681"/>
      <c r="BV254" s="681"/>
      <c r="BW254" s="687">
        <f t="shared" si="360"/>
        <v>-10.3</v>
      </c>
      <c r="BX254" s="688">
        <f t="shared" si="361"/>
        <v>0</v>
      </c>
      <c r="BY254" s="683">
        <v>8.6</v>
      </c>
      <c r="BZ254" s="681"/>
      <c r="CA254" s="681"/>
      <c r="CB254" s="681"/>
      <c r="CC254" s="687">
        <f t="shared" si="362"/>
        <v>-8.6</v>
      </c>
      <c r="CD254" s="688">
        <f t="shared" si="363"/>
        <v>0</v>
      </c>
      <c r="CE254" s="683">
        <v>0.9</v>
      </c>
      <c r="CF254" s="681"/>
      <c r="CG254" s="681"/>
      <c r="CH254" s="681"/>
      <c r="CI254" s="687">
        <f t="shared" si="364"/>
        <v>-0.9</v>
      </c>
      <c r="CJ254" s="688">
        <f t="shared" si="365"/>
        <v>0</v>
      </c>
      <c r="CK254" s="687">
        <f t="shared" si="366"/>
        <v>45</v>
      </c>
      <c r="CL254" s="681"/>
      <c r="CM254" s="687">
        <f t="shared" si="367"/>
        <v>0</v>
      </c>
      <c r="CN254" s="681"/>
      <c r="CO254" s="687">
        <f t="shared" si="368"/>
        <v>-45</v>
      </c>
      <c r="CP254" s="688">
        <f t="shared" si="369"/>
        <v>0</v>
      </c>
      <c r="CQ254" s="683">
        <v>14.7</v>
      </c>
      <c r="CR254" s="681"/>
      <c r="CS254" s="681"/>
      <c r="CT254" s="681"/>
      <c r="CU254" s="687">
        <f t="shared" si="370"/>
        <v>-14.7</v>
      </c>
      <c r="CV254" s="688">
        <f t="shared" si="371"/>
        <v>0</v>
      </c>
      <c r="CW254" s="683">
        <v>14.9</v>
      </c>
      <c r="CX254" s="681"/>
      <c r="CY254" s="681"/>
      <c r="CZ254" s="681"/>
      <c r="DA254" s="687">
        <f t="shared" si="372"/>
        <v>-14.9</v>
      </c>
      <c r="DB254" s="688">
        <f t="shared" si="373"/>
        <v>0</v>
      </c>
      <c r="DC254" s="683">
        <v>15.4</v>
      </c>
      <c r="DD254" s="681"/>
      <c r="DE254" s="681"/>
      <c r="DF254" s="681"/>
      <c r="DG254" s="687">
        <f t="shared" si="374"/>
        <v>-15.4</v>
      </c>
      <c r="DH254" s="688">
        <f t="shared" si="375"/>
        <v>0</v>
      </c>
    </row>
    <row r="255" spans="1:112" s="45" customFormat="1" ht="18.75" customHeight="1">
      <c r="A255" t="s">
        <v>2554</v>
      </c>
      <c r="B255" s="49"/>
      <c r="C255" s="385"/>
      <c r="D255" s="625" t="s">
        <v>2554</v>
      </c>
      <c r="E255" s="528" t="s">
        <v>2592</v>
      </c>
      <c r="F255" s="528"/>
      <c r="G255" s="529"/>
      <c r="H255" s="530"/>
      <c r="I255" s="530"/>
      <c r="J255" s="526" t="s">
        <v>186</v>
      </c>
      <c r="K255" s="687">
        <f t="shared" ref="K255:K274" si="376">Q255+AO255+BM255+CK255</f>
        <v>88.8</v>
      </c>
      <c r="L255" s="681"/>
      <c r="M255" s="687">
        <f t="shared" ref="M255:M274" si="377">S255+AQ255+BO255+CM255</f>
        <v>0</v>
      </c>
      <c r="N255" s="681"/>
      <c r="O255" s="687">
        <f t="shared" ref="O255:O274" si="378">IFERROR(M255-K255,"-")</f>
        <v>-88.8</v>
      </c>
      <c r="P255" s="688">
        <f t="shared" ref="P255:P274" si="379">IFERROR(M255/K255,"-")</f>
        <v>0</v>
      </c>
      <c r="Q255" s="687">
        <f t="shared" ref="Q255:Q274" si="380">W255+AC255+AI255</f>
        <v>26.400000000000002</v>
      </c>
      <c r="R255" s="681"/>
      <c r="S255" s="687">
        <f t="shared" ref="S255:S274" si="381">Y255+AE255+AK255</f>
        <v>0</v>
      </c>
      <c r="T255" s="681"/>
      <c r="U255" s="687">
        <f t="shared" ref="U255:U274" si="382">IFERROR(S255-Q255,"-")</f>
        <v>-26.400000000000002</v>
      </c>
      <c r="V255" s="688">
        <f t="shared" ref="V255:V274" si="383">IFERROR(S255/Q255,"-")</f>
        <v>0</v>
      </c>
      <c r="W255" s="683">
        <v>8.8000000000000007</v>
      </c>
      <c r="X255" s="681"/>
      <c r="Y255" s="681"/>
      <c r="Z255" s="681"/>
      <c r="AA255" s="687">
        <f t="shared" ref="AA255:AA274" si="384">IFERROR(Y255-W255,"-")</f>
        <v>-8.8000000000000007</v>
      </c>
      <c r="AB255" s="688">
        <f t="shared" ref="AB255:AB274" si="385">IFERROR(Y255/W255,"-")</f>
        <v>0</v>
      </c>
      <c r="AC255" s="683">
        <v>8.8000000000000007</v>
      </c>
      <c r="AD255" s="681"/>
      <c r="AE255" s="681"/>
      <c r="AF255" s="681"/>
      <c r="AG255" s="687">
        <f t="shared" ref="AG255:AG274" si="386">IFERROR(AE255-AC255,"-")</f>
        <v>-8.8000000000000007</v>
      </c>
      <c r="AH255" s="688">
        <f t="shared" ref="AH255:AH274" si="387">IFERROR(AE255/AC255,"-")</f>
        <v>0</v>
      </c>
      <c r="AI255" s="683">
        <v>8.8000000000000007</v>
      </c>
      <c r="AJ255" s="681"/>
      <c r="AK255" s="681"/>
      <c r="AL255" s="681"/>
      <c r="AM255" s="687">
        <f t="shared" ref="AM255:AM274" si="388">IFERROR(AK255-AI255,"-")</f>
        <v>-8.8000000000000007</v>
      </c>
      <c r="AN255" s="688">
        <f t="shared" ref="AN255:AN274" si="389">IFERROR(AK255/AI255,"-")</f>
        <v>0</v>
      </c>
      <c r="AO255" s="687">
        <f t="shared" ref="AO255:AO274" si="390">AU255+BA255+BG255</f>
        <v>21.9</v>
      </c>
      <c r="AP255" s="681"/>
      <c r="AQ255" s="687">
        <f t="shared" ref="AQ255:AQ274" si="391">AW255+BC255+BI255</f>
        <v>0</v>
      </c>
      <c r="AR255" s="681"/>
      <c r="AS255" s="687">
        <f t="shared" ref="AS255:AS274" si="392">IFERROR(AQ255-AO255,"-")</f>
        <v>-21.9</v>
      </c>
      <c r="AT255" s="688">
        <f t="shared" ref="AT255:AT274" si="393">IFERROR(AQ255/AO255,"-")</f>
        <v>0</v>
      </c>
      <c r="AU255" s="683">
        <v>5.5</v>
      </c>
      <c r="AV255" s="681"/>
      <c r="AW255" s="681"/>
      <c r="AX255" s="681"/>
      <c r="AY255" s="687">
        <f t="shared" ref="AY255:AY274" si="394">IFERROR(AW255-AU255,"-")</f>
        <v>-5.5</v>
      </c>
      <c r="AZ255" s="688">
        <f t="shared" ref="AZ255:AZ274" si="395">IFERROR(AW255/AU255,"-")</f>
        <v>0</v>
      </c>
      <c r="BA255" s="683">
        <v>8.1999999999999993</v>
      </c>
      <c r="BB255" s="681"/>
      <c r="BC255" s="681"/>
      <c r="BD255" s="681"/>
      <c r="BE255" s="687">
        <f t="shared" ref="BE255:BE274" si="396">IFERROR(BC255-BA255,"-")</f>
        <v>-8.1999999999999993</v>
      </c>
      <c r="BF255" s="688">
        <f t="shared" ref="BF255:BF274" si="397">IFERROR(BC255/BA255,"-")</f>
        <v>0</v>
      </c>
      <c r="BG255" s="683">
        <v>8.1999999999999993</v>
      </c>
      <c r="BH255" s="681"/>
      <c r="BI255" s="681"/>
      <c r="BJ255" s="681"/>
      <c r="BK255" s="687">
        <f t="shared" ref="BK255:BK274" si="398">IFERROR(BI255-BG255,"-")</f>
        <v>-8.1999999999999993</v>
      </c>
      <c r="BL255" s="688">
        <f t="shared" ref="BL255:BL274" si="399">IFERROR(BI255/BG255,"-")</f>
        <v>0</v>
      </c>
      <c r="BM255" s="687">
        <f t="shared" ref="BM255:BM274" si="400">BS255+BY255+CE255</f>
        <v>19</v>
      </c>
      <c r="BN255" s="681"/>
      <c r="BO255" s="687">
        <f t="shared" ref="BO255:BO274" si="401">BU255+CA255+CG255</f>
        <v>0</v>
      </c>
      <c r="BP255" s="681"/>
      <c r="BQ255" s="687">
        <f t="shared" ref="BQ255:BQ274" si="402">IFERROR(BO255-BM255,"-")</f>
        <v>-19</v>
      </c>
      <c r="BR255" s="688">
        <f t="shared" ref="BR255:BR274" si="403">IFERROR(BO255/BM255,"-")</f>
        <v>0</v>
      </c>
      <c r="BS255" s="683">
        <v>8.1999999999999993</v>
      </c>
      <c r="BT255" s="681"/>
      <c r="BU255" s="681"/>
      <c r="BV255" s="681"/>
      <c r="BW255" s="687">
        <f t="shared" ref="BW255:BW274" si="404">IFERROR(BU255-BS255,"-")</f>
        <v>-8.1999999999999993</v>
      </c>
      <c r="BX255" s="688">
        <f t="shared" ref="BX255:BX274" si="405">IFERROR(BU255/BS255,"-")</f>
        <v>0</v>
      </c>
      <c r="BY255" s="683">
        <v>8.1999999999999993</v>
      </c>
      <c r="BZ255" s="681"/>
      <c r="CA255" s="681"/>
      <c r="CB255" s="681"/>
      <c r="CC255" s="687">
        <f t="shared" ref="CC255:CC274" si="406">IFERROR(CA255-BY255,"-")</f>
        <v>-8.1999999999999993</v>
      </c>
      <c r="CD255" s="688">
        <f t="shared" ref="CD255:CD274" si="407">IFERROR(CA255/BY255,"-")</f>
        <v>0</v>
      </c>
      <c r="CE255" s="683">
        <v>2.6</v>
      </c>
      <c r="CF255" s="681"/>
      <c r="CG255" s="681"/>
      <c r="CH255" s="681"/>
      <c r="CI255" s="687">
        <f t="shared" ref="CI255:CI274" si="408">IFERROR(CG255-CE255,"-")</f>
        <v>-2.6</v>
      </c>
      <c r="CJ255" s="688">
        <f t="shared" ref="CJ255:CJ274" si="409">IFERROR(CG255/CE255,"-")</f>
        <v>0</v>
      </c>
      <c r="CK255" s="687">
        <f t="shared" ref="CK255:CK274" si="410">CQ255+CW255+DC255</f>
        <v>21.5</v>
      </c>
      <c r="CL255" s="681"/>
      <c r="CM255" s="687">
        <f t="shared" ref="CM255:CM274" si="411">CS255+CY255+DE255</f>
        <v>0</v>
      </c>
      <c r="CN255" s="681"/>
      <c r="CO255" s="687">
        <f t="shared" ref="CO255:CO274" si="412">IFERROR(CM255-CK255,"-")</f>
        <v>-21.5</v>
      </c>
      <c r="CP255" s="688">
        <f t="shared" ref="CP255:CP274" si="413">IFERROR(CM255/CK255,"-")</f>
        <v>0</v>
      </c>
      <c r="CQ255" s="683">
        <v>3.9</v>
      </c>
      <c r="CR255" s="681"/>
      <c r="CS255" s="681"/>
      <c r="CT255" s="681"/>
      <c r="CU255" s="687">
        <f t="shared" ref="CU255:CU274" si="414">IFERROR(CS255-CQ255,"-")</f>
        <v>-3.9</v>
      </c>
      <c r="CV255" s="688">
        <f t="shared" ref="CV255:CV274" si="415">IFERROR(CS255/CQ255,"-")</f>
        <v>0</v>
      </c>
      <c r="CW255" s="683">
        <v>8.8000000000000007</v>
      </c>
      <c r="CX255" s="681"/>
      <c r="CY255" s="681"/>
      <c r="CZ255" s="681"/>
      <c r="DA255" s="687">
        <f t="shared" ref="DA255:DA274" si="416">IFERROR(CY255-CW255,"-")</f>
        <v>-8.8000000000000007</v>
      </c>
      <c r="DB255" s="688">
        <f t="shared" ref="DB255:DB274" si="417">IFERROR(CY255/CW255,"-")</f>
        <v>0</v>
      </c>
      <c r="DC255" s="683">
        <v>8.8000000000000007</v>
      </c>
      <c r="DD255" s="681"/>
      <c r="DE255" s="681"/>
      <c r="DF255" s="681"/>
      <c r="DG255" s="687">
        <f t="shared" ref="DG255:DG274" si="418">IFERROR(DE255-DC255,"-")</f>
        <v>-8.8000000000000007</v>
      </c>
      <c r="DH255" s="688">
        <f t="shared" ref="DH255:DH274" si="419">IFERROR(DE255/DC255,"-")</f>
        <v>0</v>
      </c>
    </row>
    <row r="256" spans="1:112" s="45" customFormat="1" ht="31.5" customHeight="1">
      <c r="A256" t="s">
        <v>2593</v>
      </c>
      <c r="B256" s="49"/>
      <c r="C256" s="537" t="s">
        <v>2594</v>
      </c>
      <c r="D256" s="58" t="s">
        <v>2593</v>
      </c>
      <c r="E256" s="528" t="s">
        <v>2595</v>
      </c>
      <c r="F256" s="528"/>
      <c r="G256" s="529"/>
      <c r="H256" s="530" t="s">
        <v>2596</v>
      </c>
      <c r="I256" s="530"/>
      <c r="J256" s="526" t="s">
        <v>186</v>
      </c>
      <c r="K256" s="687">
        <f t="shared" si="376"/>
        <v>17</v>
      </c>
      <c r="L256" s="681"/>
      <c r="M256" s="687">
        <f t="shared" si="377"/>
        <v>0</v>
      </c>
      <c r="N256" s="681"/>
      <c r="O256" s="687">
        <f t="shared" si="378"/>
        <v>-17</v>
      </c>
      <c r="P256" s="688">
        <f t="shared" si="379"/>
        <v>0</v>
      </c>
      <c r="Q256" s="687">
        <f t="shared" si="380"/>
        <v>4.8000000000000007</v>
      </c>
      <c r="R256" s="681"/>
      <c r="S256" s="687">
        <f t="shared" si="381"/>
        <v>0</v>
      </c>
      <c r="T256" s="681"/>
      <c r="U256" s="687">
        <f t="shared" si="382"/>
        <v>-4.8000000000000007</v>
      </c>
      <c r="V256" s="688">
        <f t="shared" si="383"/>
        <v>0</v>
      </c>
      <c r="W256" s="687">
        <f>W257+W261</f>
        <v>1.6</v>
      </c>
      <c r="X256" s="681"/>
      <c r="Y256" s="687">
        <f>Y257+Y261</f>
        <v>0</v>
      </c>
      <c r="Z256" s="681"/>
      <c r="AA256" s="687">
        <f t="shared" si="384"/>
        <v>-1.6</v>
      </c>
      <c r="AB256" s="688">
        <f t="shared" si="385"/>
        <v>0</v>
      </c>
      <c r="AC256" s="687">
        <f>AC257+AC261</f>
        <v>1.6</v>
      </c>
      <c r="AD256" s="681"/>
      <c r="AE256" s="687">
        <f>AE257+AE261</f>
        <v>0</v>
      </c>
      <c r="AF256" s="681"/>
      <c r="AG256" s="687">
        <f t="shared" si="386"/>
        <v>-1.6</v>
      </c>
      <c r="AH256" s="688">
        <f t="shared" si="387"/>
        <v>0</v>
      </c>
      <c r="AI256" s="687">
        <f>AI257+AI261</f>
        <v>1.6</v>
      </c>
      <c r="AJ256" s="681"/>
      <c r="AK256" s="687">
        <f>AK257+AK261</f>
        <v>0</v>
      </c>
      <c r="AL256" s="681"/>
      <c r="AM256" s="687">
        <f t="shared" si="388"/>
        <v>-1.6</v>
      </c>
      <c r="AN256" s="688">
        <f t="shared" si="389"/>
        <v>0</v>
      </c>
      <c r="AO256" s="687">
        <f t="shared" si="390"/>
        <v>4.4000000000000004</v>
      </c>
      <c r="AP256" s="681"/>
      <c r="AQ256" s="687">
        <f t="shared" si="391"/>
        <v>0</v>
      </c>
      <c r="AR256" s="681"/>
      <c r="AS256" s="687">
        <f t="shared" si="392"/>
        <v>-4.4000000000000004</v>
      </c>
      <c r="AT256" s="688">
        <f t="shared" si="393"/>
        <v>0</v>
      </c>
      <c r="AU256" s="687">
        <f>AU257+AU261</f>
        <v>1</v>
      </c>
      <c r="AV256" s="681"/>
      <c r="AW256" s="687">
        <f>AW257+AW261</f>
        <v>0</v>
      </c>
      <c r="AX256" s="681"/>
      <c r="AY256" s="687">
        <f t="shared" si="394"/>
        <v>-1</v>
      </c>
      <c r="AZ256" s="688">
        <f t="shared" si="395"/>
        <v>0</v>
      </c>
      <c r="BA256" s="687">
        <f>BA257+BA261</f>
        <v>1.7</v>
      </c>
      <c r="BB256" s="681"/>
      <c r="BC256" s="687">
        <f>BC257+BC261</f>
        <v>0</v>
      </c>
      <c r="BD256" s="681"/>
      <c r="BE256" s="687">
        <f t="shared" si="396"/>
        <v>-1.7</v>
      </c>
      <c r="BF256" s="688">
        <f t="shared" si="397"/>
        <v>0</v>
      </c>
      <c r="BG256" s="687">
        <f>BG257+BG261</f>
        <v>1.7</v>
      </c>
      <c r="BH256" s="681"/>
      <c r="BI256" s="687">
        <f>BI257+BI261</f>
        <v>0</v>
      </c>
      <c r="BJ256" s="681"/>
      <c r="BK256" s="687">
        <f t="shared" si="398"/>
        <v>-1.7</v>
      </c>
      <c r="BL256" s="688">
        <f t="shared" si="399"/>
        <v>0</v>
      </c>
      <c r="BM256" s="687">
        <f t="shared" si="400"/>
        <v>3.9</v>
      </c>
      <c r="BN256" s="681"/>
      <c r="BO256" s="687">
        <f t="shared" si="401"/>
        <v>0</v>
      </c>
      <c r="BP256" s="681"/>
      <c r="BQ256" s="687">
        <f t="shared" si="402"/>
        <v>-3.9</v>
      </c>
      <c r="BR256" s="688">
        <f t="shared" si="403"/>
        <v>0</v>
      </c>
      <c r="BS256" s="687">
        <f>BS257+BS261</f>
        <v>1.7</v>
      </c>
      <c r="BT256" s="681"/>
      <c r="BU256" s="687">
        <f>BU257+BU261</f>
        <v>0</v>
      </c>
      <c r="BV256" s="681"/>
      <c r="BW256" s="687">
        <f t="shared" si="404"/>
        <v>-1.7</v>
      </c>
      <c r="BX256" s="688">
        <f t="shared" si="405"/>
        <v>0</v>
      </c>
      <c r="BY256" s="687">
        <f>BY257+BY261</f>
        <v>1.7</v>
      </c>
      <c r="BZ256" s="681"/>
      <c r="CA256" s="687">
        <f>CA257+CA261</f>
        <v>0</v>
      </c>
      <c r="CB256" s="681"/>
      <c r="CC256" s="687">
        <f t="shared" si="406"/>
        <v>-1.7</v>
      </c>
      <c r="CD256" s="688">
        <f t="shared" si="407"/>
        <v>0</v>
      </c>
      <c r="CE256" s="687">
        <f>CE257+CE261</f>
        <v>0.5</v>
      </c>
      <c r="CF256" s="681"/>
      <c r="CG256" s="687">
        <f>CG257+CG261</f>
        <v>0</v>
      </c>
      <c r="CH256" s="681"/>
      <c r="CI256" s="687">
        <f t="shared" si="408"/>
        <v>-0.5</v>
      </c>
      <c r="CJ256" s="688">
        <f t="shared" si="409"/>
        <v>0</v>
      </c>
      <c r="CK256" s="687">
        <f t="shared" si="410"/>
        <v>3.9</v>
      </c>
      <c r="CL256" s="681"/>
      <c r="CM256" s="687">
        <f t="shared" si="411"/>
        <v>0</v>
      </c>
      <c r="CN256" s="681"/>
      <c r="CO256" s="687">
        <f t="shared" si="412"/>
        <v>-3.9</v>
      </c>
      <c r="CP256" s="688">
        <f t="shared" si="413"/>
        <v>0</v>
      </c>
      <c r="CQ256" s="687">
        <f>CQ257+CQ261</f>
        <v>0.7</v>
      </c>
      <c r="CR256" s="681"/>
      <c r="CS256" s="687">
        <f>CS257+CS261</f>
        <v>0</v>
      </c>
      <c r="CT256" s="681"/>
      <c r="CU256" s="687">
        <f t="shared" si="414"/>
        <v>-0.7</v>
      </c>
      <c r="CV256" s="688">
        <f t="shared" si="415"/>
        <v>0</v>
      </c>
      <c r="CW256" s="687">
        <f>CW257+CW261</f>
        <v>1.6</v>
      </c>
      <c r="CX256" s="681"/>
      <c r="CY256" s="687">
        <f>CY257+CY261</f>
        <v>0</v>
      </c>
      <c r="CZ256" s="681"/>
      <c r="DA256" s="687">
        <f t="shared" si="416"/>
        <v>-1.6</v>
      </c>
      <c r="DB256" s="688">
        <f t="shared" si="417"/>
        <v>0</v>
      </c>
      <c r="DC256" s="687">
        <f>DC257+DC261</f>
        <v>1.6</v>
      </c>
      <c r="DD256" s="681"/>
      <c r="DE256" s="687">
        <f>DE257+DE261</f>
        <v>0</v>
      </c>
      <c r="DF256" s="681"/>
      <c r="DG256" s="687">
        <f t="shared" si="418"/>
        <v>-1.6</v>
      </c>
      <c r="DH256" s="688">
        <f t="shared" si="419"/>
        <v>0</v>
      </c>
    </row>
    <row r="257" spans="1:112" s="45" customFormat="1" ht="24" customHeight="1">
      <c r="A257" t="s">
        <v>2229</v>
      </c>
      <c r="B257" s="49"/>
      <c r="C257" s="385" t="s">
        <v>2597</v>
      </c>
      <c r="D257" s="628" t="s">
        <v>2229</v>
      </c>
      <c r="E257" s="528" t="s">
        <v>2598</v>
      </c>
      <c r="F257" s="528"/>
      <c r="G257" s="529"/>
      <c r="H257" s="530" t="s">
        <v>2599</v>
      </c>
      <c r="I257" s="530"/>
      <c r="J257" s="526" t="s">
        <v>186</v>
      </c>
      <c r="K257" s="687">
        <f t="shared" si="376"/>
        <v>0</v>
      </c>
      <c r="L257" s="681"/>
      <c r="M257" s="687">
        <f t="shared" si="377"/>
        <v>0</v>
      </c>
      <c r="N257" s="681"/>
      <c r="O257" s="687">
        <f t="shared" si="378"/>
        <v>0</v>
      </c>
      <c r="P257" s="688" t="str">
        <f t="shared" si="379"/>
        <v>-</v>
      </c>
      <c r="Q257" s="687">
        <f t="shared" si="380"/>
        <v>0</v>
      </c>
      <c r="R257" s="681"/>
      <c r="S257" s="687">
        <f t="shared" si="381"/>
        <v>0</v>
      </c>
      <c r="T257" s="681"/>
      <c r="U257" s="687">
        <f t="shared" si="382"/>
        <v>0</v>
      </c>
      <c r="V257" s="688" t="str">
        <f t="shared" si="383"/>
        <v>-</v>
      </c>
      <c r="W257" s="687">
        <f>W258+W259+W260</f>
        <v>0</v>
      </c>
      <c r="X257" s="681"/>
      <c r="Y257" s="687">
        <f>Y258+Y259+Y260</f>
        <v>0</v>
      </c>
      <c r="Z257" s="681"/>
      <c r="AA257" s="687">
        <f t="shared" si="384"/>
        <v>0</v>
      </c>
      <c r="AB257" s="688" t="str">
        <f t="shared" si="385"/>
        <v>-</v>
      </c>
      <c r="AC257" s="687">
        <f>AC258+AC259+AC260</f>
        <v>0</v>
      </c>
      <c r="AD257" s="681"/>
      <c r="AE257" s="687">
        <f>AE258+AE259+AE260</f>
        <v>0</v>
      </c>
      <c r="AF257" s="681"/>
      <c r="AG257" s="687">
        <f t="shared" si="386"/>
        <v>0</v>
      </c>
      <c r="AH257" s="688" t="str">
        <f t="shared" si="387"/>
        <v>-</v>
      </c>
      <c r="AI257" s="687">
        <f>AI258+AI259+AI260</f>
        <v>0</v>
      </c>
      <c r="AJ257" s="681"/>
      <c r="AK257" s="687">
        <f>AK258+AK259+AK260</f>
        <v>0</v>
      </c>
      <c r="AL257" s="681"/>
      <c r="AM257" s="687">
        <f t="shared" si="388"/>
        <v>0</v>
      </c>
      <c r="AN257" s="688" t="str">
        <f t="shared" si="389"/>
        <v>-</v>
      </c>
      <c r="AO257" s="687">
        <f t="shared" si="390"/>
        <v>0</v>
      </c>
      <c r="AP257" s="681"/>
      <c r="AQ257" s="687">
        <f t="shared" si="391"/>
        <v>0</v>
      </c>
      <c r="AR257" s="681"/>
      <c r="AS257" s="687">
        <f t="shared" si="392"/>
        <v>0</v>
      </c>
      <c r="AT257" s="688" t="str">
        <f t="shared" si="393"/>
        <v>-</v>
      </c>
      <c r="AU257" s="687">
        <f>AU258+AU259+AU260</f>
        <v>0</v>
      </c>
      <c r="AV257" s="681"/>
      <c r="AW257" s="687">
        <f>AW258+AW259+AW260</f>
        <v>0</v>
      </c>
      <c r="AX257" s="681"/>
      <c r="AY257" s="687">
        <f t="shared" si="394"/>
        <v>0</v>
      </c>
      <c r="AZ257" s="688" t="str">
        <f t="shared" si="395"/>
        <v>-</v>
      </c>
      <c r="BA257" s="687">
        <f>BA258+BA259+BA260</f>
        <v>0</v>
      </c>
      <c r="BB257" s="681"/>
      <c r="BC257" s="687">
        <f>BC258+BC259+BC260</f>
        <v>0</v>
      </c>
      <c r="BD257" s="681"/>
      <c r="BE257" s="687">
        <f t="shared" si="396"/>
        <v>0</v>
      </c>
      <c r="BF257" s="688" t="str">
        <f t="shared" si="397"/>
        <v>-</v>
      </c>
      <c r="BG257" s="687">
        <f>BG258+BG259+BG260</f>
        <v>0</v>
      </c>
      <c r="BH257" s="681"/>
      <c r="BI257" s="687">
        <f>BI258+BI259+BI260</f>
        <v>0</v>
      </c>
      <c r="BJ257" s="681"/>
      <c r="BK257" s="687">
        <f t="shared" si="398"/>
        <v>0</v>
      </c>
      <c r="BL257" s="688" t="str">
        <f t="shared" si="399"/>
        <v>-</v>
      </c>
      <c r="BM257" s="687">
        <f t="shared" si="400"/>
        <v>0</v>
      </c>
      <c r="BN257" s="681"/>
      <c r="BO257" s="687">
        <f t="shared" si="401"/>
        <v>0</v>
      </c>
      <c r="BP257" s="681"/>
      <c r="BQ257" s="687">
        <f t="shared" si="402"/>
        <v>0</v>
      </c>
      <c r="BR257" s="688" t="str">
        <f t="shared" si="403"/>
        <v>-</v>
      </c>
      <c r="BS257" s="687">
        <f>BS258+BS259+BS260</f>
        <v>0</v>
      </c>
      <c r="BT257" s="681"/>
      <c r="BU257" s="687">
        <f>BU258+BU259+BU260</f>
        <v>0</v>
      </c>
      <c r="BV257" s="681"/>
      <c r="BW257" s="687">
        <f t="shared" si="404"/>
        <v>0</v>
      </c>
      <c r="BX257" s="688" t="str">
        <f t="shared" si="405"/>
        <v>-</v>
      </c>
      <c r="BY257" s="687">
        <f>BY258+BY259+BY260</f>
        <v>0</v>
      </c>
      <c r="BZ257" s="681"/>
      <c r="CA257" s="687">
        <f>CA258+CA259+CA260</f>
        <v>0</v>
      </c>
      <c r="CB257" s="681"/>
      <c r="CC257" s="687">
        <f t="shared" si="406"/>
        <v>0</v>
      </c>
      <c r="CD257" s="688" t="str">
        <f t="shared" si="407"/>
        <v>-</v>
      </c>
      <c r="CE257" s="687">
        <f>CE258+CE259+CE260</f>
        <v>0</v>
      </c>
      <c r="CF257" s="681"/>
      <c r="CG257" s="687">
        <f>CG258+CG259+CG260</f>
        <v>0</v>
      </c>
      <c r="CH257" s="681"/>
      <c r="CI257" s="687">
        <f t="shared" si="408"/>
        <v>0</v>
      </c>
      <c r="CJ257" s="688" t="str">
        <f t="shared" si="409"/>
        <v>-</v>
      </c>
      <c r="CK257" s="687">
        <f t="shared" si="410"/>
        <v>0</v>
      </c>
      <c r="CL257" s="681"/>
      <c r="CM257" s="687">
        <f t="shared" si="411"/>
        <v>0</v>
      </c>
      <c r="CN257" s="681"/>
      <c r="CO257" s="687">
        <f t="shared" si="412"/>
        <v>0</v>
      </c>
      <c r="CP257" s="688" t="str">
        <f t="shared" si="413"/>
        <v>-</v>
      </c>
      <c r="CQ257" s="687">
        <f>CQ258+CQ259+CQ260</f>
        <v>0</v>
      </c>
      <c r="CR257" s="681"/>
      <c r="CS257" s="687">
        <f>CS258+CS259+CS260</f>
        <v>0</v>
      </c>
      <c r="CT257" s="681"/>
      <c r="CU257" s="687">
        <f t="shared" si="414"/>
        <v>0</v>
      </c>
      <c r="CV257" s="688" t="str">
        <f t="shared" si="415"/>
        <v>-</v>
      </c>
      <c r="CW257" s="687">
        <f>CW258+CW259+CW260</f>
        <v>0</v>
      </c>
      <c r="CX257" s="681"/>
      <c r="CY257" s="687">
        <f>CY258+CY259+CY260</f>
        <v>0</v>
      </c>
      <c r="CZ257" s="681"/>
      <c r="DA257" s="687">
        <f t="shared" si="416"/>
        <v>0</v>
      </c>
      <c r="DB257" s="688" t="str">
        <f t="shared" si="417"/>
        <v>-</v>
      </c>
      <c r="DC257" s="687">
        <f>DC258+DC259+DC260</f>
        <v>0</v>
      </c>
      <c r="DD257" s="681"/>
      <c r="DE257" s="687">
        <f>DE258+DE259+DE260</f>
        <v>0</v>
      </c>
      <c r="DF257" s="681"/>
      <c r="DG257" s="687">
        <f t="shared" si="418"/>
        <v>0</v>
      </c>
      <c r="DH257" s="688" t="str">
        <f t="shared" si="419"/>
        <v>-</v>
      </c>
    </row>
    <row r="258" spans="1:112" s="45" customFormat="1" ht="18.75" customHeight="1">
      <c r="A258" t="s">
        <v>2495</v>
      </c>
      <c r="B258" s="49"/>
      <c r="C258" s="385"/>
      <c r="D258" s="628" t="s">
        <v>2496</v>
      </c>
      <c r="E258" s="528" t="s">
        <v>2600</v>
      </c>
      <c r="F258" s="528"/>
      <c r="G258" s="529"/>
      <c r="H258" s="530"/>
      <c r="I258" s="530"/>
      <c r="J258" s="526" t="s">
        <v>186</v>
      </c>
      <c r="K258" s="687">
        <f t="shared" si="376"/>
        <v>0</v>
      </c>
      <c r="L258" s="681"/>
      <c r="M258" s="687">
        <f t="shared" si="377"/>
        <v>0</v>
      </c>
      <c r="N258" s="681"/>
      <c r="O258" s="687">
        <f t="shared" si="378"/>
        <v>0</v>
      </c>
      <c r="P258" s="688" t="str">
        <f t="shared" si="379"/>
        <v>-</v>
      </c>
      <c r="Q258" s="687">
        <f t="shared" si="380"/>
        <v>0</v>
      </c>
      <c r="R258" s="681"/>
      <c r="S258" s="687">
        <f t="shared" si="381"/>
        <v>0</v>
      </c>
      <c r="T258" s="681"/>
      <c r="U258" s="687">
        <f t="shared" si="382"/>
        <v>0</v>
      </c>
      <c r="V258" s="688" t="str">
        <f t="shared" si="383"/>
        <v>-</v>
      </c>
      <c r="W258" s="683">
        <v>0</v>
      </c>
      <c r="X258" s="681"/>
      <c r="Y258" s="681"/>
      <c r="Z258" s="681"/>
      <c r="AA258" s="687">
        <f t="shared" si="384"/>
        <v>0</v>
      </c>
      <c r="AB258" s="688" t="str">
        <f t="shared" si="385"/>
        <v>-</v>
      </c>
      <c r="AC258" s="683">
        <v>0</v>
      </c>
      <c r="AD258" s="681"/>
      <c r="AE258" s="681"/>
      <c r="AF258" s="681"/>
      <c r="AG258" s="687">
        <f t="shared" si="386"/>
        <v>0</v>
      </c>
      <c r="AH258" s="688" t="str">
        <f t="shared" si="387"/>
        <v>-</v>
      </c>
      <c r="AI258" s="683">
        <v>0</v>
      </c>
      <c r="AJ258" s="681"/>
      <c r="AK258" s="681"/>
      <c r="AL258" s="681"/>
      <c r="AM258" s="687">
        <f t="shared" si="388"/>
        <v>0</v>
      </c>
      <c r="AN258" s="688" t="str">
        <f t="shared" si="389"/>
        <v>-</v>
      </c>
      <c r="AO258" s="687">
        <f t="shared" si="390"/>
        <v>0</v>
      </c>
      <c r="AP258" s="681"/>
      <c r="AQ258" s="687">
        <f t="shared" si="391"/>
        <v>0</v>
      </c>
      <c r="AR258" s="681"/>
      <c r="AS258" s="687">
        <f t="shared" si="392"/>
        <v>0</v>
      </c>
      <c r="AT258" s="688" t="str">
        <f t="shared" si="393"/>
        <v>-</v>
      </c>
      <c r="AU258" s="683">
        <v>0</v>
      </c>
      <c r="AV258" s="681"/>
      <c r="AW258" s="681"/>
      <c r="AX258" s="681"/>
      <c r="AY258" s="687">
        <f t="shared" si="394"/>
        <v>0</v>
      </c>
      <c r="AZ258" s="688" t="str">
        <f t="shared" si="395"/>
        <v>-</v>
      </c>
      <c r="BA258" s="683">
        <v>0</v>
      </c>
      <c r="BB258" s="681"/>
      <c r="BC258" s="681"/>
      <c r="BD258" s="681"/>
      <c r="BE258" s="687">
        <f t="shared" si="396"/>
        <v>0</v>
      </c>
      <c r="BF258" s="688" t="str">
        <f t="shared" si="397"/>
        <v>-</v>
      </c>
      <c r="BG258" s="683">
        <v>0</v>
      </c>
      <c r="BH258" s="681"/>
      <c r="BI258" s="681"/>
      <c r="BJ258" s="681"/>
      <c r="BK258" s="687">
        <f t="shared" si="398"/>
        <v>0</v>
      </c>
      <c r="BL258" s="688" t="str">
        <f t="shared" si="399"/>
        <v>-</v>
      </c>
      <c r="BM258" s="687">
        <f t="shared" si="400"/>
        <v>0</v>
      </c>
      <c r="BN258" s="681"/>
      <c r="BO258" s="687">
        <f t="shared" si="401"/>
        <v>0</v>
      </c>
      <c r="BP258" s="681"/>
      <c r="BQ258" s="687">
        <f t="shared" si="402"/>
        <v>0</v>
      </c>
      <c r="BR258" s="688" t="str">
        <f t="shared" si="403"/>
        <v>-</v>
      </c>
      <c r="BS258" s="683">
        <v>0</v>
      </c>
      <c r="BT258" s="681"/>
      <c r="BU258" s="681"/>
      <c r="BV258" s="681"/>
      <c r="BW258" s="687">
        <f t="shared" si="404"/>
        <v>0</v>
      </c>
      <c r="BX258" s="688" t="str">
        <f t="shared" si="405"/>
        <v>-</v>
      </c>
      <c r="BY258" s="683">
        <v>0</v>
      </c>
      <c r="BZ258" s="681"/>
      <c r="CA258" s="681"/>
      <c r="CB258" s="681"/>
      <c r="CC258" s="687">
        <f t="shared" si="406"/>
        <v>0</v>
      </c>
      <c r="CD258" s="688" t="str">
        <f t="shared" si="407"/>
        <v>-</v>
      </c>
      <c r="CE258" s="683">
        <v>0</v>
      </c>
      <c r="CF258" s="681"/>
      <c r="CG258" s="681"/>
      <c r="CH258" s="681"/>
      <c r="CI258" s="687">
        <f t="shared" si="408"/>
        <v>0</v>
      </c>
      <c r="CJ258" s="688" t="str">
        <f t="shared" si="409"/>
        <v>-</v>
      </c>
      <c r="CK258" s="687">
        <f t="shared" si="410"/>
        <v>0</v>
      </c>
      <c r="CL258" s="681"/>
      <c r="CM258" s="687">
        <f t="shared" si="411"/>
        <v>0</v>
      </c>
      <c r="CN258" s="681"/>
      <c r="CO258" s="687">
        <f t="shared" si="412"/>
        <v>0</v>
      </c>
      <c r="CP258" s="688" t="str">
        <f t="shared" si="413"/>
        <v>-</v>
      </c>
      <c r="CQ258" s="683">
        <v>0</v>
      </c>
      <c r="CR258" s="681"/>
      <c r="CS258" s="681"/>
      <c r="CT258" s="681"/>
      <c r="CU258" s="687">
        <f t="shared" si="414"/>
        <v>0</v>
      </c>
      <c r="CV258" s="688" t="str">
        <f t="shared" si="415"/>
        <v>-</v>
      </c>
      <c r="CW258" s="683">
        <v>0</v>
      </c>
      <c r="CX258" s="681"/>
      <c r="CY258" s="681"/>
      <c r="CZ258" s="681"/>
      <c r="DA258" s="687">
        <f t="shared" si="416"/>
        <v>0</v>
      </c>
      <c r="DB258" s="688" t="str">
        <f t="shared" si="417"/>
        <v>-</v>
      </c>
      <c r="DC258" s="683">
        <v>0</v>
      </c>
      <c r="DD258" s="681"/>
      <c r="DE258" s="681"/>
      <c r="DF258" s="681"/>
      <c r="DG258" s="687">
        <f t="shared" si="418"/>
        <v>0</v>
      </c>
      <c r="DH258" s="688" t="str">
        <f t="shared" si="419"/>
        <v>-</v>
      </c>
    </row>
    <row r="259" spans="1:112" s="45" customFormat="1" ht="18.75" customHeight="1">
      <c r="A259" t="s">
        <v>2201</v>
      </c>
      <c r="B259" s="49"/>
      <c r="C259" s="385"/>
      <c r="D259" s="628" t="s">
        <v>2202</v>
      </c>
      <c r="E259" s="528" t="s">
        <v>2601</v>
      </c>
      <c r="F259" s="528"/>
      <c r="G259" s="529"/>
      <c r="H259" s="530"/>
      <c r="I259" s="530"/>
      <c r="J259" s="526" t="s">
        <v>186</v>
      </c>
      <c r="K259" s="687">
        <f t="shared" si="376"/>
        <v>0</v>
      </c>
      <c r="L259" s="681"/>
      <c r="M259" s="687">
        <f t="shared" si="377"/>
        <v>0</v>
      </c>
      <c r="N259" s="681"/>
      <c r="O259" s="687">
        <f t="shared" si="378"/>
        <v>0</v>
      </c>
      <c r="P259" s="688" t="str">
        <f t="shared" si="379"/>
        <v>-</v>
      </c>
      <c r="Q259" s="687">
        <f t="shared" si="380"/>
        <v>0</v>
      </c>
      <c r="R259" s="681"/>
      <c r="S259" s="687">
        <f t="shared" si="381"/>
        <v>0</v>
      </c>
      <c r="T259" s="681"/>
      <c r="U259" s="687">
        <f t="shared" si="382"/>
        <v>0</v>
      </c>
      <c r="V259" s="688" t="str">
        <f t="shared" si="383"/>
        <v>-</v>
      </c>
      <c r="W259" s="683">
        <v>0</v>
      </c>
      <c r="X259" s="681"/>
      <c r="Y259" s="681"/>
      <c r="Z259" s="681"/>
      <c r="AA259" s="687">
        <f t="shared" si="384"/>
        <v>0</v>
      </c>
      <c r="AB259" s="688" t="str">
        <f t="shared" si="385"/>
        <v>-</v>
      </c>
      <c r="AC259" s="683">
        <v>0</v>
      </c>
      <c r="AD259" s="681"/>
      <c r="AE259" s="681"/>
      <c r="AF259" s="681"/>
      <c r="AG259" s="687">
        <f t="shared" si="386"/>
        <v>0</v>
      </c>
      <c r="AH259" s="688" t="str">
        <f t="shared" si="387"/>
        <v>-</v>
      </c>
      <c r="AI259" s="683">
        <v>0</v>
      </c>
      <c r="AJ259" s="681"/>
      <c r="AK259" s="681"/>
      <c r="AL259" s="681"/>
      <c r="AM259" s="687">
        <f t="shared" si="388"/>
        <v>0</v>
      </c>
      <c r="AN259" s="688" t="str">
        <f t="shared" si="389"/>
        <v>-</v>
      </c>
      <c r="AO259" s="687">
        <f t="shared" si="390"/>
        <v>0</v>
      </c>
      <c r="AP259" s="681"/>
      <c r="AQ259" s="687">
        <f t="shared" si="391"/>
        <v>0</v>
      </c>
      <c r="AR259" s="681"/>
      <c r="AS259" s="687">
        <f t="shared" si="392"/>
        <v>0</v>
      </c>
      <c r="AT259" s="688" t="str">
        <f t="shared" si="393"/>
        <v>-</v>
      </c>
      <c r="AU259" s="683">
        <v>0</v>
      </c>
      <c r="AV259" s="681"/>
      <c r="AW259" s="681"/>
      <c r="AX259" s="681"/>
      <c r="AY259" s="687">
        <f t="shared" si="394"/>
        <v>0</v>
      </c>
      <c r="AZ259" s="688" t="str">
        <f t="shared" si="395"/>
        <v>-</v>
      </c>
      <c r="BA259" s="683">
        <v>0</v>
      </c>
      <c r="BB259" s="681"/>
      <c r="BC259" s="681"/>
      <c r="BD259" s="681"/>
      <c r="BE259" s="687">
        <f t="shared" si="396"/>
        <v>0</v>
      </c>
      <c r="BF259" s="688" t="str">
        <f t="shared" si="397"/>
        <v>-</v>
      </c>
      <c r="BG259" s="683">
        <v>0</v>
      </c>
      <c r="BH259" s="681"/>
      <c r="BI259" s="681"/>
      <c r="BJ259" s="681"/>
      <c r="BK259" s="687">
        <f t="shared" si="398"/>
        <v>0</v>
      </c>
      <c r="BL259" s="688" t="str">
        <f t="shared" si="399"/>
        <v>-</v>
      </c>
      <c r="BM259" s="687">
        <f t="shared" si="400"/>
        <v>0</v>
      </c>
      <c r="BN259" s="681"/>
      <c r="BO259" s="687">
        <f t="shared" si="401"/>
        <v>0</v>
      </c>
      <c r="BP259" s="681"/>
      <c r="BQ259" s="687">
        <f t="shared" si="402"/>
        <v>0</v>
      </c>
      <c r="BR259" s="688" t="str">
        <f t="shared" si="403"/>
        <v>-</v>
      </c>
      <c r="BS259" s="683">
        <v>0</v>
      </c>
      <c r="BT259" s="681"/>
      <c r="BU259" s="681"/>
      <c r="BV259" s="681"/>
      <c r="BW259" s="687">
        <f t="shared" si="404"/>
        <v>0</v>
      </c>
      <c r="BX259" s="688" t="str">
        <f t="shared" si="405"/>
        <v>-</v>
      </c>
      <c r="BY259" s="683">
        <v>0</v>
      </c>
      <c r="BZ259" s="681"/>
      <c r="CA259" s="681"/>
      <c r="CB259" s="681"/>
      <c r="CC259" s="687">
        <f t="shared" si="406"/>
        <v>0</v>
      </c>
      <c r="CD259" s="688" t="str">
        <f t="shared" si="407"/>
        <v>-</v>
      </c>
      <c r="CE259" s="683">
        <v>0</v>
      </c>
      <c r="CF259" s="681"/>
      <c r="CG259" s="681"/>
      <c r="CH259" s="681"/>
      <c r="CI259" s="687">
        <f t="shared" si="408"/>
        <v>0</v>
      </c>
      <c r="CJ259" s="688" t="str">
        <f t="shared" si="409"/>
        <v>-</v>
      </c>
      <c r="CK259" s="687">
        <f t="shared" si="410"/>
        <v>0</v>
      </c>
      <c r="CL259" s="681"/>
      <c r="CM259" s="687">
        <f t="shared" si="411"/>
        <v>0</v>
      </c>
      <c r="CN259" s="681"/>
      <c r="CO259" s="687">
        <f t="shared" si="412"/>
        <v>0</v>
      </c>
      <c r="CP259" s="688" t="str">
        <f t="shared" si="413"/>
        <v>-</v>
      </c>
      <c r="CQ259" s="683">
        <v>0</v>
      </c>
      <c r="CR259" s="681"/>
      <c r="CS259" s="681"/>
      <c r="CT259" s="681"/>
      <c r="CU259" s="687">
        <f t="shared" si="414"/>
        <v>0</v>
      </c>
      <c r="CV259" s="688" t="str">
        <f t="shared" si="415"/>
        <v>-</v>
      </c>
      <c r="CW259" s="683">
        <v>0</v>
      </c>
      <c r="CX259" s="681"/>
      <c r="CY259" s="681"/>
      <c r="CZ259" s="681"/>
      <c r="DA259" s="687">
        <f t="shared" si="416"/>
        <v>0</v>
      </c>
      <c r="DB259" s="688" t="str">
        <f t="shared" si="417"/>
        <v>-</v>
      </c>
      <c r="DC259" s="683">
        <v>0</v>
      </c>
      <c r="DD259" s="681"/>
      <c r="DE259" s="681"/>
      <c r="DF259" s="681"/>
      <c r="DG259" s="687">
        <f t="shared" si="418"/>
        <v>0</v>
      </c>
      <c r="DH259" s="688" t="str">
        <f t="shared" si="419"/>
        <v>-</v>
      </c>
    </row>
    <row r="260" spans="1:112" s="45" customFormat="1" ht="18.75" customHeight="1">
      <c r="A260" t="e">
        <f>- из газа Прочих поставщиков</f>
        <v>#NAME?</v>
      </c>
      <c r="B260" s="49"/>
      <c r="C260" s="385"/>
      <c r="D260" s="619" t="s">
        <v>2602</v>
      </c>
      <c r="E260" s="528" t="s">
        <v>2603</v>
      </c>
      <c r="F260" s="528"/>
      <c r="G260" s="529"/>
      <c r="H260" s="530"/>
      <c r="I260" s="530"/>
      <c r="J260" s="526" t="s">
        <v>186</v>
      </c>
      <c r="K260" s="687">
        <f t="shared" si="376"/>
        <v>0</v>
      </c>
      <c r="L260" s="681"/>
      <c r="M260" s="687">
        <f t="shared" si="377"/>
        <v>0</v>
      </c>
      <c r="N260" s="681"/>
      <c r="O260" s="687">
        <f t="shared" si="378"/>
        <v>0</v>
      </c>
      <c r="P260" s="688" t="str">
        <f t="shared" si="379"/>
        <v>-</v>
      </c>
      <c r="Q260" s="687">
        <f t="shared" si="380"/>
        <v>0</v>
      </c>
      <c r="R260" s="681"/>
      <c r="S260" s="687">
        <f t="shared" si="381"/>
        <v>0</v>
      </c>
      <c r="T260" s="681"/>
      <c r="U260" s="687">
        <f t="shared" si="382"/>
        <v>0</v>
      </c>
      <c r="V260" s="688" t="str">
        <f t="shared" si="383"/>
        <v>-</v>
      </c>
      <c r="W260" s="683">
        <v>0</v>
      </c>
      <c r="X260" s="681"/>
      <c r="Y260" s="681"/>
      <c r="Z260" s="681"/>
      <c r="AA260" s="687">
        <f t="shared" si="384"/>
        <v>0</v>
      </c>
      <c r="AB260" s="688" t="str">
        <f t="shared" si="385"/>
        <v>-</v>
      </c>
      <c r="AC260" s="683">
        <v>0</v>
      </c>
      <c r="AD260" s="681"/>
      <c r="AE260" s="681"/>
      <c r="AF260" s="681"/>
      <c r="AG260" s="687">
        <f t="shared" si="386"/>
        <v>0</v>
      </c>
      <c r="AH260" s="688" t="str">
        <f t="shared" si="387"/>
        <v>-</v>
      </c>
      <c r="AI260" s="683">
        <v>0</v>
      </c>
      <c r="AJ260" s="681"/>
      <c r="AK260" s="681"/>
      <c r="AL260" s="681"/>
      <c r="AM260" s="687">
        <f t="shared" si="388"/>
        <v>0</v>
      </c>
      <c r="AN260" s="688" t="str">
        <f t="shared" si="389"/>
        <v>-</v>
      </c>
      <c r="AO260" s="687">
        <f t="shared" si="390"/>
        <v>0</v>
      </c>
      <c r="AP260" s="681"/>
      <c r="AQ260" s="687">
        <f t="shared" si="391"/>
        <v>0</v>
      </c>
      <c r="AR260" s="681"/>
      <c r="AS260" s="687">
        <f t="shared" si="392"/>
        <v>0</v>
      </c>
      <c r="AT260" s="688" t="str">
        <f t="shared" si="393"/>
        <v>-</v>
      </c>
      <c r="AU260" s="683">
        <v>0</v>
      </c>
      <c r="AV260" s="681"/>
      <c r="AW260" s="681"/>
      <c r="AX260" s="681"/>
      <c r="AY260" s="687">
        <f t="shared" si="394"/>
        <v>0</v>
      </c>
      <c r="AZ260" s="688" t="str">
        <f t="shared" si="395"/>
        <v>-</v>
      </c>
      <c r="BA260" s="683">
        <v>0</v>
      </c>
      <c r="BB260" s="681"/>
      <c r="BC260" s="681"/>
      <c r="BD260" s="681"/>
      <c r="BE260" s="687">
        <f t="shared" si="396"/>
        <v>0</v>
      </c>
      <c r="BF260" s="688" t="str">
        <f t="shared" si="397"/>
        <v>-</v>
      </c>
      <c r="BG260" s="683">
        <v>0</v>
      </c>
      <c r="BH260" s="681"/>
      <c r="BI260" s="681"/>
      <c r="BJ260" s="681"/>
      <c r="BK260" s="687">
        <f t="shared" si="398"/>
        <v>0</v>
      </c>
      <c r="BL260" s="688" t="str">
        <f t="shared" si="399"/>
        <v>-</v>
      </c>
      <c r="BM260" s="687">
        <f t="shared" si="400"/>
        <v>0</v>
      </c>
      <c r="BN260" s="681"/>
      <c r="BO260" s="687">
        <f t="shared" si="401"/>
        <v>0</v>
      </c>
      <c r="BP260" s="681"/>
      <c r="BQ260" s="687">
        <f t="shared" si="402"/>
        <v>0</v>
      </c>
      <c r="BR260" s="688" t="str">
        <f t="shared" si="403"/>
        <v>-</v>
      </c>
      <c r="BS260" s="683">
        <v>0</v>
      </c>
      <c r="BT260" s="681"/>
      <c r="BU260" s="681"/>
      <c r="BV260" s="681"/>
      <c r="BW260" s="687">
        <f t="shared" si="404"/>
        <v>0</v>
      </c>
      <c r="BX260" s="688" t="str">
        <f t="shared" si="405"/>
        <v>-</v>
      </c>
      <c r="BY260" s="683">
        <v>0</v>
      </c>
      <c r="BZ260" s="681"/>
      <c r="CA260" s="681"/>
      <c r="CB260" s="681"/>
      <c r="CC260" s="687">
        <f t="shared" si="406"/>
        <v>0</v>
      </c>
      <c r="CD260" s="688" t="str">
        <f t="shared" si="407"/>
        <v>-</v>
      </c>
      <c r="CE260" s="683">
        <v>0</v>
      </c>
      <c r="CF260" s="681"/>
      <c r="CG260" s="681"/>
      <c r="CH260" s="681"/>
      <c r="CI260" s="687">
        <f t="shared" si="408"/>
        <v>0</v>
      </c>
      <c r="CJ260" s="688" t="str">
        <f t="shared" si="409"/>
        <v>-</v>
      </c>
      <c r="CK260" s="687">
        <f t="shared" si="410"/>
        <v>0</v>
      </c>
      <c r="CL260" s="681"/>
      <c r="CM260" s="687">
        <f t="shared" si="411"/>
        <v>0</v>
      </c>
      <c r="CN260" s="681"/>
      <c r="CO260" s="687">
        <f t="shared" si="412"/>
        <v>0</v>
      </c>
      <c r="CP260" s="688" t="str">
        <f t="shared" si="413"/>
        <v>-</v>
      </c>
      <c r="CQ260" s="683">
        <v>0</v>
      </c>
      <c r="CR260" s="681"/>
      <c r="CS260" s="681"/>
      <c r="CT260" s="681"/>
      <c r="CU260" s="687">
        <f t="shared" si="414"/>
        <v>0</v>
      </c>
      <c r="CV260" s="688" t="str">
        <f t="shared" si="415"/>
        <v>-</v>
      </c>
      <c r="CW260" s="683">
        <v>0</v>
      </c>
      <c r="CX260" s="681"/>
      <c r="CY260" s="681"/>
      <c r="CZ260" s="681"/>
      <c r="DA260" s="687">
        <f t="shared" si="416"/>
        <v>0</v>
      </c>
      <c r="DB260" s="688" t="str">
        <f t="shared" si="417"/>
        <v>-</v>
      </c>
      <c r="DC260" s="683">
        <v>0</v>
      </c>
      <c r="DD260" s="681"/>
      <c r="DE260" s="681"/>
      <c r="DF260" s="681"/>
      <c r="DG260" s="687">
        <f t="shared" si="418"/>
        <v>0</v>
      </c>
      <c r="DH260" s="688" t="str">
        <f t="shared" si="419"/>
        <v>-</v>
      </c>
    </row>
    <row r="261" spans="1:112" s="45" customFormat="1" ht="18.75" customHeight="1">
      <c r="A261" t="s">
        <v>2136</v>
      </c>
      <c r="B261" s="49"/>
      <c r="C261" s="385" t="s">
        <v>2604</v>
      </c>
      <c r="D261" s="628" t="s">
        <v>2136</v>
      </c>
      <c r="E261" s="528" t="s">
        <v>2605</v>
      </c>
      <c r="F261" s="528"/>
      <c r="G261" s="529"/>
      <c r="H261" s="530"/>
      <c r="I261" s="530"/>
      <c r="J261" s="526" t="s">
        <v>186</v>
      </c>
      <c r="K261" s="687">
        <f t="shared" si="376"/>
        <v>17</v>
      </c>
      <c r="L261" s="681"/>
      <c r="M261" s="687">
        <f t="shared" si="377"/>
        <v>0</v>
      </c>
      <c r="N261" s="681"/>
      <c r="O261" s="687">
        <f t="shared" si="378"/>
        <v>-17</v>
      </c>
      <c r="P261" s="688">
        <f t="shared" si="379"/>
        <v>0</v>
      </c>
      <c r="Q261" s="687">
        <f t="shared" si="380"/>
        <v>4.8000000000000007</v>
      </c>
      <c r="R261" s="681"/>
      <c r="S261" s="687">
        <f t="shared" si="381"/>
        <v>0</v>
      </c>
      <c r="T261" s="681"/>
      <c r="U261" s="687">
        <f t="shared" si="382"/>
        <v>-4.8000000000000007</v>
      </c>
      <c r="V261" s="688">
        <f t="shared" si="383"/>
        <v>0</v>
      </c>
      <c r="W261" s="683">
        <v>1.6</v>
      </c>
      <c r="X261" s="681"/>
      <c r="Y261" s="681"/>
      <c r="Z261" s="681"/>
      <c r="AA261" s="687">
        <f t="shared" si="384"/>
        <v>-1.6</v>
      </c>
      <c r="AB261" s="688">
        <f t="shared" si="385"/>
        <v>0</v>
      </c>
      <c r="AC261" s="683">
        <v>1.6</v>
      </c>
      <c r="AD261" s="681"/>
      <c r="AE261" s="681"/>
      <c r="AF261" s="681"/>
      <c r="AG261" s="687">
        <f t="shared" si="386"/>
        <v>-1.6</v>
      </c>
      <c r="AH261" s="688">
        <f t="shared" si="387"/>
        <v>0</v>
      </c>
      <c r="AI261" s="683">
        <v>1.6</v>
      </c>
      <c r="AJ261" s="681"/>
      <c r="AK261" s="681"/>
      <c r="AL261" s="681"/>
      <c r="AM261" s="687">
        <f t="shared" si="388"/>
        <v>-1.6</v>
      </c>
      <c r="AN261" s="688">
        <f t="shared" si="389"/>
        <v>0</v>
      </c>
      <c r="AO261" s="687">
        <f t="shared" si="390"/>
        <v>4.4000000000000004</v>
      </c>
      <c r="AP261" s="681"/>
      <c r="AQ261" s="687">
        <f t="shared" si="391"/>
        <v>0</v>
      </c>
      <c r="AR261" s="681"/>
      <c r="AS261" s="687">
        <f t="shared" si="392"/>
        <v>-4.4000000000000004</v>
      </c>
      <c r="AT261" s="688">
        <f t="shared" si="393"/>
        <v>0</v>
      </c>
      <c r="AU261" s="683">
        <v>1</v>
      </c>
      <c r="AV261" s="681"/>
      <c r="AW261" s="681"/>
      <c r="AX261" s="681"/>
      <c r="AY261" s="687">
        <f t="shared" si="394"/>
        <v>-1</v>
      </c>
      <c r="AZ261" s="688">
        <f t="shared" si="395"/>
        <v>0</v>
      </c>
      <c r="BA261" s="683">
        <v>1.7</v>
      </c>
      <c r="BB261" s="681"/>
      <c r="BC261" s="681"/>
      <c r="BD261" s="681"/>
      <c r="BE261" s="687">
        <f t="shared" si="396"/>
        <v>-1.7</v>
      </c>
      <c r="BF261" s="688">
        <f t="shared" si="397"/>
        <v>0</v>
      </c>
      <c r="BG261" s="683">
        <v>1.7</v>
      </c>
      <c r="BH261" s="681"/>
      <c r="BI261" s="681"/>
      <c r="BJ261" s="681"/>
      <c r="BK261" s="687">
        <f t="shared" si="398"/>
        <v>-1.7</v>
      </c>
      <c r="BL261" s="688">
        <f t="shared" si="399"/>
        <v>0</v>
      </c>
      <c r="BM261" s="687">
        <f t="shared" si="400"/>
        <v>3.9</v>
      </c>
      <c r="BN261" s="681"/>
      <c r="BO261" s="687">
        <f t="shared" si="401"/>
        <v>0</v>
      </c>
      <c r="BP261" s="681"/>
      <c r="BQ261" s="687">
        <f t="shared" si="402"/>
        <v>-3.9</v>
      </c>
      <c r="BR261" s="688">
        <f t="shared" si="403"/>
        <v>0</v>
      </c>
      <c r="BS261" s="683">
        <v>1.7</v>
      </c>
      <c r="BT261" s="681"/>
      <c r="BU261" s="681"/>
      <c r="BV261" s="681"/>
      <c r="BW261" s="687">
        <f t="shared" si="404"/>
        <v>-1.7</v>
      </c>
      <c r="BX261" s="688">
        <f t="shared" si="405"/>
        <v>0</v>
      </c>
      <c r="BY261" s="683">
        <v>1.7</v>
      </c>
      <c r="BZ261" s="681"/>
      <c r="CA261" s="681"/>
      <c r="CB261" s="681"/>
      <c r="CC261" s="687">
        <f t="shared" si="406"/>
        <v>-1.7</v>
      </c>
      <c r="CD261" s="688">
        <f t="shared" si="407"/>
        <v>0</v>
      </c>
      <c r="CE261" s="683">
        <v>0.5</v>
      </c>
      <c r="CF261" s="681"/>
      <c r="CG261" s="681"/>
      <c r="CH261" s="681"/>
      <c r="CI261" s="687">
        <f t="shared" si="408"/>
        <v>-0.5</v>
      </c>
      <c r="CJ261" s="688">
        <f t="shared" si="409"/>
        <v>0</v>
      </c>
      <c r="CK261" s="687">
        <f t="shared" si="410"/>
        <v>3.9</v>
      </c>
      <c r="CL261" s="681"/>
      <c r="CM261" s="687">
        <f t="shared" si="411"/>
        <v>0</v>
      </c>
      <c r="CN261" s="681"/>
      <c r="CO261" s="687">
        <f t="shared" si="412"/>
        <v>-3.9</v>
      </c>
      <c r="CP261" s="688">
        <f t="shared" si="413"/>
        <v>0</v>
      </c>
      <c r="CQ261" s="683">
        <v>0.7</v>
      </c>
      <c r="CR261" s="681"/>
      <c r="CS261" s="681"/>
      <c r="CT261" s="681"/>
      <c r="CU261" s="687">
        <f t="shared" si="414"/>
        <v>-0.7</v>
      </c>
      <c r="CV261" s="688">
        <f t="shared" si="415"/>
        <v>0</v>
      </c>
      <c r="CW261" s="683">
        <v>1.6</v>
      </c>
      <c r="CX261" s="681"/>
      <c r="CY261" s="681"/>
      <c r="CZ261" s="681"/>
      <c r="DA261" s="687">
        <f t="shared" si="416"/>
        <v>-1.6</v>
      </c>
      <c r="DB261" s="688">
        <f t="shared" si="417"/>
        <v>0</v>
      </c>
      <c r="DC261" s="683">
        <v>1.6</v>
      </c>
      <c r="DD261" s="681"/>
      <c r="DE261" s="681"/>
      <c r="DF261" s="681"/>
      <c r="DG261" s="687">
        <f t="shared" si="418"/>
        <v>-1.6</v>
      </c>
      <c r="DH261" s="688">
        <f t="shared" si="419"/>
        <v>0</v>
      </c>
    </row>
    <row r="262" spans="1:112" s="45" customFormat="1" ht="18.75" customHeight="1">
      <c r="A262" t="s">
        <v>2606</v>
      </c>
      <c r="B262" s="49"/>
      <c r="C262" s="537" t="s">
        <v>2607</v>
      </c>
      <c r="D262" s="627" t="s">
        <v>2606</v>
      </c>
      <c r="E262" s="528" t="s">
        <v>2608</v>
      </c>
      <c r="F262" s="528"/>
      <c r="G262" s="529"/>
      <c r="H262" s="530" t="s">
        <v>2609</v>
      </c>
      <c r="I262" s="530"/>
      <c r="J262" s="526" t="s">
        <v>186</v>
      </c>
      <c r="K262" s="687">
        <f t="shared" si="376"/>
        <v>3.7</v>
      </c>
      <c r="L262" s="681"/>
      <c r="M262" s="687">
        <f t="shared" si="377"/>
        <v>0</v>
      </c>
      <c r="N262" s="681"/>
      <c r="O262" s="687">
        <f t="shared" si="378"/>
        <v>-3.7</v>
      </c>
      <c r="P262" s="688">
        <f t="shared" si="379"/>
        <v>0</v>
      </c>
      <c r="Q262" s="687">
        <f t="shared" si="380"/>
        <v>1.167</v>
      </c>
      <c r="R262" s="681"/>
      <c r="S262" s="687">
        <f t="shared" si="381"/>
        <v>0</v>
      </c>
      <c r="T262" s="681"/>
      <c r="U262" s="687">
        <f t="shared" si="382"/>
        <v>-1.167</v>
      </c>
      <c r="V262" s="688">
        <f t="shared" si="383"/>
        <v>0</v>
      </c>
      <c r="W262" s="687">
        <f>W263/1000</f>
        <v>0.40600000000000003</v>
      </c>
      <c r="X262" s="681"/>
      <c r="Y262" s="687">
        <f>Y263/1000</f>
        <v>0</v>
      </c>
      <c r="Z262" s="681"/>
      <c r="AA262" s="687">
        <f t="shared" si="384"/>
        <v>-0.40600000000000003</v>
      </c>
      <c r="AB262" s="688">
        <f t="shared" si="385"/>
        <v>0</v>
      </c>
      <c r="AC262" s="687">
        <f>AC263/1000</f>
        <v>0.36699999999999999</v>
      </c>
      <c r="AD262" s="681"/>
      <c r="AE262" s="687">
        <f>AE263/1000</f>
        <v>0</v>
      </c>
      <c r="AF262" s="681"/>
      <c r="AG262" s="687">
        <f t="shared" si="386"/>
        <v>-0.36699999999999999</v>
      </c>
      <c r="AH262" s="688">
        <f t="shared" si="387"/>
        <v>0</v>
      </c>
      <c r="AI262" s="687">
        <f>AI263/1000</f>
        <v>0.39400000000000002</v>
      </c>
      <c r="AJ262" s="681"/>
      <c r="AK262" s="687">
        <f>AK263/1000</f>
        <v>0</v>
      </c>
      <c r="AL262" s="681"/>
      <c r="AM262" s="687">
        <f t="shared" si="388"/>
        <v>-0.39400000000000002</v>
      </c>
      <c r="AN262" s="688">
        <f t="shared" si="389"/>
        <v>0</v>
      </c>
      <c r="AO262" s="687">
        <f t="shared" si="390"/>
        <v>0.504</v>
      </c>
      <c r="AP262" s="681"/>
      <c r="AQ262" s="687">
        <f t="shared" si="391"/>
        <v>0</v>
      </c>
      <c r="AR262" s="681"/>
      <c r="AS262" s="687">
        <f t="shared" si="392"/>
        <v>-0.504</v>
      </c>
      <c r="AT262" s="688">
        <f t="shared" si="393"/>
        <v>0</v>
      </c>
      <c r="AU262" s="687">
        <f>AU263/1000</f>
        <v>0.17199999999999999</v>
      </c>
      <c r="AV262" s="681"/>
      <c r="AW262" s="687">
        <f>AW263/1000</f>
        <v>0</v>
      </c>
      <c r="AX262" s="681"/>
      <c r="AY262" s="687">
        <f t="shared" si="394"/>
        <v>-0.17199999999999999</v>
      </c>
      <c r="AZ262" s="688">
        <f t="shared" si="395"/>
        <v>0</v>
      </c>
      <c r="BA262" s="687">
        <f>BA263/1000</f>
        <v>0.26400000000000001</v>
      </c>
      <c r="BB262" s="681"/>
      <c r="BC262" s="687">
        <f>BC263/1000</f>
        <v>0</v>
      </c>
      <c r="BD262" s="681"/>
      <c r="BE262" s="687">
        <f t="shared" si="396"/>
        <v>-0.26400000000000001</v>
      </c>
      <c r="BF262" s="688">
        <f t="shared" si="397"/>
        <v>0</v>
      </c>
      <c r="BG262" s="687">
        <f>BG263/1000</f>
        <v>6.8000000000000005E-2</v>
      </c>
      <c r="BH262" s="681"/>
      <c r="BI262" s="687">
        <f>BI263/1000</f>
        <v>0</v>
      </c>
      <c r="BJ262" s="681"/>
      <c r="BK262" s="687">
        <f t="shared" si="398"/>
        <v>-6.8000000000000005E-2</v>
      </c>
      <c r="BL262" s="688">
        <f t="shared" si="399"/>
        <v>0</v>
      </c>
      <c r="BM262" s="687">
        <f t="shared" si="400"/>
        <v>0.82699999999999996</v>
      </c>
      <c r="BN262" s="681"/>
      <c r="BO262" s="687">
        <f t="shared" si="401"/>
        <v>0</v>
      </c>
      <c r="BP262" s="681"/>
      <c r="BQ262" s="687">
        <f t="shared" si="402"/>
        <v>-0.82699999999999996</v>
      </c>
      <c r="BR262" s="688">
        <f t="shared" si="403"/>
        <v>0</v>
      </c>
      <c r="BS262" s="687">
        <f>BS263/1000</f>
        <v>0.214</v>
      </c>
      <c r="BT262" s="681"/>
      <c r="BU262" s="687">
        <f>BU263/1000</f>
        <v>0</v>
      </c>
      <c r="BV262" s="681"/>
      <c r="BW262" s="687">
        <f t="shared" si="404"/>
        <v>-0.214</v>
      </c>
      <c r="BX262" s="688">
        <f t="shared" si="405"/>
        <v>0</v>
      </c>
      <c r="BY262" s="687">
        <f>BY263/1000</f>
        <v>0.35599999999999998</v>
      </c>
      <c r="BZ262" s="681"/>
      <c r="CA262" s="687">
        <f>CA263/1000</f>
        <v>0</v>
      </c>
      <c r="CB262" s="681"/>
      <c r="CC262" s="687">
        <f t="shared" si="406"/>
        <v>-0.35599999999999998</v>
      </c>
      <c r="CD262" s="688">
        <f t="shared" si="407"/>
        <v>0</v>
      </c>
      <c r="CE262" s="687">
        <f>CE263/1000</f>
        <v>0.25700000000000001</v>
      </c>
      <c r="CF262" s="681"/>
      <c r="CG262" s="687">
        <f>CG263/1000</f>
        <v>0</v>
      </c>
      <c r="CH262" s="681"/>
      <c r="CI262" s="687">
        <f t="shared" si="408"/>
        <v>-0.25700000000000001</v>
      </c>
      <c r="CJ262" s="688">
        <f t="shared" si="409"/>
        <v>0</v>
      </c>
      <c r="CK262" s="687">
        <f t="shared" si="410"/>
        <v>1.202</v>
      </c>
      <c r="CL262" s="681"/>
      <c r="CM262" s="687">
        <f t="shared" si="411"/>
        <v>0</v>
      </c>
      <c r="CN262" s="681"/>
      <c r="CO262" s="687">
        <f t="shared" si="412"/>
        <v>-1.202</v>
      </c>
      <c r="CP262" s="688">
        <f t="shared" si="413"/>
        <v>0</v>
      </c>
      <c r="CQ262" s="687">
        <f>CQ263/1000</f>
        <v>0.40300000000000002</v>
      </c>
      <c r="CR262" s="681"/>
      <c r="CS262" s="687">
        <f>CS263/1000</f>
        <v>0</v>
      </c>
      <c r="CT262" s="681"/>
      <c r="CU262" s="687">
        <f t="shared" si="414"/>
        <v>-0.40300000000000002</v>
      </c>
      <c r="CV262" s="688">
        <f t="shared" si="415"/>
        <v>0</v>
      </c>
      <c r="CW262" s="687">
        <f>CW263/1000</f>
        <v>0.39300000000000002</v>
      </c>
      <c r="CX262" s="681"/>
      <c r="CY262" s="687">
        <f>CY263/1000</f>
        <v>0</v>
      </c>
      <c r="CZ262" s="681"/>
      <c r="DA262" s="687">
        <f t="shared" si="416"/>
        <v>-0.39300000000000002</v>
      </c>
      <c r="DB262" s="688">
        <f t="shared" si="417"/>
        <v>0</v>
      </c>
      <c r="DC262" s="687">
        <f>DC263/1000</f>
        <v>0.40600000000000003</v>
      </c>
      <c r="DD262" s="681"/>
      <c r="DE262" s="687">
        <f>DE263/1000</f>
        <v>0</v>
      </c>
      <c r="DF262" s="681"/>
      <c r="DG262" s="687">
        <f t="shared" si="418"/>
        <v>-0.40600000000000003</v>
      </c>
      <c r="DH262" s="688">
        <f t="shared" si="419"/>
        <v>0</v>
      </c>
    </row>
    <row r="263" spans="1:112" s="45" customFormat="1" ht="18.75" customHeight="1">
      <c r="A263" t="s">
        <v>2144</v>
      </c>
      <c r="B263" s="49"/>
      <c r="C263" s="385"/>
      <c r="D263" s="59" t="s">
        <v>2610</v>
      </c>
      <c r="E263" s="528" t="s">
        <v>2611</v>
      </c>
      <c r="F263" s="528"/>
      <c r="G263" s="529"/>
      <c r="H263" s="530" t="s">
        <v>2612</v>
      </c>
      <c r="I263" s="530"/>
      <c r="J263" s="526" t="s">
        <v>762</v>
      </c>
      <c r="K263" s="687">
        <f t="shared" si="376"/>
        <v>3700</v>
      </c>
      <c r="L263" s="681"/>
      <c r="M263" s="687">
        <f t="shared" si="377"/>
        <v>0</v>
      </c>
      <c r="N263" s="681"/>
      <c r="O263" s="687">
        <f t="shared" si="378"/>
        <v>-3700</v>
      </c>
      <c r="P263" s="688">
        <f t="shared" si="379"/>
        <v>0</v>
      </c>
      <c r="Q263" s="687">
        <f t="shared" si="380"/>
        <v>1167</v>
      </c>
      <c r="R263" s="681"/>
      <c r="S263" s="687">
        <f t="shared" si="381"/>
        <v>0</v>
      </c>
      <c r="T263" s="681"/>
      <c r="U263" s="687">
        <f t="shared" si="382"/>
        <v>-1167</v>
      </c>
      <c r="V263" s="688">
        <f t="shared" si="383"/>
        <v>0</v>
      </c>
      <c r="W263" s="687">
        <f>W264</f>
        <v>406</v>
      </c>
      <c r="X263" s="681"/>
      <c r="Y263" s="687">
        <f>Y264</f>
        <v>0</v>
      </c>
      <c r="Z263" s="681"/>
      <c r="AA263" s="687">
        <f t="shared" si="384"/>
        <v>-406</v>
      </c>
      <c r="AB263" s="688">
        <f t="shared" si="385"/>
        <v>0</v>
      </c>
      <c r="AC263" s="687">
        <f>AC264</f>
        <v>367</v>
      </c>
      <c r="AD263" s="681"/>
      <c r="AE263" s="687">
        <f>AE264</f>
        <v>0</v>
      </c>
      <c r="AF263" s="681"/>
      <c r="AG263" s="687">
        <f t="shared" si="386"/>
        <v>-367</v>
      </c>
      <c r="AH263" s="688">
        <f t="shared" si="387"/>
        <v>0</v>
      </c>
      <c r="AI263" s="687">
        <f>AI264</f>
        <v>394</v>
      </c>
      <c r="AJ263" s="681"/>
      <c r="AK263" s="687">
        <f>AK264</f>
        <v>0</v>
      </c>
      <c r="AL263" s="681"/>
      <c r="AM263" s="687">
        <f t="shared" si="388"/>
        <v>-394</v>
      </c>
      <c r="AN263" s="688">
        <f t="shared" si="389"/>
        <v>0</v>
      </c>
      <c r="AO263" s="687">
        <f t="shared" si="390"/>
        <v>504</v>
      </c>
      <c r="AP263" s="681"/>
      <c r="AQ263" s="687">
        <f t="shared" si="391"/>
        <v>0</v>
      </c>
      <c r="AR263" s="681"/>
      <c r="AS263" s="687">
        <f t="shared" si="392"/>
        <v>-504</v>
      </c>
      <c r="AT263" s="688">
        <f t="shared" si="393"/>
        <v>0</v>
      </c>
      <c r="AU263" s="687">
        <f>AU264</f>
        <v>172</v>
      </c>
      <c r="AV263" s="681"/>
      <c r="AW263" s="687">
        <f>AW264</f>
        <v>0</v>
      </c>
      <c r="AX263" s="681"/>
      <c r="AY263" s="687">
        <f t="shared" si="394"/>
        <v>-172</v>
      </c>
      <c r="AZ263" s="688">
        <f t="shared" si="395"/>
        <v>0</v>
      </c>
      <c r="BA263" s="687">
        <f>BA264</f>
        <v>264</v>
      </c>
      <c r="BB263" s="681"/>
      <c r="BC263" s="687">
        <f>BC264</f>
        <v>0</v>
      </c>
      <c r="BD263" s="681"/>
      <c r="BE263" s="687">
        <f t="shared" si="396"/>
        <v>-264</v>
      </c>
      <c r="BF263" s="688">
        <f t="shared" si="397"/>
        <v>0</v>
      </c>
      <c r="BG263" s="687">
        <f>BG264</f>
        <v>68</v>
      </c>
      <c r="BH263" s="681"/>
      <c r="BI263" s="687">
        <f>BI264</f>
        <v>0</v>
      </c>
      <c r="BJ263" s="681"/>
      <c r="BK263" s="687">
        <f t="shared" si="398"/>
        <v>-68</v>
      </c>
      <c r="BL263" s="688">
        <f t="shared" si="399"/>
        <v>0</v>
      </c>
      <c r="BM263" s="687">
        <f t="shared" si="400"/>
        <v>827</v>
      </c>
      <c r="BN263" s="681"/>
      <c r="BO263" s="687">
        <f t="shared" si="401"/>
        <v>0</v>
      </c>
      <c r="BP263" s="681"/>
      <c r="BQ263" s="687">
        <f t="shared" si="402"/>
        <v>-827</v>
      </c>
      <c r="BR263" s="688">
        <f t="shared" si="403"/>
        <v>0</v>
      </c>
      <c r="BS263" s="687">
        <f>BS264</f>
        <v>214</v>
      </c>
      <c r="BT263" s="681"/>
      <c r="BU263" s="687">
        <f>BU264</f>
        <v>0</v>
      </c>
      <c r="BV263" s="681"/>
      <c r="BW263" s="687">
        <f t="shared" si="404"/>
        <v>-214</v>
      </c>
      <c r="BX263" s="688">
        <f t="shared" si="405"/>
        <v>0</v>
      </c>
      <c r="BY263" s="687">
        <f>BY264</f>
        <v>356</v>
      </c>
      <c r="BZ263" s="681"/>
      <c r="CA263" s="687">
        <f>CA264</f>
        <v>0</v>
      </c>
      <c r="CB263" s="681"/>
      <c r="CC263" s="687">
        <f t="shared" si="406"/>
        <v>-356</v>
      </c>
      <c r="CD263" s="688">
        <f t="shared" si="407"/>
        <v>0</v>
      </c>
      <c r="CE263" s="687">
        <f>CE264</f>
        <v>257</v>
      </c>
      <c r="CF263" s="681"/>
      <c r="CG263" s="687">
        <f>CG264</f>
        <v>0</v>
      </c>
      <c r="CH263" s="681"/>
      <c r="CI263" s="687">
        <f t="shared" si="408"/>
        <v>-257</v>
      </c>
      <c r="CJ263" s="688">
        <f t="shared" si="409"/>
        <v>0</v>
      </c>
      <c r="CK263" s="687">
        <f t="shared" si="410"/>
        <v>1202</v>
      </c>
      <c r="CL263" s="681"/>
      <c r="CM263" s="687">
        <f t="shared" si="411"/>
        <v>0</v>
      </c>
      <c r="CN263" s="681"/>
      <c r="CO263" s="687">
        <f t="shared" si="412"/>
        <v>-1202</v>
      </c>
      <c r="CP263" s="688">
        <f t="shared" si="413"/>
        <v>0</v>
      </c>
      <c r="CQ263" s="687">
        <f>CQ264</f>
        <v>403</v>
      </c>
      <c r="CR263" s="681"/>
      <c r="CS263" s="687">
        <f>CS264</f>
        <v>0</v>
      </c>
      <c r="CT263" s="681"/>
      <c r="CU263" s="687">
        <f t="shared" si="414"/>
        <v>-403</v>
      </c>
      <c r="CV263" s="688">
        <f t="shared" si="415"/>
        <v>0</v>
      </c>
      <c r="CW263" s="687">
        <f>CW264</f>
        <v>393</v>
      </c>
      <c r="CX263" s="681"/>
      <c r="CY263" s="687">
        <f>CY264</f>
        <v>0</v>
      </c>
      <c r="CZ263" s="681"/>
      <c r="DA263" s="687">
        <f t="shared" si="416"/>
        <v>-393</v>
      </c>
      <c r="DB263" s="688">
        <f t="shared" si="417"/>
        <v>0</v>
      </c>
      <c r="DC263" s="687">
        <f>DC264</f>
        <v>406</v>
      </c>
      <c r="DD263" s="681"/>
      <c r="DE263" s="687">
        <f>DE264</f>
        <v>0</v>
      </c>
      <c r="DF263" s="681"/>
      <c r="DG263" s="687">
        <f t="shared" si="418"/>
        <v>-406</v>
      </c>
      <c r="DH263" s="688">
        <f t="shared" si="419"/>
        <v>0</v>
      </c>
    </row>
    <row r="264" spans="1:112" s="45" customFormat="1" ht="18.75" customHeight="1">
      <c r="A264" t="s">
        <v>2233</v>
      </c>
      <c r="B264" s="49"/>
      <c r="C264" s="385"/>
      <c r="D264" s="628" t="s">
        <v>2234</v>
      </c>
      <c r="E264" s="528" t="s">
        <v>2612</v>
      </c>
      <c r="F264" s="528"/>
      <c r="G264" s="529"/>
      <c r="H264" s="530"/>
      <c r="I264" s="530"/>
      <c r="J264" s="526" t="s">
        <v>762</v>
      </c>
      <c r="K264" s="687">
        <f t="shared" si="376"/>
        <v>3700</v>
      </c>
      <c r="L264" s="681"/>
      <c r="M264" s="687">
        <f t="shared" si="377"/>
        <v>0</v>
      </c>
      <c r="N264" s="681"/>
      <c r="O264" s="687">
        <f t="shared" si="378"/>
        <v>-3700</v>
      </c>
      <c r="P264" s="688">
        <f t="shared" si="379"/>
        <v>0</v>
      </c>
      <c r="Q264" s="687">
        <f t="shared" si="380"/>
        <v>1167</v>
      </c>
      <c r="R264" s="681"/>
      <c r="S264" s="687">
        <f t="shared" si="381"/>
        <v>0</v>
      </c>
      <c r="T264" s="681"/>
      <c r="U264" s="687">
        <f t="shared" si="382"/>
        <v>-1167</v>
      </c>
      <c r="V264" s="688">
        <f t="shared" si="383"/>
        <v>0</v>
      </c>
      <c r="W264" s="683">
        <v>406</v>
      </c>
      <c r="X264" s="681"/>
      <c r="Y264" s="681"/>
      <c r="Z264" s="681"/>
      <c r="AA264" s="687">
        <f t="shared" si="384"/>
        <v>-406</v>
      </c>
      <c r="AB264" s="688">
        <f t="shared" si="385"/>
        <v>0</v>
      </c>
      <c r="AC264" s="683">
        <v>367</v>
      </c>
      <c r="AD264" s="681"/>
      <c r="AE264" s="681"/>
      <c r="AF264" s="681"/>
      <c r="AG264" s="687">
        <f t="shared" si="386"/>
        <v>-367</v>
      </c>
      <c r="AH264" s="688">
        <f t="shared" si="387"/>
        <v>0</v>
      </c>
      <c r="AI264" s="683">
        <v>394</v>
      </c>
      <c r="AJ264" s="681"/>
      <c r="AK264" s="681"/>
      <c r="AL264" s="681"/>
      <c r="AM264" s="687">
        <f t="shared" si="388"/>
        <v>-394</v>
      </c>
      <c r="AN264" s="688">
        <f t="shared" si="389"/>
        <v>0</v>
      </c>
      <c r="AO264" s="687">
        <f t="shared" si="390"/>
        <v>504</v>
      </c>
      <c r="AP264" s="681"/>
      <c r="AQ264" s="687">
        <f t="shared" si="391"/>
        <v>0</v>
      </c>
      <c r="AR264" s="681"/>
      <c r="AS264" s="687">
        <f t="shared" si="392"/>
        <v>-504</v>
      </c>
      <c r="AT264" s="688">
        <f t="shared" si="393"/>
        <v>0</v>
      </c>
      <c r="AU264" s="683">
        <v>172</v>
      </c>
      <c r="AV264" s="681"/>
      <c r="AW264" s="681"/>
      <c r="AX264" s="681"/>
      <c r="AY264" s="687">
        <f t="shared" si="394"/>
        <v>-172</v>
      </c>
      <c r="AZ264" s="688">
        <f t="shared" si="395"/>
        <v>0</v>
      </c>
      <c r="BA264" s="683">
        <v>264</v>
      </c>
      <c r="BB264" s="681"/>
      <c r="BC264" s="681"/>
      <c r="BD264" s="681"/>
      <c r="BE264" s="687">
        <f t="shared" si="396"/>
        <v>-264</v>
      </c>
      <c r="BF264" s="688">
        <f t="shared" si="397"/>
        <v>0</v>
      </c>
      <c r="BG264" s="683">
        <v>68</v>
      </c>
      <c r="BH264" s="681"/>
      <c r="BI264" s="681"/>
      <c r="BJ264" s="681"/>
      <c r="BK264" s="687">
        <f t="shared" si="398"/>
        <v>-68</v>
      </c>
      <c r="BL264" s="688">
        <f t="shared" si="399"/>
        <v>0</v>
      </c>
      <c r="BM264" s="687">
        <f t="shared" si="400"/>
        <v>827</v>
      </c>
      <c r="BN264" s="681"/>
      <c r="BO264" s="687">
        <f t="shared" si="401"/>
        <v>0</v>
      </c>
      <c r="BP264" s="681"/>
      <c r="BQ264" s="687">
        <f t="shared" si="402"/>
        <v>-827</v>
      </c>
      <c r="BR264" s="688">
        <f t="shared" si="403"/>
        <v>0</v>
      </c>
      <c r="BS264" s="683">
        <v>214</v>
      </c>
      <c r="BT264" s="681"/>
      <c r="BU264" s="681"/>
      <c r="BV264" s="681"/>
      <c r="BW264" s="687">
        <f t="shared" si="404"/>
        <v>-214</v>
      </c>
      <c r="BX264" s="688">
        <f t="shared" si="405"/>
        <v>0</v>
      </c>
      <c r="BY264" s="683">
        <v>356</v>
      </c>
      <c r="BZ264" s="681"/>
      <c r="CA264" s="681"/>
      <c r="CB264" s="681"/>
      <c r="CC264" s="687">
        <f t="shared" si="406"/>
        <v>-356</v>
      </c>
      <c r="CD264" s="688">
        <f t="shared" si="407"/>
        <v>0</v>
      </c>
      <c r="CE264" s="683">
        <v>257</v>
      </c>
      <c r="CF264" s="681"/>
      <c r="CG264" s="681"/>
      <c r="CH264" s="681"/>
      <c r="CI264" s="687">
        <f t="shared" si="408"/>
        <v>-257</v>
      </c>
      <c r="CJ264" s="688">
        <f t="shared" si="409"/>
        <v>0</v>
      </c>
      <c r="CK264" s="687">
        <f t="shared" si="410"/>
        <v>1202</v>
      </c>
      <c r="CL264" s="681"/>
      <c r="CM264" s="687">
        <f t="shared" si="411"/>
        <v>0</v>
      </c>
      <c r="CN264" s="681"/>
      <c r="CO264" s="687">
        <f t="shared" si="412"/>
        <v>-1202</v>
      </c>
      <c r="CP264" s="688">
        <f t="shared" si="413"/>
        <v>0</v>
      </c>
      <c r="CQ264" s="683">
        <v>403</v>
      </c>
      <c r="CR264" s="681"/>
      <c r="CS264" s="681"/>
      <c r="CT264" s="681"/>
      <c r="CU264" s="687">
        <f t="shared" si="414"/>
        <v>-403</v>
      </c>
      <c r="CV264" s="688">
        <f t="shared" si="415"/>
        <v>0</v>
      </c>
      <c r="CW264" s="683">
        <v>393</v>
      </c>
      <c r="CX264" s="681"/>
      <c r="CY264" s="681"/>
      <c r="CZ264" s="681"/>
      <c r="DA264" s="687">
        <f t="shared" si="416"/>
        <v>-393</v>
      </c>
      <c r="DB264" s="688">
        <f t="shared" si="417"/>
        <v>0</v>
      </c>
      <c r="DC264" s="683">
        <v>406</v>
      </c>
      <c r="DD264" s="681"/>
      <c r="DE264" s="681"/>
      <c r="DF264" s="681"/>
      <c r="DG264" s="687">
        <f t="shared" si="418"/>
        <v>-406</v>
      </c>
      <c r="DH264" s="688">
        <f t="shared" si="419"/>
        <v>0</v>
      </c>
    </row>
    <row r="265" spans="1:112" s="45" customFormat="1" ht="18.75" customHeight="1">
      <c r="A265" t="s">
        <v>2613</v>
      </c>
      <c r="B265" s="49"/>
      <c r="C265" s="537" t="s">
        <v>2614</v>
      </c>
      <c r="D265" s="60" t="s">
        <v>2615</v>
      </c>
      <c r="E265" s="528" t="s">
        <v>2616</v>
      </c>
      <c r="F265" s="528"/>
      <c r="G265" s="529"/>
      <c r="H265" s="530" t="s">
        <v>2617</v>
      </c>
      <c r="I265" s="530"/>
      <c r="J265" s="526" t="s">
        <v>186</v>
      </c>
      <c r="K265" s="687">
        <f t="shared" si="376"/>
        <v>325.39999999999998</v>
      </c>
      <c r="L265" s="681"/>
      <c r="M265" s="687">
        <f t="shared" si="377"/>
        <v>0</v>
      </c>
      <c r="N265" s="681"/>
      <c r="O265" s="687">
        <f t="shared" si="378"/>
        <v>-325.39999999999998</v>
      </c>
      <c r="P265" s="688">
        <f t="shared" si="379"/>
        <v>0</v>
      </c>
      <c r="Q265" s="687">
        <f t="shared" si="380"/>
        <v>94.1</v>
      </c>
      <c r="R265" s="681"/>
      <c r="S265" s="687">
        <f t="shared" si="381"/>
        <v>0</v>
      </c>
      <c r="T265" s="681"/>
      <c r="U265" s="687">
        <f t="shared" si="382"/>
        <v>-94.1</v>
      </c>
      <c r="V265" s="688">
        <f t="shared" si="383"/>
        <v>0</v>
      </c>
      <c r="W265" s="687">
        <f>W266+W270</f>
        <v>32.4</v>
      </c>
      <c r="X265" s="681"/>
      <c r="Y265" s="687">
        <f>Y266+Y270</f>
        <v>0</v>
      </c>
      <c r="Z265" s="681"/>
      <c r="AA265" s="687">
        <f t="shared" si="384"/>
        <v>-32.4</v>
      </c>
      <c r="AB265" s="688">
        <f t="shared" si="385"/>
        <v>0</v>
      </c>
      <c r="AC265" s="687">
        <f>AC266+AC270</f>
        <v>29.499999999999996</v>
      </c>
      <c r="AD265" s="681"/>
      <c r="AE265" s="687">
        <f>AE266+AE270</f>
        <v>0</v>
      </c>
      <c r="AF265" s="681"/>
      <c r="AG265" s="687">
        <f t="shared" si="386"/>
        <v>-29.499999999999996</v>
      </c>
      <c r="AH265" s="688">
        <f t="shared" si="387"/>
        <v>0</v>
      </c>
      <c r="AI265" s="687">
        <f>AI266+AI270</f>
        <v>32.199999999999996</v>
      </c>
      <c r="AJ265" s="681"/>
      <c r="AK265" s="687">
        <f>AK266+AK270</f>
        <v>0</v>
      </c>
      <c r="AL265" s="681"/>
      <c r="AM265" s="687">
        <f t="shared" si="388"/>
        <v>-32.199999999999996</v>
      </c>
      <c r="AN265" s="688">
        <f t="shared" si="389"/>
        <v>0</v>
      </c>
      <c r="AO265" s="687">
        <f t="shared" si="390"/>
        <v>68.5</v>
      </c>
      <c r="AP265" s="681"/>
      <c r="AQ265" s="687">
        <f t="shared" si="391"/>
        <v>0</v>
      </c>
      <c r="AR265" s="681"/>
      <c r="AS265" s="687">
        <f t="shared" si="392"/>
        <v>-68.5</v>
      </c>
      <c r="AT265" s="688">
        <f t="shared" si="393"/>
        <v>0</v>
      </c>
      <c r="AU265" s="687">
        <f>AU266+AU270</f>
        <v>17.899999999999999</v>
      </c>
      <c r="AV265" s="681"/>
      <c r="AW265" s="687">
        <f>AW266+AW270</f>
        <v>0</v>
      </c>
      <c r="AX265" s="681"/>
      <c r="AY265" s="687">
        <f t="shared" si="394"/>
        <v>-17.899999999999999</v>
      </c>
      <c r="AZ265" s="688">
        <f t="shared" si="395"/>
        <v>0</v>
      </c>
      <c r="BA265" s="687">
        <f>BA266+BA270</f>
        <v>25.799999999999997</v>
      </c>
      <c r="BB265" s="681"/>
      <c r="BC265" s="687">
        <f>BC266+BC270</f>
        <v>0</v>
      </c>
      <c r="BD265" s="681"/>
      <c r="BE265" s="687">
        <f t="shared" si="396"/>
        <v>-25.799999999999997</v>
      </c>
      <c r="BF265" s="688">
        <f t="shared" si="397"/>
        <v>0</v>
      </c>
      <c r="BG265" s="687">
        <f>BG266+BG270</f>
        <v>24.799999999999997</v>
      </c>
      <c r="BH265" s="681"/>
      <c r="BI265" s="687">
        <f>BI266+BI270</f>
        <v>0</v>
      </c>
      <c r="BJ265" s="681"/>
      <c r="BK265" s="687">
        <f t="shared" si="398"/>
        <v>-24.799999999999997</v>
      </c>
      <c r="BL265" s="688">
        <f t="shared" si="399"/>
        <v>0</v>
      </c>
      <c r="BM265" s="687">
        <f t="shared" si="400"/>
        <v>70.999999999999986</v>
      </c>
      <c r="BN265" s="681"/>
      <c r="BO265" s="687">
        <f t="shared" si="401"/>
        <v>0</v>
      </c>
      <c r="BP265" s="681"/>
      <c r="BQ265" s="687">
        <f t="shared" si="402"/>
        <v>-70.999999999999986</v>
      </c>
      <c r="BR265" s="688">
        <f t="shared" si="403"/>
        <v>0</v>
      </c>
      <c r="BS265" s="687">
        <f>BS266+BS270</f>
        <v>26.699999999999996</v>
      </c>
      <c r="BT265" s="681"/>
      <c r="BU265" s="687">
        <f>BU266+BU270</f>
        <v>0</v>
      </c>
      <c r="BV265" s="681"/>
      <c r="BW265" s="687">
        <f t="shared" si="404"/>
        <v>-26.699999999999996</v>
      </c>
      <c r="BX265" s="688">
        <f t="shared" si="405"/>
        <v>0</v>
      </c>
      <c r="BY265" s="687">
        <f>BY266+BY270</f>
        <v>27.599999999999994</v>
      </c>
      <c r="BZ265" s="681"/>
      <c r="CA265" s="687">
        <f>CA266+CA270</f>
        <v>0</v>
      </c>
      <c r="CB265" s="681"/>
      <c r="CC265" s="687">
        <f t="shared" si="406"/>
        <v>-27.599999999999994</v>
      </c>
      <c r="CD265" s="688">
        <f t="shared" si="407"/>
        <v>0</v>
      </c>
      <c r="CE265" s="687">
        <f>CE266+CE270</f>
        <v>16.7</v>
      </c>
      <c r="CF265" s="681"/>
      <c r="CG265" s="687">
        <f>CG266+CG270</f>
        <v>0</v>
      </c>
      <c r="CH265" s="681"/>
      <c r="CI265" s="687">
        <f t="shared" si="408"/>
        <v>-16.7</v>
      </c>
      <c r="CJ265" s="688">
        <f t="shared" si="409"/>
        <v>0</v>
      </c>
      <c r="CK265" s="687">
        <f t="shared" si="410"/>
        <v>91.799999999999983</v>
      </c>
      <c r="CL265" s="681"/>
      <c r="CM265" s="687">
        <f t="shared" si="411"/>
        <v>0</v>
      </c>
      <c r="CN265" s="681"/>
      <c r="CO265" s="687">
        <f t="shared" si="412"/>
        <v>-91.799999999999983</v>
      </c>
      <c r="CP265" s="688">
        <f t="shared" si="413"/>
        <v>0</v>
      </c>
      <c r="CQ265" s="687">
        <f>CQ266+CQ270</f>
        <v>23.999999999999996</v>
      </c>
      <c r="CR265" s="681"/>
      <c r="CS265" s="687">
        <f>CS266+CS270</f>
        <v>0</v>
      </c>
      <c r="CT265" s="681"/>
      <c r="CU265" s="687">
        <f t="shared" si="414"/>
        <v>-23.999999999999996</v>
      </c>
      <c r="CV265" s="688">
        <f t="shared" si="415"/>
        <v>0</v>
      </c>
      <c r="CW265" s="687">
        <f>CW266+CW270</f>
        <v>33.299999999999997</v>
      </c>
      <c r="CX265" s="681"/>
      <c r="CY265" s="687">
        <f>CY266+CY270</f>
        <v>0</v>
      </c>
      <c r="CZ265" s="681"/>
      <c r="DA265" s="687">
        <f t="shared" si="416"/>
        <v>-33.299999999999997</v>
      </c>
      <c r="DB265" s="688">
        <f t="shared" si="417"/>
        <v>0</v>
      </c>
      <c r="DC265" s="687">
        <f>DC266+DC270</f>
        <v>34.499999999999993</v>
      </c>
      <c r="DD265" s="681"/>
      <c r="DE265" s="687">
        <f>DE266+DE270</f>
        <v>0</v>
      </c>
      <c r="DF265" s="681"/>
      <c r="DG265" s="687">
        <f t="shared" si="418"/>
        <v>-34.499999999999993</v>
      </c>
      <c r="DH265" s="688">
        <f t="shared" si="419"/>
        <v>0</v>
      </c>
    </row>
    <row r="266" spans="1:112" s="45" customFormat="1" ht="24" customHeight="1">
      <c r="A266" t="s">
        <v>2144</v>
      </c>
      <c r="B266" s="49"/>
      <c r="C266" s="385" t="s">
        <v>2618</v>
      </c>
      <c r="D266" s="628" t="s">
        <v>2144</v>
      </c>
      <c r="E266" s="528" t="s">
        <v>2619</v>
      </c>
      <c r="F266" s="528"/>
      <c r="G266" s="529"/>
      <c r="H266" s="530" t="s">
        <v>2620</v>
      </c>
      <c r="I266" s="530"/>
      <c r="J266" s="526" t="s">
        <v>186</v>
      </c>
      <c r="K266" s="687">
        <f t="shared" si="376"/>
        <v>261.79999999999995</v>
      </c>
      <c r="L266" s="681"/>
      <c r="M266" s="687">
        <f t="shared" si="377"/>
        <v>0</v>
      </c>
      <c r="N266" s="681"/>
      <c r="O266" s="687">
        <f t="shared" si="378"/>
        <v>-261.79999999999995</v>
      </c>
      <c r="P266" s="688">
        <f t="shared" si="379"/>
        <v>0</v>
      </c>
      <c r="Q266" s="687">
        <f t="shared" si="380"/>
        <v>75.199999999999989</v>
      </c>
      <c r="R266" s="681"/>
      <c r="S266" s="687">
        <f t="shared" si="381"/>
        <v>0</v>
      </c>
      <c r="T266" s="681"/>
      <c r="U266" s="687">
        <f t="shared" si="382"/>
        <v>-75.199999999999989</v>
      </c>
      <c r="V266" s="688">
        <f t="shared" si="383"/>
        <v>0</v>
      </c>
      <c r="W266" s="687">
        <f>W267+W268+W269</f>
        <v>26.099999999999998</v>
      </c>
      <c r="X266" s="681"/>
      <c r="Y266" s="687">
        <f>Y267+Y268+Y269</f>
        <v>0</v>
      </c>
      <c r="Z266" s="681"/>
      <c r="AA266" s="687">
        <f t="shared" si="384"/>
        <v>-26.099999999999998</v>
      </c>
      <c r="AB266" s="688">
        <f t="shared" si="385"/>
        <v>0</v>
      </c>
      <c r="AC266" s="687">
        <f>AC267+AC268+AC269</f>
        <v>23.199999999999996</v>
      </c>
      <c r="AD266" s="681"/>
      <c r="AE266" s="687">
        <f>AE267+AE268+AE269</f>
        <v>0</v>
      </c>
      <c r="AF266" s="681"/>
      <c r="AG266" s="687">
        <f t="shared" si="386"/>
        <v>-23.199999999999996</v>
      </c>
      <c r="AH266" s="688">
        <f t="shared" si="387"/>
        <v>0</v>
      </c>
      <c r="AI266" s="687">
        <f>AI267+AI268+AI269</f>
        <v>25.9</v>
      </c>
      <c r="AJ266" s="681"/>
      <c r="AK266" s="687">
        <f>AK267+AK268+AK269</f>
        <v>0</v>
      </c>
      <c r="AL266" s="681"/>
      <c r="AM266" s="687">
        <f t="shared" si="388"/>
        <v>-25.9</v>
      </c>
      <c r="AN266" s="688">
        <f t="shared" si="389"/>
        <v>0</v>
      </c>
      <c r="AO266" s="687">
        <f t="shared" si="390"/>
        <v>52.8</v>
      </c>
      <c r="AP266" s="681"/>
      <c r="AQ266" s="687">
        <f t="shared" si="391"/>
        <v>0</v>
      </c>
      <c r="AR266" s="681"/>
      <c r="AS266" s="687">
        <f t="shared" si="392"/>
        <v>-52.8</v>
      </c>
      <c r="AT266" s="688">
        <f t="shared" si="393"/>
        <v>0</v>
      </c>
      <c r="AU266" s="687">
        <f>AU267+AU268+AU269</f>
        <v>14</v>
      </c>
      <c r="AV266" s="681"/>
      <c r="AW266" s="687">
        <f>AW267+AW268+AW269</f>
        <v>0</v>
      </c>
      <c r="AX266" s="681"/>
      <c r="AY266" s="687">
        <f t="shared" si="394"/>
        <v>-14</v>
      </c>
      <c r="AZ266" s="688">
        <f t="shared" si="395"/>
        <v>0</v>
      </c>
      <c r="BA266" s="687">
        <f>BA267+BA268+BA269</f>
        <v>19.899999999999999</v>
      </c>
      <c r="BB266" s="681"/>
      <c r="BC266" s="687">
        <f>BC267+BC268+BC269</f>
        <v>0</v>
      </c>
      <c r="BD266" s="681"/>
      <c r="BE266" s="687">
        <f t="shared" si="396"/>
        <v>-19.899999999999999</v>
      </c>
      <c r="BF266" s="688">
        <f t="shared" si="397"/>
        <v>0</v>
      </c>
      <c r="BG266" s="687">
        <f>BG267+BG268+BG269</f>
        <v>18.899999999999999</v>
      </c>
      <c r="BH266" s="681"/>
      <c r="BI266" s="687">
        <f>BI267+BI268+BI269</f>
        <v>0</v>
      </c>
      <c r="BJ266" s="681"/>
      <c r="BK266" s="687">
        <f t="shared" si="398"/>
        <v>-18.899999999999999</v>
      </c>
      <c r="BL266" s="688">
        <f t="shared" si="399"/>
        <v>0</v>
      </c>
      <c r="BM266" s="687">
        <f t="shared" si="400"/>
        <v>57.399999999999991</v>
      </c>
      <c r="BN266" s="681"/>
      <c r="BO266" s="687">
        <f t="shared" si="401"/>
        <v>0</v>
      </c>
      <c r="BP266" s="681"/>
      <c r="BQ266" s="687">
        <f t="shared" si="402"/>
        <v>-57.399999999999991</v>
      </c>
      <c r="BR266" s="688">
        <f t="shared" si="403"/>
        <v>0</v>
      </c>
      <c r="BS266" s="687">
        <f>BS267+BS268+BS269</f>
        <v>20.799999999999997</v>
      </c>
      <c r="BT266" s="681"/>
      <c r="BU266" s="687">
        <f>BU267+BU268+BU269</f>
        <v>0</v>
      </c>
      <c r="BV266" s="681"/>
      <c r="BW266" s="687">
        <f t="shared" si="404"/>
        <v>-20.799999999999997</v>
      </c>
      <c r="BX266" s="688">
        <f t="shared" si="405"/>
        <v>0</v>
      </c>
      <c r="BY266" s="687">
        <f>BY267+BY268+BY269</f>
        <v>21.699999999999996</v>
      </c>
      <c r="BZ266" s="681"/>
      <c r="CA266" s="687">
        <f>CA267+CA268+CA269</f>
        <v>0</v>
      </c>
      <c r="CB266" s="681"/>
      <c r="CC266" s="687">
        <f t="shared" si="406"/>
        <v>-21.699999999999996</v>
      </c>
      <c r="CD266" s="688">
        <f t="shared" si="407"/>
        <v>0</v>
      </c>
      <c r="CE266" s="687">
        <f>CE267+CE268+CE269</f>
        <v>14.9</v>
      </c>
      <c r="CF266" s="681"/>
      <c r="CG266" s="687">
        <f>CG267+CG268+CG269</f>
        <v>0</v>
      </c>
      <c r="CH266" s="681"/>
      <c r="CI266" s="687">
        <f t="shared" si="408"/>
        <v>-14.9</v>
      </c>
      <c r="CJ266" s="688">
        <f t="shared" si="409"/>
        <v>0</v>
      </c>
      <c r="CK266" s="687">
        <f t="shared" si="410"/>
        <v>76.399999999999991</v>
      </c>
      <c r="CL266" s="681"/>
      <c r="CM266" s="687">
        <f t="shared" si="411"/>
        <v>0</v>
      </c>
      <c r="CN266" s="681"/>
      <c r="CO266" s="687">
        <f t="shared" si="412"/>
        <v>-76.399999999999991</v>
      </c>
      <c r="CP266" s="688">
        <f t="shared" si="413"/>
        <v>0</v>
      </c>
      <c r="CQ266" s="687">
        <f>CQ267+CQ268+CQ269</f>
        <v>21.199999999999996</v>
      </c>
      <c r="CR266" s="681"/>
      <c r="CS266" s="687">
        <f>CS267+CS268+CS269</f>
        <v>0</v>
      </c>
      <c r="CT266" s="681"/>
      <c r="CU266" s="687">
        <f t="shared" si="414"/>
        <v>-21.199999999999996</v>
      </c>
      <c r="CV266" s="688">
        <f t="shared" si="415"/>
        <v>0</v>
      </c>
      <c r="CW266" s="687">
        <f>CW267+CW268+CW269</f>
        <v>27</v>
      </c>
      <c r="CX266" s="681"/>
      <c r="CY266" s="687">
        <f>CY267+CY268+CY269</f>
        <v>0</v>
      </c>
      <c r="CZ266" s="681"/>
      <c r="DA266" s="687">
        <f t="shared" si="416"/>
        <v>-27</v>
      </c>
      <c r="DB266" s="688">
        <f t="shared" si="417"/>
        <v>0</v>
      </c>
      <c r="DC266" s="687">
        <f>DC267+DC268+DC269</f>
        <v>28.199999999999996</v>
      </c>
      <c r="DD266" s="681"/>
      <c r="DE266" s="687">
        <f>DE267+DE268+DE269</f>
        <v>0</v>
      </c>
      <c r="DF266" s="681"/>
      <c r="DG266" s="687">
        <f t="shared" si="418"/>
        <v>-28.199999999999996</v>
      </c>
      <c r="DH266" s="688">
        <f t="shared" si="419"/>
        <v>0</v>
      </c>
    </row>
    <row r="267" spans="1:112" s="45" customFormat="1" ht="18.75" customHeight="1">
      <c r="A267" t="s">
        <v>2495</v>
      </c>
      <c r="B267" s="49"/>
      <c r="C267" s="385"/>
      <c r="D267" s="628" t="s">
        <v>2496</v>
      </c>
      <c r="E267" s="528" t="s">
        <v>2621</v>
      </c>
      <c r="F267" s="528"/>
      <c r="G267" s="529"/>
      <c r="H267" s="530"/>
      <c r="I267" s="530"/>
      <c r="J267" s="526" t="s">
        <v>186</v>
      </c>
      <c r="K267" s="687">
        <f t="shared" si="376"/>
        <v>190.39999999999998</v>
      </c>
      <c r="L267" s="681"/>
      <c r="M267" s="687">
        <f t="shared" si="377"/>
        <v>0</v>
      </c>
      <c r="N267" s="681"/>
      <c r="O267" s="687">
        <f t="shared" si="378"/>
        <v>-190.39999999999998</v>
      </c>
      <c r="P267" s="688">
        <f t="shared" si="379"/>
        <v>0</v>
      </c>
      <c r="Q267" s="687">
        <f t="shared" si="380"/>
        <v>54.099999999999994</v>
      </c>
      <c r="R267" s="681"/>
      <c r="S267" s="687">
        <f t="shared" si="381"/>
        <v>0</v>
      </c>
      <c r="T267" s="681"/>
      <c r="U267" s="687">
        <f t="shared" si="382"/>
        <v>-54.099999999999994</v>
      </c>
      <c r="V267" s="688">
        <f t="shared" si="383"/>
        <v>0</v>
      </c>
      <c r="W267" s="683">
        <v>18.7</v>
      </c>
      <c r="X267" s="681"/>
      <c r="Y267" s="681"/>
      <c r="Z267" s="681"/>
      <c r="AA267" s="687">
        <f t="shared" si="384"/>
        <v>-18.7</v>
      </c>
      <c r="AB267" s="688">
        <f t="shared" si="385"/>
        <v>0</v>
      </c>
      <c r="AC267" s="683">
        <v>16.399999999999999</v>
      </c>
      <c r="AD267" s="681"/>
      <c r="AE267" s="681"/>
      <c r="AF267" s="681"/>
      <c r="AG267" s="687">
        <f t="shared" si="386"/>
        <v>-16.399999999999999</v>
      </c>
      <c r="AH267" s="688">
        <f t="shared" si="387"/>
        <v>0</v>
      </c>
      <c r="AI267" s="683">
        <v>19</v>
      </c>
      <c r="AJ267" s="681"/>
      <c r="AK267" s="681"/>
      <c r="AL267" s="681"/>
      <c r="AM267" s="687">
        <f t="shared" si="388"/>
        <v>-19</v>
      </c>
      <c r="AN267" s="688">
        <f t="shared" si="389"/>
        <v>0</v>
      </c>
      <c r="AO267" s="687">
        <f t="shared" si="390"/>
        <v>39.599999999999994</v>
      </c>
      <c r="AP267" s="681"/>
      <c r="AQ267" s="687">
        <f t="shared" si="391"/>
        <v>0</v>
      </c>
      <c r="AR267" s="681"/>
      <c r="AS267" s="687">
        <f t="shared" si="392"/>
        <v>-39.599999999999994</v>
      </c>
      <c r="AT267" s="688">
        <f t="shared" si="393"/>
        <v>0</v>
      </c>
      <c r="AU267" s="683">
        <v>9.1999999999999993</v>
      </c>
      <c r="AV267" s="681"/>
      <c r="AW267" s="681"/>
      <c r="AX267" s="681"/>
      <c r="AY267" s="687">
        <f t="shared" si="394"/>
        <v>-9.1999999999999993</v>
      </c>
      <c r="AZ267" s="688">
        <f t="shared" si="395"/>
        <v>0</v>
      </c>
      <c r="BA267" s="683">
        <v>15.6</v>
      </c>
      <c r="BB267" s="681"/>
      <c r="BC267" s="681"/>
      <c r="BD267" s="681"/>
      <c r="BE267" s="687">
        <f t="shared" si="396"/>
        <v>-15.6</v>
      </c>
      <c r="BF267" s="688">
        <f t="shared" si="397"/>
        <v>0</v>
      </c>
      <c r="BG267" s="683">
        <v>14.8</v>
      </c>
      <c r="BH267" s="681"/>
      <c r="BI267" s="681"/>
      <c r="BJ267" s="681"/>
      <c r="BK267" s="687">
        <f t="shared" si="398"/>
        <v>-14.8</v>
      </c>
      <c r="BL267" s="688">
        <f t="shared" si="399"/>
        <v>0</v>
      </c>
      <c r="BM267" s="687">
        <f t="shared" si="400"/>
        <v>42.5</v>
      </c>
      <c r="BN267" s="681"/>
      <c r="BO267" s="687">
        <f t="shared" si="401"/>
        <v>0</v>
      </c>
      <c r="BP267" s="681"/>
      <c r="BQ267" s="687">
        <f t="shared" si="402"/>
        <v>-42.5</v>
      </c>
      <c r="BR267" s="688">
        <f t="shared" si="403"/>
        <v>0</v>
      </c>
      <c r="BS267" s="683">
        <v>16.5</v>
      </c>
      <c r="BT267" s="681"/>
      <c r="BU267" s="681"/>
      <c r="BV267" s="681"/>
      <c r="BW267" s="687">
        <f t="shared" si="404"/>
        <v>-16.5</v>
      </c>
      <c r="BX267" s="688">
        <f t="shared" si="405"/>
        <v>0</v>
      </c>
      <c r="BY267" s="683">
        <v>17.399999999999999</v>
      </c>
      <c r="BZ267" s="681"/>
      <c r="CA267" s="681"/>
      <c r="CB267" s="681"/>
      <c r="CC267" s="687">
        <f t="shared" si="406"/>
        <v>-17.399999999999999</v>
      </c>
      <c r="CD267" s="688">
        <f t="shared" si="407"/>
        <v>0</v>
      </c>
      <c r="CE267" s="683">
        <v>8.6</v>
      </c>
      <c r="CF267" s="681"/>
      <c r="CG267" s="681"/>
      <c r="CH267" s="681"/>
      <c r="CI267" s="687">
        <f t="shared" si="408"/>
        <v>-8.6</v>
      </c>
      <c r="CJ267" s="688">
        <f t="shared" si="409"/>
        <v>0</v>
      </c>
      <c r="CK267" s="687">
        <f t="shared" si="410"/>
        <v>54.2</v>
      </c>
      <c r="CL267" s="681"/>
      <c r="CM267" s="687">
        <f t="shared" si="411"/>
        <v>0</v>
      </c>
      <c r="CN267" s="681"/>
      <c r="CO267" s="687">
        <f t="shared" si="412"/>
        <v>-54.2</v>
      </c>
      <c r="CP267" s="688">
        <f t="shared" si="413"/>
        <v>0</v>
      </c>
      <c r="CQ267" s="683">
        <v>13.7</v>
      </c>
      <c r="CR267" s="681"/>
      <c r="CS267" s="681"/>
      <c r="CT267" s="681"/>
      <c r="CU267" s="687">
        <f t="shared" si="414"/>
        <v>-13.7</v>
      </c>
      <c r="CV267" s="688">
        <f t="shared" si="415"/>
        <v>0</v>
      </c>
      <c r="CW267" s="683">
        <v>19.8</v>
      </c>
      <c r="CX267" s="681"/>
      <c r="CY267" s="681"/>
      <c r="CZ267" s="681"/>
      <c r="DA267" s="687">
        <f t="shared" si="416"/>
        <v>-19.8</v>
      </c>
      <c r="DB267" s="688">
        <f t="shared" si="417"/>
        <v>0</v>
      </c>
      <c r="DC267" s="683">
        <v>20.7</v>
      </c>
      <c r="DD267" s="681"/>
      <c r="DE267" s="681"/>
      <c r="DF267" s="681"/>
      <c r="DG267" s="687">
        <f t="shared" si="418"/>
        <v>-20.7</v>
      </c>
      <c r="DH267" s="688">
        <f t="shared" si="419"/>
        <v>0</v>
      </c>
    </row>
    <row r="268" spans="1:112" s="45" customFormat="1" ht="18.75" customHeight="1">
      <c r="A268" t="s">
        <v>2201</v>
      </c>
      <c r="B268" s="49"/>
      <c r="C268" s="385"/>
      <c r="D268" s="628" t="s">
        <v>2202</v>
      </c>
      <c r="E268" s="528" t="s">
        <v>2622</v>
      </c>
      <c r="F268" s="528"/>
      <c r="G268" s="529"/>
      <c r="H268" s="530"/>
      <c r="I268" s="530"/>
      <c r="J268" s="526" t="s">
        <v>186</v>
      </c>
      <c r="K268" s="687">
        <f t="shared" si="376"/>
        <v>66.7</v>
      </c>
      <c r="L268" s="681"/>
      <c r="M268" s="687">
        <f t="shared" si="377"/>
        <v>0</v>
      </c>
      <c r="N268" s="681"/>
      <c r="O268" s="687">
        <f t="shared" si="378"/>
        <v>-66.7</v>
      </c>
      <c r="P268" s="688">
        <f t="shared" si="379"/>
        <v>0</v>
      </c>
      <c r="Q268" s="687">
        <f t="shared" si="380"/>
        <v>19.899999999999999</v>
      </c>
      <c r="R268" s="681"/>
      <c r="S268" s="687">
        <f t="shared" si="381"/>
        <v>0</v>
      </c>
      <c r="T268" s="681"/>
      <c r="U268" s="687">
        <f t="shared" si="382"/>
        <v>-19.899999999999999</v>
      </c>
      <c r="V268" s="688">
        <f t="shared" si="383"/>
        <v>0</v>
      </c>
      <c r="W268" s="683">
        <v>7</v>
      </c>
      <c r="X268" s="681"/>
      <c r="Y268" s="681"/>
      <c r="Z268" s="681"/>
      <c r="AA268" s="687">
        <f t="shared" si="384"/>
        <v>-7</v>
      </c>
      <c r="AB268" s="688">
        <f t="shared" si="385"/>
        <v>0</v>
      </c>
      <c r="AC268" s="683">
        <v>6.4</v>
      </c>
      <c r="AD268" s="681"/>
      <c r="AE268" s="681"/>
      <c r="AF268" s="681"/>
      <c r="AG268" s="687">
        <f t="shared" si="386"/>
        <v>-6.4</v>
      </c>
      <c r="AH268" s="688">
        <f t="shared" si="387"/>
        <v>0</v>
      </c>
      <c r="AI268" s="683">
        <v>6.5</v>
      </c>
      <c r="AJ268" s="681"/>
      <c r="AK268" s="681"/>
      <c r="AL268" s="681"/>
      <c r="AM268" s="687">
        <f t="shared" si="388"/>
        <v>-6.5</v>
      </c>
      <c r="AN268" s="688">
        <f t="shared" si="389"/>
        <v>0</v>
      </c>
      <c r="AO268" s="687">
        <f t="shared" si="390"/>
        <v>12.100000000000001</v>
      </c>
      <c r="AP268" s="681"/>
      <c r="AQ268" s="687">
        <f t="shared" si="391"/>
        <v>0</v>
      </c>
      <c r="AR268" s="681"/>
      <c r="AS268" s="687">
        <f t="shared" si="392"/>
        <v>-12.100000000000001</v>
      </c>
      <c r="AT268" s="688">
        <f t="shared" si="393"/>
        <v>0</v>
      </c>
      <c r="AU268" s="683">
        <v>4.5</v>
      </c>
      <c r="AV268" s="681"/>
      <c r="AW268" s="681"/>
      <c r="AX268" s="681"/>
      <c r="AY268" s="687">
        <f t="shared" si="394"/>
        <v>-4.5</v>
      </c>
      <c r="AZ268" s="688">
        <f t="shared" si="395"/>
        <v>0</v>
      </c>
      <c r="BA268" s="683">
        <v>3.9</v>
      </c>
      <c r="BB268" s="681"/>
      <c r="BC268" s="681"/>
      <c r="BD268" s="681"/>
      <c r="BE268" s="687">
        <f t="shared" si="396"/>
        <v>-3.9</v>
      </c>
      <c r="BF268" s="688">
        <f t="shared" si="397"/>
        <v>0</v>
      </c>
      <c r="BG268" s="683">
        <v>3.7</v>
      </c>
      <c r="BH268" s="681"/>
      <c r="BI268" s="681"/>
      <c r="BJ268" s="681"/>
      <c r="BK268" s="687">
        <f t="shared" si="398"/>
        <v>-3.7</v>
      </c>
      <c r="BL268" s="688">
        <f t="shared" si="399"/>
        <v>0</v>
      </c>
      <c r="BM268" s="687">
        <f t="shared" si="400"/>
        <v>13.7</v>
      </c>
      <c r="BN268" s="681"/>
      <c r="BO268" s="687">
        <f t="shared" si="401"/>
        <v>0</v>
      </c>
      <c r="BP268" s="681"/>
      <c r="BQ268" s="687">
        <f t="shared" si="402"/>
        <v>-13.7</v>
      </c>
      <c r="BR268" s="688">
        <f t="shared" si="403"/>
        <v>0</v>
      </c>
      <c r="BS268" s="683">
        <v>3.9</v>
      </c>
      <c r="BT268" s="681"/>
      <c r="BU268" s="681"/>
      <c r="BV268" s="681"/>
      <c r="BW268" s="687">
        <f t="shared" si="404"/>
        <v>-3.9</v>
      </c>
      <c r="BX268" s="688">
        <f t="shared" si="405"/>
        <v>0</v>
      </c>
      <c r="BY268" s="683">
        <v>3.9</v>
      </c>
      <c r="BZ268" s="681"/>
      <c r="CA268" s="681"/>
      <c r="CB268" s="681"/>
      <c r="CC268" s="687">
        <f t="shared" si="406"/>
        <v>-3.9</v>
      </c>
      <c r="CD268" s="688">
        <f t="shared" si="407"/>
        <v>0</v>
      </c>
      <c r="CE268" s="683">
        <v>5.9</v>
      </c>
      <c r="CF268" s="681"/>
      <c r="CG268" s="681"/>
      <c r="CH268" s="681"/>
      <c r="CI268" s="687">
        <f t="shared" si="408"/>
        <v>-5.9</v>
      </c>
      <c r="CJ268" s="688">
        <f t="shared" si="409"/>
        <v>0</v>
      </c>
      <c r="CK268" s="687">
        <f t="shared" si="410"/>
        <v>21</v>
      </c>
      <c r="CL268" s="681"/>
      <c r="CM268" s="687">
        <f t="shared" si="411"/>
        <v>0</v>
      </c>
      <c r="CN268" s="681"/>
      <c r="CO268" s="687">
        <f t="shared" si="412"/>
        <v>-21</v>
      </c>
      <c r="CP268" s="688">
        <f t="shared" si="413"/>
        <v>0</v>
      </c>
      <c r="CQ268" s="683">
        <v>7.1</v>
      </c>
      <c r="CR268" s="681"/>
      <c r="CS268" s="681"/>
      <c r="CT268" s="681"/>
      <c r="CU268" s="687">
        <f t="shared" si="414"/>
        <v>-7.1</v>
      </c>
      <c r="CV268" s="688">
        <f t="shared" si="415"/>
        <v>0</v>
      </c>
      <c r="CW268" s="683">
        <v>6.8</v>
      </c>
      <c r="CX268" s="681"/>
      <c r="CY268" s="681"/>
      <c r="CZ268" s="681"/>
      <c r="DA268" s="687">
        <f t="shared" si="416"/>
        <v>-6.8</v>
      </c>
      <c r="DB268" s="688">
        <f t="shared" si="417"/>
        <v>0</v>
      </c>
      <c r="DC268" s="683">
        <v>7.1</v>
      </c>
      <c r="DD268" s="681"/>
      <c r="DE268" s="681"/>
      <c r="DF268" s="681"/>
      <c r="DG268" s="687">
        <f t="shared" si="418"/>
        <v>-7.1</v>
      </c>
      <c r="DH268" s="688">
        <f t="shared" si="419"/>
        <v>0</v>
      </c>
    </row>
    <row r="269" spans="1:112" s="45" customFormat="1" ht="18.75" customHeight="1">
      <c r="A269" t="e">
        <f>- из газа Прочих поставщиков</f>
        <v>#NAME?</v>
      </c>
      <c r="B269" s="49"/>
      <c r="C269" s="385"/>
      <c r="D269" s="619" t="s">
        <v>2602</v>
      </c>
      <c r="E269" s="528" t="s">
        <v>2623</v>
      </c>
      <c r="F269" s="528"/>
      <c r="G269" s="529"/>
      <c r="H269" s="530"/>
      <c r="I269" s="530"/>
      <c r="J269" s="526" t="s">
        <v>186</v>
      </c>
      <c r="K269" s="687">
        <f t="shared" si="376"/>
        <v>4.7000000000000011</v>
      </c>
      <c r="L269" s="681"/>
      <c r="M269" s="687">
        <f t="shared" si="377"/>
        <v>0</v>
      </c>
      <c r="N269" s="681"/>
      <c r="O269" s="687">
        <f t="shared" si="378"/>
        <v>-4.7000000000000011</v>
      </c>
      <c r="P269" s="688">
        <f t="shared" si="379"/>
        <v>0</v>
      </c>
      <c r="Q269" s="687">
        <f t="shared" si="380"/>
        <v>1.2000000000000002</v>
      </c>
      <c r="R269" s="681"/>
      <c r="S269" s="687">
        <f t="shared" si="381"/>
        <v>0</v>
      </c>
      <c r="T269" s="681"/>
      <c r="U269" s="687">
        <f t="shared" si="382"/>
        <v>-1.2000000000000002</v>
      </c>
      <c r="V269" s="688">
        <f t="shared" si="383"/>
        <v>0</v>
      </c>
      <c r="W269" s="683">
        <v>0.4</v>
      </c>
      <c r="X269" s="681"/>
      <c r="Y269" s="681"/>
      <c r="Z269" s="681"/>
      <c r="AA269" s="687">
        <f t="shared" si="384"/>
        <v>-0.4</v>
      </c>
      <c r="AB269" s="688">
        <f t="shared" si="385"/>
        <v>0</v>
      </c>
      <c r="AC269" s="683">
        <v>0.4</v>
      </c>
      <c r="AD269" s="681"/>
      <c r="AE269" s="681"/>
      <c r="AF269" s="681"/>
      <c r="AG269" s="687">
        <f t="shared" si="386"/>
        <v>-0.4</v>
      </c>
      <c r="AH269" s="688">
        <f t="shared" si="387"/>
        <v>0</v>
      </c>
      <c r="AI269" s="683">
        <v>0.4</v>
      </c>
      <c r="AJ269" s="681"/>
      <c r="AK269" s="681"/>
      <c r="AL269" s="681"/>
      <c r="AM269" s="687">
        <f t="shared" si="388"/>
        <v>-0.4</v>
      </c>
      <c r="AN269" s="688">
        <f t="shared" si="389"/>
        <v>0</v>
      </c>
      <c r="AO269" s="687">
        <f t="shared" si="390"/>
        <v>1.1000000000000001</v>
      </c>
      <c r="AP269" s="681"/>
      <c r="AQ269" s="687">
        <f t="shared" si="391"/>
        <v>0</v>
      </c>
      <c r="AR269" s="681"/>
      <c r="AS269" s="687">
        <f t="shared" si="392"/>
        <v>-1.1000000000000001</v>
      </c>
      <c r="AT269" s="688">
        <f t="shared" si="393"/>
        <v>0</v>
      </c>
      <c r="AU269" s="683">
        <v>0.3</v>
      </c>
      <c r="AV269" s="681"/>
      <c r="AW269" s="681"/>
      <c r="AX269" s="681"/>
      <c r="AY269" s="687">
        <f t="shared" si="394"/>
        <v>-0.3</v>
      </c>
      <c r="AZ269" s="688">
        <f t="shared" si="395"/>
        <v>0</v>
      </c>
      <c r="BA269" s="683">
        <v>0.4</v>
      </c>
      <c r="BB269" s="681"/>
      <c r="BC269" s="681"/>
      <c r="BD269" s="681"/>
      <c r="BE269" s="687">
        <f t="shared" si="396"/>
        <v>-0.4</v>
      </c>
      <c r="BF269" s="688">
        <f t="shared" si="397"/>
        <v>0</v>
      </c>
      <c r="BG269" s="683">
        <v>0.4</v>
      </c>
      <c r="BH269" s="681"/>
      <c r="BI269" s="681"/>
      <c r="BJ269" s="681"/>
      <c r="BK269" s="687">
        <f t="shared" si="398"/>
        <v>-0.4</v>
      </c>
      <c r="BL269" s="688">
        <f t="shared" si="399"/>
        <v>0</v>
      </c>
      <c r="BM269" s="687">
        <f t="shared" si="400"/>
        <v>1.2000000000000002</v>
      </c>
      <c r="BN269" s="681"/>
      <c r="BO269" s="687">
        <f t="shared" si="401"/>
        <v>0</v>
      </c>
      <c r="BP269" s="681"/>
      <c r="BQ269" s="687">
        <f t="shared" si="402"/>
        <v>-1.2000000000000002</v>
      </c>
      <c r="BR269" s="688">
        <f t="shared" si="403"/>
        <v>0</v>
      </c>
      <c r="BS269" s="683">
        <v>0.4</v>
      </c>
      <c r="BT269" s="681"/>
      <c r="BU269" s="681"/>
      <c r="BV269" s="681"/>
      <c r="BW269" s="687">
        <f t="shared" si="404"/>
        <v>-0.4</v>
      </c>
      <c r="BX269" s="688">
        <f t="shared" si="405"/>
        <v>0</v>
      </c>
      <c r="BY269" s="683">
        <v>0.4</v>
      </c>
      <c r="BZ269" s="681"/>
      <c r="CA269" s="681"/>
      <c r="CB269" s="681"/>
      <c r="CC269" s="687">
        <f t="shared" si="406"/>
        <v>-0.4</v>
      </c>
      <c r="CD269" s="688">
        <f t="shared" si="407"/>
        <v>0</v>
      </c>
      <c r="CE269" s="683">
        <v>0.4</v>
      </c>
      <c r="CF269" s="681"/>
      <c r="CG269" s="681"/>
      <c r="CH269" s="681"/>
      <c r="CI269" s="687">
        <f t="shared" si="408"/>
        <v>-0.4</v>
      </c>
      <c r="CJ269" s="688">
        <f t="shared" si="409"/>
        <v>0</v>
      </c>
      <c r="CK269" s="687">
        <f t="shared" si="410"/>
        <v>1.2000000000000002</v>
      </c>
      <c r="CL269" s="681"/>
      <c r="CM269" s="687">
        <f t="shared" si="411"/>
        <v>0</v>
      </c>
      <c r="CN269" s="681"/>
      <c r="CO269" s="687">
        <f t="shared" si="412"/>
        <v>-1.2000000000000002</v>
      </c>
      <c r="CP269" s="688">
        <f t="shared" si="413"/>
        <v>0</v>
      </c>
      <c r="CQ269" s="683">
        <v>0.4</v>
      </c>
      <c r="CR269" s="681"/>
      <c r="CS269" s="681"/>
      <c r="CT269" s="681"/>
      <c r="CU269" s="687">
        <f t="shared" si="414"/>
        <v>-0.4</v>
      </c>
      <c r="CV269" s="688">
        <f t="shared" si="415"/>
        <v>0</v>
      </c>
      <c r="CW269" s="683">
        <v>0.4</v>
      </c>
      <c r="CX269" s="681"/>
      <c r="CY269" s="681"/>
      <c r="CZ269" s="681"/>
      <c r="DA269" s="687">
        <f t="shared" si="416"/>
        <v>-0.4</v>
      </c>
      <c r="DB269" s="688">
        <f t="shared" si="417"/>
        <v>0</v>
      </c>
      <c r="DC269" s="683">
        <v>0.4</v>
      </c>
      <c r="DD269" s="681"/>
      <c r="DE269" s="681"/>
      <c r="DF269" s="681"/>
      <c r="DG269" s="687">
        <f t="shared" si="418"/>
        <v>-0.4</v>
      </c>
      <c r="DH269" s="688">
        <f t="shared" si="419"/>
        <v>0</v>
      </c>
    </row>
    <row r="270" spans="1:112" s="45" customFormat="1" ht="18.75" customHeight="1">
      <c r="A270" t="s">
        <v>2136</v>
      </c>
      <c r="B270" s="49"/>
      <c r="C270" s="385" t="s">
        <v>2624</v>
      </c>
      <c r="D270" s="628" t="s">
        <v>2136</v>
      </c>
      <c r="E270" s="528" t="s">
        <v>2625</v>
      </c>
      <c r="F270" s="528"/>
      <c r="G270" s="529"/>
      <c r="H270" s="530"/>
      <c r="I270" s="530"/>
      <c r="J270" s="526" t="s">
        <v>186</v>
      </c>
      <c r="K270" s="687">
        <f t="shared" si="376"/>
        <v>63.6</v>
      </c>
      <c r="L270" s="681"/>
      <c r="M270" s="687">
        <f t="shared" si="377"/>
        <v>0</v>
      </c>
      <c r="N270" s="681"/>
      <c r="O270" s="687">
        <f t="shared" si="378"/>
        <v>-63.6</v>
      </c>
      <c r="P270" s="688">
        <f t="shared" si="379"/>
        <v>0</v>
      </c>
      <c r="Q270" s="687">
        <f t="shared" si="380"/>
        <v>18.899999999999999</v>
      </c>
      <c r="R270" s="681"/>
      <c r="S270" s="687">
        <f t="shared" si="381"/>
        <v>0</v>
      </c>
      <c r="T270" s="681"/>
      <c r="U270" s="687">
        <f t="shared" si="382"/>
        <v>-18.899999999999999</v>
      </c>
      <c r="V270" s="688">
        <f t="shared" si="383"/>
        <v>0</v>
      </c>
      <c r="W270" s="683">
        <v>6.3</v>
      </c>
      <c r="X270" s="681"/>
      <c r="Y270" s="681"/>
      <c r="Z270" s="681"/>
      <c r="AA270" s="687">
        <f t="shared" si="384"/>
        <v>-6.3</v>
      </c>
      <c r="AB270" s="688">
        <f t="shared" si="385"/>
        <v>0</v>
      </c>
      <c r="AC270" s="683">
        <v>6.3</v>
      </c>
      <c r="AD270" s="681"/>
      <c r="AE270" s="681"/>
      <c r="AF270" s="681"/>
      <c r="AG270" s="687">
        <f t="shared" si="386"/>
        <v>-6.3</v>
      </c>
      <c r="AH270" s="688">
        <f t="shared" si="387"/>
        <v>0</v>
      </c>
      <c r="AI270" s="683">
        <v>6.3</v>
      </c>
      <c r="AJ270" s="681"/>
      <c r="AK270" s="681"/>
      <c r="AL270" s="681"/>
      <c r="AM270" s="687">
        <f t="shared" si="388"/>
        <v>-6.3</v>
      </c>
      <c r="AN270" s="688">
        <f t="shared" si="389"/>
        <v>0</v>
      </c>
      <c r="AO270" s="687">
        <f t="shared" si="390"/>
        <v>15.700000000000001</v>
      </c>
      <c r="AP270" s="681"/>
      <c r="AQ270" s="687">
        <f t="shared" si="391"/>
        <v>0</v>
      </c>
      <c r="AR270" s="681"/>
      <c r="AS270" s="687">
        <f t="shared" si="392"/>
        <v>-15.700000000000001</v>
      </c>
      <c r="AT270" s="688">
        <f t="shared" si="393"/>
        <v>0</v>
      </c>
      <c r="AU270" s="683">
        <v>3.9</v>
      </c>
      <c r="AV270" s="681"/>
      <c r="AW270" s="681"/>
      <c r="AX270" s="681"/>
      <c r="AY270" s="687">
        <f t="shared" si="394"/>
        <v>-3.9</v>
      </c>
      <c r="AZ270" s="688">
        <f t="shared" si="395"/>
        <v>0</v>
      </c>
      <c r="BA270" s="683">
        <v>5.9</v>
      </c>
      <c r="BB270" s="681"/>
      <c r="BC270" s="681"/>
      <c r="BD270" s="681"/>
      <c r="BE270" s="687">
        <f t="shared" si="396"/>
        <v>-5.9</v>
      </c>
      <c r="BF270" s="688">
        <f t="shared" si="397"/>
        <v>0</v>
      </c>
      <c r="BG270" s="683">
        <v>5.9</v>
      </c>
      <c r="BH270" s="681"/>
      <c r="BI270" s="681"/>
      <c r="BJ270" s="681"/>
      <c r="BK270" s="687">
        <f t="shared" si="398"/>
        <v>-5.9</v>
      </c>
      <c r="BL270" s="688">
        <f t="shared" si="399"/>
        <v>0</v>
      </c>
      <c r="BM270" s="687">
        <f t="shared" si="400"/>
        <v>13.600000000000001</v>
      </c>
      <c r="BN270" s="681"/>
      <c r="BO270" s="687">
        <f t="shared" si="401"/>
        <v>0</v>
      </c>
      <c r="BP270" s="681"/>
      <c r="BQ270" s="687">
        <f t="shared" si="402"/>
        <v>-13.600000000000001</v>
      </c>
      <c r="BR270" s="688">
        <f t="shared" si="403"/>
        <v>0</v>
      </c>
      <c r="BS270" s="683">
        <v>5.9</v>
      </c>
      <c r="BT270" s="681"/>
      <c r="BU270" s="681"/>
      <c r="BV270" s="681"/>
      <c r="BW270" s="687">
        <f t="shared" si="404"/>
        <v>-5.9</v>
      </c>
      <c r="BX270" s="688">
        <f t="shared" si="405"/>
        <v>0</v>
      </c>
      <c r="BY270" s="683">
        <v>5.9</v>
      </c>
      <c r="BZ270" s="681"/>
      <c r="CA270" s="681"/>
      <c r="CB270" s="681"/>
      <c r="CC270" s="687">
        <f t="shared" si="406"/>
        <v>-5.9</v>
      </c>
      <c r="CD270" s="688">
        <f t="shared" si="407"/>
        <v>0</v>
      </c>
      <c r="CE270" s="683">
        <v>1.8</v>
      </c>
      <c r="CF270" s="681"/>
      <c r="CG270" s="681"/>
      <c r="CH270" s="681"/>
      <c r="CI270" s="687">
        <f t="shared" si="408"/>
        <v>-1.8</v>
      </c>
      <c r="CJ270" s="688">
        <f t="shared" si="409"/>
        <v>0</v>
      </c>
      <c r="CK270" s="687">
        <f t="shared" si="410"/>
        <v>15.399999999999999</v>
      </c>
      <c r="CL270" s="681"/>
      <c r="CM270" s="687">
        <f t="shared" si="411"/>
        <v>0</v>
      </c>
      <c r="CN270" s="681"/>
      <c r="CO270" s="687">
        <f t="shared" si="412"/>
        <v>-15.399999999999999</v>
      </c>
      <c r="CP270" s="688">
        <f t="shared" si="413"/>
        <v>0</v>
      </c>
      <c r="CQ270" s="683">
        <v>2.8</v>
      </c>
      <c r="CR270" s="681"/>
      <c r="CS270" s="681"/>
      <c r="CT270" s="681"/>
      <c r="CU270" s="687">
        <f t="shared" si="414"/>
        <v>-2.8</v>
      </c>
      <c r="CV270" s="688">
        <f t="shared" si="415"/>
        <v>0</v>
      </c>
      <c r="CW270" s="683">
        <v>6.3</v>
      </c>
      <c r="CX270" s="681"/>
      <c r="CY270" s="681"/>
      <c r="CZ270" s="681"/>
      <c r="DA270" s="687">
        <f t="shared" si="416"/>
        <v>-6.3</v>
      </c>
      <c r="DB270" s="688">
        <f t="shared" si="417"/>
        <v>0</v>
      </c>
      <c r="DC270" s="683">
        <v>6.3</v>
      </c>
      <c r="DD270" s="681"/>
      <c r="DE270" s="681"/>
      <c r="DF270" s="681"/>
      <c r="DG270" s="687">
        <f t="shared" si="418"/>
        <v>-6.3</v>
      </c>
      <c r="DH270" s="688">
        <f t="shared" si="419"/>
        <v>0</v>
      </c>
    </row>
    <row r="271" spans="1:112" s="45" customFormat="1" ht="18.75" customHeight="1">
      <c r="A271" t="s">
        <v>2626</v>
      </c>
      <c r="B271" s="49"/>
      <c r="C271" s="537" t="s">
        <v>2627</v>
      </c>
      <c r="D271" s="806" t="s">
        <v>2626</v>
      </c>
      <c r="E271" s="528" t="s">
        <v>2628</v>
      </c>
      <c r="F271" s="528"/>
      <c r="G271" s="529"/>
      <c r="H271" s="530" t="s">
        <v>2629</v>
      </c>
      <c r="I271" s="530"/>
      <c r="J271" s="725" t="s">
        <v>2630</v>
      </c>
      <c r="K271" s="687">
        <f t="shared" si="376"/>
        <v>3111</v>
      </c>
      <c r="L271" s="681"/>
      <c r="M271" s="687">
        <f t="shared" si="377"/>
        <v>0</v>
      </c>
      <c r="N271" s="681"/>
      <c r="O271" s="687">
        <f t="shared" si="378"/>
        <v>-3111</v>
      </c>
      <c r="P271" s="688">
        <f t="shared" si="379"/>
        <v>0</v>
      </c>
      <c r="Q271" s="687">
        <f t="shared" si="380"/>
        <v>876</v>
      </c>
      <c r="R271" s="681"/>
      <c r="S271" s="687">
        <f t="shared" si="381"/>
        <v>0</v>
      </c>
      <c r="T271" s="681"/>
      <c r="U271" s="687">
        <f t="shared" si="382"/>
        <v>-876</v>
      </c>
      <c r="V271" s="688">
        <f t="shared" si="383"/>
        <v>0</v>
      </c>
      <c r="W271" s="687">
        <f>W276+W279</f>
        <v>320</v>
      </c>
      <c r="X271" s="681"/>
      <c r="Y271" s="687">
        <f>Y276+Y279</f>
        <v>0</v>
      </c>
      <c r="Z271" s="681"/>
      <c r="AA271" s="687">
        <f t="shared" si="384"/>
        <v>-320</v>
      </c>
      <c r="AB271" s="688">
        <f t="shared" si="385"/>
        <v>0</v>
      </c>
      <c r="AC271" s="687">
        <f>AC276+AC279</f>
        <v>293</v>
      </c>
      <c r="AD271" s="681"/>
      <c r="AE271" s="687">
        <f>AE276+AE279</f>
        <v>0</v>
      </c>
      <c r="AF271" s="681"/>
      <c r="AG271" s="687">
        <f t="shared" si="386"/>
        <v>-293</v>
      </c>
      <c r="AH271" s="688">
        <f t="shared" si="387"/>
        <v>0</v>
      </c>
      <c r="AI271" s="687">
        <f>AI276+AI279</f>
        <v>263</v>
      </c>
      <c r="AJ271" s="681"/>
      <c r="AK271" s="687">
        <f>AK276+AK279</f>
        <v>0</v>
      </c>
      <c r="AL271" s="681"/>
      <c r="AM271" s="687">
        <f t="shared" si="388"/>
        <v>-263</v>
      </c>
      <c r="AN271" s="688">
        <f t="shared" si="389"/>
        <v>0</v>
      </c>
      <c r="AO271" s="687">
        <f t="shared" si="390"/>
        <v>651</v>
      </c>
      <c r="AP271" s="681"/>
      <c r="AQ271" s="687">
        <f t="shared" si="391"/>
        <v>0</v>
      </c>
      <c r="AR271" s="681"/>
      <c r="AS271" s="687">
        <f t="shared" si="392"/>
        <v>-651</v>
      </c>
      <c r="AT271" s="688">
        <f t="shared" si="393"/>
        <v>0</v>
      </c>
      <c r="AU271" s="687">
        <f>AU276+AU279</f>
        <v>163</v>
      </c>
      <c r="AV271" s="681"/>
      <c r="AW271" s="687">
        <f>AW276+AW279</f>
        <v>0</v>
      </c>
      <c r="AX271" s="681"/>
      <c r="AY271" s="687">
        <f t="shared" si="394"/>
        <v>-163</v>
      </c>
      <c r="AZ271" s="688">
        <f t="shared" si="395"/>
        <v>0</v>
      </c>
      <c r="BA271" s="687">
        <f>BA276+BA279</f>
        <v>248</v>
      </c>
      <c r="BB271" s="681"/>
      <c r="BC271" s="687">
        <f>BC276+BC279</f>
        <v>0</v>
      </c>
      <c r="BD271" s="681"/>
      <c r="BE271" s="687">
        <f t="shared" si="396"/>
        <v>-248</v>
      </c>
      <c r="BF271" s="688">
        <f t="shared" si="397"/>
        <v>0</v>
      </c>
      <c r="BG271" s="687">
        <f>BG276+BG279</f>
        <v>240</v>
      </c>
      <c r="BH271" s="681"/>
      <c r="BI271" s="687">
        <f>BI276+BI279</f>
        <v>0</v>
      </c>
      <c r="BJ271" s="681"/>
      <c r="BK271" s="687">
        <f t="shared" si="398"/>
        <v>-240</v>
      </c>
      <c r="BL271" s="688">
        <f t="shared" si="399"/>
        <v>0</v>
      </c>
      <c r="BM271" s="687">
        <f t="shared" si="400"/>
        <v>659</v>
      </c>
      <c r="BN271" s="681"/>
      <c r="BO271" s="687">
        <f t="shared" si="401"/>
        <v>0</v>
      </c>
      <c r="BP271" s="681"/>
      <c r="BQ271" s="687">
        <f t="shared" si="402"/>
        <v>-659</v>
      </c>
      <c r="BR271" s="688">
        <f t="shared" si="403"/>
        <v>0</v>
      </c>
      <c r="BS271" s="687">
        <f>BS276+BS279</f>
        <v>252</v>
      </c>
      <c r="BT271" s="681"/>
      <c r="BU271" s="687">
        <f>BU276+BU279</f>
        <v>0</v>
      </c>
      <c r="BV271" s="681"/>
      <c r="BW271" s="687">
        <f t="shared" si="404"/>
        <v>-252</v>
      </c>
      <c r="BX271" s="688">
        <f t="shared" si="405"/>
        <v>0</v>
      </c>
      <c r="BY271" s="687">
        <f>BY276+BY279</f>
        <v>168</v>
      </c>
      <c r="BZ271" s="681"/>
      <c r="CA271" s="687">
        <f>CA276+CA279</f>
        <v>0</v>
      </c>
      <c r="CB271" s="681"/>
      <c r="CC271" s="687">
        <f t="shared" si="406"/>
        <v>-168</v>
      </c>
      <c r="CD271" s="688">
        <f t="shared" si="407"/>
        <v>0</v>
      </c>
      <c r="CE271" s="687">
        <f>CE276+CE279</f>
        <v>239</v>
      </c>
      <c r="CF271" s="681"/>
      <c r="CG271" s="687">
        <f>CG276+CG279</f>
        <v>0</v>
      </c>
      <c r="CH271" s="681"/>
      <c r="CI271" s="687">
        <f t="shared" si="408"/>
        <v>-239</v>
      </c>
      <c r="CJ271" s="688">
        <f t="shared" si="409"/>
        <v>0</v>
      </c>
      <c r="CK271" s="687">
        <f t="shared" si="410"/>
        <v>925</v>
      </c>
      <c r="CL271" s="681"/>
      <c r="CM271" s="687">
        <f t="shared" si="411"/>
        <v>0</v>
      </c>
      <c r="CN271" s="681"/>
      <c r="CO271" s="687">
        <f t="shared" si="412"/>
        <v>-925</v>
      </c>
      <c r="CP271" s="688">
        <f t="shared" si="413"/>
        <v>0</v>
      </c>
      <c r="CQ271" s="687">
        <f>CQ276+CQ279</f>
        <v>296</v>
      </c>
      <c r="CR271" s="681"/>
      <c r="CS271" s="687">
        <f>CS276+CS279</f>
        <v>0</v>
      </c>
      <c r="CT271" s="681"/>
      <c r="CU271" s="687">
        <f t="shared" si="414"/>
        <v>-296</v>
      </c>
      <c r="CV271" s="688">
        <f t="shared" si="415"/>
        <v>0</v>
      </c>
      <c r="CW271" s="687">
        <f>CW276+CW279</f>
        <v>309</v>
      </c>
      <c r="CX271" s="681"/>
      <c r="CY271" s="687">
        <f>CY276+CY279</f>
        <v>0</v>
      </c>
      <c r="CZ271" s="681"/>
      <c r="DA271" s="687">
        <f t="shared" si="416"/>
        <v>-309</v>
      </c>
      <c r="DB271" s="688">
        <f t="shared" si="417"/>
        <v>0</v>
      </c>
      <c r="DC271" s="687">
        <f>DC276+DC279</f>
        <v>320</v>
      </c>
      <c r="DD271" s="681"/>
      <c r="DE271" s="687">
        <f>DE276+DE279</f>
        <v>0</v>
      </c>
      <c r="DF271" s="681"/>
      <c r="DG271" s="687">
        <f t="shared" si="418"/>
        <v>-320</v>
      </c>
      <c r="DH271" s="688">
        <f t="shared" si="419"/>
        <v>0</v>
      </c>
    </row>
    <row r="272" spans="1:112" s="45" customFormat="1" ht="18.75" customHeight="1">
      <c r="B272" s="49"/>
      <c r="C272" s="537"/>
      <c r="D272" s="766"/>
      <c r="E272" s="528" t="s">
        <v>2631</v>
      </c>
      <c r="F272" s="528"/>
      <c r="G272" s="529"/>
      <c r="H272" s="530" t="s">
        <v>2632</v>
      </c>
      <c r="I272" s="530"/>
      <c r="J272" s="526" t="s">
        <v>762</v>
      </c>
      <c r="K272" s="687">
        <f t="shared" si="376"/>
        <v>517</v>
      </c>
      <c r="L272" s="681"/>
      <c r="M272" s="687">
        <f t="shared" si="377"/>
        <v>0</v>
      </c>
      <c r="N272" s="681"/>
      <c r="O272" s="687">
        <f t="shared" si="378"/>
        <v>-517</v>
      </c>
      <c r="P272" s="688">
        <f t="shared" si="379"/>
        <v>0</v>
      </c>
      <c r="Q272" s="687">
        <f t="shared" si="380"/>
        <v>146</v>
      </c>
      <c r="R272" s="681"/>
      <c r="S272" s="687">
        <f t="shared" si="381"/>
        <v>0</v>
      </c>
      <c r="T272" s="681"/>
      <c r="U272" s="687">
        <f t="shared" si="382"/>
        <v>-146</v>
      </c>
      <c r="V272" s="688">
        <f t="shared" si="383"/>
        <v>0</v>
      </c>
      <c r="W272" s="687">
        <f>W277+W280</f>
        <v>53</v>
      </c>
      <c r="X272" s="681"/>
      <c r="Y272" s="687">
        <f>Y277+Y280</f>
        <v>0</v>
      </c>
      <c r="Z272" s="681"/>
      <c r="AA272" s="687">
        <f t="shared" si="384"/>
        <v>-53</v>
      </c>
      <c r="AB272" s="688">
        <f t="shared" si="385"/>
        <v>0</v>
      </c>
      <c r="AC272" s="687">
        <f>AC277+AC280</f>
        <v>49</v>
      </c>
      <c r="AD272" s="681"/>
      <c r="AE272" s="687">
        <f>AE277+AE280</f>
        <v>0</v>
      </c>
      <c r="AF272" s="681"/>
      <c r="AG272" s="687">
        <f t="shared" si="386"/>
        <v>-49</v>
      </c>
      <c r="AH272" s="688">
        <f t="shared" si="387"/>
        <v>0</v>
      </c>
      <c r="AI272" s="687">
        <f>AI277+AI280</f>
        <v>44</v>
      </c>
      <c r="AJ272" s="681"/>
      <c r="AK272" s="687">
        <f>AK277+AK280</f>
        <v>0</v>
      </c>
      <c r="AL272" s="681"/>
      <c r="AM272" s="687">
        <f t="shared" si="388"/>
        <v>-44</v>
      </c>
      <c r="AN272" s="688">
        <f t="shared" si="389"/>
        <v>0</v>
      </c>
      <c r="AO272" s="687">
        <f t="shared" si="390"/>
        <v>108</v>
      </c>
      <c r="AP272" s="681"/>
      <c r="AQ272" s="687">
        <f t="shared" si="391"/>
        <v>0</v>
      </c>
      <c r="AR272" s="681"/>
      <c r="AS272" s="687">
        <f t="shared" si="392"/>
        <v>-108</v>
      </c>
      <c r="AT272" s="688">
        <f t="shared" si="393"/>
        <v>0</v>
      </c>
      <c r="AU272" s="687">
        <f>AU277+AU280</f>
        <v>27</v>
      </c>
      <c r="AV272" s="681"/>
      <c r="AW272" s="687">
        <f>AW277+AW280</f>
        <v>0</v>
      </c>
      <c r="AX272" s="681"/>
      <c r="AY272" s="687">
        <f t="shared" si="394"/>
        <v>-27</v>
      </c>
      <c r="AZ272" s="688">
        <f t="shared" si="395"/>
        <v>0</v>
      </c>
      <c r="BA272" s="687">
        <f>BA277+BA280</f>
        <v>41</v>
      </c>
      <c r="BB272" s="681"/>
      <c r="BC272" s="687">
        <f>BC277+BC280</f>
        <v>0</v>
      </c>
      <c r="BD272" s="681"/>
      <c r="BE272" s="687">
        <f t="shared" si="396"/>
        <v>-41</v>
      </c>
      <c r="BF272" s="688">
        <f t="shared" si="397"/>
        <v>0</v>
      </c>
      <c r="BG272" s="687">
        <f>BG277+BG280</f>
        <v>40</v>
      </c>
      <c r="BH272" s="681"/>
      <c r="BI272" s="687">
        <f>BI277+BI280</f>
        <v>0</v>
      </c>
      <c r="BJ272" s="681"/>
      <c r="BK272" s="687">
        <f t="shared" si="398"/>
        <v>-40</v>
      </c>
      <c r="BL272" s="688">
        <f t="shared" si="399"/>
        <v>0</v>
      </c>
      <c r="BM272" s="687">
        <f t="shared" si="400"/>
        <v>110</v>
      </c>
      <c r="BN272" s="681"/>
      <c r="BO272" s="687">
        <f t="shared" si="401"/>
        <v>0</v>
      </c>
      <c r="BP272" s="681"/>
      <c r="BQ272" s="687">
        <f t="shared" si="402"/>
        <v>-110</v>
      </c>
      <c r="BR272" s="688">
        <f t="shared" si="403"/>
        <v>0</v>
      </c>
      <c r="BS272" s="687">
        <f>BS277+BS280</f>
        <v>42</v>
      </c>
      <c r="BT272" s="681"/>
      <c r="BU272" s="687">
        <f>BU277+BU280</f>
        <v>0</v>
      </c>
      <c r="BV272" s="681"/>
      <c r="BW272" s="687">
        <f t="shared" si="404"/>
        <v>-42</v>
      </c>
      <c r="BX272" s="688">
        <f t="shared" si="405"/>
        <v>0</v>
      </c>
      <c r="BY272" s="687">
        <f>BY277+BY280</f>
        <v>28</v>
      </c>
      <c r="BZ272" s="681"/>
      <c r="CA272" s="687">
        <f>CA277+CA280</f>
        <v>0</v>
      </c>
      <c r="CB272" s="681"/>
      <c r="CC272" s="687">
        <f t="shared" si="406"/>
        <v>-28</v>
      </c>
      <c r="CD272" s="688">
        <f t="shared" si="407"/>
        <v>0</v>
      </c>
      <c r="CE272" s="687">
        <f>CE277+CE280</f>
        <v>40</v>
      </c>
      <c r="CF272" s="681"/>
      <c r="CG272" s="687">
        <f>CG277+CG280</f>
        <v>0</v>
      </c>
      <c r="CH272" s="681"/>
      <c r="CI272" s="687">
        <f t="shared" si="408"/>
        <v>-40</v>
      </c>
      <c r="CJ272" s="688">
        <f t="shared" si="409"/>
        <v>0</v>
      </c>
      <c r="CK272" s="687">
        <f t="shared" si="410"/>
        <v>153</v>
      </c>
      <c r="CL272" s="681"/>
      <c r="CM272" s="687">
        <f t="shared" si="411"/>
        <v>0</v>
      </c>
      <c r="CN272" s="681"/>
      <c r="CO272" s="687">
        <f t="shared" si="412"/>
        <v>-153</v>
      </c>
      <c r="CP272" s="688">
        <f t="shared" si="413"/>
        <v>0</v>
      </c>
      <c r="CQ272" s="687">
        <f>CQ277+CQ280</f>
        <v>49</v>
      </c>
      <c r="CR272" s="681"/>
      <c r="CS272" s="687">
        <f>CS277+CS280</f>
        <v>0</v>
      </c>
      <c r="CT272" s="681"/>
      <c r="CU272" s="687">
        <f t="shared" si="414"/>
        <v>-49</v>
      </c>
      <c r="CV272" s="688">
        <f t="shared" si="415"/>
        <v>0</v>
      </c>
      <c r="CW272" s="687">
        <f>CW277+CW280</f>
        <v>51</v>
      </c>
      <c r="CX272" s="681"/>
      <c r="CY272" s="687">
        <f>CY277+CY280</f>
        <v>0</v>
      </c>
      <c r="CZ272" s="681"/>
      <c r="DA272" s="687">
        <f t="shared" si="416"/>
        <v>-51</v>
      </c>
      <c r="DB272" s="688">
        <f t="shared" si="417"/>
        <v>0</v>
      </c>
      <c r="DC272" s="687">
        <f>DC277+DC280</f>
        <v>53</v>
      </c>
      <c r="DD272" s="681"/>
      <c r="DE272" s="687">
        <f>DE277+DE280</f>
        <v>0</v>
      </c>
      <c r="DF272" s="681"/>
      <c r="DG272" s="687">
        <f t="shared" si="418"/>
        <v>-53</v>
      </c>
      <c r="DH272" s="688">
        <f t="shared" si="419"/>
        <v>0</v>
      </c>
    </row>
    <row r="273" spans="1:112" s="45" customFormat="1" ht="18.75" customHeight="1">
      <c r="A273" t="s">
        <v>2144</v>
      </c>
      <c r="B273" s="49"/>
      <c r="C273" s="385"/>
      <c r="D273" s="628" t="s">
        <v>2144</v>
      </c>
      <c r="E273" s="528" t="s">
        <v>2633</v>
      </c>
      <c r="F273" s="528"/>
      <c r="G273" s="529"/>
      <c r="H273" s="530"/>
      <c r="I273" s="530"/>
      <c r="J273" s="526" t="s">
        <v>762</v>
      </c>
      <c r="K273" s="687">
        <f t="shared" si="376"/>
        <v>517</v>
      </c>
      <c r="L273" s="681"/>
      <c r="M273" s="687">
        <f t="shared" si="377"/>
        <v>0</v>
      </c>
      <c r="N273" s="681"/>
      <c r="O273" s="687">
        <f t="shared" si="378"/>
        <v>-517</v>
      </c>
      <c r="P273" s="688">
        <f t="shared" si="379"/>
        <v>0</v>
      </c>
      <c r="Q273" s="687">
        <f t="shared" si="380"/>
        <v>146</v>
      </c>
      <c r="R273" s="681"/>
      <c r="S273" s="687">
        <f t="shared" si="381"/>
        <v>0</v>
      </c>
      <c r="T273" s="681"/>
      <c r="U273" s="687">
        <f t="shared" si="382"/>
        <v>-146</v>
      </c>
      <c r="V273" s="688">
        <f t="shared" si="383"/>
        <v>0</v>
      </c>
      <c r="W273" s="683">
        <v>53</v>
      </c>
      <c r="X273" s="681"/>
      <c r="Y273" s="681"/>
      <c r="Z273" s="681"/>
      <c r="AA273" s="687">
        <f t="shared" si="384"/>
        <v>-53</v>
      </c>
      <c r="AB273" s="688">
        <f t="shared" si="385"/>
        <v>0</v>
      </c>
      <c r="AC273" s="683">
        <v>49</v>
      </c>
      <c r="AD273" s="681"/>
      <c r="AE273" s="681"/>
      <c r="AF273" s="681"/>
      <c r="AG273" s="687">
        <f t="shared" si="386"/>
        <v>-49</v>
      </c>
      <c r="AH273" s="688">
        <f t="shared" si="387"/>
        <v>0</v>
      </c>
      <c r="AI273" s="683">
        <v>44</v>
      </c>
      <c r="AJ273" s="681"/>
      <c r="AK273" s="681"/>
      <c r="AL273" s="681"/>
      <c r="AM273" s="687">
        <f t="shared" si="388"/>
        <v>-44</v>
      </c>
      <c r="AN273" s="688">
        <f t="shared" si="389"/>
        <v>0</v>
      </c>
      <c r="AO273" s="687">
        <f t="shared" si="390"/>
        <v>108</v>
      </c>
      <c r="AP273" s="681"/>
      <c r="AQ273" s="687">
        <f t="shared" si="391"/>
        <v>0</v>
      </c>
      <c r="AR273" s="681"/>
      <c r="AS273" s="687">
        <f t="shared" si="392"/>
        <v>-108</v>
      </c>
      <c r="AT273" s="688">
        <f t="shared" si="393"/>
        <v>0</v>
      </c>
      <c r="AU273" s="683">
        <v>27</v>
      </c>
      <c r="AV273" s="681"/>
      <c r="AW273" s="681"/>
      <c r="AX273" s="681"/>
      <c r="AY273" s="687">
        <f t="shared" si="394"/>
        <v>-27</v>
      </c>
      <c r="AZ273" s="688">
        <f t="shared" si="395"/>
        <v>0</v>
      </c>
      <c r="BA273" s="683">
        <v>41</v>
      </c>
      <c r="BB273" s="681"/>
      <c r="BC273" s="681"/>
      <c r="BD273" s="681"/>
      <c r="BE273" s="687">
        <f t="shared" si="396"/>
        <v>-41</v>
      </c>
      <c r="BF273" s="688">
        <f t="shared" si="397"/>
        <v>0</v>
      </c>
      <c r="BG273" s="683">
        <v>40</v>
      </c>
      <c r="BH273" s="681"/>
      <c r="BI273" s="681"/>
      <c r="BJ273" s="681"/>
      <c r="BK273" s="687">
        <f t="shared" si="398"/>
        <v>-40</v>
      </c>
      <c r="BL273" s="688">
        <f t="shared" si="399"/>
        <v>0</v>
      </c>
      <c r="BM273" s="687">
        <f t="shared" si="400"/>
        <v>110</v>
      </c>
      <c r="BN273" s="681"/>
      <c r="BO273" s="687">
        <f t="shared" si="401"/>
        <v>0</v>
      </c>
      <c r="BP273" s="681"/>
      <c r="BQ273" s="687">
        <f t="shared" si="402"/>
        <v>-110</v>
      </c>
      <c r="BR273" s="688">
        <f t="shared" si="403"/>
        <v>0</v>
      </c>
      <c r="BS273" s="683">
        <v>42</v>
      </c>
      <c r="BT273" s="681"/>
      <c r="BU273" s="681"/>
      <c r="BV273" s="681"/>
      <c r="BW273" s="687">
        <f t="shared" si="404"/>
        <v>-42</v>
      </c>
      <c r="BX273" s="688">
        <f t="shared" si="405"/>
        <v>0</v>
      </c>
      <c r="BY273" s="683">
        <v>28</v>
      </c>
      <c r="BZ273" s="681"/>
      <c r="CA273" s="681"/>
      <c r="CB273" s="681"/>
      <c r="CC273" s="687">
        <f t="shared" si="406"/>
        <v>-28</v>
      </c>
      <c r="CD273" s="688">
        <f t="shared" si="407"/>
        <v>0</v>
      </c>
      <c r="CE273" s="683">
        <v>40</v>
      </c>
      <c r="CF273" s="681"/>
      <c r="CG273" s="681"/>
      <c r="CH273" s="681"/>
      <c r="CI273" s="687">
        <f t="shared" si="408"/>
        <v>-40</v>
      </c>
      <c r="CJ273" s="688">
        <f t="shared" si="409"/>
        <v>0</v>
      </c>
      <c r="CK273" s="687">
        <f t="shared" si="410"/>
        <v>153</v>
      </c>
      <c r="CL273" s="681"/>
      <c r="CM273" s="687">
        <f t="shared" si="411"/>
        <v>0</v>
      </c>
      <c r="CN273" s="681"/>
      <c r="CO273" s="687">
        <f t="shared" si="412"/>
        <v>-153</v>
      </c>
      <c r="CP273" s="688">
        <f t="shared" si="413"/>
        <v>0</v>
      </c>
      <c r="CQ273" s="683">
        <v>49</v>
      </c>
      <c r="CR273" s="681"/>
      <c r="CS273" s="681"/>
      <c r="CT273" s="681"/>
      <c r="CU273" s="687">
        <f t="shared" si="414"/>
        <v>-49</v>
      </c>
      <c r="CV273" s="688">
        <f t="shared" si="415"/>
        <v>0</v>
      </c>
      <c r="CW273" s="683">
        <v>51</v>
      </c>
      <c r="CX273" s="681"/>
      <c r="CY273" s="681"/>
      <c r="CZ273" s="681"/>
      <c r="DA273" s="687">
        <f t="shared" si="416"/>
        <v>-51</v>
      </c>
      <c r="DB273" s="688">
        <f t="shared" si="417"/>
        <v>0</v>
      </c>
      <c r="DC273" s="683">
        <v>53</v>
      </c>
      <c r="DD273" s="681"/>
      <c r="DE273" s="681"/>
      <c r="DF273" s="681"/>
      <c r="DG273" s="687">
        <f t="shared" si="418"/>
        <v>-53</v>
      </c>
      <c r="DH273" s="688">
        <f t="shared" si="419"/>
        <v>0</v>
      </c>
    </row>
    <row r="274" spans="1:112" s="45" customFormat="1" ht="18.75" customHeight="1">
      <c r="A274" t="s">
        <v>2233</v>
      </c>
      <c r="B274" s="49"/>
      <c r="C274" s="385"/>
      <c r="D274" s="628" t="s">
        <v>2234</v>
      </c>
      <c r="E274" s="528" t="s">
        <v>2634</v>
      </c>
      <c r="F274" s="528"/>
      <c r="G274" s="529"/>
      <c r="H274" s="530" t="s">
        <v>2629</v>
      </c>
      <c r="I274" s="530"/>
      <c r="J274" s="526" t="s">
        <v>2630</v>
      </c>
      <c r="K274" s="687">
        <f t="shared" si="376"/>
        <v>3111</v>
      </c>
      <c r="L274" s="681"/>
      <c r="M274" s="687">
        <f t="shared" si="377"/>
        <v>0</v>
      </c>
      <c r="N274" s="681"/>
      <c r="O274" s="687">
        <f t="shared" si="378"/>
        <v>-3111</v>
      </c>
      <c r="P274" s="688">
        <f t="shared" si="379"/>
        <v>0</v>
      </c>
      <c r="Q274" s="687">
        <f t="shared" si="380"/>
        <v>876</v>
      </c>
      <c r="R274" s="681"/>
      <c r="S274" s="687">
        <f t="shared" si="381"/>
        <v>0</v>
      </c>
      <c r="T274" s="681"/>
      <c r="U274" s="687">
        <f t="shared" si="382"/>
        <v>-876</v>
      </c>
      <c r="V274" s="688">
        <f t="shared" si="383"/>
        <v>0</v>
      </c>
      <c r="W274" s="687">
        <f>W276+W279</f>
        <v>320</v>
      </c>
      <c r="X274" s="681"/>
      <c r="Y274" s="687">
        <f>Y276+Y279</f>
        <v>0</v>
      </c>
      <c r="Z274" s="681"/>
      <c r="AA274" s="687">
        <f t="shared" si="384"/>
        <v>-320</v>
      </c>
      <c r="AB274" s="688">
        <f t="shared" si="385"/>
        <v>0</v>
      </c>
      <c r="AC274" s="687">
        <f>AC276+AC279</f>
        <v>293</v>
      </c>
      <c r="AD274" s="681"/>
      <c r="AE274" s="687">
        <f>AE276+AE279</f>
        <v>0</v>
      </c>
      <c r="AF274" s="681"/>
      <c r="AG274" s="687">
        <f t="shared" si="386"/>
        <v>-293</v>
      </c>
      <c r="AH274" s="688">
        <f t="shared" si="387"/>
        <v>0</v>
      </c>
      <c r="AI274" s="687">
        <f>AI276+AI279</f>
        <v>263</v>
      </c>
      <c r="AJ274" s="681"/>
      <c r="AK274" s="687">
        <f>AK276+AK279</f>
        <v>0</v>
      </c>
      <c r="AL274" s="681"/>
      <c r="AM274" s="687">
        <f t="shared" si="388"/>
        <v>-263</v>
      </c>
      <c r="AN274" s="688">
        <f t="shared" si="389"/>
        <v>0</v>
      </c>
      <c r="AO274" s="687">
        <f t="shared" si="390"/>
        <v>651</v>
      </c>
      <c r="AP274" s="681"/>
      <c r="AQ274" s="687">
        <f t="shared" si="391"/>
        <v>0</v>
      </c>
      <c r="AR274" s="681"/>
      <c r="AS274" s="687">
        <f t="shared" si="392"/>
        <v>-651</v>
      </c>
      <c r="AT274" s="688">
        <f t="shared" si="393"/>
        <v>0</v>
      </c>
      <c r="AU274" s="687">
        <f>AU276+AU279</f>
        <v>163</v>
      </c>
      <c r="AV274" s="681"/>
      <c r="AW274" s="687">
        <f>AW276+AW279</f>
        <v>0</v>
      </c>
      <c r="AX274" s="681"/>
      <c r="AY274" s="687">
        <f t="shared" si="394"/>
        <v>-163</v>
      </c>
      <c r="AZ274" s="688">
        <f t="shared" si="395"/>
        <v>0</v>
      </c>
      <c r="BA274" s="687">
        <f>BA276+BA279</f>
        <v>248</v>
      </c>
      <c r="BB274" s="681"/>
      <c r="BC274" s="687">
        <f>BC276+BC279</f>
        <v>0</v>
      </c>
      <c r="BD274" s="681"/>
      <c r="BE274" s="687">
        <f t="shared" si="396"/>
        <v>-248</v>
      </c>
      <c r="BF274" s="688">
        <f t="shared" si="397"/>
        <v>0</v>
      </c>
      <c r="BG274" s="687">
        <f>BG276+BG279</f>
        <v>240</v>
      </c>
      <c r="BH274" s="681"/>
      <c r="BI274" s="687">
        <f>BI276+BI279</f>
        <v>0</v>
      </c>
      <c r="BJ274" s="681"/>
      <c r="BK274" s="687">
        <f t="shared" si="398"/>
        <v>-240</v>
      </c>
      <c r="BL274" s="688">
        <f t="shared" si="399"/>
        <v>0</v>
      </c>
      <c r="BM274" s="687">
        <f t="shared" si="400"/>
        <v>659</v>
      </c>
      <c r="BN274" s="681"/>
      <c r="BO274" s="687">
        <f t="shared" si="401"/>
        <v>0</v>
      </c>
      <c r="BP274" s="681"/>
      <c r="BQ274" s="687">
        <f t="shared" si="402"/>
        <v>-659</v>
      </c>
      <c r="BR274" s="688">
        <f t="shared" si="403"/>
        <v>0</v>
      </c>
      <c r="BS274" s="687">
        <f>BS276+BS279</f>
        <v>252</v>
      </c>
      <c r="BT274" s="681"/>
      <c r="BU274" s="687">
        <f>BU276+BU279</f>
        <v>0</v>
      </c>
      <c r="BV274" s="681"/>
      <c r="BW274" s="687">
        <f t="shared" si="404"/>
        <v>-252</v>
      </c>
      <c r="BX274" s="688">
        <f t="shared" si="405"/>
        <v>0</v>
      </c>
      <c r="BY274" s="687">
        <f>BY276+BY279</f>
        <v>168</v>
      </c>
      <c r="BZ274" s="681"/>
      <c r="CA274" s="687">
        <f>CA276+CA279</f>
        <v>0</v>
      </c>
      <c r="CB274" s="681"/>
      <c r="CC274" s="687">
        <f t="shared" si="406"/>
        <v>-168</v>
      </c>
      <c r="CD274" s="688">
        <f t="shared" si="407"/>
        <v>0</v>
      </c>
      <c r="CE274" s="687">
        <f>CE276+CE279</f>
        <v>239</v>
      </c>
      <c r="CF274" s="681"/>
      <c r="CG274" s="687">
        <f>CG276+CG279</f>
        <v>0</v>
      </c>
      <c r="CH274" s="681"/>
      <c r="CI274" s="687">
        <f t="shared" si="408"/>
        <v>-239</v>
      </c>
      <c r="CJ274" s="688">
        <f t="shared" si="409"/>
        <v>0</v>
      </c>
      <c r="CK274" s="687">
        <f t="shared" si="410"/>
        <v>925</v>
      </c>
      <c r="CL274" s="681"/>
      <c r="CM274" s="687">
        <f t="shared" si="411"/>
        <v>0</v>
      </c>
      <c r="CN274" s="681"/>
      <c r="CO274" s="687">
        <f t="shared" si="412"/>
        <v>-925</v>
      </c>
      <c r="CP274" s="688">
        <f t="shared" si="413"/>
        <v>0</v>
      </c>
      <c r="CQ274" s="687">
        <f>CQ276+CQ279</f>
        <v>296</v>
      </c>
      <c r="CR274" s="681"/>
      <c r="CS274" s="687">
        <f>CS276+CS279</f>
        <v>0</v>
      </c>
      <c r="CT274" s="681"/>
      <c r="CU274" s="687">
        <f t="shared" si="414"/>
        <v>-296</v>
      </c>
      <c r="CV274" s="688">
        <f t="shared" si="415"/>
        <v>0</v>
      </c>
      <c r="CW274" s="687">
        <f>CW276+CW279</f>
        <v>309</v>
      </c>
      <c r="CX274" s="681"/>
      <c r="CY274" s="687">
        <f>CY276+CY279</f>
        <v>0</v>
      </c>
      <c r="CZ274" s="681"/>
      <c r="DA274" s="687">
        <f t="shared" si="416"/>
        <v>-309</v>
      </c>
      <c r="DB274" s="688">
        <f t="shared" si="417"/>
        <v>0</v>
      </c>
      <c r="DC274" s="687">
        <f>DC276+DC279</f>
        <v>320</v>
      </c>
      <c r="DD274" s="681"/>
      <c r="DE274" s="687">
        <f>DE276+DE279</f>
        <v>0</v>
      </c>
      <c r="DF274" s="681"/>
      <c r="DG274" s="687">
        <f t="shared" si="418"/>
        <v>-320</v>
      </c>
      <c r="DH274" s="688">
        <f t="shared" si="419"/>
        <v>0</v>
      </c>
    </row>
    <row r="275" spans="1:112" s="45" customFormat="1" ht="18.75" customHeight="1">
      <c r="A275" t="s">
        <v>2635</v>
      </c>
      <c r="B275" s="49"/>
      <c r="C275" s="385"/>
      <c r="D275" s="628" t="s">
        <v>2635</v>
      </c>
      <c r="E275" s="528"/>
      <c r="F275" s="528"/>
      <c r="G275" s="529"/>
      <c r="H275" s="530"/>
      <c r="I275" s="530"/>
      <c r="J275" s="526"/>
      <c r="K275" s="681"/>
      <c r="L275" s="681"/>
      <c r="M275" s="681"/>
      <c r="N275" s="681"/>
      <c r="O275" s="681"/>
      <c r="P275" s="681"/>
      <c r="Q275" s="681"/>
      <c r="R275" s="681"/>
      <c r="S275" s="681"/>
      <c r="T275" s="681"/>
      <c r="U275" s="681"/>
      <c r="V275" s="681"/>
      <c r="W275" s="681"/>
      <c r="X275" s="681"/>
      <c r="Y275" s="681"/>
      <c r="Z275" s="681"/>
      <c r="AA275" s="681"/>
      <c r="AB275" s="681"/>
      <c r="AC275" s="681"/>
      <c r="AD275" s="681"/>
      <c r="AE275" s="681"/>
      <c r="AF275" s="681"/>
      <c r="AG275" s="681"/>
      <c r="AH275" s="681"/>
      <c r="AI275" s="681"/>
      <c r="AJ275" s="681"/>
      <c r="AK275" s="681"/>
      <c r="AL275" s="681"/>
      <c r="AM275" s="681"/>
      <c r="AN275" s="681"/>
      <c r="AO275" s="681"/>
      <c r="AP275" s="681"/>
      <c r="AQ275" s="681"/>
      <c r="AR275" s="681"/>
      <c r="AS275" s="681"/>
      <c r="AT275" s="681"/>
      <c r="AU275" s="681"/>
      <c r="AV275" s="681"/>
      <c r="AW275" s="681"/>
      <c r="AX275" s="681"/>
      <c r="AY275" s="681"/>
      <c r="AZ275" s="681"/>
      <c r="BA275" s="681"/>
      <c r="BB275" s="681"/>
      <c r="BC275" s="681"/>
      <c r="BD275" s="681"/>
      <c r="BE275" s="681"/>
      <c r="BF275" s="681"/>
      <c r="BG275" s="681"/>
      <c r="BH275" s="681"/>
      <c r="BI275" s="681"/>
      <c r="BJ275" s="681"/>
      <c r="BK275" s="681"/>
      <c r="BL275" s="681"/>
      <c r="BM275" s="681"/>
      <c r="BN275" s="681"/>
      <c r="BO275" s="681"/>
      <c r="BP275" s="681"/>
      <c r="BQ275" s="681"/>
      <c r="BR275" s="681"/>
      <c r="BS275" s="681"/>
      <c r="BT275" s="681"/>
      <c r="BU275" s="681"/>
      <c r="BV275" s="681"/>
      <c r="BW275" s="681"/>
      <c r="BX275" s="681"/>
      <c r="BY275" s="681"/>
      <c r="BZ275" s="681"/>
      <c r="CA275" s="681"/>
      <c r="CB275" s="681"/>
      <c r="CC275" s="681"/>
      <c r="CD275" s="681"/>
      <c r="CE275" s="681"/>
      <c r="CF275" s="681"/>
      <c r="CG275" s="681"/>
      <c r="CH275" s="681"/>
      <c r="CI275" s="681"/>
      <c r="CJ275" s="681"/>
      <c r="CK275" s="681"/>
      <c r="CL275" s="681"/>
      <c r="CM275" s="681"/>
      <c r="CN275" s="681"/>
      <c r="CO275" s="681"/>
      <c r="CP275" s="681"/>
      <c r="CQ275" s="681"/>
      <c r="CR275" s="681"/>
      <c r="CS275" s="681"/>
      <c r="CT275" s="681"/>
      <c r="CU275" s="681"/>
      <c r="CV275" s="681"/>
      <c r="CW275" s="681"/>
      <c r="CX275" s="681"/>
      <c r="CY275" s="681"/>
      <c r="CZ275" s="681"/>
      <c r="DA275" s="681"/>
      <c r="DB275" s="681"/>
      <c r="DC275" s="681"/>
      <c r="DD275" s="681"/>
      <c r="DE275" s="681"/>
      <c r="DF275" s="681"/>
      <c r="DG275" s="681"/>
      <c r="DH275" s="681"/>
    </row>
    <row r="276" spans="1:112" s="45" customFormat="1" ht="18.75" customHeight="1">
      <c r="A276" t="s">
        <v>2636</v>
      </c>
      <c r="B276" s="49"/>
      <c r="C276" s="385"/>
      <c r="D276" s="527" t="s">
        <v>2636</v>
      </c>
      <c r="E276" s="528" t="s">
        <v>2637</v>
      </c>
      <c r="F276" s="528"/>
      <c r="G276" s="529"/>
      <c r="H276" s="530"/>
      <c r="I276" s="530"/>
      <c r="J276" s="725" t="s">
        <v>2630</v>
      </c>
      <c r="K276" s="687">
        <f t="shared" ref="K276:K288" si="420">Q276+AO276+BM276+CK276</f>
        <v>735</v>
      </c>
      <c r="L276" s="681"/>
      <c r="M276" s="687">
        <f t="shared" ref="M276:M288" si="421">S276+AQ276+BO276+CM276</f>
        <v>0</v>
      </c>
      <c r="N276" s="681"/>
      <c r="O276" s="687">
        <f t="shared" ref="O276:O288" si="422">IFERROR(M276-K276,"-")</f>
        <v>-735</v>
      </c>
      <c r="P276" s="688">
        <f t="shared" ref="P276:P288" si="423">IFERROR(M276/K276,"-")</f>
        <v>0</v>
      </c>
      <c r="Q276" s="687">
        <f t="shared" ref="Q276:Q288" si="424">W276+AC276+AI276</f>
        <v>255</v>
      </c>
      <c r="R276" s="681"/>
      <c r="S276" s="687">
        <f t="shared" ref="S276:S288" si="425">Y276+AE276+AK276</f>
        <v>0</v>
      </c>
      <c r="T276" s="681"/>
      <c r="U276" s="687">
        <f t="shared" ref="U276:U288" si="426">IFERROR(S276-Q276,"-")</f>
        <v>-255</v>
      </c>
      <c r="V276" s="688">
        <f t="shared" ref="V276:V288" si="427">IFERROR(S276/Q276,"-")</f>
        <v>0</v>
      </c>
      <c r="W276" s="683">
        <v>104</v>
      </c>
      <c r="X276" s="681"/>
      <c r="Y276" s="681"/>
      <c r="Z276" s="681"/>
      <c r="AA276" s="687">
        <f t="shared" ref="AA276:AA288" si="428">IFERROR(Y276-W276,"-")</f>
        <v>-104</v>
      </c>
      <c r="AB276" s="688">
        <f t="shared" ref="AB276:AB288" si="429">IFERROR(Y276/W276,"-")</f>
        <v>0</v>
      </c>
      <c r="AC276" s="683">
        <v>77</v>
      </c>
      <c r="AD276" s="681"/>
      <c r="AE276" s="681"/>
      <c r="AF276" s="681"/>
      <c r="AG276" s="687">
        <f t="shared" ref="AG276:AG288" si="430">IFERROR(AE276-AC276,"-")</f>
        <v>-77</v>
      </c>
      <c r="AH276" s="688">
        <f t="shared" ref="AH276:AH288" si="431">IFERROR(AE276/AC276,"-")</f>
        <v>0</v>
      </c>
      <c r="AI276" s="683">
        <v>74</v>
      </c>
      <c r="AJ276" s="681"/>
      <c r="AK276" s="681"/>
      <c r="AL276" s="681"/>
      <c r="AM276" s="687">
        <f t="shared" ref="AM276:AM288" si="432">IFERROR(AK276-AI276,"-")</f>
        <v>-74</v>
      </c>
      <c r="AN276" s="688">
        <f t="shared" ref="AN276:AN288" si="433">IFERROR(AK276/AI276,"-")</f>
        <v>0</v>
      </c>
      <c r="AO276" s="687">
        <f t="shared" ref="AO276:AO288" si="434">AU276+BA276+BG276</f>
        <v>84</v>
      </c>
      <c r="AP276" s="681"/>
      <c r="AQ276" s="687">
        <f t="shared" ref="AQ276:AQ288" si="435">AW276+BC276+BI276</f>
        <v>0</v>
      </c>
      <c r="AR276" s="681"/>
      <c r="AS276" s="687">
        <f t="shared" ref="AS276:AS288" si="436">IFERROR(AQ276-AO276,"-")</f>
        <v>-84</v>
      </c>
      <c r="AT276" s="688">
        <f t="shared" ref="AT276:AT288" si="437">IFERROR(AQ276/AO276,"-")</f>
        <v>0</v>
      </c>
      <c r="AU276" s="683">
        <v>28</v>
      </c>
      <c r="AV276" s="681"/>
      <c r="AW276" s="681"/>
      <c r="AX276" s="681"/>
      <c r="AY276" s="687">
        <f t="shared" ref="AY276:AY288" si="438">IFERROR(AW276-AU276,"-")</f>
        <v>-28</v>
      </c>
      <c r="AZ276" s="688">
        <f t="shared" ref="AZ276:AZ288" si="439">IFERROR(AW276/AU276,"-")</f>
        <v>0</v>
      </c>
      <c r="BA276" s="683">
        <v>32</v>
      </c>
      <c r="BB276" s="681"/>
      <c r="BC276" s="681"/>
      <c r="BD276" s="681"/>
      <c r="BE276" s="687">
        <f t="shared" ref="BE276:BE288" si="440">IFERROR(BC276-BA276,"-")</f>
        <v>-32</v>
      </c>
      <c r="BF276" s="688">
        <f t="shared" ref="BF276:BF288" si="441">IFERROR(BC276/BA276,"-")</f>
        <v>0</v>
      </c>
      <c r="BG276" s="683">
        <v>24</v>
      </c>
      <c r="BH276" s="681"/>
      <c r="BI276" s="681"/>
      <c r="BJ276" s="681"/>
      <c r="BK276" s="687">
        <f t="shared" ref="BK276:BK288" si="442">IFERROR(BI276-BG276,"-")</f>
        <v>-24</v>
      </c>
      <c r="BL276" s="688">
        <f t="shared" ref="BL276:BL288" si="443">IFERROR(BI276/BG276,"-")</f>
        <v>0</v>
      </c>
      <c r="BM276" s="687">
        <f t="shared" ref="BM276:BM288" si="444">BS276+BY276+CE276</f>
        <v>119</v>
      </c>
      <c r="BN276" s="681"/>
      <c r="BO276" s="687">
        <f t="shared" ref="BO276:BO288" si="445">BU276+CA276+CG276</f>
        <v>0</v>
      </c>
      <c r="BP276" s="681"/>
      <c r="BQ276" s="687">
        <f t="shared" ref="BQ276:BQ288" si="446">IFERROR(BO276-BM276,"-")</f>
        <v>-119</v>
      </c>
      <c r="BR276" s="688">
        <f t="shared" ref="BR276:BR288" si="447">IFERROR(BO276/BM276,"-")</f>
        <v>0</v>
      </c>
      <c r="BS276" s="683">
        <v>36</v>
      </c>
      <c r="BT276" s="681"/>
      <c r="BU276" s="681"/>
      <c r="BV276" s="681"/>
      <c r="BW276" s="687">
        <f t="shared" ref="BW276:BW288" si="448">IFERROR(BU276-BS276,"-")</f>
        <v>-36</v>
      </c>
      <c r="BX276" s="688">
        <f t="shared" ref="BX276:BX288" si="449">IFERROR(BU276/BS276,"-")</f>
        <v>0</v>
      </c>
      <c r="BY276" s="683">
        <v>33</v>
      </c>
      <c r="BZ276" s="681"/>
      <c r="CA276" s="681"/>
      <c r="CB276" s="681"/>
      <c r="CC276" s="687">
        <f t="shared" ref="CC276:CC288" si="450">IFERROR(CA276-BY276,"-")</f>
        <v>-33</v>
      </c>
      <c r="CD276" s="688">
        <f t="shared" ref="CD276:CD288" si="451">IFERROR(CA276/BY276,"-")</f>
        <v>0</v>
      </c>
      <c r="CE276" s="683">
        <v>50</v>
      </c>
      <c r="CF276" s="681"/>
      <c r="CG276" s="681"/>
      <c r="CH276" s="681"/>
      <c r="CI276" s="687">
        <f t="shared" ref="CI276:CI288" si="452">IFERROR(CG276-CE276,"-")</f>
        <v>-50</v>
      </c>
      <c r="CJ276" s="688">
        <f t="shared" ref="CJ276:CJ288" si="453">IFERROR(CG276/CE276,"-")</f>
        <v>0</v>
      </c>
      <c r="CK276" s="687">
        <f t="shared" ref="CK276:CK288" si="454">CQ276+CW276+DC276</f>
        <v>277</v>
      </c>
      <c r="CL276" s="681"/>
      <c r="CM276" s="687">
        <f t="shared" ref="CM276:CM288" si="455">CS276+CY276+DE276</f>
        <v>0</v>
      </c>
      <c r="CN276" s="681"/>
      <c r="CO276" s="687">
        <f t="shared" ref="CO276:CO288" si="456">IFERROR(CM276-CK276,"-")</f>
        <v>-277</v>
      </c>
      <c r="CP276" s="688">
        <f t="shared" ref="CP276:CP288" si="457">IFERROR(CM276/CK276,"-")</f>
        <v>0</v>
      </c>
      <c r="CQ276" s="683">
        <v>80</v>
      </c>
      <c r="CR276" s="681"/>
      <c r="CS276" s="681"/>
      <c r="CT276" s="681"/>
      <c r="CU276" s="687">
        <f t="shared" ref="CU276:CU288" si="458">IFERROR(CS276-CQ276,"-")</f>
        <v>-80</v>
      </c>
      <c r="CV276" s="688">
        <f t="shared" ref="CV276:CV288" si="459">IFERROR(CS276/CQ276,"-")</f>
        <v>0</v>
      </c>
      <c r="CW276" s="683">
        <v>93</v>
      </c>
      <c r="CX276" s="681"/>
      <c r="CY276" s="681"/>
      <c r="CZ276" s="681"/>
      <c r="DA276" s="687">
        <f t="shared" ref="DA276:DA288" si="460">IFERROR(CY276-CW276,"-")</f>
        <v>-93</v>
      </c>
      <c r="DB276" s="688">
        <f t="shared" ref="DB276:DB288" si="461">IFERROR(CY276/CW276,"-")</f>
        <v>0</v>
      </c>
      <c r="DC276" s="683">
        <v>104</v>
      </c>
      <c r="DD276" s="681"/>
      <c r="DE276" s="681"/>
      <c r="DF276" s="681"/>
      <c r="DG276" s="687">
        <f t="shared" ref="DG276:DG288" si="462">IFERROR(DE276-DC276,"-")</f>
        <v>-104</v>
      </c>
      <c r="DH276" s="688">
        <f t="shared" ref="DH276:DH288" si="463">IFERROR(DE276/DC276,"-")</f>
        <v>0</v>
      </c>
    </row>
    <row r="277" spans="1:112" s="45" customFormat="1" ht="18.75" customHeight="1">
      <c r="B277" s="49"/>
      <c r="C277" s="385"/>
      <c r="D277" s="527" t="s">
        <v>2636</v>
      </c>
      <c r="E277" s="528" t="s">
        <v>2638</v>
      </c>
      <c r="F277" s="528"/>
      <c r="G277" s="529"/>
      <c r="H277" s="530"/>
      <c r="I277" s="530"/>
      <c r="J277" s="526" t="s">
        <v>762</v>
      </c>
      <c r="K277" s="687">
        <f t="shared" si="420"/>
        <v>121</v>
      </c>
      <c r="L277" s="681"/>
      <c r="M277" s="687">
        <f t="shared" si="421"/>
        <v>0</v>
      </c>
      <c r="N277" s="681"/>
      <c r="O277" s="687">
        <f t="shared" si="422"/>
        <v>-121</v>
      </c>
      <c r="P277" s="688">
        <f t="shared" si="423"/>
        <v>0</v>
      </c>
      <c r="Q277" s="687">
        <f t="shared" si="424"/>
        <v>42.5</v>
      </c>
      <c r="R277" s="681"/>
      <c r="S277" s="687">
        <f t="shared" si="425"/>
        <v>0</v>
      </c>
      <c r="T277" s="681"/>
      <c r="U277" s="687">
        <f t="shared" si="426"/>
        <v>-42.5</v>
      </c>
      <c r="V277" s="688">
        <f t="shared" si="427"/>
        <v>0</v>
      </c>
      <c r="W277" s="683">
        <v>17</v>
      </c>
      <c r="X277" s="681"/>
      <c r="Y277" s="681"/>
      <c r="Z277" s="681"/>
      <c r="AA277" s="687">
        <f t="shared" si="428"/>
        <v>-17</v>
      </c>
      <c r="AB277" s="688">
        <f t="shared" si="429"/>
        <v>0</v>
      </c>
      <c r="AC277" s="683">
        <v>13</v>
      </c>
      <c r="AD277" s="681"/>
      <c r="AE277" s="681"/>
      <c r="AF277" s="681"/>
      <c r="AG277" s="687">
        <f t="shared" si="430"/>
        <v>-13</v>
      </c>
      <c r="AH277" s="688">
        <f t="shared" si="431"/>
        <v>0</v>
      </c>
      <c r="AI277" s="683">
        <v>12.5</v>
      </c>
      <c r="AJ277" s="681"/>
      <c r="AK277" s="681"/>
      <c r="AL277" s="681"/>
      <c r="AM277" s="687">
        <f t="shared" si="432"/>
        <v>-12.5</v>
      </c>
      <c r="AN277" s="688">
        <f t="shared" si="433"/>
        <v>0</v>
      </c>
      <c r="AO277" s="687">
        <f t="shared" si="434"/>
        <v>13.5</v>
      </c>
      <c r="AP277" s="681"/>
      <c r="AQ277" s="687">
        <f t="shared" si="435"/>
        <v>0</v>
      </c>
      <c r="AR277" s="681"/>
      <c r="AS277" s="687">
        <f t="shared" si="436"/>
        <v>-13.5</v>
      </c>
      <c r="AT277" s="688">
        <f t="shared" si="437"/>
        <v>0</v>
      </c>
      <c r="AU277" s="683">
        <v>4.5</v>
      </c>
      <c r="AV277" s="681"/>
      <c r="AW277" s="681"/>
      <c r="AX277" s="681"/>
      <c r="AY277" s="687">
        <f t="shared" si="438"/>
        <v>-4.5</v>
      </c>
      <c r="AZ277" s="688">
        <f t="shared" si="439"/>
        <v>0</v>
      </c>
      <c r="BA277" s="683">
        <v>5</v>
      </c>
      <c r="BB277" s="681"/>
      <c r="BC277" s="681"/>
      <c r="BD277" s="681"/>
      <c r="BE277" s="687">
        <f t="shared" si="440"/>
        <v>-5</v>
      </c>
      <c r="BF277" s="688">
        <f t="shared" si="441"/>
        <v>0</v>
      </c>
      <c r="BG277" s="683">
        <v>4</v>
      </c>
      <c r="BH277" s="681"/>
      <c r="BI277" s="681"/>
      <c r="BJ277" s="681"/>
      <c r="BK277" s="687">
        <f t="shared" si="442"/>
        <v>-4</v>
      </c>
      <c r="BL277" s="688">
        <f t="shared" si="443"/>
        <v>0</v>
      </c>
      <c r="BM277" s="687">
        <f t="shared" si="444"/>
        <v>20</v>
      </c>
      <c r="BN277" s="681"/>
      <c r="BO277" s="687">
        <f t="shared" si="445"/>
        <v>0</v>
      </c>
      <c r="BP277" s="681"/>
      <c r="BQ277" s="687">
        <f t="shared" si="446"/>
        <v>-20</v>
      </c>
      <c r="BR277" s="688">
        <f t="shared" si="447"/>
        <v>0</v>
      </c>
      <c r="BS277" s="683">
        <v>6</v>
      </c>
      <c r="BT277" s="681"/>
      <c r="BU277" s="681"/>
      <c r="BV277" s="681"/>
      <c r="BW277" s="687">
        <f t="shared" si="448"/>
        <v>-6</v>
      </c>
      <c r="BX277" s="688">
        <f t="shared" si="449"/>
        <v>0</v>
      </c>
      <c r="BY277" s="683">
        <v>5.5</v>
      </c>
      <c r="BZ277" s="681"/>
      <c r="CA277" s="681"/>
      <c r="CB277" s="681"/>
      <c r="CC277" s="687">
        <f t="shared" si="450"/>
        <v>-5.5</v>
      </c>
      <c r="CD277" s="688">
        <f t="shared" si="451"/>
        <v>0</v>
      </c>
      <c r="CE277" s="683">
        <v>8.5</v>
      </c>
      <c r="CF277" s="681"/>
      <c r="CG277" s="681"/>
      <c r="CH277" s="681"/>
      <c r="CI277" s="687">
        <f t="shared" si="452"/>
        <v>-8.5</v>
      </c>
      <c r="CJ277" s="688">
        <f t="shared" si="453"/>
        <v>0</v>
      </c>
      <c r="CK277" s="687">
        <f t="shared" si="454"/>
        <v>45</v>
      </c>
      <c r="CL277" s="681"/>
      <c r="CM277" s="687">
        <f t="shared" si="455"/>
        <v>0</v>
      </c>
      <c r="CN277" s="681"/>
      <c r="CO277" s="687">
        <f t="shared" si="456"/>
        <v>-45</v>
      </c>
      <c r="CP277" s="688">
        <f t="shared" si="457"/>
        <v>0</v>
      </c>
      <c r="CQ277" s="683">
        <v>13</v>
      </c>
      <c r="CR277" s="681"/>
      <c r="CS277" s="681"/>
      <c r="CT277" s="681"/>
      <c r="CU277" s="687">
        <f t="shared" si="458"/>
        <v>-13</v>
      </c>
      <c r="CV277" s="688">
        <f t="shared" si="459"/>
        <v>0</v>
      </c>
      <c r="CW277" s="683">
        <v>15</v>
      </c>
      <c r="CX277" s="681"/>
      <c r="CY277" s="681"/>
      <c r="CZ277" s="681"/>
      <c r="DA277" s="687">
        <f t="shared" si="460"/>
        <v>-15</v>
      </c>
      <c r="DB277" s="688">
        <f t="shared" si="461"/>
        <v>0</v>
      </c>
      <c r="DC277" s="683">
        <v>17</v>
      </c>
      <c r="DD277" s="681"/>
      <c r="DE277" s="681"/>
      <c r="DF277" s="681"/>
      <c r="DG277" s="687">
        <f t="shared" si="462"/>
        <v>-17</v>
      </c>
      <c r="DH277" s="688">
        <f t="shared" si="463"/>
        <v>0</v>
      </c>
    </row>
    <row r="278" spans="1:112" s="45" customFormat="1" ht="31.5" customHeight="1">
      <c r="A278" t="s">
        <v>2576</v>
      </c>
      <c r="B278" s="49"/>
      <c r="C278" s="385"/>
      <c r="D278" s="61" t="s">
        <v>2576</v>
      </c>
      <c r="E278" s="528" t="s">
        <v>2639</v>
      </c>
      <c r="F278" s="528"/>
      <c r="G278" s="529"/>
      <c r="H278" s="530"/>
      <c r="I278" s="530"/>
      <c r="J278" s="725" t="s">
        <v>2630</v>
      </c>
      <c r="K278" s="687">
        <f t="shared" si="420"/>
        <v>0</v>
      </c>
      <c r="L278" s="681"/>
      <c r="M278" s="687">
        <f t="shared" si="421"/>
        <v>0</v>
      </c>
      <c r="N278" s="681"/>
      <c r="O278" s="687">
        <f t="shared" si="422"/>
        <v>0</v>
      </c>
      <c r="P278" s="688" t="str">
        <f t="shared" si="423"/>
        <v>-</v>
      </c>
      <c r="Q278" s="687">
        <f t="shared" si="424"/>
        <v>0</v>
      </c>
      <c r="R278" s="681"/>
      <c r="S278" s="687">
        <f t="shared" si="425"/>
        <v>0</v>
      </c>
      <c r="T278" s="681"/>
      <c r="U278" s="687">
        <f t="shared" si="426"/>
        <v>0</v>
      </c>
      <c r="V278" s="688" t="str">
        <f t="shared" si="427"/>
        <v>-</v>
      </c>
      <c r="W278" s="683">
        <v>0</v>
      </c>
      <c r="X278" s="681"/>
      <c r="Y278" s="681"/>
      <c r="Z278" s="681"/>
      <c r="AA278" s="687">
        <f t="shared" si="428"/>
        <v>0</v>
      </c>
      <c r="AB278" s="688" t="str">
        <f t="shared" si="429"/>
        <v>-</v>
      </c>
      <c r="AC278" s="683">
        <v>0</v>
      </c>
      <c r="AD278" s="681"/>
      <c r="AE278" s="681"/>
      <c r="AF278" s="681"/>
      <c r="AG278" s="687">
        <f t="shared" si="430"/>
        <v>0</v>
      </c>
      <c r="AH278" s="688" t="str">
        <f t="shared" si="431"/>
        <v>-</v>
      </c>
      <c r="AI278" s="683">
        <v>0</v>
      </c>
      <c r="AJ278" s="681"/>
      <c r="AK278" s="681"/>
      <c r="AL278" s="681"/>
      <c r="AM278" s="687">
        <f t="shared" si="432"/>
        <v>0</v>
      </c>
      <c r="AN278" s="688" t="str">
        <f t="shared" si="433"/>
        <v>-</v>
      </c>
      <c r="AO278" s="687">
        <f t="shared" si="434"/>
        <v>0</v>
      </c>
      <c r="AP278" s="681"/>
      <c r="AQ278" s="687">
        <f t="shared" si="435"/>
        <v>0</v>
      </c>
      <c r="AR278" s="681"/>
      <c r="AS278" s="687">
        <f t="shared" si="436"/>
        <v>0</v>
      </c>
      <c r="AT278" s="688" t="str">
        <f t="shared" si="437"/>
        <v>-</v>
      </c>
      <c r="AU278" s="683">
        <v>0</v>
      </c>
      <c r="AV278" s="681"/>
      <c r="AW278" s="681"/>
      <c r="AX278" s="681"/>
      <c r="AY278" s="687">
        <f t="shared" si="438"/>
        <v>0</v>
      </c>
      <c r="AZ278" s="688" t="str">
        <f t="shared" si="439"/>
        <v>-</v>
      </c>
      <c r="BA278" s="683">
        <v>0</v>
      </c>
      <c r="BB278" s="681"/>
      <c r="BC278" s="681"/>
      <c r="BD278" s="681"/>
      <c r="BE278" s="687">
        <f t="shared" si="440"/>
        <v>0</v>
      </c>
      <c r="BF278" s="688" t="str">
        <f t="shared" si="441"/>
        <v>-</v>
      </c>
      <c r="BG278" s="683">
        <v>0</v>
      </c>
      <c r="BH278" s="681"/>
      <c r="BI278" s="681"/>
      <c r="BJ278" s="681"/>
      <c r="BK278" s="687">
        <f t="shared" si="442"/>
        <v>0</v>
      </c>
      <c r="BL278" s="688" t="str">
        <f t="shared" si="443"/>
        <v>-</v>
      </c>
      <c r="BM278" s="687">
        <f t="shared" si="444"/>
        <v>0</v>
      </c>
      <c r="BN278" s="681"/>
      <c r="BO278" s="687">
        <f t="shared" si="445"/>
        <v>0</v>
      </c>
      <c r="BP278" s="681"/>
      <c r="BQ278" s="687">
        <f t="shared" si="446"/>
        <v>0</v>
      </c>
      <c r="BR278" s="688" t="str">
        <f t="shared" si="447"/>
        <v>-</v>
      </c>
      <c r="BS278" s="683">
        <v>0</v>
      </c>
      <c r="BT278" s="681"/>
      <c r="BU278" s="681"/>
      <c r="BV278" s="681"/>
      <c r="BW278" s="687">
        <f t="shared" si="448"/>
        <v>0</v>
      </c>
      <c r="BX278" s="688" t="str">
        <f t="shared" si="449"/>
        <v>-</v>
      </c>
      <c r="BY278" s="683">
        <v>0</v>
      </c>
      <c r="BZ278" s="681"/>
      <c r="CA278" s="681"/>
      <c r="CB278" s="681"/>
      <c r="CC278" s="687">
        <f t="shared" si="450"/>
        <v>0</v>
      </c>
      <c r="CD278" s="688" t="str">
        <f t="shared" si="451"/>
        <v>-</v>
      </c>
      <c r="CE278" s="683">
        <v>0</v>
      </c>
      <c r="CF278" s="681"/>
      <c r="CG278" s="681"/>
      <c r="CH278" s="681"/>
      <c r="CI278" s="687">
        <f t="shared" si="452"/>
        <v>0</v>
      </c>
      <c r="CJ278" s="688" t="str">
        <f t="shared" si="453"/>
        <v>-</v>
      </c>
      <c r="CK278" s="687">
        <f t="shared" si="454"/>
        <v>0</v>
      </c>
      <c r="CL278" s="681"/>
      <c r="CM278" s="687">
        <f t="shared" si="455"/>
        <v>0</v>
      </c>
      <c r="CN278" s="681"/>
      <c r="CO278" s="687">
        <f t="shared" si="456"/>
        <v>0</v>
      </c>
      <c r="CP278" s="688" t="str">
        <f t="shared" si="457"/>
        <v>-</v>
      </c>
      <c r="CQ278" s="683">
        <v>0</v>
      </c>
      <c r="CR278" s="681"/>
      <c r="CS278" s="681"/>
      <c r="CT278" s="681"/>
      <c r="CU278" s="687">
        <f t="shared" si="458"/>
        <v>0</v>
      </c>
      <c r="CV278" s="688" t="str">
        <f t="shared" si="459"/>
        <v>-</v>
      </c>
      <c r="CW278" s="683">
        <v>0</v>
      </c>
      <c r="CX278" s="681"/>
      <c r="CY278" s="681"/>
      <c r="CZ278" s="681"/>
      <c r="DA278" s="687">
        <f t="shared" si="460"/>
        <v>0</v>
      </c>
      <c r="DB278" s="688" t="str">
        <f t="shared" si="461"/>
        <v>-</v>
      </c>
      <c r="DC278" s="683">
        <v>0</v>
      </c>
      <c r="DD278" s="681"/>
      <c r="DE278" s="681"/>
      <c r="DF278" s="681"/>
      <c r="DG278" s="687">
        <f t="shared" si="462"/>
        <v>0</v>
      </c>
      <c r="DH278" s="688" t="str">
        <f t="shared" si="463"/>
        <v>-</v>
      </c>
    </row>
    <row r="279" spans="1:112" s="45" customFormat="1" ht="18.75" customHeight="1">
      <c r="A279" t="s">
        <v>2640</v>
      </c>
      <c r="B279" s="49"/>
      <c r="C279" s="385"/>
      <c r="D279" s="813" t="s">
        <v>2640</v>
      </c>
      <c r="E279" s="528" t="s">
        <v>2641</v>
      </c>
      <c r="F279" s="528"/>
      <c r="G279" s="529"/>
      <c r="H279" s="530"/>
      <c r="I279" s="530"/>
      <c r="J279" s="725" t="s">
        <v>2630</v>
      </c>
      <c r="K279" s="687">
        <f t="shared" si="420"/>
        <v>2376</v>
      </c>
      <c r="L279" s="681"/>
      <c r="M279" s="687">
        <f t="shared" si="421"/>
        <v>0</v>
      </c>
      <c r="N279" s="681"/>
      <c r="O279" s="687">
        <f t="shared" si="422"/>
        <v>-2376</v>
      </c>
      <c r="P279" s="688">
        <f t="shared" si="423"/>
        <v>0</v>
      </c>
      <c r="Q279" s="687">
        <f t="shared" si="424"/>
        <v>621</v>
      </c>
      <c r="R279" s="681"/>
      <c r="S279" s="687">
        <f t="shared" si="425"/>
        <v>0</v>
      </c>
      <c r="T279" s="681"/>
      <c r="U279" s="687">
        <f t="shared" si="426"/>
        <v>-621</v>
      </c>
      <c r="V279" s="688">
        <f t="shared" si="427"/>
        <v>0</v>
      </c>
      <c r="W279" s="683">
        <v>216</v>
      </c>
      <c r="X279" s="681"/>
      <c r="Y279" s="681"/>
      <c r="Z279" s="681"/>
      <c r="AA279" s="687">
        <f t="shared" si="428"/>
        <v>-216</v>
      </c>
      <c r="AB279" s="688">
        <f t="shared" si="429"/>
        <v>0</v>
      </c>
      <c r="AC279" s="683">
        <v>216</v>
      </c>
      <c r="AD279" s="681"/>
      <c r="AE279" s="681"/>
      <c r="AF279" s="681"/>
      <c r="AG279" s="687">
        <f t="shared" si="430"/>
        <v>-216</v>
      </c>
      <c r="AH279" s="688">
        <f t="shared" si="431"/>
        <v>0</v>
      </c>
      <c r="AI279" s="683">
        <v>189</v>
      </c>
      <c r="AJ279" s="681"/>
      <c r="AK279" s="681"/>
      <c r="AL279" s="681"/>
      <c r="AM279" s="687">
        <f t="shared" si="432"/>
        <v>-189</v>
      </c>
      <c r="AN279" s="688">
        <f t="shared" si="433"/>
        <v>0</v>
      </c>
      <c r="AO279" s="687">
        <f t="shared" si="434"/>
        <v>567</v>
      </c>
      <c r="AP279" s="681"/>
      <c r="AQ279" s="687">
        <f t="shared" si="435"/>
        <v>0</v>
      </c>
      <c r="AR279" s="681"/>
      <c r="AS279" s="687">
        <f t="shared" si="436"/>
        <v>-567</v>
      </c>
      <c r="AT279" s="688">
        <f t="shared" si="437"/>
        <v>0</v>
      </c>
      <c r="AU279" s="683">
        <v>135</v>
      </c>
      <c r="AV279" s="681"/>
      <c r="AW279" s="681"/>
      <c r="AX279" s="681"/>
      <c r="AY279" s="687">
        <f t="shared" si="438"/>
        <v>-135</v>
      </c>
      <c r="AZ279" s="688">
        <f t="shared" si="439"/>
        <v>0</v>
      </c>
      <c r="BA279" s="683">
        <v>216</v>
      </c>
      <c r="BB279" s="681"/>
      <c r="BC279" s="681"/>
      <c r="BD279" s="681"/>
      <c r="BE279" s="687">
        <f t="shared" si="440"/>
        <v>-216</v>
      </c>
      <c r="BF279" s="688">
        <f t="shared" si="441"/>
        <v>0</v>
      </c>
      <c r="BG279" s="683">
        <v>216</v>
      </c>
      <c r="BH279" s="681"/>
      <c r="BI279" s="681"/>
      <c r="BJ279" s="681"/>
      <c r="BK279" s="687">
        <f t="shared" si="442"/>
        <v>-216</v>
      </c>
      <c r="BL279" s="688">
        <f t="shared" si="443"/>
        <v>0</v>
      </c>
      <c r="BM279" s="687">
        <f t="shared" si="444"/>
        <v>540</v>
      </c>
      <c r="BN279" s="681"/>
      <c r="BO279" s="687">
        <f t="shared" si="445"/>
        <v>0</v>
      </c>
      <c r="BP279" s="681"/>
      <c r="BQ279" s="687">
        <f t="shared" si="446"/>
        <v>-540</v>
      </c>
      <c r="BR279" s="688">
        <f t="shared" si="447"/>
        <v>0</v>
      </c>
      <c r="BS279" s="683">
        <v>216</v>
      </c>
      <c r="BT279" s="681"/>
      <c r="BU279" s="681"/>
      <c r="BV279" s="681"/>
      <c r="BW279" s="687">
        <f t="shared" si="448"/>
        <v>-216</v>
      </c>
      <c r="BX279" s="688">
        <f t="shared" si="449"/>
        <v>0</v>
      </c>
      <c r="BY279" s="683">
        <v>135</v>
      </c>
      <c r="BZ279" s="681"/>
      <c r="CA279" s="681"/>
      <c r="CB279" s="681"/>
      <c r="CC279" s="687">
        <f t="shared" si="450"/>
        <v>-135</v>
      </c>
      <c r="CD279" s="688">
        <f t="shared" si="451"/>
        <v>0</v>
      </c>
      <c r="CE279" s="683">
        <v>189</v>
      </c>
      <c r="CF279" s="681"/>
      <c r="CG279" s="681"/>
      <c r="CH279" s="681"/>
      <c r="CI279" s="687">
        <f t="shared" si="452"/>
        <v>-189</v>
      </c>
      <c r="CJ279" s="688">
        <f t="shared" si="453"/>
        <v>0</v>
      </c>
      <c r="CK279" s="687">
        <f t="shared" si="454"/>
        <v>648</v>
      </c>
      <c r="CL279" s="681"/>
      <c r="CM279" s="687">
        <f t="shared" si="455"/>
        <v>0</v>
      </c>
      <c r="CN279" s="681"/>
      <c r="CO279" s="687">
        <f t="shared" si="456"/>
        <v>-648</v>
      </c>
      <c r="CP279" s="688">
        <f t="shared" si="457"/>
        <v>0</v>
      </c>
      <c r="CQ279" s="683">
        <v>216</v>
      </c>
      <c r="CR279" s="681"/>
      <c r="CS279" s="681"/>
      <c r="CT279" s="681"/>
      <c r="CU279" s="687">
        <f t="shared" si="458"/>
        <v>-216</v>
      </c>
      <c r="CV279" s="688">
        <f t="shared" si="459"/>
        <v>0</v>
      </c>
      <c r="CW279" s="683">
        <v>216</v>
      </c>
      <c r="CX279" s="681"/>
      <c r="CY279" s="681"/>
      <c r="CZ279" s="681"/>
      <c r="DA279" s="687">
        <f t="shared" si="460"/>
        <v>-216</v>
      </c>
      <c r="DB279" s="688">
        <f t="shared" si="461"/>
        <v>0</v>
      </c>
      <c r="DC279" s="683">
        <v>216</v>
      </c>
      <c r="DD279" s="681"/>
      <c r="DE279" s="681"/>
      <c r="DF279" s="681"/>
      <c r="DG279" s="687">
        <f t="shared" si="462"/>
        <v>-216</v>
      </c>
      <c r="DH279" s="688">
        <f t="shared" si="463"/>
        <v>0</v>
      </c>
    </row>
    <row r="280" spans="1:112" s="45" customFormat="1" ht="18.75" customHeight="1">
      <c r="B280" s="49"/>
      <c r="C280" s="385"/>
      <c r="D280" s="766"/>
      <c r="E280" s="528" t="s">
        <v>2642</v>
      </c>
      <c r="F280" s="528"/>
      <c r="G280" s="529"/>
      <c r="H280" s="530"/>
      <c r="I280" s="530"/>
      <c r="J280" s="526" t="s">
        <v>762</v>
      </c>
      <c r="K280" s="687">
        <f t="shared" si="420"/>
        <v>396</v>
      </c>
      <c r="L280" s="681"/>
      <c r="M280" s="687">
        <f t="shared" si="421"/>
        <v>0</v>
      </c>
      <c r="N280" s="681"/>
      <c r="O280" s="687">
        <f t="shared" si="422"/>
        <v>-396</v>
      </c>
      <c r="P280" s="688">
        <f t="shared" si="423"/>
        <v>0</v>
      </c>
      <c r="Q280" s="687">
        <f t="shared" si="424"/>
        <v>103.5</v>
      </c>
      <c r="R280" s="681"/>
      <c r="S280" s="687">
        <f t="shared" si="425"/>
        <v>0</v>
      </c>
      <c r="T280" s="681"/>
      <c r="U280" s="687">
        <f t="shared" si="426"/>
        <v>-103.5</v>
      </c>
      <c r="V280" s="688">
        <f t="shared" si="427"/>
        <v>0</v>
      </c>
      <c r="W280" s="683">
        <v>36</v>
      </c>
      <c r="X280" s="681"/>
      <c r="Y280" s="681"/>
      <c r="Z280" s="681"/>
      <c r="AA280" s="687">
        <f t="shared" si="428"/>
        <v>-36</v>
      </c>
      <c r="AB280" s="688">
        <f t="shared" si="429"/>
        <v>0</v>
      </c>
      <c r="AC280" s="683">
        <v>36</v>
      </c>
      <c r="AD280" s="681"/>
      <c r="AE280" s="681"/>
      <c r="AF280" s="681"/>
      <c r="AG280" s="687">
        <f t="shared" si="430"/>
        <v>-36</v>
      </c>
      <c r="AH280" s="688">
        <f t="shared" si="431"/>
        <v>0</v>
      </c>
      <c r="AI280" s="683">
        <v>31.5</v>
      </c>
      <c r="AJ280" s="681"/>
      <c r="AK280" s="681"/>
      <c r="AL280" s="681"/>
      <c r="AM280" s="687">
        <f t="shared" si="432"/>
        <v>-31.5</v>
      </c>
      <c r="AN280" s="688">
        <f t="shared" si="433"/>
        <v>0</v>
      </c>
      <c r="AO280" s="687">
        <f t="shared" si="434"/>
        <v>94.5</v>
      </c>
      <c r="AP280" s="681"/>
      <c r="AQ280" s="687">
        <f t="shared" si="435"/>
        <v>0</v>
      </c>
      <c r="AR280" s="681"/>
      <c r="AS280" s="687">
        <f t="shared" si="436"/>
        <v>-94.5</v>
      </c>
      <c r="AT280" s="688">
        <f t="shared" si="437"/>
        <v>0</v>
      </c>
      <c r="AU280" s="683">
        <v>22.5</v>
      </c>
      <c r="AV280" s="681"/>
      <c r="AW280" s="681"/>
      <c r="AX280" s="681"/>
      <c r="AY280" s="687">
        <f t="shared" si="438"/>
        <v>-22.5</v>
      </c>
      <c r="AZ280" s="688">
        <f t="shared" si="439"/>
        <v>0</v>
      </c>
      <c r="BA280" s="683">
        <v>36</v>
      </c>
      <c r="BB280" s="681"/>
      <c r="BC280" s="681"/>
      <c r="BD280" s="681"/>
      <c r="BE280" s="687">
        <f t="shared" si="440"/>
        <v>-36</v>
      </c>
      <c r="BF280" s="688">
        <f t="shared" si="441"/>
        <v>0</v>
      </c>
      <c r="BG280" s="683">
        <v>36</v>
      </c>
      <c r="BH280" s="681"/>
      <c r="BI280" s="681"/>
      <c r="BJ280" s="681"/>
      <c r="BK280" s="687">
        <f t="shared" si="442"/>
        <v>-36</v>
      </c>
      <c r="BL280" s="688">
        <f t="shared" si="443"/>
        <v>0</v>
      </c>
      <c r="BM280" s="687">
        <f t="shared" si="444"/>
        <v>90</v>
      </c>
      <c r="BN280" s="681"/>
      <c r="BO280" s="687">
        <f t="shared" si="445"/>
        <v>0</v>
      </c>
      <c r="BP280" s="681"/>
      <c r="BQ280" s="687">
        <f t="shared" si="446"/>
        <v>-90</v>
      </c>
      <c r="BR280" s="688">
        <f t="shared" si="447"/>
        <v>0</v>
      </c>
      <c r="BS280" s="683">
        <v>36</v>
      </c>
      <c r="BT280" s="681"/>
      <c r="BU280" s="681"/>
      <c r="BV280" s="681"/>
      <c r="BW280" s="687">
        <f t="shared" si="448"/>
        <v>-36</v>
      </c>
      <c r="BX280" s="688">
        <f t="shared" si="449"/>
        <v>0</v>
      </c>
      <c r="BY280" s="683">
        <v>22.5</v>
      </c>
      <c r="BZ280" s="681"/>
      <c r="CA280" s="681"/>
      <c r="CB280" s="681"/>
      <c r="CC280" s="687">
        <f t="shared" si="450"/>
        <v>-22.5</v>
      </c>
      <c r="CD280" s="688">
        <f t="shared" si="451"/>
        <v>0</v>
      </c>
      <c r="CE280" s="683">
        <v>31.5</v>
      </c>
      <c r="CF280" s="681"/>
      <c r="CG280" s="681"/>
      <c r="CH280" s="681"/>
      <c r="CI280" s="687">
        <f t="shared" si="452"/>
        <v>-31.5</v>
      </c>
      <c r="CJ280" s="688">
        <f t="shared" si="453"/>
        <v>0</v>
      </c>
      <c r="CK280" s="687">
        <f t="shared" si="454"/>
        <v>108</v>
      </c>
      <c r="CL280" s="681"/>
      <c r="CM280" s="687">
        <f t="shared" si="455"/>
        <v>0</v>
      </c>
      <c r="CN280" s="681"/>
      <c r="CO280" s="687">
        <f t="shared" si="456"/>
        <v>-108</v>
      </c>
      <c r="CP280" s="688">
        <f t="shared" si="457"/>
        <v>0</v>
      </c>
      <c r="CQ280" s="683">
        <v>36</v>
      </c>
      <c r="CR280" s="681"/>
      <c r="CS280" s="681"/>
      <c r="CT280" s="681"/>
      <c r="CU280" s="687">
        <f t="shared" si="458"/>
        <v>-36</v>
      </c>
      <c r="CV280" s="688">
        <f t="shared" si="459"/>
        <v>0</v>
      </c>
      <c r="CW280" s="683">
        <v>36</v>
      </c>
      <c r="CX280" s="681"/>
      <c r="CY280" s="681"/>
      <c r="CZ280" s="681"/>
      <c r="DA280" s="687">
        <f t="shared" si="460"/>
        <v>-36</v>
      </c>
      <c r="DB280" s="688">
        <f t="shared" si="461"/>
        <v>0</v>
      </c>
      <c r="DC280" s="683">
        <v>36</v>
      </c>
      <c r="DD280" s="681"/>
      <c r="DE280" s="681"/>
      <c r="DF280" s="681"/>
      <c r="DG280" s="687">
        <f t="shared" si="462"/>
        <v>-36</v>
      </c>
      <c r="DH280" s="688">
        <f t="shared" si="463"/>
        <v>0</v>
      </c>
    </row>
    <row r="281" spans="1:112" s="45" customFormat="1" ht="31.5" customHeight="1">
      <c r="A281" t="s">
        <v>2643</v>
      </c>
      <c r="B281" s="49"/>
      <c r="C281" s="537" t="s">
        <v>2644</v>
      </c>
      <c r="D281" s="630" t="s">
        <v>2643</v>
      </c>
      <c r="E281" s="528" t="s">
        <v>2645</v>
      </c>
      <c r="F281" s="528"/>
      <c r="G281" s="529"/>
      <c r="H281" s="530" t="s">
        <v>2646</v>
      </c>
      <c r="I281" s="530"/>
      <c r="J281" s="526" t="s">
        <v>186</v>
      </c>
      <c r="K281" s="687">
        <f t="shared" si="420"/>
        <v>1934</v>
      </c>
      <c r="L281" s="681"/>
      <c r="M281" s="687">
        <f t="shared" si="421"/>
        <v>0</v>
      </c>
      <c r="N281" s="681"/>
      <c r="O281" s="687">
        <f t="shared" si="422"/>
        <v>-1934</v>
      </c>
      <c r="P281" s="688">
        <f t="shared" si="423"/>
        <v>0</v>
      </c>
      <c r="Q281" s="687">
        <f t="shared" si="424"/>
        <v>495.99999999999994</v>
      </c>
      <c r="R281" s="681"/>
      <c r="S281" s="687">
        <f t="shared" si="425"/>
        <v>0</v>
      </c>
      <c r="T281" s="681"/>
      <c r="U281" s="687">
        <f t="shared" si="426"/>
        <v>-495.99999999999994</v>
      </c>
      <c r="V281" s="688">
        <f t="shared" si="427"/>
        <v>0</v>
      </c>
      <c r="W281" s="687">
        <f>W283+W288+W287</f>
        <v>170</v>
      </c>
      <c r="X281" s="681"/>
      <c r="Y281" s="687">
        <f>Y283+Y288+Y287</f>
        <v>0</v>
      </c>
      <c r="Z281" s="681"/>
      <c r="AA281" s="687">
        <f t="shared" si="428"/>
        <v>-170</v>
      </c>
      <c r="AB281" s="688">
        <f t="shared" si="429"/>
        <v>0</v>
      </c>
      <c r="AC281" s="687">
        <f>AC283+AC288+AC287</f>
        <v>155.79999999999998</v>
      </c>
      <c r="AD281" s="681"/>
      <c r="AE281" s="687">
        <f>AE283+AE288+AE287</f>
        <v>0</v>
      </c>
      <c r="AF281" s="681"/>
      <c r="AG281" s="687">
        <f t="shared" si="430"/>
        <v>-155.79999999999998</v>
      </c>
      <c r="AH281" s="688">
        <f t="shared" si="431"/>
        <v>0</v>
      </c>
      <c r="AI281" s="687">
        <f>AI283+AI288+AI287</f>
        <v>170.2</v>
      </c>
      <c r="AJ281" s="681"/>
      <c r="AK281" s="687">
        <f>AK283+AK288+AK287</f>
        <v>0</v>
      </c>
      <c r="AL281" s="681"/>
      <c r="AM281" s="687">
        <f t="shared" si="432"/>
        <v>-170.2</v>
      </c>
      <c r="AN281" s="688">
        <f t="shared" si="433"/>
        <v>0</v>
      </c>
      <c r="AO281" s="687">
        <f t="shared" si="434"/>
        <v>423.6</v>
      </c>
      <c r="AP281" s="681"/>
      <c r="AQ281" s="687">
        <f t="shared" si="435"/>
        <v>0</v>
      </c>
      <c r="AR281" s="681"/>
      <c r="AS281" s="687">
        <f t="shared" si="436"/>
        <v>-423.6</v>
      </c>
      <c r="AT281" s="688">
        <f t="shared" si="437"/>
        <v>0</v>
      </c>
      <c r="AU281" s="687">
        <f>AU283+AU288+AU287</f>
        <v>123.6</v>
      </c>
      <c r="AV281" s="681"/>
      <c r="AW281" s="687">
        <f>AW283+AW288+AW287</f>
        <v>0</v>
      </c>
      <c r="AX281" s="681"/>
      <c r="AY281" s="687">
        <f t="shared" si="438"/>
        <v>-123.6</v>
      </c>
      <c r="AZ281" s="688">
        <f t="shared" si="439"/>
        <v>0</v>
      </c>
      <c r="BA281" s="687">
        <f>BA283+BA288+BA287</f>
        <v>152.4</v>
      </c>
      <c r="BB281" s="681"/>
      <c r="BC281" s="687">
        <f>BC283+BC288+BC287</f>
        <v>0</v>
      </c>
      <c r="BD281" s="681"/>
      <c r="BE281" s="687">
        <f t="shared" si="440"/>
        <v>-152.4</v>
      </c>
      <c r="BF281" s="688">
        <f t="shared" si="441"/>
        <v>0</v>
      </c>
      <c r="BG281" s="687">
        <f>BG283+BG288+BG287</f>
        <v>147.60000000000002</v>
      </c>
      <c r="BH281" s="681"/>
      <c r="BI281" s="687">
        <f>BI283+BI288+BI287</f>
        <v>0</v>
      </c>
      <c r="BJ281" s="681"/>
      <c r="BK281" s="687">
        <f t="shared" si="442"/>
        <v>-147.60000000000002</v>
      </c>
      <c r="BL281" s="688">
        <f t="shared" si="443"/>
        <v>0</v>
      </c>
      <c r="BM281" s="687">
        <f t="shared" si="444"/>
        <v>475</v>
      </c>
      <c r="BN281" s="681"/>
      <c r="BO281" s="687">
        <f t="shared" si="445"/>
        <v>0</v>
      </c>
      <c r="BP281" s="681"/>
      <c r="BQ281" s="687">
        <f t="shared" si="446"/>
        <v>-475</v>
      </c>
      <c r="BR281" s="688">
        <f t="shared" si="447"/>
        <v>0</v>
      </c>
      <c r="BS281" s="687">
        <f>BS283+BS288+BS287</f>
        <v>162.4</v>
      </c>
      <c r="BT281" s="681"/>
      <c r="BU281" s="687">
        <f>BU283+BU288+BU287</f>
        <v>0</v>
      </c>
      <c r="BV281" s="681"/>
      <c r="BW281" s="687">
        <f t="shared" si="448"/>
        <v>-162.4</v>
      </c>
      <c r="BX281" s="688">
        <f t="shared" si="449"/>
        <v>0</v>
      </c>
      <c r="BY281" s="687">
        <f>BY283+BY288+BY287</f>
        <v>161.60000000000002</v>
      </c>
      <c r="BZ281" s="681"/>
      <c r="CA281" s="687">
        <f>CA283+CA288+CA287</f>
        <v>0</v>
      </c>
      <c r="CB281" s="681"/>
      <c r="CC281" s="687">
        <f t="shared" si="450"/>
        <v>-161.60000000000002</v>
      </c>
      <c r="CD281" s="688">
        <f t="shared" si="451"/>
        <v>0</v>
      </c>
      <c r="CE281" s="687">
        <f>CE283+CE288+CE287</f>
        <v>150.99999999999997</v>
      </c>
      <c r="CF281" s="681"/>
      <c r="CG281" s="687">
        <f>CG283+CG288+CG287</f>
        <v>0</v>
      </c>
      <c r="CH281" s="681"/>
      <c r="CI281" s="687">
        <f t="shared" si="452"/>
        <v>-150.99999999999997</v>
      </c>
      <c r="CJ281" s="688">
        <f t="shared" si="453"/>
        <v>0</v>
      </c>
      <c r="CK281" s="687">
        <f t="shared" si="454"/>
        <v>539.4</v>
      </c>
      <c r="CL281" s="681"/>
      <c r="CM281" s="687">
        <f t="shared" si="455"/>
        <v>0</v>
      </c>
      <c r="CN281" s="681"/>
      <c r="CO281" s="687">
        <f t="shared" si="456"/>
        <v>-539.4</v>
      </c>
      <c r="CP281" s="688">
        <f t="shared" si="457"/>
        <v>0</v>
      </c>
      <c r="CQ281" s="687">
        <f>CQ283+CQ288+CQ287</f>
        <v>180.1</v>
      </c>
      <c r="CR281" s="681"/>
      <c r="CS281" s="687">
        <f>CS283+CS288+CS287</f>
        <v>0</v>
      </c>
      <c r="CT281" s="681"/>
      <c r="CU281" s="687">
        <f t="shared" si="458"/>
        <v>-180.1</v>
      </c>
      <c r="CV281" s="688">
        <f t="shared" si="459"/>
        <v>0</v>
      </c>
      <c r="CW281" s="687">
        <f>CW283+CW288+CW287</f>
        <v>175.9</v>
      </c>
      <c r="CX281" s="681"/>
      <c r="CY281" s="687">
        <f>CY283+CY288+CY287</f>
        <v>0</v>
      </c>
      <c r="CZ281" s="681"/>
      <c r="DA281" s="687">
        <f t="shared" si="460"/>
        <v>-175.9</v>
      </c>
      <c r="DB281" s="688">
        <f t="shared" si="461"/>
        <v>0</v>
      </c>
      <c r="DC281" s="687">
        <f>DC283+DC288+DC287</f>
        <v>183.4</v>
      </c>
      <c r="DD281" s="681"/>
      <c r="DE281" s="687">
        <f>DE283+DE288+DE287</f>
        <v>0</v>
      </c>
      <c r="DF281" s="681"/>
      <c r="DG281" s="687">
        <f t="shared" si="462"/>
        <v>-183.4</v>
      </c>
      <c r="DH281" s="688">
        <f t="shared" si="463"/>
        <v>0</v>
      </c>
    </row>
    <row r="282" spans="1:112" s="45" customFormat="1" ht="18.75" customHeight="1">
      <c r="A282" t="s">
        <v>2125</v>
      </c>
      <c r="B282" s="49"/>
      <c r="C282" s="385"/>
      <c r="D282" s="628" t="s">
        <v>2125</v>
      </c>
      <c r="E282" s="528" t="s">
        <v>2647</v>
      </c>
      <c r="F282" s="528"/>
      <c r="G282" s="529"/>
      <c r="H282" s="530" t="s">
        <v>2648</v>
      </c>
      <c r="I282" s="530"/>
      <c r="J282" s="526" t="s">
        <v>186</v>
      </c>
      <c r="K282" s="687">
        <f t="shared" si="420"/>
        <v>1876.1</v>
      </c>
      <c r="L282" s="681"/>
      <c r="M282" s="687">
        <f t="shared" si="421"/>
        <v>0</v>
      </c>
      <c r="N282" s="681"/>
      <c r="O282" s="687">
        <f t="shared" si="422"/>
        <v>-1876.1</v>
      </c>
      <c r="P282" s="688">
        <f t="shared" si="423"/>
        <v>0</v>
      </c>
      <c r="Q282" s="687">
        <f t="shared" si="424"/>
        <v>477.79999999999995</v>
      </c>
      <c r="R282" s="681"/>
      <c r="S282" s="687">
        <f t="shared" si="425"/>
        <v>0</v>
      </c>
      <c r="T282" s="681"/>
      <c r="U282" s="687">
        <f t="shared" si="426"/>
        <v>-477.79999999999995</v>
      </c>
      <c r="V282" s="688">
        <f t="shared" si="427"/>
        <v>0</v>
      </c>
      <c r="W282" s="687">
        <f>W283+W287</f>
        <v>163.69999999999999</v>
      </c>
      <c r="X282" s="681"/>
      <c r="Y282" s="687">
        <f>Y283+Y287</f>
        <v>0</v>
      </c>
      <c r="Z282" s="681"/>
      <c r="AA282" s="687">
        <f t="shared" si="428"/>
        <v>-163.69999999999999</v>
      </c>
      <c r="AB282" s="688">
        <f t="shared" si="429"/>
        <v>0</v>
      </c>
      <c r="AC282" s="687">
        <f>AC283+AC287</f>
        <v>150.1</v>
      </c>
      <c r="AD282" s="681"/>
      <c r="AE282" s="687">
        <f>AE283+AE287</f>
        <v>0</v>
      </c>
      <c r="AF282" s="681"/>
      <c r="AG282" s="687">
        <f t="shared" si="430"/>
        <v>-150.1</v>
      </c>
      <c r="AH282" s="688">
        <f t="shared" si="431"/>
        <v>0</v>
      </c>
      <c r="AI282" s="687">
        <f>AI283+AI287</f>
        <v>164</v>
      </c>
      <c r="AJ282" s="681"/>
      <c r="AK282" s="687">
        <f>AK283+AK287</f>
        <v>0</v>
      </c>
      <c r="AL282" s="681"/>
      <c r="AM282" s="687">
        <f t="shared" si="432"/>
        <v>-164</v>
      </c>
      <c r="AN282" s="688">
        <f t="shared" si="433"/>
        <v>0</v>
      </c>
      <c r="AO282" s="687">
        <f t="shared" si="434"/>
        <v>412.6</v>
      </c>
      <c r="AP282" s="681"/>
      <c r="AQ282" s="687">
        <f t="shared" si="435"/>
        <v>0</v>
      </c>
      <c r="AR282" s="681"/>
      <c r="AS282" s="687">
        <f t="shared" si="436"/>
        <v>-412.6</v>
      </c>
      <c r="AT282" s="688">
        <f t="shared" si="437"/>
        <v>0</v>
      </c>
      <c r="AU282" s="687">
        <f>AU283+AU287</f>
        <v>120.3</v>
      </c>
      <c r="AV282" s="681"/>
      <c r="AW282" s="687">
        <f>AW283+AW287</f>
        <v>0</v>
      </c>
      <c r="AX282" s="681"/>
      <c r="AY282" s="687">
        <f t="shared" si="438"/>
        <v>-120.3</v>
      </c>
      <c r="AZ282" s="688">
        <f t="shared" si="439"/>
        <v>0</v>
      </c>
      <c r="BA282" s="687">
        <f>BA283+BA287</f>
        <v>148.4</v>
      </c>
      <c r="BB282" s="681"/>
      <c r="BC282" s="687">
        <f>BC283+BC287</f>
        <v>0</v>
      </c>
      <c r="BD282" s="681"/>
      <c r="BE282" s="687">
        <f t="shared" si="440"/>
        <v>-148.4</v>
      </c>
      <c r="BF282" s="688">
        <f t="shared" si="441"/>
        <v>0</v>
      </c>
      <c r="BG282" s="687">
        <f>BG283+BG287</f>
        <v>143.90000000000003</v>
      </c>
      <c r="BH282" s="681"/>
      <c r="BI282" s="687">
        <f>BI283+BI287</f>
        <v>0</v>
      </c>
      <c r="BJ282" s="681"/>
      <c r="BK282" s="687">
        <f t="shared" si="442"/>
        <v>-143.90000000000003</v>
      </c>
      <c r="BL282" s="688">
        <f t="shared" si="443"/>
        <v>0</v>
      </c>
      <c r="BM282" s="687">
        <f t="shared" si="444"/>
        <v>464.79999999999995</v>
      </c>
      <c r="BN282" s="681"/>
      <c r="BO282" s="687">
        <f t="shared" si="445"/>
        <v>0</v>
      </c>
      <c r="BP282" s="681"/>
      <c r="BQ282" s="687">
        <f t="shared" si="446"/>
        <v>-464.79999999999995</v>
      </c>
      <c r="BR282" s="688">
        <f t="shared" si="447"/>
        <v>0</v>
      </c>
      <c r="BS282" s="687">
        <f>BS283+BS287</f>
        <v>157.30000000000001</v>
      </c>
      <c r="BT282" s="681"/>
      <c r="BU282" s="687">
        <f>BU283+BU287</f>
        <v>0</v>
      </c>
      <c r="BV282" s="681"/>
      <c r="BW282" s="687">
        <f t="shared" si="448"/>
        <v>-157.30000000000001</v>
      </c>
      <c r="BX282" s="688">
        <f t="shared" si="449"/>
        <v>0</v>
      </c>
      <c r="BY282" s="687">
        <f>BY283+BY287</f>
        <v>157.20000000000002</v>
      </c>
      <c r="BZ282" s="681"/>
      <c r="CA282" s="687">
        <f>CA283+CA287</f>
        <v>0</v>
      </c>
      <c r="CB282" s="681"/>
      <c r="CC282" s="687">
        <f t="shared" si="450"/>
        <v>-157.20000000000002</v>
      </c>
      <c r="CD282" s="688">
        <f t="shared" si="451"/>
        <v>0</v>
      </c>
      <c r="CE282" s="687">
        <f>CE283+CE287</f>
        <v>150.29999999999998</v>
      </c>
      <c r="CF282" s="681"/>
      <c r="CG282" s="687">
        <f>CG283+CG287</f>
        <v>0</v>
      </c>
      <c r="CH282" s="681"/>
      <c r="CI282" s="687">
        <f t="shared" si="452"/>
        <v>-150.29999999999998</v>
      </c>
      <c r="CJ282" s="688">
        <f t="shared" si="453"/>
        <v>0</v>
      </c>
      <c r="CK282" s="687">
        <f t="shared" si="454"/>
        <v>520.9</v>
      </c>
      <c r="CL282" s="681"/>
      <c r="CM282" s="687">
        <f t="shared" si="455"/>
        <v>0</v>
      </c>
      <c r="CN282" s="681"/>
      <c r="CO282" s="687">
        <f t="shared" si="456"/>
        <v>-520.9</v>
      </c>
      <c r="CP282" s="688">
        <f t="shared" si="457"/>
        <v>0</v>
      </c>
      <c r="CQ282" s="687">
        <f>CQ283+CQ287</f>
        <v>174</v>
      </c>
      <c r="CR282" s="681"/>
      <c r="CS282" s="687">
        <f>CS283+CS287</f>
        <v>0</v>
      </c>
      <c r="CT282" s="681"/>
      <c r="CU282" s="687">
        <f t="shared" si="458"/>
        <v>-174</v>
      </c>
      <c r="CV282" s="688">
        <f t="shared" si="459"/>
        <v>0</v>
      </c>
      <c r="CW282" s="687">
        <f>CW283+CW287</f>
        <v>169.8</v>
      </c>
      <c r="CX282" s="681"/>
      <c r="CY282" s="687">
        <f>CY283+CY287</f>
        <v>0</v>
      </c>
      <c r="CZ282" s="681"/>
      <c r="DA282" s="687">
        <f t="shared" si="460"/>
        <v>-169.8</v>
      </c>
      <c r="DB282" s="688">
        <f t="shared" si="461"/>
        <v>0</v>
      </c>
      <c r="DC282" s="687">
        <f>DC283+DC287</f>
        <v>177.1</v>
      </c>
      <c r="DD282" s="681"/>
      <c r="DE282" s="687">
        <f>DE283+DE287</f>
        <v>0</v>
      </c>
      <c r="DF282" s="681"/>
      <c r="DG282" s="687">
        <f t="shared" si="462"/>
        <v>-177.1</v>
      </c>
      <c r="DH282" s="688">
        <f t="shared" si="463"/>
        <v>0</v>
      </c>
    </row>
    <row r="283" spans="1:112" s="45" customFormat="1" ht="24" customHeight="1">
      <c r="A283" t="s">
        <v>2229</v>
      </c>
      <c r="B283" s="49"/>
      <c r="C283" s="385" t="s">
        <v>2649</v>
      </c>
      <c r="D283" s="628" t="s">
        <v>2229</v>
      </c>
      <c r="E283" s="528" t="s">
        <v>2650</v>
      </c>
      <c r="F283" s="528"/>
      <c r="G283" s="529"/>
      <c r="H283" s="530" t="s">
        <v>2651</v>
      </c>
      <c r="I283" s="530"/>
      <c r="J283" s="526" t="s">
        <v>186</v>
      </c>
      <c r="K283" s="687">
        <f t="shared" si="420"/>
        <v>1776.9</v>
      </c>
      <c r="L283" s="681"/>
      <c r="M283" s="687">
        <f t="shared" si="421"/>
        <v>0</v>
      </c>
      <c r="N283" s="681"/>
      <c r="O283" s="687">
        <f t="shared" si="422"/>
        <v>-1776.9</v>
      </c>
      <c r="P283" s="688">
        <f t="shared" si="423"/>
        <v>0</v>
      </c>
      <c r="Q283" s="687">
        <f t="shared" si="424"/>
        <v>455.1</v>
      </c>
      <c r="R283" s="681"/>
      <c r="S283" s="687">
        <f t="shared" si="425"/>
        <v>0</v>
      </c>
      <c r="T283" s="681"/>
      <c r="U283" s="687">
        <f t="shared" si="426"/>
        <v>-455.1</v>
      </c>
      <c r="V283" s="688">
        <f t="shared" si="427"/>
        <v>0</v>
      </c>
      <c r="W283" s="687">
        <f>W284+W285+W286</f>
        <v>156.1</v>
      </c>
      <c r="X283" s="681"/>
      <c r="Y283" s="687">
        <f>Y284+Y285+Y286</f>
        <v>0</v>
      </c>
      <c r="Z283" s="681"/>
      <c r="AA283" s="687">
        <f t="shared" si="428"/>
        <v>-156.1</v>
      </c>
      <c r="AB283" s="688">
        <f t="shared" si="429"/>
        <v>0</v>
      </c>
      <c r="AC283" s="687">
        <f>AC284+AC285+AC286</f>
        <v>142.6</v>
      </c>
      <c r="AD283" s="681"/>
      <c r="AE283" s="687">
        <f>AE284+AE285+AE286</f>
        <v>0</v>
      </c>
      <c r="AF283" s="681"/>
      <c r="AG283" s="687">
        <f t="shared" si="430"/>
        <v>-142.6</v>
      </c>
      <c r="AH283" s="688">
        <f t="shared" si="431"/>
        <v>0</v>
      </c>
      <c r="AI283" s="687">
        <f>AI284+AI285+AI286</f>
        <v>156.4</v>
      </c>
      <c r="AJ283" s="681"/>
      <c r="AK283" s="687">
        <f>AK284+AK285+AK286</f>
        <v>0</v>
      </c>
      <c r="AL283" s="681"/>
      <c r="AM283" s="687">
        <f t="shared" si="432"/>
        <v>-156.4</v>
      </c>
      <c r="AN283" s="688">
        <f t="shared" si="433"/>
        <v>0</v>
      </c>
      <c r="AO283" s="687">
        <f t="shared" si="434"/>
        <v>384.1</v>
      </c>
      <c r="AP283" s="681"/>
      <c r="AQ283" s="687">
        <f t="shared" si="435"/>
        <v>0</v>
      </c>
      <c r="AR283" s="681"/>
      <c r="AS283" s="687">
        <f t="shared" si="436"/>
        <v>-384.1</v>
      </c>
      <c r="AT283" s="688">
        <f t="shared" si="437"/>
        <v>0</v>
      </c>
      <c r="AU283" s="687">
        <f>AU284+AU285+AU286</f>
        <v>110.8</v>
      </c>
      <c r="AV283" s="681"/>
      <c r="AW283" s="687">
        <f>AW284+AW285+AW286</f>
        <v>0</v>
      </c>
      <c r="AX283" s="681"/>
      <c r="AY283" s="687">
        <f t="shared" si="438"/>
        <v>-110.8</v>
      </c>
      <c r="AZ283" s="688">
        <f t="shared" si="439"/>
        <v>0</v>
      </c>
      <c r="BA283" s="687">
        <f>BA284+BA285+BA286</f>
        <v>138.9</v>
      </c>
      <c r="BB283" s="681"/>
      <c r="BC283" s="687">
        <f>BC284+BC285+BC286</f>
        <v>0</v>
      </c>
      <c r="BD283" s="681"/>
      <c r="BE283" s="687">
        <f t="shared" si="440"/>
        <v>-138.9</v>
      </c>
      <c r="BF283" s="688">
        <f t="shared" si="441"/>
        <v>0</v>
      </c>
      <c r="BG283" s="687">
        <f>BG284+BG285+BG286</f>
        <v>134.40000000000003</v>
      </c>
      <c r="BH283" s="681"/>
      <c r="BI283" s="687">
        <f>BI284+BI285+BI286</f>
        <v>0</v>
      </c>
      <c r="BJ283" s="681"/>
      <c r="BK283" s="687">
        <f t="shared" si="442"/>
        <v>-134.40000000000003</v>
      </c>
      <c r="BL283" s="688">
        <f t="shared" si="443"/>
        <v>0</v>
      </c>
      <c r="BM283" s="687">
        <f t="shared" si="444"/>
        <v>439.29999999999995</v>
      </c>
      <c r="BN283" s="681"/>
      <c r="BO283" s="687">
        <f t="shared" si="445"/>
        <v>0</v>
      </c>
      <c r="BP283" s="681"/>
      <c r="BQ283" s="687">
        <f t="shared" si="446"/>
        <v>-439.29999999999995</v>
      </c>
      <c r="BR283" s="688">
        <f t="shared" si="447"/>
        <v>0</v>
      </c>
      <c r="BS283" s="687">
        <f>BS284+BS285+BS286</f>
        <v>147.80000000000001</v>
      </c>
      <c r="BT283" s="681"/>
      <c r="BU283" s="687">
        <f>BU284+BU285+BU286</f>
        <v>0</v>
      </c>
      <c r="BV283" s="681"/>
      <c r="BW283" s="687">
        <f t="shared" si="448"/>
        <v>-147.80000000000001</v>
      </c>
      <c r="BX283" s="688">
        <f t="shared" si="449"/>
        <v>0</v>
      </c>
      <c r="BY283" s="687">
        <f>BY284+BY285+BY286</f>
        <v>150.70000000000002</v>
      </c>
      <c r="BZ283" s="681"/>
      <c r="CA283" s="687">
        <f>CA284+CA285+CA286</f>
        <v>0</v>
      </c>
      <c r="CB283" s="681"/>
      <c r="CC283" s="687">
        <f t="shared" si="450"/>
        <v>-150.70000000000002</v>
      </c>
      <c r="CD283" s="688">
        <f t="shared" si="451"/>
        <v>0</v>
      </c>
      <c r="CE283" s="687">
        <f>CE284+CE285+CE286</f>
        <v>140.79999999999998</v>
      </c>
      <c r="CF283" s="681"/>
      <c r="CG283" s="687">
        <f>CG284+CG285+CG286</f>
        <v>0</v>
      </c>
      <c r="CH283" s="681"/>
      <c r="CI283" s="687">
        <f t="shared" si="452"/>
        <v>-140.79999999999998</v>
      </c>
      <c r="CJ283" s="688">
        <f t="shared" si="453"/>
        <v>0</v>
      </c>
      <c r="CK283" s="687">
        <f t="shared" si="454"/>
        <v>498.4</v>
      </c>
      <c r="CL283" s="681"/>
      <c r="CM283" s="687">
        <f t="shared" si="455"/>
        <v>0</v>
      </c>
      <c r="CN283" s="681"/>
      <c r="CO283" s="687">
        <f t="shared" si="456"/>
        <v>-498.4</v>
      </c>
      <c r="CP283" s="688">
        <f t="shared" si="457"/>
        <v>0</v>
      </c>
      <c r="CQ283" s="687">
        <f>CQ284+CQ285+CQ286</f>
        <v>166.5</v>
      </c>
      <c r="CR283" s="681"/>
      <c r="CS283" s="687">
        <f>CS284+CS285+CS286</f>
        <v>0</v>
      </c>
      <c r="CT283" s="681"/>
      <c r="CU283" s="687">
        <f t="shared" si="458"/>
        <v>-166.5</v>
      </c>
      <c r="CV283" s="688">
        <f t="shared" si="459"/>
        <v>0</v>
      </c>
      <c r="CW283" s="687">
        <f>CW284+CW285+CW286</f>
        <v>162.30000000000001</v>
      </c>
      <c r="CX283" s="681"/>
      <c r="CY283" s="687">
        <f>CY284+CY285+CY286</f>
        <v>0</v>
      </c>
      <c r="CZ283" s="681"/>
      <c r="DA283" s="687">
        <f t="shared" si="460"/>
        <v>-162.30000000000001</v>
      </c>
      <c r="DB283" s="688">
        <f t="shared" si="461"/>
        <v>0</v>
      </c>
      <c r="DC283" s="687">
        <f>DC284+DC285+DC286</f>
        <v>169.6</v>
      </c>
      <c r="DD283" s="681"/>
      <c r="DE283" s="687">
        <f>DE284+DE285+DE286</f>
        <v>0</v>
      </c>
      <c r="DF283" s="681"/>
      <c r="DG283" s="687">
        <f t="shared" si="462"/>
        <v>-169.6</v>
      </c>
      <c r="DH283" s="688">
        <f t="shared" si="463"/>
        <v>0</v>
      </c>
    </row>
    <row r="284" spans="1:112" s="45" customFormat="1" ht="18.75" customHeight="1">
      <c r="A284" t="s">
        <v>2233</v>
      </c>
      <c r="B284" s="49"/>
      <c r="C284" s="385"/>
      <c r="D284" s="628" t="s">
        <v>2234</v>
      </c>
      <c r="E284" s="528" t="s">
        <v>2652</v>
      </c>
      <c r="F284" s="528"/>
      <c r="G284" s="529"/>
      <c r="H284" s="530" t="s">
        <v>2653</v>
      </c>
      <c r="I284" s="530"/>
      <c r="J284" s="526" t="s">
        <v>186</v>
      </c>
      <c r="K284" s="687">
        <f t="shared" si="420"/>
        <v>534.29999999999995</v>
      </c>
      <c r="L284" s="681"/>
      <c r="M284" s="687">
        <f t="shared" si="421"/>
        <v>0</v>
      </c>
      <c r="N284" s="681"/>
      <c r="O284" s="687">
        <f t="shared" si="422"/>
        <v>-534.29999999999995</v>
      </c>
      <c r="P284" s="688">
        <f t="shared" si="423"/>
        <v>0</v>
      </c>
      <c r="Q284" s="687">
        <f t="shared" si="424"/>
        <v>135.30000000000001</v>
      </c>
      <c r="R284" s="681"/>
      <c r="S284" s="687">
        <f t="shared" si="425"/>
        <v>0</v>
      </c>
      <c r="T284" s="681"/>
      <c r="U284" s="687">
        <f t="shared" si="426"/>
        <v>-135.30000000000001</v>
      </c>
      <c r="V284" s="688">
        <f t="shared" si="427"/>
        <v>0</v>
      </c>
      <c r="W284" s="687">
        <f>W293+W297</f>
        <v>45.4</v>
      </c>
      <c r="X284" s="681"/>
      <c r="Y284" s="687">
        <f>Y293+Y297</f>
        <v>0</v>
      </c>
      <c r="Z284" s="681"/>
      <c r="AA284" s="687">
        <f t="shared" si="428"/>
        <v>-45.4</v>
      </c>
      <c r="AB284" s="688">
        <f t="shared" si="429"/>
        <v>0</v>
      </c>
      <c r="AC284" s="687">
        <f>AC293+AC297</f>
        <v>43</v>
      </c>
      <c r="AD284" s="681"/>
      <c r="AE284" s="687">
        <f>AE293+AE297</f>
        <v>0</v>
      </c>
      <c r="AF284" s="681"/>
      <c r="AG284" s="687">
        <f t="shared" si="430"/>
        <v>-43</v>
      </c>
      <c r="AH284" s="688">
        <f t="shared" si="431"/>
        <v>0</v>
      </c>
      <c r="AI284" s="687">
        <f>AI293+AI297</f>
        <v>46.9</v>
      </c>
      <c r="AJ284" s="681"/>
      <c r="AK284" s="687">
        <f>AK293+AK297</f>
        <v>0</v>
      </c>
      <c r="AL284" s="681"/>
      <c r="AM284" s="687">
        <f t="shared" si="432"/>
        <v>-46.9</v>
      </c>
      <c r="AN284" s="688">
        <f t="shared" si="433"/>
        <v>0</v>
      </c>
      <c r="AO284" s="687">
        <f t="shared" si="434"/>
        <v>108.4</v>
      </c>
      <c r="AP284" s="681"/>
      <c r="AQ284" s="687">
        <f t="shared" si="435"/>
        <v>0</v>
      </c>
      <c r="AR284" s="681"/>
      <c r="AS284" s="687">
        <f t="shared" si="436"/>
        <v>-108.4</v>
      </c>
      <c r="AT284" s="688">
        <f t="shared" si="437"/>
        <v>0</v>
      </c>
      <c r="AU284" s="687">
        <f>AU293+AU297</f>
        <v>27</v>
      </c>
      <c r="AV284" s="681"/>
      <c r="AW284" s="687">
        <f>AW293+AW297</f>
        <v>0</v>
      </c>
      <c r="AX284" s="681"/>
      <c r="AY284" s="687">
        <f t="shared" si="438"/>
        <v>-27</v>
      </c>
      <c r="AZ284" s="688">
        <f t="shared" si="439"/>
        <v>0</v>
      </c>
      <c r="BA284" s="687">
        <f>BA293+BA297</f>
        <v>40.4</v>
      </c>
      <c r="BB284" s="681"/>
      <c r="BC284" s="687">
        <f>BC293+BC297</f>
        <v>0</v>
      </c>
      <c r="BD284" s="681"/>
      <c r="BE284" s="687">
        <f t="shared" si="440"/>
        <v>-40.4</v>
      </c>
      <c r="BF284" s="688">
        <f t="shared" si="441"/>
        <v>0</v>
      </c>
      <c r="BG284" s="687">
        <f>BG293+BG297</f>
        <v>41</v>
      </c>
      <c r="BH284" s="681"/>
      <c r="BI284" s="687">
        <f>BI293+BI297</f>
        <v>0</v>
      </c>
      <c r="BJ284" s="681"/>
      <c r="BK284" s="687">
        <f t="shared" si="442"/>
        <v>-41</v>
      </c>
      <c r="BL284" s="688">
        <f t="shared" si="443"/>
        <v>0</v>
      </c>
      <c r="BM284" s="687">
        <f t="shared" si="444"/>
        <v>134.1</v>
      </c>
      <c r="BN284" s="681"/>
      <c r="BO284" s="687">
        <f t="shared" si="445"/>
        <v>0</v>
      </c>
      <c r="BP284" s="681"/>
      <c r="BQ284" s="687">
        <f t="shared" si="446"/>
        <v>-134.1</v>
      </c>
      <c r="BR284" s="688">
        <f t="shared" si="447"/>
        <v>0</v>
      </c>
      <c r="BS284" s="687">
        <f>BS293+BS297</f>
        <v>45.7</v>
      </c>
      <c r="BT284" s="681"/>
      <c r="BU284" s="687">
        <f>BU293+BU297</f>
        <v>0</v>
      </c>
      <c r="BV284" s="681"/>
      <c r="BW284" s="687">
        <f t="shared" si="448"/>
        <v>-45.7</v>
      </c>
      <c r="BX284" s="688">
        <f t="shared" si="449"/>
        <v>0</v>
      </c>
      <c r="BY284" s="687">
        <f>BY293+BY297</f>
        <v>48.5</v>
      </c>
      <c r="BZ284" s="681"/>
      <c r="CA284" s="687">
        <f>CA293+CA297</f>
        <v>0</v>
      </c>
      <c r="CB284" s="681"/>
      <c r="CC284" s="687">
        <f t="shared" si="450"/>
        <v>-48.5</v>
      </c>
      <c r="CD284" s="688">
        <f t="shared" si="451"/>
        <v>0</v>
      </c>
      <c r="CE284" s="687">
        <f>CE293+CE297</f>
        <v>39.9</v>
      </c>
      <c r="CF284" s="681"/>
      <c r="CG284" s="687">
        <f>CG293+CG297</f>
        <v>0</v>
      </c>
      <c r="CH284" s="681"/>
      <c r="CI284" s="687">
        <f t="shared" si="452"/>
        <v>-39.9</v>
      </c>
      <c r="CJ284" s="688">
        <f t="shared" si="453"/>
        <v>0</v>
      </c>
      <c r="CK284" s="687">
        <f t="shared" si="454"/>
        <v>156.5</v>
      </c>
      <c r="CL284" s="681"/>
      <c r="CM284" s="687">
        <f t="shared" si="455"/>
        <v>0</v>
      </c>
      <c r="CN284" s="681"/>
      <c r="CO284" s="687">
        <f t="shared" si="456"/>
        <v>-156.5</v>
      </c>
      <c r="CP284" s="688">
        <f t="shared" si="457"/>
        <v>0</v>
      </c>
      <c r="CQ284" s="687">
        <f>CQ293+CQ297</f>
        <v>52.2</v>
      </c>
      <c r="CR284" s="681"/>
      <c r="CS284" s="687">
        <f>CS293+CS297</f>
        <v>0</v>
      </c>
      <c r="CT284" s="681"/>
      <c r="CU284" s="687">
        <f t="shared" si="458"/>
        <v>-52.2</v>
      </c>
      <c r="CV284" s="688">
        <f t="shared" si="459"/>
        <v>0</v>
      </c>
      <c r="CW284" s="687">
        <f>CW293+CW297</f>
        <v>50.3</v>
      </c>
      <c r="CX284" s="681"/>
      <c r="CY284" s="687">
        <f>CY293+CY297</f>
        <v>0</v>
      </c>
      <c r="CZ284" s="681"/>
      <c r="DA284" s="687">
        <f t="shared" si="460"/>
        <v>-50.3</v>
      </c>
      <c r="DB284" s="688">
        <f t="shared" si="461"/>
        <v>0</v>
      </c>
      <c r="DC284" s="687">
        <f>DC293+DC297</f>
        <v>54</v>
      </c>
      <c r="DD284" s="681"/>
      <c r="DE284" s="687">
        <f>DE293+DE297</f>
        <v>0</v>
      </c>
      <c r="DF284" s="681"/>
      <c r="DG284" s="687">
        <f t="shared" si="462"/>
        <v>-54</v>
      </c>
      <c r="DH284" s="688">
        <f t="shared" si="463"/>
        <v>0</v>
      </c>
    </row>
    <row r="285" spans="1:112" s="45" customFormat="1" ht="18.75" customHeight="1">
      <c r="A285" t="s">
        <v>2157</v>
      </c>
      <c r="B285" s="49"/>
      <c r="C285" s="385"/>
      <c r="D285" s="628" t="s">
        <v>2158</v>
      </c>
      <c r="E285" s="528" t="s">
        <v>2654</v>
      </c>
      <c r="F285" s="528"/>
      <c r="G285" s="529"/>
      <c r="H285" s="530" t="s">
        <v>2655</v>
      </c>
      <c r="I285" s="530"/>
      <c r="J285" s="526" t="s">
        <v>186</v>
      </c>
      <c r="K285" s="687">
        <f t="shared" si="420"/>
        <v>1220</v>
      </c>
      <c r="L285" s="681"/>
      <c r="M285" s="687">
        <f t="shared" si="421"/>
        <v>0</v>
      </c>
      <c r="N285" s="681"/>
      <c r="O285" s="687">
        <f t="shared" si="422"/>
        <v>-1220</v>
      </c>
      <c r="P285" s="688">
        <f t="shared" si="423"/>
        <v>0</v>
      </c>
      <c r="Q285" s="687">
        <f t="shared" si="424"/>
        <v>314.29999999999995</v>
      </c>
      <c r="R285" s="681"/>
      <c r="S285" s="687">
        <f t="shared" si="425"/>
        <v>0</v>
      </c>
      <c r="T285" s="681"/>
      <c r="U285" s="687">
        <f t="shared" si="426"/>
        <v>-314.29999999999995</v>
      </c>
      <c r="V285" s="688">
        <f t="shared" si="427"/>
        <v>0</v>
      </c>
      <c r="W285" s="687">
        <f>W294+W300</f>
        <v>108.8</v>
      </c>
      <c r="X285" s="681"/>
      <c r="Y285" s="687">
        <f>Y294+Y300</f>
        <v>0</v>
      </c>
      <c r="Z285" s="681"/>
      <c r="AA285" s="687">
        <f t="shared" si="428"/>
        <v>-108.8</v>
      </c>
      <c r="AB285" s="688">
        <f t="shared" si="429"/>
        <v>0</v>
      </c>
      <c r="AC285" s="687">
        <f>AC294+AC300</f>
        <v>97.9</v>
      </c>
      <c r="AD285" s="681"/>
      <c r="AE285" s="687">
        <f>AE294+AE300</f>
        <v>0</v>
      </c>
      <c r="AF285" s="681"/>
      <c r="AG285" s="687">
        <f t="shared" si="430"/>
        <v>-97.9</v>
      </c>
      <c r="AH285" s="688">
        <f t="shared" si="431"/>
        <v>0</v>
      </c>
      <c r="AI285" s="687">
        <f>AI294+AI300</f>
        <v>107.6</v>
      </c>
      <c r="AJ285" s="681"/>
      <c r="AK285" s="687">
        <f>AK294+AK300</f>
        <v>0</v>
      </c>
      <c r="AL285" s="681"/>
      <c r="AM285" s="687">
        <f t="shared" si="432"/>
        <v>-107.6</v>
      </c>
      <c r="AN285" s="688">
        <f t="shared" si="433"/>
        <v>0</v>
      </c>
      <c r="AO285" s="687">
        <f t="shared" si="434"/>
        <v>270.90000000000003</v>
      </c>
      <c r="AP285" s="681"/>
      <c r="AQ285" s="687">
        <f t="shared" si="435"/>
        <v>0</v>
      </c>
      <c r="AR285" s="681"/>
      <c r="AS285" s="687">
        <f t="shared" si="436"/>
        <v>-270.90000000000003</v>
      </c>
      <c r="AT285" s="688">
        <f t="shared" si="437"/>
        <v>0</v>
      </c>
      <c r="AU285" s="687">
        <f>AU294+AU300</f>
        <v>82.6</v>
      </c>
      <c r="AV285" s="681"/>
      <c r="AW285" s="687">
        <f>AW294+AW300</f>
        <v>0</v>
      </c>
      <c r="AX285" s="681"/>
      <c r="AY285" s="687">
        <f t="shared" si="438"/>
        <v>-82.6</v>
      </c>
      <c r="AZ285" s="688">
        <f t="shared" si="439"/>
        <v>0</v>
      </c>
      <c r="BA285" s="687">
        <f>BA294+BA300</f>
        <v>96.7</v>
      </c>
      <c r="BB285" s="681"/>
      <c r="BC285" s="687">
        <f>BC294+BC300</f>
        <v>0</v>
      </c>
      <c r="BD285" s="681"/>
      <c r="BE285" s="687">
        <f t="shared" si="440"/>
        <v>-96.7</v>
      </c>
      <c r="BF285" s="688">
        <f t="shared" si="441"/>
        <v>0</v>
      </c>
      <c r="BG285" s="687">
        <f>BG294+BG300</f>
        <v>91.600000000000009</v>
      </c>
      <c r="BH285" s="681"/>
      <c r="BI285" s="687">
        <f>BI294+BI300</f>
        <v>0</v>
      </c>
      <c r="BJ285" s="681"/>
      <c r="BK285" s="687">
        <f t="shared" si="442"/>
        <v>-91.600000000000009</v>
      </c>
      <c r="BL285" s="688">
        <f t="shared" si="443"/>
        <v>0</v>
      </c>
      <c r="BM285" s="687">
        <f t="shared" si="444"/>
        <v>298.89999999999998</v>
      </c>
      <c r="BN285" s="681"/>
      <c r="BO285" s="687">
        <f t="shared" si="445"/>
        <v>0</v>
      </c>
      <c r="BP285" s="681"/>
      <c r="BQ285" s="687">
        <f t="shared" si="446"/>
        <v>-298.89999999999998</v>
      </c>
      <c r="BR285" s="688">
        <f t="shared" si="447"/>
        <v>0</v>
      </c>
      <c r="BS285" s="687">
        <f>BS294+BS300</f>
        <v>99.9</v>
      </c>
      <c r="BT285" s="681"/>
      <c r="BU285" s="687">
        <f>BU294+BU300</f>
        <v>0</v>
      </c>
      <c r="BV285" s="681"/>
      <c r="BW285" s="687">
        <f t="shared" si="448"/>
        <v>-99.9</v>
      </c>
      <c r="BX285" s="688">
        <f t="shared" si="449"/>
        <v>0</v>
      </c>
      <c r="BY285" s="687">
        <f>BY294+BY300</f>
        <v>100.10000000000001</v>
      </c>
      <c r="BZ285" s="681"/>
      <c r="CA285" s="687">
        <f>CA294+CA300</f>
        <v>0</v>
      </c>
      <c r="CB285" s="681"/>
      <c r="CC285" s="687">
        <f t="shared" si="450"/>
        <v>-100.10000000000001</v>
      </c>
      <c r="CD285" s="688">
        <f t="shared" si="451"/>
        <v>0</v>
      </c>
      <c r="CE285" s="687">
        <f>CE294+CE300</f>
        <v>98.899999999999991</v>
      </c>
      <c r="CF285" s="681"/>
      <c r="CG285" s="687">
        <f>CG294+CG300</f>
        <v>0</v>
      </c>
      <c r="CH285" s="681"/>
      <c r="CI285" s="687">
        <f t="shared" si="452"/>
        <v>-98.899999999999991</v>
      </c>
      <c r="CJ285" s="688">
        <f t="shared" si="453"/>
        <v>0</v>
      </c>
      <c r="CK285" s="687">
        <f t="shared" si="454"/>
        <v>335.9</v>
      </c>
      <c r="CL285" s="681"/>
      <c r="CM285" s="687">
        <f t="shared" si="455"/>
        <v>0</v>
      </c>
      <c r="CN285" s="681"/>
      <c r="CO285" s="687">
        <f t="shared" si="456"/>
        <v>-335.9</v>
      </c>
      <c r="CP285" s="688">
        <f t="shared" si="457"/>
        <v>0</v>
      </c>
      <c r="CQ285" s="687">
        <f>CQ294+CQ300</f>
        <v>112.3</v>
      </c>
      <c r="CR285" s="681"/>
      <c r="CS285" s="687">
        <f>CS294+CS300</f>
        <v>0</v>
      </c>
      <c r="CT285" s="681"/>
      <c r="CU285" s="687">
        <f t="shared" si="458"/>
        <v>-112.3</v>
      </c>
      <c r="CV285" s="688">
        <f t="shared" si="459"/>
        <v>0</v>
      </c>
      <c r="CW285" s="687">
        <f>CW294+CW300</f>
        <v>110</v>
      </c>
      <c r="CX285" s="681"/>
      <c r="CY285" s="687">
        <f>CY294+CY300</f>
        <v>0</v>
      </c>
      <c r="CZ285" s="681"/>
      <c r="DA285" s="687">
        <f t="shared" si="460"/>
        <v>-110</v>
      </c>
      <c r="DB285" s="688">
        <f t="shared" si="461"/>
        <v>0</v>
      </c>
      <c r="DC285" s="687">
        <f>DC294+DC300</f>
        <v>113.6</v>
      </c>
      <c r="DD285" s="681"/>
      <c r="DE285" s="687">
        <f>DE294+DE300</f>
        <v>0</v>
      </c>
      <c r="DF285" s="681"/>
      <c r="DG285" s="687">
        <f t="shared" si="462"/>
        <v>-113.6</v>
      </c>
      <c r="DH285" s="688">
        <f t="shared" si="463"/>
        <v>0</v>
      </c>
    </row>
    <row r="286" spans="1:112" s="45" customFormat="1" ht="18.75" customHeight="1">
      <c r="A286" t="e">
        <f>- из сырья Прочих поставщиков</f>
        <v>#NAME?</v>
      </c>
      <c r="B286" s="49"/>
      <c r="C286" s="385"/>
      <c r="D286" s="619" t="s">
        <v>2656</v>
      </c>
      <c r="E286" s="528" t="s">
        <v>2657</v>
      </c>
      <c r="F286" s="528"/>
      <c r="G286" s="529"/>
      <c r="H286" s="530" t="s">
        <v>2658</v>
      </c>
      <c r="I286" s="530"/>
      <c r="J286" s="526" t="s">
        <v>186</v>
      </c>
      <c r="K286" s="687">
        <f t="shared" si="420"/>
        <v>22.6</v>
      </c>
      <c r="L286" s="681"/>
      <c r="M286" s="687">
        <f t="shared" si="421"/>
        <v>0</v>
      </c>
      <c r="N286" s="681"/>
      <c r="O286" s="687">
        <f t="shared" si="422"/>
        <v>-22.6</v>
      </c>
      <c r="P286" s="688">
        <f t="shared" si="423"/>
        <v>0</v>
      </c>
      <c r="Q286" s="687">
        <f t="shared" si="424"/>
        <v>5.5000000000000009</v>
      </c>
      <c r="R286" s="681"/>
      <c r="S286" s="687">
        <f t="shared" si="425"/>
        <v>0</v>
      </c>
      <c r="T286" s="681"/>
      <c r="U286" s="687">
        <f t="shared" si="426"/>
        <v>-5.5000000000000009</v>
      </c>
      <c r="V286" s="688">
        <f t="shared" si="427"/>
        <v>0</v>
      </c>
      <c r="W286" s="687">
        <f>W295+W301</f>
        <v>1.9000000000000001</v>
      </c>
      <c r="X286" s="681"/>
      <c r="Y286" s="687">
        <f>Y295+Y301</f>
        <v>0</v>
      </c>
      <c r="Z286" s="681"/>
      <c r="AA286" s="687">
        <f t="shared" si="428"/>
        <v>-1.9000000000000001</v>
      </c>
      <c r="AB286" s="688">
        <f t="shared" si="429"/>
        <v>0</v>
      </c>
      <c r="AC286" s="687">
        <f>AC295+AC301</f>
        <v>1.7000000000000002</v>
      </c>
      <c r="AD286" s="681"/>
      <c r="AE286" s="687">
        <f>AE295+AE301</f>
        <v>0</v>
      </c>
      <c r="AF286" s="681"/>
      <c r="AG286" s="687">
        <f t="shared" si="430"/>
        <v>-1.7000000000000002</v>
      </c>
      <c r="AH286" s="688">
        <f t="shared" si="431"/>
        <v>0</v>
      </c>
      <c r="AI286" s="687">
        <f>AI295+AI301</f>
        <v>1.9000000000000001</v>
      </c>
      <c r="AJ286" s="681"/>
      <c r="AK286" s="687">
        <f>AK295+AK301</f>
        <v>0</v>
      </c>
      <c r="AL286" s="681"/>
      <c r="AM286" s="687">
        <f t="shared" si="432"/>
        <v>-1.9000000000000001</v>
      </c>
      <c r="AN286" s="688">
        <f t="shared" si="433"/>
        <v>0</v>
      </c>
      <c r="AO286" s="687">
        <f t="shared" si="434"/>
        <v>4.8</v>
      </c>
      <c r="AP286" s="681"/>
      <c r="AQ286" s="687">
        <f t="shared" si="435"/>
        <v>0</v>
      </c>
      <c r="AR286" s="681"/>
      <c r="AS286" s="687">
        <f t="shared" si="436"/>
        <v>-4.8</v>
      </c>
      <c r="AT286" s="688">
        <f t="shared" si="437"/>
        <v>0</v>
      </c>
      <c r="AU286" s="687">
        <f>AU295+AU301</f>
        <v>1.2000000000000002</v>
      </c>
      <c r="AV286" s="681"/>
      <c r="AW286" s="687">
        <f>AW295+AW301</f>
        <v>0</v>
      </c>
      <c r="AX286" s="681"/>
      <c r="AY286" s="687">
        <f t="shared" si="438"/>
        <v>-1.2000000000000002</v>
      </c>
      <c r="AZ286" s="688">
        <f t="shared" si="439"/>
        <v>0</v>
      </c>
      <c r="BA286" s="687">
        <f>BA295+BA301</f>
        <v>1.8</v>
      </c>
      <c r="BB286" s="681"/>
      <c r="BC286" s="687">
        <f>BC295+BC301</f>
        <v>0</v>
      </c>
      <c r="BD286" s="681"/>
      <c r="BE286" s="687">
        <f t="shared" si="440"/>
        <v>-1.8</v>
      </c>
      <c r="BF286" s="688">
        <f t="shared" si="441"/>
        <v>0</v>
      </c>
      <c r="BG286" s="687">
        <f>BG295+BG301</f>
        <v>1.8</v>
      </c>
      <c r="BH286" s="681"/>
      <c r="BI286" s="687">
        <f>BI295+BI301</f>
        <v>0</v>
      </c>
      <c r="BJ286" s="681"/>
      <c r="BK286" s="687">
        <f t="shared" si="442"/>
        <v>-1.8</v>
      </c>
      <c r="BL286" s="688">
        <f t="shared" si="443"/>
        <v>0</v>
      </c>
      <c r="BM286" s="687">
        <f t="shared" si="444"/>
        <v>6.3000000000000007</v>
      </c>
      <c r="BN286" s="681"/>
      <c r="BO286" s="687">
        <f t="shared" si="445"/>
        <v>0</v>
      </c>
      <c r="BP286" s="681"/>
      <c r="BQ286" s="687">
        <f t="shared" si="446"/>
        <v>-6.3000000000000007</v>
      </c>
      <c r="BR286" s="688">
        <f t="shared" si="447"/>
        <v>0</v>
      </c>
      <c r="BS286" s="687">
        <f>BS295+BS301</f>
        <v>2.2000000000000002</v>
      </c>
      <c r="BT286" s="681"/>
      <c r="BU286" s="687">
        <f>BU295+BU301</f>
        <v>0</v>
      </c>
      <c r="BV286" s="681"/>
      <c r="BW286" s="687">
        <f t="shared" si="448"/>
        <v>-2.2000000000000002</v>
      </c>
      <c r="BX286" s="688">
        <f t="shared" si="449"/>
        <v>0</v>
      </c>
      <c r="BY286" s="687">
        <f>BY295+BY301</f>
        <v>2.1</v>
      </c>
      <c r="BZ286" s="681"/>
      <c r="CA286" s="687">
        <f>CA295+CA301</f>
        <v>0</v>
      </c>
      <c r="CB286" s="681"/>
      <c r="CC286" s="687">
        <f t="shared" si="450"/>
        <v>-2.1</v>
      </c>
      <c r="CD286" s="688">
        <f t="shared" si="451"/>
        <v>0</v>
      </c>
      <c r="CE286" s="687">
        <f>CE295+CE301</f>
        <v>2</v>
      </c>
      <c r="CF286" s="681"/>
      <c r="CG286" s="687">
        <f>CG295+CG301</f>
        <v>0</v>
      </c>
      <c r="CH286" s="681"/>
      <c r="CI286" s="687">
        <f t="shared" si="452"/>
        <v>-2</v>
      </c>
      <c r="CJ286" s="688">
        <f t="shared" si="453"/>
        <v>0</v>
      </c>
      <c r="CK286" s="687">
        <f t="shared" si="454"/>
        <v>6</v>
      </c>
      <c r="CL286" s="681"/>
      <c r="CM286" s="687">
        <f t="shared" si="455"/>
        <v>0</v>
      </c>
      <c r="CN286" s="681"/>
      <c r="CO286" s="687">
        <f t="shared" si="456"/>
        <v>-6</v>
      </c>
      <c r="CP286" s="688">
        <f t="shared" si="457"/>
        <v>0</v>
      </c>
      <c r="CQ286" s="687">
        <f>CQ295+CQ301</f>
        <v>2</v>
      </c>
      <c r="CR286" s="681"/>
      <c r="CS286" s="687">
        <f>CS295+CS301</f>
        <v>0</v>
      </c>
      <c r="CT286" s="681"/>
      <c r="CU286" s="687">
        <f t="shared" si="458"/>
        <v>-2</v>
      </c>
      <c r="CV286" s="688">
        <f t="shared" si="459"/>
        <v>0</v>
      </c>
      <c r="CW286" s="687">
        <f>CW295+CW301</f>
        <v>2</v>
      </c>
      <c r="CX286" s="681"/>
      <c r="CY286" s="687">
        <f>CY295+CY301</f>
        <v>0</v>
      </c>
      <c r="CZ286" s="681"/>
      <c r="DA286" s="687">
        <f t="shared" si="460"/>
        <v>-2</v>
      </c>
      <c r="DB286" s="688">
        <f t="shared" si="461"/>
        <v>0</v>
      </c>
      <c r="DC286" s="687">
        <f>DC295+DC301</f>
        <v>2</v>
      </c>
      <c r="DD286" s="681"/>
      <c r="DE286" s="687">
        <f>DE295+DE301</f>
        <v>0</v>
      </c>
      <c r="DF286" s="681"/>
      <c r="DG286" s="687">
        <f t="shared" si="462"/>
        <v>-2</v>
      </c>
      <c r="DH286" s="688">
        <f t="shared" si="463"/>
        <v>0</v>
      </c>
    </row>
    <row r="287" spans="1:112" s="45" customFormat="1" ht="18.75" customHeight="1">
      <c r="A287" t="s">
        <v>2323</v>
      </c>
      <c r="B287" s="49"/>
      <c r="C287" s="385" t="s">
        <v>2659</v>
      </c>
      <c r="D287" s="628" t="s">
        <v>2323</v>
      </c>
      <c r="E287" s="528" t="s">
        <v>2660</v>
      </c>
      <c r="F287" s="528"/>
      <c r="G287" s="529"/>
      <c r="H287" s="530" t="s">
        <v>2661</v>
      </c>
      <c r="I287" s="530"/>
      <c r="J287" s="526" t="s">
        <v>186</v>
      </c>
      <c r="K287" s="687">
        <f t="shared" si="420"/>
        <v>99.2</v>
      </c>
      <c r="L287" s="681"/>
      <c r="M287" s="687">
        <f t="shared" si="421"/>
        <v>0</v>
      </c>
      <c r="N287" s="681"/>
      <c r="O287" s="687">
        <f t="shared" si="422"/>
        <v>-99.2</v>
      </c>
      <c r="P287" s="688">
        <f t="shared" si="423"/>
        <v>0</v>
      </c>
      <c r="Q287" s="687">
        <f t="shared" si="424"/>
        <v>22.7</v>
      </c>
      <c r="R287" s="681"/>
      <c r="S287" s="687">
        <f t="shared" si="425"/>
        <v>0</v>
      </c>
      <c r="T287" s="681"/>
      <c r="U287" s="687">
        <f t="shared" si="426"/>
        <v>-22.7</v>
      </c>
      <c r="V287" s="688">
        <f t="shared" si="427"/>
        <v>0</v>
      </c>
      <c r="W287" s="687">
        <f>W303</f>
        <v>7.6</v>
      </c>
      <c r="X287" s="681"/>
      <c r="Y287" s="687">
        <f>Y303</f>
        <v>0</v>
      </c>
      <c r="Z287" s="681"/>
      <c r="AA287" s="687">
        <f t="shared" si="428"/>
        <v>-7.6</v>
      </c>
      <c r="AB287" s="688">
        <f t="shared" si="429"/>
        <v>0</v>
      </c>
      <c r="AC287" s="687">
        <f>AC303</f>
        <v>7.5</v>
      </c>
      <c r="AD287" s="681"/>
      <c r="AE287" s="687">
        <f>AE303</f>
        <v>0</v>
      </c>
      <c r="AF287" s="681"/>
      <c r="AG287" s="687">
        <f t="shared" si="430"/>
        <v>-7.5</v>
      </c>
      <c r="AH287" s="688">
        <f t="shared" si="431"/>
        <v>0</v>
      </c>
      <c r="AI287" s="687">
        <f>AI303</f>
        <v>7.6</v>
      </c>
      <c r="AJ287" s="681"/>
      <c r="AK287" s="687">
        <f>AK303</f>
        <v>0</v>
      </c>
      <c r="AL287" s="681"/>
      <c r="AM287" s="687">
        <f t="shared" si="432"/>
        <v>-7.6</v>
      </c>
      <c r="AN287" s="688">
        <f t="shared" si="433"/>
        <v>0</v>
      </c>
      <c r="AO287" s="687">
        <f t="shared" si="434"/>
        <v>28.5</v>
      </c>
      <c r="AP287" s="681"/>
      <c r="AQ287" s="687">
        <f t="shared" si="435"/>
        <v>0</v>
      </c>
      <c r="AR287" s="681"/>
      <c r="AS287" s="687">
        <f t="shared" si="436"/>
        <v>-28.5</v>
      </c>
      <c r="AT287" s="688">
        <f t="shared" si="437"/>
        <v>0</v>
      </c>
      <c r="AU287" s="687">
        <f>AU303</f>
        <v>9.5</v>
      </c>
      <c r="AV287" s="681"/>
      <c r="AW287" s="687">
        <f>AW303</f>
        <v>0</v>
      </c>
      <c r="AX287" s="681"/>
      <c r="AY287" s="687">
        <f t="shared" si="438"/>
        <v>-9.5</v>
      </c>
      <c r="AZ287" s="688">
        <f t="shared" si="439"/>
        <v>0</v>
      </c>
      <c r="BA287" s="687">
        <f>BA303</f>
        <v>9.5</v>
      </c>
      <c r="BB287" s="681"/>
      <c r="BC287" s="687">
        <f>BC303</f>
        <v>0</v>
      </c>
      <c r="BD287" s="681"/>
      <c r="BE287" s="687">
        <f t="shared" si="440"/>
        <v>-9.5</v>
      </c>
      <c r="BF287" s="688">
        <f t="shared" si="441"/>
        <v>0</v>
      </c>
      <c r="BG287" s="687">
        <f>BG303</f>
        <v>9.5</v>
      </c>
      <c r="BH287" s="681"/>
      <c r="BI287" s="687">
        <f>BI303</f>
        <v>0</v>
      </c>
      <c r="BJ287" s="681"/>
      <c r="BK287" s="687">
        <f t="shared" si="442"/>
        <v>-9.5</v>
      </c>
      <c r="BL287" s="688">
        <f t="shared" si="443"/>
        <v>0</v>
      </c>
      <c r="BM287" s="687">
        <f t="shared" si="444"/>
        <v>25.5</v>
      </c>
      <c r="BN287" s="681"/>
      <c r="BO287" s="687">
        <f t="shared" si="445"/>
        <v>0</v>
      </c>
      <c r="BP287" s="681"/>
      <c r="BQ287" s="687">
        <f t="shared" si="446"/>
        <v>-25.5</v>
      </c>
      <c r="BR287" s="688">
        <f t="shared" si="447"/>
        <v>0</v>
      </c>
      <c r="BS287" s="687">
        <f>BS303</f>
        <v>9.5</v>
      </c>
      <c r="BT287" s="681"/>
      <c r="BU287" s="687">
        <f>BU303</f>
        <v>0</v>
      </c>
      <c r="BV287" s="681"/>
      <c r="BW287" s="687">
        <f t="shared" si="448"/>
        <v>-9.5</v>
      </c>
      <c r="BX287" s="688">
        <f t="shared" si="449"/>
        <v>0</v>
      </c>
      <c r="BY287" s="687">
        <f>BY303</f>
        <v>6.5</v>
      </c>
      <c r="BZ287" s="681"/>
      <c r="CA287" s="687">
        <f>CA303</f>
        <v>0</v>
      </c>
      <c r="CB287" s="681"/>
      <c r="CC287" s="687">
        <f t="shared" si="450"/>
        <v>-6.5</v>
      </c>
      <c r="CD287" s="688">
        <f t="shared" si="451"/>
        <v>0</v>
      </c>
      <c r="CE287" s="687">
        <f>CE303</f>
        <v>9.5</v>
      </c>
      <c r="CF287" s="681"/>
      <c r="CG287" s="687">
        <f>CG303</f>
        <v>0</v>
      </c>
      <c r="CH287" s="681"/>
      <c r="CI287" s="687">
        <f t="shared" si="452"/>
        <v>-9.5</v>
      </c>
      <c r="CJ287" s="688">
        <f t="shared" si="453"/>
        <v>0</v>
      </c>
      <c r="CK287" s="687">
        <f t="shared" si="454"/>
        <v>22.5</v>
      </c>
      <c r="CL287" s="681"/>
      <c r="CM287" s="687">
        <f t="shared" si="455"/>
        <v>0</v>
      </c>
      <c r="CN287" s="681"/>
      <c r="CO287" s="687">
        <f t="shared" si="456"/>
        <v>-22.5</v>
      </c>
      <c r="CP287" s="688">
        <f t="shared" si="457"/>
        <v>0</v>
      </c>
      <c r="CQ287" s="687">
        <f>CQ303</f>
        <v>7.5</v>
      </c>
      <c r="CR287" s="681"/>
      <c r="CS287" s="687">
        <f>CS303</f>
        <v>0</v>
      </c>
      <c r="CT287" s="681"/>
      <c r="CU287" s="687">
        <f t="shared" si="458"/>
        <v>-7.5</v>
      </c>
      <c r="CV287" s="688">
        <f t="shared" si="459"/>
        <v>0</v>
      </c>
      <c r="CW287" s="687">
        <f>CW303</f>
        <v>7.5</v>
      </c>
      <c r="CX287" s="681"/>
      <c r="CY287" s="687">
        <f>CY303</f>
        <v>0</v>
      </c>
      <c r="CZ287" s="681"/>
      <c r="DA287" s="687">
        <f t="shared" si="460"/>
        <v>-7.5</v>
      </c>
      <c r="DB287" s="688">
        <f t="shared" si="461"/>
        <v>0</v>
      </c>
      <c r="DC287" s="687">
        <f>DC303</f>
        <v>7.5</v>
      </c>
      <c r="DD287" s="681"/>
      <c r="DE287" s="687">
        <f>DE303</f>
        <v>0</v>
      </c>
      <c r="DF287" s="681"/>
      <c r="DG287" s="687">
        <f t="shared" si="462"/>
        <v>-7.5</v>
      </c>
      <c r="DH287" s="688">
        <f t="shared" si="463"/>
        <v>0</v>
      </c>
    </row>
    <row r="288" spans="1:112" s="45" customFormat="1" ht="18.75" customHeight="1">
      <c r="A288" t="s">
        <v>2136</v>
      </c>
      <c r="B288" s="49"/>
      <c r="C288" s="385" t="s">
        <v>2662</v>
      </c>
      <c r="D288" s="628" t="s">
        <v>2136</v>
      </c>
      <c r="E288" s="528" t="s">
        <v>2663</v>
      </c>
      <c r="F288" s="528"/>
      <c r="G288" s="529"/>
      <c r="H288" s="530" t="s">
        <v>2664</v>
      </c>
      <c r="I288" s="530"/>
      <c r="J288" s="526" t="s">
        <v>186</v>
      </c>
      <c r="K288" s="687">
        <f t="shared" si="420"/>
        <v>57.9</v>
      </c>
      <c r="L288" s="681"/>
      <c r="M288" s="687">
        <f t="shared" si="421"/>
        <v>0</v>
      </c>
      <c r="N288" s="681"/>
      <c r="O288" s="687">
        <f t="shared" si="422"/>
        <v>-57.9</v>
      </c>
      <c r="P288" s="688">
        <f t="shared" si="423"/>
        <v>0</v>
      </c>
      <c r="Q288" s="687">
        <f t="shared" si="424"/>
        <v>18.2</v>
      </c>
      <c r="R288" s="681"/>
      <c r="S288" s="687">
        <f t="shared" si="425"/>
        <v>0</v>
      </c>
      <c r="T288" s="681"/>
      <c r="U288" s="687">
        <f t="shared" si="426"/>
        <v>-18.2</v>
      </c>
      <c r="V288" s="688">
        <f t="shared" si="427"/>
        <v>0</v>
      </c>
      <c r="W288" s="687">
        <f>W304</f>
        <v>6.3</v>
      </c>
      <c r="X288" s="681"/>
      <c r="Y288" s="687">
        <f>Y304</f>
        <v>0</v>
      </c>
      <c r="Z288" s="681"/>
      <c r="AA288" s="687">
        <f t="shared" si="428"/>
        <v>-6.3</v>
      </c>
      <c r="AB288" s="688">
        <f t="shared" si="429"/>
        <v>0</v>
      </c>
      <c r="AC288" s="687">
        <f>AC304</f>
        <v>5.7</v>
      </c>
      <c r="AD288" s="681"/>
      <c r="AE288" s="687">
        <f>AE304</f>
        <v>0</v>
      </c>
      <c r="AF288" s="681"/>
      <c r="AG288" s="687">
        <f t="shared" si="430"/>
        <v>-5.7</v>
      </c>
      <c r="AH288" s="688">
        <f t="shared" si="431"/>
        <v>0</v>
      </c>
      <c r="AI288" s="687">
        <f>AI304</f>
        <v>6.2</v>
      </c>
      <c r="AJ288" s="681"/>
      <c r="AK288" s="687">
        <f>AK304</f>
        <v>0</v>
      </c>
      <c r="AL288" s="681"/>
      <c r="AM288" s="687">
        <f t="shared" si="432"/>
        <v>-6.2</v>
      </c>
      <c r="AN288" s="688">
        <f t="shared" si="433"/>
        <v>0</v>
      </c>
      <c r="AO288" s="687">
        <f t="shared" si="434"/>
        <v>11</v>
      </c>
      <c r="AP288" s="681"/>
      <c r="AQ288" s="687">
        <f t="shared" si="435"/>
        <v>0</v>
      </c>
      <c r="AR288" s="681"/>
      <c r="AS288" s="687">
        <f t="shared" si="436"/>
        <v>-11</v>
      </c>
      <c r="AT288" s="688">
        <f t="shared" si="437"/>
        <v>0</v>
      </c>
      <c r="AU288" s="687">
        <f>AU304</f>
        <v>3.3</v>
      </c>
      <c r="AV288" s="681"/>
      <c r="AW288" s="687">
        <f>AW304</f>
        <v>0</v>
      </c>
      <c r="AX288" s="681"/>
      <c r="AY288" s="687">
        <f t="shared" si="438"/>
        <v>-3.3</v>
      </c>
      <c r="AZ288" s="688">
        <f t="shared" si="439"/>
        <v>0</v>
      </c>
      <c r="BA288" s="687">
        <f>BA304</f>
        <v>4</v>
      </c>
      <c r="BB288" s="681"/>
      <c r="BC288" s="687">
        <f>BC304</f>
        <v>0</v>
      </c>
      <c r="BD288" s="681"/>
      <c r="BE288" s="687">
        <f t="shared" si="440"/>
        <v>-4</v>
      </c>
      <c r="BF288" s="688">
        <f t="shared" si="441"/>
        <v>0</v>
      </c>
      <c r="BG288" s="687">
        <f>BG304</f>
        <v>3.7</v>
      </c>
      <c r="BH288" s="681"/>
      <c r="BI288" s="687">
        <f>BI304</f>
        <v>0</v>
      </c>
      <c r="BJ288" s="681"/>
      <c r="BK288" s="687">
        <f t="shared" si="442"/>
        <v>-3.7</v>
      </c>
      <c r="BL288" s="688">
        <f t="shared" si="443"/>
        <v>0</v>
      </c>
      <c r="BM288" s="687">
        <f t="shared" si="444"/>
        <v>10.199999999999999</v>
      </c>
      <c r="BN288" s="681"/>
      <c r="BO288" s="687">
        <f t="shared" si="445"/>
        <v>0</v>
      </c>
      <c r="BP288" s="681"/>
      <c r="BQ288" s="687">
        <f t="shared" si="446"/>
        <v>-10.199999999999999</v>
      </c>
      <c r="BR288" s="688">
        <f t="shared" si="447"/>
        <v>0</v>
      </c>
      <c r="BS288" s="687">
        <f>BS304</f>
        <v>5.0999999999999996</v>
      </c>
      <c r="BT288" s="681"/>
      <c r="BU288" s="687">
        <f>BU304</f>
        <v>0</v>
      </c>
      <c r="BV288" s="681"/>
      <c r="BW288" s="687">
        <f t="shared" si="448"/>
        <v>-5.0999999999999996</v>
      </c>
      <c r="BX288" s="688">
        <f t="shared" si="449"/>
        <v>0</v>
      </c>
      <c r="BY288" s="687">
        <f>BY304</f>
        <v>4.4000000000000004</v>
      </c>
      <c r="BZ288" s="681"/>
      <c r="CA288" s="687">
        <f>CA304</f>
        <v>0</v>
      </c>
      <c r="CB288" s="681"/>
      <c r="CC288" s="687">
        <f t="shared" si="450"/>
        <v>-4.4000000000000004</v>
      </c>
      <c r="CD288" s="688">
        <f t="shared" si="451"/>
        <v>0</v>
      </c>
      <c r="CE288" s="687">
        <f>CE304</f>
        <v>0.7</v>
      </c>
      <c r="CF288" s="681"/>
      <c r="CG288" s="687">
        <f>CG304</f>
        <v>0</v>
      </c>
      <c r="CH288" s="681"/>
      <c r="CI288" s="687">
        <f t="shared" si="452"/>
        <v>-0.7</v>
      </c>
      <c r="CJ288" s="688">
        <f t="shared" si="453"/>
        <v>0</v>
      </c>
      <c r="CK288" s="687">
        <f t="shared" si="454"/>
        <v>18.5</v>
      </c>
      <c r="CL288" s="681"/>
      <c r="CM288" s="687">
        <f t="shared" si="455"/>
        <v>0</v>
      </c>
      <c r="CN288" s="681"/>
      <c r="CO288" s="687">
        <f t="shared" si="456"/>
        <v>-18.5</v>
      </c>
      <c r="CP288" s="688">
        <f t="shared" si="457"/>
        <v>0</v>
      </c>
      <c r="CQ288" s="687">
        <f>CQ304</f>
        <v>6.1</v>
      </c>
      <c r="CR288" s="681"/>
      <c r="CS288" s="687">
        <f>CS304</f>
        <v>0</v>
      </c>
      <c r="CT288" s="681"/>
      <c r="CU288" s="687">
        <f t="shared" si="458"/>
        <v>-6.1</v>
      </c>
      <c r="CV288" s="688">
        <f t="shared" si="459"/>
        <v>0</v>
      </c>
      <c r="CW288" s="687">
        <f>CW304</f>
        <v>6.1</v>
      </c>
      <c r="CX288" s="681"/>
      <c r="CY288" s="687">
        <f>CY304</f>
        <v>0</v>
      </c>
      <c r="CZ288" s="681"/>
      <c r="DA288" s="687">
        <f t="shared" si="460"/>
        <v>-6.1</v>
      </c>
      <c r="DB288" s="688">
        <f t="shared" si="461"/>
        <v>0</v>
      </c>
      <c r="DC288" s="687">
        <f>DC304</f>
        <v>6.3</v>
      </c>
      <c r="DD288" s="681"/>
      <c r="DE288" s="687">
        <f>DE304</f>
        <v>0</v>
      </c>
      <c r="DF288" s="681"/>
      <c r="DG288" s="687">
        <f t="shared" si="462"/>
        <v>-6.3</v>
      </c>
      <c r="DH288" s="688">
        <f t="shared" si="463"/>
        <v>0</v>
      </c>
    </row>
    <row r="289" spans="1:112" s="45" customFormat="1" ht="18.75" customHeight="1">
      <c r="A289" t="s">
        <v>873</v>
      </c>
      <c r="B289" s="49"/>
      <c r="C289" s="615"/>
      <c r="D289" s="629" t="s">
        <v>873</v>
      </c>
      <c r="E289" s="528"/>
      <c r="F289" s="528"/>
      <c r="G289" s="529"/>
      <c r="H289" s="530"/>
      <c r="I289" s="530"/>
      <c r="J289" s="53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81"/>
      <c r="AB289" s="681"/>
      <c r="AC289" s="681"/>
      <c r="AD289" s="681"/>
      <c r="AE289" s="681"/>
      <c r="AF289" s="681"/>
      <c r="AG289" s="681"/>
      <c r="AH289" s="681"/>
      <c r="AI289" s="681"/>
      <c r="AJ289" s="681"/>
      <c r="AK289" s="681"/>
      <c r="AL289" s="681"/>
      <c r="AM289" s="681"/>
      <c r="AN289" s="681"/>
      <c r="AO289" s="681"/>
      <c r="AP289" s="681"/>
      <c r="AQ289" s="681"/>
      <c r="AR289" s="681"/>
      <c r="AS289" s="681"/>
      <c r="AT289" s="681"/>
      <c r="AU289" s="681"/>
      <c r="AV289" s="681"/>
      <c r="AW289" s="681"/>
      <c r="AX289" s="681"/>
      <c r="AY289" s="681"/>
      <c r="AZ289" s="681"/>
      <c r="BA289" s="681"/>
      <c r="BB289" s="681"/>
      <c r="BC289" s="681"/>
      <c r="BD289" s="681"/>
      <c r="BE289" s="681"/>
      <c r="BF289" s="681"/>
      <c r="BG289" s="681"/>
      <c r="BH289" s="681"/>
      <c r="BI289" s="681"/>
      <c r="BJ289" s="681"/>
      <c r="BK289" s="681"/>
      <c r="BL289" s="681"/>
      <c r="BM289" s="681"/>
      <c r="BN289" s="681"/>
      <c r="BO289" s="681"/>
      <c r="BP289" s="681"/>
      <c r="BQ289" s="681"/>
      <c r="BR289" s="681"/>
      <c r="BS289" s="681"/>
      <c r="BT289" s="681"/>
      <c r="BU289" s="681"/>
      <c r="BV289" s="681"/>
      <c r="BW289" s="681"/>
      <c r="BX289" s="681"/>
      <c r="BY289" s="681"/>
      <c r="BZ289" s="681"/>
      <c r="CA289" s="681"/>
      <c r="CB289" s="681"/>
      <c r="CC289" s="681"/>
      <c r="CD289" s="681"/>
      <c r="CE289" s="681"/>
      <c r="CF289" s="681"/>
      <c r="CG289" s="681"/>
      <c r="CH289" s="681"/>
      <c r="CI289" s="681"/>
      <c r="CJ289" s="681"/>
      <c r="CK289" s="681"/>
      <c r="CL289" s="681"/>
      <c r="CM289" s="681"/>
      <c r="CN289" s="681"/>
      <c r="CO289" s="681"/>
      <c r="CP289" s="681"/>
      <c r="CQ289" s="681"/>
      <c r="CR289" s="681"/>
      <c r="CS289" s="681"/>
      <c r="CT289" s="681"/>
      <c r="CU289" s="681"/>
      <c r="CV289" s="681"/>
      <c r="CW289" s="681"/>
      <c r="CX289" s="681"/>
      <c r="CY289" s="681"/>
      <c r="CZ289" s="681"/>
      <c r="DA289" s="681"/>
      <c r="DB289" s="681"/>
      <c r="DC289" s="681"/>
      <c r="DD289" s="681"/>
      <c r="DE289" s="681"/>
      <c r="DF289" s="681"/>
      <c r="DG289" s="681"/>
      <c r="DH289" s="681"/>
    </row>
    <row r="290" spans="1:112" s="45" customFormat="1" ht="18.75" customHeight="1">
      <c r="A290" t="s">
        <v>2665</v>
      </c>
      <c r="B290" s="49"/>
      <c r="C290" s="536"/>
      <c r="D290" s="624" t="s">
        <v>2665</v>
      </c>
      <c r="E290" s="528" t="s">
        <v>2666</v>
      </c>
      <c r="F290" s="528"/>
      <c r="G290" s="529"/>
      <c r="H290" s="530" t="s">
        <v>2667</v>
      </c>
      <c r="I290" s="530"/>
      <c r="J290" s="55" t="s">
        <v>186</v>
      </c>
      <c r="K290" s="687">
        <f t="shared" ref="K290:K307" si="464">Q290+AO290+BM290+CK290</f>
        <v>1934</v>
      </c>
      <c r="L290" s="681"/>
      <c r="M290" s="687">
        <f t="shared" ref="M290:M307" si="465">S290+AQ290+BO290+CM290</f>
        <v>0</v>
      </c>
      <c r="N290" s="681"/>
      <c r="O290" s="687">
        <f t="shared" ref="O290:O307" si="466">IFERROR(M290-K290,"-")</f>
        <v>-1934</v>
      </c>
      <c r="P290" s="688">
        <f t="shared" ref="P290:P307" si="467">IFERROR(M290/K290,"-")</f>
        <v>0</v>
      </c>
      <c r="Q290" s="687">
        <f t="shared" ref="Q290:Q307" si="468">W290+AC290+AI290</f>
        <v>495.99999999999989</v>
      </c>
      <c r="R290" s="681"/>
      <c r="S290" s="687">
        <f t="shared" ref="S290:S307" si="469">Y290+AE290+AK290</f>
        <v>0</v>
      </c>
      <c r="T290" s="681"/>
      <c r="U290" s="687">
        <f t="shared" ref="U290:U307" si="470">IFERROR(S290-Q290,"-")</f>
        <v>-495.99999999999989</v>
      </c>
      <c r="V290" s="688">
        <f t="shared" ref="V290:V307" si="471">IFERROR(S290/Q290,"-")</f>
        <v>0</v>
      </c>
      <c r="W290" s="687">
        <f>W291+W304</f>
        <v>170</v>
      </c>
      <c r="X290" s="681"/>
      <c r="Y290" s="687">
        <f>Y291+Y304</f>
        <v>0</v>
      </c>
      <c r="Z290" s="681"/>
      <c r="AA290" s="687">
        <f t="shared" ref="AA290:AA307" si="472">IFERROR(Y290-W290,"-")</f>
        <v>-170</v>
      </c>
      <c r="AB290" s="688">
        <f t="shared" ref="AB290:AB307" si="473">IFERROR(Y290/W290,"-")</f>
        <v>0</v>
      </c>
      <c r="AC290" s="687">
        <f>AC291+AC304</f>
        <v>155.79999999999998</v>
      </c>
      <c r="AD290" s="681"/>
      <c r="AE290" s="687">
        <f>AE291+AE304</f>
        <v>0</v>
      </c>
      <c r="AF290" s="681"/>
      <c r="AG290" s="687">
        <f t="shared" ref="AG290:AG307" si="474">IFERROR(AE290-AC290,"-")</f>
        <v>-155.79999999999998</v>
      </c>
      <c r="AH290" s="688">
        <f t="shared" ref="AH290:AH307" si="475">IFERROR(AE290/AC290,"-")</f>
        <v>0</v>
      </c>
      <c r="AI290" s="687">
        <f>AI291+AI304</f>
        <v>170.19999999999996</v>
      </c>
      <c r="AJ290" s="681"/>
      <c r="AK290" s="687">
        <f>AK291+AK304</f>
        <v>0</v>
      </c>
      <c r="AL290" s="681"/>
      <c r="AM290" s="687">
        <f t="shared" ref="AM290:AM307" si="476">IFERROR(AK290-AI290,"-")</f>
        <v>-170.19999999999996</v>
      </c>
      <c r="AN290" s="688">
        <f t="shared" ref="AN290:AN307" si="477">IFERROR(AK290/AI290,"-")</f>
        <v>0</v>
      </c>
      <c r="AO290" s="687">
        <f t="shared" ref="AO290:AO307" si="478">AU290+BA290+BG290</f>
        <v>423.59999999999997</v>
      </c>
      <c r="AP290" s="681"/>
      <c r="AQ290" s="687">
        <f t="shared" ref="AQ290:AQ307" si="479">AW290+BC290+BI290</f>
        <v>0</v>
      </c>
      <c r="AR290" s="681"/>
      <c r="AS290" s="687">
        <f t="shared" ref="AS290:AS307" si="480">IFERROR(AQ290-AO290,"-")</f>
        <v>-423.59999999999997</v>
      </c>
      <c r="AT290" s="688">
        <f t="shared" ref="AT290:AT307" si="481">IFERROR(AQ290/AO290,"-")</f>
        <v>0</v>
      </c>
      <c r="AU290" s="687">
        <f>AU291+AU304</f>
        <v>123.6</v>
      </c>
      <c r="AV290" s="681"/>
      <c r="AW290" s="687">
        <f>AW291+AW304</f>
        <v>0</v>
      </c>
      <c r="AX290" s="681"/>
      <c r="AY290" s="687">
        <f t="shared" ref="AY290:AY307" si="482">IFERROR(AW290-AU290,"-")</f>
        <v>-123.6</v>
      </c>
      <c r="AZ290" s="688">
        <f t="shared" ref="AZ290:AZ307" si="483">IFERROR(AW290/AU290,"-")</f>
        <v>0</v>
      </c>
      <c r="BA290" s="687">
        <f>BA291+BA304</f>
        <v>152.39999999999998</v>
      </c>
      <c r="BB290" s="681"/>
      <c r="BC290" s="687">
        <f>BC291+BC304</f>
        <v>0</v>
      </c>
      <c r="BD290" s="681"/>
      <c r="BE290" s="687">
        <f t="shared" ref="BE290:BE307" si="484">IFERROR(BC290-BA290,"-")</f>
        <v>-152.39999999999998</v>
      </c>
      <c r="BF290" s="688">
        <f t="shared" ref="BF290:BF307" si="485">IFERROR(BC290/BA290,"-")</f>
        <v>0</v>
      </c>
      <c r="BG290" s="687">
        <f>BG291+BG304</f>
        <v>147.59999999999997</v>
      </c>
      <c r="BH290" s="681"/>
      <c r="BI290" s="687">
        <f>BI291+BI304</f>
        <v>0</v>
      </c>
      <c r="BJ290" s="681"/>
      <c r="BK290" s="687">
        <f t="shared" ref="BK290:BK307" si="486">IFERROR(BI290-BG290,"-")</f>
        <v>-147.59999999999997</v>
      </c>
      <c r="BL290" s="688">
        <f t="shared" ref="BL290:BL307" si="487">IFERROR(BI290/BG290,"-")</f>
        <v>0</v>
      </c>
      <c r="BM290" s="687">
        <f t="shared" ref="BM290:BM307" si="488">BS290+BY290+CE290</f>
        <v>475</v>
      </c>
      <c r="BN290" s="681"/>
      <c r="BO290" s="687">
        <f t="shared" ref="BO290:BO307" si="489">BU290+CA290+CG290</f>
        <v>0</v>
      </c>
      <c r="BP290" s="681"/>
      <c r="BQ290" s="687">
        <f t="shared" ref="BQ290:BQ307" si="490">IFERROR(BO290-BM290,"-")</f>
        <v>-475</v>
      </c>
      <c r="BR290" s="688">
        <f t="shared" ref="BR290:BR307" si="491">IFERROR(BO290/BM290,"-")</f>
        <v>0</v>
      </c>
      <c r="BS290" s="687">
        <f>BS291+BS304</f>
        <v>162.39999999999998</v>
      </c>
      <c r="BT290" s="681"/>
      <c r="BU290" s="687">
        <f>BU291+BU304</f>
        <v>0</v>
      </c>
      <c r="BV290" s="681"/>
      <c r="BW290" s="687">
        <f t="shared" ref="BW290:BW307" si="492">IFERROR(BU290-BS290,"-")</f>
        <v>-162.39999999999998</v>
      </c>
      <c r="BX290" s="688">
        <f t="shared" ref="BX290:BX307" si="493">IFERROR(BU290/BS290,"-")</f>
        <v>0</v>
      </c>
      <c r="BY290" s="687">
        <f>BY291+BY304</f>
        <v>161.6</v>
      </c>
      <c r="BZ290" s="681"/>
      <c r="CA290" s="687">
        <f>CA291+CA304</f>
        <v>0</v>
      </c>
      <c r="CB290" s="681"/>
      <c r="CC290" s="687">
        <f t="shared" ref="CC290:CC307" si="494">IFERROR(CA290-BY290,"-")</f>
        <v>-161.6</v>
      </c>
      <c r="CD290" s="688">
        <f t="shared" ref="CD290:CD307" si="495">IFERROR(CA290/BY290,"-")</f>
        <v>0</v>
      </c>
      <c r="CE290" s="687">
        <f>CE291+CE304</f>
        <v>151</v>
      </c>
      <c r="CF290" s="681"/>
      <c r="CG290" s="687">
        <f>CG291+CG304</f>
        <v>0</v>
      </c>
      <c r="CH290" s="681"/>
      <c r="CI290" s="687">
        <f t="shared" ref="CI290:CI307" si="496">IFERROR(CG290-CE290,"-")</f>
        <v>-151</v>
      </c>
      <c r="CJ290" s="688">
        <f t="shared" ref="CJ290:CJ307" si="497">IFERROR(CG290/CE290,"-")</f>
        <v>0</v>
      </c>
      <c r="CK290" s="687">
        <f t="shared" ref="CK290:CK307" si="498">CQ290+CW290+DC290</f>
        <v>539.4</v>
      </c>
      <c r="CL290" s="681"/>
      <c r="CM290" s="687">
        <f t="shared" ref="CM290:CM307" si="499">CS290+CY290+DE290</f>
        <v>0</v>
      </c>
      <c r="CN290" s="681"/>
      <c r="CO290" s="687">
        <f t="shared" ref="CO290:CO307" si="500">IFERROR(CM290-CK290,"-")</f>
        <v>-539.4</v>
      </c>
      <c r="CP290" s="688">
        <f t="shared" ref="CP290:CP307" si="501">IFERROR(CM290/CK290,"-")</f>
        <v>0</v>
      </c>
      <c r="CQ290" s="687">
        <f>CQ291+CQ304</f>
        <v>180.1</v>
      </c>
      <c r="CR290" s="681"/>
      <c r="CS290" s="687">
        <f>CS291+CS304</f>
        <v>0</v>
      </c>
      <c r="CT290" s="681"/>
      <c r="CU290" s="687">
        <f t="shared" ref="CU290:CU307" si="502">IFERROR(CS290-CQ290,"-")</f>
        <v>-180.1</v>
      </c>
      <c r="CV290" s="688">
        <f t="shared" ref="CV290:CV307" si="503">IFERROR(CS290/CQ290,"-")</f>
        <v>0</v>
      </c>
      <c r="CW290" s="687">
        <f>CW291+CW304</f>
        <v>175.89999999999998</v>
      </c>
      <c r="CX290" s="681"/>
      <c r="CY290" s="687">
        <f>CY291+CY304</f>
        <v>0</v>
      </c>
      <c r="CZ290" s="681"/>
      <c r="DA290" s="687">
        <f t="shared" ref="DA290:DA307" si="504">IFERROR(CY290-CW290,"-")</f>
        <v>-175.89999999999998</v>
      </c>
      <c r="DB290" s="688">
        <f t="shared" ref="DB290:DB307" si="505">IFERROR(CY290/CW290,"-")</f>
        <v>0</v>
      </c>
      <c r="DC290" s="687">
        <f>DC291+DC304</f>
        <v>183.4</v>
      </c>
      <c r="DD290" s="681"/>
      <c r="DE290" s="687">
        <f>DE291+DE304</f>
        <v>0</v>
      </c>
      <c r="DF290" s="681"/>
      <c r="DG290" s="687">
        <f t="shared" ref="DG290:DG307" si="506">IFERROR(DE290-DC290,"-")</f>
        <v>-183.4</v>
      </c>
      <c r="DH290" s="688">
        <f t="shared" ref="DH290:DH307" si="507">IFERROR(DE290/DC290,"-")</f>
        <v>0</v>
      </c>
    </row>
    <row r="291" spans="1:112" s="45" customFormat="1" ht="24" customHeight="1">
      <c r="A291" t="s">
        <v>2125</v>
      </c>
      <c r="B291" s="49"/>
      <c r="C291" s="615"/>
      <c r="D291" s="625" t="s">
        <v>2125</v>
      </c>
      <c r="E291" s="528" t="s">
        <v>2668</v>
      </c>
      <c r="F291" s="528"/>
      <c r="G291" s="529"/>
      <c r="H291" s="530" t="s">
        <v>2669</v>
      </c>
      <c r="I291" s="530"/>
      <c r="J291" s="53" t="s">
        <v>186</v>
      </c>
      <c r="K291" s="687">
        <f t="shared" si="464"/>
        <v>1876.1</v>
      </c>
      <c r="L291" s="681"/>
      <c r="M291" s="687">
        <f t="shared" si="465"/>
        <v>0</v>
      </c>
      <c r="N291" s="681"/>
      <c r="O291" s="687">
        <f t="shared" si="466"/>
        <v>-1876.1</v>
      </c>
      <c r="P291" s="688">
        <f t="shared" si="467"/>
        <v>0</v>
      </c>
      <c r="Q291" s="687">
        <f t="shared" si="468"/>
        <v>477.79999999999995</v>
      </c>
      <c r="R291" s="681"/>
      <c r="S291" s="687">
        <f t="shared" si="469"/>
        <v>0</v>
      </c>
      <c r="T291" s="681"/>
      <c r="U291" s="687">
        <f t="shared" si="470"/>
        <v>-477.79999999999995</v>
      </c>
      <c r="V291" s="688">
        <f t="shared" si="471"/>
        <v>0</v>
      </c>
      <c r="W291" s="687">
        <f>W292+W296+W303</f>
        <v>163.69999999999999</v>
      </c>
      <c r="X291" s="681"/>
      <c r="Y291" s="687">
        <f>Y292+Y296+Y303</f>
        <v>0</v>
      </c>
      <c r="Z291" s="681"/>
      <c r="AA291" s="687">
        <f t="shared" si="472"/>
        <v>-163.69999999999999</v>
      </c>
      <c r="AB291" s="688">
        <f t="shared" si="473"/>
        <v>0</v>
      </c>
      <c r="AC291" s="687">
        <f>AC292+AC296+AC303</f>
        <v>150.1</v>
      </c>
      <c r="AD291" s="681"/>
      <c r="AE291" s="687">
        <f>AE292+AE296+AE303</f>
        <v>0</v>
      </c>
      <c r="AF291" s="681"/>
      <c r="AG291" s="687">
        <f t="shared" si="474"/>
        <v>-150.1</v>
      </c>
      <c r="AH291" s="688">
        <f t="shared" si="475"/>
        <v>0</v>
      </c>
      <c r="AI291" s="687">
        <f>AI292+AI296+AI303</f>
        <v>163.99999999999997</v>
      </c>
      <c r="AJ291" s="681"/>
      <c r="AK291" s="687">
        <f>AK292+AK296+AK303</f>
        <v>0</v>
      </c>
      <c r="AL291" s="681"/>
      <c r="AM291" s="687">
        <f t="shared" si="476"/>
        <v>-163.99999999999997</v>
      </c>
      <c r="AN291" s="688">
        <f t="shared" si="477"/>
        <v>0</v>
      </c>
      <c r="AO291" s="687">
        <f t="shared" si="478"/>
        <v>412.59999999999997</v>
      </c>
      <c r="AP291" s="681"/>
      <c r="AQ291" s="687">
        <f t="shared" si="479"/>
        <v>0</v>
      </c>
      <c r="AR291" s="681"/>
      <c r="AS291" s="687">
        <f t="shared" si="480"/>
        <v>-412.59999999999997</v>
      </c>
      <c r="AT291" s="688">
        <f t="shared" si="481"/>
        <v>0</v>
      </c>
      <c r="AU291" s="687">
        <f>AU292+AU296+AU303</f>
        <v>120.3</v>
      </c>
      <c r="AV291" s="681"/>
      <c r="AW291" s="687">
        <f>AW292+AW296+AW303</f>
        <v>0</v>
      </c>
      <c r="AX291" s="681"/>
      <c r="AY291" s="687">
        <f t="shared" si="482"/>
        <v>-120.3</v>
      </c>
      <c r="AZ291" s="688">
        <f t="shared" si="483"/>
        <v>0</v>
      </c>
      <c r="BA291" s="687">
        <f>BA292+BA296+BA303</f>
        <v>148.39999999999998</v>
      </c>
      <c r="BB291" s="681"/>
      <c r="BC291" s="687">
        <f>BC292+BC296+BC303</f>
        <v>0</v>
      </c>
      <c r="BD291" s="681"/>
      <c r="BE291" s="687">
        <f t="shared" si="484"/>
        <v>-148.39999999999998</v>
      </c>
      <c r="BF291" s="688">
        <f t="shared" si="485"/>
        <v>0</v>
      </c>
      <c r="BG291" s="687">
        <f>BG292+BG296+BG303</f>
        <v>143.89999999999998</v>
      </c>
      <c r="BH291" s="681"/>
      <c r="BI291" s="687">
        <f>BI292+BI296+BI303</f>
        <v>0</v>
      </c>
      <c r="BJ291" s="681"/>
      <c r="BK291" s="687">
        <f t="shared" si="486"/>
        <v>-143.89999999999998</v>
      </c>
      <c r="BL291" s="688">
        <f t="shared" si="487"/>
        <v>0</v>
      </c>
      <c r="BM291" s="687">
        <f t="shared" si="488"/>
        <v>464.8</v>
      </c>
      <c r="BN291" s="681"/>
      <c r="BO291" s="687">
        <f t="shared" si="489"/>
        <v>0</v>
      </c>
      <c r="BP291" s="681"/>
      <c r="BQ291" s="687">
        <f t="shared" si="490"/>
        <v>-464.8</v>
      </c>
      <c r="BR291" s="688">
        <f t="shared" si="491"/>
        <v>0</v>
      </c>
      <c r="BS291" s="687">
        <f>BS292+BS296+BS303</f>
        <v>157.29999999999998</v>
      </c>
      <c r="BT291" s="681"/>
      <c r="BU291" s="687">
        <f>BU292+BU296+BU303</f>
        <v>0</v>
      </c>
      <c r="BV291" s="681"/>
      <c r="BW291" s="687">
        <f t="shared" si="492"/>
        <v>-157.29999999999998</v>
      </c>
      <c r="BX291" s="688">
        <f t="shared" si="493"/>
        <v>0</v>
      </c>
      <c r="BY291" s="687">
        <f>BY292+BY296+BY303</f>
        <v>157.19999999999999</v>
      </c>
      <c r="BZ291" s="681"/>
      <c r="CA291" s="687">
        <f>CA292+CA296+CA303</f>
        <v>0</v>
      </c>
      <c r="CB291" s="681"/>
      <c r="CC291" s="687">
        <f t="shared" si="494"/>
        <v>-157.19999999999999</v>
      </c>
      <c r="CD291" s="688">
        <f t="shared" si="495"/>
        <v>0</v>
      </c>
      <c r="CE291" s="687">
        <f>CE292+CE296+CE303</f>
        <v>150.30000000000001</v>
      </c>
      <c r="CF291" s="681"/>
      <c r="CG291" s="687">
        <f>CG292+CG296+CG303</f>
        <v>0</v>
      </c>
      <c r="CH291" s="681"/>
      <c r="CI291" s="687">
        <f t="shared" si="496"/>
        <v>-150.30000000000001</v>
      </c>
      <c r="CJ291" s="688">
        <f t="shared" si="497"/>
        <v>0</v>
      </c>
      <c r="CK291" s="687">
        <f t="shared" si="498"/>
        <v>520.9</v>
      </c>
      <c r="CL291" s="681"/>
      <c r="CM291" s="687">
        <f t="shared" si="499"/>
        <v>0</v>
      </c>
      <c r="CN291" s="681"/>
      <c r="CO291" s="687">
        <f t="shared" si="500"/>
        <v>-520.9</v>
      </c>
      <c r="CP291" s="688">
        <f t="shared" si="501"/>
        <v>0</v>
      </c>
      <c r="CQ291" s="687">
        <f>CQ292+CQ296+CQ303</f>
        <v>174</v>
      </c>
      <c r="CR291" s="681"/>
      <c r="CS291" s="687">
        <f>CS292+CS296+CS303</f>
        <v>0</v>
      </c>
      <c r="CT291" s="681"/>
      <c r="CU291" s="687">
        <f t="shared" si="502"/>
        <v>-174</v>
      </c>
      <c r="CV291" s="688">
        <f t="shared" si="503"/>
        <v>0</v>
      </c>
      <c r="CW291" s="687">
        <f>CW292+CW296+CW303</f>
        <v>169.79999999999998</v>
      </c>
      <c r="CX291" s="681"/>
      <c r="CY291" s="687">
        <f>CY292+CY296+CY303</f>
        <v>0</v>
      </c>
      <c r="CZ291" s="681"/>
      <c r="DA291" s="687">
        <f t="shared" si="504"/>
        <v>-169.79999999999998</v>
      </c>
      <c r="DB291" s="688">
        <f t="shared" si="505"/>
        <v>0</v>
      </c>
      <c r="DC291" s="687">
        <f>DC292+DC296+DC303</f>
        <v>177.1</v>
      </c>
      <c r="DD291" s="681"/>
      <c r="DE291" s="687">
        <f>DE292+DE296+DE303</f>
        <v>0</v>
      </c>
      <c r="DF291" s="681"/>
      <c r="DG291" s="687">
        <f t="shared" si="506"/>
        <v>-177.1</v>
      </c>
      <c r="DH291" s="688">
        <f t="shared" si="507"/>
        <v>0</v>
      </c>
    </row>
    <row r="292" spans="1:112" s="45" customFormat="1" ht="24" customHeight="1">
      <c r="A292" t="s">
        <v>2229</v>
      </c>
      <c r="B292" s="49"/>
      <c r="C292" s="615"/>
      <c r="D292" s="625" t="s">
        <v>2229</v>
      </c>
      <c r="E292" s="528" t="s">
        <v>2670</v>
      </c>
      <c r="F292" s="528"/>
      <c r="G292" s="529"/>
      <c r="H292" s="530" t="s">
        <v>2671</v>
      </c>
      <c r="I292" s="530"/>
      <c r="J292" s="53" t="s">
        <v>186</v>
      </c>
      <c r="K292" s="687">
        <f t="shared" si="464"/>
        <v>1708.9999999999998</v>
      </c>
      <c r="L292" s="681"/>
      <c r="M292" s="687">
        <f t="shared" si="465"/>
        <v>0</v>
      </c>
      <c r="N292" s="681"/>
      <c r="O292" s="687">
        <f t="shared" si="466"/>
        <v>-1708.9999999999998</v>
      </c>
      <c r="P292" s="688">
        <f t="shared" si="467"/>
        <v>0</v>
      </c>
      <c r="Q292" s="687">
        <f t="shared" si="468"/>
        <v>437.09999999999997</v>
      </c>
      <c r="R292" s="681"/>
      <c r="S292" s="687">
        <f t="shared" si="469"/>
        <v>0</v>
      </c>
      <c r="T292" s="681"/>
      <c r="U292" s="687">
        <f t="shared" si="470"/>
        <v>-437.09999999999997</v>
      </c>
      <c r="V292" s="688">
        <f t="shared" si="471"/>
        <v>0</v>
      </c>
      <c r="W292" s="687">
        <f>W293+W294+W295</f>
        <v>149.9</v>
      </c>
      <c r="X292" s="681"/>
      <c r="Y292" s="687">
        <f>Y293+Y294+Y295</f>
        <v>0</v>
      </c>
      <c r="Z292" s="681"/>
      <c r="AA292" s="687">
        <f t="shared" si="472"/>
        <v>-149.9</v>
      </c>
      <c r="AB292" s="688">
        <f t="shared" si="473"/>
        <v>0</v>
      </c>
      <c r="AC292" s="687">
        <f>AC293+AC294+AC295</f>
        <v>137</v>
      </c>
      <c r="AD292" s="681"/>
      <c r="AE292" s="687">
        <f>AE293+AE294+AE295</f>
        <v>0</v>
      </c>
      <c r="AF292" s="681"/>
      <c r="AG292" s="687">
        <f t="shared" si="474"/>
        <v>-137</v>
      </c>
      <c r="AH292" s="688">
        <f t="shared" si="475"/>
        <v>0</v>
      </c>
      <c r="AI292" s="687">
        <f>AI293+AI294+AI295</f>
        <v>150.19999999999999</v>
      </c>
      <c r="AJ292" s="681"/>
      <c r="AK292" s="687">
        <f>AK293+AK294+AK295</f>
        <v>0</v>
      </c>
      <c r="AL292" s="681"/>
      <c r="AM292" s="687">
        <f t="shared" si="476"/>
        <v>-150.19999999999999</v>
      </c>
      <c r="AN292" s="688">
        <f t="shared" si="477"/>
        <v>0</v>
      </c>
      <c r="AO292" s="687">
        <f t="shared" si="478"/>
        <v>368.4</v>
      </c>
      <c r="AP292" s="681"/>
      <c r="AQ292" s="687">
        <f t="shared" si="479"/>
        <v>0</v>
      </c>
      <c r="AR292" s="681"/>
      <c r="AS292" s="687">
        <f t="shared" si="480"/>
        <v>-368.4</v>
      </c>
      <c r="AT292" s="688">
        <f t="shared" si="481"/>
        <v>0</v>
      </c>
      <c r="AU292" s="687">
        <f>AU293+AU294+AU295</f>
        <v>104.39999999999999</v>
      </c>
      <c r="AV292" s="681"/>
      <c r="AW292" s="687">
        <f>AW293+AW294+AW295</f>
        <v>0</v>
      </c>
      <c r="AX292" s="681"/>
      <c r="AY292" s="687">
        <f t="shared" si="482"/>
        <v>-104.39999999999999</v>
      </c>
      <c r="AZ292" s="688">
        <f t="shared" si="483"/>
        <v>0</v>
      </c>
      <c r="BA292" s="687">
        <f>BA293+BA294+BA295</f>
        <v>134.19999999999999</v>
      </c>
      <c r="BB292" s="681"/>
      <c r="BC292" s="687">
        <f>BC293+BC294+BC295</f>
        <v>0</v>
      </c>
      <c r="BD292" s="681"/>
      <c r="BE292" s="687">
        <f t="shared" si="484"/>
        <v>-134.19999999999999</v>
      </c>
      <c r="BF292" s="688">
        <f t="shared" si="485"/>
        <v>0</v>
      </c>
      <c r="BG292" s="687">
        <f>BG293+BG294+BG295</f>
        <v>129.79999999999998</v>
      </c>
      <c r="BH292" s="681"/>
      <c r="BI292" s="687">
        <f>BI293+BI294+BI295</f>
        <v>0</v>
      </c>
      <c r="BJ292" s="681"/>
      <c r="BK292" s="687">
        <f t="shared" si="486"/>
        <v>-129.79999999999998</v>
      </c>
      <c r="BL292" s="688">
        <f t="shared" si="487"/>
        <v>0</v>
      </c>
      <c r="BM292" s="687">
        <f t="shared" si="488"/>
        <v>423.69999999999993</v>
      </c>
      <c r="BN292" s="681"/>
      <c r="BO292" s="687">
        <f t="shared" si="489"/>
        <v>0</v>
      </c>
      <c r="BP292" s="681"/>
      <c r="BQ292" s="687">
        <f t="shared" si="490"/>
        <v>-423.69999999999993</v>
      </c>
      <c r="BR292" s="688">
        <f t="shared" si="491"/>
        <v>0</v>
      </c>
      <c r="BS292" s="687">
        <f>BS293+BS294+BS295</f>
        <v>142.69999999999999</v>
      </c>
      <c r="BT292" s="681"/>
      <c r="BU292" s="687">
        <f>BU293+BU294+BU295</f>
        <v>0</v>
      </c>
      <c r="BV292" s="681"/>
      <c r="BW292" s="687">
        <f t="shared" si="492"/>
        <v>-142.69999999999999</v>
      </c>
      <c r="BX292" s="688">
        <f t="shared" si="493"/>
        <v>0</v>
      </c>
      <c r="BY292" s="687">
        <f>BY293+BY294+BY295</f>
        <v>145.6</v>
      </c>
      <c r="BZ292" s="681"/>
      <c r="CA292" s="687">
        <f>CA293+CA294+CA295</f>
        <v>0</v>
      </c>
      <c r="CB292" s="681"/>
      <c r="CC292" s="687">
        <f t="shared" si="494"/>
        <v>-145.6</v>
      </c>
      <c r="CD292" s="688">
        <f t="shared" si="495"/>
        <v>0</v>
      </c>
      <c r="CE292" s="687">
        <f>CE293+CE294+CE295</f>
        <v>135.4</v>
      </c>
      <c r="CF292" s="681"/>
      <c r="CG292" s="687">
        <f>CG293+CG294+CG295</f>
        <v>0</v>
      </c>
      <c r="CH292" s="681"/>
      <c r="CI292" s="687">
        <f t="shared" si="496"/>
        <v>-135.4</v>
      </c>
      <c r="CJ292" s="688">
        <f t="shared" si="497"/>
        <v>0</v>
      </c>
      <c r="CK292" s="687">
        <f t="shared" si="498"/>
        <v>479.79999999999995</v>
      </c>
      <c r="CL292" s="681"/>
      <c r="CM292" s="687">
        <f t="shared" si="499"/>
        <v>0</v>
      </c>
      <c r="CN292" s="681"/>
      <c r="CO292" s="687">
        <f t="shared" si="500"/>
        <v>-479.79999999999995</v>
      </c>
      <c r="CP292" s="688">
        <f t="shared" si="501"/>
        <v>0</v>
      </c>
      <c r="CQ292" s="687">
        <f>CQ293+CQ294+CQ295</f>
        <v>160.19999999999999</v>
      </c>
      <c r="CR292" s="681"/>
      <c r="CS292" s="687">
        <f>CS293+CS294+CS295</f>
        <v>0</v>
      </c>
      <c r="CT292" s="681"/>
      <c r="CU292" s="687">
        <f t="shared" si="502"/>
        <v>-160.19999999999999</v>
      </c>
      <c r="CV292" s="688">
        <f t="shared" si="503"/>
        <v>0</v>
      </c>
      <c r="CW292" s="687">
        <f>CW293+CW294+CW295</f>
        <v>156.19999999999999</v>
      </c>
      <c r="CX292" s="681"/>
      <c r="CY292" s="687">
        <f>CY293+CY294+CY295</f>
        <v>0</v>
      </c>
      <c r="CZ292" s="681"/>
      <c r="DA292" s="687">
        <f t="shared" si="504"/>
        <v>-156.19999999999999</v>
      </c>
      <c r="DB292" s="688">
        <f t="shared" si="505"/>
        <v>0</v>
      </c>
      <c r="DC292" s="687">
        <f>DC293+DC294+DC295</f>
        <v>163.4</v>
      </c>
      <c r="DD292" s="681"/>
      <c r="DE292" s="687">
        <f>DE293+DE294+DE295</f>
        <v>0</v>
      </c>
      <c r="DF292" s="681"/>
      <c r="DG292" s="687">
        <f t="shared" si="506"/>
        <v>-163.4</v>
      </c>
      <c r="DH292" s="688">
        <f t="shared" si="507"/>
        <v>0</v>
      </c>
    </row>
    <row r="293" spans="1:112" s="45" customFormat="1" ht="18.75" customHeight="1">
      <c r="A293" t="s">
        <v>2233</v>
      </c>
      <c r="B293" s="49"/>
      <c r="C293" s="615"/>
      <c r="D293" s="625" t="s">
        <v>2234</v>
      </c>
      <c r="E293" s="528" t="s">
        <v>2672</v>
      </c>
      <c r="F293" s="528"/>
      <c r="G293" s="529"/>
      <c r="H293" s="530"/>
      <c r="I293" s="530"/>
      <c r="J293" s="53" t="s">
        <v>186</v>
      </c>
      <c r="K293" s="687">
        <f t="shared" si="464"/>
        <v>495.20000000000005</v>
      </c>
      <c r="L293" s="681"/>
      <c r="M293" s="687">
        <f t="shared" si="465"/>
        <v>0</v>
      </c>
      <c r="N293" s="681"/>
      <c r="O293" s="687">
        <f t="shared" si="466"/>
        <v>-495.20000000000005</v>
      </c>
      <c r="P293" s="688">
        <f t="shared" si="467"/>
        <v>0</v>
      </c>
      <c r="Q293" s="687">
        <f t="shared" si="468"/>
        <v>124.8</v>
      </c>
      <c r="R293" s="681"/>
      <c r="S293" s="687">
        <f t="shared" si="469"/>
        <v>0</v>
      </c>
      <c r="T293" s="681"/>
      <c r="U293" s="687">
        <f t="shared" si="470"/>
        <v>-124.8</v>
      </c>
      <c r="V293" s="688">
        <f t="shared" si="471"/>
        <v>0</v>
      </c>
      <c r="W293" s="683">
        <v>41.8</v>
      </c>
      <c r="X293" s="681"/>
      <c r="Y293" s="681"/>
      <c r="Z293" s="681"/>
      <c r="AA293" s="687">
        <f t="shared" si="472"/>
        <v>-41.8</v>
      </c>
      <c r="AB293" s="688">
        <f t="shared" si="473"/>
        <v>0</v>
      </c>
      <c r="AC293" s="683">
        <v>39.700000000000003</v>
      </c>
      <c r="AD293" s="681"/>
      <c r="AE293" s="681"/>
      <c r="AF293" s="681"/>
      <c r="AG293" s="687">
        <f t="shared" si="474"/>
        <v>-39.700000000000003</v>
      </c>
      <c r="AH293" s="688">
        <f t="shared" si="475"/>
        <v>0</v>
      </c>
      <c r="AI293" s="683">
        <v>43.3</v>
      </c>
      <c r="AJ293" s="681"/>
      <c r="AK293" s="681"/>
      <c r="AL293" s="681"/>
      <c r="AM293" s="687">
        <f t="shared" si="476"/>
        <v>-43.3</v>
      </c>
      <c r="AN293" s="688">
        <f t="shared" si="477"/>
        <v>0</v>
      </c>
      <c r="AO293" s="687">
        <f t="shared" si="478"/>
        <v>98.5</v>
      </c>
      <c r="AP293" s="681"/>
      <c r="AQ293" s="687">
        <f t="shared" si="479"/>
        <v>0</v>
      </c>
      <c r="AR293" s="681"/>
      <c r="AS293" s="687">
        <f t="shared" si="480"/>
        <v>-98.5</v>
      </c>
      <c r="AT293" s="688">
        <f t="shared" si="481"/>
        <v>0</v>
      </c>
      <c r="AU293" s="683">
        <v>22.2</v>
      </c>
      <c r="AV293" s="681"/>
      <c r="AW293" s="681"/>
      <c r="AX293" s="681"/>
      <c r="AY293" s="687">
        <f t="shared" si="482"/>
        <v>-22.2</v>
      </c>
      <c r="AZ293" s="688">
        <f t="shared" si="483"/>
        <v>0</v>
      </c>
      <c r="BA293" s="683">
        <v>37.799999999999997</v>
      </c>
      <c r="BB293" s="681"/>
      <c r="BC293" s="681"/>
      <c r="BD293" s="681"/>
      <c r="BE293" s="687">
        <f t="shared" si="484"/>
        <v>-37.799999999999997</v>
      </c>
      <c r="BF293" s="688">
        <f t="shared" si="485"/>
        <v>0</v>
      </c>
      <c r="BG293" s="683">
        <v>38.5</v>
      </c>
      <c r="BH293" s="681"/>
      <c r="BI293" s="681"/>
      <c r="BJ293" s="681"/>
      <c r="BK293" s="687">
        <f t="shared" si="486"/>
        <v>-38.5</v>
      </c>
      <c r="BL293" s="688">
        <f t="shared" si="487"/>
        <v>0</v>
      </c>
      <c r="BM293" s="687">
        <f t="shared" si="488"/>
        <v>125.9</v>
      </c>
      <c r="BN293" s="681"/>
      <c r="BO293" s="687">
        <f t="shared" si="489"/>
        <v>0</v>
      </c>
      <c r="BP293" s="681"/>
      <c r="BQ293" s="687">
        <f t="shared" si="490"/>
        <v>-125.9</v>
      </c>
      <c r="BR293" s="688">
        <f t="shared" si="491"/>
        <v>0</v>
      </c>
      <c r="BS293" s="683">
        <v>43.1</v>
      </c>
      <c r="BT293" s="681"/>
      <c r="BU293" s="681"/>
      <c r="BV293" s="681"/>
      <c r="BW293" s="687">
        <f t="shared" si="492"/>
        <v>-43.1</v>
      </c>
      <c r="BX293" s="688">
        <f t="shared" si="493"/>
        <v>0</v>
      </c>
      <c r="BY293" s="683">
        <v>45.8</v>
      </c>
      <c r="BZ293" s="681"/>
      <c r="CA293" s="681"/>
      <c r="CB293" s="681"/>
      <c r="CC293" s="687">
        <f t="shared" si="494"/>
        <v>-45.8</v>
      </c>
      <c r="CD293" s="688">
        <f t="shared" si="495"/>
        <v>0</v>
      </c>
      <c r="CE293" s="683">
        <v>37</v>
      </c>
      <c r="CF293" s="681"/>
      <c r="CG293" s="681"/>
      <c r="CH293" s="681"/>
      <c r="CI293" s="687">
        <f t="shared" si="496"/>
        <v>-37</v>
      </c>
      <c r="CJ293" s="688">
        <f t="shared" si="497"/>
        <v>0</v>
      </c>
      <c r="CK293" s="687">
        <f t="shared" si="498"/>
        <v>146</v>
      </c>
      <c r="CL293" s="681"/>
      <c r="CM293" s="687">
        <f t="shared" si="499"/>
        <v>0</v>
      </c>
      <c r="CN293" s="681"/>
      <c r="CO293" s="687">
        <f t="shared" si="500"/>
        <v>-146</v>
      </c>
      <c r="CP293" s="688">
        <f t="shared" si="501"/>
        <v>0</v>
      </c>
      <c r="CQ293" s="683">
        <v>48.6</v>
      </c>
      <c r="CR293" s="681"/>
      <c r="CS293" s="681"/>
      <c r="CT293" s="681"/>
      <c r="CU293" s="687">
        <f t="shared" si="502"/>
        <v>-48.6</v>
      </c>
      <c r="CV293" s="688">
        <f t="shared" si="503"/>
        <v>0</v>
      </c>
      <c r="CW293" s="683">
        <v>46.9</v>
      </c>
      <c r="CX293" s="681"/>
      <c r="CY293" s="681"/>
      <c r="CZ293" s="681"/>
      <c r="DA293" s="687">
        <f t="shared" si="504"/>
        <v>-46.9</v>
      </c>
      <c r="DB293" s="688">
        <f t="shared" si="505"/>
        <v>0</v>
      </c>
      <c r="DC293" s="683">
        <v>50.5</v>
      </c>
      <c r="DD293" s="681"/>
      <c r="DE293" s="681"/>
      <c r="DF293" s="681"/>
      <c r="DG293" s="687">
        <f t="shared" si="506"/>
        <v>-50.5</v>
      </c>
      <c r="DH293" s="688">
        <f t="shared" si="507"/>
        <v>0</v>
      </c>
    </row>
    <row r="294" spans="1:112" s="45" customFormat="1" ht="18.75" customHeight="1">
      <c r="A294" t="s">
        <v>2157</v>
      </c>
      <c r="B294" s="49"/>
      <c r="C294" s="615"/>
      <c r="D294" s="625" t="s">
        <v>2158</v>
      </c>
      <c r="E294" s="528" t="s">
        <v>2673</v>
      </c>
      <c r="F294" s="528"/>
      <c r="G294" s="529"/>
      <c r="H294" s="530"/>
      <c r="I294" s="530"/>
      <c r="J294" s="53" t="s">
        <v>186</v>
      </c>
      <c r="K294" s="687">
        <f t="shared" si="464"/>
        <v>1212.5999999999999</v>
      </c>
      <c r="L294" s="681"/>
      <c r="M294" s="687">
        <f t="shared" si="465"/>
        <v>0</v>
      </c>
      <c r="N294" s="681"/>
      <c r="O294" s="687">
        <f t="shared" si="466"/>
        <v>-1212.5999999999999</v>
      </c>
      <c r="P294" s="688">
        <f t="shared" si="467"/>
        <v>0</v>
      </c>
      <c r="Q294" s="687">
        <f t="shared" si="468"/>
        <v>312</v>
      </c>
      <c r="R294" s="681"/>
      <c r="S294" s="687">
        <f t="shared" si="469"/>
        <v>0</v>
      </c>
      <c r="T294" s="681"/>
      <c r="U294" s="687">
        <f t="shared" si="470"/>
        <v>-312</v>
      </c>
      <c r="V294" s="688">
        <f t="shared" si="471"/>
        <v>0</v>
      </c>
      <c r="W294" s="683">
        <v>108</v>
      </c>
      <c r="X294" s="681"/>
      <c r="Y294" s="681"/>
      <c r="Z294" s="681"/>
      <c r="AA294" s="687">
        <f t="shared" si="472"/>
        <v>-108</v>
      </c>
      <c r="AB294" s="688">
        <f t="shared" si="473"/>
        <v>0</v>
      </c>
      <c r="AC294" s="683">
        <v>97.2</v>
      </c>
      <c r="AD294" s="681"/>
      <c r="AE294" s="681"/>
      <c r="AF294" s="681"/>
      <c r="AG294" s="687">
        <f t="shared" si="474"/>
        <v>-97.2</v>
      </c>
      <c r="AH294" s="688">
        <f t="shared" si="475"/>
        <v>0</v>
      </c>
      <c r="AI294" s="683">
        <v>106.8</v>
      </c>
      <c r="AJ294" s="681"/>
      <c r="AK294" s="681"/>
      <c r="AL294" s="681"/>
      <c r="AM294" s="687">
        <f t="shared" si="476"/>
        <v>-106.8</v>
      </c>
      <c r="AN294" s="688">
        <f t="shared" si="477"/>
        <v>0</v>
      </c>
      <c r="AO294" s="687">
        <f t="shared" si="478"/>
        <v>269.59999999999997</v>
      </c>
      <c r="AP294" s="681"/>
      <c r="AQ294" s="687">
        <f t="shared" si="479"/>
        <v>0</v>
      </c>
      <c r="AR294" s="681"/>
      <c r="AS294" s="687">
        <f t="shared" si="480"/>
        <v>-269.59999999999997</v>
      </c>
      <c r="AT294" s="688">
        <f t="shared" si="481"/>
        <v>0</v>
      </c>
      <c r="AU294" s="683">
        <v>82.1</v>
      </c>
      <c r="AV294" s="681"/>
      <c r="AW294" s="681"/>
      <c r="AX294" s="681"/>
      <c r="AY294" s="687">
        <f t="shared" si="482"/>
        <v>-82.1</v>
      </c>
      <c r="AZ294" s="688">
        <f t="shared" si="483"/>
        <v>0</v>
      </c>
      <c r="BA294" s="683">
        <v>96.3</v>
      </c>
      <c r="BB294" s="681"/>
      <c r="BC294" s="681"/>
      <c r="BD294" s="681"/>
      <c r="BE294" s="687">
        <f t="shared" si="484"/>
        <v>-96.3</v>
      </c>
      <c r="BF294" s="688">
        <f t="shared" si="485"/>
        <v>0</v>
      </c>
      <c r="BG294" s="683">
        <v>91.2</v>
      </c>
      <c r="BH294" s="681"/>
      <c r="BI294" s="681"/>
      <c r="BJ294" s="681"/>
      <c r="BK294" s="687">
        <f t="shared" si="486"/>
        <v>-91.2</v>
      </c>
      <c r="BL294" s="688">
        <f t="shared" si="487"/>
        <v>0</v>
      </c>
      <c r="BM294" s="687">
        <f t="shared" si="488"/>
        <v>297.5</v>
      </c>
      <c r="BN294" s="681"/>
      <c r="BO294" s="687">
        <f t="shared" si="489"/>
        <v>0</v>
      </c>
      <c r="BP294" s="681"/>
      <c r="BQ294" s="687">
        <f t="shared" si="490"/>
        <v>-297.5</v>
      </c>
      <c r="BR294" s="688">
        <f t="shared" si="491"/>
        <v>0</v>
      </c>
      <c r="BS294" s="683">
        <v>99.5</v>
      </c>
      <c r="BT294" s="681"/>
      <c r="BU294" s="681"/>
      <c r="BV294" s="681"/>
      <c r="BW294" s="687">
        <f t="shared" si="492"/>
        <v>-99.5</v>
      </c>
      <c r="BX294" s="688">
        <f t="shared" si="493"/>
        <v>0</v>
      </c>
      <c r="BY294" s="683">
        <v>99.7</v>
      </c>
      <c r="BZ294" s="681"/>
      <c r="CA294" s="681"/>
      <c r="CB294" s="681"/>
      <c r="CC294" s="687">
        <f t="shared" si="494"/>
        <v>-99.7</v>
      </c>
      <c r="CD294" s="688">
        <f t="shared" si="495"/>
        <v>0</v>
      </c>
      <c r="CE294" s="683">
        <v>98.3</v>
      </c>
      <c r="CF294" s="681"/>
      <c r="CG294" s="681"/>
      <c r="CH294" s="681"/>
      <c r="CI294" s="687">
        <f t="shared" si="496"/>
        <v>-98.3</v>
      </c>
      <c r="CJ294" s="688">
        <f t="shared" si="497"/>
        <v>0</v>
      </c>
      <c r="CK294" s="687">
        <f t="shared" si="498"/>
        <v>333.5</v>
      </c>
      <c r="CL294" s="681"/>
      <c r="CM294" s="687">
        <f t="shared" si="499"/>
        <v>0</v>
      </c>
      <c r="CN294" s="681"/>
      <c r="CO294" s="687">
        <f t="shared" si="500"/>
        <v>-333.5</v>
      </c>
      <c r="CP294" s="688">
        <f t="shared" si="501"/>
        <v>0</v>
      </c>
      <c r="CQ294" s="683">
        <v>111.5</v>
      </c>
      <c r="CR294" s="681"/>
      <c r="CS294" s="681"/>
      <c r="CT294" s="681"/>
      <c r="CU294" s="687">
        <f t="shared" si="502"/>
        <v>-111.5</v>
      </c>
      <c r="CV294" s="688">
        <f t="shared" si="503"/>
        <v>0</v>
      </c>
      <c r="CW294" s="683">
        <v>109.2</v>
      </c>
      <c r="CX294" s="681"/>
      <c r="CY294" s="681"/>
      <c r="CZ294" s="681"/>
      <c r="DA294" s="687">
        <f t="shared" si="504"/>
        <v>-109.2</v>
      </c>
      <c r="DB294" s="688">
        <f t="shared" si="505"/>
        <v>0</v>
      </c>
      <c r="DC294" s="683">
        <v>112.8</v>
      </c>
      <c r="DD294" s="681"/>
      <c r="DE294" s="681"/>
      <c r="DF294" s="681"/>
      <c r="DG294" s="687">
        <f t="shared" si="506"/>
        <v>-112.8</v>
      </c>
      <c r="DH294" s="688">
        <f t="shared" si="507"/>
        <v>0</v>
      </c>
    </row>
    <row r="295" spans="1:112" s="45" customFormat="1" ht="18.75" customHeight="1">
      <c r="A295" t="e">
        <f>- из сырья Прочих поставщиков</f>
        <v>#NAME?</v>
      </c>
      <c r="B295" s="49"/>
      <c r="C295" s="615"/>
      <c r="D295" s="621" t="s">
        <v>2674</v>
      </c>
      <c r="E295" s="528" t="s">
        <v>2675</v>
      </c>
      <c r="F295" s="528"/>
      <c r="G295" s="529"/>
      <c r="H295" s="530"/>
      <c r="I295" s="530"/>
      <c r="J295" s="53" t="s">
        <v>186</v>
      </c>
      <c r="K295" s="687">
        <f t="shared" si="464"/>
        <v>1.2000000000000002</v>
      </c>
      <c r="L295" s="681"/>
      <c r="M295" s="687">
        <f t="shared" si="465"/>
        <v>0</v>
      </c>
      <c r="N295" s="681"/>
      <c r="O295" s="687">
        <f t="shared" si="466"/>
        <v>-1.2000000000000002</v>
      </c>
      <c r="P295" s="688">
        <f t="shared" si="467"/>
        <v>0</v>
      </c>
      <c r="Q295" s="687">
        <f t="shared" si="468"/>
        <v>0.30000000000000004</v>
      </c>
      <c r="R295" s="681"/>
      <c r="S295" s="687">
        <f t="shared" si="469"/>
        <v>0</v>
      </c>
      <c r="T295" s="681"/>
      <c r="U295" s="687">
        <f t="shared" si="470"/>
        <v>-0.30000000000000004</v>
      </c>
      <c r="V295" s="688">
        <f t="shared" si="471"/>
        <v>0</v>
      </c>
      <c r="W295" s="683">
        <v>0.1</v>
      </c>
      <c r="X295" s="681"/>
      <c r="Y295" s="681"/>
      <c r="Z295" s="681"/>
      <c r="AA295" s="687">
        <f t="shared" si="472"/>
        <v>-0.1</v>
      </c>
      <c r="AB295" s="688">
        <f t="shared" si="473"/>
        <v>0</v>
      </c>
      <c r="AC295" s="683">
        <v>0.1</v>
      </c>
      <c r="AD295" s="681"/>
      <c r="AE295" s="681"/>
      <c r="AF295" s="681"/>
      <c r="AG295" s="687">
        <f t="shared" si="474"/>
        <v>-0.1</v>
      </c>
      <c r="AH295" s="688">
        <f t="shared" si="475"/>
        <v>0</v>
      </c>
      <c r="AI295" s="683">
        <v>0.1</v>
      </c>
      <c r="AJ295" s="681"/>
      <c r="AK295" s="681"/>
      <c r="AL295" s="681"/>
      <c r="AM295" s="687">
        <f t="shared" si="476"/>
        <v>-0.1</v>
      </c>
      <c r="AN295" s="688">
        <f t="shared" si="477"/>
        <v>0</v>
      </c>
      <c r="AO295" s="687">
        <f t="shared" si="478"/>
        <v>0.30000000000000004</v>
      </c>
      <c r="AP295" s="681"/>
      <c r="AQ295" s="687">
        <f t="shared" si="479"/>
        <v>0</v>
      </c>
      <c r="AR295" s="681"/>
      <c r="AS295" s="687">
        <f t="shared" si="480"/>
        <v>-0.30000000000000004</v>
      </c>
      <c r="AT295" s="688">
        <f t="shared" si="481"/>
        <v>0</v>
      </c>
      <c r="AU295" s="683">
        <v>0.1</v>
      </c>
      <c r="AV295" s="681"/>
      <c r="AW295" s="681"/>
      <c r="AX295" s="681"/>
      <c r="AY295" s="687">
        <f t="shared" si="482"/>
        <v>-0.1</v>
      </c>
      <c r="AZ295" s="688">
        <f t="shared" si="483"/>
        <v>0</v>
      </c>
      <c r="BA295" s="683">
        <v>0.1</v>
      </c>
      <c r="BB295" s="681"/>
      <c r="BC295" s="681"/>
      <c r="BD295" s="681"/>
      <c r="BE295" s="687">
        <f t="shared" si="484"/>
        <v>-0.1</v>
      </c>
      <c r="BF295" s="688">
        <f t="shared" si="485"/>
        <v>0</v>
      </c>
      <c r="BG295" s="683">
        <v>0.1</v>
      </c>
      <c r="BH295" s="681"/>
      <c r="BI295" s="681"/>
      <c r="BJ295" s="681"/>
      <c r="BK295" s="687">
        <f t="shared" si="486"/>
        <v>-0.1</v>
      </c>
      <c r="BL295" s="688">
        <f t="shared" si="487"/>
        <v>0</v>
      </c>
      <c r="BM295" s="687">
        <f t="shared" si="488"/>
        <v>0.30000000000000004</v>
      </c>
      <c r="BN295" s="681"/>
      <c r="BO295" s="687">
        <f t="shared" si="489"/>
        <v>0</v>
      </c>
      <c r="BP295" s="681"/>
      <c r="BQ295" s="687">
        <f t="shared" si="490"/>
        <v>-0.30000000000000004</v>
      </c>
      <c r="BR295" s="688">
        <f t="shared" si="491"/>
        <v>0</v>
      </c>
      <c r="BS295" s="683">
        <v>0.1</v>
      </c>
      <c r="BT295" s="681"/>
      <c r="BU295" s="681"/>
      <c r="BV295" s="681"/>
      <c r="BW295" s="687">
        <f t="shared" si="492"/>
        <v>-0.1</v>
      </c>
      <c r="BX295" s="688">
        <f t="shared" si="493"/>
        <v>0</v>
      </c>
      <c r="BY295" s="683">
        <v>0.1</v>
      </c>
      <c r="BZ295" s="681"/>
      <c r="CA295" s="681"/>
      <c r="CB295" s="681"/>
      <c r="CC295" s="687">
        <f t="shared" si="494"/>
        <v>-0.1</v>
      </c>
      <c r="CD295" s="688">
        <f t="shared" si="495"/>
        <v>0</v>
      </c>
      <c r="CE295" s="683">
        <v>0.1</v>
      </c>
      <c r="CF295" s="681"/>
      <c r="CG295" s="681"/>
      <c r="CH295" s="681"/>
      <c r="CI295" s="687">
        <f t="shared" si="496"/>
        <v>-0.1</v>
      </c>
      <c r="CJ295" s="688">
        <f t="shared" si="497"/>
        <v>0</v>
      </c>
      <c r="CK295" s="687">
        <f t="shared" si="498"/>
        <v>0.30000000000000004</v>
      </c>
      <c r="CL295" s="681"/>
      <c r="CM295" s="687">
        <f t="shared" si="499"/>
        <v>0</v>
      </c>
      <c r="CN295" s="681"/>
      <c r="CO295" s="687">
        <f t="shared" si="500"/>
        <v>-0.30000000000000004</v>
      </c>
      <c r="CP295" s="688">
        <f t="shared" si="501"/>
        <v>0</v>
      </c>
      <c r="CQ295" s="683">
        <v>0.1</v>
      </c>
      <c r="CR295" s="681"/>
      <c r="CS295" s="681"/>
      <c r="CT295" s="681"/>
      <c r="CU295" s="687">
        <f t="shared" si="502"/>
        <v>-0.1</v>
      </c>
      <c r="CV295" s="688">
        <f t="shared" si="503"/>
        <v>0</v>
      </c>
      <c r="CW295" s="683">
        <v>0.1</v>
      </c>
      <c r="CX295" s="681"/>
      <c r="CY295" s="681"/>
      <c r="CZ295" s="681"/>
      <c r="DA295" s="687">
        <f t="shared" si="504"/>
        <v>-0.1</v>
      </c>
      <c r="DB295" s="688">
        <f t="shared" si="505"/>
        <v>0</v>
      </c>
      <c r="DC295" s="683">
        <v>0.1</v>
      </c>
      <c r="DD295" s="681"/>
      <c r="DE295" s="681"/>
      <c r="DF295" s="681"/>
      <c r="DG295" s="687">
        <f t="shared" si="506"/>
        <v>-0.1</v>
      </c>
      <c r="DH295" s="688">
        <f t="shared" si="507"/>
        <v>0</v>
      </c>
    </row>
    <row r="296" spans="1:112" s="45" customFormat="1" ht="24" customHeight="1">
      <c r="A296" t="s">
        <v>2144</v>
      </c>
      <c r="B296" s="49"/>
      <c r="C296" s="615"/>
      <c r="D296" s="625" t="s">
        <v>2144</v>
      </c>
      <c r="E296" s="528" t="s">
        <v>2676</v>
      </c>
      <c r="F296" s="528"/>
      <c r="G296" s="529"/>
      <c r="H296" s="530" t="s">
        <v>2677</v>
      </c>
      <c r="I296" s="530"/>
      <c r="J296" s="53" t="s">
        <v>186</v>
      </c>
      <c r="K296" s="687">
        <f t="shared" si="464"/>
        <v>67.900000000000006</v>
      </c>
      <c r="L296" s="681"/>
      <c r="M296" s="687">
        <f t="shared" si="465"/>
        <v>0</v>
      </c>
      <c r="N296" s="681"/>
      <c r="O296" s="687">
        <f t="shared" si="466"/>
        <v>-67.900000000000006</v>
      </c>
      <c r="P296" s="688">
        <f t="shared" si="467"/>
        <v>0</v>
      </c>
      <c r="Q296" s="687">
        <f t="shared" si="468"/>
        <v>18</v>
      </c>
      <c r="R296" s="681"/>
      <c r="S296" s="687">
        <f t="shared" si="469"/>
        <v>0</v>
      </c>
      <c r="T296" s="681"/>
      <c r="U296" s="687">
        <f t="shared" si="470"/>
        <v>-18</v>
      </c>
      <c r="V296" s="688">
        <f t="shared" si="471"/>
        <v>0</v>
      </c>
      <c r="W296" s="687">
        <f>W297+W300+W301</f>
        <v>6.2</v>
      </c>
      <c r="X296" s="681"/>
      <c r="Y296" s="687">
        <f>Y297+Y300+Y301</f>
        <v>0</v>
      </c>
      <c r="Z296" s="681"/>
      <c r="AA296" s="687">
        <f t="shared" si="472"/>
        <v>-6.2</v>
      </c>
      <c r="AB296" s="688">
        <f t="shared" si="473"/>
        <v>0</v>
      </c>
      <c r="AC296" s="687">
        <f>AC297+AC300+AC301</f>
        <v>5.6</v>
      </c>
      <c r="AD296" s="681"/>
      <c r="AE296" s="687">
        <f>AE297+AE300+AE301</f>
        <v>0</v>
      </c>
      <c r="AF296" s="681"/>
      <c r="AG296" s="687">
        <f t="shared" si="474"/>
        <v>-5.6</v>
      </c>
      <c r="AH296" s="688">
        <f t="shared" si="475"/>
        <v>0</v>
      </c>
      <c r="AI296" s="687">
        <f>AI297+AI300+AI301</f>
        <v>6.2</v>
      </c>
      <c r="AJ296" s="681"/>
      <c r="AK296" s="687">
        <f>AK297+AK300+AK301</f>
        <v>0</v>
      </c>
      <c r="AL296" s="681"/>
      <c r="AM296" s="687">
        <f t="shared" si="476"/>
        <v>-6.2</v>
      </c>
      <c r="AN296" s="688">
        <f t="shared" si="477"/>
        <v>0</v>
      </c>
      <c r="AO296" s="687">
        <f t="shared" si="478"/>
        <v>15.700000000000001</v>
      </c>
      <c r="AP296" s="681"/>
      <c r="AQ296" s="687">
        <f t="shared" si="479"/>
        <v>0</v>
      </c>
      <c r="AR296" s="681"/>
      <c r="AS296" s="687">
        <f t="shared" si="480"/>
        <v>-15.700000000000001</v>
      </c>
      <c r="AT296" s="688">
        <f t="shared" si="481"/>
        <v>0</v>
      </c>
      <c r="AU296" s="687">
        <f>AU297+AU300+AU301</f>
        <v>6.4</v>
      </c>
      <c r="AV296" s="681"/>
      <c r="AW296" s="687">
        <f>AW297+AW300+AW301</f>
        <v>0</v>
      </c>
      <c r="AX296" s="681"/>
      <c r="AY296" s="687">
        <f t="shared" si="482"/>
        <v>-6.4</v>
      </c>
      <c r="AZ296" s="688">
        <f t="shared" si="483"/>
        <v>0</v>
      </c>
      <c r="BA296" s="687">
        <f>BA297+BA300+BA301</f>
        <v>4.7</v>
      </c>
      <c r="BB296" s="681"/>
      <c r="BC296" s="687">
        <f>BC297+BC300+BC301</f>
        <v>0</v>
      </c>
      <c r="BD296" s="681"/>
      <c r="BE296" s="687">
        <f t="shared" si="484"/>
        <v>-4.7</v>
      </c>
      <c r="BF296" s="688">
        <f t="shared" si="485"/>
        <v>0</v>
      </c>
      <c r="BG296" s="687">
        <f>BG297+BG300+BG301</f>
        <v>4.5999999999999996</v>
      </c>
      <c r="BH296" s="681"/>
      <c r="BI296" s="687">
        <f>BI297+BI300+BI301</f>
        <v>0</v>
      </c>
      <c r="BJ296" s="681"/>
      <c r="BK296" s="687">
        <f t="shared" si="486"/>
        <v>-4.5999999999999996</v>
      </c>
      <c r="BL296" s="688">
        <f t="shared" si="487"/>
        <v>0</v>
      </c>
      <c r="BM296" s="687">
        <f t="shared" si="488"/>
        <v>15.6</v>
      </c>
      <c r="BN296" s="681"/>
      <c r="BO296" s="687">
        <f t="shared" si="489"/>
        <v>0</v>
      </c>
      <c r="BP296" s="681"/>
      <c r="BQ296" s="687">
        <f t="shared" si="490"/>
        <v>-15.6</v>
      </c>
      <c r="BR296" s="688">
        <f t="shared" si="491"/>
        <v>0</v>
      </c>
      <c r="BS296" s="687">
        <f>BS297+BS300+BS301</f>
        <v>5.0999999999999996</v>
      </c>
      <c r="BT296" s="681"/>
      <c r="BU296" s="687">
        <f>BU297+BU300+BU301</f>
        <v>0</v>
      </c>
      <c r="BV296" s="681"/>
      <c r="BW296" s="687">
        <f t="shared" si="492"/>
        <v>-5.0999999999999996</v>
      </c>
      <c r="BX296" s="688">
        <f t="shared" si="493"/>
        <v>0</v>
      </c>
      <c r="BY296" s="687">
        <f>BY297+BY300+BY301</f>
        <v>5.0999999999999996</v>
      </c>
      <c r="BZ296" s="681"/>
      <c r="CA296" s="687">
        <f>CA297+CA300+CA301</f>
        <v>0</v>
      </c>
      <c r="CB296" s="681"/>
      <c r="CC296" s="687">
        <f t="shared" si="494"/>
        <v>-5.0999999999999996</v>
      </c>
      <c r="CD296" s="688">
        <f t="shared" si="495"/>
        <v>0</v>
      </c>
      <c r="CE296" s="687">
        <f>CE297+CE300+CE301</f>
        <v>5.4</v>
      </c>
      <c r="CF296" s="681"/>
      <c r="CG296" s="687">
        <f>CG297+CG300+CG301</f>
        <v>0</v>
      </c>
      <c r="CH296" s="681"/>
      <c r="CI296" s="687">
        <f t="shared" si="496"/>
        <v>-5.4</v>
      </c>
      <c r="CJ296" s="688">
        <f t="shared" si="497"/>
        <v>0</v>
      </c>
      <c r="CK296" s="687">
        <f t="shared" si="498"/>
        <v>18.600000000000001</v>
      </c>
      <c r="CL296" s="681"/>
      <c r="CM296" s="687">
        <f t="shared" si="499"/>
        <v>0</v>
      </c>
      <c r="CN296" s="681"/>
      <c r="CO296" s="687">
        <f t="shared" si="500"/>
        <v>-18.600000000000001</v>
      </c>
      <c r="CP296" s="688">
        <f t="shared" si="501"/>
        <v>0</v>
      </c>
      <c r="CQ296" s="687">
        <f>CQ297+CQ300+CQ301</f>
        <v>6.3000000000000007</v>
      </c>
      <c r="CR296" s="681"/>
      <c r="CS296" s="687">
        <f>CS297+CS300+CS301</f>
        <v>0</v>
      </c>
      <c r="CT296" s="681"/>
      <c r="CU296" s="687">
        <f t="shared" si="502"/>
        <v>-6.3000000000000007</v>
      </c>
      <c r="CV296" s="688">
        <f t="shared" si="503"/>
        <v>0</v>
      </c>
      <c r="CW296" s="687">
        <f>CW297+CW300+CW301</f>
        <v>6.1</v>
      </c>
      <c r="CX296" s="681"/>
      <c r="CY296" s="687">
        <f>CY297+CY300+CY301</f>
        <v>0</v>
      </c>
      <c r="CZ296" s="681"/>
      <c r="DA296" s="687">
        <f t="shared" si="504"/>
        <v>-6.1</v>
      </c>
      <c r="DB296" s="688">
        <f t="shared" si="505"/>
        <v>0</v>
      </c>
      <c r="DC296" s="687">
        <f>DC297+DC300+DC301</f>
        <v>6.1999999999999993</v>
      </c>
      <c r="DD296" s="681"/>
      <c r="DE296" s="687">
        <f>DE297+DE300+DE301</f>
        <v>0</v>
      </c>
      <c r="DF296" s="681"/>
      <c r="DG296" s="687">
        <f t="shared" si="506"/>
        <v>-6.1999999999999993</v>
      </c>
      <c r="DH296" s="688">
        <f t="shared" si="507"/>
        <v>0</v>
      </c>
    </row>
    <row r="297" spans="1:112" s="45" customFormat="1" ht="18.75" customHeight="1">
      <c r="A297" t="s">
        <v>2495</v>
      </c>
      <c r="B297" s="49"/>
      <c r="C297" s="615"/>
      <c r="D297" s="625" t="s">
        <v>2496</v>
      </c>
      <c r="E297" s="528" t="s">
        <v>2678</v>
      </c>
      <c r="F297" s="528"/>
      <c r="G297" s="529"/>
      <c r="H297" s="530"/>
      <c r="I297" s="530"/>
      <c r="J297" s="53" t="s">
        <v>186</v>
      </c>
      <c r="K297" s="687">
        <f t="shared" si="464"/>
        <v>39.1</v>
      </c>
      <c r="L297" s="681"/>
      <c r="M297" s="687">
        <f t="shared" si="465"/>
        <v>0</v>
      </c>
      <c r="N297" s="681"/>
      <c r="O297" s="687">
        <f t="shared" si="466"/>
        <v>-39.1</v>
      </c>
      <c r="P297" s="688">
        <f t="shared" si="467"/>
        <v>0</v>
      </c>
      <c r="Q297" s="687">
        <f t="shared" si="468"/>
        <v>10.5</v>
      </c>
      <c r="R297" s="681"/>
      <c r="S297" s="687">
        <f t="shared" si="469"/>
        <v>0</v>
      </c>
      <c r="T297" s="681"/>
      <c r="U297" s="687">
        <f t="shared" si="470"/>
        <v>-10.5</v>
      </c>
      <c r="V297" s="688">
        <f t="shared" si="471"/>
        <v>0</v>
      </c>
      <c r="W297" s="683">
        <v>3.6</v>
      </c>
      <c r="X297" s="681"/>
      <c r="Y297" s="681"/>
      <c r="Z297" s="681"/>
      <c r="AA297" s="687">
        <f t="shared" si="472"/>
        <v>-3.6</v>
      </c>
      <c r="AB297" s="688">
        <f t="shared" si="473"/>
        <v>0</v>
      </c>
      <c r="AC297" s="683">
        <v>3.3</v>
      </c>
      <c r="AD297" s="681"/>
      <c r="AE297" s="681"/>
      <c r="AF297" s="681"/>
      <c r="AG297" s="687">
        <f t="shared" si="474"/>
        <v>-3.3</v>
      </c>
      <c r="AH297" s="688">
        <f t="shared" si="475"/>
        <v>0</v>
      </c>
      <c r="AI297" s="683">
        <v>3.6</v>
      </c>
      <c r="AJ297" s="681"/>
      <c r="AK297" s="681"/>
      <c r="AL297" s="681"/>
      <c r="AM297" s="687">
        <f t="shared" si="476"/>
        <v>-3.6</v>
      </c>
      <c r="AN297" s="688">
        <f t="shared" si="477"/>
        <v>0</v>
      </c>
      <c r="AO297" s="687">
        <f t="shared" si="478"/>
        <v>9.9</v>
      </c>
      <c r="AP297" s="681"/>
      <c r="AQ297" s="687">
        <f t="shared" si="479"/>
        <v>0</v>
      </c>
      <c r="AR297" s="681"/>
      <c r="AS297" s="687">
        <f t="shared" si="480"/>
        <v>-9.9</v>
      </c>
      <c r="AT297" s="688">
        <f t="shared" si="481"/>
        <v>0</v>
      </c>
      <c r="AU297" s="683">
        <v>4.8</v>
      </c>
      <c r="AV297" s="681"/>
      <c r="AW297" s="681"/>
      <c r="AX297" s="681"/>
      <c r="AY297" s="687">
        <f t="shared" si="482"/>
        <v>-4.8</v>
      </c>
      <c r="AZ297" s="688">
        <f t="shared" si="483"/>
        <v>0</v>
      </c>
      <c r="BA297" s="683">
        <v>2.6</v>
      </c>
      <c r="BB297" s="681"/>
      <c r="BC297" s="681"/>
      <c r="BD297" s="681"/>
      <c r="BE297" s="687">
        <f t="shared" si="484"/>
        <v>-2.6</v>
      </c>
      <c r="BF297" s="688">
        <f t="shared" si="485"/>
        <v>0</v>
      </c>
      <c r="BG297" s="683">
        <v>2.5</v>
      </c>
      <c r="BH297" s="681"/>
      <c r="BI297" s="681"/>
      <c r="BJ297" s="681"/>
      <c r="BK297" s="687">
        <f t="shared" si="486"/>
        <v>-2.5</v>
      </c>
      <c r="BL297" s="688">
        <f t="shared" si="487"/>
        <v>0</v>
      </c>
      <c r="BM297" s="687">
        <f t="shared" si="488"/>
        <v>8.2000000000000011</v>
      </c>
      <c r="BN297" s="681"/>
      <c r="BO297" s="687">
        <f t="shared" si="489"/>
        <v>0</v>
      </c>
      <c r="BP297" s="681"/>
      <c r="BQ297" s="687">
        <f t="shared" si="490"/>
        <v>-8.2000000000000011</v>
      </c>
      <c r="BR297" s="688">
        <f t="shared" si="491"/>
        <v>0</v>
      </c>
      <c r="BS297" s="683">
        <v>2.6</v>
      </c>
      <c r="BT297" s="681"/>
      <c r="BU297" s="681"/>
      <c r="BV297" s="681"/>
      <c r="BW297" s="687">
        <f t="shared" si="492"/>
        <v>-2.6</v>
      </c>
      <c r="BX297" s="688">
        <f t="shared" si="493"/>
        <v>0</v>
      </c>
      <c r="BY297" s="683">
        <v>2.7</v>
      </c>
      <c r="BZ297" s="681"/>
      <c r="CA297" s="681"/>
      <c r="CB297" s="681"/>
      <c r="CC297" s="687">
        <f t="shared" si="494"/>
        <v>-2.7</v>
      </c>
      <c r="CD297" s="688">
        <f t="shared" si="495"/>
        <v>0</v>
      </c>
      <c r="CE297" s="683">
        <v>2.9</v>
      </c>
      <c r="CF297" s="681"/>
      <c r="CG297" s="681"/>
      <c r="CH297" s="681"/>
      <c r="CI297" s="687">
        <f t="shared" si="496"/>
        <v>-2.9</v>
      </c>
      <c r="CJ297" s="688">
        <f t="shared" si="497"/>
        <v>0</v>
      </c>
      <c r="CK297" s="687">
        <f t="shared" si="498"/>
        <v>10.5</v>
      </c>
      <c r="CL297" s="681"/>
      <c r="CM297" s="687">
        <f t="shared" si="499"/>
        <v>0</v>
      </c>
      <c r="CN297" s="681"/>
      <c r="CO297" s="687">
        <f t="shared" si="500"/>
        <v>-10.5</v>
      </c>
      <c r="CP297" s="688">
        <f t="shared" si="501"/>
        <v>0</v>
      </c>
      <c r="CQ297" s="683">
        <v>3.6</v>
      </c>
      <c r="CR297" s="681"/>
      <c r="CS297" s="681"/>
      <c r="CT297" s="681"/>
      <c r="CU297" s="687">
        <f t="shared" si="502"/>
        <v>-3.6</v>
      </c>
      <c r="CV297" s="688">
        <f t="shared" si="503"/>
        <v>0</v>
      </c>
      <c r="CW297" s="683">
        <v>3.4</v>
      </c>
      <c r="CX297" s="681"/>
      <c r="CY297" s="681"/>
      <c r="CZ297" s="681"/>
      <c r="DA297" s="687">
        <f t="shared" si="504"/>
        <v>-3.4</v>
      </c>
      <c r="DB297" s="688">
        <f t="shared" si="505"/>
        <v>0</v>
      </c>
      <c r="DC297" s="683">
        <v>3.5</v>
      </c>
      <c r="DD297" s="681"/>
      <c r="DE297" s="681"/>
      <c r="DF297" s="681"/>
      <c r="DG297" s="687">
        <f t="shared" si="506"/>
        <v>-3.5</v>
      </c>
      <c r="DH297" s="688">
        <f t="shared" si="507"/>
        <v>0</v>
      </c>
    </row>
    <row r="298" spans="1:112" s="45" customFormat="1" ht="31.5" customHeight="1">
      <c r="A298" t="s">
        <v>2679</v>
      </c>
      <c r="B298" s="49"/>
      <c r="C298" s="615"/>
      <c r="D298" s="61" t="s">
        <v>2679</v>
      </c>
      <c r="E298" s="528" t="s">
        <v>2680</v>
      </c>
      <c r="F298" s="528"/>
      <c r="G298" s="529"/>
      <c r="H298" s="530"/>
      <c r="I298" s="530"/>
      <c r="J298" s="53" t="s">
        <v>186</v>
      </c>
      <c r="K298" s="687">
        <f t="shared" si="464"/>
        <v>0</v>
      </c>
      <c r="L298" s="681"/>
      <c r="M298" s="687">
        <f t="shared" si="465"/>
        <v>0</v>
      </c>
      <c r="N298" s="681"/>
      <c r="O298" s="687">
        <f t="shared" si="466"/>
        <v>0</v>
      </c>
      <c r="P298" s="688" t="str">
        <f t="shared" si="467"/>
        <v>-</v>
      </c>
      <c r="Q298" s="687">
        <f t="shared" si="468"/>
        <v>0</v>
      </c>
      <c r="R298" s="681"/>
      <c r="S298" s="687">
        <f t="shared" si="469"/>
        <v>0</v>
      </c>
      <c r="T298" s="681"/>
      <c r="U298" s="687">
        <f t="shared" si="470"/>
        <v>0</v>
      </c>
      <c r="V298" s="688" t="str">
        <f t="shared" si="471"/>
        <v>-</v>
      </c>
      <c r="W298" s="683">
        <v>0</v>
      </c>
      <c r="X298" s="681"/>
      <c r="Y298" s="681"/>
      <c r="Z298" s="681"/>
      <c r="AA298" s="687">
        <f t="shared" si="472"/>
        <v>0</v>
      </c>
      <c r="AB298" s="688" t="str">
        <f t="shared" si="473"/>
        <v>-</v>
      </c>
      <c r="AC298" s="683">
        <v>0</v>
      </c>
      <c r="AD298" s="681"/>
      <c r="AE298" s="681"/>
      <c r="AF298" s="681"/>
      <c r="AG298" s="687">
        <f t="shared" si="474"/>
        <v>0</v>
      </c>
      <c r="AH298" s="688" t="str">
        <f t="shared" si="475"/>
        <v>-</v>
      </c>
      <c r="AI298" s="683">
        <v>0</v>
      </c>
      <c r="AJ298" s="681"/>
      <c r="AK298" s="681"/>
      <c r="AL298" s="681"/>
      <c r="AM298" s="687">
        <f t="shared" si="476"/>
        <v>0</v>
      </c>
      <c r="AN298" s="688" t="str">
        <f t="shared" si="477"/>
        <v>-</v>
      </c>
      <c r="AO298" s="687">
        <f t="shared" si="478"/>
        <v>0</v>
      </c>
      <c r="AP298" s="681"/>
      <c r="AQ298" s="687">
        <f t="shared" si="479"/>
        <v>0</v>
      </c>
      <c r="AR298" s="681"/>
      <c r="AS298" s="687">
        <f t="shared" si="480"/>
        <v>0</v>
      </c>
      <c r="AT298" s="688" t="str">
        <f t="shared" si="481"/>
        <v>-</v>
      </c>
      <c r="AU298" s="683">
        <v>0</v>
      </c>
      <c r="AV298" s="681"/>
      <c r="AW298" s="681"/>
      <c r="AX298" s="681"/>
      <c r="AY298" s="687">
        <f t="shared" si="482"/>
        <v>0</v>
      </c>
      <c r="AZ298" s="688" t="str">
        <f t="shared" si="483"/>
        <v>-</v>
      </c>
      <c r="BA298" s="683">
        <v>0</v>
      </c>
      <c r="BB298" s="681"/>
      <c r="BC298" s="681"/>
      <c r="BD298" s="681"/>
      <c r="BE298" s="687">
        <f t="shared" si="484"/>
        <v>0</v>
      </c>
      <c r="BF298" s="688" t="str">
        <f t="shared" si="485"/>
        <v>-</v>
      </c>
      <c r="BG298" s="683">
        <v>0</v>
      </c>
      <c r="BH298" s="681"/>
      <c r="BI298" s="681"/>
      <c r="BJ298" s="681"/>
      <c r="BK298" s="687">
        <f t="shared" si="486"/>
        <v>0</v>
      </c>
      <c r="BL298" s="688" t="str">
        <f t="shared" si="487"/>
        <v>-</v>
      </c>
      <c r="BM298" s="687">
        <f t="shared" si="488"/>
        <v>0</v>
      </c>
      <c r="BN298" s="681"/>
      <c r="BO298" s="687">
        <f t="shared" si="489"/>
        <v>0</v>
      </c>
      <c r="BP298" s="681"/>
      <c r="BQ298" s="687">
        <f t="shared" si="490"/>
        <v>0</v>
      </c>
      <c r="BR298" s="688" t="str">
        <f t="shared" si="491"/>
        <v>-</v>
      </c>
      <c r="BS298" s="683">
        <v>0</v>
      </c>
      <c r="BT298" s="681"/>
      <c r="BU298" s="681"/>
      <c r="BV298" s="681"/>
      <c r="BW298" s="687">
        <f t="shared" si="492"/>
        <v>0</v>
      </c>
      <c r="BX298" s="688" t="str">
        <f t="shared" si="493"/>
        <v>-</v>
      </c>
      <c r="BY298" s="683">
        <v>0</v>
      </c>
      <c r="BZ298" s="681"/>
      <c r="CA298" s="681"/>
      <c r="CB298" s="681"/>
      <c r="CC298" s="687">
        <f t="shared" si="494"/>
        <v>0</v>
      </c>
      <c r="CD298" s="688" t="str">
        <f t="shared" si="495"/>
        <v>-</v>
      </c>
      <c r="CE298" s="683">
        <v>0</v>
      </c>
      <c r="CF298" s="681"/>
      <c r="CG298" s="681"/>
      <c r="CH298" s="681"/>
      <c r="CI298" s="687">
        <f t="shared" si="496"/>
        <v>0</v>
      </c>
      <c r="CJ298" s="688" t="str">
        <f t="shared" si="497"/>
        <v>-</v>
      </c>
      <c r="CK298" s="687">
        <f t="shared" si="498"/>
        <v>0</v>
      </c>
      <c r="CL298" s="681"/>
      <c r="CM298" s="687">
        <f t="shared" si="499"/>
        <v>0</v>
      </c>
      <c r="CN298" s="681"/>
      <c r="CO298" s="687">
        <f t="shared" si="500"/>
        <v>0</v>
      </c>
      <c r="CP298" s="688" t="str">
        <f t="shared" si="501"/>
        <v>-</v>
      </c>
      <c r="CQ298" s="683">
        <v>0</v>
      </c>
      <c r="CR298" s="681"/>
      <c r="CS298" s="681"/>
      <c r="CT298" s="681"/>
      <c r="CU298" s="687">
        <f t="shared" si="502"/>
        <v>0</v>
      </c>
      <c r="CV298" s="688" t="str">
        <f t="shared" si="503"/>
        <v>-</v>
      </c>
      <c r="CW298" s="683">
        <v>0</v>
      </c>
      <c r="CX298" s="681"/>
      <c r="CY298" s="681"/>
      <c r="CZ298" s="681"/>
      <c r="DA298" s="687">
        <f t="shared" si="504"/>
        <v>0</v>
      </c>
      <c r="DB298" s="688" t="str">
        <f t="shared" si="505"/>
        <v>-</v>
      </c>
      <c r="DC298" s="683">
        <v>0</v>
      </c>
      <c r="DD298" s="681"/>
      <c r="DE298" s="681"/>
      <c r="DF298" s="681"/>
      <c r="DG298" s="687">
        <f t="shared" si="506"/>
        <v>0</v>
      </c>
      <c r="DH298" s="688" t="str">
        <f t="shared" si="507"/>
        <v>-</v>
      </c>
    </row>
    <row r="299" spans="1:112" s="45" customFormat="1" ht="31.5" customHeight="1">
      <c r="A299" t="s">
        <v>2681</v>
      </c>
      <c r="B299" s="49"/>
      <c r="C299" s="615"/>
      <c r="D299" s="61" t="s">
        <v>2681</v>
      </c>
      <c r="E299" s="528" t="s">
        <v>2682</v>
      </c>
      <c r="F299" s="528"/>
      <c r="G299" s="529"/>
      <c r="H299" s="530"/>
      <c r="I299" s="530"/>
      <c r="J299" s="53" t="s">
        <v>186</v>
      </c>
      <c r="K299" s="687">
        <f t="shared" si="464"/>
        <v>0</v>
      </c>
      <c r="L299" s="681"/>
      <c r="M299" s="687">
        <f t="shared" si="465"/>
        <v>0</v>
      </c>
      <c r="N299" s="681"/>
      <c r="O299" s="687">
        <f t="shared" si="466"/>
        <v>0</v>
      </c>
      <c r="P299" s="688" t="str">
        <f t="shared" si="467"/>
        <v>-</v>
      </c>
      <c r="Q299" s="687">
        <f t="shared" si="468"/>
        <v>0</v>
      </c>
      <c r="R299" s="681"/>
      <c r="S299" s="687">
        <f t="shared" si="469"/>
        <v>0</v>
      </c>
      <c r="T299" s="681"/>
      <c r="U299" s="687">
        <f t="shared" si="470"/>
        <v>0</v>
      </c>
      <c r="V299" s="688" t="str">
        <f t="shared" si="471"/>
        <v>-</v>
      </c>
      <c r="W299" s="683">
        <v>0</v>
      </c>
      <c r="X299" s="681"/>
      <c r="Y299" s="681"/>
      <c r="Z299" s="681"/>
      <c r="AA299" s="687">
        <f t="shared" si="472"/>
        <v>0</v>
      </c>
      <c r="AB299" s="688" t="str">
        <f t="shared" si="473"/>
        <v>-</v>
      </c>
      <c r="AC299" s="683">
        <v>0</v>
      </c>
      <c r="AD299" s="681"/>
      <c r="AE299" s="681"/>
      <c r="AF299" s="681"/>
      <c r="AG299" s="687">
        <f t="shared" si="474"/>
        <v>0</v>
      </c>
      <c r="AH299" s="688" t="str">
        <f t="shared" si="475"/>
        <v>-</v>
      </c>
      <c r="AI299" s="683">
        <v>0</v>
      </c>
      <c r="AJ299" s="681"/>
      <c r="AK299" s="681"/>
      <c r="AL299" s="681"/>
      <c r="AM299" s="687">
        <f t="shared" si="476"/>
        <v>0</v>
      </c>
      <c r="AN299" s="688" t="str">
        <f t="shared" si="477"/>
        <v>-</v>
      </c>
      <c r="AO299" s="687">
        <f t="shared" si="478"/>
        <v>0</v>
      </c>
      <c r="AP299" s="681"/>
      <c r="AQ299" s="687">
        <f t="shared" si="479"/>
        <v>0</v>
      </c>
      <c r="AR299" s="681"/>
      <c r="AS299" s="687">
        <f t="shared" si="480"/>
        <v>0</v>
      </c>
      <c r="AT299" s="688" t="str">
        <f t="shared" si="481"/>
        <v>-</v>
      </c>
      <c r="AU299" s="683">
        <v>0</v>
      </c>
      <c r="AV299" s="681"/>
      <c r="AW299" s="681"/>
      <c r="AX299" s="681"/>
      <c r="AY299" s="687">
        <f t="shared" si="482"/>
        <v>0</v>
      </c>
      <c r="AZ299" s="688" t="str">
        <f t="shared" si="483"/>
        <v>-</v>
      </c>
      <c r="BA299" s="683">
        <v>0</v>
      </c>
      <c r="BB299" s="681"/>
      <c r="BC299" s="681"/>
      <c r="BD299" s="681"/>
      <c r="BE299" s="687">
        <f t="shared" si="484"/>
        <v>0</v>
      </c>
      <c r="BF299" s="688" t="str">
        <f t="shared" si="485"/>
        <v>-</v>
      </c>
      <c r="BG299" s="683">
        <v>0</v>
      </c>
      <c r="BH299" s="681"/>
      <c r="BI299" s="681"/>
      <c r="BJ299" s="681"/>
      <c r="BK299" s="687">
        <f t="shared" si="486"/>
        <v>0</v>
      </c>
      <c r="BL299" s="688" t="str">
        <f t="shared" si="487"/>
        <v>-</v>
      </c>
      <c r="BM299" s="687">
        <f t="shared" si="488"/>
        <v>0</v>
      </c>
      <c r="BN299" s="681"/>
      <c r="BO299" s="687">
        <f t="shared" si="489"/>
        <v>0</v>
      </c>
      <c r="BP299" s="681"/>
      <c r="BQ299" s="687">
        <f t="shared" si="490"/>
        <v>0</v>
      </c>
      <c r="BR299" s="688" t="str">
        <f t="shared" si="491"/>
        <v>-</v>
      </c>
      <c r="BS299" s="683">
        <v>0</v>
      </c>
      <c r="BT299" s="681"/>
      <c r="BU299" s="681"/>
      <c r="BV299" s="681"/>
      <c r="BW299" s="687">
        <f t="shared" si="492"/>
        <v>0</v>
      </c>
      <c r="BX299" s="688" t="str">
        <f t="shared" si="493"/>
        <v>-</v>
      </c>
      <c r="BY299" s="683">
        <v>0</v>
      </c>
      <c r="BZ299" s="681"/>
      <c r="CA299" s="681"/>
      <c r="CB299" s="681"/>
      <c r="CC299" s="687">
        <f t="shared" si="494"/>
        <v>0</v>
      </c>
      <c r="CD299" s="688" t="str">
        <f t="shared" si="495"/>
        <v>-</v>
      </c>
      <c r="CE299" s="683">
        <v>0</v>
      </c>
      <c r="CF299" s="681"/>
      <c r="CG299" s="681"/>
      <c r="CH299" s="681"/>
      <c r="CI299" s="687">
        <f t="shared" si="496"/>
        <v>0</v>
      </c>
      <c r="CJ299" s="688" t="str">
        <f t="shared" si="497"/>
        <v>-</v>
      </c>
      <c r="CK299" s="687">
        <f t="shared" si="498"/>
        <v>0</v>
      </c>
      <c r="CL299" s="681"/>
      <c r="CM299" s="687">
        <f t="shared" si="499"/>
        <v>0</v>
      </c>
      <c r="CN299" s="681"/>
      <c r="CO299" s="687">
        <f t="shared" si="500"/>
        <v>0</v>
      </c>
      <c r="CP299" s="688" t="str">
        <f t="shared" si="501"/>
        <v>-</v>
      </c>
      <c r="CQ299" s="683">
        <v>0</v>
      </c>
      <c r="CR299" s="681"/>
      <c r="CS299" s="681"/>
      <c r="CT299" s="681"/>
      <c r="CU299" s="687">
        <f t="shared" si="502"/>
        <v>0</v>
      </c>
      <c r="CV299" s="688" t="str">
        <f t="shared" si="503"/>
        <v>-</v>
      </c>
      <c r="CW299" s="683">
        <v>0</v>
      </c>
      <c r="CX299" s="681"/>
      <c r="CY299" s="681"/>
      <c r="CZ299" s="681"/>
      <c r="DA299" s="687">
        <f t="shared" si="504"/>
        <v>0</v>
      </c>
      <c r="DB299" s="688" t="str">
        <f t="shared" si="505"/>
        <v>-</v>
      </c>
      <c r="DC299" s="683">
        <v>0</v>
      </c>
      <c r="DD299" s="681"/>
      <c r="DE299" s="681"/>
      <c r="DF299" s="681"/>
      <c r="DG299" s="687">
        <f t="shared" si="506"/>
        <v>0</v>
      </c>
      <c r="DH299" s="688" t="str">
        <f t="shared" si="507"/>
        <v>-</v>
      </c>
    </row>
    <row r="300" spans="1:112" s="45" customFormat="1" ht="18.75" customHeight="1">
      <c r="A300" t="s">
        <v>2201</v>
      </c>
      <c r="B300" s="49"/>
      <c r="C300" s="615"/>
      <c r="D300" s="625" t="s">
        <v>2202</v>
      </c>
      <c r="E300" s="528" t="s">
        <v>2683</v>
      </c>
      <c r="F300" s="528"/>
      <c r="G300" s="529"/>
      <c r="H300" s="530"/>
      <c r="I300" s="530"/>
      <c r="J300" s="53" t="s">
        <v>186</v>
      </c>
      <c r="K300" s="687">
        <f t="shared" si="464"/>
        <v>7.4</v>
      </c>
      <c r="L300" s="681"/>
      <c r="M300" s="687">
        <f t="shared" si="465"/>
        <v>0</v>
      </c>
      <c r="N300" s="681"/>
      <c r="O300" s="687">
        <f t="shared" si="466"/>
        <v>-7.4</v>
      </c>
      <c r="P300" s="688">
        <f t="shared" si="467"/>
        <v>0</v>
      </c>
      <c r="Q300" s="687">
        <f t="shared" si="468"/>
        <v>2.2999999999999998</v>
      </c>
      <c r="R300" s="681"/>
      <c r="S300" s="687">
        <f t="shared" si="469"/>
        <v>0</v>
      </c>
      <c r="T300" s="681"/>
      <c r="U300" s="687">
        <f t="shared" si="470"/>
        <v>-2.2999999999999998</v>
      </c>
      <c r="V300" s="688">
        <f t="shared" si="471"/>
        <v>0</v>
      </c>
      <c r="W300" s="683">
        <v>0.8</v>
      </c>
      <c r="X300" s="681"/>
      <c r="Y300" s="681"/>
      <c r="Z300" s="681"/>
      <c r="AA300" s="687">
        <f t="shared" si="472"/>
        <v>-0.8</v>
      </c>
      <c r="AB300" s="688">
        <f t="shared" si="473"/>
        <v>0</v>
      </c>
      <c r="AC300" s="683">
        <v>0.7</v>
      </c>
      <c r="AD300" s="681"/>
      <c r="AE300" s="681"/>
      <c r="AF300" s="681"/>
      <c r="AG300" s="687">
        <f t="shared" si="474"/>
        <v>-0.7</v>
      </c>
      <c r="AH300" s="688">
        <f t="shared" si="475"/>
        <v>0</v>
      </c>
      <c r="AI300" s="683">
        <v>0.8</v>
      </c>
      <c r="AJ300" s="681"/>
      <c r="AK300" s="681"/>
      <c r="AL300" s="681"/>
      <c r="AM300" s="687">
        <f t="shared" si="476"/>
        <v>-0.8</v>
      </c>
      <c r="AN300" s="688">
        <f t="shared" si="477"/>
        <v>0</v>
      </c>
      <c r="AO300" s="687">
        <f t="shared" si="478"/>
        <v>1.3</v>
      </c>
      <c r="AP300" s="681"/>
      <c r="AQ300" s="687">
        <f t="shared" si="479"/>
        <v>0</v>
      </c>
      <c r="AR300" s="681"/>
      <c r="AS300" s="687">
        <f t="shared" si="480"/>
        <v>-1.3</v>
      </c>
      <c r="AT300" s="688">
        <f t="shared" si="481"/>
        <v>0</v>
      </c>
      <c r="AU300" s="683">
        <v>0.5</v>
      </c>
      <c r="AV300" s="681"/>
      <c r="AW300" s="681"/>
      <c r="AX300" s="681"/>
      <c r="AY300" s="687">
        <f t="shared" si="482"/>
        <v>-0.5</v>
      </c>
      <c r="AZ300" s="688">
        <f t="shared" si="483"/>
        <v>0</v>
      </c>
      <c r="BA300" s="683">
        <v>0.4</v>
      </c>
      <c r="BB300" s="681"/>
      <c r="BC300" s="681"/>
      <c r="BD300" s="681"/>
      <c r="BE300" s="687">
        <f t="shared" si="484"/>
        <v>-0.4</v>
      </c>
      <c r="BF300" s="688">
        <f t="shared" si="485"/>
        <v>0</v>
      </c>
      <c r="BG300" s="683">
        <v>0.4</v>
      </c>
      <c r="BH300" s="681"/>
      <c r="BI300" s="681"/>
      <c r="BJ300" s="681"/>
      <c r="BK300" s="687">
        <f t="shared" si="486"/>
        <v>-0.4</v>
      </c>
      <c r="BL300" s="688">
        <f t="shared" si="487"/>
        <v>0</v>
      </c>
      <c r="BM300" s="687">
        <f t="shared" si="488"/>
        <v>1.4</v>
      </c>
      <c r="BN300" s="681"/>
      <c r="BO300" s="687">
        <f t="shared" si="489"/>
        <v>0</v>
      </c>
      <c r="BP300" s="681"/>
      <c r="BQ300" s="687">
        <f t="shared" si="490"/>
        <v>-1.4</v>
      </c>
      <c r="BR300" s="688">
        <f t="shared" si="491"/>
        <v>0</v>
      </c>
      <c r="BS300" s="683">
        <v>0.4</v>
      </c>
      <c r="BT300" s="681"/>
      <c r="BU300" s="681"/>
      <c r="BV300" s="681"/>
      <c r="BW300" s="687">
        <f t="shared" si="492"/>
        <v>-0.4</v>
      </c>
      <c r="BX300" s="688">
        <f t="shared" si="493"/>
        <v>0</v>
      </c>
      <c r="BY300" s="683">
        <v>0.4</v>
      </c>
      <c r="BZ300" s="681"/>
      <c r="CA300" s="681"/>
      <c r="CB300" s="681"/>
      <c r="CC300" s="687">
        <f t="shared" si="494"/>
        <v>-0.4</v>
      </c>
      <c r="CD300" s="688">
        <f t="shared" si="495"/>
        <v>0</v>
      </c>
      <c r="CE300" s="683">
        <v>0.6</v>
      </c>
      <c r="CF300" s="681"/>
      <c r="CG300" s="681"/>
      <c r="CH300" s="681"/>
      <c r="CI300" s="687">
        <f t="shared" si="496"/>
        <v>-0.6</v>
      </c>
      <c r="CJ300" s="688">
        <f t="shared" si="497"/>
        <v>0</v>
      </c>
      <c r="CK300" s="687">
        <f t="shared" si="498"/>
        <v>2.4000000000000004</v>
      </c>
      <c r="CL300" s="681"/>
      <c r="CM300" s="687">
        <f t="shared" si="499"/>
        <v>0</v>
      </c>
      <c r="CN300" s="681"/>
      <c r="CO300" s="687">
        <f t="shared" si="500"/>
        <v>-2.4000000000000004</v>
      </c>
      <c r="CP300" s="688">
        <f t="shared" si="501"/>
        <v>0</v>
      </c>
      <c r="CQ300" s="683">
        <v>0.8</v>
      </c>
      <c r="CR300" s="681"/>
      <c r="CS300" s="681"/>
      <c r="CT300" s="681"/>
      <c r="CU300" s="687">
        <f t="shared" si="502"/>
        <v>-0.8</v>
      </c>
      <c r="CV300" s="688">
        <f t="shared" si="503"/>
        <v>0</v>
      </c>
      <c r="CW300" s="683">
        <v>0.8</v>
      </c>
      <c r="CX300" s="681"/>
      <c r="CY300" s="681"/>
      <c r="CZ300" s="681"/>
      <c r="DA300" s="687">
        <f t="shared" si="504"/>
        <v>-0.8</v>
      </c>
      <c r="DB300" s="688">
        <f t="shared" si="505"/>
        <v>0</v>
      </c>
      <c r="DC300" s="683">
        <v>0.8</v>
      </c>
      <c r="DD300" s="681"/>
      <c r="DE300" s="681"/>
      <c r="DF300" s="681"/>
      <c r="DG300" s="687">
        <f t="shared" si="506"/>
        <v>-0.8</v>
      </c>
      <c r="DH300" s="688">
        <f t="shared" si="507"/>
        <v>0</v>
      </c>
    </row>
    <row r="301" spans="1:112" s="45" customFormat="1" ht="18.75" customHeight="1">
      <c r="A301" t="e">
        <f>- из сырья Прочих поставщиков</f>
        <v>#NAME?</v>
      </c>
      <c r="B301" s="49"/>
      <c r="C301" s="615"/>
      <c r="D301" s="625" t="s">
        <v>2466</v>
      </c>
      <c r="E301" s="528" t="s">
        <v>2684</v>
      </c>
      <c r="F301" s="528"/>
      <c r="G301" s="529"/>
      <c r="H301" s="530"/>
      <c r="I301" s="530"/>
      <c r="J301" s="53" t="s">
        <v>186</v>
      </c>
      <c r="K301" s="687">
        <f t="shared" si="464"/>
        <v>21.4</v>
      </c>
      <c r="L301" s="681"/>
      <c r="M301" s="687">
        <f t="shared" si="465"/>
        <v>0</v>
      </c>
      <c r="N301" s="681"/>
      <c r="O301" s="687">
        <f t="shared" si="466"/>
        <v>-21.4</v>
      </c>
      <c r="P301" s="688">
        <f t="shared" si="467"/>
        <v>0</v>
      </c>
      <c r="Q301" s="687">
        <f t="shared" si="468"/>
        <v>5.2</v>
      </c>
      <c r="R301" s="681"/>
      <c r="S301" s="687">
        <f t="shared" si="469"/>
        <v>0</v>
      </c>
      <c r="T301" s="681"/>
      <c r="U301" s="687">
        <f t="shared" si="470"/>
        <v>-5.2</v>
      </c>
      <c r="V301" s="688">
        <f t="shared" si="471"/>
        <v>0</v>
      </c>
      <c r="W301" s="683">
        <v>1.8</v>
      </c>
      <c r="X301" s="681"/>
      <c r="Y301" s="681"/>
      <c r="Z301" s="681"/>
      <c r="AA301" s="687">
        <f t="shared" si="472"/>
        <v>-1.8</v>
      </c>
      <c r="AB301" s="688">
        <f t="shared" si="473"/>
        <v>0</v>
      </c>
      <c r="AC301" s="683">
        <v>1.6</v>
      </c>
      <c r="AD301" s="681"/>
      <c r="AE301" s="681"/>
      <c r="AF301" s="681"/>
      <c r="AG301" s="687">
        <f t="shared" si="474"/>
        <v>-1.6</v>
      </c>
      <c r="AH301" s="688">
        <f t="shared" si="475"/>
        <v>0</v>
      </c>
      <c r="AI301" s="683">
        <v>1.8</v>
      </c>
      <c r="AJ301" s="681"/>
      <c r="AK301" s="681"/>
      <c r="AL301" s="681"/>
      <c r="AM301" s="687">
        <f t="shared" si="476"/>
        <v>-1.8</v>
      </c>
      <c r="AN301" s="688">
        <f t="shared" si="477"/>
        <v>0</v>
      </c>
      <c r="AO301" s="687">
        <f t="shared" si="478"/>
        <v>4.5</v>
      </c>
      <c r="AP301" s="681"/>
      <c r="AQ301" s="687">
        <f t="shared" si="479"/>
        <v>0</v>
      </c>
      <c r="AR301" s="681"/>
      <c r="AS301" s="687">
        <f t="shared" si="480"/>
        <v>-4.5</v>
      </c>
      <c r="AT301" s="688">
        <f t="shared" si="481"/>
        <v>0</v>
      </c>
      <c r="AU301" s="683">
        <v>1.1000000000000001</v>
      </c>
      <c r="AV301" s="681"/>
      <c r="AW301" s="681"/>
      <c r="AX301" s="681"/>
      <c r="AY301" s="687">
        <f t="shared" si="482"/>
        <v>-1.1000000000000001</v>
      </c>
      <c r="AZ301" s="688">
        <f t="shared" si="483"/>
        <v>0</v>
      </c>
      <c r="BA301" s="683">
        <v>1.7</v>
      </c>
      <c r="BB301" s="681"/>
      <c r="BC301" s="681"/>
      <c r="BD301" s="681"/>
      <c r="BE301" s="687">
        <f t="shared" si="484"/>
        <v>-1.7</v>
      </c>
      <c r="BF301" s="688">
        <f t="shared" si="485"/>
        <v>0</v>
      </c>
      <c r="BG301" s="683">
        <v>1.7</v>
      </c>
      <c r="BH301" s="681"/>
      <c r="BI301" s="681"/>
      <c r="BJ301" s="681"/>
      <c r="BK301" s="687">
        <f t="shared" si="486"/>
        <v>-1.7</v>
      </c>
      <c r="BL301" s="688">
        <f t="shared" si="487"/>
        <v>0</v>
      </c>
      <c r="BM301" s="687">
        <f t="shared" si="488"/>
        <v>6</v>
      </c>
      <c r="BN301" s="681"/>
      <c r="BO301" s="687">
        <f t="shared" si="489"/>
        <v>0</v>
      </c>
      <c r="BP301" s="681"/>
      <c r="BQ301" s="687">
        <f t="shared" si="490"/>
        <v>-6</v>
      </c>
      <c r="BR301" s="688">
        <f t="shared" si="491"/>
        <v>0</v>
      </c>
      <c r="BS301" s="683">
        <v>2.1</v>
      </c>
      <c r="BT301" s="681"/>
      <c r="BU301" s="681"/>
      <c r="BV301" s="681"/>
      <c r="BW301" s="687">
        <f t="shared" si="492"/>
        <v>-2.1</v>
      </c>
      <c r="BX301" s="688">
        <f t="shared" si="493"/>
        <v>0</v>
      </c>
      <c r="BY301" s="683">
        <v>2</v>
      </c>
      <c r="BZ301" s="681"/>
      <c r="CA301" s="681"/>
      <c r="CB301" s="681"/>
      <c r="CC301" s="687">
        <f t="shared" si="494"/>
        <v>-2</v>
      </c>
      <c r="CD301" s="688">
        <f t="shared" si="495"/>
        <v>0</v>
      </c>
      <c r="CE301" s="683">
        <v>1.9</v>
      </c>
      <c r="CF301" s="681"/>
      <c r="CG301" s="681"/>
      <c r="CH301" s="681"/>
      <c r="CI301" s="687">
        <f t="shared" si="496"/>
        <v>-1.9</v>
      </c>
      <c r="CJ301" s="688">
        <f t="shared" si="497"/>
        <v>0</v>
      </c>
      <c r="CK301" s="687">
        <f t="shared" si="498"/>
        <v>5.6999999999999993</v>
      </c>
      <c r="CL301" s="681"/>
      <c r="CM301" s="687">
        <f t="shared" si="499"/>
        <v>0</v>
      </c>
      <c r="CN301" s="681"/>
      <c r="CO301" s="687">
        <f t="shared" si="500"/>
        <v>-5.6999999999999993</v>
      </c>
      <c r="CP301" s="688">
        <f t="shared" si="501"/>
        <v>0</v>
      </c>
      <c r="CQ301" s="683">
        <v>1.9</v>
      </c>
      <c r="CR301" s="681"/>
      <c r="CS301" s="681"/>
      <c r="CT301" s="681"/>
      <c r="CU301" s="687">
        <f t="shared" si="502"/>
        <v>-1.9</v>
      </c>
      <c r="CV301" s="688">
        <f t="shared" si="503"/>
        <v>0</v>
      </c>
      <c r="CW301" s="683">
        <v>1.9</v>
      </c>
      <c r="CX301" s="681"/>
      <c r="CY301" s="681"/>
      <c r="CZ301" s="681"/>
      <c r="DA301" s="687">
        <f t="shared" si="504"/>
        <v>-1.9</v>
      </c>
      <c r="DB301" s="688">
        <f t="shared" si="505"/>
        <v>0</v>
      </c>
      <c r="DC301" s="683">
        <v>1.9</v>
      </c>
      <c r="DD301" s="681"/>
      <c r="DE301" s="681"/>
      <c r="DF301" s="681"/>
      <c r="DG301" s="687">
        <f t="shared" si="506"/>
        <v>-1.9</v>
      </c>
      <c r="DH301" s="688">
        <f t="shared" si="507"/>
        <v>0</v>
      </c>
    </row>
    <row r="302" spans="1:112" s="45" customFormat="1" ht="31.5" customHeight="1">
      <c r="A302" t="s">
        <v>2685</v>
      </c>
      <c r="B302" s="49"/>
      <c r="C302" s="615"/>
      <c r="D302" s="61" t="s">
        <v>2686</v>
      </c>
      <c r="E302" s="528" t="s">
        <v>2687</v>
      </c>
      <c r="F302" s="528"/>
      <c r="G302" s="529"/>
      <c r="H302" s="530"/>
      <c r="I302" s="530"/>
      <c r="J302" s="53" t="s">
        <v>186</v>
      </c>
      <c r="K302" s="687">
        <f t="shared" si="464"/>
        <v>21.4</v>
      </c>
      <c r="L302" s="681"/>
      <c r="M302" s="687">
        <f t="shared" si="465"/>
        <v>0</v>
      </c>
      <c r="N302" s="681"/>
      <c r="O302" s="687">
        <f t="shared" si="466"/>
        <v>-21.4</v>
      </c>
      <c r="P302" s="688">
        <f t="shared" si="467"/>
        <v>0</v>
      </c>
      <c r="Q302" s="687">
        <f t="shared" si="468"/>
        <v>5.2</v>
      </c>
      <c r="R302" s="681"/>
      <c r="S302" s="687">
        <f t="shared" si="469"/>
        <v>0</v>
      </c>
      <c r="T302" s="681"/>
      <c r="U302" s="687">
        <f t="shared" si="470"/>
        <v>-5.2</v>
      </c>
      <c r="V302" s="688">
        <f t="shared" si="471"/>
        <v>0</v>
      </c>
      <c r="W302" s="683">
        <v>1.8</v>
      </c>
      <c r="X302" s="681"/>
      <c r="Y302" s="681"/>
      <c r="Z302" s="681"/>
      <c r="AA302" s="687">
        <f t="shared" si="472"/>
        <v>-1.8</v>
      </c>
      <c r="AB302" s="688">
        <f t="shared" si="473"/>
        <v>0</v>
      </c>
      <c r="AC302" s="683">
        <v>1.6</v>
      </c>
      <c r="AD302" s="681"/>
      <c r="AE302" s="681"/>
      <c r="AF302" s="681"/>
      <c r="AG302" s="687">
        <f t="shared" si="474"/>
        <v>-1.6</v>
      </c>
      <c r="AH302" s="688">
        <f t="shared" si="475"/>
        <v>0</v>
      </c>
      <c r="AI302" s="683">
        <v>1.8</v>
      </c>
      <c r="AJ302" s="681"/>
      <c r="AK302" s="681"/>
      <c r="AL302" s="681"/>
      <c r="AM302" s="687">
        <f t="shared" si="476"/>
        <v>-1.8</v>
      </c>
      <c r="AN302" s="688">
        <f t="shared" si="477"/>
        <v>0</v>
      </c>
      <c r="AO302" s="687">
        <f t="shared" si="478"/>
        <v>4.5</v>
      </c>
      <c r="AP302" s="681"/>
      <c r="AQ302" s="687">
        <f t="shared" si="479"/>
        <v>0</v>
      </c>
      <c r="AR302" s="681"/>
      <c r="AS302" s="687">
        <f t="shared" si="480"/>
        <v>-4.5</v>
      </c>
      <c r="AT302" s="688">
        <f t="shared" si="481"/>
        <v>0</v>
      </c>
      <c r="AU302" s="683">
        <v>1.1000000000000001</v>
      </c>
      <c r="AV302" s="681"/>
      <c r="AW302" s="681"/>
      <c r="AX302" s="681"/>
      <c r="AY302" s="687">
        <f t="shared" si="482"/>
        <v>-1.1000000000000001</v>
      </c>
      <c r="AZ302" s="688">
        <f t="shared" si="483"/>
        <v>0</v>
      </c>
      <c r="BA302" s="683">
        <v>1.7</v>
      </c>
      <c r="BB302" s="681"/>
      <c r="BC302" s="681"/>
      <c r="BD302" s="681"/>
      <c r="BE302" s="687">
        <f t="shared" si="484"/>
        <v>-1.7</v>
      </c>
      <c r="BF302" s="688">
        <f t="shared" si="485"/>
        <v>0</v>
      </c>
      <c r="BG302" s="683">
        <v>1.7</v>
      </c>
      <c r="BH302" s="681"/>
      <c r="BI302" s="681"/>
      <c r="BJ302" s="681"/>
      <c r="BK302" s="687">
        <f t="shared" si="486"/>
        <v>-1.7</v>
      </c>
      <c r="BL302" s="688">
        <f t="shared" si="487"/>
        <v>0</v>
      </c>
      <c r="BM302" s="687">
        <f t="shared" si="488"/>
        <v>6</v>
      </c>
      <c r="BN302" s="681"/>
      <c r="BO302" s="687">
        <f t="shared" si="489"/>
        <v>0</v>
      </c>
      <c r="BP302" s="681"/>
      <c r="BQ302" s="687">
        <f t="shared" si="490"/>
        <v>-6</v>
      </c>
      <c r="BR302" s="688">
        <f t="shared" si="491"/>
        <v>0</v>
      </c>
      <c r="BS302" s="683">
        <v>2.1</v>
      </c>
      <c r="BT302" s="681"/>
      <c r="BU302" s="681"/>
      <c r="BV302" s="681"/>
      <c r="BW302" s="687">
        <f t="shared" si="492"/>
        <v>-2.1</v>
      </c>
      <c r="BX302" s="688">
        <f t="shared" si="493"/>
        <v>0</v>
      </c>
      <c r="BY302" s="683">
        <v>2</v>
      </c>
      <c r="BZ302" s="681"/>
      <c r="CA302" s="681"/>
      <c r="CB302" s="681"/>
      <c r="CC302" s="687">
        <f t="shared" si="494"/>
        <v>-2</v>
      </c>
      <c r="CD302" s="688">
        <f t="shared" si="495"/>
        <v>0</v>
      </c>
      <c r="CE302" s="683">
        <v>1.9</v>
      </c>
      <c r="CF302" s="681"/>
      <c r="CG302" s="681"/>
      <c r="CH302" s="681"/>
      <c r="CI302" s="687">
        <f t="shared" si="496"/>
        <v>-1.9</v>
      </c>
      <c r="CJ302" s="688">
        <f t="shared" si="497"/>
        <v>0</v>
      </c>
      <c r="CK302" s="687">
        <f t="shared" si="498"/>
        <v>5.6999999999999993</v>
      </c>
      <c r="CL302" s="681"/>
      <c r="CM302" s="687">
        <f t="shared" si="499"/>
        <v>0</v>
      </c>
      <c r="CN302" s="681"/>
      <c r="CO302" s="687">
        <f t="shared" si="500"/>
        <v>-5.6999999999999993</v>
      </c>
      <c r="CP302" s="688">
        <f t="shared" si="501"/>
        <v>0</v>
      </c>
      <c r="CQ302" s="683">
        <v>1.9</v>
      </c>
      <c r="CR302" s="681"/>
      <c r="CS302" s="681"/>
      <c r="CT302" s="681"/>
      <c r="CU302" s="687">
        <f t="shared" si="502"/>
        <v>-1.9</v>
      </c>
      <c r="CV302" s="688">
        <f t="shared" si="503"/>
        <v>0</v>
      </c>
      <c r="CW302" s="683">
        <v>1.9</v>
      </c>
      <c r="CX302" s="681"/>
      <c r="CY302" s="681"/>
      <c r="CZ302" s="681"/>
      <c r="DA302" s="687">
        <f t="shared" si="504"/>
        <v>-1.9</v>
      </c>
      <c r="DB302" s="688">
        <f t="shared" si="505"/>
        <v>0</v>
      </c>
      <c r="DC302" s="683">
        <v>1.9</v>
      </c>
      <c r="DD302" s="681"/>
      <c r="DE302" s="681"/>
      <c r="DF302" s="681"/>
      <c r="DG302" s="687">
        <f t="shared" si="506"/>
        <v>-1.9</v>
      </c>
      <c r="DH302" s="688">
        <f t="shared" si="507"/>
        <v>0</v>
      </c>
    </row>
    <row r="303" spans="1:112" s="45" customFormat="1" ht="18.75" customHeight="1">
      <c r="A303" t="s">
        <v>2323</v>
      </c>
      <c r="B303" s="49"/>
      <c r="C303" s="615"/>
      <c r="D303" s="625" t="s">
        <v>2323</v>
      </c>
      <c r="E303" s="528" t="s">
        <v>2661</v>
      </c>
      <c r="F303" s="528"/>
      <c r="G303" s="529"/>
      <c r="H303" s="530"/>
      <c r="I303" s="530"/>
      <c r="J303" s="53" t="s">
        <v>186</v>
      </c>
      <c r="K303" s="687">
        <f t="shared" si="464"/>
        <v>99.2</v>
      </c>
      <c r="L303" s="681"/>
      <c r="M303" s="687">
        <f t="shared" si="465"/>
        <v>0</v>
      </c>
      <c r="N303" s="681"/>
      <c r="O303" s="687">
        <f t="shared" si="466"/>
        <v>-99.2</v>
      </c>
      <c r="P303" s="688">
        <f t="shared" si="467"/>
        <v>0</v>
      </c>
      <c r="Q303" s="687">
        <f t="shared" si="468"/>
        <v>22.7</v>
      </c>
      <c r="R303" s="681"/>
      <c r="S303" s="687">
        <f t="shared" si="469"/>
        <v>0</v>
      </c>
      <c r="T303" s="681"/>
      <c r="U303" s="687">
        <f t="shared" si="470"/>
        <v>-22.7</v>
      </c>
      <c r="V303" s="688">
        <f t="shared" si="471"/>
        <v>0</v>
      </c>
      <c r="W303" s="683">
        <v>7.6</v>
      </c>
      <c r="X303" s="681"/>
      <c r="Y303" s="681"/>
      <c r="Z303" s="681"/>
      <c r="AA303" s="687">
        <f t="shared" si="472"/>
        <v>-7.6</v>
      </c>
      <c r="AB303" s="688">
        <f t="shared" si="473"/>
        <v>0</v>
      </c>
      <c r="AC303" s="683">
        <v>7.5</v>
      </c>
      <c r="AD303" s="681"/>
      <c r="AE303" s="681"/>
      <c r="AF303" s="681"/>
      <c r="AG303" s="687">
        <f t="shared" si="474"/>
        <v>-7.5</v>
      </c>
      <c r="AH303" s="688">
        <f t="shared" si="475"/>
        <v>0</v>
      </c>
      <c r="AI303" s="683">
        <v>7.6</v>
      </c>
      <c r="AJ303" s="681"/>
      <c r="AK303" s="681"/>
      <c r="AL303" s="681"/>
      <c r="AM303" s="687">
        <f t="shared" si="476"/>
        <v>-7.6</v>
      </c>
      <c r="AN303" s="688">
        <f t="shared" si="477"/>
        <v>0</v>
      </c>
      <c r="AO303" s="687">
        <f t="shared" si="478"/>
        <v>28.5</v>
      </c>
      <c r="AP303" s="681"/>
      <c r="AQ303" s="687">
        <f t="shared" si="479"/>
        <v>0</v>
      </c>
      <c r="AR303" s="681"/>
      <c r="AS303" s="687">
        <f t="shared" si="480"/>
        <v>-28.5</v>
      </c>
      <c r="AT303" s="688">
        <f t="shared" si="481"/>
        <v>0</v>
      </c>
      <c r="AU303" s="683">
        <v>9.5</v>
      </c>
      <c r="AV303" s="681"/>
      <c r="AW303" s="681"/>
      <c r="AX303" s="681"/>
      <c r="AY303" s="687">
        <f t="shared" si="482"/>
        <v>-9.5</v>
      </c>
      <c r="AZ303" s="688">
        <f t="shared" si="483"/>
        <v>0</v>
      </c>
      <c r="BA303" s="683">
        <v>9.5</v>
      </c>
      <c r="BB303" s="681"/>
      <c r="BC303" s="681"/>
      <c r="BD303" s="681"/>
      <c r="BE303" s="687">
        <f t="shared" si="484"/>
        <v>-9.5</v>
      </c>
      <c r="BF303" s="688">
        <f t="shared" si="485"/>
        <v>0</v>
      </c>
      <c r="BG303" s="683">
        <v>9.5</v>
      </c>
      <c r="BH303" s="681"/>
      <c r="BI303" s="681"/>
      <c r="BJ303" s="681"/>
      <c r="BK303" s="687">
        <f t="shared" si="486"/>
        <v>-9.5</v>
      </c>
      <c r="BL303" s="688">
        <f t="shared" si="487"/>
        <v>0</v>
      </c>
      <c r="BM303" s="687">
        <f t="shared" si="488"/>
        <v>25.5</v>
      </c>
      <c r="BN303" s="681"/>
      <c r="BO303" s="687">
        <f t="shared" si="489"/>
        <v>0</v>
      </c>
      <c r="BP303" s="681"/>
      <c r="BQ303" s="687">
        <f t="shared" si="490"/>
        <v>-25.5</v>
      </c>
      <c r="BR303" s="688">
        <f t="shared" si="491"/>
        <v>0</v>
      </c>
      <c r="BS303" s="683">
        <v>9.5</v>
      </c>
      <c r="BT303" s="681"/>
      <c r="BU303" s="681"/>
      <c r="BV303" s="681"/>
      <c r="BW303" s="687">
        <f t="shared" si="492"/>
        <v>-9.5</v>
      </c>
      <c r="BX303" s="688">
        <f t="shared" si="493"/>
        <v>0</v>
      </c>
      <c r="BY303" s="683">
        <v>6.5</v>
      </c>
      <c r="BZ303" s="681"/>
      <c r="CA303" s="681"/>
      <c r="CB303" s="681"/>
      <c r="CC303" s="687">
        <f t="shared" si="494"/>
        <v>-6.5</v>
      </c>
      <c r="CD303" s="688">
        <f t="shared" si="495"/>
        <v>0</v>
      </c>
      <c r="CE303" s="683">
        <v>9.5</v>
      </c>
      <c r="CF303" s="681"/>
      <c r="CG303" s="681"/>
      <c r="CH303" s="681"/>
      <c r="CI303" s="687">
        <f t="shared" si="496"/>
        <v>-9.5</v>
      </c>
      <c r="CJ303" s="688">
        <f t="shared" si="497"/>
        <v>0</v>
      </c>
      <c r="CK303" s="687">
        <f t="shared" si="498"/>
        <v>22.5</v>
      </c>
      <c r="CL303" s="681"/>
      <c r="CM303" s="687">
        <f t="shared" si="499"/>
        <v>0</v>
      </c>
      <c r="CN303" s="681"/>
      <c r="CO303" s="687">
        <f t="shared" si="500"/>
        <v>-22.5</v>
      </c>
      <c r="CP303" s="688">
        <f t="shared" si="501"/>
        <v>0</v>
      </c>
      <c r="CQ303" s="683">
        <v>7.5</v>
      </c>
      <c r="CR303" s="681"/>
      <c r="CS303" s="681"/>
      <c r="CT303" s="681"/>
      <c r="CU303" s="687">
        <f t="shared" si="502"/>
        <v>-7.5</v>
      </c>
      <c r="CV303" s="688">
        <f t="shared" si="503"/>
        <v>0</v>
      </c>
      <c r="CW303" s="683">
        <v>7.5</v>
      </c>
      <c r="CX303" s="681"/>
      <c r="CY303" s="681"/>
      <c r="CZ303" s="681"/>
      <c r="DA303" s="687">
        <f t="shared" si="504"/>
        <v>-7.5</v>
      </c>
      <c r="DB303" s="688">
        <f t="shared" si="505"/>
        <v>0</v>
      </c>
      <c r="DC303" s="683">
        <v>7.5</v>
      </c>
      <c r="DD303" s="681"/>
      <c r="DE303" s="681"/>
      <c r="DF303" s="681"/>
      <c r="DG303" s="687">
        <f t="shared" si="506"/>
        <v>-7.5</v>
      </c>
      <c r="DH303" s="688">
        <f t="shared" si="507"/>
        <v>0</v>
      </c>
    </row>
    <row r="304" spans="1:112" s="45" customFormat="1" ht="18.75" customHeight="1">
      <c r="A304" t="s">
        <v>2136</v>
      </c>
      <c r="B304" s="49"/>
      <c r="C304" s="539"/>
      <c r="D304" s="540" t="s">
        <v>2136</v>
      </c>
      <c r="E304" s="528" t="s">
        <v>2664</v>
      </c>
      <c r="F304" s="528"/>
      <c r="G304" s="529"/>
      <c r="H304" s="530"/>
      <c r="I304" s="530"/>
      <c r="J304" s="553" t="s">
        <v>186</v>
      </c>
      <c r="K304" s="687">
        <f t="shared" si="464"/>
        <v>57.9</v>
      </c>
      <c r="L304" s="681"/>
      <c r="M304" s="687">
        <f t="shared" si="465"/>
        <v>0</v>
      </c>
      <c r="N304" s="681"/>
      <c r="O304" s="687">
        <f t="shared" si="466"/>
        <v>-57.9</v>
      </c>
      <c r="P304" s="688">
        <f t="shared" si="467"/>
        <v>0</v>
      </c>
      <c r="Q304" s="687">
        <f t="shared" si="468"/>
        <v>18.2</v>
      </c>
      <c r="R304" s="681"/>
      <c r="S304" s="687">
        <f t="shared" si="469"/>
        <v>0</v>
      </c>
      <c r="T304" s="681"/>
      <c r="U304" s="687">
        <f t="shared" si="470"/>
        <v>-18.2</v>
      </c>
      <c r="V304" s="688">
        <f t="shared" si="471"/>
        <v>0</v>
      </c>
      <c r="W304" s="683">
        <v>6.3</v>
      </c>
      <c r="X304" s="681"/>
      <c r="Y304" s="681"/>
      <c r="Z304" s="681"/>
      <c r="AA304" s="687">
        <f t="shared" si="472"/>
        <v>-6.3</v>
      </c>
      <c r="AB304" s="688">
        <f t="shared" si="473"/>
        <v>0</v>
      </c>
      <c r="AC304" s="683">
        <v>5.7</v>
      </c>
      <c r="AD304" s="681"/>
      <c r="AE304" s="681"/>
      <c r="AF304" s="681"/>
      <c r="AG304" s="687">
        <f t="shared" si="474"/>
        <v>-5.7</v>
      </c>
      <c r="AH304" s="688">
        <f t="shared" si="475"/>
        <v>0</v>
      </c>
      <c r="AI304" s="683">
        <v>6.2</v>
      </c>
      <c r="AJ304" s="681"/>
      <c r="AK304" s="681"/>
      <c r="AL304" s="681"/>
      <c r="AM304" s="687">
        <f t="shared" si="476"/>
        <v>-6.2</v>
      </c>
      <c r="AN304" s="688">
        <f t="shared" si="477"/>
        <v>0</v>
      </c>
      <c r="AO304" s="687">
        <f t="shared" si="478"/>
        <v>11</v>
      </c>
      <c r="AP304" s="681"/>
      <c r="AQ304" s="687">
        <f t="shared" si="479"/>
        <v>0</v>
      </c>
      <c r="AR304" s="681"/>
      <c r="AS304" s="687">
        <f t="shared" si="480"/>
        <v>-11</v>
      </c>
      <c r="AT304" s="688">
        <f t="shared" si="481"/>
        <v>0</v>
      </c>
      <c r="AU304" s="683">
        <v>3.3</v>
      </c>
      <c r="AV304" s="681"/>
      <c r="AW304" s="681"/>
      <c r="AX304" s="681"/>
      <c r="AY304" s="687">
        <f t="shared" si="482"/>
        <v>-3.3</v>
      </c>
      <c r="AZ304" s="688">
        <f t="shared" si="483"/>
        <v>0</v>
      </c>
      <c r="BA304" s="683">
        <v>4</v>
      </c>
      <c r="BB304" s="681"/>
      <c r="BC304" s="681"/>
      <c r="BD304" s="681"/>
      <c r="BE304" s="687">
        <f t="shared" si="484"/>
        <v>-4</v>
      </c>
      <c r="BF304" s="688">
        <f t="shared" si="485"/>
        <v>0</v>
      </c>
      <c r="BG304" s="683">
        <v>3.7</v>
      </c>
      <c r="BH304" s="681"/>
      <c r="BI304" s="681"/>
      <c r="BJ304" s="681"/>
      <c r="BK304" s="687">
        <f t="shared" si="486"/>
        <v>-3.7</v>
      </c>
      <c r="BL304" s="688">
        <f t="shared" si="487"/>
        <v>0</v>
      </c>
      <c r="BM304" s="687">
        <f t="shared" si="488"/>
        <v>10.199999999999999</v>
      </c>
      <c r="BN304" s="681"/>
      <c r="BO304" s="687">
        <f t="shared" si="489"/>
        <v>0</v>
      </c>
      <c r="BP304" s="681"/>
      <c r="BQ304" s="687">
        <f t="shared" si="490"/>
        <v>-10.199999999999999</v>
      </c>
      <c r="BR304" s="688">
        <f t="shared" si="491"/>
        <v>0</v>
      </c>
      <c r="BS304" s="683">
        <v>5.0999999999999996</v>
      </c>
      <c r="BT304" s="681"/>
      <c r="BU304" s="681"/>
      <c r="BV304" s="681"/>
      <c r="BW304" s="687">
        <f t="shared" si="492"/>
        <v>-5.0999999999999996</v>
      </c>
      <c r="BX304" s="688">
        <f t="shared" si="493"/>
        <v>0</v>
      </c>
      <c r="BY304" s="683">
        <v>4.4000000000000004</v>
      </c>
      <c r="BZ304" s="681"/>
      <c r="CA304" s="681"/>
      <c r="CB304" s="681"/>
      <c r="CC304" s="687">
        <f t="shared" si="494"/>
        <v>-4.4000000000000004</v>
      </c>
      <c r="CD304" s="688">
        <f t="shared" si="495"/>
        <v>0</v>
      </c>
      <c r="CE304" s="683">
        <v>0.7</v>
      </c>
      <c r="CF304" s="681"/>
      <c r="CG304" s="681"/>
      <c r="CH304" s="681"/>
      <c r="CI304" s="687">
        <f t="shared" si="496"/>
        <v>-0.7</v>
      </c>
      <c r="CJ304" s="688">
        <f t="shared" si="497"/>
        <v>0</v>
      </c>
      <c r="CK304" s="687">
        <f t="shared" si="498"/>
        <v>18.5</v>
      </c>
      <c r="CL304" s="681"/>
      <c r="CM304" s="687">
        <f t="shared" si="499"/>
        <v>0</v>
      </c>
      <c r="CN304" s="681"/>
      <c r="CO304" s="687">
        <f t="shared" si="500"/>
        <v>-18.5</v>
      </c>
      <c r="CP304" s="688">
        <f t="shared" si="501"/>
        <v>0</v>
      </c>
      <c r="CQ304" s="683">
        <v>6.1</v>
      </c>
      <c r="CR304" s="681"/>
      <c r="CS304" s="681"/>
      <c r="CT304" s="681"/>
      <c r="CU304" s="687">
        <f t="shared" si="502"/>
        <v>-6.1</v>
      </c>
      <c r="CV304" s="688">
        <f t="shared" si="503"/>
        <v>0</v>
      </c>
      <c r="CW304" s="683">
        <v>6.1</v>
      </c>
      <c r="CX304" s="681"/>
      <c r="CY304" s="681"/>
      <c r="CZ304" s="681"/>
      <c r="DA304" s="687">
        <f t="shared" si="504"/>
        <v>-6.1</v>
      </c>
      <c r="DB304" s="688">
        <f t="shared" si="505"/>
        <v>0</v>
      </c>
      <c r="DC304" s="683">
        <v>6.3</v>
      </c>
      <c r="DD304" s="681"/>
      <c r="DE304" s="681"/>
      <c r="DF304" s="681"/>
      <c r="DG304" s="687">
        <f t="shared" si="506"/>
        <v>-6.3</v>
      </c>
      <c r="DH304" s="688">
        <f t="shared" si="507"/>
        <v>0</v>
      </c>
    </row>
    <row r="305" spans="1:112" s="45" customFormat="1" ht="32.25" customHeight="1">
      <c r="A305" t="s">
        <v>2091</v>
      </c>
      <c r="B305" s="49"/>
      <c r="C305" s="541"/>
      <c r="D305" s="542" t="s">
        <v>2091</v>
      </c>
      <c r="E305" s="528" t="s">
        <v>2092</v>
      </c>
      <c r="F305" s="528"/>
      <c r="G305" s="529"/>
      <c r="H305" s="530" t="s">
        <v>2688</v>
      </c>
      <c r="I305" s="530"/>
      <c r="J305" s="554" t="s">
        <v>186</v>
      </c>
      <c r="K305" s="687">
        <f t="shared" si="464"/>
        <v>0</v>
      </c>
      <c r="L305" s="681"/>
      <c r="M305" s="687">
        <f t="shared" si="465"/>
        <v>0</v>
      </c>
      <c r="N305" s="681"/>
      <c r="O305" s="687">
        <f t="shared" si="466"/>
        <v>0</v>
      </c>
      <c r="P305" s="688" t="str">
        <f t="shared" si="467"/>
        <v>-</v>
      </c>
      <c r="Q305" s="687">
        <f t="shared" si="468"/>
        <v>0</v>
      </c>
      <c r="R305" s="681"/>
      <c r="S305" s="687">
        <f t="shared" si="469"/>
        <v>0</v>
      </c>
      <c r="T305" s="681"/>
      <c r="U305" s="687">
        <f t="shared" si="470"/>
        <v>0</v>
      </c>
      <c r="V305" s="688" t="str">
        <f t="shared" si="471"/>
        <v>-</v>
      </c>
      <c r="W305" s="687">
        <f>W306+W307</f>
        <v>0</v>
      </c>
      <c r="X305" s="681"/>
      <c r="Y305" s="687">
        <f>Y306+Y307</f>
        <v>0</v>
      </c>
      <c r="Z305" s="681"/>
      <c r="AA305" s="687">
        <f t="shared" si="472"/>
        <v>0</v>
      </c>
      <c r="AB305" s="688" t="str">
        <f t="shared" si="473"/>
        <v>-</v>
      </c>
      <c r="AC305" s="687">
        <f>AC306+AC307</f>
        <v>0</v>
      </c>
      <c r="AD305" s="681"/>
      <c r="AE305" s="687">
        <f>AE306+AE307</f>
        <v>0</v>
      </c>
      <c r="AF305" s="681"/>
      <c r="AG305" s="687">
        <f t="shared" si="474"/>
        <v>0</v>
      </c>
      <c r="AH305" s="688" t="str">
        <f t="shared" si="475"/>
        <v>-</v>
      </c>
      <c r="AI305" s="687">
        <f>AI306+AI307</f>
        <v>0</v>
      </c>
      <c r="AJ305" s="681"/>
      <c r="AK305" s="687">
        <f>AK306+AK307</f>
        <v>0</v>
      </c>
      <c r="AL305" s="681"/>
      <c r="AM305" s="687">
        <f t="shared" si="476"/>
        <v>0</v>
      </c>
      <c r="AN305" s="688" t="str">
        <f t="shared" si="477"/>
        <v>-</v>
      </c>
      <c r="AO305" s="687">
        <f t="shared" si="478"/>
        <v>0</v>
      </c>
      <c r="AP305" s="681"/>
      <c r="AQ305" s="687">
        <f t="shared" si="479"/>
        <v>0</v>
      </c>
      <c r="AR305" s="681"/>
      <c r="AS305" s="687">
        <f t="shared" si="480"/>
        <v>0</v>
      </c>
      <c r="AT305" s="688" t="str">
        <f t="shared" si="481"/>
        <v>-</v>
      </c>
      <c r="AU305" s="687">
        <f>AU306+AU307</f>
        <v>0</v>
      </c>
      <c r="AV305" s="681"/>
      <c r="AW305" s="687">
        <f>AW306+AW307</f>
        <v>0</v>
      </c>
      <c r="AX305" s="681"/>
      <c r="AY305" s="687">
        <f t="shared" si="482"/>
        <v>0</v>
      </c>
      <c r="AZ305" s="688" t="str">
        <f t="shared" si="483"/>
        <v>-</v>
      </c>
      <c r="BA305" s="687">
        <f>BA306+BA307</f>
        <v>0</v>
      </c>
      <c r="BB305" s="681"/>
      <c r="BC305" s="687">
        <f>BC306+BC307</f>
        <v>0</v>
      </c>
      <c r="BD305" s="681"/>
      <c r="BE305" s="687">
        <f t="shared" si="484"/>
        <v>0</v>
      </c>
      <c r="BF305" s="688" t="str">
        <f t="shared" si="485"/>
        <v>-</v>
      </c>
      <c r="BG305" s="687">
        <f>BG306+BG307</f>
        <v>0</v>
      </c>
      <c r="BH305" s="681"/>
      <c r="BI305" s="687">
        <f>BI306+BI307</f>
        <v>0</v>
      </c>
      <c r="BJ305" s="681"/>
      <c r="BK305" s="687">
        <f t="shared" si="486"/>
        <v>0</v>
      </c>
      <c r="BL305" s="688" t="str">
        <f t="shared" si="487"/>
        <v>-</v>
      </c>
      <c r="BM305" s="687">
        <f t="shared" si="488"/>
        <v>0</v>
      </c>
      <c r="BN305" s="681"/>
      <c r="BO305" s="687">
        <f t="shared" si="489"/>
        <v>0</v>
      </c>
      <c r="BP305" s="681"/>
      <c r="BQ305" s="687">
        <f t="shared" si="490"/>
        <v>0</v>
      </c>
      <c r="BR305" s="688" t="str">
        <f t="shared" si="491"/>
        <v>-</v>
      </c>
      <c r="BS305" s="687">
        <f>BS306+BS307</f>
        <v>0</v>
      </c>
      <c r="BT305" s="681"/>
      <c r="BU305" s="687">
        <f>BU306+BU307</f>
        <v>0</v>
      </c>
      <c r="BV305" s="681"/>
      <c r="BW305" s="687">
        <f t="shared" si="492"/>
        <v>0</v>
      </c>
      <c r="BX305" s="688" t="str">
        <f t="shared" si="493"/>
        <v>-</v>
      </c>
      <c r="BY305" s="687">
        <f>BY306+BY307</f>
        <v>0</v>
      </c>
      <c r="BZ305" s="681"/>
      <c r="CA305" s="687">
        <f>CA306+CA307</f>
        <v>0</v>
      </c>
      <c r="CB305" s="681"/>
      <c r="CC305" s="687">
        <f t="shared" si="494"/>
        <v>0</v>
      </c>
      <c r="CD305" s="688" t="str">
        <f t="shared" si="495"/>
        <v>-</v>
      </c>
      <c r="CE305" s="687">
        <f>CE306+CE307</f>
        <v>0</v>
      </c>
      <c r="CF305" s="681"/>
      <c r="CG305" s="687">
        <f>CG306+CG307</f>
        <v>0</v>
      </c>
      <c r="CH305" s="681"/>
      <c r="CI305" s="687">
        <f t="shared" si="496"/>
        <v>0</v>
      </c>
      <c r="CJ305" s="688" t="str">
        <f t="shared" si="497"/>
        <v>-</v>
      </c>
      <c r="CK305" s="687">
        <f t="shared" si="498"/>
        <v>0</v>
      </c>
      <c r="CL305" s="681"/>
      <c r="CM305" s="687">
        <f t="shared" si="499"/>
        <v>0</v>
      </c>
      <c r="CN305" s="681"/>
      <c r="CO305" s="687">
        <f t="shared" si="500"/>
        <v>0</v>
      </c>
      <c r="CP305" s="688" t="str">
        <f t="shared" si="501"/>
        <v>-</v>
      </c>
      <c r="CQ305" s="687">
        <f>CQ306+CQ307</f>
        <v>0</v>
      </c>
      <c r="CR305" s="681"/>
      <c r="CS305" s="687">
        <f>CS306+CS307</f>
        <v>0</v>
      </c>
      <c r="CT305" s="681"/>
      <c r="CU305" s="687">
        <f t="shared" si="502"/>
        <v>0</v>
      </c>
      <c r="CV305" s="688" t="str">
        <f t="shared" si="503"/>
        <v>-</v>
      </c>
      <c r="CW305" s="687">
        <f>CW306+CW307</f>
        <v>0</v>
      </c>
      <c r="CX305" s="681"/>
      <c r="CY305" s="687">
        <f>CY306+CY307</f>
        <v>0</v>
      </c>
      <c r="CZ305" s="681"/>
      <c r="DA305" s="687">
        <f t="shared" si="504"/>
        <v>0</v>
      </c>
      <c r="DB305" s="688" t="str">
        <f t="shared" si="505"/>
        <v>-</v>
      </c>
      <c r="DC305" s="687">
        <f>DC306+DC307</f>
        <v>0</v>
      </c>
      <c r="DD305" s="681"/>
      <c r="DE305" s="687">
        <f>DE306+DE307</f>
        <v>0</v>
      </c>
      <c r="DF305" s="681"/>
      <c r="DG305" s="687">
        <f t="shared" si="506"/>
        <v>0</v>
      </c>
      <c r="DH305" s="688" t="str">
        <f t="shared" si="507"/>
        <v>-</v>
      </c>
    </row>
    <row r="306" spans="1:112" s="45" customFormat="1" ht="18.75" customHeight="1">
      <c r="A306" t="s">
        <v>1292</v>
      </c>
      <c r="B306" s="49"/>
      <c r="C306" s="543"/>
      <c r="D306" s="628" t="s">
        <v>1292</v>
      </c>
      <c r="E306" s="528" t="s">
        <v>2689</v>
      </c>
      <c r="F306" s="528"/>
      <c r="G306" s="529"/>
      <c r="H306" s="530"/>
      <c r="I306" s="530"/>
      <c r="J306" s="526" t="s">
        <v>186</v>
      </c>
      <c r="K306" s="687">
        <f t="shared" si="464"/>
        <v>0</v>
      </c>
      <c r="L306" s="681"/>
      <c r="M306" s="687">
        <f t="shared" si="465"/>
        <v>0</v>
      </c>
      <c r="N306" s="681"/>
      <c r="O306" s="687">
        <f t="shared" si="466"/>
        <v>0</v>
      </c>
      <c r="P306" s="688" t="str">
        <f t="shared" si="467"/>
        <v>-</v>
      </c>
      <c r="Q306" s="687">
        <f t="shared" si="468"/>
        <v>0</v>
      </c>
      <c r="R306" s="681"/>
      <c r="S306" s="687">
        <f t="shared" si="469"/>
        <v>0</v>
      </c>
      <c r="T306" s="681"/>
      <c r="U306" s="687">
        <f t="shared" si="470"/>
        <v>0</v>
      </c>
      <c r="V306" s="688" t="str">
        <f t="shared" si="471"/>
        <v>-</v>
      </c>
      <c r="W306" s="683">
        <v>0</v>
      </c>
      <c r="X306" s="681"/>
      <c r="Y306" s="681"/>
      <c r="Z306" s="681"/>
      <c r="AA306" s="687">
        <f t="shared" si="472"/>
        <v>0</v>
      </c>
      <c r="AB306" s="688" t="str">
        <f t="shared" si="473"/>
        <v>-</v>
      </c>
      <c r="AC306" s="683">
        <v>0</v>
      </c>
      <c r="AD306" s="681"/>
      <c r="AE306" s="681"/>
      <c r="AF306" s="681"/>
      <c r="AG306" s="687">
        <f t="shared" si="474"/>
        <v>0</v>
      </c>
      <c r="AH306" s="688" t="str">
        <f t="shared" si="475"/>
        <v>-</v>
      </c>
      <c r="AI306" s="683">
        <v>0</v>
      </c>
      <c r="AJ306" s="681"/>
      <c r="AK306" s="681"/>
      <c r="AL306" s="681"/>
      <c r="AM306" s="687">
        <f t="shared" si="476"/>
        <v>0</v>
      </c>
      <c r="AN306" s="688" t="str">
        <f t="shared" si="477"/>
        <v>-</v>
      </c>
      <c r="AO306" s="687">
        <f t="shared" si="478"/>
        <v>0</v>
      </c>
      <c r="AP306" s="681"/>
      <c r="AQ306" s="687">
        <f t="shared" si="479"/>
        <v>0</v>
      </c>
      <c r="AR306" s="681"/>
      <c r="AS306" s="687">
        <f t="shared" si="480"/>
        <v>0</v>
      </c>
      <c r="AT306" s="688" t="str">
        <f t="shared" si="481"/>
        <v>-</v>
      </c>
      <c r="AU306" s="683">
        <v>0</v>
      </c>
      <c r="AV306" s="681"/>
      <c r="AW306" s="681"/>
      <c r="AX306" s="681"/>
      <c r="AY306" s="687">
        <f t="shared" si="482"/>
        <v>0</v>
      </c>
      <c r="AZ306" s="688" t="str">
        <f t="shared" si="483"/>
        <v>-</v>
      </c>
      <c r="BA306" s="683">
        <v>0</v>
      </c>
      <c r="BB306" s="681"/>
      <c r="BC306" s="681"/>
      <c r="BD306" s="681"/>
      <c r="BE306" s="687">
        <f t="shared" si="484"/>
        <v>0</v>
      </c>
      <c r="BF306" s="688" t="str">
        <f t="shared" si="485"/>
        <v>-</v>
      </c>
      <c r="BG306" s="683">
        <v>0</v>
      </c>
      <c r="BH306" s="681"/>
      <c r="BI306" s="681"/>
      <c r="BJ306" s="681"/>
      <c r="BK306" s="687">
        <f t="shared" si="486"/>
        <v>0</v>
      </c>
      <c r="BL306" s="688" t="str">
        <f t="shared" si="487"/>
        <v>-</v>
      </c>
      <c r="BM306" s="687">
        <f t="shared" si="488"/>
        <v>0</v>
      </c>
      <c r="BN306" s="681"/>
      <c r="BO306" s="687">
        <f t="shared" si="489"/>
        <v>0</v>
      </c>
      <c r="BP306" s="681"/>
      <c r="BQ306" s="687">
        <f t="shared" si="490"/>
        <v>0</v>
      </c>
      <c r="BR306" s="688" t="str">
        <f t="shared" si="491"/>
        <v>-</v>
      </c>
      <c r="BS306" s="683">
        <v>0</v>
      </c>
      <c r="BT306" s="681"/>
      <c r="BU306" s="681"/>
      <c r="BV306" s="681"/>
      <c r="BW306" s="687">
        <f t="shared" si="492"/>
        <v>0</v>
      </c>
      <c r="BX306" s="688" t="str">
        <f t="shared" si="493"/>
        <v>-</v>
      </c>
      <c r="BY306" s="683">
        <v>0</v>
      </c>
      <c r="BZ306" s="681"/>
      <c r="CA306" s="681"/>
      <c r="CB306" s="681"/>
      <c r="CC306" s="687">
        <f t="shared" si="494"/>
        <v>0</v>
      </c>
      <c r="CD306" s="688" t="str">
        <f t="shared" si="495"/>
        <v>-</v>
      </c>
      <c r="CE306" s="683">
        <v>0</v>
      </c>
      <c r="CF306" s="681"/>
      <c r="CG306" s="681"/>
      <c r="CH306" s="681"/>
      <c r="CI306" s="687">
        <f t="shared" si="496"/>
        <v>0</v>
      </c>
      <c r="CJ306" s="688" t="str">
        <f t="shared" si="497"/>
        <v>-</v>
      </c>
      <c r="CK306" s="687">
        <f t="shared" si="498"/>
        <v>0</v>
      </c>
      <c r="CL306" s="681"/>
      <c r="CM306" s="687">
        <f t="shared" si="499"/>
        <v>0</v>
      </c>
      <c r="CN306" s="681"/>
      <c r="CO306" s="687">
        <f t="shared" si="500"/>
        <v>0</v>
      </c>
      <c r="CP306" s="688" t="str">
        <f t="shared" si="501"/>
        <v>-</v>
      </c>
      <c r="CQ306" s="683">
        <v>0</v>
      </c>
      <c r="CR306" s="681"/>
      <c r="CS306" s="681"/>
      <c r="CT306" s="681"/>
      <c r="CU306" s="687">
        <f t="shared" si="502"/>
        <v>0</v>
      </c>
      <c r="CV306" s="688" t="str">
        <f t="shared" si="503"/>
        <v>-</v>
      </c>
      <c r="CW306" s="683">
        <v>0</v>
      </c>
      <c r="CX306" s="681"/>
      <c r="CY306" s="681"/>
      <c r="CZ306" s="681"/>
      <c r="DA306" s="687">
        <f t="shared" si="504"/>
        <v>0</v>
      </c>
      <c r="DB306" s="688" t="str">
        <f t="shared" si="505"/>
        <v>-</v>
      </c>
      <c r="DC306" s="683">
        <v>0</v>
      </c>
      <c r="DD306" s="681"/>
      <c r="DE306" s="681"/>
      <c r="DF306" s="681"/>
      <c r="DG306" s="687">
        <f t="shared" si="506"/>
        <v>0</v>
      </c>
      <c r="DH306" s="688" t="str">
        <f t="shared" si="507"/>
        <v>-</v>
      </c>
    </row>
    <row r="307" spans="1:112" s="45" customFormat="1" ht="18.75" customHeight="1">
      <c r="A307" t="s">
        <v>1622</v>
      </c>
      <c r="B307" s="49"/>
      <c r="C307" s="543"/>
      <c r="D307" s="628" t="s">
        <v>1622</v>
      </c>
      <c r="E307" s="528" t="s">
        <v>2690</v>
      </c>
      <c r="F307" s="528"/>
      <c r="G307" s="529"/>
      <c r="H307" s="530"/>
      <c r="I307" s="530"/>
      <c r="J307" s="526" t="s">
        <v>186</v>
      </c>
      <c r="K307" s="687">
        <f t="shared" si="464"/>
        <v>0</v>
      </c>
      <c r="L307" s="681"/>
      <c r="M307" s="687">
        <f t="shared" si="465"/>
        <v>0</v>
      </c>
      <c r="N307" s="681"/>
      <c r="O307" s="687">
        <f t="shared" si="466"/>
        <v>0</v>
      </c>
      <c r="P307" s="688" t="str">
        <f t="shared" si="467"/>
        <v>-</v>
      </c>
      <c r="Q307" s="687">
        <f t="shared" si="468"/>
        <v>0</v>
      </c>
      <c r="R307" s="681"/>
      <c r="S307" s="687">
        <f t="shared" si="469"/>
        <v>0</v>
      </c>
      <c r="T307" s="681"/>
      <c r="U307" s="687">
        <f t="shared" si="470"/>
        <v>0</v>
      </c>
      <c r="V307" s="688" t="str">
        <f t="shared" si="471"/>
        <v>-</v>
      </c>
      <c r="W307" s="683">
        <v>0</v>
      </c>
      <c r="X307" s="681"/>
      <c r="Y307" s="681"/>
      <c r="Z307" s="681"/>
      <c r="AA307" s="687">
        <f t="shared" si="472"/>
        <v>0</v>
      </c>
      <c r="AB307" s="688" t="str">
        <f t="shared" si="473"/>
        <v>-</v>
      </c>
      <c r="AC307" s="683">
        <v>0</v>
      </c>
      <c r="AD307" s="681"/>
      <c r="AE307" s="681"/>
      <c r="AF307" s="681"/>
      <c r="AG307" s="687">
        <f t="shared" si="474"/>
        <v>0</v>
      </c>
      <c r="AH307" s="688" t="str">
        <f t="shared" si="475"/>
        <v>-</v>
      </c>
      <c r="AI307" s="683">
        <v>0</v>
      </c>
      <c r="AJ307" s="681"/>
      <c r="AK307" s="681"/>
      <c r="AL307" s="681"/>
      <c r="AM307" s="687">
        <f t="shared" si="476"/>
        <v>0</v>
      </c>
      <c r="AN307" s="688" t="str">
        <f t="shared" si="477"/>
        <v>-</v>
      </c>
      <c r="AO307" s="687">
        <f t="shared" si="478"/>
        <v>0</v>
      </c>
      <c r="AP307" s="681"/>
      <c r="AQ307" s="687">
        <f t="shared" si="479"/>
        <v>0</v>
      </c>
      <c r="AR307" s="681"/>
      <c r="AS307" s="687">
        <f t="shared" si="480"/>
        <v>0</v>
      </c>
      <c r="AT307" s="688" t="str">
        <f t="shared" si="481"/>
        <v>-</v>
      </c>
      <c r="AU307" s="683">
        <v>0</v>
      </c>
      <c r="AV307" s="681"/>
      <c r="AW307" s="681"/>
      <c r="AX307" s="681"/>
      <c r="AY307" s="687">
        <f t="shared" si="482"/>
        <v>0</v>
      </c>
      <c r="AZ307" s="688" t="str">
        <f t="shared" si="483"/>
        <v>-</v>
      </c>
      <c r="BA307" s="683">
        <v>0</v>
      </c>
      <c r="BB307" s="681"/>
      <c r="BC307" s="681"/>
      <c r="BD307" s="681"/>
      <c r="BE307" s="687">
        <f t="shared" si="484"/>
        <v>0</v>
      </c>
      <c r="BF307" s="688" t="str">
        <f t="shared" si="485"/>
        <v>-</v>
      </c>
      <c r="BG307" s="683">
        <v>0</v>
      </c>
      <c r="BH307" s="681"/>
      <c r="BI307" s="681"/>
      <c r="BJ307" s="681"/>
      <c r="BK307" s="687">
        <f t="shared" si="486"/>
        <v>0</v>
      </c>
      <c r="BL307" s="688" t="str">
        <f t="shared" si="487"/>
        <v>-</v>
      </c>
      <c r="BM307" s="687">
        <f t="shared" si="488"/>
        <v>0</v>
      </c>
      <c r="BN307" s="681"/>
      <c r="BO307" s="687">
        <f t="shared" si="489"/>
        <v>0</v>
      </c>
      <c r="BP307" s="681"/>
      <c r="BQ307" s="687">
        <f t="shared" si="490"/>
        <v>0</v>
      </c>
      <c r="BR307" s="688" t="str">
        <f t="shared" si="491"/>
        <v>-</v>
      </c>
      <c r="BS307" s="683">
        <v>0</v>
      </c>
      <c r="BT307" s="681"/>
      <c r="BU307" s="681"/>
      <c r="BV307" s="681"/>
      <c r="BW307" s="687">
        <f t="shared" si="492"/>
        <v>0</v>
      </c>
      <c r="BX307" s="688" t="str">
        <f t="shared" si="493"/>
        <v>-</v>
      </c>
      <c r="BY307" s="683">
        <v>0</v>
      </c>
      <c r="BZ307" s="681"/>
      <c r="CA307" s="681"/>
      <c r="CB307" s="681"/>
      <c r="CC307" s="687">
        <f t="shared" si="494"/>
        <v>0</v>
      </c>
      <c r="CD307" s="688" t="str">
        <f t="shared" si="495"/>
        <v>-</v>
      </c>
      <c r="CE307" s="683">
        <v>0</v>
      </c>
      <c r="CF307" s="681"/>
      <c r="CG307" s="681"/>
      <c r="CH307" s="681"/>
      <c r="CI307" s="687">
        <f t="shared" si="496"/>
        <v>0</v>
      </c>
      <c r="CJ307" s="688" t="str">
        <f t="shared" si="497"/>
        <v>-</v>
      </c>
      <c r="CK307" s="687">
        <f t="shared" si="498"/>
        <v>0</v>
      </c>
      <c r="CL307" s="681"/>
      <c r="CM307" s="687">
        <f t="shared" si="499"/>
        <v>0</v>
      </c>
      <c r="CN307" s="681"/>
      <c r="CO307" s="687">
        <f t="shared" si="500"/>
        <v>0</v>
      </c>
      <c r="CP307" s="688" t="str">
        <f t="shared" si="501"/>
        <v>-</v>
      </c>
      <c r="CQ307" s="683">
        <v>0</v>
      </c>
      <c r="CR307" s="681"/>
      <c r="CS307" s="681"/>
      <c r="CT307" s="681"/>
      <c r="CU307" s="687">
        <f t="shared" si="502"/>
        <v>0</v>
      </c>
      <c r="CV307" s="688" t="str">
        <f t="shared" si="503"/>
        <v>-</v>
      </c>
      <c r="CW307" s="683">
        <v>0</v>
      </c>
      <c r="CX307" s="681"/>
      <c r="CY307" s="681"/>
      <c r="CZ307" s="681"/>
      <c r="DA307" s="687">
        <f t="shared" si="504"/>
        <v>0</v>
      </c>
      <c r="DB307" s="688" t="str">
        <f t="shared" si="505"/>
        <v>-</v>
      </c>
      <c r="DC307" s="683">
        <v>0</v>
      </c>
      <c r="DD307" s="681"/>
      <c r="DE307" s="681"/>
      <c r="DF307" s="681"/>
      <c r="DG307" s="687">
        <f t="shared" si="506"/>
        <v>0</v>
      </c>
      <c r="DH307" s="688" t="str">
        <f t="shared" si="507"/>
        <v>-</v>
      </c>
    </row>
    <row r="308" spans="1:112" s="45" customFormat="1" ht="18.75" customHeight="1">
      <c r="A308" t="s">
        <v>2691</v>
      </c>
      <c r="B308" s="49"/>
      <c r="C308" s="544" t="s">
        <v>166</v>
      </c>
      <c r="D308" s="616" t="s">
        <v>2692</v>
      </c>
      <c r="E308" s="528"/>
      <c r="F308" s="528"/>
      <c r="G308" s="529"/>
      <c r="H308" s="530"/>
      <c r="I308" s="530"/>
      <c r="J308" s="62" t="s">
        <v>2128</v>
      </c>
      <c r="K308" s="681"/>
      <c r="L308" s="681"/>
      <c r="M308" s="681"/>
      <c r="N308" s="681"/>
      <c r="O308" s="681"/>
      <c r="P308" s="681"/>
      <c r="Q308" s="681"/>
      <c r="R308" s="681"/>
      <c r="S308" s="681"/>
      <c r="T308" s="681"/>
      <c r="U308" s="681"/>
      <c r="V308" s="681"/>
      <c r="W308" s="681"/>
      <c r="X308" s="681"/>
      <c r="Y308" s="681"/>
      <c r="Z308" s="681"/>
      <c r="AA308" s="681"/>
      <c r="AB308" s="681"/>
      <c r="AC308" s="681"/>
      <c r="AD308" s="681"/>
      <c r="AE308" s="681"/>
      <c r="AF308" s="681"/>
      <c r="AG308" s="681"/>
      <c r="AH308" s="681"/>
      <c r="AI308" s="681"/>
      <c r="AJ308" s="681"/>
      <c r="AK308" s="681"/>
      <c r="AL308" s="681"/>
      <c r="AM308" s="681"/>
      <c r="AN308" s="681"/>
      <c r="AO308" s="681"/>
      <c r="AP308" s="681"/>
      <c r="AQ308" s="681"/>
      <c r="AR308" s="681"/>
      <c r="AS308" s="681"/>
      <c r="AT308" s="681"/>
      <c r="AU308" s="681"/>
      <c r="AV308" s="681"/>
      <c r="AW308" s="681"/>
      <c r="AX308" s="681"/>
      <c r="AY308" s="681"/>
      <c r="AZ308" s="681"/>
      <c r="BA308" s="681"/>
      <c r="BB308" s="681"/>
      <c r="BC308" s="681"/>
      <c r="BD308" s="681"/>
      <c r="BE308" s="681"/>
      <c r="BF308" s="681"/>
      <c r="BG308" s="681"/>
      <c r="BH308" s="681"/>
      <c r="BI308" s="681"/>
      <c r="BJ308" s="681"/>
      <c r="BK308" s="681"/>
      <c r="BL308" s="681"/>
      <c r="BM308" s="681"/>
      <c r="BN308" s="681"/>
      <c r="BO308" s="681"/>
      <c r="BP308" s="681"/>
      <c r="BQ308" s="681"/>
      <c r="BR308" s="681"/>
      <c r="BS308" s="681"/>
      <c r="BT308" s="681"/>
      <c r="BU308" s="681"/>
      <c r="BV308" s="681"/>
      <c r="BW308" s="681"/>
      <c r="BX308" s="681"/>
      <c r="BY308" s="681"/>
      <c r="BZ308" s="681"/>
      <c r="CA308" s="681"/>
      <c r="CB308" s="681"/>
      <c r="CC308" s="681"/>
      <c r="CD308" s="681"/>
      <c r="CE308" s="681"/>
      <c r="CF308" s="681"/>
      <c r="CG308" s="681"/>
      <c r="CH308" s="681"/>
      <c r="CI308" s="681"/>
      <c r="CJ308" s="681"/>
      <c r="CK308" s="681"/>
      <c r="CL308" s="681"/>
      <c r="CM308" s="681"/>
      <c r="CN308" s="681"/>
      <c r="CO308" s="681"/>
      <c r="CP308" s="681"/>
      <c r="CQ308" s="681"/>
      <c r="CR308" s="681"/>
      <c r="CS308" s="681"/>
      <c r="CT308" s="681"/>
      <c r="CU308" s="681"/>
      <c r="CV308" s="681"/>
      <c r="CW308" s="681"/>
      <c r="CX308" s="681"/>
      <c r="CY308" s="681"/>
      <c r="CZ308" s="681"/>
      <c r="DA308" s="681"/>
      <c r="DB308" s="681"/>
      <c r="DC308" s="681"/>
      <c r="DD308" s="681"/>
      <c r="DE308" s="681"/>
      <c r="DF308" s="681"/>
      <c r="DG308" s="681"/>
      <c r="DH308" s="681"/>
    </row>
    <row r="309" spans="1:112" s="45" customFormat="1" ht="24" customHeight="1">
      <c r="A309" t="s">
        <v>1292</v>
      </c>
      <c r="B309" s="49"/>
      <c r="C309" s="538"/>
      <c r="D309" s="628" t="s">
        <v>1292</v>
      </c>
      <c r="E309" s="528" t="s">
        <v>2693</v>
      </c>
      <c r="F309" s="528"/>
      <c r="G309" s="529"/>
      <c r="H309" s="530" t="s">
        <v>2694</v>
      </c>
      <c r="I309" s="530"/>
      <c r="J309" s="526" t="s">
        <v>2128</v>
      </c>
      <c r="K309" s="687">
        <f>Q309+AO309+BM309+CK309</f>
        <v>0</v>
      </c>
      <c r="L309" s="681"/>
      <c r="M309" s="687">
        <f>S309+AQ309+BO309+CM309</f>
        <v>0</v>
      </c>
      <c r="N309" s="681"/>
      <c r="O309" s="687">
        <f>IFERROR(M309-K309,"-")</f>
        <v>0</v>
      </c>
      <c r="P309" s="688" t="str">
        <f>IFERROR(M309/K309,"-")</f>
        <v>-</v>
      </c>
      <c r="Q309" s="687">
        <f>W309+AC309+AI309</f>
        <v>0</v>
      </c>
      <c r="R309" s="681"/>
      <c r="S309" s="687">
        <f>Y309+AE309+AK309</f>
        <v>0</v>
      </c>
      <c r="T309" s="681"/>
      <c r="U309" s="687">
        <f>IFERROR(S309-Q309,"-")</f>
        <v>0</v>
      </c>
      <c r="V309" s="688" t="str">
        <f>IFERROR(S309/Q309,"-")</f>
        <v>-</v>
      </c>
      <c r="W309" s="687">
        <f>W12+W306-W69-W95</f>
        <v>0</v>
      </c>
      <c r="X309" s="681"/>
      <c r="Y309" s="687">
        <f>Y12+Y306-Y69-Y95</f>
        <v>0</v>
      </c>
      <c r="Z309" s="681"/>
      <c r="AA309" s="687">
        <f>IFERROR(Y309-W309,"-")</f>
        <v>0</v>
      </c>
      <c r="AB309" s="688" t="str">
        <f>IFERROR(Y309/W309,"-")</f>
        <v>-</v>
      </c>
      <c r="AC309" s="687">
        <f>AC12+AC306-AC69-AC95</f>
        <v>0</v>
      </c>
      <c r="AD309" s="681"/>
      <c r="AE309" s="687">
        <f>AE12+AE306-AE69-AE95</f>
        <v>0</v>
      </c>
      <c r="AF309" s="681"/>
      <c r="AG309" s="687">
        <f>IFERROR(AE309-AC309,"-")</f>
        <v>0</v>
      </c>
      <c r="AH309" s="688" t="str">
        <f>IFERROR(AE309/AC309,"-")</f>
        <v>-</v>
      </c>
      <c r="AI309" s="687">
        <f>AI12+AI306-AI69-AI95</f>
        <v>0</v>
      </c>
      <c r="AJ309" s="681"/>
      <c r="AK309" s="687">
        <f>AK12+AK306-AK69-AK95</f>
        <v>0</v>
      </c>
      <c r="AL309" s="681"/>
      <c r="AM309" s="687">
        <f>IFERROR(AK309-AI309,"-")</f>
        <v>0</v>
      </c>
      <c r="AN309" s="688" t="str">
        <f>IFERROR(AK309/AI309,"-")</f>
        <v>-</v>
      </c>
      <c r="AO309" s="687">
        <f>AU309+BA309+BG309</f>
        <v>0</v>
      </c>
      <c r="AP309" s="681"/>
      <c r="AQ309" s="687">
        <f>AW309+BC309+BI309</f>
        <v>0</v>
      </c>
      <c r="AR309" s="681"/>
      <c r="AS309" s="687">
        <f>IFERROR(AQ309-AO309,"-")</f>
        <v>0</v>
      </c>
      <c r="AT309" s="688" t="str">
        <f>IFERROR(AQ309/AO309,"-")</f>
        <v>-</v>
      </c>
      <c r="AU309" s="687">
        <f>AU12+AU306-AU69-AU95</f>
        <v>0</v>
      </c>
      <c r="AV309" s="681"/>
      <c r="AW309" s="687">
        <f>AW12+AW306-AW69-AW95</f>
        <v>0</v>
      </c>
      <c r="AX309" s="681"/>
      <c r="AY309" s="687">
        <f>IFERROR(AW309-AU309,"-")</f>
        <v>0</v>
      </c>
      <c r="AZ309" s="688" t="str">
        <f>IFERROR(AW309/AU309,"-")</f>
        <v>-</v>
      </c>
      <c r="BA309" s="687">
        <f>BA12+BA306-BA69-BA95</f>
        <v>0</v>
      </c>
      <c r="BB309" s="681"/>
      <c r="BC309" s="687">
        <f>BC12+BC306-BC69-BC95</f>
        <v>0</v>
      </c>
      <c r="BD309" s="681"/>
      <c r="BE309" s="687">
        <f>IFERROR(BC309-BA309,"-")</f>
        <v>0</v>
      </c>
      <c r="BF309" s="688" t="str">
        <f>IFERROR(BC309/BA309,"-")</f>
        <v>-</v>
      </c>
      <c r="BG309" s="687">
        <f>BG12+BG306-BG69-BG95</f>
        <v>0</v>
      </c>
      <c r="BH309" s="681"/>
      <c r="BI309" s="687">
        <f>BI12+BI306-BI69-BI95</f>
        <v>0</v>
      </c>
      <c r="BJ309" s="681"/>
      <c r="BK309" s="687">
        <f>IFERROR(BI309-BG309,"-")</f>
        <v>0</v>
      </c>
      <c r="BL309" s="688" t="str">
        <f>IFERROR(BI309/BG309,"-")</f>
        <v>-</v>
      </c>
      <c r="BM309" s="687">
        <f>BS309+BY309+CE309</f>
        <v>0</v>
      </c>
      <c r="BN309" s="681"/>
      <c r="BO309" s="687">
        <f>BU309+CA309+CG309</f>
        <v>0</v>
      </c>
      <c r="BP309" s="681"/>
      <c r="BQ309" s="687">
        <f>IFERROR(BO309-BM309,"-")</f>
        <v>0</v>
      </c>
      <c r="BR309" s="688" t="str">
        <f>IFERROR(BO309/BM309,"-")</f>
        <v>-</v>
      </c>
      <c r="BS309" s="687">
        <f>BS12+BS306-BS69-BS95</f>
        <v>0</v>
      </c>
      <c r="BT309" s="681"/>
      <c r="BU309" s="687">
        <f>BU12+BU306-BU69-BU95</f>
        <v>0</v>
      </c>
      <c r="BV309" s="681"/>
      <c r="BW309" s="687">
        <f>IFERROR(BU309-BS309,"-")</f>
        <v>0</v>
      </c>
      <c r="BX309" s="688" t="str">
        <f>IFERROR(BU309/BS309,"-")</f>
        <v>-</v>
      </c>
      <c r="BY309" s="687">
        <f>BY12+BY306-BY69-BY95</f>
        <v>0</v>
      </c>
      <c r="BZ309" s="681"/>
      <c r="CA309" s="687">
        <f>CA12+CA306-CA69-CA95</f>
        <v>0</v>
      </c>
      <c r="CB309" s="681"/>
      <c r="CC309" s="687">
        <f>IFERROR(CA309-BY309,"-")</f>
        <v>0</v>
      </c>
      <c r="CD309" s="688" t="str">
        <f>IFERROR(CA309/BY309,"-")</f>
        <v>-</v>
      </c>
      <c r="CE309" s="687">
        <f>CE12+CE306-CE69-CE95</f>
        <v>0</v>
      </c>
      <c r="CF309" s="681"/>
      <c r="CG309" s="687">
        <f>CG12+CG306-CG69-CG95</f>
        <v>0</v>
      </c>
      <c r="CH309" s="681"/>
      <c r="CI309" s="687">
        <f>IFERROR(CG309-CE309,"-")</f>
        <v>0</v>
      </c>
      <c r="CJ309" s="688" t="str">
        <f>IFERROR(CG309/CE309,"-")</f>
        <v>-</v>
      </c>
      <c r="CK309" s="687">
        <f>CQ309+CW309+DC309</f>
        <v>0</v>
      </c>
      <c r="CL309" s="681"/>
      <c r="CM309" s="687">
        <f>CS309+CY309+DE309</f>
        <v>0</v>
      </c>
      <c r="CN309" s="681"/>
      <c r="CO309" s="687">
        <f>IFERROR(CM309-CK309,"-")</f>
        <v>0</v>
      </c>
      <c r="CP309" s="688" t="str">
        <f>IFERROR(CM309/CK309,"-")</f>
        <v>-</v>
      </c>
      <c r="CQ309" s="687">
        <f>CQ12+CQ306-CQ69-CQ95</f>
        <v>0</v>
      </c>
      <c r="CR309" s="681"/>
      <c r="CS309" s="687">
        <f>CS12+CS306-CS69-CS95</f>
        <v>0</v>
      </c>
      <c r="CT309" s="681"/>
      <c r="CU309" s="687">
        <f>IFERROR(CS309-CQ309,"-")</f>
        <v>0</v>
      </c>
      <c r="CV309" s="688" t="str">
        <f>IFERROR(CS309/CQ309,"-")</f>
        <v>-</v>
      </c>
      <c r="CW309" s="687">
        <f>CW12+CW306-CW69-CW95</f>
        <v>0</v>
      </c>
      <c r="CX309" s="681"/>
      <c r="CY309" s="687">
        <f>CY12+CY306-CY69-CY95</f>
        <v>0</v>
      </c>
      <c r="CZ309" s="681"/>
      <c r="DA309" s="687">
        <f>IFERROR(CY309-CW309,"-")</f>
        <v>0</v>
      </c>
      <c r="DB309" s="688" t="str">
        <f>IFERROR(CY309/CW309,"-")</f>
        <v>-</v>
      </c>
      <c r="DC309" s="687">
        <f>DC12+DC306-DC69-DC95</f>
        <v>0</v>
      </c>
      <c r="DD309" s="681"/>
      <c r="DE309" s="687">
        <f>DE12+DE306-DE69-DE95</f>
        <v>0</v>
      </c>
      <c r="DF309" s="681"/>
      <c r="DG309" s="687">
        <f>IFERROR(DE309-DC309,"-")</f>
        <v>0</v>
      </c>
      <c r="DH309" s="688" t="str">
        <f>IFERROR(DE309/DC309,"-")</f>
        <v>-</v>
      </c>
    </row>
    <row r="310" spans="1:112" s="45" customFormat="1" ht="24" customHeight="1">
      <c r="A310" t="s">
        <v>1622</v>
      </c>
      <c r="B310" s="49"/>
      <c r="C310" s="538"/>
      <c r="D310" s="628" t="s">
        <v>1622</v>
      </c>
      <c r="E310" s="528" t="s">
        <v>2695</v>
      </c>
      <c r="F310" s="528"/>
      <c r="G310" s="529"/>
      <c r="H310" s="530" t="s">
        <v>2696</v>
      </c>
      <c r="I310" s="530"/>
      <c r="J310" s="526" t="s">
        <v>2128</v>
      </c>
      <c r="K310" s="687">
        <f>Q310+AO310+BM310+CK310</f>
        <v>-1.817000000000462</v>
      </c>
      <c r="L310" s="681"/>
      <c r="M310" s="687">
        <f>S310+AQ310+BO310+CM310</f>
        <v>0</v>
      </c>
      <c r="N310" s="681"/>
      <c r="O310" s="687">
        <f>IFERROR(M310-K310,"-")</f>
        <v>1.817000000000462</v>
      </c>
      <c r="P310" s="688">
        <f>IFERROR(M310/K310,"-")</f>
        <v>0</v>
      </c>
      <c r="Q310" s="687">
        <f>W310+AC310+AI310</f>
        <v>-0.61300000000028376</v>
      </c>
      <c r="R310" s="681"/>
      <c r="S310" s="687">
        <f>Y310+AE310+AK310</f>
        <v>0</v>
      </c>
      <c r="T310" s="681"/>
      <c r="U310" s="687">
        <f>IFERROR(S310-Q310,"-")</f>
        <v>0.61300000000028376</v>
      </c>
      <c r="V310" s="688">
        <f>IFERROR(S310/Q310,"-")</f>
        <v>0</v>
      </c>
      <c r="W310" s="687">
        <f>W13+W307-W70-W96</f>
        <v>-0.1590000000001055</v>
      </c>
      <c r="X310" s="681"/>
      <c r="Y310" s="687">
        <f>Y13+Y307-Y70-Y96</f>
        <v>0</v>
      </c>
      <c r="Z310" s="681"/>
      <c r="AA310" s="687">
        <f>IFERROR(Y310-W310,"-")</f>
        <v>0.1590000000001055</v>
      </c>
      <c r="AB310" s="688">
        <f>IFERROR(Y310/W310,"-")</f>
        <v>0</v>
      </c>
      <c r="AC310" s="687">
        <f>AC13+AC307-AC70-AC96</f>
        <v>-0.21600000000012187</v>
      </c>
      <c r="AD310" s="681"/>
      <c r="AE310" s="687">
        <f>AE13+AE307-AE70-AE96</f>
        <v>0</v>
      </c>
      <c r="AF310" s="681"/>
      <c r="AG310" s="687">
        <f>IFERROR(AE310-AC310,"-")</f>
        <v>0.21600000000012187</v>
      </c>
      <c r="AH310" s="688">
        <f>IFERROR(AE310/AC310,"-")</f>
        <v>0</v>
      </c>
      <c r="AI310" s="687">
        <f>AI13+AI307-AI70-AI96</f>
        <v>-0.23800000000005639</v>
      </c>
      <c r="AJ310" s="681"/>
      <c r="AK310" s="687">
        <f>AK13+AK307-AK70-AK96</f>
        <v>0</v>
      </c>
      <c r="AL310" s="681"/>
      <c r="AM310" s="687">
        <f>IFERROR(AK310-AI310,"-")</f>
        <v>0.23800000000005639</v>
      </c>
      <c r="AN310" s="688">
        <f>IFERROR(AK310/AI310,"-")</f>
        <v>0</v>
      </c>
      <c r="AO310" s="687">
        <f>AU310+BA310+BG310</f>
        <v>-0.61200000000008004</v>
      </c>
      <c r="AP310" s="681"/>
      <c r="AQ310" s="687">
        <f>AW310+BC310+BI310</f>
        <v>0</v>
      </c>
      <c r="AR310" s="681"/>
      <c r="AS310" s="687">
        <f>IFERROR(AQ310-AO310,"-")</f>
        <v>0.61200000000008004</v>
      </c>
      <c r="AT310" s="688">
        <f>IFERROR(AQ310/AO310,"-")</f>
        <v>0</v>
      </c>
      <c r="AU310" s="687">
        <f>AU13+AU307-AU70-AU96</f>
        <v>-0.19900000000006912</v>
      </c>
      <c r="AV310" s="681"/>
      <c r="AW310" s="687">
        <f>AW13+AW307-AW70-AW96</f>
        <v>0</v>
      </c>
      <c r="AX310" s="681"/>
      <c r="AY310" s="687">
        <f>IFERROR(AW310-AU310,"-")</f>
        <v>0.19900000000006912</v>
      </c>
      <c r="AZ310" s="688">
        <f>IFERROR(AW310/AU310,"-")</f>
        <v>0</v>
      </c>
      <c r="BA310" s="687">
        <f>BA13+BA307-BA70-BA96</f>
        <v>-0.20500000000015461</v>
      </c>
      <c r="BB310" s="681"/>
      <c r="BC310" s="687">
        <f>BC13+BC307-BC70-BC96</f>
        <v>0</v>
      </c>
      <c r="BD310" s="681"/>
      <c r="BE310" s="687">
        <f>IFERROR(BC310-BA310,"-")</f>
        <v>0.20500000000015461</v>
      </c>
      <c r="BF310" s="688">
        <f>IFERROR(BC310/BA310,"-")</f>
        <v>0</v>
      </c>
      <c r="BG310" s="687">
        <f>BG13+BG307-BG70-BG96</f>
        <v>-0.2079999999998563</v>
      </c>
      <c r="BH310" s="681"/>
      <c r="BI310" s="687">
        <f>BI13+BI307-BI70-BI96</f>
        <v>0</v>
      </c>
      <c r="BJ310" s="681"/>
      <c r="BK310" s="687">
        <f>IFERROR(BI310-BG310,"-")</f>
        <v>0.2079999999998563</v>
      </c>
      <c r="BL310" s="688">
        <f>IFERROR(BI310/BG310,"-")</f>
        <v>0</v>
      </c>
      <c r="BM310" s="687">
        <f>BS310+BY310+CE310</f>
        <v>-0.33699999999976171</v>
      </c>
      <c r="BN310" s="681"/>
      <c r="BO310" s="687">
        <f>BU310+CA310+CG310</f>
        <v>0</v>
      </c>
      <c r="BP310" s="681"/>
      <c r="BQ310" s="687">
        <f>IFERROR(BO310-BM310,"-")</f>
        <v>0.33699999999976171</v>
      </c>
      <c r="BR310" s="688">
        <f>IFERROR(BO310/BM310,"-")</f>
        <v>0</v>
      </c>
      <c r="BS310" s="687">
        <f>BS13+BS307-BS70-BS96</f>
        <v>-5.6000000000040018E-2</v>
      </c>
      <c r="BT310" s="681"/>
      <c r="BU310" s="687">
        <f>BU13+BU307-BU70-BU96</f>
        <v>0</v>
      </c>
      <c r="BV310" s="681"/>
      <c r="BW310" s="687">
        <f>IFERROR(BU310-BS310,"-")</f>
        <v>5.6000000000040018E-2</v>
      </c>
      <c r="BX310" s="688">
        <f>IFERROR(BU310/BS310,"-")</f>
        <v>0</v>
      </c>
      <c r="BY310" s="687">
        <f>BY13+BY307-BY70-BY96</f>
        <v>-8.4000000000060027E-2</v>
      </c>
      <c r="BZ310" s="681"/>
      <c r="CA310" s="687">
        <f>CA13+CA307-CA70-CA96</f>
        <v>0</v>
      </c>
      <c r="CB310" s="681"/>
      <c r="CC310" s="687">
        <f>IFERROR(CA310-BY310,"-")</f>
        <v>8.4000000000060027E-2</v>
      </c>
      <c r="CD310" s="688">
        <f>IFERROR(CA310/BY310,"-")</f>
        <v>0</v>
      </c>
      <c r="CE310" s="687">
        <f>CE13+CE307-CE70-CE96</f>
        <v>-0.19699999999966167</v>
      </c>
      <c r="CF310" s="681"/>
      <c r="CG310" s="687">
        <f>CG13+CG307-CG70-CG96</f>
        <v>0</v>
      </c>
      <c r="CH310" s="681"/>
      <c r="CI310" s="687">
        <f>IFERROR(CG310-CE310,"-")</f>
        <v>0.19699999999966167</v>
      </c>
      <c r="CJ310" s="688">
        <f>IFERROR(CG310/CE310,"-")</f>
        <v>0</v>
      </c>
      <c r="CK310" s="687">
        <f>CQ310+CW310+DC310</f>
        <v>-0.25500000000033651</v>
      </c>
      <c r="CL310" s="681"/>
      <c r="CM310" s="687">
        <f>CS310+CY310+DE310</f>
        <v>0</v>
      </c>
      <c r="CN310" s="681"/>
      <c r="CO310" s="687">
        <f>IFERROR(CM310-CK310,"-")</f>
        <v>0.25500000000033651</v>
      </c>
      <c r="CP310" s="688">
        <f>IFERROR(CM310/CK310,"-")</f>
        <v>0</v>
      </c>
      <c r="CQ310" s="687">
        <f>CQ13+CQ307-CQ70-CQ96</f>
        <v>-5.2000000000020918E-2</v>
      </c>
      <c r="CR310" s="681"/>
      <c r="CS310" s="687">
        <f>CS13+CS307-CS70-CS96</f>
        <v>0</v>
      </c>
      <c r="CT310" s="681"/>
      <c r="CU310" s="687">
        <f>IFERROR(CS310-CQ310,"-")</f>
        <v>5.2000000000020918E-2</v>
      </c>
      <c r="CV310" s="688">
        <f>IFERROR(CS310/CQ310,"-")</f>
        <v>0</v>
      </c>
      <c r="CW310" s="687">
        <f>CW13+CW307-CW70-CW96</f>
        <v>-0.14400000000023283</v>
      </c>
      <c r="CX310" s="681"/>
      <c r="CY310" s="687">
        <f>CY13+CY307-CY70-CY96</f>
        <v>0</v>
      </c>
      <c r="CZ310" s="681"/>
      <c r="DA310" s="687">
        <f>IFERROR(CY310-CW310,"-")</f>
        <v>0.14400000000023283</v>
      </c>
      <c r="DB310" s="688">
        <f>IFERROR(CY310/CW310,"-")</f>
        <v>0</v>
      </c>
      <c r="DC310" s="687">
        <f>DC13+DC307-DC70-DC96</f>
        <v>-5.9000000000082764E-2</v>
      </c>
      <c r="DD310" s="681"/>
      <c r="DE310" s="687">
        <f>DE13+DE307-DE70-DE96</f>
        <v>0</v>
      </c>
      <c r="DF310" s="681"/>
      <c r="DG310" s="687">
        <f>IFERROR(DE310-DC310,"-")</f>
        <v>5.9000000000082764E-2</v>
      </c>
      <c r="DH310" s="688">
        <f>IFERROR(DE310/DC310,"-")</f>
        <v>0</v>
      </c>
    </row>
    <row r="311" spans="1:112" s="45" customFormat="1" ht="24" customHeight="1">
      <c r="A311" t="s">
        <v>2133</v>
      </c>
      <c r="B311" s="49"/>
      <c r="C311" s="538"/>
      <c r="D311" s="628" t="s">
        <v>2133</v>
      </c>
      <c r="E311" s="528" t="s">
        <v>2697</v>
      </c>
      <c r="F311" s="528"/>
      <c r="G311" s="529"/>
      <c r="H311" s="530" t="s">
        <v>2698</v>
      </c>
      <c r="I311" s="530"/>
      <c r="J311" s="526" t="s">
        <v>2128</v>
      </c>
      <c r="K311" s="687">
        <f>Q311+AO311+BM311+CK311</f>
        <v>0</v>
      </c>
      <c r="L311" s="681"/>
      <c r="M311" s="687">
        <f>S311+AQ311+BO311+CM311</f>
        <v>0</v>
      </c>
      <c r="N311" s="681"/>
      <c r="O311" s="687">
        <f>IFERROR(M311-K311,"-")</f>
        <v>0</v>
      </c>
      <c r="P311" s="688" t="str">
        <f>IFERROR(M311/K311,"-")</f>
        <v>-</v>
      </c>
      <c r="Q311" s="687">
        <f>W311+AC311+AI311</f>
        <v>0</v>
      </c>
      <c r="R311" s="681"/>
      <c r="S311" s="687">
        <f>Y311+AE311+AK311</f>
        <v>0</v>
      </c>
      <c r="T311" s="681"/>
      <c r="U311" s="687">
        <f>IFERROR(S311-Q311,"-")</f>
        <v>0</v>
      </c>
      <c r="V311" s="688" t="str">
        <f>IFERROR(S311/Q311,"-")</f>
        <v>-</v>
      </c>
      <c r="W311" s="687">
        <f>W14-W71-W97</f>
        <v>0</v>
      </c>
      <c r="X311" s="681"/>
      <c r="Y311" s="687">
        <f>Y14-Y71-Y97</f>
        <v>0</v>
      </c>
      <c r="Z311" s="681"/>
      <c r="AA311" s="687">
        <f>IFERROR(Y311-W311,"-")</f>
        <v>0</v>
      </c>
      <c r="AB311" s="688" t="str">
        <f>IFERROR(Y311/W311,"-")</f>
        <v>-</v>
      </c>
      <c r="AC311" s="687">
        <f>AC14-AC71-AC97</f>
        <v>0</v>
      </c>
      <c r="AD311" s="681"/>
      <c r="AE311" s="687">
        <f>AE14-AE71-AE97</f>
        <v>0</v>
      </c>
      <c r="AF311" s="681"/>
      <c r="AG311" s="687">
        <f>IFERROR(AE311-AC311,"-")</f>
        <v>0</v>
      </c>
      <c r="AH311" s="688" t="str">
        <f>IFERROR(AE311/AC311,"-")</f>
        <v>-</v>
      </c>
      <c r="AI311" s="687">
        <f>AI14-AI71-AI97</f>
        <v>0</v>
      </c>
      <c r="AJ311" s="681"/>
      <c r="AK311" s="687">
        <f>AK14-AK71-AK97</f>
        <v>0</v>
      </c>
      <c r="AL311" s="681"/>
      <c r="AM311" s="687">
        <f>IFERROR(AK311-AI311,"-")</f>
        <v>0</v>
      </c>
      <c r="AN311" s="688" t="str">
        <f>IFERROR(AK311/AI311,"-")</f>
        <v>-</v>
      </c>
      <c r="AO311" s="687">
        <f>AU311+BA311+BG311</f>
        <v>0</v>
      </c>
      <c r="AP311" s="681"/>
      <c r="AQ311" s="687">
        <f>AW311+BC311+BI311</f>
        <v>0</v>
      </c>
      <c r="AR311" s="681"/>
      <c r="AS311" s="687">
        <f>IFERROR(AQ311-AO311,"-")</f>
        <v>0</v>
      </c>
      <c r="AT311" s="688" t="str">
        <f>IFERROR(AQ311/AO311,"-")</f>
        <v>-</v>
      </c>
      <c r="AU311" s="687">
        <f>AU14-AU71-AU97</f>
        <v>0</v>
      </c>
      <c r="AV311" s="681"/>
      <c r="AW311" s="687">
        <f>AW14-AW71-AW97</f>
        <v>0</v>
      </c>
      <c r="AX311" s="681"/>
      <c r="AY311" s="687">
        <f>IFERROR(AW311-AU311,"-")</f>
        <v>0</v>
      </c>
      <c r="AZ311" s="688" t="str">
        <f>IFERROR(AW311/AU311,"-")</f>
        <v>-</v>
      </c>
      <c r="BA311" s="687">
        <f>BA14-BA71-BA97</f>
        <v>0</v>
      </c>
      <c r="BB311" s="681"/>
      <c r="BC311" s="687">
        <f>BC14-BC71-BC97</f>
        <v>0</v>
      </c>
      <c r="BD311" s="681"/>
      <c r="BE311" s="687">
        <f>IFERROR(BC311-BA311,"-")</f>
        <v>0</v>
      </c>
      <c r="BF311" s="688" t="str">
        <f>IFERROR(BC311/BA311,"-")</f>
        <v>-</v>
      </c>
      <c r="BG311" s="687">
        <f>BG14-BG71-BG97</f>
        <v>0</v>
      </c>
      <c r="BH311" s="681"/>
      <c r="BI311" s="687">
        <f>BI14-BI71-BI97</f>
        <v>0</v>
      </c>
      <c r="BJ311" s="681"/>
      <c r="BK311" s="687">
        <f>IFERROR(BI311-BG311,"-")</f>
        <v>0</v>
      </c>
      <c r="BL311" s="688" t="str">
        <f>IFERROR(BI311/BG311,"-")</f>
        <v>-</v>
      </c>
      <c r="BM311" s="687">
        <f>BS311+BY311+CE311</f>
        <v>0</v>
      </c>
      <c r="BN311" s="681"/>
      <c r="BO311" s="687">
        <f>BU311+CA311+CG311</f>
        <v>0</v>
      </c>
      <c r="BP311" s="681"/>
      <c r="BQ311" s="687">
        <f>IFERROR(BO311-BM311,"-")</f>
        <v>0</v>
      </c>
      <c r="BR311" s="688" t="str">
        <f>IFERROR(BO311/BM311,"-")</f>
        <v>-</v>
      </c>
      <c r="BS311" s="687">
        <f>BS14-BS71-BS97</f>
        <v>0</v>
      </c>
      <c r="BT311" s="681"/>
      <c r="BU311" s="687">
        <f>BU14-BU71-BU97</f>
        <v>0</v>
      </c>
      <c r="BV311" s="681"/>
      <c r="BW311" s="687">
        <f>IFERROR(BU311-BS311,"-")</f>
        <v>0</v>
      </c>
      <c r="BX311" s="688" t="str">
        <f>IFERROR(BU311/BS311,"-")</f>
        <v>-</v>
      </c>
      <c r="BY311" s="687">
        <f>BY14-BY71-BY97</f>
        <v>0</v>
      </c>
      <c r="BZ311" s="681"/>
      <c r="CA311" s="687">
        <f>CA14-CA71-CA97</f>
        <v>0</v>
      </c>
      <c r="CB311" s="681"/>
      <c r="CC311" s="687">
        <f>IFERROR(CA311-BY311,"-")</f>
        <v>0</v>
      </c>
      <c r="CD311" s="688" t="str">
        <f>IFERROR(CA311/BY311,"-")</f>
        <v>-</v>
      </c>
      <c r="CE311" s="687">
        <f>CE14-CE71-CE97</f>
        <v>0</v>
      </c>
      <c r="CF311" s="681"/>
      <c r="CG311" s="687">
        <f>CG14-CG71-CG97</f>
        <v>0</v>
      </c>
      <c r="CH311" s="681"/>
      <c r="CI311" s="687">
        <f>IFERROR(CG311-CE311,"-")</f>
        <v>0</v>
      </c>
      <c r="CJ311" s="688" t="str">
        <f>IFERROR(CG311/CE311,"-")</f>
        <v>-</v>
      </c>
      <c r="CK311" s="687">
        <f>CQ311+CW311+DC311</f>
        <v>0</v>
      </c>
      <c r="CL311" s="681"/>
      <c r="CM311" s="687">
        <f>CS311+CY311+DE311</f>
        <v>0</v>
      </c>
      <c r="CN311" s="681"/>
      <c r="CO311" s="687">
        <f>IFERROR(CM311-CK311,"-")</f>
        <v>0</v>
      </c>
      <c r="CP311" s="688" t="str">
        <f>IFERROR(CM311/CK311,"-")</f>
        <v>-</v>
      </c>
      <c r="CQ311" s="687">
        <f>CQ14-CQ71-CQ97</f>
        <v>0</v>
      </c>
      <c r="CR311" s="681"/>
      <c r="CS311" s="687">
        <f>CS14-CS71-CS97</f>
        <v>0</v>
      </c>
      <c r="CT311" s="681"/>
      <c r="CU311" s="687">
        <f>IFERROR(CS311-CQ311,"-")</f>
        <v>0</v>
      </c>
      <c r="CV311" s="688" t="str">
        <f>IFERROR(CS311/CQ311,"-")</f>
        <v>-</v>
      </c>
      <c r="CW311" s="687">
        <f>CW14-CW71-CW97</f>
        <v>0</v>
      </c>
      <c r="CX311" s="681"/>
      <c r="CY311" s="687">
        <f>CY14-CY71-CY97</f>
        <v>0</v>
      </c>
      <c r="CZ311" s="681"/>
      <c r="DA311" s="687">
        <f>IFERROR(CY311-CW311,"-")</f>
        <v>0</v>
      </c>
      <c r="DB311" s="688" t="str">
        <f>IFERROR(CY311/CW311,"-")</f>
        <v>-</v>
      </c>
      <c r="DC311" s="687">
        <f>DC14-DC71-DC97</f>
        <v>0</v>
      </c>
      <c r="DD311" s="681"/>
      <c r="DE311" s="687">
        <f>DE14-DE71-DE97</f>
        <v>0</v>
      </c>
      <c r="DF311" s="681"/>
      <c r="DG311" s="687">
        <f>IFERROR(DE311-DC311,"-")</f>
        <v>0</v>
      </c>
      <c r="DH311" s="688" t="str">
        <f>IFERROR(DE311/DC311,"-")</f>
        <v>-</v>
      </c>
    </row>
    <row r="312" spans="1:112" s="45" customFormat="1" ht="24" customHeight="1">
      <c r="A312" t="s">
        <v>2136</v>
      </c>
      <c r="B312" s="49"/>
      <c r="C312" s="538"/>
      <c r="D312" s="628" t="s">
        <v>2136</v>
      </c>
      <c r="E312" s="528" t="s">
        <v>2699</v>
      </c>
      <c r="F312" s="528"/>
      <c r="G312" s="529"/>
      <c r="H312" s="530" t="s">
        <v>2700</v>
      </c>
      <c r="I312" s="530"/>
      <c r="J312" s="526" t="s">
        <v>2128</v>
      </c>
      <c r="K312" s="687">
        <f>Q312+AO312+BM312+CK312</f>
        <v>0</v>
      </c>
      <c r="L312" s="681"/>
      <c r="M312" s="687">
        <f>S312+AQ312+BO312+CM312</f>
        <v>0</v>
      </c>
      <c r="N312" s="681"/>
      <c r="O312" s="687">
        <f>IFERROR(M312-K312,"-")</f>
        <v>0</v>
      </c>
      <c r="P312" s="688" t="str">
        <f>IFERROR(M312/K312,"-")</f>
        <v>-</v>
      </c>
      <c r="Q312" s="687">
        <f>W312+AC312+AI312</f>
        <v>0</v>
      </c>
      <c r="R312" s="681"/>
      <c r="S312" s="687">
        <f>Y312+AE312+AK312</f>
        <v>0</v>
      </c>
      <c r="T312" s="681"/>
      <c r="U312" s="687">
        <f>IFERROR(S312-Q312,"-")</f>
        <v>0</v>
      </c>
      <c r="V312" s="688" t="str">
        <f>IFERROR(S312/Q312,"-")</f>
        <v>-</v>
      </c>
      <c r="W312" s="687">
        <f>W15-W72-W98</f>
        <v>0</v>
      </c>
      <c r="X312" s="681"/>
      <c r="Y312" s="687">
        <f>Y15-Y72-Y98</f>
        <v>0</v>
      </c>
      <c r="Z312" s="681"/>
      <c r="AA312" s="687">
        <f>IFERROR(Y312-W312,"-")</f>
        <v>0</v>
      </c>
      <c r="AB312" s="688" t="str">
        <f>IFERROR(Y312/W312,"-")</f>
        <v>-</v>
      </c>
      <c r="AC312" s="687">
        <f>AC15-AC72-AC98</f>
        <v>0</v>
      </c>
      <c r="AD312" s="681"/>
      <c r="AE312" s="687">
        <f>AE15-AE72-AE98</f>
        <v>0</v>
      </c>
      <c r="AF312" s="681"/>
      <c r="AG312" s="687">
        <f>IFERROR(AE312-AC312,"-")</f>
        <v>0</v>
      </c>
      <c r="AH312" s="688" t="str">
        <f>IFERROR(AE312/AC312,"-")</f>
        <v>-</v>
      </c>
      <c r="AI312" s="687">
        <f>AI15-AI72-AI98</f>
        <v>0</v>
      </c>
      <c r="AJ312" s="681"/>
      <c r="AK312" s="687">
        <f>AK15-AK72-AK98</f>
        <v>0</v>
      </c>
      <c r="AL312" s="681"/>
      <c r="AM312" s="687">
        <f>IFERROR(AK312-AI312,"-")</f>
        <v>0</v>
      </c>
      <c r="AN312" s="688" t="str">
        <f>IFERROR(AK312/AI312,"-")</f>
        <v>-</v>
      </c>
      <c r="AO312" s="687">
        <f>AU312+BA312+BG312</f>
        <v>0</v>
      </c>
      <c r="AP312" s="681"/>
      <c r="AQ312" s="687">
        <f>AW312+BC312+BI312</f>
        <v>0</v>
      </c>
      <c r="AR312" s="681"/>
      <c r="AS312" s="687">
        <f>IFERROR(AQ312-AO312,"-")</f>
        <v>0</v>
      </c>
      <c r="AT312" s="688" t="str">
        <f>IFERROR(AQ312/AO312,"-")</f>
        <v>-</v>
      </c>
      <c r="AU312" s="687">
        <f>AU15-AU72-AU98</f>
        <v>0</v>
      </c>
      <c r="AV312" s="681"/>
      <c r="AW312" s="687">
        <f>AW15-AW72-AW98</f>
        <v>0</v>
      </c>
      <c r="AX312" s="681"/>
      <c r="AY312" s="687">
        <f>IFERROR(AW312-AU312,"-")</f>
        <v>0</v>
      </c>
      <c r="AZ312" s="688" t="str">
        <f>IFERROR(AW312/AU312,"-")</f>
        <v>-</v>
      </c>
      <c r="BA312" s="687">
        <f>BA15-BA72-BA98</f>
        <v>0</v>
      </c>
      <c r="BB312" s="681"/>
      <c r="BC312" s="687">
        <f>BC15-BC72-BC98</f>
        <v>0</v>
      </c>
      <c r="BD312" s="681"/>
      <c r="BE312" s="687">
        <f>IFERROR(BC312-BA312,"-")</f>
        <v>0</v>
      </c>
      <c r="BF312" s="688" t="str">
        <f>IFERROR(BC312/BA312,"-")</f>
        <v>-</v>
      </c>
      <c r="BG312" s="687">
        <f>BG15-BG72-BG98</f>
        <v>0</v>
      </c>
      <c r="BH312" s="681"/>
      <c r="BI312" s="687">
        <f>BI15-BI72-BI98</f>
        <v>0</v>
      </c>
      <c r="BJ312" s="681"/>
      <c r="BK312" s="687">
        <f>IFERROR(BI312-BG312,"-")</f>
        <v>0</v>
      </c>
      <c r="BL312" s="688" t="str">
        <f>IFERROR(BI312/BG312,"-")</f>
        <v>-</v>
      </c>
      <c r="BM312" s="687">
        <f>BS312+BY312+CE312</f>
        <v>0</v>
      </c>
      <c r="BN312" s="681"/>
      <c r="BO312" s="687">
        <f>BU312+CA312+CG312</f>
        <v>0</v>
      </c>
      <c r="BP312" s="681"/>
      <c r="BQ312" s="687">
        <f>IFERROR(BO312-BM312,"-")</f>
        <v>0</v>
      </c>
      <c r="BR312" s="688" t="str">
        <f>IFERROR(BO312/BM312,"-")</f>
        <v>-</v>
      </c>
      <c r="BS312" s="687">
        <f>BS15-BS72-BS98</f>
        <v>0</v>
      </c>
      <c r="BT312" s="681"/>
      <c r="BU312" s="687">
        <f>BU15-BU72-BU98</f>
        <v>0</v>
      </c>
      <c r="BV312" s="681"/>
      <c r="BW312" s="687">
        <f>IFERROR(BU312-BS312,"-")</f>
        <v>0</v>
      </c>
      <c r="BX312" s="688" t="str">
        <f>IFERROR(BU312/BS312,"-")</f>
        <v>-</v>
      </c>
      <c r="BY312" s="687">
        <f>BY15-BY72-BY98</f>
        <v>0</v>
      </c>
      <c r="BZ312" s="681"/>
      <c r="CA312" s="687">
        <f>CA15-CA72-CA98</f>
        <v>0</v>
      </c>
      <c r="CB312" s="681"/>
      <c r="CC312" s="687">
        <f>IFERROR(CA312-BY312,"-")</f>
        <v>0</v>
      </c>
      <c r="CD312" s="688" t="str">
        <f>IFERROR(CA312/BY312,"-")</f>
        <v>-</v>
      </c>
      <c r="CE312" s="687">
        <f>CE15-CE72-CE98</f>
        <v>0</v>
      </c>
      <c r="CF312" s="681"/>
      <c r="CG312" s="687">
        <f>CG15-CG72-CG98</f>
        <v>0</v>
      </c>
      <c r="CH312" s="681"/>
      <c r="CI312" s="687">
        <f>IFERROR(CG312-CE312,"-")</f>
        <v>0</v>
      </c>
      <c r="CJ312" s="688" t="str">
        <f>IFERROR(CG312/CE312,"-")</f>
        <v>-</v>
      </c>
      <c r="CK312" s="687">
        <f>CQ312+CW312+DC312</f>
        <v>0</v>
      </c>
      <c r="CL312" s="681"/>
      <c r="CM312" s="687">
        <f>CS312+CY312+DE312</f>
        <v>0</v>
      </c>
      <c r="CN312" s="681"/>
      <c r="CO312" s="687">
        <f>IFERROR(CM312-CK312,"-")</f>
        <v>0</v>
      </c>
      <c r="CP312" s="688" t="str">
        <f>IFERROR(CM312/CK312,"-")</f>
        <v>-</v>
      </c>
      <c r="CQ312" s="687">
        <f>CQ15-CQ72-CQ98</f>
        <v>0</v>
      </c>
      <c r="CR312" s="681"/>
      <c r="CS312" s="687">
        <f>CS15-CS72-CS98</f>
        <v>0</v>
      </c>
      <c r="CT312" s="681"/>
      <c r="CU312" s="687">
        <f>IFERROR(CS312-CQ312,"-")</f>
        <v>0</v>
      </c>
      <c r="CV312" s="688" t="str">
        <f>IFERROR(CS312/CQ312,"-")</f>
        <v>-</v>
      </c>
      <c r="CW312" s="687">
        <f>CW15-CW72-CW98</f>
        <v>0</v>
      </c>
      <c r="CX312" s="681"/>
      <c r="CY312" s="687">
        <f>CY15-CY72-CY98</f>
        <v>0</v>
      </c>
      <c r="CZ312" s="681"/>
      <c r="DA312" s="687">
        <f>IFERROR(CY312-CW312,"-")</f>
        <v>0</v>
      </c>
      <c r="DB312" s="688" t="str">
        <f>IFERROR(CY312/CW312,"-")</f>
        <v>-</v>
      </c>
      <c r="DC312" s="687">
        <f>DC15-DC72-DC98</f>
        <v>0</v>
      </c>
      <c r="DD312" s="681"/>
      <c r="DE312" s="687">
        <f>DE15-DE72-DE98</f>
        <v>0</v>
      </c>
      <c r="DF312" s="681"/>
      <c r="DG312" s="687">
        <f>IFERROR(DE312-DC312,"-")</f>
        <v>0</v>
      </c>
      <c r="DH312" s="688" t="str">
        <f>IFERROR(DE312/DC312,"-")</f>
        <v>-</v>
      </c>
    </row>
    <row r="313" spans="1:112" ht="37.5" customHeight="1">
      <c r="A313" s="323"/>
      <c r="B313" s="63"/>
      <c r="C313" s="567">
        <v>5</v>
      </c>
      <c r="D313" s="545" t="s">
        <v>2107</v>
      </c>
      <c r="E313" s="528"/>
      <c r="F313" s="528"/>
      <c r="G313" s="529"/>
      <c r="H313" s="530"/>
      <c r="I313" s="530"/>
      <c r="J313" s="654" t="s">
        <v>169</v>
      </c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81"/>
      <c r="AB313" s="681"/>
      <c r="AC313" s="681"/>
      <c r="AD313" s="681"/>
      <c r="AE313" s="681"/>
      <c r="AF313" s="681"/>
      <c r="AG313" s="681"/>
      <c r="AH313" s="681"/>
      <c r="AI313" s="681"/>
      <c r="AJ313" s="681"/>
      <c r="AK313" s="681"/>
      <c r="AL313" s="681"/>
      <c r="AM313" s="681"/>
      <c r="AN313" s="681"/>
      <c r="AO313" s="681"/>
      <c r="AP313" s="681"/>
      <c r="AQ313" s="681"/>
      <c r="AR313" s="681"/>
      <c r="AS313" s="681"/>
      <c r="AT313" s="681"/>
      <c r="AU313" s="681"/>
      <c r="AV313" s="681"/>
      <c r="AW313" s="681"/>
      <c r="AX313" s="681"/>
      <c r="AY313" s="681"/>
      <c r="AZ313" s="681"/>
      <c r="BA313" s="681"/>
      <c r="BB313" s="681"/>
      <c r="BC313" s="681"/>
      <c r="BD313" s="681"/>
      <c r="BE313" s="681"/>
      <c r="BF313" s="681"/>
      <c r="BG313" s="681"/>
      <c r="BH313" s="681"/>
      <c r="BI313" s="681"/>
      <c r="BJ313" s="681"/>
      <c r="BK313" s="681"/>
      <c r="BL313" s="681"/>
      <c r="BM313" s="681"/>
      <c r="BN313" s="681"/>
      <c r="BO313" s="681"/>
      <c r="BP313" s="681"/>
      <c r="BQ313" s="681"/>
      <c r="BR313" s="681"/>
      <c r="BS313" s="681"/>
      <c r="BT313" s="681"/>
      <c r="BU313" s="681"/>
      <c r="BV313" s="681"/>
      <c r="BW313" s="681"/>
      <c r="BX313" s="681"/>
      <c r="BY313" s="681"/>
      <c r="BZ313" s="681"/>
      <c r="CA313" s="681"/>
      <c r="CB313" s="681"/>
      <c r="CC313" s="681"/>
      <c r="CD313" s="681"/>
      <c r="CE313" s="681"/>
      <c r="CF313" s="681"/>
      <c r="CG313" s="681"/>
      <c r="CH313" s="681"/>
      <c r="CI313" s="681"/>
      <c r="CJ313" s="681"/>
      <c r="CK313" s="681"/>
      <c r="CL313" s="681"/>
      <c r="CM313" s="681"/>
      <c r="CN313" s="681"/>
      <c r="CO313" s="681"/>
      <c r="CP313" s="681"/>
      <c r="CQ313" s="681"/>
      <c r="CR313" s="681"/>
      <c r="CS313" s="681"/>
      <c r="CT313" s="681"/>
      <c r="CU313" s="681"/>
      <c r="CV313" s="681"/>
      <c r="CW313" s="681"/>
      <c r="CX313" s="681"/>
      <c r="CY313" s="681"/>
      <c r="CZ313" s="681"/>
      <c r="DA313" s="681"/>
      <c r="DB313" s="681"/>
      <c r="DC313" s="681"/>
      <c r="DD313" s="681"/>
      <c r="DE313" s="681"/>
      <c r="DF313" s="681"/>
      <c r="DG313" s="681"/>
      <c r="DH313" s="681"/>
    </row>
    <row r="314" spans="1:112" ht="19.5" customHeight="1">
      <c r="B314" s="63"/>
      <c r="C314" s="549">
        <v>6</v>
      </c>
      <c r="D314" s="546" t="s">
        <v>2110</v>
      </c>
      <c r="E314" s="528"/>
      <c r="F314" s="528"/>
      <c r="G314" s="529"/>
      <c r="H314" s="530"/>
      <c r="I314" s="530"/>
      <c r="J314" s="669"/>
      <c r="K314" s="681"/>
      <c r="L314" s="681"/>
      <c r="M314" s="681"/>
      <c r="N314" s="681"/>
      <c r="O314" s="681"/>
      <c r="P314" s="681"/>
      <c r="Q314" s="681"/>
      <c r="R314" s="681"/>
      <c r="S314" s="681"/>
      <c r="T314" s="681"/>
      <c r="U314" s="681"/>
      <c r="V314" s="681"/>
      <c r="W314" s="681"/>
      <c r="X314" s="681"/>
      <c r="Y314" s="681"/>
      <c r="Z314" s="681"/>
      <c r="AA314" s="681"/>
      <c r="AB314" s="681"/>
      <c r="AC314" s="681"/>
      <c r="AD314" s="681"/>
      <c r="AE314" s="681"/>
      <c r="AF314" s="681"/>
      <c r="AG314" s="681"/>
      <c r="AH314" s="681"/>
      <c r="AI314" s="681"/>
      <c r="AJ314" s="681"/>
      <c r="AK314" s="681"/>
      <c r="AL314" s="681"/>
      <c r="AM314" s="681"/>
      <c r="AN314" s="681"/>
      <c r="AO314" s="681"/>
      <c r="AP314" s="681"/>
      <c r="AQ314" s="681"/>
      <c r="AR314" s="681"/>
      <c r="AS314" s="681"/>
      <c r="AT314" s="681"/>
      <c r="AU314" s="681"/>
      <c r="AV314" s="681"/>
      <c r="AW314" s="681"/>
      <c r="AX314" s="681"/>
      <c r="AY314" s="681"/>
      <c r="AZ314" s="681"/>
      <c r="BA314" s="681"/>
      <c r="BB314" s="681"/>
      <c r="BC314" s="681"/>
      <c r="BD314" s="681"/>
      <c r="BE314" s="681"/>
      <c r="BF314" s="681"/>
      <c r="BG314" s="681"/>
      <c r="BH314" s="681"/>
      <c r="BI314" s="681"/>
      <c r="BJ314" s="681"/>
      <c r="BK314" s="681"/>
      <c r="BL314" s="681"/>
      <c r="BM314" s="681"/>
      <c r="BN314" s="681"/>
      <c r="BO314" s="681"/>
      <c r="BP314" s="681"/>
      <c r="BQ314" s="681"/>
      <c r="BR314" s="681"/>
      <c r="BS314" s="681"/>
      <c r="BT314" s="681"/>
      <c r="BU314" s="681"/>
      <c r="BV314" s="681"/>
      <c r="BW314" s="681"/>
      <c r="BX314" s="681"/>
      <c r="BY314" s="681"/>
      <c r="BZ314" s="681"/>
      <c r="CA314" s="681"/>
      <c r="CB314" s="681"/>
      <c r="CC314" s="681"/>
      <c r="CD314" s="681"/>
      <c r="CE314" s="681"/>
      <c r="CF314" s="681"/>
      <c r="CG314" s="681"/>
      <c r="CH314" s="681"/>
      <c r="CI314" s="681"/>
      <c r="CJ314" s="681"/>
      <c r="CK314" s="681"/>
      <c r="CL314" s="681"/>
      <c r="CM314" s="681"/>
      <c r="CN314" s="681"/>
      <c r="CO314" s="681"/>
      <c r="CP314" s="681"/>
      <c r="CQ314" s="681"/>
      <c r="CR314" s="681"/>
      <c r="CS314" s="681"/>
      <c r="CT314" s="681"/>
      <c r="CU314" s="681"/>
      <c r="CV314" s="681"/>
      <c r="CW314" s="681"/>
      <c r="CX314" s="681"/>
      <c r="CY314" s="681"/>
      <c r="CZ314" s="681"/>
      <c r="DA314" s="681"/>
      <c r="DB314" s="681"/>
      <c r="DC314" s="681"/>
      <c r="DD314" s="681"/>
      <c r="DE314" s="681"/>
      <c r="DF314" s="681"/>
      <c r="DG314" s="681"/>
      <c r="DH314" s="681"/>
    </row>
    <row r="315" spans="1:112" ht="19.5" customHeight="1">
      <c r="B315" s="63"/>
      <c r="C315" s="567"/>
      <c r="D315" s="547" t="s">
        <v>2701</v>
      </c>
      <c r="E315" s="528"/>
      <c r="F315" s="528"/>
      <c r="G315" s="529"/>
      <c r="H315" s="530"/>
      <c r="I315" s="530"/>
      <c r="J315" s="669"/>
      <c r="K315" s="681"/>
      <c r="L315" s="681"/>
      <c r="M315" s="681"/>
      <c r="N315" s="681"/>
      <c r="O315" s="681"/>
      <c r="P315" s="681"/>
      <c r="Q315" s="681"/>
      <c r="R315" s="681"/>
      <c r="S315" s="681"/>
      <c r="T315" s="681"/>
      <c r="U315" s="681"/>
      <c r="V315" s="681"/>
      <c r="W315" s="681"/>
      <c r="X315" s="681"/>
      <c r="Y315" s="681"/>
      <c r="Z315" s="681"/>
      <c r="AA315" s="681"/>
      <c r="AB315" s="681"/>
      <c r="AC315" s="681"/>
      <c r="AD315" s="681"/>
      <c r="AE315" s="681"/>
      <c r="AF315" s="681"/>
      <c r="AG315" s="681"/>
      <c r="AH315" s="681"/>
      <c r="AI315" s="681"/>
      <c r="AJ315" s="681"/>
      <c r="AK315" s="681"/>
      <c r="AL315" s="681"/>
      <c r="AM315" s="681"/>
      <c r="AN315" s="681"/>
      <c r="AO315" s="681"/>
      <c r="AP315" s="681"/>
      <c r="AQ315" s="681"/>
      <c r="AR315" s="681"/>
      <c r="AS315" s="681"/>
      <c r="AT315" s="681"/>
      <c r="AU315" s="681"/>
      <c r="AV315" s="681"/>
      <c r="AW315" s="681"/>
      <c r="AX315" s="681"/>
      <c r="AY315" s="681"/>
      <c r="AZ315" s="681"/>
      <c r="BA315" s="681"/>
      <c r="BB315" s="681"/>
      <c r="BC315" s="681"/>
      <c r="BD315" s="681"/>
      <c r="BE315" s="681"/>
      <c r="BF315" s="681"/>
      <c r="BG315" s="681"/>
      <c r="BH315" s="681"/>
      <c r="BI315" s="681"/>
      <c r="BJ315" s="681"/>
      <c r="BK315" s="681"/>
      <c r="BL315" s="681"/>
      <c r="BM315" s="681"/>
      <c r="BN315" s="681"/>
      <c r="BO315" s="681"/>
      <c r="BP315" s="681"/>
      <c r="BQ315" s="681"/>
      <c r="BR315" s="681"/>
      <c r="BS315" s="681"/>
      <c r="BT315" s="681"/>
      <c r="BU315" s="681"/>
      <c r="BV315" s="681"/>
      <c r="BW315" s="681"/>
      <c r="BX315" s="681"/>
      <c r="BY315" s="681"/>
      <c r="BZ315" s="681"/>
      <c r="CA315" s="681"/>
      <c r="CB315" s="681"/>
      <c r="CC315" s="681"/>
      <c r="CD315" s="681"/>
      <c r="CE315" s="681"/>
      <c r="CF315" s="681"/>
      <c r="CG315" s="681"/>
      <c r="CH315" s="681"/>
      <c r="CI315" s="681"/>
      <c r="CJ315" s="681"/>
      <c r="CK315" s="681"/>
      <c r="CL315" s="681"/>
      <c r="CM315" s="681"/>
      <c r="CN315" s="681"/>
      <c r="CO315" s="681"/>
      <c r="CP315" s="681"/>
      <c r="CQ315" s="681"/>
      <c r="CR315" s="681"/>
      <c r="CS315" s="681"/>
      <c r="CT315" s="681"/>
      <c r="CU315" s="681"/>
      <c r="CV315" s="681"/>
      <c r="CW315" s="681"/>
      <c r="CX315" s="681"/>
      <c r="CY315" s="681"/>
      <c r="CZ315" s="681"/>
      <c r="DA315" s="681"/>
      <c r="DB315" s="681"/>
      <c r="DC315" s="681"/>
      <c r="DD315" s="681"/>
      <c r="DE315" s="681"/>
      <c r="DF315" s="681"/>
      <c r="DG315" s="681"/>
      <c r="DH315" s="681"/>
    </row>
    <row r="316" spans="1:112" ht="37.5" customHeight="1">
      <c r="B316" s="63"/>
      <c r="C316" s="567"/>
      <c r="D316" s="548" t="s">
        <v>2702</v>
      </c>
      <c r="E316" s="528"/>
      <c r="F316" s="528"/>
      <c r="G316" s="529"/>
      <c r="H316" s="530"/>
      <c r="I316" s="530"/>
      <c r="J316" s="555" t="s">
        <v>889</v>
      </c>
      <c r="K316" s="681"/>
      <c r="L316" s="681"/>
      <c r="M316" s="681"/>
      <c r="N316" s="681"/>
      <c r="O316" s="681"/>
      <c r="P316" s="681"/>
      <c r="Q316" s="681"/>
      <c r="R316" s="681"/>
      <c r="S316" s="681"/>
      <c r="T316" s="681"/>
      <c r="U316" s="681"/>
      <c r="V316" s="681"/>
      <c r="W316" s="681"/>
      <c r="X316" s="681"/>
      <c r="Y316" s="681"/>
      <c r="Z316" s="681"/>
      <c r="AA316" s="681"/>
      <c r="AB316" s="681"/>
      <c r="AC316" s="681"/>
      <c r="AD316" s="681"/>
      <c r="AE316" s="681"/>
      <c r="AF316" s="681"/>
      <c r="AG316" s="681"/>
      <c r="AH316" s="681"/>
      <c r="AI316" s="681"/>
      <c r="AJ316" s="681"/>
      <c r="AK316" s="681"/>
      <c r="AL316" s="681"/>
      <c r="AM316" s="681"/>
      <c r="AN316" s="681"/>
      <c r="AO316" s="681"/>
      <c r="AP316" s="681"/>
      <c r="AQ316" s="681"/>
      <c r="AR316" s="681"/>
      <c r="AS316" s="681"/>
      <c r="AT316" s="681"/>
      <c r="AU316" s="681"/>
      <c r="AV316" s="681"/>
      <c r="AW316" s="681"/>
      <c r="AX316" s="681"/>
      <c r="AY316" s="681"/>
      <c r="AZ316" s="681"/>
      <c r="BA316" s="681"/>
      <c r="BB316" s="681"/>
      <c r="BC316" s="681"/>
      <c r="BD316" s="681"/>
      <c r="BE316" s="681"/>
      <c r="BF316" s="681"/>
      <c r="BG316" s="681"/>
      <c r="BH316" s="681"/>
      <c r="BI316" s="681"/>
      <c r="BJ316" s="681"/>
      <c r="BK316" s="681"/>
      <c r="BL316" s="681"/>
      <c r="BM316" s="681"/>
      <c r="BN316" s="681"/>
      <c r="BO316" s="681"/>
      <c r="BP316" s="681"/>
      <c r="BQ316" s="681"/>
      <c r="BR316" s="681"/>
      <c r="BS316" s="681"/>
      <c r="BT316" s="681"/>
      <c r="BU316" s="681"/>
      <c r="BV316" s="681"/>
      <c r="BW316" s="681"/>
      <c r="BX316" s="681"/>
      <c r="BY316" s="681"/>
      <c r="BZ316" s="681"/>
      <c r="CA316" s="681"/>
      <c r="CB316" s="681"/>
      <c r="CC316" s="681"/>
      <c r="CD316" s="681"/>
      <c r="CE316" s="681"/>
      <c r="CF316" s="681"/>
      <c r="CG316" s="681"/>
      <c r="CH316" s="681"/>
      <c r="CI316" s="681"/>
      <c r="CJ316" s="681"/>
      <c r="CK316" s="681"/>
      <c r="CL316" s="681"/>
      <c r="CM316" s="681"/>
      <c r="CN316" s="681"/>
      <c r="CO316" s="681"/>
      <c r="CP316" s="681"/>
      <c r="CQ316" s="681"/>
      <c r="CR316" s="681"/>
      <c r="CS316" s="681"/>
      <c r="CT316" s="681"/>
      <c r="CU316" s="681"/>
      <c r="CV316" s="681"/>
      <c r="CW316" s="681"/>
      <c r="CX316" s="681"/>
      <c r="CY316" s="681"/>
      <c r="CZ316" s="681"/>
      <c r="DA316" s="681"/>
      <c r="DB316" s="681"/>
      <c r="DC316" s="681"/>
      <c r="DD316" s="681"/>
      <c r="DE316" s="681"/>
      <c r="DF316" s="681"/>
      <c r="DG316" s="681"/>
      <c r="DH316" s="681"/>
    </row>
    <row r="317" spans="1:112" s="42" customFormat="1" ht="18.75" customHeight="1">
      <c r="A317" s="64"/>
      <c r="B317" s="64"/>
      <c r="C317" s="567"/>
      <c r="D317" s="548" t="s">
        <v>2703</v>
      </c>
      <c r="E317" s="528"/>
      <c r="F317" s="528"/>
      <c r="G317" s="529"/>
      <c r="H317" s="530"/>
      <c r="I317" s="530"/>
      <c r="J317" s="555" t="s">
        <v>889</v>
      </c>
      <c r="K317" s="681"/>
      <c r="L317" s="681"/>
      <c r="M317" s="681"/>
      <c r="N317" s="681"/>
      <c r="O317" s="681"/>
      <c r="P317" s="681"/>
      <c r="Q317" s="681"/>
      <c r="R317" s="681"/>
      <c r="S317" s="681"/>
      <c r="T317" s="681"/>
      <c r="U317" s="681"/>
      <c r="V317" s="681"/>
      <c r="W317" s="681"/>
      <c r="X317" s="681"/>
      <c r="Y317" s="681"/>
      <c r="Z317" s="681"/>
      <c r="AA317" s="681"/>
      <c r="AB317" s="681"/>
      <c r="AC317" s="681"/>
      <c r="AD317" s="681"/>
      <c r="AE317" s="681"/>
      <c r="AF317" s="681"/>
      <c r="AG317" s="681"/>
      <c r="AH317" s="681"/>
      <c r="AI317" s="681"/>
      <c r="AJ317" s="681"/>
      <c r="AK317" s="681"/>
      <c r="AL317" s="681"/>
      <c r="AM317" s="681"/>
      <c r="AN317" s="681"/>
      <c r="AO317" s="681"/>
      <c r="AP317" s="681"/>
      <c r="AQ317" s="681"/>
      <c r="AR317" s="681"/>
      <c r="AS317" s="681"/>
      <c r="AT317" s="681"/>
      <c r="AU317" s="681"/>
      <c r="AV317" s="681"/>
      <c r="AW317" s="681"/>
      <c r="AX317" s="681"/>
      <c r="AY317" s="681"/>
      <c r="AZ317" s="681"/>
      <c r="BA317" s="681"/>
      <c r="BB317" s="681"/>
      <c r="BC317" s="681"/>
      <c r="BD317" s="681"/>
      <c r="BE317" s="681"/>
      <c r="BF317" s="681"/>
      <c r="BG317" s="681"/>
      <c r="BH317" s="681"/>
      <c r="BI317" s="681"/>
      <c r="BJ317" s="681"/>
      <c r="BK317" s="681"/>
      <c r="BL317" s="681"/>
      <c r="BM317" s="681"/>
      <c r="BN317" s="681"/>
      <c r="BO317" s="681"/>
      <c r="BP317" s="681"/>
      <c r="BQ317" s="681"/>
      <c r="BR317" s="681"/>
      <c r="BS317" s="681"/>
      <c r="BT317" s="681"/>
      <c r="BU317" s="681"/>
      <c r="BV317" s="681"/>
      <c r="BW317" s="681"/>
      <c r="BX317" s="681"/>
      <c r="BY317" s="681"/>
      <c r="BZ317" s="681"/>
      <c r="CA317" s="681"/>
      <c r="CB317" s="681"/>
      <c r="CC317" s="681"/>
      <c r="CD317" s="681"/>
      <c r="CE317" s="681"/>
      <c r="CF317" s="681"/>
      <c r="CG317" s="681"/>
      <c r="CH317" s="681"/>
      <c r="CI317" s="681"/>
      <c r="CJ317" s="681"/>
      <c r="CK317" s="681"/>
      <c r="CL317" s="681"/>
      <c r="CM317" s="681"/>
      <c r="CN317" s="681"/>
      <c r="CO317" s="681"/>
      <c r="CP317" s="681"/>
      <c r="CQ317" s="681"/>
      <c r="CR317" s="681"/>
      <c r="CS317" s="681"/>
      <c r="CT317" s="681"/>
      <c r="CU317" s="681"/>
      <c r="CV317" s="681"/>
      <c r="CW317" s="681"/>
      <c r="CX317" s="681"/>
      <c r="CY317" s="681"/>
      <c r="CZ317" s="681"/>
      <c r="DA317" s="681"/>
      <c r="DB317" s="681"/>
      <c r="DC317" s="681"/>
      <c r="DD317" s="681"/>
      <c r="DE317" s="681"/>
      <c r="DF317" s="681"/>
      <c r="DG317" s="681"/>
      <c r="DH317" s="681"/>
    </row>
    <row r="318" spans="1:112" ht="18.75" customHeight="1">
      <c r="C318" s="567"/>
      <c r="D318" s="548" t="s">
        <v>2704</v>
      </c>
      <c r="E318" s="528"/>
      <c r="F318" s="528"/>
      <c r="G318" s="529"/>
      <c r="H318" s="530"/>
      <c r="I318" s="530"/>
      <c r="J318" s="555" t="s">
        <v>889</v>
      </c>
      <c r="K318" s="681"/>
      <c r="L318" s="681"/>
      <c r="M318" s="681"/>
      <c r="N318" s="681"/>
      <c r="O318" s="681"/>
      <c r="P318" s="681"/>
      <c r="Q318" s="681"/>
      <c r="R318" s="681"/>
      <c r="S318" s="681"/>
      <c r="T318" s="681"/>
      <c r="U318" s="681"/>
      <c r="V318" s="681"/>
      <c r="W318" s="681"/>
      <c r="X318" s="681"/>
      <c r="Y318" s="681"/>
      <c r="Z318" s="681"/>
      <c r="AA318" s="681"/>
      <c r="AB318" s="681"/>
      <c r="AC318" s="681"/>
      <c r="AD318" s="681"/>
      <c r="AE318" s="681"/>
      <c r="AF318" s="681"/>
      <c r="AG318" s="681"/>
      <c r="AH318" s="681"/>
      <c r="AI318" s="681"/>
      <c r="AJ318" s="681"/>
      <c r="AK318" s="681"/>
      <c r="AL318" s="681"/>
      <c r="AM318" s="681"/>
      <c r="AN318" s="681"/>
      <c r="AO318" s="681"/>
      <c r="AP318" s="681"/>
      <c r="AQ318" s="681"/>
      <c r="AR318" s="681"/>
      <c r="AS318" s="681"/>
      <c r="AT318" s="681"/>
      <c r="AU318" s="681"/>
      <c r="AV318" s="681"/>
      <c r="AW318" s="681"/>
      <c r="AX318" s="681"/>
      <c r="AY318" s="681"/>
      <c r="AZ318" s="681"/>
      <c r="BA318" s="681"/>
      <c r="BB318" s="681"/>
      <c r="BC318" s="681"/>
      <c r="BD318" s="681"/>
      <c r="BE318" s="681"/>
      <c r="BF318" s="681"/>
      <c r="BG318" s="681"/>
      <c r="BH318" s="681"/>
      <c r="BI318" s="681"/>
      <c r="BJ318" s="681"/>
      <c r="BK318" s="681"/>
      <c r="BL318" s="681"/>
      <c r="BM318" s="681"/>
      <c r="BN318" s="681"/>
      <c r="BO318" s="681"/>
      <c r="BP318" s="681"/>
      <c r="BQ318" s="681"/>
      <c r="BR318" s="681"/>
      <c r="BS318" s="681"/>
      <c r="BT318" s="681"/>
      <c r="BU318" s="681"/>
      <c r="BV318" s="681"/>
      <c r="BW318" s="681"/>
      <c r="BX318" s="681"/>
      <c r="BY318" s="681"/>
      <c r="BZ318" s="681"/>
      <c r="CA318" s="681"/>
      <c r="CB318" s="681"/>
      <c r="CC318" s="681"/>
      <c r="CD318" s="681"/>
      <c r="CE318" s="681"/>
      <c r="CF318" s="681"/>
      <c r="CG318" s="681"/>
      <c r="CH318" s="681"/>
      <c r="CI318" s="681"/>
      <c r="CJ318" s="681"/>
      <c r="CK318" s="681"/>
      <c r="CL318" s="681"/>
      <c r="CM318" s="681"/>
      <c r="CN318" s="681"/>
      <c r="CO318" s="681"/>
      <c r="CP318" s="681"/>
      <c r="CQ318" s="681"/>
      <c r="CR318" s="681"/>
      <c r="CS318" s="681"/>
      <c r="CT318" s="681"/>
      <c r="CU318" s="681"/>
      <c r="CV318" s="681"/>
      <c r="CW318" s="681"/>
      <c r="CX318" s="681"/>
      <c r="CY318" s="681"/>
      <c r="CZ318" s="681"/>
      <c r="DA318" s="681"/>
      <c r="DB318" s="681"/>
      <c r="DC318" s="681"/>
      <c r="DD318" s="681"/>
      <c r="DE318" s="681"/>
      <c r="DF318" s="681"/>
      <c r="DG318" s="681"/>
      <c r="DH318" s="681"/>
    </row>
    <row r="319" spans="1:112" ht="18.75" customHeight="1">
      <c r="C319" s="567"/>
      <c r="D319" s="548" t="s">
        <v>2705</v>
      </c>
      <c r="E319" s="528"/>
      <c r="F319" s="528"/>
      <c r="G319" s="529"/>
      <c r="H319" s="530"/>
      <c r="I319" s="530"/>
      <c r="J319" s="555" t="s">
        <v>889</v>
      </c>
      <c r="K319" s="681"/>
      <c r="L319" s="681"/>
      <c r="M319" s="681"/>
      <c r="N319" s="681"/>
      <c r="O319" s="681"/>
      <c r="P319" s="681"/>
      <c r="Q319" s="681"/>
      <c r="R319" s="681"/>
      <c r="S319" s="681"/>
      <c r="T319" s="681"/>
      <c r="U319" s="681"/>
      <c r="V319" s="681"/>
      <c r="W319" s="681"/>
      <c r="X319" s="681"/>
      <c r="Y319" s="681"/>
      <c r="Z319" s="681"/>
      <c r="AA319" s="681"/>
      <c r="AB319" s="681"/>
      <c r="AC319" s="681"/>
      <c r="AD319" s="681"/>
      <c r="AE319" s="681"/>
      <c r="AF319" s="681"/>
      <c r="AG319" s="681"/>
      <c r="AH319" s="681"/>
      <c r="AI319" s="681"/>
      <c r="AJ319" s="681"/>
      <c r="AK319" s="681"/>
      <c r="AL319" s="681"/>
      <c r="AM319" s="681"/>
      <c r="AN319" s="681"/>
      <c r="AO319" s="681"/>
      <c r="AP319" s="681"/>
      <c r="AQ319" s="681"/>
      <c r="AR319" s="681"/>
      <c r="AS319" s="681"/>
      <c r="AT319" s="681"/>
      <c r="AU319" s="681"/>
      <c r="AV319" s="681"/>
      <c r="AW319" s="681"/>
      <c r="AX319" s="681"/>
      <c r="AY319" s="681"/>
      <c r="AZ319" s="681"/>
      <c r="BA319" s="681"/>
      <c r="BB319" s="681"/>
      <c r="BC319" s="681"/>
      <c r="BD319" s="681"/>
      <c r="BE319" s="681"/>
      <c r="BF319" s="681"/>
      <c r="BG319" s="681"/>
      <c r="BH319" s="681"/>
      <c r="BI319" s="681"/>
      <c r="BJ319" s="681"/>
      <c r="BK319" s="681"/>
      <c r="BL319" s="681"/>
      <c r="BM319" s="681"/>
      <c r="BN319" s="681"/>
      <c r="BO319" s="681"/>
      <c r="BP319" s="681"/>
      <c r="BQ319" s="681"/>
      <c r="BR319" s="681"/>
      <c r="BS319" s="681"/>
      <c r="BT319" s="681"/>
      <c r="BU319" s="681"/>
      <c r="BV319" s="681"/>
      <c r="BW319" s="681"/>
      <c r="BX319" s="681"/>
      <c r="BY319" s="681"/>
      <c r="BZ319" s="681"/>
      <c r="CA319" s="681"/>
      <c r="CB319" s="681"/>
      <c r="CC319" s="681"/>
      <c r="CD319" s="681"/>
      <c r="CE319" s="681"/>
      <c r="CF319" s="681"/>
      <c r="CG319" s="681"/>
      <c r="CH319" s="681"/>
      <c r="CI319" s="681"/>
      <c r="CJ319" s="681"/>
      <c r="CK319" s="681"/>
      <c r="CL319" s="681"/>
      <c r="CM319" s="681"/>
      <c r="CN319" s="681"/>
      <c r="CO319" s="681"/>
      <c r="CP319" s="681"/>
      <c r="CQ319" s="681"/>
      <c r="CR319" s="681"/>
      <c r="CS319" s="681"/>
      <c r="CT319" s="681"/>
      <c r="CU319" s="681"/>
      <c r="CV319" s="681"/>
      <c r="CW319" s="681"/>
      <c r="CX319" s="681"/>
      <c r="CY319" s="681"/>
      <c r="CZ319" s="681"/>
      <c r="DA319" s="681"/>
      <c r="DB319" s="681"/>
      <c r="DC319" s="681"/>
      <c r="DD319" s="681"/>
      <c r="DE319" s="681"/>
      <c r="DF319" s="681"/>
      <c r="DG319" s="681"/>
      <c r="DH319" s="681"/>
    </row>
    <row r="320" spans="1:112" ht="18.75" customHeight="1">
      <c r="B320" s="47"/>
      <c r="C320" s="567"/>
      <c r="D320" s="548" t="s">
        <v>2133</v>
      </c>
      <c r="E320" s="528"/>
      <c r="F320" s="528"/>
      <c r="G320" s="529"/>
      <c r="H320" s="530"/>
      <c r="I320" s="530"/>
      <c r="J320" s="555" t="s">
        <v>889</v>
      </c>
      <c r="K320" s="681"/>
      <c r="L320" s="681"/>
      <c r="M320" s="681"/>
      <c r="N320" s="681"/>
      <c r="O320" s="681"/>
      <c r="P320" s="681"/>
      <c r="Q320" s="681"/>
      <c r="R320" s="681"/>
      <c r="S320" s="681"/>
      <c r="T320" s="681"/>
      <c r="U320" s="681"/>
      <c r="V320" s="681"/>
      <c r="W320" s="681"/>
      <c r="X320" s="681"/>
      <c r="Y320" s="681"/>
      <c r="Z320" s="681"/>
      <c r="AA320" s="681"/>
      <c r="AB320" s="681"/>
      <c r="AC320" s="681"/>
      <c r="AD320" s="681"/>
      <c r="AE320" s="681"/>
      <c r="AF320" s="681"/>
      <c r="AG320" s="681"/>
      <c r="AH320" s="681"/>
      <c r="AI320" s="681"/>
      <c r="AJ320" s="681"/>
      <c r="AK320" s="681"/>
      <c r="AL320" s="681"/>
      <c r="AM320" s="681"/>
      <c r="AN320" s="681"/>
      <c r="AO320" s="681"/>
      <c r="AP320" s="681"/>
      <c r="AQ320" s="681"/>
      <c r="AR320" s="681"/>
      <c r="AS320" s="681"/>
      <c r="AT320" s="681"/>
      <c r="AU320" s="681"/>
      <c r="AV320" s="681"/>
      <c r="AW320" s="681"/>
      <c r="AX320" s="681"/>
      <c r="AY320" s="681"/>
      <c r="AZ320" s="681"/>
      <c r="BA320" s="681"/>
      <c r="BB320" s="681"/>
      <c r="BC320" s="681"/>
      <c r="BD320" s="681"/>
      <c r="BE320" s="681"/>
      <c r="BF320" s="681"/>
      <c r="BG320" s="681"/>
      <c r="BH320" s="681"/>
      <c r="BI320" s="681"/>
      <c r="BJ320" s="681"/>
      <c r="BK320" s="681"/>
      <c r="BL320" s="681"/>
      <c r="BM320" s="681"/>
      <c r="BN320" s="681"/>
      <c r="BO320" s="681"/>
      <c r="BP320" s="681"/>
      <c r="BQ320" s="681"/>
      <c r="BR320" s="681"/>
      <c r="BS320" s="681"/>
      <c r="BT320" s="681"/>
      <c r="BU320" s="681"/>
      <c r="BV320" s="681"/>
      <c r="BW320" s="681"/>
      <c r="BX320" s="681"/>
      <c r="BY320" s="681"/>
      <c r="BZ320" s="681"/>
      <c r="CA320" s="681"/>
      <c r="CB320" s="681"/>
      <c r="CC320" s="681"/>
      <c r="CD320" s="681"/>
      <c r="CE320" s="681"/>
      <c r="CF320" s="681"/>
      <c r="CG320" s="681"/>
      <c r="CH320" s="681"/>
      <c r="CI320" s="681"/>
      <c r="CJ320" s="681"/>
      <c r="CK320" s="681"/>
      <c r="CL320" s="681"/>
      <c r="CM320" s="681"/>
      <c r="CN320" s="681"/>
      <c r="CO320" s="681"/>
      <c r="CP320" s="681"/>
      <c r="CQ320" s="681"/>
      <c r="CR320" s="681"/>
      <c r="CS320" s="681"/>
      <c r="CT320" s="681"/>
      <c r="CU320" s="681"/>
      <c r="CV320" s="681"/>
      <c r="CW320" s="681"/>
      <c r="CX320" s="681"/>
      <c r="CY320" s="681"/>
      <c r="CZ320" s="681"/>
      <c r="DA320" s="681"/>
      <c r="DB320" s="681"/>
      <c r="DC320" s="681"/>
      <c r="DD320" s="681"/>
      <c r="DE320" s="681"/>
      <c r="DF320" s="681"/>
      <c r="DG320" s="681"/>
      <c r="DH320" s="681"/>
    </row>
    <row r="321" spans="3:112" ht="39" customHeight="1">
      <c r="C321" s="567"/>
      <c r="D321" s="547" t="s">
        <v>2706</v>
      </c>
      <c r="E321" s="528"/>
      <c r="F321" s="528"/>
      <c r="G321" s="529"/>
      <c r="H321" s="530"/>
      <c r="I321" s="530"/>
      <c r="J321" s="669"/>
      <c r="K321" s="681"/>
      <c r="L321" s="681"/>
      <c r="M321" s="681"/>
      <c r="N321" s="681"/>
      <c r="O321" s="681"/>
      <c r="P321" s="681"/>
      <c r="Q321" s="681"/>
      <c r="R321" s="681"/>
      <c r="S321" s="681"/>
      <c r="T321" s="681"/>
      <c r="U321" s="681"/>
      <c r="V321" s="681"/>
      <c r="W321" s="681"/>
      <c r="X321" s="681"/>
      <c r="Y321" s="681"/>
      <c r="Z321" s="681"/>
      <c r="AA321" s="681"/>
      <c r="AB321" s="681"/>
      <c r="AC321" s="681"/>
      <c r="AD321" s="681"/>
      <c r="AE321" s="681"/>
      <c r="AF321" s="681"/>
      <c r="AG321" s="681"/>
      <c r="AH321" s="681"/>
      <c r="AI321" s="681"/>
      <c r="AJ321" s="681"/>
      <c r="AK321" s="681"/>
      <c r="AL321" s="681"/>
      <c r="AM321" s="681"/>
      <c r="AN321" s="681"/>
      <c r="AO321" s="681"/>
      <c r="AP321" s="681"/>
      <c r="AQ321" s="681"/>
      <c r="AR321" s="681"/>
      <c r="AS321" s="681"/>
      <c r="AT321" s="681"/>
      <c r="AU321" s="681"/>
      <c r="AV321" s="681"/>
      <c r="AW321" s="681"/>
      <c r="AX321" s="681"/>
      <c r="AY321" s="681"/>
      <c r="AZ321" s="681"/>
      <c r="BA321" s="681"/>
      <c r="BB321" s="681"/>
      <c r="BC321" s="681"/>
      <c r="BD321" s="681"/>
      <c r="BE321" s="681"/>
      <c r="BF321" s="681"/>
      <c r="BG321" s="681"/>
      <c r="BH321" s="681"/>
      <c r="BI321" s="681"/>
      <c r="BJ321" s="681"/>
      <c r="BK321" s="681"/>
      <c r="BL321" s="681"/>
      <c r="BM321" s="681"/>
      <c r="BN321" s="681"/>
      <c r="BO321" s="681"/>
      <c r="BP321" s="681"/>
      <c r="BQ321" s="681"/>
      <c r="BR321" s="681"/>
      <c r="BS321" s="681"/>
      <c r="BT321" s="681"/>
      <c r="BU321" s="681"/>
      <c r="BV321" s="681"/>
      <c r="BW321" s="681"/>
      <c r="BX321" s="681"/>
      <c r="BY321" s="681"/>
      <c r="BZ321" s="681"/>
      <c r="CA321" s="681"/>
      <c r="CB321" s="681"/>
      <c r="CC321" s="681"/>
      <c r="CD321" s="681"/>
      <c r="CE321" s="681"/>
      <c r="CF321" s="681"/>
      <c r="CG321" s="681"/>
      <c r="CH321" s="681"/>
      <c r="CI321" s="681"/>
      <c r="CJ321" s="681"/>
      <c r="CK321" s="681"/>
      <c r="CL321" s="681"/>
      <c r="CM321" s="681"/>
      <c r="CN321" s="681"/>
      <c r="CO321" s="681"/>
      <c r="CP321" s="681"/>
      <c r="CQ321" s="681"/>
      <c r="CR321" s="681"/>
      <c r="CS321" s="681"/>
      <c r="CT321" s="681"/>
      <c r="CU321" s="681"/>
      <c r="CV321" s="681"/>
      <c r="CW321" s="681"/>
      <c r="CX321" s="681"/>
      <c r="CY321" s="681"/>
      <c r="CZ321" s="681"/>
      <c r="DA321" s="681"/>
      <c r="DB321" s="681"/>
      <c r="DC321" s="681"/>
      <c r="DD321" s="681"/>
      <c r="DE321" s="681"/>
      <c r="DF321" s="681"/>
      <c r="DG321" s="681"/>
      <c r="DH321" s="681"/>
    </row>
    <row r="322" spans="3:112" ht="37.5" customHeight="1">
      <c r="C322" s="567"/>
      <c r="D322" s="548" t="s">
        <v>2702</v>
      </c>
      <c r="E322" s="528"/>
      <c r="F322" s="528"/>
      <c r="G322" s="529"/>
      <c r="H322" s="530"/>
      <c r="I322" s="530"/>
      <c r="J322" s="555" t="s">
        <v>883</v>
      </c>
      <c r="K322" s="681"/>
      <c r="L322" s="681"/>
      <c r="M322" s="681"/>
      <c r="N322" s="681"/>
      <c r="O322" s="681"/>
      <c r="P322" s="681"/>
      <c r="Q322" s="681"/>
      <c r="R322" s="681"/>
      <c r="S322" s="681"/>
      <c r="T322" s="681"/>
      <c r="U322" s="681"/>
      <c r="V322" s="681"/>
      <c r="W322" s="681"/>
      <c r="X322" s="681"/>
      <c r="Y322" s="681"/>
      <c r="Z322" s="681"/>
      <c r="AA322" s="681"/>
      <c r="AB322" s="681"/>
      <c r="AC322" s="681"/>
      <c r="AD322" s="681"/>
      <c r="AE322" s="681"/>
      <c r="AF322" s="681"/>
      <c r="AG322" s="681"/>
      <c r="AH322" s="681"/>
      <c r="AI322" s="681"/>
      <c r="AJ322" s="681"/>
      <c r="AK322" s="681"/>
      <c r="AL322" s="681"/>
      <c r="AM322" s="681"/>
      <c r="AN322" s="681"/>
      <c r="AO322" s="681"/>
      <c r="AP322" s="681"/>
      <c r="AQ322" s="681"/>
      <c r="AR322" s="681"/>
      <c r="AS322" s="681"/>
      <c r="AT322" s="681"/>
      <c r="AU322" s="681"/>
      <c r="AV322" s="681"/>
      <c r="AW322" s="681"/>
      <c r="AX322" s="681"/>
      <c r="AY322" s="681"/>
      <c r="AZ322" s="681"/>
      <c r="BA322" s="681"/>
      <c r="BB322" s="681"/>
      <c r="BC322" s="681"/>
      <c r="BD322" s="681"/>
      <c r="BE322" s="681"/>
      <c r="BF322" s="681"/>
      <c r="BG322" s="681"/>
      <c r="BH322" s="681"/>
      <c r="BI322" s="681"/>
      <c r="BJ322" s="681"/>
      <c r="BK322" s="681"/>
      <c r="BL322" s="681"/>
      <c r="BM322" s="681"/>
      <c r="BN322" s="681"/>
      <c r="BO322" s="681"/>
      <c r="BP322" s="681"/>
      <c r="BQ322" s="681"/>
      <c r="BR322" s="681"/>
      <c r="BS322" s="681"/>
      <c r="BT322" s="681"/>
      <c r="BU322" s="681"/>
      <c r="BV322" s="681"/>
      <c r="BW322" s="681"/>
      <c r="BX322" s="681"/>
      <c r="BY322" s="681"/>
      <c r="BZ322" s="681"/>
      <c r="CA322" s="681"/>
      <c r="CB322" s="681"/>
      <c r="CC322" s="681"/>
      <c r="CD322" s="681"/>
      <c r="CE322" s="681"/>
      <c r="CF322" s="681"/>
      <c r="CG322" s="681"/>
      <c r="CH322" s="681"/>
      <c r="CI322" s="681"/>
      <c r="CJ322" s="681"/>
      <c r="CK322" s="681"/>
      <c r="CL322" s="681"/>
      <c r="CM322" s="681"/>
      <c r="CN322" s="681"/>
      <c r="CO322" s="681"/>
      <c r="CP322" s="681"/>
      <c r="CQ322" s="681"/>
      <c r="CR322" s="681"/>
      <c r="CS322" s="681"/>
      <c r="CT322" s="681"/>
      <c r="CU322" s="681"/>
      <c r="CV322" s="681"/>
      <c r="CW322" s="681"/>
      <c r="CX322" s="681"/>
      <c r="CY322" s="681"/>
      <c r="CZ322" s="681"/>
      <c r="DA322" s="681"/>
      <c r="DB322" s="681"/>
      <c r="DC322" s="681"/>
      <c r="DD322" s="681"/>
      <c r="DE322" s="681"/>
      <c r="DF322" s="681"/>
      <c r="DG322" s="681"/>
      <c r="DH322" s="681"/>
    </row>
    <row r="323" spans="3:112" ht="18.75" customHeight="1">
      <c r="C323" s="567"/>
      <c r="D323" s="548" t="s">
        <v>2703</v>
      </c>
      <c r="E323" s="528"/>
      <c r="F323" s="528"/>
      <c r="G323" s="529"/>
      <c r="H323" s="530"/>
      <c r="I323" s="530"/>
      <c r="J323" s="555" t="s">
        <v>883</v>
      </c>
      <c r="K323" s="681"/>
      <c r="L323" s="681"/>
      <c r="M323" s="681"/>
      <c r="N323" s="681"/>
      <c r="O323" s="681"/>
      <c r="P323" s="681"/>
      <c r="Q323" s="681"/>
      <c r="R323" s="681"/>
      <c r="S323" s="681"/>
      <c r="T323" s="681"/>
      <c r="U323" s="681"/>
      <c r="V323" s="681"/>
      <c r="W323" s="681"/>
      <c r="X323" s="681"/>
      <c r="Y323" s="681"/>
      <c r="Z323" s="681"/>
      <c r="AA323" s="681"/>
      <c r="AB323" s="681"/>
      <c r="AC323" s="681"/>
      <c r="AD323" s="681"/>
      <c r="AE323" s="681"/>
      <c r="AF323" s="681"/>
      <c r="AG323" s="681"/>
      <c r="AH323" s="681"/>
      <c r="AI323" s="681"/>
      <c r="AJ323" s="681"/>
      <c r="AK323" s="681"/>
      <c r="AL323" s="681"/>
      <c r="AM323" s="681"/>
      <c r="AN323" s="681"/>
      <c r="AO323" s="681"/>
      <c r="AP323" s="681"/>
      <c r="AQ323" s="681"/>
      <c r="AR323" s="681"/>
      <c r="AS323" s="681"/>
      <c r="AT323" s="681"/>
      <c r="AU323" s="681"/>
      <c r="AV323" s="681"/>
      <c r="AW323" s="681"/>
      <c r="AX323" s="681"/>
      <c r="AY323" s="681"/>
      <c r="AZ323" s="681"/>
      <c r="BA323" s="681"/>
      <c r="BB323" s="681"/>
      <c r="BC323" s="681"/>
      <c r="BD323" s="681"/>
      <c r="BE323" s="681"/>
      <c r="BF323" s="681"/>
      <c r="BG323" s="681"/>
      <c r="BH323" s="681"/>
      <c r="BI323" s="681"/>
      <c r="BJ323" s="681"/>
      <c r="BK323" s="681"/>
      <c r="BL323" s="681"/>
      <c r="BM323" s="681"/>
      <c r="BN323" s="681"/>
      <c r="BO323" s="681"/>
      <c r="BP323" s="681"/>
      <c r="BQ323" s="681"/>
      <c r="BR323" s="681"/>
      <c r="BS323" s="681"/>
      <c r="BT323" s="681"/>
      <c r="BU323" s="681"/>
      <c r="BV323" s="681"/>
      <c r="BW323" s="681"/>
      <c r="BX323" s="681"/>
      <c r="BY323" s="681"/>
      <c r="BZ323" s="681"/>
      <c r="CA323" s="681"/>
      <c r="CB323" s="681"/>
      <c r="CC323" s="681"/>
      <c r="CD323" s="681"/>
      <c r="CE323" s="681"/>
      <c r="CF323" s="681"/>
      <c r="CG323" s="681"/>
      <c r="CH323" s="681"/>
      <c r="CI323" s="681"/>
      <c r="CJ323" s="681"/>
      <c r="CK323" s="681"/>
      <c r="CL323" s="681"/>
      <c r="CM323" s="681"/>
      <c r="CN323" s="681"/>
      <c r="CO323" s="681"/>
      <c r="CP323" s="681"/>
      <c r="CQ323" s="681"/>
      <c r="CR323" s="681"/>
      <c r="CS323" s="681"/>
      <c r="CT323" s="681"/>
      <c r="CU323" s="681"/>
      <c r="CV323" s="681"/>
      <c r="CW323" s="681"/>
      <c r="CX323" s="681"/>
      <c r="CY323" s="681"/>
      <c r="CZ323" s="681"/>
      <c r="DA323" s="681"/>
      <c r="DB323" s="681"/>
      <c r="DC323" s="681"/>
      <c r="DD323" s="681"/>
      <c r="DE323" s="681"/>
      <c r="DF323" s="681"/>
      <c r="DG323" s="681"/>
      <c r="DH323" s="681"/>
    </row>
    <row r="324" spans="3:112" ht="18.75" customHeight="1">
      <c r="C324" s="567"/>
      <c r="D324" s="548" t="s">
        <v>2705</v>
      </c>
      <c r="E324" s="528"/>
      <c r="F324" s="528"/>
      <c r="G324" s="529"/>
      <c r="H324" s="530"/>
      <c r="I324" s="530"/>
      <c r="J324" s="555" t="s">
        <v>883</v>
      </c>
      <c r="K324" s="681"/>
      <c r="L324" s="681"/>
      <c r="M324" s="681"/>
      <c r="N324" s="681"/>
      <c r="O324" s="681"/>
      <c r="P324" s="681"/>
      <c r="Q324" s="681"/>
      <c r="R324" s="681"/>
      <c r="S324" s="681"/>
      <c r="T324" s="681"/>
      <c r="U324" s="681"/>
      <c r="V324" s="681"/>
      <c r="W324" s="681"/>
      <c r="X324" s="681"/>
      <c r="Y324" s="681"/>
      <c r="Z324" s="681"/>
      <c r="AA324" s="681"/>
      <c r="AB324" s="681"/>
      <c r="AC324" s="681"/>
      <c r="AD324" s="681"/>
      <c r="AE324" s="681"/>
      <c r="AF324" s="681"/>
      <c r="AG324" s="681"/>
      <c r="AH324" s="681"/>
      <c r="AI324" s="681"/>
      <c r="AJ324" s="681"/>
      <c r="AK324" s="681"/>
      <c r="AL324" s="681"/>
      <c r="AM324" s="681"/>
      <c r="AN324" s="681"/>
      <c r="AO324" s="681"/>
      <c r="AP324" s="681"/>
      <c r="AQ324" s="681"/>
      <c r="AR324" s="681"/>
      <c r="AS324" s="681"/>
      <c r="AT324" s="681"/>
      <c r="AU324" s="681"/>
      <c r="AV324" s="681"/>
      <c r="AW324" s="681"/>
      <c r="AX324" s="681"/>
      <c r="AY324" s="681"/>
      <c r="AZ324" s="681"/>
      <c r="BA324" s="681"/>
      <c r="BB324" s="681"/>
      <c r="BC324" s="681"/>
      <c r="BD324" s="681"/>
      <c r="BE324" s="681"/>
      <c r="BF324" s="681"/>
      <c r="BG324" s="681"/>
      <c r="BH324" s="681"/>
      <c r="BI324" s="681"/>
      <c r="BJ324" s="681"/>
      <c r="BK324" s="681"/>
      <c r="BL324" s="681"/>
      <c r="BM324" s="681"/>
      <c r="BN324" s="681"/>
      <c r="BO324" s="681"/>
      <c r="BP324" s="681"/>
      <c r="BQ324" s="681"/>
      <c r="BR324" s="681"/>
      <c r="BS324" s="681"/>
      <c r="BT324" s="681"/>
      <c r="BU324" s="681"/>
      <c r="BV324" s="681"/>
      <c r="BW324" s="681"/>
      <c r="BX324" s="681"/>
      <c r="BY324" s="681"/>
      <c r="BZ324" s="681"/>
      <c r="CA324" s="681"/>
      <c r="CB324" s="681"/>
      <c r="CC324" s="681"/>
      <c r="CD324" s="681"/>
      <c r="CE324" s="681"/>
      <c r="CF324" s="681"/>
      <c r="CG324" s="681"/>
      <c r="CH324" s="681"/>
      <c r="CI324" s="681"/>
      <c r="CJ324" s="681"/>
      <c r="CK324" s="681"/>
      <c r="CL324" s="681"/>
      <c r="CM324" s="681"/>
      <c r="CN324" s="681"/>
      <c r="CO324" s="681"/>
      <c r="CP324" s="681"/>
      <c r="CQ324" s="681"/>
      <c r="CR324" s="681"/>
      <c r="CS324" s="681"/>
      <c r="CT324" s="681"/>
      <c r="CU324" s="681"/>
      <c r="CV324" s="681"/>
      <c r="CW324" s="681"/>
      <c r="CX324" s="681"/>
      <c r="CY324" s="681"/>
      <c r="CZ324" s="681"/>
      <c r="DA324" s="681"/>
      <c r="DB324" s="681"/>
      <c r="DC324" s="681"/>
      <c r="DD324" s="681"/>
      <c r="DE324" s="681"/>
      <c r="DF324" s="681"/>
      <c r="DG324" s="681"/>
      <c r="DH324" s="681"/>
    </row>
    <row r="325" spans="3:112" ht="19.5" customHeight="1">
      <c r="C325" s="567"/>
      <c r="D325" s="547" t="s">
        <v>2707</v>
      </c>
      <c r="E325" s="528"/>
      <c r="F325" s="528"/>
      <c r="G325" s="529"/>
      <c r="H325" s="530"/>
      <c r="I325" s="530"/>
      <c r="J325" s="669"/>
      <c r="K325" s="681"/>
      <c r="L325" s="681"/>
      <c r="M325" s="681"/>
      <c r="N325" s="681"/>
      <c r="O325" s="681"/>
      <c r="P325" s="681"/>
      <c r="Q325" s="681"/>
      <c r="R325" s="681"/>
      <c r="S325" s="681"/>
      <c r="T325" s="681"/>
      <c r="U325" s="681"/>
      <c r="V325" s="681"/>
      <c r="W325" s="681"/>
      <c r="X325" s="681"/>
      <c r="Y325" s="681"/>
      <c r="Z325" s="681"/>
      <c r="AA325" s="681"/>
      <c r="AB325" s="681"/>
      <c r="AC325" s="681"/>
      <c r="AD325" s="681"/>
      <c r="AE325" s="681"/>
      <c r="AF325" s="681"/>
      <c r="AG325" s="681"/>
      <c r="AH325" s="681"/>
      <c r="AI325" s="681"/>
      <c r="AJ325" s="681"/>
      <c r="AK325" s="681"/>
      <c r="AL325" s="681"/>
      <c r="AM325" s="681"/>
      <c r="AN325" s="681"/>
      <c r="AO325" s="681"/>
      <c r="AP325" s="681"/>
      <c r="AQ325" s="681"/>
      <c r="AR325" s="681"/>
      <c r="AS325" s="681"/>
      <c r="AT325" s="681"/>
      <c r="AU325" s="681"/>
      <c r="AV325" s="681"/>
      <c r="AW325" s="681"/>
      <c r="AX325" s="681"/>
      <c r="AY325" s="681"/>
      <c r="AZ325" s="681"/>
      <c r="BA325" s="681"/>
      <c r="BB325" s="681"/>
      <c r="BC325" s="681"/>
      <c r="BD325" s="681"/>
      <c r="BE325" s="681"/>
      <c r="BF325" s="681"/>
      <c r="BG325" s="681"/>
      <c r="BH325" s="681"/>
      <c r="BI325" s="681"/>
      <c r="BJ325" s="681"/>
      <c r="BK325" s="681"/>
      <c r="BL325" s="681"/>
      <c r="BM325" s="681"/>
      <c r="BN325" s="681"/>
      <c r="BO325" s="681"/>
      <c r="BP325" s="681"/>
      <c r="BQ325" s="681"/>
      <c r="BR325" s="681"/>
      <c r="BS325" s="681"/>
      <c r="BT325" s="681"/>
      <c r="BU325" s="681"/>
      <c r="BV325" s="681"/>
      <c r="BW325" s="681"/>
      <c r="BX325" s="681"/>
      <c r="BY325" s="681"/>
      <c r="BZ325" s="681"/>
      <c r="CA325" s="681"/>
      <c r="CB325" s="681"/>
      <c r="CC325" s="681"/>
      <c r="CD325" s="681"/>
      <c r="CE325" s="681"/>
      <c r="CF325" s="681"/>
      <c r="CG325" s="681"/>
      <c r="CH325" s="681"/>
      <c r="CI325" s="681"/>
      <c r="CJ325" s="681"/>
      <c r="CK325" s="681"/>
      <c r="CL325" s="681"/>
      <c r="CM325" s="681"/>
      <c r="CN325" s="681"/>
      <c r="CO325" s="681"/>
      <c r="CP325" s="681"/>
      <c r="CQ325" s="681"/>
      <c r="CR325" s="681"/>
      <c r="CS325" s="681"/>
      <c r="CT325" s="681"/>
      <c r="CU325" s="681"/>
      <c r="CV325" s="681"/>
      <c r="CW325" s="681"/>
      <c r="CX325" s="681"/>
      <c r="CY325" s="681"/>
      <c r="CZ325" s="681"/>
      <c r="DA325" s="681"/>
      <c r="DB325" s="681"/>
      <c r="DC325" s="681"/>
      <c r="DD325" s="681"/>
      <c r="DE325" s="681"/>
      <c r="DF325" s="681"/>
      <c r="DG325" s="681"/>
      <c r="DH325" s="681"/>
    </row>
    <row r="326" spans="3:112" ht="37.5" customHeight="1">
      <c r="C326" s="567"/>
      <c r="D326" s="548" t="s">
        <v>2702</v>
      </c>
      <c r="E326" s="528"/>
      <c r="F326" s="528"/>
      <c r="G326" s="529"/>
      <c r="H326" s="530"/>
      <c r="I326" s="530"/>
      <c r="J326" s="555" t="s">
        <v>883</v>
      </c>
      <c r="K326" s="681"/>
      <c r="L326" s="681"/>
      <c r="M326" s="681"/>
      <c r="N326" s="681"/>
      <c r="O326" s="681"/>
      <c r="P326" s="681"/>
      <c r="Q326" s="681"/>
      <c r="R326" s="681"/>
      <c r="S326" s="681"/>
      <c r="T326" s="681"/>
      <c r="U326" s="681"/>
      <c r="V326" s="681"/>
      <c r="W326" s="681"/>
      <c r="X326" s="681"/>
      <c r="Y326" s="681"/>
      <c r="Z326" s="681"/>
      <c r="AA326" s="681"/>
      <c r="AB326" s="681"/>
      <c r="AC326" s="681"/>
      <c r="AD326" s="681"/>
      <c r="AE326" s="681"/>
      <c r="AF326" s="681"/>
      <c r="AG326" s="681"/>
      <c r="AH326" s="681"/>
      <c r="AI326" s="681"/>
      <c r="AJ326" s="681"/>
      <c r="AK326" s="681"/>
      <c r="AL326" s="681"/>
      <c r="AM326" s="681"/>
      <c r="AN326" s="681"/>
      <c r="AO326" s="681"/>
      <c r="AP326" s="681"/>
      <c r="AQ326" s="681"/>
      <c r="AR326" s="681"/>
      <c r="AS326" s="681"/>
      <c r="AT326" s="681"/>
      <c r="AU326" s="681"/>
      <c r="AV326" s="681"/>
      <c r="AW326" s="681"/>
      <c r="AX326" s="681"/>
      <c r="AY326" s="681"/>
      <c r="AZ326" s="681"/>
      <c r="BA326" s="681"/>
      <c r="BB326" s="681"/>
      <c r="BC326" s="681"/>
      <c r="BD326" s="681"/>
      <c r="BE326" s="681"/>
      <c r="BF326" s="681"/>
      <c r="BG326" s="681"/>
      <c r="BH326" s="681"/>
      <c r="BI326" s="681"/>
      <c r="BJ326" s="681"/>
      <c r="BK326" s="681"/>
      <c r="BL326" s="681"/>
      <c r="BM326" s="681"/>
      <c r="BN326" s="681"/>
      <c r="BO326" s="681"/>
      <c r="BP326" s="681"/>
      <c r="BQ326" s="681"/>
      <c r="BR326" s="681"/>
      <c r="BS326" s="681"/>
      <c r="BT326" s="681"/>
      <c r="BU326" s="681"/>
      <c r="BV326" s="681"/>
      <c r="BW326" s="681"/>
      <c r="BX326" s="681"/>
      <c r="BY326" s="681"/>
      <c r="BZ326" s="681"/>
      <c r="CA326" s="681"/>
      <c r="CB326" s="681"/>
      <c r="CC326" s="681"/>
      <c r="CD326" s="681"/>
      <c r="CE326" s="681"/>
      <c r="CF326" s="681"/>
      <c r="CG326" s="681"/>
      <c r="CH326" s="681"/>
      <c r="CI326" s="681"/>
      <c r="CJ326" s="681"/>
      <c r="CK326" s="681"/>
      <c r="CL326" s="681"/>
      <c r="CM326" s="681"/>
      <c r="CN326" s="681"/>
      <c r="CO326" s="681"/>
      <c r="CP326" s="681"/>
      <c r="CQ326" s="681"/>
      <c r="CR326" s="681"/>
      <c r="CS326" s="681"/>
      <c r="CT326" s="681"/>
      <c r="CU326" s="681"/>
      <c r="CV326" s="681"/>
      <c r="CW326" s="681"/>
      <c r="CX326" s="681"/>
      <c r="CY326" s="681"/>
      <c r="CZ326" s="681"/>
      <c r="DA326" s="681"/>
      <c r="DB326" s="681"/>
      <c r="DC326" s="681"/>
      <c r="DD326" s="681"/>
      <c r="DE326" s="681"/>
      <c r="DF326" s="681"/>
      <c r="DG326" s="681"/>
      <c r="DH326" s="681"/>
    </row>
    <row r="327" spans="3:112" ht="37.5" customHeight="1">
      <c r="C327" s="567"/>
      <c r="D327" s="548" t="s">
        <v>2708</v>
      </c>
      <c r="E327" s="528"/>
      <c r="F327" s="528"/>
      <c r="G327" s="529"/>
      <c r="H327" s="530"/>
      <c r="I327" s="530"/>
      <c r="J327" s="555" t="s">
        <v>883</v>
      </c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81"/>
      <c r="AB327" s="681"/>
      <c r="AC327" s="681"/>
      <c r="AD327" s="681"/>
      <c r="AE327" s="681"/>
      <c r="AF327" s="681"/>
      <c r="AG327" s="681"/>
      <c r="AH327" s="681"/>
      <c r="AI327" s="681"/>
      <c r="AJ327" s="681"/>
      <c r="AK327" s="681"/>
      <c r="AL327" s="681"/>
      <c r="AM327" s="681"/>
      <c r="AN327" s="681"/>
      <c r="AO327" s="681"/>
      <c r="AP327" s="681"/>
      <c r="AQ327" s="681"/>
      <c r="AR327" s="681"/>
      <c r="AS327" s="681"/>
      <c r="AT327" s="681"/>
      <c r="AU327" s="681"/>
      <c r="AV327" s="681"/>
      <c r="AW327" s="681"/>
      <c r="AX327" s="681"/>
      <c r="AY327" s="681"/>
      <c r="AZ327" s="681"/>
      <c r="BA327" s="681"/>
      <c r="BB327" s="681"/>
      <c r="BC327" s="681"/>
      <c r="BD327" s="681"/>
      <c r="BE327" s="681"/>
      <c r="BF327" s="681"/>
      <c r="BG327" s="681"/>
      <c r="BH327" s="681"/>
      <c r="BI327" s="681"/>
      <c r="BJ327" s="681"/>
      <c r="BK327" s="681"/>
      <c r="BL327" s="681"/>
      <c r="BM327" s="681"/>
      <c r="BN327" s="681"/>
      <c r="BO327" s="681"/>
      <c r="BP327" s="681"/>
      <c r="BQ327" s="681"/>
      <c r="BR327" s="681"/>
      <c r="BS327" s="681"/>
      <c r="BT327" s="681"/>
      <c r="BU327" s="681"/>
      <c r="BV327" s="681"/>
      <c r="BW327" s="681"/>
      <c r="BX327" s="681"/>
      <c r="BY327" s="681"/>
      <c r="BZ327" s="681"/>
      <c r="CA327" s="681"/>
      <c r="CB327" s="681"/>
      <c r="CC327" s="681"/>
      <c r="CD327" s="681"/>
      <c r="CE327" s="681"/>
      <c r="CF327" s="681"/>
      <c r="CG327" s="681"/>
      <c r="CH327" s="681"/>
      <c r="CI327" s="681"/>
      <c r="CJ327" s="681"/>
      <c r="CK327" s="681"/>
      <c r="CL327" s="681"/>
      <c r="CM327" s="681"/>
      <c r="CN327" s="681"/>
      <c r="CO327" s="681"/>
      <c r="CP327" s="681"/>
      <c r="CQ327" s="681"/>
      <c r="CR327" s="681"/>
      <c r="CS327" s="681"/>
      <c r="CT327" s="681"/>
      <c r="CU327" s="681"/>
      <c r="CV327" s="681"/>
      <c r="CW327" s="681"/>
      <c r="CX327" s="681"/>
      <c r="CY327" s="681"/>
      <c r="CZ327" s="681"/>
      <c r="DA327" s="681"/>
      <c r="DB327" s="681"/>
      <c r="DC327" s="681"/>
      <c r="DD327" s="681"/>
      <c r="DE327" s="681"/>
      <c r="DF327" s="681"/>
      <c r="DG327" s="681"/>
      <c r="DH327" s="681"/>
    </row>
    <row r="328" spans="3:112" ht="18.75" customHeight="1">
      <c r="C328" s="567"/>
      <c r="D328" s="548" t="s">
        <v>2704</v>
      </c>
      <c r="E328" s="528"/>
      <c r="F328" s="528"/>
      <c r="G328" s="529"/>
      <c r="H328" s="530"/>
      <c r="I328" s="530"/>
      <c r="J328" s="555" t="s">
        <v>883</v>
      </c>
      <c r="K328" s="681"/>
      <c r="L328" s="681"/>
      <c r="M328" s="681"/>
      <c r="N328" s="681"/>
      <c r="O328" s="681"/>
      <c r="P328" s="681"/>
      <c r="Q328" s="681"/>
      <c r="R328" s="681"/>
      <c r="S328" s="681"/>
      <c r="T328" s="681"/>
      <c r="U328" s="681"/>
      <c r="V328" s="681"/>
      <c r="W328" s="681"/>
      <c r="X328" s="681"/>
      <c r="Y328" s="681"/>
      <c r="Z328" s="681"/>
      <c r="AA328" s="681"/>
      <c r="AB328" s="681"/>
      <c r="AC328" s="681"/>
      <c r="AD328" s="681"/>
      <c r="AE328" s="681"/>
      <c r="AF328" s="681"/>
      <c r="AG328" s="681"/>
      <c r="AH328" s="681"/>
      <c r="AI328" s="681"/>
      <c r="AJ328" s="681"/>
      <c r="AK328" s="681"/>
      <c r="AL328" s="681"/>
      <c r="AM328" s="681"/>
      <c r="AN328" s="681"/>
      <c r="AO328" s="681"/>
      <c r="AP328" s="681"/>
      <c r="AQ328" s="681"/>
      <c r="AR328" s="681"/>
      <c r="AS328" s="681"/>
      <c r="AT328" s="681"/>
      <c r="AU328" s="681"/>
      <c r="AV328" s="681"/>
      <c r="AW328" s="681"/>
      <c r="AX328" s="681"/>
      <c r="AY328" s="681"/>
      <c r="AZ328" s="681"/>
      <c r="BA328" s="681"/>
      <c r="BB328" s="681"/>
      <c r="BC328" s="681"/>
      <c r="BD328" s="681"/>
      <c r="BE328" s="681"/>
      <c r="BF328" s="681"/>
      <c r="BG328" s="681"/>
      <c r="BH328" s="681"/>
      <c r="BI328" s="681"/>
      <c r="BJ328" s="681"/>
      <c r="BK328" s="681"/>
      <c r="BL328" s="681"/>
      <c r="BM328" s="681"/>
      <c r="BN328" s="681"/>
      <c r="BO328" s="681"/>
      <c r="BP328" s="681"/>
      <c r="BQ328" s="681"/>
      <c r="BR328" s="681"/>
      <c r="BS328" s="681"/>
      <c r="BT328" s="681"/>
      <c r="BU328" s="681"/>
      <c r="BV328" s="681"/>
      <c r="BW328" s="681"/>
      <c r="BX328" s="681"/>
      <c r="BY328" s="681"/>
      <c r="BZ328" s="681"/>
      <c r="CA328" s="681"/>
      <c r="CB328" s="681"/>
      <c r="CC328" s="681"/>
      <c r="CD328" s="681"/>
      <c r="CE328" s="681"/>
      <c r="CF328" s="681"/>
      <c r="CG328" s="681"/>
      <c r="CH328" s="681"/>
      <c r="CI328" s="681"/>
      <c r="CJ328" s="681"/>
      <c r="CK328" s="681"/>
      <c r="CL328" s="681"/>
      <c r="CM328" s="681"/>
      <c r="CN328" s="681"/>
      <c r="CO328" s="681"/>
      <c r="CP328" s="681"/>
      <c r="CQ328" s="681"/>
      <c r="CR328" s="681"/>
      <c r="CS328" s="681"/>
      <c r="CT328" s="681"/>
      <c r="CU328" s="681"/>
      <c r="CV328" s="681"/>
      <c r="CW328" s="681"/>
      <c r="CX328" s="681"/>
      <c r="CY328" s="681"/>
      <c r="CZ328" s="681"/>
      <c r="DA328" s="681"/>
      <c r="DB328" s="681"/>
      <c r="DC328" s="681"/>
      <c r="DD328" s="681"/>
      <c r="DE328" s="681"/>
      <c r="DF328" s="681"/>
      <c r="DG328" s="681"/>
      <c r="DH328" s="681"/>
    </row>
    <row r="329" spans="3:112" ht="18.75" customHeight="1">
      <c r="C329" s="567"/>
      <c r="D329" s="548" t="s">
        <v>2705</v>
      </c>
      <c r="E329" s="528"/>
      <c r="F329" s="528"/>
      <c r="G329" s="529"/>
      <c r="H329" s="530"/>
      <c r="I329" s="530"/>
      <c r="J329" s="555" t="s">
        <v>883</v>
      </c>
      <c r="K329" s="681"/>
      <c r="L329" s="681"/>
      <c r="M329" s="681"/>
      <c r="N329" s="681"/>
      <c r="O329" s="681"/>
      <c r="P329" s="681"/>
      <c r="Q329" s="681"/>
      <c r="R329" s="681"/>
      <c r="S329" s="681"/>
      <c r="T329" s="681"/>
      <c r="U329" s="681"/>
      <c r="V329" s="681"/>
      <c r="W329" s="681"/>
      <c r="X329" s="681"/>
      <c r="Y329" s="681"/>
      <c r="Z329" s="681"/>
      <c r="AA329" s="681"/>
      <c r="AB329" s="681"/>
      <c r="AC329" s="681"/>
      <c r="AD329" s="681"/>
      <c r="AE329" s="681"/>
      <c r="AF329" s="681"/>
      <c r="AG329" s="681"/>
      <c r="AH329" s="681"/>
      <c r="AI329" s="681"/>
      <c r="AJ329" s="681"/>
      <c r="AK329" s="681"/>
      <c r="AL329" s="681"/>
      <c r="AM329" s="681"/>
      <c r="AN329" s="681"/>
      <c r="AO329" s="681"/>
      <c r="AP329" s="681"/>
      <c r="AQ329" s="681"/>
      <c r="AR329" s="681"/>
      <c r="AS329" s="681"/>
      <c r="AT329" s="681"/>
      <c r="AU329" s="681"/>
      <c r="AV329" s="681"/>
      <c r="AW329" s="681"/>
      <c r="AX329" s="681"/>
      <c r="AY329" s="681"/>
      <c r="AZ329" s="681"/>
      <c r="BA329" s="681"/>
      <c r="BB329" s="681"/>
      <c r="BC329" s="681"/>
      <c r="BD329" s="681"/>
      <c r="BE329" s="681"/>
      <c r="BF329" s="681"/>
      <c r="BG329" s="681"/>
      <c r="BH329" s="681"/>
      <c r="BI329" s="681"/>
      <c r="BJ329" s="681"/>
      <c r="BK329" s="681"/>
      <c r="BL329" s="681"/>
      <c r="BM329" s="681"/>
      <c r="BN329" s="681"/>
      <c r="BO329" s="681"/>
      <c r="BP329" s="681"/>
      <c r="BQ329" s="681"/>
      <c r="BR329" s="681"/>
      <c r="BS329" s="681"/>
      <c r="BT329" s="681"/>
      <c r="BU329" s="681"/>
      <c r="BV329" s="681"/>
      <c r="BW329" s="681"/>
      <c r="BX329" s="681"/>
      <c r="BY329" s="681"/>
      <c r="BZ329" s="681"/>
      <c r="CA329" s="681"/>
      <c r="CB329" s="681"/>
      <c r="CC329" s="681"/>
      <c r="CD329" s="681"/>
      <c r="CE329" s="681"/>
      <c r="CF329" s="681"/>
      <c r="CG329" s="681"/>
      <c r="CH329" s="681"/>
      <c r="CI329" s="681"/>
      <c r="CJ329" s="681"/>
      <c r="CK329" s="681"/>
      <c r="CL329" s="681"/>
      <c r="CM329" s="681"/>
      <c r="CN329" s="681"/>
      <c r="CO329" s="681"/>
      <c r="CP329" s="681"/>
      <c r="CQ329" s="681"/>
      <c r="CR329" s="681"/>
      <c r="CS329" s="681"/>
      <c r="CT329" s="681"/>
      <c r="CU329" s="681"/>
      <c r="CV329" s="681"/>
      <c r="CW329" s="681"/>
      <c r="CX329" s="681"/>
      <c r="CY329" s="681"/>
      <c r="CZ329" s="681"/>
      <c r="DA329" s="681"/>
      <c r="DB329" s="681"/>
      <c r="DC329" s="681"/>
      <c r="DD329" s="681"/>
      <c r="DE329" s="681"/>
      <c r="DF329" s="681"/>
      <c r="DG329" s="681"/>
      <c r="DH329" s="681"/>
    </row>
    <row r="330" spans="3:112" ht="37.5" customHeight="1">
      <c r="C330" s="567"/>
      <c r="D330" s="548" t="s">
        <v>2709</v>
      </c>
      <c r="E330" s="528"/>
      <c r="F330" s="528"/>
      <c r="G330" s="529"/>
      <c r="H330" s="530"/>
      <c r="I330" s="530"/>
      <c r="J330" s="555" t="s">
        <v>883</v>
      </c>
      <c r="K330" s="681"/>
      <c r="L330" s="681"/>
      <c r="M330" s="681"/>
      <c r="N330" s="681"/>
      <c r="O330" s="681"/>
      <c r="P330" s="681"/>
      <c r="Q330" s="681"/>
      <c r="R330" s="681"/>
      <c r="S330" s="681"/>
      <c r="T330" s="681"/>
      <c r="U330" s="681"/>
      <c r="V330" s="681"/>
      <c r="W330" s="681"/>
      <c r="X330" s="681"/>
      <c r="Y330" s="681"/>
      <c r="Z330" s="681"/>
      <c r="AA330" s="681"/>
      <c r="AB330" s="681"/>
      <c r="AC330" s="681"/>
      <c r="AD330" s="681"/>
      <c r="AE330" s="681"/>
      <c r="AF330" s="681"/>
      <c r="AG330" s="681"/>
      <c r="AH330" s="681"/>
      <c r="AI330" s="681"/>
      <c r="AJ330" s="681"/>
      <c r="AK330" s="681"/>
      <c r="AL330" s="681"/>
      <c r="AM330" s="681"/>
      <c r="AN330" s="681"/>
      <c r="AO330" s="681"/>
      <c r="AP330" s="681"/>
      <c r="AQ330" s="681"/>
      <c r="AR330" s="681"/>
      <c r="AS330" s="681"/>
      <c r="AT330" s="681"/>
      <c r="AU330" s="681"/>
      <c r="AV330" s="681"/>
      <c r="AW330" s="681"/>
      <c r="AX330" s="681"/>
      <c r="AY330" s="681"/>
      <c r="AZ330" s="681"/>
      <c r="BA330" s="681"/>
      <c r="BB330" s="681"/>
      <c r="BC330" s="681"/>
      <c r="BD330" s="681"/>
      <c r="BE330" s="681"/>
      <c r="BF330" s="681"/>
      <c r="BG330" s="681"/>
      <c r="BH330" s="681"/>
      <c r="BI330" s="681"/>
      <c r="BJ330" s="681"/>
      <c r="BK330" s="681"/>
      <c r="BL330" s="681"/>
      <c r="BM330" s="681"/>
      <c r="BN330" s="681"/>
      <c r="BO330" s="681"/>
      <c r="BP330" s="681"/>
      <c r="BQ330" s="681"/>
      <c r="BR330" s="681"/>
      <c r="BS330" s="681"/>
      <c r="BT330" s="681"/>
      <c r="BU330" s="681"/>
      <c r="BV330" s="681"/>
      <c r="BW330" s="681"/>
      <c r="BX330" s="681"/>
      <c r="BY330" s="681"/>
      <c r="BZ330" s="681"/>
      <c r="CA330" s="681"/>
      <c r="CB330" s="681"/>
      <c r="CC330" s="681"/>
      <c r="CD330" s="681"/>
      <c r="CE330" s="681"/>
      <c r="CF330" s="681"/>
      <c r="CG330" s="681"/>
      <c r="CH330" s="681"/>
      <c r="CI330" s="681"/>
      <c r="CJ330" s="681"/>
      <c r="CK330" s="681"/>
      <c r="CL330" s="681"/>
      <c r="CM330" s="681"/>
      <c r="CN330" s="681"/>
      <c r="CO330" s="681"/>
      <c r="CP330" s="681"/>
      <c r="CQ330" s="681"/>
      <c r="CR330" s="681"/>
      <c r="CS330" s="681"/>
      <c r="CT330" s="681"/>
      <c r="CU330" s="681"/>
      <c r="CV330" s="681"/>
      <c r="CW330" s="681"/>
      <c r="CX330" s="681"/>
      <c r="CY330" s="681"/>
      <c r="CZ330" s="681"/>
      <c r="DA330" s="681"/>
      <c r="DB330" s="681"/>
      <c r="DC330" s="681"/>
      <c r="DD330" s="681"/>
      <c r="DE330" s="681"/>
      <c r="DF330" s="681"/>
      <c r="DG330" s="681"/>
      <c r="DH330" s="681"/>
    </row>
    <row r="331" spans="3:112" ht="18.75" customHeight="1">
      <c r="C331" s="567"/>
      <c r="D331" s="548" t="s">
        <v>2133</v>
      </c>
      <c r="E331" s="528"/>
      <c r="F331" s="528"/>
      <c r="G331" s="529"/>
      <c r="H331" s="530"/>
      <c r="I331" s="530"/>
      <c r="J331" s="555" t="s">
        <v>883</v>
      </c>
      <c r="K331" s="681"/>
      <c r="L331" s="681"/>
      <c r="M331" s="681"/>
      <c r="N331" s="681"/>
      <c r="O331" s="681"/>
      <c r="P331" s="681"/>
      <c r="Q331" s="681"/>
      <c r="R331" s="681"/>
      <c r="S331" s="681"/>
      <c r="T331" s="681"/>
      <c r="U331" s="681"/>
      <c r="V331" s="681"/>
      <c r="W331" s="681"/>
      <c r="X331" s="681"/>
      <c r="Y331" s="681"/>
      <c r="Z331" s="681"/>
      <c r="AA331" s="681"/>
      <c r="AB331" s="681"/>
      <c r="AC331" s="681"/>
      <c r="AD331" s="681"/>
      <c r="AE331" s="681"/>
      <c r="AF331" s="681"/>
      <c r="AG331" s="681"/>
      <c r="AH331" s="681"/>
      <c r="AI331" s="681"/>
      <c r="AJ331" s="681"/>
      <c r="AK331" s="681"/>
      <c r="AL331" s="681"/>
      <c r="AM331" s="681"/>
      <c r="AN331" s="681"/>
      <c r="AO331" s="681"/>
      <c r="AP331" s="681"/>
      <c r="AQ331" s="681"/>
      <c r="AR331" s="681"/>
      <c r="AS331" s="681"/>
      <c r="AT331" s="681"/>
      <c r="AU331" s="681"/>
      <c r="AV331" s="681"/>
      <c r="AW331" s="681"/>
      <c r="AX331" s="681"/>
      <c r="AY331" s="681"/>
      <c r="AZ331" s="681"/>
      <c r="BA331" s="681"/>
      <c r="BB331" s="681"/>
      <c r="BC331" s="681"/>
      <c r="BD331" s="681"/>
      <c r="BE331" s="681"/>
      <c r="BF331" s="681"/>
      <c r="BG331" s="681"/>
      <c r="BH331" s="681"/>
      <c r="BI331" s="681"/>
      <c r="BJ331" s="681"/>
      <c r="BK331" s="681"/>
      <c r="BL331" s="681"/>
      <c r="BM331" s="681"/>
      <c r="BN331" s="681"/>
      <c r="BO331" s="681"/>
      <c r="BP331" s="681"/>
      <c r="BQ331" s="681"/>
      <c r="BR331" s="681"/>
      <c r="BS331" s="681"/>
      <c r="BT331" s="681"/>
      <c r="BU331" s="681"/>
      <c r="BV331" s="681"/>
      <c r="BW331" s="681"/>
      <c r="BX331" s="681"/>
      <c r="BY331" s="681"/>
      <c r="BZ331" s="681"/>
      <c r="CA331" s="681"/>
      <c r="CB331" s="681"/>
      <c r="CC331" s="681"/>
      <c r="CD331" s="681"/>
      <c r="CE331" s="681"/>
      <c r="CF331" s="681"/>
      <c r="CG331" s="681"/>
      <c r="CH331" s="681"/>
      <c r="CI331" s="681"/>
      <c r="CJ331" s="681"/>
      <c r="CK331" s="681"/>
      <c r="CL331" s="681"/>
      <c r="CM331" s="681"/>
      <c r="CN331" s="681"/>
      <c r="CO331" s="681"/>
      <c r="CP331" s="681"/>
      <c r="CQ331" s="681"/>
      <c r="CR331" s="681"/>
      <c r="CS331" s="681"/>
      <c r="CT331" s="681"/>
      <c r="CU331" s="681"/>
      <c r="CV331" s="681"/>
      <c r="CW331" s="681"/>
      <c r="CX331" s="681"/>
      <c r="CY331" s="681"/>
      <c r="CZ331" s="681"/>
      <c r="DA331" s="681"/>
      <c r="DB331" s="681"/>
      <c r="DC331" s="681"/>
      <c r="DD331" s="681"/>
      <c r="DE331" s="681"/>
      <c r="DF331" s="681"/>
      <c r="DG331" s="681"/>
      <c r="DH331" s="681"/>
    </row>
    <row r="332" spans="3:112" ht="37.5" customHeight="1">
      <c r="C332" s="549">
        <v>7</v>
      </c>
      <c r="D332" s="546" t="s">
        <v>2710</v>
      </c>
      <c r="E332" s="528"/>
      <c r="F332" s="528"/>
      <c r="G332" s="529"/>
      <c r="H332" s="530"/>
      <c r="I332" s="530"/>
      <c r="J332" s="669"/>
      <c r="K332" s="681"/>
      <c r="L332" s="681"/>
      <c r="M332" s="681"/>
      <c r="N332" s="681"/>
      <c r="O332" s="681"/>
      <c r="P332" s="681"/>
      <c r="Q332" s="681"/>
      <c r="R332" s="681"/>
      <c r="S332" s="681"/>
      <c r="T332" s="681"/>
      <c r="U332" s="681"/>
      <c r="V332" s="681"/>
      <c r="W332" s="681"/>
      <c r="X332" s="681"/>
      <c r="Y332" s="681"/>
      <c r="Z332" s="681"/>
      <c r="AA332" s="681"/>
      <c r="AB332" s="681"/>
      <c r="AC332" s="681"/>
      <c r="AD332" s="681"/>
      <c r="AE332" s="681"/>
      <c r="AF332" s="681"/>
      <c r="AG332" s="681"/>
      <c r="AH332" s="681"/>
      <c r="AI332" s="681"/>
      <c r="AJ332" s="681"/>
      <c r="AK332" s="681"/>
      <c r="AL332" s="681"/>
      <c r="AM332" s="681"/>
      <c r="AN332" s="681"/>
      <c r="AO332" s="681"/>
      <c r="AP332" s="681"/>
      <c r="AQ332" s="681"/>
      <c r="AR332" s="681"/>
      <c r="AS332" s="681"/>
      <c r="AT332" s="681"/>
      <c r="AU332" s="681"/>
      <c r="AV332" s="681"/>
      <c r="AW332" s="681"/>
      <c r="AX332" s="681"/>
      <c r="AY332" s="681"/>
      <c r="AZ332" s="681"/>
      <c r="BA332" s="681"/>
      <c r="BB332" s="681"/>
      <c r="BC332" s="681"/>
      <c r="BD332" s="681"/>
      <c r="BE332" s="681"/>
      <c r="BF332" s="681"/>
      <c r="BG332" s="681"/>
      <c r="BH332" s="681"/>
      <c r="BI332" s="681"/>
      <c r="BJ332" s="681"/>
      <c r="BK332" s="681"/>
      <c r="BL332" s="681"/>
      <c r="BM332" s="681"/>
      <c r="BN332" s="681"/>
      <c r="BO332" s="681"/>
      <c r="BP332" s="681"/>
      <c r="BQ332" s="681"/>
      <c r="BR332" s="681"/>
      <c r="BS332" s="681"/>
      <c r="BT332" s="681"/>
      <c r="BU332" s="681"/>
      <c r="BV332" s="681"/>
      <c r="BW332" s="681"/>
      <c r="BX332" s="681"/>
      <c r="BY332" s="681"/>
      <c r="BZ332" s="681"/>
      <c r="CA332" s="681"/>
      <c r="CB332" s="681"/>
      <c r="CC332" s="681"/>
      <c r="CD332" s="681"/>
      <c r="CE332" s="681"/>
      <c r="CF332" s="681"/>
      <c r="CG332" s="681"/>
      <c r="CH332" s="681"/>
      <c r="CI332" s="681"/>
      <c r="CJ332" s="681"/>
      <c r="CK332" s="681"/>
      <c r="CL332" s="681"/>
      <c r="CM332" s="681"/>
      <c r="CN332" s="681"/>
      <c r="CO332" s="681"/>
      <c r="CP332" s="681"/>
      <c r="CQ332" s="681"/>
      <c r="CR332" s="681"/>
      <c r="CS332" s="681"/>
      <c r="CT332" s="681"/>
      <c r="CU332" s="681"/>
      <c r="CV332" s="681"/>
      <c r="CW332" s="681"/>
      <c r="CX332" s="681"/>
      <c r="CY332" s="681"/>
      <c r="CZ332" s="681"/>
      <c r="DA332" s="681"/>
      <c r="DB332" s="681"/>
      <c r="DC332" s="681"/>
      <c r="DD332" s="681"/>
      <c r="DE332" s="681"/>
      <c r="DF332" s="681"/>
      <c r="DG332" s="681"/>
      <c r="DH332" s="681"/>
    </row>
    <row r="333" spans="3:112" ht="19.5" customHeight="1">
      <c r="C333" s="567"/>
      <c r="D333" s="547" t="s">
        <v>2701</v>
      </c>
      <c r="E333" s="528"/>
      <c r="F333" s="528"/>
      <c r="G333" s="529"/>
      <c r="H333" s="530"/>
      <c r="I333" s="530"/>
      <c r="J333" s="669"/>
      <c r="K333" s="681"/>
      <c r="L333" s="681"/>
      <c r="M333" s="681"/>
      <c r="N333" s="681"/>
      <c r="O333" s="681"/>
      <c r="P333" s="681"/>
      <c r="Q333" s="681"/>
      <c r="R333" s="681"/>
      <c r="S333" s="681"/>
      <c r="T333" s="681"/>
      <c r="U333" s="681"/>
      <c r="V333" s="681"/>
      <c r="W333" s="681"/>
      <c r="X333" s="681"/>
      <c r="Y333" s="681"/>
      <c r="Z333" s="681"/>
      <c r="AA333" s="681"/>
      <c r="AB333" s="681"/>
      <c r="AC333" s="681"/>
      <c r="AD333" s="681"/>
      <c r="AE333" s="681"/>
      <c r="AF333" s="681"/>
      <c r="AG333" s="681"/>
      <c r="AH333" s="681"/>
      <c r="AI333" s="681"/>
      <c r="AJ333" s="681"/>
      <c r="AK333" s="681"/>
      <c r="AL333" s="681"/>
      <c r="AM333" s="681"/>
      <c r="AN333" s="681"/>
      <c r="AO333" s="681"/>
      <c r="AP333" s="681"/>
      <c r="AQ333" s="681"/>
      <c r="AR333" s="681"/>
      <c r="AS333" s="681"/>
      <c r="AT333" s="681"/>
      <c r="AU333" s="681"/>
      <c r="AV333" s="681"/>
      <c r="AW333" s="681"/>
      <c r="AX333" s="681"/>
      <c r="AY333" s="681"/>
      <c r="AZ333" s="681"/>
      <c r="BA333" s="681"/>
      <c r="BB333" s="681"/>
      <c r="BC333" s="681"/>
      <c r="BD333" s="681"/>
      <c r="BE333" s="681"/>
      <c r="BF333" s="681"/>
      <c r="BG333" s="681"/>
      <c r="BH333" s="681"/>
      <c r="BI333" s="681"/>
      <c r="BJ333" s="681"/>
      <c r="BK333" s="681"/>
      <c r="BL333" s="681"/>
      <c r="BM333" s="681"/>
      <c r="BN333" s="681"/>
      <c r="BO333" s="681"/>
      <c r="BP333" s="681"/>
      <c r="BQ333" s="681"/>
      <c r="BR333" s="681"/>
      <c r="BS333" s="681"/>
      <c r="BT333" s="681"/>
      <c r="BU333" s="681"/>
      <c r="BV333" s="681"/>
      <c r="BW333" s="681"/>
      <c r="BX333" s="681"/>
      <c r="BY333" s="681"/>
      <c r="BZ333" s="681"/>
      <c r="CA333" s="681"/>
      <c r="CB333" s="681"/>
      <c r="CC333" s="681"/>
      <c r="CD333" s="681"/>
      <c r="CE333" s="681"/>
      <c r="CF333" s="681"/>
      <c r="CG333" s="681"/>
      <c r="CH333" s="681"/>
      <c r="CI333" s="681"/>
      <c r="CJ333" s="681"/>
      <c r="CK333" s="681"/>
      <c r="CL333" s="681"/>
      <c r="CM333" s="681"/>
      <c r="CN333" s="681"/>
      <c r="CO333" s="681"/>
      <c r="CP333" s="681"/>
      <c r="CQ333" s="681"/>
      <c r="CR333" s="681"/>
      <c r="CS333" s="681"/>
      <c r="CT333" s="681"/>
      <c r="CU333" s="681"/>
      <c r="CV333" s="681"/>
      <c r="CW333" s="681"/>
      <c r="CX333" s="681"/>
      <c r="CY333" s="681"/>
      <c r="CZ333" s="681"/>
      <c r="DA333" s="681"/>
      <c r="DB333" s="681"/>
      <c r="DC333" s="681"/>
      <c r="DD333" s="681"/>
      <c r="DE333" s="681"/>
      <c r="DF333" s="681"/>
      <c r="DG333" s="681"/>
      <c r="DH333" s="681"/>
    </row>
    <row r="334" spans="3:112" ht="37.5" customHeight="1">
      <c r="C334" s="567"/>
      <c r="D334" s="548" t="s">
        <v>2702</v>
      </c>
      <c r="E334" s="528"/>
      <c r="F334" s="528" t="s">
        <v>2114</v>
      </c>
      <c r="G334" s="529"/>
      <c r="H334" s="530" t="s">
        <v>2711</v>
      </c>
      <c r="I334" s="530"/>
      <c r="J334" s="555" t="s">
        <v>889</v>
      </c>
      <c r="K334" s="724">
        <f>(K21-K23)-('6. ГД Оренбург'!K12-'6. ГД Оренбург'!K13)</f>
        <v>0</v>
      </c>
      <c r="L334" s="681"/>
      <c r="M334" s="724">
        <f>(M21-M23)-('6. ГД Оренбург'!M12-'6. ГД Оренбург'!M13)</f>
        <v>0</v>
      </c>
      <c r="N334" s="681"/>
      <c r="O334" s="681"/>
      <c r="P334" s="681"/>
      <c r="Q334" s="724">
        <f>(Q21-Q23)-('6. ГД Оренбург'!Q12-'6. ГД Оренбург'!Q13)</f>
        <v>0</v>
      </c>
      <c r="R334" s="681"/>
      <c r="S334" s="724">
        <f>(S21-S23)-('6. ГД Оренбург'!S12-'6. ГД Оренбург'!S13)</f>
        <v>0</v>
      </c>
      <c r="T334" s="681"/>
      <c r="U334" s="681"/>
      <c r="V334" s="681"/>
      <c r="W334" s="724">
        <f>(W21-W23)-('6. ГД Оренбург'!W12-'6. ГД Оренбург'!W13)</f>
        <v>0</v>
      </c>
      <c r="X334" s="681"/>
      <c r="Y334" s="724">
        <f>(Y21-Y23)-('6. ГД Оренбург'!Y12-'6. ГД Оренбург'!Y13)</f>
        <v>0</v>
      </c>
      <c r="Z334" s="681"/>
      <c r="AA334" s="681"/>
      <c r="AB334" s="681"/>
      <c r="AC334" s="724">
        <f>(AC21-AC23)-('6. ГД Оренбург'!AC12-'6. ГД Оренбург'!AC13)</f>
        <v>0</v>
      </c>
      <c r="AD334" s="681"/>
      <c r="AE334" s="724">
        <f>(AE21-AE23)-('6. ГД Оренбург'!AE12-'6. ГД Оренбург'!AE13)</f>
        <v>0</v>
      </c>
      <c r="AF334" s="681"/>
      <c r="AG334" s="681"/>
      <c r="AH334" s="681"/>
      <c r="AI334" s="724">
        <f>(AI21-AI23)-('6. ГД Оренбург'!AI12-'6. ГД Оренбург'!AI13)</f>
        <v>0</v>
      </c>
      <c r="AJ334" s="681"/>
      <c r="AK334" s="724">
        <f>(AK21-AK23)-('6. ГД Оренбург'!AK12-'6. ГД Оренбург'!AK13)</f>
        <v>0</v>
      </c>
      <c r="AL334" s="681"/>
      <c r="AM334" s="681"/>
      <c r="AN334" s="681"/>
      <c r="AO334" s="724">
        <f>(AO21-AO23)-('6. ГД Оренбург'!AO12-'6. ГД Оренбург'!AO13)</f>
        <v>0</v>
      </c>
      <c r="AP334" s="681"/>
      <c r="AQ334" s="724">
        <f>(AQ21-AQ23)-('6. ГД Оренбург'!AQ12-'6. ГД Оренбург'!AQ13)</f>
        <v>0</v>
      </c>
      <c r="AR334" s="681"/>
      <c r="AS334" s="681"/>
      <c r="AT334" s="681"/>
      <c r="AU334" s="724">
        <f>(AU21-AU23)-('6. ГД Оренбург'!AU12-'6. ГД Оренбург'!AU13)</f>
        <v>0</v>
      </c>
      <c r="AV334" s="681"/>
      <c r="AW334" s="724">
        <f>(AW21-AW23)-('6. ГД Оренбург'!AW12-'6. ГД Оренбург'!AW13)</f>
        <v>0</v>
      </c>
      <c r="AX334" s="681"/>
      <c r="AY334" s="681"/>
      <c r="AZ334" s="681"/>
      <c r="BA334" s="724">
        <f>(BA21-BA23)-('6. ГД Оренбург'!BA12-'6. ГД Оренбург'!BA13)</f>
        <v>0</v>
      </c>
      <c r="BB334" s="681"/>
      <c r="BC334" s="724">
        <f>(BC21-BC23)-('6. ГД Оренбург'!BC12-'6. ГД Оренбург'!BC13)</f>
        <v>0</v>
      </c>
      <c r="BD334" s="681"/>
      <c r="BE334" s="681"/>
      <c r="BF334" s="681"/>
      <c r="BG334" s="724">
        <f>(BG21-BG23)-('6. ГД Оренбург'!BG12-'6. ГД Оренбург'!BG13)</f>
        <v>0</v>
      </c>
      <c r="BH334" s="681"/>
      <c r="BI334" s="724">
        <f>(BI21-BI23)-('6. ГД Оренбург'!BI12-'6. ГД Оренбург'!BI13)</f>
        <v>0</v>
      </c>
      <c r="BJ334" s="681"/>
      <c r="BK334" s="681"/>
      <c r="BL334" s="681"/>
      <c r="BM334" s="724">
        <f>(BM21-BM23)-('6. ГД Оренбург'!BM12-'6. ГД Оренбург'!BM13)</f>
        <v>0</v>
      </c>
      <c r="BN334" s="681"/>
      <c r="BO334" s="724">
        <f>(BO21-BO23)-('6. ГД Оренбург'!BO12-'6. ГД Оренбург'!BO13)</f>
        <v>0</v>
      </c>
      <c r="BP334" s="681"/>
      <c r="BQ334" s="681"/>
      <c r="BR334" s="681"/>
      <c r="BS334" s="724">
        <f>(BS21-BS23)-('6. ГД Оренбург'!BS12-'6. ГД Оренбург'!BS13)</f>
        <v>0</v>
      </c>
      <c r="BT334" s="681"/>
      <c r="BU334" s="724">
        <f>(BU21-BU23)-('6. ГД Оренбург'!BU12-'6. ГД Оренбург'!BU13)</f>
        <v>0</v>
      </c>
      <c r="BV334" s="681"/>
      <c r="BW334" s="681"/>
      <c r="BX334" s="681"/>
      <c r="BY334" s="724">
        <f>(BY21-BY23)-('6. ГД Оренбург'!BY12-'6. ГД Оренбург'!BY13)</f>
        <v>0</v>
      </c>
      <c r="BZ334" s="681"/>
      <c r="CA334" s="724">
        <f>(CA21-CA23)-('6. ГД Оренбург'!CA12-'6. ГД Оренбург'!CA13)</f>
        <v>0</v>
      </c>
      <c r="CB334" s="681"/>
      <c r="CC334" s="681"/>
      <c r="CD334" s="681"/>
      <c r="CE334" s="724">
        <f>(CE21-CE23)-('6. ГД Оренбург'!CE12-'6. ГД Оренбург'!CE13)</f>
        <v>0</v>
      </c>
      <c r="CF334" s="681"/>
      <c r="CG334" s="724">
        <f>(CG21-CG23)-('6. ГД Оренбург'!CG12-'6. ГД Оренбург'!CG13)</f>
        <v>0</v>
      </c>
      <c r="CH334" s="681"/>
      <c r="CI334" s="681"/>
      <c r="CJ334" s="681"/>
      <c r="CK334" s="724">
        <f>(CK21-CK23)-('6. ГД Оренбург'!CK12-'6. ГД Оренбург'!CK13)</f>
        <v>0</v>
      </c>
      <c r="CL334" s="681"/>
      <c r="CM334" s="724">
        <f>(CM21-CM23)-('6. ГД Оренбург'!CM12-'6. ГД Оренбург'!CM13)</f>
        <v>0</v>
      </c>
      <c r="CN334" s="681"/>
      <c r="CO334" s="681"/>
      <c r="CP334" s="681"/>
      <c r="CQ334" s="724">
        <f>(CQ21-CQ23)-('6. ГД Оренбург'!CQ12-'6. ГД Оренбург'!CQ13)</f>
        <v>0</v>
      </c>
      <c r="CR334" s="681"/>
      <c r="CS334" s="724">
        <f>(CS21-CS23)-('6. ГД Оренбург'!CS12-'6. ГД Оренбург'!CS13)</f>
        <v>0</v>
      </c>
      <c r="CT334" s="681"/>
      <c r="CU334" s="681"/>
      <c r="CV334" s="681"/>
      <c r="CW334" s="724">
        <f>(CW21-CW23)-('6. ГД Оренбург'!CW12-'6. ГД Оренбург'!CW13)</f>
        <v>0</v>
      </c>
      <c r="CX334" s="681"/>
      <c r="CY334" s="724">
        <f>(CY21-CY23)-('6. ГД Оренбург'!CY12-'6. ГД Оренбург'!CY13)</f>
        <v>0</v>
      </c>
      <c r="CZ334" s="681"/>
      <c r="DA334" s="681"/>
      <c r="DB334" s="681"/>
      <c r="DC334" s="724">
        <f>(DC21-DC23)-('6. ГД Оренбург'!DC12-'6. ГД Оренбург'!DC13)</f>
        <v>0</v>
      </c>
      <c r="DD334" s="681"/>
      <c r="DE334" s="724">
        <f>(DE21-DE23)-('6. ГД Оренбург'!DE12-'6. ГД Оренбург'!DE13)</f>
        <v>0</v>
      </c>
      <c r="DF334" s="681"/>
      <c r="DG334" s="681"/>
      <c r="DH334" s="681"/>
    </row>
    <row r="335" spans="3:112" ht="18.75" customHeight="1">
      <c r="C335" s="567"/>
      <c r="D335" s="548" t="s">
        <v>2703</v>
      </c>
      <c r="E335" s="528"/>
      <c r="F335" s="528" t="s">
        <v>2114</v>
      </c>
      <c r="G335" s="529"/>
      <c r="H335" s="530" t="s">
        <v>2712</v>
      </c>
      <c r="I335" s="530"/>
      <c r="J335" s="555" t="s">
        <v>889</v>
      </c>
      <c r="K335" s="724">
        <f>K23-'6. ГД Оренбург'!K13</f>
        <v>0</v>
      </c>
      <c r="L335" s="681"/>
      <c r="M335" s="724">
        <f>M23-'6. ГД Оренбург'!M13</f>
        <v>0</v>
      </c>
      <c r="N335" s="681"/>
      <c r="O335" s="681"/>
      <c r="P335" s="681"/>
      <c r="Q335" s="724">
        <f>Q23-'6. ГД Оренбург'!Q13</f>
        <v>0</v>
      </c>
      <c r="R335" s="681"/>
      <c r="S335" s="724">
        <f>S23-'6. ГД Оренбург'!S13</f>
        <v>0</v>
      </c>
      <c r="T335" s="681"/>
      <c r="U335" s="681"/>
      <c r="V335" s="681"/>
      <c r="W335" s="724">
        <f>W23-'6. ГД Оренбург'!W13</f>
        <v>0</v>
      </c>
      <c r="X335" s="681"/>
      <c r="Y335" s="724">
        <f>Y23-'6. ГД Оренбург'!Y13</f>
        <v>0</v>
      </c>
      <c r="Z335" s="681"/>
      <c r="AA335" s="681"/>
      <c r="AB335" s="681"/>
      <c r="AC335" s="724">
        <f>AC23-'6. ГД Оренбург'!AC13</f>
        <v>0</v>
      </c>
      <c r="AD335" s="681"/>
      <c r="AE335" s="724">
        <f>AE23-'6. ГД Оренбург'!AE13</f>
        <v>0</v>
      </c>
      <c r="AF335" s="681"/>
      <c r="AG335" s="681"/>
      <c r="AH335" s="681"/>
      <c r="AI335" s="724">
        <f>AI23-'6. ГД Оренбург'!AI13</f>
        <v>0</v>
      </c>
      <c r="AJ335" s="681"/>
      <c r="AK335" s="724">
        <f>AK23-'6. ГД Оренбург'!AK13</f>
        <v>0</v>
      </c>
      <c r="AL335" s="681"/>
      <c r="AM335" s="681"/>
      <c r="AN335" s="681"/>
      <c r="AO335" s="724">
        <f>AO23-'6. ГД Оренбург'!AO13</f>
        <v>0</v>
      </c>
      <c r="AP335" s="681"/>
      <c r="AQ335" s="724">
        <f>AQ23-'6. ГД Оренбург'!AQ13</f>
        <v>0</v>
      </c>
      <c r="AR335" s="681"/>
      <c r="AS335" s="681"/>
      <c r="AT335" s="681"/>
      <c r="AU335" s="724">
        <f>AU23-'6. ГД Оренбург'!AU13</f>
        <v>0</v>
      </c>
      <c r="AV335" s="681"/>
      <c r="AW335" s="724">
        <f>AW23-'6. ГД Оренбург'!AW13</f>
        <v>0</v>
      </c>
      <c r="AX335" s="681"/>
      <c r="AY335" s="681"/>
      <c r="AZ335" s="681"/>
      <c r="BA335" s="724">
        <f>BA23-'6. ГД Оренбург'!BA13</f>
        <v>0</v>
      </c>
      <c r="BB335" s="681"/>
      <c r="BC335" s="724">
        <f>BC23-'6. ГД Оренбург'!BC13</f>
        <v>0</v>
      </c>
      <c r="BD335" s="681"/>
      <c r="BE335" s="681"/>
      <c r="BF335" s="681"/>
      <c r="BG335" s="724">
        <f>BG23-'6. ГД Оренбург'!BG13</f>
        <v>0</v>
      </c>
      <c r="BH335" s="681"/>
      <c r="BI335" s="724">
        <f>BI23-'6. ГД Оренбург'!BI13</f>
        <v>0</v>
      </c>
      <c r="BJ335" s="681"/>
      <c r="BK335" s="681"/>
      <c r="BL335" s="681"/>
      <c r="BM335" s="724">
        <f>BM23-'6. ГД Оренбург'!BM13</f>
        <v>0</v>
      </c>
      <c r="BN335" s="681"/>
      <c r="BO335" s="724">
        <f>BO23-'6. ГД Оренбург'!BO13</f>
        <v>0</v>
      </c>
      <c r="BP335" s="681"/>
      <c r="BQ335" s="681"/>
      <c r="BR335" s="681"/>
      <c r="BS335" s="724">
        <f>BS23-'6. ГД Оренбург'!BS13</f>
        <v>0</v>
      </c>
      <c r="BT335" s="681"/>
      <c r="BU335" s="724">
        <f>BU23-'6. ГД Оренбург'!BU13</f>
        <v>0</v>
      </c>
      <c r="BV335" s="681"/>
      <c r="BW335" s="681"/>
      <c r="BX335" s="681"/>
      <c r="BY335" s="724">
        <f>BY23-'6. ГД Оренбург'!BY13</f>
        <v>0</v>
      </c>
      <c r="BZ335" s="681"/>
      <c r="CA335" s="724">
        <f>CA23-'6. ГД Оренбург'!CA13</f>
        <v>0</v>
      </c>
      <c r="CB335" s="681"/>
      <c r="CC335" s="681"/>
      <c r="CD335" s="681"/>
      <c r="CE335" s="724">
        <f>CE23-'6. ГД Оренбург'!CE13</f>
        <v>0</v>
      </c>
      <c r="CF335" s="681"/>
      <c r="CG335" s="724">
        <f>CG23-'6. ГД Оренбург'!CG13</f>
        <v>0</v>
      </c>
      <c r="CH335" s="681"/>
      <c r="CI335" s="681"/>
      <c r="CJ335" s="681"/>
      <c r="CK335" s="724">
        <f>CK23-'6. ГД Оренбург'!CK13</f>
        <v>0</v>
      </c>
      <c r="CL335" s="681"/>
      <c r="CM335" s="724">
        <f>CM23-'6. ГД Оренбург'!CM13</f>
        <v>0</v>
      </c>
      <c r="CN335" s="681"/>
      <c r="CO335" s="681"/>
      <c r="CP335" s="681"/>
      <c r="CQ335" s="724">
        <f>CQ23-'6. ГД Оренбург'!CQ13</f>
        <v>0</v>
      </c>
      <c r="CR335" s="681"/>
      <c r="CS335" s="724">
        <f>CS23-'6. ГД Оренбург'!CS13</f>
        <v>0</v>
      </c>
      <c r="CT335" s="681"/>
      <c r="CU335" s="681"/>
      <c r="CV335" s="681"/>
      <c r="CW335" s="724">
        <f>CW23-'6. ГД Оренбург'!CW13</f>
        <v>0</v>
      </c>
      <c r="CX335" s="681"/>
      <c r="CY335" s="724">
        <f>CY23-'6. ГД Оренбург'!CY13</f>
        <v>0</v>
      </c>
      <c r="CZ335" s="681"/>
      <c r="DA335" s="681"/>
      <c r="DB335" s="681"/>
      <c r="DC335" s="724">
        <f>DC23-'6. ГД Оренбург'!DC13</f>
        <v>0</v>
      </c>
      <c r="DD335" s="681"/>
      <c r="DE335" s="724">
        <f>DE23-'6. ГД Оренбург'!DE13</f>
        <v>0</v>
      </c>
      <c r="DF335" s="681"/>
      <c r="DG335" s="681"/>
      <c r="DH335" s="681"/>
    </row>
    <row r="336" spans="3:112" ht="18.75" customHeight="1">
      <c r="C336" s="567"/>
      <c r="D336" s="548" t="s">
        <v>2704</v>
      </c>
      <c r="E336" s="528"/>
      <c r="F336" s="528" t="s">
        <v>2114</v>
      </c>
      <c r="G336" s="529"/>
      <c r="H336" s="530" t="s">
        <v>2713</v>
      </c>
      <c r="I336" s="530"/>
      <c r="J336" s="555" t="s">
        <v>889</v>
      </c>
      <c r="K336" s="724">
        <f>K25-'6. ГД Оренбург'!K14</f>
        <v>0</v>
      </c>
      <c r="L336" s="681"/>
      <c r="M336" s="724">
        <f>M25-'6. ГД Оренбург'!M14</f>
        <v>0</v>
      </c>
      <c r="N336" s="681"/>
      <c r="O336" s="681"/>
      <c r="P336" s="681"/>
      <c r="Q336" s="724">
        <f>Q25-'6. ГД Оренбург'!Q14</f>
        <v>0</v>
      </c>
      <c r="R336" s="681"/>
      <c r="S336" s="724">
        <f>S25-'6. ГД Оренбург'!S14</f>
        <v>0</v>
      </c>
      <c r="T336" s="681"/>
      <c r="U336" s="681"/>
      <c r="V336" s="681"/>
      <c r="W336" s="724">
        <f>W25-'6. ГД Оренбург'!W14</f>
        <v>0</v>
      </c>
      <c r="X336" s="681"/>
      <c r="Y336" s="724">
        <f>Y25-'6. ГД Оренбург'!Y14</f>
        <v>0</v>
      </c>
      <c r="Z336" s="681"/>
      <c r="AA336" s="681"/>
      <c r="AB336" s="681"/>
      <c r="AC336" s="724">
        <f>AC25-'6. ГД Оренбург'!AC14</f>
        <v>0</v>
      </c>
      <c r="AD336" s="681"/>
      <c r="AE336" s="724">
        <f>AE25-'6. ГД Оренбург'!AE14</f>
        <v>0</v>
      </c>
      <c r="AF336" s="681"/>
      <c r="AG336" s="681"/>
      <c r="AH336" s="681"/>
      <c r="AI336" s="724">
        <f>AI25-'6. ГД Оренбург'!AI14</f>
        <v>0</v>
      </c>
      <c r="AJ336" s="681"/>
      <c r="AK336" s="724">
        <f>AK25-'6. ГД Оренбург'!AK14</f>
        <v>0</v>
      </c>
      <c r="AL336" s="681"/>
      <c r="AM336" s="681"/>
      <c r="AN336" s="681"/>
      <c r="AO336" s="724">
        <f>AO25-'6. ГД Оренбург'!AO14</f>
        <v>0</v>
      </c>
      <c r="AP336" s="681"/>
      <c r="AQ336" s="724">
        <f>AQ25-'6. ГД Оренбург'!AQ14</f>
        <v>0</v>
      </c>
      <c r="AR336" s="681"/>
      <c r="AS336" s="681"/>
      <c r="AT336" s="681"/>
      <c r="AU336" s="724">
        <f>AU25-'6. ГД Оренбург'!AU14</f>
        <v>0</v>
      </c>
      <c r="AV336" s="681"/>
      <c r="AW336" s="724">
        <f>AW25-'6. ГД Оренбург'!AW14</f>
        <v>0</v>
      </c>
      <c r="AX336" s="681"/>
      <c r="AY336" s="681"/>
      <c r="AZ336" s="681"/>
      <c r="BA336" s="724">
        <f>BA25-'6. ГД Оренбург'!BA14</f>
        <v>0</v>
      </c>
      <c r="BB336" s="681"/>
      <c r="BC336" s="724">
        <f>BC25-'6. ГД Оренбург'!BC14</f>
        <v>0</v>
      </c>
      <c r="BD336" s="681"/>
      <c r="BE336" s="681"/>
      <c r="BF336" s="681"/>
      <c r="BG336" s="724">
        <f>BG25-'6. ГД Оренбург'!BG14</f>
        <v>0</v>
      </c>
      <c r="BH336" s="681"/>
      <c r="BI336" s="724">
        <f>BI25-'6. ГД Оренбург'!BI14</f>
        <v>0</v>
      </c>
      <c r="BJ336" s="681"/>
      <c r="BK336" s="681"/>
      <c r="BL336" s="681"/>
      <c r="BM336" s="724">
        <f>BM25-'6. ГД Оренбург'!BM14</f>
        <v>0</v>
      </c>
      <c r="BN336" s="681"/>
      <c r="BO336" s="724">
        <f>BO25-'6. ГД Оренбург'!BO14</f>
        <v>0</v>
      </c>
      <c r="BP336" s="681"/>
      <c r="BQ336" s="681"/>
      <c r="BR336" s="681"/>
      <c r="BS336" s="724">
        <f>BS25-'6. ГД Оренбург'!BS14</f>
        <v>0</v>
      </c>
      <c r="BT336" s="681"/>
      <c r="BU336" s="724">
        <f>BU25-'6. ГД Оренбург'!BU14</f>
        <v>0</v>
      </c>
      <c r="BV336" s="681"/>
      <c r="BW336" s="681"/>
      <c r="BX336" s="681"/>
      <c r="BY336" s="724">
        <f>BY25-'6. ГД Оренбург'!BY14</f>
        <v>0</v>
      </c>
      <c r="BZ336" s="681"/>
      <c r="CA336" s="724">
        <f>CA25-'6. ГД Оренбург'!CA14</f>
        <v>0</v>
      </c>
      <c r="CB336" s="681"/>
      <c r="CC336" s="681"/>
      <c r="CD336" s="681"/>
      <c r="CE336" s="724">
        <f>CE25-'6. ГД Оренбург'!CE14</f>
        <v>0</v>
      </c>
      <c r="CF336" s="681"/>
      <c r="CG336" s="724">
        <f>CG25-'6. ГД Оренбург'!CG14</f>
        <v>0</v>
      </c>
      <c r="CH336" s="681"/>
      <c r="CI336" s="681"/>
      <c r="CJ336" s="681"/>
      <c r="CK336" s="724">
        <f>CK25-'6. ГД Оренбург'!CK14</f>
        <v>0</v>
      </c>
      <c r="CL336" s="681"/>
      <c r="CM336" s="724">
        <f>CM25-'6. ГД Оренбург'!CM14</f>
        <v>0</v>
      </c>
      <c r="CN336" s="681"/>
      <c r="CO336" s="681"/>
      <c r="CP336" s="681"/>
      <c r="CQ336" s="724">
        <f>CQ25-'6. ГД Оренбург'!CQ14</f>
        <v>0</v>
      </c>
      <c r="CR336" s="681"/>
      <c r="CS336" s="724">
        <f>CS25-'6. ГД Оренбург'!CS14</f>
        <v>0</v>
      </c>
      <c r="CT336" s="681"/>
      <c r="CU336" s="681"/>
      <c r="CV336" s="681"/>
      <c r="CW336" s="724">
        <f>CW25-'6. ГД Оренбург'!CW14</f>
        <v>0</v>
      </c>
      <c r="CX336" s="681"/>
      <c r="CY336" s="724">
        <f>CY25-'6. ГД Оренбург'!CY14</f>
        <v>0</v>
      </c>
      <c r="CZ336" s="681"/>
      <c r="DA336" s="681"/>
      <c r="DB336" s="681"/>
      <c r="DC336" s="724">
        <f>DC25-'6. ГД Оренбург'!DC14</f>
        <v>0</v>
      </c>
      <c r="DD336" s="681"/>
      <c r="DE336" s="724">
        <f>DE25-'6. ГД Оренбург'!DE14</f>
        <v>0</v>
      </c>
      <c r="DF336" s="681"/>
      <c r="DG336" s="681"/>
      <c r="DH336" s="681"/>
    </row>
    <row r="337" spans="3:112" ht="18.75" customHeight="1">
      <c r="C337" s="567"/>
      <c r="D337" s="548" t="s">
        <v>2705</v>
      </c>
      <c r="E337" s="528"/>
      <c r="F337" s="528" t="s">
        <v>2114</v>
      </c>
      <c r="G337" s="529"/>
      <c r="H337" s="530" t="s">
        <v>2714</v>
      </c>
      <c r="I337" s="530"/>
      <c r="J337" s="555" t="s">
        <v>889</v>
      </c>
      <c r="K337" s="724">
        <f>0-'6. ГД Оренбург'!K15</f>
        <v>-177.40000000000003</v>
      </c>
      <c r="L337" s="681"/>
      <c r="M337" s="724">
        <f>0-'6. ГД Оренбург'!M15</f>
        <v>0</v>
      </c>
      <c r="N337" s="681"/>
      <c r="O337" s="681"/>
      <c r="P337" s="681"/>
      <c r="Q337" s="724">
        <f>0-'6. ГД Оренбург'!Q15</f>
        <v>-44.300000000000004</v>
      </c>
      <c r="R337" s="681"/>
      <c r="S337" s="724">
        <f>0-'6. ГД Оренбург'!S15</f>
        <v>0</v>
      </c>
      <c r="T337" s="681"/>
      <c r="U337" s="681"/>
      <c r="V337" s="681"/>
      <c r="W337" s="724">
        <f>0-'6. ГД Оренбург'!W15</f>
        <v>-15.4</v>
      </c>
      <c r="X337" s="681"/>
      <c r="Y337" s="724">
        <f>0-'6. ГД Оренбург'!Y15</f>
        <v>0</v>
      </c>
      <c r="Z337" s="681"/>
      <c r="AA337" s="681"/>
      <c r="AB337" s="681"/>
      <c r="AC337" s="724">
        <f>0-'6. ГД Оренбург'!AC15</f>
        <v>-13.8</v>
      </c>
      <c r="AD337" s="681"/>
      <c r="AE337" s="724">
        <f>0-'6. ГД Оренбург'!AE15</f>
        <v>0</v>
      </c>
      <c r="AF337" s="681"/>
      <c r="AG337" s="681"/>
      <c r="AH337" s="681"/>
      <c r="AI337" s="724">
        <f>0-'6. ГД Оренбург'!AI15</f>
        <v>-15.1</v>
      </c>
      <c r="AJ337" s="681"/>
      <c r="AK337" s="724">
        <f>0-'6. ГД Оренбург'!AK15</f>
        <v>0</v>
      </c>
      <c r="AL337" s="681"/>
      <c r="AM337" s="681"/>
      <c r="AN337" s="681"/>
      <c r="AO337" s="724">
        <f>0-'6. ГД Оренбург'!AO15</f>
        <v>-42.400000000000006</v>
      </c>
      <c r="AP337" s="681"/>
      <c r="AQ337" s="724">
        <f>0-'6. ГД Оренбург'!AQ15</f>
        <v>0</v>
      </c>
      <c r="AR337" s="681"/>
      <c r="AS337" s="681"/>
      <c r="AT337" s="681"/>
      <c r="AU337" s="724">
        <f>0-'6. ГД Оренбург'!AU15</f>
        <v>-12.1</v>
      </c>
      <c r="AV337" s="681"/>
      <c r="AW337" s="724">
        <f>0-'6. ГД Оренбург'!AW15</f>
        <v>0</v>
      </c>
      <c r="AX337" s="681"/>
      <c r="AY337" s="681"/>
      <c r="AZ337" s="681"/>
      <c r="BA337" s="724">
        <f>0-'6. ГД Оренбург'!BA15</f>
        <v>-15.5</v>
      </c>
      <c r="BB337" s="681"/>
      <c r="BC337" s="724">
        <f>0-'6. ГД Оренбург'!BC15</f>
        <v>0</v>
      </c>
      <c r="BD337" s="681"/>
      <c r="BE337" s="681"/>
      <c r="BF337" s="681"/>
      <c r="BG337" s="724">
        <f>0-'6. ГД Оренбург'!BG15</f>
        <v>-14.8</v>
      </c>
      <c r="BH337" s="681"/>
      <c r="BI337" s="724">
        <f>0-'6. ГД Оренбург'!BI15</f>
        <v>0</v>
      </c>
      <c r="BJ337" s="681"/>
      <c r="BK337" s="681"/>
      <c r="BL337" s="681"/>
      <c r="BM337" s="724">
        <f>0-'6. ГД Оренбург'!BM15</f>
        <v>-45.9</v>
      </c>
      <c r="BN337" s="681"/>
      <c r="BO337" s="724">
        <f>0-'6. ГД Оренбург'!BO15</f>
        <v>0</v>
      </c>
      <c r="BP337" s="681"/>
      <c r="BQ337" s="681"/>
      <c r="BR337" s="681"/>
      <c r="BS337" s="724">
        <f>0-'6. ГД Оренбург'!BS15</f>
        <v>-15.5</v>
      </c>
      <c r="BT337" s="681"/>
      <c r="BU337" s="724">
        <f>0-'6. ГД Оренбург'!BU15</f>
        <v>0</v>
      </c>
      <c r="BV337" s="681"/>
      <c r="BW337" s="681"/>
      <c r="BX337" s="681"/>
      <c r="BY337" s="724">
        <f>0-'6. ГД Оренбург'!BY15</f>
        <v>-15.5</v>
      </c>
      <c r="BZ337" s="681"/>
      <c r="CA337" s="724">
        <f>0-'6. ГД Оренбург'!CA15</f>
        <v>0</v>
      </c>
      <c r="CB337" s="681"/>
      <c r="CC337" s="681"/>
      <c r="CD337" s="681"/>
      <c r="CE337" s="724">
        <f>0-'6. ГД Оренбург'!CE15</f>
        <v>-14.9</v>
      </c>
      <c r="CF337" s="681"/>
      <c r="CG337" s="724">
        <f>0-'6. ГД Оренбург'!CG15</f>
        <v>0</v>
      </c>
      <c r="CH337" s="681"/>
      <c r="CI337" s="681"/>
      <c r="CJ337" s="681"/>
      <c r="CK337" s="724">
        <f>0-'6. ГД Оренбург'!CK15</f>
        <v>-44.8</v>
      </c>
      <c r="CL337" s="681"/>
      <c r="CM337" s="724">
        <f>0-'6. ГД Оренбург'!CM15</f>
        <v>0</v>
      </c>
      <c r="CN337" s="681"/>
      <c r="CO337" s="681"/>
      <c r="CP337" s="681"/>
      <c r="CQ337" s="724">
        <f>0-'6. ГД Оренбург'!CQ15</f>
        <v>-15.2</v>
      </c>
      <c r="CR337" s="681"/>
      <c r="CS337" s="724">
        <f>0-'6. ГД Оренбург'!CS15</f>
        <v>0</v>
      </c>
      <c r="CT337" s="681"/>
      <c r="CU337" s="681"/>
      <c r="CV337" s="681"/>
      <c r="CW337" s="724">
        <f>0-'6. ГД Оренбург'!CW15</f>
        <v>-14.6</v>
      </c>
      <c r="CX337" s="681"/>
      <c r="CY337" s="724">
        <f>0-'6. ГД Оренбург'!CY15</f>
        <v>0</v>
      </c>
      <c r="CZ337" s="681"/>
      <c r="DA337" s="681"/>
      <c r="DB337" s="681"/>
      <c r="DC337" s="724">
        <f>0-'6. ГД Оренбург'!DC15</f>
        <v>-15</v>
      </c>
      <c r="DD337" s="681"/>
      <c r="DE337" s="724">
        <f>0-'6. ГД Оренбург'!DE15</f>
        <v>0</v>
      </c>
      <c r="DF337" s="681"/>
      <c r="DG337" s="681"/>
      <c r="DH337" s="681"/>
    </row>
    <row r="338" spans="3:112" ht="18.75" customHeight="1">
      <c r="C338" s="567"/>
      <c r="D338" s="548" t="s">
        <v>2133</v>
      </c>
      <c r="E338" s="528"/>
      <c r="F338" s="528" t="s">
        <v>2114</v>
      </c>
      <c r="G338" s="529"/>
      <c r="H338" s="530" t="s">
        <v>2715</v>
      </c>
      <c r="I338" s="530"/>
      <c r="J338" s="555" t="s">
        <v>889</v>
      </c>
      <c r="K338" s="724">
        <f>K29-'6. ГД Оренбург'!K16</f>
        <v>0</v>
      </c>
      <c r="L338" s="681"/>
      <c r="M338" s="724">
        <f>M29-'6. ГД Оренбург'!M16</f>
        <v>0</v>
      </c>
      <c r="N338" s="681"/>
      <c r="O338" s="681"/>
      <c r="P338" s="681"/>
      <c r="Q338" s="724">
        <f>Q29-'6. ГД Оренбург'!Q16</f>
        <v>0</v>
      </c>
      <c r="R338" s="681"/>
      <c r="S338" s="724">
        <f>S29-'6. ГД Оренбург'!S16</f>
        <v>0</v>
      </c>
      <c r="T338" s="681"/>
      <c r="U338" s="681"/>
      <c r="V338" s="681"/>
      <c r="W338" s="724">
        <f>W29-'6. ГД Оренбург'!W16</f>
        <v>0</v>
      </c>
      <c r="X338" s="681"/>
      <c r="Y338" s="724">
        <f>Y29-'6. ГД Оренбург'!Y16</f>
        <v>0</v>
      </c>
      <c r="Z338" s="681"/>
      <c r="AA338" s="681"/>
      <c r="AB338" s="681"/>
      <c r="AC338" s="724">
        <f>AC29-'6. ГД Оренбург'!AC16</f>
        <v>0</v>
      </c>
      <c r="AD338" s="681"/>
      <c r="AE338" s="724">
        <f>AE29-'6. ГД Оренбург'!AE16</f>
        <v>0</v>
      </c>
      <c r="AF338" s="681"/>
      <c r="AG338" s="681"/>
      <c r="AH338" s="681"/>
      <c r="AI338" s="724">
        <f>AI29-'6. ГД Оренбург'!AI16</f>
        <v>0</v>
      </c>
      <c r="AJ338" s="681"/>
      <c r="AK338" s="724">
        <f>AK29-'6. ГД Оренбург'!AK16</f>
        <v>0</v>
      </c>
      <c r="AL338" s="681"/>
      <c r="AM338" s="681"/>
      <c r="AN338" s="681"/>
      <c r="AO338" s="724">
        <f>AO29-'6. ГД Оренбург'!AO16</f>
        <v>0</v>
      </c>
      <c r="AP338" s="681"/>
      <c r="AQ338" s="724">
        <f>AQ29-'6. ГД Оренбург'!AQ16</f>
        <v>0</v>
      </c>
      <c r="AR338" s="681"/>
      <c r="AS338" s="681"/>
      <c r="AT338" s="681"/>
      <c r="AU338" s="724">
        <f>AU29-'6. ГД Оренбург'!AU16</f>
        <v>0</v>
      </c>
      <c r="AV338" s="681"/>
      <c r="AW338" s="724">
        <f>AW29-'6. ГД Оренбург'!AW16</f>
        <v>0</v>
      </c>
      <c r="AX338" s="681"/>
      <c r="AY338" s="681"/>
      <c r="AZ338" s="681"/>
      <c r="BA338" s="724">
        <f>BA29-'6. ГД Оренбург'!BA16</f>
        <v>0</v>
      </c>
      <c r="BB338" s="681"/>
      <c r="BC338" s="724">
        <f>BC29-'6. ГД Оренбург'!BC16</f>
        <v>0</v>
      </c>
      <c r="BD338" s="681"/>
      <c r="BE338" s="681"/>
      <c r="BF338" s="681"/>
      <c r="BG338" s="724">
        <f>BG29-'6. ГД Оренбург'!BG16</f>
        <v>0</v>
      </c>
      <c r="BH338" s="681"/>
      <c r="BI338" s="724">
        <f>BI29-'6. ГД Оренбург'!BI16</f>
        <v>0</v>
      </c>
      <c r="BJ338" s="681"/>
      <c r="BK338" s="681"/>
      <c r="BL338" s="681"/>
      <c r="BM338" s="724">
        <f>BM29-'6. ГД Оренбург'!BM16</f>
        <v>0</v>
      </c>
      <c r="BN338" s="681"/>
      <c r="BO338" s="724">
        <f>BO29-'6. ГД Оренбург'!BO16</f>
        <v>0</v>
      </c>
      <c r="BP338" s="681"/>
      <c r="BQ338" s="681"/>
      <c r="BR338" s="681"/>
      <c r="BS338" s="724">
        <f>BS29-'6. ГД Оренбург'!BS16</f>
        <v>0</v>
      </c>
      <c r="BT338" s="681"/>
      <c r="BU338" s="724">
        <f>BU29-'6. ГД Оренбург'!BU16</f>
        <v>0</v>
      </c>
      <c r="BV338" s="681"/>
      <c r="BW338" s="681"/>
      <c r="BX338" s="681"/>
      <c r="BY338" s="724">
        <f>BY29-'6. ГД Оренбург'!BY16</f>
        <v>0</v>
      </c>
      <c r="BZ338" s="681"/>
      <c r="CA338" s="724">
        <f>CA29-'6. ГД Оренбург'!CA16</f>
        <v>0</v>
      </c>
      <c r="CB338" s="681"/>
      <c r="CC338" s="681"/>
      <c r="CD338" s="681"/>
      <c r="CE338" s="724">
        <f>CE29-'6. ГД Оренбург'!CE16</f>
        <v>0</v>
      </c>
      <c r="CF338" s="681"/>
      <c r="CG338" s="724">
        <f>CG29-'6. ГД Оренбург'!CG16</f>
        <v>0</v>
      </c>
      <c r="CH338" s="681"/>
      <c r="CI338" s="681"/>
      <c r="CJ338" s="681"/>
      <c r="CK338" s="724">
        <f>CK29-'6. ГД Оренбург'!CK16</f>
        <v>0</v>
      </c>
      <c r="CL338" s="681"/>
      <c r="CM338" s="724">
        <f>CM29-'6. ГД Оренбург'!CM16</f>
        <v>0</v>
      </c>
      <c r="CN338" s="681"/>
      <c r="CO338" s="681"/>
      <c r="CP338" s="681"/>
      <c r="CQ338" s="724">
        <f>CQ29-'6. ГД Оренбург'!CQ16</f>
        <v>0</v>
      </c>
      <c r="CR338" s="681"/>
      <c r="CS338" s="724">
        <f>CS29-'6. ГД Оренбург'!CS16</f>
        <v>0</v>
      </c>
      <c r="CT338" s="681"/>
      <c r="CU338" s="681"/>
      <c r="CV338" s="681"/>
      <c r="CW338" s="724">
        <f>CW29-'6. ГД Оренбург'!CW16</f>
        <v>0</v>
      </c>
      <c r="CX338" s="681"/>
      <c r="CY338" s="724">
        <f>CY29-'6. ГД Оренбург'!CY16</f>
        <v>0</v>
      </c>
      <c r="CZ338" s="681"/>
      <c r="DA338" s="681"/>
      <c r="DB338" s="681"/>
      <c r="DC338" s="724">
        <f>DC29-'6. ГД Оренбург'!DC16</f>
        <v>0</v>
      </c>
      <c r="DD338" s="681"/>
      <c r="DE338" s="724">
        <f>DE29-'6. ГД Оренбург'!DE16</f>
        <v>0</v>
      </c>
      <c r="DF338" s="681"/>
      <c r="DG338" s="681"/>
      <c r="DH338" s="681"/>
    </row>
    <row r="339" spans="3:112" ht="18.75" customHeight="1">
      <c r="C339" s="567"/>
      <c r="D339" s="548" t="s">
        <v>2716</v>
      </c>
      <c r="E339" s="528"/>
      <c r="F339" s="528" t="s">
        <v>2114</v>
      </c>
      <c r="G339" s="529"/>
      <c r="H339" s="530" t="s">
        <v>2717</v>
      </c>
      <c r="I339" s="530"/>
      <c r="J339" s="555" t="s">
        <v>889</v>
      </c>
      <c r="K339" s="724">
        <f>K37-'6. ГД Оренбург'!K36</f>
        <v>0</v>
      </c>
      <c r="L339" s="681"/>
      <c r="M339" s="724">
        <f>M37-'6. ГД Оренбург'!M36</f>
        <v>0</v>
      </c>
      <c r="N339" s="681"/>
      <c r="O339" s="681"/>
      <c r="P339" s="681"/>
      <c r="Q339" s="724">
        <f>Q37-'6. ГД Оренбург'!Q36</f>
        <v>0</v>
      </c>
      <c r="R339" s="681"/>
      <c r="S339" s="724">
        <f>S37-'6. ГД Оренбург'!S36</f>
        <v>0</v>
      </c>
      <c r="T339" s="681"/>
      <c r="U339" s="681"/>
      <c r="V339" s="681"/>
      <c r="W339" s="724">
        <f>W37-'6. ГД Оренбург'!W36</f>
        <v>0</v>
      </c>
      <c r="X339" s="681"/>
      <c r="Y339" s="724">
        <f>Y37-'6. ГД Оренбург'!Y36</f>
        <v>0</v>
      </c>
      <c r="Z339" s="681"/>
      <c r="AA339" s="681"/>
      <c r="AB339" s="681"/>
      <c r="AC339" s="724">
        <f>AC37-'6. ГД Оренбург'!AC36</f>
        <v>0</v>
      </c>
      <c r="AD339" s="681"/>
      <c r="AE339" s="724">
        <f>AE37-'6. ГД Оренбург'!AE36</f>
        <v>0</v>
      </c>
      <c r="AF339" s="681"/>
      <c r="AG339" s="681"/>
      <c r="AH339" s="681"/>
      <c r="AI339" s="724">
        <f>AI37-'6. ГД Оренбург'!AI36</f>
        <v>0</v>
      </c>
      <c r="AJ339" s="681"/>
      <c r="AK339" s="724">
        <f>AK37-'6. ГД Оренбург'!AK36</f>
        <v>0</v>
      </c>
      <c r="AL339" s="681"/>
      <c r="AM339" s="681"/>
      <c r="AN339" s="681"/>
      <c r="AO339" s="724">
        <f>AO37-'6. ГД Оренбург'!AO36</f>
        <v>0</v>
      </c>
      <c r="AP339" s="681"/>
      <c r="AQ339" s="724">
        <f>AQ37-'6. ГД Оренбург'!AQ36</f>
        <v>0</v>
      </c>
      <c r="AR339" s="681"/>
      <c r="AS339" s="681"/>
      <c r="AT339" s="681"/>
      <c r="AU339" s="724">
        <f>AU37-'6. ГД Оренбург'!AU36</f>
        <v>0</v>
      </c>
      <c r="AV339" s="681"/>
      <c r="AW339" s="724">
        <f>AW37-'6. ГД Оренбург'!AW36</f>
        <v>0</v>
      </c>
      <c r="AX339" s="681"/>
      <c r="AY339" s="681"/>
      <c r="AZ339" s="681"/>
      <c r="BA339" s="724">
        <f>BA37-'6. ГД Оренбург'!BA36</f>
        <v>0</v>
      </c>
      <c r="BB339" s="681"/>
      <c r="BC339" s="724">
        <f>BC37-'6. ГД Оренбург'!BC36</f>
        <v>0</v>
      </c>
      <c r="BD339" s="681"/>
      <c r="BE339" s="681"/>
      <c r="BF339" s="681"/>
      <c r="BG339" s="724">
        <f>BG37-'6. ГД Оренбург'!BG36</f>
        <v>0</v>
      </c>
      <c r="BH339" s="681"/>
      <c r="BI339" s="724">
        <f>BI37-'6. ГД Оренбург'!BI36</f>
        <v>0</v>
      </c>
      <c r="BJ339" s="681"/>
      <c r="BK339" s="681"/>
      <c r="BL339" s="681"/>
      <c r="BM339" s="724">
        <f>BM37-'6. ГД Оренбург'!BM36</f>
        <v>0</v>
      </c>
      <c r="BN339" s="681"/>
      <c r="BO339" s="724">
        <f>BO37-'6. ГД Оренбург'!BO36</f>
        <v>0</v>
      </c>
      <c r="BP339" s="681"/>
      <c r="BQ339" s="681"/>
      <c r="BR339" s="681"/>
      <c r="BS339" s="724">
        <f>BS37-'6. ГД Оренбург'!BS36</f>
        <v>0</v>
      </c>
      <c r="BT339" s="681"/>
      <c r="BU339" s="724">
        <f>BU37-'6. ГД Оренбург'!BU36</f>
        <v>0</v>
      </c>
      <c r="BV339" s="681"/>
      <c r="BW339" s="681"/>
      <c r="BX339" s="681"/>
      <c r="BY339" s="724">
        <f>BY37-'6. ГД Оренбург'!BY36</f>
        <v>0</v>
      </c>
      <c r="BZ339" s="681"/>
      <c r="CA339" s="724">
        <f>CA37-'6. ГД Оренбург'!CA36</f>
        <v>0</v>
      </c>
      <c r="CB339" s="681"/>
      <c r="CC339" s="681"/>
      <c r="CD339" s="681"/>
      <c r="CE339" s="724">
        <f>CE37-'6. ГД Оренбург'!CE36</f>
        <v>0</v>
      </c>
      <c r="CF339" s="681"/>
      <c r="CG339" s="724">
        <f>CG37-'6. ГД Оренбург'!CG36</f>
        <v>0</v>
      </c>
      <c r="CH339" s="681"/>
      <c r="CI339" s="681"/>
      <c r="CJ339" s="681"/>
      <c r="CK339" s="724">
        <f>CK37-'6. ГД Оренбург'!CK36</f>
        <v>0</v>
      </c>
      <c r="CL339" s="681"/>
      <c r="CM339" s="724">
        <f>CM37-'6. ГД Оренбург'!CM36</f>
        <v>0</v>
      </c>
      <c r="CN339" s="681"/>
      <c r="CO339" s="681"/>
      <c r="CP339" s="681"/>
      <c r="CQ339" s="724">
        <f>CQ37-'6. ГД Оренбург'!CQ36</f>
        <v>0</v>
      </c>
      <c r="CR339" s="681"/>
      <c r="CS339" s="724">
        <f>CS37-'6. ГД Оренбург'!CS36</f>
        <v>0</v>
      </c>
      <c r="CT339" s="681"/>
      <c r="CU339" s="681"/>
      <c r="CV339" s="681"/>
      <c r="CW339" s="724">
        <f>CW37-'6. ГД Оренбург'!CW36</f>
        <v>0</v>
      </c>
      <c r="CX339" s="681"/>
      <c r="CY339" s="724">
        <f>CY37-'6. ГД Оренбург'!CY36</f>
        <v>0</v>
      </c>
      <c r="CZ339" s="681"/>
      <c r="DA339" s="681"/>
      <c r="DB339" s="681"/>
      <c r="DC339" s="724">
        <f>DC37-'6. ГД Оренбург'!DC36</f>
        <v>0</v>
      </c>
      <c r="DD339" s="681"/>
      <c r="DE339" s="724">
        <f>DE37-'6. ГД Оренбург'!DE36</f>
        <v>0</v>
      </c>
      <c r="DF339" s="681"/>
      <c r="DG339" s="681"/>
      <c r="DH339" s="681"/>
    </row>
    <row r="340" spans="3:112" ht="39" customHeight="1">
      <c r="C340" s="567"/>
      <c r="D340" s="547" t="s">
        <v>2706</v>
      </c>
      <c r="E340" s="528"/>
      <c r="F340" s="528"/>
      <c r="G340" s="529"/>
      <c r="H340" s="530"/>
      <c r="I340" s="530"/>
      <c r="J340" s="669"/>
      <c r="K340" s="681"/>
      <c r="L340" s="681"/>
      <c r="M340" s="681"/>
      <c r="N340" s="681"/>
      <c r="O340" s="681"/>
      <c r="P340" s="681"/>
      <c r="Q340" s="681"/>
      <c r="R340" s="681"/>
      <c r="S340" s="681"/>
      <c r="T340" s="681"/>
      <c r="U340" s="681"/>
      <c r="V340" s="681"/>
      <c r="W340" s="681"/>
      <c r="X340" s="681"/>
      <c r="Y340" s="681"/>
      <c r="Z340" s="681"/>
      <c r="AA340" s="681"/>
      <c r="AB340" s="681"/>
      <c r="AC340" s="681"/>
      <c r="AD340" s="681"/>
      <c r="AE340" s="681"/>
      <c r="AF340" s="681"/>
      <c r="AG340" s="681"/>
      <c r="AH340" s="681"/>
      <c r="AI340" s="681"/>
      <c r="AJ340" s="681"/>
      <c r="AK340" s="681"/>
      <c r="AL340" s="681"/>
      <c r="AM340" s="681"/>
      <c r="AN340" s="681"/>
      <c r="AO340" s="681"/>
      <c r="AP340" s="681"/>
      <c r="AQ340" s="681"/>
      <c r="AR340" s="681"/>
      <c r="AS340" s="681"/>
      <c r="AT340" s="681"/>
      <c r="AU340" s="681"/>
      <c r="AV340" s="681"/>
      <c r="AW340" s="681"/>
      <c r="AX340" s="681"/>
      <c r="AY340" s="681"/>
      <c r="AZ340" s="681"/>
      <c r="BA340" s="681"/>
      <c r="BB340" s="681"/>
      <c r="BC340" s="681"/>
      <c r="BD340" s="681"/>
      <c r="BE340" s="681"/>
      <c r="BF340" s="681"/>
      <c r="BG340" s="681"/>
      <c r="BH340" s="681"/>
      <c r="BI340" s="681"/>
      <c r="BJ340" s="681"/>
      <c r="BK340" s="681"/>
      <c r="BL340" s="681"/>
      <c r="BM340" s="681"/>
      <c r="BN340" s="681"/>
      <c r="BO340" s="681"/>
      <c r="BP340" s="681"/>
      <c r="BQ340" s="681"/>
      <c r="BR340" s="681"/>
      <c r="BS340" s="681"/>
      <c r="BT340" s="681"/>
      <c r="BU340" s="681"/>
      <c r="BV340" s="681"/>
      <c r="BW340" s="681"/>
      <c r="BX340" s="681"/>
      <c r="BY340" s="681"/>
      <c r="BZ340" s="681"/>
      <c r="CA340" s="681"/>
      <c r="CB340" s="681"/>
      <c r="CC340" s="681"/>
      <c r="CD340" s="681"/>
      <c r="CE340" s="681"/>
      <c r="CF340" s="681"/>
      <c r="CG340" s="681"/>
      <c r="CH340" s="681"/>
      <c r="CI340" s="681"/>
      <c r="CJ340" s="681"/>
      <c r="CK340" s="681"/>
      <c r="CL340" s="681"/>
      <c r="CM340" s="681"/>
      <c r="CN340" s="681"/>
      <c r="CO340" s="681"/>
      <c r="CP340" s="681"/>
      <c r="CQ340" s="681"/>
      <c r="CR340" s="681"/>
      <c r="CS340" s="681"/>
      <c r="CT340" s="681"/>
      <c r="CU340" s="681"/>
      <c r="CV340" s="681"/>
      <c r="CW340" s="681"/>
      <c r="CX340" s="681"/>
      <c r="CY340" s="681"/>
      <c r="CZ340" s="681"/>
      <c r="DA340" s="681"/>
      <c r="DB340" s="681"/>
      <c r="DC340" s="681"/>
      <c r="DD340" s="681"/>
      <c r="DE340" s="681"/>
      <c r="DF340" s="681"/>
      <c r="DG340" s="681"/>
      <c r="DH340" s="681"/>
    </row>
    <row r="341" spans="3:112" ht="37.5" customHeight="1">
      <c r="C341" s="567"/>
      <c r="D341" s="548" t="s">
        <v>2702</v>
      </c>
      <c r="E341" s="528"/>
      <c r="F341" s="528" t="s">
        <v>2114</v>
      </c>
      <c r="G341" s="529"/>
      <c r="H341" s="530" t="s">
        <v>2718</v>
      </c>
      <c r="I341" s="530"/>
      <c r="J341" s="555" t="s">
        <v>883</v>
      </c>
      <c r="K341" s="724">
        <f>(K54-K55)-('6. ГД Оренбург'!K22-'6. ГД Оренбург'!K23)</f>
        <v>0</v>
      </c>
      <c r="L341" s="681"/>
      <c r="M341" s="724">
        <f>(M54-M55)-('6. ГД Оренбург'!M22-'6. ГД Оренбург'!M23)</f>
        <v>0</v>
      </c>
      <c r="N341" s="681"/>
      <c r="O341" s="681"/>
      <c r="P341" s="681"/>
      <c r="Q341" s="724">
        <f>(Q54-Q55)-('6. ГД Оренбург'!Q22-'6. ГД Оренбург'!Q23)</f>
        <v>0</v>
      </c>
      <c r="R341" s="681"/>
      <c r="S341" s="724">
        <f>(S54-S55)-('6. ГД Оренбург'!S22-'6. ГД Оренбург'!S23)</f>
        <v>0</v>
      </c>
      <c r="T341" s="681"/>
      <c r="U341" s="681"/>
      <c r="V341" s="681"/>
      <c r="W341" s="724">
        <f>(W54-W55)-('6. ГД Оренбург'!W22-'6. ГД Оренбург'!W23)</f>
        <v>0</v>
      </c>
      <c r="X341" s="681"/>
      <c r="Y341" s="724">
        <f>(Y54-Y55)-('6. ГД Оренбург'!Y22-'6. ГД Оренбург'!Y23)</f>
        <v>0</v>
      </c>
      <c r="Z341" s="681"/>
      <c r="AA341" s="681"/>
      <c r="AB341" s="681"/>
      <c r="AC341" s="724">
        <f>(AC54-AC55)-('6. ГД Оренбург'!AC22-'6. ГД Оренбург'!AC23)</f>
        <v>0</v>
      </c>
      <c r="AD341" s="681"/>
      <c r="AE341" s="724">
        <f>(AE54-AE55)-('6. ГД Оренбург'!AE22-'6. ГД Оренбург'!AE23)</f>
        <v>0</v>
      </c>
      <c r="AF341" s="681"/>
      <c r="AG341" s="681"/>
      <c r="AH341" s="681"/>
      <c r="AI341" s="724">
        <f>(AI54-AI55)-('6. ГД Оренбург'!AI22-'6. ГД Оренбург'!AI23)</f>
        <v>0</v>
      </c>
      <c r="AJ341" s="681"/>
      <c r="AK341" s="724">
        <f>(AK54-AK55)-('6. ГД Оренбург'!AK22-'6. ГД Оренбург'!AK23)</f>
        <v>0</v>
      </c>
      <c r="AL341" s="681"/>
      <c r="AM341" s="681"/>
      <c r="AN341" s="681"/>
      <c r="AO341" s="724">
        <f>(AO54-AO55)-('6. ГД Оренбург'!AO22-'6. ГД Оренбург'!AO23)</f>
        <v>0</v>
      </c>
      <c r="AP341" s="681"/>
      <c r="AQ341" s="724">
        <f>(AQ54-AQ55)-('6. ГД Оренбург'!AQ22-'6. ГД Оренбург'!AQ23)</f>
        <v>0</v>
      </c>
      <c r="AR341" s="681"/>
      <c r="AS341" s="681"/>
      <c r="AT341" s="681"/>
      <c r="AU341" s="724">
        <f>(AU54-AU55)-('6. ГД Оренбург'!AU22-'6. ГД Оренбург'!AU23)</f>
        <v>0</v>
      </c>
      <c r="AV341" s="681"/>
      <c r="AW341" s="724">
        <f>(AW54-AW55)-('6. ГД Оренбург'!AW22-'6. ГД Оренбург'!AW23)</f>
        <v>0</v>
      </c>
      <c r="AX341" s="681"/>
      <c r="AY341" s="681"/>
      <c r="AZ341" s="681"/>
      <c r="BA341" s="724">
        <f>(BA54-BA55)-('6. ГД Оренбург'!BA22-'6. ГД Оренбург'!BA23)</f>
        <v>0</v>
      </c>
      <c r="BB341" s="681"/>
      <c r="BC341" s="724">
        <f>(BC54-BC55)-('6. ГД Оренбург'!BC22-'6. ГД Оренбург'!BC23)</f>
        <v>0</v>
      </c>
      <c r="BD341" s="681"/>
      <c r="BE341" s="681"/>
      <c r="BF341" s="681"/>
      <c r="BG341" s="724">
        <f>(BG54-BG55)-('6. ГД Оренбург'!BG22-'6. ГД Оренбург'!BG23)</f>
        <v>0</v>
      </c>
      <c r="BH341" s="681"/>
      <c r="BI341" s="724">
        <f>(BI54-BI55)-('6. ГД Оренбург'!BI22-'6. ГД Оренбург'!BI23)</f>
        <v>0</v>
      </c>
      <c r="BJ341" s="681"/>
      <c r="BK341" s="681"/>
      <c r="BL341" s="681"/>
      <c r="BM341" s="724">
        <f>(BM54-BM55)-('6. ГД Оренбург'!BM22-'6. ГД Оренбург'!BM23)</f>
        <v>0</v>
      </c>
      <c r="BN341" s="681"/>
      <c r="BO341" s="724">
        <f>(BO54-BO55)-('6. ГД Оренбург'!BO22-'6. ГД Оренбург'!BO23)</f>
        <v>0</v>
      </c>
      <c r="BP341" s="681"/>
      <c r="BQ341" s="681"/>
      <c r="BR341" s="681"/>
      <c r="BS341" s="724">
        <f>(BS54-BS55)-('6. ГД Оренбург'!BS22-'6. ГД Оренбург'!BS23)</f>
        <v>0</v>
      </c>
      <c r="BT341" s="681"/>
      <c r="BU341" s="724">
        <f>(BU54-BU55)-('6. ГД Оренбург'!BU22-'6. ГД Оренбург'!BU23)</f>
        <v>0</v>
      </c>
      <c r="BV341" s="681"/>
      <c r="BW341" s="681"/>
      <c r="BX341" s="681"/>
      <c r="BY341" s="724">
        <f>(BY54-BY55)-('6. ГД Оренбург'!BY22-'6. ГД Оренбург'!BY23)</f>
        <v>0</v>
      </c>
      <c r="BZ341" s="681"/>
      <c r="CA341" s="724">
        <f>(CA54-CA55)-('6. ГД Оренбург'!CA22-'6. ГД Оренбург'!CA23)</f>
        <v>0</v>
      </c>
      <c r="CB341" s="681"/>
      <c r="CC341" s="681"/>
      <c r="CD341" s="681"/>
      <c r="CE341" s="724">
        <f>(CE54-CE55)-('6. ГД Оренбург'!CE22-'6. ГД Оренбург'!CE23)</f>
        <v>0</v>
      </c>
      <c r="CF341" s="681"/>
      <c r="CG341" s="724">
        <f>(CG54-CG55)-('6. ГД Оренбург'!CG22-'6. ГД Оренбург'!CG23)</f>
        <v>0</v>
      </c>
      <c r="CH341" s="681"/>
      <c r="CI341" s="681"/>
      <c r="CJ341" s="681"/>
      <c r="CK341" s="724">
        <f>(CK54-CK55)-('6. ГД Оренбург'!CK22-'6. ГД Оренбург'!CK23)</f>
        <v>0</v>
      </c>
      <c r="CL341" s="681"/>
      <c r="CM341" s="724">
        <f>(CM54-CM55)-('6. ГД Оренбург'!CM22-'6. ГД Оренбург'!CM23)</f>
        <v>0</v>
      </c>
      <c r="CN341" s="681"/>
      <c r="CO341" s="681"/>
      <c r="CP341" s="681"/>
      <c r="CQ341" s="724">
        <f>(CQ54-CQ55)-('6. ГД Оренбург'!CQ22-'6. ГД Оренбург'!CQ23)</f>
        <v>0</v>
      </c>
      <c r="CR341" s="681"/>
      <c r="CS341" s="724">
        <f>(CS54-CS55)-('6. ГД Оренбург'!CS22-'6. ГД Оренбург'!CS23)</f>
        <v>0</v>
      </c>
      <c r="CT341" s="681"/>
      <c r="CU341" s="681"/>
      <c r="CV341" s="681"/>
      <c r="CW341" s="724">
        <f>(CW54-CW55)-('6. ГД Оренбург'!CW22-'6. ГД Оренбург'!CW23)</f>
        <v>0</v>
      </c>
      <c r="CX341" s="681"/>
      <c r="CY341" s="724">
        <f>(CY54-CY55)-('6. ГД Оренбург'!CY22-'6. ГД Оренбург'!CY23)</f>
        <v>0</v>
      </c>
      <c r="CZ341" s="681"/>
      <c r="DA341" s="681"/>
      <c r="DB341" s="681"/>
      <c r="DC341" s="724">
        <f>(DC54-DC55)-('6. ГД Оренбург'!DC22-'6. ГД Оренбург'!DC23)</f>
        <v>0</v>
      </c>
      <c r="DD341" s="681"/>
      <c r="DE341" s="724">
        <f>(DE54-DE55)-('6. ГД Оренбург'!DE22-'6. ГД Оренбург'!DE23)</f>
        <v>0</v>
      </c>
      <c r="DF341" s="681"/>
      <c r="DG341" s="681"/>
      <c r="DH341" s="681"/>
    </row>
    <row r="342" spans="3:112" ht="18.75" customHeight="1">
      <c r="C342" s="567"/>
      <c r="D342" s="548" t="s">
        <v>2703</v>
      </c>
      <c r="E342" s="528"/>
      <c r="F342" s="528" t="s">
        <v>2114</v>
      </c>
      <c r="G342" s="529"/>
      <c r="H342" s="530" t="s">
        <v>2719</v>
      </c>
      <c r="I342" s="530"/>
      <c r="J342" s="555" t="s">
        <v>883</v>
      </c>
      <c r="K342" s="724">
        <f>K55-'6. ГД Оренбург'!K23</f>
        <v>0</v>
      </c>
      <c r="L342" s="681"/>
      <c r="M342" s="724">
        <f>M55-'6. ГД Оренбург'!M23</f>
        <v>0</v>
      </c>
      <c r="N342" s="681"/>
      <c r="O342" s="681"/>
      <c r="P342" s="681"/>
      <c r="Q342" s="724">
        <f>Q55-'6. ГД Оренбург'!Q23</f>
        <v>0</v>
      </c>
      <c r="R342" s="681"/>
      <c r="S342" s="724">
        <f>S55-'6. ГД Оренбург'!S23</f>
        <v>0</v>
      </c>
      <c r="T342" s="681"/>
      <c r="U342" s="681"/>
      <c r="V342" s="681"/>
      <c r="W342" s="724">
        <f>W55-'6. ГД Оренбург'!W23</f>
        <v>0</v>
      </c>
      <c r="X342" s="681"/>
      <c r="Y342" s="724">
        <f>Y55-'6. ГД Оренбург'!Y23</f>
        <v>0</v>
      </c>
      <c r="Z342" s="681"/>
      <c r="AA342" s="681"/>
      <c r="AB342" s="681"/>
      <c r="AC342" s="724">
        <f>AC55-'6. ГД Оренбург'!AC23</f>
        <v>0</v>
      </c>
      <c r="AD342" s="681"/>
      <c r="AE342" s="724">
        <f>AE55-'6. ГД Оренбург'!AE23</f>
        <v>0</v>
      </c>
      <c r="AF342" s="681"/>
      <c r="AG342" s="681"/>
      <c r="AH342" s="681"/>
      <c r="AI342" s="724">
        <f>AI55-'6. ГД Оренбург'!AI23</f>
        <v>0</v>
      </c>
      <c r="AJ342" s="681"/>
      <c r="AK342" s="724">
        <f>AK55-'6. ГД Оренбург'!AK23</f>
        <v>0</v>
      </c>
      <c r="AL342" s="681"/>
      <c r="AM342" s="681"/>
      <c r="AN342" s="681"/>
      <c r="AO342" s="724">
        <f>AO55-'6. ГД Оренбург'!AO23</f>
        <v>0</v>
      </c>
      <c r="AP342" s="681"/>
      <c r="AQ342" s="724">
        <f>AQ55-'6. ГД Оренбург'!AQ23</f>
        <v>0</v>
      </c>
      <c r="AR342" s="681"/>
      <c r="AS342" s="681"/>
      <c r="AT342" s="681"/>
      <c r="AU342" s="724">
        <f>AU55-'6. ГД Оренбург'!AU23</f>
        <v>0</v>
      </c>
      <c r="AV342" s="681"/>
      <c r="AW342" s="724">
        <f>AW55-'6. ГД Оренбург'!AW23</f>
        <v>0</v>
      </c>
      <c r="AX342" s="681"/>
      <c r="AY342" s="681"/>
      <c r="AZ342" s="681"/>
      <c r="BA342" s="724">
        <f>BA55-'6. ГД Оренбург'!BA23</f>
        <v>0</v>
      </c>
      <c r="BB342" s="681"/>
      <c r="BC342" s="724">
        <f>BC55-'6. ГД Оренбург'!BC23</f>
        <v>0</v>
      </c>
      <c r="BD342" s="681"/>
      <c r="BE342" s="681"/>
      <c r="BF342" s="681"/>
      <c r="BG342" s="724">
        <f>BG55-'6. ГД Оренбург'!BG23</f>
        <v>0</v>
      </c>
      <c r="BH342" s="681"/>
      <c r="BI342" s="724">
        <f>BI55-'6. ГД Оренбург'!BI23</f>
        <v>0</v>
      </c>
      <c r="BJ342" s="681"/>
      <c r="BK342" s="681"/>
      <c r="BL342" s="681"/>
      <c r="BM342" s="724">
        <f>BM55-'6. ГД Оренбург'!BM23</f>
        <v>0</v>
      </c>
      <c r="BN342" s="681"/>
      <c r="BO342" s="724">
        <f>BO55-'6. ГД Оренбург'!BO23</f>
        <v>0</v>
      </c>
      <c r="BP342" s="681"/>
      <c r="BQ342" s="681"/>
      <c r="BR342" s="681"/>
      <c r="BS342" s="724">
        <f>BS55-'6. ГД Оренбург'!BS23</f>
        <v>0</v>
      </c>
      <c r="BT342" s="681"/>
      <c r="BU342" s="724">
        <f>BU55-'6. ГД Оренбург'!BU23</f>
        <v>0</v>
      </c>
      <c r="BV342" s="681"/>
      <c r="BW342" s="681"/>
      <c r="BX342" s="681"/>
      <c r="BY342" s="724">
        <f>BY55-'6. ГД Оренбург'!BY23</f>
        <v>0</v>
      </c>
      <c r="BZ342" s="681"/>
      <c r="CA342" s="724">
        <f>CA55-'6. ГД Оренбург'!CA23</f>
        <v>0</v>
      </c>
      <c r="CB342" s="681"/>
      <c r="CC342" s="681"/>
      <c r="CD342" s="681"/>
      <c r="CE342" s="724">
        <f>CE55-'6. ГД Оренбург'!CE23</f>
        <v>0</v>
      </c>
      <c r="CF342" s="681"/>
      <c r="CG342" s="724">
        <f>CG55-'6. ГД Оренбург'!CG23</f>
        <v>0</v>
      </c>
      <c r="CH342" s="681"/>
      <c r="CI342" s="681"/>
      <c r="CJ342" s="681"/>
      <c r="CK342" s="724">
        <f>CK55-'6. ГД Оренбург'!CK23</f>
        <v>0</v>
      </c>
      <c r="CL342" s="681"/>
      <c r="CM342" s="724">
        <f>CM55-'6. ГД Оренбург'!CM23</f>
        <v>0</v>
      </c>
      <c r="CN342" s="681"/>
      <c r="CO342" s="681"/>
      <c r="CP342" s="681"/>
      <c r="CQ342" s="724">
        <f>CQ55-'6. ГД Оренбург'!CQ23</f>
        <v>0</v>
      </c>
      <c r="CR342" s="681"/>
      <c r="CS342" s="724">
        <f>CS55-'6. ГД Оренбург'!CS23</f>
        <v>0</v>
      </c>
      <c r="CT342" s="681"/>
      <c r="CU342" s="681"/>
      <c r="CV342" s="681"/>
      <c r="CW342" s="724">
        <f>CW55-'6. ГД Оренбург'!CW23</f>
        <v>0</v>
      </c>
      <c r="CX342" s="681"/>
      <c r="CY342" s="724">
        <f>CY55-'6. ГД Оренбург'!CY23</f>
        <v>0</v>
      </c>
      <c r="CZ342" s="681"/>
      <c r="DA342" s="681"/>
      <c r="DB342" s="681"/>
      <c r="DC342" s="724">
        <f>DC55-'6. ГД Оренбург'!DC23</f>
        <v>0</v>
      </c>
      <c r="DD342" s="681"/>
      <c r="DE342" s="724">
        <f>DE55-'6. ГД Оренбург'!DE23</f>
        <v>0</v>
      </c>
      <c r="DF342" s="681"/>
      <c r="DG342" s="681"/>
      <c r="DH342" s="681"/>
    </row>
    <row r="343" spans="3:112" ht="18.75" customHeight="1">
      <c r="C343" s="567"/>
      <c r="D343" s="548" t="s">
        <v>2705</v>
      </c>
      <c r="E343" s="528"/>
      <c r="F343" s="528" t="s">
        <v>2114</v>
      </c>
      <c r="G343" s="529"/>
      <c r="H343" s="530" t="s">
        <v>2720</v>
      </c>
      <c r="I343" s="530"/>
      <c r="J343" s="555" t="s">
        <v>883</v>
      </c>
      <c r="K343" s="724">
        <f>K56-'6. ГД Оренбург'!K29</f>
        <v>0</v>
      </c>
      <c r="L343" s="681"/>
      <c r="M343" s="724">
        <f>M56-'6. ГД Оренбург'!M29</f>
        <v>0</v>
      </c>
      <c r="N343" s="681"/>
      <c r="O343" s="681"/>
      <c r="P343" s="681"/>
      <c r="Q343" s="724">
        <f>Q56-'6. ГД Оренбург'!Q29</f>
        <v>0</v>
      </c>
      <c r="R343" s="681"/>
      <c r="S343" s="724">
        <f>S56-'6. ГД Оренбург'!S29</f>
        <v>0</v>
      </c>
      <c r="T343" s="681"/>
      <c r="U343" s="681"/>
      <c r="V343" s="681"/>
      <c r="W343" s="724">
        <f>W56-'6. ГД Оренбург'!W29</f>
        <v>0</v>
      </c>
      <c r="X343" s="681"/>
      <c r="Y343" s="724">
        <f>Y56-'6. ГД Оренбург'!Y29</f>
        <v>0</v>
      </c>
      <c r="Z343" s="681"/>
      <c r="AA343" s="681"/>
      <c r="AB343" s="681"/>
      <c r="AC343" s="724">
        <f>AC56-'6. ГД Оренбург'!AC29</f>
        <v>0</v>
      </c>
      <c r="AD343" s="681"/>
      <c r="AE343" s="724">
        <f>AE56-'6. ГД Оренбург'!AE29</f>
        <v>0</v>
      </c>
      <c r="AF343" s="681"/>
      <c r="AG343" s="681"/>
      <c r="AH343" s="681"/>
      <c r="AI343" s="724">
        <f>AI56-'6. ГД Оренбург'!AI29</f>
        <v>0</v>
      </c>
      <c r="AJ343" s="681"/>
      <c r="AK343" s="724">
        <f>AK56-'6. ГД Оренбург'!AK29</f>
        <v>0</v>
      </c>
      <c r="AL343" s="681"/>
      <c r="AM343" s="681"/>
      <c r="AN343" s="681"/>
      <c r="AO343" s="724">
        <f>AO56-'6. ГД Оренбург'!AO29</f>
        <v>0</v>
      </c>
      <c r="AP343" s="681"/>
      <c r="AQ343" s="724">
        <f>AQ56-'6. ГД Оренбург'!AQ29</f>
        <v>0</v>
      </c>
      <c r="AR343" s="681"/>
      <c r="AS343" s="681"/>
      <c r="AT343" s="681"/>
      <c r="AU343" s="724">
        <f>AU56-'6. ГД Оренбург'!AU29</f>
        <v>0</v>
      </c>
      <c r="AV343" s="681"/>
      <c r="AW343" s="724">
        <f>AW56-'6. ГД Оренбург'!AW29</f>
        <v>0</v>
      </c>
      <c r="AX343" s="681"/>
      <c r="AY343" s="681"/>
      <c r="AZ343" s="681"/>
      <c r="BA343" s="724">
        <f>BA56-'6. ГД Оренбург'!BA29</f>
        <v>0</v>
      </c>
      <c r="BB343" s="681"/>
      <c r="BC343" s="724">
        <f>BC56-'6. ГД Оренбург'!BC29</f>
        <v>0</v>
      </c>
      <c r="BD343" s="681"/>
      <c r="BE343" s="681"/>
      <c r="BF343" s="681"/>
      <c r="BG343" s="724">
        <f>BG56-'6. ГД Оренбург'!BG29</f>
        <v>0</v>
      </c>
      <c r="BH343" s="681"/>
      <c r="BI343" s="724">
        <f>BI56-'6. ГД Оренбург'!BI29</f>
        <v>0</v>
      </c>
      <c r="BJ343" s="681"/>
      <c r="BK343" s="681"/>
      <c r="BL343" s="681"/>
      <c r="BM343" s="724">
        <f>BM56-'6. ГД Оренбург'!BM29</f>
        <v>0</v>
      </c>
      <c r="BN343" s="681"/>
      <c r="BO343" s="724">
        <f>BO56-'6. ГД Оренбург'!BO29</f>
        <v>0</v>
      </c>
      <c r="BP343" s="681"/>
      <c r="BQ343" s="681"/>
      <c r="BR343" s="681"/>
      <c r="BS343" s="724">
        <f>BS56-'6. ГД Оренбург'!BS29</f>
        <v>0</v>
      </c>
      <c r="BT343" s="681"/>
      <c r="BU343" s="724">
        <f>BU56-'6. ГД Оренбург'!BU29</f>
        <v>0</v>
      </c>
      <c r="BV343" s="681"/>
      <c r="BW343" s="681"/>
      <c r="BX343" s="681"/>
      <c r="BY343" s="724">
        <f>BY56-'6. ГД Оренбург'!BY29</f>
        <v>0</v>
      </c>
      <c r="BZ343" s="681"/>
      <c r="CA343" s="724">
        <f>CA56-'6. ГД Оренбург'!CA29</f>
        <v>0</v>
      </c>
      <c r="CB343" s="681"/>
      <c r="CC343" s="681"/>
      <c r="CD343" s="681"/>
      <c r="CE343" s="724">
        <f>CE56-'6. ГД Оренбург'!CE29</f>
        <v>0</v>
      </c>
      <c r="CF343" s="681"/>
      <c r="CG343" s="724">
        <f>CG56-'6. ГД Оренбург'!CG29</f>
        <v>0</v>
      </c>
      <c r="CH343" s="681"/>
      <c r="CI343" s="681"/>
      <c r="CJ343" s="681"/>
      <c r="CK343" s="724">
        <f>CK56-'6. ГД Оренбург'!CK29</f>
        <v>0</v>
      </c>
      <c r="CL343" s="681"/>
      <c r="CM343" s="724">
        <f>CM56-'6. ГД Оренбург'!CM29</f>
        <v>0</v>
      </c>
      <c r="CN343" s="681"/>
      <c r="CO343" s="681"/>
      <c r="CP343" s="681"/>
      <c r="CQ343" s="724">
        <f>CQ56-'6. ГД Оренбург'!CQ29</f>
        <v>0</v>
      </c>
      <c r="CR343" s="681"/>
      <c r="CS343" s="724">
        <f>CS56-'6. ГД Оренбург'!CS29</f>
        <v>0</v>
      </c>
      <c r="CT343" s="681"/>
      <c r="CU343" s="681"/>
      <c r="CV343" s="681"/>
      <c r="CW343" s="724">
        <f>CW56-'6. ГД Оренбург'!CW29</f>
        <v>0</v>
      </c>
      <c r="CX343" s="681"/>
      <c r="CY343" s="724">
        <f>CY56-'6. ГД Оренбург'!CY29</f>
        <v>0</v>
      </c>
      <c r="CZ343" s="681"/>
      <c r="DA343" s="681"/>
      <c r="DB343" s="681"/>
      <c r="DC343" s="724">
        <f>DC56-'6. ГД Оренбург'!DC29</f>
        <v>0</v>
      </c>
      <c r="DD343" s="681"/>
      <c r="DE343" s="724">
        <f>DE56-'6. ГД Оренбург'!DE29</f>
        <v>0</v>
      </c>
      <c r="DF343" s="681"/>
      <c r="DG343" s="681"/>
      <c r="DH343" s="681"/>
    </row>
    <row r="344" spans="3:112" ht="19.5" customHeight="1">
      <c r="C344" s="567"/>
      <c r="D344" s="547" t="s">
        <v>2707</v>
      </c>
      <c r="E344" s="528"/>
      <c r="F344" s="528"/>
      <c r="G344" s="529"/>
      <c r="H344" s="530"/>
      <c r="I344" s="530"/>
      <c r="J344" s="669"/>
      <c r="K344" s="681"/>
      <c r="L344" s="681"/>
      <c r="M344" s="681"/>
      <c r="N344" s="681"/>
      <c r="O344" s="681"/>
      <c r="P344" s="681"/>
      <c r="Q344" s="681"/>
      <c r="R344" s="681"/>
      <c r="S344" s="681"/>
      <c r="T344" s="681"/>
      <c r="U344" s="681"/>
      <c r="V344" s="681"/>
      <c r="W344" s="681"/>
      <c r="X344" s="681"/>
      <c r="Y344" s="681"/>
      <c r="Z344" s="681"/>
      <c r="AA344" s="681"/>
      <c r="AB344" s="681"/>
      <c r="AC344" s="681"/>
      <c r="AD344" s="681"/>
      <c r="AE344" s="681"/>
      <c r="AF344" s="681"/>
      <c r="AG344" s="681"/>
      <c r="AH344" s="681"/>
      <c r="AI344" s="681"/>
      <c r="AJ344" s="681"/>
      <c r="AK344" s="681"/>
      <c r="AL344" s="681"/>
      <c r="AM344" s="681"/>
      <c r="AN344" s="681"/>
      <c r="AO344" s="681"/>
      <c r="AP344" s="681"/>
      <c r="AQ344" s="681"/>
      <c r="AR344" s="681"/>
      <c r="AS344" s="681"/>
      <c r="AT344" s="681"/>
      <c r="AU344" s="681"/>
      <c r="AV344" s="681"/>
      <c r="AW344" s="681"/>
      <c r="AX344" s="681"/>
      <c r="AY344" s="681"/>
      <c r="AZ344" s="681"/>
      <c r="BA344" s="681"/>
      <c r="BB344" s="681"/>
      <c r="BC344" s="681"/>
      <c r="BD344" s="681"/>
      <c r="BE344" s="681"/>
      <c r="BF344" s="681"/>
      <c r="BG344" s="681"/>
      <c r="BH344" s="681"/>
      <c r="BI344" s="681"/>
      <c r="BJ344" s="681"/>
      <c r="BK344" s="681"/>
      <c r="BL344" s="681"/>
      <c r="BM344" s="681"/>
      <c r="BN344" s="681"/>
      <c r="BO344" s="681"/>
      <c r="BP344" s="681"/>
      <c r="BQ344" s="681"/>
      <c r="BR344" s="681"/>
      <c r="BS344" s="681"/>
      <c r="BT344" s="681"/>
      <c r="BU344" s="681"/>
      <c r="BV344" s="681"/>
      <c r="BW344" s="681"/>
      <c r="BX344" s="681"/>
      <c r="BY344" s="681"/>
      <c r="BZ344" s="681"/>
      <c r="CA344" s="681"/>
      <c r="CB344" s="681"/>
      <c r="CC344" s="681"/>
      <c r="CD344" s="681"/>
      <c r="CE344" s="681"/>
      <c r="CF344" s="681"/>
      <c r="CG344" s="681"/>
      <c r="CH344" s="681"/>
      <c r="CI344" s="681"/>
      <c r="CJ344" s="681"/>
      <c r="CK344" s="681"/>
      <c r="CL344" s="681"/>
      <c r="CM344" s="681"/>
      <c r="CN344" s="681"/>
      <c r="CO344" s="681"/>
      <c r="CP344" s="681"/>
      <c r="CQ344" s="681"/>
      <c r="CR344" s="681"/>
      <c r="CS344" s="681"/>
      <c r="CT344" s="681"/>
      <c r="CU344" s="681"/>
      <c r="CV344" s="681"/>
      <c r="CW344" s="681"/>
      <c r="CX344" s="681"/>
      <c r="CY344" s="681"/>
      <c r="CZ344" s="681"/>
      <c r="DA344" s="681"/>
      <c r="DB344" s="681"/>
      <c r="DC344" s="681"/>
      <c r="DD344" s="681"/>
      <c r="DE344" s="681"/>
      <c r="DF344" s="681"/>
      <c r="DG344" s="681"/>
      <c r="DH344" s="681"/>
    </row>
    <row r="345" spans="3:112" ht="37.5" customHeight="1">
      <c r="C345" s="567"/>
      <c r="D345" s="548" t="s">
        <v>2702</v>
      </c>
      <c r="E345" s="528"/>
      <c r="F345" s="528" t="s">
        <v>2114</v>
      </c>
      <c r="G345" s="529"/>
      <c r="H345" s="530" t="s">
        <v>2721</v>
      </c>
      <c r="I345" s="530"/>
      <c r="J345" s="555" t="s">
        <v>883</v>
      </c>
      <c r="K345" s="724">
        <f>(K60-K61)-('6. ГД Оренбург'!K25-'6. ГД Оренбург'!K26)</f>
        <v>0</v>
      </c>
      <c r="L345" s="681"/>
      <c r="M345" s="724">
        <f>(M60-M61)-('6. ГД Оренбург'!M25-'6. ГД Оренбург'!M26)</f>
        <v>0</v>
      </c>
      <c r="N345" s="681"/>
      <c r="O345" s="681"/>
      <c r="P345" s="681"/>
      <c r="Q345" s="724">
        <f>(Q60-Q61)-('6. ГД Оренбург'!Q25-'6. ГД Оренбург'!Q26)</f>
        <v>0</v>
      </c>
      <c r="R345" s="681"/>
      <c r="S345" s="724">
        <f>(S60-S61)-('6. ГД Оренбург'!S25-'6. ГД Оренбург'!S26)</f>
        <v>0</v>
      </c>
      <c r="T345" s="681"/>
      <c r="U345" s="681"/>
      <c r="V345" s="681"/>
      <c r="W345" s="724">
        <f>(W60-W61)-('6. ГД Оренбург'!W25-'6. ГД Оренбург'!W26)</f>
        <v>0</v>
      </c>
      <c r="X345" s="681"/>
      <c r="Y345" s="724">
        <f>(Y60-Y61)-('6. ГД Оренбург'!Y25-'6. ГД Оренбург'!Y26)</f>
        <v>0</v>
      </c>
      <c r="Z345" s="681"/>
      <c r="AA345" s="681"/>
      <c r="AB345" s="681"/>
      <c r="AC345" s="724">
        <f>(AC60-AC61)-('6. ГД Оренбург'!AC25-'6. ГД Оренбург'!AC26)</f>
        <v>0</v>
      </c>
      <c r="AD345" s="681"/>
      <c r="AE345" s="724">
        <f>(AE60-AE61)-('6. ГД Оренбург'!AE25-'6. ГД Оренбург'!AE26)</f>
        <v>0</v>
      </c>
      <c r="AF345" s="681"/>
      <c r="AG345" s="681"/>
      <c r="AH345" s="681"/>
      <c r="AI345" s="724">
        <f>(AI60-AI61)-('6. ГД Оренбург'!AI25-'6. ГД Оренбург'!AI26)</f>
        <v>0</v>
      </c>
      <c r="AJ345" s="681"/>
      <c r="AK345" s="724">
        <f>(AK60-AK61)-('6. ГД Оренбург'!AK25-'6. ГД Оренбург'!AK26)</f>
        <v>0</v>
      </c>
      <c r="AL345" s="681"/>
      <c r="AM345" s="681"/>
      <c r="AN345" s="681"/>
      <c r="AO345" s="724">
        <f>(AO60-AO61)-('6. ГД Оренбург'!AO25-'6. ГД Оренбург'!AO26)</f>
        <v>0</v>
      </c>
      <c r="AP345" s="681"/>
      <c r="AQ345" s="724">
        <f>(AQ60-AQ61)-('6. ГД Оренбург'!AQ25-'6. ГД Оренбург'!AQ26)</f>
        <v>0</v>
      </c>
      <c r="AR345" s="681"/>
      <c r="AS345" s="681"/>
      <c r="AT345" s="681"/>
      <c r="AU345" s="724">
        <f>(AU60-AU61)-('6. ГД Оренбург'!AU25-'6. ГД Оренбург'!AU26)</f>
        <v>0</v>
      </c>
      <c r="AV345" s="681"/>
      <c r="AW345" s="724">
        <f>(AW60-AW61)-('6. ГД Оренбург'!AW25-'6. ГД Оренбург'!AW26)</f>
        <v>0</v>
      </c>
      <c r="AX345" s="681"/>
      <c r="AY345" s="681"/>
      <c r="AZ345" s="681"/>
      <c r="BA345" s="724">
        <f>(BA60-BA61)-('6. ГД Оренбург'!BA25-'6. ГД Оренбург'!BA26)</f>
        <v>0</v>
      </c>
      <c r="BB345" s="681"/>
      <c r="BC345" s="724">
        <f>(BC60-BC61)-('6. ГД Оренбург'!BC25-'6. ГД Оренбург'!BC26)</f>
        <v>0</v>
      </c>
      <c r="BD345" s="681"/>
      <c r="BE345" s="681"/>
      <c r="BF345" s="681"/>
      <c r="BG345" s="724">
        <f>(BG60-BG61)-('6. ГД Оренбург'!BG25-'6. ГД Оренбург'!BG26)</f>
        <v>0</v>
      </c>
      <c r="BH345" s="681"/>
      <c r="BI345" s="724">
        <f>(BI60-BI61)-('6. ГД Оренбург'!BI25-'6. ГД Оренбург'!BI26)</f>
        <v>0</v>
      </c>
      <c r="BJ345" s="681"/>
      <c r="BK345" s="681"/>
      <c r="BL345" s="681"/>
      <c r="BM345" s="724">
        <f>(BM60-BM61)-('6. ГД Оренбург'!BM25-'6. ГД Оренбург'!BM26)</f>
        <v>0</v>
      </c>
      <c r="BN345" s="681"/>
      <c r="BO345" s="724">
        <f>(BO60-BO61)-('6. ГД Оренбург'!BO25-'6. ГД Оренбург'!BO26)</f>
        <v>0</v>
      </c>
      <c r="BP345" s="681"/>
      <c r="BQ345" s="681"/>
      <c r="BR345" s="681"/>
      <c r="BS345" s="724">
        <f>(BS60-BS61)-('6. ГД Оренбург'!BS25-'6. ГД Оренбург'!BS26)</f>
        <v>0</v>
      </c>
      <c r="BT345" s="681"/>
      <c r="BU345" s="724">
        <f>(BU60-BU61)-('6. ГД Оренбург'!BU25-'6. ГД Оренбург'!BU26)</f>
        <v>0</v>
      </c>
      <c r="BV345" s="681"/>
      <c r="BW345" s="681"/>
      <c r="BX345" s="681"/>
      <c r="BY345" s="724">
        <f>(BY60-BY61)-('6. ГД Оренбург'!BY25-'6. ГД Оренбург'!BY26)</f>
        <v>0</v>
      </c>
      <c r="BZ345" s="681"/>
      <c r="CA345" s="724">
        <f>(CA60-CA61)-('6. ГД Оренбург'!CA25-'6. ГД Оренбург'!CA26)</f>
        <v>0</v>
      </c>
      <c r="CB345" s="681"/>
      <c r="CC345" s="681"/>
      <c r="CD345" s="681"/>
      <c r="CE345" s="724">
        <f>(CE60-CE61)-('6. ГД Оренбург'!CE25-'6. ГД Оренбург'!CE26)</f>
        <v>0</v>
      </c>
      <c r="CF345" s="681"/>
      <c r="CG345" s="724">
        <f>(CG60-CG61)-('6. ГД Оренбург'!CG25-'6. ГД Оренбург'!CG26)</f>
        <v>0</v>
      </c>
      <c r="CH345" s="681"/>
      <c r="CI345" s="681"/>
      <c r="CJ345" s="681"/>
      <c r="CK345" s="724">
        <f>(CK60-CK61)-('6. ГД Оренбург'!CK25-'6. ГД Оренбург'!CK26)</f>
        <v>0</v>
      </c>
      <c r="CL345" s="681"/>
      <c r="CM345" s="724">
        <f>(CM60-CM61)-('6. ГД Оренбург'!CM25-'6. ГД Оренбург'!CM26)</f>
        <v>0</v>
      </c>
      <c r="CN345" s="681"/>
      <c r="CO345" s="681"/>
      <c r="CP345" s="681"/>
      <c r="CQ345" s="724">
        <f>(CQ60-CQ61)-('6. ГД Оренбург'!CQ25-'6. ГД Оренбург'!CQ26)</f>
        <v>0</v>
      </c>
      <c r="CR345" s="681"/>
      <c r="CS345" s="724">
        <f>(CS60-CS61)-('6. ГД Оренбург'!CS25-'6. ГД Оренбург'!CS26)</f>
        <v>0</v>
      </c>
      <c r="CT345" s="681"/>
      <c r="CU345" s="681"/>
      <c r="CV345" s="681"/>
      <c r="CW345" s="724">
        <f>(CW60-CW61)-('6. ГД Оренбург'!CW25-'6. ГД Оренбург'!CW26)</f>
        <v>0</v>
      </c>
      <c r="CX345" s="681"/>
      <c r="CY345" s="724">
        <f>(CY60-CY61)-('6. ГД Оренбург'!CY25-'6. ГД Оренбург'!CY26)</f>
        <v>0</v>
      </c>
      <c r="CZ345" s="681"/>
      <c r="DA345" s="681"/>
      <c r="DB345" s="681"/>
      <c r="DC345" s="724">
        <f>(DC60-DC61)-('6. ГД Оренбург'!DC25-'6. ГД Оренбург'!DC26)</f>
        <v>0</v>
      </c>
      <c r="DD345" s="681"/>
      <c r="DE345" s="724">
        <f>(DE60-DE61)-('6. ГД Оренбург'!DE25-'6. ГД Оренбург'!DE26)</f>
        <v>0</v>
      </c>
      <c r="DF345" s="681"/>
      <c r="DG345" s="681"/>
      <c r="DH345" s="681"/>
    </row>
    <row r="346" spans="3:112" ht="37.5" customHeight="1">
      <c r="C346" s="567"/>
      <c r="D346" s="548" t="s">
        <v>2708</v>
      </c>
      <c r="E346" s="528"/>
      <c r="F346" s="528" t="s">
        <v>2114</v>
      </c>
      <c r="G346" s="529"/>
      <c r="H346" s="530" t="s">
        <v>2722</v>
      </c>
      <c r="I346" s="530"/>
      <c r="J346" s="555" t="s">
        <v>883</v>
      </c>
      <c r="K346" s="724">
        <f>K61-'6. ГД Оренбург'!K26</f>
        <v>0</v>
      </c>
      <c r="L346" s="681"/>
      <c r="M346" s="724">
        <f>M61-'6. ГД Оренбург'!M26</f>
        <v>0</v>
      </c>
      <c r="N346" s="681"/>
      <c r="O346" s="681"/>
      <c r="P346" s="681"/>
      <c r="Q346" s="724">
        <f>Q61-'6. ГД Оренбург'!Q26</f>
        <v>0</v>
      </c>
      <c r="R346" s="681"/>
      <c r="S346" s="724">
        <f>S61-'6. ГД Оренбург'!S26</f>
        <v>0</v>
      </c>
      <c r="T346" s="681"/>
      <c r="U346" s="681"/>
      <c r="V346" s="681"/>
      <c r="W346" s="724">
        <f>W61-'6. ГД Оренбург'!W26</f>
        <v>0</v>
      </c>
      <c r="X346" s="681"/>
      <c r="Y346" s="724">
        <f>Y61-'6. ГД Оренбург'!Y26</f>
        <v>0</v>
      </c>
      <c r="Z346" s="681"/>
      <c r="AA346" s="681"/>
      <c r="AB346" s="681"/>
      <c r="AC346" s="724">
        <f>AC61-'6. ГД Оренбург'!AC26</f>
        <v>0</v>
      </c>
      <c r="AD346" s="681"/>
      <c r="AE346" s="724">
        <f>AE61-'6. ГД Оренбург'!AE26</f>
        <v>0</v>
      </c>
      <c r="AF346" s="681"/>
      <c r="AG346" s="681"/>
      <c r="AH346" s="681"/>
      <c r="AI346" s="724">
        <f>AI61-'6. ГД Оренбург'!AI26</f>
        <v>0</v>
      </c>
      <c r="AJ346" s="681"/>
      <c r="AK346" s="724">
        <f>AK61-'6. ГД Оренбург'!AK26</f>
        <v>0</v>
      </c>
      <c r="AL346" s="681"/>
      <c r="AM346" s="681"/>
      <c r="AN346" s="681"/>
      <c r="AO346" s="724">
        <f>AO61-'6. ГД Оренбург'!AO26</f>
        <v>0</v>
      </c>
      <c r="AP346" s="681"/>
      <c r="AQ346" s="724">
        <f>AQ61-'6. ГД Оренбург'!AQ26</f>
        <v>0</v>
      </c>
      <c r="AR346" s="681"/>
      <c r="AS346" s="681"/>
      <c r="AT346" s="681"/>
      <c r="AU346" s="724">
        <f>AU61-'6. ГД Оренбург'!AU26</f>
        <v>0</v>
      </c>
      <c r="AV346" s="681"/>
      <c r="AW346" s="724">
        <f>AW61-'6. ГД Оренбург'!AW26</f>
        <v>0</v>
      </c>
      <c r="AX346" s="681"/>
      <c r="AY346" s="681"/>
      <c r="AZ346" s="681"/>
      <c r="BA346" s="724">
        <f>BA61-'6. ГД Оренбург'!BA26</f>
        <v>0</v>
      </c>
      <c r="BB346" s="681"/>
      <c r="BC346" s="724">
        <f>BC61-'6. ГД Оренбург'!BC26</f>
        <v>0</v>
      </c>
      <c r="BD346" s="681"/>
      <c r="BE346" s="681"/>
      <c r="BF346" s="681"/>
      <c r="BG346" s="724">
        <f>BG61-'6. ГД Оренбург'!BG26</f>
        <v>0</v>
      </c>
      <c r="BH346" s="681"/>
      <c r="BI346" s="724">
        <f>BI61-'6. ГД Оренбург'!BI26</f>
        <v>0</v>
      </c>
      <c r="BJ346" s="681"/>
      <c r="BK346" s="681"/>
      <c r="BL346" s="681"/>
      <c r="BM346" s="724">
        <f>BM61-'6. ГД Оренбург'!BM26</f>
        <v>0</v>
      </c>
      <c r="BN346" s="681"/>
      <c r="BO346" s="724">
        <f>BO61-'6. ГД Оренбург'!BO26</f>
        <v>0</v>
      </c>
      <c r="BP346" s="681"/>
      <c r="BQ346" s="681"/>
      <c r="BR346" s="681"/>
      <c r="BS346" s="724">
        <f>BS61-'6. ГД Оренбург'!BS26</f>
        <v>0</v>
      </c>
      <c r="BT346" s="681"/>
      <c r="BU346" s="724">
        <f>BU61-'6. ГД Оренбург'!BU26</f>
        <v>0</v>
      </c>
      <c r="BV346" s="681"/>
      <c r="BW346" s="681"/>
      <c r="BX346" s="681"/>
      <c r="BY346" s="724">
        <f>BY61-'6. ГД Оренбург'!BY26</f>
        <v>0</v>
      </c>
      <c r="BZ346" s="681"/>
      <c r="CA346" s="724">
        <f>CA61-'6. ГД Оренбург'!CA26</f>
        <v>0</v>
      </c>
      <c r="CB346" s="681"/>
      <c r="CC346" s="681"/>
      <c r="CD346" s="681"/>
      <c r="CE346" s="724">
        <f>CE61-'6. ГД Оренбург'!CE26</f>
        <v>0</v>
      </c>
      <c r="CF346" s="681"/>
      <c r="CG346" s="724">
        <f>CG61-'6. ГД Оренбург'!CG26</f>
        <v>0</v>
      </c>
      <c r="CH346" s="681"/>
      <c r="CI346" s="681"/>
      <c r="CJ346" s="681"/>
      <c r="CK346" s="724">
        <f>CK61-'6. ГД Оренбург'!CK26</f>
        <v>0</v>
      </c>
      <c r="CL346" s="681"/>
      <c r="CM346" s="724">
        <f>CM61-'6. ГД Оренбург'!CM26</f>
        <v>0</v>
      </c>
      <c r="CN346" s="681"/>
      <c r="CO346" s="681"/>
      <c r="CP346" s="681"/>
      <c r="CQ346" s="724">
        <f>CQ61-'6. ГД Оренбург'!CQ26</f>
        <v>0</v>
      </c>
      <c r="CR346" s="681"/>
      <c r="CS346" s="724">
        <f>CS61-'6. ГД Оренбург'!CS26</f>
        <v>0</v>
      </c>
      <c r="CT346" s="681"/>
      <c r="CU346" s="681"/>
      <c r="CV346" s="681"/>
      <c r="CW346" s="724">
        <f>CW61-'6. ГД Оренбург'!CW26</f>
        <v>0</v>
      </c>
      <c r="CX346" s="681"/>
      <c r="CY346" s="724">
        <f>CY61-'6. ГД Оренбург'!CY26</f>
        <v>0</v>
      </c>
      <c r="CZ346" s="681"/>
      <c r="DA346" s="681"/>
      <c r="DB346" s="681"/>
      <c r="DC346" s="724">
        <f>DC61-'6. ГД Оренбург'!DC26</f>
        <v>0</v>
      </c>
      <c r="DD346" s="681"/>
      <c r="DE346" s="724">
        <f>DE61-'6. ГД Оренбург'!DE26</f>
        <v>0</v>
      </c>
      <c r="DF346" s="681"/>
      <c r="DG346" s="681"/>
      <c r="DH346" s="681"/>
    </row>
    <row r="347" spans="3:112" ht="18.75" customHeight="1">
      <c r="C347" s="567"/>
      <c r="D347" s="548" t="s">
        <v>2704</v>
      </c>
      <c r="E347" s="528"/>
      <c r="F347" s="528" t="s">
        <v>2114</v>
      </c>
      <c r="G347" s="529"/>
      <c r="H347" s="530" t="s">
        <v>2723</v>
      </c>
      <c r="I347" s="530"/>
      <c r="J347" s="555" t="s">
        <v>883</v>
      </c>
      <c r="K347" s="724">
        <f>K62-'6. ГД Оренбург'!K27</f>
        <v>0</v>
      </c>
      <c r="L347" s="681"/>
      <c r="M347" s="724">
        <f>M62-'6. ГД Оренбург'!M27</f>
        <v>0</v>
      </c>
      <c r="N347" s="681"/>
      <c r="O347" s="681"/>
      <c r="P347" s="681"/>
      <c r="Q347" s="724">
        <f>Q62-'6. ГД Оренбург'!Q27</f>
        <v>0</v>
      </c>
      <c r="R347" s="681"/>
      <c r="S347" s="724">
        <f>S62-'6. ГД Оренбург'!S27</f>
        <v>0</v>
      </c>
      <c r="T347" s="681"/>
      <c r="U347" s="681"/>
      <c r="V347" s="681"/>
      <c r="W347" s="724">
        <f>W62-'6. ГД Оренбург'!W27</f>
        <v>0</v>
      </c>
      <c r="X347" s="681"/>
      <c r="Y347" s="724">
        <f>Y62-'6. ГД Оренбург'!Y27</f>
        <v>0</v>
      </c>
      <c r="Z347" s="681"/>
      <c r="AA347" s="681"/>
      <c r="AB347" s="681"/>
      <c r="AC347" s="724">
        <f>AC62-'6. ГД Оренбург'!AC27</f>
        <v>0</v>
      </c>
      <c r="AD347" s="681"/>
      <c r="AE347" s="724">
        <f>AE62-'6. ГД Оренбург'!AE27</f>
        <v>0</v>
      </c>
      <c r="AF347" s="681"/>
      <c r="AG347" s="681"/>
      <c r="AH347" s="681"/>
      <c r="AI347" s="724">
        <f>AI62-'6. ГД Оренбург'!AI27</f>
        <v>0</v>
      </c>
      <c r="AJ347" s="681"/>
      <c r="AK347" s="724">
        <f>AK62-'6. ГД Оренбург'!AK27</f>
        <v>0</v>
      </c>
      <c r="AL347" s="681"/>
      <c r="AM347" s="681"/>
      <c r="AN347" s="681"/>
      <c r="AO347" s="724">
        <f>AO62-'6. ГД Оренбург'!AO27</f>
        <v>0</v>
      </c>
      <c r="AP347" s="681"/>
      <c r="AQ347" s="724">
        <f>AQ62-'6. ГД Оренбург'!AQ27</f>
        <v>0</v>
      </c>
      <c r="AR347" s="681"/>
      <c r="AS347" s="681"/>
      <c r="AT347" s="681"/>
      <c r="AU347" s="724">
        <f>AU62-'6. ГД Оренбург'!AU27</f>
        <v>0</v>
      </c>
      <c r="AV347" s="681"/>
      <c r="AW347" s="724">
        <f>AW62-'6. ГД Оренбург'!AW27</f>
        <v>0</v>
      </c>
      <c r="AX347" s="681"/>
      <c r="AY347" s="681"/>
      <c r="AZ347" s="681"/>
      <c r="BA347" s="724">
        <f>BA62-'6. ГД Оренбург'!BA27</f>
        <v>0</v>
      </c>
      <c r="BB347" s="681"/>
      <c r="BC347" s="724">
        <f>BC62-'6. ГД Оренбург'!BC27</f>
        <v>0</v>
      </c>
      <c r="BD347" s="681"/>
      <c r="BE347" s="681"/>
      <c r="BF347" s="681"/>
      <c r="BG347" s="724">
        <f>BG62-'6. ГД Оренбург'!BG27</f>
        <v>0</v>
      </c>
      <c r="BH347" s="681"/>
      <c r="BI347" s="724">
        <f>BI62-'6. ГД Оренбург'!BI27</f>
        <v>0</v>
      </c>
      <c r="BJ347" s="681"/>
      <c r="BK347" s="681"/>
      <c r="BL347" s="681"/>
      <c r="BM347" s="724">
        <f>BM62-'6. ГД Оренбург'!BM27</f>
        <v>0</v>
      </c>
      <c r="BN347" s="681"/>
      <c r="BO347" s="724">
        <f>BO62-'6. ГД Оренбург'!BO27</f>
        <v>0</v>
      </c>
      <c r="BP347" s="681"/>
      <c r="BQ347" s="681"/>
      <c r="BR347" s="681"/>
      <c r="BS347" s="724">
        <f>BS62-'6. ГД Оренбург'!BS27</f>
        <v>0</v>
      </c>
      <c r="BT347" s="681"/>
      <c r="BU347" s="724">
        <f>BU62-'6. ГД Оренбург'!BU27</f>
        <v>0</v>
      </c>
      <c r="BV347" s="681"/>
      <c r="BW347" s="681"/>
      <c r="BX347" s="681"/>
      <c r="BY347" s="724">
        <f>BY62-'6. ГД Оренбург'!BY27</f>
        <v>0</v>
      </c>
      <c r="BZ347" s="681"/>
      <c r="CA347" s="724">
        <f>CA62-'6. ГД Оренбург'!CA27</f>
        <v>0</v>
      </c>
      <c r="CB347" s="681"/>
      <c r="CC347" s="681"/>
      <c r="CD347" s="681"/>
      <c r="CE347" s="724">
        <f>CE62-'6. ГД Оренбург'!CE27</f>
        <v>0</v>
      </c>
      <c r="CF347" s="681"/>
      <c r="CG347" s="724">
        <f>CG62-'6. ГД Оренбург'!CG27</f>
        <v>0</v>
      </c>
      <c r="CH347" s="681"/>
      <c r="CI347" s="681"/>
      <c r="CJ347" s="681"/>
      <c r="CK347" s="724">
        <f>CK62-'6. ГД Оренбург'!CK27</f>
        <v>0</v>
      </c>
      <c r="CL347" s="681"/>
      <c r="CM347" s="724">
        <f>CM62-'6. ГД Оренбург'!CM27</f>
        <v>0</v>
      </c>
      <c r="CN347" s="681"/>
      <c r="CO347" s="681"/>
      <c r="CP347" s="681"/>
      <c r="CQ347" s="724">
        <f>CQ62-'6. ГД Оренбург'!CQ27</f>
        <v>0</v>
      </c>
      <c r="CR347" s="681"/>
      <c r="CS347" s="724">
        <f>CS62-'6. ГД Оренбург'!CS27</f>
        <v>0</v>
      </c>
      <c r="CT347" s="681"/>
      <c r="CU347" s="681"/>
      <c r="CV347" s="681"/>
      <c r="CW347" s="724">
        <f>CW62-'6. ГД Оренбург'!CW27</f>
        <v>0</v>
      </c>
      <c r="CX347" s="681"/>
      <c r="CY347" s="724">
        <f>CY62-'6. ГД Оренбург'!CY27</f>
        <v>0</v>
      </c>
      <c r="CZ347" s="681"/>
      <c r="DA347" s="681"/>
      <c r="DB347" s="681"/>
      <c r="DC347" s="724">
        <f>DC62-'6. ГД Оренбург'!DC27</f>
        <v>0</v>
      </c>
      <c r="DD347" s="681"/>
      <c r="DE347" s="724">
        <f>DE62-'6. ГД Оренбург'!DE27</f>
        <v>0</v>
      </c>
      <c r="DF347" s="681"/>
      <c r="DG347" s="681"/>
      <c r="DH347" s="681"/>
    </row>
    <row r="348" spans="3:112" ht="18.75" customHeight="1">
      <c r="C348" s="567"/>
      <c r="D348" s="548" t="s">
        <v>2705</v>
      </c>
      <c r="E348" s="528"/>
      <c r="F348" s="528" t="s">
        <v>2114</v>
      </c>
      <c r="G348" s="529"/>
      <c r="H348" s="530" t="s">
        <v>2724</v>
      </c>
      <c r="I348" s="530"/>
      <c r="J348" s="555" t="s">
        <v>883</v>
      </c>
      <c r="K348" s="724">
        <f>K63-'6. ГД Оренбург'!K30</f>
        <v>0</v>
      </c>
      <c r="L348" s="681"/>
      <c r="M348" s="724">
        <f>M63-'6. ГД Оренбург'!M30</f>
        <v>0</v>
      </c>
      <c r="N348" s="681"/>
      <c r="O348" s="681"/>
      <c r="P348" s="681"/>
      <c r="Q348" s="724">
        <f>Q63-'6. ГД Оренбург'!Q30</f>
        <v>0</v>
      </c>
      <c r="R348" s="681"/>
      <c r="S348" s="724">
        <f>S63-'6. ГД Оренбург'!S30</f>
        <v>0</v>
      </c>
      <c r="T348" s="681"/>
      <c r="U348" s="681"/>
      <c r="V348" s="681"/>
      <c r="W348" s="724">
        <f>W63-'6. ГД Оренбург'!W30</f>
        <v>0</v>
      </c>
      <c r="X348" s="681"/>
      <c r="Y348" s="724">
        <f>Y63-'6. ГД Оренбург'!Y30</f>
        <v>0</v>
      </c>
      <c r="Z348" s="681"/>
      <c r="AA348" s="681"/>
      <c r="AB348" s="681"/>
      <c r="AC348" s="724">
        <f>AC63-'6. ГД Оренбург'!AC30</f>
        <v>0</v>
      </c>
      <c r="AD348" s="681"/>
      <c r="AE348" s="724">
        <f>AE63-'6. ГД Оренбург'!AE30</f>
        <v>0</v>
      </c>
      <c r="AF348" s="681"/>
      <c r="AG348" s="681"/>
      <c r="AH348" s="681"/>
      <c r="AI348" s="724">
        <f>AI63-'6. ГД Оренбург'!AI30</f>
        <v>0</v>
      </c>
      <c r="AJ348" s="681"/>
      <c r="AK348" s="724">
        <f>AK63-'6. ГД Оренбург'!AK30</f>
        <v>0</v>
      </c>
      <c r="AL348" s="681"/>
      <c r="AM348" s="681"/>
      <c r="AN348" s="681"/>
      <c r="AO348" s="724">
        <f>AO63-'6. ГД Оренбург'!AO30</f>
        <v>0</v>
      </c>
      <c r="AP348" s="681"/>
      <c r="AQ348" s="724">
        <f>AQ63-'6. ГД Оренбург'!AQ30</f>
        <v>0</v>
      </c>
      <c r="AR348" s="681"/>
      <c r="AS348" s="681"/>
      <c r="AT348" s="681"/>
      <c r="AU348" s="724">
        <f>AU63-'6. ГД Оренбург'!AU30</f>
        <v>0</v>
      </c>
      <c r="AV348" s="681"/>
      <c r="AW348" s="724">
        <f>AW63-'6. ГД Оренбург'!AW30</f>
        <v>0</v>
      </c>
      <c r="AX348" s="681"/>
      <c r="AY348" s="681"/>
      <c r="AZ348" s="681"/>
      <c r="BA348" s="724">
        <f>BA63-'6. ГД Оренбург'!BA30</f>
        <v>0</v>
      </c>
      <c r="BB348" s="681"/>
      <c r="BC348" s="724">
        <f>BC63-'6. ГД Оренбург'!BC30</f>
        <v>0</v>
      </c>
      <c r="BD348" s="681"/>
      <c r="BE348" s="681"/>
      <c r="BF348" s="681"/>
      <c r="BG348" s="724">
        <f>BG63-'6. ГД Оренбург'!BG30</f>
        <v>0</v>
      </c>
      <c r="BH348" s="681"/>
      <c r="BI348" s="724">
        <f>BI63-'6. ГД Оренбург'!BI30</f>
        <v>0</v>
      </c>
      <c r="BJ348" s="681"/>
      <c r="BK348" s="681"/>
      <c r="BL348" s="681"/>
      <c r="BM348" s="724">
        <f>BM63-'6. ГД Оренбург'!BM30</f>
        <v>0</v>
      </c>
      <c r="BN348" s="681"/>
      <c r="BO348" s="724">
        <f>BO63-'6. ГД Оренбург'!BO30</f>
        <v>0</v>
      </c>
      <c r="BP348" s="681"/>
      <c r="BQ348" s="681"/>
      <c r="BR348" s="681"/>
      <c r="BS348" s="724">
        <f>BS63-'6. ГД Оренбург'!BS30</f>
        <v>0</v>
      </c>
      <c r="BT348" s="681"/>
      <c r="BU348" s="724">
        <f>BU63-'6. ГД Оренбург'!BU30</f>
        <v>0</v>
      </c>
      <c r="BV348" s="681"/>
      <c r="BW348" s="681"/>
      <c r="BX348" s="681"/>
      <c r="BY348" s="724">
        <f>BY63-'6. ГД Оренбург'!BY30</f>
        <v>0</v>
      </c>
      <c r="BZ348" s="681"/>
      <c r="CA348" s="724">
        <f>CA63-'6. ГД Оренбург'!CA30</f>
        <v>0</v>
      </c>
      <c r="CB348" s="681"/>
      <c r="CC348" s="681"/>
      <c r="CD348" s="681"/>
      <c r="CE348" s="724">
        <f>CE63-'6. ГД Оренбург'!CE30</f>
        <v>0</v>
      </c>
      <c r="CF348" s="681"/>
      <c r="CG348" s="724">
        <f>CG63-'6. ГД Оренбург'!CG30</f>
        <v>0</v>
      </c>
      <c r="CH348" s="681"/>
      <c r="CI348" s="681"/>
      <c r="CJ348" s="681"/>
      <c r="CK348" s="724">
        <f>CK63-'6. ГД Оренбург'!CK30</f>
        <v>0</v>
      </c>
      <c r="CL348" s="681"/>
      <c r="CM348" s="724">
        <f>CM63-'6. ГД Оренбург'!CM30</f>
        <v>0</v>
      </c>
      <c r="CN348" s="681"/>
      <c r="CO348" s="681"/>
      <c r="CP348" s="681"/>
      <c r="CQ348" s="724">
        <f>CQ63-'6. ГД Оренбург'!CQ30</f>
        <v>0</v>
      </c>
      <c r="CR348" s="681"/>
      <c r="CS348" s="724">
        <f>CS63-'6. ГД Оренбург'!CS30</f>
        <v>0</v>
      </c>
      <c r="CT348" s="681"/>
      <c r="CU348" s="681"/>
      <c r="CV348" s="681"/>
      <c r="CW348" s="724">
        <f>CW63-'6. ГД Оренбург'!CW30</f>
        <v>0</v>
      </c>
      <c r="CX348" s="681"/>
      <c r="CY348" s="724">
        <f>CY63-'6. ГД Оренбург'!CY30</f>
        <v>0</v>
      </c>
      <c r="CZ348" s="681"/>
      <c r="DA348" s="681"/>
      <c r="DB348" s="681"/>
      <c r="DC348" s="724">
        <f>DC63-'6. ГД Оренбург'!DC30</f>
        <v>0</v>
      </c>
      <c r="DD348" s="681"/>
      <c r="DE348" s="724">
        <f>DE63-'6. ГД Оренбург'!DE30</f>
        <v>0</v>
      </c>
      <c r="DF348" s="681"/>
      <c r="DG348" s="681"/>
      <c r="DH348" s="681"/>
    </row>
    <row r="349" spans="3:112" ht="37.5" customHeight="1">
      <c r="C349" s="567"/>
      <c r="D349" s="548" t="s">
        <v>2709</v>
      </c>
      <c r="E349" s="528"/>
      <c r="F349" s="528" t="s">
        <v>2114</v>
      </c>
      <c r="G349" s="529"/>
      <c r="H349" s="530" t="s">
        <v>2725</v>
      </c>
      <c r="I349" s="530"/>
      <c r="J349" s="555" t="s">
        <v>883</v>
      </c>
      <c r="K349" s="724">
        <f>(K57+K64)-'6. ГД Оренбург'!K32</f>
        <v>0</v>
      </c>
      <c r="L349" s="681"/>
      <c r="M349" s="724">
        <f>(M57+M64)-'6. ГД Оренбург'!M32</f>
        <v>0</v>
      </c>
      <c r="N349" s="681"/>
      <c r="O349" s="681"/>
      <c r="P349" s="681"/>
      <c r="Q349" s="724">
        <f>(Q57+Q64)-'6. ГД Оренбург'!Q32</f>
        <v>0</v>
      </c>
      <c r="R349" s="681"/>
      <c r="S349" s="724">
        <f>(S57+S64)-'6. ГД Оренбург'!S32</f>
        <v>0</v>
      </c>
      <c r="T349" s="681"/>
      <c r="U349" s="681"/>
      <c r="V349" s="681"/>
      <c r="W349" s="724">
        <f>(W57+W64)-'6. ГД Оренбург'!W32</f>
        <v>0</v>
      </c>
      <c r="X349" s="681"/>
      <c r="Y349" s="724">
        <f>(Y57+Y64)-'6. ГД Оренбург'!Y32</f>
        <v>0</v>
      </c>
      <c r="Z349" s="681"/>
      <c r="AA349" s="681"/>
      <c r="AB349" s="681"/>
      <c r="AC349" s="724">
        <f>(AC57+AC64)-'6. ГД Оренбург'!AC32</f>
        <v>0</v>
      </c>
      <c r="AD349" s="681"/>
      <c r="AE349" s="724">
        <f>(AE57+AE64)-'6. ГД Оренбург'!AE32</f>
        <v>0</v>
      </c>
      <c r="AF349" s="681"/>
      <c r="AG349" s="681"/>
      <c r="AH349" s="681"/>
      <c r="AI349" s="724">
        <f>(AI57+AI64)-'6. ГД Оренбург'!AI32</f>
        <v>0</v>
      </c>
      <c r="AJ349" s="681"/>
      <c r="AK349" s="724">
        <f>(AK57+AK64)-'6. ГД Оренбург'!AK32</f>
        <v>0</v>
      </c>
      <c r="AL349" s="681"/>
      <c r="AM349" s="681"/>
      <c r="AN349" s="681"/>
      <c r="AO349" s="724">
        <f>(AO57+AO64)-'6. ГД Оренбург'!AO32</f>
        <v>0</v>
      </c>
      <c r="AP349" s="681"/>
      <c r="AQ349" s="724">
        <f>(AQ57+AQ64)-'6. ГД Оренбург'!AQ32</f>
        <v>0</v>
      </c>
      <c r="AR349" s="681"/>
      <c r="AS349" s="681"/>
      <c r="AT349" s="681"/>
      <c r="AU349" s="724">
        <f>(AU57+AU64)-'6. ГД Оренбург'!AU32</f>
        <v>0</v>
      </c>
      <c r="AV349" s="681"/>
      <c r="AW349" s="724">
        <f>(AW57+AW64)-'6. ГД Оренбург'!AW32</f>
        <v>0</v>
      </c>
      <c r="AX349" s="681"/>
      <c r="AY349" s="681"/>
      <c r="AZ349" s="681"/>
      <c r="BA349" s="724">
        <f>(BA57+BA64)-'6. ГД Оренбург'!BA32</f>
        <v>0</v>
      </c>
      <c r="BB349" s="681"/>
      <c r="BC349" s="724">
        <f>(BC57+BC64)-'6. ГД Оренбург'!BC32</f>
        <v>0</v>
      </c>
      <c r="BD349" s="681"/>
      <c r="BE349" s="681"/>
      <c r="BF349" s="681"/>
      <c r="BG349" s="724">
        <f>(BG57+BG64)-'6. ГД Оренбург'!BG32</f>
        <v>0</v>
      </c>
      <c r="BH349" s="681"/>
      <c r="BI349" s="724">
        <f>(BI57+BI64)-'6. ГД Оренбург'!BI32</f>
        <v>0</v>
      </c>
      <c r="BJ349" s="681"/>
      <c r="BK349" s="681"/>
      <c r="BL349" s="681"/>
      <c r="BM349" s="724">
        <f>(BM57+BM64)-'6. ГД Оренбург'!BM32</f>
        <v>0</v>
      </c>
      <c r="BN349" s="681"/>
      <c r="BO349" s="724">
        <f>(BO57+BO64)-'6. ГД Оренбург'!BO32</f>
        <v>0</v>
      </c>
      <c r="BP349" s="681"/>
      <c r="BQ349" s="681"/>
      <c r="BR349" s="681"/>
      <c r="BS349" s="724">
        <f>(BS57+BS64)-'6. ГД Оренбург'!BS32</f>
        <v>0</v>
      </c>
      <c r="BT349" s="681"/>
      <c r="BU349" s="724">
        <f>(BU57+BU64)-'6. ГД Оренбург'!BU32</f>
        <v>0</v>
      </c>
      <c r="BV349" s="681"/>
      <c r="BW349" s="681"/>
      <c r="BX349" s="681"/>
      <c r="BY349" s="724">
        <f>(BY57+BY64)-'6. ГД Оренбург'!BY32</f>
        <v>0</v>
      </c>
      <c r="BZ349" s="681"/>
      <c r="CA349" s="724">
        <f>(CA57+CA64)-'6. ГД Оренбург'!CA32</f>
        <v>0</v>
      </c>
      <c r="CB349" s="681"/>
      <c r="CC349" s="681"/>
      <c r="CD349" s="681"/>
      <c r="CE349" s="724">
        <f>(CE57+CE64)-'6. ГД Оренбург'!CE32</f>
        <v>0</v>
      </c>
      <c r="CF349" s="681"/>
      <c r="CG349" s="724">
        <f>(CG57+CG64)-'6. ГД Оренбург'!CG32</f>
        <v>0</v>
      </c>
      <c r="CH349" s="681"/>
      <c r="CI349" s="681"/>
      <c r="CJ349" s="681"/>
      <c r="CK349" s="724">
        <f>(CK57+CK64)-'6. ГД Оренбург'!CK32</f>
        <v>0</v>
      </c>
      <c r="CL349" s="681"/>
      <c r="CM349" s="724">
        <f>(CM57+CM64)-'6. ГД Оренбург'!CM32</f>
        <v>0</v>
      </c>
      <c r="CN349" s="681"/>
      <c r="CO349" s="681"/>
      <c r="CP349" s="681"/>
      <c r="CQ349" s="724">
        <f>(CQ57+CQ64)-'6. ГД Оренбург'!CQ32</f>
        <v>0</v>
      </c>
      <c r="CR349" s="681"/>
      <c r="CS349" s="724">
        <f>(CS57+CS64)-'6. ГД Оренбург'!CS32</f>
        <v>0</v>
      </c>
      <c r="CT349" s="681"/>
      <c r="CU349" s="681"/>
      <c r="CV349" s="681"/>
      <c r="CW349" s="724">
        <f>(CW57+CW64)-'6. ГД Оренбург'!CW32</f>
        <v>0</v>
      </c>
      <c r="CX349" s="681"/>
      <c r="CY349" s="724">
        <f>(CY57+CY64)-'6. ГД Оренбург'!CY32</f>
        <v>0</v>
      </c>
      <c r="CZ349" s="681"/>
      <c r="DA349" s="681"/>
      <c r="DB349" s="681"/>
      <c r="DC349" s="724">
        <f>(DC57+DC64)-'6. ГД Оренбург'!DC32</f>
        <v>0</v>
      </c>
      <c r="DD349" s="681"/>
      <c r="DE349" s="724">
        <f>(DE57+DE64)-'6. ГД Оренбург'!DE32</f>
        <v>0</v>
      </c>
      <c r="DF349" s="681"/>
      <c r="DG349" s="681"/>
      <c r="DH349" s="681"/>
    </row>
    <row r="350" spans="3:112" ht="18.75" customHeight="1">
      <c r="C350" s="567"/>
      <c r="D350" s="548" t="s">
        <v>2133</v>
      </c>
      <c r="E350" s="528"/>
      <c r="F350" s="528" t="s">
        <v>2114</v>
      </c>
      <c r="G350" s="529"/>
      <c r="H350" s="530" t="s">
        <v>2726</v>
      </c>
      <c r="I350" s="530"/>
      <c r="J350" s="555" t="s">
        <v>883</v>
      </c>
      <c r="K350" s="724">
        <f>K65-'6. ГД Оренбург'!K34</f>
        <v>0</v>
      </c>
      <c r="L350" s="681"/>
      <c r="M350" s="724">
        <f>M65-'6. ГД Оренбург'!M34</f>
        <v>0</v>
      </c>
      <c r="N350" s="681"/>
      <c r="O350" s="681"/>
      <c r="P350" s="681"/>
      <c r="Q350" s="724">
        <f>Q65-'6. ГД Оренбург'!Q34</f>
        <v>0</v>
      </c>
      <c r="R350" s="681"/>
      <c r="S350" s="724">
        <f>S65-'6. ГД Оренбург'!S34</f>
        <v>0</v>
      </c>
      <c r="T350" s="681"/>
      <c r="U350" s="681"/>
      <c r="V350" s="681"/>
      <c r="W350" s="724">
        <f>W65-'6. ГД Оренбург'!W34</f>
        <v>0</v>
      </c>
      <c r="X350" s="681"/>
      <c r="Y350" s="724">
        <f>Y65-'6. ГД Оренбург'!Y34</f>
        <v>0</v>
      </c>
      <c r="Z350" s="681"/>
      <c r="AA350" s="681"/>
      <c r="AB350" s="681"/>
      <c r="AC350" s="724">
        <f>AC65-'6. ГД Оренбург'!AC34</f>
        <v>0</v>
      </c>
      <c r="AD350" s="681"/>
      <c r="AE350" s="724">
        <f>AE65-'6. ГД Оренбург'!AE34</f>
        <v>0</v>
      </c>
      <c r="AF350" s="681"/>
      <c r="AG350" s="681"/>
      <c r="AH350" s="681"/>
      <c r="AI350" s="724">
        <f>AI65-'6. ГД Оренбург'!AI34</f>
        <v>0</v>
      </c>
      <c r="AJ350" s="681"/>
      <c r="AK350" s="724">
        <f>AK65-'6. ГД Оренбург'!AK34</f>
        <v>0</v>
      </c>
      <c r="AL350" s="681"/>
      <c r="AM350" s="681"/>
      <c r="AN350" s="681"/>
      <c r="AO350" s="724">
        <f>AO65-'6. ГД Оренбург'!AO34</f>
        <v>0</v>
      </c>
      <c r="AP350" s="681"/>
      <c r="AQ350" s="724">
        <f>AQ65-'6. ГД Оренбург'!AQ34</f>
        <v>0</v>
      </c>
      <c r="AR350" s="681"/>
      <c r="AS350" s="681"/>
      <c r="AT350" s="681"/>
      <c r="AU350" s="724">
        <f>AU65-'6. ГД Оренбург'!AU34</f>
        <v>0</v>
      </c>
      <c r="AV350" s="681"/>
      <c r="AW350" s="724">
        <f>AW65-'6. ГД Оренбург'!AW34</f>
        <v>0</v>
      </c>
      <c r="AX350" s="681"/>
      <c r="AY350" s="681"/>
      <c r="AZ350" s="681"/>
      <c r="BA350" s="724">
        <f>BA65-'6. ГД Оренбург'!BA34</f>
        <v>0</v>
      </c>
      <c r="BB350" s="681"/>
      <c r="BC350" s="724">
        <f>BC65-'6. ГД Оренбург'!BC34</f>
        <v>0</v>
      </c>
      <c r="BD350" s="681"/>
      <c r="BE350" s="681"/>
      <c r="BF350" s="681"/>
      <c r="BG350" s="724">
        <f>BG65-'6. ГД Оренбург'!BG34</f>
        <v>0</v>
      </c>
      <c r="BH350" s="681"/>
      <c r="BI350" s="724">
        <f>BI65-'6. ГД Оренбург'!BI34</f>
        <v>0</v>
      </c>
      <c r="BJ350" s="681"/>
      <c r="BK350" s="681"/>
      <c r="BL350" s="681"/>
      <c r="BM350" s="724">
        <f>BM65-'6. ГД Оренбург'!BM34</f>
        <v>0</v>
      </c>
      <c r="BN350" s="681"/>
      <c r="BO350" s="724">
        <f>BO65-'6. ГД Оренбург'!BO34</f>
        <v>0</v>
      </c>
      <c r="BP350" s="681"/>
      <c r="BQ350" s="681"/>
      <c r="BR350" s="681"/>
      <c r="BS350" s="724">
        <f>BS65-'6. ГД Оренбург'!BS34</f>
        <v>0</v>
      </c>
      <c r="BT350" s="681"/>
      <c r="BU350" s="724">
        <f>BU65-'6. ГД Оренбург'!BU34</f>
        <v>0</v>
      </c>
      <c r="BV350" s="681"/>
      <c r="BW350" s="681"/>
      <c r="BX350" s="681"/>
      <c r="BY350" s="724">
        <f>BY65-'6. ГД Оренбург'!BY34</f>
        <v>0</v>
      </c>
      <c r="BZ350" s="681"/>
      <c r="CA350" s="724">
        <f>CA65-'6. ГД Оренбург'!CA34</f>
        <v>0</v>
      </c>
      <c r="CB350" s="681"/>
      <c r="CC350" s="681"/>
      <c r="CD350" s="681"/>
      <c r="CE350" s="724">
        <f>CE65-'6. ГД Оренбург'!CE34</f>
        <v>0</v>
      </c>
      <c r="CF350" s="681"/>
      <c r="CG350" s="724">
        <f>CG65-'6. ГД Оренбург'!CG34</f>
        <v>0</v>
      </c>
      <c r="CH350" s="681"/>
      <c r="CI350" s="681"/>
      <c r="CJ350" s="681"/>
      <c r="CK350" s="724">
        <f>CK65-'6. ГД Оренбург'!CK34</f>
        <v>0</v>
      </c>
      <c r="CL350" s="681"/>
      <c r="CM350" s="724">
        <f>CM65-'6. ГД Оренбург'!CM34</f>
        <v>0</v>
      </c>
      <c r="CN350" s="681"/>
      <c r="CO350" s="681"/>
      <c r="CP350" s="681"/>
      <c r="CQ350" s="724">
        <f>CQ65-'6. ГД Оренбург'!CQ34</f>
        <v>0</v>
      </c>
      <c r="CR350" s="681"/>
      <c r="CS350" s="724">
        <f>CS65-'6. ГД Оренбург'!CS34</f>
        <v>0</v>
      </c>
      <c r="CT350" s="681"/>
      <c r="CU350" s="681"/>
      <c r="CV350" s="681"/>
      <c r="CW350" s="724">
        <f>CW65-'6. ГД Оренбург'!CW34</f>
        <v>0</v>
      </c>
      <c r="CX350" s="681"/>
      <c r="CY350" s="724">
        <f>CY65-'6. ГД Оренбург'!CY34</f>
        <v>0</v>
      </c>
      <c r="CZ350" s="681"/>
      <c r="DA350" s="681"/>
      <c r="DB350" s="681"/>
      <c r="DC350" s="724">
        <f>DC65-'6. ГД Оренбург'!DC34</f>
        <v>0</v>
      </c>
      <c r="DD350" s="681"/>
      <c r="DE350" s="724">
        <f>DE65-'6. ГД Оренбург'!DE34</f>
        <v>0</v>
      </c>
      <c r="DF350" s="681"/>
      <c r="DG350" s="681"/>
      <c r="DH350" s="681"/>
    </row>
    <row r="351" spans="3:112" ht="18.75" customHeight="1">
      <c r="C351" s="549">
        <v>8</v>
      </c>
      <c r="D351" s="546" t="s">
        <v>873</v>
      </c>
      <c r="E351" s="528"/>
      <c r="F351" s="528"/>
      <c r="G351" s="529"/>
      <c r="H351" s="530"/>
      <c r="I351" s="530"/>
      <c r="J351" s="654"/>
      <c r="K351" s="681"/>
      <c r="L351" s="681"/>
      <c r="M351" s="681"/>
      <c r="N351" s="681"/>
      <c r="O351" s="681"/>
      <c r="P351" s="681"/>
      <c r="Q351" s="681"/>
      <c r="R351" s="681"/>
      <c r="S351" s="681"/>
      <c r="T351" s="681"/>
      <c r="U351" s="681"/>
      <c r="V351" s="681"/>
      <c r="W351" s="681"/>
      <c r="X351" s="681"/>
      <c r="Y351" s="681"/>
      <c r="Z351" s="681"/>
      <c r="AA351" s="681"/>
      <c r="AB351" s="681"/>
      <c r="AC351" s="681"/>
      <c r="AD351" s="681"/>
      <c r="AE351" s="681"/>
      <c r="AF351" s="681"/>
      <c r="AG351" s="681"/>
      <c r="AH351" s="681"/>
      <c r="AI351" s="681"/>
      <c r="AJ351" s="681"/>
      <c r="AK351" s="681"/>
      <c r="AL351" s="681"/>
      <c r="AM351" s="681"/>
      <c r="AN351" s="681"/>
      <c r="AO351" s="681"/>
      <c r="AP351" s="681"/>
      <c r="AQ351" s="681"/>
      <c r="AR351" s="681"/>
      <c r="AS351" s="681"/>
      <c r="AT351" s="681"/>
      <c r="AU351" s="681"/>
      <c r="AV351" s="681"/>
      <c r="AW351" s="681"/>
      <c r="AX351" s="681"/>
      <c r="AY351" s="681"/>
      <c r="AZ351" s="681"/>
      <c r="BA351" s="681"/>
      <c r="BB351" s="681"/>
      <c r="BC351" s="681"/>
      <c r="BD351" s="681"/>
      <c r="BE351" s="681"/>
      <c r="BF351" s="681"/>
      <c r="BG351" s="681"/>
      <c r="BH351" s="681"/>
      <c r="BI351" s="681"/>
      <c r="BJ351" s="681"/>
      <c r="BK351" s="681"/>
      <c r="BL351" s="681"/>
      <c r="BM351" s="681"/>
      <c r="BN351" s="681"/>
      <c r="BO351" s="681"/>
      <c r="BP351" s="681"/>
      <c r="BQ351" s="681"/>
      <c r="BR351" s="681"/>
      <c r="BS351" s="681"/>
      <c r="BT351" s="681"/>
      <c r="BU351" s="681"/>
      <c r="BV351" s="681"/>
      <c r="BW351" s="681"/>
      <c r="BX351" s="681"/>
      <c r="BY351" s="681"/>
      <c r="BZ351" s="681"/>
      <c r="CA351" s="681"/>
      <c r="CB351" s="681"/>
      <c r="CC351" s="681"/>
      <c r="CD351" s="681"/>
      <c r="CE351" s="681"/>
      <c r="CF351" s="681"/>
      <c r="CG351" s="681"/>
      <c r="CH351" s="681"/>
      <c r="CI351" s="681"/>
      <c r="CJ351" s="681"/>
      <c r="CK351" s="681"/>
      <c r="CL351" s="681"/>
      <c r="CM351" s="681"/>
      <c r="CN351" s="681"/>
      <c r="CO351" s="681"/>
      <c r="CP351" s="681"/>
      <c r="CQ351" s="681"/>
      <c r="CR351" s="681"/>
      <c r="CS351" s="681"/>
      <c r="CT351" s="681"/>
      <c r="CU351" s="681"/>
      <c r="CV351" s="681"/>
      <c r="CW351" s="681"/>
      <c r="CX351" s="681"/>
      <c r="CY351" s="681"/>
      <c r="CZ351" s="681"/>
      <c r="DA351" s="681"/>
      <c r="DB351" s="681"/>
      <c r="DC351" s="681"/>
      <c r="DD351" s="681"/>
      <c r="DE351" s="681"/>
      <c r="DF351" s="681"/>
      <c r="DG351" s="681"/>
      <c r="DH351" s="681"/>
    </row>
    <row r="352" spans="3:112" ht="18.75" customHeight="1">
      <c r="C352" s="549"/>
      <c r="D352" s="548" t="s">
        <v>2727</v>
      </c>
      <c r="E352" s="528"/>
      <c r="F352" s="528" t="s">
        <v>2114</v>
      </c>
      <c r="G352" s="529"/>
      <c r="H352" s="530" t="s">
        <v>2728</v>
      </c>
      <c r="I352" s="530"/>
      <c r="J352" s="555" t="s">
        <v>883</v>
      </c>
      <c r="K352" s="724">
        <f>K20-K22</f>
        <v>6795.4999999999991</v>
      </c>
      <c r="L352" s="681"/>
      <c r="M352" s="724">
        <f>M20-M22</f>
        <v>0</v>
      </c>
      <c r="N352" s="681"/>
      <c r="O352" s="681"/>
      <c r="P352" s="681"/>
      <c r="Q352" s="724">
        <f>Q20-Q22</f>
        <v>1792.6</v>
      </c>
      <c r="R352" s="681"/>
      <c r="S352" s="724">
        <f>S20-S22</f>
        <v>0</v>
      </c>
      <c r="T352" s="681"/>
      <c r="U352" s="681"/>
      <c r="V352" s="681"/>
      <c r="W352" s="724">
        <f>W20-W22</f>
        <v>618.59999999999991</v>
      </c>
      <c r="X352" s="681"/>
      <c r="Y352" s="724">
        <f>Y20-Y22</f>
        <v>0</v>
      </c>
      <c r="Z352" s="681"/>
      <c r="AA352" s="681"/>
      <c r="AB352" s="681"/>
      <c r="AC352" s="724">
        <f>AC20-AC22</f>
        <v>557.79999999999995</v>
      </c>
      <c r="AD352" s="681"/>
      <c r="AE352" s="724">
        <f>AE20-AE22</f>
        <v>0</v>
      </c>
      <c r="AF352" s="681"/>
      <c r="AG352" s="681"/>
      <c r="AH352" s="681"/>
      <c r="AI352" s="724">
        <f>AI20-AI22</f>
        <v>616.20000000000005</v>
      </c>
      <c r="AJ352" s="681"/>
      <c r="AK352" s="724">
        <f>AK20-AK22</f>
        <v>0</v>
      </c>
      <c r="AL352" s="681"/>
      <c r="AM352" s="681"/>
      <c r="AN352" s="681"/>
      <c r="AO352" s="724">
        <f>AO20-AO22</f>
        <v>1576.5000000000002</v>
      </c>
      <c r="AP352" s="681"/>
      <c r="AQ352" s="724">
        <f>AQ20-AQ22</f>
        <v>0</v>
      </c>
      <c r="AR352" s="681"/>
      <c r="AS352" s="681"/>
      <c r="AT352" s="681"/>
      <c r="AU352" s="724">
        <f>AU20-AU22</f>
        <v>552.1</v>
      </c>
      <c r="AV352" s="681"/>
      <c r="AW352" s="724">
        <f>AW20-AW22</f>
        <v>0</v>
      </c>
      <c r="AX352" s="681"/>
      <c r="AY352" s="681"/>
      <c r="AZ352" s="681"/>
      <c r="BA352" s="724">
        <f>BA20-BA22</f>
        <v>525.29999999999995</v>
      </c>
      <c r="BB352" s="681"/>
      <c r="BC352" s="724">
        <f>BC20-BC22</f>
        <v>0</v>
      </c>
      <c r="BD352" s="681"/>
      <c r="BE352" s="681"/>
      <c r="BF352" s="681"/>
      <c r="BG352" s="724">
        <f>BG20-BG22</f>
        <v>499.1</v>
      </c>
      <c r="BH352" s="681"/>
      <c r="BI352" s="724">
        <f>BI20-BI22</f>
        <v>0</v>
      </c>
      <c r="BJ352" s="681"/>
      <c r="BK352" s="681"/>
      <c r="BL352" s="681"/>
      <c r="BM352" s="724">
        <f>BM20-BM22</f>
        <v>1631.6000000000001</v>
      </c>
      <c r="BN352" s="681"/>
      <c r="BO352" s="724">
        <f>BO20-BO22</f>
        <v>0</v>
      </c>
      <c r="BP352" s="681"/>
      <c r="BQ352" s="681"/>
      <c r="BR352" s="681"/>
      <c r="BS352" s="724">
        <f>BS20-BS22</f>
        <v>533.20000000000005</v>
      </c>
      <c r="BT352" s="681"/>
      <c r="BU352" s="724">
        <f>BU20-BU22</f>
        <v>0</v>
      </c>
      <c r="BV352" s="681"/>
      <c r="BW352" s="681"/>
      <c r="BX352" s="681"/>
      <c r="BY352" s="724">
        <f>BY20-BY22</f>
        <v>531.6</v>
      </c>
      <c r="BZ352" s="681"/>
      <c r="CA352" s="724">
        <f>CA20-CA22</f>
        <v>0</v>
      </c>
      <c r="CB352" s="681"/>
      <c r="CC352" s="681"/>
      <c r="CD352" s="681"/>
      <c r="CE352" s="724">
        <f>CE20-CE22</f>
        <v>566.80000000000007</v>
      </c>
      <c r="CF352" s="681"/>
      <c r="CG352" s="724">
        <f>CG20-CG22</f>
        <v>0</v>
      </c>
      <c r="CH352" s="681"/>
      <c r="CI352" s="681"/>
      <c r="CJ352" s="681"/>
      <c r="CK352" s="724">
        <f>CK20-CK22</f>
        <v>1794.8000000000002</v>
      </c>
      <c r="CL352" s="681"/>
      <c r="CM352" s="724">
        <f>CM20-CM22</f>
        <v>0</v>
      </c>
      <c r="CN352" s="681"/>
      <c r="CO352" s="681"/>
      <c r="CP352" s="681"/>
      <c r="CQ352" s="724">
        <f>CQ20-CQ22</f>
        <v>605.9</v>
      </c>
      <c r="CR352" s="681"/>
      <c r="CS352" s="724">
        <f>CS20-CS22</f>
        <v>0</v>
      </c>
      <c r="CT352" s="681"/>
      <c r="CU352" s="681"/>
      <c r="CV352" s="681"/>
      <c r="CW352" s="724">
        <f>CW20-CW22</f>
        <v>585.29999999999995</v>
      </c>
      <c r="CX352" s="681"/>
      <c r="CY352" s="724">
        <f>CY20-CY22</f>
        <v>0</v>
      </c>
      <c r="CZ352" s="681"/>
      <c r="DA352" s="681"/>
      <c r="DB352" s="681"/>
      <c r="DC352" s="724">
        <f>DC20-DC22</f>
        <v>603.6</v>
      </c>
      <c r="DD352" s="681"/>
      <c r="DE352" s="724">
        <f>DE20-DE22</f>
        <v>0</v>
      </c>
      <c r="DF352" s="681"/>
      <c r="DG352" s="681"/>
      <c r="DH352" s="681"/>
    </row>
    <row r="353" spans="3:112" ht="18.75" customHeight="1">
      <c r="C353" s="549"/>
      <c r="D353" s="548"/>
      <c r="E353" s="528"/>
      <c r="F353" s="528" t="s">
        <v>2114</v>
      </c>
      <c r="G353" s="529"/>
      <c r="H353" s="530" t="s">
        <v>2729</v>
      </c>
      <c r="I353" s="530"/>
      <c r="J353" s="555" t="s">
        <v>889</v>
      </c>
      <c r="K353" s="724">
        <f>K21-K23</f>
        <v>8590.7999999999993</v>
      </c>
      <c r="L353" s="681"/>
      <c r="M353" s="724">
        <f>M21-M23</f>
        <v>0</v>
      </c>
      <c r="N353" s="681"/>
      <c r="O353" s="681"/>
      <c r="P353" s="681"/>
      <c r="Q353" s="724">
        <f>Q21-Q23</f>
        <v>2266</v>
      </c>
      <c r="R353" s="681"/>
      <c r="S353" s="724">
        <f>S21-S23</f>
        <v>0</v>
      </c>
      <c r="T353" s="681"/>
      <c r="U353" s="681"/>
      <c r="V353" s="681"/>
      <c r="W353" s="724">
        <f>W21-W23</f>
        <v>782</v>
      </c>
      <c r="X353" s="681"/>
      <c r="Y353" s="724">
        <f>Y21-Y23</f>
        <v>0</v>
      </c>
      <c r="Z353" s="681"/>
      <c r="AA353" s="681"/>
      <c r="AB353" s="681"/>
      <c r="AC353" s="724">
        <f>AC21-AC23</f>
        <v>705</v>
      </c>
      <c r="AD353" s="681"/>
      <c r="AE353" s="724">
        <f>AE21-AE23</f>
        <v>0</v>
      </c>
      <c r="AF353" s="681"/>
      <c r="AG353" s="681"/>
      <c r="AH353" s="681"/>
      <c r="AI353" s="724">
        <f>AI21-AI23</f>
        <v>779</v>
      </c>
      <c r="AJ353" s="681"/>
      <c r="AK353" s="724">
        <f>AK21-AK23</f>
        <v>0</v>
      </c>
      <c r="AL353" s="681"/>
      <c r="AM353" s="681"/>
      <c r="AN353" s="681"/>
      <c r="AO353" s="724">
        <f>AO21-AO23</f>
        <v>1993.1</v>
      </c>
      <c r="AP353" s="681"/>
      <c r="AQ353" s="724">
        <f>AQ21-AQ23</f>
        <v>0</v>
      </c>
      <c r="AR353" s="681"/>
      <c r="AS353" s="681"/>
      <c r="AT353" s="681"/>
      <c r="AU353" s="724">
        <f>AU21-AU23</f>
        <v>698</v>
      </c>
      <c r="AV353" s="681"/>
      <c r="AW353" s="724">
        <f>AW21-AW23</f>
        <v>0</v>
      </c>
      <c r="AX353" s="681"/>
      <c r="AY353" s="681"/>
      <c r="AZ353" s="681"/>
      <c r="BA353" s="724">
        <f>BA21-BA23</f>
        <v>664.1</v>
      </c>
      <c r="BB353" s="681"/>
      <c r="BC353" s="724">
        <f>BC21-BC23</f>
        <v>0</v>
      </c>
      <c r="BD353" s="681"/>
      <c r="BE353" s="681"/>
      <c r="BF353" s="681"/>
      <c r="BG353" s="724">
        <f>BG21-BG23</f>
        <v>631</v>
      </c>
      <c r="BH353" s="681"/>
      <c r="BI353" s="724">
        <f>BI21-BI23</f>
        <v>0</v>
      </c>
      <c r="BJ353" s="681"/>
      <c r="BK353" s="681"/>
      <c r="BL353" s="681"/>
      <c r="BM353" s="724">
        <f>BM21-BM23</f>
        <v>2062.6999999999998</v>
      </c>
      <c r="BN353" s="681"/>
      <c r="BO353" s="724">
        <f>BO21-BO23</f>
        <v>0</v>
      </c>
      <c r="BP353" s="681"/>
      <c r="BQ353" s="681"/>
      <c r="BR353" s="681"/>
      <c r="BS353" s="724">
        <f>BS21-BS23</f>
        <v>674.1</v>
      </c>
      <c r="BT353" s="681"/>
      <c r="BU353" s="724">
        <f>BU21-BU23</f>
        <v>0</v>
      </c>
      <c r="BV353" s="681"/>
      <c r="BW353" s="681"/>
      <c r="BX353" s="681"/>
      <c r="BY353" s="724">
        <f>BY21-BY23</f>
        <v>672.1</v>
      </c>
      <c r="BZ353" s="681"/>
      <c r="CA353" s="724">
        <f>CA21-CA23</f>
        <v>0</v>
      </c>
      <c r="CB353" s="681"/>
      <c r="CC353" s="681"/>
      <c r="CD353" s="681"/>
      <c r="CE353" s="724">
        <f>CE21-CE23</f>
        <v>716.5</v>
      </c>
      <c r="CF353" s="681"/>
      <c r="CG353" s="724">
        <f>CG21-CG23</f>
        <v>0</v>
      </c>
      <c r="CH353" s="681"/>
      <c r="CI353" s="681"/>
      <c r="CJ353" s="681"/>
      <c r="CK353" s="724">
        <f>CK21-CK23</f>
        <v>2269</v>
      </c>
      <c r="CL353" s="681"/>
      <c r="CM353" s="724">
        <f>CM21-CM23</f>
        <v>0</v>
      </c>
      <c r="CN353" s="681"/>
      <c r="CO353" s="681"/>
      <c r="CP353" s="681"/>
      <c r="CQ353" s="724">
        <f>CQ21-CQ23</f>
        <v>766</v>
      </c>
      <c r="CR353" s="681"/>
      <c r="CS353" s="724">
        <f>CS21-CS23</f>
        <v>0</v>
      </c>
      <c r="CT353" s="681"/>
      <c r="CU353" s="681"/>
      <c r="CV353" s="681"/>
      <c r="CW353" s="724">
        <f>CW21-CW23</f>
        <v>740</v>
      </c>
      <c r="CX353" s="681"/>
      <c r="CY353" s="724">
        <f>CY21-CY23</f>
        <v>0</v>
      </c>
      <c r="CZ353" s="681"/>
      <c r="DA353" s="681"/>
      <c r="DB353" s="681"/>
      <c r="DC353" s="724">
        <f>DC21-DC23</f>
        <v>763</v>
      </c>
      <c r="DD353" s="681"/>
      <c r="DE353" s="724">
        <f>DE21-DE23</f>
        <v>0</v>
      </c>
      <c r="DF353" s="681"/>
      <c r="DG353" s="681"/>
      <c r="DH353" s="681"/>
    </row>
    <row r="354" spans="3:112" ht="19.5" customHeight="1">
      <c r="C354" s="550"/>
      <c r="D354" s="548" t="s">
        <v>2730</v>
      </c>
      <c r="E354" s="528"/>
      <c r="F354" s="528" t="s">
        <v>2114</v>
      </c>
      <c r="G354" s="529"/>
      <c r="H354" s="530" t="s">
        <v>2731</v>
      </c>
      <c r="I354" s="530"/>
      <c r="J354" s="555" t="s">
        <v>883</v>
      </c>
      <c r="K354" s="724">
        <f>K54-K55</f>
        <v>70.7</v>
      </c>
      <c r="L354" s="681"/>
      <c r="M354" s="724">
        <f>M54-M55</f>
        <v>0</v>
      </c>
      <c r="N354" s="681"/>
      <c r="O354" s="681"/>
      <c r="P354" s="681"/>
      <c r="Q354" s="724">
        <f>Q54-Q55</f>
        <v>23.3</v>
      </c>
      <c r="R354" s="681"/>
      <c r="S354" s="724">
        <f>S54-S55</f>
        <v>0</v>
      </c>
      <c r="T354" s="681"/>
      <c r="U354" s="681"/>
      <c r="V354" s="681"/>
      <c r="W354" s="724">
        <f>W54-W55</f>
        <v>8.2000000000000011</v>
      </c>
      <c r="X354" s="681"/>
      <c r="Y354" s="724">
        <f>Y54-Y55</f>
        <v>0</v>
      </c>
      <c r="Z354" s="681"/>
      <c r="AA354" s="681"/>
      <c r="AB354" s="681"/>
      <c r="AC354" s="724">
        <f>AC54-AC55</f>
        <v>7.4</v>
      </c>
      <c r="AD354" s="681"/>
      <c r="AE354" s="724">
        <f>AE54-AE55</f>
        <v>0</v>
      </c>
      <c r="AF354" s="681"/>
      <c r="AG354" s="681"/>
      <c r="AH354" s="681"/>
      <c r="AI354" s="724">
        <f>AI54-AI55</f>
        <v>7.7</v>
      </c>
      <c r="AJ354" s="681"/>
      <c r="AK354" s="724">
        <f>AK54-AK55</f>
        <v>0</v>
      </c>
      <c r="AL354" s="681"/>
      <c r="AM354" s="681"/>
      <c r="AN354" s="681"/>
      <c r="AO354" s="724">
        <f>AO54-AO55</f>
        <v>15.7</v>
      </c>
      <c r="AP354" s="681"/>
      <c r="AQ354" s="724">
        <f>AQ54-AQ55</f>
        <v>0</v>
      </c>
      <c r="AR354" s="681"/>
      <c r="AS354" s="681"/>
      <c r="AT354" s="681"/>
      <c r="AU354" s="724">
        <f>AU54-AU55</f>
        <v>6.2</v>
      </c>
      <c r="AV354" s="681"/>
      <c r="AW354" s="724">
        <f>AW54-AW55</f>
        <v>0</v>
      </c>
      <c r="AX354" s="681"/>
      <c r="AY354" s="681"/>
      <c r="AZ354" s="681"/>
      <c r="BA354" s="724">
        <f>BA54-BA55</f>
        <v>5.6000000000000005</v>
      </c>
      <c r="BB354" s="681"/>
      <c r="BC354" s="724">
        <f>BC54-BC55</f>
        <v>0</v>
      </c>
      <c r="BD354" s="681"/>
      <c r="BE354" s="681"/>
      <c r="BF354" s="681"/>
      <c r="BG354" s="724">
        <f>BG54-BG55</f>
        <v>3.9</v>
      </c>
      <c r="BH354" s="681"/>
      <c r="BI354" s="724">
        <f>BI54-BI55</f>
        <v>0</v>
      </c>
      <c r="BJ354" s="681"/>
      <c r="BK354" s="681"/>
      <c r="BL354" s="681"/>
      <c r="BM354" s="724">
        <f>BM54-BM55</f>
        <v>12</v>
      </c>
      <c r="BN354" s="681"/>
      <c r="BO354" s="724">
        <f>BO54-BO55</f>
        <v>0</v>
      </c>
      <c r="BP354" s="681"/>
      <c r="BQ354" s="681"/>
      <c r="BR354" s="681"/>
      <c r="BS354" s="724">
        <f>BS54-BS55</f>
        <v>3.9</v>
      </c>
      <c r="BT354" s="681"/>
      <c r="BU354" s="724">
        <f>BU54-BU55</f>
        <v>0</v>
      </c>
      <c r="BV354" s="681"/>
      <c r="BW354" s="681"/>
      <c r="BX354" s="681"/>
      <c r="BY354" s="724">
        <f>BY54-BY55</f>
        <v>3.9</v>
      </c>
      <c r="BZ354" s="681"/>
      <c r="CA354" s="724">
        <f>CA54-CA55</f>
        <v>0</v>
      </c>
      <c r="CB354" s="681"/>
      <c r="CC354" s="681"/>
      <c r="CD354" s="681"/>
      <c r="CE354" s="724">
        <f>CE54-CE55</f>
        <v>4.2</v>
      </c>
      <c r="CF354" s="681"/>
      <c r="CG354" s="724">
        <f>CG54-CG55</f>
        <v>0</v>
      </c>
      <c r="CH354" s="681"/>
      <c r="CI354" s="681"/>
      <c r="CJ354" s="681"/>
      <c r="CK354" s="724">
        <f>CK54-CK55</f>
        <v>19.7</v>
      </c>
      <c r="CL354" s="681"/>
      <c r="CM354" s="724">
        <f>CM54-CM55</f>
        <v>0</v>
      </c>
      <c r="CN354" s="681"/>
      <c r="CO354" s="681"/>
      <c r="CP354" s="681"/>
      <c r="CQ354" s="724">
        <f>CQ54-CQ55</f>
        <v>5.7</v>
      </c>
      <c r="CR354" s="681"/>
      <c r="CS354" s="724">
        <f>CS54-CS55</f>
        <v>0</v>
      </c>
      <c r="CT354" s="681"/>
      <c r="CU354" s="681"/>
      <c r="CV354" s="681"/>
      <c r="CW354" s="724">
        <f>CW54-CW55</f>
        <v>6.4</v>
      </c>
      <c r="CX354" s="681"/>
      <c r="CY354" s="724">
        <f>CY54-CY55</f>
        <v>0</v>
      </c>
      <c r="CZ354" s="681"/>
      <c r="DA354" s="681"/>
      <c r="DB354" s="681"/>
      <c r="DC354" s="724">
        <f>DC54-DC55</f>
        <v>7.6000000000000005</v>
      </c>
      <c r="DD354" s="681"/>
      <c r="DE354" s="724">
        <f>DE54-DE55</f>
        <v>0</v>
      </c>
      <c r="DF354" s="681"/>
      <c r="DG354" s="681"/>
      <c r="DH354" s="681"/>
    </row>
    <row r="355" spans="3:112" ht="19.5" customHeight="1">
      <c r="C355" s="551"/>
      <c r="D355" s="552" t="s">
        <v>2732</v>
      </c>
      <c r="E355" s="528"/>
      <c r="F355" s="528" t="s">
        <v>2114</v>
      </c>
      <c r="G355" s="529"/>
      <c r="H355" s="530" t="s">
        <v>2733</v>
      </c>
      <c r="I355" s="530"/>
      <c r="J355" s="556" t="s">
        <v>883</v>
      </c>
      <c r="K355" s="724">
        <f>K60-K61</f>
        <v>0</v>
      </c>
      <c r="L355" s="681"/>
      <c r="M355" s="724">
        <f>M60-M61</f>
        <v>0</v>
      </c>
      <c r="N355" s="681"/>
      <c r="O355" s="681"/>
      <c r="P355" s="681"/>
      <c r="Q355" s="724">
        <f>Q60-Q61</f>
        <v>0</v>
      </c>
      <c r="R355" s="681"/>
      <c r="S355" s="724">
        <f>S60-S61</f>
        <v>0</v>
      </c>
      <c r="T355" s="681"/>
      <c r="U355" s="681"/>
      <c r="V355" s="681"/>
      <c r="W355" s="724">
        <f>W60-W61</f>
        <v>0</v>
      </c>
      <c r="X355" s="681"/>
      <c r="Y355" s="724">
        <f>Y60-Y61</f>
        <v>0</v>
      </c>
      <c r="Z355" s="681"/>
      <c r="AA355" s="681"/>
      <c r="AB355" s="681"/>
      <c r="AC355" s="724">
        <f>AC60-AC61</f>
        <v>0</v>
      </c>
      <c r="AD355" s="681"/>
      <c r="AE355" s="724">
        <f>AE60-AE61</f>
        <v>0</v>
      </c>
      <c r="AF355" s="681"/>
      <c r="AG355" s="681"/>
      <c r="AH355" s="681"/>
      <c r="AI355" s="724">
        <f>AI60-AI61</f>
        <v>0</v>
      </c>
      <c r="AJ355" s="681"/>
      <c r="AK355" s="724">
        <f>AK60-AK61</f>
        <v>0</v>
      </c>
      <c r="AL355" s="681"/>
      <c r="AM355" s="681"/>
      <c r="AN355" s="681"/>
      <c r="AO355" s="724">
        <f>AO60-AO61</f>
        <v>0</v>
      </c>
      <c r="AP355" s="681"/>
      <c r="AQ355" s="724">
        <f>AQ60-AQ61</f>
        <v>0</v>
      </c>
      <c r="AR355" s="681"/>
      <c r="AS355" s="681"/>
      <c r="AT355" s="681"/>
      <c r="AU355" s="724">
        <f>AU60-AU61</f>
        <v>0</v>
      </c>
      <c r="AV355" s="681"/>
      <c r="AW355" s="724">
        <f>AW60-AW61</f>
        <v>0</v>
      </c>
      <c r="AX355" s="681"/>
      <c r="AY355" s="681"/>
      <c r="AZ355" s="681"/>
      <c r="BA355" s="724">
        <f>BA60-BA61</f>
        <v>0</v>
      </c>
      <c r="BB355" s="681"/>
      <c r="BC355" s="724">
        <f>BC60-BC61</f>
        <v>0</v>
      </c>
      <c r="BD355" s="681"/>
      <c r="BE355" s="681"/>
      <c r="BF355" s="681"/>
      <c r="BG355" s="724">
        <f>BG60-BG61</f>
        <v>0</v>
      </c>
      <c r="BH355" s="681"/>
      <c r="BI355" s="724">
        <f>BI60-BI61</f>
        <v>0</v>
      </c>
      <c r="BJ355" s="681"/>
      <c r="BK355" s="681"/>
      <c r="BL355" s="681"/>
      <c r="BM355" s="724">
        <f>BM60-BM61</f>
        <v>0</v>
      </c>
      <c r="BN355" s="681"/>
      <c r="BO355" s="724">
        <f>BO60-BO61</f>
        <v>0</v>
      </c>
      <c r="BP355" s="681"/>
      <c r="BQ355" s="681"/>
      <c r="BR355" s="681"/>
      <c r="BS355" s="724">
        <f>BS60-BS61</f>
        <v>0</v>
      </c>
      <c r="BT355" s="681"/>
      <c r="BU355" s="724">
        <f>BU60-BU61</f>
        <v>0</v>
      </c>
      <c r="BV355" s="681"/>
      <c r="BW355" s="681"/>
      <c r="BX355" s="681"/>
      <c r="BY355" s="724">
        <f>BY60-BY61</f>
        <v>0</v>
      </c>
      <c r="BZ355" s="681"/>
      <c r="CA355" s="724">
        <f>CA60-CA61</f>
        <v>0</v>
      </c>
      <c r="CB355" s="681"/>
      <c r="CC355" s="681"/>
      <c r="CD355" s="681"/>
      <c r="CE355" s="724">
        <f>CE60-CE61</f>
        <v>0</v>
      </c>
      <c r="CF355" s="681"/>
      <c r="CG355" s="724">
        <f>CG60-CG61</f>
        <v>0</v>
      </c>
      <c r="CH355" s="681"/>
      <c r="CI355" s="681"/>
      <c r="CJ355" s="681"/>
      <c r="CK355" s="724">
        <f>CK60-CK61</f>
        <v>0</v>
      </c>
      <c r="CL355" s="681"/>
      <c r="CM355" s="724">
        <f>CM60-CM61</f>
        <v>0</v>
      </c>
      <c r="CN355" s="681"/>
      <c r="CO355" s="681"/>
      <c r="CP355" s="681"/>
      <c r="CQ355" s="724">
        <f>CQ60-CQ61</f>
        <v>0</v>
      </c>
      <c r="CR355" s="681"/>
      <c r="CS355" s="724">
        <f>CS60-CS61</f>
        <v>0</v>
      </c>
      <c r="CT355" s="681"/>
      <c r="CU355" s="681"/>
      <c r="CV355" s="681"/>
      <c r="CW355" s="724">
        <f>CW60-CW61</f>
        <v>0</v>
      </c>
      <c r="CX355" s="681"/>
      <c r="CY355" s="724">
        <f>CY60-CY61</f>
        <v>0</v>
      </c>
      <c r="CZ355" s="681"/>
      <c r="DA355" s="681"/>
      <c r="DB355" s="681"/>
      <c r="DC355" s="724">
        <f>DC60-DC61</f>
        <v>0</v>
      </c>
      <c r="DD355" s="681"/>
      <c r="DE355" s="724">
        <f>DE60-DE61</f>
        <v>0</v>
      </c>
      <c r="DF355" s="681"/>
      <c r="DG355" s="681"/>
      <c r="DH355" s="681"/>
    </row>
  </sheetData>
  <mergeCells count="208">
    <mergeCell ref="D201:D202"/>
    <mergeCell ref="D148:D149"/>
    <mergeCell ref="K7:K8"/>
    <mergeCell ref="CY7:CY8"/>
    <mergeCell ref="D138:D139"/>
    <mergeCell ref="D132:D133"/>
    <mergeCell ref="CX7:CX8"/>
    <mergeCell ref="D51:D52"/>
    <mergeCell ref="D113:D114"/>
    <mergeCell ref="D187:D188"/>
    <mergeCell ref="CH7:CH8"/>
    <mergeCell ref="AK7:AK8"/>
    <mergeCell ref="AE7:AE8"/>
    <mergeCell ref="AW7:AW8"/>
    <mergeCell ref="D22:D23"/>
    <mergeCell ref="D107:D108"/>
    <mergeCell ref="D28:D29"/>
    <mergeCell ref="D43:D44"/>
    <mergeCell ref="DG7:DH7"/>
    <mergeCell ref="AO7:AO8"/>
    <mergeCell ref="AQ7:AQ8"/>
    <mergeCell ref="D128:D129"/>
    <mergeCell ref="B6:B8"/>
    <mergeCell ref="D199:D200"/>
    <mergeCell ref="BY7:BY8"/>
    <mergeCell ref="C3:J3"/>
    <mergeCell ref="CS7:CS8"/>
    <mergeCell ref="D109:D110"/>
    <mergeCell ref="D183:D184"/>
    <mergeCell ref="DE7:DE8"/>
    <mergeCell ref="X7:X8"/>
    <mergeCell ref="Z7:Z8"/>
    <mergeCell ref="CQ7:CQ8"/>
    <mergeCell ref="D111:D112"/>
    <mergeCell ref="C26:C27"/>
    <mergeCell ref="D120:D121"/>
    <mergeCell ref="D185:D186"/>
    <mergeCell ref="C124:C125"/>
    <mergeCell ref="C118:C119"/>
    <mergeCell ref="C75:C76"/>
    <mergeCell ref="D175:D176"/>
    <mergeCell ref="D122:D123"/>
    <mergeCell ref="DD7:DD8"/>
    <mergeCell ref="DF7:DF8"/>
    <mergeCell ref="D20:D21"/>
    <mergeCell ref="BG7:BG8"/>
    <mergeCell ref="D173:D174"/>
    <mergeCell ref="D124:D125"/>
    <mergeCell ref="Q7:Q8"/>
    <mergeCell ref="BS7:BS8"/>
    <mergeCell ref="BU7:BU8"/>
    <mergeCell ref="D157:D158"/>
    <mergeCell ref="AR7:AR8"/>
    <mergeCell ref="BE7:BF7"/>
    <mergeCell ref="BM7:BM8"/>
    <mergeCell ref="H7:H8"/>
    <mergeCell ref="BJ7:BJ8"/>
    <mergeCell ref="D24:D25"/>
    <mergeCell ref="D146:D147"/>
    <mergeCell ref="DC7:DC8"/>
    <mergeCell ref="CN7:CN8"/>
    <mergeCell ref="AX7:AX8"/>
    <mergeCell ref="D105:D106"/>
    <mergeCell ref="D115:D116"/>
    <mergeCell ref="D41:D42"/>
    <mergeCell ref="CL7:CL8"/>
    <mergeCell ref="BV7:BV8"/>
    <mergeCell ref="C38:C39"/>
    <mergeCell ref="C77:C78"/>
    <mergeCell ref="C99:C100"/>
    <mergeCell ref="C6:C8"/>
    <mergeCell ref="C126:C127"/>
    <mergeCell ref="C83:C84"/>
    <mergeCell ref="C103:C104"/>
    <mergeCell ref="C113:C114"/>
    <mergeCell ref="C122:C123"/>
    <mergeCell ref="C28:C29"/>
    <mergeCell ref="C24:C25"/>
    <mergeCell ref="C115:C116"/>
    <mergeCell ref="C36:C37"/>
    <mergeCell ref="DA7:DB7"/>
    <mergeCell ref="BK7:BL7"/>
    <mergeCell ref="L7:L8"/>
    <mergeCell ref="C18:C19"/>
    <mergeCell ref="D81:D82"/>
    <mergeCell ref="N7:N8"/>
    <mergeCell ref="C101:C102"/>
    <mergeCell ref="BN7:BN8"/>
    <mergeCell ref="BP7:BP8"/>
    <mergeCell ref="BZ7:BZ8"/>
    <mergeCell ref="C73:C74"/>
    <mergeCell ref="CB7:CB8"/>
    <mergeCell ref="C20:C21"/>
    <mergeCell ref="R7:R8"/>
    <mergeCell ref="CE7:CE8"/>
    <mergeCell ref="AJ7:AJ8"/>
    <mergeCell ref="CK7:CK8"/>
    <mergeCell ref="AL7:AL8"/>
    <mergeCell ref="CT7:CT8"/>
    <mergeCell ref="CM7:CM8"/>
    <mergeCell ref="CO7:CP7"/>
    <mergeCell ref="AF7:AF8"/>
    <mergeCell ref="AP7:AP8"/>
    <mergeCell ref="BQ7:BR7"/>
    <mergeCell ref="C201:C202"/>
    <mergeCell ref="CF7:CF8"/>
    <mergeCell ref="Y7:Y8"/>
    <mergeCell ref="AI7:AI8"/>
    <mergeCell ref="CZ7:CZ8"/>
    <mergeCell ref="CR7:CR8"/>
    <mergeCell ref="D6:D8"/>
    <mergeCell ref="C120:C121"/>
    <mergeCell ref="U7:V7"/>
    <mergeCell ref="AU7:AU8"/>
    <mergeCell ref="CW7:CW8"/>
    <mergeCell ref="D118:D119"/>
    <mergeCell ref="C51:C52"/>
    <mergeCell ref="E6:I6"/>
    <mergeCell ref="AG7:AH7"/>
    <mergeCell ref="CI7:CJ7"/>
    <mergeCell ref="AS7:AT7"/>
    <mergeCell ref="D142:D143"/>
    <mergeCell ref="J6:J8"/>
    <mergeCell ref="AD7:AD8"/>
    <mergeCell ref="CU7:CV7"/>
    <mergeCell ref="C181:C182"/>
    <mergeCell ref="D191:D192"/>
    <mergeCell ref="C185:C186"/>
    <mergeCell ref="BT7:BT8"/>
    <mergeCell ref="G7:G8"/>
    <mergeCell ref="D77:D78"/>
    <mergeCell ref="C45:C46"/>
    <mergeCell ref="I7:I8"/>
    <mergeCell ref="BI7:BI8"/>
    <mergeCell ref="S7:S8"/>
    <mergeCell ref="W7:W8"/>
    <mergeCell ref="D126:D127"/>
    <mergeCell ref="C109:C110"/>
    <mergeCell ref="D75:D76"/>
    <mergeCell ref="C47:C48"/>
    <mergeCell ref="D30:D31"/>
    <mergeCell ref="AM7:AN7"/>
    <mergeCell ref="D79:D80"/>
    <mergeCell ref="D73:D74"/>
    <mergeCell ref="D83:D84"/>
    <mergeCell ref="E7:E8"/>
    <mergeCell ref="AY7:AZ7"/>
    <mergeCell ref="D136:D137"/>
    <mergeCell ref="D130:D131"/>
    <mergeCell ref="D165:D166"/>
    <mergeCell ref="C191:C192"/>
    <mergeCell ref="BH7:BH8"/>
    <mergeCell ref="D153:D154"/>
    <mergeCell ref="D49:D50"/>
    <mergeCell ref="D140:D141"/>
    <mergeCell ref="D155:D156"/>
    <mergeCell ref="D144:D145"/>
    <mergeCell ref="D159:D160"/>
    <mergeCell ref="C150:C151"/>
    <mergeCell ref="D161:D162"/>
    <mergeCell ref="D193:D194"/>
    <mergeCell ref="AA7:AB7"/>
    <mergeCell ref="D18:D19"/>
    <mergeCell ref="D103:D104"/>
    <mergeCell ref="CA7:CA8"/>
    <mergeCell ref="CC7:CD7"/>
    <mergeCell ref="T7:T8"/>
    <mergeCell ref="D279:D280"/>
    <mergeCell ref="D177:D178"/>
    <mergeCell ref="AC7:AC8"/>
    <mergeCell ref="D169:D170"/>
    <mergeCell ref="D195:D196"/>
    <mergeCell ref="D197:D198"/>
    <mergeCell ref="D181:D182"/>
    <mergeCell ref="D171:D172"/>
    <mergeCell ref="D271:D272"/>
    <mergeCell ref="D167:D168"/>
    <mergeCell ref="BB7:BB8"/>
    <mergeCell ref="BD7:BD8"/>
    <mergeCell ref="D38:D39"/>
    <mergeCell ref="AV7:AV8"/>
    <mergeCell ref="D34:D35"/>
    <mergeCell ref="F7:F8"/>
    <mergeCell ref="D26:D27"/>
    <mergeCell ref="CG7:CG8"/>
    <mergeCell ref="C30:C31"/>
    <mergeCell ref="O7:P7"/>
    <mergeCell ref="D189:D190"/>
    <mergeCell ref="C79:C80"/>
    <mergeCell ref="D99:D100"/>
    <mergeCell ref="D179:D180"/>
    <mergeCell ref="BA7:BA8"/>
    <mergeCell ref="BC7:BC8"/>
    <mergeCell ref="C16:C17"/>
    <mergeCell ref="D36:D37"/>
    <mergeCell ref="M7:M8"/>
    <mergeCell ref="D163:D164"/>
    <mergeCell ref="D45:D46"/>
    <mergeCell ref="D101:D102"/>
    <mergeCell ref="BO7:BO8"/>
    <mergeCell ref="D150:D151"/>
    <mergeCell ref="D32:D33"/>
    <mergeCell ref="C41:C42"/>
    <mergeCell ref="D47:D48"/>
    <mergeCell ref="D134:D135"/>
    <mergeCell ref="D16:D17"/>
    <mergeCell ref="BW7:BX7"/>
    <mergeCell ref="C111:C112"/>
  </mergeCells>
  <conditionalFormatting sqref="B5:B1048576">
    <cfRule type="cellIs" dxfId="71" priority="1" operator="equal">
      <formula>FALSE</formula>
    </cfRule>
  </conditionalFormatting>
  <conditionalFormatting sqref="O10:O355 P10:P355 U10:U355 V10:V355 AA10:AA355 AB10:AB355 AG10:AG355 AH10:AH355 AM10:AM355 AN10:AN355 AS10:AS355 AT10:AT355 AY10:AY355 AZ10:AZ355 BE10:BE355 BF10:BF355 BK10:BK355 BL10:BL355 BQ10:BQ355 BR10:BR355 BW10:BW355 BX10:BX355 CC10:CC355 CD10:CD355 CI10:CI355 CJ10:CJ355 CO10:CO355 CP10:CP355 CU10:CU355 CV10:CV355 DA10:DA355 DB10:DB355 DG10:DG355 DH10:DH355">
    <cfRule type="cellIs" dxfId="70" priority="2" operator="lessThan">
      <formula>0</formula>
    </cfRule>
    <cfRule type="cellIs" dxfId="69" priority="2" operator="equal">
      <formula>0</formula>
    </cfRule>
    <cfRule type="cellIs" dxfId="68" priority="3" operator="greaterThan">
      <formula>0</formula>
    </cfRule>
  </conditionalFormatting>
  <conditionalFormatting sqref="L10:L355 N10:N355 R10:R355 T10:T355 X10:X355 Z10:Z355 AD10:AD355 AF10:AF355 AJ10:AJ355 AL10:AL355 AP10:AP355 AR10:AR355 AV10:AV355 AX10:AX355 BB10:BB355 BD10:BD355 BH10:BH355 BJ10:BJ355 BN10:BN355 BP10:BP355 BT10:BT355 BV10:BV355 BZ10:BZ355 CB10:CB355 CF10:CF355 CH10:CH355 CL10:CL355 CN10:CN355 CR10:CR355 CT10:CT355 CX10:CX355 CZ10:CZ355 DD10:DD355 DF10:DF355">
    <cfRule type="cellIs" dxfId="67" priority="4" operator="equal">
      <formula>0</formula>
    </cfRule>
  </conditionalFormatting>
  <pageMargins left="0.25" right="0.25" top="0.75" bottom="0.75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">
    <tabColor theme="8" tint="0.59999389629810485"/>
    <pageSetUpPr fitToPage="1"/>
  </sheetPr>
  <dimension ref="B1:DH13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Row="1" outlineLevelCol="1"/>
  <cols>
    <col min="1" max="1" width="9.140625" style="323" customWidth="1"/>
    <col min="2" max="2" width="10.140625" style="323" customWidth="1"/>
    <col min="3" max="3" width="16.140625" style="22" customWidth="1"/>
    <col min="4" max="4" width="72" style="138" customWidth="1"/>
    <col min="5" max="9" width="18.42578125" style="138" customWidth="1" outlineLevel="1"/>
    <col min="10" max="10" width="14" style="16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5" customHeight="1"/>
    <row r="2" spans="2:112" ht="15" customHeight="1"/>
    <row r="3" spans="2:112" ht="18.75" customHeight="1">
      <c r="C3" s="835" t="s">
        <v>2120</v>
      </c>
      <c r="D3" s="832"/>
      <c r="E3" s="832"/>
      <c r="F3" s="832"/>
      <c r="G3" s="832"/>
      <c r="H3" s="832"/>
      <c r="I3" s="832"/>
      <c r="J3" s="836"/>
    </row>
    <row r="4" spans="2:112" ht="19.5" customHeight="1"/>
    <row r="5" spans="2:112" ht="19.5" customHeight="1">
      <c r="C5" s="831" t="s">
        <v>2734</v>
      </c>
      <c r="D5" s="832"/>
      <c r="E5" s="632"/>
      <c r="F5" s="632"/>
      <c r="G5" s="632"/>
      <c r="H5" s="632"/>
      <c r="I5" s="632"/>
      <c r="J5" s="19"/>
    </row>
    <row r="6" spans="2:112" ht="20.100000000000001" customHeight="1">
      <c r="B6" s="792" t="s">
        <v>1868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5"/>
      <c r="D9" s="644"/>
      <c r="E9" s="391"/>
      <c r="F9" s="391"/>
      <c r="G9" s="391"/>
      <c r="H9" s="391"/>
      <c r="I9" s="391"/>
      <c r="J9" s="382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s="22" customFormat="1" ht="36" customHeight="1">
      <c r="B10" s="65" t="s">
        <v>159</v>
      </c>
      <c r="C10" s="66" t="s">
        <v>1439</v>
      </c>
      <c r="D10" s="67" t="s">
        <v>2736</v>
      </c>
      <c r="E10" s="528" t="s">
        <v>1871</v>
      </c>
      <c r="F10" s="528"/>
      <c r="G10" s="529"/>
      <c r="H10" s="530" t="s">
        <v>2124</v>
      </c>
      <c r="I10" s="530"/>
      <c r="J10" s="68" t="s">
        <v>883</v>
      </c>
      <c r="K10" s="687">
        <f t="shared" ref="K10:K18" si="0">Q10+AO10+BM10+CK10</f>
        <v>1509.8000000000002</v>
      </c>
      <c r="L10" s="681"/>
      <c r="M10" s="687">
        <f t="shared" ref="M10:M18" si="1">S10+AQ10+BO10+CM10</f>
        <v>0</v>
      </c>
      <c r="N10" s="681"/>
      <c r="O10" s="687">
        <f t="shared" ref="O10:O18" si="2">IFERROR(M10-K10,"-")</f>
        <v>-1509.8000000000002</v>
      </c>
      <c r="P10" s="688">
        <f t="shared" ref="P10:P18" si="3">IFERROR(M10/K10,"-")</f>
        <v>0</v>
      </c>
      <c r="Q10" s="687">
        <f t="shared" ref="Q10:Q18" si="4">W10+AC10+AI10</f>
        <v>391.70000000000005</v>
      </c>
      <c r="R10" s="681"/>
      <c r="S10" s="687">
        <f t="shared" ref="S10:S18" si="5">Y10+AE10+AK10</f>
        <v>0</v>
      </c>
      <c r="T10" s="681"/>
      <c r="U10" s="687">
        <f t="shared" ref="U10:U18" si="6">IFERROR(S10-Q10,"-")</f>
        <v>-391.70000000000005</v>
      </c>
      <c r="V10" s="688">
        <f t="shared" ref="V10:V18" si="7">IFERROR(S10/Q10,"-")</f>
        <v>0</v>
      </c>
      <c r="W10" s="687">
        <f>W13+0+0</f>
        <v>135</v>
      </c>
      <c r="X10" s="681"/>
      <c r="Y10" s="687">
        <f>Y13+0+0</f>
        <v>0</v>
      </c>
      <c r="Z10" s="681"/>
      <c r="AA10" s="687">
        <f t="shared" ref="AA10:AA18" si="8">IFERROR(Y10-W10,"-")</f>
        <v>-135</v>
      </c>
      <c r="AB10" s="688">
        <f t="shared" ref="AB10:AB18" si="9">IFERROR(Y10/W10,"-")</f>
        <v>0</v>
      </c>
      <c r="AC10" s="687">
        <f>AC13+0+0</f>
        <v>121.60000000000001</v>
      </c>
      <c r="AD10" s="681"/>
      <c r="AE10" s="687">
        <f>AE13+0+0</f>
        <v>0</v>
      </c>
      <c r="AF10" s="681"/>
      <c r="AG10" s="687">
        <f t="shared" ref="AG10:AG18" si="10">IFERROR(AE10-AC10,"-")</f>
        <v>-121.60000000000001</v>
      </c>
      <c r="AH10" s="688">
        <f t="shared" ref="AH10:AH18" si="11">IFERROR(AE10/AC10,"-")</f>
        <v>0</v>
      </c>
      <c r="AI10" s="687">
        <f>AI13+0+0</f>
        <v>135.1</v>
      </c>
      <c r="AJ10" s="681"/>
      <c r="AK10" s="687">
        <f>AK13+0+0</f>
        <v>0</v>
      </c>
      <c r="AL10" s="681"/>
      <c r="AM10" s="687">
        <f t="shared" ref="AM10:AM18" si="12">IFERROR(AK10-AI10,"-")</f>
        <v>-135.1</v>
      </c>
      <c r="AN10" s="688">
        <f t="shared" ref="AN10:AN18" si="13">IFERROR(AK10/AI10,"-")</f>
        <v>0</v>
      </c>
      <c r="AO10" s="687">
        <f t="shared" ref="AO10:AO18" si="14">AU10+BA10+BG10</f>
        <v>343.4</v>
      </c>
      <c r="AP10" s="681"/>
      <c r="AQ10" s="687">
        <f t="shared" ref="AQ10:AQ18" si="15">AW10+BC10+BI10</f>
        <v>0</v>
      </c>
      <c r="AR10" s="681"/>
      <c r="AS10" s="687">
        <f t="shared" ref="AS10:AS18" si="16">IFERROR(AQ10-AO10,"-")</f>
        <v>-343.4</v>
      </c>
      <c r="AT10" s="688">
        <f t="shared" ref="AT10:AT18" si="17">IFERROR(AQ10/AO10,"-")</f>
        <v>0</v>
      </c>
      <c r="AU10" s="687">
        <f>AU13+0+0</f>
        <v>73.5</v>
      </c>
      <c r="AV10" s="681"/>
      <c r="AW10" s="687">
        <f>AW13+0+0</f>
        <v>0</v>
      </c>
      <c r="AX10" s="681"/>
      <c r="AY10" s="687">
        <f t="shared" ref="AY10:AY18" si="18">IFERROR(AW10-AU10,"-")</f>
        <v>-73.5</v>
      </c>
      <c r="AZ10" s="688">
        <f t="shared" ref="AZ10:AZ18" si="19">IFERROR(AW10/AU10,"-")</f>
        <v>0</v>
      </c>
      <c r="BA10" s="687">
        <f>BA13+0+0</f>
        <v>136</v>
      </c>
      <c r="BB10" s="681"/>
      <c r="BC10" s="687">
        <f>BC13+0+0</f>
        <v>0</v>
      </c>
      <c r="BD10" s="681"/>
      <c r="BE10" s="687">
        <f t="shared" ref="BE10:BE18" si="20">IFERROR(BC10-BA10,"-")</f>
        <v>-136</v>
      </c>
      <c r="BF10" s="688">
        <f t="shared" ref="BF10:BF18" si="21">IFERROR(BC10/BA10,"-")</f>
        <v>0</v>
      </c>
      <c r="BG10" s="687">
        <f>BG13+0+0</f>
        <v>133.9</v>
      </c>
      <c r="BH10" s="681"/>
      <c r="BI10" s="687">
        <f>BI13+0+0</f>
        <v>0</v>
      </c>
      <c r="BJ10" s="681"/>
      <c r="BK10" s="687">
        <f t="shared" ref="BK10:BK18" si="22">IFERROR(BI10-BG10,"-")</f>
        <v>-133.9</v>
      </c>
      <c r="BL10" s="688">
        <f t="shared" ref="BL10:BL18" si="23">IFERROR(BI10/BG10,"-")</f>
        <v>0</v>
      </c>
      <c r="BM10" s="687">
        <f t="shared" ref="BM10:BM18" si="24">BS10+BY10+CE10</f>
        <v>410.1</v>
      </c>
      <c r="BN10" s="681"/>
      <c r="BO10" s="687">
        <f t="shared" ref="BO10:BO18" si="25">BU10+CA10+CG10</f>
        <v>0</v>
      </c>
      <c r="BP10" s="681"/>
      <c r="BQ10" s="687">
        <f t="shared" ref="BQ10:BQ18" si="26">IFERROR(BO10-BM10,"-")</f>
        <v>-410.1</v>
      </c>
      <c r="BR10" s="688">
        <f t="shared" ref="BR10:BR18" si="27">IFERROR(BO10/BM10,"-")</f>
        <v>0</v>
      </c>
      <c r="BS10" s="687">
        <f>BS13+0+0</f>
        <v>139.1</v>
      </c>
      <c r="BT10" s="681"/>
      <c r="BU10" s="687">
        <f>BU13+0+0</f>
        <v>0</v>
      </c>
      <c r="BV10" s="681"/>
      <c r="BW10" s="687">
        <f t="shared" ref="BW10:BW18" si="28">IFERROR(BU10-BS10,"-")</f>
        <v>-139.1</v>
      </c>
      <c r="BX10" s="688">
        <f t="shared" ref="BX10:BX18" si="29">IFERROR(BU10/BS10,"-")</f>
        <v>0</v>
      </c>
      <c r="BY10" s="687">
        <f>BY13+0+0</f>
        <v>138.80000000000001</v>
      </c>
      <c r="BZ10" s="681"/>
      <c r="CA10" s="687">
        <f>CA13+0+0</f>
        <v>0</v>
      </c>
      <c r="CB10" s="681"/>
      <c r="CC10" s="687">
        <f t="shared" ref="CC10:CC18" si="30">IFERROR(CA10-BY10,"-")</f>
        <v>-138.80000000000001</v>
      </c>
      <c r="CD10" s="688">
        <f t="shared" ref="CD10:CD18" si="31">IFERROR(CA10/BY10,"-")</f>
        <v>0</v>
      </c>
      <c r="CE10" s="687">
        <f>CE13+0+0</f>
        <v>132.20000000000002</v>
      </c>
      <c r="CF10" s="681"/>
      <c r="CG10" s="687">
        <f>CG13+0+0</f>
        <v>0</v>
      </c>
      <c r="CH10" s="681"/>
      <c r="CI10" s="687">
        <f t="shared" ref="CI10:CI18" si="32">IFERROR(CG10-CE10,"-")</f>
        <v>-132.20000000000002</v>
      </c>
      <c r="CJ10" s="688">
        <f t="shared" ref="CJ10:CJ18" si="33">IFERROR(CG10/CE10,"-")</f>
        <v>0</v>
      </c>
      <c r="CK10" s="687">
        <f t="shared" ref="CK10:CK18" si="34">CQ10+CW10+DC10</f>
        <v>364.6</v>
      </c>
      <c r="CL10" s="681"/>
      <c r="CM10" s="687">
        <f t="shared" ref="CM10:CM18" si="35">CS10+CY10+DE10</f>
        <v>0</v>
      </c>
      <c r="CN10" s="681"/>
      <c r="CO10" s="687">
        <f t="shared" ref="CO10:CO18" si="36">IFERROR(CM10-CK10,"-")</f>
        <v>-364.6</v>
      </c>
      <c r="CP10" s="688">
        <f t="shared" ref="CP10:CP18" si="37">IFERROR(CM10/CK10,"-")</f>
        <v>0</v>
      </c>
      <c r="CQ10" s="687">
        <f>CQ13+0+0</f>
        <v>94.600000000000009</v>
      </c>
      <c r="CR10" s="681"/>
      <c r="CS10" s="687">
        <f>CS13+0+0</f>
        <v>0</v>
      </c>
      <c r="CT10" s="681"/>
      <c r="CU10" s="687">
        <f t="shared" ref="CU10:CU18" si="38">IFERROR(CS10-CQ10,"-")</f>
        <v>-94.600000000000009</v>
      </c>
      <c r="CV10" s="688">
        <f t="shared" ref="CV10:CV18" si="39">IFERROR(CS10/CQ10,"-")</f>
        <v>0</v>
      </c>
      <c r="CW10" s="687">
        <f>CW13+0+0</f>
        <v>132.9</v>
      </c>
      <c r="CX10" s="681"/>
      <c r="CY10" s="687">
        <f>CY13+0+0</f>
        <v>0</v>
      </c>
      <c r="CZ10" s="681"/>
      <c r="DA10" s="687">
        <f t="shared" ref="DA10:DA18" si="40">IFERROR(CY10-CW10,"-")</f>
        <v>-132.9</v>
      </c>
      <c r="DB10" s="688">
        <f t="shared" ref="DB10:DB18" si="41">IFERROR(CY10/CW10,"-")</f>
        <v>0</v>
      </c>
      <c r="DC10" s="687">
        <f>DC13+0+0</f>
        <v>137.1</v>
      </c>
      <c r="DD10" s="681"/>
      <c r="DE10" s="687">
        <f>DE13+0+0</f>
        <v>0</v>
      </c>
      <c r="DF10" s="681"/>
      <c r="DG10" s="687">
        <f t="shared" ref="DG10:DG18" si="42">IFERROR(DE10-DC10,"-")</f>
        <v>-137.1</v>
      </c>
      <c r="DH10" s="688">
        <f t="shared" ref="DH10:DH18" si="43">IFERROR(DE10/DC10,"-")</f>
        <v>0</v>
      </c>
    </row>
    <row r="11" spans="2:112" ht="20.100000000000001" customHeight="1">
      <c r="B11" s="65" t="s">
        <v>160</v>
      </c>
      <c r="C11" s="69"/>
      <c r="D11" s="70" t="s">
        <v>2737</v>
      </c>
      <c r="E11" s="528">
        <v>100330002</v>
      </c>
      <c r="F11" s="528"/>
      <c r="G11" s="529"/>
      <c r="H11" s="530" t="s">
        <v>2738</v>
      </c>
      <c r="I11" s="530"/>
      <c r="J11" s="663" t="s">
        <v>883</v>
      </c>
      <c r="K11" s="687">
        <f t="shared" si="0"/>
        <v>1620.3</v>
      </c>
      <c r="L11" s="681"/>
      <c r="M11" s="687">
        <f t="shared" si="1"/>
        <v>0</v>
      </c>
      <c r="N11" s="681"/>
      <c r="O11" s="687">
        <f t="shared" si="2"/>
        <v>-1620.3</v>
      </c>
      <c r="P11" s="688">
        <f t="shared" si="3"/>
        <v>0</v>
      </c>
      <c r="Q11" s="687">
        <f t="shared" si="4"/>
        <v>420</v>
      </c>
      <c r="R11" s="681"/>
      <c r="S11" s="687">
        <f t="shared" si="5"/>
        <v>0</v>
      </c>
      <c r="T11" s="681"/>
      <c r="U11" s="687">
        <f t="shared" si="6"/>
        <v>-420</v>
      </c>
      <c r="V11" s="688">
        <f t="shared" si="7"/>
        <v>0</v>
      </c>
      <c r="W11" s="687">
        <f>W15+W25+W22</f>
        <v>144.79999999999998</v>
      </c>
      <c r="X11" s="681"/>
      <c r="Y11" s="687">
        <f>Y15+Y25+Y22</f>
        <v>0</v>
      </c>
      <c r="Z11" s="681"/>
      <c r="AA11" s="687">
        <f t="shared" si="8"/>
        <v>-144.79999999999998</v>
      </c>
      <c r="AB11" s="688">
        <f t="shared" si="9"/>
        <v>0</v>
      </c>
      <c r="AC11" s="687">
        <f>AC15+AC25+AC22</f>
        <v>130.30000000000001</v>
      </c>
      <c r="AD11" s="681"/>
      <c r="AE11" s="687">
        <f>AE15+AE25+AE22</f>
        <v>0</v>
      </c>
      <c r="AF11" s="681"/>
      <c r="AG11" s="687">
        <f t="shared" si="10"/>
        <v>-130.30000000000001</v>
      </c>
      <c r="AH11" s="688">
        <f t="shared" si="11"/>
        <v>0</v>
      </c>
      <c r="AI11" s="687">
        <f>AI15+AI25+AI22</f>
        <v>144.89999999999998</v>
      </c>
      <c r="AJ11" s="681"/>
      <c r="AK11" s="687">
        <f>AK15+AK25+AK22</f>
        <v>0</v>
      </c>
      <c r="AL11" s="681"/>
      <c r="AM11" s="687">
        <f t="shared" si="12"/>
        <v>-144.89999999999998</v>
      </c>
      <c r="AN11" s="688">
        <f t="shared" si="13"/>
        <v>0</v>
      </c>
      <c r="AO11" s="687">
        <f t="shared" si="14"/>
        <v>371.1</v>
      </c>
      <c r="AP11" s="681"/>
      <c r="AQ11" s="687">
        <f t="shared" si="15"/>
        <v>0</v>
      </c>
      <c r="AR11" s="681"/>
      <c r="AS11" s="687">
        <f t="shared" si="16"/>
        <v>-371.1</v>
      </c>
      <c r="AT11" s="688">
        <f t="shared" si="17"/>
        <v>0</v>
      </c>
      <c r="AU11" s="687">
        <f>AU15+AU25+AU22</f>
        <v>82.699999999999989</v>
      </c>
      <c r="AV11" s="681"/>
      <c r="AW11" s="687">
        <f>AW15+AW25+AW22</f>
        <v>0</v>
      </c>
      <c r="AX11" s="681"/>
      <c r="AY11" s="687">
        <f t="shared" si="18"/>
        <v>-82.699999999999989</v>
      </c>
      <c r="AZ11" s="688">
        <f t="shared" si="19"/>
        <v>0</v>
      </c>
      <c r="BA11" s="687">
        <f>BA15+BA25+BA22</f>
        <v>145.6</v>
      </c>
      <c r="BB11" s="681"/>
      <c r="BC11" s="687">
        <f>BC15+BC25+BC22</f>
        <v>0</v>
      </c>
      <c r="BD11" s="681"/>
      <c r="BE11" s="687">
        <f t="shared" si="20"/>
        <v>-145.6</v>
      </c>
      <c r="BF11" s="688">
        <f t="shared" si="21"/>
        <v>0</v>
      </c>
      <c r="BG11" s="687">
        <f>BG15+BG25+BG22</f>
        <v>142.80000000000001</v>
      </c>
      <c r="BH11" s="681"/>
      <c r="BI11" s="687">
        <f>BI15+BI25+BI22</f>
        <v>0</v>
      </c>
      <c r="BJ11" s="681"/>
      <c r="BK11" s="687">
        <f t="shared" si="22"/>
        <v>-142.80000000000001</v>
      </c>
      <c r="BL11" s="688">
        <f t="shared" si="23"/>
        <v>0</v>
      </c>
      <c r="BM11" s="687">
        <f t="shared" si="24"/>
        <v>437.5</v>
      </c>
      <c r="BN11" s="681"/>
      <c r="BO11" s="687">
        <f t="shared" si="25"/>
        <v>0</v>
      </c>
      <c r="BP11" s="681"/>
      <c r="BQ11" s="687">
        <f t="shared" si="26"/>
        <v>-437.5</v>
      </c>
      <c r="BR11" s="688">
        <f t="shared" si="27"/>
        <v>0</v>
      </c>
      <c r="BS11" s="687">
        <f>BS15+BS25+BS22</f>
        <v>148.5</v>
      </c>
      <c r="BT11" s="681"/>
      <c r="BU11" s="687">
        <f>BU15+BU25+BU22</f>
        <v>0</v>
      </c>
      <c r="BV11" s="681"/>
      <c r="BW11" s="687">
        <f t="shared" si="28"/>
        <v>-148.5</v>
      </c>
      <c r="BX11" s="688">
        <f t="shared" si="29"/>
        <v>0</v>
      </c>
      <c r="BY11" s="687">
        <f>BY15+BY25+BY22</f>
        <v>148</v>
      </c>
      <c r="BZ11" s="681"/>
      <c r="CA11" s="687">
        <f>CA15+CA25+CA22</f>
        <v>0</v>
      </c>
      <c r="CB11" s="681"/>
      <c r="CC11" s="687">
        <f t="shared" si="30"/>
        <v>-148</v>
      </c>
      <c r="CD11" s="688">
        <f t="shared" si="31"/>
        <v>0</v>
      </c>
      <c r="CE11" s="687">
        <f>CE15+CE25+CE22</f>
        <v>141</v>
      </c>
      <c r="CF11" s="681"/>
      <c r="CG11" s="687">
        <f>CG15+CG25+CG22</f>
        <v>0</v>
      </c>
      <c r="CH11" s="681"/>
      <c r="CI11" s="687">
        <f t="shared" si="32"/>
        <v>-141</v>
      </c>
      <c r="CJ11" s="688">
        <f t="shared" si="33"/>
        <v>0</v>
      </c>
      <c r="CK11" s="687">
        <f t="shared" si="34"/>
        <v>391.7</v>
      </c>
      <c r="CL11" s="681"/>
      <c r="CM11" s="687">
        <f t="shared" si="35"/>
        <v>0</v>
      </c>
      <c r="CN11" s="681"/>
      <c r="CO11" s="687">
        <f t="shared" si="36"/>
        <v>-391.7</v>
      </c>
      <c r="CP11" s="688">
        <f t="shared" si="37"/>
        <v>0</v>
      </c>
      <c r="CQ11" s="687">
        <f>CQ15+CQ25+CQ22</f>
        <v>103.8</v>
      </c>
      <c r="CR11" s="681"/>
      <c r="CS11" s="687">
        <f>CS15+CS25+CS22</f>
        <v>0</v>
      </c>
      <c r="CT11" s="681"/>
      <c r="CU11" s="687">
        <f t="shared" si="38"/>
        <v>-103.8</v>
      </c>
      <c r="CV11" s="688">
        <f t="shared" si="39"/>
        <v>0</v>
      </c>
      <c r="CW11" s="687">
        <f>CW15+CW25+CW22</f>
        <v>141.69999999999999</v>
      </c>
      <c r="CX11" s="681"/>
      <c r="CY11" s="687">
        <f>CY15+CY25+CY22</f>
        <v>0</v>
      </c>
      <c r="CZ11" s="681"/>
      <c r="DA11" s="687">
        <f t="shared" si="40"/>
        <v>-141.69999999999999</v>
      </c>
      <c r="DB11" s="688">
        <f t="shared" si="41"/>
        <v>0</v>
      </c>
      <c r="DC11" s="687">
        <f>DC15+DC25+DC22</f>
        <v>146.19999999999999</v>
      </c>
      <c r="DD11" s="681"/>
      <c r="DE11" s="687">
        <f>DE15+DE25+DE22</f>
        <v>0</v>
      </c>
      <c r="DF11" s="681"/>
      <c r="DG11" s="687">
        <f t="shared" si="42"/>
        <v>-146.19999999999999</v>
      </c>
      <c r="DH11" s="688">
        <f t="shared" si="43"/>
        <v>0</v>
      </c>
    </row>
    <row r="12" spans="2:112" ht="38.25" customHeight="1">
      <c r="B12" s="65" t="s">
        <v>1161</v>
      </c>
      <c r="C12" s="69"/>
      <c r="D12" s="70" t="s">
        <v>2739</v>
      </c>
      <c r="E12" s="528">
        <v>100330550</v>
      </c>
      <c r="F12" s="528"/>
      <c r="G12" s="529"/>
      <c r="H12" s="530" t="s">
        <v>2740</v>
      </c>
      <c r="I12" s="530"/>
      <c r="J12" s="663" t="s">
        <v>883</v>
      </c>
      <c r="K12" s="687">
        <f t="shared" si="0"/>
        <v>10.8</v>
      </c>
      <c r="L12" s="681"/>
      <c r="M12" s="687">
        <f t="shared" si="1"/>
        <v>0</v>
      </c>
      <c r="N12" s="681"/>
      <c r="O12" s="687">
        <f t="shared" si="2"/>
        <v>-10.8</v>
      </c>
      <c r="P12" s="688">
        <f t="shared" si="3"/>
        <v>0</v>
      </c>
      <c r="Q12" s="687">
        <f t="shared" si="4"/>
        <v>2.7</v>
      </c>
      <c r="R12" s="681"/>
      <c r="S12" s="687">
        <f t="shared" si="5"/>
        <v>0</v>
      </c>
      <c r="T12" s="681"/>
      <c r="U12" s="687">
        <f t="shared" si="6"/>
        <v>-2.7</v>
      </c>
      <c r="V12" s="688">
        <f t="shared" si="7"/>
        <v>0</v>
      </c>
      <c r="W12" s="687">
        <f>W17</f>
        <v>0.9</v>
      </c>
      <c r="X12" s="681"/>
      <c r="Y12" s="687">
        <f>Y17</f>
        <v>0</v>
      </c>
      <c r="Z12" s="681"/>
      <c r="AA12" s="687">
        <f t="shared" si="8"/>
        <v>-0.9</v>
      </c>
      <c r="AB12" s="688">
        <f t="shared" si="9"/>
        <v>0</v>
      </c>
      <c r="AC12" s="687">
        <f>AC17</f>
        <v>0.9</v>
      </c>
      <c r="AD12" s="681"/>
      <c r="AE12" s="687">
        <f>AE17</f>
        <v>0</v>
      </c>
      <c r="AF12" s="681"/>
      <c r="AG12" s="687">
        <f t="shared" si="10"/>
        <v>-0.9</v>
      </c>
      <c r="AH12" s="688">
        <f t="shared" si="11"/>
        <v>0</v>
      </c>
      <c r="AI12" s="687">
        <f>AI17</f>
        <v>0.9</v>
      </c>
      <c r="AJ12" s="681"/>
      <c r="AK12" s="687">
        <f>AK17</f>
        <v>0</v>
      </c>
      <c r="AL12" s="681"/>
      <c r="AM12" s="687">
        <f t="shared" si="12"/>
        <v>-0.9</v>
      </c>
      <c r="AN12" s="688">
        <f t="shared" si="13"/>
        <v>0</v>
      </c>
      <c r="AO12" s="687">
        <f t="shared" si="14"/>
        <v>2.7</v>
      </c>
      <c r="AP12" s="681"/>
      <c r="AQ12" s="687">
        <f t="shared" si="15"/>
        <v>0</v>
      </c>
      <c r="AR12" s="681"/>
      <c r="AS12" s="687">
        <f t="shared" si="16"/>
        <v>-2.7</v>
      </c>
      <c r="AT12" s="688">
        <f t="shared" si="17"/>
        <v>0</v>
      </c>
      <c r="AU12" s="687">
        <f>AU17</f>
        <v>0.9</v>
      </c>
      <c r="AV12" s="681"/>
      <c r="AW12" s="687">
        <f>AW17</f>
        <v>0</v>
      </c>
      <c r="AX12" s="681"/>
      <c r="AY12" s="687">
        <f t="shared" si="18"/>
        <v>-0.9</v>
      </c>
      <c r="AZ12" s="688">
        <f t="shared" si="19"/>
        <v>0</v>
      </c>
      <c r="BA12" s="687">
        <f>BA17</f>
        <v>0.9</v>
      </c>
      <c r="BB12" s="681"/>
      <c r="BC12" s="687">
        <f>BC17</f>
        <v>0</v>
      </c>
      <c r="BD12" s="681"/>
      <c r="BE12" s="687">
        <f t="shared" si="20"/>
        <v>-0.9</v>
      </c>
      <c r="BF12" s="688">
        <f t="shared" si="21"/>
        <v>0</v>
      </c>
      <c r="BG12" s="687">
        <f>BG17</f>
        <v>0.9</v>
      </c>
      <c r="BH12" s="681"/>
      <c r="BI12" s="687">
        <f>BI17</f>
        <v>0</v>
      </c>
      <c r="BJ12" s="681"/>
      <c r="BK12" s="687">
        <f t="shared" si="22"/>
        <v>-0.9</v>
      </c>
      <c r="BL12" s="688">
        <f t="shared" si="23"/>
        <v>0</v>
      </c>
      <c r="BM12" s="687">
        <f t="shared" si="24"/>
        <v>2.7</v>
      </c>
      <c r="BN12" s="681"/>
      <c r="BO12" s="687">
        <f t="shared" si="25"/>
        <v>0</v>
      </c>
      <c r="BP12" s="681"/>
      <c r="BQ12" s="687">
        <f t="shared" si="26"/>
        <v>-2.7</v>
      </c>
      <c r="BR12" s="688">
        <f t="shared" si="27"/>
        <v>0</v>
      </c>
      <c r="BS12" s="687">
        <f>BS17</f>
        <v>0.9</v>
      </c>
      <c r="BT12" s="681"/>
      <c r="BU12" s="687">
        <f>BU17</f>
        <v>0</v>
      </c>
      <c r="BV12" s="681"/>
      <c r="BW12" s="687">
        <f t="shared" si="28"/>
        <v>-0.9</v>
      </c>
      <c r="BX12" s="688">
        <f t="shared" si="29"/>
        <v>0</v>
      </c>
      <c r="BY12" s="687">
        <f>BY17</f>
        <v>0.9</v>
      </c>
      <c r="BZ12" s="681"/>
      <c r="CA12" s="687">
        <f>CA17</f>
        <v>0</v>
      </c>
      <c r="CB12" s="681"/>
      <c r="CC12" s="687">
        <f t="shared" si="30"/>
        <v>-0.9</v>
      </c>
      <c r="CD12" s="688">
        <f t="shared" si="31"/>
        <v>0</v>
      </c>
      <c r="CE12" s="687">
        <f>CE17</f>
        <v>0.9</v>
      </c>
      <c r="CF12" s="681"/>
      <c r="CG12" s="687">
        <f>CG17</f>
        <v>0</v>
      </c>
      <c r="CH12" s="681"/>
      <c r="CI12" s="687">
        <f t="shared" si="32"/>
        <v>-0.9</v>
      </c>
      <c r="CJ12" s="688">
        <f t="shared" si="33"/>
        <v>0</v>
      </c>
      <c r="CK12" s="687">
        <f t="shared" si="34"/>
        <v>2.7</v>
      </c>
      <c r="CL12" s="681"/>
      <c r="CM12" s="687">
        <f t="shared" si="35"/>
        <v>0</v>
      </c>
      <c r="CN12" s="681"/>
      <c r="CO12" s="687">
        <f t="shared" si="36"/>
        <v>-2.7</v>
      </c>
      <c r="CP12" s="688">
        <f t="shared" si="37"/>
        <v>0</v>
      </c>
      <c r="CQ12" s="687">
        <f>CQ17</f>
        <v>0.9</v>
      </c>
      <c r="CR12" s="681"/>
      <c r="CS12" s="687">
        <f>CS17</f>
        <v>0</v>
      </c>
      <c r="CT12" s="681"/>
      <c r="CU12" s="687">
        <f t="shared" si="38"/>
        <v>-0.9</v>
      </c>
      <c r="CV12" s="688">
        <f t="shared" si="39"/>
        <v>0</v>
      </c>
      <c r="CW12" s="687">
        <f>CW17</f>
        <v>0.9</v>
      </c>
      <c r="CX12" s="681"/>
      <c r="CY12" s="687">
        <f>CY17</f>
        <v>0</v>
      </c>
      <c r="CZ12" s="681"/>
      <c r="DA12" s="687">
        <f t="shared" si="40"/>
        <v>-0.9</v>
      </c>
      <c r="DB12" s="688">
        <f t="shared" si="41"/>
        <v>0</v>
      </c>
      <c r="DC12" s="687">
        <f>DC17</f>
        <v>0.9</v>
      </c>
      <c r="DD12" s="681"/>
      <c r="DE12" s="687">
        <f>DE17</f>
        <v>0</v>
      </c>
      <c r="DF12" s="681"/>
      <c r="DG12" s="687">
        <f t="shared" si="42"/>
        <v>-0.9</v>
      </c>
      <c r="DH12" s="688">
        <f t="shared" si="43"/>
        <v>0</v>
      </c>
    </row>
    <row r="13" spans="2:112" s="22" customFormat="1" ht="20.100000000000001" customHeight="1">
      <c r="B13" s="65" t="s">
        <v>1168</v>
      </c>
      <c r="C13" s="834" t="s">
        <v>112</v>
      </c>
      <c r="D13" s="789" t="s">
        <v>2139</v>
      </c>
      <c r="E13" s="528">
        <v>100332033</v>
      </c>
      <c r="F13" s="528"/>
      <c r="G13" s="529"/>
      <c r="H13" s="530" t="s">
        <v>2741</v>
      </c>
      <c r="I13" s="530"/>
      <c r="J13" s="145" t="s">
        <v>883</v>
      </c>
      <c r="K13" s="687">
        <f t="shared" si="0"/>
        <v>1509.8000000000002</v>
      </c>
      <c r="L13" s="681"/>
      <c r="M13" s="687">
        <f t="shared" si="1"/>
        <v>0</v>
      </c>
      <c r="N13" s="681"/>
      <c r="O13" s="687">
        <f t="shared" si="2"/>
        <v>-1509.8000000000002</v>
      </c>
      <c r="P13" s="688">
        <f t="shared" si="3"/>
        <v>0</v>
      </c>
      <c r="Q13" s="687">
        <f t="shared" si="4"/>
        <v>391.70000000000005</v>
      </c>
      <c r="R13" s="681"/>
      <c r="S13" s="687">
        <f t="shared" si="5"/>
        <v>0</v>
      </c>
      <c r="T13" s="681"/>
      <c r="U13" s="687">
        <f t="shared" si="6"/>
        <v>-391.70000000000005</v>
      </c>
      <c r="V13" s="688">
        <f t="shared" si="7"/>
        <v>0</v>
      </c>
      <c r="W13" s="687">
        <f>W15+W17</f>
        <v>135</v>
      </c>
      <c r="X13" s="681"/>
      <c r="Y13" s="687">
        <f>Y15+Y17</f>
        <v>0</v>
      </c>
      <c r="Z13" s="681"/>
      <c r="AA13" s="687">
        <f t="shared" si="8"/>
        <v>-135</v>
      </c>
      <c r="AB13" s="688">
        <f t="shared" si="9"/>
        <v>0</v>
      </c>
      <c r="AC13" s="687">
        <f>AC15+AC17</f>
        <v>121.60000000000001</v>
      </c>
      <c r="AD13" s="681"/>
      <c r="AE13" s="687">
        <f>AE15+AE17</f>
        <v>0</v>
      </c>
      <c r="AF13" s="681"/>
      <c r="AG13" s="687">
        <f t="shared" si="10"/>
        <v>-121.60000000000001</v>
      </c>
      <c r="AH13" s="688">
        <f t="shared" si="11"/>
        <v>0</v>
      </c>
      <c r="AI13" s="687">
        <f>AI15+AI17</f>
        <v>135.1</v>
      </c>
      <c r="AJ13" s="681"/>
      <c r="AK13" s="687">
        <f>AK15+AK17</f>
        <v>0</v>
      </c>
      <c r="AL13" s="681"/>
      <c r="AM13" s="687">
        <f t="shared" si="12"/>
        <v>-135.1</v>
      </c>
      <c r="AN13" s="688">
        <f t="shared" si="13"/>
        <v>0</v>
      </c>
      <c r="AO13" s="687">
        <f t="shared" si="14"/>
        <v>343.4</v>
      </c>
      <c r="AP13" s="681"/>
      <c r="AQ13" s="687">
        <f t="shared" si="15"/>
        <v>0</v>
      </c>
      <c r="AR13" s="681"/>
      <c r="AS13" s="687">
        <f t="shared" si="16"/>
        <v>-343.4</v>
      </c>
      <c r="AT13" s="688">
        <f t="shared" si="17"/>
        <v>0</v>
      </c>
      <c r="AU13" s="687">
        <f>AU15+AU17</f>
        <v>73.5</v>
      </c>
      <c r="AV13" s="681"/>
      <c r="AW13" s="687">
        <f>AW15+AW17</f>
        <v>0</v>
      </c>
      <c r="AX13" s="681"/>
      <c r="AY13" s="687">
        <f t="shared" si="18"/>
        <v>-73.5</v>
      </c>
      <c r="AZ13" s="688">
        <f t="shared" si="19"/>
        <v>0</v>
      </c>
      <c r="BA13" s="687">
        <f>BA15+BA17</f>
        <v>136</v>
      </c>
      <c r="BB13" s="681"/>
      <c r="BC13" s="687">
        <f>BC15+BC17</f>
        <v>0</v>
      </c>
      <c r="BD13" s="681"/>
      <c r="BE13" s="687">
        <f t="shared" si="20"/>
        <v>-136</v>
      </c>
      <c r="BF13" s="688">
        <f t="shared" si="21"/>
        <v>0</v>
      </c>
      <c r="BG13" s="687">
        <f>BG15+BG17</f>
        <v>133.9</v>
      </c>
      <c r="BH13" s="681"/>
      <c r="BI13" s="687">
        <f>BI15+BI17</f>
        <v>0</v>
      </c>
      <c r="BJ13" s="681"/>
      <c r="BK13" s="687">
        <f t="shared" si="22"/>
        <v>-133.9</v>
      </c>
      <c r="BL13" s="688">
        <f t="shared" si="23"/>
        <v>0</v>
      </c>
      <c r="BM13" s="687">
        <f t="shared" si="24"/>
        <v>410.1</v>
      </c>
      <c r="BN13" s="681"/>
      <c r="BO13" s="687">
        <f t="shared" si="25"/>
        <v>0</v>
      </c>
      <c r="BP13" s="681"/>
      <c r="BQ13" s="687">
        <f t="shared" si="26"/>
        <v>-410.1</v>
      </c>
      <c r="BR13" s="688">
        <f t="shared" si="27"/>
        <v>0</v>
      </c>
      <c r="BS13" s="687">
        <f>BS15+BS17</f>
        <v>139.1</v>
      </c>
      <c r="BT13" s="681"/>
      <c r="BU13" s="687">
        <f>BU15+BU17</f>
        <v>0</v>
      </c>
      <c r="BV13" s="681"/>
      <c r="BW13" s="687">
        <f t="shared" si="28"/>
        <v>-139.1</v>
      </c>
      <c r="BX13" s="688">
        <f t="shared" si="29"/>
        <v>0</v>
      </c>
      <c r="BY13" s="687">
        <f>BY15+BY17</f>
        <v>138.80000000000001</v>
      </c>
      <c r="BZ13" s="681"/>
      <c r="CA13" s="687">
        <f>CA15+CA17</f>
        <v>0</v>
      </c>
      <c r="CB13" s="681"/>
      <c r="CC13" s="687">
        <f t="shared" si="30"/>
        <v>-138.80000000000001</v>
      </c>
      <c r="CD13" s="688">
        <f t="shared" si="31"/>
        <v>0</v>
      </c>
      <c r="CE13" s="687">
        <f>CE15+CE17</f>
        <v>132.20000000000002</v>
      </c>
      <c r="CF13" s="681"/>
      <c r="CG13" s="687">
        <f>CG15+CG17</f>
        <v>0</v>
      </c>
      <c r="CH13" s="681"/>
      <c r="CI13" s="687">
        <f t="shared" si="32"/>
        <v>-132.20000000000002</v>
      </c>
      <c r="CJ13" s="688">
        <f t="shared" si="33"/>
        <v>0</v>
      </c>
      <c r="CK13" s="687">
        <f t="shared" si="34"/>
        <v>364.6</v>
      </c>
      <c r="CL13" s="681"/>
      <c r="CM13" s="687">
        <f t="shared" si="35"/>
        <v>0</v>
      </c>
      <c r="CN13" s="681"/>
      <c r="CO13" s="687">
        <f t="shared" si="36"/>
        <v>-364.6</v>
      </c>
      <c r="CP13" s="688">
        <f t="shared" si="37"/>
        <v>0</v>
      </c>
      <c r="CQ13" s="687">
        <f>CQ15+CQ17</f>
        <v>94.600000000000009</v>
      </c>
      <c r="CR13" s="681"/>
      <c r="CS13" s="687">
        <f>CS15+CS17</f>
        <v>0</v>
      </c>
      <c r="CT13" s="681"/>
      <c r="CU13" s="687">
        <f t="shared" si="38"/>
        <v>-94.600000000000009</v>
      </c>
      <c r="CV13" s="688">
        <f t="shared" si="39"/>
        <v>0</v>
      </c>
      <c r="CW13" s="687">
        <f>CW15+CW17</f>
        <v>132.9</v>
      </c>
      <c r="CX13" s="681"/>
      <c r="CY13" s="687">
        <f>CY15+CY17</f>
        <v>0</v>
      </c>
      <c r="CZ13" s="681"/>
      <c r="DA13" s="687">
        <f t="shared" si="40"/>
        <v>-132.9</v>
      </c>
      <c r="DB13" s="688">
        <f t="shared" si="41"/>
        <v>0</v>
      </c>
      <c r="DC13" s="687">
        <f>DC15+DC17</f>
        <v>137.1</v>
      </c>
      <c r="DD13" s="681"/>
      <c r="DE13" s="687">
        <f>DE15+DE17</f>
        <v>0</v>
      </c>
      <c r="DF13" s="681"/>
      <c r="DG13" s="687">
        <f t="shared" si="42"/>
        <v>-137.1</v>
      </c>
      <c r="DH13" s="688">
        <f t="shared" si="43"/>
        <v>0</v>
      </c>
    </row>
    <row r="14" spans="2:112" s="22" customFormat="1" ht="20.100000000000001" customHeight="1">
      <c r="B14" s="65" t="s">
        <v>1171</v>
      </c>
      <c r="C14" s="766"/>
      <c r="D14" s="766"/>
      <c r="E14" s="528">
        <v>100332034</v>
      </c>
      <c r="F14" s="528"/>
      <c r="G14" s="529"/>
      <c r="H14" s="530" t="s">
        <v>2742</v>
      </c>
      <c r="I14" s="530"/>
      <c r="J14" s="729" t="s">
        <v>889</v>
      </c>
      <c r="K14" s="687">
        <f t="shared" si="0"/>
        <v>2029.5</v>
      </c>
      <c r="L14" s="681"/>
      <c r="M14" s="687">
        <f t="shared" si="1"/>
        <v>0</v>
      </c>
      <c r="N14" s="681"/>
      <c r="O14" s="687">
        <f t="shared" si="2"/>
        <v>-2029.5</v>
      </c>
      <c r="P14" s="688">
        <f t="shared" si="3"/>
        <v>0</v>
      </c>
      <c r="Q14" s="687">
        <f t="shared" si="4"/>
        <v>527.20000000000005</v>
      </c>
      <c r="R14" s="681"/>
      <c r="S14" s="687">
        <f t="shared" si="5"/>
        <v>0</v>
      </c>
      <c r="T14" s="681"/>
      <c r="U14" s="687">
        <f t="shared" si="6"/>
        <v>-527.20000000000005</v>
      </c>
      <c r="V14" s="688">
        <f t="shared" si="7"/>
        <v>0</v>
      </c>
      <c r="W14" s="687">
        <f>W16+W18</f>
        <v>181.5</v>
      </c>
      <c r="X14" s="681"/>
      <c r="Y14" s="687">
        <f>Y16+Y18</f>
        <v>0</v>
      </c>
      <c r="Z14" s="681"/>
      <c r="AA14" s="687">
        <f t="shared" si="8"/>
        <v>-181.5</v>
      </c>
      <c r="AB14" s="688">
        <f t="shared" si="9"/>
        <v>0</v>
      </c>
      <c r="AC14" s="687">
        <f>AC16+AC18</f>
        <v>163.9</v>
      </c>
      <c r="AD14" s="681"/>
      <c r="AE14" s="687">
        <f>AE16+AE18</f>
        <v>0</v>
      </c>
      <c r="AF14" s="681"/>
      <c r="AG14" s="687">
        <f t="shared" si="10"/>
        <v>-163.9</v>
      </c>
      <c r="AH14" s="688">
        <f t="shared" si="11"/>
        <v>0</v>
      </c>
      <c r="AI14" s="687">
        <f>AI16+AI18</f>
        <v>181.8</v>
      </c>
      <c r="AJ14" s="681"/>
      <c r="AK14" s="687">
        <f>AK16+AK18</f>
        <v>0</v>
      </c>
      <c r="AL14" s="681"/>
      <c r="AM14" s="687">
        <f t="shared" si="12"/>
        <v>-181.8</v>
      </c>
      <c r="AN14" s="688">
        <f t="shared" si="13"/>
        <v>0</v>
      </c>
      <c r="AO14" s="687">
        <f t="shared" si="14"/>
        <v>462.1</v>
      </c>
      <c r="AP14" s="681"/>
      <c r="AQ14" s="687">
        <f t="shared" si="15"/>
        <v>0</v>
      </c>
      <c r="AR14" s="681"/>
      <c r="AS14" s="687">
        <f t="shared" si="16"/>
        <v>-462.1</v>
      </c>
      <c r="AT14" s="688">
        <f t="shared" si="17"/>
        <v>0</v>
      </c>
      <c r="AU14" s="687">
        <f>AU16+AU18</f>
        <v>98.8</v>
      </c>
      <c r="AV14" s="681"/>
      <c r="AW14" s="687">
        <f>AW16+AW18</f>
        <v>0</v>
      </c>
      <c r="AX14" s="681"/>
      <c r="AY14" s="687">
        <f t="shared" si="18"/>
        <v>-98.8</v>
      </c>
      <c r="AZ14" s="688">
        <f t="shared" si="19"/>
        <v>0</v>
      </c>
      <c r="BA14" s="687">
        <f>BA16+BA18</f>
        <v>182.9</v>
      </c>
      <c r="BB14" s="681"/>
      <c r="BC14" s="687">
        <f>BC16+BC18</f>
        <v>0</v>
      </c>
      <c r="BD14" s="681"/>
      <c r="BE14" s="687">
        <f t="shared" si="20"/>
        <v>-182.9</v>
      </c>
      <c r="BF14" s="688">
        <f t="shared" si="21"/>
        <v>0</v>
      </c>
      <c r="BG14" s="687">
        <f>BG16+BG18</f>
        <v>180.4</v>
      </c>
      <c r="BH14" s="681"/>
      <c r="BI14" s="687">
        <f>BI16+BI18</f>
        <v>0</v>
      </c>
      <c r="BJ14" s="681"/>
      <c r="BK14" s="687">
        <f t="shared" si="22"/>
        <v>-180.4</v>
      </c>
      <c r="BL14" s="688">
        <f t="shared" si="23"/>
        <v>0</v>
      </c>
      <c r="BM14" s="687">
        <f t="shared" si="24"/>
        <v>550.09999999999991</v>
      </c>
      <c r="BN14" s="681"/>
      <c r="BO14" s="687">
        <f t="shared" si="25"/>
        <v>0</v>
      </c>
      <c r="BP14" s="681"/>
      <c r="BQ14" s="687">
        <f t="shared" si="26"/>
        <v>-550.09999999999991</v>
      </c>
      <c r="BR14" s="688">
        <f t="shared" si="27"/>
        <v>0</v>
      </c>
      <c r="BS14" s="687">
        <f>BS16+BS18</f>
        <v>186.6</v>
      </c>
      <c r="BT14" s="681"/>
      <c r="BU14" s="687">
        <f>BU16+BU18</f>
        <v>0</v>
      </c>
      <c r="BV14" s="681"/>
      <c r="BW14" s="687">
        <f t="shared" si="28"/>
        <v>-186.6</v>
      </c>
      <c r="BX14" s="688">
        <f t="shared" si="29"/>
        <v>0</v>
      </c>
      <c r="BY14" s="687">
        <f>BY16+BY18</f>
        <v>186.2</v>
      </c>
      <c r="BZ14" s="681"/>
      <c r="CA14" s="687">
        <f>CA16+CA18</f>
        <v>0</v>
      </c>
      <c r="CB14" s="681"/>
      <c r="CC14" s="687">
        <f t="shared" si="30"/>
        <v>-186.2</v>
      </c>
      <c r="CD14" s="688">
        <f t="shared" si="31"/>
        <v>0</v>
      </c>
      <c r="CE14" s="687">
        <f>CE16+CE18</f>
        <v>177.3</v>
      </c>
      <c r="CF14" s="681"/>
      <c r="CG14" s="687">
        <f>CG16+CG18</f>
        <v>0</v>
      </c>
      <c r="CH14" s="681"/>
      <c r="CI14" s="687">
        <f t="shared" si="32"/>
        <v>-177.3</v>
      </c>
      <c r="CJ14" s="688">
        <f t="shared" si="33"/>
        <v>0</v>
      </c>
      <c r="CK14" s="687">
        <f t="shared" si="34"/>
        <v>490.1</v>
      </c>
      <c r="CL14" s="681"/>
      <c r="CM14" s="687">
        <f t="shared" si="35"/>
        <v>0</v>
      </c>
      <c r="CN14" s="681"/>
      <c r="CO14" s="687">
        <f t="shared" si="36"/>
        <v>-490.1</v>
      </c>
      <c r="CP14" s="688">
        <f t="shared" si="37"/>
        <v>0</v>
      </c>
      <c r="CQ14" s="687">
        <f>CQ16+CQ18</f>
        <v>127.5</v>
      </c>
      <c r="CR14" s="681"/>
      <c r="CS14" s="687">
        <f>CS16+CS18</f>
        <v>0</v>
      </c>
      <c r="CT14" s="681"/>
      <c r="CU14" s="687">
        <f t="shared" si="38"/>
        <v>-127.5</v>
      </c>
      <c r="CV14" s="688">
        <f t="shared" si="39"/>
        <v>0</v>
      </c>
      <c r="CW14" s="687">
        <f>CW16+CW18</f>
        <v>178.3</v>
      </c>
      <c r="CX14" s="681"/>
      <c r="CY14" s="687">
        <f>CY16+CY18</f>
        <v>0</v>
      </c>
      <c r="CZ14" s="681"/>
      <c r="DA14" s="687">
        <f t="shared" si="40"/>
        <v>-178.3</v>
      </c>
      <c r="DB14" s="688">
        <f t="shared" si="41"/>
        <v>0</v>
      </c>
      <c r="DC14" s="687">
        <f>DC16+DC18</f>
        <v>184.3</v>
      </c>
      <c r="DD14" s="681"/>
      <c r="DE14" s="687">
        <f>DE16+DE18</f>
        <v>0</v>
      </c>
      <c r="DF14" s="681"/>
      <c r="DG14" s="687">
        <f t="shared" si="42"/>
        <v>-184.3</v>
      </c>
      <c r="DH14" s="688">
        <f t="shared" si="43"/>
        <v>0</v>
      </c>
    </row>
    <row r="15" spans="2:112" s="30" customFormat="1" ht="19.5" customHeight="1">
      <c r="B15" s="65" t="s">
        <v>1178</v>
      </c>
      <c r="C15" s="800" t="s">
        <v>1442</v>
      </c>
      <c r="D15" s="787" t="s">
        <v>2743</v>
      </c>
      <c r="E15" s="528">
        <v>100330007</v>
      </c>
      <c r="F15" s="528"/>
      <c r="G15" s="529"/>
      <c r="H15" s="530"/>
      <c r="I15" s="530"/>
      <c r="J15" s="71" t="s">
        <v>883</v>
      </c>
      <c r="K15" s="687">
        <f t="shared" si="0"/>
        <v>1499</v>
      </c>
      <c r="L15" s="681"/>
      <c r="M15" s="687">
        <f t="shared" si="1"/>
        <v>0</v>
      </c>
      <c r="N15" s="681"/>
      <c r="O15" s="687">
        <f t="shared" si="2"/>
        <v>-1499</v>
      </c>
      <c r="P15" s="688">
        <f t="shared" si="3"/>
        <v>0</v>
      </c>
      <c r="Q15" s="687">
        <f t="shared" si="4"/>
        <v>389</v>
      </c>
      <c r="R15" s="681"/>
      <c r="S15" s="687">
        <f t="shared" si="5"/>
        <v>0</v>
      </c>
      <c r="T15" s="681"/>
      <c r="U15" s="687">
        <f t="shared" si="6"/>
        <v>-389</v>
      </c>
      <c r="V15" s="688">
        <f t="shared" si="7"/>
        <v>0</v>
      </c>
      <c r="W15" s="683">
        <v>134.1</v>
      </c>
      <c r="X15" s="681"/>
      <c r="Y15" s="681"/>
      <c r="Z15" s="681"/>
      <c r="AA15" s="687">
        <f t="shared" si="8"/>
        <v>-134.1</v>
      </c>
      <c r="AB15" s="688">
        <f t="shared" si="9"/>
        <v>0</v>
      </c>
      <c r="AC15" s="683">
        <v>120.7</v>
      </c>
      <c r="AD15" s="681"/>
      <c r="AE15" s="681"/>
      <c r="AF15" s="681"/>
      <c r="AG15" s="687">
        <f t="shared" si="10"/>
        <v>-120.7</v>
      </c>
      <c r="AH15" s="688">
        <f t="shared" si="11"/>
        <v>0</v>
      </c>
      <c r="AI15" s="683">
        <v>134.19999999999999</v>
      </c>
      <c r="AJ15" s="681"/>
      <c r="AK15" s="681"/>
      <c r="AL15" s="681"/>
      <c r="AM15" s="687">
        <f t="shared" si="12"/>
        <v>-134.19999999999999</v>
      </c>
      <c r="AN15" s="688">
        <f t="shared" si="13"/>
        <v>0</v>
      </c>
      <c r="AO15" s="687">
        <f t="shared" si="14"/>
        <v>340.7</v>
      </c>
      <c r="AP15" s="681"/>
      <c r="AQ15" s="687">
        <f t="shared" si="15"/>
        <v>0</v>
      </c>
      <c r="AR15" s="681"/>
      <c r="AS15" s="687">
        <f t="shared" si="16"/>
        <v>-340.7</v>
      </c>
      <c r="AT15" s="688">
        <f t="shared" si="17"/>
        <v>0</v>
      </c>
      <c r="AU15" s="683">
        <v>72.599999999999994</v>
      </c>
      <c r="AV15" s="681"/>
      <c r="AW15" s="681"/>
      <c r="AX15" s="681"/>
      <c r="AY15" s="687">
        <f t="shared" si="18"/>
        <v>-72.599999999999994</v>
      </c>
      <c r="AZ15" s="688">
        <f t="shared" si="19"/>
        <v>0</v>
      </c>
      <c r="BA15" s="683">
        <v>135.1</v>
      </c>
      <c r="BB15" s="681"/>
      <c r="BC15" s="681"/>
      <c r="BD15" s="681"/>
      <c r="BE15" s="687">
        <f t="shared" si="20"/>
        <v>-135.1</v>
      </c>
      <c r="BF15" s="688">
        <f t="shared" si="21"/>
        <v>0</v>
      </c>
      <c r="BG15" s="683">
        <v>133</v>
      </c>
      <c r="BH15" s="681"/>
      <c r="BI15" s="681"/>
      <c r="BJ15" s="681"/>
      <c r="BK15" s="687">
        <f t="shared" si="22"/>
        <v>-133</v>
      </c>
      <c r="BL15" s="688">
        <f t="shared" si="23"/>
        <v>0</v>
      </c>
      <c r="BM15" s="687">
        <f t="shared" si="24"/>
        <v>407.40000000000003</v>
      </c>
      <c r="BN15" s="681"/>
      <c r="BO15" s="687">
        <f t="shared" si="25"/>
        <v>0</v>
      </c>
      <c r="BP15" s="681"/>
      <c r="BQ15" s="687">
        <f t="shared" si="26"/>
        <v>-407.40000000000003</v>
      </c>
      <c r="BR15" s="688">
        <f t="shared" si="27"/>
        <v>0</v>
      </c>
      <c r="BS15" s="683">
        <v>138.19999999999999</v>
      </c>
      <c r="BT15" s="681"/>
      <c r="BU15" s="681"/>
      <c r="BV15" s="681"/>
      <c r="BW15" s="687">
        <f t="shared" si="28"/>
        <v>-138.19999999999999</v>
      </c>
      <c r="BX15" s="688">
        <f t="shared" si="29"/>
        <v>0</v>
      </c>
      <c r="BY15" s="683">
        <v>137.9</v>
      </c>
      <c r="BZ15" s="681"/>
      <c r="CA15" s="681"/>
      <c r="CB15" s="681"/>
      <c r="CC15" s="687">
        <f t="shared" si="30"/>
        <v>-137.9</v>
      </c>
      <c r="CD15" s="688">
        <f t="shared" si="31"/>
        <v>0</v>
      </c>
      <c r="CE15" s="683">
        <v>131.30000000000001</v>
      </c>
      <c r="CF15" s="681"/>
      <c r="CG15" s="681"/>
      <c r="CH15" s="681"/>
      <c r="CI15" s="687">
        <f t="shared" si="32"/>
        <v>-131.30000000000001</v>
      </c>
      <c r="CJ15" s="688">
        <f t="shared" si="33"/>
        <v>0</v>
      </c>
      <c r="CK15" s="687">
        <f t="shared" si="34"/>
        <v>361.9</v>
      </c>
      <c r="CL15" s="681"/>
      <c r="CM15" s="687">
        <f t="shared" si="35"/>
        <v>0</v>
      </c>
      <c r="CN15" s="681"/>
      <c r="CO15" s="687">
        <f t="shared" si="36"/>
        <v>-361.9</v>
      </c>
      <c r="CP15" s="688">
        <f t="shared" si="37"/>
        <v>0</v>
      </c>
      <c r="CQ15" s="683">
        <v>93.7</v>
      </c>
      <c r="CR15" s="681"/>
      <c r="CS15" s="681"/>
      <c r="CT15" s="681"/>
      <c r="CU15" s="687">
        <f t="shared" si="38"/>
        <v>-93.7</v>
      </c>
      <c r="CV15" s="688">
        <f t="shared" si="39"/>
        <v>0</v>
      </c>
      <c r="CW15" s="683">
        <v>132</v>
      </c>
      <c r="CX15" s="681"/>
      <c r="CY15" s="681"/>
      <c r="CZ15" s="681"/>
      <c r="DA15" s="687">
        <f t="shared" si="40"/>
        <v>-132</v>
      </c>
      <c r="DB15" s="688">
        <f t="shared" si="41"/>
        <v>0</v>
      </c>
      <c r="DC15" s="683">
        <v>136.19999999999999</v>
      </c>
      <c r="DD15" s="681"/>
      <c r="DE15" s="681"/>
      <c r="DF15" s="681"/>
      <c r="DG15" s="687">
        <f t="shared" si="42"/>
        <v>-136.19999999999999</v>
      </c>
      <c r="DH15" s="688">
        <f t="shared" si="43"/>
        <v>0</v>
      </c>
    </row>
    <row r="16" spans="2:112" s="30" customFormat="1" ht="19.5" customHeight="1">
      <c r="B16" s="65" t="s">
        <v>1181</v>
      </c>
      <c r="C16" s="766"/>
      <c r="D16" s="766"/>
      <c r="E16" s="528">
        <v>100330008</v>
      </c>
      <c r="F16" s="528"/>
      <c r="G16" s="529"/>
      <c r="H16" s="530"/>
      <c r="I16" s="530"/>
      <c r="J16" s="727" t="s">
        <v>889</v>
      </c>
      <c r="K16" s="687">
        <f t="shared" si="0"/>
        <v>2017.5</v>
      </c>
      <c r="L16" s="681"/>
      <c r="M16" s="687">
        <f t="shared" si="1"/>
        <v>0</v>
      </c>
      <c r="N16" s="681"/>
      <c r="O16" s="687">
        <f t="shared" si="2"/>
        <v>-2017.5</v>
      </c>
      <c r="P16" s="688">
        <f t="shared" si="3"/>
        <v>0</v>
      </c>
      <c r="Q16" s="687">
        <f t="shared" si="4"/>
        <v>524.20000000000005</v>
      </c>
      <c r="R16" s="681"/>
      <c r="S16" s="687">
        <f t="shared" si="5"/>
        <v>0</v>
      </c>
      <c r="T16" s="681"/>
      <c r="U16" s="687">
        <f t="shared" si="6"/>
        <v>-524.20000000000005</v>
      </c>
      <c r="V16" s="688">
        <f t="shared" si="7"/>
        <v>0</v>
      </c>
      <c r="W16" s="683">
        <v>180.5</v>
      </c>
      <c r="X16" s="681"/>
      <c r="Y16" s="681"/>
      <c r="Z16" s="681"/>
      <c r="AA16" s="687">
        <f t="shared" si="8"/>
        <v>-180.5</v>
      </c>
      <c r="AB16" s="688">
        <f t="shared" si="9"/>
        <v>0</v>
      </c>
      <c r="AC16" s="683">
        <v>162.9</v>
      </c>
      <c r="AD16" s="681"/>
      <c r="AE16" s="681"/>
      <c r="AF16" s="681"/>
      <c r="AG16" s="687">
        <f t="shared" si="10"/>
        <v>-162.9</v>
      </c>
      <c r="AH16" s="688">
        <f t="shared" si="11"/>
        <v>0</v>
      </c>
      <c r="AI16" s="683">
        <v>180.8</v>
      </c>
      <c r="AJ16" s="681"/>
      <c r="AK16" s="681"/>
      <c r="AL16" s="681"/>
      <c r="AM16" s="687">
        <f t="shared" si="12"/>
        <v>-180.8</v>
      </c>
      <c r="AN16" s="688">
        <f t="shared" si="13"/>
        <v>0</v>
      </c>
      <c r="AO16" s="687">
        <f t="shared" si="14"/>
        <v>459.1</v>
      </c>
      <c r="AP16" s="681"/>
      <c r="AQ16" s="687">
        <f t="shared" si="15"/>
        <v>0</v>
      </c>
      <c r="AR16" s="681"/>
      <c r="AS16" s="687">
        <f t="shared" si="16"/>
        <v>-459.1</v>
      </c>
      <c r="AT16" s="688">
        <f t="shared" si="17"/>
        <v>0</v>
      </c>
      <c r="AU16" s="683">
        <v>97.8</v>
      </c>
      <c r="AV16" s="681"/>
      <c r="AW16" s="681"/>
      <c r="AX16" s="681"/>
      <c r="AY16" s="687">
        <f t="shared" si="18"/>
        <v>-97.8</v>
      </c>
      <c r="AZ16" s="688">
        <f t="shared" si="19"/>
        <v>0</v>
      </c>
      <c r="BA16" s="683">
        <v>181.9</v>
      </c>
      <c r="BB16" s="681"/>
      <c r="BC16" s="681"/>
      <c r="BD16" s="681"/>
      <c r="BE16" s="687">
        <f t="shared" si="20"/>
        <v>-181.9</v>
      </c>
      <c r="BF16" s="688">
        <f t="shared" si="21"/>
        <v>0</v>
      </c>
      <c r="BG16" s="683">
        <v>179.4</v>
      </c>
      <c r="BH16" s="681"/>
      <c r="BI16" s="681"/>
      <c r="BJ16" s="681"/>
      <c r="BK16" s="687">
        <f t="shared" si="22"/>
        <v>-179.4</v>
      </c>
      <c r="BL16" s="688">
        <f t="shared" si="23"/>
        <v>0</v>
      </c>
      <c r="BM16" s="687">
        <f t="shared" si="24"/>
        <v>547.09999999999991</v>
      </c>
      <c r="BN16" s="681"/>
      <c r="BO16" s="687">
        <f t="shared" si="25"/>
        <v>0</v>
      </c>
      <c r="BP16" s="681"/>
      <c r="BQ16" s="687">
        <f t="shared" si="26"/>
        <v>-547.09999999999991</v>
      </c>
      <c r="BR16" s="688">
        <f t="shared" si="27"/>
        <v>0</v>
      </c>
      <c r="BS16" s="683">
        <v>185.6</v>
      </c>
      <c r="BT16" s="681"/>
      <c r="BU16" s="681"/>
      <c r="BV16" s="681"/>
      <c r="BW16" s="687">
        <f t="shared" si="28"/>
        <v>-185.6</v>
      </c>
      <c r="BX16" s="688">
        <f t="shared" si="29"/>
        <v>0</v>
      </c>
      <c r="BY16" s="683">
        <v>185.2</v>
      </c>
      <c r="BZ16" s="681"/>
      <c r="CA16" s="681"/>
      <c r="CB16" s="681"/>
      <c r="CC16" s="687">
        <f t="shared" si="30"/>
        <v>-185.2</v>
      </c>
      <c r="CD16" s="688">
        <f t="shared" si="31"/>
        <v>0</v>
      </c>
      <c r="CE16" s="683">
        <v>176.3</v>
      </c>
      <c r="CF16" s="681"/>
      <c r="CG16" s="681"/>
      <c r="CH16" s="681"/>
      <c r="CI16" s="687">
        <f t="shared" si="32"/>
        <v>-176.3</v>
      </c>
      <c r="CJ16" s="688">
        <f t="shared" si="33"/>
        <v>0</v>
      </c>
      <c r="CK16" s="687">
        <f t="shared" si="34"/>
        <v>487.1</v>
      </c>
      <c r="CL16" s="681"/>
      <c r="CM16" s="687">
        <f t="shared" si="35"/>
        <v>0</v>
      </c>
      <c r="CN16" s="681"/>
      <c r="CO16" s="687">
        <f t="shared" si="36"/>
        <v>-487.1</v>
      </c>
      <c r="CP16" s="688">
        <f t="shared" si="37"/>
        <v>0</v>
      </c>
      <c r="CQ16" s="683">
        <v>126.5</v>
      </c>
      <c r="CR16" s="681"/>
      <c r="CS16" s="681"/>
      <c r="CT16" s="681"/>
      <c r="CU16" s="687">
        <f t="shared" si="38"/>
        <v>-126.5</v>
      </c>
      <c r="CV16" s="688">
        <f t="shared" si="39"/>
        <v>0</v>
      </c>
      <c r="CW16" s="683">
        <v>177.3</v>
      </c>
      <c r="CX16" s="681"/>
      <c r="CY16" s="681"/>
      <c r="CZ16" s="681"/>
      <c r="DA16" s="687">
        <f t="shared" si="40"/>
        <v>-177.3</v>
      </c>
      <c r="DB16" s="688">
        <f t="shared" si="41"/>
        <v>0</v>
      </c>
      <c r="DC16" s="683">
        <v>183.3</v>
      </c>
      <c r="DD16" s="681"/>
      <c r="DE16" s="681"/>
      <c r="DF16" s="681"/>
      <c r="DG16" s="687">
        <f t="shared" si="42"/>
        <v>-183.3</v>
      </c>
      <c r="DH16" s="688">
        <f t="shared" si="43"/>
        <v>0</v>
      </c>
    </row>
    <row r="17" spans="2:112" s="30" customFormat="1" ht="20.100000000000001" customHeight="1">
      <c r="B17" s="65" t="s">
        <v>1190</v>
      </c>
      <c r="C17" s="800" t="s">
        <v>1504</v>
      </c>
      <c r="D17" s="787" t="s">
        <v>2744</v>
      </c>
      <c r="E17" s="528">
        <v>100330551</v>
      </c>
      <c r="F17" s="528"/>
      <c r="G17" s="529"/>
      <c r="H17" s="530"/>
      <c r="I17" s="530"/>
      <c r="J17" s="71" t="s">
        <v>883</v>
      </c>
      <c r="K17" s="687">
        <f t="shared" si="0"/>
        <v>10.8</v>
      </c>
      <c r="L17" s="681"/>
      <c r="M17" s="687">
        <f t="shared" si="1"/>
        <v>0</v>
      </c>
      <c r="N17" s="681"/>
      <c r="O17" s="687">
        <f t="shared" si="2"/>
        <v>-10.8</v>
      </c>
      <c r="P17" s="688">
        <f t="shared" si="3"/>
        <v>0</v>
      </c>
      <c r="Q17" s="687">
        <f t="shared" si="4"/>
        <v>2.7</v>
      </c>
      <c r="R17" s="681"/>
      <c r="S17" s="687">
        <f t="shared" si="5"/>
        <v>0</v>
      </c>
      <c r="T17" s="681"/>
      <c r="U17" s="687">
        <f t="shared" si="6"/>
        <v>-2.7</v>
      </c>
      <c r="V17" s="688">
        <f t="shared" si="7"/>
        <v>0</v>
      </c>
      <c r="W17" s="683">
        <v>0.9</v>
      </c>
      <c r="X17" s="681"/>
      <c r="Y17" s="681"/>
      <c r="Z17" s="681"/>
      <c r="AA17" s="687">
        <f t="shared" si="8"/>
        <v>-0.9</v>
      </c>
      <c r="AB17" s="688">
        <f t="shared" si="9"/>
        <v>0</v>
      </c>
      <c r="AC17" s="683">
        <v>0.9</v>
      </c>
      <c r="AD17" s="681"/>
      <c r="AE17" s="681"/>
      <c r="AF17" s="681"/>
      <c r="AG17" s="687">
        <f t="shared" si="10"/>
        <v>-0.9</v>
      </c>
      <c r="AH17" s="688">
        <f t="shared" si="11"/>
        <v>0</v>
      </c>
      <c r="AI17" s="683">
        <v>0.9</v>
      </c>
      <c r="AJ17" s="681"/>
      <c r="AK17" s="681"/>
      <c r="AL17" s="681"/>
      <c r="AM17" s="687">
        <f t="shared" si="12"/>
        <v>-0.9</v>
      </c>
      <c r="AN17" s="688">
        <f t="shared" si="13"/>
        <v>0</v>
      </c>
      <c r="AO17" s="687">
        <f t="shared" si="14"/>
        <v>2.7</v>
      </c>
      <c r="AP17" s="681"/>
      <c r="AQ17" s="687">
        <f t="shared" si="15"/>
        <v>0</v>
      </c>
      <c r="AR17" s="681"/>
      <c r="AS17" s="687">
        <f t="shared" si="16"/>
        <v>-2.7</v>
      </c>
      <c r="AT17" s="688">
        <f t="shared" si="17"/>
        <v>0</v>
      </c>
      <c r="AU17" s="683">
        <v>0.9</v>
      </c>
      <c r="AV17" s="681"/>
      <c r="AW17" s="681"/>
      <c r="AX17" s="681"/>
      <c r="AY17" s="687">
        <f t="shared" si="18"/>
        <v>-0.9</v>
      </c>
      <c r="AZ17" s="688">
        <f t="shared" si="19"/>
        <v>0</v>
      </c>
      <c r="BA17" s="683">
        <v>0.9</v>
      </c>
      <c r="BB17" s="681"/>
      <c r="BC17" s="681"/>
      <c r="BD17" s="681"/>
      <c r="BE17" s="687">
        <f t="shared" si="20"/>
        <v>-0.9</v>
      </c>
      <c r="BF17" s="688">
        <f t="shared" si="21"/>
        <v>0</v>
      </c>
      <c r="BG17" s="683">
        <v>0.9</v>
      </c>
      <c r="BH17" s="681"/>
      <c r="BI17" s="681"/>
      <c r="BJ17" s="681"/>
      <c r="BK17" s="687">
        <f t="shared" si="22"/>
        <v>-0.9</v>
      </c>
      <c r="BL17" s="688">
        <f t="shared" si="23"/>
        <v>0</v>
      </c>
      <c r="BM17" s="687">
        <f t="shared" si="24"/>
        <v>2.7</v>
      </c>
      <c r="BN17" s="681"/>
      <c r="BO17" s="687">
        <f t="shared" si="25"/>
        <v>0</v>
      </c>
      <c r="BP17" s="681"/>
      <c r="BQ17" s="687">
        <f t="shared" si="26"/>
        <v>-2.7</v>
      </c>
      <c r="BR17" s="688">
        <f t="shared" si="27"/>
        <v>0</v>
      </c>
      <c r="BS17" s="683">
        <v>0.9</v>
      </c>
      <c r="BT17" s="681"/>
      <c r="BU17" s="681"/>
      <c r="BV17" s="681"/>
      <c r="BW17" s="687">
        <f t="shared" si="28"/>
        <v>-0.9</v>
      </c>
      <c r="BX17" s="688">
        <f t="shared" si="29"/>
        <v>0</v>
      </c>
      <c r="BY17" s="683">
        <v>0.9</v>
      </c>
      <c r="BZ17" s="681"/>
      <c r="CA17" s="681"/>
      <c r="CB17" s="681"/>
      <c r="CC17" s="687">
        <f t="shared" si="30"/>
        <v>-0.9</v>
      </c>
      <c r="CD17" s="688">
        <f t="shared" si="31"/>
        <v>0</v>
      </c>
      <c r="CE17" s="683">
        <v>0.9</v>
      </c>
      <c r="CF17" s="681"/>
      <c r="CG17" s="681"/>
      <c r="CH17" s="681"/>
      <c r="CI17" s="687">
        <f t="shared" si="32"/>
        <v>-0.9</v>
      </c>
      <c r="CJ17" s="688">
        <f t="shared" si="33"/>
        <v>0</v>
      </c>
      <c r="CK17" s="687">
        <f t="shared" si="34"/>
        <v>2.7</v>
      </c>
      <c r="CL17" s="681"/>
      <c r="CM17" s="687">
        <f t="shared" si="35"/>
        <v>0</v>
      </c>
      <c r="CN17" s="681"/>
      <c r="CO17" s="687">
        <f t="shared" si="36"/>
        <v>-2.7</v>
      </c>
      <c r="CP17" s="688">
        <f t="shared" si="37"/>
        <v>0</v>
      </c>
      <c r="CQ17" s="683">
        <v>0.9</v>
      </c>
      <c r="CR17" s="681"/>
      <c r="CS17" s="681"/>
      <c r="CT17" s="681"/>
      <c r="CU17" s="687">
        <f t="shared" si="38"/>
        <v>-0.9</v>
      </c>
      <c r="CV17" s="688">
        <f t="shared" si="39"/>
        <v>0</v>
      </c>
      <c r="CW17" s="683">
        <v>0.9</v>
      </c>
      <c r="CX17" s="681"/>
      <c r="CY17" s="681"/>
      <c r="CZ17" s="681"/>
      <c r="DA17" s="687">
        <f t="shared" si="40"/>
        <v>-0.9</v>
      </c>
      <c r="DB17" s="688">
        <f t="shared" si="41"/>
        <v>0</v>
      </c>
      <c r="DC17" s="683">
        <v>0.9</v>
      </c>
      <c r="DD17" s="681"/>
      <c r="DE17" s="681"/>
      <c r="DF17" s="681"/>
      <c r="DG17" s="687">
        <f t="shared" si="42"/>
        <v>-0.9</v>
      </c>
      <c r="DH17" s="688">
        <f t="shared" si="43"/>
        <v>0</v>
      </c>
    </row>
    <row r="18" spans="2:112" s="30" customFormat="1" ht="20.100000000000001" customHeight="1">
      <c r="B18" s="65" t="s">
        <v>1195</v>
      </c>
      <c r="C18" s="766"/>
      <c r="D18" s="766"/>
      <c r="E18" s="528">
        <v>100330552</v>
      </c>
      <c r="F18" s="528"/>
      <c r="G18" s="529"/>
      <c r="H18" s="530"/>
      <c r="I18" s="530"/>
      <c r="J18" s="727" t="s">
        <v>889</v>
      </c>
      <c r="K18" s="687">
        <f t="shared" si="0"/>
        <v>12</v>
      </c>
      <c r="L18" s="681"/>
      <c r="M18" s="687">
        <f t="shared" si="1"/>
        <v>0</v>
      </c>
      <c r="N18" s="681"/>
      <c r="O18" s="687">
        <f t="shared" si="2"/>
        <v>-12</v>
      </c>
      <c r="P18" s="688">
        <f t="shared" si="3"/>
        <v>0</v>
      </c>
      <c r="Q18" s="687">
        <f t="shared" si="4"/>
        <v>3</v>
      </c>
      <c r="R18" s="681"/>
      <c r="S18" s="687">
        <f t="shared" si="5"/>
        <v>0</v>
      </c>
      <c r="T18" s="681"/>
      <c r="U18" s="687">
        <f t="shared" si="6"/>
        <v>-3</v>
      </c>
      <c r="V18" s="688">
        <f t="shared" si="7"/>
        <v>0</v>
      </c>
      <c r="W18" s="683">
        <v>1</v>
      </c>
      <c r="X18" s="681"/>
      <c r="Y18" s="681"/>
      <c r="Z18" s="681"/>
      <c r="AA18" s="687">
        <f t="shared" si="8"/>
        <v>-1</v>
      </c>
      <c r="AB18" s="688">
        <f t="shared" si="9"/>
        <v>0</v>
      </c>
      <c r="AC18" s="683">
        <v>1</v>
      </c>
      <c r="AD18" s="681"/>
      <c r="AE18" s="681"/>
      <c r="AF18" s="681"/>
      <c r="AG18" s="687">
        <f t="shared" si="10"/>
        <v>-1</v>
      </c>
      <c r="AH18" s="688">
        <f t="shared" si="11"/>
        <v>0</v>
      </c>
      <c r="AI18" s="683">
        <v>1</v>
      </c>
      <c r="AJ18" s="681"/>
      <c r="AK18" s="681"/>
      <c r="AL18" s="681"/>
      <c r="AM18" s="687">
        <f t="shared" si="12"/>
        <v>-1</v>
      </c>
      <c r="AN18" s="688">
        <f t="shared" si="13"/>
        <v>0</v>
      </c>
      <c r="AO18" s="687">
        <f t="shared" si="14"/>
        <v>3</v>
      </c>
      <c r="AP18" s="681"/>
      <c r="AQ18" s="687">
        <f t="shared" si="15"/>
        <v>0</v>
      </c>
      <c r="AR18" s="681"/>
      <c r="AS18" s="687">
        <f t="shared" si="16"/>
        <v>-3</v>
      </c>
      <c r="AT18" s="688">
        <f t="shared" si="17"/>
        <v>0</v>
      </c>
      <c r="AU18" s="683">
        <v>1</v>
      </c>
      <c r="AV18" s="681"/>
      <c r="AW18" s="681"/>
      <c r="AX18" s="681"/>
      <c r="AY18" s="687">
        <f t="shared" si="18"/>
        <v>-1</v>
      </c>
      <c r="AZ18" s="688">
        <f t="shared" si="19"/>
        <v>0</v>
      </c>
      <c r="BA18" s="683">
        <v>1</v>
      </c>
      <c r="BB18" s="681"/>
      <c r="BC18" s="681"/>
      <c r="BD18" s="681"/>
      <c r="BE18" s="687">
        <f t="shared" si="20"/>
        <v>-1</v>
      </c>
      <c r="BF18" s="688">
        <f t="shared" si="21"/>
        <v>0</v>
      </c>
      <c r="BG18" s="683">
        <v>1</v>
      </c>
      <c r="BH18" s="681"/>
      <c r="BI18" s="681"/>
      <c r="BJ18" s="681"/>
      <c r="BK18" s="687">
        <f t="shared" si="22"/>
        <v>-1</v>
      </c>
      <c r="BL18" s="688">
        <f t="shared" si="23"/>
        <v>0</v>
      </c>
      <c r="BM18" s="687">
        <f t="shared" si="24"/>
        <v>3</v>
      </c>
      <c r="BN18" s="681"/>
      <c r="BO18" s="687">
        <f t="shared" si="25"/>
        <v>0</v>
      </c>
      <c r="BP18" s="681"/>
      <c r="BQ18" s="687">
        <f t="shared" si="26"/>
        <v>-3</v>
      </c>
      <c r="BR18" s="688">
        <f t="shared" si="27"/>
        <v>0</v>
      </c>
      <c r="BS18" s="683">
        <v>1</v>
      </c>
      <c r="BT18" s="681"/>
      <c r="BU18" s="681"/>
      <c r="BV18" s="681"/>
      <c r="BW18" s="687">
        <f t="shared" si="28"/>
        <v>-1</v>
      </c>
      <c r="BX18" s="688">
        <f t="shared" si="29"/>
        <v>0</v>
      </c>
      <c r="BY18" s="683">
        <v>1</v>
      </c>
      <c r="BZ18" s="681"/>
      <c r="CA18" s="681"/>
      <c r="CB18" s="681"/>
      <c r="CC18" s="687">
        <f t="shared" si="30"/>
        <v>-1</v>
      </c>
      <c r="CD18" s="688">
        <f t="shared" si="31"/>
        <v>0</v>
      </c>
      <c r="CE18" s="683">
        <v>1</v>
      </c>
      <c r="CF18" s="681"/>
      <c r="CG18" s="681"/>
      <c r="CH18" s="681"/>
      <c r="CI18" s="687">
        <f t="shared" si="32"/>
        <v>-1</v>
      </c>
      <c r="CJ18" s="688">
        <f t="shared" si="33"/>
        <v>0</v>
      </c>
      <c r="CK18" s="687">
        <f t="shared" si="34"/>
        <v>3</v>
      </c>
      <c r="CL18" s="681"/>
      <c r="CM18" s="687">
        <f t="shared" si="35"/>
        <v>0</v>
      </c>
      <c r="CN18" s="681"/>
      <c r="CO18" s="687">
        <f t="shared" si="36"/>
        <v>-3</v>
      </c>
      <c r="CP18" s="688">
        <f t="shared" si="37"/>
        <v>0</v>
      </c>
      <c r="CQ18" s="683">
        <v>1</v>
      </c>
      <c r="CR18" s="681"/>
      <c r="CS18" s="681"/>
      <c r="CT18" s="681"/>
      <c r="CU18" s="687">
        <f t="shared" si="38"/>
        <v>-1</v>
      </c>
      <c r="CV18" s="688">
        <f t="shared" si="39"/>
        <v>0</v>
      </c>
      <c r="CW18" s="683">
        <v>1</v>
      </c>
      <c r="CX18" s="681"/>
      <c r="CY18" s="681"/>
      <c r="CZ18" s="681"/>
      <c r="DA18" s="687">
        <f t="shared" si="40"/>
        <v>-1</v>
      </c>
      <c r="DB18" s="688">
        <f t="shared" si="41"/>
        <v>0</v>
      </c>
      <c r="DC18" s="683">
        <v>1</v>
      </c>
      <c r="DD18" s="681"/>
      <c r="DE18" s="681"/>
      <c r="DF18" s="681"/>
      <c r="DG18" s="687">
        <f t="shared" si="42"/>
        <v>-1</v>
      </c>
      <c r="DH18" s="688">
        <f t="shared" si="43"/>
        <v>0</v>
      </c>
    </row>
    <row r="19" spans="2:112" s="30" customFormat="1" ht="20.100000000000001" customHeight="1">
      <c r="B19" s="65" t="s">
        <v>1201</v>
      </c>
      <c r="C19" s="650"/>
      <c r="D19" s="633" t="s">
        <v>873</v>
      </c>
      <c r="E19" s="528"/>
      <c r="F19" s="528"/>
      <c r="G19" s="529"/>
      <c r="H19" s="530"/>
      <c r="I19" s="530"/>
      <c r="J19" s="727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681"/>
      <c r="AB19" s="681"/>
      <c r="AC19" s="681"/>
      <c r="AD19" s="681"/>
      <c r="AE19" s="681"/>
      <c r="AF19" s="681"/>
      <c r="AG19" s="681"/>
      <c r="AH19" s="681"/>
      <c r="AI19" s="681"/>
      <c r="AJ19" s="681"/>
      <c r="AK19" s="681"/>
      <c r="AL19" s="681"/>
      <c r="AM19" s="681"/>
      <c r="AN19" s="681"/>
      <c r="AO19" s="681"/>
      <c r="AP19" s="681"/>
      <c r="AQ19" s="681"/>
      <c r="AR19" s="681"/>
      <c r="AS19" s="681"/>
      <c r="AT19" s="681"/>
      <c r="AU19" s="681"/>
      <c r="AV19" s="681"/>
      <c r="AW19" s="681"/>
      <c r="AX19" s="681"/>
      <c r="AY19" s="681"/>
      <c r="AZ19" s="681"/>
      <c r="BA19" s="681"/>
      <c r="BB19" s="681"/>
      <c r="BC19" s="681"/>
      <c r="BD19" s="681"/>
      <c r="BE19" s="681"/>
      <c r="BF19" s="681"/>
      <c r="BG19" s="681"/>
      <c r="BH19" s="681"/>
      <c r="BI19" s="681"/>
      <c r="BJ19" s="681"/>
      <c r="BK19" s="681"/>
      <c r="BL19" s="681"/>
      <c r="BM19" s="681"/>
      <c r="BN19" s="681"/>
      <c r="BO19" s="681"/>
      <c r="BP19" s="681"/>
      <c r="BQ19" s="681"/>
      <c r="BR19" s="681"/>
      <c r="BS19" s="681"/>
      <c r="BT19" s="681"/>
      <c r="BU19" s="681"/>
      <c r="BV19" s="681"/>
      <c r="BW19" s="681"/>
      <c r="BX19" s="681"/>
      <c r="BY19" s="681"/>
      <c r="BZ19" s="681"/>
      <c r="CA19" s="681"/>
      <c r="CB19" s="681"/>
      <c r="CC19" s="681"/>
      <c r="CD19" s="681"/>
      <c r="CE19" s="681"/>
      <c r="CF19" s="681"/>
      <c r="CG19" s="681"/>
      <c r="CH19" s="681"/>
      <c r="CI19" s="681"/>
      <c r="CJ19" s="681"/>
      <c r="CK19" s="681"/>
      <c r="CL19" s="681"/>
      <c r="CM19" s="681"/>
      <c r="CN19" s="681"/>
      <c r="CO19" s="681"/>
      <c r="CP19" s="681"/>
      <c r="CQ19" s="681"/>
      <c r="CR19" s="681"/>
      <c r="CS19" s="681"/>
      <c r="CT19" s="681"/>
      <c r="CU19" s="681"/>
      <c r="CV19" s="681"/>
      <c r="CW19" s="681"/>
      <c r="CX19" s="681"/>
      <c r="CY19" s="681"/>
      <c r="CZ19" s="681"/>
      <c r="DA19" s="681"/>
      <c r="DB19" s="681"/>
      <c r="DC19" s="681"/>
      <c r="DD19" s="681"/>
      <c r="DE19" s="681"/>
      <c r="DF19" s="681"/>
      <c r="DG19" s="681"/>
      <c r="DH19" s="681"/>
    </row>
    <row r="20" spans="2:112" s="30" customFormat="1" ht="20.100000000000001" customHeight="1">
      <c r="B20" s="65" t="s">
        <v>1204</v>
      </c>
      <c r="C20" s="650"/>
      <c r="D20" s="833" t="s">
        <v>2745</v>
      </c>
      <c r="E20" s="528">
        <v>100330571</v>
      </c>
      <c r="F20" s="528"/>
      <c r="G20" s="529"/>
      <c r="H20" s="530"/>
      <c r="I20" s="530"/>
      <c r="J20" s="71" t="s">
        <v>883</v>
      </c>
      <c r="K20" s="687">
        <f t="shared" ref="K20:K26" si="44">Q20+AO20+BM20+CK20</f>
        <v>17.599999999999998</v>
      </c>
      <c r="L20" s="681"/>
      <c r="M20" s="687">
        <f t="shared" ref="M20:M26" si="45">S20+AQ20+BO20+CM20</f>
        <v>0</v>
      </c>
      <c r="N20" s="681"/>
      <c r="O20" s="687">
        <f t="shared" ref="O20:O26" si="46">IFERROR(M20-K20,"-")</f>
        <v>-17.599999999999998</v>
      </c>
      <c r="P20" s="688">
        <f t="shared" ref="P20:P26" si="47">IFERROR(M20/K20,"-")</f>
        <v>0</v>
      </c>
      <c r="Q20" s="687">
        <f t="shared" ref="Q20:Q26" si="48">W20+AC20+AI20</f>
        <v>5.3</v>
      </c>
      <c r="R20" s="681"/>
      <c r="S20" s="687">
        <f t="shared" ref="S20:S26" si="49">Y20+AE20+AK20</f>
        <v>0</v>
      </c>
      <c r="T20" s="681"/>
      <c r="U20" s="687">
        <f t="shared" ref="U20:U26" si="50">IFERROR(S20-Q20,"-")</f>
        <v>-5.3</v>
      </c>
      <c r="V20" s="688">
        <f t="shared" ref="V20:V26" si="51">IFERROR(S20/Q20,"-")</f>
        <v>0</v>
      </c>
      <c r="W20" s="683">
        <v>1.9</v>
      </c>
      <c r="X20" s="681"/>
      <c r="Y20" s="681"/>
      <c r="Z20" s="681"/>
      <c r="AA20" s="687">
        <f t="shared" ref="AA20:AA26" si="52">IFERROR(Y20-W20,"-")</f>
        <v>-1.9</v>
      </c>
      <c r="AB20" s="688">
        <f t="shared" ref="AB20:AB26" si="53">IFERROR(Y20/W20,"-")</f>
        <v>0</v>
      </c>
      <c r="AC20" s="683">
        <v>1.7</v>
      </c>
      <c r="AD20" s="681"/>
      <c r="AE20" s="681"/>
      <c r="AF20" s="681"/>
      <c r="AG20" s="687">
        <f t="shared" ref="AG20:AG26" si="54">IFERROR(AE20-AC20,"-")</f>
        <v>-1.7</v>
      </c>
      <c r="AH20" s="688">
        <f t="shared" ref="AH20:AH26" si="55">IFERROR(AE20/AC20,"-")</f>
        <v>0</v>
      </c>
      <c r="AI20" s="683">
        <v>1.7</v>
      </c>
      <c r="AJ20" s="681"/>
      <c r="AK20" s="681"/>
      <c r="AL20" s="681"/>
      <c r="AM20" s="687">
        <f t="shared" ref="AM20:AM26" si="56">IFERROR(AK20-AI20,"-")</f>
        <v>-1.7</v>
      </c>
      <c r="AN20" s="688">
        <f t="shared" ref="AN20:AN26" si="57">IFERROR(AK20/AI20,"-")</f>
        <v>0</v>
      </c>
      <c r="AO20" s="687">
        <f t="shared" ref="AO20:AO26" si="58">AU20+BA20+BG20</f>
        <v>3.5999999999999996</v>
      </c>
      <c r="AP20" s="681"/>
      <c r="AQ20" s="687">
        <f t="shared" ref="AQ20:AQ26" si="59">AW20+BC20+BI20</f>
        <v>0</v>
      </c>
      <c r="AR20" s="681"/>
      <c r="AS20" s="687">
        <f t="shared" ref="AS20:AS26" si="60">IFERROR(AQ20-AO20,"-")</f>
        <v>-3.5999999999999996</v>
      </c>
      <c r="AT20" s="688">
        <f t="shared" ref="AT20:AT26" si="61">IFERROR(AQ20/AO20,"-")</f>
        <v>0</v>
      </c>
      <c r="AU20" s="683">
        <v>1.3</v>
      </c>
      <c r="AV20" s="681"/>
      <c r="AW20" s="681"/>
      <c r="AX20" s="681"/>
      <c r="AY20" s="687">
        <f t="shared" ref="AY20:AY26" si="62">IFERROR(AW20-AU20,"-")</f>
        <v>-1.3</v>
      </c>
      <c r="AZ20" s="688">
        <f t="shared" ref="AZ20:AZ26" si="63">IFERROR(AW20/AU20,"-")</f>
        <v>0</v>
      </c>
      <c r="BA20" s="683">
        <v>1</v>
      </c>
      <c r="BB20" s="681"/>
      <c r="BC20" s="681"/>
      <c r="BD20" s="681"/>
      <c r="BE20" s="687">
        <f t="shared" ref="BE20:BE26" si="64">IFERROR(BC20-BA20,"-")</f>
        <v>-1</v>
      </c>
      <c r="BF20" s="688">
        <f t="shared" ref="BF20:BF26" si="65">IFERROR(BC20/BA20,"-")</f>
        <v>0</v>
      </c>
      <c r="BG20" s="683">
        <v>1.3</v>
      </c>
      <c r="BH20" s="681"/>
      <c r="BI20" s="681"/>
      <c r="BJ20" s="681"/>
      <c r="BK20" s="687">
        <f t="shared" ref="BK20:BK26" si="66">IFERROR(BI20-BG20,"-")</f>
        <v>-1.3</v>
      </c>
      <c r="BL20" s="688">
        <f t="shared" ref="BL20:BL26" si="67">IFERROR(BI20/BG20,"-")</f>
        <v>0</v>
      </c>
      <c r="BM20" s="687">
        <f t="shared" ref="BM20:BM26" si="68">BS20+BY20+CE20</f>
        <v>3.3</v>
      </c>
      <c r="BN20" s="681"/>
      <c r="BO20" s="687">
        <f t="shared" ref="BO20:BO26" si="69">BU20+CA20+CG20</f>
        <v>0</v>
      </c>
      <c r="BP20" s="681"/>
      <c r="BQ20" s="687">
        <f t="shared" ref="BQ20:BQ26" si="70">IFERROR(BO20-BM20,"-")</f>
        <v>-3.3</v>
      </c>
      <c r="BR20" s="688">
        <f t="shared" ref="BR20:BR26" si="71">IFERROR(BO20/BM20,"-")</f>
        <v>0</v>
      </c>
      <c r="BS20" s="683">
        <v>0.9</v>
      </c>
      <c r="BT20" s="681"/>
      <c r="BU20" s="681"/>
      <c r="BV20" s="681"/>
      <c r="BW20" s="687">
        <f t="shared" ref="BW20:BW26" si="72">IFERROR(BU20-BS20,"-")</f>
        <v>-0.9</v>
      </c>
      <c r="BX20" s="688">
        <f t="shared" ref="BX20:BX26" si="73">IFERROR(BU20/BS20,"-")</f>
        <v>0</v>
      </c>
      <c r="BY20" s="683">
        <v>1.2</v>
      </c>
      <c r="BZ20" s="681"/>
      <c r="CA20" s="681"/>
      <c r="CB20" s="681"/>
      <c r="CC20" s="687">
        <f t="shared" ref="CC20:CC26" si="74">IFERROR(CA20-BY20,"-")</f>
        <v>-1.2</v>
      </c>
      <c r="CD20" s="688">
        <f t="shared" ref="CD20:CD26" si="75">IFERROR(CA20/BY20,"-")</f>
        <v>0</v>
      </c>
      <c r="CE20" s="683">
        <v>1.2</v>
      </c>
      <c r="CF20" s="681"/>
      <c r="CG20" s="681"/>
      <c r="CH20" s="681"/>
      <c r="CI20" s="687">
        <f t="shared" ref="CI20:CI26" si="76">IFERROR(CG20-CE20,"-")</f>
        <v>-1.2</v>
      </c>
      <c r="CJ20" s="688">
        <f t="shared" ref="CJ20:CJ26" si="77">IFERROR(CG20/CE20,"-")</f>
        <v>0</v>
      </c>
      <c r="CK20" s="687">
        <f t="shared" ref="CK20:CK26" si="78">CQ20+CW20+DC20</f>
        <v>5.3999999999999995</v>
      </c>
      <c r="CL20" s="681"/>
      <c r="CM20" s="687">
        <f t="shared" ref="CM20:CM26" si="79">CS20+CY20+DE20</f>
        <v>0</v>
      </c>
      <c r="CN20" s="681"/>
      <c r="CO20" s="687">
        <f t="shared" ref="CO20:CO26" si="80">IFERROR(CM20-CK20,"-")</f>
        <v>-5.3999999999999995</v>
      </c>
      <c r="CP20" s="688">
        <f t="shared" ref="CP20:CP26" si="81">IFERROR(CM20/CK20,"-")</f>
        <v>0</v>
      </c>
      <c r="CQ20" s="683">
        <v>1.7</v>
      </c>
      <c r="CR20" s="681"/>
      <c r="CS20" s="681"/>
      <c r="CT20" s="681"/>
      <c r="CU20" s="687">
        <f t="shared" ref="CU20:CU26" si="82">IFERROR(CS20-CQ20,"-")</f>
        <v>-1.7</v>
      </c>
      <c r="CV20" s="688">
        <f t="shared" ref="CV20:CV26" si="83">IFERROR(CS20/CQ20,"-")</f>
        <v>0</v>
      </c>
      <c r="CW20" s="683">
        <v>1.9</v>
      </c>
      <c r="CX20" s="681"/>
      <c r="CY20" s="681"/>
      <c r="CZ20" s="681"/>
      <c r="DA20" s="687">
        <f t="shared" ref="DA20:DA26" si="84">IFERROR(CY20-CW20,"-")</f>
        <v>-1.9</v>
      </c>
      <c r="DB20" s="688">
        <f t="shared" ref="DB20:DB26" si="85">IFERROR(CY20/CW20,"-")</f>
        <v>0</v>
      </c>
      <c r="DC20" s="683">
        <v>1.8</v>
      </c>
      <c r="DD20" s="681"/>
      <c r="DE20" s="681"/>
      <c r="DF20" s="681"/>
      <c r="DG20" s="687">
        <f t="shared" ref="DG20:DG26" si="86">IFERROR(DE20-DC20,"-")</f>
        <v>-1.8</v>
      </c>
      <c r="DH20" s="688">
        <f t="shared" ref="DH20:DH26" si="87">IFERROR(DE20/DC20,"-")</f>
        <v>0</v>
      </c>
    </row>
    <row r="21" spans="2:112" s="30" customFormat="1" ht="20.100000000000001" customHeight="1">
      <c r="B21" s="65" t="s">
        <v>1207</v>
      </c>
      <c r="C21" s="650"/>
      <c r="D21" s="766"/>
      <c r="E21" s="528">
        <v>100330572</v>
      </c>
      <c r="F21" s="528"/>
      <c r="G21" s="529"/>
      <c r="H21" s="530"/>
      <c r="I21" s="530"/>
      <c r="J21" s="727" t="s">
        <v>889</v>
      </c>
      <c r="K21" s="687">
        <f t="shared" si="44"/>
        <v>21.6</v>
      </c>
      <c r="L21" s="681"/>
      <c r="M21" s="687">
        <f t="shared" si="45"/>
        <v>0</v>
      </c>
      <c r="N21" s="681"/>
      <c r="O21" s="687">
        <f t="shared" si="46"/>
        <v>-21.6</v>
      </c>
      <c r="P21" s="688">
        <f t="shared" si="47"/>
        <v>0</v>
      </c>
      <c r="Q21" s="687">
        <f t="shared" si="48"/>
        <v>6.5</v>
      </c>
      <c r="R21" s="681"/>
      <c r="S21" s="687">
        <f t="shared" si="49"/>
        <v>0</v>
      </c>
      <c r="T21" s="681"/>
      <c r="U21" s="687">
        <f t="shared" si="50"/>
        <v>-6.5</v>
      </c>
      <c r="V21" s="688">
        <f t="shared" si="51"/>
        <v>0</v>
      </c>
      <c r="W21" s="683">
        <v>2.2999999999999998</v>
      </c>
      <c r="X21" s="681"/>
      <c r="Y21" s="681"/>
      <c r="Z21" s="681"/>
      <c r="AA21" s="687">
        <f t="shared" si="52"/>
        <v>-2.2999999999999998</v>
      </c>
      <c r="AB21" s="688">
        <f t="shared" si="53"/>
        <v>0</v>
      </c>
      <c r="AC21" s="683">
        <v>2.1</v>
      </c>
      <c r="AD21" s="681"/>
      <c r="AE21" s="681"/>
      <c r="AF21" s="681"/>
      <c r="AG21" s="687">
        <f t="shared" si="54"/>
        <v>-2.1</v>
      </c>
      <c r="AH21" s="688">
        <f t="shared" si="55"/>
        <v>0</v>
      </c>
      <c r="AI21" s="683">
        <v>2.1</v>
      </c>
      <c r="AJ21" s="681"/>
      <c r="AK21" s="681"/>
      <c r="AL21" s="681"/>
      <c r="AM21" s="687">
        <f t="shared" si="56"/>
        <v>-2.1</v>
      </c>
      <c r="AN21" s="688">
        <f t="shared" si="57"/>
        <v>0</v>
      </c>
      <c r="AO21" s="687">
        <f t="shared" si="58"/>
        <v>4.2</v>
      </c>
      <c r="AP21" s="681"/>
      <c r="AQ21" s="687">
        <f t="shared" si="59"/>
        <v>0</v>
      </c>
      <c r="AR21" s="681"/>
      <c r="AS21" s="687">
        <f t="shared" si="60"/>
        <v>-4.2</v>
      </c>
      <c r="AT21" s="688">
        <f t="shared" si="61"/>
        <v>0</v>
      </c>
      <c r="AU21" s="683">
        <v>1.5</v>
      </c>
      <c r="AV21" s="681"/>
      <c r="AW21" s="681"/>
      <c r="AX21" s="681"/>
      <c r="AY21" s="687">
        <f t="shared" si="62"/>
        <v>-1.5</v>
      </c>
      <c r="AZ21" s="688">
        <f t="shared" si="63"/>
        <v>0</v>
      </c>
      <c r="BA21" s="683">
        <v>1.2</v>
      </c>
      <c r="BB21" s="681"/>
      <c r="BC21" s="681"/>
      <c r="BD21" s="681"/>
      <c r="BE21" s="687">
        <f t="shared" si="64"/>
        <v>-1.2</v>
      </c>
      <c r="BF21" s="688">
        <f t="shared" si="65"/>
        <v>0</v>
      </c>
      <c r="BG21" s="683">
        <v>1.5</v>
      </c>
      <c r="BH21" s="681"/>
      <c r="BI21" s="681"/>
      <c r="BJ21" s="681"/>
      <c r="BK21" s="687">
        <f t="shared" si="66"/>
        <v>-1.5</v>
      </c>
      <c r="BL21" s="688">
        <f t="shared" si="67"/>
        <v>0</v>
      </c>
      <c r="BM21" s="687">
        <f t="shared" si="68"/>
        <v>4</v>
      </c>
      <c r="BN21" s="681"/>
      <c r="BO21" s="687">
        <f t="shared" si="69"/>
        <v>0</v>
      </c>
      <c r="BP21" s="681"/>
      <c r="BQ21" s="687">
        <f t="shared" si="70"/>
        <v>-4</v>
      </c>
      <c r="BR21" s="688">
        <f t="shared" si="71"/>
        <v>0</v>
      </c>
      <c r="BS21" s="683">
        <v>1.1000000000000001</v>
      </c>
      <c r="BT21" s="681"/>
      <c r="BU21" s="681"/>
      <c r="BV21" s="681"/>
      <c r="BW21" s="687">
        <f t="shared" si="72"/>
        <v>-1.1000000000000001</v>
      </c>
      <c r="BX21" s="688">
        <f t="shared" si="73"/>
        <v>0</v>
      </c>
      <c r="BY21" s="683">
        <v>1.5</v>
      </c>
      <c r="BZ21" s="681"/>
      <c r="CA21" s="681"/>
      <c r="CB21" s="681"/>
      <c r="CC21" s="687">
        <f t="shared" si="74"/>
        <v>-1.5</v>
      </c>
      <c r="CD21" s="688">
        <f t="shared" si="75"/>
        <v>0</v>
      </c>
      <c r="CE21" s="683">
        <v>1.4</v>
      </c>
      <c r="CF21" s="681"/>
      <c r="CG21" s="681"/>
      <c r="CH21" s="681"/>
      <c r="CI21" s="687">
        <f t="shared" si="76"/>
        <v>-1.4</v>
      </c>
      <c r="CJ21" s="688">
        <f t="shared" si="77"/>
        <v>0</v>
      </c>
      <c r="CK21" s="687">
        <f t="shared" si="78"/>
        <v>6.9</v>
      </c>
      <c r="CL21" s="681"/>
      <c r="CM21" s="687">
        <f t="shared" si="79"/>
        <v>0</v>
      </c>
      <c r="CN21" s="681"/>
      <c r="CO21" s="687">
        <f t="shared" si="80"/>
        <v>-6.9</v>
      </c>
      <c r="CP21" s="688">
        <f t="shared" si="81"/>
        <v>0</v>
      </c>
      <c r="CQ21" s="683">
        <v>2</v>
      </c>
      <c r="CR21" s="681"/>
      <c r="CS21" s="681"/>
      <c r="CT21" s="681"/>
      <c r="CU21" s="687">
        <f t="shared" si="82"/>
        <v>-2</v>
      </c>
      <c r="CV21" s="688">
        <f t="shared" si="83"/>
        <v>0</v>
      </c>
      <c r="CW21" s="683">
        <v>2.7</v>
      </c>
      <c r="CX21" s="681"/>
      <c r="CY21" s="681"/>
      <c r="CZ21" s="681"/>
      <c r="DA21" s="687">
        <f t="shared" si="84"/>
        <v>-2.7</v>
      </c>
      <c r="DB21" s="688">
        <f t="shared" si="85"/>
        <v>0</v>
      </c>
      <c r="DC21" s="683">
        <v>2.2000000000000002</v>
      </c>
      <c r="DD21" s="681"/>
      <c r="DE21" s="681"/>
      <c r="DF21" s="681"/>
      <c r="DG21" s="687">
        <f t="shared" si="86"/>
        <v>-2.2000000000000002</v>
      </c>
      <c r="DH21" s="688">
        <f t="shared" si="87"/>
        <v>0</v>
      </c>
    </row>
    <row r="22" spans="2:112" s="28" customFormat="1" ht="43.5" customHeight="1">
      <c r="B22" s="65" t="s">
        <v>1210</v>
      </c>
      <c r="C22" s="652" t="s">
        <v>122</v>
      </c>
      <c r="D22" s="72" t="s">
        <v>2746</v>
      </c>
      <c r="E22" s="528">
        <v>100332283</v>
      </c>
      <c r="F22" s="528"/>
      <c r="G22" s="529"/>
      <c r="H22" s="530" t="s">
        <v>2747</v>
      </c>
      <c r="I22" s="530"/>
      <c r="J22" s="73" t="s">
        <v>883</v>
      </c>
      <c r="K22" s="687">
        <f t="shared" si="44"/>
        <v>121.3</v>
      </c>
      <c r="L22" s="681"/>
      <c r="M22" s="687">
        <f t="shared" si="45"/>
        <v>0</v>
      </c>
      <c r="N22" s="681"/>
      <c r="O22" s="687">
        <f t="shared" si="46"/>
        <v>-121.3</v>
      </c>
      <c r="P22" s="688">
        <f t="shared" si="47"/>
        <v>0</v>
      </c>
      <c r="Q22" s="687">
        <f t="shared" si="48"/>
        <v>30.999999999999996</v>
      </c>
      <c r="R22" s="681"/>
      <c r="S22" s="687">
        <f t="shared" si="49"/>
        <v>0</v>
      </c>
      <c r="T22" s="681"/>
      <c r="U22" s="687">
        <f t="shared" si="50"/>
        <v>-30.999999999999996</v>
      </c>
      <c r="V22" s="688">
        <f t="shared" si="51"/>
        <v>0</v>
      </c>
      <c r="W22" s="687">
        <f>W23+W24</f>
        <v>10.7</v>
      </c>
      <c r="X22" s="681"/>
      <c r="Y22" s="687">
        <f>Y23+Y24</f>
        <v>0</v>
      </c>
      <c r="Z22" s="681"/>
      <c r="AA22" s="687">
        <f t="shared" si="52"/>
        <v>-10.7</v>
      </c>
      <c r="AB22" s="688">
        <f t="shared" si="53"/>
        <v>0</v>
      </c>
      <c r="AC22" s="687">
        <f>AC23+AC24</f>
        <v>9.6</v>
      </c>
      <c r="AD22" s="681"/>
      <c r="AE22" s="687">
        <f>AE23+AE24</f>
        <v>0</v>
      </c>
      <c r="AF22" s="681"/>
      <c r="AG22" s="687">
        <f t="shared" si="54"/>
        <v>-9.6</v>
      </c>
      <c r="AH22" s="688">
        <f t="shared" si="55"/>
        <v>0</v>
      </c>
      <c r="AI22" s="687">
        <f>AI23+AI24</f>
        <v>10.7</v>
      </c>
      <c r="AJ22" s="681"/>
      <c r="AK22" s="687">
        <f>AK23+AK24</f>
        <v>0</v>
      </c>
      <c r="AL22" s="681"/>
      <c r="AM22" s="687">
        <f t="shared" si="56"/>
        <v>-10.7</v>
      </c>
      <c r="AN22" s="688">
        <f t="shared" si="57"/>
        <v>0</v>
      </c>
      <c r="AO22" s="687">
        <f t="shared" si="58"/>
        <v>30.400000000000002</v>
      </c>
      <c r="AP22" s="681"/>
      <c r="AQ22" s="687">
        <f t="shared" si="59"/>
        <v>0</v>
      </c>
      <c r="AR22" s="681"/>
      <c r="AS22" s="687">
        <f t="shared" si="60"/>
        <v>-30.400000000000002</v>
      </c>
      <c r="AT22" s="688">
        <f t="shared" si="61"/>
        <v>0</v>
      </c>
      <c r="AU22" s="687">
        <f>AU23+AU24</f>
        <v>10.1</v>
      </c>
      <c r="AV22" s="681"/>
      <c r="AW22" s="687">
        <f>AW23+AW24</f>
        <v>0</v>
      </c>
      <c r="AX22" s="681"/>
      <c r="AY22" s="687">
        <f t="shared" si="62"/>
        <v>-10.1</v>
      </c>
      <c r="AZ22" s="688">
        <f t="shared" si="63"/>
        <v>0</v>
      </c>
      <c r="BA22" s="687">
        <f>BA23+BA24</f>
        <v>10.5</v>
      </c>
      <c r="BB22" s="681"/>
      <c r="BC22" s="687">
        <f>BC23+BC24</f>
        <v>0</v>
      </c>
      <c r="BD22" s="681"/>
      <c r="BE22" s="687">
        <f t="shared" si="64"/>
        <v>-10.5</v>
      </c>
      <c r="BF22" s="688">
        <f t="shared" si="65"/>
        <v>0</v>
      </c>
      <c r="BG22" s="687">
        <f>BG23+BG24</f>
        <v>9.8000000000000007</v>
      </c>
      <c r="BH22" s="681"/>
      <c r="BI22" s="687">
        <f>BI23+BI24</f>
        <v>0</v>
      </c>
      <c r="BJ22" s="681"/>
      <c r="BK22" s="687">
        <f t="shared" si="66"/>
        <v>-9.8000000000000007</v>
      </c>
      <c r="BL22" s="688">
        <f t="shared" si="67"/>
        <v>0</v>
      </c>
      <c r="BM22" s="687">
        <f t="shared" si="68"/>
        <v>30.099999999999998</v>
      </c>
      <c r="BN22" s="681"/>
      <c r="BO22" s="687">
        <f t="shared" si="69"/>
        <v>0</v>
      </c>
      <c r="BP22" s="681"/>
      <c r="BQ22" s="687">
        <f t="shared" si="70"/>
        <v>-30.099999999999998</v>
      </c>
      <c r="BR22" s="688">
        <f t="shared" si="71"/>
        <v>0</v>
      </c>
      <c r="BS22" s="687">
        <f>BS23+BS24</f>
        <v>10.299999999999999</v>
      </c>
      <c r="BT22" s="681"/>
      <c r="BU22" s="687">
        <f>BU23+BU24</f>
        <v>0</v>
      </c>
      <c r="BV22" s="681"/>
      <c r="BW22" s="687">
        <f t="shared" si="72"/>
        <v>-10.299999999999999</v>
      </c>
      <c r="BX22" s="688">
        <f t="shared" si="73"/>
        <v>0</v>
      </c>
      <c r="BY22" s="687">
        <f>BY23+BY24</f>
        <v>10.1</v>
      </c>
      <c r="BZ22" s="681"/>
      <c r="CA22" s="687">
        <f>CA23+CA24</f>
        <v>0</v>
      </c>
      <c r="CB22" s="681"/>
      <c r="CC22" s="687">
        <f t="shared" si="74"/>
        <v>-10.1</v>
      </c>
      <c r="CD22" s="688">
        <f t="shared" si="75"/>
        <v>0</v>
      </c>
      <c r="CE22" s="687">
        <f>CE23+CE24</f>
        <v>9.6999999999999993</v>
      </c>
      <c r="CF22" s="681"/>
      <c r="CG22" s="687">
        <f>CG23+CG24</f>
        <v>0</v>
      </c>
      <c r="CH22" s="681"/>
      <c r="CI22" s="687">
        <f t="shared" si="76"/>
        <v>-9.6999999999999993</v>
      </c>
      <c r="CJ22" s="688">
        <f t="shared" si="77"/>
        <v>0</v>
      </c>
      <c r="CK22" s="687">
        <f t="shared" si="78"/>
        <v>29.799999999999997</v>
      </c>
      <c r="CL22" s="681"/>
      <c r="CM22" s="687">
        <f t="shared" si="79"/>
        <v>0</v>
      </c>
      <c r="CN22" s="681"/>
      <c r="CO22" s="687">
        <f t="shared" si="80"/>
        <v>-29.799999999999997</v>
      </c>
      <c r="CP22" s="688">
        <f t="shared" si="81"/>
        <v>0</v>
      </c>
      <c r="CQ22" s="687">
        <f>CQ23+CQ24</f>
        <v>10.1</v>
      </c>
      <c r="CR22" s="681"/>
      <c r="CS22" s="687">
        <f>CS23+CS24</f>
        <v>0</v>
      </c>
      <c r="CT22" s="681"/>
      <c r="CU22" s="687">
        <f t="shared" si="82"/>
        <v>-10.1</v>
      </c>
      <c r="CV22" s="688">
        <f t="shared" si="83"/>
        <v>0</v>
      </c>
      <c r="CW22" s="687">
        <f>CW23+CW24</f>
        <v>9.6999999999999993</v>
      </c>
      <c r="CX22" s="681"/>
      <c r="CY22" s="687">
        <f>CY23+CY24</f>
        <v>0</v>
      </c>
      <c r="CZ22" s="681"/>
      <c r="DA22" s="687">
        <f t="shared" si="84"/>
        <v>-9.6999999999999993</v>
      </c>
      <c r="DB22" s="688">
        <f t="shared" si="85"/>
        <v>0</v>
      </c>
      <c r="DC22" s="687">
        <f>DC23+DC24</f>
        <v>10</v>
      </c>
      <c r="DD22" s="681"/>
      <c r="DE22" s="687">
        <f>DE23+DE24</f>
        <v>0</v>
      </c>
      <c r="DF22" s="681"/>
      <c r="DG22" s="687">
        <f t="shared" si="86"/>
        <v>-10</v>
      </c>
      <c r="DH22" s="688">
        <f t="shared" si="87"/>
        <v>0</v>
      </c>
    </row>
    <row r="23" spans="2:112" s="30" customFormat="1" ht="38.25" customHeight="1">
      <c r="B23" s="65" t="s">
        <v>1217</v>
      </c>
      <c r="C23" s="650" t="s">
        <v>1540</v>
      </c>
      <c r="D23" s="612" t="s">
        <v>2748</v>
      </c>
      <c r="E23" s="528">
        <v>100330017</v>
      </c>
      <c r="F23" s="528"/>
      <c r="G23" s="529"/>
      <c r="H23" s="530"/>
      <c r="I23" s="530"/>
      <c r="J23" s="663" t="s">
        <v>883</v>
      </c>
      <c r="K23" s="687">
        <f t="shared" si="44"/>
        <v>96.5</v>
      </c>
      <c r="L23" s="681"/>
      <c r="M23" s="687">
        <f t="shared" si="45"/>
        <v>0</v>
      </c>
      <c r="N23" s="681"/>
      <c r="O23" s="687">
        <f t="shared" si="46"/>
        <v>-96.5</v>
      </c>
      <c r="P23" s="688">
        <f t="shared" si="47"/>
        <v>0</v>
      </c>
      <c r="Q23" s="687">
        <f t="shared" si="48"/>
        <v>24.4</v>
      </c>
      <c r="R23" s="681"/>
      <c r="S23" s="687">
        <f t="shared" si="49"/>
        <v>0</v>
      </c>
      <c r="T23" s="681"/>
      <c r="U23" s="687">
        <f t="shared" si="50"/>
        <v>-24.4</v>
      </c>
      <c r="V23" s="688">
        <f t="shared" si="51"/>
        <v>0</v>
      </c>
      <c r="W23" s="683">
        <v>8.4</v>
      </c>
      <c r="X23" s="681"/>
      <c r="Y23" s="681"/>
      <c r="Z23" s="681"/>
      <c r="AA23" s="687">
        <f t="shared" si="52"/>
        <v>-8.4</v>
      </c>
      <c r="AB23" s="688">
        <f t="shared" si="53"/>
        <v>0</v>
      </c>
      <c r="AC23" s="683">
        <v>7.5</v>
      </c>
      <c r="AD23" s="681"/>
      <c r="AE23" s="681"/>
      <c r="AF23" s="681"/>
      <c r="AG23" s="687">
        <f t="shared" si="54"/>
        <v>-7.5</v>
      </c>
      <c r="AH23" s="688">
        <f t="shared" si="55"/>
        <v>0</v>
      </c>
      <c r="AI23" s="683">
        <v>8.5</v>
      </c>
      <c r="AJ23" s="681"/>
      <c r="AK23" s="681"/>
      <c r="AL23" s="681"/>
      <c r="AM23" s="687">
        <f t="shared" si="56"/>
        <v>-8.5</v>
      </c>
      <c r="AN23" s="688">
        <f t="shared" si="57"/>
        <v>0</v>
      </c>
      <c r="AO23" s="687">
        <f t="shared" si="58"/>
        <v>24.3</v>
      </c>
      <c r="AP23" s="681"/>
      <c r="AQ23" s="687">
        <f t="shared" si="59"/>
        <v>0</v>
      </c>
      <c r="AR23" s="681"/>
      <c r="AS23" s="687">
        <f t="shared" si="60"/>
        <v>-24.3</v>
      </c>
      <c r="AT23" s="688">
        <f t="shared" si="61"/>
        <v>0</v>
      </c>
      <c r="AU23" s="683">
        <v>8.1</v>
      </c>
      <c r="AV23" s="681"/>
      <c r="AW23" s="681"/>
      <c r="AX23" s="681"/>
      <c r="AY23" s="687">
        <f t="shared" si="62"/>
        <v>-8.1</v>
      </c>
      <c r="AZ23" s="688">
        <f t="shared" si="63"/>
        <v>0</v>
      </c>
      <c r="BA23" s="683">
        <v>8.4</v>
      </c>
      <c r="BB23" s="681"/>
      <c r="BC23" s="681"/>
      <c r="BD23" s="681"/>
      <c r="BE23" s="687">
        <f t="shared" si="64"/>
        <v>-8.4</v>
      </c>
      <c r="BF23" s="688">
        <f t="shared" si="65"/>
        <v>0</v>
      </c>
      <c r="BG23" s="683">
        <v>7.8</v>
      </c>
      <c r="BH23" s="681"/>
      <c r="BI23" s="681"/>
      <c r="BJ23" s="681"/>
      <c r="BK23" s="687">
        <f t="shared" si="66"/>
        <v>-7.8</v>
      </c>
      <c r="BL23" s="688">
        <f t="shared" si="67"/>
        <v>0</v>
      </c>
      <c r="BM23" s="687">
        <f t="shared" si="68"/>
        <v>23.9</v>
      </c>
      <c r="BN23" s="681"/>
      <c r="BO23" s="687">
        <f t="shared" si="69"/>
        <v>0</v>
      </c>
      <c r="BP23" s="681"/>
      <c r="BQ23" s="687">
        <f t="shared" si="70"/>
        <v>-23.9</v>
      </c>
      <c r="BR23" s="688">
        <f t="shared" si="71"/>
        <v>0</v>
      </c>
      <c r="BS23" s="683">
        <v>8.1999999999999993</v>
      </c>
      <c r="BT23" s="681"/>
      <c r="BU23" s="681"/>
      <c r="BV23" s="681"/>
      <c r="BW23" s="687">
        <f t="shared" si="72"/>
        <v>-8.1999999999999993</v>
      </c>
      <c r="BX23" s="688">
        <f t="shared" si="73"/>
        <v>0</v>
      </c>
      <c r="BY23" s="683">
        <v>8</v>
      </c>
      <c r="BZ23" s="681"/>
      <c r="CA23" s="681"/>
      <c r="CB23" s="681"/>
      <c r="CC23" s="687">
        <f t="shared" si="74"/>
        <v>-8</v>
      </c>
      <c r="CD23" s="688">
        <f t="shared" si="75"/>
        <v>0</v>
      </c>
      <c r="CE23" s="683">
        <v>7.7</v>
      </c>
      <c r="CF23" s="681"/>
      <c r="CG23" s="681"/>
      <c r="CH23" s="681"/>
      <c r="CI23" s="687">
        <f t="shared" si="76"/>
        <v>-7.7</v>
      </c>
      <c r="CJ23" s="688">
        <f t="shared" si="77"/>
        <v>0</v>
      </c>
      <c r="CK23" s="687">
        <f t="shared" si="78"/>
        <v>23.9</v>
      </c>
      <c r="CL23" s="681"/>
      <c r="CM23" s="687">
        <f t="shared" si="79"/>
        <v>0</v>
      </c>
      <c r="CN23" s="681"/>
      <c r="CO23" s="687">
        <f t="shared" si="80"/>
        <v>-23.9</v>
      </c>
      <c r="CP23" s="688">
        <f t="shared" si="81"/>
        <v>0</v>
      </c>
      <c r="CQ23" s="683">
        <v>8.1</v>
      </c>
      <c r="CR23" s="681"/>
      <c r="CS23" s="681"/>
      <c r="CT23" s="681"/>
      <c r="CU23" s="687">
        <f t="shared" si="82"/>
        <v>-8.1</v>
      </c>
      <c r="CV23" s="688">
        <f t="shared" si="83"/>
        <v>0</v>
      </c>
      <c r="CW23" s="683">
        <v>7.8</v>
      </c>
      <c r="CX23" s="681"/>
      <c r="CY23" s="681"/>
      <c r="CZ23" s="681"/>
      <c r="DA23" s="687">
        <f t="shared" si="84"/>
        <v>-7.8</v>
      </c>
      <c r="DB23" s="688">
        <f t="shared" si="85"/>
        <v>0</v>
      </c>
      <c r="DC23" s="683">
        <v>8</v>
      </c>
      <c r="DD23" s="681"/>
      <c r="DE23" s="681"/>
      <c r="DF23" s="681"/>
      <c r="DG23" s="687">
        <f t="shared" si="86"/>
        <v>-8</v>
      </c>
      <c r="DH23" s="688">
        <f t="shared" si="87"/>
        <v>0</v>
      </c>
    </row>
    <row r="24" spans="2:112" s="30" customFormat="1" ht="20.100000000000001" customHeight="1">
      <c r="B24" s="65" t="s">
        <v>1221</v>
      </c>
      <c r="C24" s="650" t="s">
        <v>1565</v>
      </c>
      <c r="D24" s="70" t="s">
        <v>2749</v>
      </c>
      <c r="E24" s="528">
        <v>100330196</v>
      </c>
      <c r="F24" s="528"/>
      <c r="G24" s="529"/>
      <c r="H24" s="530"/>
      <c r="I24" s="530"/>
      <c r="J24" s="663" t="s">
        <v>883</v>
      </c>
      <c r="K24" s="687">
        <f t="shared" si="44"/>
        <v>24.799999999999997</v>
      </c>
      <c r="L24" s="681"/>
      <c r="M24" s="687">
        <f t="shared" si="45"/>
        <v>0</v>
      </c>
      <c r="N24" s="681"/>
      <c r="O24" s="687">
        <f t="shared" si="46"/>
        <v>-24.799999999999997</v>
      </c>
      <c r="P24" s="688">
        <f t="shared" si="47"/>
        <v>0</v>
      </c>
      <c r="Q24" s="687">
        <f t="shared" si="48"/>
        <v>6.6000000000000005</v>
      </c>
      <c r="R24" s="681"/>
      <c r="S24" s="687">
        <f t="shared" si="49"/>
        <v>0</v>
      </c>
      <c r="T24" s="681"/>
      <c r="U24" s="687">
        <f t="shared" si="50"/>
        <v>-6.6000000000000005</v>
      </c>
      <c r="V24" s="688">
        <f t="shared" si="51"/>
        <v>0</v>
      </c>
      <c r="W24" s="683">
        <v>2.2999999999999998</v>
      </c>
      <c r="X24" s="681"/>
      <c r="Y24" s="681"/>
      <c r="Z24" s="681"/>
      <c r="AA24" s="687">
        <f t="shared" si="52"/>
        <v>-2.2999999999999998</v>
      </c>
      <c r="AB24" s="688">
        <f t="shared" si="53"/>
        <v>0</v>
      </c>
      <c r="AC24" s="683">
        <v>2.1</v>
      </c>
      <c r="AD24" s="681"/>
      <c r="AE24" s="681"/>
      <c r="AF24" s="681"/>
      <c r="AG24" s="687">
        <f t="shared" si="54"/>
        <v>-2.1</v>
      </c>
      <c r="AH24" s="688">
        <f t="shared" si="55"/>
        <v>0</v>
      </c>
      <c r="AI24" s="683">
        <v>2.2000000000000002</v>
      </c>
      <c r="AJ24" s="681"/>
      <c r="AK24" s="681"/>
      <c r="AL24" s="681"/>
      <c r="AM24" s="687">
        <f t="shared" si="56"/>
        <v>-2.2000000000000002</v>
      </c>
      <c r="AN24" s="688">
        <f t="shared" si="57"/>
        <v>0</v>
      </c>
      <c r="AO24" s="687">
        <f t="shared" si="58"/>
        <v>6.1</v>
      </c>
      <c r="AP24" s="681"/>
      <c r="AQ24" s="687">
        <f t="shared" si="59"/>
        <v>0</v>
      </c>
      <c r="AR24" s="681"/>
      <c r="AS24" s="687">
        <f t="shared" si="60"/>
        <v>-6.1</v>
      </c>
      <c r="AT24" s="688">
        <f t="shared" si="61"/>
        <v>0</v>
      </c>
      <c r="AU24" s="683">
        <v>2</v>
      </c>
      <c r="AV24" s="681"/>
      <c r="AW24" s="681"/>
      <c r="AX24" s="681"/>
      <c r="AY24" s="687">
        <f t="shared" si="62"/>
        <v>-2</v>
      </c>
      <c r="AZ24" s="688">
        <f t="shared" si="63"/>
        <v>0</v>
      </c>
      <c r="BA24" s="683">
        <v>2.1</v>
      </c>
      <c r="BB24" s="681"/>
      <c r="BC24" s="681"/>
      <c r="BD24" s="681"/>
      <c r="BE24" s="687">
        <f t="shared" si="64"/>
        <v>-2.1</v>
      </c>
      <c r="BF24" s="688">
        <f t="shared" si="65"/>
        <v>0</v>
      </c>
      <c r="BG24" s="683">
        <v>2</v>
      </c>
      <c r="BH24" s="681"/>
      <c r="BI24" s="681"/>
      <c r="BJ24" s="681"/>
      <c r="BK24" s="687">
        <f t="shared" si="66"/>
        <v>-2</v>
      </c>
      <c r="BL24" s="688">
        <f t="shared" si="67"/>
        <v>0</v>
      </c>
      <c r="BM24" s="687">
        <f t="shared" si="68"/>
        <v>6.2</v>
      </c>
      <c r="BN24" s="681"/>
      <c r="BO24" s="687">
        <f t="shared" si="69"/>
        <v>0</v>
      </c>
      <c r="BP24" s="681"/>
      <c r="BQ24" s="687">
        <f t="shared" si="70"/>
        <v>-6.2</v>
      </c>
      <c r="BR24" s="688">
        <f t="shared" si="71"/>
        <v>0</v>
      </c>
      <c r="BS24" s="683">
        <v>2.1</v>
      </c>
      <c r="BT24" s="681"/>
      <c r="BU24" s="681"/>
      <c r="BV24" s="681"/>
      <c r="BW24" s="687">
        <f t="shared" si="72"/>
        <v>-2.1</v>
      </c>
      <c r="BX24" s="688">
        <f t="shared" si="73"/>
        <v>0</v>
      </c>
      <c r="BY24" s="683">
        <v>2.1</v>
      </c>
      <c r="BZ24" s="681"/>
      <c r="CA24" s="681"/>
      <c r="CB24" s="681"/>
      <c r="CC24" s="687">
        <f t="shared" si="74"/>
        <v>-2.1</v>
      </c>
      <c r="CD24" s="688">
        <f t="shared" si="75"/>
        <v>0</v>
      </c>
      <c r="CE24" s="683">
        <v>2</v>
      </c>
      <c r="CF24" s="681"/>
      <c r="CG24" s="681"/>
      <c r="CH24" s="681"/>
      <c r="CI24" s="687">
        <f t="shared" si="76"/>
        <v>-2</v>
      </c>
      <c r="CJ24" s="688">
        <f t="shared" si="77"/>
        <v>0</v>
      </c>
      <c r="CK24" s="687">
        <f t="shared" si="78"/>
        <v>5.9</v>
      </c>
      <c r="CL24" s="681"/>
      <c r="CM24" s="687">
        <f t="shared" si="79"/>
        <v>0</v>
      </c>
      <c r="CN24" s="681"/>
      <c r="CO24" s="687">
        <f t="shared" si="80"/>
        <v>-5.9</v>
      </c>
      <c r="CP24" s="688">
        <f t="shared" si="81"/>
        <v>0</v>
      </c>
      <c r="CQ24" s="683">
        <v>2</v>
      </c>
      <c r="CR24" s="681"/>
      <c r="CS24" s="681"/>
      <c r="CT24" s="681"/>
      <c r="CU24" s="687">
        <f t="shared" si="82"/>
        <v>-2</v>
      </c>
      <c r="CV24" s="688">
        <f t="shared" si="83"/>
        <v>0</v>
      </c>
      <c r="CW24" s="683">
        <v>1.9</v>
      </c>
      <c r="CX24" s="681"/>
      <c r="CY24" s="681"/>
      <c r="CZ24" s="681"/>
      <c r="DA24" s="687">
        <f t="shared" si="84"/>
        <v>-1.9</v>
      </c>
      <c r="DB24" s="688">
        <f t="shared" si="85"/>
        <v>0</v>
      </c>
      <c r="DC24" s="683">
        <v>2</v>
      </c>
      <c r="DD24" s="681"/>
      <c r="DE24" s="681"/>
      <c r="DF24" s="681"/>
      <c r="DG24" s="687">
        <f t="shared" si="86"/>
        <v>-2</v>
      </c>
      <c r="DH24" s="688">
        <f t="shared" si="87"/>
        <v>0</v>
      </c>
    </row>
    <row r="25" spans="2:112" s="22" customFormat="1" ht="20.100000000000001" customHeight="1">
      <c r="B25" s="65" t="s">
        <v>1225</v>
      </c>
      <c r="C25" s="652" t="s">
        <v>905</v>
      </c>
      <c r="D25" s="74" t="s">
        <v>1688</v>
      </c>
      <c r="E25" s="528">
        <v>100331986</v>
      </c>
      <c r="F25" s="528"/>
      <c r="G25" s="529"/>
      <c r="H25" s="530" t="s">
        <v>2750</v>
      </c>
      <c r="I25" s="530"/>
      <c r="J25" s="145" t="s">
        <v>883</v>
      </c>
      <c r="K25" s="687">
        <f t="shared" si="44"/>
        <v>0</v>
      </c>
      <c r="L25" s="681"/>
      <c r="M25" s="687">
        <f t="shared" si="45"/>
        <v>0</v>
      </c>
      <c r="N25" s="681"/>
      <c r="O25" s="687">
        <f t="shared" si="46"/>
        <v>0</v>
      </c>
      <c r="P25" s="688" t="str">
        <f t="shared" si="47"/>
        <v>-</v>
      </c>
      <c r="Q25" s="687">
        <f t="shared" si="48"/>
        <v>0</v>
      </c>
      <c r="R25" s="681"/>
      <c r="S25" s="687">
        <f t="shared" si="49"/>
        <v>0</v>
      </c>
      <c r="T25" s="681"/>
      <c r="U25" s="687">
        <f t="shared" si="50"/>
        <v>0</v>
      </c>
      <c r="V25" s="688" t="str">
        <f t="shared" si="51"/>
        <v>-</v>
      </c>
      <c r="W25" s="687">
        <f>W26</f>
        <v>0</v>
      </c>
      <c r="X25" s="681"/>
      <c r="Y25" s="687">
        <f>Y26</f>
        <v>0</v>
      </c>
      <c r="Z25" s="681"/>
      <c r="AA25" s="687">
        <f t="shared" si="52"/>
        <v>0</v>
      </c>
      <c r="AB25" s="688" t="str">
        <f t="shared" si="53"/>
        <v>-</v>
      </c>
      <c r="AC25" s="687">
        <f>AC26</f>
        <v>0</v>
      </c>
      <c r="AD25" s="681"/>
      <c r="AE25" s="687">
        <f>AE26</f>
        <v>0</v>
      </c>
      <c r="AF25" s="681"/>
      <c r="AG25" s="687">
        <f t="shared" si="54"/>
        <v>0</v>
      </c>
      <c r="AH25" s="688" t="str">
        <f t="shared" si="55"/>
        <v>-</v>
      </c>
      <c r="AI25" s="687">
        <f>AI26</f>
        <v>0</v>
      </c>
      <c r="AJ25" s="681"/>
      <c r="AK25" s="687">
        <f>AK26</f>
        <v>0</v>
      </c>
      <c r="AL25" s="681"/>
      <c r="AM25" s="687">
        <f t="shared" si="56"/>
        <v>0</v>
      </c>
      <c r="AN25" s="688" t="str">
        <f t="shared" si="57"/>
        <v>-</v>
      </c>
      <c r="AO25" s="687">
        <f t="shared" si="58"/>
        <v>0</v>
      </c>
      <c r="AP25" s="681"/>
      <c r="AQ25" s="687">
        <f t="shared" si="59"/>
        <v>0</v>
      </c>
      <c r="AR25" s="681"/>
      <c r="AS25" s="687">
        <f t="shared" si="60"/>
        <v>0</v>
      </c>
      <c r="AT25" s="688" t="str">
        <f t="shared" si="61"/>
        <v>-</v>
      </c>
      <c r="AU25" s="687">
        <f>AU26</f>
        <v>0</v>
      </c>
      <c r="AV25" s="681"/>
      <c r="AW25" s="687">
        <f>AW26</f>
        <v>0</v>
      </c>
      <c r="AX25" s="681"/>
      <c r="AY25" s="687">
        <f t="shared" si="62"/>
        <v>0</v>
      </c>
      <c r="AZ25" s="688" t="str">
        <f t="shared" si="63"/>
        <v>-</v>
      </c>
      <c r="BA25" s="687">
        <f>BA26</f>
        <v>0</v>
      </c>
      <c r="BB25" s="681"/>
      <c r="BC25" s="687">
        <f>BC26</f>
        <v>0</v>
      </c>
      <c r="BD25" s="681"/>
      <c r="BE25" s="687">
        <f t="shared" si="64"/>
        <v>0</v>
      </c>
      <c r="BF25" s="688" t="str">
        <f t="shared" si="65"/>
        <v>-</v>
      </c>
      <c r="BG25" s="687">
        <f>BG26</f>
        <v>0</v>
      </c>
      <c r="BH25" s="681"/>
      <c r="BI25" s="687">
        <f>BI26</f>
        <v>0</v>
      </c>
      <c r="BJ25" s="681"/>
      <c r="BK25" s="687">
        <f t="shared" si="66"/>
        <v>0</v>
      </c>
      <c r="BL25" s="688" t="str">
        <f t="shared" si="67"/>
        <v>-</v>
      </c>
      <c r="BM25" s="687">
        <f t="shared" si="68"/>
        <v>0</v>
      </c>
      <c r="BN25" s="681"/>
      <c r="BO25" s="687">
        <f t="shared" si="69"/>
        <v>0</v>
      </c>
      <c r="BP25" s="681"/>
      <c r="BQ25" s="687">
        <f t="shared" si="70"/>
        <v>0</v>
      </c>
      <c r="BR25" s="688" t="str">
        <f t="shared" si="71"/>
        <v>-</v>
      </c>
      <c r="BS25" s="687">
        <f>BS26</f>
        <v>0</v>
      </c>
      <c r="BT25" s="681"/>
      <c r="BU25" s="687">
        <f>BU26</f>
        <v>0</v>
      </c>
      <c r="BV25" s="681"/>
      <c r="BW25" s="687">
        <f t="shared" si="72"/>
        <v>0</v>
      </c>
      <c r="BX25" s="688" t="str">
        <f t="shared" si="73"/>
        <v>-</v>
      </c>
      <c r="BY25" s="687">
        <f>BY26</f>
        <v>0</v>
      </c>
      <c r="BZ25" s="681"/>
      <c r="CA25" s="687">
        <f>CA26</f>
        <v>0</v>
      </c>
      <c r="CB25" s="681"/>
      <c r="CC25" s="687">
        <f t="shared" si="74"/>
        <v>0</v>
      </c>
      <c r="CD25" s="688" t="str">
        <f t="shared" si="75"/>
        <v>-</v>
      </c>
      <c r="CE25" s="687">
        <f>CE26</f>
        <v>0</v>
      </c>
      <c r="CF25" s="681"/>
      <c r="CG25" s="687">
        <f>CG26</f>
        <v>0</v>
      </c>
      <c r="CH25" s="681"/>
      <c r="CI25" s="687">
        <f t="shared" si="76"/>
        <v>0</v>
      </c>
      <c r="CJ25" s="688" t="str">
        <f t="shared" si="77"/>
        <v>-</v>
      </c>
      <c r="CK25" s="687">
        <f t="shared" si="78"/>
        <v>0</v>
      </c>
      <c r="CL25" s="681"/>
      <c r="CM25" s="687">
        <f t="shared" si="79"/>
        <v>0</v>
      </c>
      <c r="CN25" s="681"/>
      <c r="CO25" s="687">
        <f t="shared" si="80"/>
        <v>0</v>
      </c>
      <c r="CP25" s="688" t="str">
        <f t="shared" si="81"/>
        <v>-</v>
      </c>
      <c r="CQ25" s="687">
        <f>CQ26</f>
        <v>0</v>
      </c>
      <c r="CR25" s="681"/>
      <c r="CS25" s="687">
        <f>CS26</f>
        <v>0</v>
      </c>
      <c r="CT25" s="681"/>
      <c r="CU25" s="687">
        <f t="shared" si="82"/>
        <v>0</v>
      </c>
      <c r="CV25" s="688" t="str">
        <f t="shared" si="83"/>
        <v>-</v>
      </c>
      <c r="CW25" s="687">
        <f>CW26</f>
        <v>0</v>
      </c>
      <c r="CX25" s="681"/>
      <c r="CY25" s="687">
        <f>CY26</f>
        <v>0</v>
      </c>
      <c r="CZ25" s="681"/>
      <c r="DA25" s="687">
        <f t="shared" si="84"/>
        <v>0</v>
      </c>
      <c r="DB25" s="688" t="str">
        <f t="shared" si="85"/>
        <v>-</v>
      </c>
      <c r="DC25" s="687">
        <f>DC26</f>
        <v>0</v>
      </c>
      <c r="DD25" s="681"/>
      <c r="DE25" s="687">
        <f>DE26</f>
        <v>0</v>
      </c>
      <c r="DF25" s="681"/>
      <c r="DG25" s="687">
        <f t="shared" si="86"/>
        <v>0</v>
      </c>
      <c r="DH25" s="688" t="str">
        <f t="shared" si="87"/>
        <v>-</v>
      </c>
    </row>
    <row r="26" spans="2:112" s="30" customFormat="1" ht="20.100000000000001" customHeight="1">
      <c r="B26" s="65" t="s">
        <v>1233</v>
      </c>
      <c r="C26" s="69" t="s">
        <v>1606</v>
      </c>
      <c r="D26" s="70" t="s">
        <v>2751</v>
      </c>
      <c r="E26" s="528">
        <v>100332284</v>
      </c>
      <c r="F26" s="528"/>
      <c r="G26" s="529"/>
      <c r="H26" s="530"/>
      <c r="I26" s="530"/>
      <c r="J26" s="663" t="s">
        <v>883</v>
      </c>
      <c r="K26" s="687">
        <f t="shared" si="44"/>
        <v>0</v>
      </c>
      <c r="L26" s="681"/>
      <c r="M26" s="687">
        <f t="shared" si="45"/>
        <v>0</v>
      </c>
      <c r="N26" s="681"/>
      <c r="O26" s="687">
        <f t="shared" si="46"/>
        <v>0</v>
      </c>
      <c r="P26" s="688" t="str">
        <f t="shared" si="47"/>
        <v>-</v>
      </c>
      <c r="Q26" s="687">
        <f t="shared" si="48"/>
        <v>0</v>
      </c>
      <c r="R26" s="681"/>
      <c r="S26" s="687">
        <f t="shared" si="49"/>
        <v>0</v>
      </c>
      <c r="T26" s="681"/>
      <c r="U26" s="687">
        <f t="shared" si="50"/>
        <v>0</v>
      </c>
      <c r="V26" s="688" t="str">
        <f t="shared" si="51"/>
        <v>-</v>
      </c>
      <c r="W26" s="683">
        <v>0</v>
      </c>
      <c r="X26" s="681"/>
      <c r="Y26" s="681"/>
      <c r="Z26" s="681"/>
      <c r="AA26" s="687">
        <f t="shared" si="52"/>
        <v>0</v>
      </c>
      <c r="AB26" s="688" t="str">
        <f t="shared" si="53"/>
        <v>-</v>
      </c>
      <c r="AC26" s="683">
        <v>0</v>
      </c>
      <c r="AD26" s="681"/>
      <c r="AE26" s="681"/>
      <c r="AF26" s="681"/>
      <c r="AG26" s="687">
        <f t="shared" si="54"/>
        <v>0</v>
      </c>
      <c r="AH26" s="688" t="str">
        <f t="shared" si="55"/>
        <v>-</v>
      </c>
      <c r="AI26" s="683">
        <v>0</v>
      </c>
      <c r="AJ26" s="681"/>
      <c r="AK26" s="681"/>
      <c r="AL26" s="681"/>
      <c r="AM26" s="687">
        <f t="shared" si="56"/>
        <v>0</v>
      </c>
      <c r="AN26" s="688" t="str">
        <f t="shared" si="57"/>
        <v>-</v>
      </c>
      <c r="AO26" s="687">
        <f t="shared" si="58"/>
        <v>0</v>
      </c>
      <c r="AP26" s="681"/>
      <c r="AQ26" s="687">
        <f t="shared" si="59"/>
        <v>0</v>
      </c>
      <c r="AR26" s="681"/>
      <c r="AS26" s="687">
        <f t="shared" si="60"/>
        <v>0</v>
      </c>
      <c r="AT26" s="688" t="str">
        <f t="shared" si="61"/>
        <v>-</v>
      </c>
      <c r="AU26" s="683">
        <v>0</v>
      </c>
      <c r="AV26" s="681"/>
      <c r="AW26" s="681"/>
      <c r="AX26" s="681"/>
      <c r="AY26" s="687">
        <f t="shared" si="62"/>
        <v>0</v>
      </c>
      <c r="AZ26" s="688" t="str">
        <f t="shared" si="63"/>
        <v>-</v>
      </c>
      <c r="BA26" s="683">
        <v>0</v>
      </c>
      <c r="BB26" s="681"/>
      <c r="BC26" s="681"/>
      <c r="BD26" s="681"/>
      <c r="BE26" s="687">
        <f t="shared" si="64"/>
        <v>0</v>
      </c>
      <c r="BF26" s="688" t="str">
        <f t="shared" si="65"/>
        <v>-</v>
      </c>
      <c r="BG26" s="683">
        <v>0</v>
      </c>
      <c r="BH26" s="681"/>
      <c r="BI26" s="681"/>
      <c r="BJ26" s="681"/>
      <c r="BK26" s="687">
        <f t="shared" si="66"/>
        <v>0</v>
      </c>
      <c r="BL26" s="688" t="str">
        <f t="shared" si="67"/>
        <v>-</v>
      </c>
      <c r="BM26" s="687">
        <f t="shared" si="68"/>
        <v>0</v>
      </c>
      <c r="BN26" s="681"/>
      <c r="BO26" s="687">
        <f t="shared" si="69"/>
        <v>0</v>
      </c>
      <c r="BP26" s="681"/>
      <c r="BQ26" s="687">
        <f t="shared" si="70"/>
        <v>0</v>
      </c>
      <c r="BR26" s="688" t="str">
        <f t="shared" si="71"/>
        <v>-</v>
      </c>
      <c r="BS26" s="683">
        <v>0</v>
      </c>
      <c r="BT26" s="681"/>
      <c r="BU26" s="681"/>
      <c r="BV26" s="681"/>
      <c r="BW26" s="687">
        <f t="shared" si="72"/>
        <v>0</v>
      </c>
      <c r="BX26" s="688" t="str">
        <f t="shared" si="73"/>
        <v>-</v>
      </c>
      <c r="BY26" s="683">
        <v>0</v>
      </c>
      <c r="BZ26" s="681"/>
      <c r="CA26" s="681"/>
      <c r="CB26" s="681"/>
      <c r="CC26" s="687">
        <f t="shared" si="74"/>
        <v>0</v>
      </c>
      <c r="CD26" s="688" t="str">
        <f t="shared" si="75"/>
        <v>-</v>
      </c>
      <c r="CE26" s="683">
        <v>0</v>
      </c>
      <c r="CF26" s="681"/>
      <c r="CG26" s="681"/>
      <c r="CH26" s="681"/>
      <c r="CI26" s="687">
        <f t="shared" si="76"/>
        <v>0</v>
      </c>
      <c r="CJ26" s="688" t="str">
        <f t="shared" si="77"/>
        <v>-</v>
      </c>
      <c r="CK26" s="687">
        <f t="shared" si="78"/>
        <v>0</v>
      </c>
      <c r="CL26" s="681"/>
      <c r="CM26" s="687">
        <f t="shared" si="79"/>
        <v>0</v>
      </c>
      <c r="CN26" s="681"/>
      <c r="CO26" s="687">
        <f t="shared" si="80"/>
        <v>0</v>
      </c>
      <c r="CP26" s="688" t="str">
        <f t="shared" si="81"/>
        <v>-</v>
      </c>
      <c r="CQ26" s="683">
        <v>0</v>
      </c>
      <c r="CR26" s="681"/>
      <c r="CS26" s="681"/>
      <c r="CT26" s="681"/>
      <c r="CU26" s="687">
        <f t="shared" si="82"/>
        <v>0</v>
      </c>
      <c r="CV26" s="688" t="str">
        <f t="shared" si="83"/>
        <v>-</v>
      </c>
      <c r="CW26" s="683">
        <v>0</v>
      </c>
      <c r="CX26" s="681"/>
      <c r="CY26" s="681"/>
      <c r="CZ26" s="681"/>
      <c r="DA26" s="687">
        <f t="shared" si="84"/>
        <v>0</v>
      </c>
      <c r="DB26" s="688" t="str">
        <f t="shared" si="85"/>
        <v>-</v>
      </c>
      <c r="DC26" s="683">
        <v>0</v>
      </c>
      <c r="DD26" s="681"/>
      <c r="DE26" s="681"/>
      <c r="DF26" s="681"/>
      <c r="DG26" s="687">
        <f t="shared" si="86"/>
        <v>0</v>
      </c>
      <c r="DH26" s="688" t="str">
        <f t="shared" si="87"/>
        <v>-</v>
      </c>
    </row>
    <row r="27" spans="2:112" s="30" customFormat="1" ht="20.100000000000001" customHeight="1">
      <c r="B27" s="65" t="s">
        <v>1239</v>
      </c>
      <c r="C27" s="75"/>
      <c r="D27" s="34" t="s">
        <v>873</v>
      </c>
      <c r="E27" s="528"/>
      <c r="F27" s="528"/>
      <c r="G27" s="529"/>
      <c r="H27" s="530"/>
      <c r="I27" s="530"/>
      <c r="J27" s="76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  <c r="AD27" s="681"/>
      <c r="AE27" s="681"/>
      <c r="AF27" s="681"/>
      <c r="AG27" s="681"/>
      <c r="AH27" s="681"/>
      <c r="AI27" s="681"/>
      <c r="AJ27" s="681"/>
      <c r="AK27" s="681"/>
      <c r="AL27" s="681"/>
      <c r="AM27" s="681"/>
      <c r="AN27" s="681"/>
      <c r="AO27" s="681"/>
      <c r="AP27" s="681"/>
      <c r="AQ27" s="681"/>
      <c r="AR27" s="681"/>
      <c r="AS27" s="681"/>
      <c r="AT27" s="681"/>
      <c r="AU27" s="681"/>
      <c r="AV27" s="681"/>
      <c r="AW27" s="681"/>
      <c r="AX27" s="681"/>
      <c r="AY27" s="681"/>
      <c r="AZ27" s="681"/>
      <c r="BA27" s="681"/>
      <c r="BB27" s="681"/>
      <c r="BC27" s="681"/>
      <c r="BD27" s="681"/>
      <c r="BE27" s="681"/>
      <c r="BF27" s="681"/>
      <c r="BG27" s="681"/>
      <c r="BH27" s="681"/>
      <c r="BI27" s="681"/>
      <c r="BJ27" s="681"/>
      <c r="BK27" s="681"/>
      <c r="BL27" s="681"/>
      <c r="BM27" s="681"/>
      <c r="BN27" s="681"/>
      <c r="BO27" s="681"/>
      <c r="BP27" s="681"/>
      <c r="BQ27" s="681"/>
      <c r="BR27" s="681"/>
      <c r="BS27" s="681"/>
      <c r="BT27" s="681"/>
      <c r="BU27" s="681"/>
      <c r="BV27" s="681"/>
      <c r="BW27" s="681"/>
      <c r="BX27" s="681"/>
      <c r="BY27" s="681"/>
      <c r="BZ27" s="681"/>
      <c r="CA27" s="681"/>
      <c r="CB27" s="681"/>
      <c r="CC27" s="681"/>
      <c r="CD27" s="681"/>
      <c r="CE27" s="681"/>
      <c r="CF27" s="681"/>
      <c r="CG27" s="681"/>
      <c r="CH27" s="681"/>
      <c r="CI27" s="681"/>
      <c r="CJ27" s="681"/>
      <c r="CK27" s="681"/>
      <c r="CL27" s="681"/>
      <c r="CM27" s="681"/>
      <c r="CN27" s="681"/>
      <c r="CO27" s="681"/>
      <c r="CP27" s="681"/>
      <c r="CQ27" s="681"/>
      <c r="CR27" s="681"/>
      <c r="CS27" s="681"/>
      <c r="CT27" s="681"/>
      <c r="CU27" s="681"/>
      <c r="CV27" s="681"/>
      <c r="CW27" s="681"/>
      <c r="CX27" s="681"/>
      <c r="CY27" s="681"/>
      <c r="CZ27" s="681"/>
      <c r="DA27" s="681"/>
      <c r="DB27" s="681"/>
      <c r="DC27" s="681"/>
      <c r="DD27" s="681"/>
      <c r="DE27" s="681"/>
      <c r="DF27" s="681"/>
      <c r="DG27" s="681"/>
      <c r="DH27" s="681"/>
    </row>
    <row r="28" spans="2:112" s="77" customFormat="1" ht="19.5" customHeight="1" outlineLevel="1">
      <c r="B28" s="65" t="s">
        <v>1244</v>
      </c>
      <c r="C28" s="667" t="s">
        <v>919</v>
      </c>
      <c r="D28" s="655" t="s">
        <v>2752</v>
      </c>
      <c r="E28" s="528">
        <v>100332285</v>
      </c>
      <c r="F28" s="528"/>
      <c r="G28" s="529"/>
      <c r="H28" s="530" t="s">
        <v>2753</v>
      </c>
      <c r="I28" s="530"/>
      <c r="J28" s="153" t="s">
        <v>883</v>
      </c>
      <c r="K28" s="687">
        <f t="shared" ref="K28:K39" si="88">Q28+AO28+BM28+CK28</f>
        <v>55.900000000000006</v>
      </c>
      <c r="L28" s="681"/>
      <c r="M28" s="687">
        <f t="shared" ref="M28:M39" si="89">S28+AQ28+BO28+CM28</f>
        <v>0</v>
      </c>
      <c r="N28" s="681"/>
      <c r="O28" s="687">
        <f t="shared" ref="O28:O39" si="90">IFERROR(M28-K28,"-")</f>
        <v>-55.900000000000006</v>
      </c>
      <c r="P28" s="688">
        <f t="shared" ref="P28:P39" si="91">IFERROR(M28/K28,"-")</f>
        <v>0</v>
      </c>
      <c r="Q28" s="687">
        <f t="shared" ref="Q28:Q39" si="92">W28+AC28+AI28</f>
        <v>14.100000000000001</v>
      </c>
      <c r="R28" s="681"/>
      <c r="S28" s="687">
        <f t="shared" ref="S28:S39" si="93">Y28+AE28+AK28</f>
        <v>0</v>
      </c>
      <c r="T28" s="681"/>
      <c r="U28" s="687">
        <f t="shared" ref="U28:U39" si="94">IFERROR(S28-Q28,"-")</f>
        <v>-14.100000000000001</v>
      </c>
      <c r="V28" s="688">
        <f t="shared" ref="V28:V39" si="95">IFERROR(S28/Q28,"-")</f>
        <v>0</v>
      </c>
      <c r="W28" s="687">
        <f>W29+W30</f>
        <v>4.9000000000000004</v>
      </c>
      <c r="X28" s="681"/>
      <c r="Y28" s="687">
        <f>Y29+Y30</f>
        <v>0</v>
      </c>
      <c r="Z28" s="681"/>
      <c r="AA28" s="687">
        <f t="shared" ref="AA28:AA39" si="96">IFERROR(Y28-W28,"-")</f>
        <v>-4.9000000000000004</v>
      </c>
      <c r="AB28" s="688">
        <f t="shared" ref="AB28:AB39" si="97">IFERROR(Y28/W28,"-")</f>
        <v>0</v>
      </c>
      <c r="AC28" s="687">
        <f>AC29+AC30</f>
        <v>4.4000000000000004</v>
      </c>
      <c r="AD28" s="681"/>
      <c r="AE28" s="687">
        <f>AE29+AE30</f>
        <v>0</v>
      </c>
      <c r="AF28" s="681"/>
      <c r="AG28" s="687">
        <f t="shared" ref="AG28:AG39" si="98">IFERROR(AE28-AC28,"-")</f>
        <v>-4.4000000000000004</v>
      </c>
      <c r="AH28" s="688">
        <f t="shared" ref="AH28:AH39" si="99">IFERROR(AE28/AC28,"-")</f>
        <v>0</v>
      </c>
      <c r="AI28" s="687">
        <f>AI29+AI30</f>
        <v>4.8</v>
      </c>
      <c r="AJ28" s="681"/>
      <c r="AK28" s="687">
        <f>AK29+AK30</f>
        <v>0</v>
      </c>
      <c r="AL28" s="681"/>
      <c r="AM28" s="687">
        <f t="shared" ref="AM28:AM39" si="100">IFERROR(AK28-AI28,"-")</f>
        <v>-4.8</v>
      </c>
      <c r="AN28" s="688">
        <f t="shared" ref="AN28:AN39" si="101">IFERROR(AK28/AI28,"-")</f>
        <v>0</v>
      </c>
      <c r="AO28" s="687">
        <f t="shared" ref="AO28:AO39" si="102">AU28+BA28+BG28</f>
        <v>14</v>
      </c>
      <c r="AP28" s="681"/>
      <c r="AQ28" s="687">
        <f t="shared" ref="AQ28:AQ39" si="103">AW28+BC28+BI28</f>
        <v>0</v>
      </c>
      <c r="AR28" s="681"/>
      <c r="AS28" s="687">
        <f t="shared" ref="AS28:AS39" si="104">IFERROR(AQ28-AO28,"-")</f>
        <v>-14</v>
      </c>
      <c r="AT28" s="688">
        <f t="shared" ref="AT28:AT39" si="105">IFERROR(AQ28/AO28,"-")</f>
        <v>0</v>
      </c>
      <c r="AU28" s="687">
        <f>AU29+AU30</f>
        <v>4.7</v>
      </c>
      <c r="AV28" s="681"/>
      <c r="AW28" s="687">
        <f>AW29+AW30</f>
        <v>0</v>
      </c>
      <c r="AX28" s="681"/>
      <c r="AY28" s="687">
        <f t="shared" ref="AY28:AY39" si="106">IFERROR(AW28-AU28,"-")</f>
        <v>-4.7</v>
      </c>
      <c r="AZ28" s="688">
        <f t="shared" ref="AZ28:AZ39" si="107">IFERROR(AW28/AU28,"-")</f>
        <v>0</v>
      </c>
      <c r="BA28" s="687">
        <f>BA29+BA30</f>
        <v>4.7</v>
      </c>
      <c r="BB28" s="681"/>
      <c r="BC28" s="687">
        <f>BC29+BC30</f>
        <v>0</v>
      </c>
      <c r="BD28" s="681"/>
      <c r="BE28" s="687">
        <f t="shared" ref="BE28:BE39" si="108">IFERROR(BC28-BA28,"-")</f>
        <v>-4.7</v>
      </c>
      <c r="BF28" s="688">
        <f t="shared" ref="BF28:BF39" si="109">IFERROR(BC28/BA28,"-")</f>
        <v>0</v>
      </c>
      <c r="BG28" s="687">
        <f>BG29+BG30</f>
        <v>4.5999999999999996</v>
      </c>
      <c r="BH28" s="681"/>
      <c r="BI28" s="687">
        <f>BI29+BI30</f>
        <v>0</v>
      </c>
      <c r="BJ28" s="681"/>
      <c r="BK28" s="687">
        <f t="shared" ref="BK28:BK39" si="110">IFERROR(BI28-BG28,"-")</f>
        <v>-4.5999999999999996</v>
      </c>
      <c r="BL28" s="688">
        <f t="shared" ref="BL28:BL39" si="111">IFERROR(BI28/BG28,"-")</f>
        <v>0</v>
      </c>
      <c r="BM28" s="687">
        <f t="shared" ref="BM28:BM39" si="112">BS28+BY28+CE28</f>
        <v>13.8</v>
      </c>
      <c r="BN28" s="681"/>
      <c r="BO28" s="687">
        <f t="shared" ref="BO28:BO39" si="113">BU28+CA28+CG28</f>
        <v>0</v>
      </c>
      <c r="BP28" s="681"/>
      <c r="BQ28" s="687">
        <f t="shared" ref="BQ28:BQ39" si="114">IFERROR(BO28-BM28,"-")</f>
        <v>-13.8</v>
      </c>
      <c r="BR28" s="688">
        <f t="shared" ref="BR28:BR39" si="115">IFERROR(BO28/BM28,"-")</f>
        <v>0</v>
      </c>
      <c r="BS28" s="687">
        <f>BS29+BS30</f>
        <v>5.4</v>
      </c>
      <c r="BT28" s="681"/>
      <c r="BU28" s="687">
        <f>BU29+BU30</f>
        <v>0</v>
      </c>
      <c r="BV28" s="681"/>
      <c r="BW28" s="687">
        <f t="shared" ref="BW28:BW39" si="116">IFERROR(BU28-BS28,"-")</f>
        <v>-5.4</v>
      </c>
      <c r="BX28" s="688">
        <f t="shared" ref="BX28:BX39" si="117">IFERROR(BU28/BS28,"-")</f>
        <v>0</v>
      </c>
      <c r="BY28" s="687">
        <f>BY29+BY30</f>
        <v>3</v>
      </c>
      <c r="BZ28" s="681"/>
      <c r="CA28" s="687">
        <f>CA29+CA30</f>
        <v>0</v>
      </c>
      <c r="CB28" s="681"/>
      <c r="CC28" s="687">
        <f t="shared" ref="CC28:CC39" si="118">IFERROR(CA28-BY28,"-")</f>
        <v>-3</v>
      </c>
      <c r="CD28" s="688">
        <f t="shared" ref="CD28:CD39" si="119">IFERROR(CA28/BY28,"-")</f>
        <v>0</v>
      </c>
      <c r="CE28" s="687">
        <f>CE29+CE30</f>
        <v>5.4</v>
      </c>
      <c r="CF28" s="681"/>
      <c r="CG28" s="687">
        <f>CG29+CG30</f>
        <v>0</v>
      </c>
      <c r="CH28" s="681"/>
      <c r="CI28" s="687">
        <f t="shared" ref="CI28:CI39" si="120">IFERROR(CG28-CE28,"-")</f>
        <v>-5.4</v>
      </c>
      <c r="CJ28" s="688">
        <f t="shared" ref="CJ28:CJ39" si="121">IFERROR(CG28/CE28,"-")</f>
        <v>0</v>
      </c>
      <c r="CK28" s="687">
        <f t="shared" ref="CK28:CK39" si="122">CQ28+CW28+DC28</f>
        <v>14</v>
      </c>
      <c r="CL28" s="681"/>
      <c r="CM28" s="687">
        <f t="shared" ref="CM28:CM39" si="123">CS28+CY28+DE28</f>
        <v>0</v>
      </c>
      <c r="CN28" s="681"/>
      <c r="CO28" s="687">
        <f t="shared" ref="CO28:CO39" si="124">IFERROR(CM28-CK28,"-")</f>
        <v>-14</v>
      </c>
      <c r="CP28" s="688">
        <f t="shared" ref="CP28:CP39" si="125">IFERROR(CM28/CK28,"-")</f>
        <v>0</v>
      </c>
      <c r="CQ28" s="687">
        <f>CQ29+CQ30</f>
        <v>4.9000000000000004</v>
      </c>
      <c r="CR28" s="681"/>
      <c r="CS28" s="687">
        <f>CS29+CS30</f>
        <v>0</v>
      </c>
      <c r="CT28" s="681"/>
      <c r="CU28" s="687">
        <f t="shared" ref="CU28:CU39" si="126">IFERROR(CS28-CQ28,"-")</f>
        <v>-4.9000000000000004</v>
      </c>
      <c r="CV28" s="688">
        <f t="shared" ref="CV28:CV39" si="127">IFERROR(CS28/CQ28,"-")</f>
        <v>0</v>
      </c>
      <c r="CW28" s="687">
        <f>CW29+CW30</f>
        <v>4.4000000000000004</v>
      </c>
      <c r="CX28" s="681"/>
      <c r="CY28" s="687">
        <f>CY29+CY30</f>
        <v>0</v>
      </c>
      <c r="CZ28" s="681"/>
      <c r="DA28" s="687">
        <f t="shared" ref="DA28:DA39" si="128">IFERROR(CY28-CW28,"-")</f>
        <v>-4.4000000000000004</v>
      </c>
      <c r="DB28" s="688">
        <f t="shared" ref="DB28:DB39" si="129">IFERROR(CY28/CW28,"-")</f>
        <v>0</v>
      </c>
      <c r="DC28" s="687">
        <f>DC29+DC30</f>
        <v>4.7</v>
      </c>
      <c r="DD28" s="681"/>
      <c r="DE28" s="687">
        <f>DE29+DE30</f>
        <v>0</v>
      </c>
      <c r="DF28" s="681"/>
      <c r="DG28" s="687">
        <f t="shared" ref="DG28:DG39" si="130">IFERROR(DE28-DC28,"-")</f>
        <v>-4.7</v>
      </c>
      <c r="DH28" s="688">
        <f t="shared" ref="DH28:DH39" si="131">IFERROR(DE28/DC28,"-")</f>
        <v>0</v>
      </c>
    </row>
    <row r="29" spans="2:112" s="30" customFormat="1" outlineLevel="1">
      <c r="B29" s="65" t="s">
        <v>1248</v>
      </c>
      <c r="C29" s="365" t="s">
        <v>151</v>
      </c>
      <c r="D29" s="35" t="s">
        <v>2754</v>
      </c>
      <c r="E29" s="528">
        <v>100330554</v>
      </c>
      <c r="F29" s="528"/>
      <c r="G29" s="529"/>
      <c r="H29" s="530"/>
      <c r="I29" s="530"/>
      <c r="J29" s="78" t="s">
        <v>883</v>
      </c>
      <c r="K29" s="687">
        <f t="shared" si="88"/>
        <v>55.900000000000006</v>
      </c>
      <c r="L29" s="681"/>
      <c r="M29" s="687">
        <f t="shared" si="89"/>
        <v>0</v>
      </c>
      <c r="N29" s="681"/>
      <c r="O29" s="687">
        <f t="shared" si="90"/>
        <v>-55.900000000000006</v>
      </c>
      <c r="P29" s="688">
        <f t="shared" si="91"/>
        <v>0</v>
      </c>
      <c r="Q29" s="687">
        <f t="shared" si="92"/>
        <v>14.100000000000001</v>
      </c>
      <c r="R29" s="681"/>
      <c r="S29" s="687">
        <f t="shared" si="93"/>
        <v>0</v>
      </c>
      <c r="T29" s="681"/>
      <c r="U29" s="687">
        <f t="shared" si="94"/>
        <v>-14.100000000000001</v>
      </c>
      <c r="V29" s="688">
        <f t="shared" si="95"/>
        <v>0</v>
      </c>
      <c r="W29" s="683">
        <v>4.9000000000000004</v>
      </c>
      <c r="X29" s="681"/>
      <c r="Y29" s="681"/>
      <c r="Z29" s="681"/>
      <c r="AA29" s="687">
        <f t="shared" si="96"/>
        <v>-4.9000000000000004</v>
      </c>
      <c r="AB29" s="688">
        <f t="shared" si="97"/>
        <v>0</v>
      </c>
      <c r="AC29" s="683">
        <v>4.4000000000000004</v>
      </c>
      <c r="AD29" s="681"/>
      <c r="AE29" s="681"/>
      <c r="AF29" s="681"/>
      <c r="AG29" s="687">
        <f t="shared" si="98"/>
        <v>-4.4000000000000004</v>
      </c>
      <c r="AH29" s="688">
        <f t="shared" si="99"/>
        <v>0</v>
      </c>
      <c r="AI29" s="683">
        <v>4.8</v>
      </c>
      <c r="AJ29" s="681"/>
      <c r="AK29" s="681"/>
      <c r="AL29" s="681"/>
      <c r="AM29" s="687">
        <f t="shared" si="100"/>
        <v>-4.8</v>
      </c>
      <c r="AN29" s="688">
        <f t="shared" si="101"/>
        <v>0</v>
      </c>
      <c r="AO29" s="687">
        <f t="shared" si="102"/>
        <v>14</v>
      </c>
      <c r="AP29" s="681"/>
      <c r="AQ29" s="687">
        <f t="shared" si="103"/>
        <v>0</v>
      </c>
      <c r="AR29" s="681"/>
      <c r="AS29" s="687">
        <f t="shared" si="104"/>
        <v>-14</v>
      </c>
      <c r="AT29" s="688">
        <f t="shared" si="105"/>
        <v>0</v>
      </c>
      <c r="AU29" s="683">
        <v>4.7</v>
      </c>
      <c r="AV29" s="681"/>
      <c r="AW29" s="681"/>
      <c r="AX29" s="681"/>
      <c r="AY29" s="687">
        <f t="shared" si="106"/>
        <v>-4.7</v>
      </c>
      <c r="AZ29" s="688">
        <f t="shared" si="107"/>
        <v>0</v>
      </c>
      <c r="BA29" s="683">
        <v>4.7</v>
      </c>
      <c r="BB29" s="681"/>
      <c r="BC29" s="681"/>
      <c r="BD29" s="681"/>
      <c r="BE29" s="687">
        <f t="shared" si="108"/>
        <v>-4.7</v>
      </c>
      <c r="BF29" s="688">
        <f t="shared" si="109"/>
        <v>0</v>
      </c>
      <c r="BG29" s="683">
        <v>4.5999999999999996</v>
      </c>
      <c r="BH29" s="681"/>
      <c r="BI29" s="681"/>
      <c r="BJ29" s="681"/>
      <c r="BK29" s="687">
        <f t="shared" si="110"/>
        <v>-4.5999999999999996</v>
      </c>
      <c r="BL29" s="688">
        <f t="shared" si="111"/>
        <v>0</v>
      </c>
      <c r="BM29" s="687">
        <f t="shared" si="112"/>
        <v>13.8</v>
      </c>
      <c r="BN29" s="681"/>
      <c r="BO29" s="687">
        <f t="shared" si="113"/>
        <v>0</v>
      </c>
      <c r="BP29" s="681"/>
      <c r="BQ29" s="687">
        <f t="shared" si="114"/>
        <v>-13.8</v>
      </c>
      <c r="BR29" s="688">
        <f t="shared" si="115"/>
        <v>0</v>
      </c>
      <c r="BS29" s="683">
        <v>5.4</v>
      </c>
      <c r="BT29" s="681"/>
      <c r="BU29" s="681"/>
      <c r="BV29" s="681"/>
      <c r="BW29" s="687">
        <f t="shared" si="116"/>
        <v>-5.4</v>
      </c>
      <c r="BX29" s="688">
        <f t="shared" si="117"/>
        <v>0</v>
      </c>
      <c r="BY29" s="683">
        <v>3</v>
      </c>
      <c r="BZ29" s="681"/>
      <c r="CA29" s="681"/>
      <c r="CB29" s="681"/>
      <c r="CC29" s="687">
        <f t="shared" si="118"/>
        <v>-3</v>
      </c>
      <c r="CD29" s="688">
        <f t="shared" si="119"/>
        <v>0</v>
      </c>
      <c r="CE29" s="683">
        <v>5.4</v>
      </c>
      <c r="CF29" s="681"/>
      <c r="CG29" s="681"/>
      <c r="CH29" s="681"/>
      <c r="CI29" s="687">
        <f t="shared" si="120"/>
        <v>-5.4</v>
      </c>
      <c r="CJ29" s="688">
        <f t="shared" si="121"/>
        <v>0</v>
      </c>
      <c r="CK29" s="687">
        <f t="shared" si="122"/>
        <v>14</v>
      </c>
      <c r="CL29" s="681"/>
      <c r="CM29" s="687">
        <f t="shared" si="123"/>
        <v>0</v>
      </c>
      <c r="CN29" s="681"/>
      <c r="CO29" s="687">
        <f t="shared" si="124"/>
        <v>-14</v>
      </c>
      <c r="CP29" s="688">
        <f t="shared" si="125"/>
        <v>0</v>
      </c>
      <c r="CQ29" s="683">
        <v>4.9000000000000004</v>
      </c>
      <c r="CR29" s="681"/>
      <c r="CS29" s="681"/>
      <c r="CT29" s="681"/>
      <c r="CU29" s="687">
        <f t="shared" si="126"/>
        <v>-4.9000000000000004</v>
      </c>
      <c r="CV29" s="688">
        <f t="shared" si="127"/>
        <v>0</v>
      </c>
      <c r="CW29" s="683">
        <v>4.4000000000000004</v>
      </c>
      <c r="CX29" s="681"/>
      <c r="CY29" s="681"/>
      <c r="CZ29" s="681"/>
      <c r="DA29" s="687">
        <f t="shared" si="128"/>
        <v>-4.4000000000000004</v>
      </c>
      <c r="DB29" s="688">
        <f t="shared" si="129"/>
        <v>0</v>
      </c>
      <c r="DC29" s="683">
        <v>4.7</v>
      </c>
      <c r="DD29" s="681"/>
      <c r="DE29" s="681"/>
      <c r="DF29" s="681"/>
      <c r="DG29" s="687">
        <f t="shared" si="130"/>
        <v>-4.7</v>
      </c>
      <c r="DH29" s="688">
        <f t="shared" si="131"/>
        <v>0</v>
      </c>
    </row>
    <row r="30" spans="2:112" s="30" customFormat="1" outlineLevel="1">
      <c r="B30" s="65" t="s">
        <v>1251</v>
      </c>
      <c r="C30" s="365" t="s">
        <v>153</v>
      </c>
      <c r="D30" s="35" t="s">
        <v>2755</v>
      </c>
      <c r="E30" s="528">
        <v>100330553</v>
      </c>
      <c r="F30" s="528"/>
      <c r="G30" s="529"/>
      <c r="H30" s="530"/>
      <c r="I30" s="530"/>
      <c r="J30" s="78" t="s">
        <v>883</v>
      </c>
      <c r="K30" s="687">
        <f t="shared" si="88"/>
        <v>0</v>
      </c>
      <c r="L30" s="681"/>
      <c r="M30" s="687">
        <f t="shared" si="89"/>
        <v>0</v>
      </c>
      <c r="N30" s="681"/>
      <c r="O30" s="687">
        <f t="shared" si="90"/>
        <v>0</v>
      </c>
      <c r="P30" s="688" t="str">
        <f t="shared" si="91"/>
        <v>-</v>
      </c>
      <c r="Q30" s="687">
        <f t="shared" si="92"/>
        <v>0</v>
      </c>
      <c r="R30" s="681"/>
      <c r="S30" s="687">
        <f t="shared" si="93"/>
        <v>0</v>
      </c>
      <c r="T30" s="681"/>
      <c r="U30" s="687">
        <f t="shared" si="94"/>
        <v>0</v>
      </c>
      <c r="V30" s="688" t="str">
        <f t="shared" si="95"/>
        <v>-</v>
      </c>
      <c r="W30" s="683">
        <v>0</v>
      </c>
      <c r="X30" s="681"/>
      <c r="Y30" s="681"/>
      <c r="Z30" s="681"/>
      <c r="AA30" s="687">
        <f t="shared" si="96"/>
        <v>0</v>
      </c>
      <c r="AB30" s="688" t="str">
        <f t="shared" si="97"/>
        <v>-</v>
      </c>
      <c r="AC30" s="683">
        <v>0</v>
      </c>
      <c r="AD30" s="681"/>
      <c r="AE30" s="681"/>
      <c r="AF30" s="681"/>
      <c r="AG30" s="687">
        <f t="shared" si="98"/>
        <v>0</v>
      </c>
      <c r="AH30" s="688" t="str">
        <f t="shared" si="99"/>
        <v>-</v>
      </c>
      <c r="AI30" s="683">
        <v>0</v>
      </c>
      <c r="AJ30" s="681"/>
      <c r="AK30" s="681"/>
      <c r="AL30" s="681"/>
      <c r="AM30" s="687">
        <f t="shared" si="100"/>
        <v>0</v>
      </c>
      <c r="AN30" s="688" t="str">
        <f t="shared" si="101"/>
        <v>-</v>
      </c>
      <c r="AO30" s="687">
        <f t="shared" si="102"/>
        <v>0</v>
      </c>
      <c r="AP30" s="681"/>
      <c r="AQ30" s="687">
        <f t="shared" si="103"/>
        <v>0</v>
      </c>
      <c r="AR30" s="681"/>
      <c r="AS30" s="687">
        <f t="shared" si="104"/>
        <v>0</v>
      </c>
      <c r="AT30" s="688" t="str">
        <f t="shared" si="105"/>
        <v>-</v>
      </c>
      <c r="AU30" s="683">
        <v>0</v>
      </c>
      <c r="AV30" s="681"/>
      <c r="AW30" s="681"/>
      <c r="AX30" s="681"/>
      <c r="AY30" s="687">
        <f t="shared" si="106"/>
        <v>0</v>
      </c>
      <c r="AZ30" s="688" t="str">
        <f t="shared" si="107"/>
        <v>-</v>
      </c>
      <c r="BA30" s="683">
        <v>0</v>
      </c>
      <c r="BB30" s="681"/>
      <c r="BC30" s="681"/>
      <c r="BD30" s="681"/>
      <c r="BE30" s="687">
        <f t="shared" si="108"/>
        <v>0</v>
      </c>
      <c r="BF30" s="688" t="str">
        <f t="shared" si="109"/>
        <v>-</v>
      </c>
      <c r="BG30" s="683">
        <v>0</v>
      </c>
      <c r="BH30" s="681"/>
      <c r="BI30" s="681"/>
      <c r="BJ30" s="681"/>
      <c r="BK30" s="687">
        <f t="shared" si="110"/>
        <v>0</v>
      </c>
      <c r="BL30" s="688" t="str">
        <f t="shared" si="111"/>
        <v>-</v>
      </c>
      <c r="BM30" s="687">
        <f t="shared" si="112"/>
        <v>0</v>
      </c>
      <c r="BN30" s="681"/>
      <c r="BO30" s="687">
        <f t="shared" si="113"/>
        <v>0</v>
      </c>
      <c r="BP30" s="681"/>
      <c r="BQ30" s="687">
        <f t="shared" si="114"/>
        <v>0</v>
      </c>
      <c r="BR30" s="688" t="str">
        <f t="shared" si="115"/>
        <v>-</v>
      </c>
      <c r="BS30" s="683">
        <v>0</v>
      </c>
      <c r="BT30" s="681"/>
      <c r="BU30" s="681"/>
      <c r="BV30" s="681"/>
      <c r="BW30" s="687">
        <f t="shared" si="116"/>
        <v>0</v>
      </c>
      <c r="BX30" s="688" t="str">
        <f t="shared" si="117"/>
        <v>-</v>
      </c>
      <c r="BY30" s="683">
        <v>0</v>
      </c>
      <c r="BZ30" s="681"/>
      <c r="CA30" s="681"/>
      <c r="CB30" s="681"/>
      <c r="CC30" s="687">
        <f t="shared" si="118"/>
        <v>0</v>
      </c>
      <c r="CD30" s="688" t="str">
        <f t="shared" si="119"/>
        <v>-</v>
      </c>
      <c r="CE30" s="683">
        <v>0</v>
      </c>
      <c r="CF30" s="681"/>
      <c r="CG30" s="681"/>
      <c r="CH30" s="681"/>
      <c r="CI30" s="687">
        <f t="shared" si="120"/>
        <v>0</v>
      </c>
      <c r="CJ30" s="688" t="str">
        <f t="shared" si="121"/>
        <v>-</v>
      </c>
      <c r="CK30" s="687">
        <f t="shared" si="122"/>
        <v>0</v>
      </c>
      <c r="CL30" s="681"/>
      <c r="CM30" s="687">
        <f t="shared" si="123"/>
        <v>0</v>
      </c>
      <c r="CN30" s="681"/>
      <c r="CO30" s="687">
        <f t="shared" si="124"/>
        <v>0</v>
      </c>
      <c r="CP30" s="688" t="str">
        <f t="shared" si="125"/>
        <v>-</v>
      </c>
      <c r="CQ30" s="683">
        <v>0</v>
      </c>
      <c r="CR30" s="681"/>
      <c r="CS30" s="681"/>
      <c r="CT30" s="681"/>
      <c r="CU30" s="687">
        <f t="shared" si="126"/>
        <v>0</v>
      </c>
      <c r="CV30" s="688" t="str">
        <f t="shared" si="127"/>
        <v>-</v>
      </c>
      <c r="CW30" s="683">
        <v>0</v>
      </c>
      <c r="CX30" s="681"/>
      <c r="CY30" s="681"/>
      <c r="CZ30" s="681"/>
      <c r="DA30" s="687">
        <f t="shared" si="128"/>
        <v>0</v>
      </c>
      <c r="DB30" s="688" t="str">
        <f t="shared" si="129"/>
        <v>-</v>
      </c>
      <c r="DC30" s="683">
        <v>0</v>
      </c>
      <c r="DD30" s="681"/>
      <c r="DE30" s="681"/>
      <c r="DF30" s="681"/>
      <c r="DG30" s="687">
        <f t="shared" si="130"/>
        <v>0</v>
      </c>
      <c r="DH30" s="688" t="str">
        <f t="shared" si="131"/>
        <v>-</v>
      </c>
    </row>
    <row r="31" spans="2:112" s="22" customFormat="1" ht="27" customHeight="1">
      <c r="B31" s="65" t="s">
        <v>2756</v>
      </c>
      <c r="C31" s="652" t="s">
        <v>2757</v>
      </c>
      <c r="D31" s="611" t="s">
        <v>2289</v>
      </c>
      <c r="E31" s="528">
        <v>100331853</v>
      </c>
      <c r="F31" s="528"/>
      <c r="G31" s="529"/>
      <c r="H31" s="530" t="s">
        <v>2758</v>
      </c>
      <c r="I31" s="530"/>
      <c r="J31" s="145" t="s">
        <v>883</v>
      </c>
      <c r="K31" s="687">
        <f t="shared" si="88"/>
        <v>1575.1489999999999</v>
      </c>
      <c r="L31" s="681"/>
      <c r="M31" s="687">
        <f t="shared" si="89"/>
        <v>0</v>
      </c>
      <c r="N31" s="681"/>
      <c r="O31" s="687">
        <f t="shared" si="90"/>
        <v>-1575.1489999999999</v>
      </c>
      <c r="P31" s="688">
        <f t="shared" si="91"/>
        <v>0</v>
      </c>
      <c r="Q31" s="687">
        <f t="shared" si="92"/>
        <v>408.58800000000008</v>
      </c>
      <c r="R31" s="681"/>
      <c r="S31" s="687">
        <f t="shared" si="93"/>
        <v>0</v>
      </c>
      <c r="T31" s="681"/>
      <c r="U31" s="687">
        <f t="shared" si="94"/>
        <v>-408.58800000000008</v>
      </c>
      <c r="V31" s="688">
        <f t="shared" si="95"/>
        <v>0</v>
      </c>
      <c r="W31" s="687">
        <f>W32+W33</f>
        <v>140.79500000000002</v>
      </c>
      <c r="X31" s="681"/>
      <c r="Y31" s="687">
        <f>Y32+Y33</f>
        <v>0</v>
      </c>
      <c r="Z31" s="681"/>
      <c r="AA31" s="687">
        <f t="shared" si="96"/>
        <v>-140.79500000000002</v>
      </c>
      <c r="AB31" s="688">
        <f t="shared" si="97"/>
        <v>0</v>
      </c>
      <c r="AC31" s="687">
        <f>AC32+AC33</f>
        <v>126.798</v>
      </c>
      <c r="AD31" s="681"/>
      <c r="AE31" s="687">
        <f>AE32+AE33</f>
        <v>0</v>
      </c>
      <c r="AF31" s="681"/>
      <c r="AG31" s="687">
        <f t="shared" si="98"/>
        <v>-126.798</v>
      </c>
      <c r="AH31" s="688">
        <f t="shared" si="99"/>
        <v>0</v>
      </c>
      <c r="AI31" s="687">
        <f>AI32+AI33</f>
        <v>140.99500000000003</v>
      </c>
      <c r="AJ31" s="681"/>
      <c r="AK31" s="687">
        <f>AK32+AK33</f>
        <v>0</v>
      </c>
      <c r="AL31" s="681"/>
      <c r="AM31" s="687">
        <f t="shared" si="100"/>
        <v>-140.99500000000003</v>
      </c>
      <c r="AN31" s="688">
        <f t="shared" si="101"/>
        <v>0</v>
      </c>
      <c r="AO31" s="687">
        <f t="shared" si="102"/>
        <v>359.78399999999999</v>
      </c>
      <c r="AP31" s="681"/>
      <c r="AQ31" s="687">
        <f t="shared" si="103"/>
        <v>0</v>
      </c>
      <c r="AR31" s="681"/>
      <c r="AS31" s="687">
        <f t="shared" si="104"/>
        <v>-359.78399999999999</v>
      </c>
      <c r="AT31" s="688">
        <f t="shared" si="105"/>
        <v>0</v>
      </c>
      <c r="AU31" s="687">
        <f>AU32+AU33</f>
        <v>78.945999999999998</v>
      </c>
      <c r="AV31" s="681"/>
      <c r="AW31" s="687">
        <f>AW32+AW33</f>
        <v>0</v>
      </c>
      <c r="AX31" s="681"/>
      <c r="AY31" s="687">
        <f t="shared" si="106"/>
        <v>-78.945999999999998</v>
      </c>
      <c r="AZ31" s="688">
        <f t="shared" si="107"/>
        <v>0</v>
      </c>
      <c r="BA31" s="687">
        <f>BA32+BA33</f>
        <v>141.78600000000003</v>
      </c>
      <c r="BB31" s="681"/>
      <c r="BC31" s="687">
        <f>BC32+BC33</f>
        <v>0</v>
      </c>
      <c r="BD31" s="681"/>
      <c r="BE31" s="687">
        <f t="shared" si="108"/>
        <v>-141.78600000000003</v>
      </c>
      <c r="BF31" s="688">
        <f t="shared" si="109"/>
        <v>0</v>
      </c>
      <c r="BG31" s="687">
        <f>BG32+BG33</f>
        <v>139.05199999999999</v>
      </c>
      <c r="BH31" s="681"/>
      <c r="BI31" s="687">
        <f>BI32+BI33</f>
        <v>0</v>
      </c>
      <c r="BJ31" s="681"/>
      <c r="BK31" s="687">
        <f t="shared" si="110"/>
        <v>-139.05199999999999</v>
      </c>
      <c r="BL31" s="688">
        <f t="shared" si="111"/>
        <v>0</v>
      </c>
      <c r="BM31" s="687">
        <f t="shared" si="112"/>
        <v>426.39099999999996</v>
      </c>
      <c r="BN31" s="681"/>
      <c r="BO31" s="687">
        <f t="shared" si="113"/>
        <v>0</v>
      </c>
      <c r="BP31" s="681"/>
      <c r="BQ31" s="687">
        <f t="shared" si="114"/>
        <v>-426.39099999999996</v>
      </c>
      <c r="BR31" s="688">
        <f t="shared" si="115"/>
        <v>0</v>
      </c>
      <c r="BS31" s="687">
        <f>BS32+BS33</f>
        <v>143.95399999999998</v>
      </c>
      <c r="BT31" s="681"/>
      <c r="BU31" s="687">
        <f>BU32+BU33</f>
        <v>0</v>
      </c>
      <c r="BV31" s="681"/>
      <c r="BW31" s="687">
        <f t="shared" si="116"/>
        <v>-143.95399999999998</v>
      </c>
      <c r="BX31" s="688">
        <f t="shared" si="117"/>
        <v>0</v>
      </c>
      <c r="BY31" s="687">
        <f>BY32+BY33</f>
        <v>145.92200000000003</v>
      </c>
      <c r="BZ31" s="681"/>
      <c r="CA31" s="687">
        <f>CA32+CA33</f>
        <v>0</v>
      </c>
      <c r="CB31" s="681"/>
      <c r="CC31" s="687">
        <f t="shared" si="118"/>
        <v>-145.92200000000003</v>
      </c>
      <c r="CD31" s="688">
        <f t="shared" si="119"/>
        <v>0</v>
      </c>
      <c r="CE31" s="687">
        <f>CE32+CE33</f>
        <v>136.51500000000001</v>
      </c>
      <c r="CF31" s="681"/>
      <c r="CG31" s="687">
        <f>CG32+CG33</f>
        <v>0</v>
      </c>
      <c r="CH31" s="681"/>
      <c r="CI31" s="687">
        <f t="shared" si="120"/>
        <v>-136.51500000000001</v>
      </c>
      <c r="CJ31" s="688">
        <f t="shared" si="121"/>
        <v>0</v>
      </c>
      <c r="CK31" s="687">
        <f t="shared" si="122"/>
        <v>380.38600000000008</v>
      </c>
      <c r="CL31" s="681"/>
      <c r="CM31" s="687">
        <f t="shared" si="123"/>
        <v>0</v>
      </c>
      <c r="CN31" s="681"/>
      <c r="CO31" s="687">
        <f t="shared" si="124"/>
        <v>-380.38600000000008</v>
      </c>
      <c r="CP31" s="688">
        <f t="shared" si="125"/>
        <v>0</v>
      </c>
      <c r="CQ31" s="687">
        <f>CQ32+CQ33</f>
        <v>99.77</v>
      </c>
      <c r="CR31" s="681"/>
      <c r="CS31" s="687">
        <f>CS32+CS33</f>
        <v>0</v>
      </c>
      <c r="CT31" s="681"/>
      <c r="CU31" s="687">
        <f t="shared" si="126"/>
        <v>-99.77</v>
      </c>
      <c r="CV31" s="688">
        <f t="shared" si="127"/>
        <v>0</v>
      </c>
      <c r="CW31" s="687">
        <f>CW32+CW33</f>
        <v>138.24100000000001</v>
      </c>
      <c r="CX31" s="681"/>
      <c r="CY31" s="687">
        <f>CY32+CY33</f>
        <v>0</v>
      </c>
      <c r="CZ31" s="681"/>
      <c r="DA31" s="687">
        <f t="shared" si="128"/>
        <v>-138.24100000000001</v>
      </c>
      <c r="DB31" s="688">
        <f t="shared" si="129"/>
        <v>0</v>
      </c>
      <c r="DC31" s="687">
        <f>DC32+DC33</f>
        <v>142.37500000000003</v>
      </c>
      <c r="DD31" s="681"/>
      <c r="DE31" s="687">
        <f>DE32+DE33</f>
        <v>0</v>
      </c>
      <c r="DF31" s="681"/>
      <c r="DG31" s="687">
        <f t="shared" si="130"/>
        <v>-142.37500000000003</v>
      </c>
      <c r="DH31" s="688">
        <f t="shared" si="131"/>
        <v>0</v>
      </c>
    </row>
    <row r="32" spans="2:112" ht="20.100000000000001" customHeight="1">
      <c r="B32" s="65" t="s">
        <v>2759</v>
      </c>
      <c r="C32" s="650"/>
      <c r="D32" s="70" t="s">
        <v>2760</v>
      </c>
      <c r="E32" s="528">
        <v>100330237</v>
      </c>
      <c r="F32" s="528"/>
      <c r="G32" s="529"/>
      <c r="H32" s="530" t="s">
        <v>2761</v>
      </c>
      <c r="I32" s="530"/>
      <c r="J32" s="71" t="s">
        <v>883</v>
      </c>
      <c r="K32" s="687">
        <f t="shared" si="88"/>
        <v>1564.3490000000002</v>
      </c>
      <c r="L32" s="681"/>
      <c r="M32" s="687">
        <f t="shared" si="89"/>
        <v>0</v>
      </c>
      <c r="N32" s="681"/>
      <c r="O32" s="687">
        <f t="shared" si="90"/>
        <v>-1564.3490000000002</v>
      </c>
      <c r="P32" s="688">
        <f t="shared" si="91"/>
        <v>0</v>
      </c>
      <c r="Q32" s="687">
        <f t="shared" si="92"/>
        <v>405.88800000000003</v>
      </c>
      <c r="R32" s="681"/>
      <c r="S32" s="687">
        <f t="shared" si="93"/>
        <v>0</v>
      </c>
      <c r="T32" s="681"/>
      <c r="U32" s="687">
        <f t="shared" si="94"/>
        <v>-405.88800000000003</v>
      </c>
      <c r="V32" s="688">
        <f t="shared" si="95"/>
        <v>0</v>
      </c>
      <c r="W32" s="687">
        <f>W36+W48+W50+W54+W56/1000</f>
        <v>139.89500000000001</v>
      </c>
      <c r="X32" s="681"/>
      <c r="Y32" s="687">
        <f>Y36+Y48+Y50+Y54+Y56/1000</f>
        <v>0</v>
      </c>
      <c r="Z32" s="681"/>
      <c r="AA32" s="687">
        <f t="shared" si="96"/>
        <v>-139.89500000000001</v>
      </c>
      <c r="AB32" s="688">
        <f t="shared" si="97"/>
        <v>0</v>
      </c>
      <c r="AC32" s="687">
        <f>AC36+AC48+AC50+AC54+AC56/1000</f>
        <v>125.898</v>
      </c>
      <c r="AD32" s="681"/>
      <c r="AE32" s="687">
        <f>AE36+AE48+AE50+AE54+AE56/1000</f>
        <v>0</v>
      </c>
      <c r="AF32" s="681"/>
      <c r="AG32" s="687">
        <f t="shared" si="98"/>
        <v>-125.898</v>
      </c>
      <c r="AH32" s="688">
        <f t="shared" si="99"/>
        <v>0</v>
      </c>
      <c r="AI32" s="687">
        <f>AI36+AI48+AI50+AI54+AI56/1000</f>
        <v>140.09500000000003</v>
      </c>
      <c r="AJ32" s="681"/>
      <c r="AK32" s="687">
        <f>AK36+AK48+AK50+AK54+AK56/1000</f>
        <v>0</v>
      </c>
      <c r="AL32" s="681"/>
      <c r="AM32" s="687">
        <f t="shared" si="100"/>
        <v>-140.09500000000003</v>
      </c>
      <c r="AN32" s="688">
        <f t="shared" si="101"/>
        <v>0</v>
      </c>
      <c r="AO32" s="687">
        <f t="shared" si="102"/>
        <v>357.084</v>
      </c>
      <c r="AP32" s="681"/>
      <c r="AQ32" s="687">
        <f t="shared" si="103"/>
        <v>0</v>
      </c>
      <c r="AR32" s="681"/>
      <c r="AS32" s="687">
        <f t="shared" si="104"/>
        <v>-357.084</v>
      </c>
      <c r="AT32" s="688">
        <f t="shared" si="105"/>
        <v>0</v>
      </c>
      <c r="AU32" s="687">
        <f>AU36+AU48+AU50+AU54+AU56/1000</f>
        <v>78.045999999999992</v>
      </c>
      <c r="AV32" s="681"/>
      <c r="AW32" s="687">
        <f>AW36+AW48+AW50+AW54+AW56/1000</f>
        <v>0</v>
      </c>
      <c r="AX32" s="681"/>
      <c r="AY32" s="687">
        <f t="shared" si="106"/>
        <v>-78.045999999999992</v>
      </c>
      <c r="AZ32" s="688">
        <f t="shared" si="107"/>
        <v>0</v>
      </c>
      <c r="BA32" s="687">
        <f>BA36+BA48+BA50+BA54+BA56/1000</f>
        <v>140.88600000000002</v>
      </c>
      <c r="BB32" s="681"/>
      <c r="BC32" s="687">
        <f>BC36+BC48+BC50+BC54+BC56/1000</f>
        <v>0</v>
      </c>
      <c r="BD32" s="681"/>
      <c r="BE32" s="687">
        <f t="shared" si="108"/>
        <v>-140.88600000000002</v>
      </c>
      <c r="BF32" s="688">
        <f t="shared" si="109"/>
        <v>0</v>
      </c>
      <c r="BG32" s="687">
        <f>BG36+BG48+BG50+BG54+BG56/1000</f>
        <v>138.15199999999999</v>
      </c>
      <c r="BH32" s="681"/>
      <c r="BI32" s="687">
        <f>BI36+BI48+BI50+BI54+BI56/1000</f>
        <v>0</v>
      </c>
      <c r="BJ32" s="681"/>
      <c r="BK32" s="687">
        <f t="shared" si="110"/>
        <v>-138.15199999999999</v>
      </c>
      <c r="BL32" s="688">
        <f t="shared" si="111"/>
        <v>0</v>
      </c>
      <c r="BM32" s="687">
        <f t="shared" si="112"/>
        <v>423.69100000000003</v>
      </c>
      <c r="BN32" s="681"/>
      <c r="BO32" s="687">
        <f t="shared" si="113"/>
        <v>0</v>
      </c>
      <c r="BP32" s="681"/>
      <c r="BQ32" s="687">
        <f t="shared" si="114"/>
        <v>-423.69100000000003</v>
      </c>
      <c r="BR32" s="688">
        <f t="shared" si="115"/>
        <v>0</v>
      </c>
      <c r="BS32" s="687">
        <f>BS36+BS48+BS50+BS54+BS56/1000</f>
        <v>143.05399999999997</v>
      </c>
      <c r="BT32" s="681"/>
      <c r="BU32" s="687">
        <f>BU36+BU48+BU50+BU54+BU56/1000</f>
        <v>0</v>
      </c>
      <c r="BV32" s="681"/>
      <c r="BW32" s="687">
        <f t="shared" si="116"/>
        <v>-143.05399999999997</v>
      </c>
      <c r="BX32" s="688">
        <f t="shared" si="117"/>
        <v>0</v>
      </c>
      <c r="BY32" s="687">
        <f>BY36+BY48+BY50+BY54+BY56/1000</f>
        <v>145.02200000000002</v>
      </c>
      <c r="BZ32" s="681"/>
      <c r="CA32" s="687">
        <f>CA36+CA48+CA50+CA54+CA56/1000</f>
        <v>0</v>
      </c>
      <c r="CB32" s="681"/>
      <c r="CC32" s="687">
        <f t="shared" si="118"/>
        <v>-145.02200000000002</v>
      </c>
      <c r="CD32" s="688">
        <f t="shared" si="119"/>
        <v>0</v>
      </c>
      <c r="CE32" s="687">
        <f>CE36+CE48+CE50+CE54+CE56/1000</f>
        <v>135.61500000000001</v>
      </c>
      <c r="CF32" s="681"/>
      <c r="CG32" s="687">
        <f>CG36+CG48+CG50+CG54+CG56/1000</f>
        <v>0</v>
      </c>
      <c r="CH32" s="681"/>
      <c r="CI32" s="687">
        <f t="shared" si="120"/>
        <v>-135.61500000000001</v>
      </c>
      <c r="CJ32" s="688">
        <f t="shared" si="121"/>
        <v>0</v>
      </c>
      <c r="CK32" s="687">
        <f t="shared" si="122"/>
        <v>377.68600000000004</v>
      </c>
      <c r="CL32" s="681"/>
      <c r="CM32" s="687">
        <f t="shared" si="123"/>
        <v>0</v>
      </c>
      <c r="CN32" s="681"/>
      <c r="CO32" s="687">
        <f t="shared" si="124"/>
        <v>-377.68600000000004</v>
      </c>
      <c r="CP32" s="688">
        <f t="shared" si="125"/>
        <v>0</v>
      </c>
      <c r="CQ32" s="687">
        <f>CQ36+CQ48+CQ50+CQ54+CQ56/1000</f>
        <v>98.86999999999999</v>
      </c>
      <c r="CR32" s="681"/>
      <c r="CS32" s="687">
        <f>CS36+CS48+CS50+CS54+CS56/1000</f>
        <v>0</v>
      </c>
      <c r="CT32" s="681"/>
      <c r="CU32" s="687">
        <f t="shared" si="126"/>
        <v>-98.86999999999999</v>
      </c>
      <c r="CV32" s="688">
        <f t="shared" si="127"/>
        <v>0</v>
      </c>
      <c r="CW32" s="687">
        <f>CW36+CW48+CW50+CW54+CW56/1000</f>
        <v>137.34100000000001</v>
      </c>
      <c r="CX32" s="681"/>
      <c r="CY32" s="687">
        <f>CY36+CY48+CY50+CY54+CY56/1000</f>
        <v>0</v>
      </c>
      <c r="CZ32" s="681"/>
      <c r="DA32" s="687">
        <f t="shared" si="128"/>
        <v>-137.34100000000001</v>
      </c>
      <c r="DB32" s="688">
        <f t="shared" si="129"/>
        <v>0</v>
      </c>
      <c r="DC32" s="687">
        <f>DC36+DC48+DC50+DC54+DC56/1000</f>
        <v>141.47500000000002</v>
      </c>
      <c r="DD32" s="681"/>
      <c r="DE32" s="687">
        <f>DE36+DE48+DE50+DE54+DE56/1000</f>
        <v>0</v>
      </c>
      <c r="DF32" s="681"/>
      <c r="DG32" s="687">
        <f t="shared" si="130"/>
        <v>-141.47500000000002</v>
      </c>
      <c r="DH32" s="688">
        <f t="shared" si="131"/>
        <v>0</v>
      </c>
    </row>
    <row r="33" spans="2:112" ht="37.5" customHeight="1">
      <c r="B33" s="65" t="s">
        <v>2762</v>
      </c>
      <c r="C33" s="650"/>
      <c r="D33" s="70" t="s">
        <v>2763</v>
      </c>
      <c r="E33" s="528">
        <v>100330560</v>
      </c>
      <c r="F33" s="528"/>
      <c r="G33" s="529"/>
      <c r="H33" s="530" t="s">
        <v>2764</v>
      </c>
      <c r="I33" s="530"/>
      <c r="J33" s="71" t="s">
        <v>883</v>
      </c>
      <c r="K33" s="687">
        <f t="shared" si="88"/>
        <v>10.8</v>
      </c>
      <c r="L33" s="681"/>
      <c r="M33" s="687">
        <f t="shared" si="89"/>
        <v>0</v>
      </c>
      <c r="N33" s="681"/>
      <c r="O33" s="687">
        <f t="shared" si="90"/>
        <v>-10.8</v>
      </c>
      <c r="P33" s="688">
        <f t="shared" si="91"/>
        <v>0</v>
      </c>
      <c r="Q33" s="687">
        <f t="shared" si="92"/>
        <v>2.6999999999999997</v>
      </c>
      <c r="R33" s="681"/>
      <c r="S33" s="687">
        <f t="shared" si="93"/>
        <v>0</v>
      </c>
      <c r="T33" s="681"/>
      <c r="U33" s="687">
        <f t="shared" si="94"/>
        <v>-2.6999999999999997</v>
      </c>
      <c r="V33" s="688">
        <f t="shared" si="95"/>
        <v>0</v>
      </c>
      <c r="W33" s="687">
        <f>W38+W49+W55</f>
        <v>0.89999999999999991</v>
      </c>
      <c r="X33" s="681"/>
      <c r="Y33" s="687">
        <f>Y38+Y49+Y55</f>
        <v>0</v>
      </c>
      <c r="Z33" s="681"/>
      <c r="AA33" s="687">
        <f t="shared" si="96"/>
        <v>-0.89999999999999991</v>
      </c>
      <c r="AB33" s="688">
        <f t="shared" si="97"/>
        <v>0</v>
      </c>
      <c r="AC33" s="687">
        <f>AC38+AC49+AC55</f>
        <v>0.9</v>
      </c>
      <c r="AD33" s="681"/>
      <c r="AE33" s="687">
        <f>AE38+AE49+AE55</f>
        <v>0</v>
      </c>
      <c r="AF33" s="681"/>
      <c r="AG33" s="687">
        <f t="shared" si="98"/>
        <v>-0.9</v>
      </c>
      <c r="AH33" s="688">
        <f t="shared" si="99"/>
        <v>0</v>
      </c>
      <c r="AI33" s="687">
        <f>AI38+AI49+AI55</f>
        <v>0.9</v>
      </c>
      <c r="AJ33" s="681"/>
      <c r="AK33" s="687">
        <f>AK38+AK49+AK55</f>
        <v>0</v>
      </c>
      <c r="AL33" s="681"/>
      <c r="AM33" s="687">
        <f t="shared" si="100"/>
        <v>-0.9</v>
      </c>
      <c r="AN33" s="688">
        <f t="shared" si="101"/>
        <v>0</v>
      </c>
      <c r="AO33" s="687">
        <f t="shared" si="102"/>
        <v>2.7</v>
      </c>
      <c r="AP33" s="681"/>
      <c r="AQ33" s="687">
        <f t="shared" si="103"/>
        <v>0</v>
      </c>
      <c r="AR33" s="681"/>
      <c r="AS33" s="687">
        <f t="shared" si="104"/>
        <v>-2.7</v>
      </c>
      <c r="AT33" s="688">
        <f t="shared" si="105"/>
        <v>0</v>
      </c>
      <c r="AU33" s="687">
        <f>AU38+AU49+AU55</f>
        <v>0.9</v>
      </c>
      <c r="AV33" s="681"/>
      <c r="AW33" s="687">
        <f>AW38+AW49+AW55</f>
        <v>0</v>
      </c>
      <c r="AX33" s="681"/>
      <c r="AY33" s="687">
        <f t="shared" si="106"/>
        <v>-0.9</v>
      </c>
      <c r="AZ33" s="688">
        <f t="shared" si="107"/>
        <v>0</v>
      </c>
      <c r="BA33" s="687">
        <f>BA38+BA49+BA55</f>
        <v>0.9</v>
      </c>
      <c r="BB33" s="681"/>
      <c r="BC33" s="687">
        <f>BC38+BC49+BC55</f>
        <v>0</v>
      </c>
      <c r="BD33" s="681"/>
      <c r="BE33" s="687">
        <f t="shared" si="108"/>
        <v>-0.9</v>
      </c>
      <c r="BF33" s="688">
        <f t="shared" si="109"/>
        <v>0</v>
      </c>
      <c r="BG33" s="687">
        <f>BG38+BG49+BG55</f>
        <v>0.9</v>
      </c>
      <c r="BH33" s="681"/>
      <c r="BI33" s="687">
        <f>BI38+BI49+BI55</f>
        <v>0</v>
      </c>
      <c r="BJ33" s="681"/>
      <c r="BK33" s="687">
        <f t="shared" si="110"/>
        <v>-0.9</v>
      </c>
      <c r="BL33" s="688">
        <f t="shared" si="111"/>
        <v>0</v>
      </c>
      <c r="BM33" s="687">
        <f t="shared" si="112"/>
        <v>2.7</v>
      </c>
      <c r="BN33" s="681"/>
      <c r="BO33" s="687">
        <f t="shared" si="113"/>
        <v>0</v>
      </c>
      <c r="BP33" s="681"/>
      <c r="BQ33" s="687">
        <f t="shared" si="114"/>
        <v>-2.7</v>
      </c>
      <c r="BR33" s="688">
        <f t="shared" si="115"/>
        <v>0</v>
      </c>
      <c r="BS33" s="687">
        <f>BS38+BS49+BS55</f>
        <v>0.9</v>
      </c>
      <c r="BT33" s="681"/>
      <c r="BU33" s="687">
        <f>BU38+BU49+BU55</f>
        <v>0</v>
      </c>
      <c r="BV33" s="681"/>
      <c r="BW33" s="687">
        <f t="shared" si="116"/>
        <v>-0.9</v>
      </c>
      <c r="BX33" s="688">
        <f t="shared" si="117"/>
        <v>0</v>
      </c>
      <c r="BY33" s="687">
        <f>BY38+BY49+BY55</f>
        <v>0.9</v>
      </c>
      <c r="BZ33" s="681"/>
      <c r="CA33" s="687">
        <f>CA38+CA49+CA55</f>
        <v>0</v>
      </c>
      <c r="CB33" s="681"/>
      <c r="CC33" s="687">
        <f t="shared" si="118"/>
        <v>-0.9</v>
      </c>
      <c r="CD33" s="688">
        <f t="shared" si="119"/>
        <v>0</v>
      </c>
      <c r="CE33" s="687">
        <f>CE38+CE49+CE55</f>
        <v>0.89999999999999991</v>
      </c>
      <c r="CF33" s="681"/>
      <c r="CG33" s="687">
        <f>CG38+CG49+CG55</f>
        <v>0</v>
      </c>
      <c r="CH33" s="681"/>
      <c r="CI33" s="687">
        <f t="shared" si="120"/>
        <v>-0.89999999999999991</v>
      </c>
      <c r="CJ33" s="688">
        <f t="shared" si="121"/>
        <v>0</v>
      </c>
      <c r="CK33" s="687">
        <f t="shared" si="122"/>
        <v>2.6999999999999997</v>
      </c>
      <c r="CL33" s="681"/>
      <c r="CM33" s="687">
        <f t="shared" si="123"/>
        <v>0</v>
      </c>
      <c r="CN33" s="681"/>
      <c r="CO33" s="687">
        <f t="shared" si="124"/>
        <v>-2.6999999999999997</v>
      </c>
      <c r="CP33" s="688">
        <f t="shared" si="125"/>
        <v>0</v>
      </c>
      <c r="CQ33" s="687">
        <f>CQ38+CQ49+CQ55</f>
        <v>0.89999999999999991</v>
      </c>
      <c r="CR33" s="681"/>
      <c r="CS33" s="687">
        <f>CS38+CS49+CS55</f>
        <v>0</v>
      </c>
      <c r="CT33" s="681"/>
      <c r="CU33" s="687">
        <f t="shared" si="126"/>
        <v>-0.89999999999999991</v>
      </c>
      <c r="CV33" s="688">
        <f t="shared" si="127"/>
        <v>0</v>
      </c>
      <c r="CW33" s="687">
        <f>CW38+CW49+CW55</f>
        <v>0.9</v>
      </c>
      <c r="CX33" s="681"/>
      <c r="CY33" s="687">
        <f>CY38+CY49+CY55</f>
        <v>0</v>
      </c>
      <c r="CZ33" s="681"/>
      <c r="DA33" s="687">
        <f t="shared" si="128"/>
        <v>-0.9</v>
      </c>
      <c r="DB33" s="688">
        <f t="shared" si="129"/>
        <v>0</v>
      </c>
      <c r="DC33" s="687">
        <f>DC38+DC49+DC55</f>
        <v>0.89999999999999991</v>
      </c>
      <c r="DD33" s="681"/>
      <c r="DE33" s="687">
        <f>DE38+DE49+DE55</f>
        <v>0</v>
      </c>
      <c r="DF33" s="681"/>
      <c r="DG33" s="687">
        <f t="shared" si="130"/>
        <v>-0.89999999999999991</v>
      </c>
      <c r="DH33" s="688">
        <f t="shared" si="131"/>
        <v>0</v>
      </c>
    </row>
    <row r="34" spans="2:112" s="22" customFormat="1" ht="20.100000000000001" customHeight="1">
      <c r="B34" s="65" t="s">
        <v>2765</v>
      </c>
      <c r="C34" s="834" t="s">
        <v>159</v>
      </c>
      <c r="D34" s="789" t="s">
        <v>2766</v>
      </c>
      <c r="E34" s="528">
        <v>100330561</v>
      </c>
      <c r="F34" s="528"/>
      <c r="G34" s="529"/>
      <c r="H34" s="530" t="s">
        <v>2767</v>
      </c>
      <c r="I34" s="530"/>
      <c r="J34" s="73" t="s">
        <v>883</v>
      </c>
      <c r="K34" s="687">
        <f t="shared" si="88"/>
        <v>1346.6</v>
      </c>
      <c r="L34" s="681"/>
      <c r="M34" s="687">
        <f t="shared" si="89"/>
        <v>0</v>
      </c>
      <c r="N34" s="681"/>
      <c r="O34" s="687">
        <f t="shared" si="90"/>
        <v>-1346.6</v>
      </c>
      <c r="P34" s="688">
        <f t="shared" si="91"/>
        <v>0</v>
      </c>
      <c r="Q34" s="687">
        <f t="shared" si="92"/>
        <v>350.59999999999997</v>
      </c>
      <c r="R34" s="681"/>
      <c r="S34" s="687">
        <f t="shared" si="93"/>
        <v>0</v>
      </c>
      <c r="T34" s="681"/>
      <c r="U34" s="687">
        <f t="shared" si="94"/>
        <v>-350.59999999999997</v>
      </c>
      <c r="V34" s="688">
        <f t="shared" si="95"/>
        <v>0</v>
      </c>
      <c r="W34" s="687">
        <f>W36+W38</f>
        <v>120.89999999999999</v>
      </c>
      <c r="X34" s="681"/>
      <c r="Y34" s="687">
        <f>Y36+Y38</f>
        <v>0</v>
      </c>
      <c r="Z34" s="681"/>
      <c r="AA34" s="687">
        <f t="shared" si="96"/>
        <v>-120.89999999999999</v>
      </c>
      <c r="AB34" s="688">
        <f t="shared" si="97"/>
        <v>0</v>
      </c>
      <c r="AC34" s="687">
        <f>AC36+AC38</f>
        <v>109</v>
      </c>
      <c r="AD34" s="681"/>
      <c r="AE34" s="687">
        <f>AE36+AE38</f>
        <v>0</v>
      </c>
      <c r="AF34" s="681"/>
      <c r="AG34" s="687">
        <f t="shared" si="98"/>
        <v>-109</v>
      </c>
      <c r="AH34" s="688">
        <f t="shared" si="99"/>
        <v>0</v>
      </c>
      <c r="AI34" s="687">
        <f>AI36+AI38</f>
        <v>120.7</v>
      </c>
      <c r="AJ34" s="681"/>
      <c r="AK34" s="687">
        <f>AK36+AK38</f>
        <v>0</v>
      </c>
      <c r="AL34" s="681"/>
      <c r="AM34" s="687">
        <f t="shared" si="100"/>
        <v>-120.7</v>
      </c>
      <c r="AN34" s="688">
        <f t="shared" si="101"/>
        <v>0</v>
      </c>
      <c r="AO34" s="687">
        <f t="shared" si="102"/>
        <v>305.2</v>
      </c>
      <c r="AP34" s="681"/>
      <c r="AQ34" s="687">
        <f t="shared" si="103"/>
        <v>0</v>
      </c>
      <c r="AR34" s="681"/>
      <c r="AS34" s="687">
        <f t="shared" si="104"/>
        <v>-305.2</v>
      </c>
      <c r="AT34" s="688">
        <f t="shared" si="105"/>
        <v>0</v>
      </c>
      <c r="AU34" s="687">
        <f>AU36+AU38</f>
        <v>64.2</v>
      </c>
      <c r="AV34" s="681"/>
      <c r="AW34" s="687">
        <f>AW36+AW38</f>
        <v>0</v>
      </c>
      <c r="AX34" s="681"/>
      <c r="AY34" s="687">
        <f t="shared" si="106"/>
        <v>-64.2</v>
      </c>
      <c r="AZ34" s="688">
        <f t="shared" si="107"/>
        <v>0</v>
      </c>
      <c r="BA34" s="687">
        <f>BA36+BA38</f>
        <v>121.10000000000001</v>
      </c>
      <c r="BB34" s="681"/>
      <c r="BC34" s="687">
        <f>BC36+BC38</f>
        <v>0</v>
      </c>
      <c r="BD34" s="681"/>
      <c r="BE34" s="687">
        <f t="shared" si="108"/>
        <v>-121.10000000000001</v>
      </c>
      <c r="BF34" s="688">
        <f t="shared" si="109"/>
        <v>0</v>
      </c>
      <c r="BG34" s="687">
        <f>BG36+BG38</f>
        <v>119.89999999999999</v>
      </c>
      <c r="BH34" s="681"/>
      <c r="BI34" s="687">
        <f>BI36+BI38</f>
        <v>0</v>
      </c>
      <c r="BJ34" s="681"/>
      <c r="BK34" s="687">
        <f t="shared" si="110"/>
        <v>-119.89999999999999</v>
      </c>
      <c r="BL34" s="688">
        <f t="shared" si="111"/>
        <v>0</v>
      </c>
      <c r="BM34" s="687">
        <f t="shared" si="112"/>
        <v>365.2</v>
      </c>
      <c r="BN34" s="681"/>
      <c r="BO34" s="687">
        <f t="shared" si="113"/>
        <v>0</v>
      </c>
      <c r="BP34" s="681"/>
      <c r="BQ34" s="687">
        <f t="shared" si="114"/>
        <v>-365.2</v>
      </c>
      <c r="BR34" s="688">
        <f t="shared" si="115"/>
        <v>0</v>
      </c>
      <c r="BS34" s="687">
        <f>BS36+BS38</f>
        <v>122.6</v>
      </c>
      <c r="BT34" s="681"/>
      <c r="BU34" s="687">
        <f>BU36+BU38</f>
        <v>0</v>
      </c>
      <c r="BV34" s="681"/>
      <c r="BW34" s="687">
        <f t="shared" si="116"/>
        <v>-122.6</v>
      </c>
      <c r="BX34" s="688">
        <f t="shared" si="117"/>
        <v>0</v>
      </c>
      <c r="BY34" s="687">
        <f>BY36+BY38</f>
        <v>125.8</v>
      </c>
      <c r="BZ34" s="681"/>
      <c r="CA34" s="687">
        <f>CA36+CA38</f>
        <v>0</v>
      </c>
      <c r="CB34" s="681"/>
      <c r="CC34" s="687">
        <f t="shared" si="118"/>
        <v>-125.8</v>
      </c>
      <c r="CD34" s="688">
        <f t="shared" si="119"/>
        <v>0</v>
      </c>
      <c r="CE34" s="687">
        <f>CE36+CE38</f>
        <v>116.8</v>
      </c>
      <c r="CF34" s="681"/>
      <c r="CG34" s="687">
        <f>CG36+CG38</f>
        <v>0</v>
      </c>
      <c r="CH34" s="681"/>
      <c r="CI34" s="687">
        <f t="shared" si="120"/>
        <v>-116.8</v>
      </c>
      <c r="CJ34" s="688">
        <f t="shared" si="121"/>
        <v>0</v>
      </c>
      <c r="CK34" s="687">
        <f t="shared" si="122"/>
        <v>325.60000000000002</v>
      </c>
      <c r="CL34" s="681"/>
      <c r="CM34" s="687">
        <f t="shared" si="123"/>
        <v>0</v>
      </c>
      <c r="CN34" s="681"/>
      <c r="CO34" s="687">
        <f t="shared" si="124"/>
        <v>-325.60000000000002</v>
      </c>
      <c r="CP34" s="688">
        <f t="shared" si="125"/>
        <v>0</v>
      </c>
      <c r="CQ34" s="687">
        <f>CQ36+CQ38</f>
        <v>83.5</v>
      </c>
      <c r="CR34" s="681"/>
      <c r="CS34" s="687">
        <f>CS36+CS38</f>
        <v>0</v>
      </c>
      <c r="CT34" s="681"/>
      <c r="CU34" s="687">
        <f t="shared" si="126"/>
        <v>-83.5</v>
      </c>
      <c r="CV34" s="688">
        <f t="shared" si="127"/>
        <v>0</v>
      </c>
      <c r="CW34" s="687">
        <f>CW36+CW38</f>
        <v>119.3</v>
      </c>
      <c r="CX34" s="681"/>
      <c r="CY34" s="687">
        <f>CY36+CY38</f>
        <v>0</v>
      </c>
      <c r="CZ34" s="681"/>
      <c r="DA34" s="687">
        <f t="shared" si="128"/>
        <v>-119.3</v>
      </c>
      <c r="DB34" s="688">
        <f t="shared" si="129"/>
        <v>0</v>
      </c>
      <c r="DC34" s="687">
        <f>DC36+DC38</f>
        <v>122.8</v>
      </c>
      <c r="DD34" s="681"/>
      <c r="DE34" s="687">
        <f>DE36+DE38</f>
        <v>0</v>
      </c>
      <c r="DF34" s="681"/>
      <c r="DG34" s="687">
        <f t="shared" si="130"/>
        <v>-122.8</v>
      </c>
      <c r="DH34" s="688">
        <f t="shared" si="131"/>
        <v>0</v>
      </c>
    </row>
    <row r="35" spans="2:112" s="22" customFormat="1" ht="20.100000000000001" customHeight="1">
      <c r="B35" s="65" t="s">
        <v>2768</v>
      </c>
      <c r="C35" s="766"/>
      <c r="D35" s="766"/>
      <c r="E35" s="528">
        <v>100330562</v>
      </c>
      <c r="F35" s="528"/>
      <c r="G35" s="529"/>
      <c r="H35" s="530" t="s">
        <v>2769</v>
      </c>
      <c r="I35" s="530"/>
      <c r="J35" s="729" t="s">
        <v>889</v>
      </c>
      <c r="K35" s="687">
        <f t="shared" si="88"/>
        <v>1907.2000000000003</v>
      </c>
      <c r="L35" s="681"/>
      <c r="M35" s="687">
        <f t="shared" si="89"/>
        <v>0</v>
      </c>
      <c r="N35" s="681"/>
      <c r="O35" s="687">
        <f t="shared" si="90"/>
        <v>-1907.2000000000003</v>
      </c>
      <c r="P35" s="688">
        <f t="shared" si="91"/>
        <v>0</v>
      </c>
      <c r="Q35" s="687">
        <f t="shared" si="92"/>
        <v>497.20000000000005</v>
      </c>
      <c r="R35" s="681"/>
      <c r="S35" s="687">
        <f t="shared" si="93"/>
        <v>0</v>
      </c>
      <c r="T35" s="681"/>
      <c r="U35" s="687">
        <f t="shared" si="94"/>
        <v>-497.20000000000005</v>
      </c>
      <c r="V35" s="688">
        <f t="shared" si="95"/>
        <v>0</v>
      </c>
      <c r="W35" s="687">
        <f>W37+W39</f>
        <v>171.20000000000002</v>
      </c>
      <c r="X35" s="681"/>
      <c r="Y35" s="687">
        <f>Y37+Y39</f>
        <v>0</v>
      </c>
      <c r="Z35" s="681"/>
      <c r="AA35" s="687">
        <f t="shared" si="96"/>
        <v>-171.20000000000002</v>
      </c>
      <c r="AB35" s="688">
        <f t="shared" si="97"/>
        <v>0</v>
      </c>
      <c r="AC35" s="687">
        <f>AC37+AC39</f>
        <v>154.70000000000002</v>
      </c>
      <c r="AD35" s="681"/>
      <c r="AE35" s="687">
        <f>AE37+AE39</f>
        <v>0</v>
      </c>
      <c r="AF35" s="681"/>
      <c r="AG35" s="687">
        <f t="shared" si="98"/>
        <v>-154.70000000000002</v>
      </c>
      <c r="AH35" s="688">
        <f t="shared" si="99"/>
        <v>0</v>
      </c>
      <c r="AI35" s="687">
        <f>AI37+AI39</f>
        <v>171.3</v>
      </c>
      <c r="AJ35" s="681"/>
      <c r="AK35" s="687">
        <f>AK37+AK39</f>
        <v>0</v>
      </c>
      <c r="AL35" s="681"/>
      <c r="AM35" s="687">
        <f t="shared" si="100"/>
        <v>-171.3</v>
      </c>
      <c r="AN35" s="688">
        <f t="shared" si="101"/>
        <v>0</v>
      </c>
      <c r="AO35" s="687">
        <f t="shared" si="102"/>
        <v>431.70000000000005</v>
      </c>
      <c r="AP35" s="681"/>
      <c r="AQ35" s="687">
        <f t="shared" si="103"/>
        <v>0</v>
      </c>
      <c r="AR35" s="681"/>
      <c r="AS35" s="687">
        <f t="shared" si="104"/>
        <v>-431.70000000000005</v>
      </c>
      <c r="AT35" s="688">
        <f t="shared" si="105"/>
        <v>0</v>
      </c>
      <c r="AU35" s="687">
        <f>AU37+AU39</f>
        <v>90.4</v>
      </c>
      <c r="AV35" s="681"/>
      <c r="AW35" s="687">
        <f>AW37+AW39</f>
        <v>0</v>
      </c>
      <c r="AX35" s="681"/>
      <c r="AY35" s="687">
        <f t="shared" si="106"/>
        <v>-90.4</v>
      </c>
      <c r="AZ35" s="688">
        <f t="shared" si="107"/>
        <v>0</v>
      </c>
      <c r="BA35" s="687">
        <f>BA37+BA39</f>
        <v>171.50000000000003</v>
      </c>
      <c r="BB35" s="681"/>
      <c r="BC35" s="687">
        <f>BC37+BC39</f>
        <v>0</v>
      </c>
      <c r="BD35" s="681"/>
      <c r="BE35" s="687">
        <f t="shared" si="108"/>
        <v>-171.50000000000003</v>
      </c>
      <c r="BF35" s="688">
        <f t="shared" si="109"/>
        <v>0</v>
      </c>
      <c r="BG35" s="687">
        <f>BG37+BG39</f>
        <v>169.8</v>
      </c>
      <c r="BH35" s="681"/>
      <c r="BI35" s="687">
        <f>BI37+BI39</f>
        <v>0</v>
      </c>
      <c r="BJ35" s="681"/>
      <c r="BK35" s="687">
        <f t="shared" si="110"/>
        <v>-169.8</v>
      </c>
      <c r="BL35" s="688">
        <f t="shared" si="111"/>
        <v>0</v>
      </c>
      <c r="BM35" s="687">
        <f t="shared" si="112"/>
        <v>516.70000000000005</v>
      </c>
      <c r="BN35" s="681"/>
      <c r="BO35" s="687">
        <f t="shared" si="113"/>
        <v>0</v>
      </c>
      <c r="BP35" s="681"/>
      <c r="BQ35" s="687">
        <f t="shared" si="114"/>
        <v>-516.70000000000005</v>
      </c>
      <c r="BR35" s="688">
        <f t="shared" si="115"/>
        <v>0</v>
      </c>
      <c r="BS35" s="687">
        <f>BS37+BS39</f>
        <v>173.6</v>
      </c>
      <c r="BT35" s="681"/>
      <c r="BU35" s="687">
        <f>BU37+BU39</f>
        <v>0</v>
      </c>
      <c r="BV35" s="681"/>
      <c r="BW35" s="687">
        <f t="shared" si="116"/>
        <v>-173.6</v>
      </c>
      <c r="BX35" s="688">
        <f t="shared" si="117"/>
        <v>0</v>
      </c>
      <c r="BY35" s="687">
        <f>BY37+BY39</f>
        <v>177.9</v>
      </c>
      <c r="BZ35" s="681"/>
      <c r="CA35" s="687">
        <f>CA37+CA39</f>
        <v>0</v>
      </c>
      <c r="CB35" s="681"/>
      <c r="CC35" s="687">
        <f t="shared" si="118"/>
        <v>-177.9</v>
      </c>
      <c r="CD35" s="688">
        <f t="shared" si="119"/>
        <v>0</v>
      </c>
      <c r="CE35" s="687">
        <f>CE37+CE39</f>
        <v>165.20000000000002</v>
      </c>
      <c r="CF35" s="681"/>
      <c r="CG35" s="687">
        <f>CG37+CG39</f>
        <v>0</v>
      </c>
      <c r="CH35" s="681"/>
      <c r="CI35" s="687">
        <f t="shared" si="120"/>
        <v>-165.20000000000002</v>
      </c>
      <c r="CJ35" s="688">
        <f t="shared" si="121"/>
        <v>0</v>
      </c>
      <c r="CK35" s="687">
        <f t="shared" si="122"/>
        <v>461.6</v>
      </c>
      <c r="CL35" s="681"/>
      <c r="CM35" s="687">
        <f t="shared" si="123"/>
        <v>0</v>
      </c>
      <c r="CN35" s="681"/>
      <c r="CO35" s="687">
        <f t="shared" si="124"/>
        <v>-461.6</v>
      </c>
      <c r="CP35" s="688">
        <f t="shared" si="125"/>
        <v>0</v>
      </c>
      <c r="CQ35" s="687">
        <f>CQ37+CQ39</f>
        <v>118.7</v>
      </c>
      <c r="CR35" s="681"/>
      <c r="CS35" s="687">
        <f>CS37+CS39</f>
        <v>0</v>
      </c>
      <c r="CT35" s="681"/>
      <c r="CU35" s="687">
        <f t="shared" si="126"/>
        <v>-118.7</v>
      </c>
      <c r="CV35" s="688">
        <f t="shared" si="127"/>
        <v>0</v>
      </c>
      <c r="CW35" s="687">
        <f>CW37+CW39</f>
        <v>168.9</v>
      </c>
      <c r="CX35" s="681"/>
      <c r="CY35" s="687">
        <f>CY37+CY39</f>
        <v>0</v>
      </c>
      <c r="CZ35" s="681"/>
      <c r="DA35" s="687">
        <f t="shared" si="128"/>
        <v>-168.9</v>
      </c>
      <c r="DB35" s="688">
        <f t="shared" si="129"/>
        <v>0</v>
      </c>
      <c r="DC35" s="687">
        <f>DC37+DC39</f>
        <v>174</v>
      </c>
      <c r="DD35" s="681"/>
      <c r="DE35" s="687">
        <f>DE37+DE39</f>
        <v>0</v>
      </c>
      <c r="DF35" s="681"/>
      <c r="DG35" s="687">
        <f t="shared" si="130"/>
        <v>-174</v>
      </c>
      <c r="DH35" s="688">
        <f t="shared" si="131"/>
        <v>0</v>
      </c>
    </row>
    <row r="36" spans="2:112" ht="20.100000000000001" customHeight="1">
      <c r="B36" s="65" t="s">
        <v>2770</v>
      </c>
      <c r="C36" s="800" t="s">
        <v>2771</v>
      </c>
      <c r="D36" s="787" t="s">
        <v>2772</v>
      </c>
      <c r="E36" s="528">
        <v>100330563</v>
      </c>
      <c r="F36" s="528"/>
      <c r="G36" s="529"/>
      <c r="H36" s="530" t="s">
        <v>2773</v>
      </c>
      <c r="I36" s="530"/>
      <c r="J36" s="71" t="s">
        <v>883</v>
      </c>
      <c r="K36" s="687">
        <f t="shared" si="88"/>
        <v>1337.3999999999999</v>
      </c>
      <c r="L36" s="681"/>
      <c r="M36" s="687">
        <f t="shared" si="89"/>
        <v>0</v>
      </c>
      <c r="N36" s="681"/>
      <c r="O36" s="687">
        <f t="shared" si="90"/>
        <v>-1337.3999999999999</v>
      </c>
      <c r="P36" s="688">
        <f t="shared" si="91"/>
        <v>0</v>
      </c>
      <c r="Q36" s="687">
        <f t="shared" si="92"/>
        <v>348.29999999999995</v>
      </c>
      <c r="R36" s="681"/>
      <c r="S36" s="687">
        <f t="shared" si="93"/>
        <v>0</v>
      </c>
      <c r="T36" s="681"/>
      <c r="U36" s="687">
        <f t="shared" si="94"/>
        <v>-348.29999999999995</v>
      </c>
      <c r="V36" s="688">
        <f t="shared" si="95"/>
        <v>0</v>
      </c>
      <c r="W36" s="687">
        <f>W41+W43+W45</f>
        <v>120.19999999999999</v>
      </c>
      <c r="X36" s="681"/>
      <c r="Y36" s="687">
        <f>Y41+Y43+Y45</f>
        <v>0</v>
      </c>
      <c r="Z36" s="681"/>
      <c r="AA36" s="687">
        <f t="shared" si="96"/>
        <v>-120.19999999999999</v>
      </c>
      <c r="AB36" s="688">
        <f t="shared" si="97"/>
        <v>0</v>
      </c>
      <c r="AC36" s="687">
        <f>AC41+AC43+AC45</f>
        <v>108.2</v>
      </c>
      <c r="AD36" s="681"/>
      <c r="AE36" s="687">
        <f>AE41+AE43+AE45</f>
        <v>0</v>
      </c>
      <c r="AF36" s="681"/>
      <c r="AG36" s="687">
        <f t="shared" si="98"/>
        <v>-108.2</v>
      </c>
      <c r="AH36" s="688">
        <f t="shared" si="99"/>
        <v>0</v>
      </c>
      <c r="AI36" s="687">
        <f>AI41+AI43+AI45</f>
        <v>119.9</v>
      </c>
      <c r="AJ36" s="681"/>
      <c r="AK36" s="687">
        <f>AK41+AK43+AK45</f>
        <v>0</v>
      </c>
      <c r="AL36" s="681"/>
      <c r="AM36" s="687">
        <f t="shared" si="100"/>
        <v>-119.9</v>
      </c>
      <c r="AN36" s="688">
        <f t="shared" si="101"/>
        <v>0</v>
      </c>
      <c r="AO36" s="687">
        <f t="shared" si="102"/>
        <v>302.8</v>
      </c>
      <c r="AP36" s="681"/>
      <c r="AQ36" s="687">
        <f t="shared" si="103"/>
        <v>0</v>
      </c>
      <c r="AR36" s="681"/>
      <c r="AS36" s="687">
        <f t="shared" si="104"/>
        <v>-302.8</v>
      </c>
      <c r="AT36" s="688">
        <f t="shared" si="105"/>
        <v>0</v>
      </c>
      <c r="AU36" s="687">
        <f>AU41+AU43+AU45</f>
        <v>63.4</v>
      </c>
      <c r="AV36" s="681"/>
      <c r="AW36" s="687">
        <f>AW41+AW43+AW45</f>
        <v>0</v>
      </c>
      <c r="AX36" s="681"/>
      <c r="AY36" s="687">
        <f t="shared" si="106"/>
        <v>-63.4</v>
      </c>
      <c r="AZ36" s="688">
        <f t="shared" si="107"/>
        <v>0</v>
      </c>
      <c r="BA36" s="687">
        <f>BA41+BA43+BA45</f>
        <v>120.30000000000001</v>
      </c>
      <c r="BB36" s="681"/>
      <c r="BC36" s="687">
        <f>BC41+BC43+BC45</f>
        <v>0</v>
      </c>
      <c r="BD36" s="681"/>
      <c r="BE36" s="687">
        <f t="shared" si="108"/>
        <v>-120.30000000000001</v>
      </c>
      <c r="BF36" s="688">
        <f t="shared" si="109"/>
        <v>0</v>
      </c>
      <c r="BG36" s="687">
        <f>BG41+BG43+BG45</f>
        <v>119.1</v>
      </c>
      <c r="BH36" s="681"/>
      <c r="BI36" s="687">
        <f>BI41+BI43+BI45</f>
        <v>0</v>
      </c>
      <c r="BJ36" s="681"/>
      <c r="BK36" s="687">
        <f t="shared" si="110"/>
        <v>-119.1</v>
      </c>
      <c r="BL36" s="688">
        <f t="shared" si="111"/>
        <v>0</v>
      </c>
      <c r="BM36" s="687">
        <f t="shared" si="112"/>
        <v>362.9</v>
      </c>
      <c r="BN36" s="681"/>
      <c r="BO36" s="687">
        <f t="shared" si="113"/>
        <v>0</v>
      </c>
      <c r="BP36" s="681"/>
      <c r="BQ36" s="687">
        <f t="shared" si="114"/>
        <v>-362.9</v>
      </c>
      <c r="BR36" s="688">
        <f t="shared" si="115"/>
        <v>0</v>
      </c>
      <c r="BS36" s="687">
        <f>BS41+BS43+BS45</f>
        <v>121.8</v>
      </c>
      <c r="BT36" s="681"/>
      <c r="BU36" s="687">
        <f>BU41+BU43+BU45</f>
        <v>0</v>
      </c>
      <c r="BV36" s="681"/>
      <c r="BW36" s="687">
        <f t="shared" si="116"/>
        <v>-121.8</v>
      </c>
      <c r="BX36" s="688">
        <f t="shared" si="117"/>
        <v>0</v>
      </c>
      <c r="BY36" s="687">
        <f>BY41+BY43+BY45</f>
        <v>125</v>
      </c>
      <c r="BZ36" s="681"/>
      <c r="CA36" s="687">
        <f>CA41+CA43+CA45</f>
        <v>0</v>
      </c>
      <c r="CB36" s="681"/>
      <c r="CC36" s="687">
        <f t="shared" si="118"/>
        <v>-125</v>
      </c>
      <c r="CD36" s="688">
        <f t="shared" si="119"/>
        <v>0</v>
      </c>
      <c r="CE36" s="687">
        <f>CE41+CE43+CE45</f>
        <v>116.1</v>
      </c>
      <c r="CF36" s="681"/>
      <c r="CG36" s="687">
        <f>CG41+CG43+CG45</f>
        <v>0</v>
      </c>
      <c r="CH36" s="681"/>
      <c r="CI36" s="687">
        <f t="shared" si="120"/>
        <v>-116.1</v>
      </c>
      <c r="CJ36" s="688">
        <f t="shared" si="121"/>
        <v>0</v>
      </c>
      <c r="CK36" s="687">
        <f t="shared" si="122"/>
        <v>323.39999999999998</v>
      </c>
      <c r="CL36" s="681"/>
      <c r="CM36" s="687">
        <f t="shared" si="123"/>
        <v>0</v>
      </c>
      <c r="CN36" s="681"/>
      <c r="CO36" s="687">
        <f t="shared" si="124"/>
        <v>-323.39999999999998</v>
      </c>
      <c r="CP36" s="688">
        <f t="shared" si="125"/>
        <v>0</v>
      </c>
      <c r="CQ36" s="687">
        <f>CQ41+CQ43+CQ45</f>
        <v>82.8</v>
      </c>
      <c r="CR36" s="681"/>
      <c r="CS36" s="687">
        <f>CS41+CS43+CS45</f>
        <v>0</v>
      </c>
      <c r="CT36" s="681"/>
      <c r="CU36" s="687">
        <f t="shared" si="126"/>
        <v>-82.8</v>
      </c>
      <c r="CV36" s="688">
        <f t="shared" si="127"/>
        <v>0</v>
      </c>
      <c r="CW36" s="687">
        <f>CW41+CW43+CW45</f>
        <v>118.5</v>
      </c>
      <c r="CX36" s="681"/>
      <c r="CY36" s="687">
        <f>CY41+CY43+CY45</f>
        <v>0</v>
      </c>
      <c r="CZ36" s="681"/>
      <c r="DA36" s="687">
        <f t="shared" si="128"/>
        <v>-118.5</v>
      </c>
      <c r="DB36" s="688">
        <f t="shared" si="129"/>
        <v>0</v>
      </c>
      <c r="DC36" s="687">
        <f>DC41+DC43+DC45</f>
        <v>122.1</v>
      </c>
      <c r="DD36" s="681"/>
      <c r="DE36" s="687">
        <f>DE41+DE43+DE45</f>
        <v>0</v>
      </c>
      <c r="DF36" s="681"/>
      <c r="DG36" s="687">
        <f t="shared" si="130"/>
        <v>-122.1</v>
      </c>
      <c r="DH36" s="688">
        <f t="shared" si="131"/>
        <v>0</v>
      </c>
    </row>
    <row r="37" spans="2:112" ht="19.5" customHeight="1">
      <c r="B37" s="65" t="s">
        <v>2774</v>
      </c>
      <c r="C37" s="766"/>
      <c r="D37" s="766"/>
      <c r="E37" s="528">
        <v>100330564</v>
      </c>
      <c r="F37" s="528"/>
      <c r="G37" s="529"/>
      <c r="H37" s="530" t="s">
        <v>2775</v>
      </c>
      <c r="I37" s="530"/>
      <c r="J37" s="727" t="s">
        <v>889</v>
      </c>
      <c r="K37" s="687">
        <f t="shared" si="88"/>
        <v>1896.4</v>
      </c>
      <c r="L37" s="681"/>
      <c r="M37" s="687">
        <f t="shared" si="89"/>
        <v>0</v>
      </c>
      <c r="N37" s="681"/>
      <c r="O37" s="687">
        <f t="shared" si="90"/>
        <v>-1896.4</v>
      </c>
      <c r="P37" s="688">
        <f t="shared" si="91"/>
        <v>0</v>
      </c>
      <c r="Q37" s="687">
        <f t="shared" si="92"/>
        <v>494.5</v>
      </c>
      <c r="R37" s="681"/>
      <c r="S37" s="687">
        <f t="shared" si="93"/>
        <v>0</v>
      </c>
      <c r="T37" s="681"/>
      <c r="U37" s="687">
        <f t="shared" si="94"/>
        <v>-494.5</v>
      </c>
      <c r="V37" s="688">
        <f t="shared" si="95"/>
        <v>0</v>
      </c>
      <c r="W37" s="687">
        <f>W42+W44+W46</f>
        <v>170.3</v>
      </c>
      <c r="X37" s="681"/>
      <c r="Y37" s="687">
        <f>Y42+Y44+Y46</f>
        <v>0</v>
      </c>
      <c r="Z37" s="681"/>
      <c r="AA37" s="687">
        <f t="shared" si="96"/>
        <v>-170.3</v>
      </c>
      <c r="AB37" s="688">
        <f t="shared" si="97"/>
        <v>0</v>
      </c>
      <c r="AC37" s="687">
        <f>AC42+AC44+AC46</f>
        <v>153.80000000000001</v>
      </c>
      <c r="AD37" s="681"/>
      <c r="AE37" s="687">
        <f>AE42+AE44+AE46</f>
        <v>0</v>
      </c>
      <c r="AF37" s="681"/>
      <c r="AG37" s="687">
        <f t="shared" si="98"/>
        <v>-153.80000000000001</v>
      </c>
      <c r="AH37" s="688">
        <f t="shared" si="99"/>
        <v>0</v>
      </c>
      <c r="AI37" s="687">
        <f>AI42+AI44+AI46</f>
        <v>170.4</v>
      </c>
      <c r="AJ37" s="681"/>
      <c r="AK37" s="687">
        <f>AK42+AK44+AK46</f>
        <v>0</v>
      </c>
      <c r="AL37" s="681"/>
      <c r="AM37" s="687">
        <f t="shared" si="100"/>
        <v>-170.4</v>
      </c>
      <c r="AN37" s="688">
        <f t="shared" si="101"/>
        <v>0</v>
      </c>
      <c r="AO37" s="687">
        <f t="shared" si="102"/>
        <v>429</v>
      </c>
      <c r="AP37" s="681"/>
      <c r="AQ37" s="687">
        <f t="shared" si="103"/>
        <v>0</v>
      </c>
      <c r="AR37" s="681"/>
      <c r="AS37" s="687">
        <f t="shared" si="104"/>
        <v>-429</v>
      </c>
      <c r="AT37" s="688">
        <f t="shared" si="105"/>
        <v>0</v>
      </c>
      <c r="AU37" s="687">
        <f>AU42+AU44+AU46</f>
        <v>89.5</v>
      </c>
      <c r="AV37" s="681"/>
      <c r="AW37" s="687">
        <f>AW42+AW44+AW46</f>
        <v>0</v>
      </c>
      <c r="AX37" s="681"/>
      <c r="AY37" s="687">
        <f t="shared" si="106"/>
        <v>-89.5</v>
      </c>
      <c r="AZ37" s="688">
        <f t="shared" si="107"/>
        <v>0</v>
      </c>
      <c r="BA37" s="687">
        <f>BA42+BA44+BA46</f>
        <v>170.60000000000002</v>
      </c>
      <c r="BB37" s="681"/>
      <c r="BC37" s="687">
        <f>BC42+BC44+BC46</f>
        <v>0</v>
      </c>
      <c r="BD37" s="681"/>
      <c r="BE37" s="687">
        <f t="shared" si="108"/>
        <v>-170.60000000000002</v>
      </c>
      <c r="BF37" s="688">
        <f t="shared" si="109"/>
        <v>0</v>
      </c>
      <c r="BG37" s="687">
        <f>BG42+BG44+BG46</f>
        <v>168.9</v>
      </c>
      <c r="BH37" s="681"/>
      <c r="BI37" s="687">
        <f>BI42+BI44+BI46</f>
        <v>0</v>
      </c>
      <c r="BJ37" s="681"/>
      <c r="BK37" s="687">
        <f t="shared" si="110"/>
        <v>-168.9</v>
      </c>
      <c r="BL37" s="688">
        <f t="shared" si="111"/>
        <v>0</v>
      </c>
      <c r="BM37" s="687">
        <f t="shared" si="112"/>
        <v>514</v>
      </c>
      <c r="BN37" s="681"/>
      <c r="BO37" s="687">
        <f t="shared" si="113"/>
        <v>0</v>
      </c>
      <c r="BP37" s="681"/>
      <c r="BQ37" s="687">
        <f t="shared" si="114"/>
        <v>-514</v>
      </c>
      <c r="BR37" s="688">
        <f t="shared" si="115"/>
        <v>0</v>
      </c>
      <c r="BS37" s="687">
        <f>BS42+BS44+BS46</f>
        <v>172.7</v>
      </c>
      <c r="BT37" s="681"/>
      <c r="BU37" s="687">
        <f>BU42+BU44+BU46</f>
        <v>0</v>
      </c>
      <c r="BV37" s="681"/>
      <c r="BW37" s="687">
        <f t="shared" si="116"/>
        <v>-172.7</v>
      </c>
      <c r="BX37" s="688">
        <f t="shared" si="117"/>
        <v>0</v>
      </c>
      <c r="BY37" s="687">
        <f>BY42+BY44+BY46</f>
        <v>177</v>
      </c>
      <c r="BZ37" s="681"/>
      <c r="CA37" s="687">
        <f>CA42+CA44+CA46</f>
        <v>0</v>
      </c>
      <c r="CB37" s="681"/>
      <c r="CC37" s="687">
        <f t="shared" si="118"/>
        <v>-177</v>
      </c>
      <c r="CD37" s="688">
        <f t="shared" si="119"/>
        <v>0</v>
      </c>
      <c r="CE37" s="687">
        <f>CE42+CE44+CE46</f>
        <v>164.3</v>
      </c>
      <c r="CF37" s="681"/>
      <c r="CG37" s="687">
        <f>CG42+CG44+CG46</f>
        <v>0</v>
      </c>
      <c r="CH37" s="681"/>
      <c r="CI37" s="687">
        <f t="shared" si="120"/>
        <v>-164.3</v>
      </c>
      <c r="CJ37" s="688">
        <f t="shared" si="121"/>
        <v>0</v>
      </c>
      <c r="CK37" s="687">
        <f t="shared" si="122"/>
        <v>458.9</v>
      </c>
      <c r="CL37" s="681"/>
      <c r="CM37" s="687">
        <f t="shared" si="123"/>
        <v>0</v>
      </c>
      <c r="CN37" s="681"/>
      <c r="CO37" s="687">
        <f t="shared" si="124"/>
        <v>-458.9</v>
      </c>
      <c r="CP37" s="688">
        <f t="shared" si="125"/>
        <v>0</v>
      </c>
      <c r="CQ37" s="687">
        <f>CQ42+CQ44+CQ46</f>
        <v>117.8</v>
      </c>
      <c r="CR37" s="681"/>
      <c r="CS37" s="687">
        <f>CS42+CS44+CS46</f>
        <v>0</v>
      </c>
      <c r="CT37" s="681"/>
      <c r="CU37" s="687">
        <f t="shared" si="126"/>
        <v>-117.8</v>
      </c>
      <c r="CV37" s="688">
        <f t="shared" si="127"/>
        <v>0</v>
      </c>
      <c r="CW37" s="687">
        <f>CW42+CW44+CW46</f>
        <v>168</v>
      </c>
      <c r="CX37" s="681"/>
      <c r="CY37" s="687">
        <f>CY42+CY44+CY46</f>
        <v>0</v>
      </c>
      <c r="CZ37" s="681"/>
      <c r="DA37" s="687">
        <f t="shared" si="128"/>
        <v>-168</v>
      </c>
      <c r="DB37" s="688">
        <f t="shared" si="129"/>
        <v>0</v>
      </c>
      <c r="DC37" s="687">
        <f>DC42+DC44+DC46</f>
        <v>173.1</v>
      </c>
      <c r="DD37" s="681"/>
      <c r="DE37" s="687">
        <f>DE42+DE44+DE46</f>
        <v>0</v>
      </c>
      <c r="DF37" s="681"/>
      <c r="DG37" s="687">
        <f t="shared" si="130"/>
        <v>-173.1</v>
      </c>
      <c r="DH37" s="688">
        <f t="shared" si="131"/>
        <v>0</v>
      </c>
    </row>
    <row r="38" spans="2:112" ht="20.100000000000001" customHeight="1">
      <c r="B38" s="65" t="s">
        <v>2776</v>
      </c>
      <c r="C38" s="800" t="s">
        <v>2777</v>
      </c>
      <c r="D38" s="787" t="s">
        <v>2778</v>
      </c>
      <c r="E38" s="528">
        <v>100330573</v>
      </c>
      <c r="F38" s="528"/>
      <c r="G38" s="529"/>
      <c r="H38" s="530"/>
      <c r="I38" s="530"/>
      <c r="J38" s="71" t="s">
        <v>883</v>
      </c>
      <c r="K38" s="687">
        <f t="shared" si="88"/>
        <v>9.1999999999999993</v>
      </c>
      <c r="L38" s="681"/>
      <c r="M38" s="687">
        <f t="shared" si="89"/>
        <v>0</v>
      </c>
      <c r="N38" s="681"/>
      <c r="O38" s="687">
        <f t="shared" si="90"/>
        <v>-9.1999999999999993</v>
      </c>
      <c r="P38" s="688">
        <f t="shared" si="91"/>
        <v>0</v>
      </c>
      <c r="Q38" s="687">
        <f t="shared" si="92"/>
        <v>2.2999999999999998</v>
      </c>
      <c r="R38" s="681"/>
      <c r="S38" s="687">
        <f t="shared" si="93"/>
        <v>0</v>
      </c>
      <c r="T38" s="681"/>
      <c r="U38" s="687">
        <f t="shared" si="94"/>
        <v>-2.2999999999999998</v>
      </c>
      <c r="V38" s="688">
        <f t="shared" si="95"/>
        <v>0</v>
      </c>
      <c r="W38" s="683">
        <v>0.7</v>
      </c>
      <c r="X38" s="681"/>
      <c r="Y38" s="681"/>
      <c r="Z38" s="681"/>
      <c r="AA38" s="687">
        <f t="shared" si="96"/>
        <v>-0.7</v>
      </c>
      <c r="AB38" s="688">
        <f t="shared" si="97"/>
        <v>0</v>
      </c>
      <c r="AC38" s="683">
        <v>0.8</v>
      </c>
      <c r="AD38" s="681"/>
      <c r="AE38" s="681"/>
      <c r="AF38" s="681"/>
      <c r="AG38" s="687">
        <f t="shared" si="98"/>
        <v>-0.8</v>
      </c>
      <c r="AH38" s="688">
        <f t="shared" si="99"/>
        <v>0</v>
      </c>
      <c r="AI38" s="683">
        <v>0.8</v>
      </c>
      <c r="AJ38" s="681"/>
      <c r="AK38" s="681"/>
      <c r="AL38" s="681"/>
      <c r="AM38" s="687">
        <f t="shared" si="100"/>
        <v>-0.8</v>
      </c>
      <c r="AN38" s="688">
        <f t="shared" si="101"/>
        <v>0</v>
      </c>
      <c r="AO38" s="687">
        <f t="shared" si="102"/>
        <v>2.4000000000000004</v>
      </c>
      <c r="AP38" s="681"/>
      <c r="AQ38" s="687">
        <f t="shared" si="103"/>
        <v>0</v>
      </c>
      <c r="AR38" s="681"/>
      <c r="AS38" s="687">
        <f t="shared" si="104"/>
        <v>-2.4000000000000004</v>
      </c>
      <c r="AT38" s="688">
        <f t="shared" si="105"/>
        <v>0</v>
      </c>
      <c r="AU38" s="683">
        <v>0.8</v>
      </c>
      <c r="AV38" s="681"/>
      <c r="AW38" s="681"/>
      <c r="AX38" s="681"/>
      <c r="AY38" s="687">
        <f t="shared" si="106"/>
        <v>-0.8</v>
      </c>
      <c r="AZ38" s="688">
        <f t="shared" si="107"/>
        <v>0</v>
      </c>
      <c r="BA38" s="683">
        <v>0.8</v>
      </c>
      <c r="BB38" s="681"/>
      <c r="BC38" s="681"/>
      <c r="BD38" s="681"/>
      <c r="BE38" s="687">
        <f t="shared" si="108"/>
        <v>-0.8</v>
      </c>
      <c r="BF38" s="688">
        <f t="shared" si="109"/>
        <v>0</v>
      </c>
      <c r="BG38" s="683">
        <v>0.8</v>
      </c>
      <c r="BH38" s="681"/>
      <c r="BI38" s="681"/>
      <c r="BJ38" s="681"/>
      <c r="BK38" s="687">
        <f t="shared" si="110"/>
        <v>-0.8</v>
      </c>
      <c r="BL38" s="688">
        <f t="shared" si="111"/>
        <v>0</v>
      </c>
      <c r="BM38" s="687">
        <f t="shared" si="112"/>
        <v>2.2999999999999998</v>
      </c>
      <c r="BN38" s="681"/>
      <c r="BO38" s="687">
        <f t="shared" si="113"/>
        <v>0</v>
      </c>
      <c r="BP38" s="681"/>
      <c r="BQ38" s="687">
        <f t="shared" si="114"/>
        <v>-2.2999999999999998</v>
      </c>
      <c r="BR38" s="688">
        <f t="shared" si="115"/>
        <v>0</v>
      </c>
      <c r="BS38" s="683">
        <v>0.8</v>
      </c>
      <c r="BT38" s="681"/>
      <c r="BU38" s="681"/>
      <c r="BV38" s="681"/>
      <c r="BW38" s="687">
        <f t="shared" si="116"/>
        <v>-0.8</v>
      </c>
      <c r="BX38" s="688">
        <f t="shared" si="117"/>
        <v>0</v>
      </c>
      <c r="BY38" s="683">
        <v>0.8</v>
      </c>
      <c r="BZ38" s="681"/>
      <c r="CA38" s="681"/>
      <c r="CB38" s="681"/>
      <c r="CC38" s="687">
        <f t="shared" si="118"/>
        <v>-0.8</v>
      </c>
      <c r="CD38" s="688">
        <f t="shared" si="119"/>
        <v>0</v>
      </c>
      <c r="CE38" s="683">
        <v>0.7</v>
      </c>
      <c r="CF38" s="681"/>
      <c r="CG38" s="681"/>
      <c r="CH38" s="681"/>
      <c r="CI38" s="687">
        <f t="shared" si="120"/>
        <v>-0.7</v>
      </c>
      <c r="CJ38" s="688">
        <f t="shared" si="121"/>
        <v>0</v>
      </c>
      <c r="CK38" s="687">
        <f t="shared" si="122"/>
        <v>2.2000000000000002</v>
      </c>
      <c r="CL38" s="681"/>
      <c r="CM38" s="687">
        <f t="shared" si="123"/>
        <v>0</v>
      </c>
      <c r="CN38" s="681"/>
      <c r="CO38" s="687">
        <f t="shared" si="124"/>
        <v>-2.2000000000000002</v>
      </c>
      <c r="CP38" s="688">
        <f t="shared" si="125"/>
        <v>0</v>
      </c>
      <c r="CQ38" s="683">
        <v>0.7</v>
      </c>
      <c r="CR38" s="681"/>
      <c r="CS38" s="681"/>
      <c r="CT38" s="681"/>
      <c r="CU38" s="687">
        <f t="shared" si="126"/>
        <v>-0.7</v>
      </c>
      <c r="CV38" s="688">
        <f t="shared" si="127"/>
        <v>0</v>
      </c>
      <c r="CW38" s="683">
        <v>0.8</v>
      </c>
      <c r="CX38" s="681"/>
      <c r="CY38" s="681"/>
      <c r="CZ38" s="681"/>
      <c r="DA38" s="687">
        <f t="shared" si="128"/>
        <v>-0.8</v>
      </c>
      <c r="DB38" s="688">
        <f t="shared" si="129"/>
        <v>0</v>
      </c>
      <c r="DC38" s="683">
        <v>0.7</v>
      </c>
      <c r="DD38" s="681"/>
      <c r="DE38" s="681"/>
      <c r="DF38" s="681"/>
      <c r="DG38" s="687">
        <f t="shared" si="130"/>
        <v>-0.7</v>
      </c>
      <c r="DH38" s="688">
        <f t="shared" si="131"/>
        <v>0</v>
      </c>
    </row>
    <row r="39" spans="2:112" ht="20.100000000000001" customHeight="1">
      <c r="B39" s="65" t="s">
        <v>2779</v>
      </c>
      <c r="C39" s="766"/>
      <c r="D39" s="766"/>
      <c r="E39" s="528">
        <v>100330574</v>
      </c>
      <c r="F39" s="528"/>
      <c r="G39" s="529"/>
      <c r="H39" s="530"/>
      <c r="I39" s="530"/>
      <c r="J39" s="727" t="s">
        <v>889</v>
      </c>
      <c r="K39" s="687">
        <f t="shared" si="88"/>
        <v>10.8</v>
      </c>
      <c r="L39" s="681"/>
      <c r="M39" s="687">
        <f t="shared" si="89"/>
        <v>0</v>
      </c>
      <c r="N39" s="681"/>
      <c r="O39" s="687">
        <f t="shared" si="90"/>
        <v>-10.8</v>
      </c>
      <c r="P39" s="688">
        <f t="shared" si="91"/>
        <v>0</v>
      </c>
      <c r="Q39" s="687">
        <f t="shared" si="92"/>
        <v>2.7</v>
      </c>
      <c r="R39" s="681"/>
      <c r="S39" s="687">
        <f t="shared" si="93"/>
        <v>0</v>
      </c>
      <c r="T39" s="681"/>
      <c r="U39" s="687">
        <f t="shared" si="94"/>
        <v>-2.7</v>
      </c>
      <c r="V39" s="688">
        <f t="shared" si="95"/>
        <v>0</v>
      </c>
      <c r="W39" s="683">
        <v>0.9</v>
      </c>
      <c r="X39" s="681"/>
      <c r="Y39" s="681"/>
      <c r="Z39" s="681"/>
      <c r="AA39" s="687">
        <f t="shared" si="96"/>
        <v>-0.9</v>
      </c>
      <c r="AB39" s="688">
        <f t="shared" si="97"/>
        <v>0</v>
      </c>
      <c r="AC39" s="683">
        <v>0.9</v>
      </c>
      <c r="AD39" s="681"/>
      <c r="AE39" s="681"/>
      <c r="AF39" s="681"/>
      <c r="AG39" s="687">
        <f t="shared" si="98"/>
        <v>-0.9</v>
      </c>
      <c r="AH39" s="688">
        <f t="shared" si="99"/>
        <v>0</v>
      </c>
      <c r="AI39" s="683">
        <v>0.9</v>
      </c>
      <c r="AJ39" s="681"/>
      <c r="AK39" s="681"/>
      <c r="AL39" s="681"/>
      <c r="AM39" s="687">
        <f t="shared" si="100"/>
        <v>-0.9</v>
      </c>
      <c r="AN39" s="688">
        <f t="shared" si="101"/>
        <v>0</v>
      </c>
      <c r="AO39" s="687">
        <f t="shared" si="102"/>
        <v>2.7</v>
      </c>
      <c r="AP39" s="681"/>
      <c r="AQ39" s="687">
        <f t="shared" si="103"/>
        <v>0</v>
      </c>
      <c r="AR39" s="681"/>
      <c r="AS39" s="687">
        <f t="shared" si="104"/>
        <v>-2.7</v>
      </c>
      <c r="AT39" s="688">
        <f t="shared" si="105"/>
        <v>0</v>
      </c>
      <c r="AU39" s="683">
        <v>0.9</v>
      </c>
      <c r="AV39" s="681"/>
      <c r="AW39" s="681"/>
      <c r="AX39" s="681"/>
      <c r="AY39" s="687">
        <f t="shared" si="106"/>
        <v>-0.9</v>
      </c>
      <c r="AZ39" s="688">
        <f t="shared" si="107"/>
        <v>0</v>
      </c>
      <c r="BA39" s="683">
        <v>0.9</v>
      </c>
      <c r="BB39" s="681"/>
      <c r="BC39" s="681"/>
      <c r="BD39" s="681"/>
      <c r="BE39" s="687">
        <f t="shared" si="108"/>
        <v>-0.9</v>
      </c>
      <c r="BF39" s="688">
        <f t="shared" si="109"/>
        <v>0</v>
      </c>
      <c r="BG39" s="683">
        <v>0.9</v>
      </c>
      <c r="BH39" s="681"/>
      <c r="BI39" s="681"/>
      <c r="BJ39" s="681"/>
      <c r="BK39" s="687">
        <f t="shared" si="110"/>
        <v>-0.9</v>
      </c>
      <c r="BL39" s="688">
        <f t="shared" si="111"/>
        <v>0</v>
      </c>
      <c r="BM39" s="687">
        <f t="shared" si="112"/>
        <v>2.7</v>
      </c>
      <c r="BN39" s="681"/>
      <c r="BO39" s="687">
        <f t="shared" si="113"/>
        <v>0</v>
      </c>
      <c r="BP39" s="681"/>
      <c r="BQ39" s="687">
        <f t="shared" si="114"/>
        <v>-2.7</v>
      </c>
      <c r="BR39" s="688">
        <f t="shared" si="115"/>
        <v>0</v>
      </c>
      <c r="BS39" s="683">
        <v>0.9</v>
      </c>
      <c r="BT39" s="681"/>
      <c r="BU39" s="681"/>
      <c r="BV39" s="681"/>
      <c r="BW39" s="687">
        <f t="shared" si="116"/>
        <v>-0.9</v>
      </c>
      <c r="BX39" s="688">
        <f t="shared" si="117"/>
        <v>0</v>
      </c>
      <c r="BY39" s="683">
        <v>0.9</v>
      </c>
      <c r="BZ39" s="681"/>
      <c r="CA39" s="681"/>
      <c r="CB39" s="681"/>
      <c r="CC39" s="687">
        <f t="shared" si="118"/>
        <v>-0.9</v>
      </c>
      <c r="CD39" s="688">
        <f t="shared" si="119"/>
        <v>0</v>
      </c>
      <c r="CE39" s="683">
        <v>0.9</v>
      </c>
      <c r="CF39" s="681"/>
      <c r="CG39" s="681"/>
      <c r="CH39" s="681"/>
      <c r="CI39" s="687">
        <f t="shared" si="120"/>
        <v>-0.9</v>
      </c>
      <c r="CJ39" s="688">
        <f t="shared" si="121"/>
        <v>0</v>
      </c>
      <c r="CK39" s="687">
        <f t="shared" si="122"/>
        <v>2.7</v>
      </c>
      <c r="CL39" s="681"/>
      <c r="CM39" s="687">
        <f t="shared" si="123"/>
        <v>0</v>
      </c>
      <c r="CN39" s="681"/>
      <c r="CO39" s="687">
        <f t="shared" si="124"/>
        <v>-2.7</v>
      </c>
      <c r="CP39" s="688">
        <f t="shared" si="125"/>
        <v>0</v>
      </c>
      <c r="CQ39" s="683">
        <v>0.9</v>
      </c>
      <c r="CR39" s="681"/>
      <c r="CS39" s="681"/>
      <c r="CT39" s="681"/>
      <c r="CU39" s="687">
        <f t="shared" si="126"/>
        <v>-0.9</v>
      </c>
      <c r="CV39" s="688">
        <f t="shared" si="127"/>
        <v>0</v>
      </c>
      <c r="CW39" s="683">
        <v>0.9</v>
      </c>
      <c r="CX39" s="681"/>
      <c r="CY39" s="681"/>
      <c r="CZ39" s="681"/>
      <c r="DA39" s="687">
        <f t="shared" si="128"/>
        <v>-0.9</v>
      </c>
      <c r="DB39" s="688">
        <f t="shared" si="129"/>
        <v>0</v>
      </c>
      <c r="DC39" s="683">
        <v>0.9</v>
      </c>
      <c r="DD39" s="681"/>
      <c r="DE39" s="681"/>
      <c r="DF39" s="681"/>
      <c r="DG39" s="687">
        <f t="shared" si="130"/>
        <v>-0.9</v>
      </c>
      <c r="DH39" s="688">
        <f t="shared" si="131"/>
        <v>0</v>
      </c>
    </row>
    <row r="40" spans="2:112" s="30" customFormat="1" ht="20.100000000000001" customHeight="1">
      <c r="B40" s="65" t="s">
        <v>2780</v>
      </c>
      <c r="C40" s="800" t="s">
        <v>2781</v>
      </c>
      <c r="D40" s="634" t="s">
        <v>873</v>
      </c>
      <c r="E40" s="528"/>
      <c r="F40" s="528"/>
      <c r="G40" s="529"/>
      <c r="H40" s="530"/>
      <c r="I40" s="530"/>
      <c r="J40" s="71"/>
      <c r="K40" s="681"/>
      <c r="L40" s="681"/>
      <c r="M40" s="681"/>
      <c r="N40" s="681"/>
      <c r="O40" s="681"/>
      <c r="P40" s="681"/>
      <c r="Q40" s="681"/>
      <c r="R40" s="681"/>
      <c r="S40" s="681"/>
      <c r="T40" s="681"/>
      <c r="U40" s="681"/>
      <c r="V40" s="681"/>
      <c r="W40" s="681"/>
      <c r="X40" s="681"/>
      <c r="Y40" s="681"/>
      <c r="Z40" s="681"/>
      <c r="AA40" s="681"/>
      <c r="AB40" s="681"/>
      <c r="AC40" s="681"/>
      <c r="AD40" s="681"/>
      <c r="AE40" s="681"/>
      <c r="AF40" s="681"/>
      <c r="AG40" s="681"/>
      <c r="AH40" s="681"/>
      <c r="AI40" s="681"/>
      <c r="AJ40" s="681"/>
      <c r="AK40" s="681"/>
      <c r="AL40" s="681"/>
      <c r="AM40" s="681"/>
      <c r="AN40" s="681"/>
      <c r="AO40" s="681"/>
      <c r="AP40" s="681"/>
      <c r="AQ40" s="681"/>
      <c r="AR40" s="681"/>
      <c r="AS40" s="681"/>
      <c r="AT40" s="681"/>
      <c r="AU40" s="681"/>
      <c r="AV40" s="681"/>
      <c r="AW40" s="681"/>
      <c r="AX40" s="681"/>
      <c r="AY40" s="681"/>
      <c r="AZ40" s="681"/>
      <c r="BA40" s="681"/>
      <c r="BB40" s="681"/>
      <c r="BC40" s="681"/>
      <c r="BD40" s="681"/>
      <c r="BE40" s="681"/>
      <c r="BF40" s="681"/>
      <c r="BG40" s="681"/>
      <c r="BH40" s="681"/>
      <c r="BI40" s="681"/>
      <c r="BJ40" s="681"/>
      <c r="BK40" s="681"/>
      <c r="BL40" s="681"/>
      <c r="BM40" s="681"/>
      <c r="BN40" s="681"/>
      <c r="BO40" s="681"/>
      <c r="BP40" s="681"/>
      <c r="BQ40" s="681"/>
      <c r="BR40" s="681"/>
      <c r="BS40" s="681"/>
      <c r="BT40" s="681"/>
      <c r="BU40" s="681"/>
      <c r="BV40" s="681"/>
      <c r="BW40" s="681"/>
      <c r="BX40" s="681"/>
      <c r="BY40" s="681"/>
      <c r="BZ40" s="681"/>
      <c r="CA40" s="681"/>
      <c r="CB40" s="681"/>
      <c r="CC40" s="681"/>
      <c r="CD40" s="681"/>
      <c r="CE40" s="681"/>
      <c r="CF40" s="681"/>
      <c r="CG40" s="681"/>
      <c r="CH40" s="681"/>
      <c r="CI40" s="681"/>
      <c r="CJ40" s="681"/>
      <c r="CK40" s="681"/>
      <c r="CL40" s="681"/>
      <c r="CM40" s="681"/>
      <c r="CN40" s="681"/>
      <c r="CO40" s="681"/>
      <c r="CP40" s="681"/>
      <c r="CQ40" s="681"/>
      <c r="CR40" s="681"/>
      <c r="CS40" s="681"/>
      <c r="CT40" s="681"/>
      <c r="CU40" s="681"/>
      <c r="CV40" s="681"/>
      <c r="CW40" s="681"/>
      <c r="CX40" s="681"/>
      <c r="CY40" s="681"/>
      <c r="CZ40" s="681"/>
      <c r="DA40" s="681"/>
      <c r="DB40" s="681"/>
      <c r="DC40" s="681"/>
      <c r="DD40" s="681"/>
      <c r="DE40" s="681"/>
      <c r="DF40" s="681"/>
      <c r="DG40" s="681"/>
      <c r="DH40" s="681"/>
    </row>
    <row r="41" spans="2:112" s="30" customFormat="1" ht="20.100000000000001" customHeight="1">
      <c r="B41" s="65" t="s">
        <v>2782</v>
      </c>
      <c r="C41" s="766"/>
      <c r="D41" s="830" t="s">
        <v>2783</v>
      </c>
      <c r="E41" s="528">
        <v>100330565</v>
      </c>
      <c r="F41" s="528"/>
      <c r="G41" s="529"/>
      <c r="H41" s="530"/>
      <c r="I41" s="530"/>
      <c r="J41" s="71" t="s">
        <v>883</v>
      </c>
      <c r="K41" s="687">
        <f t="shared" ref="K41:K56" si="132">Q41+AO41+BM41+CK41</f>
        <v>31.3</v>
      </c>
      <c r="L41" s="681"/>
      <c r="M41" s="687">
        <f t="shared" ref="M41:M56" si="133">S41+AQ41+BO41+CM41</f>
        <v>0</v>
      </c>
      <c r="N41" s="681"/>
      <c r="O41" s="687">
        <f t="shared" ref="O41:O56" si="134">IFERROR(M41-K41,"-")</f>
        <v>-31.3</v>
      </c>
      <c r="P41" s="688">
        <f t="shared" ref="P41:P56" si="135">IFERROR(M41/K41,"-")</f>
        <v>0</v>
      </c>
      <c r="Q41" s="687">
        <f t="shared" ref="Q41:Q56" si="136">W41+AC41+AI41</f>
        <v>8.1</v>
      </c>
      <c r="R41" s="681"/>
      <c r="S41" s="687">
        <f t="shared" ref="S41:S56" si="137">Y41+AE41+AK41</f>
        <v>0</v>
      </c>
      <c r="T41" s="681"/>
      <c r="U41" s="687">
        <f t="shared" ref="U41:U56" si="138">IFERROR(S41-Q41,"-")</f>
        <v>-8.1</v>
      </c>
      <c r="V41" s="688">
        <f t="shared" ref="V41:V56" si="139">IFERROR(S41/Q41,"-")</f>
        <v>0</v>
      </c>
      <c r="W41" s="683">
        <v>2.8</v>
      </c>
      <c r="X41" s="681"/>
      <c r="Y41" s="681"/>
      <c r="Z41" s="681"/>
      <c r="AA41" s="687">
        <f t="shared" ref="AA41:AA56" si="140">IFERROR(Y41-W41,"-")</f>
        <v>-2.8</v>
      </c>
      <c r="AB41" s="688">
        <f t="shared" ref="AB41:AB56" si="141">IFERROR(Y41/W41,"-")</f>
        <v>0</v>
      </c>
      <c r="AC41" s="683">
        <v>2.5</v>
      </c>
      <c r="AD41" s="681"/>
      <c r="AE41" s="681"/>
      <c r="AF41" s="681"/>
      <c r="AG41" s="687">
        <f t="shared" ref="AG41:AG56" si="142">IFERROR(AE41-AC41,"-")</f>
        <v>-2.5</v>
      </c>
      <c r="AH41" s="688">
        <f t="shared" ref="AH41:AH56" si="143">IFERROR(AE41/AC41,"-")</f>
        <v>0</v>
      </c>
      <c r="AI41" s="683">
        <v>2.8</v>
      </c>
      <c r="AJ41" s="681"/>
      <c r="AK41" s="681"/>
      <c r="AL41" s="681"/>
      <c r="AM41" s="687">
        <f t="shared" ref="AM41:AM56" si="144">IFERROR(AK41-AI41,"-")</f>
        <v>-2.8</v>
      </c>
      <c r="AN41" s="688">
        <f t="shared" ref="AN41:AN56" si="145">IFERROR(AK41/AI41,"-")</f>
        <v>0</v>
      </c>
      <c r="AO41" s="687">
        <f t="shared" ref="AO41:AO56" si="146">AU41+BA41+BG41</f>
        <v>7.3</v>
      </c>
      <c r="AP41" s="681"/>
      <c r="AQ41" s="687">
        <f t="shared" ref="AQ41:AQ56" si="147">AW41+BC41+BI41</f>
        <v>0</v>
      </c>
      <c r="AR41" s="681"/>
      <c r="AS41" s="687">
        <f t="shared" ref="AS41:AS56" si="148">IFERROR(AQ41-AO41,"-")</f>
        <v>-7.3</v>
      </c>
      <c r="AT41" s="688">
        <f t="shared" ref="AT41:AT56" si="149">IFERROR(AQ41/AO41,"-")</f>
        <v>0</v>
      </c>
      <c r="AU41" s="683">
        <v>1.8</v>
      </c>
      <c r="AV41" s="681"/>
      <c r="AW41" s="681"/>
      <c r="AX41" s="681"/>
      <c r="AY41" s="687">
        <f t="shared" ref="AY41:AY56" si="150">IFERROR(AW41-AU41,"-")</f>
        <v>-1.8</v>
      </c>
      <c r="AZ41" s="688">
        <f t="shared" ref="AZ41:AZ56" si="151">IFERROR(AW41/AU41,"-")</f>
        <v>0</v>
      </c>
      <c r="BA41" s="683">
        <v>2.8</v>
      </c>
      <c r="BB41" s="681"/>
      <c r="BC41" s="681"/>
      <c r="BD41" s="681"/>
      <c r="BE41" s="687">
        <f t="shared" ref="BE41:BE56" si="152">IFERROR(BC41-BA41,"-")</f>
        <v>-2.8</v>
      </c>
      <c r="BF41" s="688">
        <f t="shared" ref="BF41:BF56" si="153">IFERROR(BC41/BA41,"-")</f>
        <v>0</v>
      </c>
      <c r="BG41" s="683">
        <v>2.7</v>
      </c>
      <c r="BH41" s="681"/>
      <c r="BI41" s="681"/>
      <c r="BJ41" s="681"/>
      <c r="BK41" s="687">
        <f t="shared" ref="BK41:BK56" si="154">IFERROR(BI41-BG41,"-")</f>
        <v>-2.7</v>
      </c>
      <c r="BL41" s="688">
        <f t="shared" ref="BL41:BL56" si="155">IFERROR(BI41/BG41,"-")</f>
        <v>0</v>
      </c>
      <c r="BM41" s="687">
        <f t="shared" ref="BM41:BM56" si="156">BS41+BY41+CE41</f>
        <v>8.3000000000000007</v>
      </c>
      <c r="BN41" s="681"/>
      <c r="BO41" s="687">
        <f t="shared" ref="BO41:BO56" si="157">BU41+CA41+CG41</f>
        <v>0</v>
      </c>
      <c r="BP41" s="681"/>
      <c r="BQ41" s="687">
        <f t="shared" ref="BQ41:BQ56" si="158">IFERROR(BO41-BM41,"-")</f>
        <v>-8.3000000000000007</v>
      </c>
      <c r="BR41" s="688">
        <f t="shared" ref="BR41:BR56" si="159">IFERROR(BO41/BM41,"-")</f>
        <v>0</v>
      </c>
      <c r="BS41" s="683">
        <v>2.8</v>
      </c>
      <c r="BT41" s="681"/>
      <c r="BU41" s="681"/>
      <c r="BV41" s="681"/>
      <c r="BW41" s="687">
        <f t="shared" ref="BW41:BW56" si="160">IFERROR(BU41-BS41,"-")</f>
        <v>-2.8</v>
      </c>
      <c r="BX41" s="688">
        <f t="shared" ref="BX41:BX56" si="161">IFERROR(BU41/BS41,"-")</f>
        <v>0</v>
      </c>
      <c r="BY41" s="683">
        <v>2.8</v>
      </c>
      <c r="BZ41" s="681"/>
      <c r="CA41" s="681"/>
      <c r="CB41" s="681"/>
      <c r="CC41" s="687">
        <f t="shared" ref="CC41:CC56" si="162">IFERROR(CA41-BY41,"-")</f>
        <v>-2.8</v>
      </c>
      <c r="CD41" s="688">
        <f t="shared" ref="CD41:CD56" si="163">IFERROR(CA41/BY41,"-")</f>
        <v>0</v>
      </c>
      <c r="CE41" s="683">
        <v>2.7</v>
      </c>
      <c r="CF41" s="681"/>
      <c r="CG41" s="681"/>
      <c r="CH41" s="681"/>
      <c r="CI41" s="687">
        <f t="shared" ref="CI41:CI56" si="164">IFERROR(CG41-CE41,"-")</f>
        <v>-2.7</v>
      </c>
      <c r="CJ41" s="688">
        <f t="shared" ref="CJ41:CJ56" si="165">IFERROR(CG41/CE41,"-")</f>
        <v>0</v>
      </c>
      <c r="CK41" s="687">
        <f t="shared" ref="CK41:CK56" si="166">CQ41+CW41+DC41</f>
        <v>7.6000000000000005</v>
      </c>
      <c r="CL41" s="681"/>
      <c r="CM41" s="687">
        <f t="shared" ref="CM41:CM56" si="167">CS41+CY41+DE41</f>
        <v>0</v>
      </c>
      <c r="CN41" s="681"/>
      <c r="CO41" s="687">
        <f t="shared" ref="CO41:CO56" si="168">IFERROR(CM41-CK41,"-")</f>
        <v>-7.6000000000000005</v>
      </c>
      <c r="CP41" s="688">
        <f t="shared" ref="CP41:CP56" si="169">IFERROR(CM41/CK41,"-")</f>
        <v>0</v>
      </c>
      <c r="CQ41" s="683">
        <v>2.1</v>
      </c>
      <c r="CR41" s="681"/>
      <c r="CS41" s="681"/>
      <c r="CT41" s="681"/>
      <c r="CU41" s="687">
        <f t="shared" ref="CU41:CU56" si="170">IFERROR(CS41-CQ41,"-")</f>
        <v>-2.1</v>
      </c>
      <c r="CV41" s="688">
        <f t="shared" ref="CV41:CV56" si="171">IFERROR(CS41/CQ41,"-")</f>
        <v>0</v>
      </c>
      <c r="CW41" s="683">
        <v>2.7</v>
      </c>
      <c r="CX41" s="681"/>
      <c r="CY41" s="681"/>
      <c r="CZ41" s="681"/>
      <c r="DA41" s="687">
        <f t="shared" ref="DA41:DA56" si="172">IFERROR(CY41-CW41,"-")</f>
        <v>-2.7</v>
      </c>
      <c r="DB41" s="688">
        <f t="shared" ref="DB41:DB56" si="173">IFERROR(CY41/CW41,"-")</f>
        <v>0</v>
      </c>
      <c r="DC41" s="683">
        <v>2.8</v>
      </c>
      <c r="DD41" s="681"/>
      <c r="DE41" s="681"/>
      <c r="DF41" s="681"/>
      <c r="DG41" s="687">
        <f t="shared" ref="DG41:DG56" si="174">IFERROR(DE41-DC41,"-")</f>
        <v>-2.8</v>
      </c>
      <c r="DH41" s="688">
        <f t="shared" ref="DH41:DH56" si="175">IFERROR(DE41/DC41,"-")</f>
        <v>0</v>
      </c>
    </row>
    <row r="42" spans="2:112" s="30" customFormat="1" ht="20.100000000000001" customHeight="1">
      <c r="B42" s="65" t="s">
        <v>2784</v>
      </c>
      <c r="C42" s="800" t="s">
        <v>2785</v>
      </c>
      <c r="D42" s="766"/>
      <c r="E42" s="528">
        <v>100330566</v>
      </c>
      <c r="F42" s="528"/>
      <c r="G42" s="529"/>
      <c r="H42" s="530"/>
      <c r="I42" s="530"/>
      <c r="J42" s="727" t="s">
        <v>889</v>
      </c>
      <c r="K42" s="687">
        <f t="shared" si="132"/>
        <v>44.3</v>
      </c>
      <c r="L42" s="681"/>
      <c r="M42" s="687">
        <f t="shared" si="133"/>
        <v>0</v>
      </c>
      <c r="N42" s="681"/>
      <c r="O42" s="687">
        <f t="shared" si="134"/>
        <v>-44.3</v>
      </c>
      <c r="P42" s="688">
        <f t="shared" si="135"/>
        <v>0</v>
      </c>
      <c r="Q42" s="687">
        <f t="shared" si="136"/>
        <v>11.6</v>
      </c>
      <c r="R42" s="681"/>
      <c r="S42" s="687">
        <f t="shared" si="137"/>
        <v>0</v>
      </c>
      <c r="T42" s="681"/>
      <c r="U42" s="687">
        <f t="shared" si="138"/>
        <v>-11.6</v>
      </c>
      <c r="V42" s="688">
        <f t="shared" si="139"/>
        <v>0</v>
      </c>
      <c r="W42" s="683">
        <v>4</v>
      </c>
      <c r="X42" s="681"/>
      <c r="Y42" s="681"/>
      <c r="Z42" s="681"/>
      <c r="AA42" s="687">
        <f t="shared" si="140"/>
        <v>-4</v>
      </c>
      <c r="AB42" s="688">
        <f t="shared" si="141"/>
        <v>0</v>
      </c>
      <c r="AC42" s="683">
        <v>3.6</v>
      </c>
      <c r="AD42" s="681"/>
      <c r="AE42" s="681"/>
      <c r="AF42" s="681"/>
      <c r="AG42" s="687">
        <f t="shared" si="142"/>
        <v>-3.6</v>
      </c>
      <c r="AH42" s="688">
        <f t="shared" si="143"/>
        <v>0</v>
      </c>
      <c r="AI42" s="683">
        <v>4</v>
      </c>
      <c r="AJ42" s="681"/>
      <c r="AK42" s="681"/>
      <c r="AL42" s="681"/>
      <c r="AM42" s="687">
        <f t="shared" si="144"/>
        <v>-4</v>
      </c>
      <c r="AN42" s="688">
        <f t="shared" si="145"/>
        <v>0</v>
      </c>
      <c r="AO42" s="687">
        <f t="shared" si="146"/>
        <v>10.3</v>
      </c>
      <c r="AP42" s="681"/>
      <c r="AQ42" s="687">
        <f t="shared" si="147"/>
        <v>0</v>
      </c>
      <c r="AR42" s="681"/>
      <c r="AS42" s="687">
        <f t="shared" si="148"/>
        <v>-10.3</v>
      </c>
      <c r="AT42" s="688">
        <f t="shared" si="149"/>
        <v>0</v>
      </c>
      <c r="AU42" s="683">
        <v>2.5</v>
      </c>
      <c r="AV42" s="681"/>
      <c r="AW42" s="681"/>
      <c r="AX42" s="681"/>
      <c r="AY42" s="687">
        <f t="shared" si="150"/>
        <v>-2.5</v>
      </c>
      <c r="AZ42" s="688">
        <f t="shared" si="151"/>
        <v>0</v>
      </c>
      <c r="BA42" s="683">
        <v>4</v>
      </c>
      <c r="BB42" s="681"/>
      <c r="BC42" s="681"/>
      <c r="BD42" s="681"/>
      <c r="BE42" s="687">
        <f t="shared" si="152"/>
        <v>-4</v>
      </c>
      <c r="BF42" s="688">
        <f t="shared" si="153"/>
        <v>0</v>
      </c>
      <c r="BG42" s="683">
        <v>3.8</v>
      </c>
      <c r="BH42" s="681"/>
      <c r="BI42" s="681"/>
      <c r="BJ42" s="681"/>
      <c r="BK42" s="687">
        <f t="shared" si="154"/>
        <v>-3.8</v>
      </c>
      <c r="BL42" s="688">
        <f t="shared" si="155"/>
        <v>0</v>
      </c>
      <c r="BM42" s="687">
        <f t="shared" si="156"/>
        <v>11.6</v>
      </c>
      <c r="BN42" s="681"/>
      <c r="BO42" s="687">
        <f t="shared" si="157"/>
        <v>0</v>
      </c>
      <c r="BP42" s="681"/>
      <c r="BQ42" s="687">
        <f t="shared" si="158"/>
        <v>-11.6</v>
      </c>
      <c r="BR42" s="688">
        <f t="shared" si="159"/>
        <v>0</v>
      </c>
      <c r="BS42" s="683">
        <v>3.9</v>
      </c>
      <c r="BT42" s="681"/>
      <c r="BU42" s="681"/>
      <c r="BV42" s="681"/>
      <c r="BW42" s="687">
        <f t="shared" si="160"/>
        <v>-3.9</v>
      </c>
      <c r="BX42" s="688">
        <f t="shared" si="161"/>
        <v>0</v>
      </c>
      <c r="BY42" s="683">
        <v>3.9</v>
      </c>
      <c r="BZ42" s="681"/>
      <c r="CA42" s="681"/>
      <c r="CB42" s="681"/>
      <c r="CC42" s="687">
        <f t="shared" si="162"/>
        <v>-3.9</v>
      </c>
      <c r="CD42" s="688">
        <f t="shared" si="163"/>
        <v>0</v>
      </c>
      <c r="CE42" s="683">
        <v>3.8</v>
      </c>
      <c r="CF42" s="681"/>
      <c r="CG42" s="681"/>
      <c r="CH42" s="681"/>
      <c r="CI42" s="687">
        <f t="shared" si="164"/>
        <v>-3.8</v>
      </c>
      <c r="CJ42" s="688">
        <f t="shared" si="165"/>
        <v>0</v>
      </c>
      <c r="CK42" s="687">
        <f t="shared" si="166"/>
        <v>10.8</v>
      </c>
      <c r="CL42" s="681"/>
      <c r="CM42" s="687">
        <f t="shared" si="167"/>
        <v>0</v>
      </c>
      <c r="CN42" s="681"/>
      <c r="CO42" s="687">
        <f t="shared" si="168"/>
        <v>-10.8</v>
      </c>
      <c r="CP42" s="688">
        <f t="shared" si="169"/>
        <v>0</v>
      </c>
      <c r="CQ42" s="683">
        <v>3</v>
      </c>
      <c r="CR42" s="681"/>
      <c r="CS42" s="681"/>
      <c r="CT42" s="681"/>
      <c r="CU42" s="687">
        <f t="shared" si="170"/>
        <v>-3</v>
      </c>
      <c r="CV42" s="688">
        <f t="shared" si="171"/>
        <v>0</v>
      </c>
      <c r="CW42" s="683">
        <v>3.8</v>
      </c>
      <c r="CX42" s="681"/>
      <c r="CY42" s="681"/>
      <c r="CZ42" s="681"/>
      <c r="DA42" s="687">
        <f t="shared" si="172"/>
        <v>-3.8</v>
      </c>
      <c r="DB42" s="688">
        <f t="shared" si="173"/>
        <v>0</v>
      </c>
      <c r="DC42" s="683">
        <v>4</v>
      </c>
      <c r="DD42" s="681"/>
      <c r="DE42" s="681"/>
      <c r="DF42" s="681"/>
      <c r="DG42" s="687">
        <f t="shared" si="174"/>
        <v>-4</v>
      </c>
      <c r="DH42" s="688">
        <f t="shared" si="175"/>
        <v>0</v>
      </c>
    </row>
    <row r="43" spans="2:112" s="30" customFormat="1" ht="20.100000000000001" customHeight="1">
      <c r="B43" s="65" t="s">
        <v>2786</v>
      </c>
      <c r="C43" s="766"/>
      <c r="D43" s="830" t="s">
        <v>2787</v>
      </c>
      <c r="E43" s="528">
        <v>100330567</v>
      </c>
      <c r="F43" s="528"/>
      <c r="G43" s="529"/>
      <c r="H43" s="530"/>
      <c r="I43" s="530"/>
      <c r="J43" s="71" t="s">
        <v>883</v>
      </c>
      <c r="K43" s="687">
        <f t="shared" si="132"/>
        <v>337.9</v>
      </c>
      <c r="L43" s="681"/>
      <c r="M43" s="687">
        <f t="shared" si="133"/>
        <v>0</v>
      </c>
      <c r="N43" s="681"/>
      <c r="O43" s="687">
        <f t="shared" si="134"/>
        <v>-337.9</v>
      </c>
      <c r="P43" s="688">
        <f t="shared" si="135"/>
        <v>0</v>
      </c>
      <c r="Q43" s="687">
        <f t="shared" si="136"/>
        <v>112.5</v>
      </c>
      <c r="R43" s="681"/>
      <c r="S43" s="687">
        <f t="shared" si="137"/>
        <v>0</v>
      </c>
      <c r="T43" s="681"/>
      <c r="U43" s="687">
        <f t="shared" si="138"/>
        <v>-112.5</v>
      </c>
      <c r="V43" s="688">
        <f t="shared" si="139"/>
        <v>0</v>
      </c>
      <c r="W43" s="683">
        <v>40.4</v>
      </c>
      <c r="X43" s="681"/>
      <c r="Y43" s="681"/>
      <c r="Z43" s="681"/>
      <c r="AA43" s="687">
        <f t="shared" si="140"/>
        <v>-40.4</v>
      </c>
      <c r="AB43" s="688">
        <f t="shared" si="141"/>
        <v>0</v>
      </c>
      <c r="AC43" s="683">
        <v>37.200000000000003</v>
      </c>
      <c r="AD43" s="681"/>
      <c r="AE43" s="681"/>
      <c r="AF43" s="681"/>
      <c r="AG43" s="687">
        <f t="shared" si="142"/>
        <v>-37.200000000000003</v>
      </c>
      <c r="AH43" s="688">
        <f t="shared" si="143"/>
        <v>0</v>
      </c>
      <c r="AI43" s="683">
        <v>34.9</v>
      </c>
      <c r="AJ43" s="681"/>
      <c r="AK43" s="681"/>
      <c r="AL43" s="681"/>
      <c r="AM43" s="687">
        <f t="shared" si="144"/>
        <v>-34.9</v>
      </c>
      <c r="AN43" s="688">
        <f t="shared" si="145"/>
        <v>0</v>
      </c>
      <c r="AO43" s="687">
        <f t="shared" si="146"/>
        <v>54.5</v>
      </c>
      <c r="AP43" s="681"/>
      <c r="AQ43" s="687">
        <f t="shared" si="147"/>
        <v>0</v>
      </c>
      <c r="AR43" s="681"/>
      <c r="AS43" s="687">
        <f t="shared" si="148"/>
        <v>-54.5</v>
      </c>
      <c r="AT43" s="688">
        <f t="shared" si="149"/>
        <v>0</v>
      </c>
      <c r="AU43" s="683">
        <v>12.6</v>
      </c>
      <c r="AV43" s="681"/>
      <c r="AW43" s="681"/>
      <c r="AX43" s="681"/>
      <c r="AY43" s="687">
        <f t="shared" si="150"/>
        <v>-12.6</v>
      </c>
      <c r="AZ43" s="688">
        <f t="shared" si="151"/>
        <v>0</v>
      </c>
      <c r="BA43" s="683">
        <v>23.1</v>
      </c>
      <c r="BB43" s="681"/>
      <c r="BC43" s="681"/>
      <c r="BD43" s="681"/>
      <c r="BE43" s="687">
        <f t="shared" si="152"/>
        <v>-23.1</v>
      </c>
      <c r="BF43" s="688">
        <f t="shared" si="153"/>
        <v>0</v>
      </c>
      <c r="BG43" s="683">
        <v>18.8</v>
      </c>
      <c r="BH43" s="681"/>
      <c r="BI43" s="681"/>
      <c r="BJ43" s="681"/>
      <c r="BK43" s="687">
        <f t="shared" si="154"/>
        <v>-18.8</v>
      </c>
      <c r="BL43" s="688">
        <f t="shared" si="155"/>
        <v>0</v>
      </c>
      <c r="BM43" s="687">
        <f t="shared" si="156"/>
        <v>78.099999999999994</v>
      </c>
      <c r="BN43" s="681"/>
      <c r="BO43" s="687">
        <f t="shared" si="157"/>
        <v>0</v>
      </c>
      <c r="BP43" s="681"/>
      <c r="BQ43" s="687">
        <f t="shared" si="158"/>
        <v>-78.099999999999994</v>
      </c>
      <c r="BR43" s="688">
        <f t="shared" si="159"/>
        <v>0</v>
      </c>
      <c r="BS43" s="683">
        <v>23</v>
      </c>
      <c r="BT43" s="681"/>
      <c r="BU43" s="681"/>
      <c r="BV43" s="681"/>
      <c r="BW43" s="687">
        <f t="shared" si="160"/>
        <v>-23</v>
      </c>
      <c r="BX43" s="688">
        <f t="shared" si="161"/>
        <v>0</v>
      </c>
      <c r="BY43" s="683">
        <v>26.4</v>
      </c>
      <c r="BZ43" s="681"/>
      <c r="CA43" s="681"/>
      <c r="CB43" s="681"/>
      <c r="CC43" s="687">
        <f t="shared" si="162"/>
        <v>-26.4</v>
      </c>
      <c r="CD43" s="688">
        <f t="shared" si="163"/>
        <v>0</v>
      </c>
      <c r="CE43" s="683">
        <v>28.7</v>
      </c>
      <c r="CF43" s="681"/>
      <c r="CG43" s="681"/>
      <c r="CH43" s="681"/>
      <c r="CI43" s="687">
        <f t="shared" si="164"/>
        <v>-28.7</v>
      </c>
      <c r="CJ43" s="688">
        <f t="shared" si="165"/>
        <v>0</v>
      </c>
      <c r="CK43" s="687">
        <f t="shared" si="166"/>
        <v>92.8</v>
      </c>
      <c r="CL43" s="681"/>
      <c r="CM43" s="687">
        <f t="shared" si="167"/>
        <v>0</v>
      </c>
      <c r="CN43" s="681"/>
      <c r="CO43" s="687">
        <f t="shared" si="168"/>
        <v>-92.8</v>
      </c>
      <c r="CP43" s="688">
        <f t="shared" si="169"/>
        <v>0</v>
      </c>
      <c r="CQ43" s="683">
        <v>21.4</v>
      </c>
      <c r="CR43" s="681"/>
      <c r="CS43" s="681"/>
      <c r="CT43" s="681"/>
      <c r="CU43" s="687">
        <f t="shared" si="170"/>
        <v>-21.4</v>
      </c>
      <c r="CV43" s="688">
        <f t="shared" si="171"/>
        <v>0</v>
      </c>
      <c r="CW43" s="683">
        <v>33.4</v>
      </c>
      <c r="CX43" s="681"/>
      <c r="CY43" s="681"/>
      <c r="CZ43" s="681"/>
      <c r="DA43" s="687">
        <f t="shared" si="172"/>
        <v>-33.4</v>
      </c>
      <c r="DB43" s="688">
        <f t="shared" si="173"/>
        <v>0</v>
      </c>
      <c r="DC43" s="683">
        <v>38</v>
      </c>
      <c r="DD43" s="681"/>
      <c r="DE43" s="681"/>
      <c r="DF43" s="681"/>
      <c r="DG43" s="687">
        <f t="shared" si="174"/>
        <v>-38</v>
      </c>
      <c r="DH43" s="688">
        <f t="shared" si="175"/>
        <v>0</v>
      </c>
    </row>
    <row r="44" spans="2:112" s="30" customFormat="1" ht="19.5" customHeight="1">
      <c r="B44" s="65" t="s">
        <v>2788</v>
      </c>
      <c r="C44" s="800" t="s">
        <v>2789</v>
      </c>
      <c r="D44" s="766"/>
      <c r="E44" s="528">
        <v>100330568</v>
      </c>
      <c r="F44" s="528"/>
      <c r="G44" s="529"/>
      <c r="H44" s="530"/>
      <c r="I44" s="530"/>
      <c r="J44" s="727" t="s">
        <v>889</v>
      </c>
      <c r="K44" s="687">
        <f t="shared" si="132"/>
        <v>479.8</v>
      </c>
      <c r="L44" s="681"/>
      <c r="M44" s="687">
        <f t="shared" si="133"/>
        <v>0</v>
      </c>
      <c r="N44" s="681"/>
      <c r="O44" s="687">
        <f t="shared" si="134"/>
        <v>-479.8</v>
      </c>
      <c r="P44" s="688">
        <f t="shared" si="135"/>
        <v>0</v>
      </c>
      <c r="Q44" s="687">
        <f t="shared" si="136"/>
        <v>159.9</v>
      </c>
      <c r="R44" s="681"/>
      <c r="S44" s="687">
        <f t="shared" si="137"/>
        <v>0</v>
      </c>
      <c r="T44" s="681"/>
      <c r="U44" s="687">
        <f t="shared" si="138"/>
        <v>-159.9</v>
      </c>
      <c r="V44" s="688">
        <f t="shared" si="139"/>
        <v>0</v>
      </c>
      <c r="W44" s="683">
        <v>57.4</v>
      </c>
      <c r="X44" s="681"/>
      <c r="Y44" s="681"/>
      <c r="Z44" s="681"/>
      <c r="AA44" s="687">
        <f t="shared" si="140"/>
        <v>-57.4</v>
      </c>
      <c r="AB44" s="688">
        <f t="shared" si="141"/>
        <v>0</v>
      </c>
      <c r="AC44" s="683">
        <v>52.9</v>
      </c>
      <c r="AD44" s="681"/>
      <c r="AE44" s="681"/>
      <c r="AF44" s="681"/>
      <c r="AG44" s="687">
        <f t="shared" si="142"/>
        <v>-52.9</v>
      </c>
      <c r="AH44" s="688">
        <f t="shared" si="143"/>
        <v>0</v>
      </c>
      <c r="AI44" s="683">
        <v>49.6</v>
      </c>
      <c r="AJ44" s="681"/>
      <c r="AK44" s="681"/>
      <c r="AL44" s="681"/>
      <c r="AM44" s="687">
        <f t="shared" si="144"/>
        <v>-49.6</v>
      </c>
      <c r="AN44" s="688">
        <f t="shared" si="145"/>
        <v>0</v>
      </c>
      <c r="AO44" s="687">
        <f t="shared" si="146"/>
        <v>77.399999999999991</v>
      </c>
      <c r="AP44" s="681"/>
      <c r="AQ44" s="687">
        <f t="shared" si="147"/>
        <v>0</v>
      </c>
      <c r="AR44" s="681"/>
      <c r="AS44" s="687">
        <f t="shared" si="148"/>
        <v>-77.399999999999991</v>
      </c>
      <c r="AT44" s="688">
        <f t="shared" si="149"/>
        <v>0</v>
      </c>
      <c r="AU44" s="683">
        <v>17.899999999999999</v>
      </c>
      <c r="AV44" s="681"/>
      <c r="AW44" s="681"/>
      <c r="AX44" s="681"/>
      <c r="AY44" s="687">
        <f t="shared" si="150"/>
        <v>-17.899999999999999</v>
      </c>
      <c r="AZ44" s="688">
        <f t="shared" si="151"/>
        <v>0</v>
      </c>
      <c r="BA44" s="683">
        <v>32.799999999999997</v>
      </c>
      <c r="BB44" s="681"/>
      <c r="BC44" s="681"/>
      <c r="BD44" s="681"/>
      <c r="BE44" s="687">
        <f t="shared" si="152"/>
        <v>-32.799999999999997</v>
      </c>
      <c r="BF44" s="688">
        <f t="shared" si="153"/>
        <v>0</v>
      </c>
      <c r="BG44" s="683">
        <v>26.7</v>
      </c>
      <c r="BH44" s="681"/>
      <c r="BI44" s="681"/>
      <c r="BJ44" s="681"/>
      <c r="BK44" s="687">
        <f t="shared" si="154"/>
        <v>-26.7</v>
      </c>
      <c r="BL44" s="688">
        <f t="shared" si="155"/>
        <v>0</v>
      </c>
      <c r="BM44" s="687">
        <f t="shared" si="156"/>
        <v>110.69999999999999</v>
      </c>
      <c r="BN44" s="681"/>
      <c r="BO44" s="687">
        <f t="shared" si="157"/>
        <v>0</v>
      </c>
      <c r="BP44" s="681"/>
      <c r="BQ44" s="687">
        <f t="shared" si="158"/>
        <v>-110.69999999999999</v>
      </c>
      <c r="BR44" s="688">
        <f t="shared" si="159"/>
        <v>0</v>
      </c>
      <c r="BS44" s="683">
        <v>32.700000000000003</v>
      </c>
      <c r="BT44" s="681"/>
      <c r="BU44" s="681"/>
      <c r="BV44" s="681"/>
      <c r="BW44" s="687">
        <f t="shared" si="160"/>
        <v>-32.700000000000003</v>
      </c>
      <c r="BX44" s="688">
        <f t="shared" si="161"/>
        <v>0</v>
      </c>
      <c r="BY44" s="683">
        <v>37.4</v>
      </c>
      <c r="BZ44" s="681"/>
      <c r="CA44" s="681"/>
      <c r="CB44" s="681"/>
      <c r="CC44" s="687">
        <f t="shared" si="162"/>
        <v>-37.4</v>
      </c>
      <c r="CD44" s="688">
        <f t="shared" si="163"/>
        <v>0</v>
      </c>
      <c r="CE44" s="683">
        <v>40.6</v>
      </c>
      <c r="CF44" s="681"/>
      <c r="CG44" s="681"/>
      <c r="CH44" s="681"/>
      <c r="CI44" s="687">
        <f t="shared" si="164"/>
        <v>-40.6</v>
      </c>
      <c r="CJ44" s="688">
        <f t="shared" si="165"/>
        <v>0</v>
      </c>
      <c r="CK44" s="687">
        <f t="shared" si="166"/>
        <v>131.80000000000001</v>
      </c>
      <c r="CL44" s="681"/>
      <c r="CM44" s="687">
        <f t="shared" si="167"/>
        <v>0</v>
      </c>
      <c r="CN44" s="681"/>
      <c r="CO44" s="687">
        <f t="shared" si="168"/>
        <v>-131.80000000000001</v>
      </c>
      <c r="CP44" s="688">
        <f t="shared" si="169"/>
        <v>0</v>
      </c>
      <c r="CQ44" s="683">
        <v>30.5</v>
      </c>
      <c r="CR44" s="681"/>
      <c r="CS44" s="681"/>
      <c r="CT44" s="681"/>
      <c r="CU44" s="687">
        <f t="shared" si="170"/>
        <v>-30.5</v>
      </c>
      <c r="CV44" s="688">
        <f t="shared" si="171"/>
        <v>0</v>
      </c>
      <c r="CW44" s="683">
        <v>47.4</v>
      </c>
      <c r="CX44" s="681"/>
      <c r="CY44" s="681"/>
      <c r="CZ44" s="681"/>
      <c r="DA44" s="687">
        <f t="shared" si="172"/>
        <v>-47.4</v>
      </c>
      <c r="DB44" s="688">
        <f t="shared" si="173"/>
        <v>0</v>
      </c>
      <c r="DC44" s="683">
        <v>53.9</v>
      </c>
      <c r="DD44" s="681"/>
      <c r="DE44" s="681"/>
      <c r="DF44" s="681"/>
      <c r="DG44" s="687">
        <f t="shared" si="174"/>
        <v>-53.9</v>
      </c>
      <c r="DH44" s="688">
        <f t="shared" si="175"/>
        <v>0</v>
      </c>
    </row>
    <row r="45" spans="2:112" s="30" customFormat="1" ht="20.100000000000001" customHeight="1">
      <c r="B45" s="65" t="s">
        <v>2790</v>
      </c>
      <c r="C45" s="766"/>
      <c r="D45" s="830" t="s">
        <v>2791</v>
      </c>
      <c r="E45" s="528">
        <v>100330569</v>
      </c>
      <c r="F45" s="528"/>
      <c r="G45" s="529"/>
      <c r="H45" s="530"/>
      <c r="I45" s="530"/>
      <c r="J45" s="71" t="s">
        <v>883</v>
      </c>
      <c r="K45" s="687">
        <f t="shared" si="132"/>
        <v>968.2</v>
      </c>
      <c r="L45" s="681"/>
      <c r="M45" s="687">
        <f t="shared" si="133"/>
        <v>0</v>
      </c>
      <c r="N45" s="681"/>
      <c r="O45" s="687">
        <f t="shared" si="134"/>
        <v>-968.2</v>
      </c>
      <c r="P45" s="688">
        <f t="shared" si="135"/>
        <v>0</v>
      </c>
      <c r="Q45" s="687">
        <f t="shared" si="136"/>
        <v>227.7</v>
      </c>
      <c r="R45" s="681"/>
      <c r="S45" s="687">
        <f t="shared" si="137"/>
        <v>0</v>
      </c>
      <c r="T45" s="681"/>
      <c r="U45" s="687">
        <f t="shared" si="138"/>
        <v>-227.7</v>
      </c>
      <c r="V45" s="688">
        <f t="shared" si="139"/>
        <v>0</v>
      </c>
      <c r="W45" s="683">
        <v>77</v>
      </c>
      <c r="X45" s="681"/>
      <c r="Y45" s="681"/>
      <c r="Z45" s="681"/>
      <c r="AA45" s="687">
        <f t="shared" si="140"/>
        <v>-77</v>
      </c>
      <c r="AB45" s="688">
        <f t="shared" si="141"/>
        <v>0</v>
      </c>
      <c r="AC45" s="683">
        <v>68.5</v>
      </c>
      <c r="AD45" s="681"/>
      <c r="AE45" s="681"/>
      <c r="AF45" s="681"/>
      <c r="AG45" s="687">
        <f t="shared" si="142"/>
        <v>-68.5</v>
      </c>
      <c r="AH45" s="688">
        <f t="shared" si="143"/>
        <v>0</v>
      </c>
      <c r="AI45" s="683">
        <v>82.2</v>
      </c>
      <c r="AJ45" s="681"/>
      <c r="AK45" s="681"/>
      <c r="AL45" s="681"/>
      <c r="AM45" s="687">
        <f t="shared" si="144"/>
        <v>-82.2</v>
      </c>
      <c r="AN45" s="688">
        <f t="shared" si="145"/>
        <v>0</v>
      </c>
      <c r="AO45" s="687">
        <f t="shared" si="146"/>
        <v>241</v>
      </c>
      <c r="AP45" s="681"/>
      <c r="AQ45" s="687">
        <f t="shared" si="147"/>
        <v>0</v>
      </c>
      <c r="AR45" s="681"/>
      <c r="AS45" s="687">
        <f t="shared" si="148"/>
        <v>-241</v>
      </c>
      <c r="AT45" s="688">
        <f t="shared" si="149"/>
        <v>0</v>
      </c>
      <c r="AU45" s="683">
        <v>49</v>
      </c>
      <c r="AV45" s="681"/>
      <c r="AW45" s="681"/>
      <c r="AX45" s="681"/>
      <c r="AY45" s="687">
        <f t="shared" si="150"/>
        <v>-49</v>
      </c>
      <c r="AZ45" s="688">
        <f t="shared" si="151"/>
        <v>0</v>
      </c>
      <c r="BA45" s="683">
        <v>94.4</v>
      </c>
      <c r="BB45" s="681"/>
      <c r="BC45" s="681"/>
      <c r="BD45" s="681"/>
      <c r="BE45" s="687">
        <f t="shared" si="152"/>
        <v>-94.4</v>
      </c>
      <c r="BF45" s="688">
        <f t="shared" si="153"/>
        <v>0</v>
      </c>
      <c r="BG45" s="683">
        <v>97.6</v>
      </c>
      <c r="BH45" s="681"/>
      <c r="BI45" s="681"/>
      <c r="BJ45" s="681"/>
      <c r="BK45" s="687">
        <f t="shared" si="154"/>
        <v>-97.6</v>
      </c>
      <c r="BL45" s="688">
        <f t="shared" si="155"/>
        <v>0</v>
      </c>
      <c r="BM45" s="687">
        <f t="shared" si="156"/>
        <v>276.5</v>
      </c>
      <c r="BN45" s="681"/>
      <c r="BO45" s="687">
        <f t="shared" si="157"/>
        <v>0</v>
      </c>
      <c r="BP45" s="681"/>
      <c r="BQ45" s="687">
        <f t="shared" si="158"/>
        <v>-276.5</v>
      </c>
      <c r="BR45" s="688">
        <f t="shared" si="159"/>
        <v>0</v>
      </c>
      <c r="BS45" s="683">
        <v>96</v>
      </c>
      <c r="BT45" s="681"/>
      <c r="BU45" s="681"/>
      <c r="BV45" s="681"/>
      <c r="BW45" s="687">
        <f t="shared" si="160"/>
        <v>-96</v>
      </c>
      <c r="BX45" s="688">
        <f t="shared" si="161"/>
        <v>0</v>
      </c>
      <c r="BY45" s="683">
        <v>95.8</v>
      </c>
      <c r="BZ45" s="681"/>
      <c r="CA45" s="681"/>
      <c r="CB45" s="681"/>
      <c r="CC45" s="687">
        <f t="shared" si="162"/>
        <v>-95.8</v>
      </c>
      <c r="CD45" s="688">
        <f t="shared" si="163"/>
        <v>0</v>
      </c>
      <c r="CE45" s="683">
        <v>84.7</v>
      </c>
      <c r="CF45" s="681"/>
      <c r="CG45" s="681"/>
      <c r="CH45" s="681"/>
      <c r="CI45" s="687">
        <f t="shared" si="164"/>
        <v>-84.7</v>
      </c>
      <c r="CJ45" s="688">
        <f t="shared" si="165"/>
        <v>0</v>
      </c>
      <c r="CK45" s="687">
        <f t="shared" si="166"/>
        <v>223</v>
      </c>
      <c r="CL45" s="681"/>
      <c r="CM45" s="687">
        <f t="shared" si="167"/>
        <v>0</v>
      </c>
      <c r="CN45" s="681"/>
      <c r="CO45" s="687">
        <f t="shared" si="168"/>
        <v>-223</v>
      </c>
      <c r="CP45" s="688">
        <f t="shared" si="169"/>
        <v>0</v>
      </c>
      <c r="CQ45" s="683">
        <v>59.3</v>
      </c>
      <c r="CR45" s="681"/>
      <c r="CS45" s="681"/>
      <c r="CT45" s="681"/>
      <c r="CU45" s="687">
        <f t="shared" si="170"/>
        <v>-59.3</v>
      </c>
      <c r="CV45" s="688">
        <f t="shared" si="171"/>
        <v>0</v>
      </c>
      <c r="CW45" s="683">
        <v>82.4</v>
      </c>
      <c r="CX45" s="681"/>
      <c r="CY45" s="681"/>
      <c r="CZ45" s="681"/>
      <c r="DA45" s="687">
        <f t="shared" si="172"/>
        <v>-82.4</v>
      </c>
      <c r="DB45" s="688">
        <f t="shared" si="173"/>
        <v>0</v>
      </c>
      <c r="DC45" s="683">
        <v>81.3</v>
      </c>
      <c r="DD45" s="681"/>
      <c r="DE45" s="681"/>
      <c r="DF45" s="681"/>
      <c r="DG45" s="687">
        <f t="shared" si="174"/>
        <v>-81.3</v>
      </c>
      <c r="DH45" s="688">
        <f t="shared" si="175"/>
        <v>0</v>
      </c>
    </row>
    <row r="46" spans="2:112" s="30" customFormat="1" ht="20.100000000000001" customHeight="1">
      <c r="B46" s="65" t="s">
        <v>2792</v>
      </c>
      <c r="C46" s="650" t="s">
        <v>2793</v>
      </c>
      <c r="D46" s="766"/>
      <c r="E46" s="528">
        <v>100330570</v>
      </c>
      <c r="F46" s="528"/>
      <c r="G46" s="529"/>
      <c r="H46" s="530"/>
      <c r="I46" s="530"/>
      <c r="J46" s="727" t="s">
        <v>889</v>
      </c>
      <c r="K46" s="687">
        <f t="shared" si="132"/>
        <v>1372.3</v>
      </c>
      <c r="L46" s="681"/>
      <c r="M46" s="687">
        <f t="shared" si="133"/>
        <v>0</v>
      </c>
      <c r="N46" s="681"/>
      <c r="O46" s="687">
        <f t="shared" si="134"/>
        <v>-1372.3</v>
      </c>
      <c r="P46" s="688">
        <f t="shared" si="135"/>
        <v>0</v>
      </c>
      <c r="Q46" s="687">
        <f t="shared" si="136"/>
        <v>323</v>
      </c>
      <c r="R46" s="681"/>
      <c r="S46" s="687">
        <f t="shared" si="137"/>
        <v>0</v>
      </c>
      <c r="T46" s="681"/>
      <c r="U46" s="687">
        <f t="shared" si="138"/>
        <v>-323</v>
      </c>
      <c r="V46" s="688">
        <f t="shared" si="139"/>
        <v>0</v>
      </c>
      <c r="W46" s="683">
        <v>108.9</v>
      </c>
      <c r="X46" s="681"/>
      <c r="Y46" s="681"/>
      <c r="Z46" s="681"/>
      <c r="AA46" s="687">
        <f t="shared" si="140"/>
        <v>-108.9</v>
      </c>
      <c r="AB46" s="688">
        <f t="shared" si="141"/>
        <v>0</v>
      </c>
      <c r="AC46" s="683">
        <v>97.3</v>
      </c>
      <c r="AD46" s="681"/>
      <c r="AE46" s="681"/>
      <c r="AF46" s="681"/>
      <c r="AG46" s="687">
        <f t="shared" si="142"/>
        <v>-97.3</v>
      </c>
      <c r="AH46" s="688">
        <f t="shared" si="143"/>
        <v>0</v>
      </c>
      <c r="AI46" s="683">
        <v>116.8</v>
      </c>
      <c r="AJ46" s="681"/>
      <c r="AK46" s="681"/>
      <c r="AL46" s="681"/>
      <c r="AM46" s="687">
        <f t="shared" si="144"/>
        <v>-116.8</v>
      </c>
      <c r="AN46" s="688">
        <f t="shared" si="145"/>
        <v>0</v>
      </c>
      <c r="AO46" s="687">
        <f t="shared" si="146"/>
        <v>341.3</v>
      </c>
      <c r="AP46" s="681"/>
      <c r="AQ46" s="687">
        <f t="shared" si="147"/>
        <v>0</v>
      </c>
      <c r="AR46" s="681"/>
      <c r="AS46" s="687">
        <f t="shared" si="148"/>
        <v>-341.3</v>
      </c>
      <c r="AT46" s="688">
        <f t="shared" si="149"/>
        <v>0</v>
      </c>
      <c r="AU46" s="683">
        <v>69.099999999999994</v>
      </c>
      <c r="AV46" s="681"/>
      <c r="AW46" s="681"/>
      <c r="AX46" s="681"/>
      <c r="AY46" s="687">
        <f t="shared" si="150"/>
        <v>-69.099999999999994</v>
      </c>
      <c r="AZ46" s="688">
        <f t="shared" si="151"/>
        <v>0</v>
      </c>
      <c r="BA46" s="683">
        <v>133.80000000000001</v>
      </c>
      <c r="BB46" s="681"/>
      <c r="BC46" s="681"/>
      <c r="BD46" s="681"/>
      <c r="BE46" s="687">
        <f t="shared" si="152"/>
        <v>-133.80000000000001</v>
      </c>
      <c r="BF46" s="688">
        <f t="shared" si="153"/>
        <v>0</v>
      </c>
      <c r="BG46" s="683">
        <v>138.4</v>
      </c>
      <c r="BH46" s="681"/>
      <c r="BI46" s="681"/>
      <c r="BJ46" s="681"/>
      <c r="BK46" s="687">
        <f t="shared" si="154"/>
        <v>-138.4</v>
      </c>
      <c r="BL46" s="688">
        <f t="shared" si="155"/>
        <v>0</v>
      </c>
      <c r="BM46" s="687">
        <f t="shared" si="156"/>
        <v>391.69999999999993</v>
      </c>
      <c r="BN46" s="681"/>
      <c r="BO46" s="687">
        <f t="shared" si="157"/>
        <v>0</v>
      </c>
      <c r="BP46" s="681"/>
      <c r="BQ46" s="687">
        <f t="shared" si="158"/>
        <v>-391.69999999999993</v>
      </c>
      <c r="BR46" s="688">
        <f t="shared" si="159"/>
        <v>0</v>
      </c>
      <c r="BS46" s="683">
        <v>136.1</v>
      </c>
      <c r="BT46" s="681"/>
      <c r="BU46" s="681"/>
      <c r="BV46" s="681"/>
      <c r="BW46" s="687">
        <f t="shared" si="160"/>
        <v>-136.1</v>
      </c>
      <c r="BX46" s="688">
        <f t="shared" si="161"/>
        <v>0</v>
      </c>
      <c r="BY46" s="683">
        <v>135.69999999999999</v>
      </c>
      <c r="BZ46" s="681"/>
      <c r="CA46" s="681"/>
      <c r="CB46" s="681"/>
      <c r="CC46" s="687">
        <f t="shared" si="162"/>
        <v>-135.69999999999999</v>
      </c>
      <c r="CD46" s="688">
        <f t="shared" si="163"/>
        <v>0</v>
      </c>
      <c r="CE46" s="683">
        <v>119.9</v>
      </c>
      <c r="CF46" s="681"/>
      <c r="CG46" s="681"/>
      <c r="CH46" s="681"/>
      <c r="CI46" s="687">
        <f t="shared" si="164"/>
        <v>-119.9</v>
      </c>
      <c r="CJ46" s="688">
        <f t="shared" si="165"/>
        <v>0</v>
      </c>
      <c r="CK46" s="687">
        <f t="shared" si="166"/>
        <v>316.3</v>
      </c>
      <c r="CL46" s="681"/>
      <c r="CM46" s="687">
        <f t="shared" si="167"/>
        <v>0</v>
      </c>
      <c r="CN46" s="681"/>
      <c r="CO46" s="687">
        <f t="shared" si="168"/>
        <v>-316.3</v>
      </c>
      <c r="CP46" s="688">
        <f t="shared" si="169"/>
        <v>0</v>
      </c>
      <c r="CQ46" s="683">
        <v>84.3</v>
      </c>
      <c r="CR46" s="681"/>
      <c r="CS46" s="681"/>
      <c r="CT46" s="681"/>
      <c r="CU46" s="687">
        <f t="shared" si="170"/>
        <v>-84.3</v>
      </c>
      <c r="CV46" s="688">
        <f t="shared" si="171"/>
        <v>0</v>
      </c>
      <c r="CW46" s="683">
        <v>116.8</v>
      </c>
      <c r="CX46" s="681"/>
      <c r="CY46" s="681"/>
      <c r="CZ46" s="681"/>
      <c r="DA46" s="687">
        <f t="shared" si="172"/>
        <v>-116.8</v>
      </c>
      <c r="DB46" s="688">
        <f t="shared" si="173"/>
        <v>0</v>
      </c>
      <c r="DC46" s="683">
        <v>115.2</v>
      </c>
      <c r="DD46" s="681"/>
      <c r="DE46" s="681"/>
      <c r="DF46" s="681"/>
      <c r="DG46" s="687">
        <f t="shared" si="174"/>
        <v>-115.2</v>
      </c>
      <c r="DH46" s="688">
        <f t="shared" si="175"/>
        <v>0</v>
      </c>
    </row>
    <row r="47" spans="2:112" s="343" customFormat="1" ht="20.100000000000001" customHeight="1">
      <c r="B47" s="65" t="s">
        <v>2794</v>
      </c>
      <c r="C47" s="652" t="s">
        <v>160</v>
      </c>
      <c r="D47" s="611" t="s">
        <v>2795</v>
      </c>
      <c r="E47" s="528">
        <v>100332286</v>
      </c>
      <c r="F47" s="528"/>
      <c r="G47" s="529"/>
      <c r="H47" s="530" t="s">
        <v>2796</v>
      </c>
      <c r="I47" s="530"/>
      <c r="J47" s="73" t="s">
        <v>883</v>
      </c>
      <c r="K47" s="687">
        <f t="shared" si="132"/>
        <v>103.2</v>
      </c>
      <c r="L47" s="681"/>
      <c r="M47" s="687">
        <f t="shared" si="133"/>
        <v>0</v>
      </c>
      <c r="N47" s="681"/>
      <c r="O47" s="687">
        <f t="shared" si="134"/>
        <v>-103.2</v>
      </c>
      <c r="P47" s="688">
        <f t="shared" si="135"/>
        <v>0</v>
      </c>
      <c r="Q47" s="687">
        <f t="shared" si="136"/>
        <v>26.2</v>
      </c>
      <c r="R47" s="681"/>
      <c r="S47" s="687">
        <f t="shared" si="137"/>
        <v>0</v>
      </c>
      <c r="T47" s="681"/>
      <c r="U47" s="687">
        <f t="shared" si="138"/>
        <v>-26.2</v>
      </c>
      <c r="V47" s="688">
        <f t="shared" si="139"/>
        <v>0</v>
      </c>
      <c r="W47" s="687">
        <f>W48+W49</f>
        <v>9.1</v>
      </c>
      <c r="X47" s="681"/>
      <c r="Y47" s="687">
        <f>Y48+Y49</f>
        <v>0</v>
      </c>
      <c r="Z47" s="681"/>
      <c r="AA47" s="687">
        <f t="shared" si="140"/>
        <v>-9.1</v>
      </c>
      <c r="AB47" s="688">
        <f t="shared" si="141"/>
        <v>0</v>
      </c>
      <c r="AC47" s="687">
        <f>AC48+AC49</f>
        <v>8.1</v>
      </c>
      <c r="AD47" s="681"/>
      <c r="AE47" s="687">
        <f>AE48+AE49</f>
        <v>0</v>
      </c>
      <c r="AF47" s="681"/>
      <c r="AG47" s="687">
        <f t="shared" si="142"/>
        <v>-8.1</v>
      </c>
      <c r="AH47" s="688">
        <f t="shared" si="143"/>
        <v>0</v>
      </c>
      <c r="AI47" s="687">
        <f>AI48+AI49</f>
        <v>9</v>
      </c>
      <c r="AJ47" s="681"/>
      <c r="AK47" s="687">
        <f>AK48+AK49</f>
        <v>0</v>
      </c>
      <c r="AL47" s="681"/>
      <c r="AM47" s="687">
        <f t="shared" si="144"/>
        <v>-9</v>
      </c>
      <c r="AN47" s="688">
        <f t="shared" si="145"/>
        <v>0</v>
      </c>
      <c r="AO47" s="687">
        <f t="shared" si="146"/>
        <v>24</v>
      </c>
      <c r="AP47" s="681"/>
      <c r="AQ47" s="687">
        <f t="shared" si="147"/>
        <v>0</v>
      </c>
      <c r="AR47" s="681"/>
      <c r="AS47" s="687">
        <f t="shared" si="148"/>
        <v>-24</v>
      </c>
      <c r="AT47" s="688">
        <f t="shared" si="149"/>
        <v>0</v>
      </c>
      <c r="AU47" s="687">
        <f>AU48+AU49</f>
        <v>5.1999999999999993</v>
      </c>
      <c r="AV47" s="681"/>
      <c r="AW47" s="687">
        <f>AW48+AW49</f>
        <v>0</v>
      </c>
      <c r="AX47" s="681"/>
      <c r="AY47" s="687">
        <f t="shared" si="150"/>
        <v>-5.1999999999999993</v>
      </c>
      <c r="AZ47" s="688">
        <f t="shared" si="151"/>
        <v>0</v>
      </c>
      <c r="BA47" s="687">
        <f>BA48+BA49</f>
        <v>9.7999999999999989</v>
      </c>
      <c r="BB47" s="681"/>
      <c r="BC47" s="687">
        <f>BC48+BC49</f>
        <v>0</v>
      </c>
      <c r="BD47" s="681"/>
      <c r="BE47" s="687">
        <f t="shared" si="152"/>
        <v>-9.7999999999999989</v>
      </c>
      <c r="BF47" s="688">
        <f t="shared" si="153"/>
        <v>0</v>
      </c>
      <c r="BG47" s="687">
        <f>BG48+BG49</f>
        <v>9</v>
      </c>
      <c r="BH47" s="681"/>
      <c r="BI47" s="687">
        <f>BI48+BI49</f>
        <v>0</v>
      </c>
      <c r="BJ47" s="681"/>
      <c r="BK47" s="687">
        <f t="shared" si="154"/>
        <v>-9</v>
      </c>
      <c r="BL47" s="688">
        <f t="shared" si="155"/>
        <v>0</v>
      </c>
      <c r="BM47" s="687">
        <f t="shared" si="156"/>
        <v>29</v>
      </c>
      <c r="BN47" s="681"/>
      <c r="BO47" s="687">
        <f t="shared" si="157"/>
        <v>0</v>
      </c>
      <c r="BP47" s="681"/>
      <c r="BQ47" s="687">
        <f t="shared" si="158"/>
        <v>-29</v>
      </c>
      <c r="BR47" s="688">
        <f t="shared" si="159"/>
        <v>0</v>
      </c>
      <c r="BS47" s="687">
        <f>BS48+BS49</f>
        <v>10</v>
      </c>
      <c r="BT47" s="681"/>
      <c r="BU47" s="687">
        <f>BU48+BU49</f>
        <v>0</v>
      </c>
      <c r="BV47" s="681"/>
      <c r="BW47" s="687">
        <f t="shared" si="160"/>
        <v>-10</v>
      </c>
      <c r="BX47" s="688">
        <f t="shared" si="161"/>
        <v>0</v>
      </c>
      <c r="BY47" s="687">
        <f>BY48+BY49</f>
        <v>9.6999999999999993</v>
      </c>
      <c r="BZ47" s="681"/>
      <c r="CA47" s="687">
        <f>CA48+CA49</f>
        <v>0</v>
      </c>
      <c r="CB47" s="681"/>
      <c r="CC47" s="687">
        <f t="shared" si="162"/>
        <v>-9.6999999999999993</v>
      </c>
      <c r="CD47" s="688">
        <f t="shared" si="163"/>
        <v>0</v>
      </c>
      <c r="CE47" s="687">
        <f>CE48+CE49</f>
        <v>9.2999999999999989</v>
      </c>
      <c r="CF47" s="681"/>
      <c r="CG47" s="687">
        <f>CG48+CG49</f>
        <v>0</v>
      </c>
      <c r="CH47" s="681"/>
      <c r="CI47" s="687">
        <f t="shared" si="164"/>
        <v>-9.2999999999999989</v>
      </c>
      <c r="CJ47" s="688">
        <f t="shared" si="165"/>
        <v>0</v>
      </c>
      <c r="CK47" s="687">
        <f t="shared" si="166"/>
        <v>24</v>
      </c>
      <c r="CL47" s="681"/>
      <c r="CM47" s="687">
        <f t="shared" si="167"/>
        <v>0</v>
      </c>
      <c r="CN47" s="681"/>
      <c r="CO47" s="687">
        <f t="shared" si="168"/>
        <v>-24</v>
      </c>
      <c r="CP47" s="688">
        <f t="shared" si="169"/>
        <v>0</v>
      </c>
      <c r="CQ47" s="687">
        <f>CQ48+CQ49</f>
        <v>6.2</v>
      </c>
      <c r="CR47" s="681"/>
      <c r="CS47" s="687">
        <f>CS48+CS49</f>
        <v>0</v>
      </c>
      <c r="CT47" s="681"/>
      <c r="CU47" s="687">
        <f t="shared" si="170"/>
        <v>-6.2</v>
      </c>
      <c r="CV47" s="688">
        <f t="shared" si="171"/>
        <v>0</v>
      </c>
      <c r="CW47" s="687">
        <f>CW48+CW49</f>
        <v>8.6999999999999993</v>
      </c>
      <c r="CX47" s="681"/>
      <c r="CY47" s="687">
        <f>CY48+CY49</f>
        <v>0</v>
      </c>
      <c r="CZ47" s="681"/>
      <c r="DA47" s="687">
        <f t="shared" si="172"/>
        <v>-8.6999999999999993</v>
      </c>
      <c r="DB47" s="688">
        <f t="shared" si="173"/>
        <v>0</v>
      </c>
      <c r="DC47" s="687">
        <f>DC48+DC49</f>
        <v>9.1</v>
      </c>
      <c r="DD47" s="681"/>
      <c r="DE47" s="687">
        <f>DE48+DE49</f>
        <v>0</v>
      </c>
      <c r="DF47" s="681"/>
      <c r="DG47" s="687">
        <f t="shared" si="174"/>
        <v>-9.1</v>
      </c>
      <c r="DH47" s="688">
        <f t="shared" si="175"/>
        <v>0</v>
      </c>
    </row>
    <row r="48" spans="2:112" s="325" customFormat="1" ht="19.5" customHeight="1">
      <c r="B48" s="65" t="s">
        <v>2797</v>
      </c>
      <c r="C48" s="650" t="s">
        <v>2448</v>
      </c>
      <c r="D48" s="612" t="s">
        <v>2798</v>
      </c>
      <c r="E48" s="528">
        <v>100332287</v>
      </c>
      <c r="F48" s="528"/>
      <c r="G48" s="529"/>
      <c r="H48" s="530"/>
      <c r="I48" s="530"/>
      <c r="J48" s="71" t="s">
        <v>883</v>
      </c>
      <c r="K48" s="687">
        <f t="shared" si="132"/>
        <v>101.6</v>
      </c>
      <c r="L48" s="681"/>
      <c r="M48" s="687">
        <f t="shared" si="133"/>
        <v>0</v>
      </c>
      <c r="N48" s="681"/>
      <c r="O48" s="687">
        <f t="shared" si="134"/>
        <v>-101.6</v>
      </c>
      <c r="P48" s="688">
        <f t="shared" si="135"/>
        <v>0</v>
      </c>
      <c r="Q48" s="687">
        <f t="shared" si="136"/>
        <v>25.799999999999997</v>
      </c>
      <c r="R48" s="681"/>
      <c r="S48" s="687">
        <f t="shared" si="137"/>
        <v>0</v>
      </c>
      <c r="T48" s="681"/>
      <c r="U48" s="687">
        <f t="shared" si="138"/>
        <v>-25.799999999999997</v>
      </c>
      <c r="V48" s="688">
        <f t="shared" si="139"/>
        <v>0</v>
      </c>
      <c r="W48" s="683">
        <v>8.9</v>
      </c>
      <c r="X48" s="681"/>
      <c r="Y48" s="681"/>
      <c r="Z48" s="681"/>
      <c r="AA48" s="687">
        <f t="shared" si="140"/>
        <v>-8.9</v>
      </c>
      <c r="AB48" s="688">
        <f t="shared" si="141"/>
        <v>0</v>
      </c>
      <c r="AC48" s="683">
        <v>8</v>
      </c>
      <c r="AD48" s="681"/>
      <c r="AE48" s="681"/>
      <c r="AF48" s="681"/>
      <c r="AG48" s="687">
        <f t="shared" si="142"/>
        <v>-8</v>
      </c>
      <c r="AH48" s="688">
        <f t="shared" si="143"/>
        <v>0</v>
      </c>
      <c r="AI48" s="683">
        <v>8.9</v>
      </c>
      <c r="AJ48" s="681"/>
      <c r="AK48" s="681"/>
      <c r="AL48" s="681"/>
      <c r="AM48" s="687">
        <f t="shared" si="144"/>
        <v>-8.9</v>
      </c>
      <c r="AN48" s="688">
        <f t="shared" si="145"/>
        <v>0</v>
      </c>
      <c r="AO48" s="687">
        <f t="shared" si="146"/>
        <v>23.7</v>
      </c>
      <c r="AP48" s="681"/>
      <c r="AQ48" s="687">
        <f t="shared" si="147"/>
        <v>0</v>
      </c>
      <c r="AR48" s="681"/>
      <c r="AS48" s="687">
        <f t="shared" si="148"/>
        <v>-23.7</v>
      </c>
      <c r="AT48" s="688">
        <f t="shared" si="149"/>
        <v>0</v>
      </c>
      <c r="AU48" s="683">
        <v>5.0999999999999996</v>
      </c>
      <c r="AV48" s="681"/>
      <c r="AW48" s="681"/>
      <c r="AX48" s="681"/>
      <c r="AY48" s="687">
        <f t="shared" si="150"/>
        <v>-5.0999999999999996</v>
      </c>
      <c r="AZ48" s="688">
        <f t="shared" si="151"/>
        <v>0</v>
      </c>
      <c r="BA48" s="683">
        <v>9.6999999999999993</v>
      </c>
      <c r="BB48" s="681"/>
      <c r="BC48" s="681"/>
      <c r="BD48" s="681"/>
      <c r="BE48" s="687">
        <f t="shared" si="152"/>
        <v>-9.6999999999999993</v>
      </c>
      <c r="BF48" s="688">
        <f t="shared" si="153"/>
        <v>0</v>
      </c>
      <c r="BG48" s="683">
        <v>8.9</v>
      </c>
      <c r="BH48" s="681"/>
      <c r="BI48" s="681"/>
      <c r="BJ48" s="681"/>
      <c r="BK48" s="687">
        <f t="shared" si="154"/>
        <v>-8.9</v>
      </c>
      <c r="BL48" s="688">
        <f t="shared" si="155"/>
        <v>0</v>
      </c>
      <c r="BM48" s="687">
        <f t="shared" si="156"/>
        <v>28.6</v>
      </c>
      <c r="BN48" s="681"/>
      <c r="BO48" s="687">
        <f t="shared" si="157"/>
        <v>0</v>
      </c>
      <c r="BP48" s="681"/>
      <c r="BQ48" s="687">
        <f t="shared" si="158"/>
        <v>-28.6</v>
      </c>
      <c r="BR48" s="688">
        <f t="shared" si="159"/>
        <v>0</v>
      </c>
      <c r="BS48" s="683">
        <v>9.9</v>
      </c>
      <c r="BT48" s="681"/>
      <c r="BU48" s="681"/>
      <c r="BV48" s="681"/>
      <c r="BW48" s="687">
        <f t="shared" si="160"/>
        <v>-9.9</v>
      </c>
      <c r="BX48" s="688">
        <f t="shared" si="161"/>
        <v>0</v>
      </c>
      <c r="BY48" s="683">
        <v>9.6</v>
      </c>
      <c r="BZ48" s="681"/>
      <c r="CA48" s="681"/>
      <c r="CB48" s="681"/>
      <c r="CC48" s="687">
        <f t="shared" si="162"/>
        <v>-9.6</v>
      </c>
      <c r="CD48" s="688">
        <f t="shared" si="163"/>
        <v>0</v>
      </c>
      <c r="CE48" s="683">
        <v>9.1</v>
      </c>
      <c r="CF48" s="681"/>
      <c r="CG48" s="681"/>
      <c r="CH48" s="681"/>
      <c r="CI48" s="687">
        <f t="shared" si="164"/>
        <v>-9.1</v>
      </c>
      <c r="CJ48" s="688">
        <f t="shared" si="165"/>
        <v>0</v>
      </c>
      <c r="CK48" s="687">
        <f t="shared" si="166"/>
        <v>23.5</v>
      </c>
      <c r="CL48" s="681"/>
      <c r="CM48" s="687">
        <f t="shared" si="167"/>
        <v>0</v>
      </c>
      <c r="CN48" s="681"/>
      <c r="CO48" s="687">
        <f t="shared" si="168"/>
        <v>-23.5</v>
      </c>
      <c r="CP48" s="688">
        <f t="shared" si="169"/>
        <v>0</v>
      </c>
      <c r="CQ48" s="683">
        <v>6</v>
      </c>
      <c r="CR48" s="681"/>
      <c r="CS48" s="681"/>
      <c r="CT48" s="681"/>
      <c r="CU48" s="687">
        <f t="shared" si="170"/>
        <v>-6</v>
      </c>
      <c r="CV48" s="688">
        <f t="shared" si="171"/>
        <v>0</v>
      </c>
      <c r="CW48" s="683">
        <v>8.6</v>
      </c>
      <c r="CX48" s="681"/>
      <c r="CY48" s="681"/>
      <c r="CZ48" s="681"/>
      <c r="DA48" s="687">
        <f t="shared" si="172"/>
        <v>-8.6</v>
      </c>
      <c r="DB48" s="688">
        <f t="shared" si="173"/>
        <v>0</v>
      </c>
      <c r="DC48" s="683">
        <v>8.9</v>
      </c>
      <c r="DD48" s="681"/>
      <c r="DE48" s="681"/>
      <c r="DF48" s="681"/>
      <c r="DG48" s="687">
        <f t="shared" si="174"/>
        <v>-8.9</v>
      </c>
      <c r="DH48" s="688">
        <f t="shared" si="175"/>
        <v>0</v>
      </c>
    </row>
    <row r="49" spans="2:112" s="325" customFormat="1" ht="20.100000000000001" customHeight="1">
      <c r="B49" s="65" t="s">
        <v>2799</v>
      </c>
      <c r="C49" s="650" t="s">
        <v>2457</v>
      </c>
      <c r="D49" s="612" t="s">
        <v>2800</v>
      </c>
      <c r="E49" s="528">
        <v>100332288</v>
      </c>
      <c r="F49" s="528"/>
      <c r="G49" s="529"/>
      <c r="H49" s="530"/>
      <c r="I49" s="530"/>
      <c r="J49" s="71" t="s">
        <v>883</v>
      </c>
      <c r="K49" s="687">
        <f t="shared" si="132"/>
        <v>1.6</v>
      </c>
      <c r="L49" s="681"/>
      <c r="M49" s="687">
        <f t="shared" si="133"/>
        <v>0</v>
      </c>
      <c r="N49" s="681"/>
      <c r="O49" s="687">
        <f t="shared" si="134"/>
        <v>-1.6</v>
      </c>
      <c r="P49" s="688">
        <f t="shared" si="135"/>
        <v>0</v>
      </c>
      <c r="Q49" s="687">
        <f t="shared" si="136"/>
        <v>0.4</v>
      </c>
      <c r="R49" s="681"/>
      <c r="S49" s="687">
        <f t="shared" si="137"/>
        <v>0</v>
      </c>
      <c r="T49" s="681"/>
      <c r="U49" s="687">
        <f t="shared" si="138"/>
        <v>-0.4</v>
      </c>
      <c r="V49" s="688">
        <f t="shared" si="139"/>
        <v>0</v>
      </c>
      <c r="W49" s="683">
        <v>0.2</v>
      </c>
      <c r="X49" s="681"/>
      <c r="Y49" s="681"/>
      <c r="Z49" s="681"/>
      <c r="AA49" s="687">
        <f t="shared" si="140"/>
        <v>-0.2</v>
      </c>
      <c r="AB49" s="688">
        <f t="shared" si="141"/>
        <v>0</v>
      </c>
      <c r="AC49" s="683">
        <v>0.1</v>
      </c>
      <c r="AD49" s="681"/>
      <c r="AE49" s="681"/>
      <c r="AF49" s="681"/>
      <c r="AG49" s="687">
        <f t="shared" si="142"/>
        <v>-0.1</v>
      </c>
      <c r="AH49" s="688">
        <f t="shared" si="143"/>
        <v>0</v>
      </c>
      <c r="AI49" s="683">
        <v>0.1</v>
      </c>
      <c r="AJ49" s="681"/>
      <c r="AK49" s="681"/>
      <c r="AL49" s="681"/>
      <c r="AM49" s="687">
        <f t="shared" si="144"/>
        <v>-0.1</v>
      </c>
      <c r="AN49" s="688">
        <f t="shared" si="145"/>
        <v>0</v>
      </c>
      <c r="AO49" s="687">
        <f t="shared" si="146"/>
        <v>0.30000000000000004</v>
      </c>
      <c r="AP49" s="681"/>
      <c r="AQ49" s="687">
        <f t="shared" si="147"/>
        <v>0</v>
      </c>
      <c r="AR49" s="681"/>
      <c r="AS49" s="687">
        <f t="shared" si="148"/>
        <v>-0.30000000000000004</v>
      </c>
      <c r="AT49" s="688">
        <f t="shared" si="149"/>
        <v>0</v>
      </c>
      <c r="AU49" s="683">
        <v>0.1</v>
      </c>
      <c r="AV49" s="681"/>
      <c r="AW49" s="681"/>
      <c r="AX49" s="681"/>
      <c r="AY49" s="687">
        <f t="shared" si="150"/>
        <v>-0.1</v>
      </c>
      <c r="AZ49" s="688">
        <f t="shared" si="151"/>
        <v>0</v>
      </c>
      <c r="BA49" s="683">
        <v>0.1</v>
      </c>
      <c r="BB49" s="681"/>
      <c r="BC49" s="681"/>
      <c r="BD49" s="681"/>
      <c r="BE49" s="687">
        <f t="shared" si="152"/>
        <v>-0.1</v>
      </c>
      <c r="BF49" s="688">
        <f t="shared" si="153"/>
        <v>0</v>
      </c>
      <c r="BG49" s="683">
        <v>0.1</v>
      </c>
      <c r="BH49" s="681"/>
      <c r="BI49" s="681"/>
      <c r="BJ49" s="681"/>
      <c r="BK49" s="687">
        <f t="shared" si="154"/>
        <v>-0.1</v>
      </c>
      <c r="BL49" s="688">
        <f t="shared" si="155"/>
        <v>0</v>
      </c>
      <c r="BM49" s="687">
        <f t="shared" si="156"/>
        <v>0.4</v>
      </c>
      <c r="BN49" s="681"/>
      <c r="BO49" s="687">
        <f t="shared" si="157"/>
        <v>0</v>
      </c>
      <c r="BP49" s="681"/>
      <c r="BQ49" s="687">
        <f t="shared" si="158"/>
        <v>-0.4</v>
      </c>
      <c r="BR49" s="688">
        <f t="shared" si="159"/>
        <v>0</v>
      </c>
      <c r="BS49" s="683">
        <v>0.1</v>
      </c>
      <c r="BT49" s="681"/>
      <c r="BU49" s="681"/>
      <c r="BV49" s="681"/>
      <c r="BW49" s="687">
        <f t="shared" si="160"/>
        <v>-0.1</v>
      </c>
      <c r="BX49" s="688">
        <f t="shared" si="161"/>
        <v>0</v>
      </c>
      <c r="BY49" s="683">
        <v>0.1</v>
      </c>
      <c r="BZ49" s="681"/>
      <c r="CA49" s="681"/>
      <c r="CB49" s="681"/>
      <c r="CC49" s="687">
        <f t="shared" si="162"/>
        <v>-0.1</v>
      </c>
      <c r="CD49" s="688">
        <f t="shared" si="163"/>
        <v>0</v>
      </c>
      <c r="CE49" s="683">
        <v>0.2</v>
      </c>
      <c r="CF49" s="681"/>
      <c r="CG49" s="681"/>
      <c r="CH49" s="681"/>
      <c r="CI49" s="687">
        <f t="shared" si="164"/>
        <v>-0.2</v>
      </c>
      <c r="CJ49" s="688">
        <f t="shared" si="165"/>
        <v>0</v>
      </c>
      <c r="CK49" s="687">
        <f t="shared" si="166"/>
        <v>0.5</v>
      </c>
      <c r="CL49" s="681"/>
      <c r="CM49" s="687">
        <f t="shared" si="167"/>
        <v>0</v>
      </c>
      <c r="CN49" s="681"/>
      <c r="CO49" s="687">
        <f t="shared" si="168"/>
        <v>-0.5</v>
      </c>
      <c r="CP49" s="688">
        <f t="shared" si="169"/>
        <v>0</v>
      </c>
      <c r="CQ49" s="683">
        <v>0.2</v>
      </c>
      <c r="CR49" s="681"/>
      <c r="CS49" s="681"/>
      <c r="CT49" s="681"/>
      <c r="CU49" s="687">
        <f t="shared" si="170"/>
        <v>-0.2</v>
      </c>
      <c r="CV49" s="688">
        <f t="shared" si="171"/>
        <v>0</v>
      </c>
      <c r="CW49" s="683">
        <v>0.1</v>
      </c>
      <c r="CX49" s="681"/>
      <c r="CY49" s="681"/>
      <c r="CZ49" s="681"/>
      <c r="DA49" s="687">
        <f t="shared" si="172"/>
        <v>-0.1</v>
      </c>
      <c r="DB49" s="688">
        <f t="shared" si="173"/>
        <v>0</v>
      </c>
      <c r="DC49" s="683">
        <v>0.2</v>
      </c>
      <c r="DD49" s="681"/>
      <c r="DE49" s="681"/>
      <c r="DF49" s="681"/>
      <c r="DG49" s="687">
        <f t="shared" si="174"/>
        <v>-0.2</v>
      </c>
      <c r="DH49" s="688">
        <f t="shared" si="175"/>
        <v>0</v>
      </c>
    </row>
    <row r="50" spans="2:112" s="22" customFormat="1" ht="20.100000000000001" customHeight="1">
      <c r="B50" s="65" t="s">
        <v>2801</v>
      </c>
      <c r="C50" s="652" t="s">
        <v>1161</v>
      </c>
      <c r="D50" s="611" t="s">
        <v>2802</v>
      </c>
      <c r="E50" s="528">
        <v>100330579</v>
      </c>
      <c r="F50" s="528"/>
      <c r="G50" s="529"/>
      <c r="H50" s="530" t="s">
        <v>2803</v>
      </c>
      <c r="I50" s="530"/>
      <c r="J50" s="73" t="s">
        <v>883</v>
      </c>
      <c r="K50" s="687">
        <f t="shared" si="132"/>
        <v>11.399999999999999</v>
      </c>
      <c r="L50" s="681"/>
      <c r="M50" s="687">
        <f t="shared" si="133"/>
        <v>0</v>
      </c>
      <c r="N50" s="681"/>
      <c r="O50" s="687">
        <f t="shared" si="134"/>
        <v>-11.399999999999999</v>
      </c>
      <c r="P50" s="688">
        <f t="shared" si="135"/>
        <v>0</v>
      </c>
      <c r="Q50" s="687">
        <f t="shared" si="136"/>
        <v>2.8499999999999996</v>
      </c>
      <c r="R50" s="681"/>
      <c r="S50" s="687">
        <f t="shared" si="137"/>
        <v>0</v>
      </c>
      <c r="T50" s="681"/>
      <c r="U50" s="687">
        <f t="shared" si="138"/>
        <v>-2.8499999999999996</v>
      </c>
      <c r="V50" s="688">
        <f t="shared" si="139"/>
        <v>0</v>
      </c>
      <c r="W50" s="687">
        <f>(W51+W52)/1000</f>
        <v>0.98199999999999998</v>
      </c>
      <c r="X50" s="681"/>
      <c r="Y50" s="687">
        <f>(Y51+Y52)/1000</f>
        <v>0</v>
      </c>
      <c r="Z50" s="681"/>
      <c r="AA50" s="687">
        <f t="shared" si="140"/>
        <v>-0.98199999999999998</v>
      </c>
      <c r="AB50" s="688">
        <f t="shared" si="141"/>
        <v>0</v>
      </c>
      <c r="AC50" s="687">
        <f>(AC51+AC52)/1000</f>
        <v>0.88600000000000001</v>
      </c>
      <c r="AD50" s="681"/>
      <c r="AE50" s="687">
        <f>(AE51+AE52)/1000</f>
        <v>0</v>
      </c>
      <c r="AF50" s="681"/>
      <c r="AG50" s="687">
        <f t="shared" si="142"/>
        <v>-0.88600000000000001</v>
      </c>
      <c r="AH50" s="688">
        <f t="shared" si="143"/>
        <v>0</v>
      </c>
      <c r="AI50" s="687">
        <f>(AI51+AI52)/1000</f>
        <v>0.98199999999999998</v>
      </c>
      <c r="AJ50" s="681"/>
      <c r="AK50" s="687">
        <f>(AK51+AK52)/1000</f>
        <v>0</v>
      </c>
      <c r="AL50" s="681"/>
      <c r="AM50" s="687">
        <f t="shared" si="144"/>
        <v>-0.98199999999999998</v>
      </c>
      <c r="AN50" s="688">
        <f t="shared" si="145"/>
        <v>0</v>
      </c>
      <c r="AO50" s="687">
        <f t="shared" si="146"/>
        <v>2.85</v>
      </c>
      <c r="AP50" s="681"/>
      <c r="AQ50" s="687">
        <f t="shared" si="147"/>
        <v>0</v>
      </c>
      <c r="AR50" s="681"/>
      <c r="AS50" s="687">
        <f t="shared" si="148"/>
        <v>-2.85</v>
      </c>
      <c r="AT50" s="688">
        <f t="shared" si="149"/>
        <v>0</v>
      </c>
      <c r="AU50" s="687">
        <f>(AU51+AU52)/1000</f>
        <v>0.93899999999999995</v>
      </c>
      <c r="AV50" s="681"/>
      <c r="AW50" s="687">
        <f>(AW51+AW52)/1000</f>
        <v>0</v>
      </c>
      <c r="AX50" s="681"/>
      <c r="AY50" s="687">
        <f t="shared" si="150"/>
        <v>-0.93899999999999995</v>
      </c>
      <c r="AZ50" s="688">
        <f t="shared" si="151"/>
        <v>0</v>
      </c>
      <c r="BA50" s="687">
        <f>(BA51+BA52)/1000</f>
        <v>0.97199999999999998</v>
      </c>
      <c r="BB50" s="681"/>
      <c r="BC50" s="687">
        <f>(BC51+BC52)/1000</f>
        <v>0</v>
      </c>
      <c r="BD50" s="681"/>
      <c r="BE50" s="687">
        <f t="shared" si="152"/>
        <v>-0.97199999999999998</v>
      </c>
      <c r="BF50" s="688">
        <f t="shared" si="153"/>
        <v>0</v>
      </c>
      <c r="BG50" s="687">
        <f>(BG51+BG52)/1000</f>
        <v>0.93899999999999995</v>
      </c>
      <c r="BH50" s="681"/>
      <c r="BI50" s="687">
        <f>(BI51+BI52)/1000</f>
        <v>0</v>
      </c>
      <c r="BJ50" s="681"/>
      <c r="BK50" s="687">
        <f t="shared" si="154"/>
        <v>-0.93899999999999995</v>
      </c>
      <c r="BL50" s="688">
        <f t="shared" si="155"/>
        <v>0</v>
      </c>
      <c r="BM50" s="687">
        <f t="shared" si="156"/>
        <v>2.8499999999999996</v>
      </c>
      <c r="BN50" s="681"/>
      <c r="BO50" s="687">
        <f t="shared" si="157"/>
        <v>0</v>
      </c>
      <c r="BP50" s="681"/>
      <c r="BQ50" s="687">
        <f t="shared" si="158"/>
        <v>-2.8499999999999996</v>
      </c>
      <c r="BR50" s="688">
        <f t="shared" si="159"/>
        <v>0</v>
      </c>
      <c r="BS50" s="687">
        <f>(BS51+BS52)/1000</f>
        <v>1.1399999999999999</v>
      </c>
      <c r="BT50" s="681"/>
      <c r="BU50" s="687">
        <f>(BU51+BU52)/1000</f>
        <v>0</v>
      </c>
      <c r="BV50" s="681"/>
      <c r="BW50" s="687">
        <f t="shared" si="160"/>
        <v>-1.1399999999999999</v>
      </c>
      <c r="BX50" s="688">
        <f t="shared" si="161"/>
        <v>0</v>
      </c>
      <c r="BY50" s="687">
        <f>(BY51+BY52)/1000</f>
        <v>0.60799999999999998</v>
      </c>
      <c r="BZ50" s="681"/>
      <c r="CA50" s="687">
        <f>(CA51+CA52)/1000</f>
        <v>0</v>
      </c>
      <c r="CB50" s="681"/>
      <c r="CC50" s="687">
        <f t="shared" si="162"/>
        <v>-0.60799999999999998</v>
      </c>
      <c r="CD50" s="688">
        <f t="shared" si="163"/>
        <v>0</v>
      </c>
      <c r="CE50" s="687">
        <f>(CE51+CE52)/1000</f>
        <v>1.1020000000000001</v>
      </c>
      <c r="CF50" s="681"/>
      <c r="CG50" s="687">
        <f>(CG51+CG52)/1000</f>
        <v>0</v>
      </c>
      <c r="CH50" s="681"/>
      <c r="CI50" s="687">
        <f t="shared" si="164"/>
        <v>-1.1020000000000001</v>
      </c>
      <c r="CJ50" s="688">
        <f t="shared" si="165"/>
        <v>0</v>
      </c>
      <c r="CK50" s="687">
        <f t="shared" si="166"/>
        <v>2.85</v>
      </c>
      <c r="CL50" s="681"/>
      <c r="CM50" s="687">
        <f t="shared" si="167"/>
        <v>0</v>
      </c>
      <c r="CN50" s="681"/>
      <c r="CO50" s="687">
        <f t="shared" si="168"/>
        <v>-2.85</v>
      </c>
      <c r="CP50" s="688">
        <f t="shared" si="169"/>
        <v>0</v>
      </c>
      <c r="CQ50" s="687">
        <f>(CQ51+CQ52)/1000</f>
        <v>0.96099999999999997</v>
      </c>
      <c r="CR50" s="681"/>
      <c r="CS50" s="687">
        <f>(CS51+CS52)/1000</f>
        <v>0</v>
      </c>
      <c r="CT50" s="681"/>
      <c r="CU50" s="687">
        <f t="shared" si="170"/>
        <v>-0.96099999999999997</v>
      </c>
      <c r="CV50" s="688">
        <f t="shared" si="171"/>
        <v>0</v>
      </c>
      <c r="CW50" s="687">
        <f>(CW51+CW52)/1000</f>
        <v>0.92800000000000005</v>
      </c>
      <c r="CX50" s="681"/>
      <c r="CY50" s="687">
        <f>(CY51+CY52)/1000</f>
        <v>0</v>
      </c>
      <c r="CZ50" s="681"/>
      <c r="DA50" s="687">
        <f t="shared" si="172"/>
        <v>-0.92800000000000005</v>
      </c>
      <c r="DB50" s="688">
        <f t="shared" si="173"/>
        <v>0</v>
      </c>
      <c r="DC50" s="687">
        <f>(DC51+DC52)/1000</f>
        <v>0.96099999999999997</v>
      </c>
      <c r="DD50" s="681"/>
      <c r="DE50" s="687">
        <f>(DE51+DE52)/1000</f>
        <v>0</v>
      </c>
      <c r="DF50" s="681"/>
      <c r="DG50" s="687">
        <f t="shared" si="174"/>
        <v>-0.96099999999999997</v>
      </c>
      <c r="DH50" s="688">
        <f t="shared" si="175"/>
        <v>0</v>
      </c>
    </row>
    <row r="51" spans="2:112" ht="20.100000000000001" customHeight="1">
      <c r="B51" s="65" t="s">
        <v>2804</v>
      </c>
      <c r="C51" s="650" t="s">
        <v>2805</v>
      </c>
      <c r="D51" s="612" t="s">
        <v>2806</v>
      </c>
      <c r="E51" s="528">
        <v>100330580</v>
      </c>
      <c r="F51" s="528"/>
      <c r="G51" s="529"/>
      <c r="H51" s="530"/>
      <c r="I51" s="530"/>
      <c r="J51" s="71" t="s">
        <v>762</v>
      </c>
      <c r="K51" s="687">
        <f t="shared" si="132"/>
        <v>7200</v>
      </c>
      <c r="L51" s="681"/>
      <c r="M51" s="687">
        <f t="shared" si="133"/>
        <v>0</v>
      </c>
      <c r="N51" s="681"/>
      <c r="O51" s="687">
        <f t="shared" si="134"/>
        <v>-7200</v>
      </c>
      <c r="P51" s="688">
        <f t="shared" si="135"/>
        <v>0</v>
      </c>
      <c r="Q51" s="687">
        <f t="shared" si="136"/>
        <v>1800</v>
      </c>
      <c r="R51" s="681"/>
      <c r="S51" s="687">
        <f t="shared" si="137"/>
        <v>0</v>
      </c>
      <c r="T51" s="681"/>
      <c r="U51" s="687">
        <f t="shared" si="138"/>
        <v>-1800</v>
      </c>
      <c r="V51" s="688">
        <f t="shared" si="139"/>
        <v>0</v>
      </c>
      <c r="W51" s="683">
        <v>620</v>
      </c>
      <c r="X51" s="681"/>
      <c r="Y51" s="681"/>
      <c r="Z51" s="681"/>
      <c r="AA51" s="687">
        <f t="shared" si="140"/>
        <v>-620</v>
      </c>
      <c r="AB51" s="688">
        <f t="shared" si="141"/>
        <v>0</v>
      </c>
      <c r="AC51" s="683">
        <v>560</v>
      </c>
      <c r="AD51" s="681"/>
      <c r="AE51" s="681"/>
      <c r="AF51" s="681"/>
      <c r="AG51" s="687">
        <f t="shared" si="142"/>
        <v>-560</v>
      </c>
      <c r="AH51" s="688">
        <f t="shared" si="143"/>
        <v>0</v>
      </c>
      <c r="AI51" s="683">
        <v>620</v>
      </c>
      <c r="AJ51" s="681"/>
      <c r="AK51" s="681"/>
      <c r="AL51" s="681"/>
      <c r="AM51" s="687">
        <f t="shared" si="144"/>
        <v>-620</v>
      </c>
      <c r="AN51" s="688">
        <f t="shared" si="145"/>
        <v>0</v>
      </c>
      <c r="AO51" s="687">
        <f t="shared" si="146"/>
        <v>1800</v>
      </c>
      <c r="AP51" s="681"/>
      <c r="AQ51" s="687">
        <f t="shared" si="147"/>
        <v>0</v>
      </c>
      <c r="AR51" s="681"/>
      <c r="AS51" s="687">
        <f t="shared" si="148"/>
        <v>-1800</v>
      </c>
      <c r="AT51" s="688">
        <f t="shared" si="149"/>
        <v>0</v>
      </c>
      <c r="AU51" s="683">
        <v>593</v>
      </c>
      <c r="AV51" s="681"/>
      <c r="AW51" s="681"/>
      <c r="AX51" s="681"/>
      <c r="AY51" s="687">
        <f t="shared" si="150"/>
        <v>-593</v>
      </c>
      <c r="AZ51" s="688">
        <f t="shared" si="151"/>
        <v>0</v>
      </c>
      <c r="BA51" s="683">
        <v>614</v>
      </c>
      <c r="BB51" s="681"/>
      <c r="BC51" s="681"/>
      <c r="BD51" s="681"/>
      <c r="BE51" s="687">
        <f t="shared" si="152"/>
        <v>-614</v>
      </c>
      <c r="BF51" s="688">
        <f t="shared" si="153"/>
        <v>0</v>
      </c>
      <c r="BG51" s="683">
        <v>593</v>
      </c>
      <c r="BH51" s="681"/>
      <c r="BI51" s="681"/>
      <c r="BJ51" s="681"/>
      <c r="BK51" s="687">
        <f t="shared" si="154"/>
        <v>-593</v>
      </c>
      <c r="BL51" s="688">
        <f t="shared" si="155"/>
        <v>0</v>
      </c>
      <c r="BM51" s="687">
        <f t="shared" si="156"/>
        <v>1800</v>
      </c>
      <c r="BN51" s="681"/>
      <c r="BO51" s="687">
        <f t="shared" si="157"/>
        <v>0</v>
      </c>
      <c r="BP51" s="681"/>
      <c r="BQ51" s="687">
        <f t="shared" si="158"/>
        <v>-1800</v>
      </c>
      <c r="BR51" s="688">
        <f t="shared" si="159"/>
        <v>0</v>
      </c>
      <c r="BS51" s="683">
        <v>786</v>
      </c>
      <c r="BT51" s="681"/>
      <c r="BU51" s="681"/>
      <c r="BV51" s="681"/>
      <c r="BW51" s="687">
        <f t="shared" si="160"/>
        <v>-786</v>
      </c>
      <c r="BX51" s="688">
        <f t="shared" si="161"/>
        <v>0</v>
      </c>
      <c r="BY51" s="683">
        <v>254</v>
      </c>
      <c r="BZ51" s="681"/>
      <c r="CA51" s="681"/>
      <c r="CB51" s="681"/>
      <c r="CC51" s="687">
        <f t="shared" si="162"/>
        <v>-254</v>
      </c>
      <c r="CD51" s="688">
        <f t="shared" si="163"/>
        <v>0</v>
      </c>
      <c r="CE51" s="683">
        <v>760</v>
      </c>
      <c r="CF51" s="681"/>
      <c r="CG51" s="681"/>
      <c r="CH51" s="681"/>
      <c r="CI51" s="687">
        <f t="shared" si="164"/>
        <v>-760</v>
      </c>
      <c r="CJ51" s="688">
        <f t="shared" si="165"/>
        <v>0</v>
      </c>
      <c r="CK51" s="687">
        <f t="shared" si="166"/>
        <v>1800</v>
      </c>
      <c r="CL51" s="681"/>
      <c r="CM51" s="687">
        <f t="shared" si="167"/>
        <v>0</v>
      </c>
      <c r="CN51" s="681"/>
      <c r="CO51" s="687">
        <f t="shared" si="168"/>
        <v>-1800</v>
      </c>
      <c r="CP51" s="688">
        <f t="shared" si="169"/>
        <v>0</v>
      </c>
      <c r="CQ51" s="683">
        <v>607</v>
      </c>
      <c r="CR51" s="681"/>
      <c r="CS51" s="681"/>
      <c r="CT51" s="681"/>
      <c r="CU51" s="687">
        <f t="shared" si="170"/>
        <v>-607</v>
      </c>
      <c r="CV51" s="688">
        <f t="shared" si="171"/>
        <v>0</v>
      </c>
      <c r="CW51" s="683">
        <v>586</v>
      </c>
      <c r="CX51" s="681"/>
      <c r="CY51" s="681"/>
      <c r="CZ51" s="681"/>
      <c r="DA51" s="687">
        <f t="shared" si="172"/>
        <v>-586</v>
      </c>
      <c r="DB51" s="688">
        <f t="shared" si="173"/>
        <v>0</v>
      </c>
      <c r="DC51" s="683">
        <v>607</v>
      </c>
      <c r="DD51" s="681"/>
      <c r="DE51" s="681"/>
      <c r="DF51" s="681"/>
      <c r="DG51" s="687">
        <f t="shared" si="174"/>
        <v>-607</v>
      </c>
      <c r="DH51" s="688">
        <f t="shared" si="175"/>
        <v>0</v>
      </c>
    </row>
    <row r="52" spans="2:112" ht="20.100000000000001" customHeight="1">
      <c r="B52" s="65" t="s">
        <v>2807</v>
      </c>
      <c r="C52" s="650" t="s">
        <v>2808</v>
      </c>
      <c r="D52" s="612" t="s">
        <v>2809</v>
      </c>
      <c r="E52" s="528">
        <v>100330581</v>
      </c>
      <c r="F52" s="528"/>
      <c r="G52" s="529"/>
      <c r="H52" s="530"/>
      <c r="I52" s="530"/>
      <c r="J52" s="71" t="s">
        <v>762</v>
      </c>
      <c r="K52" s="687">
        <f t="shared" si="132"/>
        <v>4200</v>
      </c>
      <c r="L52" s="681"/>
      <c r="M52" s="687">
        <f t="shared" si="133"/>
        <v>0</v>
      </c>
      <c r="N52" s="681"/>
      <c r="O52" s="687">
        <f t="shared" si="134"/>
        <v>-4200</v>
      </c>
      <c r="P52" s="688">
        <f t="shared" si="135"/>
        <v>0</v>
      </c>
      <c r="Q52" s="687">
        <f t="shared" si="136"/>
        <v>1050</v>
      </c>
      <c r="R52" s="681"/>
      <c r="S52" s="687">
        <f t="shared" si="137"/>
        <v>0</v>
      </c>
      <c r="T52" s="681"/>
      <c r="U52" s="687">
        <f t="shared" si="138"/>
        <v>-1050</v>
      </c>
      <c r="V52" s="688">
        <f t="shared" si="139"/>
        <v>0</v>
      </c>
      <c r="W52" s="683">
        <v>362</v>
      </c>
      <c r="X52" s="681"/>
      <c r="Y52" s="681"/>
      <c r="Z52" s="681"/>
      <c r="AA52" s="687">
        <f t="shared" si="140"/>
        <v>-362</v>
      </c>
      <c r="AB52" s="688">
        <f t="shared" si="141"/>
        <v>0</v>
      </c>
      <c r="AC52" s="683">
        <v>326</v>
      </c>
      <c r="AD52" s="681"/>
      <c r="AE52" s="681"/>
      <c r="AF52" s="681"/>
      <c r="AG52" s="687">
        <f t="shared" si="142"/>
        <v>-326</v>
      </c>
      <c r="AH52" s="688">
        <f t="shared" si="143"/>
        <v>0</v>
      </c>
      <c r="AI52" s="683">
        <v>362</v>
      </c>
      <c r="AJ52" s="681"/>
      <c r="AK52" s="681"/>
      <c r="AL52" s="681"/>
      <c r="AM52" s="687">
        <f t="shared" si="144"/>
        <v>-362</v>
      </c>
      <c r="AN52" s="688">
        <f t="shared" si="145"/>
        <v>0</v>
      </c>
      <c r="AO52" s="687">
        <f t="shared" si="146"/>
        <v>1050</v>
      </c>
      <c r="AP52" s="681"/>
      <c r="AQ52" s="687">
        <f t="shared" si="147"/>
        <v>0</v>
      </c>
      <c r="AR52" s="681"/>
      <c r="AS52" s="687">
        <f t="shared" si="148"/>
        <v>-1050</v>
      </c>
      <c r="AT52" s="688">
        <f t="shared" si="149"/>
        <v>0</v>
      </c>
      <c r="AU52" s="683">
        <v>346</v>
      </c>
      <c r="AV52" s="681"/>
      <c r="AW52" s="681"/>
      <c r="AX52" s="681"/>
      <c r="AY52" s="687">
        <f t="shared" si="150"/>
        <v>-346</v>
      </c>
      <c r="AZ52" s="688">
        <f t="shared" si="151"/>
        <v>0</v>
      </c>
      <c r="BA52" s="683">
        <v>358</v>
      </c>
      <c r="BB52" s="681"/>
      <c r="BC52" s="681"/>
      <c r="BD52" s="681"/>
      <c r="BE52" s="687">
        <f t="shared" si="152"/>
        <v>-358</v>
      </c>
      <c r="BF52" s="688">
        <f t="shared" si="153"/>
        <v>0</v>
      </c>
      <c r="BG52" s="683">
        <v>346</v>
      </c>
      <c r="BH52" s="681"/>
      <c r="BI52" s="681"/>
      <c r="BJ52" s="681"/>
      <c r="BK52" s="687">
        <f t="shared" si="154"/>
        <v>-346</v>
      </c>
      <c r="BL52" s="688">
        <f t="shared" si="155"/>
        <v>0</v>
      </c>
      <c r="BM52" s="687">
        <f t="shared" si="156"/>
        <v>1050</v>
      </c>
      <c r="BN52" s="681"/>
      <c r="BO52" s="687">
        <f t="shared" si="157"/>
        <v>0</v>
      </c>
      <c r="BP52" s="681"/>
      <c r="BQ52" s="687">
        <f t="shared" si="158"/>
        <v>-1050</v>
      </c>
      <c r="BR52" s="688">
        <f t="shared" si="159"/>
        <v>0</v>
      </c>
      <c r="BS52" s="683">
        <v>354</v>
      </c>
      <c r="BT52" s="681"/>
      <c r="BU52" s="681"/>
      <c r="BV52" s="681"/>
      <c r="BW52" s="687">
        <f t="shared" si="160"/>
        <v>-354</v>
      </c>
      <c r="BX52" s="688">
        <f t="shared" si="161"/>
        <v>0</v>
      </c>
      <c r="BY52" s="683">
        <v>354</v>
      </c>
      <c r="BZ52" s="681"/>
      <c r="CA52" s="681"/>
      <c r="CB52" s="681"/>
      <c r="CC52" s="687">
        <f t="shared" si="162"/>
        <v>-354</v>
      </c>
      <c r="CD52" s="688">
        <f t="shared" si="163"/>
        <v>0</v>
      </c>
      <c r="CE52" s="683">
        <v>342</v>
      </c>
      <c r="CF52" s="681"/>
      <c r="CG52" s="681"/>
      <c r="CH52" s="681"/>
      <c r="CI52" s="687">
        <f t="shared" si="164"/>
        <v>-342</v>
      </c>
      <c r="CJ52" s="688">
        <f t="shared" si="165"/>
        <v>0</v>
      </c>
      <c r="CK52" s="687">
        <f t="shared" si="166"/>
        <v>1050</v>
      </c>
      <c r="CL52" s="681"/>
      <c r="CM52" s="687">
        <f t="shared" si="167"/>
        <v>0</v>
      </c>
      <c r="CN52" s="681"/>
      <c r="CO52" s="687">
        <f t="shared" si="168"/>
        <v>-1050</v>
      </c>
      <c r="CP52" s="688">
        <f t="shared" si="169"/>
        <v>0</v>
      </c>
      <c r="CQ52" s="683">
        <v>354</v>
      </c>
      <c r="CR52" s="681"/>
      <c r="CS52" s="681"/>
      <c r="CT52" s="681"/>
      <c r="CU52" s="687">
        <f t="shared" si="170"/>
        <v>-354</v>
      </c>
      <c r="CV52" s="688">
        <f t="shared" si="171"/>
        <v>0</v>
      </c>
      <c r="CW52" s="683">
        <v>342</v>
      </c>
      <c r="CX52" s="681"/>
      <c r="CY52" s="681"/>
      <c r="CZ52" s="681"/>
      <c r="DA52" s="687">
        <f t="shared" si="172"/>
        <v>-342</v>
      </c>
      <c r="DB52" s="688">
        <f t="shared" si="173"/>
        <v>0</v>
      </c>
      <c r="DC52" s="683">
        <v>354</v>
      </c>
      <c r="DD52" s="681"/>
      <c r="DE52" s="681"/>
      <c r="DF52" s="681"/>
      <c r="DG52" s="687">
        <f t="shared" si="174"/>
        <v>-354</v>
      </c>
      <c r="DH52" s="688">
        <f t="shared" si="175"/>
        <v>0</v>
      </c>
    </row>
    <row r="53" spans="2:112" s="22" customFormat="1" ht="20.100000000000001" customHeight="1">
      <c r="B53" s="65" t="s">
        <v>2810</v>
      </c>
      <c r="C53" s="652" t="s">
        <v>1168</v>
      </c>
      <c r="D53" s="611" t="s">
        <v>2811</v>
      </c>
      <c r="E53" s="528">
        <v>100332289</v>
      </c>
      <c r="F53" s="528"/>
      <c r="G53" s="529"/>
      <c r="H53" s="530" t="s">
        <v>2812</v>
      </c>
      <c r="I53" s="530"/>
      <c r="J53" s="73" t="s">
        <v>883</v>
      </c>
      <c r="K53" s="687">
        <f t="shared" si="132"/>
        <v>113.80000000000001</v>
      </c>
      <c r="L53" s="681"/>
      <c r="M53" s="687">
        <f t="shared" si="133"/>
        <v>0</v>
      </c>
      <c r="N53" s="681"/>
      <c r="O53" s="687">
        <f t="shared" si="134"/>
        <v>-113.80000000000001</v>
      </c>
      <c r="P53" s="688">
        <f t="shared" si="135"/>
        <v>0</v>
      </c>
      <c r="Q53" s="687">
        <f t="shared" si="136"/>
        <v>28.900000000000002</v>
      </c>
      <c r="R53" s="681"/>
      <c r="S53" s="687">
        <f t="shared" si="137"/>
        <v>0</v>
      </c>
      <c r="T53" s="681"/>
      <c r="U53" s="687">
        <f t="shared" si="138"/>
        <v>-28.900000000000002</v>
      </c>
      <c r="V53" s="688">
        <f t="shared" si="139"/>
        <v>0</v>
      </c>
      <c r="W53" s="687">
        <f>W54+W55</f>
        <v>9.8000000000000007</v>
      </c>
      <c r="X53" s="681"/>
      <c r="Y53" s="687">
        <f>Y54+Y55</f>
        <v>0</v>
      </c>
      <c r="Z53" s="681"/>
      <c r="AA53" s="687">
        <f t="shared" si="140"/>
        <v>-9.8000000000000007</v>
      </c>
      <c r="AB53" s="688">
        <f t="shared" si="141"/>
        <v>0</v>
      </c>
      <c r="AC53" s="687">
        <f>AC54+AC55</f>
        <v>8.8000000000000007</v>
      </c>
      <c r="AD53" s="681"/>
      <c r="AE53" s="687">
        <f>AE54+AE55</f>
        <v>0</v>
      </c>
      <c r="AF53" s="681"/>
      <c r="AG53" s="687">
        <f t="shared" si="142"/>
        <v>-8.8000000000000007</v>
      </c>
      <c r="AH53" s="688">
        <f t="shared" si="143"/>
        <v>0</v>
      </c>
      <c r="AI53" s="687">
        <f>AI54+AI55</f>
        <v>10.3</v>
      </c>
      <c r="AJ53" s="681"/>
      <c r="AK53" s="687">
        <f>AK54+AK55</f>
        <v>0</v>
      </c>
      <c r="AL53" s="681"/>
      <c r="AM53" s="687">
        <f t="shared" si="144"/>
        <v>-10.3</v>
      </c>
      <c r="AN53" s="688">
        <f t="shared" si="145"/>
        <v>0</v>
      </c>
      <c r="AO53" s="687">
        <f t="shared" si="146"/>
        <v>27.7</v>
      </c>
      <c r="AP53" s="681"/>
      <c r="AQ53" s="687">
        <f t="shared" si="147"/>
        <v>0</v>
      </c>
      <c r="AR53" s="681"/>
      <c r="AS53" s="687">
        <f t="shared" si="148"/>
        <v>-27.7</v>
      </c>
      <c r="AT53" s="688">
        <f t="shared" si="149"/>
        <v>0</v>
      </c>
      <c r="AU53" s="687">
        <f>AU54+AU55</f>
        <v>8.6</v>
      </c>
      <c r="AV53" s="681"/>
      <c r="AW53" s="687">
        <f>AW54+AW55</f>
        <v>0</v>
      </c>
      <c r="AX53" s="681"/>
      <c r="AY53" s="687">
        <f t="shared" si="150"/>
        <v>-8.6</v>
      </c>
      <c r="AZ53" s="688">
        <f t="shared" si="151"/>
        <v>0</v>
      </c>
      <c r="BA53" s="687">
        <f>BA54+BA55</f>
        <v>9.9</v>
      </c>
      <c r="BB53" s="681"/>
      <c r="BC53" s="687">
        <f>BC54+BC55</f>
        <v>0</v>
      </c>
      <c r="BD53" s="681"/>
      <c r="BE53" s="687">
        <f t="shared" si="152"/>
        <v>-9.9</v>
      </c>
      <c r="BF53" s="688">
        <f t="shared" si="153"/>
        <v>0</v>
      </c>
      <c r="BG53" s="687">
        <f>BG54+BG55</f>
        <v>9.1999999999999993</v>
      </c>
      <c r="BH53" s="681"/>
      <c r="BI53" s="687">
        <f>BI54+BI55</f>
        <v>0</v>
      </c>
      <c r="BJ53" s="681"/>
      <c r="BK53" s="687">
        <f t="shared" si="154"/>
        <v>-9.1999999999999993</v>
      </c>
      <c r="BL53" s="688">
        <f t="shared" si="155"/>
        <v>0</v>
      </c>
      <c r="BM53" s="687">
        <f t="shared" si="156"/>
        <v>29.3</v>
      </c>
      <c r="BN53" s="681"/>
      <c r="BO53" s="687">
        <f t="shared" si="157"/>
        <v>0</v>
      </c>
      <c r="BP53" s="681"/>
      <c r="BQ53" s="687">
        <f t="shared" si="158"/>
        <v>-29.3</v>
      </c>
      <c r="BR53" s="688">
        <f t="shared" si="159"/>
        <v>0</v>
      </c>
      <c r="BS53" s="687">
        <f>BS54+BS55</f>
        <v>10.199999999999999</v>
      </c>
      <c r="BT53" s="681"/>
      <c r="BU53" s="687">
        <f>BU54+BU55</f>
        <v>0</v>
      </c>
      <c r="BV53" s="681"/>
      <c r="BW53" s="687">
        <f t="shared" si="160"/>
        <v>-10.199999999999999</v>
      </c>
      <c r="BX53" s="688">
        <f t="shared" si="161"/>
        <v>0</v>
      </c>
      <c r="BY53" s="687">
        <f>BY54+BY55</f>
        <v>9.8000000000000007</v>
      </c>
      <c r="BZ53" s="681"/>
      <c r="CA53" s="687">
        <f>CA54+CA55</f>
        <v>0</v>
      </c>
      <c r="CB53" s="681"/>
      <c r="CC53" s="687">
        <f t="shared" si="162"/>
        <v>-9.8000000000000007</v>
      </c>
      <c r="CD53" s="688">
        <f t="shared" si="163"/>
        <v>0</v>
      </c>
      <c r="CE53" s="687">
        <f>CE54+CE55</f>
        <v>9.3000000000000007</v>
      </c>
      <c r="CF53" s="681"/>
      <c r="CG53" s="687">
        <f>CG54+CG55</f>
        <v>0</v>
      </c>
      <c r="CH53" s="681"/>
      <c r="CI53" s="687">
        <f t="shared" si="164"/>
        <v>-9.3000000000000007</v>
      </c>
      <c r="CJ53" s="688">
        <f t="shared" si="165"/>
        <v>0</v>
      </c>
      <c r="CK53" s="687">
        <f t="shared" si="166"/>
        <v>27.9</v>
      </c>
      <c r="CL53" s="681"/>
      <c r="CM53" s="687">
        <f t="shared" si="167"/>
        <v>0</v>
      </c>
      <c r="CN53" s="681"/>
      <c r="CO53" s="687">
        <f t="shared" si="168"/>
        <v>-27.9</v>
      </c>
      <c r="CP53" s="688">
        <f t="shared" si="169"/>
        <v>0</v>
      </c>
      <c r="CQ53" s="687">
        <f>CQ54+CQ55</f>
        <v>9.1</v>
      </c>
      <c r="CR53" s="681"/>
      <c r="CS53" s="687">
        <f>CS54+CS55</f>
        <v>0</v>
      </c>
      <c r="CT53" s="681"/>
      <c r="CU53" s="687">
        <f t="shared" si="170"/>
        <v>-9.1</v>
      </c>
      <c r="CV53" s="688">
        <f t="shared" si="171"/>
        <v>0</v>
      </c>
      <c r="CW53" s="687">
        <f>CW54+CW55</f>
        <v>9.3000000000000007</v>
      </c>
      <c r="CX53" s="681"/>
      <c r="CY53" s="687">
        <f>CY54+CY55</f>
        <v>0</v>
      </c>
      <c r="CZ53" s="681"/>
      <c r="DA53" s="687">
        <f t="shared" si="172"/>
        <v>-9.3000000000000007</v>
      </c>
      <c r="DB53" s="688">
        <f t="shared" si="173"/>
        <v>0</v>
      </c>
      <c r="DC53" s="687">
        <f>DC54+DC55</f>
        <v>9.5</v>
      </c>
      <c r="DD53" s="681"/>
      <c r="DE53" s="687">
        <f>DE54+DE55</f>
        <v>0</v>
      </c>
      <c r="DF53" s="681"/>
      <c r="DG53" s="687">
        <f t="shared" si="174"/>
        <v>-9.5</v>
      </c>
      <c r="DH53" s="688">
        <f t="shared" si="175"/>
        <v>0</v>
      </c>
    </row>
    <row r="54" spans="2:112" ht="20.100000000000001" customHeight="1">
      <c r="B54" s="65" t="s">
        <v>2813</v>
      </c>
      <c r="C54" s="650" t="s">
        <v>2814</v>
      </c>
      <c r="D54" s="612" t="s">
        <v>2815</v>
      </c>
      <c r="E54" s="528">
        <v>100330098</v>
      </c>
      <c r="F54" s="528"/>
      <c r="G54" s="529"/>
      <c r="H54" s="530"/>
      <c r="I54" s="530"/>
      <c r="J54" s="71" t="s">
        <v>883</v>
      </c>
      <c r="K54" s="687">
        <f t="shared" si="132"/>
        <v>113.80000000000001</v>
      </c>
      <c r="L54" s="681"/>
      <c r="M54" s="687">
        <f t="shared" si="133"/>
        <v>0</v>
      </c>
      <c r="N54" s="681"/>
      <c r="O54" s="687">
        <f t="shared" si="134"/>
        <v>-113.80000000000001</v>
      </c>
      <c r="P54" s="688">
        <f t="shared" si="135"/>
        <v>0</v>
      </c>
      <c r="Q54" s="687">
        <f t="shared" si="136"/>
        <v>28.900000000000002</v>
      </c>
      <c r="R54" s="681"/>
      <c r="S54" s="687">
        <f t="shared" si="137"/>
        <v>0</v>
      </c>
      <c r="T54" s="681"/>
      <c r="U54" s="687">
        <f t="shared" si="138"/>
        <v>-28.900000000000002</v>
      </c>
      <c r="V54" s="688">
        <f t="shared" si="139"/>
        <v>0</v>
      </c>
      <c r="W54" s="683">
        <v>9.8000000000000007</v>
      </c>
      <c r="X54" s="681"/>
      <c r="Y54" s="681"/>
      <c r="Z54" s="681"/>
      <c r="AA54" s="687">
        <f t="shared" si="140"/>
        <v>-9.8000000000000007</v>
      </c>
      <c r="AB54" s="688">
        <f t="shared" si="141"/>
        <v>0</v>
      </c>
      <c r="AC54" s="683">
        <v>8.8000000000000007</v>
      </c>
      <c r="AD54" s="681"/>
      <c r="AE54" s="681"/>
      <c r="AF54" s="681"/>
      <c r="AG54" s="687">
        <f t="shared" si="142"/>
        <v>-8.8000000000000007</v>
      </c>
      <c r="AH54" s="688">
        <f t="shared" si="143"/>
        <v>0</v>
      </c>
      <c r="AI54" s="683">
        <v>10.3</v>
      </c>
      <c r="AJ54" s="681"/>
      <c r="AK54" s="681"/>
      <c r="AL54" s="681"/>
      <c r="AM54" s="687">
        <f t="shared" si="144"/>
        <v>-10.3</v>
      </c>
      <c r="AN54" s="688">
        <f t="shared" si="145"/>
        <v>0</v>
      </c>
      <c r="AO54" s="687">
        <f t="shared" si="146"/>
        <v>27.7</v>
      </c>
      <c r="AP54" s="681"/>
      <c r="AQ54" s="687">
        <f t="shared" si="147"/>
        <v>0</v>
      </c>
      <c r="AR54" s="681"/>
      <c r="AS54" s="687">
        <f t="shared" si="148"/>
        <v>-27.7</v>
      </c>
      <c r="AT54" s="688">
        <f t="shared" si="149"/>
        <v>0</v>
      </c>
      <c r="AU54" s="683">
        <v>8.6</v>
      </c>
      <c r="AV54" s="681"/>
      <c r="AW54" s="681"/>
      <c r="AX54" s="681"/>
      <c r="AY54" s="687">
        <f t="shared" si="150"/>
        <v>-8.6</v>
      </c>
      <c r="AZ54" s="688">
        <f t="shared" si="151"/>
        <v>0</v>
      </c>
      <c r="BA54" s="683">
        <v>9.9</v>
      </c>
      <c r="BB54" s="681"/>
      <c r="BC54" s="681"/>
      <c r="BD54" s="681"/>
      <c r="BE54" s="687">
        <f t="shared" si="152"/>
        <v>-9.9</v>
      </c>
      <c r="BF54" s="688">
        <f t="shared" si="153"/>
        <v>0</v>
      </c>
      <c r="BG54" s="683">
        <v>9.1999999999999993</v>
      </c>
      <c r="BH54" s="681"/>
      <c r="BI54" s="681"/>
      <c r="BJ54" s="681"/>
      <c r="BK54" s="687">
        <f t="shared" si="154"/>
        <v>-9.1999999999999993</v>
      </c>
      <c r="BL54" s="688">
        <f t="shared" si="155"/>
        <v>0</v>
      </c>
      <c r="BM54" s="687">
        <f t="shared" si="156"/>
        <v>29.3</v>
      </c>
      <c r="BN54" s="681"/>
      <c r="BO54" s="687">
        <f t="shared" si="157"/>
        <v>0</v>
      </c>
      <c r="BP54" s="681"/>
      <c r="BQ54" s="687">
        <f t="shared" si="158"/>
        <v>-29.3</v>
      </c>
      <c r="BR54" s="688">
        <f t="shared" si="159"/>
        <v>0</v>
      </c>
      <c r="BS54" s="683">
        <v>10.199999999999999</v>
      </c>
      <c r="BT54" s="681"/>
      <c r="BU54" s="681"/>
      <c r="BV54" s="681"/>
      <c r="BW54" s="687">
        <f t="shared" si="160"/>
        <v>-10.199999999999999</v>
      </c>
      <c r="BX54" s="688">
        <f t="shared" si="161"/>
        <v>0</v>
      </c>
      <c r="BY54" s="683">
        <v>9.8000000000000007</v>
      </c>
      <c r="BZ54" s="681"/>
      <c r="CA54" s="681"/>
      <c r="CB54" s="681"/>
      <c r="CC54" s="687">
        <f t="shared" si="162"/>
        <v>-9.8000000000000007</v>
      </c>
      <c r="CD54" s="688">
        <f t="shared" si="163"/>
        <v>0</v>
      </c>
      <c r="CE54" s="683">
        <v>9.3000000000000007</v>
      </c>
      <c r="CF54" s="681"/>
      <c r="CG54" s="681"/>
      <c r="CH54" s="681"/>
      <c r="CI54" s="687">
        <f t="shared" si="164"/>
        <v>-9.3000000000000007</v>
      </c>
      <c r="CJ54" s="688">
        <f t="shared" si="165"/>
        <v>0</v>
      </c>
      <c r="CK54" s="687">
        <f t="shared" si="166"/>
        <v>27.9</v>
      </c>
      <c r="CL54" s="681"/>
      <c r="CM54" s="687">
        <f t="shared" si="167"/>
        <v>0</v>
      </c>
      <c r="CN54" s="681"/>
      <c r="CO54" s="687">
        <f t="shared" si="168"/>
        <v>-27.9</v>
      </c>
      <c r="CP54" s="688">
        <f t="shared" si="169"/>
        <v>0</v>
      </c>
      <c r="CQ54" s="683">
        <v>9.1</v>
      </c>
      <c r="CR54" s="681"/>
      <c r="CS54" s="681"/>
      <c r="CT54" s="681"/>
      <c r="CU54" s="687">
        <f t="shared" si="170"/>
        <v>-9.1</v>
      </c>
      <c r="CV54" s="688">
        <f t="shared" si="171"/>
        <v>0</v>
      </c>
      <c r="CW54" s="683">
        <v>9.3000000000000007</v>
      </c>
      <c r="CX54" s="681"/>
      <c r="CY54" s="681"/>
      <c r="CZ54" s="681"/>
      <c r="DA54" s="687">
        <f t="shared" si="172"/>
        <v>-9.3000000000000007</v>
      </c>
      <c r="DB54" s="688">
        <f t="shared" si="173"/>
        <v>0</v>
      </c>
      <c r="DC54" s="683">
        <v>9.5</v>
      </c>
      <c r="DD54" s="681"/>
      <c r="DE54" s="681"/>
      <c r="DF54" s="681"/>
      <c r="DG54" s="687">
        <f t="shared" si="174"/>
        <v>-9.5</v>
      </c>
      <c r="DH54" s="688">
        <f t="shared" si="175"/>
        <v>0</v>
      </c>
    </row>
    <row r="55" spans="2:112" ht="20.100000000000001" customHeight="1">
      <c r="B55" s="65" t="s">
        <v>2816</v>
      </c>
      <c r="C55" s="650" t="s">
        <v>2817</v>
      </c>
      <c r="D55" s="612" t="s">
        <v>2818</v>
      </c>
      <c r="E55" s="528">
        <v>100330582</v>
      </c>
      <c r="F55" s="528"/>
      <c r="G55" s="529"/>
      <c r="H55" s="530"/>
      <c r="I55" s="530"/>
      <c r="J55" s="71" t="s">
        <v>883</v>
      </c>
      <c r="K55" s="687">
        <f t="shared" si="132"/>
        <v>0</v>
      </c>
      <c r="L55" s="681"/>
      <c r="M55" s="687">
        <f t="shared" si="133"/>
        <v>0</v>
      </c>
      <c r="N55" s="681"/>
      <c r="O55" s="687">
        <f t="shared" si="134"/>
        <v>0</v>
      </c>
      <c r="P55" s="688" t="str">
        <f t="shared" si="135"/>
        <v>-</v>
      </c>
      <c r="Q55" s="687">
        <f t="shared" si="136"/>
        <v>0</v>
      </c>
      <c r="R55" s="681"/>
      <c r="S55" s="687">
        <f t="shared" si="137"/>
        <v>0</v>
      </c>
      <c r="T55" s="681"/>
      <c r="U55" s="687">
        <f t="shared" si="138"/>
        <v>0</v>
      </c>
      <c r="V55" s="688" t="str">
        <f t="shared" si="139"/>
        <v>-</v>
      </c>
      <c r="W55" s="683">
        <v>0</v>
      </c>
      <c r="X55" s="681"/>
      <c r="Y55" s="681"/>
      <c r="Z55" s="681"/>
      <c r="AA55" s="687">
        <f t="shared" si="140"/>
        <v>0</v>
      </c>
      <c r="AB55" s="688" t="str">
        <f t="shared" si="141"/>
        <v>-</v>
      </c>
      <c r="AC55" s="683">
        <v>0</v>
      </c>
      <c r="AD55" s="681"/>
      <c r="AE55" s="681"/>
      <c r="AF55" s="681"/>
      <c r="AG55" s="687">
        <f t="shared" si="142"/>
        <v>0</v>
      </c>
      <c r="AH55" s="688" t="str">
        <f t="shared" si="143"/>
        <v>-</v>
      </c>
      <c r="AI55" s="683">
        <v>0</v>
      </c>
      <c r="AJ55" s="681"/>
      <c r="AK55" s="681"/>
      <c r="AL55" s="681"/>
      <c r="AM55" s="687">
        <f t="shared" si="144"/>
        <v>0</v>
      </c>
      <c r="AN55" s="688" t="str">
        <f t="shared" si="145"/>
        <v>-</v>
      </c>
      <c r="AO55" s="687">
        <f t="shared" si="146"/>
        <v>0</v>
      </c>
      <c r="AP55" s="681"/>
      <c r="AQ55" s="687">
        <f t="shared" si="147"/>
        <v>0</v>
      </c>
      <c r="AR55" s="681"/>
      <c r="AS55" s="687">
        <f t="shared" si="148"/>
        <v>0</v>
      </c>
      <c r="AT55" s="688" t="str">
        <f t="shared" si="149"/>
        <v>-</v>
      </c>
      <c r="AU55" s="683">
        <v>0</v>
      </c>
      <c r="AV55" s="681"/>
      <c r="AW55" s="681"/>
      <c r="AX55" s="681"/>
      <c r="AY55" s="687">
        <f t="shared" si="150"/>
        <v>0</v>
      </c>
      <c r="AZ55" s="688" t="str">
        <f t="shared" si="151"/>
        <v>-</v>
      </c>
      <c r="BA55" s="683">
        <v>0</v>
      </c>
      <c r="BB55" s="681"/>
      <c r="BC55" s="681"/>
      <c r="BD55" s="681"/>
      <c r="BE55" s="687">
        <f t="shared" si="152"/>
        <v>0</v>
      </c>
      <c r="BF55" s="688" t="str">
        <f t="shared" si="153"/>
        <v>-</v>
      </c>
      <c r="BG55" s="683">
        <v>0</v>
      </c>
      <c r="BH55" s="681"/>
      <c r="BI55" s="681"/>
      <c r="BJ55" s="681"/>
      <c r="BK55" s="687">
        <f t="shared" si="154"/>
        <v>0</v>
      </c>
      <c r="BL55" s="688" t="str">
        <f t="shared" si="155"/>
        <v>-</v>
      </c>
      <c r="BM55" s="687">
        <f t="shared" si="156"/>
        <v>0</v>
      </c>
      <c r="BN55" s="681"/>
      <c r="BO55" s="687">
        <f t="shared" si="157"/>
        <v>0</v>
      </c>
      <c r="BP55" s="681"/>
      <c r="BQ55" s="687">
        <f t="shared" si="158"/>
        <v>0</v>
      </c>
      <c r="BR55" s="688" t="str">
        <f t="shared" si="159"/>
        <v>-</v>
      </c>
      <c r="BS55" s="683">
        <v>0</v>
      </c>
      <c r="BT55" s="681"/>
      <c r="BU55" s="681"/>
      <c r="BV55" s="681"/>
      <c r="BW55" s="687">
        <f t="shared" si="160"/>
        <v>0</v>
      </c>
      <c r="BX55" s="688" t="str">
        <f t="shared" si="161"/>
        <v>-</v>
      </c>
      <c r="BY55" s="683">
        <v>0</v>
      </c>
      <c r="BZ55" s="681"/>
      <c r="CA55" s="681"/>
      <c r="CB55" s="681"/>
      <c r="CC55" s="687">
        <f t="shared" si="162"/>
        <v>0</v>
      </c>
      <c r="CD55" s="688" t="str">
        <f t="shared" si="163"/>
        <v>-</v>
      </c>
      <c r="CE55" s="683">
        <v>0</v>
      </c>
      <c r="CF55" s="681"/>
      <c r="CG55" s="681"/>
      <c r="CH55" s="681"/>
      <c r="CI55" s="687">
        <f t="shared" si="164"/>
        <v>0</v>
      </c>
      <c r="CJ55" s="688" t="str">
        <f t="shared" si="165"/>
        <v>-</v>
      </c>
      <c r="CK55" s="687">
        <f t="shared" si="166"/>
        <v>0</v>
      </c>
      <c r="CL55" s="681"/>
      <c r="CM55" s="687">
        <f t="shared" si="167"/>
        <v>0</v>
      </c>
      <c r="CN55" s="681"/>
      <c r="CO55" s="687">
        <f t="shared" si="168"/>
        <v>0</v>
      </c>
      <c r="CP55" s="688" t="str">
        <f t="shared" si="169"/>
        <v>-</v>
      </c>
      <c r="CQ55" s="683">
        <v>0</v>
      </c>
      <c r="CR55" s="681"/>
      <c r="CS55" s="681"/>
      <c r="CT55" s="681"/>
      <c r="CU55" s="687">
        <f t="shared" si="170"/>
        <v>0</v>
      </c>
      <c r="CV55" s="688" t="str">
        <f t="shared" si="171"/>
        <v>-</v>
      </c>
      <c r="CW55" s="683">
        <v>0</v>
      </c>
      <c r="CX55" s="681"/>
      <c r="CY55" s="681"/>
      <c r="CZ55" s="681"/>
      <c r="DA55" s="687">
        <f t="shared" si="172"/>
        <v>0</v>
      </c>
      <c r="DB55" s="688" t="str">
        <f t="shared" si="173"/>
        <v>-</v>
      </c>
      <c r="DC55" s="683">
        <v>0</v>
      </c>
      <c r="DD55" s="681"/>
      <c r="DE55" s="681"/>
      <c r="DF55" s="681"/>
      <c r="DG55" s="687">
        <f t="shared" si="174"/>
        <v>0</v>
      </c>
      <c r="DH55" s="688" t="str">
        <f t="shared" si="175"/>
        <v>-</v>
      </c>
    </row>
    <row r="56" spans="2:112" s="22" customFormat="1">
      <c r="B56" s="65" t="s">
        <v>2819</v>
      </c>
      <c r="C56" s="652" t="s">
        <v>1171</v>
      </c>
      <c r="D56" s="79" t="s">
        <v>2820</v>
      </c>
      <c r="E56" s="528">
        <v>100335432</v>
      </c>
      <c r="F56" s="528"/>
      <c r="G56" s="529"/>
      <c r="H56" s="530"/>
      <c r="I56" s="530"/>
      <c r="J56" s="73" t="s">
        <v>762</v>
      </c>
      <c r="K56" s="687">
        <f t="shared" si="132"/>
        <v>149</v>
      </c>
      <c r="L56" s="681"/>
      <c r="M56" s="687">
        <f t="shared" si="133"/>
        <v>0</v>
      </c>
      <c r="N56" s="681"/>
      <c r="O56" s="687">
        <f t="shared" si="134"/>
        <v>-149</v>
      </c>
      <c r="P56" s="688">
        <f t="shared" si="135"/>
        <v>0</v>
      </c>
      <c r="Q56" s="687">
        <f t="shared" si="136"/>
        <v>38</v>
      </c>
      <c r="R56" s="681"/>
      <c r="S56" s="687">
        <f t="shared" si="137"/>
        <v>0</v>
      </c>
      <c r="T56" s="681"/>
      <c r="U56" s="687">
        <f t="shared" si="138"/>
        <v>-38</v>
      </c>
      <c r="V56" s="688">
        <f t="shared" si="139"/>
        <v>0</v>
      </c>
      <c r="W56" s="683">
        <v>13</v>
      </c>
      <c r="X56" s="681"/>
      <c r="Y56" s="681"/>
      <c r="Z56" s="681"/>
      <c r="AA56" s="687">
        <f t="shared" si="140"/>
        <v>-13</v>
      </c>
      <c r="AB56" s="688">
        <f t="shared" si="141"/>
        <v>0</v>
      </c>
      <c r="AC56" s="683">
        <v>12</v>
      </c>
      <c r="AD56" s="681"/>
      <c r="AE56" s="681"/>
      <c r="AF56" s="681"/>
      <c r="AG56" s="687">
        <f t="shared" si="142"/>
        <v>-12</v>
      </c>
      <c r="AH56" s="688">
        <f t="shared" si="143"/>
        <v>0</v>
      </c>
      <c r="AI56" s="683">
        <v>13</v>
      </c>
      <c r="AJ56" s="681"/>
      <c r="AK56" s="681"/>
      <c r="AL56" s="681"/>
      <c r="AM56" s="687">
        <f t="shared" si="144"/>
        <v>-13</v>
      </c>
      <c r="AN56" s="688">
        <f t="shared" si="145"/>
        <v>0</v>
      </c>
      <c r="AO56" s="687">
        <f t="shared" si="146"/>
        <v>34</v>
      </c>
      <c r="AP56" s="681"/>
      <c r="AQ56" s="687">
        <f t="shared" si="147"/>
        <v>0</v>
      </c>
      <c r="AR56" s="681"/>
      <c r="AS56" s="687">
        <f t="shared" si="148"/>
        <v>-34</v>
      </c>
      <c r="AT56" s="688">
        <f t="shared" si="149"/>
        <v>0</v>
      </c>
      <c r="AU56" s="683">
        <v>7</v>
      </c>
      <c r="AV56" s="681"/>
      <c r="AW56" s="681"/>
      <c r="AX56" s="681"/>
      <c r="AY56" s="687">
        <f t="shared" si="150"/>
        <v>-7</v>
      </c>
      <c r="AZ56" s="688">
        <f t="shared" si="151"/>
        <v>0</v>
      </c>
      <c r="BA56" s="683">
        <v>14</v>
      </c>
      <c r="BB56" s="681"/>
      <c r="BC56" s="681"/>
      <c r="BD56" s="681"/>
      <c r="BE56" s="687">
        <f t="shared" si="152"/>
        <v>-14</v>
      </c>
      <c r="BF56" s="688">
        <f t="shared" si="153"/>
        <v>0</v>
      </c>
      <c r="BG56" s="683">
        <v>13</v>
      </c>
      <c r="BH56" s="681"/>
      <c r="BI56" s="681"/>
      <c r="BJ56" s="681"/>
      <c r="BK56" s="687">
        <f t="shared" si="154"/>
        <v>-13</v>
      </c>
      <c r="BL56" s="688">
        <f t="shared" si="155"/>
        <v>0</v>
      </c>
      <c r="BM56" s="687">
        <f t="shared" si="156"/>
        <v>41</v>
      </c>
      <c r="BN56" s="681"/>
      <c r="BO56" s="687">
        <f t="shared" si="157"/>
        <v>0</v>
      </c>
      <c r="BP56" s="681"/>
      <c r="BQ56" s="687">
        <f t="shared" si="158"/>
        <v>-41</v>
      </c>
      <c r="BR56" s="688">
        <f t="shared" si="159"/>
        <v>0</v>
      </c>
      <c r="BS56" s="683">
        <v>14</v>
      </c>
      <c r="BT56" s="681"/>
      <c r="BU56" s="681"/>
      <c r="BV56" s="681"/>
      <c r="BW56" s="687">
        <f t="shared" si="160"/>
        <v>-14</v>
      </c>
      <c r="BX56" s="688">
        <f t="shared" si="161"/>
        <v>0</v>
      </c>
      <c r="BY56" s="683">
        <v>14</v>
      </c>
      <c r="BZ56" s="681"/>
      <c r="CA56" s="681"/>
      <c r="CB56" s="681"/>
      <c r="CC56" s="687">
        <f t="shared" si="162"/>
        <v>-14</v>
      </c>
      <c r="CD56" s="688">
        <f t="shared" si="163"/>
        <v>0</v>
      </c>
      <c r="CE56" s="683">
        <v>13</v>
      </c>
      <c r="CF56" s="681"/>
      <c r="CG56" s="681"/>
      <c r="CH56" s="681"/>
      <c r="CI56" s="687">
        <f t="shared" si="164"/>
        <v>-13</v>
      </c>
      <c r="CJ56" s="688">
        <f t="shared" si="165"/>
        <v>0</v>
      </c>
      <c r="CK56" s="687">
        <f t="shared" si="166"/>
        <v>36</v>
      </c>
      <c r="CL56" s="681"/>
      <c r="CM56" s="687">
        <f t="shared" si="167"/>
        <v>0</v>
      </c>
      <c r="CN56" s="681"/>
      <c r="CO56" s="687">
        <f t="shared" si="168"/>
        <v>-36</v>
      </c>
      <c r="CP56" s="688">
        <f t="shared" si="169"/>
        <v>0</v>
      </c>
      <c r="CQ56" s="683">
        <v>9</v>
      </c>
      <c r="CR56" s="681"/>
      <c r="CS56" s="681"/>
      <c r="CT56" s="681"/>
      <c r="CU56" s="687">
        <f t="shared" si="170"/>
        <v>-9</v>
      </c>
      <c r="CV56" s="688">
        <f t="shared" si="171"/>
        <v>0</v>
      </c>
      <c r="CW56" s="683">
        <v>13</v>
      </c>
      <c r="CX56" s="681"/>
      <c r="CY56" s="681"/>
      <c r="CZ56" s="681"/>
      <c r="DA56" s="687">
        <f t="shared" si="172"/>
        <v>-13</v>
      </c>
      <c r="DB56" s="688">
        <f t="shared" si="173"/>
        <v>0</v>
      </c>
      <c r="DC56" s="683">
        <v>14</v>
      </c>
      <c r="DD56" s="681"/>
      <c r="DE56" s="681"/>
      <c r="DF56" s="681"/>
      <c r="DG56" s="687">
        <f t="shared" si="174"/>
        <v>-14</v>
      </c>
      <c r="DH56" s="688">
        <f t="shared" si="175"/>
        <v>0</v>
      </c>
    </row>
    <row r="57" spans="2:112" ht="39" customHeight="1" outlineLevel="1">
      <c r="B57" s="65" t="s">
        <v>2821</v>
      </c>
      <c r="C57" s="652" t="s">
        <v>2822</v>
      </c>
      <c r="D57" s="655" t="s">
        <v>2692</v>
      </c>
      <c r="E57" s="528"/>
      <c r="F57" s="528"/>
      <c r="G57" s="529"/>
      <c r="H57" s="530"/>
      <c r="I57" s="530"/>
      <c r="J57" s="71" t="s">
        <v>883</v>
      </c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81"/>
      <c r="AB57" s="681"/>
      <c r="AC57" s="681"/>
      <c r="AD57" s="681"/>
      <c r="AE57" s="681"/>
      <c r="AF57" s="681"/>
      <c r="AG57" s="681"/>
      <c r="AH57" s="681"/>
      <c r="AI57" s="681"/>
      <c r="AJ57" s="681"/>
      <c r="AK57" s="681"/>
      <c r="AL57" s="681"/>
      <c r="AM57" s="681"/>
      <c r="AN57" s="681"/>
      <c r="AO57" s="681"/>
      <c r="AP57" s="681"/>
      <c r="AQ57" s="681"/>
      <c r="AR57" s="681"/>
      <c r="AS57" s="681"/>
      <c r="AT57" s="681"/>
      <c r="AU57" s="681"/>
      <c r="AV57" s="681"/>
      <c r="AW57" s="681"/>
      <c r="AX57" s="681"/>
      <c r="AY57" s="681"/>
      <c r="AZ57" s="681"/>
      <c r="BA57" s="681"/>
      <c r="BB57" s="681"/>
      <c r="BC57" s="681"/>
      <c r="BD57" s="681"/>
      <c r="BE57" s="681"/>
      <c r="BF57" s="681"/>
      <c r="BG57" s="681"/>
      <c r="BH57" s="681"/>
      <c r="BI57" s="681"/>
      <c r="BJ57" s="681"/>
      <c r="BK57" s="681"/>
      <c r="BL57" s="681"/>
      <c r="BM57" s="681"/>
      <c r="BN57" s="681"/>
      <c r="BO57" s="681"/>
      <c r="BP57" s="681"/>
      <c r="BQ57" s="681"/>
      <c r="BR57" s="681"/>
      <c r="BS57" s="681"/>
      <c r="BT57" s="681"/>
      <c r="BU57" s="681"/>
      <c r="BV57" s="681"/>
      <c r="BW57" s="681"/>
      <c r="BX57" s="681"/>
      <c r="BY57" s="681"/>
      <c r="BZ57" s="681"/>
      <c r="CA57" s="681"/>
      <c r="CB57" s="681"/>
      <c r="CC57" s="681"/>
      <c r="CD57" s="681"/>
      <c r="CE57" s="681"/>
      <c r="CF57" s="681"/>
      <c r="CG57" s="681"/>
      <c r="CH57" s="681"/>
      <c r="CI57" s="681"/>
      <c r="CJ57" s="681"/>
      <c r="CK57" s="681"/>
      <c r="CL57" s="681"/>
      <c r="CM57" s="681"/>
      <c r="CN57" s="681"/>
      <c r="CO57" s="681"/>
      <c r="CP57" s="681"/>
      <c r="CQ57" s="681"/>
      <c r="CR57" s="681"/>
      <c r="CS57" s="681"/>
      <c r="CT57" s="681"/>
      <c r="CU57" s="681"/>
      <c r="CV57" s="681"/>
      <c r="CW57" s="681"/>
      <c r="CX57" s="681"/>
      <c r="CY57" s="681"/>
      <c r="CZ57" s="681"/>
      <c r="DA57" s="681"/>
      <c r="DB57" s="681"/>
      <c r="DC57" s="681"/>
      <c r="DD57" s="681"/>
      <c r="DE57" s="681"/>
      <c r="DF57" s="681"/>
      <c r="DG57" s="681"/>
      <c r="DH57" s="681"/>
    </row>
    <row r="58" spans="2:112" ht="18.75" customHeight="1" outlineLevel="1">
      <c r="B58" s="65" t="s">
        <v>2823</v>
      </c>
      <c r="C58" s="650" t="s">
        <v>1945</v>
      </c>
      <c r="D58" s="634" t="s">
        <v>2824</v>
      </c>
      <c r="E58" s="528">
        <v>100330425</v>
      </c>
      <c r="F58" s="528"/>
      <c r="G58" s="529"/>
      <c r="H58" s="530" t="s">
        <v>2825</v>
      </c>
      <c r="I58" s="530"/>
      <c r="J58" s="71" t="s">
        <v>883</v>
      </c>
      <c r="K58" s="687">
        <f>Q58+AO58+BM58+CK58</f>
        <v>0</v>
      </c>
      <c r="L58" s="681"/>
      <c r="M58" s="687">
        <f>S58+AQ58+BO58+CM58</f>
        <v>0</v>
      </c>
      <c r="N58" s="681"/>
      <c r="O58" s="687">
        <f>IFERROR(M58-K58,"-")</f>
        <v>0</v>
      </c>
      <c r="P58" s="688" t="str">
        <f>IFERROR(M58/K58,"-")</f>
        <v>-</v>
      </c>
      <c r="Q58" s="687">
        <f>W58+AC58+AI58</f>
        <v>0</v>
      </c>
      <c r="R58" s="681"/>
      <c r="S58" s="687">
        <f>Y58+AE58+AK58</f>
        <v>0</v>
      </c>
      <c r="T58" s="681"/>
      <c r="U58" s="687">
        <f>IFERROR(S58-Q58,"-")</f>
        <v>0</v>
      </c>
      <c r="V58" s="688" t="str">
        <f>IFERROR(S58/Q58,"-")</f>
        <v>-</v>
      </c>
      <c r="W58" s="687">
        <f>ROUND(W11-W29-W32,0)</f>
        <v>0</v>
      </c>
      <c r="X58" s="681"/>
      <c r="Y58" s="687">
        <f>ROUND(Y11-Y29-Y32,0)</f>
        <v>0</v>
      </c>
      <c r="Z58" s="681"/>
      <c r="AA58" s="687">
        <f>IFERROR(Y58-W58,"-")</f>
        <v>0</v>
      </c>
      <c r="AB58" s="688" t="str">
        <f>IFERROR(Y58/W58,"-")</f>
        <v>-</v>
      </c>
      <c r="AC58" s="687">
        <f>ROUND(AC11-AC29-AC32,0)</f>
        <v>0</v>
      </c>
      <c r="AD58" s="681"/>
      <c r="AE58" s="687">
        <f>ROUND(AE11-AE29-AE32,0)</f>
        <v>0</v>
      </c>
      <c r="AF58" s="681"/>
      <c r="AG58" s="687">
        <f>IFERROR(AE58-AC58,"-")</f>
        <v>0</v>
      </c>
      <c r="AH58" s="688" t="str">
        <f>IFERROR(AE58/AC58,"-")</f>
        <v>-</v>
      </c>
      <c r="AI58" s="687">
        <f>ROUND(AI11-AI29-AI32,0)</f>
        <v>0</v>
      </c>
      <c r="AJ58" s="681"/>
      <c r="AK58" s="687">
        <f>ROUND(AK11-AK29-AK32,0)</f>
        <v>0</v>
      </c>
      <c r="AL58" s="681"/>
      <c r="AM58" s="687">
        <f>IFERROR(AK58-AI58,"-")</f>
        <v>0</v>
      </c>
      <c r="AN58" s="688" t="str">
        <f>IFERROR(AK58/AI58,"-")</f>
        <v>-</v>
      </c>
      <c r="AO58" s="687">
        <f>AU58+BA58+BG58</f>
        <v>0</v>
      </c>
      <c r="AP58" s="681"/>
      <c r="AQ58" s="687">
        <f>AW58+BC58+BI58</f>
        <v>0</v>
      </c>
      <c r="AR58" s="681"/>
      <c r="AS58" s="687">
        <f>IFERROR(AQ58-AO58,"-")</f>
        <v>0</v>
      </c>
      <c r="AT58" s="688" t="str">
        <f>IFERROR(AQ58/AO58,"-")</f>
        <v>-</v>
      </c>
      <c r="AU58" s="687">
        <f>ROUND(AU11-AU29-AU32,0)</f>
        <v>0</v>
      </c>
      <c r="AV58" s="681"/>
      <c r="AW58" s="687">
        <f>ROUND(AW11-AW29-AW32,0)</f>
        <v>0</v>
      </c>
      <c r="AX58" s="681"/>
      <c r="AY58" s="687">
        <f>IFERROR(AW58-AU58,"-")</f>
        <v>0</v>
      </c>
      <c r="AZ58" s="688" t="str">
        <f>IFERROR(AW58/AU58,"-")</f>
        <v>-</v>
      </c>
      <c r="BA58" s="687">
        <f>ROUND(BA11-BA29-BA32,0)</f>
        <v>0</v>
      </c>
      <c r="BB58" s="681"/>
      <c r="BC58" s="687">
        <f>ROUND(BC11-BC29-BC32,0)</f>
        <v>0</v>
      </c>
      <c r="BD58" s="681"/>
      <c r="BE58" s="687">
        <f>IFERROR(BC58-BA58,"-")</f>
        <v>0</v>
      </c>
      <c r="BF58" s="688" t="str">
        <f>IFERROR(BC58/BA58,"-")</f>
        <v>-</v>
      </c>
      <c r="BG58" s="687">
        <f>ROUND(BG11-BG29-BG32,0)</f>
        <v>0</v>
      </c>
      <c r="BH58" s="681"/>
      <c r="BI58" s="687">
        <f>ROUND(BI11-BI29-BI32,0)</f>
        <v>0</v>
      </c>
      <c r="BJ58" s="681"/>
      <c r="BK58" s="687">
        <f>IFERROR(BI58-BG58,"-")</f>
        <v>0</v>
      </c>
      <c r="BL58" s="688" t="str">
        <f>IFERROR(BI58/BG58,"-")</f>
        <v>-</v>
      </c>
      <c r="BM58" s="687">
        <f>BS58+BY58+CE58</f>
        <v>0</v>
      </c>
      <c r="BN58" s="681"/>
      <c r="BO58" s="687">
        <f>BU58+CA58+CG58</f>
        <v>0</v>
      </c>
      <c r="BP58" s="681"/>
      <c r="BQ58" s="687">
        <f>IFERROR(BO58-BM58,"-")</f>
        <v>0</v>
      </c>
      <c r="BR58" s="688" t="str">
        <f>IFERROR(BO58/BM58,"-")</f>
        <v>-</v>
      </c>
      <c r="BS58" s="687">
        <f>ROUND(BS11-BS29-BS32,0)</f>
        <v>0</v>
      </c>
      <c r="BT58" s="681"/>
      <c r="BU58" s="687">
        <f>ROUND(BU11-BU29-BU32,0)</f>
        <v>0</v>
      </c>
      <c r="BV58" s="681"/>
      <c r="BW58" s="687">
        <f>IFERROR(BU58-BS58,"-")</f>
        <v>0</v>
      </c>
      <c r="BX58" s="688" t="str">
        <f>IFERROR(BU58/BS58,"-")</f>
        <v>-</v>
      </c>
      <c r="BY58" s="687">
        <f>ROUND(BY11-BY29-BY32,0)</f>
        <v>0</v>
      </c>
      <c r="BZ58" s="681"/>
      <c r="CA58" s="687">
        <f>ROUND(CA11-CA29-CA32,0)</f>
        <v>0</v>
      </c>
      <c r="CB58" s="681"/>
      <c r="CC58" s="687">
        <f>IFERROR(CA58-BY58,"-")</f>
        <v>0</v>
      </c>
      <c r="CD58" s="688" t="str">
        <f>IFERROR(CA58/BY58,"-")</f>
        <v>-</v>
      </c>
      <c r="CE58" s="687">
        <f>ROUND(CE11-CE29-CE32,0)</f>
        <v>0</v>
      </c>
      <c r="CF58" s="681"/>
      <c r="CG58" s="687">
        <f>ROUND(CG11-CG29-CG32,0)</f>
        <v>0</v>
      </c>
      <c r="CH58" s="681"/>
      <c r="CI58" s="687">
        <f>IFERROR(CG58-CE58,"-")</f>
        <v>0</v>
      </c>
      <c r="CJ58" s="688" t="str">
        <f>IFERROR(CG58/CE58,"-")</f>
        <v>-</v>
      </c>
      <c r="CK58" s="687">
        <f>CQ58+CW58+DC58</f>
        <v>0</v>
      </c>
      <c r="CL58" s="681"/>
      <c r="CM58" s="687">
        <f>CS58+CY58+DE58</f>
        <v>0</v>
      </c>
      <c r="CN58" s="681"/>
      <c r="CO58" s="687">
        <f>IFERROR(CM58-CK58,"-")</f>
        <v>0</v>
      </c>
      <c r="CP58" s="688" t="str">
        <f>IFERROR(CM58/CK58,"-")</f>
        <v>-</v>
      </c>
      <c r="CQ58" s="687">
        <f>ROUND(CQ11-CQ29-CQ32,0)</f>
        <v>0</v>
      </c>
      <c r="CR58" s="681"/>
      <c r="CS58" s="687">
        <f>ROUND(CS11-CS29-CS32,0)</f>
        <v>0</v>
      </c>
      <c r="CT58" s="681"/>
      <c r="CU58" s="687">
        <f>IFERROR(CS58-CQ58,"-")</f>
        <v>0</v>
      </c>
      <c r="CV58" s="688" t="str">
        <f>IFERROR(CS58/CQ58,"-")</f>
        <v>-</v>
      </c>
      <c r="CW58" s="687">
        <f>ROUND(CW11-CW29-CW32,0)</f>
        <v>0</v>
      </c>
      <c r="CX58" s="681"/>
      <c r="CY58" s="687">
        <f>ROUND(CY11-CY29-CY32,0)</f>
        <v>0</v>
      </c>
      <c r="CZ58" s="681"/>
      <c r="DA58" s="687">
        <f>IFERROR(CY58-CW58,"-")</f>
        <v>0</v>
      </c>
      <c r="DB58" s="688" t="str">
        <f>IFERROR(CY58/CW58,"-")</f>
        <v>-</v>
      </c>
      <c r="DC58" s="687">
        <f>ROUND(DC11-DC29-DC32,0)</f>
        <v>0</v>
      </c>
      <c r="DD58" s="681"/>
      <c r="DE58" s="687">
        <f>ROUND(DE11-DE29-DE32,0)</f>
        <v>0</v>
      </c>
      <c r="DF58" s="681"/>
      <c r="DG58" s="687">
        <f>IFERROR(DE58-DC58,"-")</f>
        <v>0</v>
      </c>
      <c r="DH58" s="688" t="str">
        <f>IFERROR(DE58/DC58,"-")</f>
        <v>-</v>
      </c>
    </row>
    <row r="59" spans="2:112" ht="37.5" customHeight="1" outlineLevel="1">
      <c r="B59" s="65" t="s">
        <v>2826</v>
      </c>
      <c r="C59" s="80" t="s">
        <v>1971</v>
      </c>
      <c r="D59" s="81" t="s">
        <v>2827</v>
      </c>
      <c r="E59" s="528">
        <v>100330585</v>
      </c>
      <c r="F59" s="528"/>
      <c r="G59" s="529"/>
      <c r="H59" s="530" t="s">
        <v>2828</v>
      </c>
      <c r="I59" s="530"/>
      <c r="J59" s="82" t="s">
        <v>883</v>
      </c>
      <c r="K59" s="687">
        <f>Q59+AO59+BM59+CK59</f>
        <v>0</v>
      </c>
      <c r="L59" s="681"/>
      <c r="M59" s="687">
        <f>S59+AQ59+BO59+CM59</f>
        <v>0</v>
      </c>
      <c r="N59" s="681"/>
      <c r="O59" s="687">
        <f>IFERROR(M59-K59,"-")</f>
        <v>0</v>
      </c>
      <c r="P59" s="688" t="str">
        <f>IFERROR(M59/K59,"-")</f>
        <v>-</v>
      </c>
      <c r="Q59" s="687">
        <f>W59+AC59+AI59</f>
        <v>0</v>
      </c>
      <c r="R59" s="681"/>
      <c r="S59" s="687">
        <f>Y59+AE59+AK59</f>
        <v>0</v>
      </c>
      <c r="T59" s="681"/>
      <c r="U59" s="687">
        <f>IFERROR(S59-Q59,"-")</f>
        <v>0</v>
      </c>
      <c r="V59" s="688" t="str">
        <f>IFERROR(S59/Q59,"-")</f>
        <v>-</v>
      </c>
      <c r="W59" s="687">
        <f>ROUND(W12-W30-W33,0)</f>
        <v>0</v>
      </c>
      <c r="X59" s="681"/>
      <c r="Y59" s="687">
        <f>ROUND(Y12-Y30-Y33,0)</f>
        <v>0</v>
      </c>
      <c r="Z59" s="681"/>
      <c r="AA59" s="687">
        <f>IFERROR(Y59-W59,"-")</f>
        <v>0</v>
      </c>
      <c r="AB59" s="688" t="str">
        <f>IFERROR(Y59/W59,"-")</f>
        <v>-</v>
      </c>
      <c r="AC59" s="687">
        <f>ROUND(AC12-AC30-AC33,0)</f>
        <v>0</v>
      </c>
      <c r="AD59" s="681"/>
      <c r="AE59" s="687">
        <f>ROUND(AE12-AE30-AE33,0)</f>
        <v>0</v>
      </c>
      <c r="AF59" s="681"/>
      <c r="AG59" s="687">
        <f>IFERROR(AE59-AC59,"-")</f>
        <v>0</v>
      </c>
      <c r="AH59" s="688" t="str">
        <f>IFERROR(AE59/AC59,"-")</f>
        <v>-</v>
      </c>
      <c r="AI59" s="687">
        <f>ROUND(AI12-AI30-AI33,0)</f>
        <v>0</v>
      </c>
      <c r="AJ59" s="681"/>
      <c r="AK59" s="687">
        <f>ROUND(AK12-AK30-AK33,0)</f>
        <v>0</v>
      </c>
      <c r="AL59" s="681"/>
      <c r="AM59" s="687">
        <f>IFERROR(AK59-AI59,"-")</f>
        <v>0</v>
      </c>
      <c r="AN59" s="688" t="str">
        <f>IFERROR(AK59/AI59,"-")</f>
        <v>-</v>
      </c>
      <c r="AO59" s="687">
        <f>AU59+BA59+BG59</f>
        <v>0</v>
      </c>
      <c r="AP59" s="681"/>
      <c r="AQ59" s="687">
        <f>AW59+BC59+BI59</f>
        <v>0</v>
      </c>
      <c r="AR59" s="681"/>
      <c r="AS59" s="687">
        <f>IFERROR(AQ59-AO59,"-")</f>
        <v>0</v>
      </c>
      <c r="AT59" s="688" t="str">
        <f>IFERROR(AQ59/AO59,"-")</f>
        <v>-</v>
      </c>
      <c r="AU59" s="687">
        <f>ROUND(AU12-AU30-AU33,0)</f>
        <v>0</v>
      </c>
      <c r="AV59" s="681"/>
      <c r="AW59" s="687">
        <f>ROUND(AW12-AW30-AW33,0)</f>
        <v>0</v>
      </c>
      <c r="AX59" s="681"/>
      <c r="AY59" s="687">
        <f>IFERROR(AW59-AU59,"-")</f>
        <v>0</v>
      </c>
      <c r="AZ59" s="688" t="str">
        <f>IFERROR(AW59/AU59,"-")</f>
        <v>-</v>
      </c>
      <c r="BA59" s="687">
        <f>ROUND(BA12-BA30-BA33,0)</f>
        <v>0</v>
      </c>
      <c r="BB59" s="681"/>
      <c r="BC59" s="687">
        <f>ROUND(BC12-BC30-BC33,0)</f>
        <v>0</v>
      </c>
      <c r="BD59" s="681"/>
      <c r="BE59" s="687">
        <f>IFERROR(BC59-BA59,"-")</f>
        <v>0</v>
      </c>
      <c r="BF59" s="688" t="str">
        <f>IFERROR(BC59/BA59,"-")</f>
        <v>-</v>
      </c>
      <c r="BG59" s="687">
        <f>ROUND(BG12-BG30-BG33,0)</f>
        <v>0</v>
      </c>
      <c r="BH59" s="681"/>
      <c r="BI59" s="687">
        <f>ROUND(BI12-BI30-BI33,0)</f>
        <v>0</v>
      </c>
      <c r="BJ59" s="681"/>
      <c r="BK59" s="687">
        <f>IFERROR(BI59-BG59,"-")</f>
        <v>0</v>
      </c>
      <c r="BL59" s="688" t="str">
        <f>IFERROR(BI59/BG59,"-")</f>
        <v>-</v>
      </c>
      <c r="BM59" s="687">
        <f>BS59+BY59+CE59</f>
        <v>0</v>
      </c>
      <c r="BN59" s="681"/>
      <c r="BO59" s="687">
        <f>BU59+CA59+CG59</f>
        <v>0</v>
      </c>
      <c r="BP59" s="681"/>
      <c r="BQ59" s="687">
        <f>IFERROR(BO59-BM59,"-")</f>
        <v>0</v>
      </c>
      <c r="BR59" s="688" t="str">
        <f>IFERROR(BO59/BM59,"-")</f>
        <v>-</v>
      </c>
      <c r="BS59" s="687">
        <f>ROUND(BS12-BS30-BS33,0)</f>
        <v>0</v>
      </c>
      <c r="BT59" s="681"/>
      <c r="BU59" s="687">
        <f>ROUND(BU12-BU30-BU33,0)</f>
        <v>0</v>
      </c>
      <c r="BV59" s="681"/>
      <c r="BW59" s="687">
        <f>IFERROR(BU59-BS59,"-")</f>
        <v>0</v>
      </c>
      <c r="BX59" s="688" t="str">
        <f>IFERROR(BU59/BS59,"-")</f>
        <v>-</v>
      </c>
      <c r="BY59" s="687">
        <f>ROUND(BY12-BY30-BY33,0)</f>
        <v>0</v>
      </c>
      <c r="BZ59" s="681"/>
      <c r="CA59" s="687">
        <f>ROUND(CA12-CA30-CA33,0)</f>
        <v>0</v>
      </c>
      <c r="CB59" s="681"/>
      <c r="CC59" s="687">
        <f>IFERROR(CA59-BY59,"-")</f>
        <v>0</v>
      </c>
      <c r="CD59" s="688" t="str">
        <f>IFERROR(CA59/BY59,"-")</f>
        <v>-</v>
      </c>
      <c r="CE59" s="687">
        <f>ROUND(CE12-CE30-CE33,0)</f>
        <v>0</v>
      </c>
      <c r="CF59" s="681"/>
      <c r="CG59" s="687">
        <f>ROUND(CG12-CG30-CG33,0)</f>
        <v>0</v>
      </c>
      <c r="CH59" s="681"/>
      <c r="CI59" s="687">
        <f>IFERROR(CG59-CE59,"-")</f>
        <v>0</v>
      </c>
      <c r="CJ59" s="688" t="str">
        <f>IFERROR(CG59/CE59,"-")</f>
        <v>-</v>
      </c>
      <c r="CK59" s="687">
        <f>CQ59+CW59+DC59</f>
        <v>0</v>
      </c>
      <c r="CL59" s="681"/>
      <c r="CM59" s="687">
        <f>CS59+CY59+DE59</f>
        <v>0</v>
      </c>
      <c r="CN59" s="681"/>
      <c r="CO59" s="687">
        <f>IFERROR(CM59-CK59,"-")</f>
        <v>0</v>
      </c>
      <c r="CP59" s="688" t="str">
        <f>IFERROR(CM59/CK59,"-")</f>
        <v>-</v>
      </c>
      <c r="CQ59" s="687">
        <f>ROUND(CQ12-CQ30-CQ33,0)</f>
        <v>0</v>
      </c>
      <c r="CR59" s="681"/>
      <c r="CS59" s="687">
        <f>ROUND(CS12-CS30-CS33,0)</f>
        <v>0</v>
      </c>
      <c r="CT59" s="681"/>
      <c r="CU59" s="687">
        <f>IFERROR(CS59-CQ59,"-")</f>
        <v>0</v>
      </c>
      <c r="CV59" s="688" t="str">
        <f>IFERROR(CS59/CQ59,"-")</f>
        <v>-</v>
      </c>
      <c r="CW59" s="687">
        <f>ROUND(CW12-CW30-CW33,0)</f>
        <v>0</v>
      </c>
      <c r="CX59" s="681"/>
      <c r="CY59" s="687">
        <f>ROUND(CY12-CY30-CY33,0)</f>
        <v>0</v>
      </c>
      <c r="CZ59" s="681"/>
      <c r="DA59" s="687">
        <f>IFERROR(CY59-CW59,"-")</f>
        <v>0</v>
      </c>
      <c r="DB59" s="688" t="str">
        <f>IFERROR(CY59/CW59,"-")</f>
        <v>-</v>
      </c>
      <c r="DC59" s="687">
        <f>ROUND(DC12-DC30-DC33,0)</f>
        <v>0</v>
      </c>
      <c r="DD59" s="681"/>
      <c r="DE59" s="687">
        <f>ROUND(DE12-DE30-DE33,0)</f>
        <v>0</v>
      </c>
      <c r="DF59" s="681"/>
      <c r="DG59" s="687">
        <f>IFERROR(DE59-DC59,"-")</f>
        <v>0</v>
      </c>
      <c r="DH59" s="688" t="str">
        <f>IFERROR(DE59/DC59,"-")</f>
        <v>-</v>
      </c>
    </row>
    <row r="60" spans="2:112">
      <c r="B60" s="83"/>
      <c r="C60" s="40"/>
      <c r="J60" s="324"/>
    </row>
    <row r="61" spans="2:112">
      <c r="C61" s="84"/>
      <c r="J61" s="138"/>
    </row>
    <row r="62" spans="2:112">
      <c r="B62" s="83"/>
      <c r="C62" s="39"/>
      <c r="D62" s="138" t="s">
        <v>2829</v>
      </c>
      <c r="J62" s="138"/>
    </row>
    <row r="63" spans="2:112">
      <c r="B63" s="83"/>
      <c r="C63" s="40"/>
      <c r="J63" s="46"/>
    </row>
    <row r="64" spans="2:112" s="84" customFormat="1">
      <c r="B64" s="323"/>
      <c r="C64" s="22"/>
      <c r="D64" s="43" t="s">
        <v>2830</v>
      </c>
      <c r="E64" s="43"/>
      <c r="F64" s="531"/>
      <c r="G64" s="531"/>
      <c r="H64" s="392"/>
      <c r="I64" s="531"/>
      <c r="J64" s="85"/>
    </row>
    <row r="65" spans="2:10" s="84" customFormat="1">
      <c r="B65" s="323"/>
      <c r="C65" s="22"/>
      <c r="D65" s="138"/>
      <c r="E65" s="138"/>
      <c r="F65" s="138"/>
      <c r="G65" s="138"/>
      <c r="H65" s="138"/>
      <c r="I65" s="138"/>
      <c r="J65" s="16"/>
    </row>
    <row r="66" spans="2:10" s="84" customFormat="1">
      <c r="B66" s="323"/>
      <c r="C66" s="22"/>
      <c r="D66" s="138"/>
      <c r="E66" s="138"/>
      <c r="F66" s="138"/>
      <c r="G66" s="138"/>
      <c r="H66" s="138"/>
      <c r="I66" s="138"/>
      <c r="J66" s="16"/>
    </row>
    <row r="67" spans="2:10" s="84" customFormat="1">
      <c r="B67" s="323"/>
      <c r="C67" s="22"/>
      <c r="D67" s="138"/>
      <c r="E67" s="138"/>
      <c r="F67" s="138"/>
      <c r="G67" s="138"/>
      <c r="H67" s="138"/>
      <c r="I67" s="138"/>
      <c r="J67" s="16"/>
    </row>
    <row r="68" spans="2:10" s="84" customFormat="1">
      <c r="B68" s="323"/>
      <c r="C68" s="22"/>
      <c r="D68" s="138"/>
      <c r="E68" s="138"/>
      <c r="F68" s="138"/>
      <c r="G68" s="138"/>
      <c r="H68" s="138"/>
      <c r="I68" s="138"/>
      <c r="J68" s="16"/>
    </row>
    <row r="69" spans="2:10" s="84" customFormat="1">
      <c r="B69" s="323"/>
      <c r="C69" s="22"/>
      <c r="D69" s="138"/>
      <c r="E69" s="138"/>
      <c r="F69" s="138"/>
      <c r="G69" s="138"/>
      <c r="H69" s="138"/>
      <c r="I69" s="138"/>
      <c r="J69" s="16"/>
    </row>
    <row r="70" spans="2:10" s="84" customFormat="1">
      <c r="B70" s="323"/>
      <c r="C70" s="22"/>
      <c r="D70" s="138"/>
      <c r="E70" s="138"/>
      <c r="F70" s="138"/>
      <c r="G70" s="138"/>
      <c r="H70" s="138"/>
      <c r="I70" s="138"/>
      <c r="J70" s="16"/>
    </row>
    <row r="71" spans="2:10" s="84" customFormat="1">
      <c r="B71" s="323"/>
      <c r="C71" s="22"/>
      <c r="D71" s="138"/>
      <c r="E71" s="138"/>
      <c r="F71" s="138"/>
      <c r="G71" s="138"/>
      <c r="H71" s="138"/>
      <c r="I71" s="138"/>
      <c r="J71" s="16"/>
    </row>
    <row r="72" spans="2:10" s="84" customFormat="1">
      <c r="B72" s="323"/>
      <c r="C72" s="22"/>
      <c r="D72" s="138"/>
      <c r="E72" s="138"/>
      <c r="F72" s="138"/>
      <c r="G72" s="138"/>
      <c r="H72" s="138"/>
      <c r="I72" s="138"/>
      <c r="J72" s="16"/>
    </row>
    <row r="73" spans="2:10" s="84" customFormat="1">
      <c r="B73" s="323"/>
      <c r="C73" s="22"/>
      <c r="D73" s="138"/>
      <c r="E73" s="138"/>
      <c r="F73" s="138"/>
      <c r="G73" s="138"/>
      <c r="H73" s="138"/>
      <c r="I73" s="138"/>
      <c r="J73" s="16"/>
    </row>
    <row r="74" spans="2:10" s="84" customFormat="1">
      <c r="B74" s="323"/>
      <c r="C74" s="22"/>
      <c r="D74" s="138"/>
      <c r="E74" s="138"/>
      <c r="F74" s="138"/>
      <c r="G74" s="138"/>
      <c r="H74" s="138"/>
      <c r="I74" s="138"/>
      <c r="J74" s="16"/>
    </row>
    <row r="75" spans="2:10" s="84" customFormat="1">
      <c r="B75" s="323"/>
      <c r="C75" s="22"/>
      <c r="D75" s="138"/>
      <c r="E75" s="138"/>
      <c r="F75" s="138"/>
      <c r="G75" s="138"/>
      <c r="H75" s="138"/>
      <c r="I75" s="138"/>
      <c r="J75" s="16"/>
    </row>
    <row r="76" spans="2:10" s="84" customFormat="1">
      <c r="B76" s="323"/>
      <c r="C76" s="22"/>
      <c r="D76" s="138"/>
      <c r="E76" s="138"/>
      <c r="F76" s="138"/>
      <c r="G76" s="138"/>
      <c r="H76" s="138"/>
      <c r="I76" s="138"/>
      <c r="J76" s="16"/>
    </row>
    <row r="77" spans="2:10" s="84" customFormat="1">
      <c r="B77" s="323"/>
      <c r="C77" s="22"/>
      <c r="D77" s="138"/>
      <c r="E77" s="138"/>
      <c r="F77" s="138"/>
      <c r="G77" s="138"/>
      <c r="H77" s="138"/>
      <c r="I77" s="138"/>
      <c r="J77" s="16"/>
    </row>
    <row r="78" spans="2:10" s="84" customFormat="1">
      <c r="B78" s="323"/>
      <c r="C78" s="22"/>
      <c r="D78" s="138"/>
      <c r="E78" s="138"/>
      <c r="F78" s="138"/>
      <c r="G78" s="138"/>
      <c r="H78" s="138"/>
      <c r="I78" s="138"/>
      <c r="J78" s="16"/>
    </row>
    <row r="79" spans="2:10" s="84" customFormat="1">
      <c r="B79" s="323"/>
      <c r="C79" s="22"/>
      <c r="D79" s="138"/>
      <c r="E79" s="138"/>
      <c r="F79" s="138"/>
      <c r="G79" s="138"/>
      <c r="H79" s="138"/>
      <c r="I79" s="138"/>
      <c r="J79" s="16"/>
    </row>
    <row r="80" spans="2:10" s="84" customFormat="1">
      <c r="B80" s="323"/>
      <c r="C80" s="22"/>
      <c r="D80" s="138"/>
      <c r="E80" s="138"/>
      <c r="F80" s="138"/>
      <c r="G80" s="138"/>
      <c r="H80" s="138"/>
      <c r="I80" s="138"/>
      <c r="J80" s="16"/>
    </row>
    <row r="81" spans="2:10" s="84" customFormat="1">
      <c r="B81" s="323"/>
      <c r="C81" s="22"/>
      <c r="D81" s="138"/>
      <c r="E81" s="138"/>
      <c r="F81" s="138"/>
      <c r="G81" s="138"/>
      <c r="H81" s="138"/>
      <c r="I81" s="138"/>
      <c r="J81" s="16"/>
    </row>
    <row r="82" spans="2:10" s="84" customFormat="1">
      <c r="B82" s="323"/>
      <c r="C82" s="22"/>
      <c r="D82" s="138"/>
      <c r="E82" s="138"/>
      <c r="F82" s="138"/>
      <c r="G82" s="138"/>
      <c r="H82" s="138"/>
      <c r="I82" s="138"/>
      <c r="J82" s="16"/>
    </row>
    <row r="83" spans="2:10" s="84" customFormat="1">
      <c r="B83" s="323"/>
      <c r="C83" s="22"/>
      <c r="D83" s="138"/>
      <c r="E83" s="138"/>
      <c r="F83" s="138"/>
      <c r="G83" s="138"/>
      <c r="H83" s="138"/>
      <c r="I83" s="138"/>
      <c r="J83" s="16"/>
    </row>
    <row r="84" spans="2:10" s="84" customFormat="1">
      <c r="B84" s="323"/>
      <c r="C84" s="22"/>
      <c r="D84" s="138"/>
      <c r="E84" s="138"/>
      <c r="F84" s="138"/>
      <c r="G84" s="138"/>
      <c r="H84" s="138"/>
      <c r="I84" s="138"/>
      <c r="J84" s="16"/>
    </row>
    <row r="85" spans="2:10" s="84" customFormat="1">
      <c r="B85" s="323"/>
      <c r="C85" s="22"/>
      <c r="D85" s="138"/>
      <c r="E85" s="138"/>
      <c r="F85" s="138"/>
      <c r="G85" s="138"/>
      <c r="H85" s="138"/>
      <c r="I85" s="138"/>
      <c r="J85" s="16"/>
    </row>
    <row r="86" spans="2:10" s="84" customFormat="1">
      <c r="B86" s="323"/>
      <c r="C86" s="22"/>
      <c r="D86" s="138"/>
      <c r="E86" s="138"/>
      <c r="F86" s="138"/>
      <c r="G86" s="138"/>
      <c r="H86" s="138"/>
      <c r="I86" s="138"/>
      <c r="J86" s="16"/>
    </row>
    <row r="87" spans="2:10" s="84" customFormat="1">
      <c r="B87" s="323"/>
      <c r="C87" s="22"/>
      <c r="D87" s="138"/>
      <c r="E87" s="138"/>
      <c r="F87" s="138"/>
      <c r="G87" s="138"/>
      <c r="H87" s="138"/>
      <c r="I87" s="138"/>
      <c r="J87" s="16"/>
    </row>
    <row r="88" spans="2:10" s="84" customFormat="1">
      <c r="B88" s="323"/>
      <c r="C88" s="22"/>
      <c r="D88" s="138"/>
      <c r="E88" s="138"/>
      <c r="F88" s="138"/>
      <c r="G88" s="138"/>
      <c r="H88" s="138"/>
      <c r="I88" s="138"/>
      <c r="J88" s="16"/>
    </row>
    <row r="89" spans="2:10" s="84" customFormat="1">
      <c r="B89" s="323"/>
      <c r="C89" s="22"/>
      <c r="D89" s="138"/>
      <c r="E89" s="138"/>
      <c r="F89" s="138"/>
      <c r="G89" s="138"/>
      <c r="H89" s="138"/>
      <c r="I89" s="138"/>
      <c r="J89" s="16"/>
    </row>
    <row r="90" spans="2:10" s="84" customFormat="1">
      <c r="B90" s="323"/>
      <c r="C90" s="22"/>
      <c r="D90" s="138"/>
      <c r="E90" s="138"/>
      <c r="F90" s="138"/>
      <c r="G90" s="138"/>
      <c r="H90" s="138"/>
      <c r="I90" s="138"/>
      <c r="J90" s="16"/>
    </row>
    <row r="91" spans="2:10" s="84" customFormat="1">
      <c r="B91" s="323"/>
      <c r="C91" s="22"/>
      <c r="D91" s="138"/>
      <c r="E91" s="138"/>
      <c r="F91" s="138"/>
      <c r="G91" s="138"/>
      <c r="H91" s="138"/>
      <c r="I91" s="138"/>
      <c r="J91" s="16"/>
    </row>
    <row r="92" spans="2:10" s="84" customFormat="1">
      <c r="B92" s="323"/>
      <c r="C92" s="22"/>
      <c r="D92" s="138"/>
      <c r="E92" s="138"/>
      <c r="F92" s="138"/>
      <c r="G92" s="138"/>
      <c r="H92" s="138"/>
      <c r="I92" s="138"/>
      <c r="J92" s="16"/>
    </row>
    <row r="93" spans="2:10" s="84" customFormat="1">
      <c r="B93" s="323"/>
      <c r="C93" s="22"/>
      <c r="D93" s="138"/>
      <c r="E93" s="138"/>
      <c r="F93" s="138"/>
      <c r="G93" s="138"/>
      <c r="H93" s="138"/>
      <c r="I93" s="138"/>
      <c r="J93" s="16"/>
    </row>
    <row r="94" spans="2:10" s="84" customFormat="1">
      <c r="B94" s="323"/>
      <c r="C94" s="22"/>
      <c r="D94" s="138"/>
      <c r="E94" s="138"/>
      <c r="F94" s="138"/>
      <c r="G94" s="138"/>
      <c r="H94" s="138"/>
      <c r="I94" s="138"/>
      <c r="J94" s="16"/>
    </row>
    <row r="95" spans="2:10" s="84" customFormat="1">
      <c r="B95" s="323"/>
      <c r="C95" s="22"/>
      <c r="D95" s="138"/>
      <c r="E95" s="138"/>
      <c r="F95" s="138"/>
      <c r="G95" s="138"/>
      <c r="H95" s="138"/>
      <c r="I95" s="138"/>
      <c r="J95" s="16"/>
    </row>
    <row r="96" spans="2:10" s="84" customFormat="1">
      <c r="B96" s="323"/>
      <c r="C96" s="22"/>
      <c r="D96" s="138"/>
      <c r="E96" s="138"/>
      <c r="F96" s="138"/>
      <c r="G96" s="138"/>
      <c r="H96" s="138"/>
      <c r="I96" s="138"/>
      <c r="J96" s="16"/>
    </row>
    <row r="97" spans="2:10" s="84" customFormat="1">
      <c r="B97" s="323"/>
      <c r="C97" s="22"/>
      <c r="D97" s="138"/>
      <c r="E97" s="138"/>
      <c r="F97" s="138"/>
      <c r="G97" s="138"/>
      <c r="H97" s="138"/>
      <c r="I97" s="138"/>
      <c r="J97" s="16"/>
    </row>
    <row r="98" spans="2:10" s="84" customFormat="1">
      <c r="B98" s="323"/>
      <c r="C98" s="22"/>
      <c r="D98" s="138"/>
      <c r="E98" s="138"/>
      <c r="F98" s="138"/>
      <c r="G98" s="138"/>
      <c r="H98" s="138"/>
      <c r="I98" s="138"/>
      <c r="J98" s="16"/>
    </row>
    <row r="99" spans="2:10" s="84" customFormat="1">
      <c r="B99" s="323"/>
      <c r="C99" s="22"/>
      <c r="D99" s="138"/>
      <c r="E99" s="138"/>
      <c r="F99" s="138"/>
      <c r="G99" s="138"/>
      <c r="H99" s="138"/>
      <c r="I99" s="138"/>
      <c r="J99" s="16"/>
    </row>
    <row r="100" spans="2:10" s="84" customFormat="1">
      <c r="B100" s="323"/>
      <c r="C100" s="22"/>
      <c r="D100" s="138"/>
      <c r="E100" s="138"/>
      <c r="F100" s="138"/>
      <c r="G100" s="138"/>
      <c r="H100" s="138"/>
      <c r="I100" s="138"/>
      <c r="J100" s="16"/>
    </row>
    <row r="101" spans="2:10" s="84" customFormat="1">
      <c r="B101" s="323"/>
      <c r="C101" s="22"/>
      <c r="D101" s="138"/>
      <c r="E101" s="138"/>
      <c r="F101" s="138"/>
      <c r="G101" s="138"/>
      <c r="H101" s="138"/>
      <c r="I101" s="138"/>
      <c r="J101" s="16"/>
    </row>
    <row r="102" spans="2:10" s="84" customFormat="1">
      <c r="B102" s="323"/>
      <c r="C102" s="22"/>
      <c r="D102" s="138"/>
      <c r="E102" s="138"/>
      <c r="F102" s="138"/>
      <c r="G102" s="138"/>
      <c r="H102" s="138"/>
      <c r="I102" s="138"/>
      <c r="J102" s="16"/>
    </row>
    <row r="103" spans="2:10" s="84" customFormat="1">
      <c r="B103" s="323"/>
      <c r="C103" s="22"/>
      <c r="D103" s="138"/>
      <c r="E103" s="138"/>
      <c r="F103" s="138"/>
      <c r="G103" s="138"/>
      <c r="H103" s="138"/>
      <c r="I103" s="138"/>
      <c r="J103" s="16"/>
    </row>
    <row r="104" spans="2:10" s="84" customFormat="1">
      <c r="B104" s="323"/>
      <c r="C104" s="22"/>
      <c r="D104" s="138"/>
      <c r="E104" s="138"/>
      <c r="F104" s="138"/>
      <c r="G104" s="138"/>
      <c r="H104" s="138"/>
      <c r="I104" s="138"/>
      <c r="J104" s="16"/>
    </row>
    <row r="105" spans="2:10" s="84" customFormat="1">
      <c r="B105" s="323"/>
      <c r="C105" s="22"/>
      <c r="D105" s="138"/>
      <c r="E105" s="138"/>
      <c r="F105" s="138"/>
      <c r="G105" s="138"/>
      <c r="H105" s="138"/>
      <c r="I105" s="138"/>
      <c r="J105" s="16"/>
    </row>
    <row r="106" spans="2:10" s="84" customFormat="1">
      <c r="B106" s="323"/>
      <c r="C106" s="22"/>
      <c r="D106" s="138"/>
      <c r="E106" s="138"/>
      <c r="F106" s="138"/>
      <c r="G106" s="138"/>
      <c r="H106" s="138"/>
      <c r="I106" s="138"/>
      <c r="J106" s="16"/>
    </row>
    <row r="107" spans="2:10" s="84" customFormat="1">
      <c r="B107" s="323"/>
      <c r="C107" s="22"/>
      <c r="D107" s="138"/>
      <c r="E107" s="138"/>
      <c r="F107" s="138"/>
      <c r="G107" s="138"/>
      <c r="H107" s="138"/>
      <c r="I107" s="138"/>
      <c r="J107" s="16"/>
    </row>
    <row r="108" spans="2:10" s="84" customFormat="1">
      <c r="B108" s="323"/>
      <c r="C108" s="22"/>
      <c r="D108" s="138"/>
      <c r="E108" s="138"/>
      <c r="F108" s="138"/>
      <c r="G108" s="138"/>
      <c r="H108" s="138"/>
      <c r="I108" s="138"/>
      <c r="J108" s="16"/>
    </row>
    <row r="109" spans="2:10" s="84" customFormat="1">
      <c r="B109" s="323"/>
      <c r="C109" s="22"/>
      <c r="D109" s="138"/>
      <c r="E109" s="138"/>
      <c r="F109" s="138"/>
      <c r="G109" s="138"/>
      <c r="H109" s="138"/>
      <c r="I109" s="138"/>
      <c r="J109" s="16"/>
    </row>
    <row r="110" spans="2:10" s="84" customFormat="1">
      <c r="B110" s="323"/>
      <c r="C110" s="22"/>
      <c r="D110" s="138"/>
      <c r="E110" s="138"/>
      <c r="F110" s="138"/>
      <c r="G110" s="138"/>
      <c r="H110" s="138"/>
      <c r="I110" s="138"/>
      <c r="J110" s="16"/>
    </row>
    <row r="111" spans="2:10" s="84" customFormat="1">
      <c r="B111" s="323"/>
      <c r="C111" s="22"/>
      <c r="D111" s="138"/>
      <c r="E111" s="138"/>
      <c r="F111" s="138"/>
      <c r="G111" s="138"/>
      <c r="H111" s="138"/>
      <c r="I111" s="138"/>
      <c r="J111" s="16"/>
    </row>
    <row r="112" spans="2:10" s="84" customFormat="1">
      <c r="B112" s="323"/>
      <c r="C112" s="22"/>
      <c r="D112" s="138"/>
      <c r="E112" s="138"/>
      <c r="F112" s="138"/>
      <c r="G112" s="138"/>
      <c r="H112" s="138"/>
      <c r="I112" s="138"/>
      <c r="J112" s="16"/>
    </row>
    <row r="113" spans="2:10" s="84" customFormat="1">
      <c r="B113" s="323"/>
      <c r="C113" s="22"/>
      <c r="D113" s="138"/>
      <c r="E113" s="138"/>
      <c r="F113" s="138"/>
      <c r="G113" s="138"/>
      <c r="H113" s="138"/>
      <c r="I113" s="138"/>
      <c r="J113" s="16"/>
    </row>
    <row r="114" spans="2:10" s="84" customFormat="1">
      <c r="B114" s="323"/>
      <c r="C114" s="22"/>
      <c r="D114" s="138"/>
      <c r="E114" s="138"/>
      <c r="F114" s="138"/>
      <c r="G114" s="138"/>
      <c r="H114" s="138"/>
      <c r="I114" s="138"/>
      <c r="J114" s="16"/>
    </row>
    <row r="115" spans="2:10" s="84" customFormat="1">
      <c r="B115" s="323"/>
      <c r="C115" s="22"/>
      <c r="D115" s="138"/>
      <c r="E115" s="138"/>
      <c r="F115" s="138"/>
      <c r="G115" s="138"/>
      <c r="H115" s="138"/>
      <c r="I115" s="138"/>
      <c r="J115" s="16"/>
    </row>
    <row r="116" spans="2:10" s="84" customFormat="1">
      <c r="B116" s="323"/>
      <c r="C116" s="22"/>
      <c r="D116" s="138"/>
      <c r="E116" s="138"/>
      <c r="F116" s="138"/>
      <c r="G116" s="138"/>
      <c r="H116" s="138"/>
      <c r="I116" s="138"/>
      <c r="J116" s="16"/>
    </row>
    <row r="117" spans="2:10" s="84" customFormat="1">
      <c r="B117" s="323"/>
      <c r="C117" s="22"/>
      <c r="D117" s="138"/>
      <c r="E117" s="138"/>
      <c r="F117" s="138"/>
      <c r="G117" s="138"/>
      <c r="H117" s="138"/>
      <c r="I117" s="138"/>
      <c r="J117" s="16"/>
    </row>
    <row r="118" spans="2:10" s="84" customFormat="1">
      <c r="B118" s="323"/>
      <c r="C118" s="22"/>
      <c r="D118" s="138"/>
      <c r="E118" s="138"/>
      <c r="F118" s="138"/>
      <c r="G118" s="138"/>
      <c r="H118" s="138"/>
      <c r="I118" s="138"/>
      <c r="J118" s="16"/>
    </row>
    <row r="119" spans="2:10" s="84" customFormat="1">
      <c r="B119" s="323"/>
      <c r="C119" s="22"/>
      <c r="D119" s="138"/>
      <c r="E119" s="138"/>
      <c r="F119" s="138"/>
      <c r="G119" s="138"/>
      <c r="H119" s="138"/>
      <c r="I119" s="138"/>
      <c r="J119" s="16"/>
    </row>
    <row r="120" spans="2:10" s="84" customFormat="1">
      <c r="B120" s="323"/>
      <c r="C120" s="22"/>
      <c r="D120" s="138"/>
      <c r="E120" s="138"/>
      <c r="F120" s="138"/>
      <c r="G120" s="138"/>
      <c r="H120" s="138"/>
      <c r="I120" s="138"/>
      <c r="J120" s="16"/>
    </row>
    <row r="121" spans="2:10" s="84" customFormat="1">
      <c r="B121" s="323"/>
      <c r="C121" s="22"/>
      <c r="D121" s="138"/>
      <c r="E121" s="138"/>
      <c r="F121" s="138"/>
      <c r="G121" s="138"/>
      <c r="H121" s="138"/>
      <c r="I121" s="138"/>
      <c r="J121" s="16"/>
    </row>
    <row r="122" spans="2:10" s="84" customFormat="1">
      <c r="B122" s="323"/>
      <c r="C122" s="22"/>
      <c r="D122" s="138"/>
      <c r="E122" s="138"/>
      <c r="F122" s="138"/>
      <c r="G122" s="138"/>
      <c r="H122" s="138"/>
      <c r="I122" s="138"/>
      <c r="J122" s="16"/>
    </row>
    <row r="123" spans="2:10" s="84" customFormat="1">
      <c r="B123" s="323"/>
      <c r="C123" s="22"/>
      <c r="D123" s="138"/>
      <c r="E123" s="138"/>
      <c r="F123" s="138"/>
      <c r="G123" s="138"/>
      <c r="H123" s="138"/>
      <c r="I123" s="138"/>
      <c r="J123" s="16"/>
    </row>
    <row r="124" spans="2:10" s="84" customFormat="1">
      <c r="B124" s="323"/>
      <c r="C124" s="22"/>
      <c r="D124" s="138"/>
      <c r="E124" s="138"/>
      <c r="F124" s="138"/>
      <c r="G124" s="138"/>
      <c r="H124" s="138"/>
      <c r="I124" s="138"/>
      <c r="J124" s="16"/>
    </row>
    <row r="125" spans="2:10" s="84" customFormat="1">
      <c r="B125" s="323"/>
      <c r="C125" s="22"/>
      <c r="D125" s="138"/>
      <c r="E125" s="138"/>
      <c r="F125" s="138"/>
      <c r="G125" s="138"/>
      <c r="H125" s="138"/>
      <c r="I125" s="138"/>
      <c r="J125" s="16"/>
    </row>
    <row r="126" spans="2:10" s="84" customFormat="1">
      <c r="B126" s="323"/>
      <c r="C126" s="22"/>
      <c r="D126" s="138"/>
      <c r="E126" s="138"/>
      <c r="F126" s="138"/>
      <c r="G126" s="138"/>
      <c r="H126" s="138"/>
      <c r="I126" s="138"/>
      <c r="J126" s="16"/>
    </row>
    <row r="127" spans="2:10" s="84" customFormat="1">
      <c r="B127" s="323"/>
      <c r="C127" s="22"/>
      <c r="D127" s="138"/>
      <c r="E127" s="138"/>
      <c r="F127" s="138"/>
      <c r="G127" s="138"/>
      <c r="H127" s="138"/>
      <c r="I127" s="138"/>
      <c r="J127" s="16"/>
    </row>
    <row r="128" spans="2:10" s="84" customFormat="1">
      <c r="B128" s="323"/>
      <c r="C128" s="22"/>
      <c r="D128" s="138"/>
      <c r="E128" s="138"/>
      <c r="F128" s="138"/>
      <c r="G128" s="138"/>
      <c r="H128" s="138"/>
      <c r="I128" s="138"/>
      <c r="J128" s="16"/>
    </row>
    <row r="129" spans="2:10" s="84" customFormat="1">
      <c r="B129" s="323"/>
      <c r="C129" s="22"/>
      <c r="D129" s="138"/>
      <c r="E129" s="138"/>
      <c r="F129" s="138"/>
      <c r="G129" s="138"/>
      <c r="H129" s="138"/>
      <c r="I129" s="138"/>
      <c r="J129" s="16"/>
    </row>
    <row r="130" spans="2:10" s="84" customFormat="1">
      <c r="B130" s="323"/>
      <c r="C130" s="22"/>
      <c r="D130" s="138"/>
      <c r="E130" s="138"/>
      <c r="F130" s="138"/>
      <c r="G130" s="138"/>
      <c r="H130" s="138"/>
      <c r="I130" s="138"/>
      <c r="J130" s="16"/>
    </row>
    <row r="131" spans="2:10" s="84" customFormat="1">
      <c r="B131" s="323"/>
      <c r="C131" s="22"/>
      <c r="D131" s="138"/>
      <c r="E131" s="138"/>
      <c r="F131" s="138"/>
      <c r="G131" s="138"/>
      <c r="H131" s="138"/>
      <c r="I131" s="138"/>
      <c r="J131" s="16"/>
    </row>
    <row r="132" spans="2:10" s="84" customFormat="1">
      <c r="B132" s="323"/>
      <c r="C132" s="22"/>
      <c r="D132" s="138"/>
      <c r="E132" s="138"/>
      <c r="F132" s="138"/>
      <c r="G132" s="138"/>
      <c r="H132" s="138"/>
      <c r="I132" s="138"/>
      <c r="J132" s="16"/>
    </row>
    <row r="133" spans="2:10" s="84" customFormat="1">
      <c r="B133" s="323"/>
      <c r="C133" s="22"/>
      <c r="D133" s="138"/>
      <c r="E133" s="138"/>
      <c r="F133" s="138"/>
      <c r="G133" s="138"/>
      <c r="H133" s="138"/>
      <c r="I133" s="138"/>
      <c r="J133" s="16"/>
    </row>
  </sheetData>
  <mergeCells count="116">
    <mergeCell ref="DG7:DH7"/>
    <mergeCell ref="AO7:AO8"/>
    <mergeCell ref="AQ7:AQ8"/>
    <mergeCell ref="B6:B8"/>
    <mergeCell ref="BY7:BY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D7:DD8"/>
    <mergeCell ref="DF7:DF8"/>
    <mergeCell ref="D20:D21"/>
    <mergeCell ref="BG7:BG8"/>
    <mergeCell ref="Q7:Q8"/>
    <mergeCell ref="BS7:BS8"/>
    <mergeCell ref="BU7:BU8"/>
    <mergeCell ref="C38:C39"/>
    <mergeCell ref="AR7:AR8"/>
    <mergeCell ref="BE7:BF7"/>
    <mergeCell ref="C13:C14"/>
    <mergeCell ref="C15:C16"/>
    <mergeCell ref="DC7:DC8"/>
    <mergeCell ref="DA7:DB7"/>
    <mergeCell ref="CZ7:CZ8"/>
    <mergeCell ref="CR7:CR8"/>
    <mergeCell ref="AU7:AU8"/>
    <mergeCell ref="U7:V7"/>
    <mergeCell ref="CW7:CW8"/>
    <mergeCell ref="C34:C35"/>
    <mergeCell ref="D38:D39"/>
    <mergeCell ref="D34:D35"/>
    <mergeCell ref="D36:D37"/>
    <mergeCell ref="C44:C45"/>
    <mergeCell ref="CN7:CN8"/>
    <mergeCell ref="AX7:AX8"/>
    <mergeCell ref="D41:D42"/>
    <mergeCell ref="CL7:CL8"/>
    <mergeCell ref="C36:C37"/>
    <mergeCell ref="D43:D44"/>
    <mergeCell ref="E7:E8"/>
    <mergeCell ref="BV7:BV8"/>
    <mergeCell ref="BK7:BL7"/>
    <mergeCell ref="L7:L8"/>
    <mergeCell ref="N7:N8"/>
    <mergeCell ref="BN7:BN8"/>
    <mergeCell ref="BP7:BP8"/>
    <mergeCell ref="BZ7:BZ8"/>
    <mergeCell ref="C42:C43"/>
    <mergeCell ref="CB7:CB8"/>
    <mergeCell ref="R7:R8"/>
    <mergeCell ref="CE7:CE8"/>
    <mergeCell ref="AJ7:AJ8"/>
    <mergeCell ref="CK7:CK8"/>
    <mergeCell ref="AL7:AL8"/>
    <mergeCell ref="C40:C41"/>
    <mergeCell ref="D6:D8"/>
    <mergeCell ref="E6:I6"/>
    <mergeCell ref="AG7:AH7"/>
    <mergeCell ref="C17:C18"/>
    <mergeCell ref="CI7:CJ7"/>
    <mergeCell ref="AS7:AT7"/>
    <mergeCell ref="J6:J8"/>
    <mergeCell ref="AD7:AD8"/>
    <mergeCell ref="CU7:CV7"/>
    <mergeCell ref="AM7:AN7"/>
    <mergeCell ref="AY7:AZ7"/>
    <mergeCell ref="BQ7:BR7"/>
    <mergeCell ref="BC7:BC8"/>
    <mergeCell ref="M7:M8"/>
    <mergeCell ref="C5:D5"/>
    <mergeCell ref="G7:G8"/>
    <mergeCell ref="D17:D18"/>
    <mergeCell ref="I7:I8"/>
    <mergeCell ref="BI7:BI8"/>
    <mergeCell ref="S7:S8"/>
    <mergeCell ref="W7:W8"/>
    <mergeCell ref="CT7:CT8"/>
    <mergeCell ref="CF7:CF8"/>
    <mergeCell ref="Y7:Y8"/>
    <mergeCell ref="AI7:AI8"/>
    <mergeCell ref="CM7:CM8"/>
    <mergeCell ref="CO7:CP7"/>
    <mergeCell ref="AF7:AF8"/>
    <mergeCell ref="AP7:AP8"/>
    <mergeCell ref="BB7:BB8"/>
    <mergeCell ref="BD7:BD8"/>
    <mergeCell ref="AV7:AV8"/>
    <mergeCell ref="F7:F8"/>
    <mergeCell ref="BH7:BH8"/>
    <mergeCell ref="BT7:BT8"/>
    <mergeCell ref="CG7:CG8"/>
    <mergeCell ref="O7:P7"/>
    <mergeCell ref="BA7:BA8"/>
    <mergeCell ref="D45:D46"/>
    <mergeCell ref="BO7:BO8"/>
    <mergeCell ref="D13:D14"/>
    <mergeCell ref="BW7:BX7"/>
    <mergeCell ref="D15:D16"/>
    <mergeCell ref="AA7:AB7"/>
    <mergeCell ref="CA7:CA8"/>
    <mergeCell ref="CC7:CD7"/>
    <mergeCell ref="T7:T8"/>
  </mergeCells>
  <conditionalFormatting sqref="O10:O59 P10:P59 U10:U59 V10:V59 AA10:AA59 AB10:AB59 AG10:AG59 AH10:AH59 AM10:AM59 AN10:AN59 AS10:AS59 AT10:AT59 AY10:AY59 AZ10:AZ59 BE10:BE59 BF10:BF59 BK10:BK59 BL10:BL59 BQ10:BQ59 BR10:BR59 BW10:BW59 BX10:BX59 CC10:CC59 CD10:CD59 CI10:CI59 CJ10:CJ59 CO10:CO59 CP10:CP59 CU10:CU59 CV10:CV59 DA10:DA59 DB10:DB59 DG10:DG59 DH10:DH59">
    <cfRule type="cellIs" dxfId="66" priority="1" operator="equal">
      <formula>0</formula>
    </cfRule>
    <cfRule type="cellIs" dxfId="65" priority="2" operator="lessThan">
      <formula>0</formula>
    </cfRule>
    <cfRule type="cellIs" dxfId="64" priority="3" operator="greaterThan">
      <formula>0</formula>
    </cfRule>
  </conditionalFormatting>
  <conditionalFormatting sqref="L10:L59 N10:N59 R10:R59 T10:T59 X10:X59 Z10:Z59 AD10:AD59 AF10:AF59 AJ10:AJ59 AL10:AL59 AP10:AP59 AR10:AR59 AV10:AV59 AX10:AX59 BB10:BB59 BD10:BD59 BH10:BH59 BJ10:BJ59 BN10:BN59 BP10:BP59 BT10:BT59 BV10:BV59 BZ10:BZ59 CB10:CB59 CF10:CF59 CH10:CH59 CL10:CL59 CN10:CN59 CR10:CR59 CT10:CT59 CX10:CX59 CZ10:CZ59 DD10:DD59 DF10:DF59">
    <cfRule type="cellIs" dxfId="63" priority="4" operator="equal">
      <formula>0</formula>
    </cfRule>
  </conditionalFormatting>
  <pageMargins left="0.25" right="0.25" top="0.75" bottom="0.75" header="0.3" footer="0.3"/>
  <pageSetup paperSize="9" scale="82"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tabColor theme="8" tint="0.59999389629810485"/>
    <pageSetUpPr fitToPage="1"/>
  </sheetPr>
  <dimension ref="A1:DH269"/>
  <sheetViews>
    <sheetView topLeftCell="C1" zoomScale="60" zoomScaleNormal="60" zoomScaleSheetLayoutView="55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25" defaultRowHeight="19.5" outlineLevelRow="1" outlineLevelCol="1"/>
  <cols>
    <col min="1" max="1" width="11.85546875" style="86" hidden="1" customWidth="1"/>
    <col min="2" max="2" width="22.5703125" style="30" hidden="1" customWidth="1"/>
    <col min="3" max="3" width="12.28515625" style="323" customWidth="1"/>
    <col min="4" max="4" width="72.7109375" style="323" customWidth="1"/>
    <col min="5" max="9" width="24.42578125" style="323" customWidth="1" outlineLevel="1"/>
    <col min="10" max="10" width="14" style="323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8.75" customHeight="1"/>
    <row r="2" spans="2:112" ht="21" customHeight="1"/>
    <row r="3" spans="2:112" ht="21" customHeight="1">
      <c r="C3" s="794" t="s">
        <v>2120</v>
      </c>
      <c r="D3" s="795"/>
      <c r="E3" s="795"/>
      <c r="F3" s="795"/>
      <c r="G3" s="795"/>
      <c r="H3" s="795"/>
      <c r="I3" s="795"/>
      <c r="J3" s="795"/>
    </row>
    <row r="4" spans="2:112" ht="33" customHeight="1"/>
    <row r="5" spans="2:112" ht="33" customHeight="1"/>
    <row r="6" spans="2:112" ht="19.5" customHeight="1">
      <c r="C6" s="363" t="s">
        <v>2831</v>
      </c>
    </row>
    <row r="7" spans="2:112" ht="20.100000000000001" customHeight="1">
      <c r="B7" s="792" t="s">
        <v>1868</v>
      </c>
      <c r="C7" s="798" t="s">
        <v>2735</v>
      </c>
      <c r="D7" s="790" t="s">
        <v>12</v>
      </c>
      <c r="E7" s="770" t="s">
        <v>13</v>
      </c>
      <c r="F7" s="771"/>
      <c r="G7" s="771"/>
      <c r="H7" s="771"/>
      <c r="I7" s="772"/>
      <c r="J7" s="790" t="s">
        <v>1434</v>
      </c>
      <c r="K7" s="680" t="s">
        <v>15</v>
      </c>
      <c r="L7" s="681"/>
      <c r="M7" s="680" t="s">
        <v>16</v>
      </c>
      <c r="N7" s="681"/>
      <c r="O7" s="681"/>
      <c r="P7" s="681"/>
      <c r="Q7" s="680" t="s">
        <v>17</v>
      </c>
      <c r="R7" s="681"/>
      <c r="S7" s="680" t="s">
        <v>18</v>
      </c>
      <c r="T7" s="681"/>
      <c r="U7" s="681"/>
      <c r="V7" s="681"/>
      <c r="W7" s="680" t="s">
        <v>19</v>
      </c>
      <c r="X7" s="681"/>
      <c r="Y7" s="680" t="s">
        <v>20</v>
      </c>
      <c r="Z7" s="681"/>
      <c r="AA7" s="681"/>
      <c r="AB7" s="681"/>
      <c r="AC7" s="680" t="s">
        <v>21</v>
      </c>
      <c r="AD7" s="681"/>
      <c r="AE7" s="680" t="s">
        <v>22</v>
      </c>
      <c r="AF7" s="681"/>
      <c r="AG7" s="681"/>
      <c r="AH7" s="681"/>
      <c r="AI7" s="680" t="s">
        <v>23</v>
      </c>
      <c r="AJ7" s="681"/>
      <c r="AK7" s="680" t="s">
        <v>24</v>
      </c>
      <c r="AL7" s="681"/>
      <c r="AM7" s="681"/>
      <c r="AN7" s="681"/>
      <c r="AO7" s="680" t="s">
        <v>25</v>
      </c>
      <c r="AP7" s="681"/>
      <c r="AQ7" s="680" t="s">
        <v>26</v>
      </c>
      <c r="AR7" s="681"/>
      <c r="AS7" s="681"/>
      <c r="AT7" s="681"/>
      <c r="AU7" s="680" t="s">
        <v>27</v>
      </c>
      <c r="AV7" s="681"/>
      <c r="AW7" s="680" t="s">
        <v>28</v>
      </c>
      <c r="AX7" s="681"/>
      <c r="AY7" s="681"/>
      <c r="AZ7" s="681"/>
      <c r="BA7" s="680" t="s">
        <v>29</v>
      </c>
      <c r="BB7" s="681"/>
      <c r="BC7" s="680" t="s">
        <v>30</v>
      </c>
      <c r="BD7" s="681"/>
      <c r="BE7" s="681"/>
      <c r="BF7" s="681"/>
      <c r="BG7" s="680" t="s">
        <v>31</v>
      </c>
      <c r="BH7" s="681"/>
      <c r="BI7" s="680" t="s">
        <v>32</v>
      </c>
      <c r="BJ7" s="681"/>
      <c r="BK7" s="681"/>
      <c r="BL7" s="681"/>
      <c r="BM7" s="680" t="s">
        <v>33</v>
      </c>
      <c r="BN7" s="681"/>
      <c r="BO7" s="680" t="s">
        <v>34</v>
      </c>
      <c r="BP7" s="681"/>
      <c r="BQ7" s="681"/>
      <c r="BR7" s="681"/>
      <c r="BS7" s="680" t="s">
        <v>35</v>
      </c>
      <c r="BT7" s="681"/>
      <c r="BU7" s="680" t="s">
        <v>36</v>
      </c>
      <c r="BV7" s="681"/>
      <c r="BW7" s="681"/>
      <c r="BX7" s="681"/>
      <c r="BY7" s="680" t="s">
        <v>37</v>
      </c>
      <c r="BZ7" s="681"/>
      <c r="CA7" s="680" t="s">
        <v>38</v>
      </c>
      <c r="CB7" s="681"/>
      <c r="CC7" s="681"/>
      <c r="CD7" s="681"/>
      <c r="CE7" s="680" t="s">
        <v>39</v>
      </c>
      <c r="CF7" s="681"/>
      <c r="CG7" s="680" t="s">
        <v>40</v>
      </c>
      <c r="CH7" s="681"/>
      <c r="CI7" s="681"/>
      <c r="CJ7" s="681"/>
      <c r="CK7" s="680" t="s">
        <v>41</v>
      </c>
      <c r="CL7" s="681"/>
      <c r="CM7" s="680" t="s">
        <v>42</v>
      </c>
      <c r="CN7" s="681"/>
      <c r="CO7" s="681"/>
      <c r="CP7" s="681"/>
      <c r="CQ7" s="680" t="s">
        <v>43</v>
      </c>
      <c r="CR7" s="681"/>
      <c r="CS7" s="680" t="s">
        <v>44</v>
      </c>
      <c r="CT7" s="681"/>
      <c r="CU7" s="681"/>
      <c r="CV7" s="681"/>
      <c r="CW7" s="680" t="s">
        <v>45</v>
      </c>
      <c r="CX7" s="681"/>
      <c r="CY7" s="680" t="s">
        <v>46</v>
      </c>
      <c r="CZ7" s="681"/>
      <c r="DA7" s="681"/>
      <c r="DB7" s="681"/>
      <c r="DC7" s="680" t="s">
        <v>47</v>
      </c>
      <c r="DD7" s="681"/>
      <c r="DE7" s="680" t="s">
        <v>48</v>
      </c>
      <c r="DF7" s="681"/>
      <c r="DG7" s="681"/>
      <c r="DH7" s="681"/>
    </row>
    <row r="8" spans="2:112" ht="39.950000000000003" customHeight="1">
      <c r="B8" s="839"/>
      <c r="C8" s="766"/>
      <c r="D8" s="766"/>
      <c r="E8" s="752" t="s">
        <v>49</v>
      </c>
      <c r="F8" s="752" t="s">
        <v>50</v>
      </c>
      <c r="G8" s="752" t="s">
        <v>51</v>
      </c>
      <c r="H8" s="752" t="s">
        <v>52</v>
      </c>
      <c r="I8" s="752" t="s">
        <v>53</v>
      </c>
      <c r="J8" s="766"/>
      <c r="K8" s="750" t="s">
        <v>54</v>
      </c>
      <c r="L8" s="748" t="s">
        <v>1870</v>
      </c>
      <c r="M8" s="750" t="s">
        <v>55</v>
      </c>
      <c r="N8" s="748" t="s">
        <v>1870</v>
      </c>
      <c r="O8" s="748" t="s">
        <v>56</v>
      </c>
      <c r="P8" s="749"/>
      <c r="Q8" s="750" t="s">
        <v>54</v>
      </c>
      <c r="R8" s="748" t="s">
        <v>1870</v>
      </c>
      <c r="S8" s="750" t="s">
        <v>55</v>
      </c>
      <c r="T8" s="748" t="s">
        <v>1870</v>
      </c>
      <c r="U8" s="748" t="s">
        <v>56</v>
      </c>
      <c r="V8" s="749"/>
      <c r="W8" s="750" t="s">
        <v>54</v>
      </c>
      <c r="X8" s="748" t="s">
        <v>1870</v>
      </c>
      <c r="Y8" s="750" t="s">
        <v>55</v>
      </c>
      <c r="Z8" s="748" t="s">
        <v>1870</v>
      </c>
      <c r="AA8" s="748" t="s">
        <v>56</v>
      </c>
      <c r="AB8" s="749"/>
      <c r="AC8" s="750" t="s">
        <v>54</v>
      </c>
      <c r="AD8" s="748" t="s">
        <v>1870</v>
      </c>
      <c r="AE8" s="750" t="s">
        <v>55</v>
      </c>
      <c r="AF8" s="748" t="s">
        <v>1870</v>
      </c>
      <c r="AG8" s="748" t="s">
        <v>56</v>
      </c>
      <c r="AH8" s="749"/>
      <c r="AI8" s="750" t="s">
        <v>54</v>
      </c>
      <c r="AJ8" s="748" t="s">
        <v>1870</v>
      </c>
      <c r="AK8" s="750" t="s">
        <v>55</v>
      </c>
      <c r="AL8" s="748" t="s">
        <v>1870</v>
      </c>
      <c r="AM8" s="748" t="s">
        <v>56</v>
      </c>
      <c r="AN8" s="749"/>
      <c r="AO8" s="750" t="s">
        <v>54</v>
      </c>
      <c r="AP8" s="748" t="s">
        <v>1870</v>
      </c>
      <c r="AQ8" s="750" t="s">
        <v>55</v>
      </c>
      <c r="AR8" s="748" t="s">
        <v>1870</v>
      </c>
      <c r="AS8" s="748" t="s">
        <v>56</v>
      </c>
      <c r="AT8" s="749"/>
      <c r="AU8" s="750" t="s">
        <v>54</v>
      </c>
      <c r="AV8" s="748" t="s">
        <v>1870</v>
      </c>
      <c r="AW8" s="750" t="s">
        <v>55</v>
      </c>
      <c r="AX8" s="748" t="s">
        <v>1870</v>
      </c>
      <c r="AY8" s="748" t="s">
        <v>56</v>
      </c>
      <c r="AZ8" s="749"/>
      <c r="BA8" s="750" t="s">
        <v>54</v>
      </c>
      <c r="BB8" s="748" t="s">
        <v>1870</v>
      </c>
      <c r="BC8" s="750" t="s">
        <v>55</v>
      </c>
      <c r="BD8" s="748" t="s">
        <v>1870</v>
      </c>
      <c r="BE8" s="748" t="s">
        <v>56</v>
      </c>
      <c r="BF8" s="749"/>
      <c r="BG8" s="750" t="s">
        <v>54</v>
      </c>
      <c r="BH8" s="748" t="s">
        <v>1870</v>
      </c>
      <c r="BI8" s="750" t="s">
        <v>55</v>
      </c>
      <c r="BJ8" s="748" t="s">
        <v>1870</v>
      </c>
      <c r="BK8" s="748" t="s">
        <v>56</v>
      </c>
      <c r="BL8" s="749"/>
      <c r="BM8" s="750" t="s">
        <v>54</v>
      </c>
      <c r="BN8" s="748" t="s">
        <v>1870</v>
      </c>
      <c r="BO8" s="750" t="s">
        <v>55</v>
      </c>
      <c r="BP8" s="748" t="s">
        <v>1870</v>
      </c>
      <c r="BQ8" s="748" t="s">
        <v>56</v>
      </c>
      <c r="BR8" s="749"/>
      <c r="BS8" s="750" t="s">
        <v>54</v>
      </c>
      <c r="BT8" s="748" t="s">
        <v>1870</v>
      </c>
      <c r="BU8" s="750" t="s">
        <v>55</v>
      </c>
      <c r="BV8" s="748" t="s">
        <v>1870</v>
      </c>
      <c r="BW8" s="748" t="s">
        <v>56</v>
      </c>
      <c r="BX8" s="749"/>
      <c r="BY8" s="750" t="s">
        <v>54</v>
      </c>
      <c r="BZ8" s="748" t="s">
        <v>1870</v>
      </c>
      <c r="CA8" s="750" t="s">
        <v>55</v>
      </c>
      <c r="CB8" s="748" t="s">
        <v>1870</v>
      </c>
      <c r="CC8" s="748" t="s">
        <v>56</v>
      </c>
      <c r="CD8" s="749"/>
      <c r="CE8" s="750" t="s">
        <v>54</v>
      </c>
      <c r="CF8" s="748" t="s">
        <v>1870</v>
      </c>
      <c r="CG8" s="750" t="s">
        <v>55</v>
      </c>
      <c r="CH8" s="748" t="s">
        <v>1870</v>
      </c>
      <c r="CI8" s="748" t="s">
        <v>56</v>
      </c>
      <c r="CJ8" s="749"/>
      <c r="CK8" s="750" t="s">
        <v>54</v>
      </c>
      <c r="CL8" s="748" t="s">
        <v>1870</v>
      </c>
      <c r="CM8" s="750" t="s">
        <v>55</v>
      </c>
      <c r="CN8" s="748" t="s">
        <v>1870</v>
      </c>
      <c r="CO8" s="748" t="s">
        <v>56</v>
      </c>
      <c r="CP8" s="749"/>
      <c r="CQ8" s="750" t="s">
        <v>54</v>
      </c>
      <c r="CR8" s="748" t="s">
        <v>1870</v>
      </c>
      <c r="CS8" s="750" t="s">
        <v>55</v>
      </c>
      <c r="CT8" s="748" t="s">
        <v>1870</v>
      </c>
      <c r="CU8" s="748" t="s">
        <v>56</v>
      </c>
      <c r="CV8" s="749"/>
      <c r="CW8" s="750" t="s">
        <v>54</v>
      </c>
      <c r="CX8" s="748" t="s">
        <v>1870</v>
      </c>
      <c r="CY8" s="750" t="s">
        <v>55</v>
      </c>
      <c r="CZ8" s="748" t="s">
        <v>1870</v>
      </c>
      <c r="DA8" s="748" t="s">
        <v>56</v>
      </c>
      <c r="DB8" s="749"/>
      <c r="DC8" s="750" t="s">
        <v>54</v>
      </c>
      <c r="DD8" s="748" t="s">
        <v>1870</v>
      </c>
      <c r="DE8" s="750" t="s">
        <v>55</v>
      </c>
      <c r="DF8" s="748" t="s">
        <v>1870</v>
      </c>
      <c r="DG8" s="748" t="s">
        <v>56</v>
      </c>
      <c r="DH8" s="749"/>
    </row>
    <row r="9" spans="2:112" ht="20.100000000000001" customHeight="1">
      <c r="B9" s="839"/>
      <c r="C9" s="751"/>
      <c r="D9" s="751"/>
      <c r="E9" s="753"/>
      <c r="F9" s="753"/>
      <c r="G9" s="753"/>
      <c r="H9" s="753"/>
      <c r="I9" s="753"/>
      <c r="J9" s="751"/>
      <c r="K9" s="751"/>
      <c r="L9" s="751"/>
      <c r="M9" s="751"/>
      <c r="N9" s="751"/>
      <c r="O9" s="682" t="s">
        <v>57</v>
      </c>
      <c r="P9" s="682" t="s">
        <v>58</v>
      </c>
      <c r="Q9" s="751"/>
      <c r="R9" s="751"/>
      <c r="S9" s="751"/>
      <c r="T9" s="751"/>
      <c r="U9" s="682" t="s">
        <v>57</v>
      </c>
      <c r="V9" s="682" t="s">
        <v>58</v>
      </c>
      <c r="W9" s="751"/>
      <c r="X9" s="751"/>
      <c r="Y9" s="751"/>
      <c r="Z9" s="751"/>
      <c r="AA9" s="682" t="s">
        <v>57</v>
      </c>
      <c r="AB9" s="682" t="s">
        <v>58</v>
      </c>
      <c r="AC9" s="751"/>
      <c r="AD9" s="751"/>
      <c r="AE9" s="751"/>
      <c r="AF9" s="751"/>
      <c r="AG9" s="682" t="s">
        <v>57</v>
      </c>
      <c r="AH9" s="682" t="s">
        <v>58</v>
      </c>
      <c r="AI9" s="751"/>
      <c r="AJ9" s="751"/>
      <c r="AK9" s="751"/>
      <c r="AL9" s="751"/>
      <c r="AM9" s="682" t="s">
        <v>57</v>
      </c>
      <c r="AN9" s="682" t="s">
        <v>58</v>
      </c>
      <c r="AO9" s="751"/>
      <c r="AP9" s="751"/>
      <c r="AQ9" s="751"/>
      <c r="AR9" s="751"/>
      <c r="AS9" s="682" t="s">
        <v>57</v>
      </c>
      <c r="AT9" s="682" t="s">
        <v>58</v>
      </c>
      <c r="AU9" s="751"/>
      <c r="AV9" s="751"/>
      <c r="AW9" s="751"/>
      <c r="AX9" s="751"/>
      <c r="AY9" s="682" t="s">
        <v>57</v>
      </c>
      <c r="AZ9" s="682" t="s">
        <v>58</v>
      </c>
      <c r="BA9" s="751"/>
      <c r="BB9" s="751"/>
      <c r="BC9" s="751"/>
      <c r="BD9" s="751"/>
      <c r="BE9" s="682" t="s">
        <v>57</v>
      </c>
      <c r="BF9" s="682" t="s">
        <v>58</v>
      </c>
      <c r="BG9" s="751"/>
      <c r="BH9" s="751"/>
      <c r="BI9" s="751"/>
      <c r="BJ9" s="751"/>
      <c r="BK9" s="682" t="s">
        <v>57</v>
      </c>
      <c r="BL9" s="682" t="s">
        <v>58</v>
      </c>
      <c r="BM9" s="751"/>
      <c r="BN9" s="751"/>
      <c r="BO9" s="751"/>
      <c r="BP9" s="751"/>
      <c r="BQ9" s="682" t="s">
        <v>57</v>
      </c>
      <c r="BR9" s="682" t="s">
        <v>58</v>
      </c>
      <c r="BS9" s="751"/>
      <c r="BT9" s="751"/>
      <c r="BU9" s="751"/>
      <c r="BV9" s="751"/>
      <c r="BW9" s="682" t="s">
        <v>57</v>
      </c>
      <c r="BX9" s="682" t="s">
        <v>58</v>
      </c>
      <c r="BY9" s="751"/>
      <c r="BZ9" s="751"/>
      <c r="CA9" s="751"/>
      <c r="CB9" s="751"/>
      <c r="CC9" s="682" t="s">
        <v>57</v>
      </c>
      <c r="CD9" s="682" t="s">
        <v>58</v>
      </c>
      <c r="CE9" s="751"/>
      <c r="CF9" s="751"/>
      <c r="CG9" s="751"/>
      <c r="CH9" s="751"/>
      <c r="CI9" s="682" t="s">
        <v>57</v>
      </c>
      <c r="CJ9" s="682" t="s">
        <v>58</v>
      </c>
      <c r="CK9" s="751"/>
      <c r="CL9" s="751"/>
      <c r="CM9" s="751"/>
      <c r="CN9" s="751"/>
      <c r="CO9" s="682" t="s">
        <v>57</v>
      </c>
      <c r="CP9" s="682" t="s">
        <v>58</v>
      </c>
      <c r="CQ9" s="751"/>
      <c r="CR9" s="751"/>
      <c r="CS9" s="751"/>
      <c r="CT9" s="751"/>
      <c r="CU9" s="682" t="s">
        <v>57</v>
      </c>
      <c r="CV9" s="682" t="s">
        <v>58</v>
      </c>
      <c r="CW9" s="751"/>
      <c r="CX9" s="751"/>
      <c r="CY9" s="751"/>
      <c r="CZ9" s="751"/>
      <c r="DA9" s="682" t="s">
        <v>57</v>
      </c>
      <c r="DB9" s="682" t="s">
        <v>58</v>
      </c>
      <c r="DC9" s="751"/>
      <c r="DD9" s="751"/>
      <c r="DE9" s="751"/>
      <c r="DF9" s="751"/>
      <c r="DG9" s="682" t="s">
        <v>57</v>
      </c>
      <c r="DH9" s="682" t="s">
        <v>58</v>
      </c>
    </row>
    <row r="10" spans="2:112" ht="20.100000000000001" hidden="1" customHeight="1">
      <c r="B10" s="607"/>
      <c r="C10" s="643"/>
      <c r="D10" s="654"/>
      <c r="E10" s="391"/>
      <c r="F10" s="391"/>
      <c r="G10" s="391"/>
      <c r="H10" s="391"/>
      <c r="I10" s="391"/>
      <c r="J10" s="654"/>
      <c r="K10" s="683" t="s">
        <v>59</v>
      </c>
      <c r="L10" s="683"/>
      <c r="M10" s="683" t="s">
        <v>60</v>
      </c>
      <c r="N10" s="683"/>
      <c r="O10" s="683"/>
      <c r="P10" s="683"/>
      <c r="Q10" s="683" t="s">
        <v>61</v>
      </c>
      <c r="R10" s="683"/>
      <c r="S10" s="683" t="s">
        <v>62</v>
      </c>
      <c r="T10" s="683"/>
      <c r="U10" s="683"/>
      <c r="V10" s="683"/>
      <c r="W10" s="683" t="s">
        <v>63</v>
      </c>
      <c r="X10" s="683"/>
      <c r="Y10" s="683" t="s">
        <v>64</v>
      </c>
      <c r="Z10" s="683"/>
      <c r="AA10" s="683"/>
      <c r="AB10" s="683"/>
      <c r="AC10" s="683" t="s">
        <v>65</v>
      </c>
      <c r="AD10" s="683"/>
      <c r="AE10" s="683" t="s">
        <v>66</v>
      </c>
      <c r="AF10" s="683"/>
      <c r="AG10" s="683"/>
      <c r="AH10" s="683"/>
      <c r="AI10" s="683" t="s">
        <v>67</v>
      </c>
      <c r="AJ10" s="683"/>
      <c r="AK10" s="683" t="s">
        <v>68</v>
      </c>
      <c r="AL10" s="683"/>
      <c r="AM10" s="683"/>
      <c r="AN10" s="683"/>
      <c r="AO10" s="683" t="s">
        <v>69</v>
      </c>
      <c r="AP10" s="683"/>
      <c r="AQ10" s="683" t="s">
        <v>70</v>
      </c>
      <c r="AR10" s="683"/>
      <c r="AS10" s="683"/>
      <c r="AT10" s="683"/>
      <c r="AU10" s="683" t="s">
        <v>71</v>
      </c>
      <c r="AV10" s="683"/>
      <c r="AW10" s="683" t="s">
        <v>72</v>
      </c>
      <c r="AX10" s="683"/>
      <c r="AY10" s="683"/>
      <c r="AZ10" s="683"/>
      <c r="BA10" s="683" t="s">
        <v>73</v>
      </c>
      <c r="BB10" s="683"/>
      <c r="BC10" s="683" t="s">
        <v>74</v>
      </c>
      <c r="BD10" s="683"/>
      <c r="BE10" s="683"/>
      <c r="BF10" s="683"/>
      <c r="BG10" s="683" t="s">
        <v>75</v>
      </c>
      <c r="BH10" s="683"/>
      <c r="BI10" s="683" t="s">
        <v>76</v>
      </c>
      <c r="BJ10" s="683"/>
      <c r="BK10" s="683"/>
      <c r="BL10" s="683"/>
      <c r="BM10" s="683" t="s">
        <v>77</v>
      </c>
      <c r="BN10" s="683"/>
      <c r="BO10" s="683" t="s">
        <v>78</v>
      </c>
      <c r="BP10" s="683"/>
      <c r="BQ10" s="683"/>
      <c r="BR10" s="683"/>
      <c r="BS10" s="683" t="s">
        <v>79</v>
      </c>
      <c r="BT10" s="683"/>
      <c r="BU10" s="683" t="s">
        <v>80</v>
      </c>
      <c r="BV10" s="683"/>
      <c r="BW10" s="683"/>
      <c r="BX10" s="683"/>
      <c r="BY10" s="683" t="s">
        <v>81</v>
      </c>
      <c r="BZ10" s="683"/>
      <c r="CA10" s="683" t="s">
        <v>82</v>
      </c>
      <c r="CB10" s="683"/>
      <c r="CC10" s="683"/>
      <c r="CD10" s="683"/>
      <c r="CE10" s="683" t="s">
        <v>83</v>
      </c>
      <c r="CF10" s="683"/>
      <c r="CG10" s="683" t="s">
        <v>84</v>
      </c>
      <c r="CH10" s="683"/>
      <c r="CI10" s="683"/>
      <c r="CJ10" s="683"/>
      <c r="CK10" s="683" t="s">
        <v>85</v>
      </c>
      <c r="CL10" s="683"/>
      <c r="CM10" s="683" t="s">
        <v>86</v>
      </c>
      <c r="CN10" s="683"/>
      <c r="CO10" s="683"/>
      <c r="CP10" s="683"/>
      <c r="CQ10" s="683" t="s">
        <v>87</v>
      </c>
      <c r="CR10" s="683"/>
      <c r="CS10" s="683" t="s">
        <v>88</v>
      </c>
      <c r="CT10" s="683"/>
      <c r="CU10" s="683"/>
      <c r="CV10" s="683"/>
      <c r="CW10" s="683" t="s">
        <v>89</v>
      </c>
      <c r="CX10" s="683"/>
      <c r="CY10" s="683" t="s">
        <v>90</v>
      </c>
      <c r="CZ10" s="683"/>
      <c r="DA10" s="683"/>
      <c r="DB10" s="683"/>
      <c r="DC10" s="683" t="s">
        <v>91</v>
      </c>
      <c r="DD10" s="683"/>
      <c r="DE10" s="683" t="s">
        <v>92</v>
      </c>
      <c r="DF10" s="683"/>
      <c r="DG10" s="683"/>
      <c r="DH10" s="683"/>
    </row>
    <row r="11" spans="2:112" ht="65.25" customHeight="1">
      <c r="B11" s="607"/>
      <c r="C11" s="87">
        <v>1</v>
      </c>
      <c r="D11" s="613" t="s">
        <v>1625</v>
      </c>
      <c r="E11" s="528" t="s">
        <v>2832</v>
      </c>
      <c r="F11" s="528"/>
      <c r="G11" s="529"/>
      <c r="H11" s="530" t="s">
        <v>2833</v>
      </c>
      <c r="I11" s="530"/>
      <c r="J11" s="654" t="s">
        <v>883</v>
      </c>
      <c r="K11" s="687">
        <f t="shared" ref="K11:K48" si="0">Q11+AO11+BM11+CK11</f>
        <v>13423.400000000001</v>
      </c>
      <c r="L11" s="681"/>
      <c r="M11" s="687">
        <f t="shared" ref="M11:M48" si="1">S11+AQ11+BO11+CM11</f>
        <v>0</v>
      </c>
      <c r="N11" s="681"/>
      <c r="O11" s="687">
        <f t="shared" ref="O11:O48" si="2">IFERROR(M11-K11,"-")</f>
        <v>-13423.400000000001</v>
      </c>
      <c r="P11" s="688">
        <f t="shared" ref="P11:P48" si="3">IFERROR(M11/K11,"-")</f>
        <v>0</v>
      </c>
      <c r="Q11" s="687">
        <f t="shared" ref="Q11:Q48" si="4">W11+AC11+AI11</f>
        <v>3559.9999999999995</v>
      </c>
      <c r="R11" s="681"/>
      <c r="S11" s="687">
        <f t="shared" ref="S11:S48" si="5">Y11+AE11+AK11</f>
        <v>0</v>
      </c>
      <c r="T11" s="681"/>
      <c r="U11" s="687">
        <f t="shared" ref="U11:U48" si="6">IFERROR(S11-Q11,"-")</f>
        <v>-3559.9999999999995</v>
      </c>
      <c r="V11" s="688">
        <f t="shared" ref="V11:V48" si="7">IFERROR(S11/Q11,"-")</f>
        <v>0</v>
      </c>
      <c r="W11" s="687">
        <f>W12+W41</f>
        <v>1233.8999999999996</v>
      </c>
      <c r="X11" s="681"/>
      <c r="Y11" s="687">
        <f>Y12+Y41</f>
        <v>0</v>
      </c>
      <c r="Z11" s="681"/>
      <c r="AA11" s="687">
        <f t="shared" ref="AA11:AA48" si="8">IFERROR(Y11-W11,"-")</f>
        <v>-1233.8999999999996</v>
      </c>
      <c r="AB11" s="688">
        <f t="shared" ref="AB11:AB48" si="9">IFERROR(Y11/W11,"-")</f>
        <v>0</v>
      </c>
      <c r="AC11" s="687">
        <f>AC12+AC41</f>
        <v>1106.5999999999999</v>
      </c>
      <c r="AD11" s="681"/>
      <c r="AE11" s="687">
        <f>AE12+AE41</f>
        <v>0</v>
      </c>
      <c r="AF11" s="681"/>
      <c r="AG11" s="687">
        <f t="shared" ref="AG11:AG48" si="10">IFERROR(AE11-AC11,"-")</f>
        <v>-1106.5999999999999</v>
      </c>
      <c r="AH11" s="688">
        <f t="shared" ref="AH11:AH48" si="11">IFERROR(AE11/AC11,"-")</f>
        <v>0</v>
      </c>
      <c r="AI11" s="687">
        <f>AI12+AI41</f>
        <v>1219.5</v>
      </c>
      <c r="AJ11" s="681"/>
      <c r="AK11" s="687">
        <f>AK12+AK41</f>
        <v>0</v>
      </c>
      <c r="AL11" s="681"/>
      <c r="AM11" s="687">
        <f t="shared" ref="AM11:AM48" si="12">IFERROR(AK11-AI11,"-")</f>
        <v>-1219.5</v>
      </c>
      <c r="AN11" s="688">
        <f t="shared" ref="AN11:AN48" si="13">IFERROR(AK11/AI11,"-")</f>
        <v>0</v>
      </c>
      <c r="AO11" s="687">
        <f t="shared" ref="AO11:AO48" si="14">AU11+BA11+BG11</f>
        <v>3444.5</v>
      </c>
      <c r="AP11" s="681"/>
      <c r="AQ11" s="687">
        <f t="shared" ref="AQ11:AQ48" si="15">AW11+BC11+BI11</f>
        <v>0</v>
      </c>
      <c r="AR11" s="681"/>
      <c r="AS11" s="687">
        <f t="shared" ref="AS11:AS48" si="16">IFERROR(AQ11-AO11,"-")</f>
        <v>-3444.5</v>
      </c>
      <c r="AT11" s="688">
        <f t="shared" ref="AT11:AT48" si="17">IFERROR(AQ11/AO11,"-")</f>
        <v>0</v>
      </c>
      <c r="AU11" s="687">
        <f>AU12+AU41</f>
        <v>1171.2</v>
      </c>
      <c r="AV11" s="681"/>
      <c r="AW11" s="687">
        <f>AW12+AW41</f>
        <v>0</v>
      </c>
      <c r="AX11" s="681"/>
      <c r="AY11" s="687">
        <f t="shared" ref="AY11:AY48" si="18">IFERROR(AW11-AU11,"-")</f>
        <v>-1171.2</v>
      </c>
      <c r="AZ11" s="688">
        <f t="shared" ref="AZ11:AZ48" si="19">IFERROR(AW11/AU11,"-")</f>
        <v>0</v>
      </c>
      <c r="BA11" s="687">
        <f>BA12+BA41</f>
        <v>1191.3999999999999</v>
      </c>
      <c r="BB11" s="681"/>
      <c r="BC11" s="687">
        <f>BC12+BC41</f>
        <v>0</v>
      </c>
      <c r="BD11" s="681"/>
      <c r="BE11" s="687">
        <f t="shared" ref="BE11:BE48" si="20">IFERROR(BC11-BA11,"-")</f>
        <v>-1191.3999999999999</v>
      </c>
      <c r="BF11" s="688">
        <f t="shared" ref="BF11:BF48" si="21">IFERROR(BC11/BA11,"-")</f>
        <v>0</v>
      </c>
      <c r="BG11" s="687">
        <f>BG12+BG41</f>
        <v>1081.9000000000001</v>
      </c>
      <c r="BH11" s="681"/>
      <c r="BI11" s="687">
        <f>BI12+BI41</f>
        <v>0</v>
      </c>
      <c r="BJ11" s="681"/>
      <c r="BK11" s="687">
        <f t="shared" ref="BK11:BK48" si="22">IFERROR(BI11-BG11,"-")</f>
        <v>-1081.9000000000001</v>
      </c>
      <c r="BL11" s="688">
        <f t="shared" ref="BL11:BL48" si="23">IFERROR(BI11/BG11,"-")</f>
        <v>0</v>
      </c>
      <c r="BM11" s="687">
        <f t="shared" ref="BM11:BM48" si="24">BS11+BY11+CE11</f>
        <v>2947.7</v>
      </c>
      <c r="BN11" s="681"/>
      <c r="BO11" s="687">
        <f t="shared" ref="BO11:BO48" si="25">BU11+CA11+CG11</f>
        <v>0</v>
      </c>
      <c r="BP11" s="681"/>
      <c r="BQ11" s="687">
        <f t="shared" ref="BQ11:BQ48" si="26">IFERROR(BO11-BM11,"-")</f>
        <v>-2947.7</v>
      </c>
      <c r="BR11" s="688">
        <f t="shared" ref="BR11:BR48" si="27">IFERROR(BO11/BM11,"-")</f>
        <v>0</v>
      </c>
      <c r="BS11" s="687">
        <f>BS12+BS41</f>
        <v>876.9</v>
      </c>
      <c r="BT11" s="681"/>
      <c r="BU11" s="687">
        <f>BU12+BU41</f>
        <v>0</v>
      </c>
      <c r="BV11" s="681"/>
      <c r="BW11" s="687">
        <f t="shared" ref="BW11:BW48" si="28">IFERROR(BU11-BS11,"-")</f>
        <v>-876.9</v>
      </c>
      <c r="BX11" s="688">
        <f t="shared" ref="BX11:BX48" si="29">IFERROR(BU11/BS11,"-")</f>
        <v>0</v>
      </c>
      <c r="BY11" s="687">
        <f>BY12+BY41</f>
        <v>1026.9999999999998</v>
      </c>
      <c r="BZ11" s="681"/>
      <c r="CA11" s="687">
        <f>CA12+CA41</f>
        <v>0</v>
      </c>
      <c r="CB11" s="681"/>
      <c r="CC11" s="687">
        <f t="shared" ref="CC11:CC48" si="30">IFERROR(CA11-BY11,"-")</f>
        <v>-1026.9999999999998</v>
      </c>
      <c r="CD11" s="688">
        <f t="shared" ref="CD11:CD48" si="31">IFERROR(CA11/BY11,"-")</f>
        <v>0</v>
      </c>
      <c r="CE11" s="687">
        <f>CE12+CE41</f>
        <v>1043.8000000000002</v>
      </c>
      <c r="CF11" s="681"/>
      <c r="CG11" s="687">
        <f>CG12+CG41</f>
        <v>0</v>
      </c>
      <c r="CH11" s="681"/>
      <c r="CI11" s="687">
        <f t="shared" ref="CI11:CI48" si="32">IFERROR(CG11-CE11,"-")</f>
        <v>-1043.8000000000002</v>
      </c>
      <c r="CJ11" s="688">
        <f t="shared" ref="CJ11:CJ48" si="33">IFERROR(CG11/CE11,"-")</f>
        <v>0</v>
      </c>
      <c r="CK11" s="687">
        <f t="shared" ref="CK11:CK48" si="34">CQ11+CW11+DC11</f>
        <v>3471.2000000000003</v>
      </c>
      <c r="CL11" s="681"/>
      <c r="CM11" s="687">
        <f t="shared" ref="CM11:CM48" si="35">CS11+CY11+DE11</f>
        <v>0</v>
      </c>
      <c r="CN11" s="681"/>
      <c r="CO11" s="687">
        <f t="shared" ref="CO11:CO48" si="36">IFERROR(CM11-CK11,"-")</f>
        <v>-3471.2000000000003</v>
      </c>
      <c r="CP11" s="688">
        <f t="shared" ref="CP11:CP48" si="37">IFERROR(CM11/CK11,"-")</f>
        <v>0</v>
      </c>
      <c r="CQ11" s="687">
        <f>CQ12+CQ41</f>
        <v>1167.3000000000002</v>
      </c>
      <c r="CR11" s="681"/>
      <c r="CS11" s="687">
        <f>CS12+CS41</f>
        <v>0</v>
      </c>
      <c r="CT11" s="681"/>
      <c r="CU11" s="687">
        <f t="shared" ref="CU11:CU48" si="38">IFERROR(CS11-CQ11,"-")</f>
        <v>-1167.3000000000002</v>
      </c>
      <c r="CV11" s="688">
        <f t="shared" ref="CV11:CV48" si="39">IFERROR(CS11/CQ11,"-")</f>
        <v>0</v>
      </c>
      <c r="CW11" s="687">
        <f>CW12+CW41</f>
        <v>1131.0999999999999</v>
      </c>
      <c r="CX11" s="681"/>
      <c r="CY11" s="687">
        <f>CY12+CY41</f>
        <v>0</v>
      </c>
      <c r="CZ11" s="681"/>
      <c r="DA11" s="687">
        <f t="shared" ref="DA11:DA48" si="40">IFERROR(CY11-CW11,"-")</f>
        <v>-1131.0999999999999</v>
      </c>
      <c r="DB11" s="688">
        <f t="shared" ref="DB11:DB48" si="41">IFERROR(CY11/CW11,"-")</f>
        <v>0</v>
      </c>
      <c r="DC11" s="687">
        <f>DC12+DC41</f>
        <v>1172.8000000000002</v>
      </c>
      <c r="DD11" s="681"/>
      <c r="DE11" s="687">
        <f>DE12+DE41</f>
        <v>0</v>
      </c>
      <c r="DF11" s="681"/>
      <c r="DG11" s="687">
        <f t="shared" ref="DG11:DG48" si="42">IFERROR(DE11-DC11,"-")</f>
        <v>-1172.8000000000002</v>
      </c>
      <c r="DH11" s="688">
        <f t="shared" ref="DH11:DH48" si="43">IFERROR(DE11/DC11,"-")</f>
        <v>0</v>
      </c>
    </row>
    <row r="12" spans="2:112" ht="37.5" customHeight="1">
      <c r="B12" s="88" t="s">
        <v>1945</v>
      </c>
      <c r="C12" s="337" t="s">
        <v>112</v>
      </c>
      <c r="D12" s="601" t="s">
        <v>1627</v>
      </c>
      <c r="E12" s="528" t="s">
        <v>2834</v>
      </c>
      <c r="F12" s="528"/>
      <c r="G12" s="529"/>
      <c r="H12" s="530" t="s">
        <v>2835</v>
      </c>
      <c r="I12" s="530"/>
      <c r="J12" s="647" t="s">
        <v>883</v>
      </c>
      <c r="K12" s="687">
        <f t="shared" si="0"/>
        <v>13384.399999999998</v>
      </c>
      <c r="L12" s="681"/>
      <c r="M12" s="687">
        <f t="shared" si="1"/>
        <v>0</v>
      </c>
      <c r="N12" s="681"/>
      <c r="O12" s="687">
        <f t="shared" si="2"/>
        <v>-13384.399999999998</v>
      </c>
      <c r="P12" s="688">
        <f t="shared" si="3"/>
        <v>0</v>
      </c>
      <c r="Q12" s="687">
        <f t="shared" si="4"/>
        <v>3548.9999999999991</v>
      </c>
      <c r="R12" s="681"/>
      <c r="S12" s="687">
        <f t="shared" si="5"/>
        <v>0</v>
      </c>
      <c r="T12" s="681"/>
      <c r="U12" s="687">
        <f t="shared" si="6"/>
        <v>-3548.9999999999991</v>
      </c>
      <c r="V12" s="688">
        <f t="shared" si="7"/>
        <v>0</v>
      </c>
      <c r="W12" s="687">
        <f>W13+W40</f>
        <v>1230.0999999999997</v>
      </c>
      <c r="X12" s="681"/>
      <c r="Y12" s="687">
        <f>Y13+Y40</f>
        <v>0</v>
      </c>
      <c r="Z12" s="681"/>
      <c r="AA12" s="687">
        <f t="shared" si="8"/>
        <v>-1230.0999999999997</v>
      </c>
      <c r="AB12" s="688">
        <f t="shared" si="9"/>
        <v>0</v>
      </c>
      <c r="AC12" s="687">
        <f>AC13+AC40</f>
        <v>1103.1999999999998</v>
      </c>
      <c r="AD12" s="681"/>
      <c r="AE12" s="687">
        <f>AE13+AE40</f>
        <v>0</v>
      </c>
      <c r="AF12" s="681"/>
      <c r="AG12" s="687">
        <f t="shared" si="10"/>
        <v>-1103.1999999999998</v>
      </c>
      <c r="AH12" s="688">
        <f t="shared" si="11"/>
        <v>0</v>
      </c>
      <c r="AI12" s="687">
        <f>AI13+AI40</f>
        <v>1215.7</v>
      </c>
      <c r="AJ12" s="681"/>
      <c r="AK12" s="687">
        <f>AK13+AK40</f>
        <v>0</v>
      </c>
      <c r="AL12" s="681"/>
      <c r="AM12" s="687">
        <f t="shared" si="12"/>
        <v>-1215.7</v>
      </c>
      <c r="AN12" s="688">
        <f t="shared" si="13"/>
        <v>0</v>
      </c>
      <c r="AO12" s="687">
        <f t="shared" si="14"/>
        <v>3437.2</v>
      </c>
      <c r="AP12" s="681"/>
      <c r="AQ12" s="687">
        <f t="shared" si="15"/>
        <v>0</v>
      </c>
      <c r="AR12" s="681"/>
      <c r="AS12" s="687">
        <f t="shared" si="16"/>
        <v>-3437.2</v>
      </c>
      <c r="AT12" s="688">
        <f t="shared" si="17"/>
        <v>0</v>
      </c>
      <c r="AU12" s="687">
        <f>AU13+AU40</f>
        <v>1168.8</v>
      </c>
      <c r="AV12" s="681"/>
      <c r="AW12" s="687">
        <f>AW13+AW40</f>
        <v>0</v>
      </c>
      <c r="AX12" s="681"/>
      <c r="AY12" s="687">
        <f t="shared" si="18"/>
        <v>-1168.8</v>
      </c>
      <c r="AZ12" s="688">
        <f t="shared" si="19"/>
        <v>0</v>
      </c>
      <c r="BA12" s="687">
        <f>BA13+BA40</f>
        <v>1188.8999999999999</v>
      </c>
      <c r="BB12" s="681"/>
      <c r="BC12" s="687">
        <f>BC13+BC40</f>
        <v>0</v>
      </c>
      <c r="BD12" s="681"/>
      <c r="BE12" s="687">
        <f t="shared" si="20"/>
        <v>-1188.8999999999999</v>
      </c>
      <c r="BF12" s="688">
        <f t="shared" si="21"/>
        <v>0</v>
      </c>
      <c r="BG12" s="687">
        <f>BG13+BG40</f>
        <v>1079.5</v>
      </c>
      <c r="BH12" s="681"/>
      <c r="BI12" s="687">
        <f>BI13+BI40</f>
        <v>0</v>
      </c>
      <c r="BJ12" s="681"/>
      <c r="BK12" s="687">
        <f t="shared" si="22"/>
        <v>-1079.5</v>
      </c>
      <c r="BL12" s="688">
        <f t="shared" si="23"/>
        <v>0</v>
      </c>
      <c r="BM12" s="687">
        <f t="shared" si="24"/>
        <v>2937.2</v>
      </c>
      <c r="BN12" s="681"/>
      <c r="BO12" s="687">
        <f t="shared" si="25"/>
        <v>0</v>
      </c>
      <c r="BP12" s="681"/>
      <c r="BQ12" s="687">
        <f t="shared" si="26"/>
        <v>-2937.2</v>
      </c>
      <c r="BR12" s="688">
        <f t="shared" si="27"/>
        <v>0</v>
      </c>
      <c r="BS12" s="687">
        <f>BS13+BS40</f>
        <v>873.6</v>
      </c>
      <c r="BT12" s="681"/>
      <c r="BU12" s="687">
        <f>BU13+BU40</f>
        <v>0</v>
      </c>
      <c r="BV12" s="681"/>
      <c r="BW12" s="687">
        <f t="shared" si="28"/>
        <v>-873.6</v>
      </c>
      <c r="BX12" s="688">
        <f t="shared" si="29"/>
        <v>0</v>
      </c>
      <c r="BY12" s="687">
        <f>BY13+BY40</f>
        <v>1023.6999999999998</v>
      </c>
      <c r="BZ12" s="681"/>
      <c r="CA12" s="687">
        <f>CA13+CA40</f>
        <v>0</v>
      </c>
      <c r="CB12" s="681"/>
      <c r="CC12" s="687">
        <f t="shared" si="30"/>
        <v>-1023.6999999999998</v>
      </c>
      <c r="CD12" s="688">
        <f t="shared" si="31"/>
        <v>0</v>
      </c>
      <c r="CE12" s="687">
        <f>CE13+CE40</f>
        <v>1039.9000000000001</v>
      </c>
      <c r="CF12" s="681"/>
      <c r="CG12" s="687">
        <f>CG13+CG40</f>
        <v>0</v>
      </c>
      <c r="CH12" s="681"/>
      <c r="CI12" s="687">
        <f t="shared" si="32"/>
        <v>-1039.9000000000001</v>
      </c>
      <c r="CJ12" s="688">
        <f t="shared" si="33"/>
        <v>0</v>
      </c>
      <c r="CK12" s="687">
        <f t="shared" si="34"/>
        <v>3461</v>
      </c>
      <c r="CL12" s="681"/>
      <c r="CM12" s="687">
        <f t="shared" si="35"/>
        <v>0</v>
      </c>
      <c r="CN12" s="681"/>
      <c r="CO12" s="687">
        <f t="shared" si="36"/>
        <v>-3461</v>
      </c>
      <c r="CP12" s="688">
        <f t="shared" si="37"/>
        <v>0</v>
      </c>
      <c r="CQ12" s="687">
        <f>CQ13+CQ40</f>
        <v>1163.9000000000001</v>
      </c>
      <c r="CR12" s="681"/>
      <c r="CS12" s="687">
        <f>CS13+CS40</f>
        <v>0</v>
      </c>
      <c r="CT12" s="681"/>
      <c r="CU12" s="687">
        <f t="shared" si="38"/>
        <v>-1163.9000000000001</v>
      </c>
      <c r="CV12" s="688">
        <f t="shared" si="39"/>
        <v>0</v>
      </c>
      <c r="CW12" s="687">
        <f>CW13+CW40</f>
        <v>1127.6999999999998</v>
      </c>
      <c r="CX12" s="681"/>
      <c r="CY12" s="687">
        <f>CY13+CY40</f>
        <v>0</v>
      </c>
      <c r="CZ12" s="681"/>
      <c r="DA12" s="687">
        <f t="shared" si="40"/>
        <v>-1127.6999999999998</v>
      </c>
      <c r="DB12" s="688">
        <f t="shared" si="41"/>
        <v>0</v>
      </c>
      <c r="DC12" s="687">
        <f>DC13+DC40</f>
        <v>1169.4000000000001</v>
      </c>
      <c r="DD12" s="681"/>
      <c r="DE12" s="687">
        <f>DE13+DE40</f>
        <v>0</v>
      </c>
      <c r="DF12" s="681"/>
      <c r="DG12" s="687">
        <f t="shared" si="42"/>
        <v>-1169.4000000000001</v>
      </c>
      <c r="DH12" s="688">
        <f t="shared" si="43"/>
        <v>0</v>
      </c>
    </row>
    <row r="13" spans="2:112" ht="37.5" customHeight="1">
      <c r="B13" s="88"/>
      <c r="C13" s="637" t="s">
        <v>1442</v>
      </c>
      <c r="D13" s="90" t="s">
        <v>1630</v>
      </c>
      <c r="E13" s="528" t="s">
        <v>2836</v>
      </c>
      <c r="F13" s="528"/>
      <c r="G13" s="529"/>
      <c r="H13" s="530" t="s">
        <v>2837</v>
      </c>
      <c r="I13" s="530"/>
      <c r="J13" s="644" t="s">
        <v>883</v>
      </c>
      <c r="K13" s="687">
        <f t="shared" si="0"/>
        <v>13384.399999999998</v>
      </c>
      <c r="L13" s="681"/>
      <c r="M13" s="687">
        <f t="shared" si="1"/>
        <v>0</v>
      </c>
      <c r="N13" s="681"/>
      <c r="O13" s="687">
        <f t="shared" si="2"/>
        <v>-13384.399999999998</v>
      </c>
      <c r="P13" s="688">
        <f t="shared" si="3"/>
        <v>0</v>
      </c>
      <c r="Q13" s="687">
        <f t="shared" si="4"/>
        <v>3548.9999999999991</v>
      </c>
      <c r="R13" s="681"/>
      <c r="S13" s="687">
        <f t="shared" si="5"/>
        <v>0</v>
      </c>
      <c r="T13" s="681"/>
      <c r="U13" s="687">
        <f t="shared" si="6"/>
        <v>-3548.9999999999991</v>
      </c>
      <c r="V13" s="688">
        <f t="shared" si="7"/>
        <v>0</v>
      </c>
      <c r="W13" s="687">
        <f>W14+W18+W32+W35+W37</f>
        <v>1230.0999999999997</v>
      </c>
      <c r="X13" s="681"/>
      <c r="Y13" s="687">
        <f>Y14+Y18+Y32+Y35+Y37</f>
        <v>0</v>
      </c>
      <c r="Z13" s="681"/>
      <c r="AA13" s="687">
        <f t="shared" si="8"/>
        <v>-1230.0999999999997</v>
      </c>
      <c r="AB13" s="688">
        <f t="shared" si="9"/>
        <v>0</v>
      </c>
      <c r="AC13" s="687">
        <f>AC14+AC18+AC32+AC35+AC37</f>
        <v>1103.1999999999998</v>
      </c>
      <c r="AD13" s="681"/>
      <c r="AE13" s="687">
        <f>AE14+AE18+AE32+AE35+AE37</f>
        <v>0</v>
      </c>
      <c r="AF13" s="681"/>
      <c r="AG13" s="687">
        <f t="shared" si="10"/>
        <v>-1103.1999999999998</v>
      </c>
      <c r="AH13" s="688">
        <f t="shared" si="11"/>
        <v>0</v>
      </c>
      <c r="AI13" s="687">
        <f>AI14+AI18+AI32+AI35+AI37</f>
        <v>1215.7</v>
      </c>
      <c r="AJ13" s="681"/>
      <c r="AK13" s="687">
        <f>AK14+AK18+AK32+AK35+AK37</f>
        <v>0</v>
      </c>
      <c r="AL13" s="681"/>
      <c r="AM13" s="687">
        <f t="shared" si="12"/>
        <v>-1215.7</v>
      </c>
      <c r="AN13" s="688">
        <f t="shared" si="13"/>
        <v>0</v>
      </c>
      <c r="AO13" s="687">
        <f t="shared" si="14"/>
        <v>3437.2</v>
      </c>
      <c r="AP13" s="681"/>
      <c r="AQ13" s="687">
        <f t="shared" si="15"/>
        <v>0</v>
      </c>
      <c r="AR13" s="681"/>
      <c r="AS13" s="687">
        <f t="shared" si="16"/>
        <v>-3437.2</v>
      </c>
      <c r="AT13" s="688">
        <f t="shared" si="17"/>
        <v>0</v>
      </c>
      <c r="AU13" s="687">
        <f>AU14+AU18+AU32+AU35+AU37</f>
        <v>1168.8</v>
      </c>
      <c r="AV13" s="681"/>
      <c r="AW13" s="687">
        <f>AW14+AW18+AW32+AW35+AW37</f>
        <v>0</v>
      </c>
      <c r="AX13" s="681"/>
      <c r="AY13" s="687">
        <f t="shared" si="18"/>
        <v>-1168.8</v>
      </c>
      <c r="AZ13" s="688">
        <f t="shared" si="19"/>
        <v>0</v>
      </c>
      <c r="BA13" s="687">
        <f>BA14+BA18+BA32+BA35+BA37</f>
        <v>1188.8999999999999</v>
      </c>
      <c r="BB13" s="681"/>
      <c r="BC13" s="687">
        <f>BC14+BC18+BC32+BC35+BC37</f>
        <v>0</v>
      </c>
      <c r="BD13" s="681"/>
      <c r="BE13" s="687">
        <f t="shared" si="20"/>
        <v>-1188.8999999999999</v>
      </c>
      <c r="BF13" s="688">
        <f t="shared" si="21"/>
        <v>0</v>
      </c>
      <c r="BG13" s="687">
        <f>BG14+BG18+BG32+BG35+BG37</f>
        <v>1079.5</v>
      </c>
      <c r="BH13" s="681"/>
      <c r="BI13" s="687">
        <f>BI14+BI18+BI32+BI35+BI37</f>
        <v>0</v>
      </c>
      <c r="BJ13" s="681"/>
      <c r="BK13" s="687">
        <f t="shared" si="22"/>
        <v>-1079.5</v>
      </c>
      <c r="BL13" s="688">
        <f t="shared" si="23"/>
        <v>0</v>
      </c>
      <c r="BM13" s="687">
        <f t="shared" si="24"/>
        <v>2937.2</v>
      </c>
      <c r="BN13" s="681"/>
      <c r="BO13" s="687">
        <f t="shared" si="25"/>
        <v>0</v>
      </c>
      <c r="BP13" s="681"/>
      <c r="BQ13" s="687">
        <f t="shared" si="26"/>
        <v>-2937.2</v>
      </c>
      <c r="BR13" s="688">
        <f t="shared" si="27"/>
        <v>0</v>
      </c>
      <c r="BS13" s="687">
        <f>BS14+BS18+BS32+BS35+BS37</f>
        <v>873.6</v>
      </c>
      <c r="BT13" s="681"/>
      <c r="BU13" s="687">
        <f>BU14+BU18+BU32+BU35+BU37</f>
        <v>0</v>
      </c>
      <c r="BV13" s="681"/>
      <c r="BW13" s="687">
        <f t="shared" si="28"/>
        <v>-873.6</v>
      </c>
      <c r="BX13" s="688">
        <f t="shared" si="29"/>
        <v>0</v>
      </c>
      <c r="BY13" s="687">
        <f>BY14+BY18+BY32+BY35+BY37</f>
        <v>1023.6999999999998</v>
      </c>
      <c r="BZ13" s="681"/>
      <c r="CA13" s="687">
        <f>CA14+CA18+CA32+CA35+CA37</f>
        <v>0</v>
      </c>
      <c r="CB13" s="681"/>
      <c r="CC13" s="687">
        <f t="shared" si="30"/>
        <v>-1023.6999999999998</v>
      </c>
      <c r="CD13" s="688">
        <f t="shared" si="31"/>
        <v>0</v>
      </c>
      <c r="CE13" s="687">
        <f>CE14+CE18+CE32+CE35+CE37</f>
        <v>1039.9000000000001</v>
      </c>
      <c r="CF13" s="681"/>
      <c r="CG13" s="687">
        <f>CG14+CG18+CG32+CG35+CG37</f>
        <v>0</v>
      </c>
      <c r="CH13" s="681"/>
      <c r="CI13" s="687">
        <f t="shared" si="32"/>
        <v>-1039.9000000000001</v>
      </c>
      <c r="CJ13" s="688">
        <f t="shared" si="33"/>
        <v>0</v>
      </c>
      <c r="CK13" s="687">
        <f t="shared" si="34"/>
        <v>3461</v>
      </c>
      <c r="CL13" s="681"/>
      <c r="CM13" s="687">
        <f t="shared" si="35"/>
        <v>0</v>
      </c>
      <c r="CN13" s="681"/>
      <c r="CO13" s="687">
        <f t="shared" si="36"/>
        <v>-3461</v>
      </c>
      <c r="CP13" s="688">
        <f t="shared" si="37"/>
        <v>0</v>
      </c>
      <c r="CQ13" s="687">
        <f>CQ14+CQ18+CQ32+CQ35+CQ37</f>
        <v>1163.9000000000001</v>
      </c>
      <c r="CR13" s="681"/>
      <c r="CS13" s="687">
        <f>CS14+CS18+CS32+CS35+CS37</f>
        <v>0</v>
      </c>
      <c r="CT13" s="681"/>
      <c r="CU13" s="687">
        <f t="shared" si="38"/>
        <v>-1163.9000000000001</v>
      </c>
      <c r="CV13" s="688">
        <f t="shared" si="39"/>
        <v>0</v>
      </c>
      <c r="CW13" s="687">
        <f>CW14+CW18+CW32+CW35+CW37</f>
        <v>1127.6999999999998</v>
      </c>
      <c r="CX13" s="681"/>
      <c r="CY13" s="687">
        <f>CY14+CY18+CY32+CY35+CY37</f>
        <v>0</v>
      </c>
      <c r="CZ13" s="681"/>
      <c r="DA13" s="687">
        <f t="shared" si="40"/>
        <v>-1127.6999999999998</v>
      </c>
      <c r="DB13" s="688">
        <f t="shared" si="41"/>
        <v>0</v>
      </c>
      <c r="DC13" s="687">
        <f>DC14+DC18+DC32+DC35+DC37</f>
        <v>1169.4000000000001</v>
      </c>
      <c r="DD13" s="681"/>
      <c r="DE13" s="687">
        <f>DE14+DE18+DE32+DE35+DE37</f>
        <v>0</v>
      </c>
      <c r="DF13" s="681"/>
      <c r="DG13" s="687">
        <f t="shared" si="42"/>
        <v>-1169.4000000000001</v>
      </c>
      <c r="DH13" s="688">
        <f t="shared" si="43"/>
        <v>0</v>
      </c>
    </row>
    <row r="14" spans="2:112">
      <c r="B14" s="88" t="s">
        <v>1971</v>
      </c>
      <c r="C14" s="610" t="s">
        <v>1445</v>
      </c>
      <c r="D14" s="92" t="s">
        <v>1505</v>
      </c>
      <c r="E14" s="528" t="s">
        <v>2838</v>
      </c>
      <c r="F14" s="528"/>
      <c r="G14" s="529"/>
      <c r="H14" s="530" t="s">
        <v>2839</v>
      </c>
      <c r="I14" s="530"/>
      <c r="J14" s="647" t="s">
        <v>883</v>
      </c>
      <c r="K14" s="687">
        <f t="shared" si="0"/>
        <v>2360.1999999999998</v>
      </c>
      <c r="L14" s="681"/>
      <c r="M14" s="687">
        <f t="shared" si="1"/>
        <v>0</v>
      </c>
      <c r="N14" s="681"/>
      <c r="O14" s="687">
        <f t="shared" si="2"/>
        <v>-2360.1999999999998</v>
      </c>
      <c r="P14" s="688">
        <f t="shared" si="3"/>
        <v>0</v>
      </c>
      <c r="Q14" s="687">
        <f t="shared" si="4"/>
        <v>668.5</v>
      </c>
      <c r="R14" s="681"/>
      <c r="S14" s="687">
        <f t="shared" si="5"/>
        <v>0</v>
      </c>
      <c r="T14" s="681"/>
      <c r="U14" s="687">
        <f t="shared" si="6"/>
        <v>-668.5</v>
      </c>
      <c r="V14" s="688">
        <f t="shared" si="7"/>
        <v>0</v>
      </c>
      <c r="W14" s="687">
        <f>W15+W16</f>
        <v>231.7</v>
      </c>
      <c r="X14" s="681"/>
      <c r="Y14" s="687">
        <f>Y15+Y16</f>
        <v>0</v>
      </c>
      <c r="Z14" s="681"/>
      <c r="AA14" s="687">
        <f t="shared" si="8"/>
        <v>-231.7</v>
      </c>
      <c r="AB14" s="688">
        <f t="shared" si="9"/>
        <v>0</v>
      </c>
      <c r="AC14" s="687">
        <f>AC15+AC16</f>
        <v>207.3</v>
      </c>
      <c r="AD14" s="681"/>
      <c r="AE14" s="687">
        <f>AE15+AE16</f>
        <v>0</v>
      </c>
      <c r="AF14" s="681"/>
      <c r="AG14" s="687">
        <f t="shared" si="10"/>
        <v>-207.3</v>
      </c>
      <c r="AH14" s="688">
        <f t="shared" si="11"/>
        <v>0</v>
      </c>
      <c r="AI14" s="687">
        <f>AI15+AI16</f>
        <v>229.5</v>
      </c>
      <c r="AJ14" s="681"/>
      <c r="AK14" s="687">
        <f>AK15+AK16</f>
        <v>0</v>
      </c>
      <c r="AL14" s="681"/>
      <c r="AM14" s="687">
        <f t="shared" si="12"/>
        <v>-229.5</v>
      </c>
      <c r="AN14" s="688">
        <f t="shared" si="13"/>
        <v>0</v>
      </c>
      <c r="AO14" s="687">
        <f t="shared" si="14"/>
        <v>582.1</v>
      </c>
      <c r="AP14" s="681"/>
      <c r="AQ14" s="687">
        <f t="shared" si="15"/>
        <v>0</v>
      </c>
      <c r="AR14" s="681"/>
      <c r="AS14" s="687">
        <f t="shared" si="16"/>
        <v>-582.1</v>
      </c>
      <c r="AT14" s="688">
        <f t="shared" si="17"/>
        <v>0</v>
      </c>
      <c r="AU14" s="687">
        <f>AU15+AU16</f>
        <v>219.5</v>
      </c>
      <c r="AV14" s="681"/>
      <c r="AW14" s="687">
        <f>AW15+AW16</f>
        <v>0</v>
      </c>
      <c r="AX14" s="681"/>
      <c r="AY14" s="687">
        <f t="shared" si="18"/>
        <v>-219.5</v>
      </c>
      <c r="AZ14" s="688">
        <f t="shared" si="19"/>
        <v>0</v>
      </c>
      <c r="BA14" s="687">
        <f>BA15+BA16</f>
        <v>215.10000000000002</v>
      </c>
      <c r="BB14" s="681"/>
      <c r="BC14" s="687">
        <f>BC15+BC16</f>
        <v>0</v>
      </c>
      <c r="BD14" s="681"/>
      <c r="BE14" s="687">
        <f t="shared" si="20"/>
        <v>-215.10000000000002</v>
      </c>
      <c r="BF14" s="688">
        <f t="shared" si="21"/>
        <v>0</v>
      </c>
      <c r="BG14" s="687">
        <f>BG15+BG16</f>
        <v>147.5</v>
      </c>
      <c r="BH14" s="681"/>
      <c r="BI14" s="687">
        <f>BI15+BI16</f>
        <v>0</v>
      </c>
      <c r="BJ14" s="681"/>
      <c r="BK14" s="687">
        <f t="shared" si="22"/>
        <v>-147.5</v>
      </c>
      <c r="BL14" s="688">
        <f t="shared" si="23"/>
        <v>0</v>
      </c>
      <c r="BM14" s="687">
        <f t="shared" si="24"/>
        <v>436.5</v>
      </c>
      <c r="BN14" s="681"/>
      <c r="BO14" s="687">
        <f t="shared" si="25"/>
        <v>0</v>
      </c>
      <c r="BP14" s="681"/>
      <c r="BQ14" s="687">
        <f t="shared" si="26"/>
        <v>-436.5</v>
      </c>
      <c r="BR14" s="688">
        <f t="shared" si="27"/>
        <v>0</v>
      </c>
      <c r="BS14" s="687">
        <f>BS15+BS16</f>
        <v>194.4</v>
      </c>
      <c r="BT14" s="681"/>
      <c r="BU14" s="687">
        <f>BU15+BU16</f>
        <v>0</v>
      </c>
      <c r="BV14" s="681"/>
      <c r="BW14" s="687">
        <f t="shared" si="28"/>
        <v>-194.4</v>
      </c>
      <c r="BX14" s="688">
        <f t="shared" si="29"/>
        <v>0</v>
      </c>
      <c r="BY14" s="687">
        <f>BY15+BY16</f>
        <v>119.4</v>
      </c>
      <c r="BZ14" s="681"/>
      <c r="CA14" s="687">
        <f>CA15+CA16</f>
        <v>0</v>
      </c>
      <c r="CB14" s="681"/>
      <c r="CC14" s="687">
        <f t="shared" si="30"/>
        <v>-119.4</v>
      </c>
      <c r="CD14" s="688">
        <f t="shared" si="31"/>
        <v>0</v>
      </c>
      <c r="CE14" s="687">
        <f>CE15+CE16</f>
        <v>122.7</v>
      </c>
      <c r="CF14" s="681"/>
      <c r="CG14" s="687">
        <f>CG15+CG16</f>
        <v>0</v>
      </c>
      <c r="CH14" s="681"/>
      <c r="CI14" s="687">
        <f t="shared" si="32"/>
        <v>-122.7</v>
      </c>
      <c r="CJ14" s="688">
        <f t="shared" si="33"/>
        <v>0</v>
      </c>
      <c r="CK14" s="687">
        <f t="shared" si="34"/>
        <v>673.09999999999991</v>
      </c>
      <c r="CL14" s="681"/>
      <c r="CM14" s="687">
        <f t="shared" si="35"/>
        <v>0</v>
      </c>
      <c r="CN14" s="681"/>
      <c r="CO14" s="687">
        <f t="shared" si="36"/>
        <v>-673.09999999999991</v>
      </c>
      <c r="CP14" s="688">
        <f t="shared" si="37"/>
        <v>0</v>
      </c>
      <c r="CQ14" s="687">
        <f>CQ15+CQ16</f>
        <v>222.39999999999998</v>
      </c>
      <c r="CR14" s="681"/>
      <c r="CS14" s="687">
        <f>CS15+CS16</f>
        <v>0</v>
      </c>
      <c r="CT14" s="681"/>
      <c r="CU14" s="687">
        <f t="shared" si="38"/>
        <v>-222.39999999999998</v>
      </c>
      <c r="CV14" s="688">
        <f t="shared" si="39"/>
        <v>0</v>
      </c>
      <c r="CW14" s="687">
        <f>CW15+CW16</f>
        <v>222.9</v>
      </c>
      <c r="CX14" s="681"/>
      <c r="CY14" s="687">
        <f>CY15+CY16</f>
        <v>0</v>
      </c>
      <c r="CZ14" s="681"/>
      <c r="DA14" s="687">
        <f t="shared" si="40"/>
        <v>-222.9</v>
      </c>
      <c r="DB14" s="688">
        <f t="shared" si="41"/>
        <v>0</v>
      </c>
      <c r="DC14" s="687">
        <f>DC15+DC16</f>
        <v>227.8</v>
      </c>
      <c r="DD14" s="681"/>
      <c r="DE14" s="687">
        <f>DE15+DE16</f>
        <v>0</v>
      </c>
      <c r="DF14" s="681"/>
      <c r="DG14" s="687">
        <f t="shared" si="42"/>
        <v>-227.8</v>
      </c>
      <c r="DH14" s="688">
        <f t="shared" si="43"/>
        <v>0</v>
      </c>
    </row>
    <row r="15" spans="2:112">
      <c r="B15" s="88" t="s">
        <v>2006</v>
      </c>
      <c r="C15" s="614"/>
      <c r="D15" s="93" t="s">
        <v>1678</v>
      </c>
      <c r="E15" s="528" t="s">
        <v>2840</v>
      </c>
      <c r="F15" s="528"/>
      <c r="G15" s="529"/>
      <c r="H15" s="530"/>
      <c r="I15" s="530"/>
      <c r="J15" s="654" t="s">
        <v>883</v>
      </c>
      <c r="K15" s="687">
        <f t="shared" si="0"/>
        <v>1404.3</v>
      </c>
      <c r="L15" s="681"/>
      <c r="M15" s="687">
        <f t="shared" si="1"/>
        <v>0</v>
      </c>
      <c r="N15" s="681"/>
      <c r="O15" s="687">
        <f t="shared" si="2"/>
        <v>-1404.3</v>
      </c>
      <c r="P15" s="688">
        <f t="shared" si="3"/>
        <v>0</v>
      </c>
      <c r="Q15" s="687">
        <f t="shared" si="4"/>
        <v>385.29999999999995</v>
      </c>
      <c r="R15" s="681"/>
      <c r="S15" s="687">
        <f t="shared" si="5"/>
        <v>0</v>
      </c>
      <c r="T15" s="681"/>
      <c r="U15" s="687">
        <f t="shared" si="6"/>
        <v>-385.29999999999995</v>
      </c>
      <c r="V15" s="688">
        <f t="shared" si="7"/>
        <v>0</v>
      </c>
      <c r="W15" s="683">
        <v>134.19999999999999</v>
      </c>
      <c r="X15" s="681"/>
      <c r="Y15" s="681"/>
      <c r="Z15" s="681"/>
      <c r="AA15" s="687">
        <f t="shared" si="8"/>
        <v>-134.19999999999999</v>
      </c>
      <c r="AB15" s="688">
        <f t="shared" si="9"/>
        <v>0</v>
      </c>
      <c r="AC15" s="683">
        <v>119.2</v>
      </c>
      <c r="AD15" s="681"/>
      <c r="AE15" s="681"/>
      <c r="AF15" s="681"/>
      <c r="AG15" s="687">
        <f t="shared" si="10"/>
        <v>-119.2</v>
      </c>
      <c r="AH15" s="688">
        <f t="shared" si="11"/>
        <v>0</v>
      </c>
      <c r="AI15" s="683">
        <v>131.9</v>
      </c>
      <c r="AJ15" s="681"/>
      <c r="AK15" s="681"/>
      <c r="AL15" s="681"/>
      <c r="AM15" s="687">
        <f t="shared" si="12"/>
        <v>-131.9</v>
      </c>
      <c r="AN15" s="688">
        <f t="shared" si="13"/>
        <v>0</v>
      </c>
      <c r="AO15" s="687">
        <f t="shared" si="14"/>
        <v>294.89999999999998</v>
      </c>
      <c r="AP15" s="681"/>
      <c r="AQ15" s="687">
        <f t="shared" si="15"/>
        <v>0</v>
      </c>
      <c r="AR15" s="681"/>
      <c r="AS15" s="687">
        <f t="shared" si="16"/>
        <v>-294.89999999999998</v>
      </c>
      <c r="AT15" s="688">
        <f t="shared" si="17"/>
        <v>0</v>
      </c>
      <c r="AU15" s="683">
        <v>125</v>
      </c>
      <c r="AV15" s="681"/>
      <c r="AW15" s="681"/>
      <c r="AX15" s="681"/>
      <c r="AY15" s="687">
        <f t="shared" si="18"/>
        <v>-125</v>
      </c>
      <c r="AZ15" s="688">
        <f t="shared" si="19"/>
        <v>0</v>
      </c>
      <c r="BA15" s="683">
        <v>117.4</v>
      </c>
      <c r="BB15" s="681"/>
      <c r="BC15" s="681"/>
      <c r="BD15" s="681"/>
      <c r="BE15" s="687">
        <f t="shared" si="20"/>
        <v>-117.4</v>
      </c>
      <c r="BF15" s="688">
        <f t="shared" si="21"/>
        <v>0</v>
      </c>
      <c r="BG15" s="683">
        <v>52.5</v>
      </c>
      <c r="BH15" s="681"/>
      <c r="BI15" s="681"/>
      <c r="BJ15" s="681"/>
      <c r="BK15" s="687">
        <f t="shared" si="22"/>
        <v>-52.5</v>
      </c>
      <c r="BL15" s="688">
        <f t="shared" si="23"/>
        <v>0</v>
      </c>
      <c r="BM15" s="687">
        <f t="shared" si="24"/>
        <v>335.5</v>
      </c>
      <c r="BN15" s="681"/>
      <c r="BO15" s="687">
        <f t="shared" si="25"/>
        <v>0</v>
      </c>
      <c r="BP15" s="681"/>
      <c r="BQ15" s="687">
        <f t="shared" si="26"/>
        <v>-335.5</v>
      </c>
      <c r="BR15" s="688">
        <f t="shared" si="27"/>
        <v>0</v>
      </c>
      <c r="BS15" s="683">
        <v>98.9</v>
      </c>
      <c r="BT15" s="681"/>
      <c r="BU15" s="681"/>
      <c r="BV15" s="681"/>
      <c r="BW15" s="687">
        <f t="shared" si="28"/>
        <v>-98.9</v>
      </c>
      <c r="BX15" s="688">
        <f t="shared" si="29"/>
        <v>0</v>
      </c>
      <c r="BY15" s="683">
        <v>119.4</v>
      </c>
      <c r="BZ15" s="681"/>
      <c r="CA15" s="681"/>
      <c r="CB15" s="681"/>
      <c r="CC15" s="687">
        <f t="shared" si="30"/>
        <v>-119.4</v>
      </c>
      <c r="CD15" s="688">
        <f t="shared" si="31"/>
        <v>0</v>
      </c>
      <c r="CE15" s="683">
        <v>117.2</v>
      </c>
      <c r="CF15" s="681"/>
      <c r="CG15" s="681"/>
      <c r="CH15" s="681"/>
      <c r="CI15" s="687">
        <f t="shared" si="32"/>
        <v>-117.2</v>
      </c>
      <c r="CJ15" s="688">
        <f t="shared" si="33"/>
        <v>0</v>
      </c>
      <c r="CK15" s="687">
        <f t="shared" si="34"/>
        <v>388.6</v>
      </c>
      <c r="CL15" s="681"/>
      <c r="CM15" s="687">
        <f t="shared" si="35"/>
        <v>0</v>
      </c>
      <c r="CN15" s="681"/>
      <c r="CO15" s="687">
        <f t="shared" si="36"/>
        <v>-388.6</v>
      </c>
      <c r="CP15" s="688">
        <f t="shared" si="37"/>
        <v>0</v>
      </c>
      <c r="CQ15" s="683">
        <v>127.6</v>
      </c>
      <c r="CR15" s="681"/>
      <c r="CS15" s="681"/>
      <c r="CT15" s="681"/>
      <c r="CU15" s="687">
        <f t="shared" si="38"/>
        <v>-127.6</v>
      </c>
      <c r="CV15" s="688">
        <f t="shared" si="39"/>
        <v>0</v>
      </c>
      <c r="CW15" s="683">
        <v>129.5</v>
      </c>
      <c r="CX15" s="681"/>
      <c r="CY15" s="681"/>
      <c r="CZ15" s="681"/>
      <c r="DA15" s="687">
        <f t="shared" si="40"/>
        <v>-129.5</v>
      </c>
      <c r="DB15" s="688">
        <f t="shared" si="41"/>
        <v>0</v>
      </c>
      <c r="DC15" s="683">
        <v>131.5</v>
      </c>
      <c r="DD15" s="681"/>
      <c r="DE15" s="681"/>
      <c r="DF15" s="681"/>
      <c r="DG15" s="687">
        <f t="shared" si="42"/>
        <v>-131.5</v>
      </c>
      <c r="DH15" s="688">
        <f t="shared" si="43"/>
        <v>0</v>
      </c>
    </row>
    <row r="16" spans="2:112">
      <c r="B16" s="88" t="s">
        <v>2031</v>
      </c>
      <c r="C16" s="614"/>
      <c r="D16" s="93" t="s">
        <v>274</v>
      </c>
      <c r="E16" s="528" t="s">
        <v>2841</v>
      </c>
      <c r="F16" s="528"/>
      <c r="G16" s="529"/>
      <c r="H16" s="530"/>
      <c r="I16" s="530"/>
      <c r="J16" s="654" t="s">
        <v>883</v>
      </c>
      <c r="K16" s="687">
        <f t="shared" si="0"/>
        <v>955.9</v>
      </c>
      <c r="L16" s="681"/>
      <c r="M16" s="687">
        <f t="shared" si="1"/>
        <v>0</v>
      </c>
      <c r="N16" s="681"/>
      <c r="O16" s="687">
        <f t="shared" si="2"/>
        <v>-955.9</v>
      </c>
      <c r="P16" s="688">
        <f t="shared" si="3"/>
        <v>0</v>
      </c>
      <c r="Q16" s="687">
        <f t="shared" si="4"/>
        <v>283.2</v>
      </c>
      <c r="R16" s="681"/>
      <c r="S16" s="687">
        <f t="shared" si="5"/>
        <v>0</v>
      </c>
      <c r="T16" s="681"/>
      <c r="U16" s="687">
        <f t="shared" si="6"/>
        <v>-283.2</v>
      </c>
      <c r="V16" s="688">
        <f t="shared" si="7"/>
        <v>0</v>
      </c>
      <c r="W16" s="683">
        <v>97.5</v>
      </c>
      <c r="X16" s="681"/>
      <c r="Y16" s="681"/>
      <c r="Z16" s="681"/>
      <c r="AA16" s="687">
        <f t="shared" si="8"/>
        <v>-97.5</v>
      </c>
      <c r="AB16" s="688">
        <f t="shared" si="9"/>
        <v>0</v>
      </c>
      <c r="AC16" s="683">
        <v>88.1</v>
      </c>
      <c r="AD16" s="681"/>
      <c r="AE16" s="681"/>
      <c r="AF16" s="681"/>
      <c r="AG16" s="687">
        <f t="shared" si="10"/>
        <v>-88.1</v>
      </c>
      <c r="AH16" s="688">
        <f t="shared" si="11"/>
        <v>0</v>
      </c>
      <c r="AI16" s="683">
        <v>97.6</v>
      </c>
      <c r="AJ16" s="681"/>
      <c r="AK16" s="681"/>
      <c r="AL16" s="681"/>
      <c r="AM16" s="687">
        <f t="shared" si="12"/>
        <v>-97.6</v>
      </c>
      <c r="AN16" s="688">
        <f t="shared" si="13"/>
        <v>0</v>
      </c>
      <c r="AO16" s="687">
        <f t="shared" si="14"/>
        <v>287.2</v>
      </c>
      <c r="AP16" s="681"/>
      <c r="AQ16" s="687">
        <f t="shared" si="15"/>
        <v>0</v>
      </c>
      <c r="AR16" s="681"/>
      <c r="AS16" s="687">
        <f t="shared" si="16"/>
        <v>-287.2</v>
      </c>
      <c r="AT16" s="688">
        <f t="shared" si="17"/>
        <v>0</v>
      </c>
      <c r="AU16" s="683">
        <v>94.5</v>
      </c>
      <c r="AV16" s="681"/>
      <c r="AW16" s="681"/>
      <c r="AX16" s="681"/>
      <c r="AY16" s="687">
        <f t="shared" si="18"/>
        <v>-94.5</v>
      </c>
      <c r="AZ16" s="688">
        <f t="shared" si="19"/>
        <v>0</v>
      </c>
      <c r="BA16" s="683">
        <v>97.7</v>
      </c>
      <c r="BB16" s="681"/>
      <c r="BC16" s="681"/>
      <c r="BD16" s="681"/>
      <c r="BE16" s="687">
        <f t="shared" si="20"/>
        <v>-97.7</v>
      </c>
      <c r="BF16" s="688">
        <f t="shared" si="21"/>
        <v>0</v>
      </c>
      <c r="BG16" s="683">
        <v>95</v>
      </c>
      <c r="BH16" s="681"/>
      <c r="BI16" s="681"/>
      <c r="BJ16" s="681"/>
      <c r="BK16" s="687">
        <f t="shared" si="22"/>
        <v>-95</v>
      </c>
      <c r="BL16" s="688">
        <f t="shared" si="23"/>
        <v>0</v>
      </c>
      <c r="BM16" s="687">
        <f t="shared" si="24"/>
        <v>101</v>
      </c>
      <c r="BN16" s="681"/>
      <c r="BO16" s="687">
        <f t="shared" si="25"/>
        <v>0</v>
      </c>
      <c r="BP16" s="681"/>
      <c r="BQ16" s="687">
        <f t="shared" si="26"/>
        <v>-101</v>
      </c>
      <c r="BR16" s="688">
        <f t="shared" si="27"/>
        <v>0</v>
      </c>
      <c r="BS16" s="683">
        <v>95.5</v>
      </c>
      <c r="BT16" s="681"/>
      <c r="BU16" s="681"/>
      <c r="BV16" s="681"/>
      <c r="BW16" s="687">
        <f t="shared" si="28"/>
        <v>-95.5</v>
      </c>
      <c r="BX16" s="688">
        <f t="shared" si="29"/>
        <v>0</v>
      </c>
      <c r="BY16" s="683">
        <v>0</v>
      </c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3">
        <v>5.5</v>
      </c>
      <c r="CF16" s="681"/>
      <c r="CG16" s="681"/>
      <c r="CH16" s="681"/>
      <c r="CI16" s="687">
        <f t="shared" si="32"/>
        <v>-5.5</v>
      </c>
      <c r="CJ16" s="688">
        <f t="shared" si="33"/>
        <v>0</v>
      </c>
      <c r="CK16" s="687">
        <f t="shared" si="34"/>
        <v>284.5</v>
      </c>
      <c r="CL16" s="681"/>
      <c r="CM16" s="687">
        <f t="shared" si="35"/>
        <v>0</v>
      </c>
      <c r="CN16" s="681"/>
      <c r="CO16" s="687">
        <f t="shared" si="36"/>
        <v>-284.5</v>
      </c>
      <c r="CP16" s="688">
        <f t="shared" si="37"/>
        <v>0</v>
      </c>
      <c r="CQ16" s="683">
        <v>94.8</v>
      </c>
      <c r="CR16" s="681"/>
      <c r="CS16" s="681"/>
      <c r="CT16" s="681"/>
      <c r="CU16" s="687">
        <f t="shared" si="38"/>
        <v>-94.8</v>
      </c>
      <c r="CV16" s="688">
        <f t="shared" si="39"/>
        <v>0</v>
      </c>
      <c r="CW16" s="683">
        <v>93.4</v>
      </c>
      <c r="CX16" s="681"/>
      <c r="CY16" s="681"/>
      <c r="CZ16" s="681"/>
      <c r="DA16" s="687">
        <f t="shared" si="40"/>
        <v>-93.4</v>
      </c>
      <c r="DB16" s="688">
        <f t="shared" si="41"/>
        <v>0</v>
      </c>
      <c r="DC16" s="683">
        <v>96.3</v>
      </c>
      <c r="DD16" s="681"/>
      <c r="DE16" s="681"/>
      <c r="DF16" s="681"/>
      <c r="DG16" s="687">
        <f t="shared" si="42"/>
        <v>-96.3</v>
      </c>
      <c r="DH16" s="688">
        <f t="shared" si="43"/>
        <v>0</v>
      </c>
    </row>
    <row r="17" spans="2:112">
      <c r="B17" s="88" t="s">
        <v>2035</v>
      </c>
      <c r="C17" s="614"/>
      <c r="D17" s="512" t="s">
        <v>1636</v>
      </c>
      <c r="E17" s="528" t="s">
        <v>2842</v>
      </c>
      <c r="F17" s="528"/>
      <c r="G17" s="529"/>
      <c r="H17" s="530"/>
      <c r="I17" s="530"/>
      <c r="J17" s="654" t="s">
        <v>883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3">
        <v>0</v>
      </c>
      <c r="X17" s="681"/>
      <c r="Y17" s="681"/>
      <c r="Z17" s="681"/>
      <c r="AA17" s="687">
        <f t="shared" si="8"/>
        <v>0</v>
      </c>
      <c r="AB17" s="688" t="str">
        <f t="shared" si="9"/>
        <v>-</v>
      </c>
      <c r="AC17" s="683">
        <v>0</v>
      </c>
      <c r="AD17" s="681"/>
      <c r="AE17" s="681"/>
      <c r="AF17" s="681"/>
      <c r="AG17" s="687">
        <f t="shared" si="10"/>
        <v>0</v>
      </c>
      <c r="AH17" s="688" t="str">
        <f t="shared" si="11"/>
        <v>-</v>
      </c>
      <c r="AI17" s="683">
        <v>0</v>
      </c>
      <c r="AJ17" s="681"/>
      <c r="AK17" s="681"/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3">
        <v>0</v>
      </c>
      <c r="AV17" s="681"/>
      <c r="AW17" s="681"/>
      <c r="AX17" s="681"/>
      <c r="AY17" s="687">
        <f t="shared" si="18"/>
        <v>0</v>
      </c>
      <c r="AZ17" s="688" t="str">
        <f t="shared" si="19"/>
        <v>-</v>
      </c>
      <c r="BA17" s="683">
        <v>0</v>
      </c>
      <c r="BB17" s="681"/>
      <c r="BC17" s="681"/>
      <c r="BD17" s="681"/>
      <c r="BE17" s="687">
        <f t="shared" si="20"/>
        <v>0</v>
      </c>
      <c r="BF17" s="688" t="str">
        <f t="shared" si="21"/>
        <v>-</v>
      </c>
      <c r="BG17" s="683">
        <v>0</v>
      </c>
      <c r="BH17" s="681"/>
      <c r="BI17" s="681"/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3">
        <v>0</v>
      </c>
      <c r="BT17" s="681"/>
      <c r="BU17" s="681"/>
      <c r="BV17" s="681"/>
      <c r="BW17" s="687">
        <f t="shared" si="28"/>
        <v>0</v>
      </c>
      <c r="BX17" s="688" t="str">
        <f t="shared" si="29"/>
        <v>-</v>
      </c>
      <c r="BY17" s="683">
        <v>0</v>
      </c>
      <c r="BZ17" s="681"/>
      <c r="CA17" s="681"/>
      <c r="CB17" s="681"/>
      <c r="CC17" s="687">
        <f t="shared" si="30"/>
        <v>0</v>
      </c>
      <c r="CD17" s="688" t="str">
        <f t="shared" si="31"/>
        <v>-</v>
      </c>
      <c r="CE17" s="683">
        <v>0</v>
      </c>
      <c r="CF17" s="681"/>
      <c r="CG17" s="681"/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3">
        <v>0</v>
      </c>
      <c r="CR17" s="681"/>
      <c r="CS17" s="681"/>
      <c r="CT17" s="681"/>
      <c r="CU17" s="687">
        <f t="shared" si="38"/>
        <v>0</v>
      </c>
      <c r="CV17" s="688" t="str">
        <f t="shared" si="39"/>
        <v>-</v>
      </c>
      <c r="CW17" s="683">
        <v>0</v>
      </c>
      <c r="CX17" s="681"/>
      <c r="CY17" s="681"/>
      <c r="CZ17" s="681"/>
      <c r="DA17" s="687">
        <f t="shared" si="40"/>
        <v>0</v>
      </c>
      <c r="DB17" s="688" t="str">
        <f t="shared" si="41"/>
        <v>-</v>
      </c>
      <c r="DC17" s="683">
        <v>0</v>
      </c>
      <c r="DD17" s="681"/>
      <c r="DE17" s="681"/>
      <c r="DF17" s="681"/>
      <c r="DG17" s="687">
        <f t="shared" si="42"/>
        <v>0</v>
      </c>
      <c r="DH17" s="688" t="str">
        <f t="shared" si="43"/>
        <v>-</v>
      </c>
    </row>
    <row r="18" spans="2:112" ht="48" customHeight="1">
      <c r="B18" s="88" t="s">
        <v>2051</v>
      </c>
      <c r="C18" s="610" t="s">
        <v>1451</v>
      </c>
      <c r="D18" s="92" t="s">
        <v>1443</v>
      </c>
      <c r="E18" s="528" t="s">
        <v>2843</v>
      </c>
      <c r="F18" s="528"/>
      <c r="G18" s="529"/>
      <c r="H18" s="530" t="s">
        <v>2844</v>
      </c>
      <c r="I18" s="530"/>
      <c r="J18" s="91" t="s">
        <v>883</v>
      </c>
      <c r="K18" s="687">
        <f t="shared" si="0"/>
        <v>8152.4999999999982</v>
      </c>
      <c r="L18" s="681"/>
      <c r="M18" s="687">
        <f t="shared" si="1"/>
        <v>0</v>
      </c>
      <c r="N18" s="681"/>
      <c r="O18" s="687">
        <f t="shared" si="2"/>
        <v>-8152.4999999999982</v>
      </c>
      <c r="P18" s="688">
        <f t="shared" si="3"/>
        <v>0</v>
      </c>
      <c r="Q18" s="687">
        <f t="shared" si="4"/>
        <v>2096.0999999999995</v>
      </c>
      <c r="R18" s="681"/>
      <c r="S18" s="687">
        <f t="shared" si="5"/>
        <v>0</v>
      </c>
      <c r="T18" s="681"/>
      <c r="U18" s="687">
        <f t="shared" si="6"/>
        <v>-2096.0999999999995</v>
      </c>
      <c r="V18" s="688">
        <f t="shared" si="7"/>
        <v>0</v>
      </c>
      <c r="W18" s="687">
        <f>W19+W22+W23+W25+W26+W27+W28+W30+W31+W21</f>
        <v>723.49999999999989</v>
      </c>
      <c r="X18" s="681"/>
      <c r="Y18" s="687">
        <f>Y19+Y22+Y23+Y25+Y26+Y27+Y28+Y30+Y31+Y21</f>
        <v>0</v>
      </c>
      <c r="Z18" s="681"/>
      <c r="AA18" s="687">
        <f t="shared" si="8"/>
        <v>-723.49999999999989</v>
      </c>
      <c r="AB18" s="688">
        <f t="shared" si="9"/>
        <v>0</v>
      </c>
      <c r="AC18" s="687">
        <f>AC19+AC22+AC23+AC25+AC26+AC27+AC28+AC30+AC31+AC21</f>
        <v>651.79999999999995</v>
      </c>
      <c r="AD18" s="681"/>
      <c r="AE18" s="687">
        <f>AE19+AE22+AE23+AE25+AE26+AE27+AE28+AE30+AE31+AE21</f>
        <v>0</v>
      </c>
      <c r="AF18" s="681"/>
      <c r="AG18" s="687">
        <f t="shared" si="10"/>
        <v>-651.79999999999995</v>
      </c>
      <c r="AH18" s="688">
        <f t="shared" si="11"/>
        <v>0</v>
      </c>
      <c r="AI18" s="687">
        <f>AI19+AI22+AI23+AI25+AI26+AI27+AI28+AI30+AI31+AI21</f>
        <v>720.8</v>
      </c>
      <c r="AJ18" s="681"/>
      <c r="AK18" s="687">
        <f>AK19+AK22+AK23+AK25+AK26+AK27+AK28+AK30+AK31+AK21</f>
        <v>0</v>
      </c>
      <c r="AL18" s="681"/>
      <c r="AM18" s="687">
        <f t="shared" si="12"/>
        <v>-720.8</v>
      </c>
      <c r="AN18" s="688">
        <f t="shared" si="13"/>
        <v>0</v>
      </c>
      <c r="AO18" s="687">
        <f t="shared" si="14"/>
        <v>2102.6</v>
      </c>
      <c r="AP18" s="681"/>
      <c r="AQ18" s="687">
        <f t="shared" si="15"/>
        <v>0</v>
      </c>
      <c r="AR18" s="681"/>
      <c r="AS18" s="687">
        <f t="shared" si="16"/>
        <v>-2102.6</v>
      </c>
      <c r="AT18" s="688">
        <f t="shared" si="17"/>
        <v>0</v>
      </c>
      <c r="AU18" s="687">
        <f>AU19+AU22+AU23+AU25+AU26+AU27+AU28+AU30+AU31+AU21</f>
        <v>696.9</v>
      </c>
      <c r="AV18" s="681"/>
      <c r="AW18" s="687">
        <f>AW19+AW22+AW23+AW25+AW26+AW27+AW28+AW30+AW31+AW21</f>
        <v>0</v>
      </c>
      <c r="AX18" s="681"/>
      <c r="AY18" s="687">
        <f t="shared" si="18"/>
        <v>-696.9</v>
      </c>
      <c r="AZ18" s="688">
        <f t="shared" si="19"/>
        <v>0</v>
      </c>
      <c r="BA18" s="687">
        <f>BA19+BA22+BA23+BA25+BA26+BA27+BA28+BA30+BA31+BA21</f>
        <v>717.6</v>
      </c>
      <c r="BB18" s="681"/>
      <c r="BC18" s="687">
        <f>BC19+BC22+BC23+BC25+BC26+BC27+BC28+BC30+BC31+BC21</f>
        <v>0</v>
      </c>
      <c r="BD18" s="681"/>
      <c r="BE18" s="687">
        <f t="shared" si="20"/>
        <v>-717.6</v>
      </c>
      <c r="BF18" s="688">
        <f t="shared" si="21"/>
        <v>0</v>
      </c>
      <c r="BG18" s="687">
        <f>BG19+BG22+BG23+BG25+BG26+BG27+BG28+BG30+BG31+BG21</f>
        <v>688.1</v>
      </c>
      <c r="BH18" s="681"/>
      <c r="BI18" s="687">
        <f>BI19+BI22+BI23+BI25+BI26+BI27+BI28+BI30+BI31+BI21</f>
        <v>0</v>
      </c>
      <c r="BJ18" s="681"/>
      <c r="BK18" s="687">
        <f t="shared" si="22"/>
        <v>-688.1</v>
      </c>
      <c r="BL18" s="688">
        <f t="shared" si="23"/>
        <v>0</v>
      </c>
      <c r="BM18" s="687">
        <f t="shared" si="24"/>
        <v>1854.6999999999998</v>
      </c>
      <c r="BN18" s="681"/>
      <c r="BO18" s="687">
        <f t="shared" si="25"/>
        <v>0</v>
      </c>
      <c r="BP18" s="681"/>
      <c r="BQ18" s="687">
        <f t="shared" si="26"/>
        <v>-1854.6999999999998</v>
      </c>
      <c r="BR18" s="688">
        <f t="shared" si="27"/>
        <v>0</v>
      </c>
      <c r="BS18" s="687">
        <f>BS19+BS22+BS23+BS25+BS26+BS27+BS28+BS30+BS31+BS21</f>
        <v>509.59999999999997</v>
      </c>
      <c r="BT18" s="681"/>
      <c r="BU18" s="687">
        <f>BU19+BU22+BU23+BU25+BU26+BU27+BU28+BU30+BU31+BU21</f>
        <v>0</v>
      </c>
      <c r="BV18" s="681"/>
      <c r="BW18" s="687">
        <f t="shared" si="28"/>
        <v>-509.59999999999997</v>
      </c>
      <c r="BX18" s="688">
        <f t="shared" si="29"/>
        <v>0</v>
      </c>
      <c r="BY18" s="687">
        <f>BY19+BY22+BY23+BY25+BY26+BY27+BY28+BY30+BY31+BY21</f>
        <v>660.29999999999984</v>
      </c>
      <c r="BZ18" s="681"/>
      <c r="CA18" s="687">
        <f>CA19+CA22+CA23+CA25+CA26+CA27+CA28+CA30+CA31+CA21</f>
        <v>0</v>
      </c>
      <c r="CB18" s="681"/>
      <c r="CC18" s="687">
        <f t="shared" si="30"/>
        <v>-660.29999999999984</v>
      </c>
      <c r="CD18" s="688">
        <f t="shared" si="31"/>
        <v>0</v>
      </c>
      <c r="CE18" s="687">
        <f>CE19+CE22+CE23+CE25+CE26+CE27+CE28+CE30+CE31+CE21</f>
        <v>684.8</v>
      </c>
      <c r="CF18" s="681"/>
      <c r="CG18" s="687">
        <f>CG19+CG22+CG23+CG25+CG26+CG27+CG28+CG30+CG31+CG21</f>
        <v>0</v>
      </c>
      <c r="CH18" s="681"/>
      <c r="CI18" s="687">
        <f t="shared" si="32"/>
        <v>-684.8</v>
      </c>
      <c r="CJ18" s="688">
        <f t="shared" si="33"/>
        <v>0</v>
      </c>
      <c r="CK18" s="687">
        <f t="shared" si="34"/>
        <v>2099.1</v>
      </c>
      <c r="CL18" s="681"/>
      <c r="CM18" s="687">
        <f t="shared" si="35"/>
        <v>0</v>
      </c>
      <c r="CN18" s="681"/>
      <c r="CO18" s="687">
        <f t="shared" si="36"/>
        <v>-2099.1</v>
      </c>
      <c r="CP18" s="688">
        <f t="shared" si="37"/>
        <v>0</v>
      </c>
      <c r="CQ18" s="687">
        <f>CQ19+CQ22+CQ23+CQ25+CQ26+CQ27+CQ28+CQ30+CQ31+CQ21</f>
        <v>705.6</v>
      </c>
      <c r="CR18" s="681"/>
      <c r="CS18" s="687">
        <f>CS19+CS22+CS23+CS25+CS26+CS27+CS28+CS30+CS31+CS21</f>
        <v>0</v>
      </c>
      <c r="CT18" s="681"/>
      <c r="CU18" s="687">
        <f t="shared" si="38"/>
        <v>-705.6</v>
      </c>
      <c r="CV18" s="688">
        <f t="shared" si="39"/>
        <v>0</v>
      </c>
      <c r="CW18" s="687">
        <f>CW19+CW22+CW23+CW25+CW26+CW27+CW28+CW30+CW31+CW21</f>
        <v>680.3</v>
      </c>
      <c r="CX18" s="681"/>
      <c r="CY18" s="687">
        <f>CY19+CY22+CY23+CY25+CY26+CY27+CY28+CY30+CY31+CY21</f>
        <v>0</v>
      </c>
      <c r="CZ18" s="681"/>
      <c r="DA18" s="687">
        <f t="shared" si="40"/>
        <v>-680.3</v>
      </c>
      <c r="DB18" s="688">
        <f t="shared" si="41"/>
        <v>0</v>
      </c>
      <c r="DC18" s="687">
        <f>DC19+DC22+DC23+DC25+DC26+DC27+DC28+DC30+DC31+DC21</f>
        <v>713.19999999999993</v>
      </c>
      <c r="DD18" s="681"/>
      <c r="DE18" s="687">
        <f>DE19+DE22+DE23+DE25+DE26+DE27+DE28+DE30+DE31+DE21</f>
        <v>0</v>
      </c>
      <c r="DF18" s="681"/>
      <c r="DG18" s="687">
        <f t="shared" si="42"/>
        <v>-713.19999999999993</v>
      </c>
      <c r="DH18" s="688">
        <f t="shared" si="43"/>
        <v>0</v>
      </c>
    </row>
    <row r="19" spans="2:112">
      <c r="B19" s="88" t="s">
        <v>2064</v>
      </c>
      <c r="C19" s="614"/>
      <c r="D19" s="93" t="s">
        <v>1446</v>
      </c>
      <c r="E19" s="528" t="s">
        <v>2845</v>
      </c>
      <c r="F19" s="528"/>
      <c r="G19" s="529"/>
      <c r="H19" s="530"/>
      <c r="I19" s="530"/>
      <c r="J19" s="91" t="s">
        <v>883</v>
      </c>
      <c r="K19" s="687">
        <f t="shared" si="0"/>
        <v>1233.7999999999997</v>
      </c>
      <c r="L19" s="681"/>
      <c r="M19" s="687">
        <f t="shared" si="1"/>
        <v>0</v>
      </c>
      <c r="N19" s="681"/>
      <c r="O19" s="687">
        <f t="shared" si="2"/>
        <v>-1233.7999999999997</v>
      </c>
      <c r="P19" s="688">
        <f t="shared" si="3"/>
        <v>0</v>
      </c>
      <c r="Q19" s="687">
        <f t="shared" si="4"/>
        <v>316.39999999999998</v>
      </c>
      <c r="R19" s="681"/>
      <c r="S19" s="687">
        <f t="shared" si="5"/>
        <v>0</v>
      </c>
      <c r="T19" s="681"/>
      <c r="U19" s="687">
        <f t="shared" si="6"/>
        <v>-316.39999999999998</v>
      </c>
      <c r="V19" s="688">
        <f t="shared" si="7"/>
        <v>0</v>
      </c>
      <c r="W19" s="683">
        <v>108.9</v>
      </c>
      <c r="X19" s="681"/>
      <c r="Y19" s="681"/>
      <c r="Z19" s="681"/>
      <c r="AA19" s="687">
        <f t="shared" si="8"/>
        <v>-108.9</v>
      </c>
      <c r="AB19" s="688">
        <f t="shared" si="9"/>
        <v>0</v>
      </c>
      <c r="AC19" s="683">
        <v>98.4</v>
      </c>
      <c r="AD19" s="681"/>
      <c r="AE19" s="681"/>
      <c r="AF19" s="681"/>
      <c r="AG19" s="687">
        <f t="shared" si="10"/>
        <v>-98.4</v>
      </c>
      <c r="AH19" s="688">
        <f t="shared" si="11"/>
        <v>0</v>
      </c>
      <c r="AI19" s="683">
        <v>109.1</v>
      </c>
      <c r="AJ19" s="681"/>
      <c r="AK19" s="681"/>
      <c r="AL19" s="681"/>
      <c r="AM19" s="687">
        <f t="shared" si="12"/>
        <v>-109.1</v>
      </c>
      <c r="AN19" s="688">
        <f t="shared" si="13"/>
        <v>0</v>
      </c>
      <c r="AO19" s="687">
        <f t="shared" si="14"/>
        <v>309.39999999999998</v>
      </c>
      <c r="AP19" s="681"/>
      <c r="AQ19" s="687">
        <f t="shared" si="15"/>
        <v>0</v>
      </c>
      <c r="AR19" s="681"/>
      <c r="AS19" s="687">
        <f t="shared" si="16"/>
        <v>-309.39999999999998</v>
      </c>
      <c r="AT19" s="688">
        <f t="shared" si="17"/>
        <v>0</v>
      </c>
      <c r="AU19" s="683">
        <v>108.2</v>
      </c>
      <c r="AV19" s="681"/>
      <c r="AW19" s="681"/>
      <c r="AX19" s="681"/>
      <c r="AY19" s="687">
        <f t="shared" si="18"/>
        <v>-108.2</v>
      </c>
      <c r="AZ19" s="688">
        <f t="shared" si="19"/>
        <v>0</v>
      </c>
      <c r="BA19" s="683">
        <v>111.5</v>
      </c>
      <c r="BB19" s="681"/>
      <c r="BC19" s="681"/>
      <c r="BD19" s="681"/>
      <c r="BE19" s="687">
        <f t="shared" si="20"/>
        <v>-111.5</v>
      </c>
      <c r="BF19" s="688">
        <f t="shared" si="21"/>
        <v>0</v>
      </c>
      <c r="BG19" s="683">
        <v>89.7</v>
      </c>
      <c r="BH19" s="681"/>
      <c r="BI19" s="681"/>
      <c r="BJ19" s="681"/>
      <c r="BK19" s="687">
        <f t="shared" si="22"/>
        <v>-89.7</v>
      </c>
      <c r="BL19" s="688">
        <f t="shared" si="23"/>
        <v>0</v>
      </c>
      <c r="BM19" s="687">
        <f t="shared" si="24"/>
        <v>272.59999999999997</v>
      </c>
      <c r="BN19" s="681"/>
      <c r="BO19" s="687">
        <f t="shared" si="25"/>
        <v>0</v>
      </c>
      <c r="BP19" s="681"/>
      <c r="BQ19" s="687">
        <f t="shared" si="26"/>
        <v>-272.59999999999997</v>
      </c>
      <c r="BR19" s="688">
        <f t="shared" si="27"/>
        <v>0</v>
      </c>
      <c r="BS19" s="683">
        <v>71.3</v>
      </c>
      <c r="BT19" s="681"/>
      <c r="BU19" s="681"/>
      <c r="BV19" s="681"/>
      <c r="BW19" s="687">
        <f t="shared" si="28"/>
        <v>-71.3</v>
      </c>
      <c r="BX19" s="688">
        <f t="shared" si="29"/>
        <v>0</v>
      </c>
      <c r="BY19" s="683">
        <v>98.6</v>
      </c>
      <c r="BZ19" s="681"/>
      <c r="CA19" s="681"/>
      <c r="CB19" s="681"/>
      <c r="CC19" s="687">
        <f t="shared" si="30"/>
        <v>-98.6</v>
      </c>
      <c r="CD19" s="688">
        <f t="shared" si="31"/>
        <v>0</v>
      </c>
      <c r="CE19" s="683">
        <v>102.7</v>
      </c>
      <c r="CF19" s="681"/>
      <c r="CG19" s="681"/>
      <c r="CH19" s="681"/>
      <c r="CI19" s="687">
        <f t="shared" si="32"/>
        <v>-102.7</v>
      </c>
      <c r="CJ19" s="688">
        <f t="shared" si="33"/>
        <v>0</v>
      </c>
      <c r="CK19" s="687">
        <f t="shared" si="34"/>
        <v>335.4</v>
      </c>
      <c r="CL19" s="681"/>
      <c r="CM19" s="687">
        <f t="shared" si="35"/>
        <v>0</v>
      </c>
      <c r="CN19" s="681"/>
      <c r="CO19" s="687">
        <f t="shared" si="36"/>
        <v>-335.4</v>
      </c>
      <c r="CP19" s="688">
        <f t="shared" si="37"/>
        <v>0</v>
      </c>
      <c r="CQ19" s="683">
        <v>113</v>
      </c>
      <c r="CR19" s="681"/>
      <c r="CS19" s="681"/>
      <c r="CT19" s="681"/>
      <c r="CU19" s="687">
        <f t="shared" si="38"/>
        <v>-113</v>
      </c>
      <c r="CV19" s="688">
        <f t="shared" si="39"/>
        <v>0</v>
      </c>
      <c r="CW19" s="683">
        <v>109.3</v>
      </c>
      <c r="CX19" s="681"/>
      <c r="CY19" s="681"/>
      <c r="CZ19" s="681"/>
      <c r="DA19" s="687">
        <f t="shared" si="40"/>
        <v>-109.3</v>
      </c>
      <c r="DB19" s="688">
        <f t="shared" si="41"/>
        <v>0</v>
      </c>
      <c r="DC19" s="683">
        <v>113.1</v>
      </c>
      <c r="DD19" s="681"/>
      <c r="DE19" s="681"/>
      <c r="DF19" s="681"/>
      <c r="DG19" s="687">
        <f t="shared" si="42"/>
        <v>-113.1</v>
      </c>
      <c r="DH19" s="688">
        <f t="shared" si="43"/>
        <v>0</v>
      </c>
    </row>
    <row r="20" spans="2:112">
      <c r="B20" s="88" t="s">
        <v>2068</v>
      </c>
      <c r="C20" s="614"/>
      <c r="D20" s="512" t="s">
        <v>1512</v>
      </c>
      <c r="E20" s="528" t="s">
        <v>2846</v>
      </c>
      <c r="F20" s="528"/>
      <c r="G20" s="529"/>
      <c r="H20" s="530"/>
      <c r="I20" s="530"/>
      <c r="J20" s="91" t="s">
        <v>883</v>
      </c>
      <c r="K20" s="687">
        <f t="shared" si="0"/>
        <v>0</v>
      </c>
      <c r="L20" s="681"/>
      <c r="M20" s="687">
        <f t="shared" si="1"/>
        <v>0</v>
      </c>
      <c r="N20" s="681"/>
      <c r="O20" s="687">
        <f t="shared" si="2"/>
        <v>0</v>
      </c>
      <c r="P20" s="688" t="str">
        <f t="shared" si="3"/>
        <v>-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3">
        <v>0</v>
      </c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3">
        <v>0</v>
      </c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3">
        <v>0</v>
      </c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0</v>
      </c>
      <c r="AP20" s="681"/>
      <c r="AQ20" s="687">
        <f t="shared" si="15"/>
        <v>0</v>
      </c>
      <c r="AR20" s="681"/>
      <c r="AS20" s="687">
        <f t="shared" si="16"/>
        <v>0</v>
      </c>
      <c r="AT20" s="688" t="str">
        <f t="shared" si="17"/>
        <v>-</v>
      </c>
      <c r="AU20" s="683">
        <v>0</v>
      </c>
      <c r="AV20" s="681"/>
      <c r="AW20" s="681"/>
      <c r="AX20" s="681"/>
      <c r="AY20" s="687">
        <f t="shared" si="18"/>
        <v>0</v>
      </c>
      <c r="AZ20" s="688" t="str">
        <f t="shared" si="19"/>
        <v>-</v>
      </c>
      <c r="BA20" s="683">
        <v>0</v>
      </c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3">
        <v>0</v>
      </c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3">
        <v>0</v>
      </c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3">
        <v>0</v>
      </c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3">
        <v>0</v>
      </c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0</v>
      </c>
      <c r="CL20" s="681"/>
      <c r="CM20" s="687">
        <f t="shared" si="35"/>
        <v>0</v>
      </c>
      <c r="CN20" s="681"/>
      <c r="CO20" s="687">
        <f t="shared" si="36"/>
        <v>0</v>
      </c>
      <c r="CP20" s="688" t="str">
        <f t="shared" si="37"/>
        <v>-</v>
      </c>
      <c r="CQ20" s="683">
        <v>0</v>
      </c>
      <c r="CR20" s="681"/>
      <c r="CS20" s="681"/>
      <c r="CT20" s="681"/>
      <c r="CU20" s="687">
        <f t="shared" si="38"/>
        <v>0</v>
      </c>
      <c r="CV20" s="688" t="str">
        <f t="shared" si="39"/>
        <v>-</v>
      </c>
      <c r="CW20" s="683">
        <v>0</v>
      </c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3">
        <v>0</v>
      </c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2:112">
      <c r="B21" s="88"/>
      <c r="C21" s="614"/>
      <c r="D21" s="371" t="s">
        <v>1641</v>
      </c>
      <c r="E21" s="528" t="s">
        <v>2847</v>
      </c>
      <c r="F21" s="528"/>
      <c r="G21" s="529"/>
      <c r="H21" s="530"/>
      <c r="I21" s="530"/>
      <c r="J21" s="372" t="s">
        <v>883</v>
      </c>
      <c r="K21" s="687">
        <f t="shared" si="0"/>
        <v>0</v>
      </c>
      <c r="L21" s="681"/>
      <c r="M21" s="687">
        <f t="shared" si="1"/>
        <v>0</v>
      </c>
      <c r="N21" s="681"/>
      <c r="O21" s="687">
        <f t="shared" si="2"/>
        <v>0</v>
      </c>
      <c r="P21" s="688" t="str">
        <f t="shared" si="3"/>
        <v>-</v>
      </c>
      <c r="Q21" s="687">
        <f t="shared" si="4"/>
        <v>0</v>
      </c>
      <c r="R21" s="681"/>
      <c r="S21" s="687">
        <f t="shared" si="5"/>
        <v>0</v>
      </c>
      <c r="T21" s="681"/>
      <c r="U21" s="687">
        <f t="shared" si="6"/>
        <v>0</v>
      </c>
      <c r="V21" s="688" t="str">
        <f t="shared" si="7"/>
        <v>-</v>
      </c>
      <c r="W21" s="681"/>
      <c r="X21" s="681"/>
      <c r="Y21" s="681"/>
      <c r="Z21" s="681"/>
      <c r="AA21" s="687">
        <f t="shared" si="8"/>
        <v>0</v>
      </c>
      <c r="AB21" s="688" t="str">
        <f t="shared" si="9"/>
        <v>-</v>
      </c>
      <c r="AC21" s="681"/>
      <c r="AD21" s="681"/>
      <c r="AE21" s="681"/>
      <c r="AF21" s="681"/>
      <c r="AG21" s="687">
        <f t="shared" si="10"/>
        <v>0</v>
      </c>
      <c r="AH21" s="688" t="str">
        <f t="shared" si="11"/>
        <v>-</v>
      </c>
      <c r="AI21" s="681"/>
      <c r="AJ21" s="681"/>
      <c r="AK21" s="681"/>
      <c r="AL21" s="681"/>
      <c r="AM21" s="687">
        <f t="shared" si="12"/>
        <v>0</v>
      </c>
      <c r="AN21" s="688" t="str">
        <f t="shared" si="13"/>
        <v>-</v>
      </c>
      <c r="AO21" s="687">
        <f t="shared" si="14"/>
        <v>0</v>
      </c>
      <c r="AP21" s="681"/>
      <c r="AQ21" s="687">
        <f t="shared" si="15"/>
        <v>0</v>
      </c>
      <c r="AR21" s="681"/>
      <c r="AS21" s="687">
        <f t="shared" si="16"/>
        <v>0</v>
      </c>
      <c r="AT21" s="688" t="str">
        <f t="shared" si="17"/>
        <v>-</v>
      </c>
      <c r="AU21" s="681"/>
      <c r="AV21" s="681"/>
      <c r="AW21" s="681"/>
      <c r="AX21" s="681"/>
      <c r="AY21" s="687">
        <f t="shared" si="18"/>
        <v>0</v>
      </c>
      <c r="AZ21" s="688" t="str">
        <f t="shared" si="19"/>
        <v>-</v>
      </c>
      <c r="BA21" s="681"/>
      <c r="BB21" s="681"/>
      <c r="BC21" s="681"/>
      <c r="BD21" s="681"/>
      <c r="BE21" s="687">
        <f t="shared" si="20"/>
        <v>0</v>
      </c>
      <c r="BF21" s="688" t="str">
        <f t="shared" si="21"/>
        <v>-</v>
      </c>
      <c r="BG21" s="681"/>
      <c r="BH21" s="681"/>
      <c r="BI21" s="681"/>
      <c r="BJ21" s="681"/>
      <c r="BK21" s="687">
        <f t="shared" si="22"/>
        <v>0</v>
      </c>
      <c r="BL21" s="688" t="str">
        <f t="shared" si="23"/>
        <v>-</v>
      </c>
      <c r="BM21" s="687">
        <f t="shared" si="24"/>
        <v>0</v>
      </c>
      <c r="BN21" s="681"/>
      <c r="BO21" s="687">
        <f t="shared" si="25"/>
        <v>0</v>
      </c>
      <c r="BP21" s="681"/>
      <c r="BQ21" s="687">
        <f t="shared" si="26"/>
        <v>0</v>
      </c>
      <c r="BR21" s="688" t="str">
        <f t="shared" si="27"/>
        <v>-</v>
      </c>
      <c r="BS21" s="681"/>
      <c r="BT21" s="681"/>
      <c r="BU21" s="681"/>
      <c r="BV21" s="681"/>
      <c r="BW21" s="687">
        <f t="shared" si="28"/>
        <v>0</v>
      </c>
      <c r="BX21" s="688" t="str">
        <f t="shared" si="29"/>
        <v>-</v>
      </c>
      <c r="BY21" s="681"/>
      <c r="BZ21" s="681"/>
      <c r="CA21" s="681"/>
      <c r="CB21" s="681"/>
      <c r="CC21" s="687">
        <f t="shared" si="30"/>
        <v>0</v>
      </c>
      <c r="CD21" s="688" t="str">
        <f t="shared" si="31"/>
        <v>-</v>
      </c>
      <c r="CE21" s="681"/>
      <c r="CF21" s="681"/>
      <c r="CG21" s="681"/>
      <c r="CH21" s="681"/>
      <c r="CI21" s="687">
        <f t="shared" si="32"/>
        <v>0</v>
      </c>
      <c r="CJ21" s="688" t="str">
        <f t="shared" si="33"/>
        <v>-</v>
      </c>
      <c r="CK21" s="687">
        <f t="shared" si="34"/>
        <v>0</v>
      </c>
      <c r="CL21" s="681"/>
      <c r="CM21" s="687">
        <f t="shared" si="35"/>
        <v>0</v>
      </c>
      <c r="CN21" s="681"/>
      <c r="CO21" s="687">
        <f t="shared" si="36"/>
        <v>0</v>
      </c>
      <c r="CP21" s="688" t="str">
        <f t="shared" si="37"/>
        <v>-</v>
      </c>
      <c r="CQ21" s="681"/>
      <c r="CR21" s="681"/>
      <c r="CS21" s="681"/>
      <c r="CT21" s="681"/>
      <c r="CU21" s="687">
        <f t="shared" si="38"/>
        <v>0</v>
      </c>
      <c r="CV21" s="688" t="str">
        <f t="shared" si="39"/>
        <v>-</v>
      </c>
      <c r="CW21" s="681"/>
      <c r="CX21" s="681"/>
      <c r="CY21" s="681"/>
      <c r="CZ21" s="681"/>
      <c r="DA21" s="687">
        <f t="shared" si="40"/>
        <v>0</v>
      </c>
      <c r="DB21" s="688" t="str">
        <f t="shared" si="41"/>
        <v>-</v>
      </c>
      <c r="DC21" s="681"/>
      <c r="DD21" s="681"/>
      <c r="DE21" s="681"/>
      <c r="DF21" s="681"/>
      <c r="DG21" s="687">
        <f t="shared" si="42"/>
        <v>0</v>
      </c>
      <c r="DH21" s="688" t="str">
        <f t="shared" si="43"/>
        <v>-</v>
      </c>
    </row>
    <row r="22" spans="2:112">
      <c r="B22" s="88"/>
      <c r="C22" s="614"/>
      <c r="D22" s="94" t="s">
        <v>1452</v>
      </c>
      <c r="E22" s="528" t="s">
        <v>2848</v>
      </c>
      <c r="F22" s="528"/>
      <c r="G22" s="529"/>
      <c r="H22" s="530"/>
      <c r="I22" s="530"/>
      <c r="J22" s="91" t="s">
        <v>883</v>
      </c>
      <c r="K22" s="687">
        <f t="shared" si="0"/>
        <v>247.59999999999997</v>
      </c>
      <c r="L22" s="681"/>
      <c r="M22" s="687">
        <f t="shared" si="1"/>
        <v>0</v>
      </c>
      <c r="N22" s="681"/>
      <c r="O22" s="687">
        <f t="shared" si="2"/>
        <v>-247.59999999999997</v>
      </c>
      <c r="P22" s="688">
        <f t="shared" si="3"/>
        <v>0</v>
      </c>
      <c r="Q22" s="687">
        <f t="shared" si="4"/>
        <v>65</v>
      </c>
      <c r="R22" s="681"/>
      <c r="S22" s="687">
        <f t="shared" si="5"/>
        <v>0</v>
      </c>
      <c r="T22" s="681"/>
      <c r="U22" s="687">
        <f t="shared" si="6"/>
        <v>-65</v>
      </c>
      <c r="V22" s="688">
        <f t="shared" si="7"/>
        <v>0</v>
      </c>
      <c r="W22" s="683">
        <v>22.6</v>
      </c>
      <c r="X22" s="681"/>
      <c r="Y22" s="681"/>
      <c r="Z22" s="681"/>
      <c r="AA22" s="687">
        <f t="shared" si="8"/>
        <v>-22.6</v>
      </c>
      <c r="AB22" s="688">
        <f t="shared" si="9"/>
        <v>0</v>
      </c>
      <c r="AC22" s="683">
        <v>20.2</v>
      </c>
      <c r="AD22" s="681"/>
      <c r="AE22" s="681"/>
      <c r="AF22" s="681"/>
      <c r="AG22" s="687">
        <f t="shared" si="10"/>
        <v>-20.2</v>
      </c>
      <c r="AH22" s="688">
        <f t="shared" si="11"/>
        <v>0</v>
      </c>
      <c r="AI22" s="683">
        <v>22.2</v>
      </c>
      <c r="AJ22" s="681"/>
      <c r="AK22" s="681"/>
      <c r="AL22" s="681"/>
      <c r="AM22" s="687">
        <f t="shared" si="12"/>
        <v>-22.2</v>
      </c>
      <c r="AN22" s="688">
        <f t="shared" si="13"/>
        <v>0</v>
      </c>
      <c r="AO22" s="687">
        <f t="shared" si="14"/>
        <v>64.099999999999994</v>
      </c>
      <c r="AP22" s="681"/>
      <c r="AQ22" s="687">
        <f t="shared" si="15"/>
        <v>0</v>
      </c>
      <c r="AR22" s="681"/>
      <c r="AS22" s="687">
        <f t="shared" si="16"/>
        <v>-64.099999999999994</v>
      </c>
      <c r="AT22" s="688">
        <f t="shared" si="17"/>
        <v>0</v>
      </c>
      <c r="AU22" s="683">
        <v>21.3</v>
      </c>
      <c r="AV22" s="681"/>
      <c r="AW22" s="681"/>
      <c r="AX22" s="681"/>
      <c r="AY22" s="687">
        <f t="shared" si="18"/>
        <v>-21.3</v>
      </c>
      <c r="AZ22" s="688">
        <f t="shared" si="19"/>
        <v>0</v>
      </c>
      <c r="BA22" s="683">
        <v>21.8</v>
      </c>
      <c r="BB22" s="681"/>
      <c r="BC22" s="681"/>
      <c r="BD22" s="681"/>
      <c r="BE22" s="687">
        <f t="shared" si="20"/>
        <v>-21.8</v>
      </c>
      <c r="BF22" s="688">
        <f t="shared" si="21"/>
        <v>0</v>
      </c>
      <c r="BG22" s="683">
        <v>21</v>
      </c>
      <c r="BH22" s="681"/>
      <c r="BI22" s="681"/>
      <c r="BJ22" s="681"/>
      <c r="BK22" s="687">
        <f t="shared" si="22"/>
        <v>-21</v>
      </c>
      <c r="BL22" s="688">
        <f t="shared" si="23"/>
        <v>0</v>
      </c>
      <c r="BM22" s="687">
        <f t="shared" si="24"/>
        <v>56.8</v>
      </c>
      <c r="BN22" s="681"/>
      <c r="BO22" s="687">
        <f t="shared" si="25"/>
        <v>0</v>
      </c>
      <c r="BP22" s="681"/>
      <c r="BQ22" s="687">
        <f t="shared" si="26"/>
        <v>-56.8</v>
      </c>
      <c r="BR22" s="688">
        <f t="shared" si="27"/>
        <v>0</v>
      </c>
      <c r="BS22" s="683">
        <v>15.1</v>
      </c>
      <c r="BT22" s="681"/>
      <c r="BU22" s="681"/>
      <c r="BV22" s="681"/>
      <c r="BW22" s="687">
        <f t="shared" si="28"/>
        <v>-15.1</v>
      </c>
      <c r="BX22" s="688">
        <f t="shared" si="29"/>
        <v>0</v>
      </c>
      <c r="BY22" s="683">
        <v>21.3</v>
      </c>
      <c r="BZ22" s="681"/>
      <c r="CA22" s="681"/>
      <c r="CB22" s="681"/>
      <c r="CC22" s="687">
        <f t="shared" si="30"/>
        <v>-21.3</v>
      </c>
      <c r="CD22" s="688">
        <f t="shared" si="31"/>
        <v>0</v>
      </c>
      <c r="CE22" s="683">
        <v>20.399999999999999</v>
      </c>
      <c r="CF22" s="681"/>
      <c r="CG22" s="681"/>
      <c r="CH22" s="681"/>
      <c r="CI22" s="687">
        <f t="shared" si="32"/>
        <v>-20.399999999999999</v>
      </c>
      <c r="CJ22" s="688">
        <f t="shared" si="33"/>
        <v>0</v>
      </c>
      <c r="CK22" s="687">
        <f t="shared" si="34"/>
        <v>61.7</v>
      </c>
      <c r="CL22" s="681"/>
      <c r="CM22" s="687">
        <f t="shared" si="35"/>
        <v>0</v>
      </c>
      <c r="CN22" s="681"/>
      <c r="CO22" s="687">
        <f t="shared" si="36"/>
        <v>-61.7</v>
      </c>
      <c r="CP22" s="688">
        <f t="shared" si="37"/>
        <v>0</v>
      </c>
      <c r="CQ22" s="683">
        <v>21</v>
      </c>
      <c r="CR22" s="681"/>
      <c r="CS22" s="681"/>
      <c r="CT22" s="681"/>
      <c r="CU22" s="687">
        <f t="shared" si="38"/>
        <v>-21</v>
      </c>
      <c r="CV22" s="688">
        <f t="shared" si="39"/>
        <v>0</v>
      </c>
      <c r="CW22" s="683">
        <v>20.100000000000001</v>
      </c>
      <c r="CX22" s="681"/>
      <c r="CY22" s="681"/>
      <c r="CZ22" s="681"/>
      <c r="DA22" s="687">
        <f t="shared" si="40"/>
        <v>-20.100000000000001</v>
      </c>
      <c r="DB22" s="688">
        <f t="shared" si="41"/>
        <v>0</v>
      </c>
      <c r="DC22" s="683">
        <v>20.6</v>
      </c>
      <c r="DD22" s="681"/>
      <c r="DE22" s="681"/>
      <c r="DF22" s="681"/>
      <c r="DG22" s="687">
        <f t="shared" si="42"/>
        <v>-20.6</v>
      </c>
      <c r="DH22" s="688">
        <f t="shared" si="43"/>
        <v>0</v>
      </c>
    </row>
    <row r="23" spans="2:112">
      <c r="B23" s="88" t="s">
        <v>2072</v>
      </c>
      <c r="C23" s="614"/>
      <c r="D23" s="94" t="s">
        <v>280</v>
      </c>
      <c r="E23" s="528" t="s">
        <v>2849</v>
      </c>
      <c r="F23" s="528"/>
      <c r="G23" s="529"/>
      <c r="H23" s="530"/>
      <c r="I23" s="530"/>
      <c r="J23" s="91" t="s">
        <v>883</v>
      </c>
      <c r="K23" s="687">
        <f t="shared" si="0"/>
        <v>458.5</v>
      </c>
      <c r="L23" s="681"/>
      <c r="M23" s="687">
        <f t="shared" si="1"/>
        <v>0</v>
      </c>
      <c r="N23" s="681"/>
      <c r="O23" s="687">
        <f t="shared" si="2"/>
        <v>-458.5</v>
      </c>
      <c r="P23" s="688">
        <f t="shared" si="3"/>
        <v>0</v>
      </c>
      <c r="Q23" s="687">
        <f t="shared" si="4"/>
        <v>117.7</v>
      </c>
      <c r="R23" s="681"/>
      <c r="S23" s="687">
        <f t="shared" si="5"/>
        <v>0</v>
      </c>
      <c r="T23" s="681"/>
      <c r="U23" s="687">
        <f t="shared" si="6"/>
        <v>-117.7</v>
      </c>
      <c r="V23" s="688">
        <f t="shared" si="7"/>
        <v>0</v>
      </c>
      <c r="W23" s="683">
        <v>40.6</v>
      </c>
      <c r="X23" s="681"/>
      <c r="Y23" s="681"/>
      <c r="Z23" s="681"/>
      <c r="AA23" s="687">
        <f t="shared" si="8"/>
        <v>-40.6</v>
      </c>
      <c r="AB23" s="688">
        <f t="shared" si="9"/>
        <v>0</v>
      </c>
      <c r="AC23" s="683">
        <v>36.6</v>
      </c>
      <c r="AD23" s="681"/>
      <c r="AE23" s="681"/>
      <c r="AF23" s="681"/>
      <c r="AG23" s="687">
        <f t="shared" si="10"/>
        <v>-36.6</v>
      </c>
      <c r="AH23" s="688">
        <f t="shared" si="11"/>
        <v>0</v>
      </c>
      <c r="AI23" s="683">
        <v>40.5</v>
      </c>
      <c r="AJ23" s="681"/>
      <c r="AK23" s="681"/>
      <c r="AL23" s="681"/>
      <c r="AM23" s="687">
        <f t="shared" si="12"/>
        <v>-40.5</v>
      </c>
      <c r="AN23" s="688">
        <f t="shared" si="13"/>
        <v>0</v>
      </c>
      <c r="AO23" s="687">
        <f t="shared" si="14"/>
        <v>118.1</v>
      </c>
      <c r="AP23" s="681"/>
      <c r="AQ23" s="687">
        <f t="shared" si="15"/>
        <v>0</v>
      </c>
      <c r="AR23" s="681"/>
      <c r="AS23" s="687">
        <f t="shared" si="16"/>
        <v>-118.1</v>
      </c>
      <c r="AT23" s="688">
        <f t="shared" si="17"/>
        <v>0</v>
      </c>
      <c r="AU23" s="683">
        <v>38.9</v>
      </c>
      <c r="AV23" s="681"/>
      <c r="AW23" s="681"/>
      <c r="AX23" s="681"/>
      <c r="AY23" s="687">
        <f t="shared" si="18"/>
        <v>-38.9</v>
      </c>
      <c r="AZ23" s="688">
        <f t="shared" si="19"/>
        <v>0</v>
      </c>
      <c r="BA23" s="683">
        <v>40.200000000000003</v>
      </c>
      <c r="BB23" s="681"/>
      <c r="BC23" s="681"/>
      <c r="BD23" s="681"/>
      <c r="BE23" s="687">
        <f t="shared" si="20"/>
        <v>-40.200000000000003</v>
      </c>
      <c r="BF23" s="688">
        <f t="shared" si="21"/>
        <v>0</v>
      </c>
      <c r="BG23" s="683">
        <v>39</v>
      </c>
      <c r="BH23" s="681"/>
      <c r="BI23" s="681"/>
      <c r="BJ23" s="681"/>
      <c r="BK23" s="687">
        <f t="shared" si="22"/>
        <v>-39</v>
      </c>
      <c r="BL23" s="688">
        <f t="shared" si="23"/>
        <v>0</v>
      </c>
      <c r="BM23" s="687">
        <f t="shared" si="24"/>
        <v>105</v>
      </c>
      <c r="BN23" s="681"/>
      <c r="BO23" s="687">
        <f t="shared" si="25"/>
        <v>0</v>
      </c>
      <c r="BP23" s="681"/>
      <c r="BQ23" s="687">
        <f t="shared" si="26"/>
        <v>-105</v>
      </c>
      <c r="BR23" s="688">
        <f t="shared" si="27"/>
        <v>0</v>
      </c>
      <c r="BS23" s="683">
        <v>39.700000000000003</v>
      </c>
      <c r="BT23" s="681"/>
      <c r="BU23" s="681"/>
      <c r="BV23" s="681"/>
      <c r="BW23" s="687">
        <f t="shared" si="28"/>
        <v>-39.700000000000003</v>
      </c>
      <c r="BX23" s="688">
        <f t="shared" si="29"/>
        <v>0</v>
      </c>
      <c r="BY23" s="683">
        <v>26.8</v>
      </c>
      <c r="BZ23" s="681"/>
      <c r="CA23" s="681"/>
      <c r="CB23" s="681"/>
      <c r="CC23" s="687">
        <f t="shared" si="30"/>
        <v>-26.8</v>
      </c>
      <c r="CD23" s="688">
        <f t="shared" si="31"/>
        <v>0</v>
      </c>
      <c r="CE23" s="683">
        <v>38.5</v>
      </c>
      <c r="CF23" s="681"/>
      <c r="CG23" s="681"/>
      <c r="CH23" s="681"/>
      <c r="CI23" s="687">
        <f t="shared" si="32"/>
        <v>-38.5</v>
      </c>
      <c r="CJ23" s="688">
        <f t="shared" si="33"/>
        <v>0</v>
      </c>
      <c r="CK23" s="687">
        <f t="shared" si="34"/>
        <v>117.7</v>
      </c>
      <c r="CL23" s="681"/>
      <c r="CM23" s="687">
        <f t="shared" si="35"/>
        <v>0</v>
      </c>
      <c r="CN23" s="681"/>
      <c r="CO23" s="687">
        <f t="shared" si="36"/>
        <v>-117.7</v>
      </c>
      <c r="CP23" s="688">
        <f t="shared" si="37"/>
        <v>0</v>
      </c>
      <c r="CQ23" s="683">
        <v>39.700000000000003</v>
      </c>
      <c r="CR23" s="681"/>
      <c r="CS23" s="681"/>
      <c r="CT23" s="681"/>
      <c r="CU23" s="687">
        <f t="shared" si="38"/>
        <v>-39.700000000000003</v>
      </c>
      <c r="CV23" s="688">
        <f t="shared" si="39"/>
        <v>0</v>
      </c>
      <c r="CW23" s="683">
        <v>38.299999999999997</v>
      </c>
      <c r="CX23" s="681"/>
      <c r="CY23" s="681"/>
      <c r="CZ23" s="681"/>
      <c r="DA23" s="687">
        <f t="shared" si="40"/>
        <v>-38.299999999999997</v>
      </c>
      <c r="DB23" s="688">
        <f t="shared" si="41"/>
        <v>0</v>
      </c>
      <c r="DC23" s="683">
        <v>39.700000000000003</v>
      </c>
      <c r="DD23" s="681"/>
      <c r="DE23" s="681"/>
      <c r="DF23" s="681"/>
      <c r="DG23" s="687">
        <f t="shared" si="42"/>
        <v>-39.700000000000003</v>
      </c>
      <c r="DH23" s="688">
        <f t="shared" si="43"/>
        <v>0</v>
      </c>
    </row>
    <row r="24" spans="2:112">
      <c r="B24" s="88" t="s">
        <v>2076</v>
      </c>
      <c r="C24" s="614"/>
      <c r="D24" s="512" t="s">
        <v>1636</v>
      </c>
      <c r="E24" s="528" t="s">
        <v>2850</v>
      </c>
      <c r="F24" s="528"/>
      <c r="G24" s="529"/>
      <c r="H24" s="530"/>
      <c r="I24" s="530"/>
      <c r="J24" s="91" t="s">
        <v>883</v>
      </c>
      <c r="K24" s="687">
        <f t="shared" si="0"/>
        <v>0</v>
      </c>
      <c r="L24" s="681"/>
      <c r="M24" s="687">
        <f t="shared" si="1"/>
        <v>0</v>
      </c>
      <c r="N24" s="681"/>
      <c r="O24" s="687">
        <f t="shared" si="2"/>
        <v>0</v>
      </c>
      <c r="P24" s="688" t="str">
        <f t="shared" si="3"/>
        <v>-</v>
      </c>
      <c r="Q24" s="687">
        <f t="shared" si="4"/>
        <v>0</v>
      </c>
      <c r="R24" s="681"/>
      <c r="S24" s="687">
        <f t="shared" si="5"/>
        <v>0</v>
      </c>
      <c r="T24" s="681"/>
      <c r="U24" s="687">
        <f t="shared" si="6"/>
        <v>0</v>
      </c>
      <c r="V24" s="688" t="str">
        <f t="shared" si="7"/>
        <v>-</v>
      </c>
      <c r="W24" s="683">
        <v>0</v>
      </c>
      <c r="X24" s="681"/>
      <c r="Y24" s="681"/>
      <c r="Z24" s="681"/>
      <c r="AA24" s="687">
        <f t="shared" si="8"/>
        <v>0</v>
      </c>
      <c r="AB24" s="688" t="str">
        <f t="shared" si="9"/>
        <v>-</v>
      </c>
      <c r="AC24" s="683">
        <v>0</v>
      </c>
      <c r="AD24" s="681"/>
      <c r="AE24" s="681"/>
      <c r="AF24" s="681"/>
      <c r="AG24" s="687">
        <f t="shared" si="10"/>
        <v>0</v>
      </c>
      <c r="AH24" s="688" t="str">
        <f t="shared" si="11"/>
        <v>-</v>
      </c>
      <c r="AI24" s="683">
        <v>0</v>
      </c>
      <c r="AJ24" s="681"/>
      <c r="AK24" s="681"/>
      <c r="AL24" s="681"/>
      <c r="AM24" s="687">
        <f t="shared" si="12"/>
        <v>0</v>
      </c>
      <c r="AN24" s="688" t="str">
        <f t="shared" si="13"/>
        <v>-</v>
      </c>
      <c r="AO24" s="687">
        <f t="shared" si="14"/>
        <v>0</v>
      </c>
      <c r="AP24" s="681"/>
      <c r="AQ24" s="687">
        <f t="shared" si="15"/>
        <v>0</v>
      </c>
      <c r="AR24" s="681"/>
      <c r="AS24" s="687">
        <f t="shared" si="16"/>
        <v>0</v>
      </c>
      <c r="AT24" s="688" t="str">
        <f t="shared" si="17"/>
        <v>-</v>
      </c>
      <c r="AU24" s="683">
        <v>0</v>
      </c>
      <c r="AV24" s="681"/>
      <c r="AW24" s="681"/>
      <c r="AX24" s="681"/>
      <c r="AY24" s="687">
        <f t="shared" si="18"/>
        <v>0</v>
      </c>
      <c r="AZ24" s="688" t="str">
        <f t="shared" si="19"/>
        <v>-</v>
      </c>
      <c r="BA24" s="683">
        <v>0</v>
      </c>
      <c r="BB24" s="681"/>
      <c r="BC24" s="681"/>
      <c r="BD24" s="681"/>
      <c r="BE24" s="687">
        <f t="shared" si="20"/>
        <v>0</v>
      </c>
      <c r="BF24" s="688" t="str">
        <f t="shared" si="21"/>
        <v>-</v>
      </c>
      <c r="BG24" s="683">
        <v>0</v>
      </c>
      <c r="BH24" s="681"/>
      <c r="BI24" s="681"/>
      <c r="BJ24" s="681"/>
      <c r="BK24" s="687">
        <f t="shared" si="22"/>
        <v>0</v>
      </c>
      <c r="BL24" s="688" t="str">
        <f t="shared" si="23"/>
        <v>-</v>
      </c>
      <c r="BM24" s="687">
        <f t="shared" si="24"/>
        <v>0</v>
      </c>
      <c r="BN24" s="681"/>
      <c r="BO24" s="687">
        <f t="shared" si="25"/>
        <v>0</v>
      </c>
      <c r="BP24" s="681"/>
      <c r="BQ24" s="687">
        <f t="shared" si="26"/>
        <v>0</v>
      </c>
      <c r="BR24" s="688" t="str">
        <f t="shared" si="27"/>
        <v>-</v>
      </c>
      <c r="BS24" s="683">
        <v>0</v>
      </c>
      <c r="BT24" s="681"/>
      <c r="BU24" s="681"/>
      <c r="BV24" s="681"/>
      <c r="BW24" s="687">
        <f t="shared" si="28"/>
        <v>0</v>
      </c>
      <c r="BX24" s="688" t="str">
        <f t="shared" si="29"/>
        <v>-</v>
      </c>
      <c r="BY24" s="683">
        <v>0</v>
      </c>
      <c r="BZ24" s="681"/>
      <c r="CA24" s="681"/>
      <c r="CB24" s="681"/>
      <c r="CC24" s="687">
        <f t="shared" si="30"/>
        <v>0</v>
      </c>
      <c r="CD24" s="688" t="str">
        <f t="shared" si="31"/>
        <v>-</v>
      </c>
      <c r="CE24" s="683">
        <v>0</v>
      </c>
      <c r="CF24" s="681"/>
      <c r="CG24" s="681"/>
      <c r="CH24" s="681"/>
      <c r="CI24" s="687">
        <f t="shared" si="32"/>
        <v>0</v>
      </c>
      <c r="CJ24" s="688" t="str">
        <f t="shared" si="33"/>
        <v>-</v>
      </c>
      <c r="CK24" s="687">
        <f t="shared" si="34"/>
        <v>0</v>
      </c>
      <c r="CL24" s="681"/>
      <c r="CM24" s="687">
        <f t="shared" si="35"/>
        <v>0</v>
      </c>
      <c r="CN24" s="681"/>
      <c r="CO24" s="687">
        <f t="shared" si="36"/>
        <v>0</v>
      </c>
      <c r="CP24" s="688" t="str">
        <f t="shared" si="37"/>
        <v>-</v>
      </c>
      <c r="CQ24" s="683">
        <v>0</v>
      </c>
      <c r="CR24" s="681"/>
      <c r="CS24" s="681"/>
      <c r="CT24" s="681"/>
      <c r="CU24" s="687">
        <f t="shared" si="38"/>
        <v>0</v>
      </c>
      <c r="CV24" s="688" t="str">
        <f t="shared" si="39"/>
        <v>-</v>
      </c>
      <c r="CW24" s="683">
        <v>0</v>
      </c>
      <c r="CX24" s="681"/>
      <c r="CY24" s="681"/>
      <c r="CZ24" s="681"/>
      <c r="DA24" s="687">
        <f t="shared" si="40"/>
        <v>0</v>
      </c>
      <c r="DB24" s="688" t="str">
        <f t="shared" si="41"/>
        <v>-</v>
      </c>
      <c r="DC24" s="683">
        <v>0</v>
      </c>
      <c r="DD24" s="681"/>
      <c r="DE24" s="681"/>
      <c r="DF24" s="681"/>
      <c r="DG24" s="687">
        <f t="shared" si="42"/>
        <v>0</v>
      </c>
      <c r="DH24" s="688" t="str">
        <f t="shared" si="43"/>
        <v>-</v>
      </c>
    </row>
    <row r="25" spans="2:112">
      <c r="B25" s="88"/>
      <c r="C25" s="614"/>
      <c r="D25" s="94" t="s">
        <v>1469</v>
      </c>
      <c r="E25" s="528" t="s">
        <v>2851</v>
      </c>
      <c r="F25" s="528"/>
      <c r="G25" s="529"/>
      <c r="H25" s="530"/>
      <c r="I25" s="530"/>
      <c r="J25" s="91"/>
      <c r="K25" s="687">
        <f t="shared" si="0"/>
        <v>5.0999999999999996</v>
      </c>
      <c r="L25" s="681"/>
      <c r="M25" s="687">
        <f t="shared" si="1"/>
        <v>0</v>
      </c>
      <c r="N25" s="681"/>
      <c r="O25" s="687">
        <f t="shared" si="2"/>
        <v>-5.0999999999999996</v>
      </c>
      <c r="P25" s="688">
        <f t="shared" si="3"/>
        <v>0</v>
      </c>
      <c r="Q25" s="687">
        <f t="shared" si="4"/>
        <v>1.4</v>
      </c>
      <c r="R25" s="681"/>
      <c r="S25" s="687">
        <f t="shared" si="5"/>
        <v>0</v>
      </c>
      <c r="T25" s="681"/>
      <c r="U25" s="687">
        <f t="shared" si="6"/>
        <v>-1.4</v>
      </c>
      <c r="V25" s="688">
        <f t="shared" si="7"/>
        <v>0</v>
      </c>
      <c r="W25" s="683">
        <v>0.5</v>
      </c>
      <c r="X25" s="681"/>
      <c r="Y25" s="681"/>
      <c r="Z25" s="681"/>
      <c r="AA25" s="687">
        <f t="shared" si="8"/>
        <v>-0.5</v>
      </c>
      <c r="AB25" s="688">
        <f t="shared" si="9"/>
        <v>0</v>
      </c>
      <c r="AC25" s="683">
        <v>0.4</v>
      </c>
      <c r="AD25" s="681"/>
      <c r="AE25" s="681"/>
      <c r="AF25" s="681"/>
      <c r="AG25" s="687">
        <f t="shared" si="10"/>
        <v>-0.4</v>
      </c>
      <c r="AH25" s="688">
        <f t="shared" si="11"/>
        <v>0</v>
      </c>
      <c r="AI25" s="683">
        <v>0.5</v>
      </c>
      <c r="AJ25" s="681"/>
      <c r="AK25" s="681"/>
      <c r="AL25" s="681"/>
      <c r="AM25" s="687">
        <f t="shared" si="12"/>
        <v>-0.5</v>
      </c>
      <c r="AN25" s="688">
        <f t="shared" si="13"/>
        <v>0</v>
      </c>
      <c r="AO25" s="687">
        <f t="shared" si="14"/>
        <v>1.4</v>
      </c>
      <c r="AP25" s="681"/>
      <c r="AQ25" s="687">
        <f t="shared" si="15"/>
        <v>0</v>
      </c>
      <c r="AR25" s="681"/>
      <c r="AS25" s="687">
        <f t="shared" si="16"/>
        <v>-1.4</v>
      </c>
      <c r="AT25" s="688">
        <f t="shared" si="17"/>
        <v>0</v>
      </c>
      <c r="AU25" s="683">
        <v>0.5</v>
      </c>
      <c r="AV25" s="681"/>
      <c r="AW25" s="681"/>
      <c r="AX25" s="681"/>
      <c r="AY25" s="687">
        <f t="shared" si="18"/>
        <v>-0.5</v>
      </c>
      <c r="AZ25" s="688">
        <f t="shared" si="19"/>
        <v>0</v>
      </c>
      <c r="BA25" s="683">
        <v>0.5</v>
      </c>
      <c r="BB25" s="681"/>
      <c r="BC25" s="681"/>
      <c r="BD25" s="681"/>
      <c r="BE25" s="687">
        <f t="shared" si="20"/>
        <v>-0.5</v>
      </c>
      <c r="BF25" s="688">
        <f t="shared" si="21"/>
        <v>0</v>
      </c>
      <c r="BG25" s="683">
        <v>0.4</v>
      </c>
      <c r="BH25" s="681"/>
      <c r="BI25" s="681"/>
      <c r="BJ25" s="681"/>
      <c r="BK25" s="687">
        <f t="shared" si="22"/>
        <v>-0.4</v>
      </c>
      <c r="BL25" s="688">
        <f t="shared" si="23"/>
        <v>0</v>
      </c>
      <c r="BM25" s="687">
        <f t="shared" si="24"/>
        <v>1.1000000000000001</v>
      </c>
      <c r="BN25" s="681"/>
      <c r="BO25" s="687">
        <f t="shared" si="25"/>
        <v>0</v>
      </c>
      <c r="BP25" s="681"/>
      <c r="BQ25" s="687">
        <f t="shared" si="26"/>
        <v>-1.1000000000000001</v>
      </c>
      <c r="BR25" s="688">
        <f t="shared" si="27"/>
        <v>0</v>
      </c>
      <c r="BS25" s="683">
        <v>0.4</v>
      </c>
      <c r="BT25" s="681"/>
      <c r="BU25" s="681"/>
      <c r="BV25" s="681"/>
      <c r="BW25" s="687">
        <f t="shared" si="28"/>
        <v>-0.4</v>
      </c>
      <c r="BX25" s="688">
        <f t="shared" si="29"/>
        <v>0</v>
      </c>
      <c r="BY25" s="683">
        <v>0.3</v>
      </c>
      <c r="BZ25" s="681"/>
      <c r="CA25" s="681"/>
      <c r="CB25" s="681"/>
      <c r="CC25" s="687">
        <f t="shared" si="30"/>
        <v>-0.3</v>
      </c>
      <c r="CD25" s="688">
        <f t="shared" si="31"/>
        <v>0</v>
      </c>
      <c r="CE25" s="683">
        <v>0.4</v>
      </c>
      <c r="CF25" s="681"/>
      <c r="CG25" s="681"/>
      <c r="CH25" s="681"/>
      <c r="CI25" s="687">
        <f t="shared" si="32"/>
        <v>-0.4</v>
      </c>
      <c r="CJ25" s="688">
        <f t="shared" si="33"/>
        <v>0</v>
      </c>
      <c r="CK25" s="687">
        <f t="shared" si="34"/>
        <v>1.2000000000000002</v>
      </c>
      <c r="CL25" s="681"/>
      <c r="CM25" s="687">
        <f t="shared" si="35"/>
        <v>0</v>
      </c>
      <c r="CN25" s="681"/>
      <c r="CO25" s="687">
        <f t="shared" si="36"/>
        <v>-1.2000000000000002</v>
      </c>
      <c r="CP25" s="688">
        <f t="shared" si="37"/>
        <v>0</v>
      </c>
      <c r="CQ25" s="683">
        <v>0.4</v>
      </c>
      <c r="CR25" s="681"/>
      <c r="CS25" s="681"/>
      <c r="CT25" s="681"/>
      <c r="CU25" s="687">
        <f t="shared" si="38"/>
        <v>-0.4</v>
      </c>
      <c r="CV25" s="688">
        <f t="shared" si="39"/>
        <v>0</v>
      </c>
      <c r="CW25" s="683">
        <v>0.4</v>
      </c>
      <c r="CX25" s="681"/>
      <c r="CY25" s="681"/>
      <c r="CZ25" s="681"/>
      <c r="DA25" s="687">
        <f t="shared" si="40"/>
        <v>-0.4</v>
      </c>
      <c r="DB25" s="688">
        <f t="shared" si="41"/>
        <v>0</v>
      </c>
      <c r="DC25" s="683">
        <v>0.4</v>
      </c>
      <c r="DD25" s="681"/>
      <c r="DE25" s="681"/>
      <c r="DF25" s="681"/>
      <c r="DG25" s="687">
        <f t="shared" si="42"/>
        <v>-0.4</v>
      </c>
      <c r="DH25" s="688">
        <f t="shared" si="43"/>
        <v>0</v>
      </c>
    </row>
    <row r="26" spans="2:112">
      <c r="B26" s="88" t="s">
        <v>2080</v>
      </c>
      <c r="C26" s="614"/>
      <c r="D26" s="94" t="s">
        <v>1643</v>
      </c>
      <c r="E26" s="528" t="s">
        <v>2852</v>
      </c>
      <c r="F26" s="528"/>
      <c r="G26" s="529"/>
      <c r="H26" s="530"/>
      <c r="I26" s="530"/>
      <c r="J26" s="654" t="s">
        <v>883</v>
      </c>
      <c r="K26" s="687">
        <f t="shared" si="0"/>
        <v>2921.1</v>
      </c>
      <c r="L26" s="681"/>
      <c r="M26" s="687">
        <f t="shared" si="1"/>
        <v>0</v>
      </c>
      <c r="N26" s="681"/>
      <c r="O26" s="687">
        <f t="shared" si="2"/>
        <v>-2921.1</v>
      </c>
      <c r="P26" s="688">
        <f t="shared" si="3"/>
        <v>0</v>
      </c>
      <c r="Q26" s="687">
        <f t="shared" si="4"/>
        <v>751.5</v>
      </c>
      <c r="R26" s="681"/>
      <c r="S26" s="687">
        <f t="shared" si="5"/>
        <v>0</v>
      </c>
      <c r="T26" s="681"/>
      <c r="U26" s="687">
        <f t="shared" si="6"/>
        <v>-751.5</v>
      </c>
      <c r="V26" s="688">
        <f t="shared" si="7"/>
        <v>0</v>
      </c>
      <c r="W26" s="683">
        <v>259.7</v>
      </c>
      <c r="X26" s="681"/>
      <c r="Y26" s="681"/>
      <c r="Z26" s="681"/>
      <c r="AA26" s="687">
        <f t="shared" si="8"/>
        <v>-259.7</v>
      </c>
      <c r="AB26" s="688">
        <f t="shared" si="9"/>
        <v>0</v>
      </c>
      <c r="AC26" s="683">
        <v>233.8</v>
      </c>
      <c r="AD26" s="681"/>
      <c r="AE26" s="681"/>
      <c r="AF26" s="681"/>
      <c r="AG26" s="687">
        <f t="shared" si="10"/>
        <v>-233.8</v>
      </c>
      <c r="AH26" s="688">
        <f t="shared" si="11"/>
        <v>0</v>
      </c>
      <c r="AI26" s="683">
        <v>258</v>
      </c>
      <c r="AJ26" s="681"/>
      <c r="AK26" s="681"/>
      <c r="AL26" s="681"/>
      <c r="AM26" s="687">
        <f t="shared" si="12"/>
        <v>-258</v>
      </c>
      <c r="AN26" s="688">
        <f t="shared" si="13"/>
        <v>0</v>
      </c>
      <c r="AO26" s="687">
        <f t="shared" si="14"/>
        <v>747.1</v>
      </c>
      <c r="AP26" s="681"/>
      <c r="AQ26" s="687">
        <f t="shared" si="15"/>
        <v>0</v>
      </c>
      <c r="AR26" s="681"/>
      <c r="AS26" s="687">
        <f t="shared" si="16"/>
        <v>-747.1</v>
      </c>
      <c r="AT26" s="688">
        <f t="shared" si="17"/>
        <v>0</v>
      </c>
      <c r="AU26" s="683">
        <v>248.9</v>
      </c>
      <c r="AV26" s="681"/>
      <c r="AW26" s="681"/>
      <c r="AX26" s="681"/>
      <c r="AY26" s="687">
        <f t="shared" si="18"/>
        <v>-248.9</v>
      </c>
      <c r="AZ26" s="688">
        <f t="shared" si="19"/>
        <v>0</v>
      </c>
      <c r="BA26" s="683">
        <v>256.3</v>
      </c>
      <c r="BB26" s="681"/>
      <c r="BC26" s="681"/>
      <c r="BD26" s="681"/>
      <c r="BE26" s="687">
        <f t="shared" si="20"/>
        <v>-256.3</v>
      </c>
      <c r="BF26" s="688">
        <f t="shared" si="21"/>
        <v>0</v>
      </c>
      <c r="BG26" s="683">
        <v>241.9</v>
      </c>
      <c r="BH26" s="681"/>
      <c r="BI26" s="681"/>
      <c r="BJ26" s="681"/>
      <c r="BK26" s="687">
        <f t="shared" si="22"/>
        <v>-241.9</v>
      </c>
      <c r="BL26" s="688">
        <f t="shared" si="23"/>
        <v>0</v>
      </c>
      <c r="BM26" s="687">
        <f t="shared" si="24"/>
        <v>670.40000000000009</v>
      </c>
      <c r="BN26" s="681"/>
      <c r="BO26" s="687">
        <f t="shared" si="25"/>
        <v>0</v>
      </c>
      <c r="BP26" s="681"/>
      <c r="BQ26" s="687">
        <f t="shared" si="26"/>
        <v>-670.40000000000009</v>
      </c>
      <c r="BR26" s="688">
        <f t="shared" si="27"/>
        <v>0</v>
      </c>
      <c r="BS26" s="683">
        <v>177.3</v>
      </c>
      <c r="BT26" s="681"/>
      <c r="BU26" s="681"/>
      <c r="BV26" s="681"/>
      <c r="BW26" s="687">
        <f t="shared" si="28"/>
        <v>-177.3</v>
      </c>
      <c r="BX26" s="688">
        <f t="shared" si="29"/>
        <v>0</v>
      </c>
      <c r="BY26" s="683">
        <v>248.3</v>
      </c>
      <c r="BZ26" s="681"/>
      <c r="CA26" s="681"/>
      <c r="CB26" s="681"/>
      <c r="CC26" s="687">
        <f t="shared" si="30"/>
        <v>-248.3</v>
      </c>
      <c r="CD26" s="688">
        <f t="shared" si="31"/>
        <v>0</v>
      </c>
      <c r="CE26" s="683">
        <v>244.8</v>
      </c>
      <c r="CF26" s="681"/>
      <c r="CG26" s="681"/>
      <c r="CH26" s="681"/>
      <c r="CI26" s="687">
        <f t="shared" si="32"/>
        <v>-244.8</v>
      </c>
      <c r="CJ26" s="688">
        <f t="shared" si="33"/>
        <v>0</v>
      </c>
      <c r="CK26" s="687">
        <f t="shared" si="34"/>
        <v>752.09999999999991</v>
      </c>
      <c r="CL26" s="681"/>
      <c r="CM26" s="687">
        <f t="shared" si="35"/>
        <v>0</v>
      </c>
      <c r="CN26" s="681"/>
      <c r="CO26" s="687">
        <f t="shared" si="36"/>
        <v>-752.09999999999991</v>
      </c>
      <c r="CP26" s="688">
        <f t="shared" si="37"/>
        <v>0</v>
      </c>
      <c r="CQ26" s="683">
        <v>252.1</v>
      </c>
      <c r="CR26" s="681"/>
      <c r="CS26" s="681"/>
      <c r="CT26" s="681"/>
      <c r="CU26" s="687">
        <f t="shared" si="38"/>
        <v>-252.1</v>
      </c>
      <c r="CV26" s="688">
        <f t="shared" si="39"/>
        <v>0</v>
      </c>
      <c r="CW26" s="683">
        <v>243.1</v>
      </c>
      <c r="CX26" s="681"/>
      <c r="CY26" s="681"/>
      <c r="CZ26" s="681"/>
      <c r="DA26" s="687">
        <f t="shared" si="40"/>
        <v>-243.1</v>
      </c>
      <c r="DB26" s="688">
        <f t="shared" si="41"/>
        <v>0</v>
      </c>
      <c r="DC26" s="683">
        <v>256.89999999999998</v>
      </c>
      <c r="DD26" s="681"/>
      <c r="DE26" s="681"/>
      <c r="DF26" s="681"/>
      <c r="DG26" s="687">
        <f t="shared" si="42"/>
        <v>-256.89999999999998</v>
      </c>
      <c r="DH26" s="688">
        <f t="shared" si="43"/>
        <v>0</v>
      </c>
    </row>
    <row r="27" spans="2:112">
      <c r="B27" s="88" t="s">
        <v>2084</v>
      </c>
      <c r="C27" s="614"/>
      <c r="D27" s="94" t="s">
        <v>1644</v>
      </c>
      <c r="E27" s="528" t="s">
        <v>2853</v>
      </c>
      <c r="F27" s="528"/>
      <c r="G27" s="529"/>
      <c r="H27" s="530"/>
      <c r="I27" s="530"/>
      <c r="J27" s="654" t="s">
        <v>883</v>
      </c>
      <c r="K27" s="687">
        <f t="shared" si="0"/>
        <v>2894.2999999999997</v>
      </c>
      <c r="L27" s="681"/>
      <c r="M27" s="687">
        <f t="shared" si="1"/>
        <v>0</v>
      </c>
      <c r="N27" s="681"/>
      <c r="O27" s="687">
        <f t="shared" si="2"/>
        <v>-2894.2999999999997</v>
      </c>
      <c r="P27" s="688">
        <f t="shared" si="3"/>
        <v>0</v>
      </c>
      <c r="Q27" s="687">
        <f t="shared" si="4"/>
        <v>744.4</v>
      </c>
      <c r="R27" s="681"/>
      <c r="S27" s="687">
        <f t="shared" si="5"/>
        <v>0</v>
      </c>
      <c r="T27" s="681"/>
      <c r="U27" s="687">
        <f t="shared" si="6"/>
        <v>-744.4</v>
      </c>
      <c r="V27" s="688">
        <f t="shared" si="7"/>
        <v>0</v>
      </c>
      <c r="W27" s="683">
        <v>256.39999999999998</v>
      </c>
      <c r="X27" s="681"/>
      <c r="Y27" s="681"/>
      <c r="Z27" s="681"/>
      <c r="AA27" s="687">
        <f t="shared" si="8"/>
        <v>-256.39999999999998</v>
      </c>
      <c r="AB27" s="688">
        <f t="shared" si="9"/>
        <v>0</v>
      </c>
      <c r="AC27" s="683">
        <v>231.6</v>
      </c>
      <c r="AD27" s="681"/>
      <c r="AE27" s="681"/>
      <c r="AF27" s="681"/>
      <c r="AG27" s="687">
        <f t="shared" si="10"/>
        <v>-231.6</v>
      </c>
      <c r="AH27" s="688">
        <f t="shared" si="11"/>
        <v>0</v>
      </c>
      <c r="AI27" s="683">
        <v>256.39999999999998</v>
      </c>
      <c r="AJ27" s="681"/>
      <c r="AK27" s="681"/>
      <c r="AL27" s="681"/>
      <c r="AM27" s="687">
        <f t="shared" si="12"/>
        <v>-256.39999999999998</v>
      </c>
      <c r="AN27" s="688">
        <f t="shared" si="13"/>
        <v>0</v>
      </c>
      <c r="AO27" s="687">
        <f t="shared" si="14"/>
        <v>766.7</v>
      </c>
      <c r="AP27" s="681"/>
      <c r="AQ27" s="687">
        <f t="shared" si="15"/>
        <v>0</v>
      </c>
      <c r="AR27" s="681"/>
      <c r="AS27" s="687">
        <f t="shared" si="16"/>
        <v>-766.7</v>
      </c>
      <c r="AT27" s="688">
        <f t="shared" si="17"/>
        <v>0</v>
      </c>
      <c r="AU27" s="683">
        <v>247.6</v>
      </c>
      <c r="AV27" s="681"/>
      <c r="AW27" s="681"/>
      <c r="AX27" s="681"/>
      <c r="AY27" s="687">
        <f t="shared" si="18"/>
        <v>-247.6</v>
      </c>
      <c r="AZ27" s="688">
        <f t="shared" si="19"/>
        <v>0</v>
      </c>
      <c r="BA27" s="683">
        <v>255.9</v>
      </c>
      <c r="BB27" s="681"/>
      <c r="BC27" s="681"/>
      <c r="BD27" s="681"/>
      <c r="BE27" s="687">
        <f t="shared" si="20"/>
        <v>-255.9</v>
      </c>
      <c r="BF27" s="688">
        <f t="shared" si="21"/>
        <v>0</v>
      </c>
      <c r="BG27" s="683">
        <v>263.2</v>
      </c>
      <c r="BH27" s="681"/>
      <c r="BI27" s="681"/>
      <c r="BJ27" s="681"/>
      <c r="BK27" s="687">
        <f t="shared" si="22"/>
        <v>-263.2</v>
      </c>
      <c r="BL27" s="688">
        <f t="shared" si="23"/>
        <v>0</v>
      </c>
      <c r="BM27" s="687">
        <f t="shared" si="24"/>
        <v>656.6</v>
      </c>
      <c r="BN27" s="681"/>
      <c r="BO27" s="687">
        <f t="shared" si="25"/>
        <v>0</v>
      </c>
      <c r="BP27" s="681"/>
      <c r="BQ27" s="687">
        <f t="shared" si="26"/>
        <v>-656.6</v>
      </c>
      <c r="BR27" s="688">
        <f t="shared" si="27"/>
        <v>0</v>
      </c>
      <c r="BS27" s="683">
        <v>177.6</v>
      </c>
      <c r="BT27" s="681"/>
      <c r="BU27" s="681"/>
      <c r="BV27" s="681"/>
      <c r="BW27" s="687">
        <f t="shared" si="28"/>
        <v>-177.6</v>
      </c>
      <c r="BX27" s="688">
        <f t="shared" si="29"/>
        <v>0</v>
      </c>
      <c r="BY27" s="683">
        <v>231.5</v>
      </c>
      <c r="BZ27" s="681"/>
      <c r="CA27" s="681"/>
      <c r="CB27" s="681"/>
      <c r="CC27" s="687">
        <f t="shared" si="30"/>
        <v>-231.5</v>
      </c>
      <c r="CD27" s="688">
        <f t="shared" si="31"/>
        <v>0</v>
      </c>
      <c r="CE27" s="683">
        <v>247.5</v>
      </c>
      <c r="CF27" s="681"/>
      <c r="CG27" s="681"/>
      <c r="CH27" s="681"/>
      <c r="CI27" s="687">
        <f t="shared" si="32"/>
        <v>-247.5</v>
      </c>
      <c r="CJ27" s="688">
        <f t="shared" si="33"/>
        <v>0</v>
      </c>
      <c r="CK27" s="687">
        <f t="shared" si="34"/>
        <v>726.59999999999991</v>
      </c>
      <c r="CL27" s="681"/>
      <c r="CM27" s="687">
        <f t="shared" si="35"/>
        <v>0</v>
      </c>
      <c r="CN27" s="681"/>
      <c r="CO27" s="687">
        <f t="shared" si="36"/>
        <v>-726.59999999999991</v>
      </c>
      <c r="CP27" s="688">
        <f t="shared" si="37"/>
        <v>0</v>
      </c>
      <c r="CQ27" s="683">
        <v>244.3</v>
      </c>
      <c r="CR27" s="681"/>
      <c r="CS27" s="681"/>
      <c r="CT27" s="681"/>
      <c r="CU27" s="687">
        <f t="shared" si="38"/>
        <v>-244.3</v>
      </c>
      <c r="CV27" s="688">
        <f t="shared" si="39"/>
        <v>0</v>
      </c>
      <c r="CW27" s="683">
        <v>235.1</v>
      </c>
      <c r="CX27" s="681"/>
      <c r="CY27" s="681"/>
      <c r="CZ27" s="681"/>
      <c r="DA27" s="687">
        <f t="shared" si="40"/>
        <v>-235.1</v>
      </c>
      <c r="DB27" s="688">
        <f t="shared" si="41"/>
        <v>0</v>
      </c>
      <c r="DC27" s="683">
        <v>247.2</v>
      </c>
      <c r="DD27" s="681"/>
      <c r="DE27" s="681"/>
      <c r="DF27" s="681"/>
      <c r="DG27" s="687">
        <f t="shared" si="42"/>
        <v>-247.2</v>
      </c>
      <c r="DH27" s="688">
        <f t="shared" si="43"/>
        <v>0</v>
      </c>
    </row>
    <row r="28" spans="2:112">
      <c r="B28" s="88"/>
      <c r="C28" s="614"/>
      <c r="D28" s="94" t="s">
        <v>1645</v>
      </c>
      <c r="E28" s="528" t="s">
        <v>2854</v>
      </c>
      <c r="F28" s="528"/>
      <c r="G28" s="529"/>
      <c r="H28" s="530"/>
      <c r="I28" s="530"/>
      <c r="J28" s="654" t="s">
        <v>883</v>
      </c>
      <c r="K28" s="687">
        <f t="shared" si="0"/>
        <v>272.60000000000002</v>
      </c>
      <c r="L28" s="681"/>
      <c r="M28" s="687">
        <f t="shared" si="1"/>
        <v>0</v>
      </c>
      <c r="N28" s="681"/>
      <c r="O28" s="687">
        <f t="shared" si="2"/>
        <v>-272.60000000000002</v>
      </c>
      <c r="P28" s="688">
        <f t="shared" si="3"/>
        <v>0</v>
      </c>
      <c r="Q28" s="687">
        <f t="shared" si="4"/>
        <v>64.300000000000011</v>
      </c>
      <c r="R28" s="681"/>
      <c r="S28" s="687">
        <f t="shared" si="5"/>
        <v>0</v>
      </c>
      <c r="T28" s="681"/>
      <c r="U28" s="687">
        <f t="shared" si="6"/>
        <v>-64.300000000000011</v>
      </c>
      <c r="V28" s="688">
        <f t="shared" si="7"/>
        <v>0</v>
      </c>
      <c r="W28" s="683">
        <v>22.4</v>
      </c>
      <c r="X28" s="681"/>
      <c r="Y28" s="681"/>
      <c r="Z28" s="681"/>
      <c r="AA28" s="687">
        <f t="shared" si="8"/>
        <v>-22.4</v>
      </c>
      <c r="AB28" s="688">
        <f t="shared" si="9"/>
        <v>0</v>
      </c>
      <c r="AC28" s="683">
        <v>19.8</v>
      </c>
      <c r="AD28" s="681"/>
      <c r="AE28" s="681"/>
      <c r="AF28" s="681"/>
      <c r="AG28" s="687">
        <f t="shared" si="10"/>
        <v>-19.8</v>
      </c>
      <c r="AH28" s="688">
        <f t="shared" si="11"/>
        <v>0</v>
      </c>
      <c r="AI28" s="683">
        <v>22.1</v>
      </c>
      <c r="AJ28" s="681"/>
      <c r="AK28" s="681"/>
      <c r="AL28" s="681"/>
      <c r="AM28" s="687">
        <f t="shared" si="12"/>
        <v>-22.1</v>
      </c>
      <c r="AN28" s="688">
        <f t="shared" si="13"/>
        <v>0</v>
      </c>
      <c r="AO28" s="687">
        <f t="shared" si="14"/>
        <v>70.2</v>
      </c>
      <c r="AP28" s="681"/>
      <c r="AQ28" s="687">
        <f t="shared" si="15"/>
        <v>0</v>
      </c>
      <c r="AR28" s="681"/>
      <c r="AS28" s="687">
        <f t="shared" si="16"/>
        <v>-70.2</v>
      </c>
      <c r="AT28" s="688">
        <f t="shared" si="17"/>
        <v>0</v>
      </c>
      <c r="AU28" s="683">
        <v>21.5</v>
      </c>
      <c r="AV28" s="681"/>
      <c r="AW28" s="681"/>
      <c r="AX28" s="681"/>
      <c r="AY28" s="687">
        <f t="shared" si="18"/>
        <v>-21.5</v>
      </c>
      <c r="AZ28" s="688">
        <f t="shared" si="19"/>
        <v>0</v>
      </c>
      <c r="BA28" s="683">
        <v>22.4</v>
      </c>
      <c r="BB28" s="681"/>
      <c r="BC28" s="681"/>
      <c r="BD28" s="681"/>
      <c r="BE28" s="687">
        <f t="shared" si="20"/>
        <v>-22.4</v>
      </c>
      <c r="BF28" s="688">
        <f t="shared" si="21"/>
        <v>0</v>
      </c>
      <c r="BG28" s="683">
        <v>26.3</v>
      </c>
      <c r="BH28" s="681"/>
      <c r="BI28" s="681"/>
      <c r="BJ28" s="681"/>
      <c r="BK28" s="687">
        <f t="shared" si="22"/>
        <v>-26.3</v>
      </c>
      <c r="BL28" s="688">
        <f t="shared" si="23"/>
        <v>0</v>
      </c>
      <c r="BM28" s="687">
        <f t="shared" si="24"/>
        <v>69.099999999999994</v>
      </c>
      <c r="BN28" s="681"/>
      <c r="BO28" s="687">
        <f t="shared" si="25"/>
        <v>0</v>
      </c>
      <c r="BP28" s="681"/>
      <c r="BQ28" s="687">
        <f t="shared" si="26"/>
        <v>-69.099999999999994</v>
      </c>
      <c r="BR28" s="688">
        <f t="shared" si="27"/>
        <v>0</v>
      </c>
      <c r="BS28" s="683">
        <v>19.7</v>
      </c>
      <c r="BT28" s="681"/>
      <c r="BU28" s="681"/>
      <c r="BV28" s="681"/>
      <c r="BW28" s="687">
        <f t="shared" si="28"/>
        <v>-19.7</v>
      </c>
      <c r="BX28" s="688">
        <f t="shared" si="29"/>
        <v>0</v>
      </c>
      <c r="BY28" s="683">
        <v>27.3</v>
      </c>
      <c r="BZ28" s="681"/>
      <c r="CA28" s="681"/>
      <c r="CB28" s="681"/>
      <c r="CC28" s="687">
        <f t="shared" si="30"/>
        <v>-27.3</v>
      </c>
      <c r="CD28" s="688">
        <f t="shared" si="31"/>
        <v>0</v>
      </c>
      <c r="CE28" s="683">
        <v>22.1</v>
      </c>
      <c r="CF28" s="681"/>
      <c r="CG28" s="681"/>
      <c r="CH28" s="681"/>
      <c r="CI28" s="687">
        <f t="shared" si="32"/>
        <v>-22.1</v>
      </c>
      <c r="CJ28" s="688">
        <f t="shared" si="33"/>
        <v>0</v>
      </c>
      <c r="CK28" s="687">
        <f t="shared" si="34"/>
        <v>69</v>
      </c>
      <c r="CL28" s="681"/>
      <c r="CM28" s="687">
        <f t="shared" si="35"/>
        <v>0</v>
      </c>
      <c r="CN28" s="681"/>
      <c r="CO28" s="687">
        <f t="shared" si="36"/>
        <v>-69</v>
      </c>
      <c r="CP28" s="688">
        <f t="shared" si="37"/>
        <v>0</v>
      </c>
      <c r="CQ28" s="683">
        <v>23</v>
      </c>
      <c r="CR28" s="681"/>
      <c r="CS28" s="681"/>
      <c r="CT28" s="681"/>
      <c r="CU28" s="687">
        <f t="shared" si="38"/>
        <v>-23</v>
      </c>
      <c r="CV28" s="688">
        <f t="shared" si="39"/>
        <v>0</v>
      </c>
      <c r="CW28" s="683">
        <v>22.5</v>
      </c>
      <c r="CX28" s="681"/>
      <c r="CY28" s="681"/>
      <c r="CZ28" s="681"/>
      <c r="DA28" s="687">
        <f t="shared" si="40"/>
        <v>-22.5</v>
      </c>
      <c r="DB28" s="688">
        <f t="shared" si="41"/>
        <v>0</v>
      </c>
      <c r="DC28" s="683">
        <v>23.5</v>
      </c>
      <c r="DD28" s="681"/>
      <c r="DE28" s="681"/>
      <c r="DF28" s="681"/>
      <c r="DG28" s="687">
        <f t="shared" si="42"/>
        <v>-23.5</v>
      </c>
      <c r="DH28" s="688">
        <f t="shared" si="43"/>
        <v>0</v>
      </c>
    </row>
    <row r="29" spans="2:112">
      <c r="B29" s="88"/>
      <c r="C29" s="614"/>
      <c r="D29" s="512" t="s">
        <v>1512</v>
      </c>
      <c r="E29" s="528" t="s">
        <v>2855</v>
      </c>
      <c r="F29" s="528"/>
      <c r="G29" s="529"/>
      <c r="H29" s="530" t="s">
        <v>2856</v>
      </c>
      <c r="I29" s="530"/>
      <c r="J29" s="654" t="s">
        <v>883</v>
      </c>
      <c r="K29" s="687">
        <f t="shared" si="0"/>
        <v>54.9</v>
      </c>
      <c r="L29" s="681"/>
      <c r="M29" s="687">
        <f t="shared" si="1"/>
        <v>0</v>
      </c>
      <c r="N29" s="681"/>
      <c r="O29" s="687">
        <f t="shared" si="2"/>
        <v>-54.9</v>
      </c>
      <c r="P29" s="688">
        <f t="shared" si="3"/>
        <v>0</v>
      </c>
      <c r="Q29" s="687">
        <f t="shared" si="4"/>
        <v>9</v>
      </c>
      <c r="R29" s="681"/>
      <c r="S29" s="687">
        <f t="shared" si="5"/>
        <v>0</v>
      </c>
      <c r="T29" s="681"/>
      <c r="U29" s="687">
        <f t="shared" si="6"/>
        <v>-9</v>
      </c>
      <c r="V29" s="688">
        <f t="shared" si="7"/>
        <v>0</v>
      </c>
      <c r="W29" s="687">
        <f>W214</f>
        <v>3.3</v>
      </c>
      <c r="X29" s="681"/>
      <c r="Y29" s="687">
        <f>Y214</f>
        <v>0</v>
      </c>
      <c r="Z29" s="681"/>
      <c r="AA29" s="687">
        <f t="shared" si="8"/>
        <v>-3.3</v>
      </c>
      <c r="AB29" s="688">
        <f t="shared" si="9"/>
        <v>0</v>
      </c>
      <c r="AC29" s="687">
        <f>AC214</f>
        <v>2.6</v>
      </c>
      <c r="AD29" s="681"/>
      <c r="AE29" s="687">
        <f>AE214</f>
        <v>0</v>
      </c>
      <c r="AF29" s="681"/>
      <c r="AG29" s="687">
        <f t="shared" si="10"/>
        <v>-2.6</v>
      </c>
      <c r="AH29" s="688">
        <f t="shared" si="11"/>
        <v>0</v>
      </c>
      <c r="AI29" s="687">
        <f>AI214</f>
        <v>3.1</v>
      </c>
      <c r="AJ29" s="681"/>
      <c r="AK29" s="687">
        <f>AK214</f>
        <v>0</v>
      </c>
      <c r="AL29" s="681"/>
      <c r="AM29" s="687">
        <f t="shared" si="12"/>
        <v>-3.1</v>
      </c>
      <c r="AN29" s="688">
        <f t="shared" si="13"/>
        <v>0</v>
      </c>
      <c r="AO29" s="687">
        <f t="shared" si="14"/>
        <v>14</v>
      </c>
      <c r="AP29" s="681"/>
      <c r="AQ29" s="687">
        <f t="shared" si="15"/>
        <v>0</v>
      </c>
      <c r="AR29" s="681"/>
      <c r="AS29" s="687">
        <f t="shared" si="16"/>
        <v>-14</v>
      </c>
      <c r="AT29" s="688">
        <f t="shared" si="17"/>
        <v>0</v>
      </c>
      <c r="AU29" s="687">
        <f>AU214</f>
        <v>3.1</v>
      </c>
      <c r="AV29" s="681"/>
      <c r="AW29" s="687">
        <f>AW214</f>
        <v>0</v>
      </c>
      <c r="AX29" s="681"/>
      <c r="AY29" s="687">
        <f t="shared" si="18"/>
        <v>-3.1</v>
      </c>
      <c r="AZ29" s="688">
        <f t="shared" si="19"/>
        <v>0</v>
      </c>
      <c r="BA29" s="687">
        <f>BA214</f>
        <v>3.5</v>
      </c>
      <c r="BB29" s="681"/>
      <c r="BC29" s="687">
        <f>BC214</f>
        <v>0</v>
      </c>
      <c r="BD29" s="681"/>
      <c r="BE29" s="687">
        <f t="shared" si="20"/>
        <v>-3.5</v>
      </c>
      <c r="BF29" s="688">
        <f t="shared" si="21"/>
        <v>0</v>
      </c>
      <c r="BG29" s="687">
        <f>BG214</f>
        <v>7.4</v>
      </c>
      <c r="BH29" s="681"/>
      <c r="BI29" s="687">
        <f>BI214</f>
        <v>0</v>
      </c>
      <c r="BJ29" s="681"/>
      <c r="BK29" s="687">
        <f t="shared" si="22"/>
        <v>-7.4</v>
      </c>
      <c r="BL29" s="688">
        <f t="shared" si="23"/>
        <v>0</v>
      </c>
      <c r="BM29" s="687">
        <f t="shared" si="24"/>
        <v>18.3</v>
      </c>
      <c r="BN29" s="681"/>
      <c r="BO29" s="687">
        <f t="shared" si="25"/>
        <v>0</v>
      </c>
      <c r="BP29" s="681"/>
      <c r="BQ29" s="687">
        <f t="shared" si="26"/>
        <v>-18.3</v>
      </c>
      <c r="BR29" s="688">
        <f t="shared" si="27"/>
        <v>0</v>
      </c>
      <c r="BS29" s="687">
        <f>BS214</f>
        <v>6.4</v>
      </c>
      <c r="BT29" s="681"/>
      <c r="BU29" s="687">
        <f>BU214</f>
        <v>0</v>
      </c>
      <c r="BV29" s="681"/>
      <c r="BW29" s="687">
        <f t="shared" si="28"/>
        <v>-6.4</v>
      </c>
      <c r="BX29" s="688">
        <f t="shared" si="29"/>
        <v>0</v>
      </c>
      <c r="BY29" s="687">
        <f>BY214</f>
        <v>7.9</v>
      </c>
      <c r="BZ29" s="681"/>
      <c r="CA29" s="687">
        <f>CA214</f>
        <v>0</v>
      </c>
      <c r="CB29" s="681"/>
      <c r="CC29" s="687">
        <f t="shared" si="30"/>
        <v>-7.9</v>
      </c>
      <c r="CD29" s="688">
        <f t="shared" si="31"/>
        <v>0</v>
      </c>
      <c r="CE29" s="687">
        <f>CE214</f>
        <v>4</v>
      </c>
      <c r="CF29" s="681"/>
      <c r="CG29" s="687">
        <f>CG214</f>
        <v>0</v>
      </c>
      <c r="CH29" s="681"/>
      <c r="CI29" s="687">
        <f t="shared" si="32"/>
        <v>-4</v>
      </c>
      <c r="CJ29" s="688">
        <f t="shared" si="33"/>
        <v>0</v>
      </c>
      <c r="CK29" s="687">
        <f t="shared" si="34"/>
        <v>13.6</v>
      </c>
      <c r="CL29" s="681"/>
      <c r="CM29" s="687">
        <f t="shared" si="35"/>
        <v>0</v>
      </c>
      <c r="CN29" s="681"/>
      <c r="CO29" s="687">
        <f t="shared" si="36"/>
        <v>-13.6</v>
      </c>
      <c r="CP29" s="688">
        <f t="shared" si="37"/>
        <v>0</v>
      </c>
      <c r="CQ29" s="687">
        <f>CQ214</f>
        <v>4.3</v>
      </c>
      <c r="CR29" s="681"/>
      <c r="CS29" s="687">
        <f>CS214</f>
        <v>0</v>
      </c>
      <c r="CT29" s="681"/>
      <c r="CU29" s="687">
        <f t="shared" si="38"/>
        <v>-4.3</v>
      </c>
      <c r="CV29" s="688">
        <f t="shared" si="39"/>
        <v>0</v>
      </c>
      <c r="CW29" s="687">
        <f>CW214</f>
        <v>4.4000000000000004</v>
      </c>
      <c r="CX29" s="681"/>
      <c r="CY29" s="687">
        <f>CY214</f>
        <v>0</v>
      </c>
      <c r="CZ29" s="681"/>
      <c r="DA29" s="687">
        <f t="shared" si="40"/>
        <v>-4.4000000000000004</v>
      </c>
      <c r="DB29" s="688">
        <f t="shared" si="41"/>
        <v>0</v>
      </c>
      <c r="DC29" s="687">
        <f>DC214</f>
        <v>4.9000000000000004</v>
      </c>
      <c r="DD29" s="681"/>
      <c r="DE29" s="687">
        <f>DE214</f>
        <v>0</v>
      </c>
      <c r="DF29" s="681"/>
      <c r="DG29" s="687">
        <f t="shared" si="42"/>
        <v>-4.9000000000000004</v>
      </c>
      <c r="DH29" s="688">
        <f t="shared" si="43"/>
        <v>0</v>
      </c>
    </row>
    <row r="30" spans="2:112">
      <c r="B30" s="88"/>
      <c r="C30" s="614"/>
      <c r="D30" s="94" t="s">
        <v>1493</v>
      </c>
      <c r="E30" s="528" t="s">
        <v>2857</v>
      </c>
      <c r="F30" s="528"/>
      <c r="G30" s="529"/>
      <c r="H30" s="530"/>
      <c r="I30" s="530"/>
      <c r="J30" s="654" t="s">
        <v>883</v>
      </c>
      <c r="K30" s="687">
        <f t="shared" si="0"/>
        <v>114.8</v>
      </c>
      <c r="L30" s="681"/>
      <c r="M30" s="687">
        <f t="shared" si="1"/>
        <v>0</v>
      </c>
      <c r="N30" s="681"/>
      <c r="O30" s="687">
        <f t="shared" si="2"/>
        <v>-114.8</v>
      </c>
      <c r="P30" s="688">
        <f t="shared" si="3"/>
        <v>0</v>
      </c>
      <c r="Q30" s="687">
        <f t="shared" si="4"/>
        <v>34.5</v>
      </c>
      <c r="R30" s="681"/>
      <c r="S30" s="687">
        <f t="shared" si="5"/>
        <v>0</v>
      </c>
      <c r="T30" s="681"/>
      <c r="U30" s="687">
        <f t="shared" si="6"/>
        <v>-34.5</v>
      </c>
      <c r="V30" s="688">
        <f t="shared" si="7"/>
        <v>0</v>
      </c>
      <c r="W30" s="683">
        <v>12.1</v>
      </c>
      <c r="X30" s="681"/>
      <c r="Y30" s="681"/>
      <c r="Z30" s="681"/>
      <c r="AA30" s="687">
        <f t="shared" si="8"/>
        <v>-12.1</v>
      </c>
      <c r="AB30" s="688">
        <f t="shared" si="9"/>
        <v>0</v>
      </c>
      <c r="AC30" s="683">
        <v>10.7</v>
      </c>
      <c r="AD30" s="681"/>
      <c r="AE30" s="681"/>
      <c r="AF30" s="681"/>
      <c r="AG30" s="687">
        <f t="shared" si="10"/>
        <v>-10.7</v>
      </c>
      <c r="AH30" s="688">
        <f t="shared" si="11"/>
        <v>0</v>
      </c>
      <c r="AI30" s="683">
        <v>11.7</v>
      </c>
      <c r="AJ30" s="681"/>
      <c r="AK30" s="681"/>
      <c r="AL30" s="681"/>
      <c r="AM30" s="687">
        <f t="shared" si="12"/>
        <v>-11.7</v>
      </c>
      <c r="AN30" s="688">
        <f t="shared" si="13"/>
        <v>0</v>
      </c>
      <c r="AO30" s="687">
        <f t="shared" si="14"/>
        <v>24.9</v>
      </c>
      <c r="AP30" s="681"/>
      <c r="AQ30" s="687">
        <f t="shared" si="15"/>
        <v>0</v>
      </c>
      <c r="AR30" s="681"/>
      <c r="AS30" s="687">
        <f t="shared" si="16"/>
        <v>-24.9</v>
      </c>
      <c r="AT30" s="688">
        <f t="shared" si="17"/>
        <v>0</v>
      </c>
      <c r="AU30" s="683">
        <v>9.6999999999999993</v>
      </c>
      <c r="AV30" s="681"/>
      <c r="AW30" s="681"/>
      <c r="AX30" s="681"/>
      <c r="AY30" s="687">
        <f t="shared" si="18"/>
        <v>-9.6999999999999993</v>
      </c>
      <c r="AZ30" s="688">
        <f t="shared" si="19"/>
        <v>0</v>
      </c>
      <c r="BA30" s="683">
        <v>8.8000000000000007</v>
      </c>
      <c r="BB30" s="681"/>
      <c r="BC30" s="681"/>
      <c r="BD30" s="681"/>
      <c r="BE30" s="687">
        <f t="shared" si="20"/>
        <v>-8.8000000000000007</v>
      </c>
      <c r="BF30" s="688">
        <f t="shared" si="21"/>
        <v>0</v>
      </c>
      <c r="BG30" s="683">
        <v>6.4</v>
      </c>
      <c r="BH30" s="681"/>
      <c r="BI30" s="681"/>
      <c r="BJ30" s="681"/>
      <c r="BK30" s="687">
        <f t="shared" si="22"/>
        <v>-6.4</v>
      </c>
      <c r="BL30" s="688">
        <f t="shared" si="23"/>
        <v>0</v>
      </c>
      <c r="BM30" s="687">
        <f t="shared" si="24"/>
        <v>21.7</v>
      </c>
      <c r="BN30" s="681"/>
      <c r="BO30" s="687">
        <f t="shared" si="25"/>
        <v>0</v>
      </c>
      <c r="BP30" s="681"/>
      <c r="BQ30" s="687">
        <f t="shared" si="26"/>
        <v>-21.7</v>
      </c>
      <c r="BR30" s="688">
        <f t="shared" si="27"/>
        <v>0</v>
      </c>
      <c r="BS30" s="683">
        <v>8.1</v>
      </c>
      <c r="BT30" s="681"/>
      <c r="BU30" s="681"/>
      <c r="BV30" s="681"/>
      <c r="BW30" s="687">
        <f t="shared" si="28"/>
        <v>-8.1</v>
      </c>
      <c r="BX30" s="688">
        <f t="shared" si="29"/>
        <v>0</v>
      </c>
      <c r="BY30" s="683">
        <v>5.8</v>
      </c>
      <c r="BZ30" s="681"/>
      <c r="CA30" s="681"/>
      <c r="CB30" s="681"/>
      <c r="CC30" s="687">
        <f t="shared" si="30"/>
        <v>-5.8</v>
      </c>
      <c r="CD30" s="688">
        <f t="shared" si="31"/>
        <v>0</v>
      </c>
      <c r="CE30" s="683">
        <v>7.8</v>
      </c>
      <c r="CF30" s="681"/>
      <c r="CG30" s="681"/>
      <c r="CH30" s="681"/>
      <c r="CI30" s="687">
        <f t="shared" si="32"/>
        <v>-7.8</v>
      </c>
      <c r="CJ30" s="688">
        <f t="shared" si="33"/>
        <v>0</v>
      </c>
      <c r="CK30" s="687">
        <f t="shared" si="34"/>
        <v>33.700000000000003</v>
      </c>
      <c r="CL30" s="681"/>
      <c r="CM30" s="687">
        <f t="shared" si="35"/>
        <v>0</v>
      </c>
      <c r="CN30" s="681"/>
      <c r="CO30" s="687">
        <f t="shared" si="36"/>
        <v>-33.700000000000003</v>
      </c>
      <c r="CP30" s="688">
        <f t="shared" si="37"/>
        <v>0</v>
      </c>
      <c r="CQ30" s="683">
        <v>11.5</v>
      </c>
      <c r="CR30" s="681"/>
      <c r="CS30" s="681"/>
      <c r="CT30" s="681"/>
      <c r="CU30" s="687">
        <f t="shared" si="38"/>
        <v>-11.5</v>
      </c>
      <c r="CV30" s="688">
        <f t="shared" si="39"/>
        <v>0</v>
      </c>
      <c r="CW30" s="683">
        <v>11</v>
      </c>
      <c r="CX30" s="681"/>
      <c r="CY30" s="681"/>
      <c r="CZ30" s="681"/>
      <c r="DA30" s="687">
        <f t="shared" si="40"/>
        <v>-11</v>
      </c>
      <c r="DB30" s="688">
        <f t="shared" si="41"/>
        <v>0</v>
      </c>
      <c r="DC30" s="683">
        <v>11.2</v>
      </c>
      <c r="DD30" s="681"/>
      <c r="DE30" s="681"/>
      <c r="DF30" s="681"/>
      <c r="DG30" s="687">
        <f t="shared" si="42"/>
        <v>-11.2</v>
      </c>
      <c r="DH30" s="688">
        <f t="shared" si="43"/>
        <v>0</v>
      </c>
    </row>
    <row r="31" spans="2:112">
      <c r="B31" s="88"/>
      <c r="C31" s="614"/>
      <c r="D31" s="94" t="s">
        <v>1503</v>
      </c>
      <c r="E31" s="528" t="s">
        <v>2858</v>
      </c>
      <c r="F31" s="528"/>
      <c r="G31" s="529"/>
      <c r="H31" s="530"/>
      <c r="I31" s="530"/>
      <c r="J31" s="654" t="s">
        <v>883</v>
      </c>
      <c r="K31" s="687">
        <f t="shared" si="0"/>
        <v>4.7</v>
      </c>
      <c r="L31" s="681"/>
      <c r="M31" s="687">
        <f t="shared" si="1"/>
        <v>0</v>
      </c>
      <c r="N31" s="681"/>
      <c r="O31" s="687">
        <f t="shared" si="2"/>
        <v>-4.7</v>
      </c>
      <c r="P31" s="688">
        <f t="shared" si="3"/>
        <v>0</v>
      </c>
      <c r="Q31" s="687">
        <f t="shared" si="4"/>
        <v>0.89999999999999991</v>
      </c>
      <c r="R31" s="681"/>
      <c r="S31" s="687">
        <f t="shared" si="5"/>
        <v>0</v>
      </c>
      <c r="T31" s="681"/>
      <c r="U31" s="687">
        <f t="shared" si="6"/>
        <v>-0.89999999999999991</v>
      </c>
      <c r="V31" s="688">
        <f t="shared" si="7"/>
        <v>0</v>
      </c>
      <c r="W31" s="683">
        <v>0.3</v>
      </c>
      <c r="X31" s="681"/>
      <c r="Y31" s="681"/>
      <c r="Z31" s="681"/>
      <c r="AA31" s="687">
        <f t="shared" si="8"/>
        <v>-0.3</v>
      </c>
      <c r="AB31" s="688">
        <f t="shared" si="9"/>
        <v>0</v>
      </c>
      <c r="AC31" s="683">
        <v>0.3</v>
      </c>
      <c r="AD31" s="681"/>
      <c r="AE31" s="681"/>
      <c r="AF31" s="681"/>
      <c r="AG31" s="687">
        <f t="shared" si="10"/>
        <v>-0.3</v>
      </c>
      <c r="AH31" s="688">
        <f t="shared" si="11"/>
        <v>0</v>
      </c>
      <c r="AI31" s="683">
        <v>0.3</v>
      </c>
      <c r="AJ31" s="681"/>
      <c r="AK31" s="681"/>
      <c r="AL31" s="681"/>
      <c r="AM31" s="687">
        <f t="shared" si="12"/>
        <v>-0.3</v>
      </c>
      <c r="AN31" s="688">
        <f t="shared" si="13"/>
        <v>0</v>
      </c>
      <c r="AO31" s="687">
        <f t="shared" si="14"/>
        <v>0.7</v>
      </c>
      <c r="AP31" s="681"/>
      <c r="AQ31" s="687">
        <f t="shared" si="15"/>
        <v>0</v>
      </c>
      <c r="AR31" s="681"/>
      <c r="AS31" s="687">
        <f t="shared" si="16"/>
        <v>-0.7</v>
      </c>
      <c r="AT31" s="688">
        <f t="shared" si="17"/>
        <v>0</v>
      </c>
      <c r="AU31" s="683">
        <v>0.3</v>
      </c>
      <c r="AV31" s="681"/>
      <c r="AW31" s="681"/>
      <c r="AX31" s="681"/>
      <c r="AY31" s="687">
        <f t="shared" si="18"/>
        <v>-0.3</v>
      </c>
      <c r="AZ31" s="688">
        <f t="shared" si="19"/>
        <v>0</v>
      </c>
      <c r="BA31" s="683">
        <v>0.2</v>
      </c>
      <c r="BB31" s="681"/>
      <c r="BC31" s="681"/>
      <c r="BD31" s="681"/>
      <c r="BE31" s="687">
        <f t="shared" si="20"/>
        <v>-0.2</v>
      </c>
      <c r="BF31" s="688">
        <f t="shared" si="21"/>
        <v>0</v>
      </c>
      <c r="BG31" s="683">
        <v>0.2</v>
      </c>
      <c r="BH31" s="681"/>
      <c r="BI31" s="681"/>
      <c r="BJ31" s="681"/>
      <c r="BK31" s="687">
        <f t="shared" si="22"/>
        <v>-0.2</v>
      </c>
      <c r="BL31" s="688">
        <f t="shared" si="23"/>
        <v>0</v>
      </c>
      <c r="BM31" s="687">
        <f t="shared" si="24"/>
        <v>1.4</v>
      </c>
      <c r="BN31" s="681"/>
      <c r="BO31" s="687">
        <f t="shared" si="25"/>
        <v>0</v>
      </c>
      <c r="BP31" s="681"/>
      <c r="BQ31" s="687">
        <f t="shared" si="26"/>
        <v>-1.4</v>
      </c>
      <c r="BR31" s="688">
        <f t="shared" si="27"/>
        <v>0</v>
      </c>
      <c r="BS31" s="683">
        <v>0.4</v>
      </c>
      <c r="BT31" s="681"/>
      <c r="BU31" s="681"/>
      <c r="BV31" s="681"/>
      <c r="BW31" s="687">
        <f t="shared" si="28"/>
        <v>-0.4</v>
      </c>
      <c r="BX31" s="688">
        <f t="shared" si="29"/>
        <v>0</v>
      </c>
      <c r="BY31" s="683">
        <v>0.4</v>
      </c>
      <c r="BZ31" s="681"/>
      <c r="CA31" s="681"/>
      <c r="CB31" s="681"/>
      <c r="CC31" s="687">
        <f t="shared" si="30"/>
        <v>-0.4</v>
      </c>
      <c r="CD31" s="688">
        <f t="shared" si="31"/>
        <v>0</v>
      </c>
      <c r="CE31" s="683">
        <v>0.6</v>
      </c>
      <c r="CF31" s="681"/>
      <c r="CG31" s="681"/>
      <c r="CH31" s="681"/>
      <c r="CI31" s="687">
        <f t="shared" si="32"/>
        <v>-0.6</v>
      </c>
      <c r="CJ31" s="688">
        <f t="shared" si="33"/>
        <v>0</v>
      </c>
      <c r="CK31" s="687">
        <f t="shared" si="34"/>
        <v>1.7000000000000002</v>
      </c>
      <c r="CL31" s="681"/>
      <c r="CM31" s="687">
        <f t="shared" si="35"/>
        <v>0</v>
      </c>
      <c r="CN31" s="681"/>
      <c r="CO31" s="687">
        <f t="shared" si="36"/>
        <v>-1.7000000000000002</v>
      </c>
      <c r="CP31" s="688">
        <f t="shared" si="37"/>
        <v>0</v>
      </c>
      <c r="CQ31" s="683">
        <v>0.6</v>
      </c>
      <c r="CR31" s="681"/>
      <c r="CS31" s="681"/>
      <c r="CT31" s="681"/>
      <c r="CU31" s="687">
        <f t="shared" si="38"/>
        <v>-0.6</v>
      </c>
      <c r="CV31" s="688">
        <f t="shared" si="39"/>
        <v>0</v>
      </c>
      <c r="CW31" s="683">
        <v>0.5</v>
      </c>
      <c r="CX31" s="681"/>
      <c r="CY31" s="681"/>
      <c r="CZ31" s="681"/>
      <c r="DA31" s="687">
        <f t="shared" si="40"/>
        <v>-0.5</v>
      </c>
      <c r="DB31" s="688">
        <f t="shared" si="41"/>
        <v>0</v>
      </c>
      <c r="DC31" s="683">
        <v>0.6</v>
      </c>
      <c r="DD31" s="681"/>
      <c r="DE31" s="681"/>
      <c r="DF31" s="681"/>
      <c r="DG31" s="687">
        <f t="shared" si="42"/>
        <v>-0.6</v>
      </c>
      <c r="DH31" s="688">
        <f t="shared" si="43"/>
        <v>0</v>
      </c>
    </row>
    <row r="32" spans="2:112">
      <c r="B32" s="88" t="s">
        <v>2859</v>
      </c>
      <c r="C32" s="610" t="s">
        <v>1466</v>
      </c>
      <c r="D32" s="92" t="s">
        <v>1648</v>
      </c>
      <c r="E32" s="528" t="s">
        <v>2860</v>
      </c>
      <c r="F32" s="528"/>
      <c r="G32" s="529"/>
      <c r="H32" s="530" t="s">
        <v>2861</v>
      </c>
      <c r="I32" s="530"/>
      <c r="J32" s="91" t="s">
        <v>883</v>
      </c>
      <c r="K32" s="687">
        <f t="shared" si="0"/>
        <v>2835.9</v>
      </c>
      <c r="L32" s="681"/>
      <c r="M32" s="687">
        <f t="shared" si="1"/>
        <v>0</v>
      </c>
      <c r="N32" s="681"/>
      <c r="O32" s="687">
        <f t="shared" si="2"/>
        <v>-2835.9</v>
      </c>
      <c r="P32" s="688">
        <f t="shared" si="3"/>
        <v>0</v>
      </c>
      <c r="Q32" s="687">
        <f t="shared" si="4"/>
        <v>775.6</v>
      </c>
      <c r="R32" s="681"/>
      <c r="S32" s="687">
        <f t="shared" si="5"/>
        <v>0</v>
      </c>
      <c r="T32" s="681"/>
      <c r="U32" s="687">
        <f t="shared" si="6"/>
        <v>-775.6</v>
      </c>
      <c r="V32" s="688">
        <f t="shared" si="7"/>
        <v>0</v>
      </c>
      <c r="W32" s="687">
        <f>SUM(W33:W34)</f>
        <v>271.8</v>
      </c>
      <c r="X32" s="681"/>
      <c r="Y32" s="687">
        <f>SUM(Y33:Y34)</f>
        <v>0</v>
      </c>
      <c r="Z32" s="681"/>
      <c r="AA32" s="687">
        <f t="shared" si="8"/>
        <v>-271.8</v>
      </c>
      <c r="AB32" s="688">
        <f t="shared" si="9"/>
        <v>0</v>
      </c>
      <c r="AC32" s="687">
        <f>SUM(AC33:AC34)</f>
        <v>241.3</v>
      </c>
      <c r="AD32" s="681"/>
      <c r="AE32" s="687">
        <f>SUM(AE33:AE34)</f>
        <v>0</v>
      </c>
      <c r="AF32" s="681"/>
      <c r="AG32" s="687">
        <f t="shared" si="10"/>
        <v>-241.3</v>
      </c>
      <c r="AH32" s="688">
        <f t="shared" si="11"/>
        <v>0</v>
      </c>
      <c r="AI32" s="687">
        <f>SUM(AI33:AI34)</f>
        <v>262.5</v>
      </c>
      <c r="AJ32" s="681"/>
      <c r="AK32" s="687">
        <f>SUM(AK33:AK34)</f>
        <v>0</v>
      </c>
      <c r="AL32" s="681"/>
      <c r="AM32" s="687">
        <f t="shared" si="12"/>
        <v>-262.5</v>
      </c>
      <c r="AN32" s="688">
        <f t="shared" si="13"/>
        <v>0</v>
      </c>
      <c r="AO32" s="687">
        <f t="shared" si="14"/>
        <v>744.1</v>
      </c>
      <c r="AP32" s="681"/>
      <c r="AQ32" s="687">
        <f t="shared" si="15"/>
        <v>0</v>
      </c>
      <c r="AR32" s="681"/>
      <c r="AS32" s="687">
        <f t="shared" si="16"/>
        <v>-744.1</v>
      </c>
      <c r="AT32" s="688">
        <f t="shared" si="17"/>
        <v>0</v>
      </c>
      <c r="AU32" s="687">
        <f>SUM(AU33:AU34)</f>
        <v>249.6</v>
      </c>
      <c r="AV32" s="681"/>
      <c r="AW32" s="687">
        <f>SUM(AW33:AW34)</f>
        <v>0</v>
      </c>
      <c r="AX32" s="681"/>
      <c r="AY32" s="687">
        <f t="shared" si="18"/>
        <v>-249.6</v>
      </c>
      <c r="AZ32" s="688">
        <f t="shared" si="19"/>
        <v>0</v>
      </c>
      <c r="BA32" s="687">
        <f>SUM(BA33:BA34)</f>
        <v>253.39999999999998</v>
      </c>
      <c r="BB32" s="681"/>
      <c r="BC32" s="687">
        <f>SUM(BC33:BC34)</f>
        <v>0</v>
      </c>
      <c r="BD32" s="681"/>
      <c r="BE32" s="687">
        <f t="shared" si="20"/>
        <v>-253.39999999999998</v>
      </c>
      <c r="BF32" s="688">
        <f t="shared" si="21"/>
        <v>0</v>
      </c>
      <c r="BG32" s="687">
        <f>SUM(BG33:BG34)</f>
        <v>241.10000000000002</v>
      </c>
      <c r="BH32" s="681"/>
      <c r="BI32" s="687">
        <f>SUM(BI33:BI34)</f>
        <v>0</v>
      </c>
      <c r="BJ32" s="681"/>
      <c r="BK32" s="687">
        <f t="shared" si="22"/>
        <v>-241.10000000000002</v>
      </c>
      <c r="BL32" s="688">
        <f t="shared" si="23"/>
        <v>0</v>
      </c>
      <c r="BM32" s="687">
        <f t="shared" si="24"/>
        <v>636.70000000000005</v>
      </c>
      <c r="BN32" s="681"/>
      <c r="BO32" s="687">
        <f t="shared" si="25"/>
        <v>0</v>
      </c>
      <c r="BP32" s="681"/>
      <c r="BQ32" s="687">
        <f t="shared" si="26"/>
        <v>-636.70000000000005</v>
      </c>
      <c r="BR32" s="688">
        <f t="shared" si="27"/>
        <v>0</v>
      </c>
      <c r="BS32" s="687">
        <f>SUM(BS33:BS34)</f>
        <v>166</v>
      </c>
      <c r="BT32" s="681"/>
      <c r="BU32" s="687">
        <f>SUM(BU33:BU34)</f>
        <v>0</v>
      </c>
      <c r="BV32" s="681"/>
      <c r="BW32" s="687">
        <f t="shared" si="28"/>
        <v>-166</v>
      </c>
      <c r="BX32" s="688">
        <f t="shared" si="29"/>
        <v>0</v>
      </c>
      <c r="BY32" s="687">
        <f>SUM(BY33:BY34)</f>
        <v>241.3</v>
      </c>
      <c r="BZ32" s="681"/>
      <c r="CA32" s="687">
        <f>SUM(CA33:CA34)</f>
        <v>0</v>
      </c>
      <c r="CB32" s="681"/>
      <c r="CC32" s="687">
        <f t="shared" si="30"/>
        <v>-241.3</v>
      </c>
      <c r="CD32" s="688">
        <f t="shared" si="31"/>
        <v>0</v>
      </c>
      <c r="CE32" s="687">
        <f>SUM(CE33:CE34)</f>
        <v>229.4</v>
      </c>
      <c r="CF32" s="681"/>
      <c r="CG32" s="687">
        <f>SUM(CG33:CG34)</f>
        <v>0</v>
      </c>
      <c r="CH32" s="681"/>
      <c r="CI32" s="687">
        <f t="shared" si="32"/>
        <v>-229.4</v>
      </c>
      <c r="CJ32" s="688">
        <f t="shared" si="33"/>
        <v>0</v>
      </c>
      <c r="CK32" s="687">
        <f t="shared" si="34"/>
        <v>679.5</v>
      </c>
      <c r="CL32" s="681"/>
      <c r="CM32" s="687">
        <f t="shared" si="35"/>
        <v>0</v>
      </c>
      <c r="CN32" s="681"/>
      <c r="CO32" s="687">
        <f t="shared" si="36"/>
        <v>-679.5</v>
      </c>
      <c r="CP32" s="688">
        <f t="shared" si="37"/>
        <v>0</v>
      </c>
      <c r="CQ32" s="687">
        <f>SUM(CQ33:CQ34)</f>
        <v>233</v>
      </c>
      <c r="CR32" s="681"/>
      <c r="CS32" s="687">
        <f>SUM(CS33:CS34)</f>
        <v>0</v>
      </c>
      <c r="CT32" s="681"/>
      <c r="CU32" s="687">
        <f t="shared" si="38"/>
        <v>-233</v>
      </c>
      <c r="CV32" s="688">
        <f t="shared" si="39"/>
        <v>0</v>
      </c>
      <c r="CW32" s="687">
        <f>SUM(CW33:CW34)</f>
        <v>221.5</v>
      </c>
      <c r="CX32" s="681"/>
      <c r="CY32" s="687">
        <f>SUM(CY33:CY34)</f>
        <v>0</v>
      </c>
      <c r="CZ32" s="681"/>
      <c r="DA32" s="687">
        <f t="shared" si="40"/>
        <v>-221.5</v>
      </c>
      <c r="DB32" s="688">
        <f t="shared" si="41"/>
        <v>0</v>
      </c>
      <c r="DC32" s="687">
        <f>SUM(DC33:DC34)</f>
        <v>225</v>
      </c>
      <c r="DD32" s="681"/>
      <c r="DE32" s="687">
        <f>SUM(DE33:DE34)</f>
        <v>0</v>
      </c>
      <c r="DF32" s="681"/>
      <c r="DG32" s="687">
        <f t="shared" si="42"/>
        <v>-225</v>
      </c>
      <c r="DH32" s="688">
        <f t="shared" si="43"/>
        <v>0</v>
      </c>
    </row>
    <row r="33" spans="2:112">
      <c r="B33" s="88" t="s">
        <v>2862</v>
      </c>
      <c r="C33" s="614"/>
      <c r="D33" s="93" t="s">
        <v>1650</v>
      </c>
      <c r="E33" s="528" t="s">
        <v>2863</v>
      </c>
      <c r="F33" s="528"/>
      <c r="G33" s="529"/>
      <c r="H33" s="530"/>
      <c r="I33" s="530"/>
      <c r="J33" s="91" t="s">
        <v>883</v>
      </c>
      <c r="K33" s="687">
        <f t="shared" si="0"/>
        <v>1273</v>
      </c>
      <c r="L33" s="681"/>
      <c r="M33" s="687">
        <f t="shared" si="1"/>
        <v>0</v>
      </c>
      <c r="N33" s="681"/>
      <c r="O33" s="687">
        <f t="shared" si="2"/>
        <v>-1273</v>
      </c>
      <c r="P33" s="688">
        <f t="shared" si="3"/>
        <v>0</v>
      </c>
      <c r="Q33" s="687">
        <f t="shared" si="4"/>
        <v>348.1</v>
      </c>
      <c r="R33" s="681"/>
      <c r="S33" s="687">
        <f t="shared" si="5"/>
        <v>0</v>
      </c>
      <c r="T33" s="681"/>
      <c r="U33" s="687">
        <f t="shared" si="6"/>
        <v>-348.1</v>
      </c>
      <c r="V33" s="688">
        <f t="shared" si="7"/>
        <v>0</v>
      </c>
      <c r="W33" s="683">
        <v>122</v>
      </c>
      <c r="X33" s="681"/>
      <c r="Y33" s="681"/>
      <c r="Z33" s="681"/>
      <c r="AA33" s="687">
        <f t="shared" si="8"/>
        <v>-122</v>
      </c>
      <c r="AB33" s="688">
        <f t="shared" si="9"/>
        <v>0</v>
      </c>
      <c r="AC33" s="683">
        <v>108.3</v>
      </c>
      <c r="AD33" s="681"/>
      <c r="AE33" s="681"/>
      <c r="AF33" s="681"/>
      <c r="AG33" s="687">
        <f t="shared" si="10"/>
        <v>-108.3</v>
      </c>
      <c r="AH33" s="688">
        <f t="shared" si="11"/>
        <v>0</v>
      </c>
      <c r="AI33" s="683">
        <v>117.8</v>
      </c>
      <c r="AJ33" s="681"/>
      <c r="AK33" s="681"/>
      <c r="AL33" s="681"/>
      <c r="AM33" s="687">
        <f t="shared" si="12"/>
        <v>-117.8</v>
      </c>
      <c r="AN33" s="688">
        <f t="shared" si="13"/>
        <v>0</v>
      </c>
      <c r="AO33" s="687">
        <f t="shared" si="14"/>
        <v>334.09999999999997</v>
      </c>
      <c r="AP33" s="681"/>
      <c r="AQ33" s="687">
        <f t="shared" si="15"/>
        <v>0</v>
      </c>
      <c r="AR33" s="681"/>
      <c r="AS33" s="687">
        <f t="shared" si="16"/>
        <v>-334.09999999999997</v>
      </c>
      <c r="AT33" s="688">
        <f t="shared" si="17"/>
        <v>0</v>
      </c>
      <c r="AU33" s="683">
        <v>112.1</v>
      </c>
      <c r="AV33" s="681"/>
      <c r="AW33" s="681"/>
      <c r="AX33" s="681"/>
      <c r="AY33" s="687">
        <f t="shared" si="18"/>
        <v>-112.1</v>
      </c>
      <c r="AZ33" s="688">
        <f t="shared" si="19"/>
        <v>0</v>
      </c>
      <c r="BA33" s="683">
        <v>113.8</v>
      </c>
      <c r="BB33" s="681"/>
      <c r="BC33" s="681"/>
      <c r="BD33" s="681"/>
      <c r="BE33" s="687">
        <f t="shared" si="20"/>
        <v>-113.8</v>
      </c>
      <c r="BF33" s="688">
        <f t="shared" si="21"/>
        <v>0</v>
      </c>
      <c r="BG33" s="683">
        <v>108.2</v>
      </c>
      <c r="BH33" s="681"/>
      <c r="BI33" s="681"/>
      <c r="BJ33" s="681"/>
      <c r="BK33" s="687">
        <f t="shared" si="22"/>
        <v>-108.2</v>
      </c>
      <c r="BL33" s="688">
        <f t="shared" si="23"/>
        <v>0</v>
      </c>
      <c r="BM33" s="687">
        <f t="shared" si="24"/>
        <v>285.8</v>
      </c>
      <c r="BN33" s="681"/>
      <c r="BO33" s="687">
        <f t="shared" si="25"/>
        <v>0</v>
      </c>
      <c r="BP33" s="681"/>
      <c r="BQ33" s="687">
        <f t="shared" si="26"/>
        <v>-285.8</v>
      </c>
      <c r="BR33" s="688">
        <f t="shared" si="27"/>
        <v>0</v>
      </c>
      <c r="BS33" s="683">
        <v>74.5</v>
      </c>
      <c r="BT33" s="681"/>
      <c r="BU33" s="681"/>
      <c r="BV33" s="681"/>
      <c r="BW33" s="687">
        <f t="shared" si="28"/>
        <v>-74.5</v>
      </c>
      <c r="BX33" s="688">
        <f t="shared" si="29"/>
        <v>0</v>
      </c>
      <c r="BY33" s="683">
        <v>108.3</v>
      </c>
      <c r="BZ33" s="681"/>
      <c r="CA33" s="681"/>
      <c r="CB33" s="681"/>
      <c r="CC33" s="687">
        <f t="shared" si="30"/>
        <v>-108.3</v>
      </c>
      <c r="CD33" s="688">
        <f t="shared" si="31"/>
        <v>0</v>
      </c>
      <c r="CE33" s="683">
        <v>103</v>
      </c>
      <c r="CF33" s="681"/>
      <c r="CG33" s="681"/>
      <c r="CH33" s="681"/>
      <c r="CI33" s="687">
        <f t="shared" si="32"/>
        <v>-103</v>
      </c>
      <c r="CJ33" s="688">
        <f t="shared" si="33"/>
        <v>0</v>
      </c>
      <c r="CK33" s="687">
        <f t="shared" si="34"/>
        <v>305</v>
      </c>
      <c r="CL33" s="681"/>
      <c r="CM33" s="687">
        <f t="shared" si="35"/>
        <v>0</v>
      </c>
      <c r="CN33" s="681"/>
      <c r="CO33" s="687">
        <f t="shared" si="36"/>
        <v>-305</v>
      </c>
      <c r="CP33" s="688">
        <f t="shared" si="37"/>
        <v>0</v>
      </c>
      <c r="CQ33" s="683">
        <v>104.6</v>
      </c>
      <c r="CR33" s="681"/>
      <c r="CS33" s="681"/>
      <c r="CT33" s="681"/>
      <c r="CU33" s="687">
        <f t="shared" si="38"/>
        <v>-104.6</v>
      </c>
      <c r="CV33" s="688">
        <f t="shared" si="39"/>
        <v>0</v>
      </c>
      <c r="CW33" s="683">
        <v>99.4</v>
      </c>
      <c r="CX33" s="681"/>
      <c r="CY33" s="681"/>
      <c r="CZ33" s="681"/>
      <c r="DA33" s="687">
        <f t="shared" si="40"/>
        <v>-99.4</v>
      </c>
      <c r="DB33" s="688">
        <f t="shared" si="41"/>
        <v>0</v>
      </c>
      <c r="DC33" s="683">
        <v>101</v>
      </c>
      <c r="DD33" s="681"/>
      <c r="DE33" s="681"/>
      <c r="DF33" s="681"/>
      <c r="DG33" s="687">
        <f t="shared" si="42"/>
        <v>-101</v>
      </c>
      <c r="DH33" s="688">
        <f t="shared" si="43"/>
        <v>0</v>
      </c>
    </row>
    <row r="34" spans="2:112">
      <c r="B34" s="88" t="s">
        <v>2864</v>
      </c>
      <c r="C34" s="614"/>
      <c r="D34" s="93" t="s">
        <v>1651</v>
      </c>
      <c r="E34" s="528" t="s">
        <v>2865</v>
      </c>
      <c r="F34" s="528"/>
      <c r="G34" s="529"/>
      <c r="H34" s="530"/>
      <c r="I34" s="530"/>
      <c r="J34" s="91" t="s">
        <v>883</v>
      </c>
      <c r="K34" s="687">
        <f t="shared" si="0"/>
        <v>1562.9</v>
      </c>
      <c r="L34" s="681"/>
      <c r="M34" s="687">
        <f t="shared" si="1"/>
        <v>0</v>
      </c>
      <c r="N34" s="681"/>
      <c r="O34" s="687">
        <f t="shared" si="2"/>
        <v>-1562.9</v>
      </c>
      <c r="P34" s="688">
        <f t="shared" si="3"/>
        <v>0</v>
      </c>
      <c r="Q34" s="687">
        <f t="shared" si="4"/>
        <v>427.5</v>
      </c>
      <c r="R34" s="681"/>
      <c r="S34" s="687">
        <f t="shared" si="5"/>
        <v>0</v>
      </c>
      <c r="T34" s="681"/>
      <c r="U34" s="687">
        <f t="shared" si="6"/>
        <v>-427.5</v>
      </c>
      <c r="V34" s="688">
        <f t="shared" si="7"/>
        <v>0</v>
      </c>
      <c r="W34" s="683">
        <v>149.80000000000001</v>
      </c>
      <c r="X34" s="681"/>
      <c r="Y34" s="681"/>
      <c r="Z34" s="681"/>
      <c r="AA34" s="687">
        <f t="shared" si="8"/>
        <v>-149.80000000000001</v>
      </c>
      <c r="AB34" s="688">
        <f t="shared" si="9"/>
        <v>0</v>
      </c>
      <c r="AC34" s="683">
        <v>133</v>
      </c>
      <c r="AD34" s="681"/>
      <c r="AE34" s="681"/>
      <c r="AF34" s="681"/>
      <c r="AG34" s="687">
        <f t="shared" si="10"/>
        <v>-133</v>
      </c>
      <c r="AH34" s="688">
        <f t="shared" si="11"/>
        <v>0</v>
      </c>
      <c r="AI34" s="683">
        <v>144.69999999999999</v>
      </c>
      <c r="AJ34" s="681"/>
      <c r="AK34" s="681"/>
      <c r="AL34" s="681"/>
      <c r="AM34" s="687">
        <f t="shared" si="12"/>
        <v>-144.69999999999999</v>
      </c>
      <c r="AN34" s="688">
        <f t="shared" si="13"/>
        <v>0</v>
      </c>
      <c r="AO34" s="687">
        <f t="shared" si="14"/>
        <v>410</v>
      </c>
      <c r="AP34" s="681"/>
      <c r="AQ34" s="687">
        <f t="shared" si="15"/>
        <v>0</v>
      </c>
      <c r="AR34" s="681"/>
      <c r="AS34" s="687">
        <f t="shared" si="16"/>
        <v>-410</v>
      </c>
      <c r="AT34" s="688">
        <f t="shared" si="17"/>
        <v>0</v>
      </c>
      <c r="AU34" s="683">
        <v>137.5</v>
      </c>
      <c r="AV34" s="681"/>
      <c r="AW34" s="681"/>
      <c r="AX34" s="681"/>
      <c r="AY34" s="687">
        <f t="shared" si="18"/>
        <v>-137.5</v>
      </c>
      <c r="AZ34" s="688">
        <f t="shared" si="19"/>
        <v>0</v>
      </c>
      <c r="BA34" s="683">
        <v>139.6</v>
      </c>
      <c r="BB34" s="681"/>
      <c r="BC34" s="681"/>
      <c r="BD34" s="681"/>
      <c r="BE34" s="687">
        <f t="shared" si="20"/>
        <v>-139.6</v>
      </c>
      <c r="BF34" s="688">
        <f t="shared" si="21"/>
        <v>0</v>
      </c>
      <c r="BG34" s="683">
        <v>132.9</v>
      </c>
      <c r="BH34" s="681"/>
      <c r="BI34" s="681"/>
      <c r="BJ34" s="681"/>
      <c r="BK34" s="687">
        <f t="shared" si="22"/>
        <v>-132.9</v>
      </c>
      <c r="BL34" s="688">
        <f t="shared" si="23"/>
        <v>0</v>
      </c>
      <c r="BM34" s="687">
        <f t="shared" si="24"/>
        <v>350.9</v>
      </c>
      <c r="BN34" s="681"/>
      <c r="BO34" s="687">
        <f t="shared" si="25"/>
        <v>0</v>
      </c>
      <c r="BP34" s="681"/>
      <c r="BQ34" s="687">
        <f t="shared" si="26"/>
        <v>-350.9</v>
      </c>
      <c r="BR34" s="688">
        <f t="shared" si="27"/>
        <v>0</v>
      </c>
      <c r="BS34" s="683">
        <v>91.5</v>
      </c>
      <c r="BT34" s="681"/>
      <c r="BU34" s="681"/>
      <c r="BV34" s="681"/>
      <c r="BW34" s="687">
        <f t="shared" si="28"/>
        <v>-91.5</v>
      </c>
      <c r="BX34" s="688">
        <f t="shared" si="29"/>
        <v>0</v>
      </c>
      <c r="BY34" s="683">
        <v>133</v>
      </c>
      <c r="BZ34" s="681"/>
      <c r="CA34" s="681"/>
      <c r="CB34" s="681"/>
      <c r="CC34" s="687">
        <f t="shared" si="30"/>
        <v>-133</v>
      </c>
      <c r="CD34" s="688">
        <f t="shared" si="31"/>
        <v>0</v>
      </c>
      <c r="CE34" s="683">
        <v>126.4</v>
      </c>
      <c r="CF34" s="681"/>
      <c r="CG34" s="681"/>
      <c r="CH34" s="681"/>
      <c r="CI34" s="687">
        <f t="shared" si="32"/>
        <v>-126.4</v>
      </c>
      <c r="CJ34" s="688">
        <f t="shared" si="33"/>
        <v>0</v>
      </c>
      <c r="CK34" s="687">
        <f t="shared" si="34"/>
        <v>374.5</v>
      </c>
      <c r="CL34" s="681"/>
      <c r="CM34" s="687">
        <f t="shared" si="35"/>
        <v>0</v>
      </c>
      <c r="CN34" s="681"/>
      <c r="CO34" s="687">
        <f t="shared" si="36"/>
        <v>-374.5</v>
      </c>
      <c r="CP34" s="688">
        <f t="shared" si="37"/>
        <v>0</v>
      </c>
      <c r="CQ34" s="683">
        <v>128.4</v>
      </c>
      <c r="CR34" s="681"/>
      <c r="CS34" s="681"/>
      <c r="CT34" s="681"/>
      <c r="CU34" s="687">
        <f t="shared" si="38"/>
        <v>-128.4</v>
      </c>
      <c r="CV34" s="688">
        <f t="shared" si="39"/>
        <v>0</v>
      </c>
      <c r="CW34" s="683">
        <v>122.1</v>
      </c>
      <c r="CX34" s="681"/>
      <c r="CY34" s="681"/>
      <c r="CZ34" s="681"/>
      <c r="DA34" s="687">
        <f t="shared" si="40"/>
        <v>-122.1</v>
      </c>
      <c r="DB34" s="688">
        <f t="shared" si="41"/>
        <v>0</v>
      </c>
      <c r="DC34" s="683">
        <v>124</v>
      </c>
      <c r="DD34" s="681"/>
      <c r="DE34" s="681"/>
      <c r="DF34" s="681"/>
      <c r="DG34" s="687">
        <f t="shared" si="42"/>
        <v>-124</v>
      </c>
      <c r="DH34" s="688">
        <f t="shared" si="43"/>
        <v>0</v>
      </c>
    </row>
    <row r="35" spans="2:112">
      <c r="B35" s="95" t="s">
        <v>2866</v>
      </c>
      <c r="C35" s="610" t="s">
        <v>1468</v>
      </c>
      <c r="D35" s="92" t="s">
        <v>1534</v>
      </c>
      <c r="E35" s="528" t="s">
        <v>2867</v>
      </c>
      <c r="F35" s="528"/>
      <c r="G35" s="529"/>
      <c r="H35" s="530" t="s">
        <v>2868</v>
      </c>
      <c r="I35" s="530"/>
      <c r="J35" s="91" t="s">
        <v>883</v>
      </c>
      <c r="K35" s="687">
        <f t="shared" si="0"/>
        <v>35.799999999999997</v>
      </c>
      <c r="L35" s="681"/>
      <c r="M35" s="687">
        <f t="shared" si="1"/>
        <v>0</v>
      </c>
      <c r="N35" s="681"/>
      <c r="O35" s="687">
        <f t="shared" si="2"/>
        <v>-35.799999999999997</v>
      </c>
      <c r="P35" s="688">
        <f t="shared" si="3"/>
        <v>0</v>
      </c>
      <c r="Q35" s="687">
        <f t="shared" si="4"/>
        <v>8.8000000000000007</v>
      </c>
      <c r="R35" s="681"/>
      <c r="S35" s="687">
        <f t="shared" si="5"/>
        <v>0</v>
      </c>
      <c r="T35" s="681"/>
      <c r="U35" s="687">
        <f t="shared" si="6"/>
        <v>-8.8000000000000007</v>
      </c>
      <c r="V35" s="688">
        <f t="shared" si="7"/>
        <v>0</v>
      </c>
      <c r="W35" s="687">
        <f>W36</f>
        <v>3.1</v>
      </c>
      <c r="X35" s="681"/>
      <c r="Y35" s="687">
        <f>Y36</f>
        <v>0</v>
      </c>
      <c r="Z35" s="681"/>
      <c r="AA35" s="687">
        <f t="shared" si="8"/>
        <v>-3.1</v>
      </c>
      <c r="AB35" s="688">
        <f t="shared" si="9"/>
        <v>0</v>
      </c>
      <c r="AC35" s="687">
        <f>AC36</f>
        <v>2.8</v>
      </c>
      <c r="AD35" s="681"/>
      <c r="AE35" s="687">
        <f>AE36</f>
        <v>0</v>
      </c>
      <c r="AF35" s="681"/>
      <c r="AG35" s="687">
        <f t="shared" si="10"/>
        <v>-2.8</v>
      </c>
      <c r="AH35" s="688">
        <f t="shared" si="11"/>
        <v>0</v>
      </c>
      <c r="AI35" s="687">
        <f>AI36</f>
        <v>2.9</v>
      </c>
      <c r="AJ35" s="681"/>
      <c r="AK35" s="687">
        <f>AK36</f>
        <v>0</v>
      </c>
      <c r="AL35" s="681"/>
      <c r="AM35" s="687">
        <f t="shared" si="12"/>
        <v>-2.9</v>
      </c>
      <c r="AN35" s="688">
        <f t="shared" si="13"/>
        <v>0</v>
      </c>
      <c r="AO35" s="687">
        <f t="shared" si="14"/>
        <v>8.3999999999999986</v>
      </c>
      <c r="AP35" s="681"/>
      <c r="AQ35" s="687">
        <f t="shared" si="15"/>
        <v>0</v>
      </c>
      <c r="AR35" s="681"/>
      <c r="AS35" s="687">
        <f t="shared" si="16"/>
        <v>-8.3999999999999986</v>
      </c>
      <c r="AT35" s="688">
        <f t="shared" si="17"/>
        <v>0</v>
      </c>
      <c r="AU35" s="687">
        <f>AU36</f>
        <v>2.8</v>
      </c>
      <c r="AV35" s="681"/>
      <c r="AW35" s="687">
        <f>AW36</f>
        <v>0</v>
      </c>
      <c r="AX35" s="681"/>
      <c r="AY35" s="687">
        <f t="shared" si="18"/>
        <v>-2.8</v>
      </c>
      <c r="AZ35" s="688">
        <f t="shared" si="19"/>
        <v>0</v>
      </c>
      <c r="BA35" s="687">
        <f>BA36</f>
        <v>2.8</v>
      </c>
      <c r="BB35" s="681"/>
      <c r="BC35" s="687">
        <f>BC36</f>
        <v>0</v>
      </c>
      <c r="BD35" s="681"/>
      <c r="BE35" s="687">
        <f t="shared" si="20"/>
        <v>-2.8</v>
      </c>
      <c r="BF35" s="688">
        <f t="shared" si="21"/>
        <v>0</v>
      </c>
      <c r="BG35" s="687">
        <f>BG36</f>
        <v>2.8</v>
      </c>
      <c r="BH35" s="681"/>
      <c r="BI35" s="687">
        <f>BI36</f>
        <v>0</v>
      </c>
      <c r="BJ35" s="681"/>
      <c r="BK35" s="687">
        <f t="shared" si="22"/>
        <v>-2.8</v>
      </c>
      <c r="BL35" s="688">
        <f t="shared" si="23"/>
        <v>0</v>
      </c>
      <c r="BM35" s="687">
        <f t="shared" si="24"/>
        <v>9.3000000000000007</v>
      </c>
      <c r="BN35" s="681"/>
      <c r="BO35" s="687">
        <f t="shared" si="25"/>
        <v>0</v>
      </c>
      <c r="BP35" s="681"/>
      <c r="BQ35" s="687">
        <f t="shared" si="26"/>
        <v>-9.3000000000000007</v>
      </c>
      <c r="BR35" s="688">
        <f t="shared" si="27"/>
        <v>0</v>
      </c>
      <c r="BS35" s="687">
        <f>BS36</f>
        <v>3.6</v>
      </c>
      <c r="BT35" s="681"/>
      <c r="BU35" s="687">
        <f>BU36</f>
        <v>0</v>
      </c>
      <c r="BV35" s="681"/>
      <c r="BW35" s="687">
        <f t="shared" si="28"/>
        <v>-3.6</v>
      </c>
      <c r="BX35" s="688">
        <f t="shared" si="29"/>
        <v>0</v>
      </c>
      <c r="BY35" s="687">
        <f>BY36</f>
        <v>2.7</v>
      </c>
      <c r="BZ35" s="681"/>
      <c r="CA35" s="687">
        <f>CA36</f>
        <v>0</v>
      </c>
      <c r="CB35" s="681"/>
      <c r="CC35" s="687">
        <f t="shared" si="30"/>
        <v>-2.7</v>
      </c>
      <c r="CD35" s="688">
        <f t="shared" si="31"/>
        <v>0</v>
      </c>
      <c r="CE35" s="687">
        <f>CE36</f>
        <v>3</v>
      </c>
      <c r="CF35" s="681"/>
      <c r="CG35" s="687">
        <f>CG36</f>
        <v>0</v>
      </c>
      <c r="CH35" s="681"/>
      <c r="CI35" s="687">
        <f t="shared" si="32"/>
        <v>-3</v>
      </c>
      <c r="CJ35" s="688">
        <f t="shared" si="33"/>
        <v>0</v>
      </c>
      <c r="CK35" s="687">
        <f t="shared" si="34"/>
        <v>9.3000000000000007</v>
      </c>
      <c r="CL35" s="681"/>
      <c r="CM35" s="687">
        <f t="shared" si="35"/>
        <v>0</v>
      </c>
      <c r="CN35" s="681"/>
      <c r="CO35" s="687">
        <f t="shared" si="36"/>
        <v>-9.3000000000000007</v>
      </c>
      <c r="CP35" s="688">
        <f t="shared" si="37"/>
        <v>0</v>
      </c>
      <c r="CQ35" s="687">
        <f>CQ36</f>
        <v>2.9</v>
      </c>
      <c r="CR35" s="681"/>
      <c r="CS35" s="687">
        <f>CS36</f>
        <v>0</v>
      </c>
      <c r="CT35" s="681"/>
      <c r="CU35" s="687">
        <f t="shared" si="38"/>
        <v>-2.9</v>
      </c>
      <c r="CV35" s="688">
        <f t="shared" si="39"/>
        <v>0</v>
      </c>
      <c r="CW35" s="687">
        <f>CW36</f>
        <v>3</v>
      </c>
      <c r="CX35" s="681"/>
      <c r="CY35" s="687">
        <f>CY36</f>
        <v>0</v>
      </c>
      <c r="CZ35" s="681"/>
      <c r="DA35" s="687">
        <f t="shared" si="40"/>
        <v>-3</v>
      </c>
      <c r="DB35" s="688">
        <f t="shared" si="41"/>
        <v>0</v>
      </c>
      <c r="DC35" s="687">
        <f>DC36</f>
        <v>3.4</v>
      </c>
      <c r="DD35" s="681"/>
      <c r="DE35" s="687">
        <f>DE36</f>
        <v>0</v>
      </c>
      <c r="DF35" s="681"/>
      <c r="DG35" s="687">
        <f t="shared" si="42"/>
        <v>-3.4</v>
      </c>
      <c r="DH35" s="688">
        <f t="shared" si="43"/>
        <v>0</v>
      </c>
    </row>
    <row r="36" spans="2:112" ht="26.25" customHeight="1">
      <c r="B36" s="88"/>
      <c r="C36" s="614"/>
      <c r="D36" s="93" t="s">
        <v>1536</v>
      </c>
      <c r="E36" s="528" t="s">
        <v>2868</v>
      </c>
      <c r="F36" s="528"/>
      <c r="G36" s="529"/>
      <c r="H36" s="530"/>
      <c r="I36" s="530"/>
      <c r="J36" s="91" t="s">
        <v>883</v>
      </c>
      <c r="K36" s="687">
        <f t="shared" si="0"/>
        <v>35.799999999999997</v>
      </c>
      <c r="L36" s="681"/>
      <c r="M36" s="687">
        <f t="shared" si="1"/>
        <v>0</v>
      </c>
      <c r="N36" s="681"/>
      <c r="O36" s="687">
        <f t="shared" si="2"/>
        <v>-35.799999999999997</v>
      </c>
      <c r="P36" s="688">
        <f t="shared" si="3"/>
        <v>0</v>
      </c>
      <c r="Q36" s="687">
        <f t="shared" si="4"/>
        <v>8.8000000000000007</v>
      </c>
      <c r="R36" s="681"/>
      <c r="S36" s="687">
        <f t="shared" si="5"/>
        <v>0</v>
      </c>
      <c r="T36" s="681"/>
      <c r="U36" s="687">
        <f t="shared" si="6"/>
        <v>-8.8000000000000007</v>
      </c>
      <c r="V36" s="688">
        <f t="shared" si="7"/>
        <v>0</v>
      </c>
      <c r="W36" s="683">
        <v>3.1</v>
      </c>
      <c r="X36" s="681"/>
      <c r="Y36" s="681"/>
      <c r="Z36" s="681"/>
      <c r="AA36" s="687">
        <f t="shared" si="8"/>
        <v>-3.1</v>
      </c>
      <c r="AB36" s="688">
        <f t="shared" si="9"/>
        <v>0</v>
      </c>
      <c r="AC36" s="683">
        <v>2.8</v>
      </c>
      <c r="AD36" s="681"/>
      <c r="AE36" s="681"/>
      <c r="AF36" s="681"/>
      <c r="AG36" s="687">
        <f t="shared" si="10"/>
        <v>-2.8</v>
      </c>
      <c r="AH36" s="688">
        <f t="shared" si="11"/>
        <v>0</v>
      </c>
      <c r="AI36" s="683">
        <v>2.9</v>
      </c>
      <c r="AJ36" s="681"/>
      <c r="AK36" s="681"/>
      <c r="AL36" s="681"/>
      <c r="AM36" s="687">
        <f t="shared" si="12"/>
        <v>-2.9</v>
      </c>
      <c r="AN36" s="688">
        <f t="shared" si="13"/>
        <v>0</v>
      </c>
      <c r="AO36" s="687">
        <f t="shared" si="14"/>
        <v>8.3999999999999986</v>
      </c>
      <c r="AP36" s="681"/>
      <c r="AQ36" s="687">
        <f t="shared" si="15"/>
        <v>0</v>
      </c>
      <c r="AR36" s="681"/>
      <c r="AS36" s="687">
        <f t="shared" si="16"/>
        <v>-8.3999999999999986</v>
      </c>
      <c r="AT36" s="688">
        <f t="shared" si="17"/>
        <v>0</v>
      </c>
      <c r="AU36" s="683">
        <v>2.8</v>
      </c>
      <c r="AV36" s="681"/>
      <c r="AW36" s="681"/>
      <c r="AX36" s="681"/>
      <c r="AY36" s="687">
        <f t="shared" si="18"/>
        <v>-2.8</v>
      </c>
      <c r="AZ36" s="688">
        <f t="shared" si="19"/>
        <v>0</v>
      </c>
      <c r="BA36" s="683">
        <v>2.8</v>
      </c>
      <c r="BB36" s="681"/>
      <c r="BC36" s="681"/>
      <c r="BD36" s="681"/>
      <c r="BE36" s="687">
        <f t="shared" si="20"/>
        <v>-2.8</v>
      </c>
      <c r="BF36" s="688">
        <f t="shared" si="21"/>
        <v>0</v>
      </c>
      <c r="BG36" s="683">
        <v>2.8</v>
      </c>
      <c r="BH36" s="681"/>
      <c r="BI36" s="681"/>
      <c r="BJ36" s="681"/>
      <c r="BK36" s="687">
        <f t="shared" si="22"/>
        <v>-2.8</v>
      </c>
      <c r="BL36" s="688">
        <f t="shared" si="23"/>
        <v>0</v>
      </c>
      <c r="BM36" s="687">
        <f t="shared" si="24"/>
        <v>9.3000000000000007</v>
      </c>
      <c r="BN36" s="681"/>
      <c r="BO36" s="687">
        <f t="shared" si="25"/>
        <v>0</v>
      </c>
      <c r="BP36" s="681"/>
      <c r="BQ36" s="687">
        <f t="shared" si="26"/>
        <v>-9.3000000000000007</v>
      </c>
      <c r="BR36" s="688">
        <f t="shared" si="27"/>
        <v>0</v>
      </c>
      <c r="BS36" s="683">
        <v>3.6</v>
      </c>
      <c r="BT36" s="681"/>
      <c r="BU36" s="681"/>
      <c r="BV36" s="681"/>
      <c r="BW36" s="687">
        <f t="shared" si="28"/>
        <v>-3.6</v>
      </c>
      <c r="BX36" s="688">
        <f t="shared" si="29"/>
        <v>0</v>
      </c>
      <c r="BY36" s="683">
        <v>2.7</v>
      </c>
      <c r="BZ36" s="681"/>
      <c r="CA36" s="681"/>
      <c r="CB36" s="681"/>
      <c r="CC36" s="687">
        <f t="shared" si="30"/>
        <v>-2.7</v>
      </c>
      <c r="CD36" s="688">
        <f t="shared" si="31"/>
        <v>0</v>
      </c>
      <c r="CE36" s="683">
        <v>3</v>
      </c>
      <c r="CF36" s="681"/>
      <c r="CG36" s="681"/>
      <c r="CH36" s="681"/>
      <c r="CI36" s="687">
        <f t="shared" si="32"/>
        <v>-3</v>
      </c>
      <c r="CJ36" s="688">
        <f t="shared" si="33"/>
        <v>0</v>
      </c>
      <c r="CK36" s="687">
        <f t="shared" si="34"/>
        <v>9.3000000000000007</v>
      </c>
      <c r="CL36" s="681"/>
      <c r="CM36" s="687">
        <f t="shared" si="35"/>
        <v>0</v>
      </c>
      <c r="CN36" s="681"/>
      <c r="CO36" s="687">
        <f t="shared" si="36"/>
        <v>-9.3000000000000007</v>
      </c>
      <c r="CP36" s="688">
        <f t="shared" si="37"/>
        <v>0</v>
      </c>
      <c r="CQ36" s="683">
        <v>2.9</v>
      </c>
      <c r="CR36" s="681"/>
      <c r="CS36" s="681"/>
      <c r="CT36" s="681"/>
      <c r="CU36" s="687">
        <f t="shared" si="38"/>
        <v>-2.9</v>
      </c>
      <c r="CV36" s="688">
        <f t="shared" si="39"/>
        <v>0</v>
      </c>
      <c r="CW36" s="683">
        <v>3</v>
      </c>
      <c r="CX36" s="681"/>
      <c r="CY36" s="681"/>
      <c r="CZ36" s="681"/>
      <c r="DA36" s="687">
        <f t="shared" si="40"/>
        <v>-3</v>
      </c>
      <c r="DB36" s="688">
        <f t="shared" si="41"/>
        <v>0</v>
      </c>
      <c r="DC36" s="683">
        <v>3.4</v>
      </c>
      <c r="DD36" s="681"/>
      <c r="DE36" s="681"/>
      <c r="DF36" s="681"/>
      <c r="DG36" s="687">
        <f t="shared" si="42"/>
        <v>-3.4</v>
      </c>
      <c r="DH36" s="688">
        <f t="shared" si="43"/>
        <v>0</v>
      </c>
    </row>
    <row r="37" spans="2:112">
      <c r="B37" s="88" t="s">
        <v>2869</v>
      </c>
      <c r="C37" s="610" t="s">
        <v>1473</v>
      </c>
      <c r="D37" s="92" t="s">
        <v>1510</v>
      </c>
      <c r="E37" s="528" t="s">
        <v>2870</v>
      </c>
      <c r="F37" s="528"/>
      <c r="G37" s="529"/>
      <c r="H37" s="530" t="s">
        <v>2871</v>
      </c>
      <c r="I37" s="530"/>
      <c r="J37" s="91" t="s">
        <v>883</v>
      </c>
      <c r="K37" s="687">
        <f t="shared" si="0"/>
        <v>0</v>
      </c>
      <c r="L37" s="681"/>
      <c r="M37" s="687">
        <f t="shared" si="1"/>
        <v>0</v>
      </c>
      <c r="N37" s="681"/>
      <c r="O37" s="687">
        <f t="shared" si="2"/>
        <v>0</v>
      </c>
      <c r="P37" s="688" t="str">
        <f t="shared" si="3"/>
        <v>-</v>
      </c>
      <c r="Q37" s="687">
        <f t="shared" si="4"/>
        <v>0</v>
      </c>
      <c r="R37" s="681"/>
      <c r="S37" s="687">
        <f t="shared" si="5"/>
        <v>0</v>
      </c>
      <c r="T37" s="681"/>
      <c r="U37" s="687">
        <f t="shared" si="6"/>
        <v>0</v>
      </c>
      <c r="V37" s="688" t="str">
        <f t="shared" si="7"/>
        <v>-</v>
      </c>
      <c r="W37" s="687">
        <f>W38</f>
        <v>0</v>
      </c>
      <c r="X37" s="681"/>
      <c r="Y37" s="687">
        <f>Y38</f>
        <v>0</v>
      </c>
      <c r="Z37" s="681"/>
      <c r="AA37" s="687">
        <f t="shared" si="8"/>
        <v>0</v>
      </c>
      <c r="AB37" s="688" t="str">
        <f t="shared" si="9"/>
        <v>-</v>
      </c>
      <c r="AC37" s="687">
        <f>AC38</f>
        <v>0</v>
      </c>
      <c r="AD37" s="681"/>
      <c r="AE37" s="687">
        <f>AE38</f>
        <v>0</v>
      </c>
      <c r="AF37" s="681"/>
      <c r="AG37" s="687">
        <f t="shared" si="10"/>
        <v>0</v>
      </c>
      <c r="AH37" s="688" t="str">
        <f t="shared" si="11"/>
        <v>-</v>
      </c>
      <c r="AI37" s="687">
        <f>AI38</f>
        <v>0</v>
      </c>
      <c r="AJ37" s="681"/>
      <c r="AK37" s="687">
        <f>AK38</f>
        <v>0</v>
      </c>
      <c r="AL37" s="681"/>
      <c r="AM37" s="687">
        <f t="shared" si="12"/>
        <v>0</v>
      </c>
      <c r="AN37" s="688" t="str">
        <f t="shared" si="13"/>
        <v>-</v>
      </c>
      <c r="AO37" s="687">
        <f t="shared" si="14"/>
        <v>0</v>
      </c>
      <c r="AP37" s="681"/>
      <c r="AQ37" s="687">
        <f t="shared" si="15"/>
        <v>0</v>
      </c>
      <c r="AR37" s="681"/>
      <c r="AS37" s="687">
        <f t="shared" si="16"/>
        <v>0</v>
      </c>
      <c r="AT37" s="688" t="str">
        <f t="shared" si="17"/>
        <v>-</v>
      </c>
      <c r="AU37" s="687">
        <f>AU38</f>
        <v>0</v>
      </c>
      <c r="AV37" s="681"/>
      <c r="AW37" s="687">
        <f>AW38</f>
        <v>0</v>
      </c>
      <c r="AX37" s="681"/>
      <c r="AY37" s="687">
        <f t="shared" si="18"/>
        <v>0</v>
      </c>
      <c r="AZ37" s="688" t="str">
        <f t="shared" si="19"/>
        <v>-</v>
      </c>
      <c r="BA37" s="687">
        <f>BA38</f>
        <v>0</v>
      </c>
      <c r="BB37" s="681"/>
      <c r="BC37" s="687">
        <f>BC38</f>
        <v>0</v>
      </c>
      <c r="BD37" s="681"/>
      <c r="BE37" s="687">
        <f t="shared" si="20"/>
        <v>0</v>
      </c>
      <c r="BF37" s="688" t="str">
        <f t="shared" si="21"/>
        <v>-</v>
      </c>
      <c r="BG37" s="687">
        <f>BG38</f>
        <v>0</v>
      </c>
      <c r="BH37" s="681"/>
      <c r="BI37" s="687">
        <f>BI38</f>
        <v>0</v>
      </c>
      <c r="BJ37" s="681"/>
      <c r="BK37" s="687">
        <f t="shared" si="22"/>
        <v>0</v>
      </c>
      <c r="BL37" s="688" t="str">
        <f t="shared" si="23"/>
        <v>-</v>
      </c>
      <c r="BM37" s="687">
        <f t="shared" si="24"/>
        <v>0</v>
      </c>
      <c r="BN37" s="681"/>
      <c r="BO37" s="687">
        <f t="shared" si="25"/>
        <v>0</v>
      </c>
      <c r="BP37" s="681"/>
      <c r="BQ37" s="687">
        <f t="shared" si="26"/>
        <v>0</v>
      </c>
      <c r="BR37" s="688" t="str">
        <f t="shared" si="27"/>
        <v>-</v>
      </c>
      <c r="BS37" s="687">
        <f>BS38</f>
        <v>0</v>
      </c>
      <c r="BT37" s="681"/>
      <c r="BU37" s="687">
        <f>BU38</f>
        <v>0</v>
      </c>
      <c r="BV37" s="681"/>
      <c r="BW37" s="687">
        <f t="shared" si="28"/>
        <v>0</v>
      </c>
      <c r="BX37" s="688" t="str">
        <f t="shared" si="29"/>
        <v>-</v>
      </c>
      <c r="BY37" s="687">
        <f>BY38</f>
        <v>0</v>
      </c>
      <c r="BZ37" s="681"/>
      <c r="CA37" s="687">
        <f>CA38</f>
        <v>0</v>
      </c>
      <c r="CB37" s="681"/>
      <c r="CC37" s="687">
        <f t="shared" si="30"/>
        <v>0</v>
      </c>
      <c r="CD37" s="688" t="str">
        <f t="shared" si="31"/>
        <v>-</v>
      </c>
      <c r="CE37" s="687">
        <f>CE38</f>
        <v>0</v>
      </c>
      <c r="CF37" s="681"/>
      <c r="CG37" s="687">
        <f>CG38</f>
        <v>0</v>
      </c>
      <c r="CH37" s="681"/>
      <c r="CI37" s="687">
        <f t="shared" si="32"/>
        <v>0</v>
      </c>
      <c r="CJ37" s="688" t="str">
        <f t="shared" si="33"/>
        <v>-</v>
      </c>
      <c r="CK37" s="687">
        <f t="shared" si="34"/>
        <v>0</v>
      </c>
      <c r="CL37" s="681"/>
      <c r="CM37" s="687">
        <f t="shared" si="35"/>
        <v>0</v>
      </c>
      <c r="CN37" s="681"/>
      <c r="CO37" s="687">
        <f t="shared" si="36"/>
        <v>0</v>
      </c>
      <c r="CP37" s="688" t="str">
        <f t="shared" si="37"/>
        <v>-</v>
      </c>
      <c r="CQ37" s="687">
        <f>CQ38</f>
        <v>0</v>
      </c>
      <c r="CR37" s="681"/>
      <c r="CS37" s="687">
        <f>CS38</f>
        <v>0</v>
      </c>
      <c r="CT37" s="681"/>
      <c r="CU37" s="687">
        <f t="shared" si="38"/>
        <v>0</v>
      </c>
      <c r="CV37" s="688" t="str">
        <f t="shared" si="39"/>
        <v>-</v>
      </c>
      <c r="CW37" s="687">
        <f>CW38</f>
        <v>0</v>
      </c>
      <c r="CX37" s="681"/>
      <c r="CY37" s="687">
        <f>CY38</f>
        <v>0</v>
      </c>
      <c r="CZ37" s="681"/>
      <c r="DA37" s="687">
        <f t="shared" si="40"/>
        <v>0</v>
      </c>
      <c r="DB37" s="688" t="str">
        <f t="shared" si="41"/>
        <v>-</v>
      </c>
      <c r="DC37" s="687">
        <f>DC38</f>
        <v>0</v>
      </c>
      <c r="DD37" s="681"/>
      <c r="DE37" s="687">
        <f>DE38</f>
        <v>0</v>
      </c>
      <c r="DF37" s="681"/>
      <c r="DG37" s="687">
        <f t="shared" si="42"/>
        <v>0</v>
      </c>
      <c r="DH37" s="688" t="str">
        <f t="shared" si="43"/>
        <v>-</v>
      </c>
    </row>
    <row r="38" spans="2:112">
      <c r="B38" s="88"/>
      <c r="C38" s="614"/>
      <c r="D38" s="93" t="s">
        <v>285</v>
      </c>
      <c r="E38" s="528" t="s">
        <v>2871</v>
      </c>
      <c r="F38" s="528"/>
      <c r="G38" s="529"/>
      <c r="H38" s="530"/>
      <c r="I38" s="530"/>
      <c r="J38" s="91" t="s">
        <v>883</v>
      </c>
      <c r="K38" s="687">
        <f t="shared" si="0"/>
        <v>0</v>
      </c>
      <c r="L38" s="681"/>
      <c r="M38" s="687">
        <f t="shared" si="1"/>
        <v>0</v>
      </c>
      <c r="N38" s="681"/>
      <c r="O38" s="687">
        <f t="shared" si="2"/>
        <v>0</v>
      </c>
      <c r="P38" s="688" t="str">
        <f t="shared" si="3"/>
        <v>-</v>
      </c>
      <c r="Q38" s="687">
        <f t="shared" si="4"/>
        <v>0</v>
      </c>
      <c r="R38" s="681"/>
      <c r="S38" s="687">
        <f t="shared" si="5"/>
        <v>0</v>
      </c>
      <c r="T38" s="681"/>
      <c r="U38" s="687">
        <f t="shared" si="6"/>
        <v>0</v>
      </c>
      <c r="V38" s="688" t="str">
        <f t="shared" si="7"/>
        <v>-</v>
      </c>
      <c r="W38" s="683">
        <v>0</v>
      </c>
      <c r="X38" s="681"/>
      <c r="Y38" s="681"/>
      <c r="Z38" s="681"/>
      <c r="AA38" s="687">
        <f t="shared" si="8"/>
        <v>0</v>
      </c>
      <c r="AB38" s="688" t="str">
        <f t="shared" si="9"/>
        <v>-</v>
      </c>
      <c r="AC38" s="683">
        <v>0</v>
      </c>
      <c r="AD38" s="681"/>
      <c r="AE38" s="681"/>
      <c r="AF38" s="681"/>
      <c r="AG38" s="687">
        <f t="shared" si="10"/>
        <v>0</v>
      </c>
      <c r="AH38" s="688" t="str">
        <f t="shared" si="11"/>
        <v>-</v>
      </c>
      <c r="AI38" s="683">
        <v>0</v>
      </c>
      <c r="AJ38" s="681"/>
      <c r="AK38" s="681"/>
      <c r="AL38" s="681"/>
      <c r="AM38" s="687">
        <f t="shared" si="12"/>
        <v>0</v>
      </c>
      <c r="AN38" s="688" t="str">
        <f t="shared" si="13"/>
        <v>-</v>
      </c>
      <c r="AO38" s="687">
        <f t="shared" si="14"/>
        <v>0</v>
      </c>
      <c r="AP38" s="681"/>
      <c r="AQ38" s="687">
        <f t="shared" si="15"/>
        <v>0</v>
      </c>
      <c r="AR38" s="681"/>
      <c r="AS38" s="687">
        <f t="shared" si="16"/>
        <v>0</v>
      </c>
      <c r="AT38" s="688" t="str">
        <f t="shared" si="17"/>
        <v>-</v>
      </c>
      <c r="AU38" s="683">
        <v>0</v>
      </c>
      <c r="AV38" s="681"/>
      <c r="AW38" s="681"/>
      <c r="AX38" s="681"/>
      <c r="AY38" s="687">
        <f t="shared" si="18"/>
        <v>0</v>
      </c>
      <c r="AZ38" s="688" t="str">
        <f t="shared" si="19"/>
        <v>-</v>
      </c>
      <c r="BA38" s="683">
        <v>0</v>
      </c>
      <c r="BB38" s="681"/>
      <c r="BC38" s="681"/>
      <c r="BD38" s="681"/>
      <c r="BE38" s="687">
        <f t="shared" si="20"/>
        <v>0</v>
      </c>
      <c r="BF38" s="688" t="str">
        <f t="shared" si="21"/>
        <v>-</v>
      </c>
      <c r="BG38" s="683">
        <v>0</v>
      </c>
      <c r="BH38" s="681"/>
      <c r="BI38" s="681"/>
      <c r="BJ38" s="681"/>
      <c r="BK38" s="687">
        <f t="shared" si="22"/>
        <v>0</v>
      </c>
      <c r="BL38" s="688" t="str">
        <f t="shared" si="23"/>
        <v>-</v>
      </c>
      <c r="BM38" s="687">
        <f t="shared" si="24"/>
        <v>0</v>
      </c>
      <c r="BN38" s="681"/>
      <c r="BO38" s="687">
        <f t="shared" si="25"/>
        <v>0</v>
      </c>
      <c r="BP38" s="681"/>
      <c r="BQ38" s="687">
        <f t="shared" si="26"/>
        <v>0</v>
      </c>
      <c r="BR38" s="688" t="str">
        <f t="shared" si="27"/>
        <v>-</v>
      </c>
      <c r="BS38" s="683">
        <v>0</v>
      </c>
      <c r="BT38" s="681"/>
      <c r="BU38" s="681"/>
      <c r="BV38" s="681"/>
      <c r="BW38" s="687">
        <f t="shared" si="28"/>
        <v>0</v>
      </c>
      <c r="BX38" s="688" t="str">
        <f t="shared" si="29"/>
        <v>-</v>
      </c>
      <c r="BY38" s="683">
        <v>0</v>
      </c>
      <c r="BZ38" s="681"/>
      <c r="CA38" s="681"/>
      <c r="CB38" s="681"/>
      <c r="CC38" s="687">
        <f t="shared" si="30"/>
        <v>0</v>
      </c>
      <c r="CD38" s="688" t="str">
        <f t="shared" si="31"/>
        <v>-</v>
      </c>
      <c r="CE38" s="683">
        <v>0</v>
      </c>
      <c r="CF38" s="681"/>
      <c r="CG38" s="681"/>
      <c r="CH38" s="681"/>
      <c r="CI38" s="687">
        <f t="shared" si="32"/>
        <v>0</v>
      </c>
      <c r="CJ38" s="688" t="str">
        <f t="shared" si="33"/>
        <v>-</v>
      </c>
      <c r="CK38" s="687">
        <f t="shared" si="34"/>
        <v>0</v>
      </c>
      <c r="CL38" s="681"/>
      <c r="CM38" s="687">
        <f t="shared" si="35"/>
        <v>0</v>
      </c>
      <c r="CN38" s="681"/>
      <c r="CO38" s="687">
        <f t="shared" si="36"/>
        <v>0</v>
      </c>
      <c r="CP38" s="688" t="str">
        <f t="shared" si="37"/>
        <v>-</v>
      </c>
      <c r="CQ38" s="683">
        <v>0</v>
      </c>
      <c r="CR38" s="681"/>
      <c r="CS38" s="681"/>
      <c r="CT38" s="681"/>
      <c r="CU38" s="687">
        <f t="shared" si="38"/>
        <v>0</v>
      </c>
      <c r="CV38" s="688" t="str">
        <f t="shared" si="39"/>
        <v>-</v>
      </c>
      <c r="CW38" s="683">
        <v>0</v>
      </c>
      <c r="CX38" s="681"/>
      <c r="CY38" s="681"/>
      <c r="CZ38" s="681"/>
      <c r="DA38" s="687">
        <f t="shared" si="40"/>
        <v>0</v>
      </c>
      <c r="DB38" s="688" t="str">
        <f t="shared" si="41"/>
        <v>-</v>
      </c>
      <c r="DC38" s="683">
        <v>0</v>
      </c>
      <c r="DD38" s="681"/>
      <c r="DE38" s="681"/>
      <c r="DF38" s="681"/>
      <c r="DG38" s="687">
        <f t="shared" si="42"/>
        <v>0</v>
      </c>
      <c r="DH38" s="688" t="str">
        <f t="shared" si="43"/>
        <v>-</v>
      </c>
    </row>
    <row r="39" spans="2:112">
      <c r="B39" s="88"/>
      <c r="C39" s="614"/>
      <c r="D39" s="512" t="s">
        <v>1512</v>
      </c>
      <c r="E39" s="528" t="s">
        <v>2872</v>
      </c>
      <c r="F39" s="528"/>
      <c r="G39" s="529"/>
      <c r="H39" s="530" t="s">
        <v>2871</v>
      </c>
      <c r="I39" s="530"/>
      <c r="J39" s="91" t="s">
        <v>883</v>
      </c>
      <c r="K39" s="687">
        <f t="shared" si="0"/>
        <v>0</v>
      </c>
      <c r="L39" s="681"/>
      <c r="M39" s="687">
        <f t="shared" si="1"/>
        <v>0</v>
      </c>
      <c r="N39" s="681"/>
      <c r="O39" s="687">
        <f t="shared" si="2"/>
        <v>0</v>
      </c>
      <c r="P39" s="688" t="str">
        <f t="shared" si="3"/>
        <v>-</v>
      </c>
      <c r="Q39" s="687">
        <f t="shared" si="4"/>
        <v>0</v>
      </c>
      <c r="R39" s="681"/>
      <c r="S39" s="687">
        <f t="shared" si="5"/>
        <v>0</v>
      </c>
      <c r="T39" s="681"/>
      <c r="U39" s="687">
        <f t="shared" si="6"/>
        <v>0</v>
      </c>
      <c r="V39" s="688" t="str">
        <f t="shared" si="7"/>
        <v>-</v>
      </c>
      <c r="W39" s="687">
        <f>W38</f>
        <v>0</v>
      </c>
      <c r="X39" s="681"/>
      <c r="Y39" s="687">
        <f>Y38</f>
        <v>0</v>
      </c>
      <c r="Z39" s="681"/>
      <c r="AA39" s="687">
        <f t="shared" si="8"/>
        <v>0</v>
      </c>
      <c r="AB39" s="688" t="str">
        <f t="shared" si="9"/>
        <v>-</v>
      </c>
      <c r="AC39" s="687">
        <f>AC38</f>
        <v>0</v>
      </c>
      <c r="AD39" s="681"/>
      <c r="AE39" s="687">
        <f>AE38</f>
        <v>0</v>
      </c>
      <c r="AF39" s="681"/>
      <c r="AG39" s="687">
        <f t="shared" si="10"/>
        <v>0</v>
      </c>
      <c r="AH39" s="688" t="str">
        <f t="shared" si="11"/>
        <v>-</v>
      </c>
      <c r="AI39" s="687">
        <f>AI38</f>
        <v>0</v>
      </c>
      <c r="AJ39" s="681"/>
      <c r="AK39" s="687">
        <f>AK38</f>
        <v>0</v>
      </c>
      <c r="AL39" s="681"/>
      <c r="AM39" s="687">
        <f t="shared" si="12"/>
        <v>0</v>
      </c>
      <c r="AN39" s="688" t="str">
        <f t="shared" si="13"/>
        <v>-</v>
      </c>
      <c r="AO39" s="687">
        <f t="shared" si="14"/>
        <v>0</v>
      </c>
      <c r="AP39" s="681"/>
      <c r="AQ39" s="687">
        <f t="shared" si="15"/>
        <v>0</v>
      </c>
      <c r="AR39" s="681"/>
      <c r="AS39" s="687">
        <f t="shared" si="16"/>
        <v>0</v>
      </c>
      <c r="AT39" s="688" t="str">
        <f t="shared" si="17"/>
        <v>-</v>
      </c>
      <c r="AU39" s="687">
        <f>AU38</f>
        <v>0</v>
      </c>
      <c r="AV39" s="681"/>
      <c r="AW39" s="687">
        <f>AW38</f>
        <v>0</v>
      </c>
      <c r="AX39" s="681"/>
      <c r="AY39" s="687">
        <f t="shared" si="18"/>
        <v>0</v>
      </c>
      <c r="AZ39" s="688" t="str">
        <f t="shared" si="19"/>
        <v>-</v>
      </c>
      <c r="BA39" s="687">
        <f>BA38</f>
        <v>0</v>
      </c>
      <c r="BB39" s="681"/>
      <c r="BC39" s="687">
        <f>BC38</f>
        <v>0</v>
      </c>
      <c r="BD39" s="681"/>
      <c r="BE39" s="687">
        <f t="shared" si="20"/>
        <v>0</v>
      </c>
      <c r="BF39" s="688" t="str">
        <f t="shared" si="21"/>
        <v>-</v>
      </c>
      <c r="BG39" s="687">
        <f>BG38</f>
        <v>0</v>
      </c>
      <c r="BH39" s="681"/>
      <c r="BI39" s="687">
        <f>BI38</f>
        <v>0</v>
      </c>
      <c r="BJ39" s="681"/>
      <c r="BK39" s="687">
        <f t="shared" si="22"/>
        <v>0</v>
      </c>
      <c r="BL39" s="688" t="str">
        <f t="shared" si="23"/>
        <v>-</v>
      </c>
      <c r="BM39" s="687">
        <f t="shared" si="24"/>
        <v>0</v>
      </c>
      <c r="BN39" s="681"/>
      <c r="BO39" s="687">
        <f t="shared" si="25"/>
        <v>0</v>
      </c>
      <c r="BP39" s="681"/>
      <c r="BQ39" s="687">
        <f t="shared" si="26"/>
        <v>0</v>
      </c>
      <c r="BR39" s="688" t="str">
        <f t="shared" si="27"/>
        <v>-</v>
      </c>
      <c r="BS39" s="687">
        <f>BS38</f>
        <v>0</v>
      </c>
      <c r="BT39" s="681"/>
      <c r="BU39" s="687">
        <f>BU38</f>
        <v>0</v>
      </c>
      <c r="BV39" s="681"/>
      <c r="BW39" s="687">
        <f t="shared" si="28"/>
        <v>0</v>
      </c>
      <c r="BX39" s="688" t="str">
        <f t="shared" si="29"/>
        <v>-</v>
      </c>
      <c r="BY39" s="687">
        <f>BY38</f>
        <v>0</v>
      </c>
      <c r="BZ39" s="681"/>
      <c r="CA39" s="687">
        <f>CA38</f>
        <v>0</v>
      </c>
      <c r="CB39" s="681"/>
      <c r="CC39" s="687">
        <f t="shared" si="30"/>
        <v>0</v>
      </c>
      <c r="CD39" s="688" t="str">
        <f t="shared" si="31"/>
        <v>-</v>
      </c>
      <c r="CE39" s="687">
        <f>CE38</f>
        <v>0</v>
      </c>
      <c r="CF39" s="681"/>
      <c r="CG39" s="687">
        <f>CG38</f>
        <v>0</v>
      </c>
      <c r="CH39" s="681"/>
      <c r="CI39" s="687">
        <f t="shared" si="32"/>
        <v>0</v>
      </c>
      <c r="CJ39" s="688" t="str">
        <f t="shared" si="33"/>
        <v>-</v>
      </c>
      <c r="CK39" s="687">
        <f t="shared" si="34"/>
        <v>0</v>
      </c>
      <c r="CL39" s="681"/>
      <c r="CM39" s="687">
        <f t="shared" si="35"/>
        <v>0</v>
      </c>
      <c r="CN39" s="681"/>
      <c r="CO39" s="687">
        <f t="shared" si="36"/>
        <v>0</v>
      </c>
      <c r="CP39" s="688" t="str">
        <f t="shared" si="37"/>
        <v>-</v>
      </c>
      <c r="CQ39" s="687">
        <f>CQ38</f>
        <v>0</v>
      </c>
      <c r="CR39" s="681"/>
      <c r="CS39" s="687">
        <f>CS38</f>
        <v>0</v>
      </c>
      <c r="CT39" s="681"/>
      <c r="CU39" s="687">
        <f t="shared" si="38"/>
        <v>0</v>
      </c>
      <c r="CV39" s="688" t="str">
        <f t="shared" si="39"/>
        <v>-</v>
      </c>
      <c r="CW39" s="687">
        <f>CW38</f>
        <v>0</v>
      </c>
      <c r="CX39" s="681"/>
      <c r="CY39" s="687">
        <f>CY38</f>
        <v>0</v>
      </c>
      <c r="CZ39" s="681"/>
      <c r="DA39" s="687">
        <f t="shared" si="40"/>
        <v>0</v>
      </c>
      <c r="DB39" s="688" t="str">
        <f t="shared" si="41"/>
        <v>-</v>
      </c>
      <c r="DC39" s="687">
        <f>DC38</f>
        <v>0</v>
      </c>
      <c r="DD39" s="681"/>
      <c r="DE39" s="687">
        <f>DE38</f>
        <v>0</v>
      </c>
      <c r="DF39" s="681"/>
      <c r="DG39" s="687">
        <f t="shared" si="42"/>
        <v>0</v>
      </c>
      <c r="DH39" s="688" t="str">
        <f t="shared" si="43"/>
        <v>-</v>
      </c>
    </row>
    <row r="40" spans="2:112">
      <c r="B40" s="65" t="s">
        <v>2873</v>
      </c>
      <c r="C40" s="614" t="s">
        <v>1504</v>
      </c>
      <c r="D40" s="90" t="s">
        <v>1655</v>
      </c>
      <c r="E40" s="528" t="s">
        <v>2874</v>
      </c>
      <c r="F40" s="528"/>
      <c r="G40" s="529"/>
      <c r="H40" s="530"/>
      <c r="I40" s="530"/>
      <c r="J40" s="91" t="s">
        <v>883</v>
      </c>
      <c r="K40" s="687">
        <f t="shared" si="0"/>
        <v>0</v>
      </c>
      <c r="L40" s="681"/>
      <c r="M40" s="687">
        <f t="shared" si="1"/>
        <v>0</v>
      </c>
      <c r="N40" s="681"/>
      <c r="O40" s="687">
        <f t="shared" si="2"/>
        <v>0</v>
      </c>
      <c r="P40" s="688" t="str">
        <f t="shared" si="3"/>
        <v>-</v>
      </c>
      <c r="Q40" s="687">
        <f t="shared" si="4"/>
        <v>0</v>
      </c>
      <c r="R40" s="681"/>
      <c r="S40" s="687">
        <f t="shared" si="5"/>
        <v>0</v>
      </c>
      <c r="T40" s="681"/>
      <c r="U40" s="687">
        <f t="shared" si="6"/>
        <v>0</v>
      </c>
      <c r="V40" s="688" t="str">
        <f t="shared" si="7"/>
        <v>-</v>
      </c>
      <c r="W40" s="683">
        <v>0</v>
      </c>
      <c r="X40" s="681"/>
      <c r="Y40" s="681"/>
      <c r="Z40" s="681"/>
      <c r="AA40" s="687">
        <f t="shared" si="8"/>
        <v>0</v>
      </c>
      <c r="AB40" s="688" t="str">
        <f t="shared" si="9"/>
        <v>-</v>
      </c>
      <c r="AC40" s="683">
        <v>0</v>
      </c>
      <c r="AD40" s="681"/>
      <c r="AE40" s="681"/>
      <c r="AF40" s="681"/>
      <c r="AG40" s="687">
        <f t="shared" si="10"/>
        <v>0</v>
      </c>
      <c r="AH40" s="688" t="str">
        <f t="shared" si="11"/>
        <v>-</v>
      </c>
      <c r="AI40" s="683">
        <v>0</v>
      </c>
      <c r="AJ40" s="681"/>
      <c r="AK40" s="681"/>
      <c r="AL40" s="681"/>
      <c r="AM40" s="687">
        <f t="shared" si="12"/>
        <v>0</v>
      </c>
      <c r="AN40" s="688" t="str">
        <f t="shared" si="13"/>
        <v>-</v>
      </c>
      <c r="AO40" s="687">
        <f t="shared" si="14"/>
        <v>0</v>
      </c>
      <c r="AP40" s="681"/>
      <c r="AQ40" s="687">
        <f t="shared" si="15"/>
        <v>0</v>
      </c>
      <c r="AR40" s="681"/>
      <c r="AS40" s="687">
        <f t="shared" si="16"/>
        <v>0</v>
      </c>
      <c r="AT40" s="688" t="str">
        <f t="shared" si="17"/>
        <v>-</v>
      </c>
      <c r="AU40" s="683">
        <v>0</v>
      </c>
      <c r="AV40" s="681"/>
      <c r="AW40" s="681"/>
      <c r="AX40" s="681"/>
      <c r="AY40" s="687">
        <f t="shared" si="18"/>
        <v>0</v>
      </c>
      <c r="AZ40" s="688" t="str">
        <f t="shared" si="19"/>
        <v>-</v>
      </c>
      <c r="BA40" s="683">
        <v>0</v>
      </c>
      <c r="BB40" s="681"/>
      <c r="BC40" s="681"/>
      <c r="BD40" s="681"/>
      <c r="BE40" s="687">
        <f t="shared" si="20"/>
        <v>0</v>
      </c>
      <c r="BF40" s="688" t="str">
        <f t="shared" si="21"/>
        <v>-</v>
      </c>
      <c r="BG40" s="683">
        <v>0</v>
      </c>
      <c r="BH40" s="681"/>
      <c r="BI40" s="681"/>
      <c r="BJ40" s="681"/>
      <c r="BK40" s="687">
        <f t="shared" si="22"/>
        <v>0</v>
      </c>
      <c r="BL40" s="688" t="str">
        <f t="shared" si="23"/>
        <v>-</v>
      </c>
      <c r="BM40" s="687">
        <f t="shared" si="24"/>
        <v>0</v>
      </c>
      <c r="BN40" s="681"/>
      <c r="BO40" s="687">
        <f t="shared" si="25"/>
        <v>0</v>
      </c>
      <c r="BP40" s="681"/>
      <c r="BQ40" s="687">
        <f t="shared" si="26"/>
        <v>0</v>
      </c>
      <c r="BR40" s="688" t="str">
        <f t="shared" si="27"/>
        <v>-</v>
      </c>
      <c r="BS40" s="683">
        <v>0</v>
      </c>
      <c r="BT40" s="681"/>
      <c r="BU40" s="681"/>
      <c r="BV40" s="681"/>
      <c r="BW40" s="687">
        <f t="shared" si="28"/>
        <v>0</v>
      </c>
      <c r="BX40" s="688" t="str">
        <f t="shared" si="29"/>
        <v>-</v>
      </c>
      <c r="BY40" s="683">
        <v>0</v>
      </c>
      <c r="BZ40" s="681"/>
      <c r="CA40" s="681"/>
      <c r="CB40" s="681"/>
      <c r="CC40" s="687">
        <f t="shared" si="30"/>
        <v>0</v>
      </c>
      <c r="CD40" s="688" t="str">
        <f t="shared" si="31"/>
        <v>-</v>
      </c>
      <c r="CE40" s="683">
        <v>0</v>
      </c>
      <c r="CF40" s="681"/>
      <c r="CG40" s="681"/>
      <c r="CH40" s="681"/>
      <c r="CI40" s="687">
        <f t="shared" si="32"/>
        <v>0</v>
      </c>
      <c r="CJ40" s="688" t="str">
        <f t="shared" si="33"/>
        <v>-</v>
      </c>
      <c r="CK40" s="687">
        <f t="shared" si="34"/>
        <v>0</v>
      </c>
      <c r="CL40" s="681"/>
      <c r="CM40" s="687">
        <f t="shared" si="35"/>
        <v>0</v>
      </c>
      <c r="CN40" s="681"/>
      <c r="CO40" s="687">
        <f t="shared" si="36"/>
        <v>0</v>
      </c>
      <c r="CP40" s="688" t="str">
        <f t="shared" si="37"/>
        <v>-</v>
      </c>
      <c r="CQ40" s="683">
        <v>0</v>
      </c>
      <c r="CR40" s="681"/>
      <c r="CS40" s="681"/>
      <c r="CT40" s="681"/>
      <c r="CU40" s="687">
        <f t="shared" si="38"/>
        <v>0</v>
      </c>
      <c r="CV40" s="688" t="str">
        <f t="shared" si="39"/>
        <v>-</v>
      </c>
      <c r="CW40" s="683">
        <v>0</v>
      </c>
      <c r="CX40" s="681"/>
      <c r="CY40" s="681"/>
      <c r="CZ40" s="681"/>
      <c r="DA40" s="687">
        <f t="shared" si="40"/>
        <v>0</v>
      </c>
      <c r="DB40" s="688" t="str">
        <f t="shared" si="41"/>
        <v>-</v>
      </c>
      <c r="DC40" s="683">
        <v>0</v>
      </c>
      <c r="DD40" s="681"/>
      <c r="DE40" s="681"/>
      <c r="DF40" s="681"/>
      <c r="DG40" s="687">
        <f t="shared" si="42"/>
        <v>0</v>
      </c>
      <c r="DH40" s="688" t="str">
        <f t="shared" si="43"/>
        <v>-</v>
      </c>
    </row>
    <row r="41" spans="2:112" ht="24" customHeight="1">
      <c r="B41" s="88" t="s">
        <v>2875</v>
      </c>
      <c r="C41" s="337" t="s">
        <v>122</v>
      </c>
      <c r="D41" s="635" t="s">
        <v>1656</v>
      </c>
      <c r="E41" s="528" t="s">
        <v>2876</v>
      </c>
      <c r="F41" s="528"/>
      <c r="G41" s="529"/>
      <c r="H41" s="530" t="s">
        <v>2877</v>
      </c>
      <c r="I41" s="530"/>
      <c r="J41" s="91" t="s">
        <v>883</v>
      </c>
      <c r="K41" s="687">
        <f t="shared" si="0"/>
        <v>39</v>
      </c>
      <c r="L41" s="681"/>
      <c r="M41" s="687">
        <f t="shared" si="1"/>
        <v>0</v>
      </c>
      <c r="N41" s="681"/>
      <c r="O41" s="687">
        <f t="shared" si="2"/>
        <v>-39</v>
      </c>
      <c r="P41" s="688">
        <f t="shared" si="3"/>
        <v>0</v>
      </c>
      <c r="Q41" s="687">
        <f t="shared" si="4"/>
        <v>11</v>
      </c>
      <c r="R41" s="681"/>
      <c r="S41" s="687">
        <f t="shared" si="5"/>
        <v>0</v>
      </c>
      <c r="T41" s="681"/>
      <c r="U41" s="687">
        <f t="shared" si="6"/>
        <v>-11</v>
      </c>
      <c r="V41" s="688">
        <f t="shared" si="7"/>
        <v>0</v>
      </c>
      <c r="W41" s="687">
        <f>W42+W47+W48</f>
        <v>3.8</v>
      </c>
      <c r="X41" s="681"/>
      <c r="Y41" s="687">
        <f>Y42+Y47+Y48</f>
        <v>0</v>
      </c>
      <c r="Z41" s="681"/>
      <c r="AA41" s="687">
        <f t="shared" si="8"/>
        <v>-3.8</v>
      </c>
      <c r="AB41" s="688">
        <f t="shared" si="9"/>
        <v>0</v>
      </c>
      <c r="AC41" s="687">
        <f>AC42+AC47+AC48</f>
        <v>3.4</v>
      </c>
      <c r="AD41" s="681"/>
      <c r="AE41" s="687">
        <f>AE42+AE47+AE48</f>
        <v>0</v>
      </c>
      <c r="AF41" s="681"/>
      <c r="AG41" s="687">
        <f t="shared" si="10"/>
        <v>-3.4</v>
      </c>
      <c r="AH41" s="688">
        <f t="shared" si="11"/>
        <v>0</v>
      </c>
      <c r="AI41" s="687">
        <f>AI42+AI47+AI48</f>
        <v>3.8</v>
      </c>
      <c r="AJ41" s="681"/>
      <c r="AK41" s="687">
        <f>AK42+AK47+AK48</f>
        <v>0</v>
      </c>
      <c r="AL41" s="681"/>
      <c r="AM41" s="687">
        <f t="shared" si="12"/>
        <v>-3.8</v>
      </c>
      <c r="AN41" s="688">
        <f t="shared" si="13"/>
        <v>0</v>
      </c>
      <c r="AO41" s="687">
        <f t="shared" si="14"/>
        <v>7.3000000000000007</v>
      </c>
      <c r="AP41" s="681"/>
      <c r="AQ41" s="687">
        <f t="shared" si="15"/>
        <v>0</v>
      </c>
      <c r="AR41" s="681"/>
      <c r="AS41" s="687">
        <f t="shared" si="16"/>
        <v>-7.3000000000000007</v>
      </c>
      <c r="AT41" s="688">
        <f t="shared" si="17"/>
        <v>0</v>
      </c>
      <c r="AU41" s="687">
        <f>AU42+AU47+AU48</f>
        <v>2.4</v>
      </c>
      <c r="AV41" s="681"/>
      <c r="AW41" s="687">
        <f>AW42+AW47+AW48</f>
        <v>0</v>
      </c>
      <c r="AX41" s="681"/>
      <c r="AY41" s="687">
        <f t="shared" si="18"/>
        <v>-2.4</v>
      </c>
      <c r="AZ41" s="688">
        <f t="shared" si="19"/>
        <v>0</v>
      </c>
      <c r="BA41" s="687">
        <f>BA42+BA47+BA48</f>
        <v>2.5</v>
      </c>
      <c r="BB41" s="681"/>
      <c r="BC41" s="687">
        <f>BC42+BC47+BC48</f>
        <v>0</v>
      </c>
      <c r="BD41" s="681"/>
      <c r="BE41" s="687">
        <f t="shared" si="20"/>
        <v>-2.5</v>
      </c>
      <c r="BF41" s="688">
        <f t="shared" si="21"/>
        <v>0</v>
      </c>
      <c r="BG41" s="687">
        <f>BG42+BG47+BG48</f>
        <v>2.4</v>
      </c>
      <c r="BH41" s="681"/>
      <c r="BI41" s="687">
        <f>BI42+BI47+BI48</f>
        <v>0</v>
      </c>
      <c r="BJ41" s="681"/>
      <c r="BK41" s="687">
        <f t="shared" si="22"/>
        <v>-2.4</v>
      </c>
      <c r="BL41" s="688">
        <f t="shared" si="23"/>
        <v>0</v>
      </c>
      <c r="BM41" s="687">
        <f t="shared" si="24"/>
        <v>10.5</v>
      </c>
      <c r="BN41" s="681"/>
      <c r="BO41" s="687">
        <f t="shared" si="25"/>
        <v>0</v>
      </c>
      <c r="BP41" s="681"/>
      <c r="BQ41" s="687">
        <f t="shared" si="26"/>
        <v>-10.5</v>
      </c>
      <c r="BR41" s="688">
        <f t="shared" si="27"/>
        <v>0</v>
      </c>
      <c r="BS41" s="687">
        <f>BS42+BS47+BS48</f>
        <v>3.3</v>
      </c>
      <c r="BT41" s="681"/>
      <c r="BU41" s="687">
        <f>BU42+BU47+BU48</f>
        <v>0</v>
      </c>
      <c r="BV41" s="681"/>
      <c r="BW41" s="687">
        <f t="shared" si="28"/>
        <v>-3.3</v>
      </c>
      <c r="BX41" s="688">
        <f t="shared" si="29"/>
        <v>0</v>
      </c>
      <c r="BY41" s="687">
        <f>BY42+BY47+BY48</f>
        <v>3.3</v>
      </c>
      <c r="BZ41" s="681"/>
      <c r="CA41" s="687">
        <f>CA42+CA47+CA48</f>
        <v>0</v>
      </c>
      <c r="CB41" s="681"/>
      <c r="CC41" s="687">
        <f t="shared" si="30"/>
        <v>-3.3</v>
      </c>
      <c r="CD41" s="688">
        <f t="shared" si="31"/>
        <v>0</v>
      </c>
      <c r="CE41" s="687">
        <f>CE42+CE47+CE48</f>
        <v>3.9</v>
      </c>
      <c r="CF41" s="681"/>
      <c r="CG41" s="687">
        <f>CG42+CG47+CG48</f>
        <v>0</v>
      </c>
      <c r="CH41" s="681"/>
      <c r="CI41" s="687">
        <f t="shared" si="32"/>
        <v>-3.9</v>
      </c>
      <c r="CJ41" s="688">
        <f t="shared" si="33"/>
        <v>0</v>
      </c>
      <c r="CK41" s="687">
        <f t="shared" si="34"/>
        <v>10.199999999999999</v>
      </c>
      <c r="CL41" s="681"/>
      <c r="CM41" s="687">
        <f t="shared" si="35"/>
        <v>0</v>
      </c>
      <c r="CN41" s="681"/>
      <c r="CO41" s="687">
        <f t="shared" si="36"/>
        <v>-10.199999999999999</v>
      </c>
      <c r="CP41" s="688">
        <f t="shared" si="37"/>
        <v>0</v>
      </c>
      <c r="CQ41" s="687">
        <f>CQ42+CQ47+CQ48</f>
        <v>3.4</v>
      </c>
      <c r="CR41" s="681"/>
      <c r="CS41" s="687">
        <f>CS42+CS47+CS48</f>
        <v>0</v>
      </c>
      <c r="CT41" s="681"/>
      <c r="CU41" s="687">
        <f t="shared" si="38"/>
        <v>-3.4</v>
      </c>
      <c r="CV41" s="688">
        <f t="shared" si="39"/>
        <v>0</v>
      </c>
      <c r="CW41" s="687">
        <f>CW42+CW47+CW48</f>
        <v>3.4</v>
      </c>
      <c r="CX41" s="681"/>
      <c r="CY41" s="687">
        <f>CY42+CY47+CY48</f>
        <v>0</v>
      </c>
      <c r="CZ41" s="681"/>
      <c r="DA41" s="687">
        <f t="shared" si="40"/>
        <v>-3.4</v>
      </c>
      <c r="DB41" s="688">
        <f t="shared" si="41"/>
        <v>0</v>
      </c>
      <c r="DC41" s="687">
        <f>DC42+DC47+DC48</f>
        <v>3.4</v>
      </c>
      <c r="DD41" s="681"/>
      <c r="DE41" s="687">
        <f>DE42+DE47+DE48</f>
        <v>0</v>
      </c>
      <c r="DF41" s="681"/>
      <c r="DG41" s="687">
        <f t="shared" si="42"/>
        <v>-3.4</v>
      </c>
      <c r="DH41" s="688">
        <f t="shared" si="43"/>
        <v>0</v>
      </c>
    </row>
    <row r="42" spans="2:112">
      <c r="B42" s="88"/>
      <c r="C42" s="614" t="s">
        <v>1540</v>
      </c>
      <c r="D42" s="90" t="s">
        <v>1630</v>
      </c>
      <c r="E42" s="528" t="s">
        <v>2878</v>
      </c>
      <c r="F42" s="528"/>
      <c r="G42" s="529"/>
      <c r="H42" s="530" t="s">
        <v>2879</v>
      </c>
      <c r="I42" s="530"/>
      <c r="J42" s="91" t="s">
        <v>883</v>
      </c>
      <c r="K42" s="687">
        <f t="shared" si="0"/>
        <v>39</v>
      </c>
      <c r="L42" s="681"/>
      <c r="M42" s="687">
        <f t="shared" si="1"/>
        <v>0</v>
      </c>
      <c r="N42" s="681"/>
      <c r="O42" s="687">
        <f t="shared" si="2"/>
        <v>-39</v>
      </c>
      <c r="P42" s="688">
        <f t="shared" si="3"/>
        <v>0</v>
      </c>
      <c r="Q42" s="687">
        <f t="shared" si="4"/>
        <v>11</v>
      </c>
      <c r="R42" s="681"/>
      <c r="S42" s="687">
        <f t="shared" si="5"/>
        <v>0</v>
      </c>
      <c r="T42" s="681"/>
      <c r="U42" s="687">
        <f t="shared" si="6"/>
        <v>-11</v>
      </c>
      <c r="V42" s="688">
        <f t="shared" si="7"/>
        <v>0</v>
      </c>
      <c r="W42" s="687">
        <f>W43</f>
        <v>3.8</v>
      </c>
      <c r="X42" s="681"/>
      <c r="Y42" s="687">
        <f>Y43</f>
        <v>0</v>
      </c>
      <c r="Z42" s="681"/>
      <c r="AA42" s="687">
        <f t="shared" si="8"/>
        <v>-3.8</v>
      </c>
      <c r="AB42" s="688">
        <f t="shared" si="9"/>
        <v>0</v>
      </c>
      <c r="AC42" s="687">
        <f>AC43</f>
        <v>3.4</v>
      </c>
      <c r="AD42" s="681"/>
      <c r="AE42" s="687">
        <f>AE43</f>
        <v>0</v>
      </c>
      <c r="AF42" s="681"/>
      <c r="AG42" s="687">
        <f t="shared" si="10"/>
        <v>-3.4</v>
      </c>
      <c r="AH42" s="688">
        <f t="shared" si="11"/>
        <v>0</v>
      </c>
      <c r="AI42" s="687">
        <f>AI43</f>
        <v>3.8</v>
      </c>
      <c r="AJ42" s="681"/>
      <c r="AK42" s="687">
        <f>AK43</f>
        <v>0</v>
      </c>
      <c r="AL42" s="681"/>
      <c r="AM42" s="687">
        <f t="shared" si="12"/>
        <v>-3.8</v>
      </c>
      <c r="AN42" s="688">
        <f t="shared" si="13"/>
        <v>0</v>
      </c>
      <c r="AO42" s="687">
        <f t="shared" si="14"/>
        <v>7.3000000000000007</v>
      </c>
      <c r="AP42" s="681"/>
      <c r="AQ42" s="687">
        <f t="shared" si="15"/>
        <v>0</v>
      </c>
      <c r="AR42" s="681"/>
      <c r="AS42" s="687">
        <f t="shared" si="16"/>
        <v>-7.3000000000000007</v>
      </c>
      <c r="AT42" s="688">
        <f t="shared" si="17"/>
        <v>0</v>
      </c>
      <c r="AU42" s="687">
        <f>AU43</f>
        <v>2.4</v>
      </c>
      <c r="AV42" s="681"/>
      <c r="AW42" s="687">
        <f>AW43</f>
        <v>0</v>
      </c>
      <c r="AX42" s="681"/>
      <c r="AY42" s="687">
        <f t="shared" si="18"/>
        <v>-2.4</v>
      </c>
      <c r="AZ42" s="688">
        <f t="shared" si="19"/>
        <v>0</v>
      </c>
      <c r="BA42" s="687">
        <f>BA43</f>
        <v>2.5</v>
      </c>
      <c r="BB42" s="681"/>
      <c r="BC42" s="687">
        <f>BC43</f>
        <v>0</v>
      </c>
      <c r="BD42" s="681"/>
      <c r="BE42" s="687">
        <f t="shared" si="20"/>
        <v>-2.5</v>
      </c>
      <c r="BF42" s="688">
        <f t="shared" si="21"/>
        <v>0</v>
      </c>
      <c r="BG42" s="687">
        <f>BG43</f>
        <v>2.4</v>
      </c>
      <c r="BH42" s="681"/>
      <c r="BI42" s="687">
        <f>BI43</f>
        <v>0</v>
      </c>
      <c r="BJ42" s="681"/>
      <c r="BK42" s="687">
        <f t="shared" si="22"/>
        <v>-2.4</v>
      </c>
      <c r="BL42" s="688">
        <f t="shared" si="23"/>
        <v>0</v>
      </c>
      <c r="BM42" s="687">
        <f t="shared" si="24"/>
        <v>10.5</v>
      </c>
      <c r="BN42" s="681"/>
      <c r="BO42" s="687">
        <f t="shared" si="25"/>
        <v>0</v>
      </c>
      <c r="BP42" s="681"/>
      <c r="BQ42" s="687">
        <f t="shared" si="26"/>
        <v>-10.5</v>
      </c>
      <c r="BR42" s="688">
        <f t="shared" si="27"/>
        <v>0</v>
      </c>
      <c r="BS42" s="687">
        <f>BS43</f>
        <v>3.3</v>
      </c>
      <c r="BT42" s="681"/>
      <c r="BU42" s="687">
        <f>BU43</f>
        <v>0</v>
      </c>
      <c r="BV42" s="681"/>
      <c r="BW42" s="687">
        <f t="shared" si="28"/>
        <v>-3.3</v>
      </c>
      <c r="BX42" s="688">
        <f t="shared" si="29"/>
        <v>0</v>
      </c>
      <c r="BY42" s="687">
        <f>BY43</f>
        <v>3.3</v>
      </c>
      <c r="BZ42" s="681"/>
      <c r="CA42" s="687">
        <f>CA43</f>
        <v>0</v>
      </c>
      <c r="CB42" s="681"/>
      <c r="CC42" s="687">
        <f t="shared" si="30"/>
        <v>-3.3</v>
      </c>
      <c r="CD42" s="688">
        <f t="shared" si="31"/>
        <v>0</v>
      </c>
      <c r="CE42" s="687">
        <f>CE43</f>
        <v>3.9</v>
      </c>
      <c r="CF42" s="681"/>
      <c r="CG42" s="687">
        <f>CG43</f>
        <v>0</v>
      </c>
      <c r="CH42" s="681"/>
      <c r="CI42" s="687">
        <f t="shared" si="32"/>
        <v>-3.9</v>
      </c>
      <c r="CJ42" s="688">
        <f t="shared" si="33"/>
        <v>0</v>
      </c>
      <c r="CK42" s="687">
        <f t="shared" si="34"/>
        <v>10.199999999999999</v>
      </c>
      <c r="CL42" s="681"/>
      <c r="CM42" s="687">
        <f t="shared" si="35"/>
        <v>0</v>
      </c>
      <c r="CN42" s="681"/>
      <c r="CO42" s="687">
        <f t="shared" si="36"/>
        <v>-10.199999999999999</v>
      </c>
      <c r="CP42" s="688">
        <f t="shared" si="37"/>
        <v>0</v>
      </c>
      <c r="CQ42" s="687">
        <f>CQ43</f>
        <v>3.4</v>
      </c>
      <c r="CR42" s="681"/>
      <c r="CS42" s="687">
        <f>CS43</f>
        <v>0</v>
      </c>
      <c r="CT42" s="681"/>
      <c r="CU42" s="687">
        <f t="shared" si="38"/>
        <v>-3.4</v>
      </c>
      <c r="CV42" s="688">
        <f t="shared" si="39"/>
        <v>0</v>
      </c>
      <c r="CW42" s="687">
        <f>CW43</f>
        <v>3.4</v>
      </c>
      <c r="CX42" s="681"/>
      <c r="CY42" s="687">
        <f>CY43</f>
        <v>0</v>
      </c>
      <c r="CZ42" s="681"/>
      <c r="DA42" s="687">
        <f t="shared" si="40"/>
        <v>-3.4</v>
      </c>
      <c r="DB42" s="688">
        <f t="shared" si="41"/>
        <v>0</v>
      </c>
      <c r="DC42" s="687">
        <f>DC43</f>
        <v>3.4</v>
      </c>
      <c r="DD42" s="681"/>
      <c r="DE42" s="687">
        <f>DE43</f>
        <v>0</v>
      </c>
      <c r="DF42" s="681"/>
      <c r="DG42" s="687">
        <f t="shared" si="42"/>
        <v>-3.4</v>
      </c>
      <c r="DH42" s="688">
        <f t="shared" si="43"/>
        <v>0</v>
      </c>
    </row>
    <row r="43" spans="2:112">
      <c r="B43" s="88"/>
      <c r="C43" s="337"/>
      <c r="D43" s="96" t="s">
        <v>1443</v>
      </c>
      <c r="E43" s="528" t="s">
        <v>2879</v>
      </c>
      <c r="F43" s="528"/>
      <c r="G43" s="529"/>
      <c r="H43" s="530" t="s">
        <v>2880</v>
      </c>
      <c r="I43" s="530"/>
      <c r="J43" s="91" t="s">
        <v>883</v>
      </c>
      <c r="K43" s="687">
        <f t="shared" si="0"/>
        <v>39</v>
      </c>
      <c r="L43" s="681"/>
      <c r="M43" s="687">
        <f t="shared" si="1"/>
        <v>0</v>
      </c>
      <c r="N43" s="681"/>
      <c r="O43" s="687">
        <f t="shared" si="2"/>
        <v>-39</v>
      </c>
      <c r="P43" s="688">
        <f t="shared" si="3"/>
        <v>0</v>
      </c>
      <c r="Q43" s="687">
        <f t="shared" si="4"/>
        <v>11</v>
      </c>
      <c r="R43" s="681"/>
      <c r="S43" s="687">
        <f t="shared" si="5"/>
        <v>0</v>
      </c>
      <c r="T43" s="681"/>
      <c r="U43" s="687">
        <f t="shared" si="6"/>
        <v>-11</v>
      </c>
      <c r="V43" s="688">
        <f t="shared" si="7"/>
        <v>0</v>
      </c>
      <c r="W43" s="687">
        <f>W44</f>
        <v>3.8</v>
      </c>
      <c r="X43" s="681"/>
      <c r="Y43" s="687">
        <f>Y44</f>
        <v>0</v>
      </c>
      <c r="Z43" s="681"/>
      <c r="AA43" s="687">
        <f t="shared" si="8"/>
        <v>-3.8</v>
      </c>
      <c r="AB43" s="688">
        <f t="shared" si="9"/>
        <v>0</v>
      </c>
      <c r="AC43" s="687">
        <f>AC44</f>
        <v>3.4</v>
      </c>
      <c r="AD43" s="681"/>
      <c r="AE43" s="687">
        <f>AE44</f>
        <v>0</v>
      </c>
      <c r="AF43" s="681"/>
      <c r="AG43" s="687">
        <f t="shared" si="10"/>
        <v>-3.4</v>
      </c>
      <c r="AH43" s="688">
        <f t="shared" si="11"/>
        <v>0</v>
      </c>
      <c r="AI43" s="687">
        <f>AI44</f>
        <v>3.8</v>
      </c>
      <c r="AJ43" s="681"/>
      <c r="AK43" s="687">
        <f>AK44</f>
        <v>0</v>
      </c>
      <c r="AL43" s="681"/>
      <c r="AM43" s="687">
        <f t="shared" si="12"/>
        <v>-3.8</v>
      </c>
      <c r="AN43" s="688">
        <f t="shared" si="13"/>
        <v>0</v>
      </c>
      <c r="AO43" s="687">
        <f t="shared" si="14"/>
        <v>7.3000000000000007</v>
      </c>
      <c r="AP43" s="681"/>
      <c r="AQ43" s="687">
        <f t="shared" si="15"/>
        <v>0</v>
      </c>
      <c r="AR43" s="681"/>
      <c r="AS43" s="687">
        <f t="shared" si="16"/>
        <v>-7.3000000000000007</v>
      </c>
      <c r="AT43" s="688">
        <f t="shared" si="17"/>
        <v>0</v>
      </c>
      <c r="AU43" s="687">
        <f>AU44</f>
        <v>2.4</v>
      </c>
      <c r="AV43" s="681"/>
      <c r="AW43" s="687">
        <f>AW44</f>
        <v>0</v>
      </c>
      <c r="AX43" s="681"/>
      <c r="AY43" s="687">
        <f t="shared" si="18"/>
        <v>-2.4</v>
      </c>
      <c r="AZ43" s="688">
        <f t="shared" si="19"/>
        <v>0</v>
      </c>
      <c r="BA43" s="687">
        <f>BA44</f>
        <v>2.5</v>
      </c>
      <c r="BB43" s="681"/>
      <c r="BC43" s="687">
        <f>BC44</f>
        <v>0</v>
      </c>
      <c r="BD43" s="681"/>
      <c r="BE43" s="687">
        <f t="shared" si="20"/>
        <v>-2.5</v>
      </c>
      <c r="BF43" s="688">
        <f t="shared" si="21"/>
        <v>0</v>
      </c>
      <c r="BG43" s="687">
        <f>BG44</f>
        <v>2.4</v>
      </c>
      <c r="BH43" s="681"/>
      <c r="BI43" s="687">
        <f>BI44</f>
        <v>0</v>
      </c>
      <c r="BJ43" s="681"/>
      <c r="BK43" s="687">
        <f t="shared" si="22"/>
        <v>-2.4</v>
      </c>
      <c r="BL43" s="688">
        <f t="shared" si="23"/>
        <v>0</v>
      </c>
      <c r="BM43" s="687">
        <f t="shared" si="24"/>
        <v>10.5</v>
      </c>
      <c r="BN43" s="681"/>
      <c r="BO43" s="687">
        <f t="shared" si="25"/>
        <v>0</v>
      </c>
      <c r="BP43" s="681"/>
      <c r="BQ43" s="687">
        <f t="shared" si="26"/>
        <v>-10.5</v>
      </c>
      <c r="BR43" s="688">
        <f t="shared" si="27"/>
        <v>0</v>
      </c>
      <c r="BS43" s="687">
        <f>BS44</f>
        <v>3.3</v>
      </c>
      <c r="BT43" s="681"/>
      <c r="BU43" s="687">
        <f>BU44</f>
        <v>0</v>
      </c>
      <c r="BV43" s="681"/>
      <c r="BW43" s="687">
        <f t="shared" si="28"/>
        <v>-3.3</v>
      </c>
      <c r="BX43" s="688">
        <f t="shared" si="29"/>
        <v>0</v>
      </c>
      <c r="BY43" s="687">
        <f>BY44</f>
        <v>3.3</v>
      </c>
      <c r="BZ43" s="681"/>
      <c r="CA43" s="687">
        <f>CA44</f>
        <v>0</v>
      </c>
      <c r="CB43" s="681"/>
      <c r="CC43" s="687">
        <f t="shared" si="30"/>
        <v>-3.3</v>
      </c>
      <c r="CD43" s="688">
        <f t="shared" si="31"/>
        <v>0</v>
      </c>
      <c r="CE43" s="687">
        <f>CE44</f>
        <v>3.9</v>
      </c>
      <c r="CF43" s="681"/>
      <c r="CG43" s="687">
        <f>CG44</f>
        <v>0</v>
      </c>
      <c r="CH43" s="681"/>
      <c r="CI43" s="687">
        <f t="shared" si="32"/>
        <v>-3.9</v>
      </c>
      <c r="CJ43" s="688">
        <f t="shared" si="33"/>
        <v>0</v>
      </c>
      <c r="CK43" s="687">
        <f t="shared" si="34"/>
        <v>10.199999999999999</v>
      </c>
      <c r="CL43" s="681"/>
      <c r="CM43" s="687">
        <f t="shared" si="35"/>
        <v>0</v>
      </c>
      <c r="CN43" s="681"/>
      <c r="CO43" s="687">
        <f t="shared" si="36"/>
        <v>-10.199999999999999</v>
      </c>
      <c r="CP43" s="688">
        <f t="shared" si="37"/>
        <v>0</v>
      </c>
      <c r="CQ43" s="687">
        <f>CQ44</f>
        <v>3.4</v>
      </c>
      <c r="CR43" s="681"/>
      <c r="CS43" s="687">
        <f>CS44</f>
        <v>0</v>
      </c>
      <c r="CT43" s="681"/>
      <c r="CU43" s="687">
        <f t="shared" si="38"/>
        <v>-3.4</v>
      </c>
      <c r="CV43" s="688">
        <f t="shared" si="39"/>
        <v>0</v>
      </c>
      <c r="CW43" s="687">
        <f>CW44</f>
        <v>3.4</v>
      </c>
      <c r="CX43" s="681"/>
      <c r="CY43" s="687">
        <f>CY44</f>
        <v>0</v>
      </c>
      <c r="CZ43" s="681"/>
      <c r="DA43" s="687">
        <f t="shared" si="40"/>
        <v>-3.4</v>
      </c>
      <c r="DB43" s="688">
        <f t="shared" si="41"/>
        <v>0</v>
      </c>
      <c r="DC43" s="687">
        <f>DC44</f>
        <v>3.4</v>
      </c>
      <c r="DD43" s="681"/>
      <c r="DE43" s="687">
        <f>DE44</f>
        <v>0</v>
      </c>
      <c r="DF43" s="681"/>
      <c r="DG43" s="687">
        <f t="shared" si="42"/>
        <v>-3.4</v>
      </c>
      <c r="DH43" s="688">
        <f t="shared" si="43"/>
        <v>0</v>
      </c>
    </row>
    <row r="44" spans="2:112">
      <c r="B44" s="88" t="s">
        <v>2881</v>
      </c>
      <c r="C44" s="637"/>
      <c r="D44" s="97" t="s">
        <v>1446</v>
      </c>
      <c r="E44" s="528" t="s">
        <v>2880</v>
      </c>
      <c r="F44" s="528"/>
      <c r="G44" s="529"/>
      <c r="H44" s="530" t="s">
        <v>2882</v>
      </c>
      <c r="I44" s="530"/>
      <c r="J44" s="91" t="s">
        <v>883</v>
      </c>
      <c r="K44" s="687">
        <f t="shared" si="0"/>
        <v>39</v>
      </c>
      <c r="L44" s="681"/>
      <c r="M44" s="687">
        <f t="shared" si="1"/>
        <v>0</v>
      </c>
      <c r="N44" s="681"/>
      <c r="O44" s="687">
        <f t="shared" si="2"/>
        <v>-39</v>
      </c>
      <c r="P44" s="688">
        <f t="shared" si="3"/>
        <v>0</v>
      </c>
      <c r="Q44" s="687">
        <f t="shared" si="4"/>
        <v>11</v>
      </c>
      <c r="R44" s="681"/>
      <c r="S44" s="687">
        <f t="shared" si="5"/>
        <v>0</v>
      </c>
      <c r="T44" s="681"/>
      <c r="U44" s="687">
        <f t="shared" si="6"/>
        <v>-11</v>
      </c>
      <c r="V44" s="688">
        <f t="shared" si="7"/>
        <v>0</v>
      </c>
      <c r="W44" s="687">
        <f>W45+W46</f>
        <v>3.8</v>
      </c>
      <c r="X44" s="681"/>
      <c r="Y44" s="687">
        <f>Y45+Y46</f>
        <v>0</v>
      </c>
      <c r="Z44" s="681"/>
      <c r="AA44" s="687">
        <f t="shared" si="8"/>
        <v>-3.8</v>
      </c>
      <c r="AB44" s="688">
        <f t="shared" si="9"/>
        <v>0</v>
      </c>
      <c r="AC44" s="687">
        <f>AC45+AC46</f>
        <v>3.4</v>
      </c>
      <c r="AD44" s="681"/>
      <c r="AE44" s="687">
        <f>AE45+AE46</f>
        <v>0</v>
      </c>
      <c r="AF44" s="681"/>
      <c r="AG44" s="687">
        <f t="shared" si="10"/>
        <v>-3.4</v>
      </c>
      <c r="AH44" s="688">
        <f t="shared" si="11"/>
        <v>0</v>
      </c>
      <c r="AI44" s="687">
        <f>AI45+AI46</f>
        <v>3.8</v>
      </c>
      <c r="AJ44" s="681"/>
      <c r="AK44" s="687">
        <f>AK45+AK46</f>
        <v>0</v>
      </c>
      <c r="AL44" s="681"/>
      <c r="AM44" s="687">
        <f t="shared" si="12"/>
        <v>-3.8</v>
      </c>
      <c r="AN44" s="688">
        <f t="shared" si="13"/>
        <v>0</v>
      </c>
      <c r="AO44" s="687">
        <f t="shared" si="14"/>
        <v>7.3000000000000007</v>
      </c>
      <c r="AP44" s="681"/>
      <c r="AQ44" s="687">
        <f t="shared" si="15"/>
        <v>0</v>
      </c>
      <c r="AR44" s="681"/>
      <c r="AS44" s="687">
        <f t="shared" si="16"/>
        <v>-7.3000000000000007</v>
      </c>
      <c r="AT44" s="688">
        <f t="shared" si="17"/>
        <v>0</v>
      </c>
      <c r="AU44" s="687">
        <f>AU45+AU46</f>
        <v>2.4</v>
      </c>
      <c r="AV44" s="681"/>
      <c r="AW44" s="687">
        <f>AW45+AW46</f>
        <v>0</v>
      </c>
      <c r="AX44" s="681"/>
      <c r="AY44" s="687">
        <f t="shared" si="18"/>
        <v>-2.4</v>
      </c>
      <c r="AZ44" s="688">
        <f t="shared" si="19"/>
        <v>0</v>
      </c>
      <c r="BA44" s="687">
        <f>BA45+BA46</f>
        <v>2.5</v>
      </c>
      <c r="BB44" s="681"/>
      <c r="BC44" s="687">
        <f>BC45+BC46</f>
        <v>0</v>
      </c>
      <c r="BD44" s="681"/>
      <c r="BE44" s="687">
        <f t="shared" si="20"/>
        <v>-2.5</v>
      </c>
      <c r="BF44" s="688">
        <f t="shared" si="21"/>
        <v>0</v>
      </c>
      <c r="BG44" s="687">
        <f>BG45+BG46</f>
        <v>2.4</v>
      </c>
      <c r="BH44" s="681"/>
      <c r="BI44" s="687">
        <f>BI45+BI46</f>
        <v>0</v>
      </c>
      <c r="BJ44" s="681"/>
      <c r="BK44" s="687">
        <f t="shared" si="22"/>
        <v>-2.4</v>
      </c>
      <c r="BL44" s="688">
        <f t="shared" si="23"/>
        <v>0</v>
      </c>
      <c r="BM44" s="687">
        <f t="shared" si="24"/>
        <v>10.5</v>
      </c>
      <c r="BN44" s="681"/>
      <c r="BO44" s="687">
        <f t="shared" si="25"/>
        <v>0</v>
      </c>
      <c r="BP44" s="681"/>
      <c r="BQ44" s="687">
        <f t="shared" si="26"/>
        <v>-10.5</v>
      </c>
      <c r="BR44" s="688">
        <f t="shared" si="27"/>
        <v>0</v>
      </c>
      <c r="BS44" s="687">
        <f>BS45+BS46</f>
        <v>3.3</v>
      </c>
      <c r="BT44" s="681"/>
      <c r="BU44" s="687">
        <f>BU45+BU46</f>
        <v>0</v>
      </c>
      <c r="BV44" s="681"/>
      <c r="BW44" s="687">
        <f t="shared" si="28"/>
        <v>-3.3</v>
      </c>
      <c r="BX44" s="688">
        <f t="shared" si="29"/>
        <v>0</v>
      </c>
      <c r="BY44" s="687">
        <f>BY45+BY46</f>
        <v>3.3</v>
      </c>
      <c r="BZ44" s="681"/>
      <c r="CA44" s="687">
        <f>CA45+CA46</f>
        <v>0</v>
      </c>
      <c r="CB44" s="681"/>
      <c r="CC44" s="687">
        <f t="shared" si="30"/>
        <v>-3.3</v>
      </c>
      <c r="CD44" s="688">
        <f t="shared" si="31"/>
        <v>0</v>
      </c>
      <c r="CE44" s="687">
        <f>CE45+CE46</f>
        <v>3.9</v>
      </c>
      <c r="CF44" s="681"/>
      <c r="CG44" s="687">
        <f>CG45+CG46</f>
        <v>0</v>
      </c>
      <c r="CH44" s="681"/>
      <c r="CI44" s="687">
        <f t="shared" si="32"/>
        <v>-3.9</v>
      </c>
      <c r="CJ44" s="688">
        <f t="shared" si="33"/>
        <v>0</v>
      </c>
      <c r="CK44" s="687">
        <f t="shared" si="34"/>
        <v>10.199999999999999</v>
      </c>
      <c r="CL44" s="681"/>
      <c r="CM44" s="687">
        <f t="shared" si="35"/>
        <v>0</v>
      </c>
      <c r="CN44" s="681"/>
      <c r="CO44" s="687">
        <f t="shared" si="36"/>
        <v>-10.199999999999999</v>
      </c>
      <c r="CP44" s="688">
        <f t="shared" si="37"/>
        <v>0</v>
      </c>
      <c r="CQ44" s="687">
        <f>CQ45+CQ46</f>
        <v>3.4</v>
      </c>
      <c r="CR44" s="681"/>
      <c r="CS44" s="687">
        <f>CS45+CS46</f>
        <v>0</v>
      </c>
      <c r="CT44" s="681"/>
      <c r="CU44" s="687">
        <f t="shared" si="38"/>
        <v>-3.4</v>
      </c>
      <c r="CV44" s="688">
        <f t="shared" si="39"/>
        <v>0</v>
      </c>
      <c r="CW44" s="687">
        <f>CW45+CW46</f>
        <v>3.4</v>
      </c>
      <c r="CX44" s="681"/>
      <c r="CY44" s="687">
        <f>CY45+CY46</f>
        <v>0</v>
      </c>
      <c r="CZ44" s="681"/>
      <c r="DA44" s="687">
        <f t="shared" si="40"/>
        <v>-3.4</v>
      </c>
      <c r="DB44" s="688">
        <f t="shared" si="41"/>
        <v>0</v>
      </c>
      <c r="DC44" s="687">
        <f>DC45+DC46</f>
        <v>3.4</v>
      </c>
      <c r="DD44" s="681"/>
      <c r="DE44" s="687">
        <f>DE45+DE46</f>
        <v>0</v>
      </c>
      <c r="DF44" s="681"/>
      <c r="DG44" s="687">
        <f t="shared" si="42"/>
        <v>-3.4</v>
      </c>
      <c r="DH44" s="688">
        <f t="shared" si="43"/>
        <v>0</v>
      </c>
    </row>
    <row r="45" spans="2:112">
      <c r="B45" s="88" t="s">
        <v>2883</v>
      </c>
      <c r="C45" s="637"/>
      <c r="D45" s="512" t="s">
        <v>1512</v>
      </c>
      <c r="E45" s="528" t="s">
        <v>2884</v>
      </c>
      <c r="F45" s="528"/>
      <c r="G45" s="529"/>
      <c r="H45" s="530"/>
      <c r="I45" s="530"/>
      <c r="J45" s="91" t="s">
        <v>883</v>
      </c>
      <c r="K45" s="687">
        <f t="shared" si="0"/>
        <v>0</v>
      </c>
      <c r="L45" s="681"/>
      <c r="M45" s="687">
        <f t="shared" si="1"/>
        <v>0</v>
      </c>
      <c r="N45" s="681"/>
      <c r="O45" s="687">
        <f t="shared" si="2"/>
        <v>0</v>
      </c>
      <c r="P45" s="688" t="str">
        <f t="shared" si="3"/>
        <v>-</v>
      </c>
      <c r="Q45" s="687">
        <f t="shared" si="4"/>
        <v>0</v>
      </c>
      <c r="R45" s="681"/>
      <c r="S45" s="687">
        <f t="shared" si="5"/>
        <v>0</v>
      </c>
      <c r="T45" s="681"/>
      <c r="U45" s="687">
        <f t="shared" si="6"/>
        <v>0</v>
      </c>
      <c r="V45" s="688" t="str">
        <f t="shared" si="7"/>
        <v>-</v>
      </c>
      <c r="W45" s="683">
        <v>0</v>
      </c>
      <c r="X45" s="681"/>
      <c r="Y45" s="681"/>
      <c r="Z45" s="681"/>
      <c r="AA45" s="687">
        <f t="shared" si="8"/>
        <v>0</v>
      </c>
      <c r="AB45" s="688" t="str">
        <f t="shared" si="9"/>
        <v>-</v>
      </c>
      <c r="AC45" s="683">
        <v>0</v>
      </c>
      <c r="AD45" s="681"/>
      <c r="AE45" s="681"/>
      <c r="AF45" s="681"/>
      <c r="AG45" s="687">
        <f t="shared" si="10"/>
        <v>0</v>
      </c>
      <c r="AH45" s="688" t="str">
        <f t="shared" si="11"/>
        <v>-</v>
      </c>
      <c r="AI45" s="683">
        <v>0</v>
      </c>
      <c r="AJ45" s="681"/>
      <c r="AK45" s="681"/>
      <c r="AL45" s="681"/>
      <c r="AM45" s="687">
        <f t="shared" si="12"/>
        <v>0</v>
      </c>
      <c r="AN45" s="688" t="str">
        <f t="shared" si="13"/>
        <v>-</v>
      </c>
      <c r="AO45" s="687">
        <f t="shared" si="14"/>
        <v>0</v>
      </c>
      <c r="AP45" s="681"/>
      <c r="AQ45" s="687">
        <f t="shared" si="15"/>
        <v>0</v>
      </c>
      <c r="AR45" s="681"/>
      <c r="AS45" s="687">
        <f t="shared" si="16"/>
        <v>0</v>
      </c>
      <c r="AT45" s="688" t="str">
        <f t="shared" si="17"/>
        <v>-</v>
      </c>
      <c r="AU45" s="683">
        <v>0</v>
      </c>
      <c r="AV45" s="681"/>
      <c r="AW45" s="681"/>
      <c r="AX45" s="681"/>
      <c r="AY45" s="687">
        <f t="shared" si="18"/>
        <v>0</v>
      </c>
      <c r="AZ45" s="688" t="str">
        <f t="shared" si="19"/>
        <v>-</v>
      </c>
      <c r="BA45" s="683">
        <v>0</v>
      </c>
      <c r="BB45" s="681"/>
      <c r="BC45" s="681"/>
      <c r="BD45" s="681"/>
      <c r="BE45" s="687">
        <f t="shared" si="20"/>
        <v>0</v>
      </c>
      <c r="BF45" s="688" t="str">
        <f t="shared" si="21"/>
        <v>-</v>
      </c>
      <c r="BG45" s="683">
        <v>0</v>
      </c>
      <c r="BH45" s="681"/>
      <c r="BI45" s="681"/>
      <c r="BJ45" s="681"/>
      <c r="BK45" s="687">
        <f t="shared" si="22"/>
        <v>0</v>
      </c>
      <c r="BL45" s="688" t="str">
        <f t="shared" si="23"/>
        <v>-</v>
      </c>
      <c r="BM45" s="687">
        <f t="shared" si="24"/>
        <v>0</v>
      </c>
      <c r="BN45" s="681"/>
      <c r="BO45" s="687">
        <f t="shared" si="25"/>
        <v>0</v>
      </c>
      <c r="BP45" s="681"/>
      <c r="BQ45" s="687">
        <f t="shared" si="26"/>
        <v>0</v>
      </c>
      <c r="BR45" s="688" t="str">
        <f t="shared" si="27"/>
        <v>-</v>
      </c>
      <c r="BS45" s="683">
        <v>0</v>
      </c>
      <c r="BT45" s="681"/>
      <c r="BU45" s="681"/>
      <c r="BV45" s="681"/>
      <c r="BW45" s="687">
        <f t="shared" si="28"/>
        <v>0</v>
      </c>
      <c r="BX45" s="688" t="str">
        <f t="shared" si="29"/>
        <v>-</v>
      </c>
      <c r="BY45" s="683">
        <v>0</v>
      </c>
      <c r="BZ45" s="681"/>
      <c r="CA45" s="681"/>
      <c r="CB45" s="681"/>
      <c r="CC45" s="687">
        <f t="shared" si="30"/>
        <v>0</v>
      </c>
      <c r="CD45" s="688" t="str">
        <f t="shared" si="31"/>
        <v>-</v>
      </c>
      <c r="CE45" s="683">
        <v>0</v>
      </c>
      <c r="CF45" s="681"/>
      <c r="CG45" s="681"/>
      <c r="CH45" s="681"/>
      <c r="CI45" s="687">
        <f t="shared" si="32"/>
        <v>0</v>
      </c>
      <c r="CJ45" s="688" t="str">
        <f t="shared" si="33"/>
        <v>-</v>
      </c>
      <c r="CK45" s="687">
        <f t="shared" si="34"/>
        <v>0</v>
      </c>
      <c r="CL45" s="681"/>
      <c r="CM45" s="687">
        <f t="shared" si="35"/>
        <v>0</v>
      </c>
      <c r="CN45" s="681"/>
      <c r="CO45" s="687">
        <f t="shared" si="36"/>
        <v>0</v>
      </c>
      <c r="CP45" s="688" t="str">
        <f t="shared" si="37"/>
        <v>-</v>
      </c>
      <c r="CQ45" s="683">
        <v>0</v>
      </c>
      <c r="CR45" s="681"/>
      <c r="CS45" s="681"/>
      <c r="CT45" s="681"/>
      <c r="CU45" s="687">
        <f t="shared" si="38"/>
        <v>0</v>
      </c>
      <c r="CV45" s="688" t="str">
        <f t="shared" si="39"/>
        <v>-</v>
      </c>
      <c r="CW45" s="683">
        <v>0</v>
      </c>
      <c r="CX45" s="681"/>
      <c r="CY45" s="681"/>
      <c r="CZ45" s="681"/>
      <c r="DA45" s="687">
        <f t="shared" si="40"/>
        <v>0</v>
      </c>
      <c r="DB45" s="688" t="str">
        <f t="shared" si="41"/>
        <v>-</v>
      </c>
      <c r="DC45" s="683">
        <v>0</v>
      </c>
      <c r="DD45" s="681"/>
      <c r="DE45" s="681"/>
      <c r="DF45" s="681"/>
      <c r="DG45" s="687">
        <f t="shared" si="42"/>
        <v>0</v>
      </c>
      <c r="DH45" s="688" t="str">
        <f t="shared" si="43"/>
        <v>-</v>
      </c>
    </row>
    <row r="46" spans="2:112">
      <c r="B46" s="88" t="s">
        <v>2885</v>
      </c>
      <c r="C46" s="637"/>
      <c r="D46" s="512" t="s">
        <v>1661</v>
      </c>
      <c r="E46" s="528" t="s">
        <v>2886</v>
      </c>
      <c r="F46" s="528"/>
      <c r="G46" s="529"/>
      <c r="H46" s="530"/>
      <c r="I46" s="530"/>
      <c r="J46" s="91" t="s">
        <v>883</v>
      </c>
      <c r="K46" s="687">
        <f t="shared" si="0"/>
        <v>39</v>
      </c>
      <c r="L46" s="681"/>
      <c r="M46" s="687">
        <f t="shared" si="1"/>
        <v>0</v>
      </c>
      <c r="N46" s="681"/>
      <c r="O46" s="687">
        <f t="shared" si="2"/>
        <v>-39</v>
      </c>
      <c r="P46" s="688">
        <f t="shared" si="3"/>
        <v>0</v>
      </c>
      <c r="Q46" s="687">
        <f t="shared" si="4"/>
        <v>11</v>
      </c>
      <c r="R46" s="681"/>
      <c r="S46" s="687">
        <f t="shared" si="5"/>
        <v>0</v>
      </c>
      <c r="T46" s="681"/>
      <c r="U46" s="687">
        <f t="shared" si="6"/>
        <v>-11</v>
      </c>
      <c r="V46" s="688">
        <f t="shared" si="7"/>
        <v>0</v>
      </c>
      <c r="W46" s="683">
        <v>3.8</v>
      </c>
      <c r="X46" s="681"/>
      <c r="Y46" s="681"/>
      <c r="Z46" s="681"/>
      <c r="AA46" s="687">
        <f t="shared" si="8"/>
        <v>-3.8</v>
      </c>
      <c r="AB46" s="688">
        <f t="shared" si="9"/>
        <v>0</v>
      </c>
      <c r="AC46" s="683">
        <v>3.4</v>
      </c>
      <c r="AD46" s="681"/>
      <c r="AE46" s="681"/>
      <c r="AF46" s="681"/>
      <c r="AG46" s="687">
        <f t="shared" si="10"/>
        <v>-3.4</v>
      </c>
      <c r="AH46" s="688">
        <f t="shared" si="11"/>
        <v>0</v>
      </c>
      <c r="AI46" s="683">
        <v>3.8</v>
      </c>
      <c r="AJ46" s="681"/>
      <c r="AK46" s="681"/>
      <c r="AL46" s="681"/>
      <c r="AM46" s="687">
        <f t="shared" si="12"/>
        <v>-3.8</v>
      </c>
      <c r="AN46" s="688">
        <f t="shared" si="13"/>
        <v>0</v>
      </c>
      <c r="AO46" s="687">
        <f t="shared" si="14"/>
        <v>7.3000000000000007</v>
      </c>
      <c r="AP46" s="681"/>
      <c r="AQ46" s="687">
        <f t="shared" si="15"/>
        <v>0</v>
      </c>
      <c r="AR46" s="681"/>
      <c r="AS46" s="687">
        <f t="shared" si="16"/>
        <v>-7.3000000000000007</v>
      </c>
      <c r="AT46" s="688">
        <f t="shared" si="17"/>
        <v>0</v>
      </c>
      <c r="AU46" s="683">
        <v>2.4</v>
      </c>
      <c r="AV46" s="681"/>
      <c r="AW46" s="681"/>
      <c r="AX46" s="681"/>
      <c r="AY46" s="687">
        <f t="shared" si="18"/>
        <v>-2.4</v>
      </c>
      <c r="AZ46" s="688">
        <f t="shared" si="19"/>
        <v>0</v>
      </c>
      <c r="BA46" s="683">
        <v>2.5</v>
      </c>
      <c r="BB46" s="681"/>
      <c r="BC46" s="681"/>
      <c r="BD46" s="681"/>
      <c r="BE46" s="687">
        <f t="shared" si="20"/>
        <v>-2.5</v>
      </c>
      <c r="BF46" s="688">
        <f t="shared" si="21"/>
        <v>0</v>
      </c>
      <c r="BG46" s="683">
        <v>2.4</v>
      </c>
      <c r="BH46" s="681"/>
      <c r="BI46" s="681"/>
      <c r="BJ46" s="681"/>
      <c r="BK46" s="687">
        <f t="shared" si="22"/>
        <v>-2.4</v>
      </c>
      <c r="BL46" s="688">
        <f t="shared" si="23"/>
        <v>0</v>
      </c>
      <c r="BM46" s="687">
        <f t="shared" si="24"/>
        <v>10.5</v>
      </c>
      <c r="BN46" s="681"/>
      <c r="BO46" s="687">
        <f t="shared" si="25"/>
        <v>0</v>
      </c>
      <c r="BP46" s="681"/>
      <c r="BQ46" s="687">
        <f t="shared" si="26"/>
        <v>-10.5</v>
      </c>
      <c r="BR46" s="688">
        <f t="shared" si="27"/>
        <v>0</v>
      </c>
      <c r="BS46" s="683">
        <v>3.3</v>
      </c>
      <c r="BT46" s="681"/>
      <c r="BU46" s="681"/>
      <c r="BV46" s="681"/>
      <c r="BW46" s="687">
        <f t="shared" si="28"/>
        <v>-3.3</v>
      </c>
      <c r="BX46" s="688">
        <f t="shared" si="29"/>
        <v>0</v>
      </c>
      <c r="BY46" s="683">
        <v>3.3</v>
      </c>
      <c r="BZ46" s="681"/>
      <c r="CA46" s="681"/>
      <c r="CB46" s="681"/>
      <c r="CC46" s="687">
        <f t="shared" si="30"/>
        <v>-3.3</v>
      </c>
      <c r="CD46" s="688">
        <f t="shared" si="31"/>
        <v>0</v>
      </c>
      <c r="CE46" s="683">
        <v>3.9</v>
      </c>
      <c r="CF46" s="681"/>
      <c r="CG46" s="681"/>
      <c r="CH46" s="681"/>
      <c r="CI46" s="687">
        <f t="shared" si="32"/>
        <v>-3.9</v>
      </c>
      <c r="CJ46" s="688">
        <f t="shared" si="33"/>
        <v>0</v>
      </c>
      <c r="CK46" s="687">
        <f t="shared" si="34"/>
        <v>10.199999999999999</v>
      </c>
      <c r="CL46" s="681"/>
      <c r="CM46" s="687">
        <f t="shared" si="35"/>
        <v>0</v>
      </c>
      <c r="CN46" s="681"/>
      <c r="CO46" s="687">
        <f t="shared" si="36"/>
        <v>-10.199999999999999</v>
      </c>
      <c r="CP46" s="688">
        <f t="shared" si="37"/>
        <v>0</v>
      </c>
      <c r="CQ46" s="683">
        <v>3.4</v>
      </c>
      <c r="CR46" s="681"/>
      <c r="CS46" s="681"/>
      <c r="CT46" s="681"/>
      <c r="CU46" s="687">
        <f t="shared" si="38"/>
        <v>-3.4</v>
      </c>
      <c r="CV46" s="688">
        <f t="shared" si="39"/>
        <v>0</v>
      </c>
      <c r="CW46" s="683">
        <v>3.4</v>
      </c>
      <c r="CX46" s="681"/>
      <c r="CY46" s="681"/>
      <c r="CZ46" s="681"/>
      <c r="DA46" s="687">
        <f t="shared" si="40"/>
        <v>-3.4</v>
      </c>
      <c r="DB46" s="688">
        <f t="shared" si="41"/>
        <v>0</v>
      </c>
      <c r="DC46" s="683">
        <v>3.4</v>
      </c>
      <c r="DD46" s="681"/>
      <c r="DE46" s="681"/>
      <c r="DF46" s="681"/>
      <c r="DG46" s="687">
        <f t="shared" si="42"/>
        <v>-3.4</v>
      </c>
      <c r="DH46" s="688">
        <f t="shared" si="43"/>
        <v>0</v>
      </c>
    </row>
    <row r="47" spans="2:112">
      <c r="B47" s="88" t="s">
        <v>2887</v>
      </c>
      <c r="C47" s="614" t="s">
        <v>1565</v>
      </c>
      <c r="D47" s="90" t="s">
        <v>1655</v>
      </c>
      <c r="E47" s="528" t="s">
        <v>2888</v>
      </c>
      <c r="F47" s="528"/>
      <c r="G47" s="529"/>
      <c r="H47" s="530"/>
      <c r="I47" s="530"/>
      <c r="J47" s="91" t="s">
        <v>883</v>
      </c>
      <c r="K47" s="687">
        <f t="shared" si="0"/>
        <v>0</v>
      </c>
      <c r="L47" s="681"/>
      <c r="M47" s="687">
        <f t="shared" si="1"/>
        <v>0</v>
      </c>
      <c r="N47" s="681"/>
      <c r="O47" s="687">
        <f t="shared" si="2"/>
        <v>0</v>
      </c>
      <c r="P47" s="688" t="str">
        <f t="shared" si="3"/>
        <v>-</v>
      </c>
      <c r="Q47" s="687">
        <f t="shared" si="4"/>
        <v>0</v>
      </c>
      <c r="R47" s="681"/>
      <c r="S47" s="687">
        <f t="shared" si="5"/>
        <v>0</v>
      </c>
      <c r="T47" s="681"/>
      <c r="U47" s="687">
        <f t="shared" si="6"/>
        <v>0</v>
      </c>
      <c r="V47" s="688" t="str">
        <f t="shared" si="7"/>
        <v>-</v>
      </c>
      <c r="W47" s="683">
        <v>0</v>
      </c>
      <c r="X47" s="681"/>
      <c r="Y47" s="681"/>
      <c r="Z47" s="681"/>
      <c r="AA47" s="687">
        <f t="shared" si="8"/>
        <v>0</v>
      </c>
      <c r="AB47" s="688" t="str">
        <f t="shared" si="9"/>
        <v>-</v>
      </c>
      <c r="AC47" s="683">
        <v>0</v>
      </c>
      <c r="AD47" s="681"/>
      <c r="AE47" s="681"/>
      <c r="AF47" s="681"/>
      <c r="AG47" s="687">
        <f t="shared" si="10"/>
        <v>0</v>
      </c>
      <c r="AH47" s="688" t="str">
        <f t="shared" si="11"/>
        <v>-</v>
      </c>
      <c r="AI47" s="683">
        <v>0</v>
      </c>
      <c r="AJ47" s="681"/>
      <c r="AK47" s="681"/>
      <c r="AL47" s="681"/>
      <c r="AM47" s="687">
        <f t="shared" si="12"/>
        <v>0</v>
      </c>
      <c r="AN47" s="688" t="str">
        <f t="shared" si="13"/>
        <v>-</v>
      </c>
      <c r="AO47" s="687">
        <f t="shared" si="14"/>
        <v>0</v>
      </c>
      <c r="AP47" s="681"/>
      <c r="AQ47" s="687">
        <f t="shared" si="15"/>
        <v>0</v>
      </c>
      <c r="AR47" s="681"/>
      <c r="AS47" s="687">
        <f t="shared" si="16"/>
        <v>0</v>
      </c>
      <c r="AT47" s="688" t="str">
        <f t="shared" si="17"/>
        <v>-</v>
      </c>
      <c r="AU47" s="683">
        <v>0</v>
      </c>
      <c r="AV47" s="681"/>
      <c r="AW47" s="681"/>
      <c r="AX47" s="681"/>
      <c r="AY47" s="687">
        <f t="shared" si="18"/>
        <v>0</v>
      </c>
      <c r="AZ47" s="688" t="str">
        <f t="shared" si="19"/>
        <v>-</v>
      </c>
      <c r="BA47" s="683">
        <v>0</v>
      </c>
      <c r="BB47" s="681"/>
      <c r="BC47" s="681"/>
      <c r="BD47" s="681"/>
      <c r="BE47" s="687">
        <f t="shared" si="20"/>
        <v>0</v>
      </c>
      <c r="BF47" s="688" t="str">
        <f t="shared" si="21"/>
        <v>-</v>
      </c>
      <c r="BG47" s="683">
        <v>0</v>
      </c>
      <c r="BH47" s="681"/>
      <c r="BI47" s="681"/>
      <c r="BJ47" s="681"/>
      <c r="BK47" s="687">
        <f t="shared" si="22"/>
        <v>0</v>
      </c>
      <c r="BL47" s="688" t="str">
        <f t="shared" si="23"/>
        <v>-</v>
      </c>
      <c r="BM47" s="687">
        <f t="shared" si="24"/>
        <v>0</v>
      </c>
      <c r="BN47" s="681"/>
      <c r="BO47" s="687">
        <f t="shared" si="25"/>
        <v>0</v>
      </c>
      <c r="BP47" s="681"/>
      <c r="BQ47" s="687">
        <f t="shared" si="26"/>
        <v>0</v>
      </c>
      <c r="BR47" s="688" t="str">
        <f t="shared" si="27"/>
        <v>-</v>
      </c>
      <c r="BS47" s="683">
        <v>0</v>
      </c>
      <c r="BT47" s="681"/>
      <c r="BU47" s="681"/>
      <c r="BV47" s="681"/>
      <c r="BW47" s="687">
        <f t="shared" si="28"/>
        <v>0</v>
      </c>
      <c r="BX47" s="688" t="str">
        <f t="shared" si="29"/>
        <v>-</v>
      </c>
      <c r="BY47" s="683">
        <v>0</v>
      </c>
      <c r="BZ47" s="681"/>
      <c r="CA47" s="681"/>
      <c r="CB47" s="681"/>
      <c r="CC47" s="687">
        <f t="shared" si="30"/>
        <v>0</v>
      </c>
      <c r="CD47" s="688" t="str">
        <f t="shared" si="31"/>
        <v>-</v>
      </c>
      <c r="CE47" s="683">
        <v>0</v>
      </c>
      <c r="CF47" s="681"/>
      <c r="CG47" s="681"/>
      <c r="CH47" s="681"/>
      <c r="CI47" s="687">
        <f t="shared" si="32"/>
        <v>0</v>
      </c>
      <c r="CJ47" s="688" t="str">
        <f t="shared" si="33"/>
        <v>-</v>
      </c>
      <c r="CK47" s="687">
        <f t="shared" si="34"/>
        <v>0</v>
      </c>
      <c r="CL47" s="681"/>
      <c r="CM47" s="687">
        <f t="shared" si="35"/>
        <v>0</v>
      </c>
      <c r="CN47" s="681"/>
      <c r="CO47" s="687">
        <f t="shared" si="36"/>
        <v>0</v>
      </c>
      <c r="CP47" s="688" t="str">
        <f t="shared" si="37"/>
        <v>-</v>
      </c>
      <c r="CQ47" s="683">
        <v>0</v>
      </c>
      <c r="CR47" s="681"/>
      <c r="CS47" s="681"/>
      <c r="CT47" s="681"/>
      <c r="CU47" s="687">
        <f t="shared" si="38"/>
        <v>0</v>
      </c>
      <c r="CV47" s="688" t="str">
        <f t="shared" si="39"/>
        <v>-</v>
      </c>
      <c r="CW47" s="683">
        <v>0</v>
      </c>
      <c r="CX47" s="681"/>
      <c r="CY47" s="681"/>
      <c r="CZ47" s="681"/>
      <c r="DA47" s="687">
        <f t="shared" si="40"/>
        <v>0</v>
      </c>
      <c r="DB47" s="688" t="str">
        <f t="shared" si="41"/>
        <v>-</v>
      </c>
      <c r="DC47" s="683">
        <v>0</v>
      </c>
      <c r="DD47" s="681"/>
      <c r="DE47" s="681"/>
      <c r="DF47" s="681"/>
      <c r="DG47" s="687">
        <f t="shared" si="42"/>
        <v>0</v>
      </c>
      <c r="DH47" s="688" t="str">
        <f t="shared" si="43"/>
        <v>-</v>
      </c>
    </row>
    <row r="48" spans="2:112">
      <c r="B48" s="88" t="s">
        <v>2889</v>
      </c>
      <c r="C48" s="614" t="s">
        <v>1571</v>
      </c>
      <c r="D48" s="90" t="s">
        <v>1665</v>
      </c>
      <c r="E48" s="528" t="s">
        <v>2890</v>
      </c>
      <c r="F48" s="528"/>
      <c r="G48" s="529"/>
      <c r="H48" s="530"/>
      <c r="I48" s="530"/>
      <c r="J48" s="91" t="s">
        <v>883</v>
      </c>
      <c r="K48" s="687">
        <f t="shared" si="0"/>
        <v>0</v>
      </c>
      <c r="L48" s="681"/>
      <c r="M48" s="687">
        <f t="shared" si="1"/>
        <v>0</v>
      </c>
      <c r="N48" s="681"/>
      <c r="O48" s="687">
        <f t="shared" si="2"/>
        <v>0</v>
      </c>
      <c r="P48" s="688" t="str">
        <f t="shared" si="3"/>
        <v>-</v>
      </c>
      <c r="Q48" s="687">
        <f t="shared" si="4"/>
        <v>0</v>
      </c>
      <c r="R48" s="681"/>
      <c r="S48" s="687">
        <f t="shared" si="5"/>
        <v>0</v>
      </c>
      <c r="T48" s="681"/>
      <c r="U48" s="687">
        <f t="shared" si="6"/>
        <v>0</v>
      </c>
      <c r="V48" s="688" t="str">
        <f t="shared" si="7"/>
        <v>-</v>
      </c>
      <c r="W48" s="683">
        <v>0</v>
      </c>
      <c r="X48" s="681"/>
      <c r="Y48" s="681"/>
      <c r="Z48" s="681"/>
      <c r="AA48" s="687">
        <f t="shared" si="8"/>
        <v>0</v>
      </c>
      <c r="AB48" s="688" t="str">
        <f t="shared" si="9"/>
        <v>-</v>
      </c>
      <c r="AC48" s="683">
        <v>0</v>
      </c>
      <c r="AD48" s="681"/>
      <c r="AE48" s="681"/>
      <c r="AF48" s="681"/>
      <c r="AG48" s="687">
        <f t="shared" si="10"/>
        <v>0</v>
      </c>
      <c r="AH48" s="688" t="str">
        <f t="shared" si="11"/>
        <v>-</v>
      </c>
      <c r="AI48" s="683">
        <v>0</v>
      </c>
      <c r="AJ48" s="681"/>
      <c r="AK48" s="681"/>
      <c r="AL48" s="681"/>
      <c r="AM48" s="687">
        <f t="shared" si="12"/>
        <v>0</v>
      </c>
      <c r="AN48" s="688" t="str">
        <f t="shared" si="13"/>
        <v>-</v>
      </c>
      <c r="AO48" s="687">
        <f t="shared" si="14"/>
        <v>0</v>
      </c>
      <c r="AP48" s="681"/>
      <c r="AQ48" s="687">
        <f t="shared" si="15"/>
        <v>0</v>
      </c>
      <c r="AR48" s="681"/>
      <c r="AS48" s="687">
        <f t="shared" si="16"/>
        <v>0</v>
      </c>
      <c r="AT48" s="688" t="str">
        <f t="shared" si="17"/>
        <v>-</v>
      </c>
      <c r="AU48" s="683">
        <v>0</v>
      </c>
      <c r="AV48" s="681"/>
      <c r="AW48" s="681"/>
      <c r="AX48" s="681"/>
      <c r="AY48" s="687">
        <f t="shared" si="18"/>
        <v>0</v>
      </c>
      <c r="AZ48" s="688" t="str">
        <f t="shared" si="19"/>
        <v>-</v>
      </c>
      <c r="BA48" s="683">
        <v>0</v>
      </c>
      <c r="BB48" s="681"/>
      <c r="BC48" s="681"/>
      <c r="BD48" s="681"/>
      <c r="BE48" s="687">
        <f t="shared" si="20"/>
        <v>0</v>
      </c>
      <c r="BF48" s="688" t="str">
        <f t="shared" si="21"/>
        <v>-</v>
      </c>
      <c r="BG48" s="683">
        <v>0</v>
      </c>
      <c r="BH48" s="681"/>
      <c r="BI48" s="681"/>
      <c r="BJ48" s="681"/>
      <c r="BK48" s="687">
        <f t="shared" si="22"/>
        <v>0</v>
      </c>
      <c r="BL48" s="688" t="str">
        <f t="shared" si="23"/>
        <v>-</v>
      </c>
      <c r="BM48" s="687">
        <f t="shared" si="24"/>
        <v>0</v>
      </c>
      <c r="BN48" s="681"/>
      <c r="BO48" s="687">
        <f t="shared" si="25"/>
        <v>0</v>
      </c>
      <c r="BP48" s="681"/>
      <c r="BQ48" s="687">
        <f t="shared" si="26"/>
        <v>0</v>
      </c>
      <c r="BR48" s="688" t="str">
        <f t="shared" si="27"/>
        <v>-</v>
      </c>
      <c r="BS48" s="683">
        <v>0</v>
      </c>
      <c r="BT48" s="681"/>
      <c r="BU48" s="681"/>
      <c r="BV48" s="681"/>
      <c r="BW48" s="687">
        <f t="shared" si="28"/>
        <v>0</v>
      </c>
      <c r="BX48" s="688" t="str">
        <f t="shared" si="29"/>
        <v>-</v>
      </c>
      <c r="BY48" s="683">
        <v>0</v>
      </c>
      <c r="BZ48" s="681"/>
      <c r="CA48" s="681"/>
      <c r="CB48" s="681"/>
      <c r="CC48" s="687">
        <f t="shared" si="30"/>
        <v>0</v>
      </c>
      <c r="CD48" s="688" t="str">
        <f t="shared" si="31"/>
        <v>-</v>
      </c>
      <c r="CE48" s="683">
        <v>0</v>
      </c>
      <c r="CF48" s="681"/>
      <c r="CG48" s="681"/>
      <c r="CH48" s="681"/>
      <c r="CI48" s="687">
        <f t="shared" si="32"/>
        <v>0</v>
      </c>
      <c r="CJ48" s="688" t="str">
        <f t="shared" si="33"/>
        <v>-</v>
      </c>
      <c r="CK48" s="687">
        <f t="shared" si="34"/>
        <v>0</v>
      </c>
      <c r="CL48" s="681"/>
      <c r="CM48" s="687">
        <f t="shared" si="35"/>
        <v>0</v>
      </c>
      <c r="CN48" s="681"/>
      <c r="CO48" s="687">
        <f t="shared" si="36"/>
        <v>0</v>
      </c>
      <c r="CP48" s="688" t="str">
        <f t="shared" si="37"/>
        <v>-</v>
      </c>
      <c r="CQ48" s="683">
        <v>0</v>
      </c>
      <c r="CR48" s="681"/>
      <c r="CS48" s="681"/>
      <c r="CT48" s="681"/>
      <c r="CU48" s="687">
        <f t="shared" si="38"/>
        <v>0</v>
      </c>
      <c r="CV48" s="688" t="str">
        <f t="shared" si="39"/>
        <v>-</v>
      </c>
      <c r="CW48" s="683">
        <v>0</v>
      </c>
      <c r="CX48" s="681"/>
      <c r="CY48" s="681"/>
      <c r="CZ48" s="681"/>
      <c r="DA48" s="687">
        <f t="shared" si="40"/>
        <v>0</v>
      </c>
      <c r="DB48" s="688" t="str">
        <f t="shared" si="41"/>
        <v>-</v>
      </c>
      <c r="DC48" s="683">
        <v>0</v>
      </c>
      <c r="DD48" s="681"/>
      <c r="DE48" s="681"/>
      <c r="DF48" s="681"/>
      <c r="DG48" s="687">
        <f t="shared" si="42"/>
        <v>0</v>
      </c>
      <c r="DH48" s="688" t="str">
        <f t="shared" si="43"/>
        <v>-</v>
      </c>
    </row>
    <row r="49" spans="1:112">
      <c r="B49" s="65" t="s">
        <v>2891</v>
      </c>
      <c r="C49" s="614"/>
      <c r="D49" s="98" t="s">
        <v>873</v>
      </c>
      <c r="E49" s="528"/>
      <c r="F49" s="528"/>
      <c r="G49" s="529"/>
      <c r="H49" s="530"/>
      <c r="I49" s="530"/>
      <c r="J49" s="91"/>
      <c r="K49" s="681"/>
      <c r="L49" s="681"/>
      <c r="M49" s="681"/>
      <c r="N49" s="681"/>
      <c r="O49" s="681"/>
      <c r="P49" s="681"/>
      <c r="Q49" s="681"/>
      <c r="R49" s="681"/>
      <c r="S49" s="681"/>
      <c r="T49" s="681"/>
      <c r="U49" s="681"/>
      <c r="V49" s="681"/>
      <c r="W49" s="681"/>
      <c r="X49" s="681"/>
      <c r="Y49" s="681"/>
      <c r="Z49" s="681"/>
      <c r="AA49" s="681"/>
      <c r="AB49" s="681"/>
      <c r="AC49" s="681"/>
      <c r="AD49" s="681"/>
      <c r="AE49" s="681"/>
      <c r="AF49" s="681"/>
      <c r="AG49" s="681"/>
      <c r="AH49" s="681"/>
      <c r="AI49" s="681"/>
      <c r="AJ49" s="681"/>
      <c r="AK49" s="681"/>
      <c r="AL49" s="681"/>
      <c r="AM49" s="681"/>
      <c r="AN49" s="681"/>
      <c r="AO49" s="681"/>
      <c r="AP49" s="681"/>
      <c r="AQ49" s="681"/>
      <c r="AR49" s="681"/>
      <c r="AS49" s="681"/>
      <c r="AT49" s="681"/>
      <c r="AU49" s="681"/>
      <c r="AV49" s="681"/>
      <c r="AW49" s="681"/>
      <c r="AX49" s="681"/>
      <c r="AY49" s="681"/>
      <c r="AZ49" s="681"/>
      <c r="BA49" s="681"/>
      <c r="BB49" s="681"/>
      <c r="BC49" s="681"/>
      <c r="BD49" s="681"/>
      <c r="BE49" s="681"/>
      <c r="BF49" s="681"/>
      <c r="BG49" s="681"/>
      <c r="BH49" s="681"/>
      <c r="BI49" s="681"/>
      <c r="BJ49" s="681"/>
      <c r="BK49" s="681"/>
      <c r="BL49" s="681"/>
      <c r="BM49" s="681"/>
      <c r="BN49" s="681"/>
      <c r="BO49" s="681"/>
      <c r="BP49" s="681"/>
      <c r="BQ49" s="681"/>
      <c r="BR49" s="681"/>
      <c r="BS49" s="681"/>
      <c r="BT49" s="681"/>
      <c r="BU49" s="681"/>
      <c r="BV49" s="681"/>
      <c r="BW49" s="681"/>
      <c r="BX49" s="681"/>
      <c r="BY49" s="681"/>
      <c r="BZ49" s="681"/>
      <c r="CA49" s="681"/>
      <c r="CB49" s="681"/>
      <c r="CC49" s="681"/>
      <c r="CD49" s="681"/>
      <c r="CE49" s="681"/>
      <c r="CF49" s="681"/>
      <c r="CG49" s="681"/>
      <c r="CH49" s="681"/>
      <c r="CI49" s="681"/>
      <c r="CJ49" s="681"/>
      <c r="CK49" s="681"/>
      <c r="CL49" s="681"/>
      <c r="CM49" s="681"/>
      <c r="CN49" s="681"/>
      <c r="CO49" s="681"/>
      <c r="CP49" s="681"/>
      <c r="CQ49" s="681"/>
      <c r="CR49" s="681"/>
      <c r="CS49" s="681"/>
      <c r="CT49" s="681"/>
      <c r="CU49" s="681"/>
      <c r="CV49" s="681"/>
      <c r="CW49" s="681"/>
      <c r="CX49" s="681"/>
      <c r="CY49" s="681"/>
      <c r="CZ49" s="681"/>
      <c r="DA49" s="681"/>
      <c r="DB49" s="681"/>
      <c r="DC49" s="681"/>
      <c r="DD49" s="681"/>
      <c r="DE49" s="681"/>
      <c r="DF49" s="681"/>
      <c r="DG49" s="681"/>
      <c r="DH49" s="681"/>
    </row>
    <row r="50" spans="1:112" ht="24" customHeight="1">
      <c r="B50" s="65" t="s">
        <v>2892</v>
      </c>
      <c r="C50" s="614"/>
      <c r="D50" s="99" t="s">
        <v>2893</v>
      </c>
      <c r="E50" s="528" t="s">
        <v>2894</v>
      </c>
      <c r="F50" s="528"/>
      <c r="G50" s="529"/>
      <c r="H50" s="530" t="s">
        <v>2895</v>
      </c>
      <c r="I50" s="530"/>
      <c r="J50" s="91" t="s">
        <v>883</v>
      </c>
      <c r="K50" s="687">
        <f t="shared" ref="K50:K79" si="44">Q50+AO50+BM50+CK50</f>
        <v>8651.2999999999993</v>
      </c>
      <c r="L50" s="681"/>
      <c r="M50" s="687">
        <f t="shared" ref="M50:M79" si="45">S50+AQ50+BO50+CM50</f>
        <v>0</v>
      </c>
      <c r="N50" s="681"/>
      <c r="O50" s="687">
        <f t="shared" ref="O50:O79" si="46">IFERROR(M50-K50,"-")</f>
        <v>-8651.2999999999993</v>
      </c>
      <c r="P50" s="688">
        <f t="shared" ref="P50:P79" si="47">IFERROR(M50/K50,"-")</f>
        <v>0</v>
      </c>
      <c r="Q50" s="687">
        <f t="shared" ref="Q50:Q79" si="48">W50+AC50+AI50</f>
        <v>2271.5</v>
      </c>
      <c r="R50" s="681"/>
      <c r="S50" s="687">
        <f t="shared" ref="S50:S79" si="49">Y50+AE50+AK50</f>
        <v>0</v>
      </c>
      <c r="T50" s="681"/>
      <c r="U50" s="687">
        <f t="shared" ref="U50:U79" si="50">IFERROR(S50-Q50,"-")</f>
        <v>-2271.5</v>
      </c>
      <c r="V50" s="688">
        <f t="shared" ref="V50:V79" si="51">IFERROR(S50/Q50,"-")</f>
        <v>0</v>
      </c>
      <c r="W50" s="687">
        <f>W26+W27+W33+W34</f>
        <v>787.89999999999986</v>
      </c>
      <c r="X50" s="681"/>
      <c r="Y50" s="687">
        <f>Y26+Y27+Y33+Y34</f>
        <v>0</v>
      </c>
      <c r="Z50" s="681"/>
      <c r="AA50" s="687">
        <f t="shared" ref="AA50:AA79" si="52">IFERROR(Y50-W50,"-")</f>
        <v>-787.89999999999986</v>
      </c>
      <c r="AB50" s="688">
        <f t="shared" ref="AB50:AB79" si="53">IFERROR(Y50/W50,"-")</f>
        <v>0</v>
      </c>
      <c r="AC50" s="687">
        <f>AC26+AC27+AC33+AC34</f>
        <v>706.69999999999993</v>
      </c>
      <c r="AD50" s="681"/>
      <c r="AE50" s="687">
        <f>AE26+AE27+AE33+AE34</f>
        <v>0</v>
      </c>
      <c r="AF50" s="681"/>
      <c r="AG50" s="687">
        <f t="shared" ref="AG50:AG79" si="54">IFERROR(AE50-AC50,"-")</f>
        <v>-706.69999999999993</v>
      </c>
      <c r="AH50" s="688">
        <f t="shared" ref="AH50:AH79" si="55">IFERROR(AE50/AC50,"-")</f>
        <v>0</v>
      </c>
      <c r="AI50" s="687">
        <f>AI26+AI27+AI33+AI34</f>
        <v>776.89999999999986</v>
      </c>
      <c r="AJ50" s="681"/>
      <c r="AK50" s="687">
        <f>AK26+AK27+AK33+AK34</f>
        <v>0</v>
      </c>
      <c r="AL50" s="681"/>
      <c r="AM50" s="687">
        <f t="shared" ref="AM50:AM79" si="56">IFERROR(AK50-AI50,"-")</f>
        <v>-776.89999999999986</v>
      </c>
      <c r="AN50" s="688">
        <f t="shared" ref="AN50:AN79" si="57">IFERROR(AK50/AI50,"-")</f>
        <v>0</v>
      </c>
      <c r="AO50" s="687">
        <f t="shared" ref="AO50:AO79" si="58">AU50+BA50+BG50</f>
        <v>2257.9</v>
      </c>
      <c r="AP50" s="681"/>
      <c r="AQ50" s="687">
        <f t="shared" ref="AQ50:AQ79" si="59">AW50+BC50+BI50</f>
        <v>0</v>
      </c>
      <c r="AR50" s="681"/>
      <c r="AS50" s="687">
        <f t="shared" ref="AS50:AS79" si="60">IFERROR(AQ50-AO50,"-")</f>
        <v>-2257.9</v>
      </c>
      <c r="AT50" s="688">
        <f t="shared" ref="AT50:AT79" si="61">IFERROR(AQ50/AO50,"-")</f>
        <v>0</v>
      </c>
      <c r="AU50" s="687">
        <f>AU26+AU27+AU33+AU34</f>
        <v>746.1</v>
      </c>
      <c r="AV50" s="681"/>
      <c r="AW50" s="687">
        <f>AW26+AW27+AW33+AW34</f>
        <v>0</v>
      </c>
      <c r="AX50" s="681"/>
      <c r="AY50" s="687">
        <f t="shared" ref="AY50:AY79" si="62">IFERROR(AW50-AU50,"-")</f>
        <v>-746.1</v>
      </c>
      <c r="AZ50" s="688">
        <f t="shared" ref="AZ50:AZ79" si="63">IFERROR(AW50/AU50,"-")</f>
        <v>0</v>
      </c>
      <c r="BA50" s="687">
        <f>BA26+BA27+BA33+BA34</f>
        <v>765.6</v>
      </c>
      <c r="BB50" s="681"/>
      <c r="BC50" s="687">
        <f>BC26+BC27+BC33+BC34</f>
        <v>0</v>
      </c>
      <c r="BD50" s="681"/>
      <c r="BE50" s="687">
        <f t="shared" ref="BE50:BE79" si="64">IFERROR(BC50-BA50,"-")</f>
        <v>-765.6</v>
      </c>
      <c r="BF50" s="688">
        <f t="shared" ref="BF50:BF79" si="65">IFERROR(BC50/BA50,"-")</f>
        <v>0</v>
      </c>
      <c r="BG50" s="687">
        <f>BG26+BG27+BG33+BG34</f>
        <v>746.2</v>
      </c>
      <c r="BH50" s="681"/>
      <c r="BI50" s="687">
        <f>BI26+BI27+BI33+BI34</f>
        <v>0</v>
      </c>
      <c r="BJ50" s="681"/>
      <c r="BK50" s="687">
        <f t="shared" ref="BK50:BK79" si="66">IFERROR(BI50-BG50,"-")</f>
        <v>-746.2</v>
      </c>
      <c r="BL50" s="688">
        <f t="shared" ref="BL50:BL79" si="67">IFERROR(BI50/BG50,"-")</f>
        <v>0</v>
      </c>
      <c r="BM50" s="687">
        <f t="shared" ref="BM50:BM79" si="68">BS50+BY50+CE50</f>
        <v>1963.6999999999998</v>
      </c>
      <c r="BN50" s="681"/>
      <c r="BO50" s="687">
        <f t="shared" ref="BO50:BO79" si="69">BU50+CA50+CG50</f>
        <v>0</v>
      </c>
      <c r="BP50" s="681"/>
      <c r="BQ50" s="687">
        <f t="shared" ref="BQ50:BQ79" si="70">IFERROR(BO50-BM50,"-")</f>
        <v>-1963.6999999999998</v>
      </c>
      <c r="BR50" s="688">
        <f t="shared" ref="BR50:BR79" si="71">IFERROR(BO50/BM50,"-")</f>
        <v>0</v>
      </c>
      <c r="BS50" s="687">
        <f>BS26+BS27+BS33+BS34</f>
        <v>520.9</v>
      </c>
      <c r="BT50" s="681"/>
      <c r="BU50" s="687">
        <f>BU26+BU27+BU33+BU34</f>
        <v>0</v>
      </c>
      <c r="BV50" s="681"/>
      <c r="BW50" s="687">
        <f t="shared" ref="BW50:BW79" si="72">IFERROR(BU50-BS50,"-")</f>
        <v>-520.9</v>
      </c>
      <c r="BX50" s="688">
        <f t="shared" ref="BX50:BX79" si="73">IFERROR(BU50/BS50,"-")</f>
        <v>0</v>
      </c>
      <c r="BY50" s="687">
        <f>BY26+BY27+BY33+BY34</f>
        <v>721.1</v>
      </c>
      <c r="BZ50" s="681"/>
      <c r="CA50" s="687">
        <f>CA26+CA27+CA33+CA34</f>
        <v>0</v>
      </c>
      <c r="CB50" s="681"/>
      <c r="CC50" s="687">
        <f t="shared" ref="CC50:CC79" si="74">IFERROR(CA50-BY50,"-")</f>
        <v>-721.1</v>
      </c>
      <c r="CD50" s="688">
        <f t="shared" ref="CD50:CD79" si="75">IFERROR(CA50/BY50,"-")</f>
        <v>0</v>
      </c>
      <c r="CE50" s="687">
        <f>CE26+CE27+CE33+CE34</f>
        <v>721.69999999999993</v>
      </c>
      <c r="CF50" s="681"/>
      <c r="CG50" s="687">
        <f>CG26+CG27+CG33+CG34</f>
        <v>0</v>
      </c>
      <c r="CH50" s="681"/>
      <c r="CI50" s="687">
        <f t="shared" ref="CI50:CI79" si="76">IFERROR(CG50-CE50,"-")</f>
        <v>-721.69999999999993</v>
      </c>
      <c r="CJ50" s="688">
        <f t="shared" ref="CJ50:CJ79" si="77">IFERROR(CG50/CE50,"-")</f>
        <v>0</v>
      </c>
      <c r="CK50" s="687">
        <f t="shared" ref="CK50:CK79" si="78">CQ50+CW50+DC50</f>
        <v>2158.1999999999998</v>
      </c>
      <c r="CL50" s="681"/>
      <c r="CM50" s="687">
        <f t="shared" ref="CM50:CM79" si="79">CS50+CY50+DE50</f>
        <v>0</v>
      </c>
      <c r="CN50" s="681"/>
      <c r="CO50" s="687">
        <f t="shared" ref="CO50:CO79" si="80">IFERROR(CM50-CK50,"-")</f>
        <v>-2158.1999999999998</v>
      </c>
      <c r="CP50" s="688">
        <f t="shared" ref="CP50:CP79" si="81">IFERROR(CM50/CK50,"-")</f>
        <v>0</v>
      </c>
      <c r="CQ50" s="687">
        <f>CQ26+CQ27+CQ33+CQ34</f>
        <v>729.4</v>
      </c>
      <c r="CR50" s="681"/>
      <c r="CS50" s="687">
        <f>CS26+CS27+CS33+CS34</f>
        <v>0</v>
      </c>
      <c r="CT50" s="681"/>
      <c r="CU50" s="687">
        <f t="shared" ref="CU50:CU79" si="82">IFERROR(CS50-CQ50,"-")</f>
        <v>-729.4</v>
      </c>
      <c r="CV50" s="688">
        <f t="shared" ref="CV50:CV79" si="83">IFERROR(CS50/CQ50,"-")</f>
        <v>0</v>
      </c>
      <c r="CW50" s="687">
        <f>CW26+CW27+CW33+CW34</f>
        <v>699.7</v>
      </c>
      <c r="CX50" s="681"/>
      <c r="CY50" s="687">
        <f>CY26+CY27+CY33+CY34</f>
        <v>0</v>
      </c>
      <c r="CZ50" s="681"/>
      <c r="DA50" s="687">
        <f t="shared" ref="DA50:DA79" si="84">IFERROR(CY50-CW50,"-")</f>
        <v>-699.7</v>
      </c>
      <c r="DB50" s="688">
        <f t="shared" ref="DB50:DB79" si="85">IFERROR(CY50/CW50,"-")</f>
        <v>0</v>
      </c>
      <c r="DC50" s="687">
        <f>DC26+DC27+DC33+DC34</f>
        <v>729.09999999999991</v>
      </c>
      <c r="DD50" s="681"/>
      <c r="DE50" s="687">
        <f>DE26+DE27+DE33+DE34</f>
        <v>0</v>
      </c>
      <c r="DF50" s="681"/>
      <c r="DG50" s="687">
        <f t="shared" ref="DG50:DG79" si="86">IFERROR(DE50-DC50,"-")</f>
        <v>-729.09999999999991</v>
      </c>
      <c r="DH50" s="688">
        <f t="shared" ref="DH50:DH79" si="87">IFERROR(DE50/DC50,"-")</f>
        <v>0</v>
      </c>
    </row>
    <row r="51" spans="1:112">
      <c r="B51" s="65" t="s">
        <v>2896</v>
      </c>
      <c r="C51" s="614"/>
      <c r="D51" s="100" t="s">
        <v>2897</v>
      </c>
      <c r="E51" s="528" t="s">
        <v>2898</v>
      </c>
      <c r="F51" s="528"/>
      <c r="G51" s="529"/>
      <c r="H51" s="530"/>
      <c r="I51" s="530"/>
      <c r="J51" s="91" t="s">
        <v>883</v>
      </c>
      <c r="K51" s="687">
        <f t="shared" si="44"/>
        <v>0</v>
      </c>
      <c r="L51" s="681"/>
      <c r="M51" s="687">
        <f t="shared" si="45"/>
        <v>0</v>
      </c>
      <c r="N51" s="681"/>
      <c r="O51" s="687">
        <f t="shared" si="46"/>
        <v>0</v>
      </c>
      <c r="P51" s="688" t="str">
        <f t="shared" si="47"/>
        <v>-</v>
      </c>
      <c r="Q51" s="687">
        <f t="shared" si="48"/>
        <v>0</v>
      </c>
      <c r="R51" s="681"/>
      <c r="S51" s="687">
        <f t="shared" si="49"/>
        <v>0</v>
      </c>
      <c r="T51" s="681"/>
      <c r="U51" s="687">
        <f t="shared" si="50"/>
        <v>0</v>
      </c>
      <c r="V51" s="688" t="str">
        <f t="shared" si="51"/>
        <v>-</v>
      </c>
      <c r="W51" s="683">
        <v>0</v>
      </c>
      <c r="X51" s="681"/>
      <c r="Y51" s="681"/>
      <c r="Z51" s="681"/>
      <c r="AA51" s="687">
        <f t="shared" si="52"/>
        <v>0</v>
      </c>
      <c r="AB51" s="688" t="str">
        <f t="shared" si="53"/>
        <v>-</v>
      </c>
      <c r="AC51" s="683">
        <v>0</v>
      </c>
      <c r="AD51" s="681"/>
      <c r="AE51" s="681"/>
      <c r="AF51" s="681"/>
      <c r="AG51" s="687">
        <f t="shared" si="54"/>
        <v>0</v>
      </c>
      <c r="AH51" s="688" t="str">
        <f t="shared" si="55"/>
        <v>-</v>
      </c>
      <c r="AI51" s="683">
        <v>0</v>
      </c>
      <c r="AJ51" s="681"/>
      <c r="AK51" s="681"/>
      <c r="AL51" s="681"/>
      <c r="AM51" s="687">
        <f t="shared" si="56"/>
        <v>0</v>
      </c>
      <c r="AN51" s="688" t="str">
        <f t="shared" si="57"/>
        <v>-</v>
      </c>
      <c r="AO51" s="687">
        <f t="shared" si="58"/>
        <v>0</v>
      </c>
      <c r="AP51" s="681"/>
      <c r="AQ51" s="687">
        <f t="shared" si="59"/>
        <v>0</v>
      </c>
      <c r="AR51" s="681"/>
      <c r="AS51" s="687">
        <f t="shared" si="60"/>
        <v>0</v>
      </c>
      <c r="AT51" s="688" t="str">
        <f t="shared" si="61"/>
        <v>-</v>
      </c>
      <c r="AU51" s="683">
        <v>0</v>
      </c>
      <c r="AV51" s="681"/>
      <c r="AW51" s="681"/>
      <c r="AX51" s="681"/>
      <c r="AY51" s="687">
        <f t="shared" si="62"/>
        <v>0</v>
      </c>
      <c r="AZ51" s="688" t="str">
        <f t="shared" si="63"/>
        <v>-</v>
      </c>
      <c r="BA51" s="683">
        <v>0</v>
      </c>
      <c r="BB51" s="681"/>
      <c r="BC51" s="681"/>
      <c r="BD51" s="681"/>
      <c r="BE51" s="687">
        <f t="shared" si="64"/>
        <v>0</v>
      </c>
      <c r="BF51" s="688" t="str">
        <f t="shared" si="65"/>
        <v>-</v>
      </c>
      <c r="BG51" s="683">
        <v>0</v>
      </c>
      <c r="BH51" s="681"/>
      <c r="BI51" s="681"/>
      <c r="BJ51" s="681"/>
      <c r="BK51" s="687">
        <f t="shared" si="66"/>
        <v>0</v>
      </c>
      <c r="BL51" s="688" t="str">
        <f t="shared" si="67"/>
        <v>-</v>
      </c>
      <c r="BM51" s="687">
        <f t="shared" si="68"/>
        <v>0</v>
      </c>
      <c r="BN51" s="681"/>
      <c r="BO51" s="687">
        <f t="shared" si="69"/>
        <v>0</v>
      </c>
      <c r="BP51" s="681"/>
      <c r="BQ51" s="687">
        <f t="shared" si="70"/>
        <v>0</v>
      </c>
      <c r="BR51" s="688" t="str">
        <f t="shared" si="71"/>
        <v>-</v>
      </c>
      <c r="BS51" s="683">
        <v>0</v>
      </c>
      <c r="BT51" s="681"/>
      <c r="BU51" s="681"/>
      <c r="BV51" s="681"/>
      <c r="BW51" s="687">
        <f t="shared" si="72"/>
        <v>0</v>
      </c>
      <c r="BX51" s="688" t="str">
        <f t="shared" si="73"/>
        <v>-</v>
      </c>
      <c r="BY51" s="683">
        <v>0</v>
      </c>
      <c r="BZ51" s="681"/>
      <c r="CA51" s="681"/>
      <c r="CB51" s="681"/>
      <c r="CC51" s="687">
        <f t="shared" si="74"/>
        <v>0</v>
      </c>
      <c r="CD51" s="688" t="str">
        <f t="shared" si="75"/>
        <v>-</v>
      </c>
      <c r="CE51" s="683">
        <v>0</v>
      </c>
      <c r="CF51" s="681"/>
      <c r="CG51" s="681"/>
      <c r="CH51" s="681"/>
      <c r="CI51" s="687">
        <f t="shared" si="76"/>
        <v>0</v>
      </c>
      <c r="CJ51" s="688" t="str">
        <f t="shared" si="77"/>
        <v>-</v>
      </c>
      <c r="CK51" s="687">
        <f t="shared" si="78"/>
        <v>0</v>
      </c>
      <c r="CL51" s="681"/>
      <c r="CM51" s="687">
        <f t="shared" si="79"/>
        <v>0</v>
      </c>
      <c r="CN51" s="681"/>
      <c r="CO51" s="687">
        <f t="shared" si="80"/>
        <v>0</v>
      </c>
      <c r="CP51" s="688" t="str">
        <f t="shared" si="81"/>
        <v>-</v>
      </c>
      <c r="CQ51" s="683">
        <v>0</v>
      </c>
      <c r="CR51" s="681"/>
      <c r="CS51" s="681"/>
      <c r="CT51" s="681"/>
      <c r="CU51" s="687">
        <f t="shared" si="82"/>
        <v>0</v>
      </c>
      <c r="CV51" s="688" t="str">
        <f t="shared" si="83"/>
        <v>-</v>
      </c>
      <c r="CW51" s="683">
        <v>0</v>
      </c>
      <c r="CX51" s="681"/>
      <c r="CY51" s="681"/>
      <c r="CZ51" s="681"/>
      <c r="DA51" s="687">
        <f t="shared" si="84"/>
        <v>0</v>
      </c>
      <c r="DB51" s="688" t="str">
        <f t="shared" si="85"/>
        <v>-</v>
      </c>
      <c r="DC51" s="683">
        <v>0</v>
      </c>
      <c r="DD51" s="681"/>
      <c r="DE51" s="681"/>
      <c r="DF51" s="681"/>
      <c r="DG51" s="687">
        <f t="shared" si="86"/>
        <v>0</v>
      </c>
      <c r="DH51" s="688" t="str">
        <f t="shared" si="87"/>
        <v>-</v>
      </c>
    </row>
    <row r="52" spans="1:112" s="84" customFormat="1" ht="37.5" customHeight="1">
      <c r="A52" s="730"/>
      <c r="B52" s="101" t="s">
        <v>2899</v>
      </c>
      <c r="C52" s="652">
        <v>2</v>
      </c>
      <c r="D52" s="635" t="s">
        <v>2900</v>
      </c>
      <c r="E52" s="528" t="s">
        <v>2901</v>
      </c>
      <c r="F52" s="528"/>
      <c r="G52" s="529"/>
      <c r="H52" s="530" t="s">
        <v>2902</v>
      </c>
      <c r="I52" s="530"/>
      <c r="J52" s="102" t="s">
        <v>883</v>
      </c>
      <c r="K52" s="687">
        <f t="shared" si="44"/>
        <v>13423.400000000001</v>
      </c>
      <c r="L52" s="681"/>
      <c r="M52" s="687">
        <f t="shared" si="45"/>
        <v>0</v>
      </c>
      <c r="N52" s="681"/>
      <c r="O52" s="687">
        <f t="shared" si="46"/>
        <v>-13423.400000000001</v>
      </c>
      <c r="P52" s="688">
        <f t="shared" si="47"/>
        <v>0</v>
      </c>
      <c r="Q52" s="687">
        <f t="shared" si="48"/>
        <v>3560</v>
      </c>
      <c r="R52" s="681"/>
      <c r="S52" s="687">
        <f t="shared" si="49"/>
        <v>0</v>
      </c>
      <c r="T52" s="681"/>
      <c r="U52" s="687">
        <f t="shared" si="50"/>
        <v>-3560</v>
      </c>
      <c r="V52" s="688">
        <f t="shared" si="51"/>
        <v>0</v>
      </c>
      <c r="W52" s="687">
        <f>W53+W75+W218-W221</f>
        <v>1233.9000000000001</v>
      </c>
      <c r="X52" s="681"/>
      <c r="Y52" s="687">
        <f>Y53+Y75+Y218-Y221</f>
        <v>0</v>
      </c>
      <c r="Z52" s="681"/>
      <c r="AA52" s="687">
        <f t="shared" si="52"/>
        <v>-1233.9000000000001</v>
      </c>
      <c r="AB52" s="688">
        <f t="shared" si="53"/>
        <v>0</v>
      </c>
      <c r="AC52" s="687">
        <f>AC53+AC75+AC218-AC221</f>
        <v>1106.5999999999999</v>
      </c>
      <c r="AD52" s="681"/>
      <c r="AE52" s="687">
        <f>AE53+AE75+AE218-AE221</f>
        <v>0</v>
      </c>
      <c r="AF52" s="681"/>
      <c r="AG52" s="687">
        <f t="shared" si="54"/>
        <v>-1106.5999999999999</v>
      </c>
      <c r="AH52" s="688">
        <f t="shared" si="55"/>
        <v>0</v>
      </c>
      <c r="AI52" s="687">
        <f>AI53+AI75+AI218-AI221</f>
        <v>1219.5</v>
      </c>
      <c r="AJ52" s="681"/>
      <c r="AK52" s="687">
        <f>AK53+AK75+AK218-AK221</f>
        <v>0</v>
      </c>
      <c r="AL52" s="681"/>
      <c r="AM52" s="687">
        <f t="shared" si="56"/>
        <v>-1219.5</v>
      </c>
      <c r="AN52" s="688">
        <f t="shared" si="57"/>
        <v>0</v>
      </c>
      <c r="AO52" s="687">
        <f t="shared" si="58"/>
        <v>3444.5000000000005</v>
      </c>
      <c r="AP52" s="681"/>
      <c r="AQ52" s="687">
        <f t="shared" si="59"/>
        <v>0</v>
      </c>
      <c r="AR52" s="681"/>
      <c r="AS52" s="687">
        <f t="shared" si="60"/>
        <v>-3444.5000000000005</v>
      </c>
      <c r="AT52" s="688">
        <f t="shared" si="61"/>
        <v>0</v>
      </c>
      <c r="AU52" s="687">
        <f>AU53+AU75+AU218-AU221</f>
        <v>1171.2</v>
      </c>
      <c r="AV52" s="681"/>
      <c r="AW52" s="687">
        <f>AW53+AW75+AW218-AW221</f>
        <v>0</v>
      </c>
      <c r="AX52" s="681"/>
      <c r="AY52" s="687">
        <f t="shared" si="62"/>
        <v>-1171.2</v>
      </c>
      <c r="AZ52" s="688">
        <f t="shared" si="63"/>
        <v>0</v>
      </c>
      <c r="BA52" s="687">
        <f>BA53+BA75+BA218-BA221</f>
        <v>1191.4000000000001</v>
      </c>
      <c r="BB52" s="681"/>
      <c r="BC52" s="687">
        <f>BC53+BC75+BC218-BC221</f>
        <v>0</v>
      </c>
      <c r="BD52" s="681"/>
      <c r="BE52" s="687">
        <f t="shared" si="64"/>
        <v>-1191.4000000000001</v>
      </c>
      <c r="BF52" s="688">
        <f t="shared" si="65"/>
        <v>0</v>
      </c>
      <c r="BG52" s="687">
        <f>BG53+BG75+BG218-BG221</f>
        <v>1081.9000000000001</v>
      </c>
      <c r="BH52" s="681"/>
      <c r="BI52" s="687">
        <f>BI53+BI75+BI218-BI221</f>
        <v>0</v>
      </c>
      <c r="BJ52" s="681"/>
      <c r="BK52" s="687">
        <f t="shared" si="66"/>
        <v>-1081.9000000000001</v>
      </c>
      <c r="BL52" s="688">
        <f t="shared" si="67"/>
        <v>0</v>
      </c>
      <c r="BM52" s="687">
        <f t="shared" si="68"/>
        <v>2947.7</v>
      </c>
      <c r="BN52" s="681"/>
      <c r="BO52" s="687">
        <f t="shared" si="69"/>
        <v>0</v>
      </c>
      <c r="BP52" s="681"/>
      <c r="BQ52" s="687">
        <f t="shared" si="70"/>
        <v>-2947.7</v>
      </c>
      <c r="BR52" s="688">
        <f t="shared" si="71"/>
        <v>0</v>
      </c>
      <c r="BS52" s="687">
        <f>BS53+BS75+BS218-BS221</f>
        <v>876.9</v>
      </c>
      <c r="BT52" s="681"/>
      <c r="BU52" s="687">
        <f>BU53+BU75+BU218-BU221</f>
        <v>0</v>
      </c>
      <c r="BV52" s="681"/>
      <c r="BW52" s="687">
        <f t="shared" si="72"/>
        <v>-876.9</v>
      </c>
      <c r="BX52" s="688">
        <f t="shared" si="73"/>
        <v>0</v>
      </c>
      <c r="BY52" s="687">
        <f>BY53+BY75+BY218-BY221</f>
        <v>1026.9999999999998</v>
      </c>
      <c r="BZ52" s="681"/>
      <c r="CA52" s="687">
        <f>CA53+CA75+CA218-CA221</f>
        <v>0</v>
      </c>
      <c r="CB52" s="681"/>
      <c r="CC52" s="687">
        <f t="shared" si="74"/>
        <v>-1026.9999999999998</v>
      </c>
      <c r="CD52" s="688">
        <f t="shared" si="75"/>
        <v>0</v>
      </c>
      <c r="CE52" s="687">
        <f>CE53+CE75+CE218-CE221</f>
        <v>1043.8000000000002</v>
      </c>
      <c r="CF52" s="681"/>
      <c r="CG52" s="687">
        <f>CG53+CG75+CG218-CG221</f>
        <v>0</v>
      </c>
      <c r="CH52" s="681"/>
      <c r="CI52" s="687">
        <f t="shared" si="76"/>
        <v>-1043.8000000000002</v>
      </c>
      <c r="CJ52" s="688">
        <f t="shared" si="77"/>
        <v>0</v>
      </c>
      <c r="CK52" s="687">
        <f t="shared" si="78"/>
        <v>3471.2000000000003</v>
      </c>
      <c r="CL52" s="681"/>
      <c r="CM52" s="687">
        <f t="shared" si="79"/>
        <v>0</v>
      </c>
      <c r="CN52" s="681"/>
      <c r="CO52" s="687">
        <f t="shared" si="80"/>
        <v>-3471.2000000000003</v>
      </c>
      <c r="CP52" s="688">
        <f t="shared" si="81"/>
        <v>0</v>
      </c>
      <c r="CQ52" s="687">
        <f>CQ53+CQ75+CQ218-CQ221</f>
        <v>1167.3000000000002</v>
      </c>
      <c r="CR52" s="681"/>
      <c r="CS52" s="687">
        <f>CS53+CS75+CS218-CS221</f>
        <v>0</v>
      </c>
      <c r="CT52" s="681"/>
      <c r="CU52" s="687">
        <f t="shared" si="82"/>
        <v>-1167.3000000000002</v>
      </c>
      <c r="CV52" s="688">
        <f t="shared" si="83"/>
        <v>0</v>
      </c>
      <c r="CW52" s="687">
        <f>CW53+CW75+CW218-CW221</f>
        <v>1131.0999999999999</v>
      </c>
      <c r="CX52" s="681"/>
      <c r="CY52" s="687">
        <f>CY53+CY75+CY218-CY221</f>
        <v>0</v>
      </c>
      <c r="CZ52" s="681"/>
      <c r="DA52" s="687">
        <f t="shared" si="84"/>
        <v>-1131.0999999999999</v>
      </c>
      <c r="DB52" s="688">
        <f t="shared" si="85"/>
        <v>0</v>
      </c>
      <c r="DC52" s="687">
        <f>DC53+DC75+DC218-DC221</f>
        <v>1172.8000000000002</v>
      </c>
      <c r="DD52" s="681"/>
      <c r="DE52" s="687">
        <f>DE53+DE75+DE218-DE221</f>
        <v>0</v>
      </c>
      <c r="DF52" s="681"/>
      <c r="DG52" s="687">
        <f t="shared" si="86"/>
        <v>-1172.8000000000002</v>
      </c>
      <c r="DH52" s="688">
        <f t="shared" si="87"/>
        <v>0</v>
      </c>
    </row>
    <row r="53" spans="1:112" s="103" customFormat="1" ht="37.5" customHeight="1">
      <c r="A53" s="104"/>
      <c r="B53" s="88" t="s">
        <v>2903</v>
      </c>
      <c r="C53" s="610" t="s">
        <v>151</v>
      </c>
      <c r="D53" s="613" t="s">
        <v>2904</v>
      </c>
      <c r="E53" s="528" t="s">
        <v>2905</v>
      </c>
      <c r="F53" s="528"/>
      <c r="G53" s="529"/>
      <c r="H53" s="530" t="s">
        <v>2906</v>
      </c>
      <c r="I53" s="530"/>
      <c r="J53" s="91" t="s">
        <v>883</v>
      </c>
      <c r="K53" s="687">
        <f t="shared" si="44"/>
        <v>13384.4</v>
      </c>
      <c r="L53" s="681"/>
      <c r="M53" s="687">
        <f t="shared" si="45"/>
        <v>0</v>
      </c>
      <c r="N53" s="681"/>
      <c r="O53" s="687">
        <f t="shared" si="46"/>
        <v>-13384.4</v>
      </c>
      <c r="P53" s="688">
        <f t="shared" si="47"/>
        <v>0</v>
      </c>
      <c r="Q53" s="687">
        <f t="shared" si="48"/>
        <v>3549</v>
      </c>
      <c r="R53" s="681"/>
      <c r="S53" s="687">
        <f t="shared" si="49"/>
        <v>0</v>
      </c>
      <c r="T53" s="681"/>
      <c r="U53" s="687">
        <f t="shared" si="50"/>
        <v>-3549</v>
      </c>
      <c r="V53" s="688">
        <f t="shared" si="51"/>
        <v>0</v>
      </c>
      <c r="W53" s="687">
        <f>W54+W57+W71+W73+W68</f>
        <v>1230.1000000000001</v>
      </c>
      <c r="X53" s="681"/>
      <c r="Y53" s="687">
        <f>Y54+Y57+Y71+Y73+Y68</f>
        <v>0</v>
      </c>
      <c r="Z53" s="681"/>
      <c r="AA53" s="687">
        <f t="shared" si="52"/>
        <v>-1230.1000000000001</v>
      </c>
      <c r="AB53" s="688">
        <f t="shared" si="53"/>
        <v>0</v>
      </c>
      <c r="AC53" s="687">
        <f>AC54+AC57+AC71+AC73+AC68</f>
        <v>1103.1999999999998</v>
      </c>
      <c r="AD53" s="681"/>
      <c r="AE53" s="687">
        <f>AE54+AE57+AE71+AE73+AE68</f>
        <v>0</v>
      </c>
      <c r="AF53" s="681"/>
      <c r="AG53" s="687">
        <f t="shared" si="54"/>
        <v>-1103.1999999999998</v>
      </c>
      <c r="AH53" s="688">
        <f t="shared" si="55"/>
        <v>0</v>
      </c>
      <c r="AI53" s="687">
        <f>AI54+AI57+AI71+AI73+AI68</f>
        <v>1215.7</v>
      </c>
      <c r="AJ53" s="681"/>
      <c r="AK53" s="687">
        <f>AK54+AK57+AK71+AK73+AK68</f>
        <v>0</v>
      </c>
      <c r="AL53" s="681"/>
      <c r="AM53" s="687">
        <f t="shared" si="56"/>
        <v>-1215.7</v>
      </c>
      <c r="AN53" s="688">
        <f t="shared" si="57"/>
        <v>0</v>
      </c>
      <c r="AO53" s="687">
        <f t="shared" si="58"/>
        <v>3437.2</v>
      </c>
      <c r="AP53" s="681"/>
      <c r="AQ53" s="687">
        <f t="shared" si="59"/>
        <v>0</v>
      </c>
      <c r="AR53" s="681"/>
      <c r="AS53" s="687">
        <f t="shared" si="60"/>
        <v>-3437.2</v>
      </c>
      <c r="AT53" s="688">
        <f t="shared" si="61"/>
        <v>0</v>
      </c>
      <c r="AU53" s="687">
        <f>AU54+AU57+AU71+AU73+AU68</f>
        <v>1168.8</v>
      </c>
      <c r="AV53" s="681"/>
      <c r="AW53" s="687">
        <f>AW54+AW57+AW71+AW73+AW68</f>
        <v>0</v>
      </c>
      <c r="AX53" s="681"/>
      <c r="AY53" s="687">
        <f t="shared" si="62"/>
        <v>-1168.8</v>
      </c>
      <c r="AZ53" s="688">
        <f t="shared" si="63"/>
        <v>0</v>
      </c>
      <c r="BA53" s="687">
        <f>BA54+BA57+BA71+BA73+BA68</f>
        <v>1188.9000000000001</v>
      </c>
      <c r="BB53" s="681"/>
      <c r="BC53" s="687">
        <f>BC54+BC57+BC71+BC73+BC68</f>
        <v>0</v>
      </c>
      <c r="BD53" s="681"/>
      <c r="BE53" s="687">
        <f t="shared" si="64"/>
        <v>-1188.9000000000001</v>
      </c>
      <c r="BF53" s="688">
        <f t="shared" si="65"/>
        <v>0</v>
      </c>
      <c r="BG53" s="687">
        <f>BG54+BG57+BG71+BG73+BG68</f>
        <v>1079.5</v>
      </c>
      <c r="BH53" s="681"/>
      <c r="BI53" s="687">
        <f>BI54+BI57+BI71+BI73+BI68</f>
        <v>0</v>
      </c>
      <c r="BJ53" s="681"/>
      <c r="BK53" s="687">
        <f t="shared" si="66"/>
        <v>-1079.5</v>
      </c>
      <c r="BL53" s="688">
        <f t="shared" si="67"/>
        <v>0</v>
      </c>
      <c r="BM53" s="687">
        <f t="shared" si="68"/>
        <v>2937.2</v>
      </c>
      <c r="BN53" s="681"/>
      <c r="BO53" s="687">
        <f t="shared" si="69"/>
        <v>0</v>
      </c>
      <c r="BP53" s="681"/>
      <c r="BQ53" s="687">
        <f t="shared" si="70"/>
        <v>-2937.2</v>
      </c>
      <c r="BR53" s="688">
        <f t="shared" si="71"/>
        <v>0</v>
      </c>
      <c r="BS53" s="687">
        <f>BS54+BS57+BS71+BS73+BS68</f>
        <v>873.6</v>
      </c>
      <c r="BT53" s="681"/>
      <c r="BU53" s="687">
        <f>BU54+BU57+BU71+BU73+BU68</f>
        <v>0</v>
      </c>
      <c r="BV53" s="681"/>
      <c r="BW53" s="687">
        <f t="shared" si="72"/>
        <v>-873.6</v>
      </c>
      <c r="BX53" s="688">
        <f t="shared" si="73"/>
        <v>0</v>
      </c>
      <c r="BY53" s="687">
        <f>BY54+BY57+BY71+BY73+BY68</f>
        <v>1023.6999999999998</v>
      </c>
      <c r="BZ53" s="681"/>
      <c r="CA53" s="687">
        <f>CA54+CA57+CA71+CA73+CA68</f>
        <v>0</v>
      </c>
      <c r="CB53" s="681"/>
      <c r="CC53" s="687">
        <f t="shared" si="74"/>
        <v>-1023.6999999999998</v>
      </c>
      <c r="CD53" s="688">
        <f t="shared" si="75"/>
        <v>0</v>
      </c>
      <c r="CE53" s="687">
        <f>CE54+CE57+CE71+CE73+CE68</f>
        <v>1039.9000000000001</v>
      </c>
      <c r="CF53" s="681"/>
      <c r="CG53" s="687">
        <f>CG54+CG57+CG71+CG73+CG68</f>
        <v>0</v>
      </c>
      <c r="CH53" s="681"/>
      <c r="CI53" s="687">
        <f t="shared" si="76"/>
        <v>-1039.9000000000001</v>
      </c>
      <c r="CJ53" s="688">
        <f t="shared" si="77"/>
        <v>0</v>
      </c>
      <c r="CK53" s="687">
        <f t="shared" si="78"/>
        <v>3461</v>
      </c>
      <c r="CL53" s="681"/>
      <c r="CM53" s="687">
        <f t="shared" si="79"/>
        <v>0</v>
      </c>
      <c r="CN53" s="681"/>
      <c r="CO53" s="687">
        <f t="shared" si="80"/>
        <v>-3461</v>
      </c>
      <c r="CP53" s="688">
        <f t="shared" si="81"/>
        <v>0</v>
      </c>
      <c r="CQ53" s="687">
        <f>CQ54+CQ57+CQ71+CQ73+CQ68</f>
        <v>1163.9000000000001</v>
      </c>
      <c r="CR53" s="681"/>
      <c r="CS53" s="687">
        <f>CS54+CS57+CS71+CS73+CS68</f>
        <v>0</v>
      </c>
      <c r="CT53" s="681"/>
      <c r="CU53" s="687">
        <f t="shared" si="82"/>
        <v>-1163.9000000000001</v>
      </c>
      <c r="CV53" s="688">
        <f t="shared" si="83"/>
        <v>0</v>
      </c>
      <c r="CW53" s="687">
        <f>CW54+CW57+CW71+CW73+CW68</f>
        <v>1127.6999999999998</v>
      </c>
      <c r="CX53" s="681"/>
      <c r="CY53" s="687">
        <f>CY54+CY57+CY71+CY73+CY68</f>
        <v>0</v>
      </c>
      <c r="CZ53" s="681"/>
      <c r="DA53" s="687">
        <f t="shared" si="84"/>
        <v>-1127.6999999999998</v>
      </c>
      <c r="DB53" s="688">
        <f t="shared" si="85"/>
        <v>0</v>
      </c>
      <c r="DC53" s="687">
        <f>DC54+DC57+DC71+DC73+DC68</f>
        <v>1169.4000000000001</v>
      </c>
      <c r="DD53" s="681"/>
      <c r="DE53" s="687">
        <f>DE54+DE57+DE71+DE73+DE68</f>
        <v>0</v>
      </c>
      <c r="DF53" s="681"/>
      <c r="DG53" s="687">
        <f t="shared" si="86"/>
        <v>-1169.4000000000001</v>
      </c>
      <c r="DH53" s="688">
        <f t="shared" si="87"/>
        <v>0</v>
      </c>
    </row>
    <row r="54" spans="1:112">
      <c r="B54" s="88" t="s">
        <v>2907</v>
      </c>
      <c r="C54" s="610"/>
      <c r="D54" s="105" t="s">
        <v>1505</v>
      </c>
      <c r="E54" s="528" t="s">
        <v>2908</v>
      </c>
      <c r="F54" s="528"/>
      <c r="G54" s="529"/>
      <c r="H54" s="530" t="s">
        <v>2909</v>
      </c>
      <c r="I54" s="530"/>
      <c r="J54" s="106" t="s">
        <v>883</v>
      </c>
      <c r="K54" s="687">
        <f t="shared" si="44"/>
        <v>2360.1999999999998</v>
      </c>
      <c r="L54" s="681"/>
      <c r="M54" s="687">
        <f t="shared" si="45"/>
        <v>0</v>
      </c>
      <c r="N54" s="681"/>
      <c r="O54" s="687">
        <f t="shared" si="46"/>
        <v>-2360.1999999999998</v>
      </c>
      <c r="P54" s="688">
        <f t="shared" si="47"/>
        <v>0</v>
      </c>
      <c r="Q54" s="687">
        <f t="shared" si="48"/>
        <v>668.5</v>
      </c>
      <c r="R54" s="681"/>
      <c r="S54" s="687">
        <f t="shared" si="49"/>
        <v>0</v>
      </c>
      <c r="T54" s="681"/>
      <c r="U54" s="687">
        <f t="shared" si="50"/>
        <v>-668.5</v>
      </c>
      <c r="V54" s="688">
        <f t="shared" si="51"/>
        <v>0</v>
      </c>
      <c r="W54" s="687">
        <f>W55+W56</f>
        <v>231.7</v>
      </c>
      <c r="X54" s="681"/>
      <c r="Y54" s="687">
        <f>Y55+Y56</f>
        <v>0</v>
      </c>
      <c r="Z54" s="681"/>
      <c r="AA54" s="687">
        <f t="shared" si="52"/>
        <v>-231.7</v>
      </c>
      <c r="AB54" s="688">
        <f t="shared" si="53"/>
        <v>0</v>
      </c>
      <c r="AC54" s="687">
        <f>AC55+AC56</f>
        <v>207.3</v>
      </c>
      <c r="AD54" s="681"/>
      <c r="AE54" s="687">
        <f>AE55+AE56</f>
        <v>0</v>
      </c>
      <c r="AF54" s="681"/>
      <c r="AG54" s="687">
        <f t="shared" si="54"/>
        <v>-207.3</v>
      </c>
      <c r="AH54" s="688">
        <f t="shared" si="55"/>
        <v>0</v>
      </c>
      <c r="AI54" s="687">
        <f>AI55+AI56</f>
        <v>229.5</v>
      </c>
      <c r="AJ54" s="681"/>
      <c r="AK54" s="687">
        <f>AK55+AK56</f>
        <v>0</v>
      </c>
      <c r="AL54" s="681"/>
      <c r="AM54" s="687">
        <f t="shared" si="56"/>
        <v>-229.5</v>
      </c>
      <c r="AN54" s="688">
        <f t="shared" si="57"/>
        <v>0</v>
      </c>
      <c r="AO54" s="687">
        <f t="shared" si="58"/>
        <v>582.1</v>
      </c>
      <c r="AP54" s="681"/>
      <c r="AQ54" s="687">
        <f t="shared" si="59"/>
        <v>0</v>
      </c>
      <c r="AR54" s="681"/>
      <c r="AS54" s="687">
        <f t="shared" si="60"/>
        <v>-582.1</v>
      </c>
      <c r="AT54" s="688">
        <f t="shared" si="61"/>
        <v>0</v>
      </c>
      <c r="AU54" s="687">
        <f>AU55+AU56</f>
        <v>219.5</v>
      </c>
      <c r="AV54" s="681"/>
      <c r="AW54" s="687">
        <f>AW55+AW56</f>
        <v>0</v>
      </c>
      <c r="AX54" s="681"/>
      <c r="AY54" s="687">
        <f t="shared" si="62"/>
        <v>-219.5</v>
      </c>
      <c r="AZ54" s="688">
        <f t="shared" si="63"/>
        <v>0</v>
      </c>
      <c r="BA54" s="687">
        <f>BA55+BA56</f>
        <v>215.10000000000002</v>
      </c>
      <c r="BB54" s="681"/>
      <c r="BC54" s="687">
        <f>BC55+BC56</f>
        <v>0</v>
      </c>
      <c r="BD54" s="681"/>
      <c r="BE54" s="687">
        <f t="shared" si="64"/>
        <v>-215.10000000000002</v>
      </c>
      <c r="BF54" s="688">
        <f t="shared" si="65"/>
        <v>0</v>
      </c>
      <c r="BG54" s="687">
        <f>BG55+BG56</f>
        <v>147.5</v>
      </c>
      <c r="BH54" s="681"/>
      <c r="BI54" s="687">
        <f>BI55+BI56</f>
        <v>0</v>
      </c>
      <c r="BJ54" s="681"/>
      <c r="BK54" s="687">
        <f t="shared" si="66"/>
        <v>-147.5</v>
      </c>
      <c r="BL54" s="688">
        <f t="shared" si="67"/>
        <v>0</v>
      </c>
      <c r="BM54" s="687">
        <f t="shared" si="68"/>
        <v>436.5</v>
      </c>
      <c r="BN54" s="681"/>
      <c r="BO54" s="687">
        <f t="shared" si="69"/>
        <v>0</v>
      </c>
      <c r="BP54" s="681"/>
      <c r="BQ54" s="687">
        <f t="shared" si="70"/>
        <v>-436.5</v>
      </c>
      <c r="BR54" s="688">
        <f t="shared" si="71"/>
        <v>0</v>
      </c>
      <c r="BS54" s="687">
        <f>BS55+BS56</f>
        <v>194.4</v>
      </c>
      <c r="BT54" s="681"/>
      <c r="BU54" s="687">
        <f>BU55+BU56</f>
        <v>0</v>
      </c>
      <c r="BV54" s="681"/>
      <c r="BW54" s="687">
        <f t="shared" si="72"/>
        <v>-194.4</v>
      </c>
      <c r="BX54" s="688">
        <f t="shared" si="73"/>
        <v>0</v>
      </c>
      <c r="BY54" s="687">
        <f>BY55+BY56</f>
        <v>119.4</v>
      </c>
      <c r="BZ54" s="681"/>
      <c r="CA54" s="687">
        <f>CA55+CA56</f>
        <v>0</v>
      </c>
      <c r="CB54" s="681"/>
      <c r="CC54" s="687">
        <f t="shared" si="74"/>
        <v>-119.4</v>
      </c>
      <c r="CD54" s="688">
        <f t="shared" si="75"/>
        <v>0</v>
      </c>
      <c r="CE54" s="687">
        <f>CE55+CE56</f>
        <v>122.7</v>
      </c>
      <c r="CF54" s="681"/>
      <c r="CG54" s="687">
        <f>CG55+CG56</f>
        <v>0</v>
      </c>
      <c r="CH54" s="681"/>
      <c r="CI54" s="687">
        <f t="shared" si="76"/>
        <v>-122.7</v>
      </c>
      <c r="CJ54" s="688">
        <f t="shared" si="77"/>
        <v>0</v>
      </c>
      <c r="CK54" s="687">
        <f t="shared" si="78"/>
        <v>673.09999999999991</v>
      </c>
      <c r="CL54" s="681"/>
      <c r="CM54" s="687">
        <f t="shared" si="79"/>
        <v>0</v>
      </c>
      <c r="CN54" s="681"/>
      <c r="CO54" s="687">
        <f t="shared" si="80"/>
        <v>-673.09999999999991</v>
      </c>
      <c r="CP54" s="688">
        <f t="shared" si="81"/>
        <v>0</v>
      </c>
      <c r="CQ54" s="687">
        <f>CQ55+CQ56</f>
        <v>222.39999999999998</v>
      </c>
      <c r="CR54" s="681"/>
      <c r="CS54" s="687">
        <f>CS55+CS56</f>
        <v>0</v>
      </c>
      <c r="CT54" s="681"/>
      <c r="CU54" s="687">
        <f t="shared" si="82"/>
        <v>-222.39999999999998</v>
      </c>
      <c r="CV54" s="688">
        <f t="shared" si="83"/>
        <v>0</v>
      </c>
      <c r="CW54" s="687">
        <f>CW55+CW56</f>
        <v>222.9</v>
      </c>
      <c r="CX54" s="681"/>
      <c r="CY54" s="687">
        <f>CY55+CY56</f>
        <v>0</v>
      </c>
      <c r="CZ54" s="681"/>
      <c r="DA54" s="687">
        <f t="shared" si="84"/>
        <v>-222.9</v>
      </c>
      <c r="DB54" s="688">
        <f t="shared" si="85"/>
        <v>0</v>
      </c>
      <c r="DC54" s="687">
        <f>DC55+DC56</f>
        <v>227.8</v>
      </c>
      <c r="DD54" s="681"/>
      <c r="DE54" s="687">
        <f>DE55+DE56</f>
        <v>0</v>
      </c>
      <c r="DF54" s="681"/>
      <c r="DG54" s="687">
        <f t="shared" si="86"/>
        <v>-227.8</v>
      </c>
      <c r="DH54" s="688">
        <f t="shared" si="87"/>
        <v>0</v>
      </c>
    </row>
    <row r="55" spans="1:112">
      <c r="B55" s="88" t="s">
        <v>2910</v>
      </c>
      <c r="C55" s="614"/>
      <c r="D55" s="107" t="s">
        <v>1678</v>
      </c>
      <c r="E55" s="528" t="s">
        <v>2911</v>
      </c>
      <c r="F55" s="528"/>
      <c r="G55" s="529"/>
      <c r="H55" s="530" t="s">
        <v>2840</v>
      </c>
      <c r="I55" s="530"/>
      <c r="J55" s="91" t="s">
        <v>883</v>
      </c>
      <c r="K55" s="687">
        <f t="shared" si="44"/>
        <v>1404.3</v>
      </c>
      <c r="L55" s="681"/>
      <c r="M55" s="687">
        <f t="shared" si="45"/>
        <v>0</v>
      </c>
      <c r="N55" s="681"/>
      <c r="O55" s="687">
        <f t="shared" si="46"/>
        <v>-1404.3</v>
      </c>
      <c r="P55" s="688">
        <f t="shared" si="47"/>
        <v>0</v>
      </c>
      <c r="Q55" s="687">
        <f t="shared" si="48"/>
        <v>385.29999999999995</v>
      </c>
      <c r="R55" s="681"/>
      <c r="S55" s="687">
        <f t="shared" si="49"/>
        <v>0</v>
      </c>
      <c r="T55" s="681"/>
      <c r="U55" s="687">
        <f t="shared" si="50"/>
        <v>-385.29999999999995</v>
      </c>
      <c r="V55" s="688">
        <f t="shared" si="51"/>
        <v>0</v>
      </c>
      <c r="W55" s="687">
        <f>W15</f>
        <v>134.19999999999999</v>
      </c>
      <c r="X55" s="681"/>
      <c r="Y55" s="687">
        <f>Y15</f>
        <v>0</v>
      </c>
      <c r="Z55" s="681"/>
      <c r="AA55" s="687">
        <f t="shared" si="52"/>
        <v>-134.19999999999999</v>
      </c>
      <c r="AB55" s="688">
        <f t="shared" si="53"/>
        <v>0</v>
      </c>
      <c r="AC55" s="687">
        <f>AC15</f>
        <v>119.2</v>
      </c>
      <c r="AD55" s="681"/>
      <c r="AE55" s="687">
        <f>AE15</f>
        <v>0</v>
      </c>
      <c r="AF55" s="681"/>
      <c r="AG55" s="687">
        <f t="shared" si="54"/>
        <v>-119.2</v>
      </c>
      <c r="AH55" s="688">
        <f t="shared" si="55"/>
        <v>0</v>
      </c>
      <c r="AI55" s="687">
        <f>AI15</f>
        <v>131.9</v>
      </c>
      <c r="AJ55" s="681"/>
      <c r="AK55" s="687">
        <f>AK15</f>
        <v>0</v>
      </c>
      <c r="AL55" s="681"/>
      <c r="AM55" s="687">
        <f t="shared" si="56"/>
        <v>-131.9</v>
      </c>
      <c r="AN55" s="688">
        <f t="shared" si="57"/>
        <v>0</v>
      </c>
      <c r="AO55" s="687">
        <f t="shared" si="58"/>
        <v>294.89999999999998</v>
      </c>
      <c r="AP55" s="681"/>
      <c r="AQ55" s="687">
        <f t="shared" si="59"/>
        <v>0</v>
      </c>
      <c r="AR55" s="681"/>
      <c r="AS55" s="687">
        <f t="shared" si="60"/>
        <v>-294.89999999999998</v>
      </c>
      <c r="AT55" s="688">
        <f t="shared" si="61"/>
        <v>0</v>
      </c>
      <c r="AU55" s="687">
        <f>AU15</f>
        <v>125</v>
      </c>
      <c r="AV55" s="681"/>
      <c r="AW55" s="687">
        <f>AW15</f>
        <v>0</v>
      </c>
      <c r="AX55" s="681"/>
      <c r="AY55" s="687">
        <f t="shared" si="62"/>
        <v>-125</v>
      </c>
      <c r="AZ55" s="688">
        <f t="shared" si="63"/>
        <v>0</v>
      </c>
      <c r="BA55" s="687">
        <f>BA15</f>
        <v>117.4</v>
      </c>
      <c r="BB55" s="681"/>
      <c r="BC55" s="687">
        <f>BC15</f>
        <v>0</v>
      </c>
      <c r="BD55" s="681"/>
      <c r="BE55" s="687">
        <f t="shared" si="64"/>
        <v>-117.4</v>
      </c>
      <c r="BF55" s="688">
        <f t="shared" si="65"/>
        <v>0</v>
      </c>
      <c r="BG55" s="687">
        <f>BG15</f>
        <v>52.5</v>
      </c>
      <c r="BH55" s="681"/>
      <c r="BI55" s="687">
        <f>BI15</f>
        <v>0</v>
      </c>
      <c r="BJ55" s="681"/>
      <c r="BK55" s="687">
        <f t="shared" si="66"/>
        <v>-52.5</v>
      </c>
      <c r="BL55" s="688">
        <f t="shared" si="67"/>
        <v>0</v>
      </c>
      <c r="BM55" s="687">
        <f t="shared" si="68"/>
        <v>335.5</v>
      </c>
      <c r="BN55" s="681"/>
      <c r="BO55" s="687">
        <f t="shared" si="69"/>
        <v>0</v>
      </c>
      <c r="BP55" s="681"/>
      <c r="BQ55" s="687">
        <f t="shared" si="70"/>
        <v>-335.5</v>
      </c>
      <c r="BR55" s="688">
        <f t="shared" si="71"/>
        <v>0</v>
      </c>
      <c r="BS55" s="687">
        <f>BS15</f>
        <v>98.9</v>
      </c>
      <c r="BT55" s="681"/>
      <c r="BU55" s="687">
        <f>BU15</f>
        <v>0</v>
      </c>
      <c r="BV55" s="681"/>
      <c r="BW55" s="687">
        <f t="shared" si="72"/>
        <v>-98.9</v>
      </c>
      <c r="BX55" s="688">
        <f t="shared" si="73"/>
        <v>0</v>
      </c>
      <c r="BY55" s="687">
        <f>BY15</f>
        <v>119.4</v>
      </c>
      <c r="BZ55" s="681"/>
      <c r="CA55" s="687">
        <f>CA15</f>
        <v>0</v>
      </c>
      <c r="CB55" s="681"/>
      <c r="CC55" s="687">
        <f t="shared" si="74"/>
        <v>-119.4</v>
      </c>
      <c r="CD55" s="688">
        <f t="shared" si="75"/>
        <v>0</v>
      </c>
      <c r="CE55" s="687">
        <f>CE15</f>
        <v>117.2</v>
      </c>
      <c r="CF55" s="681"/>
      <c r="CG55" s="687">
        <f>CG15</f>
        <v>0</v>
      </c>
      <c r="CH55" s="681"/>
      <c r="CI55" s="687">
        <f t="shared" si="76"/>
        <v>-117.2</v>
      </c>
      <c r="CJ55" s="688">
        <f t="shared" si="77"/>
        <v>0</v>
      </c>
      <c r="CK55" s="687">
        <f t="shared" si="78"/>
        <v>388.6</v>
      </c>
      <c r="CL55" s="681"/>
      <c r="CM55" s="687">
        <f t="shared" si="79"/>
        <v>0</v>
      </c>
      <c r="CN55" s="681"/>
      <c r="CO55" s="687">
        <f t="shared" si="80"/>
        <v>-388.6</v>
      </c>
      <c r="CP55" s="688">
        <f t="shared" si="81"/>
        <v>0</v>
      </c>
      <c r="CQ55" s="687">
        <f>CQ15</f>
        <v>127.6</v>
      </c>
      <c r="CR55" s="681"/>
      <c r="CS55" s="687">
        <f>CS15</f>
        <v>0</v>
      </c>
      <c r="CT55" s="681"/>
      <c r="CU55" s="687">
        <f t="shared" si="82"/>
        <v>-127.6</v>
      </c>
      <c r="CV55" s="688">
        <f t="shared" si="83"/>
        <v>0</v>
      </c>
      <c r="CW55" s="687">
        <f>CW15</f>
        <v>129.5</v>
      </c>
      <c r="CX55" s="681"/>
      <c r="CY55" s="687">
        <f>CY15</f>
        <v>0</v>
      </c>
      <c r="CZ55" s="681"/>
      <c r="DA55" s="687">
        <f t="shared" si="84"/>
        <v>-129.5</v>
      </c>
      <c r="DB55" s="688">
        <f t="shared" si="85"/>
        <v>0</v>
      </c>
      <c r="DC55" s="687">
        <f>DC15</f>
        <v>131.5</v>
      </c>
      <c r="DD55" s="681"/>
      <c r="DE55" s="687">
        <f>DE15</f>
        <v>0</v>
      </c>
      <c r="DF55" s="681"/>
      <c r="DG55" s="687">
        <f t="shared" si="86"/>
        <v>-131.5</v>
      </c>
      <c r="DH55" s="688">
        <f t="shared" si="87"/>
        <v>0</v>
      </c>
    </row>
    <row r="56" spans="1:112">
      <c r="B56" s="88" t="s">
        <v>2912</v>
      </c>
      <c r="C56" s="614"/>
      <c r="D56" s="107" t="s">
        <v>274</v>
      </c>
      <c r="E56" s="528" t="s">
        <v>2913</v>
      </c>
      <c r="F56" s="528"/>
      <c r="G56" s="529"/>
      <c r="H56" s="530" t="s">
        <v>2841</v>
      </c>
      <c r="I56" s="530"/>
      <c r="J56" s="91" t="s">
        <v>883</v>
      </c>
      <c r="K56" s="687">
        <f t="shared" si="44"/>
        <v>955.9</v>
      </c>
      <c r="L56" s="681"/>
      <c r="M56" s="687">
        <f t="shared" si="45"/>
        <v>0</v>
      </c>
      <c r="N56" s="681"/>
      <c r="O56" s="687">
        <f t="shared" si="46"/>
        <v>-955.9</v>
      </c>
      <c r="P56" s="688">
        <f t="shared" si="47"/>
        <v>0</v>
      </c>
      <c r="Q56" s="687">
        <f t="shared" si="48"/>
        <v>283.2</v>
      </c>
      <c r="R56" s="681"/>
      <c r="S56" s="687">
        <f t="shared" si="49"/>
        <v>0</v>
      </c>
      <c r="T56" s="681"/>
      <c r="U56" s="687">
        <f t="shared" si="50"/>
        <v>-283.2</v>
      </c>
      <c r="V56" s="688">
        <f t="shared" si="51"/>
        <v>0</v>
      </c>
      <c r="W56" s="687">
        <f>W16</f>
        <v>97.5</v>
      </c>
      <c r="X56" s="681"/>
      <c r="Y56" s="687">
        <f>Y16</f>
        <v>0</v>
      </c>
      <c r="Z56" s="681"/>
      <c r="AA56" s="687">
        <f t="shared" si="52"/>
        <v>-97.5</v>
      </c>
      <c r="AB56" s="688">
        <f t="shared" si="53"/>
        <v>0</v>
      </c>
      <c r="AC56" s="687">
        <f>AC16</f>
        <v>88.1</v>
      </c>
      <c r="AD56" s="681"/>
      <c r="AE56" s="687">
        <f>AE16</f>
        <v>0</v>
      </c>
      <c r="AF56" s="681"/>
      <c r="AG56" s="687">
        <f t="shared" si="54"/>
        <v>-88.1</v>
      </c>
      <c r="AH56" s="688">
        <f t="shared" si="55"/>
        <v>0</v>
      </c>
      <c r="AI56" s="687">
        <f>AI16</f>
        <v>97.6</v>
      </c>
      <c r="AJ56" s="681"/>
      <c r="AK56" s="687">
        <f>AK16</f>
        <v>0</v>
      </c>
      <c r="AL56" s="681"/>
      <c r="AM56" s="687">
        <f t="shared" si="56"/>
        <v>-97.6</v>
      </c>
      <c r="AN56" s="688">
        <f t="shared" si="57"/>
        <v>0</v>
      </c>
      <c r="AO56" s="687">
        <f t="shared" si="58"/>
        <v>287.2</v>
      </c>
      <c r="AP56" s="681"/>
      <c r="AQ56" s="687">
        <f t="shared" si="59"/>
        <v>0</v>
      </c>
      <c r="AR56" s="681"/>
      <c r="AS56" s="687">
        <f t="shared" si="60"/>
        <v>-287.2</v>
      </c>
      <c r="AT56" s="688">
        <f t="shared" si="61"/>
        <v>0</v>
      </c>
      <c r="AU56" s="687">
        <f>AU16</f>
        <v>94.5</v>
      </c>
      <c r="AV56" s="681"/>
      <c r="AW56" s="687">
        <f>AW16</f>
        <v>0</v>
      </c>
      <c r="AX56" s="681"/>
      <c r="AY56" s="687">
        <f t="shared" si="62"/>
        <v>-94.5</v>
      </c>
      <c r="AZ56" s="688">
        <f t="shared" si="63"/>
        <v>0</v>
      </c>
      <c r="BA56" s="687">
        <f>BA16</f>
        <v>97.7</v>
      </c>
      <c r="BB56" s="681"/>
      <c r="BC56" s="687">
        <f>BC16</f>
        <v>0</v>
      </c>
      <c r="BD56" s="681"/>
      <c r="BE56" s="687">
        <f t="shared" si="64"/>
        <v>-97.7</v>
      </c>
      <c r="BF56" s="688">
        <f t="shared" si="65"/>
        <v>0</v>
      </c>
      <c r="BG56" s="687">
        <f>BG16</f>
        <v>95</v>
      </c>
      <c r="BH56" s="681"/>
      <c r="BI56" s="687">
        <f>BI16</f>
        <v>0</v>
      </c>
      <c r="BJ56" s="681"/>
      <c r="BK56" s="687">
        <f t="shared" si="66"/>
        <v>-95</v>
      </c>
      <c r="BL56" s="688">
        <f t="shared" si="67"/>
        <v>0</v>
      </c>
      <c r="BM56" s="687">
        <f t="shared" si="68"/>
        <v>101</v>
      </c>
      <c r="BN56" s="681"/>
      <c r="BO56" s="687">
        <f t="shared" si="69"/>
        <v>0</v>
      </c>
      <c r="BP56" s="681"/>
      <c r="BQ56" s="687">
        <f t="shared" si="70"/>
        <v>-101</v>
      </c>
      <c r="BR56" s="688">
        <f t="shared" si="71"/>
        <v>0</v>
      </c>
      <c r="BS56" s="687">
        <f>BS16</f>
        <v>95.5</v>
      </c>
      <c r="BT56" s="681"/>
      <c r="BU56" s="687">
        <f>BU16</f>
        <v>0</v>
      </c>
      <c r="BV56" s="681"/>
      <c r="BW56" s="687">
        <f t="shared" si="72"/>
        <v>-95.5</v>
      </c>
      <c r="BX56" s="688">
        <f t="shared" si="73"/>
        <v>0</v>
      </c>
      <c r="BY56" s="687">
        <f>BY16</f>
        <v>0</v>
      </c>
      <c r="BZ56" s="681"/>
      <c r="CA56" s="687">
        <f>CA16</f>
        <v>0</v>
      </c>
      <c r="CB56" s="681"/>
      <c r="CC56" s="687">
        <f t="shared" si="74"/>
        <v>0</v>
      </c>
      <c r="CD56" s="688" t="str">
        <f t="shared" si="75"/>
        <v>-</v>
      </c>
      <c r="CE56" s="687">
        <f>CE16</f>
        <v>5.5</v>
      </c>
      <c r="CF56" s="681"/>
      <c r="CG56" s="687">
        <f>CG16</f>
        <v>0</v>
      </c>
      <c r="CH56" s="681"/>
      <c r="CI56" s="687">
        <f t="shared" si="76"/>
        <v>-5.5</v>
      </c>
      <c r="CJ56" s="688">
        <f t="shared" si="77"/>
        <v>0</v>
      </c>
      <c r="CK56" s="687">
        <f t="shared" si="78"/>
        <v>284.5</v>
      </c>
      <c r="CL56" s="681"/>
      <c r="CM56" s="687">
        <f t="shared" si="79"/>
        <v>0</v>
      </c>
      <c r="CN56" s="681"/>
      <c r="CO56" s="687">
        <f t="shared" si="80"/>
        <v>-284.5</v>
      </c>
      <c r="CP56" s="688">
        <f t="shared" si="81"/>
        <v>0</v>
      </c>
      <c r="CQ56" s="687">
        <f>CQ16</f>
        <v>94.8</v>
      </c>
      <c r="CR56" s="681"/>
      <c r="CS56" s="687">
        <f>CS16</f>
        <v>0</v>
      </c>
      <c r="CT56" s="681"/>
      <c r="CU56" s="687">
        <f t="shared" si="82"/>
        <v>-94.8</v>
      </c>
      <c r="CV56" s="688">
        <f t="shared" si="83"/>
        <v>0</v>
      </c>
      <c r="CW56" s="687">
        <f>CW16</f>
        <v>93.4</v>
      </c>
      <c r="CX56" s="681"/>
      <c r="CY56" s="687">
        <f>CY16</f>
        <v>0</v>
      </c>
      <c r="CZ56" s="681"/>
      <c r="DA56" s="687">
        <f t="shared" si="84"/>
        <v>-93.4</v>
      </c>
      <c r="DB56" s="688">
        <f t="shared" si="85"/>
        <v>0</v>
      </c>
      <c r="DC56" s="687">
        <f>DC16</f>
        <v>96.3</v>
      </c>
      <c r="DD56" s="681"/>
      <c r="DE56" s="687">
        <f>DE16</f>
        <v>0</v>
      </c>
      <c r="DF56" s="681"/>
      <c r="DG56" s="687">
        <f t="shared" si="86"/>
        <v>-96.3</v>
      </c>
      <c r="DH56" s="688">
        <f t="shared" si="87"/>
        <v>0</v>
      </c>
    </row>
    <row r="57" spans="1:112" ht="48" customHeight="1">
      <c r="B57" s="88" t="s">
        <v>2914</v>
      </c>
      <c r="C57" s="610"/>
      <c r="D57" s="105" t="s">
        <v>1443</v>
      </c>
      <c r="E57" s="528" t="s">
        <v>2915</v>
      </c>
      <c r="F57" s="528"/>
      <c r="G57" s="529"/>
      <c r="H57" s="530" t="s">
        <v>2916</v>
      </c>
      <c r="I57" s="530"/>
      <c r="J57" s="91" t="s">
        <v>883</v>
      </c>
      <c r="K57" s="687">
        <f t="shared" si="44"/>
        <v>8152.5</v>
      </c>
      <c r="L57" s="681"/>
      <c r="M57" s="687">
        <f t="shared" si="45"/>
        <v>0</v>
      </c>
      <c r="N57" s="681"/>
      <c r="O57" s="687">
        <f t="shared" si="46"/>
        <v>-8152.5</v>
      </c>
      <c r="P57" s="688">
        <f t="shared" si="47"/>
        <v>0</v>
      </c>
      <c r="Q57" s="687">
        <f t="shared" si="48"/>
        <v>2096.1</v>
      </c>
      <c r="R57" s="681"/>
      <c r="S57" s="687">
        <f t="shared" si="49"/>
        <v>0</v>
      </c>
      <c r="T57" s="681"/>
      <c r="U57" s="687">
        <f t="shared" si="50"/>
        <v>-2096.1</v>
      </c>
      <c r="V57" s="688">
        <f t="shared" si="51"/>
        <v>0</v>
      </c>
      <c r="W57" s="687">
        <f>W58+W61+W63+W60+W62+W64+W65+W66+W67+W59</f>
        <v>723.5</v>
      </c>
      <c r="X57" s="681"/>
      <c r="Y57" s="687">
        <f>Y58+Y61+Y63+Y60+Y62+Y64+Y65+Y66+Y67+Y59</f>
        <v>0</v>
      </c>
      <c r="Z57" s="681"/>
      <c r="AA57" s="687">
        <f t="shared" si="52"/>
        <v>-723.5</v>
      </c>
      <c r="AB57" s="688">
        <f t="shared" si="53"/>
        <v>0</v>
      </c>
      <c r="AC57" s="687">
        <f>AC58+AC61+AC63+AC60+AC62+AC64+AC65+AC66+AC67+AC59</f>
        <v>651.79999999999995</v>
      </c>
      <c r="AD57" s="681"/>
      <c r="AE57" s="687">
        <f>AE58+AE61+AE63+AE60+AE62+AE64+AE65+AE66+AE67+AE59</f>
        <v>0</v>
      </c>
      <c r="AF57" s="681"/>
      <c r="AG57" s="687">
        <f t="shared" si="54"/>
        <v>-651.79999999999995</v>
      </c>
      <c r="AH57" s="688">
        <f t="shared" si="55"/>
        <v>0</v>
      </c>
      <c r="AI57" s="687">
        <f>AI58+AI61+AI63+AI60+AI62+AI64+AI65+AI66+AI67+AI59</f>
        <v>720.80000000000007</v>
      </c>
      <c r="AJ57" s="681"/>
      <c r="AK57" s="687">
        <f>AK58+AK61+AK63+AK60+AK62+AK64+AK65+AK66+AK67+AK59</f>
        <v>0</v>
      </c>
      <c r="AL57" s="681"/>
      <c r="AM57" s="687">
        <f t="shared" si="56"/>
        <v>-720.80000000000007</v>
      </c>
      <c r="AN57" s="688">
        <f t="shared" si="57"/>
        <v>0</v>
      </c>
      <c r="AO57" s="687">
        <f t="shared" si="58"/>
        <v>2102.6</v>
      </c>
      <c r="AP57" s="681"/>
      <c r="AQ57" s="687">
        <f t="shared" si="59"/>
        <v>0</v>
      </c>
      <c r="AR57" s="681"/>
      <c r="AS57" s="687">
        <f t="shared" si="60"/>
        <v>-2102.6</v>
      </c>
      <c r="AT57" s="688">
        <f t="shared" si="61"/>
        <v>0</v>
      </c>
      <c r="AU57" s="687">
        <f>AU58+AU61+AU63+AU60+AU62+AU64+AU65+AU66+AU67+AU59</f>
        <v>696.9</v>
      </c>
      <c r="AV57" s="681"/>
      <c r="AW57" s="687">
        <f>AW58+AW61+AW63+AW60+AW62+AW64+AW65+AW66+AW67+AW59</f>
        <v>0</v>
      </c>
      <c r="AX57" s="681"/>
      <c r="AY57" s="687">
        <f t="shared" si="62"/>
        <v>-696.9</v>
      </c>
      <c r="AZ57" s="688">
        <f t="shared" si="63"/>
        <v>0</v>
      </c>
      <c r="BA57" s="687">
        <f>BA58+BA61+BA63+BA60+BA62+BA64+BA65+BA66+BA67+BA59</f>
        <v>717.6</v>
      </c>
      <c r="BB57" s="681"/>
      <c r="BC57" s="687">
        <f>BC58+BC61+BC63+BC60+BC62+BC64+BC65+BC66+BC67+BC59</f>
        <v>0</v>
      </c>
      <c r="BD57" s="681"/>
      <c r="BE57" s="687">
        <f t="shared" si="64"/>
        <v>-717.6</v>
      </c>
      <c r="BF57" s="688">
        <f t="shared" si="65"/>
        <v>0</v>
      </c>
      <c r="BG57" s="687">
        <f>BG58+BG61+BG63+BG60+BG62+BG64+BG65+BG66+BG67+BG59</f>
        <v>688.1</v>
      </c>
      <c r="BH57" s="681"/>
      <c r="BI57" s="687">
        <f>BI58+BI61+BI63+BI60+BI62+BI64+BI65+BI66+BI67+BI59</f>
        <v>0</v>
      </c>
      <c r="BJ57" s="681"/>
      <c r="BK57" s="687">
        <f t="shared" si="66"/>
        <v>-688.1</v>
      </c>
      <c r="BL57" s="688">
        <f t="shared" si="67"/>
        <v>0</v>
      </c>
      <c r="BM57" s="687">
        <f t="shared" si="68"/>
        <v>1854.6999999999998</v>
      </c>
      <c r="BN57" s="681"/>
      <c r="BO57" s="687">
        <f t="shared" si="69"/>
        <v>0</v>
      </c>
      <c r="BP57" s="681"/>
      <c r="BQ57" s="687">
        <f t="shared" si="70"/>
        <v>-1854.6999999999998</v>
      </c>
      <c r="BR57" s="688">
        <f t="shared" si="71"/>
        <v>0</v>
      </c>
      <c r="BS57" s="687">
        <f>BS58+BS61+BS63+BS60+BS62+BS64+BS65+BS66+BS67+BS59</f>
        <v>509.59999999999997</v>
      </c>
      <c r="BT57" s="681"/>
      <c r="BU57" s="687">
        <f>BU58+BU61+BU63+BU60+BU62+BU64+BU65+BU66+BU67+BU59</f>
        <v>0</v>
      </c>
      <c r="BV57" s="681"/>
      <c r="BW57" s="687">
        <f t="shared" si="72"/>
        <v>-509.59999999999997</v>
      </c>
      <c r="BX57" s="688">
        <f t="shared" si="73"/>
        <v>0</v>
      </c>
      <c r="BY57" s="687">
        <f>BY58+BY61+BY63+BY60+BY62+BY64+BY65+BY66+BY67+BY59</f>
        <v>660.29999999999984</v>
      </c>
      <c r="BZ57" s="681"/>
      <c r="CA57" s="687">
        <f>CA58+CA61+CA63+CA60+CA62+CA64+CA65+CA66+CA67+CA59</f>
        <v>0</v>
      </c>
      <c r="CB57" s="681"/>
      <c r="CC57" s="687">
        <f t="shared" si="74"/>
        <v>-660.29999999999984</v>
      </c>
      <c r="CD57" s="688">
        <f t="shared" si="75"/>
        <v>0</v>
      </c>
      <c r="CE57" s="687">
        <f>CE58+CE61+CE63+CE60+CE62+CE64+CE65+CE66+CE67+CE59</f>
        <v>684.8</v>
      </c>
      <c r="CF57" s="681"/>
      <c r="CG57" s="687">
        <f>CG58+CG61+CG63+CG60+CG62+CG64+CG65+CG66+CG67+CG59</f>
        <v>0</v>
      </c>
      <c r="CH57" s="681"/>
      <c r="CI57" s="687">
        <f t="shared" si="76"/>
        <v>-684.8</v>
      </c>
      <c r="CJ57" s="688">
        <f t="shared" si="77"/>
        <v>0</v>
      </c>
      <c r="CK57" s="687">
        <f t="shared" si="78"/>
        <v>2099.1000000000004</v>
      </c>
      <c r="CL57" s="681"/>
      <c r="CM57" s="687">
        <f t="shared" si="79"/>
        <v>0</v>
      </c>
      <c r="CN57" s="681"/>
      <c r="CO57" s="687">
        <f t="shared" si="80"/>
        <v>-2099.1000000000004</v>
      </c>
      <c r="CP57" s="688">
        <f t="shared" si="81"/>
        <v>0</v>
      </c>
      <c r="CQ57" s="687">
        <f>CQ58+CQ61+CQ63+CQ60+CQ62+CQ64+CQ65+CQ66+CQ67+CQ59</f>
        <v>705.6</v>
      </c>
      <c r="CR57" s="681"/>
      <c r="CS57" s="687">
        <f>CS58+CS61+CS63+CS60+CS62+CS64+CS65+CS66+CS67+CS59</f>
        <v>0</v>
      </c>
      <c r="CT57" s="681"/>
      <c r="CU57" s="687">
        <f t="shared" si="82"/>
        <v>-705.6</v>
      </c>
      <c r="CV57" s="688">
        <f t="shared" si="83"/>
        <v>0</v>
      </c>
      <c r="CW57" s="687">
        <f>CW58+CW61+CW63+CW60+CW62+CW64+CW65+CW66+CW67+CW59</f>
        <v>680.3</v>
      </c>
      <c r="CX57" s="681"/>
      <c r="CY57" s="687">
        <f>CY58+CY61+CY63+CY60+CY62+CY64+CY65+CY66+CY67+CY59</f>
        <v>0</v>
      </c>
      <c r="CZ57" s="681"/>
      <c r="DA57" s="687">
        <f t="shared" si="84"/>
        <v>-680.3</v>
      </c>
      <c r="DB57" s="688">
        <f t="shared" si="85"/>
        <v>0</v>
      </c>
      <c r="DC57" s="687">
        <f>DC58+DC61+DC63+DC60+DC62+DC64+DC65+DC66+DC67+DC59</f>
        <v>713.2</v>
      </c>
      <c r="DD57" s="681"/>
      <c r="DE57" s="687">
        <f>DE58+DE61+DE63+DE60+DE62+DE64+DE65+DE66+DE67+DE59</f>
        <v>0</v>
      </c>
      <c r="DF57" s="681"/>
      <c r="DG57" s="687">
        <f t="shared" si="86"/>
        <v>-713.2</v>
      </c>
      <c r="DH57" s="688">
        <f t="shared" si="87"/>
        <v>0</v>
      </c>
    </row>
    <row r="58" spans="1:112">
      <c r="B58" s="88" t="s">
        <v>2917</v>
      </c>
      <c r="C58" s="614"/>
      <c r="D58" s="107" t="s">
        <v>1446</v>
      </c>
      <c r="E58" s="528" t="s">
        <v>2918</v>
      </c>
      <c r="F58" s="528"/>
      <c r="G58" s="529"/>
      <c r="H58" s="530" t="s">
        <v>2845</v>
      </c>
      <c r="I58" s="530"/>
      <c r="J58" s="91" t="s">
        <v>883</v>
      </c>
      <c r="K58" s="687">
        <f t="shared" si="44"/>
        <v>1233.7999999999997</v>
      </c>
      <c r="L58" s="681"/>
      <c r="M58" s="687">
        <f t="shared" si="45"/>
        <v>0</v>
      </c>
      <c r="N58" s="681"/>
      <c r="O58" s="687">
        <f t="shared" si="46"/>
        <v>-1233.7999999999997</v>
      </c>
      <c r="P58" s="688">
        <f t="shared" si="47"/>
        <v>0</v>
      </c>
      <c r="Q58" s="687">
        <f t="shared" si="48"/>
        <v>316.39999999999998</v>
      </c>
      <c r="R58" s="681"/>
      <c r="S58" s="687">
        <f t="shared" si="49"/>
        <v>0</v>
      </c>
      <c r="T58" s="681"/>
      <c r="U58" s="687">
        <f t="shared" si="50"/>
        <v>-316.39999999999998</v>
      </c>
      <c r="V58" s="688">
        <f t="shared" si="51"/>
        <v>0</v>
      </c>
      <c r="W58" s="687">
        <f>W19</f>
        <v>108.9</v>
      </c>
      <c r="X58" s="681"/>
      <c r="Y58" s="687">
        <f>Y19</f>
        <v>0</v>
      </c>
      <c r="Z58" s="681"/>
      <c r="AA58" s="687">
        <f t="shared" si="52"/>
        <v>-108.9</v>
      </c>
      <c r="AB58" s="688">
        <f t="shared" si="53"/>
        <v>0</v>
      </c>
      <c r="AC58" s="687">
        <f>AC19</f>
        <v>98.4</v>
      </c>
      <c r="AD58" s="681"/>
      <c r="AE58" s="687">
        <f>AE19</f>
        <v>0</v>
      </c>
      <c r="AF58" s="681"/>
      <c r="AG58" s="687">
        <f t="shared" si="54"/>
        <v>-98.4</v>
      </c>
      <c r="AH58" s="688">
        <f t="shared" si="55"/>
        <v>0</v>
      </c>
      <c r="AI58" s="687">
        <f>AI19</f>
        <v>109.1</v>
      </c>
      <c r="AJ58" s="681"/>
      <c r="AK58" s="687">
        <f>AK19</f>
        <v>0</v>
      </c>
      <c r="AL58" s="681"/>
      <c r="AM58" s="687">
        <f t="shared" si="56"/>
        <v>-109.1</v>
      </c>
      <c r="AN58" s="688">
        <f t="shared" si="57"/>
        <v>0</v>
      </c>
      <c r="AO58" s="687">
        <f t="shared" si="58"/>
        <v>309.39999999999998</v>
      </c>
      <c r="AP58" s="681"/>
      <c r="AQ58" s="687">
        <f t="shared" si="59"/>
        <v>0</v>
      </c>
      <c r="AR58" s="681"/>
      <c r="AS58" s="687">
        <f t="shared" si="60"/>
        <v>-309.39999999999998</v>
      </c>
      <c r="AT58" s="688">
        <f t="shared" si="61"/>
        <v>0</v>
      </c>
      <c r="AU58" s="687">
        <f>AU19</f>
        <v>108.2</v>
      </c>
      <c r="AV58" s="681"/>
      <c r="AW58" s="687">
        <f>AW19</f>
        <v>0</v>
      </c>
      <c r="AX58" s="681"/>
      <c r="AY58" s="687">
        <f t="shared" si="62"/>
        <v>-108.2</v>
      </c>
      <c r="AZ58" s="688">
        <f t="shared" si="63"/>
        <v>0</v>
      </c>
      <c r="BA58" s="687">
        <f>BA19</f>
        <v>111.5</v>
      </c>
      <c r="BB58" s="681"/>
      <c r="BC58" s="687">
        <f>BC19</f>
        <v>0</v>
      </c>
      <c r="BD58" s="681"/>
      <c r="BE58" s="687">
        <f t="shared" si="64"/>
        <v>-111.5</v>
      </c>
      <c r="BF58" s="688">
        <f t="shared" si="65"/>
        <v>0</v>
      </c>
      <c r="BG58" s="687">
        <f>BG19</f>
        <v>89.7</v>
      </c>
      <c r="BH58" s="681"/>
      <c r="BI58" s="687">
        <f>BI19</f>
        <v>0</v>
      </c>
      <c r="BJ58" s="681"/>
      <c r="BK58" s="687">
        <f t="shared" si="66"/>
        <v>-89.7</v>
      </c>
      <c r="BL58" s="688">
        <f t="shared" si="67"/>
        <v>0</v>
      </c>
      <c r="BM58" s="687">
        <f t="shared" si="68"/>
        <v>272.59999999999997</v>
      </c>
      <c r="BN58" s="681"/>
      <c r="BO58" s="687">
        <f t="shared" si="69"/>
        <v>0</v>
      </c>
      <c r="BP58" s="681"/>
      <c r="BQ58" s="687">
        <f t="shared" si="70"/>
        <v>-272.59999999999997</v>
      </c>
      <c r="BR58" s="688">
        <f t="shared" si="71"/>
        <v>0</v>
      </c>
      <c r="BS58" s="687">
        <f>BS19</f>
        <v>71.3</v>
      </c>
      <c r="BT58" s="681"/>
      <c r="BU58" s="687">
        <f>BU19</f>
        <v>0</v>
      </c>
      <c r="BV58" s="681"/>
      <c r="BW58" s="687">
        <f t="shared" si="72"/>
        <v>-71.3</v>
      </c>
      <c r="BX58" s="688">
        <f t="shared" si="73"/>
        <v>0</v>
      </c>
      <c r="BY58" s="687">
        <f>BY19</f>
        <v>98.6</v>
      </c>
      <c r="BZ58" s="681"/>
      <c r="CA58" s="687">
        <f>CA19</f>
        <v>0</v>
      </c>
      <c r="CB58" s="681"/>
      <c r="CC58" s="687">
        <f t="shared" si="74"/>
        <v>-98.6</v>
      </c>
      <c r="CD58" s="688">
        <f t="shared" si="75"/>
        <v>0</v>
      </c>
      <c r="CE58" s="687">
        <f>CE19</f>
        <v>102.7</v>
      </c>
      <c r="CF58" s="681"/>
      <c r="CG58" s="687">
        <f>CG19</f>
        <v>0</v>
      </c>
      <c r="CH58" s="681"/>
      <c r="CI58" s="687">
        <f t="shared" si="76"/>
        <v>-102.7</v>
      </c>
      <c r="CJ58" s="688">
        <f t="shared" si="77"/>
        <v>0</v>
      </c>
      <c r="CK58" s="687">
        <f t="shared" si="78"/>
        <v>335.4</v>
      </c>
      <c r="CL58" s="681"/>
      <c r="CM58" s="687">
        <f t="shared" si="79"/>
        <v>0</v>
      </c>
      <c r="CN58" s="681"/>
      <c r="CO58" s="687">
        <f t="shared" si="80"/>
        <v>-335.4</v>
      </c>
      <c r="CP58" s="688">
        <f t="shared" si="81"/>
        <v>0</v>
      </c>
      <c r="CQ58" s="687">
        <f>CQ19</f>
        <v>113</v>
      </c>
      <c r="CR58" s="681"/>
      <c r="CS58" s="687">
        <f>CS19</f>
        <v>0</v>
      </c>
      <c r="CT58" s="681"/>
      <c r="CU58" s="687">
        <f t="shared" si="82"/>
        <v>-113</v>
      </c>
      <c r="CV58" s="688">
        <f t="shared" si="83"/>
        <v>0</v>
      </c>
      <c r="CW58" s="687">
        <f>CW19</f>
        <v>109.3</v>
      </c>
      <c r="CX58" s="681"/>
      <c r="CY58" s="687">
        <f>CY19</f>
        <v>0</v>
      </c>
      <c r="CZ58" s="681"/>
      <c r="DA58" s="687">
        <f t="shared" si="84"/>
        <v>-109.3</v>
      </c>
      <c r="DB58" s="688">
        <f t="shared" si="85"/>
        <v>0</v>
      </c>
      <c r="DC58" s="687">
        <f>DC19</f>
        <v>113.1</v>
      </c>
      <c r="DD58" s="681"/>
      <c r="DE58" s="687">
        <f>DE19</f>
        <v>0</v>
      </c>
      <c r="DF58" s="681"/>
      <c r="DG58" s="687">
        <f t="shared" si="86"/>
        <v>-113.1</v>
      </c>
      <c r="DH58" s="688">
        <f t="shared" si="87"/>
        <v>0</v>
      </c>
    </row>
    <row r="59" spans="1:112">
      <c r="B59" s="88"/>
      <c r="C59" s="614"/>
      <c r="D59" s="373" t="s">
        <v>1641</v>
      </c>
      <c r="E59" s="528" t="s">
        <v>2919</v>
      </c>
      <c r="F59" s="528"/>
      <c r="G59" s="529"/>
      <c r="H59" s="530" t="s">
        <v>2847</v>
      </c>
      <c r="I59" s="530"/>
      <c r="J59" s="372" t="s">
        <v>883</v>
      </c>
      <c r="K59" s="687">
        <f t="shared" si="44"/>
        <v>0</v>
      </c>
      <c r="L59" s="681"/>
      <c r="M59" s="687">
        <f t="shared" si="45"/>
        <v>0</v>
      </c>
      <c r="N59" s="681"/>
      <c r="O59" s="687">
        <f t="shared" si="46"/>
        <v>0</v>
      </c>
      <c r="P59" s="688" t="str">
        <f t="shared" si="47"/>
        <v>-</v>
      </c>
      <c r="Q59" s="687">
        <f t="shared" si="48"/>
        <v>0</v>
      </c>
      <c r="R59" s="681"/>
      <c r="S59" s="687">
        <f t="shared" si="49"/>
        <v>0</v>
      </c>
      <c r="T59" s="681"/>
      <c r="U59" s="687">
        <f t="shared" si="50"/>
        <v>0</v>
      </c>
      <c r="V59" s="688" t="str">
        <f t="shared" si="51"/>
        <v>-</v>
      </c>
      <c r="W59" s="687">
        <f>W21</f>
        <v>0</v>
      </c>
      <c r="X59" s="681"/>
      <c r="Y59" s="687">
        <f>Y21</f>
        <v>0</v>
      </c>
      <c r="Z59" s="681"/>
      <c r="AA59" s="687">
        <f t="shared" si="52"/>
        <v>0</v>
      </c>
      <c r="AB59" s="688" t="str">
        <f t="shared" si="53"/>
        <v>-</v>
      </c>
      <c r="AC59" s="687">
        <f>AC21</f>
        <v>0</v>
      </c>
      <c r="AD59" s="681"/>
      <c r="AE59" s="687">
        <f>AE21</f>
        <v>0</v>
      </c>
      <c r="AF59" s="681"/>
      <c r="AG59" s="687">
        <f t="shared" si="54"/>
        <v>0</v>
      </c>
      <c r="AH59" s="688" t="str">
        <f t="shared" si="55"/>
        <v>-</v>
      </c>
      <c r="AI59" s="687">
        <f>AI21</f>
        <v>0</v>
      </c>
      <c r="AJ59" s="681"/>
      <c r="AK59" s="687">
        <f>AK21</f>
        <v>0</v>
      </c>
      <c r="AL59" s="681"/>
      <c r="AM59" s="687">
        <f t="shared" si="56"/>
        <v>0</v>
      </c>
      <c r="AN59" s="688" t="str">
        <f t="shared" si="57"/>
        <v>-</v>
      </c>
      <c r="AO59" s="687">
        <f t="shared" si="58"/>
        <v>0</v>
      </c>
      <c r="AP59" s="681"/>
      <c r="AQ59" s="687">
        <f t="shared" si="59"/>
        <v>0</v>
      </c>
      <c r="AR59" s="681"/>
      <c r="AS59" s="687">
        <f t="shared" si="60"/>
        <v>0</v>
      </c>
      <c r="AT59" s="688" t="str">
        <f t="shared" si="61"/>
        <v>-</v>
      </c>
      <c r="AU59" s="687">
        <f>AU21</f>
        <v>0</v>
      </c>
      <c r="AV59" s="681"/>
      <c r="AW59" s="687">
        <f>AW21</f>
        <v>0</v>
      </c>
      <c r="AX59" s="681"/>
      <c r="AY59" s="687">
        <f t="shared" si="62"/>
        <v>0</v>
      </c>
      <c r="AZ59" s="688" t="str">
        <f t="shared" si="63"/>
        <v>-</v>
      </c>
      <c r="BA59" s="687">
        <f>BA21</f>
        <v>0</v>
      </c>
      <c r="BB59" s="681"/>
      <c r="BC59" s="687">
        <f>BC21</f>
        <v>0</v>
      </c>
      <c r="BD59" s="681"/>
      <c r="BE59" s="687">
        <f t="shared" si="64"/>
        <v>0</v>
      </c>
      <c r="BF59" s="688" t="str">
        <f t="shared" si="65"/>
        <v>-</v>
      </c>
      <c r="BG59" s="687">
        <f>BG21</f>
        <v>0</v>
      </c>
      <c r="BH59" s="681"/>
      <c r="BI59" s="687">
        <f>BI21</f>
        <v>0</v>
      </c>
      <c r="BJ59" s="681"/>
      <c r="BK59" s="687">
        <f t="shared" si="66"/>
        <v>0</v>
      </c>
      <c r="BL59" s="688" t="str">
        <f t="shared" si="67"/>
        <v>-</v>
      </c>
      <c r="BM59" s="687">
        <f t="shared" si="68"/>
        <v>0</v>
      </c>
      <c r="BN59" s="681"/>
      <c r="BO59" s="687">
        <f t="shared" si="69"/>
        <v>0</v>
      </c>
      <c r="BP59" s="681"/>
      <c r="BQ59" s="687">
        <f t="shared" si="70"/>
        <v>0</v>
      </c>
      <c r="BR59" s="688" t="str">
        <f t="shared" si="71"/>
        <v>-</v>
      </c>
      <c r="BS59" s="687">
        <f>BS21</f>
        <v>0</v>
      </c>
      <c r="BT59" s="681"/>
      <c r="BU59" s="687">
        <f>BU21</f>
        <v>0</v>
      </c>
      <c r="BV59" s="681"/>
      <c r="BW59" s="687">
        <f t="shared" si="72"/>
        <v>0</v>
      </c>
      <c r="BX59" s="688" t="str">
        <f t="shared" si="73"/>
        <v>-</v>
      </c>
      <c r="BY59" s="687">
        <f>BY21</f>
        <v>0</v>
      </c>
      <c r="BZ59" s="681"/>
      <c r="CA59" s="687">
        <f>CA21</f>
        <v>0</v>
      </c>
      <c r="CB59" s="681"/>
      <c r="CC59" s="687">
        <f t="shared" si="74"/>
        <v>0</v>
      </c>
      <c r="CD59" s="688" t="str">
        <f t="shared" si="75"/>
        <v>-</v>
      </c>
      <c r="CE59" s="687">
        <f>CE21</f>
        <v>0</v>
      </c>
      <c r="CF59" s="681"/>
      <c r="CG59" s="687">
        <f>CG21</f>
        <v>0</v>
      </c>
      <c r="CH59" s="681"/>
      <c r="CI59" s="687">
        <f t="shared" si="76"/>
        <v>0</v>
      </c>
      <c r="CJ59" s="688" t="str">
        <f t="shared" si="77"/>
        <v>-</v>
      </c>
      <c r="CK59" s="687">
        <f t="shared" si="78"/>
        <v>0</v>
      </c>
      <c r="CL59" s="681"/>
      <c r="CM59" s="687">
        <f t="shared" si="79"/>
        <v>0</v>
      </c>
      <c r="CN59" s="681"/>
      <c r="CO59" s="687">
        <f t="shared" si="80"/>
        <v>0</v>
      </c>
      <c r="CP59" s="688" t="str">
        <f t="shared" si="81"/>
        <v>-</v>
      </c>
      <c r="CQ59" s="687">
        <f>CQ21</f>
        <v>0</v>
      </c>
      <c r="CR59" s="681"/>
      <c r="CS59" s="687">
        <f>CS21</f>
        <v>0</v>
      </c>
      <c r="CT59" s="681"/>
      <c r="CU59" s="687">
        <f t="shared" si="82"/>
        <v>0</v>
      </c>
      <c r="CV59" s="688" t="str">
        <f t="shared" si="83"/>
        <v>-</v>
      </c>
      <c r="CW59" s="687">
        <f>CW21</f>
        <v>0</v>
      </c>
      <c r="CX59" s="681"/>
      <c r="CY59" s="687">
        <f>CY21</f>
        <v>0</v>
      </c>
      <c r="CZ59" s="681"/>
      <c r="DA59" s="687">
        <f t="shared" si="84"/>
        <v>0</v>
      </c>
      <c r="DB59" s="688" t="str">
        <f t="shared" si="85"/>
        <v>-</v>
      </c>
      <c r="DC59" s="687">
        <f>DC21</f>
        <v>0</v>
      </c>
      <c r="DD59" s="681"/>
      <c r="DE59" s="687">
        <f>DE21</f>
        <v>0</v>
      </c>
      <c r="DF59" s="681"/>
      <c r="DG59" s="687">
        <f t="shared" si="86"/>
        <v>0</v>
      </c>
      <c r="DH59" s="688" t="str">
        <f t="shared" si="87"/>
        <v>-</v>
      </c>
    </row>
    <row r="60" spans="1:112">
      <c r="B60" s="88"/>
      <c r="C60" s="614"/>
      <c r="D60" s="108" t="s">
        <v>1452</v>
      </c>
      <c r="E60" s="528" t="s">
        <v>2920</v>
      </c>
      <c r="F60" s="528"/>
      <c r="G60" s="529"/>
      <c r="H60" s="530" t="s">
        <v>2848</v>
      </c>
      <c r="I60" s="530"/>
      <c r="J60" s="91" t="s">
        <v>883</v>
      </c>
      <c r="K60" s="687">
        <f t="shared" si="44"/>
        <v>247.59999999999997</v>
      </c>
      <c r="L60" s="681"/>
      <c r="M60" s="687">
        <f t="shared" si="45"/>
        <v>0</v>
      </c>
      <c r="N60" s="681"/>
      <c r="O60" s="687">
        <f t="shared" si="46"/>
        <v>-247.59999999999997</v>
      </c>
      <c r="P60" s="688">
        <f t="shared" si="47"/>
        <v>0</v>
      </c>
      <c r="Q60" s="687">
        <f t="shared" si="48"/>
        <v>65</v>
      </c>
      <c r="R60" s="681"/>
      <c r="S60" s="687">
        <f t="shared" si="49"/>
        <v>0</v>
      </c>
      <c r="T60" s="681"/>
      <c r="U60" s="687">
        <f t="shared" si="50"/>
        <v>-65</v>
      </c>
      <c r="V60" s="688">
        <f t="shared" si="51"/>
        <v>0</v>
      </c>
      <c r="W60" s="687">
        <f>W22</f>
        <v>22.6</v>
      </c>
      <c r="X60" s="681"/>
      <c r="Y60" s="687">
        <f>Y22</f>
        <v>0</v>
      </c>
      <c r="Z60" s="681"/>
      <c r="AA60" s="687">
        <f t="shared" si="52"/>
        <v>-22.6</v>
      </c>
      <c r="AB60" s="688">
        <f t="shared" si="53"/>
        <v>0</v>
      </c>
      <c r="AC60" s="687">
        <f>AC22</f>
        <v>20.2</v>
      </c>
      <c r="AD60" s="681"/>
      <c r="AE60" s="687">
        <f>AE22</f>
        <v>0</v>
      </c>
      <c r="AF60" s="681"/>
      <c r="AG60" s="687">
        <f t="shared" si="54"/>
        <v>-20.2</v>
      </c>
      <c r="AH60" s="688">
        <f t="shared" si="55"/>
        <v>0</v>
      </c>
      <c r="AI60" s="687">
        <f>AI22</f>
        <v>22.2</v>
      </c>
      <c r="AJ60" s="681"/>
      <c r="AK60" s="687">
        <f>AK22</f>
        <v>0</v>
      </c>
      <c r="AL60" s="681"/>
      <c r="AM60" s="687">
        <f t="shared" si="56"/>
        <v>-22.2</v>
      </c>
      <c r="AN60" s="688">
        <f t="shared" si="57"/>
        <v>0</v>
      </c>
      <c r="AO60" s="687">
        <f t="shared" si="58"/>
        <v>64.099999999999994</v>
      </c>
      <c r="AP60" s="681"/>
      <c r="AQ60" s="687">
        <f t="shared" si="59"/>
        <v>0</v>
      </c>
      <c r="AR60" s="681"/>
      <c r="AS60" s="687">
        <f t="shared" si="60"/>
        <v>-64.099999999999994</v>
      </c>
      <c r="AT60" s="688">
        <f t="shared" si="61"/>
        <v>0</v>
      </c>
      <c r="AU60" s="687">
        <f>AU22</f>
        <v>21.3</v>
      </c>
      <c r="AV60" s="681"/>
      <c r="AW60" s="687">
        <f>AW22</f>
        <v>0</v>
      </c>
      <c r="AX60" s="681"/>
      <c r="AY60" s="687">
        <f t="shared" si="62"/>
        <v>-21.3</v>
      </c>
      <c r="AZ60" s="688">
        <f t="shared" si="63"/>
        <v>0</v>
      </c>
      <c r="BA60" s="687">
        <f>BA22</f>
        <v>21.8</v>
      </c>
      <c r="BB60" s="681"/>
      <c r="BC60" s="687">
        <f>BC22</f>
        <v>0</v>
      </c>
      <c r="BD60" s="681"/>
      <c r="BE60" s="687">
        <f t="shared" si="64"/>
        <v>-21.8</v>
      </c>
      <c r="BF60" s="688">
        <f t="shared" si="65"/>
        <v>0</v>
      </c>
      <c r="BG60" s="687">
        <f>BG22</f>
        <v>21</v>
      </c>
      <c r="BH60" s="681"/>
      <c r="BI60" s="687">
        <f>BI22</f>
        <v>0</v>
      </c>
      <c r="BJ60" s="681"/>
      <c r="BK60" s="687">
        <f t="shared" si="66"/>
        <v>-21</v>
      </c>
      <c r="BL60" s="688">
        <f t="shared" si="67"/>
        <v>0</v>
      </c>
      <c r="BM60" s="687">
        <f t="shared" si="68"/>
        <v>56.8</v>
      </c>
      <c r="BN60" s="681"/>
      <c r="BO60" s="687">
        <f t="shared" si="69"/>
        <v>0</v>
      </c>
      <c r="BP60" s="681"/>
      <c r="BQ60" s="687">
        <f t="shared" si="70"/>
        <v>-56.8</v>
      </c>
      <c r="BR60" s="688">
        <f t="shared" si="71"/>
        <v>0</v>
      </c>
      <c r="BS60" s="687">
        <f>BS22</f>
        <v>15.1</v>
      </c>
      <c r="BT60" s="681"/>
      <c r="BU60" s="687">
        <f>BU22</f>
        <v>0</v>
      </c>
      <c r="BV60" s="681"/>
      <c r="BW60" s="687">
        <f t="shared" si="72"/>
        <v>-15.1</v>
      </c>
      <c r="BX60" s="688">
        <f t="shared" si="73"/>
        <v>0</v>
      </c>
      <c r="BY60" s="687">
        <f>BY22</f>
        <v>21.3</v>
      </c>
      <c r="BZ60" s="681"/>
      <c r="CA60" s="687">
        <f>CA22</f>
        <v>0</v>
      </c>
      <c r="CB60" s="681"/>
      <c r="CC60" s="687">
        <f t="shared" si="74"/>
        <v>-21.3</v>
      </c>
      <c r="CD60" s="688">
        <f t="shared" si="75"/>
        <v>0</v>
      </c>
      <c r="CE60" s="687">
        <f>CE22</f>
        <v>20.399999999999999</v>
      </c>
      <c r="CF60" s="681"/>
      <c r="CG60" s="687">
        <f>CG22</f>
        <v>0</v>
      </c>
      <c r="CH60" s="681"/>
      <c r="CI60" s="687">
        <f t="shared" si="76"/>
        <v>-20.399999999999999</v>
      </c>
      <c r="CJ60" s="688">
        <f t="shared" si="77"/>
        <v>0</v>
      </c>
      <c r="CK60" s="687">
        <f t="shared" si="78"/>
        <v>61.7</v>
      </c>
      <c r="CL60" s="681"/>
      <c r="CM60" s="687">
        <f t="shared" si="79"/>
        <v>0</v>
      </c>
      <c r="CN60" s="681"/>
      <c r="CO60" s="687">
        <f t="shared" si="80"/>
        <v>-61.7</v>
      </c>
      <c r="CP60" s="688">
        <f t="shared" si="81"/>
        <v>0</v>
      </c>
      <c r="CQ60" s="687">
        <f>CQ22</f>
        <v>21</v>
      </c>
      <c r="CR60" s="681"/>
      <c r="CS60" s="687">
        <f>CS22</f>
        <v>0</v>
      </c>
      <c r="CT60" s="681"/>
      <c r="CU60" s="687">
        <f t="shared" si="82"/>
        <v>-21</v>
      </c>
      <c r="CV60" s="688">
        <f t="shared" si="83"/>
        <v>0</v>
      </c>
      <c r="CW60" s="687">
        <f>CW22</f>
        <v>20.100000000000001</v>
      </c>
      <c r="CX60" s="681"/>
      <c r="CY60" s="687">
        <f>CY22</f>
        <v>0</v>
      </c>
      <c r="CZ60" s="681"/>
      <c r="DA60" s="687">
        <f t="shared" si="84"/>
        <v>-20.100000000000001</v>
      </c>
      <c r="DB60" s="688">
        <f t="shared" si="85"/>
        <v>0</v>
      </c>
      <c r="DC60" s="687">
        <f>DC22</f>
        <v>20.6</v>
      </c>
      <c r="DD60" s="681"/>
      <c r="DE60" s="687">
        <f>DE22</f>
        <v>0</v>
      </c>
      <c r="DF60" s="681"/>
      <c r="DG60" s="687">
        <f t="shared" si="86"/>
        <v>-20.6</v>
      </c>
      <c r="DH60" s="688">
        <f t="shared" si="87"/>
        <v>0</v>
      </c>
    </row>
    <row r="61" spans="1:112">
      <c r="B61" s="88" t="s">
        <v>2921</v>
      </c>
      <c r="C61" s="614"/>
      <c r="D61" s="108" t="s">
        <v>280</v>
      </c>
      <c r="E61" s="528" t="s">
        <v>2922</v>
      </c>
      <c r="F61" s="528"/>
      <c r="G61" s="529"/>
      <c r="H61" s="530" t="s">
        <v>2849</v>
      </c>
      <c r="I61" s="530"/>
      <c r="J61" s="91" t="s">
        <v>883</v>
      </c>
      <c r="K61" s="687">
        <f t="shared" si="44"/>
        <v>458.5</v>
      </c>
      <c r="L61" s="681"/>
      <c r="M61" s="687">
        <f t="shared" si="45"/>
        <v>0</v>
      </c>
      <c r="N61" s="681"/>
      <c r="O61" s="687">
        <f t="shared" si="46"/>
        <v>-458.5</v>
      </c>
      <c r="P61" s="688">
        <f t="shared" si="47"/>
        <v>0</v>
      </c>
      <c r="Q61" s="687">
        <f t="shared" si="48"/>
        <v>117.7</v>
      </c>
      <c r="R61" s="681"/>
      <c r="S61" s="687">
        <f t="shared" si="49"/>
        <v>0</v>
      </c>
      <c r="T61" s="681"/>
      <c r="U61" s="687">
        <f t="shared" si="50"/>
        <v>-117.7</v>
      </c>
      <c r="V61" s="688">
        <f t="shared" si="51"/>
        <v>0</v>
      </c>
      <c r="W61" s="687">
        <f>W23</f>
        <v>40.6</v>
      </c>
      <c r="X61" s="681"/>
      <c r="Y61" s="687">
        <f>Y23</f>
        <v>0</v>
      </c>
      <c r="Z61" s="681"/>
      <c r="AA61" s="687">
        <f t="shared" si="52"/>
        <v>-40.6</v>
      </c>
      <c r="AB61" s="688">
        <f t="shared" si="53"/>
        <v>0</v>
      </c>
      <c r="AC61" s="687">
        <f>AC23</f>
        <v>36.6</v>
      </c>
      <c r="AD61" s="681"/>
      <c r="AE61" s="687">
        <f>AE23</f>
        <v>0</v>
      </c>
      <c r="AF61" s="681"/>
      <c r="AG61" s="687">
        <f t="shared" si="54"/>
        <v>-36.6</v>
      </c>
      <c r="AH61" s="688">
        <f t="shared" si="55"/>
        <v>0</v>
      </c>
      <c r="AI61" s="687">
        <f>AI23</f>
        <v>40.5</v>
      </c>
      <c r="AJ61" s="681"/>
      <c r="AK61" s="687">
        <f>AK23</f>
        <v>0</v>
      </c>
      <c r="AL61" s="681"/>
      <c r="AM61" s="687">
        <f t="shared" si="56"/>
        <v>-40.5</v>
      </c>
      <c r="AN61" s="688">
        <f t="shared" si="57"/>
        <v>0</v>
      </c>
      <c r="AO61" s="687">
        <f t="shared" si="58"/>
        <v>118.1</v>
      </c>
      <c r="AP61" s="681"/>
      <c r="AQ61" s="687">
        <f t="shared" si="59"/>
        <v>0</v>
      </c>
      <c r="AR61" s="681"/>
      <c r="AS61" s="687">
        <f t="shared" si="60"/>
        <v>-118.1</v>
      </c>
      <c r="AT61" s="688">
        <f t="shared" si="61"/>
        <v>0</v>
      </c>
      <c r="AU61" s="687">
        <f>AU23</f>
        <v>38.9</v>
      </c>
      <c r="AV61" s="681"/>
      <c r="AW61" s="687">
        <f>AW23</f>
        <v>0</v>
      </c>
      <c r="AX61" s="681"/>
      <c r="AY61" s="687">
        <f t="shared" si="62"/>
        <v>-38.9</v>
      </c>
      <c r="AZ61" s="688">
        <f t="shared" si="63"/>
        <v>0</v>
      </c>
      <c r="BA61" s="687">
        <f>BA23</f>
        <v>40.200000000000003</v>
      </c>
      <c r="BB61" s="681"/>
      <c r="BC61" s="687">
        <f>BC23</f>
        <v>0</v>
      </c>
      <c r="BD61" s="681"/>
      <c r="BE61" s="687">
        <f t="shared" si="64"/>
        <v>-40.200000000000003</v>
      </c>
      <c r="BF61" s="688">
        <f t="shared" si="65"/>
        <v>0</v>
      </c>
      <c r="BG61" s="687">
        <f>BG23</f>
        <v>39</v>
      </c>
      <c r="BH61" s="681"/>
      <c r="BI61" s="687">
        <f>BI23</f>
        <v>0</v>
      </c>
      <c r="BJ61" s="681"/>
      <c r="BK61" s="687">
        <f t="shared" si="66"/>
        <v>-39</v>
      </c>
      <c r="BL61" s="688">
        <f t="shared" si="67"/>
        <v>0</v>
      </c>
      <c r="BM61" s="687">
        <f t="shared" si="68"/>
        <v>105</v>
      </c>
      <c r="BN61" s="681"/>
      <c r="BO61" s="687">
        <f t="shared" si="69"/>
        <v>0</v>
      </c>
      <c r="BP61" s="681"/>
      <c r="BQ61" s="687">
        <f t="shared" si="70"/>
        <v>-105</v>
      </c>
      <c r="BR61" s="688">
        <f t="shared" si="71"/>
        <v>0</v>
      </c>
      <c r="BS61" s="687">
        <f>BS23</f>
        <v>39.700000000000003</v>
      </c>
      <c r="BT61" s="681"/>
      <c r="BU61" s="687">
        <f>BU23</f>
        <v>0</v>
      </c>
      <c r="BV61" s="681"/>
      <c r="BW61" s="687">
        <f t="shared" si="72"/>
        <v>-39.700000000000003</v>
      </c>
      <c r="BX61" s="688">
        <f t="shared" si="73"/>
        <v>0</v>
      </c>
      <c r="BY61" s="687">
        <f>BY23</f>
        <v>26.8</v>
      </c>
      <c r="BZ61" s="681"/>
      <c r="CA61" s="687">
        <f>CA23</f>
        <v>0</v>
      </c>
      <c r="CB61" s="681"/>
      <c r="CC61" s="687">
        <f t="shared" si="74"/>
        <v>-26.8</v>
      </c>
      <c r="CD61" s="688">
        <f t="shared" si="75"/>
        <v>0</v>
      </c>
      <c r="CE61" s="687">
        <f>CE23</f>
        <v>38.5</v>
      </c>
      <c r="CF61" s="681"/>
      <c r="CG61" s="687">
        <f>CG23</f>
        <v>0</v>
      </c>
      <c r="CH61" s="681"/>
      <c r="CI61" s="687">
        <f t="shared" si="76"/>
        <v>-38.5</v>
      </c>
      <c r="CJ61" s="688">
        <f t="shared" si="77"/>
        <v>0</v>
      </c>
      <c r="CK61" s="687">
        <f t="shared" si="78"/>
        <v>117.7</v>
      </c>
      <c r="CL61" s="681"/>
      <c r="CM61" s="687">
        <f t="shared" si="79"/>
        <v>0</v>
      </c>
      <c r="CN61" s="681"/>
      <c r="CO61" s="687">
        <f t="shared" si="80"/>
        <v>-117.7</v>
      </c>
      <c r="CP61" s="688">
        <f t="shared" si="81"/>
        <v>0</v>
      </c>
      <c r="CQ61" s="687">
        <f>CQ23</f>
        <v>39.700000000000003</v>
      </c>
      <c r="CR61" s="681"/>
      <c r="CS61" s="687">
        <f>CS23</f>
        <v>0</v>
      </c>
      <c r="CT61" s="681"/>
      <c r="CU61" s="687">
        <f t="shared" si="82"/>
        <v>-39.700000000000003</v>
      </c>
      <c r="CV61" s="688">
        <f t="shared" si="83"/>
        <v>0</v>
      </c>
      <c r="CW61" s="687">
        <f>CW23</f>
        <v>38.299999999999997</v>
      </c>
      <c r="CX61" s="681"/>
      <c r="CY61" s="687">
        <f>CY23</f>
        <v>0</v>
      </c>
      <c r="CZ61" s="681"/>
      <c r="DA61" s="687">
        <f t="shared" si="84"/>
        <v>-38.299999999999997</v>
      </c>
      <c r="DB61" s="688">
        <f t="shared" si="85"/>
        <v>0</v>
      </c>
      <c r="DC61" s="687">
        <f>DC23</f>
        <v>39.700000000000003</v>
      </c>
      <c r="DD61" s="681"/>
      <c r="DE61" s="687">
        <f>DE23</f>
        <v>0</v>
      </c>
      <c r="DF61" s="681"/>
      <c r="DG61" s="687">
        <f t="shared" si="86"/>
        <v>-39.700000000000003</v>
      </c>
      <c r="DH61" s="688">
        <f t="shared" si="87"/>
        <v>0</v>
      </c>
    </row>
    <row r="62" spans="1:112">
      <c r="B62" s="88"/>
      <c r="C62" s="614"/>
      <c r="D62" s="108" t="s">
        <v>1469</v>
      </c>
      <c r="E62" s="528" t="s">
        <v>2923</v>
      </c>
      <c r="F62" s="528"/>
      <c r="G62" s="529"/>
      <c r="H62" s="530" t="s">
        <v>2851</v>
      </c>
      <c r="I62" s="530"/>
      <c r="J62" s="91" t="s">
        <v>883</v>
      </c>
      <c r="K62" s="687">
        <f t="shared" si="44"/>
        <v>5.0999999999999996</v>
      </c>
      <c r="L62" s="681"/>
      <c r="M62" s="687">
        <f t="shared" si="45"/>
        <v>0</v>
      </c>
      <c r="N62" s="681"/>
      <c r="O62" s="687">
        <f t="shared" si="46"/>
        <v>-5.0999999999999996</v>
      </c>
      <c r="P62" s="688">
        <f t="shared" si="47"/>
        <v>0</v>
      </c>
      <c r="Q62" s="687">
        <f t="shared" si="48"/>
        <v>1.4</v>
      </c>
      <c r="R62" s="681"/>
      <c r="S62" s="687">
        <f t="shared" si="49"/>
        <v>0</v>
      </c>
      <c r="T62" s="681"/>
      <c r="U62" s="687">
        <f t="shared" si="50"/>
        <v>-1.4</v>
      </c>
      <c r="V62" s="688">
        <f t="shared" si="51"/>
        <v>0</v>
      </c>
      <c r="W62" s="687">
        <f>W25</f>
        <v>0.5</v>
      </c>
      <c r="X62" s="681"/>
      <c r="Y62" s="687">
        <f>Y25</f>
        <v>0</v>
      </c>
      <c r="Z62" s="681"/>
      <c r="AA62" s="687">
        <f t="shared" si="52"/>
        <v>-0.5</v>
      </c>
      <c r="AB62" s="688">
        <f t="shared" si="53"/>
        <v>0</v>
      </c>
      <c r="AC62" s="687">
        <f>AC25</f>
        <v>0.4</v>
      </c>
      <c r="AD62" s="681"/>
      <c r="AE62" s="687">
        <f>AE25</f>
        <v>0</v>
      </c>
      <c r="AF62" s="681"/>
      <c r="AG62" s="687">
        <f t="shared" si="54"/>
        <v>-0.4</v>
      </c>
      <c r="AH62" s="688">
        <f t="shared" si="55"/>
        <v>0</v>
      </c>
      <c r="AI62" s="687">
        <f>AI25</f>
        <v>0.5</v>
      </c>
      <c r="AJ62" s="681"/>
      <c r="AK62" s="687">
        <f>AK25</f>
        <v>0</v>
      </c>
      <c r="AL62" s="681"/>
      <c r="AM62" s="687">
        <f t="shared" si="56"/>
        <v>-0.5</v>
      </c>
      <c r="AN62" s="688">
        <f t="shared" si="57"/>
        <v>0</v>
      </c>
      <c r="AO62" s="687">
        <f t="shared" si="58"/>
        <v>1.4</v>
      </c>
      <c r="AP62" s="681"/>
      <c r="AQ62" s="687">
        <f t="shared" si="59"/>
        <v>0</v>
      </c>
      <c r="AR62" s="681"/>
      <c r="AS62" s="687">
        <f t="shared" si="60"/>
        <v>-1.4</v>
      </c>
      <c r="AT62" s="688">
        <f t="shared" si="61"/>
        <v>0</v>
      </c>
      <c r="AU62" s="687">
        <f>AU25</f>
        <v>0.5</v>
      </c>
      <c r="AV62" s="681"/>
      <c r="AW62" s="687">
        <f>AW25</f>
        <v>0</v>
      </c>
      <c r="AX62" s="681"/>
      <c r="AY62" s="687">
        <f t="shared" si="62"/>
        <v>-0.5</v>
      </c>
      <c r="AZ62" s="688">
        <f t="shared" si="63"/>
        <v>0</v>
      </c>
      <c r="BA62" s="687">
        <f>BA25</f>
        <v>0.5</v>
      </c>
      <c r="BB62" s="681"/>
      <c r="BC62" s="687">
        <f>BC25</f>
        <v>0</v>
      </c>
      <c r="BD62" s="681"/>
      <c r="BE62" s="687">
        <f t="shared" si="64"/>
        <v>-0.5</v>
      </c>
      <c r="BF62" s="688">
        <f t="shared" si="65"/>
        <v>0</v>
      </c>
      <c r="BG62" s="687">
        <f>BG25</f>
        <v>0.4</v>
      </c>
      <c r="BH62" s="681"/>
      <c r="BI62" s="687">
        <f>BI25</f>
        <v>0</v>
      </c>
      <c r="BJ62" s="681"/>
      <c r="BK62" s="687">
        <f t="shared" si="66"/>
        <v>-0.4</v>
      </c>
      <c r="BL62" s="688">
        <f t="shared" si="67"/>
        <v>0</v>
      </c>
      <c r="BM62" s="687">
        <f t="shared" si="68"/>
        <v>1.1000000000000001</v>
      </c>
      <c r="BN62" s="681"/>
      <c r="BO62" s="687">
        <f t="shared" si="69"/>
        <v>0</v>
      </c>
      <c r="BP62" s="681"/>
      <c r="BQ62" s="687">
        <f t="shared" si="70"/>
        <v>-1.1000000000000001</v>
      </c>
      <c r="BR62" s="688">
        <f t="shared" si="71"/>
        <v>0</v>
      </c>
      <c r="BS62" s="687">
        <f>BS25</f>
        <v>0.4</v>
      </c>
      <c r="BT62" s="681"/>
      <c r="BU62" s="687">
        <f>BU25</f>
        <v>0</v>
      </c>
      <c r="BV62" s="681"/>
      <c r="BW62" s="687">
        <f t="shared" si="72"/>
        <v>-0.4</v>
      </c>
      <c r="BX62" s="688">
        <f t="shared" si="73"/>
        <v>0</v>
      </c>
      <c r="BY62" s="687">
        <f>BY25</f>
        <v>0.3</v>
      </c>
      <c r="BZ62" s="681"/>
      <c r="CA62" s="687">
        <f>CA25</f>
        <v>0</v>
      </c>
      <c r="CB62" s="681"/>
      <c r="CC62" s="687">
        <f t="shared" si="74"/>
        <v>-0.3</v>
      </c>
      <c r="CD62" s="688">
        <f t="shared" si="75"/>
        <v>0</v>
      </c>
      <c r="CE62" s="687">
        <f>CE25</f>
        <v>0.4</v>
      </c>
      <c r="CF62" s="681"/>
      <c r="CG62" s="687">
        <f>CG25</f>
        <v>0</v>
      </c>
      <c r="CH62" s="681"/>
      <c r="CI62" s="687">
        <f t="shared" si="76"/>
        <v>-0.4</v>
      </c>
      <c r="CJ62" s="688">
        <f t="shared" si="77"/>
        <v>0</v>
      </c>
      <c r="CK62" s="687">
        <f t="shared" si="78"/>
        <v>1.2000000000000002</v>
      </c>
      <c r="CL62" s="681"/>
      <c r="CM62" s="687">
        <f t="shared" si="79"/>
        <v>0</v>
      </c>
      <c r="CN62" s="681"/>
      <c r="CO62" s="687">
        <f t="shared" si="80"/>
        <v>-1.2000000000000002</v>
      </c>
      <c r="CP62" s="688">
        <f t="shared" si="81"/>
        <v>0</v>
      </c>
      <c r="CQ62" s="687">
        <f>CQ25</f>
        <v>0.4</v>
      </c>
      <c r="CR62" s="681"/>
      <c r="CS62" s="687">
        <f>CS25</f>
        <v>0</v>
      </c>
      <c r="CT62" s="681"/>
      <c r="CU62" s="687">
        <f t="shared" si="82"/>
        <v>-0.4</v>
      </c>
      <c r="CV62" s="688">
        <f t="shared" si="83"/>
        <v>0</v>
      </c>
      <c r="CW62" s="687">
        <f>CW25</f>
        <v>0.4</v>
      </c>
      <c r="CX62" s="681"/>
      <c r="CY62" s="687">
        <f>CY25</f>
        <v>0</v>
      </c>
      <c r="CZ62" s="681"/>
      <c r="DA62" s="687">
        <f t="shared" si="84"/>
        <v>-0.4</v>
      </c>
      <c r="DB62" s="688">
        <f t="shared" si="85"/>
        <v>0</v>
      </c>
      <c r="DC62" s="687">
        <f>DC25</f>
        <v>0.4</v>
      </c>
      <c r="DD62" s="681"/>
      <c r="DE62" s="687">
        <f>DE25</f>
        <v>0</v>
      </c>
      <c r="DF62" s="681"/>
      <c r="DG62" s="687">
        <f t="shared" si="86"/>
        <v>-0.4</v>
      </c>
      <c r="DH62" s="688">
        <f t="shared" si="87"/>
        <v>0</v>
      </c>
    </row>
    <row r="63" spans="1:112">
      <c r="B63" s="88" t="s">
        <v>2924</v>
      </c>
      <c r="C63" s="614"/>
      <c r="D63" s="108" t="s">
        <v>1643</v>
      </c>
      <c r="E63" s="528" t="s">
        <v>2925</v>
      </c>
      <c r="F63" s="528"/>
      <c r="G63" s="529"/>
      <c r="H63" s="530" t="s">
        <v>2852</v>
      </c>
      <c r="I63" s="530"/>
      <c r="J63" s="91" t="s">
        <v>883</v>
      </c>
      <c r="K63" s="687">
        <f t="shared" si="44"/>
        <v>2921.1</v>
      </c>
      <c r="L63" s="681"/>
      <c r="M63" s="687">
        <f t="shared" si="45"/>
        <v>0</v>
      </c>
      <c r="N63" s="681"/>
      <c r="O63" s="687">
        <f t="shared" si="46"/>
        <v>-2921.1</v>
      </c>
      <c r="P63" s="688">
        <f t="shared" si="47"/>
        <v>0</v>
      </c>
      <c r="Q63" s="687">
        <f t="shared" si="48"/>
        <v>751.5</v>
      </c>
      <c r="R63" s="681"/>
      <c r="S63" s="687">
        <f t="shared" si="49"/>
        <v>0</v>
      </c>
      <c r="T63" s="681"/>
      <c r="U63" s="687">
        <f t="shared" si="50"/>
        <v>-751.5</v>
      </c>
      <c r="V63" s="688">
        <f t="shared" si="51"/>
        <v>0</v>
      </c>
      <c r="W63" s="687">
        <f>W26</f>
        <v>259.7</v>
      </c>
      <c r="X63" s="681"/>
      <c r="Y63" s="687">
        <f>Y26</f>
        <v>0</v>
      </c>
      <c r="Z63" s="681"/>
      <c r="AA63" s="687">
        <f t="shared" si="52"/>
        <v>-259.7</v>
      </c>
      <c r="AB63" s="688">
        <f t="shared" si="53"/>
        <v>0</v>
      </c>
      <c r="AC63" s="687">
        <f>AC26</f>
        <v>233.8</v>
      </c>
      <c r="AD63" s="681"/>
      <c r="AE63" s="687">
        <f>AE26</f>
        <v>0</v>
      </c>
      <c r="AF63" s="681"/>
      <c r="AG63" s="687">
        <f t="shared" si="54"/>
        <v>-233.8</v>
      </c>
      <c r="AH63" s="688">
        <f t="shared" si="55"/>
        <v>0</v>
      </c>
      <c r="AI63" s="687">
        <f>AI26</f>
        <v>258</v>
      </c>
      <c r="AJ63" s="681"/>
      <c r="AK63" s="687">
        <f>AK26</f>
        <v>0</v>
      </c>
      <c r="AL63" s="681"/>
      <c r="AM63" s="687">
        <f t="shared" si="56"/>
        <v>-258</v>
      </c>
      <c r="AN63" s="688">
        <f t="shared" si="57"/>
        <v>0</v>
      </c>
      <c r="AO63" s="687">
        <f t="shared" si="58"/>
        <v>747.1</v>
      </c>
      <c r="AP63" s="681"/>
      <c r="AQ63" s="687">
        <f t="shared" si="59"/>
        <v>0</v>
      </c>
      <c r="AR63" s="681"/>
      <c r="AS63" s="687">
        <f t="shared" si="60"/>
        <v>-747.1</v>
      </c>
      <c r="AT63" s="688">
        <f t="shared" si="61"/>
        <v>0</v>
      </c>
      <c r="AU63" s="687">
        <f>AU26</f>
        <v>248.9</v>
      </c>
      <c r="AV63" s="681"/>
      <c r="AW63" s="687">
        <f>AW26</f>
        <v>0</v>
      </c>
      <c r="AX63" s="681"/>
      <c r="AY63" s="687">
        <f t="shared" si="62"/>
        <v>-248.9</v>
      </c>
      <c r="AZ63" s="688">
        <f t="shared" si="63"/>
        <v>0</v>
      </c>
      <c r="BA63" s="687">
        <f>BA26</f>
        <v>256.3</v>
      </c>
      <c r="BB63" s="681"/>
      <c r="BC63" s="687">
        <f>BC26</f>
        <v>0</v>
      </c>
      <c r="BD63" s="681"/>
      <c r="BE63" s="687">
        <f t="shared" si="64"/>
        <v>-256.3</v>
      </c>
      <c r="BF63" s="688">
        <f t="shared" si="65"/>
        <v>0</v>
      </c>
      <c r="BG63" s="687">
        <f>BG26</f>
        <v>241.9</v>
      </c>
      <c r="BH63" s="681"/>
      <c r="BI63" s="687">
        <f>BI26</f>
        <v>0</v>
      </c>
      <c r="BJ63" s="681"/>
      <c r="BK63" s="687">
        <f t="shared" si="66"/>
        <v>-241.9</v>
      </c>
      <c r="BL63" s="688">
        <f t="shared" si="67"/>
        <v>0</v>
      </c>
      <c r="BM63" s="687">
        <f t="shared" si="68"/>
        <v>670.40000000000009</v>
      </c>
      <c r="BN63" s="681"/>
      <c r="BO63" s="687">
        <f t="shared" si="69"/>
        <v>0</v>
      </c>
      <c r="BP63" s="681"/>
      <c r="BQ63" s="687">
        <f t="shared" si="70"/>
        <v>-670.40000000000009</v>
      </c>
      <c r="BR63" s="688">
        <f t="shared" si="71"/>
        <v>0</v>
      </c>
      <c r="BS63" s="687">
        <f>BS26</f>
        <v>177.3</v>
      </c>
      <c r="BT63" s="681"/>
      <c r="BU63" s="687">
        <f>BU26</f>
        <v>0</v>
      </c>
      <c r="BV63" s="681"/>
      <c r="BW63" s="687">
        <f t="shared" si="72"/>
        <v>-177.3</v>
      </c>
      <c r="BX63" s="688">
        <f t="shared" si="73"/>
        <v>0</v>
      </c>
      <c r="BY63" s="687">
        <f>BY26</f>
        <v>248.3</v>
      </c>
      <c r="BZ63" s="681"/>
      <c r="CA63" s="687">
        <f>CA26</f>
        <v>0</v>
      </c>
      <c r="CB63" s="681"/>
      <c r="CC63" s="687">
        <f t="shared" si="74"/>
        <v>-248.3</v>
      </c>
      <c r="CD63" s="688">
        <f t="shared" si="75"/>
        <v>0</v>
      </c>
      <c r="CE63" s="687">
        <f>CE26</f>
        <v>244.8</v>
      </c>
      <c r="CF63" s="681"/>
      <c r="CG63" s="687">
        <f>CG26</f>
        <v>0</v>
      </c>
      <c r="CH63" s="681"/>
      <c r="CI63" s="687">
        <f t="shared" si="76"/>
        <v>-244.8</v>
      </c>
      <c r="CJ63" s="688">
        <f t="shared" si="77"/>
        <v>0</v>
      </c>
      <c r="CK63" s="687">
        <f t="shared" si="78"/>
        <v>752.09999999999991</v>
      </c>
      <c r="CL63" s="681"/>
      <c r="CM63" s="687">
        <f t="shared" si="79"/>
        <v>0</v>
      </c>
      <c r="CN63" s="681"/>
      <c r="CO63" s="687">
        <f t="shared" si="80"/>
        <v>-752.09999999999991</v>
      </c>
      <c r="CP63" s="688">
        <f t="shared" si="81"/>
        <v>0</v>
      </c>
      <c r="CQ63" s="687">
        <f>CQ26</f>
        <v>252.1</v>
      </c>
      <c r="CR63" s="681"/>
      <c r="CS63" s="687">
        <f>CS26</f>
        <v>0</v>
      </c>
      <c r="CT63" s="681"/>
      <c r="CU63" s="687">
        <f t="shared" si="82"/>
        <v>-252.1</v>
      </c>
      <c r="CV63" s="688">
        <f t="shared" si="83"/>
        <v>0</v>
      </c>
      <c r="CW63" s="687">
        <f>CW26</f>
        <v>243.1</v>
      </c>
      <c r="CX63" s="681"/>
      <c r="CY63" s="687">
        <f>CY26</f>
        <v>0</v>
      </c>
      <c r="CZ63" s="681"/>
      <c r="DA63" s="687">
        <f t="shared" si="84"/>
        <v>-243.1</v>
      </c>
      <c r="DB63" s="688">
        <f t="shared" si="85"/>
        <v>0</v>
      </c>
      <c r="DC63" s="687">
        <f>DC26</f>
        <v>256.89999999999998</v>
      </c>
      <c r="DD63" s="681"/>
      <c r="DE63" s="687">
        <f>DE26</f>
        <v>0</v>
      </c>
      <c r="DF63" s="681"/>
      <c r="DG63" s="687">
        <f t="shared" si="86"/>
        <v>-256.89999999999998</v>
      </c>
      <c r="DH63" s="688">
        <f t="shared" si="87"/>
        <v>0</v>
      </c>
    </row>
    <row r="64" spans="1:112">
      <c r="B64" s="88"/>
      <c r="C64" s="614"/>
      <c r="D64" s="108" t="s">
        <v>1644</v>
      </c>
      <c r="E64" s="528" t="s">
        <v>2926</v>
      </c>
      <c r="F64" s="528"/>
      <c r="G64" s="529"/>
      <c r="H64" s="530" t="s">
        <v>2853</v>
      </c>
      <c r="I64" s="530"/>
      <c r="J64" s="91" t="s">
        <v>883</v>
      </c>
      <c r="K64" s="687">
        <f t="shared" si="44"/>
        <v>2894.2999999999997</v>
      </c>
      <c r="L64" s="681"/>
      <c r="M64" s="687">
        <f t="shared" si="45"/>
        <v>0</v>
      </c>
      <c r="N64" s="681"/>
      <c r="O64" s="687">
        <f t="shared" si="46"/>
        <v>-2894.2999999999997</v>
      </c>
      <c r="P64" s="688">
        <f t="shared" si="47"/>
        <v>0</v>
      </c>
      <c r="Q64" s="687">
        <f t="shared" si="48"/>
        <v>744.4</v>
      </c>
      <c r="R64" s="681"/>
      <c r="S64" s="687">
        <f t="shared" si="49"/>
        <v>0</v>
      </c>
      <c r="T64" s="681"/>
      <c r="U64" s="687">
        <f t="shared" si="50"/>
        <v>-744.4</v>
      </c>
      <c r="V64" s="688">
        <f t="shared" si="51"/>
        <v>0</v>
      </c>
      <c r="W64" s="687">
        <f>W27</f>
        <v>256.39999999999998</v>
      </c>
      <c r="X64" s="681"/>
      <c r="Y64" s="687">
        <f>Y27</f>
        <v>0</v>
      </c>
      <c r="Z64" s="681"/>
      <c r="AA64" s="687">
        <f t="shared" si="52"/>
        <v>-256.39999999999998</v>
      </c>
      <c r="AB64" s="688">
        <f t="shared" si="53"/>
        <v>0</v>
      </c>
      <c r="AC64" s="687">
        <f>AC27</f>
        <v>231.6</v>
      </c>
      <c r="AD64" s="681"/>
      <c r="AE64" s="687">
        <f>AE27</f>
        <v>0</v>
      </c>
      <c r="AF64" s="681"/>
      <c r="AG64" s="687">
        <f t="shared" si="54"/>
        <v>-231.6</v>
      </c>
      <c r="AH64" s="688">
        <f t="shared" si="55"/>
        <v>0</v>
      </c>
      <c r="AI64" s="687">
        <f>AI27</f>
        <v>256.39999999999998</v>
      </c>
      <c r="AJ64" s="681"/>
      <c r="AK64" s="687">
        <f>AK27</f>
        <v>0</v>
      </c>
      <c r="AL64" s="681"/>
      <c r="AM64" s="687">
        <f t="shared" si="56"/>
        <v>-256.39999999999998</v>
      </c>
      <c r="AN64" s="688">
        <f t="shared" si="57"/>
        <v>0</v>
      </c>
      <c r="AO64" s="687">
        <f t="shared" si="58"/>
        <v>766.7</v>
      </c>
      <c r="AP64" s="681"/>
      <c r="AQ64" s="687">
        <f t="shared" si="59"/>
        <v>0</v>
      </c>
      <c r="AR64" s="681"/>
      <c r="AS64" s="687">
        <f t="shared" si="60"/>
        <v>-766.7</v>
      </c>
      <c r="AT64" s="688">
        <f t="shared" si="61"/>
        <v>0</v>
      </c>
      <c r="AU64" s="687">
        <f>AU27</f>
        <v>247.6</v>
      </c>
      <c r="AV64" s="681"/>
      <c r="AW64" s="687">
        <f>AW27</f>
        <v>0</v>
      </c>
      <c r="AX64" s="681"/>
      <c r="AY64" s="687">
        <f t="shared" si="62"/>
        <v>-247.6</v>
      </c>
      <c r="AZ64" s="688">
        <f t="shared" si="63"/>
        <v>0</v>
      </c>
      <c r="BA64" s="687">
        <f>BA27</f>
        <v>255.9</v>
      </c>
      <c r="BB64" s="681"/>
      <c r="BC64" s="687">
        <f>BC27</f>
        <v>0</v>
      </c>
      <c r="BD64" s="681"/>
      <c r="BE64" s="687">
        <f t="shared" si="64"/>
        <v>-255.9</v>
      </c>
      <c r="BF64" s="688">
        <f t="shared" si="65"/>
        <v>0</v>
      </c>
      <c r="BG64" s="687">
        <f>BG27</f>
        <v>263.2</v>
      </c>
      <c r="BH64" s="681"/>
      <c r="BI64" s="687">
        <f>BI27</f>
        <v>0</v>
      </c>
      <c r="BJ64" s="681"/>
      <c r="BK64" s="687">
        <f t="shared" si="66"/>
        <v>-263.2</v>
      </c>
      <c r="BL64" s="688">
        <f t="shared" si="67"/>
        <v>0</v>
      </c>
      <c r="BM64" s="687">
        <f t="shared" si="68"/>
        <v>656.6</v>
      </c>
      <c r="BN64" s="681"/>
      <c r="BO64" s="687">
        <f t="shared" si="69"/>
        <v>0</v>
      </c>
      <c r="BP64" s="681"/>
      <c r="BQ64" s="687">
        <f t="shared" si="70"/>
        <v>-656.6</v>
      </c>
      <c r="BR64" s="688">
        <f t="shared" si="71"/>
        <v>0</v>
      </c>
      <c r="BS64" s="687">
        <f>BS27</f>
        <v>177.6</v>
      </c>
      <c r="BT64" s="681"/>
      <c r="BU64" s="687">
        <f>BU27</f>
        <v>0</v>
      </c>
      <c r="BV64" s="681"/>
      <c r="BW64" s="687">
        <f t="shared" si="72"/>
        <v>-177.6</v>
      </c>
      <c r="BX64" s="688">
        <f t="shared" si="73"/>
        <v>0</v>
      </c>
      <c r="BY64" s="687">
        <f>BY27</f>
        <v>231.5</v>
      </c>
      <c r="BZ64" s="681"/>
      <c r="CA64" s="687">
        <f>CA27</f>
        <v>0</v>
      </c>
      <c r="CB64" s="681"/>
      <c r="CC64" s="687">
        <f t="shared" si="74"/>
        <v>-231.5</v>
      </c>
      <c r="CD64" s="688">
        <f t="shared" si="75"/>
        <v>0</v>
      </c>
      <c r="CE64" s="687">
        <f>CE27</f>
        <v>247.5</v>
      </c>
      <c r="CF64" s="681"/>
      <c r="CG64" s="687">
        <f>CG27</f>
        <v>0</v>
      </c>
      <c r="CH64" s="681"/>
      <c r="CI64" s="687">
        <f t="shared" si="76"/>
        <v>-247.5</v>
      </c>
      <c r="CJ64" s="688">
        <f t="shared" si="77"/>
        <v>0</v>
      </c>
      <c r="CK64" s="687">
        <f t="shared" si="78"/>
        <v>726.59999999999991</v>
      </c>
      <c r="CL64" s="681"/>
      <c r="CM64" s="687">
        <f t="shared" si="79"/>
        <v>0</v>
      </c>
      <c r="CN64" s="681"/>
      <c r="CO64" s="687">
        <f t="shared" si="80"/>
        <v>-726.59999999999991</v>
      </c>
      <c r="CP64" s="688">
        <f t="shared" si="81"/>
        <v>0</v>
      </c>
      <c r="CQ64" s="687">
        <f>CQ27</f>
        <v>244.3</v>
      </c>
      <c r="CR64" s="681"/>
      <c r="CS64" s="687">
        <f>CS27</f>
        <v>0</v>
      </c>
      <c r="CT64" s="681"/>
      <c r="CU64" s="687">
        <f t="shared" si="82"/>
        <v>-244.3</v>
      </c>
      <c r="CV64" s="688">
        <f t="shared" si="83"/>
        <v>0</v>
      </c>
      <c r="CW64" s="687">
        <f>CW27</f>
        <v>235.1</v>
      </c>
      <c r="CX64" s="681"/>
      <c r="CY64" s="687">
        <f>CY27</f>
        <v>0</v>
      </c>
      <c r="CZ64" s="681"/>
      <c r="DA64" s="687">
        <f t="shared" si="84"/>
        <v>-235.1</v>
      </c>
      <c r="DB64" s="688">
        <f t="shared" si="85"/>
        <v>0</v>
      </c>
      <c r="DC64" s="687">
        <f>DC27</f>
        <v>247.2</v>
      </c>
      <c r="DD64" s="681"/>
      <c r="DE64" s="687">
        <f>DE27</f>
        <v>0</v>
      </c>
      <c r="DF64" s="681"/>
      <c r="DG64" s="687">
        <f t="shared" si="86"/>
        <v>-247.2</v>
      </c>
      <c r="DH64" s="688">
        <f t="shared" si="87"/>
        <v>0</v>
      </c>
    </row>
    <row r="65" spans="2:112">
      <c r="B65" s="88"/>
      <c r="C65" s="614"/>
      <c r="D65" s="108" t="s">
        <v>1645</v>
      </c>
      <c r="E65" s="528" t="s">
        <v>2927</v>
      </c>
      <c r="F65" s="528"/>
      <c r="G65" s="529"/>
      <c r="H65" s="530" t="s">
        <v>2854</v>
      </c>
      <c r="I65" s="530"/>
      <c r="J65" s="91" t="s">
        <v>883</v>
      </c>
      <c r="K65" s="687">
        <f t="shared" si="44"/>
        <v>272.60000000000002</v>
      </c>
      <c r="L65" s="681"/>
      <c r="M65" s="687">
        <f t="shared" si="45"/>
        <v>0</v>
      </c>
      <c r="N65" s="681"/>
      <c r="O65" s="687">
        <f t="shared" si="46"/>
        <v>-272.60000000000002</v>
      </c>
      <c r="P65" s="688">
        <f t="shared" si="47"/>
        <v>0</v>
      </c>
      <c r="Q65" s="687">
        <f t="shared" si="48"/>
        <v>64.300000000000011</v>
      </c>
      <c r="R65" s="681"/>
      <c r="S65" s="687">
        <f t="shared" si="49"/>
        <v>0</v>
      </c>
      <c r="T65" s="681"/>
      <c r="U65" s="687">
        <f t="shared" si="50"/>
        <v>-64.300000000000011</v>
      </c>
      <c r="V65" s="688">
        <f t="shared" si="51"/>
        <v>0</v>
      </c>
      <c r="W65" s="687">
        <f>W28</f>
        <v>22.4</v>
      </c>
      <c r="X65" s="681"/>
      <c r="Y65" s="687">
        <f>Y28</f>
        <v>0</v>
      </c>
      <c r="Z65" s="681"/>
      <c r="AA65" s="687">
        <f t="shared" si="52"/>
        <v>-22.4</v>
      </c>
      <c r="AB65" s="688">
        <f t="shared" si="53"/>
        <v>0</v>
      </c>
      <c r="AC65" s="687">
        <f>AC28</f>
        <v>19.8</v>
      </c>
      <c r="AD65" s="681"/>
      <c r="AE65" s="687">
        <f>AE28</f>
        <v>0</v>
      </c>
      <c r="AF65" s="681"/>
      <c r="AG65" s="687">
        <f t="shared" si="54"/>
        <v>-19.8</v>
      </c>
      <c r="AH65" s="688">
        <f t="shared" si="55"/>
        <v>0</v>
      </c>
      <c r="AI65" s="687">
        <f>AI28</f>
        <v>22.1</v>
      </c>
      <c r="AJ65" s="681"/>
      <c r="AK65" s="687">
        <f>AK28</f>
        <v>0</v>
      </c>
      <c r="AL65" s="681"/>
      <c r="AM65" s="687">
        <f t="shared" si="56"/>
        <v>-22.1</v>
      </c>
      <c r="AN65" s="688">
        <f t="shared" si="57"/>
        <v>0</v>
      </c>
      <c r="AO65" s="687">
        <f t="shared" si="58"/>
        <v>70.2</v>
      </c>
      <c r="AP65" s="681"/>
      <c r="AQ65" s="687">
        <f t="shared" si="59"/>
        <v>0</v>
      </c>
      <c r="AR65" s="681"/>
      <c r="AS65" s="687">
        <f t="shared" si="60"/>
        <v>-70.2</v>
      </c>
      <c r="AT65" s="688">
        <f t="shared" si="61"/>
        <v>0</v>
      </c>
      <c r="AU65" s="687">
        <f>AU28</f>
        <v>21.5</v>
      </c>
      <c r="AV65" s="681"/>
      <c r="AW65" s="687">
        <f>AW28</f>
        <v>0</v>
      </c>
      <c r="AX65" s="681"/>
      <c r="AY65" s="687">
        <f t="shared" si="62"/>
        <v>-21.5</v>
      </c>
      <c r="AZ65" s="688">
        <f t="shared" si="63"/>
        <v>0</v>
      </c>
      <c r="BA65" s="687">
        <f>BA28</f>
        <v>22.4</v>
      </c>
      <c r="BB65" s="681"/>
      <c r="BC65" s="687">
        <f>BC28</f>
        <v>0</v>
      </c>
      <c r="BD65" s="681"/>
      <c r="BE65" s="687">
        <f t="shared" si="64"/>
        <v>-22.4</v>
      </c>
      <c r="BF65" s="688">
        <f t="shared" si="65"/>
        <v>0</v>
      </c>
      <c r="BG65" s="687">
        <f>BG28</f>
        <v>26.3</v>
      </c>
      <c r="BH65" s="681"/>
      <c r="BI65" s="687">
        <f>BI28</f>
        <v>0</v>
      </c>
      <c r="BJ65" s="681"/>
      <c r="BK65" s="687">
        <f t="shared" si="66"/>
        <v>-26.3</v>
      </c>
      <c r="BL65" s="688">
        <f t="shared" si="67"/>
        <v>0</v>
      </c>
      <c r="BM65" s="687">
        <f t="shared" si="68"/>
        <v>69.099999999999994</v>
      </c>
      <c r="BN65" s="681"/>
      <c r="BO65" s="687">
        <f t="shared" si="69"/>
        <v>0</v>
      </c>
      <c r="BP65" s="681"/>
      <c r="BQ65" s="687">
        <f t="shared" si="70"/>
        <v>-69.099999999999994</v>
      </c>
      <c r="BR65" s="688">
        <f t="shared" si="71"/>
        <v>0</v>
      </c>
      <c r="BS65" s="687">
        <f>BS28</f>
        <v>19.7</v>
      </c>
      <c r="BT65" s="681"/>
      <c r="BU65" s="687">
        <f>BU28</f>
        <v>0</v>
      </c>
      <c r="BV65" s="681"/>
      <c r="BW65" s="687">
        <f t="shared" si="72"/>
        <v>-19.7</v>
      </c>
      <c r="BX65" s="688">
        <f t="shared" si="73"/>
        <v>0</v>
      </c>
      <c r="BY65" s="687">
        <f>BY28</f>
        <v>27.3</v>
      </c>
      <c r="BZ65" s="681"/>
      <c r="CA65" s="687">
        <f>CA28</f>
        <v>0</v>
      </c>
      <c r="CB65" s="681"/>
      <c r="CC65" s="687">
        <f t="shared" si="74"/>
        <v>-27.3</v>
      </c>
      <c r="CD65" s="688">
        <f t="shared" si="75"/>
        <v>0</v>
      </c>
      <c r="CE65" s="687">
        <f>CE28</f>
        <v>22.1</v>
      </c>
      <c r="CF65" s="681"/>
      <c r="CG65" s="687">
        <f>CG28</f>
        <v>0</v>
      </c>
      <c r="CH65" s="681"/>
      <c r="CI65" s="687">
        <f t="shared" si="76"/>
        <v>-22.1</v>
      </c>
      <c r="CJ65" s="688">
        <f t="shared" si="77"/>
        <v>0</v>
      </c>
      <c r="CK65" s="687">
        <f t="shared" si="78"/>
        <v>69</v>
      </c>
      <c r="CL65" s="681"/>
      <c r="CM65" s="687">
        <f t="shared" si="79"/>
        <v>0</v>
      </c>
      <c r="CN65" s="681"/>
      <c r="CO65" s="687">
        <f t="shared" si="80"/>
        <v>-69</v>
      </c>
      <c r="CP65" s="688">
        <f t="shared" si="81"/>
        <v>0</v>
      </c>
      <c r="CQ65" s="687">
        <f>CQ28</f>
        <v>23</v>
      </c>
      <c r="CR65" s="681"/>
      <c r="CS65" s="687">
        <f>CS28</f>
        <v>0</v>
      </c>
      <c r="CT65" s="681"/>
      <c r="CU65" s="687">
        <f t="shared" si="82"/>
        <v>-23</v>
      </c>
      <c r="CV65" s="688">
        <f t="shared" si="83"/>
        <v>0</v>
      </c>
      <c r="CW65" s="687">
        <f>CW28</f>
        <v>22.5</v>
      </c>
      <c r="CX65" s="681"/>
      <c r="CY65" s="687">
        <f>CY28</f>
        <v>0</v>
      </c>
      <c r="CZ65" s="681"/>
      <c r="DA65" s="687">
        <f t="shared" si="84"/>
        <v>-22.5</v>
      </c>
      <c r="DB65" s="688">
        <f t="shared" si="85"/>
        <v>0</v>
      </c>
      <c r="DC65" s="687">
        <f>DC28</f>
        <v>23.5</v>
      </c>
      <c r="DD65" s="681"/>
      <c r="DE65" s="687">
        <f>DE28</f>
        <v>0</v>
      </c>
      <c r="DF65" s="681"/>
      <c r="DG65" s="687">
        <f t="shared" si="86"/>
        <v>-23.5</v>
      </c>
      <c r="DH65" s="688">
        <f t="shared" si="87"/>
        <v>0</v>
      </c>
    </row>
    <row r="66" spans="2:112">
      <c r="B66" s="88"/>
      <c r="C66" s="614"/>
      <c r="D66" s="108" t="s">
        <v>1493</v>
      </c>
      <c r="E66" s="528" t="s">
        <v>2928</v>
      </c>
      <c r="F66" s="528"/>
      <c r="G66" s="529"/>
      <c r="H66" s="530" t="s">
        <v>2857</v>
      </c>
      <c r="I66" s="530"/>
      <c r="J66" s="91" t="s">
        <v>883</v>
      </c>
      <c r="K66" s="687">
        <f t="shared" si="44"/>
        <v>114.8</v>
      </c>
      <c r="L66" s="681"/>
      <c r="M66" s="687">
        <f t="shared" si="45"/>
        <v>0</v>
      </c>
      <c r="N66" s="681"/>
      <c r="O66" s="687">
        <f t="shared" si="46"/>
        <v>-114.8</v>
      </c>
      <c r="P66" s="688">
        <f t="shared" si="47"/>
        <v>0</v>
      </c>
      <c r="Q66" s="687">
        <f t="shared" si="48"/>
        <v>34.5</v>
      </c>
      <c r="R66" s="681"/>
      <c r="S66" s="687">
        <f t="shared" si="49"/>
        <v>0</v>
      </c>
      <c r="T66" s="681"/>
      <c r="U66" s="687">
        <f t="shared" si="50"/>
        <v>-34.5</v>
      </c>
      <c r="V66" s="688">
        <f t="shared" si="51"/>
        <v>0</v>
      </c>
      <c r="W66" s="687">
        <f>W30</f>
        <v>12.1</v>
      </c>
      <c r="X66" s="681"/>
      <c r="Y66" s="687">
        <f>Y30</f>
        <v>0</v>
      </c>
      <c r="Z66" s="681"/>
      <c r="AA66" s="687">
        <f t="shared" si="52"/>
        <v>-12.1</v>
      </c>
      <c r="AB66" s="688">
        <f t="shared" si="53"/>
        <v>0</v>
      </c>
      <c r="AC66" s="687">
        <f>AC30</f>
        <v>10.7</v>
      </c>
      <c r="AD66" s="681"/>
      <c r="AE66" s="687">
        <f>AE30</f>
        <v>0</v>
      </c>
      <c r="AF66" s="681"/>
      <c r="AG66" s="687">
        <f t="shared" si="54"/>
        <v>-10.7</v>
      </c>
      <c r="AH66" s="688">
        <f t="shared" si="55"/>
        <v>0</v>
      </c>
      <c r="AI66" s="687">
        <f>AI30</f>
        <v>11.7</v>
      </c>
      <c r="AJ66" s="681"/>
      <c r="AK66" s="687">
        <f>AK30</f>
        <v>0</v>
      </c>
      <c r="AL66" s="681"/>
      <c r="AM66" s="687">
        <f t="shared" si="56"/>
        <v>-11.7</v>
      </c>
      <c r="AN66" s="688">
        <f t="shared" si="57"/>
        <v>0</v>
      </c>
      <c r="AO66" s="687">
        <f t="shared" si="58"/>
        <v>24.9</v>
      </c>
      <c r="AP66" s="681"/>
      <c r="AQ66" s="687">
        <f t="shared" si="59"/>
        <v>0</v>
      </c>
      <c r="AR66" s="681"/>
      <c r="AS66" s="687">
        <f t="shared" si="60"/>
        <v>-24.9</v>
      </c>
      <c r="AT66" s="688">
        <f t="shared" si="61"/>
        <v>0</v>
      </c>
      <c r="AU66" s="687">
        <f>AU30</f>
        <v>9.6999999999999993</v>
      </c>
      <c r="AV66" s="681"/>
      <c r="AW66" s="687">
        <f>AW30</f>
        <v>0</v>
      </c>
      <c r="AX66" s="681"/>
      <c r="AY66" s="687">
        <f t="shared" si="62"/>
        <v>-9.6999999999999993</v>
      </c>
      <c r="AZ66" s="688">
        <f t="shared" si="63"/>
        <v>0</v>
      </c>
      <c r="BA66" s="687">
        <f>BA30</f>
        <v>8.8000000000000007</v>
      </c>
      <c r="BB66" s="681"/>
      <c r="BC66" s="687">
        <f>BC30</f>
        <v>0</v>
      </c>
      <c r="BD66" s="681"/>
      <c r="BE66" s="687">
        <f t="shared" si="64"/>
        <v>-8.8000000000000007</v>
      </c>
      <c r="BF66" s="688">
        <f t="shared" si="65"/>
        <v>0</v>
      </c>
      <c r="BG66" s="687">
        <f>BG30</f>
        <v>6.4</v>
      </c>
      <c r="BH66" s="681"/>
      <c r="BI66" s="687">
        <f>BI30</f>
        <v>0</v>
      </c>
      <c r="BJ66" s="681"/>
      <c r="BK66" s="687">
        <f t="shared" si="66"/>
        <v>-6.4</v>
      </c>
      <c r="BL66" s="688">
        <f t="shared" si="67"/>
        <v>0</v>
      </c>
      <c r="BM66" s="687">
        <f t="shared" si="68"/>
        <v>21.7</v>
      </c>
      <c r="BN66" s="681"/>
      <c r="BO66" s="687">
        <f t="shared" si="69"/>
        <v>0</v>
      </c>
      <c r="BP66" s="681"/>
      <c r="BQ66" s="687">
        <f t="shared" si="70"/>
        <v>-21.7</v>
      </c>
      <c r="BR66" s="688">
        <f t="shared" si="71"/>
        <v>0</v>
      </c>
      <c r="BS66" s="687">
        <f>BS30</f>
        <v>8.1</v>
      </c>
      <c r="BT66" s="681"/>
      <c r="BU66" s="687">
        <f>BU30</f>
        <v>0</v>
      </c>
      <c r="BV66" s="681"/>
      <c r="BW66" s="687">
        <f t="shared" si="72"/>
        <v>-8.1</v>
      </c>
      <c r="BX66" s="688">
        <f t="shared" si="73"/>
        <v>0</v>
      </c>
      <c r="BY66" s="687">
        <f>BY30</f>
        <v>5.8</v>
      </c>
      <c r="BZ66" s="681"/>
      <c r="CA66" s="687">
        <f>CA30</f>
        <v>0</v>
      </c>
      <c r="CB66" s="681"/>
      <c r="CC66" s="687">
        <f t="shared" si="74"/>
        <v>-5.8</v>
      </c>
      <c r="CD66" s="688">
        <f t="shared" si="75"/>
        <v>0</v>
      </c>
      <c r="CE66" s="687">
        <f>CE30</f>
        <v>7.8</v>
      </c>
      <c r="CF66" s="681"/>
      <c r="CG66" s="687">
        <f>CG30</f>
        <v>0</v>
      </c>
      <c r="CH66" s="681"/>
      <c r="CI66" s="687">
        <f t="shared" si="76"/>
        <v>-7.8</v>
      </c>
      <c r="CJ66" s="688">
        <f t="shared" si="77"/>
        <v>0</v>
      </c>
      <c r="CK66" s="687">
        <f t="shared" si="78"/>
        <v>33.700000000000003</v>
      </c>
      <c r="CL66" s="681"/>
      <c r="CM66" s="687">
        <f t="shared" si="79"/>
        <v>0</v>
      </c>
      <c r="CN66" s="681"/>
      <c r="CO66" s="687">
        <f t="shared" si="80"/>
        <v>-33.700000000000003</v>
      </c>
      <c r="CP66" s="688">
        <f t="shared" si="81"/>
        <v>0</v>
      </c>
      <c r="CQ66" s="687">
        <f>CQ30</f>
        <v>11.5</v>
      </c>
      <c r="CR66" s="681"/>
      <c r="CS66" s="687">
        <f>CS30</f>
        <v>0</v>
      </c>
      <c r="CT66" s="681"/>
      <c r="CU66" s="687">
        <f t="shared" si="82"/>
        <v>-11.5</v>
      </c>
      <c r="CV66" s="688">
        <f t="shared" si="83"/>
        <v>0</v>
      </c>
      <c r="CW66" s="687">
        <f>CW30</f>
        <v>11</v>
      </c>
      <c r="CX66" s="681"/>
      <c r="CY66" s="687">
        <f>CY30</f>
        <v>0</v>
      </c>
      <c r="CZ66" s="681"/>
      <c r="DA66" s="687">
        <f t="shared" si="84"/>
        <v>-11</v>
      </c>
      <c r="DB66" s="688">
        <f t="shared" si="85"/>
        <v>0</v>
      </c>
      <c r="DC66" s="687">
        <f>DC30</f>
        <v>11.2</v>
      </c>
      <c r="DD66" s="681"/>
      <c r="DE66" s="687">
        <f>DE30</f>
        <v>0</v>
      </c>
      <c r="DF66" s="681"/>
      <c r="DG66" s="687">
        <f t="shared" si="86"/>
        <v>-11.2</v>
      </c>
      <c r="DH66" s="688">
        <f t="shared" si="87"/>
        <v>0</v>
      </c>
    </row>
    <row r="67" spans="2:112">
      <c r="B67" s="88"/>
      <c r="C67" s="614"/>
      <c r="D67" s="108" t="s">
        <v>1503</v>
      </c>
      <c r="E67" s="528" t="s">
        <v>2929</v>
      </c>
      <c r="F67" s="528"/>
      <c r="G67" s="529"/>
      <c r="H67" s="530" t="s">
        <v>2858</v>
      </c>
      <c r="I67" s="530"/>
      <c r="J67" s="91" t="s">
        <v>883</v>
      </c>
      <c r="K67" s="687">
        <f t="shared" si="44"/>
        <v>4.7</v>
      </c>
      <c r="L67" s="681"/>
      <c r="M67" s="687">
        <f t="shared" si="45"/>
        <v>0</v>
      </c>
      <c r="N67" s="681"/>
      <c r="O67" s="687">
        <f t="shared" si="46"/>
        <v>-4.7</v>
      </c>
      <c r="P67" s="688">
        <f t="shared" si="47"/>
        <v>0</v>
      </c>
      <c r="Q67" s="687">
        <f t="shared" si="48"/>
        <v>0.89999999999999991</v>
      </c>
      <c r="R67" s="681"/>
      <c r="S67" s="687">
        <f t="shared" si="49"/>
        <v>0</v>
      </c>
      <c r="T67" s="681"/>
      <c r="U67" s="687">
        <f t="shared" si="50"/>
        <v>-0.89999999999999991</v>
      </c>
      <c r="V67" s="688">
        <f t="shared" si="51"/>
        <v>0</v>
      </c>
      <c r="W67" s="687">
        <f>W31</f>
        <v>0.3</v>
      </c>
      <c r="X67" s="681"/>
      <c r="Y67" s="687">
        <f>Y31</f>
        <v>0</v>
      </c>
      <c r="Z67" s="681"/>
      <c r="AA67" s="687">
        <f t="shared" si="52"/>
        <v>-0.3</v>
      </c>
      <c r="AB67" s="688">
        <f t="shared" si="53"/>
        <v>0</v>
      </c>
      <c r="AC67" s="687">
        <f>AC31</f>
        <v>0.3</v>
      </c>
      <c r="AD67" s="681"/>
      <c r="AE67" s="687">
        <f>AE31</f>
        <v>0</v>
      </c>
      <c r="AF67" s="681"/>
      <c r="AG67" s="687">
        <f t="shared" si="54"/>
        <v>-0.3</v>
      </c>
      <c r="AH67" s="688">
        <f t="shared" si="55"/>
        <v>0</v>
      </c>
      <c r="AI67" s="687">
        <f>AI31</f>
        <v>0.3</v>
      </c>
      <c r="AJ67" s="681"/>
      <c r="AK67" s="687">
        <f>AK31</f>
        <v>0</v>
      </c>
      <c r="AL67" s="681"/>
      <c r="AM67" s="687">
        <f t="shared" si="56"/>
        <v>-0.3</v>
      </c>
      <c r="AN67" s="688">
        <f t="shared" si="57"/>
        <v>0</v>
      </c>
      <c r="AO67" s="687">
        <f t="shared" si="58"/>
        <v>0.7</v>
      </c>
      <c r="AP67" s="681"/>
      <c r="AQ67" s="687">
        <f t="shared" si="59"/>
        <v>0</v>
      </c>
      <c r="AR67" s="681"/>
      <c r="AS67" s="687">
        <f t="shared" si="60"/>
        <v>-0.7</v>
      </c>
      <c r="AT67" s="688">
        <f t="shared" si="61"/>
        <v>0</v>
      </c>
      <c r="AU67" s="687">
        <f>AU31</f>
        <v>0.3</v>
      </c>
      <c r="AV67" s="681"/>
      <c r="AW67" s="687">
        <f>AW31</f>
        <v>0</v>
      </c>
      <c r="AX67" s="681"/>
      <c r="AY67" s="687">
        <f t="shared" si="62"/>
        <v>-0.3</v>
      </c>
      <c r="AZ67" s="688">
        <f t="shared" si="63"/>
        <v>0</v>
      </c>
      <c r="BA67" s="687">
        <f>BA31</f>
        <v>0.2</v>
      </c>
      <c r="BB67" s="681"/>
      <c r="BC67" s="687">
        <f>BC31</f>
        <v>0</v>
      </c>
      <c r="BD67" s="681"/>
      <c r="BE67" s="687">
        <f t="shared" si="64"/>
        <v>-0.2</v>
      </c>
      <c r="BF67" s="688">
        <f t="shared" si="65"/>
        <v>0</v>
      </c>
      <c r="BG67" s="687">
        <f>BG31</f>
        <v>0.2</v>
      </c>
      <c r="BH67" s="681"/>
      <c r="BI67" s="687">
        <f>BI31</f>
        <v>0</v>
      </c>
      <c r="BJ67" s="681"/>
      <c r="BK67" s="687">
        <f t="shared" si="66"/>
        <v>-0.2</v>
      </c>
      <c r="BL67" s="688">
        <f t="shared" si="67"/>
        <v>0</v>
      </c>
      <c r="BM67" s="687">
        <f t="shared" si="68"/>
        <v>1.4</v>
      </c>
      <c r="BN67" s="681"/>
      <c r="BO67" s="687">
        <f t="shared" si="69"/>
        <v>0</v>
      </c>
      <c r="BP67" s="681"/>
      <c r="BQ67" s="687">
        <f t="shared" si="70"/>
        <v>-1.4</v>
      </c>
      <c r="BR67" s="688">
        <f t="shared" si="71"/>
        <v>0</v>
      </c>
      <c r="BS67" s="687">
        <f>BS31</f>
        <v>0.4</v>
      </c>
      <c r="BT67" s="681"/>
      <c r="BU67" s="687">
        <f>BU31</f>
        <v>0</v>
      </c>
      <c r="BV67" s="681"/>
      <c r="BW67" s="687">
        <f t="shared" si="72"/>
        <v>-0.4</v>
      </c>
      <c r="BX67" s="688">
        <f t="shared" si="73"/>
        <v>0</v>
      </c>
      <c r="BY67" s="687">
        <f>BY31</f>
        <v>0.4</v>
      </c>
      <c r="BZ67" s="681"/>
      <c r="CA67" s="687">
        <f>CA31</f>
        <v>0</v>
      </c>
      <c r="CB67" s="681"/>
      <c r="CC67" s="687">
        <f t="shared" si="74"/>
        <v>-0.4</v>
      </c>
      <c r="CD67" s="688">
        <f t="shared" si="75"/>
        <v>0</v>
      </c>
      <c r="CE67" s="687">
        <f>CE31</f>
        <v>0.6</v>
      </c>
      <c r="CF67" s="681"/>
      <c r="CG67" s="687">
        <f>CG31</f>
        <v>0</v>
      </c>
      <c r="CH67" s="681"/>
      <c r="CI67" s="687">
        <f t="shared" si="76"/>
        <v>-0.6</v>
      </c>
      <c r="CJ67" s="688">
        <f t="shared" si="77"/>
        <v>0</v>
      </c>
      <c r="CK67" s="687">
        <f t="shared" si="78"/>
        <v>1.7000000000000002</v>
      </c>
      <c r="CL67" s="681"/>
      <c r="CM67" s="687">
        <f t="shared" si="79"/>
        <v>0</v>
      </c>
      <c r="CN67" s="681"/>
      <c r="CO67" s="687">
        <f t="shared" si="80"/>
        <v>-1.7000000000000002</v>
      </c>
      <c r="CP67" s="688">
        <f t="shared" si="81"/>
        <v>0</v>
      </c>
      <c r="CQ67" s="687">
        <f>CQ31</f>
        <v>0.6</v>
      </c>
      <c r="CR67" s="681"/>
      <c r="CS67" s="687">
        <f>CS31</f>
        <v>0</v>
      </c>
      <c r="CT67" s="681"/>
      <c r="CU67" s="687">
        <f t="shared" si="82"/>
        <v>-0.6</v>
      </c>
      <c r="CV67" s="688">
        <f t="shared" si="83"/>
        <v>0</v>
      </c>
      <c r="CW67" s="687">
        <f>CW31</f>
        <v>0.5</v>
      </c>
      <c r="CX67" s="681"/>
      <c r="CY67" s="687">
        <f>CY31</f>
        <v>0</v>
      </c>
      <c r="CZ67" s="681"/>
      <c r="DA67" s="687">
        <f t="shared" si="84"/>
        <v>-0.5</v>
      </c>
      <c r="DB67" s="688">
        <f t="shared" si="85"/>
        <v>0</v>
      </c>
      <c r="DC67" s="687">
        <f>DC31</f>
        <v>0.6</v>
      </c>
      <c r="DD67" s="681"/>
      <c r="DE67" s="687">
        <f>DE31</f>
        <v>0</v>
      </c>
      <c r="DF67" s="681"/>
      <c r="DG67" s="687">
        <f t="shared" si="86"/>
        <v>-0.6</v>
      </c>
      <c r="DH67" s="688">
        <f t="shared" si="87"/>
        <v>0</v>
      </c>
    </row>
    <row r="68" spans="2:112">
      <c r="B68" s="88" t="s">
        <v>2930</v>
      </c>
      <c r="C68" s="610"/>
      <c r="D68" s="105" t="s">
        <v>1648</v>
      </c>
      <c r="E68" s="528" t="s">
        <v>2931</v>
      </c>
      <c r="F68" s="528"/>
      <c r="G68" s="529"/>
      <c r="H68" s="530" t="s">
        <v>2932</v>
      </c>
      <c r="I68" s="530"/>
      <c r="J68" s="91" t="s">
        <v>883</v>
      </c>
      <c r="K68" s="687">
        <f t="shared" si="44"/>
        <v>2835.9</v>
      </c>
      <c r="L68" s="681"/>
      <c r="M68" s="687">
        <f t="shared" si="45"/>
        <v>0</v>
      </c>
      <c r="N68" s="681"/>
      <c r="O68" s="687">
        <f t="shared" si="46"/>
        <v>-2835.9</v>
      </c>
      <c r="P68" s="688">
        <f t="shared" si="47"/>
        <v>0</v>
      </c>
      <c r="Q68" s="687">
        <f t="shared" si="48"/>
        <v>775.6</v>
      </c>
      <c r="R68" s="681"/>
      <c r="S68" s="687">
        <f t="shared" si="49"/>
        <v>0</v>
      </c>
      <c r="T68" s="681"/>
      <c r="U68" s="687">
        <f t="shared" si="50"/>
        <v>-775.6</v>
      </c>
      <c r="V68" s="688">
        <f t="shared" si="51"/>
        <v>0</v>
      </c>
      <c r="W68" s="687">
        <f>W69+W70</f>
        <v>271.8</v>
      </c>
      <c r="X68" s="681"/>
      <c r="Y68" s="687">
        <f>Y69+Y70</f>
        <v>0</v>
      </c>
      <c r="Z68" s="681"/>
      <c r="AA68" s="687">
        <f t="shared" si="52"/>
        <v>-271.8</v>
      </c>
      <c r="AB68" s="688">
        <f t="shared" si="53"/>
        <v>0</v>
      </c>
      <c r="AC68" s="687">
        <f>AC69+AC70</f>
        <v>241.3</v>
      </c>
      <c r="AD68" s="681"/>
      <c r="AE68" s="687">
        <f>AE69+AE70</f>
        <v>0</v>
      </c>
      <c r="AF68" s="681"/>
      <c r="AG68" s="687">
        <f t="shared" si="54"/>
        <v>-241.3</v>
      </c>
      <c r="AH68" s="688">
        <f t="shared" si="55"/>
        <v>0</v>
      </c>
      <c r="AI68" s="687">
        <f>AI69+AI70</f>
        <v>262.5</v>
      </c>
      <c r="AJ68" s="681"/>
      <c r="AK68" s="687">
        <f>AK69+AK70</f>
        <v>0</v>
      </c>
      <c r="AL68" s="681"/>
      <c r="AM68" s="687">
        <f t="shared" si="56"/>
        <v>-262.5</v>
      </c>
      <c r="AN68" s="688">
        <f t="shared" si="57"/>
        <v>0</v>
      </c>
      <c r="AO68" s="687">
        <f t="shared" si="58"/>
        <v>744.1</v>
      </c>
      <c r="AP68" s="681"/>
      <c r="AQ68" s="687">
        <f t="shared" si="59"/>
        <v>0</v>
      </c>
      <c r="AR68" s="681"/>
      <c r="AS68" s="687">
        <f t="shared" si="60"/>
        <v>-744.1</v>
      </c>
      <c r="AT68" s="688">
        <f t="shared" si="61"/>
        <v>0</v>
      </c>
      <c r="AU68" s="687">
        <f>AU69+AU70</f>
        <v>249.6</v>
      </c>
      <c r="AV68" s="681"/>
      <c r="AW68" s="687">
        <f>AW69+AW70</f>
        <v>0</v>
      </c>
      <c r="AX68" s="681"/>
      <c r="AY68" s="687">
        <f t="shared" si="62"/>
        <v>-249.6</v>
      </c>
      <c r="AZ68" s="688">
        <f t="shared" si="63"/>
        <v>0</v>
      </c>
      <c r="BA68" s="687">
        <f>BA69+BA70</f>
        <v>253.39999999999998</v>
      </c>
      <c r="BB68" s="681"/>
      <c r="BC68" s="687">
        <f>BC69+BC70</f>
        <v>0</v>
      </c>
      <c r="BD68" s="681"/>
      <c r="BE68" s="687">
        <f t="shared" si="64"/>
        <v>-253.39999999999998</v>
      </c>
      <c r="BF68" s="688">
        <f t="shared" si="65"/>
        <v>0</v>
      </c>
      <c r="BG68" s="687">
        <f>BG69+BG70</f>
        <v>241.10000000000002</v>
      </c>
      <c r="BH68" s="681"/>
      <c r="BI68" s="687">
        <f>BI69+BI70</f>
        <v>0</v>
      </c>
      <c r="BJ68" s="681"/>
      <c r="BK68" s="687">
        <f t="shared" si="66"/>
        <v>-241.10000000000002</v>
      </c>
      <c r="BL68" s="688">
        <f t="shared" si="67"/>
        <v>0</v>
      </c>
      <c r="BM68" s="687">
        <f t="shared" si="68"/>
        <v>636.70000000000005</v>
      </c>
      <c r="BN68" s="681"/>
      <c r="BO68" s="687">
        <f t="shared" si="69"/>
        <v>0</v>
      </c>
      <c r="BP68" s="681"/>
      <c r="BQ68" s="687">
        <f t="shared" si="70"/>
        <v>-636.70000000000005</v>
      </c>
      <c r="BR68" s="688">
        <f t="shared" si="71"/>
        <v>0</v>
      </c>
      <c r="BS68" s="687">
        <f>BS69+BS70</f>
        <v>166</v>
      </c>
      <c r="BT68" s="681"/>
      <c r="BU68" s="687">
        <f>BU69+BU70</f>
        <v>0</v>
      </c>
      <c r="BV68" s="681"/>
      <c r="BW68" s="687">
        <f t="shared" si="72"/>
        <v>-166</v>
      </c>
      <c r="BX68" s="688">
        <f t="shared" si="73"/>
        <v>0</v>
      </c>
      <c r="BY68" s="687">
        <f>BY69+BY70</f>
        <v>241.3</v>
      </c>
      <c r="BZ68" s="681"/>
      <c r="CA68" s="687">
        <f>CA69+CA70</f>
        <v>0</v>
      </c>
      <c r="CB68" s="681"/>
      <c r="CC68" s="687">
        <f t="shared" si="74"/>
        <v>-241.3</v>
      </c>
      <c r="CD68" s="688">
        <f t="shared" si="75"/>
        <v>0</v>
      </c>
      <c r="CE68" s="687">
        <f>CE69+CE70</f>
        <v>229.4</v>
      </c>
      <c r="CF68" s="681"/>
      <c r="CG68" s="687">
        <f>CG69+CG70</f>
        <v>0</v>
      </c>
      <c r="CH68" s="681"/>
      <c r="CI68" s="687">
        <f t="shared" si="76"/>
        <v>-229.4</v>
      </c>
      <c r="CJ68" s="688">
        <f t="shared" si="77"/>
        <v>0</v>
      </c>
      <c r="CK68" s="687">
        <f t="shared" si="78"/>
        <v>679.5</v>
      </c>
      <c r="CL68" s="681"/>
      <c r="CM68" s="687">
        <f t="shared" si="79"/>
        <v>0</v>
      </c>
      <c r="CN68" s="681"/>
      <c r="CO68" s="687">
        <f t="shared" si="80"/>
        <v>-679.5</v>
      </c>
      <c r="CP68" s="688">
        <f t="shared" si="81"/>
        <v>0</v>
      </c>
      <c r="CQ68" s="687">
        <f>CQ69+CQ70</f>
        <v>233</v>
      </c>
      <c r="CR68" s="681"/>
      <c r="CS68" s="687">
        <f>CS69+CS70</f>
        <v>0</v>
      </c>
      <c r="CT68" s="681"/>
      <c r="CU68" s="687">
        <f t="shared" si="82"/>
        <v>-233</v>
      </c>
      <c r="CV68" s="688">
        <f t="shared" si="83"/>
        <v>0</v>
      </c>
      <c r="CW68" s="687">
        <f>CW69+CW70</f>
        <v>221.5</v>
      </c>
      <c r="CX68" s="681"/>
      <c r="CY68" s="687">
        <f>CY69+CY70</f>
        <v>0</v>
      </c>
      <c r="CZ68" s="681"/>
      <c r="DA68" s="687">
        <f t="shared" si="84"/>
        <v>-221.5</v>
      </c>
      <c r="DB68" s="688">
        <f t="shared" si="85"/>
        <v>0</v>
      </c>
      <c r="DC68" s="687">
        <f>DC69+DC70</f>
        <v>225</v>
      </c>
      <c r="DD68" s="681"/>
      <c r="DE68" s="687">
        <f>DE69+DE70</f>
        <v>0</v>
      </c>
      <c r="DF68" s="681"/>
      <c r="DG68" s="687">
        <f t="shared" si="86"/>
        <v>-225</v>
      </c>
      <c r="DH68" s="688">
        <f t="shared" si="87"/>
        <v>0</v>
      </c>
    </row>
    <row r="69" spans="2:112">
      <c r="B69" s="88" t="s">
        <v>2933</v>
      </c>
      <c r="C69" s="614"/>
      <c r="D69" s="107" t="s">
        <v>1650</v>
      </c>
      <c r="E69" s="528" t="s">
        <v>2934</v>
      </c>
      <c r="F69" s="528"/>
      <c r="G69" s="529"/>
      <c r="H69" s="530" t="s">
        <v>2863</v>
      </c>
      <c r="I69" s="530"/>
      <c r="J69" s="91" t="s">
        <v>883</v>
      </c>
      <c r="K69" s="687">
        <f t="shared" si="44"/>
        <v>1273</v>
      </c>
      <c r="L69" s="681"/>
      <c r="M69" s="687">
        <f t="shared" si="45"/>
        <v>0</v>
      </c>
      <c r="N69" s="681"/>
      <c r="O69" s="687">
        <f t="shared" si="46"/>
        <v>-1273</v>
      </c>
      <c r="P69" s="688">
        <f t="shared" si="47"/>
        <v>0</v>
      </c>
      <c r="Q69" s="687">
        <f t="shared" si="48"/>
        <v>348.1</v>
      </c>
      <c r="R69" s="681"/>
      <c r="S69" s="687">
        <f t="shared" si="49"/>
        <v>0</v>
      </c>
      <c r="T69" s="681"/>
      <c r="U69" s="687">
        <f t="shared" si="50"/>
        <v>-348.1</v>
      </c>
      <c r="V69" s="688">
        <f t="shared" si="51"/>
        <v>0</v>
      </c>
      <c r="W69" s="687">
        <f>W33</f>
        <v>122</v>
      </c>
      <c r="X69" s="681"/>
      <c r="Y69" s="687">
        <f>Y33</f>
        <v>0</v>
      </c>
      <c r="Z69" s="681"/>
      <c r="AA69" s="687">
        <f t="shared" si="52"/>
        <v>-122</v>
      </c>
      <c r="AB69" s="688">
        <f t="shared" si="53"/>
        <v>0</v>
      </c>
      <c r="AC69" s="687">
        <f>AC33</f>
        <v>108.3</v>
      </c>
      <c r="AD69" s="681"/>
      <c r="AE69" s="687">
        <f>AE33</f>
        <v>0</v>
      </c>
      <c r="AF69" s="681"/>
      <c r="AG69" s="687">
        <f t="shared" si="54"/>
        <v>-108.3</v>
      </c>
      <c r="AH69" s="688">
        <f t="shared" si="55"/>
        <v>0</v>
      </c>
      <c r="AI69" s="687">
        <f>AI33</f>
        <v>117.8</v>
      </c>
      <c r="AJ69" s="681"/>
      <c r="AK69" s="687">
        <f>AK33</f>
        <v>0</v>
      </c>
      <c r="AL69" s="681"/>
      <c r="AM69" s="687">
        <f t="shared" si="56"/>
        <v>-117.8</v>
      </c>
      <c r="AN69" s="688">
        <f t="shared" si="57"/>
        <v>0</v>
      </c>
      <c r="AO69" s="687">
        <f t="shared" si="58"/>
        <v>334.09999999999997</v>
      </c>
      <c r="AP69" s="681"/>
      <c r="AQ69" s="687">
        <f t="shared" si="59"/>
        <v>0</v>
      </c>
      <c r="AR69" s="681"/>
      <c r="AS69" s="687">
        <f t="shared" si="60"/>
        <v>-334.09999999999997</v>
      </c>
      <c r="AT69" s="688">
        <f t="shared" si="61"/>
        <v>0</v>
      </c>
      <c r="AU69" s="687">
        <f>AU33</f>
        <v>112.1</v>
      </c>
      <c r="AV69" s="681"/>
      <c r="AW69" s="687">
        <f>AW33</f>
        <v>0</v>
      </c>
      <c r="AX69" s="681"/>
      <c r="AY69" s="687">
        <f t="shared" si="62"/>
        <v>-112.1</v>
      </c>
      <c r="AZ69" s="688">
        <f t="shared" si="63"/>
        <v>0</v>
      </c>
      <c r="BA69" s="687">
        <f>BA33</f>
        <v>113.8</v>
      </c>
      <c r="BB69" s="681"/>
      <c r="BC69" s="687">
        <f>BC33</f>
        <v>0</v>
      </c>
      <c r="BD69" s="681"/>
      <c r="BE69" s="687">
        <f t="shared" si="64"/>
        <v>-113.8</v>
      </c>
      <c r="BF69" s="688">
        <f t="shared" si="65"/>
        <v>0</v>
      </c>
      <c r="BG69" s="687">
        <f>BG33</f>
        <v>108.2</v>
      </c>
      <c r="BH69" s="681"/>
      <c r="BI69" s="687">
        <f>BI33</f>
        <v>0</v>
      </c>
      <c r="BJ69" s="681"/>
      <c r="BK69" s="687">
        <f t="shared" si="66"/>
        <v>-108.2</v>
      </c>
      <c r="BL69" s="688">
        <f t="shared" si="67"/>
        <v>0</v>
      </c>
      <c r="BM69" s="687">
        <f t="shared" si="68"/>
        <v>285.8</v>
      </c>
      <c r="BN69" s="681"/>
      <c r="BO69" s="687">
        <f t="shared" si="69"/>
        <v>0</v>
      </c>
      <c r="BP69" s="681"/>
      <c r="BQ69" s="687">
        <f t="shared" si="70"/>
        <v>-285.8</v>
      </c>
      <c r="BR69" s="688">
        <f t="shared" si="71"/>
        <v>0</v>
      </c>
      <c r="BS69" s="687">
        <f>BS33</f>
        <v>74.5</v>
      </c>
      <c r="BT69" s="681"/>
      <c r="BU69" s="687">
        <f>BU33</f>
        <v>0</v>
      </c>
      <c r="BV69" s="681"/>
      <c r="BW69" s="687">
        <f t="shared" si="72"/>
        <v>-74.5</v>
      </c>
      <c r="BX69" s="688">
        <f t="shared" si="73"/>
        <v>0</v>
      </c>
      <c r="BY69" s="687">
        <f>BY33</f>
        <v>108.3</v>
      </c>
      <c r="BZ69" s="681"/>
      <c r="CA69" s="687">
        <f>CA33</f>
        <v>0</v>
      </c>
      <c r="CB69" s="681"/>
      <c r="CC69" s="687">
        <f t="shared" si="74"/>
        <v>-108.3</v>
      </c>
      <c r="CD69" s="688">
        <f t="shared" si="75"/>
        <v>0</v>
      </c>
      <c r="CE69" s="687">
        <f>CE33</f>
        <v>103</v>
      </c>
      <c r="CF69" s="681"/>
      <c r="CG69" s="687">
        <f>CG33</f>
        <v>0</v>
      </c>
      <c r="CH69" s="681"/>
      <c r="CI69" s="687">
        <f t="shared" si="76"/>
        <v>-103</v>
      </c>
      <c r="CJ69" s="688">
        <f t="shared" si="77"/>
        <v>0</v>
      </c>
      <c r="CK69" s="687">
        <f t="shared" si="78"/>
        <v>305</v>
      </c>
      <c r="CL69" s="681"/>
      <c r="CM69" s="687">
        <f t="shared" si="79"/>
        <v>0</v>
      </c>
      <c r="CN69" s="681"/>
      <c r="CO69" s="687">
        <f t="shared" si="80"/>
        <v>-305</v>
      </c>
      <c r="CP69" s="688">
        <f t="shared" si="81"/>
        <v>0</v>
      </c>
      <c r="CQ69" s="687">
        <f>CQ33</f>
        <v>104.6</v>
      </c>
      <c r="CR69" s="681"/>
      <c r="CS69" s="687">
        <f>CS33</f>
        <v>0</v>
      </c>
      <c r="CT69" s="681"/>
      <c r="CU69" s="687">
        <f t="shared" si="82"/>
        <v>-104.6</v>
      </c>
      <c r="CV69" s="688">
        <f t="shared" si="83"/>
        <v>0</v>
      </c>
      <c r="CW69" s="687">
        <f>CW33</f>
        <v>99.4</v>
      </c>
      <c r="CX69" s="681"/>
      <c r="CY69" s="687">
        <f>CY33</f>
        <v>0</v>
      </c>
      <c r="CZ69" s="681"/>
      <c r="DA69" s="687">
        <f t="shared" si="84"/>
        <v>-99.4</v>
      </c>
      <c r="DB69" s="688">
        <f t="shared" si="85"/>
        <v>0</v>
      </c>
      <c r="DC69" s="687">
        <f>DC33</f>
        <v>101</v>
      </c>
      <c r="DD69" s="681"/>
      <c r="DE69" s="687">
        <f>DE33</f>
        <v>0</v>
      </c>
      <c r="DF69" s="681"/>
      <c r="DG69" s="687">
        <f t="shared" si="86"/>
        <v>-101</v>
      </c>
      <c r="DH69" s="688">
        <f t="shared" si="87"/>
        <v>0</v>
      </c>
    </row>
    <row r="70" spans="2:112">
      <c r="B70" s="88"/>
      <c r="C70" s="614"/>
      <c r="D70" s="107" t="s">
        <v>1651</v>
      </c>
      <c r="E70" s="528" t="s">
        <v>2935</v>
      </c>
      <c r="F70" s="528"/>
      <c r="G70" s="529"/>
      <c r="H70" s="530" t="s">
        <v>2865</v>
      </c>
      <c r="I70" s="530"/>
      <c r="J70" s="91" t="s">
        <v>883</v>
      </c>
      <c r="K70" s="687">
        <f t="shared" si="44"/>
        <v>1562.9</v>
      </c>
      <c r="L70" s="681"/>
      <c r="M70" s="687">
        <f t="shared" si="45"/>
        <v>0</v>
      </c>
      <c r="N70" s="681"/>
      <c r="O70" s="687">
        <f t="shared" si="46"/>
        <v>-1562.9</v>
      </c>
      <c r="P70" s="688">
        <f t="shared" si="47"/>
        <v>0</v>
      </c>
      <c r="Q70" s="687">
        <f t="shared" si="48"/>
        <v>427.5</v>
      </c>
      <c r="R70" s="681"/>
      <c r="S70" s="687">
        <f t="shared" si="49"/>
        <v>0</v>
      </c>
      <c r="T70" s="681"/>
      <c r="U70" s="687">
        <f t="shared" si="50"/>
        <v>-427.5</v>
      </c>
      <c r="V70" s="688">
        <f t="shared" si="51"/>
        <v>0</v>
      </c>
      <c r="W70" s="687">
        <f>W34</f>
        <v>149.80000000000001</v>
      </c>
      <c r="X70" s="681"/>
      <c r="Y70" s="687">
        <f>Y34</f>
        <v>0</v>
      </c>
      <c r="Z70" s="681"/>
      <c r="AA70" s="687">
        <f t="shared" si="52"/>
        <v>-149.80000000000001</v>
      </c>
      <c r="AB70" s="688">
        <f t="shared" si="53"/>
        <v>0</v>
      </c>
      <c r="AC70" s="687">
        <f>AC34</f>
        <v>133</v>
      </c>
      <c r="AD70" s="681"/>
      <c r="AE70" s="687">
        <f>AE34</f>
        <v>0</v>
      </c>
      <c r="AF70" s="681"/>
      <c r="AG70" s="687">
        <f t="shared" si="54"/>
        <v>-133</v>
      </c>
      <c r="AH70" s="688">
        <f t="shared" si="55"/>
        <v>0</v>
      </c>
      <c r="AI70" s="687">
        <f>AI34</f>
        <v>144.69999999999999</v>
      </c>
      <c r="AJ70" s="681"/>
      <c r="AK70" s="687">
        <f>AK34</f>
        <v>0</v>
      </c>
      <c r="AL70" s="681"/>
      <c r="AM70" s="687">
        <f t="shared" si="56"/>
        <v>-144.69999999999999</v>
      </c>
      <c r="AN70" s="688">
        <f t="shared" si="57"/>
        <v>0</v>
      </c>
      <c r="AO70" s="687">
        <f t="shared" si="58"/>
        <v>410</v>
      </c>
      <c r="AP70" s="681"/>
      <c r="AQ70" s="687">
        <f t="shared" si="59"/>
        <v>0</v>
      </c>
      <c r="AR70" s="681"/>
      <c r="AS70" s="687">
        <f t="shared" si="60"/>
        <v>-410</v>
      </c>
      <c r="AT70" s="688">
        <f t="shared" si="61"/>
        <v>0</v>
      </c>
      <c r="AU70" s="687">
        <f>AU34</f>
        <v>137.5</v>
      </c>
      <c r="AV70" s="681"/>
      <c r="AW70" s="687">
        <f>AW34</f>
        <v>0</v>
      </c>
      <c r="AX70" s="681"/>
      <c r="AY70" s="687">
        <f t="shared" si="62"/>
        <v>-137.5</v>
      </c>
      <c r="AZ70" s="688">
        <f t="shared" si="63"/>
        <v>0</v>
      </c>
      <c r="BA70" s="687">
        <f>BA34</f>
        <v>139.6</v>
      </c>
      <c r="BB70" s="681"/>
      <c r="BC70" s="687">
        <f>BC34</f>
        <v>0</v>
      </c>
      <c r="BD70" s="681"/>
      <c r="BE70" s="687">
        <f t="shared" si="64"/>
        <v>-139.6</v>
      </c>
      <c r="BF70" s="688">
        <f t="shared" si="65"/>
        <v>0</v>
      </c>
      <c r="BG70" s="687">
        <f>BG34</f>
        <v>132.9</v>
      </c>
      <c r="BH70" s="681"/>
      <c r="BI70" s="687">
        <f>BI34</f>
        <v>0</v>
      </c>
      <c r="BJ70" s="681"/>
      <c r="BK70" s="687">
        <f t="shared" si="66"/>
        <v>-132.9</v>
      </c>
      <c r="BL70" s="688">
        <f t="shared" si="67"/>
        <v>0</v>
      </c>
      <c r="BM70" s="687">
        <f t="shared" si="68"/>
        <v>350.9</v>
      </c>
      <c r="BN70" s="681"/>
      <c r="BO70" s="687">
        <f t="shared" si="69"/>
        <v>0</v>
      </c>
      <c r="BP70" s="681"/>
      <c r="BQ70" s="687">
        <f t="shared" si="70"/>
        <v>-350.9</v>
      </c>
      <c r="BR70" s="688">
        <f t="shared" si="71"/>
        <v>0</v>
      </c>
      <c r="BS70" s="687">
        <f>BS34</f>
        <v>91.5</v>
      </c>
      <c r="BT70" s="681"/>
      <c r="BU70" s="687">
        <f>BU34</f>
        <v>0</v>
      </c>
      <c r="BV70" s="681"/>
      <c r="BW70" s="687">
        <f t="shared" si="72"/>
        <v>-91.5</v>
      </c>
      <c r="BX70" s="688">
        <f t="shared" si="73"/>
        <v>0</v>
      </c>
      <c r="BY70" s="687">
        <f>BY34</f>
        <v>133</v>
      </c>
      <c r="BZ70" s="681"/>
      <c r="CA70" s="687">
        <f>CA34</f>
        <v>0</v>
      </c>
      <c r="CB70" s="681"/>
      <c r="CC70" s="687">
        <f t="shared" si="74"/>
        <v>-133</v>
      </c>
      <c r="CD70" s="688">
        <f t="shared" si="75"/>
        <v>0</v>
      </c>
      <c r="CE70" s="687">
        <f>CE34</f>
        <v>126.4</v>
      </c>
      <c r="CF70" s="681"/>
      <c r="CG70" s="687">
        <f>CG34</f>
        <v>0</v>
      </c>
      <c r="CH70" s="681"/>
      <c r="CI70" s="687">
        <f t="shared" si="76"/>
        <v>-126.4</v>
      </c>
      <c r="CJ70" s="688">
        <f t="shared" si="77"/>
        <v>0</v>
      </c>
      <c r="CK70" s="687">
        <f t="shared" si="78"/>
        <v>374.5</v>
      </c>
      <c r="CL70" s="681"/>
      <c r="CM70" s="687">
        <f t="shared" si="79"/>
        <v>0</v>
      </c>
      <c r="CN70" s="681"/>
      <c r="CO70" s="687">
        <f t="shared" si="80"/>
        <v>-374.5</v>
      </c>
      <c r="CP70" s="688">
        <f t="shared" si="81"/>
        <v>0</v>
      </c>
      <c r="CQ70" s="687">
        <f>CQ34</f>
        <v>128.4</v>
      </c>
      <c r="CR70" s="681"/>
      <c r="CS70" s="687">
        <f>CS34</f>
        <v>0</v>
      </c>
      <c r="CT70" s="681"/>
      <c r="CU70" s="687">
        <f t="shared" si="82"/>
        <v>-128.4</v>
      </c>
      <c r="CV70" s="688">
        <f t="shared" si="83"/>
        <v>0</v>
      </c>
      <c r="CW70" s="687">
        <f>CW34</f>
        <v>122.1</v>
      </c>
      <c r="CX70" s="681"/>
      <c r="CY70" s="687">
        <f>CY34</f>
        <v>0</v>
      </c>
      <c r="CZ70" s="681"/>
      <c r="DA70" s="687">
        <f t="shared" si="84"/>
        <v>-122.1</v>
      </c>
      <c r="DB70" s="688">
        <f t="shared" si="85"/>
        <v>0</v>
      </c>
      <c r="DC70" s="687">
        <f>DC34</f>
        <v>124</v>
      </c>
      <c r="DD70" s="681"/>
      <c r="DE70" s="687">
        <f>DE34</f>
        <v>0</v>
      </c>
      <c r="DF70" s="681"/>
      <c r="DG70" s="687">
        <f t="shared" si="86"/>
        <v>-124</v>
      </c>
      <c r="DH70" s="688">
        <f t="shared" si="87"/>
        <v>0</v>
      </c>
    </row>
    <row r="71" spans="2:112">
      <c r="B71" s="88" t="s">
        <v>2936</v>
      </c>
      <c r="C71" s="610"/>
      <c r="D71" s="105" t="s">
        <v>1534</v>
      </c>
      <c r="E71" s="528" t="s">
        <v>2937</v>
      </c>
      <c r="F71" s="528"/>
      <c r="G71" s="529"/>
      <c r="H71" s="530" t="s">
        <v>2938</v>
      </c>
      <c r="I71" s="530"/>
      <c r="J71" s="91" t="s">
        <v>883</v>
      </c>
      <c r="K71" s="687">
        <f t="shared" si="44"/>
        <v>35.799999999999997</v>
      </c>
      <c r="L71" s="681"/>
      <c r="M71" s="687">
        <f t="shared" si="45"/>
        <v>0</v>
      </c>
      <c r="N71" s="681"/>
      <c r="O71" s="687">
        <f t="shared" si="46"/>
        <v>-35.799999999999997</v>
      </c>
      <c r="P71" s="688">
        <f t="shared" si="47"/>
        <v>0</v>
      </c>
      <c r="Q71" s="687">
        <f t="shared" si="48"/>
        <v>8.8000000000000007</v>
      </c>
      <c r="R71" s="681"/>
      <c r="S71" s="687">
        <f t="shared" si="49"/>
        <v>0</v>
      </c>
      <c r="T71" s="681"/>
      <c r="U71" s="687">
        <f t="shared" si="50"/>
        <v>-8.8000000000000007</v>
      </c>
      <c r="V71" s="688">
        <f t="shared" si="51"/>
        <v>0</v>
      </c>
      <c r="W71" s="687">
        <f>W72</f>
        <v>3.1</v>
      </c>
      <c r="X71" s="681"/>
      <c r="Y71" s="687">
        <f>Y72</f>
        <v>0</v>
      </c>
      <c r="Z71" s="681"/>
      <c r="AA71" s="687">
        <f t="shared" si="52"/>
        <v>-3.1</v>
      </c>
      <c r="AB71" s="688">
        <f t="shared" si="53"/>
        <v>0</v>
      </c>
      <c r="AC71" s="687">
        <f>AC72</f>
        <v>2.8</v>
      </c>
      <c r="AD71" s="681"/>
      <c r="AE71" s="687">
        <f>AE72</f>
        <v>0</v>
      </c>
      <c r="AF71" s="681"/>
      <c r="AG71" s="687">
        <f t="shared" si="54"/>
        <v>-2.8</v>
      </c>
      <c r="AH71" s="688">
        <f t="shared" si="55"/>
        <v>0</v>
      </c>
      <c r="AI71" s="687">
        <f>AI72</f>
        <v>2.9</v>
      </c>
      <c r="AJ71" s="681"/>
      <c r="AK71" s="687">
        <f>AK72</f>
        <v>0</v>
      </c>
      <c r="AL71" s="681"/>
      <c r="AM71" s="687">
        <f t="shared" si="56"/>
        <v>-2.9</v>
      </c>
      <c r="AN71" s="688">
        <f t="shared" si="57"/>
        <v>0</v>
      </c>
      <c r="AO71" s="687">
        <f t="shared" si="58"/>
        <v>8.3999999999999986</v>
      </c>
      <c r="AP71" s="681"/>
      <c r="AQ71" s="687">
        <f t="shared" si="59"/>
        <v>0</v>
      </c>
      <c r="AR71" s="681"/>
      <c r="AS71" s="687">
        <f t="shared" si="60"/>
        <v>-8.3999999999999986</v>
      </c>
      <c r="AT71" s="688">
        <f t="shared" si="61"/>
        <v>0</v>
      </c>
      <c r="AU71" s="687">
        <f>AU72</f>
        <v>2.8</v>
      </c>
      <c r="AV71" s="681"/>
      <c r="AW71" s="687">
        <f>AW72</f>
        <v>0</v>
      </c>
      <c r="AX71" s="681"/>
      <c r="AY71" s="687">
        <f t="shared" si="62"/>
        <v>-2.8</v>
      </c>
      <c r="AZ71" s="688">
        <f t="shared" si="63"/>
        <v>0</v>
      </c>
      <c r="BA71" s="687">
        <f>BA72</f>
        <v>2.8</v>
      </c>
      <c r="BB71" s="681"/>
      <c r="BC71" s="687">
        <f>BC72</f>
        <v>0</v>
      </c>
      <c r="BD71" s="681"/>
      <c r="BE71" s="687">
        <f t="shared" si="64"/>
        <v>-2.8</v>
      </c>
      <c r="BF71" s="688">
        <f t="shared" si="65"/>
        <v>0</v>
      </c>
      <c r="BG71" s="687">
        <f>BG72</f>
        <v>2.8</v>
      </c>
      <c r="BH71" s="681"/>
      <c r="BI71" s="687">
        <f>BI72</f>
        <v>0</v>
      </c>
      <c r="BJ71" s="681"/>
      <c r="BK71" s="687">
        <f t="shared" si="66"/>
        <v>-2.8</v>
      </c>
      <c r="BL71" s="688">
        <f t="shared" si="67"/>
        <v>0</v>
      </c>
      <c r="BM71" s="687">
        <f t="shared" si="68"/>
        <v>9.3000000000000007</v>
      </c>
      <c r="BN71" s="681"/>
      <c r="BO71" s="687">
        <f t="shared" si="69"/>
        <v>0</v>
      </c>
      <c r="BP71" s="681"/>
      <c r="BQ71" s="687">
        <f t="shared" si="70"/>
        <v>-9.3000000000000007</v>
      </c>
      <c r="BR71" s="688">
        <f t="shared" si="71"/>
        <v>0</v>
      </c>
      <c r="BS71" s="687">
        <f>BS72</f>
        <v>3.6</v>
      </c>
      <c r="BT71" s="681"/>
      <c r="BU71" s="687">
        <f>BU72</f>
        <v>0</v>
      </c>
      <c r="BV71" s="681"/>
      <c r="BW71" s="687">
        <f t="shared" si="72"/>
        <v>-3.6</v>
      </c>
      <c r="BX71" s="688">
        <f t="shared" si="73"/>
        <v>0</v>
      </c>
      <c r="BY71" s="687">
        <f>BY72</f>
        <v>2.7</v>
      </c>
      <c r="BZ71" s="681"/>
      <c r="CA71" s="687">
        <f>CA72</f>
        <v>0</v>
      </c>
      <c r="CB71" s="681"/>
      <c r="CC71" s="687">
        <f t="shared" si="74"/>
        <v>-2.7</v>
      </c>
      <c r="CD71" s="688">
        <f t="shared" si="75"/>
        <v>0</v>
      </c>
      <c r="CE71" s="687">
        <f>CE72</f>
        <v>3</v>
      </c>
      <c r="CF71" s="681"/>
      <c r="CG71" s="687">
        <f>CG72</f>
        <v>0</v>
      </c>
      <c r="CH71" s="681"/>
      <c r="CI71" s="687">
        <f t="shared" si="76"/>
        <v>-3</v>
      </c>
      <c r="CJ71" s="688">
        <f t="shared" si="77"/>
        <v>0</v>
      </c>
      <c r="CK71" s="687">
        <f t="shared" si="78"/>
        <v>9.3000000000000007</v>
      </c>
      <c r="CL71" s="681"/>
      <c r="CM71" s="687">
        <f t="shared" si="79"/>
        <v>0</v>
      </c>
      <c r="CN71" s="681"/>
      <c r="CO71" s="687">
        <f t="shared" si="80"/>
        <v>-9.3000000000000007</v>
      </c>
      <c r="CP71" s="688">
        <f t="shared" si="81"/>
        <v>0</v>
      </c>
      <c r="CQ71" s="687">
        <f>CQ72</f>
        <v>2.9</v>
      </c>
      <c r="CR71" s="681"/>
      <c r="CS71" s="687">
        <f>CS72</f>
        <v>0</v>
      </c>
      <c r="CT71" s="681"/>
      <c r="CU71" s="687">
        <f t="shared" si="82"/>
        <v>-2.9</v>
      </c>
      <c r="CV71" s="688">
        <f t="shared" si="83"/>
        <v>0</v>
      </c>
      <c r="CW71" s="687">
        <f>CW72</f>
        <v>3</v>
      </c>
      <c r="CX71" s="681"/>
      <c r="CY71" s="687">
        <f>CY72</f>
        <v>0</v>
      </c>
      <c r="CZ71" s="681"/>
      <c r="DA71" s="687">
        <f t="shared" si="84"/>
        <v>-3</v>
      </c>
      <c r="DB71" s="688">
        <f t="shared" si="85"/>
        <v>0</v>
      </c>
      <c r="DC71" s="687">
        <f>DC72</f>
        <v>3.4</v>
      </c>
      <c r="DD71" s="681"/>
      <c r="DE71" s="687">
        <f>DE72</f>
        <v>0</v>
      </c>
      <c r="DF71" s="681"/>
      <c r="DG71" s="687">
        <f t="shared" si="86"/>
        <v>-3.4</v>
      </c>
      <c r="DH71" s="688">
        <f t="shared" si="87"/>
        <v>0</v>
      </c>
    </row>
    <row r="72" spans="2:112">
      <c r="B72" s="88"/>
      <c r="C72" s="614"/>
      <c r="D72" s="107" t="s">
        <v>1536</v>
      </c>
      <c r="E72" s="528" t="s">
        <v>2938</v>
      </c>
      <c r="F72" s="528"/>
      <c r="G72" s="529"/>
      <c r="H72" s="530" t="s">
        <v>2868</v>
      </c>
      <c r="I72" s="530"/>
      <c r="J72" s="91" t="s">
        <v>883</v>
      </c>
      <c r="K72" s="687">
        <f t="shared" si="44"/>
        <v>35.799999999999997</v>
      </c>
      <c r="L72" s="681"/>
      <c r="M72" s="687">
        <f t="shared" si="45"/>
        <v>0</v>
      </c>
      <c r="N72" s="681"/>
      <c r="O72" s="687">
        <f t="shared" si="46"/>
        <v>-35.799999999999997</v>
      </c>
      <c r="P72" s="688">
        <f t="shared" si="47"/>
        <v>0</v>
      </c>
      <c r="Q72" s="687">
        <f t="shared" si="48"/>
        <v>8.8000000000000007</v>
      </c>
      <c r="R72" s="681"/>
      <c r="S72" s="687">
        <f t="shared" si="49"/>
        <v>0</v>
      </c>
      <c r="T72" s="681"/>
      <c r="U72" s="687">
        <f t="shared" si="50"/>
        <v>-8.8000000000000007</v>
      </c>
      <c r="V72" s="688">
        <f t="shared" si="51"/>
        <v>0</v>
      </c>
      <c r="W72" s="687">
        <f>W36</f>
        <v>3.1</v>
      </c>
      <c r="X72" s="681"/>
      <c r="Y72" s="687">
        <f>Y36</f>
        <v>0</v>
      </c>
      <c r="Z72" s="681"/>
      <c r="AA72" s="687">
        <f t="shared" si="52"/>
        <v>-3.1</v>
      </c>
      <c r="AB72" s="688">
        <f t="shared" si="53"/>
        <v>0</v>
      </c>
      <c r="AC72" s="687">
        <f>AC36</f>
        <v>2.8</v>
      </c>
      <c r="AD72" s="681"/>
      <c r="AE72" s="687">
        <f>AE36</f>
        <v>0</v>
      </c>
      <c r="AF72" s="681"/>
      <c r="AG72" s="687">
        <f t="shared" si="54"/>
        <v>-2.8</v>
      </c>
      <c r="AH72" s="688">
        <f t="shared" si="55"/>
        <v>0</v>
      </c>
      <c r="AI72" s="687">
        <f>AI36</f>
        <v>2.9</v>
      </c>
      <c r="AJ72" s="681"/>
      <c r="AK72" s="687">
        <f>AK36</f>
        <v>0</v>
      </c>
      <c r="AL72" s="681"/>
      <c r="AM72" s="687">
        <f t="shared" si="56"/>
        <v>-2.9</v>
      </c>
      <c r="AN72" s="688">
        <f t="shared" si="57"/>
        <v>0</v>
      </c>
      <c r="AO72" s="687">
        <f t="shared" si="58"/>
        <v>8.3999999999999986</v>
      </c>
      <c r="AP72" s="681"/>
      <c r="AQ72" s="687">
        <f t="shared" si="59"/>
        <v>0</v>
      </c>
      <c r="AR72" s="681"/>
      <c r="AS72" s="687">
        <f t="shared" si="60"/>
        <v>-8.3999999999999986</v>
      </c>
      <c r="AT72" s="688">
        <f t="shared" si="61"/>
        <v>0</v>
      </c>
      <c r="AU72" s="687">
        <f>AU36</f>
        <v>2.8</v>
      </c>
      <c r="AV72" s="681"/>
      <c r="AW72" s="687">
        <f>AW36</f>
        <v>0</v>
      </c>
      <c r="AX72" s="681"/>
      <c r="AY72" s="687">
        <f t="shared" si="62"/>
        <v>-2.8</v>
      </c>
      <c r="AZ72" s="688">
        <f t="shared" si="63"/>
        <v>0</v>
      </c>
      <c r="BA72" s="687">
        <f>BA36</f>
        <v>2.8</v>
      </c>
      <c r="BB72" s="681"/>
      <c r="BC72" s="687">
        <f>BC36</f>
        <v>0</v>
      </c>
      <c r="BD72" s="681"/>
      <c r="BE72" s="687">
        <f t="shared" si="64"/>
        <v>-2.8</v>
      </c>
      <c r="BF72" s="688">
        <f t="shared" si="65"/>
        <v>0</v>
      </c>
      <c r="BG72" s="687">
        <f>BG36</f>
        <v>2.8</v>
      </c>
      <c r="BH72" s="681"/>
      <c r="BI72" s="687">
        <f>BI36</f>
        <v>0</v>
      </c>
      <c r="BJ72" s="681"/>
      <c r="BK72" s="687">
        <f t="shared" si="66"/>
        <v>-2.8</v>
      </c>
      <c r="BL72" s="688">
        <f t="shared" si="67"/>
        <v>0</v>
      </c>
      <c r="BM72" s="687">
        <f t="shared" si="68"/>
        <v>9.3000000000000007</v>
      </c>
      <c r="BN72" s="681"/>
      <c r="BO72" s="687">
        <f t="shared" si="69"/>
        <v>0</v>
      </c>
      <c r="BP72" s="681"/>
      <c r="BQ72" s="687">
        <f t="shared" si="70"/>
        <v>-9.3000000000000007</v>
      </c>
      <c r="BR72" s="688">
        <f t="shared" si="71"/>
        <v>0</v>
      </c>
      <c r="BS72" s="687">
        <f>BS36</f>
        <v>3.6</v>
      </c>
      <c r="BT72" s="681"/>
      <c r="BU72" s="687">
        <f>BU36</f>
        <v>0</v>
      </c>
      <c r="BV72" s="681"/>
      <c r="BW72" s="687">
        <f t="shared" si="72"/>
        <v>-3.6</v>
      </c>
      <c r="BX72" s="688">
        <f t="shared" si="73"/>
        <v>0</v>
      </c>
      <c r="BY72" s="687">
        <f>BY36</f>
        <v>2.7</v>
      </c>
      <c r="BZ72" s="681"/>
      <c r="CA72" s="687">
        <f>CA36</f>
        <v>0</v>
      </c>
      <c r="CB72" s="681"/>
      <c r="CC72" s="687">
        <f t="shared" si="74"/>
        <v>-2.7</v>
      </c>
      <c r="CD72" s="688">
        <f t="shared" si="75"/>
        <v>0</v>
      </c>
      <c r="CE72" s="687">
        <f>CE36</f>
        <v>3</v>
      </c>
      <c r="CF72" s="681"/>
      <c r="CG72" s="687">
        <f>CG36</f>
        <v>0</v>
      </c>
      <c r="CH72" s="681"/>
      <c r="CI72" s="687">
        <f t="shared" si="76"/>
        <v>-3</v>
      </c>
      <c r="CJ72" s="688">
        <f t="shared" si="77"/>
        <v>0</v>
      </c>
      <c r="CK72" s="687">
        <f t="shared" si="78"/>
        <v>9.3000000000000007</v>
      </c>
      <c r="CL72" s="681"/>
      <c r="CM72" s="687">
        <f t="shared" si="79"/>
        <v>0</v>
      </c>
      <c r="CN72" s="681"/>
      <c r="CO72" s="687">
        <f t="shared" si="80"/>
        <v>-9.3000000000000007</v>
      </c>
      <c r="CP72" s="688">
        <f t="shared" si="81"/>
        <v>0</v>
      </c>
      <c r="CQ72" s="687">
        <f>CQ36</f>
        <v>2.9</v>
      </c>
      <c r="CR72" s="681"/>
      <c r="CS72" s="687">
        <f>CS36</f>
        <v>0</v>
      </c>
      <c r="CT72" s="681"/>
      <c r="CU72" s="687">
        <f t="shared" si="82"/>
        <v>-2.9</v>
      </c>
      <c r="CV72" s="688">
        <f t="shared" si="83"/>
        <v>0</v>
      </c>
      <c r="CW72" s="687">
        <f>CW36</f>
        <v>3</v>
      </c>
      <c r="CX72" s="681"/>
      <c r="CY72" s="687">
        <f>CY36</f>
        <v>0</v>
      </c>
      <c r="CZ72" s="681"/>
      <c r="DA72" s="687">
        <f t="shared" si="84"/>
        <v>-3</v>
      </c>
      <c r="DB72" s="688">
        <f t="shared" si="85"/>
        <v>0</v>
      </c>
      <c r="DC72" s="687">
        <f>DC36</f>
        <v>3.4</v>
      </c>
      <c r="DD72" s="681"/>
      <c r="DE72" s="687">
        <f>DE36</f>
        <v>0</v>
      </c>
      <c r="DF72" s="681"/>
      <c r="DG72" s="687">
        <f t="shared" si="86"/>
        <v>-3.4</v>
      </c>
      <c r="DH72" s="688">
        <f t="shared" si="87"/>
        <v>0</v>
      </c>
    </row>
    <row r="73" spans="2:112">
      <c r="B73" s="88" t="s">
        <v>2939</v>
      </c>
      <c r="C73" s="610"/>
      <c r="D73" s="105" t="s">
        <v>1510</v>
      </c>
      <c r="E73" s="528" t="s">
        <v>2940</v>
      </c>
      <c r="F73" s="528"/>
      <c r="G73" s="529"/>
      <c r="H73" s="530" t="s">
        <v>2941</v>
      </c>
      <c r="I73" s="530"/>
      <c r="J73" s="91" t="s">
        <v>883</v>
      </c>
      <c r="K73" s="687">
        <f t="shared" si="44"/>
        <v>0</v>
      </c>
      <c r="L73" s="681"/>
      <c r="M73" s="687">
        <f t="shared" si="45"/>
        <v>0</v>
      </c>
      <c r="N73" s="681"/>
      <c r="O73" s="687">
        <f t="shared" si="46"/>
        <v>0</v>
      </c>
      <c r="P73" s="688" t="str">
        <f t="shared" si="47"/>
        <v>-</v>
      </c>
      <c r="Q73" s="687">
        <f t="shared" si="48"/>
        <v>0</v>
      </c>
      <c r="R73" s="681"/>
      <c r="S73" s="687">
        <f t="shared" si="49"/>
        <v>0</v>
      </c>
      <c r="T73" s="681"/>
      <c r="U73" s="687">
        <f t="shared" si="50"/>
        <v>0</v>
      </c>
      <c r="V73" s="688" t="str">
        <f t="shared" si="51"/>
        <v>-</v>
      </c>
      <c r="W73" s="687">
        <f>W74</f>
        <v>0</v>
      </c>
      <c r="X73" s="681"/>
      <c r="Y73" s="687">
        <f>Y74</f>
        <v>0</v>
      </c>
      <c r="Z73" s="681"/>
      <c r="AA73" s="687">
        <f t="shared" si="52"/>
        <v>0</v>
      </c>
      <c r="AB73" s="688" t="str">
        <f t="shared" si="53"/>
        <v>-</v>
      </c>
      <c r="AC73" s="687">
        <f>AC74</f>
        <v>0</v>
      </c>
      <c r="AD73" s="681"/>
      <c r="AE73" s="687">
        <f>AE74</f>
        <v>0</v>
      </c>
      <c r="AF73" s="681"/>
      <c r="AG73" s="687">
        <f t="shared" si="54"/>
        <v>0</v>
      </c>
      <c r="AH73" s="688" t="str">
        <f t="shared" si="55"/>
        <v>-</v>
      </c>
      <c r="AI73" s="687">
        <f>AI74</f>
        <v>0</v>
      </c>
      <c r="AJ73" s="681"/>
      <c r="AK73" s="687">
        <f>AK74</f>
        <v>0</v>
      </c>
      <c r="AL73" s="681"/>
      <c r="AM73" s="687">
        <f t="shared" si="56"/>
        <v>0</v>
      </c>
      <c r="AN73" s="688" t="str">
        <f t="shared" si="57"/>
        <v>-</v>
      </c>
      <c r="AO73" s="687">
        <f t="shared" si="58"/>
        <v>0</v>
      </c>
      <c r="AP73" s="681"/>
      <c r="AQ73" s="687">
        <f t="shared" si="59"/>
        <v>0</v>
      </c>
      <c r="AR73" s="681"/>
      <c r="AS73" s="687">
        <f t="shared" si="60"/>
        <v>0</v>
      </c>
      <c r="AT73" s="688" t="str">
        <f t="shared" si="61"/>
        <v>-</v>
      </c>
      <c r="AU73" s="687">
        <f>AU74</f>
        <v>0</v>
      </c>
      <c r="AV73" s="681"/>
      <c r="AW73" s="687">
        <f>AW74</f>
        <v>0</v>
      </c>
      <c r="AX73" s="681"/>
      <c r="AY73" s="687">
        <f t="shared" si="62"/>
        <v>0</v>
      </c>
      <c r="AZ73" s="688" t="str">
        <f t="shared" si="63"/>
        <v>-</v>
      </c>
      <c r="BA73" s="687">
        <f>BA74</f>
        <v>0</v>
      </c>
      <c r="BB73" s="681"/>
      <c r="BC73" s="687">
        <f>BC74</f>
        <v>0</v>
      </c>
      <c r="BD73" s="681"/>
      <c r="BE73" s="687">
        <f t="shared" si="64"/>
        <v>0</v>
      </c>
      <c r="BF73" s="688" t="str">
        <f t="shared" si="65"/>
        <v>-</v>
      </c>
      <c r="BG73" s="687">
        <f>BG74</f>
        <v>0</v>
      </c>
      <c r="BH73" s="681"/>
      <c r="BI73" s="687">
        <f>BI74</f>
        <v>0</v>
      </c>
      <c r="BJ73" s="681"/>
      <c r="BK73" s="687">
        <f t="shared" si="66"/>
        <v>0</v>
      </c>
      <c r="BL73" s="688" t="str">
        <f t="shared" si="67"/>
        <v>-</v>
      </c>
      <c r="BM73" s="687">
        <f t="shared" si="68"/>
        <v>0</v>
      </c>
      <c r="BN73" s="681"/>
      <c r="BO73" s="687">
        <f t="shared" si="69"/>
        <v>0</v>
      </c>
      <c r="BP73" s="681"/>
      <c r="BQ73" s="687">
        <f t="shared" si="70"/>
        <v>0</v>
      </c>
      <c r="BR73" s="688" t="str">
        <f t="shared" si="71"/>
        <v>-</v>
      </c>
      <c r="BS73" s="687">
        <f>BS74</f>
        <v>0</v>
      </c>
      <c r="BT73" s="681"/>
      <c r="BU73" s="687">
        <f>BU74</f>
        <v>0</v>
      </c>
      <c r="BV73" s="681"/>
      <c r="BW73" s="687">
        <f t="shared" si="72"/>
        <v>0</v>
      </c>
      <c r="BX73" s="688" t="str">
        <f t="shared" si="73"/>
        <v>-</v>
      </c>
      <c r="BY73" s="687">
        <f>BY74</f>
        <v>0</v>
      </c>
      <c r="BZ73" s="681"/>
      <c r="CA73" s="687">
        <f>CA74</f>
        <v>0</v>
      </c>
      <c r="CB73" s="681"/>
      <c r="CC73" s="687">
        <f t="shared" si="74"/>
        <v>0</v>
      </c>
      <c r="CD73" s="688" t="str">
        <f t="shared" si="75"/>
        <v>-</v>
      </c>
      <c r="CE73" s="687">
        <f>CE74</f>
        <v>0</v>
      </c>
      <c r="CF73" s="681"/>
      <c r="CG73" s="687">
        <f>CG74</f>
        <v>0</v>
      </c>
      <c r="CH73" s="681"/>
      <c r="CI73" s="687">
        <f t="shared" si="76"/>
        <v>0</v>
      </c>
      <c r="CJ73" s="688" t="str">
        <f t="shared" si="77"/>
        <v>-</v>
      </c>
      <c r="CK73" s="687">
        <f t="shared" si="78"/>
        <v>0</v>
      </c>
      <c r="CL73" s="681"/>
      <c r="CM73" s="687">
        <f t="shared" si="79"/>
        <v>0</v>
      </c>
      <c r="CN73" s="681"/>
      <c r="CO73" s="687">
        <f t="shared" si="80"/>
        <v>0</v>
      </c>
      <c r="CP73" s="688" t="str">
        <f t="shared" si="81"/>
        <v>-</v>
      </c>
      <c r="CQ73" s="687">
        <f>CQ74</f>
        <v>0</v>
      </c>
      <c r="CR73" s="681"/>
      <c r="CS73" s="687">
        <f>CS74</f>
        <v>0</v>
      </c>
      <c r="CT73" s="681"/>
      <c r="CU73" s="687">
        <f t="shared" si="82"/>
        <v>0</v>
      </c>
      <c r="CV73" s="688" t="str">
        <f t="shared" si="83"/>
        <v>-</v>
      </c>
      <c r="CW73" s="687">
        <f>CW74</f>
        <v>0</v>
      </c>
      <c r="CX73" s="681"/>
      <c r="CY73" s="687">
        <f>CY74</f>
        <v>0</v>
      </c>
      <c r="CZ73" s="681"/>
      <c r="DA73" s="687">
        <f t="shared" si="84"/>
        <v>0</v>
      </c>
      <c r="DB73" s="688" t="str">
        <f t="shared" si="85"/>
        <v>-</v>
      </c>
      <c r="DC73" s="687">
        <f>DC74</f>
        <v>0</v>
      </c>
      <c r="DD73" s="681"/>
      <c r="DE73" s="687">
        <f>DE74</f>
        <v>0</v>
      </c>
      <c r="DF73" s="681"/>
      <c r="DG73" s="687">
        <f t="shared" si="86"/>
        <v>0</v>
      </c>
      <c r="DH73" s="688" t="str">
        <f t="shared" si="87"/>
        <v>-</v>
      </c>
    </row>
    <row r="74" spans="2:112">
      <c r="B74" s="88"/>
      <c r="C74" s="614"/>
      <c r="D74" s="107" t="s">
        <v>285</v>
      </c>
      <c r="E74" s="528" t="s">
        <v>2941</v>
      </c>
      <c r="F74" s="528"/>
      <c r="G74" s="529"/>
      <c r="H74" s="530" t="s">
        <v>2871</v>
      </c>
      <c r="I74" s="530"/>
      <c r="J74" s="91" t="s">
        <v>883</v>
      </c>
      <c r="K74" s="687">
        <f t="shared" si="44"/>
        <v>0</v>
      </c>
      <c r="L74" s="681"/>
      <c r="M74" s="687">
        <f t="shared" si="45"/>
        <v>0</v>
      </c>
      <c r="N74" s="681"/>
      <c r="O74" s="687">
        <f t="shared" si="46"/>
        <v>0</v>
      </c>
      <c r="P74" s="688" t="str">
        <f t="shared" si="47"/>
        <v>-</v>
      </c>
      <c r="Q74" s="687">
        <f t="shared" si="48"/>
        <v>0</v>
      </c>
      <c r="R74" s="681"/>
      <c r="S74" s="687">
        <f t="shared" si="49"/>
        <v>0</v>
      </c>
      <c r="T74" s="681"/>
      <c r="U74" s="687">
        <f t="shared" si="50"/>
        <v>0</v>
      </c>
      <c r="V74" s="688" t="str">
        <f t="shared" si="51"/>
        <v>-</v>
      </c>
      <c r="W74" s="687">
        <f>W38</f>
        <v>0</v>
      </c>
      <c r="X74" s="681"/>
      <c r="Y74" s="687">
        <f>Y38</f>
        <v>0</v>
      </c>
      <c r="Z74" s="681"/>
      <c r="AA74" s="687">
        <f t="shared" si="52"/>
        <v>0</v>
      </c>
      <c r="AB74" s="688" t="str">
        <f t="shared" si="53"/>
        <v>-</v>
      </c>
      <c r="AC74" s="687">
        <f>AC38</f>
        <v>0</v>
      </c>
      <c r="AD74" s="681"/>
      <c r="AE74" s="687">
        <f>AE38</f>
        <v>0</v>
      </c>
      <c r="AF74" s="681"/>
      <c r="AG74" s="687">
        <f t="shared" si="54"/>
        <v>0</v>
      </c>
      <c r="AH74" s="688" t="str">
        <f t="shared" si="55"/>
        <v>-</v>
      </c>
      <c r="AI74" s="687">
        <f>AI38</f>
        <v>0</v>
      </c>
      <c r="AJ74" s="681"/>
      <c r="AK74" s="687">
        <f>AK38</f>
        <v>0</v>
      </c>
      <c r="AL74" s="681"/>
      <c r="AM74" s="687">
        <f t="shared" si="56"/>
        <v>0</v>
      </c>
      <c r="AN74" s="688" t="str">
        <f t="shared" si="57"/>
        <v>-</v>
      </c>
      <c r="AO74" s="687">
        <f t="shared" si="58"/>
        <v>0</v>
      </c>
      <c r="AP74" s="681"/>
      <c r="AQ74" s="687">
        <f t="shared" si="59"/>
        <v>0</v>
      </c>
      <c r="AR74" s="681"/>
      <c r="AS74" s="687">
        <f t="shared" si="60"/>
        <v>0</v>
      </c>
      <c r="AT74" s="688" t="str">
        <f t="shared" si="61"/>
        <v>-</v>
      </c>
      <c r="AU74" s="687">
        <f>AU38</f>
        <v>0</v>
      </c>
      <c r="AV74" s="681"/>
      <c r="AW74" s="687">
        <f>AW38</f>
        <v>0</v>
      </c>
      <c r="AX74" s="681"/>
      <c r="AY74" s="687">
        <f t="shared" si="62"/>
        <v>0</v>
      </c>
      <c r="AZ74" s="688" t="str">
        <f t="shared" si="63"/>
        <v>-</v>
      </c>
      <c r="BA74" s="687">
        <f>BA38</f>
        <v>0</v>
      </c>
      <c r="BB74" s="681"/>
      <c r="BC74" s="687">
        <f>BC38</f>
        <v>0</v>
      </c>
      <c r="BD74" s="681"/>
      <c r="BE74" s="687">
        <f t="shared" si="64"/>
        <v>0</v>
      </c>
      <c r="BF74" s="688" t="str">
        <f t="shared" si="65"/>
        <v>-</v>
      </c>
      <c r="BG74" s="687">
        <f>BG38</f>
        <v>0</v>
      </c>
      <c r="BH74" s="681"/>
      <c r="BI74" s="687">
        <f>BI38</f>
        <v>0</v>
      </c>
      <c r="BJ74" s="681"/>
      <c r="BK74" s="687">
        <f t="shared" si="66"/>
        <v>0</v>
      </c>
      <c r="BL74" s="688" t="str">
        <f t="shared" si="67"/>
        <v>-</v>
      </c>
      <c r="BM74" s="687">
        <f t="shared" si="68"/>
        <v>0</v>
      </c>
      <c r="BN74" s="681"/>
      <c r="BO74" s="687">
        <f t="shared" si="69"/>
        <v>0</v>
      </c>
      <c r="BP74" s="681"/>
      <c r="BQ74" s="687">
        <f t="shared" si="70"/>
        <v>0</v>
      </c>
      <c r="BR74" s="688" t="str">
        <f t="shared" si="71"/>
        <v>-</v>
      </c>
      <c r="BS74" s="687">
        <f>BS38</f>
        <v>0</v>
      </c>
      <c r="BT74" s="681"/>
      <c r="BU74" s="687">
        <f>BU38</f>
        <v>0</v>
      </c>
      <c r="BV74" s="681"/>
      <c r="BW74" s="687">
        <f t="shared" si="72"/>
        <v>0</v>
      </c>
      <c r="BX74" s="688" t="str">
        <f t="shared" si="73"/>
        <v>-</v>
      </c>
      <c r="BY74" s="687">
        <f>BY38</f>
        <v>0</v>
      </c>
      <c r="BZ74" s="681"/>
      <c r="CA74" s="687">
        <f>CA38</f>
        <v>0</v>
      </c>
      <c r="CB74" s="681"/>
      <c r="CC74" s="687">
        <f t="shared" si="74"/>
        <v>0</v>
      </c>
      <c r="CD74" s="688" t="str">
        <f t="shared" si="75"/>
        <v>-</v>
      </c>
      <c r="CE74" s="687">
        <f>CE38</f>
        <v>0</v>
      </c>
      <c r="CF74" s="681"/>
      <c r="CG74" s="687">
        <f>CG38</f>
        <v>0</v>
      </c>
      <c r="CH74" s="681"/>
      <c r="CI74" s="687">
        <f t="shared" si="76"/>
        <v>0</v>
      </c>
      <c r="CJ74" s="688" t="str">
        <f t="shared" si="77"/>
        <v>-</v>
      </c>
      <c r="CK74" s="687">
        <f t="shared" si="78"/>
        <v>0</v>
      </c>
      <c r="CL74" s="681"/>
      <c r="CM74" s="687">
        <f t="shared" si="79"/>
        <v>0</v>
      </c>
      <c r="CN74" s="681"/>
      <c r="CO74" s="687">
        <f t="shared" si="80"/>
        <v>0</v>
      </c>
      <c r="CP74" s="688" t="str">
        <f t="shared" si="81"/>
        <v>-</v>
      </c>
      <c r="CQ74" s="687">
        <f>CQ38</f>
        <v>0</v>
      </c>
      <c r="CR74" s="681"/>
      <c r="CS74" s="687">
        <f>CS38</f>
        <v>0</v>
      </c>
      <c r="CT74" s="681"/>
      <c r="CU74" s="687">
        <f t="shared" si="82"/>
        <v>0</v>
      </c>
      <c r="CV74" s="688" t="str">
        <f t="shared" si="83"/>
        <v>-</v>
      </c>
      <c r="CW74" s="687">
        <f>CW38</f>
        <v>0</v>
      </c>
      <c r="CX74" s="681"/>
      <c r="CY74" s="687">
        <f>CY38</f>
        <v>0</v>
      </c>
      <c r="CZ74" s="681"/>
      <c r="DA74" s="687">
        <f t="shared" si="84"/>
        <v>0</v>
      </c>
      <c r="DB74" s="688" t="str">
        <f t="shared" si="85"/>
        <v>-</v>
      </c>
      <c r="DC74" s="687">
        <f>DC38</f>
        <v>0</v>
      </c>
      <c r="DD74" s="681"/>
      <c r="DE74" s="687">
        <f>DE38</f>
        <v>0</v>
      </c>
      <c r="DF74" s="681"/>
      <c r="DG74" s="687">
        <f t="shared" si="86"/>
        <v>0</v>
      </c>
      <c r="DH74" s="688" t="str">
        <f t="shared" si="87"/>
        <v>-</v>
      </c>
    </row>
    <row r="75" spans="2:112">
      <c r="B75" s="88" t="s">
        <v>2942</v>
      </c>
      <c r="C75" s="337" t="s">
        <v>153</v>
      </c>
      <c r="D75" s="635" t="s">
        <v>1687</v>
      </c>
      <c r="E75" s="528" t="s">
        <v>2943</v>
      </c>
      <c r="F75" s="528"/>
      <c r="G75" s="529"/>
      <c r="H75" s="530" t="s">
        <v>2882</v>
      </c>
      <c r="I75" s="530"/>
      <c r="J75" s="91" t="s">
        <v>883</v>
      </c>
      <c r="K75" s="687">
        <f t="shared" si="44"/>
        <v>39</v>
      </c>
      <c r="L75" s="681"/>
      <c r="M75" s="687">
        <f t="shared" si="45"/>
        <v>0</v>
      </c>
      <c r="N75" s="681"/>
      <c r="O75" s="687">
        <f t="shared" si="46"/>
        <v>-39</v>
      </c>
      <c r="P75" s="688">
        <f t="shared" si="47"/>
        <v>0</v>
      </c>
      <c r="Q75" s="687">
        <f t="shared" si="48"/>
        <v>11</v>
      </c>
      <c r="R75" s="681"/>
      <c r="S75" s="687">
        <f t="shared" si="49"/>
        <v>0</v>
      </c>
      <c r="T75" s="681"/>
      <c r="U75" s="687">
        <f t="shared" si="50"/>
        <v>-11</v>
      </c>
      <c r="V75" s="688">
        <f t="shared" si="51"/>
        <v>0</v>
      </c>
      <c r="W75" s="687">
        <f>W45+W46</f>
        <v>3.8</v>
      </c>
      <c r="X75" s="681"/>
      <c r="Y75" s="687">
        <f>Y45+Y46</f>
        <v>0</v>
      </c>
      <c r="Z75" s="681"/>
      <c r="AA75" s="687">
        <f t="shared" si="52"/>
        <v>-3.8</v>
      </c>
      <c r="AB75" s="688">
        <f t="shared" si="53"/>
        <v>0</v>
      </c>
      <c r="AC75" s="687">
        <f>AC45+AC46</f>
        <v>3.4</v>
      </c>
      <c r="AD75" s="681"/>
      <c r="AE75" s="687">
        <f>AE45+AE46</f>
        <v>0</v>
      </c>
      <c r="AF75" s="681"/>
      <c r="AG75" s="687">
        <f t="shared" si="54"/>
        <v>-3.4</v>
      </c>
      <c r="AH75" s="688">
        <f t="shared" si="55"/>
        <v>0</v>
      </c>
      <c r="AI75" s="687">
        <f>AI45+AI46</f>
        <v>3.8</v>
      </c>
      <c r="AJ75" s="681"/>
      <c r="AK75" s="687">
        <f>AK45+AK46</f>
        <v>0</v>
      </c>
      <c r="AL75" s="681"/>
      <c r="AM75" s="687">
        <f t="shared" si="56"/>
        <v>-3.8</v>
      </c>
      <c r="AN75" s="688">
        <f t="shared" si="57"/>
        <v>0</v>
      </c>
      <c r="AO75" s="687">
        <f t="shared" si="58"/>
        <v>7.3000000000000007</v>
      </c>
      <c r="AP75" s="681"/>
      <c r="AQ75" s="687">
        <f t="shared" si="59"/>
        <v>0</v>
      </c>
      <c r="AR75" s="681"/>
      <c r="AS75" s="687">
        <f t="shared" si="60"/>
        <v>-7.3000000000000007</v>
      </c>
      <c r="AT75" s="688">
        <f t="shared" si="61"/>
        <v>0</v>
      </c>
      <c r="AU75" s="687">
        <f>AU45+AU46</f>
        <v>2.4</v>
      </c>
      <c r="AV75" s="681"/>
      <c r="AW75" s="687">
        <f>AW45+AW46</f>
        <v>0</v>
      </c>
      <c r="AX75" s="681"/>
      <c r="AY75" s="687">
        <f t="shared" si="62"/>
        <v>-2.4</v>
      </c>
      <c r="AZ75" s="688">
        <f t="shared" si="63"/>
        <v>0</v>
      </c>
      <c r="BA75" s="687">
        <f>BA45+BA46</f>
        <v>2.5</v>
      </c>
      <c r="BB75" s="681"/>
      <c r="BC75" s="687">
        <f>BC45+BC46</f>
        <v>0</v>
      </c>
      <c r="BD75" s="681"/>
      <c r="BE75" s="687">
        <f t="shared" si="64"/>
        <v>-2.5</v>
      </c>
      <c r="BF75" s="688">
        <f t="shared" si="65"/>
        <v>0</v>
      </c>
      <c r="BG75" s="687">
        <f>BG45+BG46</f>
        <v>2.4</v>
      </c>
      <c r="BH75" s="681"/>
      <c r="BI75" s="687">
        <f>BI45+BI46</f>
        <v>0</v>
      </c>
      <c r="BJ75" s="681"/>
      <c r="BK75" s="687">
        <f t="shared" si="66"/>
        <v>-2.4</v>
      </c>
      <c r="BL75" s="688">
        <f t="shared" si="67"/>
        <v>0</v>
      </c>
      <c r="BM75" s="687">
        <f t="shared" si="68"/>
        <v>10.5</v>
      </c>
      <c r="BN75" s="681"/>
      <c r="BO75" s="687">
        <f t="shared" si="69"/>
        <v>0</v>
      </c>
      <c r="BP75" s="681"/>
      <c r="BQ75" s="687">
        <f t="shared" si="70"/>
        <v>-10.5</v>
      </c>
      <c r="BR75" s="688">
        <f t="shared" si="71"/>
        <v>0</v>
      </c>
      <c r="BS75" s="687">
        <f>BS45+BS46</f>
        <v>3.3</v>
      </c>
      <c r="BT75" s="681"/>
      <c r="BU75" s="687">
        <f>BU45+BU46</f>
        <v>0</v>
      </c>
      <c r="BV75" s="681"/>
      <c r="BW75" s="687">
        <f t="shared" si="72"/>
        <v>-3.3</v>
      </c>
      <c r="BX75" s="688">
        <f t="shared" si="73"/>
        <v>0</v>
      </c>
      <c r="BY75" s="687">
        <f>BY45+BY46</f>
        <v>3.3</v>
      </c>
      <c r="BZ75" s="681"/>
      <c r="CA75" s="687">
        <f>CA45+CA46</f>
        <v>0</v>
      </c>
      <c r="CB75" s="681"/>
      <c r="CC75" s="687">
        <f t="shared" si="74"/>
        <v>-3.3</v>
      </c>
      <c r="CD75" s="688">
        <f t="shared" si="75"/>
        <v>0</v>
      </c>
      <c r="CE75" s="687">
        <f>CE45+CE46</f>
        <v>3.9</v>
      </c>
      <c r="CF75" s="681"/>
      <c r="CG75" s="687">
        <f>CG45+CG46</f>
        <v>0</v>
      </c>
      <c r="CH75" s="681"/>
      <c r="CI75" s="687">
        <f t="shared" si="76"/>
        <v>-3.9</v>
      </c>
      <c r="CJ75" s="688">
        <f t="shared" si="77"/>
        <v>0</v>
      </c>
      <c r="CK75" s="687">
        <f t="shared" si="78"/>
        <v>10.199999999999999</v>
      </c>
      <c r="CL75" s="681"/>
      <c r="CM75" s="687">
        <f t="shared" si="79"/>
        <v>0</v>
      </c>
      <c r="CN75" s="681"/>
      <c r="CO75" s="687">
        <f t="shared" si="80"/>
        <v>-10.199999999999999</v>
      </c>
      <c r="CP75" s="688">
        <f t="shared" si="81"/>
        <v>0</v>
      </c>
      <c r="CQ75" s="687">
        <f>CQ45+CQ46</f>
        <v>3.4</v>
      </c>
      <c r="CR75" s="681"/>
      <c r="CS75" s="687">
        <f>CS45+CS46</f>
        <v>0</v>
      </c>
      <c r="CT75" s="681"/>
      <c r="CU75" s="687">
        <f t="shared" si="82"/>
        <v>-3.4</v>
      </c>
      <c r="CV75" s="688">
        <f t="shared" si="83"/>
        <v>0</v>
      </c>
      <c r="CW75" s="687">
        <f>CW45+CW46</f>
        <v>3.4</v>
      </c>
      <c r="CX75" s="681"/>
      <c r="CY75" s="687">
        <f>CY45+CY46</f>
        <v>0</v>
      </c>
      <c r="CZ75" s="681"/>
      <c r="DA75" s="687">
        <f t="shared" si="84"/>
        <v>-3.4</v>
      </c>
      <c r="DB75" s="688">
        <f t="shared" si="85"/>
        <v>0</v>
      </c>
      <c r="DC75" s="687">
        <f>DC45+DC46</f>
        <v>3.4</v>
      </c>
      <c r="DD75" s="681"/>
      <c r="DE75" s="687">
        <f>DE45+DE46</f>
        <v>0</v>
      </c>
      <c r="DF75" s="681"/>
      <c r="DG75" s="687">
        <f t="shared" si="86"/>
        <v>-3.4</v>
      </c>
      <c r="DH75" s="688">
        <f t="shared" si="87"/>
        <v>0</v>
      </c>
    </row>
    <row r="76" spans="2:112">
      <c r="B76" s="88" t="s">
        <v>2944</v>
      </c>
      <c r="C76" s="652" t="s">
        <v>2757</v>
      </c>
      <c r="D76" s="109" t="s">
        <v>1688</v>
      </c>
      <c r="E76" s="528" t="s">
        <v>2945</v>
      </c>
      <c r="F76" s="528"/>
      <c r="G76" s="529"/>
      <c r="H76" s="530" t="s">
        <v>2946</v>
      </c>
      <c r="I76" s="530"/>
      <c r="J76" s="91" t="s">
        <v>883</v>
      </c>
      <c r="K76" s="687">
        <f t="shared" si="44"/>
        <v>109.35899999999999</v>
      </c>
      <c r="L76" s="681"/>
      <c r="M76" s="687">
        <f t="shared" si="45"/>
        <v>0</v>
      </c>
      <c r="N76" s="681"/>
      <c r="O76" s="687">
        <f t="shared" si="46"/>
        <v>-109.35899999999999</v>
      </c>
      <c r="P76" s="688">
        <f t="shared" si="47"/>
        <v>0</v>
      </c>
      <c r="Q76" s="687">
        <f t="shared" si="48"/>
        <v>27.436999999999998</v>
      </c>
      <c r="R76" s="681"/>
      <c r="S76" s="687">
        <f t="shared" si="49"/>
        <v>0</v>
      </c>
      <c r="T76" s="681"/>
      <c r="U76" s="687">
        <f t="shared" si="50"/>
        <v>-27.436999999999998</v>
      </c>
      <c r="V76" s="688">
        <f t="shared" si="51"/>
        <v>0</v>
      </c>
      <c r="W76" s="687">
        <f>W77+W78</f>
        <v>9.4179999999999993</v>
      </c>
      <c r="X76" s="681"/>
      <c r="Y76" s="687">
        <f>Y77+Y78</f>
        <v>0</v>
      </c>
      <c r="Z76" s="681"/>
      <c r="AA76" s="687">
        <f t="shared" si="52"/>
        <v>-9.4179999999999993</v>
      </c>
      <c r="AB76" s="688">
        <f t="shared" si="53"/>
        <v>0</v>
      </c>
      <c r="AC76" s="687">
        <f>AC77+AC78</f>
        <v>8.6000000000000014</v>
      </c>
      <c r="AD76" s="681"/>
      <c r="AE76" s="687">
        <f>AE77+AE78</f>
        <v>0</v>
      </c>
      <c r="AF76" s="681"/>
      <c r="AG76" s="687">
        <f t="shared" si="54"/>
        <v>-8.6000000000000014</v>
      </c>
      <c r="AH76" s="688">
        <f t="shared" si="55"/>
        <v>0</v>
      </c>
      <c r="AI76" s="687">
        <f>AI77+AI78</f>
        <v>9.4189999999999987</v>
      </c>
      <c r="AJ76" s="681"/>
      <c r="AK76" s="687">
        <f>AK77+AK78</f>
        <v>0</v>
      </c>
      <c r="AL76" s="681"/>
      <c r="AM76" s="687">
        <f t="shared" si="56"/>
        <v>-9.4189999999999987</v>
      </c>
      <c r="AN76" s="688">
        <f t="shared" si="57"/>
        <v>0</v>
      </c>
      <c r="AO76" s="687">
        <f t="shared" si="58"/>
        <v>33.685000000000002</v>
      </c>
      <c r="AP76" s="681"/>
      <c r="AQ76" s="687">
        <f t="shared" si="59"/>
        <v>0</v>
      </c>
      <c r="AR76" s="681"/>
      <c r="AS76" s="687">
        <f t="shared" si="60"/>
        <v>-33.685000000000002</v>
      </c>
      <c r="AT76" s="688">
        <f t="shared" si="61"/>
        <v>0</v>
      </c>
      <c r="AU76" s="687">
        <f>AU77+AU78</f>
        <v>9.7800000000000011</v>
      </c>
      <c r="AV76" s="681"/>
      <c r="AW76" s="687">
        <f>AW77+AW78</f>
        <v>0</v>
      </c>
      <c r="AX76" s="681"/>
      <c r="AY76" s="687">
        <f t="shared" si="62"/>
        <v>-9.7800000000000011</v>
      </c>
      <c r="AZ76" s="688">
        <f t="shared" si="63"/>
        <v>0</v>
      </c>
      <c r="BA76" s="687">
        <f>BA77+BA78</f>
        <v>11.85</v>
      </c>
      <c r="BB76" s="681"/>
      <c r="BC76" s="687">
        <f>BC77+BC78</f>
        <v>0</v>
      </c>
      <c r="BD76" s="681"/>
      <c r="BE76" s="687">
        <f t="shared" si="64"/>
        <v>-11.85</v>
      </c>
      <c r="BF76" s="688">
        <f t="shared" si="65"/>
        <v>0</v>
      </c>
      <c r="BG76" s="687">
        <f>BG77+BG78</f>
        <v>12.055</v>
      </c>
      <c r="BH76" s="681"/>
      <c r="BI76" s="687">
        <f>BI77+BI78</f>
        <v>0</v>
      </c>
      <c r="BJ76" s="681"/>
      <c r="BK76" s="687">
        <f t="shared" si="66"/>
        <v>-12.055</v>
      </c>
      <c r="BL76" s="688">
        <f t="shared" si="67"/>
        <v>0</v>
      </c>
      <c r="BM76" s="687">
        <f t="shared" si="68"/>
        <v>20.186</v>
      </c>
      <c r="BN76" s="681"/>
      <c r="BO76" s="687">
        <f t="shared" si="69"/>
        <v>0</v>
      </c>
      <c r="BP76" s="681"/>
      <c r="BQ76" s="687">
        <f t="shared" si="70"/>
        <v>-20.186</v>
      </c>
      <c r="BR76" s="688">
        <f t="shared" si="71"/>
        <v>0</v>
      </c>
      <c r="BS76" s="687">
        <f>BS77+BS78</f>
        <v>3.6139999999999999</v>
      </c>
      <c r="BT76" s="681"/>
      <c r="BU76" s="687">
        <f>BU77+BU78</f>
        <v>0</v>
      </c>
      <c r="BV76" s="681"/>
      <c r="BW76" s="687">
        <f t="shared" si="72"/>
        <v>-3.6139999999999999</v>
      </c>
      <c r="BX76" s="688">
        <f t="shared" si="73"/>
        <v>0</v>
      </c>
      <c r="BY76" s="687">
        <f>BY77+BY78</f>
        <v>3.911</v>
      </c>
      <c r="BZ76" s="681"/>
      <c r="CA76" s="687">
        <f>CA77+CA78</f>
        <v>0</v>
      </c>
      <c r="CB76" s="681"/>
      <c r="CC76" s="687">
        <f t="shared" si="74"/>
        <v>-3.911</v>
      </c>
      <c r="CD76" s="688">
        <f t="shared" si="75"/>
        <v>0</v>
      </c>
      <c r="CE76" s="687">
        <f>CE77+CE78</f>
        <v>12.661</v>
      </c>
      <c r="CF76" s="681"/>
      <c r="CG76" s="687">
        <f>CG77+CG78</f>
        <v>0</v>
      </c>
      <c r="CH76" s="681"/>
      <c r="CI76" s="687">
        <f t="shared" si="76"/>
        <v>-12.661</v>
      </c>
      <c r="CJ76" s="688">
        <f t="shared" si="77"/>
        <v>0</v>
      </c>
      <c r="CK76" s="687">
        <f t="shared" si="78"/>
        <v>28.050999999999998</v>
      </c>
      <c r="CL76" s="681"/>
      <c r="CM76" s="687">
        <f t="shared" si="79"/>
        <v>0</v>
      </c>
      <c r="CN76" s="681"/>
      <c r="CO76" s="687">
        <f t="shared" si="80"/>
        <v>-28.050999999999998</v>
      </c>
      <c r="CP76" s="688">
        <f t="shared" si="81"/>
        <v>0</v>
      </c>
      <c r="CQ76" s="687">
        <f>CQ77+CQ78</f>
        <v>9.4189999999999987</v>
      </c>
      <c r="CR76" s="681"/>
      <c r="CS76" s="687">
        <f>CS77+CS78</f>
        <v>0</v>
      </c>
      <c r="CT76" s="681"/>
      <c r="CU76" s="687">
        <f t="shared" si="82"/>
        <v>-9.4189999999999987</v>
      </c>
      <c r="CV76" s="688">
        <f t="shared" si="83"/>
        <v>0</v>
      </c>
      <c r="CW76" s="687">
        <f>CW77+CW78</f>
        <v>9.2110000000000003</v>
      </c>
      <c r="CX76" s="681"/>
      <c r="CY76" s="687">
        <f>CY77+CY78</f>
        <v>0</v>
      </c>
      <c r="CZ76" s="681"/>
      <c r="DA76" s="687">
        <f t="shared" si="84"/>
        <v>-9.2110000000000003</v>
      </c>
      <c r="DB76" s="688">
        <f t="shared" si="85"/>
        <v>0</v>
      </c>
      <c r="DC76" s="687">
        <f>DC77+DC78</f>
        <v>9.4209999999999994</v>
      </c>
      <c r="DD76" s="681"/>
      <c r="DE76" s="687">
        <f>DE77+DE78</f>
        <v>0</v>
      </c>
      <c r="DF76" s="681"/>
      <c r="DG76" s="687">
        <f t="shared" si="86"/>
        <v>-9.4209999999999994</v>
      </c>
      <c r="DH76" s="688">
        <f t="shared" si="87"/>
        <v>0</v>
      </c>
    </row>
    <row r="77" spans="2:112">
      <c r="B77" s="88" t="s">
        <v>2947</v>
      </c>
      <c r="C77" s="650"/>
      <c r="D77" s="110" t="s">
        <v>1690</v>
      </c>
      <c r="E77" s="528" t="s">
        <v>2948</v>
      </c>
      <c r="F77" s="528"/>
      <c r="G77" s="529"/>
      <c r="H77" s="530"/>
      <c r="I77" s="530"/>
      <c r="J77" s="91" t="s">
        <v>883</v>
      </c>
      <c r="K77" s="687">
        <f t="shared" si="44"/>
        <v>4.4999999999999998E-2</v>
      </c>
      <c r="L77" s="681"/>
      <c r="M77" s="687">
        <f t="shared" si="45"/>
        <v>0</v>
      </c>
      <c r="N77" s="681"/>
      <c r="O77" s="687">
        <f t="shared" si="46"/>
        <v>-4.4999999999999998E-2</v>
      </c>
      <c r="P77" s="688">
        <f t="shared" si="47"/>
        <v>0</v>
      </c>
      <c r="Q77" s="687">
        <f t="shared" si="48"/>
        <v>1.2E-2</v>
      </c>
      <c r="R77" s="681"/>
      <c r="S77" s="687">
        <f t="shared" si="49"/>
        <v>0</v>
      </c>
      <c r="T77" s="681"/>
      <c r="U77" s="687">
        <f t="shared" si="50"/>
        <v>-1.2E-2</v>
      </c>
      <c r="V77" s="688">
        <f t="shared" si="51"/>
        <v>0</v>
      </c>
      <c r="W77" s="683">
        <v>3.0000000000000001E-3</v>
      </c>
      <c r="X77" s="681"/>
      <c r="Y77" s="681"/>
      <c r="Z77" s="681"/>
      <c r="AA77" s="687">
        <f t="shared" si="52"/>
        <v>-3.0000000000000001E-3</v>
      </c>
      <c r="AB77" s="688">
        <f t="shared" si="53"/>
        <v>0</v>
      </c>
      <c r="AC77" s="683">
        <v>5.0000000000000001E-3</v>
      </c>
      <c r="AD77" s="681"/>
      <c r="AE77" s="681"/>
      <c r="AF77" s="681"/>
      <c r="AG77" s="687">
        <f t="shared" si="54"/>
        <v>-5.0000000000000001E-3</v>
      </c>
      <c r="AH77" s="688">
        <f t="shared" si="55"/>
        <v>0</v>
      </c>
      <c r="AI77" s="683">
        <v>4.0000000000000001E-3</v>
      </c>
      <c r="AJ77" s="681"/>
      <c r="AK77" s="681"/>
      <c r="AL77" s="681"/>
      <c r="AM77" s="687">
        <f t="shared" si="56"/>
        <v>-4.0000000000000001E-3</v>
      </c>
      <c r="AN77" s="688">
        <f t="shared" si="57"/>
        <v>0</v>
      </c>
      <c r="AO77" s="687">
        <f t="shared" si="58"/>
        <v>1.0999999999999999E-2</v>
      </c>
      <c r="AP77" s="681"/>
      <c r="AQ77" s="687">
        <f t="shared" si="59"/>
        <v>0</v>
      </c>
      <c r="AR77" s="681"/>
      <c r="AS77" s="687">
        <f t="shared" si="60"/>
        <v>-1.0999999999999999E-2</v>
      </c>
      <c r="AT77" s="688">
        <f t="shared" si="61"/>
        <v>0</v>
      </c>
      <c r="AU77" s="683">
        <v>5.0000000000000001E-3</v>
      </c>
      <c r="AV77" s="681"/>
      <c r="AW77" s="681"/>
      <c r="AX77" s="681"/>
      <c r="AY77" s="687">
        <f t="shared" si="62"/>
        <v>-5.0000000000000001E-3</v>
      </c>
      <c r="AZ77" s="688">
        <f t="shared" si="63"/>
        <v>0</v>
      </c>
      <c r="BA77" s="683">
        <v>6.0000000000000001E-3</v>
      </c>
      <c r="BB77" s="681"/>
      <c r="BC77" s="681"/>
      <c r="BD77" s="681"/>
      <c r="BE77" s="687">
        <f t="shared" si="64"/>
        <v>-6.0000000000000001E-3</v>
      </c>
      <c r="BF77" s="688">
        <f t="shared" si="65"/>
        <v>0</v>
      </c>
      <c r="BG77" s="683">
        <v>0</v>
      </c>
      <c r="BH77" s="681"/>
      <c r="BI77" s="681"/>
      <c r="BJ77" s="681"/>
      <c r="BK77" s="687">
        <f t="shared" si="66"/>
        <v>0</v>
      </c>
      <c r="BL77" s="688" t="str">
        <f t="shared" si="67"/>
        <v>-</v>
      </c>
      <c r="BM77" s="687">
        <f t="shared" si="68"/>
        <v>6.0000000000000001E-3</v>
      </c>
      <c r="BN77" s="681"/>
      <c r="BO77" s="687">
        <f t="shared" si="69"/>
        <v>0</v>
      </c>
      <c r="BP77" s="681"/>
      <c r="BQ77" s="687">
        <f t="shared" si="70"/>
        <v>-6.0000000000000001E-3</v>
      </c>
      <c r="BR77" s="688">
        <f t="shared" si="71"/>
        <v>0</v>
      </c>
      <c r="BS77" s="683">
        <v>1E-3</v>
      </c>
      <c r="BT77" s="681"/>
      <c r="BU77" s="681"/>
      <c r="BV77" s="681"/>
      <c r="BW77" s="687">
        <f t="shared" si="72"/>
        <v>-1E-3</v>
      </c>
      <c r="BX77" s="688">
        <f t="shared" si="73"/>
        <v>0</v>
      </c>
      <c r="BY77" s="683">
        <v>1E-3</v>
      </c>
      <c r="BZ77" s="681"/>
      <c r="CA77" s="681"/>
      <c r="CB77" s="681"/>
      <c r="CC77" s="687">
        <f t="shared" si="74"/>
        <v>-1E-3</v>
      </c>
      <c r="CD77" s="688">
        <f t="shared" si="75"/>
        <v>0</v>
      </c>
      <c r="CE77" s="683">
        <v>4.0000000000000001E-3</v>
      </c>
      <c r="CF77" s="681"/>
      <c r="CG77" s="681"/>
      <c r="CH77" s="681"/>
      <c r="CI77" s="687">
        <f t="shared" si="76"/>
        <v>-4.0000000000000001E-3</v>
      </c>
      <c r="CJ77" s="688">
        <f t="shared" si="77"/>
        <v>0</v>
      </c>
      <c r="CK77" s="687">
        <f t="shared" si="78"/>
        <v>1.6E-2</v>
      </c>
      <c r="CL77" s="681"/>
      <c r="CM77" s="687">
        <f t="shared" si="79"/>
        <v>0</v>
      </c>
      <c r="CN77" s="681"/>
      <c r="CO77" s="687">
        <f t="shared" si="80"/>
        <v>-1.6E-2</v>
      </c>
      <c r="CP77" s="688">
        <f t="shared" si="81"/>
        <v>0</v>
      </c>
      <c r="CQ77" s="683">
        <v>4.0000000000000001E-3</v>
      </c>
      <c r="CR77" s="681"/>
      <c r="CS77" s="681"/>
      <c r="CT77" s="681"/>
      <c r="CU77" s="687">
        <f t="shared" si="82"/>
        <v>-4.0000000000000001E-3</v>
      </c>
      <c r="CV77" s="688">
        <f t="shared" si="83"/>
        <v>0</v>
      </c>
      <c r="CW77" s="683">
        <v>6.0000000000000001E-3</v>
      </c>
      <c r="CX77" s="681"/>
      <c r="CY77" s="681"/>
      <c r="CZ77" s="681"/>
      <c r="DA77" s="687">
        <f t="shared" si="84"/>
        <v>-6.0000000000000001E-3</v>
      </c>
      <c r="DB77" s="688">
        <f t="shared" si="85"/>
        <v>0</v>
      </c>
      <c r="DC77" s="683">
        <v>6.0000000000000001E-3</v>
      </c>
      <c r="DD77" s="681"/>
      <c r="DE77" s="681"/>
      <c r="DF77" s="681"/>
      <c r="DG77" s="687">
        <f t="shared" si="86"/>
        <v>-6.0000000000000001E-3</v>
      </c>
      <c r="DH77" s="688">
        <f t="shared" si="87"/>
        <v>0</v>
      </c>
    </row>
    <row r="78" spans="2:112">
      <c r="B78" s="88" t="s">
        <v>2949</v>
      </c>
      <c r="C78" s="650"/>
      <c r="D78" s="110" t="s">
        <v>1692</v>
      </c>
      <c r="E78" s="528" t="s">
        <v>2950</v>
      </c>
      <c r="F78" s="528"/>
      <c r="G78" s="529"/>
      <c r="H78" s="530"/>
      <c r="I78" s="530"/>
      <c r="J78" s="106" t="s">
        <v>883</v>
      </c>
      <c r="K78" s="687">
        <f t="shared" si="44"/>
        <v>109.31399999999999</v>
      </c>
      <c r="L78" s="681"/>
      <c r="M78" s="687">
        <f t="shared" si="45"/>
        <v>0</v>
      </c>
      <c r="N78" s="681"/>
      <c r="O78" s="687">
        <f t="shared" si="46"/>
        <v>-109.31399999999999</v>
      </c>
      <c r="P78" s="688">
        <f t="shared" si="47"/>
        <v>0</v>
      </c>
      <c r="Q78" s="687">
        <f t="shared" si="48"/>
        <v>27.424999999999997</v>
      </c>
      <c r="R78" s="681"/>
      <c r="S78" s="687">
        <f t="shared" si="49"/>
        <v>0</v>
      </c>
      <c r="T78" s="681"/>
      <c r="U78" s="687">
        <f t="shared" si="50"/>
        <v>-27.424999999999997</v>
      </c>
      <c r="V78" s="688">
        <f t="shared" si="51"/>
        <v>0</v>
      </c>
      <c r="W78" s="683">
        <v>9.4149999999999991</v>
      </c>
      <c r="X78" s="681"/>
      <c r="Y78" s="681"/>
      <c r="Z78" s="681"/>
      <c r="AA78" s="687">
        <f t="shared" si="52"/>
        <v>-9.4149999999999991</v>
      </c>
      <c r="AB78" s="688">
        <f t="shared" si="53"/>
        <v>0</v>
      </c>
      <c r="AC78" s="683">
        <v>8.5950000000000006</v>
      </c>
      <c r="AD78" s="681"/>
      <c r="AE78" s="681"/>
      <c r="AF78" s="681"/>
      <c r="AG78" s="687">
        <f t="shared" si="54"/>
        <v>-8.5950000000000006</v>
      </c>
      <c r="AH78" s="688">
        <f t="shared" si="55"/>
        <v>0</v>
      </c>
      <c r="AI78" s="683">
        <v>9.4149999999999991</v>
      </c>
      <c r="AJ78" s="681"/>
      <c r="AK78" s="681"/>
      <c r="AL78" s="681"/>
      <c r="AM78" s="687">
        <f t="shared" si="56"/>
        <v>-9.4149999999999991</v>
      </c>
      <c r="AN78" s="688">
        <f t="shared" si="57"/>
        <v>0</v>
      </c>
      <c r="AO78" s="687">
        <f t="shared" si="58"/>
        <v>33.673999999999999</v>
      </c>
      <c r="AP78" s="681"/>
      <c r="AQ78" s="687">
        <f t="shared" si="59"/>
        <v>0</v>
      </c>
      <c r="AR78" s="681"/>
      <c r="AS78" s="687">
        <f t="shared" si="60"/>
        <v>-33.673999999999999</v>
      </c>
      <c r="AT78" s="688">
        <f t="shared" si="61"/>
        <v>0</v>
      </c>
      <c r="AU78" s="683">
        <v>9.7750000000000004</v>
      </c>
      <c r="AV78" s="681"/>
      <c r="AW78" s="681"/>
      <c r="AX78" s="681"/>
      <c r="AY78" s="687">
        <f t="shared" si="62"/>
        <v>-9.7750000000000004</v>
      </c>
      <c r="AZ78" s="688">
        <f t="shared" si="63"/>
        <v>0</v>
      </c>
      <c r="BA78" s="683">
        <v>11.843999999999999</v>
      </c>
      <c r="BB78" s="681"/>
      <c r="BC78" s="681"/>
      <c r="BD78" s="681"/>
      <c r="BE78" s="687">
        <f t="shared" si="64"/>
        <v>-11.843999999999999</v>
      </c>
      <c r="BF78" s="688">
        <f t="shared" si="65"/>
        <v>0</v>
      </c>
      <c r="BG78" s="683">
        <v>12.055</v>
      </c>
      <c r="BH78" s="681"/>
      <c r="BI78" s="681"/>
      <c r="BJ78" s="681"/>
      <c r="BK78" s="687">
        <f t="shared" si="66"/>
        <v>-12.055</v>
      </c>
      <c r="BL78" s="688">
        <f t="shared" si="67"/>
        <v>0</v>
      </c>
      <c r="BM78" s="687">
        <f t="shared" si="68"/>
        <v>20.18</v>
      </c>
      <c r="BN78" s="681"/>
      <c r="BO78" s="687">
        <f t="shared" si="69"/>
        <v>0</v>
      </c>
      <c r="BP78" s="681"/>
      <c r="BQ78" s="687">
        <f t="shared" si="70"/>
        <v>-20.18</v>
      </c>
      <c r="BR78" s="688">
        <f t="shared" si="71"/>
        <v>0</v>
      </c>
      <c r="BS78" s="683">
        <v>3.613</v>
      </c>
      <c r="BT78" s="681"/>
      <c r="BU78" s="681"/>
      <c r="BV78" s="681"/>
      <c r="BW78" s="687">
        <f t="shared" si="72"/>
        <v>-3.613</v>
      </c>
      <c r="BX78" s="688">
        <f t="shared" si="73"/>
        <v>0</v>
      </c>
      <c r="BY78" s="683">
        <v>3.91</v>
      </c>
      <c r="BZ78" s="681"/>
      <c r="CA78" s="681"/>
      <c r="CB78" s="681"/>
      <c r="CC78" s="687">
        <f t="shared" si="74"/>
        <v>-3.91</v>
      </c>
      <c r="CD78" s="688">
        <f t="shared" si="75"/>
        <v>0</v>
      </c>
      <c r="CE78" s="683">
        <v>12.657</v>
      </c>
      <c r="CF78" s="681"/>
      <c r="CG78" s="681"/>
      <c r="CH78" s="681"/>
      <c r="CI78" s="687">
        <f t="shared" si="76"/>
        <v>-12.657</v>
      </c>
      <c r="CJ78" s="688">
        <f t="shared" si="77"/>
        <v>0</v>
      </c>
      <c r="CK78" s="687">
        <f t="shared" si="78"/>
        <v>28.034999999999997</v>
      </c>
      <c r="CL78" s="681"/>
      <c r="CM78" s="687">
        <f t="shared" si="79"/>
        <v>0</v>
      </c>
      <c r="CN78" s="681"/>
      <c r="CO78" s="687">
        <f t="shared" si="80"/>
        <v>-28.034999999999997</v>
      </c>
      <c r="CP78" s="688">
        <f t="shared" si="81"/>
        <v>0</v>
      </c>
      <c r="CQ78" s="683">
        <v>9.4149999999999991</v>
      </c>
      <c r="CR78" s="681"/>
      <c r="CS78" s="681"/>
      <c r="CT78" s="681"/>
      <c r="CU78" s="687">
        <f t="shared" si="82"/>
        <v>-9.4149999999999991</v>
      </c>
      <c r="CV78" s="688">
        <f t="shared" si="83"/>
        <v>0</v>
      </c>
      <c r="CW78" s="683">
        <v>9.2050000000000001</v>
      </c>
      <c r="CX78" s="681"/>
      <c r="CY78" s="681"/>
      <c r="CZ78" s="681"/>
      <c r="DA78" s="687">
        <f t="shared" si="84"/>
        <v>-9.2050000000000001</v>
      </c>
      <c r="DB78" s="688">
        <f t="shared" si="85"/>
        <v>0</v>
      </c>
      <c r="DC78" s="683">
        <v>9.4149999999999991</v>
      </c>
      <c r="DD78" s="681"/>
      <c r="DE78" s="681"/>
      <c r="DF78" s="681"/>
      <c r="DG78" s="687">
        <f t="shared" si="86"/>
        <v>-9.4149999999999991</v>
      </c>
      <c r="DH78" s="688">
        <f t="shared" si="87"/>
        <v>0</v>
      </c>
    </row>
    <row r="79" spans="2:112">
      <c r="B79" s="88" t="s">
        <v>2951</v>
      </c>
      <c r="C79" s="650"/>
      <c r="D79" s="111" t="s">
        <v>1694</v>
      </c>
      <c r="E79" s="528" t="s">
        <v>2952</v>
      </c>
      <c r="F79" s="528"/>
      <c r="G79" s="529"/>
      <c r="H79" s="530"/>
      <c r="I79" s="530"/>
      <c r="J79" s="106" t="s">
        <v>883</v>
      </c>
      <c r="K79" s="687">
        <f t="shared" si="44"/>
        <v>108.4</v>
      </c>
      <c r="L79" s="681"/>
      <c r="M79" s="687">
        <f t="shared" si="45"/>
        <v>0</v>
      </c>
      <c r="N79" s="681"/>
      <c r="O79" s="687">
        <f t="shared" si="46"/>
        <v>-108.4</v>
      </c>
      <c r="P79" s="688">
        <f t="shared" si="47"/>
        <v>0</v>
      </c>
      <c r="Q79" s="687">
        <f t="shared" si="48"/>
        <v>27.1</v>
      </c>
      <c r="R79" s="681"/>
      <c r="S79" s="687">
        <f t="shared" si="49"/>
        <v>0</v>
      </c>
      <c r="T79" s="681"/>
      <c r="U79" s="687">
        <f t="shared" si="50"/>
        <v>-27.1</v>
      </c>
      <c r="V79" s="688">
        <f t="shared" si="51"/>
        <v>0</v>
      </c>
      <c r="W79" s="683">
        <v>9.3000000000000007</v>
      </c>
      <c r="X79" s="681"/>
      <c r="Y79" s="681"/>
      <c r="Z79" s="681"/>
      <c r="AA79" s="687">
        <f t="shared" si="52"/>
        <v>-9.3000000000000007</v>
      </c>
      <c r="AB79" s="688">
        <f t="shared" si="53"/>
        <v>0</v>
      </c>
      <c r="AC79" s="683">
        <v>8.5</v>
      </c>
      <c r="AD79" s="681"/>
      <c r="AE79" s="681"/>
      <c r="AF79" s="681"/>
      <c r="AG79" s="687">
        <f t="shared" si="54"/>
        <v>-8.5</v>
      </c>
      <c r="AH79" s="688">
        <f t="shared" si="55"/>
        <v>0</v>
      </c>
      <c r="AI79" s="683">
        <v>9.3000000000000007</v>
      </c>
      <c r="AJ79" s="681"/>
      <c r="AK79" s="681"/>
      <c r="AL79" s="681"/>
      <c r="AM79" s="687">
        <f t="shared" si="56"/>
        <v>-9.3000000000000007</v>
      </c>
      <c r="AN79" s="688">
        <f t="shared" si="57"/>
        <v>0</v>
      </c>
      <c r="AO79" s="687">
        <f t="shared" si="58"/>
        <v>33.5</v>
      </c>
      <c r="AP79" s="681"/>
      <c r="AQ79" s="687">
        <f t="shared" si="59"/>
        <v>0</v>
      </c>
      <c r="AR79" s="681"/>
      <c r="AS79" s="687">
        <f t="shared" si="60"/>
        <v>-33.5</v>
      </c>
      <c r="AT79" s="688">
        <f t="shared" si="61"/>
        <v>0</v>
      </c>
      <c r="AU79" s="683">
        <v>9.6999999999999993</v>
      </c>
      <c r="AV79" s="681"/>
      <c r="AW79" s="681"/>
      <c r="AX79" s="681"/>
      <c r="AY79" s="687">
        <f t="shared" si="62"/>
        <v>-9.6999999999999993</v>
      </c>
      <c r="AZ79" s="688">
        <f t="shared" si="63"/>
        <v>0</v>
      </c>
      <c r="BA79" s="683">
        <v>11.8</v>
      </c>
      <c r="BB79" s="681"/>
      <c r="BC79" s="681"/>
      <c r="BD79" s="681"/>
      <c r="BE79" s="687">
        <f t="shared" si="64"/>
        <v>-11.8</v>
      </c>
      <c r="BF79" s="688">
        <f t="shared" si="65"/>
        <v>0</v>
      </c>
      <c r="BG79" s="683">
        <v>12</v>
      </c>
      <c r="BH79" s="681"/>
      <c r="BI79" s="681"/>
      <c r="BJ79" s="681"/>
      <c r="BK79" s="687">
        <f t="shared" si="66"/>
        <v>-12</v>
      </c>
      <c r="BL79" s="688">
        <f t="shared" si="67"/>
        <v>0</v>
      </c>
      <c r="BM79" s="687">
        <f t="shared" si="68"/>
        <v>20.100000000000001</v>
      </c>
      <c r="BN79" s="681"/>
      <c r="BO79" s="687">
        <f t="shared" si="69"/>
        <v>0</v>
      </c>
      <c r="BP79" s="681"/>
      <c r="BQ79" s="687">
        <f t="shared" si="70"/>
        <v>-20.100000000000001</v>
      </c>
      <c r="BR79" s="688">
        <f t="shared" si="71"/>
        <v>0</v>
      </c>
      <c r="BS79" s="683">
        <v>3.6</v>
      </c>
      <c r="BT79" s="681"/>
      <c r="BU79" s="681"/>
      <c r="BV79" s="681"/>
      <c r="BW79" s="687">
        <f t="shared" si="72"/>
        <v>-3.6</v>
      </c>
      <c r="BX79" s="688">
        <f t="shared" si="73"/>
        <v>0</v>
      </c>
      <c r="BY79" s="683">
        <v>3.9</v>
      </c>
      <c r="BZ79" s="681"/>
      <c r="CA79" s="681"/>
      <c r="CB79" s="681"/>
      <c r="CC79" s="687">
        <f t="shared" si="74"/>
        <v>-3.9</v>
      </c>
      <c r="CD79" s="688">
        <f t="shared" si="75"/>
        <v>0</v>
      </c>
      <c r="CE79" s="683">
        <v>12.6</v>
      </c>
      <c r="CF79" s="681"/>
      <c r="CG79" s="681"/>
      <c r="CH79" s="681"/>
      <c r="CI79" s="687">
        <f t="shared" si="76"/>
        <v>-12.6</v>
      </c>
      <c r="CJ79" s="688">
        <f t="shared" si="77"/>
        <v>0</v>
      </c>
      <c r="CK79" s="687">
        <f t="shared" si="78"/>
        <v>27.7</v>
      </c>
      <c r="CL79" s="681"/>
      <c r="CM79" s="687">
        <f t="shared" si="79"/>
        <v>0</v>
      </c>
      <c r="CN79" s="681"/>
      <c r="CO79" s="687">
        <f t="shared" si="80"/>
        <v>-27.7</v>
      </c>
      <c r="CP79" s="688">
        <f t="shared" si="81"/>
        <v>0</v>
      </c>
      <c r="CQ79" s="683">
        <v>9.3000000000000007</v>
      </c>
      <c r="CR79" s="681"/>
      <c r="CS79" s="681"/>
      <c r="CT79" s="681"/>
      <c r="CU79" s="687">
        <f t="shared" si="82"/>
        <v>-9.3000000000000007</v>
      </c>
      <c r="CV79" s="688">
        <f t="shared" si="83"/>
        <v>0</v>
      </c>
      <c r="CW79" s="683">
        <v>9.1</v>
      </c>
      <c r="CX79" s="681"/>
      <c r="CY79" s="681"/>
      <c r="CZ79" s="681"/>
      <c r="DA79" s="687">
        <f t="shared" si="84"/>
        <v>-9.1</v>
      </c>
      <c r="DB79" s="688">
        <f t="shared" si="85"/>
        <v>0</v>
      </c>
      <c r="DC79" s="683">
        <v>9.3000000000000007</v>
      </c>
      <c r="DD79" s="681"/>
      <c r="DE79" s="681"/>
      <c r="DF79" s="681"/>
      <c r="DG79" s="687">
        <f t="shared" si="86"/>
        <v>-9.3000000000000007</v>
      </c>
      <c r="DH79" s="688">
        <f t="shared" si="87"/>
        <v>0</v>
      </c>
    </row>
    <row r="80" spans="2:112">
      <c r="B80" s="88" t="s">
        <v>2953</v>
      </c>
      <c r="C80" s="650"/>
      <c r="D80" s="98" t="s">
        <v>873</v>
      </c>
      <c r="E80" s="528"/>
      <c r="F80" s="528"/>
      <c r="G80" s="529"/>
      <c r="H80" s="530"/>
      <c r="I80" s="530"/>
      <c r="J80" s="106"/>
      <c r="K80" s="681"/>
      <c r="L80" s="681"/>
      <c r="M80" s="681"/>
      <c r="N80" s="681"/>
      <c r="O80" s="681"/>
      <c r="P80" s="681"/>
      <c r="Q80" s="681"/>
      <c r="R80" s="681"/>
      <c r="S80" s="681"/>
      <c r="T80" s="681"/>
      <c r="U80" s="681"/>
      <c r="V80" s="681"/>
      <c r="W80" s="681"/>
      <c r="X80" s="681"/>
      <c r="Y80" s="681"/>
      <c r="Z80" s="681"/>
      <c r="AA80" s="681"/>
      <c r="AB80" s="681"/>
      <c r="AC80" s="681"/>
      <c r="AD80" s="681"/>
      <c r="AE80" s="681"/>
      <c r="AF80" s="681"/>
      <c r="AG80" s="681"/>
      <c r="AH80" s="681"/>
      <c r="AI80" s="681"/>
      <c r="AJ80" s="681"/>
      <c r="AK80" s="681"/>
      <c r="AL80" s="681"/>
      <c r="AM80" s="681"/>
      <c r="AN80" s="681"/>
      <c r="AO80" s="681"/>
      <c r="AP80" s="681"/>
      <c r="AQ80" s="681"/>
      <c r="AR80" s="681"/>
      <c r="AS80" s="681"/>
      <c r="AT80" s="681"/>
      <c r="AU80" s="681"/>
      <c r="AV80" s="681"/>
      <c r="AW80" s="681"/>
      <c r="AX80" s="681"/>
      <c r="AY80" s="681"/>
      <c r="AZ80" s="681"/>
      <c r="BA80" s="681"/>
      <c r="BB80" s="681"/>
      <c r="BC80" s="681"/>
      <c r="BD80" s="681"/>
      <c r="BE80" s="681"/>
      <c r="BF80" s="681"/>
      <c r="BG80" s="681"/>
      <c r="BH80" s="681"/>
      <c r="BI80" s="681"/>
      <c r="BJ80" s="681"/>
      <c r="BK80" s="681"/>
      <c r="BL80" s="681"/>
      <c r="BM80" s="681"/>
      <c r="BN80" s="681"/>
      <c r="BO80" s="681"/>
      <c r="BP80" s="681"/>
      <c r="BQ80" s="681"/>
      <c r="BR80" s="681"/>
      <c r="BS80" s="681"/>
      <c r="BT80" s="681"/>
      <c r="BU80" s="681"/>
      <c r="BV80" s="681"/>
      <c r="BW80" s="681"/>
      <c r="BX80" s="681"/>
      <c r="BY80" s="681"/>
      <c r="BZ80" s="681"/>
      <c r="CA80" s="681"/>
      <c r="CB80" s="681"/>
      <c r="CC80" s="681"/>
      <c r="CD80" s="681"/>
      <c r="CE80" s="681"/>
      <c r="CF80" s="681"/>
      <c r="CG80" s="681"/>
      <c r="CH80" s="681"/>
      <c r="CI80" s="681"/>
      <c r="CJ80" s="681"/>
      <c r="CK80" s="681"/>
      <c r="CL80" s="681"/>
      <c r="CM80" s="681"/>
      <c r="CN80" s="681"/>
      <c r="CO80" s="681"/>
      <c r="CP80" s="681"/>
      <c r="CQ80" s="681"/>
      <c r="CR80" s="681"/>
      <c r="CS80" s="681"/>
      <c r="CT80" s="681"/>
      <c r="CU80" s="681"/>
      <c r="CV80" s="681"/>
      <c r="CW80" s="681"/>
      <c r="CX80" s="681"/>
      <c r="CY80" s="681"/>
      <c r="CZ80" s="681"/>
      <c r="DA80" s="681"/>
      <c r="DB80" s="681"/>
      <c r="DC80" s="681"/>
      <c r="DD80" s="681"/>
      <c r="DE80" s="681"/>
      <c r="DF80" s="681"/>
      <c r="DG80" s="681"/>
      <c r="DH80" s="681"/>
    </row>
    <row r="81" spans="2:112" ht="19.5" customHeight="1">
      <c r="B81" s="88" t="s">
        <v>2954</v>
      </c>
      <c r="C81" s="652" t="s">
        <v>2822</v>
      </c>
      <c r="D81" s="635" t="s">
        <v>1602</v>
      </c>
      <c r="E81" s="528"/>
      <c r="F81" s="528"/>
      <c r="G81" s="529"/>
      <c r="H81" s="530" t="s">
        <v>2955</v>
      </c>
      <c r="I81" s="530"/>
      <c r="J81" s="91" t="s">
        <v>883</v>
      </c>
      <c r="K81" s="681"/>
      <c r="L81" s="681"/>
      <c r="M81" s="681"/>
      <c r="N81" s="681"/>
      <c r="O81" s="681"/>
      <c r="P81" s="681"/>
      <c r="Q81" s="681"/>
      <c r="R81" s="681"/>
      <c r="S81" s="681"/>
      <c r="T81" s="681"/>
      <c r="U81" s="681"/>
      <c r="V81" s="681"/>
      <c r="W81" s="681"/>
      <c r="X81" s="681"/>
      <c r="Y81" s="681"/>
      <c r="Z81" s="681"/>
      <c r="AA81" s="681"/>
      <c r="AB81" s="681"/>
      <c r="AC81" s="681"/>
      <c r="AD81" s="681"/>
      <c r="AE81" s="681"/>
      <c r="AF81" s="681"/>
      <c r="AG81" s="681"/>
      <c r="AH81" s="681"/>
      <c r="AI81" s="681"/>
      <c r="AJ81" s="681"/>
      <c r="AK81" s="681"/>
      <c r="AL81" s="681"/>
      <c r="AM81" s="681"/>
      <c r="AN81" s="681"/>
      <c r="AO81" s="681"/>
      <c r="AP81" s="681"/>
      <c r="AQ81" s="681"/>
      <c r="AR81" s="681"/>
      <c r="AS81" s="681"/>
      <c r="AT81" s="681"/>
      <c r="AU81" s="681"/>
      <c r="AV81" s="681"/>
      <c r="AW81" s="681"/>
      <c r="AX81" s="681"/>
      <c r="AY81" s="681"/>
      <c r="AZ81" s="681"/>
      <c r="BA81" s="681"/>
      <c r="BB81" s="681"/>
      <c r="BC81" s="681"/>
      <c r="BD81" s="681"/>
      <c r="BE81" s="681"/>
      <c r="BF81" s="681"/>
      <c r="BG81" s="681"/>
      <c r="BH81" s="681"/>
      <c r="BI81" s="681"/>
      <c r="BJ81" s="681"/>
      <c r="BK81" s="681"/>
      <c r="BL81" s="681"/>
      <c r="BM81" s="681"/>
      <c r="BN81" s="681"/>
      <c r="BO81" s="681"/>
      <c r="BP81" s="681"/>
      <c r="BQ81" s="681"/>
      <c r="BR81" s="681"/>
      <c r="BS81" s="681"/>
      <c r="BT81" s="681"/>
      <c r="BU81" s="681"/>
      <c r="BV81" s="681"/>
      <c r="BW81" s="681"/>
      <c r="BX81" s="681"/>
      <c r="BY81" s="681"/>
      <c r="BZ81" s="681"/>
      <c r="CA81" s="681"/>
      <c r="CB81" s="681"/>
      <c r="CC81" s="681"/>
      <c r="CD81" s="681"/>
      <c r="CE81" s="681"/>
      <c r="CF81" s="681"/>
      <c r="CG81" s="681"/>
      <c r="CH81" s="681"/>
      <c r="CI81" s="681"/>
      <c r="CJ81" s="681"/>
      <c r="CK81" s="681"/>
      <c r="CL81" s="681"/>
      <c r="CM81" s="681"/>
      <c r="CN81" s="681"/>
      <c r="CO81" s="681"/>
      <c r="CP81" s="681"/>
      <c r="CQ81" s="681"/>
      <c r="CR81" s="681"/>
      <c r="CS81" s="681"/>
      <c r="CT81" s="681"/>
      <c r="CU81" s="681"/>
      <c r="CV81" s="681"/>
      <c r="CW81" s="681"/>
      <c r="CX81" s="681"/>
      <c r="CY81" s="681"/>
      <c r="CZ81" s="681"/>
      <c r="DA81" s="681"/>
      <c r="DB81" s="681"/>
      <c r="DC81" s="681"/>
      <c r="DD81" s="681"/>
      <c r="DE81" s="681"/>
      <c r="DF81" s="681"/>
      <c r="DG81" s="681"/>
      <c r="DH81" s="681"/>
    </row>
    <row r="82" spans="2:112">
      <c r="B82" s="88" t="s">
        <v>2956</v>
      </c>
      <c r="C82" s="637"/>
      <c r="D82" s="90" t="s">
        <v>1690</v>
      </c>
      <c r="E82" s="528" t="s">
        <v>2957</v>
      </c>
      <c r="F82" s="528"/>
      <c r="G82" s="529"/>
      <c r="H82" s="530"/>
      <c r="I82" s="530"/>
      <c r="J82" s="91" t="s">
        <v>883</v>
      </c>
      <c r="K82" s="687">
        <f t="shared" ref="K82:K98" si="88">Q82+AO82+BM82+CK82</f>
        <v>145.04500000000002</v>
      </c>
      <c r="L82" s="681"/>
      <c r="M82" s="687">
        <f t="shared" ref="M82:M98" si="89">S82+AQ82+BO82+CM82</f>
        <v>0</v>
      </c>
      <c r="N82" s="681"/>
      <c r="O82" s="687">
        <f t="shared" ref="O82:O98" si="90">IFERROR(M82-K82,"-")</f>
        <v>-145.04500000000002</v>
      </c>
      <c r="P82" s="688">
        <f t="shared" ref="P82:P98" si="91">IFERROR(M82/K82,"-")</f>
        <v>0</v>
      </c>
      <c r="Q82" s="687">
        <f t="shared" ref="Q82:Q98" si="92">W82+AC82+AI82</f>
        <v>38.712000000000003</v>
      </c>
      <c r="R82" s="681"/>
      <c r="S82" s="687">
        <f t="shared" ref="S82:S98" si="93">Y82+AE82+AK82</f>
        <v>0</v>
      </c>
      <c r="T82" s="681"/>
      <c r="U82" s="687">
        <f t="shared" ref="U82:U98" si="94">IFERROR(S82-Q82,"-")</f>
        <v>-38.712000000000003</v>
      </c>
      <c r="V82" s="688">
        <f t="shared" ref="V82:V98" si="95">IFERROR(S82/Q82,"-")</f>
        <v>0</v>
      </c>
      <c r="W82" s="683">
        <v>13.403</v>
      </c>
      <c r="X82" s="681"/>
      <c r="Y82" s="681"/>
      <c r="Z82" s="681"/>
      <c r="AA82" s="687">
        <f t="shared" ref="AA82:AA98" si="96">IFERROR(Y82-W82,"-")</f>
        <v>-13.403</v>
      </c>
      <c r="AB82" s="688">
        <f t="shared" ref="AB82:AB98" si="97">IFERROR(Y82/W82,"-")</f>
        <v>0</v>
      </c>
      <c r="AC82" s="683">
        <v>12.105</v>
      </c>
      <c r="AD82" s="681"/>
      <c r="AE82" s="681"/>
      <c r="AF82" s="681"/>
      <c r="AG82" s="687">
        <f t="shared" ref="AG82:AG98" si="98">IFERROR(AE82-AC82,"-")</f>
        <v>-12.105</v>
      </c>
      <c r="AH82" s="688">
        <f t="shared" ref="AH82:AH98" si="99">IFERROR(AE82/AC82,"-")</f>
        <v>0</v>
      </c>
      <c r="AI82" s="683">
        <v>13.204000000000001</v>
      </c>
      <c r="AJ82" s="681"/>
      <c r="AK82" s="681"/>
      <c r="AL82" s="681"/>
      <c r="AM82" s="687">
        <f t="shared" ref="AM82:AM98" si="100">IFERROR(AK82-AI82,"-")</f>
        <v>-13.204000000000001</v>
      </c>
      <c r="AN82" s="688">
        <f t="shared" ref="AN82:AN98" si="101">IFERROR(AK82/AI82,"-")</f>
        <v>0</v>
      </c>
      <c r="AO82" s="687">
        <f t="shared" ref="AO82:AO98" si="102">AU82+BA82+BG82</f>
        <v>37.311</v>
      </c>
      <c r="AP82" s="681"/>
      <c r="AQ82" s="687">
        <f t="shared" ref="AQ82:AQ98" si="103">AW82+BC82+BI82</f>
        <v>0</v>
      </c>
      <c r="AR82" s="681"/>
      <c r="AS82" s="687">
        <f t="shared" ref="AS82:AS98" si="104">IFERROR(AQ82-AO82,"-")</f>
        <v>-37.311</v>
      </c>
      <c r="AT82" s="688">
        <f t="shared" ref="AT82:AT98" si="105">IFERROR(AQ82/AO82,"-")</f>
        <v>0</v>
      </c>
      <c r="AU82" s="683">
        <v>12.705</v>
      </c>
      <c r="AV82" s="681"/>
      <c r="AW82" s="681"/>
      <c r="AX82" s="681"/>
      <c r="AY82" s="687">
        <f t="shared" ref="AY82:AY98" si="106">IFERROR(AW82-AU82,"-")</f>
        <v>-12.705</v>
      </c>
      <c r="AZ82" s="688">
        <f t="shared" ref="AZ82:AZ98" si="107">IFERROR(AW82/AU82,"-")</f>
        <v>0</v>
      </c>
      <c r="BA82" s="683">
        <v>12.906000000000001</v>
      </c>
      <c r="BB82" s="681"/>
      <c r="BC82" s="681"/>
      <c r="BD82" s="681"/>
      <c r="BE82" s="687">
        <f t="shared" ref="BE82:BE98" si="108">IFERROR(BC82-BA82,"-")</f>
        <v>-12.906000000000001</v>
      </c>
      <c r="BF82" s="688">
        <f t="shared" ref="BF82:BF98" si="109">IFERROR(BC82/BA82,"-")</f>
        <v>0</v>
      </c>
      <c r="BG82" s="683">
        <v>11.7</v>
      </c>
      <c r="BH82" s="681"/>
      <c r="BI82" s="681"/>
      <c r="BJ82" s="681"/>
      <c r="BK82" s="687">
        <f t="shared" ref="BK82:BK98" si="110">IFERROR(BI82-BG82,"-")</f>
        <v>-11.7</v>
      </c>
      <c r="BL82" s="688">
        <f t="shared" ref="BL82:BL98" si="111">IFERROR(BI82/BG82,"-")</f>
        <v>0</v>
      </c>
      <c r="BM82" s="687">
        <f t="shared" ref="BM82:BM98" si="112">BS82+BY82+CE82</f>
        <v>31.905999999999999</v>
      </c>
      <c r="BN82" s="681"/>
      <c r="BO82" s="687">
        <f t="shared" ref="BO82:BO98" si="113">BU82+CA82+CG82</f>
        <v>0</v>
      </c>
      <c r="BP82" s="681"/>
      <c r="BQ82" s="687">
        <f t="shared" ref="BQ82:BQ98" si="114">IFERROR(BO82-BM82,"-")</f>
        <v>-31.905999999999999</v>
      </c>
      <c r="BR82" s="688">
        <f t="shared" ref="BR82:BR98" si="115">IFERROR(BO82/BM82,"-")</f>
        <v>0</v>
      </c>
      <c r="BS82" s="683">
        <v>10.101000000000001</v>
      </c>
      <c r="BT82" s="681"/>
      <c r="BU82" s="681"/>
      <c r="BV82" s="681"/>
      <c r="BW82" s="687">
        <f t="shared" ref="BW82:BW98" si="116">IFERROR(BU82-BS82,"-")</f>
        <v>-10.101000000000001</v>
      </c>
      <c r="BX82" s="688">
        <f t="shared" ref="BX82:BX98" si="117">IFERROR(BU82/BS82,"-")</f>
        <v>0</v>
      </c>
      <c r="BY82" s="683">
        <v>10.701000000000001</v>
      </c>
      <c r="BZ82" s="681"/>
      <c r="CA82" s="681"/>
      <c r="CB82" s="681"/>
      <c r="CC82" s="687">
        <f t="shared" ref="CC82:CC98" si="118">IFERROR(CA82-BY82,"-")</f>
        <v>-10.701000000000001</v>
      </c>
      <c r="CD82" s="688">
        <f t="shared" ref="CD82:CD98" si="119">IFERROR(CA82/BY82,"-")</f>
        <v>0</v>
      </c>
      <c r="CE82" s="683">
        <v>11.103999999999999</v>
      </c>
      <c r="CF82" s="681"/>
      <c r="CG82" s="681"/>
      <c r="CH82" s="681"/>
      <c r="CI82" s="687">
        <f t="shared" ref="CI82:CI98" si="120">IFERROR(CG82-CE82,"-")</f>
        <v>-11.103999999999999</v>
      </c>
      <c r="CJ82" s="688">
        <f t="shared" ref="CJ82:CJ98" si="121">IFERROR(CG82/CE82,"-")</f>
        <v>0</v>
      </c>
      <c r="CK82" s="687">
        <f t="shared" ref="CK82:CK98" si="122">CQ82+CW82+DC82</f>
        <v>37.116</v>
      </c>
      <c r="CL82" s="681"/>
      <c r="CM82" s="687">
        <f t="shared" ref="CM82:CM98" si="123">CS82+CY82+DE82</f>
        <v>0</v>
      </c>
      <c r="CN82" s="681"/>
      <c r="CO82" s="687">
        <f t="shared" ref="CO82:CO98" si="124">IFERROR(CM82-CK82,"-")</f>
        <v>-37.116</v>
      </c>
      <c r="CP82" s="688">
        <f t="shared" ref="CP82:CP98" si="125">IFERROR(CM82/CK82,"-")</f>
        <v>0</v>
      </c>
      <c r="CQ82" s="683">
        <v>12.404</v>
      </c>
      <c r="CR82" s="681"/>
      <c r="CS82" s="681"/>
      <c r="CT82" s="681"/>
      <c r="CU82" s="687">
        <f t="shared" ref="CU82:CU98" si="126">IFERROR(CS82-CQ82,"-")</f>
        <v>-12.404</v>
      </c>
      <c r="CV82" s="688">
        <f t="shared" ref="CV82:CV98" si="127">IFERROR(CS82/CQ82,"-")</f>
        <v>0</v>
      </c>
      <c r="CW82" s="683">
        <v>12.006</v>
      </c>
      <c r="CX82" s="681"/>
      <c r="CY82" s="681"/>
      <c r="CZ82" s="681"/>
      <c r="DA82" s="687">
        <f t="shared" ref="DA82:DA98" si="128">IFERROR(CY82-CW82,"-")</f>
        <v>-12.006</v>
      </c>
      <c r="DB82" s="688">
        <f t="shared" ref="DB82:DB98" si="129">IFERROR(CY82/CW82,"-")</f>
        <v>0</v>
      </c>
      <c r="DC82" s="683">
        <v>12.706</v>
      </c>
      <c r="DD82" s="681"/>
      <c r="DE82" s="681"/>
      <c r="DF82" s="681"/>
      <c r="DG82" s="687">
        <f t="shared" ref="DG82:DG98" si="130">IFERROR(DE82-DC82,"-")</f>
        <v>-12.706</v>
      </c>
      <c r="DH82" s="688">
        <f t="shared" ref="DH82:DH98" si="131">IFERROR(DE82/DC82,"-")</f>
        <v>0</v>
      </c>
    </row>
    <row r="83" spans="2:112" ht="19.5" customHeight="1">
      <c r="B83" s="88" t="s">
        <v>2958</v>
      </c>
      <c r="C83" s="637"/>
      <c r="D83" s="90" t="s">
        <v>1692</v>
      </c>
      <c r="E83" s="528" t="s">
        <v>2959</v>
      </c>
      <c r="F83" s="528"/>
      <c r="G83" s="529"/>
      <c r="H83" s="530"/>
      <c r="I83" s="530"/>
      <c r="J83" s="91" t="s">
        <v>883</v>
      </c>
      <c r="K83" s="687">
        <f t="shared" si="88"/>
        <v>188.01400000000001</v>
      </c>
      <c r="L83" s="681"/>
      <c r="M83" s="687">
        <f t="shared" si="89"/>
        <v>0</v>
      </c>
      <c r="N83" s="681"/>
      <c r="O83" s="687">
        <f t="shared" si="90"/>
        <v>-188.01400000000001</v>
      </c>
      <c r="P83" s="688">
        <f t="shared" si="91"/>
        <v>0</v>
      </c>
      <c r="Q83" s="687">
        <f t="shared" si="92"/>
        <v>51.025000000000006</v>
      </c>
      <c r="R83" s="681"/>
      <c r="S83" s="687">
        <f t="shared" si="93"/>
        <v>0</v>
      </c>
      <c r="T83" s="681"/>
      <c r="U83" s="687">
        <f t="shared" si="94"/>
        <v>-51.025000000000006</v>
      </c>
      <c r="V83" s="688">
        <f t="shared" si="95"/>
        <v>0</v>
      </c>
      <c r="W83" s="683">
        <v>17.715</v>
      </c>
      <c r="X83" s="681"/>
      <c r="Y83" s="681"/>
      <c r="Z83" s="681"/>
      <c r="AA83" s="687">
        <f t="shared" si="96"/>
        <v>-17.715</v>
      </c>
      <c r="AB83" s="688">
        <f t="shared" si="97"/>
        <v>0</v>
      </c>
      <c r="AC83" s="683">
        <v>15.994999999999999</v>
      </c>
      <c r="AD83" s="681"/>
      <c r="AE83" s="681"/>
      <c r="AF83" s="681"/>
      <c r="AG83" s="687">
        <f t="shared" si="98"/>
        <v>-15.994999999999999</v>
      </c>
      <c r="AH83" s="688">
        <f t="shared" si="99"/>
        <v>0</v>
      </c>
      <c r="AI83" s="683">
        <v>17.315000000000001</v>
      </c>
      <c r="AJ83" s="681"/>
      <c r="AK83" s="681"/>
      <c r="AL83" s="681"/>
      <c r="AM83" s="687">
        <f t="shared" si="100"/>
        <v>-17.315000000000001</v>
      </c>
      <c r="AN83" s="688">
        <f t="shared" si="101"/>
        <v>0</v>
      </c>
      <c r="AO83" s="687">
        <f t="shared" si="102"/>
        <v>49.074000000000005</v>
      </c>
      <c r="AP83" s="681"/>
      <c r="AQ83" s="687">
        <f t="shared" si="103"/>
        <v>0</v>
      </c>
      <c r="AR83" s="681"/>
      <c r="AS83" s="687">
        <f t="shared" si="104"/>
        <v>-49.074000000000005</v>
      </c>
      <c r="AT83" s="688">
        <f t="shared" si="105"/>
        <v>0</v>
      </c>
      <c r="AU83" s="683">
        <v>16.774999999999999</v>
      </c>
      <c r="AV83" s="681"/>
      <c r="AW83" s="681"/>
      <c r="AX83" s="681"/>
      <c r="AY83" s="687">
        <f t="shared" si="106"/>
        <v>-16.774999999999999</v>
      </c>
      <c r="AZ83" s="688">
        <f t="shared" si="107"/>
        <v>0</v>
      </c>
      <c r="BA83" s="683">
        <v>17.044</v>
      </c>
      <c r="BB83" s="681"/>
      <c r="BC83" s="681"/>
      <c r="BD83" s="681"/>
      <c r="BE83" s="687">
        <f t="shared" si="108"/>
        <v>-17.044</v>
      </c>
      <c r="BF83" s="688">
        <f t="shared" si="109"/>
        <v>0</v>
      </c>
      <c r="BG83" s="683">
        <v>15.255000000000001</v>
      </c>
      <c r="BH83" s="681"/>
      <c r="BI83" s="681"/>
      <c r="BJ83" s="681"/>
      <c r="BK83" s="687">
        <f t="shared" si="110"/>
        <v>-15.255000000000001</v>
      </c>
      <c r="BL83" s="688">
        <f t="shared" si="111"/>
        <v>0</v>
      </c>
      <c r="BM83" s="687">
        <f t="shared" si="112"/>
        <v>37.68</v>
      </c>
      <c r="BN83" s="681"/>
      <c r="BO83" s="687">
        <f t="shared" si="113"/>
        <v>0</v>
      </c>
      <c r="BP83" s="681"/>
      <c r="BQ83" s="687">
        <f t="shared" si="114"/>
        <v>-37.68</v>
      </c>
      <c r="BR83" s="688">
        <f t="shared" si="115"/>
        <v>0</v>
      </c>
      <c r="BS83" s="683">
        <v>9.0129999999999999</v>
      </c>
      <c r="BT83" s="681"/>
      <c r="BU83" s="681"/>
      <c r="BV83" s="681"/>
      <c r="BW83" s="687">
        <f t="shared" si="116"/>
        <v>-9.0129999999999999</v>
      </c>
      <c r="BX83" s="688">
        <f t="shared" si="117"/>
        <v>0</v>
      </c>
      <c r="BY83" s="683">
        <v>13.01</v>
      </c>
      <c r="BZ83" s="681"/>
      <c r="CA83" s="681"/>
      <c r="CB83" s="681"/>
      <c r="CC83" s="687">
        <f t="shared" si="118"/>
        <v>-13.01</v>
      </c>
      <c r="CD83" s="688">
        <f t="shared" si="119"/>
        <v>0</v>
      </c>
      <c r="CE83" s="683">
        <v>15.657</v>
      </c>
      <c r="CF83" s="681"/>
      <c r="CG83" s="681"/>
      <c r="CH83" s="681"/>
      <c r="CI83" s="687">
        <f t="shared" si="120"/>
        <v>-15.657</v>
      </c>
      <c r="CJ83" s="688">
        <f t="shared" si="121"/>
        <v>0</v>
      </c>
      <c r="CK83" s="687">
        <f t="shared" si="122"/>
        <v>50.234999999999999</v>
      </c>
      <c r="CL83" s="681"/>
      <c r="CM83" s="687">
        <f t="shared" si="123"/>
        <v>0</v>
      </c>
      <c r="CN83" s="681"/>
      <c r="CO83" s="687">
        <f t="shared" si="124"/>
        <v>-50.234999999999999</v>
      </c>
      <c r="CP83" s="688">
        <f t="shared" si="125"/>
        <v>0</v>
      </c>
      <c r="CQ83" s="683">
        <v>16.715</v>
      </c>
      <c r="CR83" s="681"/>
      <c r="CS83" s="681"/>
      <c r="CT83" s="681"/>
      <c r="CU83" s="687">
        <f t="shared" si="126"/>
        <v>-16.715</v>
      </c>
      <c r="CV83" s="688">
        <f t="shared" si="127"/>
        <v>0</v>
      </c>
      <c r="CW83" s="683">
        <v>16.605</v>
      </c>
      <c r="CX83" s="681"/>
      <c r="CY83" s="681"/>
      <c r="CZ83" s="681"/>
      <c r="DA83" s="687">
        <f t="shared" si="128"/>
        <v>-16.605</v>
      </c>
      <c r="DB83" s="688">
        <f t="shared" si="129"/>
        <v>0</v>
      </c>
      <c r="DC83" s="683">
        <v>16.914999999999999</v>
      </c>
      <c r="DD83" s="681"/>
      <c r="DE83" s="681"/>
      <c r="DF83" s="681"/>
      <c r="DG83" s="687">
        <f t="shared" si="130"/>
        <v>-16.914999999999999</v>
      </c>
      <c r="DH83" s="688">
        <f t="shared" si="131"/>
        <v>0</v>
      </c>
    </row>
    <row r="84" spans="2:112">
      <c r="B84" s="88" t="s">
        <v>2960</v>
      </c>
      <c r="C84" s="637"/>
      <c r="D84" s="90" t="s">
        <v>1699</v>
      </c>
      <c r="E84" s="528" t="s">
        <v>2961</v>
      </c>
      <c r="F84" s="528"/>
      <c r="G84" s="529"/>
      <c r="H84" s="530"/>
      <c r="I84" s="530"/>
      <c r="J84" s="91" t="s">
        <v>883</v>
      </c>
      <c r="K84" s="687">
        <f t="shared" si="88"/>
        <v>0</v>
      </c>
      <c r="L84" s="681"/>
      <c r="M84" s="687">
        <f t="shared" si="89"/>
        <v>0</v>
      </c>
      <c r="N84" s="681"/>
      <c r="O84" s="687">
        <f t="shared" si="90"/>
        <v>0</v>
      </c>
      <c r="P84" s="688" t="str">
        <f t="shared" si="91"/>
        <v>-</v>
      </c>
      <c r="Q84" s="687">
        <f t="shared" si="92"/>
        <v>0</v>
      </c>
      <c r="R84" s="681"/>
      <c r="S84" s="687">
        <f t="shared" si="93"/>
        <v>0</v>
      </c>
      <c r="T84" s="681"/>
      <c r="U84" s="687">
        <f t="shared" si="94"/>
        <v>0</v>
      </c>
      <c r="V84" s="688" t="str">
        <f t="shared" si="95"/>
        <v>-</v>
      </c>
      <c r="W84" s="683">
        <v>0</v>
      </c>
      <c r="X84" s="681"/>
      <c r="Y84" s="681"/>
      <c r="Z84" s="681"/>
      <c r="AA84" s="687">
        <f t="shared" si="96"/>
        <v>0</v>
      </c>
      <c r="AB84" s="688" t="str">
        <f t="shared" si="97"/>
        <v>-</v>
      </c>
      <c r="AC84" s="683">
        <v>0</v>
      </c>
      <c r="AD84" s="681"/>
      <c r="AE84" s="681"/>
      <c r="AF84" s="681"/>
      <c r="AG84" s="687">
        <f t="shared" si="98"/>
        <v>0</v>
      </c>
      <c r="AH84" s="688" t="str">
        <f t="shared" si="99"/>
        <v>-</v>
      </c>
      <c r="AI84" s="683">
        <v>0</v>
      </c>
      <c r="AJ84" s="681"/>
      <c r="AK84" s="681"/>
      <c r="AL84" s="681"/>
      <c r="AM84" s="687">
        <f t="shared" si="100"/>
        <v>0</v>
      </c>
      <c r="AN84" s="688" t="str">
        <f t="shared" si="101"/>
        <v>-</v>
      </c>
      <c r="AO84" s="687">
        <f t="shared" si="102"/>
        <v>0</v>
      </c>
      <c r="AP84" s="681"/>
      <c r="AQ84" s="687">
        <f t="shared" si="103"/>
        <v>0</v>
      </c>
      <c r="AR84" s="681"/>
      <c r="AS84" s="687">
        <f t="shared" si="104"/>
        <v>0</v>
      </c>
      <c r="AT84" s="688" t="str">
        <f t="shared" si="105"/>
        <v>-</v>
      </c>
      <c r="AU84" s="683">
        <v>0</v>
      </c>
      <c r="AV84" s="681"/>
      <c r="AW84" s="681"/>
      <c r="AX84" s="681"/>
      <c r="AY84" s="687">
        <f t="shared" si="106"/>
        <v>0</v>
      </c>
      <c r="AZ84" s="688" t="str">
        <f t="shared" si="107"/>
        <v>-</v>
      </c>
      <c r="BA84" s="683">
        <v>0</v>
      </c>
      <c r="BB84" s="681"/>
      <c r="BC84" s="681"/>
      <c r="BD84" s="681"/>
      <c r="BE84" s="687">
        <f t="shared" si="108"/>
        <v>0</v>
      </c>
      <c r="BF84" s="688" t="str">
        <f t="shared" si="109"/>
        <v>-</v>
      </c>
      <c r="BG84" s="683">
        <v>0</v>
      </c>
      <c r="BH84" s="681"/>
      <c r="BI84" s="681"/>
      <c r="BJ84" s="681"/>
      <c r="BK84" s="687">
        <f t="shared" si="110"/>
        <v>0</v>
      </c>
      <c r="BL84" s="688" t="str">
        <f t="shared" si="111"/>
        <v>-</v>
      </c>
      <c r="BM84" s="687">
        <f t="shared" si="112"/>
        <v>0</v>
      </c>
      <c r="BN84" s="681"/>
      <c r="BO84" s="687">
        <f t="shared" si="113"/>
        <v>0</v>
      </c>
      <c r="BP84" s="681"/>
      <c r="BQ84" s="687">
        <f t="shared" si="114"/>
        <v>0</v>
      </c>
      <c r="BR84" s="688" t="str">
        <f t="shared" si="115"/>
        <v>-</v>
      </c>
      <c r="BS84" s="683">
        <v>0</v>
      </c>
      <c r="BT84" s="681"/>
      <c r="BU84" s="681"/>
      <c r="BV84" s="681"/>
      <c r="BW84" s="687">
        <f t="shared" si="116"/>
        <v>0</v>
      </c>
      <c r="BX84" s="688" t="str">
        <f t="shared" si="117"/>
        <v>-</v>
      </c>
      <c r="BY84" s="683">
        <v>0</v>
      </c>
      <c r="BZ84" s="681"/>
      <c r="CA84" s="681"/>
      <c r="CB84" s="681"/>
      <c r="CC84" s="687">
        <f t="shared" si="118"/>
        <v>0</v>
      </c>
      <c r="CD84" s="688" t="str">
        <f t="shared" si="119"/>
        <v>-</v>
      </c>
      <c r="CE84" s="683">
        <v>0</v>
      </c>
      <c r="CF84" s="681"/>
      <c r="CG84" s="681"/>
      <c r="CH84" s="681"/>
      <c r="CI84" s="687">
        <f t="shared" si="120"/>
        <v>0</v>
      </c>
      <c r="CJ84" s="688" t="str">
        <f t="shared" si="121"/>
        <v>-</v>
      </c>
      <c r="CK84" s="687">
        <f t="shared" si="122"/>
        <v>0</v>
      </c>
      <c r="CL84" s="681"/>
      <c r="CM84" s="687">
        <f t="shared" si="123"/>
        <v>0</v>
      </c>
      <c r="CN84" s="681"/>
      <c r="CO84" s="687">
        <f t="shared" si="124"/>
        <v>0</v>
      </c>
      <c r="CP84" s="688" t="str">
        <f t="shared" si="125"/>
        <v>-</v>
      </c>
      <c r="CQ84" s="683">
        <v>0</v>
      </c>
      <c r="CR84" s="681"/>
      <c r="CS84" s="681"/>
      <c r="CT84" s="681"/>
      <c r="CU84" s="687">
        <f t="shared" si="126"/>
        <v>0</v>
      </c>
      <c r="CV84" s="688" t="str">
        <f t="shared" si="127"/>
        <v>-</v>
      </c>
      <c r="CW84" s="683">
        <v>0</v>
      </c>
      <c r="CX84" s="681"/>
      <c r="CY84" s="681"/>
      <c r="CZ84" s="681"/>
      <c r="DA84" s="687">
        <f t="shared" si="128"/>
        <v>0</v>
      </c>
      <c r="DB84" s="688" t="str">
        <f t="shared" si="129"/>
        <v>-</v>
      </c>
      <c r="DC84" s="683">
        <v>0</v>
      </c>
      <c r="DD84" s="681"/>
      <c r="DE84" s="681"/>
      <c r="DF84" s="681"/>
      <c r="DG84" s="687">
        <f t="shared" si="130"/>
        <v>0</v>
      </c>
      <c r="DH84" s="688" t="str">
        <f t="shared" si="131"/>
        <v>-</v>
      </c>
    </row>
    <row r="85" spans="2:112" ht="19.5" customHeight="1">
      <c r="B85" s="88" t="s">
        <v>2962</v>
      </c>
      <c r="C85" s="637"/>
      <c r="D85" s="90" t="s">
        <v>1701</v>
      </c>
      <c r="E85" s="528" t="s">
        <v>2963</v>
      </c>
      <c r="F85" s="528"/>
      <c r="G85" s="529"/>
      <c r="H85" s="530"/>
      <c r="I85" s="530"/>
      <c r="J85" s="91" t="s">
        <v>883</v>
      </c>
      <c r="K85" s="687">
        <f t="shared" si="88"/>
        <v>0</v>
      </c>
      <c r="L85" s="681"/>
      <c r="M85" s="687">
        <f t="shared" si="89"/>
        <v>0</v>
      </c>
      <c r="N85" s="681"/>
      <c r="O85" s="687">
        <f t="shared" si="90"/>
        <v>0</v>
      </c>
      <c r="P85" s="688" t="str">
        <f t="shared" si="91"/>
        <v>-</v>
      </c>
      <c r="Q85" s="687">
        <f t="shared" si="92"/>
        <v>0</v>
      </c>
      <c r="R85" s="681"/>
      <c r="S85" s="687">
        <f t="shared" si="93"/>
        <v>0</v>
      </c>
      <c r="T85" s="681"/>
      <c r="U85" s="687">
        <f t="shared" si="94"/>
        <v>0</v>
      </c>
      <c r="V85" s="688" t="str">
        <f t="shared" si="95"/>
        <v>-</v>
      </c>
      <c r="W85" s="683">
        <v>0</v>
      </c>
      <c r="X85" s="681"/>
      <c r="Y85" s="681"/>
      <c r="Z85" s="681"/>
      <c r="AA85" s="687">
        <f t="shared" si="96"/>
        <v>0</v>
      </c>
      <c r="AB85" s="688" t="str">
        <f t="shared" si="97"/>
        <v>-</v>
      </c>
      <c r="AC85" s="683">
        <v>0</v>
      </c>
      <c r="AD85" s="681"/>
      <c r="AE85" s="681"/>
      <c r="AF85" s="681"/>
      <c r="AG85" s="687">
        <f t="shared" si="98"/>
        <v>0</v>
      </c>
      <c r="AH85" s="688" t="str">
        <f t="shared" si="99"/>
        <v>-</v>
      </c>
      <c r="AI85" s="683">
        <v>0</v>
      </c>
      <c r="AJ85" s="681"/>
      <c r="AK85" s="681"/>
      <c r="AL85" s="681"/>
      <c r="AM85" s="687">
        <f t="shared" si="100"/>
        <v>0</v>
      </c>
      <c r="AN85" s="688" t="str">
        <f t="shared" si="101"/>
        <v>-</v>
      </c>
      <c r="AO85" s="687">
        <f t="shared" si="102"/>
        <v>0</v>
      </c>
      <c r="AP85" s="681"/>
      <c r="AQ85" s="687">
        <f t="shared" si="103"/>
        <v>0</v>
      </c>
      <c r="AR85" s="681"/>
      <c r="AS85" s="687">
        <f t="shared" si="104"/>
        <v>0</v>
      </c>
      <c r="AT85" s="688" t="str">
        <f t="shared" si="105"/>
        <v>-</v>
      </c>
      <c r="AU85" s="683">
        <v>0</v>
      </c>
      <c r="AV85" s="681"/>
      <c r="AW85" s="681"/>
      <c r="AX85" s="681"/>
      <c r="AY85" s="687">
        <f t="shared" si="106"/>
        <v>0</v>
      </c>
      <c r="AZ85" s="688" t="str">
        <f t="shared" si="107"/>
        <v>-</v>
      </c>
      <c r="BA85" s="683">
        <v>0</v>
      </c>
      <c r="BB85" s="681"/>
      <c r="BC85" s="681"/>
      <c r="BD85" s="681"/>
      <c r="BE85" s="687">
        <f t="shared" si="108"/>
        <v>0</v>
      </c>
      <c r="BF85" s="688" t="str">
        <f t="shared" si="109"/>
        <v>-</v>
      </c>
      <c r="BG85" s="683">
        <v>0</v>
      </c>
      <c r="BH85" s="681"/>
      <c r="BI85" s="681"/>
      <c r="BJ85" s="681"/>
      <c r="BK85" s="687">
        <f t="shared" si="110"/>
        <v>0</v>
      </c>
      <c r="BL85" s="688" t="str">
        <f t="shared" si="111"/>
        <v>-</v>
      </c>
      <c r="BM85" s="687">
        <f t="shared" si="112"/>
        <v>0</v>
      </c>
      <c r="BN85" s="681"/>
      <c r="BO85" s="687">
        <f t="shared" si="113"/>
        <v>0</v>
      </c>
      <c r="BP85" s="681"/>
      <c r="BQ85" s="687">
        <f t="shared" si="114"/>
        <v>0</v>
      </c>
      <c r="BR85" s="688" t="str">
        <f t="shared" si="115"/>
        <v>-</v>
      </c>
      <c r="BS85" s="683">
        <v>0</v>
      </c>
      <c r="BT85" s="681"/>
      <c r="BU85" s="681"/>
      <c r="BV85" s="681"/>
      <c r="BW85" s="687">
        <f t="shared" si="116"/>
        <v>0</v>
      </c>
      <c r="BX85" s="688" t="str">
        <f t="shared" si="117"/>
        <v>-</v>
      </c>
      <c r="BY85" s="683">
        <v>0</v>
      </c>
      <c r="BZ85" s="681"/>
      <c r="CA85" s="681"/>
      <c r="CB85" s="681"/>
      <c r="CC85" s="687">
        <f t="shared" si="118"/>
        <v>0</v>
      </c>
      <c r="CD85" s="688" t="str">
        <f t="shared" si="119"/>
        <v>-</v>
      </c>
      <c r="CE85" s="683">
        <v>0</v>
      </c>
      <c r="CF85" s="681"/>
      <c r="CG85" s="681"/>
      <c r="CH85" s="681"/>
      <c r="CI85" s="687">
        <f t="shared" si="120"/>
        <v>0</v>
      </c>
      <c r="CJ85" s="688" t="str">
        <f t="shared" si="121"/>
        <v>-</v>
      </c>
      <c r="CK85" s="687">
        <f t="shared" si="122"/>
        <v>0</v>
      </c>
      <c r="CL85" s="681"/>
      <c r="CM85" s="687">
        <f t="shared" si="123"/>
        <v>0</v>
      </c>
      <c r="CN85" s="681"/>
      <c r="CO85" s="687">
        <f t="shared" si="124"/>
        <v>0</v>
      </c>
      <c r="CP85" s="688" t="str">
        <f t="shared" si="125"/>
        <v>-</v>
      </c>
      <c r="CQ85" s="683">
        <v>0</v>
      </c>
      <c r="CR85" s="681"/>
      <c r="CS85" s="681"/>
      <c r="CT85" s="681"/>
      <c r="CU85" s="687">
        <f t="shared" si="126"/>
        <v>0</v>
      </c>
      <c r="CV85" s="688" t="str">
        <f t="shared" si="127"/>
        <v>-</v>
      </c>
      <c r="CW85" s="683">
        <v>0</v>
      </c>
      <c r="CX85" s="681"/>
      <c r="CY85" s="681"/>
      <c r="CZ85" s="681"/>
      <c r="DA85" s="687">
        <f t="shared" si="128"/>
        <v>0</v>
      </c>
      <c r="DB85" s="688" t="str">
        <f t="shared" si="129"/>
        <v>-</v>
      </c>
      <c r="DC85" s="683">
        <v>0</v>
      </c>
      <c r="DD85" s="681"/>
      <c r="DE85" s="681"/>
      <c r="DF85" s="681"/>
      <c r="DG85" s="687">
        <f t="shared" si="130"/>
        <v>0</v>
      </c>
      <c r="DH85" s="688" t="str">
        <f t="shared" si="131"/>
        <v>-</v>
      </c>
    </row>
    <row r="86" spans="2:112" ht="37.5" customHeight="1">
      <c r="B86" s="88" t="s">
        <v>2964</v>
      </c>
      <c r="C86" s="652" t="s">
        <v>2090</v>
      </c>
      <c r="D86" s="635" t="s">
        <v>1703</v>
      </c>
      <c r="E86" s="528" t="s">
        <v>1871</v>
      </c>
      <c r="F86" s="528"/>
      <c r="G86" s="529"/>
      <c r="H86" s="530" t="s">
        <v>2124</v>
      </c>
      <c r="I86" s="530"/>
      <c r="J86" s="91" t="s">
        <v>883</v>
      </c>
      <c r="K86" s="687">
        <f t="shared" si="88"/>
        <v>0</v>
      </c>
      <c r="L86" s="681"/>
      <c r="M86" s="687">
        <f t="shared" si="89"/>
        <v>0</v>
      </c>
      <c r="N86" s="681"/>
      <c r="O86" s="687">
        <f t="shared" si="90"/>
        <v>0</v>
      </c>
      <c r="P86" s="688" t="str">
        <f t="shared" si="91"/>
        <v>-</v>
      </c>
      <c r="Q86" s="687">
        <f t="shared" si="92"/>
        <v>0</v>
      </c>
      <c r="R86" s="681"/>
      <c r="S86" s="687">
        <f t="shared" si="93"/>
        <v>0</v>
      </c>
      <c r="T86" s="681"/>
      <c r="U86" s="687">
        <f t="shared" si="94"/>
        <v>0</v>
      </c>
      <c r="V86" s="688" t="str">
        <f t="shared" si="95"/>
        <v>-</v>
      </c>
      <c r="W86" s="687">
        <f>0+0+0</f>
        <v>0</v>
      </c>
      <c r="X86" s="681"/>
      <c r="Y86" s="687">
        <f>0+0+0</f>
        <v>0</v>
      </c>
      <c r="Z86" s="681"/>
      <c r="AA86" s="687">
        <f t="shared" si="96"/>
        <v>0</v>
      </c>
      <c r="AB86" s="688" t="str">
        <f t="shared" si="97"/>
        <v>-</v>
      </c>
      <c r="AC86" s="687">
        <f>0+0+0</f>
        <v>0</v>
      </c>
      <c r="AD86" s="681"/>
      <c r="AE86" s="687">
        <f>0+0+0</f>
        <v>0</v>
      </c>
      <c r="AF86" s="681"/>
      <c r="AG86" s="687">
        <f t="shared" si="98"/>
        <v>0</v>
      </c>
      <c r="AH86" s="688" t="str">
        <f t="shared" si="99"/>
        <v>-</v>
      </c>
      <c r="AI86" s="687">
        <f>0+0+0</f>
        <v>0</v>
      </c>
      <c r="AJ86" s="681"/>
      <c r="AK86" s="687">
        <f>0+0+0</f>
        <v>0</v>
      </c>
      <c r="AL86" s="681"/>
      <c r="AM86" s="687">
        <f t="shared" si="100"/>
        <v>0</v>
      </c>
      <c r="AN86" s="688" t="str">
        <f t="shared" si="101"/>
        <v>-</v>
      </c>
      <c r="AO86" s="687">
        <f t="shared" si="102"/>
        <v>0</v>
      </c>
      <c r="AP86" s="681"/>
      <c r="AQ86" s="687">
        <f t="shared" si="103"/>
        <v>0</v>
      </c>
      <c r="AR86" s="681"/>
      <c r="AS86" s="687">
        <f t="shared" si="104"/>
        <v>0</v>
      </c>
      <c r="AT86" s="688" t="str">
        <f t="shared" si="105"/>
        <v>-</v>
      </c>
      <c r="AU86" s="687">
        <f>0+0+0</f>
        <v>0</v>
      </c>
      <c r="AV86" s="681"/>
      <c r="AW86" s="687">
        <f>0+0+0</f>
        <v>0</v>
      </c>
      <c r="AX86" s="681"/>
      <c r="AY86" s="687">
        <f t="shared" si="106"/>
        <v>0</v>
      </c>
      <c r="AZ86" s="688" t="str">
        <f t="shared" si="107"/>
        <v>-</v>
      </c>
      <c r="BA86" s="687">
        <f>0+0+0</f>
        <v>0</v>
      </c>
      <c r="BB86" s="681"/>
      <c r="BC86" s="687">
        <f>0+0+0</f>
        <v>0</v>
      </c>
      <c r="BD86" s="681"/>
      <c r="BE86" s="687">
        <f t="shared" si="108"/>
        <v>0</v>
      </c>
      <c r="BF86" s="688" t="str">
        <f t="shared" si="109"/>
        <v>-</v>
      </c>
      <c r="BG86" s="687">
        <f>0+0+0</f>
        <v>0</v>
      </c>
      <c r="BH86" s="681"/>
      <c r="BI86" s="687">
        <f>0+0+0</f>
        <v>0</v>
      </c>
      <c r="BJ86" s="681"/>
      <c r="BK86" s="687">
        <f t="shared" si="110"/>
        <v>0</v>
      </c>
      <c r="BL86" s="688" t="str">
        <f t="shared" si="111"/>
        <v>-</v>
      </c>
      <c r="BM86" s="687">
        <f t="shared" si="112"/>
        <v>0</v>
      </c>
      <c r="BN86" s="681"/>
      <c r="BO86" s="687">
        <f t="shared" si="113"/>
        <v>0</v>
      </c>
      <c r="BP86" s="681"/>
      <c r="BQ86" s="687">
        <f t="shared" si="114"/>
        <v>0</v>
      </c>
      <c r="BR86" s="688" t="str">
        <f t="shared" si="115"/>
        <v>-</v>
      </c>
      <c r="BS86" s="687">
        <f>0+0+0</f>
        <v>0</v>
      </c>
      <c r="BT86" s="681"/>
      <c r="BU86" s="687">
        <f>0+0+0</f>
        <v>0</v>
      </c>
      <c r="BV86" s="681"/>
      <c r="BW86" s="687">
        <f t="shared" si="116"/>
        <v>0</v>
      </c>
      <c r="BX86" s="688" t="str">
        <f t="shared" si="117"/>
        <v>-</v>
      </c>
      <c r="BY86" s="687">
        <f>0+0+0</f>
        <v>0</v>
      </c>
      <c r="BZ86" s="681"/>
      <c r="CA86" s="687">
        <f>0+0+0</f>
        <v>0</v>
      </c>
      <c r="CB86" s="681"/>
      <c r="CC86" s="687">
        <f t="shared" si="118"/>
        <v>0</v>
      </c>
      <c r="CD86" s="688" t="str">
        <f t="shared" si="119"/>
        <v>-</v>
      </c>
      <c r="CE86" s="687">
        <f>0+0+0</f>
        <v>0</v>
      </c>
      <c r="CF86" s="681"/>
      <c r="CG86" s="687">
        <f>0+0+0</f>
        <v>0</v>
      </c>
      <c r="CH86" s="681"/>
      <c r="CI86" s="687">
        <f t="shared" si="120"/>
        <v>0</v>
      </c>
      <c r="CJ86" s="688" t="str">
        <f t="shared" si="121"/>
        <v>-</v>
      </c>
      <c r="CK86" s="687">
        <f t="shared" si="122"/>
        <v>0</v>
      </c>
      <c r="CL86" s="681"/>
      <c r="CM86" s="687">
        <f t="shared" si="123"/>
        <v>0</v>
      </c>
      <c r="CN86" s="681"/>
      <c r="CO86" s="687">
        <f t="shared" si="124"/>
        <v>0</v>
      </c>
      <c r="CP86" s="688" t="str">
        <f t="shared" si="125"/>
        <v>-</v>
      </c>
      <c r="CQ86" s="687">
        <f>0+0+0</f>
        <v>0</v>
      </c>
      <c r="CR86" s="681"/>
      <c r="CS86" s="687">
        <f>0+0+0</f>
        <v>0</v>
      </c>
      <c r="CT86" s="681"/>
      <c r="CU86" s="687">
        <f t="shared" si="126"/>
        <v>0</v>
      </c>
      <c r="CV86" s="688" t="str">
        <f t="shared" si="127"/>
        <v>-</v>
      </c>
      <c r="CW86" s="687">
        <f>0+0+0</f>
        <v>0</v>
      </c>
      <c r="CX86" s="681"/>
      <c r="CY86" s="687">
        <f>0+0+0</f>
        <v>0</v>
      </c>
      <c r="CZ86" s="681"/>
      <c r="DA86" s="687">
        <f t="shared" si="128"/>
        <v>0</v>
      </c>
      <c r="DB86" s="688" t="str">
        <f t="shared" si="129"/>
        <v>-</v>
      </c>
      <c r="DC86" s="687">
        <f>0+0+0</f>
        <v>0</v>
      </c>
      <c r="DD86" s="681"/>
      <c r="DE86" s="687">
        <f>0+0+0</f>
        <v>0</v>
      </c>
      <c r="DF86" s="681"/>
      <c r="DG86" s="687">
        <f t="shared" si="130"/>
        <v>0</v>
      </c>
      <c r="DH86" s="688" t="str">
        <f t="shared" si="131"/>
        <v>-</v>
      </c>
    </row>
    <row r="87" spans="2:112" ht="72" customHeight="1">
      <c r="B87" s="88" t="s">
        <v>2965</v>
      </c>
      <c r="C87" s="650"/>
      <c r="D87" s="90" t="s">
        <v>1690</v>
      </c>
      <c r="E87" s="528" t="s">
        <v>2966</v>
      </c>
      <c r="F87" s="528"/>
      <c r="G87" s="529"/>
      <c r="H87" s="530" t="s">
        <v>2967</v>
      </c>
      <c r="I87" s="530"/>
      <c r="J87" s="91" t="s">
        <v>883</v>
      </c>
      <c r="K87" s="687">
        <f t="shared" si="88"/>
        <v>13223.5</v>
      </c>
      <c r="L87" s="681"/>
      <c r="M87" s="687">
        <f t="shared" si="89"/>
        <v>0</v>
      </c>
      <c r="N87" s="681"/>
      <c r="O87" s="687">
        <f t="shared" si="90"/>
        <v>-13223.5</v>
      </c>
      <c r="P87" s="688">
        <f t="shared" si="91"/>
        <v>0</v>
      </c>
      <c r="Q87" s="687">
        <f t="shared" si="92"/>
        <v>3512.2999999999993</v>
      </c>
      <c r="R87" s="681"/>
      <c r="S87" s="687">
        <f t="shared" si="93"/>
        <v>0</v>
      </c>
      <c r="T87" s="681"/>
      <c r="U87" s="687">
        <f t="shared" si="94"/>
        <v>-3512.2999999999993</v>
      </c>
      <c r="V87" s="688">
        <f t="shared" si="95"/>
        <v>0</v>
      </c>
      <c r="W87" s="687">
        <f>W93+W95+W112+W126+W138+W150+W153+W156+W160+W163+W185/1000+W202+W204+W203</f>
        <v>1217.1999999999998</v>
      </c>
      <c r="X87" s="681"/>
      <c r="Y87" s="687">
        <f>Y93+Y95+Y112+Y126+Y138+Y150+Y153+Y156+Y160+Y163+Y185/1000+Y202+Y204+Y203</f>
        <v>0</v>
      </c>
      <c r="Z87" s="681"/>
      <c r="AA87" s="687">
        <f t="shared" si="96"/>
        <v>-1217.1999999999998</v>
      </c>
      <c r="AB87" s="688">
        <f t="shared" si="97"/>
        <v>0</v>
      </c>
      <c r="AC87" s="687">
        <f>AC93+AC95+AC112+AC126+AC138+AC150+AC153+AC156+AC160+AC163+AC185/1000+AC202+AC204+AC203</f>
        <v>1091.8999999999999</v>
      </c>
      <c r="AD87" s="681"/>
      <c r="AE87" s="687">
        <f>AE93+AE95+AE112+AE126+AE138+AE150+AE153+AE156+AE160+AE163+AE185/1000+AE202+AE204+AE203</f>
        <v>0</v>
      </c>
      <c r="AF87" s="681"/>
      <c r="AG87" s="687">
        <f t="shared" si="98"/>
        <v>-1091.8999999999999</v>
      </c>
      <c r="AH87" s="688">
        <f t="shared" si="99"/>
        <v>0</v>
      </c>
      <c r="AI87" s="687">
        <f>AI93+AI95+AI112+AI126+AI138+AI150+AI153+AI156+AI160+AI163+AI185/1000+AI202+AI204+AI203</f>
        <v>1203.1999999999998</v>
      </c>
      <c r="AJ87" s="681"/>
      <c r="AK87" s="687">
        <f>AK93+AK95+AK112+AK126+AK138+AK150+AK153+AK156+AK160+AK163+AK185/1000+AK202+AK204+AK203</f>
        <v>0</v>
      </c>
      <c r="AL87" s="681"/>
      <c r="AM87" s="687">
        <f t="shared" si="100"/>
        <v>-1203.1999999999998</v>
      </c>
      <c r="AN87" s="688">
        <f t="shared" si="101"/>
        <v>0</v>
      </c>
      <c r="AO87" s="687">
        <f t="shared" si="102"/>
        <v>3393.2</v>
      </c>
      <c r="AP87" s="681"/>
      <c r="AQ87" s="687">
        <f t="shared" si="103"/>
        <v>0</v>
      </c>
      <c r="AR87" s="681"/>
      <c r="AS87" s="687">
        <f t="shared" si="104"/>
        <v>-3393.2</v>
      </c>
      <c r="AT87" s="688">
        <f t="shared" si="105"/>
        <v>0</v>
      </c>
      <c r="AU87" s="687">
        <f>AU93+AU95+AU112+AU126+AU138+AU150+AU153+AU156+AU160+AU163+AU185/1000+AU202+AU204+AU203</f>
        <v>1155.3999999999999</v>
      </c>
      <c r="AV87" s="681"/>
      <c r="AW87" s="687">
        <f>AW93+AW95+AW112+AW126+AW138+AW150+AW153+AW156+AW160+AW163+AW185/1000+AW202+AW204+AW203</f>
        <v>0</v>
      </c>
      <c r="AX87" s="681"/>
      <c r="AY87" s="687">
        <f t="shared" si="106"/>
        <v>-1155.3999999999999</v>
      </c>
      <c r="AZ87" s="688">
        <f t="shared" si="107"/>
        <v>0</v>
      </c>
      <c r="BA87" s="687">
        <f>BA93+BA95+BA112+BA126+BA138+BA150+BA153+BA156+BA160+BA163+BA185/1000+BA202+BA204+BA203</f>
        <v>1174.9999999999998</v>
      </c>
      <c r="BB87" s="681"/>
      <c r="BC87" s="687">
        <f>BC93+BC95+BC112+BC126+BC138+BC150+BC153+BC156+BC160+BC163+BC185/1000+BC202+BC204+BC203</f>
        <v>0</v>
      </c>
      <c r="BD87" s="681"/>
      <c r="BE87" s="687">
        <f t="shared" si="108"/>
        <v>-1174.9999999999998</v>
      </c>
      <c r="BF87" s="688">
        <f t="shared" si="109"/>
        <v>0</v>
      </c>
      <c r="BG87" s="687">
        <f>BG93+BG95+BG112+BG126+BG138+BG150+BG153+BG156+BG160+BG163+BG185/1000+BG202+BG204+BG203</f>
        <v>1062.8</v>
      </c>
      <c r="BH87" s="681"/>
      <c r="BI87" s="687">
        <f>BI93+BI95+BI112+BI126+BI138+BI150+BI153+BI156+BI160+BI163+BI185/1000+BI202+BI204+BI203</f>
        <v>0</v>
      </c>
      <c r="BJ87" s="681"/>
      <c r="BK87" s="687">
        <f t="shared" si="110"/>
        <v>-1062.8</v>
      </c>
      <c r="BL87" s="688">
        <f t="shared" si="111"/>
        <v>0</v>
      </c>
      <c r="BM87" s="687">
        <f t="shared" si="112"/>
        <v>2897.5</v>
      </c>
      <c r="BN87" s="681"/>
      <c r="BO87" s="687">
        <f t="shared" si="113"/>
        <v>0</v>
      </c>
      <c r="BP87" s="681"/>
      <c r="BQ87" s="687">
        <f t="shared" si="114"/>
        <v>-2897.5</v>
      </c>
      <c r="BR87" s="688">
        <f t="shared" si="115"/>
        <v>0</v>
      </c>
      <c r="BS87" s="687">
        <f>BS93+BS95+BS112+BS126+BS138+BS150+BS153+BS156+BS160+BS163+BS185/1000+BS202+BS204+BS203</f>
        <v>860.39999999999986</v>
      </c>
      <c r="BT87" s="681"/>
      <c r="BU87" s="687">
        <f>BU93+BU95+BU112+BU126+BU138+BU150+BU153+BU156+BU160+BU163+BU185/1000+BU202+BU204+BU203</f>
        <v>0</v>
      </c>
      <c r="BV87" s="681"/>
      <c r="BW87" s="687">
        <f t="shared" si="116"/>
        <v>-860.39999999999986</v>
      </c>
      <c r="BX87" s="688">
        <f t="shared" si="117"/>
        <v>0</v>
      </c>
      <c r="BY87" s="687">
        <f>BY93+BY95+BY112+BY126+BY138+BY150+BY153+BY156+BY160+BY163+BY185/1000+BY202+BY204+BY203</f>
        <v>1008.4</v>
      </c>
      <c r="BZ87" s="681"/>
      <c r="CA87" s="687">
        <f>CA93+CA95+CA112+CA126+CA138+CA150+CA153+CA156+CA160+CA163+CA185/1000+CA202+CA204+CA203</f>
        <v>0</v>
      </c>
      <c r="CB87" s="681"/>
      <c r="CC87" s="687">
        <f t="shared" si="118"/>
        <v>-1008.4</v>
      </c>
      <c r="CD87" s="688">
        <f t="shared" si="119"/>
        <v>0</v>
      </c>
      <c r="CE87" s="687">
        <f>CE93+CE95+CE112+CE126+CE138+CE150+CE153+CE156+CE160+CE163+CE185/1000+CE202+CE204+CE203</f>
        <v>1028.7</v>
      </c>
      <c r="CF87" s="681"/>
      <c r="CG87" s="687">
        <f>CG93+CG95+CG112+CG126+CG138+CG150+CG153+CG156+CG160+CG163+CG185/1000+CG202+CG204+CG203</f>
        <v>0</v>
      </c>
      <c r="CH87" s="681"/>
      <c r="CI87" s="687">
        <f t="shared" si="120"/>
        <v>-1028.7</v>
      </c>
      <c r="CJ87" s="688">
        <f t="shared" si="121"/>
        <v>0</v>
      </c>
      <c r="CK87" s="687">
        <f t="shared" si="122"/>
        <v>3420.5</v>
      </c>
      <c r="CL87" s="681"/>
      <c r="CM87" s="687">
        <f t="shared" si="123"/>
        <v>0</v>
      </c>
      <c r="CN87" s="681"/>
      <c r="CO87" s="687">
        <f t="shared" si="124"/>
        <v>-3420.5</v>
      </c>
      <c r="CP87" s="688">
        <f t="shared" si="125"/>
        <v>0</v>
      </c>
      <c r="CQ87" s="687">
        <f>CQ93+CQ95+CQ112+CQ126+CQ138+CQ150+CQ153+CQ156+CQ160+CQ163+CQ185/1000+CQ202+CQ204+CQ203</f>
        <v>1150.5999999999999</v>
      </c>
      <c r="CR87" s="681"/>
      <c r="CS87" s="687">
        <f>CS93+CS95+CS112+CS126+CS138+CS150+CS153+CS156+CS160+CS163+CS185/1000+CS202+CS204+CS203</f>
        <v>0</v>
      </c>
      <c r="CT87" s="681"/>
      <c r="CU87" s="687">
        <f t="shared" si="126"/>
        <v>-1150.5999999999999</v>
      </c>
      <c r="CV87" s="688">
        <f t="shared" si="127"/>
        <v>0</v>
      </c>
      <c r="CW87" s="687">
        <f>CW93+CW95+CW112+CW126+CW138+CW150+CW153+CW156+CW160+CW163+CW185/1000+CW202+CW204+CW203</f>
        <v>1114.7</v>
      </c>
      <c r="CX87" s="681"/>
      <c r="CY87" s="687">
        <f>CY93+CY95+CY112+CY126+CY138+CY150+CY153+CY156+CY160+CY163+CY185/1000+CY202+CY204+CY203</f>
        <v>0</v>
      </c>
      <c r="CZ87" s="681"/>
      <c r="DA87" s="687">
        <f t="shared" si="128"/>
        <v>-1114.7</v>
      </c>
      <c r="DB87" s="688">
        <f t="shared" si="129"/>
        <v>0</v>
      </c>
      <c r="DC87" s="687">
        <f>DC93+DC95+DC112+DC126+DC138+DC150+DC153+DC156+DC160+DC163+DC185/1000+DC202+DC204+DC203</f>
        <v>1155.1999999999998</v>
      </c>
      <c r="DD87" s="681"/>
      <c r="DE87" s="687">
        <f>DE93+DE95+DE112+DE126+DE138+DE150+DE153+DE156+DE160+DE163+DE185/1000+DE202+DE204+DE203</f>
        <v>0</v>
      </c>
      <c r="DF87" s="681"/>
      <c r="DG87" s="687">
        <f t="shared" si="130"/>
        <v>-1155.1999999999998</v>
      </c>
      <c r="DH87" s="688">
        <f t="shared" si="131"/>
        <v>0</v>
      </c>
    </row>
    <row r="88" spans="2:112" ht="18.75" customHeight="1">
      <c r="B88" s="88" t="s">
        <v>2968</v>
      </c>
      <c r="C88" s="650"/>
      <c r="D88" s="90" t="s">
        <v>1692</v>
      </c>
      <c r="E88" s="528" t="s">
        <v>2969</v>
      </c>
      <c r="F88" s="528"/>
      <c r="G88" s="529"/>
      <c r="H88" s="530" t="s">
        <v>2970</v>
      </c>
      <c r="I88" s="530"/>
      <c r="J88" s="91" t="s">
        <v>883</v>
      </c>
      <c r="K88" s="687">
        <f t="shared" si="88"/>
        <v>10095.299999999999</v>
      </c>
      <c r="L88" s="681"/>
      <c r="M88" s="687">
        <f t="shared" si="89"/>
        <v>0</v>
      </c>
      <c r="N88" s="681"/>
      <c r="O88" s="687">
        <f t="shared" si="90"/>
        <v>-10095.299999999999</v>
      </c>
      <c r="P88" s="688">
        <f t="shared" si="91"/>
        <v>0</v>
      </c>
      <c r="Q88" s="687">
        <f t="shared" si="92"/>
        <v>2674.8999999999996</v>
      </c>
      <c r="R88" s="681"/>
      <c r="S88" s="687">
        <f t="shared" si="93"/>
        <v>0</v>
      </c>
      <c r="T88" s="681"/>
      <c r="U88" s="687">
        <f t="shared" si="94"/>
        <v>-2674.8999999999996</v>
      </c>
      <c r="V88" s="688">
        <f t="shared" si="95"/>
        <v>0</v>
      </c>
      <c r="W88" s="687">
        <f>W116+W127+W141+W145+W146+W151+W154+W158+W161+W166+W186/1000</f>
        <v>927.8</v>
      </c>
      <c r="X88" s="681"/>
      <c r="Y88" s="687">
        <f>Y116+Y127+Y141+Y145+Y146+Y151+Y154+Y158+Y161+Y166+Y186/1000</f>
        <v>0</v>
      </c>
      <c r="Z88" s="681"/>
      <c r="AA88" s="687">
        <f t="shared" si="96"/>
        <v>-927.8</v>
      </c>
      <c r="AB88" s="688">
        <f t="shared" si="97"/>
        <v>0</v>
      </c>
      <c r="AC88" s="687">
        <f>AC116+AC127+AC141+AC145+AC146+AC151+AC154+AC158+AC161+AC166+AC186/1000</f>
        <v>831.30000000000007</v>
      </c>
      <c r="AD88" s="681"/>
      <c r="AE88" s="687">
        <f>AE116+AE127+AE141+AE145+AE146+AE151+AE154+AE158+AE161+AE166+AE186/1000</f>
        <v>0</v>
      </c>
      <c r="AF88" s="681"/>
      <c r="AG88" s="687">
        <f t="shared" si="98"/>
        <v>-831.30000000000007</v>
      </c>
      <c r="AH88" s="688">
        <f t="shared" si="99"/>
        <v>0</v>
      </c>
      <c r="AI88" s="687">
        <f>AI116+AI127+AI141+AI145+AI146+AI151+AI154+AI158+AI161+AI166+AI186/1000</f>
        <v>915.8</v>
      </c>
      <c r="AJ88" s="681"/>
      <c r="AK88" s="687">
        <f>AK116+AK127+AK141+AK145+AK146+AK151+AK154+AK158+AK161+AK166+AK186/1000</f>
        <v>0</v>
      </c>
      <c r="AL88" s="681"/>
      <c r="AM88" s="687">
        <f t="shared" si="100"/>
        <v>-915.8</v>
      </c>
      <c r="AN88" s="688">
        <f t="shared" si="101"/>
        <v>0</v>
      </c>
      <c r="AO88" s="687">
        <f t="shared" si="102"/>
        <v>2638.2</v>
      </c>
      <c r="AP88" s="681"/>
      <c r="AQ88" s="687">
        <f t="shared" si="103"/>
        <v>0</v>
      </c>
      <c r="AR88" s="681"/>
      <c r="AS88" s="687">
        <f t="shared" si="104"/>
        <v>-2638.2</v>
      </c>
      <c r="AT88" s="688">
        <f t="shared" si="105"/>
        <v>0</v>
      </c>
      <c r="AU88" s="687">
        <f>AU116+AU127+AU141+AU145+AU146+AU151+AU154+AU158+AU161+AU166+AU186/1000</f>
        <v>900.6</v>
      </c>
      <c r="AV88" s="681"/>
      <c r="AW88" s="687">
        <f>AW116+AW127+AW141+AW145+AW146+AW151+AW154+AW158+AW161+AW166+AW186/1000</f>
        <v>0</v>
      </c>
      <c r="AX88" s="681"/>
      <c r="AY88" s="687">
        <f t="shared" si="106"/>
        <v>-900.6</v>
      </c>
      <c r="AZ88" s="688">
        <f t="shared" si="107"/>
        <v>0</v>
      </c>
      <c r="BA88" s="687">
        <f>BA116+BA127+BA141+BA145+BA146+BA151+BA154+BA158+BA161+BA166+BA186/1000</f>
        <v>913.9</v>
      </c>
      <c r="BB88" s="681"/>
      <c r="BC88" s="687">
        <f>BC116+BC127+BC141+BC145+BC146+BC151+BC154+BC158+BC161+BC166+BC186/1000</f>
        <v>0</v>
      </c>
      <c r="BD88" s="681"/>
      <c r="BE88" s="687">
        <f t="shared" si="108"/>
        <v>-913.9</v>
      </c>
      <c r="BF88" s="688">
        <f t="shared" si="109"/>
        <v>0</v>
      </c>
      <c r="BG88" s="687">
        <f>BG116+BG127+BG141+BG145+BG146+BG151+BG154+BG158+BG161+BG166+BG186/1000</f>
        <v>823.7</v>
      </c>
      <c r="BH88" s="681"/>
      <c r="BI88" s="687">
        <f>BI116+BI127+BI141+BI145+BI146+BI151+BI154+BI158+BI161+BI166+BI186/1000</f>
        <v>0</v>
      </c>
      <c r="BJ88" s="681"/>
      <c r="BK88" s="687">
        <f t="shared" si="110"/>
        <v>-823.7</v>
      </c>
      <c r="BL88" s="688">
        <f t="shared" si="111"/>
        <v>0</v>
      </c>
      <c r="BM88" s="687">
        <f t="shared" si="112"/>
        <v>2188.1</v>
      </c>
      <c r="BN88" s="681"/>
      <c r="BO88" s="687">
        <f t="shared" si="113"/>
        <v>0</v>
      </c>
      <c r="BP88" s="681"/>
      <c r="BQ88" s="687">
        <f t="shared" si="114"/>
        <v>-2188.1</v>
      </c>
      <c r="BR88" s="688">
        <f t="shared" si="115"/>
        <v>0</v>
      </c>
      <c r="BS88" s="687">
        <f>BS116+BS127+BS141+BS145+BS146+BS151+BS154+BS158+BS161+BS166+BS186/1000</f>
        <v>656.30000000000007</v>
      </c>
      <c r="BT88" s="681"/>
      <c r="BU88" s="687">
        <f>BU116+BU127+BU141+BU145+BU146+BU151+BU154+BU158+BU161+BU166+BU186/1000</f>
        <v>0</v>
      </c>
      <c r="BV88" s="681"/>
      <c r="BW88" s="687">
        <f t="shared" si="116"/>
        <v>-656.30000000000007</v>
      </c>
      <c r="BX88" s="688">
        <f t="shared" si="117"/>
        <v>0</v>
      </c>
      <c r="BY88" s="687">
        <f>BY116+BY127+BY141+BY145+BY146+BY151+BY154+BY158+BY161+BY166+BY186/1000</f>
        <v>754.7</v>
      </c>
      <c r="BZ88" s="681"/>
      <c r="CA88" s="687">
        <f>CA116+CA127+CA141+CA145+CA146+CA151+CA154+CA158+CA161+CA166+CA186/1000</f>
        <v>0</v>
      </c>
      <c r="CB88" s="681"/>
      <c r="CC88" s="687">
        <f t="shared" si="118"/>
        <v>-754.7</v>
      </c>
      <c r="CD88" s="688">
        <f t="shared" si="119"/>
        <v>0</v>
      </c>
      <c r="CE88" s="687">
        <f>CE116+CE127+CE141+CE145+CE146+CE151+CE154+CE158+CE161+CE166+CE186/1000</f>
        <v>777.09999999999991</v>
      </c>
      <c r="CF88" s="681"/>
      <c r="CG88" s="687">
        <f>CG116+CG127+CG141+CG145+CG146+CG151+CG154+CG158+CG161+CG166+CG186/1000</f>
        <v>0</v>
      </c>
      <c r="CH88" s="681"/>
      <c r="CI88" s="687">
        <f t="shared" si="120"/>
        <v>-777.09999999999991</v>
      </c>
      <c r="CJ88" s="688">
        <f t="shared" si="121"/>
        <v>0</v>
      </c>
      <c r="CK88" s="687">
        <f t="shared" si="122"/>
        <v>2594.1000000000004</v>
      </c>
      <c r="CL88" s="681"/>
      <c r="CM88" s="687">
        <f t="shared" si="123"/>
        <v>0</v>
      </c>
      <c r="CN88" s="681"/>
      <c r="CO88" s="687">
        <f t="shared" si="124"/>
        <v>-2594.1000000000004</v>
      </c>
      <c r="CP88" s="688">
        <f t="shared" si="125"/>
        <v>0</v>
      </c>
      <c r="CQ88" s="687">
        <f>CQ116+CQ127+CQ141+CQ145+CQ146+CQ151+CQ154+CQ158+CQ161+CQ166+CQ186/1000</f>
        <v>872.40000000000009</v>
      </c>
      <c r="CR88" s="681"/>
      <c r="CS88" s="687">
        <f>CS116+CS127+CS141+CS145+CS146+CS151+CS154+CS158+CS161+CS166+CS186/1000</f>
        <v>0</v>
      </c>
      <c r="CT88" s="681"/>
      <c r="CU88" s="687">
        <f t="shared" si="126"/>
        <v>-872.40000000000009</v>
      </c>
      <c r="CV88" s="688">
        <f t="shared" si="127"/>
        <v>0</v>
      </c>
      <c r="CW88" s="687">
        <f>CW116+CW127+CW141+CW145+CW146+CW151+CW154+CW158+CW161+CW166+CW186/1000</f>
        <v>845</v>
      </c>
      <c r="CX88" s="681"/>
      <c r="CY88" s="687">
        <f>CY116+CY127+CY141+CY145+CY146+CY151+CY154+CY158+CY161+CY166+CY186/1000</f>
        <v>0</v>
      </c>
      <c r="CZ88" s="681"/>
      <c r="DA88" s="687">
        <f t="shared" si="128"/>
        <v>-845</v>
      </c>
      <c r="DB88" s="688">
        <f t="shared" si="129"/>
        <v>0</v>
      </c>
      <c r="DC88" s="687">
        <f>DC116+DC127+DC141+DC145+DC146+DC151+DC154+DC158+DC161+DC166+DC186/1000</f>
        <v>876.7</v>
      </c>
      <c r="DD88" s="681"/>
      <c r="DE88" s="687">
        <f>DE116+DE127+DE141+DE145+DE146+DE151+DE154+DE158+DE161+DE166+DE186/1000</f>
        <v>0</v>
      </c>
      <c r="DF88" s="681"/>
      <c r="DG88" s="687">
        <f t="shared" si="130"/>
        <v>-876.7</v>
      </c>
      <c r="DH88" s="688">
        <f t="shared" si="131"/>
        <v>0</v>
      </c>
    </row>
    <row r="89" spans="2:112" ht="18.75" customHeight="1">
      <c r="B89" s="88" t="s">
        <v>2971</v>
      </c>
      <c r="C89" s="650"/>
      <c r="D89" s="90" t="s">
        <v>1699</v>
      </c>
      <c r="E89" s="528" t="s">
        <v>2972</v>
      </c>
      <c r="F89" s="528"/>
      <c r="G89" s="529"/>
      <c r="H89" s="530" t="s">
        <v>2973</v>
      </c>
      <c r="I89" s="530"/>
      <c r="J89" s="91" t="s">
        <v>883</v>
      </c>
      <c r="K89" s="687">
        <f t="shared" si="88"/>
        <v>0</v>
      </c>
      <c r="L89" s="681"/>
      <c r="M89" s="687">
        <f t="shared" si="89"/>
        <v>0</v>
      </c>
      <c r="N89" s="681"/>
      <c r="O89" s="687">
        <f t="shared" si="90"/>
        <v>0</v>
      </c>
      <c r="P89" s="688" t="str">
        <f t="shared" si="91"/>
        <v>-</v>
      </c>
      <c r="Q89" s="687">
        <f t="shared" si="92"/>
        <v>0</v>
      </c>
      <c r="R89" s="681"/>
      <c r="S89" s="687">
        <f t="shared" si="93"/>
        <v>0</v>
      </c>
      <c r="T89" s="681"/>
      <c r="U89" s="687">
        <f t="shared" si="94"/>
        <v>0</v>
      </c>
      <c r="V89" s="688" t="str">
        <f t="shared" si="95"/>
        <v>-</v>
      </c>
      <c r="W89" s="687">
        <f>W114+W205</f>
        <v>0</v>
      </c>
      <c r="X89" s="681"/>
      <c r="Y89" s="687">
        <f>Y114+Y205</f>
        <v>0</v>
      </c>
      <c r="Z89" s="681"/>
      <c r="AA89" s="687">
        <f t="shared" si="96"/>
        <v>0</v>
      </c>
      <c r="AB89" s="688" t="str">
        <f t="shared" si="97"/>
        <v>-</v>
      </c>
      <c r="AC89" s="687">
        <f>AC114+AC205</f>
        <v>0</v>
      </c>
      <c r="AD89" s="681"/>
      <c r="AE89" s="687">
        <f>AE114+AE205</f>
        <v>0</v>
      </c>
      <c r="AF89" s="681"/>
      <c r="AG89" s="687">
        <f t="shared" si="98"/>
        <v>0</v>
      </c>
      <c r="AH89" s="688" t="str">
        <f t="shared" si="99"/>
        <v>-</v>
      </c>
      <c r="AI89" s="687">
        <f>AI114+AI205</f>
        <v>0</v>
      </c>
      <c r="AJ89" s="681"/>
      <c r="AK89" s="687">
        <f>AK114+AK205</f>
        <v>0</v>
      </c>
      <c r="AL89" s="681"/>
      <c r="AM89" s="687">
        <f t="shared" si="100"/>
        <v>0</v>
      </c>
      <c r="AN89" s="688" t="str">
        <f t="shared" si="101"/>
        <v>-</v>
      </c>
      <c r="AO89" s="687">
        <f t="shared" si="102"/>
        <v>0</v>
      </c>
      <c r="AP89" s="681"/>
      <c r="AQ89" s="687">
        <f t="shared" si="103"/>
        <v>0</v>
      </c>
      <c r="AR89" s="681"/>
      <c r="AS89" s="687">
        <f t="shared" si="104"/>
        <v>0</v>
      </c>
      <c r="AT89" s="688" t="str">
        <f t="shared" si="105"/>
        <v>-</v>
      </c>
      <c r="AU89" s="687">
        <f>AU114+AU205</f>
        <v>0</v>
      </c>
      <c r="AV89" s="681"/>
      <c r="AW89" s="687">
        <f>AW114+AW205</f>
        <v>0</v>
      </c>
      <c r="AX89" s="681"/>
      <c r="AY89" s="687">
        <f t="shared" si="106"/>
        <v>0</v>
      </c>
      <c r="AZ89" s="688" t="str">
        <f t="shared" si="107"/>
        <v>-</v>
      </c>
      <c r="BA89" s="687">
        <f>BA114+BA205</f>
        <v>0</v>
      </c>
      <c r="BB89" s="681"/>
      <c r="BC89" s="687">
        <f>BC114+BC205</f>
        <v>0</v>
      </c>
      <c r="BD89" s="681"/>
      <c r="BE89" s="687">
        <f t="shared" si="108"/>
        <v>0</v>
      </c>
      <c r="BF89" s="688" t="str">
        <f t="shared" si="109"/>
        <v>-</v>
      </c>
      <c r="BG89" s="687">
        <f>BG114+BG205</f>
        <v>0</v>
      </c>
      <c r="BH89" s="681"/>
      <c r="BI89" s="687">
        <f>BI114+BI205</f>
        <v>0</v>
      </c>
      <c r="BJ89" s="681"/>
      <c r="BK89" s="687">
        <f t="shared" si="110"/>
        <v>0</v>
      </c>
      <c r="BL89" s="688" t="str">
        <f t="shared" si="111"/>
        <v>-</v>
      </c>
      <c r="BM89" s="687">
        <f t="shared" si="112"/>
        <v>0</v>
      </c>
      <c r="BN89" s="681"/>
      <c r="BO89" s="687">
        <f t="shared" si="113"/>
        <v>0</v>
      </c>
      <c r="BP89" s="681"/>
      <c r="BQ89" s="687">
        <f t="shared" si="114"/>
        <v>0</v>
      </c>
      <c r="BR89" s="688" t="str">
        <f t="shared" si="115"/>
        <v>-</v>
      </c>
      <c r="BS89" s="687">
        <f>BS114+BS205</f>
        <v>0</v>
      </c>
      <c r="BT89" s="681"/>
      <c r="BU89" s="687">
        <f>BU114+BU205</f>
        <v>0</v>
      </c>
      <c r="BV89" s="681"/>
      <c r="BW89" s="687">
        <f t="shared" si="116"/>
        <v>0</v>
      </c>
      <c r="BX89" s="688" t="str">
        <f t="shared" si="117"/>
        <v>-</v>
      </c>
      <c r="BY89" s="687">
        <f>BY114+BY205</f>
        <v>0</v>
      </c>
      <c r="BZ89" s="681"/>
      <c r="CA89" s="687">
        <f>CA114+CA205</f>
        <v>0</v>
      </c>
      <c r="CB89" s="681"/>
      <c r="CC89" s="687">
        <f t="shared" si="118"/>
        <v>0</v>
      </c>
      <c r="CD89" s="688" t="str">
        <f t="shared" si="119"/>
        <v>-</v>
      </c>
      <c r="CE89" s="687">
        <f>CE114+CE205</f>
        <v>0</v>
      </c>
      <c r="CF89" s="681"/>
      <c r="CG89" s="687">
        <f>CG114+CG205</f>
        <v>0</v>
      </c>
      <c r="CH89" s="681"/>
      <c r="CI89" s="687">
        <f t="shared" si="120"/>
        <v>0</v>
      </c>
      <c r="CJ89" s="688" t="str">
        <f t="shared" si="121"/>
        <v>-</v>
      </c>
      <c r="CK89" s="687">
        <f t="shared" si="122"/>
        <v>0</v>
      </c>
      <c r="CL89" s="681"/>
      <c r="CM89" s="687">
        <f t="shared" si="123"/>
        <v>0</v>
      </c>
      <c r="CN89" s="681"/>
      <c r="CO89" s="687">
        <f t="shared" si="124"/>
        <v>0</v>
      </c>
      <c r="CP89" s="688" t="str">
        <f t="shared" si="125"/>
        <v>-</v>
      </c>
      <c r="CQ89" s="687">
        <f>CQ114+CQ205</f>
        <v>0</v>
      </c>
      <c r="CR89" s="681"/>
      <c r="CS89" s="687">
        <f>CS114+CS205</f>
        <v>0</v>
      </c>
      <c r="CT89" s="681"/>
      <c r="CU89" s="687">
        <f t="shared" si="126"/>
        <v>0</v>
      </c>
      <c r="CV89" s="688" t="str">
        <f t="shared" si="127"/>
        <v>-</v>
      </c>
      <c r="CW89" s="687">
        <f>CW114+CW205</f>
        <v>0</v>
      </c>
      <c r="CX89" s="681"/>
      <c r="CY89" s="687">
        <f>CY114+CY205</f>
        <v>0</v>
      </c>
      <c r="CZ89" s="681"/>
      <c r="DA89" s="687">
        <f t="shared" si="128"/>
        <v>0</v>
      </c>
      <c r="DB89" s="688" t="str">
        <f t="shared" si="129"/>
        <v>-</v>
      </c>
      <c r="DC89" s="687">
        <f>DC114+DC205</f>
        <v>0</v>
      </c>
      <c r="DD89" s="681"/>
      <c r="DE89" s="687">
        <f>DE114+DE205</f>
        <v>0</v>
      </c>
      <c r="DF89" s="681"/>
      <c r="DG89" s="687">
        <f t="shared" si="130"/>
        <v>0</v>
      </c>
      <c r="DH89" s="688" t="str">
        <f t="shared" si="131"/>
        <v>-</v>
      </c>
    </row>
    <row r="90" spans="2:112" ht="18.75" customHeight="1">
      <c r="B90" s="88" t="s">
        <v>2974</v>
      </c>
      <c r="C90" s="650"/>
      <c r="D90" s="90" t="s">
        <v>1701</v>
      </c>
      <c r="E90" s="528" t="s">
        <v>2975</v>
      </c>
      <c r="F90" s="528"/>
      <c r="G90" s="529"/>
      <c r="H90" s="530" t="s">
        <v>2976</v>
      </c>
      <c r="I90" s="530"/>
      <c r="J90" s="91" t="s">
        <v>883</v>
      </c>
      <c r="K90" s="687">
        <f t="shared" si="88"/>
        <v>0</v>
      </c>
      <c r="L90" s="681"/>
      <c r="M90" s="687">
        <f t="shared" si="89"/>
        <v>0</v>
      </c>
      <c r="N90" s="681"/>
      <c r="O90" s="687">
        <f t="shared" si="90"/>
        <v>0</v>
      </c>
      <c r="P90" s="688" t="str">
        <f t="shared" si="91"/>
        <v>-</v>
      </c>
      <c r="Q90" s="687">
        <f t="shared" si="92"/>
        <v>0</v>
      </c>
      <c r="R90" s="681"/>
      <c r="S90" s="687">
        <f t="shared" si="93"/>
        <v>0</v>
      </c>
      <c r="T90" s="681"/>
      <c r="U90" s="687">
        <f t="shared" si="94"/>
        <v>0</v>
      </c>
      <c r="V90" s="688" t="str">
        <f t="shared" si="95"/>
        <v>-</v>
      </c>
      <c r="W90" s="687">
        <f>W97+W206</f>
        <v>0</v>
      </c>
      <c r="X90" s="681"/>
      <c r="Y90" s="687">
        <f>Y97+Y206</f>
        <v>0</v>
      </c>
      <c r="Z90" s="681"/>
      <c r="AA90" s="687">
        <f t="shared" si="96"/>
        <v>0</v>
      </c>
      <c r="AB90" s="688" t="str">
        <f t="shared" si="97"/>
        <v>-</v>
      </c>
      <c r="AC90" s="687">
        <f>AC97+AC206</f>
        <v>0</v>
      </c>
      <c r="AD90" s="681"/>
      <c r="AE90" s="687">
        <f>AE97+AE206</f>
        <v>0</v>
      </c>
      <c r="AF90" s="681"/>
      <c r="AG90" s="687">
        <f t="shared" si="98"/>
        <v>0</v>
      </c>
      <c r="AH90" s="688" t="str">
        <f t="shared" si="99"/>
        <v>-</v>
      </c>
      <c r="AI90" s="687">
        <f>AI97+AI206</f>
        <v>0</v>
      </c>
      <c r="AJ90" s="681"/>
      <c r="AK90" s="687">
        <f>AK97+AK206</f>
        <v>0</v>
      </c>
      <c r="AL90" s="681"/>
      <c r="AM90" s="687">
        <f t="shared" si="100"/>
        <v>0</v>
      </c>
      <c r="AN90" s="688" t="str">
        <f t="shared" si="101"/>
        <v>-</v>
      </c>
      <c r="AO90" s="687">
        <f t="shared" si="102"/>
        <v>0</v>
      </c>
      <c r="AP90" s="681"/>
      <c r="AQ90" s="687">
        <f t="shared" si="103"/>
        <v>0</v>
      </c>
      <c r="AR90" s="681"/>
      <c r="AS90" s="687">
        <f t="shared" si="104"/>
        <v>0</v>
      </c>
      <c r="AT90" s="688" t="str">
        <f t="shared" si="105"/>
        <v>-</v>
      </c>
      <c r="AU90" s="687">
        <f>AU97+AU206</f>
        <v>0</v>
      </c>
      <c r="AV90" s="681"/>
      <c r="AW90" s="687">
        <f>AW97+AW206</f>
        <v>0</v>
      </c>
      <c r="AX90" s="681"/>
      <c r="AY90" s="687">
        <f t="shared" si="106"/>
        <v>0</v>
      </c>
      <c r="AZ90" s="688" t="str">
        <f t="shared" si="107"/>
        <v>-</v>
      </c>
      <c r="BA90" s="687">
        <f>BA97+BA206</f>
        <v>0</v>
      </c>
      <c r="BB90" s="681"/>
      <c r="BC90" s="687">
        <f>BC97+BC206</f>
        <v>0</v>
      </c>
      <c r="BD90" s="681"/>
      <c r="BE90" s="687">
        <f t="shared" si="108"/>
        <v>0</v>
      </c>
      <c r="BF90" s="688" t="str">
        <f t="shared" si="109"/>
        <v>-</v>
      </c>
      <c r="BG90" s="687">
        <f>BG97+BG206</f>
        <v>0</v>
      </c>
      <c r="BH90" s="681"/>
      <c r="BI90" s="687">
        <f>BI97+BI206</f>
        <v>0</v>
      </c>
      <c r="BJ90" s="681"/>
      <c r="BK90" s="687">
        <f t="shared" si="110"/>
        <v>0</v>
      </c>
      <c r="BL90" s="688" t="str">
        <f t="shared" si="111"/>
        <v>-</v>
      </c>
      <c r="BM90" s="687">
        <f t="shared" si="112"/>
        <v>0</v>
      </c>
      <c r="BN90" s="681"/>
      <c r="BO90" s="687">
        <f t="shared" si="113"/>
        <v>0</v>
      </c>
      <c r="BP90" s="681"/>
      <c r="BQ90" s="687">
        <f t="shared" si="114"/>
        <v>0</v>
      </c>
      <c r="BR90" s="688" t="str">
        <f t="shared" si="115"/>
        <v>-</v>
      </c>
      <c r="BS90" s="687">
        <f>BS97+BS206</f>
        <v>0</v>
      </c>
      <c r="BT90" s="681"/>
      <c r="BU90" s="687">
        <f>BU97+BU206</f>
        <v>0</v>
      </c>
      <c r="BV90" s="681"/>
      <c r="BW90" s="687">
        <f t="shared" si="116"/>
        <v>0</v>
      </c>
      <c r="BX90" s="688" t="str">
        <f t="shared" si="117"/>
        <v>-</v>
      </c>
      <c r="BY90" s="687">
        <f>BY97+BY206</f>
        <v>0</v>
      </c>
      <c r="BZ90" s="681"/>
      <c r="CA90" s="687">
        <f>CA97+CA206</f>
        <v>0</v>
      </c>
      <c r="CB90" s="681"/>
      <c r="CC90" s="687">
        <f t="shared" si="118"/>
        <v>0</v>
      </c>
      <c r="CD90" s="688" t="str">
        <f t="shared" si="119"/>
        <v>-</v>
      </c>
      <c r="CE90" s="687">
        <f>CE97+CE206</f>
        <v>0</v>
      </c>
      <c r="CF90" s="681"/>
      <c r="CG90" s="687">
        <f>CG97+CG206</f>
        <v>0</v>
      </c>
      <c r="CH90" s="681"/>
      <c r="CI90" s="687">
        <f t="shared" si="120"/>
        <v>0</v>
      </c>
      <c r="CJ90" s="688" t="str">
        <f t="shared" si="121"/>
        <v>-</v>
      </c>
      <c r="CK90" s="687">
        <f t="shared" si="122"/>
        <v>0</v>
      </c>
      <c r="CL90" s="681"/>
      <c r="CM90" s="687">
        <f t="shared" si="123"/>
        <v>0</v>
      </c>
      <c r="CN90" s="681"/>
      <c r="CO90" s="687">
        <f t="shared" si="124"/>
        <v>0</v>
      </c>
      <c r="CP90" s="688" t="str">
        <f t="shared" si="125"/>
        <v>-</v>
      </c>
      <c r="CQ90" s="687">
        <f>CQ97+CQ206</f>
        <v>0</v>
      </c>
      <c r="CR90" s="681"/>
      <c r="CS90" s="687">
        <f>CS97+CS206</f>
        <v>0</v>
      </c>
      <c r="CT90" s="681"/>
      <c r="CU90" s="687">
        <f t="shared" si="126"/>
        <v>0</v>
      </c>
      <c r="CV90" s="688" t="str">
        <f t="shared" si="127"/>
        <v>-</v>
      </c>
      <c r="CW90" s="687">
        <f>CW97+CW206</f>
        <v>0</v>
      </c>
      <c r="CX90" s="681"/>
      <c r="CY90" s="687">
        <f>CY97+CY206</f>
        <v>0</v>
      </c>
      <c r="CZ90" s="681"/>
      <c r="DA90" s="687">
        <f t="shared" si="128"/>
        <v>0</v>
      </c>
      <c r="DB90" s="688" t="str">
        <f t="shared" si="129"/>
        <v>-</v>
      </c>
      <c r="DC90" s="687">
        <f>DC97+DC206</f>
        <v>0</v>
      </c>
      <c r="DD90" s="681"/>
      <c r="DE90" s="687">
        <f>DE97+DE206</f>
        <v>0</v>
      </c>
      <c r="DF90" s="681"/>
      <c r="DG90" s="687">
        <f t="shared" si="130"/>
        <v>0</v>
      </c>
      <c r="DH90" s="688" t="str">
        <f t="shared" si="131"/>
        <v>-</v>
      </c>
    </row>
    <row r="91" spans="2:112" ht="18.75" customHeight="1">
      <c r="B91" s="88"/>
      <c r="C91" s="834" t="s">
        <v>2977</v>
      </c>
      <c r="D91" s="842" t="s">
        <v>1710</v>
      </c>
      <c r="E91" s="528" t="s">
        <v>2978</v>
      </c>
      <c r="F91" s="528"/>
      <c r="G91" s="529"/>
      <c r="H91" s="530" t="s">
        <v>2979</v>
      </c>
      <c r="I91" s="530"/>
      <c r="J91" s="91" t="s">
        <v>883</v>
      </c>
      <c r="K91" s="687">
        <f t="shared" si="88"/>
        <v>692</v>
      </c>
      <c r="L91" s="681"/>
      <c r="M91" s="687">
        <f t="shared" si="89"/>
        <v>0</v>
      </c>
      <c r="N91" s="681"/>
      <c r="O91" s="687">
        <f t="shared" si="90"/>
        <v>-692</v>
      </c>
      <c r="P91" s="688">
        <f t="shared" si="91"/>
        <v>0</v>
      </c>
      <c r="Q91" s="687">
        <f t="shared" si="92"/>
        <v>168.4</v>
      </c>
      <c r="R91" s="681"/>
      <c r="S91" s="687">
        <f t="shared" si="93"/>
        <v>0</v>
      </c>
      <c r="T91" s="681"/>
      <c r="U91" s="687">
        <f t="shared" si="94"/>
        <v>-168.4</v>
      </c>
      <c r="V91" s="688">
        <f t="shared" si="95"/>
        <v>0</v>
      </c>
      <c r="W91" s="687">
        <f>W93+W95+W97</f>
        <v>49.5</v>
      </c>
      <c r="X91" s="681"/>
      <c r="Y91" s="687">
        <f>Y93+Y95+Y97</f>
        <v>0</v>
      </c>
      <c r="Z91" s="681"/>
      <c r="AA91" s="687">
        <f t="shared" si="96"/>
        <v>-49.5</v>
      </c>
      <c r="AB91" s="688">
        <f t="shared" si="97"/>
        <v>0</v>
      </c>
      <c r="AC91" s="687">
        <f>AC93+AC95+AC97</f>
        <v>57.5</v>
      </c>
      <c r="AD91" s="681"/>
      <c r="AE91" s="687">
        <f>AE93+AE95+AE97</f>
        <v>0</v>
      </c>
      <c r="AF91" s="681"/>
      <c r="AG91" s="687">
        <f t="shared" si="98"/>
        <v>-57.5</v>
      </c>
      <c r="AH91" s="688">
        <f t="shared" si="99"/>
        <v>0</v>
      </c>
      <c r="AI91" s="687">
        <f>AI93+AI95+AI97</f>
        <v>61.400000000000006</v>
      </c>
      <c r="AJ91" s="681"/>
      <c r="AK91" s="687">
        <f>AK93+AK95+AK97</f>
        <v>0</v>
      </c>
      <c r="AL91" s="681"/>
      <c r="AM91" s="687">
        <f t="shared" si="100"/>
        <v>-61.400000000000006</v>
      </c>
      <c r="AN91" s="688">
        <f t="shared" si="101"/>
        <v>0</v>
      </c>
      <c r="AO91" s="687">
        <f t="shared" si="102"/>
        <v>152.9</v>
      </c>
      <c r="AP91" s="681"/>
      <c r="AQ91" s="687">
        <f t="shared" si="103"/>
        <v>0</v>
      </c>
      <c r="AR91" s="681"/>
      <c r="AS91" s="687">
        <f t="shared" si="104"/>
        <v>-152.9</v>
      </c>
      <c r="AT91" s="688">
        <f t="shared" si="105"/>
        <v>0</v>
      </c>
      <c r="AU91" s="687">
        <f>AU93+AU95+AU97</f>
        <v>53.5</v>
      </c>
      <c r="AV91" s="681"/>
      <c r="AW91" s="687">
        <f>AW93+AW95+AW97</f>
        <v>0</v>
      </c>
      <c r="AX91" s="681"/>
      <c r="AY91" s="687">
        <f t="shared" si="106"/>
        <v>-53.5</v>
      </c>
      <c r="AZ91" s="688">
        <f t="shared" si="107"/>
        <v>0</v>
      </c>
      <c r="BA91" s="687">
        <f>BA93+BA95+BA97</f>
        <v>69.7</v>
      </c>
      <c r="BB91" s="681"/>
      <c r="BC91" s="687">
        <f>BC93+BC95+BC97</f>
        <v>0</v>
      </c>
      <c r="BD91" s="681"/>
      <c r="BE91" s="687">
        <f t="shared" si="108"/>
        <v>-69.7</v>
      </c>
      <c r="BF91" s="688">
        <f t="shared" si="109"/>
        <v>0</v>
      </c>
      <c r="BG91" s="687">
        <f>BG93+BG95+BG97</f>
        <v>29.700000000000003</v>
      </c>
      <c r="BH91" s="681"/>
      <c r="BI91" s="687">
        <f>BI93+BI95+BI97</f>
        <v>0</v>
      </c>
      <c r="BJ91" s="681"/>
      <c r="BK91" s="687">
        <f t="shared" si="110"/>
        <v>-29.700000000000003</v>
      </c>
      <c r="BL91" s="688">
        <f t="shared" si="111"/>
        <v>0</v>
      </c>
      <c r="BM91" s="687">
        <f t="shared" si="112"/>
        <v>204.8</v>
      </c>
      <c r="BN91" s="681"/>
      <c r="BO91" s="687">
        <f t="shared" si="113"/>
        <v>0</v>
      </c>
      <c r="BP91" s="681"/>
      <c r="BQ91" s="687">
        <f t="shared" si="114"/>
        <v>-204.8</v>
      </c>
      <c r="BR91" s="688">
        <f t="shared" si="115"/>
        <v>0</v>
      </c>
      <c r="BS91" s="687">
        <f>BS93+BS95+BS97</f>
        <v>105.6</v>
      </c>
      <c r="BT91" s="681"/>
      <c r="BU91" s="687">
        <f>BU93+BU95+BU97</f>
        <v>0</v>
      </c>
      <c r="BV91" s="681"/>
      <c r="BW91" s="687">
        <f t="shared" si="116"/>
        <v>-105.6</v>
      </c>
      <c r="BX91" s="688">
        <f t="shared" si="117"/>
        <v>0</v>
      </c>
      <c r="BY91" s="687">
        <f>BY93+BY95+BY97</f>
        <v>53</v>
      </c>
      <c r="BZ91" s="681"/>
      <c r="CA91" s="687">
        <f>CA93+CA95+CA97</f>
        <v>0</v>
      </c>
      <c r="CB91" s="681"/>
      <c r="CC91" s="687">
        <f t="shared" si="118"/>
        <v>-53</v>
      </c>
      <c r="CD91" s="688">
        <f t="shared" si="119"/>
        <v>0</v>
      </c>
      <c r="CE91" s="687">
        <f>CE93+CE95+CE97</f>
        <v>46.2</v>
      </c>
      <c r="CF91" s="681"/>
      <c r="CG91" s="687">
        <f>CG93+CG95+CG97</f>
        <v>0</v>
      </c>
      <c r="CH91" s="681"/>
      <c r="CI91" s="687">
        <f t="shared" si="120"/>
        <v>-46.2</v>
      </c>
      <c r="CJ91" s="688">
        <f t="shared" si="121"/>
        <v>0</v>
      </c>
      <c r="CK91" s="687">
        <f t="shared" si="122"/>
        <v>165.89999999999998</v>
      </c>
      <c r="CL91" s="681"/>
      <c r="CM91" s="687">
        <f t="shared" si="123"/>
        <v>0</v>
      </c>
      <c r="CN91" s="681"/>
      <c r="CO91" s="687">
        <f t="shared" si="124"/>
        <v>-165.89999999999998</v>
      </c>
      <c r="CP91" s="688">
        <f t="shared" si="125"/>
        <v>0</v>
      </c>
      <c r="CQ91" s="687">
        <f>CQ93+CQ95+CQ97</f>
        <v>54.3</v>
      </c>
      <c r="CR91" s="681"/>
      <c r="CS91" s="687">
        <f>CS93+CS95+CS97</f>
        <v>0</v>
      </c>
      <c r="CT91" s="681"/>
      <c r="CU91" s="687">
        <f t="shared" si="126"/>
        <v>-54.3</v>
      </c>
      <c r="CV91" s="688">
        <f t="shared" si="127"/>
        <v>0</v>
      </c>
      <c r="CW91" s="687">
        <f>CW93+CW95+CW97</f>
        <v>39.5</v>
      </c>
      <c r="CX91" s="681"/>
      <c r="CY91" s="687">
        <f>CY93+CY95+CY97</f>
        <v>0</v>
      </c>
      <c r="CZ91" s="681"/>
      <c r="DA91" s="687">
        <f t="shared" si="128"/>
        <v>-39.5</v>
      </c>
      <c r="DB91" s="688">
        <f t="shared" si="129"/>
        <v>0</v>
      </c>
      <c r="DC91" s="687">
        <f>DC93+DC95+DC97</f>
        <v>72.099999999999994</v>
      </c>
      <c r="DD91" s="681"/>
      <c r="DE91" s="687">
        <f>DE93+DE95+DE97</f>
        <v>0</v>
      </c>
      <c r="DF91" s="681"/>
      <c r="DG91" s="687">
        <f t="shared" si="130"/>
        <v>-72.099999999999994</v>
      </c>
      <c r="DH91" s="688">
        <f t="shared" si="131"/>
        <v>0</v>
      </c>
    </row>
    <row r="92" spans="2:112" ht="18.75" customHeight="1">
      <c r="B92" s="88"/>
      <c r="C92" s="766"/>
      <c r="D92" s="762"/>
      <c r="E92" s="528" t="s">
        <v>2980</v>
      </c>
      <c r="F92" s="528"/>
      <c r="G92" s="529"/>
      <c r="H92" s="530" t="s">
        <v>2981</v>
      </c>
      <c r="I92" s="530"/>
      <c r="J92" s="731" t="s">
        <v>889</v>
      </c>
      <c r="K92" s="687">
        <f t="shared" si="88"/>
        <v>573.19999999999993</v>
      </c>
      <c r="L92" s="681"/>
      <c r="M92" s="687">
        <f t="shared" si="89"/>
        <v>0</v>
      </c>
      <c r="N92" s="681"/>
      <c r="O92" s="687">
        <f t="shared" si="90"/>
        <v>-573.19999999999993</v>
      </c>
      <c r="P92" s="688">
        <f t="shared" si="91"/>
        <v>0</v>
      </c>
      <c r="Q92" s="687">
        <f t="shared" si="92"/>
        <v>137.1</v>
      </c>
      <c r="R92" s="681"/>
      <c r="S92" s="687">
        <f t="shared" si="93"/>
        <v>0</v>
      </c>
      <c r="T92" s="681"/>
      <c r="U92" s="687">
        <f t="shared" si="94"/>
        <v>-137.1</v>
      </c>
      <c r="V92" s="688">
        <f t="shared" si="95"/>
        <v>0</v>
      </c>
      <c r="W92" s="687">
        <f>W94+W96+W98</f>
        <v>38.9</v>
      </c>
      <c r="X92" s="681"/>
      <c r="Y92" s="687">
        <f>Y94+Y96+Y98</f>
        <v>0</v>
      </c>
      <c r="Z92" s="681"/>
      <c r="AA92" s="687">
        <f t="shared" si="96"/>
        <v>-38.9</v>
      </c>
      <c r="AB92" s="688">
        <f t="shared" si="97"/>
        <v>0</v>
      </c>
      <c r="AC92" s="687">
        <f>AC94+AC96+AC98</f>
        <v>47.599999999999994</v>
      </c>
      <c r="AD92" s="681"/>
      <c r="AE92" s="687">
        <f>AE94+AE96+AE98</f>
        <v>0</v>
      </c>
      <c r="AF92" s="681"/>
      <c r="AG92" s="687">
        <f t="shared" si="98"/>
        <v>-47.599999999999994</v>
      </c>
      <c r="AH92" s="688">
        <f t="shared" si="99"/>
        <v>0</v>
      </c>
      <c r="AI92" s="687">
        <f>AI94+AI96+AI98</f>
        <v>50.6</v>
      </c>
      <c r="AJ92" s="681"/>
      <c r="AK92" s="687">
        <f>AK94+AK96+AK98</f>
        <v>0</v>
      </c>
      <c r="AL92" s="681"/>
      <c r="AM92" s="687">
        <f t="shared" si="100"/>
        <v>-50.6</v>
      </c>
      <c r="AN92" s="688">
        <f t="shared" si="101"/>
        <v>0</v>
      </c>
      <c r="AO92" s="687">
        <f t="shared" si="102"/>
        <v>125.80000000000001</v>
      </c>
      <c r="AP92" s="681"/>
      <c r="AQ92" s="687">
        <f t="shared" si="103"/>
        <v>0</v>
      </c>
      <c r="AR92" s="681"/>
      <c r="AS92" s="687">
        <f t="shared" si="104"/>
        <v>-125.80000000000001</v>
      </c>
      <c r="AT92" s="688">
        <f t="shared" si="105"/>
        <v>0</v>
      </c>
      <c r="AU92" s="687">
        <f>AU94+AU96+AU98</f>
        <v>43.800000000000004</v>
      </c>
      <c r="AV92" s="681"/>
      <c r="AW92" s="687">
        <f>AW94+AW96+AW98</f>
        <v>0</v>
      </c>
      <c r="AX92" s="681"/>
      <c r="AY92" s="687">
        <f t="shared" si="106"/>
        <v>-43.800000000000004</v>
      </c>
      <c r="AZ92" s="688">
        <f t="shared" si="107"/>
        <v>0</v>
      </c>
      <c r="BA92" s="687">
        <f>BA94+BA96+BA98</f>
        <v>59.5</v>
      </c>
      <c r="BB92" s="681"/>
      <c r="BC92" s="687">
        <f>BC94+BC96+BC98</f>
        <v>0</v>
      </c>
      <c r="BD92" s="681"/>
      <c r="BE92" s="687">
        <f t="shared" si="108"/>
        <v>-59.5</v>
      </c>
      <c r="BF92" s="688">
        <f t="shared" si="109"/>
        <v>0</v>
      </c>
      <c r="BG92" s="687">
        <f>BG94+BG96+BG98</f>
        <v>22.5</v>
      </c>
      <c r="BH92" s="681"/>
      <c r="BI92" s="687">
        <f>BI94+BI96+BI98</f>
        <v>0</v>
      </c>
      <c r="BJ92" s="681"/>
      <c r="BK92" s="687">
        <f t="shared" si="110"/>
        <v>-22.5</v>
      </c>
      <c r="BL92" s="688">
        <f t="shared" si="111"/>
        <v>0</v>
      </c>
      <c r="BM92" s="687">
        <f t="shared" si="112"/>
        <v>173.4</v>
      </c>
      <c r="BN92" s="681"/>
      <c r="BO92" s="687">
        <f t="shared" si="113"/>
        <v>0</v>
      </c>
      <c r="BP92" s="681"/>
      <c r="BQ92" s="687">
        <f t="shared" si="114"/>
        <v>-173.4</v>
      </c>
      <c r="BR92" s="688">
        <f t="shared" si="115"/>
        <v>0</v>
      </c>
      <c r="BS92" s="687">
        <f>BS94+BS96+BS98</f>
        <v>88.399999999999991</v>
      </c>
      <c r="BT92" s="681"/>
      <c r="BU92" s="687">
        <f>BU94+BU96+BU98</f>
        <v>0</v>
      </c>
      <c r="BV92" s="681"/>
      <c r="BW92" s="687">
        <f t="shared" si="116"/>
        <v>-88.399999999999991</v>
      </c>
      <c r="BX92" s="688">
        <f t="shared" si="117"/>
        <v>0</v>
      </c>
      <c r="BY92" s="687">
        <f>BY94+BY96+BY98</f>
        <v>46.2</v>
      </c>
      <c r="BZ92" s="681"/>
      <c r="CA92" s="687">
        <f>CA94+CA96+CA98</f>
        <v>0</v>
      </c>
      <c r="CB92" s="681"/>
      <c r="CC92" s="687">
        <f t="shared" si="118"/>
        <v>-46.2</v>
      </c>
      <c r="CD92" s="688">
        <f t="shared" si="119"/>
        <v>0</v>
      </c>
      <c r="CE92" s="687">
        <f>CE94+CE96+CE98</f>
        <v>38.800000000000004</v>
      </c>
      <c r="CF92" s="681"/>
      <c r="CG92" s="687">
        <f>CG94+CG96+CG98</f>
        <v>0</v>
      </c>
      <c r="CH92" s="681"/>
      <c r="CI92" s="687">
        <f t="shared" si="120"/>
        <v>-38.800000000000004</v>
      </c>
      <c r="CJ92" s="688">
        <f t="shared" si="121"/>
        <v>0</v>
      </c>
      <c r="CK92" s="687">
        <f t="shared" si="122"/>
        <v>136.89999999999998</v>
      </c>
      <c r="CL92" s="681"/>
      <c r="CM92" s="687">
        <f t="shared" si="123"/>
        <v>0</v>
      </c>
      <c r="CN92" s="681"/>
      <c r="CO92" s="687">
        <f t="shared" si="124"/>
        <v>-136.89999999999998</v>
      </c>
      <c r="CP92" s="688">
        <f t="shared" si="125"/>
        <v>0</v>
      </c>
      <c r="CQ92" s="687">
        <f>CQ94+CQ96+CQ98</f>
        <v>44.699999999999996</v>
      </c>
      <c r="CR92" s="681"/>
      <c r="CS92" s="687">
        <f>CS94+CS96+CS98</f>
        <v>0</v>
      </c>
      <c r="CT92" s="681"/>
      <c r="CU92" s="687">
        <f t="shared" si="126"/>
        <v>-44.699999999999996</v>
      </c>
      <c r="CV92" s="688">
        <f t="shared" si="127"/>
        <v>0</v>
      </c>
      <c r="CW92" s="687">
        <f>CW94+CW96+CW98</f>
        <v>30.5</v>
      </c>
      <c r="CX92" s="681"/>
      <c r="CY92" s="687">
        <f>CY94+CY96+CY98</f>
        <v>0</v>
      </c>
      <c r="CZ92" s="681"/>
      <c r="DA92" s="687">
        <f t="shared" si="128"/>
        <v>-30.5</v>
      </c>
      <c r="DB92" s="688">
        <f t="shared" si="129"/>
        <v>0</v>
      </c>
      <c r="DC92" s="687">
        <f>DC94+DC96+DC98</f>
        <v>61.7</v>
      </c>
      <c r="DD92" s="681"/>
      <c r="DE92" s="687">
        <f>DE94+DE96+DE98</f>
        <v>0</v>
      </c>
      <c r="DF92" s="681"/>
      <c r="DG92" s="687">
        <f t="shared" si="130"/>
        <v>-61.7</v>
      </c>
      <c r="DH92" s="688">
        <f t="shared" si="131"/>
        <v>0</v>
      </c>
    </row>
    <row r="93" spans="2:112" ht="18.75" customHeight="1">
      <c r="B93" s="88" t="s">
        <v>2982</v>
      </c>
      <c r="C93" s="834"/>
      <c r="D93" s="840" t="s">
        <v>1713</v>
      </c>
      <c r="E93" s="528" t="s">
        <v>2983</v>
      </c>
      <c r="F93" s="528"/>
      <c r="G93" s="529"/>
      <c r="H93" s="530"/>
      <c r="I93" s="530"/>
      <c r="J93" s="91" t="s">
        <v>883</v>
      </c>
      <c r="K93" s="687">
        <f t="shared" si="88"/>
        <v>552.9</v>
      </c>
      <c r="L93" s="681"/>
      <c r="M93" s="687">
        <f t="shared" si="89"/>
        <v>0</v>
      </c>
      <c r="N93" s="681"/>
      <c r="O93" s="687">
        <f t="shared" si="90"/>
        <v>-552.9</v>
      </c>
      <c r="P93" s="688">
        <f t="shared" si="91"/>
        <v>0</v>
      </c>
      <c r="Q93" s="687">
        <f t="shared" si="92"/>
        <v>131.1</v>
      </c>
      <c r="R93" s="681"/>
      <c r="S93" s="687">
        <f t="shared" si="93"/>
        <v>0</v>
      </c>
      <c r="T93" s="681"/>
      <c r="U93" s="687">
        <f t="shared" si="94"/>
        <v>-131.1</v>
      </c>
      <c r="V93" s="688">
        <f t="shared" si="95"/>
        <v>0</v>
      </c>
      <c r="W93" s="683">
        <v>36.6</v>
      </c>
      <c r="X93" s="681"/>
      <c r="Y93" s="681"/>
      <c r="Z93" s="681"/>
      <c r="AA93" s="687">
        <f t="shared" si="96"/>
        <v>-36.6</v>
      </c>
      <c r="AB93" s="688">
        <f t="shared" si="97"/>
        <v>0</v>
      </c>
      <c r="AC93" s="683">
        <v>45.9</v>
      </c>
      <c r="AD93" s="681"/>
      <c r="AE93" s="681"/>
      <c r="AF93" s="681"/>
      <c r="AG93" s="687">
        <f t="shared" si="98"/>
        <v>-45.9</v>
      </c>
      <c r="AH93" s="688">
        <f t="shared" si="99"/>
        <v>0</v>
      </c>
      <c r="AI93" s="683">
        <v>48.6</v>
      </c>
      <c r="AJ93" s="681"/>
      <c r="AK93" s="681"/>
      <c r="AL93" s="681"/>
      <c r="AM93" s="687">
        <f t="shared" si="100"/>
        <v>-48.6</v>
      </c>
      <c r="AN93" s="688">
        <f t="shared" si="101"/>
        <v>0</v>
      </c>
      <c r="AO93" s="687">
        <f t="shared" si="102"/>
        <v>118</v>
      </c>
      <c r="AP93" s="681"/>
      <c r="AQ93" s="687">
        <f t="shared" si="103"/>
        <v>0</v>
      </c>
      <c r="AR93" s="681"/>
      <c r="AS93" s="687">
        <f t="shared" si="104"/>
        <v>-118</v>
      </c>
      <c r="AT93" s="688">
        <f t="shared" si="105"/>
        <v>0</v>
      </c>
      <c r="AU93" s="683">
        <v>41.5</v>
      </c>
      <c r="AV93" s="681"/>
      <c r="AW93" s="681"/>
      <c r="AX93" s="681"/>
      <c r="AY93" s="687">
        <f t="shared" si="106"/>
        <v>-41.5</v>
      </c>
      <c r="AZ93" s="688">
        <f t="shared" si="107"/>
        <v>0</v>
      </c>
      <c r="BA93" s="683">
        <v>57.7</v>
      </c>
      <c r="BB93" s="681"/>
      <c r="BC93" s="681"/>
      <c r="BD93" s="681"/>
      <c r="BE93" s="687">
        <f t="shared" si="108"/>
        <v>-57.7</v>
      </c>
      <c r="BF93" s="688">
        <f t="shared" si="109"/>
        <v>0</v>
      </c>
      <c r="BG93" s="683">
        <v>18.8</v>
      </c>
      <c r="BH93" s="681"/>
      <c r="BI93" s="681"/>
      <c r="BJ93" s="681"/>
      <c r="BK93" s="687">
        <f t="shared" si="110"/>
        <v>-18.8</v>
      </c>
      <c r="BL93" s="688">
        <f t="shared" si="111"/>
        <v>0</v>
      </c>
      <c r="BM93" s="687">
        <f t="shared" si="112"/>
        <v>175.3</v>
      </c>
      <c r="BN93" s="681"/>
      <c r="BO93" s="687">
        <f t="shared" si="113"/>
        <v>0</v>
      </c>
      <c r="BP93" s="681"/>
      <c r="BQ93" s="687">
        <f t="shared" si="114"/>
        <v>-175.3</v>
      </c>
      <c r="BR93" s="688">
        <f t="shared" si="115"/>
        <v>0</v>
      </c>
      <c r="BS93" s="683">
        <v>98.6</v>
      </c>
      <c r="BT93" s="681"/>
      <c r="BU93" s="681"/>
      <c r="BV93" s="681"/>
      <c r="BW93" s="687">
        <f t="shared" si="116"/>
        <v>-98.6</v>
      </c>
      <c r="BX93" s="688">
        <f t="shared" si="117"/>
        <v>0</v>
      </c>
      <c r="BY93" s="683">
        <v>41.7</v>
      </c>
      <c r="BZ93" s="681"/>
      <c r="CA93" s="681"/>
      <c r="CB93" s="681"/>
      <c r="CC93" s="687">
        <f t="shared" si="118"/>
        <v>-41.7</v>
      </c>
      <c r="CD93" s="688">
        <f t="shared" si="119"/>
        <v>0</v>
      </c>
      <c r="CE93" s="683">
        <v>35</v>
      </c>
      <c r="CF93" s="681"/>
      <c r="CG93" s="681"/>
      <c r="CH93" s="681"/>
      <c r="CI93" s="687">
        <f t="shared" si="120"/>
        <v>-35</v>
      </c>
      <c r="CJ93" s="688">
        <f t="shared" si="121"/>
        <v>0</v>
      </c>
      <c r="CK93" s="687">
        <f t="shared" si="122"/>
        <v>128.5</v>
      </c>
      <c r="CL93" s="681"/>
      <c r="CM93" s="687">
        <f t="shared" si="123"/>
        <v>0</v>
      </c>
      <c r="CN93" s="681"/>
      <c r="CO93" s="687">
        <f t="shared" si="124"/>
        <v>-128.5</v>
      </c>
      <c r="CP93" s="688">
        <f t="shared" si="125"/>
        <v>0</v>
      </c>
      <c r="CQ93" s="683">
        <v>41.9</v>
      </c>
      <c r="CR93" s="681"/>
      <c r="CS93" s="681"/>
      <c r="CT93" s="681"/>
      <c r="CU93" s="687">
        <f t="shared" si="126"/>
        <v>-41.9</v>
      </c>
      <c r="CV93" s="688">
        <f t="shared" si="127"/>
        <v>0</v>
      </c>
      <c r="CW93" s="683">
        <v>27.3</v>
      </c>
      <c r="CX93" s="681"/>
      <c r="CY93" s="681"/>
      <c r="CZ93" s="681"/>
      <c r="DA93" s="687">
        <f t="shared" si="128"/>
        <v>-27.3</v>
      </c>
      <c r="DB93" s="688">
        <f t="shared" si="129"/>
        <v>0</v>
      </c>
      <c r="DC93" s="683">
        <v>59.3</v>
      </c>
      <c r="DD93" s="681"/>
      <c r="DE93" s="681"/>
      <c r="DF93" s="681"/>
      <c r="DG93" s="687">
        <f t="shared" si="130"/>
        <v>-59.3</v>
      </c>
      <c r="DH93" s="688">
        <f t="shared" si="131"/>
        <v>0</v>
      </c>
    </row>
    <row r="94" spans="2:112" ht="18.75" customHeight="1">
      <c r="B94" s="88" t="s">
        <v>2984</v>
      </c>
      <c r="C94" s="766"/>
      <c r="D94" s="766"/>
      <c r="E94" s="528" t="s">
        <v>2985</v>
      </c>
      <c r="F94" s="528"/>
      <c r="G94" s="529"/>
      <c r="H94" s="530"/>
      <c r="I94" s="530"/>
      <c r="J94" s="731" t="s">
        <v>889</v>
      </c>
      <c r="K94" s="687">
        <f t="shared" si="88"/>
        <v>491.29999999999995</v>
      </c>
      <c r="L94" s="681"/>
      <c r="M94" s="687">
        <f t="shared" si="89"/>
        <v>0</v>
      </c>
      <c r="N94" s="681"/>
      <c r="O94" s="687">
        <f t="shared" si="90"/>
        <v>-491.29999999999995</v>
      </c>
      <c r="P94" s="688">
        <f t="shared" si="91"/>
        <v>0</v>
      </c>
      <c r="Q94" s="687">
        <f t="shared" si="92"/>
        <v>115.19999999999999</v>
      </c>
      <c r="R94" s="681"/>
      <c r="S94" s="687">
        <f t="shared" si="93"/>
        <v>0</v>
      </c>
      <c r="T94" s="681"/>
      <c r="U94" s="687">
        <f t="shared" si="94"/>
        <v>-115.19999999999999</v>
      </c>
      <c r="V94" s="688">
        <f t="shared" si="95"/>
        <v>0</v>
      </c>
      <c r="W94" s="683">
        <v>31.3</v>
      </c>
      <c r="X94" s="681"/>
      <c r="Y94" s="681"/>
      <c r="Z94" s="681"/>
      <c r="AA94" s="687">
        <f t="shared" si="96"/>
        <v>-31.3</v>
      </c>
      <c r="AB94" s="688">
        <f t="shared" si="97"/>
        <v>0</v>
      </c>
      <c r="AC94" s="683">
        <v>40.799999999999997</v>
      </c>
      <c r="AD94" s="681"/>
      <c r="AE94" s="681"/>
      <c r="AF94" s="681"/>
      <c r="AG94" s="687">
        <f t="shared" si="98"/>
        <v>-40.799999999999997</v>
      </c>
      <c r="AH94" s="688">
        <f t="shared" si="99"/>
        <v>0</v>
      </c>
      <c r="AI94" s="683">
        <v>43.1</v>
      </c>
      <c r="AJ94" s="681"/>
      <c r="AK94" s="681"/>
      <c r="AL94" s="681"/>
      <c r="AM94" s="687">
        <f t="shared" si="100"/>
        <v>-43.1</v>
      </c>
      <c r="AN94" s="688">
        <f t="shared" si="101"/>
        <v>0</v>
      </c>
      <c r="AO94" s="687">
        <f t="shared" si="102"/>
        <v>105.19999999999999</v>
      </c>
      <c r="AP94" s="681"/>
      <c r="AQ94" s="687">
        <f t="shared" si="103"/>
        <v>0</v>
      </c>
      <c r="AR94" s="681"/>
      <c r="AS94" s="687">
        <f t="shared" si="104"/>
        <v>-105.19999999999999</v>
      </c>
      <c r="AT94" s="688">
        <f t="shared" si="105"/>
        <v>0</v>
      </c>
      <c r="AU94" s="683">
        <v>36.700000000000003</v>
      </c>
      <c r="AV94" s="681"/>
      <c r="AW94" s="681"/>
      <c r="AX94" s="681"/>
      <c r="AY94" s="687">
        <f t="shared" si="106"/>
        <v>-36.700000000000003</v>
      </c>
      <c r="AZ94" s="688">
        <f t="shared" si="107"/>
        <v>0</v>
      </c>
      <c r="BA94" s="683">
        <v>52.4</v>
      </c>
      <c r="BB94" s="681"/>
      <c r="BC94" s="681"/>
      <c r="BD94" s="681"/>
      <c r="BE94" s="687">
        <f t="shared" si="108"/>
        <v>-52.4</v>
      </c>
      <c r="BF94" s="688">
        <f t="shared" si="109"/>
        <v>0</v>
      </c>
      <c r="BG94" s="683">
        <v>16.100000000000001</v>
      </c>
      <c r="BH94" s="681"/>
      <c r="BI94" s="681"/>
      <c r="BJ94" s="681"/>
      <c r="BK94" s="687">
        <f t="shared" si="110"/>
        <v>-16.100000000000001</v>
      </c>
      <c r="BL94" s="688">
        <f t="shared" si="111"/>
        <v>0</v>
      </c>
      <c r="BM94" s="687">
        <f t="shared" si="112"/>
        <v>156</v>
      </c>
      <c r="BN94" s="681"/>
      <c r="BO94" s="687">
        <f t="shared" si="113"/>
        <v>0</v>
      </c>
      <c r="BP94" s="681"/>
      <c r="BQ94" s="687">
        <f t="shared" si="114"/>
        <v>-156</v>
      </c>
      <c r="BR94" s="688">
        <f t="shared" si="115"/>
        <v>0</v>
      </c>
      <c r="BS94" s="683">
        <v>84.3</v>
      </c>
      <c r="BT94" s="681"/>
      <c r="BU94" s="681"/>
      <c r="BV94" s="681"/>
      <c r="BW94" s="687">
        <f t="shared" si="116"/>
        <v>-84.3</v>
      </c>
      <c r="BX94" s="688">
        <f t="shared" si="117"/>
        <v>0</v>
      </c>
      <c r="BY94" s="683">
        <v>39.5</v>
      </c>
      <c r="BZ94" s="681"/>
      <c r="CA94" s="681"/>
      <c r="CB94" s="681"/>
      <c r="CC94" s="687">
        <f t="shared" si="118"/>
        <v>-39.5</v>
      </c>
      <c r="CD94" s="688">
        <f t="shared" si="119"/>
        <v>0</v>
      </c>
      <c r="CE94" s="683">
        <v>32.200000000000003</v>
      </c>
      <c r="CF94" s="681"/>
      <c r="CG94" s="681"/>
      <c r="CH94" s="681"/>
      <c r="CI94" s="687">
        <f t="shared" si="120"/>
        <v>-32.200000000000003</v>
      </c>
      <c r="CJ94" s="688">
        <f t="shared" si="121"/>
        <v>0</v>
      </c>
      <c r="CK94" s="687">
        <f t="shared" si="122"/>
        <v>114.9</v>
      </c>
      <c r="CL94" s="681"/>
      <c r="CM94" s="687">
        <f t="shared" si="123"/>
        <v>0</v>
      </c>
      <c r="CN94" s="681"/>
      <c r="CO94" s="687">
        <f t="shared" si="124"/>
        <v>-114.9</v>
      </c>
      <c r="CP94" s="688">
        <f t="shared" si="125"/>
        <v>0</v>
      </c>
      <c r="CQ94" s="683">
        <v>37.4</v>
      </c>
      <c r="CR94" s="681"/>
      <c r="CS94" s="681"/>
      <c r="CT94" s="681"/>
      <c r="CU94" s="687">
        <f t="shared" si="126"/>
        <v>-37.4</v>
      </c>
      <c r="CV94" s="688">
        <f t="shared" si="127"/>
        <v>0</v>
      </c>
      <c r="CW94" s="683">
        <v>23.3</v>
      </c>
      <c r="CX94" s="681"/>
      <c r="CY94" s="681"/>
      <c r="CZ94" s="681"/>
      <c r="DA94" s="687">
        <f t="shared" si="128"/>
        <v>-23.3</v>
      </c>
      <c r="DB94" s="688">
        <f t="shared" si="129"/>
        <v>0</v>
      </c>
      <c r="DC94" s="683">
        <v>54.2</v>
      </c>
      <c r="DD94" s="681"/>
      <c r="DE94" s="681"/>
      <c r="DF94" s="681"/>
      <c r="DG94" s="687">
        <f t="shared" si="130"/>
        <v>-54.2</v>
      </c>
      <c r="DH94" s="688">
        <f t="shared" si="131"/>
        <v>0</v>
      </c>
    </row>
    <row r="95" spans="2:112" ht="18.75" customHeight="1">
      <c r="B95" s="88" t="s">
        <v>2986</v>
      </c>
      <c r="C95" s="834"/>
      <c r="D95" s="840" t="s">
        <v>1714</v>
      </c>
      <c r="E95" s="528" t="s">
        <v>2987</v>
      </c>
      <c r="F95" s="528"/>
      <c r="G95" s="529"/>
      <c r="H95" s="530"/>
      <c r="I95" s="530"/>
      <c r="J95" s="91" t="s">
        <v>883</v>
      </c>
      <c r="K95" s="687">
        <f t="shared" si="88"/>
        <v>139.1</v>
      </c>
      <c r="L95" s="681"/>
      <c r="M95" s="687">
        <f t="shared" si="89"/>
        <v>0</v>
      </c>
      <c r="N95" s="681"/>
      <c r="O95" s="687">
        <f t="shared" si="90"/>
        <v>-139.1</v>
      </c>
      <c r="P95" s="688">
        <f t="shared" si="91"/>
        <v>0</v>
      </c>
      <c r="Q95" s="687">
        <f t="shared" si="92"/>
        <v>37.299999999999997</v>
      </c>
      <c r="R95" s="681"/>
      <c r="S95" s="687">
        <f t="shared" si="93"/>
        <v>0</v>
      </c>
      <c r="T95" s="681"/>
      <c r="U95" s="687">
        <f t="shared" si="94"/>
        <v>-37.299999999999997</v>
      </c>
      <c r="V95" s="688">
        <f t="shared" si="95"/>
        <v>0</v>
      </c>
      <c r="W95" s="683">
        <v>12.9</v>
      </c>
      <c r="X95" s="681"/>
      <c r="Y95" s="681"/>
      <c r="Z95" s="681"/>
      <c r="AA95" s="687">
        <f t="shared" si="96"/>
        <v>-12.9</v>
      </c>
      <c r="AB95" s="688">
        <f t="shared" si="97"/>
        <v>0</v>
      </c>
      <c r="AC95" s="683">
        <v>11.6</v>
      </c>
      <c r="AD95" s="681"/>
      <c r="AE95" s="681"/>
      <c r="AF95" s="681"/>
      <c r="AG95" s="687">
        <f t="shared" si="98"/>
        <v>-11.6</v>
      </c>
      <c r="AH95" s="688">
        <f t="shared" si="99"/>
        <v>0</v>
      </c>
      <c r="AI95" s="683">
        <v>12.8</v>
      </c>
      <c r="AJ95" s="681"/>
      <c r="AK95" s="681"/>
      <c r="AL95" s="681"/>
      <c r="AM95" s="687">
        <f t="shared" si="100"/>
        <v>-12.8</v>
      </c>
      <c r="AN95" s="688">
        <f t="shared" si="101"/>
        <v>0</v>
      </c>
      <c r="AO95" s="687">
        <f t="shared" si="102"/>
        <v>34.9</v>
      </c>
      <c r="AP95" s="681"/>
      <c r="AQ95" s="687">
        <f t="shared" si="103"/>
        <v>0</v>
      </c>
      <c r="AR95" s="681"/>
      <c r="AS95" s="687">
        <f t="shared" si="104"/>
        <v>-34.9</v>
      </c>
      <c r="AT95" s="688">
        <f t="shared" si="105"/>
        <v>0</v>
      </c>
      <c r="AU95" s="683">
        <v>12</v>
      </c>
      <c r="AV95" s="681"/>
      <c r="AW95" s="681"/>
      <c r="AX95" s="681"/>
      <c r="AY95" s="687">
        <f t="shared" si="106"/>
        <v>-12</v>
      </c>
      <c r="AZ95" s="688">
        <f t="shared" si="107"/>
        <v>0</v>
      </c>
      <c r="BA95" s="683">
        <v>12</v>
      </c>
      <c r="BB95" s="681"/>
      <c r="BC95" s="681"/>
      <c r="BD95" s="681"/>
      <c r="BE95" s="687">
        <f t="shared" si="108"/>
        <v>-12</v>
      </c>
      <c r="BF95" s="688">
        <f t="shared" si="109"/>
        <v>0</v>
      </c>
      <c r="BG95" s="683">
        <v>10.9</v>
      </c>
      <c r="BH95" s="681"/>
      <c r="BI95" s="681"/>
      <c r="BJ95" s="681"/>
      <c r="BK95" s="687">
        <f t="shared" si="110"/>
        <v>-10.9</v>
      </c>
      <c r="BL95" s="688">
        <f t="shared" si="111"/>
        <v>0</v>
      </c>
      <c r="BM95" s="687">
        <f t="shared" si="112"/>
        <v>29.5</v>
      </c>
      <c r="BN95" s="681"/>
      <c r="BO95" s="687">
        <f t="shared" si="113"/>
        <v>0</v>
      </c>
      <c r="BP95" s="681"/>
      <c r="BQ95" s="687">
        <f t="shared" si="114"/>
        <v>-29.5</v>
      </c>
      <c r="BR95" s="688">
        <f t="shared" si="115"/>
        <v>0</v>
      </c>
      <c r="BS95" s="683">
        <v>7</v>
      </c>
      <c r="BT95" s="681"/>
      <c r="BU95" s="681"/>
      <c r="BV95" s="681"/>
      <c r="BW95" s="687">
        <f t="shared" si="116"/>
        <v>-7</v>
      </c>
      <c r="BX95" s="688">
        <f t="shared" si="117"/>
        <v>0</v>
      </c>
      <c r="BY95" s="683">
        <v>11.3</v>
      </c>
      <c r="BZ95" s="681"/>
      <c r="CA95" s="681"/>
      <c r="CB95" s="681"/>
      <c r="CC95" s="687">
        <f t="shared" si="118"/>
        <v>-11.3</v>
      </c>
      <c r="CD95" s="688">
        <f t="shared" si="119"/>
        <v>0</v>
      </c>
      <c r="CE95" s="683">
        <v>11.2</v>
      </c>
      <c r="CF95" s="681"/>
      <c r="CG95" s="681"/>
      <c r="CH95" s="681"/>
      <c r="CI95" s="687">
        <f t="shared" si="120"/>
        <v>-11.2</v>
      </c>
      <c r="CJ95" s="688">
        <f t="shared" si="121"/>
        <v>0</v>
      </c>
      <c r="CK95" s="687">
        <f t="shared" si="122"/>
        <v>37.400000000000006</v>
      </c>
      <c r="CL95" s="681"/>
      <c r="CM95" s="687">
        <f t="shared" si="123"/>
        <v>0</v>
      </c>
      <c r="CN95" s="681"/>
      <c r="CO95" s="687">
        <f t="shared" si="124"/>
        <v>-37.400000000000006</v>
      </c>
      <c r="CP95" s="688">
        <f t="shared" si="125"/>
        <v>0</v>
      </c>
      <c r="CQ95" s="683">
        <v>12.4</v>
      </c>
      <c r="CR95" s="681"/>
      <c r="CS95" s="681"/>
      <c r="CT95" s="681"/>
      <c r="CU95" s="687">
        <f t="shared" si="126"/>
        <v>-12.4</v>
      </c>
      <c r="CV95" s="688">
        <f t="shared" si="127"/>
        <v>0</v>
      </c>
      <c r="CW95" s="683">
        <v>12.2</v>
      </c>
      <c r="CX95" s="681"/>
      <c r="CY95" s="681"/>
      <c r="CZ95" s="681"/>
      <c r="DA95" s="687">
        <f t="shared" si="128"/>
        <v>-12.2</v>
      </c>
      <c r="DB95" s="688">
        <f t="shared" si="129"/>
        <v>0</v>
      </c>
      <c r="DC95" s="683">
        <v>12.8</v>
      </c>
      <c r="DD95" s="681"/>
      <c r="DE95" s="681"/>
      <c r="DF95" s="681"/>
      <c r="DG95" s="687">
        <f t="shared" si="130"/>
        <v>-12.8</v>
      </c>
      <c r="DH95" s="688">
        <f t="shared" si="131"/>
        <v>0</v>
      </c>
    </row>
    <row r="96" spans="2:112">
      <c r="B96" s="88" t="s">
        <v>2988</v>
      </c>
      <c r="C96" s="766"/>
      <c r="D96" s="766"/>
      <c r="E96" s="528" t="s">
        <v>2989</v>
      </c>
      <c r="F96" s="528"/>
      <c r="G96" s="529"/>
      <c r="H96" s="530"/>
      <c r="I96" s="530"/>
      <c r="J96" s="731" t="s">
        <v>889</v>
      </c>
      <c r="K96" s="687">
        <f t="shared" si="88"/>
        <v>81.900000000000006</v>
      </c>
      <c r="L96" s="681"/>
      <c r="M96" s="687">
        <f t="shared" si="89"/>
        <v>0</v>
      </c>
      <c r="N96" s="681"/>
      <c r="O96" s="687">
        <f t="shared" si="90"/>
        <v>-81.900000000000006</v>
      </c>
      <c r="P96" s="688">
        <f t="shared" si="91"/>
        <v>0</v>
      </c>
      <c r="Q96" s="687">
        <f t="shared" si="92"/>
        <v>21.9</v>
      </c>
      <c r="R96" s="681"/>
      <c r="S96" s="687">
        <f t="shared" si="93"/>
        <v>0</v>
      </c>
      <c r="T96" s="681"/>
      <c r="U96" s="687">
        <f t="shared" si="94"/>
        <v>-21.9</v>
      </c>
      <c r="V96" s="688">
        <f t="shared" si="95"/>
        <v>0</v>
      </c>
      <c r="W96" s="683">
        <v>7.6</v>
      </c>
      <c r="X96" s="681"/>
      <c r="Y96" s="681"/>
      <c r="Z96" s="681"/>
      <c r="AA96" s="687">
        <f t="shared" si="96"/>
        <v>-7.6</v>
      </c>
      <c r="AB96" s="688">
        <f t="shared" si="97"/>
        <v>0</v>
      </c>
      <c r="AC96" s="683">
        <v>6.8</v>
      </c>
      <c r="AD96" s="681"/>
      <c r="AE96" s="681"/>
      <c r="AF96" s="681"/>
      <c r="AG96" s="687">
        <f t="shared" si="98"/>
        <v>-6.8</v>
      </c>
      <c r="AH96" s="688">
        <f t="shared" si="99"/>
        <v>0</v>
      </c>
      <c r="AI96" s="683">
        <v>7.5</v>
      </c>
      <c r="AJ96" s="681"/>
      <c r="AK96" s="681"/>
      <c r="AL96" s="681"/>
      <c r="AM96" s="687">
        <f t="shared" si="100"/>
        <v>-7.5</v>
      </c>
      <c r="AN96" s="688">
        <f t="shared" si="101"/>
        <v>0</v>
      </c>
      <c r="AO96" s="687">
        <f t="shared" si="102"/>
        <v>20.6</v>
      </c>
      <c r="AP96" s="681"/>
      <c r="AQ96" s="687">
        <f t="shared" si="103"/>
        <v>0</v>
      </c>
      <c r="AR96" s="681"/>
      <c r="AS96" s="687">
        <f t="shared" si="104"/>
        <v>-20.6</v>
      </c>
      <c r="AT96" s="688">
        <f t="shared" si="105"/>
        <v>0</v>
      </c>
      <c r="AU96" s="683">
        <v>7.1</v>
      </c>
      <c r="AV96" s="681"/>
      <c r="AW96" s="681"/>
      <c r="AX96" s="681"/>
      <c r="AY96" s="687">
        <f t="shared" si="106"/>
        <v>-7.1</v>
      </c>
      <c r="AZ96" s="688">
        <f t="shared" si="107"/>
        <v>0</v>
      </c>
      <c r="BA96" s="683">
        <v>7.1</v>
      </c>
      <c r="BB96" s="681"/>
      <c r="BC96" s="681"/>
      <c r="BD96" s="681"/>
      <c r="BE96" s="687">
        <f t="shared" si="108"/>
        <v>-7.1</v>
      </c>
      <c r="BF96" s="688">
        <f t="shared" si="109"/>
        <v>0</v>
      </c>
      <c r="BG96" s="683">
        <v>6.4</v>
      </c>
      <c r="BH96" s="681"/>
      <c r="BI96" s="681"/>
      <c r="BJ96" s="681"/>
      <c r="BK96" s="687">
        <f t="shared" si="110"/>
        <v>-6.4</v>
      </c>
      <c r="BL96" s="688">
        <f t="shared" si="111"/>
        <v>0</v>
      </c>
      <c r="BM96" s="687">
        <f t="shared" si="112"/>
        <v>17.399999999999999</v>
      </c>
      <c r="BN96" s="681"/>
      <c r="BO96" s="687">
        <f t="shared" si="113"/>
        <v>0</v>
      </c>
      <c r="BP96" s="681"/>
      <c r="BQ96" s="687">
        <f t="shared" si="114"/>
        <v>-17.399999999999999</v>
      </c>
      <c r="BR96" s="688">
        <f t="shared" si="115"/>
        <v>0</v>
      </c>
      <c r="BS96" s="683">
        <v>4.0999999999999996</v>
      </c>
      <c r="BT96" s="681"/>
      <c r="BU96" s="681"/>
      <c r="BV96" s="681"/>
      <c r="BW96" s="687">
        <f t="shared" si="116"/>
        <v>-4.0999999999999996</v>
      </c>
      <c r="BX96" s="688">
        <f t="shared" si="117"/>
        <v>0</v>
      </c>
      <c r="BY96" s="683">
        <v>6.7</v>
      </c>
      <c r="BZ96" s="681"/>
      <c r="CA96" s="681"/>
      <c r="CB96" s="681"/>
      <c r="CC96" s="687">
        <f t="shared" si="118"/>
        <v>-6.7</v>
      </c>
      <c r="CD96" s="688">
        <f t="shared" si="119"/>
        <v>0</v>
      </c>
      <c r="CE96" s="683">
        <v>6.6</v>
      </c>
      <c r="CF96" s="681"/>
      <c r="CG96" s="681"/>
      <c r="CH96" s="681"/>
      <c r="CI96" s="687">
        <f t="shared" si="120"/>
        <v>-6.6</v>
      </c>
      <c r="CJ96" s="688">
        <f t="shared" si="121"/>
        <v>0</v>
      </c>
      <c r="CK96" s="687">
        <f t="shared" si="122"/>
        <v>22</v>
      </c>
      <c r="CL96" s="681"/>
      <c r="CM96" s="687">
        <f t="shared" si="123"/>
        <v>0</v>
      </c>
      <c r="CN96" s="681"/>
      <c r="CO96" s="687">
        <f t="shared" si="124"/>
        <v>-22</v>
      </c>
      <c r="CP96" s="688">
        <f t="shared" si="125"/>
        <v>0</v>
      </c>
      <c r="CQ96" s="683">
        <v>7.3</v>
      </c>
      <c r="CR96" s="681"/>
      <c r="CS96" s="681"/>
      <c r="CT96" s="681"/>
      <c r="CU96" s="687">
        <f t="shared" si="126"/>
        <v>-7.3</v>
      </c>
      <c r="CV96" s="688">
        <f t="shared" si="127"/>
        <v>0</v>
      </c>
      <c r="CW96" s="683">
        <v>7.2</v>
      </c>
      <c r="CX96" s="681"/>
      <c r="CY96" s="681"/>
      <c r="CZ96" s="681"/>
      <c r="DA96" s="687">
        <f t="shared" si="128"/>
        <v>-7.2</v>
      </c>
      <c r="DB96" s="688">
        <f t="shared" si="129"/>
        <v>0</v>
      </c>
      <c r="DC96" s="683">
        <v>7.5</v>
      </c>
      <c r="DD96" s="681"/>
      <c r="DE96" s="681"/>
      <c r="DF96" s="681"/>
      <c r="DG96" s="687">
        <f t="shared" si="130"/>
        <v>-7.5</v>
      </c>
      <c r="DH96" s="688">
        <f t="shared" si="131"/>
        <v>0</v>
      </c>
    </row>
    <row r="97" spans="2:112" ht="18" customHeight="1">
      <c r="B97" s="112" t="s">
        <v>2990</v>
      </c>
      <c r="C97" s="834"/>
      <c r="D97" s="840" t="s">
        <v>1721</v>
      </c>
      <c r="E97" s="528" t="s">
        <v>2991</v>
      </c>
      <c r="F97" s="528"/>
      <c r="G97" s="529"/>
      <c r="H97" s="530"/>
      <c r="I97" s="530"/>
      <c r="J97" s="91" t="s">
        <v>883</v>
      </c>
      <c r="K97" s="687">
        <f t="shared" si="88"/>
        <v>0</v>
      </c>
      <c r="L97" s="681"/>
      <c r="M97" s="687">
        <f t="shared" si="89"/>
        <v>0</v>
      </c>
      <c r="N97" s="681"/>
      <c r="O97" s="687">
        <f t="shared" si="90"/>
        <v>0</v>
      </c>
      <c r="P97" s="688" t="str">
        <f t="shared" si="91"/>
        <v>-</v>
      </c>
      <c r="Q97" s="687">
        <f t="shared" si="92"/>
        <v>0</v>
      </c>
      <c r="R97" s="681"/>
      <c r="S97" s="687">
        <f t="shared" si="93"/>
        <v>0</v>
      </c>
      <c r="T97" s="681"/>
      <c r="U97" s="687">
        <f t="shared" si="94"/>
        <v>0</v>
      </c>
      <c r="V97" s="688" t="str">
        <f t="shared" si="95"/>
        <v>-</v>
      </c>
      <c r="W97" s="683">
        <v>0</v>
      </c>
      <c r="X97" s="681"/>
      <c r="Y97" s="681"/>
      <c r="Z97" s="681"/>
      <c r="AA97" s="687">
        <f t="shared" si="96"/>
        <v>0</v>
      </c>
      <c r="AB97" s="688" t="str">
        <f t="shared" si="97"/>
        <v>-</v>
      </c>
      <c r="AC97" s="683">
        <v>0</v>
      </c>
      <c r="AD97" s="681"/>
      <c r="AE97" s="681"/>
      <c r="AF97" s="681"/>
      <c r="AG97" s="687">
        <f t="shared" si="98"/>
        <v>0</v>
      </c>
      <c r="AH97" s="688" t="str">
        <f t="shared" si="99"/>
        <v>-</v>
      </c>
      <c r="AI97" s="683">
        <v>0</v>
      </c>
      <c r="AJ97" s="681"/>
      <c r="AK97" s="681"/>
      <c r="AL97" s="681"/>
      <c r="AM97" s="687">
        <f t="shared" si="100"/>
        <v>0</v>
      </c>
      <c r="AN97" s="688" t="str">
        <f t="shared" si="101"/>
        <v>-</v>
      </c>
      <c r="AO97" s="687">
        <f t="shared" si="102"/>
        <v>0</v>
      </c>
      <c r="AP97" s="681"/>
      <c r="AQ97" s="687">
        <f t="shared" si="103"/>
        <v>0</v>
      </c>
      <c r="AR97" s="681"/>
      <c r="AS97" s="687">
        <f t="shared" si="104"/>
        <v>0</v>
      </c>
      <c r="AT97" s="688" t="str">
        <f t="shared" si="105"/>
        <v>-</v>
      </c>
      <c r="AU97" s="683">
        <v>0</v>
      </c>
      <c r="AV97" s="681"/>
      <c r="AW97" s="681"/>
      <c r="AX97" s="681"/>
      <c r="AY97" s="687">
        <f t="shared" si="106"/>
        <v>0</v>
      </c>
      <c r="AZ97" s="688" t="str">
        <f t="shared" si="107"/>
        <v>-</v>
      </c>
      <c r="BA97" s="683">
        <v>0</v>
      </c>
      <c r="BB97" s="681"/>
      <c r="BC97" s="681"/>
      <c r="BD97" s="681"/>
      <c r="BE97" s="687">
        <f t="shared" si="108"/>
        <v>0</v>
      </c>
      <c r="BF97" s="688" t="str">
        <f t="shared" si="109"/>
        <v>-</v>
      </c>
      <c r="BG97" s="683">
        <v>0</v>
      </c>
      <c r="BH97" s="681"/>
      <c r="BI97" s="681"/>
      <c r="BJ97" s="681"/>
      <c r="BK97" s="687">
        <f t="shared" si="110"/>
        <v>0</v>
      </c>
      <c r="BL97" s="688" t="str">
        <f t="shared" si="111"/>
        <v>-</v>
      </c>
      <c r="BM97" s="687">
        <f t="shared" si="112"/>
        <v>0</v>
      </c>
      <c r="BN97" s="681"/>
      <c r="BO97" s="687">
        <f t="shared" si="113"/>
        <v>0</v>
      </c>
      <c r="BP97" s="681"/>
      <c r="BQ97" s="687">
        <f t="shared" si="114"/>
        <v>0</v>
      </c>
      <c r="BR97" s="688" t="str">
        <f t="shared" si="115"/>
        <v>-</v>
      </c>
      <c r="BS97" s="683">
        <v>0</v>
      </c>
      <c r="BT97" s="681"/>
      <c r="BU97" s="681"/>
      <c r="BV97" s="681"/>
      <c r="BW97" s="687">
        <f t="shared" si="116"/>
        <v>0</v>
      </c>
      <c r="BX97" s="688" t="str">
        <f t="shared" si="117"/>
        <v>-</v>
      </c>
      <c r="BY97" s="683">
        <v>0</v>
      </c>
      <c r="BZ97" s="681"/>
      <c r="CA97" s="681"/>
      <c r="CB97" s="681"/>
      <c r="CC97" s="687">
        <f t="shared" si="118"/>
        <v>0</v>
      </c>
      <c r="CD97" s="688" t="str">
        <f t="shared" si="119"/>
        <v>-</v>
      </c>
      <c r="CE97" s="683">
        <v>0</v>
      </c>
      <c r="CF97" s="681"/>
      <c r="CG97" s="681"/>
      <c r="CH97" s="681"/>
      <c r="CI97" s="687">
        <f t="shared" si="120"/>
        <v>0</v>
      </c>
      <c r="CJ97" s="688" t="str">
        <f t="shared" si="121"/>
        <v>-</v>
      </c>
      <c r="CK97" s="687">
        <f t="shared" si="122"/>
        <v>0</v>
      </c>
      <c r="CL97" s="681"/>
      <c r="CM97" s="687">
        <f t="shared" si="123"/>
        <v>0</v>
      </c>
      <c r="CN97" s="681"/>
      <c r="CO97" s="687">
        <f t="shared" si="124"/>
        <v>0</v>
      </c>
      <c r="CP97" s="688" t="str">
        <f t="shared" si="125"/>
        <v>-</v>
      </c>
      <c r="CQ97" s="683">
        <v>0</v>
      </c>
      <c r="CR97" s="681"/>
      <c r="CS97" s="681"/>
      <c r="CT97" s="681"/>
      <c r="CU97" s="687">
        <f t="shared" si="126"/>
        <v>0</v>
      </c>
      <c r="CV97" s="688" t="str">
        <f t="shared" si="127"/>
        <v>-</v>
      </c>
      <c r="CW97" s="683">
        <v>0</v>
      </c>
      <c r="CX97" s="681"/>
      <c r="CY97" s="681"/>
      <c r="CZ97" s="681"/>
      <c r="DA97" s="687">
        <f t="shared" si="128"/>
        <v>0</v>
      </c>
      <c r="DB97" s="688" t="str">
        <f t="shared" si="129"/>
        <v>-</v>
      </c>
      <c r="DC97" s="683">
        <v>0</v>
      </c>
      <c r="DD97" s="681"/>
      <c r="DE97" s="681"/>
      <c r="DF97" s="681"/>
      <c r="DG97" s="687">
        <f t="shared" si="130"/>
        <v>0</v>
      </c>
      <c r="DH97" s="688" t="str">
        <f t="shared" si="131"/>
        <v>-</v>
      </c>
    </row>
    <row r="98" spans="2:112" ht="18" customHeight="1">
      <c r="B98" s="112" t="s">
        <v>2992</v>
      </c>
      <c r="C98" s="766"/>
      <c r="D98" s="766"/>
      <c r="E98" s="528" t="s">
        <v>2993</v>
      </c>
      <c r="F98" s="528"/>
      <c r="G98" s="529"/>
      <c r="H98" s="530"/>
      <c r="I98" s="530"/>
      <c r="J98" s="731" t="s">
        <v>889</v>
      </c>
      <c r="K98" s="687">
        <f t="shared" si="88"/>
        <v>0</v>
      </c>
      <c r="L98" s="681"/>
      <c r="M98" s="687">
        <f t="shared" si="89"/>
        <v>0</v>
      </c>
      <c r="N98" s="681"/>
      <c r="O98" s="687">
        <f t="shared" si="90"/>
        <v>0</v>
      </c>
      <c r="P98" s="688" t="str">
        <f t="shared" si="91"/>
        <v>-</v>
      </c>
      <c r="Q98" s="687">
        <f t="shared" si="92"/>
        <v>0</v>
      </c>
      <c r="R98" s="681"/>
      <c r="S98" s="687">
        <f t="shared" si="93"/>
        <v>0</v>
      </c>
      <c r="T98" s="681"/>
      <c r="U98" s="687">
        <f t="shared" si="94"/>
        <v>0</v>
      </c>
      <c r="V98" s="688" t="str">
        <f t="shared" si="95"/>
        <v>-</v>
      </c>
      <c r="W98" s="683">
        <v>0</v>
      </c>
      <c r="X98" s="681"/>
      <c r="Y98" s="681"/>
      <c r="Z98" s="681"/>
      <c r="AA98" s="687">
        <f t="shared" si="96"/>
        <v>0</v>
      </c>
      <c r="AB98" s="688" t="str">
        <f t="shared" si="97"/>
        <v>-</v>
      </c>
      <c r="AC98" s="683">
        <v>0</v>
      </c>
      <c r="AD98" s="681"/>
      <c r="AE98" s="681"/>
      <c r="AF98" s="681"/>
      <c r="AG98" s="687">
        <f t="shared" si="98"/>
        <v>0</v>
      </c>
      <c r="AH98" s="688" t="str">
        <f t="shared" si="99"/>
        <v>-</v>
      </c>
      <c r="AI98" s="683">
        <v>0</v>
      </c>
      <c r="AJ98" s="681"/>
      <c r="AK98" s="681"/>
      <c r="AL98" s="681"/>
      <c r="AM98" s="687">
        <f t="shared" si="100"/>
        <v>0</v>
      </c>
      <c r="AN98" s="688" t="str">
        <f t="shared" si="101"/>
        <v>-</v>
      </c>
      <c r="AO98" s="687">
        <f t="shared" si="102"/>
        <v>0</v>
      </c>
      <c r="AP98" s="681"/>
      <c r="AQ98" s="687">
        <f t="shared" si="103"/>
        <v>0</v>
      </c>
      <c r="AR98" s="681"/>
      <c r="AS98" s="687">
        <f t="shared" si="104"/>
        <v>0</v>
      </c>
      <c r="AT98" s="688" t="str">
        <f t="shared" si="105"/>
        <v>-</v>
      </c>
      <c r="AU98" s="683">
        <v>0</v>
      </c>
      <c r="AV98" s="681"/>
      <c r="AW98" s="681"/>
      <c r="AX98" s="681"/>
      <c r="AY98" s="687">
        <f t="shared" si="106"/>
        <v>0</v>
      </c>
      <c r="AZ98" s="688" t="str">
        <f t="shared" si="107"/>
        <v>-</v>
      </c>
      <c r="BA98" s="683">
        <v>0</v>
      </c>
      <c r="BB98" s="681"/>
      <c r="BC98" s="681"/>
      <c r="BD98" s="681"/>
      <c r="BE98" s="687">
        <f t="shared" si="108"/>
        <v>0</v>
      </c>
      <c r="BF98" s="688" t="str">
        <f t="shared" si="109"/>
        <v>-</v>
      </c>
      <c r="BG98" s="683">
        <v>0</v>
      </c>
      <c r="BH98" s="681"/>
      <c r="BI98" s="681"/>
      <c r="BJ98" s="681"/>
      <c r="BK98" s="687">
        <f t="shared" si="110"/>
        <v>0</v>
      </c>
      <c r="BL98" s="688" t="str">
        <f t="shared" si="111"/>
        <v>-</v>
      </c>
      <c r="BM98" s="687">
        <f t="shared" si="112"/>
        <v>0</v>
      </c>
      <c r="BN98" s="681"/>
      <c r="BO98" s="687">
        <f t="shared" si="113"/>
        <v>0</v>
      </c>
      <c r="BP98" s="681"/>
      <c r="BQ98" s="687">
        <f t="shared" si="114"/>
        <v>0</v>
      </c>
      <c r="BR98" s="688" t="str">
        <f t="shared" si="115"/>
        <v>-</v>
      </c>
      <c r="BS98" s="683">
        <v>0</v>
      </c>
      <c r="BT98" s="681"/>
      <c r="BU98" s="681"/>
      <c r="BV98" s="681"/>
      <c r="BW98" s="687">
        <f t="shared" si="116"/>
        <v>0</v>
      </c>
      <c r="BX98" s="688" t="str">
        <f t="shared" si="117"/>
        <v>-</v>
      </c>
      <c r="BY98" s="683">
        <v>0</v>
      </c>
      <c r="BZ98" s="681"/>
      <c r="CA98" s="681"/>
      <c r="CB98" s="681"/>
      <c r="CC98" s="687">
        <f t="shared" si="118"/>
        <v>0</v>
      </c>
      <c r="CD98" s="688" t="str">
        <f t="shared" si="119"/>
        <v>-</v>
      </c>
      <c r="CE98" s="683">
        <v>0</v>
      </c>
      <c r="CF98" s="681"/>
      <c r="CG98" s="681"/>
      <c r="CH98" s="681"/>
      <c r="CI98" s="687">
        <f t="shared" si="120"/>
        <v>0</v>
      </c>
      <c r="CJ98" s="688" t="str">
        <f t="shared" si="121"/>
        <v>-</v>
      </c>
      <c r="CK98" s="687">
        <f t="shared" si="122"/>
        <v>0</v>
      </c>
      <c r="CL98" s="681"/>
      <c r="CM98" s="687">
        <f t="shared" si="123"/>
        <v>0</v>
      </c>
      <c r="CN98" s="681"/>
      <c r="CO98" s="687">
        <f t="shared" si="124"/>
        <v>0</v>
      </c>
      <c r="CP98" s="688" t="str">
        <f t="shared" si="125"/>
        <v>-</v>
      </c>
      <c r="CQ98" s="683">
        <v>0</v>
      </c>
      <c r="CR98" s="681"/>
      <c r="CS98" s="681"/>
      <c r="CT98" s="681"/>
      <c r="CU98" s="687">
        <f t="shared" si="126"/>
        <v>0</v>
      </c>
      <c r="CV98" s="688" t="str">
        <f t="shared" si="127"/>
        <v>-</v>
      </c>
      <c r="CW98" s="683">
        <v>0</v>
      </c>
      <c r="CX98" s="681"/>
      <c r="CY98" s="681"/>
      <c r="CZ98" s="681"/>
      <c r="DA98" s="687">
        <f t="shared" si="128"/>
        <v>0</v>
      </c>
      <c r="DB98" s="688" t="str">
        <f t="shared" si="129"/>
        <v>-</v>
      </c>
      <c r="DC98" s="683">
        <v>0</v>
      </c>
      <c r="DD98" s="681"/>
      <c r="DE98" s="681"/>
      <c r="DF98" s="681"/>
      <c r="DG98" s="687">
        <f t="shared" si="130"/>
        <v>0</v>
      </c>
      <c r="DH98" s="688" t="str">
        <f t="shared" si="131"/>
        <v>-</v>
      </c>
    </row>
    <row r="99" spans="2:112" ht="19.5" customHeight="1">
      <c r="B99" s="88" t="s">
        <v>2994</v>
      </c>
      <c r="C99" s="652"/>
      <c r="D99" s="98" t="s">
        <v>873</v>
      </c>
      <c r="E99" s="528"/>
      <c r="F99" s="528"/>
      <c r="G99" s="529"/>
      <c r="H99" s="530"/>
      <c r="I99" s="530"/>
      <c r="J99" s="91"/>
      <c r="K99" s="681"/>
      <c r="L99" s="681"/>
      <c r="M99" s="681"/>
      <c r="N99" s="681"/>
      <c r="O99" s="681"/>
      <c r="P99" s="681"/>
      <c r="Q99" s="681"/>
      <c r="R99" s="681"/>
      <c r="S99" s="681"/>
      <c r="T99" s="681"/>
      <c r="U99" s="681"/>
      <c r="V99" s="681"/>
      <c r="W99" s="681"/>
      <c r="X99" s="681"/>
      <c r="Y99" s="681"/>
      <c r="Z99" s="681"/>
      <c r="AA99" s="681"/>
      <c r="AB99" s="681"/>
      <c r="AC99" s="681"/>
      <c r="AD99" s="681"/>
      <c r="AE99" s="681"/>
      <c r="AF99" s="681"/>
      <c r="AG99" s="681"/>
      <c r="AH99" s="681"/>
      <c r="AI99" s="681"/>
      <c r="AJ99" s="681"/>
      <c r="AK99" s="681"/>
      <c r="AL99" s="681"/>
      <c r="AM99" s="681"/>
      <c r="AN99" s="681"/>
      <c r="AO99" s="681"/>
      <c r="AP99" s="681"/>
      <c r="AQ99" s="681"/>
      <c r="AR99" s="681"/>
      <c r="AS99" s="681"/>
      <c r="AT99" s="681"/>
      <c r="AU99" s="681"/>
      <c r="AV99" s="681"/>
      <c r="AW99" s="681"/>
      <c r="AX99" s="681"/>
      <c r="AY99" s="681"/>
      <c r="AZ99" s="681"/>
      <c r="BA99" s="681"/>
      <c r="BB99" s="681"/>
      <c r="BC99" s="681"/>
      <c r="BD99" s="681"/>
      <c r="BE99" s="681"/>
      <c r="BF99" s="681"/>
      <c r="BG99" s="681"/>
      <c r="BH99" s="681"/>
      <c r="BI99" s="681"/>
      <c r="BJ99" s="681"/>
      <c r="BK99" s="681"/>
      <c r="BL99" s="681"/>
      <c r="BM99" s="681"/>
      <c r="BN99" s="681"/>
      <c r="BO99" s="681"/>
      <c r="BP99" s="681"/>
      <c r="BQ99" s="681"/>
      <c r="BR99" s="681"/>
      <c r="BS99" s="681"/>
      <c r="BT99" s="681"/>
      <c r="BU99" s="681"/>
      <c r="BV99" s="681"/>
      <c r="BW99" s="681"/>
      <c r="BX99" s="681"/>
      <c r="BY99" s="681"/>
      <c r="BZ99" s="681"/>
      <c r="CA99" s="681"/>
      <c r="CB99" s="681"/>
      <c r="CC99" s="681"/>
      <c r="CD99" s="681"/>
      <c r="CE99" s="681"/>
      <c r="CF99" s="681"/>
      <c r="CG99" s="681"/>
      <c r="CH99" s="681"/>
      <c r="CI99" s="681"/>
      <c r="CJ99" s="681"/>
      <c r="CK99" s="681"/>
      <c r="CL99" s="681"/>
      <c r="CM99" s="681"/>
      <c r="CN99" s="681"/>
      <c r="CO99" s="681"/>
      <c r="CP99" s="681"/>
      <c r="CQ99" s="681"/>
      <c r="CR99" s="681"/>
      <c r="CS99" s="681"/>
      <c r="CT99" s="681"/>
      <c r="CU99" s="681"/>
      <c r="CV99" s="681"/>
      <c r="CW99" s="681"/>
      <c r="CX99" s="681"/>
      <c r="CY99" s="681"/>
      <c r="CZ99" s="681"/>
      <c r="DA99" s="681"/>
      <c r="DB99" s="681"/>
      <c r="DC99" s="681"/>
      <c r="DD99" s="681"/>
      <c r="DE99" s="681"/>
      <c r="DF99" s="681"/>
      <c r="DG99" s="681"/>
      <c r="DH99" s="681"/>
    </row>
    <row r="100" spans="2:112" ht="19.5" customHeight="1">
      <c r="B100" s="88"/>
      <c r="C100" s="652"/>
      <c r="D100" s="843" t="s">
        <v>2995</v>
      </c>
      <c r="E100" s="528" t="s">
        <v>2996</v>
      </c>
      <c r="F100" s="528"/>
      <c r="G100" s="529"/>
      <c r="H100" s="530" t="s">
        <v>2997</v>
      </c>
      <c r="I100" s="530"/>
      <c r="J100" s="91" t="s">
        <v>883</v>
      </c>
      <c r="K100" s="687">
        <f t="shared" ref="K100:K119" si="132">Q100+AO100+BM100+CK100</f>
        <v>1958.8999999999999</v>
      </c>
      <c r="L100" s="681"/>
      <c r="M100" s="687">
        <f t="shared" ref="M100:M119" si="133">S100+AQ100+BO100+CM100</f>
        <v>0</v>
      </c>
      <c r="N100" s="681"/>
      <c r="O100" s="687">
        <f t="shared" ref="O100:O119" si="134">IFERROR(M100-K100,"-")</f>
        <v>-1958.8999999999999</v>
      </c>
      <c r="P100" s="688">
        <f t="shared" ref="P100:P119" si="135">IFERROR(M100/K100,"-")</f>
        <v>0</v>
      </c>
      <c r="Q100" s="687">
        <f t="shared" ref="Q100:Q119" si="136">W100+AC100+AI100</f>
        <v>520.09999999999991</v>
      </c>
      <c r="R100" s="681"/>
      <c r="S100" s="687">
        <f t="shared" ref="S100:S119" si="137">Y100+AE100+AK100</f>
        <v>0</v>
      </c>
      <c r="T100" s="681"/>
      <c r="U100" s="687">
        <f t="shared" ref="U100:U119" si="138">IFERROR(S100-Q100,"-")</f>
        <v>-520.09999999999991</v>
      </c>
      <c r="V100" s="688">
        <f t="shared" ref="V100:V119" si="139">IFERROR(S100/Q100,"-")</f>
        <v>0</v>
      </c>
      <c r="W100" s="687">
        <f>W102+W104</f>
        <v>180.2</v>
      </c>
      <c r="X100" s="681"/>
      <c r="Y100" s="687">
        <f>Y102+Y104</f>
        <v>0</v>
      </c>
      <c r="Z100" s="681"/>
      <c r="AA100" s="687">
        <f t="shared" ref="AA100:AA119" si="140">IFERROR(Y100-W100,"-")</f>
        <v>-180.2</v>
      </c>
      <c r="AB100" s="688">
        <f t="shared" ref="AB100:AB119" si="141">IFERROR(Y100/W100,"-")</f>
        <v>0</v>
      </c>
      <c r="AC100" s="687">
        <f>AC102+AC104</f>
        <v>161.69999999999999</v>
      </c>
      <c r="AD100" s="681"/>
      <c r="AE100" s="687">
        <f>AE102+AE104</f>
        <v>0</v>
      </c>
      <c r="AF100" s="681"/>
      <c r="AG100" s="687">
        <f t="shared" ref="AG100:AG119" si="142">IFERROR(AE100-AC100,"-")</f>
        <v>-161.69999999999999</v>
      </c>
      <c r="AH100" s="688">
        <f t="shared" ref="AH100:AH119" si="143">IFERROR(AE100/AC100,"-")</f>
        <v>0</v>
      </c>
      <c r="AI100" s="687">
        <f>AI102+AI104</f>
        <v>178.2</v>
      </c>
      <c r="AJ100" s="681"/>
      <c r="AK100" s="687">
        <f>AK102+AK104</f>
        <v>0</v>
      </c>
      <c r="AL100" s="681"/>
      <c r="AM100" s="687">
        <f t="shared" ref="AM100:AM119" si="144">IFERROR(AK100-AI100,"-")</f>
        <v>-178.2</v>
      </c>
      <c r="AN100" s="688">
        <f t="shared" ref="AN100:AN119" si="145">IFERROR(AK100/AI100,"-")</f>
        <v>0</v>
      </c>
      <c r="AO100" s="687">
        <f t="shared" ref="AO100:AO119" si="146">AU100+BA100+BG100</f>
        <v>498.6</v>
      </c>
      <c r="AP100" s="681"/>
      <c r="AQ100" s="687">
        <f t="shared" ref="AQ100:AQ119" si="147">AW100+BC100+BI100</f>
        <v>0</v>
      </c>
      <c r="AR100" s="681"/>
      <c r="AS100" s="687">
        <f t="shared" ref="AS100:AS119" si="148">IFERROR(AQ100-AO100,"-")</f>
        <v>-498.6</v>
      </c>
      <c r="AT100" s="688">
        <f t="shared" ref="AT100:AT119" si="149">IFERROR(AQ100/AO100,"-")</f>
        <v>0</v>
      </c>
      <c r="AU100" s="687">
        <f>AU102+AU104</f>
        <v>169.6</v>
      </c>
      <c r="AV100" s="681"/>
      <c r="AW100" s="687">
        <f>AW102+AW104</f>
        <v>0</v>
      </c>
      <c r="AX100" s="681"/>
      <c r="AY100" s="687">
        <f t="shared" ref="AY100:AY119" si="150">IFERROR(AW100-AU100,"-")</f>
        <v>-169.6</v>
      </c>
      <c r="AZ100" s="688">
        <f t="shared" ref="AZ100:AZ119" si="151">IFERROR(AW100/AU100,"-")</f>
        <v>0</v>
      </c>
      <c r="BA100" s="687">
        <f>BA102+BA104</f>
        <v>172.9</v>
      </c>
      <c r="BB100" s="681"/>
      <c r="BC100" s="687">
        <f>BC102+BC104</f>
        <v>0</v>
      </c>
      <c r="BD100" s="681"/>
      <c r="BE100" s="687">
        <f t="shared" ref="BE100:BE119" si="152">IFERROR(BC100-BA100,"-")</f>
        <v>-172.9</v>
      </c>
      <c r="BF100" s="688">
        <f t="shared" ref="BF100:BF119" si="153">IFERROR(BC100/BA100,"-")</f>
        <v>0</v>
      </c>
      <c r="BG100" s="687">
        <f>BG102+BG104</f>
        <v>156.1</v>
      </c>
      <c r="BH100" s="681"/>
      <c r="BI100" s="687">
        <f>BI102+BI104</f>
        <v>0</v>
      </c>
      <c r="BJ100" s="681"/>
      <c r="BK100" s="687">
        <f t="shared" ref="BK100:BK119" si="154">IFERROR(BI100-BG100,"-")</f>
        <v>-156.1</v>
      </c>
      <c r="BL100" s="688">
        <f t="shared" ref="BL100:BL119" si="155">IFERROR(BI100/BG100,"-")</f>
        <v>0</v>
      </c>
      <c r="BM100" s="687">
        <f t="shared" ref="BM100:BM119" si="156">BS100+BY100+CE100</f>
        <v>431.4</v>
      </c>
      <c r="BN100" s="681"/>
      <c r="BO100" s="687">
        <f t="shared" ref="BO100:BO119" si="157">BU100+CA100+CG100</f>
        <v>0</v>
      </c>
      <c r="BP100" s="681"/>
      <c r="BQ100" s="687">
        <f t="shared" ref="BQ100:BQ119" si="158">IFERROR(BO100-BM100,"-")</f>
        <v>-431.4</v>
      </c>
      <c r="BR100" s="688">
        <f t="shared" ref="BR100:BR119" si="159">IFERROR(BO100/BM100,"-")</f>
        <v>0</v>
      </c>
      <c r="BS100" s="687">
        <f>BS102+BS104</f>
        <v>130.19999999999999</v>
      </c>
      <c r="BT100" s="681"/>
      <c r="BU100" s="687">
        <f>BU102+BU104</f>
        <v>0</v>
      </c>
      <c r="BV100" s="681"/>
      <c r="BW100" s="687">
        <f t="shared" ref="BW100:BW119" si="160">IFERROR(BU100-BS100,"-")</f>
        <v>-130.19999999999999</v>
      </c>
      <c r="BX100" s="688">
        <f t="shared" ref="BX100:BX119" si="161">IFERROR(BU100/BS100,"-")</f>
        <v>0</v>
      </c>
      <c r="BY100" s="687">
        <f>BY102+BY104</f>
        <v>149.19999999999999</v>
      </c>
      <c r="BZ100" s="681"/>
      <c r="CA100" s="687">
        <f>CA102+CA104</f>
        <v>0</v>
      </c>
      <c r="CB100" s="681"/>
      <c r="CC100" s="687">
        <f t="shared" ref="CC100:CC119" si="162">IFERROR(CA100-BY100,"-")</f>
        <v>-149.19999999999999</v>
      </c>
      <c r="CD100" s="688">
        <f t="shared" ref="CD100:CD119" si="163">IFERROR(CA100/BY100,"-")</f>
        <v>0</v>
      </c>
      <c r="CE100" s="687">
        <f>CE102+CE104</f>
        <v>152</v>
      </c>
      <c r="CF100" s="681"/>
      <c r="CG100" s="687">
        <f>CG102+CG104</f>
        <v>0</v>
      </c>
      <c r="CH100" s="681"/>
      <c r="CI100" s="687">
        <f t="shared" ref="CI100:CI119" si="164">IFERROR(CG100-CE100,"-")</f>
        <v>-152</v>
      </c>
      <c r="CJ100" s="688">
        <f t="shared" ref="CJ100:CJ119" si="165">IFERROR(CG100/CE100,"-")</f>
        <v>0</v>
      </c>
      <c r="CK100" s="687">
        <f t="shared" ref="CK100:CK119" si="166">CQ100+CW100+DC100</f>
        <v>508.8</v>
      </c>
      <c r="CL100" s="681"/>
      <c r="CM100" s="687">
        <f t="shared" ref="CM100:CM119" si="167">CS100+CY100+DE100</f>
        <v>0</v>
      </c>
      <c r="CN100" s="681"/>
      <c r="CO100" s="687">
        <f t="shared" ref="CO100:CO119" si="168">IFERROR(CM100-CK100,"-")</f>
        <v>-508.8</v>
      </c>
      <c r="CP100" s="688">
        <f t="shared" ref="CP100:CP119" si="169">IFERROR(CM100/CK100,"-")</f>
        <v>0</v>
      </c>
      <c r="CQ100" s="687">
        <f>CQ102+CQ104</f>
        <v>171.1</v>
      </c>
      <c r="CR100" s="681"/>
      <c r="CS100" s="687">
        <f>CS102+CS104</f>
        <v>0</v>
      </c>
      <c r="CT100" s="681"/>
      <c r="CU100" s="687">
        <f t="shared" ref="CU100:CU119" si="170">IFERROR(CS100-CQ100,"-")</f>
        <v>-171.1</v>
      </c>
      <c r="CV100" s="688">
        <f t="shared" ref="CV100:CV119" si="171">IFERROR(CS100/CQ100,"-")</f>
        <v>0</v>
      </c>
      <c r="CW100" s="687">
        <f>CW102+CW104</f>
        <v>165.9</v>
      </c>
      <c r="CX100" s="681"/>
      <c r="CY100" s="687">
        <f>CY102+CY104</f>
        <v>0</v>
      </c>
      <c r="CZ100" s="681"/>
      <c r="DA100" s="687">
        <f t="shared" ref="DA100:DA119" si="172">IFERROR(CY100-CW100,"-")</f>
        <v>-165.9</v>
      </c>
      <c r="DB100" s="688">
        <f t="shared" ref="DB100:DB119" si="173">IFERROR(CY100/CW100,"-")</f>
        <v>0</v>
      </c>
      <c r="DC100" s="687">
        <f>DC102+DC104</f>
        <v>171.8</v>
      </c>
      <c r="DD100" s="681"/>
      <c r="DE100" s="687">
        <f>DE102+DE104</f>
        <v>0</v>
      </c>
      <c r="DF100" s="681"/>
      <c r="DG100" s="687">
        <f t="shared" ref="DG100:DG119" si="174">IFERROR(DE100-DC100,"-")</f>
        <v>-171.8</v>
      </c>
      <c r="DH100" s="688">
        <f t="shared" ref="DH100:DH119" si="175">IFERROR(DE100/DC100,"-")</f>
        <v>0</v>
      </c>
    </row>
    <row r="101" spans="2:112" ht="19.5" customHeight="1">
      <c r="B101" s="88"/>
      <c r="C101" s="652"/>
      <c r="D101" s="762"/>
      <c r="E101" s="528" t="s">
        <v>2998</v>
      </c>
      <c r="F101" s="528"/>
      <c r="G101" s="529"/>
      <c r="H101" s="530" t="s">
        <v>2999</v>
      </c>
      <c r="I101" s="530"/>
      <c r="J101" s="731" t="s">
        <v>889</v>
      </c>
      <c r="K101" s="687">
        <f t="shared" si="132"/>
        <v>1716.4</v>
      </c>
      <c r="L101" s="681"/>
      <c r="M101" s="687">
        <f t="shared" si="133"/>
        <v>0</v>
      </c>
      <c r="N101" s="681"/>
      <c r="O101" s="687">
        <f t="shared" si="134"/>
        <v>-1716.4</v>
      </c>
      <c r="P101" s="688">
        <f t="shared" si="135"/>
        <v>0</v>
      </c>
      <c r="Q101" s="687">
        <f t="shared" si="136"/>
        <v>455.70000000000005</v>
      </c>
      <c r="R101" s="681"/>
      <c r="S101" s="687">
        <f t="shared" si="137"/>
        <v>0</v>
      </c>
      <c r="T101" s="681"/>
      <c r="U101" s="687">
        <f t="shared" si="138"/>
        <v>-455.70000000000005</v>
      </c>
      <c r="V101" s="688">
        <f t="shared" si="139"/>
        <v>0</v>
      </c>
      <c r="W101" s="687">
        <f>W103+W105</f>
        <v>157.9</v>
      </c>
      <c r="X101" s="681"/>
      <c r="Y101" s="687">
        <f>Y103+Y105</f>
        <v>0</v>
      </c>
      <c r="Z101" s="681"/>
      <c r="AA101" s="687">
        <f t="shared" si="140"/>
        <v>-157.9</v>
      </c>
      <c r="AB101" s="688">
        <f t="shared" si="141"/>
        <v>0</v>
      </c>
      <c r="AC101" s="687">
        <f>AC103+AC105</f>
        <v>141.69999999999999</v>
      </c>
      <c r="AD101" s="681"/>
      <c r="AE101" s="687">
        <f>AE103+AE105</f>
        <v>0</v>
      </c>
      <c r="AF101" s="681"/>
      <c r="AG101" s="687">
        <f t="shared" si="142"/>
        <v>-141.69999999999999</v>
      </c>
      <c r="AH101" s="688">
        <f t="shared" si="143"/>
        <v>0</v>
      </c>
      <c r="AI101" s="687">
        <f>AI103+AI105</f>
        <v>156.1</v>
      </c>
      <c r="AJ101" s="681"/>
      <c r="AK101" s="687">
        <f>AK103+AK105</f>
        <v>0</v>
      </c>
      <c r="AL101" s="681"/>
      <c r="AM101" s="687">
        <f t="shared" si="144"/>
        <v>-156.1</v>
      </c>
      <c r="AN101" s="688">
        <f t="shared" si="145"/>
        <v>0</v>
      </c>
      <c r="AO101" s="687">
        <f t="shared" si="146"/>
        <v>436.90000000000003</v>
      </c>
      <c r="AP101" s="681"/>
      <c r="AQ101" s="687">
        <f t="shared" si="147"/>
        <v>0</v>
      </c>
      <c r="AR101" s="681"/>
      <c r="AS101" s="687">
        <f t="shared" si="148"/>
        <v>-436.90000000000003</v>
      </c>
      <c r="AT101" s="688">
        <f t="shared" si="149"/>
        <v>0</v>
      </c>
      <c r="AU101" s="687">
        <f>AU103+AU105</f>
        <v>148.6</v>
      </c>
      <c r="AV101" s="681"/>
      <c r="AW101" s="687">
        <f>AW103+AW105</f>
        <v>0</v>
      </c>
      <c r="AX101" s="681"/>
      <c r="AY101" s="687">
        <f t="shared" si="150"/>
        <v>-148.6</v>
      </c>
      <c r="AZ101" s="688">
        <f t="shared" si="151"/>
        <v>0</v>
      </c>
      <c r="BA101" s="687">
        <f>BA103+BA105</f>
        <v>151.5</v>
      </c>
      <c r="BB101" s="681"/>
      <c r="BC101" s="687">
        <f>BC103+BC105</f>
        <v>0</v>
      </c>
      <c r="BD101" s="681"/>
      <c r="BE101" s="687">
        <f t="shared" si="152"/>
        <v>-151.5</v>
      </c>
      <c r="BF101" s="688">
        <f t="shared" si="153"/>
        <v>0</v>
      </c>
      <c r="BG101" s="687">
        <f>BG103+BG105</f>
        <v>136.80000000000001</v>
      </c>
      <c r="BH101" s="681"/>
      <c r="BI101" s="687">
        <f>BI103+BI105</f>
        <v>0</v>
      </c>
      <c r="BJ101" s="681"/>
      <c r="BK101" s="687">
        <f t="shared" si="154"/>
        <v>-136.80000000000001</v>
      </c>
      <c r="BL101" s="688">
        <f t="shared" si="155"/>
        <v>0</v>
      </c>
      <c r="BM101" s="687">
        <f t="shared" si="156"/>
        <v>378</v>
      </c>
      <c r="BN101" s="681"/>
      <c r="BO101" s="687">
        <f t="shared" si="157"/>
        <v>0</v>
      </c>
      <c r="BP101" s="681"/>
      <c r="BQ101" s="687">
        <f t="shared" si="158"/>
        <v>-378</v>
      </c>
      <c r="BR101" s="688">
        <f t="shared" si="159"/>
        <v>0</v>
      </c>
      <c r="BS101" s="687">
        <f>BS103+BS105</f>
        <v>114</v>
      </c>
      <c r="BT101" s="681"/>
      <c r="BU101" s="687">
        <f>BU103+BU105</f>
        <v>0</v>
      </c>
      <c r="BV101" s="681"/>
      <c r="BW101" s="687">
        <f t="shared" si="160"/>
        <v>-114</v>
      </c>
      <c r="BX101" s="688">
        <f t="shared" si="161"/>
        <v>0</v>
      </c>
      <c r="BY101" s="687">
        <f>BY103+BY105</f>
        <v>130.80000000000001</v>
      </c>
      <c r="BZ101" s="681"/>
      <c r="CA101" s="687">
        <f>CA103+CA105</f>
        <v>0</v>
      </c>
      <c r="CB101" s="681"/>
      <c r="CC101" s="687">
        <f t="shared" si="162"/>
        <v>-130.80000000000001</v>
      </c>
      <c r="CD101" s="688">
        <f t="shared" si="163"/>
        <v>0</v>
      </c>
      <c r="CE101" s="687">
        <f>CE103+CE105</f>
        <v>133.19999999999999</v>
      </c>
      <c r="CF101" s="681"/>
      <c r="CG101" s="687">
        <f>CG103+CG105</f>
        <v>0</v>
      </c>
      <c r="CH101" s="681"/>
      <c r="CI101" s="687">
        <f t="shared" si="164"/>
        <v>-133.19999999999999</v>
      </c>
      <c r="CJ101" s="688">
        <f t="shared" si="165"/>
        <v>0</v>
      </c>
      <c r="CK101" s="687">
        <f t="shared" si="166"/>
        <v>445.8</v>
      </c>
      <c r="CL101" s="681"/>
      <c r="CM101" s="687">
        <f t="shared" si="167"/>
        <v>0</v>
      </c>
      <c r="CN101" s="681"/>
      <c r="CO101" s="687">
        <f t="shared" si="168"/>
        <v>-445.8</v>
      </c>
      <c r="CP101" s="688">
        <f t="shared" si="169"/>
        <v>0</v>
      </c>
      <c r="CQ101" s="687">
        <f>CQ103+CQ105</f>
        <v>149.9</v>
      </c>
      <c r="CR101" s="681"/>
      <c r="CS101" s="687">
        <f>CS103+CS105</f>
        <v>0</v>
      </c>
      <c r="CT101" s="681"/>
      <c r="CU101" s="687">
        <f t="shared" si="170"/>
        <v>-149.9</v>
      </c>
      <c r="CV101" s="688">
        <f t="shared" si="171"/>
        <v>0</v>
      </c>
      <c r="CW101" s="687">
        <f>CW103+CW105</f>
        <v>145.4</v>
      </c>
      <c r="CX101" s="681"/>
      <c r="CY101" s="687">
        <f>CY103+CY105</f>
        <v>0</v>
      </c>
      <c r="CZ101" s="681"/>
      <c r="DA101" s="687">
        <f t="shared" si="172"/>
        <v>-145.4</v>
      </c>
      <c r="DB101" s="688">
        <f t="shared" si="173"/>
        <v>0</v>
      </c>
      <c r="DC101" s="687">
        <f>DC103+DC105</f>
        <v>150.5</v>
      </c>
      <c r="DD101" s="681"/>
      <c r="DE101" s="687">
        <f>DE103+DE105</f>
        <v>0</v>
      </c>
      <c r="DF101" s="681"/>
      <c r="DG101" s="687">
        <f t="shared" si="174"/>
        <v>-150.5</v>
      </c>
      <c r="DH101" s="688">
        <f t="shared" si="175"/>
        <v>0</v>
      </c>
    </row>
    <row r="102" spans="2:112" ht="18.75" customHeight="1">
      <c r="B102" s="88" t="s">
        <v>3000</v>
      </c>
      <c r="C102" s="652"/>
      <c r="D102" s="841" t="s">
        <v>1690</v>
      </c>
      <c r="E102" s="528" t="s">
        <v>3001</v>
      </c>
      <c r="F102" s="528"/>
      <c r="G102" s="529"/>
      <c r="H102" s="530"/>
      <c r="I102" s="530"/>
      <c r="J102" s="91" t="s">
        <v>883</v>
      </c>
      <c r="K102" s="687">
        <f t="shared" si="132"/>
        <v>1958.8999999999999</v>
      </c>
      <c r="L102" s="681"/>
      <c r="M102" s="687">
        <f t="shared" si="133"/>
        <v>0</v>
      </c>
      <c r="N102" s="681"/>
      <c r="O102" s="687">
        <f t="shared" si="134"/>
        <v>-1958.8999999999999</v>
      </c>
      <c r="P102" s="688">
        <f t="shared" si="135"/>
        <v>0</v>
      </c>
      <c r="Q102" s="687">
        <f t="shared" si="136"/>
        <v>520.09999999999991</v>
      </c>
      <c r="R102" s="681"/>
      <c r="S102" s="687">
        <f t="shared" si="137"/>
        <v>0</v>
      </c>
      <c r="T102" s="681"/>
      <c r="U102" s="687">
        <f t="shared" si="138"/>
        <v>-520.09999999999991</v>
      </c>
      <c r="V102" s="688">
        <f t="shared" si="139"/>
        <v>0</v>
      </c>
      <c r="W102" s="683">
        <v>180.2</v>
      </c>
      <c r="X102" s="681"/>
      <c r="Y102" s="681"/>
      <c r="Z102" s="681"/>
      <c r="AA102" s="687">
        <f t="shared" si="140"/>
        <v>-180.2</v>
      </c>
      <c r="AB102" s="688">
        <f t="shared" si="141"/>
        <v>0</v>
      </c>
      <c r="AC102" s="683">
        <v>161.69999999999999</v>
      </c>
      <c r="AD102" s="681"/>
      <c r="AE102" s="681"/>
      <c r="AF102" s="681"/>
      <c r="AG102" s="687">
        <f t="shared" si="142"/>
        <v>-161.69999999999999</v>
      </c>
      <c r="AH102" s="688">
        <f t="shared" si="143"/>
        <v>0</v>
      </c>
      <c r="AI102" s="683">
        <v>178.2</v>
      </c>
      <c r="AJ102" s="681"/>
      <c r="AK102" s="681"/>
      <c r="AL102" s="681"/>
      <c r="AM102" s="687">
        <f t="shared" si="144"/>
        <v>-178.2</v>
      </c>
      <c r="AN102" s="688">
        <f t="shared" si="145"/>
        <v>0</v>
      </c>
      <c r="AO102" s="687">
        <f t="shared" si="146"/>
        <v>498.6</v>
      </c>
      <c r="AP102" s="681"/>
      <c r="AQ102" s="687">
        <f t="shared" si="147"/>
        <v>0</v>
      </c>
      <c r="AR102" s="681"/>
      <c r="AS102" s="687">
        <f t="shared" si="148"/>
        <v>-498.6</v>
      </c>
      <c r="AT102" s="688">
        <f t="shared" si="149"/>
        <v>0</v>
      </c>
      <c r="AU102" s="683">
        <v>169.6</v>
      </c>
      <c r="AV102" s="681"/>
      <c r="AW102" s="681"/>
      <c r="AX102" s="681"/>
      <c r="AY102" s="687">
        <f t="shared" si="150"/>
        <v>-169.6</v>
      </c>
      <c r="AZ102" s="688">
        <f t="shared" si="151"/>
        <v>0</v>
      </c>
      <c r="BA102" s="683">
        <v>172.9</v>
      </c>
      <c r="BB102" s="681"/>
      <c r="BC102" s="681"/>
      <c r="BD102" s="681"/>
      <c r="BE102" s="687">
        <f t="shared" si="152"/>
        <v>-172.9</v>
      </c>
      <c r="BF102" s="688">
        <f t="shared" si="153"/>
        <v>0</v>
      </c>
      <c r="BG102" s="683">
        <v>156.1</v>
      </c>
      <c r="BH102" s="681"/>
      <c r="BI102" s="681"/>
      <c r="BJ102" s="681"/>
      <c r="BK102" s="687">
        <f t="shared" si="154"/>
        <v>-156.1</v>
      </c>
      <c r="BL102" s="688">
        <f t="shared" si="155"/>
        <v>0</v>
      </c>
      <c r="BM102" s="687">
        <f t="shared" si="156"/>
        <v>431.4</v>
      </c>
      <c r="BN102" s="681"/>
      <c r="BO102" s="687">
        <f t="shared" si="157"/>
        <v>0</v>
      </c>
      <c r="BP102" s="681"/>
      <c r="BQ102" s="687">
        <f t="shared" si="158"/>
        <v>-431.4</v>
      </c>
      <c r="BR102" s="688">
        <f t="shared" si="159"/>
        <v>0</v>
      </c>
      <c r="BS102" s="683">
        <v>130.19999999999999</v>
      </c>
      <c r="BT102" s="681"/>
      <c r="BU102" s="681"/>
      <c r="BV102" s="681"/>
      <c r="BW102" s="687">
        <f t="shared" si="160"/>
        <v>-130.19999999999999</v>
      </c>
      <c r="BX102" s="688">
        <f t="shared" si="161"/>
        <v>0</v>
      </c>
      <c r="BY102" s="683">
        <v>149.19999999999999</v>
      </c>
      <c r="BZ102" s="681"/>
      <c r="CA102" s="681"/>
      <c r="CB102" s="681"/>
      <c r="CC102" s="687">
        <f t="shared" si="162"/>
        <v>-149.19999999999999</v>
      </c>
      <c r="CD102" s="688">
        <f t="shared" si="163"/>
        <v>0</v>
      </c>
      <c r="CE102" s="683">
        <v>152</v>
      </c>
      <c r="CF102" s="681"/>
      <c r="CG102" s="681"/>
      <c r="CH102" s="681"/>
      <c r="CI102" s="687">
        <f t="shared" si="164"/>
        <v>-152</v>
      </c>
      <c r="CJ102" s="688">
        <f t="shared" si="165"/>
        <v>0</v>
      </c>
      <c r="CK102" s="687">
        <f t="shared" si="166"/>
        <v>508.8</v>
      </c>
      <c r="CL102" s="681"/>
      <c r="CM102" s="687">
        <f t="shared" si="167"/>
        <v>0</v>
      </c>
      <c r="CN102" s="681"/>
      <c r="CO102" s="687">
        <f t="shared" si="168"/>
        <v>-508.8</v>
      </c>
      <c r="CP102" s="688">
        <f t="shared" si="169"/>
        <v>0</v>
      </c>
      <c r="CQ102" s="683">
        <v>171.1</v>
      </c>
      <c r="CR102" s="681"/>
      <c r="CS102" s="681"/>
      <c r="CT102" s="681"/>
      <c r="CU102" s="687">
        <f t="shared" si="170"/>
        <v>-171.1</v>
      </c>
      <c r="CV102" s="688">
        <f t="shared" si="171"/>
        <v>0</v>
      </c>
      <c r="CW102" s="683">
        <v>165.9</v>
      </c>
      <c r="CX102" s="681"/>
      <c r="CY102" s="681"/>
      <c r="CZ102" s="681"/>
      <c r="DA102" s="687">
        <f t="shared" si="172"/>
        <v>-165.9</v>
      </c>
      <c r="DB102" s="688">
        <f t="shared" si="173"/>
        <v>0</v>
      </c>
      <c r="DC102" s="683">
        <v>171.8</v>
      </c>
      <c r="DD102" s="681"/>
      <c r="DE102" s="681"/>
      <c r="DF102" s="681"/>
      <c r="DG102" s="687">
        <f t="shared" si="174"/>
        <v>-171.8</v>
      </c>
      <c r="DH102" s="688">
        <f t="shared" si="175"/>
        <v>0</v>
      </c>
    </row>
    <row r="103" spans="2:112" ht="18.75" customHeight="1">
      <c r="B103" s="88" t="s">
        <v>3002</v>
      </c>
      <c r="C103" s="652"/>
      <c r="D103" s="762"/>
      <c r="E103" s="528" t="s">
        <v>3003</v>
      </c>
      <c r="F103" s="528"/>
      <c r="G103" s="529"/>
      <c r="H103" s="530"/>
      <c r="I103" s="530"/>
      <c r="J103" s="731" t="s">
        <v>889</v>
      </c>
      <c r="K103" s="687">
        <f t="shared" si="132"/>
        <v>1716.4</v>
      </c>
      <c r="L103" s="681"/>
      <c r="M103" s="687">
        <f t="shared" si="133"/>
        <v>0</v>
      </c>
      <c r="N103" s="681"/>
      <c r="O103" s="687">
        <f t="shared" si="134"/>
        <v>-1716.4</v>
      </c>
      <c r="P103" s="688">
        <f t="shared" si="135"/>
        <v>0</v>
      </c>
      <c r="Q103" s="687">
        <f t="shared" si="136"/>
        <v>455.70000000000005</v>
      </c>
      <c r="R103" s="681"/>
      <c r="S103" s="687">
        <f t="shared" si="137"/>
        <v>0</v>
      </c>
      <c r="T103" s="681"/>
      <c r="U103" s="687">
        <f t="shared" si="138"/>
        <v>-455.70000000000005</v>
      </c>
      <c r="V103" s="688">
        <f t="shared" si="139"/>
        <v>0</v>
      </c>
      <c r="W103" s="683">
        <v>157.9</v>
      </c>
      <c r="X103" s="681"/>
      <c r="Y103" s="681"/>
      <c r="Z103" s="681"/>
      <c r="AA103" s="687">
        <f t="shared" si="140"/>
        <v>-157.9</v>
      </c>
      <c r="AB103" s="688">
        <f t="shared" si="141"/>
        <v>0</v>
      </c>
      <c r="AC103" s="683">
        <v>141.69999999999999</v>
      </c>
      <c r="AD103" s="681"/>
      <c r="AE103" s="681"/>
      <c r="AF103" s="681"/>
      <c r="AG103" s="687">
        <f t="shared" si="142"/>
        <v>-141.69999999999999</v>
      </c>
      <c r="AH103" s="688">
        <f t="shared" si="143"/>
        <v>0</v>
      </c>
      <c r="AI103" s="683">
        <v>156.1</v>
      </c>
      <c r="AJ103" s="681"/>
      <c r="AK103" s="681"/>
      <c r="AL103" s="681"/>
      <c r="AM103" s="687">
        <f t="shared" si="144"/>
        <v>-156.1</v>
      </c>
      <c r="AN103" s="688">
        <f t="shared" si="145"/>
        <v>0</v>
      </c>
      <c r="AO103" s="687">
        <f t="shared" si="146"/>
        <v>436.90000000000003</v>
      </c>
      <c r="AP103" s="681"/>
      <c r="AQ103" s="687">
        <f t="shared" si="147"/>
        <v>0</v>
      </c>
      <c r="AR103" s="681"/>
      <c r="AS103" s="687">
        <f t="shared" si="148"/>
        <v>-436.90000000000003</v>
      </c>
      <c r="AT103" s="688">
        <f t="shared" si="149"/>
        <v>0</v>
      </c>
      <c r="AU103" s="683">
        <v>148.6</v>
      </c>
      <c r="AV103" s="681"/>
      <c r="AW103" s="681"/>
      <c r="AX103" s="681"/>
      <c r="AY103" s="687">
        <f t="shared" si="150"/>
        <v>-148.6</v>
      </c>
      <c r="AZ103" s="688">
        <f t="shared" si="151"/>
        <v>0</v>
      </c>
      <c r="BA103" s="683">
        <v>151.5</v>
      </c>
      <c r="BB103" s="681"/>
      <c r="BC103" s="681"/>
      <c r="BD103" s="681"/>
      <c r="BE103" s="687">
        <f t="shared" si="152"/>
        <v>-151.5</v>
      </c>
      <c r="BF103" s="688">
        <f t="shared" si="153"/>
        <v>0</v>
      </c>
      <c r="BG103" s="683">
        <v>136.80000000000001</v>
      </c>
      <c r="BH103" s="681"/>
      <c r="BI103" s="681"/>
      <c r="BJ103" s="681"/>
      <c r="BK103" s="687">
        <f t="shared" si="154"/>
        <v>-136.80000000000001</v>
      </c>
      <c r="BL103" s="688">
        <f t="shared" si="155"/>
        <v>0</v>
      </c>
      <c r="BM103" s="687">
        <f t="shared" si="156"/>
        <v>378</v>
      </c>
      <c r="BN103" s="681"/>
      <c r="BO103" s="687">
        <f t="shared" si="157"/>
        <v>0</v>
      </c>
      <c r="BP103" s="681"/>
      <c r="BQ103" s="687">
        <f t="shared" si="158"/>
        <v>-378</v>
      </c>
      <c r="BR103" s="688">
        <f t="shared" si="159"/>
        <v>0</v>
      </c>
      <c r="BS103" s="683">
        <v>114</v>
      </c>
      <c r="BT103" s="681"/>
      <c r="BU103" s="681"/>
      <c r="BV103" s="681"/>
      <c r="BW103" s="687">
        <f t="shared" si="160"/>
        <v>-114</v>
      </c>
      <c r="BX103" s="688">
        <f t="shared" si="161"/>
        <v>0</v>
      </c>
      <c r="BY103" s="683">
        <v>130.80000000000001</v>
      </c>
      <c r="BZ103" s="681"/>
      <c r="CA103" s="681"/>
      <c r="CB103" s="681"/>
      <c r="CC103" s="687">
        <f t="shared" si="162"/>
        <v>-130.80000000000001</v>
      </c>
      <c r="CD103" s="688">
        <f t="shared" si="163"/>
        <v>0</v>
      </c>
      <c r="CE103" s="683">
        <v>133.19999999999999</v>
      </c>
      <c r="CF103" s="681"/>
      <c r="CG103" s="681"/>
      <c r="CH103" s="681"/>
      <c r="CI103" s="687">
        <f t="shared" si="164"/>
        <v>-133.19999999999999</v>
      </c>
      <c r="CJ103" s="688">
        <f t="shared" si="165"/>
        <v>0</v>
      </c>
      <c r="CK103" s="687">
        <f t="shared" si="166"/>
        <v>445.8</v>
      </c>
      <c r="CL103" s="681"/>
      <c r="CM103" s="687">
        <f t="shared" si="167"/>
        <v>0</v>
      </c>
      <c r="CN103" s="681"/>
      <c r="CO103" s="687">
        <f t="shared" si="168"/>
        <v>-445.8</v>
      </c>
      <c r="CP103" s="688">
        <f t="shared" si="169"/>
        <v>0</v>
      </c>
      <c r="CQ103" s="683">
        <v>149.9</v>
      </c>
      <c r="CR103" s="681"/>
      <c r="CS103" s="681"/>
      <c r="CT103" s="681"/>
      <c r="CU103" s="687">
        <f t="shared" si="170"/>
        <v>-149.9</v>
      </c>
      <c r="CV103" s="688">
        <f t="shared" si="171"/>
        <v>0</v>
      </c>
      <c r="CW103" s="683">
        <v>145.4</v>
      </c>
      <c r="CX103" s="681"/>
      <c r="CY103" s="681"/>
      <c r="CZ103" s="681"/>
      <c r="DA103" s="687">
        <f t="shared" si="172"/>
        <v>-145.4</v>
      </c>
      <c r="DB103" s="688">
        <f t="shared" si="173"/>
        <v>0</v>
      </c>
      <c r="DC103" s="683">
        <v>150.5</v>
      </c>
      <c r="DD103" s="681"/>
      <c r="DE103" s="681"/>
      <c r="DF103" s="681"/>
      <c r="DG103" s="687">
        <f t="shared" si="174"/>
        <v>-150.5</v>
      </c>
      <c r="DH103" s="688">
        <f t="shared" si="175"/>
        <v>0</v>
      </c>
    </row>
    <row r="104" spans="2:112" ht="18.75" customHeight="1">
      <c r="B104" s="88"/>
      <c r="C104" s="652"/>
      <c r="D104" s="841" t="s">
        <v>1701</v>
      </c>
      <c r="E104" s="528" t="s">
        <v>3004</v>
      </c>
      <c r="F104" s="528"/>
      <c r="G104" s="529"/>
      <c r="H104" s="530" t="s">
        <v>2991</v>
      </c>
      <c r="I104" s="530"/>
      <c r="J104" s="91" t="s">
        <v>883</v>
      </c>
      <c r="K104" s="687">
        <f t="shared" si="132"/>
        <v>0</v>
      </c>
      <c r="L104" s="681"/>
      <c r="M104" s="687">
        <f t="shared" si="133"/>
        <v>0</v>
      </c>
      <c r="N104" s="681"/>
      <c r="O104" s="687">
        <f t="shared" si="134"/>
        <v>0</v>
      </c>
      <c r="P104" s="688" t="str">
        <f t="shared" si="135"/>
        <v>-</v>
      </c>
      <c r="Q104" s="687">
        <f t="shared" si="136"/>
        <v>0</v>
      </c>
      <c r="R104" s="681"/>
      <c r="S104" s="687">
        <f t="shared" si="137"/>
        <v>0</v>
      </c>
      <c r="T104" s="681"/>
      <c r="U104" s="687">
        <f t="shared" si="138"/>
        <v>0</v>
      </c>
      <c r="V104" s="688" t="str">
        <f t="shared" si="139"/>
        <v>-</v>
      </c>
      <c r="W104" s="687">
        <f>W97</f>
        <v>0</v>
      </c>
      <c r="X104" s="681"/>
      <c r="Y104" s="687">
        <f>Y97</f>
        <v>0</v>
      </c>
      <c r="Z104" s="681"/>
      <c r="AA104" s="687">
        <f t="shared" si="140"/>
        <v>0</v>
      </c>
      <c r="AB104" s="688" t="str">
        <f t="shared" si="141"/>
        <v>-</v>
      </c>
      <c r="AC104" s="687">
        <f>AC97</f>
        <v>0</v>
      </c>
      <c r="AD104" s="681"/>
      <c r="AE104" s="687">
        <f>AE97</f>
        <v>0</v>
      </c>
      <c r="AF104" s="681"/>
      <c r="AG104" s="687">
        <f t="shared" si="142"/>
        <v>0</v>
      </c>
      <c r="AH104" s="688" t="str">
        <f t="shared" si="143"/>
        <v>-</v>
      </c>
      <c r="AI104" s="687">
        <f>AI97</f>
        <v>0</v>
      </c>
      <c r="AJ104" s="681"/>
      <c r="AK104" s="687">
        <f>AK97</f>
        <v>0</v>
      </c>
      <c r="AL104" s="681"/>
      <c r="AM104" s="687">
        <f t="shared" si="144"/>
        <v>0</v>
      </c>
      <c r="AN104" s="688" t="str">
        <f t="shared" si="145"/>
        <v>-</v>
      </c>
      <c r="AO104" s="687">
        <f t="shared" si="146"/>
        <v>0</v>
      </c>
      <c r="AP104" s="681"/>
      <c r="AQ104" s="687">
        <f t="shared" si="147"/>
        <v>0</v>
      </c>
      <c r="AR104" s="681"/>
      <c r="AS104" s="687">
        <f t="shared" si="148"/>
        <v>0</v>
      </c>
      <c r="AT104" s="688" t="str">
        <f t="shared" si="149"/>
        <v>-</v>
      </c>
      <c r="AU104" s="687">
        <f>AU97</f>
        <v>0</v>
      </c>
      <c r="AV104" s="681"/>
      <c r="AW104" s="687">
        <f>AW97</f>
        <v>0</v>
      </c>
      <c r="AX104" s="681"/>
      <c r="AY104" s="687">
        <f t="shared" si="150"/>
        <v>0</v>
      </c>
      <c r="AZ104" s="688" t="str">
        <f t="shared" si="151"/>
        <v>-</v>
      </c>
      <c r="BA104" s="687">
        <f>BA97</f>
        <v>0</v>
      </c>
      <c r="BB104" s="681"/>
      <c r="BC104" s="687">
        <f>BC97</f>
        <v>0</v>
      </c>
      <c r="BD104" s="681"/>
      <c r="BE104" s="687">
        <f t="shared" si="152"/>
        <v>0</v>
      </c>
      <c r="BF104" s="688" t="str">
        <f t="shared" si="153"/>
        <v>-</v>
      </c>
      <c r="BG104" s="687">
        <f>BG97</f>
        <v>0</v>
      </c>
      <c r="BH104" s="681"/>
      <c r="BI104" s="687">
        <f>BI97</f>
        <v>0</v>
      </c>
      <c r="BJ104" s="681"/>
      <c r="BK104" s="687">
        <f t="shared" si="154"/>
        <v>0</v>
      </c>
      <c r="BL104" s="688" t="str">
        <f t="shared" si="155"/>
        <v>-</v>
      </c>
      <c r="BM104" s="687">
        <f t="shared" si="156"/>
        <v>0</v>
      </c>
      <c r="BN104" s="681"/>
      <c r="BO104" s="687">
        <f t="shared" si="157"/>
        <v>0</v>
      </c>
      <c r="BP104" s="681"/>
      <c r="BQ104" s="687">
        <f t="shared" si="158"/>
        <v>0</v>
      </c>
      <c r="BR104" s="688" t="str">
        <f t="shared" si="159"/>
        <v>-</v>
      </c>
      <c r="BS104" s="687">
        <f>BS97</f>
        <v>0</v>
      </c>
      <c r="BT104" s="681"/>
      <c r="BU104" s="687">
        <f>BU97</f>
        <v>0</v>
      </c>
      <c r="BV104" s="681"/>
      <c r="BW104" s="687">
        <f t="shared" si="160"/>
        <v>0</v>
      </c>
      <c r="BX104" s="688" t="str">
        <f t="shared" si="161"/>
        <v>-</v>
      </c>
      <c r="BY104" s="687">
        <f>BY97</f>
        <v>0</v>
      </c>
      <c r="BZ104" s="681"/>
      <c r="CA104" s="687">
        <f>CA97</f>
        <v>0</v>
      </c>
      <c r="CB104" s="681"/>
      <c r="CC104" s="687">
        <f t="shared" si="162"/>
        <v>0</v>
      </c>
      <c r="CD104" s="688" t="str">
        <f t="shared" si="163"/>
        <v>-</v>
      </c>
      <c r="CE104" s="687">
        <f>CE97</f>
        <v>0</v>
      </c>
      <c r="CF104" s="681"/>
      <c r="CG104" s="687">
        <f>CG97</f>
        <v>0</v>
      </c>
      <c r="CH104" s="681"/>
      <c r="CI104" s="687">
        <f t="shared" si="164"/>
        <v>0</v>
      </c>
      <c r="CJ104" s="688" t="str">
        <f t="shared" si="165"/>
        <v>-</v>
      </c>
      <c r="CK104" s="687">
        <f t="shared" si="166"/>
        <v>0</v>
      </c>
      <c r="CL104" s="681"/>
      <c r="CM104" s="687">
        <f t="shared" si="167"/>
        <v>0</v>
      </c>
      <c r="CN104" s="681"/>
      <c r="CO104" s="687">
        <f t="shared" si="168"/>
        <v>0</v>
      </c>
      <c r="CP104" s="688" t="str">
        <f t="shared" si="169"/>
        <v>-</v>
      </c>
      <c r="CQ104" s="687">
        <f>CQ97</f>
        <v>0</v>
      </c>
      <c r="CR104" s="681"/>
      <c r="CS104" s="687">
        <f>CS97</f>
        <v>0</v>
      </c>
      <c r="CT104" s="681"/>
      <c r="CU104" s="687">
        <f t="shared" si="170"/>
        <v>0</v>
      </c>
      <c r="CV104" s="688" t="str">
        <f t="shared" si="171"/>
        <v>-</v>
      </c>
      <c r="CW104" s="687">
        <f>CW97</f>
        <v>0</v>
      </c>
      <c r="CX104" s="681"/>
      <c r="CY104" s="687">
        <f>CY97</f>
        <v>0</v>
      </c>
      <c r="CZ104" s="681"/>
      <c r="DA104" s="687">
        <f t="shared" si="172"/>
        <v>0</v>
      </c>
      <c r="DB104" s="688" t="str">
        <f t="shared" si="173"/>
        <v>-</v>
      </c>
      <c r="DC104" s="687">
        <f>DC97</f>
        <v>0</v>
      </c>
      <c r="DD104" s="681"/>
      <c r="DE104" s="687">
        <f>DE97</f>
        <v>0</v>
      </c>
      <c r="DF104" s="681"/>
      <c r="DG104" s="687">
        <f t="shared" si="174"/>
        <v>0</v>
      </c>
      <c r="DH104" s="688" t="str">
        <f t="shared" si="175"/>
        <v>-</v>
      </c>
    </row>
    <row r="105" spans="2:112" ht="18.75" customHeight="1">
      <c r="B105" s="88"/>
      <c r="C105" s="652"/>
      <c r="D105" s="762"/>
      <c r="E105" s="528" t="s">
        <v>3005</v>
      </c>
      <c r="F105" s="528"/>
      <c r="G105" s="529"/>
      <c r="H105" s="530" t="s">
        <v>2993</v>
      </c>
      <c r="I105" s="530"/>
      <c r="J105" s="731" t="s">
        <v>889</v>
      </c>
      <c r="K105" s="687">
        <f t="shared" si="132"/>
        <v>0</v>
      </c>
      <c r="L105" s="681"/>
      <c r="M105" s="687">
        <f t="shared" si="133"/>
        <v>0</v>
      </c>
      <c r="N105" s="681"/>
      <c r="O105" s="687">
        <f t="shared" si="134"/>
        <v>0</v>
      </c>
      <c r="P105" s="688" t="str">
        <f t="shared" si="135"/>
        <v>-</v>
      </c>
      <c r="Q105" s="687">
        <f t="shared" si="136"/>
        <v>0</v>
      </c>
      <c r="R105" s="681"/>
      <c r="S105" s="687">
        <f t="shared" si="137"/>
        <v>0</v>
      </c>
      <c r="T105" s="681"/>
      <c r="U105" s="687">
        <f t="shared" si="138"/>
        <v>0</v>
      </c>
      <c r="V105" s="688" t="str">
        <f t="shared" si="139"/>
        <v>-</v>
      </c>
      <c r="W105" s="687">
        <f>W98</f>
        <v>0</v>
      </c>
      <c r="X105" s="681"/>
      <c r="Y105" s="687">
        <f>Y98</f>
        <v>0</v>
      </c>
      <c r="Z105" s="681"/>
      <c r="AA105" s="687">
        <f t="shared" si="140"/>
        <v>0</v>
      </c>
      <c r="AB105" s="688" t="str">
        <f t="shared" si="141"/>
        <v>-</v>
      </c>
      <c r="AC105" s="687">
        <f>AC98</f>
        <v>0</v>
      </c>
      <c r="AD105" s="681"/>
      <c r="AE105" s="687">
        <f>AE98</f>
        <v>0</v>
      </c>
      <c r="AF105" s="681"/>
      <c r="AG105" s="687">
        <f t="shared" si="142"/>
        <v>0</v>
      </c>
      <c r="AH105" s="688" t="str">
        <f t="shared" si="143"/>
        <v>-</v>
      </c>
      <c r="AI105" s="687">
        <f>AI98</f>
        <v>0</v>
      </c>
      <c r="AJ105" s="681"/>
      <c r="AK105" s="687">
        <f>AK98</f>
        <v>0</v>
      </c>
      <c r="AL105" s="681"/>
      <c r="AM105" s="687">
        <f t="shared" si="144"/>
        <v>0</v>
      </c>
      <c r="AN105" s="688" t="str">
        <f t="shared" si="145"/>
        <v>-</v>
      </c>
      <c r="AO105" s="687">
        <f t="shared" si="146"/>
        <v>0</v>
      </c>
      <c r="AP105" s="681"/>
      <c r="AQ105" s="687">
        <f t="shared" si="147"/>
        <v>0</v>
      </c>
      <c r="AR105" s="681"/>
      <c r="AS105" s="687">
        <f t="shared" si="148"/>
        <v>0</v>
      </c>
      <c r="AT105" s="688" t="str">
        <f t="shared" si="149"/>
        <v>-</v>
      </c>
      <c r="AU105" s="687">
        <f>AU98</f>
        <v>0</v>
      </c>
      <c r="AV105" s="681"/>
      <c r="AW105" s="687">
        <f>AW98</f>
        <v>0</v>
      </c>
      <c r="AX105" s="681"/>
      <c r="AY105" s="687">
        <f t="shared" si="150"/>
        <v>0</v>
      </c>
      <c r="AZ105" s="688" t="str">
        <f t="shared" si="151"/>
        <v>-</v>
      </c>
      <c r="BA105" s="687">
        <f>BA98</f>
        <v>0</v>
      </c>
      <c r="BB105" s="681"/>
      <c r="BC105" s="687">
        <f>BC98</f>
        <v>0</v>
      </c>
      <c r="BD105" s="681"/>
      <c r="BE105" s="687">
        <f t="shared" si="152"/>
        <v>0</v>
      </c>
      <c r="BF105" s="688" t="str">
        <f t="shared" si="153"/>
        <v>-</v>
      </c>
      <c r="BG105" s="687">
        <f>BG98</f>
        <v>0</v>
      </c>
      <c r="BH105" s="681"/>
      <c r="BI105" s="687">
        <f>BI98</f>
        <v>0</v>
      </c>
      <c r="BJ105" s="681"/>
      <c r="BK105" s="687">
        <f t="shared" si="154"/>
        <v>0</v>
      </c>
      <c r="BL105" s="688" t="str">
        <f t="shared" si="155"/>
        <v>-</v>
      </c>
      <c r="BM105" s="687">
        <f t="shared" si="156"/>
        <v>0</v>
      </c>
      <c r="BN105" s="681"/>
      <c r="BO105" s="687">
        <f t="shared" si="157"/>
        <v>0</v>
      </c>
      <c r="BP105" s="681"/>
      <c r="BQ105" s="687">
        <f t="shared" si="158"/>
        <v>0</v>
      </c>
      <c r="BR105" s="688" t="str">
        <f t="shared" si="159"/>
        <v>-</v>
      </c>
      <c r="BS105" s="687">
        <f>BS98</f>
        <v>0</v>
      </c>
      <c r="BT105" s="681"/>
      <c r="BU105" s="687">
        <f>BU98</f>
        <v>0</v>
      </c>
      <c r="BV105" s="681"/>
      <c r="BW105" s="687">
        <f t="shared" si="160"/>
        <v>0</v>
      </c>
      <c r="BX105" s="688" t="str">
        <f t="shared" si="161"/>
        <v>-</v>
      </c>
      <c r="BY105" s="687">
        <f>BY98</f>
        <v>0</v>
      </c>
      <c r="BZ105" s="681"/>
      <c r="CA105" s="687">
        <f>CA98</f>
        <v>0</v>
      </c>
      <c r="CB105" s="681"/>
      <c r="CC105" s="687">
        <f t="shared" si="162"/>
        <v>0</v>
      </c>
      <c r="CD105" s="688" t="str">
        <f t="shared" si="163"/>
        <v>-</v>
      </c>
      <c r="CE105" s="687">
        <f>CE98</f>
        <v>0</v>
      </c>
      <c r="CF105" s="681"/>
      <c r="CG105" s="687">
        <f>CG98</f>
        <v>0</v>
      </c>
      <c r="CH105" s="681"/>
      <c r="CI105" s="687">
        <f t="shared" si="164"/>
        <v>0</v>
      </c>
      <c r="CJ105" s="688" t="str">
        <f t="shared" si="165"/>
        <v>-</v>
      </c>
      <c r="CK105" s="687">
        <f t="shared" si="166"/>
        <v>0</v>
      </c>
      <c r="CL105" s="681"/>
      <c r="CM105" s="687">
        <f t="shared" si="167"/>
        <v>0</v>
      </c>
      <c r="CN105" s="681"/>
      <c r="CO105" s="687">
        <f t="shared" si="168"/>
        <v>0</v>
      </c>
      <c r="CP105" s="688" t="str">
        <f t="shared" si="169"/>
        <v>-</v>
      </c>
      <c r="CQ105" s="687">
        <f>CQ98</f>
        <v>0</v>
      </c>
      <c r="CR105" s="681"/>
      <c r="CS105" s="687">
        <f>CS98</f>
        <v>0</v>
      </c>
      <c r="CT105" s="681"/>
      <c r="CU105" s="687">
        <f t="shared" si="170"/>
        <v>0</v>
      </c>
      <c r="CV105" s="688" t="str">
        <f t="shared" si="171"/>
        <v>-</v>
      </c>
      <c r="CW105" s="687">
        <f>CW98</f>
        <v>0</v>
      </c>
      <c r="CX105" s="681"/>
      <c r="CY105" s="687">
        <f>CY98</f>
        <v>0</v>
      </c>
      <c r="CZ105" s="681"/>
      <c r="DA105" s="687">
        <f t="shared" si="172"/>
        <v>0</v>
      </c>
      <c r="DB105" s="688" t="str">
        <f t="shared" si="173"/>
        <v>-</v>
      </c>
      <c r="DC105" s="687">
        <f>DC98</f>
        <v>0</v>
      </c>
      <c r="DD105" s="681"/>
      <c r="DE105" s="687">
        <f>DE98</f>
        <v>0</v>
      </c>
      <c r="DF105" s="681"/>
      <c r="DG105" s="687">
        <f t="shared" si="174"/>
        <v>0</v>
      </c>
      <c r="DH105" s="688" t="str">
        <f t="shared" si="175"/>
        <v>-</v>
      </c>
    </row>
    <row r="106" spans="2:112" ht="18.75" customHeight="1">
      <c r="B106" s="88" t="s">
        <v>3006</v>
      </c>
      <c r="C106" s="652"/>
      <c r="D106" s="843" t="s">
        <v>1729</v>
      </c>
      <c r="E106" s="528" t="s">
        <v>3007</v>
      </c>
      <c r="F106" s="528"/>
      <c r="G106" s="529"/>
      <c r="H106" s="530" t="s">
        <v>3008</v>
      </c>
      <c r="I106" s="530"/>
      <c r="J106" s="91" t="s">
        <v>883</v>
      </c>
      <c r="K106" s="687">
        <f t="shared" si="132"/>
        <v>1073.1999999999998</v>
      </c>
      <c r="L106" s="681"/>
      <c r="M106" s="687">
        <f t="shared" si="133"/>
        <v>0</v>
      </c>
      <c r="N106" s="681"/>
      <c r="O106" s="687">
        <f t="shared" si="134"/>
        <v>-1073.1999999999998</v>
      </c>
      <c r="P106" s="688">
        <f t="shared" si="135"/>
        <v>0</v>
      </c>
      <c r="Q106" s="687">
        <f t="shared" si="136"/>
        <v>289.2</v>
      </c>
      <c r="R106" s="681"/>
      <c r="S106" s="687">
        <f t="shared" si="137"/>
        <v>0</v>
      </c>
      <c r="T106" s="681"/>
      <c r="U106" s="687">
        <f t="shared" si="138"/>
        <v>-289.2</v>
      </c>
      <c r="V106" s="688">
        <f t="shared" si="139"/>
        <v>0</v>
      </c>
      <c r="W106" s="687">
        <f>W108</f>
        <v>99.6</v>
      </c>
      <c r="X106" s="681"/>
      <c r="Y106" s="687">
        <f>Y108</f>
        <v>0</v>
      </c>
      <c r="Z106" s="681"/>
      <c r="AA106" s="687">
        <f t="shared" si="140"/>
        <v>-99.6</v>
      </c>
      <c r="AB106" s="688">
        <f t="shared" si="141"/>
        <v>0</v>
      </c>
      <c r="AC106" s="687">
        <f>AC108</f>
        <v>90</v>
      </c>
      <c r="AD106" s="681"/>
      <c r="AE106" s="687">
        <f>AE108</f>
        <v>0</v>
      </c>
      <c r="AF106" s="681"/>
      <c r="AG106" s="687">
        <f t="shared" si="142"/>
        <v>-90</v>
      </c>
      <c r="AH106" s="688">
        <f t="shared" si="143"/>
        <v>0</v>
      </c>
      <c r="AI106" s="687">
        <f>AI108</f>
        <v>99.6</v>
      </c>
      <c r="AJ106" s="681"/>
      <c r="AK106" s="687">
        <f>AK108</f>
        <v>0</v>
      </c>
      <c r="AL106" s="681"/>
      <c r="AM106" s="687">
        <f t="shared" si="144"/>
        <v>-99.6</v>
      </c>
      <c r="AN106" s="688">
        <f t="shared" si="145"/>
        <v>0</v>
      </c>
      <c r="AO106" s="687">
        <f t="shared" si="146"/>
        <v>292.39999999999998</v>
      </c>
      <c r="AP106" s="681"/>
      <c r="AQ106" s="687">
        <f t="shared" si="147"/>
        <v>0</v>
      </c>
      <c r="AR106" s="681"/>
      <c r="AS106" s="687">
        <f t="shared" si="148"/>
        <v>-292.39999999999998</v>
      </c>
      <c r="AT106" s="688">
        <f t="shared" si="149"/>
        <v>0</v>
      </c>
      <c r="AU106" s="687">
        <f>AU108</f>
        <v>96.4</v>
      </c>
      <c r="AV106" s="681"/>
      <c r="AW106" s="687">
        <f>AW108</f>
        <v>0</v>
      </c>
      <c r="AX106" s="681"/>
      <c r="AY106" s="687">
        <f t="shared" si="150"/>
        <v>-96.4</v>
      </c>
      <c r="AZ106" s="688">
        <f t="shared" si="151"/>
        <v>0</v>
      </c>
      <c r="BA106" s="687">
        <f>BA108</f>
        <v>99.6</v>
      </c>
      <c r="BB106" s="681"/>
      <c r="BC106" s="687">
        <f>BC108</f>
        <v>0</v>
      </c>
      <c r="BD106" s="681"/>
      <c r="BE106" s="687">
        <f t="shared" si="152"/>
        <v>-99.6</v>
      </c>
      <c r="BF106" s="688">
        <f t="shared" si="153"/>
        <v>0</v>
      </c>
      <c r="BG106" s="687">
        <f>BG108</f>
        <v>96.4</v>
      </c>
      <c r="BH106" s="681"/>
      <c r="BI106" s="687">
        <f>BI108</f>
        <v>0</v>
      </c>
      <c r="BJ106" s="681"/>
      <c r="BK106" s="687">
        <f t="shared" si="154"/>
        <v>-96.4</v>
      </c>
      <c r="BL106" s="688">
        <f t="shared" si="155"/>
        <v>0</v>
      </c>
      <c r="BM106" s="687">
        <f t="shared" si="156"/>
        <v>196</v>
      </c>
      <c r="BN106" s="681"/>
      <c r="BO106" s="687">
        <f t="shared" si="157"/>
        <v>0</v>
      </c>
      <c r="BP106" s="681"/>
      <c r="BQ106" s="687">
        <f t="shared" si="158"/>
        <v>-196</v>
      </c>
      <c r="BR106" s="688">
        <f t="shared" si="159"/>
        <v>0</v>
      </c>
      <c r="BS106" s="687">
        <f>BS108</f>
        <v>0</v>
      </c>
      <c r="BT106" s="681"/>
      <c r="BU106" s="687">
        <f>BU108</f>
        <v>0</v>
      </c>
      <c r="BV106" s="681"/>
      <c r="BW106" s="687">
        <f t="shared" si="160"/>
        <v>0</v>
      </c>
      <c r="BX106" s="688" t="str">
        <f t="shared" si="161"/>
        <v>-</v>
      </c>
      <c r="BY106" s="687">
        <f>BY108</f>
        <v>99.6</v>
      </c>
      <c r="BZ106" s="681"/>
      <c r="CA106" s="687">
        <f>CA108</f>
        <v>0</v>
      </c>
      <c r="CB106" s="681"/>
      <c r="CC106" s="687">
        <f t="shared" si="162"/>
        <v>-99.6</v>
      </c>
      <c r="CD106" s="688">
        <f t="shared" si="163"/>
        <v>0</v>
      </c>
      <c r="CE106" s="687">
        <f>CE108</f>
        <v>96.4</v>
      </c>
      <c r="CF106" s="681"/>
      <c r="CG106" s="687">
        <f>CG108</f>
        <v>0</v>
      </c>
      <c r="CH106" s="681"/>
      <c r="CI106" s="687">
        <f t="shared" si="164"/>
        <v>-96.4</v>
      </c>
      <c r="CJ106" s="688">
        <f t="shared" si="165"/>
        <v>0</v>
      </c>
      <c r="CK106" s="687">
        <f t="shared" si="166"/>
        <v>295.60000000000002</v>
      </c>
      <c r="CL106" s="681"/>
      <c r="CM106" s="687">
        <f t="shared" si="167"/>
        <v>0</v>
      </c>
      <c r="CN106" s="681"/>
      <c r="CO106" s="687">
        <f t="shared" si="168"/>
        <v>-295.60000000000002</v>
      </c>
      <c r="CP106" s="688">
        <f t="shared" si="169"/>
        <v>0</v>
      </c>
      <c r="CQ106" s="687">
        <f>CQ108</f>
        <v>99.6</v>
      </c>
      <c r="CR106" s="681"/>
      <c r="CS106" s="687">
        <f>CS108</f>
        <v>0</v>
      </c>
      <c r="CT106" s="681"/>
      <c r="CU106" s="687">
        <f t="shared" si="170"/>
        <v>-99.6</v>
      </c>
      <c r="CV106" s="688">
        <f t="shared" si="171"/>
        <v>0</v>
      </c>
      <c r="CW106" s="687">
        <f>CW108</f>
        <v>96.4</v>
      </c>
      <c r="CX106" s="681"/>
      <c r="CY106" s="687">
        <f>CY108</f>
        <v>0</v>
      </c>
      <c r="CZ106" s="681"/>
      <c r="DA106" s="687">
        <f t="shared" si="172"/>
        <v>-96.4</v>
      </c>
      <c r="DB106" s="688">
        <f t="shared" si="173"/>
        <v>0</v>
      </c>
      <c r="DC106" s="687">
        <f>DC108</f>
        <v>99.6</v>
      </c>
      <c r="DD106" s="681"/>
      <c r="DE106" s="687">
        <f>DE108</f>
        <v>0</v>
      </c>
      <c r="DF106" s="681"/>
      <c r="DG106" s="687">
        <f t="shared" si="174"/>
        <v>-99.6</v>
      </c>
      <c r="DH106" s="688">
        <f t="shared" si="175"/>
        <v>0</v>
      </c>
    </row>
    <row r="107" spans="2:112" ht="18.75" customHeight="1">
      <c r="B107" s="88" t="s">
        <v>3009</v>
      </c>
      <c r="C107" s="652"/>
      <c r="D107" s="762"/>
      <c r="E107" s="528" t="s">
        <v>3010</v>
      </c>
      <c r="F107" s="528"/>
      <c r="G107" s="529"/>
      <c r="H107" s="530" t="s">
        <v>3011</v>
      </c>
      <c r="I107" s="530"/>
      <c r="J107" s="731" t="s">
        <v>889</v>
      </c>
      <c r="K107" s="687">
        <f t="shared" si="132"/>
        <v>1062.3</v>
      </c>
      <c r="L107" s="681"/>
      <c r="M107" s="687">
        <f t="shared" si="133"/>
        <v>0</v>
      </c>
      <c r="N107" s="681"/>
      <c r="O107" s="687">
        <f t="shared" si="134"/>
        <v>-1062.3</v>
      </c>
      <c r="P107" s="688">
        <f t="shared" si="135"/>
        <v>0</v>
      </c>
      <c r="Q107" s="687">
        <f t="shared" si="136"/>
        <v>286.29999999999995</v>
      </c>
      <c r="R107" s="681"/>
      <c r="S107" s="687">
        <f t="shared" si="137"/>
        <v>0</v>
      </c>
      <c r="T107" s="681"/>
      <c r="U107" s="687">
        <f t="shared" si="138"/>
        <v>-286.29999999999995</v>
      </c>
      <c r="V107" s="688">
        <f t="shared" si="139"/>
        <v>0</v>
      </c>
      <c r="W107" s="687">
        <f>W109</f>
        <v>98.6</v>
      </c>
      <c r="X107" s="681"/>
      <c r="Y107" s="687">
        <f>Y109</f>
        <v>0</v>
      </c>
      <c r="Z107" s="681"/>
      <c r="AA107" s="687">
        <f t="shared" si="140"/>
        <v>-98.6</v>
      </c>
      <c r="AB107" s="688">
        <f t="shared" si="141"/>
        <v>0</v>
      </c>
      <c r="AC107" s="687">
        <f>AC109</f>
        <v>89.1</v>
      </c>
      <c r="AD107" s="681"/>
      <c r="AE107" s="687">
        <f>AE109</f>
        <v>0</v>
      </c>
      <c r="AF107" s="681"/>
      <c r="AG107" s="687">
        <f t="shared" si="142"/>
        <v>-89.1</v>
      </c>
      <c r="AH107" s="688">
        <f t="shared" si="143"/>
        <v>0</v>
      </c>
      <c r="AI107" s="687">
        <f>AI109</f>
        <v>98.6</v>
      </c>
      <c r="AJ107" s="681"/>
      <c r="AK107" s="687">
        <f>AK109</f>
        <v>0</v>
      </c>
      <c r="AL107" s="681"/>
      <c r="AM107" s="687">
        <f t="shared" si="144"/>
        <v>-98.6</v>
      </c>
      <c r="AN107" s="688">
        <f t="shared" si="145"/>
        <v>0</v>
      </c>
      <c r="AO107" s="687">
        <f t="shared" si="146"/>
        <v>289.39999999999998</v>
      </c>
      <c r="AP107" s="681"/>
      <c r="AQ107" s="687">
        <f t="shared" si="147"/>
        <v>0</v>
      </c>
      <c r="AR107" s="681"/>
      <c r="AS107" s="687">
        <f t="shared" si="148"/>
        <v>-289.39999999999998</v>
      </c>
      <c r="AT107" s="688">
        <f t="shared" si="149"/>
        <v>0</v>
      </c>
      <c r="AU107" s="687">
        <f>AU109</f>
        <v>95.4</v>
      </c>
      <c r="AV107" s="681"/>
      <c r="AW107" s="687">
        <f>AW109</f>
        <v>0</v>
      </c>
      <c r="AX107" s="681"/>
      <c r="AY107" s="687">
        <f t="shared" si="150"/>
        <v>-95.4</v>
      </c>
      <c r="AZ107" s="688">
        <f t="shared" si="151"/>
        <v>0</v>
      </c>
      <c r="BA107" s="687">
        <f>BA109</f>
        <v>98.6</v>
      </c>
      <c r="BB107" s="681"/>
      <c r="BC107" s="687">
        <f>BC109</f>
        <v>0</v>
      </c>
      <c r="BD107" s="681"/>
      <c r="BE107" s="687">
        <f t="shared" si="152"/>
        <v>-98.6</v>
      </c>
      <c r="BF107" s="688">
        <f t="shared" si="153"/>
        <v>0</v>
      </c>
      <c r="BG107" s="687">
        <f>BG109</f>
        <v>95.4</v>
      </c>
      <c r="BH107" s="681"/>
      <c r="BI107" s="687">
        <f>BI109</f>
        <v>0</v>
      </c>
      <c r="BJ107" s="681"/>
      <c r="BK107" s="687">
        <f t="shared" si="154"/>
        <v>-95.4</v>
      </c>
      <c r="BL107" s="688">
        <f t="shared" si="155"/>
        <v>0</v>
      </c>
      <c r="BM107" s="687">
        <f t="shared" si="156"/>
        <v>194</v>
      </c>
      <c r="BN107" s="681"/>
      <c r="BO107" s="687">
        <f t="shared" si="157"/>
        <v>0</v>
      </c>
      <c r="BP107" s="681"/>
      <c r="BQ107" s="687">
        <f t="shared" si="158"/>
        <v>-194</v>
      </c>
      <c r="BR107" s="688">
        <f t="shared" si="159"/>
        <v>0</v>
      </c>
      <c r="BS107" s="687">
        <f>BS109</f>
        <v>0</v>
      </c>
      <c r="BT107" s="681"/>
      <c r="BU107" s="687">
        <f>BU109</f>
        <v>0</v>
      </c>
      <c r="BV107" s="681"/>
      <c r="BW107" s="687">
        <f t="shared" si="160"/>
        <v>0</v>
      </c>
      <c r="BX107" s="688" t="str">
        <f t="shared" si="161"/>
        <v>-</v>
      </c>
      <c r="BY107" s="687">
        <f>BY109</f>
        <v>98.6</v>
      </c>
      <c r="BZ107" s="681"/>
      <c r="CA107" s="687">
        <f>CA109</f>
        <v>0</v>
      </c>
      <c r="CB107" s="681"/>
      <c r="CC107" s="687">
        <f t="shared" si="162"/>
        <v>-98.6</v>
      </c>
      <c r="CD107" s="688">
        <f t="shared" si="163"/>
        <v>0</v>
      </c>
      <c r="CE107" s="687">
        <f>CE109</f>
        <v>95.4</v>
      </c>
      <c r="CF107" s="681"/>
      <c r="CG107" s="687">
        <f>CG109</f>
        <v>0</v>
      </c>
      <c r="CH107" s="681"/>
      <c r="CI107" s="687">
        <f t="shared" si="164"/>
        <v>-95.4</v>
      </c>
      <c r="CJ107" s="688">
        <f t="shared" si="165"/>
        <v>0</v>
      </c>
      <c r="CK107" s="687">
        <f t="shared" si="166"/>
        <v>292.60000000000002</v>
      </c>
      <c r="CL107" s="681"/>
      <c r="CM107" s="687">
        <f t="shared" si="167"/>
        <v>0</v>
      </c>
      <c r="CN107" s="681"/>
      <c r="CO107" s="687">
        <f t="shared" si="168"/>
        <v>-292.60000000000002</v>
      </c>
      <c r="CP107" s="688">
        <f t="shared" si="169"/>
        <v>0</v>
      </c>
      <c r="CQ107" s="687">
        <f>CQ109</f>
        <v>98.6</v>
      </c>
      <c r="CR107" s="681"/>
      <c r="CS107" s="687">
        <f>CS109</f>
        <v>0</v>
      </c>
      <c r="CT107" s="681"/>
      <c r="CU107" s="687">
        <f t="shared" si="170"/>
        <v>-98.6</v>
      </c>
      <c r="CV107" s="688">
        <f t="shared" si="171"/>
        <v>0</v>
      </c>
      <c r="CW107" s="687">
        <f>CW109</f>
        <v>95.4</v>
      </c>
      <c r="CX107" s="681"/>
      <c r="CY107" s="687">
        <f>CY109</f>
        <v>0</v>
      </c>
      <c r="CZ107" s="681"/>
      <c r="DA107" s="687">
        <f t="shared" si="172"/>
        <v>-95.4</v>
      </c>
      <c r="DB107" s="688">
        <f t="shared" si="173"/>
        <v>0</v>
      </c>
      <c r="DC107" s="687">
        <f>DC109</f>
        <v>98.6</v>
      </c>
      <c r="DD107" s="681"/>
      <c r="DE107" s="687">
        <f>DE109</f>
        <v>0</v>
      </c>
      <c r="DF107" s="681"/>
      <c r="DG107" s="687">
        <f t="shared" si="174"/>
        <v>-98.6</v>
      </c>
      <c r="DH107" s="688">
        <f t="shared" si="175"/>
        <v>0</v>
      </c>
    </row>
    <row r="108" spans="2:112" ht="18.75" customHeight="1">
      <c r="B108" s="88"/>
      <c r="C108" s="834"/>
      <c r="D108" s="841" t="s">
        <v>1690</v>
      </c>
      <c r="E108" s="528" t="s">
        <v>3008</v>
      </c>
      <c r="F108" s="528"/>
      <c r="G108" s="529"/>
      <c r="H108" s="530"/>
      <c r="I108" s="530"/>
      <c r="J108" s="91" t="s">
        <v>883</v>
      </c>
      <c r="K108" s="687">
        <f t="shared" si="132"/>
        <v>1073.1999999999998</v>
      </c>
      <c r="L108" s="681"/>
      <c r="M108" s="687">
        <f t="shared" si="133"/>
        <v>0</v>
      </c>
      <c r="N108" s="681"/>
      <c r="O108" s="687">
        <f t="shared" si="134"/>
        <v>-1073.1999999999998</v>
      </c>
      <c r="P108" s="688">
        <f t="shared" si="135"/>
        <v>0</v>
      </c>
      <c r="Q108" s="687">
        <f t="shared" si="136"/>
        <v>289.2</v>
      </c>
      <c r="R108" s="681"/>
      <c r="S108" s="687">
        <f t="shared" si="137"/>
        <v>0</v>
      </c>
      <c r="T108" s="681"/>
      <c r="U108" s="687">
        <f t="shared" si="138"/>
        <v>-289.2</v>
      </c>
      <c r="V108" s="688">
        <f t="shared" si="139"/>
        <v>0</v>
      </c>
      <c r="W108" s="683">
        <v>99.6</v>
      </c>
      <c r="X108" s="681"/>
      <c r="Y108" s="681"/>
      <c r="Z108" s="681"/>
      <c r="AA108" s="687">
        <f t="shared" si="140"/>
        <v>-99.6</v>
      </c>
      <c r="AB108" s="688">
        <f t="shared" si="141"/>
        <v>0</v>
      </c>
      <c r="AC108" s="683">
        <v>90</v>
      </c>
      <c r="AD108" s="681"/>
      <c r="AE108" s="681"/>
      <c r="AF108" s="681"/>
      <c r="AG108" s="687">
        <f t="shared" si="142"/>
        <v>-90</v>
      </c>
      <c r="AH108" s="688">
        <f t="shared" si="143"/>
        <v>0</v>
      </c>
      <c r="AI108" s="683">
        <v>99.6</v>
      </c>
      <c r="AJ108" s="681"/>
      <c r="AK108" s="681"/>
      <c r="AL108" s="681"/>
      <c r="AM108" s="687">
        <f t="shared" si="144"/>
        <v>-99.6</v>
      </c>
      <c r="AN108" s="688">
        <f t="shared" si="145"/>
        <v>0</v>
      </c>
      <c r="AO108" s="687">
        <f t="shared" si="146"/>
        <v>292.39999999999998</v>
      </c>
      <c r="AP108" s="681"/>
      <c r="AQ108" s="687">
        <f t="shared" si="147"/>
        <v>0</v>
      </c>
      <c r="AR108" s="681"/>
      <c r="AS108" s="687">
        <f t="shared" si="148"/>
        <v>-292.39999999999998</v>
      </c>
      <c r="AT108" s="688">
        <f t="shared" si="149"/>
        <v>0</v>
      </c>
      <c r="AU108" s="683">
        <v>96.4</v>
      </c>
      <c r="AV108" s="681"/>
      <c r="AW108" s="681"/>
      <c r="AX108" s="681"/>
      <c r="AY108" s="687">
        <f t="shared" si="150"/>
        <v>-96.4</v>
      </c>
      <c r="AZ108" s="688">
        <f t="shared" si="151"/>
        <v>0</v>
      </c>
      <c r="BA108" s="683">
        <v>99.6</v>
      </c>
      <c r="BB108" s="681"/>
      <c r="BC108" s="681"/>
      <c r="BD108" s="681"/>
      <c r="BE108" s="687">
        <f t="shared" si="152"/>
        <v>-99.6</v>
      </c>
      <c r="BF108" s="688">
        <f t="shared" si="153"/>
        <v>0</v>
      </c>
      <c r="BG108" s="683">
        <v>96.4</v>
      </c>
      <c r="BH108" s="681"/>
      <c r="BI108" s="681"/>
      <c r="BJ108" s="681"/>
      <c r="BK108" s="687">
        <f t="shared" si="154"/>
        <v>-96.4</v>
      </c>
      <c r="BL108" s="688">
        <f t="shared" si="155"/>
        <v>0</v>
      </c>
      <c r="BM108" s="687">
        <f t="shared" si="156"/>
        <v>196</v>
      </c>
      <c r="BN108" s="681"/>
      <c r="BO108" s="687">
        <f t="shared" si="157"/>
        <v>0</v>
      </c>
      <c r="BP108" s="681"/>
      <c r="BQ108" s="687">
        <f t="shared" si="158"/>
        <v>-196</v>
      </c>
      <c r="BR108" s="688">
        <f t="shared" si="159"/>
        <v>0</v>
      </c>
      <c r="BS108" s="683">
        <v>0</v>
      </c>
      <c r="BT108" s="681"/>
      <c r="BU108" s="681"/>
      <c r="BV108" s="681"/>
      <c r="BW108" s="687">
        <f t="shared" si="160"/>
        <v>0</v>
      </c>
      <c r="BX108" s="688" t="str">
        <f t="shared" si="161"/>
        <v>-</v>
      </c>
      <c r="BY108" s="683">
        <v>99.6</v>
      </c>
      <c r="BZ108" s="681"/>
      <c r="CA108" s="681"/>
      <c r="CB108" s="681"/>
      <c r="CC108" s="687">
        <f t="shared" si="162"/>
        <v>-99.6</v>
      </c>
      <c r="CD108" s="688">
        <f t="shared" si="163"/>
        <v>0</v>
      </c>
      <c r="CE108" s="683">
        <v>96.4</v>
      </c>
      <c r="CF108" s="681"/>
      <c r="CG108" s="681"/>
      <c r="CH108" s="681"/>
      <c r="CI108" s="687">
        <f t="shared" si="164"/>
        <v>-96.4</v>
      </c>
      <c r="CJ108" s="688">
        <f t="shared" si="165"/>
        <v>0</v>
      </c>
      <c r="CK108" s="687">
        <f t="shared" si="166"/>
        <v>295.60000000000002</v>
      </c>
      <c r="CL108" s="681"/>
      <c r="CM108" s="687">
        <f t="shared" si="167"/>
        <v>0</v>
      </c>
      <c r="CN108" s="681"/>
      <c r="CO108" s="687">
        <f t="shared" si="168"/>
        <v>-295.60000000000002</v>
      </c>
      <c r="CP108" s="688">
        <f t="shared" si="169"/>
        <v>0</v>
      </c>
      <c r="CQ108" s="683">
        <v>99.6</v>
      </c>
      <c r="CR108" s="681"/>
      <c r="CS108" s="681"/>
      <c r="CT108" s="681"/>
      <c r="CU108" s="687">
        <f t="shared" si="170"/>
        <v>-99.6</v>
      </c>
      <c r="CV108" s="688">
        <f t="shared" si="171"/>
        <v>0</v>
      </c>
      <c r="CW108" s="683">
        <v>96.4</v>
      </c>
      <c r="CX108" s="681"/>
      <c r="CY108" s="681"/>
      <c r="CZ108" s="681"/>
      <c r="DA108" s="687">
        <f t="shared" si="172"/>
        <v>-96.4</v>
      </c>
      <c r="DB108" s="688">
        <f t="shared" si="173"/>
        <v>0</v>
      </c>
      <c r="DC108" s="683">
        <v>99.6</v>
      </c>
      <c r="DD108" s="681"/>
      <c r="DE108" s="681"/>
      <c r="DF108" s="681"/>
      <c r="DG108" s="687">
        <f t="shared" si="174"/>
        <v>-99.6</v>
      </c>
      <c r="DH108" s="688">
        <f t="shared" si="175"/>
        <v>0</v>
      </c>
    </row>
    <row r="109" spans="2:112" ht="18.75" customHeight="1">
      <c r="B109" s="88"/>
      <c r="C109" s="766"/>
      <c r="D109" s="762"/>
      <c r="E109" s="528" t="s">
        <v>3011</v>
      </c>
      <c r="F109" s="528"/>
      <c r="G109" s="529"/>
      <c r="H109" s="530"/>
      <c r="I109" s="530"/>
      <c r="J109" s="731" t="s">
        <v>889</v>
      </c>
      <c r="K109" s="687">
        <f t="shared" si="132"/>
        <v>1062.3</v>
      </c>
      <c r="L109" s="681"/>
      <c r="M109" s="687">
        <f t="shared" si="133"/>
        <v>0</v>
      </c>
      <c r="N109" s="681"/>
      <c r="O109" s="687">
        <f t="shared" si="134"/>
        <v>-1062.3</v>
      </c>
      <c r="P109" s="688">
        <f t="shared" si="135"/>
        <v>0</v>
      </c>
      <c r="Q109" s="687">
        <f t="shared" si="136"/>
        <v>286.29999999999995</v>
      </c>
      <c r="R109" s="681"/>
      <c r="S109" s="687">
        <f t="shared" si="137"/>
        <v>0</v>
      </c>
      <c r="T109" s="681"/>
      <c r="U109" s="687">
        <f t="shared" si="138"/>
        <v>-286.29999999999995</v>
      </c>
      <c r="V109" s="688">
        <f t="shared" si="139"/>
        <v>0</v>
      </c>
      <c r="W109" s="683">
        <v>98.6</v>
      </c>
      <c r="X109" s="681"/>
      <c r="Y109" s="681"/>
      <c r="Z109" s="681"/>
      <c r="AA109" s="687">
        <f t="shared" si="140"/>
        <v>-98.6</v>
      </c>
      <c r="AB109" s="688">
        <f t="shared" si="141"/>
        <v>0</v>
      </c>
      <c r="AC109" s="683">
        <v>89.1</v>
      </c>
      <c r="AD109" s="681"/>
      <c r="AE109" s="681"/>
      <c r="AF109" s="681"/>
      <c r="AG109" s="687">
        <f t="shared" si="142"/>
        <v>-89.1</v>
      </c>
      <c r="AH109" s="688">
        <f t="shared" si="143"/>
        <v>0</v>
      </c>
      <c r="AI109" s="683">
        <v>98.6</v>
      </c>
      <c r="AJ109" s="681"/>
      <c r="AK109" s="681"/>
      <c r="AL109" s="681"/>
      <c r="AM109" s="687">
        <f t="shared" si="144"/>
        <v>-98.6</v>
      </c>
      <c r="AN109" s="688">
        <f t="shared" si="145"/>
        <v>0</v>
      </c>
      <c r="AO109" s="687">
        <f t="shared" si="146"/>
        <v>289.39999999999998</v>
      </c>
      <c r="AP109" s="681"/>
      <c r="AQ109" s="687">
        <f t="shared" si="147"/>
        <v>0</v>
      </c>
      <c r="AR109" s="681"/>
      <c r="AS109" s="687">
        <f t="shared" si="148"/>
        <v>-289.39999999999998</v>
      </c>
      <c r="AT109" s="688">
        <f t="shared" si="149"/>
        <v>0</v>
      </c>
      <c r="AU109" s="683">
        <v>95.4</v>
      </c>
      <c r="AV109" s="681"/>
      <c r="AW109" s="681"/>
      <c r="AX109" s="681"/>
      <c r="AY109" s="687">
        <f t="shared" si="150"/>
        <v>-95.4</v>
      </c>
      <c r="AZ109" s="688">
        <f t="shared" si="151"/>
        <v>0</v>
      </c>
      <c r="BA109" s="683">
        <v>98.6</v>
      </c>
      <c r="BB109" s="681"/>
      <c r="BC109" s="681"/>
      <c r="BD109" s="681"/>
      <c r="BE109" s="687">
        <f t="shared" si="152"/>
        <v>-98.6</v>
      </c>
      <c r="BF109" s="688">
        <f t="shared" si="153"/>
        <v>0</v>
      </c>
      <c r="BG109" s="683">
        <v>95.4</v>
      </c>
      <c r="BH109" s="681"/>
      <c r="BI109" s="681"/>
      <c r="BJ109" s="681"/>
      <c r="BK109" s="687">
        <f t="shared" si="154"/>
        <v>-95.4</v>
      </c>
      <c r="BL109" s="688">
        <f t="shared" si="155"/>
        <v>0</v>
      </c>
      <c r="BM109" s="687">
        <f t="shared" si="156"/>
        <v>194</v>
      </c>
      <c r="BN109" s="681"/>
      <c r="BO109" s="687">
        <f t="shared" si="157"/>
        <v>0</v>
      </c>
      <c r="BP109" s="681"/>
      <c r="BQ109" s="687">
        <f t="shared" si="158"/>
        <v>-194</v>
      </c>
      <c r="BR109" s="688">
        <f t="shared" si="159"/>
        <v>0</v>
      </c>
      <c r="BS109" s="683">
        <v>0</v>
      </c>
      <c r="BT109" s="681"/>
      <c r="BU109" s="681"/>
      <c r="BV109" s="681"/>
      <c r="BW109" s="687">
        <f t="shared" si="160"/>
        <v>0</v>
      </c>
      <c r="BX109" s="688" t="str">
        <f t="shared" si="161"/>
        <v>-</v>
      </c>
      <c r="BY109" s="683">
        <v>98.6</v>
      </c>
      <c r="BZ109" s="681"/>
      <c r="CA109" s="681"/>
      <c r="CB109" s="681"/>
      <c r="CC109" s="687">
        <f t="shared" si="162"/>
        <v>-98.6</v>
      </c>
      <c r="CD109" s="688">
        <f t="shared" si="163"/>
        <v>0</v>
      </c>
      <c r="CE109" s="683">
        <v>95.4</v>
      </c>
      <c r="CF109" s="681"/>
      <c r="CG109" s="681"/>
      <c r="CH109" s="681"/>
      <c r="CI109" s="687">
        <f t="shared" si="164"/>
        <v>-95.4</v>
      </c>
      <c r="CJ109" s="688">
        <f t="shared" si="165"/>
        <v>0</v>
      </c>
      <c r="CK109" s="687">
        <f t="shared" si="166"/>
        <v>292.60000000000002</v>
      </c>
      <c r="CL109" s="681"/>
      <c r="CM109" s="687">
        <f t="shared" si="167"/>
        <v>0</v>
      </c>
      <c r="CN109" s="681"/>
      <c r="CO109" s="687">
        <f t="shared" si="168"/>
        <v>-292.60000000000002</v>
      </c>
      <c r="CP109" s="688">
        <f t="shared" si="169"/>
        <v>0</v>
      </c>
      <c r="CQ109" s="683">
        <v>98.6</v>
      </c>
      <c r="CR109" s="681"/>
      <c r="CS109" s="681"/>
      <c r="CT109" s="681"/>
      <c r="CU109" s="687">
        <f t="shared" si="170"/>
        <v>-98.6</v>
      </c>
      <c r="CV109" s="688">
        <f t="shared" si="171"/>
        <v>0</v>
      </c>
      <c r="CW109" s="683">
        <v>95.4</v>
      </c>
      <c r="CX109" s="681"/>
      <c r="CY109" s="681"/>
      <c r="CZ109" s="681"/>
      <c r="DA109" s="687">
        <f t="shared" si="172"/>
        <v>-95.4</v>
      </c>
      <c r="DB109" s="688">
        <f t="shared" si="173"/>
        <v>0</v>
      </c>
      <c r="DC109" s="683">
        <v>98.6</v>
      </c>
      <c r="DD109" s="681"/>
      <c r="DE109" s="681"/>
      <c r="DF109" s="681"/>
      <c r="DG109" s="687">
        <f t="shared" si="174"/>
        <v>-98.6</v>
      </c>
      <c r="DH109" s="688">
        <f t="shared" si="175"/>
        <v>0</v>
      </c>
    </row>
    <row r="110" spans="2:112" ht="18.75" customHeight="1">
      <c r="B110" s="88"/>
      <c r="C110" s="834" t="s">
        <v>3012</v>
      </c>
      <c r="D110" s="788" t="s">
        <v>1733</v>
      </c>
      <c r="E110" s="528" t="s">
        <v>3013</v>
      </c>
      <c r="F110" s="528"/>
      <c r="G110" s="529"/>
      <c r="H110" s="530" t="s">
        <v>3014</v>
      </c>
      <c r="I110" s="530"/>
      <c r="J110" s="91" t="s">
        <v>883</v>
      </c>
      <c r="K110" s="687">
        <f t="shared" si="132"/>
        <v>993.6</v>
      </c>
      <c r="L110" s="681"/>
      <c r="M110" s="687">
        <f t="shared" si="133"/>
        <v>0</v>
      </c>
      <c r="N110" s="681"/>
      <c r="O110" s="687">
        <f t="shared" si="134"/>
        <v>-993.6</v>
      </c>
      <c r="P110" s="688">
        <f t="shared" si="135"/>
        <v>0</v>
      </c>
      <c r="Q110" s="687">
        <f t="shared" si="136"/>
        <v>281.89999999999998</v>
      </c>
      <c r="R110" s="681"/>
      <c r="S110" s="687">
        <f t="shared" si="137"/>
        <v>0</v>
      </c>
      <c r="T110" s="681"/>
      <c r="U110" s="687">
        <f t="shared" si="138"/>
        <v>-281.89999999999998</v>
      </c>
      <c r="V110" s="688">
        <f t="shared" si="139"/>
        <v>0</v>
      </c>
      <c r="W110" s="687">
        <f>W112+W114</f>
        <v>106.6</v>
      </c>
      <c r="X110" s="681"/>
      <c r="Y110" s="687">
        <f>Y112+Y114</f>
        <v>0</v>
      </c>
      <c r="Z110" s="681"/>
      <c r="AA110" s="687">
        <f t="shared" si="140"/>
        <v>-106.6</v>
      </c>
      <c r="AB110" s="688">
        <f t="shared" si="141"/>
        <v>0</v>
      </c>
      <c r="AC110" s="687">
        <f>AC112+AC114</f>
        <v>82.5</v>
      </c>
      <c r="AD110" s="681"/>
      <c r="AE110" s="687">
        <f>AE112+AE114</f>
        <v>0</v>
      </c>
      <c r="AF110" s="681"/>
      <c r="AG110" s="687">
        <f t="shared" si="142"/>
        <v>-82.5</v>
      </c>
      <c r="AH110" s="688">
        <f t="shared" si="143"/>
        <v>0</v>
      </c>
      <c r="AI110" s="687">
        <f>AI112+AI114</f>
        <v>92.8</v>
      </c>
      <c r="AJ110" s="681"/>
      <c r="AK110" s="687">
        <f>AK112+AK114</f>
        <v>0</v>
      </c>
      <c r="AL110" s="681"/>
      <c r="AM110" s="687">
        <f t="shared" si="144"/>
        <v>-92.8</v>
      </c>
      <c r="AN110" s="688">
        <f t="shared" si="145"/>
        <v>0</v>
      </c>
      <c r="AO110" s="687">
        <f t="shared" si="146"/>
        <v>275.09999999999997</v>
      </c>
      <c r="AP110" s="681"/>
      <c r="AQ110" s="687">
        <f t="shared" si="147"/>
        <v>0</v>
      </c>
      <c r="AR110" s="681"/>
      <c r="AS110" s="687">
        <f t="shared" si="148"/>
        <v>-275.09999999999997</v>
      </c>
      <c r="AT110" s="688">
        <f t="shared" si="149"/>
        <v>0</v>
      </c>
      <c r="AU110" s="687">
        <f>AU112+AU114</f>
        <v>92.8</v>
      </c>
      <c r="AV110" s="681"/>
      <c r="AW110" s="687">
        <f>AW112+AW114</f>
        <v>0</v>
      </c>
      <c r="AX110" s="681"/>
      <c r="AY110" s="687">
        <f t="shared" si="150"/>
        <v>-92.8</v>
      </c>
      <c r="AZ110" s="688">
        <f t="shared" si="151"/>
        <v>0</v>
      </c>
      <c r="BA110" s="687">
        <f>BA112+BA114</f>
        <v>79.099999999999994</v>
      </c>
      <c r="BB110" s="681"/>
      <c r="BC110" s="687">
        <f>BC112+BC114</f>
        <v>0</v>
      </c>
      <c r="BD110" s="681"/>
      <c r="BE110" s="687">
        <f t="shared" si="152"/>
        <v>-79.099999999999994</v>
      </c>
      <c r="BF110" s="688">
        <f t="shared" si="153"/>
        <v>0</v>
      </c>
      <c r="BG110" s="687">
        <f>BG112+BG114</f>
        <v>103.2</v>
      </c>
      <c r="BH110" s="681"/>
      <c r="BI110" s="687">
        <f>BI112+BI114</f>
        <v>0</v>
      </c>
      <c r="BJ110" s="681"/>
      <c r="BK110" s="687">
        <f t="shared" si="154"/>
        <v>-103.2</v>
      </c>
      <c r="BL110" s="688">
        <f t="shared" si="155"/>
        <v>0</v>
      </c>
      <c r="BM110" s="687">
        <f t="shared" si="156"/>
        <v>165</v>
      </c>
      <c r="BN110" s="681"/>
      <c r="BO110" s="687">
        <f t="shared" si="157"/>
        <v>0</v>
      </c>
      <c r="BP110" s="681"/>
      <c r="BQ110" s="687">
        <f t="shared" si="158"/>
        <v>-165</v>
      </c>
      <c r="BR110" s="688">
        <f t="shared" si="159"/>
        <v>0</v>
      </c>
      <c r="BS110" s="687">
        <f>BS112+BS114</f>
        <v>10.3</v>
      </c>
      <c r="BT110" s="681"/>
      <c r="BU110" s="687">
        <f>BU112+BU114</f>
        <v>0</v>
      </c>
      <c r="BV110" s="681"/>
      <c r="BW110" s="687">
        <f t="shared" si="160"/>
        <v>-10.3</v>
      </c>
      <c r="BX110" s="688">
        <f t="shared" si="161"/>
        <v>0</v>
      </c>
      <c r="BY110" s="687">
        <f>BY112+BY114</f>
        <v>72.2</v>
      </c>
      <c r="BZ110" s="681"/>
      <c r="CA110" s="687">
        <f>CA112+CA114</f>
        <v>0</v>
      </c>
      <c r="CB110" s="681"/>
      <c r="CC110" s="687">
        <f t="shared" si="162"/>
        <v>-72.2</v>
      </c>
      <c r="CD110" s="688">
        <f t="shared" si="163"/>
        <v>0</v>
      </c>
      <c r="CE110" s="687">
        <f>CE112+CE114</f>
        <v>82.5</v>
      </c>
      <c r="CF110" s="681"/>
      <c r="CG110" s="687">
        <f>CG112+CG114</f>
        <v>0</v>
      </c>
      <c r="CH110" s="681"/>
      <c r="CI110" s="687">
        <f t="shared" si="164"/>
        <v>-82.5</v>
      </c>
      <c r="CJ110" s="688">
        <f t="shared" si="165"/>
        <v>0</v>
      </c>
      <c r="CK110" s="687">
        <f t="shared" si="166"/>
        <v>271.60000000000002</v>
      </c>
      <c r="CL110" s="681"/>
      <c r="CM110" s="687">
        <f t="shared" si="167"/>
        <v>0</v>
      </c>
      <c r="CN110" s="681"/>
      <c r="CO110" s="687">
        <f t="shared" si="168"/>
        <v>-271.60000000000002</v>
      </c>
      <c r="CP110" s="688">
        <f t="shared" si="169"/>
        <v>0</v>
      </c>
      <c r="CQ110" s="687">
        <f>CQ112+CQ114</f>
        <v>92.8</v>
      </c>
      <c r="CR110" s="681"/>
      <c r="CS110" s="687">
        <f>CS112+CS114</f>
        <v>0</v>
      </c>
      <c r="CT110" s="681"/>
      <c r="CU110" s="687">
        <f t="shared" si="170"/>
        <v>-92.8</v>
      </c>
      <c r="CV110" s="688">
        <f t="shared" si="171"/>
        <v>0</v>
      </c>
      <c r="CW110" s="687">
        <f>CW112+CW114</f>
        <v>103.2</v>
      </c>
      <c r="CX110" s="681"/>
      <c r="CY110" s="687">
        <f>CY112+CY114</f>
        <v>0</v>
      </c>
      <c r="CZ110" s="681"/>
      <c r="DA110" s="687">
        <f t="shared" si="172"/>
        <v>-103.2</v>
      </c>
      <c r="DB110" s="688">
        <f t="shared" si="173"/>
        <v>0</v>
      </c>
      <c r="DC110" s="687">
        <f>DC112+DC114</f>
        <v>75.599999999999994</v>
      </c>
      <c r="DD110" s="681"/>
      <c r="DE110" s="687">
        <f>DE112+DE114</f>
        <v>0</v>
      </c>
      <c r="DF110" s="681"/>
      <c r="DG110" s="687">
        <f t="shared" si="174"/>
        <v>-75.599999999999994</v>
      </c>
      <c r="DH110" s="688">
        <f t="shared" si="175"/>
        <v>0</v>
      </c>
    </row>
    <row r="111" spans="2:112" ht="18.75" customHeight="1">
      <c r="B111" s="88"/>
      <c r="C111" s="766"/>
      <c r="D111" s="766"/>
      <c r="E111" s="528" t="s">
        <v>3015</v>
      </c>
      <c r="F111" s="528"/>
      <c r="G111" s="529"/>
      <c r="H111" s="530" t="s">
        <v>3016</v>
      </c>
      <c r="I111" s="530"/>
      <c r="J111" s="731" t="s">
        <v>889</v>
      </c>
      <c r="K111" s="687">
        <f t="shared" si="132"/>
        <v>993.6</v>
      </c>
      <c r="L111" s="681"/>
      <c r="M111" s="687">
        <f t="shared" si="133"/>
        <v>0</v>
      </c>
      <c r="N111" s="681"/>
      <c r="O111" s="687">
        <f t="shared" si="134"/>
        <v>-993.6</v>
      </c>
      <c r="P111" s="688">
        <f t="shared" si="135"/>
        <v>0</v>
      </c>
      <c r="Q111" s="687">
        <f t="shared" si="136"/>
        <v>281.89999999999998</v>
      </c>
      <c r="R111" s="681"/>
      <c r="S111" s="687">
        <f t="shared" si="137"/>
        <v>0</v>
      </c>
      <c r="T111" s="681"/>
      <c r="U111" s="687">
        <f t="shared" si="138"/>
        <v>-281.89999999999998</v>
      </c>
      <c r="V111" s="688">
        <f t="shared" si="139"/>
        <v>0</v>
      </c>
      <c r="W111" s="687">
        <f>W113+W115</f>
        <v>106.6</v>
      </c>
      <c r="X111" s="681"/>
      <c r="Y111" s="687">
        <f>Y113+Y115</f>
        <v>0</v>
      </c>
      <c r="Z111" s="681"/>
      <c r="AA111" s="687">
        <f t="shared" si="140"/>
        <v>-106.6</v>
      </c>
      <c r="AB111" s="688">
        <f t="shared" si="141"/>
        <v>0</v>
      </c>
      <c r="AC111" s="687">
        <f>AC113+AC115</f>
        <v>82.5</v>
      </c>
      <c r="AD111" s="681"/>
      <c r="AE111" s="687">
        <f>AE113+AE115</f>
        <v>0</v>
      </c>
      <c r="AF111" s="681"/>
      <c r="AG111" s="687">
        <f t="shared" si="142"/>
        <v>-82.5</v>
      </c>
      <c r="AH111" s="688">
        <f t="shared" si="143"/>
        <v>0</v>
      </c>
      <c r="AI111" s="687">
        <f>AI113+AI115</f>
        <v>92.8</v>
      </c>
      <c r="AJ111" s="681"/>
      <c r="AK111" s="687">
        <f>AK113+AK115</f>
        <v>0</v>
      </c>
      <c r="AL111" s="681"/>
      <c r="AM111" s="687">
        <f t="shared" si="144"/>
        <v>-92.8</v>
      </c>
      <c r="AN111" s="688">
        <f t="shared" si="145"/>
        <v>0</v>
      </c>
      <c r="AO111" s="687">
        <f t="shared" si="146"/>
        <v>275.09999999999997</v>
      </c>
      <c r="AP111" s="681"/>
      <c r="AQ111" s="687">
        <f t="shared" si="147"/>
        <v>0</v>
      </c>
      <c r="AR111" s="681"/>
      <c r="AS111" s="687">
        <f t="shared" si="148"/>
        <v>-275.09999999999997</v>
      </c>
      <c r="AT111" s="688">
        <f t="shared" si="149"/>
        <v>0</v>
      </c>
      <c r="AU111" s="687">
        <f>AU113+AU115</f>
        <v>92.8</v>
      </c>
      <c r="AV111" s="681"/>
      <c r="AW111" s="687">
        <f>AW113+AW115</f>
        <v>0</v>
      </c>
      <c r="AX111" s="681"/>
      <c r="AY111" s="687">
        <f t="shared" si="150"/>
        <v>-92.8</v>
      </c>
      <c r="AZ111" s="688">
        <f t="shared" si="151"/>
        <v>0</v>
      </c>
      <c r="BA111" s="687">
        <f>BA113+BA115</f>
        <v>79.099999999999994</v>
      </c>
      <c r="BB111" s="681"/>
      <c r="BC111" s="687">
        <f>BC113+BC115</f>
        <v>0</v>
      </c>
      <c r="BD111" s="681"/>
      <c r="BE111" s="687">
        <f t="shared" si="152"/>
        <v>-79.099999999999994</v>
      </c>
      <c r="BF111" s="688">
        <f t="shared" si="153"/>
        <v>0</v>
      </c>
      <c r="BG111" s="687">
        <f>BG113+BG115</f>
        <v>103.2</v>
      </c>
      <c r="BH111" s="681"/>
      <c r="BI111" s="687">
        <f>BI113+BI115</f>
        <v>0</v>
      </c>
      <c r="BJ111" s="681"/>
      <c r="BK111" s="687">
        <f t="shared" si="154"/>
        <v>-103.2</v>
      </c>
      <c r="BL111" s="688">
        <f t="shared" si="155"/>
        <v>0</v>
      </c>
      <c r="BM111" s="687">
        <f t="shared" si="156"/>
        <v>165</v>
      </c>
      <c r="BN111" s="681"/>
      <c r="BO111" s="687">
        <f t="shared" si="157"/>
        <v>0</v>
      </c>
      <c r="BP111" s="681"/>
      <c r="BQ111" s="687">
        <f t="shared" si="158"/>
        <v>-165</v>
      </c>
      <c r="BR111" s="688">
        <f t="shared" si="159"/>
        <v>0</v>
      </c>
      <c r="BS111" s="687">
        <f>BS113+BS115</f>
        <v>10.3</v>
      </c>
      <c r="BT111" s="681"/>
      <c r="BU111" s="687">
        <f>BU113+BU115</f>
        <v>0</v>
      </c>
      <c r="BV111" s="681"/>
      <c r="BW111" s="687">
        <f t="shared" si="160"/>
        <v>-10.3</v>
      </c>
      <c r="BX111" s="688">
        <f t="shared" si="161"/>
        <v>0</v>
      </c>
      <c r="BY111" s="687">
        <f>BY113+BY115</f>
        <v>72.2</v>
      </c>
      <c r="BZ111" s="681"/>
      <c r="CA111" s="687">
        <f>CA113+CA115</f>
        <v>0</v>
      </c>
      <c r="CB111" s="681"/>
      <c r="CC111" s="687">
        <f t="shared" si="162"/>
        <v>-72.2</v>
      </c>
      <c r="CD111" s="688">
        <f t="shared" si="163"/>
        <v>0</v>
      </c>
      <c r="CE111" s="687">
        <f>CE113+CE115</f>
        <v>82.5</v>
      </c>
      <c r="CF111" s="681"/>
      <c r="CG111" s="687">
        <f>CG113+CG115</f>
        <v>0</v>
      </c>
      <c r="CH111" s="681"/>
      <c r="CI111" s="687">
        <f t="shared" si="164"/>
        <v>-82.5</v>
      </c>
      <c r="CJ111" s="688">
        <f t="shared" si="165"/>
        <v>0</v>
      </c>
      <c r="CK111" s="687">
        <f t="shared" si="166"/>
        <v>271.60000000000002</v>
      </c>
      <c r="CL111" s="681"/>
      <c r="CM111" s="687">
        <f t="shared" si="167"/>
        <v>0</v>
      </c>
      <c r="CN111" s="681"/>
      <c r="CO111" s="687">
        <f t="shared" si="168"/>
        <v>-271.60000000000002</v>
      </c>
      <c r="CP111" s="688">
        <f t="shared" si="169"/>
        <v>0</v>
      </c>
      <c r="CQ111" s="687">
        <f>CQ113+CQ115</f>
        <v>92.8</v>
      </c>
      <c r="CR111" s="681"/>
      <c r="CS111" s="687">
        <f>CS113+CS115</f>
        <v>0</v>
      </c>
      <c r="CT111" s="681"/>
      <c r="CU111" s="687">
        <f t="shared" si="170"/>
        <v>-92.8</v>
      </c>
      <c r="CV111" s="688">
        <f t="shared" si="171"/>
        <v>0</v>
      </c>
      <c r="CW111" s="687">
        <f>CW113+CW115</f>
        <v>103.2</v>
      </c>
      <c r="CX111" s="681"/>
      <c r="CY111" s="687">
        <f>CY113+CY115</f>
        <v>0</v>
      </c>
      <c r="CZ111" s="681"/>
      <c r="DA111" s="687">
        <f t="shared" si="172"/>
        <v>-103.2</v>
      </c>
      <c r="DB111" s="688">
        <f t="shared" si="173"/>
        <v>0</v>
      </c>
      <c r="DC111" s="687">
        <f>DC113+DC115</f>
        <v>75.599999999999994</v>
      </c>
      <c r="DD111" s="681"/>
      <c r="DE111" s="687">
        <f>DE113+DE115</f>
        <v>0</v>
      </c>
      <c r="DF111" s="681"/>
      <c r="DG111" s="687">
        <f t="shared" si="174"/>
        <v>-75.599999999999994</v>
      </c>
      <c r="DH111" s="688">
        <f t="shared" si="175"/>
        <v>0</v>
      </c>
    </row>
    <row r="112" spans="2:112" ht="18.75" customHeight="1">
      <c r="B112" s="112" t="s">
        <v>3017</v>
      </c>
      <c r="C112" s="834"/>
      <c r="D112" s="840" t="s">
        <v>3018</v>
      </c>
      <c r="E112" s="528" t="s">
        <v>3019</v>
      </c>
      <c r="F112" s="528"/>
      <c r="G112" s="529"/>
      <c r="H112" s="530"/>
      <c r="I112" s="530"/>
      <c r="J112" s="91" t="s">
        <v>883</v>
      </c>
      <c r="K112" s="687">
        <f t="shared" si="132"/>
        <v>993.6</v>
      </c>
      <c r="L112" s="681"/>
      <c r="M112" s="687">
        <f t="shared" si="133"/>
        <v>0</v>
      </c>
      <c r="N112" s="681"/>
      <c r="O112" s="687">
        <f t="shared" si="134"/>
        <v>-993.6</v>
      </c>
      <c r="P112" s="688">
        <f t="shared" si="135"/>
        <v>0</v>
      </c>
      <c r="Q112" s="687">
        <f t="shared" si="136"/>
        <v>281.89999999999998</v>
      </c>
      <c r="R112" s="681"/>
      <c r="S112" s="687">
        <f t="shared" si="137"/>
        <v>0</v>
      </c>
      <c r="T112" s="681"/>
      <c r="U112" s="687">
        <f t="shared" si="138"/>
        <v>-281.89999999999998</v>
      </c>
      <c r="V112" s="688">
        <f t="shared" si="139"/>
        <v>0</v>
      </c>
      <c r="W112" s="683">
        <v>106.6</v>
      </c>
      <c r="X112" s="681"/>
      <c r="Y112" s="681"/>
      <c r="Z112" s="681"/>
      <c r="AA112" s="687">
        <f t="shared" si="140"/>
        <v>-106.6</v>
      </c>
      <c r="AB112" s="688">
        <f t="shared" si="141"/>
        <v>0</v>
      </c>
      <c r="AC112" s="683">
        <v>82.5</v>
      </c>
      <c r="AD112" s="681"/>
      <c r="AE112" s="681"/>
      <c r="AF112" s="681"/>
      <c r="AG112" s="687">
        <f t="shared" si="142"/>
        <v>-82.5</v>
      </c>
      <c r="AH112" s="688">
        <f t="shared" si="143"/>
        <v>0</v>
      </c>
      <c r="AI112" s="683">
        <v>92.8</v>
      </c>
      <c r="AJ112" s="681"/>
      <c r="AK112" s="681"/>
      <c r="AL112" s="681"/>
      <c r="AM112" s="687">
        <f t="shared" si="144"/>
        <v>-92.8</v>
      </c>
      <c r="AN112" s="688">
        <f t="shared" si="145"/>
        <v>0</v>
      </c>
      <c r="AO112" s="687">
        <f t="shared" si="146"/>
        <v>275.09999999999997</v>
      </c>
      <c r="AP112" s="681"/>
      <c r="AQ112" s="687">
        <f t="shared" si="147"/>
        <v>0</v>
      </c>
      <c r="AR112" s="681"/>
      <c r="AS112" s="687">
        <f t="shared" si="148"/>
        <v>-275.09999999999997</v>
      </c>
      <c r="AT112" s="688">
        <f t="shared" si="149"/>
        <v>0</v>
      </c>
      <c r="AU112" s="683">
        <v>92.8</v>
      </c>
      <c r="AV112" s="681"/>
      <c r="AW112" s="681"/>
      <c r="AX112" s="681"/>
      <c r="AY112" s="687">
        <f t="shared" si="150"/>
        <v>-92.8</v>
      </c>
      <c r="AZ112" s="688">
        <f t="shared" si="151"/>
        <v>0</v>
      </c>
      <c r="BA112" s="683">
        <v>79.099999999999994</v>
      </c>
      <c r="BB112" s="681"/>
      <c r="BC112" s="681"/>
      <c r="BD112" s="681"/>
      <c r="BE112" s="687">
        <f t="shared" si="152"/>
        <v>-79.099999999999994</v>
      </c>
      <c r="BF112" s="688">
        <f t="shared" si="153"/>
        <v>0</v>
      </c>
      <c r="BG112" s="683">
        <v>103.2</v>
      </c>
      <c r="BH112" s="681"/>
      <c r="BI112" s="681"/>
      <c r="BJ112" s="681"/>
      <c r="BK112" s="687">
        <f t="shared" si="154"/>
        <v>-103.2</v>
      </c>
      <c r="BL112" s="688">
        <f t="shared" si="155"/>
        <v>0</v>
      </c>
      <c r="BM112" s="687">
        <f t="shared" si="156"/>
        <v>165</v>
      </c>
      <c r="BN112" s="681"/>
      <c r="BO112" s="687">
        <f t="shared" si="157"/>
        <v>0</v>
      </c>
      <c r="BP112" s="681"/>
      <c r="BQ112" s="687">
        <f t="shared" si="158"/>
        <v>-165</v>
      </c>
      <c r="BR112" s="688">
        <f t="shared" si="159"/>
        <v>0</v>
      </c>
      <c r="BS112" s="683">
        <v>10.3</v>
      </c>
      <c r="BT112" s="681"/>
      <c r="BU112" s="681"/>
      <c r="BV112" s="681"/>
      <c r="BW112" s="687">
        <f t="shared" si="160"/>
        <v>-10.3</v>
      </c>
      <c r="BX112" s="688">
        <f t="shared" si="161"/>
        <v>0</v>
      </c>
      <c r="BY112" s="683">
        <v>72.2</v>
      </c>
      <c r="BZ112" s="681"/>
      <c r="CA112" s="681"/>
      <c r="CB112" s="681"/>
      <c r="CC112" s="687">
        <f t="shared" si="162"/>
        <v>-72.2</v>
      </c>
      <c r="CD112" s="688">
        <f t="shared" si="163"/>
        <v>0</v>
      </c>
      <c r="CE112" s="683">
        <v>82.5</v>
      </c>
      <c r="CF112" s="681"/>
      <c r="CG112" s="681"/>
      <c r="CH112" s="681"/>
      <c r="CI112" s="687">
        <f t="shared" si="164"/>
        <v>-82.5</v>
      </c>
      <c r="CJ112" s="688">
        <f t="shared" si="165"/>
        <v>0</v>
      </c>
      <c r="CK112" s="687">
        <f t="shared" si="166"/>
        <v>271.60000000000002</v>
      </c>
      <c r="CL112" s="681"/>
      <c r="CM112" s="687">
        <f t="shared" si="167"/>
        <v>0</v>
      </c>
      <c r="CN112" s="681"/>
      <c r="CO112" s="687">
        <f t="shared" si="168"/>
        <v>-271.60000000000002</v>
      </c>
      <c r="CP112" s="688">
        <f t="shared" si="169"/>
        <v>0</v>
      </c>
      <c r="CQ112" s="683">
        <v>92.8</v>
      </c>
      <c r="CR112" s="681"/>
      <c r="CS112" s="681"/>
      <c r="CT112" s="681"/>
      <c r="CU112" s="687">
        <f t="shared" si="170"/>
        <v>-92.8</v>
      </c>
      <c r="CV112" s="688">
        <f t="shared" si="171"/>
        <v>0</v>
      </c>
      <c r="CW112" s="683">
        <v>103.2</v>
      </c>
      <c r="CX112" s="681"/>
      <c r="CY112" s="681"/>
      <c r="CZ112" s="681"/>
      <c r="DA112" s="687">
        <f t="shared" si="172"/>
        <v>-103.2</v>
      </c>
      <c r="DB112" s="688">
        <f t="shared" si="173"/>
        <v>0</v>
      </c>
      <c r="DC112" s="683">
        <v>75.599999999999994</v>
      </c>
      <c r="DD112" s="681"/>
      <c r="DE112" s="681"/>
      <c r="DF112" s="681"/>
      <c r="DG112" s="687">
        <f t="shared" si="174"/>
        <v>-75.599999999999994</v>
      </c>
      <c r="DH112" s="688">
        <f t="shared" si="175"/>
        <v>0</v>
      </c>
    </row>
    <row r="113" spans="2:112" ht="18.75" customHeight="1">
      <c r="B113" s="112" t="s">
        <v>3020</v>
      </c>
      <c r="C113" s="766"/>
      <c r="D113" s="766"/>
      <c r="E113" s="528" t="s">
        <v>3021</v>
      </c>
      <c r="F113" s="528"/>
      <c r="G113" s="529"/>
      <c r="H113" s="530"/>
      <c r="I113" s="530"/>
      <c r="J113" s="731" t="s">
        <v>889</v>
      </c>
      <c r="K113" s="687">
        <f t="shared" si="132"/>
        <v>993.6</v>
      </c>
      <c r="L113" s="681"/>
      <c r="M113" s="687">
        <f t="shared" si="133"/>
        <v>0</v>
      </c>
      <c r="N113" s="681"/>
      <c r="O113" s="687">
        <f t="shared" si="134"/>
        <v>-993.6</v>
      </c>
      <c r="P113" s="688">
        <f t="shared" si="135"/>
        <v>0</v>
      </c>
      <c r="Q113" s="687">
        <f t="shared" si="136"/>
        <v>281.89999999999998</v>
      </c>
      <c r="R113" s="681"/>
      <c r="S113" s="687">
        <f t="shared" si="137"/>
        <v>0</v>
      </c>
      <c r="T113" s="681"/>
      <c r="U113" s="687">
        <f t="shared" si="138"/>
        <v>-281.89999999999998</v>
      </c>
      <c r="V113" s="688">
        <f t="shared" si="139"/>
        <v>0</v>
      </c>
      <c r="W113" s="683">
        <v>106.6</v>
      </c>
      <c r="X113" s="681"/>
      <c r="Y113" s="681"/>
      <c r="Z113" s="681"/>
      <c r="AA113" s="687">
        <f t="shared" si="140"/>
        <v>-106.6</v>
      </c>
      <c r="AB113" s="688">
        <f t="shared" si="141"/>
        <v>0</v>
      </c>
      <c r="AC113" s="683">
        <v>82.5</v>
      </c>
      <c r="AD113" s="681"/>
      <c r="AE113" s="681"/>
      <c r="AF113" s="681"/>
      <c r="AG113" s="687">
        <f t="shared" si="142"/>
        <v>-82.5</v>
      </c>
      <c r="AH113" s="688">
        <f t="shared" si="143"/>
        <v>0</v>
      </c>
      <c r="AI113" s="683">
        <v>92.8</v>
      </c>
      <c r="AJ113" s="681"/>
      <c r="AK113" s="681"/>
      <c r="AL113" s="681"/>
      <c r="AM113" s="687">
        <f t="shared" si="144"/>
        <v>-92.8</v>
      </c>
      <c r="AN113" s="688">
        <f t="shared" si="145"/>
        <v>0</v>
      </c>
      <c r="AO113" s="687">
        <f t="shared" si="146"/>
        <v>275.09999999999997</v>
      </c>
      <c r="AP113" s="681"/>
      <c r="AQ113" s="687">
        <f t="shared" si="147"/>
        <v>0</v>
      </c>
      <c r="AR113" s="681"/>
      <c r="AS113" s="687">
        <f t="shared" si="148"/>
        <v>-275.09999999999997</v>
      </c>
      <c r="AT113" s="688">
        <f t="shared" si="149"/>
        <v>0</v>
      </c>
      <c r="AU113" s="683">
        <v>92.8</v>
      </c>
      <c r="AV113" s="681"/>
      <c r="AW113" s="681"/>
      <c r="AX113" s="681"/>
      <c r="AY113" s="687">
        <f t="shared" si="150"/>
        <v>-92.8</v>
      </c>
      <c r="AZ113" s="688">
        <f t="shared" si="151"/>
        <v>0</v>
      </c>
      <c r="BA113" s="683">
        <v>79.099999999999994</v>
      </c>
      <c r="BB113" s="681"/>
      <c r="BC113" s="681"/>
      <c r="BD113" s="681"/>
      <c r="BE113" s="687">
        <f t="shared" si="152"/>
        <v>-79.099999999999994</v>
      </c>
      <c r="BF113" s="688">
        <f t="shared" si="153"/>
        <v>0</v>
      </c>
      <c r="BG113" s="683">
        <v>103.2</v>
      </c>
      <c r="BH113" s="681"/>
      <c r="BI113" s="681"/>
      <c r="BJ113" s="681"/>
      <c r="BK113" s="687">
        <f t="shared" si="154"/>
        <v>-103.2</v>
      </c>
      <c r="BL113" s="688">
        <f t="shared" si="155"/>
        <v>0</v>
      </c>
      <c r="BM113" s="687">
        <f t="shared" si="156"/>
        <v>165</v>
      </c>
      <c r="BN113" s="681"/>
      <c r="BO113" s="687">
        <f t="shared" si="157"/>
        <v>0</v>
      </c>
      <c r="BP113" s="681"/>
      <c r="BQ113" s="687">
        <f t="shared" si="158"/>
        <v>-165</v>
      </c>
      <c r="BR113" s="688">
        <f t="shared" si="159"/>
        <v>0</v>
      </c>
      <c r="BS113" s="683">
        <v>10.3</v>
      </c>
      <c r="BT113" s="681"/>
      <c r="BU113" s="681"/>
      <c r="BV113" s="681"/>
      <c r="BW113" s="687">
        <f t="shared" si="160"/>
        <v>-10.3</v>
      </c>
      <c r="BX113" s="688">
        <f t="shared" si="161"/>
        <v>0</v>
      </c>
      <c r="BY113" s="683">
        <v>72.2</v>
      </c>
      <c r="BZ113" s="681"/>
      <c r="CA113" s="681"/>
      <c r="CB113" s="681"/>
      <c r="CC113" s="687">
        <f t="shared" si="162"/>
        <v>-72.2</v>
      </c>
      <c r="CD113" s="688">
        <f t="shared" si="163"/>
        <v>0</v>
      </c>
      <c r="CE113" s="683">
        <v>82.5</v>
      </c>
      <c r="CF113" s="681"/>
      <c r="CG113" s="681"/>
      <c r="CH113" s="681"/>
      <c r="CI113" s="687">
        <f t="shared" si="164"/>
        <v>-82.5</v>
      </c>
      <c r="CJ113" s="688">
        <f t="shared" si="165"/>
        <v>0</v>
      </c>
      <c r="CK113" s="687">
        <f t="shared" si="166"/>
        <v>271.60000000000002</v>
      </c>
      <c r="CL113" s="681"/>
      <c r="CM113" s="687">
        <f t="shared" si="167"/>
        <v>0</v>
      </c>
      <c r="CN113" s="681"/>
      <c r="CO113" s="687">
        <f t="shared" si="168"/>
        <v>-271.60000000000002</v>
      </c>
      <c r="CP113" s="688">
        <f t="shared" si="169"/>
        <v>0</v>
      </c>
      <c r="CQ113" s="683">
        <v>92.8</v>
      </c>
      <c r="CR113" s="681"/>
      <c r="CS113" s="681"/>
      <c r="CT113" s="681"/>
      <c r="CU113" s="687">
        <f t="shared" si="170"/>
        <v>-92.8</v>
      </c>
      <c r="CV113" s="688">
        <f t="shared" si="171"/>
        <v>0</v>
      </c>
      <c r="CW113" s="683">
        <v>103.2</v>
      </c>
      <c r="CX113" s="681"/>
      <c r="CY113" s="681"/>
      <c r="CZ113" s="681"/>
      <c r="DA113" s="687">
        <f t="shared" si="172"/>
        <v>-103.2</v>
      </c>
      <c r="DB113" s="688">
        <f t="shared" si="173"/>
        <v>0</v>
      </c>
      <c r="DC113" s="683">
        <v>75.599999999999994</v>
      </c>
      <c r="DD113" s="681"/>
      <c r="DE113" s="681"/>
      <c r="DF113" s="681"/>
      <c r="DG113" s="687">
        <f t="shared" si="174"/>
        <v>-75.599999999999994</v>
      </c>
      <c r="DH113" s="688">
        <f t="shared" si="175"/>
        <v>0</v>
      </c>
    </row>
    <row r="114" spans="2:112" ht="18.75" customHeight="1">
      <c r="B114" s="88" t="s">
        <v>3022</v>
      </c>
      <c r="C114" s="838"/>
      <c r="D114" s="840" t="s">
        <v>1699</v>
      </c>
      <c r="E114" s="528" t="s">
        <v>3023</v>
      </c>
      <c r="F114" s="528"/>
      <c r="G114" s="529"/>
      <c r="H114" s="530"/>
      <c r="I114" s="530"/>
      <c r="J114" s="91" t="s">
        <v>883</v>
      </c>
      <c r="K114" s="687">
        <f t="shared" si="132"/>
        <v>0</v>
      </c>
      <c r="L114" s="681"/>
      <c r="M114" s="687">
        <f t="shared" si="133"/>
        <v>0</v>
      </c>
      <c r="N114" s="681"/>
      <c r="O114" s="687">
        <f t="shared" si="134"/>
        <v>0</v>
      </c>
      <c r="P114" s="688" t="str">
        <f t="shared" si="135"/>
        <v>-</v>
      </c>
      <c r="Q114" s="687">
        <f t="shared" si="136"/>
        <v>0</v>
      </c>
      <c r="R114" s="681"/>
      <c r="S114" s="687">
        <f t="shared" si="137"/>
        <v>0</v>
      </c>
      <c r="T114" s="681"/>
      <c r="U114" s="687">
        <f t="shared" si="138"/>
        <v>0</v>
      </c>
      <c r="V114" s="688" t="str">
        <f t="shared" si="139"/>
        <v>-</v>
      </c>
      <c r="W114" s="683">
        <v>0</v>
      </c>
      <c r="X114" s="681"/>
      <c r="Y114" s="681"/>
      <c r="Z114" s="681"/>
      <c r="AA114" s="687">
        <f t="shared" si="140"/>
        <v>0</v>
      </c>
      <c r="AB114" s="688" t="str">
        <f t="shared" si="141"/>
        <v>-</v>
      </c>
      <c r="AC114" s="683">
        <v>0</v>
      </c>
      <c r="AD114" s="681"/>
      <c r="AE114" s="681"/>
      <c r="AF114" s="681"/>
      <c r="AG114" s="687">
        <f t="shared" si="142"/>
        <v>0</v>
      </c>
      <c r="AH114" s="688" t="str">
        <f t="shared" si="143"/>
        <v>-</v>
      </c>
      <c r="AI114" s="683">
        <v>0</v>
      </c>
      <c r="AJ114" s="681"/>
      <c r="AK114" s="681"/>
      <c r="AL114" s="681"/>
      <c r="AM114" s="687">
        <f t="shared" si="144"/>
        <v>0</v>
      </c>
      <c r="AN114" s="688" t="str">
        <f t="shared" si="145"/>
        <v>-</v>
      </c>
      <c r="AO114" s="687">
        <f t="shared" si="146"/>
        <v>0</v>
      </c>
      <c r="AP114" s="681"/>
      <c r="AQ114" s="687">
        <f t="shared" si="147"/>
        <v>0</v>
      </c>
      <c r="AR114" s="681"/>
      <c r="AS114" s="687">
        <f t="shared" si="148"/>
        <v>0</v>
      </c>
      <c r="AT114" s="688" t="str">
        <f t="shared" si="149"/>
        <v>-</v>
      </c>
      <c r="AU114" s="683">
        <v>0</v>
      </c>
      <c r="AV114" s="681"/>
      <c r="AW114" s="681"/>
      <c r="AX114" s="681"/>
      <c r="AY114" s="687">
        <f t="shared" si="150"/>
        <v>0</v>
      </c>
      <c r="AZ114" s="688" t="str">
        <f t="shared" si="151"/>
        <v>-</v>
      </c>
      <c r="BA114" s="683">
        <v>0</v>
      </c>
      <c r="BB114" s="681"/>
      <c r="BC114" s="681"/>
      <c r="BD114" s="681"/>
      <c r="BE114" s="687">
        <f t="shared" si="152"/>
        <v>0</v>
      </c>
      <c r="BF114" s="688" t="str">
        <f t="shared" si="153"/>
        <v>-</v>
      </c>
      <c r="BG114" s="683">
        <v>0</v>
      </c>
      <c r="BH114" s="681"/>
      <c r="BI114" s="681"/>
      <c r="BJ114" s="681"/>
      <c r="BK114" s="687">
        <f t="shared" si="154"/>
        <v>0</v>
      </c>
      <c r="BL114" s="688" t="str">
        <f t="shared" si="155"/>
        <v>-</v>
      </c>
      <c r="BM114" s="687">
        <f t="shared" si="156"/>
        <v>0</v>
      </c>
      <c r="BN114" s="681"/>
      <c r="BO114" s="687">
        <f t="shared" si="157"/>
        <v>0</v>
      </c>
      <c r="BP114" s="681"/>
      <c r="BQ114" s="687">
        <f t="shared" si="158"/>
        <v>0</v>
      </c>
      <c r="BR114" s="688" t="str">
        <f t="shared" si="159"/>
        <v>-</v>
      </c>
      <c r="BS114" s="683">
        <v>0</v>
      </c>
      <c r="BT114" s="681"/>
      <c r="BU114" s="681"/>
      <c r="BV114" s="681"/>
      <c r="BW114" s="687">
        <f t="shared" si="160"/>
        <v>0</v>
      </c>
      <c r="BX114" s="688" t="str">
        <f t="shared" si="161"/>
        <v>-</v>
      </c>
      <c r="BY114" s="683">
        <v>0</v>
      </c>
      <c r="BZ114" s="681"/>
      <c r="CA114" s="681"/>
      <c r="CB114" s="681"/>
      <c r="CC114" s="687">
        <f t="shared" si="162"/>
        <v>0</v>
      </c>
      <c r="CD114" s="688" t="str">
        <f t="shared" si="163"/>
        <v>-</v>
      </c>
      <c r="CE114" s="683">
        <v>0</v>
      </c>
      <c r="CF114" s="681"/>
      <c r="CG114" s="681"/>
      <c r="CH114" s="681"/>
      <c r="CI114" s="687">
        <f t="shared" si="164"/>
        <v>0</v>
      </c>
      <c r="CJ114" s="688" t="str">
        <f t="shared" si="165"/>
        <v>-</v>
      </c>
      <c r="CK114" s="687">
        <f t="shared" si="166"/>
        <v>0</v>
      </c>
      <c r="CL114" s="681"/>
      <c r="CM114" s="687">
        <f t="shared" si="167"/>
        <v>0</v>
      </c>
      <c r="CN114" s="681"/>
      <c r="CO114" s="687">
        <f t="shared" si="168"/>
        <v>0</v>
      </c>
      <c r="CP114" s="688" t="str">
        <f t="shared" si="169"/>
        <v>-</v>
      </c>
      <c r="CQ114" s="683">
        <v>0</v>
      </c>
      <c r="CR114" s="681"/>
      <c r="CS114" s="681"/>
      <c r="CT114" s="681"/>
      <c r="CU114" s="687">
        <f t="shared" si="170"/>
        <v>0</v>
      </c>
      <c r="CV114" s="688" t="str">
        <f t="shared" si="171"/>
        <v>-</v>
      </c>
      <c r="CW114" s="683">
        <v>0</v>
      </c>
      <c r="CX114" s="681"/>
      <c r="CY114" s="681"/>
      <c r="CZ114" s="681"/>
      <c r="DA114" s="687">
        <f t="shared" si="172"/>
        <v>0</v>
      </c>
      <c r="DB114" s="688" t="str">
        <f t="shared" si="173"/>
        <v>-</v>
      </c>
      <c r="DC114" s="683">
        <v>0</v>
      </c>
      <c r="DD114" s="681"/>
      <c r="DE114" s="681"/>
      <c r="DF114" s="681"/>
      <c r="DG114" s="687">
        <f t="shared" si="174"/>
        <v>0</v>
      </c>
      <c r="DH114" s="688" t="str">
        <f t="shared" si="175"/>
        <v>-</v>
      </c>
    </row>
    <row r="115" spans="2:112" ht="22.15" customHeight="1">
      <c r="B115" s="88" t="s">
        <v>3024</v>
      </c>
      <c r="C115" s="766"/>
      <c r="D115" s="766"/>
      <c r="E115" s="528" t="s">
        <v>3025</v>
      </c>
      <c r="F115" s="528"/>
      <c r="G115" s="529"/>
      <c r="H115" s="530"/>
      <c r="I115" s="530"/>
      <c r="J115" s="731" t="s">
        <v>889</v>
      </c>
      <c r="K115" s="687">
        <f t="shared" si="132"/>
        <v>0</v>
      </c>
      <c r="L115" s="681"/>
      <c r="M115" s="687">
        <f t="shared" si="133"/>
        <v>0</v>
      </c>
      <c r="N115" s="681"/>
      <c r="O115" s="687">
        <f t="shared" si="134"/>
        <v>0</v>
      </c>
      <c r="P115" s="688" t="str">
        <f t="shared" si="135"/>
        <v>-</v>
      </c>
      <c r="Q115" s="687">
        <f t="shared" si="136"/>
        <v>0</v>
      </c>
      <c r="R115" s="681"/>
      <c r="S115" s="687">
        <f t="shared" si="137"/>
        <v>0</v>
      </c>
      <c r="T115" s="681"/>
      <c r="U115" s="687">
        <f t="shared" si="138"/>
        <v>0</v>
      </c>
      <c r="V115" s="688" t="str">
        <f t="shared" si="139"/>
        <v>-</v>
      </c>
      <c r="W115" s="683">
        <v>0</v>
      </c>
      <c r="X115" s="681"/>
      <c r="Y115" s="681"/>
      <c r="Z115" s="681"/>
      <c r="AA115" s="687">
        <f t="shared" si="140"/>
        <v>0</v>
      </c>
      <c r="AB115" s="688" t="str">
        <f t="shared" si="141"/>
        <v>-</v>
      </c>
      <c r="AC115" s="683">
        <v>0</v>
      </c>
      <c r="AD115" s="681"/>
      <c r="AE115" s="681"/>
      <c r="AF115" s="681"/>
      <c r="AG115" s="687">
        <f t="shared" si="142"/>
        <v>0</v>
      </c>
      <c r="AH115" s="688" t="str">
        <f t="shared" si="143"/>
        <v>-</v>
      </c>
      <c r="AI115" s="683">
        <v>0</v>
      </c>
      <c r="AJ115" s="681"/>
      <c r="AK115" s="681"/>
      <c r="AL115" s="681"/>
      <c r="AM115" s="687">
        <f t="shared" si="144"/>
        <v>0</v>
      </c>
      <c r="AN115" s="688" t="str">
        <f t="shared" si="145"/>
        <v>-</v>
      </c>
      <c r="AO115" s="687">
        <f t="shared" si="146"/>
        <v>0</v>
      </c>
      <c r="AP115" s="681"/>
      <c r="AQ115" s="687">
        <f t="shared" si="147"/>
        <v>0</v>
      </c>
      <c r="AR115" s="681"/>
      <c r="AS115" s="687">
        <f t="shared" si="148"/>
        <v>0</v>
      </c>
      <c r="AT115" s="688" t="str">
        <f t="shared" si="149"/>
        <v>-</v>
      </c>
      <c r="AU115" s="683">
        <v>0</v>
      </c>
      <c r="AV115" s="681"/>
      <c r="AW115" s="681"/>
      <c r="AX115" s="681"/>
      <c r="AY115" s="687">
        <f t="shared" si="150"/>
        <v>0</v>
      </c>
      <c r="AZ115" s="688" t="str">
        <f t="shared" si="151"/>
        <v>-</v>
      </c>
      <c r="BA115" s="683">
        <v>0</v>
      </c>
      <c r="BB115" s="681"/>
      <c r="BC115" s="681"/>
      <c r="BD115" s="681"/>
      <c r="BE115" s="687">
        <f t="shared" si="152"/>
        <v>0</v>
      </c>
      <c r="BF115" s="688" t="str">
        <f t="shared" si="153"/>
        <v>-</v>
      </c>
      <c r="BG115" s="683">
        <v>0</v>
      </c>
      <c r="BH115" s="681"/>
      <c r="BI115" s="681"/>
      <c r="BJ115" s="681"/>
      <c r="BK115" s="687">
        <f t="shared" si="154"/>
        <v>0</v>
      </c>
      <c r="BL115" s="688" t="str">
        <f t="shared" si="155"/>
        <v>-</v>
      </c>
      <c r="BM115" s="687">
        <f t="shared" si="156"/>
        <v>0</v>
      </c>
      <c r="BN115" s="681"/>
      <c r="BO115" s="687">
        <f t="shared" si="157"/>
        <v>0</v>
      </c>
      <c r="BP115" s="681"/>
      <c r="BQ115" s="687">
        <f t="shared" si="158"/>
        <v>0</v>
      </c>
      <c r="BR115" s="688" t="str">
        <f t="shared" si="159"/>
        <v>-</v>
      </c>
      <c r="BS115" s="683">
        <v>0</v>
      </c>
      <c r="BT115" s="681"/>
      <c r="BU115" s="681"/>
      <c r="BV115" s="681"/>
      <c r="BW115" s="687">
        <f t="shared" si="160"/>
        <v>0</v>
      </c>
      <c r="BX115" s="688" t="str">
        <f t="shared" si="161"/>
        <v>-</v>
      </c>
      <c r="BY115" s="683">
        <v>0</v>
      </c>
      <c r="BZ115" s="681"/>
      <c r="CA115" s="681"/>
      <c r="CB115" s="681"/>
      <c r="CC115" s="687">
        <f t="shared" si="162"/>
        <v>0</v>
      </c>
      <c r="CD115" s="688" t="str">
        <f t="shared" si="163"/>
        <v>-</v>
      </c>
      <c r="CE115" s="683">
        <v>0</v>
      </c>
      <c r="CF115" s="681"/>
      <c r="CG115" s="681"/>
      <c r="CH115" s="681"/>
      <c r="CI115" s="687">
        <f t="shared" si="164"/>
        <v>0</v>
      </c>
      <c r="CJ115" s="688" t="str">
        <f t="shared" si="165"/>
        <v>-</v>
      </c>
      <c r="CK115" s="687">
        <f t="shared" si="166"/>
        <v>0</v>
      </c>
      <c r="CL115" s="681"/>
      <c r="CM115" s="687">
        <f t="shared" si="167"/>
        <v>0</v>
      </c>
      <c r="CN115" s="681"/>
      <c r="CO115" s="687">
        <f t="shared" si="168"/>
        <v>0</v>
      </c>
      <c r="CP115" s="688" t="str">
        <f t="shared" si="169"/>
        <v>-</v>
      </c>
      <c r="CQ115" s="683">
        <v>0</v>
      </c>
      <c r="CR115" s="681"/>
      <c r="CS115" s="681"/>
      <c r="CT115" s="681"/>
      <c r="CU115" s="687">
        <f t="shared" si="170"/>
        <v>0</v>
      </c>
      <c r="CV115" s="688" t="str">
        <f t="shared" si="171"/>
        <v>-</v>
      </c>
      <c r="CW115" s="683">
        <v>0</v>
      </c>
      <c r="CX115" s="681"/>
      <c r="CY115" s="681"/>
      <c r="CZ115" s="681"/>
      <c r="DA115" s="687">
        <f t="shared" si="172"/>
        <v>0</v>
      </c>
      <c r="DB115" s="688" t="str">
        <f t="shared" si="173"/>
        <v>-</v>
      </c>
      <c r="DC115" s="683">
        <v>0</v>
      </c>
      <c r="DD115" s="681"/>
      <c r="DE115" s="681"/>
      <c r="DF115" s="681"/>
      <c r="DG115" s="687">
        <f t="shared" si="174"/>
        <v>0</v>
      </c>
      <c r="DH115" s="688" t="str">
        <f t="shared" si="175"/>
        <v>-</v>
      </c>
    </row>
    <row r="116" spans="2:112" ht="20.45" customHeight="1">
      <c r="B116" s="88" t="s">
        <v>3026</v>
      </c>
      <c r="C116" s="834" t="s">
        <v>3027</v>
      </c>
      <c r="D116" s="788" t="s">
        <v>1737</v>
      </c>
      <c r="E116" s="528" t="s">
        <v>3028</v>
      </c>
      <c r="F116" s="528"/>
      <c r="G116" s="529"/>
      <c r="H116" s="530" t="s">
        <v>3029</v>
      </c>
      <c r="I116" s="530"/>
      <c r="J116" s="91" t="s">
        <v>883</v>
      </c>
      <c r="K116" s="687">
        <f t="shared" si="132"/>
        <v>178.60000000000002</v>
      </c>
      <c r="L116" s="681"/>
      <c r="M116" s="687">
        <f t="shared" si="133"/>
        <v>0</v>
      </c>
      <c r="N116" s="681"/>
      <c r="O116" s="687">
        <f t="shared" si="134"/>
        <v>-178.60000000000002</v>
      </c>
      <c r="P116" s="688">
        <f t="shared" si="135"/>
        <v>0</v>
      </c>
      <c r="Q116" s="687">
        <f t="shared" si="136"/>
        <v>49</v>
      </c>
      <c r="R116" s="681"/>
      <c r="S116" s="687">
        <f t="shared" si="137"/>
        <v>0</v>
      </c>
      <c r="T116" s="681"/>
      <c r="U116" s="687">
        <f t="shared" si="138"/>
        <v>-49</v>
      </c>
      <c r="V116" s="688">
        <f t="shared" si="139"/>
        <v>0</v>
      </c>
      <c r="W116" s="687">
        <f>W118</f>
        <v>17.100000000000001</v>
      </c>
      <c r="X116" s="681"/>
      <c r="Y116" s="687">
        <f>Y118</f>
        <v>0</v>
      </c>
      <c r="Z116" s="681"/>
      <c r="AA116" s="687">
        <f t="shared" si="140"/>
        <v>-17.100000000000001</v>
      </c>
      <c r="AB116" s="688">
        <f t="shared" si="141"/>
        <v>0</v>
      </c>
      <c r="AC116" s="687">
        <f>AC118</f>
        <v>15.2</v>
      </c>
      <c r="AD116" s="681"/>
      <c r="AE116" s="687">
        <f>AE118</f>
        <v>0</v>
      </c>
      <c r="AF116" s="681"/>
      <c r="AG116" s="687">
        <f t="shared" si="142"/>
        <v>-15.2</v>
      </c>
      <c r="AH116" s="688">
        <f t="shared" si="143"/>
        <v>0</v>
      </c>
      <c r="AI116" s="687">
        <f>AI118</f>
        <v>16.7</v>
      </c>
      <c r="AJ116" s="681"/>
      <c r="AK116" s="687">
        <f>AK118</f>
        <v>0</v>
      </c>
      <c r="AL116" s="681"/>
      <c r="AM116" s="687">
        <f t="shared" si="144"/>
        <v>-16.7</v>
      </c>
      <c r="AN116" s="688">
        <f t="shared" si="145"/>
        <v>0</v>
      </c>
      <c r="AO116" s="687">
        <f t="shared" si="146"/>
        <v>47.499999999999993</v>
      </c>
      <c r="AP116" s="681"/>
      <c r="AQ116" s="687">
        <f t="shared" si="147"/>
        <v>0</v>
      </c>
      <c r="AR116" s="681"/>
      <c r="AS116" s="687">
        <f t="shared" si="148"/>
        <v>-47.499999999999993</v>
      </c>
      <c r="AT116" s="688">
        <f t="shared" si="149"/>
        <v>0</v>
      </c>
      <c r="AU116" s="687">
        <f>AU118</f>
        <v>16.399999999999999</v>
      </c>
      <c r="AV116" s="681"/>
      <c r="AW116" s="687">
        <f>AW118</f>
        <v>0</v>
      </c>
      <c r="AX116" s="681"/>
      <c r="AY116" s="687">
        <f t="shared" si="150"/>
        <v>-16.399999999999999</v>
      </c>
      <c r="AZ116" s="688">
        <f t="shared" si="151"/>
        <v>0</v>
      </c>
      <c r="BA116" s="687">
        <f>BA118</f>
        <v>16.2</v>
      </c>
      <c r="BB116" s="681"/>
      <c r="BC116" s="687">
        <f>BC118</f>
        <v>0</v>
      </c>
      <c r="BD116" s="681"/>
      <c r="BE116" s="687">
        <f t="shared" si="152"/>
        <v>-16.2</v>
      </c>
      <c r="BF116" s="688">
        <f t="shared" si="153"/>
        <v>0</v>
      </c>
      <c r="BG116" s="687">
        <f>BG118</f>
        <v>14.9</v>
      </c>
      <c r="BH116" s="681"/>
      <c r="BI116" s="687">
        <f>BI118</f>
        <v>0</v>
      </c>
      <c r="BJ116" s="681"/>
      <c r="BK116" s="687">
        <f t="shared" si="154"/>
        <v>-14.9</v>
      </c>
      <c r="BL116" s="688">
        <f t="shared" si="155"/>
        <v>0</v>
      </c>
      <c r="BM116" s="687">
        <f t="shared" si="156"/>
        <v>34.799999999999997</v>
      </c>
      <c r="BN116" s="681"/>
      <c r="BO116" s="687">
        <f t="shared" si="157"/>
        <v>0</v>
      </c>
      <c r="BP116" s="681"/>
      <c r="BQ116" s="687">
        <f t="shared" si="158"/>
        <v>-34.799999999999997</v>
      </c>
      <c r="BR116" s="688">
        <f t="shared" si="159"/>
        <v>0</v>
      </c>
      <c r="BS116" s="687">
        <f>BS118</f>
        <v>9.3000000000000007</v>
      </c>
      <c r="BT116" s="681"/>
      <c r="BU116" s="687">
        <f>BU118</f>
        <v>0</v>
      </c>
      <c r="BV116" s="681"/>
      <c r="BW116" s="687">
        <f t="shared" si="160"/>
        <v>-9.3000000000000007</v>
      </c>
      <c r="BX116" s="688">
        <f t="shared" si="161"/>
        <v>0</v>
      </c>
      <c r="BY116" s="687">
        <f>BY118</f>
        <v>10.7</v>
      </c>
      <c r="BZ116" s="681"/>
      <c r="CA116" s="687">
        <f>CA118</f>
        <v>0</v>
      </c>
      <c r="CB116" s="681"/>
      <c r="CC116" s="687">
        <f t="shared" si="162"/>
        <v>-10.7</v>
      </c>
      <c r="CD116" s="688">
        <f t="shared" si="163"/>
        <v>0</v>
      </c>
      <c r="CE116" s="687">
        <f>CE118</f>
        <v>14.8</v>
      </c>
      <c r="CF116" s="681"/>
      <c r="CG116" s="687">
        <f>CG118</f>
        <v>0</v>
      </c>
      <c r="CH116" s="681"/>
      <c r="CI116" s="687">
        <f t="shared" si="164"/>
        <v>-14.8</v>
      </c>
      <c r="CJ116" s="688">
        <f t="shared" si="165"/>
        <v>0</v>
      </c>
      <c r="CK116" s="687">
        <f t="shared" si="166"/>
        <v>47.300000000000004</v>
      </c>
      <c r="CL116" s="681"/>
      <c r="CM116" s="687">
        <f t="shared" si="167"/>
        <v>0</v>
      </c>
      <c r="CN116" s="681"/>
      <c r="CO116" s="687">
        <f t="shared" si="168"/>
        <v>-47.300000000000004</v>
      </c>
      <c r="CP116" s="688">
        <f t="shared" si="169"/>
        <v>0</v>
      </c>
      <c r="CQ116" s="687">
        <f>CQ118</f>
        <v>15.9</v>
      </c>
      <c r="CR116" s="681"/>
      <c r="CS116" s="687">
        <f>CS118</f>
        <v>0</v>
      </c>
      <c r="CT116" s="681"/>
      <c r="CU116" s="687">
        <f t="shared" si="170"/>
        <v>-15.9</v>
      </c>
      <c r="CV116" s="688">
        <f t="shared" si="171"/>
        <v>0</v>
      </c>
      <c r="CW116" s="687">
        <f>CW118</f>
        <v>15.3</v>
      </c>
      <c r="CX116" s="681"/>
      <c r="CY116" s="687">
        <f>CY118</f>
        <v>0</v>
      </c>
      <c r="CZ116" s="681"/>
      <c r="DA116" s="687">
        <f t="shared" si="172"/>
        <v>-15.3</v>
      </c>
      <c r="DB116" s="688">
        <f t="shared" si="173"/>
        <v>0</v>
      </c>
      <c r="DC116" s="687">
        <f>DC118</f>
        <v>16.100000000000001</v>
      </c>
      <c r="DD116" s="681"/>
      <c r="DE116" s="687">
        <f>DE118</f>
        <v>0</v>
      </c>
      <c r="DF116" s="681"/>
      <c r="DG116" s="687">
        <f t="shared" si="174"/>
        <v>-16.100000000000001</v>
      </c>
      <c r="DH116" s="688">
        <f t="shared" si="175"/>
        <v>0</v>
      </c>
    </row>
    <row r="117" spans="2:112" ht="18.75" customHeight="1">
      <c r="B117" s="88" t="s">
        <v>3030</v>
      </c>
      <c r="C117" s="766"/>
      <c r="D117" s="766"/>
      <c r="E117" s="528" t="s">
        <v>3031</v>
      </c>
      <c r="F117" s="528"/>
      <c r="G117" s="529"/>
      <c r="H117" s="530" t="s">
        <v>3032</v>
      </c>
      <c r="I117" s="530"/>
      <c r="J117" s="731" t="s">
        <v>889</v>
      </c>
      <c r="K117" s="687">
        <f t="shared" si="132"/>
        <v>108.8</v>
      </c>
      <c r="L117" s="681"/>
      <c r="M117" s="687">
        <f t="shared" si="133"/>
        <v>0</v>
      </c>
      <c r="N117" s="681"/>
      <c r="O117" s="687">
        <f t="shared" si="134"/>
        <v>-108.8</v>
      </c>
      <c r="P117" s="688">
        <f t="shared" si="135"/>
        <v>0</v>
      </c>
      <c r="Q117" s="687">
        <f t="shared" si="136"/>
        <v>30.299999999999997</v>
      </c>
      <c r="R117" s="681"/>
      <c r="S117" s="687">
        <f t="shared" si="137"/>
        <v>0</v>
      </c>
      <c r="T117" s="681"/>
      <c r="U117" s="687">
        <f t="shared" si="138"/>
        <v>-30.299999999999997</v>
      </c>
      <c r="V117" s="688">
        <f t="shared" si="139"/>
        <v>0</v>
      </c>
      <c r="W117" s="687">
        <f>W119</f>
        <v>10.6</v>
      </c>
      <c r="X117" s="681"/>
      <c r="Y117" s="687">
        <f>Y119</f>
        <v>0</v>
      </c>
      <c r="Z117" s="681"/>
      <c r="AA117" s="687">
        <f t="shared" si="140"/>
        <v>-10.6</v>
      </c>
      <c r="AB117" s="688">
        <f t="shared" si="141"/>
        <v>0</v>
      </c>
      <c r="AC117" s="687">
        <f>AC119</f>
        <v>9.6999999999999993</v>
      </c>
      <c r="AD117" s="681"/>
      <c r="AE117" s="687">
        <f>AE119</f>
        <v>0</v>
      </c>
      <c r="AF117" s="681"/>
      <c r="AG117" s="687">
        <f t="shared" si="142"/>
        <v>-9.6999999999999993</v>
      </c>
      <c r="AH117" s="688">
        <f t="shared" si="143"/>
        <v>0</v>
      </c>
      <c r="AI117" s="687">
        <f>AI119</f>
        <v>10</v>
      </c>
      <c r="AJ117" s="681"/>
      <c r="AK117" s="687">
        <f>AK119</f>
        <v>0</v>
      </c>
      <c r="AL117" s="681"/>
      <c r="AM117" s="687">
        <f t="shared" si="144"/>
        <v>-10</v>
      </c>
      <c r="AN117" s="688">
        <f t="shared" si="145"/>
        <v>0</v>
      </c>
      <c r="AO117" s="687">
        <f t="shared" si="146"/>
        <v>29</v>
      </c>
      <c r="AP117" s="681"/>
      <c r="AQ117" s="687">
        <f t="shared" si="147"/>
        <v>0</v>
      </c>
      <c r="AR117" s="681"/>
      <c r="AS117" s="687">
        <f t="shared" si="148"/>
        <v>-29</v>
      </c>
      <c r="AT117" s="688">
        <f t="shared" si="149"/>
        <v>0</v>
      </c>
      <c r="AU117" s="687">
        <f>AU119</f>
        <v>10.199999999999999</v>
      </c>
      <c r="AV117" s="681"/>
      <c r="AW117" s="687">
        <f>AW119</f>
        <v>0</v>
      </c>
      <c r="AX117" s="681"/>
      <c r="AY117" s="687">
        <f t="shared" si="150"/>
        <v>-10.199999999999999</v>
      </c>
      <c r="AZ117" s="688">
        <f t="shared" si="151"/>
        <v>0</v>
      </c>
      <c r="BA117" s="687">
        <f>BA119</f>
        <v>10.4</v>
      </c>
      <c r="BB117" s="681"/>
      <c r="BC117" s="687">
        <f>BC119</f>
        <v>0</v>
      </c>
      <c r="BD117" s="681"/>
      <c r="BE117" s="687">
        <f t="shared" si="152"/>
        <v>-10.4</v>
      </c>
      <c r="BF117" s="688">
        <f t="shared" si="153"/>
        <v>0</v>
      </c>
      <c r="BG117" s="687">
        <f>BG119</f>
        <v>8.4</v>
      </c>
      <c r="BH117" s="681"/>
      <c r="BI117" s="687">
        <f>BI119</f>
        <v>0</v>
      </c>
      <c r="BJ117" s="681"/>
      <c r="BK117" s="687">
        <f t="shared" si="154"/>
        <v>-8.4</v>
      </c>
      <c r="BL117" s="688">
        <f t="shared" si="155"/>
        <v>0</v>
      </c>
      <c r="BM117" s="687">
        <f t="shared" si="156"/>
        <v>20.3</v>
      </c>
      <c r="BN117" s="681"/>
      <c r="BO117" s="687">
        <f t="shared" si="157"/>
        <v>0</v>
      </c>
      <c r="BP117" s="681"/>
      <c r="BQ117" s="687">
        <f t="shared" si="158"/>
        <v>-20.3</v>
      </c>
      <c r="BR117" s="688">
        <f t="shared" si="159"/>
        <v>0</v>
      </c>
      <c r="BS117" s="687">
        <f>BS119</f>
        <v>5.5</v>
      </c>
      <c r="BT117" s="681"/>
      <c r="BU117" s="687">
        <f>BU119</f>
        <v>0</v>
      </c>
      <c r="BV117" s="681"/>
      <c r="BW117" s="687">
        <f t="shared" si="160"/>
        <v>-5.5</v>
      </c>
      <c r="BX117" s="688">
        <f t="shared" si="161"/>
        <v>0</v>
      </c>
      <c r="BY117" s="687">
        <f>BY119</f>
        <v>6.4</v>
      </c>
      <c r="BZ117" s="681"/>
      <c r="CA117" s="687">
        <f>CA119</f>
        <v>0</v>
      </c>
      <c r="CB117" s="681"/>
      <c r="CC117" s="687">
        <f t="shared" si="162"/>
        <v>-6.4</v>
      </c>
      <c r="CD117" s="688">
        <f t="shared" si="163"/>
        <v>0</v>
      </c>
      <c r="CE117" s="687">
        <f>CE119</f>
        <v>8.4</v>
      </c>
      <c r="CF117" s="681"/>
      <c r="CG117" s="687">
        <f>CG119</f>
        <v>0</v>
      </c>
      <c r="CH117" s="681"/>
      <c r="CI117" s="687">
        <f t="shared" si="164"/>
        <v>-8.4</v>
      </c>
      <c r="CJ117" s="688">
        <f t="shared" si="165"/>
        <v>0</v>
      </c>
      <c r="CK117" s="687">
        <f t="shared" si="166"/>
        <v>29.200000000000003</v>
      </c>
      <c r="CL117" s="681"/>
      <c r="CM117" s="687">
        <f t="shared" si="167"/>
        <v>0</v>
      </c>
      <c r="CN117" s="681"/>
      <c r="CO117" s="687">
        <f t="shared" si="168"/>
        <v>-29.200000000000003</v>
      </c>
      <c r="CP117" s="688">
        <f t="shared" si="169"/>
        <v>0</v>
      </c>
      <c r="CQ117" s="687">
        <f>CQ119</f>
        <v>9.6999999999999993</v>
      </c>
      <c r="CR117" s="681"/>
      <c r="CS117" s="687">
        <f>CS119</f>
        <v>0</v>
      </c>
      <c r="CT117" s="681"/>
      <c r="CU117" s="687">
        <f t="shared" si="170"/>
        <v>-9.6999999999999993</v>
      </c>
      <c r="CV117" s="688">
        <f t="shared" si="171"/>
        <v>0</v>
      </c>
      <c r="CW117" s="687">
        <f>CW119</f>
        <v>9.4</v>
      </c>
      <c r="CX117" s="681"/>
      <c r="CY117" s="687">
        <f>CY119</f>
        <v>0</v>
      </c>
      <c r="CZ117" s="681"/>
      <c r="DA117" s="687">
        <f t="shared" si="172"/>
        <v>-9.4</v>
      </c>
      <c r="DB117" s="688">
        <f t="shared" si="173"/>
        <v>0</v>
      </c>
      <c r="DC117" s="687">
        <f>DC119</f>
        <v>10.1</v>
      </c>
      <c r="DD117" s="681"/>
      <c r="DE117" s="687">
        <f>DE119</f>
        <v>0</v>
      </c>
      <c r="DF117" s="681"/>
      <c r="DG117" s="687">
        <f t="shared" si="174"/>
        <v>-10.1</v>
      </c>
      <c r="DH117" s="688">
        <f t="shared" si="175"/>
        <v>0</v>
      </c>
    </row>
    <row r="118" spans="2:112">
      <c r="B118" s="88" t="s">
        <v>3033</v>
      </c>
      <c r="C118" s="834"/>
      <c r="D118" s="840" t="s">
        <v>1738</v>
      </c>
      <c r="E118" s="528" t="s">
        <v>3029</v>
      </c>
      <c r="F118" s="528"/>
      <c r="G118" s="529"/>
      <c r="H118" s="530"/>
      <c r="I118" s="530"/>
      <c r="J118" s="91" t="s">
        <v>883</v>
      </c>
      <c r="K118" s="687">
        <f t="shared" si="132"/>
        <v>178.60000000000002</v>
      </c>
      <c r="L118" s="681"/>
      <c r="M118" s="687">
        <f t="shared" si="133"/>
        <v>0</v>
      </c>
      <c r="N118" s="681"/>
      <c r="O118" s="687">
        <f t="shared" si="134"/>
        <v>-178.60000000000002</v>
      </c>
      <c r="P118" s="688">
        <f t="shared" si="135"/>
        <v>0</v>
      </c>
      <c r="Q118" s="687">
        <f t="shared" si="136"/>
        <v>49</v>
      </c>
      <c r="R118" s="681"/>
      <c r="S118" s="687">
        <f t="shared" si="137"/>
        <v>0</v>
      </c>
      <c r="T118" s="681"/>
      <c r="U118" s="687">
        <f t="shared" si="138"/>
        <v>-49</v>
      </c>
      <c r="V118" s="688">
        <f t="shared" si="139"/>
        <v>0</v>
      </c>
      <c r="W118" s="683">
        <v>17.100000000000001</v>
      </c>
      <c r="X118" s="681"/>
      <c r="Y118" s="681"/>
      <c r="Z118" s="681"/>
      <c r="AA118" s="687">
        <f t="shared" si="140"/>
        <v>-17.100000000000001</v>
      </c>
      <c r="AB118" s="688">
        <f t="shared" si="141"/>
        <v>0</v>
      </c>
      <c r="AC118" s="683">
        <v>15.2</v>
      </c>
      <c r="AD118" s="681"/>
      <c r="AE118" s="681"/>
      <c r="AF118" s="681"/>
      <c r="AG118" s="687">
        <f t="shared" si="142"/>
        <v>-15.2</v>
      </c>
      <c r="AH118" s="688">
        <f t="shared" si="143"/>
        <v>0</v>
      </c>
      <c r="AI118" s="683">
        <v>16.7</v>
      </c>
      <c r="AJ118" s="681"/>
      <c r="AK118" s="681"/>
      <c r="AL118" s="681"/>
      <c r="AM118" s="687">
        <f t="shared" si="144"/>
        <v>-16.7</v>
      </c>
      <c r="AN118" s="688">
        <f t="shared" si="145"/>
        <v>0</v>
      </c>
      <c r="AO118" s="687">
        <f t="shared" si="146"/>
        <v>47.499999999999993</v>
      </c>
      <c r="AP118" s="681"/>
      <c r="AQ118" s="687">
        <f t="shared" si="147"/>
        <v>0</v>
      </c>
      <c r="AR118" s="681"/>
      <c r="AS118" s="687">
        <f t="shared" si="148"/>
        <v>-47.499999999999993</v>
      </c>
      <c r="AT118" s="688">
        <f t="shared" si="149"/>
        <v>0</v>
      </c>
      <c r="AU118" s="683">
        <v>16.399999999999999</v>
      </c>
      <c r="AV118" s="681"/>
      <c r="AW118" s="681"/>
      <c r="AX118" s="681"/>
      <c r="AY118" s="687">
        <f t="shared" si="150"/>
        <v>-16.399999999999999</v>
      </c>
      <c r="AZ118" s="688">
        <f t="shared" si="151"/>
        <v>0</v>
      </c>
      <c r="BA118" s="683">
        <v>16.2</v>
      </c>
      <c r="BB118" s="681"/>
      <c r="BC118" s="681"/>
      <c r="BD118" s="681"/>
      <c r="BE118" s="687">
        <f t="shared" si="152"/>
        <v>-16.2</v>
      </c>
      <c r="BF118" s="688">
        <f t="shared" si="153"/>
        <v>0</v>
      </c>
      <c r="BG118" s="683">
        <v>14.9</v>
      </c>
      <c r="BH118" s="681"/>
      <c r="BI118" s="681"/>
      <c r="BJ118" s="681"/>
      <c r="BK118" s="687">
        <f t="shared" si="154"/>
        <v>-14.9</v>
      </c>
      <c r="BL118" s="688">
        <f t="shared" si="155"/>
        <v>0</v>
      </c>
      <c r="BM118" s="687">
        <f t="shared" si="156"/>
        <v>34.799999999999997</v>
      </c>
      <c r="BN118" s="681"/>
      <c r="BO118" s="687">
        <f t="shared" si="157"/>
        <v>0</v>
      </c>
      <c r="BP118" s="681"/>
      <c r="BQ118" s="687">
        <f t="shared" si="158"/>
        <v>-34.799999999999997</v>
      </c>
      <c r="BR118" s="688">
        <f t="shared" si="159"/>
        <v>0</v>
      </c>
      <c r="BS118" s="683">
        <v>9.3000000000000007</v>
      </c>
      <c r="BT118" s="681"/>
      <c r="BU118" s="681"/>
      <c r="BV118" s="681"/>
      <c r="BW118" s="687">
        <f t="shared" si="160"/>
        <v>-9.3000000000000007</v>
      </c>
      <c r="BX118" s="688">
        <f t="shared" si="161"/>
        <v>0</v>
      </c>
      <c r="BY118" s="683">
        <v>10.7</v>
      </c>
      <c r="BZ118" s="681"/>
      <c r="CA118" s="681"/>
      <c r="CB118" s="681"/>
      <c r="CC118" s="687">
        <f t="shared" si="162"/>
        <v>-10.7</v>
      </c>
      <c r="CD118" s="688">
        <f t="shared" si="163"/>
        <v>0</v>
      </c>
      <c r="CE118" s="683">
        <v>14.8</v>
      </c>
      <c r="CF118" s="681"/>
      <c r="CG118" s="681"/>
      <c r="CH118" s="681"/>
      <c r="CI118" s="687">
        <f t="shared" si="164"/>
        <v>-14.8</v>
      </c>
      <c r="CJ118" s="688">
        <f t="shared" si="165"/>
        <v>0</v>
      </c>
      <c r="CK118" s="687">
        <f t="shared" si="166"/>
        <v>47.300000000000004</v>
      </c>
      <c r="CL118" s="681"/>
      <c r="CM118" s="687">
        <f t="shared" si="167"/>
        <v>0</v>
      </c>
      <c r="CN118" s="681"/>
      <c r="CO118" s="687">
        <f t="shared" si="168"/>
        <v>-47.300000000000004</v>
      </c>
      <c r="CP118" s="688">
        <f t="shared" si="169"/>
        <v>0</v>
      </c>
      <c r="CQ118" s="683">
        <v>15.9</v>
      </c>
      <c r="CR118" s="681"/>
      <c r="CS118" s="681"/>
      <c r="CT118" s="681"/>
      <c r="CU118" s="687">
        <f t="shared" si="170"/>
        <v>-15.9</v>
      </c>
      <c r="CV118" s="688">
        <f t="shared" si="171"/>
        <v>0</v>
      </c>
      <c r="CW118" s="683">
        <v>15.3</v>
      </c>
      <c r="CX118" s="681"/>
      <c r="CY118" s="681"/>
      <c r="CZ118" s="681"/>
      <c r="DA118" s="687">
        <f t="shared" si="172"/>
        <v>-15.3</v>
      </c>
      <c r="DB118" s="688">
        <f t="shared" si="173"/>
        <v>0</v>
      </c>
      <c r="DC118" s="683">
        <v>16.100000000000001</v>
      </c>
      <c r="DD118" s="681"/>
      <c r="DE118" s="681"/>
      <c r="DF118" s="681"/>
      <c r="DG118" s="687">
        <f t="shared" si="174"/>
        <v>-16.100000000000001</v>
      </c>
      <c r="DH118" s="688">
        <f t="shared" si="175"/>
        <v>0</v>
      </c>
    </row>
    <row r="119" spans="2:112" ht="18.75" customHeight="1">
      <c r="B119" s="88" t="s">
        <v>3034</v>
      </c>
      <c r="C119" s="766"/>
      <c r="D119" s="766"/>
      <c r="E119" s="528" t="s">
        <v>3032</v>
      </c>
      <c r="F119" s="528"/>
      <c r="G119" s="529"/>
      <c r="H119" s="530"/>
      <c r="I119" s="530"/>
      <c r="J119" s="731" t="s">
        <v>889</v>
      </c>
      <c r="K119" s="687">
        <f t="shared" si="132"/>
        <v>108.8</v>
      </c>
      <c r="L119" s="681"/>
      <c r="M119" s="687">
        <f t="shared" si="133"/>
        <v>0</v>
      </c>
      <c r="N119" s="681"/>
      <c r="O119" s="687">
        <f t="shared" si="134"/>
        <v>-108.8</v>
      </c>
      <c r="P119" s="688">
        <f t="shared" si="135"/>
        <v>0</v>
      </c>
      <c r="Q119" s="687">
        <f t="shared" si="136"/>
        <v>30.299999999999997</v>
      </c>
      <c r="R119" s="681"/>
      <c r="S119" s="687">
        <f t="shared" si="137"/>
        <v>0</v>
      </c>
      <c r="T119" s="681"/>
      <c r="U119" s="687">
        <f t="shared" si="138"/>
        <v>-30.299999999999997</v>
      </c>
      <c r="V119" s="688">
        <f t="shared" si="139"/>
        <v>0</v>
      </c>
      <c r="W119" s="683">
        <v>10.6</v>
      </c>
      <c r="X119" s="681"/>
      <c r="Y119" s="681"/>
      <c r="Z119" s="681"/>
      <c r="AA119" s="687">
        <f t="shared" si="140"/>
        <v>-10.6</v>
      </c>
      <c r="AB119" s="688">
        <f t="shared" si="141"/>
        <v>0</v>
      </c>
      <c r="AC119" s="683">
        <v>9.6999999999999993</v>
      </c>
      <c r="AD119" s="681"/>
      <c r="AE119" s="681"/>
      <c r="AF119" s="681"/>
      <c r="AG119" s="687">
        <f t="shared" si="142"/>
        <v>-9.6999999999999993</v>
      </c>
      <c r="AH119" s="688">
        <f t="shared" si="143"/>
        <v>0</v>
      </c>
      <c r="AI119" s="683">
        <v>10</v>
      </c>
      <c r="AJ119" s="681"/>
      <c r="AK119" s="681"/>
      <c r="AL119" s="681"/>
      <c r="AM119" s="687">
        <f t="shared" si="144"/>
        <v>-10</v>
      </c>
      <c r="AN119" s="688">
        <f t="shared" si="145"/>
        <v>0</v>
      </c>
      <c r="AO119" s="687">
        <f t="shared" si="146"/>
        <v>29</v>
      </c>
      <c r="AP119" s="681"/>
      <c r="AQ119" s="687">
        <f t="shared" si="147"/>
        <v>0</v>
      </c>
      <c r="AR119" s="681"/>
      <c r="AS119" s="687">
        <f t="shared" si="148"/>
        <v>-29</v>
      </c>
      <c r="AT119" s="688">
        <f t="shared" si="149"/>
        <v>0</v>
      </c>
      <c r="AU119" s="683">
        <v>10.199999999999999</v>
      </c>
      <c r="AV119" s="681"/>
      <c r="AW119" s="681"/>
      <c r="AX119" s="681"/>
      <c r="AY119" s="687">
        <f t="shared" si="150"/>
        <v>-10.199999999999999</v>
      </c>
      <c r="AZ119" s="688">
        <f t="shared" si="151"/>
        <v>0</v>
      </c>
      <c r="BA119" s="683">
        <v>10.4</v>
      </c>
      <c r="BB119" s="681"/>
      <c r="BC119" s="681"/>
      <c r="BD119" s="681"/>
      <c r="BE119" s="687">
        <f t="shared" si="152"/>
        <v>-10.4</v>
      </c>
      <c r="BF119" s="688">
        <f t="shared" si="153"/>
        <v>0</v>
      </c>
      <c r="BG119" s="683">
        <v>8.4</v>
      </c>
      <c r="BH119" s="681"/>
      <c r="BI119" s="681"/>
      <c r="BJ119" s="681"/>
      <c r="BK119" s="687">
        <f t="shared" si="154"/>
        <v>-8.4</v>
      </c>
      <c r="BL119" s="688">
        <f t="shared" si="155"/>
        <v>0</v>
      </c>
      <c r="BM119" s="687">
        <f t="shared" si="156"/>
        <v>20.3</v>
      </c>
      <c r="BN119" s="681"/>
      <c r="BO119" s="687">
        <f t="shared" si="157"/>
        <v>0</v>
      </c>
      <c r="BP119" s="681"/>
      <c r="BQ119" s="687">
        <f t="shared" si="158"/>
        <v>-20.3</v>
      </c>
      <c r="BR119" s="688">
        <f t="shared" si="159"/>
        <v>0</v>
      </c>
      <c r="BS119" s="683">
        <v>5.5</v>
      </c>
      <c r="BT119" s="681"/>
      <c r="BU119" s="681"/>
      <c r="BV119" s="681"/>
      <c r="BW119" s="687">
        <f t="shared" si="160"/>
        <v>-5.5</v>
      </c>
      <c r="BX119" s="688">
        <f t="shared" si="161"/>
        <v>0</v>
      </c>
      <c r="BY119" s="683">
        <v>6.4</v>
      </c>
      <c r="BZ119" s="681"/>
      <c r="CA119" s="681"/>
      <c r="CB119" s="681"/>
      <c r="CC119" s="687">
        <f t="shared" si="162"/>
        <v>-6.4</v>
      </c>
      <c r="CD119" s="688">
        <f t="shared" si="163"/>
        <v>0</v>
      </c>
      <c r="CE119" s="683">
        <v>8.4</v>
      </c>
      <c r="CF119" s="681"/>
      <c r="CG119" s="681"/>
      <c r="CH119" s="681"/>
      <c r="CI119" s="687">
        <f t="shared" si="164"/>
        <v>-8.4</v>
      </c>
      <c r="CJ119" s="688">
        <f t="shared" si="165"/>
        <v>0</v>
      </c>
      <c r="CK119" s="687">
        <f t="shared" si="166"/>
        <v>29.200000000000003</v>
      </c>
      <c r="CL119" s="681"/>
      <c r="CM119" s="687">
        <f t="shared" si="167"/>
        <v>0</v>
      </c>
      <c r="CN119" s="681"/>
      <c r="CO119" s="687">
        <f t="shared" si="168"/>
        <v>-29.200000000000003</v>
      </c>
      <c r="CP119" s="688">
        <f t="shared" si="169"/>
        <v>0</v>
      </c>
      <c r="CQ119" s="683">
        <v>9.6999999999999993</v>
      </c>
      <c r="CR119" s="681"/>
      <c r="CS119" s="681"/>
      <c r="CT119" s="681"/>
      <c r="CU119" s="687">
        <f t="shared" si="170"/>
        <v>-9.6999999999999993</v>
      </c>
      <c r="CV119" s="688">
        <f t="shared" si="171"/>
        <v>0</v>
      </c>
      <c r="CW119" s="683">
        <v>9.4</v>
      </c>
      <c r="CX119" s="681"/>
      <c r="CY119" s="681"/>
      <c r="CZ119" s="681"/>
      <c r="DA119" s="687">
        <f t="shared" si="172"/>
        <v>-9.4</v>
      </c>
      <c r="DB119" s="688">
        <f t="shared" si="173"/>
        <v>0</v>
      </c>
      <c r="DC119" s="683">
        <v>10.1</v>
      </c>
      <c r="DD119" s="681"/>
      <c r="DE119" s="681"/>
      <c r="DF119" s="681"/>
      <c r="DG119" s="687">
        <f t="shared" si="174"/>
        <v>-10.1</v>
      </c>
      <c r="DH119" s="688">
        <f t="shared" si="175"/>
        <v>0</v>
      </c>
    </row>
    <row r="120" spans="2:112" ht="19.5" customHeight="1">
      <c r="B120" s="88" t="s">
        <v>3035</v>
      </c>
      <c r="C120" s="637"/>
      <c r="D120" s="98" t="s">
        <v>873</v>
      </c>
      <c r="E120" s="528"/>
      <c r="F120" s="528"/>
      <c r="G120" s="529"/>
      <c r="H120" s="530"/>
      <c r="I120" s="530"/>
      <c r="J120" s="91"/>
      <c r="K120" s="681"/>
      <c r="L120" s="681"/>
      <c r="M120" s="681"/>
      <c r="N120" s="681"/>
      <c r="O120" s="681"/>
      <c r="P120" s="681"/>
      <c r="Q120" s="681"/>
      <c r="R120" s="681"/>
      <c r="S120" s="681"/>
      <c r="T120" s="681"/>
      <c r="U120" s="68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1"/>
      <c r="AL120" s="681"/>
      <c r="AM120" s="681"/>
      <c r="AN120" s="681"/>
      <c r="AO120" s="681"/>
      <c r="AP120" s="681"/>
      <c r="AQ120" s="681"/>
      <c r="AR120" s="681"/>
      <c r="AS120" s="681"/>
      <c r="AT120" s="681"/>
      <c r="AU120" s="681"/>
      <c r="AV120" s="681"/>
      <c r="AW120" s="681"/>
      <c r="AX120" s="681"/>
      <c r="AY120" s="681"/>
      <c r="AZ120" s="681"/>
      <c r="BA120" s="681"/>
      <c r="BB120" s="681"/>
      <c r="BC120" s="681"/>
      <c r="BD120" s="681"/>
      <c r="BE120" s="681"/>
      <c r="BF120" s="681"/>
      <c r="BG120" s="681"/>
      <c r="BH120" s="681"/>
      <c r="BI120" s="681"/>
      <c r="BJ120" s="681"/>
      <c r="BK120" s="681"/>
      <c r="BL120" s="681"/>
      <c r="BM120" s="681"/>
      <c r="BN120" s="681"/>
      <c r="BO120" s="681"/>
      <c r="BP120" s="681"/>
      <c r="BQ120" s="681"/>
      <c r="BR120" s="681"/>
      <c r="BS120" s="681"/>
      <c r="BT120" s="681"/>
      <c r="BU120" s="681"/>
      <c r="BV120" s="681"/>
      <c r="BW120" s="681"/>
      <c r="BX120" s="681"/>
      <c r="BY120" s="681"/>
      <c r="BZ120" s="681"/>
      <c r="CA120" s="681"/>
      <c r="CB120" s="681"/>
      <c r="CC120" s="681"/>
      <c r="CD120" s="681"/>
      <c r="CE120" s="681"/>
      <c r="CF120" s="681"/>
      <c r="CG120" s="681"/>
      <c r="CH120" s="681"/>
      <c r="CI120" s="681"/>
      <c r="CJ120" s="681"/>
      <c r="CK120" s="681"/>
      <c r="CL120" s="681"/>
      <c r="CM120" s="681"/>
      <c r="CN120" s="681"/>
      <c r="CO120" s="681"/>
      <c r="CP120" s="681"/>
      <c r="CQ120" s="681"/>
      <c r="CR120" s="681"/>
      <c r="CS120" s="681"/>
      <c r="CT120" s="681"/>
      <c r="CU120" s="681"/>
      <c r="CV120" s="681"/>
      <c r="CW120" s="681"/>
      <c r="CX120" s="681"/>
      <c r="CY120" s="681"/>
      <c r="CZ120" s="681"/>
      <c r="DA120" s="681"/>
      <c r="DB120" s="681"/>
      <c r="DC120" s="681"/>
      <c r="DD120" s="681"/>
      <c r="DE120" s="681"/>
      <c r="DF120" s="681"/>
      <c r="DG120" s="681"/>
      <c r="DH120" s="681"/>
    </row>
    <row r="121" spans="2:112" ht="18.75" customHeight="1">
      <c r="B121" s="88" t="s">
        <v>3036</v>
      </c>
      <c r="C121" s="113"/>
      <c r="D121" s="844" t="s">
        <v>1739</v>
      </c>
      <c r="E121" s="528" t="s">
        <v>3037</v>
      </c>
      <c r="F121" s="528"/>
      <c r="G121" s="529"/>
      <c r="H121" s="530"/>
      <c r="I121" s="530"/>
      <c r="J121" s="102" t="s">
        <v>883</v>
      </c>
      <c r="K121" s="687">
        <f t="shared" ref="K121:K127" si="176">Q121+AO121+BM121+CK121</f>
        <v>382.4</v>
      </c>
      <c r="L121" s="681"/>
      <c r="M121" s="687">
        <f t="shared" ref="M121:M127" si="177">S121+AQ121+BO121+CM121</f>
        <v>0</v>
      </c>
      <c r="N121" s="681"/>
      <c r="O121" s="687">
        <f t="shared" ref="O121:O127" si="178">IFERROR(M121-K121,"-")</f>
        <v>-382.4</v>
      </c>
      <c r="P121" s="688">
        <f t="shared" ref="P121:P127" si="179">IFERROR(M121/K121,"-")</f>
        <v>0</v>
      </c>
      <c r="Q121" s="687">
        <f t="shared" ref="Q121:Q127" si="180">W121+AC121+AI121</f>
        <v>101</v>
      </c>
      <c r="R121" s="681"/>
      <c r="S121" s="687">
        <f t="shared" ref="S121:S127" si="181">Y121+AE121+AK121</f>
        <v>0</v>
      </c>
      <c r="T121" s="681"/>
      <c r="U121" s="687">
        <f t="shared" ref="U121:U127" si="182">IFERROR(S121-Q121,"-")</f>
        <v>-101</v>
      </c>
      <c r="V121" s="688">
        <f t="shared" ref="V121:V127" si="183">IFERROR(S121/Q121,"-")</f>
        <v>0</v>
      </c>
      <c r="W121" s="683">
        <v>35</v>
      </c>
      <c r="X121" s="681"/>
      <c r="Y121" s="681"/>
      <c r="Z121" s="681"/>
      <c r="AA121" s="687">
        <f t="shared" ref="AA121:AA127" si="184">IFERROR(Y121-W121,"-")</f>
        <v>-35</v>
      </c>
      <c r="AB121" s="688">
        <f t="shared" ref="AB121:AB127" si="185">IFERROR(Y121/W121,"-")</f>
        <v>0</v>
      </c>
      <c r="AC121" s="683">
        <v>31.4</v>
      </c>
      <c r="AD121" s="681"/>
      <c r="AE121" s="681"/>
      <c r="AF121" s="681"/>
      <c r="AG121" s="687">
        <f t="shared" ref="AG121:AG127" si="186">IFERROR(AE121-AC121,"-")</f>
        <v>-31.4</v>
      </c>
      <c r="AH121" s="688">
        <f t="shared" ref="AH121:AH127" si="187">IFERROR(AE121/AC121,"-")</f>
        <v>0</v>
      </c>
      <c r="AI121" s="683">
        <v>34.6</v>
      </c>
      <c r="AJ121" s="681"/>
      <c r="AK121" s="681"/>
      <c r="AL121" s="681"/>
      <c r="AM121" s="687">
        <f t="shared" ref="AM121:AM127" si="188">IFERROR(AK121-AI121,"-")</f>
        <v>-34.6</v>
      </c>
      <c r="AN121" s="688">
        <f t="shared" ref="AN121:AN127" si="189">IFERROR(AK121/AI121,"-")</f>
        <v>0</v>
      </c>
      <c r="AO121" s="687">
        <f t="shared" ref="AO121:AO127" si="190">AU121+BA121+BG121</f>
        <v>99.6</v>
      </c>
      <c r="AP121" s="681"/>
      <c r="AQ121" s="687">
        <f t="shared" ref="AQ121:AQ127" si="191">AW121+BC121+BI121</f>
        <v>0</v>
      </c>
      <c r="AR121" s="681"/>
      <c r="AS121" s="687">
        <f t="shared" ref="AS121:AS127" si="192">IFERROR(AQ121-AO121,"-")</f>
        <v>-99.6</v>
      </c>
      <c r="AT121" s="688">
        <f t="shared" ref="AT121:AT127" si="193">IFERROR(AQ121/AO121,"-")</f>
        <v>0</v>
      </c>
      <c r="AU121" s="683">
        <v>33.700000000000003</v>
      </c>
      <c r="AV121" s="681"/>
      <c r="AW121" s="681"/>
      <c r="AX121" s="681"/>
      <c r="AY121" s="687">
        <f t="shared" ref="AY121:AY127" si="194">IFERROR(AW121-AU121,"-")</f>
        <v>-33.700000000000003</v>
      </c>
      <c r="AZ121" s="688">
        <f t="shared" ref="AZ121:AZ127" si="195">IFERROR(AW121/AU121,"-")</f>
        <v>0</v>
      </c>
      <c r="BA121" s="683">
        <v>33.9</v>
      </c>
      <c r="BB121" s="681"/>
      <c r="BC121" s="681"/>
      <c r="BD121" s="681"/>
      <c r="BE121" s="687">
        <f t="shared" ref="BE121:BE127" si="196">IFERROR(BC121-BA121,"-")</f>
        <v>-33.9</v>
      </c>
      <c r="BF121" s="688">
        <f t="shared" ref="BF121:BF127" si="197">IFERROR(BC121/BA121,"-")</f>
        <v>0</v>
      </c>
      <c r="BG121" s="683">
        <v>32</v>
      </c>
      <c r="BH121" s="681"/>
      <c r="BI121" s="681"/>
      <c r="BJ121" s="681"/>
      <c r="BK121" s="687">
        <f t="shared" ref="BK121:BK127" si="198">IFERROR(BI121-BG121,"-")</f>
        <v>-32</v>
      </c>
      <c r="BL121" s="688">
        <f t="shared" ref="BL121:BL127" si="199">IFERROR(BI121/BG121,"-")</f>
        <v>0</v>
      </c>
      <c r="BM121" s="687">
        <f t="shared" ref="BM121:BM127" si="200">BS121+BY121+CE121</f>
        <v>81.300000000000011</v>
      </c>
      <c r="BN121" s="681"/>
      <c r="BO121" s="687">
        <f t="shared" ref="BO121:BO127" si="201">BU121+CA121+CG121</f>
        <v>0</v>
      </c>
      <c r="BP121" s="681"/>
      <c r="BQ121" s="687">
        <f t="shared" ref="BQ121:BQ127" si="202">IFERROR(BO121-BM121,"-")</f>
        <v>-81.300000000000011</v>
      </c>
      <c r="BR121" s="688">
        <f t="shared" ref="BR121:BR127" si="203">IFERROR(BO121/BM121,"-")</f>
        <v>0</v>
      </c>
      <c r="BS121" s="683">
        <v>30.8</v>
      </c>
      <c r="BT121" s="681"/>
      <c r="BU121" s="681"/>
      <c r="BV121" s="681"/>
      <c r="BW121" s="687">
        <f t="shared" ref="BW121:BW127" si="204">IFERROR(BU121-BS121,"-")</f>
        <v>-30.8</v>
      </c>
      <c r="BX121" s="688">
        <f t="shared" ref="BX121:BX127" si="205">IFERROR(BU121/BS121,"-")</f>
        <v>0</v>
      </c>
      <c r="BY121" s="683">
        <v>30.9</v>
      </c>
      <c r="BZ121" s="681"/>
      <c r="CA121" s="681"/>
      <c r="CB121" s="681"/>
      <c r="CC121" s="687">
        <f t="shared" ref="CC121:CC127" si="206">IFERROR(CA121-BY121,"-")</f>
        <v>-30.9</v>
      </c>
      <c r="CD121" s="688">
        <f t="shared" ref="CD121:CD127" si="207">IFERROR(CA121/BY121,"-")</f>
        <v>0</v>
      </c>
      <c r="CE121" s="683">
        <v>19.600000000000001</v>
      </c>
      <c r="CF121" s="681"/>
      <c r="CG121" s="681"/>
      <c r="CH121" s="681"/>
      <c r="CI121" s="687">
        <f t="shared" ref="CI121:CI127" si="208">IFERROR(CG121-CE121,"-")</f>
        <v>-19.600000000000001</v>
      </c>
      <c r="CJ121" s="688">
        <f t="shared" ref="CJ121:CJ127" si="209">IFERROR(CG121/CE121,"-")</f>
        <v>0</v>
      </c>
      <c r="CK121" s="687">
        <f t="shared" ref="CK121:CK127" si="210">CQ121+CW121+DC121</f>
        <v>100.5</v>
      </c>
      <c r="CL121" s="681"/>
      <c r="CM121" s="687">
        <f t="shared" ref="CM121:CM127" si="211">CS121+CY121+DE121</f>
        <v>0</v>
      </c>
      <c r="CN121" s="681"/>
      <c r="CO121" s="687">
        <f t="shared" ref="CO121:CO127" si="212">IFERROR(CM121-CK121,"-")</f>
        <v>-100.5</v>
      </c>
      <c r="CP121" s="688">
        <f t="shared" ref="CP121:CP127" si="213">IFERROR(CM121/CK121,"-")</f>
        <v>0</v>
      </c>
      <c r="CQ121" s="683">
        <v>33.799999999999997</v>
      </c>
      <c r="CR121" s="681"/>
      <c r="CS121" s="681"/>
      <c r="CT121" s="681"/>
      <c r="CU121" s="687">
        <f t="shared" ref="CU121:CU127" si="214">IFERROR(CS121-CQ121,"-")</f>
        <v>-33.799999999999997</v>
      </c>
      <c r="CV121" s="688">
        <f t="shared" ref="CV121:CV127" si="215">IFERROR(CS121/CQ121,"-")</f>
        <v>0</v>
      </c>
      <c r="CW121" s="683">
        <v>32.700000000000003</v>
      </c>
      <c r="CX121" s="681"/>
      <c r="CY121" s="681"/>
      <c r="CZ121" s="681"/>
      <c r="DA121" s="687">
        <f t="shared" ref="DA121:DA127" si="216">IFERROR(CY121-CW121,"-")</f>
        <v>-32.700000000000003</v>
      </c>
      <c r="DB121" s="688">
        <f t="shared" ref="DB121:DB127" si="217">IFERROR(CY121/CW121,"-")</f>
        <v>0</v>
      </c>
      <c r="DC121" s="683">
        <v>34</v>
      </c>
      <c r="DD121" s="681"/>
      <c r="DE121" s="681"/>
      <c r="DF121" s="681"/>
      <c r="DG121" s="687">
        <f t="shared" ref="DG121:DG127" si="218">IFERROR(DE121-DC121,"-")</f>
        <v>-34</v>
      </c>
      <c r="DH121" s="688">
        <f t="shared" ref="DH121:DH127" si="219">IFERROR(DE121/DC121,"-")</f>
        <v>0</v>
      </c>
    </row>
    <row r="122" spans="2:112" ht="18.75" customHeight="1">
      <c r="B122" s="88" t="s">
        <v>3038</v>
      </c>
      <c r="C122" s="113"/>
      <c r="D122" s="766"/>
      <c r="E122" s="528" t="s">
        <v>3039</v>
      </c>
      <c r="F122" s="528"/>
      <c r="G122" s="529"/>
      <c r="H122" s="530"/>
      <c r="I122" s="530"/>
      <c r="J122" s="732" t="s">
        <v>889</v>
      </c>
      <c r="K122" s="687">
        <f t="shared" si="176"/>
        <v>0</v>
      </c>
      <c r="L122" s="681"/>
      <c r="M122" s="687">
        <f t="shared" si="177"/>
        <v>0</v>
      </c>
      <c r="N122" s="681"/>
      <c r="O122" s="687">
        <f t="shared" si="178"/>
        <v>0</v>
      </c>
      <c r="P122" s="688" t="str">
        <f t="shared" si="179"/>
        <v>-</v>
      </c>
      <c r="Q122" s="687">
        <f t="shared" si="180"/>
        <v>0</v>
      </c>
      <c r="R122" s="681"/>
      <c r="S122" s="687">
        <f t="shared" si="181"/>
        <v>0</v>
      </c>
      <c r="T122" s="681"/>
      <c r="U122" s="687">
        <f t="shared" si="182"/>
        <v>0</v>
      </c>
      <c r="V122" s="688" t="str">
        <f t="shared" si="183"/>
        <v>-</v>
      </c>
      <c r="W122" s="683">
        <v>0</v>
      </c>
      <c r="X122" s="681"/>
      <c r="Y122" s="681"/>
      <c r="Z122" s="681"/>
      <c r="AA122" s="687">
        <f t="shared" si="184"/>
        <v>0</v>
      </c>
      <c r="AB122" s="688" t="str">
        <f t="shared" si="185"/>
        <v>-</v>
      </c>
      <c r="AC122" s="683">
        <v>0</v>
      </c>
      <c r="AD122" s="681"/>
      <c r="AE122" s="681"/>
      <c r="AF122" s="681"/>
      <c r="AG122" s="687">
        <f t="shared" si="186"/>
        <v>0</v>
      </c>
      <c r="AH122" s="688" t="str">
        <f t="shared" si="187"/>
        <v>-</v>
      </c>
      <c r="AI122" s="683">
        <v>0</v>
      </c>
      <c r="AJ122" s="681"/>
      <c r="AK122" s="681"/>
      <c r="AL122" s="681"/>
      <c r="AM122" s="687">
        <f t="shared" si="188"/>
        <v>0</v>
      </c>
      <c r="AN122" s="688" t="str">
        <f t="shared" si="189"/>
        <v>-</v>
      </c>
      <c r="AO122" s="687">
        <f t="shared" si="190"/>
        <v>0</v>
      </c>
      <c r="AP122" s="681"/>
      <c r="AQ122" s="687">
        <f t="shared" si="191"/>
        <v>0</v>
      </c>
      <c r="AR122" s="681"/>
      <c r="AS122" s="687">
        <f t="shared" si="192"/>
        <v>0</v>
      </c>
      <c r="AT122" s="688" t="str">
        <f t="shared" si="193"/>
        <v>-</v>
      </c>
      <c r="AU122" s="683">
        <v>0</v>
      </c>
      <c r="AV122" s="681"/>
      <c r="AW122" s="681"/>
      <c r="AX122" s="681"/>
      <c r="AY122" s="687">
        <f t="shared" si="194"/>
        <v>0</v>
      </c>
      <c r="AZ122" s="688" t="str">
        <f t="shared" si="195"/>
        <v>-</v>
      </c>
      <c r="BA122" s="683">
        <v>0</v>
      </c>
      <c r="BB122" s="681"/>
      <c r="BC122" s="681"/>
      <c r="BD122" s="681"/>
      <c r="BE122" s="687">
        <f t="shared" si="196"/>
        <v>0</v>
      </c>
      <c r="BF122" s="688" t="str">
        <f t="shared" si="197"/>
        <v>-</v>
      </c>
      <c r="BG122" s="683">
        <v>0</v>
      </c>
      <c r="BH122" s="681"/>
      <c r="BI122" s="681"/>
      <c r="BJ122" s="681"/>
      <c r="BK122" s="687">
        <f t="shared" si="198"/>
        <v>0</v>
      </c>
      <c r="BL122" s="688" t="str">
        <f t="shared" si="199"/>
        <v>-</v>
      </c>
      <c r="BM122" s="687">
        <f t="shared" si="200"/>
        <v>0</v>
      </c>
      <c r="BN122" s="681"/>
      <c r="BO122" s="687">
        <f t="shared" si="201"/>
        <v>0</v>
      </c>
      <c r="BP122" s="681"/>
      <c r="BQ122" s="687">
        <f t="shared" si="202"/>
        <v>0</v>
      </c>
      <c r="BR122" s="688" t="str">
        <f t="shared" si="203"/>
        <v>-</v>
      </c>
      <c r="BS122" s="683">
        <v>0</v>
      </c>
      <c r="BT122" s="681"/>
      <c r="BU122" s="681"/>
      <c r="BV122" s="681"/>
      <c r="BW122" s="687">
        <f t="shared" si="204"/>
        <v>0</v>
      </c>
      <c r="BX122" s="688" t="str">
        <f t="shared" si="205"/>
        <v>-</v>
      </c>
      <c r="BY122" s="683">
        <v>0</v>
      </c>
      <c r="BZ122" s="681"/>
      <c r="CA122" s="681"/>
      <c r="CB122" s="681"/>
      <c r="CC122" s="687">
        <f t="shared" si="206"/>
        <v>0</v>
      </c>
      <c r="CD122" s="688" t="str">
        <f t="shared" si="207"/>
        <v>-</v>
      </c>
      <c r="CE122" s="683">
        <v>0</v>
      </c>
      <c r="CF122" s="681"/>
      <c r="CG122" s="681"/>
      <c r="CH122" s="681"/>
      <c r="CI122" s="687">
        <f t="shared" si="208"/>
        <v>0</v>
      </c>
      <c r="CJ122" s="688" t="str">
        <f t="shared" si="209"/>
        <v>-</v>
      </c>
      <c r="CK122" s="687">
        <f t="shared" si="210"/>
        <v>0</v>
      </c>
      <c r="CL122" s="681"/>
      <c r="CM122" s="687">
        <f t="shared" si="211"/>
        <v>0</v>
      </c>
      <c r="CN122" s="681"/>
      <c r="CO122" s="687">
        <f t="shared" si="212"/>
        <v>0</v>
      </c>
      <c r="CP122" s="688" t="str">
        <f t="shared" si="213"/>
        <v>-</v>
      </c>
      <c r="CQ122" s="683">
        <v>0</v>
      </c>
      <c r="CR122" s="681"/>
      <c r="CS122" s="681"/>
      <c r="CT122" s="681"/>
      <c r="CU122" s="687">
        <f t="shared" si="214"/>
        <v>0</v>
      </c>
      <c r="CV122" s="688" t="str">
        <f t="shared" si="215"/>
        <v>-</v>
      </c>
      <c r="CW122" s="683">
        <v>0</v>
      </c>
      <c r="CX122" s="681"/>
      <c r="CY122" s="681"/>
      <c r="CZ122" s="681"/>
      <c r="DA122" s="687">
        <f t="shared" si="216"/>
        <v>0</v>
      </c>
      <c r="DB122" s="688" t="str">
        <f t="shared" si="217"/>
        <v>-</v>
      </c>
      <c r="DC122" s="683">
        <v>0</v>
      </c>
      <c r="DD122" s="681"/>
      <c r="DE122" s="681"/>
      <c r="DF122" s="681"/>
      <c r="DG122" s="687">
        <f t="shared" si="218"/>
        <v>0</v>
      </c>
      <c r="DH122" s="688" t="str">
        <f t="shared" si="219"/>
        <v>-</v>
      </c>
    </row>
    <row r="123" spans="2:112" ht="18.75" customHeight="1">
      <c r="B123" s="88" t="s">
        <v>3040</v>
      </c>
      <c r="C123" s="637"/>
      <c r="D123" s="844" t="s">
        <v>1742</v>
      </c>
      <c r="E123" s="528" t="s">
        <v>3041</v>
      </c>
      <c r="F123" s="528"/>
      <c r="G123" s="529"/>
      <c r="H123" s="530"/>
      <c r="I123" s="530"/>
      <c r="J123" s="91" t="s">
        <v>883</v>
      </c>
      <c r="K123" s="687">
        <f t="shared" si="176"/>
        <v>265.60000000000002</v>
      </c>
      <c r="L123" s="681"/>
      <c r="M123" s="687">
        <f t="shared" si="177"/>
        <v>0</v>
      </c>
      <c r="N123" s="681"/>
      <c r="O123" s="687">
        <f t="shared" si="178"/>
        <v>-265.60000000000002</v>
      </c>
      <c r="P123" s="688">
        <f t="shared" si="179"/>
        <v>0</v>
      </c>
      <c r="Q123" s="687">
        <f t="shared" si="180"/>
        <v>65.099999999999994</v>
      </c>
      <c r="R123" s="681"/>
      <c r="S123" s="687">
        <f t="shared" si="181"/>
        <v>0</v>
      </c>
      <c r="T123" s="681"/>
      <c r="U123" s="687">
        <f t="shared" si="182"/>
        <v>-65.099999999999994</v>
      </c>
      <c r="V123" s="688">
        <f t="shared" si="183"/>
        <v>0</v>
      </c>
      <c r="W123" s="683">
        <v>22.5</v>
      </c>
      <c r="X123" s="681"/>
      <c r="Y123" s="681"/>
      <c r="Z123" s="681"/>
      <c r="AA123" s="687">
        <f t="shared" si="184"/>
        <v>-22.5</v>
      </c>
      <c r="AB123" s="688">
        <f t="shared" si="185"/>
        <v>0</v>
      </c>
      <c r="AC123" s="683">
        <v>20.2</v>
      </c>
      <c r="AD123" s="681"/>
      <c r="AE123" s="681"/>
      <c r="AF123" s="681"/>
      <c r="AG123" s="687">
        <f t="shared" si="186"/>
        <v>-20.2</v>
      </c>
      <c r="AH123" s="688">
        <f t="shared" si="187"/>
        <v>0</v>
      </c>
      <c r="AI123" s="683">
        <v>22.4</v>
      </c>
      <c r="AJ123" s="681"/>
      <c r="AK123" s="681"/>
      <c r="AL123" s="681"/>
      <c r="AM123" s="687">
        <f t="shared" si="188"/>
        <v>-22.4</v>
      </c>
      <c r="AN123" s="688">
        <f t="shared" si="189"/>
        <v>0</v>
      </c>
      <c r="AO123" s="687">
        <f t="shared" si="190"/>
        <v>70.2</v>
      </c>
      <c r="AP123" s="681"/>
      <c r="AQ123" s="687">
        <f t="shared" si="191"/>
        <v>0</v>
      </c>
      <c r="AR123" s="681"/>
      <c r="AS123" s="687">
        <f t="shared" si="192"/>
        <v>-70.2</v>
      </c>
      <c r="AT123" s="688">
        <f t="shared" si="193"/>
        <v>0</v>
      </c>
      <c r="AU123" s="683">
        <v>21.7</v>
      </c>
      <c r="AV123" s="681"/>
      <c r="AW123" s="681"/>
      <c r="AX123" s="681"/>
      <c r="AY123" s="687">
        <f t="shared" si="194"/>
        <v>-21.7</v>
      </c>
      <c r="AZ123" s="688">
        <f t="shared" si="195"/>
        <v>0</v>
      </c>
      <c r="BA123" s="683">
        <v>22.5</v>
      </c>
      <c r="BB123" s="681"/>
      <c r="BC123" s="681"/>
      <c r="BD123" s="681"/>
      <c r="BE123" s="687">
        <f t="shared" si="196"/>
        <v>-22.5</v>
      </c>
      <c r="BF123" s="688">
        <f t="shared" si="197"/>
        <v>0</v>
      </c>
      <c r="BG123" s="683">
        <v>26</v>
      </c>
      <c r="BH123" s="681"/>
      <c r="BI123" s="681"/>
      <c r="BJ123" s="681"/>
      <c r="BK123" s="687">
        <f t="shared" si="198"/>
        <v>-26</v>
      </c>
      <c r="BL123" s="688">
        <f t="shared" si="199"/>
        <v>0</v>
      </c>
      <c r="BM123" s="687">
        <f t="shared" si="200"/>
        <v>54.2</v>
      </c>
      <c r="BN123" s="681"/>
      <c r="BO123" s="687">
        <f t="shared" si="201"/>
        <v>0</v>
      </c>
      <c r="BP123" s="681"/>
      <c r="BQ123" s="687">
        <f t="shared" si="202"/>
        <v>-54.2</v>
      </c>
      <c r="BR123" s="688">
        <f t="shared" si="203"/>
        <v>0</v>
      </c>
      <c r="BS123" s="683">
        <v>23.5</v>
      </c>
      <c r="BT123" s="681"/>
      <c r="BU123" s="681"/>
      <c r="BV123" s="681"/>
      <c r="BW123" s="687">
        <f t="shared" si="204"/>
        <v>-23.5</v>
      </c>
      <c r="BX123" s="688">
        <f t="shared" si="205"/>
        <v>0</v>
      </c>
      <c r="BY123" s="683">
        <v>22.2</v>
      </c>
      <c r="BZ123" s="681"/>
      <c r="CA123" s="681"/>
      <c r="CB123" s="681"/>
      <c r="CC123" s="687">
        <f t="shared" si="206"/>
        <v>-22.2</v>
      </c>
      <c r="CD123" s="688">
        <f t="shared" si="207"/>
        <v>0</v>
      </c>
      <c r="CE123" s="683">
        <v>8.5</v>
      </c>
      <c r="CF123" s="681"/>
      <c r="CG123" s="681"/>
      <c r="CH123" s="681"/>
      <c r="CI123" s="687">
        <f t="shared" si="208"/>
        <v>-8.5</v>
      </c>
      <c r="CJ123" s="688">
        <f t="shared" si="209"/>
        <v>0</v>
      </c>
      <c r="CK123" s="687">
        <f t="shared" si="210"/>
        <v>76.100000000000009</v>
      </c>
      <c r="CL123" s="681"/>
      <c r="CM123" s="687">
        <f t="shared" si="211"/>
        <v>0</v>
      </c>
      <c r="CN123" s="681"/>
      <c r="CO123" s="687">
        <f t="shared" si="212"/>
        <v>-76.100000000000009</v>
      </c>
      <c r="CP123" s="688">
        <f t="shared" si="213"/>
        <v>0</v>
      </c>
      <c r="CQ123" s="683">
        <v>27.3</v>
      </c>
      <c r="CR123" s="681"/>
      <c r="CS123" s="681"/>
      <c r="CT123" s="681"/>
      <c r="CU123" s="687">
        <f t="shared" si="214"/>
        <v>-27.3</v>
      </c>
      <c r="CV123" s="688">
        <f t="shared" si="215"/>
        <v>0</v>
      </c>
      <c r="CW123" s="683">
        <v>21.6</v>
      </c>
      <c r="CX123" s="681"/>
      <c r="CY123" s="681"/>
      <c r="CZ123" s="681"/>
      <c r="DA123" s="687">
        <f t="shared" si="216"/>
        <v>-21.6</v>
      </c>
      <c r="DB123" s="688">
        <f t="shared" si="217"/>
        <v>0</v>
      </c>
      <c r="DC123" s="683">
        <v>27.2</v>
      </c>
      <c r="DD123" s="681"/>
      <c r="DE123" s="681"/>
      <c r="DF123" s="681"/>
      <c r="DG123" s="687">
        <f t="shared" si="218"/>
        <v>-27.2</v>
      </c>
      <c r="DH123" s="688">
        <f t="shared" si="219"/>
        <v>0</v>
      </c>
    </row>
    <row r="124" spans="2:112">
      <c r="B124" s="88" t="s">
        <v>3042</v>
      </c>
      <c r="C124" s="637"/>
      <c r="D124" s="766"/>
      <c r="E124" s="528" t="s">
        <v>3043</v>
      </c>
      <c r="F124" s="528"/>
      <c r="G124" s="529"/>
      <c r="H124" s="530"/>
      <c r="I124" s="530"/>
      <c r="J124" s="731" t="s">
        <v>889</v>
      </c>
      <c r="K124" s="687">
        <f t="shared" si="176"/>
        <v>0</v>
      </c>
      <c r="L124" s="681"/>
      <c r="M124" s="687">
        <f t="shared" si="177"/>
        <v>0</v>
      </c>
      <c r="N124" s="681"/>
      <c r="O124" s="687">
        <f t="shared" si="178"/>
        <v>0</v>
      </c>
      <c r="P124" s="688" t="str">
        <f t="shared" si="179"/>
        <v>-</v>
      </c>
      <c r="Q124" s="687">
        <f t="shared" si="180"/>
        <v>0</v>
      </c>
      <c r="R124" s="681"/>
      <c r="S124" s="687">
        <f t="shared" si="181"/>
        <v>0</v>
      </c>
      <c r="T124" s="681"/>
      <c r="U124" s="687">
        <f t="shared" si="182"/>
        <v>0</v>
      </c>
      <c r="V124" s="688" t="str">
        <f t="shared" si="183"/>
        <v>-</v>
      </c>
      <c r="W124" s="683">
        <v>0</v>
      </c>
      <c r="X124" s="681"/>
      <c r="Y124" s="681"/>
      <c r="Z124" s="681"/>
      <c r="AA124" s="687">
        <f t="shared" si="184"/>
        <v>0</v>
      </c>
      <c r="AB124" s="688" t="str">
        <f t="shared" si="185"/>
        <v>-</v>
      </c>
      <c r="AC124" s="683">
        <v>0</v>
      </c>
      <c r="AD124" s="681"/>
      <c r="AE124" s="681"/>
      <c r="AF124" s="681"/>
      <c r="AG124" s="687">
        <f t="shared" si="186"/>
        <v>0</v>
      </c>
      <c r="AH124" s="688" t="str">
        <f t="shared" si="187"/>
        <v>-</v>
      </c>
      <c r="AI124" s="683">
        <v>0</v>
      </c>
      <c r="AJ124" s="681"/>
      <c r="AK124" s="681"/>
      <c r="AL124" s="681"/>
      <c r="AM124" s="687">
        <f t="shared" si="188"/>
        <v>0</v>
      </c>
      <c r="AN124" s="688" t="str">
        <f t="shared" si="189"/>
        <v>-</v>
      </c>
      <c r="AO124" s="687">
        <f t="shared" si="190"/>
        <v>0</v>
      </c>
      <c r="AP124" s="681"/>
      <c r="AQ124" s="687">
        <f t="shared" si="191"/>
        <v>0</v>
      </c>
      <c r="AR124" s="681"/>
      <c r="AS124" s="687">
        <f t="shared" si="192"/>
        <v>0</v>
      </c>
      <c r="AT124" s="688" t="str">
        <f t="shared" si="193"/>
        <v>-</v>
      </c>
      <c r="AU124" s="683">
        <v>0</v>
      </c>
      <c r="AV124" s="681"/>
      <c r="AW124" s="681"/>
      <c r="AX124" s="681"/>
      <c r="AY124" s="687">
        <f t="shared" si="194"/>
        <v>0</v>
      </c>
      <c r="AZ124" s="688" t="str">
        <f t="shared" si="195"/>
        <v>-</v>
      </c>
      <c r="BA124" s="683">
        <v>0</v>
      </c>
      <c r="BB124" s="681"/>
      <c r="BC124" s="681"/>
      <c r="BD124" s="681"/>
      <c r="BE124" s="687">
        <f t="shared" si="196"/>
        <v>0</v>
      </c>
      <c r="BF124" s="688" t="str">
        <f t="shared" si="197"/>
        <v>-</v>
      </c>
      <c r="BG124" s="683">
        <v>0</v>
      </c>
      <c r="BH124" s="681"/>
      <c r="BI124" s="681"/>
      <c r="BJ124" s="681"/>
      <c r="BK124" s="687">
        <f t="shared" si="198"/>
        <v>0</v>
      </c>
      <c r="BL124" s="688" t="str">
        <f t="shared" si="199"/>
        <v>-</v>
      </c>
      <c r="BM124" s="687">
        <f t="shared" si="200"/>
        <v>0</v>
      </c>
      <c r="BN124" s="681"/>
      <c r="BO124" s="687">
        <f t="shared" si="201"/>
        <v>0</v>
      </c>
      <c r="BP124" s="681"/>
      <c r="BQ124" s="687">
        <f t="shared" si="202"/>
        <v>0</v>
      </c>
      <c r="BR124" s="688" t="str">
        <f t="shared" si="203"/>
        <v>-</v>
      </c>
      <c r="BS124" s="683">
        <v>0</v>
      </c>
      <c r="BT124" s="681"/>
      <c r="BU124" s="681"/>
      <c r="BV124" s="681"/>
      <c r="BW124" s="687">
        <f t="shared" si="204"/>
        <v>0</v>
      </c>
      <c r="BX124" s="688" t="str">
        <f t="shared" si="205"/>
        <v>-</v>
      </c>
      <c r="BY124" s="683">
        <v>0</v>
      </c>
      <c r="BZ124" s="681"/>
      <c r="CA124" s="681"/>
      <c r="CB124" s="681"/>
      <c r="CC124" s="687">
        <f t="shared" si="206"/>
        <v>0</v>
      </c>
      <c r="CD124" s="688" t="str">
        <f t="shared" si="207"/>
        <v>-</v>
      </c>
      <c r="CE124" s="683">
        <v>0</v>
      </c>
      <c r="CF124" s="681"/>
      <c r="CG124" s="681"/>
      <c r="CH124" s="681"/>
      <c r="CI124" s="687">
        <f t="shared" si="208"/>
        <v>0</v>
      </c>
      <c r="CJ124" s="688" t="str">
        <f t="shared" si="209"/>
        <v>-</v>
      </c>
      <c r="CK124" s="687">
        <f t="shared" si="210"/>
        <v>0</v>
      </c>
      <c r="CL124" s="681"/>
      <c r="CM124" s="687">
        <f t="shared" si="211"/>
        <v>0</v>
      </c>
      <c r="CN124" s="681"/>
      <c r="CO124" s="687">
        <f t="shared" si="212"/>
        <v>0</v>
      </c>
      <c r="CP124" s="688" t="str">
        <f t="shared" si="213"/>
        <v>-</v>
      </c>
      <c r="CQ124" s="683">
        <v>0</v>
      </c>
      <c r="CR124" s="681"/>
      <c r="CS124" s="681"/>
      <c r="CT124" s="681"/>
      <c r="CU124" s="687">
        <f t="shared" si="214"/>
        <v>0</v>
      </c>
      <c r="CV124" s="688" t="str">
        <f t="shared" si="215"/>
        <v>-</v>
      </c>
      <c r="CW124" s="683">
        <v>0</v>
      </c>
      <c r="CX124" s="681"/>
      <c r="CY124" s="681"/>
      <c r="CZ124" s="681"/>
      <c r="DA124" s="687">
        <f t="shared" si="216"/>
        <v>0</v>
      </c>
      <c r="DB124" s="688" t="str">
        <f t="shared" si="217"/>
        <v>-</v>
      </c>
      <c r="DC124" s="683">
        <v>0</v>
      </c>
      <c r="DD124" s="681"/>
      <c r="DE124" s="681"/>
      <c r="DF124" s="681"/>
      <c r="DG124" s="687">
        <f t="shared" si="218"/>
        <v>0</v>
      </c>
      <c r="DH124" s="688" t="str">
        <f t="shared" si="219"/>
        <v>-</v>
      </c>
    </row>
    <row r="125" spans="2:112">
      <c r="B125" s="88" t="s">
        <v>3044</v>
      </c>
      <c r="C125" s="652" t="s">
        <v>3045</v>
      </c>
      <c r="D125" s="109" t="s">
        <v>1746</v>
      </c>
      <c r="E125" s="528" t="s">
        <v>3046</v>
      </c>
      <c r="F125" s="528"/>
      <c r="G125" s="529"/>
      <c r="H125" s="530" t="s">
        <v>3047</v>
      </c>
      <c r="I125" s="530"/>
      <c r="J125" s="91" t="s">
        <v>883</v>
      </c>
      <c r="K125" s="687">
        <f t="shared" si="176"/>
        <v>1526.2</v>
      </c>
      <c r="L125" s="681"/>
      <c r="M125" s="687">
        <f t="shared" si="177"/>
        <v>0</v>
      </c>
      <c r="N125" s="681"/>
      <c r="O125" s="687">
        <f t="shared" si="178"/>
        <v>-1526.2</v>
      </c>
      <c r="P125" s="688">
        <f t="shared" si="179"/>
        <v>0</v>
      </c>
      <c r="Q125" s="687">
        <f t="shared" si="180"/>
        <v>421</v>
      </c>
      <c r="R125" s="681"/>
      <c r="S125" s="687">
        <f t="shared" si="181"/>
        <v>0</v>
      </c>
      <c r="T125" s="681"/>
      <c r="U125" s="687">
        <f t="shared" si="182"/>
        <v>-421</v>
      </c>
      <c r="V125" s="688">
        <f t="shared" si="183"/>
        <v>0</v>
      </c>
      <c r="W125" s="687">
        <f>W126+W127</f>
        <v>146.1</v>
      </c>
      <c r="X125" s="681"/>
      <c r="Y125" s="687">
        <f>Y126+Y127</f>
        <v>0</v>
      </c>
      <c r="Z125" s="681"/>
      <c r="AA125" s="687">
        <f t="shared" si="184"/>
        <v>-146.1</v>
      </c>
      <c r="AB125" s="688">
        <f t="shared" si="185"/>
        <v>0</v>
      </c>
      <c r="AC125" s="687">
        <f>AC126+AC127</f>
        <v>130.5</v>
      </c>
      <c r="AD125" s="681"/>
      <c r="AE125" s="687">
        <f>AE126+AE127</f>
        <v>0</v>
      </c>
      <c r="AF125" s="681"/>
      <c r="AG125" s="687">
        <f t="shared" si="186"/>
        <v>-130.5</v>
      </c>
      <c r="AH125" s="688">
        <f t="shared" si="187"/>
        <v>0</v>
      </c>
      <c r="AI125" s="687">
        <f>AI126+AI127</f>
        <v>144.4</v>
      </c>
      <c r="AJ125" s="681"/>
      <c r="AK125" s="687">
        <f>AK126+AK127</f>
        <v>0</v>
      </c>
      <c r="AL125" s="681"/>
      <c r="AM125" s="687">
        <f t="shared" si="188"/>
        <v>-144.4</v>
      </c>
      <c r="AN125" s="688">
        <f t="shared" si="189"/>
        <v>0</v>
      </c>
      <c r="AO125" s="687">
        <f t="shared" si="190"/>
        <v>419.1</v>
      </c>
      <c r="AP125" s="681"/>
      <c r="AQ125" s="687">
        <f t="shared" si="191"/>
        <v>0</v>
      </c>
      <c r="AR125" s="681"/>
      <c r="AS125" s="687">
        <f t="shared" si="192"/>
        <v>-419.1</v>
      </c>
      <c r="AT125" s="688">
        <f t="shared" si="193"/>
        <v>0</v>
      </c>
      <c r="AU125" s="687">
        <f>AU126+AU127</f>
        <v>148</v>
      </c>
      <c r="AV125" s="681"/>
      <c r="AW125" s="687">
        <f>AW126+AW127</f>
        <v>0</v>
      </c>
      <c r="AX125" s="681"/>
      <c r="AY125" s="687">
        <f t="shared" si="194"/>
        <v>-148</v>
      </c>
      <c r="AZ125" s="688">
        <f t="shared" si="195"/>
        <v>0</v>
      </c>
      <c r="BA125" s="687">
        <f>BA126+BA127</f>
        <v>145.1</v>
      </c>
      <c r="BB125" s="681"/>
      <c r="BC125" s="687">
        <f>BC126+BC127</f>
        <v>0</v>
      </c>
      <c r="BD125" s="681"/>
      <c r="BE125" s="687">
        <f t="shared" si="196"/>
        <v>-145.1</v>
      </c>
      <c r="BF125" s="688">
        <f t="shared" si="197"/>
        <v>0</v>
      </c>
      <c r="BG125" s="687">
        <f>BG126+BG127</f>
        <v>126</v>
      </c>
      <c r="BH125" s="681"/>
      <c r="BI125" s="687">
        <f>BI126+BI127</f>
        <v>0</v>
      </c>
      <c r="BJ125" s="681"/>
      <c r="BK125" s="687">
        <f t="shared" si="198"/>
        <v>-126</v>
      </c>
      <c r="BL125" s="688">
        <f t="shared" si="199"/>
        <v>0</v>
      </c>
      <c r="BM125" s="687">
        <f t="shared" si="200"/>
        <v>281.60000000000002</v>
      </c>
      <c r="BN125" s="681"/>
      <c r="BO125" s="687">
        <f t="shared" si="201"/>
        <v>0</v>
      </c>
      <c r="BP125" s="681"/>
      <c r="BQ125" s="687">
        <f t="shared" si="202"/>
        <v>-281.60000000000002</v>
      </c>
      <c r="BR125" s="688">
        <f t="shared" si="203"/>
        <v>0</v>
      </c>
      <c r="BS125" s="687">
        <f>BS126+BS127</f>
        <v>69.099999999999994</v>
      </c>
      <c r="BT125" s="681"/>
      <c r="BU125" s="687">
        <f>BU126+BU127</f>
        <v>0</v>
      </c>
      <c r="BV125" s="681"/>
      <c r="BW125" s="687">
        <f t="shared" si="204"/>
        <v>-69.099999999999994</v>
      </c>
      <c r="BX125" s="688">
        <f t="shared" si="205"/>
        <v>0</v>
      </c>
      <c r="BY125" s="687">
        <f>BY126+BY127</f>
        <v>103.6</v>
      </c>
      <c r="BZ125" s="681"/>
      <c r="CA125" s="687">
        <f>CA126+CA127</f>
        <v>0</v>
      </c>
      <c r="CB125" s="681"/>
      <c r="CC125" s="687">
        <f t="shared" si="206"/>
        <v>-103.6</v>
      </c>
      <c r="CD125" s="688">
        <f t="shared" si="207"/>
        <v>0</v>
      </c>
      <c r="CE125" s="687">
        <f>CE126+CE127</f>
        <v>108.9</v>
      </c>
      <c r="CF125" s="681"/>
      <c r="CG125" s="687">
        <f>CG126+CG127</f>
        <v>0</v>
      </c>
      <c r="CH125" s="681"/>
      <c r="CI125" s="687">
        <f t="shared" si="208"/>
        <v>-108.9</v>
      </c>
      <c r="CJ125" s="688">
        <f t="shared" si="209"/>
        <v>0</v>
      </c>
      <c r="CK125" s="687">
        <f t="shared" si="210"/>
        <v>404.5</v>
      </c>
      <c r="CL125" s="681"/>
      <c r="CM125" s="687">
        <f t="shared" si="211"/>
        <v>0</v>
      </c>
      <c r="CN125" s="681"/>
      <c r="CO125" s="687">
        <f t="shared" si="212"/>
        <v>-404.5</v>
      </c>
      <c r="CP125" s="688">
        <f t="shared" si="213"/>
        <v>0</v>
      </c>
      <c r="CQ125" s="687">
        <f>CQ126+CQ127</f>
        <v>136.30000000000001</v>
      </c>
      <c r="CR125" s="681"/>
      <c r="CS125" s="687">
        <f>CS126+CS127</f>
        <v>0</v>
      </c>
      <c r="CT125" s="681"/>
      <c r="CU125" s="687">
        <f t="shared" si="214"/>
        <v>-136.30000000000001</v>
      </c>
      <c r="CV125" s="688">
        <f t="shared" si="215"/>
        <v>0</v>
      </c>
      <c r="CW125" s="687">
        <f>CW126+CW127</f>
        <v>131.5</v>
      </c>
      <c r="CX125" s="681"/>
      <c r="CY125" s="687">
        <f>CY126+CY127</f>
        <v>0</v>
      </c>
      <c r="CZ125" s="681"/>
      <c r="DA125" s="687">
        <f t="shared" si="216"/>
        <v>-131.5</v>
      </c>
      <c r="DB125" s="688">
        <f t="shared" si="217"/>
        <v>0</v>
      </c>
      <c r="DC125" s="687">
        <f>DC126+DC127</f>
        <v>136.69999999999999</v>
      </c>
      <c r="DD125" s="681"/>
      <c r="DE125" s="687">
        <f>DE126+DE127</f>
        <v>0</v>
      </c>
      <c r="DF125" s="681"/>
      <c r="DG125" s="687">
        <f t="shared" si="218"/>
        <v>-136.69999999999999</v>
      </c>
      <c r="DH125" s="688">
        <f t="shared" si="219"/>
        <v>0</v>
      </c>
    </row>
    <row r="126" spans="2:112">
      <c r="B126" s="88" t="s">
        <v>3048</v>
      </c>
      <c r="C126" s="637"/>
      <c r="D126" s="90" t="s">
        <v>1690</v>
      </c>
      <c r="E126" s="528" t="s">
        <v>3049</v>
      </c>
      <c r="F126" s="528"/>
      <c r="G126" s="529"/>
      <c r="H126" s="530"/>
      <c r="I126" s="530"/>
      <c r="J126" s="91" t="s">
        <v>883</v>
      </c>
      <c r="K126" s="687">
        <f t="shared" si="176"/>
        <v>0</v>
      </c>
      <c r="L126" s="681"/>
      <c r="M126" s="687">
        <f t="shared" si="177"/>
        <v>0</v>
      </c>
      <c r="N126" s="681"/>
      <c r="O126" s="687">
        <f t="shared" si="178"/>
        <v>0</v>
      </c>
      <c r="P126" s="688" t="str">
        <f t="shared" si="179"/>
        <v>-</v>
      </c>
      <c r="Q126" s="687">
        <f t="shared" si="180"/>
        <v>0</v>
      </c>
      <c r="R126" s="681"/>
      <c r="S126" s="687">
        <f t="shared" si="181"/>
        <v>0</v>
      </c>
      <c r="T126" s="681"/>
      <c r="U126" s="687">
        <f t="shared" si="182"/>
        <v>0</v>
      </c>
      <c r="V126" s="688" t="str">
        <f t="shared" si="183"/>
        <v>-</v>
      </c>
      <c r="W126" s="683">
        <v>0</v>
      </c>
      <c r="X126" s="681"/>
      <c r="Y126" s="681"/>
      <c r="Z126" s="681"/>
      <c r="AA126" s="687">
        <f t="shared" si="184"/>
        <v>0</v>
      </c>
      <c r="AB126" s="688" t="str">
        <f t="shared" si="185"/>
        <v>-</v>
      </c>
      <c r="AC126" s="683">
        <v>0</v>
      </c>
      <c r="AD126" s="681"/>
      <c r="AE126" s="681"/>
      <c r="AF126" s="681"/>
      <c r="AG126" s="687">
        <f t="shared" si="186"/>
        <v>0</v>
      </c>
      <c r="AH126" s="688" t="str">
        <f t="shared" si="187"/>
        <v>-</v>
      </c>
      <c r="AI126" s="683">
        <v>0</v>
      </c>
      <c r="AJ126" s="681"/>
      <c r="AK126" s="681"/>
      <c r="AL126" s="681"/>
      <c r="AM126" s="687">
        <f t="shared" si="188"/>
        <v>0</v>
      </c>
      <c r="AN126" s="688" t="str">
        <f t="shared" si="189"/>
        <v>-</v>
      </c>
      <c r="AO126" s="687">
        <f t="shared" si="190"/>
        <v>0</v>
      </c>
      <c r="AP126" s="681"/>
      <c r="AQ126" s="687">
        <f t="shared" si="191"/>
        <v>0</v>
      </c>
      <c r="AR126" s="681"/>
      <c r="AS126" s="687">
        <f t="shared" si="192"/>
        <v>0</v>
      </c>
      <c r="AT126" s="688" t="str">
        <f t="shared" si="193"/>
        <v>-</v>
      </c>
      <c r="AU126" s="683">
        <v>0</v>
      </c>
      <c r="AV126" s="681"/>
      <c r="AW126" s="681"/>
      <c r="AX126" s="681"/>
      <c r="AY126" s="687">
        <f t="shared" si="194"/>
        <v>0</v>
      </c>
      <c r="AZ126" s="688" t="str">
        <f t="shared" si="195"/>
        <v>-</v>
      </c>
      <c r="BA126" s="683">
        <v>0</v>
      </c>
      <c r="BB126" s="681"/>
      <c r="BC126" s="681"/>
      <c r="BD126" s="681"/>
      <c r="BE126" s="687">
        <f t="shared" si="196"/>
        <v>0</v>
      </c>
      <c r="BF126" s="688" t="str">
        <f t="shared" si="197"/>
        <v>-</v>
      </c>
      <c r="BG126" s="683">
        <v>0</v>
      </c>
      <c r="BH126" s="681"/>
      <c r="BI126" s="681"/>
      <c r="BJ126" s="681"/>
      <c r="BK126" s="687">
        <f t="shared" si="198"/>
        <v>0</v>
      </c>
      <c r="BL126" s="688" t="str">
        <f t="shared" si="199"/>
        <v>-</v>
      </c>
      <c r="BM126" s="687">
        <f t="shared" si="200"/>
        <v>0</v>
      </c>
      <c r="BN126" s="681"/>
      <c r="BO126" s="687">
        <f t="shared" si="201"/>
        <v>0</v>
      </c>
      <c r="BP126" s="681"/>
      <c r="BQ126" s="687">
        <f t="shared" si="202"/>
        <v>0</v>
      </c>
      <c r="BR126" s="688" t="str">
        <f t="shared" si="203"/>
        <v>-</v>
      </c>
      <c r="BS126" s="683">
        <v>0</v>
      </c>
      <c r="BT126" s="681"/>
      <c r="BU126" s="681"/>
      <c r="BV126" s="681"/>
      <c r="BW126" s="687">
        <f t="shared" si="204"/>
        <v>0</v>
      </c>
      <c r="BX126" s="688" t="str">
        <f t="shared" si="205"/>
        <v>-</v>
      </c>
      <c r="BY126" s="683">
        <v>0</v>
      </c>
      <c r="BZ126" s="681"/>
      <c r="CA126" s="681"/>
      <c r="CB126" s="681"/>
      <c r="CC126" s="687">
        <f t="shared" si="206"/>
        <v>0</v>
      </c>
      <c r="CD126" s="688" t="str">
        <f t="shared" si="207"/>
        <v>-</v>
      </c>
      <c r="CE126" s="683">
        <v>0</v>
      </c>
      <c r="CF126" s="681"/>
      <c r="CG126" s="681"/>
      <c r="CH126" s="681"/>
      <c r="CI126" s="687">
        <f t="shared" si="208"/>
        <v>0</v>
      </c>
      <c r="CJ126" s="688" t="str">
        <f t="shared" si="209"/>
        <v>-</v>
      </c>
      <c r="CK126" s="687">
        <f t="shared" si="210"/>
        <v>0</v>
      </c>
      <c r="CL126" s="681"/>
      <c r="CM126" s="687">
        <f t="shared" si="211"/>
        <v>0</v>
      </c>
      <c r="CN126" s="681"/>
      <c r="CO126" s="687">
        <f t="shared" si="212"/>
        <v>0</v>
      </c>
      <c r="CP126" s="688" t="str">
        <f t="shared" si="213"/>
        <v>-</v>
      </c>
      <c r="CQ126" s="683">
        <v>0</v>
      </c>
      <c r="CR126" s="681"/>
      <c r="CS126" s="681"/>
      <c r="CT126" s="681"/>
      <c r="CU126" s="687">
        <f t="shared" si="214"/>
        <v>0</v>
      </c>
      <c r="CV126" s="688" t="str">
        <f t="shared" si="215"/>
        <v>-</v>
      </c>
      <c r="CW126" s="683">
        <v>0</v>
      </c>
      <c r="CX126" s="681"/>
      <c r="CY126" s="681"/>
      <c r="CZ126" s="681"/>
      <c r="DA126" s="687">
        <f t="shared" si="216"/>
        <v>0</v>
      </c>
      <c r="DB126" s="688" t="str">
        <f t="shared" si="217"/>
        <v>-</v>
      </c>
      <c r="DC126" s="683">
        <v>0</v>
      </c>
      <c r="DD126" s="681"/>
      <c r="DE126" s="681"/>
      <c r="DF126" s="681"/>
      <c r="DG126" s="687">
        <f t="shared" si="218"/>
        <v>0</v>
      </c>
      <c r="DH126" s="688" t="str">
        <f t="shared" si="219"/>
        <v>-</v>
      </c>
    </row>
    <row r="127" spans="2:112">
      <c r="B127" s="88" t="s">
        <v>3050</v>
      </c>
      <c r="C127" s="637"/>
      <c r="D127" s="90" t="s">
        <v>1692</v>
      </c>
      <c r="E127" s="528" t="s">
        <v>3051</v>
      </c>
      <c r="F127" s="528"/>
      <c r="G127" s="529"/>
      <c r="H127" s="530"/>
      <c r="I127" s="530"/>
      <c r="J127" s="91" t="s">
        <v>883</v>
      </c>
      <c r="K127" s="687">
        <f t="shared" si="176"/>
        <v>1526.2</v>
      </c>
      <c r="L127" s="681"/>
      <c r="M127" s="687">
        <f t="shared" si="177"/>
        <v>0</v>
      </c>
      <c r="N127" s="681"/>
      <c r="O127" s="687">
        <f t="shared" si="178"/>
        <v>-1526.2</v>
      </c>
      <c r="P127" s="688">
        <f t="shared" si="179"/>
        <v>0</v>
      </c>
      <c r="Q127" s="687">
        <f t="shared" si="180"/>
        <v>421</v>
      </c>
      <c r="R127" s="681"/>
      <c r="S127" s="687">
        <f t="shared" si="181"/>
        <v>0</v>
      </c>
      <c r="T127" s="681"/>
      <c r="U127" s="687">
        <f t="shared" si="182"/>
        <v>-421</v>
      </c>
      <c r="V127" s="688">
        <f t="shared" si="183"/>
        <v>0</v>
      </c>
      <c r="W127" s="683">
        <v>146.1</v>
      </c>
      <c r="X127" s="681"/>
      <c r="Y127" s="681"/>
      <c r="Z127" s="681"/>
      <c r="AA127" s="687">
        <f t="shared" si="184"/>
        <v>-146.1</v>
      </c>
      <c r="AB127" s="688">
        <f t="shared" si="185"/>
        <v>0</v>
      </c>
      <c r="AC127" s="683">
        <v>130.5</v>
      </c>
      <c r="AD127" s="681"/>
      <c r="AE127" s="681"/>
      <c r="AF127" s="681"/>
      <c r="AG127" s="687">
        <f t="shared" si="186"/>
        <v>-130.5</v>
      </c>
      <c r="AH127" s="688">
        <f t="shared" si="187"/>
        <v>0</v>
      </c>
      <c r="AI127" s="683">
        <v>144.4</v>
      </c>
      <c r="AJ127" s="681"/>
      <c r="AK127" s="681"/>
      <c r="AL127" s="681"/>
      <c r="AM127" s="687">
        <f t="shared" si="188"/>
        <v>-144.4</v>
      </c>
      <c r="AN127" s="688">
        <f t="shared" si="189"/>
        <v>0</v>
      </c>
      <c r="AO127" s="687">
        <f t="shared" si="190"/>
        <v>419.1</v>
      </c>
      <c r="AP127" s="681"/>
      <c r="AQ127" s="687">
        <f t="shared" si="191"/>
        <v>0</v>
      </c>
      <c r="AR127" s="681"/>
      <c r="AS127" s="687">
        <f t="shared" si="192"/>
        <v>-419.1</v>
      </c>
      <c r="AT127" s="688">
        <f t="shared" si="193"/>
        <v>0</v>
      </c>
      <c r="AU127" s="683">
        <v>148</v>
      </c>
      <c r="AV127" s="681"/>
      <c r="AW127" s="681"/>
      <c r="AX127" s="681"/>
      <c r="AY127" s="687">
        <f t="shared" si="194"/>
        <v>-148</v>
      </c>
      <c r="AZ127" s="688">
        <f t="shared" si="195"/>
        <v>0</v>
      </c>
      <c r="BA127" s="683">
        <v>145.1</v>
      </c>
      <c r="BB127" s="681"/>
      <c r="BC127" s="681"/>
      <c r="BD127" s="681"/>
      <c r="BE127" s="687">
        <f t="shared" si="196"/>
        <v>-145.1</v>
      </c>
      <c r="BF127" s="688">
        <f t="shared" si="197"/>
        <v>0</v>
      </c>
      <c r="BG127" s="683">
        <v>126</v>
      </c>
      <c r="BH127" s="681"/>
      <c r="BI127" s="681"/>
      <c r="BJ127" s="681"/>
      <c r="BK127" s="687">
        <f t="shared" si="198"/>
        <v>-126</v>
      </c>
      <c r="BL127" s="688">
        <f t="shared" si="199"/>
        <v>0</v>
      </c>
      <c r="BM127" s="687">
        <f t="shared" si="200"/>
        <v>281.60000000000002</v>
      </c>
      <c r="BN127" s="681"/>
      <c r="BO127" s="687">
        <f t="shared" si="201"/>
        <v>0</v>
      </c>
      <c r="BP127" s="681"/>
      <c r="BQ127" s="687">
        <f t="shared" si="202"/>
        <v>-281.60000000000002</v>
      </c>
      <c r="BR127" s="688">
        <f t="shared" si="203"/>
        <v>0</v>
      </c>
      <c r="BS127" s="683">
        <v>69.099999999999994</v>
      </c>
      <c r="BT127" s="681"/>
      <c r="BU127" s="681"/>
      <c r="BV127" s="681"/>
      <c r="BW127" s="687">
        <f t="shared" si="204"/>
        <v>-69.099999999999994</v>
      </c>
      <c r="BX127" s="688">
        <f t="shared" si="205"/>
        <v>0</v>
      </c>
      <c r="BY127" s="683">
        <v>103.6</v>
      </c>
      <c r="BZ127" s="681"/>
      <c r="CA127" s="681"/>
      <c r="CB127" s="681"/>
      <c r="CC127" s="687">
        <f t="shared" si="206"/>
        <v>-103.6</v>
      </c>
      <c r="CD127" s="688">
        <f t="shared" si="207"/>
        <v>0</v>
      </c>
      <c r="CE127" s="683">
        <v>108.9</v>
      </c>
      <c r="CF127" s="681"/>
      <c r="CG127" s="681"/>
      <c r="CH127" s="681"/>
      <c r="CI127" s="687">
        <f t="shared" si="208"/>
        <v>-108.9</v>
      </c>
      <c r="CJ127" s="688">
        <f t="shared" si="209"/>
        <v>0</v>
      </c>
      <c r="CK127" s="687">
        <f t="shared" si="210"/>
        <v>404.5</v>
      </c>
      <c r="CL127" s="681"/>
      <c r="CM127" s="687">
        <f t="shared" si="211"/>
        <v>0</v>
      </c>
      <c r="CN127" s="681"/>
      <c r="CO127" s="687">
        <f t="shared" si="212"/>
        <v>-404.5</v>
      </c>
      <c r="CP127" s="688">
        <f t="shared" si="213"/>
        <v>0</v>
      </c>
      <c r="CQ127" s="683">
        <v>136.30000000000001</v>
      </c>
      <c r="CR127" s="681"/>
      <c r="CS127" s="681"/>
      <c r="CT127" s="681"/>
      <c r="CU127" s="687">
        <f t="shared" si="214"/>
        <v>-136.30000000000001</v>
      </c>
      <c r="CV127" s="688">
        <f t="shared" si="215"/>
        <v>0</v>
      </c>
      <c r="CW127" s="683">
        <v>131.5</v>
      </c>
      <c r="CX127" s="681"/>
      <c r="CY127" s="681"/>
      <c r="CZ127" s="681"/>
      <c r="DA127" s="687">
        <f t="shared" si="216"/>
        <v>-131.5</v>
      </c>
      <c r="DB127" s="688">
        <f t="shared" si="217"/>
        <v>0</v>
      </c>
      <c r="DC127" s="683">
        <v>136.69999999999999</v>
      </c>
      <c r="DD127" s="681"/>
      <c r="DE127" s="681"/>
      <c r="DF127" s="681"/>
      <c r="DG127" s="687">
        <f t="shared" si="218"/>
        <v>-136.69999999999999</v>
      </c>
      <c r="DH127" s="688">
        <f t="shared" si="219"/>
        <v>0</v>
      </c>
    </row>
    <row r="128" spans="2:112">
      <c r="B128" s="88" t="s">
        <v>3052</v>
      </c>
      <c r="C128" s="650"/>
      <c r="D128" s="114" t="s">
        <v>873</v>
      </c>
      <c r="E128" s="528"/>
      <c r="F128" s="528"/>
      <c r="G128" s="529"/>
      <c r="H128" s="530"/>
      <c r="I128" s="530"/>
      <c r="J128" s="91"/>
      <c r="K128" s="681"/>
      <c r="L128" s="681"/>
      <c r="M128" s="681"/>
      <c r="N128" s="681"/>
      <c r="O128" s="681"/>
      <c r="P128" s="681"/>
      <c r="Q128" s="681"/>
      <c r="R128" s="681"/>
      <c r="S128" s="681"/>
      <c r="T128" s="681"/>
      <c r="U128" s="681"/>
      <c r="V128" s="681"/>
      <c r="W128" s="681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1"/>
      <c r="AK128" s="681"/>
      <c r="AL128" s="681"/>
      <c r="AM128" s="681"/>
      <c r="AN128" s="681"/>
      <c r="AO128" s="681"/>
      <c r="AP128" s="681"/>
      <c r="AQ128" s="681"/>
      <c r="AR128" s="681"/>
      <c r="AS128" s="681"/>
      <c r="AT128" s="681"/>
      <c r="AU128" s="681"/>
      <c r="AV128" s="681"/>
      <c r="AW128" s="681"/>
      <c r="AX128" s="681"/>
      <c r="AY128" s="681"/>
      <c r="AZ128" s="681"/>
      <c r="BA128" s="681"/>
      <c r="BB128" s="681"/>
      <c r="BC128" s="681"/>
      <c r="BD128" s="681"/>
      <c r="BE128" s="681"/>
      <c r="BF128" s="681"/>
      <c r="BG128" s="681"/>
      <c r="BH128" s="681"/>
      <c r="BI128" s="681"/>
      <c r="BJ128" s="681"/>
      <c r="BK128" s="681"/>
      <c r="BL128" s="681"/>
      <c r="BM128" s="681"/>
      <c r="BN128" s="681"/>
      <c r="BO128" s="681"/>
      <c r="BP128" s="681"/>
      <c r="BQ128" s="681"/>
      <c r="BR128" s="681"/>
      <c r="BS128" s="681"/>
      <c r="BT128" s="681"/>
      <c r="BU128" s="681"/>
      <c r="BV128" s="681"/>
      <c r="BW128" s="681"/>
      <c r="BX128" s="681"/>
      <c r="BY128" s="681"/>
      <c r="BZ128" s="681"/>
      <c r="CA128" s="681"/>
      <c r="CB128" s="681"/>
      <c r="CC128" s="681"/>
      <c r="CD128" s="681"/>
      <c r="CE128" s="681"/>
      <c r="CF128" s="681"/>
      <c r="CG128" s="681"/>
      <c r="CH128" s="681"/>
      <c r="CI128" s="681"/>
      <c r="CJ128" s="681"/>
      <c r="CK128" s="681"/>
      <c r="CL128" s="681"/>
      <c r="CM128" s="681"/>
      <c r="CN128" s="681"/>
      <c r="CO128" s="681"/>
      <c r="CP128" s="681"/>
      <c r="CQ128" s="681"/>
      <c r="CR128" s="681"/>
      <c r="CS128" s="681"/>
      <c r="CT128" s="681"/>
      <c r="CU128" s="681"/>
      <c r="CV128" s="681"/>
      <c r="CW128" s="681"/>
      <c r="CX128" s="681"/>
      <c r="CY128" s="681"/>
      <c r="CZ128" s="681"/>
      <c r="DA128" s="681"/>
      <c r="DB128" s="681"/>
      <c r="DC128" s="681"/>
      <c r="DD128" s="681"/>
      <c r="DE128" s="681"/>
      <c r="DF128" s="681"/>
      <c r="DG128" s="681"/>
      <c r="DH128" s="681"/>
    </row>
    <row r="129" spans="2:112">
      <c r="B129" s="88" t="s">
        <v>3053</v>
      </c>
      <c r="C129" s="650"/>
      <c r="D129" s="115" t="s">
        <v>2522</v>
      </c>
      <c r="E129" s="528" t="s">
        <v>3054</v>
      </c>
      <c r="F129" s="528"/>
      <c r="G129" s="529"/>
      <c r="H129" s="530" t="s">
        <v>3055</v>
      </c>
      <c r="I129" s="530"/>
      <c r="J129" s="91" t="s">
        <v>883</v>
      </c>
      <c r="K129" s="687">
        <f t="shared" ref="K129:K166" si="220">Q129+AO129+BM129+CK129</f>
        <v>3194.5</v>
      </c>
      <c r="L129" s="681"/>
      <c r="M129" s="687">
        <f t="shared" ref="M129:M166" si="221">S129+AQ129+BO129+CM129</f>
        <v>0</v>
      </c>
      <c r="N129" s="681"/>
      <c r="O129" s="687">
        <f t="shared" ref="O129:O166" si="222">IFERROR(M129-K129,"-")</f>
        <v>-3194.5</v>
      </c>
      <c r="P129" s="688">
        <f t="shared" ref="P129:P166" si="223">IFERROR(M129/K129,"-")</f>
        <v>0</v>
      </c>
      <c r="Q129" s="687">
        <f t="shared" ref="Q129:Q166" si="224">W129+AC129+AI129</f>
        <v>831.8</v>
      </c>
      <c r="R129" s="681"/>
      <c r="S129" s="687">
        <f t="shared" ref="S129:S166" si="225">Y129+AE129+AK129</f>
        <v>0</v>
      </c>
      <c r="T129" s="681"/>
      <c r="U129" s="687">
        <f t="shared" ref="U129:U166" si="226">IFERROR(S129-Q129,"-")</f>
        <v>-831.8</v>
      </c>
      <c r="V129" s="688">
        <f t="shared" ref="V129:V166" si="227">IFERROR(S129/Q129,"-")</f>
        <v>0</v>
      </c>
      <c r="W129" s="687">
        <f>W130+W131</f>
        <v>288</v>
      </c>
      <c r="X129" s="681"/>
      <c r="Y129" s="687">
        <f>Y130+Y131</f>
        <v>0</v>
      </c>
      <c r="Z129" s="681"/>
      <c r="AA129" s="687">
        <f t="shared" ref="AA129:AA166" si="228">IFERROR(Y129-W129,"-")</f>
        <v>-288</v>
      </c>
      <c r="AB129" s="688">
        <f t="shared" ref="AB129:AB166" si="229">IFERROR(Y129/W129,"-")</f>
        <v>0</v>
      </c>
      <c r="AC129" s="687">
        <f>AC130+AC131</f>
        <v>258.8</v>
      </c>
      <c r="AD129" s="681"/>
      <c r="AE129" s="687">
        <f>AE130+AE131</f>
        <v>0</v>
      </c>
      <c r="AF129" s="681"/>
      <c r="AG129" s="687">
        <f t="shared" ref="AG129:AG166" si="230">IFERROR(AE129-AC129,"-")</f>
        <v>-258.8</v>
      </c>
      <c r="AH129" s="688">
        <f t="shared" ref="AH129:AH166" si="231">IFERROR(AE129/AC129,"-")</f>
        <v>0</v>
      </c>
      <c r="AI129" s="687">
        <f>AI130+AI131</f>
        <v>285</v>
      </c>
      <c r="AJ129" s="681"/>
      <c r="AK129" s="687">
        <f>AK130+AK131</f>
        <v>0</v>
      </c>
      <c r="AL129" s="681"/>
      <c r="AM129" s="687">
        <f t="shared" ref="AM129:AM166" si="232">IFERROR(AK129-AI129,"-")</f>
        <v>-285</v>
      </c>
      <c r="AN129" s="688">
        <f t="shared" ref="AN129:AN166" si="233">IFERROR(AK129/AI129,"-")</f>
        <v>0</v>
      </c>
      <c r="AO129" s="687">
        <f t="shared" ref="AO129:AO166" si="234">AU129+BA129+BG129</f>
        <v>826.69999999999993</v>
      </c>
      <c r="AP129" s="681"/>
      <c r="AQ129" s="687">
        <f t="shared" ref="AQ129:AQ166" si="235">AW129+BC129+BI129</f>
        <v>0</v>
      </c>
      <c r="AR129" s="681"/>
      <c r="AS129" s="687">
        <f t="shared" ref="AS129:AS166" si="236">IFERROR(AQ129-AO129,"-")</f>
        <v>-826.69999999999993</v>
      </c>
      <c r="AT129" s="688">
        <f t="shared" ref="AT129:AT166" si="237">IFERROR(AQ129/AO129,"-")</f>
        <v>0</v>
      </c>
      <c r="AU129" s="687">
        <f>AU130+AU131</f>
        <v>283.89999999999998</v>
      </c>
      <c r="AV129" s="681"/>
      <c r="AW129" s="687">
        <f>AW130+AW131</f>
        <v>0</v>
      </c>
      <c r="AX129" s="681"/>
      <c r="AY129" s="687">
        <f t="shared" ref="AY129:AY166" si="238">IFERROR(AW129-AU129,"-")</f>
        <v>-283.89999999999998</v>
      </c>
      <c r="AZ129" s="688">
        <f t="shared" ref="AZ129:AZ166" si="239">IFERROR(AW129/AU129,"-")</f>
        <v>0</v>
      </c>
      <c r="BA129" s="687">
        <f>BA130+BA131</f>
        <v>279.89999999999998</v>
      </c>
      <c r="BB129" s="681"/>
      <c r="BC129" s="687">
        <f>BC130+BC131</f>
        <v>0</v>
      </c>
      <c r="BD129" s="681"/>
      <c r="BE129" s="687">
        <f t="shared" ref="BE129:BE166" si="240">IFERROR(BC129-BA129,"-")</f>
        <v>-279.89999999999998</v>
      </c>
      <c r="BF129" s="688">
        <f t="shared" ref="BF129:BF166" si="241">IFERROR(BC129/BA129,"-")</f>
        <v>0</v>
      </c>
      <c r="BG129" s="687">
        <f>BG130+BG131</f>
        <v>262.89999999999998</v>
      </c>
      <c r="BH129" s="681"/>
      <c r="BI129" s="687">
        <f>BI130+BI131</f>
        <v>0</v>
      </c>
      <c r="BJ129" s="681"/>
      <c r="BK129" s="687">
        <f t="shared" ref="BK129:BK166" si="242">IFERROR(BI129-BG129,"-")</f>
        <v>-262.89999999999998</v>
      </c>
      <c r="BL129" s="688">
        <f t="shared" ref="BL129:BL166" si="243">IFERROR(BI129/BG129,"-")</f>
        <v>0</v>
      </c>
      <c r="BM129" s="687">
        <f t="shared" ref="BM129:BM166" si="244">BS129+BY129+CE129</f>
        <v>711.2</v>
      </c>
      <c r="BN129" s="681"/>
      <c r="BO129" s="687">
        <f t="shared" ref="BO129:BO166" si="245">BU129+CA129+CG129</f>
        <v>0</v>
      </c>
      <c r="BP129" s="681"/>
      <c r="BQ129" s="687">
        <f t="shared" ref="BQ129:BQ166" si="246">IFERROR(BO129-BM129,"-")</f>
        <v>-711.2</v>
      </c>
      <c r="BR129" s="688">
        <f t="shared" ref="BR129:BR166" si="247">IFERROR(BO129/BM129,"-")</f>
        <v>0</v>
      </c>
      <c r="BS129" s="687">
        <f>BS130+BS131</f>
        <v>205.6</v>
      </c>
      <c r="BT129" s="681"/>
      <c r="BU129" s="687">
        <f>BU130+BU131</f>
        <v>0</v>
      </c>
      <c r="BV129" s="681"/>
      <c r="BW129" s="687">
        <f t="shared" ref="BW129:BW166" si="248">IFERROR(BU129-BS129,"-")</f>
        <v>-205.6</v>
      </c>
      <c r="BX129" s="688">
        <f t="shared" ref="BX129:BX166" si="249">IFERROR(BU129/BS129,"-")</f>
        <v>0</v>
      </c>
      <c r="BY129" s="687">
        <f>BY130+BY131</f>
        <v>247.9</v>
      </c>
      <c r="BZ129" s="681"/>
      <c r="CA129" s="687">
        <f>CA130+CA131</f>
        <v>0</v>
      </c>
      <c r="CB129" s="681"/>
      <c r="CC129" s="687">
        <f t="shared" ref="CC129:CC166" si="250">IFERROR(CA129-BY129,"-")</f>
        <v>-247.9</v>
      </c>
      <c r="CD129" s="688">
        <f t="shared" ref="CD129:CD166" si="251">IFERROR(CA129/BY129,"-")</f>
        <v>0</v>
      </c>
      <c r="CE129" s="687">
        <f>CE130+CE131</f>
        <v>257.7</v>
      </c>
      <c r="CF129" s="681"/>
      <c r="CG129" s="687">
        <f>CG130+CG131</f>
        <v>0</v>
      </c>
      <c r="CH129" s="681"/>
      <c r="CI129" s="687">
        <f t="shared" ref="CI129:CI166" si="252">IFERROR(CG129-CE129,"-")</f>
        <v>-257.7</v>
      </c>
      <c r="CJ129" s="688">
        <f t="shared" ref="CJ129:CJ166" si="253">IFERROR(CG129/CE129,"-")</f>
        <v>0</v>
      </c>
      <c r="CK129" s="687">
        <f t="shared" ref="CK129:CK166" si="254">CQ129+CW129+DC129</f>
        <v>824.8</v>
      </c>
      <c r="CL129" s="681"/>
      <c r="CM129" s="687">
        <f t="shared" ref="CM129:CM166" si="255">CS129+CY129+DE129</f>
        <v>0</v>
      </c>
      <c r="CN129" s="681"/>
      <c r="CO129" s="687">
        <f t="shared" ref="CO129:CO166" si="256">IFERROR(CM129-CK129,"-")</f>
        <v>-824.8</v>
      </c>
      <c r="CP129" s="688">
        <f t="shared" ref="CP129:CP166" si="257">IFERROR(CM129/CK129,"-")</f>
        <v>0</v>
      </c>
      <c r="CQ129" s="687">
        <f>CQ130+CQ131</f>
        <v>277</v>
      </c>
      <c r="CR129" s="681"/>
      <c r="CS129" s="687">
        <f>CS130+CS131</f>
        <v>0</v>
      </c>
      <c r="CT129" s="681"/>
      <c r="CU129" s="687">
        <f t="shared" ref="CU129:CU166" si="258">IFERROR(CS129-CQ129,"-")</f>
        <v>-277</v>
      </c>
      <c r="CV129" s="688">
        <f t="shared" ref="CV129:CV166" si="259">IFERROR(CS129/CQ129,"-")</f>
        <v>0</v>
      </c>
      <c r="CW129" s="687">
        <f>CW130+CW131</f>
        <v>269</v>
      </c>
      <c r="CX129" s="681"/>
      <c r="CY129" s="687">
        <f>CY130+CY131</f>
        <v>0</v>
      </c>
      <c r="CZ129" s="681"/>
      <c r="DA129" s="687">
        <f t="shared" ref="DA129:DA166" si="260">IFERROR(CY129-CW129,"-")</f>
        <v>-269</v>
      </c>
      <c r="DB129" s="688">
        <f t="shared" ref="DB129:DB166" si="261">IFERROR(CY129/CW129,"-")</f>
        <v>0</v>
      </c>
      <c r="DC129" s="687">
        <f>DC130+DC131</f>
        <v>278.79999999999995</v>
      </c>
      <c r="DD129" s="681"/>
      <c r="DE129" s="687">
        <f>DE130+DE131</f>
        <v>0</v>
      </c>
      <c r="DF129" s="681"/>
      <c r="DG129" s="687">
        <f t="shared" ref="DG129:DG166" si="262">IFERROR(DE129-DC129,"-")</f>
        <v>-278.79999999999995</v>
      </c>
      <c r="DH129" s="688">
        <f t="shared" ref="DH129:DH166" si="263">IFERROR(DE129/DC129,"-")</f>
        <v>0</v>
      </c>
    </row>
    <row r="130" spans="2:112">
      <c r="B130" s="88" t="s">
        <v>3056</v>
      </c>
      <c r="C130" s="650"/>
      <c r="D130" s="116" t="s">
        <v>1690</v>
      </c>
      <c r="E130" s="528" t="s">
        <v>3057</v>
      </c>
      <c r="F130" s="528"/>
      <c r="G130" s="529"/>
      <c r="H130" s="530"/>
      <c r="I130" s="530"/>
      <c r="J130" s="91" t="s">
        <v>883</v>
      </c>
      <c r="K130" s="687">
        <f t="shared" si="220"/>
        <v>180.10000000000002</v>
      </c>
      <c r="L130" s="681"/>
      <c r="M130" s="687">
        <f t="shared" si="221"/>
        <v>0</v>
      </c>
      <c r="N130" s="681"/>
      <c r="O130" s="687">
        <f t="shared" si="222"/>
        <v>-180.10000000000002</v>
      </c>
      <c r="P130" s="688">
        <f t="shared" si="223"/>
        <v>0</v>
      </c>
      <c r="Q130" s="687">
        <f t="shared" si="224"/>
        <v>46.2</v>
      </c>
      <c r="R130" s="681"/>
      <c r="S130" s="687">
        <f t="shared" si="225"/>
        <v>0</v>
      </c>
      <c r="T130" s="681"/>
      <c r="U130" s="687">
        <f t="shared" si="226"/>
        <v>-46.2</v>
      </c>
      <c r="V130" s="688">
        <f t="shared" si="227"/>
        <v>0</v>
      </c>
      <c r="W130" s="683">
        <v>15.9</v>
      </c>
      <c r="X130" s="681"/>
      <c r="Y130" s="681"/>
      <c r="Z130" s="681"/>
      <c r="AA130" s="687">
        <f t="shared" si="228"/>
        <v>-15.9</v>
      </c>
      <c r="AB130" s="688">
        <f t="shared" si="229"/>
        <v>0</v>
      </c>
      <c r="AC130" s="683">
        <v>14.4</v>
      </c>
      <c r="AD130" s="681"/>
      <c r="AE130" s="681"/>
      <c r="AF130" s="681"/>
      <c r="AG130" s="687">
        <f t="shared" si="230"/>
        <v>-14.4</v>
      </c>
      <c r="AH130" s="688">
        <f t="shared" si="231"/>
        <v>0</v>
      </c>
      <c r="AI130" s="683">
        <v>15.9</v>
      </c>
      <c r="AJ130" s="681"/>
      <c r="AK130" s="681"/>
      <c r="AL130" s="681"/>
      <c r="AM130" s="687">
        <f t="shared" si="232"/>
        <v>-15.9</v>
      </c>
      <c r="AN130" s="688">
        <f t="shared" si="233"/>
        <v>0</v>
      </c>
      <c r="AO130" s="687">
        <f t="shared" si="234"/>
        <v>39.5</v>
      </c>
      <c r="AP130" s="681"/>
      <c r="AQ130" s="687">
        <f t="shared" si="235"/>
        <v>0</v>
      </c>
      <c r="AR130" s="681"/>
      <c r="AS130" s="687">
        <f t="shared" si="236"/>
        <v>-39.5</v>
      </c>
      <c r="AT130" s="688">
        <f t="shared" si="237"/>
        <v>0</v>
      </c>
      <c r="AU130" s="683">
        <v>15.4</v>
      </c>
      <c r="AV130" s="681"/>
      <c r="AW130" s="681"/>
      <c r="AX130" s="681"/>
      <c r="AY130" s="687">
        <f t="shared" si="238"/>
        <v>-15.4</v>
      </c>
      <c r="AZ130" s="688">
        <f t="shared" si="239"/>
        <v>0</v>
      </c>
      <c r="BA130" s="683">
        <v>8.6999999999999993</v>
      </c>
      <c r="BB130" s="681"/>
      <c r="BC130" s="681"/>
      <c r="BD130" s="681"/>
      <c r="BE130" s="687">
        <f t="shared" si="240"/>
        <v>-8.6999999999999993</v>
      </c>
      <c r="BF130" s="688">
        <f t="shared" si="241"/>
        <v>0</v>
      </c>
      <c r="BG130" s="683">
        <v>15.4</v>
      </c>
      <c r="BH130" s="681"/>
      <c r="BI130" s="681"/>
      <c r="BJ130" s="681"/>
      <c r="BK130" s="687">
        <f t="shared" si="242"/>
        <v>-15.4</v>
      </c>
      <c r="BL130" s="688">
        <f t="shared" si="243"/>
        <v>0</v>
      </c>
      <c r="BM130" s="687">
        <f t="shared" si="244"/>
        <v>47.2</v>
      </c>
      <c r="BN130" s="681"/>
      <c r="BO130" s="687">
        <f t="shared" si="245"/>
        <v>0</v>
      </c>
      <c r="BP130" s="681"/>
      <c r="BQ130" s="687">
        <f t="shared" si="246"/>
        <v>-47.2</v>
      </c>
      <c r="BR130" s="688">
        <f t="shared" si="247"/>
        <v>0</v>
      </c>
      <c r="BS130" s="683">
        <v>15.9</v>
      </c>
      <c r="BT130" s="681"/>
      <c r="BU130" s="681"/>
      <c r="BV130" s="681"/>
      <c r="BW130" s="687">
        <f t="shared" si="248"/>
        <v>-15.9</v>
      </c>
      <c r="BX130" s="688">
        <f t="shared" si="249"/>
        <v>0</v>
      </c>
      <c r="BY130" s="683">
        <v>15.9</v>
      </c>
      <c r="BZ130" s="681"/>
      <c r="CA130" s="681"/>
      <c r="CB130" s="681"/>
      <c r="CC130" s="687">
        <f t="shared" si="250"/>
        <v>-15.9</v>
      </c>
      <c r="CD130" s="688">
        <f t="shared" si="251"/>
        <v>0</v>
      </c>
      <c r="CE130" s="683">
        <v>15.4</v>
      </c>
      <c r="CF130" s="681"/>
      <c r="CG130" s="681"/>
      <c r="CH130" s="681"/>
      <c r="CI130" s="687">
        <f t="shared" si="252"/>
        <v>-15.4</v>
      </c>
      <c r="CJ130" s="688">
        <f t="shared" si="253"/>
        <v>0</v>
      </c>
      <c r="CK130" s="687">
        <f t="shared" si="254"/>
        <v>47.2</v>
      </c>
      <c r="CL130" s="681"/>
      <c r="CM130" s="687">
        <f t="shared" si="255"/>
        <v>0</v>
      </c>
      <c r="CN130" s="681"/>
      <c r="CO130" s="687">
        <f t="shared" si="256"/>
        <v>-47.2</v>
      </c>
      <c r="CP130" s="688">
        <f t="shared" si="257"/>
        <v>0</v>
      </c>
      <c r="CQ130" s="683">
        <v>15.9</v>
      </c>
      <c r="CR130" s="681"/>
      <c r="CS130" s="681"/>
      <c r="CT130" s="681"/>
      <c r="CU130" s="687">
        <f t="shared" si="258"/>
        <v>-15.9</v>
      </c>
      <c r="CV130" s="688">
        <f t="shared" si="259"/>
        <v>0</v>
      </c>
      <c r="CW130" s="683">
        <v>15.4</v>
      </c>
      <c r="CX130" s="681"/>
      <c r="CY130" s="681"/>
      <c r="CZ130" s="681"/>
      <c r="DA130" s="687">
        <f t="shared" si="260"/>
        <v>-15.4</v>
      </c>
      <c r="DB130" s="688">
        <f t="shared" si="261"/>
        <v>0</v>
      </c>
      <c r="DC130" s="683">
        <v>15.9</v>
      </c>
      <c r="DD130" s="681"/>
      <c r="DE130" s="681"/>
      <c r="DF130" s="681"/>
      <c r="DG130" s="687">
        <f t="shared" si="262"/>
        <v>-15.9</v>
      </c>
      <c r="DH130" s="688">
        <f t="shared" si="263"/>
        <v>0</v>
      </c>
    </row>
    <row r="131" spans="2:112">
      <c r="B131" s="88" t="s">
        <v>3058</v>
      </c>
      <c r="C131" s="650"/>
      <c r="D131" s="116" t="s">
        <v>1692</v>
      </c>
      <c r="E131" s="528" t="s">
        <v>3059</v>
      </c>
      <c r="F131" s="528"/>
      <c r="G131" s="529"/>
      <c r="H131" s="530"/>
      <c r="I131" s="530"/>
      <c r="J131" s="91" t="s">
        <v>883</v>
      </c>
      <c r="K131" s="687">
        <f t="shared" si="220"/>
        <v>3014.4</v>
      </c>
      <c r="L131" s="681"/>
      <c r="M131" s="687">
        <f t="shared" si="221"/>
        <v>0</v>
      </c>
      <c r="N131" s="681"/>
      <c r="O131" s="687">
        <f t="shared" si="222"/>
        <v>-3014.4</v>
      </c>
      <c r="P131" s="688">
        <f t="shared" si="223"/>
        <v>0</v>
      </c>
      <c r="Q131" s="687">
        <f t="shared" si="224"/>
        <v>785.6</v>
      </c>
      <c r="R131" s="681"/>
      <c r="S131" s="687">
        <f t="shared" si="225"/>
        <v>0</v>
      </c>
      <c r="T131" s="681"/>
      <c r="U131" s="687">
        <f t="shared" si="226"/>
        <v>-785.6</v>
      </c>
      <c r="V131" s="688">
        <f t="shared" si="227"/>
        <v>0</v>
      </c>
      <c r="W131" s="683">
        <v>272.10000000000002</v>
      </c>
      <c r="X131" s="681"/>
      <c r="Y131" s="681"/>
      <c r="Z131" s="681"/>
      <c r="AA131" s="687">
        <f t="shared" si="228"/>
        <v>-272.10000000000002</v>
      </c>
      <c r="AB131" s="688">
        <f t="shared" si="229"/>
        <v>0</v>
      </c>
      <c r="AC131" s="683">
        <v>244.4</v>
      </c>
      <c r="AD131" s="681"/>
      <c r="AE131" s="681"/>
      <c r="AF131" s="681"/>
      <c r="AG131" s="687">
        <f t="shared" si="230"/>
        <v>-244.4</v>
      </c>
      <c r="AH131" s="688">
        <f t="shared" si="231"/>
        <v>0</v>
      </c>
      <c r="AI131" s="683">
        <v>269.10000000000002</v>
      </c>
      <c r="AJ131" s="681"/>
      <c r="AK131" s="681"/>
      <c r="AL131" s="681"/>
      <c r="AM131" s="687">
        <f t="shared" si="232"/>
        <v>-269.10000000000002</v>
      </c>
      <c r="AN131" s="688">
        <f t="shared" si="233"/>
        <v>0</v>
      </c>
      <c r="AO131" s="687">
        <f t="shared" si="234"/>
        <v>787.2</v>
      </c>
      <c r="AP131" s="681"/>
      <c r="AQ131" s="687">
        <f t="shared" si="235"/>
        <v>0</v>
      </c>
      <c r="AR131" s="681"/>
      <c r="AS131" s="687">
        <f t="shared" si="236"/>
        <v>-787.2</v>
      </c>
      <c r="AT131" s="688">
        <f t="shared" si="237"/>
        <v>0</v>
      </c>
      <c r="AU131" s="683">
        <v>268.5</v>
      </c>
      <c r="AV131" s="681"/>
      <c r="AW131" s="681"/>
      <c r="AX131" s="681"/>
      <c r="AY131" s="687">
        <f t="shared" si="238"/>
        <v>-268.5</v>
      </c>
      <c r="AZ131" s="688">
        <f t="shared" si="239"/>
        <v>0</v>
      </c>
      <c r="BA131" s="683">
        <v>271.2</v>
      </c>
      <c r="BB131" s="681"/>
      <c r="BC131" s="681"/>
      <c r="BD131" s="681"/>
      <c r="BE131" s="687">
        <f t="shared" si="240"/>
        <v>-271.2</v>
      </c>
      <c r="BF131" s="688">
        <f t="shared" si="241"/>
        <v>0</v>
      </c>
      <c r="BG131" s="683">
        <v>247.5</v>
      </c>
      <c r="BH131" s="681"/>
      <c r="BI131" s="681"/>
      <c r="BJ131" s="681"/>
      <c r="BK131" s="687">
        <f t="shared" si="242"/>
        <v>-247.5</v>
      </c>
      <c r="BL131" s="688">
        <f t="shared" si="243"/>
        <v>0</v>
      </c>
      <c r="BM131" s="687">
        <f t="shared" si="244"/>
        <v>664</v>
      </c>
      <c r="BN131" s="681"/>
      <c r="BO131" s="687">
        <f t="shared" si="245"/>
        <v>0</v>
      </c>
      <c r="BP131" s="681"/>
      <c r="BQ131" s="687">
        <f t="shared" si="246"/>
        <v>-664</v>
      </c>
      <c r="BR131" s="688">
        <f t="shared" si="247"/>
        <v>0</v>
      </c>
      <c r="BS131" s="683">
        <v>189.7</v>
      </c>
      <c r="BT131" s="681"/>
      <c r="BU131" s="681"/>
      <c r="BV131" s="681"/>
      <c r="BW131" s="687">
        <f t="shared" si="248"/>
        <v>-189.7</v>
      </c>
      <c r="BX131" s="688">
        <f t="shared" si="249"/>
        <v>0</v>
      </c>
      <c r="BY131" s="683">
        <v>232</v>
      </c>
      <c r="BZ131" s="681"/>
      <c r="CA131" s="681"/>
      <c r="CB131" s="681"/>
      <c r="CC131" s="687">
        <f t="shared" si="250"/>
        <v>-232</v>
      </c>
      <c r="CD131" s="688">
        <f t="shared" si="251"/>
        <v>0</v>
      </c>
      <c r="CE131" s="683">
        <v>242.3</v>
      </c>
      <c r="CF131" s="681"/>
      <c r="CG131" s="681"/>
      <c r="CH131" s="681"/>
      <c r="CI131" s="687">
        <f t="shared" si="252"/>
        <v>-242.3</v>
      </c>
      <c r="CJ131" s="688">
        <f t="shared" si="253"/>
        <v>0</v>
      </c>
      <c r="CK131" s="687">
        <f t="shared" si="254"/>
        <v>777.6</v>
      </c>
      <c r="CL131" s="681"/>
      <c r="CM131" s="687">
        <f t="shared" si="255"/>
        <v>0</v>
      </c>
      <c r="CN131" s="681"/>
      <c r="CO131" s="687">
        <f t="shared" si="256"/>
        <v>-777.6</v>
      </c>
      <c r="CP131" s="688">
        <f t="shared" si="257"/>
        <v>0</v>
      </c>
      <c r="CQ131" s="683">
        <v>261.10000000000002</v>
      </c>
      <c r="CR131" s="681"/>
      <c r="CS131" s="681"/>
      <c r="CT131" s="681"/>
      <c r="CU131" s="687">
        <f t="shared" si="258"/>
        <v>-261.10000000000002</v>
      </c>
      <c r="CV131" s="688">
        <f t="shared" si="259"/>
        <v>0</v>
      </c>
      <c r="CW131" s="683">
        <v>253.6</v>
      </c>
      <c r="CX131" s="681"/>
      <c r="CY131" s="681"/>
      <c r="CZ131" s="681"/>
      <c r="DA131" s="687">
        <f t="shared" si="260"/>
        <v>-253.6</v>
      </c>
      <c r="DB131" s="688">
        <f t="shared" si="261"/>
        <v>0</v>
      </c>
      <c r="DC131" s="683">
        <v>262.89999999999998</v>
      </c>
      <c r="DD131" s="681"/>
      <c r="DE131" s="681"/>
      <c r="DF131" s="681"/>
      <c r="DG131" s="687">
        <f t="shared" si="262"/>
        <v>-262.89999999999998</v>
      </c>
      <c r="DH131" s="688">
        <f t="shared" si="263"/>
        <v>0</v>
      </c>
    </row>
    <row r="132" spans="2:112">
      <c r="B132" s="88" t="s">
        <v>3060</v>
      </c>
      <c r="C132" s="650"/>
      <c r="D132" s="115" t="s">
        <v>1750</v>
      </c>
      <c r="E132" s="528" t="s">
        <v>3061</v>
      </c>
      <c r="F132" s="528"/>
      <c r="G132" s="529"/>
      <c r="H132" s="530" t="s">
        <v>3062</v>
      </c>
      <c r="I132" s="530"/>
      <c r="J132" s="91" t="s">
        <v>883</v>
      </c>
      <c r="K132" s="687">
        <f t="shared" si="220"/>
        <v>1714.4</v>
      </c>
      <c r="L132" s="681"/>
      <c r="M132" s="687">
        <f t="shared" si="221"/>
        <v>0</v>
      </c>
      <c r="N132" s="681"/>
      <c r="O132" s="687">
        <f t="shared" si="222"/>
        <v>-1714.4</v>
      </c>
      <c r="P132" s="688">
        <f t="shared" si="223"/>
        <v>0</v>
      </c>
      <c r="Q132" s="687">
        <f t="shared" si="224"/>
        <v>434.90000000000003</v>
      </c>
      <c r="R132" s="681"/>
      <c r="S132" s="687">
        <f t="shared" si="225"/>
        <v>0</v>
      </c>
      <c r="T132" s="681"/>
      <c r="U132" s="687">
        <f t="shared" si="226"/>
        <v>-434.90000000000003</v>
      </c>
      <c r="V132" s="688">
        <f t="shared" si="227"/>
        <v>0</v>
      </c>
      <c r="W132" s="687">
        <f>W133+W135</f>
        <v>149.80000000000001</v>
      </c>
      <c r="X132" s="681"/>
      <c r="Y132" s="687">
        <f>Y133+Y135</f>
        <v>0</v>
      </c>
      <c r="Z132" s="681"/>
      <c r="AA132" s="687">
        <f t="shared" si="228"/>
        <v>-149.80000000000001</v>
      </c>
      <c r="AB132" s="688">
        <f t="shared" si="229"/>
        <v>0</v>
      </c>
      <c r="AC132" s="687">
        <f>AC133+AC135</f>
        <v>135.30000000000001</v>
      </c>
      <c r="AD132" s="681"/>
      <c r="AE132" s="687">
        <f>AE133+AE135</f>
        <v>0</v>
      </c>
      <c r="AF132" s="681"/>
      <c r="AG132" s="687">
        <f t="shared" si="230"/>
        <v>-135.30000000000001</v>
      </c>
      <c r="AH132" s="688">
        <f t="shared" si="231"/>
        <v>0</v>
      </c>
      <c r="AI132" s="687">
        <f>AI133+AI135</f>
        <v>149.80000000000001</v>
      </c>
      <c r="AJ132" s="681"/>
      <c r="AK132" s="687">
        <f>AK133+AK135</f>
        <v>0</v>
      </c>
      <c r="AL132" s="681"/>
      <c r="AM132" s="687">
        <f t="shared" si="232"/>
        <v>-149.80000000000001</v>
      </c>
      <c r="AN132" s="688">
        <f t="shared" si="233"/>
        <v>0</v>
      </c>
      <c r="AO132" s="687">
        <f t="shared" si="234"/>
        <v>432.6</v>
      </c>
      <c r="AP132" s="681"/>
      <c r="AQ132" s="687">
        <f t="shared" si="235"/>
        <v>0</v>
      </c>
      <c r="AR132" s="681"/>
      <c r="AS132" s="687">
        <f t="shared" si="236"/>
        <v>-432.6</v>
      </c>
      <c r="AT132" s="688">
        <f t="shared" si="237"/>
        <v>0</v>
      </c>
      <c r="AU132" s="687">
        <f>AU133+AU135</f>
        <v>145</v>
      </c>
      <c r="AV132" s="681"/>
      <c r="AW132" s="687">
        <f>AW133+AW135</f>
        <v>0</v>
      </c>
      <c r="AX132" s="681"/>
      <c r="AY132" s="687">
        <f t="shared" si="238"/>
        <v>-145</v>
      </c>
      <c r="AZ132" s="688">
        <f t="shared" si="239"/>
        <v>0</v>
      </c>
      <c r="BA132" s="687">
        <f>BA133+BA135</f>
        <v>142.6</v>
      </c>
      <c r="BB132" s="681"/>
      <c r="BC132" s="687">
        <f>BC133+BC135</f>
        <v>0</v>
      </c>
      <c r="BD132" s="681"/>
      <c r="BE132" s="687">
        <f t="shared" si="240"/>
        <v>-142.6</v>
      </c>
      <c r="BF132" s="688">
        <f t="shared" si="241"/>
        <v>0</v>
      </c>
      <c r="BG132" s="687">
        <f>BG133+BG135</f>
        <v>145</v>
      </c>
      <c r="BH132" s="681"/>
      <c r="BI132" s="687">
        <f>BI133+BI135</f>
        <v>0</v>
      </c>
      <c r="BJ132" s="681"/>
      <c r="BK132" s="687">
        <f t="shared" si="242"/>
        <v>-145</v>
      </c>
      <c r="BL132" s="688">
        <f t="shared" si="243"/>
        <v>0</v>
      </c>
      <c r="BM132" s="687">
        <f t="shared" si="244"/>
        <v>402.3</v>
      </c>
      <c r="BN132" s="681"/>
      <c r="BO132" s="687">
        <f t="shared" si="245"/>
        <v>0</v>
      </c>
      <c r="BP132" s="681"/>
      <c r="BQ132" s="687">
        <f t="shared" si="246"/>
        <v>-402.3</v>
      </c>
      <c r="BR132" s="688">
        <f t="shared" si="247"/>
        <v>0</v>
      </c>
      <c r="BS132" s="687">
        <f>BS133+BS135</f>
        <v>113</v>
      </c>
      <c r="BT132" s="681"/>
      <c r="BU132" s="687">
        <f>BU133+BU135</f>
        <v>0</v>
      </c>
      <c r="BV132" s="681"/>
      <c r="BW132" s="687">
        <f t="shared" si="248"/>
        <v>-113</v>
      </c>
      <c r="BX132" s="688">
        <f t="shared" si="249"/>
        <v>0</v>
      </c>
      <c r="BY132" s="687">
        <f>BY133+BY135</f>
        <v>147</v>
      </c>
      <c r="BZ132" s="681"/>
      <c r="CA132" s="687">
        <f>CA133+CA135</f>
        <v>0</v>
      </c>
      <c r="CB132" s="681"/>
      <c r="CC132" s="687">
        <f t="shared" si="250"/>
        <v>-147</v>
      </c>
      <c r="CD132" s="688">
        <f t="shared" si="251"/>
        <v>0</v>
      </c>
      <c r="CE132" s="687">
        <f>CE133+CE135</f>
        <v>142.30000000000001</v>
      </c>
      <c r="CF132" s="681"/>
      <c r="CG132" s="687">
        <f>CG133+CG135</f>
        <v>0</v>
      </c>
      <c r="CH132" s="681"/>
      <c r="CI132" s="687">
        <f t="shared" si="252"/>
        <v>-142.30000000000001</v>
      </c>
      <c r="CJ132" s="688">
        <f t="shared" si="253"/>
        <v>0</v>
      </c>
      <c r="CK132" s="687">
        <f t="shared" si="254"/>
        <v>444.6</v>
      </c>
      <c r="CL132" s="681"/>
      <c r="CM132" s="687">
        <f t="shared" si="255"/>
        <v>0</v>
      </c>
      <c r="CN132" s="681"/>
      <c r="CO132" s="687">
        <f t="shared" si="256"/>
        <v>-444.6</v>
      </c>
      <c r="CP132" s="688">
        <f t="shared" si="257"/>
        <v>0</v>
      </c>
      <c r="CQ132" s="687">
        <f>CQ133+CQ135</f>
        <v>149.80000000000001</v>
      </c>
      <c r="CR132" s="681"/>
      <c r="CS132" s="687">
        <f>CS133+CS135</f>
        <v>0</v>
      </c>
      <c r="CT132" s="681"/>
      <c r="CU132" s="687">
        <f t="shared" si="258"/>
        <v>-149.80000000000001</v>
      </c>
      <c r="CV132" s="688">
        <f t="shared" si="259"/>
        <v>0</v>
      </c>
      <c r="CW132" s="687">
        <f>CW133+CW135</f>
        <v>145</v>
      </c>
      <c r="CX132" s="681"/>
      <c r="CY132" s="687">
        <f>CY133+CY135</f>
        <v>0</v>
      </c>
      <c r="CZ132" s="681"/>
      <c r="DA132" s="687">
        <f t="shared" si="260"/>
        <v>-145</v>
      </c>
      <c r="DB132" s="688">
        <f t="shared" si="261"/>
        <v>0</v>
      </c>
      <c r="DC132" s="687">
        <f>DC133+DC135</f>
        <v>149.80000000000001</v>
      </c>
      <c r="DD132" s="681"/>
      <c r="DE132" s="687">
        <f>DE133+DE135</f>
        <v>0</v>
      </c>
      <c r="DF132" s="681"/>
      <c r="DG132" s="687">
        <f t="shared" si="262"/>
        <v>-149.80000000000001</v>
      </c>
      <c r="DH132" s="688">
        <f t="shared" si="263"/>
        <v>0</v>
      </c>
    </row>
    <row r="133" spans="2:112">
      <c r="B133" s="88" t="s">
        <v>3063</v>
      </c>
      <c r="C133" s="650"/>
      <c r="D133" s="117" t="s">
        <v>3064</v>
      </c>
      <c r="E133" s="528" t="s">
        <v>3065</v>
      </c>
      <c r="F133" s="528"/>
      <c r="G133" s="529"/>
      <c r="H133" s="530"/>
      <c r="I133" s="530"/>
      <c r="J133" s="91" t="s">
        <v>883</v>
      </c>
      <c r="K133" s="687">
        <f t="shared" si="220"/>
        <v>180.10000000000002</v>
      </c>
      <c r="L133" s="681"/>
      <c r="M133" s="687">
        <f t="shared" si="221"/>
        <v>0</v>
      </c>
      <c r="N133" s="681"/>
      <c r="O133" s="687">
        <f t="shared" si="222"/>
        <v>-180.10000000000002</v>
      </c>
      <c r="P133" s="688">
        <f t="shared" si="223"/>
        <v>0</v>
      </c>
      <c r="Q133" s="687">
        <f t="shared" si="224"/>
        <v>46.2</v>
      </c>
      <c r="R133" s="681"/>
      <c r="S133" s="687">
        <f t="shared" si="225"/>
        <v>0</v>
      </c>
      <c r="T133" s="681"/>
      <c r="U133" s="687">
        <f t="shared" si="226"/>
        <v>-46.2</v>
      </c>
      <c r="V133" s="688">
        <f t="shared" si="227"/>
        <v>0</v>
      </c>
      <c r="W133" s="683">
        <v>15.9</v>
      </c>
      <c r="X133" s="681"/>
      <c r="Y133" s="681"/>
      <c r="Z133" s="681"/>
      <c r="AA133" s="687">
        <f t="shared" si="228"/>
        <v>-15.9</v>
      </c>
      <c r="AB133" s="688">
        <f t="shared" si="229"/>
        <v>0</v>
      </c>
      <c r="AC133" s="683">
        <v>14.4</v>
      </c>
      <c r="AD133" s="681"/>
      <c r="AE133" s="681"/>
      <c r="AF133" s="681"/>
      <c r="AG133" s="687">
        <f t="shared" si="230"/>
        <v>-14.4</v>
      </c>
      <c r="AH133" s="688">
        <f t="shared" si="231"/>
        <v>0</v>
      </c>
      <c r="AI133" s="683">
        <v>15.9</v>
      </c>
      <c r="AJ133" s="681"/>
      <c r="AK133" s="681"/>
      <c r="AL133" s="681"/>
      <c r="AM133" s="687">
        <f t="shared" si="232"/>
        <v>-15.9</v>
      </c>
      <c r="AN133" s="688">
        <f t="shared" si="233"/>
        <v>0</v>
      </c>
      <c r="AO133" s="687">
        <f t="shared" si="234"/>
        <v>39.5</v>
      </c>
      <c r="AP133" s="681"/>
      <c r="AQ133" s="687">
        <f t="shared" si="235"/>
        <v>0</v>
      </c>
      <c r="AR133" s="681"/>
      <c r="AS133" s="687">
        <f t="shared" si="236"/>
        <v>-39.5</v>
      </c>
      <c r="AT133" s="688">
        <f t="shared" si="237"/>
        <v>0</v>
      </c>
      <c r="AU133" s="683">
        <v>15.4</v>
      </c>
      <c r="AV133" s="681"/>
      <c r="AW133" s="681"/>
      <c r="AX133" s="681"/>
      <c r="AY133" s="687">
        <f t="shared" si="238"/>
        <v>-15.4</v>
      </c>
      <c r="AZ133" s="688">
        <f t="shared" si="239"/>
        <v>0</v>
      </c>
      <c r="BA133" s="683">
        <v>8.6999999999999993</v>
      </c>
      <c r="BB133" s="681"/>
      <c r="BC133" s="681"/>
      <c r="BD133" s="681"/>
      <c r="BE133" s="687">
        <f t="shared" si="240"/>
        <v>-8.6999999999999993</v>
      </c>
      <c r="BF133" s="688">
        <f t="shared" si="241"/>
        <v>0</v>
      </c>
      <c r="BG133" s="683">
        <v>15.4</v>
      </c>
      <c r="BH133" s="681"/>
      <c r="BI133" s="681"/>
      <c r="BJ133" s="681"/>
      <c r="BK133" s="687">
        <f t="shared" si="242"/>
        <v>-15.4</v>
      </c>
      <c r="BL133" s="688">
        <f t="shared" si="243"/>
        <v>0</v>
      </c>
      <c r="BM133" s="687">
        <f t="shared" si="244"/>
        <v>47.2</v>
      </c>
      <c r="BN133" s="681"/>
      <c r="BO133" s="687">
        <f t="shared" si="245"/>
        <v>0</v>
      </c>
      <c r="BP133" s="681"/>
      <c r="BQ133" s="687">
        <f t="shared" si="246"/>
        <v>-47.2</v>
      </c>
      <c r="BR133" s="688">
        <f t="shared" si="247"/>
        <v>0</v>
      </c>
      <c r="BS133" s="683">
        <v>15.9</v>
      </c>
      <c r="BT133" s="681"/>
      <c r="BU133" s="681"/>
      <c r="BV133" s="681"/>
      <c r="BW133" s="687">
        <f t="shared" si="248"/>
        <v>-15.9</v>
      </c>
      <c r="BX133" s="688">
        <f t="shared" si="249"/>
        <v>0</v>
      </c>
      <c r="BY133" s="683">
        <v>15.9</v>
      </c>
      <c r="BZ133" s="681"/>
      <c r="CA133" s="681"/>
      <c r="CB133" s="681"/>
      <c r="CC133" s="687">
        <f t="shared" si="250"/>
        <v>-15.9</v>
      </c>
      <c r="CD133" s="688">
        <f t="shared" si="251"/>
        <v>0</v>
      </c>
      <c r="CE133" s="683">
        <v>15.4</v>
      </c>
      <c r="CF133" s="681"/>
      <c r="CG133" s="681"/>
      <c r="CH133" s="681"/>
      <c r="CI133" s="687">
        <f t="shared" si="252"/>
        <v>-15.4</v>
      </c>
      <c r="CJ133" s="688">
        <f t="shared" si="253"/>
        <v>0</v>
      </c>
      <c r="CK133" s="687">
        <f t="shared" si="254"/>
        <v>47.2</v>
      </c>
      <c r="CL133" s="681"/>
      <c r="CM133" s="687">
        <f t="shared" si="255"/>
        <v>0</v>
      </c>
      <c r="CN133" s="681"/>
      <c r="CO133" s="687">
        <f t="shared" si="256"/>
        <v>-47.2</v>
      </c>
      <c r="CP133" s="688">
        <f t="shared" si="257"/>
        <v>0</v>
      </c>
      <c r="CQ133" s="683">
        <v>15.9</v>
      </c>
      <c r="CR133" s="681"/>
      <c r="CS133" s="681"/>
      <c r="CT133" s="681"/>
      <c r="CU133" s="687">
        <f t="shared" si="258"/>
        <v>-15.9</v>
      </c>
      <c r="CV133" s="688">
        <f t="shared" si="259"/>
        <v>0</v>
      </c>
      <c r="CW133" s="683">
        <v>15.4</v>
      </c>
      <c r="CX133" s="681"/>
      <c r="CY133" s="681"/>
      <c r="CZ133" s="681"/>
      <c r="DA133" s="687">
        <f t="shared" si="260"/>
        <v>-15.4</v>
      </c>
      <c r="DB133" s="688">
        <f t="shared" si="261"/>
        <v>0</v>
      </c>
      <c r="DC133" s="683">
        <v>15.9</v>
      </c>
      <c r="DD133" s="681"/>
      <c r="DE133" s="681"/>
      <c r="DF133" s="681"/>
      <c r="DG133" s="687">
        <f t="shared" si="262"/>
        <v>-15.9</v>
      </c>
      <c r="DH133" s="688">
        <f t="shared" si="263"/>
        <v>0</v>
      </c>
    </row>
    <row r="134" spans="2:112">
      <c r="B134" s="88"/>
      <c r="C134" s="650"/>
      <c r="D134" s="36" t="s">
        <v>1752</v>
      </c>
      <c r="E134" s="528" t="s">
        <v>3066</v>
      </c>
      <c r="F134" s="528"/>
      <c r="G134" s="529"/>
      <c r="H134" s="530"/>
      <c r="I134" s="530"/>
      <c r="J134" s="91" t="s">
        <v>883</v>
      </c>
      <c r="K134" s="687">
        <f t="shared" si="220"/>
        <v>180.10000000000002</v>
      </c>
      <c r="L134" s="681"/>
      <c r="M134" s="687">
        <f t="shared" si="221"/>
        <v>0</v>
      </c>
      <c r="N134" s="681"/>
      <c r="O134" s="687">
        <f t="shared" si="222"/>
        <v>-180.10000000000002</v>
      </c>
      <c r="P134" s="688">
        <f t="shared" si="223"/>
        <v>0</v>
      </c>
      <c r="Q134" s="687">
        <f t="shared" si="224"/>
        <v>46.2</v>
      </c>
      <c r="R134" s="681"/>
      <c r="S134" s="687">
        <f t="shared" si="225"/>
        <v>0</v>
      </c>
      <c r="T134" s="681"/>
      <c r="U134" s="687">
        <f t="shared" si="226"/>
        <v>-46.2</v>
      </c>
      <c r="V134" s="688">
        <f t="shared" si="227"/>
        <v>0</v>
      </c>
      <c r="W134" s="683">
        <v>15.9</v>
      </c>
      <c r="X134" s="681"/>
      <c r="Y134" s="681"/>
      <c r="Z134" s="681"/>
      <c r="AA134" s="687">
        <f t="shared" si="228"/>
        <v>-15.9</v>
      </c>
      <c r="AB134" s="688">
        <f t="shared" si="229"/>
        <v>0</v>
      </c>
      <c r="AC134" s="683">
        <v>14.4</v>
      </c>
      <c r="AD134" s="681"/>
      <c r="AE134" s="681"/>
      <c r="AF134" s="681"/>
      <c r="AG134" s="687">
        <f t="shared" si="230"/>
        <v>-14.4</v>
      </c>
      <c r="AH134" s="688">
        <f t="shared" si="231"/>
        <v>0</v>
      </c>
      <c r="AI134" s="683">
        <v>15.9</v>
      </c>
      <c r="AJ134" s="681"/>
      <c r="AK134" s="681"/>
      <c r="AL134" s="681"/>
      <c r="AM134" s="687">
        <f t="shared" si="232"/>
        <v>-15.9</v>
      </c>
      <c r="AN134" s="688">
        <f t="shared" si="233"/>
        <v>0</v>
      </c>
      <c r="AO134" s="687">
        <f t="shared" si="234"/>
        <v>39.5</v>
      </c>
      <c r="AP134" s="681"/>
      <c r="AQ134" s="687">
        <f t="shared" si="235"/>
        <v>0</v>
      </c>
      <c r="AR134" s="681"/>
      <c r="AS134" s="687">
        <f t="shared" si="236"/>
        <v>-39.5</v>
      </c>
      <c r="AT134" s="688">
        <f t="shared" si="237"/>
        <v>0</v>
      </c>
      <c r="AU134" s="683">
        <v>15.4</v>
      </c>
      <c r="AV134" s="681"/>
      <c r="AW134" s="681"/>
      <c r="AX134" s="681"/>
      <c r="AY134" s="687">
        <f t="shared" si="238"/>
        <v>-15.4</v>
      </c>
      <c r="AZ134" s="688">
        <f t="shared" si="239"/>
        <v>0</v>
      </c>
      <c r="BA134" s="683">
        <v>8.6999999999999993</v>
      </c>
      <c r="BB134" s="681"/>
      <c r="BC134" s="681"/>
      <c r="BD134" s="681"/>
      <c r="BE134" s="687">
        <f t="shared" si="240"/>
        <v>-8.6999999999999993</v>
      </c>
      <c r="BF134" s="688">
        <f t="shared" si="241"/>
        <v>0</v>
      </c>
      <c r="BG134" s="683">
        <v>15.4</v>
      </c>
      <c r="BH134" s="681"/>
      <c r="BI134" s="681"/>
      <c r="BJ134" s="681"/>
      <c r="BK134" s="687">
        <f t="shared" si="242"/>
        <v>-15.4</v>
      </c>
      <c r="BL134" s="688">
        <f t="shared" si="243"/>
        <v>0</v>
      </c>
      <c r="BM134" s="687">
        <f t="shared" si="244"/>
        <v>47.2</v>
      </c>
      <c r="BN134" s="681"/>
      <c r="BO134" s="687">
        <f t="shared" si="245"/>
        <v>0</v>
      </c>
      <c r="BP134" s="681"/>
      <c r="BQ134" s="687">
        <f t="shared" si="246"/>
        <v>-47.2</v>
      </c>
      <c r="BR134" s="688">
        <f t="shared" si="247"/>
        <v>0</v>
      </c>
      <c r="BS134" s="683">
        <v>15.9</v>
      </c>
      <c r="BT134" s="681"/>
      <c r="BU134" s="681"/>
      <c r="BV134" s="681"/>
      <c r="BW134" s="687">
        <f t="shared" si="248"/>
        <v>-15.9</v>
      </c>
      <c r="BX134" s="688">
        <f t="shared" si="249"/>
        <v>0</v>
      </c>
      <c r="BY134" s="683">
        <v>15.9</v>
      </c>
      <c r="BZ134" s="681"/>
      <c r="CA134" s="681"/>
      <c r="CB134" s="681"/>
      <c r="CC134" s="687">
        <f t="shared" si="250"/>
        <v>-15.9</v>
      </c>
      <c r="CD134" s="688">
        <f t="shared" si="251"/>
        <v>0</v>
      </c>
      <c r="CE134" s="683">
        <v>15.4</v>
      </c>
      <c r="CF134" s="681"/>
      <c r="CG134" s="681"/>
      <c r="CH134" s="681"/>
      <c r="CI134" s="687">
        <f t="shared" si="252"/>
        <v>-15.4</v>
      </c>
      <c r="CJ134" s="688">
        <f t="shared" si="253"/>
        <v>0</v>
      </c>
      <c r="CK134" s="687">
        <f t="shared" si="254"/>
        <v>47.2</v>
      </c>
      <c r="CL134" s="681"/>
      <c r="CM134" s="687">
        <f t="shared" si="255"/>
        <v>0</v>
      </c>
      <c r="CN134" s="681"/>
      <c r="CO134" s="687">
        <f t="shared" si="256"/>
        <v>-47.2</v>
      </c>
      <c r="CP134" s="688">
        <f t="shared" si="257"/>
        <v>0</v>
      </c>
      <c r="CQ134" s="683">
        <v>15.9</v>
      </c>
      <c r="CR134" s="681"/>
      <c r="CS134" s="681"/>
      <c r="CT134" s="681"/>
      <c r="CU134" s="687">
        <f t="shared" si="258"/>
        <v>-15.9</v>
      </c>
      <c r="CV134" s="688">
        <f t="shared" si="259"/>
        <v>0</v>
      </c>
      <c r="CW134" s="683">
        <v>15.4</v>
      </c>
      <c r="CX134" s="681"/>
      <c r="CY134" s="681"/>
      <c r="CZ134" s="681"/>
      <c r="DA134" s="687">
        <f t="shared" si="260"/>
        <v>-15.4</v>
      </c>
      <c r="DB134" s="688">
        <f t="shared" si="261"/>
        <v>0</v>
      </c>
      <c r="DC134" s="683">
        <v>15.9</v>
      </c>
      <c r="DD134" s="681"/>
      <c r="DE134" s="681"/>
      <c r="DF134" s="681"/>
      <c r="DG134" s="687">
        <f t="shared" si="262"/>
        <v>-15.9</v>
      </c>
      <c r="DH134" s="688">
        <f t="shared" si="263"/>
        <v>0</v>
      </c>
    </row>
    <row r="135" spans="2:112">
      <c r="B135" s="88" t="s">
        <v>3067</v>
      </c>
      <c r="C135" s="650"/>
      <c r="D135" s="118" t="s">
        <v>1692</v>
      </c>
      <c r="E135" s="528" t="s">
        <v>3068</v>
      </c>
      <c r="F135" s="528"/>
      <c r="G135" s="529"/>
      <c r="H135" s="530"/>
      <c r="I135" s="530"/>
      <c r="J135" s="91" t="s">
        <v>883</v>
      </c>
      <c r="K135" s="687">
        <f t="shared" si="220"/>
        <v>1534.3000000000002</v>
      </c>
      <c r="L135" s="681"/>
      <c r="M135" s="687">
        <f t="shared" si="221"/>
        <v>0</v>
      </c>
      <c r="N135" s="681"/>
      <c r="O135" s="687">
        <f t="shared" si="222"/>
        <v>-1534.3000000000002</v>
      </c>
      <c r="P135" s="688">
        <f t="shared" si="223"/>
        <v>0</v>
      </c>
      <c r="Q135" s="687">
        <f t="shared" si="224"/>
        <v>388.70000000000005</v>
      </c>
      <c r="R135" s="681"/>
      <c r="S135" s="687">
        <f t="shared" si="225"/>
        <v>0</v>
      </c>
      <c r="T135" s="681"/>
      <c r="U135" s="687">
        <f t="shared" si="226"/>
        <v>-388.70000000000005</v>
      </c>
      <c r="V135" s="688">
        <f t="shared" si="227"/>
        <v>0</v>
      </c>
      <c r="W135" s="683">
        <v>133.9</v>
      </c>
      <c r="X135" s="681"/>
      <c r="Y135" s="681"/>
      <c r="Z135" s="681"/>
      <c r="AA135" s="687">
        <f t="shared" si="228"/>
        <v>-133.9</v>
      </c>
      <c r="AB135" s="688">
        <f t="shared" si="229"/>
        <v>0</v>
      </c>
      <c r="AC135" s="683">
        <v>120.9</v>
      </c>
      <c r="AD135" s="681"/>
      <c r="AE135" s="681"/>
      <c r="AF135" s="681"/>
      <c r="AG135" s="687">
        <f t="shared" si="230"/>
        <v>-120.9</v>
      </c>
      <c r="AH135" s="688">
        <f t="shared" si="231"/>
        <v>0</v>
      </c>
      <c r="AI135" s="683">
        <v>133.9</v>
      </c>
      <c r="AJ135" s="681"/>
      <c r="AK135" s="681"/>
      <c r="AL135" s="681"/>
      <c r="AM135" s="687">
        <f t="shared" si="232"/>
        <v>-133.9</v>
      </c>
      <c r="AN135" s="688">
        <f t="shared" si="233"/>
        <v>0</v>
      </c>
      <c r="AO135" s="687">
        <f t="shared" si="234"/>
        <v>393.1</v>
      </c>
      <c r="AP135" s="681"/>
      <c r="AQ135" s="687">
        <f t="shared" si="235"/>
        <v>0</v>
      </c>
      <c r="AR135" s="681"/>
      <c r="AS135" s="687">
        <f t="shared" si="236"/>
        <v>-393.1</v>
      </c>
      <c r="AT135" s="688">
        <f t="shared" si="237"/>
        <v>0</v>
      </c>
      <c r="AU135" s="683">
        <v>129.6</v>
      </c>
      <c r="AV135" s="681"/>
      <c r="AW135" s="681"/>
      <c r="AX135" s="681"/>
      <c r="AY135" s="687">
        <f t="shared" si="238"/>
        <v>-129.6</v>
      </c>
      <c r="AZ135" s="688">
        <f t="shared" si="239"/>
        <v>0</v>
      </c>
      <c r="BA135" s="683">
        <v>133.9</v>
      </c>
      <c r="BB135" s="681"/>
      <c r="BC135" s="681"/>
      <c r="BD135" s="681"/>
      <c r="BE135" s="687">
        <f t="shared" si="240"/>
        <v>-133.9</v>
      </c>
      <c r="BF135" s="688">
        <f t="shared" si="241"/>
        <v>0</v>
      </c>
      <c r="BG135" s="683">
        <v>129.6</v>
      </c>
      <c r="BH135" s="681"/>
      <c r="BI135" s="681"/>
      <c r="BJ135" s="681"/>
      <c r="BK135" s="687">
        <f t="shared" si="242"/>
        <v>-129.6</v>
      </c>
      <c r="BL135" s="688">
        <f t="shared" si="243"/>
        <v>0</v>
      </c>
      <c r="BM135" s="687">
        <f t="shared" si="244"/>
        <v>355.1</v>
      </c>
      <c r="BN135" s="681"/>
      <c r="BO135" s="687">
        <f t="shared" si="245"/>
        <v>0</v>
      </c>
      <c r="BP135" s="681"/>
      <c r="BQ135" s="687">
        <f t="shared" si="246"/>
        <v>-355.1</v>
      </c>
      <c r="BR135" s="688">
        <f t="shared" si="247"/>
        <v>0</v>
      </c>
      <c r="BS135" s="683">
        <v>97.1</v>
      </c>
      <c r="BT135" s="681"/>
      <c r="BU135" s="681"/>
      <c r="BV135" s="681"/>
      <c r="BW135" s="687">
        <f t="shared" si="248"/>
        <v>-97.1</v>
      </c>
      <c r="BX135" s="688">
        <f t="shared" si="249"/>
        <v>0</v>
      </c>
      <c r="BY135" s="683">
        <v>131.1</v>
      </c>
      <c r="BZ135" s="681"/>
      <c r="CA135" s="681"/>
      <c r="CB135" s="681"/>
      <c r="CC135" s="687">
        <f t="shared" si="250"/>
        <v>-131.1</v>
      </c>
      <c r="CD135" s="688">
        <f t="shared" si="251"/>
        <v>0</v>
      </c>
      <c r="CE135" s="683">
        <v>126.9</v>
      </c>
      <c r="CF135" s="681"/>
      <c r="CG135" s="681"/>
      <c r="CH135" s="681"/>
      <c r="CI135" s="687">
        <f t="shared" si="252"/>
        <v>-126.9</v>
      </c>
      <c r="CJ135" s="688">
        <f t="shared" si="253"/>
        <v>0</v>
      </c>
      <c r="CK135" s="687">
        <f t="shared" si="254"/>
        <v>397.4</v>
      </c>
      <c r="CL135" s="681"/>
      <c r="CM135" s="687">
        <f t="shared" si="255"/>
        <v>0</v>
      </c>
      <c r="CN135" s="681"/>
      <c r="CO135" s="687">
        <f t="shared" si="256"/>
        <v>-397.4</v>
      </c>
      <c r="CP135" s="688">
        <f t="shared" si="257"/>
        <v>0</v>
      </c>
      <c r="CQ135" s="683">
        <v>133.9</v>
      </c>
      <c r="CR135" s="681"/>
      <c r="CS135" s="681"/>
      <c r="CT135" s="681"/>
      <c r="CU135" s="687">
        <f t="shared" si="258"/>
        <v>-133.9</v>
      </c>
      <c r="CV135" s="688">
        <f t="shared" si="259"/>
        <v>0</v>
      </c>
      <c r="CW135" s="683">
        <v>129.6</v>
      </c>
      <c r="CX135" s="681"/>
      <c r="CY135" s="681"/>
      <c r="CZ135" s="681"/>
      <c r="DA135" s="687">
        <f t="shared" si="260"/>
        <v>-129.6</v>
      </c>
      <c r="DB135" s="688">
        <f t="shared" si="261"/>
        <v>0</v>
      </c>
      <c r="DC135" s="683">
        <v>133.9</v>
      </c>
      <c r="DD135" s="681"/>
      <c r="DE135" s="681"/>
      <c r="DF135" s="681"/>
      <c r="DG135" s="687">
        <f t="shared" si="262"/>
        <v>-133.9</v>
      </c>
      <c r="DH135" s="688">
        <f t="shared" si="263"/>
        <v>0</v>
      </c>
    </row>
    <row r="136" spans="2:112">
      <c r="B136" s="88"/>
      <c r="C136" s="650"/>
      <c r="D136" s="36" t="s">
        <v>1752</v>
      </c>
      <c r="E136" s="528" t="s">
        <v>3069</v>
      </c>
      <c r="F136" s="528"/>
      <c r="G136" s="529"/>
      <c r="H136" s="530"/>
      <c r="I136" s="530"/>
      <c r="J136" s="91" t="s">
        <v>883</v>
      </c>
      <c r="K136" s="687">
        <f t="shared" si="220"/>
        <v>1514.8999999999999</v>
      </c>
      <c r="L136" s="681"/>
      <c r="M136" s="687">
        <f t="shared" si="221"/>
        <v>0</v>
      </c>
      <c r="N136" s="681"/>
      <c r="O136" s="687">
        <f t="shared" si="222"/>
        <v>-1514.8999999999999</v>
      </c>
      <c r="P136" s="688">
        <f t="shared" si="223"/>
        <v>0</v>
      </c>
      <c r="Q136" s="687">
        <f t="shared" si="224"/>
        <v>377.4</v>
      </c>
      <c r="R136" s="681"/>
      <c r="S136" s="687">
        <f t="shared" si="225"/>
        <v>0</v>
      </c>
      <c r="T136" s="681"/>
      <c r="U136" s="687">
        <f t="shared" si="226"/>
        <v>-377.4</v>
      </c>
      <c r="V136" s="688">
        <f t="shared" si="227"/>
        <v>0</v>
      </c>
      <c r="W136" s="683">
        <v>130</v>
      </c>
      <c r="X136" s="681"/>
      <c r="Y136" s="681"/>
      <c r="Z136" s="681"/>
      <c r="AA136" s="687">
        <f t="shared" si="228"/>
        <v>-130</v>
      </c>
      <c r="AB136" s="688">
        <f t="shared" si="229"/>
        <v>0</v>
      </c>
      <c r="AC136" s="683">
        <v>117.4</v>
      </c>
      <c r="AD136" s="681"/>
      <c r="AE136" s="681"/>
      <c r="AF136" s="681"/>
      <c r="AG136" s="687">
        <f t="shared" si="230"/>
        <v>-117.4</v>
      </c>
      <c r="AH136" s="688">
        <f t="shared" si="231"/>
        <v>0</v>
      </c>
      <c r="AI136" s="683">
        <v>130</v>
      </c>
      <c r="AJ136" s="681"/>
      <c r="AK136" s="681"/>
      <c r="AL136" s="681"/>
      <c r="AM136" s="687">
        <f t="shared" si="232"/>
        <v>-130</v>
      </c>
      <c r="AN136" s="688">
        <f t="shared" si="233"/>
        <v>0</v>
      </c>
      <c r="AO136" s="687">
        <f t="shared" si="234"/>
        <v>381.5</v>
      </c>
      <c r="AP136" s="681"/>
      <c r="AQ136" s="687">
        <f t="shared" si="235"/>
        <v>0</v>
      </c>
      <c r="AR136" s="681"/>
      <c r="AS136" s="687">
        <f t="shared" si="236"/>
        <v>-381.5</v>
      </c>
      <c r="AT136" s="688">
        <f t="shared" si="237"/>
        <v>0</v>
      </c>
      <c r="AU136" s="683">
        <v>125.7</v>
      </c>
      <c r="AV136" s="681"/>
      <c r="AW136" s="681"/>
      <c r="AX136" s="681"/>
      <c r="AY136" s="687">
        <f t="shared" si="238"/>
        <v>-125.7</v>
      </c>
      <c r="AZ136" s="688">
        <f t="shared" si="239"/>
        <v>0</v>
      </c>
      <c r="BA136" s="683">
        <v>130</v>
      </c>
      <c r="BB136" s="681"/>
      <c r="BC136" s="681"/>
      <c r="BD136" s="681"/>
      <c r="BE136" s="687">
        <f t="shared" si="240"/>
        <v>-130</v>
      </c>
      <c r="BF136" s="688">
        <f t="shared" si="241"/>
        <v>0</v>
      </c>
      <c r="BG136" s="683">
        <v>125.8</v>
      </c>
      <c r="BH136" s="681"/>
      <c r="BI136" s="681"/>
      <c r="BJ136" s="681"/>
      <c r="BK136" s="687">
        <f t="shared" si="242"/>
        <v>-125.8</v>
      </c>
      <c r="BL136" s="688">
        <f t="shared" si="243"/>
        <v>0</v>
      </c>
      <c r="BM136" s="687">
        <f t="shared" si="244"/>
        <v>370.29999999999995</v>
      </c>
      <c r="BN136" s="681"/>
      <c r="BO136" s="687">
        <f t="shared" si="245"/>
        <v>0</v>
      </c>
      <c r="BP136" s="681"/>
      <c r="BQ136" s="687">
        <f t="shared" si="246"/>
        <v>-370.29999999999995</v>
      </c>
      <c r="BR136" s="688">
        <f t="shared" si="247"/>
        <v>0</v>
      </c>
      <c r="BS136" s="683">
        <v>114.3</v>
      </c>
      <c r="BT136" s="681"/>
      <c r="BU136" s="681"/>
      <c r="BV136" s="681"/>
      <c r="BW136" s="687">
        <f t="shared" si="248"/>
        <v>-114.3</v>
      </c>
      <c r="BX136" s="688">
        <f t="shared" si="249"/>
        <v>0</v>
      </c>
      <c r="BY136" s="683">
        <v>118.4</v>
      </c>
      <c r="BZ136" s="681"/>
      <c r="CA136" s="681"/>
      <c r="CB136" s="681"/>
      <c r="CC136" s="687">
        <f t="shared" si="250"/>
        <v>-118.4</v>
      </c>
      <c r="CD136" s="688">
        <f t="shared" si="251"/>
        <v>0</v>
      </c>
      <c r="CE136" s="683">
        <v>137.6</v>
      </c>
      <c r="CF136" s="681"/>
      <c r="CG136" s="681"/>
      <c r="CH136" s="681"/>
      <c r="CI136" s="687">
        <f t="shared" si="252"/>
        <v>-137.6</v>
      </c>
      <c r="CJ136" s="688">
        <f t="shared" si="253"/>
        <v>0</v>
      </c>
      <c r="CK136" s="687">
        <f t="shared" si="254"/>
        <v>385.70000000000005</v>
      </c>
      <c r="CL136" s="681"/>
      <c r="CM136" s="687">
        <f t="shared" si="255"/>
        <v>0</v>
      </c>
      <c r="CN136" s="681"/>
      <c r="CO136" s="687">
        <f t="shared" si="256"/>
        <v>-385.70000000000005</v>
      </c>
      <c r="CP136" s="688">
        <f t="shared" si="257"/>
        <v>0</v>
      </c>
      <c r="CQ136" s="683">
        <v>129.9</v>
      </c>
      <c r="CR136" s="681"/>
      <c r="CS136" s="681"/>
      <c r="CT136" s="681"/>
      <c r="CU136" s="687">
        <f t="shared" si="258"/>
        <v>-129.9</v>
      </c>
      <c r="CV136" s="688">
        <f t="shared" si="259"/>
        <v>0</v>
      </c>
      <c r="CW136" s="683">
        <v>125.9</v>
      </c>
      <c r="CX136" s="681"/>
      <c r="CY136" s="681"/>
      <c r="CZ136" s="681"/>
      <c r="DA136" s="687">
        <f t="shared" si="260"/>
        <v>-125.9</v>
      </c>
      <c r="DB136" s="688">
        <f t="shared" si="261"/>
        <v>0</v>
      </c>
      <c r="DC136" s="683">
        <v>129.9</v>
      </c>
      <c r="DD136" s="681"/>
      <c r="DE136" s="681"/>
      <c r="DF136" s="681"/>
      <c r="DG136" s="687">
        <f t="shared" si="262"/>
        <v>-129.9</v>
      </c>
      <c r="DH136" s="688">
        <f t="shared" si="263"/>
        <v>0</v>
      </c>
    </row>
    <row r="137" spans="2:112" ht="21.75" customHeight="1">
      <c r="B137" s="88" t="s">
        <v>3070</v>
      </c>
      <c r="C137" s="652" t="s">
        <v>3071</v>
      </c>
      <c r="D137" s="72" t="s">
        <v>1754</v>
      </c>
      <c r="E137" s="528" t="s">
        <v>3072</v>
      </c>
      <c r="F137" s="528"/>
      <c r="G137" s="529"/>
      <c r="H137" s="530" t="s">
        <v>3073</v>
      </c>
      <c r="I137" s="530"/>
      <c r="J137" s="91" t="s">
        <v>883</v>
      </c>
      <c r="K137" s="687">
        <f t="shared" si="220"/>
        <v>1487.6</v>
      </c>
      <c r="L137" s="681"/>
      <c r="M137" s="687">
        <f t="shared" si="221"/>
        <v>0</v>
      </c>
      <c r="N137" s="681"/>
      <c r="O137" s="687">
        <f t="shared" si="222"/>
        <v>-1487.6</v>
      </c>
      <c r="P137" s="688">
        <f t="shared" si="223"/>
        <v>0</v>
      </c>
      <c r="Q137" s="687">
        <f t="shared" si="224"/>
        <v>366.99999999999994</v>
      </c>
      <c r="R137" s="681"/>
      <c r="S137" s="687">
        <f t="shared" si="225"/>
        <v>0</v>
      </c>
      <c r="T137" s="681"/>
      <c r="U137" s="687">
        <f t="shared" si="226"/>
        <v>-366.99999999999994</v>
      </c>
      <c r="V137" s="688">
        <f t="shared" si="227"/>
        <v>0</v>
      </c>
      <c r="W137" s="687">
        <f>W138+W141</f>
        <v>126.39999999999999</v>
      </c>
      <c r="X137" s="681"/>
      <c r="Y137" s="687">
        <f>Y138+Y141</f>
        <v>0</v>
      </c>
      <c r="Z137" s="681"/>
      <c r="AA137" s="687">
        <f t="shared" si="228"/>
        <v>-126.39999999999999</v>
      </c>
      <c r="AB137" s="688">
        <f t="shared" si="229"/>
        <v>0</v>
      </c>
      <c r="AC137" s="687">
        <f>AC138+AC141</f>
        <v>114.19999999999999</v>
      </c>
      <c r="AD137" s="681"/>
      <c r="AE137" s="687">
        <f>AE138+AE141</f>
        <v>0</v>
      </c>
      <c r="AF137" s="681"/>
      <c r="AG137" s="687">
        <f t="shared" si="230"/>
        <v>-114.19999999999999</v>
      </c>
      <c r="AH137" s="688">
        <f t="shared" si="231"/>
        <v>0</v>
      </c>
      <c r="AI137" s="687">
        <f>AI138+AI141</f>
        <v>126.39999999999999</v>
      </c>
      <c r="AJ137" s="681"/>
      <c r="AK137" s="687">
        <f>AK138+AK141</f>
        <v>0</v>
      </c>
      <c r="AL137" s="681"/>
      <c r="AM137" s="687">
        <f t="shared" si="232"/>
        <v>-126.39999999999999</v>
      </c>
      <c r="AN137" s="688">
        <f t="shared" si="233"/>
        <v>0</v>
      </c>
      <c r="AO137" s="687">
        <f t="shared" si="234"/>
        <v>370.6</v>
      </c>
      <c r="AP137" s="681"/>
      <c r="AQ137" s="687">
        <f t="shared" si="235"/>
        <v>0</v>
      </c>
      <c r="AR137" s="681"/>
      <c r="AS137" s="687">
        <f t="shared" si="236"/>
        <v>-370.6</v>
      </c>
      <c r="AT137" s="688">
        <f t="shared" si="237"/>
        <v>0</v>
      </c>
      <c r="AU137" s="687">
        <f>AU138+AU141</f>
        <v>122.3</v>
      </c>
      <c r="AV137" s="681"/>
      <c r="AW137" s="687">
        <f>AW138+AW141</f>
        <v>0</v>
      </c>
      <c r="AX137" s="681"/>
      <c r="AY137" s="687">
        <f t="shared" si="238"/>
        <v>-122.3</v>
      </c>
      <c r="AZ137" s="688">
        <f t="shared" si="239"/>
        <v>0</v>
      </c>
      <c r="BA137" s="687">
        <f>BA138+BA141</f>
        <v>126</v>
      </c>
      <c r="BB137" s="681"/>
      <c r="BC137" s="687">
        <f>BC138+BC141</f>
        <v>0</v>
      </c>
      <c r="BD137" s="681"/>
      <c r="BE137" s="687">
        <f t="shared" si="240"/>
        <v>-126</v>
      </c>
      <c r="BF137" s="688">
        <f t="shared" si="241"/>
        <v>0</v>
      </c>
      <c r="BG137" s="687">
        <f>BG138+BG141</f>
        <v>122.3</v>
      </c>
      <c r="BH137" s="681"/>
      <c r="BI137" s="687">
        <f>BI138+BI141</f>
        <v>0</v>
      </c>
      <c r="BJ137" s="681"/>
      <c r="BK137" s="687">
        <f t="shared" si="242"/>
        <v>-122.3</v>
      </c>
      <c r="BL137" s="688">
        <f t="shared" si="243"/>
        <v>0</v>
      </c>
      <c r="BM137" s="687">
        <f t="shared" si="244"/>
        <v>375</v>
      </c>
      <c r="BN137" s="681"/>
      <c r="BO137" s="687">
        <f t="shared" si="245"/>
        <v>0</v>
      </c>
      <c r="BP137" s="681"/>
      <c r="BQ137" s="687">
        <f t="shared" si="246"/>
        <v>-375</v>
      </c>
      <c r="BR137" s="688">
        <f t="shared" si="247"/>
        <v>0</v>
      </c>
      <c r="BS137" s="687">
        <f>BS138+BS141</f>
        <v>126.3</v>
      </c>
      <c r="BT137" s="681"/>
      <c r="BU137" s="687">
        <f>BU138+BU141</f>
        <v>0</v>
      </c>
      <c r="BV137" s="681"/>
      <c r="BW137" s="687">
        <f t="shared" si="248"/>
        <v>-126.3</v>
      </c>
      <c r="BX137" s="688">
        <f t="shared" si="249"/>
        <v>0</v>
      </c>
      <c r="BY137" s="687">
        <f>BY138+BY141</f>
        <v>126.39999999999999</v>
      </c>
      <c r="BZ137" s="681"/>
      <c r="CA137" s="687">
        <f>CA138+CA141</f>
        <v>0</v>
      </c>
      <c r="CB137" s="681"/>
      <c r="CC137" s="687">
        <f t="shared" si="250"/>
        <v>-126.39999999999999</v>
      </c>
      <c r="CD137" s="688">
        <f t="shared" si="251"/>
        <v>0</v>
      </c>
      <c r="CE137" s="687">
        <f>CE138+CE141</f>
        <v>122.3</v>
      </c>
      <c r="CF137" s="681"/>
      <c r="CG137" s="687">
        <f>CG138+CG141</f>
        <v>0</v>
      </c>
      <c r="CH137" s="681"/>
      <c r="CI137" s="687">
        <f t="shared" si="252"/>
        <v>-122.3</v>
      </c>
      <c r="CJ137" s="688">
        <f t="shared" si="253"/>
        <v>0</v>
      </c>
      <c r="CK137" s="687">
        <f t="shared" si="254"/>
        <v>375</v>
      </c>
      <c r="CL137" s="681"/>
      <c r="CM137" s="687">
        <f t="shared" si="255"/>
        <v>0</v>
      </c>
      <c r="CN137" s="681"/>
      <c r="CO137" s="687">
        <f t="shared" si="256"/>
        <v>-375</v>
      </c>
      <c r="CP137" s="688">
        <f t="shared" si="257"/>
        <v>0</v>
      </c>
      <c r="CQ137" s="687">
        <f>CQ138+CQ141</f>
        <v>126.3</v>
      </c>
      <c r="CR137" s="681"/>
      <c r="CS137" s="687">
        <f>CS138+CS141</f>
        <v>0</v>
      </c>
      <c r="CT137" s="681"/>
      <c r="CU137" s="687">
        <f t="shared" si="258"/>
        <v>-126.3</v>
      </c>
      <c r="CV137" s="688">
        <f t="shared" si="259"/>
        <v>0</v>
      </c>
      <c r="CW137" s="687">
        <f>CW138+CW141</f>
        <v>122.39999999999999</v>
      </c>
      <c r="CX137" s="681"/>
      <c r="CY137" s="687">
        <f>CY138+CY141</f>
        <v>0</v>
      </c>
      <c r="CZ137" s="681"/>
      <c r="DA137" s="687">
        <f t="shared" si="260"/>
        <v>-122.39999999999999</v>
      </c>
      <c r="DB137" s="688">
        <f t="shared" si="261"/>
        <v>0</v>
      </c>
      <c r="DC137" s="687">
        <f>DC138+DC141</f>
        <v>126.3</v>
      </c>
      <c r="DD137" s="681"/>
      <c r="DE137" s="687">
        <f>DE138+DE141</f>
        <v>0</v>
      </c>
      <c r="DF137" s="681"/>
      <c r="DG137" s="687">
        <f t="shared" si="262"/>
        <v>-126.3</v>
      </c>
      <c r="DH137" s="688">
        <f t="shared" si="263"/>
        <v>0</v>
      </c>
    </row>
    <row r="138" spans="2:112">
      <c r="B138" s="88" t="s">
        <v>3074</v>
      </c>
      <c r="C138" s="650"/>
      <c r="D138" s="641" t="s">
        <v>3075</v>
      </c>
      <c r="E138" s="528" t="s">
        <v>3076</v>
      </c>
      <c r="F138" s="528"/>
      <c r="G138" s="529"/>
      <c r="H138" s="530" t="s">
        <v>3077</v>
      </c>
      <c r="I138" s="530"/>
      <c r="J138" s="91" t="s">
        <v>883</v>
      </c>
      <c r="K138" s="687">
        <f t="shared" si="220"/>
        <v>9.2000000000000011</v>
      </c>
      <c r="L138" s="681"/>
      <c r="M138" s="687">
        <f t="shared" si="221"/>
        <v>0</v>
      </c>
      <c r="N138" s="681"/>
      <c r="O138" s="687">
        <f t="shared" si="222"/>
        <v>-9.2000000000000011</v>
      </c>
      <c r="P138" s="688">
        <f t="shared" si="223"/>
        <v>0</v>
      </c>
      <c r="Q138" s="687">
        <f t="shared" si="224"/>
        <v>2.4000000000000004</v>
      </c>
      <c r="R138" s="681"/>
      <c r="S138" s="687">
        <f t="shared" si="225"/>
        <v>0</v>
      </c>
      <c r="T138" s="681"/>
      <c r="U138" s="687">
        <f t="shared" si="226"/>
        <v>-2.4000000000000004</v>
      </c>
      <c r="V138" s="688">
        <f t="shared" si="227"/>
        <v>0</v>
      </c>
      <c r="W138" s="687">
        <f>W139+W140</f>
        <v>0.8</v>
      </c>
      <c r="X138" s="681"/>
      <c r="Y138" s="687">
        <f>Y139+Y140</f>
        <v>0</v>
      </c>
      <c r="Z138" s="681"/>
      <c r="AA138" s="687">
        <f t="shared" si="228"/>
        <v>-0.8</v>
      </c>
      <c r="AB138" s="688">
        <f t="shared" si="229"/>
        <v>0</v>
      </c>
      <c r="AC138" s="687">
        <f>AC139+AC140</f>
        <v>0.8</v>
      </c>
      <c r="AD138" s="681"/>
      <c r="AE138" s="687">
        <f>AE139+AE140</f>
        <v>0</v>
      </c>
      <c r="AF138" s="681"/>
      <c r="AG138" s="687">
        <f t="shared" si="230"/>
        <v>-0.8</v>
      </c>
      <c r="AH138" s="688">
        <f t="shared" si="231"/>
        <v>0</v>
      </c>
      <c r="AI138" s="687">
        <f>AI139+AI140</f>
        <v>0.8</v>
      </c>
      <c r="AJ138" s="681"/>
      <c r="AK138" s="687">
        <f>AK139+AK140</f>
        <v>0</v>
      </c>
      <c r="AL138" s="681"/>
      <c r="AM138" s="687">
        <f t="shared" si="232"/>
        <v>-0.8</v>
      </c>
      <c r="AN138" s="688">
        <f t="shared" si="233"/>
        <v>0</v>
      </c>
      <c r="AO138" s="687">
        <f t="shared" si="234"/>
        <v>2</v>
      </c>
      <c r="AP138" s="681"/>
      <c r="AQ138" s="687">
        <f t="shared" si="235"/>
        <v>0</v>
      </c>
      <c r="AR138" s="681"/>
      <c r="AS138" s="687">
        <f t="shared" si="236"/>
        <v>-2</v>
      </c>
      <c r="AT138" s="688">
        <f t="shared" si="237"/>
        <v>0</v>
      </c>
      <c r="AU138" s="687">
        <f>AU139+AU140</f>
        <v>0.8</v>
      </c>
      <c r="AV138" s="681"/>
      <c r="AW138" s="687">
        <f>AW139+AW140</f>
        <v>0</v>
      </c>
      <c r="AX138" s="681"/>
      <c r="AY138" s="687">
        <f t="shared" si="238"/>
        <v>-0.8</v>
      </c>
      <c r="AZ138" s="688">
        <f t="shared" si="239"/>
        <v>0</v>
      </c>
      <c r="BA138" s="687">
        <f>BA139+BA140</f>
        <v>0.4</v>
      </c>
      <c r="BB138" s="681"/>
      <c r="BC138" s="687">
        <f>BC139+BC140</f>
        <v>0</v>
      </c>
      <c r="BD138" s="681"/>
      <c r="BE138" s="687">
        <f t="shared" si="240"/>
        <v>-0.4</v>
      </c>
      <c r="BF138" s="688">
        <f t="shared" si="241"/>
        <v>0</v>
      </c>
      <c r="BG138" s="687">
        <f>BG139+BG140</f>
        <v>0.8</v>
      </c>
      <c r="BH138" s="681"/>
      <c r="BI138" s="687">
        <f>BI139+BI140</f>
        <v>0</v>
      </c>
      <c r="BJ138" s="681"/>
      <c r="BK138" s="687">
        <f t="shared" si="242"/>
        <v>-0.8</v>
      </c>
      <c r="BL138" s="688">
        <f t="shared" si="243"/>
        <v>0</v>
      </c>
      <c r="BM138" s="687">
        <f t="shared" si="244"/>
        <v>2.4000000000000004</v>
      </c>
      <c r="BN138" s="681"/>
      <c r="BO138" s="687">
        <f t="shared" si="245"/>
        <v>0</v>
      </c>
      <c r="BP138" s="681"/>
      <c r="BQ138" s="687">
        <f t="shared" si="246"/>
        <v>-2.4000000000000004</v>
      </c>
      <c r="BR138" s="688">
        <f t="shared" si="247"/>
        <v>0</v>
      </c>
      <c r="BS138" s="687">
        <f>BS139+BS140</f>
        <v>0.8</v>
      </c>
      <c r="BT138" s="681"/>
      <c r="BU138" s="687">
        <f>BU139+BU140</f>
        <v>0</v>
      </c>
      <c r="BV138" s="681"/>
      <c r="BW138" s="687">
        <f t="shared" si="248"/>
        <v>-0.8</v>
      </c>
      <c r="BX138" s="688">
        <f t="shared" si="249"/>
        <v>0</v>
      </c>
      <c r="BY138" s="687">
        <f>BY139+BY140</f>
        <v>0.8</v>
      </c>
      <c r="BZ138" s="681"/>
      <c r="CA138" s="687">
        <f>CA139+CA140</f>
        <v>0</v>
      </c>
      <c r="CB138" s="681"/>
      <c r="CC138" s="687">
        <f t="shared" si="250"/>
        <v>-0.8</v>
      </c>
      <c r="CD138" s="688">
        <f t="shared" si="251"/>
        <v>0</v>
      </c>
      <c r="CE138" s="687">
        <f>CE139+CE140</f>
        <v>0.8</v>
      </c>
      <c r="CF138" s="681"/>
      <c r="CG138" s="687">
        <f>CG139+CG140</f>
        <v>0</v>
      </c>
      <c r="CH138" s="681"/>
      <c r="CI138" s="687">
        <f t="shared" si="252"/>
        <v>-0.8</v>
      </c>
      <c r="CJ138" s="688">
        <f t="shared" si="253"/>
        <v>0</v>
      </c>
      <c r="CK138" s="687">
        <f t="shared" si="254"/>
        <v>2.4000000000000004</v>
      </c>
      <c r="CL138" s="681"/>
      <c r="CM138" s="687">
        <f t="shared" si="255"/>
        <v>0</v>
      </c>
      <c r="CN138" s="681"/>
      <c r="CO138" s="687">
        <f t="shared" si="256"/>
        <v>-2.4000000000000004</v>
      </c>
      <c r="CP138" s="688">
        <f t="shared" si="257"/>
        <v>0</v>
      </c>
      <c r="CQ138" s="687">
        <f>CQ139+CQ140</f>
        <v>0.8</v>
      </c>
      <c r="CR138" s="681"/>
      <c r="CS138" s="687">
        <f>CS139+CS140</f>
        <v>0</v>
      </c>
      <c r="CT138" s="681"/>
      <c r="CU138" s="687">
        <f t="shared" si="258"/>
        <v>-0.8</v>
      </c>
      <c r="CV138" s="688">
        <f t="shared" si="259"/>
        <v>0</v>
      </c>
      <c r="CW138" s="687">
        <f>CW139+CW140</f>
        <v>0.8</v>
      </c>
      <c r="CX138" s="681"/>
      <c r="CY138" s="687">
        <f>CY139+CY140</f>
        <v>0</v>
      </c>
      <c r="CZ138" s="681"/>
      <c r="DA138" s="687">
        <f t="shared" si="260"/>
        <v>-0.8</v>
      </c>
      <c r="DB138" s="688">
        <f t="shared" si="261"/>
        <v>0</v>
      </c>
      <c r="DC138" s="687">
        <f>DC139+DC140</f>
        <v>0.8</v>
      </c>
      <c r="DD138" s="681"/>
      <c r="DE138" s="687">
        <f>DE139+DE140</f>
        <v>0</v>
      </c>
      <c r="DF138" s="681"/>
      <c r="DG138" s="687">
        <f t="shared" si="262"/>
        <v>-0.8</v>
      </c>
      <c r="DH138" s="688">
        <f t="shared" si="263"/>
        <v>0</v>
      </c>
    </row>
    <row r="139" spans="2:112">
      <c r="B139" s="88" t="s">
        <v>3078</v>
      </c>
      <c r="C139" s="650"/>
      <c r="D139" s="119" t="s">
        <v>1757</v>
      </c>
      <c r="E139" s="528" t="s">
        <v>3079</v>
      </c>
      <c r="F139" s="528"/>
      <c r="G139" s="529"/>
      <c r="H139" s="530"/>
      <c r="I139" s="530"/>
      <c r="J139" s="91" t="s">
        <v>883</v>
      </c>
      <c r="K139" s="687">
        <f t="shared" si="220"/>
        <v>9.2000000000000011</v>
      </c>
      <c r="L139" s="681"/>
      <c r="M139" s="687">
        <f t="shared" si="221"/>
        <v>0</v>
      </c>
      <c r="N139" s="681"/>
      <c r="O139" s="687">
        <f t="shared" si="222"/>
        <v>-9.2000000000000011</v>
      </c>
      <c r="P139" s="688">
        <f t="shared" si="223"/>
        <v>0</v>
      </c>
      <c r="Q139" s="687">
        <f t="shared" si="224"/>
        <v>2.4000000000000004</v>
      </c>
      <c r="R139" s="681"/>
      <c r="S139" s="687">
        <f t="shared" si="225"/>
        <v>0</v>
      </c>
      <c r="T139" s="681"/>
      <c r="U139" s="687">
        <f t="shared" si="226"/>
        <v>-2.4000000000000004</v>
      </c>
      <c r="V139" s="688">
        <f t="shared" si="227"/>
        <v>0</v>
      </c>
      <c r="W139" s="683">
        <v>0.8</v>
      </c>
      <c r="X139" s="681"/>
      <c r="Y139" s="681"/>
      <c r="Z139" s="681"/>
      <c r="AA139" s="687">
        <f t="shared" si="228"/>
        <v>-0.8</v>
      </c>
      <c r="AB139" s="688">
        <f t="shared" si="229"/>
        <v>0</v>
      </c>
      <c r="AC139" s="683">
        <v>0.8</v>
      </c>
      <c r="AD139" s="681"/>
      <c r="AE139" s="681"/>
      <c r="AF139" s="681"/>
      <c r="AG139" s="687">
        <f t="shared" si="230"/>
        <v>-0.8</v>
      </c>
      <c r="AH139" s="688">
        <f t="shared" si="231"/>
        <v>0</v>
      </c>
      <c r="AI139" s="683">
        <v>0.8</v>
      </c>
      <c r="AJ139" s="681"/>
      <c r="AK139" s="681"/>
      <c r="AL139" s="681"/>
      <c r="AM139" s="687">
        <f t="shared" si="232"/>
        <v>-0.8</v>
      </c>
      <c r="AN139" s="688">
        <f t="shared" si="233"/>
        <v>0</v>
      </c>
      <c r="AO139" s="687">
        <f t="shared" si="234"/>
        <v>2</v>
      </c>
      <c r="AP139" s="681"/>
      <c r="AQ139" s="687">
        <f t="shared" si="235"/>
        <v>0</v>
      </c>
      <c r="AR139" s="681"/>
      <c r="AS139" s="687">
        <f t="shared" si="236"/>
        <v>-2</v>
      </c>
      <c r="AT139" s="688">
        <f t="shared" si="237"/>
        <v>0</v>
      </c>
      <c r="AU139" s="683">
        <v>0.8</v>
      </c>
      <c r="AV139" s="681"/>
      <c r="AW139" s="681"/>
      <c r="AX139" s="681"/>
      <c r="AY139" s="687">
        <f t="shared" si="238"/>
        <v>-0.8</v>
      </c>
      <c r="AZ139" s="688">
        <f t="shared" si="239"/>
        <v>0</v>
      </c>
      <c r="BA139" s="683">
        <v>0.4</v>
      </c>
      <c r="BB139" s="681"/>
      <c r="BC139" s="681"/>
      <c r="BD139" s="681"/>
      <c r="BE139" s="687">
        <f t="shared" si="240"/>
        <v>-0.4</v>
      </c>
      <c r="BF139" s="688">
        <f t="shared" si="241"/>
        <v>0</v>
      </c>
      <c r="BG139" s="683">
        <v>0.8</v>
      </c>
      <c r="BH139" s="681"/>
      <c r="BI139" s="681"/>
      <c r="BJ139" s="681"/>
      <c r="BK139" s="687">
        <f t="shared" si="242"/>
        <v>-0.8</v>
      </c>
      <c r="BL139" s="688">
        <f t="shared" si="243"/>
        <v>0</v>
      </c>
      <c r="BM139" s="687">
        <f t="shared" si="244"/>
        <v>2.4000000000000004</v>
      </c>
      <c r="BN139" s="681"/>
      <c r="BO139" s="687">
        <f t="shared" si="245"/>
        <v>0</v>
      </c>
      <c r="BP139" s="681"/>
      <c r="BQ139" s="687">
        <f t="shared" si="246"/>
        <v>-2.4000000000000004</v>
      </c>
      <c r="BR139" s="688">
        <f t="shared" si="247"/>
        <v>0</v>
      </c>
      <c r="BS139" s="683">
        <v>0.8</v>
      </c>
      <c r="BT139" s="681"/>
      <c r="BU139" s="681"/>
      <c r="BV139" s="681"/>
      <c r="BW139" s="687">
        <f t="shared" si="248"/>
        <v>-0.8</v>
      </c>
      <c r="BX139" s="688">
        <f t="shared" si="249"/>
        <v>0</v>
      </c>
      <c r="BY139" s="683">
        <v>0.8</v>
      </c>
      <c r="BZ139" s="681"/>
      <c r="CA139" s="681"/>
      <c r="CB139" s="681"/>
      <c r="CC139" s="687">
        <f t="shared" si="250"/>
        <v>-0.8</v>
      </c>
      <c r="CD139" s="688">
        <f t="shared" si="251"/>
        <v>0</v>
      </c>
      <c r="CE139" s="683">
        <v>0.8</v>
      </c>
      <c r="CF139" s="681"/>
      <c r="CG139" s="681"/>
      <c r="CH139" s="681"/>
      <c r="CI139" s="687">
        <f t="shared" si="252"/>
        <v>-0.8</v>
      </c>
      <c r="CJ139" s="688">
        <f t="shared" si="253"/>
        <v>0</v>
      </c>
      <c r="CK139" s="687">
        <f t="shared" si="254"/>
        <v>2.4000000000000004</v>
      </c>
      <c r="CL139" s="681"/>
      <c r="CM139" s="687">
        <f t="shared" si="255"/>
        <v>0</v>
      </c>
      <c r="CN139" s="681"/>
      <c r="CO139" s="687">
        <f t="shared" si="256"/>
        <v>-2.4000000000000004</v>
      </c>
      <c r="CP139" s="688">
        <f t="shared" si="257"/>
        <v>0</v>
      </c>
      <c r="CQ139" s="683">
        <v>0.8</v>
      </c>
      <c r="CR139" s="681"/>
      <c r="CS139" s="681"/>
      <c r="CT139" s="681"/>
      <c r="CU139" s="687">
        <f t="shared" si="258"/>
        <v>-0.8</v>
      </c>
      <c r="CV139" s="688">
        <f t="shared" si="259"/>
        <v>0</v>
      </c>
      <c r="CW139" s="683">
        <v>0.8</v>
      </c>
      <c r="CX139" s="681"/>
      <c r="CY139" s="681"/>
      <c r="CZ139" s="681"/>
      <c r="DA139" s="687">
        <f t="shared" si="260"/>
        <v>-0.8</v>
      </c>
      <c r="DB139" s="688">
        <f t="shared" si="261"/>
        <v>0</v>
      </c>
      <c r="DC139" s="683">
        <v>0.8</v>
      </c>
      <c r="DD139" s="681"/>
      <c r="DE139" s="681"/>
      <c r="DF139" s="681"/>
      <c r="DG139" s="687">
        <f t="shared" si="262"/>
        <v>-0.8</v>
      </c>
      <c r="DH139" s="688">
        <f t="shared" si="263"/>
        <v>0</v>
      </c>
    </row>
    <row r="140" spans="2:112">
      <c r="B140" s="88" t="s">
        <v>3080</v>
      </c>
      <c r="C140" s="650"/>
      <c r="D140" s="119" t="s">
        <v>516</v>
      </c>
      <c r="E140" s="528" t="s">
        <v>3081</v>
      </c>
      <c r="F140" s="528"/>
      <c r="G140" s="529"/>
      <c r="H140" s="530"/>
      <c r="I140" s="530"/>
      <c r="J140" s="91" t="s">
        <v>883</v>
      </c>
      <c r="K140" s="687">
        <f t="shared" si="220"/>
        <v>0</v>
      </c>
      <c r="L140" s="681"/>
      <c r="M140" s="687">
        <f t="shared" si="221"/>
        <v>0</v>
      </c>
      <c r="N140" s="681"/>
      <c r="O140" s="687">
        <f t="shared" si="222"/>
        <v>0</v>
      </c>
      <c r="P140" s="688" t="str">
        <f t="shared" si="223"/>
        <v>-</v>
      </c>
      <c r="Q140" s="687">
        <f t="shared" si="224"/>
        <v>0</v>
      </c>
      <c r="R140" s="681"/>
      <c r="S140" s="687">
        <f t="shared" si="225"/>
        <v>0</v>
      </c>
      <c r="T140" s="681"/>
      <c r="U140" s="687">
        <f t="shared" si="226"/>
        <v>0</v>
      </c>
      <c r="V140" s="688" t="str">
        <f t="shared" si="227"/>
        <v>-</v>
      </c>
      <c r="W140" s="683">
        <v>0</v>
      </c>
      <c r="X140" s="681"/>
      <c r="Y140" s="681"/>
      <c r="Z140" s="681"/>
      <c r="AA140" s="687">
        <f t="shared" si="228"/>
        <v>0</v>
      </c>
      <c r="AB140" s="688" t="str">
        <f t="shared" si="229"/>
        <v>-</v>
      </c>
      <c r="AC140" s="683">
        <v>0</v>
      </c>
      <c r="AD140" s="681"/>
      <c r="AE140" s="681"/>
      <c r="AF140" s="681"/>
      <c r="AG140" s="687">
        <f t="shared" si="230"/>
        <v>0</v>
      </c>
      <c r="AH140" s="688" t="str">
        <f t="shared" si="231"/>
        <v>-</v>
      </c>
      <c r="AI140" s="683">
        <v>0</v>
      </c>
      <c r="AJ140" s="681"/>
      <c r="AK140" s="681"/>
      <c r="AL140" s="681"/>
      <c r="AM140" s="687">
        <f t="shared" si="232"/>
        <v>0</v>
      </c>
      <c r="AN140" s="688" t="str">
        <f t="shared" si="233"/>
        <v>-</v>
      </c>
      <c r="AO140" s="687">
        <f t="shared" si="234"/>
        <v>0</v>
      </c>
      <c r="AP140" s="681"/>
      <c r="AQ140" s="687">
        <f t="shared" si="235"/>
        <v>0</v>
      </c>
      <c r="AR140" s="681"/>
      <c r="AS140" s="687">
        <f t="shared" si="236"/>
        <v>0</v>
      </c>
      <c r="AT140" s="688" t="str">
        <f t="shared" si="237"/>
        <v>-</v>
      </c>
      <c r="AU140" s="683">
        <v>0</v>
      </c>
      <c r="AV140" s="681"/>
      <c r="AW140" s="681"/>
      <c r="AX140" s="681"/>
      <c r="AY140" s="687">
        <f t="shared" si="238"/>
        <v>0</v>
      </c>
      <c r="AZ140" s="688" t="str">
        <f t="shared" si="239"/>
        <v>-</v>
      </c>
      <c r="BA140" s="683">
        <v>0</v>
      </c>
      <c r="BB140" s="681"/>
      <c r="BC140" s="681"/>
      <c r="BD140" s="681"/>
      <c r="BE140" s="687">
        <f t="shared" si="240"/>
        <v>0</v>
      </c>
      <c r="BF140" s="688" t="str">
        <f t="shared" si="241"/>
        <v>-</v>
      </c>
      <c r="BG140" s="683">
        <v>0</v>
      </c>
      <c r="BH140" s="681"/>
      <c r="BI140" s="681"/>
      <c r="BJ140" s="681"/>
      <c r="BK140" s="687">
        <f t="shared" si="242"/>
        <v>0</v>
      </c>
      <c r="BL140" s="688" t="str">
        <f t="shared" si="243"/>
        <v>-</v>
      </c>
      <c r="BM140" s="687">
        <f t="shared" si="244"/>
        <v>0</v>
      </c>
      <c r="BN140" s="681"/>
      <c r="BO140" s="687">
        <f t="shared" si="245"/>
        <v>0</v>
      </c>
      <c r="BP140" s="681"/>
      <c r="BQ140" s="687">
        <f t="shared" si="246"/>
        <v>0</v>
      </c>
      <c r="BR140" s="688" t="str">
        <f t="shared" si="247"/>
        <v>-</v>
      </c>
      <c r="BS140" s="683">
        <v>0</v>
      </c>
      <c r="BT140" s="681"/>
      <c r="BU140" s="681"/>
      <c r="BV140" s="681"/>
      <c r="BW140" s="687">
        <f t="shared" si="248"/>
        <v>0</v>
      </c>
      <c r="BX140" s="688" t="str">
        <f t="shared" si="249"/>
        <v>-</v>
      </c>
      <c r="BY140" s="683">
        <v>0</v>
      </c>
      <c r="BZ140" s="681"/>
      <c r="CA140" s="681"/>
      <c r="CB140" s="681"/>
      <c r="CC140" s="687">
        <f t="shared" si="250"/>
        <v>0</v>
      </c>
      <c r="CD140" s="688" t="str">
        <f t="shared" si="251"/>
        <v>-</v>
      </c>
      <c r="CE140" s="683">
        <v>0</v>
      </c>
      <c r="CF140" s="681"/>
      <c r="CG140" s="681"/>
      <c r="CH140" s="681"/>
      <c r="CI140" s="687">
        <f t="shared" si="252"/>
        <v>0</v>
      </c>
      <c r="CJ140" s="688" t="str">
        <f t="shared" si="253"/>
        <v>-</v>
      </c>
      <c r="CK140" s="687">
        <f t="shared" si="254"/>
        <v>0</v>
      </c>
      <c r="CL140" s="681"/>
      <c r="CM140" s="687">
        <f t="shared" si="255"/>
        <v>0</v>
      </c>
      <c r="CN140" s="681"/>
      <c r="CO140" s="687">
        <f t="shared" si="256"/>
        <v>0</v>
      </c>
      <c r="CP140" s="688" t="str">
        <f t="shared" si="257"/>
        <v>-</v>
      </c>
      <c r="CQ140" s="683">
        <v>0</v>
      </c>
      <c r="CR140" s="681"/>
      <c r="CS140" s="681"/>
      <c r="CT140" s="681"/>
      <c r="CU140" s="687">
        <f t="shared" si="258"/>
        <v>0</v>
      </c>
      <c r="CV140" s="688" t="str">
        <f t="shared" si="259"/>
        <v>-</v>
      </c>
      <c r="CW140" s="683">
        <v>0</v>
      </c>
      <c r="CX140" s="681"/>
      <c r="CY140" s="681"/>
      <c r="CZ140" s="681"/>
      <c r="DA140" s="687">
        <f t="shared" si="260"/>
        <v>0</v>
      </c>
      <c r="DB140" s="688" t="str">
        <f t="shared" si="261"/>
        <v>-</v>
      </c>
      <c r="DC140" s="683">
        <v>0</v>
      </c>
      <c r="DD140" s="681"/>
      <c r="DE140" s="681"/>
      <c r="DF140" s="681"/>
      <c r="DG140" s="687">
        <f t="shared" si="262"/>
        <v>0</v>
      </c>
      <c r="DH140" s="688" t="str">
        <f t="shared" si="263"/>
        <v>-</v>
      </c>
    </row>
    <row r="141" spans="2:112">
      <c r="B141" s="88" t="s">
        <v>3082</v>
      </c>
      <c r="C141" s="650"/>
      <c r="D141" s="26" t="s">
        <v>3083</v>
      </c>
      <c r="E141" s="528" t="s">
        <v>3084</v>
      </c>
      <c r="F141" s="528"/>
      <c r="G141" s="529"/>
      <c r="H141" s="530" t="s">
        <v>3085</v>
      </c>
      <c r="I141" s="530"/>
      <c r="J141" s="91" t="s">
        <v>883</v>
      </c>
      <c r="K141" s="687">
        <f t="shared" si="220"/>
        <v>1478.4</v>
      </c>
      <c r="L141" s="681"/>
      <c r="M141" s="687">
        <f t="shared" si="221"/>
        <v>0</v>
      </c>
      <c r="N141" s="681"/>
      <c r="O141" s="687">
        <f t="shared" si="222"/>
        <v>-1478.4</v>
      </c>
      <c r="P141" s="688">
        <f t="shared" si="223"/>
        <v>0</v>
      </c>
      <c r="Q141" s="687">
        <f t="shared" si="224"/>
        <v>364.6</v>
      </c>
      <c r="R141" s="681"/>
      <c r="S141" s="687">
        <f t="shared" si="225"/>
        <v>0</v>
      </c>
      <c r="T141" s="681"/>
      <c r="U141" s="687">
        <f t="shared" si="226"/>
        <v>-364.6</v>
      </c>
      <c r="V141" s="688">
        <f t="shared" si="227"/>
        <v>0</v>
      </c>
      <c r="W141" s="687">
        <f>SUM(W142:W144)</f>
        <v>125.6</v>
      </c>
      <c r="X141" s="681"/>
      <c r="Y141" s="687">
        <f>SUM(Y142:Y144)</f>
        <v>0</v>
      </c>
      <c r="Z141" s="681"/>
      <c r="AA141" s="687">
        <f t="shared" si="228"/>
        <v>-125.6</v>
      </c>
      <c r="AB141" s="688">
        <f t="shared" si="229"/>
        <v>0</v>
      </c>
      <c r="AC141" s="687">
        <f>SUM(AC142:AC144)</f>
        <v>113.39999999999999</v>
      </c>
      <c r="AD141" s="681"/>
      <c r="AE141" s="687">
        <f>SUM(AE142:AE144)</f>
        <v>0</v>
      </c>
      <c r="AF141" s="681"/>
      <c r="AG141" s="687">
        <f t="shared" si="230"/>
        <v>-113.39999999999999</v>
      </c>
      <c r="AH141" s="688">
        <f t="shared" si="231"/>
        <v>0</v>
      </c>
      <c r="AI141" s="687">
        <f>SUM(AI142:AI144)</f>
        <v>125.6</v>
      </c>
      <c r="AJ141" s="681"/>
      <c r="AK141" s="687">
        <f>SUM(AK142:AK144)</f>
        <v>0</v>
      </c>
      <c r="AL141" s="681"/>
      <c r="AM141" s="687">
        <f t="shared" si="232"/>
        <v>-125.6</v>
      </c>
      <c r="AN141" s="688">
        <f t="shared" si="233"/>
        <v>0</v>
      </c>
      <c r="AO141" s="687">
        <f t="shared" si="234"/>
        <v>368.6</v>
      </c>
      <c r="AP141" s="681"/>
      <c r="AQ141" s="687">
        <f t="shared" si="235"/>
        <v>0</v>
      </c>
      <c r="AR141" s="681"/>
      <c r="AS141" s="687">
        <f t="shared" si="236"/>
        <v>-368.6</v>
      </c>
      <c r="AT141" s="688">
        <f t="shared" si="237"/>
        <v>0</v>
      </c>
      <c r="AU141" s="687">
        <f>SUM(AU142:AU144)</f>
        <v>121.5</v>
      </c>
      <c r="AV141" s="681"/>
      <c r="AW141" s="687">
        <f>SUM(AW142:AW144)</f>
        <v>0</v>
      </c>
      <c r="AX141" s="681"/>
      <c r="AY141" s="687">
        <f t="shared" si="238"/>
        <v>-121.5</v>
      </c>
      <c r="AZ141" s="688">
        <f t="shared" si="239"/>
        <v>0</v>
      </c>
      <c r="BA141" s="687">
        <f>SUM(BA142:BA144)</f>
        <v>125.6</v>
      </c>
      <c r="BB141" s="681"/>
      <c r="BC141" s="687">
        <f>SUM(BC142:BC144)</f>
        <v>0</v>
      </c>
      <c r="BD141" s="681"/>
      <c r="BE141" s="687">
        <f t="shared" si="240"/>
        <v>-125.6</v>
      </c>
      <c r="BF141" s="688">
        <f t="shared" si="241"/>
        <v>0</v>
      </c>
      <c r="BG141" s="687">
        <f>SUM(BG142:BG144)</f>
        <v>121.5</v>
      </c>
      <c r="BH141" s="681"/>
      <c r="BI141" s="687">
        <f>SUM(BI142:BI144)</f>
        <v>0</v>
      </c>
      <c r="BJ141" s="681"/>
      <c r="BK141" s="687">
        <f t="shared" si="242"/>
        <v>-121.5</v>
      </c>
      <c r="BL141" s="688">
        <f t="shared" si="243"/>
        <v>0</v>
      </c>
      <c r="BM141" s="687">
        <f t="shared" si="244"/>
        <v>372.6</v>
      </c>
      <c r="BN141" s="681"/>
      <c r="BO141" s="687">
        <f t="shared" si="245"/>
        <v>0</v>
      </c>
      <c r="BP141" s="681"/>
      <c r="BQ141" s="687">
        <f t="shared" si="246"/>
        <v>-372.6</v>
      </c>
      <c r="BR141" s="688">
        <f t="shared" si="247"/>
        <v>0</v>
      </c>
      <c r="BS141" s="687">
        <f>SUM(BS142:BS144)</f>
        <v>125.5</v>
      </c>
      <c r="BT141" s="681"/>
      <c r="BU141" s="687">
        <f>SUM(BU142:BU144)</f>
        <v>0</v>
      </c>
      <c r="BV141" s="681"/>
      <c r="BW141" s="687">
        <f t="shared" si="248"/>
        <v>-125.5</v>
      </c>
      <c r="BX141" s="688">
        <f t="shared" si="249"/>
        <v>0</v>
      </c>
      <c r="BY141" s="687">
        <f>SUM(BY142:BY144)</f>
        <v>125.6</v>
      </c>
      <c r="BZ141" s="681"/>
      <c r="CA141" s="687">
        <f>SUM(CA142:CA144)</f>
        <v>0</v>
      </c>
      <c r="CB141" s="681"/>
      <c r="CC141" s="687">
        <f t="shared" si="250"/>
        <v>-125.6</v>
      </c>
      <c r="CD141" s="688">
        <f t="shared" si="251"/>
        <v>0</v>
      </c>
      <c r="CE141" s="687">
        <f>SUM(CE142:CE144)</f>
        <v>121.5</v>
      </c>
      <c r="CF141" s="681"/>
      <c r="CG141" s="687">
        <f>SUM(CG142:CG144)</f>
        <v>0</v>
      </c>
      <c r="CH141" s="681"/>
      <c r="CI141" s="687">
        <f t="shared" si="252"/>
        <v>-121.5</v>
      </c>
      <c r="CJ141" s="688">
        <f t="shared" si="253"/>
        <v>0</v>
      </c>
      <c r="CK141" s="687">
        <f t="shared" si="254"/>
        <v>372.6</v>
      </c>
      <c r="CL141" s="681"/>
      <c r="CM141" s="687">
        <f t="shared" si="255"/>
        <v>0</v>
      </c>
      <c r="CN141" s="681"/>
      <c r="CO141" s="687">
        <f t="shared" si="256"/>
        <v>-372.6</v>
      </c>
      <c r="CP141" s="688">
        <f t="shared" si="257"/>
        <v>0</v>
      </c>
      <c r="CQ141" s="687">
        <f>SUM(CQ142:CQ144)</f>
        <v>125.5</v>
      </c>
      <c r="CR141" s="681"/>
      <c r="CS141" s="687">
        <f>SUM(CS142:CS144)</f>
        <v>0</v>
      </c>
      <c r="CT141" s="681"/>
      <c r="CU141" s="687">
        <f t="shared" si="258"/>
        <v>-125.5</v>
      </c>
      <c r="CV141" s="688">
        <f t="shared" si="259"/>
        <v>0</v>
      </c>
      <c r="CW141" s="687">
        <f>SUM(CW142:CW144)</f>
        <v>121.6</v>
      </c>
      <c r="CX141" s="681"/>
      <c r="CY141" s="687">
        <f>SUM(CY142:CY144)</f>
        <v>0</v>
      </c>
      <c r="CZ141" s="681"/>
      <c r="DA141" s="687">
        <f t="shared" si="260"/>
        <v>-121.6</v>
      </c>
      <c r="DB141" s="688">
        <f t="shared" si="261"/>
        <v>0</v>
      </c>
      <c r="DC141" s="687">
        <f>SUM(DC142:DC144)</f>
        <v>125.5</v>
      </c>
      <c r="DD141" s="681"/>
      <c r="DE141" s="687">
        <f>SUM(DE142:DE144)</f>
        <v>0</v>
      </c>
      <c r="DF141" s="681"/>
      <c r="DG141" s="687">
        <f t="shared" si="262"/>
        <v>-125.5</v>
      </c>
      <c r="DH141" s="688">
        <f t="shared" si="263"/>
        <v>0</v>
      </c>
    </row>
    <row r="142" spans="2:112">
      <c r="B142" s="88" t="s">
        <v>3086</v>
      </c>
      <c r="C142" s="650"/>
      <c r="D142" s="120" t="s">
        <v>1759</v>
      </c>
      <c r="E142" s="528" t="s">
        <v>3087</v>
      </c>
      <c r="F142" s="528"/>
      <c r="G142" s="529"/>
      <c r="H142" s="530"/>
      <c r="I142" s="530"/>
      <c r="J142" s="91" t="s">
        <v>883</v>
      </c>
      <c r="K142" s="687">
        <f t="shared" si="220"/>
        <v>457.7</v>
      </c>
      <c r="L142" s="681"/>
      <c r="M142" s="687">
        <f t="shared" si="221"/>
        <v>0</v>
      </c>
      <c r="N142" s="681"/>
      <c r="O142" s="687">
        <f t="shared" si="222"/>
        <v>-457.7</v>
      </c>
      <c r="P142" s="688">
        <f t="shared" si="223"/>
        <v>0</v>
      </c>
      <c r="Q142" s="687">
        <f t="shared" si="224"/>
        <v>92.9</v>
      </c>
      <c r="R142" s="681"/>
      <c r="S142" s="687">
        <f t="shared" si="225"/>
        <v>0</v>
      </c>
      <c r="T142" s="681"/>
      <c r="U142" s="687">
        <f t="shared" si="226"/>
        <v>-92.9</v>
      </c>
      <c r="V142" s="688">
        <f t="shared" si="227"/>
        <v>0</v>
      </c>
      <c r="W142" s="683">
        <v>32</v>
      </c>
      <c r="X142" s="681"/>
      <c r="Y142" s="681"/>
      <c r="Z142" s="681"/>
      <c r="AA142" s="687">
        <f t="shared" si="228"/>
        <v>-32</v>
      </c>
      <c r="AB142" s="688">
        <f t="shared" si="229"/>
        <v>0</v>
      </c>
      <c r="AC142" s="683">
        <v>28.9</v>
      </c>
      <c r="AD142" s="681"/>
      <c r="AE142" s="681"/>
      <c r="AF142" s="681"/>
      <c r="AG142" s="687">
        <f t="shared" si="230"/>
        <v>-28.9</v>
      </c>
      <c r="AH142" s="688">
        <f t="shared" si="231"/>
        <v>0</v>
      </c>
      <c r="AI142" s="683">
        <v>32</v>
      </c>
      <c r="AJ142" s="681"/>
      <c r="AK142" s="681"/>
      <c r="AL142" s="681"/>
      <c r="AM142" s="687">
        <f t="shared" si="232"/>
        <v>-32</v>
      </c>
      <c r="AN142" s="688">
        <f t="shared" si="233"/>
        <v>0</v>
      </c>
      <c r="AO142" s="687">
        <f t="shared" si="234"/>
        <v>117.3</v>
      </c>
      <c r="AP142" s="681"/>
      <c r="AQ142" s="687">
        <f t="shared" si="235"/>
        <v>0</v>
      </c>
      <c r="AR142" s="681"/>
      <c r="AS142" s="687">
        <f t="shared" si="236"/>
        <v>-117.3</v>
      </c>
      <c r="AT142" s="688">
        <f t="shared" si="237"/>
        <v>0</v>
      </c>
      <c r="AU142" s="683">
        <v>32.5</v>
      </c>
      <c r="AV142" s="681"/>
      <c r="AW142" s="681"/>
      <c r="AX142" s="681"/>
      <c r="AY142" s="687">
        <f t="shared" si="238"/>
        <v>-32.5</v>
      </c>
      <c r="AZ142" s="688">
        <f t="shared" si="239"/>
        <v>0</v>
      </c>
      <c r="BA142" s="683">
        <v>37.299999999999997</v>
      </c>
      <c r="BB142" s="681"/>
      <c r="BC142" s="681"/>
      <c r="BD142" s="681"/>
      <c r="BE142" s="687">
        <f t="shared" si="240"/>
        <v>-37.299999999999997</v>
      </c>
      <c r="BF142" s="688">
        <f t="shared" si="241"/>
        <v>0</v>
      </c>
      <c r="BG142" s="683">
        <v>47.5</v>
      </c>
      <c r="BH142" s="681"/>
      <c r="BI142" s="681"/>
      <c r="BJ142" s="681"/>
      <c r="BK142" s="687">
        <f t="shared" si="242"/>
        <v>-47.5</v>
      </c>
      <c r="BL142" s="688">
        <f t="shared" si="243"/>
        <v>0</v>
      </c>
      <c r="BM142" s="687">
        <f t="shared" si="244"/>
        <v>152.5</v>
      </c>
      <c r="BN142" s="681"/>
      <c r="BO142" s="687">
        <f t="shared" si="245"/>
        <v>0</v>
      </c>
      <c r="BP142" s="681"/>
      <c r="BQ142" s="687">
        <f t="shared" si="246"/>
        <v>-152.5</v>
      </c>
      <c r="BR142" s="688">
        <f t="shared" si="247"/>
        <v>0</v>
      </c>
      <c r="BS142" s="683">
        <v>68.8</v>
      </c>
      <c r="BT142" s="681"/>
      <c r="BU142" s="681"/>
      <c r="BV142" s="681"/>
      <c r="BW142" s="687">
        <f t="shared" si="248"/>
        <v>-68.8</v>
      </c>
      <c r="BX142" s="688">
        <f t="shared" si="249"/>
        <v>0</v>
      </c>
      <c r="BY142" s="683">
        <v>49.1</v>
      </c>
      <c r="BZ142" s="681"/>
      <c r="CA142" s="681"/>
      <c r="CB142" s="681"/>
      <c r="CC142" s="687">
        <f t="shared" si="250"/>
        <v>-49.1</v>
      </c>
      <c r="CD142" s="688">
        <f t="shared" si="251"/>
        <v>0</v>
      </c>
      <c r="CE142" s="683">
        <v>34.6</v>
      </c>
      <c r="CF142" s="681"/>
      <c r="CG142" s="681"/>
      <c r="CH142" s="681"/>
      <c r="CI142" s="687">
        <f t="shared" si="252"/>
        <v>-34.6</v>
      </c>
      <c r="CJ142" s="688">
        <f t="shared" si="253"/>
        <v>0</v>
      </c>
      <c r="CK142" s="687">
        <f t="shared" si="254"/>
        <v>95</v>
      </c>
      <c r="CL142" s="681"/>
      <c r="CM142" s="687">
        <f t="shared" si="255"/>
        <v>0</v>
      </c>
      <c r="CN142" s="681"/>
      <c r="CO142" s="687">
        <f t="shared" si="256"/>
        <v>-95</v>
      </c>
      <c r="CP142" s="688">
        <f t="shared" si="257"/>
        <v>0</v>
      </c>
      <c r="CQ142" s="683">
        <v>32</v>
      </c>
      <c r="CR142" s="681"/>
      <c r="CS142" s="681"/>
      <c r="CT142" s="681"/>
      <c r="CU142" s="687">
        <f t="shared" si="258"/>
        <v>-32</v>
      </c>
      <c r="CV142" s="688">
        <f t="shared" si="259"/>
        <v>0</v>
      </c>
      <c r="CW142" s="683">
        <v>31</v>
      </c>
      <c r="CX142" s="681"/>
      <c r="CY142" s="681"/>
      <c r="CZ142" s="681"/>
      <c r="DA142" s="687">
        <f t="shared" si="260"/>
        <v>-31</v>
      </c>
      <c r="DB142" s="688">
        <f t="shared" si="261"/>
        <v>0</v>
      </c>
      <c r="DC142" s="683">
        <v>32</v>
      </c>
      <c r="DD142" s="681"/>
      <c r="DE142" s="681"/>
      <c r="DF142" s="681"/>
      <c r="DG142" s="687">
        <f t="shared" si="262"/>
        <v>-32</v>
      </c>
      <c r="DH142" s="688">
        <f t="shared" si="263"/>
        <v>0</v>
      </c>
    </row>
    <row r="143" spans="2:112">
      <c r="B143" s="88" t="s">
        <v>3088</v>
      </c>
      <c r="C143" s="650"/>
      <c r="D143" s="502" t="s">
        <v>520</v>
      </c>
      <c r="E143" s="528" t="s">
        <v>3089</v>
      </c>
      <c r="F143" s="528"/>
      <c r="G143" s="529"/>
      <c r="H143" s="530"/>
      <c r="I143" s="530"/>
      <c r="J143" s="91" t="s">
        <v>883</v>
      </c>
      <c r="K143" s="687">
        <f t="shared" si="220"/>
        <v>447.6</v>
      </c>
      <c r="L143" s="681"/>
      <c r="M143" s="687">
        <f t="shared" si="221"/>
        <v>0</v>
      </c>
      <c r="N143" s="681"/>
      <c r="O143" s="687">
        <f t="shared" si="222"/>
        <v>-447.6</v>
      </c>
      <c r="P143" s="688">
        <f t="shared" si="223"/>
        <v>0</v>
      </c>
      <c r="Q143" s="687">
        <f t="shared" si="224"/>
        <v>119.60000000000001</v>
      </c>
      <c r="R143" s="681"/>
      <c r="S143" s="687">
        <f t="shared" si="225"/>
        <v>0</v>
      </c>
      <c r="T143" s="681"/>
      <c r="U143" s="687">
        <f t="shared" si="226"/>
        <v>-119.60000000000001</v>
      </c>
      <c r="V143" s="688">
        <f t="shared" si="227"/>
        <v>0</v>
      </c>
      <c r="W143" s="683">
        <v>41.2</v>
      </c>
      <c r="X143" s="681"/>
      <c r="Y143" s="681"/>
      <c r="Z143" s="681"/>
      <c r="AA143" s="687">
        <f t="shared" si="228"/>
        <v>-41.2</v>
      </c>
      <c r="AB143" s="688">
        <f t="shared" si="229"/>
        <v>0</v>
      </c>
      <c r="AC143" s="683">
        <v>37.200000000000003</v>
      </c>
      <c r="AD143" s="681"/>
      <c r="AE143" s="681"/>
      <c r="AF143" s="681"/>
      <c r="AG143" s="687">
        <f t="shared" si="230"/>
        <v>-37.200000000000003</v>
      </c>
      <c r="AH143" s="688">
        <f t="shared" si="231"/>
        <v>0</v>
      </c>
      <c r="AI143" s="683">
        <v>41.2</v>
      </c>
      <c r="AJ143" s="681"/>
      <c r="AK143" s="681"/>
      <c r="AL143" s="681"/>
      <c r="AM143" s="687">
        <f t="shared" si="232"/>
        <v>-41.2</v>
      </c>
      <c r="AN143" s="688">
        <f t="shared" si="233"/>
        <v>0</v>
      </c>
      <c r="AO143" s="687">
        <f t="shared" si="234"/>
        <v>109.5</v>
      </c>
      <c r="AP143" s="681"/>
      <c r="AQ143" s="687">
        <f t="shared" si="235"/>
        <v>0</v>
      </c>
      <c r="AR143" s="681"/>
      <c r="AS143" s="687">
        <f t="shared" si="236"/>
        <v>-109.5</v>
      </c>
      <c r="AT143" s="688">
        <f t="shared" si="237"/>
        <v>0</v>
      </c>
      <c r="AU143" s="683">
        <v>38.6</v>
      </c>
      <c r="AV143" s="681"/>
      <c r="AW143" s="681"/>
      <c r="AX143" s="681"/>
      <c r="AY143" s="687">
        <f t="shared" si="238"/>
        <v>-38.6</v>
      </c>
      <c r="AZ143" s="688">
        <f t="shared" si="239"/>
        <v>0</v>
      </c>
      <c r="BA143" s="683">
        <v>37.9</v>
      </c>
      <c r="BB143" s="681"/>
      <c r="BC143" s="681"/>
      <c r="BD143" s="681"/>
      <c r="BE143" s="687">
        <f t="shared" si="240"/>
        <v>-37.9</v>
      </c>
      <c r="BF143" s="688">
        <f t="shared" si="241"/>
        <v>0</v>
      </c>
      <c r="BG143" s="683">
        <v>33</v>
      </c>
      <c r="BH143" s="681"/>
      <c r="BI143" s="681"/>
      <c r="BJ143" s="681"/>
      <c r="BK143" s="687">
        <f t="shared" si="242"/>
        <v>-33</v>
      </c>
      <c r="BL143" s="688">
        <f t="shared" si="243"/>
        <v>0</v>
      </c>
      <c r="BM143" s="687">
        <f t="shared" si="244"/>
        <v>96.5</v>
      </c>
      <c r="BN143" s="681"/>
      <c r="BO143" s="687">
        <f t="shared" si="245"/>
        <v>0</v>
      </c>
      <c r="BP143" s="681"/>
      <c r="BQ143" s="687">
        <f t="shared" si="246"/>
        <v>-96.5</v>
      </c>
      <c r="BR143" s="688">
        <f t="shared" si="247"/>
        <v>0</v>
      </c>
      <c r="BS143" s="683">
        <v>25.3</v>
      </c>
      <c r="BT143" s="681"/>
      <c r="BU143" s="681"/>
      <c r="BV143" s="681"/>
      <c r="BW143" s="687">
        <f t="shared" si="248"/>
        <v>-25.3</v>
      </c>
      <c r="BX143" s="688">
        <f t="shared" si="249"/>
        <v>0</v>
      </c>
      <c r="BY143" s="683">
        <v>34.1</v>
      </c>
      <c r="BZ143" s="681"/>
      <c r="CA143" s="681"/>
      <c r="CB143" s="681"/>
      <c r="CC143" s="687">
        <f t="shared" si="250"/>
        <v>-34.1</v>
      </c>
      <c r="CD143" s="688">
        <f t="shared" si="251"/>
        <v>0</v>
      </c>
      <c r="CE143" s="683">
        <v>37.1</v>
      </c>
      <c r="CF143" s="681"/>
      <c r="CG143" s="681"/>
      <c r="CH143" s="681"/>
      <c r="CI143" s="687">
        <f t="shared" si="252"/>
        <v>-37.1</v>
      </c>
      <c r="CJ143" s="688">
        <f t="shared" si="253"/>
        <v>0</v>
      </c>
      <c r="CK143" s="687">
        <f t="shared" si="254"/>
        <v>122</v>
      </c>
      <c r="CL143" s="681"/>
      <c r="CM143" s="687">
        <f t="shared" si="255"/>
        <v>0</v>
      </c>
      <c r="CN143" s="681"/>
      <c r="CO143" s="687">
        <f t="shared" si="256"/>
        <v>-122</v>
      </c>
      <c r="CP143" s="688">
        <f t="shared" si="257"/>
        <v>0</v>
      </c>
      <c r="CQ143" s="683">
        <v>41.1</v>
      </c>
      <c r="CR143" s="681"/>
      <c r="CS143" s="681"/>
      <c r="CT143" s="681"/>
      <c r="CU143" s="687">
        <f t="shared" si="258"/>
        <v>-41.1</v>
      </c>
      <c r="CV143" s="688">
        <f t="shared" si="259"/>
        <v>0</v>
      </c>
      <c r="CW143" s="683">
        <v>39.799999999999997</v>
      </c>
      <c r="CX143" s="681"/>
      <c r="CY143" s="681"/>
      <c r="CZ143" s="681"/>
      <c r="DA143" s="687">
        <f t="shared" si="260"/>
        <v>-39.799999999999997</v>
      </c>
      <c r="DB143" s="688">
        <f t="shared" si="261"/>
        <v>0</v>
      </c>
      <c r="DC143" s="683">
        <v>41.1</v>
      </c>
      <c r="DD143" s="681"/>
      <c r="DE143" s="681"/>
      <c r="DF143" s="681"/>
      <c r="DG143" s="687">
        <f t="shared" si="262"/>
        <v>-41.1</v>
      </c>
      <c r="DH143" s="688">
        <f t="shared" si="263"/>
        <v>0</v>
      </c>
    </row>
    <row r="144" spans="2:112">
      <c r="B144" s="88" t="s">
        <v>3090</v>
      </c>
      <c r="C144" s="650"/>
      <c r="D144" s="502" t="s">
        <v>508</v>
      </c>
      <c r="E144" s="528" t="s">
        <v>3091</v>
      </c>
      <c r="F144" s="528"/>
      <c r="G144" s="529"/>
      <c r="H144" s="530"/>
      <c r="I144" s="530"/>
      <c r="J144" s="91" t="s">
        <v>883</v>
      </c>
      <c r="K144" s="687">
        <f t="shared" si="220"/>
        <v>573.1</v>
      </c>
      <c r="L144" s="681"/>
      <c r="M144" s="687">
        <f t="shared" si="221"/>
        <v>0</v>
      </c>
      <c r="N144" s="681"/>
      <c r="O144" s="687">
        <f t="shared" si="222"/>
        <v>-573.1</v>
      </c>
      <c r="P144" s="688">
        <f t="shared" si="223"/>
        <v>0</v>
      </c>
      <c r="Q144" s="687">
        <f t="shared" si="224"/>
        <v>152.1</v>
      </c>
      <c r="R144" s="681"/>
      <c r="S144" s="687">
        <f t="shared" si="225"/>
        <v>0</v>
      </c>
      <c r="T144" s="681"/>
      <c r="U144" s="687">
        <f t="shared" si="226"/>
        <v>-152.1</v>
      </c>
      <c r="V144" s="688">
        <f t="shared" si="227"/>
        <v>0</v>
      </c>
      <c r="W144" s="683">
        <v>52.4</v>
      </c>
      <c r="X144" s="681"/>
      <c r="Y144" s="681"/>
      <c r="Z144" s="681"/>
      <c r="AA144" s="687">
        <f t="shared" si="228"/>
        <v>-52.4</v>
      </c>
      <c r="AB144" s="688">
        <f t="shared" si="229"/>
        <v>0</v>
      </c>
      <c r="AC144" s="683">
        <v>47.3</v>
      </c>
      <c r="AD144" s="681"/>
      <c r="AE144" s="681"/>
      <c r="AF144" s="681"/>
      <c r="AG144" s="687">
        <f t="shared" si="230"/>
        <v>-47.3</v>
      </c>
      <c r="AH144" s="688">
        <f t="shared" si="231"/>
        <v>0</v>
      </c>
      <c r="AI144" s="683">
        <v>52.4</v>
      </c>
      <c r="AJ144" s="681"/>
      <c r="AK144" s="681"/>
      <c r="AL144" s="681"/>
      <c r="AM144" s="687">
        <f t="shared" si="232"/>
        <v>-52.4</v>
      </c>
      <c r="AN144" s="688">
        <f t="shared" si="233"/>
        <v>0</v>
      </c>
      <c r="AO144" s="687">
        <f t="shared" si="234"/>
        <v>141.80000000000001</v>
      </c>
      <c r="AP144" s="681"/>
      <c r="AQ144" s="687">
        <f t="shared" si="235"/>
        <v>0</v>
      </c>
      <c r="AR144" s="681"/>
      <c r="AS144" s="687">
        <f t="shared" si="236"/>
        <v>-141.80000000000001</v>
      </c>
      <c r="AT144" s="688">
        <f t="shared" si="237"/>
        <v>0</v>
      </c>
      <c r="AU144" s="683">
        <v>50.4</v>
      </c>
      <c r="AV144" s="681"/>
      <c r="AW144" s="681"/>
      <c r="AX144" s="681"/>
      <c r="AY144" s="687">
        <f t="shared" si="238"/>
        <v>-50.4</v>
      </c>
      <c r="AZ144" s="688">
        <f t="shared" si="239"/>
        <v>0</v>
      </c>
      <c r="BA144" s="683">
        <v>50.4</v>
      </c>
      <c r="BB144" s="681"/>
      <c r="BC144" s="681"/>
      <c r="BD144" s="681"/>
      <c r="BE144" s="687">
        <f t="shared" si="240"/>
        <v>-50.4</v>
      </c>
      <c r="BF144" s="688">
        <f t="shared" si="241"/>
        <v>0</v>
      </c>
      <c r="BG144" s="683">
        <v>41</v>
      </c>
      <c r="BH144" s="681"/>
      <c r="BI144" s="681"/>
      <c r="BJ144" s="681"/>
      <c r="BK144" s="687">
        <f t="shared" si="242"/>
        <v>-41</v>
      </c>
      <c r="BL144" s="688">
        <f t="shared" si="243"/>
        <v>0</v>
      </c>
      <c r="BM144" s="687">
        <f t="shared" si="244"/>
        <v>123.6</v>
      </c>
      <c r="BN144" s="681"/>
      <c r="BO144" s="687">
        <f t="shared" si="245"/>
        <v>0</v>
      </c>
      <c r="BP144" s="681"/>
      <c r="BQ144" s="687">
        <f t="shared" si="246"/>
        <v>-123.6</v>
      </c>
      <c r="BR144" s="688">
        <f t="shared" si="247"/>
        <v>0</v>
      </c>
      <c r="BS144" s="683">
        <v>31.4</v>
      </c>
      <c r="BT144" s="681"/>
      <c r="BU144" s="681"/>
      <c r="BV144" s="681"/>
      <c r="BW144" s="687">
        <f t="shared" si="248"/>
        <v>-31.4</v>
      </c>
      <c r="BX144" s="688">
        <f t="shared" si="249"/>
        <v>0</v>
      </c>
      <c r="BY144" s="683">
        <v>42.4</v>
      </c>
      <c r="BZ144" s="681"/>
      <c r="CA144" s="681"/>
      <c r="CB144" s="681"/>
      <c r="CC144" s="687">
        <f t="shared" si="250"/>
        <v>-42.4</v>
      </c>
      <c r="CD144" s="688">
        <f t="shared" si="251"/>
        <v>0</v>
      </c>
      <c r="CE144" s="683">
        <v>49.8</v>
      </c>
      <c r="CF144" s="681"/>
      <c r="CG144" s="681"/>
      <c r="CH144" s="681"/>
      <c r="CI144" s="687">
        <f t="shared" si="252"/>
        <v>-49.8</v>
      </c>
      <c r="CJ144" s="688">
        <f t="shared" si="253"/>
        <v>0</v>
      </c>
      <c r="CK144" s="687">
        <f t="shared" si="254"/>
        <v>155.6</v>
      </c>
      <c r="CL144" s="681"/>
      <c r="CM144" s="687">
        <f t="shared" si="255"/>
        <v>0</v>
      </c>
      <c r="CN144" s="681"/>
      <c r="CO144" s="687">
        <f t="shared" si="256"/>
        <v>-155.6</v>
      </c>
      <c r="CP144" s="688">
        <f t="shared" si="257"/>
        <v>0</v>
      </c>
      <c r="CQ144" s="683">
        <v>52.4</v>
      </c>
      <c r="CR144" s="681"/>
      <c r="CS144" s="681"/>
      <c r="CT144" s="681"/>
      <c r="CU144" s="687">
        <f t="shared" si="258"/>
        <v>-52.4</v>
      </c>
      <c r="CV144" s="688">
        <f t="shared" si="259"/>
        <v>0</v>
      </c>
      <c r="CW144" s="683">
        <v>50.8</v>
      </c>
      <c r="CX144" s="681"/>
      <c r="CY144" s="681"/>
      <c r="CZ144" s="681"/>
      <c r="DA144" s="687">
        <f t="shared" si="260"/>
        <v>-50.8</v>
      </c>
      <c r="DB144" s="688">
        <f t="shared" si="261"/>
        <v>0</v>
      </c>
      <c r="DC144" s="683">
        <v>52.4</v>
      </c>
      <c r="DD144" s="681"/>
      <c r="DE144" s="681"/>
      <c r="DF144" s="681"/>
      <c r="DG144" s="687">
        <f t="shared" si="262"/>
        <v>-52.4</v>
      </c>
      <c r="DH144" s="688">
        <f t="shared" si="263"/>
        <v>0</v>
      </c>
    </row>
    <row r="145" spans="2:112">
      <c r="B145" s="88" t="s">
        <v>3092</v>
      </c>
      <c r="C145" s="652" t="s">
        <v>3093</v>
      </c>
      <c r="D145" s="498" t="s">
        <v>3094</v>
      </c>
      <c r="E145" s="528" t="s">
        <v>3095</v>
      </c>
      <c r="F145" s="528"/>
      <c r="G145" s="529"/>
      <c r="H145" s="530"/>
      <c r="I145" s="530"/>
      <c r="J145" s="91" t="s">
        <v>883</v>
      </c>
      <c r="K145" s="687">
        <f t="shared" si="220"/>
        <v>0</v>
      </c>
      <c r="L145" s="681"/>
      <c r="M145" s="687">
        <f t="shared" si="221"/>
        <v>0</v>
      </c>
      <c r="N145" s="681"/>
      <c r="O145" s="687">
        <f t="shared" si="222"/>
        <v>0</v>
      </c>
      <c r="P145" s="688" t="str">
        <f t="shared" si="223"/>
        <v>-</v>
      </c>
      <c r="Q145" s="687">
        <f t="shared" si="224"/>
        <v>0</v>
      </c>
      <c r="R145" s="681"/>
      <c r="S145" s="687">
        <f t="shared" si="225"/>
        <v>0</v>
      </c>
      <c r="T145" s="681"/>
      <c r="U145" s="687">
        <f t="shared" si="226"/>
        <v>0</v>
      </c>
      <c r="V145" s="688" t="str">
        <f t="shared" si="227"/>
        <v>-</v>
      </c>
      <c r="W145" s="683">
        <v>0</v>
      </c>
      <c r="X145" s="681"/>
      <c r="Y145" s="681"/>
      <c r="Z145" s="681"/>
      <c r="AA145" s="687">
        <f t="shared" si="228"/>
        <v>0</v>
      </c>
      <c r="AB145" s="688" t="str">
        <f t="shared" si="229"/>
        <v>-</v>
      </c>
      <c r="AC145" s="683">
        <v>0</v>
      </c>
      <c r="AD145" s="681"/>
      <c r="AE145" s="681"/>
      <c r="AF145" s="681"/>
      <c r="AG145" s="687">
        <f t="shared" si="230"/>
        <v>0</v>
      </c>
      <c r="AH145" s="688" t="str">
        <f t="shared" si="231"/>
        <v>-</v>
      </c>
      <c r="AI145" s="683">
        <v>0</v>
      </c>
      <c r="AJ145" s="681"/>
      <c r="AK145" s="681"/>
      <c r="AL145" s="681"/>
      <c r="AM145" s="687">
        <f t="shared" si="232"/>
        <v>0</v>
      </c>
      <c r="AN145" s="688" t="str">
        <f t="shared" si="233"/>
        <v>-</v>
      </c>
      <c r="AO145" s="687">
        <f t="shared" si="234"/>
        <v>0</v>
      </c>
      <c r="AP145" s="681"/>
      <c r="AQ145" s="687">
        <f t="shared" si="235"/>
        <v>0</v>
      </c>
      <c r="AR145" s="681"/>
      <c r="AS145" s="687">
        <f t="shared" si="236"/>
        <v>0</v>
      </c>
      <c r="AT145" s="688" t="str">
        <f t="shared" si="237"/>
        <v>-</v>
      </c>
      <c r="AU145" s="683">
        <v>0</v>
      </c>
      <c r="AV145" s="681"/>
      <c r="AW145" s="681"/>
      <c r="AX145" s="681"/>
      <c r="AY145" s="687">
        <f t="shared" si="238"/>
        <v>0</v>
      </c>
      <c r="AZ145" s="688" t="str">
        <f t="shared" si="239"/>
        <v>-</v>
      </c>
      <c r="BA145" s="683">
        <v>0</v>
      </c>
      <c r="BB145" s="681"/>
      <c r="BC145" s="681"/>
      <c r="BD145" s="681"/>
      <c r="BE145" s="687">
        <f t="shared" si="240"/>
        <v>0</v>
      </c>
      <c r="BF145" s="688" t="str">
        <f t="shared" si="241"/>
        <v>-</v>
      </c>
      <c r="BG145" s="683">
        <v>0</v>
      </c>
      <c r="BH145" s="681"/>
      <c r="BI145" s="681"/>
      <c r="BJ145" s="681"/>
      <c r="BK145" s="687">
        <f t="shared" si="242"/>
        <v>0</v>
      </c>
      <c r="BL145" s="688" t="str">
        <f t="shared" si="243"/>
        <v>-</v>
      </c>
      <c r="BM145" s="687">
        <f t="shared" si="244"/>
        <v>0</v>
      </c>
      <c r="BN145" s="681"/>
      <c r="BO145" s="687">
        <f t="shared" si="245"/>
        <v>0</v>
      </c>
      <c r="BP145" s="681"/>
      <c r="BQ145" s="687">
        <f t="shared" si="246"/>
        <v>0</v>
      </c>
      <c r="BR145" s="688" t="str">
        <f t="shared" si="247"/>
        <v>-</v>
      </c>
      <c r="BS145" s="683">
        <v>0</v>
      </c>
      <c r="BT145" s="681"/>
      <c r="BU145" s="681"/>
      <c r="BV145" s="681"/>
      <c r="BW145" s="687">
        <f t="shared" si="248"/>
        <v>0</v>
      </c>
      <c r="BX145" s="688" t="str">
        <f t="shared" si="249"/>
        <v>-</v>
      </c>
      <c r="BY145" s="683">
        <v>0</v>
      </c>
      <c r="BZ145" s="681"/>
      <c r="CA145" s="681"/>
      <c r="CB145" s="681"/>
      <c r="CC145" s="687">
        <f t="shared" si="250"/>
        <v>0</v>
      </c>
      <c r="CD145" s="688" t="str">
        <f t="shared" si="251"/>
        <v>-</v>
      </c>
      <c r="CE145" s="683">
        <v>0</v>
      </c>
      <c r="CF145" s="681"/>
      <c r="CG145" s="681"/>
      <c r="CH145" s="681"/>
      <c r="CI145" s="687">
        <f t="shared" si="252"/>
        <v>0</v>
      </c>
      <c r="CJ145" s="688" t="str">
        <f t="shared" si="253"/>
        <v>-</v>
      </c>
      <c r="CK145" s="687">
        <f t="shared" si="254"/>
        <v>0</v>
      </c>
      <c r="CL145" s="681"/>
      <c r="CM145" s="687">
        <f t="shared" si="255"/>
        <v>0</v>
      </c>
      <c r="CN145" s="681"/>
      <c r="CO145" s="687">
        <f t="shared" si="256"/>
        <v>0</v>
      </c>
      <c r="CP145" s="688" t="str">
        <f t="shared" si="257"/>
        <v>-</v>
      </c>
      <c r="CQ145" s="683">
        <v>0</v>
      </c>
      <c r="CR145" s="681"/>
      <c r="CS145" s="681"/>
      <c r="CT145" s="681"/>
      <c r="CU145" s="687">
        <f t="shared" si="258"/>
        <v>0</v>
      </c>
      <c r="CV145" s="688" t="str">
        <f t="shared" si="259"/>
        <v>-</v>
      </c>
      <c r="CW145" s="683">
        <v>0</v>
      </c>
      <c r="CX145" s="681"/>
      <c r="CY145" s="681"/>
      <c r="CZ145" s="681"/>
      <c r="DA145" s="687">
        <f t="shared" si="260"/>
        <v>0</v>
      </c>
      <c r="DB145" s="688" t="str">
        <f t="shared" si="261"/>
        <v>-</v>
      </c>
      <c r="DC145" s="683">
        <v>0</v>
      </c>
      <c r="DD145" s="681"/>
      <c r="DE145" s="681"/>
      <c r="DF145" s="681"/>
      <c r="DG145" s="687">
        <f t="shared" si="262"/>
        <v>0</v>
      </c>
      <c r="DH145" s="688" t="str">
        <f t="shared" si="263"/>
        <v>-</v>
      </c>
    </row>
    <row r="146" spans="2:112">
      <c r="B146" s="88" t="s">
        <v>3096</v>
      </c>
      <c r="C146" s="652" t="s">
        <v>3097</v>
      </c>
      <c r="D146" s="498" t="s">
        <v>3098</v>
      </c>
      <c r="E146" s="528" t="s">
        <v>3099</v>
      </c>
      <c r="F146" s="528"/>
      <c r="G146" s="529"/>
      <c r="H146" s="530" t="s">
        <v>3100</v>
      </c>
      <c r="I146" s="530"/>
      <c r="J146" s="91" t="s">
        <v>883</v>
      </c>
      <c r="K146" s="687">
        <f t="shared" si="220"/>
        <v>1315</v>
      </c>
      <c r="L146" s="681"/>
      <c r="M146" s="687">
        <f t="shared" si="221"/>
        <v>0</v>
      </c>
      <c r="N146" s="681"/>
      <c r="O146" s="687">
        <f t="shared" si="222"/>
        <v>-1315</v>
      </c>
      <c r="P146" s="688">
        <f t="shared" si="223"/>
        <v>0</v>
      </c>
      <c r="Q146" s="687">
        <f t="shared" si="224"/>
        <v>377</v>
      </c>
      <c r="R146" s="681"/>
      <c r="S146" s="687">
        <f t="shared" si="225"/>
        <v>0</v>
      </c>
      <c r="T146" s="681"/>
      <c r="U146" s="687">
        <f t="shared" si="226"/>
        <v>-377</v>
      </c>
      <c r="V146" s="688">
        <f t="shared" si="227"/>
        <v>0</v>
      </c>
      <c r="W146" s="687">
        <f>W147+W148</f>
        <v>130</v>
      </c>
      <c r="X146" s="681"/>
      <c r="Y146" s="687">
        <f>Y147+Y148</f>
        <v>0</v>
      </c>
      <c r="Z146" s="681"/>
      <c r="AA146" s="687">
        <f t="shared" si="228"/>
        <v>-130</v>
      </c>
      <c r="AB146" s="688">
        <f t="shared" si="229"/>
        <v>0</v>
      </c>
      <c r="AC146" s="687">
        <f>AC147+AC148</f>
        <v>117</v>
      </c>
      <c r="AD146" s="681"/>
      <c r="AE146" s="687">
        <f>AE147+AE148</f>
        <v>0</v>
      </c>
      <c r="AF146" s="681"/>
      <c r="AG146" s="687">
        <f t="shared" si="230"/>
        <v>-117</v>
      </c>
      <c r="AH146" s="688">
        <f t="shared" si="231"/>
        <v>0</v>
      </c>
      <c r="AI146" s="687">
        <f>AI147+AI148</f>
        <v>130</v>
      </c>
      <c r="AJ146" s="681"/>
      <c r="AK146" s="687">
        <f>AK147+AK148</f>
        <v>0</v>
      </c>
      <c r="AL146" s="681"/>
      <c r="AM146" s="687">
        <f t="shared" si="232"/>
        <v>-130</v>
      </c>
      <c r="AN146" s="688">
        <f t="shared" si="233"/>
        <v>0</v>
      </c>
      <c r="AO146" s="687">
        <f t="shared" si="234"/>
        <v>373</v>
      </c>
      <c r="AP146" s="681"/>
      <c r="AQ146" s="687">
        <f t="shared" si="235"/>
        <v>0</v>
      </c>
      <c r="AR146" s="681"/>
      <c r="AS146" s="687">
        <f t="shared" si="236"/>
        <v>-373</v>
      </c>
      <c r="AT146" s="688">
        <f t="shared" si="237"/>
        <v>0</v>
      </c>
      <c r="AU146" s="687">
        <f>AU147+AU148</f>
        <v>126</v>
      </c>
      <c r="AV146" s="681"/>
      <c r="AW146" s="687">
        <f>AW147+AW148</f>
        <v>0</v>
      </c>
      <c r="AX146" s="681"/>
      <c r="AY146" s="687">
        <f t="shared" si="238"/>
        <v>-126</v>
      </c>
      <c r="AZ146" s="688">
        <f t="shared" si="239"/>
        <v>0</v>
      </c>
      <c r="BA146" s="687">
        <f>BA147+BA148</f>
        <v>130</v>
      </c>
      <c r="BB146" s="681"/>
      <c r="BC146" s="687">
        <f>BC147+BC148</f>
        <v>0</v>
      </c>
      <c r="BD146" s="681"/>
      <c r="BE146" s="687">
        <f t="shared" si="240"/>
        <v>-130</v>
      </c>
      <c r="BF146" s="688">
        <f t="shared" si="241"/>
        <v>0</v>
      </c>
      <c r="BG146" s="687">
        <f>BG147+BG148</f>
        <v>117</v>
      </c>
      <c r="BH146" s="681"/>
      <c r="BI146" s="687">
        <f>BI147+BI148</f>
        <v>0</v>
      </c>
      <c r="BJ146" s="681"/>
      <c r="BK146" s="687">
        <f t="shared" si="242"/>
        <v>-117</v>
      </c>
      <c r="BL146" s="688">
        <f t="shared" si="243"/>
        <v>0</v>
      </c>
      <c r="BM146" s="687">
        <f t="shared" si="244"/>
        <v>188</v>
      </c>
      <c r="BN146" s="681"/>
      <c r="BO146" s="687">
        <f t="shared" si="245"/>
        <v>0</v>
      </c>
      <c r="BP146" s="681"/>
      <c r="BQ146" s="687">
        <f t="shared" si="246"/>
        <v>-188</v>
      </c>
      <c r="BR146" s="688">
        <f t="shared" si="247"/>
        <v>0</v>
      </c>
      <c r="BS146" s="687">
        <f>BS147+BS148</f>
        <v>33</v>
      </c>
      <c r="BT146" s="681"/>
      <c r="BU146" s="687">
        <f>BU147+BU148</f>
        <v>0</v>
      </c>
      <c r="BV146" s="681"/>
      <c r="BW146" s="687">
        <f t="shared" si="248"/>
        <v>-33</v>
      </c>
      <c r="BX146" s="688">
        <f t="shared" si="249"/>
        <v>0</v>
      </c>
      <c r="BY146" s="687">
        <f>BY147+BY148</f>
        <v>32</v>
      </c>
      <c r="BZ146" s="681"/>
      <c r="CA146" s="687">
        <f>CA147+CA148</f>
        <v>0</v>
      </c>
      <c r="CB146" s="681"/>
      <c r="CC146" s="687">
        <f t="shared" si="250"/>
        <v>-32</v>
      </c>
      <c r="CD146" s="688">
        <f t="shared" si="251"/>
        <v>0</v>
      </c>
      <c r="CE146" s="687">
        <f>CE147+CE148</f>
        <v>123</v>
      </c>
      <c r="CF146" s="681"/>
      <c r="CG146" s="687">
        <f>CG147+CG148</f>
        <v>0</v>
      </c>
      <c r="CH146" s="681"/>
      <c r="CI146" s="687">
        <f t="shared" si="252"/>
        <v>-123</v>
      </c>
      <c r="CJ146" s="688">
        <f t="shared" si="253"/>
        <v>0</v>
      </c>
      <c r="CK146" s="687">
        <f t="shared" si="254"/>
        <v>377</v>
      </c>
      <c r="CL146" s="681"/>
      <c r="CM146" s="687">
        <f t="shared" si="255"/>
        <v>0</v>
      </c>
      <c r="CN146" s="681"/>
      <c r="CO146" s="687">
        <f t="shared" si="256"/>
        <v>-377</v>
      </c>
      <c r="CP146" s="688">
        <f t="shared" si="257"/>
        <v>0</v>
      </c>
      <c r="CQ146" s="687">
        <f>CQ147+CQ148</f>
        <v>127</v>
      </c>
      <c r="CR146" s="681"/>
      <c r="CS146" s="687">
        <f>CS147+CS148</f>
        <v>0</v>
      </c>
      <c r="CT146" s="681"/>
      <c r="CU146" s="687">
        <f t="shared" si="258"/>
        <v>-127</v>
      </c>
      <c r="CV146" s="688">
        <f t="shared" si="259"/>
        <v>0</v>
      </c>
      <c r="CW146" s="687">
        <f>CW147+CW148</f>
        <v>123</v>
      </c>
      <c r="CX146" s="681"/>
      <c r="CY146" s="687">
        <f>CY147+CY148</f>
        <v>0</v>
      </c>
      <c r="CZ146" s="681"/>
      <c r="DA146" s="687">
        <f t="shared" si="260"/>
        <v>-123</v>
      </c>
      <c r="DB146" s="688">
        <f t="shared" si="261"/>
        <v>0</v>
      </c>
      <c r="DC146" s="687">
        <f>DC147+DC148</f>
        <v>127</v>
      </c>
      <c r="DD146" s="681"/>
      <c r="DE146" s="687">
        <f>DE147+DE148</f>
        <v>0</v>
      </c>
      <c r="DF146" s="681"/>
      <c r="DG146" s="687">
        <f t="shared" si="262"/>
        <v>-127</v>
      </c>
      <c r="DH146" s="688">
        <f t="shared" si="263"/>
        <v>0</v>
      </c>
    </row>
    <row r="147" spans="2:112">
      <c r="B147" s="88" t="s">
        <v>3101</v>
      </c>
      <c r="C147" s="652"/>
      <c r="D147" s="605" t="s">
        <v>686</v>
      </c>
      <c r="E147" s="528" t="s">
        <v>3102</v>
      </c>
      <c r="F147" s="528"/>
      <c r="G147" s="529"/>
      <c r="H147" s="530"/>
      <c r="I147" s="530"/>
      <c r="J147" s="91" t="s">
        <v>883</v>
      </c>
      <c r="K147" s="687">
        <f t="shared" si="220"/>
        <v>1015</v>
      </c>
      <c r="L147" s="681"/>
      <c r="M147" s="687">
        <f t="shared" si="221"/>
        <v>0</v>
      </c>
      <c r="N147" s="681"/>
      <c r="O147" s="687">
        <f t="shared" si="222"/>
        <v>-1015</v>
      </c>
      <c r="P147" s="688">
        <f t="shared" si="223"/>
        <v>0</v>
      </c>
      <c r="Q147" s="687">
        <f t="shared" si="224"/>
        <v>302</v>
      </c>
      <c r="R147" s="681"/>
      <c r="S147" s="687">
        <f t="shared" si="225"/>
        <v>0</v>
      </c>
      <c r="T147" s="681"/>
      <c r="U147" s="687">
        <f t="shared" si="226"/>
        <v>-302</v>
      </c>
      <c r="V147" s="688">
        <f t="shared" si="227"/>
        <v>0</v>
      </c>
      <c r="W147" s="683">
        <v>105</v>
      </c>
      <c r="X147" s="681"/>
      <c r="Y147" s="681"/>
      <c r="Z147" s="681"/>
      <c r="AA147" s="687">
        <f t="shared" si="228"/>
        <v>-105</v>
      </c>
      <c r="AB147" s="688">
        <f t="shared" si="229"/>
        <v>0</v>
      </c>
      <c r="AC147" s="683">
        <v>92</v>
      </c>
      <c r="AD147" s="681"/>
      <c r="AE147" s="681"/>
      <c r="AF147" s="681"/>
      <c r="AG147" s="687">
        <f t="shared" si="230"/>
        <v>-92</v>
      </c>
      <c r="AH147" s="688">
        <f t="shared" si="231"/>
        <v>0</v>
      </c>
      <c r="AI147" s="683">
        <v>105</v>
      </c>
      <c r="AJ147" s="681"/>
      <c r="AK147" s="681"/>
      <c r="AL147" s="681"/>
      <c r="AM147" s="687">
        <f t="shared" si="232"/>
        <v>-105</v>
      </c>
      <c r="AN147" s="688">
        <f t="shared" si="233"/>
        <v>0</v>
      </c>
      <c r="AO147" s="687">
        <f t="shared" si="234"/>
        <v>283</v>
      </c>
      <c r="AP147" s="681"/>
      <c r="AQ147" s="687">
        <f t="shared" si="235"/>
        <v>0</v>
      </c>
      <c r="AR147" s="681"/>
      <c r="AS147" s="687">
        <f t="shared" si="236"/>
        <v>-283</v>
      </c>
      <c r="AT147" s="688">
        <f t="shared" si="237"/>
        <v>0</v>
      </c>
      <c r="AU147" s="683">
        <v>96</v>
      </c>
      <c r="AV147" s="681"/>
      <c r="AW147" s="681"/>
      <c r="AX147" s="681"/>
      <c r="AY147" s="687">
        <f t="shared" si="238"/>
        <v>-96</v>
      </c>
      <c r="AZ147" s="688">
        <f t="shared" si="239"/>
        <v>0</v>
      </c>
      <c r="BA147" s="683">
        <v>100</v>
      </c>
      <c r="BB147" s="681"/>
      <c r="BC147" s="681"/>
      <c r="BD147" s="681"/>
      <c r="BE147" s="687">
        <f t="shared" si="240"/>
        <v>-100</v>
      </c>
      <c r="BF147" s="688">
        <f t="shared" si="241"/>
        <v>0</v>
      </c>
      <c r="BG147" s="683">
        <v>87</v>
      </c>
      <c r="BH147" s="681"/>
      <c r="BI147" s="681"/>
      <c r="BJ147" s="681"/>
      <c r="BK147" s="687">
        <f t="shared" si="242"/>
        <v>-87</v>
      </c>
      <c r="BL147" s="688">
        <f t="shared" si="243"/>
        <v>0</v>
      </c>
      <c r="BM147" s="687">
        <f t="shared" si="244"/>
        <v>128</v>
      </c>
      <c r="BN147" s="681"/>
      <c r="BO147" s="687">
        <f t="shared" si="245"/>
        <v>0</v>
      </c>
      <c r="BP147" s="681"/>
      <c r="BQ147" s="687">
        <f t="shared" si="246"/>
        <v>-128</v>
      </c>
      <c r="BR147" s="688">
        <f t="shared" si="247"/>
        <v>0</v>
      </c>
      <c r="BS147" s="683">
        <v>18</v>
      </c>
      <c r="BT147" s="681"/>
      <c r="BU147" s="681"/>
      <c r="BV147" s="681"/>
      <c r="BW147" s="687">
        <f t="shared" si="248"/>
        <v>-18</v>
      </c>
      <c r="BX147" s="688">
        <f t="shared" si="249"/>
        <v>0</v>
      </c>
      <c r="BY147" s="683">
        <v>17</v>
      </c>
      <c r="BZ147" s="681"/>
      <c r="CA147" s="681"/>
      <c r="CB147" s="681"/>
      <c r="CC147" s="687">
        <f t="shared" si="250"/>
        <v>-17</v>
      </c>
      <c r="CD147" s="688">
        <f t="shared" si="251"/>
        <v>0</v>
      </c>
      <c r="CE147" s="683">
        <v>93</v>
      </c>
      <c r="CF147" s="681"/>
      <c r="CG147" s="681"/>
      <c r="CH147" s="681"/>
      <c r="CI147" s="687">
        <f t="shared" si="252"/>
        <v>-93</v>
      </c>
      <c r="CJ147" s="688">
        <f t="shared" si="253"/>
        <v>0</v>
      </c>
      <c r="CK147" s="687">
        <f t="shared" si="254"/>
        <v>302</v>
      </c>
      <c r="CL147" s="681"/>
      <c r="CM147" s="687">
        <f t="shared" si="255"/>
        <v>0</v>
      </c>
      <c r="CN147" s="681"/>
      <c r="CO147" s="687">
        <f t="shared" si="256"/>
        <v>-302</v>
      </c>
      <c r="CP147" s="688">
        <f t="shared" si="257"/>
        <v>0</v>
      </c>
      <c r="CQ147" s="683">
        <v>102</v>
      </c>
      <c r="CR147" s="681"/>
      <c r="CS147" s="681"/>
      <c r="CT147" s="681"/>
      <c r="CU147" s="687">
        <f t="shared" si="258"/>
        <v>-102</v>
      </c>
      <c r="CV147" s="688">
        <f t="shared" si="259"/>
        <v>0</v>
      </c>
      <c r="CW147" s="683">
        <v>98</v>
      </c>
      <c r="CX147" s="681"/>
      <c r="CY147" s="681"/>
      <c r="CZ147" s="681"/>
      <c r="DA147" s="687">
        <f t="shared" si="260"/>
        <v>-98</v>
      </c>
      <c r="DB147" s="688">
        <f t="shared" si="261"/>
        <v>0</v>
      </c>
      <c r="DC147" s="683">
        <v>102</v>
      </c>
      <c r="DD147" s="681"/>
      <c r="DE147" s="681"/>
      <c r="DF147" s="681"/>
      <c r="DG147" s="687">
        <f t="shared" si="262"/>
        <v>-102</v>
      </c>
      <c r="DH147" s="688">
        <f t="shared" si="263"/>
        <v>0</v>
      </c>
    </row>
    <row r="148" spans="2:112">
      <c r="B148" s="88" t="s">
        <v>3103</v>
      </c>
      <c r="C148" s="650"/>
      <c r="D148" s="605" t="s">
        <v>695</v>
      </c>
      <c r="E148" s="528" t="s">
        <v>3104</v>
      </c>
      <c r="F148" s="528"/>
      <c r="G148" s="529"/>
      <c r="H148" s="530"/>
      <c r="I148" s="530"/>
      <c r="J148" s="91" t="s">
        <v>883</v>
      </c>
      <c r="K148" s="687">
        <f t="shared" si="220"/>
        <v>300</v>
      </c>
      <c r="L148" s="681"/>
      <c r="M148" s="687">
        <f t="shared" si="221"/>
        <v>0</v>
      </c>
      <c r="N148" s="681"/>
      <c r="O148" s="687">
        <f t="shared" si="222"/>
        <v>-300</v>
      </c>
      <c r="P148" s="688">
        <f t="shared" si="223"/>
        <v>0</v>
      </c>
      <c r="Q148" s="687">
        <f t="shared" si="224"/>
        <v>75</v>
      </c>
      <c r="R148" s="681"/>
      <c r="S148" s="687">
        <f t="shared" si="225"/>
        <v>0</v>
      </c>
      <c r="T148" s="681"/>
      <c r="U148" s="687">
        <f t="shared" si="226"/>
        <v>-75</v>
      </c>
      <c r="V148" s="688">
        <f t="shared" si="227"/>
        <v>0</v>
      </c>
      <c r="W148" s="683">
        <v>25</v>
      </c>
      <c r="X148" s="681"/>
      <c r="Y148" s="681"/>
      <c r="Z148" s="681"/>
      <c r="AA148" s="687">
        <f t="shared" si="228"/>
        <v>-25</v>
      </c>
      <c r="AB148" s="688">
        <f t="shared" si="229"/>
        <v>0</v>
      </c>
      <c r="AC148" s="683">
        <v>25</v>
      </c>
      <c r="AD148" s="681"/>
      <c r="AE148" s="681"/>
      <c r="AF148" s="681"/>
      <c r="AG148" s="687">
        <f t="shared" si="230"/>
        <v>-25</v>
      </c>
      <c r="AH148" s="688">
        <f t="shared" si="231"/>
        <v>0</v>
      </c>
      <c r="AI148" s="683">
        <v>25</v>
      </c>
      <c r="AJ148" s="681"/>
      <c r="AK148" s="681"/>
      <c r="AL148" s="681"/>
      <c r="AM148" s="687">
        <f t="shared" si="232"/>
        <v>-25</v>
      </c>
      <c r="AN148" s="688">
        <f t="shared" si="233"/>
        <v>0</v>
      </c>
      <c r="AO148" s="687">
        <f t="shared" si="234"/>
        <v>90</v>
      </c>
      <c r="AP148" s="681"/>
      <c r="AQ148" s="687">
        <f t="shared" si="235"/>
        <v>0</v>
      </c>
      <c r="AR148" s="681"/>
      <c r="AS148" s="687">
        <f t="shared" si="236"/>
        <v>-90</v>
      </c>
      <c r="AT148" s="688">
        <f t="shared" si="237"/>
        <v>0</v>
      </c>
      <c r="AU148" s="683">
        <v>30</v>
      </c>
      <c r="AV148" s="681"/>
      <c r="AW148" s="681"/>
      <c r="AX148" s="681"/>
      <c r="AY148" s="687">
        <f t="shared" si="238"/>
        <v>-30</v>
      </c>
      <c r="AZ148" s="688">
        <f t="shared" si="239"/>
        <v>0</v>
      </c>
      <c r="BA148" s="683">
        <v>30</v>
      </c>
      <c r="BB148" s="681"/>
      <c r="BC148" s="681"/>
      <c r="BD148" s="681"/>
      <c r="BE148" s="687">
        <f t="shared" si="240"/>
        <v>-30</v>
      </c>
      <c r="BF148" s="688">
        <f t="shared" si="241"/>
        <v>0</v>
      </c>
      <c r="BG148" s="683">
        <v>30</v>
      </c>
      <c r="BH148" s="681"/>
      <c r="BI148" s="681"/>
      <c r="BJ148" s="681"/>
      <c r="BK148" s="687">
        <f t="shared" si="242"/>
        <v>-30</v>
      </c>
      <c r="BL148" s="688">
        <f t="shared" si="243"/>
        <v>0</v>
      </c>
      <c r="BM148" s="687">
        <f t="shared" si="244"/>
        <v>60</v>
      </c>
      <c r="BN148" s="681"/>
      <c r="BO148" s="687">
        <f t="shared" si="245"/>
        <v>0</v>
      </c>
      <c r="BP148" s="681"/>
      <c r="BQ148" s="687">
        <f t="shared" si="246"/>
        <v>-60</v>
      </c>
      <c r="BR148" s="688">
        <f t="shared" si="247"/>
        <v>0</v>
      </c>
      <c r="BS148" s="683">
        <v>15</v>
      </c>
      <c r="BT148" s="681"/>
      <c r="BU148" s="681"/>
      <c r="BV148" s="681"/>
      <c r="BW148" s="687">
        <f t="shared" si="248"/>
        <v>-15</v>
      </c>
      <c r="BX148" s="688">
        <f t="shared" si="249"/>
        <v>0</v>
      </c>
      <c r="BY148" s="683">
        <v>15</v>
      </c>
      <c r="BZ148" s="681"/>
      <c r="CA148" s="681"/>
      <c r="CB148" s="681"/>
      <c r="CC148" s="687">
        <f t="shared" si="250"/>
        <v>-15</v>
      </c>
      <c r="CD148" s="688">
        <f t="shared" si="251"/>
        <v>0</v>
      </c>
      <c r="CE148" s="683">
        <v>30</v>
      </c>
      <c r="CF148" s="681"/>
      <c r="CG148" s="681"/>
      <c r="CH148" s="681"/>
      <c r="CI148" s="687">
        <f t="shared" si="252"/>
        <v>-30</v>
      </c>
      <c r="CJ148" s="688">
        <f t="shared" si="253"/>
        <v>0</v>
      </c>
      <c r="CK148" s="687">
        <f t="shared" si="254"/>
        <v>75</v>
      </c>
      <c r="CL148" s="681"/>
      <c r="CM148" s="687">
        <f t="shared" si="255"/>
        <v>0</v>
      </c>
      <c r="CN148" s="681"/>
      <c r="CO148" s="687">
        <f t="shared" si="256"/>
        <v>-75</v>
      </c>
      <c r="CP148" s="688">
        <f t="shared" si="257"/>
        <v>0</v>
      </c>
      <c r="CQ148" s="683">
        <v>25</v>
      </c>
      <c r="CR148" s="681"/>
      <c r="CS148" s="681"/>
      <c r="CT148" s="681"/>
      <c r="CU148" s="687">
        <f t="shared" si="258"/>
        <v>-25</v>
      </c>
      <c r="CV148" s="688">
        <f t="shared" si="259"/>
        <v>0</v>
      </c>
      <c r="CW148" s="683">
        <v>25</v>
      </c>
      <c r="CX148" s="681"/>
      <c r="CY148" s="681"/>
      <c r="CZ148" s="681"/>
      <c r="DA148" s="687">
        <f t="shared" si="260"/>
        <v>-25</v>
      </c>
      <c r="DB148" s="688">
        <f t="shared" si="261"/>
        <v>0</v>
      </c>
      <c r="DC148" s="683">
        <v>25</v>
      </c>
      <c r="DD148" s="681"/>
      <c r="DE148" s="681"/>
      <c r="DF148" s="681"/>
      <c r="DG148" s="687">
        <f t="shared" si="262"/>
        <v>-25</v>
      </c>
      <c r="DH148" s="688">
        <f t="shared" si="263"/>
        <v>0</v>
      </c>
    </row>
    <row r="149" spans="2:112" ht="36.75" customHeight="1">
      <c r="B149" s="88" t="s">
        <v>3105</v>
      </c>
      <c r="C149" s="652" t="s">
        <v>3106</v>
      </c>
      <c r="D149" s="601" t="s">
        <v>1765</v>
      </c>
      <c r="E149" s="528" t="s">
        <v>3107</v>
      </c>
      <c r="F149" s="528"/>
      <c r="G149" s="529"/>
      <c r="H149" s="530" t="s">
        <v>3108</v>
      </c>
      <c r="I149" s="530"/>
      <c r="J149" s="91" t="s">
        <v>883</v>
      </c>
      <c r="K149" s="687">
        <f t="shared" si="220"/>
        <v>84.100000000000009</v>
      </c>
      <c r="L149" s="681"/>
      <c r="M149" s="687">
        <f t="shared" si="221"/>
        <v>0</v>
      </c>
      <c r="N149" s="681"/>
      <c r="O149" s="687">
        <f t="shared" si="222"/>
        <v>-84.100000000000009</v>
      </c>
      <c r="P149" s="688">
        <f t="shared" si="223"/>
        <v>0</v>
      </c>
      <c r="Q149" s="687">
        <f t="shared" si="224"/>
        <v>23.1</v>
      </c>
      <c r="R149" s="681"/>
      <c r="S149" s="687">
        <f t="shared" si="225"/>
        <v>0</v>
      </c>
      <c r="T149" s="681"/>
      <c r="U149" s="687">
        <f t="shared" si="226"/>
        <v>-23.1</v>
      </c>
      <c r="V149" s="688">
        <f t="shared" si="227"/>
        <v>0</v>
      </c>
      <c r="W149" s="687">
        <f>W150+W151</f>
        <v>2.8</v>
      </c>
      <c r="X149" s="681"/>
      <c r="Y149" s="687">
        <f>Y150+Y151</f>
        <v>0</v>
      </c>
      <c r="Z149" s="681"/>
      <c r="AA149" s="687">
        <f t="shared" si="228"/>
        <v>-2.8</v>
      </c>
      <c r="AB149" s="688">
        <f t="shared" si="229"/>
        <v>0</v>
      </c>
      <c r="AC149" s="687">
        <f>AC150+AC151</f>
        <v>17.5</v>
      </c>
      <c r="AD149" s="681"/>
      <c r="AE149" s="687">
        <f>AE150+AE151</f>
        <v>0</v>
      </c>
      <c r="AF149" s="681"/>
      <c r="AG149" s="687">
        <f t="shared" si="230"/>
        <v>-17.5</v>
      </c>
      <c r="AH149" s="688">
        <f t="shared" si="231"/>
        <v>0</v>
      </c>
      <c r="AI149" s="687">
        <f>AI150+AI151</f>
        <v>2.8</v>
      </c>
      <c r="AJ149" s="681"/>
      <c r="AK149" s="687">
        <f>AK150+AK151</f>
        <v>0</v>
      </c>
      <c r="AL149" s="681"/>
      <c r="AM149" s="687">
        <f t="shared" si="232"/>
        <v>-2.8</v>
      </c>
      <c r="AN149" s="688">
        <f t="shared" si="233"/>
        <v>0</v>
      </c>
      <c r="AO149" s="687">
        <f t="shared" si="234"/>
        <v>17.100000000000001</v>
      </c>
      <c r="AP149" s="681"/>
      <c r="AQ149" s="687">
        <f t="shared" si="235"/>
        <v>0</v>
      </c>
      <c r="AR149" s="681"/>
      <c r="AS149" s="687">
        <f t="shared" si="236"/>
        <v>-17.100000000000001</v>
      </c>
      <c r="AT149" s="688">
        <f t="shared" si="237"/>
        <v>0</v>
      </c>
      <c r="AU149" s="687">
        <f>AU150+AU151</f>
        <v>0</v>
      </c>
      <c r="AV149" s="681"/>
      <c r="AW149" s="687">
        <f>AW150+AW151</f>
        <v>0</v>
      </c>
      <c r="AX149" s="681"/>
      <c r="AY149" s="687">
        <f t="shared" si="238"/>
        <v>0</v>
      </c>
      <c r="AZ149" s="688" t="str">
        <f t="shared" si="239"/>
        <v>-</v>
      </c>
      <c r="BA149" s="687">
        <f>BA150+BA151</f>
        <v>16</v>
      </c>
      <c r="BB149" s="681"/>
      <c r="BC149" s="687">
        <f>BC150+BC151</f>
        <v>0</v>
      </c>
      <c r="BD149" s="681"/>
      <c r="BE149" s="687">
        <f t="shared" si="240"/>
        <v>-16</v>
      </c>
      <c r="BF149" s="688">
        <f t="shared" si="241"/>
        <v>0</v>
      </c>
      <c r="BG149" s="687">
        <f>BG150+BG151</f>
        <v>1.1000000000000001</v>
      </c>
      <c r="BH149" s="681"/>
      <c r="BI149" s="687">
        <f>BI150+BI151</f>
        <v>0</v>
      </c>
      <c r="BJ149" s="681"/>
      <c r="BK149" s="687">
        <f t="shared" si="242"/>
        <v>-1.1000000000000001</v>
      </c>
      <c r="BL149" s="688">
        <f t="shared" si="243"/>
        <v>0</v>
      </c>
      <c r="BM149" s="687">
        <f t="shared" si="244"/>
        <v>25.6</v>
      </c>
      <c r="BN149" s="681"/>
      <c r="BO149" s="687">
        <f t="shared" si="245"/>
        <v>0</v>
      </c>
      <c r="BP149" s="681"/>
      <c r="BQ149" s="687">
        <f t="shared" si="246"/>
        <v>-25.6</v>
      </c>
      <c r="BR149" s="688">
        <f t="shared" si="247"/>
        <v>0</v>
      </c>
      <c r="BS149" s="687">
        <f>BS150+BS151</f>
        <v>2.6</v>
      </c>
      <c r="BT149" s="681"/>
      <c r="BU149" s="687">
        <f>BU150+BU151</f>
        <v>0</v>
      </c>
      <c r="BV149" s="681"/>
      <c r="BW149" s="687">
        <f t="shared" si="248"/>
        <v>-2.6</v>
      </c>
      <c r="BX149" s="688">
        <f t="shared" si="249"/>
        <v>0</v>
      </c>
      <c r="BY149" s="687">
        <f>BY150+BY151</f>
        <v>21.2</v>
      </c>
      <c r="BZ149" s="681"/>
      <c r="CA149" s="687">
        <f>CA150+CA151</f>
        <v>0</v>
      </c>
      <c r="CB149" s="681"/>
      <c r="CC149" s="687">
        <f t="shared" si="250"/>
        <v>-21.2</v>
      </c>
      <c r="CD149" s="688">
        <f t="shared" si="251"/>
        <v>0</v>
      </c>
      <c r="CE149" s="687">
        <f>CE150+CE151</f>
        <v>1.8</v>
      </c>
      <c r="CF149" s="681"/>
      <c r="CG149" s="687">
        <f>CG150+CG151</f>
        <v>0</v>
      </c>
      <c r="CH149" s="681"/>
      <c r="CI149" s="687">
        <f t="shared" si="252"/>
        <v>-1.8</v>
      </c>
      <c r="CJ149" s="688">
        <f t="shared" si="253"/>
        <v>0</v>
      </c>
      <c r="CK149" s="687">
        <f t="shared" si="254"/>
        <v>18.3</v>
      </c>
      <c r="CL149" s="681"/>
      <c r="CM149" s="687">
        <f t="shared" si="255"/>
        <v>0</v>
      </c>
      <c r="CN149" s="681"/>
      <c r="CO149" s="687">
        <f t="shared" si="256"/>
        <v>-18.3</v>
      </c>
      <c r="CP149" s="688">
        <f t="shared" si="257"/>
        <v>0</v>
      </c>
      <c r="CQ149" s="687">
        <f>CQ150+CQ151</f>
        <v>2.8</v>
      </c>
      <c r="CR149" s="681"/>
      <c r="CS149" s="687">
        <f>CS150+CS151</f>
        <v>0</v>
      </c>
      <c r="CT149" s="681"/>
      <c r="CU149" s="687">
        <f t="shared" si="258"/>
        <v>-2.8</v>
      </c>
      <c r="CV149" s="688">
        <f t="shared" si="259"/>
        <v>0</v>
      </c>
      <c r="CW149" s="687">
        <f>CW150+CW151</f>
        <v>12.7</v>
      </c>
      <c r="CX149" s="681"/>
      <c r="CY149" s="687">
        <f>CY150+CY151</f>
        <v>0</v>
      </c>
      <c r="CZ149" s="681"/>
      <c r="DA149" s="687">
        <f t="shared" si="260"/>
        <v>-12.7</v>
      </c>
      <c r="DB149" s="688">
        <f t="shared" si="261"/>
        <v>0</v>
      </c>
      <c r="DC149" s="687">
        <f>DC150+DC151</f>
        <v>2.8</v>
      </c>
      <c r="DD149" s="681"/>
      <c r="DE149" s="687">
        <f>DE150+DE151</f>
        <v>0</v>
      </c>
      <c r="DF149" s="681"/>
      <c r="DG149" s="687">
        <f t="shared" si="262"/>
        <v>-2.8</v>
      </c>
      <c r="DH149" s="688">
        <f t="shared" si="263"/>
        <v>0</v>
      </c>
    </row>
    <row r="150" spans="2:112">
      <c r="B150" s="88" t="s">
        <v>3109</v>
      </c>
      <c r="C150" s="650"/>
      <c r="D150" s="605" t="s">
        <v>3075</v>
      </c>
      <c r="E150" s="528" t="s">
        <v>3110</v>
      </c>
      <c r="F150" s="528"/>
      <c r="G150" s="529"/>
      <c r="H150" s="530"/>
      <c r="I150" s="530"/>
      <c r="J150" s="91" t="s">
        <v>883</v>
      </c>
      <c r="K150" s="687">
        <f t="shared" si="220"/>
        <v>24.1</v>
      </c>
      <c r="L150" s="681"/>
      <c r="M150" s="687">
        <f t="shared" si="221"/>
        <v>0</v>
      </c>
      <c r="N150" s="681"/>
      <c r="O150" s="687">
        <f t="shared" si="222"/>
        <v>-24.1</v>
      </c>
      <c r="P150" s="688">
        <f t="shared" si="223"/>
        <v>0</v>
      </c>
      <c r="Q150" s="687">
        <f t="shared" si="224"/>
        <v>8.1</v>
      </c>
      <c r="R150" s="681"/>
      <c r="S150" s="687">
        <f t="shared" si="225"/>
        <v>0</v>
      </c>
      <c r="T150" s="681"/>
      <c r="U150" s="687">
        <f t="shared" si="226"/>
        <v>-8.1</v>
      </c>
      <c r="V150" s="688">
        <f t="shared" si="227"/>
        <v>0</v>
      </c>
      <c r="W150" s="683">
        <v>2.8</v>
      </c>
      <c r="X150" s="681"/>
      <c r="Y150" s="681"/>
      <c r="Z150" s="681"/>
      <c r="AA150" s="687">
        <f t="shared" si="228"/>
        <v>-2.8</v>
      </c>
      <c r="AB150" s="688">
        <f t="shared" si="229"/>
        <v>0</v>
      </c>
      <c r="AC150" s="683">
        <v>2.5</v>
      </c>
      <c r="AD150" s="681"/>
      <c r="AE150" s="681"/>
      <c r="AF150" s="681"/>
      <c r="AG150" s="687">
        <f t="shared" si="230"/>
        <v>-2.5</v>
      </c>
      <c r="AH150" s="688">
        <f t="shared" si="231"/>
        <v>0</v>
      </c>
      <c r="AI150" s="683">
        <v>2.8</v>
      </c>
      <c r="AJ150" s="681"/>
      <c r="AK150" s="681"/>
      <c r="AL150" s="681"/>
      <c r="AM150" s="687">
        <f t="shared" si="232"/>
        <v>-2.8</v>
      </c>
      <c r="AN150" s="688">
        <f t="shared" si="233"/>
        <v>0</v>
      </c>
      <c r="AO150" s="687">
        <f t="shared" si="234"/>
        <v>2.1</v>
      </c>
      <c r="AP150" s="681"/>
      <c r="AQ150" s="687">
        <f t="shared" si="235"/>
        <v>0</v>
      </c>
      <c r="AR150" s="681"/>
      <c r="AS150" s="687">
        <f t="shared" si="236"/>
        <v>-2.1</v>
      </c>
      <c r="AT150" s="688">
        <f t="shared" si="237"/>
        <v>0</v>
      </c>
      <c r="AU150" s="683">
        <v>0</v>
      </c>
      <c r="AV150" s="681"/>
      <c r="AW150" s="681"/>
      <c r="AX150" s="681"/>
      <c r="AY150" s="687">
        <f t="shared" si="238"/>
        <v>0</v>
      </c>
      <c r="AZ150" s="688" t="str">
        <f t="shared" si="239"/>
        <v>-</v>
      </c>
      <c r="BA150" s="683">
        <v>1</v>
      </c>
      <c r="BB150" s="681"/>
      <c r="BC150" s="681"/>
      <c r="BD150" s="681"/>
      <c r="BE150" s="687">
        <f t="shared" si="240"/>
        <v>-1</v>
      </c>
      <c r="BF150" s="688">
        <f t="shared" si="241"/>
        <v>0</v>
      </c>
      <c r="BG150" s="683">
        <v>1.1000000000000001</v>
      </c>
      <c r="BH150" s="681"/>
      <c r="BI150" s="681"/>
      <c r="BJ150" s="681"/>
      <c r="BK150" s="687">
        <f t="shared" si="242"/>
        <v>-1.1000000000000001</v>
      </c>
      <c r="BL150" s="688">
        <f t="shared" si="243"/>
        <v>0</v>
      </c>
      <c r="BM150" s="687">
        <f t="shared" si="244"/>
        <v>5.6</v>
      </c>
      <c r="BN150" s="681"/>
      <c r="BO150" s="687">
        <f t="shared" si="245"/>
        <v>0</v>
      </c>
      <c r="BP150" s="681"/>
      <c r="BQ150" s="687">
        <f t="shared" si="246"/>
        <v>-5.6</v>
      </c>
      <c r="BR150" s="688">
        <f t="shared" si="247"/>
        <v>0</v>
      </c>
      <c r="BS150" s="683">
        <v>2.6</v>
      </c>
      <c r="BT150" s="681"/>
      <c r="BU150" s="681"/>
      <c r="BV150" s="681"/>
      <c r="BW150" s="687">
        <f t="shared" si="248"/>
        <v>-2.6</v>
      </c>
      <c r="BX150" s="688">
        <f t="shared" si="249"/>
        <v>0</v>
      </c>
      <c r="BY150" s="683">
        <v>1.2</v>
      </c>
      <c r="BZ150" s="681"/>
      <c r="CA150" s="681"/>
      <c r="CB150" s="681"/>
      <c r="CC150" s="687">
        <f t="shared" si="250"/>
        <v>-1.2</v>
      </c>
      <c r="CD150" s="688">
        <f t="shared" si="251"/>
        <v>0</v>
      </c>
      <c r="CE150" s="683">
        <v>1.8</v>
      </c>
      <c r="CF150" s="681"/>
      <c r="CG150" s="681"/>
      <c r="CH150" s="681"/>
      <c r="CI150" s="687">
        <f t="shared" si="252"/>
        <v>-1.8</v>
      </c>
      <c r="CJ150" s="688">
        <f t="shared" si="253"/>
        <v>0</v>
      </c>
      <c r="CK150" s="687">
        <f t="shared" si="254"/>
        <v>8.3000000000000007</v>
      </c>
      <c r="CL150" s="681"/>
      <c r="CM150" s="687">
        <f t="shared" si="255"/>
        <v>0</v>
      </c>
      <c r="CN150" s="681"/>
      <c r="CO150" s="687">
        <f t="shared" si="256"/>
        <v>-8.3000000000000007</v>
      </c>
      <c r="CP150" s="688">
        <f t="shared" si="257"/>
        <v>0</v>
      </c>
      <c r="CQ150" s="683">
        <v>2.8</v>
      </c>
      <c r="CR150" s="681"/>
      <c r="CS150" s="681"/>
      <c r="CT150" s="681"/>
      <c r="CU150" s="687">
        <f t="shared" si="258"/>
        <v>-2.8</v>
      </c>
      <c r="CV150" s="688">
        <f t="shared" si="259"/>
        <v>0</v>
      </c>
      <c r="CW150" s="683">
        <v>2.7</v>
      </c>
      <c r="CX150" s="681"/>
      <c r="CY150" s="681"/>
      <c r="CZ150" s="681"/>
      <c r="DA150" s="687">
        <f t="shared" si="260"/>
        <v>-2.7</v>
      </c>
      <c r="DB150" s="688">
        <f t="shared" si="261"/>
        <v>0</v>
      </c>
      <c r="DC150" s="683">
        <v>2.8</v>
      </c>
      <c r="DD150" s="681"/>
      <c r="DE150" s="681"/>
      <c r="DF150" s="681"/>
      <c r="DG150" s="687">
        <f t="shared" si="262"/>
        <v>-2.8</v>
      </c>
      <c r="DH150" s="688">
        <f t="shared" si="263"/>
        <v>0</v>
      </c>
    </row>
    <row r="151" spans="2:112">
      <c r="B151" s="88" t="s">
        <v>3111</v>
      </c>
      <c r="C151" s="650"/>
      <c r="D151" s="605" t="s">
        <v>3083</v>
      </c>
      <c r="E151" s="528" t="s">
        <v>3112</v>
      </c>
      <c r="F151" s="528"/>
      <c r="G151" s="529"/>
      <c r="H151" s="530"/>
      <c r="I151" s="530"/>
      <c r="J151" s="91" t="s">
        <v>883</v>
      </c>
      <c r="K151" s="687">
        <f t="shared" si="220"/>
        <v>60</v>
      </c>
      <c r="L151" s="681"/>
      <c r="M151" s="687">
        <f t="shared" si="221"/>
        <v>0</v>
      </c>
      <c r="N151" s="681"/>
      <c r="O151" s="687">
        <f t="shared" si="222"/>
        <v>-60</v>
      </c>
      <c r="P151" s="688">
        <f t="shared" si="223"/>
        <v>0</v>
      </c>
      <c r="Q151" s="687">
        <f t="shared" si="224"/>
        <v>15</v>
      </c>
      <c r="R151" s="681"/>
      <c r="S151" s="687">
        <f t="shared" si="225"/>
        <v>0</v>
      </c>
      <c r="T151" s="681"/>
      <c r="U151" s="687">
        <f t="shared" si="226"/>
        <v>-15</v>
      </c>
      <c r="V151" s="688">
        <f t="shared" si="227"/>
        <v>0</v>
      </c>
      <c r="W151" s="683">
        <v>0</v>
      </c>
      <c r="X151" s="681"/>
      <c r="Y151" s="681"/>
      <c r="Z151" s="681"/>
      <c r="AA151" s="687">
        <f t="shared" si="228"/>
        <v>0</v>
      </c>
      <c r="AB151" s="688" t="str">
        <f t="shared" si="229"/>
        <v>-</v>
      </c>
      <c r="AC151" s="683">
        <v>15</v>
      </c>
      <c r="AD151" s="681"/>
      <c r="AE151" s="681"/>
      <c r="AF151" s="681"/>
      <c r="AG151" s="687">
        <f t="shared" si="230"/>
        <v>-15</v>
      </c>
      <c r="AH151" s="688">
        <f t="shared" si="231"/>
        <v>0</v>
      </c>
      <c r="AI151" s="683">
        <v>0</v>
      </c>
      <c r="AJ151" s="681"/>
      <c r="AK151" s="681"/>
      <c r="AL151" s="681"/>
      <c r="AM151" s="687">
        <f t="shared" si="232"/>
        <v>0</v>
      </c>
      <c r="AN151" s="688" t="str">
        <f t="shared" si="233"/>
        <v>-</v>
      </c>
      <c r="AO151" s="687">
        <f t="shared" si="234"/>
        <v>15</v>
      </c>
      <c r="AP151" s="681"/>
      <c r="AQ151" s="687">
        <f t="shared" si="235"/>
        <v>0</v>
      </c>
      <c r="AR151" s="681"/>
      <c r="AS151" s="687">
        <f t="shared" si="236"/>
        <v>-15</v>
      </c>
      <c r="AT151" s="688">
        <f t="shared" si="237"/>
        <v>0</v>
      </c>
      <c r="AU151" s="683">
        <v>0</v>
      </c>
      <c r="AV151" s="681"/>
      <c r="AW151" s="681"/>
      <c r="AX151" s="681"/>
      <c r="AY151" s="687">
        <f t="shared" si="238"/>
        <v>0</v>
      </c>
      <c r="AZ151" s="688" t="str">
        <f t="shared" si="239"/>
        <v>-</v>
      </c>
      <c r="BA151" s="683">
        <v>15</v>
      </c>
      <c r="BB151" s="681"/>
      <c r="BC151" s="681"/>
      <c r="BD151" s="681"/>
      <c r="BE151" s="687">
        <f t="shared" si="240"/>
        <v>-15</v>
      </c>
      <c r="BF151" s="688">
        <f t="shared" si="241"/>
        <v>0</v>
      </c>
      <c r="BG151" s="683">
        <v>0</v>
      </c>
      <c r="BH151" s="681"/>
      <c r="BI151" s="681"/>
      <c r="BJ151" s="681"/>
      <c r="BK151" s="687">
        <f t="shared" si="242"/>
        <v>0</v>
      </c>
      <c r="BL151" s="688" t="str">
        <f t="shared" si="243"/>
        <v>-</v>
      </c>
      <c r="BM151" s="687">
        <f t="shared" si="244"/>
        <v>20</v>
      </c>
      <c r="BN151" s="681"/>
      <c r="BO151" s="687">
        <f t="shared" si="245"/>
        <v>0</v>
      </c>
      <c r="BP151" s="681"/>
      <c r="BQ151" s="687">
        <f t="shared" si="246"/>
        <v>-20</v>
      </c>
      <c r="BR151" s="688">
        <f t="shared" si="247"/>
        <v>0</v>
      </c>
      <c r="BS151" s="683">
        <v>0</v>
      </c>
      <c r="BT151" s="681"/>
      <c r="BU151" s="681"/>
      <c r="BV151" s="681"/>
      <c r="BW151" s="687">
        <f t="shared" si="248"/>
        <v>0</v>
      </c>
      <c r="BX151" s="688" t="str">
        <f t="shared" si="249"/>
        <v>-</v>
      </c>
      <c r="BY151" s="683">
        <v>20</v>
      </c>
      <c r="BZ151" s="681"/>
      <c r="CA151" s="681"/>
      <c r="CB151" s="681"/>
      <c r="CC151" s="687">
        <f t="shared" si="250"/>
        <v>-20</v>
      </c>
      <c r="CD151" s="688">
        <f t="shared" si="251"/>
        <v>0</v>
      </c>
      <c r="CE151" s="683">
        <v>0</v>
      </c>
      <c r="CF151" s="681"/>
      <c r="CG151" s="681"/>
      <c r="CH151" s="681"/>
      <c r="CI151" s="687">
        <f t="shared" si="252"/>
        <v>0</v>
      </c>
      <c r="CJ151" s="688" t="str">
        <f t="shared" si="253"/>
        <v>-</v>
      </c>
      <c r="CK151" s="687">
        <f t="shared" si="254"/>
        <v>10</v>
      </c>
      <c r="CL151" s="681"/>
      <c r="CM151" s="687">
        <f t="shared" si="255"/>
        <v>0</v>
      </c>
      <c r="CN151" s="681"/>
      <c r="CO151" s="687">
        <f t="shared" si="256"/>
        <v>-10</v>
      </c>
      <c r="CP151" s="688">
        <f t="shared" si="257"/>
        <v>0</v>
      </c>
      <c r="CQ151" s="683">
        <v>0</v>
      </c>
      <c r="CR151" s="681"/>
      <c r="CS151" s="681"/>
      <c r="CT151" s="681"/>
      <c r="CU151" s="687">
        <f t="shared" si="258"/>
        <v>0</v>
      </c>
      <c r="CV151" s="688" t="str">
        <f t="shared" si="259"/>
        <v>-</v>
      </c>
      <c r="CW151" s="683">
        <v>10</v>
      </c>
      <c r="CX151" s="681"/>
      <c r="CY151" s="681"/>
      <c r="CZ151" s="681"/>
      <c r="DA151" s="687">
        <f t="shared" si="260"/>
        <v>-10</v>
      </c>
      <c r="DB151" s="688">
        <f t="shared" si="261"/>
        <v>0</v>
      </c>
      <c r="DC151" s="683">
        <v>0</v>
      </c>
      <c r="DD151" s="681"/>
      <c r="DE151" s="681"/>
      <c r="DF151" s="681"/>
      <c r="DG151" s="687">
        <f t="shared" si="262"/>
        <v>0</v>
      </c>
      <c r="DH151" s="688" t="str">
        <f t="shared" si="263"/>
        <v>-</v>
      </c>
    </row>
    <row r="152" spans="2:112">
      <c r="B152" s="88" t="s">
        <v>3113</v>
      </c>
      <c r="C152" s="652" t="s">
        <v>3114</v>
      </c>
      <c r="D152" s="498" t="s">
        <v>1767</v>
      </c>
      <c r="E152" s="528" t="s">
        <v>3115</v>
      </c>
      <c r="F152" s="528"/>
      <c r="G152" s="529"/>
      <c r="H152" s="530" t="s">
        <v>3116</v>
      </c>
      <c r="I152" s="530"/>
      <c r="J152" s="91" t="s">
        <v>883</v>
      </c>
      <c r="K152" s="687">
        <f t="shared" si="220"/>
        <v>902.39999999999986</v>
      </c>
      <c r="L152" s="681"/>
      <c r="M152" s="687">
        <f t="shared" si="221"/>
        <v>0</v>
      </c>
      <c r="N152" s="681"/>
      <c r="O152" s="687">
        <f t="shared" si="222"/>
        <v>-902.39999999999986</v>
      </c>
      <c r="P152" s="688">
        <f t="shared" si="223"/>
        <v>0</v>
      </c>
      <c r="Q152" s="687">
        <f t="shared" si="224"/>
        <v>252.2</v>
      </c>
      <c r="R152" s="681"/>
      <c r="S152" s="687">
        <f t="shared" si="225"/>
        <v>0</v>
      </c>
      <c r="T152" s="681"/>
      <c r="U152" s="687">
        <f t="shared" si="226"/>
        <v>-252.2</v>
      </c>
      <c r="V152" s="688">
        <f t="shared" si="227"/>
        <v>0</v>
      </c>
      <c r="W152" s="687">
        <f>W153+W154</f>
        <v>95.8</v>
      </c>
      <c r="X152" s="681"/>
      <c r="Y152" s="687">
        <f>Y153+Y154</f>
        <v>0</v>
      </c>
      <c r="Z152" s="681"/>
      <c r="AA152" s="687">
        <f t="shared" si="228"/>
        <v>-95.8</v>
      </c>
      <c r="AB152" s="688">
        <f t="shared" si="229"/>
        <v>0</v>
      </c>
      <c r="AC152" s="687">
        <f>AC153+AC154</f>
        <v>60.6</v>
      </c>
      <c r="AD152" s="681"/>
      <c r="AE152" s="687">
        <f>AE153+AE154</f>
        <v>0</v>
      </c>
      <c r="AF152" s="681"/>
      <c r="AG152" s="687">
        <f t="shared" si="230"/>
        <v>-60.6</v>
      </c>
      <c r="AH152" s="688">
        <f t="shared" si="231"/>
        <v>0</v>
      </c>
      <c r="AI152" s="687">
        <f>AI153+AI154</f>
        <v>95.8</v>
      </c>
      <c r="AJ152" s="681"/>
      <c r="AK152" s="687">
        <f>AK153+AK154</f>
        <v>0</v>
      </c>
      <c r="AL152" s="681"/>
      <c r="AM152" s="687">
        <f t="shared" si="232"/>
        <v>-95.8</v>
      </c>
      <c r="AN152" s="688">
        <f t="shared" si="233"/>
        <v>0</v>
      </c>
      <c r="AO152" s="687">
        <f t="shared" si="234"/>
        <v>249</v>
      </c>
      <c r="AP152" s="681"/>
      <c r="AQ152" s="687">
        <f t="shared" si="235"/>
        <v>0</v>
      </c>
      <c r="AR152" s="681"/>
      <c r="AS152" s="687">
        <f t="shared" si="236"/>
        <v>-249</v>
      </c>
      <c r="AT152" s="688">
        <f t="shared" si="237"/>
        <v>0</v>
      </c>
      <c r="AU152" s="687">
        <f>AU153+AU154</f>
        <v>91.399999999999991</v>
      </c>
      <c r="AV152" s="681"/>
      <c r="AW152" s="687">
        <f>AW153+AW154</f>
        <v>0</v>
      </c>
      <c r="AX152" s="681"/>
      <c r="AY152" s="687">
        <f t="shared" si="238"/>
        <v>-91.399999999999991</v>
      </c>
      <c r="AZ152" s="688">
        <f t="shared" si="239"/>
        <v>0</v>
      </c>
      <c r="BA152" s="687">
        <f>BA153+BA154</f>
        <v>70.600000000000009</v>
      </c>
      <c r="BB152" s="681"/>
      <c r="BC152" s="687">
        <f>BC153+BC154</f>
        <v>0</v>
      </c>
      <c r="BD152" s="681"/>
      <c r="BE152" s="687">
        <f t="shared" si="240"/>
        <v>-70.600000000000009</v>
      </c>
      <c r="BF152" s="688">
        <f t="shared" si="241"/>
        <v>0</v>
      </c>
      <c r="BG152" s="687">
        <f>BG153+BG154</f>
        <v>87</v>
      </c>
      <c r="BH152" s="681"/>
      <c r="BI152" s="687">
        <f>BI153+BI154</f>
        <v>0</v>
      </c>
      <c r="BJ152" s="681"/>
      <c r="BK152" s="687">
        <f t="shared" si="242"/>
        <v>-87</v>
      </c>
      <c r="BL152" s="688">
        <f t="shared" si="243"/>
        <v>0</v>
      </c>
      <c r="BM152" s="687">
        <f t="shared" si="244"/>
        <v>133.89999999999998</v>
      </c>
      <c r="BN152" s="681"/>
      <c r="BO152" s="687">
        <f t="shared" si="245"/>
        <v>0</v>
      </c>
      <c r="BP152" s="681"/>
      <c r="BQ152" s="687">
        <f t="shared" si="246"/>
        <v>-133.89999999999998</v>
      </c>
      <c r="BR152" s="688">
        <f t="shared" si="247"/>
        <v>0</v>
      </c>
      <c r="BS152" s="687">
        <f>BS153+BS154</f>
        <v>22.9</v>
      </c>
      <c r="BT152" s="681"/>
      <c r="BU152" s="687">
        <f>BU153+BU154</f>
        <v>0</v>
      </c>
      <c r="BV152" s="681"/>
      <c r="BW152" s="687">
        <f t="shared" si="248"/>
        <v>-22.9</v>
      </c>
      <c r="BX152" s="688">
        <f t="shared" si="249"/>
        <v>0</v>
      </c>
      <c r="BY152" s="687">
        <f>BY153+BY154</f>
        <v>19.2</v>
      </c>
      <c r="BZ152" s="681"/>
      <c r="CA152" s="687">
        <f>CA153+CA154</f>
        <v>0</v>
      </c>
      <c r="CB152" s="681"/>
      <c r="CC152" s="687">
        <f t="shared" si="250"/>
        <v>-19.2</v>
      </c>
      <c r="CD152" s="688">
        <f t="shared" si="251"/>
        <v>0</v>
      </c>
      <c r="CE152" s="687">
        <f>CE153+CE154</f>
        <v>91.8</v>
      </c>
      <c r="CF152" s="681"/>
      <c r="CG152" s="687">
        <f>CG153+CG154</f>
        <v>0</v>
      </c>
      <c r="CH152" s="681"/>
      <c r="CI152" s="687">
        <f t="shared" si="252"/>
        <v>-91.8</v>
      </c>
      <c r="CJ152" s="688">
        <f t="shared" si="253"/>
        <v>0</v>
      </c>
      <c r="CK152" s="687">
        <f t="shared" si="254"/>
        <v>267.3</v>
      </c>
      <c r="CL152" s="681"/>
      <c r="CM152" s="687">
        <f t="shared" si="255"/>
        <v>0</v>
      </c>
      <c r="CN152" s="681"/>
      <c r="CO152" s="687">
        <f t="shared" si="256"/>
        <v>-267.3</v>
      </c>
      <c r="CP152" s="688">
        <f t="shared" si="257"/>
        <v>0</v>
      </c>
      <c r="CQ152" s="687">
        <f>CQ153+CQ154</f>
        <v>95.8</v>
      </c>
      <c r="CR152" s="681"/>
      <c r="CS152" s="687">
        <f>CS153+CS154</f>
        <v>0</v>
      </c>
      <c r="CT152" s="681"/>
      <c r="CU152" s="687">
        <f t="shared" si="258"/>
        <v>-95.8</v>
      </c>
      <c r="CV152" s="688">
        <f t="shared" si="259"/>
        <v>0</v>
      </c>
      <c r="CW152" s="687">
        <f>CW153+CW154</f>
        <v>75.699999999999989</v>
      </c>
      <c r="CX152" s="681"/>
      <c r="CY152" s="687">
        <f>CY153+CY154</f>
        <v>0</v>
      </c>
      <c r="CZ152" s="681"/>
      <c r="DA152" s="687">
        <f t="shared" si="260"/>
        <v>-75.699999999999989</v>
      </c>
      <c r="DB152" s="688">
        <f t="shared" si="261"/>
        <v>0</v>
      </c>
      <c r="DC152" s="687">
        <f>DC153+DC154</f>
        <v>95.8</v>
      </c>
      <c r="DD152" s="681"/>
      <c r="DE152" s="687">
        <f>DE153+DE154</f>
        <v>0</v>
      </c>
      <c r="DF152" s="681"/>
      <c r="DG152" s="687">
        <f t="shared" si="262"/>
        <v>-95.8</v>
      </c>
      <c r="DH152" s="688">
        <f t="shared" si="263"/>
        <v>0</v>
      </c>
    </row>
    <row r="153" spans="2:112">
      <c r="B153" s="88" t="s">
        <v>3117</v>
      </c>
      <c r="C153" s="650"/>
      <c r="D153" s="605" t="s">
        <v>3075</v>
      </c>
      <c r="E153" s="528" t="s">
        <v>3118</v>
      </c>
      <c r="F153" s="528"/>
      <c r="G153" s="529"/>
      <c r="H153" s="530"/>
      <c r="I153" s="530"/>
      <c r="J153" s="91" t="s">
        <v>883</v>
      </c>
      <c r="K153" s="687">
        <f t="shared" si="220"/>
        <v>33.6</v>
      </c>
      <c r="L153" s="681"/>
      <c r="M153" s="687">
        <f t="shared" si="221"/>
        <v>0</v>
      </c>
      <c r="N153" s="681"/>
      <c r="O153" s="687">
        <f t="shared" si="222"/>
        <v>-33.6</v>
      </c>
      <c r="P153" s="688">
        <f t="shared" si="223"/>
        <v>0</v>
      </c>
      <c r="Q153" s="687">
        <f t="shared" si="224"/>
        <v>7.8</v>
      </c>
      <c r="R153" s="681"/>
      <c r="S153" s="687">
        <f t="shared" si="225"/>
        <v>0</v>
      </c>
      <c r="T153" s="681"/>
      <c r="U153" s="687">
        <f t="shared" si="226"/>
        <v>-7.8</v>
      </c>
      <c r="V153" s="688">
        <f t="shared" si="227"/>
        <v>0</v>
      </c>
      <c r="W153" s="683">
        <v>2.7</v>
      </c>
      <c r="X153" s="681"/>
      <c r="Y153" s="681"/>
      <c r="Z153" s="681"/>
      <c r="AA153" s="687">
        <f t="shared" si="228"/>
        <v>-2.7</v>
      </c>
      <c r="AB153" s="688">
        <f t="shared" si="229"/>
        <v>0</v>
      </c>
      <c r="AC153" s="683">
        <v>2.4</v>
      </c>
      <c r="AD153" s="681"/>
      <c r="AE153" s="681"/>
      <c r="AF153" s="681"/>
      <c r="AG153" s="687">
        <f t="shared" si="230"/>
        <v>-2.4</v>
      </c>
      <c r="AH153" s="688">
        <f t="shared" si="231"/>
        <v>0</v>
      </c>
      <c r="AI153" s="683">
        <v>2.7</v>
      </c>
      <c r="AJ153" s="681"/>
      <c r="AK153" s="681"/>
      <c r="AL153" s="681"/>
      <c r="AM153" s="687">
        <f t="shared" si="232"/>
        <v>-2.7</v>
      </c>
      <c r="AN153" s="688">
        <f t="shared" si="233"/>
        <v>0</v>
      </c>
      <c r="AO153" s="687">
        <f t="shared" si="234"/>
        <v>8.5</v>
      </c>
      <c r="AP153" s="681"/>
      <c r="AQ153" s="687">
        <f t="shared" si="235"/>
        <v>0</v>
      </c>
      <c r="AR153" s="681"/>
      <c r="AS153" s="687">
        <f t="shared" si="236"/>
        <v>-8.5</v>
      </c>
      <c r="AT153" s="688">
        <f t="shared" si="237"/>
        <v>0</v>
      </c>
      <c r="AU153" s="683">
        <v>2.8</v>
      </c>
      <c r="AV153" s="681"/>
      <c r="AW153" s="681"/>
      <c r="AX153" s="681"/>
      <c r="AY153" s="687">
        <f t="shared" si="238"/>
        <v>-2.8</v>
      </c>
      <c r="AZ153" s="688">
        <f t="shared" si="239"/>
        <v>0</v>
      </c>
      <c r="BA153" s="683">
        <v>2.7</v>
      </c>
      <c r="BB153" s="681"/>
      <c r="BC153" s="681"/>
      <c r="BD153" s="681"/>
      <c r="BE153" s="687">
        <f t="shared" si="240"/>
        <v>-2.7</v>
      </c>
      <c r="BF153" s="688">
        <f t="shared" si="241"/>
        <v>0</v>
      </c>
      <c r="BG153" s="683">
        <v>3</v>
      </c>
      <c r="BH153" s="681"/>
      <c r="BI153" s="681"/>
      <c r="BJ153" s="681"/>
      <c r="BK153" s="687">
        <f t="shared" si="242"/>
        <v>-3</v>
      </c>
      <c r="BL153" s="688">
        <f t="shared" si="243"/>
        <v>0</v>
      </c>
      <c r="BM153" s="687">
        <f t="shared" si="244"/>
        <v>9.3000000000000007</v>
      </c>
      <c r="BN153" s="681"/>
      <c r="BO153" s="687">
        <f t="shared" si="245"/>
        <v>0</v>
      </c>
      <c r="BP153" s="681"/>
      <c r="BQ153" s="687">
        <f t="shared" si="246"/>
        <v>-9.3000000000000007</v>
      </c>
      <c r="BR153" s="688">
        <f t="shared" si="247"/>
        <v>0</v>
      </c>
      <c r="BS153" s="683">
        <v>2.9</v>
      </c>
      <c r="BT153" s="681"/>
      <c r="BU153" s="681"/>
      <c r="BV153" s="681"/>
      <c r="BW153" s="687">
        <f t="shared" si="248"/>
        <v>-2.9</v>
      </c>
      <c r="BX153" s="688">
        <f t="shared" si="249"/>
        <v>0</v>
      </c>
      <c r="BY153" s="683">
        <v>3.2</v>
      </c>
      <c r="BZ153" s="681"/>
      <c r="CA153" s="681"/>
      <c r="CB153" s="681"/>
      <c r="CC153" s="687">
        <f t="shared" si="250"/>
        <v>-3.2</v>
      </c>
      <c r="CD153" s="688">
        <f t="shared" si="251"/>
        <v>0</v>
      </c>
      <c r="CE153" s="683">
        <v>3.2</v>
      </c>
      <c r="CF153" s="681"/>
      <c r="CG153" s="681"/>
      <c r="CH153" s="681"/>
      <c r="CI153" s="687">
        <f t="shared" si="252"/>
        <v>-3.2</v>
      </c>
      <c r="CJ153" s="688">
        <f t="shared" si="253"/>
        <v>0</v>
      </c>
      <c r="CK153" s="687">
        <f t="shared" si="254"/>
        <v>8</v>
      </c>
      <c r="CL153" s="681"/>
      <c r="CM153" s="687">
        <f t="shared" si="255"/>
        <v>0</v>
      </c>
      <c r="CN153" s="681"/>
      <c r="CO153" s="687">
        <f t="shared" si="256"/>
        <v>-8</v>
      </c>
      <c r="CP153" s="688">
        <f t="shared" si="257"/>
        <v>0</v>
      </c>
      <c r="CQ153" s="683">
        <v>2.7</v>
      </c>
      <c r="CR153" s="681"/>
      <c r="CS153" s="681"/>
      <c r="CT153" s="681"/>
      <c r="CU153" s="687">
        <f t="shared" si="258"/>
        <v>-2.7</v>
      </c>
      <c r="CV153" s="688">
        <f t="shared" si="259"/>
        <v>0</v>
      </c>
      <c r="CW153" s="683">
        <v>2.6</v>
      </c>
      <c r="CX153" s="681"/>
      <c r="CY153" s="681"/>
      <c r="CZ153" s="681"/>
      <c r="DA153" s="687">
        <f t="shared" si="260"/>
        <v>-2.6</v>
      </c>
      <c r="DB153" s="688">
        <f t="shared" si="261"/>
        <v>0</v>
      </c>
      <c r="DC153" s="683">
        <v>2.7</v>
      </c>
      <c r="DD153" s="681"/>
      <c r="DE153" s="681"/>
      <c r="DF153" s="681"/>
      <c r="DG153" s="687">
        <f t="shared" si="262"/>
        <v>-2.7</v>
      </c>
      <c r="DH153" s="688">
        <f t="shared" si="263"/>
        <v>0</v>
      </c>
    </row>
    <row r="154" spans="2:112">
      <c r="B154" s="88" t="s">
        <v>3119</v>
      </c>
      <c r="C154" s="650"/>
      <c r="D154" s="605" t="s">
        <v>3083</v>
      </c>
      <c r="E154" s="528" t="s">
        <v>3120</v>
      </c>
      <c r="F154" s="528"/>
      <c r="G154" s="529"/>
      <c r="H154" s="530"/>
      <c r="I154" s="530"/>
      <c r="J154" s="91" t="s">
        <v>883</v>
      </c>
      <c r="K154" s="687">
        <f t="shared" si="220"/>
        <v>868.8</v>
      </c>
      <c r="L154" s="681"/>
      <c r="M154" s="687">
        <f t="shared" si="221"/>
        <v>0</v>
      </c>
      <c r="N154" s="681"/>
      <c r="O154" s="687">
        <f t="shared" si="222"/>
        <v>-868.8</v>
      </c>
      <c r="P154" s="688">
        <f t="shared" si="223"/>
        <v>0</v>
      </c>
      <c r="Q154" s="687">
        <f t="shared" si="224"/>
        <v>244.4</v>
      </c>
      <c r="R154" s="681"/>
      <c r="S154" s="687">
        <f t="shared" si="225"/>
        <v>0</v>
      </c>
      <c r="T154" s="681"/>
      <c r="U154" s="687">
        <f t="shared" si="226"/>
        <v>-244.4</v>
      </c>
      <c r="V154" s="688">
        <f t="shared" si="227"/>
        <v>0</v>
      </c>
      <c r="W154" s="683">
        <v>93.1</v>
      </c>
      <c r="X154" s="681"/>
      <c r="Y154" s="681"/>
      <c r="Z154" s="681"/>
      <c r="AA154" s="687">
        <f t="shared" si="228"/>
        <v>-93.1</v>
      </c>
      <c r="AB154" s="688">
        <f t="shared" si="229"/>
        <v>0</v>
      </c>
      <c r="AC154" s="683">
        <v>58.2</v>
      </c>
      <c r="AD154" s="681"/>
      <c r="AE154" s="681"/>
      <c r="AF154" s="681"/>
      <c r="AG154" s="687">
        <f t="shared" si="230"/>
        <v>-58.2</v>
      </c>
      <c r="AH154" s="688">
        <f t="shared" si="231"/>
        <v>0</v>
      </c>
      <c r="AI154" s="683">
        <v>93.1</v>
      </c>
      <c r="AJ154" s="681"/>
      <c r="AK154" s="681"/>
      <c r="AL154" s="681"/>
      <c r="AM154" s="687">
        <f t="shared" si="232"/>
        <v>-93.1</v>
      </c>
      <c r="AN154" s="688">
        <f t="shared" si="233"/>
        <v>0</v>
      </c>
      <c r="AO154" s="687">
        <f t="shared" si="234"/>
        <v>240.5</v>
      </c>
      <c r="AP154" s="681"/>
      <c r="AQ154" s="687">
        <f t="shared" si="235"/>
        <v>0</v>
      </c>
      <c r="AR154" s="681"/>
      <c r="AS154" s="687">
        <f t="shared" si="236"/>
        <v>-240.5</v>
      </c>
      <c r="AT154" s="688">
        <f t="shared" si="237"/>
        <v>0</v>
      </c>
      <c r="AU154" s="683">
        <v>88.6</v>
      </c>
      <c r="AV154" s="681"/>
      <c r="AW154" s="681"/>
      <c r="AX154" s="681"/>
      <c r="AY154" s="687">
        <f t="shared" si="238"/>
        <v>-88.6</v>
      </c>
      <c r="AZ154" s="688">
        <f t="shared" si="239"/>
        <v>0</v>
      </c>
      <c r="BA154" s="683">
        <v>67.900000000000006</v>
      </c>
      <c r="BB154" s="681"/>
      <c r="BC154" s="681"/>
      <c r="BD154" s="681"/>
      <c r="BE154" s="687">
        <f t="shared" si="240"/>
        <v>-67.900000000000006</v>
      </c>
      <c r="BF154" s="688">
        <f t="shared" si="241"/>
        <v>0</v>
      </c>
      <c r="BG154" s="683">
        <v>84</v>
      </c>
      <c r="BH154" s="681"/>
      <c r="BI154" s="681"/>
      <c r="BJ154" s="681"/>
      <c r="BK154" s="687">
        <f t="shared" si="242"/>
        <v>-84</v>
      </c>
      <c r="BL154" s="688">
        <f t="shared" si="243"/>
        <v>0</v>
      </c>
      <c r="BM154" s="687">
        <f t="shared" si="244"/>
        <v>124.6</v>
      </c>
      <c r="BN154" s="681"/>
      <c r="BO154" s="687">
        <f t="shared" si="245"/>
        <v>0</v>
      </c>
      <c r="BP154" s="681"/>
      <c r="BQ154" s="687">
        <f t="shared" si="246"/>
        <v>-124.6</v>
      </c>
      <c r="BR154" s="688">
        <f t="shared" si="247"/>
        <v>0</v>
      </c>
      <c r="BS154" s="683">
        <v>20</v>
      </c>
      <c r="BT154" s="681"/>
      <c r="BU154" s="681"/>
      <c r="BV154" s="681"/>
      <c r="BW154" s="687">
        <f t="shared" si="248"/>
        <v>-20</v>
      </c>
      <c r="BX154" s="688">
        <f t="shared" si="249"/>
        <v>0</v>
      </c>
      <c r="BY154" s="683">
        <v>16</v>
      </c>
      <c r="BZ154" s="681"/>
      <c r="CA154" s="681"/>
      <c r="CB154" s="681"/>
      <c r="CC154" s="687">
        <f t="shared" si="250"/>
        <v>-16</v>
      </c>
      <c r="CD154" s="688">
        <f t="shared" si="251"/>
        <v>0</v>
      </c>
      <c r="CE154" s="683">
        <v>88.6</v>
      </c>
      <c r="CF154" s="681"/>
      <c r="CG154" s="681"/>
      <c r="CH154" s="681"/>
      <c r="CI154" s="687">
        <f t="shared" si="252"/>
        <v>-88.6</v>
      </c>
      <c r="CJ154" s="688">
        <f t="shared" si="253"/>
        <v>0</v>
      </c>
      <c r="CK154" s="687">
        <f t="shared" si="254"/>
        <v>259.29999999999995</v>
      </c>
      <c r="CL154" s="681"/>
      <c r="CM154" s="687">
        <f t="shared" si="255"/>
        <v>0</v>
      </c>
      <c r="CN154" s="681"/>
      <c r="CO154" s="687">
        <f t="shared" si="256"/>
        <v>-259.29999999999995</v>
      </c>
      <c r="CP154" s="688">
        <f t="shared" si="257"/>
        <v>0</v>
      </c>
      <c r="CQ154" s="683">
        <v>93.1</v>
      </c>
      <c r="CR154" s="681"/>
      <c r="CS154" s="681"/>
      <c r="CT154" s="681"/>
      <c r="CU154" s="687">
        <f t="shared" si="258"/>
        <v>-93.1</v>
      </c>
      <c r="CV154" s="688">
        <f t="shared" si="259"/>
        <v>0</v>
      </c>
      <c r="CW154" s="683">
        <v>73.099999999999994</v>
      </c>
      <c r="CX154" s="681"/>
      <c r="CY154" s="681"/>
      <c r="CZ154" s="681"/>
      <c r="DA154" s="687">
        <f t="shared" si="260"/>
        <v>-73.099999999999994</v>
      </c>
      <c r="DB154" s="688">
        <f t="shared" si="261"/>
        <v>0</v>
      </c>
      <c r="DC154" s="683">
        <v>93.1</v>
      </c>
      <c r="DD154" s="681"/>
      <c r="DE154" s="681"/>
      <c r="DF154" s="681"/>
      <c r="DG154" s="687">
        <f t="shared" si="262"/>
        <v>-93.1</v>
      </c>
      <c r="DH154" s="688">
        <f t="shared" si="263"/>
        <v>0</v>
      </c>
    </row>
    <row r="155" spans="2:112" ht="38.25" customHeight="1">
      <c r="B155" s="88" t="s">
        <v>3121</v>
      </c>
      <c r="C155" s="652" t="s">
        <v>3122</v>
      </c>
      <c r="D155" s="498" t="s">
        <v>1770</v>
      </c>
      <c r="E155" s="528" t="s">
        <v>3123</v>
      </c>
      <c r="F155" s="528"/>
      <c r="G155" s="529"/>
      <c r="H155" s="530" t="s">
        <v>3124</v>
      </c>
      <c r="I155" s="530"/>
      <c r="J155" s="91" t="s">
        <v>883</v>
      </c>
      <c r="K155" s="687">
        <f t="shared" si="220"/>
        <v>1050.7</v>
      </c>
      <c r="L155" s="681"/>
      <c r="M155" s="687">
        <f t="shared" si="221"/>
        <v>0</v>
      </c>
      <c r="N155" s="681"/>
      <c r="O155" s="687">
        <f t="shared" si="222"/>
        <v>-1050.7</v>
      </c>
      <c r="P155" s="688">
        <f t="shared" si="223"/>
        <v>0</v>
      </c>
      <c r="Q155" s="687">
        <f t="shared" si="224"/>
        <v>252</v>
      </c>
      <c r="R155" s="681"/>
      <c r="S155" s="687">
        <f t="shared" si="225"/>
        <v>0</v>
      </c>
      <c r="T155" s="681"/>
      <c r="U155" s="687">
        <f t="shared" si="226"/>
        <v>-252</v>
      </c>
      <c r="V155" s="688">
        <f t="shared" si="227"/>
        <v>0</v>
      </c>
      <c r="W155" s="687">
        <f>W156+W158</f>
        <v>86.8</v>
      </c>
      <c r="X155" s="681"/>
      <c r="Y155" s="687">
        <f>Y156+Y158</f>
        <v>0</v>
      </c>
      <c r="Z155" s="681"/>
      <c r="AA155" s="687">
        <f t="shared" si="228"/>
        <v>-86.8</v>
      </c>
      <c r="AB155" s="688">
        <f t="shared" si="229"/>
        <v>0</v>
      </c>
      <c r="AC155" s="687">
        <f>AC156+AC158</f>
        <v>78.400000000000006</v>
      </c>
      <c r="AD155" s="681"/>
      <c r="AE155" s="687">
        <f>AE156+AE158</f>
        <v>0</v>
      </c>
      <c r="AF155" s="681"/>
      <c r="AG155" s="687">
        <f t="shared" si="230"/>
        <v>-78.400000000000006</v>
      </c>
      <c r="AH155" s="688">
        <f t="shared" si="231"/>
        <v>0</v>
      </c>
      <c r="AI155" s="687">
        <f>AI156+AI158</f>
        <v>86.8</v>
      </c>
      <c r="AJ155" s="681"/>
      <c r="AK155" s="687">
        <f>AK156+AK158</f>
        <v>0</v>
      </c>
      <c r="AL155" s="681"/>
      <c r="AM155" s="687">
        <f t="shared" si="232"/>
        <v>-86.8</v>
      </c>
      <c r="AN155" s="688">
        <f t="shared" si="233"/>
        <v>0</v>
      </c>
      <c r="AO155" s="687">
        <f t="shared" si="234"/>
        <v>210</v>
      </c>
      <c r="AP155" s="681"/>
      <c r="AQ155" s="687">
        <f t="shared" si="235"/>
        <v>0</v>
      </c>
      <c r="AR155" s="681"/>
      <c r="AS155" s="687">
        <f t="shared" si="236"/>
        <v>-210</v>
      </c>
      <c r="AT155" s="688">
        <f t="shared" si="237"/>
        <v>0</v>
      </c>
      <c r="AU155" s="687">
        <f>AU156+AU158</f>
        <v>72</v>
      </c>
      <c r="AV155" s="681"/>
      <c r="AW155" s="687">
        <f>AW156+AW158</f>
        <v>0</v>
      </c>
      <c r="AX155" s="681"/>
      <c r="AY155" s="687">
        <f t="shared" si="238"/>
        <v>-72</v>
      </c>
      <c r="AZ155" s="688">
        <f t="shared" si="239"/>
        <v>0</v>
      </c>
      <c r="BA155" s="687">
        <f>BA156+BA158</f>
        <v>68.3</v>
      </c>
      <c r="BB155" s="681"/>
      <c r="BC155" s="687">
        <f>BC156+BC158</f>
        <v>0</v>
      </c>
      <c r="BD155" s="681"/>
      <c r="BE155" s="687">
        <f t="shared" si="240"/>
        <v>-68.3</v>
      </c>
      <c r="BF155" s="688">
        <f t="shared" si="241"/>
        <v>0</v>
      </c>
      <c r="BG155" s="687">
        <f>BG156+BG158</f>
        <v>69.7</v>
      </c>
      <c r="BH155" s="681"/>
      <c r="BI155" s="687">
        <f>BI156+BI158</f>
        <v>0</v>
      </c>
      <c r="BJ155" s="681"/>
      <c r="BK155" s="687">
        <f t="shared" si="242"/>
        <v>-69.7</v>
      </c>
      <c r="BL155" s="688">
        <f t="shared" si="243"/>
        <v>0</v>
      </c>
      <c r="BM155" s="687">
        <f t="shared" si="244"/>
        <v>303.5</v>
      </c>
      <c r="BN155" s="681"/>
      <c r="BO155" s="687">
        <f t="shared" si="245"/>
        <v>0</v>
      </c>
      <c r="BP155" s="681"/>
      <c r="BQ155" s="687">
        <f t="shared" si="246"/>
        <v>-303.5</v>
      </c>
      <c r="BR155" s="688">
        <f t="shared" si="247"/>
        <v>0</v>
      </c>
      <c r="BS155" s="687">
        <f>BS156+BS158</f>
        <v>57.5</v>
      </c>
      <c r="BT155" s="681"/>
      <c r="BU155" s="687">
        <f>BU156+BU158</f>
        <v>0</v>
      </c>
      <c r="BV155" s="681"/>
      <c r="BW155" s="687">
        <f t="shared" si="248"/>
        <v>-57.5</v>
      </c>
      <c r="BX155" s="688">
        <f t="shared" si="249"/>
        <v>0</v>
      </c>
      <c r="BY155" s="687">
        <f>BY156+BY158</f>
        <v>153</v>
      </c>
      <c r="BZ155" s="681"/>
      <c r="CA155" s="687">
        <f>CA156+CA158</f>
        <v>0</v>
      </c>
      <c r="CB155" s="681"/>
      <c r="CC155" s="687">
        <f t="shared" si="250"/>
        <v>-153</v>
      </c>
      <c r="CD155" s="688">
        <f t="shared" si="251"/>
        <v>0</v>
      </c>
      <c r="CE155" s="687">
        <f>CE156+CE158</f>
        <v>93</v>
      </c>
      <c r="CF155" s="681"/>
      <c r="CG155" s="687">
        <f>CG156+CG158</f>
        <v>0</v>
      </c>
      <c r="CH155" s="681"/>
      <c r="CI155" s="687">
        <f t="shared" si="252"/>
        <v>-93</v>
      </c>
      <c r="CJ155" s="688">
        <f t="shared" si="253"/>
        <v>0</v>
      </c>
      <c r="CK155" s="687">
        <f t="shared" si="254"/>
        <v>285.2</v>
      </c>
      <c r="CL155" s="681"/>
      <c r="CM155" s="687">
        <f t="shared" si="255"/>
        <v>0</v>
      </c>
      <c r="CN155" s="681"/>
      <c r="CO155" s="687">
        <f t="shared" si="256"/>
        <v>-285.2</v>
      </c>
      <c r="CP155" s="688">
        <f t="shared" si="257"/>
        <v>0</v>
      </c>
      <c r="CQ155" s="687">
        <f>CQ156+CQ158</f>
        <v>96.1</v>
      </c>
      <c r="CR155" s="681"/>
      <c r="CS155" s="687">
        <f>CS156+CS158</f>
        <v>0</v>
      </c>
      <c r="CT155" s="681"/>
      <c r="CU155" s="687">
        <f t="shared" si="258"/>
        <v>-96.1</v>
      </c>
      <c r="CV155" s="688">
        <f t="shared" si="259"/>
        <v>0</v>
      </c>
      <c r="CW155" s="687">
        <f>CW156+CW158</f>
        <v>93</v>
      </c>
      <c r="CX155" s="681"/>
      <c r="CY155" s="687">
        <f>CY156+CY158</f>
        <v>0</v>
      </c>
      <c r="CZ155" s="681"/>
      <c r="DA155" s="687">
        <f t="shared" si="260"/>
        <v>-93</v>
      </c>
      <c r="DB155" s="688">
        <f t="shared" si="261"/>
        <v>0</v>
      </c>
      <c r="DC155" s="687">
        <f>DC156+DC158</f>
        <v>96.1</v>
      </c>
      <c r="DD155" s="681"/>
      <c r="DE155" s="687">
        <f>DE156+DE158</f>
        <v>0</v>
      </c>
      <c r="DF155" s="681"/>
      <c r="DG155" s="687">
        <f t="shared" si="262"/>
        <v>-96.1</v>
      </c>
      <c r="DH155" s="688">
        <f t="shared" si="263"/>
        <v>0</v>
      </c>
    </row>
    <row r="156" spans="2:112">
      <c r="B156" s="88" t="s">
        <v>3125</v>
      </c>
      <c r="C156" s="650"/>
      <c r="D156" s="605" t="s">
        <v>3075</v>
      </c>
      <c r="E156" s="528" t="s">
        <v>3126</v>
      </c>
      <c r="F156" s="528"/>
      <c r="G156" s="529"/>
      <c r="H156" s="530"/>
      <c r="I156" s="530"/>
      <c r="J156" s="91" t="s">
        <v>883</v>
      </c>
      <c r="K156" s="687">
        <f t="shared" si="220"/>
        <v>334.9</v>
      </c>
      <c r="L156" s="681"/>
      <c r="M156" s="687">
        <f t="shared" si="221"/>
        <v>0</v>
      </c>
      <c r="N156" s="681"/>
      <c r="O156" s="687">
        <f t="shared" si="222"/>
        <v>-334.9</v>
      </c>
      <c r="P156" s="688">
        <f t="shared" si="223"/>
        <v>0</v>
      </c>
      <c r="Q156" s="687">
        <f t="shared" si="224"/>
        <v>90</v>
      </c>
      <c r="R156" s="681"/>
      <c r="S156" s="687">
        <f t="shared" si="225"/>
        <v>0</v>
      </c>
      <c r="T156" s="681"/>
      <c r="U156" s="687">
        <f t="shared" si="226"/>
        <v>-90</v>
      </c>
      <c r="V156" s="688">
        <f t="shared" si="227"/>
        <v>0</v>
      </c>
      <c r="W156" s="683">
        <v>31</v>
      </c>
      <c r="X156" s="681"/>
      <c r="Y156" s="681"/>
      <c r="Z156" s="681"/>
      <c r="AA156" s="687">
        <f t="shared" si="228"/>
        <v>-31</v>
      </c>
      <c r="AB156" s="688">
        <f t="shared" si="229"/>
        <v>0</v>
      </c>
      <c r="AC156" s="683">
        <v>28</v>
      </c>
      <c r="AD156" s="681"/>
      <c r="AE156" s="681"/>
      <c r="AF156" s="681"/>
      <c r="AG156" s="687">
        <f t="shared" si="230"/>
        <v>-28</v>
      </c>
      <c r="AH156" s="688">
        <f t="shared" si="231"/>
        <v>0</v>
      </c>
      <c r="AI156" s="683">
        <v>31</v>
      </c>
      <c r="AJ156" s="681"/>
      <c r="AK156" s="681"/>
      <c r="AL156" s="681"/>
      <c r="AM156" s="687">
        <f t="shared" si="232"/>
        <v>-31</v>
      </c>
      <c r="AN156" s="688">
        <f t="shared" si="233"/>
        <v>0</v>
      </c>
      <c r="AO156" s="687">
        <f t="shared" si="234"/>
        <v>62.400000000000006</v>
      </c>
      <c r="AP156" s="681"/>
      <c r="AQ156" s="687">
        <f t="shared" si="235"/>
        <v>0</v>
      </c>
      <c r="AR156" s="681"/>
      <c r="AS156" s="687">
        <f t="shared" si="236"/>
        <v>-62.400000000000006</v>
      </c>
      <c r="AT156" s="688">
        <f t="shared" si="237"/>
        <v>0</v>
      </c>
      <c r="AU156" s="683">
        <v>18</v>
      </c>
      <c r="AV156" s="681"/>
      <c r="AW156" s="681"/>
      <c r="AX156" s="681"/>
      <c r="AY156" s="687">
        <f t="shared" si="238"/>
        <v>-18</v>
      </c>
      <c r="AZ156" s="688">
        <f t="shared" si="239"/>
        <v>0</v>
      </c>
      <c r="BA156" s="683">
        <v>18.7</v>
      </c>
      <c r="BB156" s="681"/>
      <c r="BC156" s="681"/>
      <c r="BD156" s="681"/>
      <c r="BE156" s="687">
        <f t="shared" si="240"/>
        <v>-18.7</v>
      </c>
      <c r="BF156" s="688">
        <f t="shared" si="241"/>
        <v>0</v>
      </c>
      <c r="BG156" s="683">
        <v>25.7</v>
      </c>
      <c r="BH156" s="681"/>
      <c r="BI156" s="681"/>
      <c r="BJ156" s="681"/>
      <c r="BK156" s="687">
        <f t="shared" si="242"/>
        <v>-25.7</v>
      </c>
      <c r="BL156" s="688">
        <f t="shared" si="243"/>
        <v>0</v>
      </c>
      <c r="BM156" s="687">
        <f t="shared" si="244"/>
        <v>90.5</v>
      </c>
      <c r="BN156" s="681"/>
      <c r="BO156" s="687">
        <f t="shared" si="245"/>
        <v>0</v>
      </c>
      <c r="BP156" s="681"/>
      <c r="BQ156" s="687">
        <f t="shared" si="246"/>
        <v>-90.5</v>
      </c>
      <c r="BR156" s="688">
        <f t="shared" si="247"/>
        <v>0</v>
      </c>
      <c r="BS156" s="683">
        <v>29.5</v>
      </c>
      <c r="BT156" s="681"/>
      <c r="BU156" s="681"/>
      <c r="BV156" s="681"/>
      <c r="BW156" s="687">
        <f t="shared" si="248"/>
        <v>-29.5</v>
      </c>
      <c r="BX156" s="688">
        <f t="shared" si="249"/>
        <v>0</v>
      </c>
      <c r="BY156" s="683">
        <v>31</v>
      </c>
      <c r="BZ156" s="681"/>
      <c r="CA156" s="681"/>
      <c r="CB156" s="681"/>
      <c r="CC156" s="687">
        <f t="shared" si="250"/>
        <v>-31</v>
      </c>
      <c r="CD156" s="688">
        <f t="shared" si="251"/>
        <v>0</v>
      </c>
      <c r="CE156" s="683">
        <v>30</v>
      </c>
      <c r="CF156" s="681"/>
      <c r="CG156" s="681"/>
      <c r="CH156" s="681"/>
      <c r="CI156" s="687">
        <f t="shared" si="252"/>
        <v>-30</v>
      </c>
      <c r="CJ156" s="688">
        <f t="shared" si="253"/>
        <v>0</v>
      </c>
      <c r="CK156" s="687">
        <f t="shared" si="254"/>
        <v>92</v>
      </c>
      <c r="CL156" s="681"/>
      <c r="CM156" s="687">
        <f t="shared" si="255"/>
        <v>0</v>
      </c>
      <c r="CN156" s="681"/>
      <c r="CO156" s="687">
        <f t="shared" si="256"/>
        <v>-92</v>
      </c>
      <c r="CP156" s="688">
        <f t="shared" si="257"/>
        <v>0</v>
      </c>
      <c r="CQ156" s="683">
        <v>31</v>
      </c>
      <c r="CR156" s="681"/>
      <c r="CS156" s="681"/>
      <c r="CT156" s="681"/>
      <c r="CU156" s="687">
        <f t="shared" si="258"/>
        <v>-31</v>
      </c>
      <c r="CV156" s="688">
        <f t="shared" si="259"/>
        <v>0</v>
      </c>
      <c r="CW156" s="683">
        <v>30</v>
      </c>
      <c r="CX156" s="681"/>
      <c r="CY156" s="681"/>
      <c r="CZ156" s="681"/>
      <c r="DA156" s="687">
        <f t="shared" si="260"/>
        <v>-30</v>
      </c>
      <c r="DB156" s="688">
        <f t="shared" si="261"/>
        <v>0</v>
      </c>
      <c r="DC156" s="683">
        <v>31</v>
      </c>
      <c r="DD156" s="681"/>
      <c r="DE156" s="681"/>
      <c r="DF156" s="681"/>
      <c r="DG156" s="687">
        <f t="shared" si="262"/>
        <v>-31</v>
      </c>
      <c r="DH156" s="688">
        <f t="shared" si="263"/>
        <v>0</v>
      </c>
    </row>
    <row r="157" spans="2:112" ht="18.75" customHeight="1">
      <c r="B157" s="88" t="s">
        <v>3127</v>
      </c>
      <c r="C157" s="650"/>
      <c r="D157" s="27" t="s">
        <v>3128</v>
      </c>
      <c r="E157" s="528" t="s">
        <v>3129</v>
      </c>
      <c r="F157" s="528"/>
      <c r="G157" s="529"/>
      <c r="H157" s="530"/>
      <c r="I157" s="530"/>
      <c r="J157" s="91" t="s">
        <v>883</v>
      </c>
      <c r="K157" s="687">
        <f t="shared" si="220"/>
        <v>15.399999999999999</v>
      </c>
      <c r="L157" s="681"/>
      <c r="M157" s="687">
        <f t="shared" si="221"/>
        <v>0</v>
      </c>
      <c r="N157" s="681"/>
      <c r="O157" s="687">
        <f t="shared" si="222"/>
        <v>-15.399999999999999</v>
      </c>
      <c r="P157" s="688">
        <f t="shared" si="223"/>
        <v>0</v>
      </c>
      <c r="Q157" s="687">
        <f t="shared" si="224"/>
        <v>4.0999999999999996</v>
      </c>
      <c r="R157" s="681"/>
      <c r="S157" s="687">
        <f t="shared" si="225"/>
        <v>0</v>
      </c>
      <c r="T157" s="681"/>
      <c r="U157" s="687">
        <f t="shared" si="226"/>
        <v>-4.0999999999999996</v>
      </c>
      <c r="V157" s="688">
        <f t="shared" si="227"/>
        <v>0</v>
      </c>
      <c r="W157" s="683">
        <v>1.4</v>
      </c>
      <c r="X157" s="681"/>
      <c r="Y157" s="681"/>
      <c r="Z157" s="681"/>
      <c r="AA157" s="687">
        <f t="shared" si="228"/>
        <v>-1.4</v>
      </c>
      <c r="AB157" s="688">
        <f t="shared" si="229"/>
        <v>0</v>
      </c>
      <c r="AC157" s="683">
        <v>1.3</v>
      </c>
      <c r="AD157" s="681"/>
      <c r="AE157" s="681"/>
      <c r="AF157" s="681"/>
      <c r="AG157" s="687">
        <f t="shared" si="230"/>
        <v>-1.3</v>
      </c>
      <c r="AH157" s="688">
        <f t="shared" si="231"/>
        <v>0</v>
      </c>
      <c r="AI157" s="683">
        <v>1.4</v>
      </c>
      <c r="AJ157" s="681"/>
      <c r="AK157" s="681"/>
      <c r="AL157" s="681"/>
      <c r="AM157" s="687">
        <f t="shared" si="232"/>
        <v>-1.4</v>
      </c>
      <c r="AN157" s="688">
        <f t="shared" si="233"/>
        <v>0</v>
      </c>
      <c r="AO157" s="687">
        <f t="shared" si="234"/>
        <v>4.1999999999999993</v>
      </c>
      <c r="AP157" s="681"/>
      <c r="AQ157" s="687">
        <f t="shared" si="235"/>
        <v>0</v>
      </c>
      <c r="AR157" s="681"/>
      <c r="AS157" s="687">
        <f t="shared" si="236"/>
        <v>-4.1999999999999993</v>
      </c>
      <c r="AT157" s="688">
        <f t="shared" si="237"/>
        <v>0</v>
      </c>
      <c r="AU157" s="683">
        <v>1.4</v>
      </c>
      <c r="AV157" s="681"/>
      <c r="AW157" s="681"/>
      <c r="AX157" s="681"/>
      <c r="AY157" s="687">
        <f t="shared" si="238"/>
        <v>-1.4</v>
      </c>
      <c r="AZ157" s="688">
        <f t="shared" si="239"/>
        <v>0</v>
      </c>
      <c r="BA157" s="683">
        <v>1.4</v>
      </c>
      <c r="BB157" s="681"/>
      <c r="BC157" s="681"/>
      <c r="BD157" s="681"/>
      <c r="BE157" s="687">
        <f t="shared" si="240"/>
        <v>-1.4</v>
      </c>
      <c r="BF157" s="688">
        <f t="shared" si="241"/>
        <v>0</v>
      </c>
      <c r="BG157" s="683">
        <v>1.4</v>
      </c>
      <c r="BH157" s="681"/>
      <c r="BI157" s="681"/>
      <c r="BJ157" s="681"/>
      <c r="BK157" s="687">
        <f t="shared" si="242"/>
        <v>-1.4</v>
      </c>
      <c r="BL157" s="688">
        <f t="shared" si="243"/>
        <v>0</v>
      </c>
      <c r="BM157" s="687">
        <f t="shared" si="244"/>
        <v>2.9</v>
      </c>
      <c r="BN157" s="681"/>
      <c r="BO157" s="687">
        <f t="shared" si="245"/>
        <v>0</v>
      </c>
      <c r="BP157" s="681"/>
      <c r="BQ157" s="687">
        <f t="shared" si="246"/>
        <v>-2.9</v>
      </c>
      <c r="BR157" s="688">
        <f t="shared" si="247"/>
        <v>0</v>
      </c>
      <c r="BS157" s="683">
        <v>0.1</v>
      </c>
      <c r="BT157" s="681"/>
      <c r="BU157" s="681"/>
      <c r="BV157" s="681"/>
      <c r="BW157" s="687">
        <f t="shared" si="248"/>
        <v>-0.1</v>
      </c>
      <c r="BX157" s="688">
        <f t="shared" si="249"/>
        <v>0</v>
      </c>
      <c r="BY157" s="683">
        <v>1.4</v>
      </c>
      <c r="BZ157" s="681"/>
      <c r="CA157" s="681"/>
      <c r="CB157" s="681"/>
      <c r="CC157" s="687">
        <f t="shared" si="250"/>
        <v>-1.4</v>
      </c>
      <c r="CD157" s="688">
        <f t="shared" si="251"/>
        <v>0</v>
      </c>
      <c r="CE157" s="683">
        <v>1.4</v>
      </c>
      <c r="CF157" s="681"/>
      <c r="CG157" s="681"/>
      <c r="CH157" s="681"/>
      <c r="CI157" s="687">
        <f t="shared" si="252"/>
        <v>-1.4</v>
      </c>
      <c r="CJ157" s="688">
        <f t="shared" si="253"/>
        <v>0</v>
      </c>
      <c r="CK157" s="687">
        <f t="shared" si="254"/>
        <v>4.1999999999999993</v>
      </c>
      <c r="CL157" s="681"/>
      <c r="CM157" s="687">
        <f t="shared" si="255"/>
        <v>0</v>
      </c>
      <c r="CN157" s="681"/>
      <c r="CO157" s="687">
        <f t="shared" si="256"/>
        <v>-4.1999999999999993</v>
      </c>
      <c r="CP157" s="688">
        <f t="shared" si="257"/>
        <v>0</v>
      </c>
      <c r="CQ157" s="683">
        <v>1.4</v>
      </c>
      <c r="CR157" s="681"/>
      <c r="CS157" s="681"/>
      <c r="CT157" s="681"/>
      <c r="CU157" s="687">
        <f t="shared" si="258"/>
        <v>-1.4</v>
      </c>
      <c r="CV157" s="688">
        <f t="shared" si="259"/>
        <v>0</v>
      </c>
      <c r="CW157" s="683">
        <v>1.4</v>
      </c>
      <c r="CX157" s="681"/>
      <c r="CY157" s="681"/>
      <c r="CZ157" s="681"/>
      <c r="DA157" s="687">
        <f t="shared" si="260"/>
        <v>-1.4</v>
      </c>
      <c r="DB157" s="688">
        <f t="shared" si="261"/>
        <v>0</v>
      </c>
      <c r="DC157" s="683">
        <v>1.4</v>
      </c>
      <c r="DD157" s="681"/>
      <c r="DE157" s="681"/>
      <c r="DF157" s="681"/>
      <c r="DG157" s="687">
        <f t="shared" si="262"/>
        <v>-1.4</v>
      </c>
      <c r="DH157" s="688">
        <f t="shared" si="263"/>
        <v>0</v>
      </c>
    </row>
    <row r="158" spans="2:112">
      <c r="B158" s="88" t="s">
        <v>3130</v>
      </c>
      <c r="C158" s="650"/>
      <c r="D158" s="605" t="s">
        <v>3083</v>
      </c>
      <c r="E158" s="528" t="s">
        <v>3131</v>
      </c>
      <c r="F158" s="528"/>
      <c r="G158" s="529"/>
      <c r="H158" s="530"/>
      <c r="I158" s="530"/>
      <c r="J158" s="91" t="s">
        <v>883</v>
      </c>
      <c r="K158" s="687">
        <f t="shared" si="220"/>
        <v>715.8</v>
      </c>
      <c r="L158" s="681"/>
      <c r="M158" s="687">
        <f t="shared" si="221"/>
        <v>0</v>
      </c>
      <c r="N158" s="681"/>
      <c r="O158" s="687">
        <f t="shared" si="222"/>
        <v>-715.8</v>
      </c>
      <c r="P158" s="688">
        <f t="shared" si="223"/>
        <v>0</v>
      </c>
      <c r="Q158" s="687">
        <f t="shared" si="224"/>
        <v>162</v>
      </c>
      <c r="R158" s="681"/>
      <c r="S158" s="687">
        <f t="shared" si="225"/>
        <v>0</v>
      </c>
      <c r="T158" s="681"/>
      <c r="U158" s="687">
        <f t="shared" si="226"/>
        <v>-162</v>
      </c>
      <c r="V158" s="688">
        <f t="shared" si="227"/>
        <v>0</v>
      </c>
      <c r="W158" s="683">
        <v>55.8</v>
      </c>
      <c r="X158" s="681"/>
      <c r="Y158" s="681"/>
      <c r="Z158" s="681"/>
      <c r="AA158" s="687">
        <f t="shared" si="228"/>
        <v>-55.8</v>
      </c>
      <c r="AB158" s="688">
        <f t="shared" si="229"/>
        <v>0</v>
      </c>
      <c r="AC158" s="683">
        <v>50.4</v>
      </c>
      <c r="AD158" s="681"/>
      <c r="AE158" s="681"/>
      <c r="AF158" s="681"/>
      <c r="AG158" s="687">
        <f t="shared" si="230"/>
        <v>-50.4</v>
      </c>
      <c r="AH158" s="688">
        <f t="shared" si="231"/>
        <v>0</v>
      </c>
      <c r="AI158" s="683">
        <v>55.8</v>
      </c>
      <c r="AJ158" s="681"/>
      <c r="AK158" s="681"/>
      <c r="AL158" s="681"/>
      <c r="AM158" s="687">
        <f t="shared" si="232"/>
        <v>-55.8</v>
      </c>
      <c r="AN158" s="688">
        <f t="shared" si="233"/>
        <v>0</v>
      </c>
      <c r="AO158" s="687">
        <f t="shared" si="234"/>
        <v>147.6</v>
      </c>
      <c r="AP158" s="681"/>
      <c r="AQ158" s="687">
        <f t="shared" si="235"/>
        <v>0</v>
      </c>
      <c r="AR158" s="681"/>
      <c r="AS158" s="687">
        <f t="shared" si="236"/>
        <v>-147.6</v>
      </c>
      <c r="AT158" s="688">
        <f t="shared" si="237"/>
        <v>0</v>
      </c>
      <c r="AU158" s="683">
        <v>54</v>
      </c>
      <c r="AV158" s="681"/>
      <c r="AW158" s="681"/>
      <c r="AX158" s="681"/>
      <c r="AY158" s="687">
        <f t="shared" si="238"/>
        <v>-54</v>
      </c>
      <c r="AZ158" s="688">
        <f t="shared" si="239"/>
        <v>0</v>
      </c>
      <c r="BA158" s="683">
        <v>49.6</v>
      </c>
      <c r="BB158" s="681"/>
      <c r="BC158" s="681"/>
      <c r="BD158" s="681"/>
      <c r="BE158" s="687">
        <f t="shared" si="240"/>
        <v>-49.6</v>
      </c>
      <c r="BF158" s="688">
        <f t="shared" si="241"/>
        <v>0</v>
      </c>
      <c r="BG158" s="683">
        <v>44</v>
      </c>
      <c r="BH158" s="681"/>
      <c r="BI158" s="681"/>
      <c r="BJ158" s="681"/>
      <c r="BK158" s="687">
        <f t="shared" si="242"/>
        <v>-44</v>
      </c>
      <c r="BL158" s="688">
        <f t="shared" si="243"/>
        <v>0</v>
      </c>
      <c r="BM158" s="687">
        <f t="shared" si="244"/>
        <v>213</v>
      </c>
      <c r="BN158" s="681"/>
      <c r="BO158" s="687">
        <f t="shared" si="245"/>
        <v>0</v>
      </c>
      <c r="BP158" s="681"/>
      <c r="BQ158" s="687">
        <f t="shared" si="246"/>
        <v>-213</v>
      </c>
      <c r="BR158" s="688">
        <f t="shared" si="247"/>
        <v>0</v>
      </c>
      <c r="BS158" s="683">
        <v>28</v>
      </c>
      <c r="BT158" s="681"/>
      <c r="BU158" s="681"/>
      <c r="BV158" s="681"/>
      <c r="BW158" s="687">
        <f t="shared" si="248"/>
        <v>-28</v>
      </c>
      <c r="BX158" s="688">
        <f t="shared" si="249"/>
        <v>0</v>
      </c>
      <c r="BY158" s="683">
        <v>122</v>
      </c>
      <c r="BZ158" s="681"/>
      <c r="CA158" s="681"/>
      <c r="CB158" s="681"/>
      <c r="CC158" s="687">
        <f t="shared" si="250"/>
        <v>-122</v>
      </c>
      <c r="CD158" s="688">
        <f t="shared" si="251"/>
        <v>0</v>
      </c>
      <c r="CE158" s="683">
        <v>63</v>
      </c>
      <c r="CF158" s="681"/>
      <c r="CG158" s="681"/>
      <c r="CH158" s="681"/>
      <c r="CI158" s="687">
        <f t="shared" si="252"/>
        <v>-63</v>
      </c>
      <c r="CJ158" s="688">
        <f t="shared" si="253"/>
        <v>0</v>
      </c>
      <c r="CK158" s="687">
        <f t="shared" si="254"/>
        <v>193.2</v>
      </c>
      <c r="CL158" s="681"/>
      <c r="CM158" s="687">
        <f t="shared" si="255"/>
        <v>0</v>
      </c>
      <c r="CN158" s="681"/>
      <c r="CO158" s="687">
        <f t="shared" si="256"/>
        <v>-193.2</v>
      </c>
      <c r="CP158" s="688">
        <f t="shared" si="257"/>
        <v>0</v>
      </c>
      <c r="CQ158" s="683">
        <v>65.099999999999994</v>
      </c>
      <c r="CR158" s="681"/>
      <c r="CS158" s="681"/>
      <c r="CT158" s="681"/>
      <c r="CU158" s="687">
        <f t="shared" si="258"/>
        <v>-65.099999999999994</v>
      </c>
      <c r="CV158" s="688">
        <f t="shared" si="259"/>
        <v>0</v>
      </c>
      <c r="CW158" s="683">
        <v>63</v>
      </c>
      <c r="CX158" s="681"/>
      <c r="CY158" s="681"/>
      <c r="CZ158" s="681"/>
      <c r="DA158" s="687">
        <f t="shared" si="260"/>
        <v>-63</v>
      </c>
      <c r="DB158" s="688">
        <f t="shared" si="261"/>
        <v>0</v>
      </c>
      <c r="DC158" s="683">
        <v>65.099999999999994</v>
      </c>
      <c r="DD158" s="681"/>
      <c r="DE158" s="681"/>
      <c r="DF158" s="681"/>
      <c r="DG158" s="687">
        <f t="shared" si="262"/>
        <v>-65.099999999999994</v>
      </c>
      <c r="DH158" s="688">
        <f t="shared" si="263"/>
        <v>0</v>
      </c>
    </row>
    <row r="159" spans="2:112" ht="19.5" customHeight="1">
      <c r="B159" s="88" t="s">
        <v>3132</v>
      </c>
      <c r="C159" s="652" t="s">
        <v>3133</v>
      </c>
      <c r="D159" s="498" t="s">
        <v>1775</v>
      </c>
      <c r="E159" s="528" t="s">
        <v>3134</v>
      </c>
      <c r="F159" s="528"/>
      <c r="G159" s="529"/>
      <c r="H159" s="530" t="s">
        <v>3135</v>
      </c>
      <c r="I159" s="530"/>
      <c r="J159" s="91" t="s">
        <v>883</v>
      </c>
      <c r="K159" s="687">
        <f t="shared" si="220"/>
        <v>2047.2</v>
      </c>
      <c r="L159" s="681"/>
      <c r="M159" s="687">
        <f t="shared" si="221"/>
        <v>0</v>
      </c>
      <c r="N159" s="681"/>
      <c r="O159" s="687">
        <f t="shared" si="222"/>
        <v>-2047.2</v>
      </c>
      <c r="P159" s="688">
        <f t="shared" si="223"/>
        <v>0</v>
      </c>
      <c r="Q159" s="687">
        <f t="shared" si="224"/>
        <v>506.4</v>
      </c>
      <c r="R159" s="681"/>
      <c r="S159" s="687">
        <f t="shared" si="225"/>
        <v>0</v>
      </c>
      <c r="T159" s="681"/>
      <c r="U159" s="687">
        <f t="shared" si="226"/>
        <v>-506.4</v>
      </c>
      <c r="V159" s="688">
        <f t="shared" si="227"/>
        <v>0</v>
      </c>
      <c r="W159" s="687">
        <f>W160+W161</f>
        <v>174.7</v>
      </c>
      <c r="X159" s="681"/>
      <c r="Y159" s="687">
        <f>Y160+Y161</f>
        <v>0</v>
      </c>
      <c r="Z159" s="681"/>
      <c r="AA159" s="687">
        <f t="shared" si="228"/>
        <v>-174.7</v>
      </c>
      <c r="AB159" s="688">
        <f t="shared" si="229"/>
        <v>0</v>
      </c>
      <c r="AC159" s="687">
        <f>AC160+AC161</f>
        <v>157</v>
      </c>
      <c r="AD159" s="681"/>
      <c r="AE159" s="687">
        <f>AE160+AE161</f>
        <v>0</v>
      </c>
      <c r="AF159" s="681"/>
      <c r="AG159" s="687">
        <f t="shared" si="230"/>
        <v>-157</v>
      </c>
      <c r="AH159" s="688">
        <f t="shared" si="231"/>
        <v>0</v>
      </c>
      <c r="AI159" s="687">
        <f>AI160+AI161</f>
        <v>174.7</v>
      </c>
      <c r="AJ159" s="681"/>
      <c r="AK159" s="687">
        <f>AK160+AK161</f>
        <v>0</v>
      </c>
      <c r="AL159" s="681"/>
      <c r="AM159" s="687">
        <f t="shared" si="232"/>
        <v>-174.7</v>
      </c>
      <c r="AN159" s="688">
        <f t="shared" si="233"/>
        <v>0</v>
      </c>
      <c r="AO159" s="687">
        <f t="shared" si="234"/>
        <v>504.4</v>
      </c>
      <c r="AP159" s="681"/>
      <c r="AQ159" s="687">
        <f t="shared" si="235"/>
        <v>0</v>
      </c>
      <c r="AR159" s="681"/>
      <c r="AS159" s="687">
        <f t="shared" si="236"/>
        <v>-504.4</v>
      </c>
      <c r="AT159" s="688">
        <f t="shared" si="237"/>
        <v>0</v>
      </c>
      <c r="AU159" s="687">
        <f>AU160+AU161</f>
        <v>164.3</v>
      </c>
      <c r="AV159" s="681"/>
      <c r="AW159" s="687">
        <f>AW160+AW161</f>
        <v>0</v>
      </c>
      <c r="AX159" s="681"/>
      <c r="AY159" s="687">
        <f t="shared" si="238"/>
        <v>-164.3</v>
      </c>
      <c r="AZ159" s="688">
        <f t="shared" si="239"/>
        <v>0</v>
      </c>
      <c r="BA159" s="687">
        <f>BA160+BA161</f>
        <v>172.1</v>
      </c>
      <c r="BB159" s="681"/>
      <c r="BC159" s="687">
        <f>BC160+BC161</f>
        <v>0</v>
      </c>
      <c r="BD159" s="681"/>
      <c r="BE159" s="687">
        <f t="shared" si="240"/>
        <v>-172.1</v>
      </c>
      <c r="BF159" s="688">
        <f t="shared" si="241"/>
        <v>0</v>
      </c>
      <c r="BG159" s="687">
        <f>BG160+BG161</f>
        <v>168</v>
      </c>
      <c r="BH159" s="681"/>
      <c r="BI159" s="687">
        <f>BI160+BI161</f>
        <v>0</v>
      </c>
      <c r="BJ159" s="681"/>
      <c r="BK159" s="687">
        <f t="shared" si="242"/>
        <v>-168</v>
      </c>
      <c r="BL159" s="688">
        <f t="shared" si="243"/>
        <v>0</v>
      </c>
      <c r="BM159" s="687">
        <f t="shared" si="244"/>
        <v>518.20000000000005</v>
      </c>
      <c r="BN159" s="681"/>
      <c r="BO159" s="687">
        <f t="shared" si="245"/>
        <v>0</v>
      </c>
      <c r="BP159" s="681"/>
      <c r="BQ159" s="687">
        <f t="shared" si="246"/>
        <v>-518.20000000000005</v>
      </c>
      <c r="BR159" s="688">
        <f t="shared" si="247"/>
        <v>0</v>
      </c>
      <c r="BS159" s="687">
        <f>BS160+BS161</f>
        <v>174.7</v>
      </c>
      <c r="BT159" s="681"/>
      <c r="BU159" s="687">
        <f>BU160+BU161</f>
        <v>0</v>
      </c>
      <c r="BV159" s="681"/>
      <c r="BW159" s="687">
        <f t="shared" si="248"/>
        <v>-174.7</v>
      </c>
      <c r="BX159" s="688">
        <f t="shared" si="249"/>
        <v>0</v>
      </c>
      <c r="BY159" s="687">
        <f>BY160+BY161</f>
        <v>174.7</v>
      </c>
      <c r="BZ159" s="681"/>
      <c r="CA159" s="687">
        <f>CA160+CA161</f>
        <v>0</v>
      </c>
      <c r="CB159" s="681"/>
      <c r="CC159" s="687">
        <f t="shared" si="250"/>
        <v>-174.7</v>
      </c>
      <c r="CD159" s="688">
        <f t="shared" si="251"/>
        <v>0</v>
      </c>
      <c r="CE159" s="687">
        <f>CE160+CE161</f>
        <v>168.8</v>
      </c>
      <c r="CF159" s="681"/>
      <c r="CG159" s="687">
        <f>CG160+CG161</f>
        <v>0</v>
      </c>
      <c r="CH159" s="681"/>
      <c r="CI159" s="687">
        <f t="shared" si="252"/>
        <v>-168.8</v>
      </c>
      <c r="CJ159" s="688">
        <f t="shared" si="253"/>
        <v>0</v>
      </c>
      <c r="CK159" s="687">
        <f t="shared" si="254"/>
        <v>518.20000000000005</v>
      </c>
      <c r="CL159" s="681"/>
      <c r="CM159" s="687">
        <f t="shared" si="255"/>
        <v>0</v>
      </c>
      <c r="CN159" s="681"/>
      <c r="CO159" s="687">
        <f t="shared" si="256"/>
        <v>-518.20000000000005</v>
      </c>
      <c r="CP159" s="688">
        <f t="shared" si="257"/>
        <v>0</v>
      </c>
      <c r="CQ159" s="687">
        <f>CQ160+CQ161</f>
        <v>174.7</v>
      </c>
      <c r="CR159" s="681"/>
      <c r="CS159" s="687">
        <f>CS160+CS161</f>
        <v>0</v>
      </c>
      <c r="CT159" s="681"/>
      <c r="CU159" s="687">
        <f t="shared" si="258"/>
        <v>-174.7</v>
      </c>
      <c r="CV159" s="688">
        <f t="shared" si="259"/>
        <v>0</v>
      </c>
      <c r="CW159" s="687">
        <f>CW160+CW161</f>
        <v>168.8</v>
      </c>
      <c r="CX159" s="681"/>
      <c r="CY159" s="687">
        <f>CY160+CY161</f>
        <v>0</v>
      </c>
      <c r="CZ159" s="681"/>
      <c r="DA159" s="687">
        <f t="shared" si="260"/>
        <v>-168.8</v>
      </c>
      <c r="DB159" s="688">
        <f t="shared" si="261"/>
        <v>0</v>
      </c>
      <c r="DC159" s="687">
        <f>DC160+DC161</f>
        <v>174.7</v>
      </c>
      <c r="DD159" s="681"/>
      <c r="DE159" s="687">
        <f>DE160+DE161</f>
        <v>0</v>
      </c>
      <c r="DF159" s="681"/>
      <c r="DG159" s="687">
        <f t="shared" si="262"/>
        <v>-174.7</v>
      </c>
      <c r="DH159" s="688">
        <f t="shared" si="263"/>
        <v>0</v>
      </c>
    </row>
    <row r="160" spans="2:112">
      <c r="B160" s="88" t="s">
        <v>3136</v>
      </c>
      <c r="C160" s="650"/>
      <c r="D160" s="605" t="s">
        <v>3075</v>
      </c>
      <c r="E160" s="528" t="s">
        <v>3137</v>
      </c>
      <c r="F160" s="528"/>
      <c r="G160" s="529"/>
      <c r="H160" s="530"/>
      <c r="I160" s="530"/>
      <c r="J160" s="91" t="s">
        <v>883</v>
      </c>
      <c r="K160" s="687">
        <f t="shared" si="220"/>
        <v>47.2</v>
      </c>
      <c r="L160" s="681"/>
      <c r="M160" s="687">
        <f t="shared" si="221"/>
        <v>0</v>
      </c>
      <c r="N160" s="681"/>
      <c r="O160" s="687">
        <f t="shared" si="222"/>
        <v>-47.2</v>
      </c>
      <c r="P160" s="688">
        <f t="shared" si="223"/>
        <v>0</v>
      </c>
      <c r="Q160" s="687">
        <f t="shared" si="224"/>
        <v>13.600000000000001</v>
      </c>
      <c r="R160" s="681"/>
      <c r="S160" s="687">
        <f t="shared" si="225"/>
        <v>0</v>
      </c>
      <c r="T160" s="681"/>
      <c r="U160" s="687">
        <f t="shared" si="226"/>
        <v>-13.600000000000001</v>
      </c>
      <c r="V160" s="688">
        <f t="shared" si="227"/>
        <v>0</v>
      </c>
      <c r="W160" s="683">
        <v>4.7</v>
      </c>
      <c r="X160" s="681"/>
      <c r="Y160" s="681"/>
      <c r="Z160" s="681"/>
      <c r="AA160" s="687">
        <f t="shared" si="228"/>
        <v>-4.7</v>
      </c>
      <c r="AB160" s="688">
        <f t="shared" si="229"/>
        <v>0</v>
      </c>
      <c r="AC160" s="683">
        <v>4.2</v>
      </c>
      <c r="AD160" s="681"/>
      <c r="AE160" s="681"/>
      <c r="AF160" s="681"/>
      <c r="AG160" s="687">
        <f t="shared" si="230"/>
        <v>-4.2</v>
      </c>
      <c r="AH160" s="688">
        <f t="shared" si="231"/>
        <v>0</v>
      </c>
      <c r="AI160" s="683">
        <v>4.7</v>
      </c>
      <c r="AJ160" s="681"/>
      <c r="AK160" s="681"/>
      <c r="AL160" s="681"/>
      <c r="AM160" s="687">
        <f t="shared" si="232"/>
        <v>-4.7</v>
      </c>
      <c r="AN160" s="688">
        <f t="shared" si="233"/>
        <v>0</v>
      </c>
      <c r="AO160" s="687">
        <f t="shared" si="234"/>
        <v>5.8000000000000007</v>
      </c>
      <c r="AP160" s="681"/>
      <c r="AQ160" s="687">
        <f t="shared" si="235"/>
        <v>0</v>
      </c>
      <c r="AR160" s="681"/>
      <c r="AS160" s="687">
        <f t="shared" si="236"/>
        <v>-5.8000000000000007</v>
      </c>
      <c r="AT160" s="688">
        <f t="shared" si="237"/>
        <v>0</v>
      </c>
      <c r="AU160" s="683">
        <v>0</v>
      </c>
      <c r="AV160" s="681"/>
      <c r="AW160" s="681"/>
      <c r="AX160" s="681"/>
      <c r="AY160" s="687">
        <f t="shared" si="238"/>
        <v>0</v>
      </c>
      <c r="AZ160" s="688" t="str">
        <f t="shared" si="239"/>
        <v>-</v>
      </c>
      <c r="BA160" s="683">
        <v>2.1</v>
      </c>
      <c r="BB160" s="681"/>
      <c r="BC160" s="681"/>
      <c r="BD160" s="681"/>
      <c r="BE160" s="687">
        <f t="shared" si="240"/>
        <v>-2.1</v>
      </c>
      <c r="BF160" s="688">
        <f t="shared" si="241"/>
        <v>0</v>
      </c>
      <c r="BG160" s="683">
        <v>3.7</v>
      </c>
      <c r="BH160" s="681"/>
      <c r="BI160" s="681"/>
      <c r="BJ160" s="681"/>
      <c r="BK160" s="687">
        <f t="shared" si="242"/>
        <v>-3.7</v>
      </c>
      <c r="BL160" s="688">
        <f t="shared" si="243"/>
        <v>0</v>
      </c>
      <c r="BM160" s="687">
        <f t="shared" si="244"/>
        <v>13.9</v>
      </c>
      <c r="BN160" s="681"/>
      <c r="BO160" s="687">
        <f t="shared" si="245"/>
        <v>0</v>
      </c>
      <c r="BP160" s="681"/>
      <c r="BQ160" s="687">
        <f t="shared" si="246"/>
        <v>-13.9</v>
      </c>
      <c r="BR160" s="688">
        <f t="shared" si="247"/>
        <v>0</v>
      </c>
      <c r="BS160" s="683">
        <v>4.7</v>
      </c>
      <c r="BT160" s="681"/>
      <c r="BU160" s="681"/>
      <c r="BV160" s="681"/>
      <c r="BW160" s="687">
        <f t="shared" si="248"/>
        <v>-4.7</v>
      </c>
      <c r="BX160" s="688">
        <f t="shared" si="249"/>
        <v>0</v>
      </c>
      <c r="BY160" s="683">
        <v>4.7</v>
      </c>
      <c r="BZ160" s="681"/>
      <c r="CA160" s="681"/>
      <c r="CB160" s="681"/>
      <c r="CC160" s="687">
        <f t="shared" si="250"/>
        <v>-4.7</v>
      </c>
      <c r="CD160" s="688">
        <f t="shared" si="251"/>
        <v>0</v>
      </c>
      <c r="CE160" s="683">
        <v>4.5</v>
      </c>
      <c r="CF160" s="681"/>
      <c r="CG160" s="681"/>
      <c r="CH160" s="681"/>
      <c r="CI160" s="687">
        <f t="shared" si="252"/>
        <v>-4.5</v>
      </c>
      <c r="CJ160" s="688">
        <f t="shared" si="253"/>
        <v>0</v>
      </c>
      <c r="CK160" s="687">
        <f t="shared" si="254"/>
        <v>13.899999999999999</v>
      </c>
      <c r="CL160" s="681"/>
      <c r="CM160" s="687">
        <f t="shared" si="255"/>
        <v>0</v>
      </c>
      <c r="CN160" s="681"/>
      <c r="CO160" s="687">
        <f t="shared" si="256"/>
        <v>-13.899999999999999</v>
      </c>
      <c r="CP160" s="688">
        <f t="shared" si="257"/>
        <v>0</v>
      </c>
      <c r="CQ160" s="683">
        <v>4.7</v>
      </c>
      <c r="CR160" s="681"/>
      <c r="CS160" s="681"/>
      <c r="CT160" s="681"/>
      <c r="CU160" s="687">
        <f t="shared" si="258"/>
        <v>-4.7</v>
      </c>
      <c r="CV160" s="688">
        <f t="shared" si="259"/>
        <v>0</v>
      </c>
      <c r="CW160" s="683">
        <v>4.5</v>
      </c>
      <c r="CX160" s="681"/>
      <c r="CY160" s="681"/>
      <c r="CZ160" s="681"/>
      <c r="DA160" s="687">
        <f t="shared" si="260"/>
        <v>-4.5</v>
      </c>
      <c r="DB160" s="688">
        <f t="shared" si="261"/>
        <v>0</v>
      </c>
      <c r="DC160" s="683">
        <v>4.7</v>
      </c>
      <c r="DD160" s="681"/>
      <c r="DE160" s="681"/>
      <c r="DF160" s="681"/>
      <c r="DG160" s="687">
        <f t="shared" si="262"/>
        <v>-4.7</v>
      </c>
      <c r="DH160" s="688">
        <f t="shared" si="263"/>
        <v>0</v>
      </c>
    </row>
    <row r="161" spans="2:112">
      <c r="B161" s="88" t="s">
        <v>3138</v>
      </c>
      <c r="C161" s="650"/>
      <c r="D161" s="605" t="s">
        <v>3083</v>
      </c>
      <c r="E161" s="528" t="s">
        <v>3139</v>
      </c>
      <c r="F161" s="528"/>
      <c r="G161" s="529"/>
      <c r="H161" s="530"/>
      <c r="I161" s="530"/>
      <c r="J161" s="91" t="s">
        <v>883</v>
      </c>
      <c r="K161" s="687">
        <f t="shared" si="220"/>
        <v>2000</v>
      </c>
      <c r="L161" s="681"/>
      <c r="M161" s="687">
        <f t="shared" si="221"/>
        <v>0</v>
      </c>
      <c r="N161" s="681"/>
      <c r="O161" s="687">
        <f t="shared" si="222"/>
        <v>-2000</v>
      </c>
      <c r="P161" s="688">
        <f t="shared" si="223"/>
        <v>0</v>
      </c>
      <c r="Q161" s="687">
        <f t="shared" si="224"/>
        <v>492.8</v>
      </c>
      <c r="R161" s="681"/>
      <c r="S161" s="687">
        <f t="shared" si="225"/>
        <v>0</v>
      </c>
      <c r="T161" s="681"/>
      <c r="U161" s="687">
        <f t="shared" si="226"/>
        <v>-492.8</v>
      </c>
      <c r="V161" s="688">
        <f t="shared" si="227"/>
        <v>0</v>
      </c>
      <c r="W161" s="683">
        <v>170</v>
      </c>
      <c r="X161" s="681"/>
      <c r="Y161" s="681"/>
      <c r="Z161" s="681"/>
      <c r="AA161" s="687">
        <f t="shared" si="228"/>
        <v>-170</v>
      </c>
      <c r="AB161" s="688">
        <f t="shared" si="229"/>
        <v>0</v>
      </c>
      <c r="AC161" s="683">
        <v>152.80000000000001</v>
      </c>
      <c r="AD161" s="681"/>
      <c r="AE161" s="681"/>
      <c r="AF161" s="681"/>
      <c r="AG161" s="687">
        <f t="shared" si="230"/>
        <v>-152.80000000000001</v>
      </c>
      <c r="AH161" s="688">
        <f t="shared" si="231"/>
        <v>0</v>
      </c>
      <c r="AI161" s="683">
        <v>170</v>
      </c>
      <c r="AJ161" s="681"/>
      <c r="AK161" s="681"/>
      <c r="AL161" s="681"/>
      <c r="AM161" s="687">
        <f t="shared" si="232"/>
        <v>-170</v>
      </c>
      <c r="AN161" s="688">
        <f t="shared" si="233"/>
        <v>0</v>
      </c>
      <c r="AO161" s="687">
        <f t="shared" si="234"/>
        <v>498.6</v>
      </c>
      <c r="AP161" s="681"/>
      <c r="AQ161" s="687">
        <f t="shared" si="235"/>
        <v>0</v>
      </c>
      <c r="AR161" s="681"/>
      <c r="AS161" s="687">
        <f t="shared" si="236"/>
        <v>-498.6</v>
      </c>
      <c r="AT161" s="688">
        <f t="shared" si="237"/>
        <v>0</v>
      </c>
      <c r="AU161" s="683">
        <v>164.3</v>
      </c>
      <c r="AV161" s="681"/>
      <c r="AW161" s="681"/>
      <c r="AX161" s="681"/>
      <c r="AY161" s="687">
        <f t="shared" si="238"/>
        <v>-164.3</v>
      </c>
      <c r="AZ161" s="688">
        <f t="shared" si="239"/>
        <v>0</v>
      </c>
      <c r="BA161" s="683">
        <v>170</v>
      </c>
      <c r="BB161" s="681"/>
      <c r="BC161" s="681"/>
      <c r="BD161" s="681"/>
      <c r="BE161" s="687">
        <f t="shared" si="240"/>
        <v>-170</v>
      </c>
      <c r="BF161" s="688">
        <f t="shared" si="241"/>
        <v>0</v>
      </c>
      <c r="BG161" s="683">
        <v>164.3</v>
      </c>
      <c r="BH161" s="681"/>
      <c r="BI161" s="681"/>
      <c r="BJ161" s="681"/>
      <c r="BK161" s="687">
        <f t="shared" si="242"/>
        <v>-164.3</v>
      </c>
      <c r="BL161" s="688">
        <f t="shared" si="243"/>
        <v>0</v>
      </c>
      <c r="BM161" s="687">
        <f t="shared" si="244"/>
        <v>504.3</v>
      </c>
      <c r="BN161" s="681"/>
      <c r="BO161" s="687">
        <f t="shared" si="245"/>
        <v>0</v>
      </c>
      <c r="BP161" s="681"/>
      <c r="BQ161" s="687">
        <f t="shared" si="246"/>
        <v>-504.3</v>
      </c>
      <c r="BR161" s="688">
        <f t="shared" si="247"/>
        <v>0</v>
      </c>
      <c r="BS161" s="683">
        <v>170</v>
      </c>
      <c r="BT161" s="681"/>
      <c r="BU161" s="681"/>
      <c r="BV161" s="681"/>
      <c r="BW161" s="687">
        <f t="shared" si="248"/>
        <v>-170</v>
      </c>
      <c r="BX161" s="688">
        <f t="shared" si="249"/>
        <v>0</v>
      </c>
      <c r="BY161" s="683">
        <v>170</v>
      </c>
      <c r="BZ161" s="681"/>
      <c r="CA161" s="681"/>
      <c r="CB161" s="681"/>
      <c r="CC161" s="687">
        <f t="shared" si="250"/>
        <v>-170</v>
      </c>
      <c r="CD161" s="688">
        <f t="shared" si="251"/>
        <v>0</v>
      </c>
      <c r="CE161" s="683">
        <v>164.3</v>
      </c>
      <c r="CF161" s="681"/>
      <c r="CG161" s="681"/>
      <c r="CH161" s="681"/>
      <c r="CI161" s="687">
        <f t="shared" si="252"/>
        <v>-164.3</v>
      </c>
      <c r="CJ161" s="688">
        <f t="shared" si="253"/>
        <v>0</v>
      </c>
      <c r="CK161" s="687">
        <f t="shared" si="254"/>
        <v>504.3</v>
      </c>
      <c r="CL161" s="681"/>
      <c r="CM161" s="687">
        <f t="shared" si="255"/>
        <v>0</v>
      </c>
      <c r="CN161" s="681"/>
      <c r="CO161" s="687">
        <f t="shared" si="256"/>
        <v>-504.3</v>
      </c>
      <c r="CP161" s="688">
        <f t="shared" si="257"/>
        <v>0</v>
      </c>
      <c r="CQ161" s="683">
        <v>170</v>
      </c>
      <c r="CR161" s="681"/>
      <c r="CS161" s="681"/>
      <c r="CT161" s="681"/>
      <c r="CU161" s="687">
        <f t="shared" si="258"/>
        <v>-170</v>
      </c>
      <c r="CV161" s="688">
        <f t="shared" si="259"/>
        <v>0</v>
      </c>
      <c r="CW161" s="683">
        <v>164.3</v>
      </c>
      <c r="CX161" s="681"/>
      <c r="CY161" s="681"/>
      <c r="CZ161" s="681"/>
      <c r="DA161" s="687">
        <f t="shared" si="260"/>
        <v>-164.3</v>
      </c>
      <c r="DB161" s="688">
        <f t="shared" si="261"/>
        <v>0</v>
      </c>
      <c r="DC161" s="683">
        <v>170</v>
      </c>
      <c r="DD161" s="681"/>
      <c r="DE161" s="681"/>
      <c r="DF161" s="681"/>
      <c r="DG161" s="687">
        <f t="shared" si="262"/>
        <v>-170</v>
      </c>
      <c r="DH161" s="688">
        <f t="shared" si="263"/>
        <v>0</v>
      </c>
    </row>
    <row r="162" spans="2:112" ht="37.5" customHeight="1">
      <c r="B162" s="88" t="s">
        <v>3140</v>
      </c>
      <c r="C162" s="652" t="s">
        <v>3141</v>
      </c>
      <c r="D162" s="504" t="s">
        <v>3142</v>
      </c>
      <c r="E162" s="528" t="s">
        <v>3143</v>
      </c>
      <c r="F162" s="528"/>
      <c r="G162" s="529"/>
      <c r="H162" s="530" t="s">
        <v>3144</v>
      </c>
      <c r="I162" s="530"/>
      <c r="J162" s="91" t="s">
        <v>883</v>
      </c>
      <c r="K162" s="687">
        <f t="shared" si="220"/>
        <v>2906.5</v>
      </c>
      <c r="L162" s="681"/>
      <c r="M162" s="687">
        <f t="shared" si="221"/>
        <v>0</v>
      </c>
      <c r="N162" s="681"/>
      <c r="O162" s="687">
        <f t="shared" si="222"/>
        <v>-2906.5</v>
      </c>
      <c r="P162" s="688">
        <f t="shared" si="223"/>
        <v>0</v>
      </c>
      <c r="Q162" s="687">
        <f t="shared" si="224"/>
        <v>795.59999999999991</v>
      </c>
      <c r="R162" s="681"/>
      <c r="S162" s="687">
        <f t="shared" si="225"/>
        <v>0</v>
      </c>
      <c r="T162" s="681"/>
      <c r="U162" s="687">
        <f t="shared" si="226"/>
        <v>-795.59999999999991</v>
      </c>
      <c r="V162" s="688">
        <f t="shared" si="227"/>
        <v>0</v>
      </c>
      <c r="W162" s="687">
        <f>W163+W166</f>
        <v>275</v>
      </c>
      <c r="X162" s="681"/>
      <c r="Y162" s="687">
        <f>Y163+Y166</f>
        <v>0</v>
      </c>
      <c r="Z162" s="681"/>
      <c r="AA162" s="687">
        <f t="shared" si="228"/>
        <v>-275</v>
      </c>
      <c r="AB162" s="688">
        <f t="shared" si="229"/>
        <v>0</v>
      </c>
      <c r="AC162" s="687">
        <f>AC163+AC166</f>
        <v>255.39999999999998</v>
      </c>
      <c r="AD162" s="681"/>
      <c r="AE162" s="687">
        <f>AE163+AE166</f>
        <v>0</v>
      </c>
      <c r="AF162" s="681"/>
      <c r="AG162" s="687">
        <f t="shared" si="230"/>
        <v>-255.39999999999998</v>
      </c>
      <c r="AH162" s="688">
        <f t="shared" si="231"/>
        <v>0</v>
      </c>
      <c r="AI162" s="687">
        <f>AI163+AI166</f>
        <v>265.2</v>
      </c>
      <c r="AJ162" s="681"/>
      <c r="AK162" s="687">
        <f>AK163+AK166</f>
        <v>0</v>
      </c>
      <c r="AL162" s="681"/>
      <c r="AM162" s="687">
        <f t="shared" si="232"/>
        <v>-265.2</v>
      </c>
      <c r="AN162" s="688">
        <f t="shared" si="233"/>
        <v>0</v>
      </c>
      <c r="AO162" s="687">
        <f t="shared" si="234"/>
        <v>769.1</v>
      </c>
      <c r="AP162" s="681"/>
      <c r="AQ162" s="687">
        <f t="shared" si="235"/>
        <v>0</v>
      </c>
      <c r="AR162" s="681"/>
      <c r="AS162" s="687">
        <f t="shared" si="236"/>
        <v>-769.1</v>
      </c>
      <c r="AT162" s="688">
        <f t="shared" si="237"/>
        <v>0</v>
      </c>
      <c r="AU162" s="687">
        <f>AU163+AU166</f>
        <v>263.39999999999998</v>
      </c>
      <c r="AV162" s="681"/>
      <c r="AW162" s="687">
        <f>AW163+AW166</f>
        <v>0</v>
      </c>
      <c r="AX162" s="681"/>
      <c r="AY162" s="687">
        <f t="shared" si="238"/>
        <v>-263.39999999999998</v>
      </c>
      <c r="AZ162" s="688">
        <f t="shared" si="239"/>
        <v>0</v>
      </c>
      <c r="BA162" s="687">
        <f>BA163+BA166</f>
        <v>279</v>
      </c>
      <c r="BB162" s="681"/>
      <c r="BC162" s="687">
        <f>BC163+BC166</f>
        <v>0</v>
      </c>
      <c r="BD162" s="681"/>
      <c r="BE162" s="687">
        <f t="shared" si="240"/>
        <v>-279</v>
      </c>
      <c r="BF162" s="688">
        <f t="shared" si="241"/>
        <v>0</v>
      </c>
      <c r="BG162" s="687">
        <f>BG163+BG166</f>
        <v>226.70000000000002</v>
      </c>
      <c r="BH162" s="681"/>
      <c r="BI162" s="687">
        <f>BI163+BI166</f>
        <v>0</v>
      </c>
      <c r="BJ162" s="681"/>
      <c r="BK162" s="687">
        <f t="shared" si="242"/>
        <v>-226.70000000000002</v>
      </c>
      <c r="BL162" s="688">
        <f t="shared" si="243"/>
        <v>0</v>
      </c>
      <c r="BM162" s="687">
        <f t="shared" si="244"/>
        <v>664.40000000000009</v>
      </c>
      <c r="BN162" s="681"/>
      <c r="BO162" s="687">
        <f t="shared" si="245"/>
        <v>0</v>
      </c>
      <c r="BP162" s="681"/>
      <c r="BQ162" s="687">
        <f t="shared" si="246"/>
        <v>-664.40000000000009</v>
      </c>
      <c r="BR162" s="688">
        <f t="shared" si="247"/>
        <v>0</v>
      </c>
      <c r="BS162" s="687">
        <f>BS163+BS166</f>
        <v>249.4</v>
      </c>
      <c r="BT162" s="681"/>
      <c r="BU162" s="687">
        <f>BU163+BU166</f>
        <v>0</v>
      </c>
      <c r="BV162" s="681"/>
      <c r="BW162" s="687">
        <f t="shared" si="248"/>
        <v>-249.4</v>
      </c>
      <c r="BX162" s="688">
        <f t="shared" si="249"/>
        <v>0</v>
      </c>
      <c r="BY162" s="687">
        <f>BY163+BY166</f>
        <v>239.8</v>
      </c>
      <c r="BZ162" s="681"/>
      <c r="CA162" s="687">
        <f>CA163+CA166</f>
        <v>0</v>
      </c>
      <c r="CB162" s="681"/>
      <c r="CC162" s="687">
        <f t="shared" si="250"/>
        <v>-239.8</v>
      </c>
      <c r="CD162" s="688">
        <f t="shared" si="251"/>
        <v>0</v>
      </c>
      <c r="CE162" s="687">
        <f>CE163+CE166</f>
        <v>175.2</v>
      </c>
      <c r="CF162" s="681"/>
      <c r="CG162" s="687">
        <f>CG163+CG166</f>
        <v>0</v>
      </c>
      <c r="CH162" s="681"/>
      <c r="CI162" s="687">
        <f t="shared" si="252"/>
        <v>-175.2</v>
      </c>
      <c r="CJ162" s="688">
        <f t="shared" si="253"/>
        <v>0</v>
      </c>
      <c r="CK162" s="687">
        <f t="shared" si="254"/>
        <v>677.4</v>
      </c>
      <c r="CL162" s="681"/>
      <c r="CM162" s="687">
        <f t="shared" si="255"/>
        <v>0</v>
      </c>
      <c r="CN162" s="681"/>
      <c r="CO162" s="687">
        <f t="shared" si="256"/>
        <v>-677.4</v>
      </c>
      <c r="CP162" s="688">
        <f t="shared" si="257"/>
        <v>0</v>
      </c>
      <c r="CQ162" s="687">
        <f>CQ163+CQ166</f>
        <v>224.20000000000002</v>
      </c>
      <c r="CR162" s="681"/>
      <c r="CS162" s="687">
        <f>CS163+CS166</f>
        <v>0</v>
      </c>
      <c r="CT162" s="681"/>
      <c r="CU162" s="687">
        <f t="shared" si="258"/>
        <v>-224.20000000000002</v>
      </c>
      <c r="CV162" s="688">
        <f t="shared" si="259"/>
        <v>0</v>
      </c>
      <c r="CW162" s="687">
        <f>CW163+CW166</f>
        <v>225.2</v>
      </c>
      <c r="CX162" s="681"/>
      <c r="CY162" s="687">
        <f>CY163+CY166</f>
        <v>0</v>
      </c>
      <c r="CZ162" s="681"/>
      <c r="DA162" s="687">
        <f t="shared" si="260"/>
        <v>-225.2</v>
      </c>
      <c r="DB162" s="688">
        <f t="shared" si="261"/>
        <v>0</v>
      </c>
      <c r="DC162" s="687">
        <f>DC163+DC166</f>
        <v>228</v>
      </c>
      <c r="DD162" s="681"/>
      <c r="DE162" s="687">
        <f>DE163+DE166</f>
        <v>0</v>
      </c>
      <c r="DF162" s="681"/>
      <c r="DG162" s="687">
        <f t="shared" si="262"/>
        <v>-228</v>
      </c>
      <c r="DH162" s="688">
        <f t="shared" si="263"/>
        <v>0</v>
      </c>
    </row>
    <row r="163" spans="2:112">
      <c r="B163" s="88" t="s">
        <v>3145</v>
      </c>
      <c r="C163" s="650"/>
      <c r="D163" s="605" t="s">
        <v>3075</v>
      </c>
      <c r="E163" s="528" t="s">
        <v>3146</v>
      </c>
      <c r="F163" s="528"/>
      <c r="G163" s="529"/>
      <c r="H163" s="530" t="s">
        <v>3147</v>
      </c>
      <c r="I163" s="530"/>
      <c r="J163" s="91" t="s">
        <v>883</v>
      </c>
      <c r="K163" s="687">
        <f t="shared" si="220"/>
        <v>962.00000000000011</v>
      </c>
      <c r="L163" s="681"/>
      <c r="M163" s="687">
        <f t="shared" si="221"/>
        <v>0</v>
      </c>
      <c r="N163" s="681"/>
      <c r="O163" s="687">
        <f t="shared" si="222"/>
        <v>-962.00000000000011</v>
      </c>
      <c r="P163" s="688">
        <f t="shared" si="223"/>
        <v>0</v>
      </c>
      <c r="Q163" s="687">
        <f t="shared" si="224"/>
        <v>248.5</v>
      </c>
      <c r="R163" s="681"/>
      <c r="S163" s="687">
        <f t="shared" si="225"/>
        <v>0</v>
      </c>
      <c r="T163" s="681"/>
      <c r="U163" s="687">
        <f t="shared" si="226"/>
        <v>-248.5</v>
      </c>
      <c r="V163" s="688">
        <f t="shared" si="227"/>
        <v>0</v>
      </c>
      <c r="W163" s="687">
        <f>W164+W165</f>
        <v>85.6</v>
      </c>
      <c r="X163" s="681"/>
      <c r="Y163" s="687">
        <f>Y164+Y165</f>
        <v>0</v>
      </c>
      <c r="Z163" s="681"/>
      <c r="AA163" s="687">
        <f t="shared" si="228"/>
        <v>-85.6</v>
      </c>
      <c r="AB163" s="688">
        <f t="shared" si="229"/>
        <v>0</v>
      </c>
      <c r="AC163" s="687">
        <f>AC164+AC165</f>
        <v>77.2</v>
      </c>
      <c r="AD163" s="681"/>
      <c r="AE163" s="687">
        <f>AE164+AE165</f>
        <v>0</v>
      </c>
      <c r="AF163" s="681"/>
      <c r="AG163" s="687">
        <f t="shared" si="230"/>
        <v>-77.2</v>
      </c>
      <c r="AH163" s="688">
        <f t="shared" si="231"/>
        <v>0</v>
      </c>
      <c r="AI163" s="687">
        <f>AI164+AI165</f>
        <v>85.7</v>
      </c>
      <c r="AJ163" s="681"/>
      <c r="AK163" s="687">
        <f>AK164+AK165</f>
        <v>0</v>
      </c>
      <c r="AL163" s="681"/>
      <c r="AM163" s="687">
        <f t="shared" si="232"/>
        <v>-85.7</v>
      </c>
      <c r="AN163" s="688">
        <f t="shared" si="233"/>
        <v>0</v>
      </c>
      <c r="AO163" s="687">
        <f t="shared" si="234"/>
        <v>242.70000000000002</v>
      </c>
      <c r="AP163" s="681"/>
      <c r="AQ163" s="687">
        <f t="shared" si="235"/>
        <v>0</v>
      </c>
      <c r="AR163" s="681"/>
      <c r="AS163" s="687">
        <f t="shared" si="236"/>
        <v>-242.70000000000002</v>
      </c>
      <c r="AT163" s="688">
        <f t="shared" si="237"/>
        <v>0</v>
      </c>
      <c r="AU163" s="687">
        <f>AU164+AU165</f>
        <v>82.300000000000011</v>
      </c>
      <c r="AV163" s="681"/>
      <c r="AW163" s="687">
        <f>AW164+AW165</f>
        <v>0</v>
      </c>
      <c r="AX163" s="681"/>
      <c r="AY163" s="687">
        <f t="shared" si="238"/>
        <v>-82.300000000000011</v>
      </c>
      <c r="AZ163" s="688">
        <f t="shared" si="239"/>
        <v>0</v>
      </c>
      <c r="BA163" s="687">
        <f>BA164+BA165</f>
        <v>85</v>
      </c>
      <c r="BB163" s="681"/>
      <c r="BC163" s="687">
        <f>BC164+BC165</f>
        <v>0</v>
      </c>
      <c r="BD163" s="681"/>
      <c r="BE163" s="687">
        <f t="shared" si="240"/>
        <v>-85</v>
      </c>
      <c r="BF163" s="688">
        <f t="shared" si="241"/>
        <v>0</v>
      </c>
      <c r="BG163" s="687">
        <f>BG164+BG165</f>
        <v>75.400000000000006</v>
      </c>
      <c r="BH163" s="681"/>
      <c r="BI163" s="687">
        <f>BI164+BI165</f>
        <v>0</v>
      </c>
      <c r="BJ163" s="681"/>
      <c r="BK163" s="687">
        <f t="shared" si="242"/>
        <v>-75.400000000000006</v>
      </c>
      <c r="BL163" s="688">
        <f t="shared" si="243"/>
        <v>0</v>
      </c>
      <c r="BM163" s="687">
        <f t="shared" si="244"/>
        <v>217.20000000000002</v>
      </c>
      <c r="BN163" s="681"/>
      <c r="BO163" s="687">
        <f t="shared" si="245"/>
        <v>0</v>
      </c>
      <c r="BP163" s="681"/>
      <c r="BQ163" s="687">
        <f t="shared" si="246"/>
        <v>-217.20000000000002</v>
      </c>
      <c r="BR163" s="688">
        <f t="shared" si="247"/>
        <v>0</v>
      </c>
      <c r="BS163" s="687">
        <f>BS164+BS165</f>
        <v>48.599999999999994</v>
      </c>
      <c r="BT163" s="681"/>
      <c r="BU163" s="687">
        <f>BU164+BU165</f>
        <v>0</v>
      </c>
      <c r="BV163" s="681"/>
      <c r="BW163" s="687">
        <f t="shared" si="248"/>
        <v>-48.599999999999994</v>
      </c>
      <c r="BX163" s="688">
        <f t="shared" si="249"/>
        <v>0</v>
      </c>
      <c r="BY163" s="687">
        <f>BY164+BY165</f>
        <v>85.7</v>
      </c>
      <c r="BZ163" s="681"/>
      <c r="CA163" s="687">
        <f>CA164+CA165</f>
        <v>0</v>
      </c>
      <c r="CB163" s="681"/>
      <c r="CC163" s="687">
        <f t="shared" si="250"/>
        <v>-85.7</v>
      </c>
      <c r="CD163" s="688">
        <f t="shared" si="251"/>
        <v>0</v>
      </c>
      <c r="CE163" s="687">
        <f>CE164+CE165</f>
        <v>82.9</v>
      </c>
      <c r="CF163" s="681"/>
      <c r="CG163" s="687">
        <f>CG164+CG165</f>
        <v>0</v>
      </c>
      <c r="CH163" s="681"/>
      <c r="CI163" s="687">
        <f t="shared" si="252"/>
        <v>-82.9</v>
      </c>
      <c r="CJ163" s="688">
        <f t="shared" si="253"/>
        <v>0</v>
      </c>
      <c r="CK163" s="687">
        <f t="shared" si="254"/>
        <v>253.60000000000002</v>
      </c>
      <c r="CL163" s="681"/>
      <c r="CM163" s="687">
        <f t="shared" si="255"/>
        <v>0</v>
      </c>
      <c r="CN163" s="681"/>
      <c r="CO163" s="687">
        <f t="shared" si="256"/>
        <v>-253.60000000000002</v>
      </c>
      <c r="CP163" s="688">
        <f t="shared" si="257"/>
        <v>0</v>
      </c>
      <c r="CQ163" s="687">
        <f>CQ164+CQ165</f>
        <v>85.4</v>
      </c>
      <c r="CR163" s="681"/>
      <c r="CS163" s="687">
        <f>CS164+CS165</f>
        <v>0</v>
      </c>
      <c r="CT163" s="681"/>
      <c r="CU163" s="687">
        <f t="shared" si="258"/>
        <v>-85.4</v>
      </c>
      <c r="CV163" s="688">
        <f t="shared" si="259"/>
        <v>0</v>
      </c>
      <c r="CW163" s="687">
        <f>CW164+CW165</f>
        <v>82.7</v>
      </c>
      <c r="CX163" s="681"/>
      <c r="CY163" s="687">
        <f>CY164+CY165</f>
        <v>0</v>
      </c>
      <c r="CZ163" s="681"/>
      <c r="DA163" s="687">
        <f t="shared" si="260"/>
        <v>-82.7</v>
      </c>
      <c r="DB163" s="688">
        <f t="shared" si="261"/>
        <v>0</v>
      </c>
      <c r="DC163" s="687">
        <f>DC164+DC165</f>
        <v>85.5</v>
      </c>
      <c r="DD163" s="681"/>
      <c r="DE163" s="687">
        <f>DE164+DE165</f>
        <v>0</v>
      </c>
      <c r="DF163" s="681"/>
      <c r="DG163" s="687">
        <f t="shared" si="262"/>
        <v>-85.5</v>
      </c>
      <c r="DH163" s="688">
        <f t="shared" si="263"/>
        <v>0</v>
      </c>
    </row>
    <row r="164" spans="2:112">
      <c r="B164" s="88" t="s">
        <v>3148</v>
      </c>
      <c r="C164" s="650"/>
      <c r="D164" s="502" t="s">
        <v>3149</v>
      </c>
      <c r="E164" s="528" t="s">
        <v>3150</v>
      </c>
      <c r="F164" s="528"/>
      <c r="G164" s="529"/>
      <c r="H164" s="530"/>
      <c r="I164" s="530"/>
      <c r="J164" s="91" t="s">
        <v>883</v>
      </c>
      <c r="K164" s="687">
        <f t="shared" si="220"/>
        <v>922.99999999999989</v>
      </c>
      <c r="L164" s="681"/>
      <c r="M164" s="687">
        <f t="shared" si="221"/>
        <v>0</v>
      </c>
      <c r="N164" s="681"/>
      <c r="O164" s="687">
        <f t="shared" si="222"/>
        <v>-922.99999999999989</v>
      </c>
      <c r="P164" s="688">
        <f t="shared" si="223"/>
        <v>0</v>
      </c>
      <c r="Q164" s="687">
        <f t="shared" si="224"/>
        <v>237.5</v>
      </c>
      <c r="R164" s="681"/>
      <c r="S164" s="687">
        <f t="shared" si="225"/>
        <v>0</v>
      </c>
      <c r="T164" s="681"/>
      <c r="U164" s="687">
        <f t="shared" si="226"/>
        <v>-237.5</v>
      </c>
      <c r="V164" s="688">
        <f t="shared" si="227"/>
        <v>0</v>
      </c>
      <c r="W164" s="683">
        <v>81.8</v>
      </c>
      <c r="X164" s="681"/>
      <c r="Y164" s="681"/>
      <c r="Z164" s="681"/>
      <c r="AA164" s="687">
        <f t="shared" si="228"/>
        <v>-81.8</v>
      </c>
      <c r="AB164" s="688">
        <f t="shared" si="229"/>
        <v>0</v>
      </c>
      <c r="AC164" s="683">
        <v>73.8</v>
      </c>
      <c r="AD164" s="681"/>
      <c r="AE164" s="681"/>
      <c r="AF164" s="681"/>
      <c r="AG164" s="687">
        <f t="shared" si="230"/>
        <v>-73.8</v>
      </c>
      <c r="AH164" s="688">
        <f t="shared" si="231"/>
        <v>0</v>
      </c>
      <c r="AI164" s="683">
        <v>81.900000000000006</v>
      </c>
      <c r="AJ164" s="681"/>
      <c r="AK164" s="681"/>
      <c r="AL164" s="681"/>
      <c r="AM164" s="687">
        <f t="shared" si="232"/>
        <v>-81.900000000000006</v>
      </c>
      <c r="AN164" s="688">
        <f t="shared" si="233"/>
        <v>0</v>
      </c>
      <c r="AO164" s="687">
        <f t="shared" si="234"/>
        <v>235.4</v>
      </c>
      <c r="AP164" s="681"/>
      <c r="AQ164" s="687">
        <f t="shared" si="235"/>
        <v>0</v>
      </c>
      <c r="AR164" s="681"/>
      <c r="AS164" s="687">
        <f t="shared" si="236"/>
        <v>-235.4</v>
      </c>
      <c r="AT164" s="688">
        <f t="shared" si="237"/>
        <v>0</v>
      </c>
      <c r="AU164" s="683">
        <v>79.900000000000006</v>
      </c>
      <c r="AV164" s="681"/>
      <c r="AW164" s="681"/>
      <c r="AX164" s="681"/>
      <c r="AY164" s="687">
        <f t="shared" si="238"/>
        <v>-79.900000000000006</v>
      </c>
      <c r="AZ164" s="688">
        <f t="shared" si="239"/>
        <v>0</v>
      </c>
      <c r="BA164" s="683">
        <v>82.5</v>
      </c>
      <c r="BB164" s="681"/>
      <c r="BC164" s="681"/>
      <c r="BD164" s="681"/>
      <c r="BE164" s="687">
        <f t="shared" si="240"/>
        <v>-82.5</v>
      </c>
      <c r="BF164" s="688">
        <f t="shared" si="241"/>
        <v>0</v>
      </c>
      <c r="BG164" s="683">
        <v>73</v>
      </c>
      <c r="BH164" s="681"/>
      <c r="BI164" s="681"/>
      <c r="BJ164" s="681"/>
      <c r="BK164" s="687">
        <f t="shared" si="242"/>
        <v>-73</v>
      </c>
      <c r="BL164" s="688">
        <f t="shared" si="243"/>
        <v>0</v>
      </c>
      <c r="BM164" s="687">
        <f t="shared" si="244"/>
        <v>206.7</v>
      </c>
      <c r="BN164" s="681"/>
      <c r="BO164" s="687">
        <f t="shared" si="245"/>
        <v>0</v>
      </c>
      <c r="BP164" s="681"/>
      <c r="BQ164" s="687">
        <f t="shared" si="246"/>
        <v>-206.7</v>
      </c>
      <c r="BR164" s="688">
        <f t="shared" si="247"/>
        <v>0</v>
      </c>
      <c r="BS164" s="683">
        <v>45.3</v>
      </c>
      <c r="BT164" s="681"/>
      <c r="BU164" s="681"/>
      <c r="BV164" s="681"/>
      <c r="BW164" s="687">
        <f t="shared" si="248"/>
        <v>-45.3</v>
      </c>
      <c r="BX164" s="688">
        <f t="shared" si="249"/>
        <v>0</v>
      </c>
      <c r="BY164" s="683">
        <v>82.4</v>
      </c>
      <c r="BZ164" s="681"/>
      <c r="CA164" s="681"/>
      <c r="CB164" s="681"/>
      <c r="CC164" s="687">
        <f t="shared" si="250"/>
        <v>-82.4</v>
      </c>
      <c r="CD164" s="688">
        <f t="shared" si="251"/>
        <v>0</v>
      </c>
      <c r="CE164" s="683">
        <v>79</v>
      </c>
      <c r="CF164" s="681"/>
      <c r="CG164" s="681"/>
      <c r="CH164" s="681"/>
      <c r="CI164" s="687">
        <f t="shared" si="252"/>
        <v>-79</v>
      </c>
      <c r="CJ164" s="688">
        <f t="shared" si="253"/>
        <v>0</v>
      </c>
      <c r="CK164" s="687">
        <f t="shared" si="254"/>
        <v>243.4</v>
      </c>
      <c r="CL164" s="681"/>
      <c r="CM164" s="687">
        <f t="shared" si="255"/>
        <v>0</v>
      </c>
      <c r="CN164" s="681"/>
      <c r="CO164" s="687">
        <f t="shared" si="256"/>
        <v>-243.4</v>
      </c>
      <c r="CP164" s="688">
        <f t="shared" si="257"/>
        <v>0</v>
      </c>
      <c r="CQ164" s="683">
        <v>82</v>
      </c>
      <c r="CR164" s="681"/>
      <c r="CS164" s="681"/>
      <c r="CT164" s="681"/>
      <c r="CU164" s="687">
        <f t="shared" si="258"/>
        <v>-82</v>
      </c>
      <c r="CV164" s="688">
        <f t="shared" si="259"/>
        <v>0</v>
      </c>
      <c r="CW164" s="683">
        <v>79.3</v>
      </c>
      <c r="CX164" s="681"/>
      <c r="CY164" s="681"/>
      <c r="CZ164" s="681"/>
      <c r="DA164" s="687">
        <f t="shared" si="260"/>
        <v>-79.3</v>
      </c>
      <c r="DB164" s="688">
        <f t="shared" si="261"/>
        <v>0</v>
      </c>
      <c r="DC164" s="683">
        <v>82.1</v>
      </c>
      <c r="DD164" s="681"/>
      <c r="DE164" s="681"/>
      <c r="DF164" s="681"/>
      <c r="DG164" s="687">
        <f t="shared" si="262"/>
        <v>-82.1</v>
      </c>
      <c r="DH164" s="688">
        <f t="shared" si="263"/>
        <v>0</v>
      </c>
    </row>
    <row r="165" spans="2:112">
      <c r="B165" s="88" t="s">
        <v>3151</v>
      </c>
      <c r="C165" s="650"/>
      <c r="D165" s="502" t="s">
        <v>3152</v>
      </c>
      <c r="E165" s="528" t="s">
        <v>3153</v>
      </c>
      <c r="F165" s="528"/>
      <c r="G165" s="529"/>
      <c r="H165" s="530"/>
      <c r="I165" s="530"/>
      <c r="J165" s="91" t="s">
        <v>883</v>
      </c>
      <c r="K165" s="687">
        <f t="shared" si="220"/>
        <v>39</v>
      </c>
      <c r="L165" s="681"/>
      <c r="M165" s="687">
        <f t="shared" si="221"/>
        <v>0</v>
      </c>
      <c r="N165" s="681"/>
      <c r="O165" s="687">
        <f t="shared" si="222"/>
        <v>-39</v>
      </c>
      <c r="P165" s="688">
        <f t="shared" si="223"/>
        <v>0</v>
      </c>
      <c r="Q165" s="687">
        <f t="shared" si="224"/>
        <v>11</v>
      </c>
      <c r="R165" s="681"/>
      <c r="S165" s="687">
        <f t="shared" si="225"/>
        <v>0</v>
      </c>
      <c r="T165" s="681"/>
      <c r="U165" s="687">
        <f t="shared" si="226"/>
        <v>-11</v>
      </c>
      <c r="V165" s="688">
        <f t="shared" si="227"/>
        <v>0</v>
      </c>
      <c r="W165" s="683">
        <v>3.8</v>
      </c>
      <c r="X165" s="681"/>
      <c r="Y165" s="681"/>
      <c r="Z165" s="681"/>
      <c r="AA165" s="687">
        <f t="shared" si="228"/>
        <v>-3.8</v>
      </c>
      <c r="AB165" s="688">
        <f t="shared" si="229"/>
        <v>0</v>
      </c>
      <c r="AC165" s="683">
        <v>3.4</v>
      </c>
      <c r="AD165" s="681"/>
      <c r="AE165" s="681"/>
      <c r="AF165" s="681"/>
      <c r="AG165" s="687">
        <f t="shared" si="230"/>
        <v>-3.4</v>
      </c>
      <c r="AH165" s="688">
        <f t="shared" si="231"/>
        <v>0</v>
      </c>
      <c r="AI165" s="683">
        <v>3.8</v>
      </c>
      <c r="AJ165" s="681"/>
      <c r="AK165" s="681"/>
      <c r="AL165" s="681"/>
      <c r="AM165" s="687">
        <f t="shared" si="232"/>
        <v>-3.8</v>
      </c>
      <c r="AN165" s="688">
        <f t="shared" si="233"/>
        <v>0</v>
      </c>
      <c r="AO165" s="687">
        <f t="shared" si="234"/>
        <v>7.3000000000000007</v>
      </c>
      <c r="AP165" s="681"/>
      <c r="AQ165" s="687">
        <f t="shared" si="235"/>
        <v>0</v>
      </c>
      <c r="AR165" s="681"/>
      <c r="AS165" s="687">
        <f t="shared" si="236"/>
        <v>-7.3000000000000007</v>
      </c>
      <c r="AT165" s="688">
        <f t="shared" si="237"/>
        <v>0</v>
      </c>
      <c r="AU165" s="683">
        <v>2.4</v>
      </c>
      <c r="AV165" s="681"/>
      <c r="AW165" s="681"/>
      <c r="AX165" s="681"/>
      <c r="AY165" s="687">
        <f t="shared" si="238"/>
        <v>-2.4</v>
      </c>
      <c r="AZ165" s="688">
        <f t="shared" si="239"/>
        <v>0</v>
      </c>
      <c r="BA165" s="683">
        <v>2.5</v>
      </c>
      <c r="BB165" s="681"/>
      <c r="BC165" s="681"/>
      <c r="BD165" s="681"/>
      <c r="BE165" s="687">
        <f t="shared" si="240"/>
        <v>-2.5</v>
      </c>
      <c r="BF165" s="688">
        <f t="shared" si="241"/>
        <v>0</v>
      </c>
      <c r="BG165" s="683">
        <v>2.4</v>
      </c>
      <c r="BH165" s="681"/>
      <c r="BI165" s="681"/>
      <c r="BJ165" s="681"/>
      <c r="BK165" s="687">
        <f t="shared" si="242"/>
        <v>-2.4</v>
      </c>
      <c r="BL165" s="688">
        <f t="shared" si="243"/>
        <v>0</v>
      </c>
      <c r="BM165" s="687">
        <f t="shared" si="244"/>
        <v>10.5</v>
      </c>
      <c r="BN165" s="681"/>
      <c r="BO165" s="687">
        <f t="shared" si="245"/>
        <v>0</v>
      </c>
      <c r="BP165" s="681"/>
      <c r="BQ165" s="687">
        <f t="shared" si="246"/>
        <v>-10.5</v>
      </c>
      <c r="BR165" s="688">
        <f t="shared" si="247"/>
        <v>0</v>
      </c>
      <c r="BS165" s="683">
        <v>3.3</v>
      </c>
      <c r="BT165" s="681"/>
      <c r="BU165" s="681"/>
      <c r="BV165" s="681"/>
      <c r="BW165" s="687">
        <f t="shared" si="248"/>
        <v>-3.3</v>
      </c>
      <c r="BX165" s="688">
        <f t="shared" si="249"/>
        <v>0</v>
      </c>
      <c r="BY165" s="683">
        <v>3.3</v>
      </c>
      <c r="BZ165" s="681"/>
      <c r="CA165" s="681"/>
      <c r="CB165" s="681"/>
      <c r="CC165" s="687">
        <f t="shared" si="250"/>
        <v>-3.3</v>
      </c>
      <c r="CD165" s="688">
        <f t="shared" si="251"/>
        <v>0</v>
      </c>
      <c r="CE165" s="683">
        <v>3.9</v>
      </c>
      <c r="CF165" s="681"/>
      <c r="CG165" s="681"/>
      <c r="CH165" s="681"/>
      <c r="CI165" s="687">
        <f t="shared" si="252"/>
        <v>-3.9</v>
      </c>
      <c r="CJ165" s="688">
        <f t="shared" si="253"/>
        <v>0</v>
      </c>
      <c r="CK165" s="687">
        <f t="shared" si="254"/>
        <v>10.199999999999999</v>
      </c>
      <c r="CL165" s="681"/>
      <c r="CM165" s="687">
        <f t="shared" si="255"/>
        <v>0</v>
      </c>
      <c r="CN165" s="681"/>
      <c r="CO165" s="687">
        <f t="shared" si="256"/>
        <v>-10.199999999999999</v>
      </c>
      <c r="CP165" s="688">
        <f t="shared" si="257"/>
        <v>0</v>
      </c>
      <c r="CQ165" s="683">
        <v>3.4</v>
      </c>
      <c r="CR165" s="681"/>
      <c r="CS165" s="681"/>
      <c r="CT165" s="681"/>
      <c r="CU165" s="687">
        <f t="shared" si="258"/>
        <v>-3.4</v>
      </c>
      <c r="CV165" s="688">
        <f t="shared" si="259"/>
        <v>0</v>
      </c>
      <c r="CW165" s="683">
        <v>3.4</v>
      </c>
      <c r="CX165" s="681"/>
      <c r="CY165" s="681"/>
      <c r="CZ165" s="681"/>
      <c r="DA165" s="687">
        <f t="shared" si="260"/>
        <v>-3.4</v>
      </c>
      <c r="DB165" s="688">
        <f t="shared" si="261"/>
        <v>0</v>
      </c>
      <c r="DC165" s="683">
        <v>3.4</v>
      </c>
      <c r="DD165" s="681"/>
      <c r="DE165" s="681"/>
      <c r="DF165" s="681"/>
      <c r="DG165" s="687">
        <f t="shared" si="262"/>
        <v>-3.4</v>
      </c>
      <c r="DH165" s="688">
        <f t="shared" si="263"/>
        <v>0</v>
      </c>
    </row>
    <row r="166" spans="2:112">
      <c r="B166" s="88" t="s">
        <v>3154</v>
      </c>
      <c r="C166" s="650"/>
      <c r="D166" s="605" t="s">
        <v>3083</v>
      </c>
      <c r="E166" s="528" t="s">
        <v>3155</v>
      </c>
      <c r="F166" s="528"/>
      <c r="G166" s="529"/>
      <c r="H166" s="530"/>
      <c r="I166" s="530"/>
      <c r="J166" s="91" t="s">
        <v>883</v>
      </c>
      <c r="K166" s="687">
        <f t="shared" si="220"/>
        <v>1944.5</v>
      </c>
      <c r="L166" s="681"/>
      <c r="M166" s="687">
        <f t="shared" si="221"/>
        <v>0</v>
      </c>
      <c r="N166" s="681"/>
      <c r="O166" s="687">
        <f t="shared" si="222"/>
        <v>-1944.5</v>
      </c>
      <c r="P166" s="688">
        <f t="shared" si="223"/>
        <v>0</v>
      </c>
      <c r="Q166" s="687">
        <f t="shared" si="224"/>
        <v>547.1</v>
      </c>
      <c r="R166" s="681"/>
      <c r="S166" s="687">
        <f t="shared" si="225"/>
        <v>0</v>
      </c>
      <c r="T166" s="681"/>
      <c r="U166" s="687">
        <f t="shared" si="226"/>
        <v>-547.1</v>
      </c>
      <c r="V166" s="688">
        <f t="shared" si="227"/>
        <v>0</v>
      </c>
      <c r="W166" s="683">
        <v>189.4</v>
      </c>
      <c r="X166" s="681"/>
      <c r="Y166" s="681"/>
      <c r="Z166" s="681"/>
      <c r="AA166" s="687">
        <f t="shared" si="228"/>
        <v>-189.4</v>
      </c>
      <c r="AB166" s="688">
        <f t="shared" si="229"/>
        <v>0</v>
      </c>
      <c r="AC166" s="683">
        <v>178.2</v>
      </c>
      <c r="AD166" s="681"/>
      <c r="AE166" s="681"/>
      <c r="AF166" s="681"/>
      <c r="AG166" s="687">
        <f t="shared" si="230"/>
        <v>-178.2</v>
      </c>
      <c r="AH166" s="688">
        <f t="shared" si="231"/>
        <v>0</v>
      </c>
      <c r="AI166" s="683">
        <v>179.5</v>
      </c>
      <c r="AJ166" s="681"/>
      <c r="AK166" s="681"/>
      <c r="AL166" s="681"/>
      <c r="AM166" s="687">
        <f t="shared" si="232"/>
        <v>-179.5</v>
      </c>
      <c r="AN166" s="688">
        <f t="shared" si="233"/>
        <v>0</v>
      </c>
      <c r="AO166" s="687">
        <f t="shared" si="234"/>
        <v>526.40000000000009</v>
      </c>
      <c r="AP166" s="681"/>
      <c r="AQ166" s="687">
        <f t="shared" si="235"/>
        <v>0</v>
      </c>
      <c r="AR166" s="681"/>
      <c r="AS166" s="687">
        <f t="shared" si="236"/>
        <v>-526.40000000000009</v>
      </c>
      <c r="AT166" s="688">
        <f t="shared" si="237"/>
        <v>0</v>
      </c>
      <c r="AU166" s="683">
        <v>181.1</v>
      </c>
      <c r="AV166" s="681"/>
      <c r="AW166" s="681"/>
      <c r="AX166" s="681"/>
      <c r="AY166" s="687">
        <f t="shared" si="238"/>
        <v>-181.1</v>
      </c>
      <c r="AZ166" s="688">
        <f t="shared" si="239"/>
        <v>0</v>
      </c>
      <c r="BA166" s="683">
        <v>194</v>
      </c>
      <c r="BB166" s="681"/>
      <c r="BC166" s="681"/>
      <c r="BD166" s="681"/>
      <c r="BE166" s="687">
        <f t="shared" si="240"/>
        <v>-194</v>
      </c>
      <c r="BF166" s="688">
        <f t="shared" si="241"/>
        <v>0</v>
      </c>
      <c r="BG166" s="683">
        <v>151.30000000000001</v>
      </c>
      <c r="BH166" s="681"/>
      <c r="BI166" s="681"/>
      <c r="BJ166" s="681"/>
      <c r="BK166" s="687">
        <f t="shared" si="242"/>
        <v>-151.30000000000001</v>
      </c>
      <c r="BL166" s="688">
        <f t="shared" si="243"/>
        <v>0</v>
      </c>
      <c r="BM166" s="687">
        <f t="shared" si="244"/>
        <v>447.2</v>
      </c>
      <c r="BN166" s="681"/>
      <c r="BO166" s="687">
        <f t="shared" si="245"/>
        <v>0</v>
      </c>
      <c r="BP166" s="681"/>
      <c r="BQ166" s="687">
        <f t="shared" si="246"/>
        <v>-447.2</v>
      </c>
      <c r="BR166" s="688">
        <f t="shared" si="247"/>
        <v>0</v>
      </c>
      <c r="BS166" s="683">
        <v>200.8</v>
      </c>
      <c r="BT166" s="681"/>
      <c r="BU166" s="681"/>
      <c r="BV166" s="681"/>
      <c r="BW166" s="687">
        <f t="shared" si="248"/>
        <v>-200.8</v>
      </c>
      <c r="BX166" s="688">
        <f t="shared" si="249"/>
        <v>0</v>
      </c>
      <c r="BY166" s="683">
        <v>154.1</v>
      </c>
      <c r="BZ166" s="681"/>
      <c r="CA166" s="681"/>
      <c r="CB166" s="681"/>
      <c r="CC166" s="687">
        <f t="shared" si="250"/>
        <v>-154.1</v>
      </c>
      <c r="CD166" s="688">
        <f t="shared" si="251"/>
        <v>0</v>
      </c>
      <c r="CE166" s="683">
        <v>92.3</v>
      </c>
      <c r="CF166" s="681"/>
      <c r="CG166" s="681"/>
      <c r="CH166" s="681"/>
      <c r="CI166" s="687">
        <f t="shared" si="252"/>
        <v>-92.3</v>
      </c>
      <c r="CJ166" s="688">
        <f t="shared" si="253"/>
        <v>0</v>
      </c>
      <c r="CK166" s="687">
        <f t="shared" si="254"/>
        <v>423.8</v>
      </c>
      <c r="CL166" s="681"/>
      <c r="CM166" s="687">
        <f t="shared" si="255"/>
        <v>0</v>
      </c>
      <c r="CN166" s="681"/>
      <c r="CO166" s="687">
        <f t="shared" si="256"/>
        <v>-423.8</v>
      </c>
      <c r="CP166" s="688">
        <f t="shared" si="257"/>
        <v>0</v>
      </c>
      <c r="CQ166" s="683">
        <v>138.80000000000001</v>
      </c>
      <c r="CR166" s="681"/>
      <c r="CS166" s="681"/>
      <c r="CT166" s="681"/>
      <c r="CU166" s="687">
        <f t="shared" si="258"/>
        <v>-138.80000000000001</v>
      </c>
      <c r="CV166" s="688">
        <f t="shared" si="259"/>
        <v>0</v>
      </c>
      <c r="CW166" s="683">
        <v>142.5</v>
      </c>
      <c r="CX166" s="681"/>
      <c r="CY166" s="681"/>
      <c r="CZ166" s="681"/>
      <c r="DA166" s="687">
        <f t="shared" si="260"/>
        <v>-142.5</v>
      </c>
      <c r="DB166" s="688">
        <f t="shared" si="261"/>
        <v>0</v>
      </c>
      <c r="DC166" s="683">
        <v>142.5</v>
      </c>
      <c r="DD166" s="681"/>
      <c r="DE166" s="681"/>
      <c r="DF166" s="681"/>
      <c r="DG166" s="687">
        <f t="shared" si="262"/>
        <v>-142.5</v>
      </c>
      <c r="DH166" s="688">
        <f t="shared" si="263"/>
        <v>0</v>
      </c>
    </row>
    <row r="167" spans="2:112">
      <c r="B167" s="88" t="s">
        <v>3156</v>
      </c>
      <c r="C167" s="650"/>
      <c r="D167" s="505" t="s">
        <v>873</v>
      </c>
      <c r="E167" s="528"/>
      <c r="F167" s="528"/>
      <c r="G167" s="529"/>
      <c r="H167" s="530"/>
      <c r="I167" s="530"/>
      <c r="J167" s="91" t="s">
        <v>883</v>
      </c>
      <c r="K167" s="681"/>
      <c r="L167" s="681"/>
      <c r="M167" s="681"/>
      <c r="N167" s="681"/>
      <c r="O167" s="681"/>
      <c r="P167" s="681"/>
      <c r="Q167" s="681"/>
      <c r="R167" s="681"/>
      <c r="S167" s="681"/>
      <c r="T167" s="681"/>
      <c r="U167" s="681"/>
      <c r="V167" s="681"/>
      <c r="W167" s="681"/>
      <c r="X167" s="681"/>
      <c r="Y167" s="681"/>
      <c r="Z167" s="681"/>
      <c r="AA167" s="681"/>
      <c r="AB167" s="681"/>
      <c r="AC167" s="681"/>
      <c r="AD167" s="681"/>
      <c r="AE167" s="681"/>
      <c r="AF167" s="681"/>
      <c r="AG167" s="681"/>
      <c r="AH167" s="681"/>
      <c r="AI167" s="681"/>
      <c r="AJ167" s="681"/>
      <c r="AK167" s="681"/>
      <c r="AL167" s="681"/>
      <c r="AM167" s="681"/>
      <c r="AN167" s="681"/>
      <c r="AO167" s="681"/>
      <c r="AP167" s="681"/>
      <c r="AQ167" s="681"/>
      <c r="AR167" s="681"/>
      <c r="AS167" s="681"/>
      <c r="AT167" s="681"/>
      <c r="AU167" s="681"/>
      <c r="AV167" s="681"/>
      <c r="AW167" s="681"/>
      <c r="AX167" s="681"/>
      <c r="AY167" s="681"/>
      <c r="AZ167" s="681"/>
      <c r="BA167" s="681"/>
      <c r="BB167" s="681"/>
      <c r="BC167" s="681"/>
      <c r="BD167" s="681"/>
      <c r="BE167" s="681"/>
      <c r="BF167" s="681"/>
      <c r="BG167" s="681"/>
      <c r="BH167" s="681"/>
      <c r="BI167" s="681"/>
      <c r="BJ167" s="681"/>
      <c r="BK167" s="681"/>
      <c r="BL167" s="681"/>
      <c r="BM167" s="681"/>
      <c r="BN167" s="681"/>
      <c r="BO167" s="681"/>
      <c r="BP167" s="681"/>
      <c r="BQ167" s="681"/>
      <c r="BR167" s="681"/>
      <c r="BS167" s="681"/>
      <c r="BT167" s="681"/>
      <c r="BU167" s="681"/>
      <c r="BV167" s="681"/>
      <c r="BW167" s="681"/>
      <c r="BX167" s="681"/>
      <c r="BY167" s="681"/>
      <c r="BZ167" s="681"/>
      <c r="CA167" s="681"/>
      <c r="CB167" s="681"/>
      <c r="CC167" s="681"/>
      <c r="CD167" s="681"/>
      <c r="CE167" s="681"/>
      <c r="CF167" s="681"/>
      <c r="CG167" s="681"/>
      <c r="CH167" s="681"/>
      <c r="CI167" s="681"/>
      <c r="CJ167" s="681"/>
      <c r="CK167" s="681"/>
      <c r="CL167" s="681"/>
      <c r="CM167" s="681"/>
      <c r="CN167" s="681"/>
      <c r="CO167" s="681"/>
      <c r="CP167" s="681"/>
      <c r="CQ167" s="681"/>
      <c r="CR167" s="681"/>
      <c r="CS167" s="681"/>
      <c r="CT167" s="681"/>
      <c r="CU167" s="681"/>
      <c r="CV167" s="681"/>
      <c r="CW167" s="681"/>
      <c r="CX167" s="681"/>
      <c r="CY167" s="681"/>
      <c r="CZ167" s="681"/>
      <c r="DA167" s="681"/>
      <c r="DB167" s="681"/>
      <c r="DC167" s="681"/>
      <c r="DD167" s="681"/>
      <c r="DE167" s="681"/>
      <c r="DF167" s="681"/>
      <c r="DG167" s="681"/>
      <c r="DH167" s="681"/>
    </row>
    <row r="168" spans="2:112">
      <c r="B168" s="88" t="s">
        <v>3157</v>
      </c>
      <c r="C168" s="650"/>
      <c r="D168" s="500" t="s">
        <v>3158</v>
      </c>
      <c r="E168" s="528" t="s">
        <v>3159</v>
      </c>
      <c r="F168" s="528"/>
      <c r="G168" s="529"/>
      <c r="H168" s="530" t="s">
        <v>3160</v>
      </c>
      <c r="I168" s="530"/>
      <c r="J168" s="91" t="s">
        <v>883</v>
      </c>
      <c r="K168" s="687">
        <f t="shared" ref="K168:K189" si="264">Q168+AO168+BM168+CK168</f>
        <v>7941</v>
      </c>
      <c r="L168" s="681"/>
      <c r="M168" s="687">
        <f t="shared" ref="M168:M189" si="265">S168+AQ168+BO168+CM168</f>
        <v>0</v>
      </c>
      <c r="N168" s="681"/>
      <c r="O168" s="687">
        <f t="shared" ref="O168:O189" si="266">IFERROR(M168-K168,"-")</f>
        <v>-7941</v>
      </c>
      <c r="P168" s="688">
        <f t="shared" ref="P168:P189" si="267">IFERROR(M168/K168,"-")</f>
        <v>0</v>
      </c>
      <c r="Q168" s="687">
        <f t="shared" ref="Q168:Q189" si="268">W168+AC168+AI168</f>
        <v>2111.5</v>
      </c>
      <c r="R168" s="681"/>
      <c r="S168" s="687">
        <f t="shared" ref="S168:S189" si="269">Y168+AE168+AK168</f>
        <v>0</v>
      </c>
      <c r="T168" s="681"/>
      <c r="U168" s="687">
        <f t="shared" ref="U168:U189" si="270">IFERROR(S168-Q168,"-")</f>
        <v>-2111.5</v>
      </c>
      <c r="V168" s="688">
        <f t="shared" ref="V168:V189" si="271">IFERROR(S168/Q168,"-")</f>
        <v>0</v>
      </c>
      <c r="W168" s="687">
        <f>W169+W173</f>
        <v>731.6</v>
      </c>
      <c r="X168" s="681"/>
      <c r="Y168" s="687">
        <f>Y169+Y173</f>
        <v>0</v>
      </c>
      <c r="Z168" s="681"/>
      <c r="AA168" s="687">
        <f t="shared" ref="AA168:AA189" si="272">IFERROR(Y168-W168,"-")</f>
        <v>-731.6</v>
      </c>
      <c r="AB168" s="688">
        <f t="shared" ref="AB168:AB189" si="273">IFERROR(Y168/W168,"-")</f>
        <v>0</v>
      </c>
      <c r="AC168" s="687">
        <f>AC169+AC173</f>
        <v>656.09999999999991</v>
      </c>
      <c r="AD168" s="681"/>
      <c r="AE168" s="687">
        <f>AE169+AE173</f>
        <v>0</v>
      </c>
      <c r="AF168" s="681"/>
      <c r="AG168" s="687">
        <f t="shared" ref="AG168:AG189" si="274">IFERROR(AE168-AC168,"-")</f>
        <v>-656.09999999999991</v>
      </c>
      <c r="AH168" s="688">
        <f t="shared" ref="AH168:AH189" si="275">IFERROR(AE168/AC168,"-")</f>
        <v>0</v>
      </c>
      <c r="AI168" s="687">
        <f>AI169+AI173</f>
        <v>723.8</v>
      </c>
      <c r="AJ168" s="681"/>
      <c r="AK168" s="687">
        <f>AK169+AK173</f>
        <v>0</v>
      </c>
      <c r="AL168" s="681"/>
      <c r="AM168" s="687">
        <f t="shared" ref="AM168:AM189" si="276">IFERROR(AK168-AI168,"-")</f>
        <v>-723.8</v>
      </c>
      <c r="AN168" s="688">
        <f t="shared" ref="AN168:AN189" si="277">IFERROR(AK168/AI168,"-")</f>
        <v>0</v>
      </c>
      <c r="AO168" s="687">
        <f t="shared" ref="AO168:AO189" si="278">AU168+BA168+BG168</f>
        <v>2046.5000000000002</v>
      </c>
      <c r="AP168" s="681"/>
      <c r="AQ168" s="687">
        <f t="shared" ref="AQ168:AQ189" si="279">AW168+BC168+BI168</f>
        <v>0</v>
      </c>
      <c r="AR168" s="681"/>
      <c r="AS168" s="687">
        <f t="shared" ref="AS168:AS189" si="280">IFERROR(AQ168-AO168,"-")</f>
        <v>-2046.5000000000002</v>
      </c>
      <c r="AT168" s="688">
        <f t="shared" ref="AT168:AT189" si="281">IFERROR(AQ168/AO168,"-")</f>
        <v>0</v>
      </c>
      <c r="AU168" s="687">
        <f>AU169+AU173</f>
        <v>694.80000000000007</v>
      </c>
      <c r="AV168" s="681"/>
      <c r="AW168" s="687">
        <f>AW169+AW173</f>
        <v>0</v>
      </c>
      <c r="AX168" s="681"/>
      <c r="AY168" s="687">
        <f t="shared" ref="AY168:AY189" si="282">IFERROR(AW168-AU168,"-")</f>
        <v>-694.80000000000007</v>
      </c>
      <c r="AZ168" s="688">
        <f t="shared" ref="AZ168:AZ189" si="283">IFERROR(AW168/AU168,"-")</f>
        <v>0</v>
      </c>
      <c r="BA168" s="687">
        <f>BA169+BA173</f>
        <v>709.30000000000007</v>
      </c>
      <c r="BB168" s="681"/>
      <c r="BC168" s="687">
        <f>BC169+BC173</f>
        <v>0</v>
      </c>
      <c r="BD168" s="681"/>
      <c r="BE168" s="687">
        <f t="shared" ref="BE168:BE189" si="284">IFERROR(BC168-BA168,"-")</f>
        <v>-709.30000000000007</v>
      </c>
      <c r="BF168" s="688">
        <f t="shared" ref="BF168:BF189" si="285">IFERROR(BC168/BA168,"-")</f>
        <v>0</v>
      </c>
      <c r="BG168" s="687">
        <f>BG169+BG173</f>
        <v>642.40000000000009</v>
      </c>
      <c r="BH168" s="681"/>
      <c r="BI168" s="687">
        <f>BI169+BI173</f>
        <v>0</v>
      </c>
      <c r="BJ168" s="681"/>
      <c r="BK168" s="687">
        <f t="shared" ref="BK168:BK189" si="286">IFERROR(BI168-BG168,"-")</f>
        <v>-642.40000000000009</v>
      </c>
      <c r="BL168" s="688">
        <f t="shared" ref="BL168:BL189" si="287">IFERROR(BI168/BG168,"-")</f>
        <v>0</v>
      </c>
      <c r="BM168" s="687">
        <f t="shared" ref="BM168:BM189" si="288">BS168+BY168+CE168</f>
        <v>1736.9</v>
      </c>
      <c r="BN168" s="681"/>
      <c r="BO168" s="687">
        <f t="shared" ref="BO168:BO189" si="289">BU168+CA168+CG168</f>
        <v>0</v>
      </c>
      <c r="BP168" s="681"/>
      <c r="BQ168" s="687">
        <f t="shared" ref="BQ168:BQ189" si="290">IFERROR(BO168-BM168,"-")</f>
        <v>-1736.9</v>
      </c>
      <c r="BR168" s="688">
        <f t="shared" ref="BR168:BR189" si="291">IFERROR(BO168/BM168,"-")</f>
        <v>0</v>
      </c>
      <c r="BS168" s="687">
        <f>BS169+BS173</f>
        <v>512.20000000000005</v>
      </c>
      <c r="BT168" s="681"/>
      <c r="BU168" s="687">
        <f>BU169+BU173</f>
        <v>0</v>
      </c>
      <c r="BV168" s="681"/>
      <c r="BW168" s="687">
        <f t="shared" ref="BW168:BW189" si="292">IFERROR(BU168-BS168,"-")</f>
        <v>-512.20000000000005</v>
      </c>
      <c r="BX168" s="688">
        <f t="shared" ref="BX168:BX189" si="293">IFERROR(BU168/BS168,"-")</f>
        <v>0</v>
      </c>
      <c r="BY168" s="687">
        <f>BY169+BY173</f>
        <v>606.29999999999995</v>
      </c>
      <c r="BZ168" s="681"/>
      <c r="CA168" s="687">
        <f>CA169+CA173</f>
        <v>0</v>
      </c>
      <c r="CB168" s="681"/>
      <c r="CC168" s="687">
        <f t="shared" ref="CC168:CC189" si="294">IFERROR(CA168-BY168,"-")</f>
        <v>-606.29999999999995</v>
      </c>
      <c r="CD168" s="688">
        <f t="shared" ref="CD168:CD189" si="295">IFERROR(CA168/BY168,"-")</f>
        <v>0</v>
      </c>
      <c r="CE168" s="687">
        <f>CE169+CE173</f>
        <v>618.4</v>
      </c>
      <c r="CF168" s="681"/>
      <c r="CG168" s="687">
        <f>CG169+CG173</f>
        <v>0</v>
      </c>
      <c r="CH168" s="681"/>
      <c r="CI168" s="687">
        <f t="shared" ref="CI168:CI189" si="296">IFERROR(CG168-CE168,"-")</f>
        <v>-618.4</v>
      </c>
      <c r="CJ168" s="688">
        <f t="shared" ref="CJ168:CJ189" si="297">IFERROR(CG168/CE168,"-")</f>
        <v>0</v>
      </c>
      <c r="CK168" s="687">
        <f t="shared" ref="CK168:CK189" si="298">CQ168+CW168+DC168</f>
        <v>2046.1000000000001</v>
      </c>
      <c r="CL168" s="681"/>
      <c r="CM168" s="687">
        <f t="shared" ref="CM168:CM189" si="299">CS168+CY168+DE168</f>
        <v>0</v>
      </c>
      <c r="CN168" s="681"/>
      <c r="CO168" s="687">
        <f t="shared" ref="CO168:CO189" si="300">IFERROR(CM168-CK168,"-")</f>
        <v>-2046.1000000000001</v>
      </c>
      <c r="CP168" s="688">
        <f t="shared" ref="CP168:CP189" si="301">IFERROR(CM168/CK168,"-")</f>
        <v>0</v>
      </c>
      <c r="CQ168" s="687">
        <f>CQ169+CQ173</f>
        <v>688.30000000000007</v>
      </c>
      <c r="CR168" s="681"/>
      <c r="CS168" s="687">
        <f>CS169+CS173</f>
        <v>0</v>
      </c>
      <c r="CT168" s="681"/>
      <c r="CU168" s="687">
        <f t="shared" ref="CU168:CU189" si="302">IFERROR(CS168-CQ168,"-")</f>
        <v>-688.30000000000007</v>
      </c>
      <c r="CV168" s="688">
        <f t="shared" ref="CV168:CV189" si="303">IFERROR(CS168/CQ168,"-")</f>
        <v>0</v>
      </c>
      <c r="CW168" s="687">
        <f>CW169+CW173</f>
        <v>666.09999999999991</v>
      </c>
      <c r="CX168" s="681"/>
      <c r="CY168" s="687">
        <f>CY169+CY173</f>
        <v>0</v>
      </c>
      <c r="CZ168" s="681"/>
      <c r="DA168" s="687">
        <f t="shared" ref="DA168:DA189" si="304">IFERROR(CY168-CW168,"-")</f>
        <v>-666.09999999999991</v>
      </c>
      <c r="DB168" s="688">
        <f t="shared" ref="DB168:DB189" si="305">IFERROR(CY168/CW168,"-")</f>
        <v>0</v>
      </c>
      <c r="DC168" s="687">
        <f>DC169+DC173</f>
        <v>691.7</v>
      </c>
      <c r="DD168" s="681"/>
      <c r="DE168" s="687">
        <f>DE169+DE173</f>
        <v>0</v>
      </c>
      <c r="DF168" s="681"/>
      <c r="DG168" s="687">
        <f t="shared" ref="DG168:DG189" si="306">IFERROR(DE168-DC168,"-")</f>
        <v>-691.7</v>
      </c>
      <c r="DH168" s="688">
        <f t="shared" ref="DH168:DH189" si="307">IFERROR(DE168/DC168,"-")</f>
        <v>0</v>
      </c>
    </row>
    <row r="169" spans="2:112" ht="24" customHeight="1">
      <c r="B169" s="88" t="s">
        <v>3161</v>
      </c>
      <c r="C169" s="650"/>
      <c r="D169" s="656" t="s">
        <v>3075</v>
      </c>
      <c r="E169" s="528" t="s">
        <v>3162</v>
      </c>
      <c r="F169" s="528"/>
      <c r="G169" s="529"/>
      <c r="H169" s="530" t="s">
        <v>3163</v>
      </c>
      <c r="I169" s="530"/>
      <c r="J169" s="91" t="s">
        <v>883</v>
      </c>
      <c r="K169" s="687">
        <f t="shared" si="264"/>
        <v>1295.0999999999999</v>
      </c>
      <c r="L169" s="681"/>
      <c r="M169" s="687">
        <f t="shared" si="265"/>
        <v>0</v>
      </c>
      <c r="N169" s="681"/>
      <c r="O169" s="687">
        <f t="shared" si="266"/>
        <v>-1295.0999999999999</v>
      </c>
      <c r="P169" s="688">
        <f t="shared" si="267"/>
        <v>0</v>
      </c>
      <c r="Q169" s="687">
        <f t="shared" si="268"/>
        <v>334.5</v>
      </c>
      <c r="R169" s="681"/>
      <c r="S169" s="687">
        <f t="shared" si="269"/>
        <v>0</v>
      </c>
      <c r="T169" s="681"/>
      <c r="U169" s="687">
        <f t="shared" si="270"/>
        <v>-334.5</v>
      </c>
      <c r="V169" s="688">
        <f t="shared" si="271"/>
        <v>0</v>
      </c>
      <c r="W169" s="687">
        <f>W170+W171+W172</f>
        <v>115</v>
      </c>
      <c r="X169" s="681"/>
      <c r="Y169" s="687">
        <f>Y170+Y171+Y172</f>
        <v>0</v>
      </c>
      <c r="Z169" s="681"/>
      <c r="AA169" s="687">
        <f t="shared" si="272"/>
        <v>-115</v>
      </c>
      <c r="AB169" s="688">
        <f t="shared" si="273"/>
        <v>0</v>
      </c>
      <c r="AC169" s="687">
        <f>AC170+AC171+AC172</f>
        <v>103.69999999999999</v>
      </c>
      <c r="AD169" s="681"/>
      <c r="AE169" s="687">
        <f>AE170+AE171+AE172</f>
        <v>0</v>
      </c>
      <c r="AF169" s="681"/>
      <c r="AG169" s="687">
        <f t="shared" si="274"/>
        <v>-103.69999999999999</v>
      </c>
      <c r="AH169" s="688">
        <f t="shared" si="275"/>
        <v>0</v>
      </c>
      <c r="AI169" s="687">
        <f>AI170+AI171+AI172</f>
        <v>115.80000000000001</v>
      </c>
      <c r="AJ169" s="681"/>
      <c r="AK169" s="687">
        <f>AK170+AK171+AK172</f>
        <v>0</v>
      </c>
      <c r="AL169" s="681"/>
      <c r="AM169" s="687">
        <f t="shared" si="276"/>
        <v>-115.80000000000001</v>
      </c>
      <c r="AN169" s="688">
        <f t="shared" si="277"/>
        <v>0</v>
      </c>
      <c r="AO169" s="687">
        <f t="shared" si="278"/>
        <v>312.5</v>
      </c>
      <c r="AP169" s="681"/>
      <c r="AQ169" s="687">
        <f t="shared" si="279"/>
        <v>0</v>
      </c>
      <c r="AR169" s="681"/>
      <c r="AS169" s="687">
        <f t="shared" si="280"/>
        <v>-312.5</v>
      </c>
      <c r="AT169" s="688">
        <f t="shared" si="281"/>
        <v>0</v>
      </c>
      <c r="AU169" s="687">
        <f>AU170+AU171+AU172</f>
        <v>101.10000000000001</v>
      </c>
      <c r="AV169" s="681"/>
      <c r="AW169" s="687">
        <f>AW170+AW171+AW172</f>
        <v>0</v>
      </c>
      <c r="AX169" s="681"/>
      <c r="AY169" s="687">
        <f t="shared" si="282"/>
        <v>-101.10000000000001</v>
      </c>
      <c r="AZ169" s="688">
        <f t="shared" si="283"/>
        <v>0</v>
      </c>
      <c r="BA169" s="687">
        <f>BA170+BA171+BA172</f>
        <v>106.2</v>
      </c>
      <c r="BB169" s="681"/>
      <c r="BC169" s="687">
        <f>BC170+BC171+BC172</f>
        <v>0</v>
      </c>
      <c r="BD169" s="681"/>
      <c r="BE169" s="687">
        <f t="shared" si="284"/>
        <v>-106.2</v>
      </c>
      <c r="BF169" s="688">
        <f t="shared" si="285"/>
        <v>0</v>
      </c>
      <c r="BG169" s="687">
        <f>BG170+BG171+BG172</f>
        <v>105.2</v>
      </c>
      <c r="BH169" s="681"/>
      <c r="BI169" s="687">
        <f>BI170+BI171+BI172</f>
        <v>0</v>
      </c>
      <c r="BJ169" s="681"/>
      <c r="BK169" s="687">
        <f t="shared" si="286"/>
        <v>-105.2</v>
      </c>
      <c r="BL169" s="688">
        <f t="shared" si="287"/>
        <v>0</v>
      </c>
      <c r="BM169" s="687">
        <f t="shared" si="288"/>
        <v>305.39999999999998</v>
      </c>
      <c r="BN169" s="681"/>
      <c r="BO169" s="687">
        <f t="shared" si="289"/>
        <v>0</v>
      </c>
      <c r="BP169" s="681"/>
      <c r="BQ169" s="687">
        <f t="shared" si="290"/>
        <v>-305.39999999999998</v>
      </c>
      <c r="BR169" s="688">
        <f t="shared" si="291"/>
        <v>0</v>
      </c>
      <c r="BS169" s="687">
        <f>BS170+BS171+BS172</f>
        <v>78.5</v>
      </c>
      <c r="BT169" s="681"/>
      <c r="BU169" s="687">
        <f>BU170+BU171+BU172</f>
        <v>0</v>
      </c>
      <c r="BV169" s="681"/>
      <c r="BW169" s="687">
        <f t="shared" si="292"/>
        <v>-78.5</v>
      </c>
      <c r="BX169" s="688">
        <f t="shared" si="293"/>
        <v>0</v>
      </c>
      <c r="BY169" s="687">
        <f>BY170+BY171+BY172</f>
        <v>115.80000000000001</v>
      </c>
      <c r="BZ169" s="681"/>
      <c r="CA169" s="687">
        <f>CA170+CA171+CA172</f>
        <v>0</v>
      </c>
      <c r="CB169" s="681"/>
      <c r="CC169" s="687">
        <f t="shared" si="294"/>
        <v>-115.80000000000001</v>
      </c>
      <c r="CD169" s="688">
        <f t="shared" si="295"/>
        <v>0</v>
      </c>
      <c r="CE169" s="687">
        <f>CE170+CE171+CE172</f>
        <v>111.1</v>
      </c>
      <c r="CF169" s="681"/>
      <c r="CG169" s="687">
        <f>CG170+CG171+CG172</f>
        <v>0</v>
      </c>
      <c r="CH169" s="681"/>
      <c r="CI169" s="687">
        <f t="shared" si="296"/>
        <v>-111.1</v>
      </c>
      <c r="CJ169" s="688">
        <f t="shared" si="297"/>
        <v>0</v>
      </c>
      <c r="CK169" s="687">
        <f t="shared" si="298"/>
        <v>342.7</v>
      </c>
      <c r="CL169" s="681"/>
      <c r="CM169" s="687">
        <f t="shared" si="299"/>
        <v>0</v>
      </c>
      <c r="CN169" s="681"/>
      <c r="CO169" s="687">
        <f t="shared" si="300"/>
        <v>-342.7</v>
      </c>
      <c r="CP169" s="688">
        <f t="shared" si="301"/>
        <v>0</v>
      </c>
      <c r="CQ169" s="687">
        <f>CQ170+CQ171+CQ172</f>
        <v>115.2</v>
      </c>
      <c r="CR169" s="681"/>
      <c r="CS169" s="687">
        <f>CS170+CS171+CS172</f>
        <v>0</v>
      </c>
      <c r="CT169" s="681"/>
      <c r="CU169" s="687">
        <f t="shared" si="302"/>
        <v>-115.2</v>
      </c>
      <c r="CV169" s="688">
        <f t="shared" si="303"/>
        <v>0</v>
      </c>
      <c r="CW169" s="687">
        <f>CW170+CW171+CW172</f>
        <v>111.3</v>
      </c>
      <c r="CX169" s="681"/>
      <c r="CY169" s="687">
        <f>CY170+CY171+CY172</f>
        <v>0</v>
      </c>
      <c r="CZ169" s="681"/>
      <c r="DA169" s="687">
        <f t="shared" si="304"/>
        <v>-111.3</v>
      </c>
      <c r="DB169" s="688">
        <f t="shared" si="305"/>
        <v>0</v>
      </c>
      <c r="DC169" s="687">
        <f>DC170+DC171+DC172</f>
        <v>116.19999999999999</v>
      </c>
      <c r="DD169" s="681"/>
      <c r="DE169" s="687">
        <f>DE170+DE171+DE172</f>
        <v>0</v>
      </c>
      <c r="DF169" s="681"/>
      <c r="DG169" s="687">
        <f t="shared" si="306"/>
        <v>-116.19999999999999</v>
      </c>
      <c r="DH169" s="688">
        <f t="shared" si="307"/>
        <v>0</v>
      </c>
    </row>
    <row r="170" spans="2:112">
      <c r="B170" s="88" t="s">
        <v>3164</v>
      </c>
      <c r="C170" s="650"/>
      <c r="D170" s="121" t="s">
        <v>3165</v>
      </c>
      <c r="E170" s="528" t="s">
        <v>3166</v>
      </c>
      <c r="F170" s="528"/>
      <c r="G170" s="529"/>
      <c r="H170" s="530"/>
      <c r="I170" s="530"/>
      <c r="J170" s="91" t="s">
        <v>883</v>
      </c>
      <c r="K170" s="687">
        <f t="shared" si="264"/>
        <v>372.09999999999997</v>
      </c>
      <c r="L170" s="681"/>
      <c r="M170" s="687">
        <f t="shared" si="265"/>
        <v>0</v>
      </c>
      <c r="N170" s="681"/>
      <c r="O170" s="687">
        <f t="shared" si="266"/>
        <v>-372.09999999999997</v>
      </c>
      <c r="P170" s="688">
        <f t="shared" si="267"/>
        <v>0</v>
      </c>
      <c r="Q170" s="687">
        <f t="shared" si="268"/>
        <v>97</v>
      </c>
      <c r="R170" s="681"/>
      <c r="S170" s="687">
        <f t="shared" si="269"/>
        <v>0</v>
      </c>
      <c r="T170" s="681"/>
      <c r="U170" s="687">
        <f t="shared" si="270"/>
        <v>-97</v>
      </c>
      <c r="V170" s="688">
        <f t="shared" si="271"/>
        <v>0</v>
      </c>
      <c r="W170" s="683">
        <v>33.200000000000003</v>
      </c>
      <c r="X170" s="681"/>
      <c r="Y170" s="681"/>
      <c r="Z170" s="681"/>
      <c r="AA170" s="687">
        <f t="shared" si="272"/>
        <v>-33.200000000000003</v>
      </c>
      <c r="AB170" s="688">
        <f t="shared" si="273"/>
        <v>0</v>
      </c>
      <c r="AC170" s="683">
        <v>29.9</v>
      </c>
      <c r="AD170" s="681"/>
      <c r="AE170" s="681"/>
      <c r="AF170" s="681"/>
      <c r="AG170" s="687">
        <f t="shared" si="274"/>
        <v>-29.9</v>
      </c>
      <c r="AH170" s="688">
        <f t="shared" si="275"/>
        <v>0</v>
      </c>
      <c r="AI170" s="683">
        <v>33.9</v>
      </c>
      <c r="AJ170" s="681"/>
      <c r="AK170" s="681"/>
      <c r="AL170" s="681"/>
      <c r="AM170" s="687">
        <f t="shared" si="276"/>
        <v>-33.9</v>
      </c>
      <c r="AN170" s="688">
        <f t="shared" si="277"/>
        <v>0</v>
      </c>
      <c r="AO170" s="687">
        <f t="shared" si="278"/>
        <v>77.099999999999994</v>
      </c>
      <c r="AP170" s="681"/>
      <c r="AQ170" s="687">
        <f t="shared" si="279"/>
        <v>0</v>
      </c>
      <c r="AR170" s="681"/>
      <c r="AS170" s="687">
        <f t="shared" si="280"/>
        <v>-77.099999999999994</v>
      </c>
      <c r="AT170" s="688">
        <f t="shared" si="281"/>
        <v>0</v>
      </c>
      <c r="AU170" s="683">
        <v>21.2</v>
      </c>
      <c r="AV170" s="681"/>
      <c r="AW170" s="681"/>
      <c r="AX170" s="681"/>
      <c r="AY170" s="687">
        <f t="shared" si="282"/>
        <v>-21.2</v>
      </c>
      <c r="AZ170" s="688">
        <f t="shared" si="283"/>
        <v>0</v>
      </c>
      <c r="BA170" s="683">
        <v>23.7</v>
      </c>
      <c r="BB170" s="681"/>
      <c r="BC170" s="681"/>
      <c r="BD170" s="681"/>
      <c r="BE170" s="687">
        <f t="shared" si="284"/>
        <v>-23.7</v>
      </c>
      <c r="BF170" s="688">
        <f t="shared" si="285"/>
        <v>0</v>
      </c>
      <c r="BG170" s="683">
        <v>32.200000000000003</v>
      </c>
      <c r="BH170" s="681"/>
      <c r="BI170" s="681"/>
      <c r="BJ170" s="681"/>
      <c r="BK170" s="687">
        <f t="shared" si="286"/>
        <v>-32.200000000000003</v>
      </c>
      <c r="BL170" s="688">
        <f t="shared" si="287"/>
        <v>0</v>
      </c>
      <c r="BM170" s="687">
        <f t="shared" si="288"/>
        <v>98.699999999999989</v>
      </c>
      <c r="BN170" s="681"/>
      <c r="BO170" s="687">
        <f t="shared" si="289"/>
        <v>0</v>
      </c>
      <c r="BP170" s="681"/>
      <c r="BQ170" s="687">
        <f t="shared" si="290"/>
        <v>-98.699999999999989</v>
      </c>
      <c r="BR170" s="688">
        <f t="shared" si="291"/>
        <v>0</v>
      </c>
      <c r="BS170" s="683">
        <v>33.200000000000003</v>
      </c>
      <c r="BT170" s="681"/>
      <c r="BU170" s="681"/>
      <c r="BV170" s="681"/>
      <c r="BW170" s="687">
        <f t="shared" si="292"/>
        <v>-33.200000000000003</v>
      </c>
      <c r="BX170" s="688">
        <f t="shared" si="293"/>
        <v>0</v>
      </c>
      <c r="BY170" s="683">
        <v>33.4</v>
      </c>
      <c r="BZ170" s="681"/>
      <c r="CA170" s="681"/>
      <c r="CB170" s="681"/>
      <c r="CC170" s="687">
        <f t="shared" si="294"/>
        <v>-33.4</v>
      </c>
      <c r="CD170" s="688">
        <f t="shared" si="295"/>
        <v>0</v>
      </c>
      <c r="CE170" s="683">
        <v>32.1</v>
      </c>
      <c r="CF170" s="681"/>
      <c r="CG170" s="681"/>
      <c r="CH170" s="681"/>
      <c r="CI170" s="687">
        <f t="shared" si="296"/>
        <v>-32.1</v>
      </c>
      <c r="CJ170" s="688">
        <f t="shared" si="297"/>
        <v>0</v>
      </c>
      <c r="CK170" s="687">
        <f t="shared" si="298"/>
        <v>99.300000000000011</v>
      </c>
      <c r="CL170" s="681"/>
      <c r="CM170" s="687">
        <f t="shared" si="299"/>
        <v>0</v>
      </c>
      <c r="CN170" s="681"/>
      <c r="CO170" s="687">
        <f t="shared" si="300"/>
        <v>-99.300000000000011</v>
      </c>
      <c r="CP170" s="688">
        <f t="shared" si="301"/>
        <v>0</v>
      </c>
      <c r="CQ170" s="683">
        <v>33.200000000000003</v>
      </c>
      <c r="CR170" s="681"/>
      <c r="CS170" s="681"/>
      <c r="CT170" s="681"/>
      <c r="CU170" s="687">
        <f t="shared" si="302"/>
        <v>-33.200000000000003</v>
      </c>
      <c r="CV170" s="688">
        <f t="shared" si="303"/>
        <v>0</v>
      </c>
      <c r="CW170" s="683">
        <v>32</v>
      </c>
      <c r="CX170" s="681"/>
      <c r="CY170" s="681"/>
      <c r="CZ170" s="681"/>
      <c r="DA170" s="687">
        <f t="shared" si="304"/>
        <v>-32</v>
      </c>
      <c r="DB170" s="688">
        <f t="shared" si="305"/>
        <v>0</v>
      </c>
      <c r="DC170" s="683">
        <v>34.1</v>
      </c>
      <c r="DD170" s="681"/>
      <c r="DE170" s="681"/>
      <c r="DF170" s="681"/>
      <c r="DG170" s="687">
        <f t="shared" si="306"/>
        <v>-34.1</v>
      </c>
      <c r="DH170" s="688">
        <f t="shared" si="307"/>
        <v>0</v>
      </c>
    </row>
    <row r="171" spans="2:112">
      <c r="B171" s="88" t="s">
        <v>3167</v>
      </c>
      <c r="C171" s="650"/>
      <c r="D171" s="121" t="s">
        <v>3168</v>
      </c>
      <c r="E171" s="528" t="s">
        <v>3169</v>
      </c>
      <c r="F171" s="528"/>
      <c r="G171" s="529"/>
      <c r="H171" s="530"/>
      <c r="I171" s="530"/>
      <c r="J171" s="91" t="s">
        <v>883</v>
      </c>
      <c r="K171" s="687">
        <f t="shared" si="264"/>
        <v>922.99999999999989</v>
      </c>
      <c r="L171" s="681"/>
      <c r="M171" s="687">
        <f t="shared" si="265"/>
        <v>0</v>
      </c>
      <c r="N171" s="681"/>
      <c r="O171" s="687">
        <f t="shared" si="266"/>
        <v>-922.99999999999989</v>
      </c>
      <c r="P171" s="688">
        <f t="shared" si="267"/>
        <v>0</v>
      </c>
      <c r="Q171" s="687">
        <f t="shared" si="268"/>
        <v>237.5</v>
      </c>
      <c r="R171" s="681"/>
      <c r="S171" s="687">
        <f t="shared" si="269"/>
        <v>0</v>
      </c>
      <c r="T171" s="681"/>
      <c r="U171" s="687">
        <f t="shared" si="270"/>
        <v>-237.5</v>
      </c>
      <c r="V171" s="688">
        <f t="shared" si="271"/>
        <v>0</v>
      </c>
      <c r="W171" s="683">
        <v>81.8</v>
      </c>
      <c r="X171" s="681"/>
      <c r="Y171" s="681"/>
      <c r="Z171" s="681"/>
      <c r="AA171" s="687">
        <f t="shared" si="272"/>
        <v>-81.8</v>
      </c>
      <c r="AB171" s="688">
        <f t="shared" si="273"/>
        <v>0</v>
      </c>
      <c r="AC171" s="683">
        <v>73.8</v>
      </c>
      <c r="AD171" s="681"/>
      <c r="AE171" s="681"/>
      <c r="AF171" s="681"/>
      <c r="AG171" s="687">
        <f t="shared" si="274"/>
        <v>-73.8</v>
      </c>
      <c r="AH171" s="688">
        <f t="shared" si="275"/>
        <v>0</v>
      </c>
      <c r="AI171" s="683">
        <v>81.900000000000006</v>
      </c>
      <c r="AJ171" s="681"/>
      <c r="AK171" s="681"/>
      <c r="AL171" s="681"/>
      <c r="AM171" s="687">
        <f t="shared" si="276"/>
        <v>-81.900000000000006</v>
      </c>
      <c r="AN171" s="688">
        <f t="shared" si="277"/>
        <v>0</v>
      </c>
      <c r="AO171" s="687">
        <f t="shared" si="278"/>
        <v>235.4</v>
      </c>
      <c r="AP171" s="681"/>
      <c r="AQ171" s="687">
        <f t="shared" si="279"/>
        <v>0</v>
      </c>
      <c r="AR171" s="681"/>
      <c r="AS171" s="687">
        <f t="shared" si="280"/>
        <v>-235.4</v>
      </c>
      <c r="AT171" s="688">
        <f t="shared" si="281"/>
        <v>0</v>
      </c>
      <c r="AU171" s="683">
        <v>79.900000000000006</v>
      </c>
      <c r="AV171" s="681"/>
      <c r="AW171" s="681"/>
      <c r="AX171" s="681"/>
      <c r="AY171" s="687">
        <f t="shared" si="282"/>
        <v>-79.900000000000006</v>
      </c>
      <c r="AZ171" s="688">
        <f t="shared" si="283"/>
        <v>0</v>
      </c>
      <c r="BA171" s="683">
        <v>82.5</v>
      </c>
      <c r="BB171" s="681"/>
      <c r="BC171" s="681"/>
      <c r="BD171" s="681"/>
      <c r="BE171" s="687">
        <f t="shared" si="284"/>
        <v>-82.5</v>
      </c>
      <c r="BF171" s="688">
        <f t="shared" si="285"/>
        <v>0</v>
      </c>
      <c r="BG171" s="683">
        <v>73</v>
      </c>
      <c r="BH171" s="681"/>
      <c r="BI171" s="681"/>
      <c r="BJ171" s="681"/>
      <c r="BK171" s="687">
        <f t="shared" si="286"/>
        <v>-73</v>
      </c>
      <c r="BL171" s="688">
        <f t="shared" si="287"/>
        <v>0</v>
      </c>
      <c r="BM171" s="687">
        <f t="shared" si="288"/>
        <v>206.7</v>
      </c>
      <c r="BN171" s="681"/>
      <c r="BO171" s="687">
        <f t="shared" si="289"/>
        <v>0</v>
      </c>
      <c r="BP171" s="681"/>
      <c r="BQ171" s="687">
        <f t="shared" si="290"/>
        <v>-206.7</v>
      </c>
      <c r="BR171" s="688">
        <f t="shared" si="291"/>
        <v>0</v>
      </c>
      <c r="BS171" s="683">
        <v>45.3</v>
      </c>
      <c r="BT171" s="681"/>
      <c r="BU171" s="681"/>
      <c r="BV171" s="681"/>
      <c r="BW171" s="687">
        <f t="shared" si="292"/>
        <v>-45.3</v>
      </c>
      <c r="BX171" s="688">
        <f t="shared" si="293"/>
        <v>0</v>
      </c>
      <c r="BY171" s="683">
        <v>82.4</v>
      </c>
      <c r="BZ171" s="681"/>
      <c r="CA171" s="681"/>
      <c r="CB171" s="681"/>
      <c r="CC171" s="687">
        <f t="shared" si="294"/>
        <v>-82.4</v>
      </c>
      <c r="CD171" s="688">
        <f t="shared" si="295"/>
        <v>0</v>
      </c>
      <c r="CE171" s="683">
        <v>79</v>
      </c>
      <c r="CF171" s="681"/>
      <c r="CG171" s="681"/>
      <c r="CH171" s="681"/>
      <c r="CI171" s="687">
        <f t="shared" si="296"/>
        <v>-79</v>
      </c>
      <c r="CJ171" s="688">
        <f t="shared" si="297"/>
        <v>0</v>
      </c>
      <c r="CK171" s="687">
        <f t="shared" si="298"/>
        <v>243.4</v>
      </c>
      <c r="CL171" s="681"/>
      <c r="CM171" s="687">
        <f t="shared" si="299"/>
        <v>0</v>
      </c>
      <c r="CN171" s="681"/>
      <c r="CO171" s="687">
        <f t="shared" si="300"/>
        <v>-243.4</v>
      </c>
      <c r="CP171" s="688">
        <f t="shared" si="301"/>
        <v>0</v>
      </c>
      <c r="CQ171" s="683">
        <v>82</v>
      </c>
      <c r="CR171" s="681"/>
      <c r="CS171" s="681"/>
      <c r="CT171" s="681"/>
      <c r="CU171" s="687">
        <f t="shared" si="302"/>
        <v>-82</v>
      </c>
      <c r="CV171" s="688">
        <f t="shared" si="303"/>
        <v>0</v>
      </c>
      <c r="CW171" s="683">
        <v>79.3</v>
      </c>
      <c r="CX171" s="681"/>
      <c r="CY171" s="681"/>
      <c r="CZ171" s="681"/>
      <c r="DA171" s="687">
        <f t="shared" si="304"/>
        <v>-79.3</v>
      </c>
      <c r="DB171" s="688">
        <f t="shared" si="305"/>
        <v>0</v>
      </c>
      <c r="DC171" s="683">
        <v>82.1</v>
      </c>
      <c r="DD171" s="681"/>
      <c r="DE171" s="681"/>
      <c r="DF171" s="681"/>
      <c r="DG171" s="687">
        <f t="shared" si="306"/>
        <v>-82.1</v>
      </c>
      <c r="DH171" s="688">
        <f t="shared" si="307"/>
        <v>0</v>
      </c>
    </row>
    <row r="172" spans="2:112">
      <c r="B172" s="88" t="s">
        <v>3170</v>
      </c>
      <c r="C172" s="650"/>
      <c r="D172" s="121" t="s">
        <v>3152</v>
      </c>
      <c r="E172" s="528" t="s">
        <v>3171</v>
      </c>
      <c r="F172" s="528"/>
      <c r="G172" s="529"/>
      <c r="H172" s="530"/>
      <c r="I172" s="530"/>
      <c r="J172" s="91" t="s">
        <v>883</v>
      </c>
      <c r="K172" s="687">
        <f t="shared" si="264"/>
        <v>0</v>
      </c>
      <c r="L172" s="681"/>
      <c r="M172" s="687">
        <f t="shared" si="265"/>
        <v>0</v>
      </c>
      <c r="N172" s="681"/>
      <c r="O172" s="687">
        <f t="shared" si="266"/>
        <v>0</v>
      </c>
      <c r="P172" s="688" t="str">
        <f t="shared" si="267"/>
        <v>-</v>
      </c>
      <c r="Q172" s="687">
        <f t="shared" si="268"/>
        <v>0</v>
      </c>
      <c r="R172" s="681"/>
      <c r="S172" s="687">
        <f t="shared" si="269"/>
        <v>0</v>
      </c>
      <c r="T172" s="681"/>
      <c r="U172" s="687">
        <f t="shared" si="270"/>
        <v>0</v>
      </c>
      <c r="V172" s="688" t="str">
        <f t="shared" si="271"/>
        <v>-</v>
      </c>
      <c r="W172" s="683">
        <v>0</v>
      </c>
      <c r="X172" s="681"/>
      <c r="Y172" s="681"/>
      <c r="Z172" s="681"/>
      <c r="AA172" s="687">
        <f t="shared" si="272"/>
        <v>0</v>
      </c>
      <c r="AB172" s="688" t="str">
        <f t="shared" si="273"/>
        <v>-</v>
      </c>
      <c r="AC172" s="683">
        <v>0</v>
      </c>
      <c r="AD172" s="681"/>
      <c r="AE172" s="681"/>
      <c r="AF172" s="681"/>
      <c r="AG172" s="687">
        <f t="shared" si="274"/>
        <v>0</v>
      </c>
      <c r="AH172" s="688" t="str">
        <f t="shared" si="275"/>
        <v>-</v>
      </c>
      <c r="AI172" s="683">
        <v>0</v>
      </c>
      <c r="AJ172" s="681"/>
      <c r="AK172" s="681"/>
      <c r="AL172" s="681"/>
      <c r="AM172" s="687">
        <f t="shared" si="276"/>
        <v>0</v>
      </c>
      <c r="AN172" s="688" t="str">
        <f t="shared" si="277"/>
        <v>-</v>
      </c>
      <c r="AO172" s="687">
        <f t="shared" si="278"/>
        <v>0</v>
      </c>
      <c r="AP172" s="681"/>
      <c r="AQ172" s="687">
        <f t="shared" si="279"/>
        <v>0</v>
      </c>
      <c r="AR172" s="681"/>
      <c r="AS172" s="687">
        <f t="shared" si="280"/>
        <v>0</v>
      </c>
      <c r="AT172" s="688" t="str">
        <f t="shared" si="281"/>
        <v>-</v>
      </c>
      <c r="AU172" s="683">
        <v>0</v>
      </c>
      <c r="AV172" s="681"/>
      <c r="AW172" s="681"/>
      <c r="AX172" s="681"/>
      <c r="AY172" s="687">
        <f t="shared" si="282"/>
        <v>0</v>
      </c>
      <c r="AZ172" s="688" t="str">
        <f t="shared" si="283"/>
        <v>-</v>
      </c>
      <c r="BA172" s="683">
        <v>0</v>
      </c>
      <c r="BB172" s="681"/>
      <c r="BC172" s="681"/>
      <c r="BD172" s="681"/>
      <c r="BE172" s="687">
        <f t="shared" si="284"/>
        <v>0</v>
      </c>
      <c r="BF172" s="688" t="str">
        <f t="shared" si="285"/>
        <v>-</v>
      </c>
      <c r="BG172" s="683">
        <v>0</v>
      </c>
      <c r="BH172" s="681"/>
      <c r="BI172" s="681"/>
      <c r="BJ172" s="681"/>
      <c r="BK172" s="687">
        <f t="shared" si="286"/>
        <v>0</v>
      </c>
      <c r="BL172" s="688" t="str">
        <f t="shared" si="287"/>
        <v>-</v>
      </c>
      <c r="BM172" s="687">
        <f t="shared" si="288"/>
        <v>0</v>
      </c>
      <c r="BN172" s="681"/>
      <c r="BO172" s="687">
        <f t="shared" si="289"/>
        <v>0</v>
      </c>
      <c r="BP172" s="681"/>
      <c r="BQ172" s="687">
        <f t="shared" si="290"/>
        <v>0</v>
      </c>
      <c r="BR172" s="688" t="str">
        <f t="shared" si="291"/>
        <v>-</v>
      </c>
      <c r="BS172" s="683">
        <v>0</v>
      </c>
      <c r="BT172" s="681"/>
      <c r="BU172" s="681"/>
      <c r="BV172" s="681"/>
      <c r="BW172" s="687">
        <f t="shared" si="292"/>
        <v>0</v>
      </c>
      <c r="BX172" s="688" t="str">
        <f t="shared" si="293"/>
        <v>-</v>
      </c>
      <c r="BY172" s="683">
        <v>0</v>
      </c>
      <c r="BZ172" s="681"/>
      <c r="CA172" s="681"/>
      <c r="CB172" s="681"/>
      <c r="CC172" s="687">
        <f t="shared" si="294"/>
        <v>0</v>
      </c>
      <c r="CD172" s="688" t="str">
        <f t="shared" si="295"/>
        <v>-</v>
      </c>
      <c r="CE172" s="683">
        <v>0</v>
      </c>
      <c r="CF172" s="681"/>
      <c r="CG172" s="681"/>
      <c r="CH172" s="681"/>
      <c r="CI172" s="687">
        <f t="shared" si="296"/>
        <v>0</v>
      </c>
      <c r="CJ172" s="688" t="str">
        <f t="shared" si="297"/>
        <v>-</v>
      </c>
      <c r="CK172" s="687">
        <f t="shared" si="298"/>
        <v>0</v>
      </c>
      <c r="CL172" s="681"/>
      <c r="CM172" s="687">
        <f t="shared" si="299"/>
        <v>0</v>
      </c>
      <c r="CN172" s="681"/>
      <c r="CO172" s="687">
        <f t="shared" si="300"/>
        <v>0</v>
      </c>
      <c r="CP172" s="688" t="str">
        <f t="shared" si="301"/>
        <v>-</v>
      </c>
      <c r="CQ172" s="683">
        <v>0</v>
      </c>
      <c r="CR172" s="681"/>
      <c r="CS172" s="681"/>
      <c r="CT172" s="681"/>
      <c r="CU172" s="687">
        <f t="shared" si="302"/>
        <v>0</v>
      </c>
      <c r="CV172" s="688" t="str">
        <f t="shared" si="303"/>
        <v>-</v>
      </c>
      <c r="CW172" s="683">
        <v>0</v>
      </c>
      <c r="CX172" s="681"/>
      <c r="CY172" s="681"/>
      <c r="CZ172" s="681"/>
      <c r="DA172" s="687">
        <f t="shared" si="304"/>
        <v>0</v>
      </c>
      <c r="DB172" s="688" t="str">
        <f t="shared" si="305"/>
        <v>-</v>
      </c>
      <c r="DC172" s="683">
        <v>0</v>
      </c>
      <c r="DD172" s="681"/>
      <c r="DE172" s="681"/>
      <c r="DF172" s="681"/>
      <c r="DG172" s="687">
        <f t="shared" si="306"/>
        <v>0</v>
      </c>
      <c r="DH172" s="688" t="str">
        <f t="shared" si="307"/>
        <v>-</v>
      </c>
    </row>
    <row r="173" spans="2:112">
      <c r="B173" s="88" t="s">
        <v>3172</v>
      </c>
      <c r="C173" s="650"/>
      <c r="D173" s="656" t="s">
        <v>3083</v>
      </c>
      <c r="E173" s="528" t="s">
        <v>3173</v>
      </c>
      <c r="F173" s="528"/>
      <c r="G173" s="529"/>
      <c r="H173" s="530"/>
      <c r="I173" s="530"/>
      <c r="J173" s="91" t="s">
        <v>883</v>
      </c>
      <c r="K173" s="687">
        <f t="shared" si="264"/>
        <v>6645.9</v>
      </c>
      <c r="L173" s="681"/>
      <c r="M173" s="687">
        <f t="shared" si="265"/>
        <v>0</v>
      </c>
      <c r="N173" s="681"/>
      <c r="O173" s="687">
        <f t="shared" si="266"/>
        <v>-6645.9</v>
      </c>
      <c r="P173" s="688">
        <f t="shared" si="267"/>
        <v>0</v>
      </c>
      <c r="Q173" s="687">
        <f t="shared" si="268"/>
        <v>1777</v>
      </c>
      <c r="R173" s="681"/>
      <c r="S173" s="687">
        <f t="shared" si="269"/>
        <v>0</v>
      </c>
      <c r="T173" s="681"/>
      <c r="U173" s="687">
        <f t="shared" si="270"/>
        <v>-1777</v>
      </c>
      <c r="V173" s="688">
        <f t="shared" si="271"/>
        <v>0</v>
      </c>
      <c r="W173" s="683">
        <v>616.6</v>
      </c>
      <c r="X173" s="681"/>
      <c r="Y173" s="681"/>
      <c r="Z173" s="681"/>
      <c r="AA173" s="687">
        <f t="shared" si="272"/>
        <v>-616.6</v>
      </c>
      <c r="AB173" s="688">
        <f t="shared" si="273"/>
        <v>0</v>
      </c>
      <c r="AC173" s="683">
        <v>552.4</v>
      </c>
      <c r="AD173" s="681"/>
      <c r="AE173" s="681"/>
      <c r="AF173" s="681"/>
      <c r="AG173" s="687">
        <f t="shared" si="274"/>
        <v>-552.4</v>
      </c>
      <c r="AH173" s="688">
        <f t="shared" si="275"/>
        <v>0</v>
      </c>
      <c r="AI173" s="683">
        <v>608</v>
      </c>
      <c r="AJ173" s="681"/>
      <c r="AK173" s="681"/>
      <c r="AL173" s="681"/>
      <c r="AM173" s="687">
        <f t="shared" si="276"/>
        <v>-608</v>
      </c>
      <c r="AN173" s="688">
        <f t="shared" si="277"/>
        <v>0</v>
      </c>
      <c r="AO173" s="687">
        <f t="shared" si="278"/>
        <v>1734.0000000000002</v>
      </c>
      <c r="AP173" s="681"/>
      <c r="AQ173" s="687">
        <f t="shared" si="279"/>
        <v>0</v>
      </c>
      <c r="AR173" s="681"/>
      <c r="AS173" s="687">
        <f t="shared" si="280"/>
        <v>-1734.0000000000002</v>
      </c>
      <c r="AT173" s="688">
        <f t="shared" si="281"/>
        <v>0</v>
      </c>
      <c r="AU173" s="683">
        <v>593.70000000000005</v>
      </c>
      <c r="AV173" s="681"/>
      <c r="AW173" s="681"/>
      <c r="AX173" s="681"/>
      <c r="AY173" s="687">
        <f t="shared" si="282"/>
        <v>-593.70000000000005</v>
      </c>
      <c r="AZ173" s="688">
        <f t="shared" si="283"/>
        <v>0</v>
      </c>
      <c r="BA173" s="683">
        <v>603.1</v>
      </c>
      <c r="BB173" s="681"/>
      <c r="BC173" s="681"/>
      <c r="BD173" s="681"/>
      <c r="BE173" s="687">
        <f t="shared" si="284"/>
        <v>-603.1</v>
      </c>
      <c r="BF173" s="688">
        <f t="shared" si="285"/>
        <v>0</v>
      </c>
      <c r="BG173" s="683">
        <v>537.20000000000005</v>
      </c>
      <c r="BH173" s="681"/>
      <c r="BI173" s="681"/>
      <c r="BJ173" s="681"/>
      <c r="BK173" s="687">
        <f t="shared" si="286"/>
        <v>-537.20000000000005</v>
      </c>
      <c r="BL173" s="688">
        <f t="shared" si="287"/>
        <v>0</v>
      </c>
      <c r="BM173" s="687">
        <f t="shared" si="288"/>
        <v>1431.5</v>
      </c>
      <c r="BN173" s="681"/>
      <c r="BO173" s="687">
        <f t="shared" si="289"/>
        <v>0</v>
      </c>
      <c r="BP173" s="681"/>
      <c r="BQ173" s="687">
        <f t="shared" si="290"/>
        <v>-1431.5</v>
      </c>
      <c r="BR173" s="688">
        <f t="shared" si="291"/>
        <v>0</v>
      </c>
      <c r="BS173" s="683">
        <v>433.7</v>
      </c>
      <c r="BT173" s="681"/>
      <c r="BU173" s="681"/>
      <c r="BV173" s="681"/>
      <c r="BW173" s="687">
        <f t="shared" si="292"/>
        <v>-433.7</v>
      </c>
      <c r="BX173" s="688">
        <f t="shared" si="293"/>
        <v>0</v>
      </c>
      <c r="BY173" s="683">
        <v>490.5</v>
      </c>
      <c r="BZ173" s="681"/>
      <c r="CA173" s="681"/>
      <c r="CB173" s="681"/>
      <c r="CC173" s="687">
        <f t="shared" si="294"/>
        <v>-490.5</v>
      </c>
      <c r="CD173" s="688">
        <f t="shared" si="295"/>
        <v>0</v>
      </c>
      <c r="CE173" s="683">
        <v>507.3</v>
      </c>
      <c r="CF173" s="681"/>
      <c r="CG173" s="681"/>
      <c r="CH173" s="681"/>
      <c r="CI173" s="687">
        <f t="shared" si="296"/>
        <v>-507.3</v>
      </c>
      <c r="CJ173" s="688">
        <f t="shared" si="297"/>
        <v>0</v>
      </c>
      <c r="CK173" s="687">
        <f t="shared" si="298"/>
        <v>1703.4</v>
      </c>
      <c r="CL173" s="681"/>
      <c r="CM173" s="687">
        <f t="shared" si="299"/>
        <v>0</v>
      </c>
      <c r="CN173" s="681"/>
      <c r="CO173" s="687">
        <f t="shared" si="300"/>
        <v>-1703.4</v>
      </c>
      <c r="CP173" s="688">
        <f t="shared" si="301"/>
        <v>0</v>
      </c>
      <c r="CQ173" s="683">
        <v>573.1</v>
      </c>
      <c r="CR173" s="681"/>
      <c r="CS173" s="681"/>
      <c r="CT173" s="681"/>
      <c r="CU173" s="687">
        <f t="shared" si="302"/>
        <v>-573.1</v>
      </c>
      <c r="CV173" s="688">
        <f t="shared" si="303"/>
        <v>0</v>
      </c>
      <c r="CW173" s="683">
        <v>554.79999999999995</v>
      </c>
      <c r="CX173" s="681"/>
      <c r="CY173" s="681"/>
      <c r="CZ173" s="681"/>
      <c r="DA173" s="687">
        <f t="shared" si="304"/>
        <v>-554.79999999999995</v>
      </c>
      <c r="DB173" s="688">
        <f t="shared" si="305"/>
        <v>0</v>
      </c>
      <c r="DC173" s="683">
        <v>575.5</v>
      </c>
      <c r="DD173" s="681"/>
      <c r="DE173" s="681"/>
      <c r="DF173" s="681"/>
      <c r="DG173" s="687">
        <f t="shared" si="306"/>
        <v>-575.5</v>
      </c>
      <c r="DH173" s="688">
        <f t="shared" si="307"/>
        <v>0</v>
      </c>
    </row>
    <row r="174" spans="2:112" ht="39" customHeight="1">
      <c r="B174" s="88" t="s">
        <v>3174</v>
      </c>
      <c r="C174" s="650"/>
      <c r="D174" s="500" t="s">
        <v>1791</v>
      </c>
      <c r="E174" s="528" t="s">
        <v>3175</v>
      </c>
      <c r="F174" s="528"/>
      <c r="G174" s="529"/>
      <c r="H174" s="530" t="s">
        <v>3176</v>
      </c>
      <c r="I174" s="530"/>
      <c r="J174" s="91" t="s">
        <v>883</v>
      </c>
      <c r="K174" s="687">
        <f t="shared" si="264"/>
        <v>4385.3999999999996</v>
      </c>
      <c r="L174" s="681"/>
      <c r="M174" s="687">
        <f t="shared" si="265"/>
        <v>0</v>
      </c>
      <c r="N174" s="681"/>
      <c r="O174" s="687">
        <f t="shared" si="266"/>
        <v>-4385.3999999999996</v>
      </c>
      <c r="P174" s="688">
        <f t="shared" si="267"/>
        <v>0</v>
      </c>
      <c r="Q174" s="687">
        <f t="shared" si="268"/>
        <v>1165.5</v>
      </c>
      <c r="R174" s="681"/>
      <c r="S174" s="687">
        <f t="shared" si="269"/>
        <v>0</v>
      </c>
      <c r="T174" s="681"/>
      <c r="U174" s="687">
        <f t="shared" si="270"/>
        <v>-1165.5</v>
      </c>
      <c r="V174" s="688">
        <f t="shared" si="271"/>
        <v>0</v>
      </c>
      <c r="W174" s="687">
        <f>W175+W176</f>
        <v>401.5</v>
      </c>
      <c r="X174" s="681"/>
      <c r="Y174" s="687">
        <f>Y175+Y176</f>
        <v>0</v>
      </c>
      <c r="Z174" s="681"/>
      <c r="AA174" s="687">
        <f t="shared" si="272"/>
        <v>-401.5</v>
      </c>
      <c r="AB174" s="688">
        <f t="shared" si="273"/>
        <v>0</v>
      </c>
      <c r="AC174" s="687">
        <f>AC175+AC176</f>
        <v>362.5</v>
      </c>
      <c r="AD174" s="681"/>
      <c r="AE174" s="687">
        <f>AE175+AE176</f>
        <v>0</v>
      </c>
      <c r="AF174" s="681"/>
      <c r="AG174" s="687">
        <f t="shared" si="274"/>
        <v>-362.5</v>
      </c>
      <c r="AH174" s="688">
        <f t="shared" si="275"/>
        <v>0</v>
      </c>
      <c r="AI174" s="687">
        <f>AI175+AI176</f>
        <v>401.5</v>
      </c>
      <c r="AJ174" s="681"/>
      <c r="AK174" s="687">
        <f>AK175+AK176</f>
        <v>0</v>
      </c>
      <c r="AL174" s="681"/>
      <c r="AM174" s="687">
        <f t="shared" si="276"/>
        <v>-401.5</v>
      </c>
      <c r="AN174" s="688">
        <f t="shared" si="277"/>
        <v>0</v>
      </c>
      <c r="AO174" s="687">
        <f t="shared" si="278"/>
        <v>1122.0999999999999</v>
      </c>
      <c r="AP174" s="681"/>
      <c r="AQ174" s="687">
        <f t="shared" si="279"/>
        <v>0</v>
      </c>
      <c r="AR174" s="681"/>
      <c r="AS174" s="687">
        <f t="shared" si="280"/>
        <v>-1122.0999999999999</v>
      </c>
      <c r="AT174" s="688">
        <f t="shared" si="281"/>
        <v>0</v>
      </c>
      <c r="AU174" s="687">
        <f>AU175+AU176</f>
        <v>382</v>
      </c>
      <c r="AV174" s="681"/>
      <c r="AW174" s="687">
        <f>AW175+AW176</f>
        <v>0</v>
      </c>
      <c r="AX174" s="681"/>
      <c r="AY174" s="687">
        <f t="shared" si="282"/>
        <v>-382</v>
      </c>
      <c r="AZ174" s="688">
        <f t="shared" si="283"/>
        <v>0</v>
      </c>
      <c r="BA174" s="687">
        <f>BA175+BA176</f>
        <v>387.5</v>
      </c>
      <c r="BB174" s="681"/>
      <c r="BC174" s="687">
        <f>BC175+BC176</f>
        <v>0</v>
      </c>
      <c r="BD174" s="681"/>
      <c r="BE174" s="687">
        <f t="shared" si="284"/>
        <v>-387.5</v>
      </c>
      <c r="BF174" s="688">
        <f t="shared" si="285"/>
        <v>0</v>
      </c>
      <c r="BG174" s="687">
        <f>BG175+BG176</f>
        <v>352.6</v>
      </c>
      <c r="BH174" s="681"/>
      <c r="BI174" s="687">
        <f>BI175+BI176</f>
        <v>0</v>
      </c>
      <c r="BJ174" s="681"/>
      <c r="BK174" s="687">
        <f t="shared" si="286"/>
        <v>-352.6</v>
      </c>
      <c r="BL174" s="688">
        <f t="shared" si="287"/>
        <v>0</v>
      </c>
      <c r="BM174" s="687">
        <f t="shared" si="288"/>
        <v>906.5</v>
      </c>
      <c r="BN174" s="681"/>
      <c r="BO174" s="687">
        <f t="shared" si="289"/>
        <v>0</v>
      </c>
      <c r="BP174" s="681"/>
      <c r="BQ174" s="687">
        <f t="shared" si="290"/>
        <v>-906.5</v>
      </c>
      <c r="BR174" s="688">
        <f t="shared" si="291"/>
        <v>0</v>
      </c>
      <c r="BS174" s="687">
        <f>BS175+BS176</f>
        <v>148.4</v>
      </c>
      <c r="BT174" s="681"/>
      <c r="BU174" s="687">
        <f>BU175+BU176</f>
        <v>0</v>
      </c>
      <c r="BV174" s="681"/>
      <c r="BW174" s="687">
        <f t="shared" si="292"/>
        <v>-148.4</v>
      </c>
      <c r="BX174" s="688">
        <f t="shared" si="293"/>
        <v>0</v>
      </c>
      <c r="BY174" s="687">
        <f>BY175+BY176</f>
        <v>369.6</v>
      </c>
      <c r="BZ174" s="681"/>
      <c r="CA174" s="687">
        <f>CA175+CA176</f>
        <v>0</v>
      </c>
      <c r="CB174" s="681"/>
      <c r="CC174" s="687">
        <f t="shared" si="294"/>
        <v>-369.6</v>
      </c>
      <c r="CD174" s="688">
        <f t="shared" si="295"/>
        <v>0</v>
      </c>
      <c r="CE174" s="687">
        <f>CE175+CE176</f>
        <v>388.5</v>
      </c>
      <c r="CF174" s="681"/>
      <c r="CG174" s="687">
        <f>CG175+CG176</f>
        <v>0</v>
      </c>
      <c r="CH174" s="681"/>
      <c r="CI174" s="687">
        <f t="shared" si="296"/>
        <v>-388.5</v>
      </c>
      <c r="CJ174" s="688">
        <f t="shared" si="297"/>
        <v>0</v>
      </c>
      <c r="CK174" s="687">
        <f t="shared" si="298"/>
        <v>1191.3</v>
      </c>
      <c r="CL174" s="681"/>
      <c r="CM174" s="687">
        <f t="shared" si="299"/>
        <v>0</v>
      </c>
      <c r="CN174" s="681"/>
      <c r="CO174" s="687">
        <f t="shared" si="300"/>
        <v>-1191.3</v>
      </c>
      <c r="CP174" s="688">
        <f t="shared" si="301"/>
        <v>0</v>
      </c>
      <c r="CQ174" s="687">
        <f>CQ175+CQ176</f>
        <v>401.4</v>
      </c>
      <c r="CR174" s="681"/>
      <c r="CS174" s="687">
        <f>CS175+CS176</f>
        <v>0</v>
      </c>
      <c r="CT174" s="681"/>
      <c r="CU174" s="687">
        <f t="shared" si="302"/>
        <v>-401.4</v>
      </c>
      <c r="CV174" s="688">
        <f t="shared" si="303"/>
        <v>0</v>
      </c>
      <c r="CW174" s="687">
        <f>CW175+CW176</f>
        <v>388.4</v>
      </c>
      <c r="CX174" s="681"/>
      <c r="CY174" s="687">
        <f>CY175+CY176</f>
        <v>0</v>
      </c>
      <c r="CZ174" s="681"/>
      <c r="DA174" s="687">
        <f t="shared" si="304"/>
        <v>-388.4</v>
      </c>
      <c r="DB174" s="688">
        <f t="shared" si="305"/>
        <v>0</v>
      </c>
      <c r="DC174" s="687">
        <f>DC175+DC176</f>
        <v>401.5</v>
      </c>
      <c r="DD174" s="681"/>
      <c r="DE174" s="687">
        <f>DE175+DE176</f>
        <v>0</v>
      </c>
      <c r="DF174" s="681"/>
      <c r="DG174" s="687">
        <f t="shared" si="306"/>
        <v>-401.5</v>
      </c>
      <c r="DH174" s="688">
        <f t="shared" si="307"/>
        <v>0</v>
      </c>
    </row>
    <row r="175" spans="2:112">
      <c r="B175" s="88" t="s">
        <v>3177</v>
      </c>
      <c r="C175" s="650"/>
      <c r="D175" s="656" t="s">
        <v>3075</v>
      </c>
      <c r="E175" s="528" t="s">
        <v>3178</v>
      </c>
      <c r="F175" s="528"/>
      <c r="G175" s="529"/>
      <c r="H175" s="530"/>
      <c r="I175" s="530"/>
      <c r="J175" s="91" t="s">
        <v>883</v>
      </c>
      <c r="K175" s="687">
        <f t="shared" si="264"/>
        <v>333.4</v>
      </c>
      <c r="L175" s="681"/>
      <c r="M175" s="687">
        <f t="shared" si="265"/>
        <v>0</v>
      </c>
      <c r="N175" s="681"/>
      <c r="O175" s="687">
        <f t="shared" si="266"/>
        <v>-333.4</v>
      </c>
      <c r="P175" s="688">
        <f t="shared" si="267"/>
        <v>0</v>
      </c>
      <c r="Q175" s="687">
        <f t="shared" si="268"/>
        <v>85.5</v>
      </c>
      <c r="R175" s="681"/>
      <c r="S175" s="687">
        <f t="shared" si="269"/>
        <v>0</v>
      </c>
      <c r="T175" s="681"/>
      <c r="U175" s="687">
        <f t="shared" si="270"/>
        <v>-85.5</v>
      </c>
      <c r="V175" s="688">
        <f t="shared" si="271"/>
        <v>0</v>
      </c>
      <c r="W175" s="683">
        <v>29.5</v>
      </c>
      <c r="X175" s="681"/>
      <c r="Y175" s="681"/>
      <c r="Z175" s="681"/>
      <c r="AA175" s="687">
        <f t="shared" si="272"/>
        <v>-29.5</v>
      </c>
      <c r="AB175" s="688">
        <f t="shared" si="273"/>
        <v>0</v>
      </c>
      <c r="AC175" s="683">
        <v>26.5</v>
      </c>
      <c r="AD175" s="681"/>
      <c r="AE175" s="681"/>
      <c r="AF175" s="681"/>
      <c r="AG175" s="687">
        <f t="shared" si="274"/>
        <v>-26.5</v>
      </c>
      <c r="AH175" s="688">
        <f t="shared" si="275"/>
        <v>0</v>
      </c>
      <c r="AI175" s="683">
        <v>29.5</v>
      </c>
      <c r="AJ175" s="681"/>
      <c r="AK175" s="681"/>
      <c r="AL175" s="681"/>
      <c r="AM175" s="687">
        <f t="shared" si="276"/>
        <v>-29.5</v>
      </c>
      <c r="AN175" s="688">
        <f t="shared" si="277"/>
        <v>0</v>
      </c>
      <c r="AO175" s="687">
        <f t="shared" si="278"/>
        <v>73.099999999999994</v>
      </c>
      <c r="AP175" s="681"/>
      <c r="AQ175" s="687">
        <f t="shared" si="279"/>
        <v>0</v>
      </c>
      <c r="AR175" s="681"/>
      <c r="AS175" s="687">
        <f t="shared" si="280"/>
        <v>-73.099999999999994</v>
      </c>
      <c r="AT175" s="688">
        <f t="shared" si="281"/>
        <v>0</v>
      </c>
      <c r="AU175" s="683">
        <v>22</v>
      </c>
      <c r="AV175" s="681"/>
      <c r="AW175" s="681"/>
      <c r="AX175" s="681"/>
      <c r="AY175" s="687">
        <f t="shared" si="282"/>
        <v>-22</v>
      </c>
      <c r="AZ175" s="688">
        <f t="shared" si="283"/>
        <v>0</v>
      </c>
      <c r="BA175" s="683">
        <v>22.5</v>
      </c>
      <c r="BB175" s="681"/>
      <c r="BC175" s="681"/>
      <c r="BD175" s="681"/>
      <c r="BE175" s="687">
        <f t="shared" si="284"/>
        <v>-22.5</v>
      </c>
      <c r="BF175" s="688">
        <f t="shared" si="285"/>
        <v>0</v>
      </c>
      <c r="BG175" s="683">
        <v>28.6</v>
      </c>
      <c r="BH175" s="681"/>
      <c r="BI175" s="681"/>
      <c r="BJ175" s="681"/>
      <c r="BK175" s="687">
        <f t="shared" si="286"/>
        <v>-28.6</v>
      </c>
      <c r="BL175" s="688">
        <f t="shared" si="287"/>
        <v>0</v>
      </c>
      <c r="BM175" s="687">
        <f t="shared" si="288"/>
        <v>87.5</v>
      </c>
      <c r="BN175" s="681"/>
      <c r="BO175" s="687">
        <f t="shared" si="289"/>
        <v>0</v>
      </c>
      <c r="BP175" s="681"/>
      <c r="BQ175" s="687">
        <f t="shared" si="290"/>
        <v>-87.5</v>
      </c>
      <c r="BR175" s="688">
        <f t="shared" si="291"/>
        <v>0</v>
      </c>
      <c r="BS175" s="683">
        <v>29.4</v>
      </c>
      <c r="BT175" s="681"/>
      <c r="BU175" s="681"/>
      <c r="BV175" s="681"/>
      <c r="BW175" s="687">
        <f t="shared" si="292"/>
        <v>-29.4</v>
      </c>
      <c r="BX175" s="688">
        <f t="shared" si="293"/>
        <v>0</v>
      </c>
      <c r="BY175" s="683">
        <v>29.6</v>
      </c>
      <c r="BZ175" s="681"/>
      <c r="CA175" s="681"/>
      <c r="CB175" s="681"/>
      <c r="CC175" s="687">
        <f t="shared" si="294"/>
        <v>-29.6</v>
      </c>
      <c r="CD175" s="688">
        <f t="shared" si="295"/>
        <v>0</v>
      </c>
      <c r="CE175" s="683">
        <v>28.5</v>
      </c>
      <c r="CF175" s="681"/>
      <c r="CG175" s="681"/>
      <c r="CH175" s="681"/>
      <c r="CI175" s="687">
        <f t="shared" si="296"/>
        <v>-28.5</v>
      </c>
      <c r="CJ175" s="688">
        <f t="shared" si="297"/>
        <v>0</v>
      </c>
      <c r="CK175" s="687">
        <f t="shared" si="298"/>
        <v>87.3</v>
      </c>
      <c r="CL175" s="681"/>
      <c r="CM175" s="687">
        <f t="shared" si="299"/>
        <v>0</v>
      </c>
      <c r="CN175" s="681"/>
      <c r="CO175" s="687">
        <f t="shared" si="300"/>
        <v>-87.3</v>
      </c>
      <c r="CP175" s="688">
        <f t="shared" si="301"/>
        <v>0</v>
      </c>
      <c r="CQ175" s="683">
        <v>29.4</v>
      </c>
      <c r="CR175" s="681"/>
      <c r="CS175" s="681"/>
      <c r="CT175" s="681"/>
      <c r="CU175" s="687">
        <f t="shared" si="302"/>
        <v>-29.4</v>
      </c>
      <c r="CV175" s="688">
        <f t="shared" si="303"/>
        <v>0</v>
      </c>
      <c r="CW175" s="683">
        <v>28.4</v>
      </c>
      <c r="CX175" s="681"/>
      <c r="CY175" s="681"/>
      <c r="CZ175" s="681"/>
      <c r="DA175" s="687">
        <f t="shared" si="304"/>
        <v>-28.4</v>
      </c>
      <c r="DB175" s="688">
        <f t="shared" si="305"/>
        <v>0</v>
      </c>
      <c r="DC175" s="683">
        <v>29.5</v>
      </c>
      <c r="DD175" s="681"/>
      <c r="DE175" s="681"/>
      <c r="DF175" s="681"/>
      <c r="DG175" s="687">
        <f t="shared" si="306"/>
        <v>-29.5</v>
      </c>
      <c r="DH175" s="688">
        <f t="shared" si="307"/>
        <v>0</v>
      </c>
    </row>
    <row r="176" spans="2:112">
      <c r="B176" s="88" t="s">
        <v>3179</v>
      </c>
      <c r="C176" s="650"/>
      <c r="D176" s="656" t="s">
        <v>3083</v>
      </c>
      <c r="E176" s="528" t="s">
        <v>3180</v>
      </c>
      <c r="F176" s="528"/>
      <c r="G176" s="529"/>
      <c r="H176" s="530"/>
      <c r="I176" s="530"/>
      <c r="J176" s="91" t="s">
        <v>883</v>
      </c>
      <c r="K176" s="687">
        <f t="shared" si="264"/>
        <v>4052</v>
      </c>
      <c r="L176" s="681"/>
      <c r="M176" s="687">
        <f t="shared" si="265"/>
        <v>0</v>
      </c>
      <c r="N176" s="681"/>
      <c r="O176" s="687">
        <f t="shared" si="266"/>
        <v>-4052</v>
      </c>
      <c r="P176" s="688">
        <f t="shared" si="267"/>
        <v>0</v>
      </c>
      <c r="Q176" s="687">
        <f t="shared" si="268"/>
        <v>1080</v>
      </c>
      <c r="R176" s="681"/>
      <c r="S176" s="687">
        <f t="shared" si="269"/>
        <v>0</v>
      </c>
      <c r="T176" s="681"/>
      <c r="U176" s="687">
        <f t="shared" si="270"/>
        <v>-1080</v>
      </c>
      <c r="V176" s="688">
        <f t="shared" si="271"/>
        <v>0</v>
      </c>
      <c r="W176" s="683">
        <v>372</v>
      </c>
      <c r="X176" s="681"/>
      <c r="Y176" s="681"/>
      <c r="Z176" s="681"/>
      <c r="AA176" s="687">
        <f t="shared" si="272"/>
        <v>-372</v>
      </c>
      <c r="AB176" s="688">
        <f t="shared" si="273"/>
        <v>0</v>
      </c>
      <c r="AC176" s="683">
        <v>336</v>
      </c>
      <c r="AD176" s="681"/>
      <c r="AE176" s="681"/>
      <c r="AF176" s="681"/>
      <c r="AG176" s="687">
        <f t="shared" si="274"/>
        <v>-336</v>
      </c>
      <c r="AH176" s="688">
        <f t="shared" si="275"/>
        <v>0</v>
      </c>
      <c r="AI176" s="683">
        <v>372</v>
      </c>
      <c r="AJ176" s="681"/>
      <c r="AK176" s="681"/>
      <c r="AL176" s="681"/>
      <c r="AM176" s="687">
        <f t="shared" si="276"/>
        <v>-372</v>
      </c>
      <c r="AN176" s="688">
        <f t="shared" si="277"/>
        <v>0</v>
      </c>
      <c r="AO176" s="687">
        <f t="shared" si="278"/>
        <v>1049</v>
      </c>
      <c r="AP176" s="681"/>
      <c r="AQ176" s="687">
        <f t="shared" si="279"/>
        <v>0</v>
      </c>
      <c r="AR176" s="681"/>
      <c r="AS176" s="687">
        <f t="shared" si="280"/>
        <v>-1049</v>
      </c>
      <c r="AT176" s="688">
        <f t="shared" si="281"/>
        <v>0</v>
      </c>
      <c r="AU176" s="683">
        <v>360</v>
      </c>
      <c r="AV176" s="681"/>
      <c r="AW176" s="681"/>
      <c r="AX176" s="681"/>
      <c r="AY176" s="687">
        <f t="shared" si="282"/>
        <v>-360</v>
      </c>
      <c r="AZ176" s="688">
        <f t="shared" si="283"/>
        <v>0</v>
      </c>
      <c r="BA176" s="683">
        <v>365</v>
      </c>
      <c r="BB176" s="681"/>
      <c r="BC176" s="681"/>
      <c r="BD176" s="681"/>
      <c r="BE176" s="687">
        <f t="shared" si="284"/>
        <v>-365</v>
      </c>
      <c r="BF176" s="688">
        <f t="shared" si="285"/>
        <v>0</v>
      </c>
      <c r="BG176" s="683">
        <v>324</v>
      </c>
      <c r="BH176" s="681"/>
      <c r="BI176" s="681"/>
      <c r="BJ176" s="681"/>
      <c r="BK176" s="687">
        <f t="shared" si="286"/>
        <v>-324</v>
      </c>
      <c r="BL176" s="688">
        <f t="shared" si="287"/>
        <v>0</v>
      </c>
      <c r="BM176" s="687">
        <f t="shared" si="288"/>
        <v>819</v>
      </c>
      <c r="BN176" s="681"/>
      <c r="BO176" s="687">
        <f t="shared" si="289"/>
        <v>0</v>
      </c>
      <c r="BP176" s="681"/>
      <c r="BQ176" s="687">
        <f t="shared" si="290"/>
        <v>-819</v>
      </c>
      <c r="BR176" s="688">
        <f t="shared" si="291"/>
        <v>0</v>
      </c>
      <c r="BS176" s="683">
        <v>119</v>
      </c>
      <c r="BT176" s="681"/>
      <c r="BU176" s="681"/>
      <c r="BV176" s="681"/>
      <c r="BW176" s="687">
        <f t="shared" si="292"/>
        <v>-119</v>
      </c>
      <c r="BX176" s="688">
        <f t="shared" si="293"/>
        <v>0</v>
      </c>
      <c r="BY176" s="683">
        <v>340</v>
      </c>
      <c r="BZ176" s="681"/>
      <c r="CA176" s="681"/>
      <c r="CB176" s="681"/>
      <c r="CC176" s="687">
        <f t="shared" si="294"/>
        <v>-340</v>
      </c>
      <c r="CD176" s="688">
        <f t="shared" si="295"/>
        <v>0</v>
      </c>
      <c r="CE176" s="683">
        <v>360</v>
      </c>
      <c r="CF176" s="681"/>
      <c r="CG176" s="681"/>
      <c r="CH176" s="681"/>
      <c r="CI176" s="687">
        <f t="shared" si="296"/>
        <v>-360</v>
      </c>
      <c r="CJ176" s="688">
        <f t="shared" si="297"/>
        <v>0</v>
      </c>
      <c r="CK176" s="687">
        <f t="shared" si="298"/>
        <v>1104</v>
      </c>
      <c r="CL176" s="681"/>
      <c r="CM176" s="687">
        <f t="shared" si="299"/>
        <v>0</v>
      </c>
      <c r="CN176" s="681"/>
      <c r="CO176" s="687">
        <f t="shared" si="300"/>
        <v>-1104</v>
      </c>
      <c r="CP176" s="688">
        <f t="shared" si="301"/>
        <v>0</v>
      </c>
      <c r="CQ176" s="683">
        <v>372</v>
      </c>
      <c r="CR176" s="681"/>
      <c r="CS176" s="681"/>
      <c r="CT176" s="681"/>
      <c r="CU176" s="687">
        <f t="shared" si="302"/>
        <v>-372</v>
      </c>
      <c r="CV176" s="688">
        <f t="shared" si="303"/>
        <v>0</v>
      </c>
      <c r="CW176" s="683">
        <v>360</v>
      </c>
      <c r="CX176" s="681"/>
      <c r="CY176" s="681"/>
      <c r="CZ176" s="681"/>
      <c r="DA176" s="687">
        <f t="shared" si="304"/>
        <v>-360</v>
      </c>
      <c r="DB176" s="688">
        <f t="shared" si="305"/>
        <v>0</v>
      </c>
      <c r="DC176" s="683">
        <v>372</v>
      </c>
      <c r="DD176" s="681"/>
      <c r="DE176" s="681"/>
      <c r="DF176" s="681"/>
      <c r="DG176" s="687">
        <f t="shared" si="306"/>
        <v>-372</v>
      </c>
      <c r="DH176" s="688">
        <f t="shared" si="307"/>
        <v>0</v>
      </c>
    </row>
    <row r="177" spans="2:112" ht="38.25" customHeight="1">
      <c r="B177" s="88" t="s">
        <v>3181</v>
      </c>
      <c r="C177" s="650"/>
      <c r="D177" s="507" t="s">
        <v>3182</v>
      </c>
      <c r="E177" s="528" t="s">
        <v>3183</v>
      </c>
      <c r="F177" s="528"/>
      <c r="G177" s="529"/>
      <c r="H177" s="530" t="s">
        <v>3184</v>
      </c>
      <c r="I177" s="530"/>
      <c r="J177" s="91" t="s">
        <v>883</v>
      </c>
      <c r="K177" s="687">
        <f t="shared" si="264"/>
        <v>4282.3</v>
      </c>
      <c r="L177" s="681"/>
      <c r="M177" s="687">
        <f t="shared" si="265"/>
        <v>0</v>
      </c>
      <c r="N177" s="681"/>
      <c r="O177" s="687">
        <f t="shared" si="266"/>
        <v>-4282.3</v>
      </c>
      <c r="P177" s="688">
        <f t="shared" si="267"/>
        <v>0</v>
      </c>
      <c r="Q177" s="687">
        <f t="shared" si="268"/>
        <v>1147.5</v>
      </c>
      <c r="R177" s="681"/>
      <c r="S177" s="687">
        <f t="shared" si="269"/>
        <v>0</v>
      </c>
      <c r="T177" s="681"/>
      <c r="U177" s="687">
        <f t="shared" si="270"/>
        <v>-1147.5</v>
      </c>
      <c r="V177" s="688">
        <f t="shared" si="271"/>
        <v>0</v>
      </c>
      <c r="W177" s="687">
        <f>W178+W180</f>
        <v>395.5</v>
      </c>
      <c r="X177" s="681"/>
      <c r="Y177" s="687">
        <f>Y178+Y180</f>
        <v>0</v>
      </c>
      <c r="Z177" s="681"/>
      <c r="AA177" s="687">
        <f t="shared" si="272"/>
        <v>-395.5</v>
      </c>
      <c r="AB177" s="688">
        <f t="shared" si="273"/>
        <v>0</v>
      </c>
      <c r="AC177" s="687">
        <f>AC178+AC180</f>
        <v>357.3</v>
      </c>
      <c r="AD177" s="681"/>
      <c r="AE177" s="687">
        <f>AE178+AE180</f>
        <v>0</v>
      </c>
      <c r="AF177" s="681"/>
      <c r="AG177" s="687">
        <f t="shared" si="274"/>
        <v>-357.3</v>
      </c>
      <c r="AH177" s="688">
        <f t="shared" si="275"/>
        <v>0</v>
      </c>
      <c r="AI177" s="687">
        <f>AI178+AI180</f>
        <v>394.7</v>
      </c>
      <c r="AJ177" s="681"/>
      <c r="AK177" s="687">
        <f>AK178+AK180</f>
        <v>0</v>
      </c>
      <c r="AL177" s="681"/>
      <c r="AM177" s="687">
        <f t="shared" si="276"/>
        <v>-394.7</v>
      </c>
      <c r="AN177" s="688">
        <f t="shared" si="277"/>
        <v>0</v>
      </c>
      <c r="AO177" s="687">
        <f t="shared" si="278"/>
        <v>1103.4000000000001</v>
      </c>
      <c r="AP177" s="681"/>
      <c r="AQ177" s="687">
        <f t="shared" si="279"/>
        <v>0</v>
      </c>
      <c r="AR177" s="681"/>
      <c r="AS177" s="687">
        <f t="shared" si="280"/>
        <v>-1103.4000000000001</v>
      </c>
      <c r="AT177" s="688">
        <f t="shared" si="281"/>
        <v>0</v>
      </c>
      <c r="AU177" s="687">
        <f>AU178+AU180</f>
        <v>374.8</v>
      </c>
      <c r="AV177" s="681"/>
      <c r="AW177" s="687">
        <f>AW178+AW180</f>
        <v>0</v>
      </c>
      <c r="AX177" s="681"/>
      <c r="AY177" s="687">
        <f t="shared" si="282"/>
        <v>-374.8</v>
      </c>
      <c r="AZ177" s="688">
        <f t="shared" si="283"/>
        <v>0</v>
      </c>
      <c r="BA177" s="687">
        <f>BA178+BA180</f>
        <v>382.1</v>
      </c>
      <c r="BB177" s="681"/>
      <c r="BC177" s="687">
        <f>BC178+BC180</f>
        <v>0</v>
      </c>
      <c r="BD177" s="681"/>
      <c r="BE177" s="687">
        <f t="shared" si="284"/>
        <v>-382.1</v>
      </c>
      <c r="BF177" s="688">
        <f t="shared" si="285"/>
        <v>0</v>
      </c>
      <c r="BG177" s="687">
        <f>BG178+BG180</f>
        <v>346.5</v>
      </c>
      <c r="BH177" s="681"/>
      <c r="BI177" s="687">
        <f>BI178+BI180</f>
        <v>0</v>
      </c>
      <c r="BJ177" s="681"/>
      <c r="BK177" s="687">
        <f t="shared" si="286"/>
        <v>-346.5</v>
      </c>
      <c r="BL177" s="688">
        <f t="shared" si="287"/>
        <v>0</v>
      </c>
      <c r="BM177" s="687">
        <f t="shared" si="288"/>
        <v>858</v>
      </c>
      <c r="BN177" s="681"/>
      <c r="BO177" s="687">
        <f t="shared" si="289"/>
        <v>0</v>
      </c>
      <c r="BP177" s="681"/>
      <c r="BQ177" s="687">
        <f t="shared" si="290"/>
        <v>-858</v>
      </c>
      <c r="BR177" s="688">
        <f t="shared" si="291"/>
        <v>0</v>
      </c>
      <c r="BS177" s="687">
        <f>BS178+BS180</f>
        <v>145.6</v>
      </c>
      <c r="BT177" s="681"/>
      <c r="BU177" s="687">
        <f>BU178+BU180</f>
        <v>0</v>
      </c>
      <c r="BV177" s="681"/>
      <c r="BW177" s="687">
        <f t="shared" si="292"/>
        <v>-145.6</v>
      </c>
      <c r="BX177" s="688">
        <f t="shared" si="293"/>
        <v>0</v>
      </c>
      <c r="BY177" s="687">
        <f>BY178+BY180</f>
        <v>332.5</v>
      </c>
      <c r="BZ177" s="681"/>
      <c r="CA177" s="687">
        <f>CA178+CA180</f>
        <v>0</v>
      </c>
      <c r="CB177" s="681"/>
      <c r="CC177" s="687">
        <f t="shared" si="294"/>
        <v>-332.5</v>
      </c>
      <c r="CD177" s="688">
        <f t="shared" si="295"/>
        <v>0</v>
      </c>
      <c r="CE177" s="687">
        <f>CE178+CE180</f>
        <v>379.9</v>
      </c>
      <c r="CF177" s="681"/>
      <c r="CG177" s="687">
        <f>CG178+CG180</f>
        <v>0</v>
      </c>
      <c r="CH177" s="681"/>
      <c r="CI177" s="687">
        <f t="shared" si="296"/>
        <v>-379.9</v>
      </c>
      <c r="CJ177" s="688">
        <f t="shared" si="297"/>
        <v>0</v>
      </c>
      <c r="CK177" s="687">
        <f t="shared" si="298"/>
        <v>1173.4000000000001</v>
      </c>
      <c r="CL177" s="681"/>
      <c r="CM177" s="687">
        <f t="shared" si="299"/>
        <v>0</v>
      </c>
      <c r="CN177" s="681"/>
      <c r="CO177" s="687">
        <f t="shared" si="300"/>
        <v>-1173.4000000000001</v>
      </c>
      <c r="CP177" s="688">
        <f t="shared" si="301"/>
        <v>0</v>
      </c>
      <c r="CQ177" s="687">
        <f>CQ178+CQ180</f>
        <v>394.8</v>
      </c>
      <c r="CR177" s="681"/>
      <c r="CS177" s="687">
        <f>CS178+CS180</f>
        <v>0</v>
      </c>
      <c r="CT177" s="681"/>
      <c r="CU177" s="687">
        <f t="shared" si="302"/>
        <v>-394.8</v>
      </c>
      <c r="CV177" s="688">
        <f t="shared" si="303"/>
        <v>0</v>
      </c>
      <c r="CW177" s="687">
        <f>CW178+CW180</f>
        <v>382.90000000000003</v>
      </c>
      <c r="CX177" s="681"/>
      <c r="CY177" s="687">
        <f>CY178+CY180</f>
        <v>0</v>
      </c>
      <c r="CZ177" s="681"/>
      <c r="DA177" s="687">
        <f t="shared" si="304"/>
        <v>-382.90000000000003</v>
      </c>
      <c r="DB177" s="688">
        <f t="shared" si="305"/>
        <v>0</v>
      </c>
      <c r="DC177" s="687">
        <f>DC178+DC180</f>
        <v>395.7</v>
      </c>
      <c r="DD177" s="681"/>
      <c r="DE177" s="687">
        <f>DE178+DE180</f>
        <v>0</v>
      </c>
      <c r="DF177" s="681"/>
      <c r="DG177" s="687">
        <f t="shared" si="306"/>
        <v>-395.7</v>
      </c>
      <c r="DH177" s="688">
        <f t="shared" si="307"/>
        <v>0</v>
      </c>
    </row>
    <row r="178" spans="2:112">
      <c r="B178" s="88" t="s">
        <v>3185</v>
      </c>
      <c r="C178" s="650"/>
      <c r="D178" s="656" t="s">
        <v>3075</v>
      </c>
      <c r="E178" s="528" t="s">
        <v>3186</v>
      </c>
      <c r="F178" s="528"/>
      <c r="G178" s="529"/>
      <c r="H178" s="530"/>
      <c r="I178" s="530"/>
      <c r="J178" s="91" t="s">
        <v>883</v>
      </c>
      <c r="K178" s="687">
        <f t="shared" si="264"/>
        <v>309.7</v>
      </c>
      <c r="L178" s="681"/>
      <c r="M178" s="687">
        <f t="shared" si="265"/>
        <v>0</v>
      </c>
      <c r="N178" s="681"/>
      <c r="O178" s="687">
        <f t="shared" si="266"/>
        <v>-309.7</v>
      </c>
      <c r="P178" s="688">
        <f t="shared" si="267"/>
        <v>0</v>
      </c>
      <c r="Q178" s="687">
        <f t="shared" si="268"/>
        <v>79.8</v>
      </c>
      <c r="R178" s="681"/>
      <c r="S178" s="687">
        <f t="shared" si="269"/>
        <v>0</v>
      </c>
      <c r="T178" s="681"/>
      <c r="U178" s="687">
        <f t="shared" si="270"/>
        <v>-79.8</v>
      </c>
      <c r="V178" s="688">
        <f t="shared" si="271"/>
        <v>0</v>
      </c>
      <c r="W178" s="683">
        <v>27.5</v>
      </c>
      <c r="X178" s="681"/>
      <c r="Y178" s="681"/>
      <c r="Z178" s="681"/>
      <c r="AA178" s="687">
        <f t="shared" si="272"/>
        <v>-27.5</v>
      </c>
      <c r="AB178" s="688">
        <f t="shared" si="273"/>
        <v>0</v>
      </c>
      <c r="AC178" s="683">
        <v>24.8</v>
      </c>
      <c r="AD178" s="681"/>
      <c r="AE178" s="681"/>
      <c r="AF178" s="681"/>
      <c r="AG178" s="687">
        <f t="shared" si="274"/>
        <v>-24.8</v>
      </c>
      <c r="AH178" s="688">
        <f t="shared" si="275"/>
        <v>0</v>
      </c>
      <c r="AI178" s="683">
        <v>27.5</v>
      </c>
      <c r="AJ178" s="681"/>
      <c r="AK178" s="681"/>
      <c r="AL178" s="681"/>
      <c r="AM178" s="687">
        <f t="shared" si="276"/>
        <v>-27.5</v>
      </c>
      <c r="AN178" s="688">
        <f t="shared" si="277"/>
        <v>0</v>
      </c>
      <c r="AO178" s="687">
        <f t="shared" si="278"/>
        <v>66.8</v>
      </c>
      <c r="AP178" s="681"/>
      <c r="AQ178" s="687">
        <f t="shared" si="279"/>
        <v>0</v>
      </c>
      <c r="AR178" s="681"/>
      <c r="AS178" s="687">
        <f t="shared" si="280"/>
        <v>-66.8</v>
      </c>
      <c r="AT178" s="688">
        <f t="shared" si="281"/>
        <v>0</v>
      </c>
      <c r="AU178" s="683">
        <v>19.5</v>
      </c>
      <c r="AV178" s="681"/>
      <c r="AW178" s="681"/>
      <c r="AX178" s="681"/>
      <c r="AY178" s="687">
        <f t="shared" si="282"/>
        <v>-19.5</v>
      </c>
      <c r="AZ178" s="688">
        <f t="shared" si="283"/>
        <v>0</v>
      </c>
      <c r="BA178" s="683">
        <v>21</v>
      </c>
      <c r="BB178" s="681"/>
      <c r="BC178" s="681"/>
      <c r="BD178" s="681"/>
      <c r="BE178" s="687">
        <f t="shared" si="284"/>
        <v>-21</v>
      </c>
      <c r="BF178" s="688">
        <f t="shared" si="285"/>
        <v>0</v>
      </c>
      <c r="BG178" s="683">
        <v>26.3</v>
      </c>
      <c r="BH178" s="681"/>
      <c r="BI178" s="681"/>
      <c r="BJ178" s="681"/>
      <c r="BK178" s="687">
        <f t="shared" si="286"/>
        <v>-26.3</v>
      </c>
      <c r="BL178" s="688">
        <f t="shared" si="287"/>
        <v>0</v>
      </c>
      <c r="BM178" s="687">
        <f t="shared" si="288"/>
        <v>81.5</v>
      </c>
      <c r="BN178" s="681"/>
      <c r="BO178" s="687">
        <f t="shared" si="289"/>
        <v>0</v>
      </c>
      <c r="BP178" s="681"/>
      <c r="BQ178" s="687">
        <f t="shared" si="290"/>
        <v>-81.5</v>
      </c>
      <c r="BR178" s="688">
        <f t="shared" si="291"/>
        <v>0</v>
      </c>
      <c r="BS178" s="683">
        <v>27.6</v>
      </c>
      <c r="BT178" s="681"/>
      <c r="BU178" s="681"/>
      <c r="BV178" s="681"/>
      <c r="BW178" s="687">
        <f t="shared" si="292"/>
        <v>-27.6</v>
      </c>
      <c r="BX178" s="688">
        <f t="shared" si="293"/>
        <v>0</v>
      </c>
      <c r="BY178" s="683">
        <v>27.2</v>
      </c>
      <c r="BZ178" s="681"/>
      <c r="CA178" s="681"/>
      <c r="CB178" s="681"/>
      <c r="CC178" s="687">
        <f t="shared" si="294"/>
        <v>-27.2</v>
      </c>
      <c r="CD178" s="688">
        <f t="shared" si="295"/>
        <v>0</v>
      </c>
      <c r="CE178" s="683">
        <v>26.7</v>
      </c>
      <c r="CF178" s="681"/>
      <c r="CG178" s="681"/>
      <c r="CH178" s="681"/>
      <c r="CI178" s="687">
        <f t="shared" si="296"/>
        <v>-26.7</v>
      </c>
      <c r="CJ178" s="688">
        <f t="shared" si="297"/>
        <v>0</v>
      </c>
      <c r="CK178" s="687">
        <f t="shared" si="298"/>
        <v>81.599999999999994</v>
      </c>
      <c r="CL178" s="681"/>
      <c r="CM178" s="687">
        <f t="shared" si="299"/>
        <v>0</v>
      </c>
      <c r="CN178" s="681"/>
      <c r="CO178" s="687">
        <f t="shared" si="300"/>
        <v>-81.599999999999994</v>
      </c>
      <c r="CP178" s="688">
        <f t="shared" si="301"/>
        <v>0</v>
      </c>
      <c r="CQ178" s="683">
        <v>27.5</v>
      </c>
      <c r="CR178" s="681"/>
      <c r="CS178" s="681"/>
      <c r="CT178" s="681"/>
      <c r="CU178" s="687">
        <f t="shared" si="302"/>
        <v>-27.5</v>
      </c>
      <c r="CV178" s="688">
        <f t="shared" si="303"/>
        <v>0</v>
      </c>
      <c r="CW178" s="683">
        <v>26.6</v>
      </c>
      <c r="CX178" s="681"/>
      <c r="CY178" s="681"/>
      <c r="CZ178" s="681"/>
      <c r="DA178" s="687">
        <f t="shared" si="304"/>
        <v>-26.6</v>
      </c>
      <c r="DB178" s="688">
        <f t="shared" si="305"/>
        <v>0</v>
      </c>
      <c r="DC178" s="683">
        <v>27.5</v>
      </c>
      <c r="DD178" s="681"/>
      <c r="DE178" s="681"/>
      <c r="DF178" s="681"/>
      <c r="DG178" s="687">
        <f t="shared" si="306"/>
        <v>-27.5</v>
      </c>
      <c r="DH178" s="688">
        <f t="shared" si="307"/>
        <v>0</v>
      </c>
    </row>
    <row r="179" spans="2:112">
      <c r="B179" s="88"/>
      <c r="C179" s="650"/>
      <c r="D179" s="122" t="s">
        <v>3187</v>
      </c>
      <c r="E179" s="528" t="s">
        <v>3188</v>
      </c>
      <c r="F179" s="528"/>
      <c r="G179" s="529"/>
      <c r="H179" s="530"/>
      <c r="I179" s="530"/>
      <c r="J179" s="91" t="s">
        <v>883</v>
      </c>
      <c r="K179" s="687">
        <f t="shared" si="264"/>
        <v>333.4</v>
      </c>
      <c r="L179" s="681"/>
      <c r="M179" s="687">
        <f t="shared" si="265"/>
        <v>0</v>
      </c>
      <c r="N179" s="681"/>
      <c r="O179" s="687">
        <f t="shared" si="266"/>
        <v>-333.4</v>
      </c>
      <c r="P179" s="688">
        <f t="shared" si="267"/>
        <v>0</v>
      </c>
      <c r="Q179" s="687">
        <f t="shared" si="268"/>
        <v>85.5</v>
      </c>
      <c r="R179" s="681"/>
      <c r="S179" s="687">
        <f t="shared" si="269"/>
        <v>0</v>
      </c>
      <c r="T179" s="681"/>
      <c r="U179" s="687">
        <f t="shared" si="270"/>
        <v>-85.5</v>
      </c>
      <c r="V179" s="688">
        <f t="shared" si="271"/>
        <v>0</v>
      </c>
      <c r="W179" s="683">
        <v>29.5</v>
      </c>
      <c r="X179" s="681"/>
      <c r="Y179" s="681"/>
      <c r="Z179" s="681"/>
      <c r="AA179" s="687">
        <f t="shared" si="272"/>
        <v>-29.5</v>
      </c>
      <c r="AB179" s="688">
        <f t="shared" si="273"/>
        <v>0</v>
      </c>
      <c r="AC179" s="683">
        <v>26.5</v>
      </c>
      <c r="AD179" s="681"/>
      <c r="AE179" s="681"/>
      <c r="AF179" s="681"/>
      <c r="AG179" s="687">
        <f t="shared" si="274"/>
        <v>-26.5</v>
      </c>
      <c r="AH179" s="688">
        <f t="shared" si="275"/>
        <v>0</v>
      </c>
      <c r="AI179" s="683">
        <v>29.5</v>
      </c>
      <c r="AJ179" s="681"/>
      <c r="AK179" s="681"/>
      <c r="AL179" s="681"/>
      <c r="AM179" s="687">
        <f t="shared" si="276"/>
        <v>-29.5</v>
      </c>
      <c r="AN179" s="688">
        <f t="shared" si="277"/>
        <v>0</v>
      </c>
      <c r="AO179" s="687">
        <f t="shared" si="278"/>
        <v>73.099999999999994</v>
      </c>
      <c r="AP179" s="681"/>
      <c r="AQ179" s="687">
        <f t="shared" si="279"/>
        <v>0</v>
      </c>
      <c r="AR179" s="681"/>
      <c r="AS179" s="687">
        <f t="shared" si="280"/>
        <v>-73.099999999999994</v>
      </c>
      <c r="AT179" s="688">
        <f t="shared" si="281"/>
        <v>0</v>
      </c>
      <c r="AU179" s="683">
        <v>22</v>
      </c>
      <c r="AV179" s="681"/>
      <c r="AW179" s="681"/>
      <c r="AX179" s="681"/>
      <c r="AY179" s="687">
        <f t="shared" si="282"/>
        <v>-22</v>
      </c>
      <c r="AZ179" s="688">
        <f t="shared" si="283"/>
        <v>0</v>
      </c>
      <c r="BA179" s="683">
        <v>22.5</v>
      </c>
      <c r="BB179" s="681"/>
      <c r="BC179" s="681"/>
      <c r="BD179" s="681"/>
      <c r="BE179" s="687">
        <f t="shared" si="284"/>
        <v>-22.5</v>
      </c>
      <c r="BF179" s="688">
        <f t="shared" si="285"/>
        <v>0</v>
      </c>
      <c r="BG179" s="683">
        <v>28.6</v>
      </c>
      <c r="BH179" s="681"/>
      <c r="BI179" s="681"/>
      <c r="BJ179" s="681"/>
      <c r="BK179" s="687">
        <f t="shared" si="286"/>
        <v>-28.6</v>
      </c>
      <c r="BL179" s="688">
        <f t="shared" si="287"/>
        <v>0</v>
      </c>
      <c r="BM179" s="687">
        <f t="shared" si="288"/>
        <v>87.5</v>
      </c>
      <c r="BN179" s="681"/>
      <c r="BO179" s="687">
        <f t="shared" si="289"/>
        <v>0</v>
      </c>
      <c r="BP179" s="681"/>
      <c r="BQ179" s="687">
        <f t="shared" si="290"/>
        <v>-87.5</v>
      </c>
      <c r="BR179" s="688">
        <f t="shared" si="291"/>
        <v>0</v>
      </c>
      <c r="BS179" s="683">
        <v>29.4</v>
      </c>
      <c r="BT179" s="681"/>
      <c r="BU179" s="681"/>
      <c r="BV179" s="681"/>
      <c r="BW179" s="687">
        <f t="shared" si="292"/>
        <v>-29.4</v>
      </c>
      <c r="BX179" s="688">
        <f t="shared" si="293"/>
        <v>0</v>
      </c>
      <c r="BY179" s="683">
        <v>29.6</v>
      </c>
      <c r="BZ179" s="681"/>
      <c r="CA179" s="681"/>
      <c r="CB179" s="681"/>
      <c r="CC179" s="687">
        <f t="shared" si="294"/>
        <v>-29.6</v>
      </c>
      <c r="CD179" s="688">
        <f t="shared" si="295"/>
        <v>0</v>
      </c>
      <c r="CE179" s="683">
        <v>28.5</v>
      </c>
      <c r="CF179" s="681"/>
      <c r="CG179" s="681"/>
      <c r="CH179" s="681"/>
      <c r="CI179" s="687">
        <f t="shared" si="296"/>
        <v>-28.5</v>
      </c>
      <c r="CJ179" s="688">
        <f t="shared" si="297"/>
        <v>0</v>
      </c>
      <c r="CK179" s="687">
        <f t="shared" si="298"/>
        <v>87.3</v>
      </c>
      <c r="CL179" s="681"/>
      <c r="CM179" s="687">
        <f t="shared" si="299"/>
        <v>0</v>
      </c>
      <c r="CN179" s="681"/>
      <c r="CO179" s="687">
        <f t="shared" si="300"/>
        <v>-87.3</v>
      </c>
      <c r="CP179" s="688">
        <f t="shared" si="301"/>
        <v>0</v>
      </c>
      <c r="CQ179" s="683">
        <v>29.4</v>
      </c>
      <c r="CR179" s="681"/>
      <c r="CS179" s="681"/>
      <c r="CT179" s="681"/>
      <c r="CU179" s="687">
        <f t="shared" si="302"/>
        <v>-29.4</v>
      </c>
      <c r="CV179" s="688">
        <f t="shared" si="303"/>
        <v>0</v>
      </c>
      <c r="CW179" s="683">
        <v>28.4</v>
      </c>
      <c r="CX179" s="681"/>
      <c r="CY179" s="681"/>
      <c r="CZ179" s="681"/>
      <c r="DA179" s="687">
        <f t="shared" si="304"/>
        <v>-28.4</v>
      </c>
      <c r="DB179" s="688">
        <f t="shared" si="305"/>
        <v>0</v>
      </c>
      <c r="DC179" s="683">
        <v>29.5</v>
      </c>
      <c r="DD179" s="681"/>
      <c r="DE179" s="681"/>
      <c r="DF179" s="681"/>
      <c r="DG179" s="687">
        <f t="shared" si="306"/>
        <v>-29.5</v>
      </c>
      <c r="DH179" s="688">
        <f t="shared" si="307"/>
        <v>0</v>
      </c>
    </row>
    <row r="180" spans="2:112">
      <c r="B180" s="88" t="s">
        <v>3189</v>
      </c>
      <c r="C180" s="650"/>
      <c r="D180" s="656" t="s">
        <v>3083</v>
      </c>
      <c r="E180" s="528" t="s">
        <v>3190</v>
      </c>
      <c r="F180" s="528"/>
      <c r="G180" s="529"/>
      <c r="H180" s="530"/>
      <c r="I180" s="530"/>
      <c r="J180" s="91" t="s">
        <v>883</v>
      </c>
      <c r="K180" s="687">
        <f t="shared" si="264"/>
        <v>3972.6000000000004</v>
      </c>
      <c r="L180" s="681"/>
      <c r="M180" s="687">
        <f t="shared" si="265"/>
        <v>0</v>
      </c>
      <c r="N180" s="681"/>
      <c r="O180" s="687">
        <f t="shared" si="266"/>
        <v>-3972.6000000000004</v>
      </c>
      <c r="P180" s="688">
        <f t="shared" si="267"/>
        <v>0</v>
      </c>
      <c r="Q180" s="687">
        <f t="shared" si="268"/>
        <v>1067.7</v>
      </c>
      <c r="R180" s="681"/>
      <c r="S180" s="687">
        <f t="shared" si="269"/>
        <v>0</v>
      </c>
      <c r="T180" s="681"/>
      <c r="U180" s="687">
        <f t="shared" si="270"/>
        <v>-1067.7</v>
      </c>
      <c r="V180" s="688">
        <f t="shared" si="271"/>
        <v>0</v>
      </c>
      <c r="W180" s="683">
        <v>368</v>
      </c>
      <c r="X180" s="681"/>
      <c r="Y180" s="681"/>
      <c r="Z180" s="681"/>
      <c r="AA180" s="687">
        <f t="shared" si="272"/>
        <v>-368</v>
      </c>
      <c r="AB180" s="688">
        <f t="shared" si="273"/>
        <v>0</v>
      </c>
      <c r="AC180" s="683">
        <v>332.5</v>
      </c>
      <c r="AD180" s="681"/>
      <c r="AE180" s="681"/>
      <c r="AF180" s="681"/>
      <c r="AG180" s="687">
        <f t="shared" si="274"/>
        <v>-332.5</v>
      </c>
      <c r="AH180" s="688">
        <f t="shared" si="275"/>
        <v>0</v>
      </c>
      <c r="AI180" s="683">
        <v>367.2</v>
      </c>
      <c r="AJ180" s="681"/>
      <c r="AK180" s="681"/>
      <c r="AL180" s="681"/>
      <c r="AM180" s="687">
        <f t="shared" si="276"/>
        <v>-367.2</v>
      </c>
      <c r="AN180" s="688">
        <f t="shared" si="277"/>
        <v>0</v>
      </c>
      <c r="AO180" s="687">
        <f t="shared" si="278"/>
        <v>1036.6000000000001</v>
      </c>
      <c r="AP180" s="681"/>
      <c r="AQ180" s="687">
        <f t="shared" si="279"/>
        <v>0</v>
      </c>
      <c r="AR180" s="681"/>
      <c r="AS180" s="687">
        <f t="shared" si="280"/>
        <v>-1036.6000000000001</v>
      </c>
      <c r="AT180" s="688">
        <f t="shared" si="281"/>
        <v>0</v>
      </c>
      <c r="AU180" s="683">
        <v>355.3</v>
      </c>
      <c r="AV180" s="681"/>
      <c r="AW180" s="681"/>
      <c r="AX180" s="681"/>
      <c r="AY180" s="687">
        <f t="shared" si="282"/>
        <v>-355.3</v>
      </c>
      <c r="AZ180" s="688">
        <f t="shared" si="283"/>
        <v>0</v>
      </c>
      <c r="BA180" s="683">
        <v>361.1</v>
      </c>
      <c r="BB180" s="681"/>
      <c r="BC180" s="681"/>
      <c r="BD180" s="681"/>
      <c r="BE180" s="687">
        <f t="shared" si="284"/>
        <v>-361.1</v>
      </c>
      <c r="BF180" s="688">
        <f t="shared" si="285"/>
        <v>0</v>
      </c>
      <c r="BG180" s="683">
        <v>320.2</v>
      </c>
      <c r="BH180" s="681"/>
      <c r="BI180" s="681"/>
      <c r="BJ180" s="681"/>
      <c r="BK180" s="687">
        <f t="shared" si="286"/>
        <v>-320.2</v>
      </c>
      <c r="BL180" s="688">
        <f t="shared" si="287"/>
        <v>0</v>
      </c>
      <c r="BM180" s="687">
        <f t="shared" si="288"/>
        <v>776.5</v>
      </c>
      <c r="BN180" s="681"/>
      <c r="BO180" s="687">
        <f t="shared" si="289"/>
        <v>0</v>
      </c>
      <c r="BP180" s="681"/>
      <c r="BQ180" s="687">
        <f t="shared" si="290"/>
        <v>-776.5</v>
      </c>
      <c r="BR180" s="688">
        <f t="shared" si="291"/>
        <v>0</v>
      </c>
      <c r="BS180" s="683">
        <v>118</v>
      </c>
      <c r="BT180" s="681"/>
      <c r="BU180" s="681"/>
      <c r="BV180" s="681"/>
      <c r="BW180" s="687">
        <f t="shared" si="292"/>
        <v>-118</v>
      </c>
      <c r="BX180" s="688">
        <f t="shared" si="293"/>
        <v>0</v>
      </c>
      <c r="BY180" s="683">
        <v>305.3</v>
      </c>
      <c r="BZ180" s="681"/>
      <c r="CA180" s="681"/>
      <c r="CB180" s="681"/>
      <c r="CC180" s="687">
        <f t="shared" si="294"/>
        <v>-305.3</v>
      </c>
      <c r="CD180" s="688">
        <f t="shared" si="295"/>
        <v>0</v>
      </c>
      <c r="CE180" s="683">
        <v>353.2</v>
      </c>
      <c r="CF180" s="681"/>
      <c r="CG180" s="681"/>
      <c r="CH180" s="681"/>
      <c r="CI180" s="687">
        <f t="shared" si="296"/>
        <v>-353.2</v>
      </c>
      <c r="CJ180" s="688">
        <f t="shared" si="297"/>
        <v>0</v>
      </c>
      <c r="CK180" s="687">
        <f t="shared" si="298"/>
        <v>1091.8</v>
      </c>
      <c r="CL180" s="681"/>
      <c r="CM180" s="687">
        <f t="shared" si="299"/>
        <v>0</v>
      </c>
      <c r="CN180" s="681"/>
      <c r="CO180" s="687">
        <f t="shared" si="300"/>
        <v>-1091.8</v>
      </c>
      <c r="CP180" s="688">
        <f t="shared" si="301"/>
        <v>0</v>
      </c>
      <c r="CQ180" s="683">
        <v>367.3</v>
      </c>
      <c r="CR180" s="681"/>
      <c r="CS180" s="681"/>
      <c r="CT180" s="681"/>
      <c r="CU180" s="687">
        <f t="shared" si="302"/>
        <v>-367.3</v>
      </c>
      <c r="CV180" s="688">
        <f t="shared" si="303"/>
        <v>0</v>
      </c>
      <c r="CW180" s="683">
        <v>356.3</v>
      </c>
      <c r="CX180" s="681"/>
      <c r="CY180" s="681"/>
      <c r="CZ180" s="681"/>
      <c r="DA180" s="687">
        <f t="shared" si="304"/>
        <v>-356.3</v>
      </c>
      <c r="DB180" s="688">
        <f t="shared" si="305"/>
        <v>0</v>
      </c>
      <c r="DC180" s="683">
        <v>368.2</v>
      </c>
      <c r="DD180" s="681"/>
      <c r="DE180" s="681"/>
      <c r="DF180" s="681"/>
      <c r="DG180" s="687">
        <f t="shared" si="306"/>
        <v>-368.2</v>
      </c>
      <c r="DH180" s="688">
        <f t="shared" si="307"/>
        <v>0</v>
      </c>
    </row>
    <row r="181" spans="2:112">
      <c r="B181" s="88"/>
      <c r="C181" s="650"/>
      <c r="D181" s="122" t="s">
        <v>3187</v>
      </c>
      <c r="E181" s="528" t="s">
        <v>3191</v>
      </c>
      <c r="F181" s="528"/>
      <c r="G181" s="529"/>
      <c r="H181" s="530"/>
      <c r="I181" s="530"/>
      <c r="J181" s="91" t="s">
        <v>883</v>
      </c>
      <c r="K181" s="687">
        <f t="shared" si="264"/>
        <v>4678.8</v>
      </c>
      <c r="L181" s="681"/>
      <c r="M181" s="687">
        <f t="shared" si="265"/>
        <v>0</v>
      </c>
      <c r="N181" s="681"/>
      <c r="O181" s="687">
        <f t="shared" si="266"/>
        <v>-4678.8</v>
      </c>
      <c r="P181" s="688">
        <f t="shared" si="267"/>
        <v>0</v>
      </c>
      <c r="Q181" s="687">
        <f t="shared" si="268"/>
        <v>1295.8000000000002</v>
      </c>
      <c r="R181" s="681"/>
      <c r="S181" s="687">
        <f t="shared" si="269"/>
        <v>0</v>
      </c>
      <c r="T181" s="681"/>
      <c r="U181" s="687">
        <f t="shared" si="270"/>
        <v>-1295.8000000000002</v>
      </c>
      <c r="V181" s="688">
        <f t="shared" si="271"/>
        <v>0</v>
      </c>
      <c r="W181" s="683">
        <v>451</v>
      </c>
      <c r="X181" s="681"/>
      <c r="Y181" s="681"/>
      <c r="Z181" s="681"/>
      <c r="AA181" s="687">
        <f t="shared" si="272"/>
        <v>-451</v>
      </c>
      <c r="AB181" s="688">
        <f t="shared" si="273"/>
        <v>0</v>
      </c>
      <c r="AC181" s="683">
        <v>403.7</v>
      </c>
      <c r="AD181" s="681"/>
      <c r="AE181" s="681"/>
      <c r="AF181" s="681"/>
      <c r="AG181" s="687">
        <f t="shared" si="274"/>
        <v>-403.7</v>
      </c>
      <c r="AH181" s="688">
        <f t="shared" si="275"/>
        <v>0</v>
      </c>
      <c r="AI181" s="683">
        <v>441.1</v>
      </c>
      <c r="AJ181" s="681"/>
      <c r="AK181" s="681"/>
      <c r="AL181" s="681"/>
      <c r="AM181" s="687">
        <f t="shared" si="276"/>
        <v>-441.1</v>
      </c>
      <c r="AN181" s="688">
        <f t="shared" si="277"/>
        <v>0</v>
      </c>
      <c r="AO181" s="687">
        <f t="shared" si="278"/>
        <v>1241.5</v>
      </c>
      <c r="AP181" s="681"/>
      <c r="AQ181" s="687">
        <f t="shared" si="279"/>
        <v>0</v>
      </c>
      <c r="AR181" s="681"/>
      <c r="AS181" s="687">
        <f t="shared" si="280"/>
        <v>-1241.5</v>
      </c>
      <c r="AT181" s="688">
        <f t="shared" si="281"/>
        <v>0</v>
      </c>
      <c r="AU181" s="683">
        <v>433.7</v>
      </c>
      <c r="AV181" s="681"/>
      <c r="AW181" s="681"/>
      <c r="AX181" s="681"/>
      <c r="AY181" s="687">
        <f t="shared" si="282"/>
        <v>-433.7</v>
      </c>
      <c r="AZ181" s="688">
        <f t="shared" si="283"/>
        <v>0</v>
      </c>
      <c r="BA181" s="683">
        <v>440.7</v>
      </c>
      <c r="BB181" s="681"/>
      <c r="BC181" s="681"/>
      <c r="BD181" s="681"/>
      <c r="BE181" s="687">
        <f t="shared" si="284"/>
        <v>-440.7</v>
      </c>
      <c r="BF181" s="688">
        <f t="shared" si="285"/>
        <v>0</v>
      </c>
      <c r="BG181" s="683">
        <v>367.1</v>
      </c>
      <c r="BH181" s="681"/>
      <c r="BI181" s="681"/>
      <c r="BJ181" s="681"/>
      <c r="BK181" s="687">
        <f t="shared" si="286"/>
        <v>-367.1</v>
      </c>
      <c r="BL181" s="688">
        <f t="shared" si="287"/>
        <v>0</v>
      </c>
      <c r="BM181" s="687">
        <f t="shared" si="288"/>
        <v>926.90000000000009</v>
      </c>
      <c r="BN181" s="681"/>
      <c r="BO181" s="687">
        <f t="shared" si="289"/>
        <v>0</v>
      </c>
      <c r="BP181" s="681"/>
      <c r="BQ181" s="687">
        <f t="shared" si="290"/>
        <v>-926.90000000000009</v>
      </c>
      <c r="BR181" s="688">
        <f t="shared" si="291"/>
        <v>0</v>
      </c>
      <c r="BS181" s="683">
        <v>268.39999999999998</v>
      </c>
      <c r="BT181" s="681"/>
      <c r="BU181" s="681"/>
      <c r="BV181" s="681"/>
      <c r="BW181" s="687">
        <f t="shared" si="292"/>
        <v>-268.39999999999998</v>
      </c>
      <c r="BX181" s="688">
        <f t="shared" si="293"/>
        <v>0</v>
      </c>
      <c r="BY181" s="683">
        <v>305.3</v>
      </c>
      <c r="BZ181" s="681"/>
      <c r="CA181" s="681"/>
      <c r="CB181" s="681"/>
      <c r="CC181" s="687">
        <f t="shared" si="294"/>
        <v>-305.3</v>
      </c>
      <c r="CD181" s="688">
        <f t="shared" si="295"/>
        <v>0</v>
      </c>
      <c r="CE181" s="683">
        <v>353.2</v>
      </c>
      <c r="CF181" s="681"/>
      <c r="CG181" s="681"/>
      <c r="CH181" s="681"/>
      <c r="CI181" s="687">
        <f t="shared" si="296"/>
        <v>-353.2</v>
      </c>
      <c r="CJ181" s="688">
        <f t="shared" si="297"/>
        <v>0</v>
      </c>
      <c r="CK181" s="687">
        <f t="shared" si="298"/>
        <v>1214.5999999999999</v>
      </c>
      <c r="CL181" s="681"/>
      <c r="CM181" s="687">
        <f t="shared" si="299"/>
        <v>0</v>
      </c>
      <c r="CN181" s="681"/>
      <c r="CO181" s="687">
        <f t="shared" si="300"/>
        <v>-1214.5999999999999</v>
      </c>
      <c r="CP181" s="688">
        <f t="shared" si="301"/>
        <v>0</v>
      </c>
      <c r="CQ181" s="683">
        <v>407.5</v>
      </c>
      <c r="CR181" s="681"/>
      <c r="CS181" s="681"/>
      <c r="CT181" s="681"/>
      <c r="CU181" s="687">
        <f t="shared" si="302"/>
        <v>-407.5</v>
      </c>
      <c r="CV181" s="688">
        <f t="shared" si="303"/>
        <v>0</v>
      </c>
      <c r="CW181" s="683">
        <v>395.9</v>
      </c>
      <c r="CX181" s="681"/>
      <c r="CY181" s="681"/>
      <c r="CZ181" s="681"/>
      <c r="DA181" s="687">
        <f t="shared" si="304"/>
        <v>-395.9</v>
      </c>
      <c r="DB181" s="688">
        <f t="shared" si="305"/>
        <v>0</v>
      </c>
      <c r="DC181" s="683">
        <v>411.2</v>
      </c>
      <c r="DD181" s="681"/>
      <c r="DE181" s="681"/>
      <c r="DF181" s="681"/>
      <c r="DG181" s="687">
        <f t="shared" si="306"/>
        <v>-411.2</v>
      </c>
      <c r="DH181" s="688">
        <f t="shared" si="307"/>
        <v>0</v>
      </c>
    </row>
    <row r="182" spans="2:112">
      <c r="B182" s="88"/>
      <c r="C182" s="650"/>
      <c r="D182" s="507" t="s">
        <v>1794</v>
      </c>
      <c r="E182" s="528" t="s">
        <v>3192</v>
      </c>
      <c r="F182" s="528"/>
      <c r="G182" s="529"/>
      <c r="H182" s="530"/>
      <c r="I182" s="530"/>
      <c r="J182" s="91"/>
      <c r="K182" s="687">
        <f t="shared" si="264"/>
        <v>706.2</v>
      </c>
      <c r="L182" s="681"/>
      <c r="M182" s="687">
        <f t="shared" si="265"/>
        <v>0</v>
      </c>
      <c r="N182" s="681"/>
      <c r="O182" s="687">
        <f t="shared" si="266"/>
        <v>-706.2</v>
      </c>
      <c r="P182" s="688">
        <f t="shared" si="267"/>
        <v>0</v>
      </c>
      <c r="Q182" s="687">
        <f t="shared" si="268"/>
        <v>228.1</v>
      </c>
      <c r="R182" s="681"/>
      <c r="S182" s="687">
        <f t="shared" si="269"/>
        <v>0</v>
      </c>
      <c r="T182" s="681"/>
      <c r="U182" s="687">
        <f t="shared" si="270"/>
        <v>-228.1</v>
      </c>
      <c r="V182" s="688">
        <f t="shared" si="271"/>
        <v>0</v>
      </c>
      <c r="W182" s="683">
        <v>83</v>
      </c>
      <c r="X182" s="681"/>
      <c r="Y182" s="681"/>
      <c r="Z182" s="681"/>
      <c r="AA182" s="687">
        <f t="shared" si="272"/>
        <v>-83</v>
      </c>
      <c r="AB182" s="688">
        <f t="shared" si="273"/>
        <v>0</v>
      </c>
      <c r="AC182" s="683">
        <v>71.2</v>
      </c>
      <c r="AD182" s="681"/>
      <c r="AE182" s="681"/>
      <c r="AF182" s="681"/>
      <c r="AG182" s="687">
        <f t="shared" si="274"/>
        <v>-71.2</v>
      </c>
      <c r="AH182" s="688">
        <f t="shared" si="275"/>
        <v>0</v>
      </c>
      <c r="AI182" s="683">
        <v>73.900000000000006</v>
      </c>
      <c r="AJ182" s="681"/>
      <c r="AK182" s="681"/>
      <c r="AL182" s="681"/>
      <c r="AM182" s="687">
        <f t="shared" si="276"/>
        <v>-73.900000000000006</v>
      </c>
      <c r="AN182" s="688">
        <f t="shared" si="277"/>
        <v>0</v>
      </c>
      <c r="AO182" s="687">
        <f t="shared" si="278"/>
        <v>204.9</v>
      </c>
      <c r="AP182" s="681"/>
      <c r="AQ182" s="687">
        <f t="shared" si="279"/>
        <v>0</v>
      </c>
      <c r="AR182" s="681"/>
      <c r="AS182" s="687">
        <f t="shared" si="280"/>
        <v>-204.9</v>
      </c>
      <c r="AT182" s="688">
        <f t="shared" si="281"/>
        <v>0</v>
      </c>
      <c r="AU182" s="683">
        <v>78.400000000000006</v>
      </c>
      <c r="AV182" s="681"/>
      <c r="AW182" s="681"/>
      <c r="AX182" s="681"/>
      <c r="AY182" s="687">
        <f t="shared" si="282"/>
        <v>-78.400000000000006</v>
      </c>
      <c r="AZ182" s="688">
        <f t="shared" si="283"/>
        <v>0</v>
      </c>
      <c r="BA182" s="683">
        <v>79.599999999999994</v>
      </c>
      <c r="BB182" s="681"/>
      <c r="BC182" s="681"/>
      <c r="BD182" s="681"/>
      <c r="BE182" s="687">
        <f t="shared" si="284"/>
        <v>-79.599999999999994</v>
      </c>
      <c r="BF182" s="688">
        <f t="shared" si="285"/>
        <v>0</v>
      </c>
      <c r="BG182" s="683">
        <v>46.9</v>
      </c>
      <c r="BH182" s="681"/>
      <c r="BI182" s="681"/>
      <c r="BJ182" s="681"/>
      <c r="BK182" s="687">
        <f t="shared" si="286"/>
        <v>-46.9</v>
      </c>
      <c r="BL182" s="688">
        <f t="shared" si="287"/>
        <v>0</v>
      </c>
      <c r="BM182" s="687">
        <f t="shared" si="288"/>
        <v>150.4</v>
      </c>
      <c r="BN182" s="681"/>
      <c r="BO182" s="687">
        <f t="shared" si="289"/>
        <v>0</v>
      </c>
      <c r="BP182" s="681"/>
      <c r="BQ182" s="687">
        <f t="shared" si="290"/>
        <v>-150.4</v>
      </c>
      <c r="BR182" s="688">
        <f t="shared" si="291"/>
        <v>0</v>
      </c>
      <c r="BS182" s="683">
        <v>150.4</v>
      </c>
      <c r="BT182" s="681"/>
      <c r="BU182" s="681"/>
      <c r="BV182" s="681"/>
      <c r="BW182" s="687">
        <f t="shared" si="292"/>
        <v>-150.4</v>
      </c>
      <c r="BX182" s="688">
        <f t="shared" si="293"/>
        <v>0</v>
      </c>
      <c r="BY182" s="681"/>
      <c r="BZ182" s="681"/>
      <c r="CA182" s="681"/>
      <c r="CB182" s="681"/>
      <c r="CC182" s="687">
        <f t="shared" si="294"/>
        <v>0</v>
      </c>
      <c r="CD182" s="688" t="str">
        <f t="shared" si="295"/>
        <v>-</v>
      </c>
      <c r="CE182" s="681"/>
      <c r="CF182" s="681"/>
      <c r="CG182" s="681"/>
      <c r="CH182" s="681"/>
      <c r="CI182" s="687">
        <f t="shared" si="296"/>
        <v>0</v>
      </c>
      <c r="CJ182" s="688" t="str">
        <f t="shared" si="297"/>
        <v>-</v>
      </c>
      <c r="CK182" s="687">
        <f t="shared" si="298"/>
        <v>122.80000000000001</v>
      </c>
      <c r="CL182" s="681"/>
      <c r="CM182" s="687">
        <f t="shared" si="299"/>
        <v>0</v>
      </c>
      <c r="CN182" s="681"/>
      <c r="CO182" s="687">
        <f t="shared" si="300"/>
        <v>-122.80000000000001</v>
      </c>
      <c r="CP182" s="688">
        <f t="shared" si="301"/>
        <v>0</v>
      </c>
      <c r="CQ182" s="683">
        <v>40.200000000000003</v>
      </c>
      <c r="CR182" s="681"/>
      <c r="CS182" s="681"/>
      <c r="CT182" s="681"/>
      <c r="CU182" s="687">
        <f t="shared" si="302"/>
        <v>-40.200000000000003</v>
      </c>
      <c r="CV182" s="688">
        <f t="shared" si="303"/>
        <v>0</v>
      </c>
      <c r="CW182" s="683">
        <v>39.6</v>
      </c>
      <c r="CX182" s="681"/>
      <c r="CY182" s="681"/>
      <c r="CZ182" s="681"/>
      <c r="DA182" s="687">
        <f t="shared" si="304"/>
        <v>-39.6</v>
      </c>
      <c r="DB182" s="688">
        <f t="shared" si="305"/>
        <v>0</v>
      </c>
      <c r="DC182" s="683">
        <v>43</v>
      </c>
      <c r="DD182" s="681"/>
      <c r="DE182" s="681"/>
      <c r="DF182" s="681"/>
      <c r="DG182" s="687">
        <f t="shared" si="306"/>
        <v>-43</v>
      </c>
      <c r="DH182" s="688">
        <f t="shared" si="307"/>
        <v>0</v>
      </c>
    </row>
    <row r="183" spans="2:112">
      <c r="B183" s="88"/>
      <c r="C183" s="650"/>
      <c r="D183" s="656" t="s">
        <v>3083</v>
      </c>
      <c r="E183" s="528" t="s">
        <v>3193</v>
      </c>
      <c r="F183" s="528"/>
      <c r="G183" s="529"/>
      <c r="H183" s="530"/>
      <c r="I183" s="530"/>
      <c r="J183" s="91"/>
      <c r="K183" s="687">
        <f t="shared" si="264"/>
        <v>706.2</v>
      </c>
      <c r="L183" s="681"/>
      <c r="M183" s="687">
        <f t="shared" si="265"/>
        <v>0</v>
      </c>
      <c r="N183" s="681"/>
      <c r="O183" s="687">
        <f t="shared" si="266"/>
        <v>-706.2</v>
      </c>
      <c r="P183" s="688">
        <f t="shared" si="267"/>
        <v>0</v>
      </c>
      <c r="Q183" s="687">
        <f t="shared" si="268"/>
        <v>228.1</v>
      </c>
      <c r="R183" s="681"/>
      <c r="S183" s="687">
        <f t="shared" si="269"/>
        <v>0</v>
      </c>
      <c r="T183" s="681"/>
      <c r="U183" s="687">
        <f t="shared" si="270"/>
        <v>-228.1</v>
      </c>
      <c r="V183" s="688">
        <f t="shared" si="271"/>
        <v>0</v>
      </c>
      <c r="W183" s="683">
        <v>83</v>
      </c>
      <c r="X183" s="681"/>
      <c r="Y183" s="681"/>
      <c r="Z183" s="681"/>
      <c r="AA183" s="687">
        <f t="shared" si="272"/>
        <v>-83</v>
      </c>
      <c r="AB183" s="688">
        <f t="shared" si="273"/>
        <v>0</v>
      </c>
      <c r="AC183" s="683">
        <v>71.2</v>
      </c>
      <c r="AD183" s="681"/>
      <c r="AE183" s="681"/>
      <c r="AF183" s="681"/>
      <c r="AG183" s="687">
        <f t="shared" si="274"/>
        <v>-71.2</v>
      </c>
      <c r="AH183" s="688">
        <f t="shared" si="275"/>
        <v>0</v>
      </c>
      <c r="AI183" s="683">
        <v>73.900000000000006</v>
      </c>
      <c r="AJ183" s="681"/>
      <c r="AK183" s="681"/>
      <c r="AL183" s="681"/>
      <c r="AM183" s="687">
        <f t="shared" si="276"/>
        <v>-73.900000000000006</v>
      </c>
      <c r="AN183" s="688">
        <f t="shared" si="277"/>
        <v>0</v>
      </c>
      <c r="AO183" s="687">
        <f t="shared" si="278"/>
        <v>204.9</v>
      </c>
      <c r="AP183" s="681"/>
      <c r="AQ183" s="687">
        <f t="shared" si="279"/>
        <v>0</v>
      </c>
      <c r="AR183" s="681"/>
      <c r="AS183" s="687">
        <f t="shared" si="280"/>
        <v>-204.9</v>
      </c>
      <c r="AT183" s="688">
        <f t="shared" si="281"/>
        <v>0</v>
      </c>
      <c r="AU183" s="683">
        <v>78.400000000000006</v>
      </c>
      <c r="AV183" s="681"/>
      <c r="AW183" s="681"/>
      <c r="AX183" s="681"/>
      <c r="AY183" s="687">
        <f t="shared" si="282"/>
        <v>-78.400000000000006</v>
      </c>
      <c r="AZ183" s="688">
        <f t="shared" si="283"/>
        <v>0</v>
      </c>
      <c r="BA183" s="683">
        <v>79.599999999999994</v>
      </c>
      <c r="BB183" s="681"/>
      <c r="BC183" s="681"/>
      <c r="BD183" s="681"/>
      <c r="BE183" s="687">
        <f t="shared" si="284"/>
        <v>-79.599999999999994</v>
      </c>
      <c r="BF183" s="688">
        <f t="shared" si="285"/>
        <v>0</v>
      </c>
      <c r="BG183" s="683">
        <v>46.9</v>
      </c>
      <c r="BH183" s="681"/>
      <c r="BI183" s="681"/>
      <c r="BJ183" s="681"/>
      <c r="BK183" s="687">
        <f t="shared" si="286"/>
        <v>-46.9</v>
      </c>
      <c r="BL183" s="688">
        <f t="shared" si="287"/>
        <v>0</v>
      </c>
      <c r="BM183" s="687">
        <f t="shared" si="288"/>
        <v>150.4</v>
      </c>
      <c r="BN183" s="681"/>
      <c r="BO183" s="687">
        <f t="shared" si="289"/>
        <v>0</v>
      </c>
      <c r="BP183" s="681"/>
      <c r="BQ183" s="687">
        <f t="shared" si="290"/>
        <v>-150.4</v>
      </c>
      <c r="BR183" s="688">
        <f t="shared" si="291"/>
        <v>0</v>
      </c>
      <c r="BS183" s="683">
        <v>150.4</v>
      </c>
      <c r="BT183" s="681"/>
      <c r="BU183" s="681"/>
      <c r="BV183" s="681"/>
      <c r="BW183" s="687">
        <f t="shared" si="292"/>
        <v>-150.4</v>
      </c>
      <c r="BX183" s="688">
        <f t="shared" si="293"/>
        <v>0</v>
      </c>
      <c r="BY183" s="683">
        <v>0</v>
      </c>
      <c r="BZ183" s="681"/>
      <c r="CA183" s="681"/>
      <c r="CB183" s="681"/>
      <c r="CC183" s="687">
        <f t="shared" si="294"/>
        <v>0</v>
      </c>
      <c r="CD183" s="688" t="str">
        <f t="shared" si="295"/>
        <v>-</v>
      </c>
      <c r="CE183" s="683">
        <v>0</v>
      </c>
      <c r="CF183" s="681"/>
      <c r="CG183" s="681"/>
      <c r="CH183" s="681"/>
      <c r="CI183" s="687">
        <f t="shared" si="296"/>
        <v>0</v>
      </c>
      <c r="CJ183" s="688" t="str">
        <f t="shared" si="297"/>
        <v>-</v>
      </c>
      <c r="CK183" s="687">
        <f t="shared" si="298"/>
        <v>122.80000000000001</v>
      </c>
      <c r="CL183" s="681"/>
      <c r="CM183" s="687">
        <f t="shared" si="299"/>
        <v>0</v>
      </c>
      <c r="CN183" s="681"/>
      <c r="CO183" s="687">
        <f t="shared" si="300"/>
        <v>-122.80000000000001</v>
      </c>
      <c r="CP183" s="688">
        <f t="shared" si="301"/>
        <v>0</v>
      </c>
      <c r="CQ183" s="683">
        <v>40.200000000000003</v>
      </c>
      <c r="CR183" s="681"/>
      <c r="CS183" s="681"/>
      <c r="CT183" s="681"/>
      <c r="CU183" s="687">
        <f t="shared" si="302"/>
        <v>-40.200000000000003</v>
      </c>
      <c r="CV183" s="688">
        <f t="shared" si="303"/>
        <v>0</v>
      </c>
      <c r="CW183" s="683">
        <v>39.6</v>
      </c>
      <c r="CX183" s="681"/>
      <c r="CY183" s="681"/>
      <c r="CZ183" s="681"/>
      <c r="DA183" s="687">
        <f t="shared" si="304"/>
        <v>-39.6</v>
      </c>
      <c r="DB183" s="688">
        <f t="shared" si="305"/>
        <v>0</v>
      </c>
      <c r="DC183" s="683">
        <v>43</v>
      </c>
      <c r="DD183" s="681"/>
      <c r="DE183" s="681"/>
      <c r="DF183" s="681"/>
      <c r="DG183" s="687">
        <f t="shared" si="306"/>
        <v>-43</v>
      </c>
      <c r="DH183" s="688">
        <f t="shared" si="307"/>
        <v>0</v>
      </c>
    </row>
    <row r="184" spans="2:112">
      <c r="B184" s="88" t="s">
        <v>3194</v>
      </c>
      <c r="C184" s="652" t="s">
        <v>3195</v>
      </c>
      <c r="D184" s="601" t="s">
        <v>1796</v>
      </c>
      <c r="E184" s="528" t="s">
        <v>3196</v>
      </c>
      <c r="F184" s="528"/>
      <c r="G184" s="529"/>
      <c r="H184" s="530" t="s">
        <v>3197</v>
      </c>
      <c r="I184" s="530"/>
      <c r="J184" s="91" t="s">
        <v>762</v>
      </c>
      <c r="K184" s="687">
        <f t="shared" si="264"/>
        <v>15700</v>
      </c>
      <c r="L184" s="681"/>
      <c r="M184" s="687">
        <f t="shared" si="265"/>
        <v>0</v>
      </c>
      <c r="N184" s="681"/>
      <c r="O184" s="687">
        <f t="shared" si="266"/>
        <v>-15700</v>
      </c>
      <c r="P184" s="688">
        <f t="shared" si="267"/>
        <v>0</v>
      </c>
      <c r="Q184" s="687">
        <f t="shared" si="268"/>
        <v>4000</v>
      </c>
      <c r="R184" s="681"/>
      <c r="S184" s="687">
        <f t="shared" si="269"/>
        <v>0</v>
      </c>
      <c r="T184" s="681"/>
      <c r="U184" s="687">
        <f t="shared" si="270"/>
        <v>-4000</v>
      </c>
      <c r="V184" s="688">
        <f t="shared" si="271"/>
        <v>0</v>
      </c>
      <c r="W184" s="687">
        <f>W185+W186</f>
        <v>1400</v>
      </c>
      <c r="X184" s="681"/>
      <c r="Y184" s="687">
        <f>Y185+Y186</f>
        <v>0</v>
      </c>
      <c r="Z184" s="681"/>
      <c r="AA184" s="687">
        <f t="shared" si="272"/>
        <v>-1400</v>
      </c>
      <c r="AB184" s="688">
        <f t="shared" si="273"/>
        <v>0</v>
      </c>
      <c r="AC184" s="687">
        <f>AC185+AC186</f>
        <v>1200</v>
      </c>
      <c r="AD184" s="681"/>
      <c r="AE184" s="687">
        <f>AE185+AE186</f>
        <v>0</v>
      </c>
      <c r="AF184" s="681"/>
      <c r="AG184" s="687">
        <f t="shared" si="274"/>
        <v>-1200</v>
      </c>
      <c r="AH184" s="688">
        <f t="shared" si="275"/>
        <v>0</v>
      </c>
      <c r="AI184" s="687">
        <f>AI185+AI186</f>
        <v>1400</v>
      </c>
      <c r="AJ184" s="681"/>
      <c r="AK184" s="687">
        <f>AK185+AK186</f>
        <v>0</v>
      </c>
      <c r="AL184" s="681"/>
      <c r="AM184" s="687">
        <f t="shared" si="276"/>
        <v>-1400</v>
      </c>
      <c r="AN184" s="688">
        <f t="shared" si="277"/>
        <v>0</v>
      </c>
      <c r="AO184" s="687">
        <f t="shared" si="278"/>
        <v>4000</v>
      </c>
      <c r="AP184" s="681"/>
      <c r="AQ184" s="687">
        <f t="shared" si="279"/>
        <v>0</v>
      </c>
      <c r="AR184" s="681"/>
      <c r="AS184" s="687">
        <f t="shared" si="280"/>
        <v>-4000</v>
      </c>
      <c r="AT184" s="688">
        <f t="shared" si="281"/>
        <v>0</v>
      </c>
      <c r="AU184" s="687">
        <f>AU185+AU186</f>
        <v>1400</v>
      </c>
      <c r="AV184" s="681"/>
      <c r="AW184" s="687">
        <f>AW185+AW186</f>
        <v>0</v>
      </c>
      <c r="AX184" s="681"/>
      <c r="AY184" s="687">
        <f t="shared" si="282"/>
        <v>-1400</v>
      </c>
      <c r="AZ184" s="688">
        <f t="shared" si="283"/>
        <v>0</v>
      </c>
      <c r="BA184" s="687">
        <f>BA185+BA186</f>
        <v>1200</v>
      </c>
      <c r="BB184" s="681"/>
      <c r="BC184" s="687">
        <f>BC185+BC186</f>
        <v>0</v>
      </c>
      <c r="BD184" s="681"/>
      <c r="BE184" s="687">
        <f t="shared" si="284"/>
        <v>-1200</v>
      </c>
      <c r="BF184" s="688">
        <f t="shared" si="285"/>
        <v>0</v>
      </c>
      <c r="BG184" s="687">
        <f>BG185+BG186</f>
        <v>1400</v>
      </c>
      <c r="BH184" s="681"/>
      <c r="BI184" s="687">
        <f>BI185+BI186</f>
        <v>0</v>
      </c>
      <c r="BJ184" s="681"/>
      <c r="BK184" s="687">
        <f t="shared" si="286"/>
        <v>-1400</v>
      </c>
      <c r="BL184" s="688">
        <f t="shared" si="287"/>
        <v>0</v>
      </c>
      <c r="BM184" s="687">
        <f t="shared" si="288"/>
        <v>3500</v>
      </c>
      <c r="BN184" s="681"/>
      <c r="BO184" s="687">
        <f t="shared" si="289"/>
        <v>0</v>
      </c>
      <c r="BP184" s="681"/>
      <c r="BQ184" s="687">
        <f t="shared" si="290"/>
        <v>-3500</v>
      </c>
      <c r="BR184" s="688">
        <f t="shared" si="291"/>
        <v>0</v>
      </c>
      <c r="BS184" s="687">
        <f>BS185+BS186</f>
        <v>700</v>
      </c>
      <c r="BT184" s="681"/>
      <c r="BU184" s="687">
        <f>BU185+BU186</f>
        <v>0</v>
      </c>
      <c r="BV184" s="681"/>
      <c r="BW184" s="687">
        <f t="shared" si="292"/>
        <v>-700</v>
      </c>
      <c r="BX184" s="688">
        <f t="shared" si="293"/>
        <v>0</v>
      </c>
      <c r="BY184" s="687">
        <f>BY185+BY186</f>
        <v>1400</v>
      </c>
      <c r="BZ184" s="681"/>
      <c r="CA184" s="687">
        <f>CA185+CA186</f>
        <v>0</v>
      </c>
      <c r="CB184" s="681"/>
      <c r="CC184" s="687">
        <f t="shared" si="294"/>
        <v>-1400</v>
      </c>
      <c r="CD184" s="688">
        <f t="shared" si="295"/>
        <v>0</v>
      </c>
      <c r="CE184" s="687">
        <f>CE185+CE186</f>
        <v>1400</v>
      </c>
      <c r="CF184" s="681"/>
      <c r="CG184" s="687">
        <f>CG185+CG186</f>
        <v>0</v>
      </c>
      <c r="CH184" s="681"/>
      <c r="CI184" s="687">
        <f t="shared" si="296"/>
        <v>-1400</v>
      </c>
      <c r="CJ184" s="688">
        <f t="shared" si="297"/>
        <v>0</v>
      </c>
      <c r="CK184" s="687">
        <f t="shared" si="298"/>
        <v>4200</v>
      </c>
      <c r="CL184" s="681"/>
      <c r="CM184" s="687">
        <f t="shared" si="299"/>
        <v>0</v>
      </c>
      <c r="CN184" s="681"/>
      <c r="CO184" s="687">
        <f t="shared" si="300"/>
        <v>-4200</v>
      </c>
      <c r="CP184" s="688">
        <f t="shared" si="301"/>
        <v>0</v>
      </c>
      <c r="CQ184" s="687">
        <f>CQ185+CQ186</f>
        <v>1400</v>
      </c>
      <c r="CR184" s="681"/>
      <c r="CS184" s="687">
        <f>CS185+CS186</f>
        <v>0</v>
      </c>
      <c r="CT184" s="681"/>
      <c r="CU184" s="687">
        <f t="shared" si="302"/>
        <v>-1400</v>
      </c>
      <c r="CV184" s="688">
        <f t="shared" si="303"/>
        <v>0</v>
      </c>
      <c r="CW184" s="687">
        <f>CW185+CW186</f>
        <v>1400</v>
      </c>
      <c r="CX184" s="681"/>
      <c r="CY184" s="687">
        <f>CY185+CY186</f>
        <v>0</v>
      </c>
      <c r="CZ184" s="681"/>
      <c r="DA184" s="687">
        <f t="shared" si="304"/>
        <v>-1400</v>
      </c>
      <c r="DB184" s="688">
        <f t="shared" si="305"/>
        <v>0</v>
      </c>
      <c r="DC184" s="687">
        <f>DC185+DC186</f>
        <v>1400</v>
      </c>
      <c r="DD184" s="681"/>
      <c r="DE184" s="687">
        <f>DE185+DE186</f>
        <v>0</v>
      </c>
      <c r="DF184" s="681"/>
      <c r="DG184" s="687">
        <f t="shared" si="306"/>
        <v>-1400</v>
      </c>
      <c r="DH184" s="688">
        <f t="shared" si="307"/>
        <v>0</v>
      </c>
    </row>
    <row r="185" spans="2:112">
      <c r="B185" s="88" t="s">
        <v>3198</v>
      </c>
      <c r="C185" s="650"/>
      <c r="D185" s="605" t="s">
        <v>3199</v>
      </c>
      <c r="E185" s="528" t="s">
        <v>3200</v>
      </c>
      <c r="F185" s="528"/>
      <c r="G185" s="529"/>
      <c r="H185" s="530"/>
      <c r="I185" s="530"/>
      <c r="J185" s="91" t="s">
        <v>762</v>
      </c>
      <c r="K185" s="687">
        <f t="shared" si="264"/>
        <v>7700</v>
      </c>
      <c r="L185" s="681"/>
      <c r="M185" s="687">
        <f t="shared" si="265"/>
        <v>0</v>
      </c>
      <c r="N185" s="681"/>
      <c r="O185" s="687">
        <f t="shared" si="266"/>
        <v>-7700</v>
      </c>
      <c r="P185" s="688">
        <f t="shared" si="267"/>
        <v>0</v>
      </c>
      <c r="Q185" s="687">
        <f t="shared" si="268"/>
        <v>2000</v>
      </c>
      <c r="R185" s="681"/>
      <c r="S185" s="687">
        <f t="shared" si="269"/>
        <v>0</v>
      </c>
      <c r="T185" s="681"/>
      <c r="U185" s="687">
        <f t="shared" si="270"/>
        <v>-2000</v>
      </c>
      <c r="V185" s="688">
        <f t="shared" si="271"/>
        <v>0</v>
      </c>
      <c r="W185" s="683">
        <v>700</v>
      </c>
      <c r="X185" s="681"/>
      <c r="Y185" s="681"/>
      <c r="Z185" s="681"/>
      <c r="AA185" s="687">
        <f t="shared" si="272"/>
        <v>-700</v>
      </c>
      <c r="AB185" s="688">
        <f t="shared" si="273"/>
        <v>0</v>
      </c>
      <c r="AC185" s="683">
        <v>600</v>
      </c>
      <c r="AD185" s="681"/>
      <c r="AE185" s="681"/>
      <c r="AF185" s="681"/>
      <c r="AG185" s="687">
        <f t="shared" si="274"/>
        <v>-600</v>
      </c>
      <c r="AH185" s="688">
        <f t="shared" si="275"/>
        <v>0</v>
      </c>
      <c r="AI185" s="683">
        <v>700</v>
      </c>
      <c r="AJ185" s="681"/>
      <c r="AK185" s="681"/>
      <c r="AL185" s="681"/>
      <c r="AM185" s="687">
        <f t="shared" si="276"/>
        <v>-700</v>
      </c>
      <c r="AN185" s="688">
        <f t="shared" si="277"/>
        <v>0</v>
      </c>
      <c r="AO185" s="687">
        <f t="shared" si="278"/>
        <v>2100</v>
      </c>
      <c r="AP185" s="681"/>
      <c r="AQ185" s="687">
        <f t="shared" si="279"/>
        <v>0</v>
      </c>
      <c r="AR185" s="681"/>
      <c r="AS185" s="687">
        <f t="shared" si="280"/>
        <v>-2100</v>
      </c>
      <c r="AT185" s="688">
        <f t="shared" si="281"/>
        <v>0</v>
      </c>
      <c r="AU185" s="683">
        <v>700</v>
      </c>
      <c r="AV185" s="681"/>
      <c r="AW185" s="681"/>
      <c r="AX185" s="681"/>
      <c r="AY185" s="687">
        <f t="shared" si="282"/>
        <v>-700</v>
      </c>
      <c r="AZ185" s="688">
        <f t="shared" si="283"/>
        <v>0</v>
      </c>
      <c r="BA185" s="683">
        <v>700</v>
      </c>
      <c r="BB185" s="681"/>
      <c r="BC185" s="681"/>
      <c r="BD185" s="681"/>
      <c r="BE185" s="687">
        <f t="shared" si="284"/>
        <v>-700</v>
      </c>
      <c r="BF185" s="688">
        <f t="shared" si="285"/>
        <v>0</v>
      </c>
      <c r="BG185" s="683">
        <v>700</v>
      </c>
      <c r="BH185" s="681"/>
      <c r="BI185" s="681"/>
      <c r="BJ185" s="681"/>
      <c r="BK185" s="687">
        <f t="shared" si="286"/>
        <v>-700</v>
      </c>
      <c r="BL185" s="688">
        <f t="shared" si="287"/>
        <v>0</v>
      </c>
      <c r="BM185" s="687">
        <f t="shared" si="288"/>
        <v>1500</v>
      </c>
      <c r="BN185" s="681"/>
      <c r="BO185" s="687">
        <f t="shared" si="289"/>
        <v>0</v>
      </c>
      <c r="BP185" s="681"/>
      <c r="BQ185" s="687">
        <f t="shared" si="290"/>
        <v>-1500</v>
      </c>
      <c r="BR185" s="688">
        <f t="shared" si="291"/>
        <v>0</v>
      </c>
      <c r="BS185" s="683">
        <v>100</v>
      </c>
      <c r="BT185" s="681"/>
      <c r="BU185" s="681"/>
      <c r="BV185" s="681"/>
      <c r="BW185" s="687">
        <f t="shared" si="292"/>
        <v>-100</v>
      </c>
      <c r="BX185" s="688">
        <f t="shared" si="293"/>
        <v>0</v>
      </c>
      <c r="BY185" s="683">
        <v>700</v>
      </c>
      <c r="BZ185" s="681"/>
      <c r="CA185" s="681"/>
      <c r="CB185" s="681"/>
      <c r="CC185" s="687">
        <f t="shared" si="294"/>
        <v>-700</v>
      </c>
      <c r="CD185" s="688">
        <f t="shared" si="295"/>
        <v>0</v>
      </c>
      <c r="CE185" s="683">
        <v>700</v>
      </c>
      <c r="CF185" s="681"/>
      <c r="CG185" s="681"/>
      <c r="CH185" s="681"/>
      <c r="CI185" s="687">
        <f t="shared" si="296"/>
        <v>-700</v>
      </c>
      <c r="CJ185" s="688">
        <f t="shared" si="297"/>
        <v>0</v>
      </c>
      <c r="CK185" s="687">
        <f t="shared" si="298"/>
        <v>2100</v>
      </c>
      <c r="CL185" s="681"/>
      <c r="CM185" s="687">
        <f t="shared" si="299"/>
        <v>0</v>
      </c>
      <c r="CN185" s="681"/>
      <c r="CO185" s="687">
        <f t="shared" si="300"/>
        <v>-2100</v>
      </c>
      <c r="CP185" s="688">
        <f t="shared" si="301"/>
        <v>0</v>
      </c>
      <c r="CQ185" s="683">
        <v>700</v>
      </c>
      <c r="CR185" s="681"/>
      <c r="CS185" s="681"/>
      <c r="CT185" s="681"/>
      <c r="CU185" s="687">
        <f t="shared" si="302"/>
        <v>-700</v>
      </c>
      <c r="CV185" s="688">
        <f t="shared" si="303"/>
        <v>0</v>
      </c>
      <c r="CW185" s="683">
        <v>700</v>
      </c>
      <c r="CX185" s="681"/>
      <c r="CY185" s="681"/>
      <c r="CZ185" s="681"/>
      <c r="DA185" s="687">
        <f t="shared" si="304"/>
        <v>-700</v>
      </c>
      <c r="DB185" s="688">
        <f t="shared" si="305"/>
        <v>0</v>
      </c>
      <c r="DC185" s="683">
        <v>700</v>
      </c>
      <c r="DD185" s="681"/>
      <c r="DE185" s="681"/>
      <c r="DF185" s="681"/>
      <c r="DG185" s="687">
        <f t="shared" si="306"/>
        <v>-700</v>
      </c>
      <c r="DH185" s="688">
        <f t="shared" si="307"/>
        <v>0</v>
      </c>
    </row>
    <row r="186" spans="2:112">
      <c r="B186" s="88" t="s">
        <v>3201</v>
      </c>
      <c r="C186" s="650"/>
      <c r="D186" s="605" t="s">
        <v>3202</v>
      </c>
      <c r="E186" s="528" t="s">
        <v>3203</v>
      </c>
      <c r="F186" s="528"/>
      <c r="G186" s="529"/>
      <c r="H186" s="530"/>
      <c r="I186" s="530"/>
      <c r="J186" s="91" t="s">
        <v>762</v>
      </c>
      <c r="K186" s="687">
        <f t="shared" si="264"/>
        <v>8000</v>
      </c>
      <c r="L186" s="681"/>
      <c r="M186" s="687">
        <f t="shared" si="265"/>
        <v>0</v>
      </c>
      <c r="N186" s="681"/>
      <c r="O186" s="687">
        <f t="shared" si="266"/>
        <v>-8000</v>
      </c>
      <c r="P186" s="688">
        <f t="shared" si="267"/>
        <v>0</v>
      </c>
      <c r="Q186" s="687">
        <f t="shared" si="268"/>
        <v>2000</v>
      </c>
      <c r="R186" s="681"/>
      <c r="S186" s="687">
        <f t="shared" si="269"/>
        <v>0</v>
      </c>
      <c r="T186" s="681"/>
      <c r="U186" s="687">
        <f t="shared" si="270"/>
        <v>-2000</v>
      </c>
      <c r="V186" s="688">
        <f t="shared" si="271"/>
        <v>0</v>
      </c>
      <c r="W186" s="683">
        <v>700</v>
      </c>
      <c r="X186" s="681"/>
      <c r="Y186" s="681"/>
      <c r="Z186" s="681"/>
      <c r="AA186" s="687">
        <f t="shared" si="272"/>
        <v>-700</v>
      </c>
      <c r="AB186" s="688">
        <f t="shared" si="273"/>
        <v>0</v>
      </c>
      <c r="AC186" s="683">
        <v>600</v>
      </c>
      <c r="AD186" s="681"/>
      <c r="AE186" s="681"/>
      <c r="AF186" s="681"/>
      <c r="AG186" s="687">
        <f t="shared" si="274"/>
        <v>-600</v>
      </c>
      <c r="AH186" s="688">
        <f t="shared" si="275"/>
        <v>0</v>
      </c>
      <c r="AI186" s="683">
        <v>700</v>
      </c>
      <c r="AJ186" s="681"/>
      <c r="AK186" s="681"/>
      <c r="AL186" s="681"/>
      <c r="AM186" s="687">
        <f t="shared" si="276"/>
        <v>-700</v>
      </c>
      <c r="AN186" s="688">
        <f t="shared" si="277"/>
        <v>0</v>
      </c>
      <c r="AO186" s="687">
        <f t="shared" si="278"/>
        <v>1900</v>
      </c>
      <c r="AP186" s="681"/>
      <c r="AQ186" s="687">
        <f t="shared" si="279"/>
        <v>0</v>
      </c>
      <c r="AR186" s="681"/>
      <c r="AS186" s="687">
        <f t="shared" si="280"/>
        <v>-1900</v>
      </c>
      <c r="AT186" s="688">
        <f t="shared" si="281"/>
        <v>0</v>
      </c>
      <c r="AU186" s="683">
        <v>700</v>
      </c>
      <c r="AV186" s="681"/>
      <c r="AW186" s="681"/>
      <c r="AX186" s="681"/>
      <c r="AY186" s="687">
        <f t="shared" si="282"/>
        <v>-700</v>
      </c>
      <c r="AZ186" s="688">
        <f t="shared" si="283"/>
        <v>0</v>
      </c>
      <c r="BA186" s="683">
        <v>500</v>
      </c>
      <c r="BB186" s="681"/>
      <c r="BC186" s="681"/>
      <c r="BD186" s="681"/>
      <c r="BE186" s="687">
        <f t="shared" si="284"/>
        <v>-500</v>
      </c>
      <c r="BF186" s="688">
        <f t="shared" si="285"/>
        <v>0</v>
      </c>
      <c r="BG186" s="683">
        <v>700</v>
      </c>
      <c r="BH186" s="681"/>
      <c r="BI186" s="681"/>
      <c r="BJ186" s="681"/>
      <c r="BK186" s="687">
        <f t="shared" si="286"/>
        <v>-700</v>
      </c>
      <c r="BL186" s="688">
        <f t="shared" si="287"/>
        <v>0</v>
      </c>
      <c r="BM186" s="687">
        <f t="shared" si="288"/>
        <v>2000</v>
      </c>
      <c r="BN186" s="681"/>
      <c r="BO186" s="687">
        <f t="shared" si="289"/>
        <v>0</v>
      </c>
      <c r="BP186" s="681"/>
      <c r="BQ186" s="687">
        <f t="shared" si="290"/>
        <v>-2000</v>
      </c>
      <c r="BR186" s="688">
        <f t="shared" si="291"/>
        <v>0</v>
      </c>
      <c r="BS186" s="683">
        <v>600</v>
      </c>
      <c r="BT186" s="681"/>
      <c r="BU186" s="681"/>
      <c r="BV186" s="681"/>
      <c r="BW186" s="687">
        <f t="shared" si="292"/>
        <v>-600</v>
      </c>
      <c r="BX186" s="688">
        <f t="shared" si="293"/>
        <v>0</v>
      </c>
      <c r="BY186" s="683">
        <v>700</v>
      </c>
      <c r="BZ186" s="681"/>
      <c r="CA186" s="681"/>
      <c r="CB186" s="681"/>
      <c r="CC186" s="687">
        <f t="shared" si="294"/>
        <v>-700</v>
      </c>
      <c r="CD186" s="688">
        <f t="shared" si="295"/>
        <v>0</v>
      </c>
      <c r="CE186" s="683">
        <v>700</v>
      </c>
      <c r="CF186" s="681"/>
      <c r="CG186" s="681"/>
      <c r="CH186" s="681"/>
      <c r="CI186" s="687">
        <f t="shared" si="296"/>
        <v>-700</v>
      </c>
      <c r="CJ186" s="688">
        <f t="shared" si="297"/>
        <v>0</v>
      </c>
      <c r="CK186" s="687">
        <f t="shared" si="298"/>
        <v>2100</v>
      </c>
      <c r="CL186" s="681"/>
      <c r="CM186" s="687">
        <f t="shared" si="299"/>
        <v>0</v>
      </c>
      <c r="CN186" s="681"/>
      <c r="CO186" s="687">
        <f t="shared" si="300"/>
        <v>-2100</v>
      </c>
      <c r="CP186" s="688">
        <f t="shared" si="301"/>
        <v>0</v>
      </c>
      <c r="CQ186" s="683">
        <v>700</v>
      </c>
      <c r="CR186" s="681"/>
      <c r="CS186" s="681"/>
      <c r="CT186" s="681"/>
      <c r="CU186" s="687">
        <f t="shared" si="302"/>
        <v>-700</v>
      </c>
      <c r="CV186" s="688">
        <f t="shared" si="303"/>
        <v>0</v>
      </c>
      <c r="CW186" s="683">
        <v>700</v>
      </c>
      <c r="CX186" s="681"/>
      <c r="CY186" s="681"/>
      <c r="CZ186" s="681"/>
      <c r="DA186" s="687">
        <f t="shared" si="304"/>
        <v>-700</v>
      </c>
      <c r="DB186" s="688">
        <f t="shared" si="305"/>
        <v>0</v>
      </c>
      <c r="DC186" s="683">
        <v>700</v>
      </c>
      <c r="DD186" s="681"/>
      <c r="DE186" s="681"/>
      <c r="DF186" s="681"/>
      <c r="DG186" s="687">
        <f t="shared" si="306"/>
        <v>-700</v>
      </c>
      <c r="DH186" s="688">
        <f t="shared" si="307"/>
        <v>0</v>
      </c>
    </row>
    <row r="187" spans="2:112">
      <c r="B187" s="88" t="s">
        <v>3204</v>
      </c>
      <c r="C187" s="652" t="s">
        <v>3205</v>
      </c>
      <c r="D187" s="601" t="s">
        <v>1802</v>
      </c>
      <c r="E187" s="528" t="s">
        <v>3206</v>
      </c>
      <c r="F187" s="528"/>
      <c r="G187" s="529"/>
      <c r="H187" s="530"/>
      <c r="I187" s="530"/>
      <c r="J187" s="91" t="s">
        <v>883</v>
      </c>
      <c r="K187" s="687">
        <f t="shared" si="264"/>
        <v>0</v>
      </c>
      <c r="L187" s="681"/>
      <c r="M187" s="687">
        <f t="shared" si="265"/>
        <v>0</v>
      </c>
      <c r="N187" s="681"/>
      <c r="O187" s="687">
        <f t="shared" si="266"/>
        <v>0</v>
      </c>
      <c r="P187" s="688" t="str">
        <f t="shared" si="267"/>
        <v>-</v>
      </c>
      <c r="Q187" s="687">
        <f t="shared" si="268"/>
        <v>0</v>
      </c>
      <c r="R187" s="681"/>
      <c r="S187" s="687">
        <f t="shared" si="269"/>
        <v>0</v>
      </c>
      <c r="T187" s="681"/>
      <c r="U187" s="687">
        <f t="shared" si="270"/>
        <v>0</v>
      </c>
      <c r="V187" s="688" t="str">
        <f t="shared" si="271"/>
        <v>-</v>
      </c>
      <c r="W187" s="683">
        <v>0</v>
      </c>
      <c r="X187" s="681"/>
      <c r="Y187" s="681"/>
      <c r="Z187" s="681"/>
      <c r="AA187" s="687">
        <f t="shared" si="272"/>
        <v>0</v>
      </c>
      <c r="AB187" s="688" t="str">
        <f t="shared" si="273"/>
        <v>-</v>
      </c>
      <c r="AC187" s="683">
        <v>0</v>
      </c>
      <c r="AD187" s="681"/>
      <c r="AE187" s="681"/>
      <c r="AF187" s="681"/>
      <c r="AG187" s="687">
        <f t="shared" si="274"/>
        <v>0</v>
      </c>
      <c r="AH187" s="688" t="str">
        <f t="shared" si="275"/>
        <v>-</v>
      </c>
      <c r="AI187" s="683">
        <v>0</v>
      </c>
      <c r="AJ187" s="681"/>
      <c r="AK187" s="681"/>
      <c r="AL187" s="681"/>
      <c r="AM187" s="687">
        <f t="shared" si="276"/>
        <v>0</v>
      </c>
      <c r="AN187" s="688" t="str">
        <f t="shared" si="277"/>
        <v>-</v>
      </c>
      <c r="AO187" s="687">
        <f t="shared" si="278"/>
        <v>0</v>
      </c>
      <c r="AP187" s="681"/>
      <c r="AQ187" s="687">
        <f t="shared" si="279"/>
        <v>0</v>
      </c>
      <c r="AR187" s="681"/>
      <c r="AS187" s="687">
        <f t="shared" si="280"/>
        <v>0</v>
      </c>
      <c r="AT187" s="688" t="str">
        <f t="shared" si="281"/>
        <v>-</v>
      </c>
      <c r="AU187" s="683">
        <v>0</v>
      </c>
      <c r="AV187" s="681"/>
      <c r="AW187" s="681"/>
      <c r="AX187" s="681"/>
      <c r="AY187" s="687">
        <f t="shared" si="282"/>
        <v>0</v>
      </c>
      <c r="AZ187" s="688" t="str">
        <f t="shared" si="283"/>
        <v>-</v>
      </c>
      <c r="BA187" s="683">
        <v>0</v>
      </c>
      <c r="BB187" s="681"/>
      <c r="BC187" s="681"/>
      <c r="BD187" s="681"/>
      <c r="BE187" s="687">
        <f t="shared" si="284"/>
        <v>0</v>
      </c>
      <c r="BF187" s="688" t="str">
        <f t="shared" si="285"/>
        <v>-</v>
      </c>
      <c r="BG187" s="683">
        <v>0</v>
      </c>
      <c r="BH187" s="681"/>
      <c r="BI187" s="681"/>
      <c r="BJ187" s="681"/>
      <c r="BK187" s="687">
        <f t="shared" si="286"/>
        <v>0</v>
      </c>
      <c r="BL187" s="688" t="str">
        <f t="shared" si="287"/>
        <v>-</v>
      </c>
      <c r="BM187" s="687">
        <f t="shared" si="288"/>
        <v>0</v>
      </c>
      <c r="BN187" s="681"/>
      <c r="BO187" s="687">
        <f t="shared" si="289"/>
        <v>0</v>
      </c>
      <c r="BP187" s="681"/>
      <c r="BQ187" s="687">
        <f t="shared" si="290"/>
        <v>0</v>
      </c>
      <c r="BR187" s="688" t="str">
        <f t="shared" si="291"/>
        <v>-</v>
      </c>
      <c r="BS187" s="683">
        <v>0</v>
      </c>
      <c r="BT187" s="681"/>
      <c r="BU187" s="681"/>
      <c r="BV187" s="681"/>
      <c r="BW187" s="687">
        <f t="shared" si="292"/>
        <v>0</v>
      </c>
      <c r="BX187" s="688" t="str">
        <f t="shared" si="293"/>
        <v>-</v>
      </c>
      <c r="BY187" s="683">
        <v>0</v>
      </c>
      <c r="BZ187" s="681"/>
      <c r="CA187" s="681"/>
      <c r="CB187" s="681"/>
      <c r="CC187" s="687">
        <f t="shared" si="294"/>
        <v>0</v>
      </c>
      <c r="CD187" s="688" t="str">
        <f t="shared" si="295"/>
        <v>-</v>
      </c>
      <c r="CE187" s="683">
        <v>0</v>
      </c>
      <c r="CF187" s="681"/>
      <c r="CG187" s="681"/>
      <c r="CH187" s="681"/>
      <c r="CI187" s="687">
        <f t="shared" si="296"/>
        <v>0</v>
      </c>
      <c r="CJ187" s="688" t="str">
        <f t="shared" si="297"/>
        <v>-</v>
      </c>
      <c r="CK187" s="687">
        <f t="shared" si="298"/>
        <v>0</v>
      </c>
      <c r="CL187" s="681"/>
      <c r="CM187" s="687">
        <f t="shared" si="299"/>
        <v>0</v>
      </c>
      <c r="CN187" s="681"/>
      <c r="CO187" s="687">
        <f t="shared" si="300"/>
        <v>0</v>
      </c>
      <c r="CP187" s="688" t="str">
        <f t="shared" si="301"/>
        <v>-</v>
      </c>
      <c r="CQ187" s="683">
        <v>0</v>
      </c>
      <c r="CR187" s="681"/>
      <c r="CS187" s="681"/>
      <c r="CT187" s="681"/>
      <c r="CU187" s="687">
        <f t="shared" si="302"/>
        <v>0</v>
      </c>
      <c r="CV187" s="688" t="str">
        <f t="shared" si="303"/>
        <v>-</v>
      </c>
      <c r="CW187" s="683">
        <v>0</v>
      </c>
      <c r="CX187" s="681"/>
      <c r="CY187" s="681"/>
      <c r="CZ187" s="681"/>
      <c r="DA187" s="687">
        <f t="shared" si="304"/>
        <v>0</v>
      </c>
      <c r="DB187" s="688" t="str">
        <f t="shared" si="305"/>
        <v>-</v>
      </c>
      <c r="DC187" s="683">
        <v>0</v>
      </c>
      <c r="DD187" s="681"/>
      <c r="DE187" s="681"/>
      <c r="DF187" s="681"/>
      <c r="DG187" s="687">
        <f t="shared" si="306"/>
        <v>0</v>
      </c>
      <c r="DH187" s="688" t="str">
        <f t="shared" si="307"/>
        <v>-</v>
      </c>
    </row>
    <row r="188" spans="2:112">
      <c r="B188" s="88" t="s">
        <v>3207</v>
      </c>
      <c r="C188" s="652" t="s">
        <v>3208</v>
      </c>
      <c r="D188" s="601" t="s">
        <v>3209</v>
      </c>
      <c r="E188" s="528" t="s">
        <v>3210</v>
      </c>
      <c r="F188" s="528"/>
      <c r="G188" s="529"/>
      <c r="H188" s="530"/>
      <c r="I188" s="530"/>
      <c r="J188" s="91" t="s">
        <v>883</v>
      </c>
      <c r="K188" s="687">
        <f t="shared" si="264"/>
        <v>0</v>
      </c>
      <c r="L188" s="681"/>
      <c r="M188" s="687">
        <f t="shared" si="265"/>
        <v>0</v>
      </c>
      <c r="N188" s="681"/>
      <c r="O188" s="687">
        <f t="shared" si="266"/>
        <v>0</v>
      </c>
      <c r="P188" s="688" t="str">
        <f t="shared" si="267"/>
        <v>-</v>
      </c>
      <c r="Q188" s="687">
        <f t="shared" si="268"/>
        <v>0</v>
      </c>
      <c r="R188" s="681"/>
      <c r="S188" s="687">
        <f t="shared" si="269"/>
        <v>0</v>
      </c>
      <c r="T188" s="681"/>
      <c r="U188" s="687">
        <f t="shared" si="270"/>
        <v>0</v>
      </c>
      <c r="V188" s="688" t="str">
        <f t="shared" si="271"/>
        <v>-</v>
      </c>
      <c r="W188" s="683">
        <v>0</v>
      </c>
      <c r="X188" s="681"/>
      <c r="Y188" s="681"/>
      <c r="Z188" s="681"/>
      <c r="AA188" s="687">
        <f t="shared" si="272"/>
        <v>0</v>
      </c>
      <c r="AB188" s="688" t="str">
        <f t="shared" si="273"/>
        <v>-</v>
      </c>
      <c r="AC188" s="683">
        <v>0</v>
      </c>
      <c r="AD188" s="681"/>
      <c r="AE188" s="681"/>
      <c r="AF188" s="681"/>
      <c r="AG188" s="687">
        <f t="shared" si="274"/>
        <v>0</v>
      </c>
      <c r="AH188" s="688" t="str">
        <f t="shared" si="275"/>
        <v>-</v>
      </c>
      <c r="AI188" s="683">
        <v>0</v>
      </c>
      <c r="AJ188" s="681"/>
      <c r="AK188" s="681"/>
      <c r="AL188" s="681"/>
      <c r="AM188" s="687">
        <f t="shared" si="276"/>
        <v>0</v>
      </c>
      <c r="AN188" s="688" t="str">
        <f t="shared" si="277"/>
        <v>-</v>
      </c>
      <c r="AO188" s="687">
        <f t="shared" si="278"/>
        <v>0</v>
      </c>
      <c r="AP188" s="681"/>
      <c r="AQ188" s="687">
        <f t="shared" si="279"/>
        <v>0</v>
      </c>
      <c r="AR188" s="681"/>
      <c r="AS188" s="687">
        <f t="shared" si="280"/>
        <v>0</v>
      </c>
      <c r="AT188" s="688" t="str">
        <f t="shared" si="281"/>
        <v>-</v>
      </c>
      <c r="AU188" s="683">
        <v>0</v>
      </c>
      <c r="AV188" s="681"/>
      <c r="AW188" s="681"/>
      <c r="AX188" s="681"/>
      <c r="AY188" s="687">
        <f t="shared" si="282"/>
        <v>0</v>
      </c>
      <c r="AZ188" s="688" t="str">
        <f t="shared" si="283"/>
        <v>-</v>
      </c>
      <c r="BA188" s="683">
        <v>0</v>
      </c>
      <c r="BB188" s="681"/>
      <c r="BC188" s="681"/>
      <c r="BD188" s="681"/>
      <c r="BE188" s="687">
        <f t="shared" si="284"/>
        <v>0</v>
      </c>
      <c r="BF188" s="688" t="str">
        <f t="shared" si="285"/>
        <v>-</v>
      </c>
      <c r="BG188" s="683">
        <v>0</v>
      </c>
      <c r="BH188" s="681"/>
      <c r="BI188" s="681"/>
      <c r="BJ188" s="681"/>
      <c r="BK188" s="687">
        <f t="shared" si="286"/>
        <v>0</v>
      </c>
      <c r="BL188" s="688" t="str">
        <f t="shared" si="287"/>
        <v>-</v>
      </c>
      <c r="BM188" s="687">
        <f t="shared" si="288"/>
        <v>0</v>
      </c>
      <c r="BN188" s="681"/>
      <c r="BO188" s="687">
        <f t="shared" si="289"/>
        <v>0</v>
      </c>
      <c r="BP188" s="681"/>
      <c r="BQ188" s="687">
        <f t="shared" si="290"/>
        <v>0</v>
      </c>
      <c r="BR188" s="688" t="str">
        <f t="shared" si="291"/>
        <v>-</v>
      </c>
      <c r="BS188" s="683">
        <v>0</v>
      </c>
      <c r="BT188" s="681"/>
      <c r="BU188" s="681"/>
      <c r="BV188" s="681"/>
      <c r="BW188" s="687">
        <f t="shared" si="292"/>
        <v>0</v>
      </c>
      <c r="BX188" s="688" t="str">
        <f t="shared" si="293"/>
        <v>-</v>
      </c>
      <c r="BY188" s="683">
        <v>0</v>
      </c>
      <c r="BZ188" s="681"/>
      <c r="CA188" s="681"/>
      <c r="CB188" s="681"/>
      <c r="CC188" s="687">
        <f t="shared" si="294"/>
        <v>0</v>
      </c>
      <c r="CD188" s="688" t="str">
        <f t="shared" si="295"/>
        <v>-</v>
      </c>
      <c r="CE188" s="683">
        <v>0</v>
      </c>
      <c r="CF188" s="681"/>
      <c r="CG188" s="681"/>
      <c r="CH188" s="681"/>
      <c r="CI188" s="687">
        <f t="shared" si="296"/>
        <v>0</v>
      </c>
      <c r="CJ188" s="688" t="str">
        <f t="shared" si="297"/>
        <v>-</v>
      </c>
      <c r="CK188" s="687">
        <f t="shared" si="298"/>
        <v>0</v>
      </c>
      <c r="CL188" s="681"/>
      <c r="CM188" s="687">
        <f t="shared" si="299"/>
        <v>0</v>
      </c>
      <c r="CN188" s="681"/>
      <c r="CO188" s="687">
        <f t="shared" si="300"/>
        <v>0</v>
      </c>
      <c r="CP188" s="688" t="str">
        <f t="shared" si="301"/>
        <v>-</v>
      </c>
      <c r="CQ188" s="683">
        <v>0</v>
      </c>
      <c r="CR188" s="681"/>
      <c r="CS188" s="681"/>
      <c r="CT188" s="681"/>
      <c r="CU188" s="687">
        <f t="shared" si="302"/>
        <v>0</v>
      </c>
      <c r="CV188" s="688" t="str">
        <f t="shared" si="303"/>
        <v>-</v>
      </c>
      <c r="CW188" s="683">
        <v>0</v>
      </c>
      <c r="CX188" s="681"/>
      <c r="CY188" s="681"/>
      <c r="CZ188" s="681"/>
      <c r="DA188" s="687">
        <f t="shared" si="304"/>
        <v>0</v>
      </c>
      <c r="DB188" s="688" t="str">
        <f t="shared" si="305"/>
        <v>-</v>
      </c>
      <c r="DC188" s="683">
        <v>0</v>
      </c>
      <c r="DD188" s="681"/>
      <c r="DE188" s="681"/>
      <c r="DF188" s="681"/>
      <c r="DG188" s="687">
        <f t="shared" si="306"/>
        <v>0</v>
      </c>
      <c r="DH188" s="688" t="str">
        <f t="shared" si="307"/>
        <v>-</v>
      </c>
    </row>
    <row r="189" spans="2:112">
      <c r="B189" s="88"/>
      <c r="C189" s="652"/>
      <c r="D189" s="122" t="s">
        <v>1752</v>
      </c>
      <c r="E189" s="528" t="s">
        <v>3211</v>
      </c>
      <c r="F189" s="528"/>
      <c r="G189" s="529"/>
      <c r="H189" s="530"/>
      <c r="I189" s="530"/>
      <c r="J189" s="91" t="s">
        <v>883</v>
      </c>
      <c r="K189" s="687">
        <f t="shared" si="264"/>
        <v>0</v>
      </c>
      <c r="L189" s="681"/>
      <c r="M189" s="687">
        <f t="shared" si="265"/>
        <v>0</v>
      </c>
      <c r="N189" s="681"/>
      <c r="O189" s="687">
        <f t="shared" si="266"/>
        <v>0</v>
      </c>
      <c r="P189" s="688" t="str">
        <f t="shared" si="267"/>
        <v>-</v>
      </c>
      <c r="Q189" s="687">
        <f t="shared" si="268"/>
        <v>0</v>
      </c>
      <c r="R189" s="681"/>
      <c r="S189" s="687">
        <f t="shared" si="269"/>
        <v>0</v>
      </c>
      <c r="T189" s="681"/>
      <c r="U189" s="687">
        <f t="shared" si="270"/>
        <v>0</v>
      </c>
      <c r="V189" s="688" t="str">
        <f t="shared" si="271"/>
        <v>-</v>
      </c>
      <c r="W189" s="683">
        <v>0</v>
      </c>
      <c r="X189" s="681"/>
      <c r="Y189" s="681"/>
      <c r="Z189" s="681"/>
      <c r="AA189" s="687">
        <f t="shared" si="272"/>
        <v>0</v>
      </c>
      <c r="AB189" s="688" t="str">
        <f t="shared" si="273"/>
        <v>-</v>
      </c>
      <c r="AC189" s="683">
        <v>0</v>
      </c>
      <c r="AD189" s="681"/>
      <c r="AE189" s="681"/>
      <c r="AF189" s="681"/>
      <c r="AG189" s="687">
        <f t="shared" si="274"/>
        <v>0</v>
      </c>
      <c r="AH189" s="688" t="str">
        <f t="shared" si="275"/>
        <v>-</v>
      </c>
      <c r="AI189" s="683">
        <v>0</v>
      </c>
      <c r="AJ189" s="681"/>
      <c r="AK189" s="681"/>
      <c r="AL189" s="681"/>
      <c r="AM189" s="687">
        <f t="shared" si="276"/>
        <v>0</v>
      </c>
      <c r="AN189" s="688" t="str">
        <f t="shared" si="277"/>
        <v>-</v>
      </c>
      <c r="AO189" s="687">
        <f t="shared" si="278"/>
        <v>0</v>
      </c>
      <c r="AP189" s="681"/>
      <c r="AQ189" s="687">
        <f t="shared" si="279"/>
        <v>0</v>
      </c>
      <c r="AR189" s="681"/>
      <c r="AS189" s="687">
        <f t="shared" si="280"/>
        <v>0</v>
      </c>
      <c r="AT189" s="688" t="str">
        <f t="shared" si="281"/>
        <v>-</v>
      </c>
      <c r="AU189" s="683">
        <v>0</v>
      </c>
      <c r="AV189" s="681"/>
      <c r="AW189" s="681"/>
      <c r="AX189" s="681"/>
      <c r="AY189" s="687">
        <f t="shared" si="282"/>
        <v>0</v>
      </c>
      <c r="AZ189" s="688" t="str">
        <f t="shared" si="283"/>
        <v>-</v>
      </c>
      <c r="BA189" s="683">
        <v>0</v>
      </c>
      <c r="BB189" s="681"/>
      <c r="BC189" s="681"/>
      <c r="BD189" s="681"/>
      <c r="BE189" s="687">
        <f t="shared" si="284"/>
        <v>0</v>
      </c>
      <c r="BF189" s="688" t="str">
        <f t="shared" si="285"/>
        <v>-</v>
      </c>
      <c r="BG189" s="683">
        <v>0</v>
      </c>
      <c r="BH189" s="681"/>
      <c r="BI189" s="681"/>
      <c r="BJ189" s="681"/>
      <c r="BK189" s="687">
        <f t="shared" si="286"/>
        <v>0</v>
      </c>
      <c r="BL189" s="688" t="str">
        <f t="shared" si="287"/>
        <v>-</v>
      </c>
      <c r="BM189" s="687">
        <f t="shared" si="288"/>
        <v>0</v>
      </c>
      <c r="BN189" s="681"/>
      <c r="BO189" s="687">
        <f t="shared" si="289"/>
        <v>0</v>
      </c>
      <c r="BP189" s="681"/>
      <c r="BQ189" s="687">
        <f t="shared" si="290"/>
        <v>0</v>
      </c>
      <c r="BR189" s="688" t="str">
        <f t="shared" si="291"/>
        <v>-</v>
      </c>
      <c r="BS189" s="683">
        <v>0</v>
      </c>
      <c r="BT189" s="681"/>
      <c r="BU189" s="681"/>
      <c r="BV189" s="681"/>
      <c r="BW189" s="687">
        <f t="shared" si="292"/>
        <v>0</v>
      </c>
      <c r="BX189" s="688" t="str">
        <f t="shared" si="293"/>
        <v>-</v>
      </c>
      <c r="BY189" s="683">
        <v>0</v>
      </c>
      <c r="BZ189" s="681"/>
      <c r="CA189" s="681"/>
      <c r="CB189" s="681"/>
      <c r="CC189" s="687">
        <f t="shared" si="294"/>
        <v>0</v>
      </c>
      <c r="CD189" s="688" t="str">
        <f t="shared" si="295"/>
        <v>-</v>
      </c>
      <c r="CE189" s="683">
        <v>0</v>
      </c>
      <c r="CF189" s="681"/>
      <c r="CG189" s="681"/>
      <c r="CH189" s="681"/>
      <c r="CI189" s="687">
        <f t="shared" si="296"/>
        <v>0</v>
      </c>
      <c r="CJ189" s="688" t="str">
        <f t="shared" si="297"/>
        <v>-</v>
      </c>
      <c r="CK189" s="687">
        <f t="shared" si="298"/>
        <v>0</v>
      </c>
      <c r="CL189" s="681"/>
      <c r="CM189" s="687">
        <f t="shared" si="299"/>
        <v>0</v>
      </c>
      <c r="CN189" s="681"/>
      <c r="CO189" s="687">
        <f t="shared" si="300"/>
        <v>0</v>
      </c>
      <c r="CP189" s="688" t="str">
        <f t="shared" si="301"/>
        <v>-</v>
      </c>
      <c r="CQ189" s="683">
        <v>0</v>
      </c>
      <c r="CR189" s="681"/>
      <c r="CS189" s="681"/>
      <c r="CT189" s="681"/>
      <c r="CU189" s="687">
        <f t="shared" si="302"/>
        <v>0</v>
      </c>
      <c r="CV189" s="688" t="str">
        <f t="shared" si="303"/>
        <v>-</v>
      </c>
      <c r="CW189" s="683">
        <v>0</v>
      </c>
      <c r="CX189" s="681"/>
      <c r="CY189" s="681"/>
      <c r="CZ189" s="681"/>
      <c r="DA189" s="687">
        <f t="shared" si="304"/>
        <v>0</v>
      </c>
      <c r="DB189" s="688" t="str">
        <f t="shared" si="305"/>
        <v>-</v>
      </c>
      <c r="DC189" s="683">
        <v>0</v>
      </c>
      <c r="DD189" s="681"/>
      <c r="DE189" s="681"/>
      <c r="DF189" s="681"/>
      <c r="DG189" s="687">
        <f t="shared" si="306"/>
        <v>0</v>
      </c>
      <c r="DH189" s="688" t="str">
        <f t="shared" si="307"/>
        <v>-</v>
      </c>
    </row>
    <row r="190" spans="2:112">
      <c r="B190" s="88" t="s">
        <v>3212</v>
      </c>
      <c r="C190" s="337"/>
      <c r="D190" s="505" t="s">
        <v>873</v>
      </c>
      <c r="E190" s="528"/>
      <c r="F190" s="528"/>
      <c r="G190" s="529"/>
      <c r="H190" s="530"/>
      <c r="I190" s="530"/>
      <c r="J190" s="9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81"/>
      <c r="AB190" s="681"/>
      <c r="AC190" s="681"/>
      <c r="AD190" s="681"/>
      <c r="AE190" s="681"/>
      <c r="AF190" s="681"/>
      <c r="AG190" s="681"/>
      <c r="AH190" s="681"/>
      <c r="AI190" s="681"/>
      <c r="AJ190" s="681"/>
      <c r="AK190" s="681"/>
      <c r="AL190" s="681"/>
      <c r="AM190" s="681"/>
      <c r="AN190" s="681"/>
      <c r="AO190" s="681"/>
      <c r="AP190" s="681"/>
      <c r="AQ190" s="681"/>
      <c r="AR190" s="681"/>
      <c r="AS190" s="681"/>
      <c r="AT190" s="681"/>
      <c r="AU190" s="681"/>
      <c r="AV190" s="681"/>
      <c r="AW190" s="681"/>
      <c r="AX190" s="681"/>
      <c r="AY190" s="681"/>
      <c r="AZ190" s="681"/>
      <c r="BA190" s="681"/>
      <c r="BB190" s="681"/>
      <c r="BC190" s="681"/>
      <c r="BD190" s="681"/>
      <c r="BE190" s="681"/>
      <c r="BF190" s="681"/>
      <c r="BG190" s="681"/>
      <c r="BH190" s="681"/>
      <c r="BI190" s="681"/>
      <c r="BJ190" s="681"/>
      <c r="BK190" s="681"/>
      <c r="BL190" s="681"/>
      <c r="BM190" s="681"/>
      <c r="BN190" s="681"/>
      <c r="BO190" s="681"/>
      <c r="BP190" s="681"/>
      <c r="BQ190" s="681"/>
      <c r="BR190" s="681"/>
      <c r="BS190" s="681"/>
      <c r="BT190" s="681"/>
      <c r="BU190" s="681"/>
      <c r="BV190" s="681"/>
      <c r="BW190" s="681"/>
      <c r="BX190" s="681"/>
      <c r="BY190" s="681"/>
      <c r="BZ190" s="681"/>
      <c r="CA190" s="681"/>
      <c r="CB190" s="681"/>
      <c r="CC190" s="681"/>
      <c r="CD190" s="681"/>
      <c r="CE190" s="681"/>
      <c r="CF190" s="681"/>
      <c r="CG190" s="681"/>
      <c r="CH190" s="681"/>
      <c r="CI190" s="681"/>
      <c r="CJ190" s="681"/>
      <c r="CK190" s="681"/>
      <c r="CL190" s="681"/>
      <c r="CM190" s="681"/>
      <c r="CN190" s="681"/>
      <c r="CO190" s="681"/>
      <c r="CP190" s="681"/>
      <c r="CQ190" s="681"/>
      <c r="CR190" s="681"/>
      <c r="CS190" s="681"/>
      <c r="CT190" s="681"/>
      <c r="CU190" s="681"/>
      <c r="CV190" s="681"/>
      <c r="CW190" s="681"/>
      <c r="CX190" s="681"/>
      <c r="CY190" s="681"/>
      <c r="CZ190" s="681"/>
      <c r="DA190" s="681"/>
      <c r="DB190" s="681"/>
      <c r="DC190" s="681"/>
      <c r="DD190" s="681"/>
      <c r="DE190" s="681"/>
      <c r="DF190" s="681"/>
      <c r="DG190" s="681"/>
      <c r="DH190" s="681"/>
    </row>
    <row r="191" spans="2:112" ht="39" customHeight="1">
      <c r="B191" s="112" t="s">
        <v>3213</v>
      </c>
      <c r="C191" s="652" t="s">
        <v>2097</v>
      </c>
      <c r="D191" s="499" t="s">
        <v>1807</v>
      </c>
      <c r="E191" s="528" t="s">
        <v>3214</v>
      </c>
      <c r="F191" s="528"/>
      <c r="G191" s="529"/>
      <c r="H191" s="530" t="s">
        <v>3215</v>
      </c>
      <c r="I191" s="530"/>
      <c r="J191" s="91" t="s">
        <v>883</v>
      </c>
      <c r="K191" s="687">
        <f t="shared" ref="K191:K222" si="308">Q191+AO191+BM191+CK191</f>
        <v>13368.5</v>
      </c>
      <c r="L191" s="681"/>
      <c r="M191" s="687">
        <f t="shared" ref="M191:M222" si="309">S191+AQ191+BO191+CM191</f>
        <v>0</v>
      </c>
      <c r="N191" s="681"/>
      <c r="O191" s="687">
        <f t="shared" ref="O191:O222" si="310">IFERROR(M191-K191,"-")</f>
        <v>-13368.5</v>
      </c>
      <c r="P191" s="688">
        <f t="shared" ref="P191:P222" si="311">IFERROR(M191/K191,"-")</f>
        <v>0</v>
      </c>
      <c r="Q191" s="687">
        <f t="shared" ref="Q191:Q222" si="312">W191+AC191+AI191</f>
        <v>3551</v>
      </c>
      <c r="R191" s="681"/>
      <c r="S191" s="687">
        <f t="shared" ref="S191:S222" si="313">Y191+AE191+AK191</f>
        <v>0</v>
      </c>
      <c r="T191" s="681"/>
      <c r="U191" s="687">
        <f t="shared" ref="U191:U222" si="314">IFERROR(S191-Q191,"-")</f>
        <v>-3551</v>
      </c>
      <c r="V191" s="688">
        <f t="shared" ref="V191:V222" si="315">IFERROR(S191/Q191,"-")</f>
        <v>0</v>
      </c>
      <c r="W191" s="687">
        <f>W192+W199</f>
        <v>1230.5999999999999</v>
      </c>
      <c r="X191" s="681"/>
      <c r="Y191" s="687">
        <f>Y192+Y199</f>
        <v>0</v>
      </c>
      <c r="Z191" s="681"/>
      <c r="AA191" s="687">
        <f t="shared" ref="AA191:AA222" si="316">IFERROR(Y191-W191,"-")</f>
        <v>-1230.5999999999999</v>
      </c>
      <c r="AB191" s="688">
        <f t="shared" ref="AB191:AB222" si="317">IFERROR(Y191/W191,"-")</f>
        <v>0</v>
      </c>
      <c r="AC191" s="687">
        <f>AC192+AC199</f>
        <v>1104</v>
      </c>
      <c r="AD191" s="681"/>
      <c r="AE191" s="687">
        <f>AE192+AE199</f>
        <v>0</v>
      </c>
      <c r="AF191" s="681"/>
      <c r="AG191" s="687">
        <f t="shared" ref="AG191:AG222" si="318">IFERROR(AE191-AC191,"-")</f>
        <v>-1104</v>
      </c>
      <c r="AH191" s="688">
        <f t="shared" ref="AH191:AH222" si="319">IFERROR(AE191/AC191,"-")</f>
        <v>0</v>
      </c>
      <c r="AI191" s="687">
        <f>AI192+AI199</f>
        <v>1216.3999999999999</v>
      </c>
      <c r="AJ191" s="681"/>
      <c r="AK191" s="687">
        <f>AK192+AK199</f>
        <v>0</v>
      </c>
      <c r="AL191" s="681"/>
      <c r="AM191" s="687">
        <f t="shared" ref="AM191:AM222" si="320">IFERROR(AK191-AI191,"-")</f>
        <v>-1216.3999999999999</v>
      </c>
      <c r="AN191" s="688">
        <f t="shared" ref="AN191:AN222" si="321">IFERROR(AK191/AI191,"-")</f>
        <v>0</v>
      </c>
      <c r="AO191" s="687">
        <f t="shared" ref="AO191:AO222" si="322">AU191+BA191+BG191</f>
        <v>3430.5</v>
      </c>
      <c r="AP191" s="681"/>
      <c r="AQ191" s="687">
        <f t="shared" ref="AQ191:AQ222" si="323">AW191+BC191+BI191</f>
        <v>0</v>
      </c>
      <c r="AR191" s="681"/>
      <c r="AS191" s="687">
        <f t="shared" ref="AS191:AS222" si="324">IFERROR(AQ191-AO191,"-")</f>
        <v>-3430.5</v>
      </c>
      <c r="AT191" s="688">
        <f t="shared" ref="AT191:AT222" si="325">IFERROR(AQ191/AO191,"-")</f>
        <v>0</v>
      </c>
      <c r="AU191" s="687">
        <f>AU192+AU199</f>
        <v>1168.0999999999999</v>
      </c>
      <c r="AV191" s="681"/>
      <c r="AW191" s="687">
        <f>AW192+AW199</f>
        <v>0</v>
      </c>
      <c r="AX191" s="681"/>
      <c r="AY191" s="687">
        <f t="shared" ref="AY191:AY222" si="326">IFERROR(AW191-AU191,"-")</f>
        <v>-1168.0999999999999</v>
      </c>
      <c r="AZ191" s="688">
        <f t="shared" ref="AZ191:AZ222" si="327">IFERROR(AW191/AU191,"-")</f>
        <v>0</v>
      </c>
      <c r="BA191" s="687">
        <f>BA192+BA199</f>
        <v>1187.9000000000001</v>
      </c>
      <c r="BB191" s="681"/>
      <c r="BC191" s="687">
        <f>BC192+BC199</f>
        <v>0</v>
      </c>
      <c r="BD191" s="681"/>
      <c r="BE191" s="687">
        <f t="shared" ref="BE191:BE222" si="328">IFERROR(BC191-BA191,"-")</f>
        <v>-1187.9000000000001</v>
      </c>
      <c r="BF191" s="688">
        <f t="shared" ref="BF191:BF222" si="329">IFERROR(BC191/BA191,"-")</f>
        <v>0</v>
      </c>
      <c r="BG191" s="687">
        <f>BG192+BG199</f>
        <v>1074.5</v>
      </c>
      <c r="BH191" s="681"/>
      <c r="BI191" s="687">
        <f>BI192+BI199</f>
        <v>0</v>
      </c>
      <c r="BJ191" s="681"/>
      <c r="BK191" s="687">
        <f t="shared" ref="BK191:BK222" si="330">IFERROR(BI191-BG191,"-")</f>
        <v>-1074.5</v>
      </c>
      <c r="BL191" s="688">
        <f t="shared" ref="BL191:BL222" si="331">IFERROR(BI191/BG191,"-")</f>
        <v>0</v>
      </c>
      <c r="BM191" s="687">
        <f t="shared" ref="BM191:BM222" si="332">BS191+BY191+CE191</f>
        <v>2929.4</v>
      </c>
      <c r="BN191" s="681"/>
      <c r="BO191" s="687">
        <f t="shared" ref="BO191:BO222" si="333">BU191+CA191+CG191</f>
        <v>0</v>
      </c>
      <c r="BP191" s="681"/>
      <c r="BQ191" s="687">
        <f t="shared" ref="BQ191:BQ222" si="334">IFERROR(BO191-BM191,"-")</f>
        <v>-2929.4</v>
      </c>
      <c r="BR191" s="688">
        <f t="shared" ref="BR191:BR222" si="335">IFERROR(BO191/BM191,"-")</f>
        <v>0</v>
      </c>
      <c r="BS191" s="687">
        <f>BS192+BS199</f>
        <v>870.5</v>
      </c>
      <c r="BT191" s="681"/>
      <c r="BU191" s="687">
        <f>BU192+BU199</f>
        <v>0</v>
      </c>
      <c r="BV191" s="681"/>
      <c r="BW191" s="687">
        <f t="shared" ref="BW191:BW222" si="336">IFERROR(BU191-BS191,"-")</f>
        <v>-870.5</v>
      </c>
      <c r="BX191" s="688">
        <f t="shared" ref="BX191:BX222" si="337">IFERROR(BU191/BS191,"-")</f>
        <v>0</v>
      </c>
      <c r="BY191" s="687">
        <f>BY192+BY199</f>
        <v>1019.0999999999999</v>
      </c>
      <c r="BZ191" s="681"/>
      <c r="CA191" s="687">
        <f>CA192+CA199</f>
        <v>0</v>
      </c>
      <c r="CB191" s="681"/>
      <c r="CC191" s="687">
        <f t="shared" ref="CC191:CC222" si="338">IFERROR(CA191-BY191,"-")</f>
        <v>-1019.0999999999999</v>
      </c>
      <c r="CD191" s="688">
        <f t="shared" ref="CD191:CD222" si="339">IFERROR(CA191/BY191,"-")</f>
        <v>0</v>
      </c>
      <c r="CE191" s="687">
        <f>CE192+CE199</f>
        <v>1039.8000000000002</v>
      </c>
      <c r="CF191" s="681"/>
      <c r="CG191" s="687">
        <f>CG192+CG199</f>
        <v>0</v>
      </c>
      <c r="CH191" s="681"/>
      <c r="CI191" s="687">
        <f t="shared" ref="CI191:CI222" si="340">IFERROR(CG191-CE191,"-")</f>
        <v>-1039.8000000000002</v>
      </c>
      <c r="CJ191" s="688">
        <f t="shared" ref="CJ191:CJ222" si="341">IFERROR(CG191/CE191,"-")</f>
        <v>0</v>
      </c>
      <c r="CK191" s="687">
        <f t="shared" ref="CK191:CK222" si="342">CQ191+CW191+DC191</f>
        <v>3457.6</v>
      </c>
      <c r="CL191" s="681"/>
      <c r="CM191" s="687">
        <f t="shared" ref="CM191:CM222" si="343">CS191+CY191+DE191</f>
        <v>0</v>
      </c>
      <c r="CN191" s="681"/>
      <c r="CO191" s="687">
        <f t="shared" ref="CO191:CO222" si="344">IFERROR(CM191-CK191,"-")</f>
        <v>-3457.6</v>
      </c>
      <c r="CP191" s="688">
        <f t="shared" ref="CP191:CP222" si="345">IFERROR(CM191/CK191,"-")</f>
        <v>0</v>
      </c>
      <c r="CQ191" s="687">
        <f>CQ192+CQ199</f>
        <v>1163</v>
      </c>
      <c r="CR191" s="681"/>
      <c r="CS191" s="687">
        <f>CS192+CS199</f>
        <v>0</v>
      </c>
      <c r="CT191" s="681"/>
      <c r="CU191" s="687">
        <f t="shared" ref="CU191:CU222" si="346">IFERROR(CS191-CQ191,"-")</f>
        <v>-1163</v>
      </c>
      <c r="CV191" s="688">
        <f t="shared" ref="CV191:CV222" si="347">IFERROR(CS191/CQ191,"-")</f>
        <v>0</v>
      </c>
      <c r="CW191" s="687">
        <f>CW192+CW199</f>
        <v>1126.7</v>
      </c>
      <c r="CX191" s="681"/>
      <c r="CY191" s="687">
        <f>CY192+CY199</f>
        <v>0</v>
      </c>
      <c r="CZ191" s="681"/>
      <c r="DA191" s="687">
        <f t="shared" ref="DA191:DA222" si="348">IFERROR(CY191-CW191,"-")</f>
        <v>-1126.7</v>
      </c>
      <c r="DB191" s="688">
        <f t="shared" ref="DB191:DB222" si="349">IFERROR(CY191/CW191,"-")</f>
        <v>0</v>
      </c>
      <c r="DC191" s="687">
        <f>DC192+DC199</f>
        <v>1167.9000000000001</v>
      </c>
      <c r="DD191" s="681"/>
      <c r="DE191" s="687">
        <f>DE192+DE199</f>
        <v>0</v>
      </c>
      <c r="DF191" s="681"/>
      <c r="DG191" s="687">
        <f t="shared" ref="DG191:DG222" si="350">IFERROR(DE191-DC191,"-")</f>
        <v>-1167.9000000000001</v>
      </c>
      <c r="DH191" s="688">
        <f t="shared" ref="DH191:DH222" si="351">IFERROR(DE191/DC191,"-")</f>
        <v>0</v>
      </c>
    </row>
    <row r="192" spans="2:112" ht="24" customHeight="1">
      <c r="B192" s="88"/>
      <c r="C192" s="652" t="s">
        <v>3216</v>
      </c>
      <c r="D192" s="499" t="s">
        <v>1809</v>
      </c>
      <c r="E192" s="528" t="s">
        <v>3217</v>
      </c>
      <c r="F192" s="528"/>
      <c r="G192" s="529"/>
      <c r="H192" s="530" t="s">
        <v>3218</v>
      </c>
      <c r="I192" s="530"/>
      <c r="J192" s="91" t="s">
        <v>883</v>
      </c>
      <c r="K192" s="687">
        <f t="shared" si="308"/>
        <v>13329.499999999998</v>
      </c>
      <c r="L192" s="681"/>
      <c r="M192" s="687">
        <f t="shared" si="309"/>
        <v>0</v>
      </c>
      <c r="N192" s="681"/>
      <c r="O192" s="687">
        <f t="shared" si="310"/>
        <v>-13329.499999999998</v>
      </c>
      <c r="P192" s="688">
        <f t="shared" si="311"/>
        <v>0</v>
      </c>
      <c r="Q192" s="687">
        <f t="shared" si="312"/>
        <v>3539.9999999999995</v>
      </c>
      <c r="R192" s="681"/>
      <c r="S192" s="687">
        <f t="shared" si="313"/>
        <v>0</v>
      </c>
      <c r="T192" s="681"/>
      <c r="U192" s="687">
        <f t="shared" si="314"/>
        <v>-3539.9999999999995</v>
      </c>
      <c r="V192" s="688">
        <f t="shared" si="315"/>
        <v>0</v>
      </c>
      <c r="W192" s="687">
        <f>W193+W197+W198</f>
        <v>1226.8</v>
      </c>
      <c r="X192" s="681"/>
      <c r="Y192" s="687">
        <f>Y193+Y197+Y198</f>
        <v>0</v>
      </c>
      <c r="Z192" s="681"/>
      <c r="AA192" s="687">
        <f t="shared" si="316"/>
        <v>-1226.8</v>
      </c>
      <c r="AB192" s="688">
        <f t="shared" si="317"/>
        <v>0</v>
      </c>
      <c r="AC192" s="687">
        <f>AC193+AC197+AC198</f>
        <v>1100.5999999999999</v>
      </c>
      <c r="AD192" s="681"/>
      <c r="AE192" s="687">
        <f>AE193+AE197+AE198</f>
        <v>0</v>
      </c>
      <c r="AF192" s="681"/>
      <c r="AG192" s="687">
        <f t="shared" si="318"/>
        <v>-1100.5999999999999</v>
      </c>
      <c r="AH192" s="688">
        <f t="shared" si="319"/>
        <v>0</v>
      </c>
      <c r="AI192" s="687">
        <f>AI193+AI197+AI198</f>
        <v>1212.5999999999999</v>
      </c>
      <c r="AJ192" s="681"/>
      <c r="AK192" s="687">
        <f>AK193+AK197+AK198</f>
        <v>0</v>
      </c>
      <c r="AL192" s="681"/>
      <c r="AM192" s="687">
        <f t="shared" si="320"/>
        <v>-1212.5999999999999</v>
      </c>
      <c r="AN192" s="688">
        <f t="shared" si="321"/>
        <v>0</v>
      </c>
      <c r="AO192" s="687">
        <f t="shared" si="322"/>
        <v>3423.2</v>
      </c>
      <c r="AP192" s="681"/>
      <c r="AQ192" s="687">
        <f t="shared" si="323"/>
        <v>0</v>
      </c>
      <c r="AR192" s="681"/>
      <c r="AS192" s="687">
        <f t="shared" si="324"/>
        <v>-3423.2</v>
      </c>
      <c r="AT192" s="688">
        <f t="shared" si="325"/>
        <v>0</v>
      </c>
      <c r="AU192" s="687">
        <f>AU193+AU197+AU198</f>
        <v>1165.6999999999998</v>
      </c>
      <c r="AV192" s="681"/>
      <c r="AW192" s="687">
        <f>AW193+AW197+AW198</f>
        <v>0</v>
      </c>
      <c r="AX192" s="681"/>
      <c r="AY192" s="687">
        <f t="shared" si="326"/>
        <v>-1165.6999999999998</v>
      </c>
      <c r="AZ192" s="688">
        <f t="shared" si="327"/>
        <v>0</v>
      </c>
      <c r="BA192" s="687">
        <f>BA193+BA197+BA198</f>
        <v>1185.4000000000001</v>
      </c>
      <c r="BB192" s="681"/>
      <c r="BC192" s="687">
        <f>BC193+BC197+BC198</f>
        <v>0</v>
      </c>
      <c r="BD192" s="681"/>
      <c r="BE192" s="687">
        <f t="shared" si="328"/>
        <v>-1185.4000000000001</v>
      </c>
      <c r="BF192" s="688">
        <f t="shared" si="329"/>
        <v>0</v>
      </c>
      <c r="BG192" s="687">
        <f>BG193+BG197+BG198</f>
        <v>1072.0999999999999</v>
      </c>
      <c r="BH192" s="681"/>
      <c r="BI192" s="687">
        <f>BI193+BI197+BI198</f>
        <v>0</v>
      </c>
      <c r="BJ192" s="681"/>
      <c r="BK192" s="687">
        <f t="shared" si="330"/>
        <v>-1072.0999999999999</v>
      </c>
      <c r="BL192" s="688">
        <f t="shared" si="331"/>
        <v>0</v>
      </c>
      <c r="BM192" s="687">
        <f t="shared" si="332"/>
        <v>2918.9</v>
      </c>
      <c r="BN192" s="681"/>
      <c r="BO192" s="687">
        <f t="shared" si="333"/>
        <v>0</v>
      </c>
      <c r="BP192" s="681"/>
      <c r="BQ192" s="687">
        <f t="shared" si="334"/>
        <v>-2918.9</v>
      </c>
      <c r="BR192" s="688">
        <f t="shared" si="335"/>
        <v>0</v>
      </c>
      <c r="BS192" s="687">
        <f>BS193+BS197+BS198</f>
        <v>867.2</v>
      </c>
      <c r="BT192" s="681"/>
      <c r="BU192" s="687">
        <f>BU193+BU197+BU198</f>
        <v>0</v>
      </c>
      <c r="BV192" s="681"/>
      <c r="BW192" s="687">
        <f t="shared" si="336"/>
        <v>-867.2</v>
      </c>
      <c r="BX192" s="688">
        <f t="shared" si="337"/>
        <v>0</v>
      </c>
      <c r="BY192" s="687">
        <f>BY193+BY197+BY198</f>
        <v>1015.8</v>
      </c>
      <c r="BZ192" s="681"/>
      <c r="CA192" s="687">
        <f>CA193+CA197+CA198</f>
        <v>0</v>
      </c>
      <c r="CB192" s="681"/>
      <c r="CC192" s="687">
        <f t="shared" si="338"/>
        <v>-1015.8</v>
      </c>
      <c r="CD192" s="688">
        <f t="shared" si="339"/>
        <v>0</v>
      </c>
      <c r="CE192" s="687">
        <f>CE193+CE197+CE198</f>
        <v>1035.9000000000001</v>
      </c>
      <c r="CF192" s="681"/>
      <c r="CG192" s="687">
        <f>CG193+CG197+CG198</f>
        <v>0</v>
      </c>
      <c r="CH192" s="681"/>
      <c r="CI192" s="687">
        <f t="shared" si="340"/>
        <v>-1035.9000000000001</v>
      </c>
      <c r="CJ192" s="688">
        <f t="shared" si="341"/>
        <v>0</v>
      </c>
      <c r="CK192" s="687">
        <f t="shared" si="342"/>
        <v>3447.3999999999996</v>
      </c>
      <c r="CL192" s="681"/>
      <c r="CM192" s="687">
        <f t="shared" si="343"/>
        <v>0</v>
      </c>
      <c r="CN192" s="681"/>
      <c r="CO192" s="687">
        <f t="shared" si="344"/>
        <v>-3447.3999999999996</v>
      </c>
      <c r="CP192" s="688">
        <f t="shared" si="345"/>
        <v>0</v>
      </c>
      <c r="CQ192" s="687">
        <f>CQ193+CQ197+CQ198</f>
        <v>1159.5999999999999</v>
      </c>
      <c r="CR192" s="681"/>
      <c r="CS192" s="687">
        <f>CS193+CS197+CS198</f>
        <v>0</v>
      </c>
      <c r="CT192" s="681"/>
      <c r="CU192" s="687">
        <f t="shared" si="346"/>
        <v>-1159.5999999999999</v>
      </c>
      <c r="CV192" s="688">
        <f t="shared" si="347"/>
        <v>0</v>
      </c>
      <c r="CW192" s="687">
        <f>CW193+CW197+CW198</f>
        <v>1123.3</v>
      </c>
      <c r="CX192" s="681"/>
      <c r="CY192" s="687">
        <f>CY193+CY197+CY198</f>
        <v>0</v>
      </c>
      <c r="CZ192" s="681"/>
      <c r="DA192" s="687">
        <f t="shared" si="348"/>
        <v>-1123.3</v>
      </c>
      <c r="DB192" s="688">
        <f t="shared" si="349"/>
        <v>0</v>
      </c>
      <c r="DC192" s="687">
        <f>DC193+DC197+DC198</f>
        <v>1164.5</v>
      </c>
      <c r="DD192" s="681"/>
      <c r="DE192" s="687">
        <f>DE193+DE197+DE198</f>
        <v>0</v>
      </c>
      <c r="DF192" s="681"/>
      <c r="DG192" s="687">
        <f t="shared" si="350"/>
        <v>-1164.5</v>
      </c>
      <c r="DH192" s="688">
        <f t="shared" si="351"/>
        <v>0</v>
      </c>
    </row>
    <row r="193" spans="2:112" ht="24" customHeight="1">
      <c r="B193" s="88"/>
      <c r="C193" s="652"/>
      <c r="D193" s="509" t="s">
        <v>1690</v>
      </c>
      <c r="E193" s="528" t="s">
        <v>3219</v>
      </c>
      <c r="F193" s="528"/>
      <c r="G193" s="529"/>
      <c r="H193" s="530" t="s">
        <v>3220</v>
      </c>
      <c r="I193" s="530"/>
      <c r="J193" s="91" t="s">
        <v>883</v>
      </c>
      <c r="K193" s="687">
        <f t="shared" si="308"/>
        <v>13329.499999999998</v>
      </c>
      <c r="L193" s="681"/>
      <c r="M193" s="687">
        <f t="shared" si="309"/>
        <v>0</v>
      </c>
      <c r="N193" s="681"/>
      <c r="O193" s="687">
        <f t="shared" si="310"/>
        <v>-13329.499999999998</v>
      </c>
      <c r="P193" s="688">
        <f t="shared" si="311"/>
        <v>0</v>
      </c>
      <c r="Q193" s="687">
        <f t="shared" si="312"/>
        <v>3539.9999999999995</v>
      </c>
      <c r="R193" s="681"/>
      <c r="S193" s="687">
        <f t="shared" si="313"/>
        <v>0</v>
      </c>
      <c r="T193" s="681"/>
      <c r="U193" s="687">
        <f t="shared" si="314"/>
        <v>-3539.9999999999995</v>
      </c>
      <c r="V193" s="688">
        <f t="shared" si="315"/>
        <v>0</v>
      </c>
      <c r="W193" s="687">
        <f>W194+W196+W219-W222</f>
        <v>1226.8</v>
      </c>
      <c r="X193" s="681"/>
      <c r="Y193" s="687">
        <f>Y194+Y196+Y219-Y222</f>
        <v>0</v>
      </c>
      <c r="Z193" s="681"/>
      <c r="AA193" s="687">
        <f t="shared" si="316"/>
        <v>-1226.8</v>
      </c>
      <c r="AB193" s="688">
        <f t="shared" si="317"/>
        <v>0</v>
      </c>
      <c r="AC193" s="687">
        <f>AC194+AC196+AC219-AC222</f>
        <v>1100.5999999999999</v>
      </c>
      <c r="AD193" s="681"/>
      <c r="AE193" s="687">
        <f>AE194+AE196+AE219-AE222</f>
        <v>0</v>
      </c>
      <c r="AF193" s="681"/>
      <c r="AG193" s="687">
        <f t="shared" si="318"/>
        <v>-1100.5999999999999</v>
      </c>
      <c r="AH193" s="688">
        <f t="shared" si="319"/>
        <v>0</v>
      </c>
      <c r="AI193" s="687">
        <f>AI194+AI196+AI219-AI222</f>
        <v>1212.5999999999999</v>
      </c>
      <c r="AJ193" s="681"/>
      <c r="AK193" s="687">
        <f>AK194+AK196+AK219-AK222</f>
        <v>0</v>
      </c>
      <c r="AL193" s="681"/>
      <c r="AM193" s="687">
        <f t="shared" si="320"/>
        <v>-1212.5999999999999</v>
      </c>
      <c r="AN193" s="688">
        <f t="shared" si="321"/>
        <v>0</v>
      </c>
      <c r="AO193" s="687">
        <f t="shared" si="322"/>
        <v>3423.2</v>
      </c>
      <c r="AP193" s="681"/>
      <c r="AQ193" s="687">
        <f t="shared" si="323"/>
        <v>0</v>
      </c>
      <c r="AR193" s="681"/>
      <c r="AS193" s="687">
        <f t="shared" si="324"/>
        <v>-3423.2</v>
      </c>
      <c r="AT193" s="688">
        <f t="shared" si="325"/>
        <v>0</v>
      </c>
      <c r="AU193" s="687">
        <f>AU194+AU196+AU219-AU222</f>
        <v>1165.6999999999998</v>
      </c>
      <c r="AV193" s="681"/>
      <c r="AW193" s="687">
        <f>AW194+AW196+AW219-AW222</f>
        <v>0</v>
      </c>
      <c r="AX193" s="681"/>
      <c r="AY193" s="687">
        <f t="shared" si="326"/>
        <v>-1165.6999999999998</v>
      </c>
      <c r="AZ193" s="688">
        <f t="shared" si="327"/>
        <v>0</v>
      </c>
      <c r="BA193" s="687">
        <f>BA194+BA196+BA219-BA222</f>
        <v>1185.4000000000001</v>
      </c>
      <c r="BB193" s="681"/>
      <c r="BC193" s="687">
        <f>BC194+BC196+BC219-BC222</f>
        <v>0</v>
      </c>
      <c r="BD193" s="681"/>
      <c r="BE193" s="687">
        <f t="shared" si="328"/>
        <v>-1185.4000000000001</v>
      </c>
      <c r="BF193" s="688">
        <f t="shared" si="329"/>
        <v>0</v>
      </c>
      <c r="BG193" s="687">
        <f>BG194+BG196+BG219-BG222</f>
        <v>1072.0999999999999</v>
      </c>
      <c r="BH193" s="681"/>
      <c r="BI193" s="687">
        <f>BI194+BI196+BI219-BI222</f>
        <v>0</v>
      </c>
      <c r="BJ193" s="681"/>
      <c r="BK193" s="687">
        <f t="shared" si="330"/>
        <v>-1072.0999999999999</v>
      </c>
      <c r="BL193" s="688">
        <f t="shared" si="331"/>
        <v>0</v>
      </c>
      <c r="BM193" s="687">
        <f t="shared" si="332"/>
        <v>2918.9</v>
      </c>
      <c r="BN193" s="681"/>
      <c r="BO193" s="687">
        <f t="shared" si="333"/>
        <v>0</v>
      </c>
      <c r="BP193" s="681"/>
      <c r="BQ193" s="687">
        <f t="shared" si="334"/>
        <v>-2918.9</v>
      </c>
      <c r="BR193" s="688">
        <f t="shared" si="335"/>
        <v>0</v>
      </c>
      <c r="BS193" s="687">
        <f>BS194+BS196+BS219-BS222</f>
        <v>867.2</v>
      </c>
      <c r="BT193" s="681"/>
      <c r="BU193" s="687">
        <f>BU194+BU196+BU219-BU222</f>
        <v>0</v>
      </c>
      <c r="BV193" s="681"/>
      <c r="BW193" s="687">
        <f t="shared" si="336"/>
        <v>-867.2</v>
      </c>
      <c r="BX193" s="688">
        <f t="shared" si="337"/>
        <v>0</v>
      </c>
      <c r="BY193" s="687">
        <f>BY194+BY196+BY219-BY222</f>
        <v>1015.8</v>
      </c>
      <c r="BZ193" s="681"/>
      <c r="CA193" s="687">
        <f>CA194+CA196+CA219-CA222</f>
        <v>0</v>
      </c>
      <c r="CB193" s="681"/>
      <c r="CC193" s="687">
        <f t="shared" si="338"/>
        <v>-1015.8</v>
      </c>
      <c r="CD193" s="688">
        <f t="shared" si="339"/>
        <v>0</v>
      </c>
      <c r="CE193" s="687">
        <f>CE194+CE196+CE219-CE222</f>
        <v>1035.9000000000001</v>
      </c>
      <c r="CF193" s="681"/>
      <c r="CG193" s="687">
        <f>CG194+CG196+CG219-CG222</f>
        <v>0</v>
      </c>
      <c r="CH193" s="681"/>
      <c r="CI193" s="687">
        <f t="shared" si="340"/>
        <v>-1035.9000000000001</v>
      </c>
      <c r="CJ193" s="688">
        <f t="shared" si="341"/>
        <v>0</v>
      </c>
      <c r="CK193" s="687">
        <f t="shared" si="342"/>
        <v>3447.3999999999996</v>
      </c>
      <c r="CL193" s="681"/>
      <c r="CM193" s="687">
        <f t="shared" si="343"/>
        <v>0</v>
      </c>
      <c r="CN193" s="681"/>
      <c r="CO193" s="687">
        <f t="shared" si="344"/>
        <v>-3447.3999999999996</v>
      </c>
      <c r="CP193" s="688">
        <f t="shared" si="345"/>
        <v>0</v>
      </c>
      <c r="CQ193" s="687">
        <f>CQ194+CQ196+CQ219-CQ222</f>
        <v>1159.5999999999999</v>
      </c>
      <c r="CR193" s="681"/>
      <c r="CS193" s="687">
        <f>CS194+CS196+CS219-CS222</f>
        <v>0</v>
      </c>
      <c r="CT193" s="681"/>
      <c r="CU193" s="687">
        <f t="shared" si="346"/>
        <v>-1159.5999999999999</v>
      </c>
      <c r="CV193" s="688">
        <f t="shared" si="347"/>
        <v>0</v>
      </c>
      <c r="CW193" s="687">
        <f>CW194+CW196+CW219-CW222</f>
        <v>1123.3</v>
      </c>
      <c r="CX193" s="681"/>
      <c r="CY193" s="687">
        <f>CY194+CY196+CY219-CY222</f>
        <v>0</v>
      </c>
      <c r="CZ193" s="681"/>
      <c r="DA193" s="687">
        <f t="shared" si="348"/>
        <v>-1123.3</v>
      </c>
      <c r="DB193" s="688">
        <f t="shared" si="349"/>
        <v>0</v>
      </c>
      <c r="DC193" s="687">
        <f>DC194+DC196+DC219-DC222</f>
        <v>1164.5</v>
      </c>
      <c r="DD193" s="681"/>
      <c r="DE193" s="687">
        <f>DE194+DE196+DE219-DE222</f>
        <v>0</v>
      </c>
      <c r="DF193" s="681"/>
      <c r="DG193" s="687">
        <f t="shared" si="350"/>
        <v>-1164.5</v>
      </c>
      <c r="DH193" s="688">
        <f t="shared" si="351"/>
        <v>0</v>
      </c>
    </row>
    <row r="194" spans="2:112">
      <c r="B194" s="112" t="s">
        <v>3221</v>
      </c>
      <c r="C194" s="123"/>
      <c r="D194" s="510" t="s">
        <v>1812</v>
      </c>
      <c r="E194" s="528" t="s">
        <v>3222</v>
      </c>
      <c r="F194" s="528"/>
      <c r="G194" s="529"/>
      <c r="H194" s="530"/>
      <c r="I194" s="530"/>
      <c r="J194" s="91" t="s">
        <v>883</v>
      </c>
      <c r="K194" s="687">
        <f t="shared" si="308"/>
        <v>9811.5</v>
      </c>
      <c r="L194" s="681"/>
      <c r="M194" s="687">
        <f t="shared" si="309"/>
        <v>0</v>
      </c>
      <c r="N194" s="681"/>
      <c r="O194" s="687">
        <f t="shared" si="310"/>
        <v>-9811.5</v>
      </c>
      <c r="P194" s="688">
        <f t="shared" si="311"/>
        <v>0</v>
      </c>
      <c r="Q194" s="687">
        <f t="shared" si="312"/>
        <v>2632.7999999999997</v>
      </c>
      <c r="R194" s="681"/>
      <c r="S194" s="687">
        <f t="shared" si="313"/>
        <v>0</v>
      </c>
      <c r="T194" s="681"/>
      <c r="U194" s="687">
        <f t="shared" si="314"/>
        <v>-2632.7999999999997</v>
      </c>
      <c r="V194" s="688">
        <f t="shared" si="315"/>
        <v>0</v>
      </c>
      <c r="W194" s="683">
        <v>914.3</v>
      </c>
      <c r="X194" s="681"/>
      <c r="Y194" s="681"/>
      <c r="Z194" s="681"/>
      <c r="AA194" s="687">
        <f t="shared" si="316"/>
        <v>-914.3</v>
      </c>
      <c r="AB194" s="688">
        <f t="shared" si="317"/>
        <v>0</v>
      </c>
      <c r="AC194" s="683">
        <v>818.4</v>
      </c>
      <c r="AD194" s="681"/>
      <c r="AE194" s="681"/>
      <c r="AF194" s="681"/>
      <c r="AG194" s="687">
        <f t="shared" si="318"/>
        <v>-818.4</v>
      </c>
      <c r="AH194" s="688">
        <f t="shared" si="319"/>
        <v>0</v>
      </c>
      <c r="AI194" s="683">
        <v>900.1</v>
      </c>
      <c r="AJ194" s="681"/>
      <c r="AK194" s="681"/>
      <c r="AL194" s="681"/>
      <c r="AM194" s="687">
        <f t="shared" si="320"/>
        <v>-900.1</v>
      </c>
      <c r="AN194" s="688">
        <f t="shared" si="321"/>
        <v>0</v>
      </c>
      <c r="AO194" s="687">
        <f t="shared" si="322"/>
        <v>2516</v>
      </c>
      <c r="AP194" s="681"/>
      <c r="AQ194" s="687">
        <f t="shared" si="323"/>
        <v>0</v>
      </c>
      <c r="AR194" s="681"/>
      <c r="AS194" s="687">
        <f t="shared" si="324"/>
        <v>-2516</v>
      </c>
      <c r="AT194" s="688">
        <f t="shared" si="325"/>
        <v>0</v>
      </c>
      <c r="AU194" s="683">
        <v>863.3</v>
      </c>
      <c r="AV194" s="681"/>
      <c r="AW194" s="681"/>
      <c r="AX194" s="681"/>
      <c r="AY194" s="687">
        <f t="shared" si="326"/>
        <v>-863.3</v>
      </c>
      <c r="AZ194" s="688">
        <f t="shared" si="327"/>
        <v>0</v>
      </c>
      <c r="BA194" s="683">
        <v>872.9</v>
      </c>
      <c r="BB194" s="681"/>
      <c r="BC194" s="681"/>
      <c r="BD194" s="681"/>
      <c r="BE194" s="687">
        <f t="shared" si="328"/>
        <v>-872.9</v>
      </c>
      <c r="BF194" s="688">
        <f t="shared" si="329"/>
        <v>0</v>
      </c>
      <c r="BG194" s="683">
        <v>779.8</v>
      </c>
      <c r="BH194" s="681"/>
      <c r="BI194" s="681"/>
      <c r="BJ194" s="681"/>
      <c r="BK194" s="687">
        <f t="shared" si="330"/>
        <v>-779.8</v>
      </c>
      <c r="BL194" s="688">
        <f t="shared" si="331"/>
        <v>0</v>
      </c>
      <c r="BM194" s="687">
        <f t="shared" si="332"/>
        <v>2142.6999999999998</v>
      </c>
      <c r="BN194" s="681"/>
      <c r="BO194" s="687">
        <f t="shared" si="333"/>
        <v>0</v>
      </c>
      <c r="BP194" s="681"/>
      <c r="BQ194" s="687">
        <f t="shared" si="334"/>
        <v>-2142.6999999999998</v>
      </c>
      <c r="BR194" s="688">
        <f t="shared" si="335"/>
        <v>0</v>
      </c>
      <c r="BS194" s="683">
        <v>705.9</v>
      </c>
      <c r="BT194" s="681"/>
      <c r="BU194" s="681"/>
      <c r="BV194" s="681"/>
      <c r="BW194" s="687">
        <f t="shared" si="336"/>
        <v>-705.9</v>
      </c>
      <c r="BX194" s="688">
        <f t="shared" si="337"/>
        <v>0</v>
      </c>
      <c r="BY194" s="683">
        <v>703.3</v>
      </c>
      <c r="BZ194" s="681"/>
      <c r="CA194" s="681"/>
      <c r="CB194" s="681"/>
      <c r="CC194" s="687">
        <f t="shared" si="338"/>
        <v>-703.3</v>
      </c>
      <c r="CD194" s="688">
        <f t="shared" si="339"/>
        <v>0</v>
      </c>
      <c r="CE194" s="683">
        <v>733.5</v>
      </c>
      <c r="CF194" s="681"/>
      <c r="CG194" s="681"/>
      <c r="CH194" s="681"/>
      <c r="CI194" s="687">
        <f t="shared" si="340"/>
        <v>-733.5</v>
      </c>
      <c r="CJ194" s="688">
        <f t="shared" si="341"/>
        <v>0</v>
      </c>
      <c r="CK194" s="687">
        <f t="shared" si="342"/>
        <v>2520</v>
      </c>
      <c r="CL194" s="681"/>
      <c r="CM194" s="687">
        <f t="shared" si="343"/>
        <v>0</v>
      </c>
      <c r="CN194" s="681"/>
      <c r="CO194" s="687">
        <f t="shared" si="344"/>
        <v>-2520</v>
      </c>
      <c r="CP194" s="688">
        <f t="shared" si="345"/>
        <v>0</v>
      </c>
      <c r="CQ194" s="683">
        <v>847.1</v>
      </c>
      <c r="CR194" s="681"/>
      <c r="CS194" s="681"/>
      <c r="CT194" s="681"/>
      <c r="CU194" s="687">
        <f t="shared" si="346"/>
        <v>-847.1</v>
      </c>
      <c r="CV194" s="688">
        <f t="shared" si="347"/>
        <v>0</v>
      </c>
      <c r="CW194" s="683">
        <v>820.9</v>
      </c>
      <c r="CX194" s="681"/>
      <c r="CY194" s="681"/>
      <c r="CZ194" s="681"/>
      <c r="DA194" s="687">
        <f t="shared" si="348"/>
        <v>-820.9</v>
      </c>
      <c r="DB194" s="688">
        <f t="shared" si="349"/>
        <v>0</v>
      </c>
      <c r="DC194" s="683">
        <v>852</v>
      </c>
      <c r="DD194" s="681"/>
      <c r="DE194" s="681"/>
      <c r="DF194" s="681"/>
      <c r="DG194" s="687">
        <f t="shared" si="350"/>
        <v>-852</v>
      </c>
      <c r="DH194" s="688">
        <f t="shared" si="351"/>
        <v>0</v>
      </c>
    </row>
    <row r="195" spans="2:112">
      <c r="B195" s="112" t="s">
        <v>3223</v>
      </c>
      <c r="C195" s="652"/>
      <c r="D195" s="122" t="s">
        <v>207</v>
      </c>
      <c r="E195" s="528" t="s">
        <v>3224</v>
      </c>
      <c r="F195" s="528"/>
      <c r="G195" s="529"/>
      <c r="H195" s="530"/>
      <c r="I195" s="530"/>
      <c r="J195" s="91" t="s">
        <v>883</v>
      </c>
      <c r="K195" s="687">
        <f t="shared" si="308"/>
        <v>589.90000000000009</v>
      </c>
      <c r="L195" s="681"/>
      <c r="M195" s="687">
        <f t="shared" si="309"/>
        <v>0</v>
      </c>
      <c r="N195" s="681"/>
      <c r="O195" s="687">
        <f t="shared" si="310"/>
        <v>-589.90000000000009</v>
      </c>
      <c r="P195" s="688">
        <f t="shared" si="311"/>
        <v>0</v>
      </c>
      <c r="Q195" s="687">
        <f t="shared" si="312"/>
        <v>157.10000000000002</v>
      </c>
      <c r="R195" s="681"/>
      <c r="S195" s="687">
        <f t="shared" si="313"/>
        <v>0</v>
      </c>
      <c r="T195" s="681"/>
      <c r="U195" s="687">
        <f t="shared" si="314"/>
        <v>-157.10000000000002</v>
      </c>
      <c r="V195" s="688">
        <f t="shared" si="315"/>
        <v>0</v>
      </c>
      <c r="W195" s="683">
        <v>54.6</v>
      </c>
      <c r="X195" s="681"/>
      <c r="Y195" s="681"/>
      <c r="Z195" s="681"/>
      <c r="AA195" s="687">
        <f t="shared" si="316"/>
        <v>-54.6</v>
      </c>
      <c r="AB195" s="688">
        <f t="shared" si="317"/>
        <v>0</v>
      </c>
      <c r="AC195" s="683">
        <v>48.8</v>
      </c>
      <c r="AD195" s="681"/>
      <c r="AE195" s="681"/>
      <c r="AF195" s="681"/>
      <c r="AG195" s="687">
        <f t="shared" si="318"/>
        <v>-48.8</v>
      </c>
      <c r="AH195" s="688">
        <f t="shared" si="319"/>
        <v>0</v>
      </c>
      <c r="AI195" s="683">
        <v>53.7</v>
      </c>
      <c r="AJ195" s="681"/>
      <c r="AK195" s="681"/>
      <c r="AL195" s="681"/>
      <c r="AM195" s="687">
        <f t="shared" si="320"/>
        <v>-53.7</v>
      </c>
      <c r="AN195" s="688">
        <f t="shared" si="321"/>
        <v>0</v>
      </c>
      <c r="AO195" s="687">
        <f t="shared" si="322"/>
        <v>147.30000000000001</v>
      </c>
      <c r="AP195" s="681"/>
      <c r="AQ195" s="687">
        <f t="shared" si="323"/>
        <v>0</v>
      </c>
      <c r="AR195" s="681"/>
      <c r="AS195" s="687">
        <f t="shared" si="324"/>
        <v>-147.30000000000001</v>
      </c>
      <c r="AT195" s="688">
        <f t="shared" si="325"/>
        <v>0</v>
      </c>
      <c r="AU195" s="683">
        <v>50.2</v>
      </c>
      <c r="AV195" s="681"/>
      <c r="AW195" s="681"/>
      <c r="AX195" s="681"/>
      <c r="AY195" s="687">
        <f t="shared" si="326"/>
        <v>-50.2</v>
      </c>
      <c r="AZ195" s="688">
        <f t="shared" si="327"/>
        <v>0</v>
      </c>
      <c r="BA195" s="683">
        <v>50.2</v>
      </c>
      <c r="BB195" s="681"/>
      <c r="BC195" s="681"/>
      <c r="BD195" s="681"/>
      <c r="BE195" s="687">
        <f t="shared" si="328"/>
        <v>-50.2</v>
      </c>
      <c r="BF195" s="688">
        <f t="shared" si="329"/>
        <v>0</v>
      </c>
      <c r="BG195" s="683">
        <v>46.9</v>
      </c>
      <c r="BH195" s="681"/>
      <c r="BI195" s="681"/>
      <c r="BJ195" s="681"/>
      <c r="BK195" s="687">
        <f t="shared" si="330"/>
        <v>-46.9</v>
      </c>
      <c r="BL195" s="688">
        <f t="shared" si="331"/>
        <v>0</v>
      </c>
      <c r="BM195" s="687">
        <f t="shared" si="332"/>
        <v>131.80000000000001</v>
      </c>
      <c r="BN195" s="681"/>
      <c r="BO195" s="687">
        <f t="shared" si="333"/>
        <v>0</v>
      </c>
      <c r="BP195" s="681"/>
      <c r="BQ195" s="687">
        <f t="shared" si="334"/>
        <v>-131.80000000000001</v>
      </c>
      <c r="BR195" s="688">
        <f t="shared" si="335"/>
        <v>0</v>
      </c>
      <c r="BS195" s="683">
        <v>37.299999999999997</v>
      </c>
      <c r="BT195" s="681"/>
      <c r="BU195" s="681"/>
      <c r="BV195" s="681"/>
      <c r="BW195" s="687">
        <f t="shared" si="336"/>
        <v>-37.299999999999997</v>
      </c>
      <c r="BX195" s="688">
        <f t="shared" si="337"/>
        <v>0</v>
      </c>
      <c r="BY195" s="683">
        <v>47.2</v>
      </c>
      <c r="BZ195" s="681"/>
      <c r="CA195" s="681"/>
      <c r="CB195" s="681"/>
      <c r="CC195" s="687">
        <f t="shared" si="338"/>
        <v>-47.2</v>
      </c>
      <c r="CD195" s="688">
        <f t="shared" si="339"/>
        <v>0</v>
      </c>
      <c r="CE195" s="683">
        <v>47.3</v>
      </c>
      <c r="CF195" s="681"/>
      <c r="CG195" s="681"/>
      <c r="CH195" s="681"/>
      <c r="CI195" s="687">
        <f t="shared" si="340"/>
        <v>-47.3</v>
      </c>
      <c r="CJ195" s="688">
        <f t="shared" si="341"/>
        <v>0</v>
      </c>
      <c r="CK195" s="687">
        <f t="shared" si="342"/>
        <v>153.70000000000002</v>
      </c>
      <c r="CL195" s="681"/>
      <c r="CM195" s="687">
        <f t="shared" si="343"/>
        <v>0</v>
      </c>
      <c r="CN195" s="681"/>
      <c r="CO195" s="687">
        <f t="shared" si="344"/>
        <v>-153.70000000000002</v>
      </c>
      <c r="CP195" s="688">
        <f t="shared" si="345"/>
        <v>0</v>
      </c>
      <c r="CQ195" s="683">
        <v>52.2</v>
      </c>
      <c r="CR195" s="681"/>
      <c r="CS195" s="681"/>
      <c r="CT195" s="681"/>
      <c r="CU195" s="687">
        <f t="shared" si="346"/>
        <v>-52.2</v>
      </c>
      <c r="CV195" s="688">
        <f t="shared" si="347"/>
        <v>0</v>
      </c>
      <c r="CW195" s="683">
        <v>50.1</v>
      </c>
      <c r="CX195" s="681"/>
      <c r="CY195" s="681"/>
      <c r="CZ195" s="681"/>
      <c r="DA195" s="687">
        <f t="shared" si="348"/>
        <v>-50.1</v>
      </c>
      <c r="DB195" s="688">
        <f t="shared" si="349"/>
        <v>0</v>
      </c>
      <c r="DC195" s="683">
        <v>51.4</v>
      </c>
      <c r="DD195" s="681"/>
      <c r="DE195" s="681"/>
      <c r="DF195" s="681"/>
      <c r="DG195" s="687">
        <f t="shared" si="350"/>
        <v>-51.4</v>
      </c>
      <c r="DH195" s="688">
        <f t="shared" si="351"/>
        <v>0</v>
      </c>
    </row>
    <row r="196" spans="2:112">
      <c r="B196" s="112" t="s">
        <v>3225</v>
      </c>
      <c r="C196" s="123"/>
      <c r="D196" s="510" t="s">
        <v>1815</v>
      </c>
      <c r="E196" s="528" t="s">
        <v>3226</v>
      </c>
      <c r="F196" s="528"/>
      <c r="G196" s="529"/>
      <c r="H196" s="530"/>
      <c r="I196" s="530"/>
      <c r="J196" s="91" t="s">
        <v>883</v>
      </c>
      <c r="K196" s="687">
        <f t="shared" si="308"/>
        <v>3518.0000000000005</v>
      </c>
      <c r="L196" s="681"/>
      <c r="M196" s="687">
        <f t="shared" si="309"/>
        <v>0</v>
      </c>
      <c r="N196" s="681"/>
      <c r="O196" s="687">
        <f t="shared" si="310"/>
        <v>-3518.0000000000005</v>
      </c>
      <c r="P196" s="688">
        <f t="shared" si="311"/>
        <v>0</v>
      </c>
      <c r="Q196" s="687">
        <f t="shared" si="312"/>
        <v>907.2</v>
      </c>
      <c r="R196" s="681"/>
      <c r="S196" s="687">
        <f t="shared" si="313"/>
        <v>0</v>
      </c>
      <c r="T196" s="681"/>
      <c r="U196" s="687">
        <f t="shared" si="314"/>
        <v>-907.2</v>
      </c>
      <c r="V196" s="688">
        <f t="shared" si="315"/>
        <v>0</v>
      </c>
      <c r="W196" s="683">
        <v>312.5</v>
      </c>
      <c r="X196" s="681"/>
      <c r="Y196" s="681"/>
      <c r="Z196" s="681"/>
      <c r="AA196" s="687">
        <f t="shared" si="316"/>
        <v>-312.5</v>
      </c>
      <c r="AB196" s="688">
        <f t="shared" si="317"/>
        <v>0</v>
      </c>
      <c r="AC196" s="683">
        <v>282.2</v>
      </c>
      <c r="AD196" s="681"/>
      <c r="AE196" s="681"/>
      <c r="AF196" s="681"/>
      <c r="AG196" s="687">
        <f t="shared" si="318"/>
        <v>-282.2</v>
      </c>
      <c r="AH196" s="688">
        <f t="shared" si="319"/>
        <v>0</v>
      </c>
      <c r="AI196" s="683">
        <v>312.5</v>
      </c>
      <c r="AJ196" s="681"/>
      <c r="AK196" s="681"/>
      <c r="AL196" s="681"/>
      <c r="AM196" s="687">
        <f t="shared" si="320"/>
        <v>-312.5</v>
      </c>
      <c r="AN196" s="688">
        <f t="shared" si="321"/>
        <v>0</v>
      </c>
      <c r="AO196" s="687">
        <f t="shared" si="322"/>
        <v>907.2</v>
      </c>
      <c r="AP196" s="681"/>
      <c r="AQ196" s="687">
        <f t="shared" si="323"/>
        <v>0</v>
      </c>
      <c r="AR196" s="681"/>
      <c r="AS196" s="687">
        <f t="shared" si="324"/>
        <v>-907.2</v>
      </c>
      <c r="AT196" s="688">
        <f t="shared" si="325"/>
        <v>0</v>
      </c>
      <c r="AU196" s="683">
        <v>302.39999999999998</v>
      </c>
      <c r="AV196" s="681"/>
      <c r="AW196" s="681"/>
      <c r="AX196" s="681"/>
      <c r="AY196" s="687">
        <f t="shared" si="326"/>
        <v>-302.39999999999998</v>
      </c>
      <c r="AZ196" s="688">
        <f t="shared" si="327"/>
        <v>0</v>
      </c>
      <c r="BA196" s="683">
        <v>312.5</v>
      </c>
      <c r="BB196" s="681"/>
      <c r="BC196" s="681"/>
      <c r="BD196" s="681"/>
      <c r="BE196" s="687">
        <f t="shared" si="328"/>
        <v>-312.5</v>
      </c>
      <c r="BF196" s="688">
        <f t="shared" si="329"/>
        <v>0</v>
      </c>
      <c r="BG196" s="683">
        <v>292.3</v>
      </c>
      <c r="BH196" s="681"/>
      <c r="BI196" s="681"/>
      <c r="BJ196" s="681"/>
      <c r="BK196" s="687">
        <f t="shared" si="330"/>
        <v>-292.3</v>
      </c>
      <c r="BL196" s="688">
        <f t="shared" si="331"/>
        <v>0</v>
      </c>
      <c r="BM196" s="687">
        <f t="shared" si="332"/>
        <v>776.2</v>
      </c>
      <c r="BN196" s="681"/>
      <c r="BO196" s="687">
        <f t="shared" si="333"/>
        <v>0</v>
      </c>
      <c r="BP196" s="681"/>
      <c r="BQ196" s="687">
        <f t="shared" si="334"/>
        <v>-776.2</v>
      </c>
      <c r="BR196" s="688">
        <f t="shared" si="335"/>
        <v>0</v>
      </c>
      <c r="BS196" s="683">
        <v>161.30000000000001</v>
      </c>
      <c r="BT196" s="681"/>
      <c r="BU196" s="681"/>
      <c r="BV196" s="681"/>
      <c r="BW196" s="687">
        <f t="shared" si="336"/>
        <v>-161.30000000000001</v>
      </c>
      <c r="BX196" s="688">
        <f t="shared" si="337"/>
        <v>0</v>
      </c>
      <c r="BY196" s="683">
        <v>312.5</v>
      </c>
      <c r="BZ196" s="681"/>
      <c r="CA196" s="681"/>
      <c r="CB196" s="681"/>
      <c r="CC196" s="687">
        <f t="shared" si="338"/>
        <v>-312.5</v>
      </c>
      <c r="CD196" s="688">
        <f t="shared" si="339"/>
        <v>0</v>
      </c>
      <c r="CE196" s="683">
        <v>302.39999999999998</v>
      </c>
      <c r="CF196" s="681"/>
      <c r="CG196" s="681"/>
      <c r="CH196" s="681"/>
      <c r="CI196" s="687">
        <f t="shared" si="340"/>
        <v>-302.39999999999998</v>
      </c>
      <c r="CJ196" s="688">
        <f t="shared" si="341"/>
        <v>0</v>
      </c>
      <c r="CK196" s="687">
        <f t="shared" si="342"/>
        <v>927.4</v>
      </c>
      <c r="CL196" s="681"/>
      <c r="CM196" s="687">
        <f t="shared" si="343"/>
        <v>0</v>
      </c>
      <c r="CN196" s="681"/>
      <c r="CO196" s="687">
        <f t="shared" si="344"/>
        <v>-927.4</v>
      </c>
      <c r="CP196" s="688">
        <f t="shared" si="345"/>
        <v>0</v>
      </c>
      <c r="CQ196" s="683">
        <v>312.5</v>
      </c>
      <c r="CR196" s="681"/>
      <c r="CS196" s="681"/>
      <c r="CT196" s="681"/>
      <c r="CU196" s="687">
        <f t="shared" si="346"/>
        <v>-312.5</v>
      </c>
      <c r="CV196" s="688">
        <f t="shared" si="347"/>
        <v>0</v>
      </c>
      <c r="CW196" s="683">
        <v>302.39999999999998</v>
      </c>
      <c r="CX196" s="681"/>
      <c r="CY196" s="681"/>
      <c r="CZ196" s="681"/>
      <c r="DA196" s="687">
        <f t="shared" si="348"/>
        <v>-302.39999999999998</v>
      </c>
      <c r="DB196" s="688">
        <f t="shared" si="349"/>
        <v>0</v>
      </c>
      <c r="DC196" s="683">
        <v>312.5</v>
      </c>
      <c r="DD196" s="681"/>
      <c r="DE196" s="681"/>
      <c r="DF196" s="681"/>
      <c r="DG196" s="687">
        <f t="shared" si="350"/>
        <v>-312.5</v>
      </c>
      <c r="DH196" s="688">
        <f t="shared" si="351"/>
        <v>0</v>
      </c>
    </row>
    <row r="197" spans="2:112">
      <c r="B197" s="112" t="s">
        <v>3227</v>
      </c>
      <c r="C197" s="123"/>
      <c r="D197" s="509" t="s">
        <v>1699</v>
      </c>
      <c r="E197" s="528" t="s">
        <v>3228</v>
      </c>
      <c r="F197" s="528"/>
      <c r="G197" s="529"/>
      <c r="H197" s="530"/>
      <c r="I197" s="530"/>
      <c r="J197" s="91" t="s">
        <v>883</v>
      </c>
      <c r="K197" s="687">
        <f t="shared" si="308"/>
        <v>0</v>
      </c>
      <c r="L197" s="681"/>
      <c r="M197" s="687">
        <f t="shared" si="309"/>
        <v>0</v>
      </c>
      <c r="N197" s="681"/>
      <c r="O197" s="687">
        <f t="shared" si="310"/>
        <v>0</v>
      </c>
      <c r="P197" s="688" t="str">
        <f t="shared" si="311"/>
        <v>-</v>
      </c>
      <c r="Q197" s="687">
        <f t="shared" si="312"/>
        <v>0</v>
      </c>
      <c r="R197" s="681"/>
      <c r="S197" s="687">
        <f t="shared" si="313"/>
        <v>0</v>
      </c>
      <c r="T197" s="681"/>
      <c r="U197" s="687">
        <f t="shared" si="314"/>
        <v>0</v>
      </c>
      <c r="V197" s="688" t="str">
        <f t="shared" si="315"/>
        <v>-</v>
      </c>
      <c r="W197" s="681"/>
      <c r="X197" s="681"/>
      <c r="Y197" s="681"/>
      <c r="Z197" s="681"/>
      <c r="AA197" s="687">
        <f t="shared" si="316"/>
        <v>0</v>
      </c>
      <c r="AB197" s="688" t="str">
        <f t="shared" si="317"/>
        <v>-</v>
      </c>
      <c r="AC197" s="681"/>
      <c r="AD197" s="681"/>
      <c r="AE197" s="681"/>
      <c r="AF197" s="681"/>
      <c r="AG197" s="687">
        <f t="shared" si="318"/>
        <v>0</v>
      </c>
      <c r="AH197" s="688" t="str">
        <f t="shared" si="319"/>
        <v>-</v>
      </c>
      <c r="AI197" s="681"/>
      <c r="AJ197" s="681"/>
      <c r="AK197" s="681"/>
      <c r="AL197" s="681"/>
      <c r="AM197" s="687">
        <f t="shared" si="320"/>
        <v>0</v>
      </c>
      <c r="AN197" s="688" t="str">
        <f t="shared" si="321"/>
        <v>-</v>
      </c>
      <c r="AO197" s="687">
        <f t="shared" si="322"/>
        <v>0</v>
      </c>
      <c r="AP197" s="681"/>
      <c r="AQ197" s="687">
        <f t="shared" si="323"/>
        <v>0</v>
      </c>
      <c r="AR197" s="681"/>
      <c r="AS197" s="687">
        <f t="shared" si="324"/>
        <v>0</v>
      </c>
      <c r="AT197" s="688" t="str">
        <f t="shared" si="325"/>
        <v>-</v>
      </c>
      <c r="AU197" s="681"/>
      <c r="AV197" s="681"/>
      <c r="AW197" s="681"/>
      <c r="AX197" s="681"/>
      <c r="AY197" s="687">
        <f t="shared" si="326"/>
        <v>0</v>
      </c>
      <c r="AZ197" s="688" t="str">
        <f t="shared" si="327"/>
        <v>-</v>
      </c>
      <c r="BA197" s="681"/>
      <c r="BB197" s="681"/>
      <c r="BC197" s="681"/>
      <c r="BD197" s="681"/>
      <c r="BE197" s="687">
        <f t="shared" si="328"/>
        <v>0</v>
      </c>
      <c r="BF197" s="688" t="str">
        <f t="shared" si="329"/>
        <v>-</v>
      </c>
      <c r="BG197" s="681"/>
      <c r="BH197" s="681"/>
      <c r="BI197" s="681"/>
      <c r="BJ197" s="681"/>
      <c r="BK197" s="687">
        <f t="shared" si="330"/>
        <v>0</v>
      </c>
      <c r="BL197" s="688" t="str">
        <f t="shared" si="331"/>
        <v>-</v>
      </c>
      <c r="BM197" s="687">
        <f t="shared" si="332"/>
        <v>0</v>
      </c>
      <c r="BN197" s="681"/>
      <c r="BO197" s="687">
        <f t="shared" si="333"/>
        <v>0</v>
      </c>
      <c r="BP197" s="681"/>
      <c r="BQ197" s="687">
        <f t="shared" si="334"/>
        <v>0</v>
      </c>
      <c r="BR197" s="688" t="str">
        <f t="shared" si="335"/>
        <v>-</v>
      </c>
      <c r="BS197" s="681"/>
      <c r="BT197" s="681"/>
      <c r="BU197" s="681"/>
      <c r="BV197" s="681"/>
      <c r="BW197" s="687">
        <f t="shared" si="336"/>
        <v>0</v>
      </c>
      <c r="BX197" s="688" t="str">
        <f t="shared" si="337"/>
        <v>-</v>
      </c>
      <c r="BY197" s="681"/>
      <c r="BZ197" s="681"/>
      <c r="CA197" s="681"/>
      <c r="CB197" s="681"/>
      <c r="CC197" s="687">
        <f t="shared" si="338"/>
        <v>0</v>
      </c>
      <c r="CD197" s="688" t="str">
        <f t="shared" si="339"/>
        <v>-</v>
      </c>
      <c r="CE197" s="681"/>
      <c r="CF197" s="681"/>
      <c r="CG197" s="681"/>
      <c r="CH197" s="681"/>
      <c r="CI197" s="687">
        <f t="shared" si="340"/>
        <v>0</v>
      </c>
      <c r="CJ197" s="688" t="str">
        <f t="shared" si="341"/>
        <v>-</v>
      </c>
      <c r="CK197" s="687">
        <f t="shared" si="342"/>
        <v>0</v>
      </c>
      <c r="CL197" s="681"/>
      <c r="CM197" s="687">
        <f t="shared" si="343"/>
        <v>0</v>
      </c>
      <c r="CN197" s="681"/>
      <c r="CO197" s="687">
        <f t="shared" si="344"/>
        <v>0</v>
      </c>
      <c r="CP197" s="688" t="str">
        <f t="shared" si="345"/>
        <v>-</v>
      </c>
      <c r="CQ197" s="681"/>
      <c r="CR197" s="681"/>
      <c r="CS197" s="681"/>
      <c r="CT197" s="681"/>
      <c r="CU197" s="687">
        <f t="shared" si="346"/>
        <v>0</v>
      </c>
      <c r="CV197" s="688" t="str">
        <f t="shared" si="347"/>
        <v>-</v>
      </c>
      <c r="CW197" s="681"/>
      <c r="CX197" s="681"/>
      <c r="CY197" s="681"/>
      <c r="CZ197" s="681"/>
      <c r="DA197" s="687">
        <f t="shared" si="348"/>
        <v>0</v>
      </c>
      <c r="DB197" s="688" t="str">
        <f t="shared" si="349"/>
        <v>-</v>
      </c>
      <c r="DC197" s="681"/>
      <c r="DD197" s="681"/>
      <c r="DE197" s="681"/>
      <c r="DF197" s="681"/>
      <c r="DG197" s="687">
        <f t="shared" si="350"/>
        <v>0</v>
      </c>
      <c r="DH197" s="688" t="str">
        <f t="shared" si="351"/>
        <v>-</v>
      </c>
    </row>
    <row r="198" spans="2:112">
      <c r="B198" s="112" t="s">
        <v>3229</v>
      </c>
      <c r="C198" s="123"/>
      <c r="D198" s="509" t="s">
        <v>1701</v>
      </c>
      <c r="E198" s="528" t="s">
        <v>3230</v>
      </c>
      <c r="F198" s="528"/>
      <c r="G198" s="529"/>
      <c r="H198" s="530"/>
      <c r="I198" s="530"/>
      <c r="J198" s="91" t="s">
        <v>883</v>
      </c>
      <c r="K198" s="687">
        <f t="shared" si="308"/>
        <v>0</v>
      </c>
      <c r="L198" s="681"/>
      <c r="M198" s="687">
        <f t="shared" si="309"/>
        <v>0</v>
      </c>
      <c r="N198" s="681"/>
      <c r="O198" s="687">
        <f t="shared" si="310"/>
        <v>0</v>
      </c>
      <c r="P198" s="688" t="str">
        <f t="shared" si="311"/>
        <v>-</v>
      </c>
      <c r="Q198" s="687">
        <f t="shared" si="312"/>
        <v>0</v>
      </c>
      <c r="R198" s="681"/>
      <c r="S198" s="687">
        <f t="shared" si="313"/>
        <v>0</v>
      </c>
      <c r="T198" s="681"/>
      <c r="U198" s="687">
        <f t="shared" si="314"/>
        <v>0</v>
      </c>
      <c r="V198" s="688" t="str">
        <f t="shared" si="315"/>
        <v>-</v>
      </c>
      <c r="W198" s="681"/>
      <c r="X198" s="681"/>
      <c r="Y198" s="681"/>
      <c r="Z198" s="681"/>
      <c r="AA198" s="687">
        <f t="shared" si="316"/>
        <v>0</v>
      </c>
      <c r="AB198" s="688" t="str">
        <f t="shared" si="317"/>
        <v>-</v>
      </c>
      <c r="AC198" s="681"/>
      <c r="AD198" s="681"/>
      <c r="AE198" s="681"/>
      <c r="AF198" s="681"/>
      <c r="AG198" s="687">
        <f t="shared" si="318"/>
        <v>0</v>
      </c>
      <c r="AH198" s="688" t="str">
        <f t="shared" si="319"/>
        <v>-</v>
      </c>
      <c r="AI198" s="681"/>
      <c r="AJ198" s="681"/>
      <c r="AK198" s="681"/>
      <c r="AL198" s="681"/>
      <c r="AM198" s="687">
        <f t="shared" si="320"/>
        <v>0</v>
      </c>
      <c r="AN198" s="688" t="str">
        <f t="shared" si="321"/>
        <v>-</v>
      </c>
      <c r="AO198" s="687">
        <f t="shared" si="322"/>
        <v>0</v>
      </c>
      <c r="AP198" s="681"/>
      <c r="AQ198" s="687">
        <f t="shared" si="323"/>
        <v>0</v>
      </c>
      <c r="AR198" s="681"/>
      <c r="AS198" s="687">
        <f t="shared" si="324"/>
        <v>0</v>
      </c>
      <c r="AT198" s="688" t="str">
        <f t="shared" si="325"/>
        <v>-</v>
      </c>
      <c r="AU198" s="681"/>
      <c r="AV198" s="681"/>
      <c r="AW198" s="681"/>
      <c r="AX198" s="681"/>
      <c r="AY198" s="687">
        <f t="shared" si="326"/>
        <v>0</v>
      </c>
      <c r="AZ198" s="688" t="str">
        <f t="shared" si="327"/>
        <v>-</v>
      </c>
      <c r="BA198" s="681"/>
      <c r="BB198" s="681"/>
      <c r="BC198" s="681"/>
      <c r="BD198" s="681"/>
      <c r="BE198" s="687">
        <f t="shared" si="328"/>
        <v>0</v>
      </c>
      <c r="BF198" s="688" t="str">
        <f t="shared" si="329"/>
        <v>-</v>
      </c>
      <c r="BG198" s="681"/>
      <c r="BH198" s="681"/>
      <c r="BI198" s="681"/>
      <c r="BJ198" s="681"/>
      <c r="BK198" s="687">
        <f t="shared" si="330"/>
        <v>0</v>
      </c>
      <c r="BL198" s="688" t="str">
        <f t="shared" si="331"/>
        <v>-</v>
      </c>
      <c r="BM198" s="687">
        <f t="shared" si="332"/>
        <v>0</v>
      </c>
      <c r="BN198" s="681"/>
      <c r="BO198" s="687">
        <f t="shared" si="333"/>
        <v>0</v>
      </c>
      <c r="BP198" s="681"/>
      <c r="BQ198" s="687">
        <f t="shared" si="334"/>
        <v>0</v>
      </c>
      <c r="BR198" s="688" t="str">
        <f t="shared" si="335"/>
        <v>-</v>
      </c>
      <c r="BS198" s="681"/>
      <c r="BT198" s="681"/>
      <c r="BU198" s="681"/>
      <c r="BV198" s="681"/>
      <c r="BW198" s="687">
        <f t="shared" si="336"/>
        <v>0</v>
      </c>
      <c r="BX198" s="688" t="str">
        <f t="shared" si="337"/>
        <v>-</v>
      </c>
      <c r="BY198" s="681"/>
      <c r="BZ198" s="681"/>
      <c r="CA198" s="681"/>
      <c r="CB198" s="681"/>
      <c r="CC198" s="687">
        <f t="shared" si="338"/>
        <v>0</v>
      </c>
      <c r="CD198" s="688" t="str">
        <f t="shared" si="339"/>
        <v>-</v>
      </c>
      <c r="CE198" s="681"/>
      <c r="CF198" s="681"/>
      <c r="CG198" s="681"/>
      <c r="CH198" s="681"/>
      <c r="CI198" s="687">
        <f t="shared" si="340"/>
        <v>0</v>
      </c>
      <c r="CJ198" s="688" t="str">
        <f t="shared" si="341"/>
        <v>-</v>
      </c>
      <c r="CK198" s="687">
        <f t="shared" si="342"/>
        <v>0</v>
      </c>
      <c r="CL198" s="681"/>
      <c r="CM198" s="687">
        <f t="shared" si="343"/>
        <v>0</v>
      </c>
      <c r="CN198" s="681"/>
      <c r="CO198" s="687">
        <f t="shared" si="344"/>
        <v>0</v>
      </c>
      <c r="CP198" s="688" t="str">
        <f t="shared" si="345"/>
        <v>-</v>
      </c>
      <c r="CQ198" s="681"/>
      <c r="CR198" s="681"/>
      <c r="CS198" s="681"/>
      <c r="CT198" s="681"/>
      <c r="CU198" s="687">
        <f t="shared" si="346"/>
        <v>0</v>
      </c>
      <c r="CV198" s="688" t="str">
        <f t="shared" si="347"/>
        <v>-</v>
      </c>
      <c r="CW198" s="681"/>
      <c r="CX198" s="681"/>
      <c r="CY198" s="681"/>
      <c r="CZ198" s="681"/>
      <c r="DA198" s="687">
        <f t="shared" si="348"/>
        <v>0</v>
      </c>
      <c r="DB198" s="688" t="str">
        <f t="shared" si="349"/>
        <v>-</v>
      </c>
      <c r="DC198" s="681"/>
      <c r="DD198" s="681"/>
      <c r="DE198" s="681"/>
      <c r="DF198" s="681"/>
      <c r="DG198" s="687">
        <f t="shared" si="350"/>
        <v>0</v>
      </c>
      <c r="DH198" s="688" t="str">
        <f t="shared" si="351"/>
        <v>-</v>
      </c>
    </row>
    <row r="199" spans="2:112">
      <c r="B199" s="112" t="s">
        <v>3231</v>
      </c>
      <c r="C199" s="337" t="s">
        <v>3232</v>
      </c>
      <c r="D199" s="508" t="s">
        <v>1819</v>
      </c>
      <c r="E199" s="528" t="s">
        <v>3233</v>
      </c>
      <c r="F199" s="528"/>
      <c r="G199" s="529"/>
      <c r="H199" s="530"/>
      <c r="I199" s="530"/>
      <c r="J199" s="91" t="s">
        <v>883</v>
      </c>
      <c r="K199" s="687">
        <f t="shared" si="308"/>
        <v>39</v>
      </c>
      <c r="L199" s="681"/>
      <c r="M199" s="687">
        <f t="shared" si="309"/>
        <v>0</v>
      </c>
      <c r="N199" s="681"/>
      <c r="O199" s="687">
        <f t="shared" si="310"/>
        <v>-39</v>
      </c>
      <c r="P199" s="688">
        <f t="shared" si="311"/>
        <v>0</v>
      </c>
      <c r="Q199" s="687">
        <f t="shared" si="312"/>
        <v>11</v>
      </c>
      <c r="R199" s="681"/>
      <c r="S199" s="687">
        <f t="shared" si="313"/>
        <v>0</v>
      </c>
      <c r="T199" s="681"/>
      <c r="U199" s="687">
        <f t="shared" si="314"/>
        <v>-11</v>
      </c>
      <c r="V199" s="688">
        <f t="shared" si="315"/>
        <v>0</v>
      </c>
      <c r="W199" s="683">
        <v>3.8</v>
      </c>
      <c r="X199" s="681"/>
      <c r="Y199" s="681"/>
      <c r="Z199" s="681"/>
      <c r="AA199" s="687">
        <f t="shared" si="316"/>
        <v>-3.8</v>
      </c>
      <c r="AB199" s="688">
        <f t="shared" si="317"/>
        <v>0</v>
      </c>
      <c r="AC199" s="683">
        <v>3.4</v>
      </c>
      <c r="AD199" s="681"/>
      <c r="AE199" s="681"/>
      <c r="AF199" s="681"/>
      <c r="AG199" s="687">
        <f t="shared" si="318"/>
        <v>-3.4</v>
      </c>
      <c r="AH199" s="688">
        <f t="shared" si="319"/>
        <v>0</v>
      </c>
      <c r="AI199" s="683">
        <v>3.8</v>
      </c>
      <c r="AJ199" s="681"/>
      <c r="AK199" s="681"/>
      <c r="AL199" s="681"/>
      <c r="AM199" s="687">
        <f t="shared" si="320"/>
        <v>-3.8</v>
      </c>
      <c r="AN199" s="688">
        <f t="shared" si="321"/>
        <v>0</v>
      </c>
      <c r="AO199" s="687">
        <f t="shared" si="322"/>
        <v>7.3000000000000007</v>
      </c>
      <c r="AP199" s="681"/>
      <c r="AQ199" s="687">
        <f t="shared" si="323"/>
        <v>0</v>
      </c>
      <c r="AR199" s="681"/>
      <c r="AS199" s="687">
        <f t="shared" si="324"/>
        <v>-7.3000000000000007</v>
      </c>
      <c r="AT199" s="688">
        <f t="shared" si="325"/>
        <v>0</v>
      </c>
      <c r="AU199" s="683">
        <v>2.4</v>
      </c>
      <c r="AV199" s="681"/>
      <c r="AW199" s="681"/>
      <c r="AX199" s="681"/>
      <c r="AY199" s="687">
        <f t="shared" si="326"/>
        <v>-2.4</v>
      </c>
      <c r="AZ199" s="688">
        <f t="shared" si="327"/>
        <v>0</v>
      </c>
      <c r="BA199" s="683">
        <v>2.5</v>
      </c>
      <c r="BB199" s="681"/>
      <c r="BC199" s="681"/>
      <c r="BD199" s="681"/>
      <c r="BE199" s="687">
        <f t="shared" si="328"/>
        <v>-2.5</v>
      </c>
      <c r="BF199" s="688">
        <f t="shared" si="329"/>
        <v>0</v>
      </c>
      <c r="BG199" s="683">
        <v>2.4</v>
      </c>
      <c r="BH199" s="681"/>
      <c r="BI199" s="681"/>
      <c r="BJ199" s="681"/>
      <c r="BK199" s="687">
        <f t="shared" si="330"/>
        <v>-2.4</v>
      </c>
      <c r="BL199" s="688">
        <f t="shared" si="331"/>
        <v>0</v>
      </c>
      <c r="BM199" s="687">
        <f t="shared" si="332"/>
        <v>10.5</v>
      </c>
      <c r="BN199" s="681"/>
      <c r="BO199" s="687">
        <f t="shared" si="333"/>
        <v>0</v>
      </c>
      <c r="BP199" s="681"/>
      <c r="BQ199" s="687">
        <f t="shared" si="334"/>
        <v>-10.5</v>
      </c>
      <c r="BR199" s="688">
        <f t="shared" si="335"/>
        <v>0</v>
      </c>
      <c r="BS199" s="683">
        <v>3.3</v>
      </c>
      <c r="BT199" s="681"/>
      <c r="BU199" s="681"/>
      <c r="BV199" s="681"/>
      <c r="BW199" s="687">
        <f t="shared" si="336"/>
        <v>-3.3</v>
      </c>
      <c r="BX199" s="688">
        <f t="shared" si="337"/>
        <v>0</v>
      </c>
      <c r="BY199" s="683">
        <v>3.3</v>
      </c>
      <c r="BZ199" s="681"/>
      <c r="CA199" s="681"/>
      <c r="CB199" s="681"/>
      <c r="CC199" s="687">
        <f t="shared" si="338"/>
        <v>-3.3</v>
      </c>
      <c r="CD199" s="688">
        <f t="shared" si="339"/>
        <v>0</v>
      </c>
      <c r="CE199" s="683">
        <v>3.9</v>
      </c>
      <c r="CF199" s="681"/>
      <c r="CG199" s="681"/>
      <c r="CH199" s="681"/>
      <c r="CI199" s="687">
        <f t="shared" si="340"/>
        <v>-3.9</v>
      </c>
      <c r="CJ199" s="688">
        <f t="shared" si="341"/>
        <v>0</v>
      </c>
      <c r="CK199" s="687">
        <f t="shared" si="342"/>
        <v>10.199999999999999</v>
      </c>
      <c r="CL199" s="681"/>
      <c r="CM199" s="687">
        <f t="shared" si="343"/>
        <v>0</v>
      </c>
      <c r="CN199" s="681"/>
      <c r="CO199" s="687">
        <f t="shared" si="344"/>
        <v>-10.199999999999999</v>
      </c>
      <c r="CP199" s="688">
        <f t="shared" si="345"/>
        <v>0</v>
      </c>
      <c r="CQ199" s="683">
        <v>3.4</v>
      </c>
      <c r="CR199" s="681"/>
      <c r="CS199" s="681"/>
      <c r="CT199" s="681"/>
      <c r="CU199" s="687">
        <f t="shared" si="346"/>
        <v>-3.4</v>
      </c>
      <c r="CV199" s="688">
        <f t="shared" si="347"/>
        <v>0</v>
      </c>
      <c r="CW199" s="683">
        <v>3.4</v>
      </c>
      <c r="CX199" s="681"/>
      <c r="CY199" s="681"/>
      <c r="CZ199" s="681"/>
      <c r="DA199" s="687">
        <f t="shared" si="348"/>
        <v>-3.4</v>
      </c>
      <c r="DB199" s="688">
        <f t="shared" si="349"/>
        <v>0</v>
      </c>
      <c r="DC199" s="683">
        <v>3.4</v>
      </c>
      <c r="DD199" s="681"/>
      <c r="DE199" s="681"/>
      <c r="DF199" s="681"/>
      <c r="DG199" s="687">
        <f t="shared" si="350"/>
        <v>-3.4</v>
      </c>
      <c r="DH199" s="688">
        <f t="shared" si="351"/>
        <v>0</v>
      </c>
    </row>
    <row r="200" spans="2:112" ht="24" customHeight="1">
      <c r="B200" s="112"/>
      <c r="C200" s="652" t="s">
        <v>3234</v>
      </c>
      <c r="D200" s="508" t="s">
        <v>1820</v>
      </c>
      <c r="E200" s="528" t="s">
        <v>3235</v>
      </c>
      <c r="F200" s="528"/>
      <c r="G200" s="529"/>
      <c r="H200" s="530" t="s">
        <v>3236</v>
      </c>
      <c r="I200" s="530"/>
      <c r="J200" s="91" t="s">
        <v>883</v>
      </c>
      <c r="K200" s="687">
        <f t="shared" si="308"/>
        <v>10119.200000000001</v>
      </c>
      <c r="L200" s="681"/>
      <c r="M200" s="687">
        <f t="shared" si="309"/>
        <v>0</v>
      </c>
      <c r="N200" s="681"/>
      <c r="O200" s="687">
        <f t="shared" si="310"/>
        <v>-10119.200000000001</v>
      </c>
      <c r="P200" s="688">
        <f t="shared" si="311"/>
        <v>0</v>
      </c>
      <c r="Q200" s="687">
        <f t="shared" si="312"/>
        <v>2689.6</v>
      </c>
      <c r="R200" s="681"/>
      <c r="S200" s="687">
        <f t="shared" si="313"/>
        <v>0</v>
      </c>
      <c r="T200" s="681"/>
      <c r="U200" s="687">
        <f t="shared" si="314"/>
        <v>-2689.6</v>
      </c>
      <c r="V200" s="688">
        <f t="shared" si="315"/>
        <v>0</v>
      </c>
      <c r="W200" s="687">
        <f>W201+W205+W206</f>
        <v>932.8</v>
      </c>
      <c r="X200" s="681"/>
      <c r="Y200" s="687">
        <f>Y201+Y205+Y206</f>
        <v>0</v>
      </c>
      <c r="Z200" s="681"/>
      <c r="AA200" s="687">
        <f t="shared" si="316"/>
        <v>-932.8</v>
      </c>
      <c r="AB200" s="688">
        <f t="shared" si="317"/>
        <v>0</v>
      </c>
      <c r="AC200" s="687">
        <f>AC201+AC205+AC206</f>
        <v>836.19999999999993</v>
      </c>
      <c r="AD200" s="681"/>
      <c r="AE200" s="687">
        <f>AE201+AE205+AE206</f>
        <v>0</v>
      </c>
      <c r="AF200" s="681"/>
      <c r="AG200" s="687">
        <f t="shared" si="318"/>
        <v>-836.19999999999993</v>
      </c>
      <c r="AH200" s="688">
        <f t="shared" si="319"/>
        <v>0</v>
      </c>
      <c r="AI200" s="687">
        <f>AI201+AI205+AI206</f>
        <v>920.59999999999991</v>
      </c>
      <c r="AJ200" s="681"/>
      <c r="AK200" s="687">
        <f>AK201+AK205+AK206</f>
        <v>0</v>
      </c>
      <c r="AL200" s="681"/>
      <c r="AM200" s="687">
        <f t="shared" si="320"/>
        <v>-920.59999999999991</v>
      </c>
      <c r="AN200" s="688">
        <f t="shared" si="321"/>
        <v>0</v>
      </c>
      <c r="AO200" s="687">
        <f t="shared" si="322"/>
        <v>2639.6</v>
      </c>
      <c r="AP200" s="681"/>
      <c r="AQ200" s="687">
        <f t="shared" si="323"/>
        <v>0</v>
      </c>
      <c r="AR200" s="681"/>
      <c r="AS200" s="687">
        <f t="shared" si="324"/>
        <v>-2639.6</v>
      </c>
      <c r="AT200" s="688">
        <f t="shared" si="325"/>
        <v>0</v>
      </c>
      <c r="AU200" s="687">
        <f>AU201+AU205+AU206</f>
        <v>904.5</v>
      </c>
      <c r="AV200" s="681"/>
      <c r="AW200" s="687">
        <f>AW201+AW205+AW206</f>
        <v>0</v>
      </c>
      <c r="AX200" s="681"/>
      <c r="AY200" s="687">
        <f t="shared" si="326"/>
        <v>-904.5</v>
      </c>
      <c r="AZ200" s="688">
        <f t="shared" si="327"/>
        <v>0</v>
      </c>
      <c r="BA200" s="687">
        <f>BA201+BA205+BA206</f>
        <v>915.6</v>
      </c>
      <c r="BB200" s="681"/>
      <c r="BC200" s="687">
        <f>BC201+BC205+BC206</f>
        <v>0</v>
      </c>
      <c r="BD200" s="681"/>
      <c r="BE200" s="687">
        <f t="shared" si="328"/>
        <v>-915.6</v>
      </c>
      <c r="BF200" s="688">
        <f t="shared" si="329"/>
        <v>0</v>
      </c>
      <c r="BG200" s="687">
        <f>BG201+BG205+BG206</f>
        <v>819.5</v>
      </c>
      <c r="BH200" s="681"/>
      <c r="BI200" s="687">
        <f>BI201+BI205+BI206</f>
        <v>0</v>
      </c>
      <c r="BJ200" s="681"/>
      <c r="BK200" s="687">
        <f t="shared" si="330"/>
        <v>-819.5</v>
      </c>
      <c r="BL200" s="688">
        <f t="shared" si="331"/>
        <v>0</v>
      </c>
      <c r="BM200" s="687">
        <f t="shared" si="332"/>
        <v>2187.3000000000002</v>
      </c>
      <c r="BN200" s="681"/>
      <c r="BO200" s="687">
        <f t="shared" si="333"/>
        <v>0</v>
      </c>
      <c r="BP200" s="681"/>
      <c r="BQ200" s="687">
        <f t="shared" si="334"/>
        <v>-2187.3000000000002</v>
      </c>
      <c r="BR200" s="688">
        <f t="shared" si="335"/>
        <v>0</v>
      </c>
      <c r="BS200" s="687">
        <f>BS201+BS205+BS206</f>
        <v>655.29999999999995</v>
      </c>
      <c r="BT200" s="681"/>
      <c r="BU200" s="687">
        <f>BU201+BU205+BU206</f>
        <v>0</v>
      </c>
      <c r="BV200" s="681"/>
      <c r="BW200" s="687">
        <f t="shared" si="336"/>
        <v>-655.29999999999995</v>
      </c>
      <c r="BX200" s="688">
        <f t="shared" si="337"/>
        <v>0</v>
      </c>
      <c r="BY200" s="687">
        <f>BY201+BY205+BY206</f>
        <v>755.90000000000009</v>
      </c>
      <c r="BZ200" s="681"/>
      <c r="CA200" s="687">
        <f>CA201+CA205+CA206</f>
        <v>0</v>
      </c>
      <c r="CB200" s="681"/>
      <c r="CC200" s="687">
        <f t="shared" si="338"/>
        <v>-755.90000000000009</v>
      </c>
      <c r="CD200" s="688">
        <f t="shared" si="339"/>
        <v>0</v>
      </c>
      <c r="CE200" s="687">
        <f>CE201+CE205+CE206</f>
        <v>776.1</v>
      </c>
      <c r="CF200" s="681"/>
      <c r="CG200" s="687">
        <f>CG201+CG205+CG206</f>
        <v>0</v>
      </c>
      <c r="CH200" s="681"/>
      <c r="CI200" s="687">
        <f t="shared" si="340"/>
        <v>-776.1</v>
      </c>
      <c r="CJ200" s="688">
        <f t="shared" si="341"/>
        <v>0</v>
      </c>
      <c r="CK200" s="687">
        <f t="shared" si="342"/>
        <v>2602.7000000000003</v>
      </c>
      <c r="CL200" s="681"/>
      <c r="CM200" s="687">
        <f t="shared" si="343"/>
        <v>0</v>
      </c>
      <c r="CN200" s="681"/>
      <c r="CO200" s="687">
        <f t="shared" si="344"/>
        <v>-2602.7000000000003</v>
      </c>
      <c r="CP200" s="688">
        <f t="shared" si="345"/>
        <v>0</v>
      </c>
      <c r="CQ200" s="687">
        <f>CQ201+CQ205+CQ206</f>
        <v>875.40000000000009</v>
      </c>
      <c r="CR200" s="681"/>
      <c r="CS200" s="687">
        <f>CS201+CS205+CS206</f>
        <v>0</v>
      </c>
      <c r="CT200" s="681"/>
      <c r="CU200" s="687">
        <f t="shared" si="346"/>
        <v>-875.40000000000009</v>
      </c>
      <c r="CV200" s="688">
        <f t="shared" si="347"/>
        <v>0</v>
      </c>
      <c r="CW200" s="687">
        <f>CW201+CW205+CW206</f>
        <v>848</v>
      </c>
      <c r="CX200" s="681"/>
      <c r="CY200" s="687">
        <f>CY201+CY205+CY206</f>
        <v>0</v>
      </c>
      <c r="CZ200" s="681"/>
      <c r="DA200" s="687">
        <f t="shared" si="348"/>
        <v>-848</v>
      </c>
      <c r="DB200" s="688">
        <f t="shared" si="349"/>
        <v>0</v>
      </c>
      <c r="DC200" s="687">
        <f>DC201+DC205+DC206</f>
        <v>879.30000000000007</v>
      </c>
      <c r="DD200" s="681"/>
      <c r="DE200" s="687">
        <f>DE201+DE205+DE206</f>
        <v>0</v>
      </c>
      <c r="DF200" s="681"/>
      <c r="DG200" s="687">
        <f t="shared" si="350"/>
        <v>-879.30000000000007</v>
      </c>
      <c r="DH200" s="688">
        <f t="shared" si="351"/>
        <v>0</v>
      </c>
    </row>
    <row r="201" spans="2:112">
      <c r="B201" s="88" t="s">
        <v>3237</v>
      </c>
      <c r="C201" s="652"/>
      <c r="D201" s="509" t="s">
        <v>1690</v>
      </c>
      <c r="E201" s="528" t="s">
        <v>3238</v>
      </c>
      <c r="F201" s="528"/>
      <c r="G201" s="529"/>
      <c r="H201" s="530" t="s">
        <v>3239</v>
      </c>
      <c r="I201" s="530"/>
      <c r="J201" s="91" t="s">
        <v>883</v>
      </c>
      <c r="K201" s="687">
        <f t="shared" si="308"/>
        <v>10119.200000000001</v>
      </c>
      <c r="L201" s="681"/>
      <c r="M201" s="687">
        <f t="shared" si="309"/>
        <v>0</v>
      </c>
      <c r="N201" s="681"/>
      <c r="O201" s="687">
        <f t="shared" si="310"/>
        <v>-10119.200000000001</v>
      </c>
      <c r="P201" s="688">
        <f t="shared" si="311"/>
        <v>0</v>
      </c>
      <c r="Q201" s="687">
        <f t="shared" si="312"/>
        <v>2689.6</v>
      </c>
      <c r="R201" s="681"/>
      <c r="S201" s="687">
        <f t="shared" si="313"/>
        <v>0</v>
      </c>
      <c r="T201" s="681"/>
      <c r="U201" s="687">
        <f t="shared" si="314"/>
        <v>-2689.6</v>
      </c>
      <c r="V201" s="688">
        <f t="shared" si="315"/>
        <v>0</v>
      </c>
      <c r="W201" s="687">
        <f>SUM(W202:W204)</f>
        <v>932.8</v>
      </c>
      <c r="X201" s="681"/>
      <c r="Y201" s="687">
        <f>SUM(Y202:Y204)</f>
        <v>0</v>
      </c>
      <c r="Z201" s="681"/>
      <c r="AA201" s="687">
        <f t="shared" si="316"/>
        <v>-932.8</v>
      </c>
      <c r="AB201" s="688">
        <f t="shared" si="317"/>
        <v>0</v>
      </c>
      <c r="AC201" s="687">
        <f>SUM(AC202:AC204)</f>
        <v>836.19999999999993</v>
      </c>
      <c r="AD201" s="681"/>
      <c r="AE201" s="687">
        <f>SUM(AE202:AE204)</f>
        <v>0</v>
      </c>
      <c r="AF201" s="681"/>
      <c r="AG201" s="687">
        <f t="shared" si="318"/>
        <v>-836.19999999999993</v>
      </c>
      <c r="AH201" s="688">
        <f t="shared" si="319"/>
        <v>0</v>
      </c>
      <c r="AI201" s="687">
        <f>SUM(AI202:AI204)</f>
        <v>920.59999999999991</v>
      </c>
      <c r="AJ201" s="681"/>
      <c r="AK201" s="687">
        <f>SUM(AK202:AK204)</f>
        <v>0</v>
      </c>
      <c r="AL201" s="681"/>
      <c r="AM201" s="687">
        <f t="shared" si="320"/>
        <v>-920.59999999999991</v>
      </c>
      <c r="AN201" s="688">
        <f t="shared" si="321"/>
        <v>0</v>
      </c>
      <c r="AO201" s="687">
        <f t="shared" si="322"/>
        <v>2639.6</v>
      </c>
      <c r="AP201" s="681"/>
      <c r="AQ201" s="687">
        <f t="shared" si="323"/>
        <v>0</v>
      </c>
      <c r="AR201" s="681"/>
      <c r="AS201" s="687">
        <f t="shared" si="324"/>
        <v>-2639.6</v>
      </c>
      <c r="AT201" s="688">
        <f t="shared" si="325"/>
        <v>0</v>
      </c>
      <c r="AU201" s="687">
        <f>SUM(AU202:AU204)</f>
        <v>904.5</v>
      </c>
      <c r="AV201" s="681"/>
      <c r="AW201" s="687">
        <f>SUM(AW202:AW204)</f>
        <v>0</v>
      </c>
      <c r="AX201" s="681"/>
      <c r="AY201" s="687">
        <f t="shared" si="326"/>
        <v>-904.5</v>
      </c>
      <c r="AZ201" s="688">
        <f t="shared" si="327"/>
        <v>0</v>
      </c>
      <c r="BA201" s="687">
        <f>SUM(BA202:BA204)</f>
        <v>915.6</v>
      </c>
      <c r="BB201" s="681"/>
      <c r="BC201" s="687">
        <f>SUM(BC202:BC204)</f>
        <v>0</v>
      </c>
      <c r="BD201" s="681"/>
      <c r="BE201" s="687">
        <f t="shared" si="328"/>
        <v>-915.6</v>
      </c>
      <c r="BF201" s="688">
        <f t="shared" si="329"/>
        <v>0</v>
      </c>
      <c r="BG201" s="687">
        <f>SUM(BG202:BG204)</f>
        <v>819.5</v>
      </c>
      <c r="BH201" s="681"/>
      <c r="BI201" s="687">
        <f>SUM(BI202:BI204)</f>
        <v>0</v>
      </c>
      <c r="BJ201" s="681"/>
      <c r="BK201" s="687">
        <f t="shared" si="330"/>
        <v>-819.5</v>
      </c>
      <c r="BL201" s="688">
        <f t="shared" si="331"/>
        <v>0</v>
      </c>
      <c r="BM201" s="687">
        <f t="shared" si="332"/>
        <v>2187.3000000000002</v>
      </c>
      <c r="BN201" s="681"/>
      <c r="BO201" s="687">
        <f t="shared" si="333"/>
        <v>0</v>
      </c>
      <c r="BP201" s="681"/>
      <c r="BQ201" s="687">
        <f t="shared" si="334"/>
        <v>-2187.3000000000002</v>
      </c>
      <c r="BR201" s="688">
        <f t="shared" si="335"/>
        <v>0</v>
      </c>
      <c r="BS201" s="687">
        <f>SUM(BS202:BS204)</f>
        <v>655.29999999999995</v>
      </c>
      <c r="BT201" s="681"/>
      <c r="BU201" s="687">
        <f>SUM(BU202:BU204)</f>
        <v>0</v>
      </c>
      <c r="BV201" s="681"/>
      <c r="BW201" s="687">
        <f t="shared" si="336"/>
        <v>-655.29999999999995</v>
      </c>
      <c r="BX201" s="688">
        <f t="shared" si="337"/>
        <v>0</v>
      </c>
      <c r="BY201" s="687">
        <f>SUM(BY202:BY204)</f>
        <v>755.90000000000009</v>
      </c>
      <c r="BZ201" s="681"/>
      <c r="CA201" s="687">
        <f>SUM(CA202:CA204)</f>
        <v>0</v>
      </c>
      <c r="CB201" s="681"/>
      <c r="CC201" s="687">
        <f t="shared" si="338"/>
        <v>-755.90000000000009</v>
      </c>
      <c r="CD201" s="688">
        <f t="shared" si="339"/>
        <v>0</v>
      </c>
      <c r="CE201" s="687">
        <f>SUM(CE202:CE204)</f>
        <v>776.1</v>
      </c>
      <c r="CF201" s="681"/>
      <c r="CG201" s="687">
        <f>SUM(CG202:CG204)</f>
        <v>0</v>
      </c>
      <c r="CH201" s="681"/>
      <c r="CI201" s="687">
        <f t="shared" si="340"/>
        <v>-776.1</v>
      </c>
      <c r="CJ201" s="688">
        <f t="shared" si="341"/>
        <v>0</v>
      </c>
      <c r="CK201" s="687">
        <f t="shared" si="342"/>
        <v>2602.7000000000003</v>
      </c>
      <c r="CL201" s="681"/>
      <c r="CM201" s="687">
        <f t="shared" si="343"/>
        <v>0</v>
      </c>
      <c r="CN201" s="681"/>
      <c r="CO201" s="687">
        <f t="shared" si="344"/>
        <v>-2602.7000000000003</v>
      </c>
      <c r="CP201" s="688">
        <f t="shared" si="345"/>
        <v>0</v>
      </c>
      <c r="CQ201" s="687">
        <f>SUM(CQ202:CQ204)</f>
        <v>875.40000000000009</v>
      </c>
      <c r="CR201" s="681"/>
      <c r="CS201" s="687">
        <f>SUM(CS202:CS204)</f>
        <v>0</v>
      </c>
      <c r="CT201" s="681"/>
      <c r="CU201" s="687">
        <f t="shared" si="346"/>
        <v>-875.40000000000009</v>
      </c>
      <c r="CV201" s="688">
        <f t="shared" si="347"/>
        <v>0</v>
      </c>
      <c r="CW201" s="687">
        <f>SUM(CW202:CW204)</f>
        <v>848</v>
      </c>
      <c r="CX201" s="681"/>
      <c r="CY201" s="687">
        <f>SUM(CY202:CY204)</f>
        <v>0</v>
      </c>
      <c r="CZ201" s="681"/>
      <c r="DA201" s="687">
        <f t="shared" si="348"/>
        <v>-848</v>
      </c>
      <c r="DB201" s="688">
        <f t="shared" si="349"/>
        <v>0</v>
      </c>
      <c r="DC201" s="687">
        <f>SUM(DC202:DC204)</f>
        <v>879.30000000000007</v>
      </c>
      <c r="DD201" s="681"/>
      <c r="DE201" s="687">
        <f>SUM(DE202:DE204)</f>
        <v>0</v>
      </c>
      <c r="DF201" s="681"/>
      <c r="DG201" s="687">
        <f t="shared" si="350"/>
        <v>-879.30000000000007</v>
      </c>
      <c r="DH201" s="688">
        <f t="shared" si="351"/>
        <v>0</v>
      </c>
    </row>
    <row r="202" spans="2:112">
      <c r="B202" s="88" t="s">
        <v>3240</v>
      </c>
      <c r="C202" s="650"/>
      <c r="D202" s="510" t="s">
        <v>3241</v>
      </c>
      <c r="E202" s="528" t="s">
        <v>3242</v>
      </c>
      <c r="F202" s="528"/>
      <c r="G202" s="529"/>
      <c r="H202" s="530"/>
      <c r="I202" s="530"/>
      <c r="J202" s="91" t="s">
        <v>883</v>
      </c>
      <c r="K202" s="687">
        <f t="shared" si="308"/>
        <v>7838.5999999999995</v>
      </c>
      <c r="L202" s="681"/>
      <c r="M202" s="687">
        <f t="shared" si="309"/>
        <v>0</v>
      </c>
      <c r="N202" s="681"/>
      <c r="O202" s="687">
        <f t="shared" si="310"/>
        <v>-7838.5999999999995</v>
      </c>
      <c r="P202" s="688">
        <f t="shared" si="311"/>
        <v>0</v>
      </c>
      <c r="Q202" s="687">
        <f t="shared" si="312"/>
        <v>2099.1</v>
      </c>
      <c r="R202" s="681"/>
      <c r="S202" s="687">
        <f t="shared" si="313"/>
        <v>0</v>
      </c>
      <c r="T202" s="681"/>
      <c r="U202" s="687">
        <f t="shared" si="314"/>
        <v>-2099.1</v>
      </c>
      <c r="V202" s="688">
        <f t="shared" si="315"/>
        <v>0</v>
      </c>
      <c r="W202" s="683">
        <v>729.4</v>
      </c>
      <c r="X202" s="681"/>
      <c r="Y202" s="681"/>
      <c r="Z202" s="681"/>
      <c r="AA202" s="687">
        <f t="shared" si="316"/>
        <v>-729.4</v>
      </c>
      <c r="AB202" s="688">
        <f t="shared" si="317"/>
        <v>0</v>
      </c>
      <c r="AC202" s="683">
        <v>652.4</v>
      </c>
      <c r="AD202" s="681"/>
      <c r="AE202" s="681"/>
      <c r="AF202" s="681"/>
      <c r="AG202" s="687">
        <f t="shared" si="318"/>
        <v>-652.4</v>
      </c>
      <c r="AH202" s="688">
        <f t="shared" si="319"/>
        <v>0</v>
      </c>
      <c r="AI202" s="683">
        <v>717.3</v>
      </c>
      <c r="AJ202" s="681"/>
      <c r="AK202" s="681"/>
      <c r="AL202" s="681"/>
      <c r="AM202" s="687">
        <f t="shared" si="320"/>
        <v>-717.3</v>
      </c>
      <c r="AN202" s="688">
        <f t="shared" si="321"/>
        <v>0</v>
      </c>
      <c r="AO202" s="687">
        <f t="shared" si="322"/>
        <v>2046.4</v>
      </c>
      <c r="AP202" s="681"/>
      <c r="AQ202" s="687">
        <f t="shared" si="323"/>
        <v>0</v>
      </c>
      <c r="AR202" s="681"/>
      <c r="AS202" s="687">
        <f t="shared" si="324"/>
        <v>-2046.4</v>
      </c>
      <c r="AT202" s="688">
        <f t="shared" si="325"/>
        <v>0</v>
      </c>
      <c r="AU202" s="683">
        <v>708.4</v>
      </c>
      <c r="AV202" s="681"/>
      <c r="AW202" s="681"/>
      <c r="AX202" s="681"/>
      <c r="AY202" s="687">
        <f t="shared" si="326"/>
        <v>-708.4</v>
      </c>
      <c r="AZ202" s="688">
        <f t="shared" si="327"/>
        <v>0</v>
      </c>
      <c r="BA202" s="683">
        <v>712.9</v>
      </c>
      <c r="BB202" s="681"/>
      <c r="BC202" s="681"/>
      <c r="BD202" s="681"/>
      <c r="BE202" s="687">
        <f t="shared" si="328"/>
        <v>-712.9</v>
      </c>
      <c r="BF202" s="688">
        <f t="shared" si="329"/>
        <v>0</v>
      </c>
      <c r="BG202" s="683">
        <v>625.1</v>
      </c>
      <c r="BH202" s="681"/>
      <c r="BI202" s="681"/>
      <c r="BJ202" s="681"/>
      <c r="BK202" s="687">
        <f t="shared" si="330"/>
        <v>-625.1</v>
      </c>
      <c r="BL202" s="688">
        <f t="shared" si="331"/>
        <v>0</v>
      </c>
      <c r="BM202" s="687">
        <f t="shared" si="332"/>
        <v>1693.4</v>
      </c>
      <c r="BN202" s="681"/>
      <c r="BO202" s="687">
        <f t="shared" si="333"/>
        <v>0</v>
      </c>
      <c r="BP202" s="681"/>
      <c r="BQ202" s="687">
        <f t="shared" si="334"/>
        <v>-1693.4</v>
      </c>
      <c r="BR202" s="688">
        <f t="shared" si="335"/>
        <v>0</v>
      </c>
      <c r="BS202" s="683">
        <v>561.20000000000005</v>
      </c>
      <c r="BT202" s="681"/>
      <c r="BU202" s="681"/>
      <c r="BV202" s="681"/>
      <c r="BW202" s="687">
        <f t="shared" si="336"/>
        <v>-561.20000000000005</v>
      </c>
      <c r="BX202" s="688">
        <f t="shared" si="337"/>
        <v>0</v>
      </c>
      <c r="BY202" s="683">
        <v>553.1</v>
      </c>
      <c r="BZ202" s="681"/>
      <c r="CA202" s="681"/>
      <c r="CB202" s="681"/>
      <c r="CC202" s="687">
        <f t="shared" si="338"/>
        <v>-553.1</v>
      </c>
      <c r="CD202" s="688">
        <f t="shared" si="339"/>
        <v>0</v>
      </c>
      <c r="CE202" s="683">
        <v>579.1</v>
      </c>
      <c r="CF202" s="681"/>
      <c r="CG202" s="681"/>
      <c r="CH202" s="681"/>
      <c r="CI202" s="687">
        <f t="shared" si="340"/>
        <v>-579.1</v>
      </c>
      <c r="CJ202" s="688">
        <f t="shared" si="341"/>
        <v>0</v>
      </c>
      <c r="CK202" s="687">
        <f t="shared" si="342"/>
        <v>1999.7</v>
      </c>
      <c r="CL202" s="681"/>
      <c r="CM202" s="687">
        <f t="shared" si="343"/>
        <v>0</v>
      </c>
      <c r="CN202" s="681"/>
      <c r="CO202" s="687">
        <f t="shared" si="344"/>
        <v>-1999.7</v>
      </c>
      <c r="CP202" s="688">
        <f t="shared" si="345"/>
        <v>0</v>
      </c>
      <c r="CQ202" s="683">
        <v>672.2</v>
      </c>
      <c r="CR202" s="681"/>
      <c r="CS202" s="681"/>
      <c r="CT202" s="681"/>
      <c r="CU202" s="687">
        <f t="shared" si="346"/>
        <v>-672.2</v>
      </c>
      <c r="CV202" s="688">
        <f t="shared" si="347"/>
        <v>0</v>
      </c>
      <c r="CW202" s="683">
        <v>651.29999999999995</v>
      </c>
      <c r="CX202" s="681"/>
      <c r="CY202" s="681"/>
      <c r="CZ202" s="681"/>
      <c r="DA202" s="687">
        <f t="shared" si="348"/>
        <v>-651.29999999999995</v>
      </c>
      <c r="DB202" s="688">
        <f t="shared" si="349"/>
        <v>0</v>
      </c>
      <c r="DC202" s="683">
        <v>676.2</v>
      </c>
      <c r="DD202" s="681"/>
      <c r="DE202" s="681"/>
      <c r="DF202" s="681"/>
      <c r="DG202" s="687">
        <f t="shared" si="350"/>
        <v>-676.2</v>
      </c>
      <c r="DH202" s="688">
        <f t="shared" si="351"/>
        <v>0</v>
      </c>
    </row>
    <row r="203" spans="2:112">
      <c r="B203" s="88" t="s">
        <v>3243</v>
      </c>
      <c r="C203" s="650"/>
      <c r="D203" s="510" t="s">
        <v>3244</v>
      </c>
      <c r="E203" s="528" t="s">
        <v>3245</v>
      </c>
      <c r="F203" s="528"/>
      <c r="G203" s="529"/>
      <c r="H203" s="530"/>
      <c r="I203" s="530"/>
      <c r="J203" s="91" t="s">
        <v>883</v>
      </c>
      <c r="K203" s="687">
        <f t="shared" si="308"/>
        <v>202.2</v>
      </c>
      <c r="L203" s="681"/>
      <c r="M203" s="687">
        <f t="shared" si="309"/>
        <v>0</v>
      </c>
      <c r="N203" s="681"/>
      <c r="O203" s="687">
        <f t="shared" si="310"/>
        <v>-202.2</v>
      </c>
      <c r="P203" s="688">
        <f t="shared" si="311"/>
        <v>0</v>
      </c>
      <c r="Q203" s="687">
        <f t="shared" si="312"/>
        <v>54.000000000000007</v>
      </c>
      <c r="R203" s="681"/>
      <c r="S203" s="687">
        <f t="shared" si="313"/>
        <v>0</v>
      </c>
      <c r="T203" s="681"/>
      <c r="U203" s="687">
        <f t="shared" si="314"/>
        <v>-54.000000000000007</v>
      </c>
      <c r="V203" s="688">
        <f t="shared" si="315"/>
        <v>0</v>
      </c>
      <c r="W203" s="683">
        <v>18.600000000000001</v>
      </c>
      <c r="X203" s="681"/>
      <c r="Y203" s="681"/>
      <c r="Z203" s="681"/>
      <c r="AA203" s="687">
        <f t="shared" si="316"/>
        <v>-18.600000000000001</v>
      </c>
      <c r="AB203" s="688">
        <f t="shared" si="317"/>
        <v>0</v>
      </c>
      <c r="AC203" s="683">
        <v>16.8</v>
      </c>
      <c r="AD203" s="681"/>
      <c r="AE203" s="681"/>
      <c r="AF203" s="681"/>
      <c r="AG203" s="687">
        <f t="shared" si="318"/>
        <v>-16.8</v>
      </c>
      <c r="AH203" s="688">
        <f t="shared" si="319"/>
        <v>0</v>
      </c>
      <c r="AI203" s="683">
        <v>18.600000000000001</v>
      </c>
      <c r="AJ203" s="681"/>
      <c r="AK203" s="681"/>
      <c r="AL203" s="681"/>
      <c r="AM203" s="687">
        <f t="shared" si="320"/>
        <v>-18.600000000000001</v>
      </c>
      <c r="AN203" s="688">
        <f t="shared" si="321"/>
        <v>0</v>
      </c>
      <c r="AO203" s="687">
        <f t="shared" si="322"/>
        <v>54.6</v>
      </c>
      <c r="AP203" s="681"/>
      <c r="AQ203" s="687">
        <f t="shared" si="323"/>
        <v>0</v>
      </c>
      <c r="AR203" s="681"/>
      <c r="AS203" s="687">
        <f t="shared" si="324"/>
        <v>-54.6</v>
      </c>
      <c r="AT203" s="688">
        <f t="shared" si="325"/>
        <v>0</v>
      </c>
      <c r="AU203" s="683">
        <v>18</v>
      </c>
      <c r="AV203" s="681"/>
      <c r="AW203" s="681"/>
      <c r="AX203" s="681"/>
      <c r="AY203" s="687">
        <f t="shared" si="326"/>
        <v>-18</v>
      </c>
      <c r="AZ203" s="688">
        <f t="shared" si="327"/>
        <v>0</v>
      </c>
      <c r="BA203" s="683">
        <v>18.600000000000001</v>
      </c>
      <c r="BB203" s="681"/>
      <c r="BC203" s="681"/>
      <c r="BD203" s="681"/>
      <c r="BE203" s="687">
        <f t="shared" si="328"/>
        <v>-18.600000000000001</v>
      </c>
      <c r="BF203" s="688">
        <f t="shared" si="329"/>
        <v>0</v>
      </c>
      <c r="BG203" s="683">
        <v>18</v>
      </c>
      <c r="BH203" s="681"/>
      <c r="BI203" s="681"/>
      <c r="BJ203" s="681"/>
      <c r="BK203" s="687">
        <f t="shared" si="330"/>
        <v>-18</v>
      </c>
      <c r="BL203" s="688">
        <f t="shared" si="331"/>
        <v>0</v>
      </c>
      <c r="BM203" s="687">
        <f t="shared" si="332"/>
        <v>38.400000000000006</v>
      </c>
      <c r="BN203" s="681"/>
      <c r="BO203" s="687">
        <f t="shared" si="333"/>
        <v>0</v>
      </c>
      <c r="BP203" s="681"/>
      <c r="BQ203" s="687">
        <f t="shared" si="334"/>
        <v>-38.400000000000006</v>
      </c>
      <c r="BR203" s="688">
        <f t="shared" si="335"/>
        <v>0</v>
      </c>
      <c r="BS203" s="683">
        <v>1.8</v>
      </c>
      <c r="BT203" s="681"/>
      <c r="BU203" s="681"/>
      <c r="BV203" s="681"/>
      <c r="BW203" s="687">
        <f t="shared" si="336"/>
        <v>-1.8</v>
      </c>
      <c r="BX203" s="688">
        <f t="shared" si="337"/>
        <v>0</v>
      </c>
      <c r="BY203" s="683">
        <v>18.600000000000001</v>
      </c>
      <c r="BZ203" s="681"/>
      <c r="CA203" s="681"/>
      <c r="CB203" s="681"/>
      <c r="CC203" s="687">
        <f t="shared" si="338"/>
        <v>-18.600000000000001</v>
      </c>
      <c r="CD203" s="688">
        <f t="shared" si="339"/>
        <v>0</v>
      </c>
      <c r="CE203" s="683">
        <v>18</v>
      </c>
      <c r="CF203" s="681"/>
      <c r="CG203" s="681"/>
      <c r="CH203" s="681"/>
      <c r="CI203" s="687">
        <f t="shared" si="340"/>
        <v>-18</v>
      </c>
      <c r="CJ203" s="688">
        <f t="shared" si="341"/>
        <v>0</v>
      </c>
      <c r="CK203" s="687">
        <f t="shared" si="342"/>
        <v>55.2</v>
      </c>
      <c r="CL203" s="681"/>
      <c r="CM203" s="687">
        <f t="shared" si="343"/>
        <v>0</v>
      </c>
      <c r="CN203" s="681"/>
      <c r="CO203" s="687">
        <f t="shared" si="344"/>
        <v>-55.2</v>
      </c>
      <c r="CP203" s="688">
        <f t="shared" si="345"/>
        <v>0</v>
      </c>
      <c r="CQ203" s="683">
        <v>18.600000000000001</v>
      </c>
      <c r="CR203" s="681"/>
      <c r="CS203" s="681"/>
      <c r="CT203" s="681"/>
      <c r="CU203" s="687">
        <f t="shared" si="346"/>
        <v>-18.600000000000001</v>
      </c>
      <c r="CV203" s="688">
        <f t="shared" si="347"/>
        <v>0</v>
      </c>
      <c r="CW203" s="683">
        <v>18</v>
      </c>
      <c r="CX203" s="681"/>
      <c r="CY203" s="681"/>
      <c r="CZ203" s="681"/>
      <c r="DA203" s="687">
        <f t="shared" si="348"/>
        <v>-18</v>
      </c>
      <c r="DB203" s="688">
        <f t="shared" si="349"/>
        <v>0</v>
      </c>
      <c r="DC203" s="683">
        <v>18.600000000000001</v>
      </c>
      <c r="DD203" s="681"/>
      <c r="DE203" s="681"/>
      <c r="DF203" s="681"/>
      <c r="DG203" s="687">
        <f t="shared" si="350"/>
        <v>-18.600000000000001</v>
      </c>
      <c r="DH203" s="688">
        <f t="shared" si="351"/>
        <v>0</v>
      </c>
    </row>
    <row r="204" spans="2:112">
      <c r="B204" s="88" t="s">
        <v>3246</v>
      </c>
      <c r="C204" s="650"/>
      <c r="D204" s="510" t="s">
        <v>3247</v>
      </c>
      <c r="E204" s="528" t="s">
        <v>3248</v>
      </c>
      <c r="F204" s="528"/>
      <c r="G204" s="529"/>
      <c r="H204" s="530"/>
      <c r="I204" s="530"/>
      <c r="J204" s="106" t="s">
        <v>883</v>
      </c>
      <c r="K204" s="687">
        <f t="shared" si="308"/>
        <v>2078.3999999999996</v>
      </c>
      <c r="L204" s="681"/>
      <c r="M204" s="687">
        <f t="shared" si="309"/>
        <v>0</v>
      </c>
      <c r="N204" s="681"/>
      <c r="O204" s="687">
        <f t="shared" si="310"/>
        <v>-2078.3999999999996</v>
      </c>
      <c r="P204" s="688">
        <f t="shared" si="311"/>
        <v>0</v>
      </c>
      <c r="Q204" s="687">
        <f t="shared" si="312"/>
        <v>536.5</v>
      </c>
      <c r="R204" s="681"/>
      <c r="S204" s="687">
        <f t="shared" si="313"/>
        <v>0</v>
      </c>
      <c r="T204" s="681"/>
      <c r="U204" s="687">
        <f t="shared" si="314"/>
        <v>-536.5</v>
      </c>
      <c r="V204" s="688">
        <f t="shared" si="315"/>
        <v>0</v>
      </c>
      <c r="W204" s="683">
        <v>184.8</v>
      </c>
      <c r="X204" s="681"/>
      <c r="Y204" s="681"/>
      <c r="Z204" s="681"/>
      <c r="AA204" s="687">
        <f t="shared" si="316"/>
        <v>-184.8</v>
      </c>
      <c r="AB204" s="688">
        <f t="shared" si="317"/>
        <v>0</v>
      </c>
      <c r="AC204" s="683">
        <v>167</v>
      </c>
      <c r="AD204" s="681"/>
      <c r="AE204" s="681"/>
      <c r="AF204" s="681"/>
      <c r="AG204" s="687">
        <f t="shared" si="318"/>
        <v>-167</v>
      </c>
      <c r="AH204" s="688">
        <f t="shared" si="319"/>
        <v>0</v>
      </c>
      <c r="AI204" s="683">
        <v>184.7</v>
      </c>
      <c r="AJ204" s="681"/>
      <c r="AK204" s="681"/>
      <c r="AL204" s="681"/>
      <c r="AM204" s="687">
        <f t="shared" si="320"/>
        <v>-184.7</v>
      </c>
      <c r="AN204" s="688">
        <f t="shared" si="321"/>
        <v>0</v>
      </c>
      <c r="AO204" s="687">
        <f t="shared" si="322"/>
        <v>538.6</v>
      </c>
      <c r="AP204" s="681"/>
      <c r="AQ204" s="687">
        <f t="shared" si="323"/>
        <v>0</v>
      </c>
      <c r="AR204" s="681"/>
      <c r="AS204" s="687">
        <f t="shared" si="324"/>
        <v>-538.6</v>
      </c>
      <c r="AT204" s="688">
        <f t="shared" si="325"/>
        <v>0</v>
      </c>
      <c r="AU204" s="683">
        <v>178.1</v>
      </c>
      <c r="AV204" s="681"/>
      <c r="AW204" s="681"/>
      <c r="AX204" s="681"/>
      <c r="AY204" s="687">
        <f t="shared" si="326"/>
        <v>-178.1</v>
      </c>
      <c r="AZ204" s="688">
        <f t="shared" si="327"/>
        <v>0</v>
      </c>
      <c r="BA204" s="683">
        <v>184.1</v>
      </c>
      <c r="BB204" s="681"/>
      <c r="BC204" s="681"/>
      <c r="BD204" s="681"/>
      <c r="BE204" s="687">
        <f t="shared" si="328"/>
        <v>-184.1</v>
      </c>
      <c r="BF204" s="688">
        <f t="shared" si="329"/>
        <v>0</v>
      </c>
      <c r="BG204" s="683">
        <v>176.4</v>
      </c>
      <c r="BH204" s="681"/>
      <c r="BI204" s="681"/>
      <c r="BJ204" s="681"/>
      <c r="BK204" s="687">
        <f t="shared" si="330"/>
        <v>-176.4</v>
      </c>
      <c r="BL204" s="688">
        <f t="shared" si="331"/>
        <v>0</v>
      </c>
      <c r="BM204" s="687">
        <f t="shared" si="332"/>
        <v>455.5</v>
      </c>
      <c r="BN204" s="681"/>
      <c r="BO204" s="687">
        <f t="shared" si="333"/>
        <v>0</v>
      </c>
      <c r="BP204" s="681"/>
      <c r="BQ204" s="687">
        <f t="shared" si="334"/>
        <v>-455.5</v>
      </c>
      <c r="BR204" s="688">
        <f t="shared" si="335"/>
        <v>0</v>
      </c>
      <c r="BS204" s="683">
        <v>92.3</v>
      </c>
      <c r="BT204" s="681"/>
      <c r="BU204" s="681"/>
      <c r="BV204" s="681"/>
      <c r="BW204" s="687">
        <f t="shared" si="336"/>
        <v>-92.3</v>
      </c>
      <c r="BX204" s="688">
        <f t="shared" si="337"/>
        <v>0</v>
      </c>
      <c r="BY204" s="683">
        <v>184.2</v>
      </c>
      <c r="BZ204" s="681"/>
      <c r="CA204" s="681"/>
      <c r="CB204" s="681"/>
      <c r="CC204" s="687">
        <f t="shared" si="338"/>
        <v>-184.2</v>
      </c>
      <c r="CD204" s="688">
        <f t="shared" si="339"/>
        <v>0</v>
      </c>
      <c r="CE204" s="683">
        <v>179</v>
      </c>
      <c r="CF204" s="681"/>
      <c r="CG204" s="681"/>
      <c r="CH204" s="681"/>
      <c r="CI204" s="687">
        <f t="shared" si="340"/>
        <v>-179</v>
      </c>
      <c r="CJ204" s="688">
        <f t="shared" si="341"/>
        <v>0</v>
      </c>
      <c r="CK204" s="687">
        <f t="shared" si="342"/>
        <v>547.79999999999995</v>
      </c>
      <c r="CL204" s="681"/>
      <c r="CM204" s="687">
        <f t="shared" si="343"/>
        <v>0</v>
      </c>
      <c r="CN204" s="681"/>
      <c r="CO204" s="687">
        <f t="shared" si="344"/>
        <v>-547.79999999999995</v>
      </c>
      <c r="CP204" s="688">
        <f t="shared" si="345"/>
        <v>0</v>
      </c>
      <c r="CQ204" s="683">
        <v>184.6</v>
      </c>
      <c r="CR204" s="681"/>
      <c r="CS204" s="681"/>
      <c r="CT204" s="681"/>
      <c r="CU204" s="687">
        <f t="shared" si="346"/>
        <v>-184.6</v>
      </c>
      <c r="CV204" s="688">
        <f t="shared" si="347"/>
        <v>0</v>
      </c>
      <c r="CW204" s="683">
        <v>178.7</v>
      </c>
      <c r="CX204" s="681"/>
      <c r="CY204" s="681"/>
      <c r="CZ204" s="681"/>
      <c r="DA204" s="687">
        <f t="shared" si="348"/>
        <v>-178.7</v>
      </c>
      <c r="DB204" s="688">
        <f t="shared" si="349"/>
        <v>0</v>
      </c>
      <c r="DC204" s="683">
        <v>184.5</v>
      </c>
      <c r="DD204" s="681"/>
      <c r="DE204" s="681"/>
      <c r="DF204" s="681"/>
      <c r="DG204" s="687">
        <f t="shared" si="350"/>
        <v>-184.5</v>
      </c>
      <c r="DH204" s="688">
        <f t="shared" si="351"/>
        <v>0</v>
      </c>
    </row>
    <row r="205" spans="2:112">
      <c r="B205" s="112" t="s">
        <v>3249</v>
      </c>
      <c r="C205" s="650"/>
      <c r="D205" s="509" t="s">
        <v>1699</v>
      </c>
      <c r="E205" s="528" t="s">
        <v>3250</v>
      </c>
      <c r="F205" s="528"/>
      <c r="G205" s="529"/>
      <c r="H205" s="530"/>
      <c r="I205" s="530"/>
      <c r="J205" s="91" t="s">
        <v>883</v>
      </c>
      <c r="K205" s="687">
        <f t="shared" si="308"/>
        <v>0</v>
      </c>
      <c r="L205" s="681"/>
      <c r="M205" s="687">
        <f t="shared" si="309"/>
        <v>0</v>
      </c>
      <c r="N205" s="681"/>
      <c r="O205" s="687">
        <f t="shared" si="310"/>
        <v>0</v>
      </c>
      <c r="P205" s="688" t="str">
        <f t="shared" si="311"/>
        <v>-</v>
      </c>
      <c r="Q205" s="687">
        <f t="shared" si="312"/>
        <v>0</v>
      </c>
      <c r="R205" s="681"/>
      <c r="S205" s="687">
        <f t="shared" si="313"/>
        <v>0</v>
      </c>
      <c r="T205" s="681"/>
      <c r="U205" s="687">
        <f t="shared" si="314"/>
        <v>0</v>
      </c>
      <c r="V205" s="688" t="str">
        <f t="shared" si="315"/>
        <v>-</v>
      </c>
      <c r="W205" s="683">
        <v>0</v>
      </c>
      <c r="X205" s="681"/>
      <c r="Y205" s="681"/>
      <c r="Z205" s="681"/>
      <c r="AA205" s="687">
        <f t="shared" si="316"/>
        <v>0</v>
      </c>
      <c r="AB205" s="688" t="str">
        <f t="shared" si="317"/>
        <v>-</v>
      </c>
      <c r="AC205" s="683">
        <v>0</v>
      </c>
      <c r="AD205" s="681"/>
      <c r="AE205" s="681"/>
      <c r="AF205" s="681"/>
      <c r="AG205" s="687">
        <f t="shared" si="318"/>
        <v>0</v>
      </c>
      <c r="AH205" s="688" t="str">
        <f t="shared" si="319"/>
        <v>-</v>
      </c>
      <c r="AI205" s="683">
        <v>0</v>
      </c>
      <c r="AJ205" s="681"/>
      <c r="AK205" s="681"/>
      <c r="AL205" s="681"/>
      <c r="AM205" s="687">
        <f t="shared" si="320"/>
        <v>0</v>
      </c>
      <c r="AN205" s="688" t="str">
        <f t="shared" si="321"/>
        <v>-</v>
      </c>
      <c r="AO205" s="687">
        <f t="shared" si="322"/>
        <v>0</v>
      </c>
      <c r="AP205" s="681"/>
      <c r="AQ205" s="687">
        <f t="shared" si="323"/>
        <v>0</v>
      </c>
      <c r="AR205" s="681"/>
      <c r="AS205" s="687">
        <f t="shared" si="324"/>
        <v>0</v>
      </c>
      <c r="AT205" s="688" t="str">
        <f t="shared" si="325"/>
        <v>-</v>
      </c>
      <c r="AU205" s="683">
        <v>0</v>
      </c>
      <c r="AV205" s="681"/>
      <c r="AW205" s="681"/>
      <c r="AX205" s="681"/>
      <c r="AY205" s="687">
        <f t="shared" si="326"/>
        <v>0</v>
      </c>
      <c r="AZ205" s="688" t="str">
        <f t="shared" si="327"/>
        <v>-</v>
      </c>
      <c r="BA205" s="683">
        <v>0</v>
      </c>
      <c r="BB205" s="681"/>
      <c r="BC205" s="681"/>
      <c r="BD205" s="681"/>
      <c r="BE205" s="687">
        <f t="shared" si="328"/>
        <v>0</v>
      </c>
      <c r="BF205" s="688" t="str">
        <f t="shared" si="329"/>
        <v>-</v>
      </c>
      <c r="BG205" s="683">
        <v>0</v>
      </c>
      <c r="BH205" s="681"/>
      <c r="BI205" s="681"/>
      <c r="BJ205" s="681"/>
      <c r="BK205" s="687">
        <f t="shared" si="330"/>
        <v>0</v>
      </c>
      <c r="BL205" s="688" t="str">
        <f t="shared" si="331"/>
        <v>-</v>
      </c>
      <c r="BM205" s="687">
        <f t="shared" si="332"/>
        <v>0</v>
      </c>
      <c r="BN205" s="681"/>
      <c r="BO205" s="687">
        <f t="shared" si="333"/>
        <v>0</v>
      </c>
      <c r="BP205" s="681"/>
      <c r="BQ205" s="687">
        <f t="shared" si="334"/>
        <v>0</v>
      </c>
      <c r="BR205" s="688" t="str">
        <f t="shared" si="335"/>
        <v>-</v>
      </c>
      <c r="BS205" s="683">
        <v>0</v>
      </c>
      <c r="BT205" s="681"/>
      <c r="BU205" s="681"/>
      <c r="BV205" s="681"/>
      <c r="BW205" s="687">
        <f t="shared" si="336"/>
        <v>0</v>
      </c>
      <c r="BX205" s="688" t="str">
        <f t="shared" si="337"/>
        <v>-</v>
      </c>
      <c r="BY205" s="683">
        <v>0</v>
      </c>
      <c r="BZ205" s="681"/>
      <c r="CA205" s="681"/>
      <c r="CB205" s="681"/>
      <c r="CC205" s="687">
        <f t="shared" si="338"/>
        <v>0</v>
      </c>
      <c r="CD205" s="688" t="str">
        <f t="shared" si="339"/>
        <v>-</v>
      </c>
      <c r="CE205" s="683">
        <v>0</v>
      </c>
      <c r="CF205" s="681"/>
      <c r="CG205" s="681"/>
      <c r="CH205" s="681"/>
      <c r="CI205" s="687">
        <f t="shared" si="340"/>
        <v>0</v>
      </c>
      <c r="CJ205" s="688" t="str">
        <f t="shared" si="341"/>
        <v>-</v>
      </c>
      <c r="CK205" s="687">
        <f t="shared" si="342"/>
        <v>0</v>
      </c>
      <c r="CL205" s="681"/>
      <c r="CM205" s="687">
        <f t="shared" si="343"/>
        <v>0</v>
      </c>
      <c r="CN205" s="681"/>
      <c r="CO205" s="687">
        <f t="shared" si="344"/>
        <v>0</v>
      </c>
      <c r="CP205" s="688" t="str">
        <f t="shared" si="345"/>
        <v>-</v>
      </c>
      <c r="CQ205" s="683">
        <v>0</v>
      </c>
      <c r="CR205" s="681"/>
      <c r="CS205" s="681"/>
      <c r="CT205" s="681"/>
      <c r="CU205" s="687">
        <f t="shared" si="346"/>
        <v>0</v>
      </c>
      <c r="CV205" s="688" t="str">
        <f t="shared" si="347"/>
        <v>-</v>
      </c>
      <c r="CW205" s="683">
        <v>0</v>
      </c>
      <c r="CX205" s="681"/>
      <c r="CY205" s="681"/>
      <c r="CZ205" s="681"/>
      <c r="DA205" s="687">
        <f t="shared" si="348"/>
        <v>0</v>
      </c>
      <c r="DB205" s="688" t="str">
        <f t="shared" si="349"/>
        <v>-</v>
      </c>
      <c r="DC205" s="683">
        <v>0</v>
      </c>
      <c r="DD205" s="681"/>
      <c r="DE205" s="681"/>
      <c r="DF205" s="681"/>
      <c r="DG205" s="687">
        <f t="shared" si="350"/>
        <v>0</v>
      </c>
      <c r="DH205" s="688" t="str">
        <f t="shared" si="351"/>
        <v>-</v>
      </c>
    </row>
    <row r="206" spans="2:112">
      <c r="B206" s="112" t="s">
        <v>3251</v>
      </c>
      <c r="C206" s="650"/>
      <c r="D206" s="509" t="s">
        <v>1701</v>
      </c>
      <c r="E206" s="528" t="s">
        <v>3252</v>
      </c>
      <c r="F206" s="528"/>
      <c r="G206" s="529"/>
      <c r="H206" s="530"/>
      <c r="I206" s="530"/>
      <c r="J206" s="91" t="s">
        <v>883</v>
      </c>
      <c r="K206" s="687">
        <f t="shared" si="308"/>
        <v>0</v>
      </c>
      <c r="L206" s="681"/>
      <c r="M206" s="687">
        <f t="shared" si="309"/>
        <v>0</v>
      </c>
      <c r="N206" s="681"/>
      <c r="O206" s="687">
        <f t="shared" si="310"/>
        <v>0</v>
      </c>
      <c r="P206" s="688" t="str">
        <f t="shared" si="311"/>
        <v>-</v>
      </c>
      <c r="Q206" s="687">
        <f t="shared" si="312"/>
        <v>0</v>
      </c>
      <c r="R206" s="681"/>
      <c r="S206" s="687">
        <f t="shared" si="313"/>
        <v>0</v>
      </c>
      <c r="T206" s="681"/>
      <c r="U206" s="687">
        <f t="shared" si="314"/>
        <v>0</v>
      </c>
      <c r="V206" s="688" t="str">
        <f t="shared" si="315"/>
        <v>-</v>
      </c>
      <c r="W206" s="683">
        <v>0</v>
      </c>
      <c r="X206" s="681"/>
      <c r="Y206" s="681"/>
      <c r="Z206" s="681"/>
      <c r="AA206" s="687">
        <f t="shared" si="316"/>
        <v>0</v>
      </c>
      <c r="AB206" s="688" t="str">
        <f t="shared" si="317"/>
        <v>-</v>
      </c>
      <c r="AC206" s="683">
        <v>0</v>
      </c>
      <c r="AD206" s="681"/>
      <c r="AE206" s="681"/>
      <c r="AF206" s="681"/>
      <c r="AG206" s="687">
        <f t="shared" si="318"/>
        <v>0</v>
      </c>
      <c r="AH206" s="688" t="str">
        <f t="shared" si="319"/>
        <v>-</v>
      </c>
      <c r="AI206" s="683">
        <v>0</v>
      </c>
      <c r="AJ206" s="681"/>
      <c r="AK206" s="681"/>
      <c r="AL206" s="681"/>
      <c r="AM206" s="687">
        <f t="shared" si="320"/>
        <v>0</v>
      </c>
      <c r="AN206" s="688" t="str">
        <f t="shared" si="321"/>
        <v>-</v>
      </c>
      <c r="AO206" s="687">
        <f t="shared" si="322"/>
        <v>0</v>
      </c>
      <c r="AP206" s="681"/>
      <c r="AQ206" s="687">
        <f t="shared" si="323"/>
        <v>0</v>
      </c>
      <c r="AR206" s="681"/>
      <c r="AS206" s="687">
        <f t="shared" si="324"/>
        <v>0</v>
      </c>
      <c r="AT206" s="688" t="str">
        <f t="shared" si="325"/>
        <v>-</v>
      </c>
      <c r="AU206" s="683">
        <v>0</v>
      </c>
      <c r="AV206" s="681"/>
      <c r="AW206" s="681"/>
      <c r="AX206" s="681"/>
      <c r="AY206" s="687">
        <f t="shared" si="326"/>
        <v>0</v>
      </c>
      <c r="AZ206" s="688" t="str">
        <f t="shared" si="327"/>
        <v>-</v>
      </c>
      <c r="BA206" s="683">
        <v>0</v>
      </c>
      <c r="BB206" s="681"/>
      <c r="BC206" s="681"/>
      <c r="BD206" s="681"/>
      <c r="BE206" s="687">
        <f t="shared" si="328"/>
        <v>0</v>
      </c>
      <c r="BF206" s="688" t="str">
        <f t="shared" si="329"/>
        <v>-</v>
      </c>
      <c r="BG206" s="683">
        <v>0</v>
      </c>
      <c r="BH206" s="681"/>
      <c r="BI206" s="681"/>
      <c r="BJ206" s="681"/>
      <c r="BK206" s="687">
        <f t="shared" si="330"/>
        <v>0</v>
      </c>
      <c r="BL206" s="688" t="str">
        <f t="shared" si="331"/>
        <v>-</v>
      </c>
      <c r="BM206" s="687">
        <f t="shared" si="332"/>
        <v>0</v>
      </c>
      <c r="BN206" s="681"/>
      <c r="BO206" s="687">
        <f t="shared" si="333"/>
        <v>0</v>
      </c>
      <c r="BP206" s="681"/>
      <c r="BQ206" s="687">
        <f t="shared" si="334"/>
        <v>0</v>
      </c>
      <c r="BR206" s="688" t="str">
        <f t="shared" si="335"/>
        <v>-</v>
      </c>
      <c r="BS206" s="683">
        <v>0</v>
      </c>
      <c r="BT206" s="681"/>
      <c r="BU206" s="681"/>
      <c r="BV206" s="681"/>
      <c r="BW206" s="687">
        <f t="shared" si="336"/>
        <v>0</v>
      </c>
      <c r="BX206" s="688" t="str">
        <f t="shared" si="337"/>
        <v>-</v>
      </c>
      <c r="BY206" s="683">
        <v>0</v>
      </c>
      <c r="BZ206" s="681"/>
      <c r="CA206" s="681"/>
      <c r="CB206" s="681"/>
      <c r="CC206" s="687">
        <f t="shared" si="338"/>
        <v>0</v>
      </c>
      <c r="CD206" s="688" t="str">
        <f t="shared" si="339"/>
        <v>-</v>
      </c>
      <c r="CE206" s="683">
        <v>0</v>
      </c>
      <c r="CF206" s="681"/>
      <c r="CG206" s="681"/>
      <c r="CH206" s="681"/>
      <c r="CI206" s="687">
        <f t="shared" si="340"/>
        <v>0</v>
      </c>
      <c r="CJ206" s="688" t="str">
        <f t="shared" si="341"/>
        <v>-</v>
      </c>
      <c r="CK206" s="687">
        <f t="shared" si="342"/>
        <v>0</v>
      </c>
      <c r="CL206" s="681"/>
      <c r="CM206" s="687">
        <f t="shared" si="343"/>
        <v>0</v>
      </c>
      <c r="CN206" s="681"/>
      <c r="CO206" s="687">
        <f t="shared" si="344"/>
        <v>0</v>
      </c>
      <c r="CP206" s="688" t="str">
        <f t="shared" si="345"/>
        <v>-</v>
      </c>
      <c r="CQ206" s="683">
        <v>0</v>
      </c>
      <c r="CR206" s="681"/>
      <c r="CS206" s="681"/>
      <c r="CT206" s="681"/>
      <c r="CU206" s="687">
        <f t="shared" si="346"/>
        <v>0</v>
      </c>
      <c r="CV206" s="688" t="str">
        <f t="shared" si="347"/>
        <v>-</v>
      </c>
      <c r="CW206" s="683">
        <v>0</v>
      </c>
      <c r="CX206" s="681"/>
      <c r="CY206" s="681"/>
      <c r="CZ206" s="681"/>
      <c r="DA206" s="687">
        <f t="shared" si="348"/>
        <v>0</v>
      </c>
      <c r="DB206" s="688" t="str">
        <f t="shared" si="349"/>
        <v>-</v>
      </c>
      <c r="DC206" s="683">
        <v>0</v>
      </c>
      <c r="DD206" s="681"/>
      <c r="DE206" s="681"/>
      <c r="DF206" s="681"/>
      <c r="DG206" s="687">
        <f t="shared" si="350"/>
        <v>0</v>
      </c>
      <c r="DH206" s="688" t="str">
        <f t="shared" si="351"/>
        <v>-</v>
      </c>
    </row>
    <row r="207" spans="2:112" ht="24" customHeight="1">
      <c r="B207" s="88" t="s">
        <v>3253</v>
      </c>
      <c r="C207" s="337" t="s">
        <v>3254</v>
      </c>
      <c r="D207" s="499" t="s">
        <v>1829</v>
      </c>
      <c r="E207" s="528" t="s">
        <v>3255</v>
      </c>
      <c r="F207" s="528"/>
      <c r="G207" s="529"/>
      <c r="H207" s="530" t="s">
        <v>3256</v>
      </c>
      <c r="I207" s="530"/>
      <c r="J207" s="91" t="s">
        <v>883</v>
      </c>
      <c r="K207" s="687">
        <f t="shared" si="308"/>
        <v>10174</v>
      </c>
      <c r="L207" s="681"/>
      <c r="M207" s="687">
        <f t="shared" si="309"/>
        <v>0</v>
      </c>
      <c r="N207" s="681"/>
      <c r="O207" s="687">
        <f t="shared" si="310"/>
        <v>-10174</v>
      </c>
      <c r="P207" s="688">
        <f t="shared" si="311"/>
        <v>0</v>
      </c>
      <c r="Q207" s="687">
        <f t="shared" si="312"/>
        <v>2698.4999999999995</v>
      </c>
      <c r="R207" s="681"/>
      <c r="S207" s="687">
        <f t="shared" si="313"/>
        <v>0</v>
      </c>
      <c r="T207" s="681"/>
      <c r="U207" s="687">
        <f t="shared" si="314"/>
        <v>-2698.4999999999995</v>
      </c>
      <c r="V207" s="688">
        <f t="shared" si="315"/>
        <v>0</v>
      </c>
      <c r="W207" s="687">
        <f>W208+W209+W210+W220-W223</f>
        <v>936.09999999999991</v>
      </c>
      <c r="X207" s="681"/>
      <c r="Y207" s="687">
        <f>Y208+Y209+Y210+Y220-Y223</f>
        <v>0</v>
      </c>
      <c r="Z207" s="681"/>
      <c r="AA207" s="687">
        <f t="shared" si="316"/>
        <v>-936.09999999999991</v>
      </c>
      <c r="AB207" s="688">
        <f t="shared" si="317"/>
        <v>0</v>
      </c>
      <c r="AC207" s="687">
        <f>AC208+AC209+AC210+AC220-AC223</f>
        <v>838.69999999999993</v>
      </c>
      <c r="AD207" s="681"/>
      <c r="AE207" s="687">
        <f>AE208+AE209+AE210+AE220-AE223</f>
        <v>0</v>
      </c>
      <c r="AF207" s="681"/>
      <c r="AG207" s="687">
        <f t="shared" si="318"/>
        <v>-838.69999999999993</v>
      </c>
      <c r="AH207" s="688">
        <f t="shared" si="319"/>
        <v>0</v>
      </c>
      <c r="AI207" s="687">
        <f>AI208+AI209+AI210+AI220-AI223</f>
        <v>923.69999999999993</v>
      </c>
      <c r="AJ207" s="681"/>
      <c r="AK207" s="687">
        <f>AK208+AK209+AK210+AK220-AK223</f>
        <v>0</v>
      </c>
      <c r="AL207" s="681"/>
      <c r="AM207" s="687">
        <f t="shared" si="320"/>
        <v>-923.69999999999993</v>
      </c>
      <c r="AN207" s="688">
        <f t="shared" si="321"/>
        <v>0</v>
      </c>
      <c r="AO207" s="687">
        <f t="shared" si="322"/>
        <v>2653.6</v>
      </c>
      <c r="AP207" s="681"/>
      <c r="AQ207" s="687">
        <f t="shared" si="323"/>
        <v>0</v>
      </c>
      <c r="AR207" s="681"/>
      <c r="AS207" s="687">
        <f t="shared" si="324"/>
        <v>-2653.6</v>
      </c>
      <c r="AT207" s="688">
        <f t="shared" si="325"/>
        <v>0</v>
      </c>
      <c r="AU207" s="687">
        <f>AU208+AU209+AU210+AU220-AU223</f>
        <v>907.6</v>
      </c>
      <c r="AV207" s="681"/>
      <c r="AW207" s="687">
        <f>AW208+AW209+AW210+AW220-AW223</f>
        <v>0</v>
      </c>
      <c r="AX207" s="681"/>
      <c r="AY207" s="687">
        <f t="shared" si="326"/>
        <v>-907.6</v>
      </c>
      <c r="AZ207" s="688">
        <f t="shared" si="327"/>
        <v>0</v>
      </c>
      <c r="BA207" s="687">
        <f>BA208+BA209+BA210+BA220-BA223</f>
        <v>919.1</v>
      </c>
      <c r="BB207" s="681"/>
      <c r="BC207" s="687">
        <f>BC208+BC209+BC210+BC220-BC223</f>
        <v>0</v>
      </c>
      <c r="BD207" s="681"/>
      <c r="BE207" s="687">
        <f t="shared" si="328"/>
        <v>-919.1</v>
      </c>
      <c r="BF207" s="688">
        <f t="shared" si="329"/>
        <v>0</v>
      </c>
      <c r="BG207" s="687">
        <f>BG208+BG209+BG210+BG220-BG223</f>
        <v>826.9</v>
      </c>
      <c r="BH207" s="681"/>
      <c r="BI207" s="687">
        <f>BI208+BI209+BI210+BI220-BI223</f>
        <v>0</v>
      </c>
      <c r="BJ207" s="681"/>
      <c r="BK207" s="687">
        <f t="shared" si="330"/>
        <v>-826.9</v>
      </c>
      <c r="BL207" s="688">
        <f t="shared" si="331"/>
        <v>0</v>
      </c>
      <c r="BM207" s="687">
        <f t="shared" si="332"/>
        <v>2205.6</v>
      </c>
      <c r="BN207" s="681"/>
      <c r="BO207" s="687">
        <f t="shared" si="333"/>
        <v>0</v>
      </c>
      <c r="BP207" s="681"/>
      <c r="BQ207" s="687">
        <f t="shared" si="334"/>
        <v>-2205.6</v>
      </c>
      <c r="BR207" s="688">
        <f t="shared" si="335"/>
        <v>0</v>
      </c>
      <c r="BS207" s="687">
        <f>BS208+BS209+BS210+BS220-BS223</f>
        <v>661.69999999999993</v>
      </c>
      <c r="BT207" s="681"/>
      <c r="BU207" s="687">
        <f>BU208+BU209+BU210+BU220-BU223</f>
        <v>0</v>
      </c>
      <c r="BV207" s="681"/>
      <c r="BW207" s="687">
        <f t="shared" si="336"/>
        <v>-661.69999999999993</v>
      </c>
      <c r="BX207" s="688">
        <f t="shared" si="337"/>
        <v>0</v>
      </c>
      <c r="BY207" s="687">
        <f>BY208+BY209+BY210+BY220-BY223</f>
        <v>763.80000000000007</v>
      </c>
      <c r="BZ207" s="681"/>
      <c r="CA207" s="687">
        <f>CA208+CA209+CA210+CA220-CA223</f>
        <v>0</v>
      </c>
      <c r="CB207" s="681"/>
      <c r="CC207" s="687">
        <f t="shared" si="338"/>
        <v>-763.80000000000007</v>
      </c>
      <c r="CD207" s="688">
        <f t="shared" si="339"/>
        <v>0</v>
      </c>
      <c r="CE207" s="687">
        <f>CE208+CE209+CE210+CE220-CE223</f>
        <v>780.1</v>
      </c>
      <c r="CF207" s="681"/>
      <c r="CG207" s="687">
        <f>CG208+CG209+CG210+CG220-CG223</f>
        <v>0</v>
      </c>
      <c r="CH207" s="681"/>
      <c r="CI207" s="687">
        <f t="shared" si="340"/>
        <v>-780.1</v>
      </c>
      <c r="CJ207" s="688">
        <f t="shared" si="341"/>
        <v>0</v>
      </c>
      <c r="CK207" s="687">
        <f t="shared" si="342"/>
        <v>2616.3000000000002</v>
      </c>
      <c r="CL207" s="681"/>
      <c r="CM207" s="687">
        <f t="shared" si="343"/>
        <v>0</v>
      </c>
      <c r="CN207" s="681"/>
      <c r="CO207" s="687">
        <f t="shared" si="344"/>
        <v>-2616.3000000000002</v>
      </c>
      <c r="CP207" s="688">
        <f t="shared" si="345"/>
        <v>0</v>
      </c>
      <c r="CQ207" s="687">
        <f>CQ208+CQ209+CQ210+CQ220-CQ223</f>
        <v>879.7</v>
      </c>
      <c r="CR207" s="681"/>
      <c r="CS207" s="687">
        <f>CS208+CS209+CS210+CS220-CS223</f>
        <v>0</v>
      </c>
      <c r="CT207" s="681"/>
      <c r="CU207" s="687">
        <f t="shared" si="346"/>
        <v>-879.7</v>
      </c>
      <c r="CV207" s="688">
        <f t="shared" si="347"/>
        <v>0</v>
      </c>
      <c r="CW207" s="687">
        <f>CW208+CW209+CW210+CW220-CW223</f>
        <v>852.4</v>
      </c>
      <c r="CX207" s="681"/>
      <c r="CY207" s="687">
        <f>CY208+CY209+CY210+CY220-CY223</f>
        <v>0</v>
      </c>
      <c r="CZ207" s="681"/>
      <c r="DA207" s="687">
        <f t="shared" si="348"/>
        <v>-852.4</v>
      </c>
      <c r="DB207" s="688">
        <f t="shared" si="349"/>
        <v>0</v>
      </c>
      <c r="DC207" s="687">
        <f>DC208+DC209+DC210+DC220-DC223</f>
        <v>884.2</v>
      </c>
      <c r="DD207" s="681"/>
      <c r="DE207" s="687">
        <f>DE208+DE209+DE210+DE220-DE223</f>
        <v>0</v>
      </c>
      <c r="DF207" s="681"/>
      <c r="DG207" s="687">
        <f t="shared" si="350"/>
        <v>-884.2</v>
      </c>
      <c r="DH207" s="688">
        <f t="shared" si="351"/>
        <v>0</v>
      </c>
    </row>
    <row r="208" spans="2:112" ht="24" customHeight="1">
      <c r="B208" s="88"/>
      <c r="C208" s="123"/>
      <c r="D208" s="656" t="s">
        <v>3257</v>
      </c>
      <c r="E208" s="528" t="s">
        <v>3258</v>
      </c>
      <c r="F208" s="528"/>
      <c r="G208" s="529"/>
      <c r="H208" s="530" t="s">
        <v>3259</v>
      </c>
      <c r="I208" s="530"/>
      <c r="J208" s="91" t="s">
        <v>883</v>
      </c>
      <c r="K208" s="687">
        <f t="shared" si="308"/>
        <v>10119.1</v>
      </c>
      <c r="L208" s="681"/>
      <c r="M208" s="687">
        <f t="shared" si="309"/>
        <v>0</v>
      </c>
      <c r="N208" s="681"/>
      <c r="O208" s="687">
        <f t="shared" si="310"/>
        <v>-10119.1</v>
      </c>
      <c r="P208" s="688">
        <f t="shared" si="311"/>
        <v>0</v>
      </c>
      <c r="Q208" s="687">
        <f t="shared" si="312"/>
        <v>2689.5</v>
      </c>
      <c r="R208" s="681"/>
      <c r="S208" s="687">
        <f t="shared" si="313"/>
        <v>0</v>
      </c>
      <c r="T208" s="681"/>
      <c r="U208" s="687">
        <f t="shared" si="314"/>
        <v>-2689.5</v>
      </c>
      <c r="V208" s="688">
        <f t="shared" si="315"/>
        <v>0</v>
      </c>
      <c r="W208" s="687">
        <f>W200-W227+W228</f>
        <v>932.8</v>
      </c>
      <c r="X208" s="681"/>
      <c r="Y208" s="687">
        <f>Y200-Y227+Y228</f>
        <v>0</v>
      </c>
      <c r="Z208" s="681"/>
      <c r="AA208" s="687">
        <f t="shared" si="316"/>
        <v>-932.8</v>
      </c>
      <c r="AB208" s="688">
        <f t="shared" si="317"/>
        <v>0</v>
      </c>
      <c r="AC208" s="687">
        <f>AC200-AC227+AC228</f>
        <v>836.09999999999991</v>
      </c>
      <c r="AD208" s="681"/>
      <c r="AE208" s="687">
        <f>AE200-AE227+AE228</f>
        <v>0</v>
      </c>
      <c r="AF208" s="681"/>
      <c r="AG208" s="687">
        <f t="shared" si="318"/>
        <v>-836.09999999999991</v>
      </c>
      <c r="AH208" s="688">
        <f t="shared" si="319"/>
        <v>0</v>
      </c>
      <c r="AI208" s="687">
        <f>AI200-AI227+AI228</f>
        <v>920.59999999999991</v>
      </c>
      <c r="AJ208" s="681"/>
      <c r="AK208" s="687">
        <f>AK200-AK227+AK228</f>
        <v>0</v>
      </c>
      <c r="AL208" s="681"/>
      <c r="AM208" s="687">
        <f t="shared" si="320"/>
        <v>-920.59999999999991</v>
      </c>
      <c r="AN208" s="688">
        <f t="shared" si="321"/>
        <v>0</v>
      </c>
      <c r="AO208" s="687">
        <f t="shared" si="322"/>
        <v>2639.6</v>
      </c>
      <c r="AP208" s="681"/>
      <c r="AQ208" s="687">
        <f t="shared" si="323"/>
        <v>0</v>
      </c>
      <c r="AR208" s="681"/>
      <c r="AS208" s="687">
        <f t="shared" si="324"/>
        <v>-2639.6</v>
      </c>
      <c r="AT208" s="688">
        <f t="shared" si="325"/>
        <v>0</v>
      </c>
      <c r="AU208" s="687">
        <f>AU200-AU227+AU228</f>
        <v>904.5</v>
      </c>
      <c r="AV208" s="681"/>
      <c r="AW208" s="687">
        <f>AW200-AW227+AW228</f>
        <v>0</v>
      </c>
      <c r="AX208" s="681"/>
      <c r="AY208" s="687">
        <f t="shared" si="326"/>
        <v>-904.5</v>
      </c>
      <c r="AZ208" s="688">
        <f t="shared" si="327"/>
        <v>0</v>
      </c>
      <c r="BA208" s="687">
        <f>BA200-BA227+BA228</f>
        <v>915.6</v>
      </c>
      <c r="BB208" s="681"/>
      <c r="BC208" s="687">
        <f>BC200-BC227+BC228</f>
        <v>0</v>
      </c>
      <c r="BD208" s="681"/>
      <c r="BE208" s="687">
        <f t="shared" si="328"/>
        <v>-915.6</v>
      </c>
      <c r="BF208" s="688">
        <f t="shared" si="329"/>
        <v>0</v>
      </c>
      <c r="BG208" s="687">
        <f>BG200-BG227+BG228</f>
        <v>819.5</v>
      </c>
      <c r="BH208" s="681"/>
      <c r="BI208" s="687">
        <f>BI200-BI227+BI228</f>
        <v>0</v>
      </c>
      <c r="BJ208" s="681"/>
      <c r="BK208" s="687">
        <f t="shared" si="330"/>
        <v>-819.5</v>
      </c>
      <c r="BL208" s="688">
        <f t="shared" si="331"/>
        <v>0</v>
      </c>
      <c r="BM208" s="687">
        <f t="shared" si="332"/>
        <v>2187.3000000000002</v>
      </c>
      <c r="BN208" s="681"/>
      <c r="BO208" s="687">
        <f t="shared" si="333"/>
        <v>0</v>
      </c>
      <c r="BP208" s="681"/>
      <c r="BQ208" s="687">
        <f t="shared" si="334"/>
        <v>-2187.3000000000002</v>
      </c>
      <c r="BR208" s="688">
        <f t="shared" si="335"/>
        <v>0</v>
      </c>
      <c r="BS208" s="687">
        <f>BS200-BS227+BS228</f>
        <v>655.29999999999995</v>
      </c>
      <c r="BT208" s="681"/>
      <c r="BU208" s="687">
        <f>BU200-BU227+BU228</f>
        <v>0</v>
      </c>
      <c r="BV208" s="681"/>
      <c r="BW208" s="687">
        <f t="shared" si="336"/>
        <v>-655.29999999999995</v>
      </c>
      <c r="BX208" s="688">
        <f t="shared" si="337"/>
        <v>0</v>
      </c>
      <c r="BY208" s="687">
        <f>BY200-BY227+BY228</f>
        <v>755.90000000000009</v>
      </c>
      <c r="BZ208" s="681"/>
      <c r="CA208" s="687">
        <f>CA200-CA227+CA228</f>
        <v>0</v>
      </c>
      <c r="CB208" s="681"/>
      <c r="CC208" s="687">
        <f t="shared" si="338"/>
        <v>-755.90000000000009</v>
      </c>
      <c r="CD208" s="688">
        <f t="shared" si="339"/>
        <v>0</v>
      </c>
      <c r="CE208" s="687">
        <f>CE200-CE227+CE228</f>
        <v>776.1</v>
      </c>
      <c r="CF208" s="681"/>
      <c r="CG208" s="687">
        <f>CG200-CG227+CG228</f>
        <v>0</v>
      </c>
      <c r="CH208" s="681"/>
      <c r="CI208" s="687">
        <f t="shared" si="340"/>
        <v>-776.1</v>
      </c>
      <c r="CJ208" s="688">
        <f t="shared" si="341"/>
        <v>0</v>
      </c>
      <c r="CK208" s="687">
        <f t="shared" si="342"/>
        <v>2602.7000000000003</v>
      </c>
      <c r="CL208" s="681"/>
      <c r="CM208" s="687">
        <f t="shared" si="343"/>
        <v>0</v>
      </c>
      <c r="CN208" s="681"/>
      <c r="CO208" s="687">
        <f t="shared" si="344"/>
        <v>-2602.7000000000003</v>
      </c>
      <c r="CP208" s="688">
        <f t="shared" si="345"/>
        <v>0</v>
      </c>
      <c r="CQ208" s="687">
        <f>CQ200-CQ227+CQ228</f>
        <v>875.40000000000009</v>
      </c>
      <c r="CR208" s="681"/>
      <c r="CS208" s="687">
        <f>CS200-CS227+CS228</f>
        <v>0</v>
      </c>
      <c r="CT208" s="681"/>
      <c r="CU208" s="687">
        <f t="shared" si="346"/>
        <v>-875.40000000000009</v>
      </c>
      <c r="CV208" s="688">
        <f t="shared" si="347"/>
        <v>0</v>
      </c>
      <c r="CW208" s="687">
        <f>CW200-CW227+CW228</f>
        <v>848</v>
      </c>
      <c r="CX208" s="681"/>
      <c r="CY208" s="687">
        <f>CY200-CY227+CY228</f>
        <v>0</v>
      </c>
      <c r="CZ208" s="681"/>
      <c r="DA208" s="687">
        <f t="shared" si="348"/>
        <v>-848</v>
      </c>
      <c r="DB208" s="688">
        <f t="shared" si="349"/>
        <v>0</v>
      </c>
      <c r="DC208" s="687">
        <f>DC200-DC227+DC228</f>
        <v>879.30000000000007</v>
      </c>
      <c r="DD208" s="681"/>
      <c r="DE208" s="687">
        <f>DE200-DE227+DE228</f>
        <v>0</v>
      </c>
      <c r="DF208" s="681"/>
      <c r="DG208" s="687">
        <f t="shared" si="350"/>
        <v>-879.30000000000007</v>
      </c>
      <c r="DH208" s="688">
        <f t="shared" si="351"/>
        <v>0</v>
      </c>
    </row>
    <row r="209" spans="2:112">
      <c r="B209" s="112" t="s">
        <v>3260</v>
      </c>
      <c r="C209" s="123"/>
      <c r="D209" s="656" t="s">
        <v>874</v>
      </c>
      <c r="E209" s="528" t="s">
        <v>3261</v>
      </c>
      <c r="F209" s="528"/>
      <c r="G209" s="529"/>
      <c r="H209" s="530"/>
      <c r="I209" s="530"/>
      <c r="J209" s="91" t="s">
        <v>883</v>
      </c>
      <c r="K209" s="687">
        <f t="shared" si="308"/>
        <v>0</v>
      </c>
      <c r="L209" s="681"/>
      <c r="M209" s="687">
        <f t="shared" si="309"/>
        <v>0</v>
      </c>
      <c r="N209" s="681"/>
      <c r="O209" s="687">
        <f t="shared" si="310"/>
        <v>0</v>
      </c>
      <c r="P209" s="688" t="str">
        <f t="shared" si="311"/>
        <v>-</v>
      </c>
      <c r="Q209" s="687">
        <f t="shared" si="312"/>
        <v>0</v>
      </c>
      <c r="R209" s="681"/>
      <c r="S209" s="687">
        <f t="shared" si="313"/>
        <v>0</v>
      </c>
      <c r="T209" s="681"/>
      <c r="U209" s="687">
        <f t="shared" si="314"/>
        <v>0</v>
      </c>
      <c r="V209" s="688" t="str">
        <f t="shared" si="315"/>
        <v>-</v>
      </c>
      <c r="W209" s="683">
        <v>0</v>
      </c>
      <c r="X209" s="681"/>
      <c r="Y209" s="681"/>
      <c r="Z209" s="681"/>
      <c r="AA209" s="687">
        <f t="shared" si="316"/>
        <v>0</v>
      </c>
      <c r="AB209" s="688" t="str">
        <f t="shared" si="317"/>
        <v>-</v>
      </c>
      <c r="AC209" s="683">
        <v>0</v>
      </c>
      <c r="AD209" s="681"/>
      <c r="AE209" s="681"/>
      <c r="AF209" s="681"/>
      <c r="AG209" s="687">
        <f t="shared" si="318"/>
        <v>0</v>
      </c>
      <c r="AH209" s="688" t="str">
        <f t="shared" si="319"/>
        <v>-</v>
      </c>
      <c r="AI209" s="683">
        <v>0</v>
      </c>
      <c r="AJ209" s="681"/>
      <c r="AK209" s="681"/>
      <c r="AL209" s="681"/>
      <c r="AM209" s="687">
        <f t="shared" si="320"/>
        <v>0</v>
      </c>
      <c r="AN209" s="688" t="str">
        <f t="shared" si="321"/>
        <v>-</v>
      </c>
      <c r="AO209" s="687">
        <f t="shared" si="322"/>
        <v>0</v>
      </c>
      <c r="AP209" s="681"/>
      <c r="AQ209" s="687">
        <f t="shared" si="323"/>
        <v>0</v>
      </c>
      <c r="AR209" s="681"/>
      <c r="AS209" s="687">
        <f t="shared" si="324"/>
        <v>0</v>
      </c>
      <c r="AT209" s="688" t="str">
        <f t="shared" si="325"/>
        <v>-</v>
      </c>
      <c r="AU209" s="683">
        <v>0</v>
      </c>
      <c r="AV209" s="681"/>
      <c r="AW209" s="681"/>
      <c r="AX209" s="681"/>
      <c r="AY209" s="687">
        <f t="shared" si="326"/>
        <v>0</v>
      </c>
      <c r="AZ209" s="688" t="str">
        <f t="shared" si="327"/>
        <v>-</v>
      </c>
      <c r="BA209" s="683">
        <v>0</v>
      </c>
      <c r="BB209" s="681"/>
      <c r="BC209" s="681"/>
      <c r="BD209" s="681"/>
      <c r="BE209" s="687">
        <f t="shared" si="328"/>
        <v>0</v>
      </c>
      <c r="BF209" s="688" t="str">
        <f t="shared" si="329"/>
        <v>-</v>
      </c>
      <c r="BG209" s="683">
        <v>0</v>
      </c>
      <c r="BH209" s="681"/>
      <c r="BI209" s="681"/>
      <c r="BJ209" s="681"/>
      <c r="BK209" s="687">
        <f t="shared" si="330"/>
        <v>0</v>
      </c>
      <c r="BL209" s="688" t="str">
        <f t="shared" si="331"/>
        <v>-</v>
      </c>
      <c r="BM209" s="687">
        <f t="shared" si="332"/>
        <v>0</v>
      </c>
      <c r="BN209" s="681"/>
      <c r="BO209" s="687">
        <f t="shared" si="333"/>
        <v>0</v>
      </c>
      <c r="BP209" s="681"/>
      <c r="BQ209" s="687">
        <f t="shared" si="334"/>
        <v>0</v>
      </c>
      <c r="BR209" s="688" t="str">
        <f t="shared" si="335"/>
        <v>-</v>
      </c>
      <c r="BS209" s="683">
        <v>0</v>
      </c>
      <c r="BT209" s="681"/>
      <c r="BU209" s="681"/>
      <c r="BV209" s="681"/>
      <c r="BW209" s="687">
        <f t="shared" si="336"/>
        <v>0</v>
      </c>
      <c r="BX209" s="688" t="str">
        <f t="shared" si="337"/>
        <v>-</v>
      </c>
      <c r="BY209" s="683">
        <v>0</v>
      </c>
      <c r="BZ209" s="681"/>
      <c r="CA209" s="681"/>
      <c r="CB209" s="681"/>
      <c r="CC209" s="687">
        <f t="shared" si="338"/>
        <v>0</v>
      </c>
      <c r="CD209" s="688" t="str">
        <f t="shared" si="339"/>
        <v>-</v>
      </c>
      <c r="CE209" s="683">
        <v>0</v>
      </c>
      <c r="CF209" s="681"/>
      <c r="CG209" s="681"/>
      <c r="CH209" s="681"/>
      <c r="CI209" s="687">
        <f t="shared" si="340"/>
        <v>0</v>
      </c>
      <c r="CJ209" s="688" t="str">
        <f t="shared" si="341"/>
        <v>-</v>
      </c>
      <c r="CK209" s="687">
        <f t="shared" si="342"/>
        <v>0</v>
      </c>
      <c r="CL209" s="681"/>
      <c r="CM209" s="687">
        <f t="shared" si="343"/>
        <v>0</v>
      </c>
      <c r="CN209" s="681"/>
      <c r="CO209" s="687">
        <f t="shared" si="344"/>
        <v>0</v>
      </c>
      <c r="CP209" s="688" t="str">
        <f t="shared" si="345"/>
        <v>-</v>
      </c>
      <c r="CQ209" s="683">
        <v>0</v>
      </c>
      <c r="CR209" s="681"/>
      <c r="CS209" s="681"/>
      <c r="CT209" s="681"/>
      <c r="CU209" s="687">
        <f t="shared" si="346"/>
        <v>0</v>
      </c>
      <c r="CV209" s="688" t="str">
        <f t="shared" si="347"/>
        <v>-</v>
      </c>
      <c r="CW209" s="683">
        <v>0</v>
      </c>
      <c r="CX209" s="681"/>
      <c r="CY209" s="681"/>
      <c r="CZ209" s="681"/>
      <c r="DA209" s="687">
        <f t="shared" si="348"/>
        <v>0</v>
      </c>
      <c r="DB209" s="688" t="str">
        <f t="shared" si="349"/>
        <v>-</v>
      </c>
      <c r="DC209" s="683">
        <v>0</v>
      </c>
      <c r="DD209" s="681"/>
      <c r="DE209" s="681"/>
      <c r="DF209" s="681"/>
      <c r="DG209" s="687">
        <f t="shared" si="350"/>
        <v>0</v>
      </c>
      <c r="DH209" s="688" t="str">
        <f t="shared" si="351"/>
        <v>-</v>
      </c>
    </row>
    <row r="210" spans="2:112">
      <c r="B210" s="88"/>
      <c r="C210" s="123"/>
      <c r="D210" s="656" t="s">
        <v>1833</v>
      </c>
      <c r="E210" s="528" t="s">
        <v>3262</v>
      </c>
      <c r="F210" s="528"/>
      <c r="G210" s="529"/>
      <c r="H210" s="530" t="s">
        <v>3263</v>
      </c>
      <c r="I210" s="530"/>
      <c r="J210" s="91" t="s">
        <v>883</v>
      </c>
      <c r="K210" s="687">
        <f t="shared" si="308"/>
        <v>54.9</v>
      </c>
      <c r="L210" s="681"/>
      <c r="M210" s="687">
        <f t="shared" si="309"/>
        <v>0</v>
      </c>
      <c r="N210" s="681"/>
      <c r="O210" s="687">
        <f t="shared" si="310"/>
        <v>-54.9</v>
      </c>
      <c r="P210" s="688">
        <f t="shared" si="311"/>
        <v>0</v>
      </c>
      <c r="Q210" s="687">
        <f t="shared" si="312"/>
        <v>9</v>
      </c>
      <c r="R210" s="681"/>
      <c r="S210" s="687">
        <f t="shared" si="313"/>
        <v>0</v>
      </c>
      <c r="T210" s="681"/>
      <c r="U210" s="687">
        <f t="shared" si="314"/>
        <v>-9</v>
      </c>
      <c r="V210" s="688">
        <f t="shared" si="315"/>
        <v>0</v>
      </c>
      <c r="W210" s="687">
        <f>W211+W212</f>
        <v>3.3</v>
      </c>
      <c r="X210" s="681"/>
      <c r="Y210" s="687">
        <f>Y211+Y212</f>
        <v>0</v>
      </c>
      <c r="Z210" s="681"/>
      <c r="AA210" s="687">
        <f t="shared" si="316"/>
        <v>-3.3</v>
      </c>
      <c r="AB210" s="688">
        <f t="shared" si="317"/>
        <v>0</v>
      </c>
      <c r="AC210" s="687">
        <f>AC211+AC212</f>
        <v>2.6</v>
      </c>
      <c r="AD210" s="681"/>
      <c r="AE210" s="687">
        <f>AE211+AE212</f>
        <v>0</v>
      </c>
      <c r="AF210" s="681"/>
      <c r="AG210" s="687">
        <f t="shared" si="318"/>
        <v>-2.6</v>
      </c>
      <c r="AH210" s="688">
        <f t="shared" si="319"/>
        <v>0</v>
      </c>
      <c r="AI210" s="687">
        <f>AI211+AI212</f>
        <v>3.1</v>
      </c>
      <c r="AJ210" s="681"/>
      <c r="AK210" s="687">
        <f>AK211+AK212</f>
        <v>0</v>
      </c>
      <c r="AL210" s="681"/>
      <c r="AM210" s="687">
        <f t="shared" si="320"/>
        <v>-3.1</v>
      </c>
      <c r="AN210" s="688">
        <f t="shared" si="321"/>
        <v>0</v>
      </c>
      <c r="AO210" s="687">
        <f t="shared" si="322"/>
        <v>14</v>
      </c>
      <c r="AP210" s="681"/>
      <c r="AQ210" s="687">
        <f t="shared" si="323"/>
        <v>0</v>
      </c>
      <c r="AR210" s="681"/>
      <c r="AS210" s="687">
        <f t="shared" si="324"/>
        <v>-14</v>
      </c>
      <c r="AT210" s="688">
        <f t="shared" si="325"/>
        <v>0</v>
      </c>
      <c r="AU210" s="687">
        <f>AU211+AU212</f>
        <v>3.1</v>
      </c>
      <c r="AV210" s="681"/>
      <c r="AW210" s="687">
        <f>AW211+AW212</f>
        <v>0</v>
      </c>
      <c r="AX210" s="681"/>
      <c r="AY210" s="687">
        <f t="shared" si="326"/>
        <v>-3.1</v>
      </c>
      <c r="AZ210" s="688">
        <f t="shared" si="327"/>
        <v>0</v>
      </c>
      <c r="BA210" s="687">
        <f>BA211+BA212</f>
        <v>3.5</v>
      </c>
      <c r="BB210" s="681"/>
      <c r="BC210" s="687">
        <f>BC211+BC212</f>
        <v>0</v>
      </c>
      <c r="BD210" s="681"/>
      <c r="BE210" s="687">
        <f t="shared" si="328"/>
        <v>-3.5</v>
      </c>
      <c r="BF210" s="688">
        <f t="shared" si="329"/>
        <v>0</v>
      </c>
      <c r="BG210" s="687">
        <f>BG211+BG212</f>
        <v>7.4</v>
      </c>
      <c r="BH210" s="681"/>
      <c r="BI210" s="687">
        <f>BI211+BI212</f>
        <v>0</v>
      </c>
      <c r="BJ210" s="681"/>
      <c r="BK210" s="687">
        <f t="shared" si="330"/>
        <v>-7.4</v>
      </c>
      <c r="BL210" s="688">
        <f t="shared" si="331"/>
        <v>0</v>
      </c>
      <c r="BM210" s="687">
        <f t="shared" si="332"/>
        <v>18.3</v>
      </c>
      <c r="BN210" s="681"/>
      <c r="BO210" s="687">
        <f t="shared" si="333"/>
        <v>0</v>
      </c>
      <c r="BP210" s="681"/>
      <c r="BQ210" s="687">
        <f t="shared" si="334"/>
        <v>-18.3</v>
      </c>
      <c r="BR210" s="688">
        <f t="shared" si="335"/>
        <v>0</v>
      </c>
      <c r="BS210" s="687">
        <f>BS211+BS212</f>
        <v>6.4</v>
      </c>
      <c r="BT210" s="681"/>
      <c r="BU210" s="687">
        <f>BU211+BU212</f>
        <v>0</v>
      </c>
      <c r="BV210" s="681"/>
      <c r="BW210" s="687">
        <f t="shared" si="336"/>
        <v>-6.4</v>
      </c>
      <c r="BX210" s="688">
        <f t="shared" si="337"/>
        <v>0</v>
      </c>
      <c r="BY210" s="687">
        <f>BY211+BY212</f>
        <v>7.9</v>
      </c>
      <c r="BZ210" s="681"/>
      <c r="CA210" s="687">
        <f>CA211+CA212</f>
        <v>0</v>
      </c>
      <c r="CB210" s="681"/>
      <c r="CC210" s="687">
        <f t="shared" si="338"/>
        <v>-7.9</v>
      </c>
      <c r="CD210" s="688">
        <f t="shared" si="339"/>
        <v>0</v>
      </c>
      <c r="CE210" s="687">
        <f>CE211+CE212</f>
        <v>4</v>
      </c>
      <c r="CF210" s="681"/>
      <c r="CG210" s="687">
        <f>CG211+CG212</f>
        <v>0</v>
      </c>
      <c r="CH210" s="681"/>
      <c r="CI210" s="687">
        <f t="shared" si="340"/>
        <v>-4</v>
      </c>
      <c r="CJ210" s="688">
        <f t="shared" si="341"/>
        <v>0</v>
      </c>
      <c r="CK210" s="687">
        <f t="shared" si="342"/>
        <v>13.6</v>
      </c>
      <c r="CL210" s="681"/>
      <c r="CM210" s="687">
        <f t="shared" si="343"/>
        <v>0</v>
      </c>
      <c r="CN210" s="681"/>
      <c r="CO210" s="687">
        <f t="shared" si="344"/>
        <v>-13.6</v>
      </c>
      <c r="CP210" s="688">
        <f t="shared" si="345"/>
        <v>0</v>
      </c>
      <c r="CQ210" s="687">
        <f>CQ211+CQ212</f>
        <v>4.3</v>
      </c>
      <c r="CR210" s="681"/>
      <c r="CS210" s="687">
        <f>CS211+CS212</f>
        <v>0</v>
      </c>
      <c r="CT210" s="681"/>
      <c r="CU210" s="687">
        <f t="shared" si="346"/>
        <v>-4.3</v>
      </c>
      <c r="CV210" s="688">
        <f t="shared" si="347"/>
        <v>0</v>
      </c>
      <c r="CW210" s="687">
        <f>CW211+CW212</f>
        <v>4.4000000000000004</v>
      </c>
      <c r="CX210" s="681"/>
      <c r="CY210" s="687">
        <f>CY211+CY212</f>
        <v>0</v>
      </c>
      <c r="CZ210" s="681"/>
      <c r="DA210" s="687">
        <f t="shared" si="348"/>
        <v>-4.4000000000000004</v>
      </c>
      <c r="DB210" s="688">
        <f t="shared" si="349"/>
        <v>0</v>
      </c>
      <c r="DC210" s="687">
        <f>DC211+DC212</f>
        <v>4.9000000000000004</v>
      </c>
      <c r="DD210" s="681"/>
      <c r="DE210" s="687">
        <f>DE211+DE212</f>
        <v>0</v>
      </c>
      <c r="DF210" s="681"/>
      <c r="DG210" s="687">
        <f t="shared" si="350"/>
        <v>-4.9000000000000004</v>
      </c>
      <c r="DH210" s="688">
        <f t="shared" si="351"/>
        <v>0</v>
      </c>
    </row>
    <row r="211" spans="2:112">
      <c r="B211" s="88" t="s">
        <v>3264</v>
      </c>
      <c r="C211" s="123"/>
      <c r="D211" s="512" t="s">
        <v>1510</v>
      </c>
      <c r="E211" s="528" t="s">
        <v>3265</v>
      </c>
      <c r="F211" s="528"/>
      <c r="G211" s="529"/>
      <c r="H211" s="530" t="s">
        <v>2940</v>
      </c>
      <c r="I211" s="530"/>
      <c r="J211" s="91" t="s">
        <v>883</v>
      </c>
      <c r="K211" s="687">
        <f t="shared" si="308"/>
        <v>0</v>
      </c>
      <c r="L211" s="681"/>
      <c r="M211" s="687">
        <f t="shared" si="309"/>
        <v>0</v>
      </c>
      <c r="N211" s="681"/>
      <c r="O211" s="687">
        <f t="shared" si="310"/>
        <v>0</v>
      </c>
      <c r="P211" s="688" t="str">
        <f t="shared" si="311"/>
        <v>-</v>
      </c>
      <c r="Q211" s="687">
        <f t="shared" si="312"/>
        <v>0</v>
      </c>
      <c r="R211" s="681"/>
      <c r="S211" s="687">
        <f t="shared" si="313"/>
        <v>0</v>
      </c>
      <c r="T211" s="681"/>
      <c r="U211" s="687">
        <f t="shared" si="314"/>
        <v>0</v>
      </c>
      <c r="V211" s="688" t="str">
        <f t="shared" si="315"/>
        <v>-</v>
      </c>
      <c r="W211" s="687">
        <f>W73</f>
        <v>0</v>
      </c>
      <c r="X211" s="681"/>
      <c r="Y211" s="687">
        <f>Y73</f>
        <v>0</v>
      </c>
      <c r="Z211" s="681"/>
      <c r="AA211" s="687">
        <f t="shared" si="316"/>
        <v>0</v>
      </c>
      <c r="AB211" s="688" t="str">
        <f t="shared" si="317"/>
        <v>-</v>
      </c>
      <c r="AC211" s="687">
        <f>AC73</f>
        <v>0</v>
      </c>
      <c r="AD211" s="681"/>
      <c r="AE211" s="687">
        <f>AE73</f>
        <v>0</v>
      </c>
      <c r="AF211" s="681"/>
      <c r="AG211" s="687">
        <f t="shared" si="318"/>
        <v>0</v>
      </c>
      <c r="AH211" s="688" t="str">
        <f t="shared" si="319"/>
        <v>-</v>
      </c>
      <c r="AI211" s="687">
        <f>AI73</f>
        <v>0</v>
      </c>
      <c r="AJ211" s="681"/>
      <c r="AK211" s="687">
        <f>AK73</f>
        <v>0</v>
      </c>
      <c r="AL211" s="681"/>
      <c r="AM211" s="687">
        <f t="shared" si="320"/>
        <v>0</v>
      </c>
      <c r="AN211" s="688" t="str">
        <f t="shared" si="321"/>
        <v>-</v>
      </c>
      <c r="AO211" s="687">
        <f t="shared" si="322"/>
        <v>0</v>
      </c>
      <c r="AP211" s="681"/>
      <c r="AQ211" s="687">
        <f t="shared" si="323"/>
        <v>0</v>
      </c>
      <c r="AR211" s="681"/>
      <c r="AS211" s="687">
        <f t="shared" si="324"/>
        <v>0</v>
      </c>
      <c r="AT211" s="688" t="str">
        <f t="shared" si="325"/>
        <v>-</v>
      </c>
      <c r="AU211" s="687">
        <f>AU73</f>
        <v>0</v>
      </c>
      <c r="AV211" s="681"/>
      <c r="AW211" s="687">
        <f>AW73</f>
        <v>0</v>
      </c>
      <c r="AX211" s="681"/>
      <c r="AY211" s="687">
        <f t="shared" si="326"/>
        <v>0</v>
      </c>
      <c r="AZ211" s="688" t="str">
        <f t="shared" si="327"/>
        <v>-</v>
      </c>
      <c r="BA211" s="687">
        <f>BA73</f>
        <v>0</v>
      </c>
      <c r="BB211" s="681"/>
      <c r="BC211" s="687">
        <f>BC73</f>
        <v>0</v>
      </c>
      <c r="BD211" s="681"/>
      <c r="BE211" s="687">
        <f t="shared" si="328"/>
        <v>0</v>
      </c>
      <c r="BF211" s="688" t="str">
        <f t="shared" si="329"/>
        <v>-</v>
      </c>
      <c r="BG211" s="687">
        <f>BG73</f>
        <v>0</v>
      </c>
      <c r="BH211" s="681"/>
      <c r="BI211" s="687">
        <f>BI73</f>
        <v>0</v>
      </c>
      <c r="BJ211" s="681"/>
      <c r="BK211" s="687">
        <f t="shared" si="330"/>
        <v>0</v>
      </c>
      <c r="BL211" s="688" t="str">
        <f t="shared" si="331"/>
        <v>-</v>
      </c>
      <c r="BM211" s="687">
        <f t="shared" si="332"/>
        <v>0</v>
      </c>
      <c r="BN211" s="681"/>
      <c r="BO211" s="687">
        <f t="shared" si="333"/>
        <v>0</v>
      </c>
      <c r="BP211" s="681"/>
      <c r="BQ211" s="687">
        <f t="shared" si="334"/>
        <v>0</v>
      </c>
      <c r="BR211" s="688" t="str">
        <f t="shared" si="335"/>
        <v>-</v>
      </c>
      <c r="BS211" s="687">
        <f>BS73</f>
        <v>0</v>
      </c>
      <c r="BT211" s="681"/>
      <c r="BU211" s="687">
        <f>BU73</f>
        <v>0</v>
      </c>
      <c r="BV211" s="681"/>
      <c r="BW211" s="687">
        <f t="shared" si="336"/>
        <v>0</v>
      </c>
      <c r="BX211" s="688" t="str">
        <f t="shared" si="337"/>
        <v>-</v>
      </c>
      <c r="BY211" s="687">
        <f>BY73</f>
        <v>0</v>
      </c>
      <c r="BZ211" s="681"/>
      <c r="CA211" s="687">
        <f>CA73</f>
        <v>0</v>
      </c>
      <c r="CB211" s="681"/>
      <c r="CC211" s="687">
        <f t="shared" si="338"/>
        <v>0</v>
      </c>
      <c r="CD211" s="688" t="str">
        <f t="shared" si="339"/>
        <v>-</v>
      </c>
      <c r="CE211" s="687">
        <f>CE73</f>
        <v>0</v>
      </c>
      <c r="CF211" s="681"/>
      <c r="CG211" s="687">
        <f>CG73</f>
        <v>0</v>
      </c>
      <c r="CH211" s="681"/>
      <c r="CI211" s="687">
        <f t="shared" si="340"/>
        <v>0</v>
      </c>
      <c r="CJ211" s="688" t="str">
        <f t="shared" si="341"/>
        <v>-</v>
      </c>
      <c r="CK211" s="687">
        <f t="shared" si="342"/>
        <v>0</v>
      </c>
      <c r="CL211" s="681"/>
      <c r="CM211" s="687">
        <f t="shared" si="343"/>
        <v>0</v>
      </c>
      <c r="CN211" s="681"/>
      <c r="CO211" s="687">
        <f t="shared" si="344"/>
        <v>0</v>
      </c>
      <c r="CP211" s="688" t="str">
        <f t="shared" si="345"/>
        <v>-</v>
      </c>
      <c r="CQ211" s="687">
        <f>CQ73</f>
        <v>0</v>
      </c>
      <c r="CR211" s="681"/>
      <c r="CS211" s="687">
        <f>CS73</f>
        <v>0</v>
      </c>
      <c r="CT211" s="681"/>
      <c r="CU211" s="687">
        <f t="shared" si="346"/>
        <v>0</v>
      </c>
      <c r="CV211" s="688" t="str">
        <f t="shared" si="347"/>
        <v>-</v>
      </c>
      <c r="CW211" s="687">
        <f>CW73</f>
        <v>0</v>
      </c>
      <c r="CX211" s="681"/>
      <c r="CY211" s="687">
        <f>CY73</f>
        <v>0</v>
      </c>
      <c r="CZ211" s="681"/>
      <c r="DA211" s="687">
        <f t="shared" si="348"/>
        <v>0</v>
      </c>
      <c r="DB211" s="688" t="str">
        <f t="shared" si="349"/>
        <v>-</v>
      </c>
      <c r="DC211" s="687">
        <f>DC73</f>
        <v>0</v>
      </c>
      <c r="DD211" s="681"/>
      <c r="DE211" s="687">
        <f>DE73</f>
        <v>0</v>
      </c>
      <c r="DF211" s="681"/>
      <c r="DG211" s="687">
        <f t="shared" si="350"/>
        <v>0</v>
      </c>
      <c r="DH211" s="688" t="str">
        <f t="shared" si="351"/>
        <v>-</v>
      </c>
    </row>
    <row r="212" spans="2:112">
      <c r="B212" s="88"/>
      <c r="C212" s="123"/>
      <c r="D212" s="512" t="s">
        <v>1443</v>
      </c>
      <c r="E212" s="528" t="s">
        <v>3266</v>
      </c>
      <c r="F212" s="528"/>
      <c r="G212" s="529"/>
      <c r="H212" s="530" t="s">
        <v>3267</v>
      </c>
      <c r="I212" s="530"/>
      <c r="J212" s="91" t="s">
        <v>883</v>
      </c>
      <c r="K212" s="687">
        <f t="shared" si="308"/>
        <v>54.9</v>
      </c>
      <c r="L212" s="681"/>
      <c r="M212" s="687">
        <f t="shared" si="309"/>
        <v>0</v>
      </c>
      <c r="N212" s="681"/>
      <c r="O212" s="687">
        <f t="shared" si="310"/>
        <v>-54.9</v>
      </c>
      <c r="P212" s="688">
        <f t="shared" si="311"/>
        <v>0</v>
      </c>
      <c r="Q212" s="687">
        <f t="shared" si="312"/>
        <v>9</v>
      </c>
      <c r="R212" s="681"/>
      <c r="S212" s="687">
        <f t="shared" si="313"/>
        <v>0</v>
      </c>
      <c r="T212" s="681"/>
      <c r="U212" s="687">
        <f t="shared" si="314"/>
        <v>-9</v>
      </c>
      <c r="V212" s="688">
        <f t="shared" si="315"/>
        <v>0</v>
      </c>
      <c r="W212" s="687">
        <f>W213+W214</f>
        <v>3.3</v>
      </c>
      <c r="X212" s="681"/>
      <c r="Y212" s="687">
        <f>Y213+Y214</f>
        <v>0</v>
      </c>
      <c r="Z212" s="681"/>
      <c r="AA212" s="687">
        <f t="shared" si="316"/>
        <v>-3.3</v>
      </c>
      <c r="AB212" s="688">
        <f t="shared" si="317"/>
        <v>0</v>
      </c>
      <c r="AC212" s="687">
        <f>AC213+AC214</f>
        <v>2.6</v>
      </c>
      <c r="AD212" s="681"/>
      <c r="AE212" s="687">
        <f>AE213+AE214</f>
        <v>0</v>
      </c>
      <c r="AF212" s="681"/>
      <c r="AG212" s="687">
        <f t="shared" si="318"/>
        <v>-2.6</v>
      </c>
      <c r="AH212" s="688">
        <f t="shared" si="319"/>
        <v>0</v>
      </c>
      <c r="AI212" s="687">
        <f>AI213+AI214</f>
        <v>3.1</v>
      </c>
      <c r="AJ212" s="681"/>
      <c r="AK212" s="687">
        <f>AK213+AK214</f>
        <v>0</v>
      </c>
      <c r="AL212" s="681"/>
      <c r="AM212" s="687">
        <f t="shared" si="320"/>
        <v>-3.1</v>
      </c>
      <c r="AN212" s="688">
        <f t="shared" si="321"/>
        <v>0</v>
      </c>
      <c r="AO212" s="687">
        <f t="shared" si="322"/>
        <v>14</v>
      </c>
      <c r="AP212" s="681"/>
      <c r="AQ212" s="687">
        <f t="shared" si="323"/>
        <v>0</v>
      </c>
      <c r="AR212" s="681"/>
      <c r="AS212" s="687">
        <f t="shared" si="324"/>
        <v>-14</v>
      </c>
      <c r="AT212" s="688">
        <f t="shared" si="325"/>
        <v>0</v>
      </c>
      <c r="AU212" s="687">
        <f>AU213+AU214</f>
        <v>3.1</v>
      </c>
      <c r="AV212" s="681"/>
      <c r="AW212" s="687">
        <f>AW213+AW214</f>
        <v>0</v>
      </c>
      <c r="AX212" s="681"/>
      <c r="AY212" s="687">
        <f t="shared" si="326"/>
        <v>-3.1</v>
      </c>
      <c r="AZ212" s="688">
        <f t="shared" si="327"/>
        <v>0</v>
      </c>
      <c r="BA212" s="687">
        <f>BA213+BA214</f>
        <v>3.5</v>
      </c>
      <c r="BB212" s="681"/>
      <c r="BC212" s="687">
        <f>BC213+BC214</f>
        <v>0</v>
      </c>
      <c r="BD212" s="681"/>
      <c r="BE212" s="687">
        <f t="shared" si="328"/>
        <v>-3.5</v>
      </c>
      <c r="BF212" s="688">
        <f t="shared" si="329"/>
        <v>0</v>
      </c>
      <c r="BG212" s="687">
        <f>BG213+BG214</f>
        <v>7.4</v>
      </c>
      <c r="BH212" s="681"/>
      <c r="BI212" s="687">
        <f>BI213+BI214</f>
        <v>0</v>
      </c>
      <c r="BJ212" s="681"/>
      <c r="BK212" s="687">
        <f t="shared" si="330"/>
        <v>-7.4</v>
      </c>
      <c r="BL212" s="688">
        <f t="shared" si="331"/>
        <v>0</v>
      </c>
      <c r="BM212" s="687">
        <f t="shared" si="332"/>
        <v>18.3</v>
      </c>
      <c r="BN212" s="681"/>
      <c r="BO212" s="687">
        <f t="shared" si="333"/>
        <v>0</v>
      </c>
      <c r="BP212" s="681"/>
      <c r="BQ212" s="687">
        <f t="shared" si="334"/>
        <v>-18.3</v>
      </c>
      <c r="BR212" s="688">
        <f t="shared" si="335"/>
        <v>0</v>
      </c>
      <c r="BS212" s="687">
        <f>BS213+BS214</f>
        <v>6.4</v>
      </c>
      <c r="BT212" s="681"/>
      <c r="BU212" s="687">
        <f>BU213+BU214</f>
        <v>0</v>
      </c>
      <c r="BV212" s="681"/>
      <c r="BW212" s="687">
        <f t="shared" si="336"/>
        <v>-6.4</v>
      </c>
      <c r="BX212" s="688">
        <f t="shared" si="337"/>
        <v>0</v>
      </c>
      <c r="BY212" s="687">
        <f>BY213+BY214</f>
        <v>7.9</v>
      </c>
      <c r="BZ212" s="681"/>
      <c r="CA212" s="687">
        <f>CA213+CA214</f>
        <v>0</v>
      </c>
      <c r="CB212" s="681"/>
      <c r="CC212" s="687">
        <f t="shared" si="338"/>
        <v>-7.9</v>
      </c>
      <c r="CD212" s="688">
        <f t="shared" si="339"/>
        <v>0</v>
      </c>
      <c r="CE212" s="687">
        <f>CE213+CE214</f>
        <v>4</v>
      </c>
      <c r="CF212" s="681"/>
      <c r="CG212" s="687">
        <f>CG213+CG214</f>
        <v>0</v>
      </c>
      <c r="CH212" s="681"/>
      <c r="CI212" s="687">
        <f t="shared" si="340"/>
        <v>-4</v>
      </c>
      <c r="CJ212" s="688">
        <f t="shared" si="341"/>
        <v>0</v>
      </c>
      <c r="CK212" s="687">
        <f t="shared" si="342"/>
        <v>13.6</v>
      </c>
      <c r="CL212" s="681"/>
      <c r="CM212" s="687">
        <f t="shared" si="343"/>
        <v>0</v>
      </c>
      <c r="CN212" s="681"/>
      <c r="CO212" s="687">
        <f t="shared" si="344"/>
        <v>-13.6</v>
      </c>
      <c r="CP212" s="688">
        <f t="shared" si="345"/>
        <v>0</v>
      </c>
      <c r="CQ212" s="687">
        <f>CQ213+CQ214</f>
        <v>4.3</v>
      </c>
      <c r="CR212" s="681"/>
      <c r="CS212" s="687">
        <f>CS213+CS214</f>
        <v>0</v>
      </c>
      <c r="CT212" s="681"/>
      <c r="CU212" s="687">
        <f t="shared" si="346"/>
        <v>-4.3</v>
      </c>
      <c r="CV212" s="688">
        <f t="shared" si="347"/>
        <v>0</v>
      </c>
      <c r="CW212" s="687">
        <f>CW213+CW214</f>
        <v>4.4000000000000004</v>
      </c>
      <c r="CX212" s="681"/>
      <c r="CY212" s="687">
        <f>CY213+CY214</f>
        <v>0</v>
      </c>
      <c r="CZ212" s="681"/>
      <c r="DA212" s="687">
        <f t="shared" si="348"/>
        <v>-4.4000000000000004</v>
      </c>
      <c r="DB212" s="688">
        <f t="shared" si="349"/>
        <v>0</v>
      </c>
      <c r="DC212" s="687">
        <f>DC213+DC214</f>
        <v>4.9000000000000004</v>
      </c>
      <c r="DD212" s="681"/>
      <c r="DE212" s="687">
        <f>DE213+DE214</f>
        <v>0</v>
      </c>
      <c r="DF212" s="681"/>
      <c r="DG212" s="687">
        <f t="shared" si="350"/>
        <v>-4.9000000000000004</v>
      </c>
      <c r="DH212" s="688">
        <f t="shared" si="351"/>
        <v>0</v>
      </c>
    </row>
    <row r="213" spans="2:112" ht="29.25" customHeight="1">
      <c r="B213" s="112" t="s">
        <v>3268</v>
      </c>
      <c r="C213" s="123"/>
      <c r="D213" s="513" t="s">
        <v>1446</v>
      </c>
      <c r="E213" s="528" t="s">
        <v>3269</v>
      </c>
      <c r="F213" s="528"/>
      <c r="G213" s="529"/>
      <c r="H213" s="530"/>
      <c r="I213" s="530"/>
      <c r="J213" s="91" t="s">
        <v>883</v>
      </c>
      <c r="K213" s="687">
        <f t="shared" si="308"/>
        <v>0</v>
      </c>
      <c r="L213" s="681"/>
      <c r="M213" s="687">
        <f t="shared" si="309"/>
        <v>0</v>
      </c>
      <c r="N213" s="681"/>
      <c r="O213" s="687">
        <f t="shared" si="310"/>
        <v>0</v>
      </c>
      <c r="P213" s="688" t="str">
        <f t="shared" si="311"/>
        <v>-</v>
      </c>
      <c r="Q213" s="687">
        <f t="shared" si="312"/>
        <v>0</v>
      </c>
      <c r="R213" s="681"/>
      <c r="S213" s="687">
        <f t="shared" si="313"/>
        <v>0</v>
      </c>
      <c r="T213" s="681"/>
      <c r="U213" s="687">
        <f t="shared" si="314"/>
        <v>0</v>
      </c>
      <c r="V213" s="688" t="str">
        <f t="shared" si="315"/>
        <v>-</v>
      </c>
      <c r="W213" s="683">
        <v>0</v>
      </c>
      <c r="X213" s="681"/>
      <c r="Y213" s="681"/>
      <c r="Z213" s="681"/>
      <c r="AA213" s="687">
        <f t="shared" si="316"/>
        <v>0</v>
      </c>
      <c r="AB213" s="688" t="str">
        <f t="shared" si="317"/>
        <v>-</v>
      </c>
      <c r="AC213" s="683">
        <v>0</v>
      </c>
      <c r="AD213" s="681"/>
      <c r="AE213" s="681"/>
      <c r="AF213" s="681"/>
      <c r="AG213" s="687">
        <f t="shared" si="318"/>
        <v>0</v>
      </c>
      <c r="AH213" s="688" t="str">
        <f t="shared" si="319"/>
        <v>-</v>
      </c>
      <c r="AI213" s="683">
        <v>0</v>
      </c>
      <c r="AJ213" s="681"/>
      <c r="AK213" s="681"/>
      <c r="AL213" s="681"/>
      <c r="AM213" s="687">
        <f t="shared" si="320"/>
        <v>0</v>
      </c>
      <c r="AN213" s="688" t="str">
        <f t="shared" si="321"/>
        <v>-</v>
      </c>
      <c r="AO213" s="687">
        <f t="shared" si="322"/>
        <v>0</v>
      </c>
      <c r="AP213" s="681"/>
      <c r="AQ213" s="687">
        <f t="shared" si="323"/>
        <v>0</v>
      </c>
      <c r="AR213" s="681"/>
      <c r="AS213" s="687">
        <f t="shared" si="324"/>
        <v>0</v>
      </c>
      <c r="AT213" s="688" t="str">
        <f t="shared" si="325"/>
        <v>-</v>
      </c>
      <c r="AU213" s="683">
        <v>0</v>
      </c>
      <c r="AV213" s="681"/>
      <c r="AW213" s="681"/>
      <c r="AX213" s="681"/>
      <c r="AY213" s="687">
        <f t="shared" si="326"/>
        <v>0</v>
      </c>
      <c r="AZ213" s="688" t="str">
        <f t="shared" si="327"/>
        <v>-</v>
      </c>
      <c r="BA213" s="683">
        <v>0</v>
      </c>
      <c r="BB213" s="681"/>
      <c r="BC213" s="681"/>
      <c r="BD213" s="681"/>
      <c r="BE213" s="687">
        <f t="shared" si="328"/>
        <v>0</v>
      </c>
      <c r="BF213" s="688" t="str">
        <f t="shared" si="329"/>
        <v>-</v>
      </c>
      <c r="BG213" s="683">
        <v>0</v>
      </c>
      <c r="BH213" s="681"/>
      <c r="BI213" s="681"/>
      <c r="BJ213" s="681"/>
      <c r="BK213" s="687">
        <f t="shared" si="330"/>
        <v>0</v>
      </c>
      <c r="BL213" s="688" t="str">
        <f t="shared" si="331"/>
        <v>-</v>
      </c>
      <c r="BM213" s="687">
        <f t="shared" si="332"/>
        <v>0</v>
      </c>
      <c r="BN213" s="681"/>
      <c r="BO213" s="687">
        <f t="shared" si="333"/>
        <v>0</v>
      </c>
      <c r="BP213" s="681"/>
      <c r="BQ213" s="687">
        <f t="shared" si="334"/>
        <v>0</v>
      </c>
      <c r="BR213" s="688" t="str">
        <f t="shared" si="335"/>
        <v>-</v>
      </c>
      <c r="BS213" s="683">
        <v>0</v>
      </c>
      <c r="BT213" s="681"/>
      <c r="BU213" s="681"/>
      <c r="BV213" s="681"/>
      <c r="BW213" s="687">
        <f t="shared" si="336"/>
        <v>0</v>
      </c>
      <c r="BX213" s="688" t="str">
        <f t="shared" si="337"/>
        <v>-</v>
      </c>
      <c r="BY213" s="683">
        <v>0</v>
      </c>
      <c r="BZ213" s="681"/>
      <c r="CA213" s="681"/>
      <c r="CB213" s="681"/>
      <c r="CC213" s="687">
        <f t="shared" si="338"/>
        <v>0</v>
      </c>
      <c r="CD213" s="688" t="str">
        <f t="shared" si="339"/>
        <v>-</v>
      </c>
      <c r="CE213" s="683">
        <v>0</v>
      </c>
      <c r="CF213" s="681"/>
      <c r="CG213" s="681"/>
      <c r="CH213" s="681"/>
      <c r="CI213" s="687">
        <f t="shared" si="340"/>
        <v>0</v>
      </c>
      <c r="CJ213" s="688" t="str">
        <f t="shared" si="341"/>
        <v>-</v>
      </c>
      <c r="CK213" s="687">
        <f t="shared" si="342"/>
        <v>0</v>
      </c>
      <c r="CL213" s="681"/>
      <c r="CM213" s="687">
        <f t="shared" si="343"/>
        <v>0</v>
      </c>
      <c r="CN213" s="681"/>
      <c r="CO213" s="687">
        <f t="shared" si="344"/>
        <v>0</v>
      </c>
      <c r="CP213" s="688" t="str">
        <f t="shared" si="345"/>
        <v>-</v>
      </c>
      <c r="CQ213" s="683">
        <v>0</v>
      </c>
      <c r="CR213" s="681"/>
      <c r="CS213" s="681"/>
      <c r="CT213" s="681"/>
      <c r="CU213" s="687">
        <f t="shared" si="346"/>
        <v>0</v>
      </c>
      <c r="CV213" s="688" t="str">
        <f t="shared" si="347"/>
        <v>-</v>
      </c>
      <c r="CW213" s="683">
        <v>0</v>
      </c>
      <c r="CX213" s="681"/>
      <c r="CY213" s="681"/>
      <c r="CZ213" s="681"/>
      <c r="DA213" s="687">
        <f t="shared" si="348"/>
        <v>0</v>
      </c>
      <c r="DB213" s="688" t="str">
        <f t="shared" si="349"/>
        <v>-</v>
      </c>
      <c r="DC213" s="683">
        <v>0</v>
      </c>
      <c r="DD213" s="681"/>
      <c r="DE213" s="681"/>
      <c r="DF213" s="681"/>
      <c r="DG213" s="687">
        <f t="shared" si="350"/>
        <v>0</v>
      </c>
      <c r="DH213" s="688" t="str">
        <f t="shared" si="351"/>
        <v>-</v>
      </c>
    </row>
    <row r="214" spans="2:112">
      <c r="B214" s="112" t="s">
        <v>3270</v>
      </c>
      <c r="C214" s="123"/>
      <c r="D214" s="513" t="s">
        <v>1836</v>
      </c>
      <c r="E214" s="528" t="s">
        <v>2856</v>
      </c>
      <c r="F214" s="528"/>
      <c r="G214" s="529"/>
      <c r="H214" s="530"/>
      <c r="I214" s="530"/>
      <c r="J214" s="91" t="s">
        <v>883</v>
      </c>
      <c r="K214" s="687">
        <f t="shared" si="308"/>
        <v>54.9</v>
      </c>
      <c r="L214" s="681"/>
      <c r="M214" s="687">
        <f t="shared" si="309"/>
        <v>0</v>
      </c>
      <c r="N214" s="681"/>
      <c r="O214" s="687">
        <f t="shared" si="310"/>
        <v>-54.9</v>
      </c>
      <c r="P214" s="688">
        <f t="shared" si="311"/>
        <v>0</v>
      </c>
      <c r="Q214" s="687">
        <f t="shared" si="312"/>
        <v>9</v>
      </c>
      <c r="R214" s="681"/>
      <c r="S214" s="687">
        <f t="shared" si="313"/>
        <v>0</v>
      </c>
      <c r="T214" s="681"/>
      <c r="U214" s="687">
        <f t="shared" si="314"/>
        <v>-9</v>
      </c>
      <c r="V214" s="688">
        <f t="shared" si="315"/>
        <v>0</v>
      </c>
      <c r="W214" s="683">
        <v>3.3</v>
      </c>
      <c r="X214" s="681"/>
      <c r="Y214" s="681"/>
      <c r="Z214" s="681"/>
      <c r="AA214" s="687">
        <f t="shared" si="316"/>
        <v>-3.3</v>
      </c>
      <c r="AB214" s="688">
        <f t="shared" si="317"/>
        <v>0</v>
      </c>
      <c r="AC214" s="683">
        <v>2.6</v>
      </c>
      <c r="AD214" s="681"/>
      <c r="AE214" s="681"/>
      <c r="AF214" s="681"/>
      <c r="AG214" s="687">
        <f t="shared" si="318"/>
        <v>-2.6</v>
      </c>
      <c r="AH214" s="688">
        <f t="shared" si="319"/>
        <v>0</v>
      </c>
      <c r="AI214" s="683">
        <v>3.1</v>
      </c>
      <c r="AJ214" s="681"/>
      <c r="AK214" s="681"/>
      <c r="AL214" s="681"/>
      <c r="AM214" s="687">
        <f t="shared" si="320"/>
        <v>-3.1</v>
      </c>
      <c r="AN214" s="688">
        <f t="shared" si="321"/>
        <v>0</v>
      </c>
      <c r="AO214" s="687">
        <f t="shared" si="322"/>
        <v>14</v>
      </c>
      <c r="AP214" s="681"/>
      <c r="AQ214" s="687">
        <f t="shared" si="323"/>
        <v>0</v>
      </c>
      <c r="AR214" s="681"/>
      <c r="AS214" s="687">
        <f t="shared" si="324"/>
        <v>-14</v>
      </c>
      <c r="AT214" s="688">
        <f t="shared" si="325"/>
        <v>0</v>
      </c>
      <c r="AU214" s="683">
        <v>3.1</v>
      </c>
      <c r="AV214" s="681"/>
      <c r="AW214" s="681"/>
      <c r="AX214" s="681"/>
      <c r="AY214" s="687">
        <f t="shared" si="326"/>
        <v>-3.1</v>
      </c>
      <c r="AZ214" s="688">
        <f t="shared" si="327"/>
        <v>0</v>
      </c>
      <c r="BA214" s="683">
        <v>3.5</v>
      </c>
      <c r="BB214" s="681"/>
      <c r="BC214" s="681"/>
      <c r="BD214" s="681"/>
      <c r="BE214" s="687">
        <f t="shared" si="328"/>
        <v>-3.5</v>
      </c>
      <c r="BF214" s="688">
        <f t="shared" si="329"/>
        <v>0</v>
      </c>
      <c r="BG214" s="683">
        <v>7.4</v>
      </c>
      <c r="BH214" s="681"/>
      <c r="BI214" s="681"/>
      <c r="BJ214" s="681"/>
      <c r="BK214" s="687">
        <f t="shared" si="330"/>
        <v>-7.4</v>
      </c>
      <c r="BL214" s="688">
        <f t="shared" si="331"/>
        <v>0</v>
      </c>
      <c r="BM214" s="687">
        <f t="shared" si="332"/>
        <v>18.3</v>
      </c>
      <c r="BN214" s="681"/>
      <c r="BO214" s="687">
        <f t="shared" si="333"/>
        <v>0</v>
      </c>
      <c r="BP214" s="681"/>
      <c r="BQ214" s="687">
        <f t="shared" si="334"/>
        <v>-18.3</v>
      </c>
      <c r="BR214" s="688">
        <f t="shared" si="335"/>
        <v>0</v>
      </c>
      <c r="BS214" s="683">
        <v>6.4</v>
      </c>
      <c r="BT214" s="681"/>
      <c r="BU214" s="681"/>
      <c r="BV214" s="681"/>
      <c r="BW214" s="687">
        <f t="shared" si="336"/>
        <v>-6.4</v>
      </c>
      <c r="BX214" s="688">
        <f t="shared" si="337"/>
        <v>0</v>
      </c>
      <c r="BY214" s="683">
        <v>7.9</v>
      </c>
      <c r="BZ214" s="681"/>
      <c r="CA214" s="681"/>
      <c r="CB214" s="681"/>
      <c r="CC214" s="687">
        <f t="shared" si="338"/>
        <v>-7.9</v>
      </c>
      <c r="CD214" s="688">
        <f t="shared" si="339"/>
        <v>0</v>
      </c>
      <c r="CE214" s="683">
        <v>4</v>
      </c>
      <c r="CF214" s="681"/>
      <c r="CG214" s="681"/>
      <c r="CH214" s="681"/>
      <c r="CI214" s="687">
        <f t="shared" si="340"/>
        <v>-4</v>
      </c>
      <c r="CJ214" s="688">
        <f t="shared" si="341"/>
        <v>0</v>
      </c>
      <c r="CK214" s="687">
        <f t="shared" si="342"/>
        <v>13.6</v>
      </c>
      <c r="CL214" s="681"/>
      <c r="CM214" s="687">
        <f t="shared" si="343"/>
        <v>0</v>
      </c>
      <c r="CN214" s="681"/>
      <c r="CO214" s="687">
        <f t="shared" si="344"/>
        <v>-13.6</v>
      </c>
      <c r="CP214" s="688">
        <f t="shared" si="345"/>
        <v>0</v>
      </c>
      <c r="CQ214" s="683">
        <v>4.3</v>
      </c>
      <c r="CR214" s="681"/>
      <c r="CS214" s="681"/>
      <c r="CT214" s="681"/>
      <c r="CU214" s="687">
        <f t="shared" si="346"/>
        <v>-4.3</v>
      </c>
      <c r="CV214" s="688">
        <f t="shared" si="347"/>
        <v>0</v>
      </c>
      <c r="CW214" s="683">
        <v>4.4000000000000004</v>
      </c>
      <c r="CX214" s="681"/>
      <c r="CY214" s="681"/>
      <c r="CZ214" s="681"/>
      <c r="DA214" s="687">
        <f t="shared" si="348"/>
        <v>-4.4000000000000004</v>
      </c>
      <c r="DB214" s="688">
        <f t="shared" si="349"/>
        <v>0</v>
      </c>
      <c r="DC214" s="683">
        <v>4.9000000000000004</v>
      </c>
      <c r="DD214" s="681"/>
      <c r="DE214" s="681"/>
      <c r="DF214" s="681"/>
      <c r="DG214" s="687">
        <f t="shared" si="350"/>
        <v>-4.9000000000000004</v>
      </c>
      <c r="DH214" s="688">
        <f t="shared" si="351"/>
        <v>0</v>
      </c>
    </row>
    <row r="215" spans="2:112" ht="18.75" customHeight="1">
      <c r="B215" s="112"/>
      <c r="C215" s="610" t="s">
        <v>3271</v>
      </c>
      <c r="D215" s="499" t="s">
        <v>3272</v>
      </c>
      <c r="E215" s="528" t="s">
        <v>3273</v>
      </c>
      <c r="F215" s="528"/>
      <c r="G215" s="529"/>
      <c r="H215" s="530" t="s">
        <v>3274</v>
      </c>
      <c r="I215" s="530"/>
      <c r="J215" s="654" t="s">
        <v>883</v>
      </c>
      <c r="K215" s="687">
        <f t="shared" si="308"/>
        <v>13368.5</v>
      </c>
      <c r="L215" s="681"/>
      <c r="M215" s="687">
        <f t="shared" si="309"/>
        <v>0</v>
      </c>
      <c r="N215" s="681"/>
      <c r="O215" s="687">
        <f t="shared" si="310"/>
        <v>-13368.5</v>
      </c>
      <c r="P215" s="688">
        <f t="shared" si="311"/>
        <v>0</v>
      </c>
      <c r="Q215" s="687">
        <f t="shared" si="312"/>
        <v>3551</v>
      </c>
      <c r="R215" s="681"/>
      <c r="S215" s="687">
        <f t="shared" si="313"/>
        <v>0</v>
      </c>
      <c r="T215" s="681"/>
      <c r="U215" s="687">
        <f t="shared" si="314"/>
        <v>-3551</v>
      </c>
      <c r="V215" s="688">
        <f t="shared" si="315"/>
        <v>0</v>
      </c>
      <c r="W215" s="687">
        <f>W216+W217</f>
        <v>1230.5999999999999</v>
      </c>
      <c r="X215" s="681"/>
      <c r="Y215" s="687">
        <f>Y216+Y217</f>
        <v>0</v>
      </c>
      <c r="Z215" s="681"/>
      <c r="AA215" s="687">
        <f t="shared" si="316"/>
        <v>-1230.5999999999999</v>
      </c>
      <c r="AB215" s="688">
        <f t="shared" si="317"/>
        <v>0</v>
      </c>
      <c r="AC215" s="687">
        <f>AC216+AC217</f>
        <v>1104</v>
      </c>
      <c r="AD215" s="681"/>
      <c r="AE215" s="687">
        <f>AE216+AE217</f>
        <v>0</v>
      </c>
      <c r="AF215" s="681"/>
      <c r="AG215" s="687">
        <f t="shared" si="318"/>
        <v>-1104</v>
      </c>
      <c r="AH215" s="688">
        <f t="shared" si="319"/>
        <v>0</v>
      </c>
      <c r="AI215" s="687">
        <f>AI216+AI217</f>
        <v>1216.3999999999999</v>
      </c>
      <c r="AJ215" s="681"/>
      <c r="AK215" s="687">
        <f>AK216+AK217</f>
        <v>0</v>
      </c>
      <c r="AL215" s="681"/>
      <c r="AM215" s="687">
        <f t="shared" si="320"/>
        <v>-1216.3999999999999</v>
      </c>
      <c r="AN215" s="688">
        <f t="shared" si="321"/>
        <v>0</v>
      </c>
      <c r="AO215" s="687">
        <f t="shared" si="322"/>
        <v>3430.5</v>
      </c>
      <c r="AP215" s="681"/>
      <c r="AQ215" s="687">
        <f t="shared" si="323"/>
        <v>0</v>
      </c>
      <c r="AR215" s="681"/>
      <c r="AS215" s="687">
        <f t="shared" si="324"/>
        <v>-3430.5</v>
      </c>
      <c r="AT215" s="688">
        <f t="shared" si="325"/>
        <v>0</v>
      </c>
      <c r="AU215" s="687">
        <f>AU216+AU217</f>
        <v>1168.1000000000001</v>
      </c>
      <c r="AV215" s="681"/>
      <c r="AW215" s="687">
        <f>AW216+AW217</f>
        <v>0</v>
      </c>
      <c r="AX215" s="681"/>
      <c r="AY215" s="687">
        <f t="shared" si="326"/>
        <v>-1168.1000000000001</v>
      </c>
      <c r="AZ215" s="688">
        <f t="shared" si="327"/>
        <v>0</v>
      </c>
      <c r="BA215" s="687">
        <f>BA216+BA217</f>
        <v>1187.9000000000001</v>
      </c>
      <c r="BB215" s="681"/>
      <c r="BC215" s="687">
        <f>BC216+BC217</f>
        <v>0</v>
      </c>
      <c r="BD215" s="681"/>
      <c r="BE215" s="687">
        <f t="shared" si="328"/>
        <v>-1187.9000000000001</v>
      </c>
      <c r="BF215" s="688">
        <f t="shared" si="329"/>
        <v>0</v>
      </c>
      <c r="BG215" s="687">
        <f>BG216+BG217</f>
        <v>1074.5</v>
      </c>
      <c r="BH215" s="681"/>
      <c r="BI215" s="687">
        <f>BI216+BI217</f>
        <v>0</v>
      </c>
      <c r="BJ215" s="681"/>
      <c r="BK215" s="687">
        <f t="shared" si="330"/>
        <v>-1074.5</v>
      </c>
      <c r="BL215" s="688">
        <f t="shared" si="331"/>
        <v>0</v>
      </c>
      <c r="BM215" s="687">
        <f t="shared" si="332"/>
        <v>2929.4</v>
      </c>
      <c r="BN215" s="681"/>
      <c r="BO215" s="687">
        <f t="shared" si="333"/>
        <v>0</v>
      </c>
      <c r="BP215" s="681"/>
      <c r="BQ215" s="687">
        <f t="shared" si="334"/>
        <v>-2929.4</v>
      </c>
      <c r="BR215" s="688">
        <f t="shared" si="335"/>
        <v>0</v>
      </c>
      <c r="BS215" s="687">
        <f>BS216+BS217</f>
        <v>870.5</v>
      </c>
      <c r="BT215" s="681"/>
      <c r="BU215" s="687">
        <f>BU216+BU217</f>
        <v>0</v>
      </c>
      <c r="BV215" s="681"/>
      <c r="BW215" s="687">
        <f t="shared" si="336"/>
        <v>-870.5</v>
      </c>
      <c r="BX215" s="688">
        <f t="shared" si="337"/>
        <v>0</v>
      </c>
      <c r="BY215" s="687">
        <f>BY216+BY217</f>
        <v>1019.0999999999999</v>
      </c>
      <c r="BZ215" s="681"/>
      <c r="CA215" s="687">
        <f>CA216+CA217</f>
        <v>0</v>
      </c>
      <c r="CB215" s="681"/>
      <c r="CC215" s="687">
        <f t="shared" si="338"/>
        <v>-1019.0999999999999</v>
      </c>
      <c r="CD215" s="688">
        <f t="shared" si="339"/>
        <v>0</v>
      </c>
      <c r="CE215" s="687">
        <f>CE216+CE217</f>
        <v>1039.8000000000002</v>
      </c>
      <c r="CF215" s="681"/>
      <c r="CG215" s="687">
        <f>CG216+CG217</f>
        <v>0</v>
      </c>
      <c r="CH215" s="681"/>
      <c r="CI215" s="687">
        <f t="shared" si="340"/>
        <v>-1039.8000000000002</v>
      </c>
      <c r="CJ215" s="688">
        <f t="shared" si="341"/>
        <v>0</v>
      </c>
      <c r="CK215" s="687">
        <f t="shared" si="342"/>
        <v>3457.6</v>
      </c>
      <c r="CL215" s="681"/>
      <c r="CM215" s="687">
        <f t="shared" si="343"/>
        <v>0</v>
      </c>
      <c r="CN215" s="681"/>
      <c r="CO215" s="687">
        <f t="shared" si="344"/>
        <v>-3457.6</v>
      </c>
      <c r="CP215" s="688">
        <f t="shared" si="345"/>
        <v>0</v>
      </c>
      <c r="CQ215" s="687">
        <f>CQ216+CQ217</f>
        <v>1163</v>
      </c>
      <c r="CR215" s="681"/>
      <c r="CS215" s="687">
        <f>CS216+CS217</f>
        <v>0</v>
      </c>
      <c r="CT215" s="681"/>
      <c r="CU215" s="687">
        <f t="shared" si="346"/>
        <v>-1163</v>
      </c>
      <c r="CV215" s="688">
        <f t="shared" si="347"/>
        <v>0</v>
      </c>
      <c r="CW215" s="687">
        <f>CW216+CW217</f>
        <v>1126.7</v>
      </c>
      <c r="CX215" s="681"/>
      <c r="CY215" s="687">
        <f>CY216+CY217</f>
        <v>0</v>
      </c>
      <c r="CZ215" s="681"/>
      <c r="DA215" s="687">
        <f t="shared" si="348"/>
        <v>-1126.7</v>
      </c>
      <c r="DB215" s="688">
        <f t="shared" si="349"/>
        <v>0</v>
      </c>
      <c r="DC215" s="687">
        <f>DC216+DC217</f>
        <v>1167.9000000000001</v>
      </c>
      <c r="DD215" s="681"/>
      <c r="DE215" s="687">
        <f>DE216+DE217</f>
        <v>0</v>
      </c>
      <c r="DF215" s="681"/>
      <c r="DG215" s="687">
        <f t="shared" si="350"/>
        <v>-1167.9000000000001</v>
      </c>
      <c r="DH215" s="688">
        <f t="shared" si="351"/>
        <v>0</v>
      </c>
    </row>
    <row r="216" spans="2:112" ht="23.25" customHeight="1">
      <c r="B216" s="112"/>
      <c r="C216" s="123"/>
      <c r="D216" s="656" t="s">
        <v>2112</v>
      </c>
      <c r="E216" s="528" t="s">
        <v>3275</v>
      </c>
      <c r="F216" s="528"/>
      <c r="G216" s="529"/>
      <c r="H216" s="530"/>
      <c r="I216" s="530"/>
      <c r="J216" s="654" t="s">
        <v>883</v>
      </c>
      <c r="K216" s="687">
        <f t="shared" si="308"/>
        <v>13329.5</v>
      </c>
      <c r="L216" s="681"/>
      <c r="M216" s="687">
        <f t="shared" si="309"/>
        <v>0</v>
      </c>
      <c r="N216" s="681"/>
      <c r="O216" s="687">
        <f t="shared" si="310"/>
        <v>-13329.5</v>
      </c>
      <c r="P216" s="688">
        <f t="shared" si="311"/>
        <v>0</v>
      </c>
      <c r="Q216" s="687">
        <f t="shared" si="312"/>
        <v>3539.9999999999995</v>
      </c>
      <c r="R216" s="681"/>
      <c r="S216" s="687">
        <f t="shared" si="313"/>
        <v>0</v>
      </c>
      <c r="T216" s="681"/>
      <c r="U216" s="687">
        <f t="shared" si="314"/>
        <v>-3539.9999999999995</v>
      </c>
      <c r="V216" s="688">
        <f t="shared" si="315"/>
        <v>0</v>
      </c>
      <c r="W216" s="683">
        <v>1226.8</v>
      </c>
      <c r="X216" s="681"/>
      <c r="Y216" s="681"/>
      <c r="Z216" s="681"/>
      <c r="AA216" s="687">
        <f t="shared" si="316"/>
        <v>-1226.8</v>
      </c>
      <c r="AB216" s="688">
        <f t="shared" si="317"/>
        <v>0</v>
      </c>
      <c r="AC216" s="683">
        <v>1100.5999999999999</v>
      </c>
      <c r="AD216" s="681"/>
      <c r="AE216" s="681"/>
      <c r="AF216" s="681"/>
      <c r="AG216" s="687">
        <f t="shared" si="318"/>
        <v>-1100.5999999999999</v>
      </c>
      <c r="AH216" s="688">
        <f t="shared" si="319"/>
        <v>0</v>
      </c>
      <c r="AI216" s="683">
        <v>1212.5999999999999</v>
      </c>
      <c r="AJ216" s="681"/>
      <c r="AK216" s="681"/>
      <c r="AL216" s="681"/>
      <c r="AM216" s="687">
        <f t="shared" si="320"/>
        <v>-1212.5999999999999</v>
      </c>
      <c r="AN216" s="688">
        <f t="shared" si="321"/>
        <v>0</v>
      </c>
      <c r="AO216" s="687">
        <f t="shared" si="322"/>
        <v>3423.2000000000003</v>
      </c>
      <c r="AP216" s="681"/>
      <c r="AQ216" s="687">
        <f t="shared" si="323"/>
        <v>0</v>
      </c>
      <c r="AR216" s="681"/>
      <c r="AS216" s="687">
        <f t="shared" si="324"/>
        <v>-3423.2000000000003</v>
      </c>
      <c r="AT216" s="688">
        <f t="shared" si="325"/>
        <v>0</v>
      </c>
      <c r="AU216" s="683">
        <v>1165.7</v>
      </c>
      <c r="AV216" s="681"/>
      <c r="AW216" s="681"/>
      <c r="AX216" s="681"/>
      <c r="AY216" s="687">
        <f t="shared" si="326"/>
        <v>-1165.7</v>
      </c>
      <c r="AZ216" s="688">
        <f t="shared" si="327"/>
        <v>0</v>
      </c>
      <c r="BA216" s="683">
        <v>1185.4000000000001</v>
      </c>
      <c r="BB216" s="681"/>
      <c r="BC216" s="681"/>
      <c r="BD216" s="681"/>
      <c r="BE216" s="687">
        <f t="shared" si="328"/>
        <v>-1185.4000000000001</v>
      </c>
      <c r="BF216" s="688">
        <f t="shared" si="329"/>
        <v>0</v>
      </c>
      <c r="BG216" s="683">
        <v>1072.0999999999999</v>
      </c>
      <c r="BH216" s="681"/>
      <c r="BI216" s="681"/>
      <c r="BJ216" s="681"/>
      <c r="BK216" s="687">
        <f t="shared" si="330"/>
        <v>-1072.0999999999999</v>
      </c>
      <c r="BL216" s="688">
        <f t="shared" si="331"/>
        <v>0</v>
      </c>
      <c r="BM216" s="687">
        <f t="shared" si="332"/>
        <v>2918.9</v>
      </c>
      <c r="BN216" s="681"/>
      <c r="BO216" s="687">
        <f t="shared" si="333"/>
        <v>0</v>
      </c>
      <c r="BP216" s="681"/>
      <c r="BQ216" s="687">
        <f t="shared" si="334"/>
        <v>-2918.9</v>
      </c>
      <c r="BR216" s="688">
        <f t="shared" si="335"/>
        <v>0</v>
      </c>
      <c r="BS216" s="683">
        <v>867.2</v>
      </c>
      <c r="BT216" s="681"/>
      <c r="BU216" s="681"/>
      <c r="BV216" s="681"/>
      <c r="BW216" s="687">
        <f t="shared" si="336"/>
        <v>-867.2</v>
      </c>
      <c r="BX216" s="688">
        <f t="shared" si="337"/>
        <v>0</v>
      </c>
      <c r="BY216" s="683">
        <v>1015.8</v>
      </c>
      <c r="BZ216" s="681"/>
      <c r="CA216" s="681"/>
      <c r="CB216" s="681"/>
      <c r="CC216" s="687">
        <f t="shared" si="338"/>
        <v>-1015.8</v>
      </c>
      <c r="CD216" s="688">
        <f t="shared" si="339"/>
        <v>0</v>
      </c>
      <c r="CE216" s="683">
        <v>1035.9000000000001</v>
      </c>
      <c r="CF216" s="681"/>
      <c r="CG216" s="681"/>
      <c r="CH216" s="681"/>
      <c r="CI216" s="687">
        <f t="shared" si="340"/>
        <v>-1035.9000000000001</v>
      </c>
      <c r="CJ216" s="688">
        <f t="shared" si="341"/>
        <v>0</v>
      </c>
      <c r="CK216" s="687">
        <f t="shared" si="342"/>
        <v>3447.3999999999996</v>
      </c>
      <c r="CL216" s="681"/>
      <c r="CM216" s="687">
        <f t="shared" si="343"/>
        <v>0</v>
      </c>
      <c r="CN216" s="681"/>
      <c r="CO216" s="687">
        <f t="shared" si="344"/>
        <v>-3447.3999999999996</v>
      </c>
      <c r="CP216" s="688">
        <f t="shared" si="345"/>
        <v>0</v>
      </c>
      <c r="CQ216" s="683">
        <v>1159.5999999999999</v>
      </c>
      <c r="CR216" s="681"/>
      <c r="CS216" s="681"/>
      <c r="CT216" s="681"/>
      <c r="CU216" s="687">
        <f t="shared" si="346"/>
        <v>-1159.5999999999999</v>
      </c>
      <c r="CV216" s="688">
        <f t="shared" si="347"/>
        <v>0</v>
      </c>
      <c r="CW216" s="683">
        <v>1123.3</v>
      </c>
      <c r="CX216" s="681"/>
      <c r="CY216" s="681"/>
      <c r="CZ216" s="681"/>
      <c r="DA216" s="687">
        <f t="shared" si="348"/>
        <v>-1123.3</v>
      </c>
      <c r="DB216" s="688">
        <f t="shared" si="349"/>
        <v>0</v>
      </c>
      <c r="DC216" s="683">
        <v>1164.5</v>
      </c>
      <c r="DD216" s="681"/>
      <c r="DE216" s="681"/>
      <c r="DF216" s="681"/>
      <c r="DG216" s="687">
        <f t="shared" si="350"/>
        <v>-1164.5</v>
      </c>
      <c r="DH216" s="688">
        <f t="shared" si="351"/>
        <v>0</v>
      </c>
    </row>
    <row r="217" spans="2:112" ht="18.75" customHeight="1">
      <c r="B217" s="112"/>
      <c r="C217" s="123"/>
      <c r="D217" s="638" t="s">
        <v>590</v>
      </c>
      <c r="E217" s="528" t="s">
        <v>3276</v>
      </c>
      <c r="F217" s="528"/>
      <c r="G217" s="529"/>
      <c r="H217" s="530"/>
      <c r="I217" s="530"/>
      <c r="J217" s="671" t="s">
        <v>883</v>
      </c>
      <c r="K217" s="687">
        <f t="shared" si="308"/>
        <v>39</v>
      </c>
      <c r="L217" s="681"/>
      <c r="M217" s="687">
        <f t="shared" si="309"/>
        <v>0</v>
      </c>
      <c r="N217" s="681"/>
      <c r="O217" s="687">
        <f t="shared" si="310"/>
        <v>-39</v>
      </c>
      <c r="P217" s="688">
        <f t="shared" si="311"/>
        <v>0</v>
      </c>
      <c r="Q217" s="687">
        <f t="shared" si="312"/>
        <v>11</v>
      </c>
      <c r="R217" s="681"/>
      <c r="S217" s="687">
        <f t="shared" si="313"/>
        <v>0</v>
      </c>
      <c r="T217" s="681"/>
      <c r="U217" s="687">
        <f t="shared" si="314"/>
        <v>-11</v>
      </c>
      <c r="V217" s="688">
        <f t="shared" si="315"/>
        <v>0</v>
      </c>
      <c r="W217" s="683">
        <v>3.8</v>
      </c>
      <c r="X217" s="681"/>
      <c r="Y217" s="681"/>
      <c r="Z217" s="681"/>
      <c r="AA217" s="687">
        <f t="shared" si="316"/>
        <v>-3.8</v>
      </c>
      <c r="AB217" s="688">
        <f t="shared" si="317"/>
        <v>0</v>
      </c>
      <c r="AC217" s="683">
        <v>3.4</v>
      </c>
      <c r="AD217" s="681"/>
      <c r="AE217" s="681"/>
      <c r="AF217" s="681"/>
      <c r="AG217" s="687">
        <f t="shared" si="318"/>
        <v>-3.4</v>
      </c>
      <c r="AH217" s="688">
        <f t="shared" si="319"/>
        <v>0</v>
      </c>
      <c r="AI217" s="683">
        <v>3.8</v>
      </c>
      <c r="AJ217" s="681"/>
      <c r="AK217" s="681"/>
      <c r="AL217" s="681"/>
      <c r="AM217" s="687">
        <f t="shared" si="320"/>
        <v>-3.8</v>
      </c>
      <c r="AN217" s="688">
        <f t="shared" si="321"/>
        <v>0</v>
      </c>
      <c r="AO217" s="687">
        <f t="shared" si="322"/>
        <v>7.3000000000000007</v>
      </c>
      <c r="AP217" s="681"/>
      <c r="AQ217" s="687">
        <f t="shared" si="323"/>
        <v>0</v>
      </c>
      <c r="AR217" s="681"/>
      <c r="AS217" s="687">
        <f t="shared" si="324"/>
        <v>-7.3000000000000007</v>
      </c>
      <c r="AT217" s="688">
        <f t="shared" si="325"/>
        <v>0</v>
      </c>
      <c r="AU217" s="683">
        <v>2.4</v>
      </c>
      <c r="AV217" s="681"/>
      <c r="AW217" s="681"/>
      <c r="AX217" s="681"/>
      <c r="AY217" s="687">
        <f t="shared" si="326"/>
        <v>-2.4</v>
      </c>
      <c r="AZ217" s="688">
        <f t="shared" si="327"/>
        <v>0</v>
      </c>
      <c r="BA217" s="683">
        <v>2.5</v>
      </c>
      <c r="BB217" s="681"/>
      <c r="BC217" s="681"/>
      <c r="BD217" s="681"/>
      <c r="BE217" s="687">
        <f t="shared" si="328"/>
        <v>-2.5</v>
      </c>
      <c r="BF217" s="688">
        <f t="shared" si="329"/>
        <v>0</v>
      </c>
      <c r="BG217" s="683">
        <v>2.4</v>
      </c>
      <c r="BH217" s="681"/>
      <c r="BI217" s="681"/>
      <c r="BJ217" s="681"/>
      <c r="BK217" s="687">
        <f t="shared" si="330"/>
        <v>-2.4</v>
      </c>
      <c r="BL217" s="688">
        <f t="shared" si="331"/>
        <v>0</v>
      </c>
      <c r="BM217" s="687">
        <f t="shared" si="332"/>
        <v>10.5</v>
      </c>
      <c r="BN217" s="681"/>
      <c r="BO217" s="687">
        <f t="shared" si="333"/>
        <v>0</v>
      </c>
      <c r="BP217" s="681"/>
      <c r="BQ217" s="687">
        <f t="shared" si="334"/>
        <v>-10.5</v>
      </c>
      <c r="BR217" s="688">
        <f t="shared" si="335"/>
        <v>0</v>
      </c>
      <c r="BS217" s="683">
        <v>3.3</v>
      </c>
      <c r="BT217" s="681"/>
      <c r="BU217" s="681"/>
      <c r="BV217" s="681"/>
      <c r="BW217" s="687">
        <f t="shared" si="336"/>
        <v>-3.3</v>
      </c>
      <c r="BX217" s="688">
        <f t="shared" si="337"/>
        <v>0</v>
      </c>
      <c r="BY217" s="683">
        <v>3.3</v>
      </c>
      <c r="BZ217" s="681"/>
      <c r="CA217" s="681"/>
      <c r="CB217" s="681"/>
      <c r="CC217" s="687">
        <f t="shared" si="338"/>
        <v>-3.3</v>
      </c>
      <c r="CD217" s="688">
        <f t="shared" si="339"/>
        <v>0</v>
      </c>
      <c r="CE217" s="683">
        <v>3.9</v>
      </c>
      <c r="CF217" s="681"/>
      <c r="CG217" s="681"/>
      <c r="CH217" s="681"/>
      <c r="CI217" s="687">
        <f t="shared" si="340"/>
        <v>-3.9</v>
      </c>
      <c r="CJ217" s="688">
        <f t="shared" si="341"/>
        <v>0</v>
      </c>
      <c r="CK217" s="687">
        <f t="shared" si="342"/>
        <v>10.199999999999999</v>
      </c>
      <c r="CL217" s="681"/>
      <c r="CM217" s="687">
        <f t="shared" si="343"/>
        <v>0</v>
      </c>
      <c r="CN217" s="681"/>
      <c r="CO217" s="687">
        <f t="shared" si="344"/>
        <v>-10.199999999999999</v>
      </c>
      <c r="CP217" s="688">
        <f t="shared" si="345"/>
        <v>0</v>
      </c>
      <c r="CQ217" s="683">
        <v>3.4</v>
      </c>
      <c r="CR217" s="681"/>
      <c r="CS217" s="681"/>
      <c r="CT217" s="681"/>
      <c r="CU217" s="687">
        <f t="shared" si="346"/>
        <v>-3.4</v>
      </c>
      <c r="CV217" s="688">
        <f t="shared" si="347"/>
        <v>0</v>
      </c>
      <c r="CW217" s="683">
        <v>3.4</v>
      </c>
      <c r="CX217" s="681"/>
      <c r="CY217" s="681"/>
      <c r="CZ217" s="681"/>
      <c r="DA217" s="687">
        <f t="shared" si="348"/>
        <v>-3.4</v>
      </c>
      <c r="DB217" s="688">
        <f t="shared" si="349"/>
        <v>0</v>
      </c>
      <c r="DC217" s="683">
        <v>3.4</v>
      </c>
      <c r="DD217" s="681"/>
      <c r="DE217" s="681"/>
      <c r="DF217" s="681"/>
      <c r="DG217" s="687">
        <f t="shared" si="350"/>
        <v>-3.4</v>
      </c>
      <c r="DH217" s="688">
        <f t="shared" si="351"/>
        <v>0</v>
      </c>
    </row>
    <row r="218" spans="2:112" ht="19.5" customHeight="1" outlineLevel="1">
      <c r="B218" s="112" t="s">
        <v>3277</v>
      </c>
      <c r="C218" s="610" t="s">
        <v>3278</v>
      </c>
      <c r="D218" s="124" t="s">
        <v>3279</v>
      </c>
      <c r="E218" s="528" t="s">
        <v>3280</v>
      </c>
      <c r="F218" s="528"/>
      <c r="G218" s="529"/>
      <c r="H218" s="530" t="s">
        <v>3281</v>
      </c>
      <c r="I218" s="530"/>
      <c r="J218" s="102" t="s">
        <v>883</v>
      </c>
      <c r="K218" s="687">
        <f t="shared" si="308"/>
        <v>0</v>
      </c>
      <c r="L218" s="681"/>
      <c r="M218" s="687">
        <f t="shared" si="309"/>
        <v>0</v>
      </c>
      <c r="N218" s="681"/>
      <c r="O218" s="687">
        <f t="shared" si="310"/>
        <v>0</v>
      </c>
      <c r="P218" s="688" t="str">
        <f t="shared" si="311"/>
        <v>-</v>
      </c>
      <c r="Q218" s="687">
        <f t="shared" si="312"/>
        <v>0</v>
      </c>
      <c r="R218" s="681"/>
      <c r="S218" s="687">
        <f t="shared" si="313"/>
        <v>0</v>
      </c>
      <c r="T218" s="681"/>
      <c r="U218" s="687">
        <f t="shared" si="314"/>
        <v>0</v>
      </c>
      <c r="V218" s="688" t="str">
        <f t="shared" si="315"/>
        <v>-</v>
      </c>
      <c r="W218" s="687">
        <f>W219+W220</f>
        <v>0</v>
      </c>
      <c r="X218" s="681"/>
      <c r="Y218" s="687">
        <f>Y219+Y220</f>
        <v>0</v>
      </c>
      <c r="Z218" s="681"/>
      <c r="AA218" s="687">
        <f t="shared" si="316"/>
        <v>0</v>
      </c>
      <c r="AB218" s="688" t="str">
        <f t="shared" si="317"/>
        <v>-</v>
      </c>
      <c r="AC218" s="687">
        <f>AC219+AC220</f>
        <v>0</v>
      </c>
      <c r="AD218" s="681"/>
      <c r="AE218" s="687">
        <f>AE219+AE220</f>
        <v>0</v>
      </c>
      <c r="AF218" s="681"/>
      <c r="AG218" s="687">
        <f t="shared" si="318"/>
        <v>0</v>
      </c>
      <c r="AH218" s="688" t="str">
        <f t="shared" si="319"/>
        <v>-</v>
      </c>
      <c r="AI218" s="687">
        <f>AI219+AI220</f>
        <v>0</v>
      </c>
      <c r="AJ218" s="681"/>
      <c r="AK218" s="687">
        <f>AK219+AK220</f>
        <v>0</v>
      </c>
      <c r="AL218" s="681"/>
      <c r="AM218" s="687">
        <f t="shared" si="320"/>
        <v>0</v>
      </c>
      <c r="AN218" s="688" t="str">
        <f t="shared" si="321"/>
        <v>-</v>
      </c>
      <c r="AO218" s="687">
        <f t="shared" si="322"/>
        <v>0</v>
      </c>
      <c r="AP218" s="681"/>
      <c r="AQ218" s="687">
        <f t="shared" si="323"/>
        <v>0</v>
      </c>
      <c r="AR218" s="681"/>
      <c r="AS218" s="687">
        <f t="shared" si="324"/>
        <v>0</v>
      </c>
      <c r="AT218" s="688" t="str">
        <f t="shared" si="325"/>
        <v>-</v>
      </c>
      <c r="AU218" s="687">
        <f>AU219+AU220</f>
        <v>0</v>
      </c>
      <c r="AV218" s="681"/>
      <c r="AW218" s="687">
        <f>AW219+AW220</f>
        <v>0</v>
      </c>
      <c r="AX218" s="681"/>
      <c r="AY218" s="687">
        <f t="shared" si="326"/>
        <v>0</v>
      </c>
      <c r="AZ218" s="688" t="str">
        <f t="shared" si="327"/>
        <v>-</v>
      </c>
      <c r="BA218" s="687">
        <f>BA219+BA220</f>
        <v>0</v>
      </c>
      <c r="BB218" s="681"/>
      <c r="BC218" s="687">
        <f>BC219+BC220</f>
        <v>0</v>
      </c>
      <c r="BD218" s="681"/>
      <c r="BE218" s="687">
        <f t="shared" si="328"/>
        <v>0</v>
      </c>
      <c r="BF218" s="688" t="str">
        <f t="shared" si="329"/>
        <v>-</v>
      </c>
      <c r="BG218" s="687">
        <f>BG219+BG220</f>
        <v>0</v>
      </c>
      <c r="BH218" s="681"/>
      <c r="BI218" s="687">
        <f>BI219+BI220</f>
        <v>0</v>
      </c>
      <c r="BJ218" s="681"/>
      <c r="BK218" s="687">
        <f t="shared" si="330"/>
        <v>0</v>
      </c>
      <c r="BL218" s="688" t="str">
        <f t="shared" si="331"/>
        <v>-</v>
      </c>
      <c r="BM218" s="687">
        <f t="shared" si="332"/>
        <v>0</v>
      </c>
      <c r="BN218" s="681"/>
      <c r="BO218" s="687">
        <f t="shared" si="333"/>
        <v>0</v>
      </c>
      <c r="BP218" s="681"/>
      <c r="BQ218" s="687">
        <f t="shared" si="334"/>
        <v>0</v>
      </c>
      <c r="BR218" s="688" t="str">
        <f t="shared" si="335"/>
        <v>-</v>
      </c>
      <c r="BS218" s="687">
        <f>BS219+BS220</f>
        <v>0</v>
      </c>
      <c r="BT218" s="681"/>
      <c r="BU218" s="687">
        <f>BU219+BU220</f>
        <v>0</v>
      </c>
      <c r="BV218" s="681"/>
      <c r="BW218" s="687">
        <f t="shared" si="336"/>
        <v>0</v>
      </c>
      <c r="BX218" s="688" t="str">
        <f t="shared" si="337"/>
        <v>-</v>
      </c>
      <c r="BY218" s="687">
        <f>BY219+BY220</f>
        <v>0</v>
      </c>
      <c r="BZ218" s="681"/>
      <c r="CA218" s="687">
        <f>CA219+CA220</f>
        <v>0</v>
      </c>
      <c r="CB218" s="681"/>
      <c r="CC218" s="687">
        <f t="shared" si="338"/>
        <v>0</v>
      </c>
      <c r="CD218" s="688" t="str">
        <f t="shared" si="339"/>
        <v>-</v>
      </c>
      <c r="CE218" s="687">
        <f>CE219+CE220</f>
        <v>0</v>
      </c>
      <c r="CF218" s="681"/>
      <c r="CG218" s="687">
        <f>CG219+CG220</f>
        <v>0</v>
      </c>
      <c r="CH218" s="681"/>
      <c r="CI218" s="687">
        <f t="shared" si="340"/>
        <v>0</v>
      </c>
      <c r="CJ218" s="688" t="str">
        <f t="shared" si="341"/>
        <v>-</v>
      </c>
      <c r="CK218" s="687">
        <f t="shared" si="342"/>
        <v>0</v>
      </c>
      <c r="CL218" s="681"/>
      <c r="CM218" s="687">
        <f t="shared" si="343"/>
        <v>0</v>
      </c>
      <c r="CN218" s="681"/>
      <c r="CO218" s="687">
        <f t="shared" si="344"/>
        <v>0</v>
      </c>
      <c r="CP218" s="688" t="str">
        <f t="shared" si="345"/>
        <v>-</v>
      </c>
      <c r="CQ218" s="687">
        <f>CQ219+CQ220</f>
        <v>0</v>
      </c>
      <c r="CR218" s="681"/>
      <c r="CS218" s="687">
        <f>CS219+CS220</f>
        <v>0</v>
      </c>
      <c r="CT218" s="681"/>
      <c r="CU218" s="687">
        <f t="shared" si="346"/>
        <v>0</v>
      </c>
      <c r="CV218" s="688" t="str">
        <f t="shared" si="347"/>
        <v>-</v>
      </c>
      <c r="CW218" s="687">
        <f>CW219+CW220</f>
        <v>0</v>
      </c>
      <c r="CX218" s="681"/>
      <c r="CY218" s="687">
        <f>CY219+CY220</f>
        <v>0</v>
      </c>
      <c r="CZ218" s="681"/>
      <c r="DA218" s="687">
        <f t="shared" si="348"/>
        <v>0</v>
      </c>
      <c r="DB218" s="688" t="str">
        <f t="shared" si="349"/>
        <v>-</v>
      </c>
      <c r="DC218" s="687">
        <f>DC219+DC220</f>
        <v>0</v>
      </c>
      <c r="DD218" s="681"/>
      <c r="DE218" s="687">
        <f>DE219+DE220</f>
        <v>0</v>
      </c>
      <c r="DF218" s="681"/>
      <c r="DG218" s="687">
        <f t="shared" si="350"/>
        <v>0</v>
      </c>
      <c r="DH218" s="688" t="str">
        <f t="shared" si="351"/>
        <v>-</v>
      </c>
    </row>
    <row r="219" spans="2:112" ht="19.5" customHeight="1" outlineLevel="1">
      <c r="B219" s="112" t="s">
        <v>3282</v>
      </c>
      <c r="C219" s="610"/>
      <c r="D219" s="638" t="s">
        <v>3283</v>
      </c>
      <c r="E219" s="528" t="s">
        <v>3284</v>
      </c>
      <c r="F219" s="528"/>
      <c r="G219" s="529"/>
      <c r="H219" s="530"/>
      <c r="I219" s="530"/>
      <c r="J219" s="102" t="s">
        <v>883</v>
      </c>
      <c r="K219" s="687">
        <f t="shared" si="308"/>
        <v>0</v>
      </c>
      <c r="L219" s="681"/>
      <c r="M219" s="687">
        <f t="shared" si="309"/>
        <v>0</v>
      </c>
      <c r="N219" s="681"/>
      <c r="O219" s="687">
        <f t="shared" si="310"/>
        <v>0</v>
      </c>
      <c r="P219" s="688" t="str">
        <f t="shared" si="311"/>
        <v>-</v>
      </c>
      <c r="Q219" s="687">
        <f t="shared" si="312"/>
        <v>0</v>
      </c>
      <c r="R219" s="681"/>
      <c r="S219" s="687">
        <f t="shared" si="313"/>
        <v>0</v>
      </c>
      <c r="T219" s="681"/>
      <c r="U219" s="687">
        <f t="shared" si="314"/>
        <v>0</v>
      </c>
      <c r="V219" s="688" t="str">
        <f t="shared" si="315"/>
        <v>-</v>
      </c>
      <c r="W219" s="683">
        <v>0</v>
      </c>
      <c r="X219" s="681"/>
      <c r="Y219" s="681"/>
      <c r="Z219" s="681"/>
      <c r="AA219" s="687">
        <f t="shared" si="316"/>
        <v>0</v>
      </c>
      <c r="AB219" s="688" t="str">
        <f t="shared" si="317"/>
        <v>-</v>
      </c>
      <c r="AC219" s="683">
        <v>0</v>
      </c>
      <c r="AD219" s="681"/>
      <c r="AE219" s="681"/>
      <c r="AF219" s="681"/>
      <c r="AG219" s="687">
        <f t="shared" si="318"/>
        <v>0</v>
      </c>
      <c r="AH219" s="688" t="str">
        <f t="shared" si="319"/>
        <v>-</v>
      </c>
      <c r="AI219" s="683">
        <v>0</v>
      </c>
      <c r="AJ219" s="681"/>
      <c r="AK219" s="681"/>
      <c r="AL219" s="681"/>
      <c r="AM219" s="687">
        <f t="shared" si="320"/>
        <v>0</v>
      </c>
      <c r="AN219" s="688" t="str">
        <f t="shared" si="321"/>
        <v>-</v>
      </c>
      <c r="AO219" s="687">
        <f t="shared" si="322"/>
        <v>0</v>
      </c>
      <c r="AP219" s="681"/>
      <c r="AQ219" s="687">
        <f t="shared" si="323"/>
        <v>0</v>
      </c>
      <c r="AR219" s="681"/>
      <c r="AS219" s="687">
        <f t="shared" si="324"/>
        <v>0</v>
      </c>
      <c r="AT219" s="688" t="str">
        <f t="shared" si="325"/>
        <v>-</v>
      </c>
      <c r="AU219" s="683">
        <v>0</v>
      </c>
      <c r="AV219" s="681"/>
      <c r="AW219" s="681"/>
      <c r="AX219" s="681"/>
      <c r="AY219" s="687">
        <f t="shared" si="326"/>
        <v>0</v>
      </c>
      <c r="AZ219" s="688" t="str">
        <f t="shared" si="327"/>
        <v>-</v>
      </c>
      <c r="BA219" s="683">
        <v>0</v>
      </c>
      <c r="BB219" s="681"/>
      <c r="BC219" s="681"/>
      <c r="BD219" s="681"/>
      <c r="BE219" s="687">
        <f t="shared" si="328"/>
        <v>0</v>
      </c>
      <c r="BF219" s="688" t="str">
        <f t="shared" si="329"/>
        <v>-</v>
      </c>
      <c r="BG219" s="683">
        <v>0</v>
      </c>
      <c r="BH219" s="681"/>
      <c r="BI219" s="681"/>
      <c r="BJ219" s="681"/>
      <c r="BK219" s="687">
        <f t="shared" si="330"/>
        <v>0</v>
      </c>
      <c r="BL219" s="688" t="str">
        <f t="shared" si="331"/>
        <v>-</v>
      </c>
      <c r="BM219" s="687">
        <f t="shared" si="332"/>
        <v>0</v>
      </c>
      <c r="BN219" s="681"/>
      <c r="BO219" s="687">
        <f t="shared" si="333"/>
        <v>0</v>
      </c>
      <c r="BP219" s="681"/>
      <c r="BQ219" s="687">
        <f t="shared" si="334"/>
        <v>0</v>
      </c>
      <c r="BR219" s="688" t="str">
        <f t="shared" si="335"/>
        <v>-</v>
      </c>
      <c r="BS219" s="683">
        <v>0</v>
      </c>
      <c r="BT219" s="681"/>
      <c r="BU219" s="681"/>
      <c r="BV219" s="681"/>
      <c r="BW219" s="687">
        <f t="shared" si="336"/>
        <v>0</v>
      </c>
      <c r="BX219" s="688" t="str">
        <f t="shared" si="337"/>
        <v>-</v>
      </c>
      <c r="BY219" s="683">
        <v>0</v>
      </c>
      <c r="BZ219" s="681"/>
      <c r="CA219" s="681"/>
      <c r="CB219" s="681"/>
      <c r="CC219" s="687">
        <f t="shared" si="338"/>
        <v>0</v>
      </c>
      <c r="CD219" s="688" t="str">
        <f t="shared" si="339"/>
        <v>-</v>
      </c>
      <c r="CE219" s="683">
        <v>0</v>
      </c>
      <c r="CF219" s="681"/>
      <c r="CG219" s="681"/>
      <c r="CH219" s="681"/>
      <c r="CI219" s="687">
        <f t="shared" si="340"/>
        <v>0</v>
      </c>
      <c r="CJ219" s="688" t="str">
        <f t="shared" si="341"/>
        <v>-</v>
      </c>
      <c r="CK219" s="687">
        <f t="shared" si="342"/>
        <v>0</v>
      </c>
      <c r="CL219" s="681"/>
      <c r="CM219" s="687">
        <f t="shared" si="343"/>
        <v>0</v>
      </c>
      <c r="CN219" s="681"/>
      <c r="CO219" s="687">
        <f t="shared" si="344"/>
        <v>0</v>
      </c>
      <c r="CP219" s="688" t="str">
        <f t="shared" si="345"/>
        <v>-</v>
      </c>
      <c r="CQ219" s="683">
        <v>0</v>
      </c>
      <c r="CR219" s="681"/>
      <c r="CS219" s="681"/>
      <c r="CT219" s="681"/>
      <c r="CU219" s="687">
        <f t="shared" si="346"/>
        <v>0</v>
      </c>
      <c r="CV219" s="688" t="str">
        <f t="shared" si="347"/>
        <v>-</v>
      </c>
      <c r="CW219" s="683">
        <v>0</v>
      </c>
      <c r="CX219" s="681"/>
      <c r="CY219" s="681"/>
      <c r="CZ219" s="681"/>
      <c r="DA219" s="687">
        <f t="shared" si="348"/>
        <v>0</v>
      </c>
      <c r="DB219" s="688" t="str">
        <f t="shared" si="349"/>
        <v>-</v>
      </c>
      <c r="DC219" s="683">
        <v>0</v>
      </c>
      <c r="DD219" s="681"/>
      <c r="DE219" s="681"/>
      <c r="DF219" s="681"/>
      <c r="DG219" s="687">
        <f t="shared" si="350"/>
        <v>0</v>
      </c>
      <c r="DH219" s="688" t="str">
        <f t="shared" si="351"/>
        <v>-</v>
      </c>
    </row>
    <row r="220" spans="2:112" ht="19.5" customHeight="1" outlineLevel="1">
      <c r="B220" s="112" t="s">
        <v>3285</v>
      </c>
      <c r="C220" s="610"/>
      <c r="D220" s="638" t="s">
        <v>3286</v>
      </c>
      <c r="E220" s="528" t="s">
        <v>3287</v>
      </c>
      <c r="F220" s="528"/>
      <c r="G220" s="529"/>
      <c r="H220" s="530"/>
      <c r="I220" s="530"/>
      <c r="J220" s="102" t="s">
        <v>883</v>
      </c>
      <c r="K220" s="687">
        <f t="shared" si="308"/>
        <v>0</v>
      </c>
      <c r="L220" s="681"/>
      <c r="M220" s="687">
        <f t="shared" si="309"/>
        <v>0</v>
      </c>
      <c r="N220" s="681"/>
      <c r="O220" s="687">
        <f t="shared" si="310"/>
        <v>0</v>
      </c>
      <c r="P220" s="688" t="str">
        <f t="shared" si="311"/>
        <v>-</v>
      </c>
      <c r="Q220" s="687">
        <f t="shared" si="312"/>
        <v>0</v>
      </c>
      <c r="R220" s="681"/>
      <c r="S220" s="687">
        <f t="shared" si="313"/>
        <v>0</v>
      </c>
      <c r="T220" s="681"/>
      <c r="U220" s="687">
        <f t="shared" si="314"/>
        <v>0</v>
      </c>
      <c r="V220" s="688" t="str">
        <f t="shared" si="315"/>
        <v>-</v>
      </c>
      <c r="W220" s="683">
        <v>0</v>
      </c>
      <c r="X220" s="681"/>
      <c r="Y220" s="681"/>
      <c r="Z220" s="681"/>
      <c r="AA220" s="687">
        <f t="shared" si="316"/>
        <v>0</v>
      </c>
      <c r="AB220" s="688" t="str">
        <f t="shared" si="317"/>
        <v>-</v>
      </c>
      <c r="AC220" s="683">
        <v>0</v>
      </c>
      <c r="AD220" s="681"/>
      <c r="AE220" s="681"/>
      <c r="AF220" s="681"/>
      <c r="AG220" s="687">
        <f t="shared" si="318"/>
        <v>0</v>
      </c>
      <c r="AH220" s="688" t="str">
        <f t="shared" si="319"/>
        <v>-</v>
      </c>
      <c r="AI220" s="683">
        <v>0</v>
      </c>
      <c r="AJ220" s="681"/>
      <c r="AK220" s="681"/>
      <c r="AL220" s="681"/>
      <c r="AM220" s="687">
        <f t="shared" si="320"/>
        <v>0</v>
      </c>
      <c r="AN220" s="688" t="str">
        <f t="shared" si="321"/>
        <v>-</v>
      </c>
      <c r="AO220" s="687">
        <f t="shared" si="322"/>
        <v>0</v>
      </c>
      <c r="AP220" s="681"/>
      <c r="AQ220" s="687">
        <f t="shared" si="323"/>
        <v>0</v>
      </c>
      <c r="AR220" s="681"/>
      <c r="AS220" s="687">
        <f t="shared" si="324"/>
        <v>0</v>
      </c>
      <c r="AT220" s="688" t="str">
        <f t="shared" si="325"/>
        <v>-</v>
      </c>
      <c r="AU220" s="683">
        <v>0</v>
      </c>
      <c r="AV220" s="681"/>
      <c r="AW220" s="681"/>
      <c r="AX220" s="681"/>
      <c r="AY220" s="687">
        <f t="shared" si="326"/>
        <v>0</v>
      </c>
      <c r="AZ220" s="688" t="str">
        <f t="shared" si="327"/>
        <v>-</v>
      </c>
      <c r="BA220" s="683">
        <v>0</v>
      </c>
      <c r="BB220" s="681"/>
      <c r="BC220" s="681"/>
      <c r="BD220" s="681"/>
      <c r="BE220" s="687">
        <f t="shared" si="328"/>
        <v>0</v>
      </c>
      <c r="BF220" s="688" t="str">
        <f t="shared" si="329"/>
        <v>-</v>
      </c>
      <c r="BG220" s="683">
        <v>0</v>
      </c>
      <c r="BH220" s="681"/>
      <c r="BI220" s="681"/>
      <c r="BJ220" s="681"/>
      <c r="BK220" s="687">
        <f t="shared" si="330"/>
        <v>0</v>
      </c>
      <c r="BL220" s="688" t="str">
        <f t="shared" si="331"/>
        <v>-</v>
      </c>
      <c r="BM220" s="687">
        <f t="shared" si="332"/>
        <v>0</v>
      </c>
      <c r="BN220" s="681"/>
      <c r="BO220" s="687">
        <f t="shared" si="333"/>
        <v>0</v>
      </c>
      <c r="BP220" s="681"/>
      <c r="BQ220" s="687">
        <f t="shared" si="334"/>
        <v>0</v>
      </c>
      <c r="BR220" s="688" t="str">
        <f t="shared" si="335"/>
        <v>-</v>
      </c>
      <c r="BS220" s="683">
        <v>0</v>
      </c>
      <c r="BT220" s="681"/>
      <c r="BU220" s="681"/>
      <c r="BV220" s="681"/>
      <c r="BW220" s="687">
        <f t="shared" si="336"/>
        <v>0</v>
      </c>
      <c r="BX220" s="688" t="str">
        <f t="shared" si="337"/>
        <v>-</v>
      </c>
      <c r="BY220" s="683">
        <v>0</v>
      </c>
      <c r="BZ220" s="681"/>
      <c r="CA220" s="681"/>
      <c r="CB220" s="681"/>
      <c r="CC220" s="687">
        <f t="shared" si="338"/>
        <v>0</v>
      </c>
      <c r="CD220" s="688" t="str">
        <f t="shared" si="339"/>
        <v>-</v>
      </c>
      <c r="CE220" s="683">
        <v>0</v>
      </c>
      <c r="CF220" s="681"/>
      <c r="CG220" s="681"/>
      <c r="CH220" s="681"/>
      <c r="CI220" s="687">
        <f t="shared" si="340"/>
        <v>0</v>
      </c>
      <c r="CJ220" s="688" t="str">
        <f t="shared" si="341"/>
        <v>-</v>
      </c>
      <c r="CK220" s="687">
        <f t="shared" si="342"/>
        <v>0</v>
      </c>
      <c r="CL220" s="681"/>
      <c r="CM220" s="687">
        <f t="shared" si="343"/>
        <v>0</v>
      </c>
      <c r="CN220" s="681"/>
      <c r="CO220" s="687">
        <f t="shared" si="344"/>
        <v>0</v>
      </c>
      <c r="CP220" s="688" t="str">
        <f t="shared" si="345"/>
        <v>-</v>
      </c>
      <c r="CQ220" s="683">
        <v>0</v>
      </c>
      <c r="CR220" s="681"/>
      <c r="CS220" s="681"/>
      <c r="CT220" s="681"/>
      <c r="CU220" s="687">
        <f t="shared" si="346"/>
        <v>0</v>
      </c>
      <c r="CV220" s="688" t="str">
        <f t="shared" si="347"/>
        <v>-</v>
      </c>
      <c r="CW220" s="683">
        <v>0</v>
      </c>
      <c r="CX220" s="681"/>
      <c r="CY220" s="681"/>
      <c r="CZ220" s="681"/>
      <c r="DA220" s="687">
        <f t="shared" si="348"/>
        <v>0</v>
      </c>
      <c r="DB220" s="688" t="str">
        <f t="shared" si="349"/>
        <v>-</v>
      </c>
      <c r="DC220" s="683">
        <v>0</v>
      </c>
      <c r="DD220" s="681"/>
      <c r="DE220" s="681"/>
      <c r="DF220" s="681"/>
      <c r="DG220" s="687">
        <f t="shared" si="350"/>
        <v>0</v>
      </c>
      <c r="DH220" s="688" t="str">
        <f t="shared" si="351"/>
        <v>-</v>
      </c>
    </row>
    <row r="221" spans="2:112" ht="19.5" customHeight="1" outlineLevel="1">
      <c r="B221" s="112" t="s">
        <v>3288</v>
      </c>
      <c r="C221" s="610" t="s">
        <v>3289</v>
      </c>
      <c r="D221" s="124" t="s">
        <v>3290</v>
      </c>
      <c r="E221" s="528" t="s">
        <v>3291</v>
      </c>
      <c r="F221" s="528"/>
      <c r="G221" s="529"/>
      <c r="H221" s="530" t="s">
        <v>3292</v>
      </c>
      <c r="I221" s="530"/>
      <c r="J221" s="102" t="s">
        <v>883</v>
      </c>
      <c r="K221" s="687">
        <f t="shared" si="308"/>
        <v>0</v>
      </c>
      <c r="L221" s="681"/>
      <c r="M221" s="687">
        <f t="shared" si="309"/>
        <v>0</v>
      </c>
      <c r="N221" s="681"/>
      <c r="O221" s="687">
        <f t="shared" si="310"/>
        <v>0</v>
      </c>
      <c r="P221" s="688" t="str">
        <f t="shared" si="311"/>
        <v>-</v>
      </c>
      <c r="Q221" s="687">
        <f t="shared" si="312"/>
        <v>0</v>
      </c>
      <c r="R221" s="681"/>
      <c r="S221" s="687">
        <f t="shared" si="313"/>
        <v>0</v>
      </c>
      <c r="T221" s="681"/>
      <c r="U221" s="687">
        <f t="shared" si="314"/>
        <v>0</v>
      </c>
      <c r="V221" s="688" t="str">
        <f t="shared" si="315"/>
        <v>-</v>
      </c>
      <c r="W221" s="687">
        <f>W222+W223</f>
        <v>0</v>
      </c>
      <c r="X221" s="681"/>
      <c r="Y221" s="687">
        <f>Y222+Y223</f>
        <v>0</v>
      </c>
      <c r="Z221" s="681"/>
      <c r="AA221" s="687">
        <f t="shared" si="316"/>
        <v>0</v>
      </c>
      <c r="AB221" s="688" t="str">
        <f t="shared" si="317"/>
        <v>-</v>
      </c>
      <c r="AC221" s="687">
        <f>AC222+AC223</f>
        <v>0</v>
      </c>
      <c r="AD221" s="681"/>
      <c r="AE221" s="687">
        <f>AE222+AE223</f>
        <v>0</v>
      </c>
      <c r="AF221" s="681"/>
      <c r="AG221" s="687">
        <f t="shared" si="318"/>
        <v>0</v>
      </c>
      <c r="AH221" s="688" t="str">
        <f t="shared" si="319"/>
        <v>-</v>
      </c>
      <c r="AI221" s="687">
        <f>AI222+AI223</f>
        <v>0</v>
      </c>
      <c r="AJ221" s="681"/>
      <c r="AK221" s="687">
        <f>AK222+AK223</f>
        <v>0</v>
      </c>
      <c r="AL221" s="681"/>
      <c r="AM221" s="687">
        <f t="shared" si="320"/>
        <v>0</v>
      </c>
      <c r="AN221" s="688" t="str">
        <f t="shared" si="321"/>
        <v>-</v>
      </c>
      <c r="AO221" s="687">
        <f t="shared" si="322"/>
        <v>0</v>
      </c>
      <c r="AP221" s="681"/>
      <c r="AQ221" s="687">
        <f t="shared" si="323"/>
        <v>0</v>
      </c>
      <c r="AR221" s="681"/>
      <c r="AS221" s="687">
        <f t="shared" si="324"/>
        <v>0</v>
      </c>
      <c r="AT221" s="688" t="str">
        <f t="shared" si="325"/>
        <v>-</v>
      </c>
      <c r="AU221" s="687">
        <f>AU222+AU223</f>
        <v>0</v>
      </c>
      <c r="AV221" s="681"/>
      <c r="AW221" s="687">
        <f>AW222+AW223</f>
        <v>0</v>
      </c>
      <c r="AX221" s="681"/>
      <c r="AY221" s="687">
        <f t="shared" si="326"/>
        <v>0</v>
      </c>
      <c r="AZ221" s="688" t="str">
        <f t="shared" si="327"/>
        <v>-</v>
      </c>
      <c r="BA221" s="687">
        <f>BA222+BA223</f>
        <v>0</v>
      </c>
      <c r="BB221" s="681"/>
      <c r="BC221" s="687">
        <f>BC222+BC223</f>
        <v>0</v>
      </c>
      <c r="BD221" s="681"/>
      <c r="BE221" s="687">
        <f t="shared" si="328"/>
        <v>0</v>
      </c>
      <c r="BF221" s="688" t="str">
        <f t="shared" si="329"/>
        <v>-</v>
      </c>
      <c r="BG221" s="687">
        <f>BG222+BG223</f>
        <v>0</v>
      </c>
      <c r="BH221" s="681"/>
      <c r="BI221" s="687">
        <f>BI222+BI223</f>
        <v>0</v>
      </c>
      <c r="BJ221" s="681"/>
      <c r="BK221" s="687">
        <f t="shared" si="330"/>
        <v>0</v>
      </c>
      <c r="BL221" s="688" t="str">
        <f t="shared" si="331"/>
        <v>-</v>
      </c>
      <c r="BM221" s="687">
        <f t="shared" si="332"/>
        <v>0</v>
      </c>
      <c r="BN221" s="681"/>
      <c r="BO221" s="687">
        <f t="shared" si="333"/>
        <v>0</v>
      </c>
      <c r="BP221" s="681"/>
      <c r="BQ221" s="687">
        <f t="shared" si="334"/>
        <v>0</v>
      </c>
      <c r="BR221" s="688" t="str">
        <f t="shared" si="335"/>
        <v>-</v>
      </c>
      <c r="BS221" s="687">
        <f>BS222+BS223</f>
        <v>0</v>
      </c>
      <c r="BT221" s="681"/>
      <c r="BU221" s="687">
        <f>BU222+BU223</f>
        <v>0</v>
      </c>
      <c r="BV221" s="681"/>
      <c r="BW221" s="687">
        <f t="shared" si="336"/>
        <v>0</v>
      </c>
      <c r="BX221" s="688" t="str">
        <f t="shared" si="337"/>
        <v>-</v>
      </c>
      <c r="BY221" s="687">
        <f>BY222+BY223</f>
        <v>0</v>
      </c>
      <c r="BZ221" s="681"/>
      <c r="CA221" s="687">
        <f>CA222+CA223</f>
        <v>0</v>
      </c>
      <c r="CB221" s="681"/>
      <c r="CC221" s="687">
        <f t="shared" si="338"/>
        <v>0</v>
      </c>
      <c r="CD221" s="688" t="str">
        <f t="shared" si="339"/>
        <v>-</v>
      </c>
      <c r="CE221" s="687">
        <f>CE222+CE223</f>
        <v>0</v>
      </c>
      <c r="CF221" s="681"/>
      <c r="CG221" s="687">
        <f>CG222+CG223</f>
        <v>0</v>
      </c>
      <c r="CH221" s="681"/>
      <c r="CI221" s="687">
        <f t="shared" si="340"/>
        <v>0</v>
      </c>
      <c r="CJ221" s="688" t="str">
        <f t="shared" si="341"/>
        <v>-</v>
      </c>
      <c r="CK221" s="687">
        <f t="shared" si="342"/>
        <v>0</v>
      </c>
      <c r="CL221" s="681"/>
      <c r="CM221" s="687">
        <f t="shared" si="343"/>
        <v>0</v>
      </c>
      <c r="CN221" s="681"/>
      <c r="CO221" s="687">
        <f t="shared" si="344"/>
        <v>0</v>
      </c>
      <c r="CP221" s="688" t="str">
        <f t="shared" si="345"/>
        <v>-</v>
      </c>
      <c r="CQ221" s="687">
        <f>CQ222+CQ223</f>
        <v>0</v>
      </c>
      <c r="CR221" s="681"/>
      <c r="CS221" s="687">
        <f>CS222+CS223</f>
        <v>0</v>
      </c>
      <c r="CT221" s="681"/>
      <c r="CU221" s="687">
        <f t="shared" si="346"/>
        <v>0</v>
      </c>
      <c r="CV221" s="688" t="str">
        <f t="shared" si="347"/>
        <v>-</v>
      </c>
      <c r="CW221" s="687">
        <f>CW222+CW223</f>
        <v>0</v>
      </c>
      <c r="CX221" s="681"/>
      <c r="CY221" s="687">
        <f>CY222+CY223</f>
        <v>0</v>
      </c>
      <c r="CZ221" s="681"/>
      <c r="DA221" s="687">
        <f t="shared" si="348"/>
        <v>0</v>
      </c>
      <c r="DB221" s="688" t="str">
        <f t="shared" si="349"/>
        <v>-</v>
      </c>
      <c r="DC221" s="687">
        <f>DC222+DC223</f>
        <v>0</v>
      </c>
      <c r="DD221" s="681"/>
      <c r="DE221" s="687">
        <f>DE222+DE223</f>
        <v>0</v>
      </c>
      <c r="DF221" s="681"/>
      <c r="DG221" s="687">
        <f t="shared" si="350"/>
        <v>0</v>
      </c>
      <c r="DH221" s="688" t="str">
        <f t="shared" si="351"/>
        <v>-</v>
      </c>
    </row>
    <row r="222" spans="2:112" ht="19.5" customHeight="1" outlineLevel="1">
      <c r="B222" s="112" t="s">
        <v>3293</v>
      </c>
      <c r="C222" s="610"/>
      <c r="D222" s="638" t="s">
        <v>3283</v>
      </c>
      <c r="E222" s="528" t="s">
        <v>3294</v>
      </c>
      <c r="F222" s="528"/>
      <c r="G222" s="529"/>
      <c r="H222" s="530"/>
      <c r="I222" s="530"/>
      <c r="J222" s="102" t="s">
        <v>883</v>
      </c>
      <c r="K222" s="687">
        <f t="shared" si="308"/>
        <v>0</v>
      </c>
      <c r="L222" s="681"/>
      <c r="M222" s="687">
        <f t="shared" si="309"/>
        <v>0</v>
      </c>
      <c r="N222" s="681"/>
      <c r="O222" s="687">
        <f t="shared" si="310"/>
        <v>0</v>
      </c>
      <c r="P222" s="688" t="str">
        <f t="shared" si="311"/>
        <v>-</v>
      </c>
      <c r="Q222" s="687">
        <f t="shared" si="312"/>
        <v>0</v>
      </c>
      <c r="R222" s="681"/>
      <c r="S222" s="687">
        <f t="shared" si="313"/>
        <v>0</v>
      </c>
      <c r="T222" s="681"/>
      <c r="U222" s="687">
        <f t="shared" si="314"/>
        <v>0</v>
      </c>
      <c r="V222" s="688" t="str">
        <f t="shared" si="315"/>
        <v>-</v>
      </c>
      <c r="W222" s="683">
        <v>0</v>
      </c>
      <c r="X222" s="681"/>
      <c r="Y222" s="681"/>
      <c r="Z222" s="681"/>
      <c r="AA222" s="687">
        <f t="shared" si="316"/>
        <v>0</v>
      </c>
      <c r="AB222" s="688" t="str">
        <f t="shared" si="317"/>
        <v>-</v>
      </c>
      <c r="AC222" s="683">
        <v>0</v>
      </c>
      <c r="AD222" s="681"/>
      <c r="AE222" s="681"/>
      <c r="AF222" s="681"/>
      <c r="AG222" s="687">
        <f t="shared" si="318"/>
        <v>0</v>
      </c>
      <c r="AH222" s="688" t="str">
        <f t="shared" si="319"/>
        <v>-</v>
      </c>
      <c r="AI222" s="683">
        <v>0</v>
      </c>
      <c r="AJ222" s="681"/>
      <c r="AK222" s="681"/>
      <c r="AL222" s="681"/>
      <c r="AM222" s="687">
        <f t="shared" si="320"/>
        <v>0</v>
      </c>
      <c r="AN222" s="688" t="str">
        <f t="shared" si="321"/>
        <v>-</v>
      </c>
      <c r="AO222" s="687">
        <f t="shared" si="322"/>
        <v>0</v>
      </c>
      <c r="AP222" s="681"/>
      <c r="AQ222" s="687">
        <f t="shared" si="323"/>
        <v>0</v>
      </c>
      <c r="AR222" s="681"/>
      <c r="AS222" s="687">
        <f t="shared" si="324"/>
        <v>0</v>
      </c>
      <c r="AT222" s="688" t="str">
        <f t="shared" si="325"/>
        <v>-</v>
      </c>
      <c r="AU222" s="683">
        <v>0</v>
      </c>
      <c r="AV222" s="681"/>
      <c r="AW222" s="681"/>
      <c r="AX222" s="681"/>
      <c r="AY222" s="687">
        <f t="shared" si="326"/>
        <v>0</v>
      </c>
      <c r="AZ222" s="688" t="str">
        <f t="shared" si="327"/>
        <v>-</v>
      </c>
      <c r="BA222" s="683">
        <v>0</v>
      </c>
      <c r="BB222" s="681"/>
      <c r="BC222" s="681"/>
      <c r="BD222" s="681"/>
      <c r="BE222" s="687">
        <f t="shared" si="328"/>
        <v>0</v>
      </c>
      <c r="BF222" s="688" t="str">
        <f t="shared" si="329"/>
        <v>-</v>
      </c>
      <c r="BG222" s="683">
        <v>0</v>
      </c>
      <c r="BH222" s="681"/>
      <c r="BI222" s="681"/>
      <c r="BJ222" s="681"/>
      <c r="BK222" s="687">
        <f t="shared" si="330"/>
        <v>0</v>
      </c>
      <c r="BL222" s="688" t="str">
        <f t="shared" si="331"/>
        <v>-</v>
      </c>
      <c r="BM222" s="687">
        <f t="shared" si="332"/>
        <v>0</v>
      </c>
      <c r="BN222" s="681"/>
      <c r="BO222" s="687">
        <f t="shared" si="333"/>
        <v>0</v>
      </c>
      <c r="BP222" s="681"/>
      <c r="BQ222" s="687">
        <f t="shared" si="334"/>
        <v>0</v>
      </c>
      <c r="BR222" s="688" t="str">
        <f t="shared" si="335"/>
        <v>-</v>
      </c>
      <c r="BS222" s="683">
        <v>0</v>
      </c>
      <c r="BT222" s="681"/>
      <c r="BU222" s="681"/>
      <c r="BV222" s="681"/>
      <c r="BW222" s="687">
        <f t="shared" si="336"/>
        <v>0</v>
      </c>
      <c r="BX222" s="688" t="str">
        <f t="shared" si="337"/>
        <v>-</v>
      </c>
      <c r="BY222" s="683">
        <v>0</v>
      </c>
      <c r="BZ222" s="681"/>
      <c r="CA222" s="681"/>
      <c r="CB222" s="681"/>
      <c r="CC222" s="687">
        <f t="shared" si="338"/>
        <v>0</v>
      </c>
      <c r="CD222" s="688" t="str">
        <f t="shared" si="339"/>
        <v>-</v>
      </c>
      <c r="CE222" s="683">
        <v>0</v>
      </c>
      <c r="CF222" s="681"/>
      <c r="CG222" s="681"/>
      <c r="CH222" s="681"/>
      <c r="CI222" s="687">
        <f t="shared" si="340"/>
        <v>0</v>
      </c>
      <c r="CJ222" s="688" t="str">
        <f t="shared" si="341"/>
        <v>-</v>
      </c>
      <c r="CK222" s="687">
        <f t="shared" si="342"/>
        <v>0</v>
      </c>
      <c r="CL222" s="681"/>
      <c r="CM222" s="687">
        <f t="shared" si="343"/>
        <v>0</v>
      </c>
      <c r="CN222" s="681"/>
      <c r="CO222" s="687">
        <f t="shared" si="344"/>
        <v>0</v>
      </c>
      <c r="CP222" s="688" t="str">
        <f t="shared" si="345"/>
        <v>-</v>
      </c>
      <c r="CQ222" s="683">
        <v>0</v>
      </c>
      <c r="CR222" s="681"/>
      <c r="CS222" s="681"/>
      <c r="CT222" s="681"/>
      <c r="CU222" s="687">
        <f t="shared" si="346"/>
        <v>0</v>
      </c>
      <c r="CV222" s="688" t="str">
        <f t="shared" si="347"/>
        <v>-</v>
      </c>
      <c r="CW222" s="683">
        <v>0</v>
      </c>
      <c r="CX222" s="681"/>
      <c r="CY222" s="681"/>
      <c r="CZ222" s="681"/>
      <c r="DA222" s="687">
        <f t="shared" si="348"/>
        <v>0</v>
      </c>
      <c r="DB222" s="688" t="str">
        <f t="shared" si="349"/>
        <v>-</v>
      </c>
      <c r="DC222" s="683">
        <v>0</v>
      </c>
      <c r="DD222" s="681"/>
      <c r="DE222" s="681"/>
      <c r="DF222" s="681"/>
      <c r="DG222" s="687">
        <f t="shared" si="350"/>
        <v>0</v>
      </c>
      <c r="DH222" s="688" t="str">
        <f t="shared" si="351"/>
        <v>-</v>
      </c>
    </row>
    <row r="223" spans="2:112" ht="19.5" customHeight="1" outlineLevel="1">
      <c r="B223" s="112" t="s">
        <v>3295</v>
      </c>
      <c r="C223" s="610"/>
      <c r="D223" s="638" t="s">
        <v>3286</v>
      </c>
      <c r="E223" s="528" t="s">
        <v>3296</v>
      </c>
      <c r="F223" s="528"/>
      <c r="G223" s="529"/>
      <c r="H223" s="530"/>
      <c r="I223" s="530"/>
      <c r="J223" s="102" t="s">
        <v>883</v>
      </c>
      <c r="K223" s="687">
        <f t="shared" ref="K223:K246" si="352">Q223+AO223+BM223+CK223</f>
        <v>0</v>
      </c>
      <c r="L223" s="681"/>
      <c r="M223" s="687">
        <f t="shared" ref="M223:M246" si="353">S223+AQ223+BO223+CM223</f>
        <v>0</v>
      </c>
      <c r="N223" s="681"/>
      <c r="O223" s="687">
        <f t="shared" ref="O223:O246" si="354">IFERROR(M223-K223,"-")</f>
        <v>0</v>
      </c>
      <c r="P223" s="688" t="str">
        <f t="shared" ref="P223:P246" si="355">IFERROR(M223/K223,"-")</f>
        <v>-</v>
      </c>
      <c r="Q223" s="687">
        <f t="shared" ref="Q223:Q246" si="356">W223+AC223+AI223</f>
        <v>0</v>
      </c>
      <c r="R223" s="681"/>
      <c r="S223" s="687">
        <f t="shared" ref="S223:S246" si="357">Y223+AE223+AK223</f>
        <v>0</v>
      </c>
      <c r="T223" s="681"/>
      <c r="U223" s="687">
        <f t="shared" ref="U223:U246" si="358">IFERROR(S223-Q223,"-")</f>
        <v>0</v>
      </c>
      <c r="V223" s="688" t="str">
        <f t="shared" ref="V223:V246" si="359">IFERROR(S223/Q223,"-")</f>
        <v>-</v>
      </c>
      <c r="W223" s="683">
        <v>0</v>
      </c>
      <c r="X223" s="681"/>
      <c r="Y223" s="681"/>
      <c r="Z223" s="681"/>
      <c r="AA223" s="687">
        <f t="shared" ref="AA223:AA246" si="360">IFERROR(Y223-W223,"-")</f>
        <v>0</v>
      </c>
      <c r="AB223" s="688" t="str">
        <f t="shared" ref="AB223:AB246" si="361">IFERROR(Y223/W223,"-")</f>
        <v>-</v>
      </c>
      <c r="AC223" s="683">
        <v>0</v>
      </c>
      <c r="AD223" s="681"/>
      <c r="AE223" s="681"/>
      <c r="AF223" s="681"/>
      <c r="AG223" s="687">
        <f t="shared" ref="AG223:AG246" si="362">IFERROR(AE223-AC223,"-")</f>
        <v>0</v>
      </c>
      <c r="AH223" s="688" t="str">
        <f t="shared" ref="AH223:AH246" si="363">IFERROR(AE223/AC223,"-")</f>
        <v>-</v>
      </c>
      <c r="AI223" s="683">
        <v>0</v>
      </c>
      <c r="AJ223" s="681"/>
      <c r="AK223" s="681"/>
      <c r="AL223" s="681"/>
      <c r="AM223" s="687">
        <f t="shared" ref="AM223:AM246" si="364">IFERROR(AK223-AI223,"-")</f>
        <v>0</v>
      </c>
      <c r="AN223" s="688" t="str">
        <f t="shared" ref="AN223:AN246" si="365">IFERROR(AK223/AI223,"-")</f>
        <v>-</v>
      </c>
      <c r="AO223" s="687">
        <f t="shared" ref="AO223:AO246" si="366">AU223+BA223+BG223</f>
        <v>0</v>
      </c>
      <c r="AP223" s="681"/>
      <c r="AQ223" s="687">
        <f t="shared" ref="AQ223:AQ246" si="367">AW223+BC223+BI223</f>
        <v>0</v>
      </c>
      <c r="AR223" s="681"/>
      <c r="AS223" s="687">
        <f t="shared" ref="AS223:AS246" si="368">IFERROR(AQ223-AO223,"-")</f>
        <v>0</v>
      </c>
      <c r="AT223" s="688" t="str">
        <f t="shared" ref="AT223:AT246" si="369">IFERROR(AQ223/AO223,"-")</f>
        <v>-</v>
      </c>
      <c r="AU223" s="683">
        <v>0</v>
      </c>
      <c r="AV223" s="681"/>
      <c r="AW223" s="681"/>
      <c r="AX223" s="681"/>
      <c r="AY223" s="687">
        <f t="shared" ref="AY223:AY246" si="370">IFERROR(AW223-AU223,"-")</f>
        <v>0</v>
      </c>
      <c r="AZ223" s="688" t="str">
        <f t="shared" ref="AZ223:AZ246" si="371">IFERROR(AW223/AU223,"-")</f>
        <v>-</v>
      </c>
      <c r="BA223" s="683">
        <v>0</v>
      </c>
      <c r="BB223" s="681"/>
      <c r="BC223" s="681"/>
      <c r="BD223" s="681"/>
      <c r="BE223" s="687">
        <f t="shared" ref="BE223:BE246" si="372">IFERROR(BC223-BA223,"-")</f>
        <v>0</v>
      </c>
      <c r="BF223" s="688" t="str">
        <f t="shared" ref="BF223:BF246" si="373">IFERROR(BC223/BA223,"-")</f>
        <v>-</v>
      </c>
      <c r="BG223" s="683">
        <v>0</v>
      </c>
      <c r="BH223" s="681"/>
      <c r="BI223" s="681"/>
      <c r="BJ223" s="681"/>
      <c r="BK223" s="687">
        <f t="shared" ref="BK223:BK246" si="374">IFERROR(BI223-BG223,"-")</f>
        <v>0</v>
      </c>
      <c r="BL223" s="688" t="str">
        <f t="shared" ref="BL223:BL246" si="375">IFERROR(BI223/BG223,"-")</f>
        <v>-</v>
      </c>
      <c r="BM223" s="687">
        <f t="shared" ref="BM223:BM246" si="376">BS223+BY223+CE223</f>
        <v>0</v>
      </c>
      <c r="BN223" s="681"/>
      <c r="BO223" s="687">
        <f t="shared" ref="BO223:BO246" si="377">BU223+CA223+CG223</f>
        <v>0</v>
      </c>
      <c r="BP223" s="681"/>
      <c r="BQ223" s="687">
        <f t="shared" ref="BQ223:BQ246" si="378">IFERROR(BO223-BM223,"-")</f>
        <v>0</v>
      </c>
      <c r="BR223" s="688" t="str">
        <f t="shared" ref="BR223:BR246" si="379">IFERROR(BO223/BM223,"-")</f>
        <v>-</v>
      </c>
      <c r="BS223" s="683">
        <v>0</v>
      </c>
      <c r="BT223" s="681"/>
      <c r="BU223" s="681"/>
      <c r="BV223" s="681"/>
      <c r="BW223" s="687">
        <f t="shared" ref="BW223:BW246" si="380">IFERROR(BU223-BS223,"-")</f>
        <v>0</v>
      </c>
      <c r="BX223" s="688" t="str">
        <f t="shared" ref="BX223:BX246" si="381">IFERROR(BU223/BS223,"-")</f>
        <v>-</v>
      </c>
      <c r="BY223" s="683">
        <v>0</v>
      </c>
      <c r="BZ223" s="681"/>
      <c r="CA223" s="681"/>
      <c r="CB223" s="681"/>
      <c r="CC223" s="687">
        <f t="shared" ref="CC223:CC246" si="382">IFERROR(CA223-BY223,"-")</f>
        <v>0</v>
      </c>
      <c r="CD223" s="688" t="str">
        <f t="shared" ref="CD223:CD246" si="383">IFERROR(CA223/BY223,"-")</f>
        <v>-</v>
      </c>
      <c r="CE223" s="683">
        <v>0</v>
      </c>
      <c r="CF223" s="681"/>
      <c r="CG223" s="681"/>
      <c r="CH223" s="681"/>
      <c r="CI223" s="687">
        <f t="shared" ref="CI223:CI246" si="384">IFERROR(CG223-CE223,"-")</f>
        <v>0</v>
      </c>
      <c r="CJ223" s="688" t="str">
        <f t="shared" ref="CJ223:CJ246" si="385">IFERROR(CG223/CE223,"-")</f>
        <v>-</v>
      </c>
      <c r="CK223" s="687">
        <f t="shared" ref="CK223:CK246" si="386">CQ223+CW223+DC223</f>
        <v>0</v>
      </c>
      <c r="CL223" s="681"/>
      <c r="CM223" s="687">
        <f t="shared" ref="CM223:CM246" si="387">CS223+CY223+DE223</f>
        <v>0</v>
      </c>
      <c r="CN223" s="681"/>
      <c r="CO223" s="687">
        <f t="shared" ref="CO223:CO246" si="388">IFERROR(CM223-CK223,"-")</f>
        <v>0</v>
      </c>
      <c r="CP223" s="688" t="str">
        <f t="shared" ref="CP223:CP246" si="389">IFERROR(CM223/CK223,"-")</f>
        <v>-</v>
      </c>
      <c r="CQ223" s="683">
        <v>0</v>
      </c>
      <c r="CR223" s="681"/>
      <c r="CS223" s="681"/>
      <c r="CT223" s="681"/>
      <c r="CU223" s="687">
        <f t="shared" ref="CU223:CU246" si="390">IFERROR(CS223-CQ223,"-")</f>
        <v>0</v>
      </c>
      <c r="CV223" s="688" t="str">
        <f t="shared" ref="CV223:CV246" si="391">IFERROR(CS223/CQ223,"-")</f>
        <v>-</v>
      </c>
      <c r="CW223" s="683">
        <v>0</v>
      </c>
      <c r="CX223" s="681"/>
      <c r="CY223" s="681"/>
      <c r="CZ223" s="681"/>
      <c r="DA223" s="687">
        <f t="shared" ref="DA223:DA246" si="392">IFERROR(CY223-CW223,"-")</f>
        <v>0</v>
      </c>
      <c r="DB223" s="688" t="str">
        <f t="shared" ref="DB223:DB246" si="393">IFERROR(CY223/CW223,"-")</f>
        <v>-</v>
      </c>
      <c r="DC223" s="683">
        <v>0</v>
      </c>
      <c r="DD223" s="681"/>
      <c r="DE223" s="681"/>
      <c r="DF223" s="681"/>
      <c r="DG223" s="687">
        <f t="shared" ref="DG223:DG246" si="394">IFERROR(DE223-DC223,"-")</f>
        <v>0</v>
      </c>
      <c r="DH223" s="688" t="str">
        <f t="shared" ref="DH223:DH246" si="395">IFERROR(DE223/DC223,"-")</f>
        <v>-</v>
      </c>
    </row>
    <row r="224" spans="2:112" ht="19.5" customHeight="1" outlineLevel="1">
      <c r="B224" s="112"/>
      <c r="C224" s="337" t="s">
        <v>3297</v>
      </c>
      <c r="D224" s="125" t="s">
        <v>1837</v>
      </c>
      <c r="E224" s="528" t="s">
        <v>3298</v>
      </c>
      <c r="F224" s="528"/>
      <c r="G224" s="529"/>
      <c r="H224" s="530"/>
      <c r="I224" s="530"/>
      <c r="J224" s="671" t="s">
        <v>883</v>
      </c>
      <c r="K224" s="687">
        <f t="shared" si="352"/>
        <v>0</v>
      </c>
      <c r="L224" s="681"/>
      <c r="M224" s="687">
        <f t="shared" si="353"/>
        <v>0</v>
      </c>
      <c r="N224" s="681"/>
      <c r="O224" s="687">
        <f t="shared" si="354"/>
        <v>0</v>
      </c>
      <c r="P224" s="688" t="str">
        <f t="shared" si="355"/>
        <v>-</v>
      </c>
      <c r="Q224" s="687">
        <f t="shared" si="356"/>
        <v>0</v>
      </c>
      <c r="R224" s="681"/>
      <c r="S224" s="687">
        <f t="shared" si="357"/>
        <v>0</v>
      </c>
      <c r="T224" s="681"/>
      <c r="U224" s="687">
        <f t="shared" si="358"/>
        <v>0</v>
      </c>
      <c r="V224" s="688" t="str">
        <f t="shared" si="359"/>
        <v>-</v>
      </c>
      <c r="W224" s="681"/>
      <c r="X224" s="681"/>
      <c r="Y224" s="681"/>
      <c r="Z224" s="681"/>
      <c r="AA224" s="687">
        <f t="shared" si="360"/>
        <v>0</v>
      </c>
      <c r="AB224" s="688" t="str">
        <f t="shared" si="361"/>
        <v>-</v>
      </c>
      <c r="AC224" s="681"/>
      <c r="AD224" s="681"/>
      <c r="AE224" s="681"/>
      <c r="AF224" s="681"/>
      <c r="AG224" s="687">
        <f t="shared" si="362"/>
        <v>0</v>
      </c>
      <c r="AH224" s="688" t="str">
        <f t="shared" si="363"/>
        <v>-</v>
      </c>
      <c r="AI224" s="681"/>
      <c r="AJ224" s="681"/>
      <c r="AK224" s="681"/>
      <c r="AL224" s="681"/>
      <c r="AM224" s="687">
        <f t="shared" si="364"/>
        <v>0</v>
      </c>
      <c r="AN224" s="688" t="str">
        <f t="shared" si="365"/>
        <v>-</v>
      </c>
      <c r="AO224" s="687">
        <f t="shared" si="366"/>
        <v>0</v>
      </c>
      <c r="AP224" s="681"/>
      <c r="AQ224" s="687">
        <f t="shared" si="367"/>
        <v>0</v>
      </c>
      <c r="AR224" s="681"/>
      <c r="AS224" s="687">
        <f t="shared" si="368"/>
        <v>0</v>
      </c>
      <c r="AT224" s="688" t="str">
        <f t="shared" si="369"/>
        <v>-</v>
      </c>
      <c r="AU224" s="681"/>
      <c r="AV224" s="681"/>
      <c r="AW224" s="681"/>
      <c r="AX224" s="681"/>
      <c r="AY224" s="687">
        <f t="shared" si="370"/>
        <v>0</v>
      </c>
      <c r="AZ224" s="688" t="str">
        <f t="shared" si="371"/>
        <v>-</v>
      </c>
      <c r="BA224" s="681"/>
      <c r="BB224" s="681"/>
      <c r="BC224" s="681"/>
      <c r="BD224" s="681"/>
      <c r="BE224" s="687">
        <f t="shared" si="372"/>
        <v>0</v>
      </c>
      <c r="BF224" s="688" t="str">
        <f t="shared" si="373"/>
        <v>-</v>
      </c>
      <c r="BG224" s="681"/>
      <c r="BH224" s="681"/>
      <c r="BI224" s="681"/>
      <c r="BJ224" s="681"/>
      <c r="BK224" s="687">
        <f t="shared" si="374"/>
        <v>0</v>
      </c>
      <c r="BL224" s="688" t="str">
        <f t="shared" si="375"/>
        <v>-</v>
      </c>
      <c r="BM224" s="687">
        <f t="shared" si="376"/>
        <v>0</v>
      </c>
      <c r="BN224" s="681"/>
      <c r="BO224" s="687">
        <f t="shared" si="377"/>
        <v>0</v>
      </c>
      <c r="BP224" s="681"/>
      <c r="BQ224" s="687">
        <f t="shared" si="378"/>
        <v>0</v>
      </c>
      <c r="BR224" s="688" t="str">
        <f t="shared" si="379"/>
        <v>-</v>
      </c>
      <c r="BS224" s="681"/>
      <c r="BT224" s="681"/>
      <c r="BU224" s="681"/>
      <c r="BV224" s="681"/>
      <c r="BW224" s="687">
        <f t="shared" si="380"/>
        <v>0</v>
      </c>
      <c r="BX224" s="688" t="str">
        <f t="shared" si="381"/>
        <v>-</v>
      </c>
      <c r="BY224" s="681"/>
      <c r="BZ224" s="681"/>
      <c r="CA224" s="681"/>
      <c r="CB224" s="681"/>
      <c r="CC224" s="687">
        <f t="shared" si="382"/>
        <v>0</v>
      </c>
      <c r="CD224" s="688" t="str">
        <f t="shared" si="383"/>
        <v>-</v>
      </c>
      <c r="CE224" s="681"/>
      <c r="CF224" s="681"/>
      <c r="CG224" s="681"/>
      <c r="CH224" s="681"/>
      <c r="CI224" s="687">
        <f t="shared" si="384"/>
        <v>0</v>
      </c>
      <c r="CJ224" s="688" t="str">
        <f t="shared" si="385"/>
        <v>-</v>
      </c>
      <c r="CK224" s="687">
        <f t="shared" si="386"/>
        <v>0</v>
      </c>
      <c r="CL224" s="681"/>
      <c r="CM224" s="687">
        <f t="shared" si="387"/>
        <v>0</v>
      </c>
      <c r="CN224" s="681"/>
      <c r="CO224" s="687">
        <f t="shared" si="388"/>
        <v>0</v>
      </c>
      <c r="CP224" s="688" t="str">
        <f t="shared" si="389"/>
        <v>-</v>
      </c>
      <c r="CQ224" s="681"/>
      <c r="CR224" s="681"/>
      <c r="CS224" s="681"/>
      <c r="CT224" s="681"/>
      <c r="CU224" s="687">
        <f t="shared" si="390"/>
        <v>0</v>
      </c>
      <c r="CV224" s="688" t="str">
        <f t="shared" si="391"/>
        <v>-</v>
      </c>
      <c r="CW224" s="681"/>
      <c r="CX224" s="681"/>
      <c r="CY224" s="681"/>
      <c r="CZ224" s="681"/>
      <c r="DA224" s="687">
        <f t="shared" si="392"/>
        <v>0</v>
      </c>
      <c r="DB224" s="688" t="str">
        <f t="shared" si="393"/>
        <v>-</v>
      </c>
      <c r="DC224" s="681"/>
      <c r="DD224" s="681"/>
      <c r="DE224" s="681"/>
      <c r="DF224" s="681"/>
      <c r="DG224" s="687">
        <f t="shared" si="394"/>
        <v>0</v>
      </c>
      <c r="DH224" s="688" t="str">
        <f t="shared" si="395"/>
        <v>-</v>
      </c>
    </row>
    <row r="225" spans="2:112">
      <c r="B225" s="112" t="s">
        <v>3299</v>
      </c>
      <c r="C225" s="337"/>
      <c r="D225" s="126" t="s">
        <v>3300</v>
      </c>
      <c r="E225" s="528" t="s">
        <v>3301</v>
      </c>
      <c r="F225" s="528"/>
      <c r="G225" s="529"/>
      <c r="H225" s="530"/>
      <c r="I225" s="530"/>
      <c r="J225" s="102" t="s">
        <v>883</v>
      </c>
      <c r="K225" s="687">
        <f t="shared" si="352"/>
        <v>0</v>
      </c>
      <c r="L225" s="681"/>
      <c r="M225" s="687">
        <f t="shared" si="353"/>
        <v>0</v>
      </c>
      <c r="N225" s="681"/>
      <c r="O225" s="687">
        <f t="shared" si="354"/>
        <v>0</v>
      </c>
      <c r="P225" s="688" t="str">
        <f t="shared" si="355"/>
        <v>-</v>
      </c>
      <c r="Q225" s="687">
        <f t="shared" si="356"/>
        <v>0</v>
      </c>
      <c r="R225" s="681"/>
      <c r="S225" s="687">
        <f t="shared" si="357"/>
        <v>0</v>
      </c>
      <c r="T225" s="681"/>
      <c r="U225" s="687">
        <f t="shared" si="358"/>
        <v>0</v>
      </c>
      <c r="V225" s="688" t="str">
        <f t="shared" si="359"/>
        <v>-</v>
      </c>
      <c r="W225" s="683">
        <v>0</v>
      </c>
      <c r="X225" s="681"/>
      <c r="Y225" s="681"/>
      <c r="Z225" s="681"/>
      <c r="AA225" s="687">
        <f t="shared" si="360"/>
        <v>0</v>
      </c>
      <c r="AB225" s="688" t="str">
        <f t="shared" si="361"/>
        <v>-</v>
      </c>
      <c r="AC225" s="683">
        <v>0</v>
      </c>
      <c r="AD225" s="681"/>
      <c r="AE225" s="681"/>
      <c r="AF225" s="681"/>
      <c r="AG225" s="687">
        <f t="shared" si="362"/>
        <v>0</v>
      </c>
      <c r="AH225" s="688" t="str">
        <f t="shared" si="363"/>
        <v>-</v>
      </c>
      <c r="AI225" s="683">
        <v>0</v>
      </c>
      <c r="AJ225" s="681"/>
      <c r="AK225" s="681"/>
      <c r="AL225" s="681"/>
      <c r="AM225" s="687">
        <f t="shared" si="364"/>
        <v>0</v>
      </c>
      <c r="AN225" s="688" t="str">
        <f t="shared" si="365"/>
        <v>-</v>
      </c>
      <c r="AO225" s="687">
        <f t="shared" si="366"/>
        <v>0</v>
      </c>
      <c r="AP225" s="681"/>
      <c r="AQ225" s="687">
        <f t="shared" si="367"/>
        <v>0</v>
      </c>
      <c r="AR225" s="681"/>
      <c r="AS225" s="687">
        <f t="shared" si="368"/>
        <v>0</v>
      </c>
      <c r="AT225" s="688" t="str">
        <f t="shared" si="369"/>
        <v>-</v>
      </c>
      <c r="AU225" s="683">
        <v>0</v>
      </c>
      <c r="AV225" s="681"/>
      <c r="AW225" s="681"/>
      <c r="AX225" s="681"/>
      <c r="AY225" s="687">
        <f t="shared" si="370"/>
        <v>0</v>
      </c>
      <c r="AZ225" s="688" t="str">
        <f t="shared" si="371"/>
        <v>-</v>
      </c>
      <c r="BA225" s="683">
        <v>0</v>
      </c>
      <c r="BB225" s="681"/>
      <c r="BC225" s="681"/>
      <c r="BD225" s="681"/>
      <c r="BE225" s="687">
        <f t="shared" si="372"/>
        <v>0</v>
      </c>
      <c r="BF225" s="688" t="str">
        <f t="shared" si="373"/>
        <v>-</v>
      </c>
      <c r="BG225" s="683">
        <v>0</v>
      </c>
      <c r="BH225" s="681"/>
      <c r="BI225" s="681"/>
      <c r="BJ225" s="681"/>
      <c r="BK225" s="687">
        <f t="shared" si="374"/>
        <v>0</v>
      </c>
      <c r="BL225" s="688" t="str">
        <f t="shared" si="375"/>
        <v>-</v>
      </c>
      <c r="BM225" s="687">
        <f t="shared" si="376"/>
        <v>0</v>
      </c>
      <c r="BN225" s="681"/>
      <c r="BO225" s="687">
        <f t="shared" si="377"/>
        <v>0</v>
      </c>
      <c r="BP225" s="681"/>
      <c r="BQ225" s="687">
        <f t="shared" si="378"/>
        <v>0</v>
      </c>
      <c r="BR225" s="688" t="str">
        <f t="shared" si="379"/>
        <v>-</v>
      </c>
      <c r="BS225" s="683">
        <v>0</v>
      </c>
      <c r="BT225" s="681"/>
      <c r="BU225" s="681"/>
      <c r="BV225" s="681"/>
      <c r="BW225" s="687">
        <f t="shared" si="380"/>
        <v>0</v>
      </c>
      <c r="BX225" s="688" t="str">
        <f t="shared" si="381"/>
        <v>-</v>
      </c>
      <c r="BY225" s="683">
        <v>0</v>
      </c>
      <c r="BZ225" s="681"/>
      <c r="CA225" s="681"/>
      <c r="CB225" s="681"/>
      <c r="CC225" s="687">
        <f t="shared" si="382"/>
        <v>0</v>
      </c>
      <c r="CD225" s="688" t="str">
        <f t="shared" si="383"/>
        <v>-</v>
      </c>
      <c r="CE225" s="683">
        <v>0</v>
      </c>
      <c r="CF225" s="681"/>
      <c r="CG225" s="681"/>
      <c r="CH225" s="681"/>
      <c r="CI225" s="687">
        <f t="shared" si="384"/>
        <v>0</v>
      </c>
      <c r="CJ225" s="688" t="str">
        <f t="shared" si="385"/>
        <v>-</v>
      </c>
      <c r="CK225" s="687">
        <f t="shared" si="386"/>
        <v>0</v>
      </c>
      <c r="CL225" s="681"/>
      <c r="CM225" s="687">
        <f t="shared" si="387"/>
        <v>0</v>
      </c>
      <c r="CN225" s="681"/>
      <c r="CO225" s="687">
        <f t="shared" si="388"/>
        <v>0</v>
      </c>
      <c r="CP225" s="688" t="str">
        <f t="shared" si="389"/>
        <v>-</v>
      </c>
      <c r="CQ225" s="683">
        <v>0</v>
      </c>
      <c r="CR225" s="681"/>
      <c r="CS225" s="681"/>
      <c r="CT225" s="681"/>
      <c r="CU225" s="687">
        <f t="shared" si="390"/>
        <v>0</v>
      </c>
      <c r="CV225" s="688" t="str">
        <f t="shared" si="391"/>
        <v>-</v>
      </c>
      <c r="CW225" s="683">
        <v>0</v>
      </c>
      <c r="CX225" s="681"/>
      <c r="CY225" s="681"/>
      <c r="CZ225" s="681"/>
      <c r="DA225" s="687">
        <f t="shared" si="392"/>
        <v>0</v>
      </c>
      <c r="DB225" s="688" t="str">
        <f t="shared" si="393"/>
        <v>-</v>
      </c>
      <c r="DC225" s="683">
        <v>0</v>
      </c>
      <c r="DD225" s="681"/>
      <c r="DE225" s="681"/>
      <c r="DF225" s="681"/>
      <c r="DG225" s="687">
        <f t="shared" si="394"/>
        <v>0</v>
      </c>
      <c r="DH225" s="688" t="str">
        <f t="shared" si="395"/>
        <v>-</v>
      </c>
    </row>
    <row r="226" spans="2:112">
      <c r="B226" s="112" t="s">
        <v>3302</v>
      </c>
      <c r="C226" s="337"/>
      <c r="D226" s="126" t="s">
        <v>3303</v>
      </c>
      <c r="E226" s="528" t="s">
        <v>3304</v>
      </c>
      <c r="F226" s="528"/>
      <c r="G226" s="529"/>
      <c r="H226" s="530"/>
      <c r="I226" s="530"/>
      <c r="J226" s="102" t="s">
        <v>883</v>
      </c>
      <c r="K226" s="687">
        <f t="shared" si="352"/>
        <v>0</v>
      </c>
      <c r="L226" s="681"/>
      <c r="M226" s="687">
        <f t="shared" si="353"/>
        <v>0</v>
      </c>
      <c r="N226" s="681"/>
      <c r="O226" s="687">
        <f t="shared" si="354"/>
        <v>0</v>
      </c>
      <c r="P226" s="688" t="str">
        <f t="shared" si="355"/>
        <v>-</v>
      </c>
      <c r="Q226" s="687">
        <f t="shared" si="356"/>
        <v>0</v>
      </c>
      <c r="R226" s="681"/>
      <c r="S226" s="687">
        <f t="shared" si="357"/>
        <v>0</v>
      </c>
      <c r="T226" s="681"/>
      <c r="U226" s="687">
        <f t="shared" si="358"/>
        <v>0</v>
      </c>
      <c r="V226" s="688" t="str">
        <f t="shared" si="359"/>
        <v>-</v>
      </c>
      <c r="W226" s="683">
        <v>0</v>
      </c>
      <c r="X226" s="681"/>
      <c r="Y226" s="681"/>
      <c r="Z226" s="681"/>
      <c r="AA226" s="687">
        <f t="shared" si="360"/>
        <v>0</v>
      </c>
      <c r="AB226" s="688" t="str">
        <f t="shared" si="361"/>
        <v>-</v>
      </c>
      <c r="AC226" s="683">
        <v>0</v>
      </c>
      <c r="AD226" s="681"/>
      <c r="AE226" s="681"/>
      <c r="AF226" s="681"/>
      <c r="AG226" s="687">
        <f t="shared" si="362"/>
        <v>0</v>
      </c>
      <c r="AH226" s="688" t="str">
        <f t="shared" si="363"/>
        <v>-</v>
      </c>
      <c r="AI226" s="683">
        <v>0</v>
      </c>
      <c r="AJ226" s="681"/>
      <c r="AK226" s="681"/>
      <c r="AL226" s="681"/>
      <c r="AM226" s="687">
        <f t="shared" si="364"/>
        <v>0</v>
      </c>
      <c r="AN226" s="688" t="str">
        <f t="shared" si="365"/>
        <v>-</v>
      </c>
      <c r="AO226" s="687">
        <f t="shared" si="366"/>
        <v>0</v>
      </c>
      <c r="AP226" s="681"/>
      <c r="AQ226" s="687">
        <f t="shared" si="367"/>
        <v>0</v>
      </c>
      <c r="AR226" s="681"/>
      <c r="AS226" s="687">
        <f t="shared" si="368"/>
        <v>0</v>
      </c>
      <c r="AT226" s="688" t="str">
        <f t="shared" si="369"/>
        <v>-</v>
      </c>
      <c r="AU226" s="683">
        <v>0</v>
      </c>
      <c r="AV226" s="681"/>
      <c r="AW226" s="681"/>
      <c r="AX226" s="681"/>
      <c r="AY226" s="687">
        <f t="shared" si="370"/>
        <v>0</v>
      </c>
      <c r="AZ226" s="688" t="str">
        <f t="shared" si="371"/>
        <v>-</v>
      </c>
      <c r="BA226" s="683">
        <v>0</v>
      </c>
      <c r="BB226" s="681"/>
      <c r="BC226" s="681"/>
      <c r="BD226" s="681"/>
      <c r="BE226" s="687">
        <f t="shared" si="372"/>
        <v>0</v>
      </c>
      <c r="BF226" s="688" t="str">
        <f t="shared" si="373"/>
        <v>-</v>
      </c>
      <c r="BG226" s="683">
        <v>0</v>
      </c>
      <c r="BH226" s="681"/>
      <c r="BI226" s="681"/>
      <c r="BJ226" s="681"/>
      <c r="BK226" s="687">
        <f t="shared" si="374"/>
        <v>0</v>
      </c>
      <c r="BL226" s="688" t="str">
        <f t="shared" si="375"/>
        <v>-</v>
      </c>
      <c r="BM226" s="687">
        <f t="shared" si="376"/>
        <v>0</v>
      </c>
      <c r="BN226" s="681"/>
      <c r="BO226" s="687">
        <f t="shared" si="377"/>
        <v>0</v>
      </c>
      <c r="BP226" s="681"/>
      <c r="BQ226" s="687">
        <f t="shared" si="378"/>
        <v>0</v>
      </c>
      <c r="BR226" s="688" t="str">
        <f t="shared" si="379"/>
        <v>-</v>
      </c>
      <c r="BS226" s="683">
        <v>0</v>
      </c>
      <c r="BT226" s="681"/>
      <c r="BU226" s="681"/>
      <c r="BV226" s="681"/>
      <c r="BW226" s="687">
        <f t="shared" si="380"/>
        <v>0</v>
      </c>
      <c r="BX226" s="688" t="str">
        <f t="shared" si="381"/>
        <v>-</v>
      </c>
      <c r="BY226" s="683">
        <v>0</v>
      </c>
      <c r="BZ226" s="681"/>
      <c r="CA226" s="681"/>
      <c r="CB226" s="681"/>
      <c r="CC226" s="687">
        <f t="shared" si="382"/>
        <v>0</v>
      </c>
      <c r="CD226" s="688" t="str">
        <f t="shared" si="383"/>
        <v>-</v>
      </c>
      <c r="CE226" s="683">
        <v>0</v>
      </c>
      <c r="CF226" s="681"/>
      <c r="CG226" s="681"/>
      <c r="CH226" s="681"/>
      <c r="CI226" s="687">
        <f t="shared" si="384"/>
        <v>0</v>
      </c>
      <c r="CJ226" s="688" t="str">
        <f t="shared" si="385"/>
        <v>-</v>
      </c>
      <c r="CK226" s="687">
        <f t="shared" si="386"/>
        <v>0</v>
      </c>
      <c r="CL226" s="681"/>
      <c r="CM226" s="687">
        <f t="shared" si="387"/>
        <v>0</v>
      </c>
      <c r="CN226" s="681"/>
      <c r="CO226" s="687">
        <f t="shared" si="388"/>
        <v>0</v>
      </c>
      <c r="CP226" s="688" t="str">
        <f t="shared" si="389"/>
        <v>-</v>
      </c>
      <c r="CQ226" s="683">
        <v>0</v>
      </c>
      <c r="CR226" s="681"/>
      <c r="CS226" s="681"/>
      <c r="CT226" s="681"/>
      <c r="CU226" s="687">
        <f t="shared" si="390"/>
        <v>0</v>
      </c>
      <c r="CV226" s="688" t="str">
        <f t="shared" si="391"/>
        <v>-</v>
      </c>
      <c r="CW226" s="683">
        <v>0</v>
      </c>
      <c r="CX226" s="681"/>
      <c r="CY226" s="681"/>
      <c r="CZ226" s="681"/>
      <c r="DA226" s="687">
        <f t="shared" si="392"/>
        <v>0</v>
      </c>
      <c r="DB226" s="688" t="str">
        <f t="shared" si="393"/>
        <v>-</v>
      </c>
      <c r="DC226" s="683">
        <v>0</v>
      </c>
      <c r="DD226" s="681"/>
      <c r="DE226" s="681"/>
      <c r="DF226" s="681"/>
      <c r="DG226" s="687">
        <f t="shared" si="394"/>
        <v>0</v>
      </c>
      <c r="DH226" s="688" t="str">
        <f t="shared" si="395"/>
        <v>-</v>
      </c>
    </row>
    <row r="227" spans="2:112">
      <c r="B227" s="112" t="s">
        <v>3305</v>
      </c>
      <c r="C227" s="337"/>
      <c r="D227" s="126" t="s">
        <v>3306</v>
      </c>
      <c r="E227" s="528" t="s">
        <v>3307</v>
      </c>
      <c r="F227" s="528"/>
      <c r="G227" s="529"/>
      <c r="H227" s="530"/>
      <c r="I227" s="530"/>
      <c r="J227" s="102" t="s">
        <v>883</v>
      </c>
      <c r="K227" s="687">
        <f t="shared" si="352"/>
        <v>2.8000000000000003</v>
      </c>
      <c r="L227" s="681"/>
      <c r="M227" s="687">
        <f t="shared" si="353"/>
        <v>0</v>
      </c>
      <c r="N227" s="681"/>
      <c r="O227" s="687">
        <f t="shared" si="354"/>
        <v>-2.8000000000000003</v>
      </c>
      <c r="P227" s="688">
        <f t="shared" si="355"/>
        <v>0</v>
      </c>
      <c r="Q227" s="687">
        <f t="shared" si="356"/>
        <v>0.1</v>
      </c>
      <c r="R227" s="681"/>
      <c r="S227" s="687">
        <f t="shared" si="357"/>
        <v>0</v>
      </c>
      <c r="T227" s="681"/>
      <c r="U227" s="687">
        <f t="shared" si="358"/>
        <v>-0.1</v>
      </c>
      <c r="V227" s="688">
        <f t="shared" si="359"/>
        <v>0</v>
      </c>
      <c r="W227" s="683">
        <v>0</v>
      </c>
      <c r="X227" s="681"/>
      <c r="Y227" s="681"/>
      <c r="Z227" s="681"/>
      <c r="AA227" s="687">
        <f t="shared" si="360"/>
        <v>0</v>
      </c>
      <c r="AB227" s="688" t="str">
        <f t="shared" si="361"/>
        <v>-</v>
      </c>
      <c r="AC227" s="683">
        <v>0.1</v>
      </c>
      <c r="AD227" s="681"/>
      <c r="AE227" s="681"/>
      <c r="AF227" s="681"/>
      <c r="AG227" s="687">
        <f t="shared" si="362"/>
        <v>-0.1</v>
      </c>
      <c r="AH227" s="688">
        <f t="shared" si="363"/>
        <v>0</v>
      </c>
      <c r="AI227" s="683">
        <v>0</v>
      </c>
      <c r="AJ227" s="681"/>
      <c r="AK227" s="681"/>
      <c r="AL227" s="681"/>
      <c r="AM227" s="687">
        <f t="shared" si="364"/>
        <v>0</v>
      </c>
      <c r="AN227" s="688" t="str">
        <f t="shared" si="365"/>
        <v>-</v>
      </c>
      <c r="AO227" s="687">
        <f t="shared" si="366"/>
        <v>0</v>
      </c>
      <c r="AP227" s="681"/>
      <c r="AQ227" s="687">
        <f t="shared" si="367"/>
        <v>0</v>
      </c>
      <c r="AR227" s="681"/>
      <c r="AS227" s="687">
        <f t="shared" si="368"/>
        <v>0</v>
      </c>
      <c r="AT227" s="688" t="str">
        <f t="shared" si="369"/>
        <v>-</v>
      </c>
      <c r="AU227" s="683">
        <v>0</v>
      </c>
      <c r="AV227" s="681"/>
      <c r="AW227" s="681"/>
      <c r="AX227" s="681"/>
      <c r="AY227" s="687">
        <f t="shared" si="370"/>
        <v>0</v>
      </c>
      <c r="AZ227" s="688" t="str">
        <f t="shared" si="371"/>
        <v>-</v>
      </c>
      <c r="BA227" s="683">
        <v>0</v>
      </c>
      <c r="BB227" s="681"/>
      <c r="BC227" s="681"/>
      <c r="BD227" s="681"/>
      <c r="BE227" s="687">
        <f t="shared" si="372"/>
        <v>0</v>
      </c>
      <c r="BF227" s="688" t="str">
        <f t="shared" si="373"/>
        <v>-</v>
      </c>
      <c r="BG227" s="683">
        <v>0</v>
      </c>
      <c r="BH227" s="681"/>
      <c r="BI227" s="681"/>
      <c r="BJ227" s="681"/>
      <c r="BK227" s="687">
        <f t="shared" si="374"/>
        <v>0</v>
      </c>
      <c r="BL227" s="688" t="str">
        <f t="shared" si="375"/>
        <v>-</v>
      </c>
      <c r="BM227" s="687">
        <f t="shared" si="376"/>
        <v>0</v>
      </c>
      <c r="BN227" s="681"/>
      <c r="BO227" s="687">
        <f t="shared" si="377"/>
        <v>0</v>
      </c>
      <c r="BP227" s="681"/>
      <c r="BQ227" s="687">
        <f t="shared" si="378"/>
        <v>0</v>
      </c>
      <c r="BR227" s="688" t="str">
        <f t="shared" si="379"/>
        <v>-</v>
      </c>
      <c r="BS227" s="683">
        <v>0</v>
      </c>
      <c r="BT227" s="681"/>
      <c r="BU227" s="681"/>
      <c r="BV227" s="681"/>
      <c r="BW227" s="687">
        <f t="shared" si="380"/>
        <v>0</v>
      </c>
      <c r="BX227" s="688" t="str">
        <f t="shared" si="381"/>
        <v>-</v>
      </c>
      <c r="BY227" s="683">
        <v>0</v>
      </c>
      <c r="BZ227" s="681"/>
      <c r="CA227" s="681"/>
      <c r="CB227" s="681"/>
      <c r="CC227" s="687">
        <f t="shared" si="382"/>
        <v>0</v>
      </c>
      <c r="CD227" s="688" t="str">
        <f t="shared" si="383"/>
        <v>-</v>
      </c>
      <c r="CE227" s="683">
        <v>0</v>
      </c>
      <c r="CF227" s="681"/>
      <c r="CG227" s="681"/>
      <c r="CH227" s="681"/>
      <c r="CI227" s="687">
        <f t="shared" si="384"/>
        <v>0</v>
      </c>
      <c r="CJ227" s="688" t="str">
        <f t="shared" si="385"/>
        <v>-</v>
      </c>
      <c r="CK227" s="687">
        <f t="shared" si="386"/>
        <v>2.7</v>
      </c>
      <c r="CL227" s="681"/>
      <c r="CM227" s="687">
        <f t="shared" si="387"/>
        <v>0</v>
      </c>
      <c r="CN227" s="681"/>
      <c r="CO227" s="687">
        <f t="shared" si="388"/>
        <v>-2.7</v>
      </c>
      <c r="CP227" s="688">
        <f t="shared" si="389"/>
        <v>0</v>
      </c>
      <c r="CQ227" s="683">
        <v>0</v>
      </c>
      <c r="CR227" s="681"/>
      <c r="CS227" s="681"/>
      <c r="CT227" s="681"/>
      <c r="CU227" s="687">
        <f t="shared" si="390"/>
        <v>0</v>
      </c>
      <c r="CV227" s="688" t="str">
        <f t="shared" si="391"/>
        <v>-</v>
      </c>
      <c r="CW227" s="683">
        <v>2.7</v>
      </c>
      <c r="CX227" s="681"/>
      <c r="CY227" s="681"/>
      <c r="CZ227" s="681"/>
      <c r="DA227" s="687">
        <f t="shared" si="392"/>
        <v>-2.7</v>
      </c>
      <c r="DB227" s="688">
        <f t="shared" si="393"/>
        <v>0</v>
      </c>
      <c r="DC227" s="683">
        <v>0</v>
      </c>
      <c r="DD227" s="681"/>
      <c r="DE227" s="681"/>
      <c r="DF227" s="681"/>
      <c r="DG227" s="687">
        <f t="shared" si="394"/>
        <v>0</v>
      </c>
      <c r="DH227" s="688" t="str">
        <f t="shared" si="395"/>
        <v>-</v>
      </c>
    </row>
    <row r="228" spans="2:112">
      <c r="B228" s="112" t="s">
        <v>3308</v>
      </c>
      <c r="C228" s="337"/>
      <c r="D228" s="126" t="s">
        <v>3309</v>
      </c>
      <c r="E228" s="528" t="s">
        <v>3310</v>
      </c>
      <c r="F228" s="528"/>
      <c r="G228" s="529"/>
      <c r="H228" s="530"/>
      <c r="I228" s="530"/>
      <c r="J228" s="102" t="s">
        <v>883</v>
      </c>
      <c r="K228" s="687">
        <f t="shared" si="352"/>
        <v>2.7</v>
      </c>
      <c r="L228" s="681"/>
      <c r="M228" s="687">
        <f t="shared" si="353"/>
        <v>0</v>
      </c>
      <c r="N228" s="681"/>
      <c r="O228" s="687">
        <f t="shared" si="354"/>
        <v>-2.7</v>
      </c>
      <c r="P228" s="688">
        <f t="shared" si="355"/>
        <v>0</v>
      </c>
      <c r="Q228" s="687">
        <f t="shared" si="356"/>
        <v>0</v>
      </c>
      <c r="R228" s="681"/>
      <c r="S228" s="687">
        <f t="shared" si="357"/>
        <v>0</v>
      </c>
      <c r="T228" s="681"/>
      <c r="U228" s="687">
        <f t="shared" si="358"/>
        <v>0</v>
      </c>
      <c r="V228" s="688" t="str">
        <f t="shared" si="359"/>
        <v>-</v>
      </c>
      <c r="W228" s="683">
        <v>0</v>
      </c>
      <c r="X228" s="681"/>
      <c r="Y228" s="681"/>
      <c r="Z228" s="681"/>
      <c r="AA228" s="687">
        <f t="shared" si="360"/>
        <v>0</v>
      </c>
      <c r="AB228" s="688" t="str">
        <f t="shared" si="361"/>
        <v>-</v>
      </c>
      <c r="AC228" s="683">
        <v>0</v>
      </c>
      <c r="AD228" s="681"/>
      <c r="AE228" s="681"/>
      <c r="AF228" s="681"/>
      <c r="AG228" s="687">
        <f t="shared" si="362"/>
        <v>0</v>
      </c>
      <c r="AH228" s="688" t="str">
        <f t="shared" si="363"/>
        <v>-</v>
      </c>
      <c r="AI228" s="683">
        <v>0</v>
      </c>
      <c r="AJ228" s="681"/>
      <c r="AK228" s="681"/>
      <c r="AL228" s="681"/>
      <c r="AM228" s="687">
        <f t="shared" si="364"/>
        <v>0</v>
      </c>
      <c r="AN228" s="688" t="str">
        <f t="shared" si="365"/>
        <v>-</v>
      </c>
      <c r="AO228" s="687">
        <f t="shared" si="366"/>
        <v>0</v>
      </c>
      <c r="AP228" s="681"/>
      <c r="AQ228" s="687">
        <f t="shared" si="367"/>
        <v>0</v>
      </c>
      <c r="AR228" s="681"/>
      <c r="AS228" s="687">
        <f t="shared" si="368"/>
        <v>0</v>
      </c>
      <c r="AT228" s="688" t="str">
        <f t="shared" si="369"/>
        <v>-</v>
      </c>
      <c r="AU228" s="683">
        <v>0</v>
      </c>
      <c r="AV228" s="681"/>
      <c r="AW228" s="681"/>
      <c r="AX228" s="681"/>
      <c r="AY228" s="687">
        <f t="shared" si="370"/>
        <v>0</v>
      </c>
      <c r="AZ228" s="688" t="str">
        <f t="shared" si="371"/>
        <v>-</v>
      </c>
      <c r="BA228" s="683">
        <v>0</v>
      </c>
      <c r="BB228" s="681"/>
      <c r="BC228" s="681"/>
      <c r="BD228" s="681"/>
      <c r="BE228" s="687">
        <f t="shared" si="372"/>
        <v>0</v>
      </c>
      <c r="BF228" s="688" t="str">
        <f t="shared" si="373"/>
        <v>-</v>
      </c>
      <c r="BG228" s="683">
        <v>0</v>
      </c>
      <c r="BH228" s="681"/>
      <c r="BI228" s="681"/>
      <c r="BJ228" s="681"/>
      <c r="BK228" s="687">
        <f t="shared" si="374"/>
        <v>0</v>
      </c>
      <c r="BL228" s="688" t="str">
        <f t="shared" si="375"/>
        <v>-</v>
      </c>
      <c r="BM228" s="687">
        <f t="shared" si="376"/>
        <v>0</v>
      </c>
      <c r="BN228" s="681"/>
      <c r="BO228" s="687">
        <f t="shared" si="377"/>
        <v>0</v>
      </c>
      <c r="BP228" s="681"/>
      <c r="BQ228" s="687">
        <f t="shared" si="378"/>
        <v>0</v>
      </c>
      <c r="BR228" s="688" t="str">
        <f t="shared" si="379"/>
        <v>-</v>
      </c>
      <c r="BS228" s="683">
        <v>0</v>
      </c>
      <c r="BT228" s="681"/>
      <c r="BU228" s="681"/>
      <c r="BV228" s="681"/>
      <c r="BW228" s="687">
        <f t="shared" si="380"/>
        <v>0</v>
      </c>
      <c r="BX228" s="688" t="str">
        <f t="shared" si="381"/>
        <v>-</v>
      </c>
      <c r="BY228" s="683">
        <v>0</v>
      </c>
      <c r="BZ228" s="681"/>
      <c r="CA228" s="681"/>
      <c r="CB228" s="681"/>
      <c r="CC228" s="687">
        <f t="shared" si="382"/>
        <v>0</v>
      </c>
      <c r="CD228" s="688" t="str">
        <f t="shared" si="383"/>
        <v>-</v>
      </c>
      <c r="CE228" s="683">
        <v>0</v>
      </c>
      <c r="CF228" s="681"/>
      <c r="CG228" s="681"/>
      <c r="CH228" s="681"/>
      <c r="CI228" s="687">
        <f t="shared" si="384"/>
        <v>0</v>
      </c>
      <c r="CJ228" s="688" t="str">
        <f t="shared" si="385"/>
        <v>-</v>
      </c>
      <c r="CK228" s="687">
        <f t="shared" si="386"/>
        <v>2.7</v>
      </c>
      <c r="CL228" s="681"/>
      <c r="CM228" s="687">
        <f t="shared" si="387"/>
        <v>0</v>
      </c>
      <c r="CN228" s="681"/>
      <c r="CO228" s="687">
        <f t="shared" si="388"/>
        <v>-2.7</v>
      </c>
      <c r="CP228" s="688">
        <f t="shared" si="389"/>
        <v>0</v>
      </c>
      <c r="CQ228" s="683">
        <v>0</v>
      </c>
      <c r="CR228" s="681"/>
      <c r="CS228" s="681"/>
      <c r="CT228" s="681"/>
      <c r="CU228" s="687">
        <f t="shared" si="390"/>
        <v>0</v>
      </c>
      <c r="CV228" s="688" t="str">
        <f t="shared" si="391"/>
        <v>-</v>
      </c>
      <c r="CW228" s="683">
        <v>2.7</v>
      </c>
      <c r="CX228" s="681"/>
      <c r="CY228" s="681"/>
      <c r="CZ228" s="681"/>
      <c r="DA228" s="687">
        <f t="shared" si="392"/>
        <v>-2.7</v>
      </c>
      <c r="DB228" s="688">
        <f t="shared" si="393"/>
        <v>0</v>
      </c>
      <c r="DC228" s="683">
        <v>0</v>
      </c>
      <c r="DD228" s="681"/>
      <c r="DE228" s="681"/>
      <c r="DF228" s="681"/>
      <c r="DG228" s="687">
        <f t="shared" si="394"/>
        <v>0</v>
      </c>
      <c r="DH228" s="688" t="str">
        <f t="shared" si="395"/>
        <v>-</v>
      </c>
    </row>
    <row r="229" spans="2:112" ht="37.5" customHeight="1">
      <c r="B229" s="112" t="s">
        <v>3311</v>
      </c>
      <c r="C229" s="337"/>
      <c r="D229" s="126" t="s">
        <v>1846</v>
      </c>
      <c r="E229" s="528" t="s">
        <v>3312</v>
      </c>
      <c r="F229" s="528"/>
      <c r="G229" s="529"/>
      <c r="H229" s="530"/>
      <c r="I229" s="530"/>
      <c r="J229" s="102" t="s">
        <v>883</v>
      </c>
      <c r="K229" s="687">
        <f t="shared" si="352"/>
        <v>0</v>
      </c>
      <c r="L229" s="681"/>
      <c r="M229" s="687">
        <f t="shared" si="353"/>
        <v>0</v>
      </c>
      <c r="N229" s="681"/>
      <c r="O229" s="687">
        <f t="shared" si="354"/>
        <v>0</v>
      </c>
      <c r="P229" s="688" t="str">
        <f t="shared" si="355"/>
        <v>-</v>
      </c>
      <c r="Q229" s="687">
        <f t="shared" si="356"/>
        <v>0</v>
      </c>
      <c r="R229" s="681"/>
      <c r="S229" s="687">
        <f t="shared" si="357"/>
        <v>0</v>
      </c>
      <c r="T229" s="681"/>
      <c r="U229" s="687">
        <f t="shared" si="358"/>
        <v>0</v>
      </c>
      <c r="V229" s="688" t="str">
        <f t="shared" si="359"/>
        <v>-</v>
      </c>
      <c r="W229" s="683">
        <v>0</v>
      </c>
      <c r="X229" s="681"/>
      <c r="Y229" s="681"/>
      <c r="Z229" s="681"/>
      <c r="AA229" s="687">
        <f t="shared" si="360"/>
        <v>0</v>
      </c>
      <c r="AB229" s="688" t="str">
        <f t="shared" si="361"/>
        <v>-</v>
      </c>
      <c r="AC229" s="683">
        <v>0</v>
      </c>
      <c r="AD229" s="681"/>
      <c r="AE229" s="681"/>
      <c r="AF229" s="681"/>
      <c r="AG229" s="687">
        <f t="shared" si="362"/>
        <v>0</v>
      </c>
      <c r="AH229" s="688" t="str">
        <f t="shared" si="363"/>
        <v>-</v>
      </c>
      <c r="AI229" s="683">
        <v>0</v>
      </c>
      <c r="AJ229" s="681"/>
      <c r="AK229" s="681"/>
      <c r="AL229" s="681"/>
      <c r="AM229" s="687">
        <f t="shared" si="364"/>
        <v>0</v>
      </c>
      <c r="AN229" s="688" t="str">
        <f t="shared" si="365"/>
        <v>-</v>
      </c>
      <c r="AO229" s="687">
        <f t="shared" si="366"/>
        <v>0</v>
      </c>
      <c r="AP229" s="681"/>
      <c r="AQ229" s="687">
        <f t="shared" si="367"/>
        <v>0</v>
      </c>
      <c r="AR229" s="681"/>
      <c r="AS229" s="687">
        <f t="shared" si="368"/>
        <v>0</v>
      </c>
      <c r="AT229" s="688" t="str">
        <f t="shared" si="369"/>
        <v>-</v>
      </c>
      <c r="AU229" s="683">
        <v>0</v>
      </c>
      <c r="AV229" s="681"/>
      <c r="AW229" s="681"/>
      <c r="AX229" s="681"/>
      <c r="AY229" s="687">
        <f t="shared" si="370"/>
        <v>0</v>
      </c>
      <c r="AZ229" s="688" t="str">
        <f t="shared" si="371"/>
        <v>-</v>
      </c>
      <c r="BA229" s="683">
        <v>0</v>
      </c>
      <c r="BB229" s="681"/>
      <c r="BC229" s="681"/>
      <c r="BD229" s="681"/>
      <c r="BE229" s="687">
        <f t="shared" si="372"/>
        <v>0</v>
      </c>
      <c r="BF229" s="688" t="str">
        <f t="shared" si="373"/>
        <v>-</v>
      </c>
      <c r="BG229" s="683">
        <v>0</v>
      </c>
      <c r="BH229" s="681"/>
      <c r="BI229" s="681"/>
      <c r="BJ229" s="681"/>
      <c r="BK229" s="687">
        <f t="shared" si="374"/>
        <v>0</v>
      </c>
      <c r="BL229" s="688" t="str">
        <f t="shared" si="375"/>
        <v>-</v>
      </c>
      <c r="BM229" s="687">
        <f t="shared" si="376"/>
        <v>0</v>
      </c>
      <c r="BN229" s="681"/>
      <c r="BO229" s="687">
        <f t="shared" si="377"/>
        <v>0</v>
      </c>
      <c r="BP229" s="681"/>
      <c r="BQ229" s="687">
        <f t="shared" si="378"/>
        <v>0</v>
      </c>
      <c r="BR229" s="688" t="str">
        <f t="shared" si="379"/>
        <v>-</v>
      </c>
      <c r="BS229" s="683">
        <v>0</v>
      </c>
      <c r="BT229" s="681"/>
      <c r="BU229" s="681"/>
      <c r="BV229" s="681"/>
      <c r="BW229" s="687">
        <f t="shared" si="380"/>
        <v>0</v>
      </c>
      <c r="BX229" s="688" t="str">
        <f t="shared" si="381"/>
        <v>-</v>
      </c>
      <c r="BY229" s="683">
        <v>0</v>
      </c>
      <c r="BZ229" s="681"/>
      <c r="CA229" s="681"/>
      <c r="CB229" s="681"/>
      <c r="CC229" s="687">
        <f t="shared" si="382"/>
        <v>0</v>
      </c>
      <c r="CD229" s="688" t="str">
        <f t="shared" si="383"/>
        <v>-</v>
      </c>
      <c r="CE229" s="683">
        <v>0</v>
      </c>
      <c r="CF229" s="681"/>
      <c r="CG229" s="681"/>
      <c r="CH229" s="681"/>
      <c r="CI229" s="687">
        <f t="shared" si="384"/>
        <v>0</v>
      </c>
      <c r="CJ229" s="688" t="str">
        <f t="shared" si="385"/>
        <v>-</v>
      </c>
      <c r="CK229" s="687">
        <f t="shared" si="386"/>
        <v>0</v>
      </c>
      <c r="CL229" s="681"/>
      <c r="CM229" s="687">
        <f t="shared" si="387"/>
        <v>0</v>
      </c>
      <c r="CN229" s="681"/>
      <c r="CO229" s="687">
        <f t="shared" si="388"/>
        <v>0</v>
      </c>
      <c r="CP229" s="688" t="str">
        <f t="shared" si="389"/>
        <v>-</v>
      </c>
      <c r="CQ229" s="683">
        <v>0</v>
      </c>
      <c r="CR229" s="681"/>
      <c r="CS229" s="681"/>
      <c r="CT229" s="681"/>
      <c r="CU229" s="687">
        <f t="shared" si="390"/>
        <v>0</v>
      </c>
      <c r="CV229" s="688" t="str">
        <f t="shared" si="391"/>
        <v>-</v>
      </c>
      <c r="CW229" s="683">
        <v>0</v>
      </c>
      <c r="CX229" s="681"/>
      <c r="CY229" s="681"/>
      <c r="CZ229" s="681"/>
      <c r="DA229" s="687">
        <f t="shared" si="392"/>
        <v>0</v>
      </c>
      <c r="DB229" s="688" t="str">
        <f t="shared" si="393"/>
        <v>-</v>
      </c>
      <c r="DC229" s="683">
        <v>0</v>
      </c>
      <c r="DD229" s="681"/>
      <c r="DE229" s="681"/>
      <c r="DF229" s="681"/>
      <c r="DG229" s="687">
        <f t="shared" si="394"/>
        <v>0</v>
      </c>
      <c r="DH229" s="688" t="str">
        <f t="shared" si="395"/>
        <v>-</v>
      </c>
    </row>
    <row r="230" spans="2:112" ht="37.5" customHeight="1">
      <c r="B230" s="112" t="s">
        <v>3313</v>
      </c>
      <c r="C230" s="337"/>
      <c r="D230" s="127" t="s">
        <v>1848</v>
      </c>
      <c r="E230" s="528" t="s">
        <v>3314</v>
      </c>
      <c r="F230" s="528"/>
      <c r="G230" s="529"/>
      <c r="H230" s="530"/>
      <c r="I230" s="530"/>
      <c r="J230" s="102" t="s">
        <v>883</v>
      </c>
      <c r="K230" s="687">
        <f t="shared" si="352"/>
        <v>0</v>
      </c>
      <c r="L230" s="681"/>
      <c r="M230" s="687">
        <f t="shared" si="353"/>
        <v>0</v>
      </c>
      <c r="N230" s="681"/>
      <c r="O230" s="687">
        <f t="shared" si="354"/>
        <v>0</v>
      </c>
      <c r="P230" s="688" t="str">
        <f t="shared" si="355"/>
        <v>-</v>
      </c>
      <c r="Q230" s="687">
        <f t="shared" si="356"/>
        <v>0</v>
      </c>
      <c r="R230" s="681"/>
      <c r="S230" s="687">
        <f t="shared" si="357"/>
        <v>0</v>
      </c>
      <c r="T230" s="681"/>
      <c r="U230" s="687">
        <f t="shared" si="358"/>
        <v>0</v>
      </c>
      <c r="V230" s="688" t="str">
        <f t="shared" si="359"/>
        <v>-</v>
      </c>
      <c r="W230" s="683">
        <v>0</v>
      </c>
      <c r="X230" s="681"/>
      <c r="Y230" s="681"/>
      <c r="Z230" s="681"/>
      <c r="AA230" s="687">
        <f t="shared" si="360"/>
        <v>0</v>
      </c>
      <c r="AB230" s="688" t="str">
        <f t="shared" si="361"/>
        <v>-</v>
      </c>
      <c r="AC230" s="683">
        <v>0</v>
      </c>
      <c r="AD230" s="681"/>
      <c r="AE230" s="681"/>
      <c r="AF230" s="681"/>
      <c r="AG230" s="687">
        <f t="shared" si="362"/>
        <v>0</v>
      </c>
      <c r="AH230" s="688" t="str">
        <f t="shared" si="363"/>
        <v>-</v>
      </c>
      <c r="AI230" s="683">
        <v>0</v>
      </c>
      <c r="AJ230" s="681"/>
      <c r="AK230" s="681"/>
      <c r="AL230" s="681"/>
      <c r="AM230" s="687">
        <f t="shared" si="364"/>
        <v>0</v>
      </c>
      <c r="AN230" s="688" t="str">
        <f t="shared" si="365"/>
        <v>-</v>
      </c>
      <c r="AO230" s="687">
        <f t="shared" si="366"/>
        <v>0</v>
      </c>
      <c r="AP230" s="681"/>
      <c r="AQ230" s="687">
        <f t="shared" si="367"/>
        <v>0</v>
      </c>
      <c r="AR230" s="681"/>
      <c r="AS230" s="687">
        <f t="shared" si="368"/>
        <v>0</v>
      </c>
      <c r="AT230" s="688" t="str">
        <f t="shared" si="369"/>
        <v>-</v>
      </c>
      <c r="AU230" s="683">
        <v>0</v>
      </c>
      <c r="AV230" s="681"/>
      <c r="AW230" s="681"/>
      <c r="AX230" s="681"/>
      <c r="AY230" s="687">
        <f t="shared" si="370"/>
        <v>0</v>
      </c>
      <c r="AZ230" s="688" t="str">
        <f t="shared" si="371"/>
        <v>-</v>
      </c>
      <c r="BA230" s="683">
        <v>0</v>
      </c>
      <c r="BB230" s="681"/>
      <c r="BC230" s="681"/>
      <c r="BD230" s="681"/>
      <c r="BE230" s="687">
        <f t="shared" si="372"/>
        <v>0</v>
      </c>
      <c r="BF230" s="688" t="str">
        <f t="shared" si="373"/>
        <v>-</v>
      </c>
      <c r="BG230" s="683">
        <v>0</v>
      </c>
      <c r="BH230" s="681"/>
      <c r="BI230" s="681"/>
      <c r="BJ230" s="681"/>
      <c r="BK230" s="687">
        <f t="shared" si="374"/>
        <v>0</v>
      </c>
      <c r="BL230" s="688" t="str">
        <f t="shared" si="375"/>
        <v>-</v>
      </c>
      <c r="BM230" s="687">
        <f t="shared" si="376"/>
        <v>0</v>
      </c>
      <c r="BN230" s="681"/>
      <c r="BO230" s="687">
        <f t="shared" si="377"/>
        <v>0</v>
      </c>
      <c r="BP230" s="681"/>
      <c r="BQ230" s="687">
        <f t="shared" si="378"/>
        <v>0</v>
      </c>
      <c r="BR230" s="688" t="str">
        <f t="shared" si="379"/>
        <v>-</v>
      </c>
      <c r="BS230" s="683">
        <v>0</v>
      </c>
      <c r="BT230" s="681"/>
      <c r="BU230" s="681"/>
      <c r="BV230" s="681"/>
      <c r="BW230" s="687">
        <f t="shared" si="380"/>
        <v>0</v>
      </c>
      <c r="BX230" s="688" t="str">
        <f t="shared" si="381"/>
        <v>-</v>
      </c>
      <c r="BY230" s="683">
        <v>0</v>
      </c>
      <c r="BZ230" s="681"/>
      <c r="CA230" s="681"/>
      <c r="CB230" s="681"/>
      <c r="CC230" s="687">
        <f t="shared" si="382"/>
        <v>0</v>
      </c>
      <c r="CD230" s="688" t="str">
        <f t="shared" si="383"/>
        <v>-</v>
      </c>
      <c r="CE230" s="683">
        <v>0</v>
      </c>
      <c r="CF230" s="681"/>
      <c r="CG230" s="681"/>
      <c r="CH230" s="681"/>
      <c r="CI230" s="687">
        <f t="shared" si="384"/>
        <v>0</v>
      </c>
      <c r="CJ230" s="688" t="str">
        <f t="shared" si="385"/>
        <v>-</v>
      </c>
      <c r="CK230" s="687">
        <f t="shared" si="386"/>
        <v>0</v>
      </c>
      <c r="CL230" s="681"/>
      <c r="CM230" s="687">
        <f t="shared" si="387"/>
        <v>0</v>
      </c>
      <c r="CN230" s="681"/>
      <c r="CO230" s="687">
        <f t="shared" si="388"/>
        <v>0</v>
      </c>
      <c r="CP230" s="688" t="str">
        <f t="shared" si="389"/>
        <v>-</v>
      </c>
      <c r="CQ230" s="683">
        <v>0</v>
      </c>
      <c r="CR230" s="681"/>
      <c r="CS230" s="681"/>
      <c r="CT230" s="681"/>
      <c r="CU230" s="687">
        <f t="shared" si="390"/>
        <v>0</v>
      </c>
      <c r="CV230" s="688" t="str">
        <f t="shared" si="391"/>
        <v>-</v>
      </c>
      <c r="CW230" s="683">
        <v>0</v>
      </c>
      <c r="CX230" s="681"/>
      <c r="CY230" s="681"/>
      <c r="CZ230" s="681"/>
      <c r="DA230" s="687">
        <f t="shared" si="392"/>
        <v>0</v>
      </c>
      <c r="DB230" s="688" t="str">
        <f t="shared" si="393"/>
        <v>-</v>
      </c>
      <c r="DC230" s="683">
        <v>0</v>
      </c>
      <c r="DD230" s="681"/>
      <c r="DE230" s="681"/>
      <c r="DF230" s="681"/>
      <c r="DG230" s="687">
        <f t="shared" si="394"/>
        <v>0</v>
      </c>
      <c r="DH230" s="688" t="str">
        <f t="shared" si="395"/>
        <v>-</v>
      </c>
    </row>
    <row r="231" spans="2:112" ht="38.25" customHeight="1">
      <c r="B231" s="112"/>
      <c r="C231" s="652" t="s">
        <v>3315</v>
      </c>
      <c r="D231" s="72" t="s">
        <v>1850</v>
      </c>
      <c r="E231" s="528" t="s">
        <v>3316</v>
      </c>
      <c r="F231" s="528"/>
      <c r="G231" s="529"/>
      <c r="H231" s="530" t="s">
        <v>3317</v>
      </c>
      <c r="I231" s="530"/>
      <c r="J231" s="102" t="s">
        <v>883</v>
      </c>
      <c r="K231" s="687">
        <f t="shared" si="352"/>
        <v>3953.4</v>
      </c>
      <c r="L231" s="681"/>
      <c r="M231" s="687">
        <f t="shared" si="353"/>
        <v>0</v>
      </c>
      <c r="N231" s="681"/>
      <c r="O231" s="687">
        <f t="shared" si="354"/>
        <v>-3953.4</v>
      </c>
      <c r="P231" s="688">
        <f t="shared" si="355"/>
        <v>0</v>
      </c>
      <c r="Q231" s="687">
        <f t="shared" si="356"/>
        <v>1030</v>
      </c>
      <c r="R231" s="681"/>
      <c r="S231" s="687">
        <f t="shared" si="357"/>
        <v>0</v>
      </c>
      <c r="T231" s="681"/>
      <c r="U231" s="687">
        <f t="shared" si="358"/>
        <v>-1030</v>
      </c>
      <c r="V231" s="688">
        <f t="shared" si="359"/>
        <v>0</v>
      </c>
      <c r="W231" s="687">
        <f>W232+W239</f>
        <v>356</v>
      </c>
      <c r="X231" s="681"/>
      <c r="Y231" s="687">
        <f>Y232+Y239</f>
        <v>0</v>
      </c>
      <c r="Z231" s="681"/>
      <c r="AA231" s="687">
        <f t="shared" si="360"/>
        <v>-356</v>
      </c>
      <c r="AB231" s="688">
        <f t="shared" si="361"/>
        <v>0</v>
      </c>
      <c r="AC231" s="687">
        <f>AC232+AC239</f>
        <v>320.2</v>
      </c>
      <c r="AD231" s="681"/>
      <c r="AE231" s="687">
        <f>AE232+AE239</f>
        <v>0</v>
      </c>
      <c r="AF231" s="681"/>
      <c r="AG231" s="687">
        <f t="shared" si="362"/>
        <v>-320.2</v>
      </c>
      <c r="AH231" s="688">
        <f t="shared" si="363"/>
        <v>0</v>
      </c>
      <c r="AI231" s="687">
        <f>AI232+AI239</f>
        <v>353.80000000000007</v>
      </c>
      <c r="AJ231" s="681"/>
      <c r="AK231" s="687">
        <f>AK232+AK239</f>
        <v>0</v>
      </c>
      <c r="AL231" s="681"/>
      <c r="AM231" s="687">
        <f t="shared" si="364"/>
        <v>-353.80000000000007</v>
      </c>
      <c r="AN231" s="688">
        <f t="shared" si="365"/>
        <v>0</v>
      </c>
      <c r="AO231" s="687">
        <f t="shared" si="366"/>
        <v>991.3</v>
      </c>
      <c r="AP231" s="681"/>
      <c r="AQ231" s="687">
        <f t="shared" si="367"/>
        <v>0</v>
      </c>
      <c r="AR231" s="681"/>
      <c r="AS231" s="687">
        <f t="shared" si="368"/>
        <v>-991.3</v>
      </c>
      <c r="AT231" s="688">
        <f t="shared" si="369"/>
        <v>0</v>
      </c>
      <c r="AU231" s="687">
        <f>AU232+AU239</f>
        <v>334.6</v>
      </c>
      <c r="AV231" s="681"/>
      <c r="AW231" s="687">
        <f>AW232+AW239</f>
        <v>0</v>
      </c>
      <c r="AX231" s="681"/>
      <c r="AY231" s="687">
        <f t="shared" si="370"/>
        <v>-334.6</v>
      </c>
      <c r="AZ231" s="688">
        <f t="shared" si="371"/>
        <v>0</v>
      </c>
      <c r="BA231" s="687">
        <f>BA232+BA239</f>
        <v>336.7</v>
      </c>
      <c r="BB231" s="681"/>
      <c r="BC231" s="687">
        <f>BC232+BC239</f>
        <v>0</v>
      </c>
      <c r="BD231" s="681"/>
      <c r="BE231" s="687">
        <f t="shared" si="372"/>
        <v>-336.7</v>
      </c>
      <c r="BF231" s="688">
        <f t="shared" si="373"/>
        <v>0</v>
      </c>
      <c r="BG231" s="687">
        <f>BG232+BG239</f>
        <v>320</v>
      </c>
      <c r="BH231" s="681"/>
      <c r="BI231" s="687">
        <f>BI232+BI239</f>
        <v>0</v>
      </c>
      <c r="BJ231" s="681"/>
      <c r="BK231" s="687">
        <f t="shared" si="374"/>
        <v>-320</v>
      </c>
      <c r="BL231" s="688">
        <f t="shared" si="375"/>
        <v>0</v>
      </c>
      <c r="BM231" s="687">
        <f t="shared" si="376"/>
        <v>933.5</v>
      </c>
      <c r="BN231" s="681"/>
      <c r="BO231" s="687">
        <f t="shared" si="377"/>
        <v>0</v>
      </c>
      <c r="BP231" s="681"/>
      <c r="BQ231" s="687">
        <f t="shared" si="378"/>
        <v>-933.5</v>
      </c>
      <c r="BR231" s="688">
        <f t="shared" si="379"/>
        <v>0</v>
      </c>
      <c r="BS231" s="687">
        <f>BS232+BS239</f>
        <v>273.60000000000002</v>
      </c>
      <c r="BT231" s="681"/>
      <c r="BU231" s="687">
        <f>BU232+BU239</f>
        <v>0</v>
      </c>
      <c r="BV231" s="681"/>
      <c r="BW231" s="687">
        <f t="shared" si="380"/>
        <v>-273.60000000000002</v>
      </c>
      <c r="BX231" s="688">
        <f t="shared" si="381"/>
        <v>0</v>
      </c>
      <c r="BY231" s="687">
        <f>BY232+BY239</f>
        <v>333.9</v>
      </c>
      <c r="BZ231" s="681"/>
      <c r="CA231" s="687">
        <f>CA232+CA239</f>
        <v>0</v>
      </c>
      <c r="CB231" s="681"/>
      <c r="CC231" s="687">
        <f t="shared" si="382"/>
        <v>-333.9</v>
      </c>
      <c r="CD231" s="688">
        <f t="shared" si="383"/>
        <v>0</v>
      </c>
      <c r="CE231" s="687">
        <f>CE232+CE239</f>
        <v>326</v>
      </c>
      <c r="CF231" s="681"/>
      <c r="CG231" s="687">
        <f>CG232+CG239</f>
        <v>0</v>
      </c>
      <c r="CH231" s="681"/>
      <c r="CI231" s="687">
        <f t="shared" si="384"/>
        <v>-326</v>
      </c>
      <c r="CJ231" s="688">
        <f t="shared" si="385"/>
        <v>0</v>
      </c>
      <c r="CK231" s="687">
        <f t="shared" si="386"/>
        <v>998.59999999999991</v>
      </c>
      <c r="CL231" s="681"/>
      <c r="CM231" s="687">
        <f t="shared" si="387"/>
        <v>0</v>
      </c>
      <c r="CN231" s="681"/>
      <c r="CO231" s="687">
        <f t="shared" si="388"/>
        <v>-998.59999999999991</v>
      </c>
      <c r="CP231" s="688">
        <f t="shared" si="389"/>
        <v>0</v>
      </c>
      <c r="CQ231" s="687">
        <f>CQ232+CQ239</f>
        <v>339.1</v>
      </c>
      <c r="CR231" s="681"/>
      <c r="CS231" s="687">
        <f>CS232+CS239</f>
        <v>0</v>
      </c>
      <c r="CT231" s="681"/>
      <c r="CU231" s="687">
        <f t="shared" si="390"/>
        <v>-339.1</v>
      </c>
      <c r="CV231" s="688">
        <f t="shared" si="391"/>
        <v>0</v>
      </c>
      <c r="CW231" s="687">
        <f>CW232+CW239</f>
        <v>325.7</v>
      </c>
      <c r="CX231" s="681"/>
      <c r="CY231" s="687">
        <f>CY232+CY239</f>
        <v>0</v>
      </c>
      <c r="CZ231" s="681"/>
      <c r="DA231" s="687">
        <f t="shared" si="392"/>
        <v>-325.7</v>
      </c>
      <c r="DB231" s="688">
        <f t="shared" si="393"/>
        <v>0</v>
      </c>
      <c r="DC231" s="687">
        <f>DC232+DC239</f>
        <v>333.8</v>
      </c>
      <c r="DD231" s="681"/>
      <c r="DE231" s="687">
        <f>DE232+DE239</f>
        <v>0</v>
      </c>
      <c r="DF231" s="681"/>
      <c r="DG231" s="687">
        <f t="shared" si="394"/>
        <v>-333.8</v>
      </c>
      <c r="DH231" s="688">
        <f t="shared" si="395"/>
        <v>0</v>
      </c>
    </row>
    <row r="232" spans="2:112">
      <c r="B232" s="112"/>
      <c r="C232" s="652"/>
      <c r="D232" s="498" t="s">
        <v>1853</v>
      </c>
      <c r="E232" s="528" t="s">
        <v>3318</v>
      </c>
      <c r="F232" s="528"/>
      <c r="G232" s="529"/>
      <c r="H232" s="530" t="s">
        <v>3319</v>
      </c>
      <c r="I232" s="530"/>
      <c r="J232" s="91" t="s">
        <v>883</v>
      </c>
      <c r="K232" s="687">
        <f t="shared" si="352"/>
        <v>2429.8999999999996</v>
      </c>
      <c r="L232" s="681"/>
      <c r="M232" s="687">
        <f t="shared" si="353"/>
        <v>0</v>
      </c>
      <c r="N232" s="681"/>
      <c r="O232" s="687">
        <f t="shared" si="354"/>
        <v>-2429.8999999999996</v>
      </c>
      <c r="P232" s="688">
        <f t="shared" si="355"/>
        <v>0</v>
      </c>
      <c r="Q232" s="687">
        <f t="shared" si="356"/>
        <v>628.5</v>
      </c>
      <c r="R232" s="681"/>
      <c r="S232" s="687">
        <f t="shared" si="357"/>
        <v>0</v>
      </c>
      <c r="T232" s="681"/>
      <c r="U232" s="687">
        <f t="shared" si="358"/>
        <v>-628.5</v>
      </c>
      <c r="V232" s="688">
        <f t="shared" si="359"/>
        <v>0</v>
      </c>
      <c r="W232" s="687">
        <f>W233+W234</f>
        <v>217.39999999999998</v>
      </c>
      <c r="X232" s="681"/>
      <c r="Y232" s="687">
        <f>Y233+Y234</f>
        <v>0</v>
      </c>
      <c r="Z232" s="681"/>
      <c r="AA232" s="687">
        <f t="shared" si="360"/>
        <v>-217.39999999999998</v>
      </c>
      <c r="AB232" s="688">
        <f t="shared" si="361"/>
        <v>0</v>
      </c>
      <c r="AC232" s="687">
        <f>AC233+AC234</f>
        <v>195.39999999999998</v>
      </c>
      <c r="AD232" s="681"/>
      <c r="AE232" s="687">
        <f>AE233+AE234</f>
        <v>0</v>
      </c>
      <c r="AF232" s="681"/>
      <c r="AG232" s="687">
        <f t="shared" si="362"/>
        <v>-195.39999999999998</v>
      </c>
      <c r="AH232" s="688">
        <f t="shared" si="363"/>
        <v>0</v>
      </c>
      <c r="AI232" s="687">
        <f>AI233+AI234</f>
        <v>215.70000000000002</v>
      </c>
      <c r="AJ232" s="681"/>
      <c r="AK232" s="687">
        <f>AK233+AK234</f>
        <v>0</v>
      </c>
      <c r="AL232" s="681"/>
      <c r="AM232" s="687">
        <f t="shared" si="364"/>
        <v>-215.70000000000002</v>
      </c>
      <c r="AN232" s="688">
        <f t="shared" si="365"/>
        <v>0</v>
      </c>
      <c r="AO232" s="687">
        <f t="shared" si="366"/>
        <v>609</v>
      </c>
      <c r="AP232" s="681"/>
      <c r="AQ232" s="687">
        <f t="shared" si="367"/>
        <v>0</v>
      </c>
      <c r="AR232" s="681"/>
      <c r="AS232" s="687">
        <f t="shared" si="368"/>
        <v>-609</v>
      </c>
      <c r="AT232" s="688">
        <f t="shared" si="369"/>
        <v>0</v>
      </c>
      <c r="AU232" s="687">
        <f>AU233+AU234</f>
        <v>202.3</v>
      </c>
      <c r="AV232" s="681"/>
      <c r="AW232" s="687">
        <f>AW233+AW234</f>
        <v>0</v>
      </c>
      <c r="AX232" s="681"/>
      <c r="AY232" s="687">
        <f t="shared" si="370"/>
        <v>-202.3</v>
      </c>
      <c r="AZ232" s="688">
        <f t="shared" si="371"/>
        <v>0</v>
      </c>
      <c r="BA232" s="687">
        <f>BA233+BA234</f>
        <v>214</v>
      </c>
      <c r="BB232" s="681"/>
      <c r="BC232" s="687">
        <f>BC233+BC234</f>
        <v>0</v>
      </c>
      <c r="BD232" s="681"/>
      <c r="BE232" s="687">
        <f t="shared" si="372"/>
        <v>-214</v>
      </c>
      <c r="BF232" s="688">
        <f t="shared" si="373"/>
        <v>0</v>
      </c>
      <c r="BG232" s="687">
        <f>BG233+BG234</f>
        <v>192.7</v>
      </c>
      <c r="BH232" s="681"/>
      <c r="BI232" s="687">
        <f>BI233+BI234</f>
        <v>0</v>
      </c>
      <c r="BJ232" s="681"/>
      <c r="BK232" s="687">
        <f t="shared" si="374"/>
        <v>-192.7</v>
      </c>
      <c r="BL232" s="688">
        <f t="shared" si="375"/>
        <v>0</v>
      </c>
      <c r="BM232" s="687">
        <f t="shared" si="376"/>
        <v>555.09999999999991</v>
      </c>
      <c r="BN232" s="681"/>
      <c r="BO232" s="687">
        <f t="shared" si="377"/>
        <v>0</v>
      </c>
      <c r="BP232" s="681"/>
      <c r="BQ232" s="687">
        <f t="shared" si="378"/>
        <v>-555.09999999999991</v>
      </c>
      <c r="BR232" s="688">
        <f t="shared" si="379"/>
        <v>0</v>
      </c>
      <c r="BS232" s="687">
        <f>BS233+BS234</f>
        <v>144.30000000000001</v>
      </c>
      <c r="BT232" s="681"/>
      <c r="BU232" s="687">
        <f>BU233+BU234</f>
        <v>0</v>
      </c>
      <c r="BV232" s="681"/>
      <c r="BW232" s="687">
        <f t="shared" si="380"/>
        <v>-144.30000000000001</v>
      </c>
      <c r="BX232" s="688">
        <f t="shared" si="381"/>
        <v>0</v>
      </c>
      <c r="BY232" s="687">
        <f>BY233+BY234</f>
        <v>206.6</v>
      </c>
      <c r="BZ232" s="681"/>
      <c r="CA232" s="687">
        <f>CA233+CA234</f>
        <v>0</v>
      </c>
      <c r="CB232" s="681"/>
      <c r="CC232" s="687">
        <f t="shared" si="382"/>
        <v>-206.6</v>
      </c>
      <c r="CD232" s="688">
        <f t="shared" si="383"/>
        <v>0</v>
      </c>
      <c r="CE232" s="687">
        <f>CE233+CE234</f>
        <v>204.2</v>
      </c>
      <c r="CF232" s="681"/>
      <c r="CG232" s="687">
        <f>CG233+CG234</f>
        <v>0</v>
      </c>
      <c r="CH232" s="681"/>
      <c r="CI232" s="687">
        <f t="shared" si="384"/>
        <v>-204.2</v>
      </c>
      <c r="CJ232" s="688">
        <f t="shared" si="385"/>
        <v>0</v>
      </c>
      <c r="CK232" s="687">
        <f t="shared" si="386"/>
        <v>637.29999999999995</v>
      </c>
      <c r="CL232" s="681"/>
      <c r="CM232" s="687">
        <f t="shared" si="387"/>
        <v>0</v>
      </c>
      <c r="CN232" s="681"/>
      <c r="CO232" s="687">
        <f t="shared" si="388"/>
        <v>-637.29999999999995</v>
      </c>
      <c r="CP232" s="688">
        <f t="shared" si="389"/>
        <v>0</v>
      </c>
      <c r="CQ232" s="687">
        <f>CQ233+CQ234</f>
        <v>215.79999999999998</v>
      </c>
      <c r="CR232" s="681"/>
      <c r="CS232" s="687">
        <f>CS233+CS234</f>
        <v>0</v>
      </c>
      <c r="CT232" s="681"/>
      <c r="CU232" s="687">
        <f t="shared" si="390"/>
        <v>-215.79999999999998</v>
      </c>
      <c r="CV232" s="688">
        <f t="shared" si="391"/>
        <v>0</v>
      </c>
      <c r="CW232" s="687">
        <f>CW233+CW234</f>
        <v>207.7</v>
      </c>
      <c r="CX232" s="681"/>
      <c r="CY232" s="687">
        <f>CY233+CY234</f>
        <v>0</v>
      </c>
      <c r="CZ232" s="681"/>
      <c r="DA232" s="687">
        <f t="shared" si="392"/>
        <v>-207.7</v>
      </c>
      <c r="DB232" s="688">
        <f t="shared" si="393"/>
        <v>0</v>
      </c>
      <c r="DC232" s="687">
        <f>DC233+DC234</f>
        <v>213.8</v>
      </c>
      <c r="DD232" s="681"/>
      <c r="DE232" s="687">
        <f>DE233+DE234</f>
        <v>0</v>
      </c>
      <c r="DF232" s="681"/>
      <c r="DG232" s="687">
        <f t="shared" si="394"/>
        <v>-213.8</v>
      </c>
      <c r="DH232" s="688">
        <f t="shared" si="395"/>
        <v>0</v>
      </c>
    </row>
    <row r="233" spans="2:112">
      <c r="B233" s="112"/>
      <c r="C233" s="652"/>
      <c r="D233" s="41" t="s">
        <v>1855</v>
      </c>
      <c r="E233" s="528" t="s">
        <v>3320</v>
      </c>
      <c r="F233" s="528"/>
      <c r="G233" s="529"/>
      <c r="H233" s="530"/>
      <c r="I233" s="530"/>
      <c r="J233" s="91" t="s">
        <v>883</v>
      </c>
      <c r="K233" s="687">
        <f t="shared" si="352"/>
        <v>922.99999999999989</v>
      </c>
      <c r="L233" s="681"/>
      <c r="M233" s="687">
        <f t="shared" si="353"/>
        <v>0</v>
      </c>
      <c r="N233" s="681"/>
      <c r="O233" s="687">
        <f t="shared" si="354"/>
        <v>-922.99999999999989</v>
      </c>
      <c r="P233" s="688">
        <f t="shared" si="355"/>
        <v>0</v>
      </c>
      <c r="Q233" s="687">
        <f t="shared" si="356"/>
        <v>237.5</v>
      </c>
      <c r="R233" s="681"/>
      <c r="S233" s="687">
        <f t="shared" si="357"/>
        <v>0</v>
      </c>
      <c r="T233" s="681"/>
      <c r="U233" s="687">
        <f t="shared" si="358"/>
        <v>-237.5</v>
      </c>
      <c r="V233" s="688">
        <f t="shared" si="359"/>
        <v>0</v>
      </c>
      <c r="W233" s="683">
        <v>81.8</v>
      </c>
      <c r="X233" s="681"/>
      <c r="Y233" s="681"/>
      <c r="Z233" s="681"/>
      <c r="AA233" s="687">
        <f t="shared" si="360"/>
        <v>-81.8</v>
      </c>
      <c r="AB233" s="688">
        <f t="shared" si="361"/>
        <v>0</v>
      </c>
      <c r="AC233" s="683">
        <v>73.8</v>
      </c>
      <c r="AD233" s="681"/>
      <c r="AE233" s="681"/>
      <c r="AF233" s="681"/>
      <c r="AG233" s="687">
        <f t="shared" si="362"/>
        <v>-73.8</v>
      </c>
      <c r="AH233" s="688">
        <f t="shared" si="363"/>
        <v>0</v>
      </c>
      <c r="AI233" s="683">
        <v>81.900000000000006</v>
      </c>
      <c r="AJ233" s="681"/>
      <c r="AK233" s="681"/>
      <c r="AL233" s="681"/>
      <c r="AM233" s="687">
        <f t="shared" si="364"/>
        <v>-81.900000000000006</v>
      </c>
      <c r="AN233" s="688">
        <f t="shared" si="365"/>
        <v>0</v>
      </c>
      <c r="AO233" s="687">
        <f t="shared" si="366"/>
        <v>235.4</v>
      </c>
      <c r="AP233" s="681"/>
      <c r="AQ233" s="687">
        <f t="shared" si="367"/>
        <v>0</v>
      </c>
      <c r="AR233" s="681"/>
      <c r="AS233" s="687">
        <f t="shared" si="368"/>
        <v>-235.4</v>
      </c>
      <c r="AT233" s="688">
        <f t="shared" si="369"/>
        <v>0</v>
      </c>
      <c r="AU233" s="683">
        <v>79.900000000000006</v>
      </c>
      <c r="AV233" s="681"/>
      <c r="AW233" s="681"/>
      <c r="AX233" s="681"/>
      <c r="AY233" s="687">
        <f t="shared" si="370"/>
        <v>-79.900000000000006</v>
      </c>
      <c r="AZ233" s="688">
        <f t="shared" si="371"/>
        <v>0</v>
      </c>
      <c r="BA233" s="683">
        <v>82.5</v>
      </c>
      <c r="BB233" s="681"/>
      <c r="BC233" s="681"/>
      <c r="BD233" s="681"/>
      <c r="BE233" s="687">
        <f t="shared" si="372"/>
        <v>-82.5</v>
      </c>
      <c r="BF233" s="688">
        <f t="shared" si="373"/>
        <v>0</v>
      </c>
      <c r="BG233" s="683">
        <v>73</v>
      </c>
      <c r="BH233" s="681"/>
      <c r="BI233" s="681"/>
      <c r="BJ233" s="681"/>
      <c r="BK233" s="687">
        <f t="shared" si="374"/>
        <v>-73</v>
      </c>
      <c r="BL233" s="688">
        <f t="shared" si="375"/>
        <v>0</v>
      </c>
      <c r="BM233" s="687">
        <f t="shared" si="376"/>
        <v>206.7</v>
      </c>
      <c r="BN233" s="681"/>
      <c r="BO233" s="687">
        <f t="shared" si="377"/>
        <v>0</v>
      </c>
      <c r="BP233" s="681"/>
      <c r="BQ233" s="687">
        <f t="shared" si="378"/>
        <v>-206.7</v>
      </c>
      <c r="BR233" s="688">
        <f t="shared" si="379"/>
        <v>0</v>
      </c>
      <c r="BS233" s="683">
        <v>45.3</v>
      </c>
      <c r="BT233" s="681"/>
      <c r="BU233" s="681"/>
      <c r="BV233" s="681"/>
      <c r="BW233" s="687">
        <f t="shared" si="380"/>
        <v>-45.3</v>
      </c>
      <c r="BX233" s="688">
        <f t="shared" si="381"/>
        <v>0</v>
      </c>
      <c r="BY233" s="683">
        <v>82.4</v>
      </c>
      <c r="BZ233" s="681"/>
      <c r="CA233" s="681"/>
      <c r="CB233" s="681"/>
      <c r="CC233" s="687">
        <f t="shared" si="382"/>
        <v>-82.4</v>
      </c>
      <c r="CD233" s="688">
        <f t="shared" si="383"/>
        <v>0</v>
      </c>
      <c r="CE233" s="683">
        <v>79</v>
      </c>
      <c r="CF233" s="681"/>
      <c r="CG233" s="681"/>
      <c r="CH233" s="681"/>
      <c r="CI233" s="687">
        <f t="shared" si="384"/>
        <v>-79</v>
      </c>
      <c r="CJ233" s="688">
        <f t="shared" si="385"/>
        <v>0</v>
      </c>
      <c r="CK233" s="687">
        <f t="shared" si="386"/>
        <v>243.4</v>
      </c>
      <c r="CL233" s="681"/>
      <c r="CM233" s="687">
        <f t="shared" si="387"/>
        <v>0</v>
      </c>
      <c r="CN233" s="681"/>
      <c r="CO233" s="687">
        <f t="shared" si="388"/>
        <v>-243.4</v>
      </c>
      <c r="CP233" s="688">
        <f t="shared" si="389"/>
        <v>0</v>
      </c>
      <c r="CQ233" s="683">
        <v>82</v>
      </c>
      <c r="CR233" s="681"/>
      <c r="CS233" s="681"/>
      <c r="CT233" s="681"/>
      <c r="CU233" s="687">
        <f t="shared" si="390"/>
        <v>-82</v>
      </c>
      <c r="CV233" s="688">
        <f t="shared" si="391"/>
        <v>0</v>
      </c>
      <c r="CW233" s="683">
        <v>79.3</v>
      </c>
      <c r="CX233" s="681"/>
      <c r="CY233" s="681"/>
      <c r="CZ233" s="681"/>
      <c r="DA233" s="687">
        <f t="shared" si="392"/>
        <v>-79.3</v>
      </c>
      <c r="DB233" s="688">
        <f t="shared" si="393"/>
        <v>0</v>
      </c>
      <c r="DC233" s="683">
        <v>82.1</v>
      </c>
      <c r="DD233" s="681"/>
      <c r="DE233" s="681"/>
      <c r="DF233" s="681"/>
      <c r="DG233" s="687">
        <f t="shared" si="394"/>
        <v>-82.1</v>
      </c>
      <c r="DH233" s="688">
        <f t="shared" si="395"/>
        <v>0</v>
      </c>
    </row>
    <row r="234" spans="2:112" ht="24" customHeight="1">
      <c r="B234" s="112"/>
      <c r="C234" s="652"/>
      <c r="D234" s="41" t="s">
        <v>1836</v>
      </c>
      <c r="E234" s="528" t="s">
        <v>3321</v>
      </c>
      <c r="F234" s="528"/>
      <c r="G234" s="529"/>
      <c r="H234" s="530" t="s">
        <v>3322</v>
      </c>
      <c r="I234" s="530"/>
      <c r="J234" s="91" t="s">
        <v>883</v>
      </c>
      <c r="K234" s="687">
        <f t="shared" si="352"/>
        <v>1506.9</v>
      </c>
      <c r="L234" s="681"/>
      <c r="M234" s="687">
        <f t="shared" si="353"/>
        <v>0</v>
      </c>
      <c r="N234" s="681"/>
      <c r="O234" s="687">
        <f t="shared" si="354"/>
        <v>-1506.9</v>
      </c>
      <c r="P234" s="688">
        <f t="shared" si="355"/>
        <v>0</v>
      </c>
      <c r="Q234" s="687">
        <f t="shared" si="356"/>
        <v>391</v>
      </c>
      <c r="R234" s="681"/>
      <c r="S234" s="687">
        <f t="shared" si="357"/>
        <v>0</v>
      </c>
      <c r="T234" s="681"/>
      <c r="U234" s="687">
        <f t="shared" si="358"/>
        <v>-391</v>
      </c>
      <c r="V234" s="688">
        <f t="shared" si="359"/>
        <v>0</v>
      </c>
      <c r="W234" s="687">
        <f>W235+W236+W237+W238</f>
        <v>135.6</v>
      </c>
      <c r="X234" s="681"/>
      <c r="Y234" s="687">
        <f>Y235+Y236+Y237+Y238</f>
        <v>0</v>
      </c>
      <c r="Z234" s="681"/>
      <c r="AA234" s="687">
        <f t="shared" si="360"/>
        <v>-135.6</v>
      </c>
      <c r="AB234" s="688">
        <f t="shared" si="361"/>
        <v>0</v>
      </c>
      <c r="AC234" s="687">
        <f>AC235+AC236+AC237+AC238</f>
        <v>121.6</v>
      </c>
      <c r="AD234" s="681"/>
      <c r="AE234" s="687">
        <f>AE235+AE236+AE237+AE238</f>
        <v>0</v>
      </c>
      <c r="AF234" s="681"/>
      <c r="AG234" s="687">
        <f t="shared" si="362"/>
        <v>-121.6</v>
      </c>
      <c r="AH234" s="688">
        <f t="shared" si="363"/>
        <v>0</v>
      </c>
      <c r="AI234" s="687">
        <f>AI235+AI236+AI237+AI238</f>
        <v>133.80000000000001</v>
      </c>
      <c r="AJ234" s="681"/>
      <c r="AK234" s="687">
        <f>AK235+AK236+AK237+AK238</f>
        <v>0</v>
      </c>
      <c r="AL234" s="681"/>
      <c r="AM234" s="687">
        <f t="shared" si="364"/>
        <v>-133.80000000000001</v>
      </c>
      <c r="AN234" s="688">
        <f t="shared" si="365"/>
        <v>0</v>
      </c>
      <c r="AO234" s="687">
        <f t="shared" si="366"/>
        <v>373.59999999999997</v>
      </c>
      <c r="AP234" s="681"/>
      <c r="AQ234" s="687">
        <f t="shared" si="367"/>
        <v>0</v>
      </c>
      <c r="AR234" s="681"/>
      <c r="AS234" s="687">
        <f t="shared" si="368"/>
        <v>-373.59999999999997</v>
      </c>
      <c r="AT234" s="688">
        <f t="shared" si="369"/>
        <v>0</v>
      </c>
      <c r="AU234" s="687">
        <f>AU235+AU236+AU237+AU238</f>
        <v>122.39999999999999</v>
      </c>
      <c r="AV234" s="681"/>
      <c r="AW234" s="687">
        <f>AW235+AW236+AW237+AW238</f>
        <v>0</v>
      </c>
      <c r="AX234" s="681"/>
      <c r="AY234" s="687">
        <f t="shared" si="370"/>
        <v>-122.39999999999999</v>
      </c>
      <c r="AZ234" s="688">
        <f t="shared" si="371"/>
        <v>0</v>
      </c>
      <c r="BA234" s="687">
        <f>BA235+BA236+BA237+BA238</f>
        <v>131.5</v>
      </c>
      <c r="BB234" s="681"/>
      <c r="BC234" s="687">
        <f>BC235+BC236+BC237+BC238</f>
        <v>0</v>
      </c>
      <c r="BD234" s="681"/>
      <c r="BE234" s="687">
        <f t="shared" si="372"/>
        <v>-131.5</v>
      </c>
      <c r="BF234" s="688">
        <f t="shared" si="373"/>
        <v>0</v>
      </c>
      <c r="BG234" s="687">
        <f>BG235+BG236+BG237+BG238</f>
        <v>119.7</v>
      </c>
      <c r="BH234" s="681"/>
      <c r="BI234" s="687">
        <f>BI235+BI236+BI237+BI238</f>
        <v>0</v>
      </c>
      <c r="BJ234" s="681"/>
      <c r="BK234" s="687">
        <f t="shared" si="374"/>
        <v>-119.7</v>
      </c>
      <c r="BL234" s="688">
        <f t="shared" si="375"/>
        <v>0</v>
      </c>
      <c r="BM234" s="687">
        <f t="shared" si="376"/>
        <v>348.4</v>
      </c>
      <c r="BN234" s="681"/>
      <c r="BO234" s="687">
        <f t="shared" si="377"/>
        <v>0</v>
      </c>
      <c r="BP234" s="681"/>
      <c r="BQ234" s="687">
        <f t="shared" si="378"/>
        <v>-348.4</v>
      </c>
      <c r="BR234" s="688">
        <f t="shared" si="379"/>
        <v>0</v>
      </c>
      <c r="BS234" s="687">
        <f>BS235+BS236+BS237+BS238</f>
        <v>99</v>
      </c>
      <c r="BT234" s="681"/>
      <c r="BU234" s="687">
        <f>BU235+BU236+BU237+BU238</f>
        <v>0</v>
      </c>
      <c r="BV234" s="681"/>
      <c r="BW234" s="687">
        <f t="shared" si="380"/>
        <v>-99</v>
      </c>
      <c r="BX234" s="688">
        <f t="shared" si="381"/>
        <v>0</v>
      </c>
      <c r="BY234" s="687">
        <f>BY235+BY236+BY237+BY238</f>
        <v>124.19999999999999</v>
      </c>
      <c r="BZ234" s="681"/>
      <c r="CA234" s="687">
        <f>CA235+CA236+CA237+CA238</f>
        <v>0</v>
      </c>
      <c r="CB234" s="681"/>
      <c r="CC234" s="687">
        <f t="shared" si="382"/>
        <v>-124.19999999999999</v>
      </c>
      <c r="CD234" s="688">
        <f t="shared" si="383"/>
        <v>0</v>
      </c>
      <c r="CE234" s="687">
        <f>CE235+CE236+CE237+CE238</f>
        <v>125.19999999999999</v>
      </c>
      <c r="CF234" s="681"/>
      <c r="CG234" s="687">
        <f>CG235+CG236+CG237+CG238</f>
        <v>0</v>
      </c>
      <c r="CH234" s="681"/>
      <c r="CI234" s="687">
        <f t="shared" si="384"/>
        <v>-125.19999999999999</v>
      </c>
      <c r="CJ234" s="688">
        <f t="shared" si="385"/>
        <v>0</v>
      </c>
      <c r="CK234" s="687">
        <f t="shared" si="386"/>
        <v>393.9</v>
      </c>
      <c r="CL234" s="681"/>
      <c r="CM234" s="687">
        <f t="shared" si="387"/>
        <v>0</v>
      </c>
      <c r="CN234" s="681"/>
      <c r="CO234" s="687">
        <f t="shared" si="388"/>
        <v>-393.9</v>
      </c>
      <c r="CP234" s="688">
        <f t="shared" si="389"/>
        <v>0</v>
      </c>
      <c r="CQ234" s="687">
        <f>CQ235+CQ236+CQ237+CQ238</f>
        <v>133.79999999999998</v>
      </c>
      <c r="CR234" s="681"/>
      <c r="CS234" s="687">
        <f>CS235+CS236+CS237+CS238</f>
        <v>0</v>
      </c>
      <c r="CT234" s="681"/>
      <c r="CU234" s="687">
        <f t="shared" si="390"/>
        <v>-133.79999999999998</v>
      </c>
      <c r="CV234" s="688">
        <f t="shared" si="391"/>
        <v>0</v>
      </c>
      <c r="CW234" s="687">
        <f>CW235+CW236+CW237+CW238</f>
        <v>128.4</v>
      </c>
      <c r="CX234" s="681"/>
      <c r="CY234" s="687">
        <f>CY235+CY236+CY237+CY238</f>
        <v>0</v>
      </c>
      <c r="CZ234" s="681"/>
      <c r="DA234" s="687">
        <f t="shared" si="392"/>
        <v>-128.4</v>
      </c>
      <c r="DB234" s="688">
        <f t="shared" si="393"/>
        <v>0</v>
      </c>
      <c r="DC234" s="687">
        <f>DC235+DC236+DC237+DC238</f>
        <v>131.70000000000002</v>
      </c>
      <c r="DD234" s="681"/>
      <c r="DE234" s="687">
        <f>DE235+DE236+DE237+DE238</f>
        <v>0</v>
      </c>
      <c r="DF234" s="681"/>
      <c r="DG234" s="687">
        <f t="shared" si="394"/>
        <v>-131.70000000000002</v>
      </c>
      <c r="DH234" s="688">
        <f t="shared" si="395"/>
        <v>0</v>
      </c>
    </row>
    <row r="235" spans="2:112">
      <c r="B235" s="88" t="s">
        <v>3323</v>
      </c>
      <c r="C235" s="652"/>
      <c r="D235" s="94" t="s">
        <v>1858</v>
      </c>
      <c r="E235" s="528" t="s">
        <v>3324</v>
      </c>
      <c r="F235" s="528"/>
      <c r="G235" s="529"/>
      <c r="H235" s="530"/>
      <c r="I235" s="530"/>
      <c r="J235" s="91" t="s">
        <v>883</v>
      </c>
      <c r="K235" s="687">
        <f t="shared" si="352"/>
        <v>1155</v>
      </c>
      <c r="L235" s="681"/>
      <c r="M235" s="687">
        <f t="shared" si="353"/>
        <v>0</v>
      </c>
      <c r="N235" s="681"/>
      <c r="O235" s="687">
        <f t="shared" si="354"/>
        <v>-1155</v>
      </c>
      <c r="P235" s="688">
        <f t="shared" si="355"/>
        <v>0</v>
      </c>
      <c r="Q235" s="687">
        <f t="shared" si="356"/>
        <v>299</v>
      </c>
      <c r="R235" s="681"/>
      <c r="S235" s="687">
        <f t="shared" si="357"/>
        <v>0</v>
      </c>
      <c r="T235" s="681"/>
      <c r="U235" s="687">
        <f t="shared" si="358"/>
        <v>-299</v>
      </c>
      <c r="V235" s="688">
        <f t="shared" si="359"/>
        <v>0</v>
      </c>
      <c r="W235" s="683">
        <v>103</v>
      </c>
      <c r="X235" s="681"/>
      <c r="Y235" s="681"/>
      <c r="Z235" s="681"/>
      <c r="AA235" s="687">
        <f t="shared" si="360"/>
        <v>-103</v>
      </c>
      <c r="AB235" s="688">
        <f t="shared" si="361"/>
        <v>0</v>
      </c>
      <c r="AC235" s="683">
        <v>93.2</v>
      </c>
      <c r="AD235" s="681"/>
      <c r="AE235" s="681"/>
      <c r="AF235" s="681"/>
      <c r="AG235" s="687">
        <f t="shared" si="362"/>
        <v>-93.2</v>
      </c>
      <c r="AH235" s="688">
        <f t="shared" si="363"/>
        <v>0</v>
      </c>
      <c r="AI235" s="683">
        <v>102.8</v>
      </c>
      <c r="AJ235" s="681"/>
      <c r="AK235" s="681"/>
      <c r="AL235" s="681"/>
      <c r="AM235" s="687">
        <f t="shared" si="364"/>
        <v>-102.8</v>
      </c>
      <c r="AN235" s="688">
        <f t="shared" si="365"/>
        <v>0</v>
      </c>
      <c r="AO235" s="687">
        <f t="shared" si="366"/>
        <v>298.09999999999997</v>
      </c>
      <c r="AP235" s="681"/>
      <c r="AQ235" s="687">
        <f t="shared" si="367"/>
        <v>0</v>
      </c>
      <c r="AR235" s="681"/>
      <c r="AS235" s="687">
        <f t="shared" si="368"/>
        <v>-298.09999999999997</v>
      </c>
      <c r="AT235" s="688">
        <f t="shared" si="369"/>
        <v>0</v>
      </c>
      <c r="AU235" s="683">
        <v>98.8</v>
      </c>
      <c r="AV235" s="681"/>
      <c r="AW235" s="681"/>
      <c r="AX235" s="681"/>
      <c r="AY235" s="687">
        <f t="shared" si="370"/>
        <v>-98.8</v>
      </c>
      <c r="AZ235" s="688">
        <f t="shared" si="371"/>
        <v>0</v>
      </c>
      <c r="BA235" s="683">
        <v>101.6</v>
      </c>
      <c r="BB235" s="681"/>
      <c r="BC235" s="681"/>
      <c r="BD235" s="681"/>
      <c r="BE235" s="687">
        <f t="shared" si="372"/>
        <v>-101.6</v>
      </c>
      <c r="BF235" s="688">
        <f t="shared" si="373"/>
        <v>0</v>
      </c>
      <c r="BG235" s="683">
        <v>97.7</v>
      </c>
      <c r="BH235" s="681"/>
      <c r="BI235" s="681"/>
      <c r="BJ235" s="681"/>
      <c r="BK235" s="687">
        <f t="shared" si="374"/>
        <v>-97.7</v>
      </c>
      <c r="BL235" s="688">
        <f t="shared" si="375"/>
        <v>0</v>
      </c>
      <c r="BM235" s="687">
        <f t="shared" si="376"/>
        <v>263.60000000000002</v>
      </c>
      <c r="BN235" s="681"/>
      <c r="BO235" s="687">
        <f t="shared" si="377"/>
        <v>0</v>
      </c>
      <c r="BP235" s="681"/>
      <c r="BQ235" s="687">
        <f t="shared" si="378"/>
        <v>-263.60000000000002</v>
      </c>
      <c r="BR235" s="688">
        <f t="shared" si="379"/>
        <v>0</v>
      </c>
      <c r="BS235" s="683">
        <v>67.2</v>
      </c>
      <c r="BT235" s="681"/>
      <c r="BU235" s="681"/>
      <c r="BV235" s="681"/>
      <c r="BW235" s="687">
        <f t="shared" si="380"/>
        <v>-67.2</v>
      </c>
      <c r="BX235" s="688">
        <f t="shared" si="381"/>
        <v>0</v>
      </c>
      <c r="BY235" s="683">
        <v>99.8</v>
      </c>
      <c r="BZ235" s="681"/>
      <c r="CA235" s="681"/>
      <c r="CB235" s="681"/>
      <c r="CC235" s="687">
        <f t="shared" si="382"/>
        <v>-99.8</v>
      </c>
      <c r="CD235" s="688">
        <f t="shared" si="383"/>
        <v>0</v>
      </c>
      <c r="CE235" s="683">
        <v>96.6</v>
      </c>
      <c r="CF235" s="681"/>
      <c r="CG235" s="681"/>
      <c r="CH235" s="681"/>
      <c r="CI235" s="687">
        <f t="shared" si="384"/>
        <v>-96.6</v>
      </c>
      <c r="CJ235" s="688">
        <f t="shared" si="385"/>
        <v>0</v>
      </c>
      <c r="CK235" s="687">
        <f t="shared" si="386"/>
        <v>294.3</v>
      </c>
      <c r="CL235" s="681"/>
      <c r="CM235" s="687">
        <f t="shared" si="387"/>
        <v>0</v>
      </c>
      <c r="CN235" s="681"/>
      <c r="CO235" s="687">
        <f t="shared" si="388"/>
        <v>-294.3</v>
      </c>
      <c r="CP235" s="688">
        <f t="shared" si="389"/>
        <v>0</v>
      </c>
      <c r="CQ235" s="683">
        <v>99.6</v>
      </c>
      <c r="CR235" s="681"/>
      <c r="CS235" s="681"/>
      <c r="CT235" s="681"/>
      <c r="CU235" s="687">
        <f t="shared" si="390"/>
        <v>-99.6</v>
      </c>
      <c r="CV235" s="688">
        <f t="shared" si="391"/>
        <v>0</v>
      </c>
      <c r="CW235" s="683">
        <v>96</v>
      </c>
      <c r="CX235" s="681"/>
      <c r="CY235" s="681"/>
      <c r="CZ235" s="681"/>
      <c r="DA235" s="687">
        <f t="shared" si="392"/>
        <v>-96</v>
      </c>
      <c r="DB235" s="688">
        <f t="shared" si="393"/>
        <v>0</v>
      </c>
      <c r="DC235" s="683">
        <v>98.7</v>
      </c>
      <c r="DD235" s="681"/>
      <c r="DE235" s="681"/>
      <c r="DF235" s="681"/>
      <c r="DG235" s="687">
        <f t="shared" si="394"/>
        <v>-98.7</v>
      </c>
      <c r="DH235" s="688">
        <f t="shared" si="395"/>
        <v>0</v>
      </c>
    </row>
    <row r="236" spans="2:112">
      <c r="B236" s="88" t="s">
        <v>3325</v>
      </c>
      <c r="C236" s="652"/>
      <c r="D236" s="94" t="s">
        <v>280</v>
      </c>
      <c r="E236" s="528" t="s">
        <v>3326</v>
      </c>
      <c r="F236" s="528"/>
      <c r="G236" s="529"/>
      <c r="H236" s="530"/>
      <c r="I236" s="530"/>
      <c r="J236" s="91" t="s">
        <v>883</v>
      </c>
      <c r="K236" s="687">
        <f t="shared" si="352"/>
        <v>0</v>
      </c>
      <c r="L236" s="681"/>
      <c r="M236" s="687">
        <f t="shared" si="353"/>
        <v>0</v>
      </c>
      <c r="N236" s="681"/>
      <c r="O236" s="687">
        <f t="shared" si="354"/>
        <v>0</v>
      </c>
      <c r="P236" s="688" t="str">
        <f t="shared" si="355"/>
        <v>-</v>
      </c>
      <c r="Q236" s="687">
        <f t="shared" si="356"/>
        <v>0</v>
      </c>
      <c r="R236" s="681"/>
      <c r="S236" s="687">
        <f t="shared" si="357"/>
        <v>0</v>
      </c>
      <c r="T236" s="681"/>
      <c r="U236" s="687">
        <f t="shared" si="358"/>
        <v>0</v>
      </c>
      <c r="V236" s="688" t="str">
        <f t="shared" si="359"/>
        <v>-</v>
      </c>
      <c r="W236" s="683">
        <v>0</v>
      </c>
      <c r="X236" s="681"/>
      <c r="Y236" s="681"/>
      <c r="Z236" s="681"/>
      <c r="AA236" s="687">
        <f t="shared" si="360"/>
        <v>0</v>
      </c>
      <c r="AB236" s="688" t="str">
        <f t="shared" si="361"/>
        <v>-</v>
      </c>
      <c r="AC236" s="683">
        <v>0</v>
      </c>
      <c r="AD236" s="681"/>
      <c r="AE236" s="681"/>
      <c r="AF236" s="681"/>
      <c r="AG236" s="687">
        <f t="shared" si="362"/>
        <v>0</v>
      </c>
      <c r="AH236" s="688" t="str">
        <f t="shared" si="363"/>
        <v>-</v>
      </c>
      <c r="AI236" s="683">
        <v>0</v>
      </c>
      <c r="AJ236" s="681"/>
      <c r="AK236" s="681"/>
      <c r="AL236" s="681"/>
      <c r="AM236" s="687">
        <f t="shared" si="364"/>
        <v>0</v>
      </c>
      <c r="AN236" s="688" t="str">
        <f t="shared" si="365"/>
        <v>-</v>
      </c>
      <c r="AO236" s="687">
        <f t="shared" si="366"/>
        <v>0</v>
      </c>
      <c r="AP236" s="681"/>
      <c r="AQ236" s="687">
        <f t="shared" si="367"/>
        <v>0</v>
      </c>
      <c r="AR236" s="681"/>
      <c r="AS236" s="687">
        <f t="shared" si="368"/>
        <v>0</v>
      </c>
      <c r="AT236" s="688" t="str">
        <f t="shared" si="369"/>
        <v>-</v>
      </c>
      <c r="AU236" s="683">
        <v>0</v>
      </c>
      <c r="AV236" s="681"/>
      <c r="AW236" s="681"/>
      <c r="AX236" s="681"/>
      <c r="AY236" s="687">
        <f t="shared" si="370"/>
        <v>0</v>
      </c>
      <c r="AZ236" s="688" t="str">
        <f t="shared" si="371"/>
        <v>-</v>
      </c>
      <c r="BA236" s="683">
        <v>0</v>
      </c>
      <c r="BB236" s="681"/>
      <c r="BC236" s="681"/>
      <c r="BD236" s="681"/>
      <c r="BE236" s="687">
        <f t="shared" si="372"/>
        <v>0</v>
      </c>
      <c r="BF236" s="688" t="str">
        <f t="shared" si="373"/>
        <v>-</v>
      </c>
      <c r="BG236" s="683">
        <v>0</v>
      </c>
      <c r="BH236" s="681"/>
      <c r="BI236" s="681"/>
      <c r="BJ236" s="681"/>
      <c r="BK236" s="687">
        <f t="shared" si="374"/>
        <v>0</v>
      </c>
      <c r="BL236" s="688" t="str">
        <f t="shared" si="375"/>
        <v>-</v>
      </c>
      <c r="BM236" s="687">
        <f t="shared" si="376"/>
        <v>0</v>
      </c>
      <c r="BN236" s="681"/>
      <c r="BO236" s="687">
        <f t="shared" si="377"/>
        <v>0</v>
      </c>
      <c r="BP236" s="681"/>
      <c r="BQ236" s="687">
        <f t="shared" si="378"/>
        <v>0</v>
      </c>
      <c r="BR236" s="688" t="str">
        <f t="shared" si="379"/>
        <v>-</v>
      </c>
      <c r="BS236" s="683">
        <v>0</v>
      </c>
      <c r="BT236" s="681"/>
      <c r="BU236" s="681"/>
      <c r="BV236" s="681"/>
      <c r="BW236" s="687">
        <f t="shared" si="380"/>
        <v>0</v>
      </c>
      <c r="BX236" s="688" t="str">
        <f t="shared" si="381"/>
        <v>-</v>
      </c>
      <c r="BY236" s="683">
        <v>0</v>
      </c>
      <c r="BZ236" s="681"/>
      <c r="CA236" s="681"/>
      <c r="CB236" s="681"/>
      <c r="CC236" s="687">
        <f t="shared" si="382"/>
        <v>0</v>
      </c>
      <c r="CD236" s="688" t="str">
        <f t="shared" si="383"/>
        <v>-</v>
      </c>
      <c r="CE236" s="683">
        <v>0</v>
      </c>
      <c r="CF236" s="681"/>
      <c r="CG236" s="681"/>
      <c r="CH236" s="681"/>
      <c r="CI236" s="687">
        <f t="shared" si="384"/>
        <v>0</v>
      </c>
      <c r="CJ236" s="688" t="str">
        <f t="shared" si="385"/>
        <v>-</v>
      </c>
      <c r="CK236" s="687">
        <f t="shared" si="386"/>
        <v>0</v>
      </c>
      <c r="CL236" s="681"/>
      <c r="CM236" s="687">
        <f t="shared" si="387"/>
        <v>0</v>
      </c>
      <c r="CN236" s="681"/>
      <c r="CO236" s="687">
        <f t="shared" si="388"/>
        <v>0</v>
      </c>
      <c r="CP236" s="688" t="str">
        <f t="shared" si="389"/>
        <v>-</v>
      </c>
      <c r="CQ236" s="683">
        <v>0</v>
      </c>
      <c r="CR236" s="681"/>
      <c r="CS236" s="681"/>
      <c r="CT236" s="681"/>
      <c r="CU236" s="687">
        <f t="shared" si="390"/>
        <v>0</v>
      </c>
      <c r="CV236" s="688" t="str">
        <f t="shared" si="391"/>
        <v>-</v>
      </c>
      <c r="CW236" s="683">
        <v>0</v>
      </c>
      <c r="CX236" s="681"/>
      <c r="CY236" s="681"/>
      <c r="CZ236" s="681"/>
      <c r="DA236" s="687">
        <f t="shared" si="392"/>
        <v>0</v>
      </c>
      <c r="DB236" s="688" t="str">
        <f t="shared" si="393"/>
        <v>-</v>
      </c>
      <c r="DC236" s="683">
        <v>0</v>
      </c>
      <c r="DD236" s="681"/>
      <c r="DE236" s="681"/>
      <c r="DF236" s="681"/>
      <c r="DG236" s="687">
        <f t="shared" si="394"/>
        <v>0</v>
      </c>
      <c r="DH236" s="688" t="str">
        <f t="shared" si="395"/>
        <v>-</v>
      </c>
    </row>
    <row r="237" spans="2:112">
      <c r="B237" s="88" t="s">
        <v>3327</v>
      </c>
      <c r="C237" s="652"/>
      <c r="D237" s="94" t="s">
        <v>282</v>
      </c>
      <c r="E237" s="528" t="s">
        <v>3328</v>
      </c>
      <c r="F237" s="528"/>
      <c r="G237" s="529"/>
      <c r="H237" s="530"/>
      <c r="I237" s="530"/>
      <c r="J237" s="91" t="s">
        <v>883</v>
      </c>
      <c r="K237" s="687">
        <f t="shared" si="352"/>
        <v>308.8</v>
      </c>
      <c r="L237" s="681"/>
      <c r="M237" s="687">
        <f t="shared" si="353"/>
        <v>0</v>
      </c>
      <c r="N237" s="681"/>
      <c r="O237" s="687">
        <f t="shared" si="354"/>
        <v>-308.8</v>
      </c>
      <c r="P237" s="688">
        <f t="shared" si="355"/>
        <v>0</v>
      </c>
      <c r="Q237" s="687">
        <f t="shared" si="356"/>
        <v>84</v>
      </c>
      <c r="R237" s="681"/>
      <c r="S237" s="687">
        <f t="shared" si="357"/>
        <v>0</v>
      </c>
      <c r="T237" s="681"/>
      <c r="U237" s="687">
        <f t="shared" si="358"/>
        <v>-84</v>
      </c>
      <c r="V237" s="688">
        <f t="shared" si="359"/>
        <v>0</v>
      </c>
      <c r="W237" s="683">
        <v>29.6</v>
      </c>
      <c r="X237" s="681"/>
      <c r="Y237" s="681"/>
      <c r="Z237" s="681"/>
      <c r="AA237" s="687">
        <f t="shared" si="360"/>
        <v>-29.6</v>
      </c>
      <c r="AB237" s="688">
        <f t="shared" si="361"/>
        <v>0</v>
      </c>
      <c r="AC237" s="683">
        <v>25.9</v>
      </c>
      <c r="AD237" s="681"/>
      <c r="AE237" s="681"/>
      <c r="AF237" s="681"/>
      <c r="AG237" s="687">
        <f t="shared" si="362"/>
        <v>-25.9</v>
      </c>
      <c r="AH237" s="688">
        <f t="shared" si="363"/>
        <v>0</v>
      </c>
      <c r="AI237" s="683">
        <v>28.5</v>
      </c>
      <c r="AJ237" s="681"/>
      <c r="AK237" s="681"/>
      <c r="AL237" s="681"/>
      <c r="AM237" s="687">
        <f t="shared" si="364"/>
        <v>-28.5</v>
      </c>
      <c r="AN237" s="688">
        <f t="shared" si="365"/>
        <v>0</v>
      </c>
      <c r="AO237" s="687">
        <f t="shared" si="366"/>
        <v>68.7</v>
      </c>
      <c r="AP237" s="681"/>
      <c r="AQ237" s="687">
        <f t="shared" si="367"/>
        <v>0</v>
      </c>
      <c r="AR237" s="681"/>
      <c r="AS237" s="687">
        <f t="shared" si="368"/>
        <v>-68.7</v>
      </c>
      <c r="AT237" s="688">
        <f t="shared" si="369"/>
        <v>0</v>
      </c>
      <c r="AU237" s="683">
        <v>21.3</v>
      </c>
      <c r="AV237" s="681"/>
      <c r="AW237" s="681"/>
      <c r="AX237" s="681"/>
      <c r="AY237" s="687">
        <f t="shared" si="370"/>
        <v>-21.3</v>
      </c>
      <c r="AZ237" s="688">
        <f t="shared" si="371"/>
        <v>0</v>
      </c>
      <c r="BA237" s="683">
        <v>27.6</v>
      </c>
      <c r="BB237" s="681"/>
      <c r="BC237" s="681"/>
      <c r="BD237" s="681"/>
      <c r="BE237" s="687">
        <f t="shared" si="372"/>
        <v>-27.6</v>
      </c>
      <c r="BF237" s="688">
        <f t="shared" si="373"/>
        <v>0</v>
      </c>
      <c r="BG237" s="683">
        <v>19.8</v>
      </c>
      <c r="BH237" s="681"/>
      <c r="BI237" s="681"/>
      <c r="BJ237" s="681"/>
      <c r="BK237" s="687">
        <f t="shared" si="374"/>
        <v>-19.8</v>
      </c>
      <c r="BL237" s="688">
        <f t="shared" si="375"/>
        <v>0</v>
      </c>
      <c r="BM237" s="687">
        <f t="shared" si="376"/>
        <v>72.400000000000006</v>
      </c>
      <c r="BN237" s="681"/>
      <c r="BO237" s="687">
        <f t="shared" si="377"/>
        <v>0</v>
      </c>
      <c r="BP237" s="681"/>
      <c r="BQ237" s="687">
        <f t="shared" si="378"/>
        <v>-72.400000000000006</v>
      </c>
      <c r="BR237" s="688">
        <f t="shared" si="379"/>
        <v>0</v>
      </c>
      <c r="BS237" s="683">
        <v>28.3</v>
      </c>
      <c r="BT237" s="681"/>
      <c r="BU237" s="681"/>
      <c r="BV237" s="681"/>
      <c r="BW237" s="687">
        <f t="shared" si="380"/>
        <v>-28.3</v>
      </c>
      <c r="BX237" s="688">
        <f t="shared" si="381"/>
        <v>0</v>
      </c>
      <c r="BY237" s="683">
        <v>20.8</v>
      </c>
      <c r="BZ237" s="681"/>
      <c r="CA237" s="681"/>
      <c r="CB237" s="681"/>
      <c r="CC237" s="687">
        <f t="shared" si="382"/>
        <v>-20.8</v>
      </c>
      <c r="CD237" s="688">
        <f t="shared" si="383"/>
        <v>0</v>
      </c>
      <c r="CE237" s="683">
        <v>23.3</v>
      </c>
      <c r="CF237" s="681"/>
      <c r="CG237" s="681"/>
      <c r="CH237" s="681"/>
      <c r="CI237" s="687">
        <f t="shared" si="384"/>
        <v>-23.3</v>
      </c>
      <c r="CJ237" s="688">
        <f t="shared" si="385"/>
        <v>0</v>
      </c>
      <c r="CK237" s="687">
        <f t="shared" si="386"/>
        <v>83.7</v>
      </c>
      <c r="CL237" s="681"/>
      <c r="CM237" s="687">
        <f t="shared" si="387"/>
        <v>0</v>
      </c>
      <c r="CN237" s="681"/>
      <c r="CO237" s="687">
        <f t="shared" si="388"/>
        <v>-83.7</v>
      </c>
      <c r="CP237" s="688">
        <f t="shared" si="389"/>
        <v>0</v>
      </c>
      <c r="CQ237" s="683">
        <v>28.7</v>
      </c>
      <c r="CR237" s="681"/>
      <c r="CS237" s="681"/>
      <c r="CT237" s="681"/>
      <c r="CU237" s="687">
        <f t="shared" si="390"/>
        <v>-28.7</v>
      </c>
      <c r="CV237" s="688">
        <f t="shared" si="391"/>
        <v>0</v>
      </c>
      <c r="CW237" s="683">
        <v>27.3</v>
      </c>
      <c r="CX237" s="681"/>
      <c r="CY237" s="681"/>
      <c r="CZ237" s="681"/>
      <c r="DA237" s="687">
        <f t="shared" si="392"/>
        <v>-27.3</v>
      </c>
      <c r="DB237" s="688">
        <f t="shared" si="393"/>
        <v>0</v>
      </c>
      <c r="DC237" s="683">
        <v>27.7</v>
      </c>
      <c r="DD237" s="681"/>
      <c r="DE237" s="681"/>
      <c r="DF237" s="681"/>
      <c r="DG237" s="687">
        <f t="shared" si="394"/>
        <v>-27.7</v>
      </c>
      <c r="DH237" s="688">
        <f t="shared" si="395"/>
        <v>0</v>
      </c>
    </row>
    <row r="238" spans="2:112">
      <c r="B238" s="112"/>
      <c r="C238" s="652"/>
      <c r="D238" s="94" t="s">
        <v>1860</v>
      </c>
      <c r="E238" s="528" t="s">
        <v>3329</v>
      </c>
      <c r="F238" s="528"/>
      <c r="G238" s="529"/>
      <c r="H238" s="530"/>
      <c r="I238" s="530"/>
      <c r="J238" s="91" t="s">
        <v>883</v>
      </c>
      <c r="K238" s="687">
        <f t="shared" si="352"/>
        <v>43.099999999999994</v>
      </c>
      <c r="L238" s="681"/>
      <c r="M238" s="687">
        <f t="shared" si="353"/>
        <v>0</v>
      </c>
      <c r="N238" s="681"/>
      <c r="O238" s="687">
        <f t="shared" si="354"/>
        <v>-43.099999999999994</v>
      </c>
      <c r="P238" s="688">
        <f t="shared" si="355"/>
        <v>0</v>
      </c>
      <c r="Q238" s="687">
        <f t="shared" si="356"/>
        <v>8</v>
      </c>
      <c r="R238" s="681"/>
      <c r="S238" s="687">
        <f t="shared" si="357"/>
        <v>0</v>
      </c>
      <c r="T238" s="681"/>
      <c r="U238" s="687">
        <f t="shared" si="358"/>
        <v>-8</v>
      </c>
      <c r="V238" s="688">
        <f t="shared" si="359"/>
        <v>0</v>
      </c>
      <c r="W238" s="683">
        <v>3</v>
      </c>
      <c r="X238" s="681"/>
      <c r="Y238" s="681"/>
      <c r="Z238" s="681"/>
      <c r="AA238" s="687">
        <f t="shared" si="360"/>
        <v>-3</v>
      </c>
      <c r="AB238" s="688">
        <f t="shared" si="361"/>
        <v>0</v>
      </c>
      <c r="AC238" s="683">
        <v>2.5</v>
      </c>
      <c r="AD238" s="681"/>
      <c r="AE238" s="681"/>
      <c r="AF238" s="681"/>
      <c r="AG238" s="687">
        <f t="shared" si="362"/>
        <v>-2.5</v>
      </c>
      <c r="AH238" s="688">
        <f t="shared" si="363"/>
        <v>0</v>
      </c>
      <c r="AI238" s="683">
        <v>2.5</v>
      </c>
      <c r="AJ238" s="681"/>
      <c r="AK238" s="681"/>
      <c r="AL238" s="681"/>
      <c r="AM238" s="687">
        <f t="shared" si="364"/>
        <v>-2.5</v>
      </c>
      <c r="AN238" s="688">
        <f t="shared" si="365"/>
        <v>0</v>
      </c>
      <c r="AO238" s="687">
        <f t="shared" si="366"/>
        <v>6.8</v>
      </c>
      <c r="AP238" s="681"/>
      <c r="AQ238" s="687">
        <f t="shared" si="367"/>
        <v>0</v>
      </c>
      <c r="AR238" s="681"/>
      <c r="AS238" s="687">
        <f t="shared" si="368"/>
        <v>-6.8</v>
      </c>
      <c r="AT238" s="688">
        <f t="shared" si="369"/>
        <v>0</v>
      </c>
      <c r="AU238" s="683">
        <v>2.2999999999999998</v>
      </c>
      <c r="AV238" s="681"/>
      <c r="AW238" s="681"/>
      <c r="AX238" s="681"/>
      <c r="AY238" s="687">
        <f t="shared" si="370"/>
        <v>-2.2999999999999998</v>
      </c>
      <c r="AZ238" s="688">
        <f t="shared" si="371"/>
        <v>0</v>
      </c>
      <c r="BA238" s="683">
        <v>2.2999999999999998</v>
      </c>
      <c r="BB238" s="681"/>
      <c r="BC238" s="681"/>
      <c r="BD238" s="681"/>
      <c r="BE238" s="687">
        <f t="shared" si="372"/>
        <v>-2.2999999999999998</v>
      </c>
      <c r="BF238" s="688">
        <f t="shared" si="373"/>
        <v>0</v>
      </c>
      <c r="BG238" s="683">
        <v>2.2000000000000002</v>
      </c>
      <c r="BH238" s="681"/>
      <c r="BI238" s="681"/>
      <c r="BJ238" s="681"/>
      <c r="BK238" s="687">
        <f t="shared" si="374"/>
        <v>-2.2000000000000002</v>
      </c>
      <c r="BL238" s="688">
        <f t="shared" si="375"/>
        <v>0</v>
      </c>
      <c r="BM238" s="687">
        <f t="shared" si="376"/>
        <v>12.399999999999999</v>
      </c>
      <c r="BN238" s="681"/>
      <c r="BO238" s="687">
        <f t="shared" si="377"/>
        <v>0</v>
      </c>
      <c r="BP238" s="681"/>
      <c r="BQ238" s="687">
        <f t="shared" si="378"/>
        <v>-12.399999999999999</v>
      </c>
      <c r="BR238" s="688">
        <f t="shared" si="379"/>
        <v>0</v>
      </c>
      <c r="BS238" s="683">
        <v>3.5</v>
      </c>
      <c r="BT238" s="681"/>
      <c r="BU238" s="681"/>
      <c r="BV238" s="681"/>
      <c r="BW238" s="687">
        <f t="shared" si="380"/>
        <v>-3.5</v>
      </c>
      <c r="BX238" s="688">
        <f t="shared" si="381"/>
        <v>0</v>
      </c>
      <c r="BY238" s="683">
        <v>3.6</v>
      </c>
      <c r="BZ238" s="681"/>
      <c r="CA238" s="681"/>
      <c r="CB238" s="681"/>
      <c r="CC238" s="687">
        <f t="shared" si="382"/>
        <v>-3.6</v>
      </c>
      <c r="CD238" s="688">
        <f t="shared" si="383"/>
        <v>0</v>
      </c>
      <c r="CE238" s="683">
        <v>5.3</v>
      </c>
      <c r="CF238" s="681"/>
      <c r="CG238" s="681"/>
      <c r="CH238" s="681"/>
      <c r="CI238" s="687">
        <f t="shared" si="384"/>
        <v>-5.3</v>
      </c>
      <c r="CJ238" s="688">
        <f t="shared" si="385"/>
        <v>0</v>
      </c>
      <c r="CK238" s="687">
        <f t="shared" si="386"/>
        <v>15.899999999999999</v>
      </c>
      <c r="CL238" s="681"/>
      <c r="CM238" s="687">
        <f t="shared" si="387"/>
        <v>0</v>
      </c>
      <c r="CN238" s="681"/>
      <c r="CO238" s="687">
        <f t="shared" si="388"/>
        <v>-15.899999999999999</v>
      </c>
      <c r="CP238" s="688">
        <f t="shared" si="389"/>
        <v>0</v>
      </c>
      <c r="CQ238" s="683">
        <v>5.5</v>
      </c>
      <c r="CR238" s="681"/>
      <c r="CS238" s="681"/>
      <c r="CT238" s="681"/>
      <c r="CU238" s="687">
        <f t="shared" si="390"/>
        <v>-5.5</v>
      </c>
      <c r="CV238" s="688">
        <f t="shared" si="391"/>
        <v>0</v>
      </c>
      <c r="CW238" s="683">
        <v>5.0999999999999996</v>
      </c>
      <c r="CX238" s="681"/>
      <c r="CY238" s="681"/>
      <c r="CZ238" s="681"/>
      <c r="DA238" s="687">
        <f t="shared" si="392"/>
        <v>-5.0999999999999996</v>
      </c>
      <c r="DB238" s="688">
        <f t="shared" si="393"/>
        <v>0</v>
      </c>
      <c r="DC238" s="683">
        <v>5.3</v>
      </c>
      <c r="DD238" s="681"/>
      <c r="DE238" s="681"/>
      <c r="DF238" s="681"/>
      <c r="DG238" s="687">
        <f t="shared" si="394"/>
        <v>-5.3</v>
      </c>
      <c r="DH238" s="688">
        <f t="shared" si="395"/>
        <v>0</v>
      </c>
    </row>
    <row r="239" spans="2:112">
      <c r="B239" s="112"/>
      <c r="C239" s="652"/>
      <c r="D239" s="498" t="s">
        <v>874</v>
      </c>
      <c r="E239" s="528" t="s">
        <v>3330</v>
      </c>
      <c r="F239" s="528"/>
      <c r="G239" s="529"/>
      <c r="H239" s="530" t="s">
        <v>3331</v>
      </c>
      <c r="I239" s="530"/>
      <c r="J239" s="91" t="s">
        <v>883</v>
      </c>
      <c r="K239" s="687">
        <f t="shared" si="352"/>
        <v>1523.5</v>
      </c>
      <c r="L239" s="681"/>
      <c r="M239" s="687">
        <f t="shared" si="353"/>
        <v>0</v>
      </c>
      <c r="N239" s="681"/>
      <c r="O239" s="687">
        <f t="shared" si="354"/>
        <v>-1523.5</v>
      </c>
      <c r="P239" s="688">
        <f t="shared" si="355"/>
        <v>0</v>
      </c>
      <c r="Q239" s="687">
        <f t="shared" si="356"/>
        <v>401.50000000000006</v>
      </c>
      <c r="R239" s="681"/>
      <c r="S239" s="687">
        <f t="shared" si="357"/>
        <v>0</v>
      </c>
      <c r="T239" s="681"/>
      <c r="U239" s="687">
        <f t="shared" si="358"/>
        <v>-401.50000000000006</v>
      </c>
      <c r="V239" s="688">
        <f t="shared" si="359"/>
        <v>0</v>
      </c>
      <c r="W239" s="687">
        <f>W241+W240</f>
        <v>138.60000000000002</v>
      </c>
      <c r="X239" s="681"/>
      <c r="Y239" s="687">
        <f>Y241+Y240</f>
        <v>0</v>
      </c>
      <c r="Z239" s="681"/>
      <c r="AA239" s="687">
        <f t="shared" si="360"/>
        <v>-138.60000000000002</v>
      </c>
      <c r="AB239" s="688">
        <f t="shared" si="361"/>
        <v>0</v>
      </c>
      <c r="AC239" s="687">
        <f>AC241+AC240</f>
        <v>124.8</v>
      </c>
      <c r="AD239" s="681"/>
      <c r="AE239" s="687">
        <f>AE241+AE240</f>
        <v>0</v>
      </c>
      <c r="AF239" s="681"/>
      <c r="AG239" s="687">
        <f t="shared" si="362"/>
        <v>-124.8</v>
      </c>
      <c r="AH239" s="688">
        <f t="shared" si="363"/>
        <v>0</v>
      </c>
      <c r="AI239" s="687">
        <f>AI241+AI240</f>
        <v>138.10000000000002</v>
      </c>
      <c r="AJ239" s="681"/>
      <c r="AK239" s="687">
        <f>AK241+AK240</f>
        <v>0</v>
      </c>
      <c r="AL239" s="681"/>
      <c r="AM239" s="687">
        <f t="shared" si="364"/>
        <v>-138.10000000000002</v>
      </c>
      <c r="AN239" s="688">
        <f t="shared" si="365"/>
        <v>0</v>
      </c>
      <c r="AO239" s="687">
        <f t="shared" si="366"/>
        <v>382.3</v>
      </c>
      <c r="AP239" s="681"/>
      <c r="AQ239" s="687">
        <f t="shared" si="367"/>
        <v>0</v>
      </c>
      <c r="AR239" s="681"/>
      <c r="AS239" s="687">
        <f t="shared" si="368"/>
        <v>-382.3</v>
      </c>
      <c r="AT239" s="688">
        <f t="shared" si="369"/>
        <v>0</v>
      </c>
      <c r="AU239" s="687">
        <f>AU241+AU240</f>
        <v>132.30000000000001</v>
      </c>
      <c r="AV239" s="681"/>
      <c r="AW239" s="687">
        <f>AW241+AW240</f>
        <v>0</v>
      </c>
      <c r="AX239" s="681"/>
      <c r="AY239" s="687">
        <f t="shared" si="370"/>
        <v>-132.30000000000001</v>
      </c>
      <c r="AZ239" s="688">
        <f t="shared" si="371"/>
        <v>0</v>
      </c>
      <c r="BA239" s="687">
        <f>BA241+BA240</f>
        <v>122.69999999999999</v>
      </c>
      <c r="BB239" s="681"/>
      <c r="BC239" s="687">
        <f>BC241+BC240</f>
        <v>0</v>
      </c>
      <c r="BD239" s="681"/>
      <c r="BE239" s="687">
        <f t="shared" si="372"/>
        <v>-122.69999999999999</v>
      </c>
      <c r="BF239" s="688">
        <f t="shared" si="373"/>
        <v>0</v>
      </c>
      <c r="BG239" s="687">
        <f>BG241+BG240</f>
        <v>127.30000000000001</v>
      </c>
      <c r="BH239" s="681"/>
      <c r="BI239" s="687">
        <f>BI241+BI240</f>
        <v>0</v>
      </c>
      <c r="BJ239" s="681"/>
      <c r="BK239" s="687">
        <f t="shared" si="374"/>
        <v>-127.30000000000001</v>
      </c>
      <c r="BL239" s="688">
        <f t="shared" si="375"/>
        <v>0</v>
      </c>
      <c r="BM239" s="687">
        <f t="shared" si="376"/>
        <v>378.40000000000003</v>
      </c>
      <c r="BN239" s="681"/>
      <c r="BO239" s="687">
        <f t="shared" si="377"/>
        <v>0</v>
      </c>
      <c r="BP239" s="681"/>
      <c r="BQ239" s="687">
        <f t="shared" si="378"/>
        <v>-378.40000000000003</v>
      </c>
      <c r="BR239" s="688">
        <f t="shared" si="379"/>
        <v>0</v>
      </c>
      <c r="BS239" s="687">
        <f>BS241+BS240</f>
        <v>129.30000000000001</v>
      </c>
      <c r="BT239" s="681"/>
      <c r="BU239" s="687">
        <f>BU241+BU240</f>
        <v>0</v>
      </c>
      <c r="BV239" s="681"/>
      <c r="BW239" s="687">
        <f t="shared" si="380"/>
        <v>-129.30000000000001</v>
      </c>
      <c r="BX239" s="688">
        <f t="shared" si="381"/>
        <v>0</v>
      </c>
      <c r="BY239" s="687">
        <f>BY241+BY240</f>
        <v>127.3</v>
      </c>
      <c r="BZ239" s="681"/>
      <c r="CA239" s="687">
        <f>CA241+CA240</f>
        <v>0</v>
      </c>
      <c r="CB239" s="681"/>
      <c r="CC239" s="687">
        <f t="shared" si="382"/>
        <v>-127.3</v>
      </c>
      <c r="CD239" s="688">
        <f t="shared" si="383"/>
        <v>0</v>
      </c>
      <c r="CE239" s="687">
        <f>CE241+CE240</f>
        <v>121.8</v>
      </c>
      <c r="CF239" s="681"/>
      <c r="CG239" s="687">
        <f>CG241+CG240</f>
        <v>0</v>
      </c>
      <c r="CH239" s="681"/>
      <c r="CI239" s="687">
        <f t="shared" si="384"/>
        <v>-121.8</v>
      </c>
      <c r="CJ239" s="688">
        <f t="shared" si="385"/>
        <v>0</v>
      </c>
      <c r="CK239" s="687">
        <f t="shared" si="386"/>
        <v>361.3</v>
      </c>
      <c r="CL239" s="681"/>
      <c r="CM239" s="687">
        <f t="shared" si="387"/>
        <v>0</v>
      </c>
      <c r="CN239" s="681"/>
      <c r="CO239" s="687">
        <f t="shared" si="388"/>
        <v>-361.3</v>
      </c>
      <c r="CP239" s="688">
        <f t="shared" si="389"/>
        <v>0</v>
      </c>
      <c r="CQ239" s="687">
        <f>CQ241+CQ240</f>
        <v>123.30000000000001</v>
      </c>
      <c r="CR239" s="681"/>
      <c r="CS239" s="687">
        <f>CS241+CS240</f>
        <v>0</v>
      </c>
      <c r="CT239" s="681"/>
      <c r="CU239" s="687">
        <f t="shared" si="390"/>
        <v>-123.30000000000001</v>
      </c>
      <c r="CV239" s="688">
        <f t="shared" si="391"/>
        <v>0</v>
      </c>
      <c r="CW239" s="687">
        <f>CW241+CW240</f>
        <v>118</v>
      </c>
      <c r="CX239" s="681"/>
      <c r="CY239" s="687">
        <f>CY241+CY240</f>
        <v>0</v>
      </c>
      <c r="CZ239" s="681"/>
      <c r="DA239" s="687">
        <f t="shared" si="392"/>
        <v>-118</v>
      </c>
      <c r="DB239" s="688">
        <f t="shared" si="393"/>
        <v>0</v>
      </c>
      <c r="DC239" s="687">
        <f>DC241+DC240</f>
        <v>120</v>
      </c>
      <c r="DD239" s="681"/>
      <c r="DE239" s="687">
        <f>DE241+DE240</f>
        <v>0</v>
      </c>
      <c r="DF239" s="681"/>
      <c r="DG239" s="687">
        <f t="shared" si="394"/>
        <v>-120</v>
      </c>
      <c r="DH239" s="688">
        <f t="shared" si="395"/>
        <v>0</v>
      </c>
    </row>
    <row r="240" spans="2:112">
      <c r="B240" s="112"/>
      <c r="C240" s="652"/>
      <c r="D240" s="41" t="s">
        <v>1855</v>
      </c>
      <c r="E240" s="528" t="s">
        <v>3332</v>
      </c>
      <c r="F240" s="528"/>
      <c r="G240" s="529"/>
      <c r="H240" s="530"/>
      <c r="I240" s="530"/>
      <c r="J240" s="91" t="s">
        <v>883</v>
      </c>
      <c r="K240" s="687">
        <f t="shared" si="352"/>
        <v>39</v>
      </c>
      <c r="L240" s="681"/>
      <c r="M240" s="687">
        <f t="shared" si="353"/>
        <v>0</v>
      </c>
      <c r="N240" s="681"/>
      <c r="O240" s="687">
        <f t="shared" si="354"/>
        <v>-39</v>
      </c>
      <c r="P240" s="688">
        <f t="shared" si="355"/>
        <v>0</v>
      </c>
      <c r="Q240" s="687">
        <f t="shared" si="356"/>
        <v>11</v>
      </c>
      <c r="R240" s="681"/>
      <c r="S240" s="687">
        <f t="shared" si="357"/>
        <v>0</v>
      </c>
      <c r="T240" s="681"/>
      <c r="U240" s="687">
        <f t="shared" si="358"/>
        <v>-11</v>
      </c>
      <c r="V240" s="688">
        <f t="shared" si="359"/>
        <v>0</v>
      </c>
      <c r="W240" s="683">
        <v>3.8</v>
      </c>
      <c r="X240" s="681"/>
      <c r="Y240" s="681"/>
      <c r="Z240" s="681"/>
      <c r="AA240" s="687">
        <f t="shared" si="360"/>
        <v>-3.8</v>
      </c>
      <c r="AB240" s="688">
        <f t="shared" si="361"/>
        <v>0</v>
      </c>
      <c r="AC240" s="683">
        <v>3.4</v>
      </c>
      <c r="AD240" s="681"/>
      <c r="AE240" s="681"/>
      <c r="AF240" s="681"/>
      <c r="AG240" s="687">
        <f t="shared" si="362"/>
        <v>-3.4</v>
      </c>
      <c r="AH240" s="688">
        <f t="shared" si="363"/>
        <v>0</v>
      </c>
      <c r="AI240" s="683">
        <v>3.8</v>
      </c>
      <c r="AJ240" s="681"/>
      <c r="AK240" s="681"/>
      <c r="AL240" s="681"/>
      <c r="AM240" s="687">
        <f t="shared" si="364"/>
        <v>-3.8</v>
      </c>
      <c r="AN240" s="688">
        <f t="shared" si="365"/>
        <v>0</v>
      </c>
      <c r="AO240" s="687">
        <f t="shared" si="366"/>
        <v>7.3000000000000007</v>
      </c>
      <c r="AP240" s="681"/>
      <c r="AQ240" s="687">
        <f t="shared" si="367"/>
        <v>0</v>
      </c>
      <c r="AR240" s="681"/>
      <c r="AS240" s="687">
        <f t="shared" si="368"/>
        <v>-7.3000000000000007</v>
      </c>
      <c r="AT240" s="688">
        <f t="shared" si="369"/>
        <v>0</v>
      </c>
      <c r="AU240" s="683">
        <v>2.4</v>
      </c>
      <c r="AV240" s="681"/>
      <c r="AW240" s="681"/>
      <c r="AX240" s="681"/>
      <c r="AY240" s="687">
        <f t="shared" si="370"/>
        <v>-2.4</v>
      </c>
      <c r="AZ240" s="688">
        <f t="shared" si="371"/>
        <v>0</v>
      </c>
      <c r="BA240" s="683">
        <v>2.5</v>
      </c>
      <c r="BB240" s="681"/>
      <c r="BC240" s="681"/>
      <c r="BD240" s="681"/>
      <c r="BE240" s="687">
        <f t="shared" si="372"/>
        <v>-2.5</v>
      </c>
      <c r="BF240" s="688">
        <f t="shared" si="373"/>
        <v>0</v>
      </c>
      <c r="BG240" s="683">
        <v>2.4</v>
      </c>
      <c r="BH240" s="681"/>
      <c r="BI240" s="681"/>
      <c r="BJ240" s="681"/>
      <c r="BK240" s="687">
        <f t="shared" si="374"/>
        <v>-2.4</v>
      </c>
      <c r="BL240" s="688">
        <f t="shared" si="375"/>
        <v>0</v>
      </c>
      <c r="BM240" s="687">
        <f t="shared" si="376"/>
        <v>10.5</v>
      </c>
      <c r="BN240" s="681"/>
      <c r="BO240" s="687">
        <f t="shared" si="377"/>
        <v>0</v>
      </c>
      <c r="BP240" s="681"/>
      <c r="BQ240" s="687">
        <f t="shared" si="378"/>
        <v>-10.5</v>
      </c>
      <c r="BR240" s="688">
        <f t="shared" si="379"/>
        <v>0</v>
      </c>
      <c r="BS240" s="683">
        <v>3.3</v>
      </c>
      <c r="BT240" s="681"/>
      <c r="BU240" s="681"/>
      <c r="BV240" s="681"/>
      <c r="BW240" s="687">
        <f t="shared" si="380"/>
        <v>-3.3</v>
      </c>
      <c r="BX240" s="688">
        <f t="shared" si="381"/>
        <v>0</v>
      </c>
      <c r="BY240" s="683">
        <v>3.3</v>
      </c>
      <c r="BZ240" s="681"/>
      <c r="CA240" s="681"/>
      <c r="CB240" s="681"/>
      <c r="CC240" s="687">
        <f t="shared" si="382"/>
        <v>-3.3</v>
      </c>
      <c r="CD240" s="688">
        <f t="shared" si="383"/>
        <v>0</v>
      </c>
      <c r="CE240" s="683">
        <v>3.9</v>
      </c>
      <c r="CF240" s="681"/>
      <c r="CG240" s="681"/>
      <c r="CH240" s="681"/>
      <c r="CI240" s="687">
        <f t="shared" si="384"/>
        <v>-3.9</v>
      </c>
      <c r="CJ240" s="688">
        <f t="shared" si="385"/>
        <v>0</v>
      </c>
      <c r="CK240" s="687">
        <f t="shared" si="386"/>
        <v>10.199999999999999</v>
      </c>
      <c r="CL240" s="681"/>
      <c r="CM240" s="687">
        <f t="shared" si="387"/>
        <v>0</v>
      </c>
      <c r="CN240" s="681"/>
      <c r="CO240" s="687">
        <f t="shared" si="388"/>
        <v>-10.199999999999999</v>
      </c>
      <c r="CP240" s="688">
        <f t="shared" si="389"/>
        <v>0</v>
      </c>
      <c r="CQ240" s="683">
        <v>3.4</v>
      </c>
      <c r="CR240" s="681"/>
      <c r="CS240" s="681"/>
      <c r="CT240" s="681"/>
      <c r="CU240" s="687">
        <f t="shared" si="390"/>
        <v>-3.4</v>
      </c>
      <c r="CV240" s="688">
        <f t="shared" si="391"/>
        <v>0</v>
      </c>
      <c r="CW240" s="683">
        <v>3.4</v>
      </c>
      <c r="CX240" s="681"/>
      <c r="CY240" s="681"/>
      <c r="CZ240" s="681"/>
      <c r="DA240" s="687">
        <f t="shared" si="392"/>
        <v>-3.4</v>
      </c>
      <c r="DB240" s="688">
        <f t="shared" si="393"/>
        <v>0</v>
      </c>
      <c r="DC240" s="683">
        <v>3.4</v>
      </c>
      <c r="DD240" s="681"/>
      <c r="DE240" s="681"/>
      <c r="DF240" s="681"/>
      <c r="DG240" s="687">
        <f t="shared" si="394"/>
        <v>-3.4</v>
      </c>
      <c r="DH240" s="688">
        <f t="shared" si="395"/>
        <v>0</v>
      </c>
    </row>
    <row r="241" spans="2:112" ht="24" customHeight="1">
      <c r="B241" s="112"/>
      <c r="C241" s="652"/>
      <c r="D241" s="41" t="s">
        <v>1836</v>
      </c>
      <c r="E241" s="528" t="s">
        <v>3333</v>
      </c>
      <c r="F241" s="528"/>
      <c r="G241" s="529"/>
      <c r="H241" s="530" t="s">
        <v>3334</v>
      </c>
      <c r="I241" s="530"/>
      <c r="J241" s="91" t="s">
        <v>883</v>
      </c>
      <c r="K241" s="687">
        <f t="shared" si="352"/>
        <v>1484.5</v>
      </c>
      <c r="L241" s="681"/>
      <c r="M241" s="687">
        <f t="shared" si="353"/>
        <v>0</v>
      </c>
      <c r="N241" s="681"/>
      <c r="O241" s="687">
        <f t="shared" si="354"/>
        <v>-1484.5</v>
      </c>
      <c r="P241" s="688">
        <f t="shared" si="355"/>
        <v>0</v>
      </c>
      <c r="Q241" s="687">
        <f t="shared" si="356"/>
        <v>390.5</v>
      </c>
      <c r="R241" s="681"/>
      <c r="S241" s="687">
        <f t="shared" si="357"/>
        <v>0</v>
      </c>
      <c r="T241" s="681"/>
      <c r="U241" s="687">
        <f t="shared" si="358"/>
        <v>-390.5</v>
      </c>
      <c r="V241" s="688">
        <f t="shared" si="359"/>
        <v>0</v>
      </c>
      <c r="W241" s="687">
        <f>W242+W245+W246+W244+W243</f>
        <v>134.80000000000001</v>
      </c>
      <c r="X241" s="681"/>
      <c r="Y241" s="687">
        <f>Y242+Y245+Y246+Y244+Y243</f>
        <v>0</v>
      </c>
      <c r="Z241" s="681"/>
      <c r="AA241" s="687">
        <f t="shared" si="360"/>
        <v>-134.80000000000001</v>
      </c>
      <c r="AB241" s="688">
        <f t="shared" si="361"/>
        <v>0</v>
      </c>
      <c r="AC241" s="687">
        <f>AC242+AC245+AC246+AC244+AC243</f>
        <v>121.39999999999999</v>
      </c>
      <c r="AD241" s="681"/>
      <c r="AE241" s="687">
        <f>AE242+AE245+AE246+AE244+AE243</f>
        <v>0</v>
      </c>
      <c r="AF241" s="681"/>
      <c r="AG241" s="687">
        <f t="shared" si="362"/>
        <v>-121.39999999999999</v>
      </c>
      <c r="AH241" s="688">
        <f t="shared" si="363"/>
        <v>0</v>
      </c>
      <c r="AI241" s="687">
        <f>AI242+AI245+AI246+AI244+AI243</f>
        <v>134.30000000000001</v>
      </c>
      <c r="AJ241" s="681"/>
      <c r="AK241" s="687">
        <f>AK242+AK245+AK246+AK244+AK243</f>
        <v>0</v>
      </c>
      <c r="AL241" s="681"/>
      <c r="AM241" s="687">
        <f t="shared" si="364"/>
        <v>-134.30000000000001</v>
      </c>
      <c r="AN241" s="688">
        <f t="shared" si="365"/>
        <v>0</v>
      </c>
      <c r="AO241" s="687">
        <f t="shared" si="366"/>
        <v>375</v>
      </c>
      <c r="AP241" s="681"/>
      <c r="AQ241" s="687">
        <f t="shared" si="367"/>
        <v>0</v>
      </c>
      <c r="AR241" s="681"/>
      <c r="AS241" s="687">
        <f t="shared" si="368"/>
        <v>-375</v>
      </c>
      <c r="AT241" s="688">
        <f t="shared" si="369"/>
        <v>0</v>
      </c>
      <c r="AU241" s="687">
        <f>AU242+AU245+AU246+AU244+AU243</f>
        <v>129.9</v>
      </c>
      <c r="AV241" s="681"/>
      <c r="AW241" s="687">
        <f>AW242+AW245+AW246+AW244+AW243</f>
        <v>0</v>
      </c>
      <c r="AX241" s="681"/>
      <c r="AY241" s="687">
        <f t="shared" si="370"/>
        <v>-129.9</v>
      </c>
      <c r="AZ241" s="688">
        <f t="shared" si="371"/>
        <v>0</v>
      </c>
      <c r="BA241" s="687">
        <f>BA242+BA245+BA246+BA244+BA243</f>
        <v>120.19999999999999</v>
      </c>
      <c r="BB241" s="681"/>
      <c r="BC241" s="687">
        <f>BC242+BC245+BC246+BC244+BC243</f>
        <v>0</v>
      </c>
      <c r="BD241" s="681"/>
      <c r="BE241" s="687">
        <f t="shared" si="372"/>
        <v>-120.19999999999999</v>
      </c>
      <c r="BF241" s="688">
        <f t="shared" si="373"/>
        <v>0</v>
      </c>
      <c r="BG241" s="687">
        <f>BG242+BG245+BG246+BG244+BG243</f>
        <v>124.9</v>
      </c>
      <c r="BH241" s="681"/>
      <c r="BI241" s="687">
        <f>BI242+BI245+BI246+BI244+BI243</f>
        <v>0</v>
      </c>
      <c r="BJ241" s="681"/>
      <c r="BK241" s="687">
        <f t="shared" si="374"/>
        <v>-124.9</v>
      </c>
      <c r="BL241" s="688">
        <f t="shared" si="375"/>
        <v>0</v>
      </c>
      <c r="BM241" s="687">
        <f t="shared" si="376"/>
        <v>367.9</v>
      </c>
      <c r="BN241" s="681"/>
      <c r="BO241" s="687">
        <f t="shared" si="377"/>
        <v>0</v>
      </c>
      <c r="BP241" s="681"/>
      <c r="BQ241" s="687">
        <f t="shared" si="378"/>
        <v>-367.9</v>
      </c>
      <c r="BR241" s="688">
        <f t="shared" si="379"/>
        <v>0</v>
      </c>
      <c r="BS241" s="687">
        <f>BS242+BS245+BS246+BS244+BS243</f>
        <v>126</v>
      </c>
      <c r="BT241" s="681"/>
      <c r="BU241" s="687">
        <f>BU242+BU245+BU246+BU244+BU243</f>
        <v>0</v>
      </c>
      <c r="BV241" s="681"/>
      <c r="BW241" s="687">
        <f t="shared" si="380"/>
        <v>-126</v>
      </c>
      <c r="BX241" s="688">
        <f t="shared" si="381"/>
        <v>0</v>
      </c>
      <c r="BY241" s="687">
        <f>BY242+BY245+BY246+BY244+BY243</f>
        <v>124</v>
      </c>
      <c r="BZ241" s="681"/>
      <c r="CA241" s="687">
        <f>CA242+CA245+CA246+CA244+CA243</f>
        <v>0</v>
      </c>
      <c r="CB241" s="681"/>
      <c r="CC241" s="687">
        <f t="shared" si="382"/>
        <v>-124</v>
      </c>
      <c r="CD241" s="688">
        <f t="shared" si="383"/>
        <v>0</v>
      </c>
      <c r="CE241" s="687">
        <f>CE242+CE245+CE246+CE244+CE243</f>
        <v>117.89999999999999</v>
      </c>
      <c r="CF241" s="681"/>
      <c r="CG241" s="687">
        <f>CG242+CG245+CG246+CG244+CG243</f>
        <v>0</v>
      </c>
      <c r="CH241" s="681"/>
      <c r="CI241" s="687">
        <f t="shared" si="384"/>
        <v>-117.89999999999999</v>
      </c>
      <c r="CJ241" s="688">
        <f t="shared" si="385"/>
        <v>0</v>
      </c>
      <c r="CK241" s="687">
        <f t="shared" si="386"/>
        <v>351.1</v>
      </c>
      <c r="CL241" s="681"/>
      <c r="CM241" s="687">
        <f t="shared" si="387"/>
        <v>0</v>
      </c>
      <c r="CN241" s="681"/>
      <c r="CO241" s="687">
        <f t="shared" si="388"/>
        <v>-351.1</v>
      </c>
      <c r="CP241" s="688">
        <f t="shared" si="389"/>
        <v>0</v>
      </c>
      <c r="CQ241" s="687">
        <f>CQ242+CQ245+CQ246+CQ244+CQ243</f>
        <v>119.9</v>
      </c>
      <c r="CR241" s="681"/>
      <c r="CS241" s="687">
        <f>CS242+CS245+CS246+CS244+CS243</f>
        <v>0</v>
      </c>
      <c r="CT241" s="681"/>
      <c r="CU241" s="687">
        <f t="shared" si="390"/>
        <v>-119.9</v>
      </c>
      <c r="CV241" s="688">
        <f t="shared" si="391"/>
        <v>0</v>
      </c>
      <c r="CW241" s="687">
        <f>CW242+CW245+CW246+CW244+CW243</f>
        <v>114.6</v>
      </c>
      <c r="CX241" s="681"/>
      <c r="CY241" s="687">
        <f>CY242+CY245+CY246+CY244+CY243</f>
        <v>0</v>
      </c>
      <c r="CZ241" s="681"/>
      <c r="DA241" s="687">
        <f t="shared" si="392"/>
        <v>-114.6</v>
      </c>
      <c r="DB241" s="688">
        <f t="shared" si="393"/>
        <v>0</v>
      </c>
      <c r="DC241" s="687">
        <f>DC242+DC245+DC246+DC244+DC243</f>
        <v>116.6</v>
      </c>
      <c r="DD241" s="681"/>
      <c r="DE241" s="687">
        <f>DE242+DE245+DE246+DE244+DE243</f>
        <v>0</v>
      </c>
      <c r="DF241" s="681"/>
      <c r="DG241" s="687">
        <f t="shared" si="394"/>
        <v>-116.6</v>
      </c>
      <c r="DH241" s="688">
        <f t="shared" si="395"/>
        <v>0</v>
      </c>
    </row>
    <row r="242" spans="2:112">
      <c r="B242" s="112"/>
      <c r="C242" s="652"/>
      <c r="D242" s="94" t="s">
        <v>1864</v>
      </c>
      <c r="E242" s="528" t="s">
        <v>3335</v>
      </c>
      <c r="F242" s="528"/>
      <c r="G242" s="529"/>
      <c r="H242" s="530"/>
      <c r="I242" s="530"/>
      <c r="J242" s="91" t="s">
        <v>883</v>
      </c>
      <c r="K242" s="687">
        <f t="shared" si="352"/>
        <v>616.29999999999995</v>
      </c>
      <c r="L242" s="681"/>
      <c r="M242" s="687">
        <f t="shared" si="353"/>
        <v>0</v>
      </c>
      <c r="N242" s="681"/>
      <c r="O242" s="687">
        <f t="shared" si="354"/>
        <v>-616.29999999999995</v>
      </c>
      <c r="P242" s="688">
        <f t="shared" si="355"/>
        <v>0</v>
      </c>
      <c r="Q242" s="687">
        <f t="shared" si="356"/>
        <v>158.69999999999999</v>
      </c>
      <c r="R242" s="681"/>
      <c r="S242" s="687">
        <f t="shared" si="357"/>
        <v>0</v>
      </c>
      <c r="T242" s="681"/>
      <c r="U242" s="687">
        <f t="shared" si="358"/>
        <v>-158.69999999999999</v>
      </c>
      <c r="V242" s="688">
        <f t="shared" si="359"/>
        <v>0</v>
      </c>
      <c r="W242" s="683">
        <v>55.1</v>
      </c>
      <c r="X242" s="681"/>
      <c r="Y242" s="681"/>
      <c r="Z242" s="681"/>
      <c r="AA242" s="687">
        <f t="shared" si="360"/>
        <v>-55.1</v>
      </c>
      <c r="AB242" s="688">
        <f t="shared" si="361"/>
        <v>0</v>
      </c>
      <c r="AC242" s="683">
        <v>50.4</v>
      </c>
      <c r="AD242" s="681"/>
      <c r="AE242" s="681"/>
      <c r="AF242" s="681"/>
      <c r="AG242" s="687">
        <f t="shared" si="362"/>
        <v>-50.4</v>
      </c>
      <c r="AH242" s="688">
        <f t="shared" si="363"/>
        <v>0</v>
      </c>
      <c r="AI242" s="683">
        <v>53.2</v>
      </c>
      <c r="AJ242" s="681"/>
      <c r="AK242" s="681"/>
      <c r="AL242" s="681"/>
      <c r="AM242" s="687">
        <f t="shared" si="364"/>
        <v>-53.2</v>
      </c>
      <c r="AN242" s="688">
        <f t="shared" si="365"/>
        <v>0</v>
      </c>
      <c r="AO242" s="687">
        <f t="shared" si="366"/>
        <v>158.19999999999999</v>
      </c>
      <c r="AP242" s="681"/>
      <c r="AQ242" s="687">
        <f t="shared" si="367"/>
        <v>0</v>
      </c>
      <c r="AR242" s="681"/>
      <c r="AS242" s="687">
        <f t="shared" si="368"/>
        <v>-158.19999999999999</v>
      </c>
      <c r="AT242" s="688">
        <f t="shared" si="369"/>
        <v>0</v>
      </c>
      <c r="AU242" s="683">
        <v>53.3</v>
      </c>
      <c r="AV242" s="681"/>
      <c r="AW242" s="681"/>
      <c r="AX242" s="681"/>
      <c r="AY242" s="687">
        <f t="shared" si="370"/>
        <v>-53.3</v>
      </c>
      <c r="AZ242" s="688">
        <f t="shared" si="371"/>
        <v>0</v>
      </c>
      <c r="BA242" s="683">
        <v>52</v>
      </c>
      <c r="BB242" s="681"/>
      <c r="BC242" s="681"/>
      <c r="BD242" s="681"/>
      <c r="BE242" s="687">
        <f t="shared" si="372"/>
        <v>-52</v>
      </c>
      <c r="BF242" s="688">
        <f t="shared" si="373"/>
        <v>0</v>
      </c>
      <c r="BG242" s="683">
        <v>52.9</v>
      </c>
      <c r="BH242" s="681"/>
      <c r="BI242" s="681"/>
      <c r="BJ242" s="681"/>
      <c r="BK242" s="687">
        <f t="shared" si="374"/>
        <v>-52.9</v>
      </c>
      <c r="BL242" s="688">
        <f t="shared" si="375"/>
        <v>0</v>
      </c>
      <c r="BM242" s="687">
        <f t="shared" si="376"/>
        <v>154</v>
      </c>
      <c r="BN242" s="681"/>
      <c r="BO242" s="687">
        <f t="shared" si="377"/>
        <v>0</v>
      </c>
      <c r="BP242" s="681"/>
      <c r="BQ242" s="687">
        <f t="shared" si="378"/>
        <v>-154</v>
      </c>
      <c r="BR242" s="688">
        <f t="shared" si="379"/>
        <v>0</v>
      </c>
      <c r="BS242" s="683">
        <v>53.3</v>
      </c>
      <c r="BT242" s="681"/>
      <c r="BU242" s="681"/>
      <c r="BV242" s="681"/>
      <c r="BW242" s="687">
        <f t="shared" si="380"/>
        <v>-53.3</v>
      </c>
      <c r="BX242" s="688">
        <f t="shared" si="381"/>
        <v>0</v>
      </c>
      <c r="BY242" s="683">
        <v>51.8</v>
      </c>
      <c r="BZ242" s="681"/>
      <c r="CA242" s="681"/>
      <c r="CB242" s="681"/>
      <c r="CC242" s="687">
        <f t="shared" si="382"/>
        <v>-51.8</v>
      </c>
      <c r="CD242" s="688">
        <f t="shared" si="383"/>
        <v>0</v>
      </c>
      <c r="CE242" s="683">
        <v>48.9</v>
      </c>
      <c r="CF242" s="681"/>
      <c r="CG242" s="681"/>
      <c r="CH242" s="681"/>
      <c r="CI242" s="687">
        <f t="shared" si="384"/>
        <v>-48.9</v>
      </c>
      <c r="CJ242" s="688">
        <f t="shared" si="385"/>
        <v>0</v>
      </c>
      <c r="CK242" s="687">
        <f t="shared" si="386"/>
        <v>145.4</v>
      </c>
      <c r="CL242" s="681"/>
      <c r="CM242" s="687">
        <f t="shared" si="387"/>
        <v>0</v>
      </c>
      <c r="CN242" s="681"/>
      <c r="CO242" s="687">
        <f t="shared" si="388"/>
        <v>-145.4</v>
      </c>
      <c r="CP242" s="688">
        <f t="shared" si="389"/>
        <v>0</v>
      </c>
      <c r="CQ242" s="683">
        <v>49.8</v>
      </c>
      <c r="CR242" s="681"/>
      <c r="CS242" s="681"/>
      <c r="CT242" s="681"/>
      <c r="CU242" s="687">
        <f t="shared" si="390"/>
        <v>-49.8</v>
      </c>
      <c r="CV242" s="688">
        <f t="shared" si="391"/>
        <v>0</v>
      </c>
      <c r="CW242" s="683">
        <v>47.5</v>
      </c>
      <c r="CX242" s="681"/>
      <c r="CY242" s="681"/>
      <c r="CZ242" s="681"/>
      <c r="DA242" s="687">
        <f t="shared" si="392"/>
        <v>-47.5</v>
      </c>
      <c r="DB242" s="688">
        <f t="shared" si="393"/>
        <v>0</v>
      </c>
      <c r="DC242" s="683">
        <v>48.1</v>
      </c>
      <c r="DD242" s="681"/>
      <c r="DE242" s="681"/>
      <c r="DF242" s="681"/>
      <c r="DG242" s="687">
        <f t="shared" si="394"/>
        <v>-48.1</v>
      </c>
      <c r="DH242" s="688">
        <f t="shared" si="395"/>
        <v>0</v>
      </c>
    </row>
    <row r="243" spans="2:112">
      <c r="B243" s="112"/>
      <c r="C243" s="652"/>
      <c r="D243" s="371" t="s">
        <v>1651</v>
      </c>
      <c r="E243" s="528" t="s">
        <v>3336</v>
      </c>
      <c r="F243" s="528"/>
      <c r="G243" s="529"/>
      <c r="H243" s="530"/>
      <c r="I243" s="530"/>
      <c r="J243" s="91"/>
      <c r="K243" s="687">
        <f t="shared" si="352"/>
        <v>0</v>
      </c>
      <c r="L243" s="681"/>
      <c r="M243" s="687">
        <f t="shared" si="353"/>
        <v>0</v>
      </c>
      <c r="N243" s="681"/>
      <c r="O243" s="687">
        <f t="shared" si="354"/>
        <v>0</v>
      </c>
      <c r="P243" s="688" t="str">
        <f t="shared" si="355"/>
        <v>-</v>
      </c>
      <c r="Q243" s="687">
        <f t="shared" si="356"/>
        <v>0</v>
      </c>
      <c r="R243" s="681"/>
      <c r="S243" s="687">
        <f t="shared" si="357"/>
        <v>0</v>
      </c>
      <c r="T243" s="681"/>
      <c r="U243" s="687">
        <f t="shared" si="358"/>
        <v>0</v>
      </c>
      <c r="V243" s="688" t="str">
        <f t="shared" si="359"/>
        <v>-</v>
      </c>
      <c r="W243" s="681"/>
      <c r="X243" s="681"/>
      <c r="Y243" s="681"/>
      <c r="Z243" s="681"/>
      <c r="AA243" s="687">
        <f t="shared" si="360"/>
        <v>0</v>
      </c>
      <c r="AB243" s="688" t="str">
        <f t="shared" si="361"/>
        <v>-</v>
      </c>
      <c r="AC243" s="681"/>
      <c r="AD243" s="681"/>
      <c r="AE243" s="681"/>
      <c r="AF243" s="681"/>
      <c r="AG243" s="687">
        <f t="shared" si="362"/>
        <v>0</v>
      </c>
      <c r="AH243" s="688" t="str">
        <f t="shared" si="363"/>
        <v>-</v>
      </c>
      <c r="AI243" s="681"/>
      <c r="AJ243" s="681"/>
      <c r="AK243" s="681"/>
      <c r="AL243" s="681"/>
      <c r="AM243" s="687">
        <f t="shared" si="364"/>
        <v>0</v>
      </c>
      <c r="AN243" s="688" t="str">
        <f t="shared" si="365"/>
        <v>-</v>
      </c>
      <c r="AO243" s="687">
        <f t="shared" si="366"/>
        <v>0</v>
      </c>
      <c r="AP243" s="681"/>
      <c r="AQ243" s="687">
        <f t="shared" si="367"/>
        <v>0</v>
      </c>
      <c r="AR243" s="681"/>
      <c r="AS243" s="687">
        <f t="shared" si="368"/>
        <v>0</v>
      </c>
      <c r="AT243" s="688" t="str">
        <f t="shared" si="369"/>
        <v>-</v>
      </c>
      <c r="AU243" s="681"/>
      <c r="AV243" s="681"/>
      <c r="AW243" s="681"/>
      <c r="AX243" s="681"/>
      <c r="AY243" s="687">
        <f t="shared" si="370"/>
        <v>0</v>
      </c>
      <c r="AZ243" s="688" t="str">
        <f t="shared" si="371"/>
        <v>-</v>
      </c>
      <c r="BA243" s="681"/>
      <c r="BB243" s="681"/>
      <c r="BC243" s="681"/>
      <c r="BD243" s="681"/>
      <c r="BE243" s="687">
        <f t="shared" si="372"/>
        <v>0</v>
      </c>
      <c r="BF243" s="688" t="str">
        <f t="shared" si="373"/>
        <v>-</v>
      </c>
      <c r="BG243" s="681"/>
      <c r="BH243" s="681"/>
      <c r="BI243" s="681"/>
      <c r="BJ243" s="681"/>
      <c r="BK243" s="687">
        <f t="shared" si="374"/>
        <v>0</v>
      </c>
      <c r="BL243" s="688" t="str">
        <f t="shared" si="375"/>
        <v>-</v>
      </c>
      <c r="BM243" s="687">
        <f t="shared" si="376"/>
        <v>0</v>
      </c>
      <c r="BN243" s="681"/>
      <c r="BO243" s="687">
        <f t="shared" si="377"/>
        <v>0</v>
      </c>
      <c r="BP243" s="681"/>
      <c r="BQ243" s="687">
        <f t="shared" si="378"/>
        <v>0</v>
      </c>
      <c r="BR243" s="688" t="str">
        <f t="shared" si="379"/>
        <v>-</v>
      </c>
      <c r="BS243" s="681"/>
      <c r="BT243" s="681"/>
      <c r="BU243" s="681"/>
      <c r="BV243" s="681"/>
      <c r="BW243" s="687">
        <f t="shared" si="380"/>
        <v>0</v>
      </c>
      <c r="BX243" s="688" t="str">
        <f t="shared" si="381"/>
        <v>-</v>
      </c>
      <c r="BY243" s="681"/>
      <c r="BZ243" s="681"/>
      <c r="CA243" s="681"/>
      <c r="CB243" s="681"/>
      <c r="CC243" s="687">
        <f t="shared" si="382"/>
        <v>0</v>
      </c>
      <c r="CD243" s="688" t="str">
        <f t="shared" si="383"/>
        <v>-</v>
      </c>
      <c r="CE243" s="681"/>
      <c r="CF243" s="681"/>
      <c r="CG243" s="681"/>
      <c r="CH243" s="681"/>
      <c r="CI243" s="687">
        <f t="shared" si="384"/>
        <v>0</v>
      </c>
      <c r="CJ243" s="688" t="str">
        <f t="shared" si="385"/>
        <v>-</v>
      </c>
      <c r="CK243" s="687">
        <f t="shared" si="386"/>
        <v>0</v>
      </c>
      <c r="CL243" s="681"/>
      <c r="CM243" s="687">
        <f t="shared" si="387"/>
        <v>0</v>
      </c>
      <c r="CN243" s="681"/>
      <c r="CO243" s="687">
        <f t="shared" si="388"/>
        <v>0</v>
      </c>
      <c r="CP243" s="688" t="str">
        <f t="shared" si="389"/>
        <v>-</v>
      </c>
      <c r="CQ243" s="681"/>
      <c r="CR243" s="681"/>
      <c r="CS243" s="681"/>
      <c r="CT243" s="681"/>
      <c r="CU243" s="687">
        <f t="shared" si="390"/>
        <v>0</v>
      </c>
      <c r="CV243" s="688" t="str">
        <f t="shared" si="391"/>
        <v>-</v>
      </c>
      <c r="CW243" s="681"/>
      <c r="CX243" s="681"/>
      <c r="CY243" s="681"/>
      <c r="CZ243" s="681"/>
      <c r="DA243" s="687">
        <f t="shared" si="392"/>
        <v>0</v>
      </c>
      <c r="DB243" s="688" t="str">
        <f t="shared" si="393"/>
        <v>-</v>
      </c>
      <c r="DC243" s="681"/>
      <c r="DD243" s="681"/>
      <c r="DE243" s="681"/>
      <c r="DF243" s="681"/>
      <c r="DG243" s="687">
        <f t="shared" si="394"/>
        <v>0</v>
      </c>
      <c r="DH243" s="688" t="str">
        <f t="shared" si="395"/>
        <v>-</v>
      </c>
    </row>
    <row r="244" spans="2:112">
      <c r="B244" s="112"/>
      <c r="C244" s="652"/>
      <c r="D244" s="93" t="s">
        <v>1865</v>
      </c>
      <c r="E244" s="528" t="s">
        <v>3337</v>
      </c>
      <c r="F244" s="528"/>
      <c r="G244" s="529"/>
      <c r="H244" s="530"/>
      <c r="I244" s="530"/>
      <c r="J244" s="91" t="s">
        <v>883</v>
      </c>
      <c r="K244" s="687">
        <f t="shared" si="352"/>
        <v>67.2</v>
      </c>
      <c r="L244" s="681"/>
      <c r="M244" s="687">
        <f t="shared" si="353"/>
        <v>0</v>
      </c>
      <c r="N244" s="681"/>
      <c r="O244" s="687">
        <f t="shared" si="354"/>
        <v>-67.2</v>
      </c>
      <c r="P244" s="688">
        <f t="shared" si="355"/>
        <v>0</v>
      </c>
      <c r="Q244" s="687">
        <f t="shared" si="356"/>
        <v>13.1</v>
      </c>
      <c r="R244" s="681"/>
      <c r="S244" s="687">
        <f t="shared" si="357"/>
        <v>0</v>
      </c>
      <c r="T244" s="681"/>
      <c r="U244" s="687">
        <f t="shared" si="358"/>
        <v>-13.1</v>
      </c>
      <c r="V244" s="688">
        <f t="shared" si="359"/>
        <v>0</v>
      </c>
      <c r="W244" s="683">
        <v>2.9</v>
      </c>
      <c r="X244" s="681"/>
      <c r="Y244" s="681"/>
      <c r="Z244" s="681"/>
      <c r="AA244" s="687">
        <f t="shared" si="360"/>
        <v>-2.9</v>
      </c>
      <c r="AB244" s="688">
        <f t="shared" si="361"/>
        <v>0</v>
      </c>
      <c r="AC244" s="683">
        <v>3.1</v>
      </c>
      <c r="AD244" s="681"/>
      <c r="AE244" s="681"/>
      <c r="AF244" s="681"/>
      <c r="AG244" s="687">
        <f t="shared" si="362"/>
        <v>-3.1</v>
      </c>
      <c r="AH244" s="688">
        <f t="shared" si="363"/>
        <v>0</v>
      </c>
      <c r="AI244" s="683">
        <v>7.1</v>
      </c>
      <c r="AJ244" s="681"/>
      <c r="AK244" s="681"/>
      <c r="AL244" s="681"/>
      <c r="AM244" s="687">
        <f t="shared" si="364"/>
        <v>-7.1</v>
      </c>
      <c r="AN244" s="688">
        <f t="shared" si="365"/>
        <v>0</v>
      </c>
      <c r="AO244" s="687">
        <f t="shared" si="366"/>
        <v>18.600000000000001</v>
      </c>
      <c r="AP244" s="681"/>
      <c r="AQ244" s="687">
        <f t="shared" si="367"/>
        <v>0</v>
      </c>
      <c r="AR244" s="681"/>
      <c r="AS244" s="687">
        <f t="shared" si="368"/>
        <v>-18.600000000000001</v>
      </c>
      <c r="AT244" s="688">
        <f t="shared" si="369"/>
        <v>0</v>
      </c>
      <c r="AU244" s="683">
        <v>7.5</v>
      </c>
      <c r="AV244" s="681"/>
      <c r="AW244" s="681"/>
      <c r="AX244" s="681"/>
      <c r="AY244" s="687">
        <f t="shared" si="370"/>
        <v>-7.5</v>
      </c>
      <c r="AZ244" s="688">
        <f t="shared" si="371"/>
        <v>0</v>
      </c>
      <c r="BA244" s="683">
        <v>5.6</v>
      </c>
      <c r="BB244" s="681"/>
      <c r="BC244" s="681"/>
      <c r="BD244" s="681"/>
      <c r="BE244" s="687">
        <f t="shared" si="372"/>
        <v>-5.6</v>
      </c>
      <c r="BF244" s="688">
        <f t="shared" si="373"/>
        <v>0</v>
      </c>
      <c r="BG244" s="683">
        <v>5.5</v>
      </c>
      <c r="BH244" s="681"/>
      <c r="BI244" s="681"/>
      <c r="BJ244" s="681"/>
      <c r="BK244" s="687">
        <f t="shared" si="374"/>
        <v>-5.5</v>
      </c>
      <c r="BL244" s="688">
        <f t="shared" si="375"/>
        <v>0</v>
      </c>
      <c r="BM244" s="687">
        <f t="shared" si="376"/>
        <v>17.5</v>
      </c>
      <c r="BN244" s="681"/>
      <c r="BO244" s="687">
        <f t="shared" si="377"/>
        <v>0</v>
      </c>
      <c r="BP244" s="681"/>
      <c r="BQ244" s="687">
        <f t="shared" si="378"/>
        <v>-17.5</v>
      </c>
      <c r="BR244" s="688">
        <f t="shared" si="379"/>
        <v>0</v>
      </c>
      <c r="BS244" s="683">
        <v>5.8</v>
      </c>
      <c r="BT244" s="681"/>
      <c r="BU244" s="681"/>
      <c r="BV244" s="681"/>
      <c r="BW244" s="687">
        <f t="shared" si="380"/>
        <v>-5.8</v>
      </c>
      <c r="BX244" s="688">
        <f t="shared" si="381"/>
        <v>0</v>
      </c>
      <c r="BY244" s="683">
        <v>5.9</v>
      </c>
      <c r="BZ244" s="681"/>
      <c r="CA244" s="681"/>
      <c r="CB244" s="681"/>
      <c r="CC244" s="687">
        <f t="shared" si="382"/>
        <v>-5.9</v>
      </c>
      <c r="CD244" s="688">
        <f t="shared" si="383"/>
        <v>0</v>
      </c>
      <c r="CE244" s="683">
        <v>5.8</v>
      </c>
      <c r="CF244" s="681"/>
      <c r="CG244" s="681"/>
      <c r="CH244" s="681"/>
      <c r="CI244" s="687">
        <f t="shared" si="384"/>
        <v>-5.8</v>
      </c>
      <c r="CJ244" s="688">
        <f t="shared" si="385"/>
        <v>0</v>
      </c>
      <c r="CK244" s="687">
        <f t="shared" si="386"/>
        <v>18</v>
      </c>
      <c r="CL244" s="681"/>
      <c r="CM244" s="687">
        <f t="shared" si="387"/>
        <v>0</v>
      </c>
      <c r="CN244" s="681"/>
      <c r="CO244" s="687">
        <f t="shared" si="388"/>
        <v>-18</v>
      </c>
      <c r="CP244" s="688">
        <f t="shared" si="389"/>
        <v>0</v>
      </c>
      <c r="CQ244" s="683">
        <v>6</v>
      </c>
      <c r="CR244" s="681"/>
      <c r="CS244" s="681"/>
      <c r="CT244" s="681"/>
      <c r="CU244" s="687">
        <f t="shared" si="390"/>
        <v>-6</v>
      </c>
      <c r="CV244" s="688">
        <f t="shared" si="391"/>
        <v>0</v>
      </c>
      <c r="CW244" s="683">
        <v>5.9</v>
      </c>
      <c r="CX244" s="681"/>
      <c r="CY244" s="681"/>
      <c r="CZ244" s="681"/>
      <c r="DA244" s="687">
        <f t="shared" si="392"/>
        <v>-5.9</v>
      </c>
      <c r="DB244" s="688">
        <f t="shared" si="393"/>
        <v>0</v>
      </c>
      <c r="DC244" s="683">
        <v>6.1</v>
      </c>
      <c r="DD244" s="681"/>
      <c r="DE244" s="681"/>
      <c r="DF244" s="681"/>
      <c r="DG244" s="687">
        <f t="shared" si="394"/>
        <v>-6.1</v>
      </c>
      <c r="DH244" s="688">
        <f t="shared" si="395"/>
        <v>0</v>
      </c>
    </row>
    <row r="245" spans="2:112">
      <c r="B245" s="112"/>
      <c r="C245" s="652"/>
      <c r="D245" s="94" t="s">
        <v>1859</v>
      </c>
      <c r="E245" s="528" t="s">
        <v>3338</v>
      </c>
      <c r="F245" s="528"/>
      <c r="G245" s="529"/>
      <c r="H245" s="530"/>
      <c r="I245" s="530"/>
      <c r="J245" s="91" t="s">
        <v>883</v>
      </c>
      <c r="K245" s="687">
        <f t="shared" si="352"/>
        <v>170.9</v>
      </c>
      <c r="L245" s="681"/>
      <c r="M245" s="687">
        <f t="shared" si="353"/>
        <v>0</v>
      </c>
      <c r="N245" s="681"/>
      <c r="O245" s="687">
        <f t="shared" si="354"/>
        <v>-170.9</v>
      </c>
      <c r="P245" s="688">
        <f t="shared" si="355"/>
        <v>0</v>
      </c>
      <c r="Q245" s="687">
        <f t="shared" si="356"/>
        <v>47.5</v>
      </c>
      <c r="R245" s="681"/>
      <c r="S245" s="687">
        <f t="shared" si="357"/>
        <v>0</v>
      </c>
      <c r="T245" s="681"/>
      <c r="U245" s="687">
        <f t="shared" si="358"/>
        <v>-47.5</v>
      </c>
      <c r="V245" s="688">
        <f t="shared" si="359"/>
        <v>0</v>
      </c>
      <c r="W245" s="683">
        <v>16.899999999999999</v>
      </c>
      <c r="X245" s="681"/>
      <c r="Y245" s="681"/>
      <c r="Z245" s="681"/>
      <c r="AA245" s="687">
        <f t="shared" si="360"/>
        <v>-16.899999999999999</v>
      </c>
      <c r="AB245" s="688">
        <f t="shared" si="361"/>
        <v>0</v>
      </c>
      <c r="AC245" s="683">
        <v>14.7</v>
      </c>
      <c r="AD245" s="681"/>
      <c r="AE245" s="681"/>
      <c r="AF245" s="681"/>
      <c r="AG245" s="687">
        <f t="shared" si="362"/>
        <v>-14.7</v>
      </c>
      <c r="AH245" s="688">
        <f t="shared" si="363"/>
        <v>0</v>
      </c>
      <c r="AI245" s="683">
        <v>15.9</v>
      </c>
      <c r="AJ245" s="681"/>
      <c r="AK245" s="681"/>
      <c r="AL245" s="681"/>
      <c r="AM245" s="687">
        <f t="shared" si="364"/>
        <v>-15.9</v>
      </c>
      <c r="AN245" s="688">
        <f t="shared" si="365"/>
        <v>0</v>
      </c>
      <c r="AO245" s="687">
        <f t="shared" si="366"/>
        <v>42.4</v>
      </c>
      <c r="AP245" s="681"/>
      <c r="AQ245" s="687">
        <f t="shared" si="367"/>
        <v>0</v>
      </c>
      <c r="AR245" s="681"/>
      <c r="AS245" s="687">
        <f t="shared" si="368"/>
        <v>-42.4</v>
      </c>
      <c r="AT245" s="688">
        <f t="shared" si="369"/>
        <v>0</v>
      </c>
      <c r="AU245" s="683">
        <v>13.5</v>
      </c>
      <c r="AV245" s="681"/>
      <c r="AW245" s="681"/>
      <c r="AX245" s="681"/>
      <c r="AY245" s="687">
        <f t="shared" si="370"/>
        <v>-13.5</v>
      </c>
      <c r="AZ245" s="688">
        <f t="shared" si="371"/>
        <v>0</v>
      </c>
      <c r="BA245" s="683">
        <v>15</v>
      </c>
      <c r="BB245" s="681"/>
      <c r="BC245" s="681"/>
      <c r="BD245" s="681"/>
      <c r="BE245" s="687">
        <f t="shared" si="372"/>
        <v>-15</v>
      </c>
      <c r="BF245" s="688">
        <f t="shared" si="373"/>
        <v>0</v>
      </c>
      <c r="BG245" s="683">
        <v>13.9</v>
      </c>
      <c r="BH245" s="681"/>
      <c r="BI245" s="681"/>
      <c r="BJ245" s="681"/>
      <c r="BK245" s="687">
        <f t="shared" si="374"/>
        <v>-13.9</v>
      </c>
      <c r="BL245" s="688">
        <f t="shared" si="375"/>
        <v>0</v>
      </c>
      <c r="BM245" s="687">
        <f t="shared" si="376"/>
        <v>41.5</v>
      </c>
      <c r="BN245" s="681"/>
      <c r="BO245" s="687">
        <f t="shared" si="377"/>
        <v>0</v>
      </c>
      <c r="BP245" s="681"/>
      <c r="BQ245" s="687">
        <f t="shared" si="378"/>
        <v>-41.5</v>
      </c>
      <c r="BR245" s="688">
        <f t="shared" si="379"/>
        <v>0</v>
      </c>
      <c r="BS245" s="683">
        <v>14.2</v>
      </c>
      <c r="BT245" s="681"/>
      <c r="BU245" s="681"/>
      <c r="BV245" s="681"/>
      <c r="BW245" s="687">
        <f t="shared" si="380"/>
        <v>-14.2</v>
      </c>
      <c r="BX245" s="688">
        <f t="shared" si="381"/>
        <v>0</v>
      </c>
      <c r="BY245" s="683">
        <v>14</v>
      </c>
      <c r="BZ245" s="681"/>
      <c r="CA245" s="681"/>
      <c r="CB245" s="681"/>
      <c r="CC245" s="687">
        <f t="shared" si="382"/>
        <v>-14</v>
      </c>
      <c r="CD245" s="688">
        <f t="shared" si="383"/>
        <v>0</v>
      </c>
      <c r="CE245" s="683">
        <v>13.3</v>
      </c>
      <c r="CF245" s="681"/>
      <c r="CG245" s="681"/>
      <c r="CH245" s="681"/>
      <c r="CI245" s="687">
        <f t="shared" si="384"/>
        <v>-13.3</v>
      </c>
      <c r="CJ245" s="688">
        <f t="shared" si="385"/>
        <v>0</v>
      </c>
      <c r="CK245" s="687">
        <f t="shared" si="386"/>
        <v>39.5</v>
      </c>
      <c r="CL245" s="681"/>
      <c r="CM245" s="687">
        <f t="shared" si="387"/>
        <v>0</v>
      </c>
      <c r="CN245" s="681"/>
      <c r="CO245" s="687">
        <f t="shared" si="388"/>
        <v>-39.5</v>
      </c>
      <c r="CP245" s="688">
        <f t="shared" si="389"/>
        <v>0</v>
      </c>
      <c r="CQ245" s="683">
        <v>13.5</v>
      </c>
      <c r="CR245" s="681"/>
      <c r="CS245" s="681"/>
      <c r="CT245" s="681"/>
      <c r="CU245" s="687">
        <f t="shared" si="390"/>
        <v>-13.5</v>
      </c>
      <c r="CV245" s="688">
        <f t="shared" si="391"/>
        <v>0</v>
      </c>
      <c r="CW245" s="683">
        <v>12.9</v>
      </c>
      <c r="CX245" s="681"/>
      <c r="CY245" s="681"/>
      <c r="CZ245" s="681"/>
      <c r="DA245" s="687">
        <f t="shared" si="392"/>
        <v>-12.9</v>
      </c>
      <c r="DB245" s="688">
        <f t="shared" si="393"/>
        <v>0</v>
      </c>
      <c r="DC245" s="683">
        <v>13.1</v>
      </c>
      <c r="DD245" s="681"/>
      <c r="DE245" s="681"/>
      <c r="DF245" s="681"/>
      <c r="DG245" s="687">
        <f t="shared" si="394"/>
        <v>-13.1</v>
      </c>
      <c r="DH245" s="688">
        <f t="shared" si="395"/>
        <v>0</v>
      </c>
    </row>
    <row r="246" spans="2:112">
      <c r="B246" s="112"/>
      <c r="C246" s="652"/>
      <c r="D246" s="94" t="s">
        <v>282</v>
      </c>
      <c r="E246" s="528" t="s">
        <v>3339</v>
      </c>
      <c r="F246" s="528"/>
      <c r="G246" s="529"/>
      <c r="H246" s="530"/>
      <c r="I246" s="530"/>
      <c r="J246" s="91" t="s">
        <v>883</v>
      </c>
      <c r="K246" s="687">
        <f t="shared" si="352"/>
        <v>630.09999999999991</v>
      </c>
      <c r="L246" s="681"/>
      <c r="M246" s="687">
        <f t="shared" si="353"/>
        <v>0</v>
      </c>
      <c r="N246" s="681"/>
      <c r="O246" s="687">
        <f t="shared" si="354"/>
        <v>-630.09999999999991</v>
      </c>
      <c r="P246" s="688">
        <f t="shared" si="355"/>
        <v>0</v>
      </c>
      <c r="Q246" s="687">
        <f t="shared" si="356"/>
        <v>171.2</v>
      </c>
      <c r="R246" s="681"/>
      <c r="S246" s="687">
        <f t="shared" si="357"/>
        <v>0</v>
      </c>
      <c r="T246" s="681"/>
      <c r="U246" s="687">
        <f t="shared" si="358"/>
        <v>-171.2</v>
      </c>
      <c r="V246" s="688">
        <f t="shared" si="359"/>
        <v>0</v>
      </c>
      <c r="W246" s="683">
        <v>59.9</v>
      </c>
      <c r="X246" s="681"/>
      <c r="Y246" s="681"/>
      <c r="Z246" s="681"/>
      <c r="AA246" s="687">
        <f t="shared" si="360"/>
        <v>-59.9</v>
      </c>
      <c r="AB246" s="688">
        <f t="shared" si="361"/>
        <v>0</v>
      </c>
      <c r="AC246" s="683">
        <v>53.2</v>
      </c>
      <c r="AD246" s="681"/>
      <c r="AE246" s="681"/>
      <c r="AF246" s="681"/>
      <c r="AG246" s="687">
        <f t="shared" si="362"/>
        <v>-53.2</v>
      </c>
      <c r="AH246" s="688">
        <f t="shared" si="363"/>
        <v>0</v>
      </c>
      <c r="AI246" s="683">
        <v>58.1</v>
      </c>
      <c r="AJ246" s="681"/>
      <c r="AK246" s="681"/>
      <c r="AL246" s="681"/>
      <c r="AM246" s="687">
        <f t="shared" si="364"/>
        <v>-58.1</v>
      </c>
      <c r="AN246" s="688">
        <f t="shared" si="365"/>
        <v>0</v>
      </c>
      <c r="AO246" s="687">
        <f t="shared" si="366"/>
        <v>155.80000000000001</v>
      </c>
      <c r="AP246" s="681"/>
      <c r="AQ246" s="687">
        <f t="shared" si="367"/>
        <v>0</v>
      </c>
      <c r="AR246" s="681"/>
      <c r="AS246" s="687">
        <f t="shared" si="368"/>
        <v>-155.80000000000001</v>
      </c>
      <c r="AT246" s="688">
        <f t="shared" si="369"/>
        <v>0</v>
      </c>
      <c r="AU246" s="683">
        <v>55.6</v>
      </c>
      <c r="AV246" s="681"/>
      <c r="AW246" s="681"/>
      <c r="AX246" s="681"/>
      <c r="AY246" s="687">
        <f t="shared" si="370"/>
        <v>-55.6</v>
      </c>
      <c r="AZ246" s="688">
        <f t="shared" si="371"/>
        <v>0</v>
      </c>
      <c r="BA246" s="683">
        <v>47.6</v>
      </c>
      <c r="BB246" s="681"/>
      <c r="BC246" s="681"/>
      <c r="BD246" s="681"/>
      <c r="BE246" s="687">
        <f t="shared" si="372"/>
        <v>-47.6</v>
      </c>
      <c r="BF246" s="688">
        <f t="shared" si="373"/>
        <v>0</v>
      </c>
      <c r="BG246" s="683">
        <v>52.6</v>
      </c>
      <c r="BH246" s="681"/>
      <c r="BI246" s="681"/>
      <c r="BJ246" s="681"/>
      <c r="BK246" s="687">
        <f t="shared" si="374"/>
        <v>-52.6</v>
      </c>
      <c r="BL246" s="688">
        <f t="shared" si="375"/>
        <v>0</v>
      </c>
      <c r="BM246" s="687">
        <f t="shared" si="376"/>
        <v>154.9</v>
      </c>
      <c r="BN246" s="681"/>
      <c r="BO246" s="687">
        <f t="shared" si="377"/>
        <v>0</v>
      </c>
      <c r="BP246" s="681"/>
      <c r="BQ246" s="687">
        <f t="shared" si="378"/>
        <v>-154.9</v>
      </c>
      <c r="BR246" s="688">
        <f t="shared" si="379"/>
        <v>0</v>
      </c>
      <c r="BS246" s="683">
        <v>52.7</v>
      </c>
      <c r="BT246" s="681"/>
      <c r="BU246" s="681"/>
      <c r="BV246" s="681"/>
      <c r="BW246" s="687">
        <f t="shared" si="380"/>
        <v>-52.7</v>
      </c>
      <c r="BX246" s="688">
        <f t="shared" si="381"/>
        <v>0</v>
      </c>
      <c r="BY246" s="683">
        <v>52.3</v>
      </c>
      <c r="BZ246" s="681"/>
      <c r="CA246" s="681"/>
      <c r="CB246" s="681"/>
      <c r="CC246" s="687">
        <f t="shared" si="382"/>
        <v>-52.3</v>
      </c>
      <c r="CD246" s="688">
        <f t="shared" si="383"/>
        <v>0</v>
      </c>
      <c r="CE246" s="683">
        <v>49.9</v>
      </c>
      <c r="CF246" s="681"/>
      <c r="CG246" s="681"/>
      <c r="CH246" s="681"/>
      <c r="CI246" s="687">
        <f t="shared" si="384"/>
        <v>-49.9</v>
      </c>
      <c r="CJ246" s="688">
        <f t="shared" si="385"/>
        <v>0</v>
      </c>
      <c r="CK246" s="687">
        <f t="shared" si="386"/>
        <v>148.19999999999999</v>
      </c>
      <c r="CL246" s="681"/>
      <c r="CM246" s="687">
        <f t="shared" si="387"/>
        <v>0</v>
      </c>
      <c r="CN246" s="681"/>
      <c r="CO246" s="687">
        <f t="shared" si="388"/>
        <v>-148.19999999999999</v>
      </c>
      <c r="CP246" s="688">
        <f t="shared" si="389"/>
        <v>0</v>
      </c>
      <c r="CQ246" s="683">
        <v>50.6</v>
      </c>
      <c r="CR246" s="681"/>
      <c r="CS246" s="681"/>
      <c r="CT246" s="681"/>
      <c r="CU246" s="687">
        <f t="shared" si="390"/>
        <v>-50.6</v>
      </c>
      <c r="CV246" s="688">
        <f t="shared" si="391"/>
        <v>0</v>
      </c>
      <c r="CW246" s="683">
        <v>48.3</v>
      </c>
      <c r="CX246" s="681"/>
      <c r="CY246" s="681"/>
      <c r="CZ246" s="681"/>
      <c r="DA246" s="687">
        <f t="shared" si="392"/>
        <v>-48.3</v>
      </c>
      <c r="DB246" s="688">
        <f t="shared" si="393"/>
        <v>0</v>
      </c>
      <c r="DC246" s="683">
        <v>49.3</v>
      </c>
      <c r="DD246" s="681"/>
      <c r="DE246" s="681"/>
      <c r="DF246" s="681"/>
      <c r="DG246" s="687">
        <f t="shared" si="394"/>
        <v>-49.3</v>
      </c>
      <c r="DH246" s="688">
        <f t="shared" si="395"/>
        <v>0</v>
      </c>
    </row>
    <row r="247" spans="2:112" ht="39" customHeight="1" outlineLevel="1">
      <c r="B247" s="88" t="s">
        <v>3340</v>
      </c>
      <c r="C247" s="652" t="s">
        <v>3234</v>
      </c>
      <c r="D247" s="114" t="s">
        <v>3341</v>
      </c>
      <c r="E247" s="528"/>
      <c r="F247" s="528"/>
      <c r="G247" s="529"/>
      <c r="H247" s="530"/>
      <c r="I247" s="530"/>
      <c r="J247" s="91" t="s">
        <v>883</v>
      </c>
      <c r="K247" s="681"/>
      <c r="L247" s="681"/>
      <c r="M247" s="681"/>
      <c r="N247" s="681"/>
      <c r="O247" s="681"/>
      <c r="P247" s="681"/>
      <c r="Q247" s="681"/>
      <c r="R247" s="681"/>
      <c r="S247" s="681"/>
      <c r="T247" s="681"/>
      <c r="U247" s="681"/>
      <c r="V247" s="681"/>
      <c r="W247" s="681"/>
      <c r="X247" s="681"/>
      <c r="Y247" s="681"/>
      <c r="Z247" s="681"/>
      <c r="AA247" s="681"/>
      <c r="AB247" s="681"/>
      <c r="AC247" s="681"/>
      <c r="AD247" s="681"/>
      <c r="AE247" s="681"/>
      <c r="AF247" s="681"/>
      <c r="AG247" s="681"/>
      <c r="AH247" s="681"/>
      <c r="AI247" s="681"/>
      <c r="AJ247" s="681"/>
      <c r="AK247" s="681"/>
      <c r="AL247" s="681"/>
      <c r="AM247" s="681"/>
      <c r="AN247" s="681"/>
      <c r="AO247" s="681"/>
      <c r="AP247" s="681"/>
      <c r="AQ247" s="681"/>
      <c r="AR247" s="681"/>
      <c r="AS247" s="681"/>
      <c r="AT247" s="681"/>
      <c r="AU247" s="681"/>
      <c r="AV247" s="681"/>
      <c r="AW247" s="681"/>
      <c r="AX247" s="681"/>
      <c r="AY247" s="681"/>
      <c r="AZ247" s="681"/>
      <c r="BA247" s="681"/>
      <c r="BB247" s="681"/>
      <c r="BC247" s="681"/>
      <c r="BD247" s="681"/>
      <c r="BE247" s="681"/>
      <c r="BF247" s="681"/>
      <c r="BG247" s="681"/>
      <c r="BH247" s="681"/>
      <c r="BI247" s="681"/>
      <c r="BJ247" s="681"/>
      <c r="BK247" s="681"/>
      <c r="BL247" s="681"/>
      <c r="BM247" s="681"/>
      <c r="BN247" s="681"/>
      <c r="BO247" s="681"/>
      <c r="BP247" s="681"/>
      <c r="BQ247" s="681"/>
      <c r="BR247" s="681"/>
      <c r="BS247" s="681"/>
      <c r="BT247" s="681"/>
      <c r="BU247" s="681"/>
      <c r="BV247" s="681"/>
      <c r="BW247" s="681"/>
      <c r="BX247" s="681"/>
      <c r="BY247" s="681"/>
      <c r="BZ247" s="681"/>
      <c r="CA247" s="681"/>
      <c r="CB247" s="681"/>
      <c r="CC247" s="681"/>
      <c r="CD247" s="681"/>
      <c r="CE247" s="681"/>
      <c r="CF247" s="681"/>
      <c r="CG247" s="681"/>
      <c r="CH247" s="681"/>
      <c r="CI247" s="681"/>
      <c r="CJ247" s="681"/>
      <c r="CK247" s="681"/>
      <c r="CL247" s="681"/>
      <c r="CM247" s="681"/>
      <c r="CN247" s="681"/>
      <c r="CO247" s="681"/>
      <c r="CP247" s="681"/>
      <c r="CQ247" s="681"/>
      <c r="CR247" s="681"/>
      <c r="CS247" s="681"/>
      <c r="CT247" s="681"/>
      <c r="CU247" s="681"/>
      <c r="CV247" s="681"/>
      <c r="CW247" s="681"/>
      <c r="CX247" s="681"/>
      <c r="CY247" s="681"/>
      <c r="CZ247" s="681"/>
      <c r="DA247" s="681"/>
      <c r="DB247" s="681"/>
      <c r="DC247" s="681"/>
      <c r="DD247" s="681"/>
      <c r="DE247" s="681"/>
      <c r="DF247" s="681"/>
      <c r="DG247" s="681"/>
      <c r="DH247" s="681"/>
    </row>
    <row r="248" spans="2:112" ht="19.5" customHeight="1" outlineLevel="1">
      <c r="B248" s="88" t="s">
        <v>3342</v>
      </c>
      <c r="C248" s="650" t="s">
        <v>3343</v>
      </c>
      <c r="D248" s="116" t="s">
        <v>3344</v>
      </c>
      <c r="E248" s="528" t="s">
        <v>3345</v>
      </c>
      <c r="F248" s="528"/>
      <c r="G248" s="529"/>
      <c r="H248" s="530" t="s">
        <v>3346</v>
      </c>
      <c r="I248" s="530"/>
      <c r="J248" s="91" t="s">
        <v>883</v>
      </c>
      <c r="K248" s="687">
        <f>Q248+AO248+BM248+CK248</f>
        <v>0</v>
      </c>
      <c r="L248" s="681"/>
      <c r="M248" s="687">
        <f>S248+AQ248+BO248+CM248</f>
        <v>0</v>
      </c>
      <c r="N248" s="681"/>
      <c r="O248" s="687">
        <f>IFERROR(M248-K248,"-")</f>
        <v>0</v>
      </c>
      <c r="P248" s="688" t="str">
        <f>IFERROR(M248/K248,"-")</f>
        <v>-</v>
      </c>
      <c r="Q248" s="687">
        <f>W248+AC248+AI248</f>
        <v>0</v>
      </c>
      <c r="R248" s="681"/>
      <c r="S248" s="687">
        <f>Y248+AE248+AK248</f>
        <v>0</v>
      </c>
      <c r="T248" s="681"/>
      <c r="U248" s="687">
        <f>IFERROR(S248-Q248,"-")</f>
        <v>0</v>
      </c>
      <c r="V248" s="688" t="str">
        <f>IFERROR(S248/Q248,"-")</f>
        <v>-</v>
      </c>
      <c r="W248" s="687">
        <f>W193+W199-W82+W77-W87</f>
        <v>0</v>
      </c>
      <c r="X248" s="681"/>
      <c r="Y248" s="687">
        <f>Y193+Y199-Y82+Y77-Y87</f>
        <v>0</v>
      </c>
      <c r="Z248" s="681"/>
      <c r="AA248" s="687">
        <f>IFERROR(Y248-W248,"-")</f>
        <v>0</v>
      </c>
      <c r="AB248" s="688" t="str">
        <f>IFERROR(Y248/W248,"-")</f>
        <v>-</v>
      </c>
      <c r="AC248" s="687">
        <f>AC193+AC199-AC82+AC77-AC87</f>
        <v>0</v>
      </c>
      <c r="AD248" s="681"/>
      <c r="AE248" s="687">
        <f>AE193+AE199-AE82+AE77-AE87</f>
        <v>0</v>
      </c>
      <c r="AF248" s="681"/>
      <c r="AG248" s="687">
        <f>IFERROR(AE248-AC248,"-")</f>
        <v>0</v>
      </c>
      <c r="AH248" s="688" t="str">
        <f>IFERROR(AE248/AC248,"-")</f>
        <v>-</v>
      </c>
      <c r="AI248" s="687">
        <f>AI193+AI199-AI82+AI77-AI87</f>
        <v>0</v>
      </c>
      <c r="AJ248" s="681"/>
      <c r="AK248" s="687">
        <f>AK193+AK199-AK82+AK77-AK87</f>
        <v>0</v>
      </c>
      <c r="AL248" s="681"/>
      <c r="AM248" s="687">
        <f>IFERROR(AK248-AI248,"-")</f>
        <v>0</v>
      </c>
      <c r="AN248" s="688" t="str">
        <f>IFERROR(AK248/AI248,"-")</f>
        <v>-</v>
      </c>
      <c r="AO248" s="687">
        <f>AU248+BA248+BG248</f>
        <v>0</v>
      </c>
      <c r="AP248" s="681"/>
      <c r="AQ248" s="687">
        <f>AW248+BC248+BI248</f>
        <v>0</v>
      </c>
      <c r="AR248" s="681"/>
      <c r="AS248" s="687">
        <f>IFERROR(AQ248-AO248,"-")</f>
        <v>0</v>
      </c>
      <c r="AT248" s="688" t="str">
        <f>IFERROR(AQ248/AO248,"-")</f>
        <v>-</v>
      </c>
      <c r="AU248" s="687">
        <f>AU193+AU199-AU82+AU77-AU87</f>
        <v>0</v>
      </c>
      <c r="AV248" s="681"/>
      <c r="AW248" s="687">
        <f>AW193+AW199-AW82+AW77-AW87</f>
        <v>0</v>
      </c>
      <c r="AX248" s="681"/>
      <c r="AY248" s="687">
        <f>IFERROR(AW248-AU248,"-")</f>
        <v>0</v>
      </c>
      <c r="AZ248" s="688" t="str">
        <f>IFERROR(AW248/AU248,"-")</f>
        <v>-</v>
      </c>
      <c r="BA248" s="687">
        <f>BA193+BA199-BA82+BA77-BA87</f>
        <v>0</v>
      </c>
      <c r="BB248" s="681"/>
      <c r="BC248" s="687">
        <f>BC193+BC199-BC82+BC77-BC87</f>
        <v>0</v>
      </c>
      <c r="BD248" s="681"/>
      <c r="BE248" s="687">
        <f>IFERROR(BC248-BA248,"-")</f>
        <v>0</v>
      </c>
      <c r="BF248" s="688" t="str">
        <f>IFERROR(BC248/BA248,"-")</f>
        <v>-</v>
      </c>
      <c r="BG248" s="687">
        <f>BG193+BG199-BG82+BG77-BG87</f>
        <v>0</v>
      </c>
      <c r="BH248" s="681"/>
      <c r="BI248" s="687">
        <f>BI193+BI199-BI82+BI77-BI87</f>
        <v>0</v>
      </c>
      <c r="BJ248" s="681"/>
      <c r="BK248" s="687">
        <f>IFERROR(BI248-BG248,"-")</f>
        <v>0</v>
      </c>
      <c r="BL248" s="688" t="str">
        <f>IFERROR(BI248/BG248,"-")</f>
        <v>-</v>
      </c>
      <c r="BM248" s="687">
        <f>BS248+BY248+CE248</f>
        <v>0</v>
      </c>
      <c r="BN248" s="681"/>
      <c r="BO248" s="687">
        <f>BU248+CA248+CG248</f>
        <v>0</v>
      </c>
      <c r="BP248" s="681"/>
      <c r="BQ248" s="687">
        <f>IFERROR(BO248-BM248,"-")</f>
        <v>0</v>
      </c>
      <c r="BR248" s="688" t="str">
        <f>IFERROR(BO248/BM248,"-")</f>
        <v>-</v>
      </c>
      <c r="BS248" s="687">
        <f>BS193+BS199-BS82+BS77-BS87</f>
        <v>0</v>
      </c>
      <c r="BT248" s="681"/>
      <c r="BU248" s="687">
        <f>BU193+BU199-BU82+BU77-BU87</f>
        <v>0</v>
      </c>
      <c r="BV248" s="681"/>
      <c r="BW248" s="687">
        <f>IFERROR(BU248-BS248,"-")</f>
        <v>0</v>
      </c>
      <c r="BX248" s="688" t="str">
        <f>IFERROR(BU248/BS248,"-")</f>
        <v>-</v>
      </c>
      <c r="BY248" s="687">
        <f>BY193+BY199-BY82+BY77-BY87</f>
        <v>0</v>
      </c>
      <c r="BZ248" s="681"/>
      <c r="CA248" s="687">
        <f>CA193+CA199-CA82+CA77-CA87</f>
        <v>0</v>
      </c>
      <c r="CB248" s="681"/>
      <c r="CC248" s="687">
        <f>IFERROR(CA248-BY248,"-")</f>
        <v>0</v>
      </c>
      <c r="CD248" s="688" t="str">
        <f>IFERROR(CA248/BY248,"-")</f>
        <v>-</v>
      </c>
      <c r="CE248" s="687">
        <f>CE193+CE199-CE82+CE77-CE87</f>
        <v>0</v>
      </c>
      <c r="CF248" s="681"/>
      <c r="CG248" s="687">
        <f>CG193+CG199-CG82+CG77-CG87</f>
        <v>0</v>
      </c>
      <c r="CH248" s="681"/>
      <c r="CI248" s="687">
        <f>IFERROR(CG248-CE248,"-")</f>
        <v>0</v>
      </c>
      <c r="CJ248" s="688" t="str">
        <f>IFERROR(CG248/CE248,"-")</f>
        <v>-</v>
      </c>
      <c r="CK248" s="687">
        <f>CQ248+CW248+DC248</f>
        <v>0</v>
      </c>
      <c r="CL248" s="681"/>
      <c r="CM248" s="687">
        <f>CS248+CY248+DE248</f>
        <v>0</v>
      </c>
      <c r="CN248" s="681"/>
      <c r="CO248" s="687">
        <f>IFERROR(CM248-CK248,"-")</f>
        <v>0</v>
      </c>
      <c r="CP248" s="688" t="str">
        <f>IFERROR(CM248/CK248,"-")</f>
        <v>-</v>
      </c>
      <c r="CQ248" s="687">
        <f>CQ193+CQ199-CQ82+CQ77-CQ87</f>
        <v>0</v>
      </c>
      <c r="CR248" s="681"/>
      <c r="CS248" s="687">
        <f>CS193+CS199-CS82+CS77-CS87</f>
        <v>0</v>
      </c>
      <c r="CT248" s="681"/>
      <c r="CU248" s="687">
        <f>IFERROR(CS248-CQ248,"-")</f>
        <v>0</v>
      </c>
      <c r="CV248" s="688" t="str">
        <f>IFERROR(CS248/CQ248,"-")</f>
        <v>-</v>
      </c>
      <c r="CW248" s="687">
        <f>CW193+CW199-CW82+CW77-CW87</f>
        <v>0</v>
      </c>
      <c r="CX248" s="681"/>
      <c r="CY248" s="687">
        <f>CY193+CY199-CY82+CY77-CY87</f>
        <v>0</v>
      </c>
      <c r="CZ248" s="681"/>
      <c r="DA248" s="687">
        <f>IFERROR(CY248-CW248,"-")</f>
        <v>0</v>
      </c>
      <c r="DB248" s="688" t="str">
        <f>IFERROR(CY248/CW248,"-")</f>
        <v>-</v>
      </c>
      <c r="DC248" s="687">
        <f>DC193+DC199-DC82+DC77-DC87</f>
        <v>0</v>
      </c>
      <c r="DD248" s="681"/>
      <c r="DE248" s="687">
        <f>DE193+DE199-DE82+DE77-DE87</f>
        <v>0</v>
      </c>
      <c r="DF248" s="681"/>
      <c r="DG248" s="687">
        <f>IFERROR(DE248-DC248,"-")</f>
        <v>0</v>
      </c>
      <c r="DH248" s="688" t="str">
        <f>IFERROR(DE248/DC248,"-")</f>
        <v>-</v>
      </c>
    </row>
    <row r="249" spans="2:112" ht="19.5" customHeight="1" outlineLevel="1">
      <c r="B249" s="88" t="s">
        <v>3347</v>
      </c>
      <c r="C249" s="650" t="s">
        <v>3348</v>
      </c>
      <c r="D249" s="116" t="s">
        <v>3349</v>
      </c>
      <c r="E249" s="528" t="s">
        <v>3350</v>
      </c>
      <c r="F249" s="528"/>
      <c r="G249" s="529"/>
      <c r="H249" s="530" t="s">
        <v>3351</v>
      </c>
      <c r="I249" s="530"/>
      <c r="J249" s="91" t="s">
        <v>883</v>
      </c>
      <c r="K249" s="687">
        <f>Q249+AO249+BM249+CK249</f>
        <v>0</v>
      </c>
      <c r="L249" s="681"/>
      <c r="M249" s="687">
        <f>S249+AQ249+BO249+CM249</f>
        <v>0</v>
      </c>
      <c r="N249" s="681"/>
      <c r="O249" s="687">
        <f>IFERROR(M249-K249,"-")</f>
        <v>0</v>
      </c>
      <c r="P249" s="688" t="str">
        <f>IFERROR(M249/K249,"-")</f>
        <v>-</v>
      </c>
      <c r="Q249" s="687">
        <f>W249+AC249+AI249</f>
        <v>0</v>
      </c>
      <c r="R249" s="681"/>
      <c r="S249" s="687">
        <f>Y249+AE249+AK249</f>
        <v>0</v>
      </c>
      <c r="T249" s="681"/>
      <c r="U249" s="687">
        <f>IFERROR(S249-Q249,"-")</f>
        <v>0</v>
      </c>
      <c r="V249" s="688" t="str">
        <f>IFERROR(S249/Q249,"-")</f>
        <v>-</v>
      </c>
      <c r="W249" s="687">
        <f>W207+W78-W83-W88</f>
        <v>0</v>
      </c>
      <c r="X249" s="681"/>
      <c r="Y249" s="687">
        <f>Y207+Y78-Y83-Y88</f>
        <v>0</v>
      </c>
      <c r="Z249" s="681"/>
      <c r="AA249" s="687">
        <f>IFERROR(Y249-W249,"-")</f>
        <v>0</v>
      </c>
      <c r="AB249" s="688" t="str">
        <f>IFERROR(Y249/W249,"-")</f>
        <v>-</v>
      </c>
      <c r="AC249" s="687">
        <f>AC207+AC78-AC83-AC88</f>
        <v>0</v>
      </c>
      <c r="AD249" s="681"/>
      <c r="AE249" s="687">
        <f>AE207+AE78-AE83-AE88</f>
        <v>0</v>
      </c>
      <c r="AF249" s="681"/>
      <c r="AG249" s="687">
        <f>IFERROR(AE249-AC249,"-")</f>
        <v>0</v>
      </c>
      <c r="AH249" s="688" t="str">
        <f>IFERROR(AE249/AC249,"-")</f>
        <v>-</v>
      </c>
      <c r="AI249" s="687">
        <f>AI207+AI78-AI83-AI88</f>
        <v>0</v>
      </c>
      <c r="AJ249" s="681"/>
      <c r="AK249" s="687">
        <f>AK207+AK78-AK83-AK88</f>
        <v>0</v>
      </c>
      <c r="AL249" s="681"/>
      <c r="AM249" s="687">
        <f>IFERROR(AK249-AI249,"-")</f>
        <v>0</v>
      </c>
      <c r="AN249" s="688" t="str">
        <f>IFERROR(AK249/AI249,"-")</f>
        <v>-</v>
      </c>
      <c r="AO249" s="687">
        <f>AU249+BA249+BG249</f>
        <v>0</v>
      </c>
      <c r="AP249" s="681"/>
      <c r="AQ249" s="687">
        <f>AW249+BC249+BI249</f>
        <v>0</v>
      </c>
      <c r="AR249" s="681"/>
      <c r="AS249" s="687">
        <f>IFERROR(AQ249-AO249,"-")</f>
        <v>0</v>
      </c>
      <c r="AT249" s="688" t="str">
        <f>IFERROR(AQ249/AO249,"-")</f>
        <v>-</v>
      </c>
      <c r="AU249" s="687">
        <f>AU207+AU78-AU83-AU88</f>
        <v>0</v>
      </c>
      <c r="AV249" s="681"/>
      <c r="AW249" s="687">
        <f>AW207+AW78-AW83-AW88</f>
        <v>0</v>
      </c>
      <c r="AX249" s="681"/>
      <c r="AY249" s="687">
        <f>IFERROR(AW249-AU249,"-")</f>
        <v>0</v>
      </c>
      <c r="AZ249" s="688" t="str">
        <f>IFERROR(AW249/AU249,"-")</f>
        <v>-</v>
      </c>
      <c r="BA249" s="687">
        <f>BA207+BA78-BA83-BA88</f>
        <v>0</v>
      </c>
      <c r="BB249" s="681"/>
      <c r="BC249" s="687">
        <f>BC207+BC78-BC83-BC88</f>
        <v>0</v>
      </c>
      <c r="BD249" s="681"/>
      <c r="BE249" s="687">
        <f>IFERROR(BC249-BA249,"-")</f>
        <v>0</v>
      </c>
      <c r="BF249" s="688" t="str">
        <f>IFERROR(BC249/BA249,"-")</f>
        <v>-</v>
      </c>
      <c r="BG249" s="687">
        <f>BG207+BG78-BG83-BG88</f>
        <v>0</v>
      </c>
      <c r="BH249" s="681"/>
      <c r="BI249" s="687">
        <f>BI207+BI78-BI83-BI88</f>
        <v>0</v>
      </c>
      <c r="BJ249" s="681"/>
      <c r="BK249" s="687">
        <f>IFERROR(BI249-BG249,"-")</f>
        <v>0</v>
      </c>
      <c r="BL249" s="688" t="str">
        <f>IFERROR(BI249/BG249,"-")</f>
        <v>-</v>
      </c>
      <c r="BM249" s="687">
        <f>BS249+BY249+CE249</f>
        <v>0</v>
      </c>
      <c r="BN249" s="681"/>
      <c r="BO249" s="687">
        <f>BU249+CA249+CG249</f>
        <v>0</v>
      </c>
      <c r="BP249" s="681"/>
      <c r="BQ249" s="687">
        <f>IFERROR(BO249-BM249,"-")</f>
        <v>0</v>
      </c>
      <c r="BR249" s="688" t="str">
        <f>IFERROR(BO249/BM249,"-")</f>
        <v>-</v>
      </c>
      <c r="BS249" s="687">
        <f>BS207+BS78-BS83-BS88</f>
        <v>0</v>
      </c>
      <c r="BT249" s="681"/>
      <c r="BU249" s="687">
        <f>BU207+BU78-BU83-BU88</f>
        <v>0</v>
      </c>
      <c r="BV249" s="681"/>
      <c r="BW249" s="687">
        <f>IFERROR(BU249-BS249,"-")</f>
        <v>0</v>
      </c>
      <c r="BX249" s="688" t="str">
        <f>IFERROR(BU249/BS249,"-")</f>
        <v>-</v>
      </c>
      <c r="BY249" s="687">
        <f>BY207+BY78-BY83-BY88</f>
        <v>0</v>
      </c>
      <c r="BZ249" s="681"/>
      <c r="CA249" s="687">
        <f>CA207+CA78-CA83-CA88</f>
        <v>0</v>
      </c>
      <c r="CB249" s="681"/>
      <c r="CC249" s="687">
        <f>IFERROR(CA249-BY249,"-")</f>
        <v>0</v>
      </c>
      <c r="CD249" s="688" t="str">
        <f>IFERROR(CA249/BY249,"-")</f>
        <v>-</v>
      </c>
      <c r="CE249" s="687">
        <f>CE207+CE78-CE83-CE88</f>
        <v>0</v>
      </c>
      <c r="CF249" s="681"/>
      <c r="CG249" s="687">
        <f>CG207+CG78-CG83-CG88</f>
        <v>0</v>
      </c>
      <c r="CH249" s="681"/>
      <c r="CI249" s="687">
        <f>IFERROR(CG249-CE249,"-")</f>
        <v>0</v>
      </c>
      <c r="CJ249" s="688" t="str">
        <f>IFERROR(CG249/CE249,"-")</f>
        <v>-</v>
      </c>
      <c r="CK249" s="687">
        <f>CQ249+CW249+DC249</f>
        <v>0</v>
      </c>
      <c r="CL249" s="681"/>
      <c r="CM249" s="687">
        <f>CS249+CY249+DE249</f>
        <v>0</v>
      </c>
      <c r="CN249" s="681"/>
      <c r="CO249" s="687">
        <f>IFERROR(CM249-CK249,"-")</f>
        <v>0</v>
      </c>
      <c r="CP249" s="688" t="str">
        <f>IFERROR(CM249/CK249,"-")</f>
        <v>-</v>
      </c>
      <c r="CQ249" s="687">
        <f>CQ207+CQ78-CQ83-CQ88</f>
        <v>0</v>
      </c>
      <c r="CR249" s="681"/>
      <c r="CS249" s="687">
        <f>CS207+CS78-CS83-CS88</f>
        <v>0</v>
      </c>
      <c r="CT249" s="681"/>
      <c r="CU249" s="687">
        <f>IFERROR(CS249-CQ249,"-")</f>
        <v>0</v>
      </c>
      <c r="CV249" s="688" t="str">
        <f>IFERROR(CS249/CQ249,"-")</f>
        <v>-</v>
      </c>
      <c r="CW249" s="687">
        <f>CW207+CW78-CW83-CW88</f>
        <v>0</v>
      </c>
      <c r="CX249" s="681"/>
      <c r="CY249" s="687">
        <f>CY207+CY78-CY83-CY88</f>
        <v>0</v>
      </c>
      <c r="CZ249" s="681"/>
      <c r="DA249" s="687">
        <f>IFERROR(CY249-CW249,"-")</f>
        <v>0</v>
      </c>
      <c r="DB249" s="688" t="str">
        <f>IFERROR(CY249/CW249,"-")</f>
        <v>-</v>
      </c>
      <c r="DC249" s="687">
        <f>DC207+DC78-DC83-DC88</f>
        <v>0</v>
      </c>
      <c r="DD249" s="681"/>
      <c r="DE249" s="687">
        <f>DE207+DE78-DE83-DE88</f>
        <v>0</v>
      </c>
      <c r="DF249" s="681"/>
      <c r="DG249" s="687">
        <f>IFERROR(DE249-DC249,"-")</f>
        <v>0</v>
      </c>
      <c r="DH249" s="688" t="str">
        <f>IFERROR(DE249/DC249,"-")</f>
        <v>-</v>
      </c>
    </row>
    <row r="250" spans="2:112" ht="19.5" customHeight="1" outlineLevel="1">
      <c r="B250" s="88" t="s">
        <v>3352</v>
      </c>
      <c r="C250" s="650" t="s">
        <v>3353</v>
      </c>
      <c r="D250" s="116" t="s">
        <v>3354</v>
      </c>
      <c r="E250" s="528" t="s">
        <v>3355</v>
      </c>
      <c r="F250" s="528"/>
      <c r="G250" s="529"/>
      <c r="H250" s="530" t="s">
        <v>3356</v>
      </c>
      <c r="I250" s="530"/>
      <c r="J250" s="91" t="s">
        <v>883</v>
      </c>
      <c r="K250" s="687">
        <f>Q250+AO250+BM250+CK250</f>
        <v>0</v>
      </c>
      <c r="L250" s="681"/>
      <c r="M250" s="687">
        <f>S250+AQ250+BO250+CM250</f>
        <v>0</v>
      </c>
      <c r="N250" s="681"/>
      <c r="O250" s="687">
        <f>IFERROR(M250-K250,"-")</f>
        <v>0</v>
      </c>
      <c r="P250" s="688" t="str">
        <f>IFERROR(M250/K250,"-")</f>
        <v>-</v>
      </c>
      <c r="Q250" s="687">
        <f>W250+AC250+AI250</f>
        <v>0</v>
      </c>
      <c r="R250" s="681"/>
      <c r="S250" s="687">
        <f>Y250+AE250+AK250</f>
        <v>0</v>
      </c>
      <c r="T250" s="681"/>
      <c r="U250" s="687">
        <f>IFERROR(S250-Q250,"-")</f>
        <v>0</v>
      </c>
      <c r="V250" s="688" t="str">
        <f>IFERROR(S250/Q250,"-")</f>
        <v>-</v>
      </c>
      <c r="W250" s="687">
        <f>W197-W84-W89</f>
        <v>0</v>
      </c>
      <c r="X250" s="681"/>
      <c r="Y250" s="687">
        <f>Y197-Y84-Y89</f>
        <v>0</v>
      </c>
      <c r="Z250" s="681"/>
      <c r="AA250" s="687">
        <f>IFERROR(Y250-W250,"-")</f>
        <v>0</v>
      </c>
      <c r="AB250" s="688" t="str">
        <f>IFERROR(Y250/W250,"-")</f>
        <v>-</v>
      </c>
      <c r="AC250" s="687">
        <f>AC197-AC84-AC89</f>
        <v>0</v>
      </c>
      <c r="AD250" s="681"/>
      <c r="AE250" s="687">
        <f>AE197-AE84-AE89</f>
        <v>0</v>
      </c>
      <c r="AF250" s="681"/>
      <c r="AG250" s="687">
        <f>IFERROR(AE250-AC250,"-")</f>
        <v>0</v>
      </c>
      <c r="AH250" s="688" t="str">
        <f>IFERROR(AE250/AC250,"-")</f>
        <v>-</v>
      </c>
      <c r="AI250" s="687">
        <f>AI197-AI84-AI89</f>
        <v>0</v>
      </c>
      <c r="AJ250" s="681"/>
      <c r="AK250" s="687">
        <f>AK197-AK84-AK89</f>
        <v>0</v>
      </c>
      <c r="AL250" s="681"/>
      <c r="AM250" s="687">
        <f>IFERROR(AK250-AI250,"-")</f>
        <v>0</v>
      </c>
      <c r="AN250" s="688" t="str">
        <f>IFERROR(AK250/AI250,"-")</f>
        <v>-</v>
      </c>
      <c r="AO250" s="687">
        <f>AU250+BA250+BG250</f>
        <v>0</v>
      </c>
      <c r="AP250" s="681"/>
      <c r="AQ250" s="687">
        <f>AW250+BC250+BI250</f>
        <v>0</v>
      </c>
      <c r="AR250" s="681"/>
      <c r="AS250" s="687">
        <f>IFERROR(AQ250-AO250,"-")</f>
        <v>0</v>
      </c>
      <c r="AT250" s="688" t="str">
        <f>IFERROR(AQ250/AO250,"-")</f>
        <v>-</v>
      </c>
      <c r="AU250" s="687">
        <f>AU197-AU84-AU89</f>
        <v>0</v>
      </c>
      <c r="AV250" s="681"/>
      <c r="AW250" s="687">
        <f>AW197-AW84-AW89</f>
        <v>0</v>
      </c>
      <c r="AX250" s="681"/>
      <c r="AY250" s="687">
        <f>IFERROR(AW250-AU250,"-")</f>
        <v>0</v>
      </c>
      <c r="AZ250" s="688" t="str">
        <f>IFERROR(AW250/AU250,"-")</f>
        <v>-</v>
      </c>
      <c r="BA250" s="687">
        <f>BA197-BA84-BA89</f>
        <v>0</v>
      </c>
      <c r="BB250" s="681"/>
      <c r="BC250" s="687">
        <f>BC197-BC84-BC89</f>
        <v>0</v>
      </c>
      <c r="BD250" s="681"/>
      <c r="BE250" s="687">
        <f>IFERROR(BC250-BA250,"-")</f>
        <v>0</v>
      </c>
      <c r="BF250" s="688" t="str">
        <f>IFERROR(BC250/BA250,"-")</f>
        <v>-</v>
      </c>
      <c r="BG250" s="687">
        <f>BG197-BG84-BG89</f>
        <v>0</v>
      </c>
      <c r="BH250" s="681"/>
      <c r="BI250" s="687">
        <f>BI197-BI84-BI89</f>
        <v>0</v>
      </c>
      <c r="BJ250" s="681"/>
      <c r="BK250" s="687">
        <f>IFERROR(BI250-BG250,"-")</f>
        <v>0</v>
      </c>
      <c r="BL250" s="688" t="str">
        <f>IFERROR(BI250/BG250,"-")</f>
        <v>-</v>
      </c>
      <c r="BM250" s="687">
        <f>BS250+BY250+CE250</f>
        <v>0</v>
      </c>
      <c r="BN250" s="681"/>
      <c r="BO250" s="687">
        <f>BU250+CA250+CG250</f>
        <v>0</v>
      </c>
      <c r="BP250" s="681"/>
      <c r="BQ250" s="687">
        <f>IFERROR(BO250-BM250,"-")</f>
        <v>0</v>
      </c>
      <c r="BR250" s="688" t="str">
        <f>IFERROR(BO250/BM250,"-")</f>
        <v>-</v>
      </c>
      <c r="BS250" s="687">
        <f>BS197-BS84-BS89</f>
        <v>0</v>
      </c>
      <c r="BT250" s="681"/>
      <c r="BU250" s="687">
        <f>BU197-BU84-BU89</f>
        <v>0</v>
      </c>
      <c r="BV250" s="681"/>
      <c r="BW250" s="687">
        <f>IFERROR(BU250-BS250,"-")</f>
        <v>0</v>
      </c>
      <c r="BX250" s="688" t="str">
        <f>IFERROR(BU250/BS250,"-")</f>
        <v>-</v>
      </c>
      <c r="BY250" s="687">
        <f>BY197-BY84-BY89</f>
        <v>0</v>
      </c>
      <c r="BZ250" s="681"/>
      <c r="CA250" s="687">
        <f>CA197-CA84-CA89</f>
        <v>0</v>
      </c>
      <c r="CB250" s="681"/>
      <c r="CC250" s="687">
        <f>IFERROR(CA250-BY250,"-")</f>
        <v>0</v>
      </c>
      <c r="CD250" s="688" t="str">
        <f>IFERROR(CA250/BY250,"-")</f>
        <v>-</v>
      </c>
      <c r="CE250" s="687">
        <f>CE197-CE84-CE89</f>
        <v>0</v>
      </c>
      <c r="CF250" s="681"/>
      <c r="CG250" s="687">
        <f>CG197-CG84-CG89</f>
        <v>0</v>
      </c>
      <c r="CH250" s="681"/>
      <c r="CI250" s="687">
        <f>IFERROR(CG250-CE250,"-")</f>
        <v>0</v>
      </c>
      <c r="CJ250" s="688" t="str">
        <f>IFERROR(CG250/CE250,"-")</f>
        <v>-</v>
      </c>
      <c r="CK250" s="687">
        <f>CQ250+CW250+DC250</f>
        <v>0</v>
      </c>
      <c r="CL250" s="681"/>
      <c r="CM250" s="687">
        <f>CS250+CY250+DE250</f>
        <v>0</v>
      </c>
      <c r="CN250" s="681"/>
      <c r="CO250" s="687">
        <f>IFERROR(CM250-CK250,"-")</f>
        <v>0</v>
      </c>
      <c r="CP250" s="688" t="str">
        <f>IFERROR(CM250/CK250,"-")</f>
        <v>-</v>
      </c>
      <c r="CQ250" s="687">
        <f>CQ197-CQ84-CQ89</f>
        <v>0</v>
      </c>
      <c r="CR250" s="681"/>
      <c r="CS250" s="687">
        <f>CS197-CS84-CS89</f>
        <v>0</v>
      </c>
      <c r="CT250" s="681"/>
      <c r="CU250" s="687">
        <f>IFERROR(CS250-CQ250,"-")</f>
        <v>0</v>
      </c>
      <c r="CV250" s="688" t="str">
        <f>IFERROR(CS250/CQ250,"-")</f>
        <v>-</v>
      </c>
      <c r="CW250" s="687">
        <f>CW197-CW84-CW89</f>
        <v>0</v>
      </c>
      <c r="CX250" s="681"/>
      <c r="CY250" s="687">
        <f>CY197-CY84-CY89</f>
        <v>0</v>
      </c>
      <c r="CZ250" s="681"/>
      <c r="DA250" s="687">
        <f>IFERROR(CY250-CW250,"-")</f>
        <v>0</v>
      </c>
      <c r="DB250" s="688" t="str">
        <f>IFERROR(CY250/CW250,"-")</f>
        <v>-</v>
      </c>
      <c r="DC250" s="687">
        <f>DC197-DC84-DC89</f>
        <v>0</v>
      </c>
      <c r="DD250" s="681"/>
      <c r="DE250" s="687">
        <f>DE197-DE84-DE89</f>
        <v>0</v>
      </c>
      <c r="DF250" s="681"/>
      <c r="DG250" s="687">
        <f>IFERROR(DE250-DC250,"-")</f>
        <v>0</v>
      </c>
      <c r="DH250" s="688" t="str">
        <f>IFERROR(DE250/DC250,"-")</f>
        <v>-</v>
      </c>
    </row>
    <row r="251" spans="2:112" ht="19.5" customHeight="1" outlineLevel="1">
      <c r="B251" s="88" t="s">
        <v>3357</v>
      </c>
      <c r="C251" s="80" t="s">
        <v>3358</v>
      </c>
      <c r="D251" s="128" t="s">
        <v>3359</v>
      </c>
      <c r="E251" s="528" t="s">
        <v>3360</v>
      </c>
      <c r="F251" s="528"/>
      <c r="G251" s="529"/>
      <c r="H251" s="530" t="s">
        <v>3361</v>
      </c>
      <c r="I251" s="530"/>
      <c r="J251" s="129" t="s">
        <v>883</v>
      </c>
      <c r="K251" s="687">
        <f>Q251+AO251+BM251+CK251</f>
        <v>0</v>
      </c>
      <c r="L251" s="681"/>
      <c r="M251" s="687">
        <f>S251+AQ251+BO251+CM251</f>
        <v>0</v>
      </c>
      <c r="N251" s="681"/>
      <c r="O251" s="687">
        <f>IFERROR(M251-K251,"-")</f>
        <v>0</v>
      </c>
      <c r="P251" s="688" t="str">
        <f>IFERROR(M251/K251,"-")</f>
        <v>-</v>
      </c>
      <c r="Q251" s="687">
        <f>W251+AC251+AI251</f>
        <v>0</v>
      </c>
      <c r="R251" s="681"/>
      <c r="S251" s="687">
        <f>Y251+AE251+AK251</f>
        <v>0</v>
      </c>
      <c r="T251" s="681"/>
      <c r="U251" s="687">
        <f>IFERROR(S251-Q251,"-")</f>
        <v>0</v>
      </c>
      <c r="V251" s="688" t="str">
        <f>IFERROR(S251/Q251,"-")</f>
        <v>-</v>
      </c>
      <c r="W251" s="687">
        <f>W198-W85-W90</f>
        <v>0</v>
      </c>
      <c r="X251" s="681"/>
      <c r="Y251" s="687">
        <f>Y198-Y85-Y90</f>
        <v>0</v>
      </c>
      <c r="Z251" s="681"/>
      <c r="AA251" s="687">
        <f>IFERROR(Y251-W251,"-")</f>
        <v>0</v>
      </c>
      <c r="AB251" s="688" t="str">
        <f>IFERROR(Y251/W251,"-")</f>
        <v>-</v>
      </c>
      <c r="AC251" s="687">
        <f>AC198-AC85-AC90</f>
        <v>0</v>
      </c>
      <c r="AD251" s="681"/>
      <c r="AE251" s="687">
        <f>AE198-AE85-AE90</f>
        <v>0</v>
      </c>
      <c r="AF251" s="681"/>
      <c r="AG251" s="687">
        <f>IFERROR(AE251-AC251,"-")</f>
        <v>0</v>
      </c>
      <c r="AH251" s="688" t="str">
        <f>IFERROR(AE251/AC251,"-")</f>
        <v>-</v>
      </c>
      <c r="AI251" s="687">
        <f>AI198-AI85-AI90</f>
        <v>0</v>
      </c>
      <c r="AJ251" s="681"/>
      <c r="AK251" s="687">
        <f>AK198-AK85-AK90</f>
        <v>0</v>
      </c>
      <c r="AL251" s="681"/>
      <c r="AM251" s="687">
        <f>IFERROR(AK251-AI251,"-")</f>
        <v>0</v>
      </c>
      <c r="AN251" s="688" t="str">
        <f>IFERROR(AK251/AI251,"-")</f>
        <v>-</v>
      </c>
      <c r="AO251" s="687">
        <f>AU251+BA251+BG251</f>
        <v>0</v>
      </c>
      <c r="AP251" s="681"/>
      <c r="AQ251" s="687">
        <f>AW251+BC251+BI251</f>
        <v>0</v>
      </c>
      <c r="AR251" s="681"/>
      <c r="AS251" s="687">
        <f>IFERROR(AQ251-AO251,"-")</f>
        <v>0</v>
      </c>
      <c r="AT251" s="688" t="str">
        <f>IFERROR(AQ251/AO251,"-")</f>
        <v>-</v>
      </c>
      <c r="AU251" s="687">
        <f>AU198-AU85-AU90</f>
        <v>0</v>
      </c>
      <c r="AV251" s="681"/>
      <c r="AW251" s="687">
        <f>AW198-AW85-AW90</f>
        <v>0</v>
      </c>
      <c r="AX251" s="681"/>
      <c r="AY251" s="687">
        <f>IFERROR(AW251-AU251,"-")</f>
        <v>0</v>
      </c>
      <c r="AZ251" s="688" t="str">
        <f>IFERROR(AW251/AU251,"-")</f>
        <v>-</v>
      </c>
      <c r="BA251" s="687">
        <f>BA198-BA85-BA90</f>
        <v>0</v>
      </c>
      <c r="BB251" s="681"/>
      <c r="BC251" s="687">
        <f>BC198-BC85-BC90</f>
        <v>0</v>
      </c>
      <c r="BD251" s="681"/>
      <c r="BE251" s="687">
        <f>IFERROR(BC251-BA251,"-")</f>
        <v>0</v>
      </c>
      <c r="BF251" s="688" t="str">
        <f>IFERROR(BC251/BA251,"-")</f>
        <v>-</v>
      </c>
      <c r="BG251" s="687">
        <f>BG198-BG85-BG90</f>
        <v>0</v>
      </c>
      <c r="BH251" s="681"/>
      <c r="BI251" s="687">
        <f>BI198-BI85-BI90</f>
        <v>0</v>
      </c>
      <c r="BJ251" s="681"/>
      <c r="BK251" s="687">
        <f>IFERROR(BI251-BG251,"-")</f>
        <v>0</v>
      </c>
      <c r="BL251" s="688" t="str">
        <f>IFERROR(BI251/BG251,"-")</f>
        <v>-</v>
      </c>
      <c r="BM251" s="687">
        <f>BS251+BY251+CE251</f>
        <v>0</v>
      </c>
      <c r="BN251" s="681"/>
      <c r="BO251" s="687">
        <f>BU251+CA251+CG251</f>
        <v>0</v>
      </c>
      <c r="BP251" s="681"/>
      <c r="BQ251" s="687">
        <f>IFERROR(BO251-BM251,"-")</f>
        <v>0</v>
      </c>
      <c r="BR251" s="688" t="str">
        <f>IFERROR(BO251/BM251,"-")</f>
        <v>-</v>
      </c>
      <c r="BS251" s="687">
        <f>BS198-BS85-BS90</f>
        <v>0</v>
      </c>
      <c r="BT251" s="681"/>
      <c r="BU251" s="687">
        <f>BU198-BU85-BU90</f>
        <v>0</v>
      </c>
      <c r="BV251" s="681"/>
      <c r="BW251" s="687">
        <f>IFERROR(BU251-BS251,"-")</f>
        <v>0</v>
      </c>
      <c r="BX251" s="688" t="str">
        <f>IFERROR(BU251/BS251,"-")</f>
        <v>-</v>
      </c>
      <c r="BY251" s="687">
        <f>BY198-BY85-BY90</f>
        <v>0</v>
      </c>
      <c r="BZ251" s="681"/>
      <c r="CA251" s="687">
        <f>CA198-CA85-CA90</f>
        <v>0</v>
      </c>
      <c r="CB251" s="681"/>
      <c r="CC251" s="687">
        <f>IFERROR(CA251-BY251,"-")</f>
        <v>0</v>
      </c>
      <c r="CD251" s="688" t="str">
        <f>IFERROR(CA251/BY251,"-")</f>
        <v>-</v>
      </c>
      <c r="CE251" s="687">
        <f>CE198-CE85-CE90</f>
        <v>0</v>
      </c>
      <c r="CF251" s="681"/>
      <c r="CG251" s="687">
        <f>CG198-CG85-CG90</f>
        <v>0</v>
      </c>
      <c r="CH251" s="681"/>
      <c r="CI251" s="687">
        <f>IFERROR(CG251-CE251,"-")</f>
        <v>0</v>
      </c>
      <c r="CJ251" s="688" t="str">
        <f>IFERROR(CG251/CE251,"-")</f>
        <v>-</v>
      </c>
      <c r="CK251" s="687">
        <f>CQ251+CW251+DC251</f>
        <v>0</v>
      </c>
      <c r="CL251" s="681"/>
      <c r="CM251" s="687">
        <f>CS251+CY251+DE251</f>
        <v>0</v>
      </c>
      <c r="CN251" s="681"/>
      <c r="CO251" s="687">
        <f>IFERROR(CM251-CK251,"-")</f>
        <v>0</v>
      </c>
      <c r="CP251" s="688" t="str">
        <f>IFERROR(CM251/CK251,"-")</f>
        <v>-</v>
      </c>
      <c r="CQ251" s="687">
        <f>CQ198-CQ85-CQ90</f>
        <v>0</v>
      </c>
      <c r="CR251" s="681"/>
      <c r="CS251" s="687">
        <f>CS198-CS85-CS90</f>
        <v>0</v>
      </c>
      <c r="CT251" s="681"/>
      <c r="CU251" s="687">
        <f>IFERROR(CS251-CQ251,"-")</f>
        <v>0</v>
      </c>
      <c r="CV251" s="688" t="str">
        <f>IFERROR(CS251/CQ251,"-")</f>
        <v>-</v>
      </c>
      <c r="CW251" s="687">
        <f>CW198-CW85-CW90</f>
        <v>0</v>
      </c>
      <c r="CX251" s="681"/>
      <c r="CY251" s="687">
        <f>CY198-CY85-CY90</f>
        <v>0</v>
      </c>
      <c r="CZ251" s="681"/>
      <c r="DA251" s="687">
        <f>IFERROR(CY251-CW251,"-")</f>
        <v>0</v>
      </c>
      <c r="DB251" s="688" t="str">
        <f>IFERROR(CY251/CW251,"-")</f>
        <v>-</v>
      </c>
      <c r="DC251" s="687">
        <f>DC198-DC85-DC90</f>
        <v>0</v>
      </c>
      <c r="DD251" s="681"/>
      <c r="DE251" s="687">
        <f>DE198-DE85-DE90</f>
        <v>0</v>
      </c>
      <c r="DF251" s="681"/>
      <c r="DG251" s="687">
        <f>IFERROR(DE251-DC251,"-")</f>
        <v>0</v>
      </c>
      <c r="DH251" s="688" t="str">
        <f>IFERROR(DE251/DC251,"-")</f>
        <v>-</v>
      </c>
    </row>
    <row r="252" spans="2:112">
      <c r="B252" s="88"/>
      <c r="C252" s="130"/>
      <c r="D252" s="131" t="s">
        <v>3362</v>
      </c>
      <c r="E252" s="131"/>
      <c r="F252" s="131"/>
      <c r="G252" s="131"/>
      <c r="H252" s="131"/>
      <c r="I252" s="131"/>
      <c r="J252" s="46"/>
    </row>
    <row r="253" spans="2:112">
      <c r="B253" s="88"/>
      <c r="C253" s="130"/>
      <c r="D253" s="131" t="s">
        <v>3363</v>
      </c>
      <c r="E253" s="131"/>
      <c r="F253" s="131"/>
      <c r="G253" s="131"/>
      <c r="H253" s="131"/>
      <c r="I253" s="131"/>
      <c r="J253" s="46"/>
    </row>
    <row r="254" spans="2:112">
      <c r="B254" s="88"/>
      <c r="C254" s="130"/>
      <c r="D254" s="131" t="s">
        <v>3364</v>
      </c>
      <c r="E254" s="131"/>
      <c r="F254" s="131"/>
      <c r="G254" s="131"/>
      <c r="H254" s="131"/>
      <c r="I254" s="131"/>
      <c r="J254" s="46"/>
    </row>
    <row r="255" spans="2:112">
      <c r="B255" s="88"/>
      <c r="C255" s="130"/>
      <c r="D255" s="122"/>
      <c r="E255" s="122"/>
      <c r="F255" s="122"/>
      <c r="G255" s="122"/>
      <c r="H255" s="122"/>
      <c r="I255" s="122"/>
      <c r="J255" s="46"/>
    </row>
    <row r="256" spans="2:112">
      <c r="B256" s="88"/>
      <c r="C256" s="130"/>
      <c r="D256" s="122"/>
      <c r="E256" s="122"/>
      <c r="F256" s="122"/>
      <c r="G256" s="122"/>
      <c r="H256" s="122"/>
      <c r="I256" s="122"/>
      <c r="J256" s="46"/>
    </row>
    <row r="257" spans="1:10">
      <c r="B257" s="88"/>
      <c r="C257" s="130"/>
      <c r="D257" s="122"/>
      <c r="E257" s="122"/>
      <c r="F257" s="122"/>
      <c r="G257" s="122"/>
      <c r="H257" s="122"/>
      <c r="I257" s="122"/>
      <c r="J257" s="46"/>
    </row>
    <row r="258" spans="1:10" ht="18.75" customHeight="1">
      <c r="A258" s="132"/>
      <c r="B258" s="88"/>
      <c r="C258" s="130"/>
      <c r="D258" s="133" t="s">
        <v>3365</v>
      </c>
      <c r="E258" s="133"/>
      <c r="F258" s="532"/>
      <c r="G258" s="532"/>
      <c r="H258" s="377"/>
      <c r="I258" s="532"/>
      <c r="J258" s="134"/>
    </row>
    <row r="259" spans="1:10" ht="18.75" customHeight="1">
      <c r="A259" s="132"/>
      <c r="B259" s="88"/>
      <c r="C259" s="130"/>
      <c r="D259" s="133" t="s">
        <v>3366</v>
      </c>
      <c r="E259" s="133"/>
      <c r="F259" s="532"/>
      <c r="G259" s="532"/>
      <c r="H259" s="377"/>
      <c r="I259" s="532"/>
      <c r="J259" s="134"/>
    </row>
    <row r="260" spans="1:10">
      <c r="B260" s="88"/>
      <c r="C260" s="130"/>
      <c r="D260" s="122"/>
      <c r="E260" s="122"/>
      <c r="F260" s="122"/>
      <c r="G260" s="122"/>
      <c r="H260" s="122"/>
      <c r="I260" s="122"/>
      <c r="J260" s="46"/>
    </row>
    <row r="261" spans="1:10">
      <c r="B261" s="88"/>
      <c r="C261" s="39"/>
      <c r="D261" s="323" t="s">
        <v>2829</v>
      </c>
      <c r="J261" s="324"/>
    </row>
    <row r="262" spans="1:10">
      <c r="B262" s="88"/>
      <c r="C262" s="135"/>
    </row>
    <row r="269" spans="1:10" ht="54.75" customHeight="1"/>
  </sheetData>
  <mergeCells count="122">
    <mergeCell ref="D121:D122"/>
    <mergeCell ref="AL8:AL9"/>
    <mergeCell ref="AF8:AF9"/>
    <mergeCell ref="AX8:AX9"/>
    <mergeCell ref="CF8:CF9"/>
    <mergeCell ref="CH8:CH9"/>
    <mergeCell ref="CZ8:CZ9"/>
    <mergeCell ref="D123:D124"/>
    <mergeCell ref="X8:X9"/>
    <mergeCell ref="D100:D101"/>
    <mergeCell ref="BB8:BB9"/>
    <mergeCell ref="BD8:BD9"/>
    <mergeCell ref="F8:F9"/>
    <mergeCell ref="Z8:Z9"/>
    <mergeCell ref="E8:E9"/>
    <mergeCell ref="G8:G9"/>
    <mergeCell ref="D108:D109"/>
    <mergeCell ref="Q8:Q9"/>
    <mergeCell ref="S8:S9"/>
    <mergeCell ref="BS8:BS9"/>
    <mergeCell ref="BU8:BU9"/>
    <mergeCell ref="C118:C119"/>
    <mergeCell ref="D95:D96"/>
    <mergeCell ref="D104:D105"/>
    <mergeCell ref="L8:L9"/>
    <mergeCell ref="N8:N9"/>
    <mergeCell ref="D91:D92"/>
    <mergeCell ref="BP8:BP9"/>
    <mergeCell ref="D97:D98"/>
    <mergeCell ref="CY8:CY9"/>
    <mergeCell ref="D106:D107"/>
    <mergeCell ref="C110:C111"/>
    <mergeCell ref="C108:C109"/>
    <mergeCell ref="CR8:CR9"/>
    <mergeCell ref="AU8:AU9"/>
    <mergeCell ref="AW8:AW9"/>
    <mergeCell ref="D110:D111"/>
    <mergeCell ref="CW8:CW9"/>
    <mergeCell ref="BG8:BG9"/>
    <mergeCell ref="AG8:AH8"/>
    <mergeCell ref="BI8:BI9"/>
    <mergeCell ref="D118:D119"/>
    <mergeCell ref="CK8:CK9"/>
    <mergeCell ref="AP8:AP9"/>
    <mergeCell ref="AR8:AR9"/>
    <mergeCell ref="C3:J3"/>
    <mergeCell ref="BA8:BA9"/>
    <mergeCell ref="AC8:AC9"/>
    <mergeCell ref="BM8:BM9"/>
    <mergeCell ref="CE8:CE9"/>
    <mergeCell ref="CG8:CG9"/>
    <mergeCell ref="BY8:BY9"/>
    <mergeCell ref="AY8:AZ8"/>
    <mergeCell ref="D116:D117"/>
    <mergeCell ref="C95:C96"/>
    <mergeCell ref="M8:M9"/>
    <mergeCell ref="W8:W9"/>
    <mergeCell ref="D102:D103"/>
    <mergeCell ref="BO8:BO9"/>
    <mergeCell ref="AI8:AI9"/>
    <mergeCell ref="U8:V8"/>
    <mergeCell ref="BE8:BF8"/>
    <mergeCell ref="BW8:BX8"/>
    <mergeCell ref="R8:R9"/>
    <mergeCell ref="AO8:AO9"/>
    <mergeCell ref="AA8:AB8"/>
    <mergeCell ref="C116:C117"/>
    <mergeCell ref="CC8:CD8"/>
    <mergeCell ref="AM8:AN8"/>
    <mergeCell ref="DG8:DH8"/>
    <mergeCell ref="O8:P8"/>
    <mergeCell ref="D114:D115"/>
    <mergeCell ref="BQ8:BR8"/>
    <mergeCell ref="E7:I7"/>
    <mergeCell ref="H8:H9"/>
    <mergeCell ref="AD8:AD9"/>
    <mergeCell ref="D7:D9"/>
    <mergeCell ref="BN8:BN9"/>
    <mergeCell ref="BZ8:BZ9"/>
    <mergeCell ref="AJ8:AJ9"/>
    <mergeCell ref="J7:J9"/>
    <mergeCell ref="CL8:CL9"/>
    <mergeCell ref="AV8:AV9"/>
    <mergeCell ref="CX8:CX9"/>
    <mergeCell ref="DF8:DF9"/>
    <mergeCell ref="CQ8:CQ9"/>
    <mergeCell ref="DC8:DC9"/>
    <mergeCell ref="CO8:CP8"/>
    <mergeCell ref="DA8:DB8"/>
    <mergeCell ref="DD8:DD9"/>
    <mergeCell ref="BH8:BH9"/>
    <mergeCell ref="BJ8:BJ9"/>
    <mergeCell ref="T8:T9"/>
    <mergeCell ref="DE8:DE9"/>
    <mergeCell ref="CI8:CJ8"/>
    <mergeCell ref="AS8:AT8"/>
    <mergeCell ref="BK8:BL8"/>
    <mergeCell ref="D112:D113"/>
    <mergeCell ref="CU8:CV8"/>
    <mergeCell ref="CA8:CA9"/>
    <mergeCell ref="C97:C98"/>
    <mergeCell ref="C112:C113"/>
    <mergeCell ref="CB8:CB9"/>
    <mergeCell ref="BT8:BT9"/>
    <mergeCell ref="BV8:BV9"/>
    <mergeCell ref="CN8:CN9"/>
    <mergeCell ref="I8:I9"/>
    <mergeCell ref="K8:K9"/>
    <mergeCell ref="C91:C92"/>
    <mergeCell ref="D93:D94"/>
    <mergeCell ref="CT8:CT9"/>
    <mergeCell ref="Y8:Y9"/>
    <mergeCell ref="AK8:AK9"/>
    <mergeCell ref="C7:C9"/>
    <mergeCell ref="C114:C115"/>
    <mergeCell ref="AE8:AE9"/>
    <mergeCell ref="AQ8:AQ9"/>
    <mergeCell ref="C93:C94"/>
    <mergeCell ref="B7:B9"/>
    <mergeCell ref="CS8:CS9"/>
    <mergeCell ref="BC8:BC9"/>
    <mergeCell ref="CM8:CM9"/>
  </mergeCells>
  <conditionalFormatting sqref="O11:O251 P11:P251 U11:U251 V11:V251 AA11:AA251 AB11:AB251 AG11:AG251 AH11:AH251 AM11:AM251 AN11:AN251 AS11:AS251 AT11:AT251 AY11:AY251 AZ11:AZ251 BE11:BE251 BF11:BF251 BK11:BK251 BL11:BL251 BQ11:BQ251 BR11:BR251 BW11:BW251 BX11:BX251 CC11:CC251 CD11:CD251 CI11:CI251 CJ11:CJ251 CO11:CO251 CP11:CP251 CU11:CU251 CV11:CV251 DA11:DA251 DB11:DB251 DG11:DG251 DH11:DH251">
    <cfRule type="cellIs" dxfId="62" priority="1" operator="equal">
      <formula>0</formula>
    </cfRule>
    <cfRule type="cellIs" dxfId="61" priority="2" operator="lessThan">
      <formula>0</formula>
    </cfRule>
    <cfRule type="cellIs" dxfId="60" priority="3" operator="greaterThan">
      <formula>0</formula>
    </cfRule>
  </conditionalFormatting>
  <conditionalFormatting sqref="L11:L251 N11:N251 R11:R251 T11:T251 X11:X251 Z11:Z251 AD11:AD251 AF11:AF251 AJ11:AJ251 AL11:AL251 AP11:AP251 AR11:AR251 AV11:AV251 AX11:AX251 BB11:BB251 BD11:BD251 BH11:BH251 BJ11:BJ251 BN11:BN251 BP11:BP251 BT11:BT251 BV11:BV251 BZ11:BZ251 CB11:CB251 CF11:CF251 CH11:CH251 CL11:CL251 CN11:CN251 CR11:CR251 CT11:CT251 CX11:CX251 CZ11:CZ251 DD11:DD251 DF11:DF251">
    <cfRule type="cellIs" dxfId="59" priority="4" operator="equal">
      <formula>0</formula>
    </cfRule>
  </conditionalFormatting>
  <pageMargins left="0.23622047244094491" right="0.23622047244094491" top="0.74803149606299213" bottom="0.74803149606299213" header="0.31496062992125978" footer="0.31496062992125978"/>
  <pageSetup paperSize="9" scale="80" fitToHeight="0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 tint="0.59999389629810485"/>
    <pageSetUpPr fitToPage="1"/>
  </sheetPr>
  <dimension ref="A1:DH30"/>
  <sheetViews>
    <sheetView topLeftCell="C1" zoomScale="60" zoomScaleNormal="60" zoomScaleSheetLayoutView="55" workbookViewId="0">
      <selection activeCell="H30" sqref="H30"/>
    </sheetView>
  </sheetViews>
  <sheetFormatPr defaultColWidth="25" defaultRowHeight="18.75" outlineLevelRow="1" outlineLevelCol="1"/>
  <cols>
    <col min="1" max="1" width="0" style="323" hidden="1" outlineLevel="1"/>
    <col min="2" max="2" width="12.42578125" style="323" hidden="1" customWidth="1" outlineLevel="1"/>
    <col min="3" max="3" width="12.140625" style="138" bestFit="1" customWidth="1" collapsed="1"/>
    <col min="4" max="4" width="90.28515625" style="323" customWidth="1"/>
    <col min="5" max="9" width="17.7109375" style="323" customWidth="1" outlineLevel="1"/>
    <col min="10" max="10" width="13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27.75" customHeight="1"/>
    <row r="2" spans="2:112" ht="18.75" customHeight="1">
      <c r="C2" s="18"/>
      <c r="D2" s="18"/>
      <c r="E2" s="18"/>
      <c r="F2" s="18"/>
      <c r="G2" s="18"/>
      <c r="H2" s="18"/>
      <c r="I2" s="18"/>
      <c r="J2" s="18"/>
    </row>
    <row r="3" spans="2:112" ht="20.25" customHeight="1">
      <c r="C3" s="846" t="s">
        <v>3367</v>
      </c>
      <c r="D3" s="795"/>
      <c r="E3" s="795"/>
      <c r="F3" s="795"/>
      <c r="G3" s="795"/>
      <c r="H3" s="795"/>
      <c r="I3" s="795"/>
      <c r="J3" s="796"/>
    </row>
    <row r="4" spans="2:112" ht="19.5" customHeight="1">
      <c r="C4" s="326"/>
      <c r="D4" s="733"/>
      <c r="E4" s="733"/>
      <c r="F4" s="733"/>
      <c r="G4" s="733"/>
      <c r="H4" s="733"/>
      <c r="I4" s="733"/>
      <c r="J4" s="734"/>
    </row>
    <row r="5" spans="2:112" ht="19.5" customHeight="1">
      <c r="B5" s="325"/>
      <c r="C5" s="326" t="s">
        <v>3368</v>
      </c>
      <c r="J5" s="734"/>
    </row>
    <row r="6" spans="2:112" ht="20.100000000000001" customHeight="1">
      <c r="B6" s="792" t="s">
        <v>1868</v>
      </c>
      <c r="C6" s="798" t="s">
        <v>1433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1869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2"/>
      <c r="D9" s="387"/>
      <c r="E9" s="391"/>
      <c r="F9" s="391"/>
      <c r="G9" s="391"/>
      <c r="H9" s="391"/>
      <c r="I9" s="391"/>
      <c r="J9" s="64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ht="39" customHeight="1">
      <c r="B10" s="65" t="s">
        <v>2977</v>
      </c>
      <c r="C10" s="24">
        <v>1</v>
      </c>
      <c r="D10" s="200" t="s">
        <v>3369</v>
      </c>
      <c r="E10" s="528" t="s">
        <v>3370</v>
      </c>
      <c r="F10" s="528"/>
      <c r="G10" s="529"/>
      <c r="H10" s="530" t="s">
        <v>3371</v>
      </c>
      <c r="I10" s="530"/>
      <c r="J10" s="644" t="s">
        <v>883</v>
      </c>
      <c r="K10" s="687">
        <f>Q10+AO10+BM10+CK10</f>
        <v>13574.199999999999</v>
      </c>
      <c r="L10" s="681"/>
      <c r="M10" s="687">
        <f>S10+AQ10+BO10+CM10</f>
        <v>0</v>
      </c>
      <c r="N10" s="681"/>
      <c r="O10" s="687">
        <f>IFERROR(M10-K10,"-")</f>
        <v>-13574.199999999999</v>
      </c>
      <c r="P10" s="688">
        <f>IFERROR(M10/K10,"-")</f>
        <v>0</v>
      </c>
      <c r="Q10" s="687">
        <f>W10+AC10+AI10</f>
        <v>3405.4</v>
      </c>
      <c r="R10" s="681"/>
      <c r="S10" s="687">
        <f>Y10+AE10+AK10</f>
        <v>0</v>
      </c>
      <c r="T10" s="681"/>
      <c r="U10" s="687">
        <f>IFERROR(S10-Q10,"-")</f>
        <v>-3405.4</v>
      </c>
      <c r="V10" s="688">
        <f>IFERROR(S10/Q10,"-")</f>
        <v>0</v>
      </c>
      <c r="W10" s="687">
        <f>W11+W13</f>
        <v>1172.9000000000001</v>
      </c>
      <c r="X10" s="681"/>
      <c r="Y10" s="687">
        <f>Y11+Y13</f>
        <v>0</v>
      </c>
      <c r="Z10" s="681"/>
      <c r="AA10" s="687">
        <f>IFERROR(Y10-W10,"-")</f>
        <v>-1172.9000000000001</v>
      </c>
      <c r="AB10" s="688">
        <f>IFERROR(Y10/W10,"-")</f>
        <v>0</v>
      </c>
      <c r="AC10" s="687">
        <f>AC11+AC13</f>
        <v>1059.5</v>
      </c>
      <c r="AD10" s="681"/>
      <c r="AE10" s="687">
        <f>AE11+AE13</f>
        <v>0</v>
      </c>
      <c r="AF10" s="681"/>
      <c r="AG10" s="687">
        <f>IFERROR(AE10-AC10,"-")</f>
        <v>-1059.5</v>
      </c>
      <c r="AH10" s="688">
        <f>IFERROR(AE10/AC10,"-")</f>
        <v>0</v>
      </c>
      <c r="AI10" s="687">
        <f>AI11+AI13</f>
        <v>1173</v>
      </c>
      <c r="AJ10" s="681"/>
      <c r="AK10" s="687">
        <f>AK11+AK13</f>
        <v>0</v>
      </c>
      <c r="AL10" s="681"/>
      <c r="AM10" s="687">
        <f>IFERROR(AK10-AI10,"-")</f>
        <v>-1173</v>
      </c>
      <c r="AN10" s="688">
        <f>IFERROR(AK10/AI10,"-")</f>
        <v>0</v>
      </c>
      <c r="AO10" s="687">
        <f>AU10+BA10+BG10</f>
        <v>2597.3999999999996</v>
      </c>
      <c r="AP10" s="681"/>
      <c r="AQ10" s="687">
        <f>AW10+BC10+BI10</f>
        <v>0</v>
      </c>
      <c r="AR10" s="681"/>
      <c r="AS10" s="687">
        <f>IFERROR(AQ10-AO10,"-")</f>
        <v>-2597.3999999999996</v>
      </c>
      <c r="AT10" s="688">
        <f>IFERROR(AQ10/AO10,"-")</f>
        <v>0</v>
      </c>
      <c r="AU10" s="687">
        <f>AU11+AU13</f>
        <v>1135.2</v>
      </c>
      <c r="AV10" s="681"/>
      <c r="AW10" s="687">
        <f>AW11+AW13</f>
        <v>0</v>
      </c>
      <c r="AX10" s="681"/>
      <c r="AY10" s="687">
        <f>IFERROR(AW10-AU10,"-")</f>
        <v>-1135.2</v>
      </c>
      <c r="AZ10" s="688">
        <f>IFERROR(AW10/AU10,"-")</f>
        <v>0</v>
      </c>
      <c r="BA10" s="687">
        <f>BA11+BA13</f>
        <v>806.4</v>
      </c>
      <c r="BB10" s="681"/>
      <c r="BC10" s="687">
        <f>BC11+BC13</f>
        <v>0</v>
      </c>
      <c r="BD10" s="681"/>
      <c r="BE10" s="687">
        <f>IFERROR(BC10-BA10,"-")</f>
        <v>-806.4</v>
      </c>
      <c r="BF10" s="688">
        <f>IFERROR(BC10/BA10,"-")</f>
        <v>0</v>
      </c>
      <c r="BG10" s="687">
        <f>BG11+BG13</f>
        <v>655.8</v>
      </c>
      <c r="BH10" s="681"/>
      <c r="BI10" s="687">
        <f>BI11+BI13</f>
        <v>0</v>
      </c>
      <c r="BJ10" s="681"/>
      <c r="BK10" s="687">
        <f>IFERROR(BI10-BG10,"-")</f>
        <v>-655.8</v>
      </c>
      <c r="BL10" s="688">
        <f>IFERROR(BI10/BG10,"-")</f>
        <v>0</v>
      </c>
      <c r="BM10" s="687">
        <f>BS10+BY10+CE10</f>
        <v>3706</v>
      </c>
      <c r="BN10" s="681"/>
      <c r="BO10" s="687">
        <f>BU10+CA10+CG10</f>
        <v>0</v>
      </c>
      <c r="BP10" s="681"/>
      <c r="BQ10" s="687">
        <f>IFERROR(BO10-BM10,"-")</f>
        <v>-3706</v>
      </c>
      <c r="BR10" s="688">
        <f>IFERROR(BO10/BM10,"-")</f>
        <v>0</v>
      </c>
      <c r="BS10" s="687">
        <f>BS11+BS13</f>
        <v>1219.5999999999999</v>
      </c>
      <c r="BT10" s="681"/>
      <c r="BU10" s="687">
        <f>BU11+BU13</f>
        <v>0</v>
      </c>
      <c r="BV10" s="681"/>
      <c r="BW10" s="687">
        <f>IFERROR(BU10-BS10,"-")</f>
        <v>-1219.5999999999999</v>
      </c>
      <c r="BX10" s="688">
        <f>IFERROR(BU10/BS10,"-")</f>
        <v>0</v>
      </c>
      <c r="BY10" s="687">
        <f>BY11+BY13</f>
        <v>1225.0999999999999</v>
      </c>
      <c r="BZ10" s="681"/>
      <c r="CA10" s="687">
        <f>CA11+CA13</f>
        <v>0</v>
      </c>
      <c r="CB10" s="681"/>
      <c r="CC10" s="687">
        <f>IFERROR(CA10-BY10,"-")</f>
        <v>-1225.0999999999999</v>
      </c>
      <c r="CD10" s="688">
        <f>IFERROR(CA10/BY10,"-")</f>
        <v>0</v>
      </c>
      <c r="CE10" s="687">
        <f>CE11+CE13</f>
        <v>1261.3</v>
      </c>
      <c r="CF10" s="681"/>
      <c r="CG10" s="687">
        <f>CG11+CG13</f>
        <v>0</v>
      </c>
      <c r="CH10" s="681"/>
      <c r="CI10" s="687">
        <f>IFERROR(CG10-CE10,"-")</f>
        <v>-1261.3</v>
      </c>
      <c r="CJ10" s="688">
        <f>IFERROR(CG10/CE10,"-")</f>
        <v>0</v>
      </c>
      <c r="CK10" s="687">
        <f>CQ10+CW10+DC10</f>
        <v>3865.3999999999996</v>
      </c>
      <c r="CL10" s="681"/>
      <c r="CM10" s="687">
        <f>CS10+CY10+DE10</f>
        <v>0</v>
      </c>
      <c r="CN10" s="681"/>
      <c r="CO10" s="687">
        <f>IFERROR(CM10-CK10,"-")</f>
        <v>-3865.3999999999996</v>
      </c>
      <c r="CP10" s="688">
        <f>IFERROR(CM10/CK10,"-")</f>
        <v>0</v>
      </c>
      <c r="CQ10" s="687">
        <f>CQ11+CQ13</f>
        <v>1303.3</v>
      </c>
      <c r="CR10" s="681"/>
      <c r="CS10" s="687">
        <f>CS11+CS13</f>
        <v>0</v>
      </c>
      <c r="CT10" s="681"/>
      <c r="CU10" s="687">
        <f>IFERROR(CS10-CQ10,"-")</f>
        <v>-1303.3</v>
      </c>
      <c r="CV10" s="688">
        <f>IFERROR(CS10/CQ10,"-")</f>
        <v>0</v>
      </c>
      <c r="CW10" s="687">
        <f>CW11+CW13</f>
        <v>1261.3</v>
      </c>
      <c r="CX10" s="681"/>
      <c r="CY10" s="687">
        <f>CY11+CY13</f>
        <v>0</v>
      </c>
      <c r="CZ10" s="681"/>
      <c r="DA10" s="687">
        <f>IFERROR(CY10-CW10,"-")</f>
        <v>-1261.3</v>
      </c>
      <c r="DB10" s="688">
        <f>IFERROR(CY10/CW10,"-")</f>
        <v>0</v>
      </c>
      <c r="DC10" s="687">
        <f>DC11+DC13</f>
        <v>1300.8</v>
      </c>
      <c r="DD10" s="681"/>
      <c r="DE10" s="687">
        <f>DE11+DE13</f>
        <v>0</v>
      </c>
      <c r="DF10" s="681"/>
      <c r="DG10" s="687">
        <f>IFERROR(DE10-DC10,"-")</f>
        <v>-1300.8</v>
      </c>
      <c r="DH10" s="688">
        <f>IFERROR(DE10/DC10,"-")</f>
        <v>0</v>
      </c>
    </row>
    <row r="11" spans="2:112" ht="20.100000000000001" customHeight="1">
      <c r="B11" s="65" t="s">
        <v>3012</v>
      </c>
      <c r="C11" s="799" t="s">
        <v>112</v>
      </c>
      <c r="D11" s="845" t="s">
        <v>3372</v>
      </c>
      <c r="E11" s="528" t="s">
        <v>3373</v>
      </c>
      <c r="F11" s="528"/>
      <c r="G11" s="529"/>
      <c r="H11" s="530"/>
      <c r="I11" s="530"/>
      <c r="J11" s="654" t="s">
        <v>883</v>
      </c>
      <c r="K11" s="687">
        <f>Q11+AO11+BM11+CK11</f>
        <v>10325.4</v>
      </c>
      <c r="L11" s="681"/>
      <c r="M11" s="687">
        <f>S11+AQ11+BO11+CM11</f>
        <v>0</v>
      </c>
      <c r="N11" s="681"/>
      <c r="O11" s="687">
        <f>IFERROR(M11-K11,"-")</f>
        <v>-10325.4</v>
      </c>
      <c r="P11" s="688">
        <f>IFERROR(M11/K11,"-")</f>
        <v>0</v>
      </c>
      <c r="Q11" s="687">
        <f>W11+AC11+AI11</f>
        <v>2590.3999999999996</v>
      </c>
      <c r="R11" s="681"/>
      <c r="S11" s="687">
        <f>Y11+AE11+AK11</f>
        <v>0</v>
      </c>
      <c r="T11" s="681"/>
      <c r="U11" s="687">
        <f>IFERROR(S11-Q11,"-")</f>
        <v>-2590.3999999999996</v>
      </c>
      <c r="V11" s="688">
        <f>IFERROR(S11/Q11,"-")</f>
        <v>0</v>
      </c>
      <c r="W11" s="683">
        <v>892.2</v>
      </c>
      <c r="X11" s="681"/>
      <c r="Y11" s="681"/>
      <c r="Z11" s="681"/>
      <c r="AA11" s="687">
        <f>IFERROR(Y11-W11,"-")</f>
        <v>-892.2</v>
      </c>
      <c r="AB11" s="688">
        <f>IFERROR(Y11/W11,"-")</f>
        <v>0</v>
      </c>
      <c r="AC11" s="683">
        <v>805.9</v>
      </c>
      <c r="AD11" s="681"/>
      <c r="AE11" s="681"/>
      <c r="AF11" s="681"/>
      <c r="AG11" s="687">
        <f>IFERROR(AE11-AC11,"-")</f>
        <v>-805.9</v>
      </c>
      <c r="AH11" s="688">
        <f>IFERROR(AE11/AC11,"-")</f>
        <v>0</v>
      </c>
      <c r="AI11" s="683">
        <v>892.3</v>
      </c>
      <c r="AJ11" s="681"/>
      <c r="AK11" s="681"/>
      <c r="AL11" s="681"/>
      <c r="AM11" s="687">
        <f>IFERROR(AK11-AI11,"-")</f>
        <v>-892.3</v>
      </c>
      <c r="AN11" s="688">
        <f>IFERROR(AK11/AI11,"-")</f>
        <v>0</v>
      </c>
      <c r="AO11" s="687">
        <f>AU11+BA11+BG11</f>
        <v>1975.7</v>
      </c>
      <c r="AP11" s="681"/>
      <c r="AQ11" s="687">
        <f>AW11+BC11+BI11</f>
        <v>0</v>
      </c>
      <c r="AR11" s="681"/>
      <c r="AS11" s="687">
        <f>IFERROR(AQ11-AO11,"-")</f>
        <v>-1975.7</v>
      </c>
      <c r="AT11" s="688">
        <f>IFERROR(AQ11/AO11,"-")</f>
        <v>0</v>
      </c>
      <c r="AU11" s="683">
        <v>863.5</v>
      </c>
      <c r="AV11" s="681"/>
      <c r="AW11" s="681"/>
      <c r="AX11" s="681"/>
      <c r="AY11" s="687">
        <f>IFERROR(AW11-AU11,"-")</f>
        <v>-863.5</v>
      </c>
      <c r="AZ11" s="688">
        <f>IFERROR(AW11/AU11,"-")</f>
        <v>0</v>
      </c>
      <c r="BA11" s="683">
        <v>613.4</v>
      </c>
      <c r="BB11" s="681"/>
      <c r="BC11" s="681"/>
      <c r="BD11" s="681"/>
      <c r="BE11" s="687">
        <f>IFERROR(BC11-BA11,"-")</f>
        <v>-613.4</v>
      </c>
      <c r="BF11" s="688">
        <f>IFERROR(BC11/BA11,"-")</f>
        <v>0</v>
      </c>
      <c r="BG11" s="683">
        <v>498.8</v>
      </c>
      <c r="BH11" s="681"/>
      <c r="BI11" s="681"/>
      <c r="BJ11" s="681"/>
      <c r="BK11" s="687">
        <f>IFERROR(BI11-BG11,"-")</f>
        <v>-498.8</v>
      </c>
      <c r="BL11" s="688">
        <f>IFERROR(BI11/BG11,"-")</f>
        <v>0</v>
      </c>
      <c r="BM11" s="687">
        <f>BS11+BY11+CE11</f>
        <v>2819</v>
      </c>
      <c r="BN11" s="681"/>
      <c r="BO11" s="687">
        <f>BU11+CA11+CG11</f>
        <v>0</v>
      </c>
      <c r="BP11" s="681"/>
      <c r="BQ11" s="687">
        <f>IFERROR(BO11-BM11,"-")</f>
        <v>-2819</v>
      </c>
      <c r="BR11" s="688">
        <f>IFERROR(BO11/BM11,"-")</f>
        <v>0</v>
      </c>
      <c r="BS11" s="683">
        <v>927.7</v>
      </c>
      <c r="BT11" s="681"/>
      <c r="BU11" s="681"/>
      <c r="BV11" s="681"/>
      <c r="BW11" s="687">
        <f>IFERROR(BU11-BS11,"-")</f>
        <v>-927.7</v>
      </c>
      <c r="BX11" s="688">
        <f>IFERROR(BU11/BS11,"-")</f>
        <v>0</v>
      </c>
      <c r="BY11" s="683">
        <v>931.9</v>
      </c>
      <c r="BZ11" s="681"/>
      <c r="CA11" s="681"/>
      <c r="CB11" s="681"/>
      <c r="CC11" s="687">
        <f>IFERROR(CA11-BY11,"-")</f>
        <v>-931.9</v>
      </c>
      <c r="CD11" s="688">
        <f>IFERROR(CA11/BY11,"-")</f>
        <v>0</v>
      </c>
      <c r="CE11" s="683">
        <v>959.4</v>
      </c>
      <c r="CF11" s="681"/>
      <c r="CG11" s="681"/>
      <c r="CH11" s="681"/>
      <c r="CI11" s="687">
        <f>IFERROR(CG11-CE11,"-")</f>
        <v>-959.4</v>
      </c>
      <c r="CJ11" s="688">
        <f>IFERROR(CG11/CE11,"-")</f>
        <v>0</v>
      </c>
      <c r="CK11" s="687">
        <f>CQ11+CW11+DC11</f>
        <v>2940.3</v>
      </c>
      <c r="CL11" s="681"/>
      <c r="CM11" s="687">
        <f>CS11+CY11+DE11</f>
        <v>0</v>
      </c>
      <c r="CN11" s="681"/>
      <c r="CO11" s="687">
        <f>IFERROR(CM11-CK11,"-")</f>
        <v>-2940.3</v>
      </c>
      <c r="CP11" s="688">
        <f>IFERROR(CM11/CK11,"-")</f>
        <v>0</v>
      </c>
      <c r="CQ11" s="683">
        <v>991.4</v>
      </c>
      <c r="CR11" s="681"/>
      <c r="CS11" s="681"/>
      <c r="CT11" s="681"/>
      <c r="CU11" s="687">
        <f>IFERROR(CS11-CQ11,"-")</f>
        <v>-991.4</v>
      </c>
      <c r="CV11" s="688">
        <f>IFERROR(CS11/CQ11,"-")</f>
        <v>0</v>
      </c>
      <c r="CW11" s="683">
        <v>959.4</v>
      </c>
      <c r="CX11" s="681"/>
      <c r="CY11" s="681"/>
      <c r="CZ11" s="681"/>
      <c r="DA11" s="687">
        <f>IFERROR(CY11-CW11,"-")</f>
        <v>-959.4</v>
      </c>
      <c r="DB11" s="688">
        <f>IFERROR(CY11/CW11,"-")</f>
        <v>0</v>
      </c>
      <c r="DC11" s="683">
        <v>989.5</v>
      </c>
      <c r="DD11" s="681"/>
      <c r="DE11" s="681"/>
      <c r="DF11" s="681"/>
      <c r="DG11" s="687">
        <f>IFERROR(DE11-DC11,"-")</f>
        <v>-989.5</v>
      </c>
      <c r="DH11" s="688">
        <f>IFERROR(DE11/DC11,"-")</f>
        <v>0</v>
      </c>
    </row>
    <row r="12" spans="2:112" ht="20.100000000000001" customHeight="1">
      <c r="B12" s="65" t="s">
        <v>3027</v>
      </c>
      <c r="C12" s="766"/>
      <c r="D12" s="766"/>
      <c r="E12" s="528" t="s">
        <v>3374</v>
      </c>
      <c r="F12" s="528"/>
      <c r="G12" s="529"/>
      <c r="H12" s="530"/>
      <c r="I12" s="530"/>
      <c r="J12" s="723" t="s">
        <v>889</v>
      </c>
      <c r="K12" s="687">
        <f>Q12+AO12+BM12+CK12</f>
        <v>9686.0999999999985</v>
      </c>
      <c r="L12" s="681"/>
      <c r="M12" s="687">
        <f>S12+AQ12+BO12+CM12</f>
        <v>0</v>
      </c>
      <c r="N12" s="681"/>
      <c r="O12" s="687">
        <f>IFERROR(M12-K12,"-")</f>
        <v>-9686.0999999999985</v>
      </c>
      <c r="P12" s="688">
        <f>IFERROR(M12/K12,"-")</f>
        <v>0</v>
      </c>
      <c r="Q12" s="687">
        <f>W12+AC12+AI12</f>
        <v>2430</v>
      </c>
      <c r="R12" s="681"/>
      <c r="S12" s="687">
        <f>Y12+AE12+AK12</f>
        <v>0</v>
      </c>
      <c r="T12" s="681"/>
      <c r="U12" s="687">
        <f>IFERROR(S12-Q12,"-")</f>
        <v>-2430</v>
      </c>
      <c r="V12" s="688">
        <f>IFERROR(S12/Q12,"-")</f>
        <v>0</v>
      </c>
      <c r="W12" s="683">
        <v>837</v>
      </c>
      <c r="X12" s="681"/>
      <c r="Y12" s="681"/>
      <c r="Z12" s="681"/>
      <c r="AA12" s="687">
        <f>IFERROR(Y12-W12,"-")</f>
        <v>-837</v>
      </c>
      <c r="AB12" s="688">
        <f>IFERROR(Y12/W12,"-")</f>
        <v>0</v>
      </c>
      <c r="AC12" s="683">
        <v>756</v>
      </c>
      <c r="AD12" s="681"/>
      <c r="AE12" s="681"/>
      <c r="AF12" s="681"/>
      <c r="AG12" s="687">
        <f>IFERROR(AE12-AC12,"-")</f>
        <v>-756</v>
      </c>
      <c r="AH12" s="688">
        <f>IFERROR(AE12/AC12,"-")</f>
        <v>0</v>
      </c>
      <c r="AI12" s="683">
        <v>837</v>
      </c>
      <c r="AJ12" s="681"/>
      <c r="AK12" s="681"/>
      <c r="AL12" s="681"/>
      <c r="AM12" s="687">
        <f>IFERROR(AK12-AI12,"-")</f>
        <v>-837</v>
      </c>
      <c r="AN12" s="688">
        <f>IFERROR(AK12/AI12,"-")</f>
        <v>0</v>
      </c>
      <c r="AO12" s="687">
        <f>AU12+BA12+BG12</f>
        <v>1853.4</v>
      </c>
      <c r="AP12" s="681"/>
      <c r="AQ12" s="687">
        <f>AW12+BC12+BI12</f>
        <v>0</v>
      </c>
      <c r="AR12" s="681"/>
      <c r="AS12" s="687">
        <f>IFERROR(AQ12-AO12,"-")</f>
        <v>-1853.4</v>
      </c>
      <c r="AT12" s="688">
        <f>IFERROR(AQ12/AO12,"-")</f>
        <v>0</v>
      </c>
      <c r="AU12" s="683">
        <v>810</v>
      </c>
      <c r="AV12" s="681"/>
      <c r="AW12" s="681"/>
      <c r="AX12" s="681"/>
      <c r="AY12" s="687">
        <f>IFERROR(AW12-AU12,"-")</f>
        <v>-810</v>
      </c>
      <c r="AZ12" s="688">
        <f>IFERROR(AW12/AU12,"-")</f>
        <v>0</v>
      </c>
      <c r="BA12" s="683">
        <v>575.4</v>
      </c>
      <c r="BB12" s="681"/>
      <c r="BC12" s="681"/>
      <c r="BD12" s="681"/>
      <c r="BE12" s="687">
        <f>IFERROR(BC12-BA12,"-")</f>
        <v>-575.4</v>
      </c>
      <c r="BF12" s="688">
        <f>IFERROR(BC12/BA12,"-")</f>
        <v>0</v>
      </c>
      <c r="BG12" s="683">
        <v>468</v>
      </c>
      <c r="BH12" s="681"/>
      <c r="BI12" s="681"/>
      <c r="BJ12" s="681"/>
      <c r="BK12" s="687">
        <f>IFERROR(BI12-BG12,"-")</f>
        <v>-468</v>
      </c>
      <c r="BL12" s="688">
        <f>IFERROR(BI12/BG12,"-")</f>
        <v>0</v>
      </c>
      <c r="BM12" s="687">
        <f>BS12+BY12+CE12</f>
        <v>2644.5</v>
      </c>
      <c r="BN12" s="681"/>
      <c r="BO12" s="687">
        <f>BU12+CA12+CG12</f>
        <v>0</v>
      </c>
      <c r="BP12" s="681"/>
      <c r="BQ12" s="687">
        <f>IFERROR(BO12-BM12,"-")</f>
        <v>-2644.5</v>
      </c>
      <c r="BR12" s="688">
        <f>IFERROR(BO12/BM12,"-")</f>
        <v>0</v>
      </c>
      <c r="BS12" s="683">
        <v>870.3</v>
      </c>
      <c r="BT12" s="681"/>
      <c r="BU12" s="681"/>
      <c r="BV12" s="681"/>
      <c r="BW12" s="687">
        <f>IFERROR(BU12-BS12,"-")</f>
        <v>-870.3</v>
      </c>
      <c r="BX12" s="688">
        <f>IFERROR(BU12/BS12,"-")</f>
        <v>0</v>
      </c>
      <c r="BY12" s="683">
        <v>874.2</v>
      </c>
      <c r="BZ12" s="681"/>
      <c r="CA12" s="681"/>
      <c r="CB12" s="681"/>
      <c r="CC12" s="687">
        <f>IFERROR(CA12-BY12,"-")</f>
        <v>-874.2</v>
      </c>
      <c r="CD12" s="688">
        <f>IFERROR(CA12/BY12,"-")</f>
        <v>0</v>
      </c>
      <c r="CE12" s="683">
        <v>900</v>
      </c>
      <c r="CF12" s="681"/>
      <c r="CG12" s="681"/>
      <c r="CH12" s="681"/>
      <c r="CI12" s="687">
        <f>IFERROR(CG12-CE12,"-")</f>
        <v>-900</v>
      </c>
      <c r="CJ12" s="688">
        <f>IFERROR(CG12/CE12,"-")</f>
        <v>0</v>
      </c>
      <c r="CK12" s="687">
        <f>CQ12+CW12+DC12</f>
        <v>2758.2</v>
      </c>
      <c r="CL12" s="681"/>
      <c r="CM12" s="687">
        <f>CS12+CY12+DE12</f>
        <v>0</v>
      </c>
      <c r="CN12" s="681"/>
      <c r="CO12" s="687">
        <f>IFERROR(CM12-CK12,"-")</f>
        <v>-2758.2</v>
      </c>
      <c r="CP12" s="688">
        <f>IFERROR(CM12/CK12,"-")</f>
        <v>0</v>
      </c>
      <c r="CQ12" s="683">
        <v>930</v>
      </c>
      <c r="CR12" s="681"/>
      <c r="CS12" s="681"/>
      <c r="CT12" s="681"/>
      <c r="CU12" s="687">
        <f>IFERROR(CS12-CQ12,"-")</f>
        <v>-930</v>
      </c>
      <c r="CV12" s="688">
        <f>IFERROR(CS12/CQ12,"-")</f>
        <v>0</v>
      </c>
      <c r="CW12" s="683">
        <v>900</v>
      </c>
      <c r="CX12" s="681"/>
      <c r="CY12" s="681"/>
      <c r="CZ12" s="681"/>
      <c r="DA12" s="687">
        <f>IFERROR(CY12-CW12,"-")</f>
        <v>-900</v>
      </c>
      <c r="DB12" s="688">
        <f>IFERROR(CY12/CW12,"-")</f>
        <v>0</v>
      </c>
      <c r="DC12" s="683">
        <v>928.2</v>
      </c>
      <c r="DD12" s="681"/>
      <c r="DE12" s="681"/>
      <c r="DF12" s="681"/>
      <c r="DG12" s="687">
        <f>IFERROR(DE12-DC12,"-")</f>
        <v>-928.2</v>
      </c>
      <c r="DH12" s="688">
        <f>IFERROR(DE12/DC12,"-")</f>
        <v>0</v>
      </c>
    </row>
    <row r="13" spans="2:112" ht="51" customHeight="1">
      <c r="B13" s="65" t="s">
        <v>3045</v>
      </c>
      <c r="C13" s="614" t="s">
        <v>122</v>
      </c>
      <c r="D13" s="641" t="s">
        <v>3375</v>
      </c>
      <c r="E13" s="528" t="s">
        <v>3376</v>
      </c>
      <c r="F13" s="528"/>
      <c r="G13" s="529"/>
      <c r="H13" s="530"/>
      <c r="I13" s="530"/>
      <c r="J13" s="654" t="s">
        <v>883</v>
      </c>
      <c r="K13" s="687">
        <f>Q13+AO13+BM13+CK13</f>
        <v>3248.7999999999997</v>
      </c>
      <c r="L13" s="681"/>
      <c r="M13" s="687">
        <f>S13+AQ13+BO13+CM13</f>
        <v>0</v>
      </c>
      <c r="N13" s="681"/>
      <c r="O13" s="687">
        <f>IFERROR(M13-K13,"-")</f>
        <v>-3248.7999999999997</v>
      </c>
      <c r="P13" s="688">
        <f>IFERROR(M13/K13,"-")</f>
        <v>0</v>
      </c>
      <c r="Q13" s="687">
        <f>W13+AC13+AI13</f>
        <v>815</v>
      </c>
      <c r="R13" s="681"/>
      <c r="S13" s="687">
        <f>Y13+AE13+AK13</f>
        <v>0</v>
      </c>
      <c r="T13" s="681"/>
      <c r="U13" s="687">
        <f>IFERROR(S13-Q13,"-")</f>
        <v>-815</v>
      </c>
      <c r="V13" s="688">
        <f>IFERROR(S13/Q13,"-")</f>
        <v>0</v>
      </c>
      <c r="W13" s="683">
        <v>280.7</v>
      </c>
      <c r="X13" s="681"/>
      <c r="Y13" s="681"/>
      <c r="Z13" s="681"/>
      <c r="AA13" s="687">
        <f>IFERROR(Y13-W13,"-")</f>
        <v>-280.7</v>
      </c>
      <c r="AB13" s="688">
        <f>IFERROR(Y13/W13,"-")</f>
        <v>0</v>
      </c>
      <c r="AC13" s="683">
        <v>253.6</v>
      </c>
      <c r="AD13" s="681"/>
      <c r="AE13" s="681"/>
      <c r="AF13" s="681"/>
      <c r="AG13" s="687">
        <f>IFERROR(AE13-AC13,"-")</f>
        <v>-253.6</v>
      </c>
      <c r="AH13" s="688">
        <f>IFERROR(AE13/AC13,"-")</f>
        <v>0</v>
      </c>
      <c r="AI13" s="683">
        <v>280.7</v>
      </c>
      <c r="AJ13" s="681"/>
      <c r="AK13" s="681"/>
      <c r="AL13" s="681"/>
      <c r="AM13" s="687">
        <f>IFERROR(AK13-AI13,"-")</f>
        <v>-280.7</v>
      </c>
      <c r="AN13" s="688">
        <f>IFERROR(AK13/AI13,"-")</f>
        <v>0</v>
      </c>
      <c r="AO13" s="687">
        <f>AU13+BA13+BG13</f>
        <v>621.70000000000005</v>
      </c>
      <c r="AP13" s="681"/>
      <c r="AQ13" s="687">
        <f>AW13+BC13+BI13</f>
        <v>0</v>
      </c>
      <c r="AR13" s="681"/>
      <c r="AS13" s="687">
        <f>IFERROR(AQ13-AO13,"-")</f>
        <v>-621.70000000000005</v>
      </c>
      <c r="AT13" s="688">
        <f>IFERROR(AQ13/AO13,"-")</f>
        <v>0</v>
      </c>
      <c r="AU13" s="683">
        <v>271.7</v>
      </c>
      <c r="AV13" s="681"/>
      <c r="AW13" s="681"/>
      <c r="AX13" s="681"/>
      <c r="AY13" s="687">
        <f>IFERROR(AW13-AU13,"-")</f>
        <v>-271.7</v>
      </c>
      <c r="AZ13" s="688">
        <f>IFERROR(AW13/AU13,"-")</f>
        <v>0</v>
      </c>
      <c r="BA13" s="683">
        <v>193</v>
      </c>
      <c r="BB13" s="681"/>
      <c r="BC13" s="681"/>
      <c r="BD13" s="681"/>
      <c r="BE13" s="687">
        <f>IFERROR(BC13-BA13,"-")</f>
        <v>-193</v>
      </c>
      <c r="BF13" s="688">
        <f>IFERROR(BC13/BA13,"-")</f>
        <v>0</v>
      </c>
      <c r="BG13" s="683">
        <v>157</v>
      </c>
      <c r="BH13" s="681"/>
      <c r="BI13" s="681"/>
      <c r="BJ13" s="681"/>
      <c r="BK13" s="687">
        <f>IFERROR(BI13-BG13,"-")</f>
        <v>-157</v>
      </c>
      <c r="BL13" s="688">
        <f>IFERROR(BI13/BG13,"-")</f>
        <v>0</v>
      </c>
      <c r="BM13" s="687">
        <f>BS13+BY13+CE13</f>
        <v>886.99999999999989</v>
      </c>
      <c r="BN13" s="681"/>
      <c r="BO13" s="687">
        <f>BU13+CA13+CG13</f>
        <v>0</v>
      </c>
      <c r="BP13" s="681"/>
      <c r="BQ13" s="687">
        <f>IFERROR(BO13-BM13,"-")</f>
        <v>-886.99999999999989</v>
      </c>
      <c r="BR13" s="688">
        <f>IFERROR(BO13/BM13,"-")</f>
        <v>0</v>
      </c>
      <c r="BS13" s="683">
        <v>291.89999999999998</v>
      </c>
      <c r="BT13" s="681"/>
      <c r="BU13" s="681"/>
      <c r="BV13" s="681"/>
      <c r="BW13" s="687">
        <f>IFERROR(BU13-BS13,"-")</f>
        <v>-291.89999999999998</v>
      </c>
      <c r="BX13" s="688">
        <f>IFERROR(BU13/BS13,"-")</f>
        <v>0</v>
      </c>
      <c r="BY13" s="683">
        <v>293.2</v>
      </c>
      <c r="BZ13" s="681"/>
      <c r="CA13" s="681"/>
      <c r="CB13" s="681"/>
      <c r="CC13" s="687">
        <f>IFERROR(CA13-BY13,"-")</f>
        <v>-293.2</v>
      </c>
      <c r="CD13" s="688">
        <f>IFERROR(CA13/BY13,"-")</f>
        <v>0</v>
      </c>
      <c r="CE13" s="683">
        <v>301.89999999999998</v>
      </c>
      <c r="CF13" s="681"/>
      <c r="CG13" s="681"/>
      <c r="CH13" s="681"/>
      <c r="CI13" s="687">
        <f>IFERROR(CG13-CE13,"-")</f>
        <v>-301.89999999999998</v>
      </c>
      <c r="CJ13" s="688">
        <f>IFERROR(CG13/CE13,"-")</f>
        <v>0</v>
      </c>
      <c r="CK13" s="687">
        <f>CQ13+CW13+DC13</f>
        <v>925.09999999999991</v>
      </c>
      <c r="CL13" s="681"/>
      <c r="CM13" s="687">
        <f>CS13+CY13+DE13</f>
        <v>0</v>
      </c>
      <c r="CN13" s="681"/>
      <c r="CO13" s="687">
        <f>IFERROR(CM13-CK13,"-")</f>
        <v>-925.09999999999991</v>
      </c>
      <c r="CP13" s="688">
        <f>IFERROR(CM13/CK13,"-")</f>
        <v>0</v>
      </c>
      <c r="CQ13" s="683">
        <v>311.89999999999998</v>
      </c>
      <c r="CR13" s="681"/>
      <c r="CS13" s="681"/>
      <c r="CT13" s="681"/>
      <c r="CU13" s="687">
        <f>IFERROR(CS13-CQ13,"-")</f>
        <v>-311.89999999999998</v>
      </c>
      <c r="CV13" s="688">
        <f>IFERROR(CS13/CQ13,"-")</f>
        <v>0</v>
      </c>
      <c r="CW13" s="683">
        <v>301.89999999999998</v>
      </c>
      <c r="CX13" s="681"/>
      <c r="CY13" s="681"/>
      <c r="CZ13" s="681"/>
      <c r="DA13" s="687">
        <f>IFERROR(CY13-CW13,"-")</f>
        <v>-301.89999999999998</v>
      </c>
      <c r="DB13" s="688">
        <f>IFERROR(CY13/CW13,"-")</f>
        <v>0</v>
      </c>
      <c r="DC13" s="683">
        <v>311.3</v>
      </c>
      <c r="DD13" s="681"/>
      <c r="DE13" s="681"/>
      <c r="DF13" s="681"/>
      <c r="DG13" s="687">
        <f>IFERROR(DE13-DC13,"-")</f>
        <v>-311.3</v>
      </c>
      <c r="DH13" s="688">
        <f>IFERROR(DE13/DC13,"-")</f>
        <v>0</v>
      </c>
    </row>
    <row r="14" spans="2:112" ht="20.100000000000001" customHeight="1" outlineLevel="1">
      <c r="B14" s="65" t="s">
        <v>3097</v>
      </c>
      <c r="C14" s="614"/>
      <c r="D14" s="124" t="s">
        <v>3377</v>
      </c>
      <c r="E14" s="528"/>
      <c r="F14" s="528"/>
      <c r="G14" s="529"/>
      <c r="H14" s="530"/>
      <c r="I14" s="530"/>
      <c r="J14" s="654"/>
      <c r="K14" s="681"/>
      <c r="L14" s="681"/>
      <c r="M14" s="681"/>
      <c r="N14" s="681"/>
      <c r="O14" s="681"/>
      <c r="P14" s="681"/>
      <c r="Q14" s="681"/>
      <c r="R14" s="681"/>
      <c r="S14" s="681"/>
      <c r="T14" s="681"/>
      <c r="U14" s="681"/>
      <c r="V14" s="681"/>
      <c r="W14" s="681"/>
      <c r="X14" s="681"/>
      <c r="Y14" s="681"/>
      <c r="Z14" s="681"/>
      <c r="AA14" s="681"/>
      <c r="AB14" s="681"/>
      <c r="AC14" s="681"/>
      <c r="AD14" s="681"/>
      <c r="AE14" s="681"/>
      <c r="AF14" s="681"/>
      <c r="AG14" s="681"/>
      <c r="AH14" s="681"/>
      <c r="AI14" s="681"/>
      <c r="AJ14" s="681"/>
      <c r="AK14" s="681"/>
      <c r="AL14" s="681"/>
      <c r="AM14" s="681"/>
      <c r="AN14" s="681"/>
      <c r="AO14" s="681"/>
      <c r="AP14" s="681"/>
      <c r="AQ14" s="681"/>
      <c r="AR14" s="681"/>
      <c r="AS14" s="681"/>
      <c r="AT14" s="681"/>
      <c r="AU14" s="681"/>
      <c r="AV14" s="681"/>
      <c r="AW14" s="681"/>
      <c r="AX14" s="681"/>
      <c r="AY14" s="681"/>
      <c r="AZ14" s="681"/>
      <c r="BA14" s="681"/>
      <c r="BB14" s="681"/>
      <c r="BC14" s="681"/>
      <c r="BD14" s="681"/>
      <c r="BE14" s="681"/>
      <c r="BF14" s="681"/>
      <c r="BG14" s="681"/>
      <c r="BH14" s="681"/>
      <c r="BI14" s="681"/>
      <c r="BJ14" s="681"/>
      <c r="BK14" s="681"/>
      <c r="BL14" s="681"/>
      <c r="BM14" s="681"/>
      <c r="BN14" s="681"/>
      <c r="BO14" s="681"/>
      <c r="BP14" s="681"/>
      <c r="BQ14" s="681"/>
      <c r="BR14" s="681"/>
      <c r="BS14" s="681"/>
      <c r="BT14" s="681"/>
      <c r="BU14" s="681"/>
      <c r="BV14" s="681"/>
      <c r="BW14" s="681"/>
      <c r="BX14" s="681"/>
      <c r="BY14" s="681"/>
      <c r="BZ14" s="681"/>
      <c r="CA14" s="681"/>
      <c r="CB14" s="681"/>
      <c r="CC14" s="681"/>
      <c r="CD14" s="681"/>
      <c r="CE14" s="681"/>
      <c r="CF14" s="681"/>
      <c r="CG14" s="681"/>
      <c r="CH14" s="681"/>
      <c r="CI14" s="681"/>
      <c r="CJ14" s="681"/>
      <c r="CK14" s="681"/>
      <c r="CL14" s="681"/>
      <c r="CM14" s="681"/>
      <c r="CN14" s="681"/>
      <c r="CO14" s="681"/>
      <c r="CP14" s="681"/>
      <c r="CQ14" s="681"/>
      <c r="CR14" s="681"/>
      <c r="CS14" s="681"/>
      <c r="CT14" s="681"/>
      <c r="CU14" s="681"/>
      <c r="CV14" s="681"/>
      <c r="CW14" s="681"/>
      <c r="CX14" s="681"/>
      <c r="CY14" s="681"/>
      <c r="CZ14" s="681"/>
      <c r="DA14" s="681"/>
      <c r="DB14" s="681"/>
      <c r="DC14" s="681"/>
      <c r="DD14" s="681"/>
      <c r="DE14" s="681"/>
      <c r="DF14" s="681"/>
      <c r="DG14" s="681"/>
      <c r="DH14" s="681"/>
    </row>
    <row r="15" spans="2:112" ht="24" customHeight="1" outlineLevel="1">
      <c r="B15" s="65" t="s">
        <v>3106</v>
      </c>
      <c r="C15" s="396">
        <v>2</v>
      </c>
      <c r="D15" s="660" t="s">
        <v>3378</v>
      </c>
      <c r="E15" s="528" t="s">
        <v>3379</v>
      </c>
      <c r="F15" s="528"/>
      <c r="G15" s="529"/>
      <c r="H15" s="530" t="s">
        <v>3380</v>
      </c>
      <c r="I15" s="530"/>
      <c r="J15" s="654" t="s">
        <v>883</v>
      </c>
      <c r="K15" s="687">
        <f t="shared" ref="K15:K22" si="0">Q15+AO15+BM15+CK15</f>
        <v>13.6</v>
      </c>
      <c r="L15" s="681"/>
      <c r="M15" s="687">
        <f t="shared" ref="M15:M22" si="1">S15+AQ15+BO15+CM15</f>
        <v>0</v>
      </c>
      <c r="N15" s="681"/>
      <c r="O15" s="687">
        <f t="shared" ref="O15:O22" si="2">IFERROR(M15-K15,"-")</f>
        <v>-13.6</v>
      </c>
      <c r="P15" s="688">
        <f t="shared" ref="P15:P22" si="3">IFERROR(M15/K15,"-")</f>
        <v>0</v>
      </c>
      <c r="Q15" s="687">
        <f t="shared" ref="Q15:Q22" si="4">W15+AC15+AI15</f>
        <v>3.4</v>
      </c>
      <c r="R15" s="681"/>
      <c r="S15" s="687">
        <f t="shared" ref="S15:S22" si="5">Y15+AE15+AK15</f>
        <v>0</v>
      </c>
      <c r="T15" s="681"/>
      <c r="U15" s="687">
        <f t="shared" ref="U15:U22" si="6">IFERROR(S15-Q15,"-")</f>
        <v>-3.4</v>
      </c>
      <c r="V15" s="688">
        <f t="shared" ref="V15:V22" si="7">IFERROR(S15/Q15,"-")</f>
        <v>0</v>
      </c>
      <c r="W15" s="687">
        <f>W16+W17</f>
        <v>1.2</v>
      </c>
      <c r="X15" s="681"/>
      <c r="Y15" s="687">
        <f>Y16+Y17</f>
        <v>0</v>
      </c>
      <c r="Z15" s="681"/>
      <c r="AA15" s="687">
        <f t="shared" ref="AA15:AA22" si="8">IFERROR(Y15-W15,"-")</f>
        <v>-1.2</v>
      </c>
      <c r="AB15" s="688">
        <f t="shared" ref="AB15:AB22" si="9">IFERROR(Y15/W15,"-")</f>
        <v>0</v>
      </c>
      <c r="AC15" s="687">
        <f>AC16+AC17</f>
        <v>1.1000000000000001</v>
      </c>
      <c r="AD15" s="681"/>
      <c r="AE15" s="687">
        <f>AE16+AE17</f>
        <v>0</v>
      </c>
      <c r="AF15" s="681"/>
      <c r="AG15" s="687">
        <f t="shared" ref="AG15:AG22" si="10">IFERROR(AE15-AC15,"-")</f>
        <v>-1.1000000000000001</v>
      </c>
      <c r="AH15" s="688">
        <f t="shared" ref="AH15:AH22" si="11">IFERROR(AE15/AC15,"-")</f>
        <v>0</v>
      </c>
      <c r="AI15" s="687">
        <f>AI16+AI17</f>
        <v>1.1000000000000001</v>
      </c>
      <c r="AJ15" s="681"/>
      <c r="AK15" s="687">
        <f>AK16+AK17</f>
        <v>0</v>
      </c>
      <c r="AL15" s="681"/>
      <c r="AM15" s="687">
        <f t="shared" ref="AM15:AM22" si="12">IFERROR(AK15-AI15,"-")</f>
        <v>-1.1000000000000001</v>
      </c>
      <c r="AN15" s="688">
        <f t="shared" ref="AN15:AN22" si="13">IFERROR(AK15/AI15,"-")</f>
        <v>0</v>
      </c>
      <c r="AO15" s="687">
        <f t="shared" ref="AO15:AO22" si="14">AU15+BA15+BG15</f>
        <v>2.6</v>
      </c>
      <c r="AP15" s="681"/>
      <c r="AQ15" s="687">
        <f t="shared" ref="AQ15:AQ22" si="15">AW15+BC15+BI15</f>
        <v>0</v>
      </c>
      <c r="AR15" s="681"/>
      <c r="AS15" s="687">
        <f t="shared" ref="AS15:AS22" si="16">IFERROR(AQ15-AO15,"-")</f>
        <v>-2.6</v>
      </c>
      <c r="AT15" s="688">
        <f t="shared" ref="AT15:AT22" si="17">IFERROR(AQ15/AO15,"-")</f>
        <v>0</v>
      </c>
      <c r="AU15" s="687">
        <f>AU16+AU17</f>
        <v>1.2</v>
      </c>
      <c r="AV15" s="681"/>
      <c r="AW15" s="687">
        <f>AW16+AW17</f>
        <v>0</v>
      </c>
      <c r="AX15" s="681"/>
      <c r="AY15" s="687">
        <f t="shared" ref="AY15:AY22" si="18">IFERROR(AW15-AU15,"-")</f>
        <v>-1.2</v>
      </c>
      <c r="AZ15" s="688">
        <f t="shared" ref="AZ15:AZ22" si="19">IFERROR(AW15/AU15,"-")</f>
        <v>0</v>
      </c>
      <c r="BA15" s="687">
        <f>BA16+BA17</f>
        <v>0.8</v>
      </c>
      <c r="BB15" s="681"/>
      <c r="BC15" s="687">
        <f>BC16+BC17</f>
        <v>0</v>
      </c>
      <c r="BD15" s="681"/>
      <c r="BE15" s="687">
        <f t="shared" ref="BE15:BE22" si="20">IFERROR(BC15-BA15,"-")</f>
        <v>-0.8</v>
      </c>
      <c r="BF15" s="688">
        <f t="shared" ref="BF15:BF22" si="21">IFERROR(BC15/BA15,"-")</f>
        <v>0</v>
      </c>
      <c r="BG15" s="687">
        <f>BG16+BG17</f>
        <v>0.6</v>
      </c>
      <c r="BH15" s="681"/>
      <c r="BI15" s="687">
        <f>BI16+BI17</f>
        <v>0</v>
      </c>
      <c r="BJ15" s="681"/>
      <c r="BK15" s="687">
        <f t="shared" ref="BK15:BK22" si="22">IFERROR(BI15-BG15,"-")</f>
        <v>-0.6</v>
      </c>
      <c r="BL15" s="688">
        <f t="shared" ref="BL15:BL22" si="23">IFERROR(BI15/BG15,"-")</f>
        <v>0</v>
      </c>
      <c r="BM15" s="687">
        <f t="shared" ref="BM15:BM22" si="24">BS15+BY15+CE15</f>
        <v>3.7</v>
      </c>
      <c r="BN15" s="681"/>
      <c r="BO15" s="687">
        <f t="shared" ref="BO15:BO22" si="25">BU15+CA15+CG15</f>
        <v>0</v>
      </c>
      <c r="BP15" s="681"/>
      <c r="BQ15" s="687">
        <f t="shared" ref="BQ15:BQ22" si="26">IFERROR(BO15-BM15,"-")</f>
        <v>-3.7</v>
      </c>
      <c r="BR15" s="688">
        <f t="shared" ref="BR15:BR22" si="27">IFERROR(BO15/BM15,"-")</f>
        <v>0</v>
      </c>
      <c r="BS15" s="687">
        <f>BS16+BS17</f>
        <v>1.2</v>
      </c>
      <c r="BT15" s="681"/>
      <c r="BU15" s="687">
        <f>BU16+BU17</f>
        <v>0</v>
      </c>
      <c r="BV15" s="681"/>
      <c r="BW15" s="687">
        <f t="shared" ref="BW15:BW22" si="28">IFERROR(BU15-BS15,"-")</f>
        <v>-1.2</v>
      </c>
      <c r="BX15" s="688">
        <f t="shared" ref="BX15:BX22" si="29">IFERROR(BU15/BS15,"-")</f>
        <v>0</v>
      </c>
      <c r="BY15" s="687">
        <f>BY16+BY17</f>
        <v>1.2</v>
      </c>
      <c r="BZ15" s="681"/>
      <c r="CA15" s="687">
        <f>CA16+CA17</f>
        <v>0</v>
      </c>
      <c r="CB15" s="681"/>
      <c r="CC15" s="687">
        <f t="shared" ref="CC15:CC22" si="30">IFERROR(CA15-BY15,"-")</f>
        <v>-1.2</v>
      </c>
      <c r="CD15" s="688">
        <f t="shared" ref="CD15:CD22" si="31">IFERROR(CA15/BY15,"-")</f>
        <v>0</v>
      </c>
      <c r="CE15" s="687">
        <f>CE16+CE17</f>
        <v>1.3</v>
      </c>
      <c r="CF15" s="681"/>
      <c r="CG15" s="687">
        <f>CG16+CG17</f>
        <v>0</v>
      </c>
      <c r="CH15" s="681"/>
      <c r="CI15" s="687">
        <f t="shared" ref="CI15:CI22" si="32">IFERROR(CG15-CE15,"-")</f>
        <v>-1.3</v>
      </c>
      <c r="CJ15" s="688">
        <f t="shared" ref="CJ15:CJ22" si="33">IFERROR(CG15/CE15,"-")</f>
        <v>0</v>
      </c>
      <c r="CK15" s="687">
        <f t="shared" ref="CK15:CK22" si="34">CQ15+CW15+DC15</f>
        <v>3.9000000000000004</v>
      </c>
      <c r="CL15" s="681"/>
      <c r="CM15" s="687">
        <f t="shared" ref="CM15:CM22" si="35">CS15+CY15+DE15</f>
        <v>0</v>
      </c>
      <c r="CN15" s="681"/>
      <c r="CO15" s="687">
        <f t="shared" ref="CO15:CO22" si="36">IFERROR(CM15-CK15,"-")</f>
        <v>-3.9000000000000004</v>
      </c>
      <c r="CP15" s="688">
        <f t="shared" ref="CP15:CP22" si="37">IFERROR(CM15/CK15,"-")</f>
        <v>0</v>
      </c>
      <c r="CQ15" s="687">
        <f>CQ16+CQ17</f>
        <v>1.3</v>
      </c>
      <c r="CR15" s="681"/>
      <c r="CS15" s="687">
        <f>CS16+CS17</f>
        <v>0</v>
      </c>
      <c r="CT15" s="681"/>
      <c r="CU15" s="687">
        <f t="shared" ref="CU15:CU22" si="38">IFERROR(CS15-CQ15,"-")</f>
        <v>-1.3</v>
      </c>
      <c r="CV15" s="688">
        <f t="shared" ref="CV15:CV22" si="39">IFERROR(CS15/CQ15,"-")</f>
        <v>0</v>
      </c>
      <c r="CW15" s="687">
        <f>CW16+CW17</f>
        <v>1.3</v>
      </c>
      <c r="CX15" s="681"/>
      <c r="CY15" s="687">
        <f>CY16+CY17</f>
        <v>0</v>
      </c>
      <c r="CZ15" s="681"/>
      <c r="DA15" s="687">
        <f t="shared" ref="DA15:DA22" si="40">IFERROR(CY15-CW15,"-")</f>
        <v>-1.3</v>
      </c>
      <c r="DB15" s="688">
        <f t="shared" ref="DB15:DB22" si="41">IFERROR(CY15/CW15,"-")</f>
        <v>0</v>
      </c>
      <c r="DC15" s="687">
        <f>DC16+DC17</f>
        <v>1.3</v>
      </c>
      <c r="DD15" s="681"/>
      <c r="DE15" s="687">
        <f>DE16+DE17</f>
        <v>0</v>
      </c>
      <c r="DF15" s="681"/>
      <c r="DG15" s="687">
        <f t="shared" ref="DG15:DG22" si="42">IFERROR(DE15-DC15,"-")</f>
        <v>-1.3</v>
      </c>
      <c r="DH15" s="688">
        <f t="shared" ref="DH15:DH22" si="43">IFERROR(DE15/DC15,"-")</f>
        <v>0</v>
      </c>
    </row>
    <row r="16" spans="2:112" ht="39" customHeight="1" outlineLevel="1">
      <c r="B16" s="65" t="s">
        <v>3114</v>
      </c>
      <c r="C16" s="614" t="s">
        <v>151</v>
      </c>
      <c r="D16" s="634" t="s">
        <v>3381</v>
      </c>
      <c r="E16" s="528" t="s">
        <v>3382</v>
      </c>
      <c r="F16" s="528"/>
      <c r="G16" s="529"/>
      <c r="H16" s="530"/>
      <c r="I16" s="530"/>
      <c r="J16" s="654" t="s">
        <v>883</v>
      </c>
      <c r="K16" s="687">
        <f t="shared" si="0"/>
        <v>10.299999999999999</v>
      </c>
      <c r="L16" s="681"/>
      <c r="M16" s="687">
        <f t="shared" si="1"/>
        <v>0</v>
      </c>
      <c r="N16" s="681"/>
      <c r="O16" s="687">
        <f t="shared" si="2"/>
        <v>-10.299999999999999</v>
      </c>
      <c r="P16" s="688">
        <f t="shared" si="3"/>
        <v>0</v>
      </c>
      <c r="Q16" s="687">
        <f t="shared" si="4"/>
        <v>2.6</v>
      </c>
      <c r="R16" s="681"/>
      <c r="S16" s="687">
        <f t="shared" si="5"/>
        <v>0</v>
      </c>
      <c r="T16" s="681"/>
      <c r="U16" s="687">
        <f t="shared" si="6"/>
        <v>-2.6</v>
      </c>
      <c r="V16" s="688">
        <f t="shared" si="7"/>
        <v>0</v>
      </c>
      <c r="W16" s="683">
        <v>0.9</v>
      </c>
      <c r="X16" s="681"/>
      <c r="Y16" s="681"/>
      <c r="Z16" s="681"/>
      <c r="AA16" s="687">
        <f t="shared" si="8"/>
        <v>-0.9</v>
      </c>
      <c r="AB16" s="688">
        <f t="shared" si="9"/>
        <v>0</v>
      </c>
      <c r="AC16" s="683">
        <v>0.8</v>
      </c>
      <c r="AD16" s="681"/>
      <c r="AE16" s="681"/>
      <c r="AF16" s="681"/>
      <c r="AG16" s="687">
        <f t="shared" si="10"/>
        <v>-0.8</v>
      </c>
      <c r="AH16" s="688">
        <f t="shared" si="11"/>
        <v>0</v>
      </c>
      <c r="AI16" s="683">
        <v>0.9</v>
      </c>
      <c r="AJ16" s="681"/>
      <c r="AK16" s="681"/>
      <c r="AL16" s="681"/>
      <c r="AM16" s="687">
        <f t="shared" si="12"/>
        <v>-0.9</v>
      </c>
      <c r="AN16" s="688">
        <f t="shared" si="13"/>
        <v>0</v>
      </c>
      <c r="AO16" s="687">
        <f t="shared" si="14"/>
        <v>2</v>
      </c>
      <c r="AP16" s="681"/>
      <c r="AQ16" s="687">
        <f t="shared" si="15"/>
        <v>0</v>
      </c>
      <c r="AR16" s="681"/>
      <c r="AS16" s="687">
        <f t="shared" si="16"/>
        <v>-2</v>
      </c>
      <c r="AT16" s="688">
        <f t="shared" si="17"/>
        <v>0</v>
      </c>
      <c r="AU16" s="683">
        <v>0.9</v>
      </c>
      <c r="AV16" s="681"/>
      <c r="AW16" s="681"/>
      <c r="AX16" s="681"/>
      <c r="AY16" s="687">
        <f t="shared" si="18"/>
        <v>-0.9</v>
      </c>
      <c r="AZ16" s="688">
        <f t="shared" si="19"/>
        <v>0</v>
      </c>
      <c r="BA16" s="683">
        <v>0.6</v>
      </c>
      <c r="BB16" s="681"/>
      <c r="BC16" s="681"/>
      <c r="BD16" s="681"/>
      <c r="BE16" s="687">
        <f t="shared" si="20"/>
        <v>-0.6</v>
      </c>
      <c r="BF16" s="688">
        <f t="shared" si="21"/>
        <v>0</v>
      </c>
      <c r="BG16" s="683">
        <v>0.5</v>
      </c>
      <c r="BH16" s="681"/>
      <c r="BI16" s="681"/>
      <c r="BJ16" s="681"/>
      <c r="BK16" s="687">
        <f t="shared" si="22"/>
        <v>-0.5</v>
      </c>
      <c r="BL16" s="688">
        <f t="shared" si="23"/>
        <v>0</v>
      </c>
      <c r="BM16" s="687">
        <f t="shared" si="24"/>
        <v>2.8</v>
      </c>
      <c r="BN16" s="681"/>
      <c r="BO16" s="687">
        <f t="shared" si="25"/>
        <v>0</v>
      </c>
      <c r="BP16" s="681"/>
      <c r="BQ16" s="687">
        <f t="shared" si="26"/>
        <v>-2.8</v>
      </c>
      <c r="BR16" s="688">
        <f t="shared" si="27"/>
        <v>0</v>
      </c>
      <c r="BS16" s="683">
        <v>0.9</v>
      </c>
      <c r="BT16" s="681"/>
      <c r="BU16" s="681"/>
      <c r="BV16" s="681"/>
      <c r="BW16" s="687">
        <f t="shared" si="28"/>
        <v>-0.9</v>
      </c>
      <c r="BX16" s="688">
        <f t="shared" si="29"/>
        <v>0</v>
      </c>
      <c r="BY16" s="683">
        <v>0.9</v>
      </c>
      <c r="BZ16" s="681"/>
      <c r="CA16" s="681"/>
      <c r="CB16" s="681"/>
      <c r="CC16" s="687">
        <f t="shared" si="30"/>
        <v>-0.9</v>
      </c>
      <c r="CD16" s="688">
        <f t="shared" si="31"/>
        <v>0</v>
      </c>
      <c r="CE16" s="683">
        <v>1</v>
      </c>
      <c r="CF16" s="681"/>
      <c r="CG16" s="681"/>
      <c r="CH16" s="681"/>
      <c r="CI16" s="687">
        <f t="shared" si="32"/>
        <v>-1</v>
      </c>
      <c r="CJ16" s="688">
        <f t="shared" si="33"/>
        <v>0</v>
      </c>
      <c r="CK16" s="687">
        <f t="shared" si="34"/>
        <v>2.9</v>
      </c>
      <c r="CL16" s="681"/>
      <c r="CM16" s="687">
        <f t="shared" si="35"/>
        <v>0</v>
      </c>
      <c r="CN16" s="681"/>
      <c r="CO16" s="687">
        <f t="shared" si="36"/>
        <v>-2.9</v>
      </c>
      <c r="CP16" s="688">
        <f t="shared" si="37"/>
        <v>0</v>
      </c>
      <c r="CQ16" s="683">
        <v>1</v>
      </c>
      <c r="CR16" s="681"/>
      <c r="CS16" s="681"/>
      <c r="CT16" s="681"/>
      <c r="CU16" s="687">
        <f t="shared" si="38"/>
        <v>-1</v>
      </c>
      <c r="CV16" s="688">
        <f t="shared" si="39"/>
        <v>0</v>
      </c>
      <c r="CW16" s="683">
        <v>1</v>
      </c>
      <c r="CX16" s="681"/>
      <c r="CY16" s="681"/>
      <c r="CZ16" s="681"/>
      <c r="DA16" s="687">
        <f t="shared" si="40"/>
        <v>-1</v>
      </c>
      <c r="DB16" s="688">
        <f t="shared" si="41"/>
        <v>0</v>
      </c>
      <c r="DC16" s="683">
        <v>0.9</v>
      </c>
      <c r="DD16" s="681"/>
      <c r="DE16" s="681"/>
      <c r="DF16" s="681"/>
      <c r="DG16" s="687">
        <f t="shared" si="42"/>
        <v>-0.9</v>
      </c>
      <c r="DH16" s="688">
        <f t="shared" si="43"/>
        <v>0</v>
      </c>
    </row>
    <row r="17" spans="2:112" ht="39" customHeight="1" outlineLevel="1">
      <c r="B17" s="65" t="s">
        <v>3122</v>
      </c>
      <c r="C17" s="614" t="s">
        <v>153</v>
      </c>
      <c r="D17" s="634" t="s">
        <v>3375</v>
      </c>
      <c r="E17" s="528" t="s">
        <v>3383</v>
      </c>
      <c r="F17" s="528"/>
      <c r="G17" s="529"/>
      <c r="H17" s="530"/>
      <c r="I17" s="530"/>
      <c r="J17" s="654" t="s">
        <v>883</v>
      </c>
      <c r="K17" s="687">
        <f t="shared" si="0"/>
        <v>3.3</v>
      </c>
      <c r="L17" s="681"/>
      <c r="M17" s="687">
        <f t="shared" si="1"/>
        <v>0</v>
      </c>
      <c r="N17" s="681"/>
      <c r="O17" s="687">
        <f t="shared" si="2"/>
        <v>-3.3</v>
      </c>
      <c r="P17" s="688">
        <f t="shared" si="3"/>
        <v>0</v>
      </c>
      <c r="Q17" s="687">
        <f t="shared" si="4"/>
        <v>0.8</v>
      </c>
      <c r="R17" s="681"/>
      <c r="S17" s="687">
        <f t="shared" si="5"/>
        <v>0</v>
      </c>
      <c r="T17" s="681"/>
      <c r="U17" s="687">
        <f t="shared" si="6"/>
        <v>-0.8</v>
      </c>
      <c r="V17" s="688">
        <f t="shared" si="7"/>
        <v>0</v>
      </c>
      <c r="W17" s="683">
        <v>0.3</v>
      </c>
      <c r="X17" s="681"/>
      <c r="Y17" s="681"/>
      <c r="Z17" s="681"/>
      <c r="AA17" s="687">
        <f t="shared" si="8"/>
        <v>-0.3</v>
      </c>
      <c r="AB17" s="688">
        <f t="shared" si="9"/>
        <v>0</v>
      </c>
      <c r="AC17" s="683">
        <v>0.3</v>
      </c>
      <c r="AD17" s="681"/>
      <c r="AE17" s="681"/>
      <c r="AF17" s="681"/>
      <c r="AG17" s="687">
        <f t="shared" si="10"/>
        <v>-0.3</v>
      </c>
      <c r="AH17" s="688">
        <f t="shared" si="11"/>
        <v>0</v>
      </c>
      <c r="AI17" s="683">
        <v>0.2</v>
      </c>
      <c r="AJ17" s="681"/>
      <c r="AK17" s="681"/>
      <c r="AL17" s="681"/>
      <c r="AM17" s="687">
        <f t="shared" si="12"/>
        <v>-0.2</v>
      </c>
      <c r="AN17" s="688">
        <f t="shared" si="13"/>
        <v>0</v>
      </c>
      <c r="AO17" s="687">
        <f t="shared" si="14"/>
        <v>0.6</v>
      </c>
      <c r="AP17" s="681"/>
      <c r="AQ17" s="687">
        <f t="shared" si="15"/>
        <v>0</v>
      </c>
      <c r="AR17" s="681"/>
      <c r="AS17" s="687">
        <f t="shared" si="16"/>
        <v>-0.6</v>
      </c>
      <c r="AT17" s="688">
        <f t="shared" si="17"/>
        <v>0</v>
      </c>
      <c r="AU17" s="683">
        <v>0.3</v>
      </c>
      <c r="AV17" s="681"/>
      <c r="AW17" s="681"/>
      <c r="AX17" s="681"/>
      <c r="AY17" s="687">
        <f t="shared" si="18"/>
        <v>-0.3</v>
      </c>
      <c r="AZ17" s="688">
        <f t="shared" si="19"/>
        <v>0</v>
      </c>
      <c r="BA17" s="683">
        <v>0.2</v>
      </c>
      <c r="BB17" s="681"/>
      <c r="BC17" s="681"/>
      <c r="BD17" s="681"/>
      <c r="BE17" s="687">
        <f t="shared" si="20"/>
        <v>-0.2</v>
      </c>
      <c r="BF17" s="688">
        <f t="shared" si="21"/>
        <v>0</v>
      </c>
      <c r="BG17" s="683">
        <v>0.1</v>
      </c>
      <c r="BH17" s="681"/>
      <c r="BI17" s="681"/>
      <c r="BJ17" s="681"/>
      <c r="BK17" s="687">
        <f t="shared" si="22"/>
        <v>-0.1</v>
      </c>
      <c r="BL17" s="688">
        <f t="shared" si="23"/>
        <v>0</v>
      </c>
      <c r="BM17" s="687">
        <f t="shared" si="24"/>
        <v>0.89999999999999991</v>
      </c>
      <c r="BN17" s="681"/>
      <c r="BO17" s="687">
        <f t="shared" si="25"/>
        <v>0</v>
      </c>
      <c r="BP17" s="681"/>
      <c r="BQ17" s="687">
        <f t="shared" si="26"/>
        <v>-0.89999999999999991</v>
      </c>
      <c r="BR17" s="688">
        <f t="shared" si="27"/>
        <v>0</v>
      </c>
      <c r="BS17" s="683">
        <v>0.3</v>
      </c>
      <c r="BT17" s="681"/>
      <c r="BU17" s="681"/>
      <c r="BV17" s="681"/>
      <c r="BW17" s="687">
        <f t="shared" si="28"/>
        <v>-0.3</v>
      </c>
      <c r="BX17" s="688">
        <f t="shared" si="29"/>
        <v>0</v>
      </c>
      <c r="BY17" s="683">
        <v>0.3</v>
      </c>
      <c r="BZ17" s="681"/>
      <c r="CA17" s="681"/>
      <c r="CB17" s="681"/>
      <c r="CC17" s="687">
        <f t="shared" si="30"/>
        <v>-0.3</v>
      </c>
      <c r="CD17" s="688">
        <f t="shared" si="31"/>
        <v>0</v>
      </c>
      <c r="CE17" s="683">
        <v>0.3</v>
      </c>
      <c r="CF17" s="681"/>
      <c r="CG17" s="681"/>
      <c r="CH17" s="681"/>
      <c r="CI17" s="687">
        <f t="shared" si="32"/>
        <v>-0.3</v>
      </c>
      <c r="CJ17" s="688">
        <f t="shared" si="33"/>
        <v>0</v>
      </c>
      <c r="CK17" s="687">
        <f t="shared" si="34"/>
        <v>1</v>
      </c>
      <c r="CL17" s="681"/>
      <c r="CM17" s="687">
        <f t="shared" si="35"/>
        <v>0</v>
      </c>
      <c r="CN17" s="681"/>
      <c r="CO17" s="687">
        <f t="shared" si="36"/>
        <v>-1</v>
      </c>
      <c r="CP17" s="688">
        <f t="shared" si="37"/>
        <v>0</v>
      </c>
      <c r="CQ17" s="683">
        <v>0.3</v>
      </c>
      <c r="CR17" s="681"/>
      <c r="CS17" s="681"/>
      <c r="CT17" s="681"/>
      <c r="CU17" s="687">
        <f t="shared" si="38"/>
        <v>-0.3</v>
      </c>
      <c r="CV17" s="688">
        <f t="shared" si="39"/>
        <v>0</v>
      </c>
      <c r="CW17" s="683">
        <v>0.3</v>
      </c>
      <c r="CX17" s="681"/>
      <c r="CY17" s="681"/>
      <c r="CZ17" s="681"/>
      <c r="DA17" s="687">
        <f t="shared" si="40"/>
        <v>-0.3</v>
      </c>
      <c r="DB17" s="688">
        <f t="shared" si="41"/>
        <v>0</v>
      </c>
      <c r="DC17" s="683">
        <v>0.4</v>
      </c>
      <c r="DD17" s="681"/>
      <c r="DE17" s="681"/>
      <c r="DF17" s="681"/>
      <c r="DG17" s="687">
        <f t="shared" si="42"/>
        <v>-0.4</v>
      </c>
      <c r="DH17" s="688">
        <f t="shared" si="43"/>
        <v>0</v>
      </c>
    </row>
    <row r="18" spans="2:112" ht="24" customHeight="1">
      <c r="B18" s="65" t="s">
        <v>3133</v>
      </c>
      <c r="C18" s="396">
        <v>3</v>
      </c>
      <c r="D18" s="613" t="s">
        <v>3384</v>
      </c>
      <c r="E18" s="528" t="s">
        <v>3385</v>
      </c>
      <c r="F18" s="528"/>
      <c r="G18" s="529"/>
      <c r="H18" s="530" t="s">
        <v>3386</v>
      </c>
      <c r="I18" s="530"/>
      <c r="J18" s="654" t="s">
        <v>883</v>
      </c>
      <c r="K18" s="687">
        <f t="shared" si="0"/>
        <v>13560.6</v>
      </c>
      <c r="L18" s="681"/>
      <c r="M18" s="687">
        <f t="shared" si="1"/>
        <v>0</v>
      </c>
      <c r="N18" s="681"/>
      <c r="O18" s="687">
        <f t="shared" si="2"/>
        <v>-13560.6</v>
      </c>
      <c r="P18" s="688">
        <f t="shared" si="3"/>
        <v>0</v>
      </c>
      <c r="Q18" s="687">
        <f t="shared" si="4"/>
        <v>3402</v>
      </c>
      <c r="R18" s="681"/>
      <c r="S18" s="687">
        <f t="shared" si="5"/>
        <v>0</v>
      </c>
      <c r="T18" s="681"/>
      <c r="U18" s="687">
        <f t="shared" si="6"/>
        <v>-3402</v>
      </c>
      <c r="V18" s="688">
        <f t="shared" si="7"/>
        <v>0</v>
      </c>
      <c r="W18" s="687">
        <f>W19+W21</f>
        <v>1171.6999999999998</v>
      </c>
      <c r="X18" s="681"/>
      <c r="Y18" s="687">
        <f>Y19+Y21</f>
        <v>0</v>
      </c>
      <c r="Z18" s="681"/>
      <c r="AA18" s="687">
        <f t="shared" si="8"/>
        <v>-1171.6999999999998</v>
      </c>
      <c r="AB18" s="688">
        <f t="shared" si="9"/>
        <v>0</v>
      </c>
      <c r="AC18" s="687">
        <f>AC19+AC21</f>
        <v>1058.4000000000001</v>
      </c>
      <c r="AD18" s="681"/>
      <c r="AE18" s="687">
        <f>AE19+AE21</f>
        <v>0</v>
      </c>
      <c r="AF18" s="681"/>
      <c r="AG18" s="687">
        <f t="shared" si="10"/>
        <v>-1058.4000000000001</v>
      </c>
      <c r="AH18" s="688">
        <f t="shared" si="11"/>
        <v>0</v>
      </c>
      <c r="AI18" s="687">
        <f>AI19+AI21</f>
        <v>1171.9000000000001</v>
      </c>
      <c r="AJ18" s="681"/>
      <c r="AK18" s="687">
        <f>AK19+AK21</f>
        <v>0</v>
      </c>
      <c r="AL18" s="681"/>
      <c r="AM18" s="687">
        <f t="shared" si="12"/>
        <v>-1171.9000000000001</v>
      </c>
      <c r="AN18" s="688">
        <f t="shared" si="13"/>
        <v>0</v>
      </c>
      <c r="AO18" s="687">
        <f t="shared" si="14"/>
        <v>2594.8000000000002</v>
      </c>
      <c r="AP18" s="681"/>
      <c r="AQ18" s="687">
        <f t="shared" si="15"/>
        <v>0</v>
      </c>
      <c r="AR18" s="681"/>
      <c r="AS18" s="687">
        <f t="shared" si="16"/>
        <v>-2594.8000000000002</v>
      </c>
      <c r="AT18" s="688">
        <f t="shared" si="17"/>
        <v>0</v>
      </c>
      <c r="AU18" s="687">
        <f>AU19+AU21</f>
        <v>1134</v>
      </c>
      <c r="AV18" s="681"/>
      <c r="AW18" s="687">
        <f>AW19+AW21</f>
        <v>0</v>
      </c>
      <c r="AX18" s="681"/>
      <c r="AY18" s="687">
        <f t="shared" si="18"/>
        <v>-1134</v>
      </c>
      <c r="AZ18" s="688">
        <f t="shared" si="19"/>
        <v>0</v>
      </c>
      <c r="BA18" s="687">
        <f>BA19+BA21</f>
        <v>805.59999999999991</v>
      </c>
      <c r="BB18" s="681"/>
      <c r="BC18" s="687">
        <f>BC19+BC21</f>
        <v>0</v>
      </c>
      <c r="BD18" s="681"/>
      <c r="BE18" s="687">
        <f t="shared" si="20"/>
        <v>-805.59999999999991</v>
      </c>
      <c r="BF18" s="688">
        <f t="shared" si="21"/>
        <v>0</v>
      </c>
      <c r="BG18" s="687">
        <f>BG19+BG21</f>
        <v>655.20000000000005</v>
      </c>
      <c r="BH18" s="681"/>
      <c r="BI18" s="687">
        <f>BI19+BI21</f>
        <v>0</v>
      </c>
      <c r="BJ18" s="681"/>
      <c r="BK18" s="687">
        <f t="shared" si="22"/>
        <v>-655.20000000000005</v>
      </c>
      <c r="BL18" s="688">
        <f t="shared" si="23"/>
        <v>0</v>
      </c>
      <c r="BM18" s="687">
        <f t="shared" si="24"/>
        <v>3702.3</v>
      </c>
      <c r="BN18" s="681"/>
      <c r="BO18" s="687">
        <f t="shared" si="25"/>
        <v>0</v>
      </c>
      <c r="BP18" s="681"/>
      <c r="BQ18" s="687">
        <f t="shared" si="26"/>
        <v>-3702.3</v>
      </c>
      <c r="BR18" s="688">
        <f t="shared" si="27"/>
        <v>0</v>
      </c>
      <c r="BS18" s="687">
        <f>BS19+BS21</f>
        <v>1218.4000000000001</v>
      </c>
      <c r="BT18" s="681"/>
      <c r="BU18" s="687">
        <f>BU19+BU21</f>
        <v>0</v>
      </c>
      <c r="BV18" s="681"/>
      <c r="BW18" s="687">
        <f t="shared" si="28"/>
        <v>-1218.4000000000001</v>
      </c>
      <c r="BX18" s="688">
        <f t="shared" si="29"/>
        <v>0</v>
      </c>
      <c r="BY18" s="687">
        <f>BY19+BY21</f>
        <v>1223.9000000000001</v>
      </c>
      <c r="BZ18" s="681"/>
      <c r="CA18" s="687">
        <f>CA19+CA21</f>
        <v>0</v>
      </c>
      <c r="CB18" s="681"/>
      <c r="CC18" s="687">
        <f t="shared" si="30"/>
        <v>-1223.9000000000001</v>
      </c>
      <c r="CD18" s="688">
        <f t="shared" si="31"/>
        <v>0</v>
      </c>
      <c r="CE18" s="687">
        <f>CE19+CE21</f>
        <v>1260</v>
      </c>
      <c r="CF18" s="681"/>
      <c r="CG18" s="687">
        <f>CG19+CG21</f>
        <v>0</v>
      </c>
      <c r="CH18" s="681"/>
      <c r="CI18" s="687">
        <f t="shared" si="32"/>
        <v>-1260</v>
      </c>
      <c r="CJ18" s="688">
        <f t="shared" si="33"/>
        <v>0</v>
      </c>
      <c r="CK18" s="687">
        <f t="shared" si="34"/>
        <v>3861.5</v>
      </c>
      <c r="CL18" s="681"/>
      <c r="CM18" s="687">
        <f t="shared" si="35"/>
        <v>0</v>
      </c>
      <c r="CN18" s="681"/>
      <c r="CO18" s="687">
        <f t="shared" si="36"/>
        <v>-3861.5</v>
      </c>
      <c r="CP18" s="688">
        <f t="shared" si="37"/>
        <v>0</v>
      </c>
      <c r="CQ18" s="687">
        <f>CQ19+CQ21</f>
        <v>1302</v>
      </c>
      <c r="CR18" s="681"/>
      <c r="CS18" s="687">
        <f>CS19+CS21</f>
        <v>0</v>
      </c>
      <c r="CT18" s="681"/>
      <c r="CU18" s="687">
        <f t="shared" si="38"/>
        <v>-1302</v>
      </c>
      <c r="CV18" s="688">
        <f t="shared" si="39"/>
        <v>0</v>
      </c>
      <c r="CW18" s="687">
        <f>CW19+CW21</f>
        <v>1260</v>
      </c>
      <c r="CX18" s="681"/>
      <c r="CY18" s="687">
        <f>CY19+CY21</f>
        <v>0</v>
      </c>
      <c r="CZ18" s="681"/>
      <c r="DA18" s="687">
        <f t="shared" si="40"/>
        <v>-1260</v>
      </c>
      <c r="DB18" s="688">
        <f t="shared" si="41"/>
        <v>0</v>
      </c>
      <c r="DC18" s="687">
        <f>DC19+DC21</f>
        <v>1299.5</v>
      </c>
      <c r="DD18" s="681"/>
      <c r="DE18" s="687">
        <f>DE19+DE21</f>
        <v>0</v>
      </c>
      <c r="DF18" s="681"/>
      <c r="DG18" s="687">
        <f t="shared" si="42"/>
        <v>-1299.5</v>
      </c>
      <c r="DH18" s="688">
        <f t="shared" si="43"/>
        <v>0</v>
      </c>
    </row>
    <row r="19" spans="2:112" ht="19.5" customHeight="1">
      <c r="B19" s="65"/>
      <c r="C19" s="799" t="s">
        <v>159</v>
      </c>
      <c r="D19" s="845" t="s">
        <v>1892</v>
      </c>
      <c r="E19" s="528" t="s">
        <v>3387</v>
      </c>
      <c r="F19" s="528"/>
      <c r="G19" s="529"/>
      <c r="H19" s="530"/>
      <c r="I19" s="530"/>
      <c r="J19" s="654" t="s">
        <v>883</v>
      </c>
      <c r="K19" s="687">
        <f t="shared" si="0"/>
        <v>10315.1</v>
      </c>
      <c r="L19" s="681"/>
      <c r="M19" s="687">
        <f t="shared" si="1"/>
        <v>0</v>
      </c>
      <c r="N19" s="681"/>
      <c r="O19" s="687">
        <f t="shared" si="2"/>
        <v>-10315.1</v>
      </c>
      <c r="P19" s="688">
        <f t="shared" si="3"/>
        <v>0</v>
      </c>
      <c r="Q19" s="687">
        <f t="shared" si="4"/>
        <v>2587.8000000000002</v>
      </c>
      <c r="R19" s="681"/>
      <c r="S19" s="687">
        <f t="shared" si="5"/>
        <v>0</v>
      </c>
      <c r="T19" s="681"/>
      <c r="U19" s="687">
        <f t="shared" si="6"/>
        <v>-2587.8000000000002</v>
      </c>
      <c r="V19" s="688">
        <f t="shared" si="7"/>
        <v>0</v>
      </c>
      <c r="W19" s="683">
        <v>891.3</v>
      </c>
      <c r="X19" s="681"/>
      <c r="Y19" s="681"/>
      <c r="Z19" s="681"/>
      <c r="AA19" s="687">
        <f t="shared" si="8"/>
        <v>-891.3</v>
      </c>
      <c r="AB19" s="688">
        <f t="shared" si="9"/>
        <v>0</v>
      </c>
      <c r="AC19" s="683">
        <v>805.1</v>
      </c>
      <c r="AD19" s="681"/>
      <c r="AE19" s="681"/>
      <c r="AF19" s="681"/>
      <c r="AG19" s="687">
        <f t="shared" si="10"/>
        <v>-805.1</v>
      </c>
      <c r="AH19" s="688">
        <f t="shared" si="11"/>
        <v>0</v>
      </c>
      <c r="AI19" s="683">
        <v>891.4</v>
      </c>
      <c r="AJ19" s="681"/>
      <c r="AK19" s="681"/>
      <c r="AL19" s="681"/>
      <c r="AM19" s="687">
        <f t="shared" si="12"/>
        <v>-891.4</v>
      </c>
      <c r="AN19" s="688">
        <f t="shared" si="13"/>
        <v>0</v>
      </c>
      <c r="AO19" s="687">
        <f t="shared" si="14"/>
        <v>1973.7</v>
      </c>
      <c r="AP19" s="681"/>
      <c r="AQ19" s="687">
        <f t="shared" si="15"/>
        <v>0</v>
      </c>
      <c r="AR19" s="681"/>
      <c r="AS19" s="687">
        <f t="shared" si="16"/>
        <v>-1973.7</v>
      </c>
      <c r="AT19" s="688">
        <f t="shared" si="17"/>
        <v>0</v>
      </c>
      <c r="AU19" s="683">
        <v>862.6</v>
      </c>
      <c r="AV19" s="681"/>
      <c r="AW19" s="681"/>
      <c r="AX19" s="681"/>
      <c r="AY19" s="687">
        <f t="shared" si="18"/>
        <v>-862.6</v>
      </c>
      <c r="AZ19" s="688">
        <f t="shared" si="19"/>
        <v>0</v>
      </c>
      <c r="BA19" s="683">
        <v>612.79999999999995</v>
      </c>
      <c r="BB19" s="681"/>
      <c r="BC19" s="681"/>
      <c r="BD19" s="681"/>
      <c r="BE19" s="687">
        <f t="shared" si="20"/>
        <v>-612.79999999999995</v>
      </c>
      <c r="BF19" s="688">
        <f t="shared" si="21"/>
        <v>0</v>
      </c>
      <c r="BG19" s="683">
        <v>498.3</v>
      </c>
      <c r="BH19" s="681"/>
      <c r="BI19" s="681"/>
      <c r="BJ19" s="681"/>
      <c r="BK19" s="687">
        <f t="shared" si="22"/>
        <v>-498.3</v>
      </c>
      <c r="BL19" s="688">
        <f t="shared" si="23"/>
        <v>0</v>
      </c>
      <c r="BM19" s="687">
        <f t="shared" si="24"/>
        <v>2816.2</v>
      </c>
      <c r="BN19" s="681"/>
      <c r="BO19" s="687">
        <f t="shared" si="25"/>
        <v>0</v>
      </c>
      <c r="BP19" s="681"/>
      <c r="BQ19" s="687">
        <f t="shared" si="26"/>
        <v>-2816.2</v>
      </c>
      <c r="BR19" s="688">
        <f t="shared" si="27"/>
        <v>0</v>
      </c>
      <c r="BS19" s="683">
        <v>926.8</v>
      </c>
      <c r="BT19" s="681"/>
      <c r="BU19" s="681"/>
      <c r="BV19" s="681"/>
      <c r="BW19" s="687">
        <f t="shared" si="28"/>
        <v>-926.8</v>
      </c>
      <c r="BX19" s="688">
        <f t="shared" si="29"/>
        <v>0</v>
      </c>
      <c r="BY19" s="683">
        <v>931</v>
      </c>
      <c r="BZ19" s="681"/>
      <c r="CA19" s="681"/>
      <c r="CB19" s="681"/>
      <c r="CC19" s="687">
        <f t="shared" si="30"/>
        <v>-931</v>
      </c>
      <c r="CD19" s="688">
        <f t="shared" si="31"/>
        <v>0</v>
      </c>
      <c r="CE19" s="683">
        <v>958.4</v>
      </c>
      <c r="CF19" s="681"/>
      <c r="CG19" s="681"/>
      <c r="CH19" s="681"/>
      <c r="CI19" s="687">
        <f t="shared" si="32"/>
        <v>-958.4</v>
      </c>
      <c r="CJ19" s="688">
        <f t="shared" si="33"/>
        <v>0</v>
      </c>
      <c r="CK19" s="687">
        <f t="shared" si="34"/>
        <v>2937.4</v>
      </c>
      <c r="CL19" s="681"/>
      <c r="CM19" s="687">
        <f t="shared" si="35"/>
        <v>0</v>
      </c>
      <c r="CN19" s="681"/>
      <c r="CO19" s="687">
        <f t="shared" si="36"/>
        <v>-2937.4</v>
      </c>
      <c r="CP19" s="688">
        <f t="shared" si="37"/>
        <v>0</v>
      </c>
      <c r="CQ19" s="683">
        <v>990.4</v>
      </c>
      <c r="CR19" s="681"/>
      <c r="CS19" s="681"/>
      <c r="CT19" s="681"/>
      <c r="CU19" s="687">
        <f t="shared" si="38"/>
        <v>-990.4</v>
      </c>
      <c r="CV19" s="688">
        <f t="shared" si="39"/>
        <v>0</v>
      </c>
      <c r="CW19" s="683">
        <v>958.4</v>
      </c>
      <c r="CX19" s="681"/>
      <c r="CY19" s="681"/>
      <c r="CZ19" s="681"/>
      <c r="DA19" s="687">
        <f t="shared" si="40"/>
        <v>-958.4</v>
      </c>
      <c r="DB19" s="688">
        <f t="shared" si="41"/>
        <v>0</v>
      </c>
      <c r="DC19" s="683">
        <v>988.6</v>
      </c>
      <c r="DD19" s="681"/>
      <c r="DE19" s="681"/>
      <c r="DF19" s="681"/>
      <c r="DG19" s="687">
        <f t="shared" si="42"/>
        <v>-988.6</v>
      </c>
      <c r="DH19" s="688">
        <f t="shared" si="43"/>
        <v>0</v>
      </c>
    </row>
    <row r="20" spans="2:112" ht="19.5" customHeight="1">
      <c r="B20" s="65"/>
      <c r="C20" s="766"/>
      <c r="D20" s="766"/>
      <c r="E20" s="528" t="s">
        <v>3388</v>
      </c>
      <c r="F20" s="528"/>
      <c r="G20" s="529"/>
      <c r="H20" s="530"/>
      <c r="I20" s="530"/>
      <c r="J20" s="723" t="s">
        <v>889</v>
      </c>
      <c r="K20" s="687">
        <f t="shared" si="0"/>
        <v>9676.5</v>
      </c>
      <c r="L20" s="681"/>
      <c r="M20" s="687">
        <f t="shared" si="1"/>
        <v>0</v>
      </c>
      <c r="N20" s="681"/>
      <c r="O20" s="687">
        <f t="shared" si="2"/>
        <v>-9676.5</v>
      </c>
      <c r="P20" s="688">
        <f t="shared" si="3"/>
        <v>0</v>
      </c>
      <c r="Q20" s="687">
        <f t="shared" si="4"/>
        <v>2427.6000000000004</v>
      </c>
      <c r="R20" s="681"/>
      <c r="S20" s="687">
        <f t="shared" si="5"/>
        <v>0</v>
      </c>
      <c r="T20" s="681"/>
      <c r="U20" s="687">
        <f t="shared" si="6"/>
        <v>-2427.6000000000004</v>
      </c>
      <c r="V20" s="688">
        <f t="shared" si="7"/>
        <v>0</v>
      </c>
      <c r="W20" s="683">
        <v>836.1</v>
      </c>
      <c r="X20" s="681"/>
      <c r="Y20" s="681"/>
      <c r="Z20" s="681"/>
      <c r="AA20" s="687">
        <f t="shared" si="8"/>
        <v>-836.1</v>
      </c>
      <c r="AB20" s="688">
        <f t="shared" si="9"/>
        <v>0</v>
      </c>
      <c r="AC20" s="683">
        <v>755.3</v>
      </c>
      <c r="AD20" s="681"/>
      <c r="AE20" s="681"/>
      <c r="AF20" s="681"/>
      <c r="AG20" s="687">
        <f t="shared" si="10"/>
        <v>-755.3</v>
      </c>
      <c r="AH20" s="688">
        <f t="shared" si="11"/>
        <v>0</v>
      </c>
      <c r="AI20" s="683">
        <v>836.2</v>
      </c>
      <c r="AJ20" s="681"/>
      <c r="AK20" s="681"/>
      <c r="AL20" s="681"/>
      <c r="AM20" s="687">
        <f t="shared" si="12"/>
        <v>-836.2</v>
      </c>
      <c r="AN20" s="688">
        <f t="shared" si="13"/>
        <v>0</v>
      </c>
      <c r="AO20" s="687">
        <f t="shared" si="14"/>
        <v>1851.5</v>
      </c>
      <c r="AP20" s="681"/>
      <c r="AQ20" s="687">
        <f t="shared" si="15"/>
        <v>0</v>
      </c>
      <c r="AR20" s="681"/>
      <c r="AS20" s="687">
        <f t="shared" si="16"/>
        <v>-1851.5</v>
      </c>
      <c r="AT20" s="688">
        <f t="shared" si="17"/>
        <v>0</v>
      </c>
      <c r="AU20" s="683">
        <v>809.2</v>
      </c>
      <c r="AV20" s="681"/>
      <c r="AW20" s="681"/>
      <c r="AX20" s="681"/>
      <c r="AY20" s="687">
        <f t="shared" si="18"/>
        <v>-809.2</v>
      </c>
      <c r="AZ20" s="688">
        <f t="shared" si="19"/>
        <v>0</v>
      </c>
      <c r="BA20" s="683">
        <v>574.9</v>
      </c>
      <c r="BB20" s="681"/>
      <c r="BC20" s="681"/>
      <c r="BD20" s="681"/>
      <c r="BE20" s="687">
        <f t="shared" si="20"/>
        <v>-574.9</v>
      </c>
      <c r="BF20" s="688">
        <f t="shared" si="21"/>
        <v>0</v>
      </c>
      <c r="BG20" s="683">
        <v>467.4</v>
      </c>
      <c r="BH20" s="681"/>
      <c r="BI20" s="681"/>
      <c r="BJ20" s="681"/>
      <c r="BK20" s="687">
        <f t="shared" si="22"/>
        <v>-467.4</v>
      </c>
      <c r="BL20" s="688">
        <f t="shared" si="23"/>
        <v>0</v>
      </c>
      <c r="BM20" s="687">
        <f t="shared" si="24"/>
        <v>2641.8</v>
      </c>
      <c r="BN20" s="681"/>
      <c r="BO20" s="687">
        <f t="shared" si="25"/>
        <v>0</v>
      </c>
      <c r="BP20" s="681"/>
      <c r="BQ20" s="687">
        <f t="shared" si="26"/>
        <v>-2641.8</v>
      </c>
      <c r="BR20" s="688">
        <f t="shared" si="27"/>
        <v>0</v>
      </c>
      <c r="BS20" s="683">
        <v>869.4</v>
      </c>
      <c r="BT20" s="681"/>
      <c r="BU20" s="681"/>
      <c r="BV20" s="681"/>
      <c r="BW20" s="687">
        <f t="shared" si="28"/>
        <v>-869.4</v>
      </c>
      <c r="BX20" s="688">
        <f t="shared" si="29"/>
        <v>0</v>
      </c>
      <c r="BY20" s="683">
        <v>873.4</v>
      </c>
      <c r="BZ20" s="681"/>
      <c r="CA20" s="681"/>
      <c r="CB20" s="681"/>
      <c r="CC20" s="687">
        <f t="shared" si="30"/>
        <v>-873.4</v>
      </c>
      <c r="CD20" s="688">
        <f t="shared" si="31"/>
        <v>0</v>
      </c>
      <c r="CE20" s="683">
        <v>899</v>
      </c>
      <c r="CF20" s="681"/>
      <c r="CG20" s="681"/>
      <c r="CH20" s="681"/>
      <c r="CI20" s="687">
        <f t="shared" si="32"/>
        <v>-899</v>
      </c>
      <c r="CJ20" s="688">
        <f t="shared" si="33"/>
        <v>0</v>
      </c>
      <c r="CK20" s="687">
        <f t="shared" si="34"/>
        <v>2755.6</v>
      </c>
      <c r="CL20" s="681"/>
      <c r="CM20" s="687">
        <f t="shared" si="35"/>
        <v>0</v>
      </c>
      <c r="CN20" s="681"/>
      <c r="CO20" s="687">
        <f t="shared" si="36"/>
        <v>-2755.6</v>
      </c>
      <c r="CP20" s="688">
        <f t="shared" si="37"/>
        <v>0</v>
      </c>
      <c r="CQ20" s="683">
        <v>929.1</v>
      </c>
      <c r="CR20" s="681"/>
      <c r="CS20" s="681"/>
      <c r="CT20" s="681"/>
      <c r="CU20" s="687">
        <f t="shared" si="38"/>
        <v>-929.1</v>
      </c>
      <c r="CV20" s="688">
        <f t="shared" si="39"/>
        <v>0</v>
      </c>
      <c r="CW20" s="683">
        <v>899.1</v>
      </c>
      <c r="CX20" s="681"/>
      <c r="CY20" s="681"/>
      <c r="CZ20" s="681"/>
      <c r="DA20" s="687">
        <f t="shared" si="40"/>
        <v>-899.1</v>
      </c>
      <c r="DB20" s="688">
        <f t="shared" si="41"/>
        <v>0</v>
      </c>
      <c r="DC20" s="683">
        <v>927.4</v>
      </c>
      <c r="DD20" s="681"/>
      <c r="DE20" s="681"/>
      <c r="DF20" s="681"/>
      <c r="DG20" s="687">
        <f t="shared" si="42"/>
        <v>-927.4</v>
      </c>
      <c r="DH20" s="688">
        <f t="shared" si="43"/>
        <v>0</v>
      </c>
    </row>
    <row r="21" spans="2:112" ht="39" customHeight="1">
      <c r="B21" s="65"/>
      <c r="C21" s="614" t="s">
        <v>160</v>
      </c>
      <c r="D21" s="641" t="s">
        <v>1898</v>
      </c>
      <c r="E21" s="528" t="s">
        <v>3389</v>
      </c>
      <c r="F21" s="528"/>
      <c r="G21" s="529"/>
      <c r="H21" s="530"/>
      <c r="I21" s="530"/>
      <c r="J21" s="654" t="s">
        <v>883</v>
      </c>
      <c r="K21" s="687">
        <f t="shared" si="0"/>
        <v>3245.5</v>
      </c>
      <c r="L21" s="681"/>
      <c r="M21" s="687">
        <f t="shared" si="1"/>
        <v>0</v>
      </c>
      <c r="N21" s="681"/>
      <c r="O21" s="687">
        <f t="shared" si="2"/>
        <v>-3245.5</v>
      </c>
      <c r="P21" s="688">
        <f t="shared" si="3"/>
        <v>0</v>
      </c>
      <c r="Q21" s="687">
        <f t="shared" si="4"/>
        <v>814.2</v>
      </c>
      <c r="R21" s="681"/>
      <c r="S21" s="687">
        <f t="shared" si="5"/>
        <v>0</v>
      </c>
      <c r="T21" s="681"/>
      <c r="U21" s="687">
        <f t="shared" si="6"/>
        <v>-814.2</v>
      </c>
      <c r="V21" s="688">
        <f t="shared" si="7"/>
        <v>0</v>
      </c>
      <c r="W21" s="683">
        <v>280.39999999999998</v>
      </c>
      <c r="X21" s="681"/>
      <c r="Y21" s="681"/>
      <c r="Z21" s="681"/>
      <c r="AA21" s="687">
        <f t="shared" si="8"/>
        <v>-280.39999999999998</v>
      </c>
      <c r="AB21" s="688">
        <f t="shared" si="9"/>
        <v>0</v>
      </c>
      <c r="AC21" s="683">
        <v>253.3</v>
      </c>
      <c r="AD21" s="681"/>
      <c r="AE21" s="681"/>
      <c r="AF21" s="681"/>
      <c r="AG21" s="687">
        <f t="shared" si="10"/>
        <v>-253.3</v>
      </c>
      <c r="AH21" s="688">
        <f t="shared" si="11"/>
        <v>0</v>
      </c>
      <c r="AI21" s="683">
        <v>280.5</v>
      </c>
      <c r="AJ21" s="681"/>
      <c r="AK21" s="681"/>
      <c r="AL21" s="681"/>
      <c r="AM21" s="687">
        <f t="shared" si="12"/>
        <v>-280.5</v>
      </c>
      <c r="AN21" s="688">
        <f t="shared" si="13"/>
        <v>0</v>
      </c>
      <c r="AO21" s="687">
        <f t="shared" si="14"/>
        <v>621.1</v>
      </c>
      <c r="AP21" s="681"/>
      <c r="AQ21" s="687">
        <f t="shared" si="15"/>
        <v>0</v>
      </c>
      <c r="AR21" s="681"/>
      <c r="AS21" s="687">
        <f t="shared" si="16"/>
        <v>-621.1</v>
      </c>
      <c r="AT21" s="688">
        <f t="shared" si="17"/>
        <v>0</v>
      </c>
      <c r="AU21" s="683">
        <v>271.39999999999998</v>
      </c>
      <c r="AV21" s="681"/>
      <c r="AW21" s="681"/>
      <c r="AX21" s="681"/>
      <c r="AY21" s="687">
        <f t="shared" si="18"/>
        <v>-271.39999999999998</v>
      </c>
      <c r="AZ21" s="688">
        <f t="shared" si="19"/>
        <v>0</v>
      </c>
      <c r="BA21" s="683">
        <v>192.8</v>
      </c>
      <c r="BB21" s="681"/>
      <c r="BC21" s="681"/>
      <c r="BD21" s="681"/>
      <c r="BE21" s="687">
        <f t="shared" si="20"/>
        <v>-192.8</v>
      </c>
      <c r="BF21" s="688">
        <f t="shared" si="21"/>
        <v>0</v>
      </c>
      <c r="BG21" s="683">
        <v>156.9</v>
      </c>
      <c r="BH21" s="681"/>
      <c r="BI21" s="681"/>
      <c r="BJ21" s="681"/>
      <c r="BK21" s="687">
        <f t="shared" si="22"/>
        <v>-156.9</v>
      </c>
      <c r="BL21" s="688">
        <f t="shared" si="23"/>
        <v>0</v>
      </c>
      <c r="BM21" s="687">
        <f t="shared" si="24"/>
        <v>886.1</v>
      </c>
      <c r="BN21" s="681"/>
      <c r="BO21" s="687">
        <f t="shared" si="25"/>
        <v>0</v>
      </c>
      <c r="BP21" s="681"/>
      <c r="BQ21" s="687">
        <f t="shared" si="26"/>
        <v>-886.1</v>
      </c>
      <c r="BR21" s="688">
        <f t="shared" si="27"/>
        <v>0</v>
      </c>
      <c r="BS21" s="683">
        <v>291.60000000000002</v>
      </c>
      <c r="BT21" s="681"/>
      <c r="BU21" s="681"/>
      <c r="BV21" s="681"/>
      <c r="BW21" s="687">
        <f t="shared" si="28"/>
        <v>-291.60000000000002</v>
      </c>
      <c r="BX21" s="688">
        <f t="shared" si="29"/>
        <v>0</v>
      </c>
      <c r="BY21" s="683">
        <v>292.89999999999998</v>
      </c>
      <c r="BZ21" s="681"/>
      <c r="CA21" s="681"/>
      <c r="CB21" s="681"/>
      <c r="CC21" s="687">
        <f t="shared" si="30"/>
        <v>-292.89999999999998</v>
      </c>
      <c r="CD21" s="688">
        <f t="shared" si="31"/>
        <v>0</v>
      </c>
      <c r="CE21" s="683">
        <v>301.60000000000002</v>
      </c>
      <c r="CF21" s="681"/>
      <c r="CG21" s="681"/>
      <c r="CH21" s="681"/>
      <c r="CI21" s="687">
        <f t="shared" si="32"/>
        <v>-301.60000000000002</v>
      </c>
      <c r="CJ21" s="688">
        <f t="shared" si="33"/>
        <v>0</v>
      </c>
      <c r="CK21" s="687">
        <f t="shared" si="34"/>
        <v>924.1</v>
      </c>
      <c r="CL21" s="681"/>
      <c r="CM21" s="687">
        <f t="shared" si="35"/>
        <v>0</v>
      </c>
      <c r="CN21" s="681"/>
      <c r="CO21" s="687">
        <f t="shared" si="36"/>
        <v>-924.1</v>
      </c>
      <c r="CP21" s="688">
        <f t="shared" si="37"/>
        <v>0</v>
      </c>
      <c r="CQ21" s="683">
        <v>311.60000000000002</v>
      </c>
      <c r="CR21" s="681"/>
      <c r="CS21" s="681"/>
      <c r="CT21" s="681"/>
      <c r="CU21" s="687">
        <f t="shared" si="38"/>
        <v>-311.60000000000002</v>
      </c>
      <c r="CV21" s="688">
        <f t="shared" si="39"/>
        <v>0</v>
      </c>
      <c r="CW21" s="683">
        <v>301.60000000000002</v>
      </c>
      <c r="CX21" s="681"/>
      <c r="CY21" s="681"/>
      <c r="CZ21" s="681"/>
      <c r="DA21" s="687">
        <f t="shared" si="40"/>
        <v>-301.60000000000002</v>
      </c>
      <c r="DB21" s="688">
        <f t="shared" si="41"/>
        <v>0</v>
      </c>
      <c r="DC21" s="683">
        <v>310.89999999999998</v>
      </c>
      <c r="DD21" s="681"/>
      <c r="DE21" s="681"/>
      <c r="DF21" s="681"/>
      <c r="DG21" s="687">
        <f t="shared" si="42"/>
        <v>-310.89999999999998</v>
      </c>
      <c r="DH21" s="688">
        <f t="shared" si="43"/>
        <v>0</v>
      </c>
    </row>
    <row r="22" spans="2:112" ht="24" customHeight="1" outlineLevel="1">
      <c r="B22" s="65" t="s">
        <v>3390</v>
      </c>
      <c r="C22" s="408" t="s">
        <v>2822</v>
      </c>
      <c r="D22" s="398" t="s">
        <v>2692</v>
      </c>
      <c r="E22" s="528" t="s">
        <v>3391</v>
      </c>
      <c r="F22" s="528"/>
      <c r="G22" s="529"/>
      <c r="H22" s="530" t="s">
        <v>3392</v>
      </c>
      <c r="I22" s="530"/>
      <c r="J22" s="397" t="s">
        <v>883</v>
      </c>
      <c r="K22" s="687">
        <f t="shared" si="0"/>
        <v>0</v>
      </c>
      <c r="L22" s="681"/>
      <c r="M22" s="687">
        <f t="shared" si="1"/>
        <v>0</v>
      </c>
      <c r="N22" s="681"/>
      <c r="O22" s="687">
        <f t="shared" si="2"/>
        <v>0</v>
      </c>
      <c r="P22" s="688" t="str">
        <f t="shared" si="3"/>
        <v>-</v>
      </c>
      <c r="Q22" s="687">
        <f t="shared" si="4"/>
        <v>0</v>
      </c>
      <c r="R22" s="681"/>
      <c r="S22" s="687">
        <f t="shared" si="5"/>
        <v>0</v>
      </c>
      <c r="T22" s="681"/>
      <c r="U22" s="687">
        <f t="shared" si="6"/>
        <v>0</v>
      </c>
      <c r="V22" s="688" t="str">
        <f t="shared" si="7"/>
        <v>-</v>
      </c>
      <c r="W22" s="687">
        <f>W10-W15-W18</f>
        <v>0</v>
      </c>
      <c r="X22" s="681"/>
      <c r="Y22" s="687">
        <f>Y10-Y15-Y18</f>
        <v>0</v>
      </c>
      <c r="Z22" s="681"/>
      <c r="AA22" s="687">
        <f t="shared" si="8"/>
        <v>0</v>
      </c>
      <c r="AB22" s="688" t="str">
        <f t="shared" si="9"/>
        <v>-</v>
      </c>
      <c r="AC22" s="687">
        <f>AC10-AC15-AC18</f>
        <v>0</v>
      </c>
      <c r="AD22" s="681"/>
      <c r="AE22" s="687">
        <f>AE10-AE15-AE18</f>
        <v>0</v>
      </c>
      <c r="AF22" s="681"/>
      <c r="AG22" s="687">
        <f t="shared" si="10"/>
        <v>0</v>
      </c>
      <c r="AH22" s="688" t="str">
        <f t="shared" si="11"/>
        <v>-</v>
      </c>
      <c r="AI22" s="687">
        <f>AI10-AI15-AI18</f>
        <v>0</v>
      </c>
      <c r="AJ22" s="681"/>
      <c r="AK22" s="687">
        <f>AK10-AK15-AK18</f>
        <v>0</v>
      </c>
      <c r="AL22" s="681"/>
      <c r="AM22" s="687">
        <f t="shared" si="12"/>
        <v>0</v>
      </c>
      <c r="AN22" s="688" t="str">
        <f t="shared" si="13"/>
        <v>-</v>
      </c>
      <c r="AO22" s="687">
        <f t="shared" si="14"/>
        <v>0</v>
      </c>
      <c r="AP22" s="681"/>
      <c r="AQ22" s="687">
        <f t="shared" si="15"/>
        <v>0</v>
      </c>
      <c r="AR22" s="681"/>
      <c r="AS22" s="687">
        <f t="shared" si="16"/>
        <v>0</v>
      </c>
      <c r="AT22" s="688" t="str">
        <f t="shared" si="17"/>
        <v>-</v>
      </c>
      <c r="AU22" s="687">
        <f>AU10-AU15-AU18</f>
        <v>0</v>
      </c>
      <c r="AV22" s="681"/>
      <c r="AW22" s="687">
        <f>AW10-AW15-AW18</f>
        <v>0</v>
      </c>
      <c r="AX22" s="681"/>
      <c r="AY22" s="687">
        <f t="shared" si="18"/>
        <v>0</v>
      </c>
      <c r="AZ22" s="688" t="str">
        <f t="shared" si="19"/>
        <v>-</v>
      </c>
      <c r="BA22" s="687">
        <f>BA10-BA15-BA18</f>
        <v>0</v>
      </c>
      <c r="BB22" s="681"/>
      <c r="BC22" s="687">
        <f>BC10-BC15-BC18</f>
        <v>0</v>
      </c>
      <c r="BD22" s="681"/>
      <c r="BE22" s="687">
        <f t="shared" si="20"/>
        <v>0</v>
      </c>
      <c r="BF22" s="688" t="str">
        <f t="shared" si="21"/>
        <v>-</v>
      </c>
      <c r="BG22" s="687">
        <f>BG10-BG15-BG18</f>
        <v>0</v>
      </c>
      <c r="BH22" s="681"/>
      <c r="BI22" s="687">
        <f>BI10-BI15-BI18</f>
        <v>0</v>
      </c>
      <c r="BJ22" s="681"/>
      <c r="BK22" s="687">
        <f t="shared" si="22"/>
        <v>0</v>
      </c>
      <c r="BL22" s="688" t="str">
        <f t="shared" si="23"/>
        <v>-</v>
      </c>
      <c r="BM22" s="687">
        <f t="shared" si="24"/>
        <v>0</v>
      </c>
      <c r="BN22" s="681"/>
      <c r="BO22" s="687">
        <f t="shared" si="25"/>
        <v>0</v>
      </c>
      <c r="BP22" s="681"/>
      <c r="BQ22" s="687">
        <f t="shared" si="26"/>
        <v>0</v>
      </c>
      <c r="BR22" s="688" t="str">
        <f t="shared" si="27"/>
        <v>-</v>
      </c>
      <c r="BS22" s="687">
        <f>BS10-BS15-BS18</f>
        <v>0</v>
      </c>
      <c r="BT22" s="681"/>
      <c r="BU22" s="687">
        <f>BU10-BU15-BU18</f>
        <v>0</v>
      </c>
      <c r="BV22" s="681"/>
      <c r="BW22" s="687">
        <f t="shared" si="28"/>
        <v>0</v>
      </c>
      <c r="BX22" s="688" t="str">
        <f t="shared" si="29"/>
        <v>-</v>
      </c>
      <c r="BY22" s="687">
        <f>BY10-BY15-BY18</f>
        <v>0</v>
      </c>
      <c r="BZ22" s="681"/>
      <c r="CA22" s="687">
        <f>CA10-CA15-CA18</f>
        <v>0</v>
      </c>
      <c r="CB22" s="681"/>
      <c r="CC22" s="687">
        <f t="shared" si="30"/>
        <v>0</v>
      </c>
      <c r="CD22" s="688" t="str">
        <f t="shared" si="31"/>
        <v>-</v>
      </c>
      <c r="CE22" s="687">
        <f>CE10-CE15-CE18</f>
        <v>0</v>
      </c>
      <c r="CF22" s="681"/>
      <c r="CG22" s="687">
        <f>CG10-CG15-CG18</f>
        <v>0</v>
      </c>
      <c r="CH22" s="681"/>
      <c r="CI22" s="687">
        <f t="shared" si="32"/>
        <v>0</v>
      </c>
      <c r="CJ22" s="688" t="str">
        <f t="shared" si="33"/>
        <v>-</v>
      </c>
      <c r="CK22" s="687">
        <f t="shared" si="34"/>
        <v>0</v>
      </c>
      <c r="CL22" s="681"/>
      <c r="CM22" s="687">
        <f t="shared" si="35"/>
        <v>0</v>
      </c>
      <c r="CN22" s="681"/>
      <c r="CO22" s="687">
        <f t="shared" si="36"/>
        <v>0</v>
      </c>
      <c r="CP22" s="688" t="str">
        <f t="shared" si="37"/>
        <v>-</v>
      </c>
      <c r="CQ22" s="687">
        <f>CQ10-CQ15-CQ18</f>
        <v>0</v>
      </c>
      <c r="CR22" s="681"/>
      <c r="CS22" s="687">
        <f>CS10-CS15-CS18</f>
        <v>0</v>
      </c>
      <c r="CT22" s="681"/>
      <c r="CU22" s="687">
        <f t="shared" si="38"/>
        <v>0</v>
      </c>
      <c r="CV22" s="688" t="str">
        <f t="shared" si="39"/>
        <v>-</v>
      </c>
      <c r="CW22" s="687">
        <f>CW10-CW15-CW18</f>
        <v>0</v>
      </c>
      <c r="CX22" s="681"/>
      <c r="CY22" s="687">
        <f>CY10-CY15-CY18</f>
        <v>0</v>
      </c>
      <c r="CZ22" s="681"/>
      <c r="DA22" s="687">
        <f t="shared" si="40"/>
        <v>0</v>
      </c>
      <c r="DB22" s="688" t="str">
        <f t="shared" si="41"/>
        <v>-</v>
      </c>
      <c r="DC22" s="687">
        <f>DC10-DC15-DC18</f>
        <v>0</v>
      </c>
      <c r="DD22" s="681"/>
      <c r="DE22" s="687">
        <f>DE10-DE15-DE18</f>
        <v>0</v>
      </c>
      <c r="DF22" s="681"/>
      <c r="DG22" s="687">
        <f t="shared" si="42"/>
        <v>0</v>
      </c>
      <c r="DH22" s="688" t="str">
        <f t="shared" si="43"/>
        <v>-</v>
      </c>
    </row>
    <row r="23" spans="2:112" outlineLevel="1">
      <c r="B23" s="83"/>
      <c r="C23" s="848">
        <v>5</v>
      </c>
      <c r="D23" s="398" t="s">
        <v>2110</v>
      </c>
      <c r="E23" s="528"/>
      <c r="F23" s="528"/>
      <c r="G23" s="529"/>
      <c r="H23" s="530"/>
      <c r="I23" s="530"/>
      <c r="J23" s="397"/>
      <c r="K23" s="681"/>
      <c r="L23" s="681"/>
      <c r="M23" s="681"/>
      <c r="N23" s="681"/>
      <c r="O23" s="681"/>
      <c r="P23" s="681"/>
      <c r="Q23" s="681"/>
      <c r="R23" s="681"/>
      <c r="S23" s="681"/>
      <c r="T23" s="681"/>
      <c r="U23" s="681"/>
      <c r="V23" s="681"/>
      <c r="W23" s="681"/>
      <c r="X23" s="681"/>
      <c r="Y23" s="681"/>
      <c r="Z23" s="681"/>
      <c r="AA23" s="681"/>
      <c r="AB23" s="681"/>
      <c r="AC23" s="681"/>
      <c r="AD23" s="681"/>
      <c r="AE23" s="681"/>
      <c r="AF23" s="681"/>
      <c r="AG23" s="681"/>
      <c r="AH23" s="681"/>
      <c r="AI23" s="681"/>
      <c r="AJ23" s="681"/>
      <c r="AK23" s="681"/>
      <c r="AL23" s="681"/>
      <c r="AM23" s="681"/>
      <c r="AN23" s="681"/>
      <c r="AO23" s="681"/>
      <c r="AP23" s="681"/>
      <c r="AQ23" s="681"/>
      <c r="AR23" s="681"/>
      <c r="AS23" s="681"/>
      <c r="AT23" s="681"/>
      <c r="AU23" s="681"/>
      <c r="AV23" s="681"/>
      <c r="AW23" s="681"/>
      <c r="AX23" s="681"/>
      <c r="AY23" s="681"/>
      <c r="AZ23" s="681"/>
      <c r="BA23" s="681"/>
      <c r="BB23" s="681"/>
      <c r="BC23" s="681"/>
      <c r="BD23" s="681"/>
      <c r="BE23" s="681"/>
      <c r="BF23" s="681"/>
      <c r="BG23" s="681"/>
      <c r="BH23" s="681"/>
      <c r="BI23" s="681"/>
      <c r="BJ23" s="681"/>
      <c r="BK23" s="681"/>
      <c r="BL23" s="681"/>
      <c r="BM23" s="681"/>
      <c r="BN23" s="681"/>
      <c r="BO23" s="681"/>
      <c r="BP23" s="681"/>
      <c r="BQ23" s="681"/>
      <c r="BR23" s="681"/>
      <c r="BS23" s="681"/>
      <c r="BT23" s="681"/>
      <c r="BU23" s="681"/>
      <c r="BV23" s="681"/>
      <c r="BW23" s="681"/>
      <c r="BX23" s="681"/>
      <c r="BY23" s="681"/>
      <c r="BZ23" s="681"/>
      <c r="CA23" s="681"/>
      <c r="CB23" s="681"/>
      <c r="CC23" s="681"/>
      <c r="CD23" s="681"/>
      <c r="CE23" s="681"/>
      <c r="CF23" s="681"/>
      <c r="CG23" s="681"/>
      <c r="CH23" s="681"/>
      <c r="CI23" s="681"/>
      <c r="CJ23" s="681"/>
      <c r="CK23" s="681"/>
      <c r="CL23" s="681"/>
      <c r="CM23" s="681"/>
      <c r="CN23" s="681"/>
      <c r="CO23" s="681"/>
      <c r="CP23" s="681"/>
      <c r="CQ23" s="681"/>
      <c r="CR23" s="681"/>
      <c r="CS23" s="681"/>
      <c r="CT23" s="681"/>
      <c r="CU23" s="681"/>
      <c r="CV23" s="681"/>
      <c r="CW23" s="681"/>
      <c r="CX23" s="681"/>
      <c r="CY23" s="681"/>
      <c r="CZ23" s="681"/>
      <c r="DA23" s="681"/>
      <c r="DB23" s="681"/>
      <c r="DC23" s="681"/>
      <c r="DD23" s="681"/>
      <c r="DE23" s="681"/>
      <c r="DF23" s="681"/>
      <c r="DG23" s="681"/>
      <c r="DH23" s="681"/>
    </row>
    <row r="24" spans="2:112" s="22" customFormat="1" ht="19.5" customHeight="1" outlineLevel="1">
      <c r="B24" s="23"/>
      <c r="C24" s="766"/>
      <c r="D24" s="791" t="s">
        <v>2111</v>
      </c>
      <c r="E24" s="528"/>
      <c r="F24" s="528"/>
      <c r="G24" s="529"/>
      <c r="H24" s="530"/>
      <c r="I24" s="530"/>
      <c r="J24" s="639" t="s">
        <v>883</v>
      </c>
      <c r="K24" s="681"/>
      <c r="L24" s="681"/>
      <c r="M24" s="681"/>
      <c r="N24" s="681"/>
      <c r="O24" s="681"/>
      <c r="P24" s="681"/>
      <c r="Q24" s="681"/>
      <c r="R24" s="681"/>
      <c r="S24" s="681"/>
      <c r="T24" s="681"/>
      <c r="U24" s="681"/>
      <c r="V24" s="681"/>
      <c r="W24" s="681"/>
      <c r="X24" s="681"/>
      <c r="Y24" s="681"/>
      <c r="Z24" s="681"/>
      <c r="AA24" s="681"/>
      <c r="AB24" s="681"/>
      <c r="AC24" s="681"/>
      <c r="AD24" s="681"/>
      <c r="AE24" s="681"/>
      <c r="AF24" s="681"/>
      <c r="AG24" s="681"/>
      <c r="AH24" s="681"/>
      <c r="AI24" s="681"/>
      <c r="AJ24" s="681"/>
      <c r="AK24" s="681"/>
      <c r="AL24" s="681"/>
      <c r="AM24" s="681"/>
      <c r="AN24" s="681"/>
      <c r="AO24" s="681"/>
      <c r="AP24" s="681"/>
      <c r="AQ24" s="681"/>
      <c r="AR24" s="681"/>
      <c r="AS24" s="681"/>
      <c r="AT24" s="681"/>
      <c r="AU24" s="681"/>
      <c r="AV24" s="681"/>
      <c r="AW24" s="681"/>
      <c r="AX24" s="681"/>
      <c r="AY24" s="681"/>
      <c r="AZ24" s="681"/>
      <c r="BA24" s="681"/>
      <c r="BB24" s="681"/>
      <c r="BC24" s="681"/>
      <c r="BD24" s="681"/>
      <c r="BE24" s="681"/>
      <c r="BF24" s="681"/>
      <c r="BG24" s="681"/>
      <c r="BH24" s="681"/>
      <c r="BI24" s="681"/>
      <c r="BJ24" s="681"/>
      <c r="BK24" s="681"/>
      <c r="BL24" s="681"/>
      <c r="BM24" s="681"/>
      <c r="BN24" s="681"/>
      <c r="BO24" s="681"/>
      <c r="BP24" s="681"/>
      <c r="BQ24" s="681"/>
      <c r="BR24" s="681"/>
      <c r="BS24" s="681"/>
      <c r="BT24" s="681"/>
      <c r="BU24" s="681"/>
      <c r="BV24" s="681"/>
      <c r="BW24" s="681"/>
      <c r="BX24" s="681"/>
      <c r="BY24" s="681"/>
      <c r="BZ24" s="681"/>
      <c r="CA24" s="681"/>
      <c r="CB24" s="681"/>
      <c r="CC24" s="681"/>
      <c r="CD24" s="681"/>
      <c r="CE24" s="681"/>
      <c r="CF24" s="681"/>
      <c r="CG24" s="681"/>
      <c r="CH24" s="681"/>
      <c r="CI24" s="681"/>
      <c r="CJ24" s="681"/>
      <c r="CK24" s="681"/>
      <c r="CL24" s="681"/>
      <c r="CM24" s="681"/>
      <c r="CN24" s="681"/>
      <c r="CO24" s="681"/>
      <c r="CP24" s="681"/>
      <c r="CQ24" s="681"/>
      <c r="CR24" s="681"/>
      <c r="CS24" s="681"/>
      <c r="CT24" s="681"/>
      <c r="CU24" s="681"/>
      <c r="CV24" s="681"/>
      <c r="CW24" s="681"/>
      <c r="CX24" s="681"/>
      <c r="CY24" s="681"/>
      <c r="CZ24" s="681"/>
      <c r="DA24" s="681"/>
      <c r="DB24" s="681"/>
      <c r="DC24" s="681"/>
      <c r="DD24" s="681"/>
      <c r="DE24" s="681"/>
      <c r="DF24" s="681"/>
      <c r="DG24" s="681"/>
      <c r="DH24" s="681"/>
    </row>
    <row r="25" spans="2:112" ht="19.5" customHeight="1" outlineLevel="1">
      <c r="C25" s="766"/>
      <c r="D25" s="766"/>
      <c r="E25" s="528"/>
      <c r="F25" s="528"/>
      <c r="G25" s="529"/>
      <c r="H25" s="530"/>
      <c r="I25" s="530"/>
      <c r="J25" s="639" t="s">
        <v>889</v>
      </c>
      <c r="K25" s="681"/>
      <c r="L25" s="681"/>
      <c r="M25" s="681"/>
      <c r="N25" s="681"/>
      <c r="O25" s="681"/>
      <c r="P25" s="681"/>
      <c r="Q25" s="681"/>
      <c r="R25" s="681"/>
      <c r="S25" s="681"/>
      <c r="T25" s="681"/>
      <c r="U25" s="681"/>
      <c r="V25" s="681"/>
      <c r="W25" s="681"/>
      <c r="X25" s="681"/>
      <c r="Y25" s="681"/>
      <c r="Z25" s="681"/>
      <c r="AA25" s="681"/>
      <c r="AB25" s="681"/>
      <c r="AC25" s="681"/>
      <c r="AD25" s="681"/>
      <c r="AE25" s="681"/>
      <c r="AF25" s="681"/>
      <c r="AG25" s="681"/>
      <c r="AH25" s="681"/>
      <c r="AI25" s="681"/>
      <c r="AJ25" s="681"/>
      <c r="AK25" s="681"/>
      <c r="AL25" s="681"/>
      <c r="AM25" s="681"/>
      <c r="AN25" s="681"/>
      <c r="AO25" s="681"/>
      <c r="AP25" s="681"/>
      <c r="AQ25" s="681"/>
      <c r="AR25" s="681"/>
      <c r="AS25" s="681"/>
      <c r="AT25" s="681"/>
      <c r="AU25" s="681"/>
      <c r="AV25" s="681"/>
      <c r="AW25" s="681"/>
      <c r="AX25" s="681"/>
      <c r="AY25" s="681"/>
      <c r="AZ25" s="681"/>
      <c r="BA25" s="681"/>
      <c r="BB25" s="681"/>
      <c r="BC25" s="681"/>
      <c r="BD25" s="681"/>
      <c r="BE25" s="681"/>
      <c r="BF25" s="681"/>
      <c r="BG25" s="681"/>
      <c r="BH25" s="681"/>
      <c r="BI25" s="681"/>
      <c r="BJ25" s="681"/>
      <c r="BK25" s="681"/>
      <c r="BL25" s="681"/>
      <c r="BM25" s="681"/>
      <c r="BN25" s="681"/>
      <c r="BO25" s="681"/>
      <c r="BP25" s="681"/>
      <c r="BQ25" s="681"/>
      <c r="BR25" s="681"/>
      <c r="BS25" s="681"/>
      <c r="BT25" s="681"/>
      <c r="BU25" s="681"/>
      <c r="BV25" s="681"/>
      <c r="BW25" s="681"/>
      <c r="BX25" s="681"/>
      <c r="BY25" s="681"/>
      <c r="BZ25" s="681"/>
      <c r="CA25" s="681"/>
      <c r="CB25" s="681"/>
      <c r="CC25" s="681"/>
      <c r="CD25" s="681"/>
      <c r="CE25" s="681"/>
      <c r="CF25" s="681"/>
      <c r="CG25" s="681"/>
      <c r="CH25" s="681"/>
      <c r="CI25" s="681"/>
      <c r="CJ25" s="681"/>
      <c r="CK25" s="681"/>
      <c r="CL25" s="681"/>
      <c r="CM25" s="681"/>
      <c r="CN25" s="681"/>
      <c r="CO25" s="681"/>
      <c r="CP25" s="681"/>
      <c r="CQ25" s="681"/>
      <c r="CR25" s="681"/>
      <c r="CS25" s="681"/>
      <c r="CT25" s="681"/>
      <c r="CU25" s="681"/>
      <c r="CV25" s="681"/>
      <c r="CW25" s="681"/>
      <c r="CX25" s="681"/>
      <c r="CY25" s="681"/>
      <c r="CZ25" s="681"/>
      <c r="DA25" s="681"/>
      <c r="DB25" s="681"/>
      <c r="DC25" s="681"/>
      <c r="DD25" s="681"/>
      <c r="DE25" s="681"/>
      <c r="DF25" s="681"/>
      <c r="DG25" s="681"/>
      <c r="DH25" s="681"/>
    </row>
    <row r="26" spans="2:112" ht="19.5" customHeight="1" outlineLevel="1">
      <c r="C26" s="766"/>
      <c r="D26" s="606" t="s">
        <v>2112</v>
      </c>
      <c r="E26" s="528"/>
      <c r="F26" s="528"/>
      <c r="G26" s="529"/>
      <c r="H26" s="530"/>
      <c r="I26" s="530"/>
      <c r="J26" s="639" t="s">
        <v>883</v>
      </c>
      <c r="K26" s="681"/>
      <c r="L26" s="681"/>
      <c r="M26" s="681"/>
      <c r="N26" s="681"/>
      <c r="O26" s="681"/>
      <c r="P26" s="681"/>
      <c r="Q26" s="681"/>
      <c r="R26" s="681"/>
      <c r="S26" s="681"/>
      <c r="T26" s="681"/>
      <c r="U26" s="681"/>
      <c r="V26" s="681"/>
      <c r="W26" s="681"/>
      <c r="X26" s="681"/>
      <c r="Y26" s="681"/>
      <c r="Z26" s="681"/>
      <c r="AA26" s="681"/>
      <c r="AB26" s="681"/>
      <c r="AC26" s="681"/>
      <c r="AD26" s="681"/>
      <c r="AE26" s="681"/>
      <c r="AF26" s="681"/>
      <c r="AG26" s="681"/>
      <c r="AH26" s="681"/>
      <c r="AI26" s="681"/>
      <c r="AJ26" s="681"/>
      <c r="AK26" s="681"/>
      <c r="AL26" s="681"/>
      <c r="AM26" s="681"/>
      <c r="AN26" s="681"/>
      <c r="AO26" s="681"/>
      <c r="AP26" s="681"/>
      <c r="AQ26" s="681"/>
      <c r="AR26" s="681"/>
      <c r="AS26" s="681"/>
      <c r="AT26" s="681"/>
      <c r="AU26" s="681"/>
      <c r="AV26" s="681"/>
      <c r="AW26" s="681"/>
      <c r="AX26" s="681"/>
      <c r="AY26" s="681"/>
      <c r="AZ26" s="681"/>
      <c r="BA26" s="681"/>
      <c r="BB26" s="681"/>
      <c r="BC26" s="681"/>
      <c r="BD26" s="681"/>
      <c r="BE26" s="681"/>
      <c r="BF26" s="681"/>
      <c r="BG26" s="681"/>
      <c r="BH26" s="681"/>
      <c r="BI26" s="681"/>
      <c r="BJ26" s="681"/>
      <c r="BK26" s="681"/>
      <c r="BL26" s="681"/>
      <c r="BM26" s="681"/>
      <c r="BN26" s="681"/>
      <c r="BO26" s="681"/>
      <c r="BP26" s="681"/>
      <c r="BQ26" s="681"/>
      <c r="BR26" s="681"/>
      <c r="BS26" s="681"/>
      <c r="BT26" s="681"/>
      <c r="BU26" s="681"/>
      <c r="BV26" s="681"/>
      <c r="BW26" s="681"/>
      <c r="BX26" s="681"/>
      <c r="BY26" s="681"/>
      <c r="BZ26" s="681"/>
      <c r="CA26" s="681"/>
      <c r="CB26" s="681"/>
      <c r="CC26" s="681"/>
      <c r="CD26" s="681"/>
      <c r="CE26" s="681"/>
      <c r="CF26" s="681"/>
      <c r="CG26" s="681"/>
      <c r="CH26" s="681"/>
      <c r="CI26" s="681"/>
      <c r="CJ26" s="681"/>
      <c r="CK26" s="681"/>
      <c r="CL26" s="681"/>
      <c r="CM26" s="681"/>
      <c r="CN26" s="681"/>
      <c r="CO26" s="681"/>
      <c r="CP26" s="681"/>
      <c r="CQ26" s="681"/>
      <c r="CR26" s="681"/>
      <c r="CS26" s="681"/>
      <c r="CT26" s="681"/>
      <c r="CU26" s="681"/>
      <c r="CV26" s="681"/>
      <c r="CW26" s="681"/>
      <c r="CX26" s="681"/>
      <c r="CY26" s="681"/>
      <c r="CZ26" s="681"/>
      <c r="DA26" s="681"/>
      <c r="DB26" s="681"/>
      <c r="DC26" s="681"/>
      <c r="DD26" s="681"/>
      <c r="DE26" s="681"/>
      <c r="DF26" s="681"/>
      <c r="DG26" s="681"/>
      <c r="DH26" s="681"/>
    </row>
    <row r="27" spans="2:112" ht="19.5" customHeight="1" outlineLevel="1">
      <c r="C27" s="847">
        <v>6</v>
      </c>
      <c r="D27" s="398" t="s">
        <v>2113</v>
      </c>
      <c r="E27" s="528"/>
      <c r="F27" s="528"/>
      <c r="G27" s="529"/>
      <c r="H27" s="530"/>
      <c r="I27" s="530"/>
      <c r="J27" s="639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  <c r="AD27" s="681"/>
      <c r="AE27" s="681"/>
      <c r="AF27" s="681"/>
      <c r="AG27" s="681"/>
      <c r="AH27" s="681"/>
      <c r="AI27" s="681"/>
      <c r="AJ27" s="681"/>
      <c r="AK27" s="681"/>
      <c r="AL27" s="681"/>
      <c r="AM27" s="681"/>
      <c r="AN27" s="681"/>
      <c r="AO27" s="681"/>
      <c r="AP27" s="681"/>
      <c r="AQ27" s="681"/>
      <c r="AR27" s="681"/>
      <c r="AS27" s="681"/>
      <c r="AT27" s="681"/>
      <c r="AU27" s="681"/>
      <c r="AV27" s="681"/>
      <c r="AW27" s="681"/>
      <c r="AX27" s="681"/>
      <c r="AY27" s="681"/>
      <c r="AZ27" s="681"/>
      <c r="BA27" s="681"/>
      <c r="BB27" s="681"/>
      <c r="BC27" s="681"/>
      <c r="BD27" s="681"/>
      <c r="BE27" s="681"/>
      <c r="BF27" s="681"/>
      <c r="BG27" s="681"/>
      <c r="BH27" s="681"/>
      <c r="BI27" s="681"/>
      <c r="BJ27" s="681"/>
      <c r="BK27" s="681"/>
      <c r="BL27" s="681"/>
      <c r="BM27" s="681"/>
      <c r="BN27" s="681"/>
      <c r="BO27" s="681"/>
      <c r="BP27" s="681"/>
      <c r="BQ27" s="681"/>
      <c r="BR27" s="681"/>
      <c r="BS27" s="681"/>
      <c r="BT27" s="681"/>
      <c r="BU27" s="681"/>
      <c r="BV27" s="681"/>
      <c r="BW27" s="681"/>
      <c r="BX27" s="681"/>
      <c r="BY27" s="681"/>
      <c r="BZ27" s="681"/>
      <c r="CA27" s="681"/>
      <c r="CB27" s="681"/>
      <c r="CC27" s="681"/>
      <c r="CD27" s="681"/>
      <c r="CE27" s="681"/>
      <c r="CF27" s="681"/>
      <c r="CG27" s="681"/>
      <c r="CH27" s="681"/>
      <c r="CI27" s="681"/>
      <c r="CJ27" s="681"/>
      <c r="CK27" s="681"/>
      <c r="CL27" s="681"/>
      <c r="CM27" s="681"/>
      <c r="CN27" s="681"/>
      <c r="CO27" s="681"/>
      <c r="CP27" s="681"/>
      <c r="CQ27" s="681"/>
      <c r="CR27" s="681"/>
      <c r="CS27" s="681"/>
      <c r="CT27" s="681"/>
      <c r="CU27" s="681"/>
      <c r="CV27" s="681"/>
      <c r="CW27" s="681"/>
      <c r="CX27" s="681"/>
      <c r="CY27" s="681"/>
      <c r="CZ27" s="681"/>
      <c r="DA27" s="681"/>
      <c r="DB27" s="681"/>
      <c r="DC27" s="681"/>
      <c r="DD27" s="681"/>
      <c r="DE27" s="681"/>
      <c r="DF27" s="681"/>
      <c r="DG27" s="681"/>
      <c r="DH27" s="681"/>
    </row>
    <row r="28" spans="2:112" ht="24" customHeight="1" outlineLevel="1">
      <c r="C28" s="766"/>
      <c r="D28" s="791" t="s">
        <v>2111</v>
      </c>
      <c r="E28" s="528"/>
      <c r="F28" s="528" t="s">
        <v>3393</v>
      </c>
      <c r="G28" s="529"/>
      <c r="H28" s="530" t="s">
        <v>3394</v>
      </c>
      <c r="I28" s="530"/>
      <c r="J28" s="639" t="s">
        <v>883</v>
      </c>
      <c r="K28" s="724">
        <f>K11-'1. ГПП-АГПЗ+'!K11</f>
        <v>0</v>
      </c>
      <c r="L28" s="681"/>
      <c r="M28" s="724">
        <f>M11-'1. ГПП-АГПЗ+'!M11</f>
        <v>0</v>
      </c>
      <c r="N28" s="681"/>
      <c r="O28" s="681"/>
      <c r="P28" s="681"/>
      <c r="Q28" s="724">
        <f>Q11-'1. ГПП-АГПЗ+'!Q11</f>
        <v>0</v>
      </c>
      <c r="R28" s="681"/>
      <c r="S28" s="724">
        <f>S11-'1. ГПП-АГПЗ+'!S11</f>
        <v>0</v>
      </c>
      <c r="T28" s="681"/>
      <c r="U28" s="681"/>
      <c r="V28" s="681"/>
      <c r="W28" s="724">
        <f>W11-'1. ГПП-АГПЗ+'!W11</f>
        <v>0</v>
      </c>
      <c r="X28" s="681"/>
      <c r="Y28" s="724">
        <f>Y11-'1. ГПП-АГПЗ+'!Y11</f>
        <v>0</v>
      </c>
      <c r="Z28" s="681"/>
      <c r="AA28" s="681"/>
      <c r="AB28" s="681"/>
      <c r="AC28" s="724">
        <f>AC11-'1. ГПП-АГПЗ+'!AC11</f>
        <v>0</v>
      </c>
      <c r="AD28" s="681"/>
      <c r="AE28" s="724">
        <f>AE11-'1. ГПП-АГПЗ+'!AE11</f>
        <v>0</v>
      </c>
      <c r="AF28" s="681"/>
      <c r="AG28" s="681"/>
      <c r="AH28" s="681"/>
      <c r="AI28" s="724">
        <f>AI11-'1. ГПП-АГПЗ+'!AI11</f>
        <v>0</v>
      </c>
      <c r="AJ28" s="681"/>
      <c r="AK28" s="724">
        <f>AK11-'1. ГПП-АГПЗ+'!AK11</f>
        <v>0</v>
      </c>
      <c r="AL28" s="681"/>
      <c r="AM28" s="681"/>
      <c r="AN28" s="681"/>
      <c r="AO28" s="724">
        <f>AO11-'1. ГПП-АГПЗ+'!AO11</f>
        <v>0</v>
      </c>
      <c r="AP28" s="681"/>
      <c r="AQ28" s="724">
        <f>AQ11-'1. ГПП-АГПЗ+'!AQ11</f>
        <v>0</v>
      </c>
      <c r="AR28" s="681"/>
      <c r="AS28" s="681"/>
      <c r="AT28" s="681"/>
      <c r="AU28" s="724">
        <f>AU11-'1. ГПП-АГПЗ+'!AU11</f>
        <v>0</v>
      </c>
      <c r="AV28" s="681"/>
      <c r="AW28" s="724">
        <f>AW11-'1. ГПП-АГПЗ+'!AW11</f>
        <v>0</v>
      </c>
      <c r="AX28" s="681"/>
      <c r="AY28" s="681"/>
      <c r="AZ28" s="681"/>
      <c r="BA28" s="724">
        <f>BA11-'1. ГПП-АГПЗ+'!BA11</f>
        <v>0</v>
      </c>
      <c r="BB28" s="681"/>
      <c r="BC28" s="724">
        <f>BC11-'1. ГПП-АГПЗ+'!BC11</f>
        <v>0</v>
      </c>
      <c r="BD28" s="681"/>
      <c r="BE28" s="681"/>
      <c r="BF28" s="681"/>
      <c r="BG28" s="724">
        <f>BG11-'1. ГПП-АГПЗ+'!BG11</f>
        <v>0</v>
      </c>
      <c r="BH28" s="681"/>
      <c r="BI28" s="724">
        <f>BI11-'1. ГПП-АГПЗ+'!BI11</f>
        <v>0</v>
      </c>
      <c r="BJ28" s="681"/>
      <c r="BK28" s="681"/>
      <c r="BL28" s="681"/>
      <c r="BM28" s="724">
        <f>BM11-'1. ГПП-АГПЗ+'!BM11</f>
        <v>0</v>
      </c>
      <c r="BN28" s="681"/>
      <c r="BO28" s="724">
        <f>BO11-'1. ГПП-АГПЗ+'!BO11</f>
        <v>0</v>
      </c>
      <c r="BP28" s="681"/>
      <c r="BQ28" s="681"/>
      <c r="BR28" s="681"/>
      <c r="BS28" s="724">
        <f>BS11-'1. ГПП-АГПЗ+'!BS11</f>
        <v>0</v>
      </c>
      <c r="BT28" s="681"/>
      <c r="BU28" s="724">
        <f>BU11-'1. ГПП-АГПЗ+'!BU11</f>
        <v>0</v>
      </c>
      <c r="BV28" s="681"/>
      <c r="BW28" s="681"/>
      <c r="BX28" s="681"/>
      <c r="BY28" s="724">
        <f>BY11-'1. ГПП-АГПЗ+'!BY11</f>
        <v>0</v>
      </c>
      <c r="BZ28" s="681"/>
      <c r="CA28" s="724">
        <f>CA11-'1. ГПП-АГПЗ+'!CA11</f>
        <v>0</v>
      </c>
      <c r="CB28" s="681"/>
      <c r="CC28" s="681"/>
      <c r="CD28" s="681"/>
      <c r="CE28" s="724">
        <f>CE11-'1. ГПП-АГПЗ+'!CE11</f>
        <v>0</v>
      </c>
      <c r="CF28" s="681"/>
      <c r="CG28" s="724">
        <f>CG11-'1. ГПП-АГПЗ+'!CG11</f>
        <v>0</v>
      </c>
      <c r="CH28" s="681"/>
      <c r="CI28" s="681"/>
      <c r="CJ28" s="681"/>
      <c r="CK28" s="724">
        <f>CK11-'1. ГПП-АГПЗ+'!CK11</f>
        <v>0</v>
      </c>
      <c r="CL28" s="681"/>
      <c r="CM28" s="724">
        <f>CM11-'1. ГПП-АГПЗ+'!CM11</f>
        <v>0</v>
      </c>
      <c r="CN28" s="681"/>
      <c r="CO28" s="681"/>
      <c r="CP28" s="681"/>
      <c r="CQ28" s="724">
        <f>CQ11-'1. ГПП-АГПЗ+'!CQ11</f>
        <v>0</v>
      </c>
      <c r="CR28" s="681"/>
      <c r="CS28" s="724">
        <f>CS11-'1. ГПП-АГПЗ+'!CS11</f>
        <v>0</v>
      </c>
      <c r="CT28" s="681"/>
      <c r="CU28" s="681"/>
      <c r="CV28" s="681"/>
      <c r="CW28" s="724">
        <f>CW11-'1. ГПП-АГПЗ+'!CW11</f>
        <v>0</v>
      </c>
      <c r="CX28" s="681"/>
      <c r="CY28" s="724">
        <f>CY11-'1. ГПП-АГПЗ+'!CY11</f>
        <v>0</v>
      </c>
      <c r="CZ28" s="681"/>
      <c r="DA28" s="681"/>
      <c r="DB28" s="681"/>
      <c r="DC28" s="724">
        <f>DC11-'1. ГПП-АГПЗ+'!DC11</f>
        <v>0</v>
      </c>
      <c r="DD28" s="681"/>
      <c r="DE28" s="724">
        <f>DE11-'1. ГПП-АГПЗ+'!DE11</f>
        <v>0</v>
      </c>
      <c r="DF28" s="681"/>
      <c r="DG28" s="681"/>
      <c r="DH28" s="681"/>
    </row>
    <row r="29" spans="2:112" ht="24" customHeight="1" outlineLevel="1">
      <c r="C29" s="766"/>
      <c r="D29" s="766"/>
      <c r="E29" s="528"/>
      <c r="F29" s="528" t="s">
        <v>3395</v>
      </c>
      <c r="G29" s="529"/>
      <c r="H29" s="530" t="s">
        <v>3396</v>
      </c>
      <c r="I29" s="530"/>
      <c r="J29" s="639" t="s">
        <v>889</v>
      </c>
      <c r="K29" s="724">
        <f>K12-'1. ГПП-АГПЗ+'!K12</f>
        <v>0</v>
      </c>
      <c r="L29" s="681"/>
      <c r="M29" s="724">
        <f>M12-'1. ГПП-АГПЗ+'!M12</f>
        <v>0</v>
      </c>
      <c r="N29" s="681"/>
      <c r="O29" s="681"/>
      <c r="P29" s="681"/>
      <c r="Q29" s="724">
        <f>Q12-'1. ГПП-АГПЗ+'!Q12</f>
        <v>0</v>
      </c>
      <c r="R29" s="681"/>
      <c r="S29" s="724">
        <f>S12-'1. ГПП-АГПЗ+'!S12</f>
        <v>0</v>
      </c>
      <c r="T29" s="681"/>
      <c r="U29" s="681"/>
      <c r="V29" s="681"/>
      <c r="W29" s="724">
        <f>W12-'1. ГПП-АГПЗ+'!W12</f>
        <v>0</v>
      </c>
      <c r="X29" s="681"/>
      <c r="Y29" s="724">
        <f>Y12-'1. ГПП-АГПЗ+'!Y12</f>
        <v>0</v>
      </c>
      <c r="Z29" s="681"/>
      <c r="AA29" s="681"/>
      <c r="AB29" s="681"/>
      <c r="AC29" s="724">
        <f>AC12-'1. ГПП-АГПЗ+'!AC12</f>
        <v>0</v>
      </c>
      <c r="AD29" s="681"/>
      <c r="AE29" s="724">
        <f>AE12-'1. ГПП-АГПЗ+'!AE12</f>
        <v>0</v>
      </c>
      <c r="AF29" s="681"/>
      <c r="AG29" s="681"/>
      <c r="AH29" s="681"/>
      <c r="AI29" s="724">
        <f>AI12-'1. ГПП-АГПЗ+'!AI12</f>
        <v>0</v>
      </c>
      <c r="AJ29" s="681"/>
      <c r="AK29" s="724">
        <f>AK12-'1. ГПП-АГПЗ+'!AK12</f>
        <v>0</v>
      </c>
      <c r="AL29" s="681"/>
      <c r="AM29" s="681"/>
      <c r="AN29" s="681"/>
      <c r="AO29" s="724">
        <f>AO12-'1. ГПП-АГПЗ+'!AO12</f>
        <v>0</v>
      </c>
      <c r="AP29" s="681"/>
      <c r="AQ29" s="724">
        <f>AQ12-'1. ГПП-АГПЗ+'!AQ12</f>
        <v>0</v>
      </c>
      <c r="AR29" s="681"/>
      <c r="AS29" s="681"/>
      <c r="AT29" s="681"/>
      <c r="AU29" s="724">
        <f>AU12-'1. ГПП-АГПЗ+'!AU12</f>
        <v>0</v>
      </c>
      <c r="AV29" s="681"/>
      <c r="AW29" s="724">
        <f>AW12-'1. ГПП-АГПЗ+'!AW12</f>
        <v>0</v>
      </c>
      <c r="AX29" s="681"/>
      <c r="AY29" s="681"/>
      <c r="AZ29" s="681"/>
      <c r="BA29" s="724">
        <f>BA12-'1. ГПП-АГПЗ+'!BA12</f>
        <v>0</v>
      </c>
      <c r="BB29" s="681"/>
      <c r="BC29" s="724">
        <f>BC12-'1. ГПП-АГПЗ+'!BC12</f>
        <v>0</v>
      </c>
      <c r="BD29" s="681"/>
      <c r="BE29" s="681"/>
      <c r="BF29" s="681"/>
      <c r="BG29" s="724">
        <f>BG12-'1. ГПП-АГПЗ+'!BG12</f>
        <v>0</v>
      </c>
      <c r="BH29" s="681"/>
      <c r="BI29" s="724">
        <f>BI12-'1. ГПП-АГПЗ+'!BI12</f>
        <v>0</v>
      </c>
      <c r="BJ29" s="681"/>
      <c r="BK29" s="681"/>
      <c r="BL29" s="681"/>
      <c r="BM29" s="724">
        <f>BM12-'1. ГПП-АГПЗ+'!BM12</f>
        <v>0</v>
      </c>
      <c r="BN29" s="681"/>
      <c r="BO29" s="724">
        <f>BO12-'1. ГПП-АГПЗ+'!BO12</f>
        <v>0</v>
      </c>
      <c r="BP29" s="681"/>
      <c r="BQ29" s="681"/>
      <c r="BR29" s="681"/>
      <c r="BS29" s="724">
        <f>BS12-'1. ГПП-АГПЗ+'!BS12</f>
        <v>0</v>
      </c>
      <c r="BT29" s="681"/>
      <c r="BU29" s="724">
        <f>BU12-'1. ГПП-АГПЗ+'!BU12</f>
        <v>0</v>
      </c>
      <c r="BV29" s="681"/>
      <c r="BW29" s="681"/>
      <c r="BX29" s="681"/>
      <c r="BY29" s="724">
        <f>BY12-'1. ГПП-АГПЗ+'!BY12</f>
        <v>0</v>
      </c>
      <c r="BZ29" s="681"/>
      <c r="CA29" s="724">
        <f>CA12-'1. ГПП-АГПЗ+'!CA12</f>
        <v>0</v>
      </c>
      <c r="CB29" s="681"/>
      <c r="CC29" s="681"/>
      <c r="CD29" s="681"/>
      <c r="CE29" s="724">
        <f>CE12-'1. ГПП-АГПЗ+'!CE12</f>
        <v>0</v>
      </c>
      <c r="CF29" s="681"/>
      <c r="CG29" s="724">
        <f>CG12-'1. ГПП-АГПЗ+'!CG12</f>
        <v>0</v>
      </c>
      <c r="CH29" s="681"/>
      <c r="CI29" s="681"/>
      <c r="CJ29" s="681"/>
      <c r="CK29" s="724">
        <f>CK12-'1. ГПП-АГПЗ+'!CK12</f>
        <v>0</v>
      </c>
      <c r="CL29" s="681"/>
      <c r="CM29" s="724">
        <f>CM12-'1. ГПП-АГПЗ+'!CM12</f>
        <v>0</v>
      </c>
      <c r="CN29" s="681"/>
      <c r="CO29" s="681"/>
      <c r="CP29" s="681"/>
      <c r="CQ29" s="724">
        <f>CQ12-'1. ГПП-АГПЗ+'!CQ12</f>
        <v>0</v>
      </c>
      <c r="CR29" s="681"/>
      <c r="CS29" s="724">
        <f>CS12-'1. ГПП-АГПЗ+'!CS12</f>
        <v>0</v>
      </c>
      <c r="CT29" s="681"/>
      <c r="CU29" s="681"/>
      <c r="CV29" s="681"/>
      <c r="CW29" s="724">
        <f>CW12-'1. ГПП-АГПЗ+'!CW12</f>
        <v>0</v>
      </c>
      <c r="CX29" s="681"/>
      <c r="CY29" s="724">
        <f>CY12-'1. ГПП-АГПЗ+'!CY12</f>
        <v>0</v>
      </c>
      <c r="CZ29" s="681"/>
      <c r="DA29" s="681"/>
      <c r="DB29" s="681"/>
      <c r="DC29" s="724">
        <f>DC12-'1. ГПП-АГПЗ+'!DC12</f>
        <v>0</v>
      </c>
      <c r="DD29" s="681"/>
      <c r="DE29" s="724">
        <f>DE12-'1. ГПП-АГПЗ+'!DE12</f>
        <v>0</v>
      </c>
      <c r="DF29" s="681"/>
      <c r="DG29" s="681"/>
      <c r="DH29" s="681"/>
    </row>
    <row r="30" spans="2:112" ht="24" customHeight="1" outlineLevel="1">
      <c r="C30" s="753"/>
      <c r="D30" s="401" t="s">
        <v>2112</v>
      </c>
      <c r="E30" s="528"/>
      <c r="F30" s="528" t="s">
        <v>3397</v>
      </c>
      <c r="G30" s="529"/>
      <c r="H30" s="530" t="s">
        <v>3398</v>
      </c>
      <c r="I30" s="530"/>
      <c r="J30" s="640" t="s">
        <v>883</v>
      </c>
      <c r="K30" s="724">
        <f>K13-'1. ГПП-АГПЗ+'!K13</f>
        <v>0</v>
      </c>
      <c r="L30" s="681"/>
      <c r="M30" s="724">
        <f>M13-'1. ГПП-АГПЗ+'!M13</f>
        <v>0</v>
      </c>
      <c r="N30" s="681"/>
      <c r="O30" s="681"/>
      <c r="P30" s="681"/>
      <c r="Q30" s="724">
        <f>Q13-'1. ГПП-АГПЗ+'!Q13</f>
        <v>0</v>
      </c>
      <c r="R30" s="681"/>
      <c r="S30" s="724">
        <f>S13-'1. ГПП-АГПЗ+'!S13</f>
        <v>0</v>
      </c>
      <c r="T30" s="681"/>
      <c r="U30" s="681"/>
      <c r="V30" s="681"/>
      <c r="W30" s="724">
        <f>W13-'1. ГПП-АГПЗ+'!W13</f>
        <v>0</v>
      </c>
      <c r="X30" s="681"/>
      <c r="Y30" s="724">
        <f>Y13-'1. ГПП-АГПЗ+'!Y13</f>
        <v>0</v>
      </c>
      <c r="Z30" s="681"/>
      <c r="AA30" s="681"/>
      <c r="AB30" s="681"/>
      <c r="AC30" s="724">
        <f>AC13-'1. ГПП-АГПЗ+'!AC13</f>
        <v>0</v>
      </c>
      <c r="AD30" s="681"/>
      <c r="AE30" s="724">
        <f>AE13-'1. ГПП-АГПЗ+'!AE13</f>
        <v>0</v>
      </c>
      <c r="AF30" s="681"/>
      <c r="AG30" s="681"/>
      <c r="AH30" s="681"/>
      <c r="AI30" s="724">
        <f>AI13-'1. ГПП-АГПЗ+'!AI13</f>
        <v>0</v>
      </c>
      <c r="AJ30" s="681"/>
      <c r="AK30" s="724">
        <f>AK13-'1. ГПП-АГПЗ+'!AK13</f>
        <v>0</v>
      </c>
      <c r="AL30" s="681"/>
      <c r="AM30" s="681"/>
      <c r="AN30" s="681"/>
      <c r="AO30" s="724">
        <f>AO13-'1. ГПП-АГПЗ+'!AO13</f>
        <v>0</v>
      </c>
      <c r="AP30" s="681"/>
      <c r="AQ30" s="724">
        <f>AQ13-'1. ГПП-АГПЗ+'!AQ13</f>
        <v>0</v>
      </c>
      <c r="AR30" s="681"/>
      <c r="AS30" s="681"/>
      <c r="AT30" s="681"/>
      <c r="AU30" s="724">
        <f>AU13-'1. ГПП-АГПЗ+'!AU13</f>
        <v>0</v>
      </c>
      <c r="AV30" s="681"/>
      <c r="AW30" s="724">
        <f>AW13-'1. ГПП-АГПЗ+'!AW13</f>
        <v>0</v>
      </c>
      <c r="AX30" s="681"/>
      <c r="AY30" s="681"/>
      <c r="AZ30" s="681"/>
      <c r="BA30" s="724">
        <f>BA13-'1. ГПП-АГПЗ+'!BA13</f>
        <v>0</v>
      </c>
      <c r="BB30" s="681"/>
      <c r="BC30" s="724">
        <f>BC13-'1. ГПП-АГПЗ+'!BC13</f>
        <v>0</v>
      </c>
      <c r="BD30" s="681"/>
      <c r="BE30" s="681"/>
      <c r="BF30" s="681"/>
      <c r="BG30" s="724">
        <f>BG13-'1. ГПП-АГПЗ+'!BG13</f>
        <v>0</v>
      </c>
      <c r="BH30" s="681"/>
      <c r="BI30" s="724">
        <f>BI13-'1. ГПП-АГПЗ+'!BI13</f>
        <v>0</v>
      </c>
      <c r="BJ30" s="681"/>
      <c r="BK30" s="681"/>
      <c r="BL30" s="681"/>
      <c r="BM30" s="724">
        <f>BM13-'1. ГПП-АГПЗ+'!BM13</f>
        <v>0</v>
      </c>
      <c r="BN30" s="681"/>
      <c r="BO30" s="724">
        <f>BO13-'1. ГПП-АГПЗ+'!BO13</f>
        <v>0</v>
      </c>
      <c r="BP30" s="681"/>
      <c r="BQ30" s="681"/>
      <c r="BR30" s="681"/>
      <c r="BS30" s="724">
        <f>BS13-'1. ГПП-АГПЗ+'!BS13</f>
        <v>0</v>
      </c>
      <c r="BT30" s="681"/>
      <c r="BU30" s="724">
        <f>BU13-'1. ГПП-АГПЗ+'!BU13</f>
        <v>0</v>
      </c>
      <c r="BV30" s="681"/>
      <c r="BW30" s="681"/>
      <c r="BX30" s="681"/>
      <c r="BY30" s="724">
        <f>BY13-'1. ГПП-АГПЗ+'!BY13</f>
        <v>0</v>
      </c>
      <c r="BZ30" s="681"/>
      <c r="CA30" s="724">
        <f>CA13-'1. ГПП-АГПЗ+'!CA13</f>
        <v>0</v>
      </c>
      <c r="CB30" s="681"/>
      <c r="CC30" s="681"/>
      <c r="CD30" s="681"/>
      <c r="CE30" s="724">
        <f>CE13-'1. ГПП-АГПЗ+'!CE13</f>
        <v>0</v>
      </c>
      <c r="CF30" s="681"/>
      <c r="CG30" s="724">
        <f>CG13-'1. ГПП-АГПЗ+'!CG13</f>
        <v>0</v>
      </c>
      <c r="CH30" s="681"/>
      <c r="CI30" s="681"/>
      <c r="CJ30" s="681"/>
      <c r="CK30" s="724">
        <f>CK13-'1. ГПП-АГПЗ+'!CK13</f>
        <v>0</v>
      </c>
      <c r="CL30" s="681"/>
      <c r="CM30" s="724">
        <f>CM13-'1. ГПП-АГПЗ+'!CM13</f>
        <v>0</v>
      </c>
      <c r="CN30" s="681"/>
      <c r="CO30" s="681"/>
      <c r="CP30" s="681"/>
      <c r="CQ30" s="724">
        <f>CQ13-'1. ГПП-АГПЗ+'!CQ13</f>
        <v>0</v>
      </c>
      <c r="CR30" s="681"/>
      <c r="CS30" s="724">
        <f>CS13-'1. ГПП-АГПЗ+'!CS13</f>
        <v>0</v>
      </c>
      <c r="CT30" s="681"/>
      <c r="CU30" s="681"/>
      <c r="CV30" s="681"/>
      <c r="CW30" s="724">
        <f>CW13-'1. ГПП-АГПЗ+'!CW13</f>
        <v>0</v>
      </c>
      <c r="CX30" s="681"/>
      <c r="CY30" s="724">
        <f>CY13-'1. ГПП-АГПЗ+'!CY13</f>
        <v>0</v>
      </c>
      <c r="CZ30" s="681"/>
      <c r="DA30" s="681"/>
      <c r="DB30" s="681"/>
      <c r="DC30" s="724">
        <f>DC13-'1. ГПП-АГПЗ+'!DC13</f>
        <v>0</v>
      </c>
      <c r="DD30" s="681"/>
      <c r="DE30" s="724">
        <f>DE13-'1. ГПП-АГПЗ+'!DE13</f>
        <v>0</v>
      </c>
      <c r="DF30" s="681"/>
      <c r="DG30" s="681"/>
      <c r="DH30" s="681"/>
    </row>
  </sheetData>
  <mergeCells count="104">
    <mergeCell ref="C27:C30"/>
    <mergeCell ref="D24:D25"/>
    <mergeCell ref="K7:K8"/>
    <mergeCell ref="CY7:CY8"/>
    <mergeCell ref="D19:D20"/>
    <mergeCell ref="CX7:CX8"/>
    <mergeCell ref="CH7:CH8"/>
    <mergeCell ref="AK7:AK8"/>
    <mergeCell ref="AC7:AC8"/>
    <mergeCell ref="AE7:AE8"/>
    <mergeCell ref="AW7:AW8"/>
    <mergeCell ref="C23:C26"/>
    <mergeCell ref="C19:C20"/>
    <mergeCell ref="CR7:CR8"/>
    <mergeCell ref="D6:D8"/>
    <mergeCell ref="AU7:AU8"/>
    <mergeCell ref="U7:V7"/>
    <mergeCell ref="CW7:CW8"/>
    <mergeCell ref="E6:I6"/>
    <mergeCell ref="AG7:AH7"/>
    <mergeCell ref="CI7:CJ7"/>
    <mergeCell ref="AS7:AT7"/>
    <mergeCell ref="J6:J8"/>
    <mergeCell ref="AD7:AD8"/>
    <mergeCell ref="B6:B8"/>
    <mergeCell ref="C3:J3"/>
    <mergeCell ref="CS7:CS8"/>
    <mergeCell ref="DE7:DE8"/>
    <mergeCell ref="X7:X8"/>
    <mergeCell ref="Z7:Z8"/>
    <mergeCell ref="CQ7:CQ8"/>
    <mergeCell ref="BM7:BM8"/>
    <mergeCell ref="C11:C12"/>
    <mergeCell ref="H7:H8"/>
    <mergeCell ref="C6:C8"/>
    <mergeCell ref="BJ7:BJ8"/>
    <mergeCell ref="Q7:Q8"/>
    <mergeCell ref="BS7:BS8"/>
    <mergeCell ref="BU7:BU8"/>
    <mergeCell ref="AR7:AR8"/>
    <mergeCell ref="BE7:BF7"/>
    <mergeCell ref="CB7:CB8"/>
    <mergeCell ref="R7:R8"/>
    <mergeCell ref="CE7:CE8"/>
    <mergeCell ref="AJ7:AJ8"/>
    <mergeCell ref="CK7:CK8"/>
    <mergeCell ref="AL7:AL8"/>
    <mergeCell ref="CZ7:CZ8"/>
    <mergeCell ref="DG7:DH7"/>
    <mergeCell ref="AO7:AO8"/>
    <mergeCell ref="BY7:BY8"/>
    <mergeCell ref="AQ7:AQ8"/>
    <mergeCell ref="DC7:DC8"/>
    <mergeCell ref="CN7:CN8"/>
    <mergeCell ref="AX7:AX8"/>
    <mergeCell ref="CL7:CL8"/>
    <mergeCell ref="D28:D29"/>
    <mergeCell ref="E7:E8"/>
    <mergeCell ref="BV7:BV8"/>
    <mergeCell ref="DD7:DD8"/>
    <mergeCell ref="DF7:DF8"/>
    <mergeCell ref="BG7:BG8"/>
    <mergeCell ref="AM7:AN7"/>
    <mergeCell ref="AY7:AZ7"/>
    <mergeCell ref="BQ7:BR7"/>
    <mergeCell ref="DA7:DB7"/>
    <mergeCell ref="BK7:BL7"/>
    <mergeCell ref="L7:L8"/>
    <mergeCell ref="N7:N8"/>
    <mergeCell ref="BN7:BN8"/>
    <mergeCell ref="BP7:BP8"/>
    <mergeCell ref="BZ7:BZ8"/>
    <mergeCell ref="D11:D12"/>
    <mergeCell ref="I7:I8"/>
    <mergeCell ref="BI7:BI8"/>
    <mergeCell ref="S7:S8"/>
    <mergeCell ref="W7:W8"/>
    <mergeCell ref="CT7:CT8"/>
    <mergeCell ref="CF7:CF8"/>
    <mergeCell ref="Y7:Y8"/>
    <mergeCell ref="AI7:AI8"/>
    <mergeCell ref="CM7:CM8"/>
    <mergeCell ref="CO7:CP7"/>
    <mergeCell ref="AF7:AF8"/>
    <mergeCell ref="AP7:AP8"/>
    <mergeCell ref="BB7:BB8"/>
    <mergeCell ref="BD7:BD8"/>
    <mergeCell ref="AV7:AV8"/>
    <mergeCell ref="F7:F8"/>
    <mergeCell ref="BH7:BH8"/>
    <mergeCell ref="BT7:BT8"/>
    <mergeCell ref="G7:G8"/>
    <mergeCell ref="CG7:CG8"/>
    <mergeCell ref="O7:P7"/>
    <mergeCell ref="BA7:BA8"/>
    <mergeCell ref="BC7:BC8"/>
    <mergeCell ref="M7:M8"/>
    <mergeCell ref="BO7:BO8"/>
    <mergeCell ref="BW7:BX7"/>
    <mergeCell ref="AA7:AB7"/>
    <mergeCell ref="CA7:CA8"/>
    <mergeCell ref="CC7:CD7"/>
    <mergeCell ref="T7:T8"/>
    <mergeCell ref="CU7:CV7"/>
  </mergeCells>
  <conditionalFormatting sqref="O10:O30 P10:P30 U10:U30 V10:V30 AA10:AA30 AB10:AB30 AG10:AG30 AH10:AH30 AM10:AM30 AN10:AN30 AS10:AS30 AT10:AT30 AY10:AY30 AZ10:AZ30 BE10:BE30 BF10:BF30 BK10:BK30 BL10:BL30 BQ10:BQ30 BR10:BR30 BW10:BW30 BX10:BX30 CC10:CC30 CD10:CD30 CI10:CI30 CJ10:CJ30 CO10:CO30 CP10:CP30 CU10:CU30 CV10:CV30 DA10:DA30 DB10:DB30 DG10:DG30 DH10:DH30">
    <cfRule type="cellIs" dxfId="58" priority="1" operator="equal">
      <formula>0</formula>
    </cfRule>
    <cfRule type="cellIs" dxfId="57" priority="2" operator="lessThan">
      <formula>0</formula>
    </cfRule>
    <cfRule type="cellIs" dxfId="56" priority="3" operator="greaterThan">
      <formula>0</formula>
    </cfRule>
  </conditionalFormatting>
  <conditionalFormatting sqref="L10:L30 N10:N30 R10:R30 T10:T30 X10:X30 Z10:Z30 AD10:AD30 AF10:AF30 AJ10:AJ30 AL10:AL30 AP10:AP30 AR10:AR30 AV10:AV30 AX10:AX30 BB10:BB30 BD10:BD30 BH10:BH30 BJ10:BJ30 BN10:BN30 BP10:BP30 BT10:BT30 BV10:BV30 BZ10:BZ30 CB10:CB30 CF10:CF30 CH10:CH30 CL10:CL30 CN10:CN30 CR10:CR30 CT10:CT30 CX10:CX30 CZ10:CZ30 DD10:DD30 DF10:DF30">
    <cfRule type="cellIs" dxfId="55" priority="4" operator="equal">
      <formula>0</formula>
    </cfRule>
  </conditionalFormatting>
  <pageMargins left="0.7" right="0.7" top="0.75" bottom="0.75" header="0.3" footer="0.3"/>
  <pageSetup paperSize="9" scale="67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tabColor theme="8" tint="0.59999389629810485"/>
    <pageSetUpPr fitToPage="1"/>
  </sheetPr>
  <dimension ref="A1:DH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15" defaultRowHeight="18.75" outlineLevelRow="1" outlineLevelCol="1"/>
  <cols>
    <col min="1" max="2" width="10.7109375" style="138" hidden="1" customWidth="1" outlineLevel="1"/>
    <col min="3" max="3" width="9.42578125" style="138" bestFit="1" customWidth="1" collapsed="1"/>
    <col min="4" max="4" width="72" style="138" customWidth="1"/>
    <col min="5" max="9" width="19.85546875" style="138" customWidth="1" outlineLevel="1"/>
    <col min="10" max="10" width="13.5703125" style="139" bestFit="1" customWidth="1"/>
    <col min="11" max="11" width="25" style="138" bestFit="1" customWidth="1"/>
    <col min="12" max="12" width="15" style="13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15" style="138"/>
  </cols>
  <sheetData>
    <row r="1" spans="1:112" ht="15" customHeight="1"/>
    <row r="2" spans="1:112" ht="20.100000000000001" customHeight="1"/>
    <row r="3" spans="1:112" ht="20.100000000000001" customHeight="1">
      <c r="C3" s="849" t="s">
        <v>3399</v>
      </c>
      <c r="D3" s="832"/>
      <c r="E3" s="832"/>
      <c r="F3" s="832"/>
      <c r="G3" s="832"/>
      <c r="H3" s="832"/>
      <c r="I3" s="832"/>
      <c r="J3" s="850"/>
    </row>
    <row r="4" spans="1:112" ht="20.100000000000001" customHeight="1"/>
    <row r="5" spans="1:112">
      <c r="C5" s="326" t="s">
        <v>3400</v>
      </c>
      <c r="D5" s="326"/>
      <c r="E5" s="326"/>
      <c r="F5" s="326"/>
      <c r="G5" s="326"/>
      <c r="H5" s="326"/>
      <c r="I5" s="326"/>
      <c r="J5" s="734"/>
    </row>
    <row r="6" spans="1:112" ht="20.100000000000001" customHeight="1">
      <c r="B6" s="792" t="s">
        <v>1868</v>
      </c>
      <c r="C6" s="851" t="s">
        <v>1433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1869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832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B8" s="832"/>
      <c r="C8" s="766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388"/>
      <c r="D9" s="206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ht="37.5" customHeight="1">
      <c r="A10" s="49"/>
      <c r="B10" s="23" t="s">
        <v>3216</v>
      </c>
      <c r="C10" s="140" t="s">
        <v>95</v>
      </c>
      <c r="D10" s="141" t="s">
        <v>3401</v>
      </c>
      <c r="E10" s="528" t="s">
        <v>3370</v>
      </c>
      <c r="F10" s="528"/>
      <c r="G10" s="529"/>
      <c r="H10" s="530" t="s">
        <v>3371</v>
      </c>
      <c r="I10" s="530"/>
      <c r="J10" s="735" t="s">
        <v>889</v>
      </c>
      <c r="K10" s="687">
        <f t="shared" ref="K10:K34" si="0">Q10+AO10+BM10+CK10</f>
        <v>0</v>
      </c>
      <c r="L10" s="681"/>
      <c r="M10" s="687">
        <f t="shared" ref="M10:M34" si="1">S10+AQ10+BO10+CM10</f>
        <v>0</v>
      </c>
      <c r="N10" s="681"/>
      <c r="O10" s="687">
        <f t="shared" ref="O10:O34" si="2">IFERROR(M10-K10,"-")</f>
        <v>0</v>
      </c>
      <c r="P10" s="688" t="str">
        <f t="shared" ref="P10:P34" si="3">IFERROR(M10/K10,"-")</f>
        <v>-</v>
      </c>
      <c r="Q10" s="687">
        <f t="shared" ref="Q10:Q34" si="4">W10+AC10+AI10</f>
        <v>0</v>
      </c>
      <c r="R10" s="681"/>
      <c r="S10" s="687">
        <f t="shared" ref="S10:S34" si="5">Y10+AE10+AK10</f>
        <v>0</v>
      </c>
      <c r="T10" s="681"/>
      <c r="U10" s="687">
        <f t="shared" ref="U10:U34" si="6">IFERROR(S10-Q10,"-")</f>
        <v>0</v>
      </c>
      <c r="V10" s="688" t="str">
        <f t="shared" ref="V10:V34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34" si="8">IFERROR(Y10-W10,"-")</f>
        <v>0</v>
      </c>
      <c r="AB10" s="688" t="str">
        <f t="shared" ref="AB10:AB34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34" si="10">IFERROR(AE10-AC10,"-")</f>
        <v>0</v>
      </c>
      <c r="AH10" s="688" t="str">
        <f t="shared" ref="AH10:AH34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34" si="12">IFERROR(AK10-AI10,"-")</f>
        <v>0</v>
      </c>
      <c r="AN10" s="688" t="str">
        <f t="shared" ref="AN10:AN34" si="13">IFERROR(AK10/AI10,"-")</f>
        <v>-</v>
      </c>
      <c r="AO10" s="687">
        <f t="shared" ref="AO10:AO34" si="14">AU10+BA10+BG10</f>
        <v>0</v>
      </c>
      <c r="AP10" s="681"/>
      <c r="AQ10" s="687">
        <f t="shared" ref="AQ10:AQ34" si="15">AW10+BC10+BI10</f>
        <v>0</v>
      </c>
      <c r="AR10" s="681"/>
      <c r="AS10" s="687">
        <f t="shared" ref="AS10:AS34" si="16">IFERROR(AQ10-AO10,"-")</f>
        <v>0</v>
      </c>
      <c r="AT10" s="688" t="str">
        <f t="shared" ref="AT10:AT34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34" si="18">IFERROR(AW10-AU10,"-")</f>
        <v>0</v>
      </c>
      <c r="AZ10" s="688" t="str">
        <f t="shared" ref="AZ10:AZ34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34" si="20">IFERROR(BC10-BA10,"-")</f>
        <v>0</v>
      </c>
      <c r="BF10" s="688" t="str">
        <f t="shared" ref="BF10:BF34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34" si="22">IFERROR(BI10-BG10,"-")</f>
        <v>0</v>
      </c>
      <c r="BL10" s="688" t="str">
        <f t="shared" ref="BL10:BL34" si="23">IFERROR(BI10/BG10,"-")</f>
        <v>-</v>
      </c>
      <c r="BM10" s="687">
        <f t="shared" ref="BM10:BM34" si="24">BS10+BY10+CE10</f>
        <v>0</v>
      </c>
      <c r="BN10" s="681"/>
      <c r="BO10" s="687">
        <f t="shared" ref="BO10:BO34" si="25">BU10+CA10+CG10</f>
        <v>0</v>
      </c>
      <c r="BP10" s="681"/>
      <c r="BQ10" s="687">
        <f t="shared" ref="BQ10:BQ34" si="26">IFERROR(BO10-BM10,"-")</f>
        <v>0</v>
      </c>
      <c r="BR10" s="688" t="str">
        <f t="shared" ref="BR10:BR34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34" si="28">IFERROR(BU10-BS10,"-")</f>
        <v>0</v>
      </c>
      <c r="BX10" s="688" t="str">
        <f t="shared" ref="BX10:BX34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34" si="30">IFERROR(CA10-BY10,"-")</f>
        <v>0</v>
      </c>
      <c r="CD10" s="688" t="str">
        <f t="shared" ref="CD10:CD34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34" si="32">IFERROR(CG10-CE10,"-")</f>
        <v>0</v>
      </c>
      <c r="CJ10" s="688" t="str">
        <f t="shared" ref="CJ10:CJ34" si="33">IFERROR(CG10/CE10,"-")</f>
        <v>-</v>
      </c>
      <c r="CK10" s="687">
        <f t="shared" ref="CK10:CK34" si="34">CQ10+CW10+DC10</f>
        <v>0</v>
      </c>
      <c r="CL10" s="681"/>
      <c r="CM10" s="687">
        <f t="shared" ref="CM10:CM34" si="35">CS10+CY10+DE10</f>
        <v>0</v>
      </c>
      <c r="CN10" s="681"/>
      <c r="CO10" s="687">
        <f t="shared" ref="CO10:CO34" si="36">IFERROR(CM10-CK10,"-")</f>
        <v>0</v>
      </c>
      <c r="CP10" s="688" t="str">
        <f t="shared" ref="CP10:CP34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34" si="38">IFERROR(CS10-CQ10,"-")</f>
        <v>0</v>
      </c>
      <c r="CV10" s="688" t="str">
        <f t="shared" ref="CV10:CV34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34" si="40">IFERROR(CY10-CW10,"-")</f>
        <v>0</v>
      </c>
      <c r="DB10" s="688" t="str">
        <f t="shared" ref="DB10:DB34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34" si="42">IFERROR(DE10-DC10,"-")</f>
        <v>0</v>
      </c>
      <c r="DH10" s="688" t="str">
        <f t="shared" ref="DH10:DH34" si="43">IFERROR(DE10/DC10,"-")</f>
        <v>-</v>
      </c>
    </row>
    <row r="11" spans="1:112" ht="24" customHeight="1">
      <c r="A11" s="142"/>
      <c r="B11" s="23" t="s">
        <v>3232</v>
      </c>
      <c r="C11" s="143" t="s">
        <v>3402</v>
      </c>
      <c r="D11" s="141" t="s">
        <v>3403</v>
      </c>
      <c r="E11" s="528" t="s">
        <v>3404</v>
      </c>
      <c r="F11" s="528"/>
      <c r="G11" s="529"/>
      <c r="H11" s="530" t="s">
        <v>3405</v>
      </c>
      <c r="I11" s="530"/>
      <c r="J11" s="723" t="s">
        <v>889</v>
      </c>
      <c r="K11" s="687">
        <f t="shared" si="0"/>
        <v>11699.099999999999</v>
      </c>
      <c r="L11" s="681"/>
      <c r="M11" s="687">
        <f t="shared" si="1"/>
        <v>0</v>
      </c>
      <c r="N11" s="681"/>
      <c r="O11" s="687">
        <f t="shared" si="2"/>
        <v>-11699.099999999999</v>
      </c>
      <c r="P11" s="688">
        <f t="shared" si="3"/>
        <v>0</v>
      </c>
      <c r="Q11" s="687">
        <f t="shared" si="4"/>
        <v>3146.2999999999993</v>
      </c>
      <c r="R11" s="681"/>
      <c r="S11" s="687">
        <f t="shared" si="5"/>
        <v>0</v>
      </c>
      <c r="T11" s="681"/>
      <c r="U11" s="687">
        <f t="shared" si="6"/>
        <v>-3146.2999999999993</v>
      </c>
      <c r="V11" s="688">
        <f t="shared" si="7"/>
        <v>0</v>
      </c>
      <c r="W11" s="687">
        <f>SUM(W12:W18)-W13</f>
        <v>1091.0999999999999</v>
      </c>
      <c r="X11" s="681"/>
      <c r="Y11" s="687">
        <f>SUM(Y12:Y18)-Y13</f>
        <v>0</v>
      </c>
      <c r="Z11" s="681"/>
      <c r="AA11" s="687">
        <f t="shared" si="8"/>
        <v>-1091.0999999999999</v>
      </c>
      <c r="AB11" s="688">
        <f t="shared" si="9"/>
        <v>0</v>
      </c>
      <c r="AC11" s="687">
        <f>SUM(AC12:AC18)-AC13</f>
        <v>985.3</v>
      </c>
      <c r="AD11" s="681"/>
      <c r="AE11" s="687">
        <f>SUM(AE12:AE18)-AE13</f>
        <v>0</v>
      </c>
      <c r="AF11" s="681"/>
      <c r="AG11" s="687">
        <f t="shared" si="10"/>
        <v>-985.3</v>
      </c>
      <c r="AH11" s="688">
        <f t="shared" si="11"/>
        <v>0</v>
      </c>
      <c r="AI11" s="687">
        <f>SUM(AI12:AI18)-AI13</f>
        <v>1069.8999999999999</v>
      </c>
      <c r="AJ11" s="681"/>
      <c r="AK11" s="687">
        <f>SUM(AK12:AK18)-AK13</f>
        <v>0</v>
      </c>
      <c r="AL11" s="681"/>
      <c r="AM11" s="687">
        <f t="shared" si="12"/>
        <v>-1069.8999999999999</v>
      </c>
      <c r="AN11" s="688">
        <f t="shared" si="13"/>
        <v>0</v>
      </c>
      <c r="AO11" s="687">
        <f t="shared" si="14"/>
        <v>2580</v>
      </c>
      <c r="AP11" s="681"/>
      <c r="AQ11" s="687">
        <f t="shared" si="15"/>
        <v>0</v>
      </c>
      <c r="AR11" s="681"/>
      <c r="AS11" s="687">
        <f t="shared" si="16"/>
        <v>-2580</v>
      </c>
      <c r="AT11" s="688">
        <f t="shared" si="17"/>
        <v>0</v>
      </c>
      <c r="AU11" s="687">
        <f>SUM(AU12:AU18)-AU13</f>
        <v>894.5</v>
      </c>
      <c r="AV11" s="681"/>
      <c r="AW11" s="687">
        <f>SUM(AW12:AW18)-AW13</f>
        <v>0</v>
      </c>
      <c r="AX11" s="681"/>
      <c r="AY11" s="687">
        <f t="shared" si="18"/>
        <v>-894.5</v>
      </c>
      <c r="AZ11" s="688">
        <f t="shared" si="19"/>
        <v>0</v>
      </c>
      <c r="BA11" s="687">
        <f>SUM(BA12:BA18)-BA13</f>
        <v>861.1</v>
      </c>
      <c r="BB11" s="681"/>
      <c r="BC11" s="687">
        <f>SUM(BC12:BC18)-BC13</f>
        <v>0</v>
      </c>
      <c r="BD11" s="681"/>
      <c r="BE11" s="687">
        <f t="shared" si="20"/>
        <v>-861.1</v>
      </c>
      <c r="BF11" s="688">
        <f t="shared" si="21"/>
        <v>0</v>
      </c>
      <c r="BG11" s="687">
        <f>SUM(BG12:BG18)-BG13</f>
        <v>824.4</v>
      </c>
      <c r="BH11" s="681"/>
      <c r="BI11" s="687">
        <f>SUM(BI12:BI18)-BI13</f>
        <v>0</v>
      </c>
      <c r="BJ11" s="681"/>
      <c r="BK11" s="687">
        <f t="shared" si="22"/>
        <v>-824.4</v>
      </c>
      <c r="BL11" s="688">
        <f t="shared" si="23"/>
        <v>0</v>
      </c>
      <c r="BM11" s="687">
        <f t="shared" si="24"/>
        <v>2756.2999999999997</v>
      </c>
      <c r="BN11" s="681"/>
      <c r="BO11" s="687">
        <f t="shared" si="25"/>
        <v>0</v>
      </c>
      <c r="BP11" s="681"/>
      <c r="BQ11" s="687">
        <f t="shared" si="26"/>
        <v>-2756.2999999999997</v>
      </c>
      <c r="BR11" s="688">
        <f t="shared" si="27"/>
        <v>0</v>
      </c>
      <c r="BS11" s="687">
        <f>SUM(BS12:BS18)-BS13</f>
        <v>877</v>
      </c>
      <c r="BT11" s="681"/>
      <c r="BU11" s="687">
        <f>SUM(BU12:BU18)-BU13</f>
        <v>0</v>
      </c>
      <c r="BV11" s="681"/>
      <c r="BW11" s="687">
        <f t="shared" si="28"/>
        <v>-877</v>
      </c>
      <c r="BX11" s="688">
        <f t="shared" si="29"/>
        <v>0</v>
      </c>
      <c r="BY11" s="687">
        <f>SUM(BY12:BY18)-BY13</f>
        <v>877.6</v>
      </c>
      <c r="BZ11" s="681"/>
      <c r="CA11" s="687">
        <f>SUM(CA12:CA18)-CA13</f>
        <v>0</v>
      </c>
      <c r="CB11" s="681"/>
      <c r="CC11" s="687">
        <f t="shared" si="30"/>
        <v>-877.6</v>
      </c>
      <c r="CD11" s="688">
        <f t="shared" si="31"/>
        <v>0</v>
      </c>
      <c r="CE11" s="687">
        <f>SUM(CE12:CE18)-CE13</f>
        <v>1001.6999999999998</v>
      </c>
      <c r="CF11" s="681"/>
      <c r="CG11" s="687">
        <f>SUM(CG12:CG18)-CG13</f>
        <v>0</v>
      </c>
      <c r="CH11" s="681"/>
      <c r="CI11" s="687">
        <f t="shared" si="32"/>
        <v>-1001.6999999999998</v>
      </c>
      <c r="CJ11" s="688">
        <f t="shared" si="33"/>
        <v>0</v>
      </c>
      <c r="CK11" s="687">
        <f t="shared" si="34"/>
        <v>3216.5</v>
      </c>
      <c r="CL11" s="681"/>
      <c r="CM11" s="687">
        <f t="shared" si="35"/>
        <v>0</v>
      </c>
      <c r="CN11" s="681"/>
      <c r="CO11" s="687">
        <f t="shared" si="36"/>
        <v>-3216.5</v>
      </c>
      <c r="CP11" s="688">
        <f t="shared" si="37"/>
        <v>0</v>
      </c>
      <c r="CQ11" s="687">
        <f>SUM(CQ12:CQ18)-CQ13</f>
        <v>1084.8</v>
      </c>
      <c r="CR11" s="681"/>
      <c r="CS11" s="687">
        <f>SUM(CS12:CS18)-CS13</f>
        <v>0</v>
      </c>
      <c r="CT11" s="681"/>
      <c r="CU11" s="687">
        <f t="shared" si="38"/>
        <v>-1084.8</v>
      </c>
      <c r="CV11" s="688">
        <f t="shared" si="39"/>
        <v>0</v>
      </c>
      <c r="CW11" s="687">
        <f>SUM(CW12:CW18)-CW13</f>
        <v>1048.7</v>
      </c>
      <c r="CX11" s="681"/>
      <c r="CY11" s="687">
        <f>SUM(CY12:CY18)-CY13</f>
        <v>0</v>
      </c>
      <c r="CZ11" s="681"/>
      <c r="DA11" s="687">
        <f t="shared" si="40"/>
        <v>-1048.7</v>
      </c>
      <c r="DB11" s="688">
        <f t="shared" si="41"/>
        <v>0</v>
      </c>
      <c r="DC11" s="687">
        <f>SUM(DC12:DC18)-DC13</f>
        <v>1083.0000000000002</v>
      </c>
      <c r="DD11" s="681"/>
      <c r="DE11" s="687">
        <f>SUM(DE12:DE18)-DE13</f>
        <v>0</v>
      </c>
      <c r="DF11" s="681"/>
      <c r="DG11" s="687">
        <f t="shared" si="42"/>
        <v>-1083.0000000000002</v>
      </c>
      <c r="DH11" s="688">
        <f t="shared" si="43"/>
        <v>0</v>
      </c>
    </row>
    <row r="12" spans="1:112">
      <c r="A12" s="144"/>
      <c r="B12" s="23" t="s">
        <v>3406</v>
      </c>
      <c r="C12" s="145"/>
      <c r="D12" s="146" t="s">
        <v>3407</v>
      </c>
      <c r="E12" s="528" t="s">
        <v>3408</v>
      </c>
      <c r="F12" s="528"/>
      <c r="G12" s="529"/>
      <c r="H12" s="530"/>
      <c r="I12" s="530"/>
      <c r="J12" s="723" t="s">
        <v>889</v>
      </c>
      <c r="K12" s="687">
        <f t="shared" si="0"/>
        <v>8866</v>
      </c>
      <c r="L12" s="681"/>
      <c r="M12" s="687">
        <f t="shared" si="1"/>
        <v>0</v>
      </c>
      <c r="N12" s="681"/>
      <c r="O12" s="687">
        <f t="shared" si="2"/>
        <v>-8866</v>
      </c>
      <c r="P12" s="688">
        <f t="shared" si="3"/>
        <v>0</v>
      </c>
      <c r="Q12" s="687">
        <f t="shared" si="4"/>
        <v>2327.5</v>
      </c>
      <c r="R12" s="681"/>
      <c r="S12" s="687">
        <f t="shared" si="5"/>
        <v>0</v>
      </c>
      <c r="T12" s="681"/>
      <c r="U12" s="687">
        <f t="shared" si="6"/>
        <v>-2327.5</v>
      </c>
      <c r="V12" s="688">
        <f t="shared" si="7"/>
        <v>0</v>
      </c>
      <c r="W12" s="683">
        <v>802.3</v>
      </c>
      <c r="X12" s="681"/>
      <c r="Y12" s="681"/>
      <c r="Z12" s="681"/>
      <c r="AA12" s="687">
        <f t="shared" si="8"/>
        <v>-802.3</v>
      </c>
      <c r="AB12" s="688">
        <f t="shared" si="9"/>
        <v>0</v>
      </c>
      <c r="AC12" s="683">
        <v>724.5</v>
      </c>
      <c r="AD12" s="681"/>
      <c r="AE12" s="681"/>
      <c r="AF12" s="681"/>
      <c r="AG12" s="687">
        <f t="shared" si="10"/>
        <v>-724.5</v>
      </c>
      <c r="AH12" s="688">
        <f t="shared" si="11"/>
        <v>0</v>
      </c>
      <c r="AI12" s="683">
        <v>800.7</v>
      </c>
      <c r="AJ12" s="681"/>
      <c r="AK12" s="681"/>
      <c r="AL12" s="681"/>
      <c r="AM12" s="687">
        <f t="shared" si="12"/>
        <v>-800.7</v>
      </c>
      <c r="AN12" s="688">
        <f t="shared" si="13"/>
        <v>0</v>
      </c>
      <c r="AO12" s="687">
        <f t="shared" si="14"/>
        <v>2042.8999999999999</v>
      </c>
      <c r="AP12" s="681"/>
      <c r="AQ12" s="687">
        <f t="shared" si="15"/>
        <v>0</v>
      </c>
      <c r="AR12" s="681"/>
      <c r="AS12" s="687">
        <f t="shared" si="16"/>
        <v>-2042.8999999999999</v>
      </c>
      <c r="AT12" s="688">
        <f t="shared" si="17"/>
        <v>0</v>
      </c>
      <c r="AU12" s="683">
        <v>707.5</v>
      </c>
      <c r="AV12" s="681"/>
      <c r="AW12" s="681"/>
      <c r="AX12" s="681"/>
      <c r="AY12" s="687">
        <f t="shared" si="18"/>
        <v>-707.5</v>
      </c>
      <c r="AZ12" s="688">
        <f t="shared" si="19"/>
        <v>0</v>
      </c>
      <c r="BA12" s="683">
        <v>683.1</v>
      </c>
      <c r="BB12" s="681"/>
      <c r="BC12" s="681"/>
      <c r="BD12" s="681"/>
      <c r="BE12" s="687">
        <f t="shared" si="20"/>
        <v>-683.1</v>
      </c>
      <c r="BF12" s="688">
        <f t="shared" si="21"/>
        <v>0</v>
      </c>
      <c r="BG12" s="683">
        <v>652.29999999999995</v>
      </c>
      <c r="BH12" s="681"/>
      <c r="BI12" s="681"/>
      <c r="BJ12" s="681"/>
      <c r="BK12" s="687">
        <f t="shared" si="22"/>
        <v>-652.29999999999995</v>
      </c>
      <c r="BL12" s="688">
        <f t="shared" si="23"/>
        <v>0</v>
      </c>
      <c r="BM12" s="687">
        <f t="shared" si="24"/>
        <v>2139.3999999999996</v>
      </c>
      <c r="BN12" s="681"/>
      <c r="BO12" s="687">
        <f t="shared" si="25"/>
        <v>0</v>
      </c>
      <c r="BP12" s="681"/>
      <c r="BQ12" s="687">
        <f t="shared" si="26"/>
        <v>-2139.3999999999996</v>
      </c>
      <c r="BR12" s="688">
        <f t="shared" si="27"/>
        <v>0</v>
      </c>
      <c r="BS12" s="683">
        <v>699</v>
      </c>
      <c r="BT12" s="681"/>
      <c r="BU12" s="681"/>
      <c r="BV12" s="681"/>
      <c r="BW12" s="687">
        <f t="shared" si="28"/>
        <v>-699</v>
      </c>
      <c r="BX12" s="688">
        <f t="shared" si="29"/>
        <v>0</v>
      </c>
      <c r="BY12" s="683">
        <v>699.6</v>
      </c>
      <c r="BZ12" s="681"/>
      <c r="CA12" s="681"/>
      <c r="CB12" s="681"/>
      <c r="CC12" s="687">
        <f t="shared" si="30"/>
        <v>-699.6</v>
      </c>
      <c r="CD12" s="688">
        <f t="shared" si="31"/>
        <v>0</v>
      </c>
      <c r="CE12" s="683">
        <v>740.8</v>
      </c>
      <c r="CF12" s="681"/>
      <c r="CG12" s="681"/>
      <c r="CH12" s="681"/>
      <c r="CI12" s="687">
        <f t="shared" si="32"/>
        <v>-740.8</v>
      </c>
      <c r="CJ12" s="688">
        <f t="shared" si="33"/>
        <v>0</v>
      </c>
      <c r="CK12" s="687">
        <f t="shared" si="34"/>
        <v>2356.1999999999998</v>
      </c>
      <c r="CL12" s="681"/>
      <c r="CM12" s="687">
        <f t="shared" si="35"/>
        <v>0</v>
      </c>
      <c r="CN12" s="681"/>
      <c r="CO12" s="687">
        <f t="shared" si="36"/>
        <v>-2356.1999999999998</v>
      </c>
      <c r="CP12" s="688">
        <f t="shared" si="37"/>
        <v>0</v>
      </c>
      <c r="CQ12" s="683">
        <v>794.9</v>
      </c>
      <c r="CR12" s="681"/>
      <c r="CS12" s="681"/>
      <c r="CT12" s="681"/>
      <c r="CU12" s="687">
        <f t="shared" si="38"/>
        <v>-794.9</v>
      </c>
      <c r="CV12" s="688">
        <f t="shared" si="39"/>
        <v>0</v>
      </c>
      <c r="CW12" s="683">
        <v>768.2</v>
      </c>
      <c r="CX12" s="681"/>
      <c r="CY12" s="681"/>
      <c r="CZ12" s="681"/>
      <c r="DA12" s="687">
        <f t="shared" si="40"/>
        <v>-768.2</v>
      </c>
      <c r="DB12" s="688">
        <f t="shared" si="41"/>
        <v>0</v>
      </c>
      <c r="DC12" s="683">
        <v>793.1</v>
      </c>
      <c r="DD12" s="681"/>
      <c r="DE12" s="681"/>
      <c r="DF12" s="681"/>
      <c r="DG12" s="687">
        <f t="shared" si="42"/>
        <v>-793.1</v>
      </c>
      <c r="DH12" s="688">
        <f t="shared" si="43"/>
        <v>0</v>
      </c>
    </row>
    <row r="13" spans="1:112">
      <c r="A13" s="144"/>
      <c r="B13" s="23" t="s">
        <v>3409</v>
      </c>
      <c r="C13" s="145"/>
      <c r="D13" s="147" t="s">
        <v>3410</v>
      </c>
      <c r="E13" s="528" t="s">
        <v>3411</v>
      </c>
      <c r="F13" s="528"/>
      <c r="G13" s="529"/>
      <c r="H13" s="530"/>
      <c r="I13" s="530"/>
      <c r="J13" s="723" t="s">
        <v>889</v>
      </c>
      <c r="K13" s="687">
        <f t="shared" si="0"/>
        <v>275.2</v>
      </c>
      <c r="L13" s="681"/>
      <c r="M13" s="687">
        <f t="shared" si="1"/>
        <v>0</v>
      </c>
      <c r="N13" s="681"/>
      <c r="O13" s="687">
        <f t="shared" si="2"/>
        <v>-275.2</v>
      </c>
      <c r="P13" s="688">
        <f t="shared" si="3"/>
        <v>0</v>
      </c>
      <c r="Q13" s="687">
        <f t="shared" si="4"/>
        <v>61.5</v>
      </c>
      <c r="R13" s="681"/>
      <c r="S13" s="687">
        <f t="shared" si="5"/>
        <v>0</v>
      </c>
      <c r="T13" s="681"/>
      <c r="U13" s="687">
        <f t="shared" si="6"/>
        <v>-61.5</v>
      </c>
      <c r="V13" s="688">
        <f t="shared" si="7"/>
        <v>0</v>
      </c>
      <c r="W13" s="683">
        <v>20.3</v>
      </c>
      <c r="X13" s="681"/>
      <c r="Y13" s="681"/>
      <c r="Z13" s="681"/>
      <c r="AA13" s="687">
        <f t="shared" si="8"/>
        <v>-20.3</v>
      </c>
      <c r="AB13" s="688">
        <f t="shared" si="9"/>
        <v>0</v>
      </c>
      <c r="AC13" s="683">
        <v>19.5</v>
      </c>
      <c r="AD13" s="681"/>
      <c r="AE13" s="681"/>
      <c r="AF13" s="681"/>
      <c r="AG13" s="687">
        <f t="shared" si="10"/>
        <v>-19.5</v>
      </c>
      <c r="AH13" s="688">
        <f t="shared" si="11"/>
        <v>0</v>
      </c>
      <c r="AI13" s="683">
        <v>21.7</v>
      </c>
      <c r="AJ13" s="681"/>
      <c r="AK13" s="681"/>
      <c r="AL13" s="681"/>
      <c r="AM13" s="687">
        <f t="shared" si="12"/>
        <v>-21.7</v>
      </c>
      <c r="AN13" s="688">
        <f t="shared" si="13"/>
        <v>0</v>
      </c>
      <c r="AO13" s="687">
        <f t="shared" si="14"/>
        <v>49.8</v>
      </c>
      <c r="AP13" s="681"/>
      <c r="AQ13" s="687">
        <f t="shared" si="15"/>
        <v>0</v>
      </c>
      <c r="AR13" s="681"/>
      <c r="AS13" s="687">
        <f t="shared" si="16"/>
        <v>-49.8</v>
      </c>
      <c r="AT13" s="688">
        <f t="shared" si="17"/>
        <v>0</v>
      </c>
      <c r="AU13" s="683">
        <v>9.5</v>
      </c>
      <c r="AV13" s="681"/>
      <c r="AW13" s="681"/>
      <c r="AX13" s="681"/>
      <c r="AY13" s="687">
        <f t="shared" si="18"/>
        <v>-9.5</v>
      </c>
      <c r="AZ13" s="688">
        <f t="shared" si="19"/>
        <v>0</v>
      </c>
      <c r="BA13" s="683">
        <v>19</v>
      </c>
      <c r="BB13" s="681"/>
      <c r="BC13" s="681"/>
      <c r="BD13" s="681"/>
      <c r="BE13" s="687">
        <f t="shared" si="20"/>
        <v>-19</v>
      </c>
      <c r="BF13" s="688">
        <f t="shared" si="21"/>
        <v>0</v>
      </c>
      <c r="BG13" s="683">
        <v>21.3</v>
      </c>
      <c r="BH13" s="681"/>
      <c r="BI13" s="681"/>
      <c r="BJ13" s="681"/>
      <c r="BK13" s="687">
        <f t="shared" si="22"/>
        <v>-21.3</v>
      </c>
      <c r="BL13" s="688">
        <f t="shared" si="23"/>
        <v>0</v>
      </c>
      <c r="BM13" s="687">
        <f t="shared" si="24"/>
        <v>76.7</v>
      </c>
      <c r="BN13" s="681"/>
      <c r="BO13" s="687">
        <f t="shared" si="25"/>
        <v>0</v>
      </c>
      <c r="BP13" s="681"/>
      <c r="BQ13" s="687">
        <f t="shared" si="26"/>
        <v>-76.7</v>
      </c>
      <c r="BR13" s="688">
        <f t="shared" si="27"/>
        <v>0</v>
      </c>
      <c r="BS13" s="683">
        <v>24.9</v>
      </c>
      <c r="BT13" s="681"/>
      <c r="BU13" s="681"/>
      <c r="BV13" s="681"/>
      <c r="BW13" s="687">
        <f t="shared" si="28"/>
        <v>-24.9</v>
      </c>
      <c r="BX13" s="688">
        <f t="shared" si="29"/>
        <v>0</v>
      </c>
      <c r="BY13" s="683">
        <v>27.5</v>
      </c>
      <c r="BZ13" s="681"/>
      <c r="CA13" s="681"/>
      <c r="CB13" s="681"/>
      <c r="CC13" s="687">
        <f t="shared" si="30"/>
        <v>-27.5</v>
      </c>
      <c r="CD13" s="688">
        <f t="shared" si="31"/>
        <v>0</v>
      </c>
      <c r="CE13" s="683">
        <v>24.3</v>
      </c>
      <c r="CF13" s="681"/>
      <c r="CG13" s="681"/>
      <c r="CH13" s="681"/>
      <c r="CI13" s="687">
        <f t="shared" si="32"/>
        <v>-24.3</v>
      </c>
      <c r="CJ13" s="688">
        <f t="shared" si="33"/>
        <v>0</v>
      </c>
      <c r="CK13" s="687">
        <f t="shared" si="34"/>
        <v>87.199999999999989</v>
      </c>
      <c r="CL13" s="681"/>
      <c r="CM13" s="687">
        <f t="shared" si="35"/>
        <v>0</v>
      </c>
      <c r="CN13" s="681"/>
      <c r="CO13" s="687">
        <f t="shared" si="36"/>
        <v>-87.199999999999989</v>
      </c>
      <c r="CP13" s="688">
        <f t="shared" si="37"/>
        <v>0</v>
      </c>
      <c r="CQ13" s="683">
        <v>28.9</v>
      </c>
      <c r="CR13" s="681"/>
      <c r="CS13" s="681"/>
      <c r="CT13" s="681"/>
      <c r="CU13" s="687">
        <f t="shared" si="38"/>
        <v>-28.9</v>
      </c>
      <c r="CV13" s="688">
        <f t="shared" si="39"/>
        <v>0</v>
      </c>
      <c r="CW13" s="683">
        <v>28.2</v>
      </c>
      <c r="CX13" s="681"/>
      <c r="CY13" s="681"/>
      <c r="CZ13" s="681"/>
      <c r="DA13" s="687">
        <f t="shared" si="40"/>
        <v>-28.2</v>
      </c>
      <c r="DB13" s="688">
        <f t="shared" si="41"/>
        <v>0</v>
      </c>
      <c r="DC13" s="683">
        <v>30.1</v>
      </c>
      <c r="DD13" s="681"/>
      <c r="DE13" s="681"/>
      <c r="DF13" s="681"/>
      <c r="DG13" s="687">
        <f t="shared" si="42"/>
        <v>-30.1</v>
      </c>
      <c r="DH13" s="688">
        <f t="shared" si="43"/>
        <v>0</v>
      </c>
    </row>
    <row r="14" spans="1:112">
      <c r="A14" s="144"/>
      <c r="B14" s="23" t="s">
        <v>3412</v>
      </c>
      <c r="C14" s="145"/>
      <c r="D14" s="146" t="s">
        <v>3413</v>
      </c>
      <c r="E14" s="528" t="s">
        <v>3414</v>
      </c>
      <c r="F14" s="528"/>
      <c r="G14" s="529"/>
      <c r="H14" s="530"/>
      <c r="I14" s="530"/>
      <c r="J14" s="723" t="s">
        <v>889</v>
      </c>
      <c r="K14" s="687">
        <f t="shared" si="0"/>
        <v>2634.9000000000005</v>
      </c>
      <c r="L14" s="681"/>
      <c r="M14" s="687">
        <f t="shared" si="1"/>
        <v>0</v>
      </c>
      <c r="N14" s="681"/>
      <c r="O14" s="687">
        <f t="shared" si="2"/>
        <v>-2634.9000000000005</v>
      </c>
      <c r="P14" s="688">
        <f t="shared" si="3"/>
        <v>0</v>
      </c>
      <c r="Q14" s="687">
        <f t="shared" si="4"/>
        <v>769.2</v>
      </c>
      <c r="R14" s="681"/>
      <c r="S14" s="687">
        <f t="shared" si="5"/>
        <v>0</v>
      </c>
      <c r="T14" s="681"/>
      <c r="U14" s="687">
        <f t="shared" si="6"/>
        <v>-769.2</v>
      </c>
      <c r="V14" s="688">
        <f t="shared" si="7"/>
        <v>0</v>
      </c>
      <c r="W14" s="683">
        <v>271.60000000000002</v>
      </c>
      <c r="X14" s="681"/>
      <c r="Y14" s="681"/>
      <c r="Z14" s="681"/>
      <c r="AA14" s="687">
        <f t="shared" si="8"/>
        <v>-271.60000000000002</v>
      </c>
      <c r="AB14" s="688">
        <f t="shared" si="9"/>
        <v>0</v>
      </c>
      <c r="AC14" s="683">
        <v>245.3</v>
      </c>
      <c r="AD14" s="681"/>
      <c r="AE14" s="681"/>
      <c r="AF14" s="681"/>
      <c r="AG14" s="687">
        <f t="shared" si="10"/>
        <v>-245.3</v>
      </c>
      <c r="AH14" s="688">
        <f t="shared" si="11"/>
        <v>0</v>
      </c>
      <c r="AI14" s="683">
        <v>252.3</v>
      </c>
      <c r="AJ14" s="681"/>
      <c r="AK14" s="681"/>
      <c r="AL14" s="681"/>
      <c r="AM14" s="687">
        <f t="shared" si="12"/>
        <v>-252.3</v>
      </c>
      <c r="AN14" s="688">
        <f t="shared" si="13"/>
        <v>0</v>
      </c>
      <c r="AO14" s="687">
        <f t="shared" si="14"/>
        <v>489.6</v>
      </c>
      <c r="AP14" s="681"/>
      <c r="AQ14" s="687">
        <f t="shared" si="15"/>
        <v>0</v>
      </c>
      <c r="AR14" s="681"/>
      <c r="AS14" s="687">
        <f t="shared" si="16"/>
        <v>-489.6</v>
      </c>
      <c r="AT14" s="688">
        <f t="shared" si="17"/>
        <v>0</v>
      </c>
      <c r="AU14" s="683">
        <v>173.4</v>
      </c>
      <c r="AV14" s="681"/>
      <c r="AW14" s="681"/>
      <c r="AX14" s="681"/>
      <c r="AY14" s="687">
        <f t="shared" si="18"/>
        <v>-173.4</v>
      </c>
      <c r="AZ14" s="688">
        <f t="shared" si="19"/>
        <v>0</v>
      </c>
      <c r="BA14" s="683">
        <v>160.69999999999999</v>
      </c>
      <c r="BB14" s="681"/>
      <c r="BC14" s="681"/>
      <c r="BD14" s="681"/>
      <c r="BE14" s="687">
        <f t="shared" si="20"/>
        <v>-160.69999999999999</v>
      </c>
      <c r="BF14" s="688">
        <f t="shared" si="21"/>
        <v>0</v>
      </c>
      <c r="BG14" s="683">
        <v>155.5</v>
      </c>
      <c r="BH14" s="681"/>
      <c r="BI14" s="681"/>
      <c r="BJ14" s="681"/>
      <c r="BK14" s="687">
        <f t="shared" si="22"/>
        <v>-155.5</v>
      </c>
      <c r="BL14" s="688">
        <f t="shared" si="23"/>
        <v>0</v>
      </c>
      <c r="BM14" s="687">
        <f t="shared" si="24"/>
        <v>565.70000000000005</v>
      </c>
      <c r="BN14" s="681"/>
      <c r="BO14" s="687">
        <f t="shared" si="25"/>
        <v>0</v>
      </c>
      <c r="BP14" s="681"/>
      <c r="BQ14" s="687">
        <f t="shared" si="26"/>
        <v>-565.70000000000005</v>
      </c>
      <c r="BR14" s="688">
        <f t="shared" si="27"/>
        <v>0</v>
      </c>
      <c r="BS14" s="683">
        <v>160.69999999999999</v>
      </c>
      <c r="BT14" s="681"/>
      <c r="BU14" s="681"/>
      <c r="BV14" s="681"/>
      <c r="BW14" s="687">
        <f t="shared" si="28"/>
        <v>-160.69999999999999</v>
      </c>
      <c r="BX14" s="688">
        <f t="shared" si="29"/>
        <v>0</v>
      </c>
      <c r="BY14" s="683">
        <v>160.69999999999999</v>
      </c>
      <c r="BZ14" s="681"/>
      <c r="CA14" s="681"/>
      <c r="CB14" s="681"/>
      <c r="CC14" s="687">
        <f t="shared" si="30"/>
        <v>-160.69999999999999</v>
      </c>
      <c r="CD14" s="688">
        <f t="shared" si="31"/>
        <v>0</v>
      </c>
      <c r="CE14" s="683">
        <v>244.3</v>
      </c>
      <c r="CF14" s="681"/>
      <c r="CG14" s="681"/>
      <c r="CH14" s="681"/>
      <c r="CI14" s="687">
        <f t="shared" si="32"/>
        <v>-244.3</v>
      </c>
      <c r="CJ14" s="688">
        <f t="shared" si="33"/>
        <v>0</v>
      </c>
      <c r="CK14" s="687">
        <f t="shared" si="34"/>
        <v>810.40000000000009</v>
      </c>
      <c r="CL14" s="681"/>
      <c r="CM14" s="687">
        <f t="shared" si="35"/>
        <v>0</v>
      </c>
      <c r="CN14" s="681"/>
      <c r="CO14" s="687">
        <f t="shared" si="36"/>
        <v>-810.40000000000009</v>
      </c>
      <c r="CP14" s="688">
        <f t="shared" si="37"/>
        <v>0</v>
      </c>
      <c r="CQ14" s="683">
        <v>273</v>
      </c>
      <c r="CR14" s="681"/>
      <c r="CS14" s="681"/>
      <c r="CT14" s="681"/>
      <c r="CU14" s="687">
        <f t="shared" si="38"/>
        <v>-273</v>
      </c>
      <c r="CV14" s="688">
        <f t="shared" si="39"/>
        <v>0</v>
      </c>
      <c r="CW14" s="683">
        <v>264.2</v>
      </c>
      <c r="CX14" s="681"/>
      <c r="CY14" s="681"/>
      <c r="CZ14" s="681"/>
      <c r="DA14" s="687">
        <f t="shared" si="40"/>
        <v>-264.2</v>
      </c>
      <c r="DB14" s="688">
        <f t="shared" si="41"/>
        <v>0</v>
      </c>
      <c r="DC14" s="683">
        <v>273.2</v>
      </c>
      <c r="DD14" s="681"/>
      <c r="DE14" s="681"/>
      <c r="DF14" s="681"/>
      <c r="DG14" s="687">
        <f t="shared" si="42"/>
        <v>-273.2</v>
      </c>
      <c r="DH14" s="688">
        <f t="shared" si="43"/>
        <v>0</v>
      </c>
    </row>
    <row r="15" spans="1:112">
      <c r="A15" s="144"/>
      <c r="B15" s="23" t="s">
        <v>3415</v>
      </c>
      <c r="C15" s="145"/>
      <c r="D15" s="146" t="s">
        <v>3416</v>
      </c>
      <c r="E15" s="528" t="s">
        <v>3417</v>
      </c>
      <c r="F15" s="528"/>
      <c r="G15" s="529"/>
      <c r="H15" s="530"/>
      <c r="I15" s="530"/>
      <c r="J15" s="723" t="s">
        <v>889</v>
      </c>
      <c r="K15" s="687">
        <f t="shared" si="0"/>
        <v>177.40000000000003</v>
      </c>
      <c r="L15" s="681"/>
      <c r="M15" s="687">
        <f t="shared" si="1"/>
        <v>0</v>
      </c>
      <c r="N15" s="681"/>
      <c r="O15" s="687">
        <f t="shared" si="2"/>
        <v>-177.40000000000003</v>
      </c>
      <c r="P15" s="688">
        <f t="shared" si="3"/>
        <v>0</v>
      </c>
      <c r="Q15" s="687">
        <f t="shared" si="4"/>
        <v>44.300000000000004</v>
      </c>
      <c r="R15" s="681"/>
      <c r="S15" s="687">
        <f t="shared" si="5"/>
        <v>0</v>
      </c>
      <c r="T15" s="681"/>
      <c r="U15" s="687">
        <f t="shared" si="6"/>
        <v>-44.300000000000004</v>
      </c>
      <c r="V15" s="688">
        <f t="shared" si="7"/>
        <v>0</v>
      </c>
      <c r="W15" s="683">
        <v>15.4</v>
      </c>
      <c r="X15" s="681"/>
      <c r="Y15" s="681"/>
      <c r="Z15" s="681"/>
      <c r="AA15" s="687">
        <f t="shared" si="8"/>
        <v>-15.4</v>
      </c>
      <c r="AB15" s="688">
        <f t="shared" si="9"/>
        <v>0</v>
      </c>
      <c r="AC15" s="683">
        <v>13.8</v>
      </c>
      <c r="AD15" s="681"/>
      <c r="AE15" s="681"/>
      <c r="AF15" s="681"/>
      <c r="AG15" s="687">
        <f t="shared" si="10"/>
        <v>-13.8</v>
      </c>
      <c r="AH15" s="688">
        <f t="shared" si="11"/>
        <v>0</v>
      </c>
      <c r="AI15" s="683">
        <v>15.1</v>
      </c>
      <c r="AJ15" s="681"/>
      <c r="AK15" s="681"/>
      <c r="AL15" s="681"/>
      <c r="AM15" s="687">
        <f t="shared" si="12"/>
        <v>-15.1</v>
      </c>
      <c r="AN15" s="688">
        <f t="shared" si="13"/>
        <v>0</v>
      </c>
      <c r="AO15" s="687">
        <f t="shared" si="14"/>
        <v>42.400000000000006</v>
      </c>
      <c r="AP15" s="681"/>
      <c r="AQ15" s="687">
        <f t="shared" si="15"/>
        <v>0</v>
      </c>
      <c r="AR15" s="681"/>
      <c r="AS15" s="687">
        <f t="shared" si="16"/>
        <v>-42.400000000000006</v>
      </c>
      <c r="AT15" s="688">
        <f t="shared" si="17"/>
        <v>0</v>
      </c>
      <c r="AU15" s="683">
        <v>12.1</v>
      </c>
      <c r="AV15" s="681"/>
      <c r="AW15" s="681"/>
      <c r="AX15" s="681"/>
      <c r="AY15" s="687">
        <f t="shared" si="18"/>
        <v>-12.1</v>
      </c>
      <c r="AZ15" s="688">
        <f t="shared" si="19"/>
        <v>0</v>
      </c>
      <c r="BA15" s="683">
        <v>15.5</v>
      </c>
      <c r="BB15" s="681"/>
      <c r="BC15" s="681"/>
      <c r="BD15" s="681"/>
      <c r="BE15" s="687">
        <f t="shared" si="20"/>
        <v>-15.5</v>
      </c>
      <c r="BF15" s="688">
        <f t="shared" si="21"/>
        <v>0</v>
      </c>
      <c r="BG15" s="683">
        <v>14.8</v>
      </c>
      <c r="BH15" s="681"/>
      <c r="BI15" s="681"/>
      <c r="BJ15" s="681"/>
      <c r="BK15" s="687">
        <f t="shared" si="22"/>
        <v>-14.8</v>
      </c>
      <c r="BL15" s="688">
        <f t="shared" si="23"/>
        <v>0</v>
      </c>
      <c r="BM15" s="687">
        <f t="shared" si="24"/>
        <v>45.9</v>
      </c>
      <c r="BN15" s="681"/>
      <c r="BO15" s="687">
        <f t="shared" si="25"/>
        <v>0</v>
      </c>
      <c r="BP15" s="681"/>
      <c r="BQ15" s="687">
        <f t="shared" si="26"/>
        <v>-45.9</v>
      </c>
      <c r="BR15" s="688">
        <f t="shared" si="27"/>
        <v>0</v>
      </c>
      <c r="BS15" s="683">
        <v>15.5</v>
      </c>
      <c r="BT15" s="681"/>
      <c r="BU15" s="681"/>
      <c r="BV15" s="681"/>
      <c r="BW15" s="687">
        <f t="shared" si="28"/>
        <v>-15.5</v>
      </c>
      <c r="BX15" s="688">
        <f t="shared" si="29"/>
        <v>0</v>
      </c>
      <c r="BY15" s="683">
        <v>15.5</v>
      </c>
      <c r="BZ15" s="681"/>
      <c r="CA15" s="681"/>
      <c r="CB15" s="681"/>
      <c r="CC15" s="687">
        <f t="shared" si="30"/>
        <v>-15.5</v>
      </c>
      <c r="CD15" s="688">
        <f t="shared" si="31"/>
        <v>0</v>
      </c>
      <c r="CE15" s="683">
        <v>14.9</v>
      </c>
      <c r="CF15" s="681"/>
      <c r="CG15" s="681"/>
      <c r="CH15" s="681"/>
      <c r="CI15" s="687">
        <f t="shared" si="32"/>
        <v>-14.9</v>
      </c>
      <c r="CJ15" s="688">
        <f t="shared" si="33"/>
        <v>0</v>
      </c>
      <c r="CK15" s="687">
        <f t="shared" si="34"/>
        <v>44.8</v>
      </c>
      <c r="CL15" s="681"/>
      <c r="CM15" s="687">
        <f t="shared" si="35"/>
        <v>0</v>
      </c>
      <c r="CN15" s="681"/>
      <c r="CO15" s="687">
        <f t="shared" si="36"/>
        <v>-44.8</v>
      </c>
      <c r="CP15" s="688">
        <f t="shared" si="37"/>
        <v>0</v>
      </c>
      <c r="CQ15" s="683">
        <v>15.2</v>
      </c>
      <c r="CR15" s="681"/>
      <c r="CS15" s="681"/>
      <c r="CT15" s="681"/>
      <c r="CU15" s="687">
        <f t="shared" si="38"/>
        <v>-15.2</v>
      </c>
      <c r="CV15" s="688">
        <f t="shared" si="39"/>
        <v>0</v>
      </c>
      <c r="CW15" s="683">
        <v>14.6</v>
      </c>
      <c r="CX15" s="681"/>
      <c r="CY15" s="681"/>
      <c r="CZ15" s="681"/>
      <c r="DA15" s="687">
        <f t="shared" si="40"/>
        <v>-14.6</v>
      </c>
      <c r="DB15" s="688">
        <f t="shared" si="41"/>
        <v>0</v>
      </c>
      <c r="DC15" s="683">
        <v>15</v>
      </c>
      <c r="DD15" s="681"/>
      <c r="DE15" s="681"/>
      <c r="DF15" s="681"/>
      <c r="DG15" s="687">
        <f t="shared" si="42"/>
        <v>-15</v>
      </c>
      <c r="DH15" s="688">
        <f t="shared" si="43"/>
        <v>0</v>
      </c>
    </row>
    <row r="16" spans="1:112">
      <c r="A16" s="144"/>
      <c r="B16" s="23" t="s">
        <v>3418</v>
      </c>
      <c r="C16" s="145"/>
      <c r="D16" s="146" t="s">
        <v>3419</v>
      </c>
      <c r="E16" s="528" t="s">
        <v>3420</v>
      </c>
      <c r="F16" s="528"/>
      <c r="G16" s="529"/>
      <c r="H16" s="530"/>
      <c r="I16" s="530"/>
      <c r="J16" s="723" t="s">
        <v>889</v>
      </c>
      <c r="K16" s="687">
        <f t="shared" si="0"/>
        <v>8.1</v>
      </c>
      <c r="L16" s="681"/>
      <c r="M16" s="687">
        <f t="shared" si="1"/>
        <v>0</v>
      </c>
      <c r="N16" s="681"/>
      <c r="O16" s="687">
        <f t="shared" si="2"/>
        <v>-8.1</v>
      </c>
      <c r="P16" s="688">
        <f t="shared" si="3"/>
        <v>0</v>
      </c>
      <c r="Q16" s="687">
        <f t="shared" si="4"/>
        <v>1.9999999999999998</v>
      </c>
      <c r="R16" s="681"/>
      <c r="S16" s="687">
        <f t="shared" si="5"/>
        <v>0</v>
      </c>
      <c r="T16" s="681"/>
      <c r="U16" s="687">
        <f t="shared" si="6"/>
        <v>-1.9999999999999998</v>
      </c>
      <c r="V16" s="688">
        <f t="shared" si="7"/>
        <v>0</v>
      </c>
      <c r="W16" s="683">
        <v>0.7</v>
      </c>
      <c r="X16" s="681"/>
      <c r="Y16" s="681"/>
      <c r="Z16" s="681"/>
      <c r="AA16" s="687">
        <f t="shared" si="8"/>
        <v>-0.7</v>
      </c>
      <c r="AB16" s="688">
        <f t="shared" si="9"/>
        <v>0</v>
      </c>
      <c r="AC16" s="683">
        <v>0.6</v>
      </c>
      <c r="AD16" s="681"/>
      <c r="AE16" s="681"/>
      <c r="AF16" s="681"/>
      <c r="AG16" s="687">
        <f t="shared" si="10"/>
        <v>-0.6</v>
      </c>
      <c r="AH16" s="688">
        <f t="shared" si="11"/>
        <v>0</v>
      </c>
      <c r="AI16" s="683">
        <v>0.7</v>
      </c>
      <c r="AJ16" s="681"/>
      <c r="AK16" s="681"/>
      <c r="AL16" s="681"/>
      <c r="AM16" s="687">
        <f t="shared" si="12"/>
        <v>-0.7</v>
      </c>
      <c r="AN16" s="688">
        <f t="shared" si="13"/>
        <v>0</v>
      </c>
      <c r="AO16" s="687">
        <f t="shared" si="14"/>
        <v>1.9999999999999998</v>
      </c>
      <c r="AP16" s="681"/>
      <c r="AQ16" s="687">
        <f t="shared" si="15"/>
        <v>0</v>
      </c>
      <c r="AR16" s="681"/>
      <c r="AS16" s="687">
        <f t="shared" si="16"/>
        <v>-1.9999999999999998</v>
      </c>
      <c r="AT16" s="688">
        <f t="shared" si="17"/>
        <v>0</v>
      </c>
      <c r="AU16" s="683">
        <v>0.6</v>
      </c>
      <c r="AV16" s="681"/>
      <c r="AW16" s="681"/>
      <c r="AX16" s="681"/>
      <c r="AY16" s="687">
        <f t="shared" si="18"/>
        <v>-0.6</v>
      </c>
      <c r="AZ16" s="688">
        <f t="shared" si="19"/>
        <v>0</v>
      </c>
      <c r="BA16" s="683">
        <v>0.7</v>
      </c>
      <c r="BB16" s="681"/>
      <c r="BC16" s="681"/>
      <c r="BD16" s="681"/>
      <c r="BE16" s="687">
        <f t="shared" si="20"/>
        <v>-0.7</v>
      </c>
      <c r="BF16" s="688">
        <f t="shared" si="21"/>
        <v>0</v>
      </c>
      <c r="BG16" s="683">
        <v>0.7</v>
      </c>
      <c r="BH16" s="681"/>
      <c r="BI16" s="681"/>
      <c r="BJ16" s="681"/>
      <c r="BK16" s="687">
        <f t="shared" si="22"/>
        <v>-0.7</v>
      </c>
      <c r="BL16" s="688">
        <f t="shared" si="23"/>
        <v>0</v>
      </c>
      <c r="BM16" s="687">
        <f t="shared" si="24"/>
        <v>2</v>
      </c>
      <c r="BN16" s="681"/>
      <c r="BO16" s="687">
        <f t="shared" si="25"/>
        <v>0</v>
      </c>
      <c r="BP16" s="681"/>
      <c r="BQ16" s="687">
        <f t="shared" si="26"/>
        <v>-2</v>
      </c>
      <c r="BR16" s="688">
        <f t="shared" si="27"/>
        <v>0</v>
      </c>
      <c r="BS16" s="683">
        <v>0.7</v>
      </c>
      <c r="BT16" s="681"/>
      <c r="BU16" s="681"/>
      <c r="BV16" s="681"/>
      <c r="BW16" s="687">
        <f t="shared" si="28"/>
        <v>-0.7</v>
      </c>
      <c r="BX16" s="688">
        <f t="shared" si="29"/>
        <v>0</v>
      </c>
      <c r="BY16" s="683">
        <v>0.7</v>
      </c>
      <c r="BZ16" s="681"/>
      <c r="CA16" s="681"/>
      <c r="CB16" s="681"/>
      <c r="CC16" s="687">
        <f t="shared" si="30"/>
        <v>-0.7</v>
      </c>
      <c r="CD16" s="688">
        <f t="shared" si="31"/>
        <v>0</v>
      </c>
      <c r="CE16" s="683">
        <v>0.6</v>
      </c>
      <c r="CF16" s="681"/>
      <c r="CG16" s="681"/>
      <c r="CH16" s="681"/>
      <c r="CI16" s="687">
        <f t="shared" si="32"/>
        <v>-0.6</v>
      </c>
      <c r="CJ16" s="688">
        <f t="shared" si="33"/>
        <v>0</v>
      </c>
      <c r="CK16" s="687">
        <f t="shared" si="34"/>
        <v>2.0999999999999996</v>
      </c>
      <c r="CL16" s="681"/>
      <c r="CM16" s="687">
        <f t="shared" si="35"/>
        <v>0</v>
      </c>
      <c r="CN16" s="681"/>
      <c r="CO16" s="687">
        <f t="shared" si="36"/>
        <v>-2.0999999999999996</v>
      </c>
      <c r="CP16" s="688">
        <f t="shared" si="37"/>
        <v>0</v>
      </c>
      <c r="CQ16" s="683">
        <v>0.7</v>
      </c>
      <c r="CR16" s="681"/>
      <c r="CS16" s="681"/>
      <c r="CT16" s="681"/>
      <c r="CU16" s="687">
        <f t="shared" si="38"/>
        <v>-0.7</v>
      </c>
      <c r="CV16" s="688">
        <f t="shared" si="39"/>
        <v>0</v>
      </c>
      <c r="CW16" s="683">
        <v>0.7</v>
      </c>
      <c r="CX16" s="681"/>
      <c r="CY16" s="681"/>
      <c r="CZ16" s="681"/>
      <c r="DA16" s="687">
        <f t="shared" si="40"/>
        <v>-0.7</v>
      </c>
      <c r="DB16" s="688">
        <f t="shared" si="41"/>
        <v>0</v>
      </c>
      <c r="DC16" s="683">
        <v>0.7</v>
      </c>
      <c r="DD16" s="681"/>
      <c r="DE16" s="681"/>
      <c r="DF16" s="681"/>
      <c r="DG16" s="687">
        <f t="shared" si="42"/>
        <v>-0.7</v>
      </c>
      <c r="DH16" s="688">
        <f t="shared" si="43"/>
        <v>0</v>
      </c>
    </row>
    <row r="17" spans="1:112" ht="18.75" customHeight="1">
      <c r="A17" s="144"/>
      <c r="B17" s="23" t="s">
        <v>3421</v>
      </c>
      <c r="C17" s="145"/>
      <c r="D17" s="146" t="s">
        <v>3422</v>
      </c>
      <c r="E17" s="528" t="s">
        <v>3423</v>
      </c>
      <c r="F17" s="528"/>
      <c r="G17" s="529"/>
      <c r="H17" s="530"/>
      <c r="I17" s="530"/>
      <c r="J17" s="723" t="s">
        <v>889</v>
      </c>
      <c r="K17" s="687">
        <f t="shared" si="0"/>
        <v>12.700000000000001</v>
      </c>
      <c r="L17" s="681"/>
      <c r="M17" s="687">
        <f t="shared" si="1"/>
        <v>0</v>
      </c>
      <c r="N17" s="681"/>
      <c r="O17" s="687">
        <f t="shared" si="2"/>
        <v>-12.700000000000001</v>
      </c>
      <c r="P17" s="688">
        <f t="shared" si="3"/>
        <v>0</v>
      </c>
      <c r="Q17" s="687">
        <f t="shared" si="4"/>
        <v>3.3000000000000003</v>
      </c>
      <c r="R17" s="681"/>
      <c r="S17" s="687">
        <f t="shared" si="5"/>
        <v>0</v>
      </c>
      <c r="T17" s="681"/>
      <c r="U17" s="687">
        <f t="shared" si="6"/>
        <v>-3.3000000000000003</v>
      </c>
      <c r="V17" s="688">
        <f t="shared" si="7"/>
        <v>0</v>
      </c>
      <c r="W17" s="683">
        <v>1.1000000000000001</v>
      </c>
      <c r="X17" s="681"/>
      <c r="Y17" s="681"/>
      <c r="Z17" s="681"/>
      <c r="AA17" s="687">
        <f t="shared" si="8"/>
        <v>-1.1000000000000001</v>
      </c>
      <c r="AB17" s="688">
        <f t="shared" si="9"/>
        <v>0</v>
      </c>
      <c r="AC17" s="683">
        <v>1.1000000000000001</v>
      </c>
      <c r="AD17" s="681"/>
      <c r="AE17" s="681"/>
      <c r="AF17" s="681"/>
      <c r="AG17" s="687">
        <f t="shared" si="10"/>
        <v>-1.1000000000000001</v>
      </c>
      <c r="AH17" s="688">
        <f t="shared" si="11"/>
        <v>0</v>
      </c>
      <c r="AI17" s="683">
        <v>1.1000000000000001</v>
      </c>
      <c r="AJ17" s="681"/>
      <c r="AK17" s="681"/>
      <c r="AL17" s="681"/>
      <c r="AM17" s="687">
        <f t="shared" si="12"/>
        <v>-1.1000000000000001</v>
      </c>
      <c r="AN17" s="688">
        <f t="shared" si="13"/>
        <v>0</v>
      </c>
      <c r="AO17" s="687">
        <f t="shared" si="14"/>
        <v>3.1</v>
      </c>
      <c r="AP17" s="681"/>
      <c r="AQ17" s="687">
        <f t="shared" si="15"/>
        <v>0</v>
      </c>
      <c r="AR17" s="681"/>
      <c r="AS17" s="687">
        <f t="shared" si="16"/>
        <v>-3.1</v>
      </c>
      <c r="AT17" s="688">
        <f t="shared" si="17"/>
        <v>0</v>
      </c>
      <c r="AU17" s="683">
        <v>0.9</v>
      </c>
      <c r="AV17" s="681"/>
      <c r="AW17" s="681"/>
      <c r="AX17" s="681"/>
      <c r="AY17" s="687">
        <f t="shared" si="18"/>
        <v>-0.9</v>
      </c>
      <c r="AZ17" s="688">
        <f t="shared" si="19"/>
        <v>0</v>
      </c>
      <c r="BA17" s="683">
        <v>1.1000000000000001</v>
      </c>
      <c r="BB17" s="681"/>
      <c r="BC17" s="681"/>
      <c r="BD17" s="681"/>
      <c r="BE17" s="687">
        <f t="shared" si="20"/>
        <v>-1.1000000000000001</v>
      </c>
      <c r="BF17" s="688">
        <f t="shared" si="21"/>
        <v>0</v>
      </c>
      <c r="BG17" s="683">
        <v>1.1000000000000001</v>
      </c>
      <c r="BH17" s="681"/>
      <c r="BI17" s="681"/>
      <c r="BJ17" s="681"/>
      <c r="BK17" s="687">
        <f t="shared" si="22"/>
        <v>-1.1000000000000001</v>
      </c>
      <c r="BL17" s="688">
        <f t="shared" si="23"/>
        <v>0</v>
      </c>
      <c r="BM17" s="687">
        <f t="shared" si="24"/>
        <v>3.3000000000000003</v>
      </c>
      <c r="BN17" s="681"/>
      <c r="BO17" s="687">
        <f t="shared" si="25"/>
        <v>0</v>
      </c>
      <c r="BP17" s="681"/>
      <c r="BQ17" s="687">
        <f t="shared" si="26"/>
        <v>-3.3000000000000003</v>
      </c>
      <c r="BR17" s="688">
        <f t="shared" si="27"/>
        <v>0</v>
      </c>
      <c r="BS17" s="683">
        <v>1.1000000000000001</v>
      </c>
      <c r="BT17" s="681"/>
      <c r="BU17" s="681"/>
      <c r="BV17" s="681"/>
      <c r="BW17" s="687">
        <f t="shared" si="28"/>
        <v>-1.1000000000000001</v>
      </c>
      <c r="BX17" s="688">
        <f t="shared" si="29"/>
        <v>0</v>
      </c>
      <c r="BY17" s="683">
        <v>1.1000000000000001</v>
      </c>
      <c r="BZ17" s="681"/>
      <c r="CA17" s="681"/>
      <c r="CB17" s="681"/>
      <c r="CC17" s="687">
        <f t="shared" si="30"/>
        <v>-1.1000000000000001</v>
      </c>
      <c r="CD17" s="688">
        <f t="shared" si="31"/>
        <v>0</v>
      </c>
      <c r="CE17" s="683">
        <v>1.1000000000000001</v>
      </c>
      <c r="CF17" s="681"/>
      <c r="CG17" s="681"/>
      <c r="CH17" s="681"/>
      <c r="CI17" s="687">
        <f t="shared" si="32"/>
        <v>-1.1000000000000001</v>
      </c>
      <c r="CJ17" s="688">
        <f t="shared" si="33"/>
        <v>0</v>
      </c>
      <c r="CK17" s="687">
        <f t="shared" si="34"/>
        <v>3</v>
      </c>
      <c r="CL17" s="681"/>
      <c r="CM17" s="687">
        <f t="shared" si="35"/>
        <v>0</v>
      </c>
      <c r="CN17" s="681"/>
      <c r="CO17" s="687">
        <f t="shared" si="36"/>
        <v>-3</v>
      </c>
      <c r="CP17" s="688">
        <f t="shared" si="37"/>
        <v>0</v>
      </c>
      <c r="CQ17" s="683">
        <v>1</v>
      </c>
      <c r="CR17" s="681"/>
      <c r="CS17" s="681"/>
      <c r="CT17" s="681"/>
      <c r="CU17" s="687">
        <f t="shared" si="38"/>
        <v>-1</v>
      </c>
      <c r="CV17" s="688">
        <f t="shared" si="39"/>
        <v>0</v>
      </c>
      <c r="CW17" s="683">
        <v>1</v>
      </c>
      <c r="CX17" s="681"/>
      <c r="CY17" s="681"/>
      <c r="CZ17" s="681"/>
      <c r="DA17" s="687">
        <f t="shared" si="40"/>
        <v>-1</v>
      </c>
      <c r="DB17" s="688">
        <f t="shared" si="41"/>
        <v>0</v>
      </c>
      <c r="DC17" s="683">
        <v>1</v>
      </c>
      <c r="DD17" s="681"/>
      <c r="DE17" s="681"/>
      <c r="DF17" s="681"/>
      <c r="DG17" s="687">
        <f t="shared" si="42"/>
        <v>-1</v>
      </c>
      <c r="DH17" s="688">
        <f t="shared" si="43"/>
        <v>0</v>
      </c>
    </row>
    <row r="18" spans="1:112" ht="18.75" customHeight="1">
      <c r="A18" s="49"/>
      <c r="B18" s="23"/>
      <c r="C18" s="145"/>
      <c r="D18" s="146" t="s">
        <v>3424</v>
      </c>
      <c r="E18" s="528" t="s">
        <v>3425</v>
      </c>
      <c r="F18" s="528"/>
      <c r="G18" s="529"/>
      <c r="H18" s="530"/>
      <c r="I18" s="530"/>
      <c r="J18" s="723" t="s">
        <v>889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3">
        <v>0</v>
      </c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3">
        <v>0</v>
      </c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3">
        <v>0</v>
      </c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3">
        <v>0</v>
      </c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3">
        <v>0</v>
      </c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3">
        <v>0</v>
      </c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3">
        <v>0</v>
      </c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3">
        <v>0</v>
      </c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3">
        <v>0</v>
      </c>
      <c r="CF18" s="681"/>
      <c r="CG18" s="681"/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3">
        <v>0</v>
      </c>
      <c r="CR18" s="681"/>
      <c r="CS18" s="681"/>
      <c r="CT18" s="681"/>
      <c r="CU18" s="687">
        <f t="shared" si="38"/>
        <v>0</v>
      </c>
      <c r="CV18" s="688" t="str">
        <f t="shared" si="39"/>
        <v>-</v>
      </c>
      <c r="CW18" s="683">
        <v>0</v>
      </c>
      <c r="CX18" s="681"/>
      <c r="CY18" s="681"/>
      <c r="CZ18" s="681"/>
      <c r="DA18" s="687">
        <f t="shared" si="40"/>
        <v>0</v>
      </c>
      <c r="DB18" s="688" t="str">
        <f t="shared" si="41"/>
        <v>-</v>
      </c>
      <c r="DC18" s="683">
        <v>0</v>
      </c>
      <c r="DD18" s="681"/>
      <c r="DE18" s="681"/>
      <c r="DF18" s="681"/>
      <c r="DG18" s="687">
        <f t="shared" si="42"/>
        <v>0</v>
      </c>
      <c r="DH18" s="688" t="str">
        <f t="shared" si="43"/>
        <v>-</v>
      </c>
    </row>
    <row r="19" spans="1:112" ht="18.75" customHeight="1">
      <c r="A19" s="148"/>
      <c r="B19" s="23" t="s">
        <v>3426</v>
      </c>
      <c r="C19" s="145" t="s">
        <v>3427</v>
      </c>
      <c r="D19" s="141" t="s">
        <v>3428</v>
      </c>
      <c r="E19" s="528" t="s">
        <v>3429</v>
      </c>
      <c r="F19" s="528"/>
      <c r="G19" s="529"/>
      <c r="H19" s="530" t="s">
        <v>3430</v>
      </c>
      <c r="I19" s="530"/>
      <c r="J19" s="722"/>
      <c r="K19" s="687">
        <f t="shared" si="0"/>
        <v>0</v>
      </c>
      <c r="L19" s="681"/>
      <c r="M19" s="687">
        <f t="shared" si="1"/>
        <v>0</v>
      </c>
      <c r="N19" s="681"/>
      <c r="O19" s="687">
        <f t="shared" si="2"/>
        <v>0</v>
      </c>
      <c r="P19" s="688" t="str">
        <f t="shared" si="3"/>
        <v>-</v>
      </c>
      <c r="Q19" s="687">
        <f t="shared" si="4"/>
        <v>0</v>
      </c>
      <c r="R19" s="681"/>
      <c r="S19" s="687">
        <f t="shared" si="5"/>
        <v>0</v>
      </c>
      <c r="T19" s="681"/>
      <c r="U19" s="687">
        <f t="shared" si="6"/>
        <v>0</v>
      </c>
      <c r="V19" s="688" t="str">
        <f t="shared" si="7"/>
        <v>-</v>
      </c>
      <c r="W19" s="687">
        <f>W20</f>
        <v>0</v>
      </c>
      <c r="X19" s="681"/>
      <c r="Y19" s="687">
        <f>Y20</f>
        <v>0</v>
      </c>
      <c r="Z19" s="681"/>
      <c r="AA19" s="687">
        <f t="shared" si="8"/>
        <v>0</v>
      </c>
      <c r="AB19" s="688" t="str">
        <f t="shared" si="9"/>
        <v>-</v>
      </c>
      <c r="AC19" s="687">
        <f>AC20</f>
        <v>0</v>
      </c>
      <c r="AD19" s="681"/>
      <c r="AE19" s="687">
        <f>AE20</f>
        <v>0</v>
      </c>
      <c r="AF19" s="681"/>
      <c r="AG19" s="687">
        <f t="shared" si="10"/>
        <v>0</v>
      </c>
      <c r="AH19" s="688" t="str">
        <f t="shared" si="11"/>
        <v>-</v>
      </c>
      <c r="AI19" s="687">
        <f>AI20</f>
        <v>0</v>
      </c>
      <c r="AJ19" s="681"/>
      <c r="AK19" s="687">
        <f>AK20</f>
        <v>0</v>
      </c>
      <c r="AL19" s="681"/>
      <c r="AM19" s="687">
        <f t="shared" si="12"/>
        <v>0</v>
      </c>
      <c r="AN19" s="688" t="str">
        <f t="shared" si="13"/>
        <v>-</v>
      </c>
      <c r="AO19" s="687">
        <f t="shared" si="14"/>
        <v>0</v>
      </c>
      <c r="AP19" s="681"/>
      <c r="AQ19" s="687">
        <f t="shared" si="15"/>
        <v>0</v>
      </c>
      <c r="AR19" s="681"/>
      <c r="AS19" s="687">
        <f t="shared" si="16"/>
        <v>0</v>
      </c>
      <c r="AT19" s="688" t="str">
        <f t="shared" si="17"/>
        <v>-</v>
      </c>
      <c r="AU19" s="687">
        <f>AU20</f>
        <v>0</v>
      </c>
      <c r="AV19" s="681"/>
      <c r="AW19" s="687">
        <f>AW20</f>
        <v>0</v>
      </c>
      <c r="AX19" s="681"/>
      <c r="AY19" s="687">
        <f t="shared" si="18"/>
        <v>0</v>
      </c>
      <c r="AZ19" s="688" t="str">
        <f t="shared" si="19"/>
        <v>-</v>
      </c>
      <c r="BA19" s="687">
        <f>BA20</f>
        <v>0</v>
      </c>
      <c r="BB19" s="681"/>
      <c r="BC19" s="687">
        <f>BC20</f>
        <v>0</v>
      </c>
      <c r="BD19" s="681"/>
      <c r="BE19" s="687">
        <f t="shared" si="20"/>
        <v>0</v>
      </c>
      <c r="BF19" s="688" t="str">
        <f t="shared" si="21"/>
        <v>-</v>
      </c>
      <c r="BG19" s="687">
        <f>BG20</f>
        <v>0</v>
      </c>
      <c r="BH19" s="681"/>
      <c r="BI19" s="687">
        <f>BI20</f>
        <v>0</v>
      </c>
      <c r="BJ19" s="681"/>
      <c r="BK19" s="687">
        <f t="shared" si="22"/>
        <v>0</v>
      </c>
      <c r="BL19" s="688" t="str">
        <f t="shared" si="23"/>
        <v>-</v>
      </c>
      <c r="BM19" s="687">
        <f t="shared" si="24"/>
        <v>0</v>
      </c>
      <c r="BN19" s="681"/>
      <c r="BO19" s="687">
        <f t="shared" si="25"/>
        <v>0</v>
      </c>
      <c r="BP19" s="681"/>
      <c r="BQ19" s="687">
        <f t="shared" si="26"/>
        <v>0</v>
      </c>
      <c r="BR19" s="688" t="str">
        <f t="shared" si="27"/>
        <v>-</v>
      </c>
      <c r="BS19" s="687">
        <f>BS20</f>
        <v>0</v>
      </c>
      <c r="BT19" s="681"/>
      <c r="BU19" s="687">
        <f>BU20</f>
        <v>0</v>
      </c>
      <c r="BV19" s="681"/>
      <c r="BW19" s="687">
        <f t="shared" si="28"/>
        <v>0</v>
      </c>
      <c r="BX19" s="688" t="str">
        <f t="shared" si="29"/>
        <v>-</v>
      </c>
      <c r="BY19" s="687">
        <f>BY20</f>
        <v>0</v>
      </c>
      <c r="BZ19" s="681"/>
      <c r="CA19" s="687">
        <f>CA20</f>
        <v>0</v>
      </c>
      <c r="CB19" s="681"/>
      <c r="CC19" s="687">
        <f t="shared" si="30"/>
        <v>0</v>
      </c>
      <c r="CD19" s="688" t="str">
        <f t="shared" si="31"/>
        <v>-</v>
      </c>
      <c r="CE19" s="687">
        <f>CE20</f>
        <v>0</v>
      </c>
      <c r="CF19" s="681"/>
      <c r="CG19" s="687">
        <f>CG20</f>
        <v>0</v>
      </c>
      <c r="CH19" s="681"/>
      <c r="CI19" s="687">
        <f t="shared" si="32"/>
        <v>0</v>
      </c>
      <c r="CJ19" s="688" t="str">
        <f t="shared" si="33"/>
        <v>-</v>
      </c>
      <c r="CK19" s="687">
        <f t="shared" si="34"/>
        <v>0</v>
      </c>
      <c r="CL19" s="681"/>
      <c r="CM19" s="687">
        <f t="shared" si="35"/>
        <v>0</v>
      </c>
      <c r="CN19" s="681"/>
      <c r="CO19" s="687">
        <f t="shared" si="36"/>
        <v>0</v>
      </c>
      <c r="CP19" s="688" t="str">
        <f t="shared" si="37"/>
        <v>-</v>
      </c>
      <c r="CQ19" s="687">
        <f>CQ20</f>
        <v>0</v>
      </c>
      <c r="CR19" s="681"/>
      <c r="CS19" s="687">
        <f>CS20</f>
        <v>0</v>
      </c>
      <c r="CT19" s="681"/>
      <c r="CU19" s="687">
        <f t="shared" si="38"/>
        <v>0</v>
      </c>
      <c r="CV19" s="688" t="str">
        <f t="shared" si="39"/>
        <v>-</v>
      </c>
      <c r="CW19" s="687">
        <f>CW20</f>
        <v>0</v>
      </c>
      <c r="CX19" s="681"/>
      <c r="CY19" s="687">
        <f>CY20</f>
        <v>0</v>
      </c>
      <c r="CZ19" s="681"/>
      <c r="DA19" s="687">
        <f t="shared" si="40"/>
        <v>0</v>
      </c>
      <c r="DB19" s="688" t="str">
        <f t="shared" si="41"/>
        <v>-</v>
      </c>
      <c r="DC19" s="687">
        <f>DC20</f>
        <v>0</v>
      </c>
      <c r="DD19" s="681"/>
      <c r="DE19" s="687">
        <f>DE20</f>
        <v>0</v>
      </c>
      <c r="DF19" s="681"/>
      <c r="DG19" s="687">
        <f t="shared" si="42"/>
        <v>0</v>
      </c>
      <c r="DH19" s="688" t="str">
        <f t="shared" si="43"/>
        <v>-</v>
      </c>
    </row>
    <row r="20" spans="1:112">
      <c r="A20" s="144"/>
      <c r="B20" s="23" t="s">
        <v>3431</v>
      </c>
      <c r="C20" s="145"/>
      <c r="D20" s="149" t="s">
        <v>3432</v>
      </c>
      <c r="E20" s="528" t="s">
        <v>3430</v>
      </c>
      <c r="F20" s="528"/>
      <c r="G20" s="529"/>
      <c r="H20" s="530"/>
      <c r="I20" s="530"/>
      <c r="J20" s="723" t="s">
        <v>889</v>
      </c>
      <c r="K20" s="687">
        <f t="shared" si="0"/>
        <v>0</v>
      </c>
      <c r="L20" s="681"/>
      <c r="M20" s="687">
        <f t="shared" si="1"/>
        <v>0</v>
      </c>
      <c r="N20" s="681"/>
      <c r="O20" s="687">
        <f t="shared" si="2"/>
        <v>0</v>
      </c>
      <c r="P20" s="688" t="str">
        <f t="shared" si="3"/>
        <v>-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3">
        <v>0</v>
      </c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3">
        <v>0</v>
      </c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3">
        <v>0</v>
      </c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0</v>
      </c>
      <c r="AP20" s="681"/>
      <c r="AQ20" s="687">
        <f t="shared" si="15"/>
        <v>0</v>
      </c>
      <c r="AR20" s="681"/>
      <c r="AS20" s="687">
        <f t="shared" si="16"/>
        <v>0</v>
      </c>
      <c r="AT20" s="688" t="str">
        <f t="shared" si="17"/>
        <v>-</v>
      </c>
      <c r="AU20" s="683">
        <v>0</v>
      </c>
      <c r="AV20" s="681"/>
      <c r="AW20" s="681"/>
      <c r="AX20" s="681"/>
      <c r="AY20" s="687">
        <f t="shared" si="18"/>
        <v>0</v>
      </c>
      <c r="AZ20" s="688" t="str">
        <f t="shared" si="19"/>
        <v>-</v>
      </c>
      <c r="BA20" s="683">
        <v>0</v>
      </c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3">
        <v>0</v>
      </c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3">
        <v>0</v>
      </c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3">
        <v>0</v>
      </c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3">
        <v>0</v>
      </c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0</v>
      </c>
      <c r="CL20" s="681"/>
      <c r="CM20" s="687">
        <f t="shared" si="35"/>
        <v>0</v>
      </c>
      <c r="CN20" s="681"/>
      <c r="CO20" s="687">
        <f t="shared" si="36"/>
        <v>0</v>
      </c>
      <c r="CP20" s="688" t="str">
        <f t="shared" si="37"/>
        <v>-</v>
      </c>
      <c r="CQ20" s="683">
        <v>0</v>
      </c>
      <c r="CR20" s="681"/>
      <c r="CS20" s="681"/>
      <c r="CT20" s="681"/>
      <c r="CU20" s="687">
        <f t="shared" si="38"/>
        <v>0</v>
      </c>
      <c r="CV20" s="688" t="str">
        <f t="shared" si="39"/>
        <v>-</v>
      </c>
      <c r="CW20" s="683">
        <v>0</v>
      </c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3">
        <v>0</v>
      </c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1:112" s="179" customFormat="1" ht="37.5" customHeight="1">
      <c r="A21" s="144"/>
      <c r="B21" s="23" t="s">
        <v>3433</v>
      </c>
      <c r="C21" s="145" t="s">
        <v>433</v>
      </c>
      <c r="D21" s="141" t="s">
        <v>3434</v>
      </c>
      <c r="E21" s="528" t="s">
        <v>3435</v>
      </c>
      <c r="F21" s="528"/>
      <c r="G21" s="529"/>
      <c r="H21" s="530" t="s">
        <v>3436</v>
      </c>
      <c r="I21" s="530"/>
      <c r="J21" s="396" t="s">
        <v>883</v>
      </c>
      <c r="K21" s="687">
        <f t="shared" si="0"/>
        <v>1681.7</v>
      </c>
      <c r="L21" s="681"/>
      <c r="M21" s="687">
        <f t="shared" si="1"/>
        <v>0</v>
      </c>
      <c r="N21" s="681"/>
      <c r="O21" s="687">
        <f t="shared" si="2"/>
        <v>-1681.7</v>
      </c>
      <c r="P21" s="688">
        <f t="shared" si="3"/>
        <v>0</v>
      </c>
      <c r="Q21" s="687">
        <f t="shared" si="4"/>
        <v>428.40000000000003</v>
      </c>
      <c r="R21" s="681"/>
      <c r="S21" s="687">
        <f t="shared" si="5"/>
        <v>0</v>
      </c>
      <c r="T21" s="681"/>
      <c r="U21" s="687">
        <f t="shared" si="6"/>
        <v>-428.40000000000003</v>
      </c>
      <c r="V21" s="688">
        <f t="shared" si="7"/>
        <v>0</v>
      </c>
      <c r="W21" s="687">
        <f>W22+W24</f>
        <v>146.80000000000001</v>
      </c>
      <c r="X21" s="681"/>
      <c r="Y21" s="687">
        <f>Y22+Y24</f>
        <v>0</v>
      </c>
      <c r="Z21" s="681"/>
      <c r="AA21" s="687">
        <f t="shared" si="8"/>
        <v>-146.80000000000001</v>
      </c>
      <c r="AB21" s="688">
        <f t="shared" si="9"/>
        <v>0</v>
      </c>
      <c r="AC21" s="687">
        <f>AC22+AC24</f>
        <v>134.30000000000001</v>
      </c>
      <c r="AD21" s="681"/>
      <c r="AE21" s="687">
        <f>AE22+AE24</f>
        <v>0</v>
      </c>
      <c r="AF21" s="681"/>
      <c r="AG21" s="687">
        <f t="shared" si="10"/>
        <v>-134.30000000000001</v>
      </c>
      <c r="AH21" s="688">
        <f t="shared" si="11"/>
        <v>0</v>
      </c>
      <c r="AI21" s="687">
        <f>AI22+AI24</f>
        <v>147.30000000000001</v>
      </c>
      <c r="AJ21" s="681"/>
      <c r="AK21" s="687">
        <f>AK22+AK24</f>
        <v>0</v>
      </c>
      <c r="AL21" s="681"/>
      <c r="AM21" s="687">
        <f t="shared" si="12"/>
        <v>-147.30000000000001</v>
      </c>
      <c r="AN21" s="688">
        <f t="shared" si="13"/>
        <v>0</v>
      </c>
      <c r="AO21" s="687">
        <f t="shared" si="14"/>
        <v>363.79999999999995</v>
      </c>
      <c r="AP21" s="681"/>
      <c r="AQ21" s="687">
        <f t="shared" si="15"/>
        <v>0</v>
      </c>
      <c r="AR21" s="681"/>
      <c r="AS21" s="687">
        <f t="shared" si="16"/>
        <v>-363.79999999999995</v>
      </c>
      <c r="AT21" s="688">
        <f t="shared" si="17"/>
        <v>0</v>
      </c>
      <c r="AU21" s="687">
        <f>AU22+AU24</f>
        <v>104.5</v>
      </c>
      <c r="AV21" s="681"/>
      <c r="AW21" s="687">
        <f>AW22+AW24</f>
        <v>0</v>
      </c>
      <c r="AX21" s="681"/>
      <c r="AY21" s="687">
        <f t="shared" si="18"/>
        <v>-104.5</v>
      </c>
      <c r="AZ21" s="688">
        <f t="shared" si="19"/>
        <v>0</v>
      </c>
      <c r="BA21" s="687">
        <f>BA22+BA24</f>
        <v>131.6</v>
      </c>
      <c r="BB21" s="681"/>
      <c r="BC21" s="687">
        <f>BC22+BC24</f>
        <v>0</v>
      </c>
      <c r="BD21" s="681"/>
      <c r="BE21" s="687">
        <f t="shared" si="20"/>
        <v>-131.6</v>
      </c>
      <c r="BF21" s="688">
        <f t="shared" si="21"/>
        <v>0</v>
      </c>
      <c r="BG21" s="687">
        <f>BG22+BG24</f>
        <v>127.69999999999999</v>
      </c>
      <c r="BH21" s="681"/>
      <c r="BI21" s="687">
        <f>BI22+BI24</f>
        <v>0</v>
      </c>
      <c r="BJ21" s="681"/>
      <c r="BK21" s="687">
        <f t="shared" si="22"/>
        <v>-127.69999999999999</v>
      </c>
      <c r="BL21" s="688">
        <f t="shared" si="23"/>
        <v>0</v>
      </c>
      <c r="BM21" s="687">
        <f t="shared" si="24"/>
        <v>420.70000000000005</v>
      </c>
      <c r="BN21" s="681"/>
      <c r="BO21" s="687">
        <f t="shared" si="25"/>
        <v>0</v>
      </c>
      <c r="BP21" s="681"/>
      <c r="BQ21" s="687">
        <f t="shared" si="26"/>
        <v>-420.70000000000005</v>
      </c>
      <c r="BR21" s="688">
        <f t="shared" si="27"/>
        <v>0</v>
      </c>
      <c r="BS21" s="687">
        <f>BS22+BS24</f>
        <v>140.30000000000001</v>
      </c>
      <c r="BT21" s="681"/>
      <c r="BU21" s="687">
        <f>BU22+BU24</f>
        <v>0</v>
      </c>
      <c r="BV21" s="681"/>
      <c r="BW21" s="687">
        <f t="shared" si="28"/>
        <v>-140.30000000000001</v>
      </c>
      <c r="BX21" s="688">
        <f t="shared" si="29"/>
        <v>0</v>
      </c>
      <c r="BY21" s="687">
        <f>BY22+BY24</f>
        <v>143.30000000000001</v>
      </c>
      <c r="BZ21" s="681"/>
      <c r="CA21" s="687">
        <f>CA22+CA24</f>
        <v>0</v>
      </c>
      <c r="CB21" s="681"/>
      <c r="CC21" s="687">
        <f t="shared" si="30"/>
        <v>-143.30000000000001</v>
      </c>
      <c r="CD21" s="688">
        <f t="shared" si="31"/>
        <v>0</v>
      </c>
      <c r="CE21" s="687">
        <f>CE22+CE24</f>
        <v>137.10000000000002</v>
      </c>
      <c r="CF21" s="681"/>
      <c r="CG21" s="687">
        <f>CG22+CG24</f>
        <v>0</v>
      </c>
      <c r="CH21" s="681"/>
      <c r="CI21" s="687">
        <f t="shared" si="32"/>
        <v>-137.10000000000002</v>
      </c>
      <c r="CJ21" s="688">
        <f t="shared" si="33"/>
        <v>0</v>
      </c>
      <c r="CK21" s="687">
        <f t="shared" si="34"/>
        <v>468.8</v>
      </c>
      <c r="CL21" s="681"/>
      <c r="CM21" s="687">
        <f t="shared" si="35"/>
        <v>0</v>
      </c>
      <c r="CN21" s="681"/>
      <c r="CO21" s="687">
        <f t="shared" si="36"/>
        <v>-468.8</v>
      </c>
      <c r="CP21" s="688">
        <f t="shared" si="37"/>
        <v>0</v>
      </c>
      <c r="CQ21" s="687">
        <f>CQ22+CQ24</f>
        <v>156.30000000000001</v>
      </c>
      <c r="CR21" s="681"/>
      <c r="CS21" s="687">
        <f>CS22+CS24</f>
        <v>0</v>
      </c>
      <c r="CT21" s="681"/>
      <c r="CU21" s="687">
        <f t="shared" si="38"/>
        <v>-156.30000000000001</v>
      </c>
      <c r="CV21" s="688">
        <f t="shared" si="39"/>
        <v>0</v>
      </c>
      <c r="CW21" s="687">
        <f>CW22+CW24</f>
        <v>152.80000000000001</v>
      </c>
      <c r="CX21" s="681"/>
      <c r="CY21" s="687">
        <f>CY22+CY24</f>
        <v>0</v>
      </c>
      <c r="CZ21" s="681"/>
      <c r="DA21" s="687">
        <f t="shared" si="40"/>
        <v>-152.80000000000001</v>
      </c>
      <c r="DB21" s="688">
        <f t="shared" si="41"/>
        <v>0</v>
      </c>
      <c r="DC21" s="687">
        <f>DC22+DC24</f>
        <v>159.69999999999999</v>
      </c>
      <c r="DD21" s="681"/>
      <c r="DE21" s="687">
        <f>DE22+DE24</f>
        <v>0</v>
      </c>
      <c r="DF21" s="681"/>
      <c r="DG21" s="687">
        <f t="shared" si="42"/>
        <v>-159.69999999999999</v>
      </c>
      <c r="DH21" s="688">
        <f t="shared" si="43"/>
        <v>0</v>
      </c>
    </row>
    <row r="22" spans="1:112" s="179" customFormat="1" ht="37.5" customHeight="1">
      <c r="A22" s="144"/>
      <c r="B22" s="23" t="s">
        <v>3437</v>
      </c>
      <c r="C22" s="150" t="s">
        <v>151</v>
      </c>
      <c r="D22" s="141" t="s">
        <v>3438</v>
      </c>
      <c r="E22" s="528" t="s">
        <v>3439</v>
      </c>
      <c r="F22" s="528"/>
      <c r="G22" s="529"/>
      <c r="H22" s="530"/>
      <c r="I22" s="530"/>
      <c r="J22" s="396" t="s">
        <v>883</v>
      </c>
      <c r="K22" s="687">
        <f t="shared" si="0"/>
        <v>71.900000000000006</v>
      </c>
      <c r="L22" s="681"/>
      <c r="M22" s="687">
        <f t="shared" si="1"/>
        <v>0</v>
      </c>
      <c r="N22" s="681"/>
      <c r="O22" s="687">
        <f t="shared" si="2"/>
        <v>-71.900000000000006</v>
      </c>
      <c r="P22" s="688">
        <f t="shared" si="3"/>
        <v>0</v>
      </c>
      <c r="Q22" s="687">
        <f t="shared" si="4"/>
        <v>23.6</v>
      </c>
      <c r="R22" s="681"/>
      <c r="S22" s="687">
        <f t="shared" si="5"/>
        <v>0</v>
      </c>
      <c r="T22" s="681"/>
      <c r="U22" s="687">
        <f t="shared" si="6"/>
        <v>-23.6</v>
      </c>
      <c r="V22" s="688">
        <f t="shared" si="7"/>
        <v>0</v>
      </c>
      <c r="W22" s="683">
        <v>8.3000000000000007</v>
      </c>
      <c r="X22" s="681"/>
      <c r="Y22" s="681"/>
      <c r="Z22" s="681"/>
      <c r="AA22" s="687">
        <f t="shared" si="8"/>
        <v>-8.3000000000000007</v>
      </c>
      <c r="AB22" s="688">
        <f t="shared" si="9"/>
        <v>0</v>
      </c>
      <c r="AC22" s="683">
        <v>7.5</v>
      </c>
      <c r="AD22" s="681"/>
      <c r="AE22" s="681"/>
      <c r="AF22" s="681"/>
      <c r="AG22" s="687">
        <f t="shared" si="10"/>
        <v>-7.5</v>
      </c>
      <c r="AH22" s="688">
        <f t="shared" si="11"/>
        <v>0</v>
      </c>
      <c r="AI22" s="683">
        <v>7.8</v>
      </c>
      <c r="AJ22" s="681"/>
      <c r="AK22" s="681"/>
      <c r="AL22" s="681"/>
      <c r="AM22" s="687">
        <f t="shared" si="12"/>
        <v>-7.8</v>
      </c>
      <c r="AN22" s="688">
        <f t="shared" si="13"/>
        <v>0</v>
      </c>
      <c r="AO22" s="687">
        <f t="shared" si="14"/>
        <v>16</v>
      </c>
      <c r="AP22" s="681"/>
      <c r="AQ22" s="687">
        <f t="shared" si="15"/>
        <v>0</v>
      </c>
      <c r="AR22" s="681"/>
      <c r="AS22" s="687">
        <f t="shared" si="16"/>
        <v>-16</v>
      </c>
      <c r="AT22" s="688">
        <f t="shared" si="17"/>
        <v>0</v>
      </c>
      <c r="AU22" s="683">
        <v>6.3</v>
      </c>
      <c r="AV22" s="681"/>
      <c r="AW22" s="681"/>
      <c r="AX22" s="681"/>
      <c r="AY22" s="687">
        <f t="shared" si="18"/>
        <v>-6.3</v>
      </c>
      <c r="AZ22" s="688">
        <f t="shared" si="19"/>
        <v>0</v>
      </c>
      <c r="BA22" s="683">
        <v>5.7</v>
      </c>
      <c r="BB22" s="681"/>
      <c r="BC22" s="681"/>
      <c r="BD22" s="681"/>
      <c r="BE22" s="687">
        <f t="shared" si="20"/>
        <v>-5.7</v>
      </c>
      <c r="BF22" s="688">
        <f t="shared" si="21"/>
        <v>0</v>
      </c>
      <c r="BG22" s="683">
        <v>4</v>
      </c>
      <c r="BH22" s="681"/>
      <c r="BI22" s="681"/>
      <c r="BJ22" s="681"/>
      <c r="BK22" s="687">
        <f t="shared" si="22"/>
        <v>-4</v>
      </c>
      <c r="BL22" s="688">
        <f t="shared" si="23"/>
        <v>0</v>
      </c>
      <c r="BM22" s="687">
        <f t="shared" si="24"/>
        <v>12.3</v>
      </c>
      <c r="BN22" s="681"/>
      <c r="BO22" s="687">
        <f t="shared" si="25"/>
        <v>0</v>
      </c>
      <c r="BP22" s="681"/>
      <c r="BQ22" s="687">
        <f t="shared" si="26"/>
        <v>-12.3</v>
      </c>
      <c r="BR22" s="688">
        <f t="shared" si="27"/>
        <v>0</v>
      </c>
      <c r="BS22" s="683">
        <v>4</v>
      </c>
      <c r="BT22" s="681"/>
      <c r="BU22" s="681"/>
      <c r="BV22" s="681"/>
      <c r="BW22" s="687">
        <f t="shared" si="28"/>
        <v>-4</v>
      </c>
      <c r="BX22" s="688">
        <f t="shared" si="29"/>
        <v>0</v>
      </c>
      <c r="BY22" s="683">
        <v>4</v>
      </c>
      <c r="BZ22" s="681"/>
      <c r="CA22" s="681"/>
      <c r="CB22" s="681"/>
      <c r="CC22" s="687">
        <f t="shared" si="30"/>
        <v>-4</v>
      </c>
      <c r="CD22" s="688">
        <f t="shared" si="31"/>
        <v>0</v>
      </c>
      <c r="CE22" s="683">
        <v>4.3</v>
      </c>
      <c r="CF22" s="681"/>
      <c r="CG22" s="681"/>
      <c r="CH22" s="681"/>
      <c r="CI22" s="687">
        <f t="shared" si="32"/>
        <v>-4.3</v>
      </c>
      <c r="CJ22" s="688">
        <f t="shared" si="33"/>
        <v>0</v>
      </c>
      <c r="CK22" s="687">
        <f t="shared" si="34"/>
        <v>20</v>
      </c>
      <c r="CL22" s="681"/>
      <c r="CM22" s="687">
        <f t="shared" si="35"/>
        <v>0</v>
      </c>
      <c r="CN22" s="681"/>
      <c r="CO22" s="687">
        <f t="shared" si="36"/>
        <v>-20</v>
      </c>
      <c r="CP22" s="688">
        <f t="shared" si="37"/>
        <v>0</v>
      </c>
      <c r="CQ22" s="683">
        <v>5.8</v>
      </c>
      <c r="CR22" s="681"/>
      <c r="CS22" s="681"/>
      <c r="CT22" s="681"/>
      <c r="CU22" s="687">
        <f t="shared" si="38"/>
        <v>-5.8</v>
      </c>
      <c r="CV22" s="688">
        <f t="shared" si="39"/>
        <v>0</v>
      </c>
      <c r="CW22" s="683">
        <v>6.5</v>
      </c>
      <c r="CX22" s="681"/>
      <c r="CY22" s="681"/>
      <c r="CZ22" s="681"/>
      <c r="DA22" s="687">
        <f t="shared" si="40"/>
        <v>-6.5</v>
      </c>
      <c r="DB22" s="688">
        <f t="shared" si="41"/>
        <v>0</v>
      </c>
      <c r="DC22" s="683">
        <v>7.7</v>
      </c>
      <c r="DD22" s="681"/>
      <c r="DE22" s="681"/>
      <c r="DF22" s="681"/>
      <c r="DG22" s="687">
        <f t="shared" si="42"/>
        <v>-7.7</v>
      </c>
      <c r="DH22" s="688">
        <f t="shared" si="43"/>
        <v>0</v>
      </c>
    </row>
    <row r="23" spans="1:112" s="179" customFormat="1" ht="37.5" customHeight="1">
      <c r="A23" s="148"/>
      <c r="B23" s="23"/>
      <c r="C23" s="145"/>
      <c r="D23" s="147" t="s">
        <v>3440</v>
      </c>
      <c r="E23" s="528" t="s">
        <v>3441</v>
      </c>
      <c r="F23" s="528"/>
      <c r="G23" s="529"/>
      <c r="H23" s="530"/>
      <c r="I23" s="530"/>
      <c r="J23" s="647" t="s">
        <v>883</v>
      </c>
      <c r="K23" s="687">
        <f t="shared" si="0"/>
        <v>1.2000000000000002</v>
      </c>
      <c r="L23" s="681"/>
      <c r="M23" s="687">
        <f t="shared" si="1"/>
        <v>0</v>
      </c>
      <c r="N23" s="681"/>
      <c r="O23" s="687">
        <f t="shared" si="2"/>
        <v>-1.2000000000000002</v>
      </c>
      <c r="P23" s="688">
        <f t="shared" si="3"/>
        <v>0</v>
      </c>
      <c r="Q23" s="687">
        <f t="shared" si="4"/>
        <v>0.30000000000000004</v>
      </c>
      <c r="R23" s="681"/>
      <c r="S23" s="687">
        <f t="shared" si="5"/>
        <v>0</v>
      </c>
      <c r="T23" s="681"/>
      <c r="U23" s="687">
        <f t="shared" si="6"/>
        <v>-0.30000000000000004</v>
      </c>
      <c r="V23" s="688">
        <f t="shared" si="7"/>
        <v>0</v>
      </c>
      <c r="W23" s="683">
        <v>0.1</v>
      </c>
      <c r="X23" s="681"/>
      <c r="Y23" s="681"/>
      <c r="Z23" s="681"/>
      <c r="AA23" s="687">
        <f t="shared" si="8"/>
        <v>-0.1</v>
      </c>
      <c r="AB23" s="688">
        <f t="shared" si="9"/>
        <v>0</v>
      </c>
      <c r="AC23" s="683">
        <v>0.1</v>
      </c>
      <c r="AD23" s="681"/>
      <c r="AE23" s="681"/>
      <c r="AF23" s="681"/>
      <c r="AG23" s="687">
        <f t="shared" si="10"/>
        <v>-0.1</v>
      </c>
      <c r="AH23" s="688">
        <f t="shared" si="11"/>
        <v>0</v>
      </c>
      <c r="AI23" s="683">
        <v>0.1</v>
      </c>
      <c r="AJ23" s="681"/>
      <c r="AK23" s="681"/>
      <c r="AL23" s="681"/>
      <c r="AM23" s="687">
        <f t="shared" si="12"/>
        <v>-0.1</v>
      </c>
      <c r="AN23" s="688">
        <f t="shared" si="13"/>
        <v>0</v>
      </c>
      <c r="AO23" s="687">
        <f t="shared" si="14"/>
        <v>0.30000000000000004</v>
      </c>
      <c r="AP23" s="681"/>
      <c r="AQ23" s="687">
        <f t="shared" si="15"/>
        <v>0</v>
      </c>
      <c r="AR23" s="681"/>
      <c r="AS23" s="687">
        <f t="shared" si="16"/>
        <v>-0.30000000000000004</v>
      </c>
      <c r="AT23" s="688">
        <f t="shared" si="17"/>
        <v>0</v>
      </c>
      <c r="AU23" s="683">
        <v>0.1</v>
      </c>
      <c r="AV23" s="681"/>
      <c r="AW23" s="681"/>
      <c r="AX23" s="681"/>
      <c r="AY23" s="687">
        <f t="shared" si="18"/>
        <v>-0.1</v>
      </c>
      <c r="AZ23" s="688">
        <f t="shared" si="19"/>
        <v>0</v>
      </c>
      <c r="BA23" s="683">
        <v>0.1</v>
      </c>
      <c r="BB23" s="681"/>
      <c r="BC23" s="681"/>
      <c r="BD23" s="681"/>
      <c r="BE23" s="687">
        <f t="shared" si="20"/>
        <v>-0.1</v>
      </c>
      <c r="BF23" s="688">
        <f t="shared" si="21"/>
        <v>0</v>
      </c>
      <c r="BG23" s="683">
        <v>0.1</v>
      </c>
      <c r="BH23" s="681"/>
      <c r="BI23" s="681"/>
      <c r="BJ23" s="681"/>
      <c r="BK23" s="687">
        <f t="shared" si="22"/>
        <v>-0.1</v>
      </c>
      <c r="BL23" s="688">
        <f t="shared" si="23"/>
        <v>0</v>
      </c>
      <c r="BM23" s="687">
        <f t="shared" si="24"/>
        <v>0.30000000000000004</v>
      </c>
      <c r="BN23" s="681"/>
      <c r="BO23" s="687">
        <f t="shared" si="25"/>
        <v>0</v>
      </c>
      <c r="BP23" s="681"/>
      <c r="BQ23" s="687">
        <f t="shared" si="26"/>
        <v>-0.30000000000000004</v>
      </c>
      <c r="BR23" s="688">
        <f t="shared" si="27"/>
        <v>0</v>
      </c>
      <c r="BS23" s="683">
        <v>0.1</v>
      </c>
      <c r="BT23" s="681"/>
      <c r="BU23" s="681"/>
      <c r="BV23" s="681"/>
      <c r="BW23" s="687">
        <f t="shared" si="28"/>
        <v>-0.1</v>
      </c>
      <c r="BX23" s="688">
        <f t="shared" si="29"/>
        <v>0</v>
      </c>
      <c r="BY23" s="683">
        <v>0.1</v>
      </c>
      <c r="BZ23" s="681"/>
      <c r="CA23" s="681"/>
      <c r="CB23" s="681"/>
      <c r="CC23" s="687">
        <f t="shared" si="30"/>
        <v>-0.1</v>
      </c>
      <c r="CD23" s="688">
        <f t="shared" si="31"/>
        <v>0</v>
      </c>
      <c r="CE23" s="683">
        <v>0.1</v>
      </c>
      <c r="CF23" s="681"/>
      <c r="CG23" s="681"/>
      <c r="CH23" s="681"/>
      <c r="CI23" s="687">
        <f t="shared" si="32"/>
        <v>-0.1</v>
      </c>
      <c r="CJ23" s="688">
        <f t="shared" si="33"/>
        <v>0</v>
      </c>
      <c r="CK23" s="687">
        <f t="shared" si="34"/>
        <v>0.30000000000000004</v>
      </c>
      <c r="CL23" s="681"/>
      <c r="CM23" s="687">
        <f t="shared" si="35"/>
        <v>0</v>
      </c>
      <c r="CN23" s="681"/>
      <c r="CO23" s="687">
        <f t="shared" si="36"/>
        <v>-0.30000000000000004</v>
      </c>
      <c r="CP23" s="688">
        <f t="shared" si="37"/>
        <v>0</v>
      </c>
      <c r="CQ23" s="683">
        <v>0.1</v>
      </c>
      <c r="CR23" s="681"/>
      <c r="CS23" s="681"/>
      <c r="CT23" s="681"/>
      <c r="CU23" s="687">
        <f t="shared" si="38"/>
        <v>-0.1</v>
      </c>
      <c r="CV23" s="688">
        <f t="shared" si="39"/>
        <v>0</v>
      </c>
      <c r="CW23" s="683">
        <v>0.1</v>
      </c>
      <c r="CX23" s="681"/>
      <c r="CY23" s="681"/>
      <c r="CZ23" s="681"/>
      <c r="DA23" s="687">
        <f t="shared" si="40"/>
        <v>-0.1</v>
      </c>
      <c r="DB23" s="688">
        <f t="shared" si="41"/>
        <v>0</v>
      </c>
      <c r="DC23" s="683">
        <v>0.1</v>
      </c>
      <c r="DD23" s="681"/>
      <c r="DE23" s="681"/>
      <c r="DF23" s="681"/>
      <c r="DG23" s="687">
        <f t="shared" si="42"/>
        <v>-0.1</v>
      </c>
      <c r="DH23" s="688">
        <f t="shared" si="43"/>
        <v>0</v>
      </c>
    </row>
    <row r="24" spans="1:112" s="179" customFormat="1" ht="18.75" customHeight="1">
      <c r="A24" s="144"/>
      <c r="B24" s="23" t="s">
        <v>3442</v>
      </c>
      <c r="C24" s="150" t="s">
        <v>153</v>
      </c>
      <c r="D24" s="141" t="s">
        <v>3443</v>
      </c>
      <c r="E24" s="528" t="s">
        <v>3444</v>
      </c>
      <c r="F24" s="528"/>
      <c r="G24" s="529"/>
      <c r="H24" s="530" t="s">
        <v>3445</v>
      </c>
      <c r="I24" s="530"/>
      <c r="J24" s="396" t="s">
        <v>883</v>
      </c>
      <c r="K24" s="687">
        <f t="shared" si="0"/>
        <v>1609.8</v>
      </c>
      <c r="L24" s="681"/>
      <c r="M24" s="687">
        <f t="shared" si="1"/>
        <v>0</v>
      </c>
      <c r="N24" s="681"/>
      <c r="O24" s="687">
        <f t="shared" si="2"/>
        <v>-1609.8</v>
      </c>
      <c r="P24" s="688">
        <f t="shared" si="3"/>
        <v>0</v>
      </c>
      <c r="Q24" s="687">
        <f t="shared" si="4"/>
        <v>404.8</v>
      </c>
      <c r="R24" s="681"/>
      <c r="S24" s="687">
        <f t="shared" si="5"/>
        <v>0</v>
      </c>
      <c r="T24" s="681"/>
      <c r="U24" s="687">
        <f t="shared" si="6"/>
        <v>-404.8</v>
      </c>
      <c r="V24" s="688">
        <f t="shared" si="7"/>
        <v>0</v>
      </c>
      <c r="W24" s="687">
        <f>W25+W27</f>
        <v>138.5</v>
      </c>
      <c r="X24" s="681"/>
      <c r="Y24" s="687">
        <f>Y25+Y27</f>
        <v>0</v>
      </c>
      <c r="Z24" s="681"/>
      <c r="AA24" s="687">
        <f t="shared" si="8"/>
        <v>-138.5</v>
      </c>
      <c r="AB24" s="688">
        <f t="shared" si="9"/>
        <v>0</v>
      </c>
      <c r="AC24" s="687">
        <f>AC25+AC27</f>
        <v>126.8</v>
      </c>
      <c r="AD24" s="681"/>
      <c r="AE24" s="687">
        <f>AE25+AE27</f>
        <v>0</v>
      </c>
      <c r="AF24" s="681"/>
      <c r="AG24" s="687">
        <f t="shared" si="10"/>
        <v>-126.8</v>
      </c>
      <c r="AH24" s="688">
        <f t="shared" si="11"/>
        <v>0</v>
      </c>
      <c r="AI24" s="687">
        <f>AI25+AI27</f>
        <v>139.5</v>
      </c>
      <c r="AJ24" s="681"/>
      <c r="AK24" s="687">
        <f>AK25+AK27</f>
        <v>0</v>
      </c>
      <c r="AL24" s="681"/>
      <c r="AM24" s="687">
        <f t="shared" si="12"/>
        <v>-139.5</v>
      </c>
      <c r="AN24" s="688">
        <f t="shared" si="13"/>
        <v>0</v>
      </c>
      <c r="AO24" s="687">
        <f t="shared" si="14"/>
        <v>347.8</v>
      </c>
      <c r="AP24" s="681"/>
      <c r="AQ24" s="687">
        <f t="shared" si="15"/>
        <v>0</v>
      </c>
      <c r="AR24" s="681"/>
      <c r="AS24" s="687">
        <f t="shared" si="16"/>
        <v>-347.8</v>
      </c>
      <c r="AT24" s="688">
        <f t="shared" si="17"/>
        <v>0</v>
      </c>
      <c r="AU24" s="687">
        <f>AU25+AU27</f>
        <v>98.2</v>
      </c>
      <c r="AV24" s="681"/>
      <c r="AW24" s="687">
        <f>AW25+AW27</f>
        <v>0</v>
      </c>
      <c r="AX24" s="681"/>
      <c r="AY24" s="687">
        <f t="shared" si="18"/>
        <v>-98.2</v>
      </c>
      <c r="AZ24" s="688">
        <f t="shared" si="19"/>
        <v>0</v>
      </c>
      <c r="BA24" s="687">
        <f>BA25+BA27</f>
        <v>125.9</v>
      </c>
      <c r="BB24" s="681"/>
      <c r="BC24" s="687">
        <f>BC25+BC27</f>
        <v>0</v>
      </c>
      <c r="BD24" s="681"/>
      <c r="BE24" s="687">
        <f t="shared" si="20"/>
        <v>-125.9</v>
      </c>
      <c r="BF24" s="688">
        <f t="shared" si="21"/>
        <v>0</v>
      </c>
      <c r="BG24" s="687">
        <f>BG25+BG27</f>
        <v>123.69999999999999</v>
      </c>
      <c r="BH24" s="681"/>
      <c r="BI24" s="687">
        <f>BI25+BI27</f>
        <v>0</v>
      </c>
      <c r="BJ24" s="681"/>
      <c r="BK24" s="687">
        <f t="shared" si="22"/>
        <v>-123.69999999999999</v>
      </c>
      <c r="BL24" s="688">
        <f t="shared" si="23"/>
        <v>0</v>
      </c>
      <c r="BM24" s="687">
        <f t="shared" si="24"/>
        <v>408.40000000000003</v>
      </c>
      <c r="BN24" s="681"/>
      <c r="BO24" s="687">
        <f t="shared" si="25"/>
        <v>0</v>
      </c>
      <c r="BP24" s="681"/>
      <c r="BQ24" s="687">
        <f t="shared" si="26"/>
        <v>-408.40000000000003</v>
      </c>
      <c r="BR24" s="688">
        <f t="shared" si="27"/>
        <v>0</v>
      </c>
      <c r="BS24" s="687">
        <f>BS25+BS27</f>
        <v>136.30000000000001</v>
      </c>
      <c r="BT24" s="681"/>
      <c r="BU24" s="687">
        <f>BU25+BU27</f>
        <v>0</v>
      </c>
      <c r="BV24" s="681"/>
      <c r="BW24" s="687">
        <f t="shared" si="28"/>
        <v>-136.30000000000001</v>
      </c>
      <c r="BX24" s="688">
        <f t="shared" si="29"/>
        <v>0</v>
      </c>
      <c r="BY24" s="687">
        <f>BY25+BY27</f>
        <v>139.30000000000001</v>
      </c>
      <c r="BZ24" s="681"/>
      <c r="CA24" s="687">
        <f>CA25+CA27</f>
        <v>0</v>
      </c>
      <c r="CB24" s="681"/>
      <c r="CC24" s="687">
        <f t="shared" si="30"/>
        <v>-139.30000000000001</v>
      </c>
      <c r="CD24" s="688">
        <f t="shared" si="31"/>
        <v>0</v>
      </c>
      <c r="CE24" s="687">
        <f>CE25+CE27</f>
        <v>132.80000000000001</v>
      </c>
      <c r="CF24" s="681"/>
      <c r="CG24" s="687">
        <f>CG25+CG27</f>
        <v>0</v>
      </c>
      <c r="CH24" s="681"/>
      <c r="CI24" s="687">
        <f t="shared" si="32"/>
        <v>-132.80000000000001</v>
      </c>
      <c r="CJ24" s="688">
        <f t="shared" si="33"/>
        <v>0</v>
      </c>
      <c r="CK24" s="687">
        <f t="shared" si="34"/>
        <v>448.8</v>
      </c>
      <c r="CL24" s="681"/>
      <c r="CM24" s="687">
        <f t="shared" si="35"/>
        <v>0</v>
      </c>
      <c r="CN24" s="681"/>
      <c r="CO24" s="687">
        <f t="shared" si="36"/>
        <v>-448.8</v>
      </c>
      <c r="CP24" s="688">
        <f t="shared" si="37"/>
        <v>0</v>
      </c>
      <c r="CQ24" s="687">
        <f>CQ25+CQ27</f>
        <v>150.5</v>
      </c>
      <c r="CR24" s="681"/>
      <c r="CS24" s="687">
        <f>CS25+CS27</f>
        <v>0</v>
      </c>
      <c r="CT24" s="681"/>
      <c r="CU24" s="687">
        <f t="shared" si="38"/>
        <v>-150.5</v>
      </c>
      <c r="CV24" s="688">
        <f t="shared" si="39"/>
        <v>0</v>
      </c>
      <c r="CW24" s="687">
        <f>CW25+CW27</f>
        <v>146.30000000000001</v>
      </c>
      <c r="CX24" s="681"/>
      <c r="CY24" s="687">
        <f>CY25+CY27</f>
        <v>0</v>
      </c>
      <c r="CZ24" s="681"/>
      <c r="DA24" s="687">
        <f t="shared" si="40"/>
        <v>-146.30000000000001</v>
      </c>
      <c r="DB24" s="688">
        <f t="shared" si="41"/>
        <v>0</v>
      </c>
      <c r="DC24" s="687">
        <f>DC25+DC27</f>
        <v>152</v>
      </c>
      <c r="DD24" s="681"/>
      <c r="DE24" s="687">
        <f>DE25+DE27</f>
        <v>0</v>
      </c>
      <c r="DF24" s="681"/>
      <c r="DG24" s="687">
        <f t="shared" si="42"/>
        <v>-152</v>
      </c>
      <c r="DH24" s="688">
        <f t="shared" si="43"/>
        <v>0</v>
      </c>
    </row>
    <row r="25" spans="1:112" s="179" customFormat="1">
      <c r="A25" s="144"/>
      <c r="B25" s="23" t="s">
        <v>3446</v>
      </c>
      <c r="C25" s="145"/>
      <c r="D25" s="146" t="s">
        <v>3447</v>
      </c>
      <c r="E25" s="528" t="s">
        <v>3448</v>
      </c>
      <c r="F25" s="528"/>
      <c r="G25" s="529"/>
      <c r="H25" s="530"/>
      <c r="I25" s="530"/>
      <c r="J25" s="647" t="s">
        <v>883</v>
      </c>
      <c r="K25" s="687">
        <f t="shared" si="0"/>
        <v>371.4</v>
      </c>
      <c r="L25" s="681"/>
      <c r="M25" s="687">
        <f t="shared" si="1"/>
        <v>0</v>
      </c>
      <c r="N25" s="681"/>
      <c r="O25" s="687">
        <f t="shared" si="2"/>
        <v>-371.4</v>
      </c>
      <c r="P25" s="688">
        <f t="shared" si="3"/>
        <v>0</v>
      </c>
      <c r="Q25" s="687">
        <f t="shared" si="4"/>
        <v>87.5</v>
      </c>
      <c r="R25" s="681"/>
      <c r="S25" s="687">
        <f t="shared" si="5"/>
        <v>0</v>
      </c>
      <c r="T25" s="681"/>
      <c r="U25" s="687">
        <f t="shared" si="6"/>
        <v>-87.5</v>
      </c>
      <c r="V25" s="688">
        <f t="shared" si="7"/>
        <v>0</v>
      </c>
      <c r="W25" s="683">
        <v>28.7</v>
      </c>
      <c r="X25" s="681"/>
      <c r="Y25" s="681"/>
      <c r="Z25" s="681"/>
      <c r="AA25" s="687">
        <f t="shared" si="8"/>
        <v>-28.7</v>
      </c>
      <c r="AB25" s="688">
        <f t="shared" si="9"/>
        <v>0</v>
      </c>
      <c r="AC25" s="683">
        <v>28</v>
      </c>
      <c r="AD25" s="681"/>
      <c r="AE25" s="681"/>
      <c r="AF25" s="681"/>
      <c r="AG25" s="687">
        <f t="shared" si="10"/>
        <v>-28</v>
      </c>
      <c r="AH25" s="688">
        <f t="shared" si="11"/>
        <v>0</v>
      </c>
      <c r="AI25" s="683">
        <v>30.8</v>
      </c>
      <c r="AJ25" s="681"/>
      <c r="AK25" s="681"/>
      <c r="AL25" s="681"/>
      <c r="AM25" s="687">
        <f t="shared" si="12"/>
        <v>-30.8</v>
      </c>
      <c r="AN25" s="688">
        <f t="shared" si="13"/>
        <v>0</v>
      </c>
      <c r="AO25" s="687">
        <f t="shared" si="14"/>
        <v>71.599999999999994</v>
      </c>
      <c r="AP25" s="681"/>
      <c r="AQ25" s="687">
        <f t="shared" si="15"/>
        <v>0</v>
      </c>
      <c r="AR25" s="681"/>
      <c r="AS25" s="687">
        <f t="shared" si="16"/>
        <v>-71.599999999999994</v>
      </c>
      <c r="AT25" s="688">
        <f t="shared" si="17"/>
        <v>0</v>
      </c>
      <c r="AU25" s="683">
        <v>14.4</v>
      </c>
      <c r="AV25" s="681"/>
      <c r="AW25" s="681"/>
      <c r="AX25" s="681"/>
      <c r="AY25" s="687">
        <f t="shared" si="18"/>
        <v>-14.4</v>
      </c>
      <c r="AZ25" s="688">
        <f t="shared" si="19"/>
        <v>0</v>
      </c>
      <c r="BA25" s="683">
        <v>27.1</v>
      </c>
      <c r="BB25" s="681"/>
      <c r="BC25" s="681"/>
      <c r="BD25" s="681"/>
      <c r="BE25" s="687">
        <f t="shared" si="20"/>
        <v>-27.1</v>
      </c>
      <c r="BF25" s="688">
        <f t="shared" si="21"/>
        <v>0</v>
      </c>
      <c r="BG25" s="683">
        <v>30.1</v>
      </c>
      <c r="BH25" s="681"/>
      <c r="BI25" s="681"/>
      <c r="BJ25" s="681"/>
      <c r="BK25" s="687">
        <f t="shared" si="22"/>
        <v>-30.1</v>
      </c>
      <c r="BL25" s="688">
        <f t="shared" si="23"/>
        <v>0</v>
      </c>
      <c r="BM25" s="687">
        <f t="shared" si="24"/>
        <v>102.9</v>
      </c>
      <c r="BN25" s="681"/>
      <c r="BO25" s="687">
        <f t="shared" si="25"/>
        <v>0</v>
      </c>
      <c r="BP25" s="681"/>
      <c r="BQ25" s="687">
        <f t="shared" si="26"/>
        <v>-102.9</v>
      </c>
      <c r="BR25" s="688">
        <f t="shared" si="27"/>
        <v>0</v>
      </c>
      <c r="BS25" s="683">
        <v>34.1</v>
      </c>
      <c r="BT25" s="681"/>
      <c r="BU25" s="681"/>
      <c r="BV25" s="681"/>
      <c r="BW25" s="687">
        <f t="shared" si="28"/>
        <v>-34.1</v>
      </c>
      <c r="BX25" s="688">
        <f t="shared" si="29"/>
        <v>0</v>
      </c>
      <c r="BY25" s="683">
        <v>36.9</v>
      </c>
      <c r="BZ25" s="681"/>
      <c r="CA25" s="681"/>
      <c r="CB25" s="681"/>
      <c r="CC25" s="687">
        <f t="shared" si="30"/>
        <v>-36.9</v>
      </c>
      <c r="CD25" s="688">
        <f t="shared" si="31"/>
        <v>0</v>
      </c>
      <c r="CE25" s="683">
        <v>31.9</v>
      </c>
      <c r="CF25" s="681"/>
      <c r="CG25" s="681"/>
      <c r="CH25" s="681"/>
      <c r="CI25" s="687">
        <f t="shared" si="32"/>
        <v>-31.9</v>
      </c>
      <c r="CJ25" s="688">
        <f t="shared" si="33"/>
        <v>0</v>
      </c>
      <c r="CK25" s="687">
        <f t="shared" si="34"/>
        <v>109.4</v>
      </c>
      <c r="CL25" s="681"/>
      <c r="CM25" s="687">
        <f t="shared" si="35"/>
        <v>0</v>
      </c>
      <c r="CN25" s="681"/>
      <c r="CO25" s="687">
        <f t="shared" si="36"/>
        <v>-109.4</v>
      </c>
      <c r="CP25" s="688">
        <f t="shared" si="37"/>
        <v>0</v>
      </c>
      <c r="CQ25" s="683">
        <v>37.1</v>
      </c>
      <c r="CR25" s="681"/>
      <c r="CS25" s="681"/>
      <c r="CT25" s="681"/>
      <c r="CU25" s="687">
        <f t="shared" si="38"/>
        <v>-37.1</v>
      </c>
      <c r="CV25" s="688">
        <f t="shared" si="39"/>
        <v>0</v>
      </c>
      <c r="CW25" s="683">
        <v>35.1</v>
      </c>
      <c r="CX25" s="681"/>
      <c r="CY25" s="681"/>
      <c r="CZ25" s="681"/>
      <c r="DA25" s="687">
        <f t="shared" si="40"/>
        <v>-35.1</v>
      </c>
      <c r="DB25" s="688">
        <f t="shared" si="41"/>
        <v>0</v>
      </c>
      <c r="DC25" s="683">
        <v>37.200000000000003</v>
      </c>
      <c r="DD25" s="681"/>
      <c r="DE25" s="681"/>
      <c r="DF25" s="681"/>
      <c r="DG25" s="687">
        <f t="shared" si="42"/>
        <v>-37.200000000000003</v>
      </c>
      <c r="DH25" s="688">
        <f t="shared" si="43"/>
        <v>0</v>
      </c>
    </row>
    <row r="26" spans="1:112" s="179" customFormat="1" ht="37.5" customHeight="1">
      <c r="A26" s="144"/>
      <c r="B26" s="23"/>
      <c r="C26" s="145"/>
      <c r="D26" s="147" t="s">
        <v>3440</v>
      </c>
      <c r="E26" s="528" t="s">
        <v>3449</v>
      </c>
      <c r="F26" s="528"/>
      <c r="G26" s="529"/>
      <c r="H26" s="530"/>
      <c r="I26" s="530"/>
      <c r="J26" s="647" t="s">
        <v>883</v>
      </c>
      <c r="K26" s="687">
        <f t="shared" si="0"/>
        <v>371.4</v>
      </c>
      <c r="L26" s="681"/>
      <c r="M26" s="687">
        <f t="shared" si="1"/>
        <v>0</v>
      </c>
      <c r="N26" s="681"/>
      <c r="O26" s="687">
        <f t="shared" si="2"/>
        <v>-371.4</v>
      </c>
      <c r="P26" s="688">
        <f t="shared" si="3"/>
        <v>0</v>
      </c>
      <c r="Q26" s="687">
        <f t="shared" si="4"/>
        <v>87.5</v>
      </c>
      <c r="R26" s="681"/>
      <c r="S26" s="687">
        <f t="shared" si="5"/>
        <v>0</v>
      </c>
      <c r="T26" s="681"/>
      <c r="U26" s="687">
        <f t="shared" si="6"/>
        <v>-87.5</v>
      </c>
      <c r="V26" s="688">
        <f t="shared" si="7"/>
        <v>0</v>
      </c>
      <c r="W26" s="683">
        <v>28.7</v>
      </c>
      <c r="X26" s="681"/>
      <c r="Y26" s="681"/>
      <c r="Z26" s="681"/>
      <c r="AA26" s="687">
        <f t="shared" si="8"/>
        <v>-28.7</v>
      </c>
      <c r="AB26" s="688">
        <f t="shared" si="9"/>
        <v>0</v>
      </c>
      <c r="AC26" s="683">
        <v>28</v>
      </c>
      <c r="AD26" s="681"/>
      <c r="AE26" s="681"/>
      <c r="AF26" s="681"/>
      <c r="AG26" s="687">
        <f t="shared" si="10"/>
        <v>-28</v>
      </c>
      <c r="AH26" s="688">
        <f t="shared" si="11"/>
        <v>0</v>
      </c>
      <c r="AI26" s="683">
        <v>30.8</v>
      </c>
      <c r="AJ26" s="681"/>
      <c r="AK26" s="681"/>
      <c r="AL26" s="681"/>
      <c r="AM26" s="687">
        <f t="shared" si="12"/>
        <v>-30.8</v>
      </c>
      <c r="AN26" s="688">
        <f t="shared" si="13"/>
        <v>0</v>
      </c>
      <c r="AO26" s="687">
        <f t="shared" si="14"/>
        <v>71.599999999999994</v>
      </c>
      <c r="AP26" s="681"/>
      <c r="AQ26" s="687">
        <f t="shared" si="15"/>
        <v>0</v>
      </c>
      <c r="AR26" s="681"/>
      <c r="AS26" s="687">
        <f t="shared" si="16"/>
        <v>-71.599999999999994</v>
      </c>
      <c r="AT26" s="688">
        <f t="shared" si="17"/>
        <v>0</v>
      </c>
      <c r="AU26" s="683">
        <v>14.4</v>
      </c>
      <c r="AV26" s="681"/>
      <c r="AW26" s="681"/>
      <c r="AX26" s="681"/>
      <c r="AY26" s="687">
        <f t="shared" si="18"/>
        <v>-14.4</v>
      </c>
      <c r="AZ26" s="688">
        <f t="shared" si="19"/>
        <v>0</v>
      </c>
      <c r="BA26" s="683">
        <v>27.1</v>
      </c>
      <c r="BB26" s="681"/>
      <c r="BC26" s="681"/>
      <c r="BD26" s="681"/>
      <c r="BE26" s="687">
        <f t="shared" si="20"/>
        <v>-27.1</v>
      </c>
      <c r="BF26" s="688">
        <f t="shared" si="21"/>
        <v>0</v>
      </c>
      <c r="BG26" s="683">
        <v>30.1</v>
      </c>
      <c r="BH26" s="681"/>
      <c r="BI26" s="681"/>
      <c r="BJ26" s="681"/>
      <c r="BK26" s="687">
        <f t="shared" si="22"/>
        <v>-30.1</v>
      </c>
      <c r="BL26" s="688">
        <f t="shared" si="23"/>
        <v>0</v>
      </c>
      <c r="BM26" s="687">
        <f t="shared" si="24"/>
        <v>102.9</v>
      </c>
      <c r="BN26" s="681"/>
      <c r="BO26" s="687">
        <f t="shared" si="25"/>
        <v>0</v>
      </c>
      <c r="BP26" s="681"/>
      <c r="BQ26" s="687">
        <f t="shared" si="26"/>
        <v>-102.9</v>
      </c>
      <c r="BR26" s="688">
        <f t="shared" si="27"/>
        <v>0</v>
      </c>
      <c r="BS26" s="683">
        <v>34.1</v>
      </c>
      <c r="BT26" s="681"/>
      <c r="BU26" s="681"/>
      <c r="BV26" s="681"/>
      <c r="BW26" s="687">
        <f t="shared" si="28"/>
        <v>-34.1</v>
      </c>
      <c r="BX26" s="688">
        <f t="shared" si="29"/>
        <v>0</v>
      </c>
      <c r="BY26" s="683">
        <v>36.9</v>
      </c>
      <c r="BZ26" s="681"/>
      <c r="CA26" s="681"/>
      <c r="CB26" s="681"/>
      <c r="CC26" s="687">
        <f t="shared" si="30"/>
        <v>-36.9</v>
      </c>
      <c r="CD26" s="688">
        <f t="shared" si="31"/>
        <v>0</v>
      </c>
      <c r="CE26" s="683">
        <v>31.9</v>
      </c>
      <c r="CF26" s="681"/>
      <c r="CG26" s="681"/>
      <c r="CH26" s="681"/>
      <c r="CI26" s="687">
        <f t="shared" si="32"/>
        <v>-31.9</v>
      </c>
      <c r="CJ26" s="688">
        <f t="shared" si="33"/>
        <v>0</v>
      </c>
      <c r="CK26" s="687">
        <f t="shared" si="34"/>
        <v>109.4</v>
      </c>
      <c r="CL26" s="681"/>
      <c r="CM26" s="687">
        <f t="shared" si="35"/>
        <v>0</v>
      </c>
      <c r="CN26" s="681"/>
      <c r="CO26" s="687">
        <f t="shared" si="36"/>
        <v>-109.4</v>
      </c>
      <c r="CP26" s="688">
        <f t="shared" si="37"/>
        <v>0</v>
      </c>
      <c r="CQ26" s="683">
        <v>37.1</v>
      </c>
      <c r="CR26" s="681"/>
      <c r="CS26" s="681"/>
      <c r="CT26" s="681"/>
      <c r="CU26" s="687">
        <f t="shared" si="38"/>
        <v>-37.1</v>
      </c>
      <c r="CV26" s="688">
        <f t="shared" si="39"/>
        <v>0</v>
      </c>
      <c r="CW26" s="683">
        <v>35.1</v>
      </c>
      <c r="CX26" s="681"/>
      <c r="CY26" s="681"/>
      <c r="CZ26" s="681"/>
      <c r="DA26" s="687">
        <f t="shared" si="40"/>
        <v>-35.1</v>
      </c>
      <c r="DB26" s="688">
        <f t="shared" si="41"/>
        <v>0</v>
      </c>
      <c r="DC26" s="683">
        <v>37.200000000000003</v>
      </c>
      <c r="DD26" s="681"/>
      <c r="DE26" s="681"/>
      <c r="DF26" s="681"/>
      <c r="DG26" s="687">
        <f t="shared" si="42"/>
        <v>-37.200000000000003</v>
      </c>
      <c r="DH26" s="688">
        <f t="shared" si="43"/>
        <v>0</v>
      </c>
    </row>
    <row r="27" spans="1:112" s="179" customFormat="1">
      <c r="A27" s="144"/>
      <c r="B27" s="23" t="s">
        <v>3450</v>
      </c>
      <c r="C27" s="145"/>
      <c r="D27" s="146" t="s">
        <v>3451</v>
      </c>
      <c r="E27" s="528" t="s">
        <v>3452</v>
      </c>
      <c r="F27" s="528"/>
      <c r="G27" s="529"/>
      <c r="H27" s="530"/>
      <c r="I27" s="530"/>
      <c r="J27" s="647" t="s">
        <v>883</v>
      </c>
      <c r="K27" s="687">
        <f t="shared" si="0"/>
        <v>1238.4000000000001</v>
      </c>
      <c r="L27" s="681"/>
      <c r="M27" s="687">
        <f t="shared" si="1"/>
        <v>0</v>
      </c>
      <c r="N27" s="681"/>
      <c r="O27" s="687">
        <f t="shared" si="2"/>
        <v>-1238.4000000000001</v>
      </c>
      <c r="P27" s="688">
        <f t="shared" si="3"/>
        <v>0</v>
      </c>
      <c r="Q27" s="687">
        <f t="shared" si="4"/>
        <v>317.3</v>
      </c>
      <c r="R27" s="681"/>
      <c r="S27" s="687">
        <f t="shared" si="5"/>
        <v>0</v>
      </c>
      <c r="T27" s="681"/>
      <c r="U27" s="687">
        <f t="shared" si="6"/>
        <v>-317.3</v>
      </c>
      <c r="V27" s="688">
        <f t="shared" si="7"/>
        <v>0</v>
      </c>
      <c r="W27" s="683">
        <v>109.8</v>
      </c>
      <c r="X27" s="681"/>
      <c r="Y27" s="681"/>
      <c r="Z27" s="681"/>
      <c r="AA27" s="687">
        <f t="shared" si="8"/>
        <v>-109.8</v>
      </c>
      <c r="AB27" s="688">
        <f t="shared" si="9"/>
        <v>0</v>
      </c>
      <c r="AC27" s="683">
        <v>98.8</v>
      </c>
      <c r="AD27" s="681"/>
      <c r="AE27" s="681"/>
      <c r="AF27" s="681"/>
      <c r="AG27" s="687">
        <f t="shared" si="10"/>
        <v>-98.8</v>
      </c>
      <c r="AH27" s="688">
        <f t="shared" si="11"/>
        <v>0</v>
      </c>
      <c r="AI27" s="683">
        <v>108.7</v>
      </c>
      <c r="AJ27" s="681"/>
      <c r="AK27" s="681"/>
      <c r="AL27" s="681"/>
      <c r="AM27" s="687">
        <f t="shared" si="12"/>
        <v>-108.7</v>
      </c>
      <c r="AN27" s="688">
        <f t="shared" si="13"/>
        <v>0</v>
      </c>
      <c r="AO27" s="687">
        <f t="shared" si="14"/>
        <v>276.2</v>
      </c>
      <c r="AP27" s="681"/>
      <c r="AQ27" s="687">
        <f t="shared" si="15"/>
        <v>0</v>
      </c>
      <c r="AR27" s="681"/>
      <c r="AS27" s="687">
        <f t="shared" si="16"/>
        <v>-276.2</v>
      </c>
      <c r="AT27" s="688">
        <f t="shared" si="17"/>
        <v>0</v>
      </c>
      <c r="AU27" s="683">
        <v>83.8</v>
      </c>
      <c r="AV27" s="681"/>
      <c r="AW27" s="681"/>
      <c r="AX27" s="681"/>
      <c r="AY27" s="687">
        <f t="shared" si="18"/>
        <v>-83.8</v>
      </c>
      <c r="AZ27" s="688">
        <f t="shared" si="19"/>
        <v>0</v>
      </c>
      <c r="BA27" s="683">
        <v>98.8</v>
      </c>
      <c r="BB27" s="681"/>
      <c r="BC27" s="681"/>
      <c r="BD27" s="681"/>
      <c r="BE27" s="687">
        <f t="shared" si="20"/>
        <v>-98.8</v>
      </c>
      <c r="BF27" s="688">
        <f t="shared" si="21"/>
        <v>0</v>
      </c>
      <c r="BG27" s="683">
        <v>93.6</v>
      </c>
      <c r="BH27" s="681"/>
      <c r="BI27" s="681"/>
      <c r="BJ27" s="681"/>
      <c r="BK27" s="687">
        <f t="shared" si="22"/>
        <v>-93.6</v>
      </c>
      <c r="BL27" s="688">
        <f t="shared" si="23"/>
        <v>0</v>
      </c>
      <c r="BM27" s="687">
        <f t="shared" si="24"/>
        <v>305.5</v>
      </c>
      <c r="BN27" s="681"/>
      <c r="BO27" s="687">
        <f t="shared" si="25"/>
        <v>0</v>
      </c>
      <c r="BP27" s="681"/>
      <c r="BQ27" s="687">
        <f t="shared" si="26"/>
        <v>-305.5</v>
      </c>
      <c r="BR27" s="688">
        <f t="shared" si="27"/>
        <v>0</v>
      </c>
      <c r="BS27" s="683">
        <v>102.2</v>
      </c>
      <c r="BT27" s="681"/>
      <c r="BU27" s="681"/>
      <c r="BV27" s="681"/>
      <c r="BW27" s="687">
        <f t="shared" si="28"/>
        <v>-102.2</v>
      </c>
      <c r="BX27" s="688">
        <f t="shared" si="29"/>
        <v>0</v>
      </c>
      <c r="BY27" s="683">
        <v>102.4</v>
      </c>
      <c r="BZ27" s="681"/>
      <c r="CA27" s="681"/>
      <c r="CB27" s="681"/>
      <c r="CC27" s="687">
        <f t="shared" si="30"/>
        <v>-102.4</v>
      </c>
      <c r="CD27" s="688">
        <f t="shared" si="31"/>
        <v>0</v>
      </c>
      <c r="CE27" s="683">
        <v>100.9</v>
      </c>
      <c r="CF27" s="681"/>
      <c r="CG27" s="681"/>
      <c r="CH27" s="681"/>
      <c r="CI27" s="687">
        <f t="shared" si="32"/>
        <v>-100.9</v>
      </c>
      <c r="CJ27" s="688">
        <f t="shared" si="33"/>
        <v>0</v>
      </c>
      <c r="CK27" s="687">
        <f t="shared" si="34"/>
        <v>339.40000000000003</v>
      </c>
      <c r="CL27" s="681"/>
      <c r="CM27" s="687">
        <f t="shared" si="35"/>
        <v>0</v>
      </c>
      <c r="CN27" s="681"/>
      <c r="CO27" s="687">
        <f t="shared" si="36"/>
        <v>-339.40000000000003</v>
      </c>
      <c r="CP27" s="688">
        <f t="shared" si="37"/>
        <v>0</v>
      </c>
      <c r="CQ27" s="683">
        <v>113.4</v>
      </c>
      <c r="CR27" s="681"/>
      <c r="CS27" s="681"/>
      <c r="CT27" s="681"/>
      <c r="CU27" s="687">
        <f t="shared" si="38"/>
        <v>-113.4</v>
      </c>
      <c r="CV27" s="688">
        <f t="shared" si="39"/>
        <v>0</v>
      </c>
      <c r="CW27" s="683">
        <v>111.2</v>
      </c>
      <c r="CX27" s="681"/>
      <c r="CY27" s="681"/>
      <c r="CZ27" s="681"/>
      <c r="DA27" s="687">
        <f t="shared" si="40"/>
        <v>-111.2</v>
      </c>
      <c r="DB27" s="688">
        <f t="shared" si="41"/>
        <v>0</v>
      </c>
      <c r="DC27" s="683">
        <v>114.8</v>
      </c>
      <c r="DD27" s="681"/>
      <c r="DE27" s="681"/>
      <c r="DF27" s="681"/>
      <c r="DG27" s="687">
        <f t="shared" si="42"/>
        <v>-114.8</v>
      </c>
      <c r="DH27" s="688">
        <f t="shared" si="43"/>
        <v>0</v>
      </c>
    </row>
    <row r="28" spans="1:112" s="179" customFormat="1" ht="37.5" customHeight="1">
      <c r="A28" s="144"/>
      <c r="B28" s="23" t="s">
        <v>3453</v>
      </c>
      <c r="C28" s="145" t="s">
        <v>155</v>
      </c>
      <c r="D28" s="141" t="s">
        <v>3454</v>
      </c>
      <c r="E28" s="528" t="s">
        <v>3455</v>
      </c>
      <c r="F28" s="528"/>
      <c r="G28" s="529"/>
      <c r="H28" s="530" t="s">
        <v>3456</v>
      </c>
      <c r="I28" s="530"/>
      <c r="J28" s="396" t="s">
        <v>883</v>
      </c>
      <c r="K28" s="687">
        <f t="shared" si="0"/>
        <v>23.8</v>
      </c>
      <c r="L28" s="681"/>
      <c r="M28" s="687">
        <f t="shared" si="1"/>
        <v>0</v>
      </c>
      <c r="N28" s="681"/>
      <c r="O28" s="687">
        <f t="shared" si="2"/>
        <v>-23.8</v>
      </c>
      <c r="P28" s="688">
        <f t="shared" si="3"/>
        <v>0</v>
      </c>
      <c r="Q28" s="687">
        <f t="shared" si="4"/>
        <v>5.8</v>
      </c>
      <c r="R28" s="681"/>
      <c r="S28" s="687">
        <f t="shared" si="5"/>
        <v>0</v>
      </c>
      <c r="T28" s="681"/>
      <c r="U28" s="687">
        <f t="shared" si="6"/>
        <v>-5.8</v>
      </c>
      <c r="V28" s="688">
        <f t="shared" si="7"/>
        <v>0</v>
      </c>
      <c r="W28" s="687">
        <f>W29+W30</f>
        <v>2</v>
      </c>
      <c r="X28" s="681"/>
      <c r="Y28" s="687">
        <f>Y29+Y30</f>
        <v>0</v>
      </c>
      <c r="Z28" s="681"/>
      <c r="AA28" s="687">
        <f t="shared" si="8"/>
        <v>-2</v>
      </c>
      <c r="AB28" s="688">
        <f t="shared" si="9"/>
        <v>0</v>
      </c>
      <c r="AC28" s="687">
        <f>AC29+AC30</f>
        <v>1.8</v>
      </c>
      <c r="AD28" s="681"/>
      <c r="AE28" s="687">
        <f>AE29+AE30</f>
        <v>0</v>
      </c>
      <c r="AF28" s="681"/>
      <c r="AG28" s="687">
        <f t="shared" si="10"/>
        <v>-1.8</v>
      </c>
      <c r="AH28" s="688">
        <f t="shared" si="11"/>
        <v>0</v>
      </c>
      <c r="AI28" s="687">
        <f>AI29+AI30</f>
        <v>2</v>
      </c>
      <c r="AJ28" s="681"/>
      <c r="AK28" s="687">
        <f>AK29+AK30</f>
        <v>0</v>
      </c>
      <c r="AL28" s="681"/>
      <c r="AM28" s="687">
        <f t="shared" si="12"/>
        <v>-2</v>
      </c>
      <c r="AN28" s="688">
        <f t="shared" si="13"/>
        <v>0</v>
      </c>
      <c r="AO28" s="687">
        <f t="shared" si="14"/>
        <v>5.0999999999999996</v>
      </c>
      <c r="AP28" s="681"/>
      <c r="AQ28" s="687">
        <f t="shared" si="15"/>
        <v>0</v>
      </c>
      <c r="AR28" s="681"/>
      <c r="AS28" s="687">
        <f t="shared" si="16"/>
        <v>-5.0999999999999996</v>
      </c>
      <c r="AT28" s="688">
        <f t="shared" si="17"/>
        <v>0</v>
      </c>
      <c r="AU28" s="687">
        <f>AU29+AU30</f>
        <v>1.2999999999999998</v>
      </c>
      <c r="AV28" s="681"/>
      <c r="AW28" s="687">
        <f>AW29+AW30</f>
        <v>0</v>
      </c>
      <c r="AX28" s="681"/>
      <c r="AY28" s="687">
        <f t="shared" si="18"/>
        <v>-1.2999999999999998</v>
      </c>
      <c r="AZ28" s="688">
        <f t="shared" si="19"/>
        <v>0</v>
      </c>
      <c r="BA28" s="687">
        <f>BA29+BA30</f>
        <v>1.9</v>
      </c>
      <c r="BB28" s="681"/>
      <c r="BC28" s="687">
        <f>BC29+BC30</f>
        <v>0</v>
      </c>
      <c r="BD28" s="681"/>
      <c r="BE28" s="687">
        <f t="shared" si="20"/>
        <v>-1.9</v>
      </c>
      <c r="BF28" s="688">
        <f t="shared" si="21"/>
        <v>0</v>
      </c>
      <c r="BG28" s="687">
        <f>BG29+BG30</f>
        <v>1.9</v>
      </c>
      <c r="BH28" s="681"/>
      <c r="BI28" s="687">
        <f>BI29+BI30</f>
        <v>0</v>
      </c>
      <c r="BJ28" s="681"/>
      <c r="BK28" s="687">
        <f t="shared" si="22"/>
        <v>-1.9</v>
      </c>
      <c r="BL28" s="688">
        <f t="shared" si="23"/>
        <v>0</v>
      </c>
      <c r="BM28" s="687">
        <f t="shared" si="24"/>
        <v>6.6</v>
      </c>
      <c r="BN28" s="681"/>
      <c r="BO28" s="687">
        <f t="shared" si="25"/>
        <v>0</v>
      </c>
      <c r="BP28" s="681"/>
      <c r="BQ28" s="687">
        <f t="shared" si="26"/>
        <v>-6.6</v>
      </c>
      <c r="BR28" s="688">
        <f t="shared" si="27"/>
        <v>0</v>
      </c>
      <c r="BS28" s="687">
        <f>BS29+BS30</f>
        <v>2.2999999999999998</v>
      </c>
      <c r="BT28" s="681"/>
      <c r="BU28" s="687">
        <f>BU29+BU30</f>
        <v>0</v>
      </c>
      <c r="BV28" s="681"/>
      <c r="BW28" s="687">
        <f t="shared" si="28"/>
        <v>-2.2999999999999998</v>
      </c>
      <c r="BX28" s="688">
        <f t="shared" si="29"/>
        <v>0</v>
      </c>
      <c r="BY28" s="687">
        <f>BY29+BY30</f>
        <v>2.2000000000000002</v>
      </c>
      <c r="BZ28" s="681"/>
      <c r="CA28" s="687">
        <f>CA29+CA30</f>
        <v>0</v>
      </c>
      <c r="CB28" s="681"/>
      <c r="CC28" s="687">
        <f t="shared" si="30"/>
        <v>-2.2000000000000002</v>
      </c>
      <c r="CD28" s="688">
        <f t="shared" si="31"/>
        <v>0</v>
      </c>
      <c r="CE28" s="687">
        <f>CE29+CE30</f>
        <v>2.1</v>
      </c>
      <c r="CF28" s="681"/>
      <c r="CG28" s="687">
        <f>CG29+CG30</f>
        <v>0</v>
      </c>
      <c r="CH28" s="681"/>
      <c r="CI28" s="687">
        <f t="shared" si="32"/>
        <v>-2.1</v>
      </c>
      <c r="CJ28" s="688">
        <f t="shared" si="33"/>
        <v>0</v>
      </c>
      <c r="CK28" s="687">
        <f t="shared" si="34"/>
        <v>6.3000000000000007</v>
      </c>
      <c r="CL28" s="681"/>
      <c r="CM28" s="687">
        <f t="shared" si="35"/>
        <v>0</v>
      </c>
      <c r="CN28" s="681"/>
      <c r="CO28" s="687">
        <f t="shared" si="36"/>
        <v>-6.3000000000000007</v>
      </c>
      <c r="CP28" s="688">
        <f t="shared" si="37"/>
        <v>0</v>
      </c>
      <c r="CQ28" s="687">
        <f>CQ29+CQ30</f>
        <v>2.1</v>
      </c>
      <c r="CR28" s="681"/>
      <c r="CS28" s="687">
        <f>CS29+CS30</f>
        <v>0</v>
      </c>
      <c r="CT28" s="681"/>
      <c r="CU28" s="687">
        <f t="shared" si="38"/>
        <v>-2.1</v>
      </c>
      <c r="CV28" s="688">
        <f t="shared" si="39"/>
        <v>0</v>
      </c>
      <c r="CW28" s="687">
        <f>CW29+CW30</f>
        <v>2.1</v>
      </c>
      <c r="CX28" s="681"/>
      <c r="CY28" s="687">
        <f>CY29+CY30</f>
        <v>0</v>
      </c>
      <c r="CZ28" s="681"/>
      <c r="DA28" s="687">
        <f t="shared" si="40"/>
        <v>-2.1</v>
      </c>
      <c r="DB28" s="688">
        <f t="shared" si="41"/>
        <v>0</v>
      </c>
      <c r="DC28" s="687">
        <f>DC29+DC30</f>
        <v>2.1</v>
      </c>
      <c r="DD28" s="681"/>
      <c r="DE28" s="687">
        <f>DE29+DE30</f>
        <v>0</v>
      </c>
      <c r="DF28" s="681"/>
      <c r="DG28" s="687">
        <f t="shared" si="42"/>
        <v>-2.1</v>
      </c>
      <c r="DH28" s="688">
        <f t="shared" si="43"/>
        <v>0</v>
      </c>
    </row>
    <row r="29" spans="1:112" s="179" customFormat="1">
      <c r="A29" s="2"/>
      <c r="B29" s="23" t="s">
        <v>3457</v>
      </c>
      <c r="C29" s="145"/>
      <c r="D29" s="146" t="s">
        <v>3458</v>
      </c>
      <c r="E29" s="528" t="s">
        <v>3459</v>
      </c>
      <c r="F29" s="528"/>
      <c r="G29" s="529"/>
      <c r="H29" s="530"/>
      <c r="I29" s="530"/>
      <c r="J29" s="647" t="s">
        <v>883</v>
      </c>
      <c r="K29" s="687">
        <f t="shared" si="0"/>
        <v>10.5</v>
      </c>
      <c r="L29" s="681"/>
      <c r="M29" s="687">
        <f t="shared" si="1"/>
        <v>0</v>
      </c>
      <c r="N29" s="681"/>
      <c r="O29" s="687">
        <f t="shared" si="2"/>
        <v>-10.5</v>
      </c>
      <c r="P29" s="688">
        <f t="shared" si="3"/>
        <v>0</v>
      </c>
      <c r="Q29" s="687">
        <f t="shared" si="4"/>
        <v>2.6</v>
      </c>
      <c r="R29" s="681"/>
      <c r="S29" s="687">
        <f t="shared" si="5"/>
        <v>0</v>
      </c>
      <c r="T29" s="681"/>
      <c r="U29" s="687">
        <f t="shared" si="6"/>
        <v>-2.6</v>
      </c>
      <c r="V29" s="688">
        <f t="shared" si="7"/>
        <v>0</v>
      </c>
      <c r="W29" s="683">
        <v>0.9</v>
      </c>
      <c r="X29" s="681"/>
      <c r="Y29" s="681"/>
      <c r="Z29" s="681"/>
      <c r="AA29" s="687">
        <f t="shared" si="8"/>
        <v>-0.9</v>
      </c>
      <c r="AB29" s="688">
        <f t="shared" si="9"/>
        <v>0</v>
      </c>
      <c r="AC29" s="683">
        <v>0.8</v>
      </c>
      <c r="AD29" s="681"/>
      <c r="AE29" s="681"/>
      <c r="AF29" s="681"/>
      <c r="AG29" s="687">
        <f t="shared" si="10"/>
        <v>-0.8</v>
      </c>
      <c r="AH29" s="688">
        <f t="shared" si="11"/>
        <v>0</v>
      </c>
      <c r="AI29" s="683">
        <v>0.9</v>
      </c>
      <c r="AJ29" s="681"/>
      <c r="AK29" s="681"/>
      <c r="AL29" s="681"/>
      <c r="AM29" s="687">
        <f t="shared" si="12"/>
        <v>-0.9</v>
      </c>
      <c r="AN29" s="688">
        <f t="shared" si="13"/>
        <v>0</v>
      </c>
      <c r="AO29" s="687">
        <f t="shared" si="14"/>
        <v>2.5</v>
      </c>
      <c r="AP29" s="681"/>
      <c r="AQ29" s="687">
        <f t="shared" si="15"/>
        <v>0</v>
      </c>
      <c r="AR29" s="681"/>
      <c r="AS29" s="687">
        <f t="shared" si="16"/>
        <v>-2.5</v>
      </c>
      <c r="AT29" s="688">
        <f t="shared" si="17"/>
        <v>0</v>
      </c>
      <c r="AU29" s="683">
        <v>0.7</v>
      </c>
      <c r="AV29" s="681"/>
      <c r="AW29" s="681"/>
      <c r="AX29" s="681"/>
      <c r="AY29" s="687">
        <f t="shared" si="18"/>
        <v>-0.7</v>
      </c>
      <c r="AZ29" s="688">
        <f t="shared" si="19"/>
        <v>0</v>
      </c>
      <c r="BA29" s="683">
        <v>0.9</v>
      </c>
      <c r="BB29" s="681"/>
      <c r="BC29" s="681"/>
      <c r="BD29" s="681"/>
      <c r="BE29" s="687">
        <f t="shared" si="20"/>
        <v>-0.9</v>
      </c>
      <c r="BF29" s="688">
        <f t="shared" si="21"/>
        <v>0</v>
      </c>
      <c r="BG29" s="683">
        <v>0.9</v>
      </c>
      <c r="BH29" s="681"/>
      <c r="BI29" s="681"/>
      <c r="BJ29" s="681"/>
      <c r="BK29" s="687">
        <f t="shared" si="22"/>
        <v>-0.9</v>
      </c>
      <c r="BL29" s="688">
        <f t="shared" si="23"/>
        <v>0</v>
      </c>
      <c r="BM29" s="687">
        <f t="shared" si="24"/>
        <v>2.7</v>
      </c>
      <c r="BN29" s="681"/>
      <c r="BO29" s="687">
        <f t="shared" si="25"/>
        <v>0</v>
      </c>
      <c r="BP29" s="681"/>
      <c r="BQ29" s="687">
        <f t="shared" si="26"/>
        <v>-2.7</v>
      </c>
      <c r="BR29" s="688">
        <f t="shared" si="27"/>
        <v>0</v>
      </c>
      <c r="BS29" s="683">
        <v>0.9</v>
      </c>
      <c r="BT29" s="681"/>
      <c r="BU29" s="681"/>
      <c r="BV29" s="681"/>
      <c r="BW29" s="687">
        <f t="shared" si="28"/>
        <v>-0.9</v>
      </c>
      <c r="BX29" s="688">
        <f t="shared" si="29"/>
        <v>0</v>
      </c>
      <c r="BY29" s="683">
        <v>0.9</v>
      </c>
      <c r="BZ29" s="681"/>
      <c r="CA29" s="681"/>
      <c r="CB29" s="681"/>
      <c r="CC29" s="687">
        <f t="shared" si="30"/>
        <v>-0.9</v>
      </c>
      <c r="CD29" s="688">
        <f t="shared" si="31"/>
        <v>0</v>
      </c>
      <c r="CE29" s="683">
        <v>0.9</v>
      </c>
      <c r="CF29" s="681"/>
      <c r="CG29" s="681"/>
      <c r="CH29" s="681"/>
      <c r="CI29" s="687">
        <f t="shared" si="32"/>
        <v>-0.9</v>
      </c>
      <c r="CJ29" s="688">
        <f t="shared" si="33"/>
        <v>0</v>
      </c>
      <c r="CK29" s="687">
        <f t="shared" si="34"/>
        <v>2.7</v>
      </c>
      <c r="CL29" s="681"/>
      <c r="CM29" s="687">
        <f t="shared" si="35"/>
        <v>0</v>
      </c>
      <c r="CN29" s="681"/>
      <c r="CO29" s="687">
        <f t="shared" si="36"/>
        <v>-2.7</v>
      </c>
      <c r="CP29" s="688">
        <f t="shared" si="37"/>
        <v>0</v>
      </c>
      <c r="CQ29" s="683">
        <v>0.9</v>
      </c>
      <c r="CR29" s="681"/>
      <c r="CS29" s="681"/>
      <c r="CT29" s="681"/>
      <c r="CU29" s="687">
        <f t="shared" si="38"/>
        <v>-0.9</v>
      </c>
      <c r="CV29" s="688">
        <f t="shared" si="39"/>
        <v>0</v>
      </c>
      <c r="CW29" s="683">
        <v>0.9</v>
      </c>
      <c r="CX29" s="681"/>
      <c r="CY29" s="681"/>
      <c r="CZ29" s="681"/>
      <c r="DA29" s="687">
        <f t="shared" si="40"/>
        <v>-0.9</v>
      </c>
      <c r="DB29" s="688">
        <f t="shared" si="41"/>
        <v>0</v>
      </c>
      <c r="DC29" s="683">
        <v>0.9</v>
      </c>
      <c r="DD29" s="681"/>
      <c r="DE29" s="681"/>
      <c r="DF29" s="681"/>
      <c r="DG29" s="687">
        <f t="shared" si="42"/>
        <v>-0.9</v>
      </c>
      <c r="DH29" s="688">
        <f t="shared" si="43"/>
        <v>0</v>
      </c>
    </row>
    <row r="30" spans="1:112" s="179" customFormat="1">
      <c r="A30" s="151"/>
      <c r="B30" s="23" t="s">
        <v>3460</v>
      </c>
      <c r="C30" s="145"/>
      <c r="D30" s="146" t="s">
        <v>3461</v>
      </c>
      <c r="E30" s="528" t="s">
        <v>3462</v>
      </c>
      <c r="F30" s="528"/>
      <c r="G30" s="529"/>
      <c r="H30" s="530"/>
      <c r="I30" s="530"/>
      <c r="J30" s="647" t="s">
        <v>883</v>
      </c>
      <c r="K30" s="687">
        <f t="shared" si="0"/>
        <v>13.3</v>
      </c>
      <c r="L30" s="681"/>
      <c r="M30" s="687">
        <f t="shared" si="1"/>
        <v>0</v>
      </c>
      <c r="N30" s="681"/>
      <c r="O30" s="687">
        <f t="shared" si="2"/>
        <v>-13.3</v>
      </c>
      <c r="P30" s="688">
        <f t="shared" si="3"/>
        <v>0</v>
      </c>
      <c r="Q30" s="687">
        <f t="shared" si="4"/>
        <v>3.2</v>
      </c>
      <c r="R30" s="681"/>
      <c r="S30" s="687">
        <f t="shared" si="5"/>
        <v>0</v>
      </c>
      <c r="T30" s="681"/>
      <c r="U30" s="687">
        <f t="shared" si="6"/>
        <v>-3.2</v>
      </c>
      <c r="V30" s="688">
        <f t="shared" si="7"/>
        <v>0</v>
      </c>
      <c r="W30" s="683">
        <v>1.1000000000000001</v>
      </c>
      <c r="X30" s="681"/>
      <c r="Y30" s="681"/>
      <c r="Z30" s="681"/>
      <c r="AA30" s="687">
        <f t="shared" si="8"/>
        <v>-1.1000000000000001</v>
      </c>
      <c r="AB30" s="688">
        <f t="shared" si="9"/>
        <v>0</v>
      </c>
      <c r="AC30" s="683">
        <v>1</v>
      </c>
      <c r="AD30" s="681"/>
      <c r="AE30" s="681"/>
      <c r="AF30" s="681"/>
      <c r="AG30" s="687">
        <f t="shared" si="10"/>
        <v>-1</v>
      </c>
      <c r="AH30" s="688">
        <f t="shared" si="11"/>
        <v>0</v>
      </c>
      <c r="AI30" s="683">
        <v>1.1000000000000001</v>
      </c>
      <c r="AJ30" s="681"/>
      <c r="AK30" s="681"/>
      <c r="AL30" s="681"/>
      <c r="AM30" s="687">
        <f t="shared" si="12"/>
        <v>-1.1000000000000001</v>
      </c>
      <c r="AN30" s="688">
        <f t="shared" si="13"/>
        <v>0</v>
      </c>
      <c r="AO30" s="687">
        <f t="shared" si="14"/>
        <v>2.6</v>
      </c>
      <c r="AP30" s="681"/>
      <c r="AQ30" s="687">
        <f t="shared" si="15"/>
        <v>0</v>
      </c>
      <c r="AR30" s="681"/>
      <c r="AS30" s="687">
        <f t="shared" si="16"/>
        <v>-2.6</v>
      </c>
      <c r="AT30" s="688">
        <f t="shared" si="17"/>
        <v>0</v>
      </c>
      <c r="AU30" s="683">
        <v>0.6</v>
      </c>
      <c r="AV30" s="681"/>
      <c r="AW30" s="681"/>
      <c r="AX30" s="681"/>
      <c r="AY30" s="687">
        <f t="shared" si="18"/>
        <v>-0.6</v>
      </c>
      <c r="AZ30" s="688">
        <f t="shared" si="19"/>
        <v>0</v>
      </c>
      <c r="BA30" s="683">
        <v>1</v>
      </c>
      <c r="BB30" s="681"/>
      <c r="BC30" s="681"/>
      <c r="BD30" s="681"/>
      <c r="BE30" s="687">
        <f t="shared" si="20"/>
        <v>-1</v>
      </c>
      <c r="BF30" s="688">
        <f t="shared" si="21"/>
        <v>0</v>
      </c>
      <c r="BG30" s="683">
        <v>1</v>
      </c>
      <c r="BH30" s="681"/>
      <c r="BI30" s="681"/>
      <c r="BJ30" s="681"/>
      <c r="BK30" s="687">
        <f t="shared" si="22"/>
        <v>-1</v>
      </c>
      <c r="BL30" s="688">
        <f t="shared" si="23"/>
        <v>0</v>
      </c>
      <c r="BM30" s="687">
        <f t="shared" si="24"/>
        <v>3.9000000000000004</v>
      </c>
      <c r="BN30" s="681"/>
      <c r="BO30" s="687">
        <f t="shared" si="25"/>
        <v>0</v>
      </c>
      <c r="BP30" s="681"/>
      <c r="BQ30" s="687">
        <f t="shared" si="26"/>
        <v>-3.9000000000000004</v>
      </c>
      <c r="BR30" s="688">
        <f t="shared" si="27"/>
        <v>0</v>
      </c>
      <c r="BS30" s="683">
        <v>1.4</v>
      </c>
      <c r="BT30" s="681"/>
      <c r="BU30" s="681"/>
      <c r="BV30" s="681"/>
      <c r="BW30" s="687">
        <f t="shared" si="28"/>
        <v>-1.4</v>
      </c>
      <c r="BX30" s="688">
        <f t="shared" si="29"/>
        <v>0</v>
      </c>
      <c r="BY30" s="683">
        <v>1.3</v>
      </c>
      <c r="BZ30" s="681"/>
      <c r="CA30" s="681"/>
      <c r="CB30" s="681"/>
      <c r="CC30" s="687">
        <f t="shared" si="30"/>
        <v>-1.3</v>
      </c>
      <c r="CD30" s="688">
        <f t="shared" si="31"/>
        <v>0</v>
      </c>
      <c r="CE30" s="683">
        <v>1.2</v>
      </c>
      <c r="CF30" s="681"/>
      <c r="CG30" s="681"/>
      <c r="CH30" s="681"/>
      <c r="CI30" s="687">
        <f t="shared" si="32"/>
        <v>-1.2</v>
      </c>
      <c r="CJ30" s="688">
        <f t="shared" si="33"/>
        <v>0</v>
      </c>
      <c r="CK30" s="687">
        <f t="shared" si="34"/>
        <v>3.5999999999999996</v>
      </c>
      <c r="CL30" s="681"/>
      <c r="CM30" s="687">
        <f t="shared" si="35"/>
        <v>0</v>
      </c>
      <c r="CN30" s="681"/>
      <c r="CO30" s="687">
        <f t="shared" si="36"/>
        <v>-3.5999999999999996</v>
      </c>
      <c r="CP30" s="688">
        <f t="shared" si="37"/>
        <v>0</v>
      </c>
      <c r="CQ30" s="683">
        <v>1.2</v>
      </c>
      <c r="CR30" s="681"/>
      <c r="CS30" s="681"/>
      <c r="CT30" s="681"/>
      <c r="CU30" s="687">
        <f t="shared" si="38"/>
        <v>-1.2</v>
      </c>
      <c r="CV30" s="688">
        <f t="shared" si="39"/>
        <v>0</v>
      </c>
      <c r="CW30" s="683">
        <v>1.2</v>
      </c>
      <c r="CX30" s="681"/>
      <c r="CY30" s="681"/>
      <c r="CZ30" s="681"/>
      <c r="DA30" s="687">
        <f t="shared" si="40"/>
        <v>-1.2</v>
      </c>
      <c r="DB30" s="688">
        <f t="shared" si="41"/>
        <v>0</v>
      </c>
      <c r="DC30" s="683">
        <v>1.2</v>
      </c>
      <c r="DD30" s="681"/>
      <c r="DE30" s="681"/>
      <c r="DF30" s="681"/>
      <c r="DG30" s="687">
        <f t="shared" si="42"/>
        <v>-1.2</v>
      </c>
      <c r="DH30" s="688">
        <f t="shared" si="43"/>
        <v>0</v>
      </c>
    </row>
    <row r="31" spans="1:112" s="179" customFormat="1" ht="56.25" customHeight="1">
      <c r="B31" s="23" t="s">
        <v>3463</v>
      </c>
      <c r="C31" s="145" t="s">
        <v>166</v>
      </c>
      <c r="D31" s="141" t="s">
        <v>3464</v>
      </c>
      <c r="E31" s="528" t="s">
        <v>3465</v>
      </c>
      <c r="F31" s="528"/>
      <c r="G31" s="529"/>
      <c r="H31" s="530" t="s">
        <v>3466</v>
      </c>
      <c r="I31" s="530"/>
      <c r="J31" s="396" t="s">
        <v>883</v>
      </c>
      <c r="K31" s="687">
        <f t="shared" si="0"/>
        <v>0</v>
      </c>
      <c r="L31" s="681"/>
      <c r="M31" s="687">
        <f t="shared" si="1"/>
        <v>0</v>
      </c>
      <c r="N31" s="681"/>
      <c r="O31" s="687">
        <f t="shared" si="2"/>
        <v>0</v>
      </c>
      <c r="P31" s="688" t="str">
        <f t="shared" si="3"/>
        <v>-</v>
      </c>
      <c r="Q31" s="687">
        <f t="shared" si="4"/>
        <v>0</v>
      </c>
      <c r="R31" s="681"/>
      <c r="S31" s="687">
        <f t="shared" si="5"/>
        <v>0</v>
      </c>
      <c r="T31" s="681"/>
      <c r="U31" s="687">
        <f t="shared" si="6"/>
        <v>0</v>
      </c>
      <c r="V31" s="688" t="str">
        <f t="shared" si="7"/>
        <v>-</v>
      </c>
      <c r="W31" s="687">
        <f>W32</f>
        <v>0</v>
      </c>
      <c r="X31" s="681"/>
      <c r="Y31" s="687">
        <f>Y32</f>
        <v>0</v>
      </c>
      <c r="Z31" s="681"/>
      <c r="AA31" s="687">
        <f t="shared" si="8"/>
        <v>0</v>
      </c>
      <c r="AB31" s="688" t="str">
        <f t="shared" si="9"/>
        <v>-</v>
      </c>
      <c r="AC31" s="687">
        <f>AC32</f>
        <v>0</v>
      </c>
      <c r="AD31" s="681"/>
      <c r="AE31" s="687">
        <f>AE32</f>
        <v>0</v>
      </c>
      <c r="AF31" s="681"/>
      <c r="AG31" s="687">
        <f t="shared" si="10"/>
        <v>0</v>
      </c>
      <c r="AH31" s="688" t="str">
        <f t="shared" si="11"/>
        <v>-</v>
      </c>
      <c r="AI31" s="687">
        <f>AI32</f>
        <v>0</v>
      </c>
      <c r="AJ31" s="681"/>
      <c r="AK31" s="687">
        <f>AK32</f>
        <v>0</v>
      </c>
      <c r="AL31" s="681"/>
      <c r="AM31" s="687">
        <f t="shared" si="12"/>
        <v>0</v>
      </c>
      <c r="AN31" s="688" t="str">
        <f t="shared" si="13"/>
        <v>-</v>
      </c>
      <c r="AO31" s="687">
        <f t="shared" si="14"/>
        <v>0</v>
      </c>
      <c r="AP31" s="681"/>
      <c r="AQ31" s="687">
        <f t="shared" si="15"/>
        <v>0</v>
      </c>
      <c r="AR31" s="681"/>
      <c r="AS31" s="687">
        <f t="shared" si="16"/>
        <v>0</v>
      </c>
      <c r="AT31" s="688" t="str">
        <f t="shared" si="17"/>
        <v>-</v>
      </c>
      <c r="AU31" s="687">
        <f>AU32</f>
        <v>0</v>
      </c>
      <c r="AV31" s="681"/>
      <c r="AW31" s="687">
        <f>AW32</f>
        <v>0</v>
      </c>
      <c r="AX31" s="681"/>
      <c r="AY31" s="687">
        <f t="shared" si="18"/>
        <v>0</v>
      </c>
      <c r="AZ31" s="688" t="str">
        <f t="shared" si="19"/>
        <v>-</v>
      </c>
      <c r="BA31" s="687">
        <f>BA32</f>
        <v>0</v>
      </c>
      <c r="BB31" s="681"/>
      <c r="BC31" s="687">
        <f>BC32</f>
        <v>0</v>
      </c>
      <c r="BD31" s="681"/>
      <c r="BE31" s="687">
        <f t="shared" si="20"/>
        <v>0</v>
      </c>
      <c r="BF31" s="688" t="str">
        <f t="shared" si="21"/>
        <v>-</v>
      </c>
      <c r="BG31" s="687">
        <f>BG32</f>
        <v>0</v>
      </c>
      <c r="BH31" s="681"/>
      <c r="BI31" s="687">
        <f>BI32</f>
        <v>0</v>
      </c>
      <c r="BJ31" s="681"/>
      <c r="BK31" s="687">
        <f t="shared" si="22"/>
        <v>0</v>
      </c>
      <c r="BL31" s="688" t="str">
        <f t="shared" si="23"/>
        <v>-</v>
      </c>
      <c r="BM31" s="687">
        <f t="shared" si="24"/>
        <v>0</v>
      </c>
      <c r="BN31" s="681"/>
      <c r="BO31" s="687">
        <f t="shared" si="25"/>
        <v>0</v>
      </c>
      <c r="BP31" s="681"/>
      <c r="BQ31" s="687">
        <f t="shared" si="26"/>
        <v>0</v>
      </c>
      <c r="BR31" s="688" t="str">
        <f t="shared" si="27"/>
        <v>-</v>
      </c>
      <c r="BS31" s="687">
        <f>BS32</f>
        <v>0</v>
      </c>
      <c r="BT31" s="681"/>
      <c r="BU31" s="687">
        <f>BU32</f>
        <v>0</v>
      </c>
      <c r="BV31" s="681"/>
      <c r="BW31" s="687">
        <f t="shared" si="28"/>
        <v>0</v>
      </c>
      <c r="BX31" s="688" t="str">
        <f t="shared" si="29"/>
        <v>-</v>
      </c>
      <c r="BY31" s="687">
        <f>BY32</f>
        <v>0</v>
      </c>
      <c r="BZ31" s="681"/>
      <c r="CA31" s="687">
        <f>CA32</f>
        <v>0</v>
      </c>
      <c r="CB31" s="681"/>
      <c r="CC31" s="687">
        <f t="shared" si="30"/>
        <v>0</v>
      </c>
      <c r="CD31" s="688" t="str">
        <f t="shared" si="31"/>
        <v>-</v>
      </c>
      <c r="CE31" s="687">
        <f>CE32</f>
        <v>0</v>
      </c>
      <c r="CF31" s="681"/>
      <c r="CG31" s="687">
        <f>CG32</f>
        <v>0</v>
      </c>
      <c r="CH31" s="681"/>
      <c r="CI31" s="687">
        <f t="shared" si="32"/>
        <v>0</v>
      </c>
      <c r="CJ31" s="688" t="str">
        <f t="shared" si="33"/>
        <v>-</v>
      </c>
      <c r="CK31" s="687">
        <f t="shared" si="34"/>
        <v>0</v>
      </c>
      <c r="CL31" s="681"/>
      <c r="CM31" s="687">
        <f t="shared" si="35"/>
        <v>0</v>
      </c>
      <c r="CN31" s="681"/>
      <c r="CO31" s="687">
        <f t="shared" si="36"/>
        <v>0</v>
      </c>
      <c r="CP31" s="688" t="str">
        <f t="shared" si="37"/>
        <v>-</v>
      </c>
      <c r="CQ31" s="687">
        <f>CQ32</f>
        <v>0</v>
      </c>
      <c r="CR31" s="681"/>
      <c r="CS31" s="687">
        <f>CS32</f>
        <v>0</v>
      </c>
      <c r="CT31" s="681"/>
      <c r="CU31" s="687">
        <f t="shared" si="38"/>
        <v>0</v>
      </c>
      <c r="CV31" s="688" t="str">
        <f t="shared" si="39"/>
        <v>-</v>
      </c>
      <c r="CW31" s="687">
        <f>CW32</f>
        <v>0</v>
      </c>
      <c r="CX31" s="681"/>
      <c r="CY31" s="687">
        <f>CY32</f>
        <v>0</v>
      </c>
      <c r="CZ31" s="681"/>
      <c r="DA31" s="687">
        <f t="shared" si="40"/>
        <v>0</v>
      </c>
      <c r="DB31" s="688" t="str">
        <f t="shared" si="41"/>
        <v>-</v>
      </c>
      <c r="DC31" s="687">
        <f>DC32</f>
        <v>0</v>
      </c>
      <c r="DD31" s="681"/>
      <c r="DE31" s="687">
        <f>DE32</f>
        <v>0</v>
      </c>
      <c r="DF31" s="681"/>
      <c r="DG31" s="687">
        <f t="shared" si="42"/>
        <v>0</v>
      </c>
      <c r="DH31" s="688" t="str">
        <f t="shared" si="43"/>
        <v>-</v>
      </c>
    </row>
    <row r="32" spans="1:112" s="179" customFormat="1" ht="18.75" customHeight="1">
      <c r="B32" s="23" t="s">
        <v>3467</v>
      </c>
      <c r="C32" s="145"/>
      <c r="D32" s="146" t="s">
        <v>3468</v>
      </c>
      <c r="E32" s="528" t="s">
        <v>3466</v>
      </c>
      <c r="F32" s="528"/>
      <c r="G32" s="529"/>
      <c r="H32" s="530"/>
      <c r="I32" s="530"/>
      <c r="J32" s="647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3">
        <v>0</v>
      </c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3">
        <v>0</v>
      </c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3">
        <v>0</v>
      </c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3">
        <v>0</v>
      </c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3">
        <v>0</v>
      </c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3">
        <v>0</v>
      </c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3">
        <v>0</v>
      </c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3">
        <v>0</v>
      </c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3">
        <v>0</v>
      </c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3">
        <v>0</v>
      </c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3">
        <v>0</v>
      </c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3">
        <v>0</v>
      </c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2:112" s="179" customFormat="1" ht="37.5" customHeight="1">
      <c r="B33" s="23" t="s">
        <v>3469</v>
      </c>
      <c r="C33" s="145" t="s">
        <v>260</v>
      </c>
      <c r="D33" s="141" t="s">
        <v>3470</v>
      </c>
      <c r="E33" s="528" t="s">
        <v>3471</v>
      </c>
      <c r="F33" s="528"/>
      <c r="G33" s="529"/>
      <c r="H33" s="530" t="s">
        <v>3472</v>
      </c>
      <c r="I33" s="530"/>
      <c r="J33" s="396" t="s">
        <v>883</v>
      </c>
      <c r="K33" s="687">
        <f t="shared" si="0"/>
        <v>100.39999999999999</v>
      </c>
      <c r="L33" s="681"/>
      <c r="M33" s="687">
        <f t="shared" si="1"/>
        <v>0</v>
      </c>
      <c r="N33" s="681"/>
      <c r="O33" s="687">
        <f t="shared" si="2"/>
        <v>-100.39999999999999</v>
      </c>
      <c r="P33" s="688">
        <f t="shared" si="3"/>
        <v>0</v>
      </c>
      <c r="Q33" s="687">
        <f t="shared" si="4"/>
        <v>23</v>
      </c>
      <c r="R33" s="681"/>
      <c r="S33" s="687">
        <f t="shared" si="5"/>
        <v>0</v>
      </c>
      <c r="T33" s="681"/>
      <c r="U33" s="687">
        <f t="shared" si="6"/>
        <v>-23</v>
      </c>
      <c r="V33" s="688">
        <f t="shared" si="7"/>
        <v>0</v>
      </c>
      <c r="W33" s="687">
        <f>W34</f>
        <v>7.7</v>
      </c>
      <c r="X33" s="681"/>
      <c r="Y33" s="687">
        <f>Y34</f>
        <v>0</v>
      </c>
      <c r="Z33" s="681"/>
      <c r="AA33" s="687">
        <f t="shared" si="8"/>
        <v>-7.7</v>
      </c>
      <c r="AB33" s="688">
        <f t="shared" si="9"/>
        <v>0</v>
      </c>
      <c r="AC33" s="687">
        <f>AC34</f>
        <v>7.6</v>
      </c>
      <c r="AD33" s="681"/>
      <c r="AE33" s="687">
        <f>AE34</f>
        <v>0</v>
      </c>
      <c r="AF33" s="681"/>
      <c r="AG33" s="687">
        <f t="shared" si="10"/>
        <v>-7.6</v>
      </c>
      <c r="AH33" s="688">
        <f t="shared" si="11"/>
        <v>0</v>
      </c>
      <c r="AI33" s="687">
        <f>AI34</f>
        <v>7.7</v>
      </c>
      <c r="AJ33" s="681"/>
      <c r="AK33" s="687">
        <f>AK34</f>
        <v>0</v>
      </c>
      <c r="AL33" s="681"/>
      <c r="AM33" s="687">
        <f t="shared" si="12"/>
        <v>-7.7</v>
      </c>
      <c r="AN33" s="688">
        <f t="shared" si="13"/>
        <v>0</v>
      </c>
      <c r="AO33" s="687">
        <f t="shared" si="14"/>
        <v>28.799999999999997</v>
      </c>
      <c r="AP33" s="681"/>
      <c r="AQ33" s="687">
        <f t="shared" si="15"/>
        <v>0</v>
      </c>
      <c r="AR33" s="681"/>
      <c r="AS33" s="687">
        <f t="shared" si="16"/>
        <v>-28.799999999999997</v>
      </c>
      <c r="AT33" s="688">
        <f t="shared" si="17"/>
        <v>0</v>
      </c>
      <c r="AU33" s="687">
        <f>AU34</f>
        <v>9.6</v>
      </c>
      <c r="AV33" s="681"/>
      <c r="AW33" s="687">
        <f>AW34</f>
        <v>0</v>
      </c>
      <c r="AX33" s="681"/>
      <c r="AY33" s="687">
        <f t="shared" si="18"/>
        <v>-9.6</v>
      </c>
      <c r="AZ33" s="688">
        <f t="shared" si="19"/>
        <v>0</v>
      </c>
      <c r="BA33" s="687">
        <f>BA34</f>
        <v>9.6</v>
      </c>
      <c r="BB33" s="681"/>
      <c r="BC33" s="687">
        <f>BC34</f>
        <v>0</v>
      </c>
      <c r="BD33" s="681"/>
      <c r="BE33" s="687">
        <f t="shared" si="20"/>
        <v>-9.6</v>
      </c>
      <c r="BF33" s="688">
        <f t="shared" si="21"/>
        <v>0</v>
      </c>
      <c r="BG33" s="687">
        <f>BG34</f>
        <v>9.6</v>
      </c>
      <c r="BH33" s="681"/>
      <c r="BI33" s="687">
        <f>BI34</f>
        <v>0</v>
      </c>
      <c r="BJ33" s="681"/>
      <c r="BK33" s="687">
        <f t="shared" si="22"/>
        <v>-9.6</v>
      </c>
      <c r="BL33" s="688">
        <f t="shared" si="23"/>
        <v>0</v>
      </c>
      <c r="BM33" s="687">
        <f t="shared" si="24"/>
        <v>25.799999999999997</v>
      </c>
      <c r="BN33" s="681"/>
      <c r="BO33" s="687">
        <f t="shared" si="25"/>
        <v>0</v>
      </c>
      <c r="BP33" s="681"/>
      <c r="BQ33" s="687">
        <f t="shared" si="26"/>
        <v>-25.799999999999997</v>
      </c>
      <c r="BR33" s="688">
        <f t="shared" si="27"/>
        <v>0</v>
      </c>
      <c r="BS33" s="687">
        <f>BS34</f>
        <v>9.6</v>
      </c>
      <c r="BT33" s="681"/>
      <c r="BU33" s="687">
        <f>BU34</f>
        <v>0</v>
      </c>
      <c r="BV33" s="681"/>
      <c r="BW33" s="687">
        <f t="shared" si="28"/>
        <v>-9.6</v>
      </c>
      <c r="BX33" s="688">
        <f t="shared" si="29"/>
        <v>0</v>
      </c>
      <c r="BY33" s="687">
        <f>BY34</f>
        <v>6.6</v>
      </c>
      <c r="BZ33" s="681"/>
      <c r="CA33" s="687">
        <f>CA34</f>
        <v>0</v>
      </c>
      <c r="CB33" s="681"/>
      <c r="CC33" s="687">
        <f t="shared" si="30"/>
        <v>-6.6</v>
      </c>
      <c r="CD33" s="688">
        <f t="shared" si="31"/>
        <v>0</v>
      </c>
      <c r="CE33" s="687">
        <f>CE34</f>
        <v>9.6</v>
      </c>
      <c r="CF33" s="681"/>
      <c r="CG33" s="687">
        <f>CG34</f>
        <v>0</v>
      </c>
      <c r="CH33" s="681"/>
      <c r="CI33" s="687">
        <f t="shared" si="32"/>
        <v>-9.6</v>
      </c>
      <c r="CJ33" s="688">
        <f t="shared" si="33"/>
        <v>0</v>
      </c>
      <c r="CK33" s="687">
        <f t="shared" si="34"/>
        <v>22.799999999999997</v>
      </c>
      <c r="CL33" s="681"/>
      <c r="CM33" s="687">
        <f t="shared" si="35"/>
        <v>0</v>
      </c>
      <c r="CN33" s="681"/>
      <c r="CO33" s="687">
        <f t="shared" si="36"/>
        <v>-22.799999999999997</v>
      </c>
      <c r="CP33" s="688">
        <f t="shared" si="37"/>
        <v>0</v>
      </c>
      <c r="CQ33" s="687">
        <f>CQ34</f>
        <v>7.6</v>
      </c>
      <c r="CR33" s="681"/>
      <c r="CS33" s="687">
        <f>CS34</f>
        <v>0</v>
      </c>
      <c r="CT33" s="681"/>
      <c r="CU33" s="687">
        <f t="shared" si="38"/>
        <v>-7.6</v>
      </c>
      <c r="CV33" s="688">
        <f t="shared" si="39"/>
        <v>0</v>
      </c>
      <c r="CW33" s="687">
        <f>CW34</f>
        <v>7.6</v>
      </c>
      <c r="CX33" s="681"/>
      <c r="CY33" s="687">
        <f>CY34</f>
        <v>0</v>
      </c>
      <c r="CZ33" s="681"/>
      <c r="DA33" s="687">
        <f t="shared" si="40"/>
        <v>-7.6</v>
      </c>
      <c r="DB33" s="688">
        <f t="shared" si="41"/>
        <v>0</v>
      </c>
      <c r="DC33" s="687">
        <f>DC34</f>
        <v>7.6</v>
      </c>
      <c r="DD33" s="681"/>
      <c r="DE33" s="687">
        <f>DE34</f>
        <v>0</v>
      </c>
      <c r="DF33" s="681"/>
      <c r="DG33" s="687">
        <f t="shared" si="42"/>
        <v>-7.6</v>
      </c>
      <c r="DH33" s="688">
        <f t="shared" si="43"/>
        <v>0</v>
      </c>
    </row>
    <row r="34" spans="2:112" s="179" customFormat="1">
      <c r="B34" s="23" t="s">
        <v>3473</v>
      </c>
      <c r="C34" s="557"/>
      <c r="D34" s="558" t="s">
        <v>3474</v>
      </c>
      <c r="E34" s="528" t="s">
        <v>3472</v>
      </c>
      <c r="F34" s="528"/>
      <c r="G34" s="529"/>
      <c r="H34" s="530"/>
      <c r="I34" s="530"/>
      <c r="J34" s="564" t="s">
        <v>883</v>
      </c>
      <c r="K34" s="687">
        <f t="shared" si="0"/>
        <v>100.39999999999999</v>
      </c>
      <c r="L34" s="681"/>
      <c r="M34" s="687">
        <f t="shared" si="1"/>
        <v>0</v>
      </c>
      <c r="N34" s="681"/>
      <c r="O34" s="687">
        <f t="shared" si="2"/>
        <v>-100.39999999999999</v>
      </c>
      <c r="P34" s="688">
        <f t="shared" si="3"/>
        <v>0</v>
      </c>
      <c r="Q34" s="687">
        <f t="shared" si="4"/>
        <v>23</v>
      </c>
      <c r="R34" s="681"/>
      <c r="S34" s="687">
        <f t="shared" si="5"/>
        <v>0</v>
      </c>
      <c r="T34" s="681"/>
      <c r="U34" s="687">
        <f t="shared" si="6"/>
        <v>-23</v>
      </c>
      <c r="V34" s="688">
        <f t="shared" si="7"/>
        <v>0</v>
      </c>
      <c r="W34" s="683">
        <v>7.7</v>
      </c>
      <c r="X34" s="681"/>
      <c r="Y34" s="681"/>
      <c r="Z34" s="681"/>
      <c r="AA34" s="687">
        <f t="shared" si="8"/>
        <v>-7.7</v>
      </c>
      <c r="AB34" s="688">
        <f t="shared" si="9"/>
        <v>0</v>
      </c>
      <c r="AC34" s="683">
        <v>7.6</v>
      </c>
      <c r="AD34" s="681"/>
      <c r="AE34" s="681"/>
      <c r="AF34" s="681"/>
      <c r="AG34" s="687">
        <f t="shared" si="10"/>
        <v>-7.6</v>
      </c>
      <c r="AH34" s="688">
        <f t="shared" si="11"/>
        <v>0</v>
      </c>
      <c r="AI34" s="683">
        <v>7.7</v>
      </c>
      <c r="AJ34" s="681"/>
      <c r="AK34" s="681"/>
      <c r="AL34" s="681"/>
      <c r="AM34" s="687">
        <f t="shared" si="12"/>
        <v>-7.7</v>
      </c>
      <c r="AN34" s="688">
        <f t="shared" si="13"/>
        <v>0</v>
      </c>
      <c r="AO34" s="687">
        <f t="shared" si="14"/>
        <v>28.799999999999997</v>
      </c>
      <c r="AP34" s="681"/>
      <c r="AQ34" s="687">
        <f t="shared" si="15"/>
        <v>0</v>
      </c>
      <c r="AR34" s="681"/>
      <c r="AS34" s="687">
        <f t="shared" si="16"/>
        <v>-28.799999999999997</v>
      </c>
      <c r="AT34" s="688">
        <f t="shared" si="17"/>
        <v>0</v>
      </c>
      <c r="AU34" s="683">
        <v>9.6</v>
      </c>
      <c r="AV34" s="681"/>
      <c r="AW34" s="681"/>
      <c r="AX34" s="681"/>
      <c r="AY34" s="687">
        <f t="shared" si="18"/>
        <v>-9.6</v>
      </c>
      <c r="AZ34" s="688">
        <f t="shared" si="19"/>
        <v>0</v>
      </c>
      <c r="BA34" s="683">
        <v>9.6</v>
      </c>
      <c r="BB34" s="681"/>
      <c r="BC34" s="681"/>
      <c r="BD34" s="681"/>
      <c r="BE34" s="687">
        <f t="shared" si="20"/>
        <v>-9.6</v>
      </c>
      <c r="BF34" s="688">
        <f t="shared" si="21"/>
        <v>0</v>
      </c>
      <c r="BG34" s="683">
        <v>9.6</v>
      </c>
      <c r="BH34" s="681"/>
      <c r="BI34" s="681"/>
      <c r="BJ34" s="681"/>
      <c r="BK34" s="687">
        <f t="shared" si="22"/>
        <v>-9.6</v>
      </c>
      <c r="BL34" s="688">
        <f t="shared" si="23"/>
        <v>0</v>
      </c>
      <c r="BM34" s="687">
        <f t="shared" si="24"/>
        <v>25.799999999999997</v>
      </c>
      <c r="BN34" s="681"/>
      <c r="BO34" s="687">
        <f t="shared" si="25"/>
        <v>0</v>
      </c>
      <c r="BP34" s="681"/>
      <c r="BQ34" s="687">
        <f t="shared" si="26"/>
        <v>-25.799999999999997</v>
      </c>
      <c r="BR34" s="688">
        <f t="shared" si="27"/>
        <v>0</v>
      </c>
      <c r="BS34" s="683">
        <v>9.6</v>
      </c>
      <c r="BT34" s="681"/>
      <c r="BU34" s="681"/>
      <c r="BV34" s="681"/>
      <c r="BW34" s="687">
        <f t="shared" si="28"/>
        <v>-9.6</v>
      </c>
      <c r="BX34" s="688">
        <f t="shared" si="29"/>
        <v>0</v>
      </c>
      <c r="BY34" s="683">
        <v>6.6</v>
      </c>
      <c r="BZ34" s="681"/>
      <c r="CA34" s="681"/>
      <c r="CB34" s="681"/>
      <c r="CC34" s="687">
        <f t="shared" si="30"/>
        <v>-6.6</v>
      </c>
      <c r="CD34" s="688">
        <f t="shared" si="31"/>
        <v>0</v>
      </c>
      <c r="CE34" s="683">
        <v>9.6</v>
      </c>
      <c r="CF34" s="681"/>
      <c r="CG34" s="681"/>
      <c r="CH34" s="681"/>
      <c r="CI34" s="687">
        <f t="shared" si="32"/>
        <v>-9.6</v>
      </c>
      <c r="CJ34" s="688">
        <f t="shared" si="33"/>
        <v>0</v>
      </c>
      <c r="CK34" s="687">
        <f t="shared" si="34"/>
        <v>22.799999999999997</v>
      </c>
      <c r="CL34" s="681"/>
      <c r="CM34" s="687">
        <f t="shared" si="35"/>
        <v>0</v>
      </c>
      <c r="CN34" s="681"/>
      <c r="CO34" s="687">
        <f t="shared" si="36"/>
        <v>-22.799999999999997</v>
      </c>
      <c r="CP34" s="688">
        <f t="shared" si="37"/>
        <v>0</v>
      </c>
      <c r="CQ34" s="683">
        <v>7.6</v>
      </c>
      <c r="CR34" s="681"/>
      <c r="CS34" s="681"/>
      <c r="CT34" s="681"/>
      <c r="CU34" s="687">
        <f t="shared" si="38"/>
        <v>-7.6</v>
      </c>
      <c r="CV34" s="688">
        <f t="shared" si="39"/>
        <v>0</v>
      </c>
      <c r="CW34" s="683">
        <v>7.6</v>
      </c>
      <c r="CX34" s="681"/>
      <c r="CY34" s="681"/>
      <c r="CZ34" s="681"/>
      <c r="DA34" s="687">
        <f t="shared" si="40"/>
        <v>-7.6</v>
      </c>
      <c r="DB34" s="688">
        <f t="shared" si="41"/>
        <v>0</v>
      </c>
      <c r="DC34" s="683">
        <v>7.6</v>
      </c>
      <c r="DD34" s="681"/>
      <c r="DE34" s="681"/>
      <c r="DF34" s="681"/>
      <c r="DG34" s="687">
        <f t="shared" si="42"/>
        <v>-7.6</v>
      </c>
      <c r="DH34" s="688">
        <f t="shared" si="43"/>
        <v>0</v>
      </c>
    </row>
    <row r="35" spans="2:112" s="152" customFormat="1" ht="19.5" customHeight="1" outlineLevel="1">
      <c r="B35" s="23" t="s">
        <v>3475</v>
      </c>
      <c r="C35" s="153"/>
      <c r="D35" s="154" t="s">
        <v>873</v>
      </c>
      <c r="E35" s="528"/>
      <c r="F35" s="528"/>
      <c r="G35" s="529"/>
      <c r="H35" s="530"/>
      <c r="I35" s="530"/>
      <c r="J35" s="155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81"/>
      <c r="AB35" s="681"/>
      <c r="AC35" s="681"/>
      <c r="AD35" s="681"/>
      <c r="AE35" s="681"/>
      <c r="AF35" s="681"/>
      <c r="AG35" s="681"/>
      <c r="AH35" s="681"/>
      <c r="AI35" s="681"/>
      <c r="AJ35" s="681"/>
      <c r="AK35" s="681"/>
      <c r="AL35" s="681"/>
      <c r="AM35" s="681"/>
      <c r="AN35" s="681"/>
      <c r="AO35" s="681"/>
      <c r="AP35" s="681"/>
      <c r="AQ35" s="681"/>
      <c r="AR35" s="681"/>
      <c r="AS35" s="681"/>
      <c r="AT35" s="681"/>
      <c r="AU35" s="681"/>
      <c r="AV35" s="681"/>
      <c r="AW35" s="681"/>
      <c r="AX35" s="681"/>
      <c r="AY35" s="681"/>
      <c r="AZ35" s="681"/>
      <c r="BA35" s="681"/>
      <c r="BB35" s="681"/>
      <c r="BC35" s="681"/>
      <c r="BD35" s="681"/>
      <c r="BE35" s="681"/>
      <c r="BF35" s="681"/>
      <c r="BG35" s="681"/>
      <c r="BH35" s="681"/>
      <c r="BI35" s="681"/>
      <c r="BJ35" s="681"/>
      <c r="BK35" s="681"/>
      <c r="BL35" s="681"/>
      <c r="BM35" s="681"/>
      <c r="BN35" s="681"/>
      <c r="BO35" s="681"/>
      <c r="BP35" s="681"/>
      <c r="BQ35" s="681"/>
      <c r="BR35" s="681"/>
      <c r="BS35" s="681"/>
      <c r="BT35" s="681"/>
      <c r="BU35" s="681"/>
      <c r="BV35" s="681"/>
      <c r="BW35" s="681"/>
      <c r="BX35" s="681"/>
      <c r="BY35" s="681"/>
      <c r="BZ35" s="681"/>
      <c r="CA35" s="681"/>
      <c r="CB35" s="681"/>
      <c r="CC35" s="681"/>
      <c r="CD35" s="681"/>
      <c r="CE35" s="681"/>
      <c r="CF35" s="681"/>
      <c r="CG35" s="681"/>
      <c r="CH35" s="681"/>
      <c r="CI35" s="681"/>
      <c r="CJ35" s="681"/>
      <c r="CK35" s="681"/>
      <c r="CL35" s="681"/>
      <c r="CM35" s="681"/>
      <c r="CN35" s="681"/>
      <c r="CO35" s="681"/>
      <c r="CP35" s="681"/>
      <c r="CQ35" s="681"/>
      <c r="CR35" s="681"/>
      <c r="CS35" s="681"/>
      <c r="CT35" s="681"/>
      <c r="CU35" s="681"/>
      <c r="CV35" s="681"/>
      <c r="CW35" s="681"/>
      <c r="CX35" s="681"/>
      <c r="CY35" s="681"/>
      <c r="CZ35" s="681"/>
      <c r="DA35" s="681"/>
      <c r="DB35" s="681"/>
      <c r="DC35" s="681"/>
      <c r="DD35" s="681"/>
      <c r="DE35" s="681"/>
      <c r="DF35" s="681"/>
      <c r="DG35" s="681"/>
      <c r="DH35" s="681"/>
    </row>
    <row r="36" spans="2:112" s="152" customFormat="1" ht="19.5" customHeight="1" outlineLevel="1">
      <c r="B36" s="23" t="s">
        <v>3476</v>
      </c>
      <c r="C36" s="153" t="s">
        <v>289</v>
      </c>
      <c r="D36" s="156" t="s">
        <v>3477</v>
      </c>
      <c r="E36" s="528" t="s">
        <v>3478</v>
      </c>
      <c r="F36" s="528"/>
      <c r="G36" s="529"/>
      <c r="H36" s="530"/>
      <c r="I36" s="530"/>
      <c r="J36" s="736" t="s">
        <v>889</v>
      </c>
      <c r="K36" s="687">
        <f>Q36+AO36+BM36+CK36</f>
        <v>8700</v>
      </c>
      <c r="L36" s="681"/>
      <c r="M36" s="687">
        <f>S36+AQ36+BO36+CM36</f>
        <v>0</v>
      </c>
      <c r="N36" s="681"/>
      <c r="O36" s="687">
        <f>IFERROR(M36-K36,"-")</f>
        <v>-8700</v>
      </c>
      <c r="P36" s="688">
        <f>IFERROR(M36/K36,"-")</f>
        <v>0</v>
      </c>
      <c r="Q36" s="687">
        <f>W36+AC36+AI36</f>
        <v>2495.5</v>
      </c>
      <c r="R36" s="681"/>
      <c r="S36" s="687">
        <f>Y36+AE36+AK36</f>
        <v>0</v>
      </c>
      <c r="T36" s="681"/>
      <c r="U36" s="687">
        <f>IFERROR(S36-Q36,"-")</f>
        <v>-2495.5</v>
      </c>
      <c r="V36" s="688">
        <f>IFERROR(S36/Q36,"-")</f>
        <v>0</v>
      </c>
      <c r="W36" s="683">
        <v>870.5</v>
      </c>
      <c r="X36" s="681"/>
      <c r="Y36" s="681"/>
      <c r="Z36" s="681"/>
      <c r="AA36" s="687">
        <f>IFERROR(Y36-W36,"-")</f>
        <v>-870.5</v>
      </c>
      <c r="AB36" s="688">
        <f>IFERROR(Y36/W36,"-")</f>
        <v>0</v>
      </c>
      <c r="AC36" s="683">
        <v>786.2</v>
      </c>
      <c r="AD36" s="681"/>
      <c r="AE36" s="681"/>
      <c r="AF36" s="681"/>
      <c r="AG36" s="687">
        <f>IFERROR(AE36-AC36,"-")</f>
        <v>-786.2</v>
      </c>
      <c r="AH36" s="688">
        <f>IFERROR(AE36/AC36,"-")</f>
        <v>0</v>
      </c>
      <c r="AI36" s="683">
        <v>838.8</v>
      </c>
      <c r="AJ36" s="681"/>
      <c r="AK36" s="681"/>
      <c r="AL36" s="681"/>
      <c r="AM36" s="687">
        <f>IFERROR(AK36-AI36,"-")</f>
        <v>-838.8</v>
      </c>
      <c r="AN36" s="688">
        <f>IFERROR(AK36/AI36,"-")</f>
        <v>0</v>
      </c>
      <c r="AO36" s="687">
        <f>AU36+BA36+BG36</f>
        <v>1959.8000000000002</v>
      </c>
      <c r="AP36" s="681"/>
      <c r="AQ36" s="687">
        <f>AW36+BC36+BI36</f>
        <v>0</v>
      </c>
      <c r="AR36" s="681"/>
      <c r="AS36" s="687">
        <f>IFERROR(AQ36-AO36,"-")</f>
        <v>-1959.8000000000002</v>
      </c>
      <c r="AT36" s="688">
        <f>IFERROR(AQ36/AO36,"-")</f>
        <v>0</v>
      </c>
      <c r="AU36" s="683">
        <v>429.8</v>
      </c>
      <c r="AV36" s="681"/>
      <c r="AW36" s="681"/>
      <c r="AX36" s="681"/>
      <c r="AY36" s="687">
        <f>IFERROR(AW36-AU36,"-")</f>
        <v>-429.8</v>
      </c>
      <c r="AZ36" s="688">
        <f>IFERROR(AW36/AU36,"-")</f>
        <v>0</v>
      </c>
      <c r="BA36" s="683">
        <v>788.4</v>
      </c>
      <c r="BB36" s="681"/>
      <c r="BC36" s="681"/>
      <c r="BD36" s="681"/>
      <c r="BE36" s="687">
        <f>IFERROR(BC36-BA36,"-")</f>
        <v>-788.4</v>
      </c>
      <c r="BF36" s="688">
        <f>IFERROR(BC36/BA36,"-")</f>
        <v>0</v>
      </c>
      <c r="BG36" s="683">
        <v>741.6</v>
      </c>
      <c r="BH36" s="681"/>
      <c r="BI36" s="681"/>
      <c r="BJ36" s="681"/>
      <c r="BK36" s="687">
        <f>IFERROR(BI36-BG36,"-")</f>
        <v>-741.6</v>
      </c>
      <c r="BL36" s="688">
        <f>IFERROR(BI36/BG36,"-")</f>
        <v>0</v>
      </c>
      <c r="BM36" s="687">
        <f>BS36+BY36+CE36</f>
        <v>1693.4</v>
      </c>
      <c r="BN36" s="681"/>
      <c r="BO36" s="687">
        <f>BU36+CA36+CG36</f>
        <v>0</v>
      </c>
      <c r="BP36" s="681"/>
      <c r="BQ36" s="687">
        <f>IFERROR(BO36-BM36,"-")</f>
        <v>-1693.4</v>
      </c>
      <c r="BR36" s="688">
        <f>IFERROR(BO36/BM36,"-")</f>
        <v>0</v>
      </c>
      <c r="BS36" s="683">
        <v>831.6</v>
      </c>
      <c r="BT36" s="681"/>
      <c r="BU36" s="681"/>
      <c r="BV36" s="681"/>
      <c r="BW36" s="687">
        <f>IFERROR(BU36-BS36,"-")</f>
        <v>-831.6</v>
      </c>
      <c r="BX36" s="688">
        <f>IFERROR(BU36/BS36,"-")</f>
        <v>0</v>
      </c>
      <c r="BY36" s="683">
        <v>727.4</v>
      </c>
      <c r="BZ36" s="681"/>
      <c r="CA36" s="681"/>
      <c r="CB36" s="681"/>
      <c r="CC36" s="687">
        <f>IFERROR(CA36-BY36,"-")</f>
        <v>-727.4</v>
      </c>
      <c r="CD36" s="688">
        <f>IFERROR(CA36/BY36,"-")</f>
        <v>0</v>
      </c>
      <c r="CE36" s="683">
        <v>134.4</v>
      </c>
      <c r="CF36" s="681"/>
      <c r="CG36" s="681"/>
      <c r="CH36" s="681"/>
      <c r="CI36" s="687">
        <f>IFERROR(CG36-CE36,"-")</f>
        <v>-134.4</v>
      </c>
      <c r="CJ36" s="688">
        <f>IFERROR(CG36/CE36,"-")</f>
        <v>0</v>
      </c>
      <c r="CK36" s="687">
        <f>CQ36+CW36+DC36</f>
        <v>2551.3000000000002</v>
      </c>
      <c r="CL36" s="681"/>
      <c r="CM36" s="687">
        <f>CS36+CY36+DE36</f>
        <v>0</v>
      </c>
      <c r="CN36" s="681"/>
      <c r="CO36" s="687">
        <f>IFERROR(CM36-CK36,"-")</f>
        <v>-2551.3000000000002</v>
      </c>
      <c r="CP36" s="688">
        <f>IFERROR(CM36/CK36,"-")</f>
        <v>0</v>
      </c>
      <c r="CQ36" s="683">
        <v>838.4</v>
      </c>
      <c r="CR36" s="681"/>
      <c r="CS36" s="681"/>
      <c r="CT36" s="681"/>
      <c r="CU36" s="687">
        <f>IFERROR(CS36-CQ36,"-")</f>
        <v>-838.4</v>
      </c>
      <c r="CV36" s="688">
        <f>IFERROR(CS36/CQ36,"-")</f>
        <v>0</v>
      </c>
      <c r="CW36" s="683">
        <v>842.4</v>
      </c>
      <c r="CX36" s="681"/>
      <c r="CY36" s="681"/>
      <c r="CZ36" s="681"/>
      <c r="DA36" s="687">
        <f>IFERROR(CY36-CW36,"-")</f>
        <v>-842.4</v>
      </c>
      <c r="DB36" s="688">
        <f>IFERROR(CY36/CW36,"-")</f>
        <v>0</v>
      </c>
      <c r="DC36" s="683">
        <v>870.5</v>
      </c>
      <c r="DD36" s="681"/>
      <c r="DE36" s="681"/>
      <c r="DF36" s="681"/>
      <c r="DG36" s="687">
        <f>IFERROR(DE36-DC36,"-")</f>
        <v>-870.5</v>
      </c>
      <c r="DH36" s="688">
        <f>IFERROR(DE36/DC36,"-")</f>
        <v>0</v>
      </c>
    </row>
    <row r="37" spans="2:112" s="152" customFormat="1" ht="58.5" customHeight="1" outlineLevel="1">
      <c r="B37" s="23" t="s">
        <v>3479</v>
      </c>
      <c r="C37" s="153" t="s">
        <v>309</v>
      </c>
      <c r="D37" s="156" t="s">
        <v>3480</v>
      </c>
      <c r="E37" s="528" t="s">
        <v>3481</v>
      </c>
      <c r="F37" s="528"/>
      <c r="G37" s="529"/>
      <c r="H37" s="530"/>
      <c r="I37" s="530"/>
      <c r="J37" s="669" t="s">
        <v>883</v>
      </c>
      <c r="K37" s="687">
        <f>Q37+AO37+BM37+CK37</f>
        <v>833.30000000000007</v>
      </c>
      <c r="L37" s="681"/>
      <c r="M37" s="687">
        <f>S37+AQ37+BO37+CM37</f>
        <v>0</v>
      </c>
      <c r="N37" s="681"/>
      <c r="O37" s="687">
        <f>IFERROR(M37-K37,"-")</f>
        <v>-833.30000000000007</v>
      </c>
      <c r="P37" s="688">
        <f>IFERROR(M37/K37,"-")</f>
        <v>0</v>
      </c>
      <c r="Q37" s="687">
        <f>W37+AC37+AI37</f>
        <v>216.89999999999998</v>
      </c>
      <c r="R37" s="681"/>
      <c r="S37" s="687">
        <f>Y37+AE37+AK37</f>
        <v>0</v>
      </c>
      <c r="T37" s="681"/>
      <c r="U37" s="687">
        <f>IFERROR(S37-Q37,"-")</f>
        <v>-216.89999999999998</v>
      </c>
      <c r="V37" s="688">
        <f>IFERROR(S37/Q37,"-")</f>
        <v>0</v>
      </c>
      <c r="W37" s="683">
        <v>75.7</v>
      </c>
      <c r="X37" s="681"/>
      <c r="Y37" s="681"/>
      <c r="Z37" s="681"/>
      <c r="AA37" s="687">
        <f>IFERROR(Y37-W37,"-")</f>
        <v>-75.7</v>
      </c>
      <c r="AB37" s="688">
        <f>IFERROR(Y37/W37,"-")</f>
        <v>0</v>
      </c>
      <c r="AC37" s="683">
        <v>68</v>
      </c>
      <c r="AD37" s="681"/>
      <c r="AE37" s="681"/>
      <c r="AF37" s="681"/>
      <c r="AG37" s="687">
        <f>IFERROR(AE37-AC37,"-")</f>
        <v>-68</v>
      </c>
      <c r="AH37" s="688">
        <f>IFERROR(AE37/AC37,"-")</f>
        <v>0</v>
      </c>
      <c r="AI37" s="683">
        <v>73.2</v>
      </c>
      <c r="AJ37" s="681"/>
      <c r="AK37" s="681"/>
      <c r="AL37" s="681"/>
      <c r="AM37" s="687">
        <f>IFERROR(AK37-AI37,"-")</f>
        <v>-73.2</v>
      </c>
      <c r="AN37" s="688">
        <f>IFERROR(AK37/AI37,"-")</f>
        <v>0</v>
      </c>
      <c r="AO37" s="687">
        <f>AU37+BA37+BG37</f>
        <v>205</v>
      </c>
      <c r="AP37" s="681"/>
      <c r="AQ37" s="687">
        <f>AW37+BC37+BI37</f>
        <v>0</v>
      </c>
      <c r="AR37" s="681"/>
      <c r="AS37" s="687">
        <f>IFERROR(AQ37-AO37,"-")</f>
        <v>-205</v>
      </c>
      <c r="AT37" s="688">
        <f>IFERROR(AQ37/AO37,"-")</f>
        <v>0</v>
      </c>
      <c r="AU37" s="683">
        <v>66.400000000000006</v>
      </c>
      <c r="AV37" s="681"/>
      <c r="AW37" s="681"/>
      <c r="AX37" s="681"/>
      <c r="AY37" s="687">
        <f>IFERROR(AW37-AU37,"-")</f>
        <v>-66.400000000000006</v>
      </c>
      <c r="AZ37" s="688">
        <f>IFERROR(AW37/AU37,"-")</f>
        <v>0</v>
      </c>
      <c r="BA37" s="683">
        <v>69</v>
      </c>
      <c r="BB37" s="681"/>
      <c r="BC37" s="681"/>
      <c r="BD37" s="681"/>
      <c r="BE37" s="687">
        <f>IFERROR(BC37-BA37,"-")</f>
        <v>-69</v>
      </c>
      <c r="BF37" s="688">
        <f>IFERROR(BC37/BA37,"-")</f>
        <v>0</v>
      </c>
      <c r="BG37" s="683">
        <v>69.599999999999994</v>
      </c>
      <c r="BH37" s="681"/>
      <c r="BI37" s="681"/>
      <c r="BJ37" s="681"/>
      <c r="BK37" s="687">
        <f>IFERROR(BI37-BG37,"-")</f>
        <v>-69.599999999999994</v>
      </c>
      <c r="BL37" s="688">
        <f>IFERROR(BI37/BG37,"-")</f>
        <v>0</v>
      </c>
      <c r="BM37" s="687">
        <f>BS37+BY37+CE37</f>
        <v>209.3</v>
      </c>
      <c r="BN37" s="681"/>
      <c r="BO37" s="687">
        <f>BU37+CA37+CG37</f>
        <v>0</v>
      </c>
      <c r="BP37" s="681"/>
      <c r="BQ37" s="687">
        <f>IFERROR(BO37-BM37,"-")</f>
        <v>-209.3</v>
      </c>
      <c r="BR37" s="688">
        <f>IFERROR(BO37/BM37,"-")</f>
        <v>0</v>
      </c>
      <c r="BS37" s="683">
        <v>70.8</v>
      </c>
      <c r="BT37" s="681"/>
      <c r="BU37" s="681"/>
      <c r="BV37" s="681"/>
      <c r="BW37" s="687">
        <f>IFERROR(BU37-BS37,"-")</f>
        <v>-70.8</v>
      </c>
      <c r="BX37" s="688">
        <f>IFERROR(BU37/BS37,"-")</f>
        <v>0</v>
      </c>
      <c r="BY37" s="683">
        <v>70.7</v>
      </c>
      <c r="BZ37" s="681"/>
      <c r="CA37" s="681"/>
      <c r="CB37" s="681"/>
      <c r="CC37" s="687">
        <f>IFERROR(CA37-BY37,"-")</f>
        <v>-70.7</v>
      </c>
      <c r="CD37" s="688">
        <f>IFERROR(CA37/BY37,"-")</f>
        <v>0</v>
      </c>
      <c r="CE37" s="683">
        <v>67.8</v>
      </c>
      <c r="CF37" s="681"/>
      <c r="CG37" s="681"/>
      <c r="CH37" s="681"/>
      <c r="CI37" s="687">
        <f>IFERROR(CG37-CE37,"-")</f>
        <v>-67.8</v>
      </c>
      <c r="CJ37" s="688">
        <f>IFERROR(CG37/CE37,"-")</f>
        <v>0</v>
      </c>
      <c r="CK37" s="687">
        <f>CQ37+CW37+DC37</f>
        <v>202.10000000000002</v>
      </c>
      <c r="CL37" s="681"/>
      <c r="CM37" s="687">
        <f>CS37+CY37+DE37</f>
        <v>0</v>
      </c>
      <c r="CN37" s="681"/>
      <c r="CO37" s="687">
        <f>IFERROR(CM37-CK37,"-")</f>
        <v>-202.10000000000002</v>
      </c>
      <c r="CP37" s="688">
        <f>IFERROR(CM37/CK37,"-")</f>
        <v>0</v>
      </c>
      <c r="CQ37" s="683">
        <v>68.900000000000006</v>
      </c>
      <c r="CR37" s="681"/>
      <c r="CS37" s="681"/>
      <c r="CT37" s="681"/>
      <c r="CU37" s="687">
        <f>IFERROR(CS37-CQ37,"-")</f>
        <v>-68.900000000000006</v>
      </c>
      <c r="CV37" s="688">
        <f>IFERROR(CS37/CQ37,"-")</f>
        <v>0</v>
      </c>
      <c r="CW37" s="683">
        <v>65</v>
      </c>
      <c r="CX37" s="681"/>
      <c r="CY37" s="681"/>
      <c r="CZ37" s="681"/>
      <c r="DA37" s="687">
        <f>IFERROR(CY37-CW37,"-")</f>
        <v>-65</v>
      </c>
      <c r="DB37" s="688">
        <f>IFERROR(CY37/CW37,"-")</f>
        <v>0</v>
      </c>
      <c r="DC37" s="683">
        <v>68.2</v>
      </c>
      <c r="DD37" s="681"/>
      <c r="DE37" s="681"/>
      <c r="DF37" s="681"/>
      <c r="DG37" s="687">
        <f>IFERROR(DE37-DC37,"-")</f>
        <v>-68.2</v>
      </c>
      <c r="DH37" s="688">
        <f>IFERROR(DE37/DC37,"-")</f>
        <v>0</v>
      </c>
    </row>
    <row r="38" spans="2:112" ht="19.5" customHeight="1" outlineLevel="1">
      <c r="C38" s="559">
        <v>8</v>
      </c>
      <c r="D38" s="560" t="s">
        <v>2110</v>
      </c>
      <c r="E38" s="528"/>
      <c r="F38" s="528"/>
      <c r="G38" s="529"/>
      <c r="H38" s="530"/>
      <c r="I38" s="530"/>
      <c r="J38" s="565"/>
    </row>
    <row r="39" spans="2:112" ht="19.5" customHeight="1" outlineLevel="1">
      <c r="C39" s="561"/>
      <c r="D39" s="547" t="s">
        <v>2701</v>
      </c>
      <c r="E39" s="528"/>
      <c r="F39" s="528"/>
      <c r="G39" s="529"/>
      <c r="H39" s="530"/>
      <c r="I39" s="530"/>
      <c r="J39" s="550"/>
    </row>
    <row r="40" spans="2:112" outlineLevel="1">
      <c r="C40" s="562"/>
      <c r="D40" s="548" t="s">
        <v>2702</v>
      </c>
      <c r="E40" s="528"/>
      <c r="F40" s="528"/>
      <c r="G40" s="529"/>
      <c r="H40" s="530"/>
      <c r="I40" s="530"/>
      <c r="J40" s="566" t="s">
        <v>889</v>
      </c>
    </row>
    <row r="41" spans="2:112" outlineLevel="1">
      <c r="C41" s="562"/>
      <c r="D41" s="548" t="s">
        <v>2703</v>
      </c>
      <c r="E41" s="528"/>
      <c r="F41" s="528"/>
      <c r="G41" s="529"/>
      <c r="H41" s="530"/>
      <c r="I41" s="530"/>
      <c r="J41" s="566" t="s">
        <v>889</v>
      </c>
    </row>
    <row r="42" spans="2:112" ht="19.5" customHeight="1" outlineLevel="1">
      <c r="C42" s="669"/>
      <c r="D42" s="548" t="s">
        <v>2704</v>
      </c>
      <c r="E42" s="528"/>
      <c r="F42" s="528"/>
      <c r="G42" s="529"/>
      <c r="H42" s="530"/>
      <c r="I42" s="530"/>
      <c r="J42" s="566" t="s">
        <v>889</v>
      </c>
    </row>
    <row r="43" spans="2:112" ht="19.5" customHeight="1" outlineLevel="1">
      <c r="C43" s="669"/>
      <c r="D43" s="548" t="s">
        <v>2705</v>
      </c>
      <c r="E43" s="528"/>
      <c r="F43" s="528"/>
      <c r="G43" s="529"/>
      <c r="H43" s="530"/>
      <c r="I43" s="530"/>
      <c r="J43" s="566" t="s">
        <v>889</v>
      </c>
    </row>
    <row r="44" spans="2:112" ht="19.5" customHeight="1" outlineLevel="1">
      <c r="C44" s="669"/>
      <c r="D44" s="548" t="s">
        <v>2133</v>
      </c>
      <c r="E44" s="528"/>
      <c r="F44" s="528"/>
      <c r="G44" s="529"/>
      <c r="H44" s="530"/>
      <c r="I44" s="530"/>
      <c r="J44" s="566" t="s">
        <v>889</v>
      </c>
    </row>
    <row r="45" spans="2:112" ht="19.5" customHeight="1" outlineLevel="1">
      <c r="C45" s="669"/>
      <c r="D45" s="547" t="s">
        <v>2706</v>
      </c>
      <c r="E45" s="528"/>
      <c r="F45" s="528"/>
      <c r="G45" s="529"/>
      <c r="H45" s="530"/>
      <c r="I45" s="530"/>
      <c r="J45" s="550"/>
    </row>
    <row r="46" spans="2:112" ht="19.5" customHeight="1" outlineLevel="1">
      <c r="C46" s="669"/>
      <c r="D46" s="548" t="s">
        <v>2702</v>
      </c>
      <c r="E46" s="528"/>
      <c r="F46" s="528"/>
      <c r="G46" s="529"/>
      <c r="H46" s="530"/>
      <c r="I46" s="530"/>
      <c r="J46" s="566" t="s">
        <v>883</v>
      </c>
    </row>
    <row r="47" spans="2:112" ht="19.5" customHeight="1" outlineLevel="1">
      <c r="C47" s="669"/>
      <c r="D47" s="548" t="s">
        <v>2703</v>
      </c>
      <c r="E47" s="528"/>
      <c r="F47" s="528"/>
      <c r="G47" s="529"/>
      <c r="H47" s="530"/>
      <c r="I47" s="530"/>
      <c r="J47" s="566" t="s">
        <v>883</v>
      </c>
    </row>
    <row r="48" spans="2:112" ht="19.5" customHeight="1" outlineLevel="1">
      <c r="C48" s="669"/>
      <c r="D48" s="548" t="s">
        <v>2705</v>
      </c>
      <c r="E48" s="528"/>
      <c r="F48" s="528"/>
      <c r="G48" s="529"/>
      <c r="H48" s="530"/>
      <c r="I48" s="530"/>
      <c r="J48" s="566" t="s">
        <v>883</v>
      </c>
    </row>
    <row r="49" spans="3:10" ht="19.5" customHeight="1" outlineLevel="1">
      <c r="C49" s="669"/>
      <c r="D49" s="547" t="s">
        <v>2707</v>
      </c>
      <c r="E49" s="528"/>
      <c r="F49" s="528"/>
      <c r="G49" s="529"/>
      <c r="H49" s="530"/>
      <c r="I49" s="530"/>
      <c r="J49" s="550"/>
    </row>
    <row r="50" spans="3:10" ht="19.5" customHeight="1" outlineLevel="1">
      <c r="C50" s="669"/>
      <c r="D50" s="548" t="s">
        <v>2702</v>
      </c>
      <c r="E50" s="528"/>
      <c r="F50" s="528"/>
      <c r="G50" s="529"/>
      <c r="H50" s="530"/>
      <c r="I50" s="530"/>
      <c r="J50" s="566" t="s">
        <v>883</v>
      </c>
    </row>
    <row r="51" spans="3:10" ht="19.5" customHeight="1" outlineLevel="1">
      <c r="C51" s="669"/>
      <c r="D51" s="548" t="s">
        <v>2708</v>
      </c>
      <c r="E51" s="528"/>
      <c r="F51" s="528"/>
      <c r="G51" s="529"/>
      <c r="H51" s="530"/>
      <c r="I51" s="530"/>
      <c r="J51" s="566" t="s">
        <v>883</v>
      </c>
    </row>
    <row r="52" spans="3:10" ht="19.5" customHeight="1" outlineLevel="1">
      <c r="C52" s="669"/>
      <c r="D52" s="548" t="s">
        <v>2704</v>
      </c>
      <c r="E52" s="528"/>
      <c r="F52" s="528"/>
      <c r="G52" s="529"/>
      <c r="H52" s="530"/>
      <c r="I52" s="530"/>
      <c r="J52" s="566" t="s">
        <v>883</v>
      </c>
    </row>
    <row r="53" spans="3:10" ht="19.5" customHeight="1" outlineLevel="1">
      <c r="C53" s="669"/>
      <c r="D53" s="548" t="s">
        <v>2705</v>
      </c>
      <c r="E53" s="528"/>
      <c r="F53" s="528"/>
      <c r="G53" s="529"/>
      <c r="H53" s="530"/>
      <c r="I53" s="530"/>
      <c r="J53" s="566" t="s">
        <v>883</v>
      </c>
    </row>
    <row r="54" spans="3:10" ht="19.5" customHeight="1" outlineLevel="1">
      <c r="C54" s="669"/>
      <c r="D54" s="548" t="s">
        <v>2709</v>
      </c>
      <c r="E54" s="528"/>
      <c r="F54" s="528"/>
      <c r="G54" s="529"/>
      <c r="H54" s="530"/>
      <c r="I54" s="530"/>
      <c r="J54" s="566" t="s">
        <v>883</v>
      </c>
    </row>
    <row r="55" spans="3:10" ht="19.5" customHeight="1" outlineLevel="1">
      <c r="C55" s="669"/>
      <c r="D55" s="548" t="s">
        <v>2133</v>
      </c>
      <c r="E55" s="528"/>
      <c r="F55" s="528"/>
      <c r="G55" s="529"/>
      <c r="H55" s="530"/>
      <c r="I55" s="530"/>
      <c r="J55" s="566" t="s">
        <v>883</v>
      </c>
    </row>
    <row r="56" spans="3:10" ht="19.5" customHeight="1" outlineLevel="1">
      <c r="C56" s="397">
        <v>9</v>
      </c>
      <c r="D56" s="546" t="s">
        <v>3482</v>
      </c>
      <c r="E56" s="528"/>
      <c r="F56" s="528"/>
      <c r="G56" s="529"/>
      <c r="H56" s="530"/>
      <c r="I56" s="530"/>
      <c r="J56" s="550"/>
    </row>
    <row r="57" spans="3:10" ht="19.5" customHeight="1" outlineLevel="1">
      <c r="C57" s="561"/>
      <c r="D57" s="547" t="s">
        <v>2701</v>
      </c>
      <c r="E57" s="528"/>
      <c r="F57" s="528"/>
      <c r="G57" s="529"/>
      <c r="H57" s="530"/>
      <c r="I57" s="530"/>
      <c r="J57" s="550"/>
    </row>
    <row r="58" spans="3:10" outlineLevel="1">
      <c r="C58" s="562"/>
      <c r="D58" s="548" t="s">
        <v>2702</v>
      </c>
      <c r="E58" s="528"/>
      <c r="F58" s="528"/>
      <c r="G58" s="529"/>
      <c r="H58" s="530"/>
      <c r="I58" s="530"/>
      <c r="J58" s="566" t="s">
        <v>889</v>
      </c>
    </row>
    <row r="59" spans="3:10" outlineLevel="1">
      <c r="C59" s="562"/>
      <c r="D59" s="548" t="s">
        <v>2703</v>
      </c>
      <c r="E59" s="528"/>
      <c r="F59" s="528"/>
      <c r="G59" s="529"/>
      <c r="H59" s="530"/>
      <c r="I59" s="530"/>
      <c r="J59" s="566" t="s">
        <v>889</v>
      </c>
    </row>
    <row r="60" spans="3:10" ht="19.5" customHeight="1" outlineLevel="1">
      <c r="C60" s="669"/>
      <c r="D60" s="548" t="s">
        <v>2704</v>
      </c>
      <c r="E60" s="528"/>
      <c r="F60" s="528"/>
      <c r="G60" s="529"/>
      <c r="H60" s="530"/>
      <c r="I60" s="530"/>
      <c r="J60" s="566" t="s">
        <v>889</v>
      </c>
    </row>
    <row r="61" spans="3:10" ht="19.5" customHeight="1" outlineLevel="1">
      <c r="C61" s="669"/>
      <c r="D61" s="548" t="s">
        <v>2705</v>
      </c>
      <c r="E61" s="528"/>
      <c r="F61" s="528"/>
      <c r="G61" s="529"/>
      <c r="H61" s="530"/>
      <c r="I61" s="530"/>
      <c r="J61" s="566" t="s">
        <v>889</v>
      </c>
    </row>
    <row r="62" spans="3:10" ht="19.5" customHeight="1" outlineLevel="1">
      <c r="C62" s="669"/>
      <c r="D62" s="548" t="s">
        <v>2133</v>
      </c>
      <c r="E62" s="528"/>
      <c r="F62" s="528"/>
      <c r="G62" s="529"/>
      <c r="H62" s="530"/>
      <c r="I62" s="530"/>
      <c r="J62" s="566" t="s">
        <v>889</v>
      </c>
    </row>
    <row r="63" spans="3:10" ht="19.5" customHeight="1" outlineLevel="1">
      <c r="C63" s="669"/>
      <c r="D63" s="548" t="s">
        <v>2716</v>
      </c>
      <c r="E63" s="528"/>
      <c r="F63" s="528"/>
      <c r="G63" s="529"/>
      <c r="H63" s="530"/>
      <c r="I63" s="530"/>
      <c r="J63" s="566" t="s">
        <v>889</v>
      </c>
    </row>
    <row r="64" spans="3:10" ht="19.5" customHeight="1" outlineLevel="1">
      <c r="C64" s="669"/>
      <c r="D64" s="547" t="s">
        <v>2706</v>
      </c>
      <c r="E64" s="528"/>
      <c r="F64" s="528"/>
      <c r="G64" s="529"/>
      <c r="H64" s="530"/>
      <c r="I64" s="530"/>
      <c r="J64" s="550"/>
    </row>
    <row r="65" spans="3:10" ht="19.5" customHeight="1" outlineLevel="1">
      <c r="C65" s="669"/>
      <c r="D65" s="548" t="s">
        <v>2702</v>
      </c>
      <c r="E65" s="528"/>
      <c r="F65" s="528"/>
      <c r="G65" s="529"/>
      <c r="H65" s="530"/>
      <c r="I65" s="530"/>
      <c r="J65" s="566" t="s">
        <v>883</v>
      </c>
    </row>
    <row r="66" spans="3:10" ht="19.5" customHeight="1" outlineLevel="1">
      <c r="C66" s="669"/>
      <c r="D66" s="548" t="s">
        <v>2703</v>
      </c>
      <c r="E66" s="528"/>
      <c r="F66" s="528"/>
      <c r="G66" s="529"/>
      <c r="H66" s="530"/>
      <c r="I66" s="530"/>
      <c r="J66" s="566" t="s">
        <v>883</v>
      </c>
    </row>
    <row r="67" spans="3:10" ht="19.5" customHeight="1" outlineLevel="1">
      <c r="C67" s="669"/>
      <c r="D67" s="548" t="s">
        <v>2705</v>
      </c>
      <c r="E67" s="528"/>
      <c r="F67" s="528"/>
      <c r="G67" s="529"/>
      <c r="H67" s="530"/>
      <c r="I67" s="530"/>
      <c r="J67" s="566" t="s">
        <v>883</v>
      </c>
    </row>
    <row r="68" spans="3:10" ht="19.5" customHeight="1" outlineLevel="1">
      <c r="C68" s="669"/>
      <c r="D68" s="547" t="s">
        <v>2707</v>
      </c>
      <c r="E68" s="528"/>
      <c r="F68" s="528"/>
      <c r="G68" s="529"/>
      <c r="H68" s="530"/>
      <c r="I68" s="530"/>
      <c r="J68" s="550"/>
    </row>
    <row r="69" spans="3:10" ht="19.5" customHeight="1" outlineLevel="1">
      <c r="C69" s="669"/>
      <c r="D69" s="548" t="s">
        <v>2702</v>
      </c>
      <c r="E69" s="528"/>
      <c r="F69" s="528"/>
      <c r="G69" s="529"/>
      <c r="H69" s="530"/>
      <c r="I69" s="530"/>
      <c r="J69" s="566" t="s">
        <v>883</v>
      </c>
    </row>
    <row r="70" spans="3:10" ht="19.5" customHeight="1" outlineLevel="1">
      <c r="C70" s="669"/>
      <c r="D70" s="548" t="s">
        <v>2708</v>
      </c>
      <c r="E70" s="528"/>
      <c r="F70" s="528"/>
      <c r="G70" s="529"/>
      <c r="H70" s="530"/>
      <c r="I70" s="530"/>
      <c r="J70" s="566" t="s">
        <v>883</v>
      </c>
    </row>
    <row r="71" spans="3:10" ht="19.5" customHeight="1" outlineLevel="1">
      <c r="C71" s="669"/>
      <c r="D71" s="548" t="s">
        <v>2704</v>
      </c>
      <c r="E71" s="528"/>
      <c r="F71" s="528"/>
      <c r="G71" s="529"/>
      <c r="H71" s="530"/>
      <c r="I71" s="530"/>
      <c r="J71" s="566" t="s">
        <v>883</v>
      </c>
    </row>
    <row r="72" spans="3:10" ht="19.5" customHeight="1" outlineLevel="1">
      <c r="C72" s="669"/>
      <c r="D72" s="548" t="s">
        <v>2705</v>
      </c>
      <c r="E72" s="528"/>
      <c r="F72" s="528"/>
      <c r="G72" s="529"/>
      <c r="H72" s="530"/>
      <c r="I72" s="530"/>
      <c r="J72" s="566" t="s">
        <v>883</v>
      </c>
    </row>
    <row r="73" spans="3:10" ht="19.5" customHeight="1" outlineLevel="1">
      <c r="C73" s="669"/>
      <c r="D73" s="548" t="s">
        <v>2709</v>
      </c>
      <c r="E73" s="528"/>
      <c r="F73" s="528"/>
      <c r="G73" s="529"/>
      <c r="H73" s="530"/>
      <c r="I73" s="530"/>
      <c r="J73" s="566" t="s">
        <v>883</v>
      </c>
    </row>
    <row r="74" spans="3:10" ht="19.5" customHeight="1" outlineLevel="1">
      <c r="C74" s="669"/>
      <c r="D74" s="548" t="s">
        <v>2133</v>
      </c>
      <c r="E74" s="528"/>
      <c r="F74" s="528"/>
      <c r="G74" s="529"/>
      <c r="H74" s="530"/>
      <c r="I74" s="530"/>
      <c r="J74" s="566" t="s">
        <v>883</v>
      </c>
    </row>
    <row r="75" spans="3:10" ht="19.5" customHeight="1" outlineLevel="1">
      <c r="C75" s="397">
        <v>10</v>
      </c>
      <c r="D75" s="546" t="s">
        <v>3483</v>
      </c>
      <c r="E75" s="528"/>
      <c r="F75" s="528"/>
      <c r="G75" s="529"/>
      <c r="H75" s="530"/>
      <c r="I75" s="530"/>
      <c r="J75" s="550"/>
    </row>
    <row r="76" spans="3:10" ht="19.5" customHeight="1" outlineLevel="1">
      <c r="C76" s="669"/>
      <c r="D76" s="548" t="s">
        <v>3484</v>
      </c>
      <c r="E76" s="528"/>
      <c r="F76" s="528"/>
      <c r="G76" s="529"/>
      <c r="H76" s="530"/>
      <c r="I76" s="530"/>
      <c r="J76" s="566" t="s">
        <v>883</v>
      </c>
    </row>
    <row r="77" spans="3:10" outlineLevel="1">
      <c r="C77" s="397">
        <v>11</v>
      </c>
      <c r="D77" s="546" t="s">
        <v>873</v>
      </c>
      <c r="E77" s="528"/>
      <c r="F77" s="528"/>
      <c r="G77" s="529"/>
      <c r="H77" s="530"/>
      <c r="I77" s="530"/>
      <c r="J77" s="567"/>
    </row>
    <row r="78" spans="3:10" outlineLevel="1">
      <c r="C78" s="397"/>
      <c r="D78" s="548" t="s">
        <v>2727</v>
      </c>
      <c r="E78" s="528"/>
      <c r="F78" s="528"/>
      <c r="G78" s="529"/>
      <c r="H78" s="530"/>
      <c r="I78" s="530"/>
      <c r="J78" s="566" t="s">
        <v>889</v>
      </c>
    </row>
    <row r="79" spans="3:10" ht="19.5" customHeight="1" outlineLevel="1">
      <c r="C79" s="669"/>
      <c r="D79" s="548" t="s">
        <v>2730</v>
      </c>
      <c r="E79" s="528"/>
      <c r="F79" s="528"/>
      <c r="G79" s="529"/>
      <c r="H79" s="530"/>
      <c r="I79" s="530"/>
      <c r="J79" s="566" t="s">
        <v>883</v>
      </c>
    </row>
    <row r="80" spans="3:10" ht="19.5" customHeight="1" outlineLevel="1">
      <c r="C80" s="563"/>
      <c r="D80" s="552" t="s">
        <v>2732</v>
      </c>
      <c r="E80" s="528"/>
      <c r="F80" s="528"/>
      <c r="G80" s="529"/>
      <c r="H80" s="530"/>
      <c r="I80" s="530"/>
      <c r="J80" s="568" t="s">
        <v>883</v>
      </c>
    </row>
    <row r="82" spans="4:4">
      <c r="D82" s="138" t="s">
        <v>3485</v>
      </c>
    </row>
  </sheetData>
  <mergeCells count="96"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AW7:AW8"/>
    <mergeCell ref="CX7:CX8"/>
    <mergeCell ref="CH7:CH8"/>
    <mergeCell ref="AK7:AK8"/>
    <mergeCell ref="DG7:DH7"/>
    <mergeCell ref="AO7:AO8"/>
    <mergeCell ref="BY7:BY8"/>
    <mergeCell ref="AQ7:AQ8"/>
    <mergeCell ref="B6:B8"/>
    <mergeCell ref="AC7:AC8"/>
    <mergeCell ref="AE7:AE8"/>
    <mergeCell ref="CE7:CE8"/>
    <mergeCell ref="DD7:DD8"/>
    <mergeCell ref="DF7:DF8"/>
    <mergeCell ref="BG7:BG8"/>
    <mergeCell ref="Q7:Q8"/>
    <mergeCell ref="BS7:BS8"/>
    <mergeCell ref="BU7:BU8"/>
    <mergeCell ref="AR7:AR8"/>
    <mergeCell ref="BE7:BF7"/>
    <mergeCell ref="DC7:DC8"/>
    <mergeCell ref="CN7:CN8"/>
    <mergeCell ref="AX7:AX8"/>
    <mergeCell ref="CL7:CL8"/>
    <mergeCell ref="E7:E8"/>
    <mergeCell ref="BV7:BV8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AJ7:AJ8"/>
    <mergeCell ref="CK7:CK8"/>
    <mergeCell ref="AL7:AL8"/>
    <mergeCell ref="D6:D8"/>
    <mergeCell ref="AU7:AU8"/>
    <mergeCell ref="U7:V7"/>
    <mergeCell ref="CG7:CG8"/>
    <mergeCell ref="O7:P7"/>
    <mergeCell ref="BA7:BA8"/>
    <mergeCell ref="BC7:BC8"/>
    <mergeCell ref="M7:M8"/>
    <mergeCell ref="BO7:BO8"/>
    <mergeCell ref="BW7:BX7"/>
    <mergeCell ref="AA7:AB7"/>
    <mergeCell ref="CA7:CA8"/>
    <mergeCell ref="CC7:CD7"/>
    <mergeCell ref="T7:T8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CT7:CT8"/>
    <mergeCell ref="CF7:CF8"/>
    <mergeCell ref="Y7:Y8"/>
    <mergeCell ref="AI7:AI8"/>
    <mergeCell ref="AV7:AV8"/>
    <mergeCell ref="CZ7:CZ8"/>
    <mergeCell ref="CR7:CR8"/>
    <mergeCell ref="F7:F8"/>
    <mergeCell ref="BH7:BH8"/>
    <mergeCell ref="BT7:BT8"/>
    <mergeCell ref="G7:G8"/>
    <mergeCell ref="I7:I8"/>
    <mergeCell ref="BI7:BI8"/>
    <mergeCell ref="S7:S8"/>
    <mergeCell ref="W7:W8"/>
    <mergeCell ref="CM7:CM8"/>
    <mergeCell ref="CO7:CP7"/>
    <mergeCell ref="AF7:AF8"/>
    <mergeCell ref="AP7:AP8"/>
    <mergeCell ref="BB7:BB8"/>
    <mergeCell ref="BD7:BD8"/>
  </mergeCells>
  <conditionalFormatting sqref="O10:O37 P10:P37 U10:U37 V10:V37 AA10:AA37 AB10:AB37 AG10:AG37 AH10:AH37 AM10:AM37 AN10:AN37 AS10:AS37 AT10:AT37 AY10:AY37 AZ10:AZ37 BE10:BE37 BF10:BF37 BK10:BK37 BL10:BL37 BQ10:BQ37 BR10:BR37 BW10:BW37 BX10:BX37 CC10:CC37 CD10:CD37 CI10:CI37 CJ10:CJ37 CO10:CO37 CP10:CP37 CU10:CU37 CV10:CV37 DA10:DA37 DB10:DB37 DG10:DG37 DH10:DH37">
    <cfRule type="cellIs" dxfId="54" priority="1" operator="equal">
      <formula>0</formula>
    </cfRule>
    <cfRule type="cellIs" dxfId="53" priority="2" operator="lessThan">
      <formula>0</formula>
    </cfRule>
    <cfRule type="cellIs" dxfId="52" priority="3" operator="greaterThan">
      <formula>0</formula>
    </cfRule>
  </conditionalFormatting>
  <conditionalFormatting sqref="L10:L37 N10:N37 R10:R37 T10:T37 X10:X37 Z10:Z37 AD10:AD37 AF10:AF37 AJ10:AJ37 AL10:AL37 AP10:AP37 AR10:AR37 AV10:AV37 AX10:AX37 BB10:BB37 BD10:BD37 BH10:BH37 BJ10:BJ37 BN10:BN37 BP10:BP37 BT10:BT37 BV10:BV37 BZ10:BZ37 CB10:CB37 CF10:CF37 CH10:CH37 CL10:CL37 CN10:CN37 CR10:CR37 CT10:CT37 CX10:CX37 CZ10:CZ37 DD10:DD37 DF10:DF37">
    <cfRule type="cellIs" dxfId="51" priority="4" operator="equal">
      <formula>0</formula>
    </cfRule>
  </conditionalFormatting>
  <pageMargins left="0.39370078740157483" right="0.39370078740157483" top="0.39370078740157483" bottom="0.39370078740157483" header="0.51181102362204722" footer="0.51181102362204722"/>
  <pageSetup paperSize="9" scale="83" fitToHeight="0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tabColor theme="8" tint="0.59999389629810485"/>
    <pageSetUpPr fitToPage="1"/>
  </sheetPr>
  <dimension ref="B1:DH85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Row="1" outlineLevelCol="1"/>
  <cols>
    <col min="1" max="1" width="9.140625" style="323" customWidth="1"/>
    <col min="2" max="2" width="10" style="323" hidden="1" customWidth="1" outlineLevel="1"/>
    <col min="3" max="3" width="6.7109375" style="157" customWidth="1" collapsed="1"/>
    <col min="4" max="4" width="82.85546875" style="138" customWidth="1"/>
    <col min="5" max="9" width="20" style="138" customWidth="1" outlineLevel="1"/>
    <col min="10" max="10" width="12.85546875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5" customHeight="1"/>
    <row r="2" spans="2:112" ht="15" customHeight="1"/>
    <row r="3" spans="2:112" ht="24" customHeight="1">
      <c r="C3" s="856" t="s">
        <v>3486</v>
      </c>
      <c r="D3" s="832"/>
      <c r="E3" s="832"/>
      <c r="F3" s="832"/>
      <c r="G3" s="832"/>
      <c r="H3" s="832"/>
      <c r="I3" s="832"/>
      <c r="J3" s="796"/>
    </row>
    <row r="4" spans="2:112" ht="19.5" customHeight="1"/>
    <row r="5" spans="2:112" ht="22.5" customHeight="1">
      <c r="C5" s="363" t="s">
        <v>3487</v>
      </c>
    </row>
    <row r="6" spans="2:112" ht="20.100000000000001" customHeight="1">
      <c r="B6" s="792" t="s">
        <v>1868</v>
      </c>
      <c r="C6" s="837" t="s">
        <v>2735</v>
      </c>
      <c r="D6" s="855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6"/>
      <c r="D9" s="647"/>
      <c r="E9" s="389"/>
      <c r="F9" s="389"/>
      <c r="G9" s="389"/>
      <c r="H9" s="389"/>
      <c r="I9" s="389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ht="56.25" customHeight="1">
      <c r="B10" s="158" t="s">
        <v>3343</v>
      </c>
      <c r="C10" s="159" t="s">
        <v>1439</v>
      </c>
      <c r="D10" s="67" t="s">
        <v>3488</v>
      </c>
      <c r="E10" s="528" t="s">
        <v>3370</v>
      </c>
      <c r="F10" s="528"/>
      <c r="G10" s="529"/>
      <c r="H10" s="530" t="s">
        <v>3371</v>
      </c>
      <c r="I10" s="530"/>
      <c r="J10" s="89" t="s">
        <v>883</v>
      </c>
      <c r="K10" s="687">
        <f t="shared" ref="K10:K28" si="0">Q10+AO10+BM10+CK10</f>
        <v>0</v>
      </c>
      <c r="L10" s="681"/>
      <c r="M10" s="687">
        <f t="shared" ref="M10:M28" si="1">S10+AQ10+BO10+CM10</f>
        <v>0</v>
      </c>
      <c r="N10" s="681"/>
      <c r="O10" s="687">
        <f t="shared" ref="O10:O28" si="2">IFERROR(M10-K10,"-")</f>
        <v>0</v>
      </c>
      <c r="P10" s="688" t="str">
        <f t="shared" ref="P10:P28" si="3">IFERROR(M10/K10,"-")</f>
        <v>-</v>
      </c>
      <c r="Q10" s="687">
        <f t="shared" ref="Q10:Q28" si="4">W10+AC10+AI10</f>
        <v>0</v>
      </c>
      <c r="R10" s="681"/>
      <c r="S10" s="687">
        <f t="shared" ref="S10:S28" si="5">Y10+AE10+AK10</f>
        <v>0</v>
      </c>
      <c r="T10" s="681"/>
      <c r="U10" s="687">
        <f t="shared" ref="U10:U28" si="6">IFERROR(S10-Q10,"-")</f>
        <v>0</v>
      </c>
      <c r="V10" s="688" t="str">
        <f t="shared" ref="V10:V28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28" si="8">IFERROR(Y10-W10,"-")</f>
        <v>0</v>
      </c>
      <c r="AB10" s="688" t="str">
        <f t="shared" ref="AB10:AB28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28" si="10">IFERROR(AE10-AC10,"-")</f>
        <v>0</v>
      </c>
      <c r="AH10" s="688" t="str">
        <f t="shared" ref="AH10:AH28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28" si="12">IFERROR(AK10-AI10,"-")</f>
        <v>0</v>
      </c>
      <c r="AN10" s="688" t="str">
        <f t="shared" ref="AN10:AN28" si="13">IFERROR(AK10/AI10,"-")</f>
        <v>-</v>
      </c>
      <c r="AO10" s="687">
        <f t="shared" ref="AO10:AO28" si="14">AU10+BA10+BG10</f>
        <v>0</v>
      </c>
      <c r="AP10" s="681"/>
      <c r="AQ10" s="687">
        <f t="shared" ref="AQ10:AQ28" si="15">AW10+BC10+BI10</f>
        <v>0</v>
      </c>
      <c r="AR10" s="681"/>
      <c r="AS10" s="687">
        <f t="shared" ref="AS10:AS28" si="16">IFERROR(AQ10-AO10,"-")</f>
        <v>0</v>
      </c>
      <c r="AT10" s="688" t="str">
        <f t="shared" ref="AT10:AT28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28" si="18">IFERROR(AW10-AU10,"-")</f>
        <v>0</v>
      </c>
      <c r="AZ10" s="688" t="str">
        <f t="shared" ref="AZ10:AZ28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28" si="20">IFERROR(BC10-BA10,"-")</f>
        <v>0</v>
      </c>
      <c r="BF10" s="688" t="str">
        <f t="shared" ref="BF10:BF28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28" si="22">IFERROR(BI10-BG10,"-")</f>
        <v>0</v>
      </c>
      <c r="BL10" s="688" t="str">
        <f t="shared" ref="BL10:BL28" si="23">IFERROR(BI10/BG10,"-")</f>
        <v>-</v>
      </c>
      <c r="BM10" s="687">
        <f t="shared" ref="BM10:BM28" si="24">BS10+BY10+CE10</f>
        <v>0</v>
      </c>
      <c r="BN10" s="681"/>
      <c r="BO10" s="687">
        <f t="shared" ref="BO10:BO28" si="25">BU10+CA10+CG10</f>
        <v>0</v>
      </c>
      <c r="BP10" s="681"/>
      <c r="BQ10" s="687">
        <f t="shared" ref="BQ10:BQ28" si="26">IFERROR(BO10-BM10,"-")</f>
        <v>0</v>
      </c>
      <c r="BR10" s="688" t="str">
        <f t="shared" ref="BR10:BR28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28" si="28">IFERROR(BU10-BS10,"-")</f>
        <v>0</v>
      </c>
      <c r="BX10" s="688" t="str">
        <f t="shared" ref="BX10:BX28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28" si="30">IFERROR(CA10-BY10,"-")</f>
        <v>0</v>
      </c>
      <c r="CD10" s="688" t="str">
        <f t="shared" ref="CD10:CD28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28" si="32">IFERROR(CG10-CE10,"-")</f>
        <v>0</v>
      </c>
      <c r="CJ10" s="688" t="str">
        <f t="shared" ref="CJ10:CJ28" si="33">IFERROR(CG10/CE10,"-")</f>
        <v>-</v>
      </c>
      <c r="CK10" s="687">
        <f t="shared" ref="CK10:CK28" si="34">CQ10+CW10+DC10</f>
        <v>0</v>
      </c>
      <c r="CL10" s="681"/>
      <c r="CM10" s="687">
        <f t="shared" ref="CM10:CM28" si="35">CS10+CY10+DE10</f>
        <v>0</v>
      </c>
      <c r="CN10" s="681"/>
      <c r="CO10" s="687">
        <f t="shared" ref="CO10:CO28" si="36">IFERROR(CM10-CK10,"-")</f>
        <v>0</v>
      </c>
      <c r="CP10" s="688" t="str">
        <f t="shared" ref="CP10:CP28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28" si="38">IFERROR(CS10-CQ10,"-")</f>
        <v>0</v>
      </c>
      <c r="CV10" s="688" t="str">
        <f t="shared" ref="CV10:CV28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28" si="40">IFERROR(CY10-CW10,"-")</f>
        <v>0</v>
      </c>
      <c r="DB10" s="688" t="str">
        <f t="shared" ref="DB10:DB28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28" si="42">IFERROR(DE10-DC10,"-")</f>
        <v>0</v>
      </c>
      <c r="DH10" s="688" t="str">
        <f t="shared" ref="DH10:DH28" si="43">IFERROR(DE10/DC10,"-")</f>
        <v>-</v>
      </c>
    </row>
    <row r="11" spans="2:112" ht="19.5" customHeight="1">
      <c r="B11" s="158" t="s">
        <v>3348</v>
      </c>
      <c r="C11" s="646"/>
      <c r="D11" s="612" t="s">
        <v>276</v>
      </c>
      <c r="E11" s="528">
        <v>100330587</v>
      </c>
      <c r="F11" s="528"/>
      <c r="G11" s="529"/>
      <c r="H11" s="530"/>
      <c r="I11" s="530"/>
      <c r="J11" s="91" t="s">
        <v>883</v>
      </c>
      <c r="K11" s="687">
        <f t="shared" si="0"/>
        <v>1407</v>
      </c>
      <c r="L11" s="681"/>
      <c r="M11" s="687">
        <f t="shared" si="1"/>
        <v>0</v>
      </c>
      <c r="N11" s="681"/>
      <c r="O11" s="687">
        <f t="shared" si="2"/>
        <v>-1407</v>
      </c>
      <c r="P11" s="688">
        <f t="shared" si="3"/>
        <v>0</v>
      </c>
      <c r="Q11" s="687">
        <f t="shared" si="4"/>
        <v>386</v>
      </c>
      <c r="R11" s="681"/>
      <c r="S11" s="687">
        <f t="shared" si="5"/>
        <v>0</v>
      </c>
      <c r="T11" s="681"/>
      <c r="U11" s="687">
        <f t="shared" si="6"/>
        <v>-386</v>
      </c>
      <c r="V11" s="688">
        <f t="shared" si="7"/>
        <v>0</v>
      </c>
      <c r="W11" s="683">
        <v>134.4</v>
      </c>
      <c r="X11" s="681"/>
      <c r="Y11" s="681"/>
      <c r="Z11" s="681"/>
      <c r="AA11" s="687">
        <f t="shared" si="8"/>
        <v>-134.4</v>
      </c>
      <c r="AB11" s="688">
        <f t="shared" si="9"/>
        <v>0</v>
      </c>
      <c r="AC11" s="683">
        <v>119.4</v>
      </c>
      <c r="AD11" s="681"/>
      <c r="AE11" s="681"/>
      <c r="AF11" s="681"/>
      <c r="AG11" s="687">
        <f t="shared" si="10"/>
        <v>-119.4</v>
      </c>
      <c r="AH11" s="688">
        <f t="shared" si="11"/>
        <v>0</v>
      </c>
      <c r="AI11" s="683">
        <v>132.19999999999999</v>
      </c>
      <c r="AJ11" s="681"/>
      <c r="AK11" s="681"/>
      <c r="AL11" s="681"/>
      <c r="AM11" s="687">
        <f t="shared" si="12"/>
        <v>-132.19999999999999</v>
      </c>
      <c r="AN11" s="688">
        <f t="shared" si="13"/>
        <v>0</v>
      </c>
      <c r="AO11" s="687">
        <f t="shared" si="14"/>
        <v>295.39999999999998</v>
      </c>
      <c r="AP11" s="681"/>
      <c r="AQ11" s="687">
        <f t="shared" si="15"/>
        <v>0</v>
      </c>
      <c r="AR11" s="681"/>
      <c r="AS11" s="687">
        <f t="shared" si="16"/>
        <v>-295.39999999999998</v>
      </c>
      <c r="AT11" s="688">
        <f t="shared" si="17"/>
        <v>0</v>
      </c>
      <c r="AU11" s="683">
        <v>125.2</v>
      </c>
      <c r="AV11" s="681"/>
      <c r="AW11" s="681"/>
      <c r="AX11" s="681"/>
      <c r="AY11" s="687">
        <f t="shared" si="18"/>
        <v>-125.2</v>
      </c>
      <c r="AZ11" s="688">
        <f t="shared" si="19"/>
        <v>0</v>
      </c>
      <c r="BA11" s="683">
        <v>117.7</v>
      </c>
      <c r="BB11" s="681"/>
      <c r="BC11" s="681"/>
      <c r="BD11" s="681"/>
      <c r="BE11" s="687">
        <f t="shared" si="20"/>
        <v>-117.7</v>
      </c>
      <c r="BF11" s="688">
        <f t="shared" si="21"/>
        <v>0</v>
      </c>
      <c r="BG11" s="683">
        <v>52.5</v>
      </c>
      <c r="BH11" s="681"/>
      <c r="BI11" s="681"/>
      <c r="BJ11" s="681"/>
      <c r="BK11" s="687">
        <f t="shared" si="22"/>
        <v>-52.5</v>
      </c>
      <c r="BL11" s="688">
        <f t="shared" si="23"/>
        <v>0</v>
      </c>
      <c r="BM11" s="687">
        <f t="shared" si="24"/>
        <v>336.2</v>
      </c>
      <c r="BN11" s="681"/>
      <c r="BO11" s="687">
        <f t="shared" si="25"/>
        <v>0</v>
      </c>
      <c r="BP11" s="681"/>
      <c r="BQ11" s="687">
        <f t="shared" si="26"/>
        <v>-336.2</v>
      </c>
      <c r="BR11" s="688">
        <f t="shared" si="27"/>
        <v>0</v>
      </c>
      <c r="BS11" s="683">
        <v>99.1</v>
      </c>
      <c r="BT11" s="681"/>
      <c r="BU11" s="681"/>
      <c r="BV11" s="681"/>
      <c r="BW11" s="687">
        <f t="shared" si="28"/>
        <v>-99.1</v>
      </c>
      <c r="BX11" s="688">
        <f t="shared" si="29"/>
        <v>0</v>
      </c>
      <c r="BY11" s="683">
        <v>119.6</v>
      </c>
      <c r="BZ11" s="681"/>
      <c r="CA11" s="681"/>
      <c r="CB11" s="681"/>
      <c r="CC11" s="687">
        <f t="shared" si="30"/>
        <v>-119.6</v>
      </c>
      <c r="CD11" s="688">
        <f t="shared" si="31"/>
        <v>0</v>
      </c>
      <c r="CE11" s="683">
        <v>117.5</v>
      </c>
      <c r="CF11" s="681"/>
      <c r="CG11" s="681"/>
      <c r="CH11" s="681"/>
      <c r="CI11" s="687">
        <f t="shared" si="32"/>
        <v>-117.5</v>
      </c>
      <c r="CJ11" s="688">
        <f t="shared" si="33"/>
        <v>0</v>
      </c>
      <c r="CK11" s="687">
        <f t="shared" si="34"/>
        <v>389.40000000000003</v>
      </c>
      <c r="CL11" s="681"/>
      <c r="CM11" s="687">
        <f t="shared" si="35"/>
        <v>0</v>
      </c>
      <c r="CN11" s="681"/>
      <c r="CO11" s="687">
        <f t="shared" si="36"/>
        <v>-389.40000000000003</v>
      </c>
      <c r="CP11" s="688">
        <f t="shared" si="37"/>
        <v>0</v>
      </c>
      <c r="CQ11" s="683">
        <v>127.8</v>
      </c>
      <c r="CR11" s="681"/>
      <c r="CS11" s="681"/>
      <c r="CT11" s="681"/>
      <c r="CU11" s="687">
        <f t="shared" si="38"/>
        <v>-127.8</v>
      </c>
      <c r="CV11" s="688">
        <f t="shared" si="39"/>
        <v>0</v>
      </c>
      <c r="CW11" s="683">
        <v>129.80000000000001</v>
      </c>
      <c r="CX11" s="681"/>
      <c r="CY11" s="681"/>
      <c r="CZ11" s="681"/>
      <c r="DA11" s="687">
        <f t="shared" si="40"/>
        <v>-129.80000000000001</v>
      </c>
      <c r="DB11" s="688">
        <f t="shared" si="41"/>
        <v>0</v>
      </c>
      <c r="DC11" s="683">
        <v>131.80000000000001</v>
      </c>
      <c r="DD11" s="681"/>
      <c r="DE11" s="681"/>
      <c r="DF11" s="681"/>
      <c r="DG11" s="687">
        <f t="shared" si="42"/>
        <v>-131.80000000000001</v>
      </c>
      <c r="DH11" s="688">
        <f t="shared" si="43"/>
        <v>0</v>
      </c>
    </row>
    <row r="12" spans="2:112" ht="20.100000000000001" customHeight="1">
      <c r="B12" s="158" t="s">
        <v>3353</v>
      </c>
      <c r="C12" s="646"/>
      <c r="D12" s="612" t="s">
        <v>274</v>
      </c>
      <c r="E12" s="528">
        <v>100330588</v>
      </c>
      <c r="F12" s="528"/>
      <c r="G12" s="529"/>
      <c r="H12" s="530"/>
      <c r="I12" s="530"/>
      <c r="J12" s="91" t="s">
        <v>883</v>
      </c>
      <c r="K12" s="687">
        <f t="shared" si="0"/>
        <v>987.4</v>
      </c>
      <c r="L12" s="681"/>
      <c r="M12" s="687">
        <f t="shared" si="1"/>
        <v>0</v>
      </c>
      <c r="N12" s="681"/>
      <c r="O12" s="687">
        <f t="shared" si="2"/>
        <v>-987.4</v>
      </c>
      <c r="P12" s="688">
        <f t="shared" si="3"/>
        <v>0</v>
      </c>
      <c r="Q12" s="687">
        <f t="shared" si="4"/>
        <v>293.8</v>
      </c>
      <c r="R12" s="681"/>
      <c r="S12" s="687">
        <f t="shared" si="5"/>
        <v>0</v>
      </c>
      <c r="T12" s="681"/>
      <c r="U12" s="687">
        <f t="shared" si="6"/>
        <v>-293.8</v>
      </c>
      <c r="V12" s="688">
        <f t="shared" si="7"/>
        <v>0</v>
      </c>
      <c r="W12" s="683">
        <v>101.2</v>
      </c>
      <c r="X12" s="681"/>
      <c r="Y12" s="681"/>
      <c r="Z12" s="681"/>
      <c r="AA12" s="687">
        <f t="shared" si="8"/>
        <v>-101.2</v>
      </c>
      <c r="AB12" s="688">
        <f t="shared" si="9"/>
        <v>0</v>
      </c>
      <c r="AC12" s="683">
        <v>91.4</v>
      </c>
      <c r="AD12" s="681"/>
      <c r="AE12" s="681"/>
      <c r="AF12" s="681"/>
      <c r="AG12" s="687">
        <f t="shared" si="10"/>
        <v>-91.4</v>
      </c>
      <c r="AH12" s="688">
        <f t="shared" si="11"/>
        <v>0</v>
      </c>
      <c r="AI12" s="683">
        <v>101.2</v>
      </c>
      <c r="AJ12" s="681"/>
      <c r="AK12" s="681"/>
      <c r="AL12" s="681"/>
      <c r="AM12" s="687">
        <f t="shared" si="12"/>
        <v>-101.2</v>
      </c>
      <c r="AN12" s="688">
        <f t="shared" si="13"/>
        <v>0</v>
      </c>
      <c r="AO12" s="687">
        <f t="shared" si="14"/>
        <v>297.2</v>
      </c>
      <c r="AP12" s="681"/>
      <c r="AQ12" s="687">
        <f t="shared" si="15"/>
        <v>0</v>
      </c>
      <c r="AR12" s="681"/>
      <c r="AS12" s="687">
        <f t="shared" si="16"/>
        <v>-297.2</v>
      </c>
      <c r="AT12" s="688">
        <f t="shared" si="17"/>
        <v>0</v>
      </c>
      <c r="AU12" s="683">
        <v>97.8</v>
      </c>
      <c r="AV12" s="681"/>
      <c r="AW12" s="681"/>
      <c r="AX12" s="681"/>
      <c r="AY12" s="687">
        <f t="shared" si="18"/>
        <v>-97.8</v>
      </c>
      <c r="AZ12" s="688">
        <f t="shared" si="19"/>
        <v>0</v>
      </c>
      <c r="BA12" s="683">
        <v>101.1</v>
      </c>
      <c r="BB12" s="681"/>
      <c r="BC12" s="681"/>
      <c r="BD12" s="681"/>
      <c r="BE12" s="687">
        <f t="shared" si="20"/>
        <v>-101.1</v>
      </c>
      <c r="BF12" s="688">
        <f t="shared" si="21"/>
        <v>0</v>
      </c>
      <c r="BG12" s="683">
        <v>98.3</v>
      </c>
      <c r="BH12" s="681"/>
      <c r="BI12" s="681"/>
      <c r="BJ12" s="681"/>
      <c r="BK12" s="687">
        <f t="shared" si="22"/>
        <v>-98.3</v>
      </c>
      <c r="BL12" s="688">
        <f t="shared" si="23"/>
        <v>0</v>
      </c>
      <c r="BM12" s="687">
        <f t="shared" si="24"/>
        <v>102.4</v>
      </c>
      <c r="BN12" s="681"/>
      <c r="BO12" s="687">
        <f t="shared" si="25"/>
        <v>0</v>
      </c>
      <c r="BP12" s="681"/>
      <c r="BQ12" s="687">
        <f t="shared" si="26"/>
        <v>-102.4</v>
      </c>
      <c r="BR12" s="688">
        <f t="shared" si="27"/>
        <v>0</v>
      </c>
      <c r="BS12" s="683">
        <v>96.9</v>
      </c>
      <c r="BT12" s="681"/>
      <c r="BU12" s="681"/>
      <c r="BV12" s="681"/>
      <c r="BW12" s="687">
        <f t="shared" si="28"/>
        <v>-96.9</v>
      </c>
      <c r="BX12" s="688">
        <f t="shared" si="29"/>
        <v>0</v>
      </c>
      <c r="BY12" s="683">
        <v>0</v>
      </c>
      <c r="BZ12" s="681"/>
      <c r="CA12" s="681"/>
      <c r="CB12" s="681"/>
      <c r="CC12" s="687">
        <f t="shared" si="30"/>
        <v>0</v>
      </c>
      <c r="CD12" s="688" t="str">
        <f t="shared" si="31"/>
        <v>-</v>
      </c>
      <c r="CE12" s="683">
        <v>5.5</v>
      </c>
      <c r="CF12" s="681"/>
      <c r="CG12" s="681"/>
      <c r="CH12" s="681"/>
      <c r="CI12" s="687">
        <f t="shared" si="32"/>
        <v>-5.5</v>
      </c>
      <c r="CJ12" s="688">
        <f t="shared" si="33"/>
        <v>0</v>
      </c>
      <c r="CK12" s="687">
        <f t="shared" si="34"/>
        <v>294</v>
      </c>
      <c r="CL12" s="681"/>
      <c r="CM12" s="687">
        <f t="shared" si="35"/>
        <v>0</v>
      </c>
      <c r="CN12" s="681"/>
      <c r="CO12" s="687">
        <f t="shared" si="36"/>
        <v>-294</v>
      </c>
      <c r="CP12" s="688">
        <f t="shared" si="37"/>
        <v>0</v>
      </c>
      <c r="CQ12" s="683">
        <v>98</v>
      </c>
      <c r="CR12" s="681"/>
      <c r="CS12" s="681"/>
      <c r="CT12" s="681"/>
      <c r="CU12" s="687">
        <f t="shared" si="38"/>
        <v>-98</v>
      </c>
      <c r="CV12" s="688">
        <f t="shared" si="39"/>
        <v>0</v>
      </c>
      <c r="CW12" s="683">
        <v>96.5</v>
      </c>
      <c r="CX12" s="681"/>
      <c r="CY12" s="681"/>
      <c r="CZ12" s="681"/>
      <c r="DA12" s="687">
        <f t="shared" si="40"/>
        <v>-96.5</v>
      </c>
      <c r="DB12" s="688">
        <f t="shared" si="41"/>
        <v>0</v>
      </c>
      <c r="DC12" s="683">
        <v>99.5</v>
      </c>
      <c r="DD12" s="681"/>
      <c r="DE12" s="681"/>
      <c r="DF12" s="681"/>
      <c r="DG12" s="687">
        <f t="shared" si="42"/>
        <v>-99.5</v>
      </c>
      <c r="DH12" s="688">
        <f t="shared" si="43"/>
        <v>0</v>
      </c>
    </row>
    <row r="13" spans="2:112" ht="34.9" customHeight="1">
      <c r="B13" s="158" t="s">
        <v>3358</v>
      </c>
      <c r="C13" s="160">
        <v>2</v>
      </c>
      <c r="D13" s="611" t="s">
        <v>3489</v>
      </c>
      <c r="E13" s="528">
        <v>100333319</v>
      </c>
      <c r="F13" s="528"/>
      <c r="G13" s="529"/>
      <c r="H13" s="530" t="s">
        <v>3490</v>
      </c>
      <c r="I13" s="530"/>
      <c r="J13" s="91" t="s">
        <v>883</v>
      </c>
      <c r="K13" s="687">
        <f t="shared" si="0"/>
        <v>0</v>
      </c>
      <c r="L13" s="681"/>
      <c r="M13" s="687">
        <f t="shared" si="1"/>
        <v>0</v>
      </c>
      <c r="N13" s="681"/>
      <c r="O13" s="687">
        <f t="shared" si="2"/>
        <v>0</v>
      </c>
      <c r="P13" s="688" t="str">
        <f t="shared" si="3"/>
        <v>-</v>
      </c>
      <c r="Q13" s="687">
        <f t="shared" si="4"/>
        <v>0</v>
      </c>
      <c r="R13" s="681"/>
      <c r="S13" s="687">
        <f t="shared" si="5"/>
        <v>0</v>
      </c>
      <c r="T13" s="681"/>
      <c r="U13" s="687">
        <f t="shared" si="6"/>
        <v>0</v>
      </c>
      <c r="V13" s="688" t="str">
        <f t="shared" si="7"/>
        <v>-</v>
      </c>
      <c r="W13" s="687">
        <f>W14</f>
        <v>0</v>
      </c>
      <c r="X13" s="681"/>
      <c r="Y13" s="687">
        <f>Y14</f>
        <v>0</v>
      </c>
      <c r="Z13" s="681"/>
      <c r="AA13" s="687">
        <f t="shared" si="8"/>
        <v>0</v>
      </c>
      <c r="AB13" s="688" t="str">
        <f t="shared" si="9"/>
        <v>-</v>
      </c>
      <c r="AC13" s="687">
        <f>AC14</f>
        <v>0</v>
      </c>
      <c r="AD13" s="681"/>
      <c r="AE13" s="687">
        <f>AE14</f>
        <v>0</v>
      </c>
      <c r="AF13" s="681"/>
      <c r="AG13" s="687">
        <f t="shared" si="10"/>
        <v>0</v>
      </c>
      <c r="AH13" s="688" t="str">
        <f t="shared" si="11"/>
        <v>-</v>
      </c>
      <c r="AI13" s="687">
        <f>AI14</f>
        <v>0</v>
      </c>
      <c r="AJ13" s="681"/>
      <c r="AK13" s="687">
        <f>AK14</f>
        <v>0</v>
      </c>
      <c r="AL13" s="681"/>
      <c r="AM13" s="687">
        <f t="shared" si="12"/>
        <v>0</v>
      </c>
      <c r="AN13" s="688" t="str">
        <f t="shared" si="13"/>
        <v>-</v>
      </c>
      <c r="AO13" s="687">
        <f t="shared" si="14"/>
        <v>0</v>
      </c>
      <c r="AP13" s="681"/>
      <c r="AQ13" s="687">
        <f t="shared" si="15"/>
        <v>0</v>
      </c>
      <c r="AR13" s="681"/>
      <c r="AS13" s="687">
        <f t="shared" si="16"/>
        <v>0</v>
      </c>
      <c r="AT13" s="688" t="str">
        <f t="shared" si="17"/>
        <v>-</v>
      </c>
      <c r="AU13" s="687">
        <f>AU14</f>
        <v>0</v>
      </c>
      <c r="AV13" s="681"/>
      <c r="AW13" s="687">
        <f>AW14</f>
        <v>0</v>
      </c>
      <c r="AX13" s="681"/>
      <c r="AY13" s="687">
        <f t="shared" si="18"/>
        <v>0</v>
      </c>
      <c r="AZ13" s="688" t="str">
        <f t="shared" si="19"/>
        <v>-</v>
      </c>
      <c r="BA13" s="687">
        <f>BA14</f>
        <v>0</v>
      </c>
      <c r="BB13" s="681"/>
      <c r="BC13" s="687">
        <f>BC14</f>
        <v>0</v>
      </c>
      <c r="BD13" s="681"/>
      <c r="BE13" s="687">
        <f t="shared" si="20"/>
        <v>0</v>
      </c>
      <c r="BF13" s="688" t="str">
        <f t="shared" si="21"/>
        <v>-</v>
      </c>
      <c r="BG13" s="687">
        <f>BG14</f>
        <v>0</v>
      </c>
      <c r="BH13" s="681"/>
      <c r="BI13" s="687">
        <f>BI14</f>
        <v>0</v>
      </c>
      <c r="BJ13" s="681"/>
      <c r="BK13" s="687">
        <f t="shared" si="22"/>
        <v>0</v>
      </c>
      <c r="BL13" s="688" t="str">
        <f t="shared" si="23"/>
        <v>-</v>
      </c>
      <c r="BM13" s="687">
        <f t="shared" si="24"/>
        <v>0</v>
      </c>
      <c r="BN13" s="681"/>
      <c r="BO13" s="687">
        <f t="shared" si="25"/>
        <v>0</v>
      </c>
      <c r="BP13" s="681"/>
      <c r="BQ13" s="687">
        <f t="shared" si="26"/>
        <v>0</v>
      </c>
      <c r="BR13" s="688" t="str">
        <f t="shared" si="27"/>
        <v>-</v>
      </c>
      <c r="BS13" s="687">
        <f>BS14</f>
        <v>0</v>
      </c>
      <c r="BT13" s="681"/>
      <c r="BU13" s="687">
        <f>BU14</f>
        <v>0</v>
      </c>
      <c r="BV13" s="681"/>
      <c r="BW13" s="687">
        <f t="shared" si="28"/>
        <v>0</v>
      </c>
      <c r="BX13" s="688" t="str">
        <f t="shared" si="29"/>
        <v>-</v>
      </c>
      <c r="BY13" s="687">
        <f>BY14</f>
        <v>0</v>
      </c>
      <c r="BZ13" s="681"/>
      <c r="CA13" s="687">
        <f>CA14</f>
        <v>0</v>
      </c>
      <c r="CB13" s="681"/>
      <c r="CC13" s="687">
        <f t="shared" si="30"/>
        <v>0</v>
      </c>
      <c r="CD13" s="688" t="str">
        <f t="shared" si="31"/>
        <v>-</v>
      </c>
      <c r="CE13" s="687">
        <f>CE14</f>
        <v>0</v>
      </c>
      <c r="CF13" s="681"/>
      <c r="CG13" s="687">
        <f>CG14</f>
        <v>0</v>
      </c>
      <c r="CH13" s="681"/>
      <c r="CI13" s="687">
        <f t="shared" si="32"/>
        <v>0</v>
      </c>
      <c r="CJ13" s="688" t="str">
        <f t="shared" si="33"/>
        <v>-</v>
      </c>
      <c r="CK13" s="687">
        <f t="shared" si="34"/>
        <v>0</v>
      </c>
      <c r="CL13" s="681"/>
      <c r="CM13" s="687">
        <f t="shared" si="35"/>
        <v>0</v>
      </c>
      <c r="CN13" s="681"/>
      <c r="CO13" s="687">
        <f t="shared" si="36"/>
        <v>0</v>
      </c>
      <c r="CP13" s="688" t="str">
        <f t="shared" si="37"/>
        <v>-</v>
      </c>
      <c r="CQ13" s="687">
        <f>CQ14</f>
        <v>0</v>
      </c>
      <c r="CR13" s="681"/>
      <c r="CS13" s="687">
        <f>CS14</f>
        <v>0</v>
      </c>
      <c r="CT13" s="681"/>
      <c r="CU13" s="687">
        <f t="shared" si="38"/>
        <v>0</v>
      </c>
      <c r="CV13" s="688" t="str">
        <f t="shared" si="39"/>
        <v>-</v>
      </c>
      <c r="CW13" s="687">
        <f>CW14</f>
        <v>0</v>
      </c>
      <c r="CX13" s="681"/>
      <c r="CY13" s="687">
        <f>CY14</f>
        <v>0</v>
      </c>
      <c r="CZ13" s="681"/>
      <c r="DA13" s="687">
        <f t="shared" si="40"/>
        <v>0</v>
      </c>
      <c r="DB13" s="688" t="str">
        <f t="shared" si="41"/>
        <v>-</v>
      </c>
      <c r="DC13" s="687">
        <f>DC14</f>
        <v>0</v>
      </c>
      <c r="DD13" s="681"/>
      <c r="DE13" s="687">
        <f>DE14</f>
        <v>0</v>
      </c>
      <c r="DF13" s="681"/>
      <c r="DG13" s="687">
        <f t="shared" si="42"/>
        <v>0</v>
      </c>
      <c r="DH13" s="688" t="str">
        <f t="shared" si="43"/>
        <v>-</v>
      </c>
    </row>
    <row r="14" spans="2:112" ht="20.100000000000001" customHeight="1">
      <c r="B14" s="158" t="s">
        <v>3491</v>
      </c>
      <c r="C14" s="160"/>
      <c r="D14" s="612" t="s">
        <v>274</v>
      </c>
      <c r="E14" s="528">
        <v>100333320</v>
      </c>
      <c r="F14" s="528"/>
      <c r="G14" s="529"/>
      <c r="H14" s="530"/>
      <c r="I14" s="530"/>
      <c r="J14" s="91" t="s">
        <v>883</v>
      </c>
      <c r="K14" s="687">
        <f t="shared" si="0"/>
        <v>0</v>
      </c>
      <c r="L14" s="681"/>
      <c r="M14" s="687">
        <f t="shared" si="1"/>
        <v>0</v>
      </c>
      <c r="N14" s="681"/>
      <c r="O14" s="687">
        <f t="shared" si="2"/>
        <v>0</v>
      </c>
      <c r="P14" s="688" t="str">
        <f t="shared" si="3"/>
        <v>-</v>
      </c>
      <c r="Q14" s="687">
        <f t="shared" si="4"/>
        <v>0</v>
      </c>
      <c r="R14" s="681"/>
      <c r="S14" s="687">
        <f t="shared" si="5"/>
        <v>0</v>
      </c>
      <c r="T14" s="681"/>
      <c r="U14" s="687">
        <f t="shared" si="6"/>
        <v>0</v>
      </c>
      <c r="V14" s="688" t="str">
        <f t="shared" si="7"/>
        <v>-</v>
      </c>
      <c r="W14" s="683">
        <v>0</v>
      </c>
      <c r="X14" s="681"/>
      <c r="Y14" s="681"/>
      <c r="Z14" s="681"/>
      <c r="AA14" s="687">
        <f t="shared" si="8"/>
        <v>0</v>
      </c>
      <c r="AB14" s="688" t="str">
        <f t="shared" si="9"/>
        <v>-</v>
      </c>
      <c r="AC14" s="683">
        <v>0</v>
      </c>
      <c r="AD14" s="681"/>
      <c r="AE14" s="681"/>
      <c r="AF14" s="681"/>
      <c r="AG14" s="687">
        <f t="shared" si="10"/>
        <v>0</v>
      </c>
      <c r="AH14" s="688" t="str">
        <f t="shared" si="11"/>
        <v>-</v>
      </c>
      <c r="AI14" s="683">
        <v>0</v>
      </c>
      <c r="AJ14" s="681"/>
      <c r="AK14" s="681"/>
      <c r="AL14" s="681"/>
      <c r="AM14" s="687">
        <f t="shared" si="12"/>
        <v>0</v>
      </c>
      <c r="AN14" s="688" t="str">
        <f t="shared" si="13"/>
        <v>-</v>
      </c>
      <c r="AO14" s="687">
        <f t="shared" si="14"/>
        <v>0</v>
      </c>
      <c r="AP14" s="681"/>
      <c r="AQ14" s="687">
        <f t="shared" si="15"/>
        <v>0</v>
      </c>
      <c r="AR14" s="681"/>
      <c r="AS14" s="687">
        <f t="shared" si="16"/>
        <v>0</v>
      </c>
      <c r="AT14" s="688" t="str">
        <f t="shared" si="17"/>
        <v>-</v>
      </c>
      <c r="AU14" s="683">
        <v>0</v>
      </c>
      <c r="AV14" s="681"/>
      <c r="AW14" s="681"/>
      <c r="AX14" s="681"/>
      <c r="AY14" s="687">
        <f t="shared" si="18"/>
        <v>0</v>
      </c>
      <c r="AZ14" s="688" t="str">
        <f t="shared" si="19"/>
        <v>-</v>
      </c>
      <c r="BA14" s="683">
        <v>0</v>
      </c>
      <c r="BB14" s="681"/>
      <c r="BC14" s="681"/>
      <c r="BD14" s="681"/>
      <c r="BE14" s="687">
        <f t="shared" si="20"/>
        <v>0</v>
      </c>
      <c r="BF14" s="688" t="str">
        <f t="shared" si="21"/>
        <v>-</v>
      </c>
      <c r="BG14" s="683">
        <v>0</v>
      </c>
      <c r="BH14" s="681"/>
      <c r="BI14" s="681"/>
      <c r="BJ14" s="681"/>
      <c r="BK14" s="687">
        <f t="shared" si="22"/>
        <v>0</v>
      </c>
      <c r="BL14" s="688" t="str">
        <f t="shared" si="23"/>
        <v>-</v>
      </c>
      <c r="BM14" s="687">
        <f t="shared" si="24"/>
        <v>0</v>
      </c>
      <c r="BN14" s="681"/>
      <c r="BO14" s="687">
        <f t="shared" si="25"/>
        <v>0</v>
      </c>
      <c r="BP14" s="681"/>
      <c r="BQ14" s="687">
        <f t="shared" si="26"/>
        <v>0</v>
      </c>
      <c r="BR14" s="688" t="str">
        <f t="shared" si="27"/>
        <v>-</v>
      </c>
      <c r="BS14" s="683">
        <v>0</v>
      </c>
      <c r="BT14" s="681"/>
      <c r="BU14" s="681"/>
      <c r="BV14" s="681"/>
      <c r="BW14" s="687">
        <f t="shared" si="28"/>
        <v>0</v>
      </c>
      <c r="BX14" s="688" t="str">
        <f t="shared" si="29"/>
        <v>-</v>
      </c>
      <c r="BY14" s="683">
        <v>0</v>
      </c>
      <c r="BZ14" s="681"/>
      <c r="CA14" s="681"/>
      <c r="CB14" s="681"/>
      <c r="CC14" s="687">
        <f t="shared" si="30"/>
        <v>0</v>
      </c>
      <c r="CD14" s="688" t="str">
        <f t="shared" si="31"/>
        <v>-</v>
      </c>
      <c r="CE14" s="683">
        <v>0</v>
      </c>
      <c r="CF14" s="681"/>
      <c r="CG14" s="681"/>
      <c r="CH14" s="681"/>
      <c r="CI14" s="687">
        <f t="shared" si="32"/>
        <v>0</v>
      </c>
      <c r="CJ14" s="688" t="str">
        <f t="shared" si="33"/>
        <v>-</v>
      </c>
      <c r="CK14" s="687">
        <f t="shared" si="34"/>
        <v>0</v>
      </c>
      <c r="CL14" s="681"/>
      <c r="CM14" s="687">
        <f t="shared" si="35"/>
        <v>0</v>
      </c>
      <c r="CN14" s="681"/>
      <c r="CO14" s="687">
        <f t="shared" si="36"/>
        <v>0</v>
      </c>
      <c r="CP14" s="688" t="str">
        <f t="shared" si="37"/>
        <v>-</v>
      </c>
      <c r="CQ14" s="683">
        <v>0</v>
      </c>
      <c r="CR14" s="681"/>
      <c r="CS14" s="681"/>
      <c r="CT14" s="681"/>
      <c r="CU14" s="687">
        <f t="shared" si="38"/>
        <v>0</v>
      </c>
      <c r="CV14" s="688" t="str">
        <f t="shared" si="39"/>
        <v>-</v>
      </c>
      <c r="CW14" s="683">
        <v>0</v>
      </c>
      <c r="CX14" s="681"/>
      <c r="CY14" s="681"/>
      <c r="CZ14" s="681"/>
      <c r="DA14" s="687">
        <f t="shared" si="40"/>
        <v>0</v>
      </c>
      <c r="DB14" s="688" t="str">
        <f t="shared" si="41"/>
        <v>-</v>
      </c>
      <c r="DC14" s="683">
        <v>0</v>
      </c>
      <c r="DD14" s="681"/>
      <c r="DE14" s="681"/>
      <c r="DF14" s="681"/>
      <c r="DG14" s="687">
        <f t="shared" si="42"/>
        <v>0</v>
      </c>
      <c r="DH14" s="688" t="str">
        <f t="shared" si="43"/>
        <v>-</v>
      </c>
    </row>
    <row r="15" spans="2:112" ht="56.25" customHeight="1">
      <c r="B15" s="158"/>
      <c r="C15" s="160">
        <v>3</v>
      </c>
      <c r="D15" s="611" t="s">
        <v>3492</v>
      </c>
      <c r="E15" s="528">
        <v>100335967</v>
      </c>
      <c r="F15" s="528"/>
      <c r="G15" s="529"/>
      <c r="H15" s="530"/>
      <c r="I15" s="530"/>
      <c r="J15" s="91" t="s">
        <v>883</v>
      </c>
      <c r="K15" s="687">
        <f t="shared" si="0"/>
        <v>0</v>
      </c>
      <c r="L15" s="681"/>
      <c r="M15" s="687">
        <f t="shared" si="1"/>
        <v>0</v>
      </c>
      <c r="N15" s="681"/>
      <c r="O15" s="687">
        <f t="shared" si="2"/>
        <v>0</v>
      </c>
      <c r="P15" s="688" t="str">
        <f t="shared" si="3"/>
        <v>-</v>
      </c>
      <c r="Q15" s="687">
        <f t="shared" si="4"/>
        <v>0</v>
      </c>
      <c r="R15" s="681"/>
      <c r="S15" s="687">
        <f t="shared" si="5"/>
        <v>0</v>
      </c>
      <c r="T15" s="681"/>
      <c r="U15" s="687">
        <f t="shared" si="6"/>
        <v>0</v>
      </c>
      <c r="V15" s="688" t="str">
        <f t="shared" si="7"/>
        <v>-</v>
      </c>
      <c r="W15" s="681"/>
      <c r="X15" s="681"/>
      <c r="Y15" s="681"/>
      <c r="Z15" s="681"/>
      <c r="AA15" s="687">
        <f t="shared" si="8"/>
        <v>0</v>
      </c>
      <c r="AB15" s="688" t="str">
        <f t="shared" si="9"/>
        <v>-</v>
      </c>
      <c r="AC15" s="681"/>
      <c r="AD15" s="681"/>
      <c r="AE15" s="681"/>
      <c r="AF15" s="681"/>
      <c r="AG15" s="687">
        <f t="shared" si="10"/>
        <v>0</v>
      </c>
      <c r="AH15" s="688" t="str">
        <f t="shared" si="11"/>
        <v>-</v>
      </c>
      <c r="AI15" s="681"/>
      <c r="AJ15" s="681"/>
      <c r="AK15" s="681"/>
      <c r="AL15" s="681"/>
      <c r="AM15" s="687">
        <f t="shared" si="12"/>
        <v>0</v>
      </c>
      <c r="AN15" s="688" t="str">
        <f t="shared" si="13"/>
        <v>-</v>
      </c>
      <c r="AO15" s="687">
        <f t="shared" si="14"/>
        <v>0</v>
      </c>
      <c r="AP15" s="681"/>
      <c r="AQ15" s="687">
        <f t="shared" si="15"/>
        <v>0</v>
      </c>
      <c r="AR15" s="681"/>
      <c r="AS15" s="687">
        <f t="shared" si="16"/>
        <v>0</v>
      </c>
      <c r="AT15" s="688" t="str">
        <f t="shared" si="17"/>
        <v>-</v>
      </c>
      <c r="AU15" s="681"/>
      <c r="AV15" s="681"/>
      <c r="AW15" s="681"/>
      <c r="AX15" s="681"/>
      <c r="AY15" s="687">
        <f t="shared" si="18"/>
        <v>0</v>
      </c>
      <c r="AZ15" s="688" t="str">
        <f t="shared" si="19"/>
        <v>-</v>
      </c>
      <c r="BA15" s="681"/>
      <c r="BB15" s="681"/>
      <c r="BC15" s="681"/>
      <c r="BD15" s="681"/>
      <c r="BE15" s="687">
        <f t="shared" si="20"/>
        <v>0</v>
      </c>
      <c r="BF15" s="688" t="str">
        <f t="shared" si="21"/>
        <v>-</v>
      </c>
      <c r="BG15" s="681"/>
      <c r="BH15" s="681"/>
      <c r="BI15" s="681"/>
      <c r="BJ15" s="681"/>
      <c r="BK15" s="687">
        <f t="shared" si="22"/>
        <v>0</v>
      </c>
      <c r="BL15" s="688" t="str">
        <f t="shared" si="23"/>
        <v>-</v>
      </c>
      <c r="BM15" s="687">
        <f t="shared" si="24"/>
        <v>0</v>
      </c>
      <c r="BN15" s="681"/>
      <c r="BO15" s="687">
        <f t="shared" si="25"/>
        <v>0</v>
      </c>
      <c r="BP15" s="681"/>
      <c r="BQ15" s="687">
        <f t="shared" si="26"/>
        <v>0</v>
      </c>
      <c r="BR15" s="688" t="str">
        <f t="shared" si="27"/>
        <v>-</v>
      </c>
      <c r="BS15" s="681"/>
      <c r="BT15" s="681"/>
      <c r="BU15" s="681"/>
      <c r="BV15" s="681"/>
      <c r="BW15" s="687">
        <f t="shared" si="28"/>
        <v>0</v>
      </c>
      <c r="BX15" s="688" t="str">
        <f t="shared" si="29"/>
        <v>-</v>
      </c>
      <c r="BY15" s="681"/>
      <c r="BZ15" s="681"/>
      <c r="CA15" s="681"/>
      <c r="CB15" s="681"/>
      <c r="CC15" s="687">
        <f t="shared" si="30"/>
        <v>0</v>
      </c>
      <c r="CD15" s="688" t="str">
        <f t="shared" si="31"/>
        <v>-</v>
      </c>
      <c r="CE15" s="681"/>
      <c r="CF15" s="681"/>
      <c r="CG15" s="681"/>
      <c r="CH15" s="681"/>
      <c r="CI15" s="687">
        <f t="shared" si="32"/>
        <v>0</v>
      </c>
      <c r="CJ15" s="688" t="str">
        <f t="shared" si="33"/>
        <v>-</v>
      </c>
      <c r="CK15" s="687">
        <f t="shared" si="34"/>
        <v>0</v>
      </c>
      <c r="CL15" s="681"/>
      <c r="CM15" s="687">
        <f t="shared" si="35"/>
        <v>0</v>
      </c>
      <c r="CN15" s="681"/>
      <c r="CO15" s="687">
        <f t="shared" si="36"/>
        <v>0</v>
      </c>
      <c r="CP15" s="688" t="str">
        <f t="shared" si="37"/>
        <v>-</v>
      </c>
      <c r="CQ15" s="681"/>
      <c r="CR15" s="681"/>
      <c r="CS15" s="681"/>
      <c r="CT15" s="681"/>
      <c r="CU15" s="687">
        <f t="shared" si="38"/>
        <v>0</v>
      </c>
      <c r="CV15" s="688" t="str">
        <f t="shared" si="39"/>
        <v>-</v>
      </c>
      <c r="CW15" s="681"/>
      <c r="CX15" s="681"/>
      <c r="CY15" s="681"/>
      <c r="CZ15" s="681"/>
      <c r="DA15" s="687">
        <f t="shared" si="40"/>
        <v>0</v>
      </c>
      <c r="DB15" s="688" t="str">
        <f t="shared" si="41"/>
        <v>-</v>
      </c>
      <c r="DC15" s="681"/>
      <c r="DD15" s="681"/>
      <c r="DE15" s="681"/>
      <c r="DF15" s="681"/>
      <c r="DG15" s="687">
        <f t="shared" si="42"/>
        <v>0</v>
      </c>
      <c r="DH15" s="688" t="str">
        <f t="shared" si="43"/>
        <v>-</v>
      </c>
    </row>
    <row r="16" spans="2:112" ht="20.100000000000001" customHeight="1">
      <c r="B16" s="158"/>
      <c r="C16" s="160"/>
      <c r="D16" s="612" t="s">
        <v>3493</v>
      </c>
      <c r="E16" s="528">
        <v>100335968</v>
      </c>
      <c r="F16" s="528"/>
      <c r="G16" s="529"/>
      <c r="H16" s="530"/>
      <c r="I16" s="530"/>
      <c r="J16" s="91" t="s">
        <v>883</v>
      </c>
      <c r="K16" s="687">
        <f t="shared" si="0"/>
        <v>0</v>
      </c>
      <c r="L16" s="681"/>
      <c r="M16" s="687">
        <f t="shared" si="1"/>
        <v>0</v>
      </c>
      <c r="N16" s="681"/>
      <c r="O16" s="687">
        <f t="shared" si="2"/>
        <v>0</v>
      </c>
      <c r="P16" s="688" t="str">
        <f t="shared" si="3"/>
        <v>-</v>
      </c>
      <c r="Q16" s="687">
        <f t="shared" si="4"/>
        <v>0</v>
      </c>
      <c r="R16" s="681"/>
      <c r="S16" s="687">
        <f t="shared" si="5"/>
        <v>0</v>
      </c>
      <c r="T16" s="681"/>
      <c r="U16" s="687">
        <f t="shared" si="6"/>
        <v>0</v>
      </c>
      <c r="V16" s="688" t="str">
        <f t="shared" si="7"/>
        <v>-</v>
      </c>
      <c r="W16" s="683">
        <v>0</v>
      </c>
      <c r="X16" s="681"/>
      <c r="Y16" s="681"/>
      <c r="Z16" s="681"/>
      <c r="AA16" s="687">
        <f t="shared" si="8"/>
        <v>0</v>
      </c>
      <c r="AB16" s="688" t="str">
        <f t="shared" si="9"/>
        <v>-</v>
      </c>
      <c r="AC16" s="683">
        <v>0</v>
      </c>
      <c r="AD16" s="681"/>
      <c r="AE16" s="681"/>
      <c r="AF16" s="681"/>
      <c r="AG16" s="687">
        <f t="shared" si="10"/>
        <v>0</v>
      </c>
      <c r="AH16" s="688" t="str">
        <f t="shared" si="11"/>
        <v>-</v>
      </c>
      <c r="AI16" s="683">
        <v>0</v>
      </c>
      <c r="AJ16" s="681"/>
      <c r="AK16" s="681"/>
      <c r="AL16" s="681"/>
      <c r="AM16" s="687">
        <f t="shared" si="12"/>
        <v>0</v>
      </c>
      <c r="AN16" s="688" t="str">
        <f t="shared" si="13"/>
        <v>-</v>
      </c>
      <c r="AO16" s="687">
        <f t="shared" si="14"/>
        <v>0</v>
      </c>
      <c r="AP16" s="681"/>
      <c r="AQ16" s="687">
        <f t="shared" si="15"/>
        <v>0</v>
      </c>
      <c r="AR16" s="681"/>
      <c r="AS16" s="687">
        <f t="shared" si="16"/>
        <v>0</v>
      </c>
      <c r="AT16" s="688" t="str">
        <f t="shared" si="17"/>
        <v>-</v>
      </c>
      <c r="AU16" s="683">
        <v>0</v>
      </c>
      <c r="AV16" s="681"/>
      <c r="AW16" s="681"/>
      <c r="AX16" s="681"/>
      <c r="AY16" s="687">
        <f t="shared" si="18"/>
        <v>0</v>
      </c>
      <c r="AZ16" s="688" t="str">
        <f t="shared" si="19"/>
        <v>-</v>
      </c>
      <c r="BA16" s="683">
        <v>0</v>
      </c>
      <c r="BB16" s="681"/>
      <c r="BC16" s="681"/>
      <c r="BD16" s="681"/>
      <c r="BE16" s="687">
        <f t="shared" si="20"/>
        <v>0</v>
      </c>
      <c r="BF16" s="688" t="str">
        <f t="shared" si="21"/>
        <v>-</v>
      </c>
      <c r="BG16" s="683">
        <v>0</v>
      </c>
      <c r="BH16" s="681"/>
      <c r="BI16" s="681"/>
      <c r="BJ16" s="681"/>
      <c r="BK16" s="687">
        <f t="shared" si="22"/>
        <v>0</v>
      </c>
      <c r="BL16" s="688" t="str">
        <f t="shared" si="23"/>
        <v>-</v>
      </c>
      <c r="BM16" s="687">
        <f t="shared" si="24"/>
        <v>0</v>
      </c>
      <c r="BN16" s="681"/>
      <c r="BO16" s="687">
        <f t="shared" si="25"/>
        <v>0</v>
      </c>
      <c r="BP16" s="681"/>
      <c r="BQ16" s="687">
        <f t="shared" si="26"/>
        <v>0</v>
      </c>
      <c r="BR16" s="688" t="str">
        <f t="shared" si="27"/>
        <v>-</v>
      </c>
      <c r="BS16" s="683">
        <v>0</v>
      </c>
      <c r="BT16" s="681"/>
      <c r="BU16" s="681"/>
      <c r="BV16" s="681"/>
      <c r="BW16" s="687">
        <f t="shared" si="28"/>
        <v>0</v>
      </c>
      <c r="BX16" s="688" t="str">
        <f t="shared" si="29"/>
        <v>-</v>
      </c>
      <c r="BY16" s="683">
        <v>0</v>
      </c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3">
        <v>0</v>
      </c>
      <c r="CF16" s="681"/>
      <c r="CG16" s="681"/>
      <c r="CH16" s="681"/>
      <c r="CI16" s="687">
        <f t="shared" si="32"/>
        <v>0</v>
      </c>
      <c r="CJ16" s="688" t="str">
        <f t="shared" si="33"/>
        <v>-</v>
      </c>
      <c r="CK16" s="687">
        <f t="shared" si="34"/>
        <v>0</v>
      </c>
      <c r="CL16" s="681"/>
      <c r="CM16" s="687">
        <f t="shared" si="35"/>
        <v>0</v>
      </c>
      <c r="CN16" s="681"/>
      <c r="CO16" s="687">
        <f t="shared" si="36"/>
        <v>0</v>
      </c>
      <c r="CP16" s="688" t="str">
        <f t="shared" si="37"/>
        <v>-</v>
      </c>
      <c r="CQ16" s="683">
        <v>0</v>
      </c>
      <c r="CR16" s="681"/>
      <c r="CS16" s="681"/>
      <c r="CT16" s="681"/>
      <c r="CU16" s="687">
        <f t="shared" si="38"/>
        <v>0</v>
      </c>
      <c r="CV16" s="688" t="str">
        <f t="shared" si="39"/>
        <v>-</v>
      </c>
      <c r="CW16" s="683">
        <v>0</v>
      </c>
      <c r="CX16" s="681"/>
      <c r="CY16" s="681"/>
      <c r="CZ16" s="681"/>
      <c r="DA16" s="687">
        <f t="shared" si="40"/>
        <v>0</v>
      </c>
      <c r="DB16" s="688" t="str">
        <f t="shared" si="41"/>
        <v>-</v>
      </c>
      <c r="DC16" s="683">
        <v>0</v>
      </c>
      <c r="DD16" s="681"/>
      <c r="DE16" s="681"/>
      <c r="DF16" s="681"/>
      <c r="DG16" s="687">
        <f t="shared" si="42"/>
        <v>0</v>
      </c>
      <c r="DH16" s="688" t="str">
        <f t="shared" si="43"/>
        <v>-</v>
      </c>
    </row>
    <row r="17" spans="2:112" ht="37.5" customHeight="1">
      <c r="B17" s="158"/>
      <c r="C17" s="160">
        <v>4</v>
      </c>
      <c r="D17" s="611" t="s">
        <v>3494</v>
      </c>
      <c r="E17" s="528">
        <v>100335969</v>
      </c>
      <c r="F17" s="528"/>
      <c r="G17" s="529"/>
      <c r="H17" s="530"/>
      <c r="I17" s="530"/>
      <c r="J17" s="91" t="s">
        <v>883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1"/>
      <c r="X17" s="681"/>
      <c r="Y17" s="681"/>
      <c r="Z17" s="681"/>
      <c r="AA17" s="687">
        <f t="shared" si="8"/>
        <v>0</v>
      </c>
      <c r="AB17" s="688" t="str">
        <f t="shared" si="9"/>
        <v>-</v>
      </c>
      <c r="AC17" s="681"/>
      <c r="AD17" s="681"/>
      <c r="AE17" s="681"/>
      <c r="AF17" s="681"/>
      <c r="AG17" s="687">
        <f t="shared" si="10"/>
        <v>0</v>
      </c>
      <c r="AH17" s="688" t="str">
        <f t="shared" si="11"/>
        <v>-</v>
      </c>
      <c r="AI17" s="681"/>
      <c r="AJ17" s="681"/>
      <c r="AK17" s="681"/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1"/>
      <c r="AV17" s="681"/>
      <c r="AW17" s="681"/>
      <c r="AX17" s="681"/>
      <c r="AY17" s="687">
        <f t="shared" si="18"/>
        <v>0</v>
      </c>
      <c r="AZ17" s="688" t="str">
        <f t="shared" si="19"/>
        <v>-</v>
      </c>
      <c r="BA17" s="681"/>
      <c r="BB17" s="681"/>
      <c r="BC17" s="681"/>
      <c r="BD17" s="681"/>
      <c r="BE17" s="687">
        <f t="shared" si="20"/>
        <v>0</v>
      </c>
      <c r="BF17" s="688" t="str">
        <f t="shared" si="21"/>
        <v>-</v>
      </c>
      <c r="BG17" s="681"/>
      <c r="BH17" s="681"/>
      <c r="BI17" s="681"/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1"/>
      <c r="BT17" s="681"/>
      <c r="BU17" s="681"/>
      <c r="BV17" s="681"/>
      <c r="BW17" s="687">
        <f t="shared" si="28"/>
        <v>0</v>
      </c>
      <c r="BX17" s="688" t="str">
        <f t="shared" si="29"/>
        <v>-</v>
      </c>
      <c r="BY17" s="681"/>
      <c r="BZ17" s="681"/>
      <c r="CA17" s="681"/>
      <c r="CB17" s="681"/>
      <c r="CC17" s="687">
        <f t="shared" si="30"/>
        <v>0</v>
      </c>
      <c r="CD17" s="688" t="str">
        <f t="shared" si="31"/>
        <v>-</v>
      </c>
      <c r="CE17" s="681"/>
      <c r="CF17" s="681"/>
      <c r="CG17" s="681"/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1"/>
      <c r="CR17" s="681"/>
      <c r="CS17" s="681"/>
      <c r="CT17" s="681"/>
      <c r="CU17" s="687">
        <f t="shared" si="38"/>
        <v>0</v>
      </c>
      <c r="CV17" s="688" t="str">
        <f t="shared" si="39"/>
        <v>-</v>
      </c>
      <c r="CW17" s="681"/>
      <c r="CX17" s="681"/>
      <c r="CY17" s="681"/>
      <c r="CZ17" s="681"/>
      <c r="DA17" s="687">
        <f t="shared" si="40"/>
        <v>0</v>
      </c>
      <c r="DB17" s="688" t="str">
        <f t="shared" si="41"/>
        <v>-</v>
      </c>
      <c r="DC17" s="681"/>
      <c r="DD17" s="681"/>
      <c r="DE17" s="681"/>
      <c r="DF17" s="681"/>
      <c r="DG17" s="687">
        <f t="shared" si="42"/>
        <v>0</v>
      </c>
      <c r="DH17" s="688" t="str">
        <f t="shared" si="43"/>
        <v>-</v>
      </c>
    </row>
    <row r="18" spans="2:112" ht="20.100000000000001" customHeight="1">
      <c r="B18" s="158"/>
      <c r="C18" s="160"/>
      <c r="D18" s="612" t="s">
        <v>3493</v>
      </c>
      <c r="E18" s="528">
        <v>100335970</v>
      </c>
      <c r="F18" s="528"/>
      <c r="G18" s="529"/>
      <c r="H18" s="530"/>
      <c r="I18" s="530"/>
      <c r="J18" s="91" t="s">
        <v>883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3">
        <v>0</v>
      </c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3">
        <v>0</v>
      </c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3">
        <v>0</v>
      </c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3">
        <v>0</v>
      </c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3">
        <v>0</v>
      </c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3">
        <v>0</v>
      </c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3">
        <v>0</v>
      </c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3">
        <v>0</v>
      </c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3">
        <v>0</v>
      </c>
      <c r="CF18" s="681"/>
      <c r="CG18" s="681"/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3">
        <v>0</v>
      </c>
      <c r="CR18" s="681"/>
      <c r="CS18" s="681"/>
      <c r="CT18" s="681"/>
      <c r="CU18" s="687">
        <f t="shared" si="38"/>
        <v>0</v>
      </c>
      <c r="CV18" s="688" t="str">
        <f t="shared" si="39"/>
        <v>-</v>
      </c>
      <c r="CW18" s="683">
        <v>0</v>
      </c>
      <c r="CX18" s="681"/>
      <c r="CY18" s="681"/>
      <c r="CZ18" s="681"/>
      <c r="DA18" s="687">
        <f t="shared" si="40"/>
        <v>0</v>
      </c>
      <c r="DB18" s="688" t="str">
        <f t="shared" si="41"/>
        <v>-</v>
      </c>
      <c r="DC18" s="683">
        <v>0</v>
      </c>
      <c r="DD18" s="681"/>
      <c r="DE18" s="681"/>
      <c r="DF18" s="681"/>
      <c r="DG18" s="687">
        <f t="shared" si="42"/>
        <v>0</v>
      </c>
      <c r="DH18" s="688" t="str">
        <f t="shared" si="43"/>
        <v>-</v>
      </c>
    </row>
    <row r="19" spans="2:112" ht="19.5" customHeight="1">
      <c r="B19" s="158" t="s">
        <v>3495</v>
      </c>
      <c r="C19" s="160">
        <v>5</v>
      </c>
      <c r="D19" s="611" t="s">
        <v>3496</v>
      </c>
      <c r="E19" s="528">
        <v>100330893</v>
      </c>
      <c r="F19" s="528"/>
      <c r="G19" s="529"/>
      <c r="H19" s="530" t="s">
        <v>3497</v>
      </c>
      <c r="I19" s="530"/>
      <c r="J19" s="91" t="s">
        <v>883</v>
      </c>
      <c r="K19" s="687">
        <f t="shared" si="0"/>
        <v>2360.1999999999998</v>
      </c>
      <c r="L19" s="681"/>
      <c r="M19" s="687">
        <f t="shared" si="1"/>
        <v>0</v>
      </c>
      <c r="N19" s="681"/>
      <c r="O19" s="687">
        <f t="shared" si="2"/>
        <v>-2360.1999999999998</v>
      </c>
      <c r="P19" s="688">
        <f t="shared" si="3"/>
        <v>0</v>
      </c>
      <c r="Q19" s="687">
        <f t="shared" si="4"/>
        <v>668.5</v>
      </c>
      <c r="R19" s="681"/>
      <c r="S19" s="687">
        <f t="shared" si="5"/>
        <v>0</v>
      </c>
      <c r="T19" s="681"/>
      <c r="U19" s="687">
        <f t="shared" si="6"/>
        <v>-668.5</v>
      </c>
      <c r="V19" s="688">
        <f t="shared" si="7"/>
        <v>0</v>
      </c>
      <c r="W19" s="687">
        <f>W20+W21</f>
        <v>231.7</v>
      </c>
      <c r="X19" s="681"/>
      <c r="Y19" s="687">
        <f>Y20+Y21</f>
        <v>0</v>
      </c>
      <c r="Z19" s="681"/>
      <c r="AA19" s="687">
        <f t="shared" si="8"/>
        <v>-231.7</v>
      </c>
      <c r="AB19" s="688">
        <f t="shared" si="9"/>
        <v>0</v>
      </c>
      <c r="AC19" s="687">
        <f>AC20+AC21</f>
        <v>207.3</v>
      </c>
      <c r="AD19" s="681"/>
      <c r="AE19" s="687">
        <f>AE20+AE21</f>
        <v>0</v>
      </c>
      <c r="AF19" s="681"/>
      <c r="AG19" s="687">
        <f t="shared" si="10"/>
        <v>-207.3</v>
      </c>
      <c r="AH19" s="688">
        <f t="shared" si="11"/>
        <v>0</v>
      </c>
      <c r="AI19" s="687">
        <f>AI20+AI21</f>
        <v>229.5</v>
      </c>
      <c r="AJ19" s="681"/>
      <c r="AK19" s="687">
        <f>AK20+AK21</f>
        <v>0</v>
      </c>
      <c r="AL19" s="681"/>
      <c r="AM19" s="687">
        <f t="shared" si="12"/>
        <v>-229.5</v>
      </c>
      <c r="AN19" s="688">
        <f t="shared" si="13"/>
        <v>0</v>
      </c>
      <c r="AO19" s="687">
        <f t="shared" si="14"/>
        <v>582.1</v>
      </c>
      <c r="AP19" s="681"/>
      <c r="AQ19" s="687">
        <f t="shared" si="15"/>
        <v>0</v>
      </c>
      <c r="AR19" s="681"/>
      <c r="AS19" s="687">
        <f t="shared" si="16"/>
        <v>-582.1</v>
      </c>
      <c r="AT19" s="688">
        <f t="shared" si="17"/>
        <v>0</v>
      </c>
      <c r="AU19" s="687">
        <f>AU20+AU21</f>
        <v>219.5</v>
      </c>
      <c r="AV19" s="681"/>
      <c r="AW19" s="687">
        <f>AW20+AW21</f>
        <v>0</v>
      </c>
      <c r="AX19" s="681"/>
      <c r="AY19" s="687">
        <f t="shared" si="18"/>
        <v>-219.5</v>
      </c>
      <c r="AZ19" s="688">
        <f t="shared" si="19"/>
        <v>0</v>
      </c>
      <c r="BA19" s="687">
        <f>BA20+BA21</f>
        <v>215.10000000000002</v>
      </c>
      <c r="BB19" s="681"/>
      <c r="BC19" s="687">
        <f>BC20+BC21</f>
        <v>0</v>
      </c>
      <c r="BD19" s="681"/>
      <c r="BE19" s="687">
        <f t="shared" si="20"/>
        <v>-215.10000000000002</v>
      </c>
      <c r="BF19" s="688">
        <f t="shared" si="21"/>
        <v>0</v>
      </c>
      <c r="BG19" s="687">
        <f>BG20+BG21</f>
        <v>147.5</v>
      </c>
      <c r="BH19" s="681"/>
      <c r="BI19" s="687">
        <f>BI20+BI21</f>
        <v>0</v>
      </c>
      <c r="BJ19" s="681"/>
      <c r="BK19" s="687">
        <f t="shared" si="22"/>
        <v>-147.5</v>
      </c>
      <c r="BL19" s="688">
        <f t="shared" si="23"/>
        <v>0</v>
      </c>
      <c r="BM19" s="687">
        <f t="shared" si="24"/>
        <v>436.5</v>
      </c>
      <c r="BN19" s="681"/>
      <c r="BO19" s="687">
        <f t="shared" si="25"/>
        <v>0</v>
      </c>
      <c r="BP19" s="681"/>
      <c r="BQ19" s="687">
        <f t="shared" si="26"/>
        <v>-436.5</v>
      </c>
      <c r="BR19" s="688">
        <f t="shared" si="27"/>
        <v>0</v>
      </c>
      <c r="BS19" s="687">
        <f>BS20+BS21</f>
        <v>194.4</v>
      </c>
      <c r="BT19" s="681"/>
      <c r="BU19" s="687">
        <f>BU20+BU21</f>
        <v>0</v>
      </c>
      <c r="BV19" s="681"/>
      <c r="BW19" s="687">
        <f t="shared" si="28"/>
        <v>-194.4</v>
      </c>
      <c r="BX19" s="688">
        <f t="shared" si="29"/>
        <v>0</v>
      </c>
      <c r="BY19" s="687">
        <f>BY20+BY21</f>
        <v>119.4</v>
      </c>
      <c r="BZ19" s="681"/>
      <c r="CA19" s="687">
        <f>CA20+CA21</f>
        <v>0</v>
      </c>
      <c r="CB19" s="681"/>
      <c r="CC19" s="687">
        <f t="shared" si="30"/>
        <v>-119.4</v>
      </c>
      <c r="CD19" s="688">
        <f t="shared" si="31"/>
        <v>0</v>
      </c>
      <c r="CE19" s="687">
        <f>CE20+CE21</f>
        <v>122.7</v>
      </c>
      <c r="CF19" s="681"/>
      <c r="CG19" s="687">
        <f>CG20+CG21</f>
        <v>0</v>
      </c>
      <c r="CH19" s="681"/>
      <c r="CI19" s="687">
        <f t="shared" si="32"/>
        <v>-122.7</v>
      </c>
      <c r="CJ19" s="688">
        <f t="shared" si="33"/>
        <v>0</v>
      </c>
      <c r="CK19" s="687">
        <f t="shared" si="34"/>
        <v>673.09999999999991</v>
      </c>
      <c r="CL19" s="681"/>
      <c r="CM19" s="687">
        <f t="shared" si="35"/>
        <v>0</v>
      </c>
      <c r="CN19" s="681"/>
      <c r="CO19" s="687">
        <f t="shared" si="36"/>
        <v>-673.09999999999991</v>
      </c>
      <c r="CP19" s="688">
        <f t="shared" si="37"/>
        <v>0</v>
      </c>
      <c r="CQ19" s="687">
        <f>CQ20+CQ21</f>
        <v>222.39999999999998</v>
      </c>
      <c r="CR19" s="681"/>
      <c r="CS19" s="687">
        <f>CS20+CS21</f>
        <v>0</v>
      </c>
      <c r="CT19" s="681"/>
      <c r="CU19" s="687">
        <f t="shared" si="38"/>
        <v>-222.39999999999998</v>
      </c>
      <c r="CV19" s="688">
        <f t="shared" si="39"/>
        <v>0</v>
      </c>
      <c r="CW19" s="687">
        <f>CW20+CW21</f>
        <v>222.9</v>
      </c>
      <c r="CX19" s="681"/>
      <c r="CY19" s="687">
        <f>CY20+CY21</f>
        <v>0</v>
      </c>
      <c r="CZ19" s="681"/>
      <c r="DA19" s="687">
        <f t="shared" si="40"/>
        <v>-222.9</v>
      </c>
      <c r="DB19" s="688">
        <f t="shared" si="41"/>
        <v>0</v>
      </c>
      <c r="DC19" s="687">
        <f>DC20+DC21</f>
        <v>227.8</v>
      </c>
      <c r="DD19" s="681"/>
      <c r="DE19" s="687">
        <f>DE20+DE21</f>
        <v>0</v>
      </c>
      <c r="DF19" s="681"/>
      <c r="DG19" s="687">
        <f t="shared" si="42"/>
        <v>-227.8</v>
      </c>
      <c r="DH19" s="688">
        <f t="shared" si="43"/>
        <v>0</v>
      </c>
    </row>
    <row r="20" spans="2:112" ht="20.100000000000001" customHeight="1">
      <c r="B20" s="158" t="s">
        <v>3498</v>
      </c>
      <c r="C20" s="646"/>
      <c r="D20" s="161" t="s">
        <v>3499</v>
      </c>
      <c r="E20" s="528">
        <v>100330894</v>
      </c>
      <c r="F20" s="528"/>
      <c r="G20" s="529"/>
      <c r="H20" s="530"/>
      <c r="I20" s="530"/>
      <c r="J20" s="91" t="s">
        <v>883</v>
      </c>
      <c r="K20" s="687">
        <f t="shared" si="0"/>
        <v>1404.3</v>
      </c>
      <c r="L20" s="681"/>
      <c r="M20" s="687">
        <f t="shared" si="1"/>
        <v>0</v>
      </c>
      <c r="N20" s="681"/>
      <c r="O20" s="687">
        <f t="shared" si="2"/>
        <v>-1404.3</v>
      </c>
      <c r="P20" s="688">
        <f t="shared" si="3"/>
        <v>0</v>
      </c>
      <c r="Q20" s="687">
        <f t="shared" si="4"/>
        <v>385.29999999999995</v>
      </c>
      <c r="R20" s="681"/>
      <c r="S20" s="687">
        <f t="shared" si="5"/>
        <v>0</v>
      </c>
      <c r="T20" s="681"/>
      <c r="U20" s="687">
        <f t="shared" si="6"/>
        <v>-385.29999999999995</v>
      </c>
      <c r="V20" s="688">
        <f t="shared" si="7"/>
        <v>0</v>
      </c>
      <c r="W20" s="683">
        <v>134.19999999999999</v>
      </c>
      <c r="X20" s="681"/>
      <c r="Y20" s="681"/>
      <c r="Z20" s="681"/>
      <c r="AA20" s="687">
        <f t="shared" si="8"/>
        <v>-134.19999999999999</v>
      </c>
      <c r="AB20" s="688">
        <f t="shared" si="9"/>
        <v>0</v>
      </c>
      <c r="AC20" s="683">
        <v>119.2</v>
      </c>
      <c r="AD20" s="681"/>
      <c r="AE20" s="681"/>
      <c r="AF20" s="681"/>
      <c r="AG20" s="687">
        <f t="shared" si="10"/>
        <v>-119.2</v>
      </c>
      <c r="AH20" s="688">
        <f t="shared" si="11"/>
        <v>0</v>
      </c>
      <c r="AI20" s="683">
        <v>131.9</v>
      </c>
      <c r="AJ20" s="681"/>
      <c r="AK20" s="681"/>
      <c r="AL20" s="681"/>
      <c r="AM20" s="687">
        <f t="shared" si="12"/>
        <v>-131.9</v>
      </c>
      <c r="AN20" s="688">
        <f t="shared" si="13"/>
        <v>0</v>
      </c>
      <c r="AO20" s="687">
        <f t="shared" si="14"/>
        <v>294.89999999999998</v>
      </c>
      <c r="AP20" s="681"/>
      <c r="AQ20" s="687">
        <f t="shared" si="15"/>
        <v>0</v>
      </c>
      <c r="AR20" s="681"/>
      <c r="AS20" s="687">
        <f t="shared" si="16"/>
        <v>-294.89999999999998</v>
      </c>
      <c r="AT20" s="688">
        <f t="shared" si="17"/>
        <v>0</v>
      </c>
      <c r="AU20" s="683">
        <v>125</v>
      </c>
      <c r="AV20" s="681"/>
      <c r="AW20" s="681"/>
      <c r="AX20" s="681"/>
      <c r="AY20" s="687">
        <f t="shared" si="18"/>
        <v>-125</v>
      </c>
      <c r="AZ20" s="688">
        <f t="shared" si="19"/>
        <v>0</v>
      </c>
      <c r="BA20" s="683">
        <v>117.4</v>
      </c>
      <c r="BB20" s="681"/>
      <c r="BC20" s="681"/>
      <c r="BD20" s="681"/>
      <c r="BE20" s="687">
        <f t="shared" si="20"/>
        <v>-117.4</v>
      </c>
      <c r="BF20" s="688">
        <f t="shared" si="21"/>
        <v>0</v>
      </c>
      <c r="BG20" s="683">
        <v>52.5</v>
      </c>
      <c r="BH20" s="681"/>
      <c r="BI20" s="681"/>
      <c r="BJ20" s="681"/>
      <c r="BK20" s="687">
        <f t="shared" si="22"/>
        <v>-52.5</v>
      </c>
      <c r="BL20" s="688">
        <f t="shared" si="23"/>
        <v>0</v>
      </c>
      <c r="BM20" s="687">
        <f t="shared" si="24"/>
        <v>335.5</v>
      </c>
      <c r="BN20" s="681"/>
      <c r="BO20" s="687">
        <f t="shared" si="25"/>
        <v>0</v>
      </c>
      <c r="BP20" s="681"/>
      <c r="BQ20" s="687">
        <f t="shared" si="26"/>
        <v>-335.5</v>
      </c>
      <c r="BR20" s="688">
        <f t="shared" si="27"/>
        <v>0</v>
      </c>
      <c r="BS20" s="683">
        <v>98.9</v>
      </c>
      <c r="BT20" s="681"/>
      <c r="BU20" s="681"/>
      <c r="BV20" s="681"/>
      <c r="BW20" s="687">
        <f t="shared" si="28"/>
        <v>-98.9</v>
      </c>
      <c r="BX20" s="688">
        <f t="shared" si="29"/>
        <v>0</v>
      </c>
      <c r="BY20" s="683">
        <v>119.4</v>
      </c>
      <c r="BZ20" s="681"/>
      <c r="CA20" s="681"/>
      <c r="CB20" s="681"/>
      <c r="CC20" s="687">
        <f t="shared" si="30"/>
        <v>-119.4</v>
      </c>
      <c r="CD20" s="688">
        <f t="shared" si="31"/>
        <v>0</v>
      </c>
      <c r="CE20" s="683">
        <v>117.2</v>
      </c>
      <c r="CF20" s="681"/>
      <c r="CG20" s="681"/>
      <c r="CH20" s="681"/>
      <c r="CI20" s="687">
        <f t="shared" si="32"/>
        <v>-117.2</v>
      </c>
      <c r="CJ20" s="688">
        <f t="shared" si="33"/>
        <v>0</v>
      </c>
      <c r="CK20" s="687">
        <f t="shared" si="34"/>
        <v>388.6</v>
      </c>
      <c r="CL20" s="681"/>
      <c r="CM20" s="687">
        <f t="shared" si="35"/>
        <v>0</v>
      </c>
      <c r="CN20" s="681"/>
      <c r="CO20" s="687">
        <f t="shared" si="36"/>
        <v>-388.6</v>
      </c>
      <c r="CP20" s="688">
        <f t="shared" si="37"/>
        <v>0</v>
      </c>
      <c r="CQ20" s="683">
        <v>127.6</v>
      </c>
      <c r="CR20" s="681"/>
      <c r="CS20" s="681"/>
      <c r="CT20" s="681"/>
      <c r="CU20" s="687">
        <f t="shared" si="38"/>
        <v>-127.6</v>
      </c>
      <c r="CV20" s="688">
        <f t="shared" si="39"/>
        <v>0</v>
      </c>
      <c r="CW20" s="683">
        <v>129.5</v>
      </c>
      <c r="CX20" s="681"/>
      <c r="CY20" s="681"/>
      <c r="CZ20" s="681"/>
      <c r="DA20" s="687">
        <f t="shared" si="40"/>
        <v>-129.5</v>
      </c>
      <c r="DB20" s="688">
        <f t="shared" si="41"/>
        <v>0</v>
      </c>
      <c r="DC20" s="683">
        <v>131.5</v>
      </c>
      <c r="DD20" s="681"/>
      <c r="DE20" s="681"/>
      <c r="DF20" s="681"/>
      <c r="DG20" s="687">
        <f t="shared" si="42"/>
        <v>-131.5</v>
      </c>
      <c r="DH20" s="688">
        <f t="shared" si="43"/>
        <v>0</v>
      </c>
    </row>
    <row r="21" spans="2:112" ht="20.100000000000001" customHeight="1">
      <c r="B21" s="158" t="s">
        <v>3500</v>
      </c>
      <c r="C21" s="646"/>
      <c r="D21" s="161" t="s">
        <v>3501</v>
      </c>
      <c r="E21" s="528">
        <v>100330895</v>
      </c>
      <c r="F21" s="528"/>
      <c r="G21" s="529"/>
      <c r="H21" s="530"/>
      <c r="I21" s="530"/>
      <c r="J21" s="91" t="s">
        <v>883</v>
      </c>
      <c r="K21" s="687">
        <f t="shared" si="0"/>
        <v>955.9</v>
      </c>
      <c r="L21" s="681"/>
      <c r="M21" s="687">
        <f t="shared" si="1"/>
        <v>0</v>
      </c>
      <c r="N21" s="681"/>
      <c r="O21" s="687">
        <f t="shared" si="2"/>
        <v>-955.9</v>
      </c>
      <c r="P21" s="688">
        <f t="shared" si="3"/>
        <v>0</v>
      </c>
      <c r="Q21" s="687">
        <f t="shared" si="4"/>
        <v>283.2</v>
      </c>
      <c r="R21" s="681"/>
      <c r="S21" s="687">
        <f t="shared" si="5"/>
        <v>0</v>
      </c>
      <c r="T21" s="681"/>
      <c r="U21" s="687">
        <f t="shared" si="6"/>
        <v>-283.2</v>
      </c>
      <c r="V21" s="688">
        <f t="shared" si="7"/>
        <v>0</v>
      </c>
      <c r="W21" s="683">
        <v>97.5</v>
      </c>
      <c r="X21" s="681"/>
      <c r="Y21" s="681"/>
      <c r="Z21" s="681"/>
      <c r="AA21" s="687">
        <f t="shared" si="8"/>
        <v>-97.5</v>
      </c>
      <c r="AB21" s="688">
        <f t="shared" si="9"/>
        <v>0</v>
      </c>
      <c r="AC21" s="683">
        <v>88.1</v>
      </c>
      <c r="AD21" s="681"/>
      <c r="AE21" s="681"/>
      <c r="AF21" s="681"/>
      <c r="AG21" s="687">
        <f t="shared" si="10"/>
        <v>-88.1</v>
      </c>
      <c r="AH21" s="688">
        <f t="shared" si="11"/>
        <v>0</v>
      </c>
      <c r="AI21" s="683">
        <v>97.6</v>
      </c>
      <c r="AJ21" s="681"/>
      <c r="AK21" s="681"/>
      <c r="AL21" s="681"/>
      <c r="AM21" s="687">
        <f t="shared" si="12"/>
        <v>-97.6</v>
      </c>
      <c r="AN21" s="688">
        <f t="shared" si="13"/>
        <v>0</v>
      </c>
      <c r="AO21" s="687">
        <f t="shared" si="14"/>
        <v>287.2</v>
      </c>
      <c r="AP21" s="681"/>
      <c r="AQ21" s="687">
        <f t="shared" si="15"/>
        <v>0</v>
      </c>
      <c r="AR21" s="681"/>
      <c r="AS21" s="687">
        <f t="shared" si="16"/>
        <v>-287.2</v>
      </c>
      <c r="AT21" s="688">
        <f t="shared" si="17"/>
        <v>0</v>
      </c>
      <c r="AU21" s="683">
        <v>94.5</v>
      </c>
      <c r="AV21" s="681"/>
      <c r="AW21" s="681"/>
      <c r="AX21" s="681"/>
      <c r="AY21" s="687">
        <f t="shared" si="18"/>
        <v>-94.5</v>
      </c>
      <c r="AZ21" s="688">
        <f t="shared" si="19"/>
        <v>0</v>
      </c>
      <c r="BA21" s="683">
        <v>97.7</v>
      </c>
      <c r="BB21" s="681"/>
      <c r="BC21" s="681"/>
      <c r="BD21" s="681"/>
      <c r="BE21" s="687">
        <f t="shared" si="20"/>
        <v>-97.7</v>
      </c>
      <c r="BF21" s="688">
        <f t="shared" si="21"/>
        <v>0</v>
      </c>
      <c r="BG21" s="683">
        <v>95</v>
      </c>
      <c r="BH21" s="681"/>
      <c r="BI21" s="681"/>
      <c r="BJ21" s="681"/>
      <c r="BK21" s="687">
        <f t="shared" si="22"/>
        <v>-95</v>
      </c>
      <c r="BL21" s="688">
        <f t="shared" si="23"/>
        <v>0</v>
      </c>
      <c r="BM21" s="687">
        <f t="shared" si="24"/>
        <v>101</v>
      </c>
      <c r="BN21" s="681"/>
      <c r="BO21" s="687">
        <f t="shared" si="25"/>
        <v>0</v>
      </c>
      <c r="BP21" s="681"/>
      <c r="BQ21" s="687">
        <f t="shared" si="26"/>
        <v>-101</v>
      </c>
      <c r="BR21" s="688">
        <f t="shared" si="27"/>
        <v>0</v>
      </c>
      <c r="BS21" s="683">
        <v>95.5</v>
      </c>
      <c r="BT21" s="681"/>
      <c r="BU21" s="681"/>
      <c r="BV21" s="681"/>
      <c r="BW21" s="687">
        <f t="shared" si="28"/>
        <v>-95.5</v>
      </c>
      <c r="BX21" s="688">
        <f t="shared" si="29"/>
        <v>0</v>
      </c>
      <c r="BY21" s="683">
        <v>0</v>
      </c>
      <c r="BZ21" s="681"/>
      <c r="CA21" s="681"/>
      <c r="CB21" s="681"/>
      <c r="CC21" s="687">
        <f t="shared" si="30"/>
        <v>0</v>
      </c>
      <c r="CD21" s="688" t="str">
        <f t="shared" si="31"/>
        <v>-</v>
      </c>
      <c r="CE21" s="683">
        <v>5.5</v>
      </c>
      <c r="CF21" s="681"/>
      <c r="CG21" s="681"/>
      <c r="CH21" s="681"/>
      <c r="CI21" s="687">
        <f t="shared" si="32"/>
        <v>-5.5</v>
      </c>
      <c r="CJ21" s="688">
        <f t="shared" si="33"/>
        <v>0</v>
      </c>
      <c r="CK21" s="687">
        <f t="shared" si="34"/>
        <v>284.5</v>
      </c>
      <c r="CL21" s="681"/>
      <c r="CM21" s="687">
        <f t="shared" si="35"/>
        <v>0</v>
      </c>
      <c r="CN21" s="681"/>
      <c r="CO21" s="687">
        <f t="shared" si="36"/>
        <v>-284.5</v>
      </c>
      <c r="CP21" s="688">
        <f t="shared" si="37"/>
        <v>0</v>
      </c>
      <c r="CQ21" s="683">
        <v>94.8</v>
      </c>
      <c r="CR21" s="681"/>
      <c r="CS21" s="681"/>
      <c r="CT21" s="681"/>
      <c r="CU21" s="687">
        <f t="shared" si="38"/>
        <v>-94.8</v>
      </c>
      <c r="CV21" s="688">
        <f t="shared" si="39"/>
        <v>0</v>
      </c>
      <c r="CW21" s="683">
        <v>93.4</v>
      </c>
      <c r="CX21" s="681"/>
      <c r="CY21" s="681"/>
      <c r="CZ21" s="681"/>
      <c r="DA21" s="687">
        <f t="shared" si="40"/>
        <v>-93.4</v>
      </c>
      <c r="DB21" s="688">
        <f t="shared" si="41"/>
        <v>0</v>
      </c>
      <c r="DC21" s="683">
        <v>96.3</v>
      </c>
      <c r="DD21" s="681"/>
      <c r="DE21" s="681"/>
      <c r="DF21" s="681"/>
      <c r="DG21" s="687">
        <f t="shared" si="42"/>
        <v>-96.3</v>
      </c>
      <c r="DH21" s="688">
        <f t="shared" si="43"/>
        <v>0</v>
      </c>
    </row>
    <row r="22" spans="2:112" ht="21.75" customHeight="1">
      <c r="B22" s="158" t="s">
        <v>3502</v>
      </c>
      <c r="C22" s="637" t="s">
        <v>2097</v>
      </c>
      <c r="D22" s="611" t="s">
        <v>3503</v>
      </c>
      <c r="E22" s="528">
        <v>100330589</v>
      </c>
      <c r="F22" s="528"/>
      <c r="G22" s="529"/>
      <c r="H22" s="530" t="s">
        <v>3504</v>
      </c>
      <c r="I22" s="530"/>
      <c r="J22" s="91" t="s">
        <v>883</v>
      </c>
      <c r="K22" s="687">
        <f t="shared" si="0"/>
        <v>0</v>
      </c>
      <c r="L22" s="681"/>
      <c r="M22" s="687">
        <f t="shared" si="1"/>
        <v>0</v>
      </c>
      <c r="N22" s="681"/>
      <c r="O22" s="687">
        <f t="shared" si="2"/>
        <v>0</v>
      </c>
      <c r="P22" s="688" t="str">
        <f t="shared" si="3"/>
        <v>-</v>
      </c>
      <c r="Q22" s="687">
        <f t="shared" si="4"/>
        <v>0</v>
      </c>
      <c r="R22" s="681"/>
      <c r="S22" s="687">
        <f t="shared" si="5"/>
        <v>0</v>
      </c>
      <c r="T22" s="681"/>
      <c r="U22" s="687">
        <f t="shared" si="6"/>
        <v>0</v>
      </c>
      <c r="V22" s="688" t="str">
        <f t="shared" si="7"/>
        <v>-</v>
      </c>
      <c r="W22" s="687">
        <f>W23+W24+W25+W26</f>
        <v>0</v>
      </c>
      <c r="X22" s="681"/>
      <c r="Y22" s="687">
        <f>Y23+Y24+Y25+Y26</f>
        <v>0</v>
      </c>
      <c r="Z22" s="681"/>
      <c r="AA22" s="687">
        <f t="shared" si="8"/>
        <v>0</v>
      </c>
      <c r="AB22" s="688" t="str">
        <f t="shared" si="9"/>
        <v>-</v>
      </c>
      <c r="AC22" s="687">
        <f>AC23+AC24+AC25+AC26</f>
        <v>0</v>
      </c>
      <c r="AD22" s="681"/>
      <c r="AE22" s="687">
        <f>AE23+AE24+AE25+AE26</f>
        <v>0</v>
      </c>
      <c r="AF22" s="681"/>
      <c r="AG22" s="687">
        <f t="shared" si="10"/>
        <v>0</v>
      </c>
      <c r="AH22" s="688" t="str">
        <f t="shared" si="11"/>
        <v>-</v>
      </c>
      <c r="AI22" s="687">
        <f>AI23+AI24+AI25+AI26</f>
        <v>0</v>
      </c>
      <c r="AJ22" s="681"/>
      <c r="AK22" s="687">
        <f>AK23+AK24+AK25+AK26</f>
        <v>0</v>
      </c>
      <c r="AL22" s="681"/>
      <c r="AM22" s="687">
        <f t="shared" si="12"/>
        <v>0</v>
      </c>
      <c r="AN22" s="688" t="str">
        <f t="shared" si="13"/>
        <v>-</v>
      </c>
      <c r="AO22" s="687">
        <f t="shared" si="14"/>
        <v>0</v>
      </c>
      <c r="AP22" s="681"/>
      <c r="AQ22" s="687">
        <f t="shared" si="15"/>
        <v>0</v>
      </c>
      <c r="AR22" s="681"/>
      <c r="AS22" s="687">
        <f t="shared" si="16"/>
        <v>0</v>
      </c>
      <c r="AT22" s="688" t="str">
        <f t="shared" si="17"/>
        <v>-</v>
      </c>
      <c r="AU22" s="687">
        <f>AU23+AU24+AU25+AU26</f>
        <v>0</v>
      </c>
      <c r="AV22" s="681"/>
      <c r="AW22" s="687">
        <f>AW23+AW24+AW25+AW26</f>
        <v>0</v>
      </c>
      <c r="AX22" s="681"/>
      <c r="AY22" s="687">
        <f t="shared" si="18"/>
        <v>0</v>
      </c>
      <c r="AZ22" s="688" t="str">
        <f t="shared" si="19"/>
        <v>-</v>
      </c>
      <c r="BA22" s="687">
        <f>BA23+BA24+BA25+BA26</f>
        <v>0</v>
      </c>
      <c r="BB22" s="681"/>
      <c r="BC22" s="687">
        <f>BC23+BC24+BC25+BC26</f>
        <v>0</v>
      </c>
      <c r="BD22" s="681"/>
      <c r="BE22" s="687">
        <f t="shared" si="20"/>
        <v>0</v>
      </c>
      <c r="BF22" s="688" t="str">
        <f t="shared" si="21"/>
        <v>-</v>
      </c>
      <c r="BG22" s="687">
        <f>BG23+BG24+BG25+BG26</f>
        <v>0</v>
      </c>
      <c r="BH22" s="681"/>
      <c r="BI22" s="687">
        <f>BI23+BI24+BI25+BI26</f>
        <v>0</v>
      </c>
      <c r="BJ22" s="681"/>
      <c r="BK22" s="687">
        <f t="shared" si="22"/>
        <v>0</v>
      </c>
      <c r="BL22" s="688" t="str">
        <f t="shared" si="23"/>
        <v>-</v>
      </c>
      <c r="BM22" s="687">
        <f t="shared" si="24"/>
        <v>0</v>
      </c>
      <c r="BN22" s="681"/>
      <c r="BO22" s="687">
        <f t="shared" si="25"/>
        <v>0</v>
      </c>
      <c r="BP22" s="681"/>
      <c r="BQ22" s="687">
        <f t="shared" si="26"/>
        <v>0</v>
      </c>
      <c r="BR22" s="688" t="str">
        <f t="shared" si="27"/>
        <v>-</v>
      </c>
      <c r="BS22" s="687">
        <f>BS23+BS24+BS25+BS26</f>
        <v>0</v>
      </c>
      <c r="BT22" s="681"/>
      <c r="BU22" s="687">
        <f>BU23+BU24+BU25+BU26</f>
        <v>0</v>
      </c>
      <c r="BV22" s="681"/>
      <c r="BW22" s="687">
        <f t="shared" si="28"/>
        <v>0</v>
      </c>
      <c r="BX22" s="688" t="str">
        <f t="shared" si="29"/>
        <v>-</v>
      </c>
      <c r="BY22" s="687">
        <f>BY23+BY24+BY25+BY26</f>
        <v>0</v>
      </c>
      <c r="BZ22" s="681"/>
      <c r="CA22" s="687">
        <f>CA23+CA24+CA25+CA26</f>
        <v>0</v>
      </c>
      <c r="CB22" s="681"/>
      <c r="CC22" s="687">
        <f t="shared" si="30"/>
        <v>0</v>
      </c>
      <c r="CD22" s="688" t="str">
        <f t="shared" si="31"/>
        <v>-</v>
      </c>
      <c r="CE22" s="687">
        <f>CE23+CE24+CE25+CE26</f>
        <v>0</v>
      </c>
      <c r="CF22" s="681"/>
      <c r="CG22" s="687">
        <f>CG23+CG24+CG25+CG26</f>
        <v>0</v>
      </c>
      <c r="CH22" s="681"/>
      <c r="CI22" s="687">
        <f t="shared" si="32"/>
        <v>0</v>
      </c>
      <c r="CJ22" s="688" t="str">
        <f t="shared" si="33"/>
        <v>-</v>
      </c>
      <c r="CK22" s="687">
        <f t="shared" si="34"/>
        <v>0</v>
      </c>
      <c r="CL22" s="681"/>
      <c r="CM22" s="687">
        <f t="shared" si="35"/>
        <v>0</v>
      </c>
      <c r="CN22" s="681"/>
      <c r="CO22" s="687">
        <f t="shared" si="36"/>
        <v>0</v>
      </c>
      <c r="CP22" s="688" t="str">
        <f t="shared" si="37"/>
        <v>-</v>
      </c>
      <c r="CQ22" s="687">
        <f>CQ23+CQ24+CQ25+CQ26</f>
        <v>0</v>
      </c>
      <c r="CR22" s="681"/>
      <c r="CS22" s="687">
        <f>CS23+CS24+CS25+CS26</f>
        <v>0</v>
      </c>
      <c r="CT22" s="681"/>
      <c r="CU22" s="687">
        <f t="shared" si="38"/>
        <v>0</v>
      </c>
      <c r="CV22" s="688" t="str">
        <f t="shared" si="39"/>
        <v>-</v>
      </c>
      <c r="CW22" s="687">
        <f>CW23+CW24+CW25+CW26</f>
        <v>0</v>
      </c>
      <c r="CX22" s="681"/>
      <c r="CY22" s="687">
        <f>CY23+CY24+CY25+CY26</f>
        <v>0</v>
      </c>
      <c r="CZ22" s="681"/>
      <c r="DA22" s="687">
        <f t="shared" si="40"/>
        <v>0</v>
      </c>
      <c r="DB22" s="688" t="str">
        <f t="shared" si="41"/>
        <v>-</v>
      </c>
      <c r="DC22" s="687">
        <f>DC23+DC24+DC25+DC26</f>
        <v>0</v>
      </c>
      <c r="DD22" s="681"/>
      <c r="DE22" s="687">
        <f>DE23+DE24+DE25+DE26</f>
        <v>0</v>
      </c>
      <c r="DF22" s="681"/>
      <c r="DG22" s="687">
        <f t="shared" si="42"/>
        <v>0</v>
      </c>
      <c r="DH22" s="688" t="str">
        <f t="shared" si="43"/>
        <v>-</v>
      </c>
    </row>
    <row r="23" spans="2:112" ht="20.100000000000001" customHeight="1">
      <c r="B23" s="158" t="s">
        <v>3505</v>
      </c>
      <c r="C23" s="637"/>
      <c r="D23" s="612" t="s">
        <v>3506</v>
      </c>
      <c r="E23" s="528">
        <v>100330590</v>
      </c>
      <c r="F23" s="528"/>
      <c r="G23" s="529"/>
      <c r="H23" s="530"/>
      <c r="I23" s="530"/>
      <c r="J23" s="91" t="s">
        <v>883</v>
      </c>
      <c r="K23" s="687">
        <f t="shared" si="0"/>
        <v>0</v>
      </c>
      <c r="L23" s="681"/>
      <c r="M23" s="687">
        <f t="shared" si="1"/>
        <v>0</v>
      </c>
      <c r="N23" s="681"/>
      <c r="O23" s="687">
        <f t="shared" si="2"/>
        <v>0</v>
      </c>
      <c r="P23" s="688" t="str">
        <f t="shared" si="3"/>
        <v>-</v>
      </c>
      <c r="Q23" s="687">
        <f t="shared" si="4"/>
        <v>0</v>
      </c>
      <c r="R23" s="681"/>
      <c r="S23" s="687">
        <f t="shared" si="5"/>
        <v>0</v>
      </c>
      <c r="T23" s="681"/>
      <c r="U23" s="687">
        <f t="shared" si="6"/>
        <v>0</v>
      </c>
      <c r="V23" s="688" t="str">
        <f t="shared" si="7"/>
        <v>-</v>
      </c>
      <c r="W23" s="683">
        <v>0</v>
      </c>
      <c r="X23" s="681"/>
      <c r="Y23" s="681"/>
      <c r="Z23" s="681"/>
      <c r="AA23" s="687">
        <f t="shared" si="8"/>
        <v>0</v>
      </c>
      <c r="AB23" s="688" t="str">
        <f t="shared" si="9"/>
        <v>-</v>
      </c>
      <c r="AC23" s="683">
        <v>0</v>
      </c>
      <c r="AD23" s="681"/>
      <c r="AE23" s="681"/>
      <c r="AF23" s="681"/>
      <c r="AG23" s="687">
        <f t="shared" si="10"/>
        <v>0</v>
      </c>
      <c r="AH23" s="688" t="str">
        <f t="shared" si="11"/>
        <v>-</v>
      </c>
      <c r="AI23" s="683">
        <v>0</v>
      </c>
      <c r="AJ23" s="681"/>
      <c r="AK23" s="681"/>
      <c r="AL23" s="681"/>
      <c r="AM23" s="687">
        <f t="shared" si="12"/>
        <v>0</v>
      </c>
      <c r="AN23" s="688" t="str">
        <f t="shared" si="13"/>
        <v>-</v>
      </c>
      <c r="AO23" s="687">
        <f t="shared" si="14"/>
        <v>0</v>
      </c>
      <c r="AP23" s="681"/>
      <c r="AQ23" s="687">
        <f t="shared" si="15"/>
        <v>0</v>
      </c>
      <c r="AR23" s="681"/>
      <c r="AS23" s="687">
        <f t="shared" si="16"/>
        <v>0</v>
      </c>
      <c r="AT23" s="688" t="str">
        <f t="shared" si="17"/>
        <v>-</v>
      </c>
      <c r="AU23" s="683">
        <v>0</v>
      </c>
      <c r="AV23" s="681"/>
      <c r="AW23" s="681"/>
      <c r="AX23" s="681"/>
      <c r="AY23" s="687">
        <f t="shared" si="18"/>
        <v>0</v>
      </c>
      <c r="AZ23" s="688" t="str">
        <f t="shared" si="19"/>
        <v>-</v>
      </c>
      <c r="BA23" s="683">
        <v>0</v>
      </c>
      <c r="BB23" s="681"/>
      <c r="BC23" s="681"/>
      <c r="BD23" s="681"/>
      <c r="BE23" s="687">
        <f t="shared" si="20"/>
        <v>0</v>
      </c>
      <c r="BF23" s="688" t="str">
        <f t="shared" si="21"/>
        <v>-</v>
      </c>
      <c r="BG23" s="683">
        <v>0</v>
      </c>
      <c r="BH23" s="681"/>
      <c r="BI23" s="681"/>
      <c r="BJ23" s="681"/>
      <c r="BK23" s="687">
        <f t="shared" si="22"/>
        <v>0</v>
      </c>
      <c r="BL23" s="688" t="str">
        <f t="shared" si="23"/>
        <v>-</v>
      </c>
      <c r="BM23" s="687">
        <f t="shared" si="24"/>
        <v>0</v>
      </c>
      <c r="BN23" s="681"/>
      <c r="BO23" s="687">
        <f t="shared" si="25"/>
        <v>0</v>
      </c>
      <c r="BP23" s="681"/>
      <c r="BQ23" s="687">
        <f t="shared" si="26"/>
        <v>0</v>
      </c>
      <c r="BR23" s="688" t="str">
        <f t="shared" si="27"/>
        <v>-</v>
      </c>
      <c r="BS23" s="683">
        <v>0</v>
      </c>
      <c r="BT23" s="681"/>
      <c r="BU23" s="681"/>
      <c r="BV23" s="681"/>
      <c r="BW23" s="687">
        <f t="shared" si="28"/>
        <v>0</v>
      </c>
      <c r="BX23" s="688" t="str">
        <f t="shared" si="29"/>
        <v>-</v>
      </c>
      <c r="BY23" s="683">
        <v>0</v>
      </c>
      <c r="BZ23" s="681"/>
      <c r="CA23" s="681"/>
      <c r="CB23" s="681"/>
      <c r="CC23" s="687">
        <f t="shared" si="30"/>
        <v>0</v>
      </c>
      <c r="CD23" s="688" t="str">
        <f t="shared" si="31"/>
        <v>-</v>
      </c>
      <c r="CE23" s="683">
        <v>0</v>
      </c>
      <c r="CF23" s="681"/>
      <c r="CG23" s="681"/>
      <c r="CH23" s="681"/>
      <c r="CI23" s="687">
        <f t="shared" si="32"/>
        <v>0</v>
      </c>
      <c r="CJ23" s="688" t="str">
        <f t="shared" si="33"/>
        <v>-</v>
      </c>
      <c r="CK23" s="687">
        <f t="shared" si="34"/>
        <v>0</v>
      </c>
      <c r="CL23" s="681"/>
      <c r="CM23" s="687">
        <f t="shared" si="35"/>
        <v>0</v>
      </c>
      <c r="CN23" s="681"/>
      <c r="CO23" s="687">
        <f t="shared" si="36"/>
        <v>0</v>
      </c>
      <c r="CP23" s="688" t="str">
        <f t="shared" si="37"/>
        <v>-</v>
      </c>
      <c r="CQ23" s="683">
        <v>0</v>
      </c>
      <c r="CR23" s="681"/>
      <c r="CS23" s="681"/>
      <c r="CT23" s="681"/>
      <c r="CU23" s="687">
        <f t="shared" si="38"/>
        <v>0</v>
      </c>
      <c r="CV23" s="688" t="str">
        <f t="shared" si="39"/>
        <v>-</v>
      </c>
      <c r="CW23" s="683">
        <v>0</v>
      </c>
      <c r="CX23" s="681"/>
      <c r="CY23" s="681"/>
      <c r="CZ23" s="681"/>
      <c r="DA23" s="687">
        <f t="shared" si="40"/>
        <v>0</v>
      </c>
      <c r="DB23" s="688" t="str">
        <f t="shared" si="41"/>
        <v>-</v>
      </c>
      <c r="DC23" s="683">
        <v>0</v>
      </c>
      <c r="DD23" s="681"/>
      <c r="DE23" s="681"/>
      <c r="DF23" s="681"/>
      <c r="DG23" s="687">
        <f t="shared" si="42"/>
        <v>0</v>
      </c>
      <c r="DH23" s="688" t="str">
        <f t="shared" si="43"/>
        <v>-</v>
      </c>
    </row>
    <row r="24" spans="2:112" ht="20.100000000000001" customHeight="1">
      <c r="B24" s="158" t="s">
        <v>3507</v>
      </c>
      <c r="C24" s="646"/>
      <c r="D24" s="612" t="s">
        <v>3508</v>
      </c>
      <c r="E24" s="528">
        <v>100330591</v>
      </c>
      <c r="F24" s="528"/>
      <c r="G24" s="529"/>
      <c r="H24" s="530"/>
      <c r="I24" s="530"/>
      <c r="J24" s="91" t="s">
        <v>883</v>
      </c>
      <c r="K24" s="687">
        <f t="shared" si="0"/>
        <v>0</v>
      </c>
      <c r="L24" s="681"/>
      <c r="M24" s="687">
        <f t="shared" si="1"/>
        <v>0</v>
      </c>
      <c r="N24" s="681"/>
      <c r="O24" s="687">
        <f t="shared" si="2"/>
        <v>0</v>
      </c>
      <c r="P24" s="688" t="str">
        <f t="shared" si="3"/>
        <v>-</v>
      </c>
      <c r="Q24" s="687">
        <f t="shared" si="4"/>
        <v>0</v>
      </c>
      <c r="R24" s="681"/>
      <c r="S24" s="687">
        <f t="shared" si="5"/>
        <v>0</v>
      </c>
      <c r="T24" s="681"/>
      <c r="U24" s="687">
        <f t="shared" si="6"/>
        <v>0</v>
      </c>
      <c r="V24" s="688" t="str">
        <f t="shared" si="7"/>
        <v>-</v>
      </c>
      <c r="W24" s="683">
        <v>0</v>
      </c>
      <c r="X24" s="681"/>
      <c r="Y24" s="681"/>
      <c r="Z24" s="681"/>
      <c r="AA24" s="687">
        <f t="shared" si="8"/>
        <v>0</v>
      </c>
      <c r="AB24" s="688" t="str">
        <f t="shared" si="9"/>
        <v>-</v>
      </c>
      <c r="AC24" s="683">
        <v>0</v>
      </c>
      <c r="AD24" s="681"/>
      <c r="AE24" s="681"/>
      <c r="AF24" s="681"/>
      <c r="AG24" s="687">
        <f t="shared" si="10"/>
        <v>0</v>
      </c>
      <c r="AH24" s="688" t="str">
        <f t="shared" si="11"/>
        <v>-</v>
      </c>
      <c r="AI24" s="683">
        <v>0</v>
      </c>
      <c r="AJ24" s="681"/>
      <c r="AK24" s="681"/>
      <c r="AL24" s="681"/>
      <c r="AM24" s="687">
        <f t="shared" si="12"/>
        <v>0</v>
      </c>
      <c r="AN24" s="688" t="str">
        <f t="shared" si="13"/>
        <v>-</v>
      </c>
      <c r="AO24" s="687">
        <f t="shared" si="14"/>
        <v>0</v>
      </c>
      <c r="AP24" s="681"/>
      <c r="AQ24" s="687">
        <f t="shared" si="15"/>
        <v>0</v>
      </c>
      <c r="AR24" s="681"/>
      <c r="AS24" s="687">
        <f t="shared" si="16"/>
        <v>0</v>
      </c>
      <c r="AT24" s="688" t="str">
        <f t="shared" si="17"/>
        <v>-</v>
      </c>
      <c r="AU24" s="683">
        <v>0</v>
      </c>
      <c r="AV24" s="681"/>
      <c r="AW24" s="681"/>
      <c r="AX24" s="681"/>
      <c r="AY24" s="687">
        <f t="shared" si="18"/>
        <v>0</v>
      </c>
      <c r="AZ24" s="688" t="str">
        <f t="shared" si="19"/>
        <v>-</v>
      </c>
      <c r="BA24" s="683">
        <v>0</v>
      </c>
      <c r="BB24" s="681"/>
      <c r="BC24" s="681"/>
      <c r="BD24" s="681"/>
      <c r="BE24" s="687">
        <f t="shared" si="20"/>
        <v>0</v>
      </c>
      <c r="BF24" s="688" t="str">
        <f t="shared" si="21"/>
        <v>-</v>
      </c>
      <c r="BG24" s="683">
        <v>0</v>
      </c>
      <c r="BH24" s="681"/>
      <c r="BI24" s="681"/>
      <c r="BJ24" s="681"/>
      <c r="BK24" s="687">
        <f t="shared" si="22"/>
        <v>0</v>
      </c>
      <c r="BL24" s="688" t="str">
        <f t="shared" si="23"/>
        <v>-</v>
      </c>
      <c r="BM24" s="687">
        <f t="shared" si="24"/>
        <v>0</v>
      </c>
      <c r="BN24" s="681"/>
      <c r="BO24" s="687">
        <f t="shared" si="25"/>
        <v>0</v>
      </c>
      <c r="BP24" s="681"/>
      <c r="BQ24" s="687">
        <f t="shared" si="26"/>
        <v>0</v>
      </c>
      <c r="BR24" s="688" t="str">
        <f t="shared" si="27"/>
        <v>-</v>
      </c>
      <c r="BS24" s="683">
        <v>0</v>
      </c>
      <c r="BT24" s="681"/>
      <c r="BU24" s="681"/>
      <c r="BV24" s="681"/>
      <c r="BW24" s="687">
        <f t="shared" si="28"/>
        <v>0</v>
      </c>
      <c r="BX24" s="688" t="str">
        <f t="shared" si="29"/>
        <v>-</v>
      </c>
      <c r="BY24" s="683">
        <v>0</v>
      </c>
      <c r="BZ24" s="681"/>
      <c r="CA24" s="681"/>
      <c r="CB24" s="681"/>
      <c r="CC24" s="687">
        <f t="shared" si="30"/>
        <v>0</v>
      </c>
      <c r="CD24" s="688" t="str">
        <f t="shared" si="31"/>
        <v>-</v>
      </c>
      <c r="CE24" s="683">
        <v>0</v>
      </c>
      <c r="CF24" s="681"/>
      <c r="CG24" s="681"/>
      <c r="CH24" s="681"/>
      <c r="CI24" s="687">
        <f t="shared" si="32"/>
        <v>0</v>
      </c>
      <c r="CJ24" s="688" t="str">
        <f t="shared" si="33"/>
        <v>-</v>
      </c>
      <c r="CK24" s="687">
        <f t="shared" si="34"/>
        <v>0</v>
      </c>
      <c r="CL24" s="681"/>
      <c r="CM24" s="687">
        <f t="shared" si="35"/>
        <v>0</v>
      </c>
      <c r="CN24" s="681"/>
      <c r="CO24" s="687">
        <f t="shared" si="36"/>
        <v>0</v>
      </c>
      <c r="CP24" s="688" t="str">
        <f t="shared" si="37"/>
        <v>-</v>
      </c>
      <c r="CQ24" s="683">
        <v>0</v>
      </c>
      <c r="CR24" s="681"/>
      <c r="CS24" s="681"/>
      <c r="CT24" s="681"/>
      <c r="CU24" s="687">
        <f t="shared" si="38"/>
        <v>0</v>
      </c>
      <c r="CV24" s="688" t="str">
        <f t="shared" si="39"/>
        <v>-</v>
      </c>
      <c r="CW24" s="683">
        <v>0</v>
      </c>
      <c r="CX24" s="681"/>
      <c r="CY24" s="681"/>
      <c r="CZ24" s="681"/>
      <c r="DA24" s="687">
        <f t="shared" si="40"/>
        <v>0</v>
      </c>
      <c r="DB24" s="688" t="str">
        <f t="shared" si="41"/>
        <v>-</v>
      </c>
      <c r="DC24" s="683">
        <v>0</v>
      </c>
      <c r="DD24" s="681"/>
      <c r="DE24" s="681"/>
      <c r="DF24" s="681"/>
      <c r="DG24" s="687">
        <f t="shared" si="42"/>
        <v>0</v>
      </c>
      <c r="DH24" s="688" t="str">
        <f t="shared" si="43"/>
        <v>-</v>
      </c>
    </row>
    <row r="25" spans="2:112" ht="20.100000000000001" customHeight="1">
      <c r="B25" s="158" t="s">
        <v>3509</v>
      </c>
      <c r="C25" s="646"/>
      <c r="D25" s="612" t="s">
        <v>3510</v>
      </c>
      <c r="E25" s="528">
        <v>100330592</v>
      </c>
      <c r="F25" s="528"/>
      <c r="G25" s="529"/>
      <c r="H25" s="530"/>
      <c r="I25" s="530"/>
      <c r="J25" s="91" t="s">
        <v>883</v>
      </c>
      <c r="K25" s="687">
        <f t="shared" si="0"/>
        <v>0</v>
      </c>
      <c r="L25" s="681"/>
      <c r="M25" s="687">
        <f t="shared" si="1"/>
        <v>0</v>
      </c>
      <c r="N25" s="681"/>
      <c r="O25" s="687">
        <f t="shared" si="2"/>
        <v>0</v>
      </c>
      <c r="P25" s="688" t="str">
        <f t="shared" si="3"/>
        <v>-</v>
      </c>
      <c r="Q25" s="687">
        <f t="shared" si="4"/>
        <v>0</v>
      </c>
      <c r="R25" s="681"/>
      <c r="S25" s="687">
        <f t="shared" si="5"/>
        <v>0</v>
      </c>
      <c r="T25" s="681"/>
      <c r="U25" s="687">
        <f t="shared" si="6"/>
        <v>0</v>
      </c>
      <c r="V25" s="688" t="str">
        <f t="shared" si="7"/>
        <v>-</v>
      </c>
      <c r="W25" s="683">
        <v>0</v>
      </c>
      <c r="X25" s="681"/>
      <c r="Y25" s="681"/>
      <c r="Z25" s="681"/>
      <c r="AA25" s="687">
        <f t="shared" si="8"/>
        <v>0</v>
      </c>
      <c r="AB25" s="688" t="str">
        <f t="shared" si="9"/>
        <v>-</v>
      </c>
      <c r="AC25" s="683">
        <v>0</v>
      </c>
      <c r="AD25" s="681"/>
      <c r="AE25" s="681"/>
      <c r="AF25" s="681"/>
      <c r="AG25" s="687">
        <f t="shared" si="10"/>
        <v>0</v>
      </c>
      <c r="AH25" s="688" t="str">
        <f t="shared" si="11"/>
        <v>-</v>
      </c>
      <c r="AI25" s="683">
        <v>0</v>
      </c>
      <c r="AJ25" s="681"/>
      <c r="AK25" s="681"/>
      <c r="AL25" s="681"/>
      <c r="AM25" s="687">
        <f t="shared" si="12"/>
        <v>0</v>
      </c>
      <c r="AN25" s="688" t="str">
        <f t="shared" si="13"/>
        <v>-</v>
      </c>
      <c r="AO25" s="687">
        <f t="shared" si="14"/>
        <v>0</v>
      </c>
      <c r="AP25" s="681"/>
      <c r="AQ25" s="687">
        <f t="shared" si="15"/>
        <v>0</v>
      </c>
      <c r="AR25" s="681"/>
      <c r="AS25" s="687">
        <f t="shared" si="16"/>
        <v>0</v>
      </c>
      <c r="AT25" s="688" t="str">
        <f t="shared" si="17"/>
        <v>-</v>
      </c>
      <c r="AU25" s="683">
        <v>0</v>
      </c>
      <c r="AV25" s="681"/>
      <c r="AW25" s="681"/>
      <c r="AX25" s="681"/>
      <c r="AY25" s="687">
        <f t="shared" si="18"/>
        <v>0</v>
      </c>
      <c r="AZ25" s="688" t="str">
        <f t="shared" si="19"/>
        <v>-</v>
      </c>
      <c r="BA25" s="683">
        <v>0</v>
      </c>
      <c r="BB25" s="681"/>
      <c r="BC25" s="681"/>
      <c r="BD25" s="681"/>
      <c r="BE25" s="687">
        <f t="shared" si="20"/>
        <v>0</v>
      </c>
      <c r="BF25" s="688" t="str">
        <f t="shared" si="21"/>
        <v>-</v>
      </c>
      <c r="BG25" s="683">
        <v>0</v>
      </c>
      <c r="BH25" s="681"/>
      <c r="BI25" s="681"/>
      <c r="BJ25" s="681"/>
      <c r="BK25" s="687">
        <f t="shared" si="22"/>
        <v>0</v>
      </c>
      <c r="BL25" s="688" t="str">
        <f t="shared" si="23"/>
        <v>-</v>
      </c>
      <c r="BM25" s="687">
        <f t="shared" si="24"/>
        <v>0</v>
      </c>
      <c r="BN25" s="681"/>
      <c r="BO25" s="687">
        <f t="shared" si="25"/>
        <v>0</v>
      </c>
      <c r="BP25" s="681"/>
      <c r="BQ25" s="687">
        <f t="shared" si="26"/>
        <v>0</v>
      </c>
      <c r="BR25" s="688" t="str">
        <f t="shared" si="27"/>
        <v>-</v>
      </c>
      <c r="BS25" s="683">
        <v>0</v>
      </c>
      <c r="BT25" s="681"/>
      <c r="BU25" s="681"/>
      <c r="BV25" s="681"/>
      <c r="BW25" s="687">
        <f t="shared" si="28"/>
        <v>0</v>
      </c>
      <c r="BX25" s="688" t="str">
        <f t="shared" si="29"/>
        <v>-</v>
      </c>
      <c r="BY25" s="683">
        <v>0</v>
      </c>
      <c r="BZ25" s="681"/>
      <c r="CA25" s="681"/>
      <c r="CB25" s="681"/>
      <c r="CC25" s="687">
        <f t="shared" si="30"/>
        <v>0</v>
      </c>
      <c r="CD25" s="688" t="str">
        <f t="shared" si="31"/>
        <v>-</v>
      </c>
      <c r="CE25" s="683">
        <v>0</v>
      </c>
      <c r="CF25" s="681"/>
      <c r="CG25" s="681"/>
      <c r="CH25" s="681"/>
      <c r="CI25" s="687">
        <f t="shared" si="32"/>
        <v>0</v>
      </c>
      <c r="CJ25" s="688" t="str">
        <f t="shared" si="33"/>
        <v>-</v>
      </c>
      <c r="CK25" s="687">
        <f t="shared" si="34"/>
        <v>0</v>
      </c>
      <c r="CL25" s="681"/>
      <c r="CM25" s="687">
        <f t="shared" si="35"/>
        <v>0</v>
      </c>
      <c r="CN25" s="681"/>
      <c r="CO25" s="687">
        <f t="shared" si="36"/>
        <v>0</v>
      </c>
      <c r="CP25" s="688" t="str">
        <f t="shared" si="37"/>
        <v>-</v>
      </c>
      <c r="CQ25" s="683">
        <v>0</v>
      </c>
      <c r="CR25" s="681"/>
      <c r="CS25" s="681"/>
      <c r="CT25" s="681"/>
      <c r="CU25" s="687">
        <f t="shared" si="38"/>
        <v>0</v>
      </c>
      <c r="CV25" s="688" t="str">
        <f t="shared" si="39"/>
        <v>-</v>
      </c>
      <c r="CW25" s="683">
        <v>0</v>
      </c>
      <c r="CX25" s="681"/>
      <c r="CY25" s="681"/>
      <c r="CZ25" s="681"/>
      <c r="DA25" s="687">
        <f t="shared" si="40"/>
        <v>0</v>
      </c>
      <c r="DB25" s="688" t="str">
        <f t="shared" si="41"/>
        <v>-</v>
      </c>
      <c r="DC25" s="683">
        <v>0</v>
      </c>
      <c r="DD25" s="681"/>
      <c r="DE25" s="681"/>
      <c r="DF25" s="681"/>
      <c r="DG25" s="687">
        <f t="shared" si="42"/>
        <v>0</v>
      </c>
      <c r="DH25" s="688" t="str">
        <f t="shared" si="43"/>
        <v>-</v>
      </c>
    </row>
    <row r="26" spans="2:112" ht="37.5" customHeight="1">
      <c r="B26" s="158" t="s">
        <v>3511</v>
      </c>
      <c r="C26" s="646"/>
      <c r="D26" s="612" t="s">
        <v>3512</v>
      </c>
      <c r="E26" s="528">
        <v>100330593</v>
      </c>
      <c r="F26" s="528"/>
      <c r="G26" s="529"/>
      <c r="H26" s="530"/>
      <c r="I26" s="530"/>
      <c r="J26" s="91" t="s">
        <v>883</v>
      </c>
      <c r="K26" s="687">
        <f t="shared" si="0"/>
        <v>0</v>
      </c>
      <c r="L26" s="681"/>
      <c r="M26" s="687">
        <f t="shared" si="1"/>
        <v>0</v>
      </c>
      <c r="N26" s="681"/>
      <c r="O26" s="687">
        <f t="shared" si="2"/>
        <v>0</v>
      </c>
      <c r="P26" s="688" t="str">
        <f t="shared" si="3"/>
        <v>-</v>
      </c>
      <c r="Q26" s="687">
        <f t="shared" si="4"/>
        <v>0</v>
      </c>
      <c r="R26" s="681"/>
      <c r="S26" s="687">
        <f t="shared" si="5"/>
        <v>0</v>
      </c>
      <c r="T26" s="681"/>
      <c r="U26" s="687">
        <f t="shared" si="6"/>
        <v>0</v>
      </c>
      <c r="V26" s="688" t="str">
        <f t="shared" si="7"/>
        <v>-</v>
      </c>
      <c r="W26" s="683">
        <v>0</v>
      </c>
      <c r="X26" s="681"/>
      <c r="Y26" s="681"/>
      <c r="Z26" s="681"/>
      <c r="AA26" s="687">
        <f t="shared" si="8"/>
        <v>0</v>
      </c>
      <c r="AB26" s="688" t="str">
        <f t="shared" si="9"/>
        <v>-</v>
      </c>
      <c r="AC26" s="683">
        <v>0</v>
      </c>
      <c r="AD26" s="681"/>
      <c r="AE26" s="681"/>
      <c r="AF26" s="681"/>
      <c r="AG26" s="687">
        <f t="shared" si="10"/>
        <v>0</v>
      </c>
      <c r="AH26" s="688" t="str">
        <f t="shared" si="11"/>
        <v>-</v>
      </c>
      <c r="AI26" s="683">
        <v>0</v>
      </c>
      <c r="AJ26" s="681"/>
      <c r="AK26" s="681"/>
      <c r="AL26" s="681"/>
      <c r="AM26" s="687">
        <f t="shared" si="12"/>
        <v>0</v>
      </c>
      <c r="AN26" s="688" t="str">
        <f t="shared" si="13"/>
        <v>-</v>
      </c>
      <c r="AO26" s="687">
        <f t="shared" si="14"/>
        <v>0</v>
      </c>
      <c r="AP26" s="681"/>
      <c r="AQ26" s="687">
        <f t="shared" si="15"/>
        <v>0</v>
      </c>
      <c r="AR26" s="681"/>
      <c r="AS26" s="687">
        <f t="shared" si="16"/>
        <v>0</v>
      </c>
      <c r="AT26" s="688" t="str">
        <f t="shared" si="17"/>
        <v>-</v>
      </c>
      <c r="AU26" s="683">
        <v>0</v>
      </c>
      <c r="AV26" s="681"/>
      <c r="AW26" s="681"/>
      <c r="AX26" s="681"/>
      <c r="AY26" s="687">
        <f t="shared" si="18"/>
        <v>0</v>
      </c>
      <c r="AZ26" s="688" t="str">
        <f t="shared" si="19"/>
        <v>-</v>
      </c>
      <c r="BA26" s="683">
        <v>0</v>
      </c>
      <c r="BB26" s="681"/>
      <c r="BC26" s="681"/>
      <c r="BD26" s="681"/>
      <c r="BE26" s="687">
        <f t="shared" si="20"/>
        <v>0</v>
      </c>
      <c r="BF26" s="688" t="str">
        <f t="shared" si="21"/>
        <v>-</v>
      </c>
      <c r="BG26" s="683">
        <v>0</v>
      </c>
      <c r="BH26" s="681"/>
      <c r="BI26" s="681"/>
      <c r="BJ26" s="681"/>
      <c r="BK26" s="687">
        <f t="shared" si="22"/>
        <v>0</v>
      </c>
      <c r="BL26" s="688" t="str">
        <f t="shared" si="23"/>
        <v>-</v>
      </c>
      <c r="BM26" s="687">
        <f t="shared" si="24"/>
        <v>0</v>
      </c>
      <c r="BN26" s="681"/>
      <c r="BO26" s="687">
        <f t="shared" si="25"/>
        <v>0</v>
      </c>
      <c r="BP26" s="681"/>
      <c r="BQ26" s="687">
        <f t="shared" si="26"/>
        <v>0</v>
      </c>
      <c r="BR26" s="688" t="str">
        <f t="shared" si="27"/>
        <v>-</v>
      </c>
      <c r="BS26" s="683">
        <v>0</v>
      </c>
      <c r="BT26" s="681"/>
      <c r="BU26" s="681"/>
      <c r="BV26" s="681"/>
      <c r="BW26" s="687">
        <f t="shared" si="28"/>
        <v>0</v>
      </c>
      <c r="BX26" s="688" t="str">
        <f t="shared" si="29"/>
        <v>-</v>
      </c>
      <c r="BY26" s="683">
        <v>0</v>
      </c>
      <c r="BZ26" s="681"/>
      <c r="CA26" s="681"/>
      <c r="CB26" s="681"/>
      <c r="CC26" s="687">
        <f t="shared" si="30"/>
        <v>0</v>
      </c>
      <c r="CD26" s="688" t="str">
        <f t="shared" si="31"/>
        <v>-</v>
      </c>
      <c r="CE26" s="683">
        <v>0</v>
      </c>
      <c r="CF26" s="681"/>
      <c r="CG26" s="681"/>
      <c r="CH26" s="681"/>
      <c r="CI26" s="687">
        <f t="shared" si="32"/>
        <v>0</v>
      </c>
      <c r="CJ26" s="688" t="str">
        <f t="shared" si="33"/>
        <v>-</v>
      </c>
      <c r="CK26" s="687">
        <f t="shared" si="34"/>
        <v>0</v>
      </c>
      <c r="CL26" s="681"/>
      <c r="CM26" s="687">
        <f t="shared" si="35"/>
        <v>0</v>
      </c>
      <c r="CN26" s="681"/>
      <c r="CO26" s="687">
        <f t="shared" si="36"/>
        <v>0</v>
      </c>
      <c r="CP26" s="688" t="str">
        <f t="shared" si="37"/>
        <v>-</v>
      </c>
      <c r="CQ26" s="683">
        <v>0</v>
      </c>
      <c r="CR26" s="681"/>
      <c r="CS26" s="681"/>
      <c r="CT26" s="681"/>
      <c r="CU26" s="687">
        <f t="shared" si="38"/>
        <v>0</v>
      </c>
      <c r="CV26" s="688" t="str">
        <f t="shared" si="39"/>
        <v>-</v>
      </c>
      <c r="CW26" s="683">
        <v>0</v>
      </c>
      <c r="CX26" s="681"/>
      <c r="CY26" s="681"/>
      <c r="CZ26" s="681"/>
      <c r="DA26" s="687">
        <f t="shared" si="40"/>
        <v>0</v>
      </c>
      <c r="DB26" s="688" t="str">
        <f t="shared" si="41"/>
        <v>-</v>
      </c>
      <c r="DC26" s="683">
        <v>0</v>
      </c>
      <c r="DD26" s="681"/>
      <c r="DE26" s="681"/>
      <c r="DF26" s="681"/>
      <c r="DG26" s="687">
        <f t="shared" si="42"/>
        <v>0</v>
      </c>
      <c r="DH26" s="688" t="str">
        <f t="shared" si="43"/>
        <v>-</v>
      </c>
    </row>
    <row r="27" spans="2:112" ht="37.5" customHeight="1">
      <c r="B27" s="158" t="s">
        <v>3513</v>
      </c>
      <c r="C27" s="654">
        <v>7</v>
      </c>
      <c r="D27" s="162" t="s">
        <v>3514</v>
      </c>
      <c r="E27" s="528">
        <v>100330594</v>
      </c>
      <c r="F27" s="528"/>
      <c r="G27" s="529"/>
      <c r="H27" s="530" t="s">
        <v>3515</v>
      </c>
      <c r="I27" s="530"/>
      <c r="J27" s="91" t="s">
        <v>883</v>
      </c>
      <c r="K27" s="687">
        <f t="shared" si="0"/>
        <v>53.2</v>
      </c>
      <c r="L27" s="681"/>
      <c r="M27" s="687">
        <f t="shared" si="1"/>
        <v>0</v>
      </c>
      <c r="N27" s="681"/>
      <c r="O27" s="687">
        <f t="shared" si="2"/>
        <v>-53.2</v>
      </c>
      <c r="P27" s="688">
        <f t="shared" si="3"/>
        <v>0</v>
      </c>
      <c r="Q27" s="687">
        <f t="shared" si="4"/>
        <v>17.100000000000001</v>
      </c>
      <c r="R27" s="681"/>
      <c r="S27" s="687">
        <f t="shared" si="5"/>
        <v>0</v>
      </c>
      <c r="T27" s="681"/>
      <c r="U27" s="687">
        <f t="shared" si="6"/>
        <v>-17.100000000000001</v>
      </c>
      <c r="V27" s="688">
        <f t="shared" si="7"/>
        <v>0</v>
      </c>
      <c r="W27" s="687">
        <f>W28</f>
        <v>5.9</v>
      </c>
      <c r="X27" s="681"/>
      <c r="Y27" s="687">
        <f>Y28</f>
        <v>0</v>
      </c>
      <c r="Z27" s="681"/>
      <c r="AA27" s="687">
        <f t="shared" si="8"/>
        <v>-5.9</v>
      </c>
      <c r="AB27" s="688">
        <f t="shared" si="9"/>
        <v>0</v>
      </c>
      <c r="AC27" s="687">
        <f>AC28</f>
        <v>5.3</v>
      </c>
      <c r="AD27" s="681"/>
      <c r="AE27" s="687">
        <f>AE28</f>
        <v>0</v>
      </c>
      <c r="AF27" s="681"/>
      <c r="AG27" s="687">
        <f t="shared" si="10"/>
        <v>-5.3</v>
      </c>
      <c r="AH27" s="688">
        <f t="shared" si="11"/>
        <v>0</v>
      </c>
      <c r="AI27" s="687">
        <f>AI28</f>
        <v>5.9</v>
      </c>
      <c r="AJ27" s="681"/>
      <c r="AK27" s="687">
        <f>AK28</f>
        <v>0</v>
      </c>
      <c r="AL27" s="681"/>
      <c r="AM27" s="687">
        <f t="shared" si="12"/>
        <v>-5.9</v>
      </c>
      <c r="AN27" s="688">
        <f t="shared" si="13"/>
        <v>0</v>
      </c>
      <c r="AO27" s="687">
        <f t="shared" si="14"/>
        <v>16.200000000000003</v>
      </c>
      <c r="AP27" s="681"/>
      <c r="AQ27" s="687">
        <f t="shared" si="15"/>
        <v>0</v>
      </c>
      <c r="AR27" s="681"/>
      <c r="AS27" s="687">
        <f t="shared" si="16"/>
        <v>-16.200000000000003</v>
      </c>
      <c r="AT27" s="688">
        <f t="shared" si="17"/>
        <v>0</v>
      </c>
      <c r="AU27" s="687">
        <f>AU28</f>
        <v>5.6</v>
      </c>
      <c r="AV27" s="681"/>
      <c r="AW27" s="687">
        <f>AW28</f>
        <v>0</v>
      </c>
      <c r="AX27" s="681"/>
      <c r="AY27" s="687">
        <f t="shared" si="18"/>
        <v>-5.6</v>
      </c>
      <c r="AZ27" s="688">
        <f t="shared" si="19"/>
        <v>0</v>
      </c>
      <c r="BA27" s="687">
        <f>BA28</f>
        <v>5.7</v>
      </c>
      <c r="BB27" s="681"/>
      <c r="BC27" s="687">
        <f>BC28</f>
        <v>0</v>
      </c>
      <c r="BD27" s="681"/>
      <c r="BE27" s="687">
        <f t="shared" si="20"/>
        <v>-5.7</v>
      </c>
      <c r="BF27" s="688">
        <f t="shared" si="21"/>
        <v>0</v>
      </c>
      <c r="BG27" s="687">
        <f>BG28</f>
        <v>4.9000000000000004</v>
      </c>
      <c r="BH27" s="681"/>
      <c r="BI27" s="687">
        <f>BI28</f>
        <v>0</v>
      </c>
      <c r="BJ27" s="681"/>
      <c r="BK27" s="687">
        <f t="shared" si="22"/>
        <v>-4.9000000000000004</v>
      </c>
      <c r="BL27" s="688">
        <f t="shared" si="23"/>
        <v>0</v>
      </c>
      <c r="BM27" s="687">
        <f t="shared" si="24"/>
        <v>3.3</v>
      </c>
      <c r="BN27" s="681"/>
      <c r="BO27" s="687">
        <f t="shared" si="25"/>
        <v>0</v>
      </c>
      <c r="BP27" s="681"/>
      <c r="BQ27" s="687">
        <f t="shared" si="26"/>
        <v>-3.3</v>
      </c>
      <c r="BR27" s="688">
        <f t="shared" si="27"/>
        <v>0</v>
      </c>
      <c r="BS27" s="687">
        <f>BS28</f>
        <v>2</v>
      </c>
      <c r="BT27" s="681"/>
      <c r="BU27" s="687">
        <f>BU28</f>
        <v>0</v>
      </c>
      <c r="BV27" s="681"/>
      <c r="BW27" s="687">
        <f t="shared" si="28"/>
        <v>-2</v>
      </c>
      <c r="BX27" s="688">
        <f t="shared" si="29"/>
        <v>0</v>
      </c>
      <c r="BY27" s="687">
        <f>BY28</f>
        <v>0.6</v>
      </c>
      <c r="BZ27" s="681"/>
      <c r="CA27" s="687">
        <f>CA28</f>
        <v>0</v>
      </c>
      <c r="CB27" s="681"/>
      <c r="CC27" s="687">
        <f t="shared" si="30"/>
        <v>-0.6</v>
      </c>
      <c r="CD27" s="688">
        <f t="shared" si="31"/>
        <v>0</v>
      </c>
      <c r="CE27" s="687">
        <f>CE28</f>
        <v>0.7</v>
      </c>
      <c r="CF27" s="681"/>
      <c r="CG27" s="687">
        <f>CG28</f>
        <v>0</v>
      </c>
      <c r="CH27" s="681"/>
      <c r="CI27" s="687">
        <f t="shared" si="32"/>
        <v>-0.7</v>
      </c>
      <c r="CJ27" s="688">
        <f t="shared" si="33"/>
        <v>0</v>
      </c>
      <c r="CK27" s="687">
        <f t="shared" si="34"/>
        <v>16.600000000000001</v>
      </c>
      <c r="CL27" s="681"/>
      <c r="CM27" s="687">
        <f t="shared" si="35"/>
        <v>0</v>
      </c>
      <c r="CN27" s="681"/>
      <c r="CO27" s="687">
        <f t="shared" si="36"/>
        <v>-16.600000000000001</v>
      </c>
      <c r="CP27" s="688">
        <f t="shared" si="37"/>
        <v>0</v>
      </c>
      <c r="CQ27" s="687">
        <f>CQ28</f>
        <v>5.6</v>
      </c>
      <c r="CR27" s="681"/>
      <c r="CS27" s="687">
        <f>CS28</f>
        <v>0</v>
      </c>
      <c r="CT27" s="681"/>
      <c r="CU27" s="687">
        <f t="shared" si="38"/>
        <v>-5.6</v>
      </c>
      <c r="CV27" s="688">
        <f t="shared" si="39"/>
        <v>0</v>
      </c>
      <c r="CW27" s="687">
        <f>CW28</f>
        <v>5.4</v>
      </c>
      <c r="CX27" s="681"/>
      <c r="CY27" s="687">
        <f>CY28</f>
        <v>0</v>
      </c>
      <c r="CZ27" s="681"/>
      <c r="DA27" s="687">
        <f t="shared" si="40"/>
        <v>-5.4</v>
      </c>
      <c r="DB27" s="688">
        <f t="shared" si="41"/>
        <v>0</v>
      </c>
      <c r="DC27" s="687">
        <f>DC28</f>
        <v>5.6</v>
      </c>
      <c r="DD27" s="681"/>
      <c r="DE27" s="687">
        <f>DE28</f>
        <v>0</v>
      </c>
      <c r="DF27" s="681"/>
      <c r="DG27" s="687">
        <f t="shared" si="42"/>
        <v>-5.6</v>
      </c>
      <c r="DH27" s="688">
        <f t="shared" si="43"/>
        <v>0</v>
      </c>
    </row>
    <row r="28" spans="2:112" ht="20.100000000000001" customHeight="1">
      <c r="B28" s="158" t="s">
        <v>3516</v>
      </c>
      <c r="C28" s="654"/>
      <c r="D28" s="70" t="s">
        <v>3517</v>
      </c>
      <c r="E28" s="528">
        <v>100330595</v>
      </c>
      <c r="F28" s="528"/>
      <c r="G28" s="529"/>
      <c r="H28" s="530"/>
      <c r="I28" s="530"/>
      <c r="J28" s="91" t="s">
        <v>883</v>
      </c>
      <c r="K28" s="687">
        <f t="shared" si="0"/>
        <v>53.2</v>
      </c>
      <c r="L28" s="681"/>
      <c r="M28" s="687">
        <f t="shared" si="1"/>
        <v>0</v>
      </c>
      <c r="N28" s="681"/>
      <c r="O28" s="687">
        <f t="shared" si="2"/>
        <v>-53.2</v>
      </c>
      <c r="P28" s="688">
        <f t="shared" si="3"/>
        <v>0</v>
      </c>
      <c r="Q28" s="687">
        <f t="shared" si="4"/>
        <v>17.100000000000001</v>
      </c>
      <c r="R28" s="681"/>
      <c r="S28" s="687">
        <f t="shared" si="5"/>
        <v>0</v>
      </c>
      <c r="T28" s="681"/>
      <c r="U28" s="687">
        <f t="shared" si="6"/>
        <v>-17.100000000000001</v>
      </c>
      <c r="V28" s="688">
        <f t="shared" si="7"/>
        <v>0</v>
      </c>
      <c r="W28" s="683">
        <v>5.9</v>
      </c>
      <c r="X28" s="681"/>
      <c r="Y28" s="681"/>
      <c r="Z28" s="681"/>
      <c r="AA28" s="687">
        <f t="shared" si="8"/>
        <v>-5.9</v>
      </c>
      <c r="AB28" s="688">
        <f t="shared" si="9"/>
        <v>0</v>
      </c>
      <c r="AC28" s="683">
        <v>5.3</v>
      </c>
      <c r="AD28" s="681"/>
      <c r="AE28" s="681"/>
      <c r="AF28" s="681"/>
      <c r="AG28" s="687">
        <f t="shared" si="10"/>
        <v>-5.3</v>
      </c>
      <c r="AH28" s="688">
        <f t="shared" si="11"/>
        <v>0</v>
      </c>
      <c r="AI28" s="683">
        <v>5.9</v>
      </c>
      <c r="AJ28" s="681"/>
      <c r="AK28" s="681"/>
      <c r="AL28" s="681"/>
      <c r="AM28" s="687">
        <f t="shared" si="12"/>
        <v>-5.9</v>
      </c>
      <c r="AN28" s="688">
        <f t="shared" si="13"/>
        <v>0</v>
      </c>
      <c r="AO28" s="687">
        <f t="shared" si="14"/>
        <v>16.200000000000003</v>
      </c>
      <c r="AP28" s="681"/>
      <c r="AQ28" s="687">
        <f t="shared" si="15"/>
        <v>0</v>
      </c>
      <c r="AR28" s="681"/>
      <c r="AS28" s="687">
        <f t="shared" si="16"/>
        <v>-16.200000000000003</v>
      </c>
      <c r="AT28" s="688">
        <f t="shared" si="17"/>
        <v>0</v>
      </c>
      <c r="AU28" s="683">
        <v>5.6</v>
      </c>
      <c r="AV28" s="681"/>
      <c r="AW28" s="681"/>
      <c r="AX28" s="681"/>
      <c r="AY28" s="687">
        <f t="shared" si="18"/>
        <v>-5.6</v>
      </c>
      <c r="AZ28" s="688">
        <f t="shared" si="19"/>
        <v>0</v>
      </c>
      <c r="BA28" s="683">
        <v>5.7</v>
      </c>
      <c r="BB28" s="681"/>
      <c r="BC28" s="681"/>
      <c r="BD28" s="681"/>
      <c r="BE28" s="687">
        <f t="shared" si="20"/>
        <v>-5.7</v>
      </c>
      <c r="BF28" s="688">
        <f t="shared" si="21"/>
        <v>0</v>
      </c>
      <c r="BG28" s="683">
        <v>4.9000000000000004</v>
      </c>
      <c r="BH28" s="681"/>
      <c r="BI28" s="681"/>
      <c r="BJ28" s="681"/>
      <c r="BK28" s="687">
        <f t="shared" si="22"/>
        <v>-4.9000000000000004</v>
      </c>
      <c r="BL28" s="688">
        <f t="shared" si="23"/>
        <v>0</v>
      </c>
      <c r="BM28" s="687">
        <f t="shared" si="24"/>
        <v>3.3</v>
      </c>
      <c r="BN28" s="681"/>
      <c r="BO28" s="687">
        <f t="shared" si="25"/>
        <v>0</v>
      </c>
      <c r="BP28" s="681"/>
      <c r="BQ28" s="687">
        <f t="shared" si="26"/>
        <v>-3.3</v>
      </c>
      <c r="BR28" s="688">
        <f t="shared" si="27"/>
        <v>0</v>
      </c>
      <c r="BS28" s="683">
        <v>2</v>
      </c>
      <c r="BT28" s="681"/>
      <c r="BU28" s="681"/>
      <c r="BV28" s="681"/>
      <c r="BW28" s="687">
        <f t="shared" si="28"/>
        <v>-2</v>
      </c>
      <c r="BX28" s="688">
        <f t="shared" si="29"/>
        <v>0</v>
      </c>
      <c r="BY28" s="683">
        <v>0.6</v>
      </c>
      <c r="BZ28" s="681"/>
      <c r="CA28" s="681"/>
      <c r="CB28" s="681"/>
      <c r="CC28" s="687">
        <f t="shared" si="30"/>
        <v>-0.6</v>
      </c>
      <c r="CD28" s="688">
        <f t="shared" si="31"/>
        <v>0</v>
      </c>
      <c r="CE28" s="683">
        <v>0.7</v>
      </c>
      <c r="CF28" s="681"/>
      <c r="CG28" s="681"/>
      <c r="CH28" s="681"/>
      <c r="CI28" s="687">
        <f t="shared" si="32"/>
        <v>-0.7</v>
      </c>
      <c r="CJ28" s="688">
        <f t="shared" si="33"/>
        <v>0</v>
      </c>
      <c r="CK28" s="687">
        <f t="shared" si="34"/>
        <v>16.600000000000001</v>
      </c>
      <c r="CL28" s="681"/>
      <c r="CM28" s="687">
        <f t="shared" si="35"/>
        <v>0</v>
      </c>
      <c r="CN28" s="681"/>
      <c r="CO28" s="687">
        <f t="shared" si="36"/>
        <v>-16.600000000000001</v>
      </c>
      <c r="CP28" s="688">
        <f t="shared" si="37"/>
        <v>0</v>
      </c>
      <c r="CQ28" s="683">
        <v>5.6</v>
      </c>
      <c r="CR28" s="681"/>
      <c r="CS28" s="681"/>
      <c r="CT28" s="681"/>
      <c r="CU28" s="687">
        <f t="shared" si="38"/>
        <v>-5.6</v>
      </c>
      <c r="CV28" s="688">
        <f t="shared" si="39"/>
        <v>0</v>
      </c>
      <c r="CW28" s="683">
        <v>5.4</v>
      </c>
      <c r="CX28" s="681"/>
      <c r="CY28" s="681"/>
      <c r="CZ28" s="681"/>
      <c r="DA28" s="687">
        <f t="shared" si="40"/>
        <v>-5.4</v>
      </c>
      <c r="DB28" s="688">
        <f t="shared" si="41"/>
        <v>0</v>
      </c>
      <c r="DC28" s="683">
        <v>5.6</v>
      </c>
      <c r="DD28" s="681"/>
      <c r="DE28" s="681"/>
      <c r="DF28" s="681"/>
      <c r="DG28" s="687">
        <f t="shared" si="42"/>
        <v>-5.6</v>
      </c>
      <c r="DH28" s="688">
        <f t="shared" si="43"/>
        <v>0</v>
      </c>
    </row>
    <row r="29" spans="2:112" ht="20.100000000000001" customHeight="1" outlineLevel="1">
      <c r="B29" s="158" t="s">
        <v>3518</v>
      </c>
      <c r="C29" s="654"/>
      <c r="D29" s="34" t="s">
        <v>873</v>
      </c>
      <c r="E29" s="528"/>
      <c r="F29" s="528"/>
      <c r="G29" s="529"/>
      <c r="H29" s="530"/>
      <c r="I29" s="530"/>
      <c r="J29" s="91"/>
      <c r="K29" s="681"/>
      <c r="L29" s="681"/>
      <c r="M29" s="681"/>
      <c r="N29" s="681"/>
      <c r="O29" s="681"/>
      <c r="P29" s="681"/>
      <c r="Q29" s="681"/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1"/>
      <c r="AJ29" s="681"/>
      <c r="AK29" s="681"/>
      <c r="AL29" s="681"/>
      <c r="AM29" s="681"/>
      <c r="AN29" s="681"/>
      <c r="AO29" s="681"/>
      <c r="AP29" s="681"/>
      <c r="AQ29" s="681"/>
      <c r="AR29" s="681"/>
      <c r="AS29" s="681"/>
      <c r="AT29" s="681"/>
      <c r="AU29" s="681"/>
      <c r="AV29" s="681"/>
      <c r="AW29" s="681"/>
      <c r="AX29" s="681"/>
      <c r="AY29" s="681"/>
      <c r="AZ29" s="681"/>
      <c r="BA29" s="681"/>
      <c r="BB29" s="681"/>
      <c r="BC29" s="681"/>
      <c r="BD29" s="681"/>
      <c r="BE29" s="681"/>
      <c r="BF29" s="681"/>
      <c r="BG29" s="681"/>
      <c r="BH29" s="681"/>
      <c r="BI29" s="681"/>
      <c r="BJ29" s="681"/>
      <c r="BK29" s="681"/>
      <c r="BL29" s="681"/>
      <c r="BM29" s="681"/>
      <c r="BN29" s="681"/>
      <c r="BO29" s="681"/>
      <c r="BP29" s="681"/>
      <c r="BQ29" s="681"/>
      <c r="BR29" s="681"/>
      <c r="BS29" s="681"/>
      <c r="BT29" s="681"/>
      <c r="BU29" s="681"/>
      <c r="BV29" s="681"/>
      <c r="BW29" s="681"/>
      <c r="BX29" s="681"/>
      <c r="BY29" s="681"/>
      <c r="BZ29" s="681"/>
      <c r="CA29" s="681"/>
      <c r="CB29" s="681"/>
      <c r="CC29" s="681"/>
      <c r="CD29" s="681"/>
      <c r="CE29" s="681"/>
      <c r="CF29" s="681"/>
      <c r="CG29" s="681"/>
      <c r="CH29" s="681"/>
      <c r="CI29" s="681"/>
      <c r="CJ29" s="681"/>
      <c r="CK29" s="681"/>
      <c r="CL29" s="681"/>
      <c r="CM29" s="681"/>
      <c r="CN29" s="681"/>
      <c r="CO29" s="681"/>
      <c r="CP29" s="681"/>
      <c r="CQ29" s="681"/>
      <c r="CR29" s="681"/>
      <c r="CS29" s="681"/>
      <c r="CT29" s="681"/>
      <c r="CU29" s="681"/>
      <c r="CV29" s="681"/>
      <c r="CW29" s="681"/>
      <c r="CX29" s="681"/>
      <c r="CY29" s="681"/>
      <c r="CZ29" s="681"/>
      <c r="DA29" s="681"/>
      <c r="DB29" s="681"/>
      <c r="DC29" s="681"/>
      <c r="DD29" s="681"/>
      <c r="DE29" s="681"/>
      <c r="DF29" s="681"/>
      <c r="DG29" s="681"/>
      <c r="DH29" s="681"/>
    </row>
    <row r="30" spans="2:112" ht="34.15" customHeight="1" outlineLevel="1">
      <c r="B30" s="158" t="s">
        <v>3519</v>
      </c>
      <c r="C30" s="654">
        <v>8</v>
      </c>
      <c r="D30" s="634" t="s">
        <v>3520</v>
      </c>
      <c r="E30" s="528">
        <v>100330598</v>
      </c>
      <c r="F30" s="528"/>
      <c r="G30" s="529"/>
      <c r="H30" s="530"/>
      <c r="I30" s="530"/>
      <c r="J30" s="91" t="s">
        <v>883</v>
      </c>
      <c r="K30" s="687">
        <f t="shared" ref="K30:K42" si="44">Q30+AO30+BM30+CK30</f>
        <v>0.31999999999999995</v>
      </c>
      <c r="L30" s="681"/>
      <c r="M30" s="687">
        <f t="shared" ref="M30:M42" si="45">S30+AQ30+BO30+CM30</f>
        <v>0</v>
      </c>
      <c r="N30" s="681"/>
      <c r="O30" s="687">
        <f t="shared" ref="O30:O42" si="46">IFERROR(M30-K30,"-")</f>
        <v>-0.31999999999999995</v>
      </c>
      <c r="P30" s="688">
        <f t="shared" ref="P30:P42" si="47">IFERROR(M30/K30,"-")</f>
        <v>0</v>
      </c>
      <c r="Q30" s="687">
        <f t="shared" ref="Q30:Q42" si="48">W30+AC30+AI30</f>
        <v>0.09</v>
      </c>
      <c r="R30" s="681"/>
      <c r="S30" s="687">
        <f t="shared" ref="S30:S42" si="49">Y30+AE30+AK30</f>
        <v>0</v>
      </c>
      <c r="T30" s="681"/>
      <c r="U30" s="687">
        <f t="shared" ref="U30:U42" si="50">IFERROR(S30-Q30,"-")</f>
        <v>-0.09</v>
      </c>
      <c r="V30" s="688">
        <f t="shared" ref="V30:V42" si="51">IFERROR(S30/Q30,"-")</f>
        <v>0</v>
      </c>
      <c r="W30" s="683">
        <v>0.03</v>
      </c>
      <c r="X30" s="681"/>
      <c r="Y30" s="681"/>
      <c r="Z30" s="681"/>
      <c r="AA30" s="687">
        <f t="shared" ref="AA30:AA42" si="52">IFERROR(Y30-W30,"-")</f>
        <v>-0.03</v>
      </c>
      <c r="AB30" s="688">
        <f t="shared" ref="AB30:AB42" si="53">IFERROR(Y30/W30,"-")</f>
        <v>0</v>
      </c>
      <c r="AC30" s="683">
        <v>0.03</v>
      </c>
      <c r="AD30" s="681"/>
      <c r="AE30" s="681"/>
      <c r="AF30" s="681"/>
      <c r="AG30" s="687">
        <f t="shared" ref="AG30:AG42" si="54">IFERROR(AE30-AC30,"-")</f>
        <v>-0.03</v>
      </c>
      <c r="AH30" s="688">
        <f t="shared" ref="AH30:AH42" si="55">IFERROR(AE30/AC30,"-")</f>
        <v>0</v>
      </c>
      <c r="AI30" s="683">
        <v>0.03</v>
      </c>
      <c r="AJ30" s="681"/>
      <c r="AK30" s="681"/>
      <c r="AL30" s="681"/>
      <c r="AM30" s="687">
        <f t="shared" ref="AM30:AM42" si="56">IFERROR(AK30-AI30,"-")</f>
        <v>-0.03</v>
      </c>
      <c r="AN30" s="688">
        <f t="shared" ref="AN30:AN42" si="57">IFERROR(AK30/AI30,"-")</f>
        <v>0</v>
      </c>
      <c r="AO30" s="687">
        <f t="shared" ref="AO30:AO42" si="58">AU30+BA30+BG30</f>
        <v>0.08</v>
      </c>
      <c r="AP30" s="681"/>
      <c r="AQ30" s="687">
        <f t="shared" ref="AQ30:AQ42" si="59">AW30+BC30+BI30</f>
        <v>0</v>
      </c>
      <c r="AR30" s="681"/>
      <c r="AS30" s="687">
        <f t="shared" ref="AS30:AS42" si="60">IFERROR(AQ30-AO30,"-")</f>
        <v>-0.08</v>
      </c>
      <c r="AT30" s="688">
        <f t="shared" ref="AT30:AT42" si="61">IFERROR(AQ30/AO30,"-")</f>
        <v>0</v>
      </c>
      <c r="AU30" s="683">
        <v>0.03</v>
      </c>
      <c r="AV30" s="681"/>
      <c r="AW30" s="681"/>
      <c r="AX30" s="681"/>
      <c r="AY30" s="687">
        <f t="shared" ref="AY30:AY42" si="62">IFERROR(AW30-AU30,"-")</f>
        <v>-0.03</v>
      </c>
      <c r="AZ30" s="688">
        <f t="shared" ref="AZ30:AZ42" si="63">IFERROR(AW30/AU30,"-")</f>
        <v>0</v>
      </c>
      <c r="BA30" s="683">
        <v>0.03</v>
      </c>
      <c r="BB30" s="681"/>
      <c r="BC30" s="681"/>
      <c r="BD30" s="681"/>
      <c r="BE30" s="687">
        <f t="shared" ref="BE30:BE42" si="64">IFERROR(BC30-BA30,"-")</f>
        <v>-0.03</v>
      </c>
      <c r="BF30" s="688">
        <f t="shared" ref="BF30:BF42" si="65">IFERROR(BC30/BA30,"-")</f>
        <v>0</v>
      </c>
      <c r="BG30" s="683">
        <v>0.02</v>
      </c>
      <c r="BH30" s="681"/>
      <c r="BI30" s="681"/>
      <c r="BJ30" s="681"/>
      <c r="BK30" s="687">
        <f t="shared" ref="BK30:BK42" si="66">IFERROR(BI30-BG30,"-")</f>
        <v>-0.02</v>
      </c>
      <c r="BL30" s="688">
        <f t="shared" ref="BL30:BL42" si="67">IFERROR(BI30/BG30,"-")</f>
        <v>0</v>
      </c>
      <c r="BM30" s="687">
        <f t="shared" ref="BM30:BM42" si="68">BS30+BY30+CE30</f>
        <v>6.0000000000000005E-2</v>
      </c>
      <c r="BN30" s="681"/>
      <c r="BO30" s="687">
        <f t="shared" ref="BO30:BO42" si="69">BU30+CA30+CG30</f>
        <v>0</v>
      </c>
      <c r="BP30" s="681"/>
      <c r="BQ30" s="687">
        <f t="shared" ref="BQ30:BQ42" si="70">IFERROR(BO30-BM30,"-")</f>
        <v>-6.0000000000000005E-2</v>
      </c>
      <c r="BR30" s="688">
        <f t="shared" ref="BR30:BR42" si="71">IFERROR(BO30/BM30,"-")</f>
        <v>0</v>
      </c>
      <c r="BS30" s="683">
        <v>0.04</v>
      </c>
      <c r="BT30" s="681"/>
      <c r="BU30" s="681"/>
      <c r="BV30" s="681"/>
      <c r="BW30" s="687">
        <f t="shared" ref="BW30:BW42" si="72">IFERROR(BU30-BS30,"-")</f>
        <v>-0.04</v>
      </c>
      <c r="BX30" s="688">
        <f t="shared" ref="BX30:BX42" si="73">IFERROR(BU30/BS30,"-")</f>
        <v>0</v>
      </c>
      <c r="BY30" s="683">
        <v>0.01</v>
      </c>
      <c r="BZ30" s="681"/>
      <c r="CA30" s="681"/>
      <c r="CB30" s="681"/>
      <c r="CC30" s="687">
        <f t="shared" ref="CC30:CC42" si="74">IFERROR(CA30-BY30,"-")</f>
        <v>-0.01</v>
      </c>
      <c r="CD30" s="688">
        <f t="shared" ref="CD30:CD42" si="75">IFERROR(CA30/BY30,"-")</f>
        <v>0</v>
      </c>
      <c r="CE30" s="683">
        <v>0.01</v>
      </c>
      <c r="CF30" s="681"/>
      <c r="CG30" s="681"/>
      <c r="CH30" s="681"/>
      <c r="CI30" s="687">
        <f t="shared" ref="CI30:CI42" si="76">IFERROR(CG30-CE30,"-")</f>
        <v>-0.01</v>
      </c>
      <c r="CJ30" s="688">
        <f t="shared" ref="CJ30:CJ42" si="77">IFERROR(CG30/CE30,"-")</f>
        <v>0</v>
      </c>
      <c r="CK30" s="687">
        <f t="shared" ref="CK30:CK42" si="78">CQ30+CW30+DC30</f>
        <v>0.09</v>
      </c>
      <c r="CL30" s="681"/>
      <c r="CM30" s="687">
        <f t="shared" ref="CM30:CM42" si="79">CS30+CY30+DE30</f>
        <v>0</v>
      </c>
      <c r="CN30" s="681"/>
      <c r="CO30" s="687">
        <f t="shared" ref="CO30:CO42" si="80">IFERROR(CM30-CK30,"-")</f>
        <v>-0.09</v>
      </c>
      <c r="CP30" s="688">
        <f t="shared" ref="CP30:CP42" si="81">IFERROR(CM30/CK30,"-")</f>
        <v>0</v>
      </c>
      <c r="CQ30" s="683">
        <v>0.03</v>
      </c>
      <c r="CR30" s="681"/>
      <c r="CS30" s="681"/>
      <c r="CT30" s="681"/>
      <c r="CU30" s="687">
        <f t="shared" ref="CU30:CU42" si="82">IFERROR(CS30-CQ30,"-")</f>
        <v>-0.03</v>
      </c>
      <c r="CV30" s="688">
        <f t="shared" ref="CV30:CV42" si="83">IFERROR(CS30/CQ30,"-")</f>
        <v>0</v>
      </c>
      <c r="CW30" s="683">
        <v>0.03</v>
      </c>
      <c r="CX30" s="681"/>
      <c r="CY30" s="681"/>
      <c r="CZ30" s="681"/>
      <c r="DA30" s="687">
        <f t="shared" ref="DA30:DA42" si="84">IFERROR(CY30-CW30,"-")</f>
        <v>-0.03</v>
      </c>
      <c r="DB30" s="688">
        <f t="shared" ref="DB30:DB42" si="85">IFERROR(CY30/CW30,"-")</f>
        <v>0</v>
      </c>
      <c r="DC30" s="683">
        <v>0.03</v>
      </c>
      <c r="DD30" s="681"/>
      <c r="DE30" s="681"/>
      <c r="DF30" s="681"/>
      <c r="DG30" s="687">
        <f t="shared" ref="DG30:DG42" si="86">IFERROR(DE30-DC30,"-")</f>
        <v>-0.03</v>
      </c>
      <c r="DH30" s="688">
        <f t="shared" ref="DH30:DH42" si="87">IFERROR(DE30/DC30,"-")</f>
        <v>0</v>
      </c>
    </row>
    <row r="31" spans="2:112" ht="34.15" customHeight="1" outlineLevel="1">
      <c r="B31" s="158"/>
      <c r="C31" s="654"/>
      <c r="D31" s="163" t="s">
        <v>3521</v>
      </c>
      <c r="E31" s="528">
        <v>100336115</v>
      </c>
      <c r="F31" s="528"/>
      <c r="G31" s="529"/>
      <c r="H31" s="530"/>
      <c r="I31" s="530"/>
      <c r="J31" s="91" t="s">
        <v>883</v>
      </c>
      <c r="K31" s="687">
        <f t="shared" si="44"/>
        <v>0</v>
      </c>
      <c r="L31" s="681"/>
      <c r="M31" s="687">
        <f t="shared" si="45"/>
        <v>0</v>
      </c>
      <c r="N31" s="681"/>
      <c r="O31" s="687">
        <f t="shared" si="46"/>
        <v>0</v>
      </c>
      <c r="P31" s="688" t="str">
        <f t="shared" si="47"/>
        <v>-</v>
      </c>
      <c r="Q31" s="687">
        <f t="shared" si="48"/>
        <v>0</v>
      </c>
      <c r="R31" s="681"/>
      <c r="S31" s="687">
        <f t="shared" si="49"/>
        <v>0</v>
      </c>
      <c r="T31" s="681"/>
      <c r="U31" s="687">
        <f t="shared" si="50"/>
        <v>0</v>
      </c>
      <c r="V31" s="688" t="str">
        <f t="shared" si="51"/>
        <v>-</v>
      </c>
      <c r="W31" s="683">
        <v>0</v>
      </c>
      <c r="X31" s="681"/>
      <c r="Y31" s="681"/>
      <c r="Z31" s="681"/>
      <c r="AA31" s="687">
        <f t="shared" si="52"/>
        <v>0</v>
      </c>
      <c r="AB31" s="688" t="str">
        <f t="shared" si="53"/>
        <v>-</v>
      </c>
      <c r="AC31" s="683">
        <v>0</v>
      </c>
      <c r="AD31" s="681"/>
      <c r="AE31" s="681"/>
      <c r="AF31" s="681"/>
      <c r="AG31" s="687">
        <f t="shared" si="54"/>
        <v>0</v>
      </c>
      <c r="AH31" s="688" t="str">
        <f t="shared" si="55"/>
        <v>-</v>
      </c>
      <c r="AI31" s="683">
        <v>0</v>
      </c>
      <c r="AJ31" s="681"/>
      <c r="AK31" s="681"/>
      <c r="AL31" s="681"/>
      <c r="AM31" s="687">
        <f t="shared" si="56"/>
        <v>0</v>
      </c>
      <c r="AN31" s="688" t="str">
        <f t="shared" si="57"/>
        <v>-</v>
      </c>
      <c r="AO31" s="687">
        <f t="shared" si="58"/>
        <v>0</v>
      </c>
      <c r="AP31" s="681"/>
      <c r="AQ31" s="687">
        <f t="shared" si="59"/>
        <v>0</v>
      </c>
      <c r="AR31" s="681"/>
      <c r="AS31" s="687">
        <f t="shared" si="60"/>
        <v>0</v>
      </c>
      <c r="AT31" s="688" t="str">
        <f t="shared" si="61"/>
        <v>-</v>
      </c>
      <c r="AU31" s="683">
        <v>0</v>
      </c>
      <c r="AV31" s="681"/>
      <c r="AW31" s="681"/>
      <c r="AX31" s="681"/>
      <c r="AY31" s="687">
        <f t="shared" si="62"/>
        <v>0</v>
      </c>
      <c r="AZ31" s="688" t="str">
        <f t="shared" si="63"/>
        <v>-</v>
      </c>
      <c r="BA31" s="683">
        <v>0</v>
      </c>
      <c r="BB31" s="681"/>
      <c r="BC31" s="681"/>
      <c r="BD31" s="681"/>
      <c r="BE31" s="687">
        <f t="shared" si="64"/>
        <v>0</v>
      </c>
      <c r="BF31" s="688" t="str">
        <f t="shared" si="65"/>
        <v>-</v>
      </c>
      <c r="BG31" s="683">
        <v>0</v>
      </c>
      <c r="BH31" s="681"/>
      <c r="BI31" s="681"/>
      <c r="BJ31" s="681"/>
      <c r="BK31" s="687">
        <f t="shared" si="66"/>
        <v>0</v>
      </c>
      <c r="BL31" s="688" t="str">
        <f t="shared" si="67"/>
        <v>-</v>
      </c>
      <c r="BM31" s="687">
        <f t="shared" si="68"/>
        <v>0</v>
      </c>
      <c r="BN31" s="681"/>
      <c r="BO31" s="687">
        <f t="shared" si="69"/>
        <v>0</v>
      </c>
      <c r="BP31" s="681"/>
      <c r="BQ31" s="687">
        <f t="shared" si="70"/>
        <v>0</v>
      </c>
      <c r="BR31" s="688" t="str">
        <f t="shared" si="71"/>
        <v>-</v>
      </c>
      <c r="BS31" s="683">
        <v>0</v>
      </c>
      <c r="BT31" s="681"/>
      <c r="BU31" s="681"/>
      <c r="BV31" s="681"/>
      <c r="BW31" s="687">
        <f t="shared" si="72"/>
        <v>0</v>
      </c>
      <c r="BX31" s="688" t="str">
        <f t="shared" si="73"/>
        <v>-</v>
      </c>
      <c r="BY31" s="683">
        <v>0</v>
      </c>
      <c r="BZ31" s="681"/>
      <c r="CA31" s="681"/>
      <c r="CB31" s="681"/>
      <c r="CC31" s="687">
        <f t="shared" si="74"/>
        <v>0</v>
      </c>
      <c r="CD31" s="688" t="str">
        <f t="shared" si="75"/>
        <v>-</v>
      </c>
      <c r="CE31" s="683">
        <v>0</v>
      </c>
      <c r="CF31" s="681"/>
      <c r="CG31" s="681"/>
      <c r="CH31" s="681"/>
      <c r="CI31" s="687">
        <f t="shared" si="76"/>
        <v>0</v>
      </c>
      <c r="CJ31" s="688" t="str">
        <f t="shared" si="77"/>
        <v>-</v>
      </c>
      <c r="CK31" s="687">
        <f t="shared" si="78"/>
        <v>0</v>
      </c>
      <c r="CL31" s="681"/>
      <c r="CM31" s="687">
        <f t="shared" si="79"/>
        <v>0</v>
      </c>
      <c r="CN31" s="681"/>
      <c r="CO31" s="687">
        <f t="shared" si="80"/>
        <v>0</v>
      </c>
      <c r="CP31" s="688" t="str">
        <f t="shared" si="81"/>
        <v>-</v>
      </c>
      <c r="CQ31" s="683">
        <v>0</v>
      </c>
      <c r="CR31" s="681"/>
      <c r="CS31" s="681"/>
      <c r="CT31" s="681"/>
      <c r="CU31" s="687">
        <f t="shared" si="82"/>
        <v>0</v>
      </c>
      <c r="CV31" s="688" t="str">
        <f t="shared" si="83"/>
        <v>-</v>
      </c>
      <c r="CW31" s="683">
        <v>0</v>
      </c>
      <c r="CX31" s="681"/>
      <c r="CY31" s="681"/>
      <c r="CZ31" s="681"/>
      <c r="DA31" s="687">
        <f t="shared" si="84"/>
        <v>0</v>
      </c>
      <c r="DB31" s="688" t="str">
        <f t="shared" si="85"/>
        <v>-</v>
      </c>
      <c r="DC31" s="683">
        <v>0</v>
      </c>
      <c r="DD31" s="681"/>
      <c r="DE31" s="681"/>
      <c r="DF31" s="681"/>
      <c r="DG31" s="687">
        <f t="shared" si="86"/>
        <v>0</v>
      </c>
      <c r="DH31" s="688" t="str">
        <f t="shared" si="87"/>
        <v>-</v>
      </c>
    </row>
    <row r="32" spans="2:112" ht="24" customHeight="1">
      <c r="B32" s="158" t="s">
        <v>3522</v>
      </c>
      <c r="C32" s="654">
        <v>9</v>
      </c>
      <c r="D32" s="162" t="s">
        <v>3384</v>
      </c>
      <c r="E32" s="528">
        <v>100330049</v>
      </c>
      <c r="F32" s="528"/>
      <c r="G32" s="529"/>
      <c r="H32" s="530" t="s">
        <v>3523</v>
      </c>
      <c r="I32" s="530"/>
      <c r="J32" s="91" t="s">
        <v>883</v>
      </c>
      <c r="K32" s="687">
        <f t="shared" si="44"/>
        <v>52.879999999999995</v>
      </c>
      <c r="L32" s="681"/>
      <c r="M32" s="687">
        <f t="shared" si="45"/>
        <v>0</v>
      </c>
      <c r="N32" s="681"/>
      <c r="O32" s="687">
        <f t="shared" si="46"/>
        <v>-52.879999999999995</v>
      </c>
      <c r="P32" s="688">
        <f t="shared" si="47"/>
        <v>0</v>
      </c>
      <c r="Q32" s="687">
        <f t="shared" si="48"/>
        <v>17.009999999999998</v>
      </c>
      <c r="R32" s="681"/>
      <c r="S32" s="687">
        <f t="shared" si="49"/>
        <v>0</v>
      </c>
      <c r="T32" s="681"/>
      <c r="U32" s="687">
        <f t="shared" si="50"/>
        <v>-17.009999999999998</v>
      </c>
      <c r="V32" s="688">
        <f t="shared" si="51"/>
        <v>0</v>
      </c>
      <c r="W32" s="687">
        <f>W35+W37+W38+W42+W33</f>
        <v>5.87</v>
      </c>
      <c r="X32" s="681"/>
      <c r="Y32" s="687">
        <f>Y35+Y37+Y38+Y42+Y33</f>
        <v>0</v>
      </c>
      <c r="Z32" s="681"/>
      <c r="AA32" s="687">
        <f t="shared" si="52"/>
        <v>-5.87</v>
      </c>
      <c r="AB32" s="688">
        <f t="shared" si="53"/>
        <v>0</v>
      </c>
      <c r="AC32" s="687">
        <f>AC35+AC37+AC38+AC42+AC33</f>
        <v>5.27</v>
      </c>
      <c r="AD32" s="681"/>
      <c r="AE32" s="687">
        <f>AE35+AE37+AE38+AE42+AE33</f>
        <v>0</v>
      </c>
      <c r="AF32" s="681"/>
      <c r="AG32" s="687">
        <f t="shared" si="54"/>
        <v>-5.27</v>
      </c>
      <c r="AH32" s="688">
        <f t="shared" si="55"/>
        <v>0</v>
      </c>
      <c r="AI32" s="687">
        <f>AI35+AI37+AI38+AI42+AI33</f>
        <v>5.8699999999999992</v>
      </c>
      <c r="AJ32" s="681"/>
      <c r="AK32" s="687">
        <f>AK35+AK37+AK38+AK42+AK33</f>
        <v>0</v>
      </c>
      <c r="AL32" s="681"/>
      <c r="AM32" s="687">
        <f t="shared" si="56"/>
        <v>-5.8699999999999992</v>
      </c>
      <c r="AN32" s="688">
        <f t="shared" si="57"/>
        <v>0</v>
      </c>
      <c r="AO32" s="687">
        <f t="shared" si="58"/>
        <v>16.12</v>
      </c>
      <c r="AP32" s="681"/>
      <c r="AQ32" s="687">
        <f t="shared" si="59"/>
        <v>0</v>
      </c>
      <c r="AR32" s="681"/>
      <c r="AS32" s="687">
        <f t="shared" si="60"/>
        <v>-16.12</v>
      </c>
      <c r="AT32" s="688">
        <f t="shared" si="61"/>
        <v>0</v>
      </c>
      <c r="AU32" s="687">
        <f>AU35+AU37+AU38+AU42+AU33</f>
        <v>5.57</v>
      </c>
      <c r="AV32" s="681"/>
      <c r="AW32" s="687">
        <f>AW35+AW37+AW38+AW42+AW33</f>
        <v>0</v>
      </c>
      <c r="AX32" s="681"/>
      <c r="AY32" s="687">
        <f t="shared" si="62"/>
        <v>-5.57</v>
      </c>
      <c r="AZ32" s="688">
        <f t="shared" si="63"/>
        <v>0</v>
      </c>
      <c r="BA32" s="687">
        <f>BA35+BA37+BA38+BA42+BA33</f>
        <v>5.67</v>
      </c>
      <c r="BB32" s="681"/>
      <c r="BC32" s="687">
        <f>BC35+BC37+BC38+BC42+BC33</f>
        <v>0</v>
      </c>
      <c r="BD32" s="681"/>
      <c r="BE32" s="687">
        <f t="shared" si="64"/>
        <v>-5.67</v>
      </c>
      <c r="BF32" s="688">
        <f t="shared" si="65"/>
        <v>0</v>
      </c>
      <c r="BG32" s="687">
        <f>BG35+BG37+BG38+BG42+BG33</f>
        <v>4.88</v>
      </c>
      <c r="BH32" s="681"/>
      <c r="BI32" s="687">
        <f>BI35+BI37+BI38+BI42+BI33</f>
        <v>0</v>
      </c>
      <c r="BJ32" s="681"/>
      <c r="BK32" s="687">
        <f t="shared" si="66"/>
        <v>-4.88</v>
      </c>
      <c r="BL32" s="688">
        <f t="shared" si="67"/>
        <v>0</v>
      </c>
      <c r="BM32" s="687">
        <f t="shared" si="68"/>
        <v>3.2399999999999998</v>
      </c>
      <c r="BN32" s="681"/>
      <c r="BO32" s="687">
        <f t="shared" si="69"/>
        <v>0</v>
      </c>
      <c r="BP32" s="681"/>
      <c r="BQ32" s="687">
        <f t="shared" si="70"/>
        <v>-3.2399999999999998</v>
      </c>
      <c r="BR32" s="688">
        <f t="shared" si="71"/>
        <v>0</v>
      </c>
      <c r="BS32" s="687">
        <f>BS35+BS37+BS38+BS42+BS33</f>
        <v>1.96</v>
      </c>
      <c r="BT32" s="681"/>
      <c r="BU32" s="687">
        <f>BU35+BU37+BU38+BU42+BU33</f>
        <v>0</v>
      </c>
      <c r="BV32" s="681"/>
      <c r="BW32" s="687">
        <f t="shared" si="72"/>
        <v>-1.96</v>
      </c>
      <c r="BX32" s="688">
        <f t="shared" si="73"/>
        <v>0</v>
      </c>
      <c r="BY32" s="687">
        <f>BY35+BY37+BY38+BY42+BY33</f>
        <v>0.59000000000000008</v>
      </c>
      <c r="BZ32" s="681"/>
      <c r="CA32" s="687">
        <f>CA35+CA37+CA38+CA42+CA33</f>
        <v>0</v>
      </c>
      <c r="CB32" s="681"/>
      <c r="CC32" s="687">
        <f t="shared" si="74"/>
        <v>-0.59000000000000008</v>
      </c>
      <c r="CD32" s="688">
        <f t="shared" si="75"/>
        <v>0</v>
      </c>
      <c r="CE32" s="687">
        <f>CE35+CE37+CE38+CE42+CE33</f>
        <v>0.69000000000000006</v>
      </c>
      <c r="CF32" s="681"/>
      <c r="CG32" s="687">
        <f>CG35+CG37+CG38+CG42+CG33</f>
        <v>0</v>
      </c>
      <c r="CH32" s="681"/>
      <c r="CI32" s="687">
        <f t="shared" si="76"/>
        <v>-0.69000000000000006</v>
      </c>
      <c r="CJ32" s="688">
        <f t="shared" si="77"/>
        <v>0</v>
      </c>
      <c r="CK32" s="687">
        <f t="shared" si="78"/>
        <v>16.509999999999998</v>
      </c>
      <c r="CL32" s="681"/>
      <c r="CM32" s="687">
        <f t="shared" si="79"/>
        <v>0</v>
      </c>
      <c r="CN32" s="681"/>
      <c r="CO32" s="687">
        <f t="shared" si="80"/>
        <v>-16.509999999999998</v>
      </c>
      <c r="CP32" s="688">
        <f t="shared" si="81"/>
        <v>0</v>
      </c>
      <c r="CQ32" s="687">
        <f>CQ35+CQ37+CQ38+CQ42+CQ33</f>
        <v>5.57</v>
      </c>
      <c r="CR32" s="681"/>
      <c r="CS32" s="687">
        <f>CS35+CS37+CS38+CS42+CS33</f>
        <v>0</v>
      </c>
      <c r="CT32" s="681"/>
      <c r="CU32" s="687">
        <f t="shared" si="82"/>
        <v>-5.57</v>
      </c>
      <c r="CV32" s="688">
        <f t="shared" si="83"/>
        <v>0</v>
      </c>
      <c r="CW32" s="687">
        <f>CW35+CW37+CW38+CW42+CW33</f>
        <v>5.3699999999999992</v>
      </c>
      <c r="CX32" s="681"/>
      <c r="CY32" s="687">
        <f>CY35+CY37+CY38+CY42+CY33</f>
        <v>0</v>
      </c>
      <c r="CZ32" s="681"/>
      <c r="DA32" s="687">
        <f t="shared" si="84"/>
        <v>-5.3699999999999992</v>
      </c>
      <c r="DB32" s="688">
        <f t="shared" si="85"/>
        <v>0</v>
      </c>
      <c r="DC32" s="687">
        <f>DC35+DC37+DC38+DC42+DC33</f>
        <v>5.57</v>
      </c>
      <c r="DD32" s="681"/>
      <c r="DE32" s="687">
        <f>DE35+DE37+DE38+DE42+DE33</f>
        <v>0</v>
      </c>
      <c r="DF32" s="681"/>
      <c r="DG32" s="687">
        <f t="shared" si="86"/>
        <v>-5.57</v>
      </c>
      <c r="DH32" s="688">
        <f t="shared" si="87"/>
        <v>0</v>
      </c>
    </row>
    <row r="33" spans="2:112" ht="20.100000000000001" customHeight="1">
      <c r="B33" s="158" t="s">
        <v>3524</v>
      </c>
      <c r="C33" s="650" t="s">
        <v>3525</v>
      </c>
      <c r="D33" s="162" t="s">
        <v>3526</v>
      </c>
      <c r="E33" s="528">
        <v>100330601</v>
      </c>
      <c r="F33" s="528"/>
      <c r="G33" s="529"/>
      <c r="H33" s="530"/>
      <c r="I33" s="530"/>
      <c r="J33" s="91" t="s">
        <v>883</v>
      </c>
      <c r="K33" s="687">
        <f t="shared" si="44"/>
        <v>22.06</v>
      </c>
      <c r="L33" s="681"/>
      <c r="M33" s="687">
        <f t="shared" si="45"/>
        <v>0</v>
      </c>
      <c r="N33" s="681"/>
      <c r="O33" s="687">
        <f t="shared" si="46"/>
        <v>-22.06</v>
      </c>
      <c r="P33" s="688">
        <f t="shared" si="47"/>
        <v>0</v>
      </c>
      <c r="Q33" s="687">
        <f t="shared" si="48"/>
        <v>7.32</v>
      </c>
      <c r="R33" s="681"/>
      <c r="S33" s="687">
        <f t="shared" si="49"/>
        <v>0</v>
      </c>
      <c r="T33" s="681"/>
      <c r="U33" s="687">
        <f t="shared" si="50"/>
        <v>-7.32</v>
      </c>
      <c r="V33" s="688">
        <f t="shared" si="51"/>
        <v>0</v>
      </c>
      <c r="W33" s="683">
        <v>2.5</v>
      </c>
      <c r="X33" s="681"/>
      <c r="Y33" s="681"/>
      <c r="Z33" s="681"/>
      <c r="AA33" s="687">
        <f t="shared" si="52"/>
        <v>-2.5</v>
      </c>
      <c r="AB33" s="688">
        <f t="shared" si="53"/>
        <v>0</v>
      </c>
      <c r="AC33" s="683">
        <v>2.31</v>
      </c>
      <c r="AD33" s="681"/>
      <c r="AE33" s="681"/>
      <c r="AF33" s="681"/>
      <c r="AG33" s="687">
        <f t="shared" si="54"/>
        <v>-2.31</v>
      </c>
      <c r="AH33" s="688">
        <f t="shared" si="55"/>
        <v>0</v>
      </c>
      <c r="AI33" s="683">
        <v>2.5099999999999998</v>
      </c>
      <c r="AJ33" s="681"/>
      <c r="AK33" s="681"/>
      <c r="AL33" s="681"/>
      <c r="AM33" s="687">
        <f t="shared" si="56"/>
        <v>-2.5099999999999998</v>
      </c>
      <c r="AN33" s="688">
        <f t="shared" si="57"/>
        <v>0</v>
      </c>
      <c r="AO33" s="687">
        <f t="shared" si="58"/>
        <v>7.01</v>
      </c>
      <c r="AP33" s="681"/>
      <c r="AQ33" s="687">
        <f t="shared" si="59"/>
        <v>0</v>
      </c>
      <c r="AR33" s="681"/>
      <c r="AS33" s="687">
        <f t="shared" si="60"/>
        <v>-7.01</v>
      </c>
      <c r="AT33" s="688">
        <f t="shared" si="61"/>
        <v>0</v>
      </c>
      <c r="AU33" s="683">
        <v>2.2999999999999998</v>
      </c>
      <c r="AV33" s="681"/>
      <c r="AW33" s="681"/>
      <c r="AX33" s="681"/>
      <c r="AY33" s="687">
        <f t="shared" si="62"/>
        <v>-2.2999999999999998</v>
      </c>
      <c r="AZ33" s="688">
        <f t="shared" si="63"/>
        <v>0</v>
      </c>
      <c r="BA33" s="683">
        <v>2.41</v>
      </c>
      <c r="BB33" s="681"/>
      <c r="BC33" s="681"/>
      <c r="BD33" s="681"/>
      <c r="BE33" s="687">
        <f t="shared" si="64"/>
        <v>-2.41</v>
      </c>
      <c r="BF33" s="688">
        <f t="shared" si="65"/>
        <v>0</v>
      </c>
      <c r="BG33" s="683">
        <v>2.2999999999999998</v>
      </c>
      <c r="BH33" s="681"/>
      <c r="BI33" s="681"/>
      <c r="BJ33" s="681"/>
      <c r="BK33" s="687">
        <f t="shared" si="66"/>
        <v>-2.2999999999999998</v>
      </c>
      <c r="BL33" s="688">
        <f t="shared" si="67"/>
        <v>0</v>
      </c>
      <c r="BM33" s="687">
        <f t="shared" si="68"/>
        <v>1.21</v>
      </c>
      <c r="BN33" s="681"/>
      <c r="BO33" s="687">
        <f t="shared" si="69"/>
        <v>0</v>
      </c>
      <c r="BP33" s="681"/>
      <c r="BQ33" s="687">
        <f t="shared" si="70"/>
        <v>-1.21</v>
      </c>
      <c r="BR33" s="688">
        <f t="shared" si="71"/>
        <v>0</v>
      </c>
      <c r="BS33" s="683">
        <v>1.2</v>
      </c>
      <c r="BT33" s="681"/>
      <c r="BU33" s="681"/>
      <c r="BV33" s="681"/>
      <c r="BW33" s="687">
        <f t="shared" si="72"/>
        <v>-1.2</v>
      </c>
      <c r="BX33" s="688">
        <f t="shared" si="73"/>
        <v>0</v>
      </c>
      <c r="BY33" s="683">
        <v>0</v>
      </c>
      <c r="BZ33" s="681"/>
      <c r="CA33" s="681"/>
      <c r="CB33" s="681"/>
      <c r="CC33" s="687">
        <f t="shared" si="74"/>
        <v>0</v>
      </c>
      <c r="CD33" s="688" t="str">
        <f t="shared" si="75"/>
        <v>-</v>
      </c>
      <c r="CE33" s="683">
        <v>0.01</v>
      </c>
      <c r="CF33" s="681"/>
      <c r="CG33" s="681"/>
      <c r="CH33" s="681"/>
      <c r="CI33" s="687">
        <f t="shared" si="76"/>
        <v>-0.01</v>
      </c>
      <c r="CJ33" s="688">
        <f t="shared" si="77"/>
        <v>0</v>
      </c>
      <c r="CK33" s="687">
        <f t="shared" si="78"/>
        <v>6.5200000000000005</v>
      </c>
      <c r="CL33" s="681"/>
      <c r="CM33" s="687">
        <f t="shared" si="79"/>
        <v>0</v>
      </c>
      <c r="CN33" s="681"/>
      <c r="CO33" s="687">
        <f t="shared" si="80"/>
        <v>-6.5200000000000005</v>
      </c>
      <c r="CP33" s="688">
        <f t="shared" si="81"/>
        <v>0</v>
      </c>
      <c r="CQ33" s="683">
        <v>2.2000000000000002</v>
      </c>
      <c r="CR33" s="681"/>
      <c r="CS33" s="681"/>
      <c r="CT33" s="681"/>
      <c r="CU33" s="687">
        <f t="shared" si="82"/>
        <v>-2.2000000000000002</v>
      </c>
      <c r="CV33" s="688">
        <f t="shared" si="83"/>
        <v>0</v>
      </c>
      <c r="CW33" s="683">
        <v>2.11</v>
      </c>
      <c r="CX33" s="681"/>
      <c r="CY33" s="681"/>
      <c r="CZ33" s="681"/>
      <c r="DA33" s="687">
        <f t="shared" si="84"/>
        <v>-2.11</v>
      </c>
      <c r="DB33" s="688">
        <f t="shared" si="85"/>
        <v>0</v>
      </c>
      <c r="DC33" s="683">
        <v>2.21</v>
      </c>
      <c r="DD33" s="681"/>
      <c r="DE33" s="681"/>
      <c r="DF33" s="681"/>
      <c r="DG33" s="687">
        <f t="shared" si="86"/>
        <v>-2.21</v>
      </c>
      <c r="DH33" s="688">
        <f t="shared" si="87"/>
        <v>0</v>
      </c>
    </row>
    <row r="34" spans="2:112" ht="20.100000000000001" customHeight="1">
      <c r="B34" s="158" t="s">
        <v>3527</v>
      </c>
      <c r="C34" s="654"/>
      <c r="D34" s="164" t="s">
        <v>3528</v>
      </c>
      <c r="E34" s="528">
        <v>100330604</v>
      </c>
      <c r="F34" s="528"/>
      <c r="G34" s="529"/>
      <c r="H34" s="530"/>
      <c r="I34" s="530"/>
      <c r="J34" s="91" t="s">
        <v>883</v>
      </c>
      <c r="K34" s="687">
        <f t="shared" si="44"/>
        <v>0.8</v>
      </c>
      <c r="L34" s="681"/>
      <c r="M34" s="687">
        <f t="shared" si="45"/>
        <v>0</v>
      </c>
      <c r="N34" s="681"/>
      <c r="O34" s="687">
        <f t="shared" si="46"/>
        <v>-0.8</v>
      </c>
      <c r="P34" s="688">
        <f t="shared" si="47"/>
        <v>0</v>
      </c>
      <c r="Q34" s="687">
        <f t="shared" si="48"/>
        <v>7.0000000000000007E-2</v>
      </c>
      <c r="R34" s="681"/>
      <c r="S34" s="687">
        <f t="shared" si="49"/>
        <v>0</v>
      </c>
      <c r="T34" s="681"/>
      <c r="U34" s="687">
        <f t="shared" si="50"/>
        <v>-7.0000000000000007E-2</v>
      </c>
      <c r="V34" s="688">
        <f t="shared" si="51"/>
        <v>0</v>
      </c>
      <c r="W34" s="683">
        <v>0</v>
      </c>
      <c r="X34" s="681"/>
      <c r="Y34" s="681"/>
      <c r="Z34" s="681"/>
      <c r="AA34" s="687">
        <f t="shared" si="52"/>
        <v>0</v>
      </c>
      <c r="AB34" s="688" t="str">
        <f t="shared" si="53"/>
        <v>-</v>
      </c>
      <c r="AC34" s="683">
        <v>0.02</v>
      </c>
      <c r="AD34" s="681"/>
      <c r="AE34" s="681"/>
      <c r="AF34" s="681"/>
      <c r="AG34" s="687">
        <f t="shared" si="54"/>
        <v>-0.02</v>
      </c>
      <c r="AH34" s="688">
        <f t="shared" si="55"/>
        <v>0</v>
      </c>
      <c r="AI34" s="683">
        <v>0.05</v>
      </c>
      <c r="AJ34" s="681"/>
      <c r="AK34" s="681"/>
      <c r="AL34" s="681"/>
      <c r="AM34" s="687">
        <f t="shared" si="56"/>
        <v>-0.05</v>
      </c>
      <c r="AN34" s="688">
        <f t="shared" si="57"/>
        <v>0</v>
      </c>
      <c r="AO34" s="687">
        <f t="shared" si="58"/>
        <v>0.15</v>
      </c>
      <c r="AP34" s="681"/>
      <c r="AQ34" s="687">
        <f t="shared" si="59"/>
        <v>0</v>
      </c>
      <c r="AR34" s="681"/>
      <c r="AS34" s="687">
        <f t="shared" si="60"/>
        <v>-0.15</v>
      </c>
      <c r="AT34" s="688">
        <f t="shared" si="61"/>
        <v>0</v>
      </c>
      <c r="AU34" s="683">
        <v>0.01</v>
      </c>
      <c r="AV34" s="681"/>
      <c r="AW34" s="681"/>
      <c r="AX34" s="681"/>
      <c r="AY34" s="687">
        <f t="shared" si="62"/>
        <v>-0.01</v>
      </c>
      <c r="AZ34" s="688">
        <f t="shared" si="63"/>
        <v>0</v>
      </c>
      <c r="BA34" s="683">
        <v>0.03</v>
      </c>
      <c r="BB34" s="681"/>
      <c r="BC34" s="681"/>
      <c r="BD34" s="681"/>
      <c r="BE34" s="687">
        <f t="shared" si="64"/>
        <v>-0.03</v>
      </c>
      <c r="BF34" s="688">
        <f t="shared" si="65"/>
        <v>0</v>
      </c>
      <c r="BG34" s="683">
        <v>0.11</v>
      </c>
      <c r="BH34" s="681"/>
      <c r="BI34" s="681"/>
      <c r="BJ34" s="681"/>
      <c r="BK34" s="687">
        <f t="shared" si="66"/>
        <v>-0.11</v>
      </c>
      <c r="BL34" s="688">
        <f t="shared" si="67"/>
        <v>0</v>
      </c>
      <c r="BM34" s="687">
        <f t="shared" si="68"/>
        <v>0.2</v>
      </c>
      <c r="BN34" s="681"/>
      <c r="BO34" s="687">
        <f t="shared" si="69"/>
        <v>0</v>
      </c>
      <c r="BP34" s="681"/>
      <c r="BQ34" s="687">
        <f t="shared" si="70"/>
        <v>-0.2</v>
      </c>
      <c r="BR34" s="688">
        <f t="shared" si="71"/>
        <v>0</v>
      </c>
      <c r="BS34" s="683">
        <v>0.19</v>
      </c>
      <c r="BT34" s="681"/>
      <c r="BU34" s="681"/>
      <c r="BV34" s="681"/>
      <c r="BW34" s="687">
        <f t="shared" si="72"/>
        <v>-0.19</v>
      </c>
      <c r="BX34" s="688">
        <f t="shared" si="73"/>
        <v>0</v>
      </c>
      <c r="BY34" s="683">
        <v>0</v>
      </c>
      <c r="BZ34" s="681"/>
      <c r="CA34" s="681"/>
      <c r="CB34" s="681"/>
      <c r="CC34" s="687">
        <f t="shared" si="74"/>
        <v>0</v>
      </c>
      <c r="CD34" s="688" t="str">
        <f t="shared" si="75"/>
        <v>-</v>
      </c>
      <c r="CE34" s="683">
        <v>0.01</v>
      </c>
      <c r="CF34" s="681"/>
      <c r="CG34" s="681"/>
      <c r="CH34" s="681"/>
      <c r="CI34" s="687">
        <f t="shared" si="76"/>
        <v>-0.01</v>
      </c>
      <c r="CJ34" s="688">
        <f t="shared" si="77"/>
        <v>0</v>
      </c>
      <c r="CK34" s="687">
        <f t="shared" si="78"/>
        <v>0.38</v>
      </c>
      <c r="CL34" s="681"/>
      <c r="CM34" s="687">
        <f t="shared" si="79"/>
        <v>0</v>
      </c>
      <c r="CN34" s="681"/>
      <c r="CO34" s="687">
        <f t="shared" si="80"/>
        <v>-0.38</v>
      </c>
      <c r="CP34" s="688">
        <f t="shared" si="81"/>
        <v>0</v>
      </c>
      <c r="CQ34" s="683">
        <v>0.01</v>
      </c>
      <c r="CR34" s="681"/>
      <c r="CS34" s="681"/>
      <c r="CT34" s="681"/>
      <c r="CU34" s="687">
        <f t="shared" si="82"/>
        <v>-0.01</v>
      </c>
      <c r="CV34" s="688">
        <f t="shared" si="83"/>
        <v>0</v>
      </c>
      <c r="CW34" s="683">
        <v>0.09</v>
      </c>
      <c r="CX34" s="681"/>
      <c r="CY34" s="681"/>
      <c r="CZ34" s="681"/>
      <c r="DA34" s="687">
        <f t="shared" si="84"/>
        <v>-0.09</v>
      </c>
      <c r="DB34" s="688">
        <f t="shared" si="85"/>
        <v>0</v>
      </c>
      <c r="DC34" s="683">
        <v>0.28000000000000003</v>
      </c>
      <c r="DD34" s="681"/>
      <c r="DE34" s="681"/>
      <c r="DF34" s="681"/>
      <c r="DG34" s="687">
        <f t="shared" si="86"/>
        <v>-0.28000000000000003</v>
      </c>
      <c r="DH34" s="688">
        <f t="shared" si="87"/>
        <v>0</v>
      </c>
    </row>
    <row r="35" spans="2:112" ht="20.100000000000001" customHeight="1">
      <c r="B35" s="158" t="s">
        <v>3529</v>
      </c>
      <c r="C35" s="650" t="s">
        <v>3530</v>
      </c>
      <c r="D35" s="162" t="s">
        <v>3531</v>
      </c>
      <c r="E35" s="528">
        <v>100330605</v>
      </c>
      <c r="F35" s="528"/>
      <c r="G35" s="529"/>
      <c r="H35" s="530"/>
      <c r="I35" s="530"/>
      <c r="J35" s="91" t="s">
        <v>883</v>
      </c>
      <c r="K35" s="687">
        <f t="shared" si="44"/>
        <v>5.0199999999999996</v>
      </c>
      <c r="L35" s="681"/>
      <c r="M35" s="687">
        <f t="shared" si="45"/>
        <v>0</v>
      </c>
      <c r="N35" s="681"/>
      <c r="O35" s="687">
        <f t="shared" si="46"/>
        <v>-5.0199999999999996</v>
      </c>
      <c r="P35" s="688">
        <f t="shared" si="47"/>
        <v>0</v>
      </c>
      <c r="Q35" s="687">
        <f t="shared" si="48"/>
        <v>1.63</v>
      </c>
      <c r="R35" s="681"/>
      <c r="S35" s="687">
        <f t="shared" si="49"/>
        <v>0</v>
      </c>
      <c r="T35" s="681"/>
      <c r="U35" s="687">
        <f t="shared" si="50"/>
        <v>-1.63</v>
      </c>
      <c r="V35" s="688">
        <f t="shared" si="51"/>
        <v>0</v>
      </c>
      <c r="W35" s="683">
        <v>0.56999999999999995</v>
      </c>
      <c r="X35" s="681"/>
      <c r="Y35" s="681"/>
      <c r="Z35" s="681"/>
      <c r="AA35" s="687">
        <f t="shared" si="52"/>
        <v>-0.56999999999999995</v>
      </c>
      <c r="AB35" s="688">
        <f t="shared" si="53"/>
        <v>0</v>
      </c>
      <c r="AC35" s="683">
        <v>0.49</v>
      </c>
      <c r="AD35" s="681"/>
      <c r="AE35" s="681"/>
      <c r="AF35" s="681"/>
      <c r="AG35" s="687">
        <f t="shared" si="54"/>
        <v>-0.49</v>
      </c>
      <c r="AH35" s="688">
        <f t="shared" si="55"/>
        <v>0</v>
      </c>
      <c r="AI35" s="683">
        <v>0.56999999999999995</v>
      </c>
      <c r="AJ35" s="681"/>
      <c r="AK35" s="681"/>
      <c r="AL35" s="681"/>
      <c r="AM35" s="687">
        <f t="shared" si="56"/>
        <v>-0.56999999999999995</v>
      </c>
      <c r="AN35" s="688">
        <f t="shared" si="57"/>
        <v>0</v>
      </c>
      <c r="AO35" s="687">
        <f t="shared" si="58"/>
        <v>1.61</v>
      </c>
      <c r="AP35" s="681"/>
      <c r="AQ35" s="687">
        <f t="shared" si="59"/>
        <v>0</v>
      </c>
      <c r="AR35" s="681"/>
      <c r="AS35" s="687">
        <f t="shared" si="60"/>
        <v>-1.61</v>
      </c>
      <c r="AT35" s="688">
        <f t="shared" si="61"/>
        <v>0</v>
      </c>
      <c r="AU35" s="683">
        <v>0.55000000000000004</v>
      </c>
      <c r="AV35" s="681"/>
      <c r="AW35" s="681"/>
      <c r="AX35" s="681"/>
      <c r="AY35" s="687">
        <f t="shared" si="62"/>
        <v>-0.55000000000000004</v>
      </c>
      <c r="AZ35" s="688">
        <f t="shared" si="63"/>
        <v>0</v>
      </c>
      <c r="BA35" s="683">
        <v>0.54</v>
      </c>
      <c r="BB35" s="681"/>
      <c r="BC35" s="681"/>
      <c r="BD35" s="681"/>
      <c r="BE35" s="687">
        <f t="shared" si="64"/>
        <v>-0.54</v>
      </c>
      <c r="BF35" s="688">
        <f t="shared" si="65"/>
        <v>0</v>
      </c>
      <c r="BG35" s="683">
        <v>0.52</v>
      </c>
      <c r="BH35" s="681"/>
      <c r="BI35" s="681"/>
      <c r="BJ35" s="681"/>
      <c r="BK35" s="687">
        <f t="shared" si="66"/>
        <v>-0.52</v>
      </c>
      <c r="BL35" s="688">
        <f t="shared" si="67"/>
        <v>0</v>
      </c>
      <c r="BM35" s="687">
        <f t="shared" si="68"/>
        <v>0.08</v>
      </c>
      <c r="BN35" s="681"/>
      <c r="BO35" s="687">
        <f t="shared" si="69"/>
        <v>0</v>
      </c>
      <c r="BP35" s="681"/>
      <c r="BQ35" s="687">
        <f t="shared" si="70"/>
        <v>-0.08</v>
      </c>
      <c r="BR35" s="688">
        <f t="shared" si="71"/>
        <v>0</v>
      </c>
      <c r="BS35" s="683">
        <v>0.03</v>
      </c>
      <c r="BT35" s="681"/>
      <c r="BU35" s="681"/>
      <c r="BV35" s="681"/>
      <c r="BW35" s="687">
        <f t="shared" si="72"/>
        <v>-0.03</v>
      </c>
      <c r="BX35" s="688">
        <f t="shared" si="73"/>
        <v>0</v>
      </c>
      <c r="BY35" s="683">
        <v>0.02</v>
      </c>
      <c r="BZ35" s="681"/>
      <c r="CA35" s="681"/>
      <c r="CB35" s="681"/>
      <c r="CC35" s="687">
        <f t="shared" si="74"/>
        <v>-0.02</v>
      </c>
      <c r="CD35" s="688">
        <f t="shared" si="75"/>
        <v>0</v>
      </c>
      <c r="CE35" s="683">
        <v>0.03</v>
      </c>
      <c r="CF35" s="681"/>
      <c r="CG35" s="681"/>
      <c r="CH35" s="681"/>
      <c r="CI35" s="687">
        <f t="shared" si="76"/>
        <v>-0.03</v>
      </c>
      <c r="CJ35" s="688">
        <f t="shared" si="77"/>
        <v>0</v>
      </c>
      <c r="CK35" s="687">
        <f t="shared" si="78"/>
        <v>1.6999999999999997</v>
      </c>
      <c r="CL35" s="681"/>
      <c r="CM35" s="687">
        <f t="shared" si="79"/>
        <v>0</v>
      </c>
      <c r="CN35" s="681"/>
      <c r="CO35" s="687">
        <f t="shared" si="80"/>
        <v>-1.6999999999999997</v>
      </c>
      <c r="CP35" s="688">
        <f t="shared" si="81"/>
        <v>0</v>
      </c>
      <c r="CQ35" s="683">
        <v>0.56999999999999995</v>
      </c>
      <c r="CR35" s="681"/>
      <c r="CS35" s="681"/>
      <c r="CT35" s="681"/>
      <c r="CU35" s="687">
        <f t="shared" si="82"/>
        <v>-0.56999999999999995</v>
      </c>
      <c r="CV35" s="688">
        <f t="shared" si="83"/>
        <v>0</v>
      </c>
      <c r="CW35" s="683">
        <v>0.56000000000000005</v>
      </c>
      <c r="CX35" s="681"/>
      <c r="CY35" s="681"/>
      <c r="CZ35" s="681"/>
      <c r="DA35" s="687">
        <f t="shared" si="84"/>
        <v>-0.56000000000000005</v>
      </c>
      <c r="DB35" s="688">
        <f t="shared" si="85"/>
        <v>0</v>
      </c>
      <c r="DC35" s="683">
        <v>0.56999999999999995</v>
      </c>
      <c r="DD35" s="681"/>
      <c r="DE35" s="681"/>
      <c r="DF35" s="681"/>
      <c r="DG35" s="687">
        <f t="shared" si="86"/>
        <v>-0.56999999999999995</v>
      </c>
      <c r="DH35" s="688">
        <f t="shared" si="87"/>
        <v>0</v>
      </c>
    </row>
    <row r="36" spans="2:112" ht="20.100000000000001" customHeight="1">
      <c r="B36" s="158"/>
      <c r="C36" s="654"/>
      <c r="D36" s="34" t="s">
        <v>3532</v>
      </c>
      <c r="E36" s="528">
        <v>100336116</v>
      </c>
      <c r="F36" s="528"/>
      <c r="G36" s="529"/>
      <c r="H36" s="530"/>
      <c r="I36" s="530"/>
      <c r="J36" s="91" t="s">
        <v>883</v>
      </c>
      <c r="K36" s="687">
        <f t="shared" si="44"/>
        <v>5.0199999999999996</v>
      </c>
      <c r="L36" s="681"/>
      <c r="M36" s="687">
        <f t="shared" si="45"/>
        <v>0</v>
      </c>
      <c r="N36" s="681"/>
      <c r="O36" s="687">
        <f t="shared" si="46"/>
        <v>-5.0199999999999996</v>
      </c>
      <c r="P36" s="688">
        <f t="shared" si="47"/>
        <v>0</v>
      </c>
      <c r="Q36" s="687">
        <f t="shared" si="48"/>
        <v>1.63</v>
      </c>
      <c r="R36" s="681"/>
      <c r="S36" s="687">
        <f t="shared" si="49"/>
        <v>0</v>
      </c>
      <c r="T36" s="681"/>
      <c r="U36" s="687">
        <f t="shared" si="50"/>
        <v>-1.63</v>
      </c>
      <c r="V36" s="688">
        <f t="shared" si="51"/>
        <v>0</v>
      </c>
      <c r="W36" s="683">
        <v>0.56999999999999995</v>
      </c>
      <c r="X36" s="681"/>
      <c r="Y36" s="681"/>
      <c r="Z36" s="681"/>
      <c r="AA36" s="687">
        <f t="shared" si="52"/>
        <v>-0.56999999999999995</v>
      </c>
      <c r="AB36" s="688">
        <f t="shared" si="53"/>
        <v>0</v>
      </c>
      <c r="AC36" s="683">
        <v>0.49</v>
      </c>
      <c r="AD36" s="681"/>
      <c r="AE36" s="681"/>
      <c r="AF36" s="681"/>
      <c r="AG36" s="687">
        <f t="shared" si="54"/>
        <v>-0.49</v>
      </c>
      <c r="AH36" s="688">
        <f t="shared" si="55"/>
        <v>0</v>
      </c>
      <c r="AI36" s="683">
        <v>0.56999999999999995</v>
      </c>
      <c r="AJ36" s="681"/>
      <c r="AK36" s="681"/>
      <c r="AL36" s="681"/>
      <c r="AM36" s="687">
        <f t="shared" si="56"/>
        <v>-0.56999999999999995</v>
      </c>
      <c r="AN36" s="688">
        <f t="shared" si="57"/>
        <v>0</v>
      </c>
      <c r="AO36" s="687">
        <f t="shared" si="58"/>
        <v>1.61</v>
      </c>
      <c r="AP36" s="681"/>
      <c r="AQ36" s="687">
        <f t="shared" si="59"/>
        <v>0</v>
      </c>
      <c r="AR36" s="681"/>
      <c r="AS36" s="687">
        <f t="shared" si="60"/>
        <v>-1.61</v>
      </c>
      <c r="AT36" s="688">
        <f t="shared" si="61"/>
        <v>0</v>
      </c>
      <c r="AU36" s="683">
        <v>0.55000000000000004</v>
      </c>
      <c r="AV36" s="681"/>
      <c r="AW36" s="681"/>
      <c r="AX36" s="681"/>
      <c r="AY36" s="687">
        <f t="shared" si="62"/>
        <v>-0.55000000000000004</v>
      </c>
      <c r="AZ36" s="688">
        <f t="shared" si="63"/>
        <v>0</v>
      </c>
      <c r="BA36" s="683">
        <v>0.54</v>
      </c>
      <c r="BB36" s="681"/>
      <c r="BC36" s="681"/>
      <c r="BD36" s="681"/>
      <c r="BE36" s="687">
        <f t="shared" si="64"/>
        <v>-0.54</v>
      </c>
      <c r="BF36" s="688">
        <f t="shared" si="65"/>
        <v>0</v>
      </c>
      <c r="BG36" s="683">
        <v>0.52</v>
      </c>
      <c r="BH36" s="681"/>
      <c r="BI36" s="681"/>
      <c r="BJ36" s="681"/>
      <c r="BK36" s="687">
        <f t="shared" si="66"/>
        <v>-0.52</v>
      </c>
      <c r="BL36" s="688">
        <f t="shared" si="67"/>
        <v>0</v>
      </c>
      <c r="BM36" s="687">
        <f t="shared" si="68"/>
        <v>0.08</v>
      </c>
      <c r="BN36" s="681"/>
      <c r="BO36" s="687">
        <f t="shared" si="69"/>
        <v>0</v>
      </c>
      <c r="BP36" s="681"/>
      <c r="BQ36" s="687">
        <f t="shared" si="70"/>
        <v>-0.08</v>
      </c>
      <c r="BR36" s="688">
        <f t="shared" si="71"/>
        <v>0</v>
      </c>
      <c r="BS36" s="683">
        <v>0.03</v>
      </c>
      <c r="BT36" s="681"/>
      <c r="BU36" s="681"/>
      <c r="BV36" s="681"/>
      <c r="BW36" s="687">
        <f t="shared" si="72"/>
        <v>-0.03</v>
      </c>
      <c r="BX36" s="688">
        <f t="shared" si="73"/>
        <v>0</v>
      </c>
      <c r="BY36" s="683">
        <v>0.02</v>
      </c>
      <c r="BZ36" s="681"/>
      <c r="CA36" s="681"/>
      <c r="CB36" s="681"/>
      <c r="CC36" s="687">
        <f t="shared" si="74"/>
        <v>-0.02</v>
      </c>
      <c r="CD36" s="688">
        <f t="shared" si="75"/>
        <v>0</v>
      </c>
      <c r="CE36" s="683">
        <v>0.03</v>
      </c>
      <c r="CF36" s="681"/>
      <c r="CG36" s="681"/>
      <c r="CH36" s="681"/>
      <c r="CI36" s="687">
        <f t="shared" si="76"/>
        <v>-0.03</v>
      </c>
      <c r="CJ36" s="688">
        <f t="shared" si="77"/>
        <v>0</v>
      </c>
      <c r="CK36" s="687">
        <f t="shared" si="78"/>
        <v>1.6999999999999997</v>
      </c>
      <c r="CL36" s="681"/>
      <c r="CM36" s="687">
        <f t="shared" si="79"/>
        <v>0</v>
      </c>
      <c r="CN36" s="681"/>
      <c r="CO36" s="687">
        <f t="shared" si="80"/>
        <v>-1.6999999999999997</v>
      </c>
      <c r="CP36" s="688">
        <f t="shared" si="81"/>
        <v>0</v>
      </c>
      <c r="CQ36" s="683">
        <v>0.56999999999999995</v>
      </c>
      <c r="CR36" s="681"/>
      <c r="CS36" s="681"/>
      <c r="CT36" s="681"/>
      <c r="CU36" s="687">
        <f t="shared" si="82"/>
        <v>-0.56999999999999995</v>
      </c>
      <c r="CV36" s="688">
        <f t="shared" si="83"/>
        <v>0</v>
      </c>
      <c r="CW36" s="683">
        <v>0.56000000000000005</v>
      </c>
      <c r="CX36" s="681"/>
      <c r="CY36" s="681"/>
      <c r="CZ36" s="681"/>
      <c r="DA36" s="687">
        <f t="shared" si="84"/>
        <v>-0.56000000000000005</v>
      </c>
      <c r="DB36" s="688">
        <f t="shared" si="85"/>
        <v>0</v>
      </c>
      <c r="DC36" s="683">
        <v>0.56999999999999995</v>
      </c>
      <c r="DD36" s="681"/>
      <c r="DE36" s="681"/>
      <c r="DF36" s="681"/>
      <c r="DG36" s="687">
        <f t="shared" si="86"/>
        <v>-0.56999999999999995</v>
      </c>
      <c r="DH36" s="688">
        <f t="shared" si="87"/>
        <v>0</v>
      </c>
    </row>
    <row r="37" spans="2:112" ht="20.100000000000001" customHeight="1">
      <c r="B37" s="158" t="s">
        <v>3533</v>
      </c>
      <c r="C37" s="650" t="s">
        <v>3534</v>
      </c>
      <c r="D37" s="162" t="s">
        <v>3535</v>
      </c>
      <c r="E37" s="528">
        <v>100330609</v>
      </c>
      <c r="F37" s="528"/>
      <c r="G37" s="529"/>
      <c r="H37" s="530"/>
      <c r="I37" s="530"/>
      <c r="J37" s="91" t="s">
        <v>883</v>
      </c>
      <c r="K37" s="687">
        <f t="shared" si="44"/>
        <v>1.2599999999999998</v>
      </c>
      <c r="L37" s="681"/>
      <c r="M37" s="687">
        <f t="shared" si="45"/>
        <v>0</v>
      </c>
      <c r="N37" s="681"/>
      <c r="O37" s="687">
        <f t="shared" si="46"/>
        <v>-1.2599999999999998</v>
      </c>
      <c r="P37" s="688">
        <f t="shared" si="47"/>
        <v>0</v>
      </c>
      <c r="Q37" s="687">
        <f t="shared" si="48"/>
        <v>0.33999999999999997</v>
      </c>
      <c r="R37" s="681"/>
      <c r="S37" s="687">
        <f t="shared" si="49"/>
        <v>0</v>
      </c>
      <c r="T37" s="681"/>
      <c r="U37" s="687">
        <f t="shared" si="50"/>
        <v>-0.33999999999999997</v>
      </c>
      <c r="V37" s="688">
        <f t="shared" si="51"/>
        <v>0</v>
      </c>
      <c r="W37" s="683">
        <v>0.12</v>
      </c>
      <c r="X37" s="681"/>
      <c r="Y37" s="681"/>
      <c r="Z37" s="681"/>
      <c r="AA37" s="687">
        <f t="shared" si="52"/>
        <v>-0.12</v>
      </c>
      <c r="AB37" s="688">
        <f t="shared" si="53"/>
        <v>0</v>
      </c>
      <c r="AC37" s="683">
        <v>0.1</v>
      </c>
      <c r="AD37" s="681"/>
      <c r="AE37" s="681"/>
      <c r="AF37" s="681"/>
      <c r="AG37" s="687">
        <f t="shared" si="54"/>
        <v>-0.1</v>
      </c>
      <c r="AH37" s="688">
        <f t="shared" si="55"/>
        <v>0</v>
      </c>
      <c r="AI37" s="683">
        <v>0.12</v>
      </c>
      <c r="AJ37" s="681"/>
      <c r="AK37" s="681"/>
      <c r="AL37" s="681"/>
      <c r="AM37" s="687">
        <f t="shared" si="56"/>
        <v>-0.12</v>
      </c>
      <c r="AN37" s="688">
        <f t="shared" si="57"/>
        <v>0</v>
      </c>
      <c r="AO37" s="687">
        <f t="shared" si="58"/>
        <v>0.24</v>
      </c>
      <c r="AP37" s="681"/>
      <c r="AQ37" s="687">
        <f t="shared" si="59"/>
        <v>0</v>
      </c>
      <c r="AR37" s="681"/>
      <c r="AS37" s="687">
        <f t="shared" si="60"/>
        <v>-0.24</v>
      </c>
      <c r="AT37" s="688">
        <f t="shared" si="61"/>
        <v>0</v>
      </c>
      <c r="AU37" s="683">
        <v>0.12</v>
      </c>
      <c r="AV37" s="681"/>
      <c r="AW37" s="681"/>
      <c r="AX37" s="681"/>
      <c r="AY37" s="687">
        <f t="shared" si="62"/>
        <v>-0.12</v>
      </c>
      <c r="AZ37" s="688">
        <f t="shared" si="63"/>
        <v>0</v>
      </c>
      <c r="BA37" s="683">
        <v>0.12</v>
      </c>
      <c r="BB37" s="681"/>
      <c r="BC37" s="681"/>
      <c r="BD37" s="681"/>
      <c r="BE37" s="687">
        <f t="shared" si="64"/>
        <v>-0.12</v>
      </c>
      <c r="BF37" s="688">
        <f t="shared" si="65"/>
        <v>0</v>
      </c>
      <c r="BG37" s="683">
        <v>0</v>
      </c>
      <c r="BH37" s="681"/>
      <c r="BI37" s="681"/>
      <c r="BJ37" s="681"/>
      <c r="BK37" s="687">
        <f t="shared" si="66"/>
        <v>0</v>
      </c>
      <c r="BL37" s="688" t="str">
        <f t="shared" si="67"/>
        <v>-</v>
      </c>
      <c r="BM37" s="687">
        <f t="shared" si="68"/>
        <v>0.32</v>
      </c>
      <c r="BN37" s="681"/>
      <c r="BO37" s="687">
        <f t="shared" si="69"/>
        <v>0</v>
      </c>
      <c r="BP37" s="681"/>
      <c r="BQ37" s="687">
        <f t="shared" si="70"/>
        <v>-0.32</v>
      </c>
      <c r="BR37" s="688">
        <f t="shared" si="71"/>
        <v>0</v>
      </c>
      <c r="BS37" s="683">
        <v>0.1</v>
      </c>
      <c r="BT37" s="681"/>
      <c r="BU37" s="681"/>
      <c r="BV37" s="681"/>
      <c r="BW37" s="687">
        <f t="shared" si="72"/>
        <v>-0.1</v>
      </c>
      <c r="BX37" s="688">
        <f t="shared" si="73"/>
        <v>0</v>
      </c>
      <c r="BY37" s="683">
        <v>0.1</v>
      </c>
      <c r="BZ37" s="681"/>
      <c r="CA37" s="681"/>
      <c r="CB37" s="681"/>
      <c r="CC37" s="687">
        <f t="shared" si="74"/>
        <v>-0.1</v>
      </c>
      <c r="CD37" s="688">
        <f t="shared" si="75"/>
        <v>0</v>
      </c>
      <c r="CE37" s="683">
        <v>0.12</v>
      </c>
      <c r="CF37" s="681"/>
      <c r="CG37" s="681"/>
      <c r="CH37" s="681"/>
      <c r="CI37" s="687">
        <f t="shared" si="76"/>
        <v>-0.12</v>
      </c>
      <c r="CJ37" s="688">
        <f t="shared" si="77"/>
        <v>0</v>
      </c>
      <c r="CK37" s="687">
        <f t="shared" si="78"/>
        <v>0.36</v>
      </c>
      <c r="CL37" s="681"/>
      <c r="CM37" s="687">
        <f t="shared" si="79"/>
        <v>0</v>
      </c>
      <c r="CN37" s="681"/>
      <c r="CO37" s="687">
        <f t="shared" si="80"/>
        <v>-0.36</v>
      </c>
      <c r="CP37" s="688">
        <f t="shared" si="81"/>
        <v>0</v>
      </c>
      <c r="CQ37" s="683">
        <v>0.12</v>
      </c>
      <c r="CR37" s="681"/>
      <c r="CS37" s="681"/>
      <c r="CT37" s="681"/>
      <c r="CU37" s="687">
        <f t="shared" si="82"/>
        <v>-0.12</v>
      </c>
      <c r="CV37" s="688">
        <f t="shared" si="83"/>
        <v>0</v>
      </c>
      <c r="CW37" s="683">
        <v>0.12</v>
      </c>
      <c r="CX37" s="681"/>
      <c r="CY37" s="681"/>
      <c r="CZ37" s="681"/>
      <c r="DA37" s="687">
        <f t="shared" si="84"/>
        <v>-0.12</v>
      </c>
      <c r="DB37" s="688">
        <f t="shared" si="85"/>
        <v>0</v>
      </c>
      <c r="DC37" s="683">
        <v>0.12</v>
      </c>
      <c r="DD37" s="681"/>
      <c r="DE37" s="681"/>
      <c r="DF37" s="681"/>
      <c r="DG37" s="687">
        <f t="shared" si="86"/>
        <v>-0.12</v>
      </c>
      <c r="DH37" s="688">
        <f t="shared" si="87"/>
        <v>0</v>
      </c>
    </row>
    <row r="38" spans="2:112" ht="20.100000000000001" customHeight="1">
      <c r="B38" s="158" t="s">
        <v>3536</v>
      </c>
      <c r="C38" s="800" t="s">
        <v>3537</v>
      </c>
      <c r="D38" s="789" t="s">
        <v>3538</v>
      </c>
      <c r="E38" s="528">
        <v>100330611</v>
      </c>
      <c r="F38" s="528"/>
      <c r="G38" s="529"/>
      <c r="H38" s="530"/>
      <c r="I38" s="530"/>
      <c r="J38" s="91" t="s">
        <v>883</v>
      </c>
      <c r="K38" s="687">
        <f t="shared" si="44"/>
        <v>5.54</v>
      </c>
      <c r="L38" s="681"/>
      <c r="M38" s="687">
        <f t="shared" si="45"/>
        <v>0</v>
      </c>
      <c r="N38" s="681"/>
      <c r="O38" s="687">
        <f t="shared" si="46"/>
        <v>-5.54</v>
      </c>
      <c r="P38" s="688">
        <f t="shared" si="47"/>
        <v>0</v>
      </c>
      <c r="Q38" s="687">
        <f t="shared" si="48"/>
        <v>1.92</v>
      </c>
      <c r="R38" s="681"/>
      <c r="S38" s="687">
        <f t="shared" si="49"/>
        <v>0</v>
      </c>
      <c r="T38" s="681"/>
      <c r="U38" s="687">
        <f t="shared" si="50"/>
        <v>-1.92</v>
      </c>
      <c r="V38" s="688">
        <f t="shared" si="51"/>
        <v>0</v>
      </c>
      <c r="W38" s="683">
        <v>0.68</v>
      </c>
      <c r="X38" s="681"/>
      <c r="Y38" s="681"/>
      <c r="Z38" s="681"/>
      <c r="AA38" s="687">
        <f t="shared" si="52"/>
        <v>-0.68</v>
      </c>
      <c r="AB38" s="688">
        <f t="shared" si="53"/>
        <v>0</v>
      </c>
      <c r="AC38" s="683">
        <v>0.56999999999999995</v>
      </c>
      <c r="AD38" s="681"/>
      <c r="AE38" s="681"/>
      <c r="AF38" s="681"/>
      <c r="AG38" s="687">
        <f t="shared" si="54"/>
        <v>-0.56999999999999995</v>
      </c>
      <c r="AH38" s="688">
        <f t="shared" si="55"/>
        <v>0</v>
      </c>
      <c r="AI38" s="683">
        <v>0.67</v>
      </c>
      <c r="AJ38" s="681"/>
      <c r="AK38" s="681"/>
      <c r="AL38" s="681"/>
      <c r="AM38" s="687">
        <f t="shared" si="56"/>
        <v>-0.67</v>
      </c>
      <c r="AN38" s="688">
        <f t="shared" si="57"/>
        <v>0</v>
      </c>
      <c r="AO38" s="687">
        <f t="shared" si="58"/>
        <v>1.56</v>
      </c>
      <c r="AP38" s="681"/>
      <c r="AQ38" s="687">
        <f t="shared" si="59"/>
        <v>0</v>
      </c>
      <c r="AR38" s="681"/>
      <c r="AS38" s="687">
        <f t="shared" si="60"/>
        <v>-1.56</v>
      </c>
      <c r="AT38" s="688">
        <f t="shared" si="61"/>
        <v>0</v>
      </c>
      <c r="AU38" s="683">
        <v>0.5</v>
      </c>
      <c r="AV38" s="681"/>
      <c r="AW38" s="681"/>
      <c r="AX38" s="681"/>
      <c r="AY38" s="687">
        <f t="shared" si="62"/>
        <v>-0.5</v>
      </c>
      <c r="AZ38" s="688">
        <f t="shared" si="63"/>
        <v>0</v>
      </c>
      <c r="BA38" s="683">
        <v>0.6</v>
      </c>
      <c r="BB38" s="681"/>
      <c r="BC38" s="681"/>
      <c r="BD38" s="681"/>
      <c r="BE38" s="687">
        <f t="shared" si="64"/>
        <v>-0.6</v>
      </c>
      <c r="BF38" s="688">
        <f t="shared" si="65"/>
        <v>0</v>
      </c>
      <c r="BG38" s="683">
        <v>0.46</v>
      </c>
      <c r="BH38" s="681"/>
      <c r="BI38" s="681"/>
      <c r="BJ38" s="681"/>
      <c r="BK38" s="687">
        <f t="shared" si="66"/>
        <v>-0.46</v>
      </c>
      <c r="BL38" s="688">
        <f t="shared" si="67"/>
        <v>0</v>
      </c>
      <c r="BM38" s="687">
        <f t="shared" si="68"/>
        <v>0.43000000000000005</v>
      </c>
      <c r="BN38" s="681"/>
      <c r="BO38" s="687">
        <f t="shared" si="69"/>
        <v>0</v>
      </c>
      <c r="BP38" s="681"/>
      <c r="BQ38" s="687">
        <f t="shared" si="70"/>
        <v>-0.43000000000000005</v>
      </c>
      <c r="BR38" s="688">
        <f t="shared" si="71"/>
        <v>0</v>
      </c>
      <c r="BS38" s="683">
        <v>0.23</v>
      </c>
      <c r="BT38" s="681"/>
      <c r="BU38" s="681"/>
      <c r="BV38" s="681"/>
      <c r="BW38" s="687">
        <f t="shared" si="72"/>
        <v>-0.23</v>
      </c>
      <c r="BX38" s="688">
        <f t="shared" si="73"/>
        <v>0</v>
      </c>
      <c r="BY38" s="683">
        <v>7.0000000000000007E-2</v>
      </c>
      <c r="BZ38" s="681"/>
      <c r="CA38" s="681"/>
      <c r="CB38" s="681"/>
      <c r="CC38" s="687">
        <f t="shared" si="74"/>
        <v>-7.0000000000000007E-2</v>
      </c>
      <c r="CD38" s="688">
        <f t="shared" si="75"/>
        <v>0</v>
      </c>
      <c r="CE38" s="683">
        <v>0.13</v>
      </c>
      <c r="CF38" s="681"/>
      <c r="CG38" s="681"/>
      <c r="CH38" s="681"/>
      <c r="CI38" s="687">
        <f t="shared" si="76"/>
        <v>-0.13</v>
      </c>
      <c r="CJ38" s="688">
        <f t="shared" si="77"/>
        <v>0</v>
      </c>
      <c r="CK38" s="687">
        <f t="shared" si="78"/>
        <v>1.63</v>
      </c>
      <c r="CL38" s="681"/>
      <c r="CM38" s="687">
        <f t="shared" si="79"/>
        <v>0</v>
      </c>
      <c r="CN38" s="681"/>
      <c r="CO38" s="687">
        <f t="shared" si="80"/>
        <v>-1.63</v>
      </c>
      <c r="CP38" s="688">
        <f t="shared" si="81"/>
        <v>0</v>
      </c>
      <c r="CQ38" s="683">
        <v>0.48</v>
      </c>
      <c r="CR38" s="681"/>
      <c r="CS38" s="681"/>
      <c r="CT38" s="681"/>
      <c r="CU38" s="687">
        <f t="shared" si="82"/>
        <v>-0.48</v>
      </c>
      <c r="CV38" s="688">
        <f t="shared" si="83"/>
        <v>0</v>
      </c>
      <c r="CW38" s="683">
        <v>0.57999999999999996</v>
      </c>
      <c r="CX38" s="681"/>
      <c r="CY38" s="681"/>
      <c r="CZ38" s="681"/>
      <c r="DA38" s="687">
        <f t="shared" si="84"/>
        <v>-0.57999999999999996</v>
      </c>
      <c r="DB38" s="688">
        <f t="shared" si="85"/>
        <v>0</v>
      </c>
      <c r="DC38" s="683">
        <v>0.56999999999999995</v>
      </c>
      <c r="DD38" s="681"/>
      <c r="DE38" s="681"/>
      <c r="DF38" s="681"/>
      <c r="DG38" s="687">
        <f t="shared" si="86"/>
        <v>-0.56999999999999995</v>
      </c>
      <c r="DH38" s="688">
        <f t="shared" si="87"/>
        <v>0</v>
      </c>
    </row>
    <row r="39" spans="2:112" ht="20.100000000000001" customHeight="1">
      <c r="B39" s="158" t="s">
        <v>3539</v>
      </c>
      <c r="C39" s="766"/>
      <c r="D39" s="766"/>
      <c r="E39" s="528">
        <v>100330612</v>
      </c>
      <c r="F39" s="528"/>
      <c r="G39" s="529"/>
      <c r="H39" s="530"/>
      <c r="I39" s="530"/>
      <c r="J39" s="723" t="s">
        <v>889</v>
      </c>
      <c r="K39" s="687">
        <f t="shared" si="44"/>
        <v>6.1000000000000005</v>
      </c>
      <c r="L39" s="681"/>
      <c r="M39" s="687">
        <f t="shared" si="45"/>
        <v>0</v>
      </c>
      <c r="N39" s="681"/>
      <c r="O39" s="687">
        <f t="shared" si="46"/>
        <v>-6.1000000000000005</v>
      </c>
      <c r="P39" s="688">
        <f t="shared" si="47"/>
        <v>0</v>
      </c>
      <c r="Q39" s="687">
        <f t="shared" si="48"/>
        <v>1.92</v>
      </c>
      <c r="R39" s="681"/>
      <c r="S39" s="687">
        <f t="shared" si="49"/>
        <v>0</v>
      </c>
      <c r="T39" s="681"/>
      <c r="U39" s="687">
        <f t="shared" si="50"/>
        <v>-1.92</v>
      </c>
      <c r="V39" s="688">
        <f t="shared" si="51"/>
        <v>0</v>
      </c>
      <c r="W39" s="683">
        <v>0.66</v>
      </c>
      <c r="X39" s="681"/>
      <c r="Y39" s="681"/>
      <c r="Z39" s="681"/>
      <c r="AA39" s="687">
        <f t="shared" si="52"/>
        <v>-0.66</v>
      </c>
      <c r="AB39" s="688">
        <f t="shared" si="53"/>
        <v>0</v>
      </c>
      <c r="AC39" s="683">
        <v>0.6</v>
      </c>
      <c r="AD39" s="681"/>
      <c r="AE39" s="681"/>
      <c r="AF39" s="681"/>
      <c r="AG39" s="687">
        <f t="shared" si="54"/>
        <v>-0.6</v>
      </c>
      <c r="AH39" s="688">
        <f t="shared" si="55"/>
        <v>0</v>
      </c>
      <c r="AI39" s="683">
        <v>0.66</v>
      </c>
      <c r="AJ39" s="681"/>
      <c r="AK39" s="681"/>
      <c r="AL39" s="681"/>
      <c r="AM39" s="687">
        <f t="shared" si="56"/>
        <v>-0.66</v>
      </c>
      <c r="AN39" s="688">
        <f t="shared" si="57"/>
        <v>0</v>
      </c>
      <c r="AO39" s="687">
        <f t="shared" si="58"/>
        <v>1.75</v>
      </c>
      <c r="AP39" s="681"/>
      <c r="AQ39" s="687">
        <f t="shared" si="59"/>
        <v>0</v>
      </c>
      <c r="AR39" s="681"/>
      <c r="AS39" s="687">
        <f t="shared" si="60"/>
        <v>-1.75</v>
      </c>
      <c r="AT39" s="688">
        <f t="shared" si="61"/>
        <v>0</v>
      </c>
      <c r="AU39" s="683">
        <v>0.63</v>
      </c>
      <c r="AV39" s="681"/>
      <c r="AW39" s="681"/>
      <c r="AX39" s="681"/>
      <c r="AY39" s="687">
        <f t="shared" si="62"/>
        <v>-0.63</v>
      </c>
      <c r="AZ39" s="688">
        <f t="shared" si="63"/>
        <v>0</v>
      </c>
      <c r="BA39" s="683">
        <v>0.64</v>
      </c>
      <c r="BB39" s="681"/>
      <c r="BC39" s="681"/>
      <c r="BD39" s="681"/>
      <c r="BE39" s="687">
        <f t="shared" si="64"/>
        <v>-0.64</v>
      </c>
      <c r="BF39" s="688">
        <f t="shared" si="65"/>
        <v>0</v>
      </c>
      <c r="BG39" s="683">
        <v>0.48</v>
      </c>
      <c r="BH39" s="681"/>
      <c r="BI39" s="681"/>
      <c r="BJ39" s="681"/>
      <c r="BK39" s="687">
        <f t="shared" si="66"/>
        <v>-0.48</v>
      </c>
      <c r="BL39" s="688">
        <f t="shared" si="67"/>
        <v>0</v>
      </c>
      <c r="BM39" s="687">
        <f t="shared" si="68"/>
        <v>0.56000000000000005</v>
      </c>
      <c r="BN39" s="681"/>
      <c r="BO39" s="687">
        <f t="shared" si="69"/>
        <v>0</v>
      </c>
      <c r="BP39" s="681"/>
      <c r="BQ39" s="687">
        <f t="shared" si="70"/>
        <v>-0.56000000000000005</v>
      </c>
      <c r="BR39" s="688">
        <f t="shared" si="71"/>
        <v>0</v>
      </c>
      <c r="BS39" s="683">
        <v>0.27</v>
      </c>
      <c r="BT39" s="681"/>
      <c r="BU39" s="681"/>
      <c r="BV39" s="681"/>
      <c r="BW39" s="687">
        <f t="shared" si="72"/>
        <v>-0.27</v>
      </c>
      <c r="BX39" s="688">
        <f t="shared" si="73"/>
        <v>0</v>
      </c>
      <c r="BY39" s="683">
        <v>0.14000000000000001</v>
      </c>
      <c r="BZ39" s="681"/>
      <c r="CA39" s="681"/>
      <c r="CB39" s="681"/>
      <c r="CC39" s="687">
        <f t="shared" si="74"/>
        <v>-0.14000000000000001</v>
      </c>
      <c r="CD39" s="688">
        <f t="shared" si="75"/>
        <v>0</v>
      </c>
      <c r="CE39" s="683">
        <v>0.15</v>
      </c>
      <c r="CF39" s="681"/>
      <c r="CG39" s="681"/>
      <c r="CH39" s="681"/>
      <c r="CI39" s="687">
        <f t="shared" si="76"/>
        <v>-0.15</v>
      </c>
      <c r="CJ39" s="688">
        <f t="shared" si="77"/>
        <v>0</v>
      </c>
      <c r="CK39" s="687">
        <f t="shared" si="78"/>
        <v>1.87</v>
      </c>
      <c r="CL39" s="681"/>
      <c r="CM39" s="687">
        <f t="shared" si="79"/>
        <v>0</v>
      </c>
      <c r="CN39" s="681"/>
      <c r="CO39" s="687">
        <f t="shared" si="80"/>
        <v>-1.87</v>
      </c>
      <c r="CP39" s="688">
        <f t="shared" si="81"/>
        <v>0</v>
      </c>
      <c r="CQ39" s="683">
        <v>0.63</v>
      </c>
      <c r="CR39" s="681"/>
      <c r="CS39" s="681"/>
      <c r="CT39" s="681"/>
      <c r="CU39" s="687">
        <f t="shared" si="82"/>
        <v>-0.63</v>
      </c>
      <c r="CV39" s="688">
        <f t="shared" si="83"/>
        <v>0</v>
      </c>
      <c r="CW39" s="683">
        <v>0.61</v>
      </c>
      <c r="CX39" s="681"/>
      <c r="CY39" s="681"/>
      <c r="CZ39" s="681"/>
      <c r="DA39" s="687">
        <f t="shared" si="84"/>
        <v>-0.61</v>
      </c>
      <c r="DB39" s="688">
        <f t="shared" si="85"/>
        <v>0</v>
      </c>
      <c r="DC39" s="683">
        <v>0.63</v>
      </c>
      <c r="DD39" s="681"/>
      <c r="DE39" s="681"/>
      <c r="DF39" s="681"/>
      <c r="DG39" s="687">
        <f t="shared" si="86"/>
        <v>-0.63</v>
      </c>
      <c r="DH39" s="688">
        <f t="shared" si="87"/>
        <v>0</v>
      </c>
    </row>
    <row r="40" spans="2:112" ht="20.100000000000001" customHeight="1">
      <c r="B40" s="158" t="s">
        <v>3540</v>
      </c>
      <c r="C40" s="800"/>
      <c r="D40" s="830" t="s">
        <v>3541</v>
      </c>
      <c r="E40" s="528">
        <v>100330617</v>
      </c>
      <c r="F40" s="528"/>
      <c r="G40" s="529"/>
      <c r="H40" s="530"/>
      <c r="I40" s="530"/>
      <c r="J40" s="91" t="s">
        <v>883</v>
      </c>
      <c r="K40" s="687">
        <f t="shared" si="44"/>
        <v>4.57</v>
      </c>
      <c r="L40" s="681"/>
      <c r="M40" s="687">
        <f t="shared" si="45"/>
        <v>0</v>
      </c>
      <c r="N40" s="681"/>
      <c r="O40" s="687">
        <f t="shared" si="46"/>
        <v>-4.57</v>
      </c>
      <c r="P40" s="688">
        <f t="shared" si="47"/>
        <v>0</v>
      </c>
      <c r="Q40" s="687">
        <f t="shared" si="48"/>
        <v>1.69</v>
      </c>
      <c r="R40" s="681"/>
      <c r="S40" s="687">
        <f t="shared" si="49"/>
        <v>0</v>
      </c>
      <c r="T40" s="681"/>
      <c r="U40" s="687">
        <f t="shared" si="50"/>
        <v>-1.69</v>
      </c>
      <c r="V40" s="688">
        <f t="shared" si="51"/>
        <v>0</v>
      </c>
      <c r="W40" s="683">
        <v>0.64</v>
      </c>
      <c r="X40" s="681"/>
      <c r="Y40" s="681"/>
      <c r="Z40" s="681"/>
      <c r="AA40" s="687">
        <f t="shared" si="52"/>
        <v>-0.64</v>
      </c>
      <c r="AB40" s="688">
        <f t="shared" si="53"/>
        <v>0</v>
      </c>
      <c r="AC40" s="683">
        <v>0.51</v>
      </c>
      <c r="AD40" s="681"/>
      <c r="AE40" s="681"/>
      <c r="AF40" s="681"/>
      <c r="AG40" s="687">
        <f t="shared" si="54"/>
        <v>-0.51</v>
      </c>
      <c r="AH40" s="688">
        <f t="shared" si="55"/>
        <v>0</v>
      </c>
      <c r="AI40" s="683">
        <v>0.54</v>
      </c>
      <c r="AJ40" s="681"/>
      <c r="AK40" s="681"/>
      <c r="AL40" s="681"/>
      <c r="AM40" s="687">
        <f t="shared" si="56"/>
        <v>-0.54</v>
      </c>
      <c r="AN40" s="688">
        <f t="shared" si="57"/>
        <v>0</v>
      </c>
      <c r="AO40" s="687">
        <f t="shared" si="58"/>
        <v>1.39</v>
      </c>
      <c r="AP40" s="681"/>
      <c r="AQ40" s="687">
        <f t="shared" si="59"/>
        <v>0</v>
      </c>
      <c r="AR40" s="681"/>
      <c r="AS40" s="687">
        <f t="shared" si="60"/>
        <v>-1.39</v>
      </c>
      <c r="AT40" s="688">
        <f t="shared" si="61"/>
        <v>0</v>
      </c>
      <c r="AU40" s="683">
        <v>0.46</v>
      </c>
      <c r="AV40" s="681"/>
      <c r="AW40" s="681"/>
      <c r="AX40" s="681"/>
      <c r="AY40" s="687">
        <f t="shared" si="62"/>
        <v>-0.46</v>
      </c>
      <c r="AZ40" s="688">
        <f t="shared" si="63"/>
        <v>0</v>
      </c>
      <c r="BA40" s="683">
        <v>0.47</v>
      </c>
      <c r="BB40" s="681"/>
      <c r="BC40" s="681"/>
      <c r="BD40" s="681"/>
      <c r="BE40" s="687">
        <f t="shared" si="64"/>
        <v>-0.47</v>
      </c>
      <c r="BF40" s="688">
        <f t="shared" si="65"/>
        <v>0</v>
      </c>
      <c r="BG40" s="683">
        <v>0.46</v>
      </c>
      <c r="BH40" s="681"/>
      <c r="BI40" s="681"/>
      <c r="BJ40" s="681"/>
      <c r="BK40" s="687">
        <f t="shared" si="66"/>
        <v>-0.46</v>
      </c>
      <c r="BL40" s="688">
        <f t="shared" si="67"/>
        <v>0</v>
      </c>
      <c r="BM40" s="687">
        <f t="shared" si="68"/>
        <v>0.16</v>
      </c>
      <c r="BN40" s="681"/>
      <c r="BO40" s="687">
        <f t="shared" si="69"/>
        <v>0</v>
      </c>
      <c r="BP40" s="681"/>
      <c r="BQ40" s="687">
        <f t="shared" si="70"/>
        <v>-0.16</v>
      </c>
      <c r="BR40" s="688">
        <f t="shared" si="71"/>
        <v>0</v>
      </c>
      <c r="BS40" s="683">
        <v>0.16</v>
      </c>
      <c r="BT40" s="681"/>
      <c r="BU40" s="681"/>
      <c r="BV40" s="681"/>
      <c r="BW40" s="687">
        <f t="shared" si="72"/>
        <v>-0.16</v>
      </c>
      <c r="BX40" s="688">
        <f t="shared" si="73"/>
        <v>0</v>
      </c>
      <c r="BY40" s="683">
        <v>0</v>
      </c>
      <c r="BZ40" s="681"/>
      <c r="CA40" s="681"/>
      <c r="CB40" s="681"/>
      <c r="CC40" s="687">
        <f t="shared" si="74"/>
        <v>0</v>
      </c>
      <c r="CD40" s="688" t="str">
        <f t="shared" si="75"/>
        <v>-</v>
      </c>
      <c r="CE40" s="683">
        <v>0</v>
      </c>
      <c r="CF40" s="681"/>
      <c r="CG40" s="681"/>
      <c r="CH40" s="681"/>
      <c r="CI40" s="687">
        <f t="shared" si="76"/>
        <v>0</v>
      </c>
      <c r="CJ40" s="688" t="str">
        <f t="shared" si="77"/>
        <v>-</v>
      </c>
      <c r="CK40" s="687">
        <f t="shared" si="78"/>
        <v>1.33</v>
      </c>
      <c r="CL40" s="681"/>
      <c r="CM40" s="687">
        <f t="shared" si="79"/>
        <v>0</v>
      </c>
      <c r="CN40" s="681"/>
      <c r="CO40" s="687">
        <f t="shared" si="80"/>
        <v>-1.33</v>
      </c>
      <c r="CP40" s="688">
        <f t="shared" si="81"/>
        <v>0</v>
      </c>
      <c r="CQ40" s="683">
        <v>0.44</v>
      </c>
      <c r="CR40" s="681"/>
      <c r="CS40" s="681"/>
      <c r="CT40" s="681"/>
      <c r="CU40" s="687">
        <f t="shared" si="82"/>
        <v>-0.44</v>
      </c>
      <c r="CV40" s="688">
        <f t="shared" si="83"/>
        <v>0</v>
      </c>
      <c r="CW40" s="683">
        <v>0.45</v>
      </c>
      <c r="CX40" s="681"/>
      <c r="CY40" s="681"/>
      <c r="CZ40" s="681"/>
      <c r="DA40" s="687">
        <f t="shared" si="84"/>
        <v>-0.45</v>
      </c>
      <c r="DB40" s="688">
        <f t="shared" si="85"/>
        <v>0</v>
      </c>
      <c r="DC40" s="683">
        <v>0.44</v>
      </c>
      <c r="DD40" s="681"/>
      <c r="DE40" s="681"/>
      <c r="DF40" s="681"/>
      <c r="DG40" s="687">
        <f t="shared" si="86"/>
        <v>-0.44</v>
      </c>
      <c r="DH40" s="688">
        <f t="shared" si="87"/>
        <v>0</v>
      </c>
    </row>
    <row r="41" spans="2:112" ht="20.100000000000001" customHeight="1">
      <c r="B41" s="158" t="s">
        <v>3542</v>
      </c>
      <c r="C41" s="766"/>
      <c r="D41" s="766"/>
      <c r="E41" s="528">
        <v>100330618</v>
      </c>
      <c r="F41" s="528"/>
      <c r="G41" s="529"/>
      <c r="H41" s="530"/>
      <c r="I41" s="530"/>
      <c r="J41" s="723" t="s">
        <v>889</v>
      </c>
      <c r="K41" s="687">
        <f t="shared" si="44"/>
        <v>4.4799999999999995</v>
      </c>
      <c r="L41" s="681"/>
      <c r="M41" s="687">
        <f t="shared" si="45"/>
        <v>0</v>
      </c>
      <c r="N41" s="681"/>
      <c r="O41" s="687">
        <f t="shared" si="46"/>
        <v>-4.4799999999999995</v>
      </c>
      <c r="P41" s="688">
        <f t="shared" si="47"/>
        <v>0</v>
      </c>
      <c r="Q41" s="687">
        <f t="shared" si="48"/>
        <v>1.48</v>
      </c>
      <c r="R41" s="681"/>
      <c r="S41" s="687">
        <f t="shared" si="49"/>
        <v>0</v>
      </c>
      <c r="T41" s="681"/>
      <c r="U41" s="687">
        <f t="shared" si="50"/>
        <v>-1.48</v>
      </c>
      <c r="V41" s="688">
        <f t="shared" si="51"/>
        <v>0</v>
      </c>
      <c r="W41" s="683">
        <v>0.51</v>
      </c>
      <c r="X41" s="681"/>
      <c r="Y41" s="681"/>
      <c r="Z41" s="681"/>
      <c r="AA41" s="687">
        <f t="shared" si="52"/>
        <v>-0.51</v>
      </c>
      <c r="AB41" s="688">
        <f t="shared" si="53"/>
        <v>0</v>
      </c>
      <c r="AC41" s="683">
        <v>0.46</v>
      </c>
      <c r="AD41" s="681"/>
      <c r="AE41" s="681"/>
      <c r="AF41" s="681"/>
      <c r="AG41" s="687">
        <f t="shared" si="54"/>
        <v>-0.46</v>
      </c>
      <c r="AH41" s="688">
        <f t="shared" si="55"/>
        <v>0</v>
      </c>
      <c r="AI41" s="683">
        <v>0.51</v>
      </c>
      <c r="AJ41" s="681"/>
      <c r="AK41" s="681"/>
      <c r="AL41" s="681"/>
      <c r="AM41" s="687">
        <f t="shared" si="56"/>
        <v>-0.51</v>
      </c>
      <c r="AN41" s="688">
        <f t="shared" si="57"/>
        <v>0</v>
      </c>
      <c r="AO41" s="687">
        <f t="shared" si="58"/>
        <v>1.45</v>
      </c>
      <c r="AP41" s="681"/>
      <c r="AQ41" s="687">
        <f t="shared" si="59"/>
        <v>0</v>
      </c>
      <c r="AR41" s="681"/>
      <c r="AS41" s="687">
        <f t="shared" si="60"/>
        <v>-1.45</v>
      </c>
      <c r="AT41" s="688">
        <f t="shared" si="61"/>
        <v>0</v>
      </c>
      <c r="AU41" s="683">
        <v>0.48</v>
      </c>
      <c r="AV41" s="681"/>
      <c r="AW41" s="681"/>
      <c r="AX41" s="681"/>
      <c r="AY41" s="687">
        <f t="shared" si="62"/>
        <v>-0.48</v>
      </c>
      <c r="AZ41" s="688">
        <f t="shared" si="63"/>
        <v>0</v>
      </c>
      <c r="BA41" s="683">
        <v>0.49</v>
      </c>
      <c r="BB41" s="681"/>
      <c r="BC41" s="681"/>
      <c r="BD41" s="681"/>
      <c r="BE41" s="687">
        <f t="shared" si="64"/>
        <v>-0.49</v>
      </c>
      <c r="BF41" s="688">
        <f t="shared" si="65"/>
        <v>0</v>
      </c>
      <c r="BG41" s="683">
        <v>0.48</v>
      </c>
      <c r="BH41" s="681"/>
      <c r="BI41" s="681"/>
      <c r="BJ41" s="681"/>
      <c r="BK41" s="687">
        <f t="shared" si="66"/>
        <v>-0.48</v>
      </c>
      <c r="BL41" s="688">
        <f t="shared" si="67"/>
        <v>0</v>
      </c>
      <c r="BM41" s="687">
        <f t="shared" si="68"/>
        <v>0.13</v>
      </c>
      <c r="BN41" s="681"/>
      <c r="BO41" s="687">
        <f t="shared" si="69"/>
        <v>0</v>
      </c>
      <c r="BP41" s="681"/>
      <c r="BQ41" s="687">
        <f t="shared" si="70"/>
        <v>-0.13</v>
      </c>
      <c r="BR41" s="688">
        <f t="shared" si="71"/>
        <v>0</v>
      </c>
      <c r="BS41" s="683">
        <v>0.13</v>
      </c>
      <c r="BT41" s="681"/>
      <c r="BU41" s="681"/>
      <c r="BV41" s="681"/>
      <c r="BW41" s="687">
        <f t="shared" si="72"/>
        <v>-0.13</v>
      </c>
      <c r="BX41" s="688">
        <f t="shared" si="73"/>
        <v>0</v>
      </c>
      <c r="BY41" s="683">
        <v>0</v>
      </c>
      <c r="BZ41" s="681"/>
      <c r="CA41" s="681"/>
      <c r="CB41" s="681"/>
      <c r="CC41" s="687">
        <f t="shared" si="74"/>
        <v>0</v>
      </c>
      <c r="CD41" s="688" t="str">
        <f t="shared" si="75"/>
        <v>-</v>
      </c>
      <c r="CE41" s="683">
        <v>0</v>
      </c>
      <c r="CF41" s="681"/>
      <c r="CG41" s="681"/>
      <c r="CH41" s="681"/>
      <c r="CI41" s="687">
        <f t="shared" si="76"/>
        <v>0</v>
      </c>
      <c r="CJ41" s="688" t="str">
        <f t="shared" si="77"/>
        <v>-</v>
      </c>
      <c r="CK41" s="687">
        <f t="shared" si="78"/>
        <v>1.42</v>
      </c>
      <c r="CL41" s="681"/>
      <c r="CM41" s="687">
        <f t="shared" si="79"/>
        <v>0</v>
      </c>
      <c r="CN41" s="681"/>
      <c r="CO41" s="687">
        <f t="shared" si="80"/>
        <v>-1.42</v>
      </c>
      <c r="CP41" s="688">
        <f t="shared" si="81"/>
        <v>0</v>
      </c>
      <c r="CQ41" s="683">
        <v>0.48</v>
      </c>
      <c r="CR41" s="681"/>
      <c r="CS41" s="681"/>
      <c r="CT41" s="681"/>
      <c r="CU41" s="687">
        <f t="shared" si="82"/>
        <v>-0.48</v>
      </c>
      <c r="CV41" s="688">
        <f t="shared" si="83"/>
        <v>0</v>
      </c>
      <c r="CW41" s="683">
        <v>0.46</v>
      </c>
      <c r="CX41" s="681"/>
      <c r="CY41" s="681"/>
      <c r="CZ41" s="681"/>
      <c r="DA41" s="687">
        <f t="shared" si="84"/>
        <v>-0.46</v>
      </c>
      <c r="DB41" s="688">
        <f t="shared" si="85"/>
        <v>0</v>
      </c>
      <c r="DC41" s="683">
        <v>0.48</v>
      </c>
      <c r="DD41" s="681"/>
      <c r="DE41" s="681"/>
      <c r="DF41" s="681"/>
      <c r="DG41" s="687">
        <f t="shared" si="86"/>
        <v>-0.48</v>
      </c>
      <c r="DH41" s="688">
        <f t="shared" si="87"/>
        <v>0</v>
      </c>
    </row>
    <row r="42" spans="2:112" ht="20.100000000000001" customHeight="1">
      <c r="B42" s="158" t="s">
        <v>3543</v>
      </c>
      <c r="C42" s="637" t="s">
        <v>3544</v>
      </c>
      <c r="D42" s="162" t="s">
        <v>3545</v>
      </c>
      <c r="E42" s="528">
        <v>100330623</v>
      </c>
      <c r="F42" s="528"/>
      <c r="G42" s="529"/>
      <c r="H42" s="530"/>
      <c r="I42" s="530"/>
      <c r="J42" s="91" t="s">
        <v>883</v>
      </c>
      <c r="K42" s="687">
        <f t="shared" si="44"/>
        <v>19</v>
      </c>
      <c r="L42" s="681"/>
      <c r="M42" s="687">
        <f t="shared" si="45"/>
        <v>0</v>
      </c>
      <c r="N42" s="681"/>
      <c r="O42" s="687">
        <f t="shared" si="46"/>
        <v>-19</v>
      </c>
      <c r="P42" s="688">
        <f t="shared" si="47"/>
        <v>0</v>
      </c>
      <c r="Q42" s="687">
        <f t="shared" si="48"/>
        <v>5.8</v>
      </c>
      <c r="R42" s="681"/>
      <c r="S42" s="687">
        <f t="shared" si="49"/>
        <v>0</v>
      </c>
      <c r="T42" s="681"/>
      <c r="U42" s="687">
        <f t="shared" si="50"/>
        <v>-5.8</v>
      </c>
      <c r="V42" s="688">
        <f t="shared" si="51"/>
        <v>0</v>
      </c>
      <c r="W42" s="683">
        <v>2</v>
      </c>
      <c r="X42" s="681"/>
      <c r="Y42" s="681"/>
      <c r="Z42" s="681"/>
      <c r="AA42" s="687">
        <f t="shared" si="52"/>
        <v>-2</v>
      </c>
      <c r="AB42" s="688">
        <f t="shared" si="53"/>
        <v>0</v>
      </c>
      <c r="AC42" s="683">
        <v>1.8</v>
      </c>
      <c r="AD42" s="681"/>
      <c r="AE42" s="681"/>
      <c r="AF42" s="681"/>
      <c r="AG42" s="687">
        <f t="shared" si="54"/>
        <v>-1.8</v>
      </c>
      <c r="AH42" s="688">
        <f t="shared" si="55"/>
        <v>0</v>
      </c>
      <c r="AI42" s="683">
        <v>2</v>
      </c>
      <c r="AJ42" s="681"/>
      <c r="AK42" s="681"/>
      <c r="AL42" s="681"/>
      <c r="AM42" s="687">
        <f t="shared" si="56"/>
        <v>-2</v>
      </c>
      <c r="AN42" s="688">
        <f t="shared" si="57"/>
        <v>0</v>
      </c>
      <c r="AO42" s="687">
        <f t="shared" si="58"/>
        <v>5.6999999999999993</v>
      </c>
      <c r="AP42" s="681"/>
      <c r="AQ42" s="687">
        <f t="shared" si="59"/>
        <v>0</v>
      </c>
      <c r="AR42" s="681"/>
      <c r="AS42" s="687">
        <f t="shared" si="60"/>
        <v>-5.6999999999999993</v>
      </c>
      <c r="AT42" s="688">
        <f t="shared" si="61"/>
        <v>0</v>
      </c>
      <c r="AU42" s="683">
        <v>2.1</v>
      </c>
      <c r="AV42" s="681"/>
      <c r="AW42" s="681"/>
      <c r="AX42" s="681"/>
      <c r="AY42" s="687">
        <f t="shared" si="62"/>
        <v>-2.1</v>
      </c>
      <c r="AZ42" s="688">
        <f t="shared" si="63"/>
        <v>0</v>
      </c>
      <c r="BA42" s="683">
        <v>2</v>
      </c>
      <c r="BB42" s="681"/>
      <c r="BC42" s="681"/>
      <c r="BD42" s="681"/>
      <c r="BE42" s="687">
        <f t="shared" si="64"/>
        <v>-2</v>
      </c>
      <c r="BF42" s="688">
        <f t="shared" si="65"/>
        <v>0</v>
      </c>
      <c r="BG42" s="683">
        <v>1.6</v>
      </c>
      <c r="BH42" s="681"/>
      <c r="BI42" s="681"/>
      <c r="BJ42" s="681"/>
      <c r="BK42" s="687">
        <f t="shared" si="66"/>
        <v>-1.6</v>
      </c>
      <c r="BL42" s="688">
        <f t="shared" si="67"/>
        <v>0</v>
      </c>
      <c r="BM42" s="687">
        <f t="shared" si="68"/>
        <v>1.2000000000000002</v>
      </c>
      <c r="BN42" s="681"/>
      <c r="BO42" s="687">
        <f t="shared" si="69"/>
        <v>0</v>
      </c>
      <c r="BP42" s="681"/>
      <c r="BQ42" s="687">
        <f t="shared" si="70"/>
        <v>-1.2000000000000002</v>
      </c>
      <c r="BR42" s="688">
        <f t="shared" si="71"/>
        <v>0</v>
      </c>
      <c r="BS42" s="683">
        <v>0.4</v>
      </c>
      <c r="BT42" s="681"/>
      <c r="BU42" s="681"/>
      <c r="BV42" s="681"/>
      <c r="BW42" s="687">
        <f t="shared" si="72"/>
        <v>-0.4</v>
      </c>
      <c r="BX42" s="688">
        <f t="shared" si="73"/>
        <v>0</v>
      </c>
      <c r="BY42" s="683">
        <v>0.4</v>
      </c>
      <c r="BZ42" s="681"/>
      <c r="CA42" s="681"/>
      <c r="CB42" s="681"/>
      <c r="CC42" s="687">
        <f t="shared" si="74"/>
        <v>-0.4</v>
      </c>
      <c r="CD42" s="688">
        <f t="shared" si="75"/>
        <v>0</v>
      </c>
      <c r="CE42" s="683">
        <v>0.4</v>
      </c>
      <c r="CF42" s="681"/>
      <c r="CG42" s="681"/>
      <c r="CH42" s="681"/>
      <c r="CI42" s="687">
        <f t="shared" si="76"/>
        <v>-0.4</v>
      </c>
      <c r="CJ42" s="688">
        <f t="shared" si="77"/>
        <v>0</v>
      </c>
      <c r="CK42" s="687">
        <f t="shared" si="78"/>
        <v>6.3000000000000007</v>
      </c>
      <c r="CL42" s="681"/>
      <c r="CM42" s="687">
        <f t="shared" si="79"/>
        <v>0</v>
      </c>
      <c r="CN42" s="681"/>
      <c r="CO42" s="687">
        <f t="shared" si="80"/>
        <v>-6.3000000000000007</v>
      </c>
      <c r="CP42" s="688">
        <f t="shared" si="81"/>
        <v>0</v>
      </c>
      <c r="CQ42" s="683">
        <v>2.2000000000000002</v>
      </c>
      <c r="CR42" s="681"/>
      <c r="CS42" s="681"/>
      <c r="CT42" s="681"/>
      <c r="CU42" s="687">
        <f t="shared" si="82"/>
        <v>-2.2000000000000002</v>
      </c>
      <c r="CV42" s="688">
        <f t="shared" si="83"/>
        <v>0</v>
      </c>
      <c r="CW42" s="683">
        <v>2</v>
      </c>
      <c r="CX42" s="681"/>
      <c r="CY42" s="681"/>
      <c r="CZ42" s="681"/>
      <c r="DA42" s="687">
        <f t="shared" si="84"/>
        <v>-2</v>
      </c>
      <c r="DB42" s="688">
        <f t="shared" si="85"/>
        <v>0</v>
      </c>
      <c r="DC42" s="683">
        <v>2.1</v>
      </c>
      <c r="DD42" s="681"/>
      <c r="DE42" s="681"/>
      <c r="DF42" s="681"/>
      <c r="DG42" s="687">
        <f t="shared" si="86"/>
        <v>-2.1</v>
      </c>
      <c r="DH42" s="688">
        <f t="shared" si="87"/>
        <v>0</v>
      </c>
    </row>
    <row r="43" spans="2:112" ht="20.100000000000001" customHeight="1">
      <c r="B43" s="158" t="s">
        <v>3546</v>
      </c>
      <c r="C43" s="637"/>
      <c r="D43" s="165" t="s">
        <v>873</v>
      </c>
      <c r="E43" s="528"/>
      <c r="F43" s="528"/>
      <c r="G43" s="529"/>
      <c r="H43" s="530"/>
      <c r="I43" s="530"/>
      <c r="J43" s="9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81"/>
      <c r="AB43" s="681"/>
      <c r="AC43" s="681"/>
      <c r="AD43" s="681"/>
      <c r="AE43" s="681"/>
      <c r="AF43" s="681"/>
      <c r="AG43" s="681"/>
      <c r="AH43" s="681"/>
      <c r="AI43" s="681"/>
      <c r="AJ43" s="681"/>
      <c r="AK43" s="681"/>
      <c r="AL43" s="681"/>
      <c r="AM43" s="681"/>
      <c r="AN43" s="681"/>
      <c r="AO43" s="681"/>
      <c r="AP43" s="681"/>
      <c r="AQ43" s="681"/>
      <c r="AR43" s="681"/>
      <c r="AS43" s="681"/>
      <c r="AT43" s="681"/>
      <c r="AU43" s="681"/>
      <c r="AV43" s="681"/>
      <c r="AW43" s="681"/>
      <c r="AX43" s="681"/>
      <c r="AY43" s="681"/>
      <c r="AZ43" s="681"/>
      <c r="BA43" s="681"/>
      <c r="BB43" s="681"/>
      <c r="BC43" s="681"/>
      <c r="BD43" s="681"/>
      <c r="BE43" s="681"/>
      <c r="BF43" s="681"/>
      <c r="BG43" s="681"/>
      <c r="BH43" s="681"/>
      <c r="BI43" s="681"/>
      <c r="BJ43" s="681"/>
      <c r="BK43" s="681"/>
      <c r="BL43" s="681"/>
      <c r="BM43" s="681"/>
      <c r="BN43" s="681"/>
      <c r="BO43" s="681"/>
      <c r="BP43" s="681"/>
      <c r="BQ43" s="681"/>
      <c r="BR43" s="681"/>
      <c r="BS43" s="681"/>
      <c r="BT43" s="681"/>
      <c r="BU43" s="681"/>
      <c r="BV43" s="681"/>
      <c r="BW43" s="681"/>
      <c r="BX43" s="681"/>
      <c r="BY43" s="681"/>
      <c r="BZ43" s="681"/>
      <c r="CA43" s="681"/>
      <c r="CB43" s="681"/>
      <c r="CC43" s="681"/>
      <c r="CD43" s="681"/>
      <c r="CE43" s="681"/>
      <c r="CF43" s="681"/>
      <c r="CG43" s="681"/>
      <c r="CH43" s="681"/>
      <c r="CI43" s="681"/>
      <c r="CJ43" s="681"/>
      <c r="CK43" s="681"/>
      <c r="CL43" s="681"/>
      <c r="CM43" s="681"/>
      <c r="CN43" s="681"/>
      <c r="CO43" s="681"/>
      <c r="CP43" s="681"/>
      <c r="CQ43" s="681"/>
      <c r="CR43" s="681"/>
      <c r="CS43" s="681"/>
      <c r="CT43" s="681"/>
      <c r="CU43" s="681"/>
      <c r="CV43" s="681"/>
      <c r="CW43" s="681"/>
      <c r="CX43" s="681"/>
      <c r="CY43" s="681"/>
      <c r="CZ43" s="681"/>
      <c r="DA43" s="681"/>
      <c r="DB43" s="681"/>
      <c r="DC43" s="681"/>
      <c r="DD43" s="681"/>
      <c r="DE43" s="681"/>
      <c r="DF43" s="681"/>
      <c r="DG43" s="681"/>
      <c r="DH43" s="681"/>
    </row>
    <row r="44" spans="2:112" ht="20.100000000000001" customHeight="1">
      <c r="B44" s="158" t="s">
        <v>3547</v>
      </c>
      <c r="C44" s="650"/>
      <c r="D44" s="35" t="s">
        <v>3548</v>
      </c>
      <c r="E44" s="528">
        <v>100330626</v>
      </c>
      <c r="F44" s="528"/>
      <c r="G44" s="529"/>
      <c r="H44" s="530"/>
      <c r="I44" s="530"/>
      <c r="J44" s="91" t="s">
        <v>883</v>
      </c>
      <c r="K44" s="687">
        <f>Q44+AO44+BM44+CK44</f>
        <v>45.31</v>
      </c>
      <c r="L44" s="681"/>
      <c r="M44" s="687">
        <f>S44+AQ44+BO44+CM44</f>
        <v>0</v>
      </c>
      <c r="N44" s="681"/>
      <c r="O44" s="687">
        <f>IFERROR(M44-K44,"-")</f>
        <v>-45.31</v>
      </c>
      <c r="P44" s="688">
        <f>IFERROR(M44/K44,"-")</f>
        <v>0</v>
      </c>
      <c r="Q44" s="687">
        <f>W44+AC44+AI44</f>
        <v>14.64</v>
      </c>
      <c r="R44" s="681"/>
      <c r="S44" s="687">
        <f>Y44+AE44+AK44</f>
        <v>0</v>
      </c>
      <c r="T44" s="681"/>
      <c r="U44" s="687">
        <f>IFERROR(S44-Q44,"-")</f>
        <v>-14.64</v>
      </c>
      <c r="V44" s="688">
        <f>IFERROR(S44/Q44,"-")</f>
        <v>0</v>
      </c>
      <c r="W44" s="683">
        <v>5.05</v>
      </c>
      <c r="X44" s="681"/>
      <c r="Y44" s="681"/>
      <c r="Z44" s="681"/>
      <c r="AA44" s="687">
        <f>IFERROR(Y44-W44,"-")</f>
        <v>-5.05</v>
      </c>
      <c r="AB44" s="688">
        <f>IFERROR(Y44/W44,"-")</f>
        <v>0</v>
      </c>
      <c r="AC44" s="683">
        <v>4.54</v>
      </c>
      <c r="AD44" s="681"/>
      <c r="AE44" s="681"/>
      <c r="AF44" s="681"/>
      <c r="AG44" s="687">
        <f>IFERROR(AE44-AC44,"-")</f>
        <v>-4.54</v>
      </c>
      <c r="AH44" s="688">
        <f>IFERROR(AE44/AC44,"-")</f>
        <v>0</v>
      </c>
      <c r="AI44" s="683">
        <v>5.05</v>
      </c>
      <c r="AJ44" s="681"/>
      <c r="AK44" s="681"/>
      <c r="AL44" s="681"/>
      <c r="AM44" s="687">
        <f>IFERROR(AK44-AI44,"-")</f>
        <v>-5.05</v>
      </c>
      <c r="AN44" s="688">
        <f>IFERROR(AK44/AI44,"-")</f>
        <v>0</v>
      </c>
      <c r="AO44" s="687">
        <f>AU44+BA44+BG44</f>
        <v>13.940000000000001</v>
      </c>
      <c r="AP44" s="681"/>
      <c r="AQ44" s="687">
        <f>AW44+BC44+BI44</f>
        <v>0</v>
      </c>
      <c r="AR44" s="681"/>
      <c r="AS44" s="687">
        <f>IFERROR(AQ44-AO44,"-")</f>
        <v>-13.940000000000001</v>
      </c>
      <c r="AT44" s="688">
        <f>IFERROR(AQ44/AO44,"-")</f>
        <v>0</v>
      </c>
      <c r="AU44" s="683">
        <v>4.78</v>
      </c>
      <c r="AV44" s="681"/>
      <c r="AW44" s="681"/>
      <c r="AX44" s="681"/>
      <c r="AY44" s="687">
        <f>IFERROR(AW44-AU44,"-")</f>
        <v>-4.78</v>
      </c>
      <c r="AZ44" s="688">
        <f>IFERROR(AW44/AU44,"-")</f>
        <v>0</v>
      </c>
      <c r="BA44" s="683">
        <v>4.87</v>
      </c>
      <c r="BB44" s="681"/>
      <c r="BC44" s="681"/>
      <c r="BD44" s="681"/>
      <c r="BE44" s="687">
        <f>IFERROR(BC44-BA44,"-")</f>
        <v>-4.87</v>
      </c>
      <c r="BF44" s="688">
        <f>IFERROR(BC44/BA44,"-")</f>
        <v>0</v>
      </c>
      <c r="BG44" s="683">
        <v>4.29</v>
      </c>
      <c r="BH44" s="681"/>
      <c r="BI44" s="681"/>
      <c r="BJ44" s="681"/>
      <c r="BK44" s="687">
        <f>IFERROR(BI44-BG44,"-")</f>
        <v>-4.29</v>
      </c>
      <c r="BL44" s="688">
        <f>IFERROR(BI44/BG44,"-")</f>
        <v>0</v>
      </c>
      <c r="BM44" s="687">
        <f>BS44+BY44+CE44</f>
        <v>2.5599999999999996</v>
      </c>
      <c r="BN44" s="681"/>
      <c r="BO44" s="687">
        <f>BU44+CA44+CG44</f>
        <v>0</v>
      </c>
      <c r="BP44" s="681"/>
      <c r="BQ44" s="687">
        <f>IFERROR(BO44-BM44,"-")</f>
        <v>-2.5599999999999996</v>
      </c>
      <c r="BR44" s="688">
        <f>IFERROR(BO44/BM44,"-")</f>
        <v>0</v>
      </c>
      <c r="BS44" s="683">
        <v>1.65</v>
      </c>
      <c r="BT44" s="681"/>
      <c r="BU44" s="681"/>
      <c r="BV44" s="681"/>
      <c r="BW44" s="687">
        <f>IFERROR(BU44-BS44,"-")</f>
        <v>-1.65</v>
      </c>
      <c r="BX44" s="688">
        <f>IFERROR(BU44/BS44,"-")</f>
        <v>0</v>
      </c>
      <c r="BY44" s="683">
        <v>0.42</v>
      </c>
      <c r="BZ44" s="681"/>
      <c r="CA44" s="681"/>
      <c r="CB44" s="681"/>
      <c r="CC44" s="687">
        <f>IFERROR(CA44-BY44,"-")</f>
        <v>-0.42</v>
      </c>
      <c r="CD44" s="688">
        <f>IFERROR(CA44/BY44,"-")</f>
        <v>0</v>
      </c>
      <c r="CE44" s="683">
        <v>0.49</v>
      </c>
      <c r="CF44" s="681"/>
      <c r="CG44" s="681"/>
      <c r="CH44" s="681"/>
      <c r="CI44" s="687">
        <f>IFERROR(CG44-CE44,"-")</f>
        <v>-0.49</v>
      </c>
      <c r="CJ44" s="688">
        <f>IFERROR(CG44/CE44,"-")</f>
        <v>0</v>
      </c>
      <c r="CK44" s="687">
        <f>CQ44+CW44+DC44</f>
        <v>14.170000000000002</v>
      </c>
      <c r="CL44" s="681"/>
      <c r="CM44" s="687">
        <f>CS44+CY44+DE44</f>
        <v>0</v>
      </c>
      <c r="CN44" s="681"/>
      <c r="CO44" s="687">
        <f>IFERROR(CM44-CK44,"-")</f>
        <v>-14.170000000000002</v>
      </c>
      <c r="CP44" s="688">
        <f>IFERROR(CM44/CK44,"-")</f>
        <v>0</v>
      </c>
      <c r="CQ44" s="683">
        <v>4.78</v>
      </c>
      <c r="CR44" s="681"/>
      <c r="CS44" s="681"/>
      <c r="CT44" s="681"/>
      <c r="CU44" s="687">
        <f>IFERROR(CS44-CQ44,"-")</f>
        <v>-4.78</v>
      </c>
      <c r="CV44" s="688">
        <f>IFERROR(CS44/CQ44,"-")</f>
        <v>0</v>
      </c>
      <c r="CW44" s="683">
        <v>4.6100000000000003</v>
      </c>
      <c r="CX44" s="681"/>
      <c r="CY44" s="681"/>
      <c r="CZ44" s="681"/>
      <c r="DA44" s="687">
        <f>IFERROR(CY44-CW44,"-")</f>
        <v>-4.6100000000000003</v>
      </c>
      <c r="DB44" s="688">
        <f>IFERROR(CY44/CW44,"-")</f>
        <v>0</v>
      </c>
      <c r="DC44" s="683">
        <v>4.78</v>
      </c>
      <c r="DD44" s="681"/>
      <c r="DE44" s="681"/>
      <c r="DF44" s="681"/>
      <c r="DG44" s="687">
        <f>IFERROR(DE44-DC44,"-")</f>
        <v>-4.78</v>
      </c>
      <c r="DH44" s="688">
        <f>IFERROR(DE44/DC44,"-")</f>
        <v>0</v>
      </c>
    </row>
    <row r="45" spans="2:112" ht="19.5" customHeight="1">
      <c r="B45" s="158" t="s">
        <v>3549</v>
      </c>
      <c r="C45" s="650"/>
      <c r="D45" s="35" t="s">
        <v>3550</v>
      </c>
      <c r="E45" s="528">
        <v>100330629</v>
      </c>
      <c r="F45" s="528"/>
      <c r="G45" s="529"/>
      <c r="H45" s="530"/>
      <c r="I45" s="530"/>
      <c r="J45" s="91" t="s">
        <v>883</v>
      </c>
      <c r="K45" s="687">
        <f>Q45+AO45+BM45+CK45</f>
        <v>23.25</v>
      </c>
      <c r="L45" s="681"/>
      <c r="M45" s="687">
        <f>S45+AQ45+BO45+CM45</f>
        <v>0</v>
      </c>
      <c r="N45" s="681"/>
      <c r="O45" s="687">
        <f>IFERROR(M45-K45,"-")</f>
        <v>-23.25</v>
      </c>
      <c r="P45" s="688">
        <f>IFERROR(M45/K45,"-")</f>
        <v>0</v>
      </c>
      <c r="Q45" s="687">
        <f>W45+AC45+AI45</f>
        <v>7.3199999999999994</v>
      </c>
      <c r="R45" s="681"/>
      <c r="S45" s="687">
        <f>Y45+AE45+AK45</f>
        <v>0</v>
      </c>
      <c r="T45" s="681"/>
      <c r="U45" s="687">
        <f>IFERROR(S45-Q45,"-")</f>
        <v>-7.3199999999999994</v>
      </c>
      <c r="V45" s="688">
        <f>IFERROR(S45/Q45,"-")</f>
        <v>0</v>
      </c>
      <c r="W45" s="683">
        <v>2.5499999999999998</v>
      </c>
      <c r="X45" s="681"/>
      <c r="Y45" s="681"/>
      <c r="Z45" s="681"/>
      <c r="AA45" s="687">
        <f>IFERROR(Y45-W45,"-")</f>
        <v>-2.5499999999999998</v>
      </c>
      <c r="AB45" s="688">
        <f>IFERROR(Y45/W45,"-")</f>
        <v>0</v>
      </c>
      <c r="AC45" s="683">
        <v>2.23</v>
      </c>
      <c r="AD45" s="681"/>
      <c r="AE45" s="681"/>
      <c r="AF45" s="681"/>
      <c r="AG45" s="687">
        <f>IFERROR(AE45-AC45,"-")</f>
        <v>-2.23</v>
      </c>
      <c r="AH45" s="688">
        <f>IFERROR(AE45/AC45,"-")</f>
        <v>0</v>
      </c>
      <c r="AI45" s="683">
        <v>2.54</v>
      </c>
      <c r="AJ45" s="681"/>
      <c r="AK45" s="681"/>
      <c r="AL45" s="681"/>
      <c r="AM45" s="687">
        <f>IFERROR(AK45-AI45,"-")</f>
        <v>-2.54</v>
      </c>
      <c r="AN45" s="688">
        <f>IFERROR(AK45/AI45,"-")</f>
        <v>0</v>
      </c>
      <c r="AO45" s="687">
        <f>AU45+BA45+BG45</f>
        <v>6.93</v>
      </c>
      <c r="AP45" s="681"/>
      <c r="AQ45" s="687">
        <f>AW45+BC45+BI45</f>
        <v>0</v>
      </c>
      <c r="AR45" s="681"/>
      <c r="AS45" s="687">
        <f>IFERROR(AQ45-AO45,"-")</f>
        <v>-6.93</v>
      </c>
      <c r="AT45" s="688">
        <f>IFERROR(AQ45/AO45,"-")</f>
        <v>0</v>
      </c>
      <c r="AU45" s="683">
        <v>2.48</v>
      </c>
      <c r="AV45" s="681"/>
      <c r="AW45" s="681"/>
      <c r="AX45" s="681"/>
      <c r="AY45" s="687">
        <f>IFERROR(AW45-AU45,"-")</f>
        <v>-2.48</v>
      </c>
      <c r="AZ45" s="688">
        <f>IFERROR(AW45/AU45,"-")</f>
        <v>0</v>
      </c>
      <c r="BA45" s="683">
        <v>2.46</v>
      </c>
      <c r="BB45" s="681"/>
      <c r="BC45" s="681"/>
      <c r="BD45" s="681"/>
      <c r="BE45" s="687">
        <f>IFERROR(BC45-BA45,"-")</f>
        <v>-2.46</v>
      </c>
      <c r="BF45" s="688">
        <f>IFERROR(BC45/BA45,"-")</f>
        <v>0</v>
      </c>
      <c r="BG45" s="683">
        <v>1.99</v>
      </c>
      <c r="BH45" s="681"/>
      <c r="BI45" s="681"/>
      <c r="BJ45" s="681"/>
      <c r="BK45" s="687">
        <f>IFERROR(BI45-BG45,"-")</f>
        <v>-1.99</v>
      </c>
      <c r="BL45" s="688">
        <f>IFERROR(BI45/BG45,"-")</f>
        <v>0</v>
      </c>
      <c r="BM45" s="687">
        <f>BS45+BY45+CE45</f>
        <v>1.35</v>
      </c>
      <c r="BN45" s="681"/>
      <c r="BO45" s="687">
        <f>BU45+CA45+CG45</f>
        <v>0</v>
      </c>
      <c r="BP45" s="681"/>
      <c r="BQ45" s="687">
        <f>IFERROR(BO45-BM45,"-")</f>
        <v>-1.35</v>
      </c>
      <c r="BR45" s="688">
        <f>IFERROR(BO45/BM45,"-")</f>
        <v>0</v>
      </c>
      <c r="BS45" s="683">
        <v>0.45</v>
      </c>
      <c r="BT45" s="681"/>
      <c r="BU45" s="681"/>
      <c r="BV45" s="681"/>
      <c r="BW45" s="687">
        <f>IFERROR(BU45-BS45,"-")</f>
        <v>-0.45</v>
      </c>
      <c r="BX45" s="688">
        <f>IFERROR(BU45/BS45,"-")</f>
        <v>0</v>
      </c>
      <c r="BY45" s="683">
        <v>0.42</v>
      </c>
      <c r="BZ45" s="681"/>
      <c r="CA45" s="681"/>
      <c r="CB45" s="681"/>
      <c r="CC45" s="687">
        <f>IFERROR(CA45-BY45,"-")</f>
        <v>-0.42</v>
      </c>
      <c r="CD45" s="688">
        <f>IFERROR(CA45/BY45,"-")</f>
        <v>0</v>
      </c>
      <c r="CE45" s="683">
        <v>0.48</v>
      </c>
      <c r="CF45" s="681"/>
      <c r="CG45" s="681"/>
      <c r="CH45" s="681"/>
      <c r="CI45" s="687">
        <f>IFERROR(CG45-CE45,"-")</f>
        <v>-0.48</v>
      </c>
      <c r="CJ45" s="688">
        <f>IFERROR(CG45/CE45,"-")</f>
        <v>0</v>
      </c>
      <c r="CK45" s="687">
        <f>CQ45+CW45+DC45</f>
        <v>7.65</v>
      </c>
      <c r="CL45" s="681"/>
      <c r="CM45" s="687">
        <f>CS45+CY45+DE45</f>
        <v>0</v>
      </c>
      <c r="CN45" s="681"/>
      <c r="CO45" s="687">
        <f>IFERROR(CM45-CK45,"-")</f>
        <v>-7.65</v>
      </c>
      <c r="CP45" s="688">
        <f>IFERROR(CM45/CK45,"-")</f>
        <v>0</v>
      </c>
      <c r="CQ45" s="683">
        <v>2.58</v>
      </c>
      <c r="CR45" s="681"/>
      <c r="CS45" s="681"/>
      <c r="CT45" s="681"/>
      <c r="CU45" s="687">
        <f>IFERROR(CS45-CQ45,"-")</f>
        <v>-2.58</v>
      </c>
      <c r="CV45" s="688">
        <f>IFERROR(CS45/CQ45,"-")</f>
        <v>0</v>
      </c>
      <c r="CW45" s="683">
        <v>2.5</v>
      </c>
      <c r="CX45" s="681"/>
      <c r="CY45" s="681"/>
      <c r="CZ45" s="681"/>
      <c r="DA45" s="687">
        <f>IFERROR(CY45-CW45,"-")</f>
        <v>-2.5</v>
      </c>
      <c r="DB45" s="688">
        <f>IFERROR(CY45/CW45,"-")</f>
        <v>0</v>
      </c>
      <c r="DC45" s="683">
        <v>2.57</v>
      </c>
      <c r="DD45" s="681"/>
      <c r="DE45" s="681"/>
      <c r="DF45" s="681"/>
      <c r="DG45" s="687">
        <f>IFERROR(DE45-DC45,"-")</f>
        <v>-2.57</v>
      </c>
      <c r="DH45" s="688">
        <f>IFERROR(DE45/DC45,"-")</f>
        <v>0</v>
      </c>
    </row>
    <row r="46" spans="2:112" ht="48.6" customHeight="1" outlineLevel="1">
      <c r="B46" s="158" t="s">
        <v>3551</v>
      </c>
      <c r="C46" s="652" t="s">
        <v>3278</v>
      </c>
      <c r="D46" s="34" t="s">
        <v>3552</v>
      </c>
      <c r="E46" s="528">
        <v>100332942</v>
      </c>
      <c r="F46" s="528"/>
      <c r="G46" s="529"/>
      <c r="H46" s="530"/>
      <c r="I46" s="530"/>
      <c r="J46" s="91" t="s">
        <v>883</v>
      </c>
      <c r="K46" s="687">
        <f>Q46+AO46+BM46+CK46</f>
        <v>0</v>
      </c>
      <c r="L46" s="681"/>
      <c r="M46" s="687">
        <f>S46+AQ46+BO46+CM46</f>
        <v>0</v>
      </c>
      <c r="N46" s="681"/>
      <c r="O46" s="687">
        <f>IFERROR(M46-K46,"-")</f>
        <v>0</v>
      </c>
      <c r="P46" s="688" t="str">
        <f>IFERROR(M46/K46,"-")</f>
        <v>-</v>
      </c>
      <c r="Q46" s="687">
        <f>W46+AC46+AI46</f>
        <v>0</v>
      </c>
      <c r="R46" s="681"/>
      <c r="S46" s="687">
        <f>Y46+AE46+AK46</f>
        <v>0</v>
      </c>
      <c r="T46" s="681"/>
      <c r="U46" s="687">
        <f>IFERROR(S46-Q46,"-")</f>
        <v>0</v>
      </c>
      <c r="V46" s="688" t="str">
        <f>IFERROR(S46/Q46,"-")</f>
        <v>-</v>
      </c>
      <c r="W46" s="683">
        <v>0</v>
      </c>
      <c r="X46" s="681"/>
      <c r="Y46" s="681"/>
      <c r="Z46" s="681"/>
      <c r="AA46" s="687">
        <f>IFERROR(Y46-W46,"-")</f>
        <v>0</v>
      </c>
      <c r="AB46" s="688" t="str">
        <f>IFERROR(Y46/W46,"-")</f>
        <v>-</v>
      </c>
      <c r="AC46" s="683">
        <v>0</v>
      </c>
      <c r="AD46" s="681"/>
      <c r="AE46" s="681"/>
      <c r="AF46" s="681"/>
      <c r="AG46" s="687">
        <f>IFERROR(AE46-AC46,"-")</f>
        <v>0</v>
      </c>
      <c r="AH46" s="688" t="str">
        <f>IFERROR(AE46/AC46,"-")</f>
        <v>-</v>
      </c>
      <c r="AI46" s="683">
        <v>0</v>
      </c>
      <c r="AJ46" s="681"/>
      <c r="AK46" s="681"/>
      <c r="AL46" s="681"/>
      <c r="AM46" s="687">
        <f>IFERROR(AK46-AI46,"-")</f>
        <v>0</v>
      </c>
      <c r="AN46" s="688" t="str">
        <f>IFERROR(AK46/AI46,"-")</f>
        <v>-</v>
      </c>
      <c r="AO46" s="687">
        <f>AU46+BA46+BG46</f>
        <v>0</v>
      </c>
      <c r="AP46" s="681"/>
      <c r="AQ46" s="687">
        <f>AW46+BC46+BI46</f>
        <v>0</v>
      </c>
      <c r="AR46" s="681"/>
      <c r="AS46" s="687">
        <f>IFERROR(AQ46-AO46,"-")</f>
        <v>0</v>
      </c>
      <c r="AT46" s="688" t="str">
        <f>IFERROR(AQ46/AO46,"-")</f>
        <v>-</v>
      </c>
      <c r="AU46" s="683">
        <v>0</v>
      </c>
      <c r="AV46" s="681"/>
      <c r="AW46" s="681"/>
      <c r="AX46" s="681"/>
      <c r="AY46" s="687">
        <f>IFERROR(AW46-AU46,"-")</f>
        <v>0</v>
      </c>
      <c r="AZ46" s="688" t="str">
        <f>IFERROR(AW46/AU46,"-")</f>
        <v>-</v>
      </c>
      <c r="BA46" s="683">
        <v>0</v>
      </c>
      <c r="BB46" s="681"/>
      <c r="BC46" s="681"/>
      <c r="BD46" s="681"/>
      <c r="BE46" s="687">
        <f>IFERROR(BC46-BA46,"-")</f>
        <v>0</v>
      </c>
      <c r="BF46" s="688" t="str">
        <f>IFERROR(BC46/BA46,"-")</f>
        <v>-</v>
      </c>
      <c r="BG46" s="683">
        <v>0</v>
      </c>
      <c r="BH46" s="681"/>
      <c r="BI46" s="681"/>
      <c r="BJ46" s="681"/>
      <c r="BK46" s="687">
        <f>IFERROR(BI46-BG46,"-")</f>
        <v>0</v>
      </c>
      <c r="BL46" s="688" t="str">
        <f>IFERROR(BI46/BG46,"-")</f>
        <v>-</v>
      </c>
      <c r="BM46" s="687">
        <f>BS46+BY46+CE46</f>
        <v>0</v>
      </c>
      <c r="BN46" s="681"/>
      <c r="BO46" s="687">
        <f>BU46+CA46+CG46</f>
        <v>0</v>
      </c>
      <c r="BP46" s="681"/>
      <c r="BQ46" s="687">
        <f>IFERROR(BO46-BM46,"-")</f>
        <v>0</v>
      </c>
      <c r="BR46" s="688" t="str">
        <f>IFERROR(BO46/BM46,"-")</f>
        <v>-</v>
      </c>
      <c r="BS46" s="683">
        <v>0</v>
      </c>
      <c r="BT46" s="681"/>
      <c r="BU46" s="681"/>
      <c r="BV46" s="681"/>
      <c r="BW46" s="687">
        <f>IFERROR(BU46-BS46,"-")</f>
        <v>0</v>
      </c>
      <c r="BX46" s="688" t="str">
        <f>IFERROR(BU46/BS46,"-")</f>
        <v>-</v>
      </c>
      <c r="BY46" s="683">
        <v>0</v>
      </c>
      <c r="BZ46" s="681"/>
      <c r="CA46" s="681"/>
      <c r="CB46" s="681"/>
      <c r="CC46" s="687">
        <f>IFERROR(CA46-BY46,"-")</f>
        <v>0</v>
      </c>
      <c r="CD46" s="688" t="str">
        <f>IFERROR(CA46/BY46,"-")</f>
        <v>-</v>
      </c>
      <c r="CE46" s="683">
        <v>0</v>
      </c>
      <c r="CF46" s="681"/>
      <c r="CG46" s="681"/>
      <c r="CH46" s="681"/>
      <c r="CI46" s="687">
        <f>IFERROR(CG46-CE46,"-")</f>
        <v>0</v>
      </c>
      <c r="CJ46" s="688" t="str">
        <f>IFERROR(CG46/CE46,"-")</f>
        <v>-</v>
      </c>
      <c r="CK46" s="687">
        <f>CQ46+CW46+DC46</f>
        <v>0</v>
      </c>
      <c r="CL46" s="681"/>
      <c r="CM46" s="687">
        <f>CS46+CY46+DE46</f>
        <v>0</v>
      </c>
      <c r="CN46" s="681"/>
      <c r="CO46" s="687">
        <f>IFERROR(CM46-CK46,"-")</f>
        <v>0</v>
      </c>
      <c r="CP46" s="688" t="str">
        <f>IFERROR(CM46/CK46,"-")</f>
        <v>-</v>
      </c>
      <c r="CQ46" s="683">
        <v>0</v>
      </c>
      <c r="CR46" s="681"/>
      <c r="CS46" s="681"/>
      <c r="CT46" s="681"/>
      <c r="CU46" s="687">
        <f>IFERROR(CS46-CQ46,"-")</f>
        <v>0</v>
      </c>
      <c r="CV46" s="688" t="str">
        <f>IFERROR(CS46/CQ46,"-")</f>
        <v>-</v>
      </c>
      <c r="CW46" s="683">
        <v>0</v>
      </c>
      <c r="CX46" s="681"/>
      <c r="CY46" s="681"/>
      <c r="CZ46" s="681"/>
      <c r="DA46" s="687">
        <f>IFERROR(CY46-CW46,"-")</f>
        <v>0</v>
      </c>
      <c r="DB46" s="688" t="str">
        <f>IFERROR(CY46/CW46,"-")</f>
        <v>-</v>
      </c>
      <c r="DC46" s="683">
        <v>0</v>
      </c>
      <c r="DD46" s="681"/>
      <c r="DE46" s="681"/>
      <c r="DF46" s="681"/>
      <c r="DG46" s="687">
        <f>IFERROR(DE46-DC46,"-")</f>
        <v>0</v>
      </c>
      <c r="DH46" s="688" t="str">
        <f>IFERROR(DE46/DC46,"-")</f>
        <v>-</v>
      </c>
    </row>
    <row r="47" spans="2:112" ht="24" customHeight="1" outlineLevel="1">
      <c r="B47" s="158" t="s">
        <v>3553</v>
      </c>
      <c r="C47" s="652" t="s">
        <v>3289</v>
      </c>
      <c r="D47" s="34" t="s">
        <v>3554</v>
      </c>
      <c r="E47" s="528">
        <v>100336118</v>
      </c>
      <c r="F47" s="528"/>
      <c r="G47" s="529"/>
      <c r="H47" s="530" t="s">
        <v>3555</v>
      </c>
      <c r="I47" s="530"/>
      <c r="J47" s="91" t="s">
        <v>883</v>
      </c>
      <c r="K47" s="687">
        <f>Q47+AO47+BM47+CK47</f>
        <v>1.366962099069724E-15</v>
      </c>
      <c r="L47" s="681"/>
      <c r="M47" s="687">
        <f>S47+AQ47+BO47+CM47</f>
        <v>0</v>
      </c>
      <c r="N47" s="681"/>
      <c r="O47" s="687">
        <f>IFERROR(M47-K47,"-")</f>
        <v>-1.366962099069724E-15</v>
      </c>
      <c r="P47" s="688">
        <f>IFERROR(M47/K47,"-")</f>
        <v>0</v>
      </c>
      <c r="Q47" s="687">
        <f>W47+AC47+AI47</f>
        <v>1.6375789613221059E-15</v>
      </c>
      <c r="R47" s="681"/>
      <c r="S47" s="687">
        <f>Y47+AE47+AK47</f>
        <v>0</v>
      </c>
      <c r="T47" s="681"/>
      <c r="U47" s="687">
        <f>IFERROR(S47-Q47,"-")</f>
        <v>-1.6375789613221059E-15</v>
      </c>
      <c r="V47" s="688">
        <f>IFERROR(S47/Q47,"-")</f>
        <v>0</v>
      </c>
      <c r="W47" s="687">
        <f>W28+W46-W32-W30</f>
        <v>2.4980018054066022E-16</v>
      </c>
      <c r="X47" s="681"/>
      <c r="Y47" s="687">
        <f>Y28+Y46-Y32-Y30</f>
        <v>0</v>
      </c>
      <c r="Z47" s="681"/>
      <c r="AA47" s="687">
        <f>IFERROR(Y47-W47,"-")</f>
        <v>-2.4980018054066022E-16</v>
      </c>
      <c r="AB47" s="688">
        <f>IFERROR(Y47/W47,"-")</f>
        <v>0</v>
      </c>
      <c r="AC47" s="687">
        <f>AC28+AC46-AC32-AC30</f>
        <v>2.4980018054066022E-16</v>
      </c>
      <c r="AD47" s="681"/>
      <c r="AE47" s="687">
        <f>AE28+AE46-AE32-AE30</f>
        <v>0</v>
      </c>
      <c r="AF47" s="681"/>
      <c r="AG47" s="687">
        <f>IFERROR(AE47-AC47,"-")</f>
        <v>-2.4980018054066022E-16</v>
      </c>
      <c r="AH47" s="688">
        <f>IFERROR(AE47/AC47,"-")</f>
        <v>0</v>
      </c>
      <c r="AI47" s="687">
        <f>AI28+AI46-AI32-AI30</f>
        <v>1.1379786002407855E-15</v>
      </c>
      <c r="AJ47" s="681"/>
      <c r="AK47" s="687">
        <f>AK28+AK46-AK32-AK30</f>
        <v>0</v>
      </c>
      <c r="AL47" s="681"/>
      <c r="AM47" s="687">
        <f>IFERROR(AK47-AI47,"-")</f>
        <v>-1.1379786002407855E-15</v>
      </c>
      <c r="AN47" s="688">
        <f>IFERROR(AK47/AI47,"-")</f>
        <v>0</v>
      </c>
      <c r="AO47" s="687">
        <f>AU47+BA47+BG47</f>
        <v>7.2858385991025898E-17</v>
      </c>
      <c r="AP47" s="681"/>
      <c r="AQ47" s="687">
        <f>AW47+BC47+BI47</f>
        <v>0</v>
      </c>
      <c r="AR47" s="681"/>
      <c r="AS47" s="687">
        <f>IFERROR(AQ47-AO47,"-")</f>
        <v>-7.2858385991025898E-17</v>
      </c>
      <c r="AT47" s="688">
        <f>IFERROR(AQ47/AO47,"-")</f>
        <v>0</v>
      </c>
      <c r="AU47" s="687">
        <f>AU28+AU46-AU32-AU30</f>
        <v>-6.3837823915946501E-16</v>
      </c>
      <c r="AV47" s="681"/>
      <c r="AW47" s="687">
        <f>AW28+AW46-AW32-AW30</f>
        <v>0</v>
      </c>
      <c r="AX47" s="681"/>
      <c r="AY47" s="687">
        <f>IFERROR(AW47-AU47,"-")</f>
        <v>6.3837823915946501E-16</v>
      </c>
      <c r="AZ47" s="688">
        <f>IFERROR(AW47/AU47,"-")</f>
        <v>0</v>
      </c>
      <c r="BA47" s="687">
        <f>BA28+BA46-BA32-BA30</f>
        <v>2.4980018054066022E-16</v>
      </c>
      <c r="BB47" s="681"/>
      <c r="BC47" s="687">
        <f>BC28+BC46-BC32-BC30</f>
        <v>0</v>
      </c>
      <c r="BD47" s="681"/>
      <c r="BE47" s="687">
        <f>IFERROR(BC47-BA47,"-")</f>
        <v>-2.4980018054066022E-16</v>
      </c>
      <c r="BF47" s="688">
        <f>IFERROR(BC47/BA47,"-")</f>
        <v>0</v>
      </c>
      <c r="BG47" s="687">
        <f>BG28+BG46-BG32-BG30</f>
        <v>4.6143644460983069E-16</v>
      </c>
      <c r="BH47" s="681"/>
      <c r="BI47" s="687">
        <f>BI28+BI46-BI32-BI30</f>
        <v>0</v>
      </c>
      <c r="BJ47" s="681"/>
      <c r="BK47" s="687">
        <f>IFERROR(BI47-BG47,"-")</f>
        <v>-4.6143644460983069E-16</v>
      </c>
      <c r="BL47" s="688">
        <f>IFERROR(BI47/BG47,"-")</f>
        <v>0</v>
      </c>
      <c r="BM47" s="687">
        <f>BS47+BY47+CE47</f>
        <v>-2.0469737016526324E-16</v>
      </c>
      <c r="BN47" s="681"/>
      <c r="BO47" s="687">
        <f>BU47+CA47+CG47</f>
        <v>0</v>
      </c>
      <c r="BP47" s="681"/>
      <c r="BQ47" s="687">
        <f>IFERROR(BO47-BM47,"-")</f>
        <v>2.0469737016526324E-16</v>
      </c>
      <c r="BR47" s="688">
        <f>IFERROR(BO47/BM47,"-")</f>
        <v>0</v>
      </c>
      <c r="BS47" s="687">
        <f>BS28+BS46-BS32-BS30</f>
        <v>0</v>
      </c>
      <c r="BT47" s="681"/>
      <c r="BU47" s="687">
        <f>BU28+BU46-BU32-BU30</f>
        <v>0</v>
      </c>
      <c r="BV47" s="681"/>
      <c r="BW47" s="687">
        <f>IFERROR(BU47-BS47,"-")</f>
        <v>0</v>
      </c>
      <c r="BX47" s="688" t="str">
        <f>IFERROR(BU47/BS47,"-")</f>
        <v>-</v>
      </c>
      <c r="BY47" s="687">
        <f>BY28+BY46-BY32-BY30</f>
        <v>-1.0234868508263162E-16</v>
      </c>
      <c r="BZ47" s="681"/>
      <c r="CA47" s="687">
        <f>CA28+CA46-CA32-CA30</f>
        <v>0</v>
      </c>
      <c r="CB47" s="681"/>
      <c r="CC47" s="687">
        <f>IFERROR(CA47-BY47,"-")</f>
        <v>1.0234868508263162E-16</v>
      </c>
      <c r="CD47" s="688">
        <f>IFERROR(CA47/BY47,"-")</f>
        <v>0</v>
      </c>
      <c r="CE47" s="687">
        <f>CE28+CE46-CE32-CE30</f>
        <v>-1.0234868508263162E-16</v>
      </c>
      <c r="CF47" s="681"/>
      <c r="CG47" s="687">
        <f>CG28+CG46-CG32-CG30</f>
        <v>0</v>
      </c>
      <c r="CH47" s="681"/>
      <c r="CI47" s="687">
        <f>IFERROR(CG47-CE47,"-")</f>
        <v>1.0234868508263162E-16</v>
      </c>
      <c r="CJ47" s="688">
        <f>IFERROR(CG47/CE47,"-")</f>
        <v>0</v>
      </c>
      <c r="CK47" s="687">
        <f>CQ47+CW47+DC47</f>
        <v>-1.3877787807814457E-16</v>
      </c>
      <c r="CL47" s="681"/>
      <c r="CM47" s="687">
        <f>CS47+CY47+DE47</f>
        <v>0</v>
      </c>
      <c r="CN47" s="681"/>
      <c r="CO47" s="687">
        <f>IFERROR(CM47-CK47,"-")</f>
        <v>1.3877787807814457E-16</v>
      </c>
      <c r="CP47" s="688">
        <f>IFERROR(CM47/CK47,"-")</f>
        <v>0</v>
      </c>
      <c r="CQ47" s="687">
        <f>CQ28+CQ46-CQ32-CQ30</f>
        <v>-6.3837823915946501E-16</v>
      </c>
      <c r="CR47" s="681"/>
      <c r="CS47" s="687">
        <f>CS28+CS46-CS32-CS30</f>
        <v>0</v>
      </c>
      <c r="CT47" s="681"/>
      <c r="CU47" s="687">
        <f>IFERROR(CS47-CQ47,"-")</f>
        <v>6.3837823915946501E-16</v>
      </c>
      <c r="CV47" s="688">
        <f>IFERROR(CS47/CQ47,"-")</f>
        <v>0</v>
      </c>
      <c r="CW47" s="687">
        <f>CW28+CW46-CW32-CW30</f>
        <v>1.1379786002407855E-15</v>
      </c>
      <c r="CX47" s="681"/>
      <c r="CY47" s="687">
        <f>CY28+CY46-CY32-CY30</f>
        <v>0</v>
      </c>
      <c r="CZ47" s="681"/>
      <c r="DA47" s="687">
        <f>IFERROR(CY47-CW47,"-")</f>
        <v>-1.1379786002407855E-15</v>
      </c>
      <c r="DB47" s="688">
        <f>IFERROR(CY47/CW47,"-")</f>
        <v>0</v>
      </c>
      <c r="DC47" s="687">
        <f>DC28+DC46-DC32-DC30</f>
        <v>-6.3837823915946501E-16</v>
      </c>
      <c r="DD47" s="681"/>
      <c r="DE47" s="687">
        <f>DE28+DE46-DE32-DE30</f>
        <v>0</v>
      </c>
      <c r="DF47" s="681"/>
      <c r="DG47" s="687">
        <f>IFERROR(DE47-DC47,"-")</f>
        <v>6.3837823915946501E-16</v>
      </c>
      <c r="DH47" s="688">
        <f>IFERROR(DE47/DC47,"-")</f>
        <v>0</v>
      </c>
    </row>
    <row r="48" spans="2:112" ht="48" customHeight="1">
      <c r="C48" s="166"/>
      <c r="D48" s="167" t="s">
        <v>3554</v>
      </c>
      <c r="E48" s="528">
        <v>100336117</v>
      </c>
      <c r="F48" s="528"/>
      <c r="G48" s="529"/>
      <c r="H48" s="530" t="s">
        <v>3556</v>
      </c>
      <c r="I48" s="530"/>
      <c r="J48" s="278" t="s">
        <v>883</v>
      </c>
      <c r="K48" s="687">
        <f>Q48+AO48+BM48+CK48</f>
        <v>-2394.4</v>
      </c>
      <c r="L48" s="681"/>
      <c r="M48" s="687">
        <f>S48+AQ48+BO48+CM48</f>
        <v>0</v>
      </c>
      <c r="N48" s="681"/>
      <c r="O48" s="687">
        <f>IFERROR(M48-K48,"-")</f>
        <v>2394.4</v>
      </c>
      <c r="P48" s="688">
        <f>IFERROR(M48/K48,"-")</f>
        <v>0</v>
      </c>
      <c r="Q48" s="687">
        <f>W48+AC48+AI48</f>
        <v>-679.8</v>
      </c>
      <c r="R48" s="681"/>
      <c r="S48" s="687">
        <f>Y48+AE48+AK48</f>
        <v>0</v>
      </c>
      <c r="T48" s="681"/>
      <c r="U48" s="687">
        <f>IFERROR(S48-Q48,"-")</f>
        <v>679.8</v>
      </c>
      <c r="V48" s="688">
        <f>IFERROR(S48/Q48,"-")</f>
        <v>0</v>
      </c>
      <c r="W48" s="687">
        <f>0-W13-W15-W17-W27-W19+W42</f>
        <v>-235.6</v>
      </c>
      <c r="X48" s="681"/>
      <c r="Y48" s="687">
        <f>0-Y13-Y15-Y17-Y27-Y19+Y42</f>
        <v>0</v>
      </c>
      <c r="Z48" s="681"/>
      <c r="AA48" s="687">
        <f>IFERROR(Y48-W48,"-")</f>
        <v>235.6</v>
      </c>
      <c r="AB48" s="688">
        <f>IFERROR(Y48/W48,"-")</f>
        <v>0</v>
      </c>
      <c r="AC48" s="687">
        <f>0-AC13-AC15-AC17-AC27-AC19+AC42</f>
        <v>-210.8</v>
      </c>
      <c r="AD48" s="681"/>
      <c r="AE48" s="687">
        <f>0-AE13-AE15-AE17-AE27-AE19+AE42</f>
        <v>0</v>
      </c>
      <c r="AF48" s="681"/>
      <c r="AG48" s="687">
        <f>IFERROR(AE48-AC48,"-")</f>
        <v>210.8</v>
      </c>
      <c r="AH48" s="688">
        <f>IFERROR(AE48/AC48,"-")</f>
        <v>0</v>
      </c>
      <c r="AI48" s="687">
        <f>0-AI13-AI15-AI17-AI27-AI19+AI42</f>
        <v>-233.4</v>
      </c>
      <c r="AJ48" s="681"/>
      <c r="AK48" s="687">
        <f>0-AK13-AK15-AK17-AK27-AK19+AK42</f>
        <v>0</v>
      </c>
      <c r="AL48" s="681"/>
      <c r="AM48" s="687">
        <f>IFERROR(AK48-AI48,"-")</f>
        <v>233.4</v>
      </c>
      <c r="AN48" s="688">
        <f>IFERROR(AK48/AI48,"-")</f>
        <v>0</v>
      </c>
      <c r="AO48" s="687">
        <f>AU48+BA48+BG48</f>
        <v>-592.6</v>
      </c>
      <c r="AP48" s="681"/>
      <c r="AQ48" s="687">
        <f>AW48+BC48+BI48</f>
        <v>0</v>
      </c>
      <c r="AR48" s="681"/>
      <c r="AS48" s="687">
        <f>IFERROR(AQ48-AO48,"-")</f>
        <v>592.6</v>
      </c>
      <c r="AT48" s="688">
        <f>IFERROR(AQ48/AO48,"-")</f>
        <v>0</v>
      </c>
      <c r="AU48" s="687">
        <f>0-AU13-AU15-AU17-AU27-AU19+AU42</f>
        <v>-223</v>
      </c>
      <c r="AV48" s="681"/>
      <c r="AW48" s="687">
        <f>0-AW13-AW15-AW17-AW27-AW19+AW42</f>
        <v>0</v>
      </c>
      <c r="AX48" s="681"/>
      <c r="AY48" s="687">
        <f>IFERROR(AW48-AU48,"-")</f>
        <v>223</v>
      </c>
      <c r="AZ48" s="688">
        <f>IFERROR(AW48/AU48,"-")</f>
        <v>0</v>
      </c>
      <c r="BA48" s="687">
        <f>0-BA13-BA15-BA17-BA27-BA19+BA42</f>
        <v>-218.8</v>
      </c>
      <c r="BB48" s="681"/>
      <c r="BC48" s="687">
        <f>0-BC13-BC15-BC17-BC27-BC19+BC42</f>
        <v>0</v>
      </c>
      <c r="BD48" s="681"/>
      <c r="BE48" s="687">
        <f>IFERROR(BC48-BA48,"-")</f>
        <v>218.8</v>
      </c>
      <c r="BF48" s="688">
        <f>IFERROR(BC48/BA48,"-")</f>
        <v>0</v>
      </c>
      <c r="BG48" s="687">
        <f>0-BG13-BG15-BG17-BG27-BG19+BG42</f>
        <v>-150.80000000000001</v>
      </c>
      <c r="BH48" s="681"/>
      <c r="BI48" s="687">
        <f>0-BI13-BI15-BI17-BI27-BI19+BI42</f>
        <v>0</v>
      </c>
      <c r="BJ48" s="681"/>
      <c r="BK48" s="687">
        <f>IFERROR(BI48-BG48,"-")</f>
        <v>150.80000000000001</v>
      </c>
      <c r="BL48" s="688">
        <f>IFERROR(BI48/BG48,"-")</f>
        <v>0</v>
      </c>
      <c r="BM48" s="687">
        <f>BS48+BY48+CE48</f>
        <v>-438.6</v>
      </c>
      <c r="BN48" s="681"/>
      <c r="BO48" s="687">
        <f>BU48+CA48+CG48</f>
        <v>0</v>
      </c>
      <c r="BP48" s="681"/>
      <c r="BQ48" s="687">
        <f>IFERROR(BO48-BM48,"-")</f>
        <v>438.6</v>
      </c>
      <c r="BR48" s="688">
        <f>IFERROR(BO48/BM48,"-")</f>
        <v>0</v>
      </c>
      <c r="BS48" s="687">
        <f>0-BS13-BS15-BS17-BS27-BS19+BS42</f>
        <v>-196</v>
      </c>
      <c r="BT48" s="681"/>
      <c r="BU48" s="687">
        <f>0-BU13-BU15-BU17-BU27-BU19+BU42</f>
        <v>0</v>
      </c>
      <c r="BV48" s="681"/>
      <c r="BW48" s="687">
        <f>IFERROR(BU48-BS48,"-")</f>
        <v>196</v>
      </c>
      <c r="BX48" s="688">
        <f>IFERROR(BU48/BS48,"-")</f>
        <v>0</v>
      </c>
      <c r="BY48" s="687">
        <f>0-BY13-BY15-BY17-BY27-BY19+BY42</f>
        <v>-119.6</v>
      </c>
      <c r="BZ48" s="681"/>
      <c r="CA48" s="687">
        <f>0-CA13-CA15-CA17-CA27-CA19+CA42</f>
        <v>0</v>
      </c>
      <c r="CB48" s="681"/>
      <c r="CC48" s="687">
        <f>IFERROR(CA48-BY48,"-")</f>
        <v>119.6</v>
      </c>
      <c r="CD48" s="688">
        <f>IFERROR(CA48/BY48,"-")</f>
        <v>0</v>
      </c>
      <c r="CE48" s="687">
        <f>0-CE13-CE15-CE17-CE27-CE19+CE42</f>
        <v>-123</v>
      </c>
      <c r="CF48" s="681"/>
      <c r="CG48" s="687">
        <f>0-CG13-CG15-CG17-CG27-CG19+CG42</f>
        <v>0</v>
      </c>
      <c r="CH48" s="681"/>
      <c r="CI48" s="687">
        <f>IFERROR(CG48-CE48,"-")</f>
        <v>123</v>
      </c>
      <c r="CJ48" s="688">
        <f>IFERROR(CG48/CE48,"-")</f>
        <v>0</v>
      </c>
      <c r="CK48" s="687">
        <f>CQ48+CW48+DC48</f>
        <v>-683.40000000000009</v>
      </c>
      <c r="CL48" s="681"/>
      <c r="CM48" s="687">
        <f>CS48+CY48+DE48</f>
        <v>0</v>
      </c>
      <c r="CN48" s="681"/>
      <c r="CO48" s="687">
        <f>IFERROR(CM48-CK48,"-")</f>
        <v>683.40000000000009</v>
      </c>
      <c r="CP48" s="688">
        <f>IFERROR(CM48/CK48,"-")</f>
        <v>0</v>
      </c>
      <c r="CQ48" s="687">
        <f>0-CQ13-CQ15-CQ17-CQ27-CQ19+CQ42</f>
        <v>-225.79999999999998</v>
      </c>
      <c r="CR48" s="681"/>
      <c r="CS48" s="687">
        <f>0-CS13-CS15-CS17-CS27-CS19+CS42</f>
        <v>0</v>
      </c>
      <c r="CT48" s="681"/>
      <c r="CU48" s="687">
        <f>IFERROR(CS48-CQ48,"-")</f>
        <v>225.79999999999998</v>
      </c>
      <c r="CV48" s="688">
        <f>IFERROR(CS48/CQ48,"-")</f>
        <v>0</v>
      </c>
      <c r="CW48" s="687">
        <f>0-CW13-CW15-CW17-CW27-CW19+CW42</f>
        <v>-226.3</v>
      </c>
      <c r="CX48" s="681"/>
      <c r="CY48" s="687">
        <f>0-CY13-CY15-CY17-CY27-CY19+CY42</f>
        <v>0</v>
      </c>
      <c r="CZ48" s="681"/>
      <c r="DA48" s="687">
        <f>IFERROR(CY48-CW48,"-")</f>
        <v>226.3</v>
      </c>
      <c r="DB48" s="688">
        <f>IFERROR(CY48/CW48,"-")</f>
        <v>0</v>
      </c>
      <c r="DC48" s="687">
        <f>0-DC13-DC15-DC17-DC27-DC19+DC42</f>
        <v>-231.3</v>
      </c>
      <c r="DD48" s="681"/>
      <c r="DE48" s="687">
        <f>0-DE13-DE15-DE17-DE27-DE19+DE42</f>
        <v>0</v>
      </c>
      <c r="DF48" s="681"/>
      <c r="DG48" s="687">
        <f>IFERROR(DE48-DC48,"-")</f>
        <v>231.3</v>
      </c>
      <c r="DH48" s="688">
        <f>IFERROR(DE48/DC48,"-")</f>
        <v>0</v>
      </c>
    </row>
    <row r="53" spans="3:10">
      <c r="C53" s="84"/>
      <c r="D53" s="138" t="s">
        <v>3485</v>
      </c>
    </row>
    <row r="54" spans="3:10">
      <c r="C54" s="39"/>
    </row>
    <row r="55" spans="3:10" s="168" customFormat="1">
      <c r="C55" s="157"/>
      <c r="D55" s="138" t="s">
        <v>3557</v>
      </c>
      <c r="E55" s="138"/>
      <c r="F55" s="138"/>
      <c r="G55" s="138"/>
      <c r="H55" s="138"/>
      <c r="I55" s="138"/>
      <c r="J55" s="324"/>
    </row>
    <row r="56" spans="3:10" s="168" customFormat="1">
      <c r="C56" s="157"/>
      <c r="D56" s="138" t="s">
        <v>3558</v>
      </c>
      <c r="E56" s="138"/>
      <c r="F56" s="138"/>
      <c r="G56" s="138"/>
      <c r="H56" s="138"/>
      <c r="I56" s="138"/>
      <c r="J56" s="169"/>
    </row>
    <row r="57" spans="3:10" s="168" customFormat="1">
      <c r="C57" s="157"/>
      <c r="D57" s="138" t="s">
        <v>3559</v>
      </c>
      <c r="E57" s="138"/>
      <c r="F57" s="138"/>
      <c r="G57" s="138"/>
      <c r="H57" s="138"/>
      <c r="I57" s="138"/>
      <c r="J57" s="46"/>
    </row>
    <row r="58" spans="3:10">
      <c r="C58" s="734"/>
      <c r="D58" s="170" t="s">
        <v>3560</v>
      </c>
      <c r="E58" s="170"/>
      <c r="F58" s="170"/>
      <c r="G58" s="170"/>
      <c r="H58" s="170"/>
      <c r="I58" s="170"/>
      <c r="J58" s="19"/>
    </row>
    <row r="59" spans="3:10">
      <c r="C59" s="734"/>
      <c r="D59" s="854" t="s">
        <v>3561</v>
      </c>
      <c r="E59" s="832"/>
      <c r="F59" s="832"/>
      <c r="G59" s="832"/>
      <c r="H59" s="832"/>
      <c r="I59" s="832"/>
      <c r="J59" s="796"/>
    </row>
    <row r="60" spans="3:10">
      <c r="D60" s="138" t="s">
        <v>3562</v>
      </c>
    </row>
    <row r="64" spans="3:10">
      <c r="D64" s="171"/>
      <c r="E64" s="171"/>
      <c r="F64" s="171"/>
      <c r="G64" s="171"/>
      <c r="H64" s="171"/>
      <c r="I64" s="171"/>
    </row>
    <row r="65" spans="4:9">
      <c r="D65" s="172"/>
      <c r="E65" s="172"/>
      <c r="F65" s="172"/>
      <c r="G65" s="172"/>
      <c r="H65" s="172"/>
      <c r="I65" s="172"/>
    </row>
    <row r="66" spans="4:9" ht="19.5" customHeight="1">
      <c r="D66" s="173"/>
      <c r="E66" s="173"/>
      <c r="F66" s="173"/>
      <c r="G66" s="173"/>
      <c r="H66" s="173"/>
      <c r="I66" s="173"/>
    </row>
    <row r="67" spans="4:9">
      <c r="D67" s="649"/>
      <c r="E67" s="649"/>
      <c r="F67" s="649"/>
      <c r="G67" s="649"/>
      <c r="H67" s="649"/>
      <c r="I67" s="649"/>
    </row>
    <row r="68" spans="4:9">
      <c r="D68" s="174"/>
      <c r="E68" s="174"/>
      <c r="F68" s="174"/>
      <c r="G68" s="174"/>
      <c r="H68" s="174"/>
      <c r="I68" s="174"/>
    </row>
    <row r="69" spans="4:9">
      <c r="D69" s="171"/>
      <c r="E69" s="171"/>
      <c r="F69" s="171"/>
      <c r="G69" s="171"/>
      <c r="H69" s="171"/>
      <c r="I69" s="171"/>
    </row>
    <row r="70" spans="4:9">
      <c r="D70" s="171"/>
      <c r="E70" s="171"/>
      <c r="F70" s="171"/>
      <c r="G70" s="171"/>
      <c r="H70" s="171"/>
      <c r="I70" s="171"/>
    </row>
    <row r="71" spans="4:9">
      <c r="D71" s="175"/>
      <c r="E71" s="175"/>
      <c r="F71" s="175"/>
      <c r="G71" s="175"/>
      <c r="H71" s="175"/>
      <c r="I71" s="175"/>
    </row>
    <row r="72" spans="4:9">
      <c r="D72" s="171"/>
      <c r="E72" s="171"/>
      <c r="F72" s="171"/>
      <c r="G72" s="171"/>
      <c r="H72" s="171"/>
      <c r="I72" s="171"/>
    </row>
    <row r="73" spans="4:9" ht="19.5" customHeight="1">
      <c r="D73" s="173"/>
      <c r="E73" s="173"/>
      <c r="F73" s="173"/>
      <c r="G73" s="173"/>
      <c r="H73" s="173"/>
      <c r="I73" s="173"/>
    </row>
    <row r="74" spans="4:9">
      <c r="D74" s="171"/>
      <c r="E74" s="171"/>
      <c r="F74" s="171"/>
      <c r="G74" s="171"/>
      <c r="H74" s="171"/>
      <c r="I74" s="171"/>
    </row>
    <row r="75" spans="4:9">
      <c r="D75" s="853"/>
      <c r="E75" s="648"/>
      <c r="F75" s="648"/>
      <c r="G75" s="648"/>
      <c r="H75" s="648"/>
      <c r="I75" s="648"/>
    </row>
    <row r="76" spans="4:9">
      <c r="D76" s="832"/>
      <c r="E76" s="648"/>
      <c r="F76" s="648"/>
      <c r="G76" s="648"/>
      <c r="H76" s="648"/>
      <c r="I76" s="648"/>
    </row>
    <row r="77" spans="4:9">
      <c r="D77" s="852"/>
      <c r="E77" s="649"/>
      <c r="F77" s="649"/>
      <c r="G77" s="649"/>
      <c r="H77" s="649"/>
      <c r="I77" s="649"/>
    </row>
    <row r="78" spans="4:9">
      <c r="D78" s="832"/>
      <c r="E78" s="649"/>
      <c r="F78" s="649"/>
      <c r="G78" s="649"/>
      <c r="H78" s="649"/>
      <c r="I78" s="649"/>
    </row>
    <row r="79" spans="4:9">
      <c r="D79" s="171"/>
      <c r="E79" s="171"/>
      <c r="F79" s="171"/>
      <c r="G79" s="171"/>
      <c r="H79" s="171"/>
      <c r="I79" s="171"/>
    </row>
    <row r="80" spans="4:9">
      <c r="D80" s="176"/>
      <c r="E80" s="176"/>
      <c r="F80" s="176"/>
      <c r="G80" s="176"/>
      <c r="H80" s="176"/>
      <c r="I80" s="176"/>
    </row>
    <row r="81" spans="4:9">
      <c r="D81" s="177"/>
      <c r="E81" s="177"/>
      <c r="F81" s="177"/>
      <c r="G81" s="177"/>
      <c r="H81" s="177"/>
      <c r="I81" s="177"/>
    </row>
    <row r="82" spans="4:9">
      <c r="D82" s="177"/>
      <c r="E82" s="177"/>
      <c r="F82" s="177"/>
      <c r="G82" s="177"/>
      <c r="H82" s="177"/>
      <c r="I82" s="177"/>
    </row>
    <row r="83" spans="4:9" ht="19.5" customHeight="1">
      <c r="D83" s="173"/>
      <c r="E83" s="173"/>
      <c r="F83" s="173"/>
      <c r="G83" s="173"/>
      <c r="H83" s="173"/>
      <c r="I83" s="173"/>
    </row>
    <row r="84" spans="4:9" ht="19.5" customHeight="1">
      <c r="D84" s="173"/>
      <c r="E84" s="173"/>
      <c r="F84" s="173"/>
      <c r="G84" s="173"/>
      <c r="H84" s="173"/>
      <c r="I84" s="173"/>
    </row>
    <row r="85" spans="4:9" ht="19.5" customHeight="1">
      <c r="D85" s="173"/>
      <c r="E85" s="173"/>
      <c r="F85" s="173"/>
      <c r="G85" s="173"/>
      <c r="H85" s="173"/>
      <c r="I85" s="173"/>
    </row>
  </sheetData>
  <mergeCells count="103">
    <mergeCell ref="DG7:DH7"/>
    <mergeCell ref="AO7:AO8"/>
    <mergeCell ref="BY7:BY8"/>
    <mergeCell ref="AQ7:AQ8"/>
    <mergeCell ref="B6:B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C7:DC8"/>
    <mergeCell ref="DD7:DD8"/>
    <mergeCell ref="DF7:DF8"/>
    <mergeCell ref="BG7:BG8"/>
    <mergeCell ref="Q7:Q8"/>
    <mergeCell ref="BS7:BS8"/>
    <mergeCell ref="BU7:BU8"/>
    <mergeCell ref="AR7:AR8"/>
    <mergeCell ref="BE7:BF7"/>
    <mergeCell ref="DA7:DB7"/>
    <mergeCell ref="BK7:BL7"/>
    <mergeCell ref="BN7:BN8"/>
    <mergeCell ref="BP7:BP8"/>
    <mergeCell ref="BZ7:BZ8"/>
    <mergeCell ref="CB7:CB8"/>
    <mergeCell ref="R7:R8"/>
    <mergeCell ref="CE7:CE8"/>
    <mergeCell ref="AJ7:AJ8"/>
    <mergeCell ref="CZ7:CZ8"/>
    <mergeCell ref="C40:C41"/>
    <mergeCell ref="CR7:CR8"/>
    <mergeCell ref="D6:D8"/>
    <mergeCell ref="AU7:AU8"/>
    <mergeCell ref="U7:V7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C38:C39"/>
    <mergeCell ref="D40:D41"/>
    <mergeCell ref="BT7:BT8"/>
    <mergeCell ref="G7:G8"/>
    <mergeCell ref="BC7:BC8"/>
    <mergeCell ref="CN7:CN8"/>
    <mergeCell ref="AX7:AX8"/>
    <mergeCell ref="CT7:CT8"/>
    <mergeCell ref="D75:D76"/>
    <mergeCell ref="CF7:CF8"/>
    <mergeCell ref="Y7:Y8"/>
    <mergeCell ref="AI7:AI8"/>
    <mergeCell ref="D59:J59"/>
    <mergeCell ref="CM7:CM8"/>
    <mergeCell ref="CO7:CP7"/>
    <mergeCell ref="AF7:AF8"/>
    <mergeCell ref="AP7:AP8"/>
    <mergeCell ref="BB7:BB8"/>
    <mergeCell ref="BD7:BD8"/>
    <mergeCell ref="D38:D39"/>
    <mergeCell ref="AV7:AV8"/>
    <mergeCell ref="F7:F8"/>
    <mergeCell ref="BH7:BH8"/>
    <mergeCell ref="CG7:CG8"/>
    <mergeCell ref="O7:P7"/>
    <mergeCell ref="BA7:BA8"/>
    <mergeCell ref="CK7:CK8"/>
    <mergeCell ref="AL7:AL8"/>
    <mergeCell ref="CL7:CL8"/>
    <mergeCell ref="E7:E8"/>
    <mergeCell ref="BV7:BV8"/>
    <mergeCell ref="M7:M8"/>
    <mergeCell ref="BO7:BO8"/>
    <mergeCell ref="BW7:BX7"/>
    <mergeCell ref="AA7:AB7"/>
    <mergeCell ref="CA7:CA8"/>
    <mergeCell ref="CC7:CD7"/>
    <mergeCell ref="T7:T8"/>
    <mergeCell ref="D77:D78"/>
    <mergeCell ref="I7:I8"/>
    <mergeCell ref="BI7:BI8"/>
    <mergeCell ref="S7:S8"/>
    <mergeCell ref="W7:W8"/>
    <mergeCell ref="L7:L8"/>
    <mergeCell ref="N7:N8"/>
  </mergeCells>
  <conditionalFormatting sqref="O10:O48 P10:P48 U10:U48 V10:V48 AA10:AA48 AB10:AB48 AG10:AG48 AH10:AH48 AM10:AM48 AN10:AN48 AS10:AS48 AT10:AT48 AY10:AY48 AZ10:AZ48 BE10:BE48 BF10:BF48 BK10:BK48 BL10:BL48 BQ10:BQ48 BR10:BR48 BW10:BW48 BX10:BX48 CC10:CC48 CD10:CD48 CI10:CI48 CJ10:CJ48 CO10:CO48 CP10:CP48 CU10:CU48 CV10:CV48 DA10:DA48 DB10:DB48 DG10:DG48 DH10:DH48">
    <cfRule type="cellIs" dxfId="50" priority="1" operator="equal">
      <formula>0</formula>
    </cfRule>
    <cfRule type="cellIs" dxfId="49" priority="2" operator="lessThan">
      <formula>0</formula>
    </cfRule>
    <cfRule type="cellIs" dxfId="48" priority="3" operator="greaterThan">
      <formula>0</formula>
    </cfRule>
  </conditionalFormatting>
  <conditionalFormatting sqref="L10:L48 N10:N48 R10:R48 T10:T48 X10:X48 Z10:Z48 AD10:AD48 AF10:AF48 AJ10:AJ48 AL10:AL48 AP10:AP48 AR10:AR48 AV10:AV48 AX10:AX48 BB10:BB48 BD10:BD48 BH10:BH48 BJ10:BJ48 BN10:BN48 BP10:BP48 BT10:BT48 BV10:BV48 BZ10:BZ48 CB10:CB48 CF10:CF48 CH10:CH48 CL10:CL48 CN10:CN48 CR10:CR48 CT10:CT48 CX10:CX48 CZ10:CZ48 DD10:DD48 DF10:DF48">
    <cfRule type="cellIs" dxfId="47" priority="4" operator="equal">
      <formula>0</formula>
    </cfRule>
  </conditionalFormatting>
  <pageMargins left="0.7" right="0.7" top="0.75" bottom="0.75" header="0.3" footer="0.3"/>
  <pageSetup paperSize="9" scale="61" fitToWidth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2">
    <tabColor theme="8" tint="0.59999389629810485"/>
    <pageSetUpPr fitToPage="1"/>
  </sheetPr>
  <dimension ref="A3:DH89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9.5" outlineLevelRow="1" outlineLevelCol="1"/>
  <cols>
    <col min="1" max="1" width="7.42578125" style="178" customWidth="1"/>
    <col min="2" max="2" width="13.5703125" style="30" hidden="1" customWidth="1" outlineLevel="1"/>
    <col min="3" max="3" width="12.85546875" style="368" customWidth="1" collapsed="1"/>
    <col min="4" max="4" width="81.42578125" style="323" customWidth="1"/>
    <col min="5" max="9" width="22.140625" style="323" customWidth="1" outlineLevel="1"/>
    <col min="10" max="10" width="19.42578125" style="324" customWidth="1"/>
    <col min="11" max="11" width="25" style="618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</cols>
  <sheetData>
    <row r="3" spans="1:112" ht="20.25" customHeight="1">
      <c r="C3" s="860" t="s">
        <v>3563</v>
      </c>
      <c r="D3" s="795"/>
      <c r="E3" s="795"/>
      <c r="F3" s="795"/>
      <c r="G3" s="795"/>
      <c r="H3" s="795"/>
      <c r="I3" s="795"/>
      <c r="J3" s="796"/>
    </row>
    <row r="4" spans="1:112" ht="19.5" customHeight="1"/>
    <row r="5" spans="1:112" ht="19.5" customHeight="1">
      <c r="B5" s="181"/>
      <c r="C5" s="363" t="s">
        <v>3564</v>
      </c>
      <c r="J5" s="734"/>
    </row>
    <row r="6" spans="1:112" ht="20.100000000000001" customHeight="1">
      <c r="B6" s="792" t="s">
        <v>1868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839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B8" s="839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645"/>
      <c r="D9" s="644"/>
      <c r="E9" s="391"/>
      <c r="F9" s="391"/>
      <c r="G9" s="391"/>
      <c r="H9" s="391"/>
      <c r="I9" s="391"/>
      <c r="J9" s="387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ht="38.25" customHeight="1">
      <c r="B10" s="607"/>
      <c r="C10" s="364">
        <v>1</v>
      </c>
      <c r="D10" s="182" t="s">
        <v>3565</v>
      </c>
      <c r="E10" s="528" t="s">
        <v>3370</v>
      </c>
      <c r="F10" s="528"/>
      <c r="G10" s="529"/>
      <c r="H10" s="530" t="s">
        <v>3371</v>
      </c>
      <c r="I10" s="530"/>
      <c r="J10" s="183" t="s">
        <v>883</v>
      </c>
      <c r="K10" s="687">
        <f t="shared" ref="K10:K37" si="0">Q10+AO10+BM10+CK10</f>
        <v>0</v>
      </c>
      <c r="L10" s="681"/>
      <c r="M10" s="687">
        <f t="shared" ref="M10:M37" si="1">S10+AQ10+BO10+CM10</f>
        <v>0</v>
      </c>
      <c r="N10" s="681"/>
      <c r="O10" s="687">
        <f t="shared" ref="O10:O37" si="2">IFERROR(M10-K10,"-")</f>
        <v>0</v>
      </c>
      <c r="P10" s="688" t="str">
        <f t="shared" ref="P10:P37" si="3">IFERROR(M10/K10,"-")</f>
        <v>-</v>
      </c>
      <c r="Q10" s="687">
        <f t="shared" ref="Q10:Q37" si="4">W10+AC10+AI10</f>
        <v>0</v>
      </c>
      <c r="R10" s="681"/>
      <c r="S10" s="687">
        <f t="shared" ref="S10:S37" si="5">Y10+AE10+AK10</f>
        <v>0</v>
      </c>
      <c r="T10" s="681"/>
      <c r="U10" s="687">
        <f t="shared" ref="U10:U37" si="6">IFERROR(S10-Q10,"-")</f>
        <v>0</v>
      </c>
      <c r="V10" s="688" t="str">
        <f t="shared" ref="V10:V37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37" si="8">IFERROR(Y10-W10,"-")</f>
        <v>0</v>
      </c>
      <c r="AB10" s="688" t="str">
        <f t="shared" ref="AB10:AB37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37" si="10">IFERROR(AE10-AC10,"-")</f>
        <v>0</v>
      </c>
      <c r="AH10" s="688" t="str">
        <f t="shared" ref="AH10:AH37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37" si="12">IFERROR(AK10-AI10,"-")</f>
        <v>0</v>
      </c>
      <c r="AN10" s="688" t="str">
        <f t="shared" ref="AN10:AN37" si="13">IFERROR(AK10/AI10,"-")</f>
        <v>-</v>
      </c>
      <c r="AO10" s="687">
        <f t="shared" ref="AO10:AO37" si="14">AU10+BA10+BG10</f>
        <v>0</v>
      </c>
      <c r="AP10" s="681"/>
      <c r="AQ10" s="687">
        <f t="shared" ref="AQ10:AQ37" si="15">AW10+BC10+BI10</f>
        <v>0</v>
      </c>
      <c r="AR10" s="681"/>
      <c r="AS10" s="687">
        <f t="shared" ref="AS10:AS37" si="16">IFERROR(AQ10-AO10,"-")</f>
        <v>0</v>
      </c>
      <c r="AT10" s="688" t="str">
        <f t="shared" ref="AT10:AT37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37" si="18">IFERROR(AW10-AU10,"-")</f>
        <v>0</v>
      </c>
      <c r="AZ10" s="688" t="str">
        <f t="shared" ref="AZ10:AZ37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37" si="20">IFERROR(BC10-BA10,"-")</f>
        <v>0</v>
      </c>
      <c r="BF10" s="688" t="str">
        <f t="shared" ref="BF10:BF37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37" si="22">IFERROR(BI10-BG10,"-")</f>
        <v>0</v>
      </c>
      <c r="BL10" s="688" t="str">
        <f t="shared" ref="BL10:BL37" si="23">IFERROR(BI10/BG10,"-")</f>
        <v>-</v>
      </c>
      <c r="BM10" s="687">
        <f t="shared" ref="BM10:BM37" si="24">BS10+BY10+CE10</f>
        <v>0</v>
      </c>
      <c r="BN10" s="681"/>
      <c r="BO10" s="687">
        <f t="shared" ref="BO10:BO37" si="25">BU10+CA10+CG10</f>
        <v>0</v>
      </c>
      <c r="BP10" s="681"/>
      <c r="BQ10" s="687">
        <f t="shared" ref="BQ10:BQ37" si="26">IFERROR(BO10-BM10,"-")</f>
        <v>0</v>
      </c>
      <c r="BR10" s="688" t="str">
        <f t="shared" ref="BR10:BR37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37" si="28">IFERROR(BU10-BS10,"-")</f>
        <v>0</v>
      </c>
      <c r="BX10" s="688" t="str">
        <f t="shared" ref="BX10:BX37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37" si="30">IFERROR(CA10-BY10,"-")</f>
        <v>0</v>
      </c>
      <c r="CD10" s="688" t="str">
        <f t="shared" ref="CD10:CD37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37" si="32">IFERROR(CG10-CE10,"-")</f>
        <v>0</v>
      </c>
      <c r="CJ10" s="688" t="str">
        <f t="shared" ref="CJ10:CJ37" si="33">IFERROR(CG10/CE10,"-")</f>
        <v>-</v>
      </c>
      <c r="CK10" s="687">
        <f t="shared" ref="CK10:CK37" si="34">CQ10+CW10+DC10</f>
        <v>0</v>
      </c>
      <c r="CL10" s="681"/>
      <c r="CM10" s="687">
        <f t="shared" ref="CM10:CM37" si="35">CS10+CY10+DE10</f>
        <v>0</v>
      </c>
      <c r="CN10" s="681"/>
      <c r="CO10" s="687">
        <f t="shared" ref="CO10:CO37" si="36">IFERROR(CM10-CK10,"-")</f>
        <v>0</v>
      </c>
      <c r="CP10" s="688" t="str">
        <f t="shared" ref="CP10:CP37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37" si="38">IFERROR(CS10-CQ10,"-")</f>
        <v>0</v>
      </c>
      <c r="CV10" s="688" t="str">
        <f t="shared" ref="CV10:CV37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37" si="40">IFERROR(CY10-CW10,"-")</f>
        <v>0</v>
      </c>
      <c r="DB10" s="688" t="str">
        <f t="shared" ref="DB10:DB37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37" si="42">IFERROR(DE10-DC10,"-")</f>
        <v>0</v>
      </c>
      <c r="DH10" s="688" t="str">
        <f t="shared" ref="DH10:DH37" si="43">IFERROR(DE10/DC10,"-")</f>
        <v>-</v>
      </c>
    </row>
    <row r="11" spans="1:112" ht="38.25" customHeight="1">
      <c r="B11" s="112" t="s">
        <v>3566</v>
      </c>
      <c r="C11" s="652" t="s">
        <v>112</v>
      </c>
      <c r="D11" s="611" t="s">
        <v>3567</v>
      </c>
      <c r="E11" s="528" t="s">
        <v>3568</v>
      </c>
      <c r="F11" s="528"/>
      <c r="G11" s="529"/>
      <c r="H11" s="530"/>
      <c r="I11" s="530"/>
      <c r="J11" s="395" t="s">
        <v>883</v>
      </c>
      <c r="K11" s="687">
        <f t="shared" si="0"/>
        <v>0</v>
      </c>
      <c r="L11" s="681"/>
      <c r="M11" s="687">
        <f t="shared" si="1"/>
        <v>0</v>
      </c>
      <c r="N11" s="681"/>
      <c r="O11" s="687">
        <f t="shared" si="2"/>
        <v>0</v>
      </c>
      <c r="P11" s="688" t="str">
        <f t="shared" si="3"/>
        <v>-</v>
      </c>
      <c r="Q11" s="687">
        <f t="shared" si="4"/>
        <v>0</v>
      </c>
      <c r="R11" s="681"/>
      <c r="S11" s="687">
        <f t="shared" si="5"/>
        <v>0</v>
      </c>
      <c r="T11" s="681"/>
      <c r="U11" s="687">
        <f t="shared" si="6"/>
        <v>0</v>
      </c>
      <c r="V11" s="688" t="str">
        <f t="shared" si="7"/>
        <v>-</v>
      </c>
      <c r="W11" s="683">
        <v>0</v>
      </c>
      <c r="X11" s="681"/>
      <c r="Y11" s="681"/>
      <c r="Z11" s="681"/>
      <c r="AA11" s="687">
        <f t="shared" si="8"/>
        <v>0</v>
      </c>
      <c r="AB11" s="688" t="str">
        <f t="shared" si="9"/>
        <v>-</v>
      </c>
      <c r="AC11" s="683">
        <v>0</v>
      </c>
      <c r="AD11" s="681"/>
      <c r="AE11" s="681"/>
      <c r="AF11" s="681"/>
      <c r="AG11" s="687">
        <f t="shared" si="10"/>
        <v>0</v>
      </c>
      <c r="AH11" s="688" t="str">
        <f t="shared" si="11"/>
        <v>-</v>
      </c>
      <c r="AI11" s="683">
        <v>0</v>
      </c>
      <c r="AJ11" s="681"/>
      <c r="AK11" s="681"/>
      <c r="AL11" s="681"/>
      <c r="AM11" s="687">
        <f t="shared" si="12"/>
        <v>0</v>
      </c>
      <c r="AN11" s="688" t="str">
        <f t="shared" si="13"/>
        <v>-</v>
      </c>
      <c r="AO11" s="687">
        <f t="shared" si="14"/>
        <v>0</v>
      </c>
      <c r="AP11" s="681"/>
      <c r="AQ11" s="687">
        <f t="shared" si="15"/>
        <v>0</v>
      </c>
      <c r="AR11" s="681"/>
      <c r="AS11" s="687">
        <f t="shared" si="16"/>
        <v>0</v>
      </c>
      <c r="AT11" s="688" t="str">
        <f t="shared" si="17"/>
        <v>-</v>
      </c>
      <c r="AU11" s="683">
        <v>0</v>
      </c>
      <c r="AV11" s="681"/>
      <c r="AW11" s="681"/>
      <c r="AX11" s="681"/>
      <c r="AY11" s="687">
        <f t="shared" si="18"/>
        <v>0</v>
      </c>
      <c r="AZ11" s="688" t="str">
        <f t="shared" si="19"/>
        <v>-</v>
      </c>
      <c r="BA11" s="683">
        <v>0</v>
      </c>
      <c r="BB11" s="681"/>
      <c r="BC11" s="681"/>
      <c r="BD11" s="681"/>
      <c r="BE11" s="687">
        <f t="shared" si="20"/>
        <v>0</v>
      </c>
      <c r="BF11" s="688" t="str">
        <f t="shared" si="21"/>
        <v>-</v>
      </c>
      <c r="BG11" s="683">
        <v>0</v>
      </c>
      <c r="BH11" s="681"/>
      <c r="BI11" s="681"/>
      <c r="BJ11" s="681"/>
      <c r="BK11" s="687">
        <f t="shared" si="22"/>
        <v>0</v>
      </c>
      <c r="BL11" s="688" t="str">
        <f t="shared" si="23"/>
        <v>-</v>
      </c>
      <c r="BM11" s="687">
        <f t="shared" si="24"/>
        <v>0</v>
      </c>
      <c r="BN11" s="681"/>
      <c r="BO11" s="687">
        <f t="shared" si="25"/>
        <v>0</v>
      </c>
      <c r="BP11" s="681"/>
      <c r="BQ11" s="687">
        <f t="shared" si="26"/>
        <v>0</v>
      </c>
      <c r="BR11" s="688" t="str">
        <f t="shared" si="27"/>
        <v>-</v>
      </c>
      <c r="BS11" s="683">
        <v>0</v>
      </c>
      <c r="BT11" s="681"/>
      <c r="BU11" s="681"/>
      <c r="BV11" s="681"/>
      <c r="BW11" s="687">
        <f t="shared" si="28"/>
        <v>0</v>
      </c>
      <c r="BX11" s="688" t="str">
        <f t="shared" si="29"/>
        <v>-</v>
      </c>
      <c r="BY11" s="683">
        <v>0</v>
      </c>
      <c r="BZ11" s="681"/>
      <c r="CA11" s="681"/>
      <c r="CB11" s="681"/>
      <c r="CC11" s="687">
        <f t="shared" si="30"/>
        <v>0</v>
      </c>
      <c r="CD11" s="688" t="str">
        <f t="shared" si="31"/>
        <v>-</v>
      </c>
      <c r="CE11" s="683">
        <v>0</v>
      </c>
      <c r="CF11" s="681"/>
      <c r="CG11" s="681"/>
      <c r="CH11" s="681"/>
      <c r="CI11" s="687">
        <f t="shared" si="32"/>
        <v>0</v>
      </c>
      <c r="CJ11" s="688" t="str">
        <f t="shared" si="33"/>
        <v>-</v>
      </c>
      <c r="CK11" s="687">
        <f t="shared" si="34"/>
        <v>0</v>
      </c>
      <c r="CL11" s="681"/>
      <c r="CM11" s="687">
        <f t="shared" si="35"/>
        <v>0</v>
      </c>
      <c r="CN11" s="681"/>
      <c r="CO11" s="687">
        <f t="shared" si="36"/>
        <v>0</v>
      </c>
      <c r="CP11" s="688" t="str">
        <f t="shared" si="37"/>
        <v>-</v>
      </c>
      <c r="CQ11" s="683">
        <v>0</v>
      </c>
      <c r="CR11" s="681"/>
      <c r="CS11" s="681"/>
      <c r="CT11" s="681"/>
      <c r="CU11" s="687">
        <f t="shared" si="38"/>
        <v>0</v>
      </c>
      <c r="CV11" s="688" t="str">
        <f t="shared" si="39"/>
        <v>-</v>
      </c>
      <c r="CW11" s="683">
        <v>0</v>
      </c>
      <c r="CX11" s="681"/>
      <c r="CY11" s="681"/>
      <c r="CZ11" s="681"/>
      <c r="DA11" s="687">
        <f t="shared" si="40"/>
        <v>0</v>
      </c>
      <c r="DB11" s="688" t="str">
        <f t="shared" si="41"/>
        <v>-</v>
      </c>
      <c r="DC11" s="683">
        <v>0</v>
      </c>
      <c r="DD11" s="681"/>
      <c r="DE11" s="681"/>
      <c r="DF11" s="681"/>
      <c r="DG11" s="687">
        <f t="shared" si="42"/>
        <v>0</v>
      </c>
      <c r="DH11" s="688" t="str">
        <f t="shared" si="43"/>
        <v>-</v>
      </c>
    </row>
    <row r="12" spans="1:112" ht="38.25" customHeight="1">
      <c r="B12" s="112"/>
      <c r="C12" s="652" t="s">
        <v>122</v>
      </c>
      <c r="D12" s="611" t="s">
        <v>3569</v>
      </c>
      <c r="E12" s="528" t="s">
        <v>3570</v>
      </c>
      <c r="F12" s="528"/>
      <c r="G12" s="529"/>
      <c r="H12" s="530" t="s">
        <v>3571</v>
      </c>
      <c r="I12" s="530"/>
      <c r="J12" s="395" t="s">
        <v>883</v>
      </c>
      <c r="K12" s="687">
        <f t="shared" si="0"/>
        <v>8152.5</v>
      </c>
      <c r="L12" s="681"/>
      <c r="M12" s="687">
        <f t="shared" si="1"/>
        <v>0</v>
      </c>
      <c r="N12" s="681"/>
      <c r="O12" s="687">
        <f t="shared" si="2"/>
        <v>-8152.5</v>
      </c>
      <c r="P12" s="688">
        <f t="shared" si="3"/>
        <v>0</v>
      </c>
      <c r="Q12" s="687">
        <f t="shared" si="4"/>
        <v>2096.1</v>
      </c>
      <c r="R12" s="681"/>
      <c r="S12" s="687">
        <f t="shared" si="5"/>
        <v>0</v>
      </c>
      <c r="T12" s="681"/>
      <c r="U12" s="687">
        <f t="shared" si="6"/>
        <v>-2096.1</v>
      </c>
      <c r="V12" s="688">
        <f t="shared" si="7"/>
        <v>0</v>
      </c>
      <c r="W12" s="687">
        <f>W13+W26</f>
        <v>723.49999999999989</v>
      </c>
      <c r="X12" s="681"/>
      <c r="Y12" s="687">
        <f>Y13+Y26</f>
        <v>0</v>
      </c>
      <c r="Z12" s="681"/>
      <c r="AA12" s="687">
        <f t="shared" si="8"/>
        <v>-723.49999999999989</v>
      </c>
      <c r="AB12" s="688">
        <f t="shared" si="9"/>
        <v>0</v>
      </c>
      <c r="AC12" s="687">
        <f>AC13+AC26</f>
        <v>651.80000000000007</v>
      </c>
      <c r="AD12" s="681"/>
      <c r="AE12" s="687">
        <f>AE13+AE26</f>
        <v>0</v>
      </c>
      <c r="AF12" s="681"/>
      <c r="AG12" s="687">
        <f t="shared" si="10"/>
        <v>-651.80000000000007</v>
      </c>
      <c r="AH12" s="688">
        <f t="shared" si="11"/>
        <v>0</v>
      </c>
      <c r="AI12" s="687">
        <f>AI13+AI26</f>
        <v>720.8</v>
      </c>
      <c r="AJ12" s="681"/>
      <c r="AK12" s="687">
        <f>AK13+AK26</f>
        <v>0</v>
      </c>
      <c r="AL12" s="681"/>
      <c r="AM12" s="687">
        <f t="shared" si="12"/>
        <v>-720.8</v>
      </c>
      <c r="AN12" s="688">
        <f t="shared" si="13"/>
        <v>0</v>
      </c>
      <c r="AO12" s="687">
        <f t="shared" si="14"/>
        <v>2102.6</v>
      </c>
      <c r="AP12" s="681"/>
      <c r="AQ12" s="687">
        <f t="shared" si="15"/>
        <v>0</v>
      </c>
      <c r="AR12" s="681"/>
      <c r="AS12" s="687">
        <f t="shared" si="16"/>
        <v>-2102.6</v>
      </c>
      <c r="AT12" s="688">
        <f t="shared" si="17"/>
        <v>0</v>
      </c>
      <c r="AU12" s="687">
        <f>AU13+AU26</f>
        <v>696.9</v>
      </c>
      <c r="AV12" s="681"/>
      <c r="AW12" s="687">
        <f>AW13+AW26</f>
        <v>0</v>
      </c>
      <c r="AX12" s="681"/>
      <c r="AY12" s="687">
        <f t="shared" si="18"/>
        <v>-696.9</v>
      </c>
      <c r="AZ12" s="688">
        <f t="shared" si="19"/>
        <v>0</v>
      </c>
      <c r="BA12" s="687">
        <f>BA13+BA26</f>
        <v>717.6</v>
      </c>
      <c r="BB12" s="681"/>
      <c r="BC12" s="687">
        <f>BC13+BC26</f>
        <v>0</v>
      </c>
      <c r="BD12" s="681"/>
      <c r="BE12" s="687">
        <f t="shared" si="20"/>
        <v>-717.6</v>
      </c>
      <c r="BF12" s="688">
        <f t="shared" si="21"/>
        <v>0</v>
      </c>
      <c r="BG12" s="687">
        <f>BG13+BG26</f>
        <v>688.1</v>
      </c>
      <c r="BH12" s="681"/>
      <c r="BI12" s="687">
        <f>BI13+BI26</f>
        <v>0</v>
      </c>
      <c r="BJ12" s="681"/>
      <c r="BK12" s="687">
        <f t="shared" si="22"/>
        <v>-688.1</v>
      </c>
      <c r="BL12" s="688">
        <f t="shared" si="23"/>
        <v>0</v>
      </c>
      <c r="BM12" s="687">
        <f t="shared" si="24"/>
        <v>1854.6999999999998</v>
      </c>
      <c r="BN12" s="681"/>
      <c r="BO12" s="687">
        <f t="shared" si="25"/>
        <v>0</v>
      </c>
      <c r="BP12" s="681"/>
      <c r="BQ12" s="687">
        <f t="shared" si="26"/>
        <v>-1854.6999999999998</v>
      </c>
      <c r="BR12" s="688">
        <f t="shared" si="27"/>
        <v>0</v>
      </c>
      <c r="BS12" s="687">
        <f>BS13+BS26</f>
        <v>509.59999999999997</v>
      </c>
      <c r="BT12" s="681"/>
      <c r="BU12" s="687">
        <f>BU13+BU26</f>
        <v>0</v>
      </c>
      <c r="BV12" s="681"/>
      <c r="BW12" s="687">
        <f t="shared" si="28"/>
        <v>-509.59999999999997</v>
      </c>
      <c r="BX12" s="688">
        <f t="shared" si="29"/>
        <v>0</v>
      </c>
      <c r="BY12" s="687">
        <f>BY13+BY26</f>
        <v>660.29999999999984</v>
      </c>
      <c r="BZ12" s="681"/>
      <c r="CA12" s="687">
        <f>CA13+CA26</f>
        <v>0</v>
      </c>
      <c r="CB12" s="681"/>
      <c r="CC12" s="687">
        <f t="shared" si="30"/>
        <v>-660.29999999999984</v>
      </c>
      <c r="CD12" s="688">
        <f t="shared" si="31"/>
        <v>0</v>
      </c>
      <c r="CE12" s="687">
        <f>CE13+CE26</f>
        <v>684.8</v>
      </c>
      <c r="CF12" s="681"/>
      <c r="CG12" s="687">
        <f>CG13+CG26</f>
        <v>0</v>
      </c>
      <c r="CH12" s="681"/>
      <c r="CI12" s="687">
        <f t="shared" si="32"/>
        <v>-684.8</v>
      </c>
      <c r="CJ12" s="688">
        <f t="shared" si="33"/>
        <v>0</v>
      </c>
      <c r="CK12" s="687">
        <f t="shared" si="34"/>
        <v>2099.1</v>
      </c>
      <c r="CL12" s="681"/>
      <c r="CM12" s="687">
        <f t="shared" si="35"/>
        <v>0</v>
      </c>
      <c r="CN12" s="681"/>
      <c r="CO12" s="687">
        <f t="shared" si="36"/>
        <v>-2099.1</v>
      </c>
      <c r="CP12" s="688">
        <f t="shared" si="37"/>
        <v>0</v>
      </c>
      <c r="CQ12" s="687">
        <f>CQ13+CQ26</f>
        <v>705.6</v>
      </c>
      <c r="CR12" s="681"/>
      <c r="CS12" s="687">
        <f>CS13+CS26</f>
        <v>0</v>
      </c>
      <c r="CT12" s="681"/>
      <c r="CU12" s="687">
        <f t="shared" si="38"/>
        <v>-705.6</v>
      </c>
      <c r="CV12" s="688">
        <f t="shared" si="39"/>
        <v>0</v>
      </c>
      <c r="CW12" s="687">
        <f>CW13+CW26</f>
        <v>680.3</v>
      </c>
      <c r="CX12" s="681"/>
      <c r="CY12" s="687">
        <f>CY13+CY26</f>
        <v>0</v>
      </c>
      <c r="CZ12" s="681"/>
      <c r="DA12" s="687">
        <f t="shared" si="40"/>
        <v>-680.3</v>
      </c>
      <c r="DB12" s="688">
        <f t="shared" si="41"/>
        <v>0</v>
      </c>
      <c r="DC12" s="687">
        <f>DC13+DC26</f>
        <v>713.19999999999993</v>
      </c>
      <c r="DD12" s="681"/>
      <c r="DE12" s="687">
        <f>DE13+DE26</f>
        <v>0</v>
      </c>
      <c r="DF12" s="681"/>
      <c r="DG12" s="687">
        <f t="shared" si="42"/>
        <v>-713.19999999999993</v>
      </c>
      <c r="DH12" s="688">
        <f t="shared" si="43"/>
        <v>0</v>
      </c>
    </row>
    <row r="13" spans="1:112" ht="38.25" customHeight="1">
      <c r="B13" s="184" t="s">
        <v>3572</v>
      </c>
      <c r="C13" s="652" t="s">
        <v>1540</v>
      </c>
      <c r="D13" s="162" t="s">
        <v>3573</v>
      </c>
      <c r="E13" s="528" t="s">
        <v>3574</v>
      </c>
      <c r="F13" s="528"/>
      <c r="G13" s="529"/>
      <c r="H13" s="530" t="s">
        <v>3575</v>
      </c>
      <c r="I13" s="530"/>
      <c r="J13" s="395" t="s">
        <v>883</v>
      </c>
      <c r="K13" s="687">
        <f t="shared" si="0"/>
        <v>8097.6</v>
      </c>
      <c r="L13" s="681"/>
      <c r="M13" s="687">
        <f t="shared" si="1"/>
        <v>0</v>
      </c>
      <c r="N13" s="681"/>
      <c r="O13" s="687">
        <f t="shared" si="2"/>
        <v>-8097.6</v>
      </c>
      <c r="P13" s="688">
        <f t="shared" si="3"/>
        <v>0</v>
      </c>
      <c r="Q13" s="687">
        <f t="shared" si="4"/>
        <v>2087.1</v>
      </c>
      <c r="R13" s="681"/>
      <c r="S13" s="687">
        <f t="shared" si="5"/>
        <v>0</v>
      </c>
      <c r="T13" s="681"/>
      <c r="U13" s="687">
        <f t="shared" si="6"/>
        <v>-2087.1</v>
      </c>
      <c r="V13" s="688">
        <f t="shared" si="7"/>
        <v>0</v>
      </c>
      <c r="W13" s="687">
        <f>W14+W16+W17+W18+W19+W21+W22+W24+W25+W15</f>
        <v>720.19999999999993</v>
      </c>
      <c r="X13" s="681"/>
      <c r="Y13" s="687">
        <f>Y14+Y16+Y17+Y18+Y19+Y21+Y22+Y24+Y25+Y15</f>
        <v>0</v>
      </c>
      <c r="Z13" s="681"/>
      <c r="AA13" s="687">
        <f t="shared" si="8"/>
        <v>-720.19999999999993</v>
      </c>
      <c r="AB13" s="688">
        <f t="shared" si="9"/>
        <v>0</v>
      </c>
      <c r="AC13" s="687">
        <f>AC14+AC16+AC17+AC18+AC19+AC21+AC22+AC24+AC25+AC15</f>
        <v>649.20000000000005</v>
      </c>
      <c r="AD13" s="681"/>
      <c r="AE13" s="687">
        <f>AE14+AE16+AE17+AE18+AE19+AE21+AE22+AE24+AE25+AE15</f>
        <v>0</v>
      </c>
      <c r="AF13" s="681"/>
      <c r="AG13" s="687">
        <f t="shared" si="10"/>
        <v>-649.20000000000005</v>
      </c>
      <c r="AH13" s="688">
        <f t="shared" si="11"/>
        <v>0</v>
      </c>
      <c r="AI13" s="687">
        <f>AI14+AI16+AI17+AI18+AI19+AI21+AI22+AI24+AI25+AI15</f>
        <v>717.69999999999993</v>
      </c>
      <c r="AJ13" s="681"/>
      <c r="AK13" s="687">
        <f>AK14+AK16+AK17+AK18+AK19+AK21+AK22+AK24+AK25+AK15</f>
        <v>0</v>
      </c>
      <c r="AL13" s="681"/>
      <c r="AM13" s="687">
        <f t="shared" si="12"/>
        <v>-717.69999999999993</v>
      </c>
      <c r="AN13" s="688">
        <f t="shared" si="13"/>
        <v>0</v>
      </c>
      <c r="AO13" s="687">
        <f t="shared" si="14"/>
        <v>2088.6000000000004</v>
      </c>
      <c r="AP13" s="681"/>
      <c r="AQ13" s="687">
        <f t="shared" si="15"/>
        <v>0</v>
      </c>
      <c r="AR13" s="681"/>
      <c r="AS13" s="687">
        <f t="shared" si="16"/>
        <v>-2088.6000000000004</v>
      </c>
      <c r="AT13" s="688">
        <f t="shared" si="17"/>
        <v>0</v>
      </c>
      <c r="AU13" s="687">
        <f>AU14+AU16+AU17+AU18+AU19+AU21+AU22+AU24+AU25+AU15</f>
        <v>693.8</v>
      </c>
      <c r="AV13" s="681"/>
      <c r="AW13" s="687">
        <f>AW14+AW16+AW17+AW18+AW19+AW21+AW22+AW24+AW25+AW15</f>
        <v>0</v>
      </c>
      <c r="AX13" s="681"/>
      <c r="AY13" s="687">
        <f t="shared" si="18"/>
        <v>-693.8</v>
      </c>
      <c r="AZ13" s="688">
        <f t="shared" si="19"/>
        <v>0</v>
      </c>
      <c r="BA13" s="687">
        <f>BA14+BA16+BA17+BA18+BA19+BA21+BA22+BA24+BA25+BA15</f>
        <v>714.1</v>
      </c>
      <c r="BB13" s="681"/>
      <c r="BC13" s="687">
        <f>BC14+BC16+BC17+BC18+BC19+BC21+BC22+BC24+BC25+BC15</f>
        <v>0</v>
      </c>
      <c r="BD13" s="681"/>
      <c r="BE13" s="687">
        <f t="shared" si="20"/>
        <v>-714.1</v>
      </c>
      <c r="BF13" s="688">
        <f t="shared" si="21"/>
        <v>0</v>
      </c>
      <c r="BG13" s="687">
        <f>BG14+BG16+BG17+BG18+BG19+BG21+BG22+BG24+BG25+BG15</f>
        <v>680.7</v>
      </c>
      <c r="BH13" s="681"/>
      <c r="BI13" s="687">
        <f>BI14+BI16+BI17+BI18+BI19+BI21+BI22+BI24+BI25+BI15</f>
        <v>0</v>
      </c>
      <c r="BJ13" s="681"/>
      <c r="BK13" s="687">
        <f t="shared" si="22"/>
        <v>-680.7</v>
      </c>
      <c r="BL13" s="688">
        <f t="shared" si="23"/>
        <v>0</v>
      </c>
      <c r="BM13" s="687">
        <f t="shared" si="24"/>
        <v>1836.3999999999999</v>
      </c>
      <c r="BN13" s="681"/>
      <c r="BO13" s="687">
        <f t="shared" si="25"/>
        <v>0</v>
      </c>
      <c r="BP13" s="681"/>
      <c r="BQ13" s="687">
        <f t="shared" si="26"/>
        <v>-1836.3999999999999</v>
      </c>
      <c r="BR13" s="688">
        <f t="shared" si="27"/>
        <v>0</v>
      </c>
      <c r="BS13" s="687">
        <f>BS14+BS16+BS17+BS18+BS19+BS21+BS22+BS24+BS25+BS15</f>
        <v>503.2</v>
      </c>
      <c r="BT13" s="681"/>
      <c r="BU13" s="687">
        <f>BU14+BU16+BU17+BU18+BU19+BU21+BU22+BU24+BU25+BU15</f>
        <v>0</v>
      </c>
      <c r="BV13" s="681"/>
      <c r="BW13" s="687">
        <f t="shared" si="28"/>
        <v>-503.2</v>
      </c>
      <c r="BX13" s="688">
        <f t="shared" si="29"/>
        <v>0</v>
      </c>
      <c r="BY13" s="687">
        <f>BY14+BY16+BY17+BY18+BY19+BY21+BY22+BY24+BY25+BY15</f>
        <v>652.39999999999986</v>
      </c>
      <c r="BZ13" s="681"/>
      <c r="CA13" s="687">
        <f>CA14+CA16+CA17+CA18+CA19+CA21+CA22+CA24+CA25+CA15</f>
        <v>0</v>
      </c>
      <c r="CB13" s="681"/>
      <c r="CC13" s="687">
        <f t="shared" si="30"/>
        <v>-652.39999999999986</v>
      </c>
      <c r="CD13" s="688">
        <f t="shared" si="31"/>
        <v>0</v>
      </c>
      <c r="CE13" s="687">
        <f>CE14+CE16+CE17+CE18+CE19+CE21+CE22+CE24+CE25+CE15</f>
        <v>680.8</v>
      </c>
      <c r="CF13" s="681"/>
      <c r="CG13" s="687">
        <f>CG14+CG16+CG17+CG18+CG19+CG21+CG22+CG24+CG25+CG15</f>
        <v>0</v>
      </c>
      <c r="CH13" s="681"/>
      <c r="CI13" s="687">
        <f t="shared" si="32"/>
        <v>-680.8</v>
      </c>
      <c r="CJ13" s="688">
        <f t="shared" si="33"/>
        <v>0</v>
      </c>
      <c r="CK13" s="687">
        <f t="shared" si="34"/>
        <v>2085.5</v>
      </c>
      <c r="CL13" s="681"/>
      <c r="CM13" s="687">
        <f t="shared" si="35"/>
        <v>0</v>
      </c>
      <c r="CN13" s="681"/>
      <c r="CO13" s="687">
        <f t="shared" si="36"/>
        <v>-2085.5</v>
      </c>
      <c r="CP13" s="688">
        <f t="shared" si="37"/>
        <v>0</v>
      </c>
      <c r="CQ13" s="687">
        <f>CQ14+CQ16+CQ17+CQ18+CQ19+CQ21+CQ22+CQ24+CQ25+CQ15</f>
        <v>701.30000000000007</v>
      </c>
      <c r="CR13" s="681"/>
      <c r="CS13" s="687">
        <f>CS14+CS16+CS17+CS18+CS19+CS21+CS22+CS24+CS25+CS15</f>
        <v>0</v>
      </c>
      <c r="CT13" s="681"/>
      <c r="CU13" s="687">
        <f t="shared" si="38"/>
        <v>-701.30000000000007</v>
      </c>
      <c r="CV13" s="688">
        <f t="shared" si="39"/>
        <v>0</v>
      </c>
      <c r="CW13" s="687">
        <f>CW14+CW16+CW17+CW18+CW19+CW21+CW22+CW24+CW25+CW15</f>
        <v>675.9</v>
      </c>
      <c r="CX13" s="681"/>
      <c r="CY13" s="687">
        <f>CY14+CY16+CY17+CY18+CY19+CY21+CY22+CY24+CY25+CY15</f>
        <v>0</v>
      </c>
      <c r="CZ13" s="681"/>
      <c r="DA13" s="687">
        <f t="shared" si="40"/>
        <v>-675.9</v>
      </c>
      <c r="DB13" s="688">
        <f t="shared" si="41"/>
        <v>0</v>
      </c>
      <c r="DC13" s="687">
        <f>DC14+DC16+DC17+DC18+DC19+DC21+DC22+DC24+DC25+DC15</f>
        <v>708.3</v>
      </c>
      <c r="DD13" s="681"/>
      <c r="DE13" s="687">
        <f>DE14+DE16+DE17+DE18+DE19+DE21+DE22+DE24+DE25+DE15</f>
        <v>0</v>
      </c>
      <c r="DF13" s="681"/>
      <c r="DG13" s="687">
        <f t="shared" si="42"/>
        <v>-708.3</v>
      </c>
      <c r="DH13" s="688">
        <f t="shared" si="43"/>
        <v>0</v>
      </c>
    </row>
    <row r="14" spans="1:112" ht="17.25" customHeight="1">
      <c r="A14" s="185" t="s">
        <v>3576</v>
      </c>
      <c r="B14" s="186" t="s">
        <v>3577</v>
      </c>
      <c r="C14" s="650"/>
      <c r="D14" s="187" t="s">
        <v>1446</v>
      </c>
      <c r="E14" s="528" t="s">
        <v>3578</v>
      </c>
      <c r="F14" s="528"/>
      <c r="G14" s="529"/>
      <c r="H14" s="530"/>
      <c r="I14" s="530"/>
      <c r="J14" s="391" t="s">
        <v>883</v>
      </c>
      <c r="K14" s="687">
        <f t="shared" si="0"/>
        <v>1233.7999999999997</v>
      </c>
      <c r="L14" s="681"/>
      <c r="M14" s="687">
        <f t="shared" si="1"/>
        <v>0</v>
      </c>
      <c r="N14" s="681"/>
      <c r="O14" s="687">
        <f t="shared" si="2"/>
        <v>-1233.7999999999997</v>
      </c>
      <c r="P14" s="688">
        <f t="shared" si="3"/>
        <v>0</v>
      </c>
      <c r="Q14" s="687">
        <f t="shared" si="4"/>
        <v>316.39999999999998</v>
      </c>
      <c r="R14" s="681"/>
      <c r="S14" s="687">
        <f t="shared" si="5"/>
        <v>0</v>
      </c>
      <c r="T14" s="681"/>
      <c r="U14" s="687">
        <f t="shared" si="6"/>
        <v>-316.39999999999998</v>
      </c>
      <c r="V14" s="688">
        <f t="shared" si="7"/>
        <v>0</v>
      </c>
      <c r="W14" s="683">
        <v>108.9</v>
      </c>
      <c r="X14" s="681"/>
      <c r="Y14" s="681"/>
      <c r="Z14" s="681"/>
      <c r="AA14" s="687">
        <f t="shared" si="8"/>
        <v>-108.9</v>
      </c>
      <c r="AB14" s="688">
        <f t="shared" si="9"/>
        <v>0</v>
      </c>
      <c r="AC14" s="683">
        <v>98.4</v>
      </c>
      <c r="AD14" s="681"/>
      <c r="AE14" s="681"/>
      <c r="AF14" s="681"/>
      <c r="AG14" s="687">
        <f t="shared" si="10"/>
        <v>-98.4</v>
      </c>
      <c r="AH14" s="688">
        <f t="shared" si="11"/>
        <v>0</v>
      </c>
      <c r="AI14" s="683">
        <v>109.1</v>
      </c>
      <c r="AJ14" s="681"/>
      <c r="AK14" s="681"/>
      <c r="AL14" s="681"/>
      <c r="AM14" s="687">
        <f t="shared" si="12"/>
        <v>-109.1</v>
      </c>
      <c r="AN14" s="688">
        <f t="shared" si="13"/>
        <v>0</v>
      </c>
      <c r="AO14" s="687">
        <f t="shared" si="14"/>
        <v>309.39999999999998</v>
      </c>
      <c r="AP14" s="681"/>
      <c r="AQ14" s="687">
        <f t="shared" si="15"/>
        <v>0</v>
      </c>
      <c r="AR14" s="681"/>
      <c r="AS14" s="687">
        <f t="shared" si="16"/>
        <v>-309.39999999999998</v>
      </c>
      <c r="AT14" s="688">
        <f t="shared" si="17"/>
        <v>0</v>
      </c>
      <c r="AU14" s="683">
        <v>108.2</v>
      </c>
      <c r="AV14" s="681"/>
      <c r="AW14" s="681"/>
      <c r="AX14" s="681"/>
      <c r="AY14" s="687">
        <f t="shared" si="18"/>
        <v>-108.2</v>
      </c>
      <c r="AZ14" s="688">
        <f t="shared" si="19"/>
        <v>0</v>
      </c>
      <c r="BA14" s="683">
        <v>111.5</v>
      </c>
      <c r="BB14" s="681"/>
      <c r="BC14" s="681"/>
      <c r="BD14" s="681"/>
      <c r="BE14" s="687">
        <f t="shared" si="20"/>
        <v>-111.5</v>
      </c>
      <c r="BF14" s="688">
        <f t="shared" si="21"/>
        <v>0</v>
      </c>
      <c r="BG14" s="683">
        <v>89.7</v>
      </c>
      <c r="BH14" s="681"/>
      <c r="BI14" s="681"/>
      <c r="BJ14" s="681"/>
      <c r="BK14" s="687">
        <f t="shared" si="22"/>
        <v>-89.7</v>
      </c>
      <c r="BL14" s="688">
        <f t="shared" si="23"/>
        <v>0</v>
      </c>
      <c r="BM14" s="687">
        <f t="shared" si="24"/>
        <v>272.59999999999997</v>
      </c>
      <c r="BN14" s="681"/>
      <c r="BO14" s="687">
        <f t="shared" si="25"/>
        <v>0</v>
      </c>
      <c r="BP14" s="681"/>
      <c r="BQ14" s="687">
        <f t="shared" si="26"/>
        <v>-272.59999999999997</v>
      </c>
      <c r="BR14" s="688">
        <f t="shared" si="27"/>
        <v>0</v>
      </c>
      <c r="BS14" s="683">
        <v>71.3</v>
      </c>
      <c r="BT14" s="681"/>
      <c r="BU14" s="681"/>
      <c r="BV14" s="681"/>
      <c r="BW14" s="687">
        <f t="shared" si="28"/>
        <v>-71.3</v>
      </c>
      <c r="BX14" s="688">
        <f t="shared" si="29"/>
        <v>0</v>
      </c>
      <c r="BY14" s="683">
        <v>98.6</v>
      </c>
      <c r="BZ14" s="681"/>
      <c r="CA14" s="681"/>
      <c r="CB14" s="681"/>
      <c r="CC14" s="687">
        <f t="shared" si="30"/>
        <v>-98.6</v>
      </c>
      <c r="CD14" s="688">
        <f t="shared" si="31"/>
        <v>0</v>
      </c>
      <c r="CE14" s="683">
        <v>102.7</v>
      </c>
      <c r="CF14" s="681"/>
      <c r="CG14" s="681"/>
      <c r="CH14" s="681"/>
      <c r="CI14" s="687">
        <f t="shared" si="32"/>
        <v>-102.7</v>
      </c>
      <c r="CJ14" s="688">
        <f t="shared" si="33"/>
        <v>0</v>
      </c>
      <c r="CK14" s="687">
        <f t="shared" si="34"/>
        <v>335.4</v>
      </c>
      <c r="CL14" s="681"/>
      <c r="CM14" s="687">
        <f t="shared" si="35"/>
        <v>0</v>
      </c>
      <c r="CN14" s="681"/>
      <c r="CO14" s="687">
        <f t="shared" si="36"/>
        <v>-335.4</v>
      </c>
      <c r="CP14" s="688">
        <f t="shared" si="37"/>
        <v>0</v>
      </c>
      <c r="CQ14" s="683">
        <v>113</v>
      </c>
      <c r="CR14" s="681"/>
      <c r="CS14" s="681"/>
      <c r="CT14" s="681"/>
      <c r="CU14" s="687">
        <f t="shared" si="38"/>
        <v>-113</v>
      </c>
      <c r="CV14" s="688">
        <f t="shared" si="39"/>
        <v>0</v>
      </c>
      <c r="CW14" s="683">
        <v>109.3</v>
      </c>
      <c r="CX14" s="681"/>
      <c r="CY14" s="681"/>
      <c r="CZ14" s="681"/>
      <c r="DA14" s="687">
        <f t="shared" si="40"/>
        <v>-109.3</v>
      </c>
      <c r="DB14" s="688">
        <f t="shared" si="41"/>
        <v>0</v>
      </c>
      <c r="DC14" s="683">
        <v>113.1</v>
      </c>
      <c r="DD14" s="681"/>
      <c r="DE14" s="681"/>
      <c r="DF14" s="681"/>
      <c r="DG14" s="687">
        <f t="shared" si="42"/>
        <v>-113.1</v>
      </c>
      <c r="DH14" s="688">
        <f t="shared" si="43"/>
        <v>0</v>
      </c>
    </row>
    <row r="15" spans="1:112" ht="17.25" customHeight="1">
      <c r="A15" s="185"/>
      <c r="B15" s="186"/>
      <c r="C15" s="650"/>
      <c r="D15" s="369" t="s">
        <v>3579</v>
      </c>
      <c r="E15" s="528" t="s">
        <v>3580</v>
      </c>
      <c r="F15" s="528"/>
      <c r="G15" s="529"/>
      <c r="H15" s="530"/>
      <c r="I15" s="530"/>
      <c r="J15" s="370" t="s">
        <v>883</v>
      </c>
      <c r="K15" s="687">
        <f t="shared" si="0"/>
        <v>0</v>
      </c>
      <c r="L15" s="681"/>
      <c r="M15" s="687">
        <f t="shared" si="1"/>
        <v>0</v>
      </c>
      <c r="N15" s="681"/>
      <c r="O15" s="687">
        <f t="shared" si="2"/>
        <v>0</v>
      </c>
      <c r="P15" s="688" t="str">
        <f t="shared" si="3"/>
        <v>-</v>
      </c>
      <c r="Q15" s="687">
        <f t="shared" si="4"/>
        <v>0</v>
      </c>
      <c r="R15" s="681"/>
      <c r="S15" s="687">
        <f t="shared" si="5"/>
        <v>0</v>
      </c>
      <c r="T15" s="681"/>
      <c r="U15" s="687">
        <f t="shared" si="6"/>
        <v>0</v>
      </c>
      <c r="V15" s="688" t="str">
        <f t="shared" si="7"/>
        <v>-</v>
      </c>
      <c r="W15" s="681"/>
      <c r="X15" s="681"/>
      <c r="Y15" s="681"/>
      <c r="Z15" s="681"/>
      <c r="AA15" s="687">
        <f t="shared" si="8"/>
        <v>0</v>
      </c>
      <c r="AB15" s="688" t="str">
        <f t="shared" si="9"/>
        <v>-</v>
      </c>
      <c r="AC15" s="681"/>
      <c r="AD15" s="681"/>
      <c r="AE15" s="681"/>
      <c r="AF15" s="681"/>
      <c r="AG15" s="687">
        <f t="shared" si="10"/>
        <v>0</v>
      </c>
      <c r="AH15" s="688" t="str">
        <f t="shared" si="11"/>
        <v>-</v>
      </c>
      <c r="AI15" s="681"/>
      <c r="AJ15" s="681"/>
      <c r="AK15" s="681"/>
      <c r="AL15" s="681"/>
      <c r="AM15" s="687">
        <f t="shared" si="12"/>
        <v>0</v>
      </c>
      <c r="AN15" s="688" t="str">
        <f t="shared" si="13"/>
        <v>-</v>
      </c>
      <c r="AO15" s="687">
        <f t="shared" si="14"/>
        <v>0</v>
      </c>
      <c r="AP15" s="681"/>
      <c r="AQ15" s="687">
        <f t="shared" si="15"/>
        <v>0</v>
      </c>
      <c r="AR15" s="681"/>
      <c r="AS15" s="687">
        <f t="shared" si="16"/>
        <v>0</v>
      </c>
      <c r="AT15" s="688" t="str">
        <f t="shared" si="17"/>
        <v>-</v>
      </c>
      <c r="AU15" s="681"/>
      <c r="AV15" s="681"/>
      <c r="AW15" s="681"/>
      <c r="AX15" s="681"/>
      <c r="AY15" s="687">
        <f t="shared" si="18"/>
        <v>0</v>
      </c>
      <c r="AZ15" s="688" t="str">
        <f t="shared" si="19"/>
        <v>-</v>
      </c>
      <c r="BA15" s="681"/>
      <c r="BB15" s="681"/>
      <c r="BC15" s="681"/>
      <c r="BD15" s="681"/>
      <c r="BE15" s="687">
        <f t="shared" si="20"/>
        <v>0</v>
      </c>
      <c r="BF15" s="688" t="str">
        <f t="shared" si="21"/>
        <v>-</v>
      </c>
      <c r="BG15" s="681"/>
      <c r="BH15" s="681"/>
      <c r="BI15" s="681"/>
      <c r="BJ15" s="681"/>
      <c r="BK15" s="687">
        <f t="shared" si="22"/>
        <v>0</v>
      </c>
      <c r="BL15" s="688" t="str">
        <f t="shared" si="23"/>
        <v>-</v>
      </c>
      <c r="BM15" s="687">
        <f t="shared" si="24"/>
        <v>0</v>
      </c>
      <c r="BN15" s="681"/>
      <c r="BO15" s="687">
        <f t="shared" si="25"/>
        <v>0</v>
      </c>
      <c r="BP15" s="681"/>
      <c r="BQ15" s="687">
        <f t="shared" si="26"/>
        <v>0</v>
      </c>
      <c r="BR15" s="688" t="str">
        <f t="shared" si="27"/>
        <v>-</v>
      </c>
      <c r="BS15" s="681"/>
      <c r="BT15" s="681"/>
      <c r="BU15" s="681"/>
      <c r="BV15" s="681"/>
      <c r="BW15" s="687">
        <f t="shared" si="28"/>
        <v>0</v>
      </c>
      <c r="BX15" s="688" t="str">
        <f t="shared" si="29"/>
        <v>-</v>
      </c>
      <c r="BY15" s="681"/>
      <c r="BZ15" s="681"/>
      <c r="CA15" s="681"/>
      <c r="CB15" s="681"/>
      <c r="CC15" s="687">
        <f t="shared" si="30"/>
        <v>0</v>
      </c>
      <c r="CD15" s="688" t="str">
        <f t="shared" si="31"/>
        <v>-</v>
      </c>
      <c r="CE15" s="681"/>
      <c r="CF15" s="681"/>
      <c r="CG15" s="681"/>
      <c r="CH15" s="681"/>
      <c r="CI15" s="687">
        <f t="shared" si="32"/>
        <v>0</v>
      </c>
      <c r="CJ15" s="688" t="str">
        <f t="shared" si="33"/>
        <v>-</v>
      </c>
      <c r="CK15" s="687">
        <f t="shared" si="34"/>
        <v>0</v>
      </c>
      <c r="CL15" s="681"/>
      <c r="CM15" s="687">
        <f t="shared" si="35"/>
        <v>0</v>
      </c>
      <c r="CN15" s="681"/>
      <c r="CO15" s="687">
        <f t="shared" si="36"/>
        <v>0</v>
      </c>
      <c r="CP15" s="688" t="str">
        <f t="shared" si="37"/>
        <v>-</v>
      </c>
      <c r="CQ15" s="681"/>
      <c r="CR15" s="681"/>
      <c r="CS15" s="681"/>
      <c r="CT15" s="681"/>
      <c r="CU15" s="687">
        <f t="shared" si="38"/>
        <v>0</v>
      </c>
      <c r="CV15" s="688" t="str">
        <f t="shared" si="39"/>
        <v>-</v>
      </c>
      <c r="CW15" s="681"/>
      <c r="CX15" s="681"/>
      <c r="CY15" s="681"/>
      <c r="CZ15" s="681"/>
      <c r="DA15" s="687">
        <f t="shared" si="40"/>
        <v>0</v>
      </c>
      <c r="DB15" s="688" t="str">
        <f t="shared" si="41"/>
        <v>-</v>
      </c>
      <c r="DC15" s="681"/>
      <c r="DD15" s="681"/>
      <c r="DE15" s="681"/>
      <c r="DF15" s="681"/>
      <c r="DG15" s="687">
        <f t="shared" si="42"/>
        <v>0</v>
      </c>
      <c r="DH15" s="688" t="str">
        <f t="shared" si="43"/>
        <v>-</v>
      </c>
    </row>
    <row r="16" spans="1:112" ht="17.25" customHeight="1">
      <c r="B16" s="112"/>
      <c r="C16" s="650"/>
      <c r="D16" s="187" t="s">
        <v>3581</v>
      </c>
      <c r="E16" s="528" t="s">
        <v>3582</v>
      </c>
      <c r="F16" s="528"/>
      <c r="G16" s="529"/>
      <c r="H16" s="530"/>
      <c r="I16" s="530"/>
      <c r="J16" s="391" t="s">
        <v>883</v>
      </c>
      <c r="K16" s="687">
        <f t="shared" si="0"/>
        <v>247.59999999999997</v>
      </c>
      <c r="L16" s="681"/>
      <c r="M16" s="687">
        <f t="shared" si="1"/>
        <v>0</v>
      </c>
      <c r="N16" s="681"/>
      <c r="O16" s="687">
        <f t="shared" si="2"/>
        <v>-247.59999999999997</v>
      </c>
      <c r="P16" s="688">
        <f t="shared" si="3"/>
        <v>0</v>
      </c>
      <c r="Q16" s="687">
        <f t="shared" si="4"/>
        <v>65</v>
      </c>
      <c r="R16" s="681"/>
      <c r="S16" s="687">
        <f t="shared" si="5"/>
        <v>0</v>
      </c>
      <c r="T16" s="681"/>
      <c r="U16" s="687">
        <f t="shared" si="6"/>
        <v>-65</v>
      </c>
      <c r="V16" s="688">
        <f t="shared" si="7"/>
        <v>0</v>
      </c>
      <c r="W16" s="683">
        <v>22.6</v>
      </c>
      <c r="X16" s="681"/>
      <c r="Y16" s="681"/>
      <c r="Z16" s="681"/>
      <c r="AA16" s="687">
        <f t="shared" si="8"/>
        <v>-22.6</v>
      </c>
      <c r="AB16" s="688">
        <f t="shared" si="9"/>
        <v>0</v>
      </c>
      <c r="AC16" s="683">
        <v>20.2</v>
      </c>
      <c r="AD16" s="681"/>
      <c r="AE16" s="681"/>
      <c r="AF16" s="681"/>
      <c r="AG16" s="687">
        <f t="shared" si="10"/>
        <v>-20.2</v>
      </c>
      <c r="AH16" s="688">
        <f t="shared" si="11"/>
        <v>0</v>
      </c>
      <c r="AI16" s="683">
        <v>22.2</v>
      </c>
      <c r="AJ16" s="681"/>
      <c r="AK16" s="681"/>
      <c r="AL16" s="681"/>
      <c r="AM16" s="687">
        <f t="shared" si="12"/>
        <v>-22.2</v>
      </c>
      <c r="AN16" s="688">
        <f t="shared" si="13"/>
        <v>0</v>
      </c>
      <c r="AO16" s="687">
        <f t="shared" si="14"/>
        <v>64.099999999999994</v>
      </c>
      <c r="AP16" s="681"/>
      <c r="AQ16" s="687">
        <f t="shared" si="15"/>
        <v>0</v>
      </c>
      <c r="AR16" s="681"/>
      <c r="AS16" s="687">
        <f t="shared" si="16"/>
        <v>-64.099999999999994</v>
      </c>
      <c r="AT16" s="688">
        <f t="shared" si="17"/>
        <v>0</v>
      </c>
      <c r="AU16" s="683">
        <v>21.3</v>
      </c>
      <c r="AV16" s="681"/>
      <c r="AW16" s="681"/>
      <c r="AX16" s="681"/>
      <c r="AY16" s="687">
        <f t="shared" si="18"/>
        <v>-21.3</v>
      </c>
      <c r="AZ16" s="688">
        <f t="shared" si="19"/>
        <v>0</v>
      </c>
      <c r="BA16" s="683">
        <v>21.8</v>
      </c>
      <c r="BB16" s="681"/>
      <c r="BC16" s="681"/>
      <c r="BD16" s="681"/>
      <c r="BE16" s="687">
        <f t="shared" si="20"/>
        <v>-21.8</v>
      </c>
      <c r="BF16" s="688">
        <f t="shared" si="21"/>
        <v>0</v>
      </c>
      <c r="BG16" s="683">
        <v>21</v>
      </c>
      <c r="BH16" s="681"/>
      <c r="BI16" s="681"/>
      <c r="BJ16" s="681"/>
      <c r="BK16" s="687">
        <f t="shared" si="22"/>
        <v>-21</v>
      </c>
      <c r="BL16" s="688">
        <f t="shared" si="23"/>
        <v>0</v>
      </c>
      <c r="BM16" s="687">
        <f t="shared" si="24"/>
        <v>56.8</v>
      </c>
      <c r="BN16" s="681"/>
      <c r="BO16" s="687">
        <f t="shared" si="25"/>
        <v>0</v>
      </c>
      <c r="BP16" s="681"/>
      <c r="BQ16" s="687">
        <f t="shared" si="26"/>
        <v>-56.8</v>
      </c>
      <c r="BR16" s="688">
        <f t="shared" si="27"/>
        <v>0</v>
      </c>
      <c r="BS16" s="683">
        <v>15.1</v>
      </c>
      <c r="BT16" s="681"/>
      <c r="BU16" s="681"/>
      <c r="BV16" s="681"/>
      <c r="BW16" s="687">
        <f t="shared" si="28"/>
        <v>-15.1</v>
      </c>
      <c r="BX16" s="688">
        <f t="shared" si="29"/>
        <v>0</v>
      </c>
      <c r="BY16" s="683">
        <v>21.3</v>
      </c>
      <c r="BZ16" s="681"/>
      <c r="CA16" s="681"/>
      <c r="CB16" s="681"/>
      <c r="CC16" s="687">
        <f t="shared" si="30"/>
        <v>-21.3</v>
      </c>
      <c r="CD16" s="688">
        <f t="shared" si="31"/>
        <v>0</v>
      </c>
      <c r="CE16" s="683">
        <v>20.399999999999999</v>
      </c>
      <c r="CF16" s="681"/>
      <c r="CG16" s="681"/>
      <c r="CH16" s="681"/>
      <c r="CI16" s="687">
        <f t="shared" si="32"/>
        <v>-20.399999999999999</v>
      </c>
      <c r="CJ16" s="688">
        <f t="shared" si="33"/>
        <v>0</v>
      </c>
      <c r="CK16" s="687">
        <f t="shared" si="34"/>
        <v>61.7</v>
      </c>
      <c r="CL16" s="681"/>
      <c r="CM16" s="687">
        <f t="shared" si="35"/>
        <v>0</v>
      </c>
      <c r="CN16" s="681"/>
      <c r="CO16" s="687">
        <f t="shared" si="36"/>
        <v>-61.7</v>
      </c>
      <c r="CP16" s="688">
        <f t="shared" si="37"/>
        <v>0</v>
      </c>
      <c r="CQ16" s="683">
        <v>21</v>
      </c>
      <c r="CR16" s="681"/>
      <c r="CS16" s="681"/>
      <c r="CT16" s="681"/>
      <c r="CU16" s="687">
        <f t="shared" si="38"/>
        <v>-21</v>
      </c>
      <c r="CV16" s="688">
        <f t="shared" si="39"/>
        <v>0</v>
      </c>
      <c r="CW16" s="683">
        <v>20.100000000000001</v>
      </c>
      <c r="CX16" s="681"/>
      <c r="CY16" s="681"/>
      <c r="CZ16" s="681"/>
      <c r="DA16" s="687">
        <f t="shared" si="40"/>
        <v>-20.100000000000001</v>
      </c>
      <c r="DB16" s="688">
        <f t="shared" si="41"/>
        <v>0</v>
      </c>
      <c r="DC16" s="683">
        <v>20.6</v>
      </c>
      <c r="DD16" s="681"/>
      <c r="DE16" s="681"/>
      <c r="DF16" s="681"/>
      <c r="DG16" s="687">
        <f t="shared" si="42"/>
        <v>-20.6</v>
      </c>
      <c r="DH16" s="688">
        <f t="shared" si="43"/>
        <v>0</v>
      </c>
    </row>
    <row r="17" spans="1:112" ht="17.25" customHeight="1">
      <c r="B17" s="184" t="s">
        <v>3583</v>
      </c>
      <c r="C17" s="365"/>
      <c r="D17" s="187" t="s">
        <v>280</v>
      </c>
      <c r="E17" s="528" t="s">
        <v>3584</v>
      </c>
      <c r="F17" s="528"/>
      <c r="G17" s="529"/>
      <c r="H17" s="530"/>
      <c r="I17" s="530"/>
      <c r="J17" s="391" t="s">
        <v>883</v>
      </c>
      <c r="K17" s="687">
        <f t="shared" si="0"/>
        <v>458.5</v>
      </c>
      <c r="L17" s="681"/>
      <c r="M17" s="687">
        <f t="shared" si="1"/>
        <v>0</v>
      </c>
      <c r="N17" s="681"/>
      <c r="O17" s="687">
        <f t="shared" si="2"/>
        <v>-458.5</v>
      </c>
      <c r="P17" s="688">
        <f t="shared" si="3"/>
        <v>0</v>
      </c>
      <c r="Q17" s="687">
        <f t="shared" si="4"/>
        <v>117.7</v>
      </c>
      <c r="R17" s="681"/>
      <c r="S17" s="687">
        <f t="shared" si="5"/>
        <v>0</v>
      </c>
      <c r="T17" s="681"/>
      <c r="U17" s="687">
        <f t="shared" si="6"/>
        <v>-117.7</v>
      </c>
      <c r="V17" s="688">
        <f t="shared" si="7"/>
        <v>0</v>
      </c>
      <c r="W17" s="683">
        <v>40.6</v>
      </c>
      <c r="X17" s="681"/>
      <c r="Y17" s="681"/>
      <c r="Z17" s="681"/>
      <c r="AA17" s="687">
        <f t="shared" si="8"/>
        <v>-40.6</v>
      </c>
      <c r="AB17" s="688">
        <f t="shared" si="9"/>
        <v>0</v>
      </c>
      <c r="AC17" s="683">
        <v>36.6</v>
      </c>
      <c r="AD17" s="681"/>
      <c r="AE17" s="681"/>
      <c r="AF17" s="681"/>
      <c r="AG17" s="687">
        <f t="shared" si="10"/>
        <v>-36.6</v>
      </c>
      <c r="AH17" s="688">
        <f t="shared" si="11"/>
        <v>0</v>
      </c>
      <c r="AI17" s="683">
        <v>40.5</v>
      </c>
      <c r="AJ17" s="681"/>
      <c r="AK17" s="681"/>
      <c r="AL17" s="681"/>
      <c r="AM17" s="687">
        <f t="shared" si="12"/>
        <v>-40.5</v>
      </c>
      <c r="AN17" s="688">
        <f t="shared" si="13"/>
        <v>0</v>
      </c>
      <c r="AO17" s="687">
        <f t="shared" si="14"/>
        <v>118.1</v>
      </c>
      <c r="AP17" s="681"/>
      <c r="AQ17" s="687">
        <f t="shared" si="15"/>
        <v>0</v>
      </c>
      <c r="AR17" s="681"/>
      <c r="AS17" s="687">
        <f t="shared" si="16"/>
        <v>-118.1</v>
      </c>
      <c r="AT17" s="688">
        <f t="shared" si="17"/>
        <v>0</v>
      </c>
      <c r="AU17" s="683">
        <v>38.9</v>
      </c>
      <c r="AV17" s="681"/>
      <c r="AW17" s="681"/>
      <c r="AX17" s="681"/>
      <c r="AY17" s="687">
        <f t="shared" si="18"/>
        <v>-38.9</v>
      </c>
      <c r="AZ17" s="688">
        <f t="shared" si="19"/>
        <v>0</v>
      </c>
      <c r="BA17" s="683">
        <v>40.200000000000003</v>
      </c>
      <c r="BB17" s="681"/>
      <c r="BC17" s="681"/>
      <c r="BD17" s="681"/>
      <c r="BE17" s="687">
        <f t="shared" si="20"/>
        <v>-40.200000000000003</v>
      </c>
      <c r="BF17" s="688">
        <f t="shared" si="21"/>
        <v>0</v>
      </c>
      <c r="BG17" s="683">
        <v>39</v>
      </c>
      <c r="BH17" s="681"/>
      <c r="BI17" s="681"/>
      <c r="BJ17" s="681"/>
      <c r="BK17" s="687">
        <f t="shared" si="22"/>
        <v>-39</v>
      </c>
      <c r="BL17" s="688">
        <f t="shared" si="23"/>
        <v>0</v>
      </c>
      <c r="BM17" s="687">
        <f t="shared" si="24"/>
        <v>105</v>
      </c>
      <c r="BN17" s="681"/>
      <c r="BO17" s="687">
        <f t="shared" si="25"/>
        <v>0</v>
      </c>
      <c r="BP17" s="681"/>
      <c r="BQ17" s="687">
        <f t="shared" si="26"/>
        <v>-105</v>
      </c>
      <c r="BR17" s="688">
        <f t="shared" si="27"/>
        <v>0</v>
      </c>
      <c r="BS17" s="683">
        <v>39.700000000000003</v>
      </c>
      <c r="BT17" s="681"/>
      <c r="BU17" s="681"/>
      <c r="BV17" s="681"/>
      <c r="BW17" s="687">
        <f t="shared" si="28"/>
        <v>-39.700000000000003</v>
      </c>
      <c r="BX17" s="688">
        <f t="shared" si="29"/>
        <v>0</v>
      </c>
      <c r="BY17" s="683">
        <v>26.8</v>
      </c>
      <c r="BZ17" s="681"/>
      <c r="CA17" s="681"/>
      <c r="CB17" s="681"/>
      <c r="CC17" s="687">
        <f t="shared" si="30"/>
        <v>-26.8</v>
      </c>
      <c r="CD17" s="688">
        <f t="shared" si="31"/>
        <v>0</v>
      </c>
      <c r="CE17" s="683">
        <v>38.5</v>
      </c>
      <c r="CF17" s="681"/>
      <c r="CG17" s="681"/>
      <c r="CH17" s="681"/>
      <c r="CI17" s="687">
        <f t="shared" si="32"/>
        <v>-38.5</v>
      </c>
      <c r="CJ17" s="688">
        <f t="shared" si="33"/>
        <v>0</v>
      </c>
      <c r="CK17" s="687">
        <f t="shared" si="34"/>
        <v>117.7</v>
      </c>
      <c r="CL17" s="681"/>
      <c r="CM17" s="687">
        <f t="shared" si="35"/>
        <v>0</v>
      </c>
      <c r="CN17" s="681"/>
      <c r="CO17" s="687">
        <f t="shared" si="36"/>
        <v>-117.7</v>
      </c>
      <c r="CP17" s="688">
        <f t="shared" si="37"/>
        <v>0</v>
      </c>
      <c r="CQ17" s="683">
        <v>39.700000000000003</v>
      </c>
      <c r="CR17" s="681"/>
      <c r="CS17" s="681"/>
      <c r="CT17" s="681"/>
      <c r="CU17" s="687">
        <f t="shared" si="38"/>
        <v>-39.700000000000003</v>
      </c>
      <c r="CV17" s="688">
        <f t="shared" si="39"/>
        <v>0</v>
      </c>
      <c r="CW17" s="683">
        <v>38.299999999999997</v>
      </c>
      <c r="CX17" s="681"/>
      <c r="CY17" s="681"/>
      <c r="CZ17" s="681"/>
      <c r="DA17" s="687">
        <f t="shared" si="40"/>
        <v>-38.299999999999997</v>
      </c>
      <c r="DB17" s="688">
        <f t="shared" si="41"/>
        <v>0</v>
      </c>
      <c r="DC17" s="683">
        <v>39.700000000000003</v>
      </c>
      <c r="DD17" s="681"/>
      <c r="DE17" s="681"/>
      <c r="DF17" s="681"/>
      <c r="DG17" s="687">
        <f t="shared" si="42"/>
        <v>-39.700000000000003</v>
      </c>
      <c r="DH17" s="688">
        <f t="shared" si="43"/>
        <v>0</v>
      </c>
    </row>
    <row r="18" spans="1:112" ht="17.25" customHeight="1">
      <c r="B18" s="184"/>
      <c r="C18" s="365"/>
      <c r="D18" s="609" t="s">
        <v>3585</v>
      </c>
      <c r="E18" s="528" t="s">
        <v>3586</v>
      </c>
      <c r="F18" s="528"/>
      <c r="G18" s="529"/>
      <c r="H18" s="530"/>
      <c r="I18" s="530"/>
      <c r="J18" s="391" t="s">
        <v>883</v>
      </c>
      <c r="K18" s="687">
        <f t="shared" si="0"/>
        <v>5.0999999999999996</v>
      </c>
      <c r="L18" s="681"/>
      <c r="M18" s="687">
        <f t="shared" si="1"/>
        <v>0</v>
      </c>
      <c r="N18" s="681"/>
      <c r="O18" s="687">
        <f t="shared" si="2"/>
        <v>-5.0999999999999996</v>
      </c>
      <c r="P18" s="688">
        <f t="shared" si="3"/>
        <v>0</v>
      </c>
      <c r="Q18" s="687">
        <f t="shared" si="4"/>
        <v>1.4</v>
      </c>
      <c r="R18" s="681"/>
      <c r="S18" s="687">
        <f t="shared" si="5"/>
        <v>0</v>
      </c>
      <c r="T18" s="681"/>
      <c r="U18" s="687">
        <f t="shared" si="6"/>
        <v>-1.4</v>
      </c>
      <c r="V18" s="688">
        <f t="shared" si="7"/>
        <v>0</v>
      </c>
      <c r="W18" s="683">
        <v>0.5</v>
      </c>
      <c r="X18" s="681"/>
      <c r="Y18" s="681"/>
      <c r="Z18" s="681"/>
      <c r="AA18" s="687">
        <f t="shared" si="8"/>
        <v>-0.5</v>
      </c>
      <c r="AB18" s="688">
        <f t="shared" si="9"/>
        <v>0</v>
      </c>
      <c r="AC18" s="683">
        <v>0.4</v>
      </c>
      <c r="AD18" s="681"/>
      <c r="AE18" s="681"/>
      <c r="AF18" s="681"/>
      <c r="AG18" s="687">
        <f t="shared" si="10"/>
        <v>-0.4</v>
      </c>
      <c r="AH18" s="688">
        <f t="shared" si="11"/>
        <v>0</v>
      </c>
      <c r="AI18" s="683">
        <v>0.5</v>
      </c>
      <c r="AJ18" s="681"/>
      <c r="AK18" s="681"/>
      <c r="AL18" s="681"/>
      <c r="AM18" s="687">
        <f t="shared" si="12"/>
        <v>-0.5</v>
      </c>
      <c r="AN18" s="688">
        <f t="shared" si="13"/>
        <v>0</v>
      </c>
      <c r="AO18" s="687">
        <f t="shared" si="14"/>
        <v>1.4</v>
      </c>
      <c r="AP18" s="681"/>
      <c r="AQ18" s="687">
        <f t="shared" si="15"/>
        <v>0</v>
      </c>
      <c r="AR18" s="681"/>
      <c r="AS18" s="687">
        <f t="shared" si="16"/>
        <v>-1.4</v>
      </c>
      <c r="AT18" s="688">
        <f t="shared" si="17"/>
        <v>0</v>
      </c>
      <c r="AU18" s="683">
        <v>0.5</v>
      </c>
      <c r="AV18" s="681"/>
      <c r="AW18" s="681"/>
      <c r="AX18" s="681"/>
      <c r="AY18" s="687">
        <f t="shared" si="18"/>
        <v>-0.5</v>
      </c>
      <c r="AZ18" s="688">
        <f t="shared" si="19"/>
        <v>0</v>
      </c>
      <c r="BA18" s="683">
        <v>0.5</v>
      </c>
      <c r="BB18" s="681"/>
      <c r="BC18" s="681"/>
      <c r="BD18" s="681"/>
      <c r="BE18" s="687">
        <f t="shared" si="20"/>
        <v>-0.5</v>
      </c>
      <c r="BF18" s="688">
        <f t="shared" si="21"/>
        <v>0</v>
      </c>
      <c r="BG18" s="683">
        <v>0.4</v>
      </c>
      <c r="BH18" s="681"/>
      <c r="BI18" s="681"/>
      <c r="BJ18" s="681"/>
      <c r="BK18" s="687">
        <f t="shared" si="22"/>
        <v>-0.4</v>
      </c>
      <c r="BL18" s="688">
        <f t="shared" si="23"/>
        <v>0</v>
      </c>
      <c r="BM18" s="687">
        <f t="shared" si="24"/>
        <v>1.1000000000000001</v>
      </c>
      <c r="BN18" s="681"/>
      <c r="BO18" s="687">
        <f t="shared" si="25"/>
        <v>0</v>
      </c>
      <c r="BP18" s="681"/>
      <c r="BQ18" s="687">
        <f t="shared" si="26"/>
        <v>-1.1000000000000001</v>
      </c>
      <c r="BR18" s="688">
        <f t="shared" si="27"/>
        <v>0</v>
      </c>
      <c r="BS18" s="683">
        <v>0.4</v>
      </c>
      <c r="BT18" s="681"/>
      <c r="BU18" s="681"/>
      <c r="BV18" s="681"/>
      <c r="BW18" s="687">
        <f t="shared" si="28"/>
        <v>-0.4</v>
      </c>
      <c r="BX18" s="688">
        <f t="shared" si="29"/>
        <v>0</v>
      </c>
      <c r="BY18" s="683">
        <v>0.3</v>
      </c>
      <c r="BZ18" s="681"/>
      <c r="CA18" s="681"/>
      <c r="CB18" s="681"/>
      <c r="CC18" s="687">
        <f t="shared" si="30"/>
        <v>-0.3</v>
      </c>
      <c r="CD18" s="688">
        <f t="shared" si="31"/>
        <v>0</v>
      </c>
      <c r="CE18" s="683">
        <v>0.4</v>
      </c>
      <c r="CF18" s="681"/>
      <c r="CG18" s="681"/>
      <c r="CH18" s="681"/>
      <c r="CI18" s="687">
        <f t="shared" si="32"/>
        <v>-0.4</v>
      </c>
      <c r="CJ18" s="688">
        <f t="shared" si="33"/>
        <v>0</v>
      </c>
      <c r="CK18" s="687">
        <f t="shared" si="34"/>
        <v>1.2000000000000002</v>
      </c>
      <c r="CL18" s="681"/>
      <c r="CM18" s="687">
        <f t="shared" si="35"/>
        <v>0</v>
      </c>
      <c r="CN18" s="681"/>
      <c r="CO18" s="687">
        <f t="shared" si="36"/>
        <v>-1.2000000000000002</v>
      </c>
      <c r="CP18" s="688">
        <f t="shared" si="37"/>
        <v>0</v>
      </c>
      <c r="CQ18" s="683">
        <v>0.4</v>
      </c>
      <c r="CR18" s="681"/>
      <c r="CS18" s="681"/>
      <c r="CT18" s="681"/>
      <c r="CU18" s="687">
        <f t="shared" si="38"/>
        <v>-0.4</v>
      </c>
      <c r="CV18" s="688">
        <f t="shared" si="39"/>
        <v>0</v>
      </c>
      <c r="CW18" s="683">
        <v>0.4</v>
      </c>
      <c r="CX18" s="681"/>
      <c r="CY18" s="681"/>
      <c r="CZ18" s="681"/>
      <c r="DA18" s="687">
        <f t="shared" si="40"/>
        <v>-0.4</v>
      </c>
      <c r="DB18" s="688">
        <f t="shared" si="41"/>
        <v>0</v>
      </c>
      <c r="DC18" s="683">
        <v>0.4</v>
      </c>
      <c r="DD18" s="681"/>
      <c r="DE18" s="681"/>
      <c r="DF18" s="681"/>
      <c r="DG18" s="687">
        <f t="shared" si="42"/>
        <v>-0.4</v>
      </c>
      <c r="DH18" s="688">
        <f t="shared" si="43"/>
        <v>0</v>
      </c>
    </row>
    <row r="19" spans="1:112" ht="17.25" customHeight="1">
      <c r="B19" s="112" t="s">
        <v>3587</v>
      </c>
      <c r="C19" s="365"/>
      <c r="D19" s="187" t="s">
        <v>3588</v>
      </c>
      <c r="E19" s="528" t="s">
        <v>3589</v>
      </c>
      <c r="F19" s="528"/>
      <c r="G19" s="529"/>
      <c r="H19" s="530"/>
      <c r="I19" s="530"/>
      <c r="J19" s="391" t="s">
        <v>883</v>
      </c>
      <c r="K19" s="687">
        <f t="shared" si="0"/>
        <v>2921.1</v>
      </c>
      <c r="L19" s="681"/>
      <c r="M19" s="687">
        <f t="shared" si="1"/>
        <v>0</v>
      </c>
      <c r="N19" s="681"/>
      <c r="O19" s="687">
        <f t="shared" si="2"/>
        <v>-2921.1</v>
      </c>
      <c r="P19" s="688">
        <f t="shared" si="3"/>
        <v>0</v>
      </c>
      <c r="Q19" s="687">
        <f t="shared" si="4"/>
        <v>751.5</v>
      </c>
      <c r="R19" s="681"/>
      <c r="S19" s="687">
        <f t="shared" si="5"/>
        <v>0</v>
      </c>
      <c r="T19" s="681"/>
      <c r="U19" s="687">
        <f t="shared" si="6"/>
        <v>-751.5</v>
      </c>
      <c r="V19" s="688">
        <f t="shared" si="7"/>
        <v>0</v>
      </c>
      <c r="W19" s="683">
        <v>259.7</v>
      </c>
      <c r="X19" s="681"/>
      <c r="Y19" s="681"/>
      <c r="Z19" s="681"/>
      <c r="AA19" s="687">
        <f t="shared" si="8"/>
        <v>-259.7</v>
      </c>
      <c r="AB19" s="688">
        <f t="shared" si="9"/>
        <v>0</v>
      </c>
      <c r="AC19" s="683">
        <v>233.8</v>
      </c>
      <c r="AD19" s="681"/>
      <c r="AE19" s="681"/>
      <c r="AF19" s="681"/>
      <c r="AG19" s="687">
        <f t="shared" si="10"/>
        <v>-233.8</v>
      </c>
      <c r="AH19" s="688">
        <f t="shared" si="11"/>
        <v>0</v>
      </c>
      <c r="AI19" s="683">
        <v>258</v>
      </c>
      <c r="AJ19" s="681"/>
      <c r="AK19" s="681"/>
      <c r="AL19" s="681"/>
      <c r="AM19" s="687">
        <f t="shared" si="12"/>
        <v>-258</v>
      </c>
      <c r="AN19" s="688">
        <f t="shared" si="13"/>
        <v>0</v>
      </c>
      <c r="AO19" s="687">
        <f t="shared" si="14"/>
        <v>747.1</v>
      </c>
      <c r="AP19" s="681"/>
      <c r="AQ19" s="687">
        <f t="shared" si="15"/>
        <v>0</v>
      </c>
      <c r="AR19" s="681"/>
      <c r="AS19" s="687">
        <f t="shared" si="16"/>
        <v>-747.1</v>
      </c>
      <c r="AT19" s="688">
        <f t="shared" si="17"/>
        <v>0</v>
      </c>
      <c r="AU19" s="683">
        <v>248.9</v>
      </c>
      <c r="AV19" s="681"/>
      <c r="AW19" s="681"/>
      <c r="AX19" s="681"/>
      <c r="AY19" s="687">
        <f t="shared" si="18"/>
        <v>-248.9</v>
      </c>
      <c r="AZ19" s="688">
        <f t="shared" si="19"/>
        <v>0</v>
      </c>
      <c r="BA19" s="683">
        <v>256.3</v>
      </c>
      <c r="BB19" s="681"/>
      <c r="BC19" s="681"/>
      <c r="BD19" s="681"/>
      <c r="BE19" s="687">
        <f t="shared" si="20"/>
        <v>-256.3</v>
      </c>
      <c r="BF19" s="688">
        <f t="shared" si="21"/>
        <v>0</v>
      </c>
      <c r="BG19" s="683">
        <v>241.9</v>
      </c>
      <c r="BH19" s="681"/>
      <c r="BI19" s="681"/>
      <c r="BJ19" s="681"/>
      <c r="BK19" s="687">
        <f t="shared" si="22"/>
        <v>-241.9</v>
      </c>
      <c r="BL19" s="688">
        <f t="shared" si="23"/>
        <v>0</v>
      </c>
      <c r="BM19" s="687">
        <f t="shared" si="24"/>
        <v>670.40000000000009</v>
      </c>
      <c r="BN19" s="681"/>
      <c r="BO19" s="687">
        <f t="shared" si="25"/>
        <v>0</v>
      </c>
      <c r="BP19" s="681"/>
      <c r="BQ19" s="687">
        <f t="shared" si="26"/>
        <v>-670.40000000000009</v>
      </c>
      <c r="BR19" s="688">
        <f t="shared" si="27"/>
        <v>0</v>
      </c>
      <c r="BS19" s="683">
        <v>177.3</v>
      </c>
      <c r="BT19" s="681"/>
      <c r="BU19" s="681"/>
      <c r="BV19" s="681"/>
      <c r="BW19" s="687">
        <f t="shared" si="28"/>
        <v>-177.3</v>
      </c>
      <c r="BX19" s="688">
        <f t="shared" si="29"/>
        <v>0</v>
      </c>
      <c r="BY19" s="683">
        <v>248.3</v>
      </c>
      <c r="BZ19" s="681"/>
      <c r="CA19" s="681"/>
      <c r="CB19" s="681"/>
      <c r="CC19" s="687">
        <f t="shared" si="30"/>
        <v>-248.3</v>
      </c>
      <c r="CD19" s="688">
        <f t="shared" si="31"/>
        <v>0</v>
      </c>
      <c r="CE19" s="683">
        <v>244.8</v>
      </c>
      <c r="CF19" s="681"/>
      <c r="CG19" s="681"/>
      <c r="CH19" s="681"/>
      <c r="CI19" s="687">
        <f t="shared" si="32"/>
        <v>-244.8</v>
      </c>
      <c r="CJ19" s="688">
        <f t="shared" si="33"/>
        <v>0</v>
      </c>
      <c r="CK19" s="687">
        <f t="shared" si="34"/>
        <v>752.09999999999991</v>
      </c>
      <c r="CL19" s="681"/>
      <c r="CM19" s="687">
        <f t="shared" si="35"/>
        <v>0</v>
      </c>
      <c r="CN19" s="681"/>
      <c r="CO19" s="687">
        <f t="shared" si="36"/>
        <v>-752.09999999999991</v>
      </c>
      <c r="CP19" s="688">
        <f t="shared" si="37"/>
        <v>0</v>
      </c>
      <c r="CQ19" s="683">
        <v>252.1</v>
      </c>
      <c r="CR19" s="681"/>
      <c r="CS19" s="681"/>
      <c r="CT19" s="681"/>
      <c r="CU19" s="687">
        <f t="shared" si="38"/>
        <v>-252.1</v>
      </c>
      <c r="CV19" s="688">
        <f t="shared" si="39"/>
        <v>0</v>
      </c>
      <c r="CW19" s="683">
        <v>243.1</v>
      </c>
      <c r="CX19" s="681"/>
      <c r="CY19" s="681"/>
      <c r="CZ19" s="681"/>
      <c r="DA19" s="687">
        <f t="shared" si="40"/>
        <v>-243.1</v>
      </c>
      <c r="DB19" s="688">
        <f t="shared" si="41"/>
        <v>0</v>
      </c>
      <c r="DC19" s="683">
        <v>256.89999999999998</v>
      </c>
      <c r="DD19" s="681"/>
      <c r="DE19" s="681"/>
      <c r="DF19" s="681"/>
      <c r="DG19" s="687">
        <f t="shared" si="42"/>
        <v>-256.89999999999998</v>
      </c>
      <c r="DH19" s="688">
        <f t="shared" si="43"/>
        <v>0</v>
      </c>
    </row>
    <row r="20" spans="1:112" ht="17.25" customHeight="1">
      <c r="B20" s="184" t="s">
        <v>3590</v>
      </c>
      <c r="C20" s="365"/>
      <c r="D20" s="188" t="s">
        <v>3591</v>
      </c>
      <c r="E20" s="528" t="s">
        <v>3592</v>
      </c>
      <c r="F20" s="528"/>
      <c r="G20" s="529"/>
      <c r="H20" s="530"/>
      <c r="I20" s="530"/>
      <c r="J20" s="324" t="s">
        <v>883</v>
      </c>
      <c r="K20" s="687">
        <f t="shared" si="0"/>
        <v>0</v>
      </c>
      <c r="L20" s="681"/>
      <c r="M20" s="687">
        <f t="shared" si="1"/>
        <v>0</v>
      </c>
      <c r="N20" s="681"/>
      <c r="O20" s="687">
        <f t="shared" si="2"/>
        <v>0</v>
      </c>
      <c r="P20" s="688" t="str">
        <f t="shared" si="3"/>
        <v>-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3">
        <v>0</v>
      </c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3">
        <v>0</v>
      </c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3">
        <v>0</v>
      </c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0</v>
      </c>
      <c r="AP20" s="681"/>
      <c r="AQ20" s="687">
        <f t="shared" si="15"/>
        <v>0</v>
      </c>
      <c r="AR20" s="681"/>
      <c r="AS20" s="687">
        <f t="shared" si="16"/>
        <v>0</v>
      </c>
      <c r="AT20" s="688" t="str">
        <f t="shared" si="17"/>
        <v>-</v>
      </c>
      <c r="AU20" s="683">
        <v>0</v>
      </c>
      <c r="AV20" s="681"/>
      <c r="AW20" s="681"/>
      <c r="AX20" s="681"/>
      <c r="AY20" s="687">
        <f t="shared" si="18"/>
        <v>0</v>
      </c>
      <c r="AZ20" s="688" t="str">
        <f t="shared" si="19"/>
        <v>-</v>
      </c>
      <c r="BA20" s="683">
        <v>0</v>
      </c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3">
        <v>0</v>
      </c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3">
        <v>0</v>
      </c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3">
        <v>0</v>
      </c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3">
        <v>0</v>
      </c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0</v>
      </c>
      <c r="CL20" s="681"/>
      <c r="CM20" s="687">
        <f t="shared" si="35"/>
        <v>0</v>
      </c>
      <c r="CN20" s="681"/>
      <c r="CO20" s="687">
        <f t="shared" si="36"/>
        <v>0</v>
      </c>
      <c r="CP20" s="688" t="str">
        <f t="shared" si="37"/>
        <v>-</v>
      </c>
      <c r="CQ20" s="683">
        <v>0</v>
      </c>
      <c r="CR20" s="681"/>
      <c r="CS20" s="681"/>
      <c r="CT20" s="681"/>
      <c r="CU20" s="687">
        <f t="shared" si="38"/>
        <v>0</v>
      </c>
      <c r="CV20" s="688" t="str">
        <f t="shared" si="39"/>
        <v>-</v>
      </c>
      <c r="CW20" s="683">
        <v>0</v>
      </c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3">
        <v>0</v>
      </c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1:112" ht="17.25" customHeight="1">
      <c r="B21" s="112" t="s">
        <v>3593</v>
      </c>
      <c r="C21" s="365"/>
      <c r="D21" s="187" t="s">
        <v>3594</v>
      </c>
      <c r="E21" s="528" t="s">
        <v>3595</v>
      </c>
      <c r="F21" s="528"/>
      <c r="G21" s="529"/>
      <c r="H21" s="530"/>
      <c r="I21" s="530"/>
      <c r="J21" s="324" t="s">
        <v>883</v>
      </c>
      <c r="K21" s="687">
        <f t="shared" si="0"/>
        <v>2894.2999999999997</v>
      </c>
      <c r="L21" s="681"/>
      <c r="M21" s="687">
        <f t="shared" si="1"/>
        <v>0</v>
      </c>
      <c r="N21" s="681"/>
      <c r="O21" s="687">
        <f t="shared" si="2"/>
        <v>-2894.2999999999997</v>
      </c>
      <c r="P21" s="688">
        <f t="shared" si="3"/>
        <v>0</v>
      </c>
      <c r="Q21" s="687">
        <f t="shared" si="4"/>
        <v>744.4</v>
      </c>
      <c r="R21" s="681"/>
      <c r="S21" s="687">
        <f t="shared" si="5"/>
        <v>0</v>
      </c>
      <c r="T21" s="681"/>
      <c r="U21" s="687">
        <f t="shared" si="6"/>
        <v>-744.4</v>
      </c>
      <c r="V21" s="688">
        <f t="shared" si="7"/>
        <v>0</v>
      </c>
      <c r="W21" s="683">
        <v>256.39999999999998</v>
      </c>
      <c r="X21" s="681"/>
      <c r="Y21" s="681"/>
      <c r="Z21" s="681"/>
      <c r="AA21" s="687">
        <f t="shared" si="8"/>
        <v>-256.39999999999998</v>
      </c>
      <c r="AB21" s="688">
        <f t="shared" si="9"/>
        <v>0</v>
      </c>
      <c r="AC21" s="683">
        <v>231.6</v>
      </c>
      <c r="AD21" s="681"/>
      <c r="AE21" s="681"/>
      <c r="AF21" s="681"/>
      <c r="AG21" s="687">
        <f t="shared" si="10"/>
        <v>-231.6</v>
      </c>
      <c r="AH21" s="688">
        <f t="shared" si="11"/>
        <v>0</v>
      </c>
      <c r="AI21" s="683">
        <v>256.39999999999998</v>
      </c>
      <c r="AJ21" s="681"/>
      <c r="AK21" s="681"/>
      <c r="AL21" s="681"/>
      <c r="AM21" s="687">
        <f t="shared" si="12"/>
        <v>-256.39999999999998</v>
      </c>
      <c r="AN21" s="688">
        <f t="shared" si="13"/>
        <v>0</v>
      </c>
      <c r="AO21" s="687">
        <f t="shared" si="14"/>
        <v>766.7</v>
      </c>
      <c r="AP21" s="681"/>
      <c r="AQ21" s="687">
        <f t="shared" si="15"/>
        <v>0</v>
      </c>
      <c r="AR21" s="681"/>
      <c r="AS21" s="687">
        <f t="shared" si="16"/>
        <v>-766.7</v>
      </c>
      <c r="AT21" s="688">
        <f t="shared" si="17"/>
        <v>0</v>
      </c>
      <c r="AU21" s="683">
        <v>247.6</v>
      </c>
      <c r="AV21" s="681"/>
      <c r="AW21" s="681"/>
      <c r="AX21" s="681"/>
      <c r="AY21" s="687">
        <f t="shared" si="18"/>
        <v>-247.6</v>
      </c>
      <c r="AZ21" s="688">
        <f t="shared" si="19"/>
        <v>0</v>
      </c>
      <c r="BA21" s="683">
        <v>255.9</v>
      </c>
      <c r="BB21" s="681"/>
      <c r="BC21" s="681"/>
      <c r="BD21" s="681"/>
      <c r="BE21" s="687">
        <f t="shared" si="20"/>
        <v>-255.9</v>
      </c>
      <c r="BF21" s="688">
        <f t="shared" si="21"/>
        <v>0</v>
      </c>
      <c r="BG21" s="683">
        <v>263.2</v>
      </c>
      <c r="BH21" s="681"/>
      <c r="BI21" s="681"/>
      <c r="BJ21" s="681"/>
      <c r="BK21" s="687">
        <f t="shared" si="22"/>
        <v>-263.2</v>
      </c>
      <c r="BL21" s="688">
        <f t="shared" si="23"/>
        <v>0</v>
      </c>
      <c r="BM21" s="687">
        <f t="shared" si="24"/>
        <v>656.6</v>
      </c>
      <c r="BN21" s="681"/>
      <c r="BO21" s="687">
        <f t="shared" si="25"/>
        <v>0</v>
      </c>
      <c r="BP21" s="681"/>
      <c r="BQ21" s="687">
        <f t="shared" si="26"/>
        <v>-656.6</v>
      </c>
      <c r="BR21" s="688">
        <f t="shared" si="27"/>
        <v>0</v>
      </c>
      <c r="BS21" s="683">
        <v>177.6</v>
      </c>
      <c r="BT21" s="681"/>
      <c r="BU21" s="681"/>
      <c r="BV21" s="681"/>
      <c r="BW21" s="687">
        <f t="shared" si="28"/>
        <v>-177.6</v>
      </c>
      <c r="BX21" s="688">
        <f t="shared" si="29"/>
        <v>0</v>
      </c>
      <c r="BY21" s="683">
        <v>231.5</v>
      </c>
      <c r="BZ21" s="681"/>
      <c r="CA21" s="681"/>
      <c r="CB21" s="681"/>
      <c r="CC21" s="687">
        <f t="shared" si="30"/>
        <v>-231.5</v>
      </c>
      <c r="CD21" s="688">
        <f t="shared" si="31"/>
        <v>0</v>
      </c>
      <c r="CE21" s="683">
        <v>247.5</v>
      </c>
      <c r="CF21" s="681"/>
      <c r="CG21" s="681"/>
      <c r="CH21" s="681"/>
      <c r="CI21" s="687">
        <f t="shared" si="32"/>
        <v>-247.5</v>
      </c>
      <c r="CJ21" s="688">
        <f t="shared" si="33"/>
        <v>0</v>
      </c>
      <c r="CK21" s="687">
        <f t="shared" si="34"/>
        <v>726.59999999999991</v>
      </c>
      <c r="CL21" s="681"/>
      <c r="CM21" s="687">
        <f t="shared" si="35"/>
        <v>0</v>
      </c>
      <c r="CN21" s="681"/>
      <c r="CO21" s="687">
        <f t="shared" si="36"/>
        <v>-726.59999999999991</v>
      </c>
      <c r="CP21" s="688">
        <f t="shared" si="37"/>
        <v>0</v>
      </c>
      <c r="CQ21" s="683">
        <v>244.3</v>
      </c>
      <c r="CR21" s="681"/>
      <c r="CS21" s="681"/>
      <c r="CT21" s="681"/>
      <c r="CU21" s="687">
        <f t="shared" si="38"/>
        <v>-244.3</v>
      </c>
      <c r="CV21" s="688">
        <f t="shared" si="39"/>
        <v>0</v>
      </c>
      <c r="CW21" s="683">
        <v>235.1</v>
      </c>
      <c r="CX21" s="681"/>
      <c r="CY21" s="681"/>
      <c r="CZ21" s="681"/>
      <c r="DA21" s="687">
        <f t="shared" si="40"/>
        <v>-235.1</v>
      </c>
      <c r="DB21" s="688">
        <f t="shared" si="41"/>
        <v>0</v>
      </c>
      <c r="DC21" s="683">
        <v>247.2</v>
      </c>
      <c r="DD21" s="681"/>
      <c r="DE21" s="681"/>
      <c r="DF21" s="681"/>
      <c r="DG21" s="687">
        <f t="shared" si="42"/>
        <v>-247.2</v>
      </c>
      <c r="DH21" s="688">
        <f t="shared" si="43"/>
        <v>0</v>
      </c>
    </row>
    <row r="22" spans="1:112" ht="17.25" customHeight="1">
      <c r="A22" s="178" t="s">
        <v>3576</v>
      </c>
      <c r="B22" s="184" t="s">
        <v>3596</v>
      </c>
      <c r="C22" s="365"/>
      <c r="D22" s="609" t="s">
        <v>3597</v>
      </c>
      <c r="E22" s="528" t="s">
        <v>3598</v>
      </c>
      <c r="F22" s="528"/>
      <c r="G22" s="529"/>
      <c r="H22" s="530" t="s">
        <v>3599</v>
      </c>
      <c r="I22" s="530"/>
      <c r="J22" s="324" t="s">
        <v>883</v>
      </c>
      <c r="K22" s="687">
        <f t="shared" si="0"/>
        <v>217.70000000000002</v>
      </c>
      <c r="L22" s="681"/>
      <c r="M22" s="687">
        <f t="shared" si="1"/>
        <v>0</v>
      </c>
      <c r="N22" s="681"/>
      <c r="O22" s="687">
        <f t="shared" si="2"/>
        <v>-217.70000000000002</v>
      </c>
      <c r="P22" s="688">
        <f t="shared" si="3"/>
        <v>0</v>
      </c>
      <c r="Q22" s="687">
        <f t="shared" si="4"/>
        <v>55.3</v>
      </c>
      <c r="R22" s="681"/>
      <c r="S22" s="687">
        <f t="shared" si="5"/>
        <v>0</v>
      </c>
      <c r="T22" s="681"/>
      <c r="U22" s="687">
        <f t="shared" si="6"/>
        <v>-55.3</v>
      </c>
      <c r="V22" s="688">
        <f t="shared" si="7"/>
        <v>0</v>
      </c>
      <c r="W22" s="687">
        <f>W23</f>
        <v>19.100000000000001</v>
      </c>
      <c r="X22" s="681"/>
      <c r="Y22" s="687">
        <f>Y23</f>
        <v>0</v>
      </c>
      <c r="Z22" s="681"/>
      <c r="AA22" s="687">
        <f t="shared" si="8"/>
        <v>-19.100000000000001</v>
      </c>
      <c r="AB22" s="688">
        <f t="shared" si="9"/>
        <v>0</v>
      </c>
      <c r="AC22" s="687">
        <f>AC23</f>
        <v>17.2</v>
      </c>
      <c r="AD22" s="681"/>
      <c r="AE22" s="687">
        <f>AE23</f>
        <v>0</v>
      </c>
      <c r="AF22" s="681"/>
      <c r="AG22" s="687">
        <f t="shared" si="10"/>
        <v>-17.2</v>
      </c>
      <c r="AH22" s="688">
        <f t="shared" si="11"/>
        <v>0</v>
      </c>
      <c r="AI22" s="687">
        <f>AI23</f>
        <v>19</v>
      </c>
      <c r="AJ22" s="681"/>
      <c r="AK22" s="687">
        <f>AK23</f>
        <v>0</v>
      </c>
      <c r="AL22" s="681"/>
      <c r="AM22" s="687">
        <f t="shared" si="12"/>
        <v>-19</v>
      </c>
      <c r="AN22" s="688">
        <f t="shared" si="13"/>
        <v>0</v>
      </c>
      <c r="AO22" s="687">
        <f t="shared" si="14"/>
        <v>56.199999999999996</v>
      </c>
      <c r="AP22" s="681"/>
      <c r="AQ22" s="687">
        <f t="shared" si="15"/>
        <v>0</v>
      </c>
      <c r="AR22" s="681"/>
      <c r="AS22" s="687">
        <f t="shared" si="16"/>
        <v>-56.199999999999996</v>
      </c>
      <c r="AT22" s="688">
        <f t="shared" si="17"/>
        <v>0</v>
      </c>
      <c r="AU22" s="687">
        <f>AU23</f>
        <v>18.399999999999999</v>
      </c>
      <c r="AV22" s="681"/>
      <c r="AW22" s="687">
        <f>AW23</f>
        <v>0</v>
      </c>
      <c r="AX22" s="681"/>
      <c r="AY22" s="687">
        <f t="shared" si="18"/>
        <v>-18.399999999999999</v>
      </c>
      <c r="AZ22" s="688">
        <f t="shared" si="19"/>
        <v>0</v>
      </c>
      <c r="BA22" s="687">
        <f>BA23</f>
        <v>18.899999999999999</v>
      </c>
      <c r="BB22" s="681"/>
      <c r="BC22" s="687">
        <f>BC23</f>
        <v>0</v>
      </c>
      <c r="BD22" s="681"/>
      <c r="BE22" s="687">
        <f t="shared" si="20"/>
        <v>-18.899999999999999</v>
      </c>
      <c r="BF22" s="688">
        <f t="shared" si="21"/>
        <v>0</v>
      </c>
      <c r="BG22" s="687">
        <f>BG23</f>
        <v>18.899999999999999</v>
      </c>
      <c r="BH22" s="681"/>
      <c r="BI22" s="687">
        <f>BI23</f>
        <v>0</v>
      </c>
      <c r="BJ22" s="681"/>
      <c r="BK22" s="687">
        <f t="shared" si="22"/>
        <v>-18.899999999999999</v>
      </c>
      <c r="BL22" s="688">
        <f t="shared" si="23"/>
        <v>0</v>
      </c>
      <c r="BM22" s="687">
        <f t="shared" si="24"/>
        <v>50.800000000000004</v>
      </c>
      <c r="BN22" s="681"/>
      <c r="BO22" s="687">
        <f t="shared" si="25"/>
        <v>0</v>
      </c>
      <c r="BP22" s="681"/>
      <c r="BQ22" s="687">
        <f t="shared" si="26"/>
        <v>-50.800000000000004</v>
      </c>
      <c r="BR22" s="688">
        <f t="shared" si="27"/>
        <v>0</v>
      </c>
      <c r="BS22" s="687">
        <f>BS23</f>
        <v>13.3</v>
      </c>
      <c r="BT22" s="681"/>
      <c r="BU22" s="687">
        <f>BU23</f>
        <v>0</v>
      </c>
      <c r="BV22" s="681"/>
      <c r="BW22" s="687">
        <f t="shared" si="28"/>
        <v>-13.3</v>
      </c>
      <c r="BX22" s="688">
        <f t="shared" si="29"/>
        <v>0</v>
      </c>
      <c r="BY22" s="687">
        <f>BY23</f>
        <v>19.399999999999999</v>
      </c>
      <c r="BZ22" s="681"/>
      <c r="CA22" s="687">
        <f>CA23</f>
        <v>0</v>
      </c>
      <c r="CB22" s="681"/>
      <c r="CC22" s="687">
        <f t="shared" si="30"/>
        <v>-19.399999999999999</v>
      </c>
      <c r="CD22" s="688">
        <f t="shared" si="31"/>
        <v>0</v>
      </c>
      <c r="CE22" s="687">
        <f>CE23</f>
        <v>18.100000000000001</v>
      </c>
      <c r="CF22" s="681"/>
      <c r="CG22" s="687">
        <f>CG23</f>
        <v>0</v>
      </c>
      <c r="CH22" s="681"/>
      <c r="CI22" s="687">
        <f t="shared" si="32"/>
        <v>-18.100000000000001</v>
      </c>
      <c r="CJ22" s="688">
        <f t="shared" si="33"/>
        <v>0</v>
      </c>
      <c r="CK22" s="687">
        <f t="shared" si="34"/>
        <v>55.4</v>
      </c>
      <c r="CL22" s="681"/>
      <c r="CM22" s="687">
        <f t="shared" si="35"/>
        <v>0</v>
      </c>
      <c r="CN22" s="681"/>
      <c r="CO22" s="687">
        <f t="shared" si="36"/>
        <v>-55.4</v>
      </c>
      <c r="CP22" s="688">
        <f t="shared" si="37"/>
        <v>0</v>
      </c>
      <c r="CQ22" s="687">
        <f>CQ23</f>
        <v>18.7</v>
      </c>
      <c r="CR22" s="681"/>
      <c r="CS22" s="687">
        <f>CS23</f>
        <v>0</v>
      </c>
      <c r="CT22" s="681"/>
      <c r="CU22" s="687">
        <f t="shared" si="38"/>
        <v>-18.7</v>
      </c>
      <c r="CV22" s="688">
        <f t="shared" si="39"/>
        <v>0</v>
      </c>
      <c r="CW22" s="687">
        <f>CW23</f>
        <v>18.100000000000001</v>
      </c>
      <c r="CX22" s="681"/>
      <c r="CY22" s="687">
        <f>CY23</f>
        <v>0</v>
      </c>
      <c r="CZ22" s="681"/>
      <c r="DA22" s="687">
        <f t="shared" si="40"/>
        <v>-18.100000000000001</v>
      </c>
      <c r="DB22" s="688">
        <f t="shared" si="41"/>
        <v>0</v>
      </c>
      <c r="DC22" s="687">
        <f>DC23</f>
        <v>18.600000000000001</v>
      </c>
      <c r="DD22" s="681"/>
      <c r="DE22" s="687">
        <f>DE23</f>
        <v>0</v>
      </c>
      <c r="DF22" s="681"/>
      <c r="DG22" s="687">
        <f t="shared" si="42"/>
        <v>-18.600000000000001</v>
      </c>
      <c r="DH22" s="688">
        <f t="shared" si="43"/>
        <v>0</v>
      </c>
    </row>
    <row r="23" spans="1:112" ht="17.25" customHeight="1">
      <c r="B23" s="184"/>
      <c r="C23" s="365"/>
      <c r="D23" s="189" t="s">
        <v>3600</v>
      </c>
      <c r="E23" s="528" t="s">
        <v>3599</v>
      </c>
      <c r="F23" s="528"/>
      <c r="G23" s="529"/>
      <c r="H23" s="530"/>
      <c r="I23" s="530"/>
      <c r="J23" s="324" t="s">
        <v>883</v>
      </c>
      <c r="K23" s="687">
        <f t="shared" si="0"/>
        <v>217.70000000000002</v>
      </c>
      <c r="L23" s="681"/>
      <c r="M23" s="687">
        <f t="shared" si="1"/>
        <v>0</v>
      </c>
      <c r="N23" s="681"/>
      <c r="O23" s="687">
        <f t="shared" si="2"/>
        <v>-217.70000000000002</v>
      </c>
      <c r="P23" s="688">
        <f t="shared" si="3"/>
        <v>0</v>
      </c>
      <c r="Q23" s="687">
        <f t="shared" si="4"/>
        <v>55.3</v>
      </c>
      <c r="R23" s="681"/>
      <c r="S23" s="687">
        <f t="shared" si="5"/>
        <v>0</v>
      </c>
      <c r="T23" s="681"/>
      <c r="U23" s="687">
        <f t="shared" si="6"/>
        <v>-55.3</v>
      </c>
      <c r="V23" s="688">
        <f t="shared" si="7"/>
        <v>0</v>
      </c>
      <c r="W23" s="683">
        <v>19.100000000000001</v>
      </c>
      <c r="X23" s="681"/>
      <c r="Y23" s="681"/>
      <c r="Z23" s="681"/>
      <c r="AA23" s="687">
        <f t="shared" si="8"/>
        <v>-19.100000000000001</v>
      </c>
      <c r="AB23" s="688">
        <f t="shared" si="9"/>
        <v>0</v>
      </c>
      <c r="AC23" s="683">
        <v>17.2</v>
      </c>
      <c r="AD23" s="681"/>
      <c r="AE23" s="681"/>
      <c r="AF23" s="681"/>
      <c r="AG23" s="687">
        <f t="shared" si="10"/>
        <v>-17.2</v>
      </c>
      <c r="AH23" s="688">
        <f t="shared" si="11"/>
        <v>0</v>
      </c>
      <c r="AI23" s="683">
        <v>19</v>
      </c>
      <c r="AJ23" s="681"/>
      <c r="AK23" s="681"/>
      <c r="AL23" s="681"/>
      <c r="AM23" s="687">
        <f t="shared" si="12"/>
        <v>-19</v>
      </c>
      <c r="AN23" s="688">
        <f t="shared" si="13"/>
        <v>0</v>
      </c>
      <c r="AO23" s="687">
        <f t="shared" si="14"/>
        <v>56.199999999999996</v>
      </c>
      <c r="AP23" s="681"/>
      <c r="AQ23" s="687">
        <f t="shared" si="15"/>
        <v>0</v>
      </c>
      <c r="AR23" s="681"/>
      <c r="AS23" s="687">
        <f t="shared" si="16"/>
        <v>-56.199999999999996</v>
      </c>
      <c r="AT23" s="688">
        <f t="shared" si="17"/>
        <v>0</v>
      </c>
      <c r="AU23" s="683">
        <v>18.399999999999999</v>
      </c>
      <c r="AV23" s="681"/>
      <c r="AW23" s="681"/>
      <c r="AX23" s="681"/>
      <c r="AY23" s="687">
        <f t="shared" si="18"/>
        <v>-18.399999999999999</v>
      </c>
      <c r="AZ23" s="688">
        <f t="shared" si="19"/>
        <v>0</v>
      </c>
      <c r="BA23" s="683">
        <v>18.899999999999999</v>
      </c>
      <c r="BB23" s="681"/>
      <c r="BC23" s="681"/>
      <c r="BD23" s="681"/>
      <c r="BE23" s="687">
        <f t="shared" si="20"/>
        <v>-18.899999999999999</v>
      </c>
      <c r="BF23" s="688">
        <f t="shared" si="21"/>
        <v>0</v>
      </c>
      <c r="BG23" s="683">
        <v>18.899999999999999</v>
      </c>
      <c r="BH23" s="681"/>
      <c r="BI23" s="681"/>
      <c r="BJ23" s="681"/>
      <c r="BK23" s="687">
        <f t="shared" si="22"/>
        <v>-18.899999999999999</v>
      </c>
      <c r="BL23" s="688">
        <f t="shared" si="23"/>
        <v>0</v>
      </c>
      <c r="BM23" s="687">
        <f t="shared" si="24"/>
        <v>50.800000000000004</v>
      </c>
      <c r="BN23" s="681"/>
      <c r="BO23" s="687">
        <f t="shared" si="25"/>
        <v>0</v>
      </c>
      <c r="BP23" s="681"/>
      <c r="BQ23" s="687">
        <f t="shared" si="26"/>
        <v>-50.800000000000004</v>
      </c>
      <c r="BR23" s="688">
        <f t="shared" si="27"/>
        <v>0</v>
      </c>
      <c r="BS23" s="683">
        <v>13.3</v>
      </c>
      <c r="BT23" s="681"/>
      <c r="BU23" s="681"/>
      <c r="BV23" s="681"/>
      <c r="BW23" s="687">
        <f t="shared" si="28"/>
        <v>-13.3</v>
      </c>
      <c r="BX23" s="688">
        <f t="shared" si="29"/>
        <v>0</v>
      </c>
      <c r="BY23" s="683">
        <v>19.399999999999999</v>
      </c>
      <c r="BZ23" s="681"/>
      <c r="CA23" s="681"/>
      <c r="CB23" s="681"/>
      <c r="CC23" s="687">
        <f t="shared" si="30"/>
        <v>-19.399999999999999</v>
      </c>
      <c r="CD23" s="688">
        <f t="shared" si="31"/>
        <v>0</v>
      </c>
      <c r="CE23" s="683">
        <v>18.100000000000001</v>
      </c>
      <c r="CF23" s="681"/>
      <c r="CG23" s="681"/>
      <c r="CH23" s="681"/>
      <c r="CI23" s="687">
        <f t="shared" si="32"/>
        <v>-18.100000000000001</v>
      </c>
      <c r="CJ23" s="688">
        <f t="shared" si="33"/>
        <v>0</v>
      </c>
      <c r="CK23" s="687">
        <f t="shared" si="34"/>
        <v>55.4</v>
      </c>
      <c r="CL23" s="681"/>
      <c r="CM23" s="687">
        <f t="shared" si="35"/>
        <v>0</v>
      </c>
      <c r="CN23" s="681"/>
      <c r="CO23" s="687">
        <f t="shared" si="36"/>
        <v>-55.4</v>
      </c>
      <c r="CP23" s="688">
        <f t="shared" si="37"/>
        <v>0</v>
      </c>
      <c r="CQ23" s="683">
        <v>18.7</v>
      </c>
      <c r="CR23" s="681"/>
      <c r="CS23" s="681"/>
      <c r="CT23" s="681"/>
      <c r="CU23" s="687">
        <f t="shared" si="38"/>
        <v>-18.7</v>
      </c>
      <c r="CV23" s="688">
        <f t="shared" si="39"/>
        <v>0</v>
      </c>
      <c r="CW23" s="683">
        <v>18.100000000000001</v>
      </c>
      <c r="CX23" s="681"/>
      <c r="CY23" s="681"/>
      <c r="CZ23" s="681"/>
      <c r="DA23" s="687">
        <f t="shared" si="40"/>
        <v>-18.100000000000001</v>
      </c>
      <c r="DB23" s="688">
        <f t="shared" si="41"/>
        <v>0</v>
      </c>
      <c r="DC23" s="683">
        <v>18.600000000000001</v>
      </c>
      <c r="DD23" s="681"/>
      <c r="DE23" s="681"/>
      <c r="DF23" s="681"/>
      <c r="DG23" s="687">
        <f t="shared" si="42"/>
        <v>-18.600000000000001</v>
      </c>
      <c r="DH23" s="688">
        <f t="shared" si="43"/>
        <v>0</v>
      </c>
    </row>
    <row r="24" spans="1:112" ht="17.25" customHeight="1">
      <c r="B24" s="184"/>
      <c r="C24" s="365"/>
      <c r="D24" s="609" t="s">
        <v>3601</v>
      </c>
      <c r="E24" s="528" t="s">
        <v>3602</v>
      </c>
      <c r="F24" s="528"/>
      <c r="G24" s="529"/>
      <c r="H24" s="530"/>
      <c r="I24" s="530"/>
      <c r="J24" s="324" t="s">
        <v>883</v>
      </c>
      <c r="K24" s="687">
        <f t="shared" si="0"/>
        <v>114.8</v>
      </c>
      <c r="L24" s="681"/>
      <c r="M24" s="687">
        <f t="shared" si="1"/>
        <v>0</v>
      </c>
      <c r="N24" s="681"/>
      <c r="O24" s="687">
        <f t="shared" si="2"/>
        <v>-114.8</v>
      </c>
      <c r="P24" s="688">
        <f t="shared" si="3"/>
        <v>0</v>
      </c>
      <c r="Q24" s="687">
        <f t="shared" si="4"/>
        <v>34.5</v>
      </c>
      <c r="R24" s="681"/>
      <c r="S24" s="687">
        <f t="shared" si="5"/>
        <v>0</v>
      </c>
      <c r="T24" s="681"/>
      <c r="U24" s="687">
        <f t="shared" si="6"/>
        <v>-34.5</v>
      </c>
      <c r="V24" s="688">
        <f t="shared" si="7"/>
        <v>0</v>
      </c>
      <c r="W24" s="683">
        <v>12.1</v>
      </c>
      <c r="X24" s="681"/>
      <c r="Y24" s="681"/>
      <c r="Z24" s="681"/>
      <c r="AA24" s="687">
        <f t="shared" si="8"/>
        <v>-12.1</v>
      </c>
      <c r="AB24" s="688">
        <f t="shared" si="9"/>
        <v>0</v>
      </c>
      <c r="AC24" s="683">
        <v>10.7</v>
      </c>
      <c r="AD24" s="681"/>
      <c r="AE24" s="681"/>
      <c r="AF24" s="681"/>
      <c r="AG24" s="687">
        <f t="shared" si="10"/>
        <v>-10.7</v>
      </c>
      <c r="AH24" s="688">
        <f t="shared" si="11"/>
        <v>0</v>
      </c>
      <c r="AI24" s="683">
        <v>11.7</v>
      </c>
      <c r="AJ24" s="681"/>
      <c r="AK24" s="681"/>
      <c r="AL24" s="681"/>
      <c r="AM24" s="687">
        <f t="shared" si="12"/>
        <v>-11.7</v>
      </c>
      <c r="AN24" s="688">
        <f t="shared" si="13"/>
        <v>0</v>
      </c>
      <c r="AO24" s="687">
        <f t="shared" si="14"/>
        <v>24.9</v>
      </c>
      <c r="AP24" s="681"/>
      <c r="AQ24" s="687">
        <f t="shared" si="15"/>
        <v>0</v>
      </c>
      <c r="AR24" s="681"/>
      <c r="AS24" s="687">
        <f t="shared" si="16"/>
        <v>-24.9</v>
      </c>
      <c r="AT24" s="688">
        <f t="shared" si="17"/>
        <v>0</v>
      </c>
      <c r="AU24" s="683">
        <v>9.6999999999999993</v>
      </c>
      <c r="AV24" s="681"/>
      <c r="AW24" s="681"/>
      <c r="AX24" s="681"/>
      <c r="AY24" s="687">
        <f t="shared" si="18"/>
        <v>-9.6999999999999993</v>
      </c>
      <c r="AZ24" s="688">
        <f t="shared" si="19"/>
        <v>0</v>
      </c>
      <c r="BA24" s="683">
        <v>8.8000000000000007</v>
      </c>
      <c r="BB24" s="681"/>
      <c r="BC24" s="681"/>
      <c r="BD24" s="681"/>
      <c r="BE24" s="687">
        <f t="shared" si="20"/>
        <v>-8.8000000000000007</v>
      </c>
      <c r="BF24" s="688">
        <f t="shared" si="21"/>
        <v>0</v>
      </c>
      <c r="BG24" s="683">
        <v>6.4</v>
      </c>
      <c r="BH24" s="681"/>
      <c r="BI24" s="681"/>
      <c r="BJ24" s="681"/>
      <c r="BK24" s="687">
        <f t="shared" si="22"/>
        <v>-6.4</v>
      </c>
      <c r="BL24" s="688">
        <f t="shared" si="23"/>
        <v>0</v>
      </c>
      <c r="BM24" s="687">
        <f t="shared" si="24"/>
        <v>21.7</v>
      </c>
      <c r="BN24" s="681"/>
      <c r="BO24" s="687">
        <f t="shared" si="25"/>
        <v>0</v>
      </c>
      <c r="BP24" s="681"/>
      <c r="BQ24" s="687">
        <f t="shared" si="26"/>
        <v>-21.7</v>
      </c>
      <c r="BR24" s="688">
        <f t="shared" si="27"/>
        <v>0</v>
      </c>
      <c r="BS24" s="683">
        <v>8.1</v>
      </c>
      <c r="BT24" s="681"/>
      <c r="BU24" s="681"/>
      <c r="BV24" s="681"/>
      <c r="BW24" s="687">
        <f t="shared" si="28"/>
        <v>-8.1</v>
      </c>
      <c r="BX24" s="688">
        <f t="shared" si="29"/>
        <v>0</v>
      </c>
      <c r="BY24" s="683">
        <v>5.8</v>
      </c>
      <c r="BZ24" s="681"/>
      <c r="CA24" s="681"/>
      <c r="CB24" s="681"/>
      <c r="CC24" s="687">
        <f t="shared" si="30"/>
        <v>-5.8</v>
      </c>
      <c r="CD24" s="688">
        <f t="shared" si="31"/>
        <v>0</v>
      </c>
      <c r="CE24" s="683">
        <v>7.8</v>
      </c>
      <c r="CF24" s="681"/>
      <c r="CG24" s="681"/>
      <c r="CH24" s="681"/>
      <c r="CI24" s="687">
        <f t="shared" si="32"/>
        <v>-7.8</v>
      </c>
      <c r="CJ24" s="688">
        <f t="shared" si="33"/>
        <v>0</v>
      </c>
      <c r="CK24" s="687">
        <f t="shared" si="34"/>
        <v>33.700000000000003</v>
      </c>
      <c r="CL24" s="681"/>
      <c r="CM24" s="687">
        <f t="shared" si="35"/>
        <v>0</v>
      </c>
      <c r="CN24" s="681"/>
      <c r="CO24" s="687">
        <f t="shared" si="36"/>
        <v>-33.700000000000003</v>
      </c>
      <c r="CP24" s="688">
        <f t="shared" si="37"/>
        <v>0</v>
      </c>
      <c r="CQ24" s="683">
        <v>11.5</v>
      </c>
      <c r="CR24" s="681"/>
      <c r="CS24" s="681"/>
      <c r="CT24" s="681"/>
      <c r="CU24" s="687">
        <f t="shared" si="38"/>
        <v>-11.5</v>
      </c>
      <c r="CV24" s="688">
        <f t="shared" si="39"/>
        <v>0</v>
      </c>
      <c r="CW24" s="683">
        <v>11</v>
      </c>
      <c r="CX24" s="681"/>
      <c r="CY24" s="681"/>
      <c r="CZ24" s="681"/>
      <c r="DA24" s="687">
        <f t="shared" si="40"/>
        <v>-11</v>
      </c>
      <c r="DB24" s="688">
        <f t="shared" si="41"/>
        <v>0</v>
      </c>
      <c r="DC24" s="683">
        <v>11.2</v>
      </c>
      <c r="DD24" s="681"/>
      <c r="DE24" s="681"/>
      <c r="DF24" s="681"/>
      <c r="DG24" s="687">
        <f t="shared" si="42"/>
        <v>-11.2</v>
      </c>
      <c r="DH24" s="688">
        <f t="shared" si="43"/>
        <v>0</v>
      </c>
    </row>
    <row r="25" spans="1:112" ht="17.25" customHeight="1">
      <c r="B25" s="184"/>
      <c r="C25" s="365"/>
      <c r="D25" s="609" t="s">
        <v>3603</v>
      </c>
      <c r="E25" s="528" t="s">
        <v>3604</v>
      </c>
      <c r="F25" s="528"/>
      <c r="G25" s="529"/>
      <c r="H25" s="530"/>
      <c r="I25" s="530"/>
      <c r="J25" s="324" t="s">
        <v>883</v>
      </c>
      <c r="K25" s="687">
        <f t="shared" si="0"/>
        <v>4.7</v>
      </c>
      <c r="L25" s="681"/>
      <c r="M25" s="687">
        <f t="shared" si="1"/>
        <v>0</v>
      </c>
      <c r="N25" s="681"/>
      <c r="O25" s="687">
        <f t="shared" si="2"/>
        <v>-4.7</v>
      </c>
      <c r="P25" s="688">
        <f t="shared" si="3"/>
        <v>0</v>
      </c>
      <c r="Q25" s="687">
        <f t="shared" si="4"/>
        <v>0.89999999999999991</v>
      </c>
      <c r="R25" s="681"/>
      <c r="S25" s="687">
        <f t="shared" si="5"/>
        <v>0</v>
      </c>
      <c r="T25" s="681"/>
      <c r="U25" s="687">
        <f t="shared" si="6"/>
        <v>-0.89999999999999991</v>
      </c>
      <c r="V25" s="688">
        <f t="shared" si="7"/>
        <v>0</v>
      </c>
      <c r="W25" s="683">
        <v>0.3</v>
      </c>
      <c r="X25" s="681"/>
      <c r="Y25" s="681"/>
      <c r="Z25" s="681"/>
      <c r="AA25" s="687">
        <f t="shared" si="8"/>
        <v>-0.3</v>
      </c>
      <c r="AB25" s="688">
        <f t="shared" si="9"/>
        <v>0</v>
      </c>
      <c r="AC25" s="683">
        <v>0.3</v>
      </c>
      <c r="AD25" s="681"/>
      <c r="AE25" s="681"/>
      <c r="AF25" s="681"/>
      <c r="AG25" s="687">
        <f t="shared" si="10"/>
        <v>-0.3</v>
      </c>
      <c r="AH25" s="688">
        <f t="shared" si="11"/>
        <v>0</v>
      </c>
      <c r="AI25" s="683">
        <v>0.3</v>
      </c>
      <c r="AJ25" s="681"/>
      <c r="AK25" s="681"/>
      <c r="AL25" s="681"/>
      <c r="AM25" s="687">
        <f t="shared" si="12"/>
        <v>-0.3</v>
      </c>
      <c r="AN25" s="688">
        <f t="shared" si="13"/>
        <v>0</v>
      </c>
      <c r="AO25" s="687">
        <f t="shared" si="14"/>
        <v>0.7</v>
      </c>
      <c r="AP25" s="681"/>
      <c r="AQ25" s="687">
        <f t="shared" si="15"/>
        <v>0</v>
      </c>
      <c r="AR25" s="681"/>
      <c r="AS25" s="687">
        <f t="shared" si="16"/>
        <v>-0.7</v>
      </c>
      <c r="AT25" s="688">
        <f t="shared" si="17"/>
        <v>0</v>
      </c>
      <c r="AU25" s="683">
        <v>0.3</v>
      </c>
      <c r="AV25" s="681"/>
      <c r="AW25" s="681"/>
      <c r="AX25" s="681"/>
      <c r="AY25" s="687">
        <f t="shared" si="18"/>
        <v>-0.3</v>
      </c>
      <c r="AZ25" s="688">
        <f t="shared" si="19"/>
        <v>0</v>
      </c>
      <c r="BA25" s="683">
        <v>0.2</v>
      </c>
      <c r="BB25" s="681"/>
      <c r="BC25" s="681"/>
      <c r="BD25" s="681"/>
      <c r="BE25" s="687">
        <f t="shared" si="20"/>
        <v>-0.2</v>
      </c>
      <c r="BF25" s="688">
        <f t="shared" si="21"/>
        <v>0</v>
      </c>
      <c r="BG25" s="683">
        <v>0.2</v>
      </c>
      <c r="BH25" s="681"/>
      <c r="BI25" s="681"/>
      <c r="BJ25" s="681"/>
      <c r="BK25" s="687">
        <f t="shared" si="22"/>
        <v>-0.2</v>
      </c>
      <c r="BL25" s="688">
        <f t="shared" si="23"/>
        <v>0</v>
      </c>
      <c r="BM25" s="687">
        <f t="shared" si="24"/>
        <v>1.4</v>
      </c>
      <c r="BN25" s="681"/>
      <c r="BO25" s="687">
        <f t="shared" si="25"/>
        <v>0</v>
      </c>
      <c r="BP25" s="681"/>
      <c r="BQ25" s="687">
        <f t="shared" si="26"/>
        <v>-1.4</v>
      </c>
      <c r="BR25" s="688">
        <f t="shared" si="27"/>
        <v>0</v>
      </c>
      <c r="BS25" s="683">
        <v>0.4</v>
      </c>
      <c r="BT25" s="681"/>
      <c r="BU25" s="681"/>
      <c r="BV25" s="681"/>
      <c r="BW25" s="687">
        <f t="shared" si="28"/>
        <v>-0.4</v>
      </c>
      <c r="BX25" s="688">
        <f t="shared" si="29"/>
        <v>0</v>
      </c>
      <c r="BY25" s="683">
        <v>0.4</v>
      </c>
      <c r="BZ25" s="681"/>
      <c r="CA25" s="681"/>
      <c r="CB25" s="681"/>
      <c r="CC25" s="687">
        <f t="shared" si="30"/>
        <v>-0.4</v>
      </c>
      <c r="CD25" s="688">
        <f t="shared" si="31"/>
        <v>0</v>
      </c>
      <c r="CE25" s="683">
        <v>0.6</v>
      </c>
      <c r="CF25" s="681"/>
      <c r="CG25" s="681"/>
      <c r="CH25" s="681"/>
      <c r="CI25" s="687">
        <f t="shared" si="32"/>
        <v>-0.6</v>
      </c>
      <c r="CJ25" s="688">
        <f t="shared" si="33"/>
        <v>0</v>
      </c>
      <c r="CK25" s="687">
        <f t="shared" si="34"/>
        <v>1.7000000000000002</v>
      </c>
      <c r="CL25" s="681"/>
      <c r="CM25" s="687">
        <f t="shared" si="35"/>
        <v>0</v>
      </c>
      <c r="CN25" s="681"/>
      <c r="CO25" s="687">
        <f t="shared" si="36"/>
        <v>-1.7000000000000002</v>
      </c>
      <c r="CP25" s="688">
        <f t="shared" si="37"/>
        <v>0</v>
      </c>
      <c r="CQ25" s="683">
        <v>0.6</v>
      </c>
      <c r="CR25" s="681"/>
      <c r="CS25" s="681"/>
      <c r="CT25" s="681"/>
      <c r="CU25" s="687">
        <f t="shared" si="38"/>
        <v>-0.6</v>
      </c>
      <c r="CV25" s="688">
        <f t="shared" si="39"/>
        <v>0</v>
      </c>
      <c r="CW25" s="683">
        <v>0.5</v>
      </c>
      <c r="CX25" s="681"/>
      <c r="CY25" s="681"/>
      <c r="CZ25" s="681"/>
      <c r="DA25" s="687">
        <f t="shared" si="40"/>
        <v>-0.5</v>
      </c>
      <c r="DB25" s="688">
        <f t="shared" si="41"/>
        <v>0</v>
      </c>
      <c r="DC25" s="683">
        <v>0.6</v>
      </c>
      <c r="DD25" s="681"/>
      <c r="DE25" s="681"/>
      <c r="DF25" s="681"/>
      <c r="DG25" s="687">
        <f t="shared" si="42"/>
        <v>-0.6</v>
      </c>
      <c r="DH25" s="688">
        <f t="shared" si="43"/>
        <v>0</v>
      </c>
    </row>
    <row r="26" spans="1:112" ht="20.100000000000001" customHeight="1">
      <c r="B26" s="184"/>
      <c r="C26" s="652" t="s">
        <v>1565</v>
      </c>
      <c r="D26" s="613" t="s">
        <v>3605</v>
      </c>
      <c r="E26" s="528" t="s">
        <v>3606</v>
      </c>
      <c r="F26" s="528"/>
      <c r="G26" s="529"/>
      <c r="H26" s="530" t="s">
        <v>3607</v>
      </c>
      <c r="I26" s="530"/>
      <c r="J26" s="324" t="s">
        <v>883</v>
      </c>
      <c r="K26" s="687">
        <f t="shared" si="0"/>
        <v>54.9</v>
      </c>
      <c r="L26" s="681"/>
      <c r="M26" s="687">
        <f t="shared" si="1"/>
        <v>0</v>
      </c>
      <c r="N26" s="681"/>
      <c r="O26" s="687">
        <f t="shared" si="2"/>
        <v>-54.9</v>
      </c>
      <c r="P26" s="688">
        <f t="shared" si="3"/>
        <v>0</v>
      </c>
      <c r="Q26" s="687">
        <f t="shared" si="4"/>
        <v>9</v>
      </c>
      <c r="R26" s="681"/>
      <c r="S26" s="687">
        <f t="shared" si="5"/>
        <v>0</v>
      </c>
      <c r="T26" s="681"/>
      <c r="U26" s="687">
        <f t="shared" si="6"/>
        <v>-9</v>
      </c>
      <c r="V26" s="688">
        <f t="shared" si="7"/>
        <v>0</v>
      </c>
      <c r="W26" s="687">
        <f>W27</f>
        <v>3.3</v>
      </c>
      <c r="X26" s="681"/>
      <c r="Y26" s="687">
        <f>Y27</f>
        <v>0</v>
      </c>
      <c r="Z26" s="681"/>
      <c r="AA26" s="687">
        <f t="shared" si="8"/>
        <v>-3.3</v>
      </c>
      <c r="AB26" s="688">
        <f t="shared" si="9"/>
        <v>0</v>
      </c>
      <c r="AC26" s="687">
        <f>AC27</f>
        <v>2.6</v>
      </c>
      <c r="AD26" s="681"/>
      <c r="AE26" s="687">
        <f>AE27</f>
        <v>0</v>
      </c>
      <c r="AF26" s="681"/>
      <c r="AG26" s="687">
        <f t="shared" si="10"/>
        <v>-2.6</v>
      </c>
      <c r="AH26" s="688">
        <f t="shared" si="11"/>
        <v>0</v>
      </c>
      <c r="AI26" s="687">
        <f>AI27</f>
        <v>3.1</v>
      </c>
      <c r="AJ26" s="681"/>
      <c r="AK26" s="687">
        <f>AK27</f>
        <v>0</v>
      </c>
      <c r="AL26" s="681"/>
      <c r="AM26" s="687">
        <f t="shared" si="12"/>
        <v>-3.1</v>
      </c>
      <c r="AN26" s="688">
        <f t="shared" si="13"/>
        <v>0</v>
      </c>
      <c r="AO26" s="687">
        <f t="shared" si="14"/>
        <v>14</v>
      </c>
      <c r="AP26" s="681"/>
      <c r="AQ26" s="687">
        <f t="shared" si="15"/>
        <v>0</v>
      </c>
      <c r="AR26" s="681"/>
      <c r="AS26" s="687">
        <f t="shared" si="16"/>
        <v>-14</v>
      </c>
      <c r="AT26" s="688">
        <f t="shared" si="17"/>
        <v>0</v>
      </c>
      <c r="AU26" s="687">
        <f>AU27</f>
        <v>3.1</v>
      </c>
      <c r="AV26" s="681"/>
      <c r="AW26" s="687">
        <f>AW27</f>
        <v>0</v>
      </c>
      <c r="AX26" s="681"/>
      <c r="AY26" s="687">
        <f t="shared" si="18"/>
        <v>-3.1</v>
      </c>
      <c r="AZ26" s="688">
        <f t="shared" si="19"/>
        <v>0</v>
      </c>
      <c r="BA26" s="687">
        <f>BA27</f>
        <v>3.5</v>
      </c>
      <c r="BB26" s="681"/>
      <c r="BC26" s="687">
        <f>BC27</f>
        <v>0</v>
      </c>
      <c r="BD26" s="681"/>
      <c r="BE26" s="687">
        <f t="shared" si="20"/>
        <v>-3.5</v>
      </c>
      <c r="BF26" s="688">
        <f t="shared" si="21"/>
        <v>0</v>
      </c>
      <c r="BG26" s="687">
        <f>BG27</f>
        <v>7.4</v>
      </c>
      <c r="BH26" s="681"/>
      <c r="BI26" s="687">
        <f>BI27</f>
        <v>0</v>
      </c>
      <c r="BJ26" s="681"/>
      <c r="BK26" s="687">
        <f t="shared" si="22"/>
        <v>-7.4</v>
      </c>
      <c r="BL26" s="688">
        <f t="shared" si="23"/>
        <v>0</v>
      </c>
      <c r="BM26" s="687">
        <f t="shared" si="24"/>
        <v>18.3</v>
      </c>
      <c r="BN26" s="681"/>
      <c r="BO26" s="687">
        <f t="shared" si="25"/>
        <v>0</v>
      </c>
      <c r="BP26" s="681"/>
      <c r="BQ26" s="687">
        <f t="shared" si="26"/>
        <v>-18.3</v>
      </c>
      <c r="BR26" s="688">
        <f t="shared" si="27"/>
        <v>0</v>
      </c>
      <c r="BS26" s="687">
        <f>BS27</f>
        <v>6.4</v>
      </c>
      <c r="BT26" s="681"/>
      <c r="BU26" s="687">
        <f>BU27</f>
        <v>0</v>
      </c>
      <c r="BV26" s="681"/>
      <c r="BW26" s="687">
        <f t="shared" si="28"/>
        <v>-6.4</v>
      </c>
      <c r="BX26" s="688">
        <f t="shared" si="29"/>
        <v>0</v>
      </c>
      <c r="BY26" s="687">
        <f>BY27</f>
        <v>7.9</v>
      </c>
      <c r="BZ26" s="681"/>
      <c r="CA26" s="687">
        <f>CA27</f>
        <v>0</v>
      </c>
      <c r="CB26" s="681"/>
      <c r="CC26" s="687">
        <f t="shared" si="30"/>
        <v>-7.9</v>
      </c>
      <c r="CD26" s="688">
        <f t="shared" si="31"/>
        <v>0</v>
      </c>
      <c r="CE26" s="687">
        <f>CE27</f>
        <v>4</v>
      </c>
      <c r="CF26" s="681"/>
      <c r="CG26" s="687">
        <f>CG27</f>
        <v>0</v>
      </c>
      <c r="CH26" s="681"/>
      <c r="CI26" s="687">
        <f t="shared" si="32"/>
        <v>-4</v>
      </c>
      <c r="CJ26" s="688">
        <f t="shared" si="33"/>
        <v>0</v>
      </c>
      <c r="CK26" s="687">
        <f t="shared" si="34"/>
        <v>13.6</v>
      </c>
      <c r="CL26" s="681"/>
      <c r="CM26" s="687">
        <f t="shared" si="35"/>
        <v>0</v>
      </c>
      <c r="CN26" s="681"/>
      <c r="CO26" s="687">
        <f t="shared" si="36"/>
        <v>-13.6</v>
      </c>
      <c r="CP26" s="688">
        <f t="shared" si="37"/>
        <v>0</v>
      </c>
      <c r="CQ26" s="687">
        <f>CQ27</f>
        <v>4.3</v>
      </c>
      <c r="CR26" s="681"/>
      <c r="CS26" s="687">
        <f>CS27</f>
        <v>0</v>
      </c>
      <c r="CT26" s="681"/>
      <c r="CU26" s="687">
        <f t="shared" si="38"/>
        <v>-4.3</v>
      </c>
      <c r="CV26" s="688">
        <f t="shared" si="39"/>
        <v>0</v>
      </c>
      <c r="CW26" s="687">
        <f>CW27</f>
        <v>4.4000000000000004</v>
      </c>
      <c r="CX26" s="681"/>
      <c r="CY26" s="687">
        <f>CY27</f>
        <v>0</v>
      </c>
      <c r="CZ26" s="681"/>
      <c r="DA26" s="687">
        <f t="shared" si="40"/>
        <v>-4.4000000000000004</v>
      </c>
      <c r="DB26" s="688">
        <f t="shared" si="41"/>
        <v>0</v>
      </c>
      <c r="DC26" s="687">
        <f>DC27</f>
        <v>4.9000000000000004</v>
      </c>
      <c r="DD26" s="681"/>
      <c r="DE26" s="687">
        <f>DE27</f>
        <v>0</v>
      </c>
      <c r="DF26" s="681"/>
      <c r="DG26" s="687">
        <f t="shared" si="42"/>
        <v>-4.9000000000000004</v>
      </c>
      <c r="DH26" s="688">
        <f t="shared" si="43"/>
        <v>0</v>
      </c>
    </row>
    <row r="27" spans="1:112" ht="19.5" customHeight="1">
      <c r="B27" s="184"/>
      <c r="C27" s="365"/>
      <c r="D27" s="190" t="s">
        <v>3608</v>
      </c>
      <c r="E27" s="528" t="s">
        <v>3607</v>
      </c>
      <c r="F27" s="528"/>
      <c r="G27" s="529"/>
      <c r="H27" s="530"/>
      <c r="I27" s="530"/>
      <c r="J27" s="324" t="s">
        <v>883</v>
      </c>
      <c r="K27" s="687">
        <f t="shared" si="0"/>
        <v>54.9</v>
      </c>
      <c r="L27" s="681"/>
      <c r="M27" s="687">
        <f t="shared" si="1"/>
        <v>0</v>
      </c>
      <c r="N27" s="681"/>
      <c r="O27" s="687">
        <f t="shared" si="2"/>
        <v>-54.9</v>
      </c>
      <c r="P27" s="688">
        <f t="shared" si="3"/>
        <v>0</v>
      </c>
      <c r="Q27" s="687">
        <f t="shared" si="4"/>
        <v>9</v>
      </c>
      <c r="R27" s="681"/>
      <c r="S27" s="687">
        <f t="shared" si="5"/>
        <v>0</v>
      </c>
      <c r="T27" s="681"/>
      <c r="U27" s="687">
        <f t="shared" si="6"/>
        <v>-9</v>
      </c>
      <c r="V27" s="688">
        <f t="shared" si="7"/>
        <v>0</v>
      </c>
      <c r="W27" s="683">
        <v>3.3</v>
      </c>
      <c r="X27" s="681"/>
      <c r="Y27" s="681"/>
      <c r="Z27" s="681"/>
      <c r="AA27" s="687">
        <f t="shared" si="8"/>
        <v>-3.3</v>
      </c>
      <c r="AB27" s="688">
        <f t="shared" si="9"/>
        <v>0</v>
      </c>
      <c r="AC27" s="683">
        <v>2.6</v>
      </c>
      <c r="AD27" s="681"/>
      <c r="AE27" s="681"/>
      <c r="AF27" s="681"/>
      <c r="AG27" s="687">
        <f t="shared" si="10"/>
        <v>-2.6</v>
      </c>
      <c r="AH27" s="688">
        <f t="shared" si="11"/>
        <v>0</v>
      </c>
      <c r="AI27" s="683">
        <v>3.1</v>
      </c>
      <c r="AJ27" s="681"/>
      <c r="AK27" s="681"/>
      <c r="AL27" s="681"/>
      <c r="AM27" s="687">
        <f t="shared" si="12"/>
        <v>-3.1</v>
      </c>
      <c r="AN27" s="688">
        <f t="shared" si="13"/>
        <v>0</v>
      </c>
      <c r="AO27" s="687">
        <f t="shared" si="14"/>
        <v>14</v>
      </c>
      <c r="AP27" s="681"/>
      <c r="AQ27" s="687">
        <f t="shared" si="15"/>
        <v>0</v>
      </c>
      <c r="AR27" s="681"/>
      <c r="AS27" s="687">
        <f t="shared" si="16"/>
        <v>-14</v>
      </c>
      <c r="AT27" s="688">
        <f t="shared" si="17"/>
        <v>0</v>
      </c>
      <c r="AU27" s="683">
        <v>3.1</v>
      </c>
      <c r="AV27" s="681"/>
      <c r="AW27" s="681"/>
      <c r="AX27" s="681"/>
      <c r="AY27" s="687">
        <f t="shared" si="18"/>
        <v>-3.1</v>
      </c>
      <c r="AZ27" s="688">
        <f t="shared" si="19"/>
        <v>0</v>
      </c>
      <c r="BA27" s="683">
        <v>3.5</v>
      </c>
      <c r="BB27" s="681"/>
      <c r="BC27" s="681"/>
      <c r="BD27" s="681"/>
      <c r="BE27" s="687">
        <f t="shared" si="20"/>
        <v>-3.5</v>
      </c>
      <c r="BF27" s="688">
        <f t="shared" si="21"/>
        <v>0</v>
      </c>
      <c r="BG27" s="683">
        <v>7.4</v>
      </c>
      <c r="BH27" s="681"/>
      <c r="BI27" s="681"/>
      <c r="BJ27" s="681"/>
      <c r="BK27" s="687">
        <f t="shared" si="22"/>
        <v>-7.4</v>
      </c>
      <c r="BL27" s="688">
        <f t="shared" si="23"/>
        <v>0</v>
      </c>
      <c r="BM27" s="687">
        <f t="shared" si="24"/>
        <v>18.3</v>
      </c>
      <c r="BN27" s="681"/>
      <c r="BO27" s="687">
        <f t="shared" si="25"/>
        <v>0</v>
      </c>
      <c r="BP27" s="681"/>
      <c r="BQ27" s="687">
        <f t="shared" si="26"/>
        <v>-18.3</v>
      </c>
      <c r="BR27" s="688">
        <f t="shared" si="27"/>
        <v>0</v>
      </c>
      <c r="BS27" s="683">
        <v>6.4</v>
      </c>
      <c r="BT27" s="681"/>
      <c r="BU27" s="681"/>
      <c r="BV27" s="681"/>
      <c r="BW27" s="687">
        <f t="shared" si="28"/>
        <v>-6.4</v>
      </c>
      <c r="BX27" s="688">
        <f t="shared" si="29"/>
        <v>0</v>
      </c>
      <c r="BY27" s="683">
        <v>7.9</v>
      </c>
      <c r="BZ27" s="681"/>
      <c r="CA27" s="681"/>
      <c r="CB27" s="681"/>
      <c r="CC27" s="687">
        <f t="shared" si="30"/>
        <v>-7.9</v>
      </c>
      <c r="CD27" s="688">
        <f t="shared" si="31"/>
        <v>0</v>
      </c>
      <c r="CE27" s="683">
        <v>4</v>
      </c>
      <c r="CF27" s="681"/>
      <c r="CG27" s="681"/>
      <c r="CH27" s="681"/>
      <c r="CI27" s="687">
        <f t="shared" si="32"/>
        <v>-4</v>
      </c>
      <c r="CJ27" s="688">
        <f t="shared" si="33"/>
        <v>0</v>
      </c>
      <c r="CK27" s="687">
        <f t="shared" si="34"/>
        <v>13.6</v>
      </c>
      <c r="CL27" s="681"/>
      <c r="CM27" s="687">
        <f t="shared" si="35"/>
        <v>0</v>
      </c>
      <c r="CN27" s="681"/>
      <c r="CO27" s="687">
        <f t="shared" si="36"/>
        <v>-13.6</v>
      </c>
      <c r="CP27" s="688">
        <f t="shared" si="37"/>
        <v>0</v>
      </c>
      <c r="CQ27" s="683">
        <v>4.3</v>
      </c>
      <c r="CR27" s="681"/>
      <c r="CS27" s="681"/>
      <c r="CT27" s="681"/>
      <c r="CU27" s="687">
        <f t="shared" si="38"/>
        <v>-4.3</v>
      </c>
      <c r="CV27" s="688">
        <f t="shared" si="39"/>
        <v>0</v>
      </c>
      <c r="CW27" s="683">
        <v>4.4000000000000004</v>
      </c>
      <c r="CX27" s="681"/>
      <c r="CY27" s="681"/>
      <c r="CZ27" s="681"/>
      <c r="DA27" s="687">
        <f t="shared" si="40"/>
        <v>-4.4000000000000004</v>
      </c>
      <c r="DB27" s="688">
        <f t="shared" si="41"/>
        <v>0</v>
      </c>
      <c r="DC27" s="683">
        <v>4.9000000000000004</v>
      </c>
      <c r="DD27" s="681"/>
      <c r="DE27" s="681"/>
      <c r="DF27" s="681"/>
      <c r="DG27" s="687">
        <f t="shared" si="42"/>
        <v>-4.9000000000000004</v>
      </c>
      <c r="DH27" s="688">
        <f t="shared" si="43"/>
        <v>0</v>
      </c>
    </row>
    <row r="28" spans="1:112" ht="38.25" customHeight="1">
      <c r="B28" s="112" t="s">
        <v>3609</v>
      </c>
      <c r="C28" s="652" t="s">
        <v>905</v>
      </c>
      <c r="D28" s="613" t="s">
        <v>3610</v>
      </c>
      <c r="E28" s="528" t="s">
        <v>3611</v>
      </c>
      <c r="F28" s="528"/>
      <c r="G28" s="529"/>
      <c r="H28" s="530" t="s">
        <v>3612</v>
      </c>
      <c r="I28" s="530"/>
      <c r="J28" s="395" t="s">
        <v>883</v>
      </c>
      <c r="K28" s="687">
        <f t="shared" si="0"/>
        <v>2835.9</v>
      </c>
      <c r="L28" s="681"/>
      <c r="M28" s="687">
        <f t="shared" si="1"/>
        <v>0</v>
      </c>
      <c r="N28" s="681"/>
      <c r="O28" s="687">
        <f t="shared" si="2"/>
        <v>-2835.9</v>
      </c>
      <c r="P28" s="688">
        <f t="shared" si="3"/>
        <v>0</v>
      </c>
      <c r="Q28" s="687">
        <f t="shared" si="4"/>
        <v>775.6</v>
      </c>
      <c r="R28" s="681"/>
      <c r="S28" s="687">
        <f t="shared" si="5"/>
        <v>0</v>
      </c>
      <c r="T28" s="681"/>
      <c r="U28" s="687">
        <f t="shared" si="6"/>
        <v>-775.6</v>
      </c>
      <c r="V28" s="688">
        <f t="shared" si="7"/>
        <v>0</v>
      </c>
      <c r="W28" s="687">
        <f>W29+W30</f>
        <v>271.8</v>
      </c>
      <c r="X28" s="681"/>
      <c r="Y28" s="687">
        <f>Y29+Y30</f>
        <v>0</v>
      </c>
      <c r="Z28" s="681"/>
      <c r="AA28" s="687">
        <f t="shared" si="8"/>
        <v>-271.8</v>
      </c>
      <c r="AB28" s="688">
        <f t="shared" si="9"/>
        <v>0</v>
      </c>
      <c r="AC28" s="687">
        <f>AC29+AC30</f>
        <v>241.3</v>
      </c>
      <c r="AD28" s="681"/>
      <c r="AE28" s="687">
        <f>AE29+AE30</f>
        <v>0</v>
      </c>
      <c r="AF28" s="681"/>
      <c r="AG28" s="687">
        <f t="shared" si="10"/>
        <v>-241.3</v>
      </c>
      <c r="AH28" s="688">
        <f t="shared" si="11"/>
        <v>0</v>
      </c>
      <c r="AI28" s="687">
        <f>AI29+AI30</f>
        <v>262.5</v>
      </c>
      <c r="AJ28" s="681"/>
      <c r="AK28" s="687">
        <f>AK29+AK30</f>
        <v>0</v>
      </c>
      <c r="AL28" s="681"/>
      <c r="AM28" s="687">
        <f t="shared" si="12"/>
        <v>-262.5</v>
      </c>
      <c r="AN28" s="688">
        <f t="shared" si="13"/>
        <v>0</v>
      </c>
      <c r="AO28" s="687">
        <f t="shared" si="14"/>
        <v>744.1</v>
      </c>
      <c r="AP28" s="681"/>
      <c r="AQ28" s="687">
        <f t="shared" si="15"/>
        <v>0</v>
      </c>
      <c r="AR28" s="681"/>
      <c r="AS28" s="687">
        <f t="shared" si="16"/>
        <v>-744.1</v>
      </c>
      <c r="AT28" s="688">
        <f t="shared" si="17"/>
        <v>0</v>
      </c>
      <c r="AU28" s="687">
        <f>AU29+AU30</f>
        <v>249.6</v>
      </c>
      <c r="AV28" s="681"/>
      <c r="AW28" s="687">
        <f>AW29+AW30</f>
        <v>0</v>
      </c>
      <c r="AX28" s="681"/>
      <c r="AY28" s="687">
        <f t="shared" si="18"/>
        <v>-249.6</v>
      </c>
      <c r="AZ28" s="688">
        <f t="shared" si="19"/>
        <v>0</v>
      </c>
      <c r="BA28" s="687">
        <f>BA29+BA30</f>
        <v>253.39999999999998</v>
      </c>
      <c r="BB28" s="681"/>
      <c r="BC28" s="687">
        <f>BC29+BC30</f>
        <v>0</v>
      </c>
      <c r="BD28" s="681"/>
      <c r="BE28" s="687">
        <f t="shared" si="20"/>
        <v>-253.39999999999998</v>
      </c>
      <c r="BF28" s="688">
        <f t="shared" si="21"/>
        <v>0</v>
      </c>
      <c r="BG28" s="687">
        <f>BG29+BG30</f>
        <v>241.10000000000002</v>
      </c>
      <c r="BH28" s="681"/>
      <c r="BI28" s="687">
        <f>BI29+BI30</f>
        <v>0</v>
      </c>
      <c r="BJ28" s="681"/>
      <c r="BK28" s="687">
        <f t="shared" si="22"/>
        <v>-241.10000000000002</v>
      </c>
      <c r="BL28" s="688">
        <f t="shared" si="23"/>
        <v>0</v>
      </c>
      <c r="BM28" s="687">
        <f t="shared" si="24"/>
        <v>636.70000000000005</v>
      </c>
      <c r="BN28" s="681"/>
      <c r="BO28" s="687">
        <f t="shared" si="25"/>
        <v>0</v>
      </c>
      <c r="BP28" s="681"/>
      <c r="BQ28" s="687">
        <f t="shared" si="26"/>
        <v>-636.70000000000005</v>
      </c>
      <c r="BR28" s="688">
        <f t="shared" si="27"/>
        <v>0</v>
      </c>
      <c r="BS28" s="687">
        <f>BS29+BS30</f>
        <v>166</v>
      </c>
      <c r="BT28" s="681"/>
      <c r="BU28" s="687">
        <f>BU29+BU30</f>
        <v>0</v>
      </c>
      <c r="BV28" s="681"/>
      <c r="BW28" s="687">
        <f t="shared" si="28"/>
        <v>-166</v>
      </c>
      <c r="BX28" s="688">
        <f t="shared" si="29"/>
        <v>0</v>
      </c>
      <c r="BY28" s="687">
        <f>BY29+BY30</f>
        <v>241.3</v>
      </c>
      <c r="BZ28" s="681"/>
      <c r="CA28" s="687">
        <f>CA29+CA30</f>
        <v>0</v>
      </c>
      <c r="CB28" s="681"/>
      <c r="CC28" s="687">
        <f t="shared" si="30"/>
        <v>-241.3</v>
      </c>
      <c r="CD28" s="688">
        <f t="shared" si="31"/>
        <v>0</v>
      </c>
      <c r="CE28" s="687">
        <f>CE29+CE30</f>
        <v>229.4</v>
      </c>
      <c r="CF28" s="681"/>
      <c r="CG28" s="687">
        <f>CG29+CG30</f>
        <v>0</v>
      </c>
      <c r="CH28" s="681"/>
      <c r="CI28" s="687">
        <f t="shared" si="32"/>
        <v>-229.4</v>
      </c>
      <c r="CJ28" s="688">
        <f t="shared" si="33"/>
        <v>0</v>
      </c>
      <c r="CK28" s="687">
        <f t="shared" si="34"/>
        <v>679.5</v>
      </c>
      <c r="CL28" s="681"/>
      <c r="CM28" s="687">
        <f t="shared" si="35"/>
        <v>0</v>
      </c>
      <c r="CN28" s="681"/>
      <c r="CO28" s="687">
        <f t="shared" si="36"/>
        <v>-679.5</v>
      </c>
      <c r="CP28" s="688">
        <f t="shared" si="37"/>
        <v>0</v>
      </c>
      <c r="CQ28" s="687">
        <f>CQ29+CQ30</f>
        <v>233</v>
      </c>
      <c r="CR28" s="681"/>
      <c r="CS28" s="687">
        <f>CS29+CS30</f>
        <v>0</v>
      </c>
      <c r="CT28" s="681"/>
      <c r="CU28" s="687">
        <f t="shared" si="38"/>
        <v>-233</v>
      </c>
      <c r="CV28" s="688">
        <f t="shared" si="39"/>
        <v>0</v>
      </c>
      <c r="CW28" s="687">
        <f>CW29+CW30</f>
        <v>221.5</v>
      </c>
      <c r="CX28" s="681"/>
      <c r="CY28" s="687">
        <f>CY29+CY30</f>
        <v>0</v>
      </c>
      <c r="CZ28" s="681"/>
      <c r="DA28" s="687">
        <f t="shared" si="40"/>
        <v>-221.5</v>
      </c>
      <c r="DB28" s="688">
        <f t="shared" si="41"/>
        <v>0</v>
      </c>
      <c r="DC28" s="687">
        <f>DC29+DC30</f>
        <v>225</v>
      </c>
      <c r="DD28" s="681"/>
      <c r="DE28" s="687">
        <f>DE29+DE30</f>
        <v>0</v>
      </c>
      <c r="DF28" s="681"/>
      <c r="DG28" s="687">
        <f t="shared" si="42"/>
        <v>-225</v>
      </c>
      <c r="DH28" s="688">
        <f t="shared" si="43"/>
        <v>0</v>
      </c>
    </row>
    <row r="29" spans="1:112" ht="20.100000000000001" customHeight="1">
      <c r="B29" s="184" t="s">
        <v>3613</v>
      </c>
      <c r="C29" s="365"/>
      <c r="D29" s="641" t="s">
        <v>3614</v>
      </c>
      <c r="E29" s="528" t="s">
        <v>3615</v>
      </c>
      <c r="F29" s="528"/>
      <c r="G29" s="529"/>
      <c r="H29" s="530"/>
      <c r="I29" s="530"/>
      <c r="J29" s="324" t="s">
        <v>883</v>
      </c>
      <c r="K29" s="687">
        <f t="shared" si="0"/>
        <v>1273</v>
      </c>
      <c r="L29" s="681"/>
      <c r="M29" s="687">
        <f t="shared" si="1"/>
        <v>0</v>
      </c>
      <c r="N29" s="681"/>
      <c r="O29" s="687">
        <f t="shared" si="2"/>
        <v>-1273</v>
      </c>
      <c r="P29" s="688">
        <f t="shared" si="3"/>
        <v>0</v>
      </c>
      <c r="Q29" s="687">
        <f t="shared" si="4"/>
        <v>348.1</v>
      </c>
      <c r="R29" s="681"/>
      <c r="S29" s="687">
        <f t="shared" si="5"/>
        <v>0</v>
      </c>
      <c r="T29" s="681"/>
      <c r="U29" s="687">
        <f t="shared" si="6"/>
        <v>-348.1</v>
      </c>
      <c r="V29" s="688">
        <f t="shared" si="7"/>
        <v>0</v>
      </c>
      <c r="W29" s="683">
        <v>122</v>
      </c>
      <c r="X29" s="681"/>
      <c r="Y29" s="681"/>
      <c r="Z29" s="681"/>
      <c r="AA29" s="687">
        <f t="shared" si="8"/>
        <v>-122</v>
      </c>
      <c r="AB29" s="688">
        <f t="shared" si="9"/>
        <v>0</v>
      </c>
      <c r="AC29" s="683">
        <v>108.3</v>
      </c>
      <c r="AD29" s="681"/>
      <c r="AE29" s="681"/>
      <c r="AF29" s="681"/>
      <c r="AG29" s="687">
        <f t="shared" si="10"/>
        <v>-108.3</v>
      </c>
      <c r="AH29" s="688">
        <f t="shared" si="11"/>
        <v>0</v>
      </c>
      <c r="AI29" s="683">
        <v>117.8</v>
      </c>
      <c r="AJ29" s="681"/>
      <c r="AK29" s="681"/>
      <c r="AL29" s="681"/>
      <c r="AM29" s="687">
        <f t="shared" si="12"/>
        <v>-117.8</v>
      </c>
      <c r="AN29" s="688">
        <f t="shared" si="13"/>
        <v>0</v>
      </c>
      <c r="AO29" s="687">
        <f t="shared" si="14"/>
        <v>334.09999999999997</v>
      </c>
      <c r="AP29" s="681"/>
      <c r="AQ29" s="687">
        <f t="shared" si="15"/>
        <v>0</v>
      </c>
      <c r="AR29" s="681"/>
      <c r="AS29" s="687">
        <f t="shared" si="16"/>
        <v>-334.09999999999997</v>
      </c>
      <c r="AT29" s="688">
        <f t="shared" si="17"/>
        <v>0</v>
      </c>
      <c r="AU29" s="683">
        <v>112.1</v>
      </c>
      <c r="AV29" s="681"/>
      <c r="AW29" s="681"/>
      <c r="AX29" s="681"/>
      <c r="AY29" s="687">
        <f t="shared" si="18"/>
        <v>-112.1</v>
      </c>
      <c r="AZ29" s="688">
        <f t="shared" si="19"/>
        <v>0</v>
      </c>
      <c r="BA29" s="683">
        <v>113.8</v>
      </c>
      <c r="BB29" s="681"/>
      <c r="BC29" s="681"/>
      <c r="BD29" s="681"/>
      <c r="BE29" s="687">
        <f t="shared" si="20"/>
        <v>-113.8</v>
      </c>
      <c r="BF29" s="688">
        <f t="shared" si="21"/>
        <v>0</v>
      </c>
      <c r="BG29" s="683">
        <v>108.2</v>
      </c>
      <c r="BH29" s="681"/>
      <c r="BI29" s="681"/>
      <c r="BJ29" s="681"/>
      <c r="BK29" s="687">
        <f t="shared" si="22"/>
        <v>-108.2</v>
      </c>
      <c r="BL29" s="688">
        <f t="shared" si="23"/>
        <v>0</v>
      </c>
      <c r="BM29" s="687">
        <f t="shared" si="24"/>
        <v>285.8</v>
      </c>
      <c r="BN29" s="681"/>
      <c r="BO29" s="687">
        <f t="shared" si="25"/>
        <v>0</v>
      </c>
      <c r="BP29" s="681"/>
      <c r="BQ29" s="687">
        <f t="shared" si="26"/>
        <v>-285.8</v>
      </c>
      <c r="BR29" s="688">
        <f t="shared" si="27"/>
        <v>0</v>
      </c>
      <c r="BS29" s="683">
        <v>74.5</v>
      </c>
      <c r="BT29" s="681"/>
      <c r="BU29" s="681"/>
      <c r="BV29" s="681"/>
      <c r="BW29" s="687">
        <f t="shared" si="28"/>
        <v>-74.5</v>
      </c>
      <c r="BX29" s="688">
        <f t="shared" si="29"/>
        <v>0</v>
      </c>
      <c r="BY29" s="683">
        <v>108.3</v>
      </c>
      <c r="BZ29" s="681"/>
      <c r="CA29" s="681"/>
      <c r="CB29" s="681"/>
      <c r="CC29" s="687">
        <f t="shared" si="30"/>
        <v>-108.3</v>
      </c>
      <c r="CD29" s="688">
        <f t="shared" si="31"/>
        <v>0</v>
      </c>
      <c r="CE29" s="683">
        <v>103</v>
      </c>
      <c r="CF29" s="681"/>
      <c r="CG29" s="681"/>
      <c r="CH29" s="681"/>
      <c r="CI29" s="687">
        <f t="shared" si="32"/>
        <v>-103</v>
      </c>
      <c r="CJ29" s="688">
        <f t="shared" si="33"/>
        <v>0</v>
      </c>
      <c r="CK29" s="687">
        <f t="shared" si="34"/>
        <v>305</v>
      </c>
      <c r="CL29" s="681"/>
      <c r="CM29" s="687">
        <f t="shared" si="35"/>
        <v>0</v>
      </c>
      <c r="CN29" s="681"/>
      <c r="CO29" s="687">
        <f t="shared" si="36"/>
        <v>-305</v>
      </c>
      <c r="CP29" s="688">
        <f t="shared" si="37"/>
        <v>0</v>
      </c>
      <c r="CQ29" s="683">
        <v>104.6</v>
      </c>
      <c r="CR29" s="681"/>
      <c r="CS29" s="681"/>
      <c r="CT29" s="681"/>
      <c r="CU29" s="687">
        <f t="shared" si="38"/>
        <v>-104.6</v>
      </c>
      <c r="CV29" s="688">
        <f t="shared" si="39"/>
        <v>0</v>
      </c>
      <c r="CW29" s="683">
        <v>99.4</v>
      </c>
      <c r="CX29" s="681"/>
      <c r="CY29" s="681"/>
      <c r="CZ29" s="681"/>
      <c r="DA29" s="687">
        <f t="shared" si="40"/>
        <v>-99.4</v>
      </c>
      <c r="DB29" s="688">
        <f t="shared" si="41"/>
        <v>0</v>
      </c>
      <c r="DC29" s="683">
        <v>101</v>
      </c>
      <c r="DD29" s="681"/>
      <c r="DE29" s="681"/>
      <c r="DF29" s="681"/>
      <c r="DG29" s="687">
        <f t="shared" si="42"/>
        <v>-101</v>
      </c>
      <c r="DH29" s="688">
        <f t="shared" si="43"/>
        <v>0</v>
      </c>
    </row>
    <row r="30" spans="1:112" ht="20.100000000000001" customHeight="1">
      <c r="B30" s="112" t="s">
        <v>3616</v>
      </c>
      <c r="C30" s="365"/>
      <c r="D30" s="641" t="s">
        <v>3617</v>
      </c>
      <c r="E30" s="528" t="s">
        <v>3618</v>
      </c>
      <c r="F30" s="528"/>
      <c r="G30" s="529"/>
      <c r="H30" s="530"/>
      <c r="I30" s="530"/>
      <c r="J30" s="324" t="s">
        <v>883</v>
      </c>
      <c r="K30" s="687">
        <f t="shared" si="0"/>
        <v>1562.9</v>
      </c>
      <c r="L30" s="681"/>
      <c r="M30" s="687">
        <f t="shared" si="1"/>
        <v>0</v>
      </c>
      <c r="N30" s="681"/>
      <c r="O30" s="687">
        <f t="shared" si="2"/>
        <v>-1562.9</v>
      </c>
      <c r="P30" s="688">
        <f t="shared" si="3"/>
        <v>0</v>
      </c>
      <c r="Q30" s="687">
        <f t="shared" si="4"/>
        <v>427.5</v>
      </c>
      <c r="R30" s="681"/>
      <c r="S30" s="687">
        <f t="shared" si="5"/>
        <v>0</v>
      </c>
      <c r="T30" s="681"/>
      <c r="U30" s="687">
        <f t="shared" si="6"/>
        <v>-427.5</v>
      </c>
      <c r="V30" s="688">
        <f t="shared" si="7"/>
        <v>0</v>
      </c>
      <c r="W30" s="683">
        <v>149.80000000000001</v>
      </c>
      <c r="X30" s="681"/>
      <c r="Y30" s="681"/>
      <c r="Z30" s="681"/>
      <c r="AA30" s="687">
        <f t="shared" si="8"/>
        <v>-149.80000000000001</v>
      </c>
      <c r="AB30" s="688">
        <f t="shared" si="9"/>
        <v>0</v>
      </c>
      <c r="AC30" s="683">
        <v>133</v>
      </c>
      <c r="AD30" s="681"/>
      <c r="AE30" s="681"/>
      <c r="AF30" s="681"/>
      <c r="AG30" s="687">
        <f t="shared" si="10"/>
        <v>-133</v>
      </c>
      <c r="AH30" s="688">
        <f t="shared" si="11"/>
        <v>0</v>
      </c>
      <c r="AI30" s="683">
        <v>144.69999999999999</v>
      </c>
      <c r="AJ30" s="681"/>
      <c r="AK30" s="681"/>
      <c r="AL30" s="681"/>
      <c r="AM30" s="687">
        <f t="shared" si="12"/>
        <v>-144.69999999999999</v>
      </c>
      <c r="AN30" s="688">
        <f t="shared" si="13"/>
        <v>0</v>
      </c>
      <c r="AO30" s="687">
        <f t="shared" si="14"/>
        <v>410</v>
      </c>
      <c r="AP30" s="681"/>
      <c r="AQ30" s="687">
        <f t="shared" si="15"/>
        <v>0</v>
      </c>
      <c r="AR30" s="681"/>
      <c r="AS30" s="687">
        <f t="shared" si="16"/>
        <v>-410</v>
      </c>
      <c r="AT30" s="688">
        <f t="shared" si="17"/>
        <v>0</v>
      </c>
      <c r="AU30" s="683">
        <v>137.5</v>
      </c>
      <c r="AV30" s="681"/>
      <c r="AW30" s="681"/>
      <c r="AX30" s="681"/>
      <c r="AY30" s="687">
        <f t="shared" si="18"/>
        <v>-137.5</v>
      </c>
      <c r="AZ30" s="688">
        <f t="shared" si="19"/>
        <v>0</v>
      </c>
      <c r="BA30" s="683">
        <v>139.6</v>
      </c>
      <c r="BB30" s="681"/>
      <c r="BC30" s="681"/>
      <c r="BD30" s="681"/>
      <c r="BE30" s="687">
        <f t="shared" si="20"/>
        <v>-139.6</v>
      </c>
      <c r="BF30" s="688">
        <f t="shared" si="21"/>
        <v>0</v>
      </c>
      <c r="BG30" s="683">
        <v>132.9</v>
      </c>
      <c r="BH30" s="681"/>
      <c r="BI30" s="681"/>
      <c r="BJ30" s="681"/>
      <c r="BK30" s="687">
        <f t="shared" si="22"/>
        <v>-132.9</v>
      </c>
      <c r="BL30" s="688">
        <f t="shared" si="23"/>
        <v>0</v>
      </c>
      <c r="BM30" s="687">
        <f t="shared" si="24"/>
        <v>350.9</v>
      </c>
      <c r="BN30" s="681"/>
      <c r="BO30" s="687">
        <f t="shared" si="25"/>
        <v>0</v>
      </c>
      <c r="BP30" s="681"/>
      <c r="BQ30" s="687">
        <f t="shared" si="26"/>
        <v>-350.9</v>
      </c>
      <c r="BR30" s="688">
        <f t="shared" si="27"/>
        <v>0</v>
      </c>
      <c r="BS30" s="683">
        <v>91.5</v>
      </c>
      <c r="BT30" s="681"/>
      <c r="BU30" s="681"/>
      <c r="BV30" s="681"/>
      <c r="BW30" s="687">
        <f t="shared" si="28"/>
        <v>-91.5</v>
      </c>
      <c r="BX30" s="688">
        <f t="shared" si="29"/>
        <v>0</v>
      </c>
      <c r="BY30" s="683">
        <v>133</v>
      </c>
      <c r="BZ30" s="681"/>
      <c r="CA30" s="681"/>
      <c r="CB30" s="681"/>
      <c r="CC30" s="687">
        <f t="shared" si="30"/>
        <v>-133</v>
      </c>
      <c r="CD30" s="688">
        <f t="shared" si="31"/>
        <v>0</v>
      </c>
      <c r="CE30" s="683">
        <v>126.4</v>
      </c>
      <c r="CF30" s="681"/>
      <c r="CG30" s="681"/>
      <c r="CH30" s="681"/>
      <c r="CI30" s="687">
        <f t="shared" si="32"/>
        <v>-126.4</v>
      </c>
      <c r="CJ30" s="688">
        <f t="shared" si="33"/>
        <v>0</v>
      </c>
      <c r="CK30" s="687">
        <f t="shared" si="34"/>
        <v>374.5</v>
      </c>
      <c r="CL30" s="681"/>
      <c r="CM30" s="687">
        <f t="shared" si="35"/>
        <v>0</v>
      </c>
      <c r="CN30" s="681"/>
      <c r="CO30" s="687">
        <f t="shared" si="36"/>
        <v>-374.5</v>
      </c>
      <c r="CP30" s="688">
        <f t="shared" si="37"/>
        <v>0</v>
      </c>
      <c r="CQ30" s="683">
        <v>128.4</v>
      </c>
      <c r="CR30" s="681"/>
      <c r="CS30" s="681"/>
      <c r="CT30" s="681"/>
      <c r="CU30" s="687">
        <f t="shared" si="38"/>
        <v>-128.4</v>
      </c>
      <c r="CV30" s="688">
        <f t="shared" si="39"/>
        <v>0</v>
      </c>
      <c r="CW30" s="683">
        <v>122.1</v>
      </c>
      <c r="CX30" s="681"/>
      <c r="CY30" s="681"/>
      <c r="CZ30" s="681"/>
      <c r="DA30" s="687">
        <f t="shared" si="40"/>
        <v>-122.1</v>
      </c>
      <c r="DB30" s="688">
        <f t="shared" si="41"/>
        <v>0</v>
      </c>
      <c r="DC30" s="683">
        <v>124</v>
      </c>
      <c r="DD30" s="681"/>
      <c r="DE30" s="681"/>
      <c r="DF30" s="681"/>
      <c r="DG30" s="687">
        <f t="shared" si="42"/>
        <v>-124</v>
      </c>
      <c r="DH30" s="688">
        <f t="shared" si="43"/>
        <v>0</v>
      </c>
    </row>
    <row r="31" spans="1:112" ht="39" customHeight="1">
      <c r="B31" s="184" t="s">
        <v>3619</v>
      </c>
      <c r="C31" s="652" t="s">
        <v>911</v>
      </c>
      <c r="D31" s="613" t="s">
        <v>3620</v>
      </c>
      <c r="E31" s="528" t="s">
        <v>3621</v>
      </c>
      <c r="F31" s="528"/>
      <c r="G31" s="529"/>
      <c r="H31" s="530" t="s">
        <v>3622</v>
      </c>
      <c r="I31" s="530"/>
      <c r="J31" s="395" t="s">
        <v>883</v>
      </c>
      <c r="K31" s="687">
        <f t="shared" si="0"/>
        <v>0</v>
      </c>
      <c r="L31" s="681"/>
      <c r="M31" s="687">
        <f t="shared" si="1"/>
        <v>0</v>
      </c>
      <c r="N31" s="681"/>
      <c r="O31" s="687">
        <f t="shared" si="2"/>
        <v>0</v>
      </c>
      <c r="P31" s="688" t="str">
        <f t="shared" si="3"/>
        <v>-</v>
      </c>
      <c r="Q31" s="687">
        <f t="shared" si="4"/>
        <v>0</v>
      </c>
      <c r="R31" s="681"/>
      <c r="S31" s="687">
        <f t="shared" si="5"/>
        <v>0</v>
      </c>
      <c r="T31" s="681"/>
      <c r="U31" s="687">
        <f t="shared" si="6"/>
        <v>0</v>
      </c>
      <c r="V31" s="688" t="str">
        <f t="shared" si="7"/>
        <v>-</v>
      </c>
      <c r="W31" s="687">
        <f>W32</f>
        <v>0</v>
      </c>
      <c r="X31" s="681"/>
      <c r="Y31" s="687">
        <f>Y32</f>
        <v>0</v>
      </c>
      <c r="Z31" s="681"/>
      <c r="AA31" s="687">
        <f t="shared" si="8"/>
        <v>0</v>
      </c>
      <c r="AB31" s="688" t="str">
        <f t="shared" si="9"/>
        <v>-</v>
      </c>
      <c r="AC31" s="687">
        <f>AC32</f>
        <v>0</v>
      </c>
      <c r="AD31" s="681"/>
      <c r="AE31" s="687">
        <f>AE32</f>
        <v>0</v>
      </c>
      <c r="AF31" s="681"/>
      <c r="AG31" s="687">
        <f t="shared" si="10"/>
        <v>0</v>
      </c>
      <c r="AH31" s="688" t="str">
        <f t="shared" si="11"/>
        <v>-</v>
      </c>
      <c r="AI31" s="687">
        <f>AI32</f>
        <v>0</v>
      </c>
      <c r="AJ31" s="681"/>
      <c r="AK31" s="687">
        <f>AK32</f>
        <v>0</v>
      </c>
      <c r="AL31" s="681"/>
      <c r="AM31" s="687">
        <f t="shared" si="12"/>
        <v>0</v>
      </c>
      <c r="AN31" s="688" t="str">
        <f t="shared" si="13"/>
        <v>-</v>
      </c>
      <c r="AO31" s="687">
        <f t="shared" si="14"/>
        <v>0</v>
      </c>
      <c r="AP31" s="681"/>
      <c r="AQ31" s="687">
        <f t="shared" si="15"/>
        <v>0</v>
      </c>
      <c r="AR31" s="681"/>
      <c r="AS31" s="687">
        <f t="shared" si="16"/>
        <v>0</v>
      </c>
      <c r="AT31" s="688" t="str">
        <f t="shared" si="17"/>
        <v>-</v>
      </c>
      <c r="AU31" s="687">
        <f>AU32</f>
        <v>0</v>
      </c>
      <c r="AV31" s="681"/>
      <c r="AW31" s="687">
        <f>AW32</f>
        <v>0</v>
      </c>
      <c r="AX31" s="681"/>
      <c r="AY31" s="687">
        <f t="shared" si="18"/>
        <v>0</v>
      </c>
      <c r="AZ31" s="688" t="str">
        <f t="shared" si="19"/>
        <v>-</v>
      </c>
      <c r="BA31" s="687">
        <f>BA32</f>
        <v>0</v>
      </c>
      <c r="BB31" s="681"/>
      <c r="BC31" s="687">
        <f>BC32</f>
        <v>0</v>
      </c>
      <c r="BD31" s="681"/>
      <c r="BE31" s="687">
        <f t="shared" si="20"/>
        <v>0</v>
      </c>
      <c r="BF31" s="688" t="str">
        <f t="shared" si="21"/>
        <v>-</v>
      </c>
      <c r="BG31" s="687">
        <f>BG32</f>
        <v>0</v>
      </c>
      <c r="BH31" s="681"/>
      <c r="BI31" s="687">
        <f>BI32</f>
        <v>0</v>
      </c>
      <c r="BJ31" s="681"/>
      <c r="BK31" s="687">
        <f t="shared" si="22"/>
        <v>0</v>
      </c>
      <c r="BL31" s="688" t="str">
        <f t="shared" si="23"/>
        <v>-</v>
      </c>
      <c r="BM31" s="687">
        <f t="shared" si="24"/>
        <v>0</v>
      </c>
      <c r="BN31" s="681"/>
      <c r="BO31" s="687">
        <f t="shared" si="25"/>
        <v>0</v>
      </c>
      <c r="BP31" s="681"/>
      <c r="BQ31" s="687">
        <f t="shared" si="26"/>
        <v>0</v>
      </c>
      <c r="BR31" s="688" t="str">
        <f t="shared" si="27"/>
        <v>-</v>
      </c>
      <c r="BS31" s="687">
        <f>BS32</f>
        <v>0</v>
      </c>
      <c r="BT31" s="681"/>
      <c r="BU31" s="687">
        <f>BU32</f>
        <v>0</v>
      </c>
      <c r="BV31" s="681"/>
      <c r="BW31" s="687">
        <f t="shared" si="28"/>
        <v>0</v>
      </c>
      <c r="BX31" s="688" t="str">
        <f t="shared" si="29"/>
        <v>-</v>
      </c>
      <c r="BY31" s="687">
        <f>BY32</f>
        <v>0</v>
      </c>
      <c r="BZ31" s="681"/>
      <c r="CA31" s="687">
        <f>CA32</f>
        <v>0</v>
      </c>
      <c r="CB31" s="681"/>
      <c r="CC31" s="687">
        <f t="shared" si="30"/>
        <v>0</v>
      </c>
      <c r="CD31" s="688" t="str">
        <f t="shared" si="31"/>
        <v>-</v>
      </c>
      <c r="CE31" s="687">
        <f>CE32</f>
        <v>0</v>
      </c>
      <c r="CF31" s="681"/>
      <c r="CG31" s="687">
        <f>CG32</f>
        <v>0</v>
      </c>
      <c r="CH31" s="681"/>
      <c r="CI31" s="687">
        <f t="shared" si="32"/>
        <v>0</v>
      </c>
      <c r="CJ31" s="688" t="str">
        <f t="shared" si="33"/>
        <v>-</v>
      </c>
      <c r="CK31" s="687">
        <f t="shared" si="34"/>
        <v>0</v>
      </c>
      <c r="CL31" s="681"/>
      <c r="CM31" s="687">
        <f t="shared" si="35"/>
        <v>0</v>
      </c>
      <c r="CN31" s="681"/>
      <c r="CO31" s="687">
        <f t="shared" si="36"/>
        <v>0</v>
      </c>
      <c r="CP31" s="688" t="str">
        <f t="shared" si="37"/>
        <v>-</v>
      </c>
      <c r="CQ31" s="687">
        <f>CQ32</f>
        <v>0</v>
      </c>
      <c r="CR31" s="681"/>
      <c r="CS31" s="687">
        <f>CS32</f>
        <v>0</v>
      </c>
      <c r="CT31" s="681"/>
      <c r="CU31" s="687">
        <f t="shared" si="38"/>
        <v>0</v>
      </c>
      <c r="CV31" s="688" t="str">
        <f t="shared" si="39"/>
        <v>-</v>
      </c>
      <c r="CW31" s="687">
        <f>CW32</f>
        <v>0</v>
      </c>
      <c r="CX31" s="681"/>
      <c r="CY31" s="687">
        <f>CY32</f>
        <v>0</v>
      </c>
      <c r="CZ31" s="681"/>
      <c r="DA31" s="687">
        <f t="shared" si="40"/>
        <v>0</v>
      </c>
      <c r="DB31" s="688" t="str">
        <f t="shared" si="41"/>
        <v>-</v>
      </c>
      <c r="DC31" s="687">
        <f>DC32</f>
        <v>0</v>
      </c>
      <c r="DD31" s="681"/>
      <c r="DE31" s="687">
        <f>DE32</f>
        <v>0</v>
      </c>
      <c r="DF31" s="681"/>
      <c r="DG31" s="687">
        <f t="shared" si="42"/>
        <v>0</v>
      </c>
      <c r="DH31" s="688" t="str">
        <f t="shared" si="43"/>
        <v>-</v>
      </c>
    </row>
    <row r="32" spans="1:112" ht="20.100000000000001" customHeight="1">
      <c r="B32" s="112" t="s">
        <v>3623</v>
      </c>
      <c r="C32" s="365"/>
      <c r="D32" s="609" t="s">
        <v>280</v>
      </c>
      <c r="E32" s="528" t="s">
        <v>3622</v>
      </c>
      <c r="F32" s="528"/>
      <c r="G32" s="529"/>
      <c r="H32" s="530"/>
      <c r="I32" s="530"/>
      <c r="J32" s="324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1"/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1"/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1"/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1"/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1"/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1"/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1"/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1"/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1"/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1"/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1"/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1"/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2:112" ht="55.5" customHeight="1">
      <c r="B33" s="184"/>
      <c r="C33" s="652" t="s">
        <v>1273</v>
      </c>
      <c r="D33" s="613" t="s">
        <v>3624</v>
      </c>
      <c r="E33" s="528" t="s">
        <v>3625</v>
      </c>
      <c r="F33" s="528"/>
      <c r="G33" s="529"/>
      <c r="H33" s="530" t="s">
        <v>3626</v>
      </c>
      <c r="I33" s="530"/>
      <c r="J33" s="21" t="s">
        <v>1438</v>
      </c>
      <c r="K33" s="687">
        <f t="shared" si="0"/>
        <v>0</v>
      </c>
      <c r="L33" s="681"/>
      <c r="M33" s="687">
        <f t="shared" si="1"/>
        <v>0</v>
      </c>
      <c r="N33" s="681"/>
      <c r="O33" s="687">
        <f t="shared" si="2"/>
        <v>0</v>
      </c>
      <c r="P33" s="688" t="str">
        <f t="shared" si="3"/>
        <v>-</v>
      </c>
      <c r="Q33" s="687">
        <f t="shared" si="4"/>
        <v>0</v>
      </c>
      <c r="R33" s="681"/>
      <c r="S33" s="687">
        <f t="shared" si="5"/>
        <v>0</v>
      </c>
      <c r="T33" s="681"/>
      <c r="U33" s="687">
        <f t="shared" si="6"/>
        <v>0</v>
      </c>
      <c r="V33" s="688" t="str">
        <f t="shared" si="7"/>
        <v>-</v>
      </c>
      <c r="W33" s="687">
        <f>W34+W36+W37+W35</f>
        <v>0</v>
      </c>
      <c r="X33" s="681"/>
      <c r="Y33" s="687">
        <f>Y34+Y36+Y37+Y35</f>
        <v>0</v>
      </c>
      <c r="Z33" s="681"/>
      <c r="AA33" s="687">
        <f t="shared" si="8"/>
        <v>0</v>
      </c>
      <c r="AB33" s="688" t="str">
        <f t="shared" si="9"/>
        <v>-</v>
      </c>
      <c r="AC33" s="687">
        <f>AC34+AC36+AC37+AC35</f>
        <v>0</v>
      </c>
      <c r="AD33" s="681"/>
      <c r="AE33" s="687">
        <f>AE34+AE36+AE37+AE35</f>
        <v>0</v>
      </c>
      <c r="AF33" s="681"/>
      <c r="AG33" s="687">
        <f t="shared" si="10"/>
        <v>0</v>
      </c>
      <c r="AH33" s="688" t="str">
        <f t="shared" si="11"/>
        <v>-</v>
      </c>
      <c r="AI33" s="687">
        <f>AI34+AI36+AI37+AI35</f>
        <v>0</v>
      </c>
      <c r="AJ33" s="681"/>
      <c r="AK33" s="687">
        <f>AK34+AK36+AK37+AK35</f>
        <v>0</v>
      </c>
      <c r="AL33" s="681"/>
      <c r="AM33" s="687">
        <f t="shared" si="12"/>
        <v>0</v>
      </c>
      <c r="AN33" s="688" t="str">
        <f t="shared" si="13"/>
        <v>-</v>
      </c>
      <c r="AO33" s="687">
        <f t="shared" si="14"/>
        <v>0</v>
      </c>
      <c r="AP33" s="681"/>
      <c r="AQ33" s="687">
        <f t="shared" si="15"/>
        <v>0</v>
      </c>
      <c r="AR33" s="681"/>
      <c r="AS33" s="687">
        <f t="shared" si="16"/>
        <v>0</v>
      </c>
      <c r="AT33" s="688" t="str">
        <f t="shared" si="17"/>
        <v>-</v>
      </c>
      <c r="AU33" s="687">
        <f>AU34+AU36+AU37+AU35</f>
        <v>0</v>
      </c>
      <c r="AV33" s="681"/>
      <c r="AW33" s="687">
        <f>AW34+AW36+AW37+AW35</f>
        <v>0</v>
      </c>
      <c r="AX33" s="681"/>
      <c r="AY33" s="687">
        <f t="shared" si="18"/>
        <v>0</v>
      </c>
      <c r="AZ33" s="688" t="str">
        <f t="shared" si="19"/>
        <v>-</v>
      </c>
      <c r="BA33" s="687">
        <f>BA34+BA36+BA37+BA35</f>
        <v>0</v>
      </c>
      <c r="BB33" s="681"/>
      <c r="BC33" s="687">
        <f>BC34+BC36+BC37+BC35</f>
        <v>0</v>
      </c>
      <c r="BD33" s="681"/>
      <c r="BE33" s="687">
        <f t="shared" si="20"/>
        <v>0</v>
      </c>
      <c r="BF33" s="688" t="str">
        <f t="shared" si="21"/>
        <v>-</v>
      </c>
      <c r="BG33" s="687">
        <f>BG34+BG36+BG37+BG35</f>
        <v>0</v>
      </c>
      <c r="BH33" s="681"/>
      <c r="BI33" s="687">
        <f>BI34+BI36+BI37+BI35</f>
        <v>0</v>
      </c>
      <c r="BJ33" s="681"/>
      <c r="BK33" s="687">
        <f t="shared" si="22"/>
        <v>0</v>
      </c>
      <c r="BL33" s="688" t="str">
        <f t="shared" si="23"/>
        <v>-</v>
      </c>
      <c r="BM33" s="687">
        <f t="shared" si="24"/>
        <v>0</v>
      </c>
      <c r="BN33" s="681"/>
      <c r="BO33" s="687">
        <f t="shared" si="25"/>
        <v>0</v>
      </c>
      <c r="BP33" s="681"/>
      <c r="BQ33" s="687">
        <f t="shared" si="26"/>
        <v>0</v>
      </c>
      <c r="BR33" s="688" t="str">
        <f t="shared" si="27"/>
        <v>-</v>
      </c>
      <c r="BS33" s="687">
        <f>BS34+BS36+BS37+BS35</f>
        <v>0</v>
      </c>
      <c r="BT33" s="681"/>
      <c r="BU33" s="687">
        <f>BU34+BU36+BU37+BU35</f>
        <v>0</v>
      </c>
      <c r="BV33" s="681"/>
      <c r="BW33" s="687">
        <f t="shared" si="28"/>
        <v>0</v>
      </c>
      <c r="BX33" s="688" t="str">
        <f t="shared" si="29"/>
        <v>-</v>
      </c>
      <c r="BY33" s="687">
        <f>BY34+BY36+BY37+BY35</f>
        <v>0</v>
      </c>
      <c r="BZ33" s="681"/>
      <c r="CA33" s="687">
        <f>CA34+CA36+CA37+CA35</f>
        <v>0</v>
      </c>
      <c r="CB33" s="681"/>
      <c r="CC33" s="687">
        <f t="shared" si="30"/>
        <v>0</v>
      </c>
      <c r="CD33" s="688" t="str">
        <f t="shared" si="31"/>
        <v>-</v>
      </c>
      <c r="CE33" s="687">
        <f>CE34+CE36+CE37+CE35</f>
        <v>0</v>
      </c>
      <c r="CF33" s="681"/>
      <c r="CG33" s="687">
        <f>CG34+CG36+CG37+CG35</f>
        <v>0</v>
      </c>
      <c r="CH33" s="681"/>
      <c r="CI33" s="687">
        <f t="shared" si="32"/>
        <v>0</v>
      </c>
      <c r="CJ33" s="688" t="str">
        <f t="shared" si="33"/>
        <v>-</v>
      </c>
      <c r="CK33" s="687">
        <f t="shared" si="34"/>
        <v>0</v>
      </c>
      <c r="CL33" s="681"/>
      <c r="CM33" s="687">
        <f t="shared" si="35"/>
        <v>0</v>
      </c>
      <c r="CN33" s="681"/>
      <c r="CO33" s="687">
        <f t="shared" si="36"/>
        <v>0</v>
      </c>
      <c r="CP33" s="688" t="str">
        <f t="shared" si="37"/>
        <v>-</v>
      </c>
      <c r="CQ33" s="687">
        <f>CQ34+CQ36+CQ37+CQ35</f>
        <v>0</v>
      </c>
      <c r="CR33" s="681"/>
      <c r="CS33" s="687">
        <f>CS34+CS36+CS37+CS35</f>
        <v>0</v>
      </c>
      <c r="CT33" s="681"/>
      <c r="CU33" s="687">
        <f t="shared" si="38"/>
        <v>0</v>
      </c>
      <c r="CV33" s="688" t="str">
        <f t="shared" si="39"/>
        <v>-</v>
      </c>
      <c r="CW33" s="687">
        <f>CW34+CW36+CW37+CW35</f>
        <v>0</v>
      </c>
      <c r="CX33" s="681"/>
      <c r="CY33" s="687">
        <f>CY34+CY36+CY37+CY35</f>
        <v>0</v>
      </c>
      <c r="CZ33" s="681"/>
      <c r="DA33" s="687">
        <f t="shared" si="40"/>
        <v>0</v>
      </c>
      <c r="DB33" s="688" t="str">
        <f t="shared" si="41"/>
        <v>-</v>
      </c>
      <c r="DC33" s="687">
        <f>DC34+DC36+DC37+DC35</f>
        <v>0</v>
      </c>
      <c r="DD33" s="681"/>
      <c r="DE33" s="687">
        <f>DE34+DE36+DE37+DE35</f>
        <v>0</v>
      </c>
      <c r="DF33" s="681"/>
      <c r="DG33" s="687">
        <f t="shared" si="42"/>
        <v>0</v>
      </c>
      <c r="DH33" s="688" t="str">
        <f t="shared" si="43"/>
        <v>-</v>
      </c>
    </row>
    <row r="34" spans="2:112" ht="20.100000000000001" customHeight="1">
      <c r="B34" s="184"/>
      <c r="C34" s="365"/>
      <c r="D34" s="670" t="s">
        <v>3627</v>
      </c>
      <c r="E34" s="528" t="s">
        <v>3628</v>
      </c>
      <c r="F34" s="528"/>
      <c r="G34" s="529"/>
      <c r="H34" s="530"/>
      <c r="I34" s="530"/>
      <c r="J34" s="389" t="s">
        <v>1438</v>
      </c>
      <c r="K34" s="687">
        <f t="shared" si="0"/>
        <v>0</v>
      </c>
      <c r="L34" s="681"/>
      <c r="M34" s="687">
        <f t="shared" si="1"/>
        <v>0</v>
      </c>
      <c r="N34" s="681"/>
      <c r="O34" s="687">
        <f t="shared" si="2"/>
        <v>0</v>
      </c>
      <c r="P34" s="688" t="str">
        <f t="shared" si="3"/>
        <v>-</v>
      </c>
      <c r="Q34" s="687">
        <f t="shared" si="4"/>
        <v>0</v>
      </c>
      <c r="R34" s="681"/>
      <c r="S34" s="687">
        <f t="shared" si="5"/>
        <v>0</v>
      </c>
      <c r="T34" s="681"/>
      <c r="U34" s="687">
        <f t="shared" si="6"/>
        <v>0</v>
      </c>
      <c r="V34" s="688" t="str">
        <f t="shared" si="7"/>
        <v>-</v>
      </c>
      <c r="W34" s="681"/>
      <c r="X34" s="681"/>
      <c r="Y34" s="681"/>
      <c r="Z34" s="681"/>
      <c r="AA34" s="687">
        <f t="shared" si="8"/>
        <v>0</v>
      </c>
      <c r="AB34" s="688" t="str">
        <f t="shared" si="9"/>
        <v>-</v>
      </c>
      <c r="AC34" s="681"/>
      <c r="AD34" s="681"/>
      <c r="AE34" s="681"/>
      <c r="AF34" s="681"/>
      <c r="AG34" s="687">
        <f t="shared" si="10"/>
        <v>0</v>
      </c>
      <c r="AH34" s="688" t="str">
        <f t="shared" si="11"/>
        <v>-</v>
      </c>
      <c r="AI34" s="681"/>
      <c r="AJ34" s="681"/>
      <c r="AK34" s="681"/>
      <c r="AL34" s="681"/>
      <c r="AM34" s="687">
        <f t="shared" si="12"/>
        <v>0</v>
      </c>
      <c r="AN34" s="688" t="str">
        <f t="shared" si="13"/>
        <v>-</v>
      </c>
      <c r="AO34" s="687">
        <f t="shared" si="14"/>
        <v>0</v>
      </c>
      <c r="AP34" s="681"/>
      <c r="AQ34" s="687">
        <f t="shared" si="15"/>
        <v>0</v>
      </c>
      <c r="AR34" s="681"/>
      <c r="AS34" s="687">
        <f t="shared" si="16"/>
        <v>0</v>
      </c>
      <c r="AT34" s="688" t="str">
        <f t="shared" si="17"/>
        <v>-</v>
      </c>
      <c r="AU34" s="681"/>
      <c r="AV34" s="681"/>
      <c r="AW34" s="681"/>
      <c r="AX34" s="681"/>
      <c r="AY34" s="687">
        <f t="shared" si="18"/>
        <v>0</v>
      </c>
      <c r="AZ34" s="688" t="str">
        <f t="shared" si="19"/>
        <v>-</v>
      </c>
      <c r="BA34" s="681"/>
      <c r="BB34" s="681"/>
      <c r="BC34" s="681"/>
      <c r="BD34" s="681"/>
      <c r="BE34" s="687">
        <f t="shared" si="20"/>
        <v>0</v>
      </c>
      <c r="BF34" s="688" t="str">
        <f t="shared" si="21"/>
        <v>-</v>
      </c>
      <c r="BG34" s="681"/>
      <c r="BH34" s="681"/>
      <c r="BI34" s="681"/>
      <c r="BJ34" s="681"/>
      <c r="BK34" s="687">
        <f t="shared" si="22"/>
        <v>0</v>
      </c>
      <c r="BL34" s="688" t="str">
        <f t="shared" si="23"/>
        <v>-</v>
      </c>
      <c r="BM34" s="687">
        <f t="shared" si="24"/>
        <v>0</v>
      </c>
      <c r="BN34" s="681"/>
      <c r="BO34" s="687">
        <f t="shared" si="25"/>
        <v>0</v>
      </c>
      <c r="BP34" s="681"/>
      <c r="BQ34" s="687">
        <f t="shared" si="26"/>
        <v>0</v>
      </c>
      <c r="BR34" s="688" t="str">
        <f t="shared" si="27"/>
        <v>-</v>
      </c>
      <c r="BS34" s="681"/>
      <c r="BT34" s="681"/>
      <c r="BU34" s="681"/>
      <c r="BV34" s="681"/>
      <c r="BW34" s="687">
        <f t="shared" si="28"/>
        <v>0</v>
      </c>
      <c r="BX34" s="688" t="str">
        <f t="shared" si="29"/>
        <v>-</v>
      </c>
      <c r="BY34" s="681"/>
      <c r="BZ34" s="681"/>
      <c r="CA34" s="681"/>
      <c r="CB34" s="681"/>
      <c r="CC34" s="687">
        <f t="shared" si="30"/>
        <v>0</v>
      </c>
      <c r="CD34" s="688" t="str">
        <f t="shared" si="31"/>
        <v>-</v>
      </c>
      <c r="CE34" s="681"/>
      <c r="CF34" s="681"/>
      <c r="CG34" s="681"/>
      <c r="CH34" s="681"/>
      <c r="CI34" s="687">
        <f t="shared" si="32"/>
        <v>0</v>
      </c>
      <c r="CJ34" s="688" t="str">
        <f t="shared" si="33"/>
        <v>-</v>
      </c>
      <c r="CK34" s="687">
        <f t="shared" si="34"/>
        <v>0</v>
      </c>
      <c r="CL34" s="681"/>
      <c r="CM34" s="687">
        <f t="shared" si="35"/>
        <v>0</v>
      </c>
      <c r="CN34" s="681"/>
      <c r="CO34" s="687">
        <f t="shared" si="36"/>
        <v>0</v>
      </c>
      <c r="CP34" s="688" t="str">
        <f t="shared" si="37"/>
        <v>-</v>
      </c>
      <c r="CQ34" s="681"/>
      <c r="CR34" s="681"/>
      <c r="CS34" s="681"/>
      <c r="CT34" s="681"/>
      <c r="CU34" s="687">
        <f t="shared" si="38"/>
        <v>0</v>
      </c>
      <c r="CV34" s="688" t="str">
        <f t="shared" si="39"/>
        <v>-</v>
      </c>
      <c r="CW34" s="681"/>
      <c r="CX34" s="681"/>
      <c r="CY34" s="681"/>
      <c r="CZ34" s="681"/>
      <c r="DA34" s="687">
        <f t="shared" si="40"/>
        <v>0</v>
      </c>
      <c r="DB34" s="688" t="str">
        <f t="shared" si="41"/>
        <v>-</v>
      </c>
      <c r="DC34" s="681"/>
      <c r="DD34" s="681"/>
      <c r="DE34" s="681"/>
      <c r="DF34" s="681"/>
      <c r="DG34" s="687">
        <f t="shared" si="42"/>
        <v>0</v>
      </c>
      <c r="DH34" s="688" t="str">
        <f t="shared" si="43"/>
        <v>-</v>
      </c>
    </row>
    <row r="35" spans="2:112" ht="20.100000000000001" customHeight="1">
      <c r="B35" s="184"/>
      <c r="C35" s="365"/>
      <c r="D35" s="670" t="s">
        <v>3629</v>
      </c>
      <c r="E35" s="528" t="s">
        <v>3630</v>
      </c>
      <c r="F35" s="528"/>
      <c r="G35" s="529"/>
      <c r="H35" s="530"/>
      <c r="I35" s="530"/>
      <c r="J35" s="389" t="s">
        <v>1438</v>
      </c>
      <c r="K35" s="687">
        <f t="shared" si="0"/>
        <v>0</v>
      </c>
      <c r="L35" s="681"/>
      <c r="M35" s="687">
        <f t="shared" si="1"/>
        <v>0</v>
      </c>
      <c r="N35" s="681"/>
      <c r="O35" s="687">
        <f t="shared" si="2"/>
        <v>0</v>
      </c>
      <c r="P35" s="688" t="str">
        <f t="shared" si="3"/>
        <v>-</v>
      </c>
      <c r="Q35" s="687">
        <f t="shared" si="4"/>
        <v>0</v>
      </c>
      <c r="R35" s="681"/>
      <c r="S35" s="687">
        <f t="shared" si="5"/>
        <v>0</v>
      </c>
      <c r="T35" s="681"/>
      <c r="U35" s="687">
        <f t="shared" si="6"/>
        <v>0</v>
      </c>
      <c r="V35" s="688" t="str">
        <f t="shared" si="7"/>
        <v>-</v>
      </c>
      <c r="W35" s="681"/>
      <c r="X35" s="681"/>
      <c r="Y35" s="681"/>
      <c r="Z35" s="681"/>
      <c r="AA35" s="687">
        <f t="shared" si="8"/>
        <v>0</v>
      </c>
      <c r="AB35" s="688" t="str">
        <f t="shared" si="9"/>
        <v>-</v>
      </c>
      <c r="AC35" s="681"/>
      <c r="AD35" s="681"/>
      <c r="AE35" s="681"/>
      <c r="AF35" s="681"/>
      <c r="AG35" s="687">
        <f t="shared" si="10"/>
        <v>0</v>
      </c>
      <c r="AH35" s="688" t="str">
        <f t="shared" si="11"/>
        <v>-</v>
      </c>
      <c r="AI35" s="681"/>
      <c r="AJ35" s="681"/>
      <c r="AK35" s="681"/>
      <c r="AL35" s="681"/>
      <c r="AM35" s="687">
        <f t="shared" si="12"/>
        <v>0</v>
      </c>
      <c r="AN35" s="688" t="str">
        <f t="shared" si="13"/>
        <v>-</v>
      </c>
      <c r="AO35" s="687">
        <f t="shared" si="14"/>
        <v>0</v>
      </c>
      <c r="AP35" s="681"/>
      <c r="AQ35" s="687">
        <f t="shared" si="15"/>
        <v>0</v>
      </c>
      <c r="AR35" s="681"/>
      <c r="AS35" s="687">
        <f t="shared" si="16"/>
        <v>0</v>
      </c>
      <c r="AT35" s="688" t="str">
        <f t="shared" si="17"/>
        <v>-</v>
      </c>
      <c r="AU35" s="681"/>
      <c r="AV35" s="681"/>
      <c r="AW35" s="681"/>
      <c r="AX35" s="681"/>
      <c r="AY35" s="687">
        <f t="shared" si="18"/>
        <v>0</v>
      </c>
      <c r="AZ35" s="688" t="str">
        <f t="shared" si="19"/>
        <v>-</v>
      </c>
      <c r="BA35" s="681"/>
      <c r="BB35" s="681"/>
      <c r="BC35" s="681"/>
      <c r="BD35" s="681"/>
      <c r="BE35" s="687">
        <f t="shared" si="20"/>
        <v>0</v>
      </c>
      <c r="BF35" s="688" t="str">
        <f t="shared" si="21"/>
        <v>-</v>
      </c>
      <c r="BG35" s="681"/>
      <c r="BH35" s="681"/>
      <c r="BI35" s="681"/>
      <c r="BJ35" s="681"/>
      <c r="BK35" s="687">
        <f t="shared" si="22"/>
        <v>0</v>
      </c>
      <c r="BL35" s="688" t="str">
        <f t="shared" si="23"/>
        <v>-</v>
      </c>
      <c r="BM35" s="687">
        <f t="shared" si="24"/>
        <v>0</v>
      </c>
      <c r="BN35" s="681"/>
      <c r="BO35" s="687">
        <f t="shared" si="25"/>
        <v>0</v>
      </c>
      <c r="BP35" s="681"/>
      <c r="BQ35" s="687">
        <f t="shared" si="26"/>
        <v>0</v>
      </c>
      <c r="BR35" s="688" t="str">
        <f t="shared" si="27"/>
        <v>-</v>
      </c>
      <c r="BS35" s="681"/>
      <c r="BT35" s="681"/>
      <c r="BU35" s="681"/>
      <c r="BV35" s="681"/>
      <c r="BW35" s="687">
        <f t="shared" si="28"/>
        <v>0</v>
      </c>
      <c r="BX35" s="688" t="str">
        <f t="shared" si="29"/>
        <v>-</v>
      </c>
      <c r="BY35" s="681"/>
      <c r="BZ35" s="681"/>
      <c r="CA35" s="681"/>
      <c r="CB35" s="681"/>
      <c r="CC35" s="687">
        <f t="shared" si="30"/>
        <v>0</v>
      </c>
      <c r="CD35" s="688" t="str">
        <f t="shared" si="31"/>
        <v>-</v>
      </c>
      <c r="CE35" s="681"/>
      <c r="CF35" s="681"/>
      <c r="CG35" s="681"/>
      <c r="CH35" s="681"/>
      <c r="CI35" s="687">
        <f t="shared" si="32"/>
        <v>0</v>
      </c>
      <c r="CJ35" s="688" t="str">
        <f t="shared" si="33"/>
        <v>-</v>
      </c>
      <c r="CK35" s="687">
        <f t="shared" si="34"/>
        <v>0</v>
      </c>
      <c r="CL35" s="681"/>
      <c r="CM35" s="687">
        <f t="shared" si="35"/>
        <v>0</v>
      </c>
      <c r="CN35" s="681"/>
      <c r="CO35" s="687">
        <f t="shared" si="36"/>
        <v>0</v>
      </c>
      <c r="CP35" s="688" t="str">
        <f t="shared" si="37"/>
        <v>-</v>
      </c>
      <c r="CQ35" s="681"/>
      <c r="CR35" s="681"/>
      <c r="CS35" s="681"/>
      <c r="CT35" s="681"/>
      <c r="CU35" s="687">
        <f t="shared" si="38"/>
        <v>0</v>
      </c>
      <c r="CV35" s="688" t="str">
        <f t="shared" si="39"/>
        <v>-</v>
      </c>
      <c r="CW35" s="681"/>
      <c r="CX35" s="681"/>
      <c r="CY35" s="681"/>
      <c r="CZ35" s="681"/>
      <c r="DA35" s="687">
        <f t="shared" si="40"/>
        <v>0</v>
      </c>
      <c r="DB35" s="688" t="str">
        <f t="shared" si="41"/>
        <v>-</v>
      </c>
      <c r="DC35" s="681"/>
      <c r="DD35" s="681"/>
      <c r="DE35" s="681"/>
      <c r="DF35" s="681"/>
      <c r="DG35" s="687">
        <f t="shared" si="42"/>
        <v>0</v>
      </c>
      <c r="DH35" s="688" t="str">
        <f t="shared" si="43"/>
        <v>-</v>
      </c>
    </row>
    <row r="36" spans="2:112" ht="20.100000000000001" customHeight="1">
      <c r="B36" s="184"/>
      <c r="C36" s="365"/>
      <c r="D36" s="670" t="s">
        <v>3631</v>
      </c>
      <c r="E36" s="528" t="s">
        <v>3632</v>
      </c>
      <c r="F36" s="528"/>
      <c r="G36" s="529"/>
      <c r="H36" s="530"/>
      <c r="I36" s="530"/>
      <c r="J36" s="389" t="s">
        <v>1438</v>
      </c>
      <c r="K36" s="687">
        <f t="shared" si="0"/>
        <v>0</v>
      </c>
      <c r="L36" s="681"/>
      <c r="M36" s="687">
        <f t="shared" si="1"/>
        <v>0</v>
      </c>
      <c r="N36" s="681"/>
      <c r="O36" s="687">
        <f t="shared" si="2"/>
        <v>0</v>
      </c>
      <c r="P36" s="688" t="str">
        <f t="shared" si="3"/>
        <v>-</v>
      </c>
      <c r="Q36" s="687">
        <f t="shared" si="4"/>
        <v>0</v>
      </c>
      <c r="R36" s="681"/>
      <c r="S36" s="687">
        <f t="shared" si="5"/>
        <v>0</v>
      </c>
      <c r="T36" s="681"/>
      <c r="U36" s="687">
        <f t="shared" si="6"/>
        <v>0</v>
      </c>
      <c r="V36" s="688" t="str">
        <f t="shared" si="7"/>
        <v>-</v>
      </c>
      <c r="W36" s="681"/>
      <c r="X36" s="681"/>
      <c r="Y36" s="681"/>
      <c r="Z36" s="681"/>
      <c r="AA36" s="687">
        <f t="shared" si="8"/>
        <v>0</v>
      </c>
      <c r="AB36" s="688" t="str">
        <f t="shared" si="9"/>
        <v>-</v>
      </c>
      <c r="AC36" s="681"/>
      <c r="AD36" s="681"/>
      <c r="AE36" s="681"/>
      <c r="AF36" s="681"/>
      <c r="AG36" s="687">
        <f t="shared" si="10"/>
        <v>0</v>
      </c>
      <c r="AH36" s="688" t="str">
        <f t="shared" si="11"/>
        <v>-</v>
      </c>
      <c r="AI36" s="681"/>
      <c r="AJ36" s="681"/>
      <c r="AK36" s="681"/>
      <c r="AL36" s="681"/>
      <c r="AM36" s="687">
        <f t="shared" si="12"/>
        <v>0</v>
      </c>
      <c r="AN36" s="688" t="str">
        <f t="shared" si="13"/>
        <v>-</v>
      </c>
      <c r="AO36" s="687">
        <f t="shared" si="14"/>
        <v>0</v>
      </c>
      <c r="AP36" s="681"/>
      <c r="AQ36" s="687">
        <f t="shared" si="15"/>
        <v>0</v>
      </c>
      <c r="AR36" s="681"/>
      <c r="AS36" s="687">
        <f t="shared" si="16"/>
        <v>0</v>
      </c>
      <c r="AT36" s="688" t="str">
        <f t="shared" si="17"/>
        <v>-</v>
      </c>
      <c r="AU36" s="681"/>
      <c r="AV36" s="681"/>
      <c r="AW36" s="681"/>
      <c r="AX36" s="681"/>
      <c r="AY36" s="687">
        <f t="shared" si="18"/>
        <v>0</v>
      </c>
      <c r="AZ36" s="688" t="str">
        <f t="shared" si="19"/>
        <v>-</v>
      </c>
      <c r="BA36" s="681"/>
      <c r="BB36" s="681"/>
      <c r="BC36" s="681"/>
      <c r="BD36" s="681"/>
      <c r="BE36" s="687">
        <f t="shared" si="20"/>
        <v>0</v>
      </c>
      <c r="BF36" s="688" t="str">
        <f t="shared" si="21"/>
        <v>-</v>
      </c>
      <c r="BG36" s="681"/>
      <c r="BH36" s="681"/>
      <c r="BI36" s="681"/>
      <c r="BJ36" s="681"/>
      <c r="BK36" s="687">
        <f t="shared" si="22"/>
        <v>0</v>
      </c>
      <c r="BL36" s="688" t="str">
        <f t="shared" si="23"/>
        <v>-</v>
      </c>
      <c r="BM36" s="687">
        <f t="shared" si="24"/>
        <v>0</v>
      </c>
      <c r="BN36" s="681"/>
      <c r="BO36" s="687">
        <f t="shared" si="25"/>
        <v>0</v>
      </c>
      <c r="BP36" s="681"/>
      <c r="BQ36" s="687">
        <f t="shared" si="26"/>
        <v>0</v>
      </c>
      <c r="BR36" s="688" t="str">
        <f t="shared" si="27"/>
        <v>-</v>
      </c>
      <c r="BS36" s="681"/>
      <c r="BT36" s="681"/>
      <c r="BU36" s="681"/>
      <c r="BV36" s="681"/>
      <c r="BW36" s="687">
        <f t="shared" si="28"/>
        <v>0</v>
      </c>
      <c r="BX36" s="688" t="str">
        <f t="shared" si="29"/>
        <v>-</v>
      </c>
      <c r="BY36" s="681"/>
      <c r="BZ36" s="681"/>
      <c r="CA36" s="681"/>
      <c r="CB36" s="681"/>
      <c r="CC36" s="687">
        <f t="shared" si="30"/>
        <v>0</v>
      </c>
      <c r="CD36" s="688" t="str">
        <f t="shared" si="31"/>
        <v>-</v>
      </c>
      <c r="CE36" s="681"/>
      <c r="CF36" s="681"/>
      <c r="CG36" s="681"/>
      <c r="CH36" s="681"/>
      <c r="CI36" s="687">
        <f t="shared" si="32"/>
        <v>0</v>
      </c>
      <c r="CJ36" s="688" t="str">
        <f t="shared" si="33"/>
        <v>-</v>
      </c>
      <c r="CK36" s="687">
        <f t="shared" si="34"/>
        <v>0</v>
      </c>
      <c r="CL36" s="681"/>
      <c r="CM36" s="687">
        <f t="shared" si="35"/>
        <v>0</v>
      </c>
      <c r="CN36" s="681"/>
      <c r="CO36" s="687">
        <f t="shared" si="36"/>
        <v>0</v>
      </c>
      <c r="CP36" s="688" t="str">
        <f t="shared" si="37"/>
        <v>-</v>
      </c>
      <c r="CQ36" s="681"/>
      <c r="CR36" s="681"/>
      <c r="CS36" s="681"/>
      <c r="CT36" s="681"/>
      <c r="CU36" s="687">
        <f t="shared" si="38"/>
        <v>0</v>
      </c>
      <c r="CV36" s="688" t="str">
        <f t="shared" si="39"/>
        <v>-</v>
      </c>
      <c r="CW36" s="681"/>
      <c r="CX36" s="681"/>
      <c r="CY36" s="681"/>
      <c r="CZ36" s="681"/>
      <c r="DA36" s="687">
        <f t="shared" si="40"/>
        <v>0</v>
      </c>
      <c r="DB36" s="688" t="str">
        <f t="shared" si="41"/>
        <v>-</v>
      </c>
      <c r="DC36" s="681"/>
      <c r="DD36" s="681"/>
      <c r="DE36" s="681"/>
      <c r="DF36" s="681"/>
      <c r="DG36" s="687">
        <f t="shared" si="42"/>
        <v>0</v>
      </c>
      <c r="DH36" s="688" t="str">
        <f t="shared" si="43"/>
        <v>-</v>
      </c>
    </row>
    <row r="37" spans="2:112" ht="20.100000000000001" customHeight="1">
      <c r="B37" s="184"/>
      <c r="C37" s="365"/>
      <c r="D37" s="670" t="s">
        <v>1860</v>
      </c>
      <c r="E37" s="528" t="s">
        <v>3633</v>
      </c>
      <c r="F37" s="528"/>
      <c r="G37" s="529"/>
      <c r="H37" s="530"/>
      <c r="I37" s="530"/>
      <c r="J37" s="389" t="s">
        <v>1438</v>
      </c>
      <c r="K37" s="687">
        <f t="shared" si="0"/>
        <v>0</v>
      </c>
      <c r="L37" s="681"/>
      <c r="M37" s="687">
        <f t="shared" si="1"/>
        <v>0</v>
      </c>
      <c r="N37" s="681"/>
      <c r="O37" s="687">
        <f t="shared" si="2"/>
        <v>0</v>
      </c>
      <c r="P37" s="688" t="str">
        <f t="shared" si="3"/>
        <v>-</v>
      </c>
      <c r="Q37" s="687">
        <f t="shared" si="4"/>
        <v>0</v>
      </c>
      <c r="R37" s="681"/>
      <c r="S37" s="687">
        <f t="shared" si="5"/>
        <v>0</v>
      </c>
      <c r="T37" s="681"/>
      <c r="U37" s="687">
        <f t="shared" si="6"/>
        <v>0</v>
      </c>
      <c r="V37" s="688" t="str">
        <f t="shared" si="7"/>
        <v>-</v>
      </c>
      <c r="W37" s="681"/>
      <c r="X37" s="681"/>
      <c r="Y37" s="681"/>
      <c r="Z37" s="681"/>
      <c r="AA37" s="687">
        <f t="shared" si="8"/>
        <v>0</v>
      </c>
      <c r="AB37" s="688" t="str">
        <f t="shared" si="9"/>
        <v>-</v>
      </c>
      <c r="AC37" s="681"/>
      <c r="AD37" s="681"/>
      <c r="AE37" s="681"/>
      <c r="AF37" s="681"/>
      <c r="AG37" s="687">
        <f t="shared" si="10"/>
        <v>0</v>
      </c>
      <c r="AH37" s="688" t="str">
        <f t="shared" si="11"/>
        <v>-</v>
      </c>
      <c r="AI37" s="681"/>
      <c r="AJ37" s="681"/>
      <c r="AK37" s="681"/>
      <c r="AL37" s="681"/>
      <c r="AM37" s="687">
        <f t="shared" si="12"/>
        <v>0</v>
      </c>
      <c r="AN37" s="688" t="str">
        <f t="shared" si="13"/>
        <v>-</v>
      </c>
      <c r="AO37" s="687">
        <f t="shared" si="14"/>
        <v>0</v>
      </c>
      <c r="AP37" s="681"/>
      <c r="AQ37" s="687">
        <f t="shared" si="15"/>
        <v>0</v>
      </c>
      <c r="AR37" s="681"/>
      <c r="AS37" s="687">
        <f t="shared" si="16"/>
        <v>0</v>
      </c>
      <c r="AT37" s="688" t="str">
        <f t="shared" si="17"/>
        <v>-</v>
      </c>
      <c r="AU37" s="681"/>
      <c r="AV37" s="681"/>
      <c r="AW37" s="681"/>
      <c r="AX37" s="681"/>
      <c r="AY37" s="687">
        <f t="shared" si="18"/>
        <v>0</v>
      </c>
      <c r="AZ37" s="688" t="str">
        <f t="shared" si="19"/>
        <v>-</v>
      </c>
      <c r="BA37" s="681"/>
      <c r="BB37" s="681"/>
      <c r="BC37" s="681"/>
      <c r="BD37" s="681"/>
      <c r="BE37" s="687">
        <f t="shared" si="20"/>
        <v>0</v>
      </c>
      <c r="BF37" s="688" t="str">
        <f t="shared" si="21"/>
        <v>-</v>
      </c>
      <c r="BG37" s="681"/>
      <c r="BH37" s="681"/>
      <c r="BI37" s="681"/>
      <c r="BJ37" s="681"/>
      <c r="BK37" s="687">
        <f t="shared" si="22"/>
        <v>0</v>
      </c>
      <c r="BL37" s="688" t="str">
        <f t="shared" si="23"/>
        <v>-</v>
      </c>
      <c r="BM37" s="687">
        <f t="shared" si="24"/>
        <v>0</v>
      </c>
      <c r="BN37" s="681"/>
      <c r="BO37" s="687">
        <f t="shared" si="25"/>
        <v>0</v>
      </c>
      <c r="BP37" s="681"/>
      <c r="BQ37" s="687">
        <f t="shared" si="26"/>
        <v>0</v>
      </c>
      <c r="BR37" s="688" t="str">
        <f t="shared" si="27"/>
        <v>-</v>
      </c>
      <c r="BS37" s="681"/>
      <c r="BT37" s="681"/>
      <c r="BU37" s="681"/>
      <c r="BV37" s="681"/>
      <c r="BW37" s="687">
        <f t="shared" si="28"/>
        <v>0</v>
      </c>
      <c r="BX37" s="688" t="str">
        <f t="shared" si="29"/>
        <v>-</v>
      </c>
      <c r="BY37" s="681"/>
      <c r="BZ37" s="681"/>
      <c r="CA37" s="681"/>
      <c r="CB37" s="681"/>
      <c r="CC37" s="687">
        <f t="shared" si="30"/>
        <v>0</v>
      </c>
      <c r="CD37" s="688" t="str">
        <f t="shared" si="31"/>
        <v>-</v>
      </c>
      <c r="CE37" s="681"/>
      <c r="CF37" s="681"/>
      <c r="CG37" s="681"/>
      <c r="CH37" s="681"/>
      <c r="CI37" s="687">
        <f t="shared" si="32"/>
        <v>0</v>
      </c>
      <c r="CJ37" s="688" t="str">
        <f t="shared" si="33"/>
        <v>-</v>
      </c>
      <c r="CK37" s="687">
        <f t="shared" si="34"/>
        <v>0</v>
      </c>
      <c r="CL37" s="681"/>
      <c r="CM37" s="687">
        <f t="shared" si="35"/>
        <v>0</v>
      </c>
      <c r="CN37" s="681"/>
      <c r="CO37" s="687">
        <f t="shared" si="36"/>
        <v>0</v>
      </c>
      <c r="CP37" s="688" t="str">
        <f t="shared" si="37"/>
        <v>-</v>
      </c>
      <c r="CQ37" s="681"/>
      <c r="CR37" s="681"/>
      <c r="CS37" s="681"/>
      <c r="CT37" s="681"/>
      <c r="CU37" s="687">
        <f t="shared" si="38"/>
        <v>0</v>
      </c>
      <c r="CV37" s="688" t="str">
        <f t="shared" si="39"/>
        <v>-</v>
      </c>
      <c r="CW37" s="681"/>
      <c r="CX37" s="681"/>
      <c r="CY37" s="681"/>
      <c r="CZ37" s="681"/>
      <c r="DA37" s="687">
        <f t="shared" si="40"/>
        <v>0</v>
      </c>
      <c r="DB37" s="688" t="str">
        <f t="shared" si="41"/>
        <v>-</v>
      </c>
      <c r="DC37" s="681"/>
      <c r="DD37" s="681"/>
      <c r="DE37" s="681"/>
      <c r="DF37" s="681"/>
      <c r="DG37" s="687">
        <f t="shared" si="42"/>
        <v>0</v>
      </c>
      <c r="DH37" s="688" t="str">
        <f t="shared" si="43"/>
        <v>-</v>
      </c>
    </row>
    <row r="38" spans="2:112" ht="20.100000000000001" customHeight="1" outlineLevel="1">
      <c r="B38" s="184" t="s">
        <v>3634</v>
      </c>
      <c r="C38" s="365"/>
      <c r="D38" s="124" t="s">
        <v>873</v>
      </c>
      <c r="E38" s="528"/>
      <c r="F38" s="528"/>
      <c r="G38" s="529"/>
      <c r="H38" s="530"/>
      <c r="I38" s="530"/>
      <c r="J38" s="389"/>
      <c r="K38" s="681"/>
      <c r="L38" s="681"/>
      <c r="M38" s="681"/>
      <c r="N38" s="681"/>
      <c r="O38" s="681"/>
      <c r="P38" s="681"/>
      <c r="Q38" s="681"/>
      <c r="R38" s="681"/>
      <c r="S38" s="681"/>
      <c r="T38" s="681"/>
      <c r="U38" s="681"/>
      <c r="V38" s="681"/>
      <c r="W38" s="681"/>
      <c r="X38" s="681"/>
      <c r="Y38" s="681"/>
      <c r="Z38" s="681"/>
      <c r="AA38" s="681"/>
      <c r="AB38" s="681"/>
      <c r="AC38" s="681"/>
      <c r="AD38" s="681"/>
      <c r="AE38" s="681"/>
      <c r="AF38" s="681"/>
      <c r="AG38" s="681"/>
      <c r="AH38" s="681"/>
      <c r="AI38" s="681"/>
      <c r="AJ38" s="681"/>
      <c r="AK38" s="681"/>
      <c r="AL38" s="681"/>
      <c r="AM38" s="681"/>
      <c r="AN38" s="681"/>
      <c r="AO38" s="681"/>
      <c r="AP38" s="681"/>
      <c r="AQ38" s="681"/>
      <c r="AR38" s="681"/>
      <c r="AS38" s="681"/>
      <c r="AT38" s="681"/>
      <c r="AU38" s="681"/>
      <c r="AV38" s="681"/>
      <c r="AW38" s="681"/>
      <c r="AX38" s="681"/>
      <c r="AY38" s="681"/>
      <c r="AZ38" s="681"/>
      <c r="BA38" s="681"/>
      <c r="BB38" s="681"/>
      <c r="BC38" s="681"/>
      <c r="BD38" s="681"/>
      <c r="BE38" s="681"/>
      <c r="BF38" s="681"/>
      <c r="BG38" s="681"/>
      <c r="BH38" s="681"/>
      <c r="BI38" s="681"/>
      <c r="BJ38" s="681"/>
      <c r="BK38" s="681"/>
      <c r="BL38" s="681"/>
      <c r="BM38" s="681"/>
      <c r="BN38" s="681"/>
      <c r="BO38" s="681"/>
      <c r="BP38" s="681"/>
      <c r="BQ38" s="681"/>
      <c r="BR38" s="681"/>
      <c r="BS38" s="681"/>
      <c r="BT38" s="681"/>
      <c r="BU38" s="681"/>
      <c r="BV38" s="681"/>
      <c r="BW38" s="681"/>
      <c r="BX38" s="681"/>
      <c r="BY38" s="681"/>
      <c r="BZ38" s="681"/>
      <c r="CA38" s="681"/>
      <c r="CB38" s="681"/>
      <c r="CC38" s="681"/>
      <c r="CD38" s="681"/>
      <c r="CE38" s="681"/>
      <c r="CF38" s="681"/>
      <c r="CG38" s="681"/>
      <c r="CH38" s="681"/>
      <c r="CI38" s="681"/>
      <c r="CJ38" s="681"/>
      <c r="CK38" s="681"/>
      <c r="CL38" s="681"/>
      <c r="CM38" s="681"/>
      <c r="CN38" s="681"/>
      <c r="CO38" s="681"/>
      <c r="CP38" s="681"/>
      <c r="CQ38" s="681"/>
      <c r="CR38" s="681"/>
      <c r="CS38" s="681"/>
      <c r="CT38" s="681"/>
      <c r="CU38" s="681"/>
      <c r="CV38" s="681"/>
      <c r="CW38" s="681"/>
      <c r="CX38" s="681"/>
      <c r="CY38" s="681"/>
      <c r="CZ38" s="681"/>
      <c r="DA38" s="681"/>
      <c r="DB38" s="681"/>
      <c r="DC38" s="681"/>
      <c r="DD38" s="681"/>
      <c r="DE38" s="681"/>
      <c r="DF38" s="681"/>
      <c r="DG38" s="681"/>
      <c r="DH38" s="681"/>
    </row>
    <row r="39" spans="2:112" ht="20.100000000000001" customHeight="1" outlineLevel="1">
      <c r="B39" s="112" t="s">
        <v>3635</v>
      </c>
      <c r="C39" s="365"/>
      <c r="D39" s="638" t="s">
        <v>3636</v>
      </c>
      <c r="E39" s="528" t="s">
        <v>3637</v>
      </c>
      <c r="F39" s="528"/>
      <c r="G39" s="529"/>
      <c r="H39" s="530"/>
      <c r="I39" s="530"/>
      <c r="J39" s="737"/>
      <c r="K39" s="687">
        <f>Q39+AO39+BM39+CK39</f>
        <v>0</v>
      </c>
      <c r="L39" s="681"/>
      <c r="M39" s="687">
        <f>S39+AQ39+BO39+CM39</f>
        <v>0</v>
      </c>
      <c r="N39" s="681"/>
      <c r="O39" s="687">
        <f>IFERROR(M39-K39,"-")</f>
        <v>0</v>
      </c>
      <c r="P39" s="688" t="str">
        <f>IFERROR(M39/K39,"-")</f>
        <v>-</v>
      </c>
      <c r="Q39" s="687">
        <f>W39+AC39+AI39</f>
        <v>0</v>
      </c>
      <c r="R39" s="681"/>
      <c r="S39" s="687">
        <f>Y39+AE39+AK39</f>
        <v>0</v>
      </c>
      <c r="T39" s="681"/>
      <c r="U39" s="687">
        <f>IFERROR(S39-Q39,"-")</f>
        <v>0</v>
      </c>
      <c r="V39" s="688" t="str">
        <f>IFERROR(S39/Q39,"-")</f>
        <v>-</v>
      </c>
      <c r="W39" s="681"/>
      <c r="X39" s="681"/>
      <c r="Y39" s="681"/>
      <c r="Z39" s="681"/>
      <c r="AA39" s="687">
        <f>IFERROR(Y39-W39,"-")</f>
        <v>0</v>
      </c>
      <c r="AB39" s="688" t="str">
        <f>IFERROR(Y39/W39,"-")</f>
        <v>-</v>
      </c>
      <c r="AC39" s="681"/>
      <c r="AD39" s="681"/>
      <c r="AE39" s="681"/>
      <c r="AF39" s="681"/>
      <c r="AG39" s="687">
        <f>IFERROR(AE39-AC39,"-")</f>
        <v>0</v>
      </c>
      <c r="AH39" s="688" t="str">
        <f>IFERROR(AE39/AC39,"-")</f>
        <v>-</v>
      </c>
      <c r="AI39" s="681"/>
      <c r="AJ39" s="681"/>
      <c r="AK39" s="681"/>
      <c r="AL39" s="681"/>
      <c r="AM39" s="687">
        <f>IFERROR(AK39-AI39,"-")</f>
        <v>0</v>
      </c>
      <c r="AN39" s="688" t="str">
        <f>IFERROR(AK39/AI39,"-")</f>
        <v>-</v>
      </c>
      <c r="AO39" s="687">
        <f>AU39+BA39+BG39</f>
        <v>0</v>
      </c>
      <c r="AP39" s="681"/>
      <c r="AQ39" s="687">
        <f>AW39+BC39+BI39</f>
        <v>0</v>
      </c>
      <c r="AR39" s="681"/>
      <c r="AS39" s="687">
        <f>IFERROR(AQ39-AO39,"-")</f>
        <v>0</v>
      </c>
      <c r="AT39" s="688" t="str">
        <f>IFERROR(AQ39/AO39,"-")</f>
        <v>-</v>
      </c>
      <c r="AU39" s="681"/>
      <c r="AV39" s="681"/>
      <c r="AW39" s="681"/>
      <c r="AX39" s="681"/>
      <c r="AY39" s="687">
        <f>IFERROR(AW39-AU39,"-")</f>
        <v>0</v>
      </c>
      <c r="AZ39" s="688" t="str">
        <f>IFERROR(AW39/AU39,"-")</f>
        <v>-</v>
      </c>
      <c r="BA39" s="681"/>
      <c r="BB39" s="681"/>
      <c r="BC39" s="681"/>
      <c r="BD39" s="681"/>
      <c r="BE39" s="687">
        <f>IFERROR(BC39-BA39,"-")</f>
        <v>0</v>
      </c>
      <c r="BF39" s="688" t="str">
        <f>IFERROR(BC39/BA39,"-")</f>
        <v>-</v>
      </c>
      <c r="BG39" s="681"/>
      <c r="BH39" s="681"/>
      <c r="BI39" s="681"/>
      <c r="BJ39" s="681"/>
      <c r="BK39" s="687">
        <f>IFERROR(BI39-BG39,"-")</f>
        <v>0</v>
      </c>
      <c r="BL39" s="688" t="str">
        <f>IFERROR(BI39/BG39,"-")</f>
        <v>-</v>
      </c>
      <c r="BM39" s="687">
        <f>BS39+BY39+CE39</f>
        <v>0</v>
      </c>
      <c r="BN39" s="681"/>
      <c r="BO39" s="687">
        <f>BU39+CA39+CG39</f>
        <v>0</v>
      </c>
      <c r="BP39" s="681"/>
      <c r="BQ39" s="687">
        <f>IFERROR(BO39-BM39,"-")</f>
        <v>0</v>
      </c>
      <c r="BR39" s="688" t="str">
        <f>IFERROR(BO39/BM39,"-")</f>
        <v>-</v>
      </c>
      <c r="BS39" s="681"/>
      <c r="BT39" s="681"/>
      <c r="BU39" s="681"/>
      <c r="BV39" s="681"/>
      <c r="BW39" s="687">
        <f>IFERROR(BU39-BS39,"-")</f>
        <v>0</v>
      </c>
      <c r="BX39" s="688" t="str">
        <f>IFERROR(BU39/BS39,"-")</f>
        <v>-</v>
      </c>
      <c r="BY39" s="681"/>
      <c r="BZ39" s="681"/>
      <c r="CA39" s="681"/>
      <c r="CB39" s="681"/>
      <c r="CC39" s="687">
        <f>IFERROR(CA39-BY39,"-")</f>
        <v>0</v>
      </c>
      <c r="CD39" s="688" t="str">
        <f>IFERROR(CA39/BY39,"-")</f>
        <v>-</v>
      </c>
      <c r="CE39" s="681"/>
      <c r="CF39" s="681"/>
      <c r="CG39" s="681"/>
      <c r="CH39" s="681"/>
      <c r="CI39" s="687">
        <f>IFERROR(CG39-CE39,"-")</f>
        <v>0</v>
      </c>
      <c r="CJ39" s="688" t="str">
        <f>IFERROR(CG39/CE39,"-")</f>
        <v>-</v>
      </c>
      <c r="CK39" s="687">
        <f>CQ39+CW39+DC39</f>
        <v>0</v>
      </c>
      <c r="CL39" s="681"/>
      <c r="CM39" s="687">
        <f>CS39+CY39+DE39</f>
        <v>0</v>
      </c>
      <c r="CN39" s="681"/>
      <c r="CO39" s="687">
        <f>IFERROR(CM39-CK39,"-")</f>
        <v>0</v>
      </c>
      <c r="CP39" s="688" t="str">
        <f>IFERROR(CM39/CK39,"-")</f>
        <v>-</v>
      </c>
      <c r="CQ39" s="681"/>
      <c r="CR39" s="681"/>
      <c r="CS39" s="681"/>
      <c r="CT39" s="681"/>
      <c r="CU39" s="687">
        <f>IFERROR(CS39-CQ39,"-")</f>
        <v>0</v>
      </c>
      <c r="CV39" s="688" t="str">
        <f>IFERROR(CS39/CQ39,"-")</f>
        <v>-</v>
      </c>
      <c r="CW39" s="681"/>
      <c r="CX39" s="681"/>
      <c r="CY39" s="681"/>
      <c r="CZ39" s="681"/>
      <c r="DA39" s="687">
        <f>IFERROR(CY39-CW39,"-")</f>
        <v>0</v>
      </c>
      <c r="DB39" s="688" t="str">
        <f>IFERROR(CY39/CW39,"-")</f>
        <v>-</v>
      </c>
      <c r="DC39" s="681"/>
      <c r="DD39" s="681"/>
      <c r="DE39" s="681"/>
      <c r="DF39" s="681"/>
      <c r="DG39" s="687">
        <f>IFERROR(DE39-DC39,"-")</f>
        <v>0</v>
      </c>
      <c r="DH39" s="688" t="str">
        <f>IFERROR(DE39/DC39,"-")</f>
        <v>-</v>
      </c>
    </row>
    <row r="40" spans="2:112" ht="20.100000000000001" customHeight="1" outlineLevel="1">
      <c r="B40" s="184" t="s">
        <v>3638</v>
      </c>
      <c r="C40" s="365"/>
      <c r="D40" s="191" t="s">
        <v>3639</v>
      </c>
      <c r="E40" s="528" t="s">
        <v>3640</v>
      </c>
      <c r="F40" s="528"/>
      <c r="G40" s="529"/>
      <c r="H40" s="530"/>
      <c r="I40" s="530"/>
      <c r="J40" s="737" t="s">
        <v>889</v>
      </c>
      <c r="K40" s="687">
        <f>Q40+AO40+BM40+CK40</f>
        <v>9732.0999999999985</v>
      </c>
      <c r="L40" s="681"/>
      <c r="M40" s="687">
        <f>S40+AQ40+BO40+CM40</f>
        <v>0</v>
      </c>
      <c r="N40" s="681"/>
      <c r="O40" s="687">
        <f>IFERROR(M40-K40,"-")</f>
        <v>-9732.0999999999985</v>
      </c>
      <c r="P40" s="688">
        <f>IFERROR(M40/K40,"-")</f>
        <v>0</v>
      </c>
      <c r="Q40" s="687">
        <f>W40+AC40+AI40</f>
        <v>2472.4</v>
      </c>
      <c r="R40" s="681"/>
      <c r="S40" s="687">
        <f>Y40+AE40+AK40</f>
        <v>0</v>
      </c>
      <c r="T40" s="681"/>
      <c r="U40" s="687">
        <f>IFERROR(S40-Q40,"-")</f>
        <v>-2472.4</v>
      </c>
      <c r="V40" s="688">
        <f>IFERROR(S40/Q40,"-")</f>
        <v>0</v>
      </c>
      <c r="W40" s="683">
        <v>851.6</v>
      </c>
      <c r="X40" s="681"/>
      <c r="Y40" s="681"/>
      <c r="Z40" s="681"/>
      <c r="AA40" s="687">
        <f>IFERROR(Y40-W40,"-")</f>
        <v>-851.6</v>
      </c>
      <c r="AB40" s="688">
        <f>IFERROR(Y40/W40,"-")</f>
        <v>0</v>
      </c>
      <c r="AC40" s="683">
        <v>769.2</v>
      </c>
      <c r="AD40" s="681"/>
      <c r="AE40" s="681"/>
      <c r="AF40" s="681"/>
      <c r="AG40" s="687">
        <f>IFERROR(AE40-AC40,"-")</f>
        <v>-769.2</v>
      </c>
      <c r="AH40" s="688">
        <f>IFERROR(AE40/AC40,"-")</f>
        <v>0</v>
      </c>
      <c r="AI40" s="683">
        <v>851.6</v>
      </c>
      <c r="AJ40" s="681"/>
      <c r="AK40" s="681"/>
      <c r="AL40" s="681"/>
      <c r="AM40" s="687">
        <f>IFERROR(AK40-AI40,"-")</f>
        <v>-851.6</v>
      </c>
      <c r="AN40" s="688">
        <f>IFERROR(AK40/AI40,"-")</f>
        <v>0</v>
      </c>
      <c r="AO40" s="687">
        <f>AU40+BA40+BG40</f>
        <v>2482.1</v>
      </c>
      <c r="AP40" s="681"/>
      <c r="AQ40" s="687">
        <f>AW40+BC40+BI40</f>
        <v>0</v>
      </c>
      <c r="AR40" s="681"/>
      <c r="AS40" s="687">
        <f>IFERROR(AQ40-AO40,"-")</f>
        <v>-2482.1</v>
      </c>
      <c r="AT40" s="688">
        <f>IFERROR(AQ40/AO40,"-")</f>
        <v>0</v>
      </c>
      <c r="AU40" s="683">
        <v>824.1</v>
      </c>
      <c r="AV40" s="681"/>
      <c r="AW40" s="681"/>
      <c r="AX40" s="681"/>
      <c r="AY40" s="687">
        <f>IFERROR(AW40-AU40,"-")</f>
        <v>-824.1</v>
      </c>
      <c r="AZ40" s="688">
        <f>IFERROR(AW40/AU40,"-")</f>
        <v>0</v>
      </c>
      <c r="BA40" s="683">
        <v>851.6</v>
      </c>
      <c r="BB40" s="681"/>
      <c r="BC40" s="681"/>
      <c r="BD40" s="681"/>
      <c r="BE40" s="687">
        <f>IFERROR(BC40-BA40,"-")</f>
        <v>-851.6</v>
      </c>
      <c r="BF40" s="688">
        <f>IFERROR(BC40/BA40,"-")</f>
        <v>0</v>
      </c>
      <c r="BG40" s="683">
        <v>806.4</v>
      </c>
      <c r="BH40" s="681"/>
      <c r="BI40" s="681"/>
      <c r="BJ40" s="681"/>
      <c r="BK40" s="687">
        <f>IFERROR(BI40-BG40,"-")</f>
        <v>-806.4</v>
      </c>
      <c r="BL40" s="688">
        <f>IFERROR(BI40/BG40,"-")</f>
        <v>0</v>
      </c>
      <c r="BM40" s="687">
        <f>BS40+BY40+CE40</f>
        <v>2250.2999999999997</v>
      </c>
      <c r="BN40" s="681"/>
      <c r="BO40" s="687">
        <f>BU40+CA40+CG40</f>
        <v>0</v>
      </c>
      <c r="BP40" s="681"/>
      <c r="BQ40" s="687">
        <f>IFERROR(BO40-BM40,"-")</f>
        <v>-2250.2999999999997</v>
      </c>
      <c r="BR40" s="688">
        <f>IFERROR(BO40/BM40,"-")</f>
        <v>0</v>
      </c>
      <c r="BS40" s="683">
        <v>592.9</v>
      </c>
      <c r="BT40" s="681"/>
      <c r="BU40" s="681"/>
      <c r="BV40" s="681"/>
      <c r="BW40" s="687">
        <f>IFERROR(BU40-BS40,"-")</f>
        <v>-592.9</v>
      </c>
      <c r="BX40" s="688">
        <f>IFERROR(BU40/BS40,"-")</f>
        <v>0</v>
      </c>
      <c r="BY40" s="683">
        <v>833.3</v>
      </c>
      <c r="BZ40" s="681"/>
      <c r="CA40" s="681"/>
      <c r="CB40" s="681"/>
      <c r="CC40" s="687">
        <f>IFERROR(CA40-BY40,"-")</f>
        <v>-833.3</v>
      </c>
      <c r="CD40" s="688">
        <f>IFERROR(CA40/BY40,"-")</f>
        <v>0</v>
      </c>
      <c r="CE40" s="683">
        <v>824.1</v>
      </c>
      <c r="CF40" s="681"/>
      <c r="CG40" s="681"/>
      <c r="CH40" s="681"/>
      <c r="CI40" s="687">
        <f>IFERROR(CG40-CE40,"-")</f>
        <v>-824.1</v>
      </c>
      <c r="CJ40" s="688">
        <f>IFERROR(CG40/CE40,"-")</f>
        <v>0</v>
      </c>
      <c r="CK40" s="687">
        <f>CQ40+CW40+DC40</f>
        <v>2527.3000000000002</v>
      </c>
      <c r="CL40" s="681"/>
      <c r="CM40" s="687">
        <f>CS40+CY40+DE40</f>
        <v>0</v>
      </c>
      <c r="CN40" s="681"/>
      <c r="CO40" s="687">
        <f>IFERROR(CM40-CK40,"-")</f>
        <v>-2527.3000000000002</v>
      </c>
      <c r="CP40" s="688">
        <f>IFERROR(CM40/CK40,"-")</f>
        <v>0</v>
      </c>
      <c r="CQ40" s="683">
        <v>851.6</v>
      </c>
      <c r="CR40" s="681"/>
      <c r="CS40" s="681"/>
      <c r="CT40" s="681"/>
      <c r="CU40" s="687">
        <f>IFERROR(CS40-CQ40,"-")</f>
        <v>-851.6</v>
      </c>
      <c r="CV40" s="688">
        <f>IFERROR(CS40/CQ40,"-")</f>
        <v>0</v>
      </c>
      <c r="CW40" s="683">
        <v>824.1</v>
      </c>
      <c r="CX40" s="681"/>
      <c r="CY40" s="681"/>
      <c r="CZ40" s="681"/>
      <c r="DA40" s="687">
        <f>IFERROR(CY40-CW40,"-")</f>
        <v>-824.1</v>
      </c>
      <c r="DB40" s="688">
        <f>IFERROR(CY40/CW40,"-")</f>
        <v>0</v>
      </c>
      <c r="DC40" s="683">
        <v>851.6</v>
      </c>
      <c r="DD40" s="681"/>
      <c r="DE40" s="681"/>
      <c r="DF40" s="681"/>
      <c r="DG40" s="687">
        <f>IFERROR(DE40-DC40,"-")</f>
        <v>-851.6</v>
      </c>
      <c r="DH40" s="688">
        <f>IFERROR(DE40/DC40,"-")</f>
        <v>0</v>
      </c>
    </row>
    <row r="41" spans="2:112" ht="20.100000000000001" customHeight="1" outlineLevel="1">
      <c r="B41" s="184"/>
      <c r="C41" s="365"/>
      <c r="D41" s="638" t="s">
        <v>3641</v>
      </c>
      <c r="E41" s="528"/>
      <c r="F41" s="528"/>
      <c r="G41" s="529"/>
      <c r="H41" s="530"/>
      <c r="I41" s="530"/>
      <c r="J41" s="391" t="s">
        <v>883</v>
      </c>
      <c r="K41" s="681"/>
      <c r="L41" s="681"/>
      <c r="M41" s="681"/>
      <c r="N41" s="681"/>
      <c r="O41" s="681"/>
      <c r="P41" s="681"/>
      <c r="Q41" s="681"/>
      <c r="R41" s="681"/>
      <c r="S41" s="681"/>
      <c r="T41" s="681"/>
      <c r="U41" s="681"/>
      <c r="V41" s="681"/>
      <c r="W41" s="681"/>
      <c r="X41" s="681"/>
      <c r="Y41" s="681"/>
      <c r="Z41" s="681"/>
      <c r="AA41" s="681"/>
      <c r="AB41" s="681"/>
      <c r="AC41" s="681"/>
      <c r="AD41" s="681"/>
      <c r="AE41" s="681"/>
      <c r="AF41" s="681"/>
      <c r="AG41" s="681"/>
      <c r="AH41" s="681"/>
      <c r="AI41" s="681"/>
      <c r="AJ41" s="681"/>
      <c r="AK41" s="681"/>
      <c r="AL41" s="681"/>
      <c r="AM41" s="681"/>
      <c r="AN41" s="681"/>
      <c r="AO41" s="681"/>
      <c r="AP41" s="681"/>
      <c r="AQ41" s="681"/>
      <c r="AR41" s="681"/>
      <c r="AS41" s="681"/>
      <c r="AT41" s="681"/>
      <c r="AU41" s="681"/>
      <c r="AV41" s="681"/>
      <c r="AW41" s="681"/>
      <c r="AX41" s="681"/>
      <c r="AY41" s="681"/>
      <c r="AZ41" s="681"/>
      <c r="BA41" s="681"/>
      <c r="BB41" s="681"/>
      <c r="BC41" s="681"/>
      <c r="BD41" s="681"/>
      <c r="BE41" s="681"/>
      <c r="BF41" s="681"/>
      <c r="BG41" s="681"/>
      <c r="BH41" s="681"/>
      <c r="BI41" s="681"/>
      <c r="BJ41" s="681"/>
      <c r="BK41" s="681"/>
      <c r="BL41" s="681"/>
      <c r="BM41" s="681"/>
      <c r="BN41" s="681"/>
      <c r="BO41" s="681"/>
      <c r="BP41" s="681"/>
      <c r="BQ41" s="681"/>
      <c r="BR41" s="681"/>
      <c r="BS41" s="681"/>
      <c r="BT41" s="681"/>
      <c r="BU41" s="681"/>
      <c r="BV41" s="681"/>
      <c r="BW41" s="681"/>
      <c r="BX41" s="681"/>
      <c r="BY41" s="681"/>
      <c r="BZ41" s="681"/>
      <c r="CA41" s="681"/>
      <c r="CB41" s="681"/>
      <c r="CC41" s="681"/>
      <c r="CD41" s="681"/>
      <c r="CE41" s="681"/>
      <c r="CF41" s="681"/>
      <c r="CG41" s="681"/>
      <c r="CH41" s="681"/>
      <c r="CI41" s="681"/>
      <c r="CJ41" s="681"/>
      <c r="CK41" s="681"/>
      <c r="CL41" s="681"/>
      <c r="CM41" s="681"/>
      <c r="CN41" s="681"/>
      <c r="CO41" s="681"/>
      <c r="CP41" s="681"/>
      <c r="CQ41" s="681"/>
      <c r="CR41" s="681"/>
      <c r="CS41" s="681"/>
      <c r="CT41" s="681"/>
      <c r="CU41" s="681"/>
      <c r="CV41" s="681"/>
      <c r="CW41" s="681"/>
      <c r="CX41" s="681"/>
      <c r="CY41" s="681"/>
      <c r="CZ41" s="681"/>
      <c r="DA41" s="681"/>
      <c r="DB41" s="681"/>
      <c r="DC41" s="681"/>
      <c r="DD41" s="681"/>
      <c r="DE41" s="681"/>
      <c r="DF41" s="681"/>
      <c r="DG41" s="681"/>
      <c r="DH41" s="681"/>
    </row>
    <row r="42" spans="2:112" ht="19.5" customHeight="1" outlineLevel="1">
      <c r="B42" s="184"/>
      <c r="C42" s="365"/>
      <c r="D42" s="191" t="s">
        <v>3627</v>
      </c>
      <c r="E42" s="528" t="s">
        <v>3642</v>
      </c>
      <c r="F42" s="528"/>
      <c r="G42" s="529"/>
      <c r="H42" s="530"/>
      <c r="I42" s="530"/>
      <c r="J42" s="391" t="s">
        <v>883</v>
      </c>
      <c r="K42" s="687">
        <f t="shared" ref="K42:K84" si="44">Q42+AO42+BM42+CK42</f>
        <v>1427.6</v>
      </c>
      <c r="L42" s="681"/>
      <c r="M42" s="687">
        <f t="shared" ref="M42:M84" si="45">S42+AQ42+BO42+CM42</f>
        <v>0</v>
      </c>
      <c r="N42" s="681"/>
      <c r="O42" s="687">
        <f t="shared" ref="O42:O84" si="46">IFERROR(M42-K42,"-")</f>
        <v>-1427.6</v>
      </c>
      <c r="P42" s="688">
        <f t="shared" ref="P42:P84" si="47">IFERROR(M42/K42,"-")</f>
        <v>0</v>
      </c>
      <c r="Q42" s="687">
        <f t="shared" ref="Q42:Q84" si="48">W42+AC42+AI42</f>
        <v>363.3</v>
      </c>
      <c r="R42" s="681"/>
      <c r="S42" s="687">
        <f t="shared" ref="S42:S84" si="49">Y42+AE42+AK42</f>
        <v>0</v>
      </c>
      <c r="T42" s="681"/>
      <c r="U42" s="687">
        <f t="shared" ref="U42:U84" si="50">IFERROR(S42-Q42,"-")</f>
        <v>-363.3</v>
      </c>
      <c r="V42" s="688">
        <f t="shared" ref="V42:V84" si="51">IFERROR(S42/Q42,"-")</f>
        <v>0</v>
      </c>
      <c r="W42" s="683">
        <v>125.4</v>
      </c>
      <c r="X42" s="681"/>
      <c r="Y42" s="681"/>
      <c r="Z42" s="681"/>
      <c r="AA42" s="687">
        <f t="shared" ref="AA42:AA84" si="52">IFERROR(Y42-W42,"-")</f>
        <v>-125.4</v>
      </c>
      <c r="AB42" s="688">
        <f t="shared" ref="AB42:AB84" si="53">IFERROR(Y42/W42,"-")</f>
        <v>0</v>
      </c>
      <c r="AC42" s="683">
        <v>113</v>
      </c>
      <c r="AD42" s="681"/>
      <c r="AE42" s="681"/>
      <c r="AF42" s="681"/>
      <c r="AG42" s="687">
        <f t="shared" ref="AG42:AG84" si="54">IFERROR(AE42-AC42,"-")</f>
        <v>-113</v>
      </c>
      <c r="AH42" s="688">
        <f t="shared" ref="AH42:AH84" si="55">IFERROR(AE42/AC42,"-")</f>
        <v>0</v>
      </c>
      <c r="AI42" s="683">
        <v>124.9</v>
      </c>
      <c r="AJ42" s="681"/>
      <c r="AK42" s="681"/>
      <c r="AL42" s="681"/>
      <c r="AM42" s="687">
        <f t="shared" ref="AM42:AM84" si="56">IFERROR(AK42-AI42,"-")</f>
        <v>-124.9</v>
      </c>
      <c r="AN42" s="688">
        <f t="shared" ref="AN42:AN84" si="57">IFERROR(AK42/AI42,"-")</f>
        <v>0</v>
      </c>
      <c r="AO42" s="687">
        <f t="shared" ref="AO42:AO84" si="58">AU42+BA42+BG42</f>
        <v>368.3</v>
      </c>
      <c r="AP42" s="681"/>
      <c r="AQ42" s="687">
        <f t="shared" ref="AQ42:AQ84" si="59">AW42+BC42+BI42</f>
        <v>0</v>
      </c>
      <c r="AR42" s="681"/>
      <c r="AS42" s="687">
        <f t="shared" ref="AS42:AS84" si="60">IFERROR(AQ42-AO42,"-")</f>
        <v>-368.3</v>
      </c>
      <c r="AT42" s="688">
        <f t="shared" ref="AT42:AT84" si="61">IFERROR(AQ42/AO42,"-")</f>
        <v>0</v>
      </c>
      <c r="AU42" s="683">
        <v>120.3</v>
      </c>
      <c r="AV42" s="681"/>
      <c r="AW42" s="681"/>
      <c r="AX42" s="681"/>
      <c r="AY42" s="687">
        <f t="shared" ref="AY42:AY84" si="62">IFERROR(AW42-AU42,"-")</f>
        <v>-120.3</v>
      </c>
      <c r="AZ42" s="688">
        <f t="shared" ref="AZ42:AZ84" si="63">IFERROR(AW42/AU42,"-")</f>
        <v>0</v>
      </c>
      <c r="BA42" s="683">
        <v>124</v>
      </c>
      <c r="BB42" s="681"/>
      <c r="BC42" s="681"/>
      <c r="BD42" s="681"/>
      <c r="BE42" s="687">
        <f t="shared" ref="BE42:BE84" si="64">IFERROR(BC42-BA42,"-")</f>
        <v>-124</v>
      </c>
      <c r="BF42" s="688">
        <f t="shared" ref="BF42:BF84" si="65">IFERROR(BC42/BA42,"-")</f>
        <v>0</v>
      </c>
      <c r="BG42" s="683">
        <v>124</v>
      </c>
      <c r="BH42" s="681"/>
      <c r="BI42" s="681"/>
      <c r="BJ42" s="681"/>
      <c r="BK42" s="687">
        <f t="shared" ref="BK42:BK84" si="66">IFERROR(BI42-BG42,"-")</f>
        <v>-124</v>
      </c>
      <c r="BL42" s="688">
        <f t="shared" ref="BL42:BL84" si="67">IFERROR(BI42/BG42,"-")</f>
        <v>0</v>
      </c>
      <c r="BM42" s="687">
        <f t="shared" ref="BM42:BM84" si="68">BS42+BY42+CE42</f>
        <v>332.7</v>
      </c>
      <c r="BN42" s="681"/>
      <c r="BO42" s="687">
        <f t="shared" ref="BO42:BO84" si="69">BU42+CA42+CG42</f>
        <v>0</v>
      </c>
      <c r="BP42" s="681"/>
      <c r="BQ42" s="687">
        <f t="shared" ref="BQ42:BQ84" si="70">IFERROR(BO42-BM42,"-")</f>
        <v>-332.7</v>
      </c>
      <c r="BR42" s="688">
        <f t="shared" ref="BR42:BR84" si="71">IFERROR(BO42/BM42,"-")</f>
        <v>0</v>
      </c>
      <c r="BS42" s="683">
        <v>86.9</v>
      </c>
      <c r="BT42" s="681"/>
      <c r="BU42" s="681"/>
      <c r="BV42" s="681"/>
      <c r="BW42" s="687">
        <f t="shared" ref="BW42:BW84" si="72">IFERROR(BU42-BS42,"-")</f>
        <v>-86.9</v>
      </c>
      <c r="BX42" s="688">
        <f t="shared" ref="BX42:BX84" si="73">IFERROR(BU42/BS42,"-")</f>
        <v>0</v>
      </c>
      <c r="BY42" s="683">
        <v>127.1</v>
      </c>
      <c r="BZ42" s="681"/>
      <c r="CA42" s="681"/>
      <c r="CB42" s="681"/>
      <c r="CC42" s="687">
        <f t="shared" ref="CC42:CC84" si="74">IFERROR(CA42-BY42,"-")</f>
        <v>-127.1</v>
      </c>
      <c r="CD42" s="688">
        <f t="shared" ref="CD42:CD84" si="75">IFERROR(CA42/BY42,"-")</f>
        <v>0</v>
      </c>
      <c r="CE42" s="683">
        <v>118.7</v>
      </c>
      <c r="CF42" s="681"/>
      <c r="CG42" s="681"/>
      <c r="CH42" s="681"/>
      <c r="CI42" s="687">
        <f t="shared" ref="CI42:CI84" si="76">IFERROR(CG42-CE42,"-")</f>
        <v>-118.7</v>
      </c>
      <c r="CJ42" s="688">
        <f t="shared" ref="CJ42:CJ84" si="77">IFERROR(CG42/CE42,"-")</f>
        <v>0</v>
      </c>
      <c r="CK42" s="687">
        <f t="shared" ref="CK42:CK84" si="78">CQ42+CW42+DC42</f>
        <v>363.3</v>
      </c>
      <c r="CL42" s="681"/>
      <c r="CM42" s="687">
        <f t="shared" ref="CM42:CM84" si="79">CS42+CY42+DE42</f>
        <v>0</v>
      </c>
      <c r="CN42" s="681"/>
      <c r="CO42" s="687">
        <f t="shared" ref="CO42:CO84" si="80">IFERROR(CM42-CK42,"-")</f>
        <v>-363.3</v>
      </c>
      <c r="CP42" s="688">
        <f t="shared" ref="CP42:CP84" si="81">IFERROR(CM42/CK42,"-")</f>
        <v>0</v>
      </c>
      <c r="CQ42" s="683">
        <v>122.6</v>
      </c>
      <c r="CR42" s="681"/>
      <c r="CS42" s="681"/>
      <c r="CT42" s="681"/>
      <c r="CU42" s="687">
        <f t="shared" ref="CU42:CU84" si="82">IFERROR(CS42-CQ42,"-")</f>
        <v>-122.6</v>
      </c>
      <c r="CV42" s="688">
        <f t="shared" ref="CV42:CV84" si="83">IFERROR(CS42/CQ42,"-")</f>
        <v>0</v>
      </c>
      <c r="CW42" s="683">
        <v>118.5</v>
      </c>
      <c r="CX42" s="681"/>
      <c r="CY42" s="681"/>
      <c r="CZ42" s="681"/>
      <c r="DA42" s="687">
        <f t="shared" ref="DA42:DA84" si="84">IFERROR(CY42-CW42,"-")</f>
        <v>-118.5</v>
      </c>
      <c r="DB42" s="688">
        <f t="shared" ref="DB42:DB84" si="85">IFERROR(CY42/CW42,"-")</f>
        <v>0</v>
      </c>
      <c r="DC42" s="683">
        <v>122.2</v>
      </c>
      <c r="DD42" s="681"/>
      <c r="DE42" s="681"/>
      <c r="DF42" s="681"/>
      <c r="DG42" s="687">
        <f t="shared" ref="DG42:DG84" si="86">IFERROR(DE42-DC42,"-")</f>
        <v>-122.2</v>
      </c>
      <c r="DH42" s="688">
        <f t="shared" ref="DH42:DH84" si="87">IFERROR(DE42/DC42,"-")</f>
        <v>0</v>
      </c>
    </row>
    <row r="43" spans="2:112" ht="19.5" customHeight="1" outlineLevel="1">
      <c r="B43" s="184"/>
      <c r="C43" s="365"/>
      <c r="D43" s="191" t="s">
        <v>3643</v>
      </c>
      <c r="E43" s="528" t="s">
        <v>3644</v>
      </c>
      <c r="F43" s="528"/>
      <c r="G43" s="529"/>
      <c r="H43" s="530"/>
      <c r="I43" s="530"/>
      <c r="J43" s="391" t="s">
        <v>883</v>
      </c>
      <c r="K43" s="687">
        <f t="shared" si="44"/>
        <v>463.09999999999991</v>
      </c>
      <c r="L43" s="681"/>
      <c r="M43" s="687">
        <f t="shared" si="45"/>
        <v>0</v>
      </c>
      <c r="N43" s="681"/>
      <c r="O43" s="687">
        <f t="shared" si="46"/>
        <v>-463.09999999999991</v>
      </c>
      <c r="P43" s="688">
        <f t="shared" si="47"/>
        <v>0</v>
      </c>
      <c r="Q43" s="687">
        <f t="shared" si="48"/>
        <v>133.89999999999998</v>
      </c>
      <c r="R43" s="681"/>
      <c r="S43" s="687">
        <f t="shared" si="49"/>
        <v>0</v>
      </c>
      <c r="T43" s="681"/>
      <c r="U43" s="687">
        <f t="shared" si="50"/>
        <v>-133.89999999999998</v>
      </c>
      <c r="V43" s="688">
        <f t="shared" si="51"/>
        <v>0</v>
      </c>
      <c r="W43" s="683">
        <v>47.1</v>
      </c>
      <c r="X43" s="681"/>
      <c r="Y43" s="681"/>
      <c r="Z43" s="681"/>
      <c r="AA43" s="687">
        <f t="shared" si="52"/>
        <v>-47.1</v>
      </c>
      <c r="AB43" s="688">
        <f t="shared" si="53"/>
        <v>0</v>
      </c>
      <c r="AC43" s="683">
        <v>41.5</v>
      </c>
      <c r="AD43" s="681"/>
      <c r="AE43" s="681"/>
      <c r="AF43" s="681"/>
      <c r="AG43" s="687">
        <f t="shared" si="54"/>
        <v>-41.5</v>
      </c>
      <c r="AH43" s="688">
        <f t="shared" si="55"/>
        <v>0</v>
      </c>
      <c r="AI43" s="683">
        <v>45.3</v>
      </c>
      <c r="AJ43" s="681"/>
      <c r="AK43" s="681"/>
      <c r="AL43" s="681"/>
      <c r="AM43" s="687">
        <f t="shared" si="56"/>
        <v>-45.3</v>
      </c>
      <c r="AN43" s="688">
        <f t="shared" si="57"/>
        <v>0</v>
      </c>
      <c r="AO43" s="687">
        <f t="shared" si="58"/>
        <v>106.2</v>
      </c>
      <c r="AP43" s="681"/>
      <c r="AQ43" s="687">
        <f t="shared" si="59"/>
        <v>0</v>
      </c>
      <c r="AR43" s="681"/>
      <c r="AS43" s="687">
        <f t="shared" si="60"/>
        <v>-106.2</v>
      </c>
      <c r="AT43" s="688">
        <f t="shared" si="61"/>
        <v>0</v>
      </c>
      <c r="AU43" s="683">
        <v>35.700000000000003</v>
      </c>
      <c r="AV43" s="681"/>
      <c r="AW43" s="681"/>
      <c r="AX43" s="681"/>
      <c r="AY43" s="687">
        <f t="shared" si="62"/>
        <v>-35.700000000000003</v>
      </c>
      <c r="AZ43" s="688">
        <f t="shared" si="63"/>
        <v>0</v>
      </c>
      <c r="BA43" s="683">
        <v>40.799999999999997</v>
      </c>
      <c r="BB43" s="681"/>
      <c r="BC43" s="681"/>
      <c r="BD43" s="681"/>
      <c r="BE43" s="687">
        <f t="shared" si="64"/>
        <v>-40.799999999999997</v>
      </c>
      <c r="BF43" s="688">
        <f t="shared" si="65"/>
        <v>0</v>
      </c>
      <c r="BG43" s="683">
        <v>29.7</v>
      </c>
      <c r="BH43" s="681"/>
      <c r="BI43" s="681"/>
      <c r="BJ43" s="681"/>
      <c r="BK43" s="687">
        <f t="shared" si="66"/>
        <v>-29.7</v>
      </c>
      <c r="BL43" s="688">
        <f t="shared" si="67"/>
        <v>0</v>
      </c>
      <c r="BM43" s="687">
        <f t="shared" si="68"/>
        <v>105.6</v>
      </c>
      <c r="BN43" s="681"/>
      <c r="BO43" s="687">
        <f t="shared" si="69"/>
        <v>0</v>
      </c>
      <c r="BP43" s="681"/>
      <c r="BQ43" s="687">
        <f t="shared" si="70"/>
        <v>-105.6</v>
      </c>
      <c r="BR43" s="688">
        <f t="shared" si="71"/>
        <v>0</v>
      </c>
      <c r="BS43" s="683">
        <v>40.700000000000003</v>
      </c>
      <c r="BT43" s="681"/>
      <c r="BU43" s="681"/>
      <c r="BV43" s="681"/>
      <c r="BW43" s="687">
        <f t="shared" si="72"/>
        <v>-40.700000000000003</v>
      </c>
      <c r="BX43" s="688">
        <f t="shared" si="73"/>
        <v>0</v>
      </c>
      <c r="BY43" s="683">
        <v>29.8</v>
      </c>
      <c r="BZ43" s="681"/>
      <c r="CA43" s="681"/>
      <c r="CB43" s="681"/>
      <c r="CC43" s="687">
        <f t="shared" si="74"/>
        <v>-29.8</v>
      </c>
      <c r="CD43" s="688">
        <f t="shared" si="75"/>
        <v>0</v>
      </c>
      <c r="CE43" s="683">
        <v>35.1</v>
      </c>
      <c r="CF43" s="681"/>
      <c r="CG43" s="681"/>
      <c r="CH43" s="681"/>
      <c r="CI43" s="687">
        <f t="shared" si="76"/>
        <v>-35.1</v>
      </c>
      <c r="CJ43" s="688">
        <f t="shared" si="77"/>
        <v>0</v>
      </c>
      <c r="CK43" s="687">
        <f t="shared" si="78"/>
        <v>117.4</v>
      </c>
      <c r="CL43" s="681"/>
      <c r="CM43" s="687">
        <f t="shared" si="79"/>
        <v>0</v>
      </c>
      <c r="CN43" s="681"/>
      <c r="CO43" s="687">
        <f t="shared" si="80"/>
        <v>-117.4</v>
      </c>
      <c r="CP43" s="688">
        <f t="shared" si="81"/>
        <v>0</v>
      </c>
      <c r="CQ43" s="683">
        <v>40.200000000000003</v>
      </c>
      <c r="CR43" s="681"/>
      <c r="CS43" s="681"/>
      <c r="CT43" s="681"/>
      <c r="CU43" s="687">
        <f t="shared" si="82"/>
        <v>-40.200000000000003</v>
      </c>
      <c r="CV43" s="688">
        <f t="shared" si="83"/>
        <v>0</v>
      </c>
      <c r="CW43" s="683">
        <v>38.299999999999997</v>
      </c>
      <c r="CX43" s="681"/>
      <c r="CY43" s="681"/>
      <c r="CZ43" s="681"/>
      <c r="DA43" s="687">
        <f t="shared" si="84"/>
        <v>-38.299999999999997</v>
      </c>
      <c r="DB43" s="688">
        <f t="shared" si="85"/>
        <v>0</v>
      </c>
      <c r="DC43" s="683">
        <v>38.9</v>
      </c>
      <c r="DD43" s="681"/>
      <c r="DE43" s="681"/>
      <c r="DF43" s="681"/>
      <c r="DG43" s="687">
        <f t="shared" si="86"/>
        <v>-38.9</v>
      </c>
      <c r="DH43" s="688">
        <f t="shared" si="87"/>
        <v>0</v>
      </c>
    </row>
    <row r="44" spans="2:112" ht="19.5" customHeight="1" outlineLevel="1">
      <c r="B44" s="184"/>
      <c r="C44" s="365"/>
      <c r="D44" s="191" t="s">
        <v>3645</v>
      </c>
      <c r="E44" s="528" t="s">
        <v>3646</v>
      </c>
      <c r="F44" s="528"/>
      <c r="G44" s="529"/>
      <c r="H44" s="530"/>
      <c r="I44" s="530"/>
      <c r="J44" s="391" t="s">
        <v>883</v>
      </c>
      <c r="K44" s="687">
        <f t="shared" si="44"/>
        <v>100.7</v>
      </c>
      <c r="L44" s="681"/>
      <c r="M44" s="687">
        <f t="shared" si="45"/>
        <v>0</v>
      </c>
      <c r="N44" s="681"/>
      <c r="O44" s="687">
        <f t="shared" si="46"/>
        <v>-100.7</v>
      </c>
      <c r="P44" s="688">
        <f t="shared" si="47"/>
        <v>0</v>
      </c>
      <c r="Q44" s="687">
        <f t="shared" si="48"/>
        <v>31</v>
      </c>
      <c r="R44" s="681"/>
      <c r="S44" s="687">
        <f t="shared" si="49"/>
        <v>0</v>
      </c>
      <c r="T44" s="681"/>
      <c r="U44" s="687">
        <f t="shared" si="50"/>
        <v>-31</v>
      </c>
      <c r="V44" s="688">
        <f t="shared" si="51"/>
        <v>0</v>
      </c>
      <c r="W44" s="683">
        <v>10.8</v>
      </c>
      <c r="X44" s="681"/>
      <c r="Y44" s="681"/>
      <c r="Z44" s="681"/>
      <c r="AA44" s="687">
        <f t="shared" si="52"/>
        <v>-10.8</v>
      </c>
      <c r="AB44" s="688">
        <f t="shared" si="53"/>
        <v>0</v>
      </c>
      <c r="AC44" s="683">
        <v>9.6999999999999993</v>
      </c>
      <c r="AD44" s="681"/>
      <c r="AE44" s="681"/>
      <c r="AF44" s="681"/>
      <c r="AG44" s="687">
        <f t="shared" si="54"/>
        <v>-9.6999999999999993</v>
      </c>
      <c r="AH44" s="688">
        <f t="shared" si="55"/>
        <v>0</v>
      </c>
      <c r="AI44" s="683">
        <v>10.5</v>
      </c>
      <c r="AJ44" s="681"/>
      <c r="AK44" s="681"/>
      <c r="AL44" s="681"/>
      <c r="AM44" s="687">
        <f t="shared" si="56"/>
        <v>-10.5</v>
      </c>
      <c r="AN44" s="688">
        <f t="shared" si="57"/>
        <v>0</v>
      </c>
      <c r="AO44" s="687">
        <f t="shared" si="58"/>
        <v>25.5</v>
      </c>
      <c r="AP44" s="681"/>
      <c r="AQ44" s="687">
        <f t="shared" si="59"/>
        <v>0</v>
      </c>
      <c r="AR44" s="681"/>
      <c r="AS44" s="687">
        <f t="shared" si="60"/>
        <v>-25.5</v>
      </c>
      <c r="AT44" s="688">
        <f t="shared" si="61"/>
        <v>0</v>
      </c>
      <c r="AU44" s="683">
        <v>10.1</v>
      </c>
      <c r="AV44" s="681"/>
      <c r="AW44" s="681"/>
      <c r="AX44" s="681"/>
      <c r="AY44" s="687">
        <f t="shared" si="62"/>
        <v>-10.1</v>
      </c>
      <c r="AZ44" s="688">
        <f t="shared" si="63"/>
        <v>0</v>
      </c>
      <c r="BA44" s="683">
        <v>8</v>
      </c>
      <c r="BB44" s="681"/>
      <c r="BC44" s="681"/>
      <c r="BD44" s="681"/>
      <c r="BE44" s="687">
        <f t="shared" si="64"/>
        <v>-8</v>
      </c>
      <c r="BF44" s="688">
        <f t="shared" si="65"/>
        <v>0</v>
      </c>
      <c r="BG44" s="683">
        <v>7.4</v>
      </c>
      <c r="BH44" s="681"/>
      <c r="BI44" s="681"/>
      <c r="BJ44" s="681"/>
      <c r="BK44" s="687">
        <f t="shared" si="66"/>
        <v>-7.4</v>
      </c>
      <c r="BL44" s="688">
        <f t="shared" si="67"/>
        <v>0</v>
      </c>
      <c r="BM44" s="687">
        <f t="shared" si="68"/>
        <v>21.9</v>
      </c>
      <c r="BN44" s="681"/>
      <c r="BO44" s="687">
        <f t="shared" si="69"/>
        <v>0</v>
      </c>
      <c r="BP44" s="681"/>
      <c r="BQ44" s="687">
        <f t="shared" si="70"/>
        <v>-21.9</v>
      </c>
      <c r="BR44" s="688">
        <f t="shared" si="71"/>
        <v>0</v>
      </c>
      <c r="BS44" s="683">
        <v>8.3000000000000007</v>
      </c>
      <c r="BT44" s="681"/>
      <c r="BU44" s="681"/>
      <c r="BV44" s="681"/>
      <c r="BW44" s="687">
        <f t="shared" si="72"/>
        <v>-8.3000000000000007</v>
      </c>
      <c r="BX44" s="688">
        <f t="shared" si="73"/>
        <v>0</v>
      </c>
      <c r="BY44" s="683">
        <v>6.1</v>
      </c>
      <c r="BZ44" s="681"/>
      <c r="CA44" s="681"/>
      <c r="CB44" s="681"/>
      <c r="CC44" s="687">
        <f t="shared" si="74"/>
        <v>-6.1</v>
      </c>
      <c r="CD44" s="688">
        <f t="shared" si="75"/>
        <v>0</v>
      </c>
      <c r="CE44" s="683">
        <v>7.5</v>
      </c>
      <c r="CF44" s="681"/>
      <c r="CG44" s="681"/>
      <c r="CH44" s="681"/>
      <c r="CI44" s="687">
        <f t="shared" si="76"/>
        <v>-7.5</v>
      </c>
      <c r="CJ44" s="688">
        <f t="shared" si="77"/>
        <v>0</v>
      </c>
      <c r="CK44" s="687">
        <f t="shared" si="78"/>
        <v>22.299999999999997</v>
      </c>
      <c r="CL44" s="681"/>
      <c r="CM44" s="687">
        <f t="shared" si="79"/>
        <v>0</v>
      </c>
      <c r="CN44" s="681"/>
      <c r="CO44" s="687">
        <f t="shared" si="80"/>
        <v>-22.299999999999997</v>
      </c>
      <c r="CP44" s="688">
        <f t="shared" si="81"/>
        <v>0</v>
      </c>
      <c r="CQ44" s="683">
        <v>7.6</v>
      </c>
      <c r="CR44" s="681"/>
      <c r="CS44" s="681"/>
      <c r="CT44" s="681"/>
      <c r="CU44" s="687">
        <f t="shared" si="82"/>
        <v>-7.6</v>
      </c>
      <c r="CV44" s="688">
        <f t="shared" si="83"/>
        <v>0</v>
      </c>
      <c r="CW44" s="683">
        <v>7.3</v>
      </c>
      <c r="CX44" s="681"/>
      <c r="CY44" s="681"/>
      <c r="CZ44" s="681"/>
      <c r="DA44" s="687">
        <f t="shared" si="84"/>
        <v>-7.3</v>
      </c>
      <c r="DB44" s="688">
        <f t="shared" si="85"/>
        <v>0</v>
      </c>
      <c r="DC44" s="683">
        <v>7.4</v>
      </c>
      <c r="DD44" s="681"/>
      <c r="DE44" s="681"/>
      <c r="DF44" s="681"/>
      <c r="DG44" s="687">
        <f t="shared" si="86"/>
        <v>-7.4</v>
      </c>
      <c r="DH44" s="688">
        <f t="shared" si="87"/>
        <v>0</v>
      </c>
    </row>
    <row r="45" spans="2:112" ht="19.5" customHeight="1" outlineLevel="1">
      <c r="B45" s="184"/>
      <c r="C45" s="365"/>
      <c r="D45" s="191" t="s">
        <v>3647</v>
      </c>
      <c r="E45" s="528" t="s">
        <v>3648</v>
      </c>
      <c r="F45" s="528"/>
      <c r="G45" s="529"/>
      <c r="H45" s="530"/>
      <c r="I45" s="530"/>
      <c r="J45" s="391" t="s">
        <v>883</v>
      </c>
      <c r="K45" s="687">
        <f t="shared" si="44"/>
        <v>50.100000000000009</v>
      </c>
      <c r="L45" s="681"/>
      <c r="M45" s="687">
        <f t="shared" si="45"/>
        <v>0</v>
      </c>
      <c r="N45" s="681"/>
      <c r="O45" s="687">
        <f t="shared" si="46"/>
        <v>-50.100000000000009</v>
      </c>
      <c r="P45" s="688">
        <f t="shared" si="47"/>
        <v>0</v>
      </c>
      <c r="Q45" s="687">
        <f t="shared" si="48"/>
        <v>9.6</v>
      </c>
      <c r="R45" s="681"/>
      <c r="S45" s="687">
        <f t="shared" si="49"/>
        <v>0</v>
      </c>
      <c r="T45" s="681"/>
      <c r="U45" s="687">
        <f t="shared" si="50"/>
        <v>-9.6</v>
      </c>
      <c r="V45" s="688">
        <f t="shared" si="51"/>
        <v>0</v>
      </c>
      <c r="W45" s="683">
        <v>3.6</v>
      </c>
      <c r="X45" s="681"/>
      <c r="Y45" s="681"/>
      <c r="Z45" s="681"/>
      <c r="AA45" s="687">
        <f t="shared" si="52"/>
        <v>-3.6</v>
      </c>
      <c r="AB45" s="688">
        <f t="shared" si="53"/>
        <v>0</v>
      </c>
      <c r="AC45" s="683">
        <v>3</v>
      </c>
      <c r="AD45" s="681"/>
      <c r="AE45" s="681"/>
      <c r="AF45" s="681"/>
      <c r="AG45" s="687">
        <f t="shared" si="54"/>
        <v>-3</v>
      </c>
      <c r="AH45" s="688">
        <f t="shared" si="55"/>
        <v>0</v>
      </c>
      <c r="AI45" s="683">
        <v>3</v>
      </c>
      <c r="AJ45" s="681"/>
      <c r="AK45" s="681"/>
      <c r="AL45" s="681"/>
      <c r="AM45" s="687">
        <f t="shared" si="56"/>
        <v>-3</v>
      </c>
      <c r="AN45" s="688">
        <f t="shared" si="57"/>
        <v>0</v>
      </c>
      <c r="AO45" s="687">
        <f t="shared" si="58"/>
        <v>8.1000000000000014</v>
      </c>
      <c r="AP45" s="681"/>
      <c r="AQ45" s="687">
        <f t="shared" si="59"/>
        <v>0</v>
      </c>
      <c r="AR45" s="681"/>
      <c r="AS45" s="687">
        <f t="shared" si="60"/>
        <v>-8.1000000000000014</v>
      </c>
      <c r="AT45" s="688">
        <f t="shared" si="61"/>
        <v>0</v>
      </c>
      <c r="AU45" s="683">
        <v>2.7</v>
      </c>
      <c r="AV45" s="681"/>
      <c r="AW45" s="681"/>
      <c r="AX45" s="681"/>
      <c r="AY45" s="687">
        <f t="shared" si="62"/>
        <v>-2.7</v>
      </c>
      <c r="AZ45" s="688">
        <f t="shared" si="63"/>
        <v>0</v>
      </c>
      <c r="BA45" s="683">
        <v>2.7</v>
      </c>
      <c r="BB45" s="681"/>
      <c r="BC45" s="681"/>
      <c r="BD45" s="681"/>
      <c r="BE45" s="687">
        <f t="shared" si="64"/>
        <v>-2.7</v>
      </c>
      <c r="BF45" s="688">
        <f t="shared" si="65"/>
        <v>0</v>
      </c>
      <c r="BG45" s="683">
        <v>2.7</v>
      </c>
      <c r="BH45" s="681"/>
      <c r="BI45" s="681"/>
      <c r="BJ45" s="681"/>
      <c r="BK45" s="687">
        <f t="shared" si="66"/>
        <v>-2.7</v>
      </c>
      <c r="BL45" s="688">
        <f t="shared" si="67"/>
        <v>0</v>
      </c>
      <c r="BM45" s="687">
        <f t="shared" si="68"/>
        <v>14.7</v>
      </c>
      <c r="BN45" s="681"/>
      <c r="BO45" s="687">
        <f t="shared" si="69"/>
        <v>0</v>
      </c>
      <c r="BP45" s="681"/>
      <c r="BQ45" s="687">
        <f t="shared" si="70"/>
        <v>-14.7</v>
      </c>
      <c r="BR45" s="688">
        <f t="shared" si="71"/>
        <v>0</v>
      </c>
      <c r="BS45" s="683">
        <v>4.0999999999999996</v>
      </c>
      <c r="BT45" s="681"/>
      <c r="BU45" s="681"/>
      <c r="BV45" s="681"/>
      <c r="BW45" s="687">
        <f t="shared" si="72"/>
        <v>-4.0999999999999996</v>
      </c>
      <c r="BX45" s="688">
        <f t="shared" si="73"/>
        <v>0</v>
      </c>
      <c r="BY45" s="683">
        <v>4.3</v>
      </c>
      <c r="BZ45" s="681"/>
      <c r="CA45" s="681"/>
      <c r="CB45" s="681"/>
      <c r="CC45" s="687">
        <f t="shared" si="74"/>
        <v>-4.3</v>
      </c>
      <c r="CD45" s="688">
        <f t="shared" si="75"/>
        <v>0</v>
      </c>
      <c r="CE45" s="683">
        <v>6.3</v>
      </c>
      <c r="CF45" s="681"/>
      <c r="CG45" s="681"/>
      <c r="CH45" s="681"/>
      <c r="CI45" s="687">
        <f t="shared" si="76"/>
        <v>-6.3</v>
      </c>
      <c r="CJ45" s="688">
        <f t="shared" si="77"/>
        <v>0</v>
      </c>
      <c r="CK45" s="687">
        <f t="shared" si="78"/>
        <v>17.700000000000003</v>
      </c>
      <c r="CL45" s="681"/>
      <c r="CM45" s="687">
        <f t="shared" si="79"/>
        <v>0</v>
      </c>
      <c r="CN45" s="681"/>
      <c r="CO45" s="687">
        <f t="shared" si="80"/>
        <v>-17.700000000000003</v>
      </c>
      <c r="CP45" s="688">
        <f t="shared" si="81"/>
        <v>0</v>
      </c>
      <c r="CQ45" s="683">
        <v>6.2</v>
      </c>
      <c r="CR45" s="681"/>
      <c r="CS45" s="681"/>
      <c r="CT45" s="681"/>
      <c r="CU45" s="687">
        <f t="shared" si="82"/>
        <v>-6.2</v>
      </c>
      <c r="CV45" s="688">
        <f t="shared" si="83"/>
        <v>0</v>
      </c>
      <c r="CW45" s="683">
        <v>5.6</v>
      </c>
      <c r="CX45" s="681"/>
      <c r="CY45" s="681"/>
      <c r="CZ45" s="681"/>
      <c r="DA45" s="687">
        <f t="shared" si="84"/>
        <v>-5.6</v>
      </c>
      <c r="DB45" s="688">
        <f t="shared" si="85"/>
        <v>0</v>
      </c>
      <c r="DC45" s="683">
        <v>5.9</v>
      </c>
      <c r="DD45" s="681"/>
      <c r="DE45" s="681"/>
      <c r="DF45" s="681"/>
      <c r="DG45" s="687">
        <f t="shared" si="86"/>
        <v>-5.9</v>
      </c>
      <c r="DH45" s="688">
        <f t="shared" si="87"/>
        <v>0</v>
      </c>
    </row>
    <row r="46" spans="2:112" ht="20.100000000000001" customHeight="1" outlineLevel="1">
      <c r="B46" s="184"/>
      <c r="C46" s="365"/>
      <c r="D46" s="191" t="s">
        <v>3629</v>
      </c>
      <c r="E46" s="528" t="s">
        <v>3649</v>
      </c>
      <c r="F46" s="528"/>
      <c r="G46" s="529"/>
      <c r="H46" s="530"/>
      <c r="I46" s="530"/>
      <c r="J46" s="391" t="s">
        <v>883</v>
      </c>
      <c r="K46" s="687">
        <f t="shared" si="44"/>
        <v>5.0999999999999996</v>
      </c>
      <c r="L46" s="681"/>
      <c r="M46" s="687">
        <f t="shared" si="45"/>
        <v>0</v>
      </c>
      <c r="N46" s="681"/>
      <c r="O46" s="687">
        <f t="shared" si="46"/>
        <v>-5.0999999999999996</v>
      </c>
      <c r="P46" s="688">
        <f t="shared" si="47"/>
        <v>0</v>
      </c>
      <c r="Q46" s="687">
        <f t="shared" si="48"/>
        <v>1.4</v>
      </c>
      <c r="R46" s="681"/>
      <c r="S46" s="687">
        <f t="shared" si="49"/>
        <v>0</v>
      </c>
      <c r="T46" s="681"/>
      <c r="U46" s="687">
        <f t="shared" si="50"/>
        <v>-1.4</v>
      </c>
      <c r="V46" s="688">
        <f t="shared" si="51"/>
        <v>0</v>
      </c>
      <c r="W46" s="683">
        <v>0.5</v>
      </c>
      <c r="X46" s="681"/>
      <c r="Y46" s="681"/>
      <c r="Z46" s="681"/>
      <c r="AA46" s="687">
        <f t="shared" si="52"/>
        <v>-0.5</v>
      </c>
      <c r="AB46" s="688">
        <f t="shared" si="53"/>
        <v>0</v>
      </c>
      <c r="AC46" s="683">
        <v>0.4</v>
      </c>
      <c r="AD46" s="681"/>
      <c r="AE46" s="681"/>
      <c r="AF46" s="681"/>
      <c r="AG46" s="687">
        <f t="shared" si="54"/>
        <v>-0.4</v>
      </c>
      <c r="AH46" s="688">
        <f t="shared" si="55"/>
        <v>0</v>
      </c>
      <c r="AI46" s="683">
        <v>0.5</v>
      </c>
      <c r="AJ46" s="681"/>
      <c r="AK46" s="681"/>
      <c r="AL46" s="681"/>
      <c r="AM46" s="687">
        <f t="shared" si="56"/>
        <v>-0.5</v>
      </c>
      <c r="AN46" s="688">
        <f t="shared" si="57"/>
        <v>0</v>
      </c>
      <c r="AO46" s="687">
        <f t="shared" si="58"/>
        <v>1.4</v>
      </c>
      <c r="AP46" s="681"/>
      <c r="AQ46" s="687">
        <f t="shared" si="59"/>
        <v>0</v>
      </c>
      <c r="AR46" s="681"/>
      <c r="AS46" s="687">
        <f t="shared" si="60"/>
        <v>-1.4</v>
      </c>
      <c r="AT46" s="688">
        <f t="shared" si="61"/>
        <v>0</v>
      </c>
      <c r="AU46" s="683">
        <v>0.5</v>
      </c>
      <c r="AV46" s="681"/>
      <c r="AW46" s="681"/>
      <c r="AX46" s="681"/>
      <c r="AY46" s="687">
        <f t="shared" si="62"/>
        <v>-0.5</v>
      </c>
      <c r="AZ46" s="688">
        <f t="shared" si="63"/>
        <v>0</v>
      </c>
      <c r="BA46" s="683">
        <v>0.5</v>
      </c>
      <c r="BB46" s="681"/>
      <c r="BC46" s="681"/>
      <c r="BD46" s="681"/>
      <c r="BE46" s="687">
        <f t="shared" si="64"/>
        <v>-0.5</v>
      </c>
      <c r="BF46" s="688">
        <f t="shared" si="65"/>
        <v>0</v>
      </c>
      <c r="BG46" s="683">
        <v>0.4</v>
      </c>
      <c r="BH46" s="681"/>
      <c r="BI46" s="681"/>
      <c r="BJ46" s="681"/>
      <c r="BK46" s="687">
        <f t="shared" si="66"/>
        <v>-0.4</v>
      </c>
      <c r="BL46" s="688">
        <f t="shared" si="67"/>
        <v>0</v>
      </c>
      <c r="BM46" s="687">
        <f t="shared" si="68"/>
        <v>1.1000000000000001</v>
      </c>
      <c r="BN46" s="681"/>
      <c r="BO46" s="687">
        <f t="shared" si="69"/>
        <v>0</v>
      </c>
      <c r="BP46" s="681"/>
      <c r="BQ46" s="687">
        <f t="shared" si="70"/>
        <v>-1.1000000000000001</v>
      </c>
      <c r="BR46" s="688">
        <f t="shared" si="71"/>
        <v>0</v>
      </c>
      <c r="BS46" s="683">
        <v>0.4</v>
      </c>
      <c r="BT46" s="681"/>
      <c r="BU46" s="681"/>
      <c r="BV46" s="681"/>
      <c r="BW46" s="687">
        <f t="shared" si="72"/>
        <v>-0.4</v>
      </c>
      <c r="BX46" s="688">
        <f t="shared" si="73"/>
        <v>0</v>
      </c>
      <c r="BY46" s="683">
        <v>0.3</v>
      </c>
      <c r="BZ46" s="681"/>
      <c r="CA46" s="681"/>
      <c r="CB46" s="681"/>
      <c r="CC46" s="687">
        <f t="shared" si="74"/>
        <v>-0.3</v>
      </c>
      <c r="CD46" s="688">
        <f t="shared" si="75"/>
        <v>0</v>
      </c>
      <c r="CE46" s="683">
        <v>0.4</v>
      </c>
      <c r="CF46" s="681"/>
      <c r="CG46" s="681"/>
      <c r="CH46" s="681"/>
      <c r="CI46" s="687">
        <f t="shared" si="76"/>
        <v>-0.4</v>
      </c>
      <c r="CJ46" s="688">
        <f t="shared" si="77"/>
        <v>0</v>
      </c>
      <c r="CK46" s="687">
        <f t="shared" si="78"/>
        <v>1.2000000000000002</v>
      </c>
      <c r="CL46" s="681"/>
      <c r="CM46" s="687">
        <f t="shared" si="79"/>
        <v>0</v>
      </c>
      <c r="CN46" s="681"/>
      <c r="CO46" s="687">
        <f t="shared" si="80"/>
        <v>-1.2000000000000002</v>
      </c>
      <c r="CP46" s="688">
        <f t="shared" si="81"/>
        <v>0</v>
      </c>
      <c r="CQ46" s="683">
        <v>0.4</v>
      </c>
      <c r="CR46" s="681"/>
      <c r="CS46" s="681"/>
      <c r="CT46" s="681"/>
      <c r="CU46" s="687">
        <f t="shared" si="82"/>
        <v>-0.4</v>
      </c>
      <c r="CV46" s="688">
        <f t="shared" si="83"/>
        <v>0</v>
      </c>
      <c r="CW46" s="683">
        <v>0.4</v>
      </c>
      <c r="CX46" s="681"/>
      <c r="CY46" s="681"/>
      <c r="CZ46" s="681"/>
      <c r="DA46" s="687">
        <f t="shared" si="84"/>
        <v>-0.4</v>
      </c>
      <c r="DB46" s="688">
        <f t="shared" si="85"/>
        <v>0</v>
      </c>
      <c r="DC46" s="683">
        <v>0.4</v>
      </c>
      <c r="DD46" s="681"/>
      <c r="DE46" s="681"/>
      <c r="DF46" s="681"/>
      <c r="DG46" s="687">
        <f t="shared" si="86"/>
        <v>-0.4</v>
      </c>
      <c r="DH46" s="688">
        <f t="shared" si="87"/>
        <v>0</v>
      </c>
    </row>
    <row r="47" spans="2:112" ht="20.100000000000001" customHeight="1" outlineLevel="1">
      <c r="B47" s="184"/>
      <c r="C47" s="365"/>
      <c r="D47" s="191" t="s">
        <v>3645</v>
      </c>
      <c r="E47" s="528" t="s">
        <v>3650</v>
      </c>
      <c r="F47" s="528"/>
      <c r="G47" s="529"/>
      <c r="H47" s="530"/>
      <c r="I47" s="530"/>
      <c r="J47" s="391" t="s">
        <v>883</v>
      </c>
      <c r="K47" s="687">
        <f t="shared" si="44"/>
        <v>0</v>
      </c>
      <c r="L47" s="681"/>
      <c r="M47" s="687">
        <f t="shared" si="45"/>
        <v>0</v>
      </c>
      <c r="N47" s="681"/>
      <c r="O47" s="687">
        <f t="shared" si="46"/>
        <v>0</v>
      </c>
      <c r="P47" s="688" t="str">
        <f t="shared" si="47"/>
        <v>-</v>
      </c>
      <c r="Q47" s="687">
        <f t="shared" si="48"/>
        <v>0</v>
      </c>
      <c r="R47" s="681"/>
      <c r="S47" s="687">
        <f t="shared" si="49"/>
        <v>0</v>
      </c>
      <c r="T47" s="681"/>
      <c r="U47" s="687">
        <f t="shared" si="50"/>
        <v>0</v>
      </c>
      <c r="V47" s="688" t="str">
        <f t="shared" si="51"/>
        <v>-</v>
      </c>
      <c r="W47" s="683">
        <v>0</v>
      </c>
      <c r="X47" s="681"/>
      <c r="Y47" s="681"/>
      <c r="Z47" s="681"/>
      <c r="AA47" s="687">
        <f t="shared" si="52"/>
        <v>0</v>
      </c>
      <c r="AB47" s="688" t="str">
        <f t="shared" si="53"/>
        <v>-</v>
      </c>
      <c r="AC47" s="683">
        <v>0</v>
      </c>
      <c r="AD47" s="681"/>
      <c r="AE47" s="681"/>
      <c r="AF47" s="681"/>
      <c r="AG47" s="687">
        <f t="shared" si="54"/>
        <v>0</v>
      </c>
      <c r="AH47" s="688" t="str">
        <f t="shared" si="55"/>
        <v>-</v>
      </c>
      <c r="AI47" s="683">
        <v>0</v>
      </c>
      <c r="AJ47" s="681"/>
      <c r="AK47" s="681"/>
      <c r="AL47" s="681"/>
      <c r="AM47" s="687">
        <f t="shared" si="56"/>
        <v>0</v>
      </c>
      <c r="AN47" s="688" t="str">
        <f t="shared" si="57"/>
        <v>-</v>
      </c>
      <c r="AO47" s="687">
        <f t="shared" si="58"/>
        <v>0</v>
      </c>
      <c r="AP47" s="681"/>
      <c r="AQ47" s="687">
        <f t="shared" si="59"/>
        <v>0</v>
      </c>
      <c r="AR47" s="681"/>
      <c r="AS47" s="687">
        <f t="shared" si="60"/>
        <v>0</v>
      </c>
      <c r="AT47" s="688" t="str">
        <f t="shared" si="61"/>
        <v>-</v>
      </c>
      <c r="AU47" s="683">
        <v>0</v>
      </c>
      <c r="AV47" s="681"/>
      <c r="AW47" s="681"/>
      <c r="AX47" s="681"/>
      <c r="AY47" s="687">
        <f t="shared" si="62"/>
        <v>0</v>
      </c>
      <c r="AZ47" s="688" t="str">
        <f t="shared" si="63"/>
        <v>-</v>
      </c>
      <c r="BA47" s="683">
        <v>0</v>
      </c>
      <c r="BB47" s="681"/>
      <c r="BC47" s="681"/>
      <c r="BD47" s="681"/>
      <c r="BE47" s="687">
        <f t="shared" si="64"/>
        <v>0</v>
      </c>
      <c r="BF47" s="688" t="str">
        <f t="shared" si="65"/>
        <v>-</v>
      </c>
      <c r="BG47" s="683">
        <v>0</v>
      </c>
      <c r="BH47" s="681"/>
      <c r="BI47" s="681"/>
      <c r="BJ47" s="681"/>
      <c r="BK47" s="687">
        <f t="shared" si="66"/>
        <v>0</v>
      </c>
      <c r="BL47" s="688" t="str">
        <f t="shared" si="67"/>
        <v>-</v>
      </c>
      <c r="BM47" s="687">
        <f t="shared" si="68"/>
        <v>0</v>
      </c>
      <c r="BN47" s="681"/>
      <c r="BO47" s="687">
        <f t="shared" si="69"/>
        <v>0</v>
      </c>
      <c r="BP47" s="681"/>
      <c r="BQ47" s="687">
        <f t="shared" si="70"/>
        <v>0</v>
      </c>
      <c r="BR47" s="688" t="str">
        <f t="shared" si="71"/>
        <v>-</v>
      </c>
      <c r="BS47" s="683">
        <v>0</v>
      </c>
      <c r="BT47" s="681"/>
      <c r="BU47" s="681"/>
      <c r="BV47" s="681"/>
      <c r="BW47" s="687">
        <f t="shared" si="72"/>
        <v>0</v>
      </c>
      <c r="BX47" s="688" t="str">
        <f t="shared" si="73"/>
        <v>-</v>
      </c>
      <c r="BY47" s="683">
        <v>0</v>
      </c>
      <c r="BZ47" s="681"/>
      <c r="CA47" s="681"/>
      <c r="CB47" s="681"/>
      <c r="CC47" s="687">
        <f t="shared" si="74"/>
        <v>0</v>
      </c>
      <c r="CD47" s="688" t="str">
        <f t="shared" si="75"/>
        <v>-</v>
      </c>
      <c r="CE47" s="683">
        <v>0</v>
      </c>
      <c r="CF47" s="681"/>
      <c r="CG47" s="681"/>
      <c r="CH47" s="681"/>
      <c r="CI47" s="687">
        <f t="shared" si="76"/>
        <v>0</v>
      </c>
      <c r="CJ47" s="688" t="str">
        <f t="shared" si="77"/>
        <v>-</v>
      </c>
      <c r="CK47" s="687">
        <f t="shared" si="78"/>
        <v>0</v>
      </c>
      <c r="CL47" s="681"/>
      <c r="CM47" s="687">
        <f t="shared" si="79"/>
        <v>0</v>
      </c>
      <c r="CN47" s="681"/>
      <c r="CO47" s="687">
        <f t="shared" si="80"/>
        <v>0</v>
      </c>
      <c r="CP47" s="688" t="str">
        <f t="shared" si="81"/>
        <v>-</v>
      </c>
      <c r="CQ47" s="683">
        <v>0</v>
      </c>
      <c r="CR47" s="681"/>
      <c r="CS47" s="681"/>
      <c r="CT47" s="681"/>
      <c r="CU47" s="687">
        <f t="shared" si="82"/>
        <v>0</v>
      </c>
      <c r="CV47" s="688" t="str">
        <f t="shared" si="83"/>
        <v>-</v>
      </c>
      <c r="CW47" s="683">
        <v>0</v>
      </c>
      <c r="CX47" s="681"/>
      <c r="CY47" s="681"/>
      <c r="CZ47" s="681"/>
      <c r="DA47" s="687">
        <f t="shared" si="84"/>
        <v>0</v>
      </c>
      <c r="DB47" s="688" t="str">
        <f t="shared" si="85"/>
        <v>-</v>
      </c>
      <c r="DC47" s="683">
        <v>0</v>
      </c>
      <c r="DD47" s="681"/>
      <c r="DE47" s="681"/>
      <c r="DF47" s="681"/>
      <c r="DG47" s="687">
        <f t="shared" si="86"/>
        <v>0</v>
      </c>
      <c r="DH47" s="688" t="str">
        <f t="shared" si="87"/>
        <v>-</v>
      </c>
    </row>
    <row r="48" spans="2:112" ht="20.100000000000001" customHeight="1" outlineLevel="1">
      <c r="B48" s="184"/>
      <c r="C48" s="365"/>
      <c r="D48" s="191" t="s">
        <v>3581</v>
      </c>
      <c r="E48" s="528" t="s">
        <v>3651</v>
      </c>
      <c r="F48" s="528"/>
      <c r="G48" s="529"/>
      <c r="H48" s="530"/>
      <c r="I48" s="530"/>
      <c r="J48" s="391" t="s">
        <v>883</v>
      </c>
      <c r="K48" s="687">
        <f t="shared" si="44"/>
        <v>247.59999999999997</v>
      </c>
      <c r="L48" s="681"/>
      <c r="M48" s="687">
        <f t="shared" si="45"/>
        <v>0</v>
      </c>
      <c r="N48" s="681"/>
      <c r="O48" s="687">
        <f t="shared" si="46"/>
        <v>-247.59999999999997</v>
      </c>
      <c r="P48" s="688">
        <f t="shared" si="47"/>
        <v>0</v>
      </c>
      <c r="Q48" s="687">
        <f t="shared" si="48"/>
        <v>65</v>
      </c>
      <c r="R48" s="681"/>
      <c r="S48" s="687">
        <f t="shared" si="49"/>
        <v>0</v>
      </c>
      <c r="T48" s="681"/>
      <c r="U48" s="687">
        <f t="shared" si="50"/>
        <v>-65</v>
      </c>
      <c r="V48" s="688">
        <f t="shared" si="51"/>
        <v>0</v>
      </c>
      <c r="W48" s="683">
        <v>22.6</v>
      </c>
      <c r="X48" s="681"/>
      <c r="Y48" s="681"/>
      <c r="Z48" s="681"/>
      <c r="AA48" s="687">
        <f t="shared" si="52"/>
        <v>-22.6</v>
      </c>
      <c r="AB48" s="688">
        <f t="shared" si="53"/>
        <v>0</v>
      </c>
      <c r="AC48" s="683">
        <v>20.2</v>
      </c>
      <c r="AD48" s="681"/>
      <c r="AE48" s="681"/>
      <c r="AF48" s="681"/>
      <c r="AG48" s="687">
        <f t="shared" si="54"/>
        <v>-20.2</v>
      </c>
      <c r="AH48" s="688">
        <f t="shared" si="55"/>
        <v>0</v>
      </c>
      <c r="AI48" s="683">
        <v>22.2</v>
      </c>
      <c r="AJ48" s="681"/>
      <c r="AK48" s="681"/>
      <c r="AL48" s="681"/>
      <c r="AM48" s="687">
        <f t="shared" si="56"/>
        <v>-22.2</v>
      </c>
      <c r="AN48" s="688">
        <f t="shared" si="57"/>
        <v>0</v>
      </c>
      <c r="AO48" s="687">
        <f t="shared" si="58"/>
        <v>64.099999999999994</v>
      </c>
      <c r="AP48" s="681"/>
      <c r="AQ48" s="687">
        <f t="shared" si="59"/>
        <v>0</v>
      </c>
      <c r="AR48" s="681"/>
      <c r="AS48" s="687">
        <f t="shared" si="60"/>
        <v>-64.099999999999994</v>
      </c>
      <c r="AT48" s="688">
        <f t="shared" si="61"/>
        <v>0</v>
      </c>
      <c r="AU48" s="683">
        <v>21.3</v>
      </c>
      <c r="AV48" s="681"/>
      <c r="AW48" s="681"/>
      <c r="AX48" s="681"/>
      <c r="AY48" s="687">
        <f t="shared" si="62"/>
        <v>-21.3</v>
      </c>
      <c r="AZ48" s="688">
        <f t="shared" si="63"/>
        <v>0</v>
      </c>
      <c r="BA48" s="683">
        <v>21.8</v>
      </c>
      <c r="BB48" s="681"/>
      <c r="BC48" s="681"/>
      <c r="BD48" s="681"/>
      <c r="BE48" s="687">
        <f t="shared" si="64"/>
        <v>-21.8</v>
      </c>
      <c r="BF48" s="688">
        <f t="shared" si="65"/>
        <v>0</v>
      </c>
      <c r="BG48" s="683">
        <v>21</v>
      </c>
      <c r="BH48" s="681"/>
      <c r="BI48" s="681"/>
      <c r="BJ48" s="681"/>
      <c r="BK48" s="687">
        <f t="shared" si="66"/>
        <v>-21</v>
      </c>
      <c r="BL48" s="688">
        <f t="shared" si="67"/>
        <v>0</v>
      </c>
      <c r="BM48" s="687">
        <f t="shared" si="68"/>
        <v>56.8</v>
      </c>
      <c r="BN48" s="681"/>
      <c r="BO48" s="687">
        <f t="shared" si="69"/>
        <v>0</v>
      </c>
      <c r="BP48" s="681"/>
      <c r="BQ48" s="687">
        <f t="shared" si="70"/>
        <v>-56.8</v>
      </c>
      <c r="BR48" s="688">
        <f t="shared" si="71"/>
        <v>0</v>
      </c>
      <c r="BS48" s="683">
        <v>15.1</v>
      </c>
      <c r="BT48" s="681"/>
      <c r="BU48" s="681"/>
      <c r="BV48" s="681"/>
      <c r="BW48" s="687">
        <f t="shared" si="72"/>
        <v>-15.1</v>
      </c>
      <c r="BX48" s="688">
        <f t="shared" si="73"/>
        <v>0</v>
      </c>
      <c r="BY48" s="683">
        <v>21.3</v>
      </c>
      <c r="BZ48" s="681"/>
      <c r="CA48" s="681"/>
      <c r="CB48" s="681"/>
      <c r="CC48" s="687">
        <f t="shared" si="74"/>
        <v>-21.3</v>
      </c>
      <c r="CD48" s="688">
        <f t="shared" si="75"/>
        <v>0</v>
      </c>
      <c r="CE48" s="683">
        <v>20.399999999999999</v>
      </c>
      <c r="CF48" s="681"/>
      <c r="CG48" s="681"/>
      <c r="CH48" s="681"/>
      <c r="CI48" s="687">
        <f t="shared" si="76"/>
        <v>-20.399999999999999</v>
      </c>
      <c r="CJ48" s="688">
        <f t="shared" si="77"/>
        <v>0</v>
      </c>
      <c r="CK48" s="687">
        <f t="shared" si="78"/>
        <v>61.7</v>
      </c>
      <c r="CL48" s="681"/>
      <c r="CM48" s="687">
        <f t="shared" si="79"/>
        <v>0</v>
      </c>
      <c r="CN48" s="681"/>
      <c r="CO48" s="687">
        <f t="shared" si="80"/>
        <v>-61.7</v>
      </c>
      <c r="CP48" s="688">
        <f t="shared" si="81"/>
        <v>0</v>
      </c>
      <c r="CQ48" s="683">
        <v>21</v>
      </c>
      <c r="CR48" s="681"/>
      <c r="CS48" s="681"/>
      <c r="CT48" s="681"/>
      <c r="CU48" s="687">
        <f t="shared" si="82"/>
        <v>-21</v>
      </c>
      <c r="CV48" s="688">
        <f t="shared" si="83"/>
        <v>0</v>
      </c>
      <c r="CW48" s="683">
        <v>20.100000000000001</v>
      </c>
      <c r="CX48" s="681"/>
      <c r="CY48" s="681"/>
      <c r="CZ48" s="681"/>
      <c r="DA48" s="687">
        <f t="shared" si="84"/>
        <v>-20.100000000000001</v>
      </c>
      <c r="DB48" s="688">
        <f t="shared" si="85"/>
        <v>0</v>
      </c>
      <c r="DC48" s="683">
        <v>20.6</v>
      </c>
      <c r="DD48" s="681"/>
      <c r="DE48" s="681"/>
      <c r="DF48" s="681"/>
      <c r="DG48" s="687">
        <f t="shared" si="86"/>
        <v>-20.6</v>
      </c>
      <c r="DH48" s="688">
        <f t="shared" si="87"/>
        <v>0</v>
      </c>
    </row>
    <row r="49" spans="1:112" ht="25.5" customHeight="1">
      <c r="A49" s="192"/>
      <c r="B49" s="112" t="s">
        <v>3652</v>
      </c>
      <c r="C49" s="652" t="s">
        <v>919</v>
      </c>
      <c r="D49" s="613" t="s">
        <v>3503</v>
      </c>
      <c r="E49" s="528" t="s">
        <v>3653</v>
      </c>
      <c r="F49" s="528"/>
      <c r="G49" s="529"/>
      <c r="H49" s="530" t="s">
        <v>3654</v>
      </c>
      <c r="I49" s="530"/>
      <c r="J49" s="395" t="s">
        <v>883</v>
      </c>
      <c r="K49" s="687">
        <f t="shared" si="44"/>
        <v>3030.4000000000005</v>
      </c>
      <c r="L49" s="681"/>
      <c r="M49" s="687">
        <f t="shared" si="45"/>
        <v>0</v>
      </c>
      <c r="N49" s="681"/>
      <c r="O49" s="687">
        <f t="shared" si="46"/>
        <v>-3030.4000000000005</v>
      </c>
      <c r="P49" s="688">
        <f t="shared" si="47"/>
        <v>0</v>
      </c>
      <c r="Q49" s="687">
        <f t="shared" si="48"/>
        <v>792.5</v>
      </c>
      <c r="R49" s="681"/>
      <c r="S49" s="687">
        <f t="shared" si="49"/>
        <v>0</v>
      </c>
      <c r="T49" s="681"/>
      <c r="U49" s="687">
        <f t="shared" si="50"/>
        <v>-792.5</v>
      </c>
      <c r="V49" s="688">
        <f t="shared" si="51"/>
        <v>0</v>
      </c>
      <c r="W49" s="687">
        <f>W50+W53</f>
        <v>274.2</v>
      </c>
      <c r="X49" s="681"/>
      <c r="Y49" s="687">
        <f>Y50+Y53</f>
        <v>0</v>
      </c>
      <c r="Z49" s="681"/>
      <c r="AA49" s="687">
        <f t="shared" si="52"/>
        <v>-274.2</v>
      </c>
      <c r="AB49" s="688">
        <f t="shared" si="53"/>
        <v>0</v>
      </c>
      <c r="AC49" s="687">
        <f>AC50+AC53</f>
        <v>246.4</v>
      </c>
      <c r="AD49" s="681"/>
      <c r="AE49" s="687">
        <f>AE50+AE53</f>
        <v>0</v>
      </c>
      <c r="AF49" s="681"/>
      <c r="AG49" s="687">
        <f t="shared" si="54"/>
        <v>-246.4</v>
      </c>
      <c r="AH49" s="688">
        <f t="shared" si="55"/>
        <v>0</v>
      </c>
      <c r="AI49" s="687">
        <f>AI50+AI53</f>
        <v>271.90000000000003</v>
      </c>
      <c r="AJ49" s="681"/>
      <c r="AK49" s="687">
        <f>AK50+AK53</f>
        <v>0</v>
      </c>
      <c r="AL49" s="681"/>
      <c r="AM49" s="687">
        <f t="shared" si="56"/>
        <v>-271.90000000000003</v>
      </c>
      <c r="AN49" s="688">
        <f t="shared" si="57"/>
        <v>0</v>
      </c>
      <c r="AO49" s="687">
        <f t="shared" si="58"/>
        <v>755.9</v>
      </c>
      <c r="AP49" s="681"/>
      <c r="AQ49" s="687">
        <f t="shared" si="59"/>
        <v>0</v>
      </c>
      <c r="AR49" s="681"/>
      <c r="AS49" s="687">
        <f t="shared" si="60"/>
        <v>-755.9</v>
      </c>
      <c r="AT49" s="688">
        <f t="shared" si="61"/>
        <v>0</v>
      </c>
      <c r="AU49" s="687">
        <f>AU50+AU53</f>
        <v>254.70000000000002</v>
      </c>
      <c r="AV49" s="681"/>
      <c r="AW49" s="687">
        <f>AW50+AW53</f>
        <v>0</v>
      </c>
      <c r="AX49" s="681"/>
      <c r="AY49" s="687">
        <f t="shared" si="62"/>
        <v>-254.70000000000002</v>
      </c>
      <c r="AZ49" s="688">
        <f t="shared" si="63"/>
        <v>0</v>
      </c>
      <c r="BA49" s="687">
        <f>BA50+BA53</f>
        <v>254.2</v>
      </c>
      <c r="BB49" s="681"/>
      <c r="BC49" s="687">
        <f>BC50+BC53</f>
        <v>0</v>
      </c>
      <c r="BD49" s="681"/>
      <c r="BE49" s="687">
        <f t="shared" si="64"/>
        <v>-254.2</v>
      </c>
      <c r="BF49" s="688">
        <f t="shared" si="65"/>
        <v>0</v>
      </c>
      <c r="BG49" s="687">
        <f>BG50+BG53</f>
        <v>247.00000000000003</v>
      </c>
      <c r="BH49" s="681"/>
      <c r="BI49" s="687">
        <f>BI50+BI53</f>
        <v>0</v>
      </c>
      <c r="BJ49" s="681"/>
      <c r="BK49" s="687">
        <f t="shared" si="66"/>
        <v>-247.00000000000003</v>
      </c>
      <c r="BL49" s="688">
        <f t="shared" si="67"/>
        <v>0</v>
      </c>
      <c r="BM49" s="687">
        <f t="shared" si="68"/>
        <v>726.80000000000007</v>
      </c>
      <c r="BN49" s="681"/>
      <c r="BO49" s="687">
        <f t="shared" si="69"/>
        <v>0</v>
      </c>
      <c r="BP49" s="681"/>
      <c r="BQ49" s="687">
        <f t="shared" si="70"/>
        <v>-726.80000000000007</v>
      </c>
      <c r="BR49" s="688">
        <f t="shared" si="71"/>
        <v>0</v>
      </c>
      <c r="BS49" s="687">
        <f>BS50+BS53</f>
        <v>228.30000000000004</v>
      </c>
      <c r="BT49" s="681"/>
      <c r="BU49" s="687">
        <f>BU50+BU53</f>
        <v>0</v>
      </c>
      <c r="BV49" s="681"/>
      <c r="BW49" s="687">
        <f t="shared" si="72"/>
        <v>-228.30000000000004</v>
      </c>
      <c r="BX49" s="688">
        <f t="shared" si="73"/>
        <v>0</v>
      </c>
      <c r="BY49" s="687">
        <f>BY50+BY53</f>
        <v>251.5</v>
      </c>
      <c r="BZ49" s="681"/>
      <c r="CA49" s="687">
        <f>CA50+CA53</f>
        <v>0</v>
      </c>
      <c r="CB49" s="681"/>
      <c r="CC49" s="687">
        <f t="shared" si="74"/>
        <v>-251.5</v>
      </c>
      <c r="CD49" s="688">
        <f t="shared" si="75"/>
        <v>0</v>
      </c>
      <c r="CE49" s="687">
        <f>CE50+CE53</f>
        <v>247.00000000000003</v>
      </c>
      <c r="CF49" s="681"/>
      <c r="CG49" s="687">
        <f>CG50+CG53</f>
        <v>0</v>
      </c>
      <c r="CH49" s="681"/>
      <c r="CI49" s="687">
        <f t="shared" si="76"/>
        <v>-247.00000000000003</v>
      </c>
      <c r="CJ49" s="688">
        <f t="shared" si="77"/>
        <v>0</v>
      </c>
      <c r="CK49" s="687">
        <f t="shared" si="78"/>
        <v>755.2</v>
      </c>
      <c r="CL49" s="681"/>
      <c r="CM49" s="687">
        <f t="shared" si="79"/>
        <v>0</v>
      </c>
      <c r="CN49" s="681"/>
      <c r="CO49" s="687">
        <f t="shared" si="80"/>
        <v>-755.2</v>
      </c>
      <c r="CP49" s="688">
        <f t="shared" si="81"/>
        <v>0</v>
      </c>
      <c r="CQ49" s="687">
        <f>CQ50+CQ53</f>
        <v>257.09999999999997</v>
      </c>
      <c r="CR49" s="681"/>
      <c r="CS49" s="687">
        <f>CS50+CS53</f>
        <v>0</v>
      </c>
      <c r="CT49" s="681"/>
      <c r="CU49" s="687">
        <f t="shared" si="82"/>
        <v>-257.09999999999997</v>
      </c>
      <c r="CV49" s="688">
        <f t="shared" si="83"/>
        <v>0</v>
      </c>
      <c r="CW49" s="687">
        <f>CW50+CW53</f>
        <v>246.4</v>
      </c>
      <c r="CX49" s="681"/>
      <c r="CY49" s="687">
        <f>CY50+CY53</f>
        <v>0</v>
      </c>
      <c r="CZ49" s="681"/>
      <c r="DA49" s="687">
        <f t="shared" si="84"/>
        <v>-246.4</v>
      </c>
      <c r="DB49" s="688">
        <f t="shared" si="85"/>
        <v>0</v>
      </c>
      <c r="DC49" s="687">
        <f>DC50+DC53</f>
        <v>251.7</v>
      </c>
      <c r="DD49" s="681"/>
      <c r="DE49" s="687">
        <f>DE50+DE53</f>
        <v>0</v>
      </c>
      <c r="DF49" s="681"/>
      <c r="DG49" s="687">
        <f t="shared" si="86"/>
        <v>-251.7</v>
      </c>
      <c r="DH49" s="688">
        <f t="shared" si="87"/>
        <v>0</v>
      </c>
    </row>
    <row r="50" spans="1:112" ht="39" customHeight="1">
      <c r="A50" s="193" t="s">
        <v>3576</v>
      </c>
      <c r="B50" s="184" t="s">
        <v>3655</v>
      </c>
      <c r="C50" s="652" t="s">
        <v>151</v>
      </c>
      <c r="D50" s="613" t="s">
        <v>3656</v>
      </c>
      <c r="E50" s="528" t="s">
        <v>3657</v>
      </c>
      <c r="F50" s="528"/>
      <c r="G50" s="529"/>
      <c r="H50" s="530" t="s">
        <v>3658</v>
      </c>
      <c r="I50" s="530"/>
      <c r="J50" s="40" t="s">
        <v>883</v>
      </c>
      <c r="K50" s="687">
        <f t="shared" si="44"/>
        <v>39</v>
      </c>
      <c r="L50" s="681"/>
      <c r="M50" s="687">
        <f t="shared" si="45"/>
        <v>0</v>
      </c>
      <c r="N50" s="681"/>
      <c r="O50" s="687">
        <f t="shared" si="46"/>
        <v>-39</v>
      </c>
      <c r="P50" s="688">
        <f t="shared" si="47"/>
        <v>0</v>
      </c>
      <c r="Q50" s="687">
        <f t="shared" si="48"/>
        <v>11</v>
      </c>
      <c r="R50" s="681"/>
      <c r="S50" s="687">
        <f t="shared" si="49"/>
        <v>0</v>
      </c>
      <c r="T50" s="681"/>
      <c r="U50" s="687">
        <f t="shared" si="50"/>
        <v>-11</v>
      </c>
      <c r="V50" s="688">
        <f t="shared" si="51"/>
        <v>0</v>
      </c>
      <c r="W50" s="687">
        <f>W51+W52</f>
        <v>3.8</v>
      </c>
      <c r="X50" s="681"/>
      <c r="Y50" s="687">
        <f>Y51+Y52</f>
        <v>0</v>
      </c>
      <c r="Z50" s="681"/>
      <c r="AA50" s="687">
        <f t="shared" si="52"/>
        <v>-3.8</v>
      </c>
      <c r="AB50" s="688">
        <f t="shared" si="53"/>
        <v>0</v>
      </c>
      <c r="AC50" s="687">
        <f>AC51+AC52</f>
        <v>3.4</v>
      </c>
      <c r="AD50" s="681"/>
      <c r="AE50" s="687">
        <f>AE51+AE52</f>
        <v>0</v>
      </c>
      <c r="AF50" s="681"/>
      <c r="AG50" s="687">
        <f t="shared" si="54"/>
        <v>-3.4</v>
      </c>
      <c r="AH50" s="688">
        <f t="shared" si="55"/>
        <v>0</v>
      </c>
      <c r="AI50" s="687">
        <f>AI51+AI52</f>
        <v>3.8</v>
      </c>
      <c r="AJ50" s="681"/>
      <c r="AK50" s="687">
        <f>AK51+AK52</f>
        <v>0</v>
      </c>
      <c r="AL50" s="681"/>
      <c r="AM50" s="687">
        <f t="shared" si="56"/>
        <v>-3.8</v>
      </c>
      <c r="AN50" s="688">
        <f t="shared" si="57"/>
        <v>0</v>
      </c>
      <c r="AO50" s="687">
        <f t="shared" si="58"/>
        <v>7.3000000000000007</v>
      </c>
      <c r="AP50" s="681"/>
      <c r="AQ50" s="687">
        <f t="shared" si="59"/>
        <v>0</v>
      </c>
      <c r="AR50" s="681"/>
      <c r="AS50" s="687">
        <f t="shared" si="60"/>
        <v>-7.3000000000000007</v>
      </c>
      <c r="AT50" s="688">
        <f t="shared" si="61"/>
        <v>0</v>
      </c>
      <c r="AU50" s="687">
        <f>AU51+AU52</f>
        <v>2.4</v>
      </c>
      <c r="AV50" s="681"/>
      <c r="AW50" s="687">
        <f>AW51+AW52</f>
        <v>0</v>
      </c>
      <c r="AX50" s="681"/>
      <c r="AY50" s="687">
        <f t="shared" si="62"/>
        <v>-2.4</v>
      </c>
      <c r="AZ50" s="688">
        <f t="shared" si="63"/>
        <v>0</v>
      </c>
      <c r="BA50" s="687">
        <f>BA51+BA52</f>
        <v>2.5</v>
      </c>
      <c r="BB50" s="681"/>
      <c r="BC50" s="687">
        <f>BC51+BC52</f>
        <v>0</v>
      </c>
      <c r="BD50" s="681"/>
      <c r="BE50" s="687">
        <f t="shared" si="64"/>
        <v>-2.5</v>
      </c>
      <c r="BF50" s="688">
        <f t="shared" si="65"/>
        <v>0</v>
      </c>
      <c r="BG50" s="687">
        <f>BG51+BG52</f>
        <v>2.4</v>
      </c>
      <c r="BH50" s="681"/>
      <c r="BI50" s="687">
        <f>BI51+BI52</f>
        <v>0</v>
      </c>
      <c r="BJ50" s="681"/>
      <c r="BK50" s="687">
        <f t="shared" si="66"/>
        <v>-2.4</v>
      </c>
      <c r="BL50" s="688">
        <f t="shared" si="67"/>
        <v>0</v>
      </c>
      <c r="BM50" s="687">
        <f t="shared" si="68"/>
        <v>10.5</v>
      </c>
      <c r="BN50" s="681"/>
      <c r="BO50" s="687">
        <f t="shared" si="69"/>
        <v>0</v>
      </c>
      <c r="BP50" s="681"/>
      <c r="BQ50" s="687">
        <f t="shared" si="70"/>
        <v>-10.5</v>
      </c>
      <c r="BR50" s="688">
        <f t="shared" si="71"/>
        <v>0</v>
      </c>
      <c r="BS50" s="687">
        <f>BS51+BS52</f>
        <v>3.3</v>
      </c>
      <c r="BT50" s="681"/>
      <c r="BU50" s="687">
        <f>BU51+BU52</f>
        <v>0</v>
      </c>
      <c r="BV50" s="681"/>
      <c r="BW50" s="687">
        <f t="shared" si="72"/>
        <v>-3.3</v>
      </c>
      <c r="BX50" s="688">
        <f t="shared" si="73"/>
        <v>0</v>
      </c>
      <c r="BY50" s="687">
        <f>BY51+BY52</f>
        <v>3.3</v>
      </c>
      <c r="BZ50" s="681"/>
      <c r="CA50" s="687">
        <f>CA51+CA52</f>
        <v>0</v>
      </c>
      <c r="CB50" s="681"/>
      <c r="CC50" s="687">
        <f t="shared" si="74"/>
        <v>-3.3</v>
      </c>
      <c r="CD50" s="688">
        <f t="shared" si="75"/>
        <v>0</v>
      </c>
      <c r="CE50" s="687">
        <f>CE51+CE52</f>
        <v>3.9</v>
      </c>
      <c r="CF50" s="681"/>
      <c r="CG50" s="687">
        <f>CG51+CG52</f>
        <v>0</v>
      </c>
      <c r="CH50" s="681"/>
      <c r="CI50" s="687">
        <f t="shared" si="76"/>
        <v>-3.9</v>
      </c>
      <c r="CJ50" s="688">
        <f t="shared" si="77"/>
        <v>0</v>
      </c>
      <c r="CK50" s="687">
        <f t="shared" si="78"/>
        <v>10.199999999999999</v>
      </c>
      <c r="CL50" s="681"/>
      <c r="CM50" s="687">
        <f t="shared" si="79"/>
        <v>0</v>
      </c>
      <c r="CN50" s="681"/>
      <c r="CO50" s="687">
        <f t="shared" si="80"/>
        <v>-10.199999999999999</v>
      </c>
      <c r="CP50" s="688">
        <f t="shared" si="81"/>
        <v>0</v>
      </c>
      <c r="CQ50" s="687">
        <f>CQ51+CQ52</f>
        <v>3.4</v>
      </c>
      <c r="CR50" s="681"/>
      <c r="CS50" s="687">
        <f>CS51+CS52</f>
        <v>0</v>
      </c>
      <c r="CT50" s="681"/>
      <c r="CU50" s="687">
        <f t="shared" si="82"/>
        <v>-3.4</v>
      </c>
      <c r="CV50" s="688">
        <f t="shared" si="83"/>
        <v>0</v>
      </c>
      <c r="CW50" s="687">
        <f>CW51+CW52</f>
        <v>3.4</v>
      </c>
      <c r="CX50" s="681"/>
      <c r="CY50" s="687">
        <f>CY51+CY52</f>
        <v>0</v>
      </c>
      <c r="CZ50" s="681"/>
      <c r="DA50" s="687">
        <f t="shared" si="84"/>
        <v>-3.4</v>
      </c>
      <c r="DB50" s="688">
        <f t="shared" si="85"/>
        <v>0</v>
      </c>
      <c r="DC50" s="687">
        <f>DC51+DC52</f>
        <v>3.4</v>
      </c>
      <c r="DD50" s="681"/>
      <c r="DE50" s="687">
        <f>DE51+DE52</f>
        <v>0</v>
      </c>
      <c r="DF50" s="681"/>
      <c r="DG50" s="687">
        <f t="shared" si="86"/>
        <v>-3.4</v>
      </c>
      <c r="DH50" s="688">
        <f t="shared" si="87"/>
        <v>0</v>
      </c>
    </row>
    <row r="51" spans="1:112" ht="20.100000000000001" customHeight="1">
      <c r="A51" s="193"/>
      <c r="B51" s="112" t="s">
        <v>3659</v>
      </c>
      <c r="C51" s="365"/>
      <c r="D51" s="670" t="s">
        <v>1446</v>
      </c>
      <c r="E51" s="528" t="s">
        <v>3660</v>
      </c>
      <c r="F51" s="528"/>
      <c r="G51" s="529"/>
      <c r="H51" s="530"/>
      <c r="I51" s="530"/>
      <c r="J51" s="324" t="s">
        <v>883</v>
      </c>
      <c r="K51" s="687">
        <f t="shared" si="44"/>
        <v>39</v>
      </c>
      <c r="L51" s="681"/>
      <c r="M51" s="687">
        <f t="shared" si="45"/>
        <v>0</v>
      </c>
      <c r="N51" s="681"/>
      <c r="O51" s="687">
        <f t="shared" si="46"/>
        <v>-39</v>
      </c>
      <c r="P51" s="688">
        <f t="shared" si="47"/>
        <v>0</v>
      </c>
      <c r="Q51" s="687">
        <f t="shared" si="48"/>
        <v>11</v>
      </c>
      <c r="R51" s="681"/>
      <c r="S51" s="687">
        <f t="shared" si="49"/>
        <v>0</v>
      </c>
      <c r="T51" s="681"/>
      <c r="U51" s="687">
        <f t="shared" si="50"/>
        <v>-11</v>
      </c>
      <c r="V51" s="688">
        <f t="shared" si="51"/>
        <v>0</v>
      </c>
      <c r="W51" s="683">
        <v>3.8</v>
      </c>
      <c r="X51" s="681"/>
      <c r="Y51" s="681"/>
      <c r="Z51" s="681"/>
      <c r="AA51" s="687">
        <f t="shared" si="52"/>
        <v>-3.8</v>
      </c>
      <c r="AB51" s="688">
        <f t="shared" si="53"/>
        <v>0</v>
      </c>
      <c r="AC51" s="683">
        <v>3.4</v>
      </c>
      <c r="AD51" s="681"/>
      <c r="AE51" s="681"/>
      <c r="AF51" s="681"/>
      <c r="AG51" s="687">
        <f t="shared" si="54"/>
        <v>-3.4</v>
      </c>
      <c r="AH51" s="688">
        <f t="shared" si="55"/>
        <v>0</v>
      </c>
      <c r="AI51" s="683">
        <v>3.8</v>
      </c>
      <c r="AJ51" s="681"/>
      <c r="AK51" s="681"/>
      <c r="AL51" s="681"/>
      <c r="AM51" s="687">
        <f t="shared" si="56"/>
        <v>-3.8</v>
      </c>
      <c r="AN51" s="688">
        <f t="shared" si="57"/>
        <v>0</v>
      </c>
      <c r="AO51" s="687">
        <f t="shared" si="58"/>
        <v>7.3000000000000007</v>
      </c>
      <c r="AP51" s="681"/>
      <c r="AQ51" s="687">
        <f t="shared" si="59"/>
        <v>0</v>
      </c>
      <c r="AR51" s="681"/>
      <c r="AS51" s="687">
        <f t="shared" si="60"/>
        <v>-7.3000000000000007</v>
      </c>
      <c r="AT51" s="688">
        <f t="shared" si="61"/>
        <v>0</v>
      </c>
      <c r="AU51" s="683">
        <v>2.4</v>
      </c>
      <c r="AV51" s="681"/>
      <c r="AW51" s="681"/>
      <c r="AX51" s="681"/>
      <c r="AY51" s="687">
        <f t="shared" si="62"/>
        <v>-2.4</v>
      </c>
      <c r="AZ51" s="688">
        <f t="shared" si="63"/>
        <v>0</v>
      </c>
      <c r="BA51" s="683">
        <v>2.5</v>
      </c>
      <c r="BB51" s="681"/>
      <c r="BC51" s="681"/>
      <c r="BD51" s="681"/>
      <c r="BE51" s="687">
        <f t="shared" si="64"/>
        <v>-2.5</v>
      </c>
      <c r="BF51" s="688">
        <f t="shared" si="65"/>
        <v>0</v>
      </c>
      <c r="BG51" s="683">
        <v>2.4</v>
      </c>
      <c r="BH51" s="681"/>
      <c r="BI51" s="681"/>
      <c r="BJ51" s="681"/>
      <c r="BK51" s="687">
        <f t="shared" si="66"/>
        <v>-2.4</v>
      </c>
      <c r="BL51" s="688">
        <f t="shared" si="67"/>
        <v>0</v>
      </c>
      <c r="BM51" s="687">
        <f t="shared" si="68"/>
        <v>10.5</v>
      </c>
      <c r="BN51" s="681"/>
      <c r="BO51" s="687">
        <f t="shared" si="69"/>
        <v>0</v>
      </c>
      <c r="BP51" s="681"/>
      <c r="BQ51" s="687">
        <f t="shared" si="70"/>
        <v>-10.5</v>
      </c>
      <c r="BR51" s="688">
        <f t="shared" si="71"/>
        <v>0</v>
      </c>
      <c r="BS51" s="683">
        <v>3.3</v>
      </c>
      <c r="BT51" s="681"/>
      <c r="BU51" s="681"/>
      <c r="BV51" s="681"/>
      <c r="BW51" s="687">
        <f t="shared" si="72"/>
        <v>-3.3</v>
      </c>
      <c r="BX51" s="688">
        <f t="shared" si="73"/>
        <v>0</v>
      </c>
      <c r="BY51" s="683">
        <v>3.3</v>
      </c>
      <c r="BZ51" s="681"/>
      <c r="CA51" s="681"/>
      <c r="CB51" s="681"/>
      <c r="CC51" s="687">
        <f t="shared" si="74"/>
        <v>-3.3</v>
      </c>
      <c r="CD51" s="688">
        <f t="shared" si="75"/>
        <v>0</v>
      </c>
      <c r="CE51" s="683">
        <v>3.9</v>
      </c>
      <c r="CF51" s="681"/>
      <c r="CG51" s="681"/>
      <c r="CH51" s="681"/>
      <c r="CI51" s="687">
        <f t="shared" si="76"/>
        <v>-3.9</v>
      </c>
      <c r="CJ51" s="688">
        <f t="shared" si="77"/>
        <v>0</v>
      </c>
      <c r="CK51" s="687">
        <f t="shared" si="78"/>
        <v>10.199999999999999</v>
      </c>
      <c r="CL51" s="681"/>
      <c r="CM51" s="687">
        <f t="shared" si="79"/>
        <v>0</v>
      </c>
      <c r="CN51" s="681"/>
      <c r="CO51" s="687">
        <f t="shared" si="80"/>
        <v>-10.199999999999999</v>
      </c>
      <c r="CP51" s="688">
        <f t="shared" si="81"/>
        <v>0</v>
      </c>
      <c r="CQ51" s="683">
        <v>3.4</v>
      </c>
      <c r="CR51" s="681"/>
      <c r="CS51" s="681"/>
      <c r="CT51" s="681"/>
      <c r="CU51" s="687">
        <f t="shared" si="82"/>
        <v>-3.4</v>
      </c>
      <c r="CV51" s="688">
        <f t="shared" si="83"/>
        <v>0</v>
      </c>
      <c r="CW51" s="683">
        <v>3.4</v>
      </c>
      <c r="CX51" s="681"/>
      <c r="CY51" s="681"/>
      <c r="CZ51" s="681"/>
      <c r="DA51" s="687">
        <f t="shared" si="84"/>
        <v>-3.4</v>
      </c>
      <c r="DB51" s="688">
        <f t="shared" si="85"/>
        <v>0</v>
      </c>
      <c r="DC51" s="683">
        <v>3.4</v>
      </c>
      <c r="DD51" s="681"/>
      <c r="DE51" s="681"/>
      <c r="DF51" s="681"/>
      <c r="DG51" s="687">
        <f t="shared" si="86"/>
        <v>-3.4</v>
      </c>
      <c r="DH51" s="688">
        <f t="shared" si="87"/>
        <v>0</v>
      </c>
    </row>
    <row r="52" spans="1:112" ht="20.100000000000001" customHeight="1">
      <c r="A52" s="193"/>
      <c r="B52" s="112"/>
      <c r="C52" s="365"/>
      <c r="D52" s="670" t="s">
        <v>3661</v>
      </c>
      <c r="E52" s="528" t="s">
        <v>3662</v>
      </c>
      <c r="F52" s="528"/>
      <c r="G52" s="529"/>
      <c r="H52" s="530"/>
      <c r="I52" s="530"/>
      <c r="J52" s="324" t="s">
        <v>883</v>
      </c>
      <c r="K52" s="687">
        <f t="shared" si="44"/>
        <v>0</v>
      </c>
      <c r="L52" s="681"/>
      <c r="M52" s="687">
        <f t="shared" si="45"/>
        <v>0</v>
      </c>
      <c r="N52" s="681"/>
      <c r="O52" s="687">
        <f t="shared" si="46"/>
        <v>0</v>
      </c>
      <c r="P52" s="688" t="str">
        <f t="shared" si="47"/>
        <v>-</v>
      </c>
      <c r="Q52" s="687">
        <f t="shared" si="48"/>
        <v>0</v>
      </c>
      <c r="R52" s="681"/>
      <c r="S52" s="687">
        <f t="shared" si="49"/>
        <v>0</v>
      </c>
      <c r="T52" s="681"/>
      <c r="U52" s="687">
        <f t="shared" si="50"/>
        <v>0</v>
      </c>
      <c r="V52" s="688" t="str">
        <f t="shared" si="51"/>
        <v>-</v>
      </c>
      <c r="W52" s="681"/>
      <c r="X52" s="681"/>
      <c r="Y52" s="681"/>
      <c r="Z52" s="681"/>
      <c r="AA52" s="687">
        <f t="shared" si="52"/>
        <v>0</v>
      </c>
      <c r="AB52" s="688" t="str">
        <f t="shared" si="53"/>
        <v>-</v>
      </c>
      <c r="AC52" s="681"/>
      <c r="AD52" s="681"/>
      <c r="AE52" s="681"/>
      <c r="AF52" s="681"/>
      <c r="AG52" s="687">
        <f t="shared" si="54"/>
        <v>0</v>
      </c>
      <c r="AH52" s="688" t="str">
        <f t="shared" si="55"/>
        <v>-</v>
      </c>
      <c r="AI52" s="681"/>
      <c r="AJ52" s="681"/>
      <c r="AK52" s="681"/>
      <c r="AL52" s="681"/>
      <c r="AM52" s="687">
        <f t="shared" si="56"/>
        <v>0</v>
      </c>
      <c r="AN52" s="688" t="str">
        <f t="shared" si="57"/>
        <v>-</v>
      </c>
      <c r="AO52" s="687">
        <f t="shared" si="58"/>
        <v>0</v>
      </c>
      <c r="AP52" s="681"/>
      <c r="AQ52" s="687">
        <f t="shared" si="59"/>
        <v>0</v>
      </c>
      <c r="AR52" s="681"/>
      <c r="AS52" s="687">
        <f t="shared" si="60"/>
        <v>0</v>
      </c>
      <c r="AT52" s="688" t="str">
        <f t="shared" si="61"/>
        <v>-</v>
      </c>
      <c r="AU52" s="681"/>
      <c r="AV52" s="681"/>
      <c r="AW52" s="681"/>
      <c r="AX52" s="681"/>
      <c r="AY52" s="687">
        <f t="shared" si="62"/>
        <v>0</v>
      </c>
      <c r="AZ52" s="688" t="str">
        <f t="shared" si="63"/>
        <v>-</v>
      </c>
      <c r="BA52" s="681"/>
      <c r="BB52" s="681"/>
      <c r="BC52" s="681"/>
      <c r="BD52" s="681"/>
      <c r="BE52" s="687">
        <f t="shared" si="64"/>
        <v>0</v>
      </c>
      <c r="BF52" s="688" t="str">
        <f t="shared" si="65"/>
        <v>-</v>
      </c>
      <c r="BG52" s="681"/>
      <c r="BH52" s="681"/>
      <c r="BI52" s="681"/>
      <c r="BJ52" s="681"/>
      <c r="BK52" s="687">
        <f t="shared" si="66"/>
        <v>0</v>
      </c>
      <c r="BL52" s="688" t="str">
        <f t="shared" si="67"/>
        <v>-</v>
      </c>
      <c r="BM52" s="687">
        <f t="shared" si="68"/>
        <v>0</v>
      </c>
      <c r="BN52" s="681"/>
      <c r="BO52" s="687">
        <f t="shared" si="69"/>
        <v>0</v>
      </c>
      <c r="BP52" s="681"/>
      <c r="BQ52" s="687">
        <f t="shared" si="70"/>
        <v>0</v>
      </c>
      <c r="BR52" s="688" t="str">
        <f t="shared" si="71"/>
        <v>-</v>
      </c>
      <c r="BS52" s="681"/>
      <c r="BT52" s="681"/>
      <c r="BU52" s="681"/>
      <c r="BV52" s="681"/>
      <c r="BW52" s="687">
        <f t="shared" si="72"/>
        <v>0</v>
      </c>
      <c r="BX52" s="688" t="str">
        <f t="shared" si="73"/>
        <v>-</v>
      </c>
      <c r="BY52" s="681"/>
      <c r="BZ52" s="681"/>
      <c r="CA52" s="681"/>
      <c r="CB52" s="681"/>
      <c r="CC52" s="687">
        <f t="shared" si="74"/>
        <v>0</v>
      </c>
      <c r="CD52" s="688" t="str">
        <f t="shared" si="75"/>
        <v>-</v>
      </c>
      <c r="CE52" s="681"/>
      <c r="CF52" s="681"/>
      <c r="CG52" s="681"/>
      <c r="CH52" s="681"/>
      <c r="CI52" s="687">
        <f t="shared" si="76"/>
        <v>0</v>
      </c>
      <c r="CJ52" s="688" t="str">
        <f t="shared" si="77"/>
        <v>-</v>
      </c>
      <c r="CK52" s="687">
        <f t="shared" si="78"/>
        <v>0</v>
      </c>
      <c r="CL52" s="681"/>
      <c r="CM52" s="687">
        <f t="shared" si="79"/>
        <v>0</v>
      </c>
      <c r="CN52" s="681"/>
      <c r="CO52" s="687">
        <f t="shared" si="80"/>
        <v>0</v>
      </c>
      <c r="CP52" s="688" t="str">
        <f t="shared" si="81"/>
        <v>-</v>
      </c>
      <c r="CQ52" s="681"/>
      <c r="CR52" s="681"/>
      <c r="CS52" s="681"/>
      <c r="CT52" s="681"/>
      <c r="CU52" s="687">
        <f t="shared" si="82"/>
        <v>0</v>
      </c>
      <c r="CV52" s="688" t="str">
        <f t="shared" si="83"/>
        <v>-</v>
      </c>
      <c r="CW52" s="681"/>
      <c r="CX52" s="681"/>
      <c r="CY52" s="681"/>
      <c r="CZ52" s="681"/>
      <c r="DA52" s="687">
        <f t="shared" si="84"/>
        <v>0</v>
      </c>
      <c r="DB52" s="688" t="str">
        <f t="shared" si="85"/>
        <v>-</v>
      </c>
      <c r="DC52" s="681"/>
      <c r="DD52" s="681"/>
      <c r="DE52" s="681"/>
      <c r="DF52" s="681"/>
      <c r="DG52" s="687">
        <f t="shared" si="86"/>
        <v>0</v>
      </c>
      <c r="DH52" s="688" t="str">
        <f t="shared" si="87"/>
        <v>-</v>
      </c>
    </row>
    <row r="53" spans="1:112" ht="24" customHeight="1">
      <c r="A53" s="193"/>
      <c r="B53" s="184" t="s">
        <v>3663</v>
      </c>
      <c r="C53" s="652" t="s">
        <v>153</v>
      </c>
      <c r="D53" s="613" t="s">
        <v>3664</v>
      </c>
      <c r="E53" s="528" t="s">
        <v>3665</v>
      </c>
      <c r="F53" s="528"/>
      <c r="G53" s="529"/>
      <c r="H53" s="530" t="s">
        <v>3666</v>
      </c>
      <c r="I53" s="530"/>
      <c r="J53" s="40" t="s">
        <v>883</v>
      </c>
      <c r="K53" s="687">
        <f t="shared" si="44"/>
        <v>2991.4</v>
      </c>
      <c r="L53" s="681"/>
      <c r="M53" s="687">
        <f t="shared" si="45"/>
        <v>0</v>
      </c>
      <c r="N53" s="681"/>
      <c r="O53" s="687">
        <f t="shared" si="46"/>
        <v>-2991.4</v>
      </c>
      <c r="P53" s="688">
        <f t="shared" si="47"/>
        <v>0</v>
      </c>
      <c r="Q53" s="687">
        <f t="shared" si="48"/>
        <v>781.5</v>
      </c>
      <c r="R53" s="681"/>
      <c r="S53" s="687">
        <f t="shared" si="49"/>
        <v>0</v>
      </c>
      <c r="T53" s="681"/>
      <c r="U53" s="687">
        <f t="shared" si="50"/>
        <v>-781.5</v>
      </c>
      <c r="V53" s="688">
        <f t="shared" si="51"/>
        <v>0</v>
      </c>
      <c r="W53" s="687">
        <f>W54+W55+W56+W66</f>
        <v>270.39999999999998</v>
      </c>
      <c r="X53" s="681"/>
      <c r="Y53" s="687">
        <f>Y54+Y55+Y56+Y66</f>
        <v>0</v>
      </c>
      <c r="Z53" s="681"/>
      <c r="AA53" s="687">
        <f t="shared" si="52"/>
        <v>-270.39999999999998</v>
      </c>
      <c r="AB53" s="688">
        <f t="shared" si="53"/>
        <v>0</v>
      </c>
      <c r="AC53" s="687">
        <f>AC54+AC55+AC56+AC66</f>
        <v>243</v>
      </c>
      <c r="AD53" s="681"/>
      <c r="AE53" s="687">
        <f>AE54+AE55+AE56+AE66</f>
        <v>0</v>
      </c>
      <c r="AF53" s="681"/>
      <c r="AG53" s="687">
        <f t="shared" si="54"/>
        <v>-243</v>
      </c>
      <c r="AH53" s="688">
        <f t="shared" si="55"/>
        <v>0</v>
      </c>
      <c r="AI53" s="687">
        <f>AI54+AI55+AI56+AI66</f>
        <v>268.10000000000002</v>
      </c>
      <c r="AJ53" s="681"/>
      <c r="AK53" s="687">
        <f>AK54+AK55+AK56+AK66</f>
        <v>0</v>
      </c>
      <c r="AL53" s="681"/>
      <c r="AM53" s="687">
        <f t="shared" si="56"/>
        <v>-268.10000000000002</v>
      </c>
      <c r="AN53" s="688">
        <f t="shared" si="57"/>
        <v>0</v>
      </c>
      <c r="AO53" s="687">
        <f t="shared" si="58"/>
        <v>748.6</v>
      </c>
      <c r="AP53" s="681"/>
      <c r="AQ53" s="687">
        <f t="shared" si="59"/>
        <v>0</v>
      </c>
      <c r="AR53" s="681"/>
      <c r="AS53" s="687">
        <f t="shared" si="60"/>
        <v>-748.6</v>
      </c>
      <c r="AT53" s="688">
        <f t="shared" si="61"/>
        <v>0</v>
      </c>
      <c r="AU53" s="687">
        <f>AU54+AU55+AU56+AU66</f>
        <v>252.3</v>
      </c>
      <c r="AV53" s="681"/>
      <c r="AW53" s="687">
        <f>AW54+AW55+AW56+AW66</f>
        <v>0</v>
      </c>
      <c r="AX53" s="681"/>
      <c r="AY53" s="687">
        <f t="shared" si="62"/>
        <v>-252.3</v>
      </c>
      <c r="AZ53" s="688">
        <f t="shared" si="63"/>
        <v>0</v>
      </c>
      <c r="BA53" s="687">
        <f>BA54+BA55+BA56+BA66</f>
        <v>251.7</v>
      </c>
      <c r="BB53" s="681"/>
      <c r="BC53" s="687">
        <f>BC54+BC55+BC56+BC66</f>
        <v>0</v>
      </c>
      <c r="BD53" s="681"/>
      <c r="BE53" s="687">
        <f t="shared" si="64"/>
        <v>-251.7</v>
      </c>
      <c r="BF53" s="688">
        <f t="shared" si="65"/>
        <v>0</v>
      </c>
      <c r="BG53" s="687">
        <f>BG54+BG55+BG56+BG66</f>
        <v>244.60000000000002</v>
      </c>
      <c r="BH53" s="681"/>
      <c r="BI53" s="687">
        <f>BI54+BI55+BI56+BI66</f>
        <v>0</v>
      </c>
      <c r="BJ53" s="681"/>
      <c r="BK53" s="687">
        <f t="shared" si="66"/>
        <v>-244.60000000000002</v>
      </c>
      <c r="BL53" s="688">
        <f t="shared" si="67"/>
        <v>0</v>
      </c>
      <c r="BM53" s="687">
        <f t="shared" si="68"/>
        <v>716.30000000000007</v>
      </c>
      <c r="BN53" s="681"/>
      <c r="BO53" s="687">
        <f t="shared" si="69"/>
        <v>0</v>
      </c>
      <c r="BP53" s="681"/>
      <c r="BQ53" s="687">
        <f t="shared" si="70"/>
        <v>-716.30000000000007</v>
      </c>
      <c r="BR53" s="688">
        <f t="shared" si="71"/>
        <v>0</v>
      </c>
      <c r="BS53" s="687">
        <f>BS54+BS55+BS56+BS66</f>
        <v>225.00000000000003</v>
      </c>
      <c r="BT53" s="681"/>
      <c r="BU53" s="687">
        <f>BU54+BU55+BU56+BU66</f>
        <v>0</v>
      </c>
      <c r="BV53" s="681"/>
      <c r="BW53" s="687">
        <f t="shared" si="72"/>
        <v>-225.00000000000003</v>
      </c>
      <c r="BX53" s="688">
        <f t="shared" si="73"/>
        <v>0</v>
      </c>
      <c r="BY53" s="687">
        <f>BY54+BY55+BY56+BY66</f>
        <v>248.2</v>
      </c>
      <c r="BZ53" s="681"/>
      <c r="CA53" s="687">
        <f>CA54+CA55+CA56+CA66</f>
        <v>0</v>
      </c>
      <c r="CB53" s="681"/>
      <c r="CC53" s="687">
        <f t="shared" si="74"/>
        <v>-248.2</v>
      </c>
      <c r="CD53" s="688">
        <f t="shared" si="75"/>
        <v>0</v>
      </c>
      <c r="CE53" s="687">
        <f>CE54+CE55+CE56+CE66</f>
        <v>243.10000000000002</v>
      </c>
      <c r="CF53" s="681"/>
      <c r="CG53" s="687">
        <f>CG54+CG55+CG56+CG66</f>
        <v>0</v>
      </c>
      <c r="CH53" s="681"/>
      <c r="CI53" s="687">
        <f t="shared" si="76"/>
        <v>-243.10000000000002</v>
      </c>
      <c r="CJ53" s="688">
        <f t="shared" si="77"/>
        <v>0</v>
      </c>
      <c r="CK53" s="687">
        <f t="shared" si="78"/>
        <v>745</v>
      </c>
      <c r="CL53" s="681"/>
      <c r="CM53" s="687">
        <f t="shared" si="79"/>
        <v>0</v>
      </c>
      <c r="CN53" s="681"/>
      <c r="CO53" s="687">
        <f t="shared" si="80"/>
        <v>-745</v>
      </c>
      <c r="CP53" s="688">
        <f t="shared" si="81"/>
        <v>0</v>
      </c>
      <c r="CQ53" s="687">
        <f>CQ54+CQ55+CQ56+CQ66</f>
        <v>253.7</v>
      </c>
      <c r="CR53" s="681"/>
      <c r="CS53" s="687">
        <f>CS54+CS55+CS56+CS66</f>
        <v>0</v>
      </c>
      <c r="CT53" s="681"/>
      <c r="CU53" s="687">
        <f t="shared" si="82"/>
        <v>-253.7</v>
      </c>
      <c r="CV53" s="688">
        <f t="shared" si="83"/>
        <v>0</v>
      </c>
      <c r="CW53" s="687">
        <f>CW54+CW55+CW56+CW66</f>
        <v>243</v>
      </c>
      <c r="CX53" s="681"/>
      <c r="CY53" s="687">
        <f>CY54+CY55+CY56+CY66</f>
        <v>0</v>
      </c>
      <c r="CZ53" s="681"/>
      <c r="DA53" s="687">
        <f t="shared" si="84"/>
        <v>-243</v>
      </c>
      <c r="DB53" s="688">
        <f t="shared" si="85"/>
        <v>0</v>
      </c>
      <c r="DC53" s="687">
        <f>DC54+DC55+DC56+DC66</f>
        <v>248.29999999999998</v>
      </c>
      <c r="DD53" s="681"/>
      <c r="DE53" s="687">
        <f>DE54+DE55+DE56+DE66</f>
        <v>0</v>
      </c>
      <c r="DF53" s="681"/>
      <c r="DG53" s="687">
        <f t="shared" si="86"/>
        <v>-248.29999999999998</v>
      </c>
      <c r="DH53" s="688">
        <f t="shared" si="87"/>
        <v>0</v>
      </c>
    </row>
    <row r="54" spans="1:112" ht="35.25" customHeight="1">
      <c r="A54" s="193" t="s">
        <v>3576</v>
      </c>
      <c r="B54" s="112" t="s">
        <v>3667</v>
      </c>
      <c r="C54" s="650"/>
      <c r="D54" s="641" t="s">
        <v>3668</v>
      </c>
      <c r="E54" s="528" t="s">
        <v>3669</v>
      </c>
      <c r="F54" s="528"/>
      <c r="G54" s="529"/>
      <c r="H54" s="530"/>
      <c r="I54" s="530"/>
      <c r="J54" s="324" t="s">
        <v>883</v>
      </c>
      <c r="K54" s="687">
        <f t="shared" si="44"/>
        <v>0</v>
      </c>
      <c r="L54" s="681"/>
      <c r="M54" s="687">
        <f t="shared" si="45"/>
        <v>0</v>
      </c>
      <c r="N54" s="681"/>
      <c r="O54" s="687">
        <f t="shared" si="46"/>
        <v>0</v>
      </c>
      <c r="P54" s="688" t="str">
        <f t="shared" si="47"/>
        <v>-</v>
      </c>
      <c r="Q54" s="687">
        <f t="shared" si="48"/>
        <v>0</v>
      </c>
      <c r="R54" s="681"/>
      <c r="S54" s="687">
        <f t="shared" si="49"/>
        <v>0</v>
      </c>
      <c r="T54" s="681"/>
      <c r="U54" s="687">
        <f t="shared" si="50"/>
        <v>0</v>
      </c>
      <c r="V54" s="688" t="str">
        <f t="shared" si="51"/>
        <v>-</v>
      </c>
      <c r="W54" s="681"/>
      <c r="X54" s="681"/>
      <c r="Y54" s="681"/>
      <c r="Z54" s="681"/>
      <c r="AA54" s="687">
        <f t="shared" si="52"/>
        <v>0</v>
      </c>
      <c r="AB54" s="688" t="str">
        <f t="shared" si="53"/>
        <v>-</v>
      </c>
      <c r="AC54" s="681"/>
      <c r="AD54" s="681"/>
      <c r="AE54" s="681"/>
      <c r="AF54" s="681"/>
      <c r="AG54" s="687">
        <f t="shared" si="54"/>
        <v>0</v>
      </c>
      <c r="AH54" s="688" t="str">
        <f t="shared" si="55"/>
        <v>-</v>
      </c>
      <c r="AI54" s="681"/>
      <c r="AJ54" s="681"/>
      <c r="AK54" s="681"/>
      <c r="AL54" s="681"/>
      <c r="AM54" s="687">
        <f t="shared" si="56"/>
        <v>0</v>
      </c>
      <c r="AN54" s="688" t="str">
        <f t="shared" si="57"/>
        <v>-</v>
      </c>
      <c r="AO54" s="687">
        <f t="shared" si="58"/>
        <v>0</v>
      </c>
      <c r="AP54" s="681"/>
      <c r="AQ54" s="687">
        <f t="shared" si="59"/>
        <v>0</v>
      </c>
      <c r="AR54" s="681"/>
      <c r="AS54" s="687">
        <f t="shared" si="60"/>
        <v>0</v>
      </c>
      <c r="AT54" s="688" t="str">
        <f t="shared" si="61"/>
        <v>-</v>
      </c>
      <c r="AU54" s="681"/>
      <c r="AV54" s="681"/>
      <c r="AW54" s="681"/>
      <c r="AX54" s="681"/>
      <c r="AY54" s="687">
        <f t="shared" si="62"/>
        <v>0</v>
      </c>
      <c r="AZ54" s="688" t="str">
        <f t="shared" si="63"/>
        <v>-</v>
      </c>
      <c r="BA54" s="681"/>
      <c r="BB54" s="681"/>
      <c r="BC54" s="681"/>
      <c r="BD54" s="681"/>
      <c r="BE54" s="687">
        <f t="shared" si="64"/>
        <v>0</v>
      </c>
      <c r="BF54" s="688" t="str">
        <f t="shared" si="65"/>
        <v>-</v>
      </c>
      <c r="BG54" s="681"/>
      <c r="BH54" s="681"/>
      <c r="BI54" s="681"/>
      <c r="BJ54" s="681"/>
      <c r="BK54" s="687">
        <f t="shared" si="66"/>
        <v>0</v>
      </c>
      <c r="BL54" s="688" t="str">
        <f t="shared" si="67"/>
        <v>-</v>
      </c>
      <c r="BM54" s="687">
        <f t="shared" si="68"/>
        <v>0</v>
      </c>
      <c r="BN54" s="681"/>
      <c r="BO54" s="687">
        <f t="shared" si="69"/>
        <v>0</v>
      </c>
      <c r="BP54" s="681"/>
      <c r="BQ54" s="687">
        <f t="shared" si="70"/>
        <v>0</v>
      </c>
      <c r="BR54" s="688" t="str">
        <f t="shared" si="71"/>
        <v>-</v>
      </c>
      <c r="BS54" s="681"/>
      <c r="BT54" s="681"/>
      <c r="BU54" s="681"/>
      <c r="BV54" s="681"/>
      <c r="BW54" s="687">
        <f t="shared" si="72"/>
        <v>0</v>
      </c>
      <c r="BX54" s="688" t="str">
        <f t="shared" si="73"/>
        <v>-</v>
      </c>
      <c r="BY54" s="681"/>
      <c r="BZ54" s="681"/>
      <c r="CA54" s="681"/>
      <c r="CB54" s="681"/>
      <c r="CC54" s="687">
        <f t="shared" si="74"/>
        <v>0</v>
      </c>
      <c r="CD54" s="688" t="str">
        <f t="shared" si="75"/>
        <v>-</v>
      </c>
      <c r="CE54" s="681"/>
      <c r="CF54" s="681"/>
      <c r="CG54" s="681"/>
      <c r="CH54" s="681"/>
      <c r="CI54" s="687">
        <f t="shared" si="76"/>
        <v>0</v>
      </c>
      <c r="CJ54" s="688" t="str">
        <f t="shared" si="77"/>
        <v>-</v>
      </c>
      <c r="CK54" s="687">
        <f t="shared" si="78"/>
        <v>0</v>
      </c>
      <c r="CL54" s="681"/>
      <c r="CM54" s="687">
        <f t="shared" si="79"/>
        <v>0</v>
      </c>
      <c r="CN54" s="681"/>
      <c r="CO54" s="687">
        <f t="shared" si="80"/>
        <v>0</v>
      </c>
      <c r="CP54" s="688" t="str">
        <f t="shared" si="81"/>
        <v>-</v>
      </c>
      <c r="CQ54" s="681"/>
      <c r="CR54" s="681"/>
      <c r="CS54" s="681"/>
      <c r="CT54" s="681"/>
      <c r="CU54" s="687">
        <f t="shared" si="82"/>
        <v>0</v>
      </c>
      <c r="CV54" s="688" t="str">
        <f t="shared" si="83"/>
        <v>-</v>
      </c>
      <c r="CW54" s="681"/>
      <c r="CX54" s="681"/>
      <c r="CY54" s="681"/>
      <c r="CZ54" s="681"/>
      <c r="DA54" s="687">
        <f t="shared" si="84"/>
        <v>0</v>
      </c>
      <c r="DB54" s="688" t="str">
        <f t="shared" si="85"/>
        <v>-</v>
      </c>
      <c r="DC54" s="681"/>
      <c r="DD54" s="681"/>
      <c r="DE54" s="681"/>
      <c r="DF54" s="681"/>
      <c r="DG54" s="687">
        <f t="shared" si="86"/>
        <v>0</v>
      </c>
      <c r="DH54" s="688" t="str">
        <f t="shared" si="87"/>
        <v>-</v>
      </c>
    </row>
    <row r="55" spans="1:112" ht="38.450000000000003" customHeight="1">
      <c r="A55" s="193"/>
      <c r="B55" s="184" t="s">
        <v>3670</v>
      </c>
      <c r="C55" s="365"/>
      <c r="D55" s="641" t="s">
        <v>3671</v>
      </c>
      <c r="E55" s="528" t="s">
        <v>3672</v>
      </c>
      <c r="F55" s="528"/>
      <c r="G55" s="529"/>
      <c r="H55" s="530"/>
      <c r="I55" s="530"/>
      <c r="J55" s="324" t="s">
        <v>883</v>
      </c>
      <c r="K55" s="687">
        <f t="shared" si="44"/>
        <v>0</v>
      </c>
      <c r="L55" s="681"/>
      <c r="M55" s="687">
        <f t="shared" si="45"/>
        <v>0</v>
      </c>
      <c r="N55" s="681"/>
      <c r="O55" s="687">
        <f t="shared" si="46"/>
        <v>0</v>
      </c>
      <c r="P55" s="688" t="str">
        <f t="shared" si="47"/>
        <v>-</v>
      </c>
      <c r="Q55" s="687">
        <f t="shared" si="48"/>
        <v>0</v>
      </c>
      <c r="R55" s="681"/>
      <c r="S55" s="687">
        <f t="shared" si="49"/>
        <v>0</v>
      </c>
      <c r="T55" s="681"/>
      <c r="U55" s="687">
        <f t="shared" si="50"/>
        <v>0</v>
      </c>
      <c r="V55" s="688" t="str">
        <f t="shared" si="51"/>
        <v>-</v>
      </c>
      <c r="W55" s="681"/>
      <c r="X55" s="681"/>
      <c r="Y55" s="681"/>
      <c r="Z55" s="681"/>
      <c r="AA55" s="687">
        <f t="shared" si="52"/>
        <v>0</v>
      </c>
      <c r="AB55" s="688" t="str">
        <f t="shared" si="53"/>
        <v>-</v>
      </c>
      <c r="AC55" s="681"/>
      <c r="AD55" s="681"/>
      <c r="AE55" s="681"/>
      <c r="AF55" s="681"/>
      <c r="AG55" s="687">
        <f t="shared" si="54"/>
        <v>0</v>
      </c>
      <c r="AH55" s="688" t="str">
        <f t="shared" si="55"/>
        <v>-</v>
      </c>
      <c r="AI55" s="681"/>
      <c r="AJ55" s="681"/>
      <c r="AK55" s="681"/>
      <c r="AL55" s="681"/>
      <c r="AM55" s="687">
        <f t="shared" si="56"/>
        <v>0</v>
      </c>
      <c r="AN55" s="688" t="str">
        <f t="shared" si="57"/>
        <v>-</v>
      </c>
      <c r="AO55" s="687">
        <f t="shared" si="58"/>
        <v>0</v>
      </c>
      <c r="AP55" s="681"/>
      <c r="AQ55" s="687">
        <f t="shared" si="59"/>
        <v>0</v>
      </c>
      <c r="AR55" s="681"/>
      <c r="AS55" s="687">
        <f t="shared" si="60"/>
        <v>0</v>
      </c>
      <c r="AT55" s="688" t="str">
        <f t="shared" si="61"/>
        <v>-</v>
      </c>
      <c r="AU55" s="681"/>
      <c r="AV55" s="681"/>
      <c r="AW55" s="681"/>
      <c r="AX55" s="681"/>
      <c r="AY55" s="687">
        <f t="shared" si="62"/>
        <v>0</v>
      </c>
      <c r="AZ55" s="688" t="str">
        <f t="shared" si="63"/>
        <v>-</v>
      </c>
      <c r="BA55" s="681"/>
      <c r="BB55" s="681"/>
      <c r="BC55" s="681"/>
      <c r="BD55" s="681"/>
      <c r="BE55" s="687">
        <f t="shared" si="64"/>
        <v>0</v>
      </c>
      <c r="BF55" s="688" t="str">
        <f t="shared" si="65"/>
        <v>-</v>
      </c>
      <c r="BG55" s="681"/>
      <c r="BH55" s="681"/>
      <c r="BI55" s="681"/>
      <c r="BJ55" s="681"/>
      <c r="BK55" s="687">
        <f t="shared" si="66"/>
        <v>0</v>
      </c>
      <c r="BL55" s="688" t="str">
        <f t="shared" si="67"/>
        <v>-</v>
      </c>
      <c r="BM55" s="687">
        <f t="shared" si="68"/>
        <v>0</v>
      </c>
      <c r="BN55" s="681"/>
      <c r="BO55" s="687">
        <f t="shared" si="69"/>
        <v>0</v>
      </c>
      <c r="BP55" s="681"/>
      <c r="BQ55" s="687">
        <f t="shared" si="70"/>
        <v>0</v>
      </c>
      <c r="BR55" s="688" t="str">
        <f t="shared" si="71"/>
        <v>-</v>
      </c>
      <c r="BS55" s="681"/>
      <c r="BT55" s="681"/>
      <c r="BU55" s="681"/>
      <c r="BV55" s="681"/>
      <c r="BW55" s="687">
        <f t="shared" si="72"/>
        <v>0</v>
      </c>
      <c r="BX55" s="688" t="str">
        <f t="shared" si="73"/>
        <v>-</v>
      </c>
      <c r="BY55" s="681"/>
      <c r="BZ55" s="681"/>
      <c r="CA55" s="681"/>
      <c r="CB55" s="681"/>
      <c r="CC55" s="687">
        <f t="shared" si="74"/>
        <v>0</v>
      </c>
      <c r="CD55" s="688" t="str">
        <f t="shared" si="75"/>
        <v>-</v>
      </c>
      <c r="CE55" s="681"/>
      <c r="CF55" s="681"/>
      <c r="CG55" s="681"/>
      <c r="CH55" s="681"/>
      <c r="CI55" s="687">
        <f t="shared" si="76"/>
        <v>0</v>
      </c>
      <c r="CJ55" s="688" t="str">
        <f t="shared" si="77"/>
        <v>-</v>
      </c>
      <c r="CK55" s="687">
        <f t="shared" si="78"/>
        <v>0</v>
      </c>
      <c r="CL55" s="681"/>
      <c r="CM55" s="687">
        <f t="shared" si="79"/>
        <v>0</v>
      </c>
      <c r="CN55" s="681"/>
      <c r="CO55" s="687">
        <f t="shared" si="80"/>
        <v>0</v>
      </c>
      <c r="CP55" s="688" t="str">
        <f t="shared" si="81"/>
        <v>-</v>
      </c>
      <c r="CQ55" s="681"/>
      <c r="CR55" s="681"/>
      <c r="CS55" s="681"/>
      <c r="CT55" s="681"/>
      <c r="CU55" s="687">
        <f t="shared" si="82"/>
        <v>0</v>
      </c>
      <c r="CV55" s="688" t="str">
        <f t="shared" si="83"/>
        <v>-</v>
      </c>
      <c r="CW55" s="681"/>
      <c r="CX55" s="681"/>
      <c r="CY55" s="681"/>
      <c r="CZ55" s="681"/>
      <c r="DA55" s="687">
        <f t="shared" si="84"/>
        <v>0</v>
      </c>
      <c r="DB55" s="688" t="str">
        <f t="shared" si="85"/>
        <v>-</v>
      </c>
      <c r="DC55" s="681"/>
      <c r="DD55" s="681"/>
      <c r="DE55" s="681"/>
      <c r="DF55" s="681"/>
      <c r="DG55" s="687">
        <f t="shared" si="86"/>
        <v>0</v>
      </c>
      <c r="DH55" s="688" t="str">
        <f t="shared" si="87"/>
        <v>-</v>
      </c>
    </row>
    <row r="56" spans="1:112" ht="38.450000000000003" customHeight="1">
      <c r="A56" s="193"/>
      <c r="B56" s="184"/>
      <c r="C56" s="365"/>
      <c r="D56" s="641" t="s">
        <v>3673</v>
      </c>
      <c r="E56" s="528" t="s">
        <v>3674</v>
      </c>
      <c r="F56" s="528"/>
      <c r="G56" s="529"/>
      <c r="H56" s="530" t="s">
        <v>3675</v>
      </c>
      <c r="I56" s="530"/>
      <c r="J56" s="324" t="s">
        <v>883</v>
      </c>
      <c r="K56" s="687">
        <f t="shared" si="44"/>
        <v>2991.4</v>
      </c>
      <c r="L56" s="681"/>
      <c r="M56" s="687">
        <f t="shared" si="45"/>
        <v>0</v>
      </c>
      <c r="N56" s="681"/>
      <c r="O56" s="687">
        <f t="shared" si="46"/>
        <v>-2991.4</v>
      </c>
      <c r="P56" s="688">
        <f t="shared" si="47"/>
        <v>0</v>
      </c>
      <c r="Q56" s="687">
        <f t="shared" si="48"/>
        <v>781.5</v>
      </c>
      <c r="R56" s="681"/>
      <c r="S56" s="687">
        <f t="shared" si="49"/>
        <v>0</v>
      </c>
      <c r="T56" s="681"/>
      <c r="U56" s="687">
        <f t="shared" si="50"/>
        <v>-781.5</v>
      </c>
      <c r="V56" s="688">
        <f t="shared" si="51"/>
        <v>0</v>
      </c>
      <c r="W56" s="687">
        <f>W57+W61+W63+W58+W62+W64+W65+W60+W59</f>
        <v>270.39999999999998</v>
      </c>
      <c r="X56" s="681"/>
      <c r="Y56" s="687">
        <f>Y57+Y61+Y63+Y58+Y62+Y64+Y65+Y60+Y59</f>
        <v>0</v>
      </c>
      <c r="Z56" s="681"/>
      <c r="AA56" s="687">
        <f t="shared" si="52"/>
        <v>-270.39999999999998</v>
      </c>
      <c r="AB56" s="688">
        <f t="shared" si="53"/>
        <v>0</v>
      </c>
      <c r="AC56" s="687">
        <f>AC57+AC61+AC63+AC58+AC62+AC64+AC65+AC60+AC59</f>
        <v>243</v>
      </c>
      <c r="AD56" s="681"/>
      <c r="AE56" s="687">
        <f>AE57+AE61+AE63+AE58+AE62+AE64+AE65+AE60+AE59</f>
        <v>0</v>
      </c>
      <c r="AF56" s="681"/>
      <c r="AG56" s="687">
        <f t="shared" si="54"/>
        <v>-243</v>
      </c>
      <c r="AH56" s="688">
        <f t="shared" si="55"/>
        <v>0</v>
      </c>
      <c r="AI56" s="687">
        <f>AI57+AI61+AI63+AI58+AI62+AI64+AI65+AI60+AI59</f>
        <v>268.10000000000002</v>
      </c>
      <c r="AJ56" s="681"/>
      <c r="AK56" s="687">
        <f>AK57+AK61+AK63+AK58+AK62+AK64+AK65+AK60+AK59</f>
        <v>0</v>
      </c>
      <c r="AL56" s="681"/>
      <c r="AM56" s="687">
        <f t="shared" si="56"/>
        <v>-268.10000000000002</v>
      </c>
      <c r="AN56" s="688">
        <f t="shared" si="57"/>
        <v>0</v>
      </c>
      <c r="AO56" s="687">
        <f t="shared" si="58"/>
        <v>748.6</v>
      </c>
      <c r="AP56" s="681"/>
      <c r="AQ56" s="687">
        <f t="shared" si="59"/>
        <v>0</v>
      </c>
      <c r="AR56" s="681"/>
      <c r="AS56" s="687">
        <f t="shared" si="60"/>
        <v>-748.6</v>
      </c>
      <c r="AT56" s="688">
        <f t="shared" si="61"/>
        <v>0</v>
      </c>
      <c r="AU56" s="687">
        <f>AU57+AU61+AU63+AU58+AU62+AU64+AU65+AU60+AU59</f>
        <v>252.3</v>
      </c>
      <c r="AV56" s="681"/>
      <c r="AW56" s="687">
        <f>AW57+AW61+AW63+AW58+AW62+AW64+AW65+AW60+AW59</f>
        <v>0</v>
      </c>
      <c r="AX56" s="681"/>
      <c r="AY56" s="687">
        <f t="shared" si="62"/>
        <v>-252.3</v>
      </c>
      <c r="AZ56" s="688">
        <f t="shared" si="63"/>
        <v>0</v>
      </c>
      <c r="BA56" s="687">
        <f>BA57+BA61+BA63+BA58+BA62+BA64+BA65+BA60+BA59</f>
        <v>251.7</v>
      </c>
      <c r="BB56" s="681"/>
      <c r="BC56" s="687">
        <f>BC57+BC61+BC63+BC58+BC62+BC64+BC65+BC60+BC59</f>
        <v>0</v>
      </c>
      <c r="BD56" s="681"/>
      <c r="BE56" s="687">
        <f t="shared" si="64"/>
        <v>-251.7</v>
      </c>
      <c r="BF56" s="688">
        <f t="shared" si="65"/>
        <v>0</v>
      </c>
      <c r="BG56" s="687">
        <f>BG57+BG61+BG63+BG58+BG62+BG64+BG65+BG60+BG59</f>
        <v>244.60000000000002</v>
      </c>
      <c r="BH56" s="681"/>
      <c r="BI56" s="687">
        <f>BI57+BI61+BI63+BI58+BI62+BI64+BI65+BI60+BI59</f>
        <v>0</v>
      </c>
      <c r="BJ56" s="681"/>
      <c r="BK56" s="687">
        <f t="shared" si="66"/>
        <v>-244.60000000000002</v>
      </c>
      <c r="BL56" s="688">
        <f t="shared" si="67"/>
        <v>0</v>
      </c>
      <c r="BM56" s="687">
        <f t="shared" si="68"/>
        <v>716.30000000000007</v>
      </c>
      <c r="BN56" s="681"/>
      <c r="BO56" s="687">
        <f t="shared" si="69"/>
        <v>0</v>
      </c>
      <c r="BP56" s="681"/>
      <c r="BQ56" s="687">
        <f t="shared" si="70"/>
        <v>-716.30000000000007</v>
      </c>
      <c r="BR56" s="688">
        <f t="shared" si="71"/>
        <v>0</v>
      </c>
      <c r="BS56" s="687">
        <f>BS57+BS61+BS63+BS58+BS62+BS64+BS65+BS60+BS59</f>
        <v>225.00000000000003</v>
      </c>
      <c r="BT56" s="681"/>
      <c r="BU56" s="687">
        <f>BU57+BU61+BU63+BU58+BU62+BU64+BU65+BU60+BU59</f>
        <v>0</v>
      </c>
      <c r="BV56" s="681"/>
      <c r="BW56" s="687">
        <f t="shared" si="72"/>
        <v>-225.00000000000003</v>
      </c>
      <c r="BX56" s="688">
        <f t="shared" si="73"/>
        <v>0</v>
      </c>
      <c r="BY56" s="687">
        <f>BY57+BY61+BY63+BY58+BY62+BY64+BY65+BY60+BY59</f>
        <v>248.2</v>
      </c>
      <c r="BZ56" s="681"/>
      <c r="CA56" s="687">
        <f>CA57+CA61+CA63+CA58+CA62+CA64+CA65+CA60+CA59</f>
        <v>0</v>
      </c>
      <c r="CB56" s="681"/>
      <c r="CC56" s="687">
        <f t="shared" si="74"/>
        <v>-248.2</v>
      </c>
      <c r="CD56" s="688">
        <f t="shared" si="75"/>
        <v>0</v>
      </c>
      <c r="CE56" s="687">
        <f>CE57+CE61+CE63+CE58+CE62+CE64+CE65+CE60+CE59</f>
        <v>243.10000000000002</v>
      </c>
      <c r="CF56" s="681"/>
      <c r="CG56" s="687">
        <f>CG57+CG61+CG63+CG58+CG62+CG64+CG65+CG60+CG59</f>
        <v>0</v>
      </c>
      <c r="CH56" s="681"/>
      <c r="CI56" s="687">
        <f t="shared" si="76"/>
        <v>-243.10000000000002</v>
      </c>
      <c r="CJ56" s="688">
        <f t="shared" si="77"/>
        <v>0</v>
      </c>
      <c r="CK56" s="687">
        <f t="shared" si="78"/>
        <v>745</v>
      </c>
      <c r="CL56" s="681"/>
      <c r="CM56" s="687">
        <f t="shared" si="79"/>
        <v>0</v>
      </c>
      <c r="CN56" s="681"/>
      <c r="CO56" s="687">
        <f t="shared" si="80"/>
        <v>-745</v>
      </c>
      <c r="CP56" s="688">
        <f t="shared" si="81"/>
        <v>0</v>
      </c>
      <c r="CQ56" s="687">
        <f>CQ57+CQ61+CQ63+CQ58+CQ62+CQ64+CQ65+CQ60+CQ59</f>
        <v>253.7</v>
      </c>
      <c r="CR56" s="681"/>
      <c r="CS56" s="687">
        <f>CS57+CS61+CS63+CS58+CS62+CS64+CS65+CS60+CS59</f>
        <v>0</v>
      </c>
      <c r="CT56" s="681"/>
      <c r="CU56" s="687">
        <f t="shared" si="82"/>
        <v>-253.7</v>
      </c>
      <c r="CV56" s="688">
        <f t="shared" si="83"/>
        <v>0</v>
      </c>
      <c r="CW56" s="687">
        <f>CW57+CW61+CW63+CW58+CW62+CW64+CW65+CW60+CW59</f>
        <v>243</v>
      </c>
      <c r="CX56" s="681"/>
      <c r="CY56" s="687">
        <f>CY57+CY61+CY63+CY58+CY62+CY64+CY65+CY60+CY59</f>
        <v>0</v>
      </c>
      <c r="CZ56" s="681"/>
      <c r="DA56" s="687">
        <f t="shared" si="84"/>
        <v>-243</v>
      </c>
      <c r="DB56" s="688">
        <f t="shared" si="85"/>
        <v>0</v>
      </c>
      <c r="DC56" s="687">
        <f>DC57+DC61+DC63+DC58+DC62+DC64+DC65+DC60+DC59</f>
        <v>248.29999999999998</v>
      </c>
      <c r="DD56" s="681"/>
      <c r="DE56" s="687">
        <f>DE57+DE61+DE63+DE58+DE62+DE64+DE65+DE60+DE59</f>
        <v>0</v>
      </c>
      <c r="DF56" s="681"/>
      <c r="DG56" s="687">
        <f t="shared" si="86"/>
        <v>-248.29999999999998</v>
      </c>
      <c r="DH56" s="688">
        <f t="shared" si="87"/>
        <v>0</v>
      </c>
    </row>
    <row r="57" spans="1:112">
      <c r="A57" s="193" t="s">
        <v>3576</v>
      </c>
      <c r="B57" s="184"/>
      <c r="C57" s="365"/>
      <c r="D57" s="195" t="s">
        <v>3676</v>
      </c>
      <c r="E57" s="528" t="s">
        <v>3677</v>
      </c>
      <c r="F57" s="528"/>
      <c r="G57" s="529"/>
      <c r="H57" s="530"/>
      <c r="I57" s="530"/>
      <c r="J57" s="324" t="s">
        <v>883</v>
      </c>
      <c r="K57" s="687">
        <f t="shared" si="44"/>
        <v>616.29999999999995</v>
      </c>
      <c r="L57" s="681"/>
      <c r="M57" s="687">
        <f t="shared" si="45"/>
        <v>0</v>
      </c>
      <c r="N57" s="681"/>
      <c r="O57" s="687">
        <f t="shared" si="46"/>
        <v>-616.29999999999995</v>
      </c>
      <c r="P57" s="688">
        <f t="shared" si="47"/>
        <v>0</v>
      </c>
      <c r="Q57" s="687">
        <f t="shared" si="48"/>
        <v>158.69999999999999</v>
      </c>
      <c r="R57" s="681"/>
      <c r="S57" s="687">
        <f t="shared" si="49"/>
        <v>0</v>
      </c>
      <c r="T57" s="681"/>
      <c r="U57" s="687">
        <f t="shared" si="50"/>
        <v>-158.69999999999999</v>
      </c>
      <c r="V57" s="688">
        <f t="shared" si="51"/>
        <v>0</v>
      </c>
      <c r="W57" s="683">
        <v>55.1</v>
      </c>
      <c r="X57" s="681"/>
      <c r="Y57" s="681"/>
      <c r="Z57" s="681"/>
      <c r="AA57" s="687">
        <f t="shared" si="52"/>
        <v>-55.1</v>
      </c>
      <c r="AB57" s="688">
        <f t="shared" si="53"/>
        <v>0</v>
      </c>
      <c r="AC57" s="683">
        <v>50.4</v>
      </c>
      <c r="AD57" s="681"/>
      <c r="AE57" s="681"/>
      <c r="AF57" s="681"/>
      <c r="AG57" s="687">
        <f t="shared" si="54"/>
        <v>-50.4</v>
      </c>
      <c r="AH57" s="688">
        <f t="shared" si="55"/>
        <v>0</v>
      </c>
      <c r="AI57" s="683">
        <v>53.2</v>
      </c>
      <c r="AJ57" s="681"/>
      <c r="AK57" s="681"/>
      <c r="AL57" s="681"/>
      <c r="AM57" s="687">
        <f t="shared" si="56"/>
        <v>-53.2</v>
      </c>
      <c r="AN57" s="688">
        <f t="shared" si="57"/>
        <v>0</v>
      </c>
      <c r="AO57" s="687">
        <f t="shared" si="58"/>
        <v>158.19999999999999</v>
      </c>
      <c r="AP57" s="681"/>
      <c r="AQ57" s="687">
        <f t="shared" si="59"/>
        <v>0</v>
      </c>
      <c r="AR57" s="681"/>
      <c r="AS57" s="687">
        <f t="shared" si="60"/>
        <v>-158.19999999999999</v>
      </c>
      <c r="AT57" s="688">
        <f t="shared" si="61"/>
        <v>0</v>
      </c>
      <c r="AU57" s="683">
        <v>53.3</v>
      </c>
      <c r="AV57" s="681"/>
      <c r="AW57" s="681"/>
      <c r="AX57" s="681"/>
      <c r="AY57" s="687">
        <f t="shared" si="62"/>
        <v>-53.3</v>
      </c>
      <c r="AZ57" s="688">
        <f t="shared" si="63"/>
        <v>0</v>
      </c>
      <c r="BA57" s="683">
        <v>52</v>
      </c>
      <c r="BB57" s="681"/>
      <c r="BC57" s="681"/>
      <c r="BD57" s="681"/>
      <c r="BE57" s="687">
        <f t="shared" si="64"/>
        <v>-52</v>
      </c>
      <c r="BF57" s="688">
        <f t="shared" si="65"/>
        <v>0</v>
      </c>
      <c r="BG57" s="683">
        <v>52.9</v>
      </c>
      <c r="BH57" s="681"/>
      <c r="BI57" s="681"/>
      <c r="BJ57" s="681"/>
      <c r="BK57" s="687">
        <f t="shared" si="66"/>
        <v>-52.9</v>
      </c>
      <c r="BL57" s="688">
        <f t="shared" si="67"/>
        <v>0</v>
      </c>
      <c r="BM57" s="687">
        <f t="shared" si="68"/>
        <v>154</v>
      </c>
      <c r="BN57" s="681"/>
      <c r="BO57" s="687">
        <f t="shared" si="69"/>
        <v>0</v>
      </c>
      <c r="BP57" s="681"/>
      <c r="BQ57" s="687">
        <f t="shared" si="70"/>
        <v>-154</v>
      </c>
      <c r="BR57" s="688">
        <f t="shared" si="71"/>
        <v>0</v>
      </c>
      <c r="BS57" s="683">
        <v>53.3</v>
      </c>
      <c r="BT57" s="681"/>
      <c r="BU57" s="681"/>
      <c r="BV57" s="681"/>
      <c r="BW57" s="687">
        <f t="shared" si="72"/>
        <v>-53.3</v>
      </c>
      <c r="BX57" s="688">
        <f t="shared" si="73"/>
        <v>0</v>
      </c>
      <c r="BY57" s="683">
        <v>51.8</v>
      </c>
      <c r="BZ57" s="681"/>
      <c r="CA57" s="681"/>
      <c r="CB57" s="681"/>
      <c r="CC57" s="687">
        <f t="shared" si="74"/>
        <v>-51.8</v>
      </c>
      <c r="CD57" s="688">
        <f t="shared" si="75"/>
        <v>0</v>
      </c>
      <c r="CE57" s="683">
        <v>48.9</v>
      </c>
      <c r="CF57" s="681"/>
      <c r="CG57" s="681"/>
      <c r="CH57" s="681"/>
      <c r="CI57" s="687">
        <f t="shared" si="76"/>
        <v>-48.9</v>
      </c>
      <c r="CJ57" s="688">
        <f t="shared" si="77"/>
        <v>0</v>
      </c>
      <c r="CK57" s="687">
        <f t="shared" si="78"/>
        <v>145.4</v>
      </c>
      <c r="CL57" s="681"/>
      <c r="CM57" s="687">
        <f t="shared" si="79"/>
        <v>0</v>
      </c>
      <c r="CN57" s="681"/>
      <c r="CO57" s="687">
        <f t="shared" si="80"/>
        <v>-145.4</v>
      </c>
      <c r="CP57" s="688">
        <f t="shared" si="81"/>
        <v>0</v>
      </c>
      <c r="CQ57" s="683">
        <v>49.8</v>
      </c>
      <c r="CR57" s="681"/>
      <c r="CS57" s="681"/>
      <c r="CT57" s="681"/>
      <c r="CU57" s="687">
        <f t="shared" si="82"/>
        <v>-49.8</v>
      </c>
      <c r="CV57" s="688">
        <f t="shared" si="83"/>
        <v>0</v>
      </c>
      <c r="CW57" s="683">
        <v>47.5</v>
      </c>
      <c r="CX57" s="681"/>
      <c r="CY57" s="681"/>
      <c r="CZ57" s="681"/>
      <c r="DA57" s="687">
        <f t="shared" si="84"/>
        <v>-47.5</v>
      </c>
      <c r="DB57" s="688">
        <f t="shared" si="85"/>
        <v>0</v>
      </c>
      <c r="DC57" s="683">
        <v>48.1</v>
      </c>
      <c r="DD57" s="681"/>
      <c r="DE57" s="681"/>
      <c r="DF57" s="681"/>
      <c r="DG57" s="687">
        <f t="shared" si="86"/>
        <v>-48.1</v>
      </c>
      <c r="DH57" s="688">
        <f t="shared" si="87"/>
        <v>0</v>
      </c>
    </row>
    <row r="58" spans="1:112" ht="19.5" customHeight="1">
      <c r="B58" s="184" t="s">
        <v>3678</v>
      </c>
      <c r="C58" s="365"/>
      <c r="D58" s="195" t="s">
        <v>3679</v>
      </c>
      <c r="E58" s="528" t="s">
        <v>3680</v>
      </c>
      <c r="F58" s="528"/>
      <c r="G58" s="529"/>
      <c r="H58" s="530"/>
      <c r="I58" s="530"/>
      <c r="J58" s="324" t="s">
        <v>883</v>
      </c>
      <c r="K58" s="687">
        <f t="shared" si="44"/>
        <v>1155</v>
      </c>
      <c r="L58" s="681"/>
      <c r="M58" s="687">
        <f t="shared" si="45"/>
        <v>0</v>
      </c>
      <c r="N58" s="681"/>
      <c r="O58" s="687">
        <f t="shared" si="46"/>
        <v>-1155</v>
      </c>
      <c r="P58" s="688">
        <f t="shared" si="47"/>
        <v>0</v>
      </c>
      <c r="Q58" s="687">
        <f t="shared" si="48"/>
        <v>299</v>
      </c>
      <c r="R58" s="681"/>
      <c r="S58" s="687">
        <f t="shared" si="49"/>
        <v>0</v>
      </c>
      <c r="T58" s="681"/>
      <c r="U58" s="687">
        <f t="shared" si="50"/>
        <v>-299</v>
      </c>
      <c r="V58" s="688">
        <f t="shared" si="51"/>
        <v>0</v>
      </c>
      <c r="W58" s="683">
        <v>103</v>
      </c>
      <c r="X58" s="681"/>
      <c r="Y58" s="681"/>
      <c r="Z58" s="681"/>
      <c r="AA58" s="687">
        <f t="shared" si="52"/>
        <v>-103</v>
      </c>
      <c r="AB58" s="688">
        <f t="shared" si="53"/>
        <v>0</v>
      </c>
      <c r="AC58" s="683">
        <v>93.2</v>
      </c>
      <c r="AD58" s="681"/>
      <c r="AE58" s="681"/>
      <c r="AF58" s="681"/>
      <c r="AG58" s="687">
        <f t="shared" si="54"/>
        <v>-93.2</v>
      </c>
      <c r="AH58" s="688">
        <f t="shared" si="55"/>
        <v>0</v>
      </c>
      <c r="AI58" s="683">
        <v>102.8</v>
      </c>
      <c r="AJ58" s="681"/>
      <c r="AK58" s="681"/>
      <c r="AL58" s="681"/>
      <c r="AM58" s="687">
        <f t="shared" si="56"/>
        <v>-102.8</v>
      </c>
      <c r="AN58" s="688">
        <f t="shared" si="57"/>
        <v>0</v>
      </c>
      <c r="AO58" s="687">
        <f t="shared" si="58"/>
        <v>298.09999999999997</v>
      </c>
      <c r="AP58" s="681"/>
      <c r="AQ58" s="687">
        <f t="shared" si="59"/>
        <v>0</v>
      </c>
      <c r="AR58" s="681"/>
      <c r="AS58" s="687">
        <f t="shared" si="60"/>
        <v>-298.09999999999997</v>
      </c>
      <c r="AT58" s="688">
        <f t="shared" si="61"/>
        <v>0</v>
      </c>
      <c r="AU58" s="683">
        <v>98.8</v>
      </c>
      <c r="AV58" s="681"/>
      <c r="AW58" s="681"/>
      <c r="AX58" s="681"/>
      <c r="AY58" s="687">
        <f t="shared" si="62"/>
        <v>-98.8</v>
      </c>
      <c r="AZ58" s="688">
        <f t="shared" si="63"/>
        <v>0</v>
      </c>
      <c r="BA58" s="683">
        <v>101.6</v>
      </c>
      <c r="BB58" s="681"/>
      <c r="BC58" s="681"/>
      <c r="BD58" s="681"/>
      <c r="BE58" s="687">
        <f t="shared" si="64"/>
        <v>-101.6</v>
      </c>
      <c r="BF58" s="688">
        <f t="shared" si="65"/>
        <v>0</v>
      </c>
      <c r="BG58" s="683">
        <v>97.7</v>
      </c>
      <c r="BH58" s="681"/>
      <c r="BI58" s="681"/>
      <c r="BJ58" s="681"/>
      <c r="BK58" s="687">
        <f t="shared" si="66"/>
        <v>-97.7</v>
      </c>
      <c r="BL58" s="688">
        <f t="shared" si="67"/>
        <v>0</v>
      </c>
      <c r="BM58" s="687">
        <f t="shared" si="68"/>
        <v>263.60000000000002</v>
      </c>
      <c r="BN58" s="681"/>
      <c r="BO58" s="687">
        <f t="shared" si="69"/>
        <v>0</v>
      </c>
      <c r="BP58" s="681"/>
      <c r="BQ58" s="687">
        <f t="shared" si="70"/>
        <v>-263.60000000000002</v>
      </c>
      <c r="BR58" s="688">
        <f t="shared" si="71"/>
        <v>0</v>
      </c>
      <c r="BS58" s="683">
        <v>67.2</v>
      </c>
      <c r="BT58" s="681"/>
      <c r="BU58" s="681"/>
      <c r="BV58" s="681"/>
      <c r="BW58" s="687">
        <f t="shared" si="72"/>
        <v>-67.2</v>
      </c>
      <c r="BX58" s="688">
        <f t="shared" si="73"/>
        <v>0</v>
      </c>
      <c r="BY58" s="683">
        <v>99.8</v>
      </c>
      <c r="BZ58" s="681"/>
      <c r="CA58" s="681"/>
      <c r="CB58" s="681"/>
      <c r="CC58" s="687">
        <f t="shared" si="74"/>
        <v>-99.8</v>
      </c>
      <c r="CD58" s="688">
        <f t="shared" si="75"/>
        <v>0</v>
      </c>
      <c r="CE58" s="683">
        <v>96.6</v>
      </c>
      <c r="CF58" s="681"/>
      <c r="CG58" s="681"/>
      <c r="CH58" s="681"/>
      <c r="CI58" s="687">
        <f t="shared" si="76"/>
        <v>-96.6</v>
      </c>
      <c r="CJ58" s="688">
        <f t="shared" si="77"/>
        <v>0</v>
      </c>
      <c r="CK58" s="687">
        <f t="shared" si="78"/>
        <v>294.3</v>
      </c>
      <c r="CL58" s="681"/>
      <c r="CM58" s="687">
        <f t="shared" si="79"/>
        <v>0</v>
      </c>
      <c r="CN58" s="681"/>
      <c r="CO58" s="687">
        <f t="shared" si="80"/>
        <v>-294.3</v>
      </c>
      <c r="CP58" s="688">
        <f t="shared" si="81"/>
        <v>0</v>
      </c>
      <c r="CQ58" s="683">
        <v>99.6</v>
      </c>
      <c r="CR58" s="681"/>
      <c r="CS58" s="681"/>
      <c r="CT58" s="681"/>
      <c r="CU58" s="687">
        <f t="shared" si="82"/>
        <v>-99.6</v>
      </c>
      <c r="CV58" s="688">
        <f t="shared" si="83"/>
        <v>0</v>
      </c>
      <c r="CW58" s="683">
        <v>96</v>
      </c>
      <c r="CX58" s="681"/>
      <c r="CY58" s="681"/>
      <c r="CZ58" s="681"/>
      <c r="DA58" s="687">
        <f t="shared" si="84"/>
        <v>-96</v>
      </c>
      <c r="DB58" s="688">
        <f t="shared" si="85"/>
        <v>0</v>
      </c>
      <c r="DC58" s="683">
        <v>98.7</v>
      </c>
      <c r="DD58" s="681"/>
      <c r="DE58" s="681"/>
      <c r="DF58" s="681"/>
      <c r="DG58" s="687">
        <f t="shared" si="86"/>
        <v>-98.7</v>
      </c>
      <c r="DH58" s="688">
        <f t="shared" si="87"/>
        <v>0</v>
      </c>
    </row>
    <row r="59" spans="1:112" ht="19.5" customHeight="1">
      <c r="B59" s="184"/>
      <c r="C59" s="365"/>
      <c r="D59" s="195" t="s">
        <v>3681</v>
      </c>
      <c r="E59" s="528" t="s">
        <v>3682</v>
      </c>
      <c r="F59" s="528"/>
      <c r="G59" s="529"/>
      <c r="H59" s="530"/>
      <c r="I59" s="530"/>
      <c r="K59" s="687">
        <f t="shared" si="44"/>
        <v>0</v>
      </c>
      <c r="L59" s="681"/>
      <c r="M59" s="687">
        <f t="shared" si="45"/>
        <v>0</v>
      </c>
      <c r="N59" s="681"/>
      <c r="O59" s="687">
        <f t="shared" si="46"/>
        <v>0</v>
      </c>
      <c r="P59" s="688" t="str">
        <f t="shared" si="47"/>
        <v>-</v>
      </c>
      <c r="Q59" s="687">
        <f t="shared" si="48"/>
        <v>0</v>
      </c>
      <c r="R59" s="681"/>
      <c r="S59" s="687">
        <f t="shared" si="49"/>
        <v>0</v>
      </c>
      <c r="T59" s="681"/>
      <c r="U59" s="687">
        <f t="shared" si="50"/>
        <v>0</v>
      </c>
      <c r="V59" s="688" t="str">
        <f t="shared" si="51"/>
        <v>-</v>
      </c>
      <c r="W59" s="681"/>
      <c r="X59" s="681"/>
      <c r="Y59" s="681"/>
      <c r="Z59" s="681"/>
      <c r="AA59" s="687">
        <f t="shared" si="52"/>
        <v>0</v>
      </c>
      <c r="AB59" s="688" t="str">
        <f t="shared" si="53"/>
        <v>-</v>
      </c>
      <c r="AC59" s="681"/>
      <c r="AD59" s="681"/>
      <c r="AE59" s="681"/>
      <c r="AF59" s="681"/>
      <c r="AG59" s="687">
        <f t="shared" si="54"/>
        <v>0</v>
      </c>
      <c r="AH59" s="688" t="str">
        <f t="shared" si="55"/>
        <v>-</v>
      </c>
      <c r="AI59" s="681"/>
      <c r="AJ59" s="681"/>
      <c r="AK59" s="681"/>
      <c r="AL59" s="681"/>
      <c r="AM59" s="687">
        <f t="shared" si="56"/>
        <v>0</v>
      </c>
      <c r="AN59" s="688" t="str">
        <f t="shared" si="57"/>
        <v>-</v>
      </c>
      <c r="AO59" s="687">
        <f t="shared" si="58"/>
        <v>0</v>
      </c>
      <c r="AP59" s="681"/>
      <c r="AQ59" s="687">
        <f t="shared" si="59"/>
        <v>0</v>
      </c>
      <c r="AR59" s="681"/>
      <c r="AS59" s="687">
        <f t="shared" si="60"/>
        <v>0</v>
      </c>
      <c r="AT59" s="688" t="str">
        <f t="shared" si="61"/>
        <v>-</v>
      </c>
      <c r="AU59" s="681"/>
      <c r="AV59" s="681"/>
      <c r="AW59" s="681"/>
      <c r="AX59" s="681"/>
      <c r="AY59" s="687">
        <f t="shared" si="62"/>
        <v>0</v>
      </c>
      <c r="AZ59" s="688" t="str">
        <f t="shared" si="63"/>
        <v>-</v>
      </c>
      <c r="BA59" s="681"/>
      <c r="BB59" s="681"/>
      <c r="BC59" s="681"/>
      <c r="BD59" s="681"/>
      <c r="BE59" s="687">
        <f t="shared" si="64"/>
        <v>0</v>
      </c>
      <c r="BF59" s="688" t="str">
        <f t="shared" si="65"/>
        <v>-</v>
      </c>
      <c r="BG59" s="681"/>
      <c r="BH59" s="681"/>
      <c r="BI59" s="681"/>
      <c r="BJ59" s="681"/>
      <c r="BK59" s="687">
        <f t="shared" si="66"/>
        <v>0</v>
      </c>
      <c r="BL59" s="688" t="str">
        <f t="shared" si="67"/>
        <v>-</v>
      </c>
      <c r="BM59" s="687">
        <f t="shared" si="68"/>
        <v>0</v>
      </c>
      <c r="BN59" s="681"/>
      <c r="BO59" s="687">
        <f t="shared" si="69"/>
        <v>0</v>
      </c>
      <c r="BP59" s="681"/>
      <c r="BQ59" s="687">
        <f t="shared" si="70"/>
        <v>0</v>
      </c>
      <c r="BR59" s="688" t="str">
        <f t="shared" si="71"/>
        <v>-</v>
      </c>
      <c r="BS59" s="681"/>
      <c r="BT59" s="681"/>
      <c r="BU59" s="681"/>
      <c r="BV59" s="681"/>
      <c r="BW59" s="687">
        <f t="shared" si="72"/>
        <v>0</v>
      </c>
      <c r="BX59" s="688" t="str">
        <f t="shared" si="73"/>
        <v>-</v>
      </c>
      <c r="BY59" s="681"/>
      <c r="BZ59" s="681"/>
      <c r="CA59" s="681"/>
      <c r="CB59" s="681"/>
      <c r="CC59" s="687">
        <f t="shared" si="74"/>
        <v>0</v>
      </c>
      <c r="CD59" s="688" t="str">
        <f t="shared" si="75"/>
        <v>-</v>
      </c>
      <c r="CE59" s="681"/>
      <c r="CF59" s="681"/>
      <c r="CG59" s="681"/>
      <c r="CH59" s="681"/>
      <c r="CI59" s="687">
        <f t="shared" si="76"/>
        <v>0</v>
      </c>
      <c r="CJ59" s="688" t="str">
        <f t="shared" si="77"/>
        <v>-</v>
      </c>
      <c r="CK59" s="687">
        <f t="shared" si="78"/>
        <v>0</v>
      </c>
      <c r="CL59" s="681"/>
      <c r="CM59" s="687">
        <f t="shared" si="79"/>
        <v>0</v>
      </c>
      <c r="CN59" s="681"/>
      <c r="CO59" s="687">
        <f t="shared" si="80"/>
        <v>0</v>
      </c>
      <c r="CP59" s="688" t="str">
        <f t="shared" si="81"/>
        <v>-</v>
      </c>
      <c r="CQ59" s="681"/>
      <c r="CR59" s="681"/>
      <c r="CS59" s="681"/>
      <c r="CT59" s="681"/>
      <c r="CU59" s="687">
        <f t="shared" si="82"/>
        <v>0</v>
      </c>
      <c r="CV59" s="688" t="str">
        <f t="shared" si="83"/>
        <v>-</v>
      </c>
      <c r="CW59" s="681"/>
      <c r="CX59" s="681"/>
      <c r="CY59" s="681"/>
      <c r="CZ59" s="681"/>
      <c r="DA59" s="687">
        <f t="shared" si="84"/>
        <v>0</v>
      </c>
      <c r="DB59" s="688" t="str">
        <f t="shared" si="85"/>
        <v>-</v>
      </c>
      <c r="DC59" s="681"/>
      <c r="DD59" s="681"/>
      <c r="DE59" s="681"/>
      <c r="DF59" s="681"/>
      <c r="DG59" s="687">
        <f t="shared" si="86"/>
        <v>0</v>
      </c>
      <c r="DH59" s="688" t="str">
        <f t="shared" si="87"/>
        <v>-</v>
      </c>
    </row>
    <row r="60" spans="1:112" ht="20.100000000000001" customHeight="1">
      <c r="B60" s="184"/>
      <c r="C60" s="365"/>
      <c r="D60" s="195" t="s">
        <v>3683</v>
      </c>
      <c r="E60" s="528" t="s">
        <v>3684</v>
      </c>
      <c r="F60" s="528"/>
      <c r="G60" s="529"/>
      <c r="H60" s="530"/>
      <c r="I60" s="530"/>
      <c r="J60" s="324" t="s">
        <v>883</v>
      </c>
      <c r="K60" s="687">
        <f t="shared" si="44"/>
        <v>67.2</v>
      </c>
      <c r="L60" s="681"/>
      <c r="M60" s="687">
        <f t="shared" si="45"/>
        <v>0</v>
      </c>
      <c r="N60" s="681"/>
      <c r="O60" s="687">
        <f t="shared" si="46"/>
        <v>-67.2</v>
      </c>
      <c r="P60" s="688">
        <f t="shared" si="47"/>
        <v>0</v>
      </c>
      <c r="Q60" s="687">
        <f t="shared" si="48"/>
        <v>13.1</v>
      </c>
      <c r="R60" s="681"/>
      <c r="S60" s="687">
        <f t="shared" si="49"/>
        <v>0</v>
      </c>
      <c r="T60" s="681"/>
      <c r="U60" s="687">
        <f t="shared" si="50"/>
        <v>-13.1</v>
      </c>
      <c r="V60" s="688">
        <f t="shared" si="51"/>
        <v>0</v>
      </c>
      <c r="W60" s="683">
        <v>2.9</v>
      </c>
      <c r="X60" s="681"/>
      <c r="Y60" s="681"/>
      <c r="Z60" s="681"/>
      <c r="AA60" s="687">
        <f t="shared" si="52"/>
        <v>-2.9</v>
      </c>
      <c r="AB60" s="688">
        <f t="shared" si="53"/>
        <v>0</v>
      </c>
      <c r="AC60" s="683">
        <v>3.1</v>
      </c>
      <c r="AD60" s="681"/>
      <c r="AE60" s="681"/>
      <c r="AF60" s="681"/>
      <c r="AG60" s="687">
        <f t="shared" si="54"/>
        <v>-3.1</v>
      </c>
      <c r="AH60" s="688">
        <f t="shared" si="55"/>
        <v>0</v>
      </c>
      <c r="AI60" s="683">
        <v>7.1</v>
      </c>
      <c r="AJ60" s="681"/>
      <c r="AK60" s="681"/>
      <c r="AL60" s="681"/>
      <c r="AM60" s="687">
        <f t="shared" si="56"/>
        <v>-7.1</v>
      </c>
      <c r="AN60" s="688">
        <f t="shared" si="57"/>
        <v>0</v>
      </c>
      <c r="AO60" s="687">
        <f t="shared" si="58"/>
        <v>18.600000000000001</v>
      </c>
      <c r="AP60" s="681"/>
      <c r="AQ60" s="687">
        <f t="shared" si="59"/>
        <v>0</v>
      </c>
      <c r="AR60" s="681"/>
      <c r="AS60" s="687">
        <f t="shared" si="60"/>
        <v>-18.600000000000001</v>
      </c>
      <c r="AT60" s="688">
        <f t="shared" si="61"/>
        <v>0</v>
      </c>
      <c r="AU60" s="683">
        <v>7.5</v>
      </c>
      <c r="AV60" s="681"/>
      <c r="AW60" s="681"/>
      <c r="AX60" s="681"/>
      <c r="AY60" s="687">
        <f t="shared" si="62"/>
        <v>-7.5</v>
      </c>
      <c r="AZ60" s="688">
        <f t="shared" si="63"/>
        <v>0</v>
      </c>
      <c r="BA60" s="683">
        <v>5.6</v>
      </c>
      <c r="BB60" s="681"/>
      <c r="BC60" s="681"/>
      <c r="BD60" s="681"/>
      <c r="BE60" s="687">
        <f t="shared" si="64"/>
        <v>-5.6</v>
      </c>
      <c r="BF60" s="688">
        <f t="shared" si="65"/>
        <v>0</v>
      </c>
      <c r="BG60" s="683">
        <v>5.5</v>
      </c>
      <c r="BH60" s="681"/>
      <c r="BI60" s="681"/>
      <c r="BJ60" s="681"/>
      <c r="BK60" s="687">
        <f t="shared" si="66"/>
        <v>-5.5</v>
      </c>
      <c r="BL60" s="688">
        <f t="shared" si="67"/>
        <v>0</v>
      </c>
      <c r="BM60" s="687">
        <f t="shared" si="68"/>
        <v>17.5</v>
      </c>
      <c r="BN60" s="681"/>
      <c r="BO60" s="687">
        <f t="shared" si="69"/>
        <v>0</v>
      </c>
      <c r="BP60" s="681"/>
      <c r="BQ60" s="687">
        <f t="shared" si="70"/>
        <v>-17.5</v>
      </c>
      <c r="BR60" s="688">
        <f t="shared" si="71"/>
        <v>0</v>
      </c>
      <c r="BS60" s="683">
        <v>5.8</v>
      </c>
      <c r="BT60" s="681"/>
      <c r="BU60" s="681"/>
      <c r="BV60" s="681"/>
      <c r="BW60" s="687">
        <f t="shared" si="72"/>
        <v>-5.8</v>
      </c>
      <c r="BX60" s="688">
        <f t="shared" si="73"/>
        <v>0</v>
      </c>
      <c r="BY60" s="683">
        <v>5.9</v>
      </c>
      <c r="BZ60" s="681"/>
      <c r="CA60" s="681"/>
      <c r="CB60" s="681"/>
      <c r="CC60" s="687">
        <f t="shared" si="74"/>
        <v>-5.9</v>
      </c>
      <c r="CD60" s="688">
        <f t="shared" si="75"/>
        <v>0</v>
      </c>
      <c r="CE60" s="683">
        <v>5.8</v>
      </c>
      <c r="CF60" s="681"/>
      <c r="CG60" s="681"/>
      <c r="CH60" s="681"/>
      <c r="CI60" s="687">
        <f t="shared" si="76"/>
        <v>-5.8</v>
      </c>
      <c r="CJ60" s="688">
        <f t="shared" si="77"/>
        <v>0</v>
      </c>
      <c r="CK60" s="687">
        <f t="shared" si="78"/>
        <v>18</v>
      </c>
      <c r="CL60" s="681"/>
      <c r="CM60" s="687">
        <f t="shared" si="79"/>
        <v>0</v>
      </c>
      <c r="CN60" s="681"/>
      <c r="CO60" s="687">
        <f t="shared" si="80"/>
        <v>-18</v>
      </c>
      <c r="CP60" s="688">
        <f t="shared" si="81"/>
        <v>0</v>
      </c>
      <c r="CQ60" s="683">
        <v>6</v>
      </c>
      <c r="CR60" s="681"/>
      <c r="CS60" s="681"/>
      <c r="CT60" s="681"/>
      <c r="CU60" s="687">
        <f t="shared" si="82"/>
        <v>-6</v>
      </c>
      <c r="CV60" s="688">
        <f t="shared" si="83"/>
        <v>0</v>
      </c>
      <c r="CW60" s="683">
        <v>5.9</v>
      </c>
      <c r="CX60" s="681"/>
      <c r="CY60" s="681"/>
      <c r="CZ60" s="681"/>
      <c r="DA60" s="687">
        <f t="shared" si="84"/>
        <v>-5.9</v>
      </c>
      <c r="DB60" s="688">
        <f t="shared" si="85"/>
        <v>0</v>
      </c>
      <c r="DC60" s="683">
        <v>6.1</v>
      </c>
      <c r="DD60" s="681"/>
      <c r="DE60" s="681"/>
      <c r="DF60" s="681"/>
      <c r="DG60" s="687">
        <f t="shared" si="86"/>
        <v>-6.1</v>
      </c>
      <c r="DH60" s="688">
        <f t="shared" si="87"/>
        <v>0</v>
      </c>
    </row>
    <row r="61" spans="1:112" ht="39" customHeight="1">
      <c r="B61" s="112" t="s">
        <v>3685</v>
      </c>
      <c r="C61" s="365"/>
      <c r="D61" s="195" t="s">
        <v>3686</v>
      </c>
      <c r="E61" s="528" t="s">
        <v>3687</v>
      </c>
      <c r="F61" s="528"/>
      <c r="G61" s="529"/>
      <c r="H61" s="530"/>
      <c r="I61" s="530"/>
      <c r="J61" s="324" t="s">
        <v>883</v>
      </c>
      <c r="K61" s="687">
        <f t="shared" si="44"/>
        <v>170.9</v>
      </c>
      <c r="L61" s="681"/>
      <c r="M61" s="687">
        <f t="shared" si="45"/>
        <v>0</v>
      </c>
      <c r="N61" s="681"/>
      <c r="O61" s="687">
        <f t="shared" si="46"/>
        <v>-170.9</v>
      </c>
      <c r="P61" s="688">
        <f t="shared" si="47"/>
        <v>0</v>
      </c>
      <c r="Q61" s="687">
        <f t="shared" si="48"/>
        <v>47.5</v>
      </c>
      <c r="R61" s="681"/>
      <c r="S61" s="687">
        <f t="shared" si="49"/>
        <v>0</v>
      </c>
      <c r="T61" s="681"/>
      <c r="U61" s="687">
        <f t="shared" si="50"/>
        <v>-47.5</v>
      </c>
      <c r="V61" s="688">
        <f t="shared" si="51"/>
        <v>0</v>
      </c>
      <c r="W61" s="683">
        <v>16.899999999999999</v>
      </c>
      <c r="X61" s="681"/>
      <c r="Y61" s="681"/>
      <c r="Z61" s="681"/>
      <c r="AA61" s="687">
        <f t="shared" si="52"/>
        <v>-16.899999999999999</v>
      </c>
      <c r="AB61" s="688">
        <f t="shared" si="53"/>
        <v>0</v>
      </c>
      <c r="AC61" s="683">
        <v>14.7</v>
      </c>
      <c r="AD61" s="681"/>
      <c r="AE61" s="681"/>
      <c r="AF61" s="681"/>
      <c r="AG61" s="687">
        <f t="shared" si="54"/>
        <v>-14.7</v>
      </c>
      <c r="AH61" s="688">
        <f t="shared" si="55"/>
        <v>0</v>
      </c>
      <c r="AI61" s="683">
        <v>15.9</v>
      </c>
      <c r="AJ61" s="681"/>
      <c r="AK61" s="681"/>
      <c r="AL61" s="681"/>
      <c r="AM61" s="687">
        <f t="shared" si="56"/>
        <v>-15.9</v>
      </c>
      <c r="AN61" s="688">
        <f t="shared" si="57"/>
        <v>0</v>
      </c>
      <c r="AO61" s="687">
        <f t="shared" si="58"/>
        <v>42.4</v>
      </c>
      <c r="AP61" s="681"/>
      <c r="AQ61" s="687">
        <f t="shared" si="59"/>
        <v>0</v>
      </c>
      <c r="AR61" s="681"/>
      <c r="AS61" s="687">
        <f t="shared" si="60"/>
        <v>-42.4</v>
      </c>
      <c r="AT61" s="688">
        <f t="shared" si="61"/>
        <v>0</v>
      </c>
      <c r="AU61" s="683">
        <v>13.5</v>
      </c>
      <c r="AV61" s="681"/>
      <c r="AW61" s="681"/>
      <c r="AX61" s="681"/>
      <c r="AY61" s="687">
        <f t="shared" si="62"/>
        <v>-13.5</v>
      </c>
      <c r="AZ61" s="688">
        <f t="shared" si="63"/>
        <v>0</v>
      </c>
      <c r="BA61" s="683">
        <v>15</v>
      </c>
      <c r="BB61" s="681"/>
      <c r="BC61" s="681"/>
      <c r="BD61" s="681"/>
      <c r="BE61" s="687">
        <f t="shared" si="64"/>
        <v>-15</v>
      </c>
      <c r="BF61" s="688">
        <f t="shared" si="65"/>
        <v>0</v>
      </c>
      <c r="BG61" s="683">
        <v>13.9</v>
      </c>
      <c r="BH61" s="681"/>
      <c r="BI61" s="681"/>
      <c r="BJ61" s="681"/>
      <c r="BK61" s="687">
        <f t="shared" si="66"/>
        <v>-13.9</v>
      </c>
      <c r="BL61" s="688">
        <f t="shared" si="67"/>
        <v>0</v>
      </c>
      <c r="BM61" s="687">
        <f t="shared" si="68"/>
        <v>41.5</v>
      </c>
      <c r="BN61" s="681"/>
      <c r="BO61" s="687">
        <f t="shared" si="69"/>
        <v>0</v>
      </c>
      <c r="BP61" s="681"/>
      <c r="BQ61" s="687">
        <f t="shared" si="70"/>
        <v>-41.5</v>
      </c>
      <c r="BR61" s="688">
        <f t="shared" si="71"/>
        <v>0</v>
      </c>
      <c r="BS61" s="683">
        <v>14.2</v>
      </c>
      <c r="BT61" s="681"/>
      <c r="BU61" s="681"/>
      <c r="BV61" s="681"/>
      <c r="BW61" s="687">
        <f t="shared" si="72"/>
        <v>-14.2</v>
      </c>
      <c r="BX61" s="688">
        <f t="shared" si="73"/>
        <v>0</v>
      </c>
      <c r="BY61" s="683">
        <v>14</v>
      </c>
      <c r="BZ61" s="681"/>
      <c r="CA61" s="681"/>
      <c r="CB61" s="681"/>
      <c r="CC61" s="687">
        <f t="shared" si="74"/>
        <v>-14</v>
      </c>
      <c r="CD61" s="688">
        <f t="shared" si="75"/>
        <v>0</v>
      </c>
      <c r="CE61" s="683">
        <v>13.3</v>
      </c>
      <c r="CF61" s="681"/>
      <c r="CG61" s="681"/>
      <c r="CH61" s="681"/>
      <c r="CI61" s="687">
        <f t="shared" si="76"/>
        <v>-13.3</v>
      </c>
      <c r="CJ61" s="688">
        <f t="shared" si="77"/>
        <v>0</v>
      </c>
      <c r="CK61" s="687">
        <f t="shared" si="78"/>
        <v>39.5</v>
      </c>
      <c r="CL61" s="681"/>
      <c r="CM61" s="687">
        <f t="shared" si="79"/>
        <v>0</v>
      </c>
      <c r="CN61" s="681"/>
      <c r="CO61" s="687">
        <f t="shared" si="80"/>
        <v>-39.5</v>
      </c>
      <c r="CP61" s="688">
        <f t="shared" si="81"/>
        <v>0</v>
      </c>
      <c r="CQ61" s="683">
        <v>13.5</v>
      </c>
      <c r="CR61" s="681"/>
      <c r="CS61" s="681"/>
      <c r="CT61" s="681"/>
      <c r="CU61" s="687">
        <f t="shared" si="82"/>
        <v>-13.5</v>
      </c>
      <c r="CV61" s="688">
        <f t="shared" si="83"/>
        <v>0</v>
      </c>
      <c r="CW61" s="683">
        <v>12.9</v>
      </c>
      <c r="CX61" s="681"/>
      <c r="CY61" s="681"/>
      <c r="CZ61" s="681"/>
      <c r="DA61" s="687">
        <f t="shared" si="84"/>
        <v>-12.9</v>
      </c>
      <c r="DB61" s="688">
        <f t="shared" si="85"/>
        <v>0</v>
      </c>
      <c r="DC61" s="683">
        <v>13.1</v>
      </c>
      <c r="DD61" s="681"/>
      <c r="DE61" s="681"/>
      <c r="DF61" s="681"/>
      <c r="DG61" s="687">
        <f t="shared" si="86"/>
        <v>-13.1</v>
      </c>
      <c r="DH61" s="688">
        <f t="shared" si="87"/>
        <v>0</v>
      </c>
    </row>
    <row r="62" spans="1:112" ht="19.5" customHeight="1">
      <c r="B62" s="101"/>
      <c r="C62" s="406"/>
      <c r="D62" s="195" t="s">
        <v>3688</v>
      </c>
      <c r="E62" s="528" t="s">
        <v>3689</v>
      </c>
      <c r="F62" s="528"/>
      <c r="G62" s="529"/>
      <c r="H62" s="530"/>
      <c r="I62" s="530"/>
      <c r="J62" s="389" t="s">
        <v>1438</v>
      </c>
      <c r="K62" s="687">
        <f t="shared" si="44"/>
        <v>0</v>
      </c>
      <c r="L62" s="681"/>
      <c r="M62" s="687">
        <f t="shared" si="45"/>
        <v>0</v>
      </c>
      <c r="N62" s="681"/>
      <c r="O62" s="687">
        <f t="shared" si="46"/>
        <v>0</v>
      </c>
      <c r="P62" s="688" t="str">
        <f t="shared" si="47"/>
        <v>-</v>
      </c>
      <c r="Q62" s="687">
        <f t="shared" si="48"/>
        <v>0</v>
      </c>
      <c r="R62" s="681"/>
      <c r="S62" s="687">
        <f t="shared" si="49"/>
        <v>0</v>
      </c>
      <c r="T62" s="681"/>
      <c r="U62" s="687">
        <f t="shared" si="50"/>
        <v>0</v>
      </c>
      <c r="V62" s="688" t="str">
        <f t="shared" si="51"/>
        <v>-</v>
      </c>
      <c r="W62" s="681"/>
      <c r="X62" s="681"/>
      <c r="Y62" s="681"/>
      <c r="Z62" s="681"/>
      <c r="AA62" s="687">
        <f t="shared" si="52"/>
        <v>0</v>
      </c>
      <c r="AB62" s="688" t="str">
        <f t="shared" si="53"/>
        <v>-</v>
      </c>
      <c r="AC62" s="681"/>
      <c r="AD62" s="681"/>
      <c r="AE62" s="681"/>
      <c r="AF62" s="681"/>
      <c r="AG62" s="687">
        <f t="shared" si="54"/>
        <v>0</v>
      </c>
      <c r="AH62" s="688" t="str">
        <f t="shared" si="55"/>
        <v>-</v>
      </c>
      <c r="AI62" s="681"/>
      <c r="AJ62" s="681"/>
      <c r="AK62" s="681"/>
      <c r="AL62" s="681"/>
      <c r="AM62" s="687">
        <f t="shared" si="56"/>
        <v>0</v>
      </c>
      <c r="AN62" s="688" t="str">
        <f t="shared" si="57"/>
        <v>-</v>
      </c>
      <c r="AO62" s="687">
        <f t="shared" si="58"/>
        <v>0</v>
      </c>
      <c r="AP62" s="681"/>
      <c r="AQ62" s="687">
        <f t="shared" si="59"/>
        <v>0</v>
      </c>
      <c r="AR62" s="681"/>
      <c r="AS62" s="687">
        <f t="shared" si="60"/>
        <v>0</v>
      </c>
      <c r="AT62" s="688" t="str">
        <f t="shared" si="61"/>
        <v>-</v>
      </c>
      <c r="AU62" s="681"/>
      <c r="AV62" s="681"/>
      <c r="AW62" s="681"/>
      <c r="AX62" s="681"/>
      <c r="AY62" s="687">
        <f t="shared" si="62"/>
        <v>0</v>
      </c>
      <c r="AZ62" s="688" t="str">
        <f t="shared" si="63"/>
        <v>-</v>
      </c>
      <c r="BA62" s="681"/>
      <c r="BB62" s="681"/>
      <c r="BC62" s="681"/>
      <c r="BD62" s="681"/>
      <c r="BE62" s="687">
        <f t="shared" si="64"/>
        <v>0</v>
      </c>
      <c r="BF62" s="688" t="str">
        <f t="shared" si="65"/>
        <v>-</v>
      </c>
      <c r="BG62" s="681"/>
      <c r="BH62" s="681"/>
      <c r="BI62" s="681"/>
      <c r="BJ62" s="681"/>
      <c r="BK62" s="687">
        <f t="shared" si="66"/>
        <v>0</v>
      </c>
      <c r="BL62" s="688" t="str">
        <f t="shared" si="67"/>
        <v>-</v>
      </c>
      <c r="BM62" s="687">
        <f t="shared" si="68"/>
        <v>0</v>
      </c>
      <c r="BN62" s="681"/>
      <c r="BO62" s="687">
        <f t="shared" si="69"/>
        <v>0</v>
      </c>
      <c r="BP62" s="681"/>
      <c r="BQ62" s="687">
        <f t="shared" si="70"/>
        <v>0</v>
      </c>
      <c r="BR62" s="688" t="str">
        <f t="shared" si="71"/>
        <v>-</v>
      </c>
      <c r="BS62" s="681"/>
      <c r="BT62" s="681"/>
      <c r="BU62" s="681"/>
      <c r="BV62" s="681"/>
      <c r="BW62" s="687">
        <f t="shared" si="72"/>
        <v>0</v>
      </c>
      <c r="BX62" s="688" t="str">
        <f t="shared" si="73"/>
        <v>-</v>
      </c>
      <c r="BY62" s="681"/>
      <c r="BZ62" s="681"/>
      <c r="CA62" s="681"/>
      <c r="CB62" s="681"/>
      <c r="CC62" s="687">
        <f t="shared" si="74"/>
        <v>0</v>
      </c>
      <c r="CD62" s="688" t="str">
        <f t="shared" si="75"/>
        <v>-</v>
      </c>
      <c r="CE62" s="681"/>
      <c r="CF62" s="681"/>
      <c r="CG62" s="681"/>
      <c r="CH62" s="681"/>
      <c r="CI62" s="687">
        <f t="shared" si="76"/>
        <v>0</v>
      </c>
      <c r="CJ62" s="688" t="str">
        <f t="shared" si="77"/>
        <v>-</v>
      </c>
      <c r="CK62" s="687">
        <f t="shared" si="78"/>
        <v>0</v>
      </c>
      <c r="CL62" s="681"/>
      <c r="CM62" s="687">
        <f t="shared" si="79"/>
        <v>0</v>
      </c>
      <c r="CN62" s="681"/>
      <c r="CO62" s="687">
        <f t="shared" si="80"/>
        <v>0</v>
      </c>
      <c r="CP62" s="688" t="str">
        <f t="shared" si="81"/>
        <v>-</v>
      </c>
      <c r="CQ62" s="681"/>
      <c r="CR62" s="681"/>
      <c r="CS62" s="681"/>
      <c r="CT62" s="681"/>
      <c r="CU62" s="687">
        <f t="shared" si="82"/>
        <v>0</v>
      </c>
      <c r="CV62" s="688" t="str">
        <f t="shared" si="83"/>
        <v>-</v>
      </c>
      <c r="CW62" s="681"/>
      <c r="CX62" s="681"/>
      <c r="CY62" s="681"/>
      <c r="CZ62" s="681"/>
      <c r="DA62" s="687">
        <f t="shared" si="84"/>
        <v>0</v>
      </c>
      <c r="DB62" s="688" t="str">
        <f t="shared" si="85"/>
        <v>-</v>
      </c>
      <c r="DC62" s="681"/>
      <c r="DD62" s="681"/>
      <c r="DE62" s="681"/>
      <c r="DF62" s="681"/>
      <c r="DG62" s="687">
        <f t="shared" si="86"/>
        <v>0</v>
      </c>
      <c r="DH62" s="688" t="str">
        <f t="shared" si="87"/>
        <v>-</v>
      </c>
    </row>
    <row r="63" spans="1:112" ht="42" customHeight="1">
      <c r="A63" s="178" t="s">
        <v>3576</v>
      </c>
      <c r="B63" s="184" t="s">
        <v>3690</v>
      </c>
      <c r="C63" s="365"/>
      <c r="D63" s="195" t="s">
        <v>3691</v>
      </c>
      <c r="E63" s="528" t="s">
        <v>3692</v>
      </c>
      <c r="F63" s="528"/>
      <c r="G63" s="529"/>
      <c r="H63" s="530"/>
      <c r="I63" s="530"/>
      <c r="J63" s="324" t="s">
        <v>883</v>
      </c>
      <c r="K63" s="687">
        <f t="shared" si="44"/>
        <v>630.09999999999991</v>
      </c>
      <c r="L63" s="681"/>
      <c r="M63" s="687">
        <f t="shared" si="45"/>
        <v>0</v>
      </c>
      <c r="N63" s="681"/>
      <c r="O63" s="687">
        <f t="shared" si="46"/>
        <v>-630.09999999999991</v>
      </c>
      <c r="P63" s="688">
        <f t="shared" si="47"/>
        <v>0</v>
      </c>
      <c r="Q63" s="687">
        <f t="shared" si="48"/>
        <v>171.2</v>
      </c>
      <c r="R63" s="681"/>
      <c r="S63" s="687">
        <f t="shared" si="49"/>
        <v>0</v>
      </c>
      <c r="T63" s="681"/>
      <c r="U63" s="687">
        <f t="shared" si="50"/>
        <v>-171.2</v>
      </c>
      <c r="V63" s="688">
        <f t="shared" si="51"/>
        <v>0</v>
      </c>
      <c r="W63" s="683">
        <v>59.9</v>
      </c>
      <c r="X63" s="681"/>
      <c r="Y63" s="681"/>
      <c r="Z63" s="681"/>
      <c r="AA63" s="687">
        <f t="shared" si="52"/>
        <v>-59.9</v>
      </c>
      <c r="AB63" s="688">
        <f t="shared" si="53"/>
        <v>0</v>
      </c>
      <c r="AC63" s="683">
        <v>53.2</v>
      </c>
      <c r="AD63" s="681"/>
      <c r="AE63" s="681"/>
      <c r="AF63" s="681"/>
      <c r="AG63" s="687">
        <f t="shared" si="54"/>
        <v>-53.2</v>
      </c>
      <c r="AH63" s="688">
        <f t="shared" si="55"/>
        <v>0</v>
      </c>
      <c r="AI63" s="683">
        <v>58.1</v>
      </c>
      <c r="AJ63" s="681"/>
      <c r="AK63" s="681"/>
      <c r="AL63" s="681"/>
      <c r="AM63" s="687">
        <f t="shared" si="56"/>
        <v>-58.1</v>
      </c>
      <c r="AN63" s="688">
        <f t="shared" si="57"/>
        <v>0</v>
      </c>
      <c r="AO63" s="687">
        <f t="shared" si="58"/>
        <v>155.80000000000001</v>
      </c>
      <c r="AP63" s="681"/>
      <c r="AQ63" s="687">
        <f t="shared" si="59"/>
        <v>0</v>
      </c>
      <c r="AR63" s="681"/>
      <c r="AS63" s="687">
        <f t="shared" si="60"/>
        <v>-155.80000000000001</v>
      </c>
      <c r="AT63" s="688">
        <f t="shared" si="61"/>
        <v>0</v>
      </c>
      <c r="AU63" s="683">
        <v>55.6</v>
      </c>
      <c r="AV63" s="681"/>
      <c r="AW63" s="681"/>
      <c r="AX63" s="681"/>
      <c r="AY63" s="687">
        <f t="shared" si="62"/>
        <v>-55.6</v>
      </c>
      <c r="AZ63" s="688">
        <f t="shared" si="63"/>
        <v>0</v>
      </c>
      <c r="BA63" s="683">
        <v>47.6</v>
      </c>
      <c r="BB63" s="681"/>
      <c r="BC63" s="681"/>
      <c r="BD63" s="681"/>
      <c r="BE63" s="687">
        <f t="shared" si="64"/>
        <v>-47.6</v>
      </c>
      <c r="BF63" s="688">
        <f t="shared" si="65"/>
        <v>0</v>
      </c>
      <c r="BG63" s="683">
        <v>52.6</v>
      </c>
      <c r="BH63" s="681"/>
      <c r="BI63" s="681"/>
      <c r="BJ63" s="681"/>
      <c r="BK63" s="687">
        <f t="shared" si="66"/>
        <v>-52.6</v>
      </c>
      <c r="BL63" s="688">
        <f t="shared" si="67"/>
        <v>0</v>
      </c>
      <c r="BM63" s="687">
        <f t="shared" si="68"/>
        <v>154.9</v>
      </c>
      <c r="BN63" s="681"/>
      <c r="BO63" s="687">
        <f t="shared" si="69"/>
        <v>0</v>
      </c>
      <c r="BP63" s="681"/>
      <c r="BQ63" s="687">
        <f t="shared" si="70"/>
        <v>-154.9</v>
      </c>
      <c r="BR63" s="688">
        <f t="shared" si="71"/>
        <v>0</v>
      </c>
      <c r="BS63" s="683">
        <v>52.7</v>
      </c>
      <c r="BT63" s="681"/>
      <c r="BU63" s="681"/>
      <c r="BV63" s="681"/>
      <c r="BW63" s="687">
        <f t="shared" si="72"/>
        <v>-52.7</v>
      </c>
      <c r="BX63" s="688">
        <f t="shared" si="73"/>
        <v>0</v>
      </c>
      <c r="BY63" s="683">
        <v>52.3</v>
      </c>
      <c r="BZ63" s="681"/>
      <c r="CA63" s="681"/>
      <c r="CB63" s="681"/>
      <c r="CC63" s="687">
        <f t="shared" si="74"/>
        <v>-52.3</v>
      </c>
      <c r="CD63" s="688">
        <f t="shared" si="75"/>
        <v>0</v>
      </c>
      <c r="CE63" s="683">
        <v>49.9</v>
      </c>
      <c r="CF63" s="681"/>
      <c r="CG63" s="681"/>
      <c r="CH63" s="681"/>
      <c r="CI63" s="687">
        <f t="shared" si="76"/>
        <v>-49.9</v>
      </c>
      <c r="CJ63" s="688">
        <f t="shared" si="77"/>
        <v>0</v>
      </c>
      <c r="CK63" s="687">
        <f t="shared" si="78"/>
        <v>148.19999999999999</v>
      </c>
      <c r="CL63" s="681"/>
      <c r="CM63" s="687">
        <f t="shared" si="79"/>
        <v>0</v>
      </c>
      <c r="CN63" s="681"/>
      <c r="CO63" s="687">
        <f t="shared" si="80"/>
        <v>-148.19999999999999</v>
      </c>
      <c r="CP63" s="688">
        <f t="shared" si="81"/>
        <v>0</v>
      </c>
      <c r="CQ63" s="683">
        <v>50.6</v>
      </c>
      <c r="CR63" s="681"/>
      <c r="CS63" s="681"/>
      <c r="CT63" s="681"/>
      <c r="CU63" s="687">
        <f t="shared" si="82"/>
        <v>-50.6</v>
      </c>
      <c r="CV63" s="688">
        <f t="shared" si="83"/>
        <v>0</v>
      </c>
      <c r="CW63" s="683">
        <v>48.3</v>
      </c>
      <c r="CX63" s="681"/>
      <c r="CY63" s="681"/>
      <c r="CZ63" s="681"/>
      <c r="DA63" s="687">
        <f t="shared" si="84"/>
        <v>-48.3</v>
      </c>
      <c r="DB63" s="688">
        <f t="shared" si="85"/>
        <v>0</v>
      </c>
      <c r="DC63" s="683">
        <v>49.3</v>
      </c>
      <c r="DD63" s="681"/>
      <c r="DE63" s="681"/>
      <c r="DF63" s="681"/>
      <c r="DG63" s="687">
        <f t="shared" si="86"/>
        <v>-49.3</v>
      </c>
      <c r="DH63" s="688">
        <f t="shared" si="87"/>
        <v>0</v>
      </c>
    </row>
    <row r="64" spans="1:112" ht="20.100000000000001" customHeight="1">
      <c r="B64" s="112" t="s">
        <v>3693</v>
      </c>
      <c r="C64" s="365"/>
      <c r="D64" s="195" t="s">
        <v>3694</v>
      </c>
      <c r="E64" s="528" t="s">
        <v>3695</v>
      </c>
      <c r="F64" s="528"/>
      <c r="G64" s="529"/>
      <c r="H64" s="530"/>
      <c r="I64" s="530"/>
      <c r="J64" s="389" t="s">
        <v>1438</v>
      </c>
      <c r="K64" s="687">
        <f t="shared" si="44"/>
        <v>308.8</v>
      </c>
      <c r="L64" s="681"/>
      <c r="M64" s="687">
        <f t="shared" si="45"/>
        <v>0</v>
      </c>
      <c r="N64" s="681"/>
      <c r="O64" s="687">
        <f t="shared" si="46"/>
        <v>-308.8</v>
      </c>
      <c r="P64" s="688">
        <f t="shared" si="47"/>
        <v>0</v>
      </c>
      <c r="Q64" s="687">
        <f t="shared" si="48"/>
        <v>84</v>
      </c>
      <c r="R64" s="681"/>
      <c r="S64" s="687">
        <f t="shared" si="49"/>
        <v>0</v>
      </c>
      <c r="T64" s="681"/>
      <c r="U64" s="687">
        <f t="shared" si="50"/>
        <v>-84</v>
      </c>
      <c r="V64" s="688">
        <f t="shared" si="51"/>
        <v>0</v>
      </c>
      <c r="W64" s="683">
        <v>29.6</v>
      </c>
      <c r="X64" s="681"/>
      <c r="Y64" s="681"/>
      <c r="Z64" s="681"/>
      <c r="AA64" s="687">
        <f t="shared" si="52"/>
        <v>-29.6</v>
      </c>
      <c r="AB64" s="688">
        <f t="shared" si="53"/>
        <v>0</v>
      </c>
      <c r="AC64" s="683">
        <v>25.9</v>
      </c>
      <c r="AD64" s="681"/>
      <c r="AE64" s="681"/>
      <c r="AF64" s="681"/>
      <c r="AG64" s="687">
        <f t="shared" si="54"/>
        <v>-25.9</v>
      </c>
      <c r="AH64" s="688">
        <f t="shared" si="55"/>
        <v>0</v>
      </c>
      <c r="AI64" s="683">
        <v>28.5</v>
      </c>
      <c r="AJ64" s="681"/>
      <c r="AK64" s="681"/>
      <c r="AL64" s="681"/>
      <c r="AM64" s="687">
        <f t="shared" si="56"/>
        <v>-28.5</v>
      </c>
      <c r="AN64" s="688">
        <f t="shared" si="57"/>
        <v>0</v>
      </c>
      <c r="AO64" s="687">
        <f t="shared" si="58"/>
        <v>68.7</v>
      </c>
      <c r="AP64" s="681"/>
      <c r="AQ64" s="687">
        <f t="shared" si="59"/>
        <v>0</v>
      </c>
      <c r="AR64" s="681"/>
      <c r="AS64" s="687">
        <f t="shared" si="60"/>
        <v>-68.7</v>
      </c>
      <c r="AT64" s="688">
        <f t="shared" si="61"/>
        <v>0</v>
      </c>
      <c r="AU64" s="683">
        <v>21.3</v>
      </c>
      <c r="AV64" s="681"/>
      <c r="AW64" s="681"/>
      <c r="AX64" s="681"/>
      <c r="AY64" s="687">
        <f t="shared" si="62"/>
        <v>-21.3</v>
      </c>
      <c r="AZ64" s="688">
        <f t="shared" si="63"/>
        <v>0</v>
      </c>
      <c r="BA64" s="683">
        <v>27.6</v>
      </c>
      <c r="BB64" s="681"/>
      <c r="BC64" s="681"/>
      <c r="BD64" s="681"/>
      <c r="BE64" s="687">
        <f t="shared" si="64"/>
        <v>-27.6</v>
      </c>
      <c r="BF64" s="688">
        <f t="shared" si="65"/>
        <v>0</v>
      </c>
      <c r="BG64" s="683">
        <v>19.8</v>
      </c>
      <c r="BH64" s="681"/>
      <c r="BI64" s="681"/>
      <c r="BJ64" s="681"/>
      <c r="BK64" s="687">
        <f t="shared" si="66"/>
        <v>-19.8</v>
      </c>
      <c r="BL64" s="688">
        <f t="shared" si="67"/>
        <v>0</v>
      </c>
      <c r="BM64" s="687">
        <f t="shared" si="68"/>
        <v>72.400000000000006</v>
      </c>
      <c r="BN64" s="681"/>
      <c r="BO64" s="687">
        <f t="shared" si="69"/>
        <v>0</v>
      </c>
      <c r="BP64" s="681"/>
      <c r="BQ64" s="687">
        <f t="shared" si="70"/>
        <v>-72.400000000000006</v>
      </c>
      <c r="BR64" s="688">
        <f t="shared" si="71"/>
        <v>0</v>
      </c>
      <c r="BS64" s="683">
        <v>28.3</v>
      </c>
      <c r="BT64" s="681"/>
      <c r="BU64" s="681"/>
      <c r="BV64" s="681"/>
      <c r="BW64" s="687">
        <f t="shared" si="72"/>
        <v>-28.3</v>
      </c>
      <c r="BX64" s="688">
        <f t="shared" si="73"/>
        <v>0</v>
      </c>
      <c r="BY64" s="683">
        <v>20.8</v>
      </c>
      <c r="BZ64" s="681"/>
      <c r="CA64" s="681"/>
      <c r="CB64" s="681"/>
      <c r="CC64" s="687">
        <f t="shared" si="74"/>
        <v>-20.8</v>
      </c>
      <c r="CD64" s="688">
        <f t="shared" si="75"/>
        <v>0</v>
      </c>
      <c r="CE64" s="683">
        <v>23.3</v>
      </c>
      <c r="CF64" s="681"/>
      <c r="CG64" s="681"/>
      <c r="CH64" s="681"/>
      <c r="CI64" s="687">
        <f t="shared" si="76"/>
        <v>-23.3</v>
      </c>
      <c r="CJ64" s="688">
        <f t="shared" si="77"/>
        <v>0</v>
      </c>
      <c r="CK64" s="687">
        <f t="shared" si="78"/>
        <v>83.7</v>
      </c>
      <c r="CL64" s="681"/>
      <c r="CM64" s="687">
        <f t="shared" si="79"/>
        <v>0</v>
      </c>
      <c r="CN64" s="681"/>
      <c r="CO64" s="687">
        <f t="shared" si="80"/>
        <v>-83.7</v>
      </c>
      <c r="CP64" s="688">
        <f t="shared" si="81"/>
        <v>0</v>
      </c>
      <c r="CQ64" s="683">
        <v>28.7</v>
      </c>
      <c r="CR64" s="681"/>
      <c r="CS64" s="681"/>
      <c r="CT64" s="681"/>
      <c r="CU64" s="687">
        <f t="shared" si="82"/>
        <v>-28.7</v>
      </c>
      <c r="CV64" s="688">
        <f t="shared" si="83"/>
        <v>0</v>
      </c>
      <c r="CW64" s="683">
        <v>27.3</v>
      </c>
      <c r="CX64" s="681"/>
      <c r="CY64" s="681"/>
      <c r="CZ64" s="681"/>
      <c r="DA64" s="687">
        <f t="shared" si="84"/>
        <v>-27.3</v>
      </c>
      <c r="DB64" s="688">
        <f t="shared" si="85"/>
        <v>0</v>
      </c>
      <c r="DC64" s="683">
        <v>27.7</v>
      </c>
      <c r="DD64" s="681"/>
      <c r="DE64" s="681"/>
      <c r="DF64" s="681"/>
      <c r="DG64" s="687">
        <f t="shared" si="86"/>
        <v>-27.7</v>
      </c>
      <c r="DH64" s="688">
        <f t="shared" si="87"/>
        <v>0</v>
      </c>
    </row>
    <row r="65" spans="1:112" ht="20.100000000000001" customHeight="1">
      <c r="B65" s="184" t="s">
        <v>3696</v>
      </c>
      <c r="C65" s="365"/>
      <c r="D65" s="195" t="s">
        <v>3697</v>
      </c>
      <c r="E65" s="528" t="s">
        <v>3698</v>
      </c>
      <c r="F65" s="528"/>
      <c r="G65" s="529"/>
      <c r="H65" s="530"/>
      <c r="I65" s="530"/>
      <c r="J65" s="389" t="s">
        <v>1438</v>
      </c>
      <c r="K65" s="687">
        <f t="shared" si="44"/>
        <v>43.099999999999994</v>
      </c>
      <c r="L65" s="681"/>
      <c r="M65" s="687">
        <f t="shared" si="45"/>
        <v>0</v>
      </c>
      <c r="N65" s="681"/>
      <c r="O65" s="687">
        <f t="shared" si="46"/>
        <v>-43.099999999999994</v>
      </c>
      <c r="P65" s="688">
        <f t="shared" si="47"/>
        <v>0</v>
      </c>
      <c r="Q65" s="687">
        <f t="shared" si="48"/>
        <v>8</v>
      </c>
      <c r="R65" s="681"/>
      <c r="S65" s="687">
        <f t="shared" si="49"/>
        <v>0</v>
      </c>
      <c r="T65" s="681"/>
      <c r="U65" s="687">
        <f t="shared" si="50"/>
        <v>-8</v>
      </c>
      <c r="V65" s="688">
        <f t="shared" si="51"/>
        <v>0</v>
      </c>
      <c r="W65" s="683">
        <v>3</v>
      </c>
      <c r="X65" s="681"/>
      <c r="Y65" s="681"/>
      <c r="Z65" s="681"/>
      <c r="AA65" s="687">
        <f t="shared" si="52"/>
        <v>-3</v>
      </c>
      <c r="AB65" s="688">
        <f t="shared" si="53"/>
        <v>0</v>
      </c>
      <c r="AC65" s="683">
        <v>2.5</v>
      </c>
      <c r="AD65" s="681"/>
      <c r="AE65" s="681"/>
      <c r="AF65" s="681"/>
      <c r="AG65" s="687">
        <f t="shared" si="54"/>
        <v>-2.5</v>
      </c>
      <c r="AH65" s="688">
        <f t="shared" si="55"/>
        <v>0</v>
      </c>
      <c r="AI65" s="683">
        <v>2.5</v>
      </c>
      <c r="AJ65" s="681"/>
      <c r="AK65" s="681"/>
      <c r="AL65" s="681"/>
      <c r="AM65" s="687">
        <f t="shared" si="56"/>
        <v>-2.5</v>
      </c>
      <c r="AN65" s="688">
        <f t="shared" si="57"/>
        <v>0</v>
      </c>
      <c r="AO65" s="687">
        <f t="shared" si="58"/>
        <v>6.8</v>
      </c>
      <c r="AP65" s="681"/>
      <c r="AQ65" s="687">
        <f t="shared" si="59"/>
        <v>0</v>
      </c>
      <c r="AR65" s="681"/>
      <c r="AS65" s="687">
        <f t="shared" si="60"/>
        <v>-6.8</v>
      </c>
      <c r="AT65" s="688">
        <f t="shared" si="61"/>
        <v>0</v>
      </c>
      <c r="AU65" s="683">
        <v>2.2999999999999998</v>
      </c>
      <c r="AV65" s="681"/>
      <c r="AW65" s="681"/>
      <c r="AX65" s="681"/>
      <c r="AY65" s="687">
        <f t="shared" si="62"/>
        <v>-2.2999999999999998</v>
      </c>
      <c r="AZ65" s="688">
        <f t="shared" si="63"/>
        <v>0</v>
      </c>
      <c r="BA65" s="683">
        <v>2.2999999999999998</v>
      </c>
      <c r="BB65" s="681"/>
      <c r="BC65" s="681"/>
      <c r="BD65" s="681"/>
      <c r="BE65" s="687">
        <f t="shared" si="64"/>
        <v>-2.2999999999999998</v>
      </c>
      <c r="BF65" s="688">
        <f t="shared" si="65"/>
        <v>0</v>
      </c>
      <c r="BG65" s="683">
        <v>2.2000000000000002</v>
      </c>
      <c r="BH65" s="681"/>
      <c r="BI65" s="681"/>
      <c r="BJ65" s="681"/>
      <c r="BK65" s="687">
        <f t="shared" si="66"/>
        <v>-2.2000000000000002</v>
      </c>
      <c r="BL65" s="688">
        <f t="shared" si="67"/>
        <v>0</v>
      </c>
      <c r="BM65" s="687">
        <f t="shared" si="68"/>
        <v>12.399999999999999</v>
      </c>
      <c r="BN65" s="681"/>
      <c r="BO65" s="687">
        <f t="shared" si="69"/>
        <v>0</v>
      </c>
      <c r="BP65" s="681"/>
      <c r="BQ65" s="687">
        <f t="shared" si="70"/>
        <v>-12.399999999999999</v>
      </c>
      <c r="BR65" s="688">
        <f t="shared" si="71"/>
        <v>0</v>
      </c>
      <c r="BS65" s="683">
        <v>3.5</v>
      </c>
      <c r="BT65" s="681"/>
      <c r="BU65" s="681"/>
      <c r="BV65" s="681"/>
      <c r="BW65" s="687">
        <f t="shared" si="72"/>
        <v>-3.5</v>
      </c>
      <c r="BX65" s="688">
        <f t="shared" si="73"/>
        <v>0</v>
      </c>
      <c r="BY65" s="683">
        <v>3.6</v>
      </c>
      <c r="BZ65" s="681"/>
      <c r="CA65" s="681"/>
      <c r="CB65" s="681"/>
      <c r="CC65" s="687">
        <f t="shared" si="74"/>
        <v>-3.6</v>
      </c>
      <c r="CD65" s="688">
        <f t="shared" si="75"/>
        <v>0</v>
      </c>
      <c r="CE65" s="683">
        <v>5.3</v>
      </c>
      <c r="CF65" s="681"/>
      <c r="CG65" s="681"/>
      <c r="CH65" s="681"/>
      <c r="CI65" s="687">
        <f t="shared" si="76"/>
        <v>-5.3</v>
      </c>
      <c r="CJ65" s="688">
        <f t="shared" si="77"/>
        <v>0</v>
      </c>
      <c r="CK65" s="687">
        <f t="shared" si="78"/>
        <v>15.899999999999999</v>
      </c>
      <c r="CL65" s="681"/>
      <c r="CM65" s="687">
        <f t="shared" si="79"/>
        <v>0</v>
      </c>
      <c r="CN65" s="681"/>
      <c r="CO65" s="687">
        <f t="shared" si="80"/>
        <v>-15.899999999999999</v>
      </c>
      <c r="CP65" s="688">
        <f t="shared" si="81"/>
        <v>0</v>
      </c>
      <c r="CQ65" s="683">
        <v>5.5</v>
      </c>
      <c r="CR65" s="681"/>
      <c r="CS65" s="681"/>
      <c r="CT65" s="681"/>
      <c r="CU65" s="687">
        <f t="shared" si="82"/>
        <v>-5.5</v>
      </c>
      <c r="CV65" s="688">
        <f t="shared" si="83"/>
        <v>0</v>
      </c>
      <c r="CW65" s="683">
        <v>5.0999999999999996</v>
      </c>
      <c r="CX65" s="681"/>
      <c r="CY65" s="681"/>
      <c r="CZ65" s="681"/>
      <c r="DA65" s="687">
        <f t="shared" si="84"/>
        <v>-5.0999999999999996</v>
      </c>
      <c r="DB65" s="688">
        <f t="shared" si="85"/>
        <v>0</v>
      </c>
      <c r="DC65" s="683">
        <v>5.3</v>
      </c>
      <c r="DD65" s="681"/>
      <c r="DE65" s="681"/>
      <c r="DF65" s="681"/>
      <c r="DG65" s="687">
        <f t="shared" si="86"/>
        <v>-5.3</v>
      </c>
      <c r="DH65" s="688">
        <f t="shared" si="87"/>
        <v>0</v>
      </c>
    </row>
    <row r="66" spans="1:112" ht="37.5" customHeight="1">
      <c r="B66" s="184"/>
      <c r="C66" s="365"/>
      <c r="D66" s="670" t="s">
        <v>3699</v>
      </c>
      <c r="E66" s="528" t="s">
        <v>3700</v>
      </c>
      <c r="F66" s="528"/>
      <c r="G66" s="529"/>
      <c r="H66" s="530" t="s">
        <v>3701</v>
      </c>
      <c r="I66" s="530"/>
      <c r="J66" s="324" t="s">
        <v>883</v>
      </c>
      <c r="K66" s="687">
        <f t="shared" si="44"/>
        <v>0</v>
      </c>
      <c r="L66" s="681"/>
      <c r="M66" s="687">
        <f t="shared" si="45"/>
        <v>0</v>
      </c>
      <c r="N66" s="681"/>
      <c r="O66" s="687">
        <f t="shared" si="46"/>
        <v>0</v>
      </c>
      <c r="P66" s="688" t="str">
        <f t="shared" si="47"/>
        <v>-</v>
      </c>
      <c r="Q66" s="687">
        <f t="shared" si="48"/>
        <v>0</v>
      </c>
      <c r="R66" s="681"/>
      <c r="S66" s="687">
        <f t="shared" si="49"/>
        <v>0</v>
      </c>
      <c r="T66" s="681"/>
      <c r="U66" s="687">
        <f t="shared" si="50"/>
        <v>0</v>
      </c>
      <c r="V66" s="688" t="str">
        <f t="shared" si="51"/>
        <v>-</v>
      </c>
      <c r="W66" s="687">
        <f>W67+W69+W70+W68</f>
        <v>0</v>
      </c>
      <c r="X66" s="681"/>
      <c r="Y66" s="687">
        <f>Y67+Y69+Y70+Y68</f>
        <v>0</v>
      </c>
      <c r="Z66" s="681"/>
      <c r="AA66" s="687">
        <f t="shared" si="52"/>
        <v>0</v>
      </c>
      <c r="AB66" s="688" t="str">
        <f t="shared" si="53"/>
        <v>-</v>
      </c>
      <c r="AC66" s="687">
        <f>AC67+AC69+AC70+AC68</f>
        <v>0</v>
      </c>
      <c r="AD66" s="681"/>
      <c r="AE66" s="687">
        <f>AE67+AE69+AE70+AE68</f>
        <v>0</v>
      </c>
      <c r="AF66" s="681"/>
      <c r="AG66" s="687">
        <f t="shared" si="54"/>
        <v>0</v>
      </c>
      <c r="AH66" s="688" t="str">
        <f t="shared" si="55"/>
        <v>-</v>
      </c>
      <c r="AI66" s="687">
        <f>AI67+AI69+AI70+AI68</f>
        <v>0</v>
      </c>
      <c r="AJ66" s="681"/>
      <c r="AK66" s="687">
        <f>AK67+AK69+AK70+AK68</f>
        <v>0</v>
      </c>
      <c r="AL66" s="681"/>
      <c r="AM66" s="687">
        <f t="shared" si="56"/>
        <v>0</v>
      </c>
      <c r="AN66" s="688" t="str">
        <f t="shared" si="57"/>
        <v>-</v>
      </c>
      <c r="AO66" s="687">
        <f t="shared" si="58"/>
        <v>0</v>
      </c>
      <c r="AP66" s="681"/>
      <c r="AQ66" s="687">
        <f t="shared" si="59"/>
        <v>0</v>
      </c>
      <c r="AR66" s="681"/>
      <c r="AS66" s="687">
        <f t="shared" si="60"/>
        <v>0</v>
      </c>
      <c r="AT66" s="688" t="str">
        <f t="shared" si="61"/>
        <v>-</v>
      </c>
      <c r="AU66" s="687">
        <f>AU67+AU69+AU70+AU68</f>
        <v>0</v>
      </c>
      <c r="AV66" s="681"/>
      <c r="AW66" s="687">
        <f>AW67+AW69+AW70+AW68</f>
        <v>0</v>
      </c>
      <c r="AX66" s="681"/>
      <c r="AY66" s="687">
        <f t="shared" si="62"/>
        <v>0</v>
      </c>
      <c r="AZ66" s="688" t="str">
        <f t="shared" si="63"/>
        <v>-</v>
      </c>
      <c r="BA66" s="687">
        <f>BA67+BA69+BA70+BA68</f>
        <v>0</v>
      </c>
      <c r="BB66" s="681"/>
      <c r="BC66" s="687">
        <f>BC67+BC69+BC70+BC68</f>
        <v>0</v>
      </c>
      <c r="BD66" s="681"/>
      <c r="BE66" s="687">
        <f t="shared" si="64"/>
        <v>0</v>
      </c>
      <c r="BF66" s="688" t="str">
        <f t="shared" si="65"/>
        <v>-</v>
      </c>
      <c r="BG66" s="687">
        <f>BG67+BG69+BG70+BG68</f>
        <v>0</v>
      </c>
      <c r="BH66" s="681"/>
      <c r="BI66" s="687">
        <f>BI67+BI69+BI70+BI68</f>
        <v>0</v>
      </c>
      <c r="BJ66" s="681"/>
      <c r="BK66" s="687">
        <f t="shared" si="66"/>
        <v>0</v>
      </c>
      <c r="BL66" s="688" t="str">
        <f t="shared" si="67"/>
        <v>-</v>
      </c>
      <c r="BM66" s="687">
        <f t="shared" si="68"/>
        <v>0</v>
      </c>
      <c r="BN66" s="681"/>
      <c r="BO66" s="687">
        <f t="shared" si="69"/>
        <v>0</v>
      </c>
      <c r="BP66" s="681"/>
      <c r="BQ66" s="687">
        <f t="shared" si="70"/>
        <v>0</v>
      </c>
      <c r="BR66" s="688" t="str">
        <f t="shared" si="71"/>
        <v>-</v>
      </c>
      <c r="BS66" s="687">
        <f>BS67+BS69+BS70+BS68</f>
        <v>0</v>
      </c>
      <c r="BT66" s="681"/>
      <c r="BU66" s="687">
        <f>BU67+BU69+BU70+BU68</f>
        <v>0</v>
      </c>
      <c r="BV66" s="681"/>
      <c r="BW66" s="687">
        <f t="shared" si="72"/>
        <v>0</v>
      </c>
      <c r="BX66" s="688" t="str">
        <f t="shared" si="73"/>
        <v>-</v>
      </c>
      <c r="BY66" s="687">
        <f>BY67+BY69+BY70+BY68</f>
        <v>0</v>
      </c>
      <c r="BZ66" s="681"/>
      <c r="CA66" s="687">
        <f>CA67+CA69+CA70+CA68</f>
        <v>0</v>
      </c>
      <c r="CB66" s="681"/>
      <c r="CC66" s="687">
        <f t="shared" si="74"/>
        <v>0</v>
      </c>
      <c r="CD66" s="688" t="str">
        <f t="shared" si="75"/>
        <v>-</v>
      </c>
      <c r="CE66" s="687">
        <f>CE67+CE69+CE70+CE68</f>
        <v>0</v>
      </c>
      <c r="CF66" s="681"/>
      <c r="CG66" s="687">
        <f>CG67+CG69+CG70+CG68</f>
        <v>0</v>
      </c>
      <c r="CH66" s="681"/>
      <c r="CI66" s="687">
        <f t="shared" si="76"/>
        <v>0</v>
      </c>
      <c r="CJ66" s="688" t="str">
        <f t="shared" si="77"/>
        <v>-</v>
      </c>
      <c r="CK66" s="687">
        <f t="shared" si="78"/>
        <v>0</v>
      </c>
      <c r="CL66" s="681"/>
      <c r="CM66" s="687">
        <f t="shared" si="79"/>
        <v>0</v>
      </c>
      <c r="CN66" s="681"/>
      <c r="CO66" s="687">
        <f t="shared" si="80"/>
        <v>0</v>
      </c>
      <c r="CP66" s="688" t="str">
        <f t="shared" si="81"/>
        <v>-</v>
      </c>
      <c r="CQ66" s="687">
        <f>CQ67+CQ69+CQ70+CQ68</f>
        <v>0</v>
      </c>
      <c r="CR66" s="681"/>
      <c r="CS66" s="687">
        <f>CS67+CS69+CS70+CS68</f>
        <v>0</v>
      </c>
      <c r="CT66" s="681"/>
      <c r="CU66" s="687">
        <f t="shared" si="82"/>
        <v>0</v>
      </c>
      <c r="CV66" s="688" t="str">
        <f t="shared" si="83"/>
        <v>-</v>
      </c>
      <c r="CW66" s="687">
        <f>CW67+CW69+CW70+CW68</f>
        <v>0</v>
      </c>
      <c r="CX66" s="681"/>
      <c r="CY66" s="687">
        <f>CY67+CY69+CY70+CY68</f>
        <v>0</v>
      </c>
      <c r="CZ66" s="681"/>
      <c r="DA66" s="687">
        <f t="shared" si="84"/>
        <v>0</v>
      </c>
      <c r="DB66" s="688" t="str">
        <f t="shared" si="85"/>
        <v>-</v>
      </c>
      <c r="DC66" s="687">
        <f>DC67+DC69+DC70+DC68</f>
        <v>0</v>
      </c>
      <c r="DD66" s="681"/>
      <c r="DE66" s="687">
        <f>DE67+DE69+DE70+DE68</f>
        <v>0</v>
      </c>
      <c r="DF66" s="681"/>
      <c r="DG66" s="687">
        <f t="shared" si="86"/>
        <v>0</v>
      </c>
      <c r="DH66" s="688" t="str">
        <f t="shared" si="87"/>
        <v>-</v>
      </c>
    </row>
    <row r="67" spans="1:112">
      <c r="B67" s="184"/>
      <c r="C67" s="365"/>
      <c r="D67" s="190" t="s">
        <v>3702</v>
      </c>
      <c r="E67" s="528" t="s">
        <v>3703</v>
      </c>
      <c r="F67" s="528"/>
      <c r="G67" s="529"/>
      <c r="H67" s="530"/>
      <c r="I67" s="530"/>
      <c r="J67" s="324" t="s">
        <v>883</v>
      </c>
      <c r="K67" s="687">
        <f t="shared" si="44"/>
        <v>0</v>
      </c>
      <c r="L67" s="681"/>
      <c r="M67" s="687">
        <f t="shared" si="45"/>
        <v>0</v>
      </c>
      <c r="N67" s="681"/>
      <c r="O67" s="687">
        <f t="shared" si="46"/>
        <v>0</v>
      </c>
      <c r="P67" s="688" t="str">
        <f t="shared" si="47"/>
        <v>-</v>
      </c>
      <c r="Q67" s="687">
        <f t="shared" si="48"/>
        <v>0</v>
      </c>
      <c r="R67" s="681"/>
      <c r="S67" s="687">
        <f t="shared" si="49"/>
        <v>0</v>
      </c>
      <c r="T67" s="681"/>
      <c r="U67" s="687">
        <f t="shared" si="50"/>
        <v>0</v>
      </c>
      <c r="V67" s="688" t="str">
        <f t="shared" si="51"/>
        <v>-</v>
      </c>
      <c r="W67" s="683">
        <v>0</v>
      </c>
      <c r="X67" s="681"/>
      <c r="Y67" s="681"/>
      <c r="Z67" s="681"/>
      <c r="AA67" s="687">
        <f t="shared" si="52"/>
        <v>0</v>
      </c>
      <c r="AB67" s="688" t="str">
        <f t="shared" si="53"/>
        <v>-</v>
      </c>
      <c r="AC67" s="683">
        <v>0</v>
      </c>
      <c r="AD67" s="681"/>
      <c r="AE67" s="681"/>
      <c r="AF67" s="681"/>
      <c r="AG67" s="687">
        <f t="shared" si="54"/>
        <v>0</v>
      </c>
      <c r="AH67" s="688" t="str">
        <f t="shared" si="55"/>
        <v>-</v>
      </c>
      <c r="AI67" s="683">
        <v>0</v>
      </c>
      <c r="AJ67" s="681"/>
      <c r="AK67" s="681"/>
      <c r="AL67" s="681"/>
      <c r="AM67" s="687">
        <f t="shared" si="56"/>
        <v>0</v>
      </c>
      <c r="AN67" s="688" t="str">
        <f t="shared" si="57"/>
        <v>-</v>
      </c>
      <c r="AO67" s="687">
        <f t="shared" si="58"/>
        <v>0</v>
      </c>
      <c r="AP67" s="681"/>
      <c r="AQ67" s="687">
        <f t="shared" si="59"/>
        <v>0</v>
      </c>
      <c r="AR67" s="681"/>
      <c r="AS67" s="687">
        <f t="shared" si="60"/>
        <v>0</v>
      </c>
      <c r="AT67" s="688" t="str">
        <f t="shared" si="61"/>
        <v>-</v>
      </c>
      <c r="AU67" s="683">
        <v>0</v>
      </c>
      <c r="AV67" s="681"/>
      <c r="AW67" s="681"/>
      <c r="AX67" s="681"/>
      <c r="AY67" s="687">
        <f t="shared" si="62"/>
        <v>0</v>
      </c>
      <c r="AZ67" s="688" t="str">
        <f t="shared" si="63"/>
        <v>-</v>
      </c>
      <c r="BA67" s="683">
        <v>0</v>
      </c>
      <c r="BB67" s="681"/>
      <c r="BC67" s="681"/>
      <c r="BD67" s="681"/>
      <c r="BE67" s="687">
        <f t="shared" si="64"/>
        <v>0</v>
      </c>
      <c r="BF67" s="688" t="str">
        <f t="shared" si="65"/>
        <v>-</v>
      </c>
      <c r="BG67" s="683">
        <v>0</v>
      </c>
      <c r="BH67" s="681"/>
      <c r="BI67" s="681"/>
      <c r="BJ67" s="681"/>
      <c r="BK67" s="687">
        <f t="shared" si="66"/>
        <v>0</v>
      </c>
      <c r="BL67" s="688" t="str">
        <f t="shared" si="67"/>
        <v>-</v>
      </c>
      <c r="BM67" s="687">
        <f t="shared" si="68"/>
        <v>0</v>
      </c>
      <c r="BN67" s="681"/>
      <c r="BO67" s="687">
        <f t="shared" si="69"/>
        <v>0</v>
      </c>
      <c r="BP67" s="681"/>
      <c r="BQ67" s="687">
        <f t="shared" si="70"/>
        <v>0</v>
      </c>
      <c r="BR67" s="688" t="str">
        <f t="shared" si="71"/>
        <v>-</v>
      </c>
      <c r="BS67" s="683">
        <v>0</v>
      </c>
      <c r="BT67" s="681"/>
      <c r="BU67" s="681"/>
      <c r="BV67" s="681"/>
      <c r="BW67" s="687">
        <f t="shared" si="72"/>
        <v>0</v>
      </c>
      <c r="BX67" s="688" t="str">
        <f t="shared" si="73"/>
        <v>-</v>
      </c>
      <c r="BY67" s="683">
        <v>0</v>
      </c>
      <c r="BZ67" s="681"/>
      <c r="CA67" s="681"/>
      <c r="CB67" s="681"/>
      <c r="CC67" s="687">
        <f t="shared" si="74"/>
        <v>0</v>
      </c>
      <c r="CD67" s="688" t="str">
        <f t="shared" si="75"/>
        <v>-</v>
      </c>
      <c r="CE67" s="683">
        <v>0</v>
      </c>
      <c r="CF67" s="681"/>
      <c r="CG67" s="681"/>
      <c r="CH67" s="681"/>
      <c r="CI67" s="687">
        <f t="shared" si="76"/>
        <v>0</v>
      </c>
      <c r="CJ67" s="688" t="str">
        <f t="shared" si="77"/>
        <v>-</v>
      </c>
      <c r="CK67" s="687">
        <f t="shared" si="78"/>
        <v>0</v>
      </c>
      <c r="CL67" s="681"/>
      <c r="CM67" s="687">
        <f t="shared" si="79"/>
        <v>0</v>
      </c>
      <c r="CN67" s="681"/>
      <c r="CO67" s="687">
        <f t="shared" si="80"/>
        <v>0</v>
      </c>
      <c r="CP67" s="688" t="str">
        <f t="shared" si="81"/>
        <v>-</v>
      </c>
      <c r="CQ67" s="683">
        <v>0</v>
      </c>
      <c r="CR67" s="681"/>
      <c r="CS67" s="681"/>
      <c r="CT67" s="681"/>
      <c r="CU67" s="687">
        <f t="shared" si="82"/>
        <v>0</v>
      </c>
      <c r="CV67" s="688" t="str">
        <f t="shared" si="83"/>
        <v>-</v>
      </c>
      <c r="CW67" s="683">
        <v>0</v>
      </c>
      <c r="CX67" s="681"/>
      <c r="CY67" s="681"/>
      <c r="CZ67" s="681"/>
      <c r="DA67" s="687">
        <f t="shared" si="84"/>
        <v>0</v>
      </c>
      <c r="DB67" s="688" t="str">
        <f t="shared" si="85"/>
        <v>-</v>
      </c>
      <c r="DC67" s="683">
        <v>0</v>
      </c>
      <c r="DD67" s="681"/>
      <c r="DE67" s="681"/>
      <c r="DF67" s="681"/>
      <c r="DG67" s="687">
        <f t="shared" si="86"/>
        <v>0</v>
      </c>
      <c r="DH67" s="688" t="str">
        <f t="shared" si="87"/>
        <v>-</v>
      </c>
    </row>
    <row r="68" spans="1:112">
      <c r="B68" s="184"/>
      <c r="C68" s="365"/>
      <c r="D68" s="374" t="s">
        <v>3683</v>
      </c>
      <c r="E68" s="528" t="s">
        <v>3704</v>
      </c>
      <c r="F68" s="528"/>
      <c r="G68" s="529"/>
      <c r="H68" s="530"/>
      <c r="I68" s="530"/>
      <c r="J68" s="375" t="s">
        <v>883</v>
      </c>
      <c r="K68" s="687">
        <f t="shared" si="44"/>
        <v>0</v>
      </c>
      <c r="L68" s="681"/>
      <c r="M68" s="687">
        <f t="shared" si="45"/>
        <v>0</v>
      </c>
      <c r="N68" s="681"/>
      <c r="O68" s="687">
        <f t="shared" si="46"/>
        <v>0</v>
      </c>
      <c r="P68" s="688" t="str">
        <f t="shared" si="47"/>
        <v>-</v>
      </c>
      <c r="Q68" s="687">
        <f t="shared" si="48"/>
        <v>0</v>
      </c>
      <c r="R68" s="681"/>
      <c r="S68" s="687">
        <f t="shared" si="49"/>
        <v>0</v>
      </c>
      <c r="T68" s="681"/>
      <c r="U68" s="687">
        <f t="shared" si="50"/>
        <v>0</v>
      </c>
      <c r="V68" s="688" t="str">
        <f t="shared" si="51"/>
        <v>-</v>
      </c>
      <c r="W68" s="681"/>
      <c r="X68" s="681"/>
      <c r="Y68" s="681"/>
      <c r="Z68" s="681"/>
      <c r="AA68" s="687">
        <f t="shared" si="52"/>
        <v>0</v>
      </c>
      <c r="AB68" s="688" t="str">
        <f t="shared" si="53"/>
        <v>-</v>
      </c>
      <c r="AC68" s="681"/>
      <c r="AD68" s="681"/>
      <c r="AE68" s="681"/>
      <c r="AF68" s="681"/>
      <c r="AG68" s="687">
        <f t="shared" si="54"/>
        <v>0</v>
      </c>
      <c r="AH68" s="688" t="str">
        <f t="shared" si="55"/>
        <v>-</v>
      </c>
      <c r="AI68" s="681"/>
      <c r="AJ68" s="681"/>
      <c r="AK68" s="681"/>
      <c r="AL68" s="681"/>
      <c r="AM68" s="687">
        <f t="shared" si="56"/>
        <v>0</v>
      </c>
      <c r="AN68" s="688" t="str">
        <f t="shared" si="57"/>
        <v>-</v>
      </c>
      <c r="AO68" s="687">
        <f t="shared" si="58"/>
        <v>0</v>
      </c>
      <c r="AP68" s="681"/>
      <c r="AQ68" s="687">
        <f t="shared" si="59"/>
        <v>0</v>
      </c>
      <c r="AR68" s="681"/>
      <c r="AS68" s="687">
        <f t="shared" si="60"/>
        <v>0</v>
      </c>
      <c r="AT68" s="688" t="str">
        <f t="shared" si="61"/>
        <v>-</v>
      </c>
      <c r="AU68" s="681"/>
      <c r="AV68" s="681"/>
      <c r="AW68" s="681"/>
      <c r="AX68" s="681"/>
      <c r="AY68" s="687">
        <f t="shared" si="62"/>
        <v>0</v>
      </c>
      <c r="AZ68" s="688" t="str">
        <f t="shared" si="63"/>
        <v>-</v>
      </c>
      <c r="BA68" s="681"/>
      <c r="BB68" s="681"/>
      <c r="BC68" s="681"/>
      <c r="BD68" s="681"/>
      <c r="BE68" s="687">
        <f t="shared" si="64"/>
        <v>0</v>
      </c>
      <c r="BF68" s="688" t="str">
        <f t="shared" si="65"/>
        <v>-</v>
      </c>
      <c r="BG68" s="681"/>
      <c r="BH68" s="681"/>
      <c r="BI68" s="681"/>
      <c r="BJ68" s="681"/>
      <c r="BK68" s="687">
        <f t="shared" si="66"/>
        <v>0</v>
      </c>
      <c r="BL68" s="688" t="str">
        <f t="shared" si="67"/>
        <v>-</v>
      </c>
      <c r="BM68" s="687">
        <f t="shared" si="68"/>
        <v>0</v>
      </c>
      <c r="BN68" s="681"/>
      <c r="BO68" s="687">
        <f t="shared" si="69"/>
        <v>0</v>
      </c>
      <c r="BP68" s="681"/>
      <c r="BQ68" s="687">
        <f t="shared" si="70"/>
        <v>0</v>
      </c>
      <c r="BR68" s="688" t="str">
        <f t="shared" si="71"/>
        <v>-</v>
      </c>
      <c r="BS68" s="681"/>
      <c r="BT68" s="681"/>
      <c r="BU68" s="681"/>
      <c r="BV68" s="681"/>
      <c r="BW68" s="687">
        <f t="shared" si="72"/>
        <v>0</v>
      </c>
      <c r="BX68" s="688" t="str">
        <f t="shared" si="73"/>
        <v>-</v>
      </c>
      <c r="BY68" s="681"/>
      <c r="BZ68" s="681"/>
      <c r="CA68" s="681"/>
      <c r="CB68" s="681"/>
      <c r="CC68" s="687">
        <f t="shared" si="74"/>
        <v>0</v>
      </c>
      <c r="CD68" s="688" t="str">
        <f t="shared" si="75"/>
        <v>-</v>
      </c>
      <c r="CE68" s="681"/>
      <c r="CF68" s="681"/>
      <c r="CG68" s="681"/>
      <c r="CH68" s="681"/>
      <c r="CI68" s="687">
        <f t="shared" si="76"/>
        <v>0</v>
      </c>
      <c r="CJ68" s="688" t="str">
        <f t="shared" si="77"/>
        <v>-</v>
      </c>
      <c r="CK68" s="687">
        <f t="shared" si="78"/>
        <v>0</v>
      </c>
      <c r="CL68" s="681"/>
      <c r="CM68" s="687">
        <f t="shared" si="79"/>
        <v>0</v>
      </c>
      <c r="CN68" s="681"/>
      <c r="CO68" s="687">
        <f t="shared" si="80"/>
        <v>0</v>
      </c>
      <c r="CP68" s="688" t="str">
        <f t="shared" si="81"/>
        <v>-</v>
      </c>
      <c r="CQ68" s="681"/>
      <c r="CR68" s="681"/>
      <c r="CS68" s="681"/>
      <c r="CT68" s="681"/>
      <c r="CU68" s="687">
        <f t="shared" si="82"/>
        <v>0</v>
      </c>
      <c r="CV68" s="688" t="str">
        <f t="shared" si="83"/>
        <v>-</v>
      </c>
      <c r="CW68" s="681"/>
      <c r="CX68" s="681"/>
      <c r="CY68" s="681"/>
      <c r="CZ68" s="681"/>
      <c r="DA68" s="687">
        <f t="shared" si="84"/>
        <v>0</v>
      </c>
      <c r="DB68" s="688" t="str">
        <f t="shared" si="85"/>
        <v>-</v>
      </c>
      <c r="DC68" s="681"/>
      <c r="DD68" s="681"/>
      <c r="DE68" s="681"/>
      <c r="DF68" s="681"/>
      <c r="DG68" s="687">
        <f t="shared" si="86"/>
        <v>0</v>
      </c>
      <c r="DH68" s="688" t="str">
        <f t="shared" si="87"/>
        <v>-</v>
      </c>
    </row>
    <row r="69" spans="1:112">
      <c r="B69" s="184"/>
      <c r="C69" s="365"/>
      <c r="D69" s="190" t="s">
        <v>280</v>
      </c>
      <c r="E69" s="528" t="s">
        <v>3705</v>
      </c>
      <c r="F69" s="528"/>
      <c r="G69" s="529"/>
      <c r="H69" s="530"/>
      <c r="I69" s="530"/>
      <c r="J69" s="324" t="s">
        <v>883</v>
      </c>
      <c r="K69" s="687">
        <f t="shared" si="44"/>
        <v>0</v>
      </c>
      <c r="L69" s="681"/>
      <c r="M69" s="687">
        <f t="shared" si="45"/>
        <v>0</v>
      </c>
      <c r="N69" s="681"/>
      <c r="O69" s="687">
        <f t="shared" si="46"/>
        <v>0</v>
      </c>
      <c r="P69" s="688" t="str">
        <f t="shared" si="47"/>
        <v>-</v>
      </c>
      <c r="Q69" s="687">
        <f t="shared" si="48"/>
        <v>0</v>
      </c>
      <c r="R69" s="681"/>
      <c r="S69" s="687">
        <f t="shared" si="49"/>
        <v>0</v>
      </c>
      <c r="T69" s="681"/>
      <c r="U69" s="687">
        <f t="shared" si="50"/>
        <v>0</v>
      </c>
      <c r="V69" s="688" t="str">
        <f t="shared" si="51"/>
        <v>-</v>
      </c>
      <c r="W69" s="681"/>
      <c r="X69" s="681"/>
      <c r="Y69" s="681"/>
      <c r="Z69" s="681"/>
      <c r="AA69" s="687">
        <f t="shared" si="52"/>
        <v>0</v>
      </c>
      <c r="AB69" s="688" t="str">
        <f t="shared" si="53"/>
        <v>-</v>
      </c>
      <c r="AC69" s="681"/>
      <c r="AD69" s="681"/>
      <c r="AE69" s="681"/>
      <c r="AF69" s="681"/>
      <c r="AG69" s="687">
        <f t="shared" si="54"/>
        <v>0</v>
      </c>
      <c r="AH69" s="688" t="str">
        <f t="shared" si="55"/>
        <v>-</v>
      </c>
      <c r="AI69" s="681"/>
      <c r="AJ69" s="681"/>
      <c r="AK69" s="681"/>
      <c r="AL69" s="681"/>
      <c r="AM69" s="687">
        <f t="shared" si="56"/>
        <v>0</v>
      </c>
      <c r="AN69" s="688" t="str">
        <f t="shared" si="57"/>
        <v>-</v>
      </c>
      <c r="AO69" s="687">
        <f t="shared" si="58"/>
        <v>0</v>
      </c>
      <c r="AP69" s="681"/>
      <c r="AQ69" s="687">
        <f t="shared" si="59"/>
        <v>0</v>
      </c>
      <c r="AR69" s="681"/>
      <c r="AS69" s="687">
        <f t="shared" si="60"/>
        <v>0</v>
      </c>
      <c r="AT69" s="688" t="str">
        <f t="shared" si="61"/>
        <v>-</v>
      </c>
      <c r="AU69" s="681"/>
      <c r="AV69" s="681"/>
      <c r="AW69" s="681"/>
      <c r="AX69" s="681"/>
      <c r="AY69" s="687">
        <f t="shared" si="62"/>
        <v>0</v>
      </c>
      <c r="AZ69" s="688" t="str">
        <f t="shared" si="63"/>
        <v>-</v>
      </c>
      <c r="BA69" s="681"/>
      <c r="BB69" s="681"/>
      <c r="BC69" s="681"/>
      <c r="BD69" s="681"/>
      <c r="BE69" s="687">
        <f t="shared" si="64"/>
        <v>0</v>
      </c>
      <c r="BF69" s="688" t="str">
        <f t="shared" si="65"/>
        <v>-</v>
      </c>
      <c r="BG69" s="681"/>
      <c r="BH69" s="681"/>
      <c r="BI69" s="681"/>
      <c r="BJ69" s="681"/>
      <c r="BK69" s="687">
        <f t="shared" si="66"/>
        <v>0</v>
      </c>
      <c r="BL69" s="688" t="str">
        <f t="shared" si="67"/>
        <v>-</v>
      </c>
      <c r="BM69" s="687">
        <f t="shared" si="68"/>
        <v>0</v>
      </c>
      <c r="BN69" s="681"/>
      <c r="BO69" s="687">
        <f t="shared" si="69"/>
        <v>0</v>
      </c>
      <c r="BP69" s="681"/>
      <c r="BQ69" s="687">
        <f t="shared" si="70"/>
        <v>0</v>
      </c>
      <c r="BR69" s="688" t="str">
        <f t="shared" si="71"/>
        <v>-</v>
      </c>
      <c r="BS69" s="681"/>
      <c r="BT69" s="681"/>
      <c r="BU69" s="681"/>
      <c r="BV69" s="681"/>
      <c r="BW69" s="687">
        <f t="shared" si="72"/>
        <v>0</v>
      </c>
      <c r="BX69" s="688" t="str">
        <f t="shared" si="73"/>
        <v>-</v>
      </c>
      <c r="BY69" s="681"/>
      <c r="BZ69" s="681"/>
      <c r="CA69" s="681"/>
      <c r="CB69" s="681"/>
      <c r="CC69" s="687">
        <f t="shared" si="74"/>
        <v>0</v>
      </c>
      <c r="CD69" s="688" t="str">
        <f t="shared" si="75"/>
        <v>-</v>
      </c>
      <c r="CE69" s="681"/>
      <c r="CF69" s="681"/>
      <c r="CG69" s="681"/>
      <c r="CH69" s="681"/>
      <c r="CI69" s="687">
        <f t="shared" si="76"/>
        <v>0</v>
      </c>
      <c r="CJ69" s="688" t="str">
        <f t="shared" si="77"/>
        <v>-</v>
      </c>
      <c r="CK69" s="687">
        <f t="shared" si="78"/>
        <v>0</v>
      </c>
      <c r="CL69" s="681"/>
      <c r="CM69" s="687">
        <f t="shared" si="79"/>
        <v>0</v>
      </c>
      <c r="CN69" s="681"/>
      <c r="CO69" s="687">
        <f t="shared" si="80"/>
        <v>0</v>
      </c>
      <c r="CP69" s="688" t="str">
        <f t="shared" si="81"/>
        <v>-</v>
      </c>
      <c r="CQ69" s="681"/>
      <c r="CR69" s="681"/>
      <c r="CS69" s="681"/>
      <c r="CT69" s="681"/>
      <c r="CU69" s="687">
        <f t="shared" si="82"/>
        <v>0</v>
      </c>
      <c r="CV69" s="688" t="str">
        <f t="shared" si="83"/>
        <v>-</v>
      </c>
      <c r="CW69" s="681"/>
      <c r="CX69" s="681"/>
      <c r="CY69" s="681"/>
      <c r="CZ69" s="681"/>
      <c r="DA69" s="687">
        <f t="shared" si="84"/>
        <v>0</v>
      </c>
      <c r="DB69" s="688" t="str">
        <f t="shared" si="85"/>
        <v>-</v>
      </c>
      <c r="DC69" s="681"/>
      <c r="DD69" s="681"/>
      <c r="DE69" s="681"/>
      <c r="DF69" s="681"/>
      <c r="DG69" s="687">
        <f t="shared" si="86"/>
        <v>0</v>
      </c>
      <c r="DH69" s="688" t="str">
        <f t="shared" si="87"/>
        <v>-</v>
      </c>
    </row>
    <row r="70" spans="1:112">
      <c r="B70" s="184"/>
      <c r="C70" s="365"/>
      <c r="D70" s="190" t="s">
        <v>282</v>
      </c>
      <c r="E70" s="528" t="s">
        <v>3706</v>
      </c>
      <c r="F70" s="528"/>
      <c r="G70" s="529"/>
      <c r="H70" s="530"/>
      <c r="I70" s="530"/>
      <c r="J70" s="324" t="s">
        <v>883</v>
      </c>
      <c r="K70" s="687">
        <f t="shared" si="44"/>
        <v>0</v>
      </c>
      <c r="L70" s="681"/>
      <c r="M70" s="687">
        <f t="shared" si="45"/>
        <v>0</v>
      </c>
      <c r="N70" s="681"/>
      <c r="O70" s="687">
        <f t="shared" si="46"/>
        <v>0</v>
      </c>
      <c r="P70" s="688" t="str">
        <f t="shared" si="47"/>
        <v>-</v>
      </c>
      <c r="Q70" s="687">
        <f t="shared" si="48"/>
        <v>0</v>
      </c>
      <c r="R70" s="681"/>
      <c r="S70" s="687">
        <f t="shared" si="49"/>
        <v>0</v>
      </c>
      <c r="T70" s="681"/>
      <c r="U70" s="687">
        <f t="shared" si="50"/>
        <v>0</v>
      </c>
      <c r="V70" s="688" t="str">
        <f t="shared" si="51"/>
        <v>-</v>
      </c>
      <c r="W70" s="681"/>
      <c r="X70" s="681"/>
      <c r="Y70" s="681"/>
      <c r="Z70" s="681"/>
      <c r="AA70" s="687">
        <f t="shared" si="52"/>
        <v>0</v>
      </c>
      <c r="AB70" s="688" t="str">
        <f t="shared" si="53"/>
        <v>-</v>
      </c>
      <c r="AC70" s="681"/>
      <c r="AD70" s="681"/>
      <c r="AE70" s="681"/>
      <c r="AF70" s="681"/>
      <c r="AG70" s="687">
        <f t="shared" si="54"/>
        <v>0</v>
      </c>
      <c r="AH70" s="688" t="str">
        <f t="shared" si="55"/>
        <v>-</v>
      </c>
      <c r="AI70" s="681"/>
      <c r="AJ70" s="681"/>
      <c r="AK70" s="681"/>
      <c r="AL70" s="681"/>
      <c r="AM70" s="687">
        <f t="shared" si="56"/>
        <v>0</v>
      </c>
      <c r="AN70" s="688" t="str">
        <f t="shared" si="57"/>
        <v>-</v>
      </c>
      <c r="AO70" s="687">
        <f t="shared" si="58"/>
        <v>0</v>
      </c>
      <c r="AP70" s="681"/>
      <c r="AQ70" s="687">
        <f t="shared" si="59"/>
        <v>0</v>
      </c>
      <c r="AR70" s="681"/>
      <c r="AS70" s="687">
        <f t="shared" si="60"/>
        <v>0</v>
      </c>
      <c r="AT70" s="688" t="str">
        <f t="shared" si="61"/>
        <v>-</v>
      </c>
      <c r="AU70" s="681"/>
      <c r="AV70" s="681"/>
      <c r="AW70" s="681"/>
      <c r="AX70" s="681"/>
      <c r="AY70" s="687">
        <f t="shared" si="62"/>
        <v>0</v>
      </c>
      <c r="AZ70" s="688" t="str">
        <f t="shared" si="63"/>
        <v>-</v>
      </c>
      <c r="BA70" s="681"/>
      <c r="BB70" s="681"/>
      <c r="BC70" s="681"/>
      <c r="BD70" s="681"/>
      <c r="BE70" s="687">
        <f t="shared" si="64"/>
        <v>0</v>
      </c>
      <c r="BF70" s="688" t="str">
        <f t="shared" si="65"/>
        <v>-</v>
      </c>
      <c r="BG70" s="681"/>
      <c r="BH70" s="681"/>
      <c r="BI70" s="681"/>
      <c r="BJ70" s="681"/>
      <c r="BK70" s="687">
        <f t="shared" si="66"/>
        <v>0</v>
      </c>
      <c r="BL70" s="688" t="str">
        <f t="shared" si="67"/>
        <v>-</v>
      </c>
      <c r="BM70" s="687">
        <f t="shared" si="68"/>
        <v>0</v>
      </c>
      <c r="BN70" s="681"/>
      <c r="BO70" s="687">
        <f t="shared" si="69"/>
        <v>0</v>
      </c>
      <c r="BP70" s="681"/>
      <c r="BQ70" s="687">
        <f t="shared" si="70"/>
        <v>0</v>
      </c>
      <c r="BR70" s="688" t="str">
        <f t="shared" si="71"/>
        <v>-</v>
      </c>
      <c r="BS70" s="681"/>
      <c r="BT70" s="681"/>
      <c r="BU70" s="681"/>
      <c r="BV70" s="681"/>
      <c r="BW70" s="687">
        <f t="shared" si="72"/>
        <v>0</v>
      </c>
      <c r="BX70" s="688" t="str">
        <f t="shared" si="73"/>
        <v>-</v>
      </c>
      <c r="BY70" s="681"/>
      <c r="BZ70" s="681"/>
      <c r="CA70" s="681"/>
      <c r="CB70" s="681"/>
      <c r="CC70" s="687">
        <f t="shared" si="74"/>
        <v>0</v>
      </c>
      <c r="CD70" s="688" t="str">
        <f t="shared" si="75"/>
        <v>-</v>
      </c>
      <c r="CE70" s="681"/>
      <c r="CF70" s="681"/>
      <c r="CG70" s="681"/>
      <c r="CH70" s="681"/>
      <c r="CI70" s="687">
        <f t="shared" si="76"/>
        <v>0</v>
      </c>
      <c r="CJ70" s="688" t="str">
        <f t="shared" si="77"/>
        <v>-</v>
      </c>
      <c r="CK70" s="687">
        <f t="shared" si="78"/>
        <v>0</v>
      </c>
      <c r="CL70" s="681"/>
      <c r="CM70" s="687">
        <f t="shared" si="79"/>
        <v>0</v>
      </c>
      <c r="CN70" s="681"/>
      <c r="CO70" s="687">
        <f t="shared" si="80"/>
        <v>0</v>
      </c>
      <c r="CP70" s="688" t="str">
        <f t="shared" si="81"/>
        <v>-</v>
      </c>
      <c r="CQ70" s="681"/>
      <c r="CR70" s="681"/>
      <c r="CS70" s="681"/>
      <c r="CT70" s="681"/>
      <c r="CU70" s="687">
        <f t="shared" si="82"/>
        <v>0</v>
      </c>
      <c r="CV70" s="688" t="str">
        <f t="shared" si="83"/>
        <v>-</v>
      </c>
      <c r="CW70" s="681"/>
      <c r="CX70" s="681"/>
      <c r="CY70" s="681"/>
      <c r="CZ70" s="681"/>
      <c r="DA70" s="687">
        <f t="shared" si="84"/>
        <v>0</v>
      </c>
      <c r="DB70" s="688" t="str">
        <f t="shared" si="85"/>
        <v>-</v>
      </c>
      <c r="DC70" s="681"/>
      <c r="DD70" s="681"/>
      <c r="DE70" s="681"/>
      <c r="DF70" s="681"/>
      <c r="DG70" s="687">
        <f t="shared" si="86"/>
        <v>0</v>
      </c>
      <c r="DH70" s="688" t="str">
        <f t="shared" si="87"/>
        <v>-</v>
      </c>
    </row>
    <row r="71" spans="1:112" ht="18" customHeight="1">
      <c r="A71" s="178" t="s">
        <v>3576</v>
      </c>
      <c r="B71" s="184"/>
      <c r="C71" s="834" t="s">
        <v>155</v>
      </c>
      <c r="D71" s="859" t="s">
        <v>3707</v>
      </c>
      <c r="E71" s="528" t="s">
        <v>3708</v>
      </c>
      <c r="F71" s="528"/>
      <c r="G71" s="529"/>
      <c r="H71" s="530" t="s">
        <v>3709</v>
      </c>
      <c r="I71" s="530"/>
      <c r="J71" s="395" t="s">
        <v>1438</v>
      </c>
      <c r="K71" s="687">
        <f t="shared" si="44"/>
        <v>41.800000000000004</v>
      </c>
      <c r="L71" s="681"/>
      <c r="M71" s="687">
        <f t="shared" si="45"/>
        <v>0</v>
      </c>
      <c r="N71" s="681"/>
      <c r="O71" s="687">
        <f t="shared" si="46"/>
        <v>-41.800000000000004</v>
      </c>
      <c r="P71" s="688">
        <f t="shared" si="47"/>
        <v>0</v>
      </c>
      <c r="Q71" s="687">
        <f t="shared" si="48"/>
        <v>16.100000000000001</v>
      </c>
      <c r="R71" s="681"/>
      <c r="S71" s="687">
        <f t="shared" si="49"/>
        <v>0</v>
      </c>
      <c r="T71" s="681"/>
      <c r="U71" s="687">
        <f t="shared" si="50"/>
        <v>-16.100000000000001</v>
      </c>
      <c r="V71" s="688">
        <f t="shared" si="51"/>
        <v>0</v>
      </c>
      <c r="W71" s="687">
        <f>W77+W73+W75+W79</f>
        <v>5.7</v>
      </c>
      <c r="X71" s="681"/>
      <c r="Y71" s="687">
        <f>Y77+Y73+Y75+Y79</f>
        <v>0</v>
      </c>
      <c r="Z71" s="681"/>
      <c r="AA71" s="687">
        <f t="shared" si="52"/>
        <v>-5.7</v>
      </c>
      <c r="AB71" s="688">
        <f t="shared" si="53"/>
        <v>0</v>
      </c>
      <c r="AC71" s="687">
        <f>AC77+AC73+AC75+AC79</f>
        <v>5.1000000000000005</v>
      </c>
      <c r="AD71" s="681"/>
      <c r="AE71" s="687">
        <f>AE77+AE73+AE75+AE79</f>
        <v>0</v>
      </c>
      <c r="AF71" s="681"/>
      <c r="AG71" s="687">
        <f t="shared" si="54"/>
        <v>-5.1000000000000005</v>
      </c>
      <c r="AH71" s="688">
        <f t="shared" si="55"/>
        <v>0</v>
      </c>
      <c r="AI71" s="687">
        <f>AI77+AI73+AI75+AI79</f>
        <v>5.3</v>
      </c>
      <c r="AJ71" s="681"/>
      <c r="AK71" s="687">
        <f>AK77+AK73+AK75+AK79</f>
        <v>0</v>
      </c>
      <c r="AL71" s="681"/>
      <c r="AM71" s="687">
        <f t="shared" si="56"/>
        <v>-5.3</v>
      </c>
      <c r="AN71" s="688">
        <f t="shared" si="57"/>
        <v>0</v>
      </c>
      <c r="AO71" s="687">
        <f t="shared" si="58"/>
        <v>13.2</v>
      </c>
      <c r="AP71" s="681"/>
      <c r="AQ71" s="687">
        <f t="shared" si="59"/>
        <v>0</v>
      </c>
      <c r="AR71" s="681"/>
      <c r="AS71" s="687">
        <f t="shared" si="60"/>
        <v>-13.2</v>
      </c>
      <c r="AT71" s="688">
        <f t="shared" si="61"/>
        <v>0</v>
      </c>
      <c r="AU71" s="687">
        <f>AU77+AU73+AU75+AU79</f>
        <v>4.8</v>
      </c>
      <c r="AV71" s="681"/>
      <c r="AW71" s="687">
        <f>AW77+AW73+AW75+AW79</f>
        <v>0</v>
      </c>
      <c r="AX71" s="681"/>
      <c r="AY71" s="687">
        <f t="shared" si="62"/>
        <v>-4.8</v>
      </c>
      <c r="AZ71" s="688">
        <f t="shared" si="63"/>
        <v>0</v>
      </c>
      <c r="BA71" s="687">
        <f>BA77+BA73+BA75+BA79</f>
        <v>4.6000000000000005</v>
      </c>
      <c r="BB71" s="681"/>
      <c r="BC71" s="687">
        <f>BC77+BC73+BC75+BC79</f>
        <v>0</v>
      </c>
      <c r="BD71" s="681"/>
      <c r="BE71" s="687">
        <f t="shared" si="64"/>
        <v>-4.6000000000000005</v>
      </c>
      <c r="BF71" s="688">
        <f t="shared" si="65"/>
        <v>0</v>
      </c>
      <c r="BG71" s="687">
        <f>BG77+BG73+BG75+BG79</f>
        <v>3.8</v>
      </c>
      <c r="BH71" s="681"/>
      <c r="BI71" s="687">
        <f>BI77+BI73+BI75+BI79</f>
        <v>0</v>
      </c>
      <c r="BJ71" s="681"/>
      <c r="BK71" s="687">
        <f t="shared" si="66"/>
        <v>-3.8</v>
      </c>
      <c r="BL71" s="688">
        <f t="shared" si="67"/>
        <v>0</v>
      </c>
      <c r="BM71" s="687">
        <f t="shared" si="68"/>
        <v>12.4</v>
      </c>
      <c r="BN71" s="681"/>
      <c r="BO71" s="687">
        <f t="shared" si="69"/>
        <v>0</v>
      </c>
      <c r="BP71" s="681"/>
      <c r="BQ71" s="687">
        <f t="shared" si="70"/>
        <v>-12.4</v>
      </c>
      <c r="BR71" s="688">
        <f t="shared" si="71"/>
        <v>0</v>
      </c>
      <c r="BS71" s="687">
        <f>BS77+BS73+BS75+BS79</f>
        <v>4.5</v>
      </c>
      <c r="BT71" s="681"/>
      <c r="BU71" s="687">
        <f>BU77+BU73+BU75+BU79</f>
        <v>0</v>
      </c>
      <c r="BV71" s="681"/>
      <c r="BW71" s="687">
        <f t="shared" si="72"/>
        <v>-4.5</v>
      </c>
      <c r="BX71" s="688">
        <f t="shared" si="73"/>
        <v>0</v>
      </c>
      <c r="BY71" s="687">
        <f>BY77+BY73+BY75+BY79</f>
        <v>3.5</v>
      </c>
      <c r="BZ71" s="681"/>
      <c r="CA71" s="687">
        <f>CA77+CA73+CA75+CA79</f>
        <v>0</v>
      </c>
      <c r="CB71" s="681"/>
      <c r="CC71" s="687">
        <f t="shared" si="74"/>
        <v>-3.5</v>
      </c>
      <c r="CD71" s="688">
        <f t="shared" si="75"/>
        <v>0</v>
      </c>
      <c r="CE71" s="687">
        <f>CE77+CE73+CE75+CE79</f>
        <v>4.4000000000000004</v>
      </c>
      <c r="CF71" s="681"/>
      <c r="CG71" s="687">
        <f>CG77+CG73+CG75+CG79</f>
        <v>0</v>
      </c>
      <c r="CH71" s="681"/>
      <c r="CI71" s="687">
        <f t="shared" si="76"/>
        <v>-4.4000000000000004</v>
      </c>
      <c r="CJ71" s="688">
        <f t="shared" si="77"/>
        <v>0</v>
      </c>
      <c r="CK71" s="687">
        <f t="shared" si="78"/>
        <v>0.1</v>
      </c>
      <c r="CL71" s="681"/>
      <c r="CM71" s="687">
        <f t="shared" si="79"/>
        <v>0</v>
      </c>
      <c r="CN71" s="681"/>
      <c r="CO71" s="687">
        <f t="shared" si="80"/>
        <v>-0.1</v>
      </c>
      <c r="CP71" s="688">
        <f t="shared" si="81"/>
        <v>0</v>
      </c>
      <c r="CQ71" s="687">
        <f>CQ77+CQ73+CQ75+CQ79</f>
        <v>0.1</v>
      </c>
      <c r="CR71" s="681"/>
      <c r="CS71" s="687">
        <f>CS77+CS73+CS75+CS79</f>
        <v>0</v>
      </c>
      <c r="CT71" s="681"/>
      <c r="CU71" s="687">
        <f t="shared" si="82"/>
        <v>-0.1</v>
      </c>
      <c r="CV71" s="688">
        <f t="shared" si="83"/>
        <v>0</v>
      </c>
      <c r="CW71" s="687">
        <f>CW77+CW73+CW75+CW79</f>
        <v>0</v>
      </c>
      <c r="CX71" s="681"/>
      <c r="CY71" s="687">
        <f>CY77+CY73+CY75+CY79</f>
        <v>0</v>
      </c>
      <c r="CZ71" s="681"/>
      <c r="DA71" s="687">
        <f t="shared" si="84"/>
        <v>0</v>
      </c>
      <c r="DB71" s="688" t="str">
        <f t="shared" si="85"/>
        <v>-</v>
      </c>
      <c r="DC71" s="687">
        <f>DC77+DC73+DC75+DC79</f>
        <v>0</v>
      </c>
      <c r="DD71" s="681"/>
      <c r="DE71" s="687">
        <f>DE77+DE73+DE75+DE79</f>
        <v>0</v>
      </c>
      <c r="DF71" s="681"/>
      <c r="DG71" s="687">
        <f t="shared" si="86"/>
        <v>0</v>
      </c>
      <c r="DH71" s="688" t="str">
        <f t="shared" si="87"/>
        <v>-</v>
      </c>
    </row>
    <row r="72" spans="1:112" ht="18" customHeight="1">
      <c r="B72" s="184"/>
      <c r="C72" s="766"/>
      <c r="D72" s="766"/>
      <c r="E72" s="528" t="s">
        <v>3710</v>
      </c>
      <c r="F72" s="528"/>
      <c r="G72" s="529"/>
      <c r="H72" s="530" t="s">
        <v>3711</v>
      </c>
      <c r="I72" s="530"/>
      <c r="J72" s="395" t="s">
        <v>889</v>
      </c>
      <c r="K72" s="687">
        <f t="shared" si="44"/>
        <v>32</v>
      </c>
      <c r="L72" s="681"/>
      <c r="M72" s="687">
        <f t="shared" si="45"/>
        <v>0</v>
      </c>
      <c r="N72" s="681"/>
      <c r="O72" s="687">
        <f t="shared" si="46"/>
        <v>-32</v>
      </c>
      <c r="P72" s="688">
        <f t="shared" si="47"/>
        <v>0</v>
      </c>
      <c r="Q72" s="687">
        <f t="shared" si="48"/>
        <v>12.2</v>
      </c>
      <c r="R72" s="681"/>
      <c r="S72" s="687">
        <f t="shared" si="49"/>
        <v>0</v>
      </c>
      <c r="T72" s="681"/>
      <c r="U72" s="687">
        <f t="shared" si="50"/>
        <v>-12.2</v>
      </c>
      <c r="V72" s="688">
        <f t="shared" si="51"/>
        <v>0</v>
      </c>
      <c r="W72" s="687">
        <f>W78+W74+W76+W80</f>
        <v>4.3</v>
      </c>
      <c r="X72" s="681"/>
      <c r="Y72" s="687">
        <f>Y78+Y74+Y76+Y80</f>
        <v>0</v>
      </c>
      <c r="Z72" s="681"/>
      <c r="AA72" s="687">
        <f t="shared" si="52"/>
        <v>-4.3</v>
      </c>
      <c r="AB72" s="688">
        <f t="shared" si="53"/>
        <v>0</v>
      </c>
      <c r="AC72" s="687">
        <f>AC78+AC74+AC76+AC80</f>
        <v>3.8000000000000003</v>
      </c>
      <c r="AD72" s="681"/>
      <c r="AE72" s="687">
        <f>AE78+AE74+AE76+AE80</f>
        <v>0</v>
      </c>
      <c r="AF72" s="681"/>
      <c r="AG72" s="687">
        <f t="shared" si="54"/>
        <v>-3.8000000000000003</v>
      </c>
      <c r="AH72" s="688">
        <f t="shared" si="55"/>
        <v>0</v>
      </c>
      <c r="AI72" s="687">
        <f>AI78+AI74+AI76+AI80</f>
        <v>4.0999999999999996</v>
      </c>
      <c r="AJ72" s="681"/>
      <c r="AK72" s="687">
        <f>AK78+AK74+AK76+AK80</f>
        <v>0</v>
      </c>
      <c r="AL72" s="681"/>
      <c r="AM72" s="687">
        <f t="shared" si="56"/>
        <v>-4.0999999999999996</v>
      </c>
      <c r="AN72" s="688">
        <f t="shared" si="57"/>
        <v>0</v>
      </c>
      <c r="AO72" s="687">
        <f t="shared" si="58"/>
        <v>10.100000000000001</v>
      </c>
      <c r="AP72" s="681"/>
      <c r="AQ72" s="687">
        <f t="shared" si="59"/>
        <v>0</v>
      </c>
      <c r="AR72" s="681"/>
      <c r="AS72" s="687">
        <f t="shared" si="60"/>
        <v>-10.100000000000001</v>
      </c>
      <c r="AT72" s="688">
        <f t="shared" si="61"/>
        <v>0</v>
      </c>
      <c r="AU72" s="687">
        <f>AU78+AU74+AU76+AU80</f>
        <v>3.8000000000000003</v>
      </c>
      <c r="AV72" s="681"/>
      <c r="AW72" s="687">
        <f>AW78+AW74+AW76+AW80</f>
        <v>0</v>
      </c>
      <c r="AX72" s="681"/>
      <c r="AY72" s="687">
        <f t="shared" si="62"/>
        <v>-3.8000000000000003</v>
      </c>
      <c r="AZ72" s="688">
        <f t="shared" si="63"/>
        <v>0</v>
      </c>
      <c r="BA72" s="687">
        <f>BA78+BA74+BA76+BA80</f>
        <v>3.5</v>
      </c>
      <c r="BB72" s="681"/>
      <c r="BC72" s="687">
        <f>BC78+BC74+BC76+BC80</f>
        <v>0</v>
      </c>
      <c r="BD72" s="681"/>
      <c r="BE72" s="687">
        <f t="shared" si="64"/>
        <v>-3.5</v>
      </c>
      <c r="BF72" s="688">
        <f t="shared" si="65"/>
        <v>0</v>
      </c>
      <c r="BG72" s="687">
        <f>BG78+BG74+BG76+BG80</f>
        <v>2.8000000000000003</v>
      </c>
      <c r="BH72" s="681"/>
      <c r="BI72" s="687">
        <f>BI78+BI74+BI76+BI80</f>
        <v>0</v>
      </c>
      <c r="BJ72" s="681"/>
      <c r="BK72" s="687">
        <f t="shared" si="66"/>
        <v>-2.8000000000000003</v>
      </c>
      <c r="BL72" s="688">
        <f t="shared" si="67"/>
        <v>0</v>
      </c>
      <c r="BM72" s="687">
        <f t="shared" si="68"/>
        <v>9.7000000000000011</v>
      </c>
      <c r="BN72" s="681"/>
      <c r="BO72" s="687">
        <f t="shared" si="69"/>
        <v>0</v>
      </c>
      <c r="BP72" s="681"/>
      <c r="BQ72" s="687">
        <f t="shared" si="70"/>
        <v>-9.7000000000000011</v>
      </c>
      <c r="BR72" s="688">
        <f t="shared" si="71"/>
        <v>0</v>
      </c>
      <c r="BS72" s="687">
        <f>BS78+BS74+BS76+BS80</f>
        <v>3.6</v>
      </c>
      <c r="BT72" s="681"/>
      <c r="BU72" s="687">
        <f>BU78+BU74+BU76+BU80</f>
        <v>0</v>
      </c>
      <c r="BV72" s="681"/>
      <c r="BW72" s="687">
        <f t="shared" si="72"/>
        <v>-3.6</v>
      </c>
      <c r="BX72" s="688">
        <f t="shared" si="73"/>
        <v>0</v>
      </c>
      <c r="BY72" s="687">
        <f>BY78+BY74+BY76+BY80</f>
        <v>2.7</v>
      </c>
      <c r="BZ72" s="681"/>
      <c r="CA72" s="687">
        <f>CA78+CA74+CA76+CA80</f>
        <v>0</v>
      </c>
      <c r="CB72" s="681"/>
      <c r="CC72" s="687">
        <f t="shared" si="74"/>
        <v>-2.7</v>
      </c>
      <c r="CD72" s="688">
        <f t="shared" si="75"/>
        <v>0</v>
      </c>
      <c r="CE72" s="687">
        <f>CE78+CE74+CE76+CE80</f>
        <v>3.4</v>
      </c>
      <c r="CF72" s="681"/>
      <c r="CG72" s="687">
        <f>CG78+CG74+CG76+CG80</f>
        <v>0</v>
      </c>
      <c r="CH72" s="681"/>
      <c r="CI72" s="687">
        <f t="shared" si="76"/>
        <v>-3.4</v>
      </c>
      <c r="CJ72" s="688">
        <f t="shared" si="77"/>
        <v>0</v>
      </c>
      <c r="CK72" s="687">
        <f t="shared" si="78"/>
        <v>0</v>
      </c>
      <c r="CL72" s="681"/>
      <c r="CM72" s="687">
        <f t="shared" si="79"/>
        <v>0</v>
      </c>
      <c r="CN72" s="681"/>
      <c r="CO72" s="687">
        <f t="shared" si="80"/>
        <v>0</v>
      </c>
      <c r="CP72" s="688" t="str">
        <f t="shared" si="81"/>
        <v>-</v>
      </c>
      <c r="CQ72" s="687">
        <f>CQ78+CQ74+CQ76+CQ80</f>
        <v>0</v>
      </c>
      <c r="CR72" s="681"/>
      <c r="CS72" s="687">
        <f>CS78+CS74+CS76+CS80</f>
        <v>0</v>
      </c>
      <c r="CT72" s="681"/>
      <c r="CU72" s="687">
        <f t="shared" si="82"/>
        <v>0</v>
      </c>
      <c r="CV72" s="688" t="str">
        <f t="shared" si="83"/>
        <v>-</v>
      </c>
      <c r="CW72" s="687">
        <f>CW78+CW74+CW76+CW80</f>
        <v>0</v>
      </c>
      <c r="CX72" s="681"/>
      <c r="CY72" s="687">
        <f>CY78+CY74+CY76+CY80</f>
        <v>0</v>
      </c>
      <c r="CZ72" s="681"/>
      <c r="DA72" s="687">
        <f t="shared" si="84"/>
        <v>0</v>
      </c>
      <c r="DB72" s="688" t="str">
        <f t="shared" si="85"/>
        <v>-</v>
      </c>
      <c r="DC72" s="687">
        <f>DC78+DC74+DC76+DC80</f>
        <v>0</v>
      </c>
      <c r="DD72" s="681"/>
      <c r="DE72" s="687">
        <f>DE78+DE74+DE76+DE80</f>
        <v>0</v>
      </c>
      <c r="DF72" s="681"/>
      <c r="DG72" s="687">
        <f t="shared" si="86"/>
        <v>0</v>
      </c>
      <c r="DH72" s="688" t="str">
        <f t="shared" si="87"/>
        <v>-</v>
      </c>
    </row>
    <row r="73" spans="1:112" ht="16.149999999999999" customHeight="1">
      <c r="B73" s="184"/>
      <c r="C73" s="800" t="s">
        <v>159</v>
      </c>
      <c r="D73" s="840" t="s">
        <v>3627</v>
      </c>
      <c r="E73" s="528" t="s">
        <v>3712</v>
      </c>
      <c r="F73" s="528"/>
      <c r="G73" s="529"/>
      <c r="H73" s="530"/>
      <c r="I73" s="530"/>
      <c r="J73" s="391" t="s">
        <v>1438</v>
      </c>
      <c r="K73" s="687">
        <f t="shared" si="44"/>
        <v>0</v>
      </c>
      <c r="L73" s="681"/>
      <c r="M73" s="687">
        <f t="shared" si="45"/>
        <v>0</v>
      </c>
      <c r="N73" s="681"/>
      <c r="O73" s="687">
        <f t="shared" si="46"/>
        <v>0</v>
      </c>
      <c r="P73" s="688" t="str">
        <f t="shared" si="47"/>
        <v>-</v>
      </c>
      <c r="Q73" s="687">
        <f t="shared" si="48"/>
        <v>0</v>
      </c>
      <c r="R73" s="681"/>
      <c r="S73" s="687">
        <f t="shared" si="49"/>
        <v>0</v>
      </c>
      <c r="T73" s="681"/>
      <c r="U73" s="687">
        <f t="shared" si="50"/>
        <v>0</v>
      </c>
      <c r="V73" s="688" t="str">
        <f t="shared" si="51"/>
        <v>-</v>
      </c>
      <c r="W73" s="681"/>
      <c r="X73" s="681"/>
      <c r="Y73" s="681"/>
      <c r="Z73" s="681"/>
      <c r="AA73" s="687">
        <f t="shared" si="52"/>
        <v>0</v>
      </c>
      <c r="AB73" s="688" t="str">
        <f t="shared" si="53"/>
        <v>-</v>
      </c>
      <c r="AC73" s="681"/>
      <c r="AD73" s="681"/>
      <c r="AE73" s="681"/>
      <c r="AF73" s="681"/>
      <c r="AG73" s="687">
        <f t="shared" si="54"/>
        <v>0</v>
      </c>
      <c r="AH73" s="688" t="str">
        <f t="shared" si="55"/>
        <v>-</v>
      </c>
      <c r="AI73" s="681"/>
      <c r="AJ73" s="681"/>
      <c r="AK73" s="681"/>
      <c r="AL73" s="681"/>
      <c r="AM73" s="687">
        <f t="shared" si="56"/>
        <v>0</v>
      </c>
      <c r="AN73" s="688" t="str">
        <f t="shared" si="57"/>
        <v>-</v>
      </c>
      <c r="AO73" s="687">
        <f t="shared" si="58"/>
        <v>0</v>
      </c>
      <c r="AP73" s="681"/>
      <c r="AQ73" s="687">
        <f t="shared" si="59"/>
        <v>0</v>
      </c>
      <c r="AR73" s="681"/>
      <c r="AS73" s="687">
        <f t="shared" si="60"/>
        <v>0</v>
      </c>
      <c r="AT73" s="688" t="str">
        <f t="shared" si="61"/>
        <v>-</v>
      </c>
      <c r="AU73" s="681"/>
      <c r="AV73" s="681"/>
      <c r="AW73" s="681"/>
      <c r="AX73" s="681"/>
      <c r="AY73" s="687">
        <f t="shared" si="62"/>
        <v>0</v>
      </c>
      <c r="AZ73" s="688" t="str">
        <f t="shared" si="63"/>
        <v>-</v>
      </c>
      <c r="BA73" s="681"/>
      <c r="BB73" s="681"/>
      <c r="BC73" s="681"/>
      <c r="BD73" s="681"/>
      <c r="BE73" s="687">
        <f t="shared" si="64"/>
        <v>0</v>
      </c>
      <c r="BF73" s="688" t="str">
        <f t="shared" si="65"/>
        <v>-</v>
      </c>
      <c r="BG73" s="681"/>
      <c r="BH73" s="681"/>
      <c r="BI73" s="681"/>
      <c r="BJ73" s="681"/>
      <c r="BK73" s="687">
        <f t="shared" si="66"/>
        <v>0</v>
      </c>
      <c r="BL73" s="688" t="str">
        <f t="shared" si="67"/>
        <v>-</v>
      </c>
      <c r="BM73" s="687">
        <f t="shared" si="68"/>
        <v>0</v>
      </c>
      <c r="BN73" s="681"/>
      <c r="BO73" s="687">
        <f t="shared" si="69"/>
        <v>0</v>
      </c>
      <c r="BP73" s="681"/>
      <c r="BQ73" s="687">
        <f t="shared" si="70"/>
        <v>0</v>
      </c>
      <c r="BR73" s="688" t="str">
        <f t="shared" si="71"/>
        <v>-</v>
      </c>
      <c r="BS73" s="681"/>
      <c r="BT73" s="681"/>
      <c r="BU73" s="681"/>
      <c r="BV73" s="681"/>
      <c r="BW73" s="687">
        <f t="shared" si="72"/>
        <v>0</v>
      </c>
      <c r="BX73" s="688" t="str">
        <f t="shared" si="73"/>
        <v>-</v>
      </c>
      <c r="BY73" s="681"/>
      <c r="BZ73" s="681"/>
      <c r="CA73" s="681"/>
      <c r="CB73" s="681"/>
      <c r="CC73" s="687">
        <f t="shared" si="74"/>
        <v>0</v>
      </c>
      <c r="CD73" s="688" t="str">
        <f t="shared" si="75"/>
        <v>-</v>
      </c>
      <c r="CE73" s="681"/>
      <c r="CF73" s="681"/>
      <c r="CG73" s="681"/>
      <c r="CH73" s="681"/>
      <c r="CI73" s="687">
        <f t="shared" si="76"/>
        <v>0</v>
      </c>
      <c r="CJ73" s="688" t="str">
        <f t="shared" si="77"/>
        <v>-</v>
      </c>
      <c r="CK73" s="687">
        <f t="shared" si="78"/>
        <v>0</v>
      </c>
      <c r="CL73" s="681"/>
      <c r="CM73" s="687">
        <f t="shared" si="79"/>
        <v>0</v>
      </c>
      <c r="CN73" s="681"/>
      <c r="CO73" s="687">
        <f t="shared" si="80"/>
        <v>0</v>
      </c>
      <c r="CP73" s="688" t="str">
        <f t="shared" si="81"/>
        <v>-</v>
      </c>
      <c r="CQ73" s="681"/>
      <c r="CR73" s="681"/>
      <c r="CS73" s="681"/>
      <c r="CT73" s="681"/>
      <c r="CU73" s="687">
        <f t="shared" si="82"/>
        <v>0</v>
      </c>
      <c r="CV73" s="688" t="str">
        <f t="shared" si="83"/>
        <v>-</v>
      </c>
      <c r="CW73" s="681"/>
      <c r="CX73" s="681"/>
      <c r="CY73" s="681"/>
      <c r="CZ73" s="681"/>
      <c r="DA73" s="687">
        <f t="shared" si="84"/>
        <v>0</v>
      </c>
      <c r="DB73" s="688" t="str">
        <f t="shared" si="85"/>
        <v>-</v>
      </c>
      <c r="DC73" s="681"/>
      <c r="DD73" s="681"/>
      <c r="DE73" s="681"/>
      <c r="DF73" s="681"/>
      <c r="DG73" s="687">
        <f t="shared" si="86"/>
        <v>0</v>
      </c>
      <c r="DH73" s="688" t="str">
        <f t="shared" si="87"/>
        <v>-</v>
      </c>
    </row>
    <row r="74" spans="1:112" ht="16.149999999999999" customHeight="1">
      <c r="B74" s="184"/>
      <c r="C74" s="766"/>
      <c r="D74" s="766"/>
      <c r="E74" s="528" t="s">
        <v>3713</v>
      </c>
      <c r="F74" s="528"/>
      <c r="G74" s="529"/>
      <c r="H74" s="530"/>
      <c r="I74" s="530"/>
      <c r="J74" s="391" t="s">
        <v>889</v>
      </c>
      <c r="K74" s="687">
        <f t="shared" si="44"/>
        <v>0</v>
      </c>
      <c r="L74" s="681"/>
      <c r="M74" s="687">
        <f t="shared" si="45"/>
        <v>0</v>
      </c>
      <c r="N74" s="681"/>
      <c r="O74" s="687">
        <f t="shared" si="46"/>
        <v>0</v>
      </c>
      <c r="P74" s="688" t="str">
        <f t="shared" si="47"/>
        <v>-</v>
      </c>
      <c r="Q74" s="687">
        <f t="shared" si="48"/>
        <v>0</v>
      </c>
      <c r="R74" s="681"/>
      <c r="S74" s="687">
        <f t="shared" si="49"/>
        <v>0</v>
      </c>
      <c r="T74" s="681"/>
      <c r="U74" s="687">
        <f t="shared" si="50"/>
        <v>0</v>
      </c>
      <c r="V74" s="688" t="str">
        <f t="shared" si="51"/>
        <v>-</v>
      </c>
      <c r="W74" s="681"/>
      <c r="X74" s="681"/>
      <c r="Y74" s="681"/>
      <c r="Z74" s="681"/>
      <c r="AA74" s="687">
        <f t="shared" si="52"/>
        <v>0</v>
      </c>
      <c r="AB74" s="688" t="str">
        <f t="shared" si="53"/>
        <v>-</v>
      </c>
      <c r="AC74" s="681"/>
      <c r="AD74" s="681"/>
      <c r="AE74" s="681"/>
      <c r="AF74" s="681"/>
      <c r="AG74" s="687">
        <f t="shared" si="54"/>
        <v>0</v>
      </c>
      <c r="AH74" s="688" t="str">
        <f t="shared" si="55"/>
        <v>-</v>
      </c>
      <c r="AI74" s="681"/>
      <c r="AJ74" s="681"/>
      <c r="AK74" s="681"/>
      <c r="AL74" s="681"/>
      <c r="AM74" s="687">
        <f t="shared" si="56"/>
        <v>0</v>
      </c>
      <c r="AN74" s="688" t="str">
        <f t="shared" si="57"/>
        <v>-</v>
      </c>
      <c r="AO74" s="687">
        <f t="shared" si="58"/>
        <v>0</v>
      </c>
      <c r="AP74" s="681"/>
      <c r="AQ74" s="687">
        <f t="shared" si="59"/>
        <v>0</v>
      </c>
      <c r="AR74" s="681"/>
      <c r="AS74" s="687">
        <f t="shared" si="60"/>
        <v>0</v>
      </c>
      <c r="AT74" s="688" t="str">
        <f t="shared" si="61"/>
        <v>-</v>
      </c>
      <c r="AU74" s="681"/>
      <c r="AV74" s="681"/>
      <c r="AW74" s="681"/>
      <c r="AX74" s="681"/>
      <c r="AY74" s="687">
        <f t="shared" si="62"/>
        <v>0</v>
      </c>
      <c r="AZ74" s="688" t="str">
        <f t="shared" si="63"/>
        <v>-</v>
      </c>
      <c r="BA74" s="681"/>
      <c r="BB74" s="681"/>
      <c r="BC74" s="681"/>
      <c r="BD74" s="681"/>
      <c r="BE74" s="687">
        <f t="shared" si="64"/>
        <v>0</v>
      </c>
      <c r="BF74" s="688" t="str">
        <f t="shared" si="65"/>
        <v>-</v>
      </c>
      <c r="BG74" s="681"/>
      <c r="BH74" s="681"/>
      <c r="BI74" s="681"/>
      <c r="BJ74" s="681"/>
      <c r="BK74" s="687">
        <f t="shared" si="66"/>
        <v>0</v>
      </c>
      <c r="BL74" s="688" t="str">
        <f t="shared" si="67"/>
        <v>-</v>
      </c>
      <c r="BM74" s="687">
        <f t="shared" si="68"/>
        <v>0</v>
      </c>
      <c r="BN74" s="681"/>
      <c r="BO74" s="687">
        <f t="shared" si="69"/>
        <v>0</v>
      </c>
      <c r="BP74" s="681"/>
      <c r="BQ74" s="687">
        <f t="shared" si="70"/>
        <v>0</v>
      </c>
      <c r="BR74" s="688" t="str">
        <f t="shared" si="71"/>
        <v>-</v>
      </c>
      <c r="BS74" s="681"/>
      <c r="BT74" s="681"/>
      <c r="BU74" s="681"/>
      <c r="BV74" s="681"/>
      <c r="BW74" s="687">
        <f t="shared" si="72"/>
        <v>0</v>
      </c>
      <c r="BX74" s="688" t="str">
        <f t="shared" si="73"/>
        <v>-</v>
      </c>
      <c r="BY74" s="681"/>
      <c r="BZ74" s="681"/>
      <c r="CA74" s="681"/>
      <c r="CB74" s="681"/>
      <c r="CC74" s="687">
        <f t="shared" si="74"/>
        <v>0</v>
      </c>
      <c r="CD74" s="688" t="str">
        <f t="shared" si="75"/>
        <v>-</v>
      </c>
      <c r="CE74" s="681"/>
      <c r="CF74" s="681"/>
      <c r="CG74" s="681"/>
      <c r="CH74" s="681"/>
      <c r="CI74" s="687">
        <f t="shared" si="76"/>
        <v>0</v>
      </c>
      <c r="CJ74" s="688" t="str">
        <f t="shared" si="77"/>
        <v>-</v>
      </c>
      <c r="CK74" s="687">
        <f t="shared" si="78"/>
        <v>0</v>
      </c>
      <c r="CL74" s="681"/>
      <c r="CM74" s="687">
        <f t="shared" si="79"/>
        <v>0</v>
      </c>
      <c r="CN74" s="681"/>
      <c r="CO74" s="687">
        <f t="shared" si="80"/>
        <v>0</v>
      </c>
      <c r="CP74" s="688" t="str">
        <f t="shared" si="81"/>
        <v>-</v>
      </c>
      <c r="CQ74" s="681"/>
      <c r="CR74" s="681"/>
      <c r="CS74" s="681"/>
      <c r="CT74" s="681"/>
      <c r="CU74" s="687">
        <f t="shared" si="82"/>
        <v>0</v>
      </c>
      <c r="CV74" s="688" t="str">
        <f t="shared" si="83"/>
        <v>-</v>
      </c>
      <c r="CW74" s="681"/>
      <c r="CX74" s="681"/>
      <c r="CY74" s="681"/>
      <c r="CZ74" s="681"/>
      <c r="DA74" s="687">
        <f t="shared" si="84"/>
        <v>0</v>
      </c>
      <c r="DB74" s="688" t="str">
        <f t="shared" si="85"/>
        <v>-</v>
      </c>
      <c r="DC74" s="681"/>
      <c r="DD74" s="681"/>
      <c r="DE74" s="681"/>
      <c r="DF74" s="681"/>
      <c r="DG74" s="687">
        <f t="shared" si="86"/>
        <v>0</v>
      </c>
      <c r="DH74" s="688" t="str">
        <f t="shared" si="87"/>
        <v>-</v>
      </c>
    </row>
    <row r="75" spans="1:112" ht="16.149999999999999" customHeight="1">
      <c r="B75" s="184"/>
      <c r="C75" s="800" t="s">
        <v>160</v>
      </c>
      <c r="D75" s="840" t="s">
        <v>3714</v>
      </c>
      <c r="E75" s="528" t="s">
        <v>3715</v>
      </c>
      <c r="F75" s="528"/>
      <c r="G75" s="529"/>
      <c r="H75" s="530"/>
      <c r="I75" s="530"/>
      <c r="J75" s="391" t="s">
        <v>1438</v>
      </c>
      <c r="K75" s="687">
        <f t="shared" si="44"/>
        <v>0</v>
      </c>
      <c r="L75" s="681"/>
      <c r="M75" s="687">
        <f t="shared" si="45"/>
        <v>0</v>
      </c>
      <c r="N75" s="681"/>
      <c r="O75" s="687">
        <f t="shared" si="46"/>
        <v>0</v>
      </c>
      <c r="P75" s="688" t="str">
        <f t="shared" si="47"/>
        <v>-</v>
      </c>
      <c r="Q75" s="687">
        <f t="shared" si="48"/>
        <v>0</v>
      </c>
      <c r="R75" s="681"/>
      <c r="S75" s="687">
        <f t="shared" si="49"/>
        <v>0</v>
      </c>
      <c r="T75" s="681"/>
      <c r="U75" s="687">
        <f t="shared" si="50"/>
        <v>0</v>
      </c>
      <c r="V75" s="688" t="str">
        <f t="shared" si="51"/>
        <v>-</v>
      </c>
      <c r="W75" s="681"/>
      <c r="X75" s="681"/>
      <c r="Y75" s="681"/>
      <c r="Z75" s="681"/>
      <c r="AA75" s="687">
        <f t="shared" si="52"/>
        <v>0</v>
      </c>
      <c r="AB75" s="688" t="str">
        <f t="shared" si="53"/>
        <v>-</v>
      </c>
      <c r="AC75" s="681"/>
      <c r="AD75" s="681"/>
      <c r="AE75" s="681"/>
      <c r="AF75" s="681"/>
      <c r="AG75" s="687">
        <f t="shared" si="54"/>
        <v>0</v>
      </c>
      <c r="AH75" s="688" t="str">
        <f t="shared" si="55"/>
        <v>-</v>
      </c>
      <c r="AI75" s="681"/>
      <c r="AJ75" s="681"/>
      <c r="AK75" s="681"/>
      <c r="AL75" s="681"/>
      <c r="AM75" s="687">
        <f t="shared" si="56"/>
        <v>0</v>
      </c>
      <c r="AN75" s="688" t="str">
        <f t="shared" si="57"/>
        <v>-</v>
      </c>
      <c r="AO75" s="687">
        <f t="shared" si="58"/>
        <v>0</v>
      </c>
      <c r="AP75" s="681"/>
      <c r="AQ75" s="687">
        <f t="shared" si="59"/>
        <v>0</v>
      </c>
      <c r="AR75" s="681"/>
      <c r="AS75" s="687">
        <f t="shared" si="60"/>
        <v>0</v>
      </c>
      <c r="AT75" s="688" t="str">
        <f t="shared" si="61"/>
        <v>-</v>
      </c>
      <c r="AU75" s="681"/>
      <c r="AV75" s="681"/>
      <c r="AW75" s="681"/>
      <c r="AX75" s="681"/>
      <c r="AY75" s="687">
        <f t="shared" si="62"/>
        <v>0</v>
      </c>
      <c r="AZ75" s="688" t="str">
        <f t="shared" si="63"/>
        <v>-</v>
      </c>
      <c r="BA75" s="681"/>
      <c r="BB75" s="681"/>
      <c r="BC75" s="681"/>
      <c r="BD75" s="681"/>
      <c r="BE75" s="687">
        <f t="shared" si="64"/>
        <v>0</v>
      </c>
      <c r="BF75" s="688" t="str">
        <f t="shared" si="65"/>
        <v>-</v>
      </c>
      <c r="BG75" s="681"/>
      <c r="BH75" s="681"/>
      <c r="BI75" s="681"/>
      <c r="BJ75" s="681"/>
      <c r="BK75" s="687">
        <f t="shared" si="66"/>
        <v>0</v>
      </c>
      <c r="BL75" s="688" t="str">
        <f t="shared" si="67"/>
        <v>-</v>
      </c>
      <c r="BM75" s="687">
        <f t="shared" si="68"/>
        <v>0</v>
      </c>
      <c r="BN75" s="681"/>
      <c r="BO75" s="687">
        <f t="shared" si="69"/>
        <v>0</v>
      </c>
      <c r="BP75" s="681"/>
      <c r="BQ75" s="687">
        <f t="shared" si="70"/>
        <v>0</v>
      </c>
      <c r="BR75" s="688" t="str">
        <f t="shared" si="71"/>
        <v>-</v>
      </c>
      <c r="BS75" s="681"/>
      <c r="BT75" s="681"/>
      <c r="BU75" s="681"/>
      <c r="BV75" s="681"/>
      <c r="BW75" s="687">
        <f t="shared" si="72"/>
        <v>0</v>
      </c>
      <c r="BX75" s="688" t="str">
        <f t="shared" si="73"/>
        <v>-</v>
      </c>
      <c r="BY75" s="681"/>
      <c r="BZ75" s="681"/>
      <c r="CA75" s="681"/>
      <c r="CB75" s="681"/>
      <c r="CC75" s="687">
        <f t="shared" si="74"/>
        <v>0</v>
      </c>
      <c r="CD75" s="688" t="str">
        <f t="shared" si="75"/>
        <v>-</v>
      </c>
      <c r="CE75" s="681"/>
      <c r="CF75" s="681"/>
      <c r="CG75" s="681"/>
      <c r="CH75" s="681"/>
      <c r="CI75" s="687">
        <f t="shared" si="76"/>
        <v>0</v>
      </c>
      <c r="CJ75" s="688" t="str">
        <f t="shared" si="77"/>
        <v>-</v>
      </c>
      <c r="CK75" s="687">
        <f t="shared" si="78"/>
        <v>0</v>
      </c>
      <c r="CL75" s="681"/>
      <c r="CM75" s="687">
        <f t="shared" si="79"/>
        <v>0</v>
      </c>
      <c r="CN75" s="681"/>
      <c r="CO75" s="687">
        <f t="shared" si="80"/>
        <v>0</v>
      </c>
      <c r="CP75" s="688" t="str">
        <f t="shared" si="81"/>
        <v>-</v>
      </c>
      <c r="CQ75" s="681"/>
      <c r="CR75" s="681"/>
      <c r="CS75" s="681"/>
      <c r="CT75" s="681"/>
      <c r="CU75" s="687">
        <f t="shared" si="82"/>
        <v>0</v>
      </c>
      <c r="CV75" s="688" t="str">
        <f t="shared" si="83"/>
        <v>-</v>
      </c>
      <c r="CW75" s="681"/>
      <c r="CX75" s="681"/>
      <c r="CY75" s="681"/>
      <c r="CZ75" s="681"/>
      <c r="DA75" s="687">
        <f t="shared" si="84"/>
        <v>0</v>
      </c>
      <c r="DB75" s="688" t="str">
        <f t="shared" si="85"/>
        <v>-</v>
      </c>
      <c r="DC75" s="681"/>
      <c r="DD75" s="681"/>
      <c r="DE75" s="681"/>
      <c r="DF75" s="681"/>
      <c r="DG75" s="687">
        <f t="shared" si="86"/>
        <v>0</v>
      </c>
      <c r="DH75" s="688" t="str">
        <f t="shared" si="87"/>
        <v>-</v>
      </c>
    </row>
    <row r="76" spans="1:112" ht="16.149999999999999" customHeight="1">
      <c r="B76" s="184"/>
      <c r="C76" s="766"/>
      <c r="D76" s="766"/>
      <c r="E76" s="528" t="s">
        <v>3716</v>
      </c>
      <c r="F76" s="528"/>
      <c r="G76" s="529"/>
      <c r="H76" s="530"/>
      <c r="I76" s="530"/>
      <c r="J76" s="391" t="s">
        <v>889</v>
      </c>
      <c r="K76" s="687">
        <f t="shared" si="44"/>
        <v>0</v>
      </c>
      <c r="L76" s="681"/>
      <c r="M76" s="687">
        <f t="shared" si="45"/>
        <v>0</v>
      </c>
      <c r="N76" s="681"/>
      <c r="O76" s="687">
        <f t="shared" si="46"/>
        <v>0</v>
      </c>
      <c r="P76" s="688" t="str">
        <f t="shared" si="47"/>
        <v>-</v>
      </c>
      <c r="Q76" s="687">
        <f t="shared" si="48"/>
        <v>0</v>
      </c>
      <c r="R76" s="681"/>
      <c r="S76" s="687">
        <f t="shared" si="49"/>
        <v>0</v>
      </c>
      <c r="T76" s="681"/>
      <c r="U76" s="687">
        <f t="shared" si="50"/>
        <v>0</v>
      </c>
      <c r="V76" s="688" t="str">
        <f t="shared" si="51"/>
        <v>-</v>
      </c>
      <c r="W76" s="681"/>
      <c r="X76" s="681"/>
      <c r="Y76" s="681"/>
      <c r="Z76" s="681"/>
      <c r="AA76" s="687">
        <f t="shared" si="52"/>
        <v>0</v>
      </c>
      <c r="AB76" s="688" t="str">
        <f t="shared" si="53"/>
        <v>-</v>
      </c>
      <c r="AC76" s="681"/>
      <c r="AD76" s="681"/>
      <c r="AE76" s="681"/>
      <c r="AF76" s="681"/>
      <c r="AG76" s="687">
        <f t="shared" si="54"/>
        <v>0</v>
      </c>
      <c r="AH76" s="688" t="str">
        <f t="shared" si="55"/>
        <v>-</v>
      </c>
      <c r="AI76" s="681"/>
      <c r="AJ76" s="681"/>
      <c r="AK76" s="681"/>
      <c r="AL76" s="681"/>
      <c r="AM76" s="687">
        <f t="shared" si="56"/>
        <v>0</v>
      </c>
      <c r="AN76" s="688" t="str">
        <f t="shared" si="57"/>
        <v>-</v>
      </c>
      <c r="AO76" s="687">
        <f t="shared" si="58"/>
        <v>0</v>
      </c>
      <c r="AP76" s="681"/>
      <c r="AQ76" s="687">
        <f t="shared" si="59"/>
        <v>0</v>
      </c>
      <c r="AR76" s="681"/>
      <c r="AS76" s="687">
        <f t="shared" si="60"/>
        <v>0</v>
      </c>
      <c r="AT76" s="688" t="str">
        <f t="shared" si="61"/>
        <v>-</v>
      </c>
      <c r="AU76" s="681"/>
      <c r="AV76" s="681"/>
      <c r="AW76" s="681"/>
      <c r="AX76" s="681"/>
      <c r="AY76" s="687">
        <f t="shared" si="62"/>
        <v>0</v>
      </c>
      <c r="AZ76" s="688" t="str">
        <f t="shared" si="63"/>
        <v>-</v>
      </c>
      <c r="BA76" s="681"/>
      <c r="BB76" s="681"/>
      <c r="BC76" s="681"/>
      <c r="BD76" s="681"/>
      <c r="BE76" s="687">
        <f t="shared" si="64"/>
        <v>0</v>
      </c>
      <c r="BF76" s="688" t="str">
        <f t="shared" si="65"/>
        <v>-</v>
      </c>
      <c r="BG76" s="681"/>
      <c r="BH76" s="681"/>
      <c r="BI76" s="681"/>
      <c r="BJ76" s="681"/>
      <c r="BK76" s="687">
        <f t="shared" si="66"/>
        <v>0</v>
      </c>
      <c r="BL76" s="688" t="str">
        <f t="shared" si="67"/>
        <v>-</v>
      </c>
      <c r="BM76" s="687">
        <f t="shared" si="68"/>
        <v>0</v>
      </c>
      <c r="BN76" s="681"/>
      <c r="BO76" s="687">
        <f t="shared" si="69"/>
        <v>0</v>
      </c>
      <c r="BP76" s="681"/>
      <c r="BQ76" s="687">
        <f t="shared" si="70"/>
        <v>0</v>
      </c>
      <c r="BR76" s="688" t="str">
        <f t="shared" si="71"/>
        <v>-</v>
      </c>
      <c r="BS76" s="681"/>
      <c r="BT76" s="681"/>
      <c r="BU76" s="681"/>
      <c r="BV76" s="681"/>
      <c r="BW76" s="687">
        <f t="shared" si="72"/>
        <v>0</v>
      </c>
      <c r="BX76" s="688" t="str">
        <f t="shared" si="73"/>
        <v>-</v>
      </c>
      <c r="BY76" s="681"/>
      <c r="BZ76" s="681"/>
      <c r="CA76" s="681"/>
      <c r="CB76" s="681"/>
      <c r="CC76" s="687">
        <f t="shared" si="74"/>
        <v>0</v>
      </c>
      <c r="CD76" s="688" t="str">
        <f t="shared" si="75"/>
        <v>-</v>
      </c>
      <c r="CE76" s="681"/>
      <c r="CF76" s="681"/>
      <c r="CG76" s="681"/>
      <c r="CH76" s="681"/>
      <c r="CI76" s="687">
        <f t="shared" si="76"/>
        <v>0</v>
      </c>
      <c r="CJ76" s="688" t="str">
        <f t="shared" si="77"/>
        <v>-</v>
      </c>
      <c r="CK76" s="687">
        <f t="shared" si="78"/>
        <v>0</v>
      </c>
      <c r="CL76" s="681"/>
      <c r="CM76" s="687">
        <f t="shared" si="79"/>
        <v>0</v>
      </c>
      <c r="CN76" s="681"/>
      <c r="CO76" s="687">
        <f t="shared" si="80"/>
        <v>0</v>
      </c>
      <c r="CP76" s="688" t="str">
        <f t="shared" si="81"/>
        <v>-</v>
      </c>
      <c r="CQ76" s="681"/>
      <c r="CR76" s="681"/>
      <c r="CS76" s="681"/>
      <c r="CT76" s="681"/>
      <c r="CU76" s="687">
        <f t="shared" si="82"/>
        <v>0</v>
      </c>
      <c r="CV76" s="688" t="str">
        <f t="shared" si="83"/>
        <v>-</v>
      </c>
      <c r="CW76" s="681"/>
      <c r="CX76" s="681"/>
      <c r="CY76" s="681"/>
      <c r="CZ76" s="681"/>
      <c r="DA76" s="687">
        <f t="shared" si="84"/>
        <v>0</v>
      </c>
      <c r="DB76" s="688" t="str">
        <f t="shared" si="85"/>
        <v>-</v>
      </c>
      <c r="DC76" s="681"/>
      <c r="DD76" s="681"/>
      <c r="DE76" s="681"/>
      <c r="DF76" s="681"/>
      <c r="DG76" s="687">
        <f t="shared" si="86"/>
        <v>0</v>
      </c>
      <c r="DH76" s="688" t="str">
        <f t="shared" si="87"/>
        <v>-</v>
      </c>
    </row>
    <row r="77" spans="1:112" ht="16.149999999999999" customHeight="1">
      <c r="B77" s="184"/>
      <c r="C77" s="800" t="s">
        <v>1161</v>
      </c>
      <c r="D77" s="840" t="s">
        <v>3717</v>
      </c>
      <c r="E77" s="528" t="s">
        <v>3718</v>
      </c>
      <c r="F77" s="528"/>
      <c r="G77" s="529"/>
      <c r="H77" s="530"/>
      <c r="I77" s="530"/>
      <c r="J77" s="391" t="s">
        <v>1438</v>
      </c>
      <c r="K77" s="687">
        <f t="shared" si="44"/>
        <v>39.5</v>
      </c>
      <c r="L77" s="681"/>
      <c r="M77" s="687">
        <f t="shared" si="45"/>
        <v>0</v>
      </c>
      <c r="N77" s="681"/>
      <c r="O77" s="687">
        <f t="shared" si="46"/>
        <v>-39.5</v>
      </c>
      <c r="P77" s="688">
        <f t="shared" si="47"/>
        <v>0</v>
      </c>
      <c r="Q77" s="687">
        <f t="shared" si="48"/>
        <v>15.4</v>
      </c>
      <c r="R77" s="681"/>
      <c r="S77" s="687">
        <f t="shared" si="49"/>
        <v>0</v>
      </c>
      <c r="T77" s="681"/>
      <c r="U77" s="687">
        <f t="shared" si="50"/>
        <v>-15.4</v>
      </c>
      <c r="V77" s="688">
        <f t="shared" si="51"/>
        <v>0</v>
      </c>
      <c r="W77" s="683">
        <v>5.4</v>
      </c>
      <c r="X77" s="681"/>
      <c r="Y77" s="681"/>
      <c r="Z77" s="681"/>
      <c r="AA77" s="687">
        <f t="shared" si="52"/>
        <v>-5.4</v>
      </c>
      <c r="AB77" s="688">
        <f t="shared" si="53"/>
        <v>0</v>
      </c>
      <c r="AC77" s="683">
        <v>4.9000000000000004</v>
      </c>
      <c r="AD77" s="681"/>
      <c r="AE77" s="681"/>
      <c r="AF77" s="681"/>
      <c r="AG77" s="687">
        <f t="shared" si="54"/>
        <v>-4.9000000000000004</v>
      </c>
      <c r="AH77" s="688">
        <f t="shared" si="55"/>
        <v>0</v>
      </c>
      <c r="AI77" s="683">
        <v>5.0999999999999996</v>
      </c>
      <c r="AJ77" s="681"/>
      <c r="AK77" s="681"/>
      <c r="AL77" s="681"/>
      <c r="AM77" s="687">
        <f t="shared" si="56"/>
        <v>-5.0999999999999996</v>
      </c>
      <c r="AN77" s="688">
        <f t="shared" si="57"/>
        <v>0</v>
      </c>
      <c r="AO77" s="687">
        <f t="shared" si="58"/>
        <v>12.600000000000001</v>
      </c>
      <c r="AP77" s="681"/>
      <c r="AQ77" s="687">
        <f t="shared" si="59"/>
        <v>0</v>
      </c>
      <c r="AR77" s="681"/>
      <c r="AS77" s="687">
        <f t="shared" si="60"/>
        <v>-12.600000000000001</v>
      </c>
      <c r="AT77" s="688">
        <f t="shared" si="61"/>
        <v>0</v>
      </c>
      <c r="AU77" s="683">
        <v>4.7</v>
      </c>
      <c r="AV77" s="681"/>
      <c r="AW77" s="681"/>
      <c r="AX77" s="681"/>
      <c r="AY77" s="687">
        <f t="shared" si="62"/>
        <v>-4.7</v>
      </c>
      <c r="AZ77" s="688">
        <f t="shared" si="63"/>
        <v>0</v>
      </c>
      <c r="BA77" s="683">
        <v>4.4000000000000004</v>
      </c>
      <c r="BB77" s="681"/>
      <c r="BC77" s="681"/>
      <c r="BD77" s="681"/>
      <c r="BE77" s="687">
        <f t="shared" si="64"/>
        <v>-4.4000000000000004</v>
      </c>
      <c r="BF77" s="688">
        <f t="shared" si="65"/>
        <v>0</v>
      </c>
      <c r="BG77" s="683">
        <v>3.5</v>
      </c>
      <c r="BH77" s="681"/>
      <c r="BI77" s="681"/>
      <c r="BJ77" s="681"/>
      <c r="BK77" s="687">
        <f t="shared" si="66"/>
        <v>-3.5</v>
      </c>
      <c r="BL77" s="688">
        <f t="shared" si="67"/>
        <v>0</v>
      </c>
      <c r="BM77" s="687">
        <f t="shared" si="68"/>
        <v>11.5</v>
      </c>
      <c r="BN77" s="681"/>
      <c r="BO77" s="687">
        <f t="shared" si="69"/>
        <v>0</v>
      </c>
      <c r="BP77" s="681"/>
      <c r="BQ77" s="687">
        <f t="shared" si="70"/>
        <v>-11.5</v>
      </c>
      <c r="BR77" s="688">
        <f t="shared" si="71"/>
        <v>0</v>
      </c>
      <c r="BS77" s="683">
        <v>4.3</v>
      </c>
      <c r="BT77" s="681"/>
      <c r="BU77" s="681"/>
      <c r="BV77" s="681"/>
      <c r="BW77" s="687">
        <f t="shared" si="72"/>
        <v>-4.3</v>
      </c>
      <c r="BX77" s="688">
        <f t="shared" si="73"/>
        <v>0</v>
      </c>
      <c r="BY77" s="683">
        <v>3.2</v>
      </c>
      <c r="BZ77" s="681"/>
      <c r="CA77" s="681"/>
      <c r="CB77" s="681"/>
      <c r="CC77" s="687">
        <f t="shared" si="74"/>
        <v>-3.2</v>
      </c>
      <c r="CD77" s="688">
        <f t="shared" si="75"/>
        <v>0</v>
      </c>
      <c r="CE77" s="683">
        <v>4</v>
      </c>
      <c r="CF77" s="681"/>
      <c r="CG77" s="681"/>
      <c r="CH77" s="681"/>
      <c r="CI77" s="687">
        <f t="shared" si="76"/>
        <v>-4</v>
      </c>
      <c r="CJ77" s="688">
        <f t="shared" si="77"/>
        <v>0</v>
      </c>
      <c r="CK77" s="687">
        <f t="shared" si="78"/>
        <v>0</v>
      </c>
      <c r="CL77" s="681"/>
      <c r="CM77" s="687">
        <f t="shared" si="79"/>
        <v>0</v>
      </c>
      <c r="CN77" s="681"/>
      <c r="CO77" s="687">
        <f t="shared" si="80"/>
        <v>0</v>
      </c>
      <c r="CP77" s="688" t="str">
        <f t="shared" si="81"/>
        <v>-</v>
      </c>
      <c r="CQ77" s="683">
        <v>0</v>
      </c>
      <c r="CR77" s="681"/>
      <c r="CS77" s="681"/>
      <c r="CT77" s="681"/>
      <c r="CU77" s="687">
        <f t="shared" si="82"/>
        <v>0</v>
      </c>
      <c r="CV77" s="688" t="str">
        <f t="shared" si="83"/>
        <v>-</v>
      </c>
      <c r="CW77" s="683">
        <v>0</v>
      </c>
      <c r="CX77" s="681"/>
      <c r="CY77" s="681"/>
      <c r="CZ77" s="681"/>
      <c r="DA77" s="687">
        <f t="shared" si="84"/>
        <v>0</v>
      </c>
      <c r="DB77" s="688" t="str">
        <f t="shared" si="85"/>
        <v>-</v>
      </c>
      <c r="DC77" s="683">
        <v>0</v>
      </c>
      <c r="DD77" s="681"/>
      <c r="DE77" s="681"/>
      <c r="DF77" s="681"/>
      <c r="DG77" s="687">
        <f t="shared" si="86"/>
        <v>0</v>
      </c>
      <c r="DH77" s="688" t="str">
        <f t="shared" si="87"/>
        <v>-</v>
      </c>
    </row>
    <row r="78" spans="1:112" ht="16.149999999999999" customHeight="1">
      <c r="B78" s="184"/>
      <c r="C78" s="766"/>
      <c r="D78" s="766"/>
      <c r="E78" s="528" t="s">
        <v>3719</v>
      </c>
      <c r="F78" s="528"/>
      <c r="G78" s="529"/>
      <c r="H78" s="530"/>
      <c r="I78" s="530"/>
      <c r="J78" s="391" t="s">
        <v>889</v>
      </c>
      <c r="K78" s="687">
        <f t="shared" si="44"/>
        <v>30.4</v>
      </c>
      <c r="L78" s="681"/>
      <c r="M78" s="687">
        <f t="shared" si="45"/>
        <v>0</v>
      </c>
      <c r="N78" s="681"/>
      <c r="O78" s="687">
        <f t="shared" si="46"/>
        <v>-30.4</v>
      </c>
      <c r="P78" s="688">
        <f t="shared" si="47"/>
        <v>0</v>
      </c>
      <c r="Q78" s="687">
        <f t="shared" si="48"/>
        <v>11.6</v>
      </c>
      <c r="R78" s="681"/>
      <c r="S78" s="687">
        <f t="shared" si="49"/>
        <v>0</v>
      </c>
      <c r="T78" s="681"/>
      <c r="U78" s="687">
        <f t="shared" si="50"/>
        <v>-11.6</v>
      </c>
      <c r="V78" s="688">
        <f t="shared" si="51"/>
        <v>0</v>
      </c>
      <c r="W78" s="683">
        <v>4.0999999999999996</v>
      </c>
      <c r="X78" s="681"/>
      <c r="Y78" s="681"/>
      <c r="Z78" s="681"/>
      <c r="AA78" s="687">
        <f t="shared" si="52"/>
        <v>-4.0999999999999996</v>
      </c>
      <c r="AB78" s="688">
        <f t="shared" si="53"/>
        <v>0</v>
      </c>
      <c r="AC78" s="683">
        <v>3.6</v>
      </c>
      <c r="AD78" s="681"/>
      <c r="AE78" s="681"/>
      <c r="AF78" s="681"/>
      <c r="AG78" s="687">
        <f t="shared" si="54"/>
        <v>-3.6</v>
      </c>
      <c r="AH78" s="688">
        <f t="shared" si="55"/>
        <v>0</v>
      </c>
      <c r="AI78" s="683">
        <v>3.9</v>
      </c>
      <c r="AJ78" s="681"/>
      <c r="AK78" s="681"/>
      <c r="AL78" s="681"/>
      <c r="AM78" s="687">
        <f t="shared" si="56"/>
        <v>-3.9</v>
      </c>
      <c r="AN78" s="688">
        <f t="shared" si="57"/>
        <v>0</v>
      </c>
      <c r="AO78" s="687">
        <f t="shared" si="58"/>
        <v>9.8000000000000007</v>
      </c>
      <c r="AP78" s="681"/>
      <c r="AQ78" s="687">
        <f t="shared" si="59"/>
        <v>0</v>
      </c>
      <c r="AR78" s="681"/>
      <c r="AS78" s="687">
        <f t="shared" si="60"/>
        <v>-9.8000000000000007</v>
      </c>
      <c r="AT78" s="688">
        <f t="shared" si="61"/>
        <v>0</v>
      </c>
      <c r="AU78" s="683">
        <v>3.7</v>
      </c>
      <c r="AV78" s="681"/>
      <c r="AW78" s="681"/>
      <c r="AX78" s="681"/>
      <c r="AY78" s="687">
        <f t="shared" si="62"/>
        <v>-3.7</v>
      </c>
      <c r="AZ78" s="688">
        <f t="shared" si="63"/>
        <v>0</v>
      </c>
      <c r="BA78" s="683">
        <v>3.4</v>
      </c>
      <c r="BB78" s="681"/>
      <c r="BC78" s="681"/>
      <c r="BD78" s="681"/>
      <c r="BE78" s="687">
        <f t="shared" si="64"/>
        <v>-3.4</v>
      </c>
      <c r="BF78" s="688">
        <f t="shared" si="65"/>
        <v>0</v>
      </c>
      <c r="BG78" s="683">
        <v>2.7</v>
      </c>
      <c r="BH78" s="681"/>
      <c r="BI78" s="681"/>
      <c r="BJ78" s="681"/>
      <c r="BK78" s="687">
        <f t="shared" si="66"/>
        <v>-2.7</v>
      </c>
      <c r="BL78" s="688">
        <f t="shared" si="67"/>
        <v>0</v>
      </c>
      <c r="BM78" s="687">
        <f t="shared" si="68"/>
        <v>9</v>
      </c>
      <c r="BN78" s="681"/>
      <c r="BO78" s="687">
        <f t="shared" si="69"/>
        <v>0</v>
      </c>
      <c r="BP78" s="681"/>
      <c r="BQ78" s="687">
        <f t="shared" si="70"/>
        <v>-9</v>
      </c>
      <c r="BR78" s="688">
        <f t="shared" si="71"/>
        <v>0</v>
      </c>
      <c r="BS78" s="683">
        <v>3.4</v>
      </c>
      <c r="BT78" s="681"/>
      <c r="BU78" s="681"/>
      <c r="BV78" s="681"/>
      <c r="BW78" s="687">
        <f t="shared" si="72"/>
        <v>-3.4</v>
      </c>
      <c r="BX78" s="688">
        <f t="shared" si="73"/>
        <v>0</v>
      </c>
      <c r="BY78" s="683">
        <v>2.5</v>
      </c>
      <c r="BZ78" s="681"/>
      <c r="CA78" s="681"/>
      <c r="CB78" s="681"/>
      <c r="CC78" s="687">
        <f t="shared" si="74"/>
        <v>-2.5</v>
      </c>
      <c r="CD78" s="688">
        <f t="shared" si="75"/>
        <v>0</v>
      </c>
      <c r="CE78" s="683">
        <v>3.1</v>
      </c>
      <c r="CF78" s="681"/>
      <c r="CG78" s="681"/>
      <c r="CH78" s="681"/>
      <c r="CI78" s="687">
        <f t="shared" si="76"/>
        <v>-3.1</v>
      </c>
      <c r="CJ78" s="688">
        <f t="shared" si="77"/>
        <v>0</v>
      </c>
      <c r="CK78" s="687">
        <f t="shared" si="78"/>
        <v>0</v>
      </c>
      <c r="CL78" s="681"/>
      <c r="CM78" s="687">
        <f t="shared" si="79"/>
        <v>0</v>
      </c>
      <c r="CN78" s="681"/>
      <c r="CO78" s="687">
        <f t="shared" si="80"/>
        <v>0</v>
      </c>
      <c r="CP78" s="688" t="str">
        <f t="shared" si="81"/>
        <v>-</v>
      </c>
      <c r="CQ78" s="683">
        <v>0</v>
      </c>
      <c r="CR78" s="681"/>
      <c r="CS78" s="681"/>
      <c r="CT78" s="681"/>
      <c r="CU78" s="687">
        <f t="shared" si="82"/>
        <v>0</v>
      </c>
      <c r="CV78" s="688" t="str">
        <f t="shared" si="83"/>
        <v>-</v>
      </c>
      <c r="CW78" s="683">
        <v>0</v>
      </c>
      <c r="CX78" s="681"/>
      <c r="CY78" s="681"/>
      <c r="CZ78" s="681"/>
      <c r="DA78" s="687">
        <f t="shared" si="84"/>
        <v>0</v>
      </c>
      <c r="DB78" s="688" t="str">
        <f t="shared" si="85"/>
        <v>-</v>
      </c>
      <c r="DC78" s="683">
        <v>0</v>
      </c>
      <c r="DD78" s="681"/>
      <c r="DE78" s="681"/>
      <c r="DF78" s="681"/>
      <c r="DG78" s="687">
        <f t="shared" si="86"/>
        <v>0</v>
      </c>
      <c r="DH78" s="688" t="str">
        <f t="shared" si="87"/>
        <v>-</v>
      </c>
    </row>
    <row r="79" spans="1:112" ht="16.149999999999999" customHeight="1">
      <c r="B79" s="184"/>
      <c r="C79" s="800" t="s">
        <v>1168</v>
      </c>
      <c r="D79" s="840" t="s">
        <v>3720</v>
      </c>
      <c r="E79" s="528" t="s">
        <v>3721</v>
      </c>
      <c r="F79" s="528"/>
      <c r="G79" s="529"/>
      <c r="H79" s="530"/>
      <c r="I79" s="530"/>
      <c r="J79" s="391" t="s">
        <v>1438</v>
      </c>
      <c r="K79" s="687">
        <f t="shared" si="44"/>
        <v>2.3000000000000003</v>
      </c>
      <c r="L79" s="681"/>
      <c r="M79" s="687">
        <f t="shared" si="45"/>
        <v>0</v>
      </c>
      <c r="N79" s="681"/>
      <c r="O79" s="687">
        <f t="shared" si="46"/>
        <v>-2.3000000000000003</v>
      </c>
      <c r="P79" s="688">
        <f t="shared" si="47"/>
        <v>0</v>
      </c>
      <c r="Q79" s="687">
        <f t="shared" si="48"/>
        <v>0.7</v>
      </c>
      <c r="R79" s="681"/>
      <c r="S79" s="687">
        <f t="shared" si="49"/>
        <v>0</v>
      </c>
      <c r="T79" s="681"/>
      <c r="U79" s="687">
        <f t="shared" si="50"/>
        <v>-0.7</v>
      </c>
      <c r="V79" s="688">
        <f t="shared" si="51"/>
        <v>0</v>
      </c>
      <c r="W79" s="683">
        <v>0.3</v>
      </c>
      <c r="X79" s="681"/>
      <c r="Y79" s="681"/>
      <c r="Z79" s="681"/>
      <c r="AA79" s="687">
        <f t="shared" si="52"/>
        <v>-0.3</v>
      </c>
      <c r="AB79" s="688">
        <f t="shared" si="53"/>
        <v>0</v>
      </c>
      <c r="AC79" s="683">
        <v>0.2</v>
      </c>
      <c r="AD79" s="681"/>
      <c r="AE79" s="681"/>
      <c r="AF79" s="681"/>
      <c r="AG79" s="687">
        <f t="shared" si="54"/>
        <v>-0.2</v>
      </c>
      <c r="AH79" s="688">
        <f t="shared" si="55"/>
        <v>0</v>
      </c>
      <c r="AI79" s="683">
        <v>0.2</v>
      </c>
      <c r="AJ79" s="681"/>
      <c r="AK79" s="681"/>
      <c r="AL79" s="681"/>
      <c r="AM79" s="687">
        <f t="shared" si="56"/>
        <v>-0.2</v>
      </c>
      <c r="AN79" s="688">
        <f t="shared" si="57"/>
        <v>0</v>
      </c>
      <c r="AO79" s="687">
        <f t="shared" si="58"/>
        <v>0.60000000000000009</v>
      </c>
      <c r="AP79" s="681"/>
      <c r="AQ79" s="687">
        <f t="shared" si="59"/>
        <v>0</v>
      </c>
      <c r="AR79" s="681"/>
      <c r="AS79" s="687">
        <f t="shared" si="60"/>
        <v>-0.60000000000000009</v>
      </c>
      <c r="AT79" s="688">
        <f t="shared" si="61"/>
        <v>0</v>
      </c>
      <c r="AU79" s="683">
        <v>0.1</v>
      </c>
      <c r="AV79" s="681"/>
      <c r="AW79" s="681"/>
      <c r="AX79" s="681"/>
      <c r="AY79" s="687">
        <f t="shared" si="62"/>
        <v>-0.1</v>
      </c>
      <c r="AZ79" s="688">
        <f t="shared" si="63"/>
        <v>0</v>
      </c>
      <c r="BA79" s="683">
        <v>0.2</v>
      </c>
      <c r="BB79" s="681"/>
      <c r="BC79" s="681"/>
      <c r="BD79" s="681"/>
      <c r="BE79" s="687">
        <f t="shared" si="64"/>
        <v>-0.2</v>
      </c>
      <c r="BF79" s="688">
        <f t="shared" si="65"/>
        <v>0</v>
      </c>
      <c r="BG79" s="683">
        <v>0.3</v>
      </c>
      <c r="BH79" s="681"/>
      <c r="BI79" s="681"/>
      <c r="BJ79" s="681"/>
      <c r="BK79" s="687">
        <f t="shared" si="66"/>
        <v>-0.3</v>
      </c>
      <c r="BL79" s="688">
        <f t="shared" si="67"/>
        <v>0</v>
      </c>
      <c r="BM79" s="687">
        <f t="shared" si="68"/>
        <v>0.9</v>
      </c>
      <c r="BN79" s="681"/>
      <c r="BO79" s="687">
        <f t="shared" si="69"/>
        <v>0</v>
      </c>
      <c r="BP79" s="681"/>
      <c r="BQ79" s="687">
        <f t="shared" si="70"/>
        <v>-0.9</v>
      </c>
      <c r="BR79" s="688">
        <f t="shared" si="71"/>
        <v>0</v>
      </c>
      <c r="BS79" s="683">
        <v>0.2</v>
      </c>
      <c r="BT79" s="681"/>
      <c r="BU79" s="681"/>
      <c r="BV79" s="681"/>
      <c r="BW79" s="687">
        <f t="shared" si="72"/>
        <v>-0.2</v>
      </c>
      <c r="BX79" s="688">
        <f t="shared" si="73"/>
        <v>0</v>
      </c>
      <c r="BY79" s="683">
        <v>0.3</v>
      </c>
      <c r="BZ79" s="681"/>
      <c r="CA79" s="681"/>
      <c r="CB79" s="681"/>
      <c r="CC79" s="687">
        <f t="shared" si="74"/>
        <v>-0.3</v>
      </c>
      <c r="CD79" s="688">
        <f t="shared" si="75"/>
        <v>0</v>
      </c>
      <c r="CE79" s="683">
        <v>0.4</v>
      </c>
      <c r="CF79" s="681"/>
      <c r="CG79" s="681"/>
      <c r="CH79" s="681"/>
      <c r="CI79" s="687">
        <f t="shared" si="76"/>
        <v>-0.4</v>
      </c>
      <c r="CJ79" s="688">
        <f t="shared" si="77"/>
        <v>0</v>
      </c>
      <c r="CK79" s="687">
        <f t="shared" si="78"/>
        <v>0.1</v>
      </c>
      <c r="CL79" s="681"/>
      <c r="CM79" s="687">
        <f t="shared" si="79"/>
        <v>0</v>
      </c>
      <c r="CN79" s="681"/>
      <c r="CO79" s="687">
        <f t="shared" si="80"/>
        <v>-0.1</v>
      </c>
      <c r="CP79" s="688">
        <f t="shared" si="81"/>
        <v>0</v>
      </c>
      <c r="CQ79" s="683">
        <v>0.1</v>
      </c>
      <c r="CR79" s="681"/>
      <c r="CS79" s="681"/>
      <c r="CT79" s="681"/>
      <c r="CU79" s="687">
        <f t="shared" si="82"/>
        <v>-0.1</v>
      </c>
      <c r="CV79" s="688">
        <f t="shared" si="83"/>
        <v>0</v>
      </c>
      <c r="CW79" s="683">
        <v>0</v>
      </c>
      <c r="CX79" s="681"/>
      <c r="CY79" s="681"/>
      <c r="CZ79" s="681"/>
      <c r="DA79" s="687">
        <f t="shared" si="84"/>
        <v>0</v>
      </c>
      <c r="DB79" s="688" t="str">
        <f t="shared" si="85"/>
        <v>-</v>
      </c>
      <c r="DC79" s="683">
        <v>0</v>
      </c>
      <c r="DD79" s="681"/>
      <c r="DE79" s="681"/>
      <c r="DF79" s="681"/>
      <c r="DG79" s="687">
        <f t="shared" si="86"/>
        <v>0</v>
      </c>
      <c r="DH79" s="688" t="str">
        <f t="shared" si="87"/>
        <v>-</v>
      </c>
    </row>
    <row r="80" spans="1:112" ht="15.75" customHeight="1">
      <c r="B80" s="184"/>
      <c r="C80" s="766"/>
      <c r="D80" s="766"/>
      <c r="E80" s="528" t="s">
        <v>3722</v>
      </c>
      <c r="F80" s="528"/>
      <c r="G80" s="529"/>
      <c r="H80" s="530"/>
      <c r="I80" s="530"/>
      <c r="J80" s="391" t="s">
        <v>889</v>
      </c>
      <c r="K80" s="687">
        <f t="shared" si="44"/>
        <v>1.6</v>
      </c>
      <c r="L80" s="681"/>
      <c r="M80" s="687">
        <f t="shared" si="45"/>
        <v>0</v>
      </c>
      <c r="N80" s="681"/>
      <c r="O80" s="687">
        <f t="shared" si="46"/>
        <v>-1.6</v>
      </c>
      <c r="P80" s="688">
        <f t="shared" si="47"/>
        <v>0</v>
      </c>
      <c r="Q80" s="687">
        <f t="shared" si="48"/>
        <v>0.60000000000000009</v>
      </c>
      <c r="R80" s="681"/>
      <c r="S80" s="687">
        <f t="shared" si="49"/>
        <v>0</v>
      </c>
      <c r="T80" s="681"/>
      <c r="U80" s="687">
        <f t="shared" si="50"/>
        <v>-0.60000000000000009</v>
      </c>
      <c r="V80" s="688">
        <f t="shared" si="51"/>
        <v>0</v>
      </c>
      <c r="W80" s="683">
        <v>0.2</v>
      </c>
      <c r="X80" s="681"/>
      <c r="Y80" s="681"/>
      <c r="Z80" s="681"/>
      <c r="AA80" s="687">
        <f t="shared" si="52"/>
        <v>-0.2</v>
      </c>
      <c r="AB80" s="688">
        <f t="shared" si="53"/>
        <v>0</v>
      </c>
      <c r="AC80" s="683">
        <v>0.2</v>
      </c>
      <c r="AD80" s="681"/>
      <c r="AE80" s="681"/>
      <c r="AF80" s="681"/>
      <c r="AG80" s="687">
        <f t="shared" si="54"/>
        <v>-0.2</v>
      </c>
      <c r="AH80" s="688">
        <f t="shared" si="55"/>
        <v>0</v>
      </c>
      <c r="AI80" s="683">
        <v>0.2</v>
      </c>
      <c r="AJ80" s="681"/>
      <c r="AK80" s="681"/>
      <c r="AL80" s="681"/>
      <c r="AM80" s="687">
        <f t="shared" si="56"/>
        <v>-0.2</v>
      </c>
      <c r="AN80" s="688">
        <f t="shared" si="57"/>
        <v>0</v>
      </c>
      <c r="AO80" s="687">
        <f t="shared" si="58"/>
        <v>0.30000000000000004</v>
      </c>
      <c r="AP80" s="681"/>
      <c r="AQ80" s="687">
        <f t="shared" si="59"/>
        <v>0</v>
      </c>
      <c r="AR80" s="681"/>
      <c r="AS80" s="687">
        <f t="shared" si="60"/>
        <v>-0.30000000000000004</v>
      </c>
      <c r="AT80" s="688">
        <f t="shared" si="61"/>
        <v>0</v>
      </c>
      <c r="AU80" s="683">
        <v>0.1</v>
      </c>
      <c r="AV80" s="681"/>
      <c r="AW80" s="681"/>
      <c r="AX80" s="681"/>
      <c r="AY80" s="687">
        <f t="shared" si="62"/>
        <v>-0.1</v>
      </c>
      <c r="AZ80" s="688">
        <f t="shared" si="63"/>
        <v>0</v>
      </c>
      <c r="BA80" s="683">
        <v>0.1</v>
      </c>
      <c r="BB80" s="681"/>
      <c r="BC80" s="681"/>
      <c r="BD80" s="681"/>
      <c r="BE80" s="687">
        <f t="shared" si="64"/>
        <v>-0.1</v>
      </c>
      <c r="BF80" s="688">
        <f t="shared" si="65"/>
        <v>0</v>
      </c>
      <c r="BG80" s="683">
        <v>0.1</v>
      </c>
      <c r="BH80" s="681"/>
      <c r="BI80" s="681"/>
      <c r="BJ80" s="681"/>
      <c r="BK80" s="687">
        <f t="shared" si="66"/>
        <v>-0.1</v>
      </c>
      <c r="BL80" s="688">
        <f t="shared" si="67"/>
        <v>0</v>
      </c>
      <c r="BM80" s="687">
        <f t="shared" si="68"/>
        <v>0.7</v>
      </c>
      <c r="BN80" s="681"/>
      <c r="BO80" s="687">
        <f t="shared" si="69"/>
        <v>0</v>
      </c>
      <c r="BP80" s="681"/>
      <c r="BQ80" s="687">
        <f t="shared" si="70"/>
        <v>-0.7</v>
      </c>
      <c r="BR80" s="688">
        <f t="shared" si="71"/>
        <v>0</v>
      </c>
      <c r="BS80" s="683">
        <v>0.2</v>
      </c>
      <c r="BT80" s="681"/>
      <c r="BU80" s="681"/>
      <c r="BV80" s="681"/>
      <c r="BW80" s="687">
        <f t="shared" si="72"/>
        <v>-0.2</v>
      </c>
      <c r="BX80" s="688">
        <f t="shared" si="73"/>
        <v>0</v>
      </c>
      <c r="BY80" s="683">
        <v>0.2</v>
      </c>
      <c r="BZ80" s="681"/>
      <c r="CA80" s="681"/>
      <c r="CB80" s="681"/>
      <c r="CC80" s="687">
        <f t="shared" si="74"/>
        <v>-0.2</v>
      </c>
      <c r="CD80" s="688">
        <f t="shared" si="75"/>
        <v>0</v>
      </c>
      <c r="CE80" s="683">
        <v>0.3</v>
      </c>
      <c r="CF80" s="681"/>
      <c r="CG80" s="681"/>
      <c r="CH80" s="681"/>
      <c r="CI80" s="687">
        <f t="shared" si="76"/>
        <v>-0.3</v>
      </c>
      <c r="CJ80" s="688">
        <f t="shared" si="77"/>
        <v>0</v>
      </c>
      <c r="CK80" s="687">
        <f t="shared" si="78"/>
        <v>0</v>
      </c>
      <c r="CL80" s="681"/>
      <c r="CM80" s="687">
        <f t="shared" si="79"/>
        <v>0</v>
      </c>
      <c r="CN80" s="681"/>
      <c r="CO80" s="687">
        <f t="shared" si="80"/>
        <v>0</v>
      </c>
      <c r="CP80" s="688" t="str">
        <f t="shared" si="81"/>
        <v>-</v>
      </c>
      <c r="CQ80" s="683">
        <v>0</v>
      </c>
      <c r="CR80" s="681"/>
      <c r="CS80" s="681"/>
      <c r="CT80" s="681"/>
      <c r="CU80" s="687">
        <f t="shared" si="82"/>
        <v>0</v>
      </c>
      <c r="CV80" s="688" t="str">
        <f t="shared" si="83"/>
        <v>-</v>
      </c>
      <c r="CW80" s="683">
        <v>0</v>
      </c>
      <c r="CX80" s="681"/>
      <c r="CY80" s="681"/>
      <c r="CZ80" s="681"/>
      <c r="DA80" s="687">
        <f t="shared" si="84"/>
        <v>0</v>
      </c>
      <c r="DB80" s="688" t="str">
        <f t="shared" si="85"/>
        <v>-</v>
      </c>
      <c r="DC80" s="683">
        <v>0</v>
      </c>
      <c r="DD80" s="681"/>
      <c r="DE80" s="681"/>
      <c r="DF80" s="681"/>
      <c r="DG80" s="687">
        <f t="shared" si="86"/>
        <v>0</v>
      </c>
      <c r="DH80" s="688" t="str">
        <f t="shared" si="87"/>
        <v>-</v>
      </c>
    </row>
    <row r="81" spans="1:112" ht="20.100000000000001" customHeight="1">
      <c r="A81" s="192"/>
      <c r="B81" s="184" t="s">
        <v>3723</v>
      </c>
      <c r="C81" s="834" t="s">
        <v>2822</v>
      </c>
      <c r="D81" s="788" t="s">
        <v>3724</v>
      </c>
      <c r="E81" s="528" t="s">
        <v>3725</v>
      </c>
      <c r="F81" s="528"/>
      <c r="G81" s="529"/>
      <c r="H81" s="530" t="s">
        <v>3726</v>
      </c>
      <c r="I81" s="530"/>
      <c r="J81" s="21" t="s">
        <v>1438</v>
      </c>
      <c r="K81" s="687">
        <f t="shared" si="44"/>
        <v>0</v>
      </c>
      <c r="L81" s="681"/>
      <c r="M81" s="687">
        <f t="shared" si="45"/>
        <v>0</v>
      </c>
      <c r="N81" s="681"/>
      <c r="O81" s="687">
        <f t="shared" si="46"/>
        <v>0</v>
      </c>
      <c r="P81" s="688" t="str">
        <f t="shared" si="47"/>
        <v>-</v>
      </c>
      <c r="Q81" s="687">
        <f t="shared" si="48"/>
        <v>0</v>
      </c>
      <c r="R81" s="681"/>
      <c r="S81" s="687">
        <f t="shared" si="49"/>
        <v>0</v>
      </c>
      <c r="T81" s="681"/>
      <c r="U81" s="687">
        <f t="shared" si="50"/>
        <v>0</v>
      </c>
      <c r="V81" s="688" t="str">
        <f t="shared" si="51"/>
        <v>-</v>
      </c>
      <c r="W81" s="687">
        <f>W83</f>
        <v>0</v>
      </c>
      <c r="X81" s="681"/>
      <c r="Y81" s="687">
        <f>Y83</f>
        <v>0</v>
      </c>
      <c r="Z81" s="681"/>
      <c r="AA81" s="687">
        <f t="shared" si="52"/>
        <v>0</v>
      </c>
      <c r="AB81" s="688" t="str">
        <f t="shared" si="53"/>
        <v>-</v>
      </c>
      <c r="AC81" s="687">
        <f>AC83</f>
        <v>0</v>
      </c>
      <c r="AD81" s="681"/>
      <c r="AE81" s="687">
        <f>AE83</f>
        <v>0</v>
      </c>
      <c r="AF81" s="681"/>
      <c r="AG81" s="687">
        <f t="shared" si="54"/>
        <v>0</v>
      </c>
      <c r="AH81" s="688" t="str">
        <f t="shared" si="55"/>
        <v>-</v>
      </c>
      <c r="AI81" s="687">
        <f>AI83</f>
        <v>0</v>
      </c>
      <c r="AJ81" s="681"/>
      <c r="AK81" s="687">
        <f>AK83</f>
        <v>0</v>
      </c>
      <c r="AL81" s="681"/>
      <c r="AM81" s="687">
        <f t="shared" si="56"/>
        <v>0</v>
      </c>
      <c r="AN81" s="688" t="str">
        <f t="shared" si="57"/>
        <v>-</v>
      </c>
      <c r="AO81" s="687">
        <f t="shared" si="58"/>
        <v>0</v>
      </c>
      <c r="AP81" s="681"/>
      <c r="AQ81" s="687">
        <f t="shared" si="59"/>
        <v>0</v>
      </c>
      <c r="AR81" s="681"/>
      <c r="AS81" s="687">
        <f t="shared" si="60"/>
        <v>0</v>
      </c>
      <c r="AT81" s="688" t="str">
        <f t="shared" si="61"/>
        <v>-</v>
      </c>
      <c r="AU81" s="687">
        <f>AU83</f>
        <v>0</v>
      </c>
      <c r="AV81" s="681"/>
      <c r="AW81" s="687">
        <f>AW83</f>
        <v>0</v>
      </c>
      <c r="AX81" s="681"/>
      <c r="AY81" s="687">
        <f t="shared" si="62"/>
        <v>0</v>
      </c>
      <c r="AZ81" s="688" t="str">
        <f t="shared" si="63"/>
        <v>-</v>
      </c>
      <c r="BA81" s="687">
        <f>BA83</f>
        <v>0</v>
      </c>
      <c r="BB81" s="681"/>
      <c r="BC81" s="687">
        <f>BC83</f>
        <v>0</v>
      </c>
      <c r="BD81" s="681"/>
      <c r="BE81" s="687">
        <f t="shared" si="64"/>
        <v>0</v>
      </c>
      <c r="BF81" s="688" t="str">
        <f t="shared" si="65"/>
        <v>-</v>
      </c>
      <c r="BG81" s="687">
        <f>BG83</f>
        <v>0</v>
      </c>
      <c r="BH81" s="681"/>
      <c r="BI81" s="687">
        <f>BI83</f>
        <v>0</v>
      </c>
      <c r="BJ81" s="681"/>
      <c r="BK81" s="687">
        <f t="shared" si="66"/>
        <v>0</v>
      </c>
      <c r="BL81" s="688" t="str">
        <f t="shared" si="67"/>
        <v>-</v>
      </c>
      <c r="BM81" s="687">
        <f t="shared" si="68"/>
        <v>0</v>
      </c>
      <c r="BN81" s="681"/>
      <c r="BO81" s="687">
        <f t="shared" si="69"/>
        <v>0</v>
      </c>
      <c r="BP81" s="681"/>
      <c r="BQ81" s="687">
        <f t="shared" si="70"/>
        <v>0</v>
      </c>
      <c r="BR81" s="688" t="str">
        <f t="shared" si="71"/>
        <v>-</v>
      </c>
      <c r="BS81" s="687">
        <f>BS83</f>
        <v>0</v>
      </c>
      <c r="BT81" s="681"/>
      <c r="BU81" s="687">
        <f>BU83</f>
        <v>0</v>
      </c>
      <c r="BV81" s="681"/>
      <c r="BW81" s="687">
        <f t="shared" si="72"/>
        <v>0</v>
      </c>
      <c r="BX81" s="688" t="str">
        <f t="shared" si="73"/>
        <v>-</v>
      </c>
      <c r="BY81" s="687">
        <f>BY83</f>
        <v>0</v>
      </c>
      <c r="BZ81" s="681"/>
      <c r="CA81" s="687">
        <f>CA83</f>
        <v>0</v>
      </c>
      <c r="CB81" s="681"/>
      <c r="CC81" s="687">
        <f t="shared" si="74"/>
        <v>0</v>
      </c>
      <c r="CD81" s="688" t="str">
        <f t="shared" si="75"/>
        <v>-</v>
      </c>
      <c r="CE81" s="687">
        <f>CE83</f>
        <v>0</v>
      </c>
      <c r="CF81" s="681"/>
      <c r="CG81" s="687">
        <f>CG83</f>
        <v>0</v>
      </c>
      <c r="CH81" s="681"/>
      <c r="CI81" s="687">
        <f t="shared" si="76"/>
        <v>0</v>
      </c>
      <c r="CJ81" s="688" t="str">
        <f t="shared" si="77"/>
        <v>-</v>
      </c>
      <c r="CK81" s="687">
        <f t="shared" si="78"/>
        <v>0</v>
      </c>
      <c r="CL81" s="681"/>
      <c r="CM81" s="687">
        <f t="shared" si="79"/>
        <v>0</v>
      </c>
      <c r="CN81" s="681"/>
      <c r="CO81" s="687">
        <f t="shared" si="80"/>
        <v>0</v>
      </c>
      <c r="CP81" s="688" t="str">
        <f t="shared" si="81"/>
        <v>-</v>
      </c>
      <c r="CQ81" s="687">
        <f>CQ83</f>
        <v>0</v>
      </c>
      <c r="CR81" s="681"/>
      <c r="CS81" s="687">
        <f>CS83</f>
        <v>0</v>
      </c>
      <c r="CT81" s="681"/>
      <c r="CU81" s="687">
        <f t="shared" si="82"/>
        <v>0</v>
      </c>
      <c r="CV81" s="688" t="str">
        <f t="shared" si="83"/>
        <v>-</v>
      </c>
      <c r="CW81" s="687">
        <f>CW83</f>
        <v>0</v>
      </c>
      <c r="CX81" s="681"/>
      <c r="CY81" s="687">
        <f>CY83</f>
        <v>0</v>
      </c>
      <c r="CZ81" s="681"/>
      <c r="DA81" s="687">
        <f t="shared" si="84"/>
        <v>0</v>
      </c>
      <c r="DB81" s="688" t="str">
        <f t="shared" si="85"/>
        <v>-</v>
      </c>
      <c r="DC81" s="687">
        <f>DC83</f>
        <v>0</v>
      </c>
      <c r="DD81" s="681"/>
      <c r="DE81" s="687">
        <f>DE83</f>
        <v>0</v>
      </c>
      <c r="DF81" s="681"/>
      <c r="DG81" s="687">
        <f t="shared" si="86"/>
        <v>0</v>
      </c>
      <c r="DH81" s="688" t="str">
        <f t="shared" si="87"/>
        <v>-</v>
      </c>
    </row>
    <row r="82" spans="1:112" ht="20.100000000000001" customHeight="1">
      <c r="A82" s="192"/>
      <c r="B82" s="112" t="s">
        <v>3727</v>
      </c>
      <c r="C82" s="766"/>
      <c r="D82" s="766"/>
      <c r="E82" s="528" t="s">
        <v>3728</v>
      </c>
      <c r="F82" s="528"/>
      <c r="G82" s="529"/>
      <c r="H82" s="530" t="s">
        <v>3729</v>
      </c>
      <c r="I82" s="530"/>
      <c r="J82" s="738" t="s">
        <v>889</v>
      </c>
      <c r="K82" s="687">
        <f t="shared" si="44"/>
        <v>0</v>
      </c>
      <c r="L82" s="681"/>
      <c r="M82" s="687">
        <f t="shared" si="45"/>
        <v>0</v>
      </c>
      <c r="N82" s="681"/>
      <c r="O82" s="687">
        <f t="shared" si="46"/>
        <v>0</v>
      </c>
      <c r="P82" s="688" t="str">
        <f t="shared" si="47"/>
        <v>-</v>
      </c>
      <c r="Q82" s="687">
        <f t="shared" si="48"/>
        <v>0</v>
      </c>
      <c r="R82" s="681"/>
      <c r="S82" s="687">
        <f t="shared" si="49"/>
        <v>0</v>
      </c>
      <c r="T82" s="681"/>
      <c r="U82" s="687">
        <f t="shared" si="50"/>
        <v>0</v>
      </c>
      <c r="V82" s="688" t="str">
        <f t="shared" si="51"/>
        <v>-</v>
      </c>
      <c r="W82" s="687">
        <f>W84</f>
        <v>0</v>
      </c>
      <c r="X82" s="681"/>
      <c r="Y82" s="687">
        <f>Y84</f>
        <v>0</v>
      </c>
      <c r="Z82" s="681"/>
      <c r="AA82" s="687">
        <f t="shared" si="52"/>
        <v>0</v>
      </c>
      <c r="AB82" s="688" t="str">
        <f t="shared" si="53"/>
        <v>-</v>
      </c>
      <c r="AC82" s="687">
        <f>AC84</f>
        <v>0</v>
      </c>
      <c r="AD82" s="681"/>
      <c r="AE82" s="687">
        <f>AE84</f>
        <v>0</v>
      </c>
      <c r="AF82" s="681"/>
      <c r="AG82" s="687">
        <f t="shared" si="54"/>
        <v>0</v>
      </c>
      <c r="AH82" s="688" t="str">
        <f t="shared" si="55"/>
        <v>-</v>
      </c>
      <c r="AI82" s="687">
        <f>AI84</f>
        <v>0</v>
      </c>
      <c r="AJ82" s="681"/>
      <c r="AK82" s="687">
        <f>AK84</f>
        <v>0</v>
      </c>
      <c r="AL82" s="681"/>
      <c r="AM82" s="687">
        <f t="shared" si="56"/>
        <v>0</v>
      </c>
      <c r="AN82" s="688" t="str">
        <f t="shared" si="57"/>
        <v>-</v>
      </c>
      <c r="AO82" s="687">
        <f t="shared" si="58"/>
        <v>0</v>
      </c>
      <c r="AP82" s="681"/>
      <c r="AQ82" s="687">
        <f t="shared" si="59"/>
        <v>0</v>
      </c>
      <c r="AR82" s="681"/>
      <c r="AS82" s="687">
        <f t="shared" si="60"/>
        <v>0</v>
      </c>
      <c r="AT82" s="688" t="str">
        <f t="shared" si="61"/>
        <v>-</v>
      </c>
      <c r="AU82" s="687">
        <f>AU84</f>
        <v>0</v>
      </c>
      <c r="AV82" s="681"/>
      <c r="AW82" s="687">
        <f>AW84</f>
        <v>0</v>
      </c>
      <c r="AX82" s="681"/>
      <c r="AY82" s="687">
        <f t="shared" si="62"/>
        <v>0</v>
      </c>
      <c r="AZ82" s="688" t="str">
        <f t="shared" si="63"/>
        <v>-</v>
      </c>
      <c r="BA82" s="687">
        <f>BA84</f>
        <v>0</v>
      </c>
      <c r="BB82" s="681"/>
      <c r="BC82" s="687">
        <f>BC84</f>
        <v>0</v>
      </c>
      <c r="BD82" s="681"/>
      <c r="BE82" s="687">
        <f t="shared" si="64"/>
        <v>0</v>
      </c>
      <c r="BF82" s="688" t="str">
        <f t="shared" si="65"/>
        <v>-</v>
      </c>
      <c r="BG82" s="687">
        <f>BG84</f>
        <v>0</v>
      </c>
      <c r="BH82" s="681"/>
      <c r="BI82" s="687">
        <f>BI84</f>
        <v>0</v>
      </c>
      <c r="BJ82" s="681"/>
      <c r="BK82" s="687">
        <f t="shared" si="66"/>
        <v>0</v>
      </c>
      <c r="BL82" s="688" t="str">
        <f t="shared" si="67"/>
        <v>-</v>
      </c>
      <c r="BM82" s="687">
        <f t="shared" si="68"/>
        <v>0</v>
      </c>
      <c r="BN82" s="681"/>
      <c r="BO82" s="687">
        <f t="shared" si="69"/>
        <v>0</v>
      </c>
      <c r="BP82" s="681"/>
      <c r="BQ82" s="687">
        <f t="shared" si="70"/>
        <v>0</v>
      </c>
      <c r="BR82" s="688" t="str">
        <f t="shared" si="71"/>
        <v>-</v>
      </c>
      <c r="BS82" s="687">
        <f>BS84</f>
        <v>0</v>
      </c>
      <c r="BT82" s="681"/>
      <c r="BU82" s="687">
        <f>BU84</f>
        <v>0</v>
      </c>
      <c r="BV82" s="681"/>
      <c r="BW82" s="687">
        <f t="shared" si="72"/>
        <v>0</v>
      </c>
      <c r="BX82" s="688" t="str">
        <f t="shared" si="73"/>
        <v>-</v>
      </c>
      <c r="BY82" s="687">
        <f>BY84</f>
        <v>0</v>
      </c>
      <c r="BZ82" s="681"/>
      <c r="CA82" s="687">
        <f>CA84</f>
        <v>0</v>
      </c>
      <c r="CB82" s="681"/>
      <c r="CC82" s="687">
        <f t="shared" si="74"/>
        <v>0</v>
      </c>
      <c r="CD82" s="688" t="str">
        <f t="shared" si="75"/>
        <v>-</v>
      </c>
      <c r="CE82" s="687">
        <f>CE84</f>
        <v>0</v>
      </c>
      <c r="CF82" s="681"/>
      <c r="CG82" s="687">
        <f>CG84</f>
        <v>0</v>
      </c>
      <c r="CH82" s="681"/>
      <c r="CI82" s="687">
        <f t="shared" si="76"/>
        <v>0</v>
      </c>
      <c r="CJ82" s="688" t="str">
        <f t="shared" si="77"/>
        <v>-</v>
      </c>
      <c r="CK82" s="687">
        <f t="shared" si="78"/>
        <v>0</v>
      </c>
      <c r="CL82" s="681"/>
      <c r="CM82" s="687">
        <f t="shared" si="79"/>
        <v>0</v>
      </c>
      <c r="CN82" s="681"/>
      <c r="CO82" s="687">
        <f t="shared" si="80"/>
        <v>0</v>
      </c>
      <c r="CP82" s="688" t="str">
        <f t="shared" si="81"/>
        <v>-</v>
      </c>
      <c r="CQ82" s="687">
        <f>CQ84</f>
        <v>0</v>
      </c>
      <c r="CR82" s="681"/>
      <c r="CS82" s="687">
        <f>CS84</f>
        <v>0</v>
      </c>
      <c r="CT82" s="681"/>
      <c r="CU82" s="687">
        <f t="shared" si="82"/>
        <v>0</v>
      </c>
      <c r="CV82" s="688" t="str">
        <f t="shared" si="83"/>
        <v>-</v>
      </c>
      <c r="CW82" s="687">
        <f>CW84</f>
        <v>0</v>
      </c>
      <c r="CX82" s="681"/>
      <c r="CY82" s="687">
        <f>CY84</f>
        <v>0</v>
      </c>
      <c r="CZ82" s="681"/>
      <c r="DA82" s="687">
        <f t="shared" si="84"/>
        <v>0</v>
      </c>
      <c r="DB82" s="688" t="str">
        <f t="shared" si="85"/>
        <v>-</v>
      </c>
      <c r="DC82" s="687">
        <f>DC84</f>
        <v>0</v>
      </c>
      <c r="DD82" s="681"/>
      <c r="DE82" s="687">
        <f>DE84</f>
        <v>0</v>
      </c>
      <c r="DF82" s="681"/>
      <c r="DG82" s="687">
        <f t="shared" si="86"/>
        <v>0</v>
      </c>
      <c r="DH82" s="688" t="str">
        <f t="shared" si="87"/>
        <v>-</v>
      </c>
    </row>
    <row r="83" spans="1:112" ht="20.100000000000001" customHeight="1">
      <c r="A83" s="193"/>
      <c r="B83" s="184" t="s">
        <v>3730</v>
      </c>
      <c r="C83" s="800" t="s">
        <v>1945</v>
      </c>
      <c r="D83" s="845" t="s">
        <v>3731</v>
      </c>
      <c r="E83" s="528" t="s">
        <v>3726</v>
      </c>
      <c r="F83" s="528"/>
      <c r="G83" s="529"/>
      <c r="H83" s="530"/>
      <c r="I83" s="530"/>
      <c r="J83" s="389" t="s">
        <v>1438</v>
      </c>
      <c r="K83" s="687">
        <f t="shared" si="44"/>
        <v>0</v>
      </c>
      <c r="L83" s="681"/>
      <c r="M83" s="687">
        <f t="shared" si="45"/>
        <v>0</v>
      </c>
      <c r="N83" s="681"/>
      <c r="O83" s="687">
        <f t="shared" si="46"/>
        <v>0</v>
      </c>
      <c r="P83" s="688" t="str">
        <f t="shared" si="47"/>
        <v>-</v>
      </c>
      <c r="Q83" s="687">
        <f t="shared" si="48"/>
        <v>0</v>
      </c>
      <c r="R83" s="681"/>
      <c r="S83" s="687">
        <f t="shared" si="49"/>
        <v>0</v>
      </c>
      <c r="T83" s="681"/>
      <c r="U83" s="687">
        <f t="shared" si="50"/>
        <v>0</v>
      </c>
      <c r="V83" s="688" t="str">
        <f t="shared" si="51"/>
        <v>-</v>
      </c>
      <c r="W83" s="681"/>
      <c r="X83" s="681"/>
      <c r="Y83" s="681"/>
      <c r="Z83" s="681"/>
      <c r="AA83" s="687">
        <f t="shared" si="52"/>
        <v>0</v>
      </c>
      <c r="AB83" s="688" t="str">
        <f t="shared" si="53"/>
        <v>-</v>
      </c>
      <c r="AC83" s="681"/>
      <c r="AD83" s="681"/>
      <c r="AE83" s="681"/>
      <c r="AF83" s="681"/>
      <c r="AG83" s="687">
        <f t="shared" si="54"/>
        <v>0</v>
      </c>
      <c r="AH83" s="688" t="str">
        <f t="shared" si="55"/>
        <v>-</v>
      </c>
      <c r="AI83" s="681"/>
      <c r="AJ83" s="681"/>
      <c r="AK83" s="681"/>
      <c r="AL83" s="681"/>
      <c r="AM83" s="687">
        <f t="shared" si="56"/>
        <v>0</v>
      </c>
      <c r="AN83" s="688" t="str">
        <f t="shared" si="57"/>
        <v>-</v>
      </c>
      <c r="AO83" s="687">
        <f t="shared" si="58"/>
        <v>0</v>
      </c>
      <c r="AP83" s="681"/>
      <c r="AQ83" s="687">
        <f t="shared" si="59"/>
        <v>0</v>
      </c>
      <c r="AR83" s="681"/>
      <c r="AS83" s="687">
        <f t="shared" si="60"/>
        <v>0</v>
      </c>
      <c r="AT83" s="688" t="str">
        <f t="shared" si="61"/>
        <v>-</v>
      </c>
      <c r="AU83" s="681"/>
      <c r="AV83" s="681"/>
      <c r="AW83" s="681"/>
      <c r="AX83" s="681"/>
      <c r="AY83" s="687">
        <f t="shared" si="62"/>
        <v>0</v>
      </c>
      <c r="AZ83" s="688" t="str">
        <f t="shared" si="63"/>
        <v>-</v>
      </c>
      <c r="BA83" s="681"/>
      <c r="BB83" s="681"/>
      <c r="BC83" s="681"/>
      <c r="BD83" s="681"/>
      <c r="BE83" s="687">
        <f t="shared" si="64"/>
        <v>0</v>
      </c>
      <c r="BF83" s="688" t="str">
        <f t="shared" si="65"/>
        <v>-</v>
      </c>
      <c r="BG83" s="681"/>
      <c r="BH83" s="681"/>
      <c r="BI83" s="681"/>
      <c r="BJ83" s="681"/>
      <c r="BK83" s="687">
        <f t="shared" si="66"/>
        <v>0</v>
      </c>
      <c r="BL83" s="688" t="str">
        <f t="shared" si="67"/>
        <v>-</v>
      </c>
      <c r="BM83" s="687">
        <f t="shared" si="68"/>
        <v>0</v>
      </c>
      <c r="BN83" s="681"/>
      <c r="BO83" s="687">
        <f t="shared" si="69"/>
        <v>0</v>
      </c>
      <c r="BP83" s="681"/>
      <c r="BQ83" s="687">
        <f t="shared" si="70"/>
        <v>0</v>
      </c>
      <c r="BR83" s="688" t="str">
        <f t="shared" si="71"/>
        <v>-</v>
      </c>
      <c r="BS83" s="681"/>
      <c r="BT83" s="681"/>
      <c r="BU83" s="681"/>
      <c r="BV83" s="681"/>
      <c r="BW83" s="687">
        <f t="shared" si="72"/>
        <v>0</v>
      </c>
      <c r="BX83" s="688" t="str">
        <f t="shared" si="73"/>
        <v>-</v>
      </c>
      <c r="BY83" s="681"/>
      <c r="BZ83" s="681"/>
      <c r="CA83" s="681"/>
      <c r="CB83" s="681"/>
      <c r="CC83" s="687">
        <f t="shared" si="74"/>
        <v>0</v>
      </c>
      <c r="CD83" s="688" t="str">
        <f t="shared" si="75"/>
        <v>-</v>
      </c>
      <c r="CE83" s="681"/>
      <c r="CF83" s="681"/>
      <c r="CG83" s="681"/>
      <c r="CH83" s="681"/>
      <c r="CI83" s="687">
        <f t="shared" si="76"/>
        <v>0</v>
      </c>
      <c r="CJ83" s="688" t="str">
        <f t="shared" si="77"/>
        <v>-</v>
      </c>
      <c r="CK83" s="687">
        <f t="shared" si="78"/>
        <v>0</v>
      </c>
      <c r="CL83" s="681"/>
      <c r="CM83" s="687">
        <f t="shared" si="79"/>
        <v>0</v>
      </c>
      <c r="CN83" s="681"/>
      <c r="CO83" s="687">
        <f t="shared" si="80"/>
        <v>0</v>
      </c>
      <c r="CP83" s="688" t="str">
        <f t="shared" si="81"/>
        <v>-</v>
      </c>
      <c r="CQ83" s="681"/>
      <c r="CR83" s="681"/>
      <c r="CS83" s="681"/>
      <c r="CT83" s="681"/>
      <c r="CU83" s="687">
        <f t="shared" si="82"/>
        <v>0</v>
      </c>
      <c r="CV83" s="688" t="str">
        <f t="shared" si="83"/>
        <v>-</v>
      </c>
      <c r="CW83" s="681"/>
      <c r="CX83" s="681"/>
      <c r="CY83" s="681"/>
      <c r="CZ83" s="681"/>
      <c r="DA83" s="687">
        <f t="shared" si="84"/>
        <v>0</v>
      </c>
      <c r="DB83" s="688" t="str">
        <f t="shared" si="85"/>
        <v>-</v>
      </c>
      <c r="DC83" s="681"/>
      <c r="DD83" s="681"/>
      <c r="DE83" s="681"/>
      <c r="DF83" s="681"/>
      <c r="DG83" s="687">
        <f t="shared" si="86"/>
        <v>0</v>
      </c>
      <c r="DH83" s="688" t="str">
        <f t="shared" si="87"/>
        <v>-</v>
      </c>
    </row>
    <row r="84" spans="1:112" ht="20.100000000000001" customHeight="1">
      <c r="A84" s="193"/>
      <c r="B84" s="112" t="s">
        <v>3732</v>
      </c>
      <c r="C84" s="766"/>
      <c r="D84" s="766"/>
      <c r="E84" s="528" t="s">
        <v>3729</v>
      </c>
      <c r="F84" s="528"/>
      <c r="G84" s="529"/>
      <c r="H84" s="530"/>
      <c r="I84" s="530"/>
      <c r="J84" s="737" t="s">
        <v>889</v>
      </c>
      <c r="K84" s="687">
        <f t="shared" si="44"/>
        <v>0</v>
      </c>
      <c r="L84" s="681"/>
      <c r="M84" s="687">
        <f t="shared" si="45"/>
        <v>0</v>
      </c>
      <c r="N84" s="681"/>
      <c r="O84" s="687">
        <f t="shared" si="46"/>
        <v>0</v>
      </c>
      <c r="P84" s="688" t="str">
        <f t="shared" si="47"/>
        <v>-</v>
      </c>
      <c r="Q84" s="687">
        <f t="shared" si="48"/>
        <v>0</v>
      </c>
      <c r="R84" s="681"/>
      <c r="S84" s="687">
        <f t="shared" si="49"/>
        <v>0</v>
      </c>
      <c r="T84" s="681"/>
      <c r="U84" s="687">
        <f t="shared" si="50"/>
        <v>0</v>
      </c>
      <c r="V84" s="688" t="str">
        <f t="shared" si="51"/>
        <v>-</v>
      </c>
      <c r="W84" s="681"/>
      <c r="X84" s="681"/>
      <c r="Y84" s="681"/>
      <c r="Z84" s="681"/>
      <c r="AA84" s="687">
        <f t="shared" si="52"/>
        <v>0</v>
      </c>
      <c r="AB84" s="688" t="str">
        <f t="shared" si="53"/>
        <v>-</v>
      </c>
      <c r="AC84" s="681"/>
      <c r="AD84" s="681"/>
      <c r="AE84" s="681"/>
      <c r="AF84" s="681"/>
      <c r="AG84" s="687">
        <f t="shared" si="54"/>
        <v>0</v>
      </c>
      <c r="AH84" s="688" t="str">
        <f t="shared" si="55"/>
        <v>-</v>
      </c>
      <c r="AI84" s="681"/>
      <c r="AJ84" s="681"/>
      <c r="AK84" s="681"/>
      <c r="AL84" s="681"/>
      <c r="AM84" s="687">
        <f t="shared" si="56"/>
        <v>0</v>
      </c>
      <c r="AN84" s="688" t="str">
        <f t="shared" si="57"/>
        <v>-</v>
      </c>
      <c r="AO84" s="687">
        <f t="shared" si="58"/>
        <v>0</v>
      </c>
      <c r="AP84" s="681"/>
      <c r="AQ84" s="687">
        <f t="shared" si="59"/>
        <v>0</v>
      </c>
      <c r="AR84" s="681"/>
      <c r="AS84" s="687">
        <f t="shared" si="60"/>
        <v>0</v>
      </c>
      <c r="AT84" s="688" t="str">
        <f t="shared" si="61"/>
        <v>-</v>
      </c>
      <c r="AU84" s="681"/>
      <c r="AV84" s="681"/>
      <c r="AW84" s="681"/>
      <c r="AX84" s="681"/>
      <c r="AY84" s="687">
        <f t="shared" si="62"/>
        <v>0</v>
      </c>
      <c r="AZ84" s="688" t="str">
        <f t="shared" si="63"/>
        <v>-</v>
      </c>
      <c r="BA84" s="681"/>
      <c r="BB84" s="681"/>
      <c r="BC84" s="681"/>
      <c r="BD84" s="681"/>
      <c r="BE84" s="687">
        <f t="shared" si="64"/>
        <v>0</v>
      </c>
      <c r="BF84" s="688" t="str">
        <f t="shared" si="65"/>
        <v>-</v>
      </c>
      <c r="BG84" s="681"/>
      <c r="BH84" s="681"/>
      <c r="BI84" s="681"/>
      <c r="BJ84" s="681"/>
      <c r="BK84" s="687">
        <f t="shared" si="66"/>
        <v>0</v>
      </c>
      <c r="BL84" s="688" t="str">
        <f t="shared" si="67"/>
        <v>-</v>
      </c>
      <c r="BM84" s="687">
        <f t="shared" si="68"/>
        <v>0</v>
      </c>
      <c r="BN84" s="681"/>
      <c r="BO84" s="687">
        <f t="shared" si="69"/>
        <v>0</v>
      </c>
      <c r="BP84" s="681"/>
      <c r="BQ84" s="687">
        <f t="shared" si="70"/>
        <v>0</v>
      </c>
      <c r="BR84" s="688" t="str">
        <f t="shared" si="71"/>
        <v>-</v>
      </c>
      <c r="BS84" s="681"/>
      <c r="BT84" s="681"/>
      <c r="BU84" s="681"/>
      <c r="BV84" s="681"/>
      <c r="BW84" s="687">
        <f t="shared" si="72"/>
        <v>0</v>
      </c>
      <c r="BX84" s="688" t="str">
        <f t="shared" si="73"/>
        <v>-</v>
      </c>
      <c r="BY84" s="681"/>
      <c r="BZ84" s="681"/>
      <c r="CA84" s="681"/>
      <c r="CB84" s="681"/>
      <c r="CC84" s="687">
        <f t="shared" si="74"/>
        <v>0</v>
      </c>
      <c r="CD84" s="688" t="str">
        <f t="shared" si="75"/>
        <v>-</v>
      </c>
      <c r="CE84" s="681"/>
      <c r="CF84" s="681"/>
      <c r="CG84" s="681"/>
      <c r="CH84" s="681"/>
      <c r="CI84" s="687">
        <f t="shared" si="76"/>
        <v>0</v>
      </c>
      <c r="CJ84" s="688" t="str">
        <f t="shared" si="77"/>
        <v>-</v>
      </c>
      <c r="CK84" s="687">
        <f t="shared" si="78"/>
        <v>0</v>
      </c>
      <c r="CL84" s="681"/>
      <c r="CM84" s="687">
        <f t="shared" si="79"/>
        <v>0</v>
      </c>
      <c r="CN84" s="681"/>
      <c r="CO84" s="687">
        <f t="shared" si="80"/>
        <v>0</v>
      </c>
      <c r="CP84" s="688" t="str">
        <f t="shared" si="81"/>
        <v>-</v>
      </c>
      <c r="CQ84" s="681"/>
      <c r="CR84" s="681"/>
      <c r="CS84" s="681"/>
      <c r="CT84" s="681"/>
      <c r="CU84" s="687">
        <f t="shared" si="82"/>
        <v>0</v>
      </c>
      <c r="CV84" s="688" t="str">
        <f t="shared" si="83"/>
        <v>-</v>
      </c>
      <c r="CW84" s="681"/>
      <c r="CX84" s="681"/>
      <c r="CY84" s="681"/>
      <c r="CZ84" s="681"/>
      <c r="DA84" s="687">
        <f t="shared" si="84"/>
        <v>0</v>
      </c>
      <c r="DB84" s="688" t="str">
        <f t="shared" si="85"/>
        <v>-</v>
      </c>
      <c r="DC84" s="681"/>
      <c r="DD84" s="681"/>
      <c r="DE84" s="681"/>
      <c r="DF84" s="681"/>
      <c r="DG84" s="687">
        <f t="shared" si="86"/>
        <v>0</v>
      </c>
      <c r="DH84" s="688" t="str">
        <f t="shared" si="87"/>
        <v>-</v>
      </c>
    </row>
    <row r="85" spans="1:112" ht="20.100000000000001" customHeight="1">
      <c r="A85" s="193"/>
      <c r="B85" s="112"/>
      <c r="C85" s="857" t="s">
        <v>2090</v>
      </c>
      <c r="D85" s="858" t="s">
        <v>3733</v>
      </c>
      <c r="E85" s="528"/>
      <c r="F85" s="528"/>
      <c r="G85" s="529"/>
      <c r="H85" s="530"/>
      <c r="I85" s="530"/>
      <c r="J85" s="196" t="s">
        <v>883</v>
      </c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81"/>
      <c r="AB85" s="681"/>
      <c r="AC85" s="681"/>
      <c r="AD85" s="681"/>
      <c r="AE85" s="681"/>
      <c r="AF85" s="681"/>
      <c r="AG85" s="681"/>
      <c r="AH85" s="681"/>
      <c r="AI85" s="681"/>
      <c r="AJ85" s="681"/>
      <c r="AK85" s="681"/>
      <c r="AL85" s="681"/>
      <c r="AM85" s="681"/>
      <c r="AN85" s="681"/>
      <c r="AO85" s="681"/>
      <c r="AP85" s="681"/>
      <c r="AQ85" s="681"/>
      <c r="AR85" s="681"/>
      <c r="AS85" s="681"/>
      <c r="AT85" s="681"/>
      <c r="AU85" s="681"/>
      <c r="AV85" s="681"/>
      <c r="AW85" s="681"/>
      <c r="AX85" s="681"/>
      <c r="AY85" s="681"/>
      <c r="AZ85" s="681"/>
      <c r="BA85" s="681"/>
      <c r="BB85" s="681"/>
      <c r="BC85" s="681"/>
      <c r="BD85" s="681"/>
      <c r="BE85" s="681"/>
      <c r="BF85" s="681"/>
      <c r="BG85" s="681"/>
      <c r="BH85" s="681"/>
      <c r="BI85" s="681"/>
      <c r="BJ85" s="681"/>
      <c r="BK85" s="681"/>
      <c r="BL85" s="681"/>
      <c r="BM85" s="681"/>
      <c r="BN85" s="681"/>
      <c r="BO85" s="681"/>
      <c r="BP85" s="681"/>
      <c r="BQ85" s="681"/>
      <c r="BR85" s="681"/>
      <c r="BS85" s="681"/>
      <c r="BT85" s="681"/>
      <c r="BU85" s="681"/>
      <c r="BV85" s="681"/>
      <c r="BW85" s="681"/>
      <c r="BX85" s="681"/>
      <c r="BY85" s="681"/>
      <c r="BZ85" s="681"/>
      <c r="CA85" s="681"/>
      <c r="CB85" s="681"/>
      <c r="CC85" s="681"/>
      <c r="CD85" s="681"/>
      <c r="CE85" s="681"/>
      <c r="CF85" s="681"/>
      <c r="CG85" s="681"/>
      <c r="CH85" s="681"/>
      <c r="CI85" s="681"/>
      <c r="CJ85" s="681"/>
      <c r="CK85" s="681"/>
      <c r="CL85" s="681"/>
      <c r="CM85" s="681"/>
      <c r="CN85" s="681"/>
      <c r="CO85" s="681"/>
      <c r="CP85" s="681"/>
      <c r="CQ85" s="681"/>
      <c r="CR85" s="681"/>
      <c r="CS85" s="681"/>
      <c r="CT85" s="681"/>
      <c r="CU85" s="681"/>
      <c r="CV85" s="681"/>
      <c r="CW85" s="681"/>
      <c r="CX85" s="681"/>
      <c r="CY85" s="681"/>
      <c r="CZ85" s="681"/>
      <c r="DA85" s="681"/>
      <c r="DB85" s="681"/>
      <c r="DC85" s="681"/>
      <c r="DD85" s="681"/>
      <c r="DE85" s="681"/>
      <c r="DF85" s="681"/>
      <c r="DG85" s="681"/>
      <c r="DH85" s="681"/>
    </row>
    <row r="86" spans="1:112" ht="20.100000000000001" customHeight="1">
      <c r="A86" s="193"/>
      <c r="B86" s="112"/>
      <c r="C86" s="751"/>
      <c r="D86" s="751"/>
      <c r="E86" s="528" t="s">
        <v>3734</v>
      </c>
      <c r="F86" s="528"/>
      <c r="G86" s="529"/>
      <c r="H86" s="530"/>
      <c r="I86" s="530"/>
      <c r="J86" s="739" t="s">
        <v>889</v>
      </c>
      <c r="K86" s="687">
        <f>Q86+AO86+BM86+CK86</f>
        <v>0</v>
      </c>
      <c r="L86" s="681"/>
      <c r="M86" s="687">
        <f>S86+AQ86+BO86+CM86</f>
        <v>0</v>
      </c>
      <c r="N86" s="681"/>
      <c r="O86" s="687">
        <f>IFERROR(M86-K86,"-")</f>
        <v>0</v>
      </c>
      <c r="P86" s="688" t="str">
        <f>IFERROR(M86/K86,"-")</f>
        <v>-</v>
      </c>
      <c r="Q86" s="687">
        <f>W86+AC86+AI86</f>
        <v>0</v>
      </c>
      <c r="R86" s="681"/>
      <c r="S86" s="687">
        <f>Y86+AE86+AK86</f>
        <v>0</v>
      </c>
      <c r="T86" s="681"/>
      <c r="U86" s="687">
        <f>IFERROR(S86-Q86,"-")</f>
        <v>0</v>
      </c>
      <c r="V86" s="688" t="str">
        <f>IFERROR(S86/Q86,"-")</f>
        <v>-</v>
      </c>
      <c r="W86" s="681"/>
      <c r="X86" s="681"/>
      <c r="Y86" s="681"/>
      <c r="Z86" s="681"/>
      <c r="AA86" s="687">
        <f>IFERROR(Y86-W86,"-")</f>
        <v>0</v>
      </c>
      <c r="AB86" s="688" t="str">
        <f>IFERROR(Y86/W86,"-")</f>
        <v>-</v>
      </c>
      <c r="AC86" s="681"/>
      <c r="AD86" s="681"/>
      <c r="AE86" s="681"/>
      <c r="AF86" s="681"/>
      <c r="AG86" s="687">
        <f>IFERROR(AE86-AC86,"-")</f>
        <v>0</v>
      </c>
      <c r="AH86" s="688" t="str">
        <f>IFERROR(AE86/AC86,"-")</f>
        <v>-</v>
      </c>
      <c r="AI86" s="681"/>
      <c r="AJ86" s="681"/>
      <c r="AK86" s="681"/>
      <c r="AL86" s="681"/>
      <c r="AM86" s="687">
        <f>IFERROR(AK86-AI86,"-")</f>
        <v>0</v>
      </c>
      <c r="AN86" s="688" t="str">
        <f>IFERROR(AK86/AI86,"-")</f>
        <v>-</v>
      </c>
      <c r="AO86" s="687">
        <f>AU86+BA86+BG86</f>
        <v>0</v>
      </c>
      <c r="AP86" s="681"/>
      <c r="AQ86" s="687">
        <f>AW86+BC86+BI86</f>
        <v>0</v>
      </c>
      <c r="AR86" s="681"/>
      <c r="AS86" s="687">
        <f>IFERROR(AQ86-AO86,"-")</f>
        <v>0</v>
      </c>
      <c r="AT86" s="688" t="str">
        <f>IFERROR(AQ86/AO86,"-")</f>
        <v>-</v>
      </c>
      <c r="AU86" s="681"/>
      <c r="AV86" s="681"/>
      <c r="AW86" s="681"/>
      <c r="AX86" s="681"/>
      <c r="AY86" s="687">
        <f>IFERROR(AW86-AU86,"-")</f>
        <v>0</v>
      </c>
      <c r="AZ86" s="688" t="str">
        <f>IFERROR(AW86/AU86,"-")</f>
        <v>-</v>
      </c>
      <c r="BA86" s="681"/>
      <c r="BB86" s="681"/>
      <c r="BC86" s="681"/>
      <c r="BD86" s="681"/>
      <c r="BE86" s="687">
        <f>IFERROR(BC86-BA86,"-")</f>
        <v>0</v>
      </c>
      <c r="BF86" s="688" t="str">
        <f>IFERROR(BC86/BA86,"-")</f>
        <v>-</v>
      </c>
      <c r="BG86" s="681"/>
      <c r="BH86" s="681"/>
      <c r="BI86" s="681"/>
      <c r="BJ86" s="681"/>
      <c r="BK86" s="687">
        <f>IFERROR(BI86-BG86,"-")</f>
        <v>0</v>
      </c>
      <c r="BL86" s="688" t="str">
        <f>IFERROR(BI86/BG86,"-")</f>
        <v>-</v>
      </c>
      <c r="BM86" s="687">
        <f>BS86+BY86+CE86</f>
        <v>0</v>
      </c>
      <c r="BN86" s="681"/>
      <c r="BO86" s="687">
        <f>BU86+CA86+CG86</f>
        <v>0</v>
      </c>
      <c r="BP86" s="681"/>
      <c r="BQ86" s="687">
        <f>IFERROR(BO86-BM86,"-")</f>
        <v>0</v>
      </c>
      <c r="BR86" s="688" t="str">
        <f>IFERROR(BO86/BM86,"-")</f>
        <v>-</v>
      </c>
      <c r="BS86" s="681"/>
      <c r="BT86" s="681"/>
      <c r="BU86" s="681"/>
      <c r="BV86" s="681"/>
      <c r="BW86" s="687">
        <f>IFERROR(BU86-BS86,"-")</f>
        <v>0</v>
      </c>
      <c r="BX86" s="688" t="str">
        <f>IFERROR(BU86/BS86,"-")</f>
        <v>-</v>
      </c>
      <c r="BY86" s="681"/>
      <c r="BZ86" s="681"/>
      <c r="CA86" s="681"/>
      <c r="CB86" s="681"/>
      <c r="CC86" s="687">
        <f>IFERROR(CA86-BY86,"-")</f>
        <v>0</v>
      </c>
      <c r="CD86" s="688" t="str">
        <f>IFERROR(CA86/BY86,"-")</f>
        <v>-</v>
      </c>
      <c r="CE86" s="681"/>
      <c r="CF86" s="681"/>
      <c r="CG86" s="681"/>
      <c r="CH86" s="681"/>
      <c r="CI86" s="687">
        <f>IFERROR(CG86-CE86,"-")</f>
        <v>0</v>
      </c>
      <c r="CJ86" s="688" t="str">
        <f>IFERROR(CG86/CE86,"-")</f>
        <v>-</v>
      </c>
      <c r="CK86" s="687">
        <f>CQ86+CW86+DC86</f>
        <v>0</v>
      </c>
      <c r="CL86" s="681"/>
      <c r="CM86" s="687">
        <f>CS86+CY86+DE86</f>
        <v>0</v>
      </c>
      <c r="CN86" s="681"/>
      <c r="CO86" s="687">
        <f>IFERROR(CM86-CK86,"-")</f>
        <v>0</v>
      </c>
      <c r="CP86" s="688" t="str">
        <f>IFERROR(CM86/CK86,"-")</f>
        <v>-</v>
      </c>
      <c r="CQ86" s="681"/>
      <c r="CR86" s="681"/>
      <c r="CS86" s="681"/>
      <c r="CT86" s="681"/>
      <c r="CU86" s="687">
        <f>IFERROR(CS86-CQ86,"-")</f>
        <v>0</v>
      </c>
      <c r="CV86" s="688" t="str">
        <f>IFERROR(CS86/CQ86,"-")</f>
        <v>-</v>
      </c>
      <c r="CW86" s="681"/>
      <c r="CX86" s="681"/>
      <c r="CY86" s="681"/>
      <c r="CZ86" s="681"/>
      <c r="DA86" s="687">
        <f>IFERROR(CY86-CW86,"-")</f>
        <v>0</v>
      </c>
      <c r="DB86" s="688" t="str">
        <f>IFERROR(CY86/CW86,"-")</f>
        <v>-</v>
      </c>
      <c r="DC86" s="681"/>
      <c r="DD86" s="681"/>
      <c r="DE86" s="681"/>
      <c r="DF86" s="681"/>
      <c r="DG86" s="687">
        <f>IFERROR(DE86-DC86,"-")</f>
        <v>0</v>
      </c>
      <c r="DH86" s="688" t="str">
        <f>IFERROR(DE86/DC86,"-")</f>
        <v>-</v>
      </c>
    </row>
    <row r="87" spans="1:112" ht="20.100000000000001" customHeight="1">
      <c r="B87" s="83"/>
      <c r="C87" s="366"/>
      <c r="D87" s="197"/>
      <c r="E87" s="528" t="s">
        <v>3735</v>
      </c>
      <c r="F87" s="528"/>
      <c r="G87" s="529"/>
      <c r="H87" s="530"/>
      <c r="I87" s="530"/>
      <c r="J87" s="727"/>
      <c r="K87" s="687">
        <f>Q87+AO87+BM87+CK87</f>
        <v>0</v>
      </c>
      <c r="L87" s="681"/>
      <c r="M87" s="687">
        <f>S87+AQ87+BO87+CM87</f>
        <v>0</v>
      </c>
      <c r="N87" s="681"/>
      <c r="O87" s="687">
        <f>IFERROR(M87-K87,"-")</f>
        <v>0</v>
      </c>
      <c r="P87" s="688" t="str">
        <f>IFERROR(M87/K87,"-")</f>
        <v>-</v>
      </c>
      <c r="Q87" s="687">
        <f>W87+AC87+AI87</f>
        <v>0</v>
      </c>
      <c r="R87" s="681"/>
      <c r="S87" s="687">
        <f>Y87+AE87+AK87</f>
        <v>0</v>
      </c>
      <c r="T87" s="681"/>
      <c r="U87" s="687">
        <f>IFERROR(S87-Q87,"-")</f>
        <v>0</v>
      </c>
      <c r="V87" s="688" t="str">
        <f>IFERROR(S87/Q87,"-")</f>
        <v>-</v>
      </c>
      <c r="W87" s="681"/>
      <c r="X87" s="681"/>
      <c r="Y87" s="681"/>
      <c r="Z87" s="681"/>
      <c r="AA87" s="687">
        <f>IFERROR(Y87-W87,"-")</f>
        <v>0</v>
      </c>
      <c r="AB87" s="688" t="str">
        <f>IFERROR(Y87/W87,"-")</f>
        <v>-</v>
      </c>
      <c r="AC87" s="681"/>
      <c r="AD87" s="681"/>
      <c r="AE87" s="681"/>
      <c r="AF87" s="681"/>
      <c r="AG87" s="687">
        <f>IFERROR(AE87-AC87,"-")</f>
        <v>0</v>
      </c>
      <c r="AH87" s="688" t="str">
        <f>IFERROR(AE87/AC87,"-")</f>
        <v>-</v>
      </c>
      <c r="AI87" s="681"/>
      <c r="AJ87" s="681"/>
      <c r="AK87" s="681"/>
      <c r="AL87" s="681"/>
      <c r="AM87" s="687">
        <f>IFERROR(AK87-AI87,"-")</f>
        <v>0</v>
      </c>
      <c r="AN87" s="688" t="str">
        <f>IFERROR(AK87/AI87,"-")</f>
        <v>-</v>
      </c>
      <c r="AO87" s="687">
        <f>AU87+BA87+BG87</f>
        <v>0</v>
      </c>
      <c r="AP87" s="681"/>
      <c r="AQ87" s="687">
        <f>AW87+BC87+BI87</f>
        <v>0</v>
      </c>
      <c r="AR87" s="681"/>
      <c r="AS87" s="687">
        <f>IFERROR(AQ87-AO87,"-")</f>
        <v>0</v>
      </c>
      <c r="AT87" s="688" t="str">
        <f>IFERROR(AQ87/AO87,"-")</f>
        <v>-</v>
      </c>
      <c r="AU87" s="681"/>
      <c r="AV87" s="681"/>
      <c r="AW87" s="681"/>
      <c r="AX87" s="681"/>
      <c r="AY87" s="687">
        <f>IFERROR(AW87-AU87,"-")</f>
        <v>0</v>
      </c>
      <c r="AZ87" s="688" t="str">
        <f>IFERROR(AW87/AU87,"-")</f>
        <v>-</v>
      </c>
      <c r="BA87" s="681"/>
      <c r="BB87" s="681"/>
      <c r="BC87" s="681"/>
      <c r="BD87" s="681"/>
      <c r="BE87" s="687">
        <f>IFERROR(BC87-BA87,"-")</f>
        <v>0</v>
      </c>
      <c r="BF87" s="688" t="str">
        <f>IFERROR(BC87/BA87,"-")</f>
        <v>-</v>
      </c>
      <c r="BG87" s="681"/>
      <c r="BH87" s="681"/>
      <c r="BI87" s="681"/>
      <c r="BJ87" s="681"/>
      <c r="BK87" s="687">
        <f>IFERROR(BI87-BG87,"-")</f>
        <v>0</v>
      </c>
      <c r="BL87" s="688" t="str">
        <f>IFERROR(BI87/BG87,"-")</f>
        <v>-</v>
      </c>
      <c r="BM87" s="687">
        <f>BS87+BY87+CE87</f>
        <v>0</v>
      </c>
      <c r="BN87" s="681"/>
      <c r="BO87" s="687">
        <f>BU87+CA87+CG87</f>
        <v>0</v>
      </c>
      <c r="BP87" s="681"/>
      <c r="BQ87" s="687">
        <f>IFERROR(BO87-BM87,"-")</f>
        <v>0</v>
      </c>
      <c r="BR87" s="688" t="str">
        <f>IFERROR(BO87/BM87,"-")</f>
        <v>-</v>
      </c>
      <c r="BS87" s="681"/>
      <c r="BT87" s="681"/>
      <c r="BU87" s="681"/>
      <c r="BV87" s="681"/>
      <c r="BW87" s="687">
        <f>IFERROR(BU87-BS87,"-")</f>
        <v>0</v>
      </c>
      <c r="BX87" s="688" t="str">
        <f>IFERROR(BU87/BS87,"-")</f>
        <v>-</v>
      </c>
      <c r="BY87" s="681"/>
      <c r="BZ87" s="681"/>
      <c r="CA87" s="681"/>
      <c r="CB87" s="681"/>
      <c r="CC87" s="687">
        <f>IFERROR(CA87-BY87,"-")</f>
        <v>0</v>
      </c>
      <c r="CD87" s="688" t="str">
        <f>IFERROR(CA87/BY87,"-")</f>
        <v>-</v>
      </c>
      <c r="CE87" s="681"/>
      <c r="CF87" s="681"/>
      <c r="CG87" s="681"/>
      <c r="CH87" s="681"/>
      <c r="CI87" s="687">
        <f>IFERROR(CG87-CE87,"-")</f>
        <v>0</v>
      </c>
      <c r="CJ87" s="688" t="str">
        <f>IFERROR(CG87/CE87,"-")</f>
        <v>-</v>
      </c>
      <c r="CK87" s="687">
        <f>CQ87+CW87+DC87</f>
        <v>0</v>
      </c>
      <c r="CL87" s="681"/>
      <c r="CM87" s="687">
        <f>CS87+CY87+DE87</f>
        <v>0</v>
      </c>
      <c r="CN87" s="681"/>
      <c r="CO87" s="687">
        <f>IFERROR(CM87-CK87,"-")</f>
        <v>0</v>
      </c>
      <c r="CP87" s="688" t="str">
        <f>IFERROR(CM87/CK87,"-")</f>
        <v>-</v>
      </c>
      <c r="CQ87" s="681"/>
      <c r="CR87" s="681"/>
      <c r="CS87" s="681"/>
      <c r="CT87" s="681"/>
      <c r="CU87" s="687">
        <f>IFERROR(CS87-CQ87,"-")</f>
        <v>0</v>
      </c>
      <c r="CV87" s="688" t="str">
        <f>IFERROR(CS87/CQ87,"-")</f>
        <v>-</v>
      </c>
      <c r="CW87" s="681"/>
      <c r="CX87" s="681"/>
      <c r="CY87" s="681"/>
      <c r="CZ87" s="681"/>
      <c r="DA87" s="687">
        <f>IFERROR(CY87-CW87,"-")</f>
        <v>0</v>
      </c>
      <c r="DB87" s="688" t="str">
        <f>IFERROR(CY87/CW87,"-")</f>
        <v>-</v>
      </c>
      <c r="DC87" s="681"/>
      <c r="DD87" s="681"/>
      <c r="DE87" s="681"/>
      <c r="DF87" s="681"/>
      <c r="DG87" s="687">
        <f>IFERROR(DE87-DC87,"-")</f>
        <v>0</v>
      </c>
      <c r="DH87" s="688" t="str">
        <f>IFERROR(DE87/DC87,"-")</f>
        <v>-</v>
      </c>
    </row>
    <row r="88" spans="1:112" ht="20.100000000000001" customHeight="1">
      <c r="B88" s="83"/>
      <c r="C88" s="366"/>
      <c r="E88" s="528" t="s">
        <v>3736</v>
      </c>
      <c r="F88" s="528"/>
      <c r="G88" s="529"/>
      <c r="H88" s="530"/>
      <c r="I88" s="530"/>
      <c r="J88" s="727"/>
      <c r="K88" s="687">
        <f>Q88+AO88+BM88+CK88</f>
        <v>0</v>
      </c>
      <c r="L88" s="681"/>
      <c r="M88" s="687">
        <f>S88+AQ88+BO88+CM88</f>
        <v>0</v>
      </c>
      <c r="N88" s="681"/>
      <c r="O88" s="687">
        <f>IFERROR(M88-K88,"-")</f>
        <v>0</v>
      </c>
      <c r="P88" s="688" t="str">
        <f>IFERROR(M88/K88,"-")</f>
        <v>-</v>
      </c>
      <c r="Q88" s="687">
        <f>W88+AC88+AI88</f>
        <v>0</v>
      </c>
      <c r="R88" s="681"/>
      <c r="S88" s="687">
        <f>Y88+AE88+AK88</f>
        <v>0</v>
      </c>
      <c r="T88" s="681"/>
      <c r="U88" s="687">
        <f>IFERROR(S88-Q88,"-")</f>
        <v>0</v>
      </c>
      <c r="V88" s="688" t="str">
        <f>IFERROR(S88/Q88,"-")</f>
        <v>-</v>
      </c>
      <c r="W88" s="681"/>
      <c r="X88" s="681"/>
      <c r="Y88" s="681"/>
      <c r="Z88" s="681"/>
      <c r="AA88" s="687">
        <f>IFERROR(Y88-W88,"-")</f>
        <v>0</v>
      </c>
      <c r="AB88" s="688" t="str">
        <f>IFERROR(Y88/W88,"-")</f>
        <v>-</v>
      </c>
      <c r="AC88" s="681"/>
      <c r="AD88" s="681"/>
      <c r="AE88" s="681"/>
      <c r="AF88" s="681"/>
      <c r="AG88" s="687">
        <f>IFERROR(AE88-AC88,"-")</f>
        <v>0</v>
      </c>
      <c r="AH88" s="688" t="str">
        <f>IFERROR(AE88/AC88,"-")</f>
        <v>-</v>
      </c>
      <c r="AI88" s="681"/>
      <c r="AJ88" s="681"/>
      <c r="AK88" s="681"/>
      <c r="AL88" s="681"/>
      <c r="AM88" s="687">
        <f>IFERROR(AK88-AI88,"-")</f>
        <v>0</v>
      </c>
      <c r="AN88" s="688" t="str">
        <f>IFERROR(AK88/AI88,"-")</f>
        <v>-</v>
      </c>
      <c r="AO88" s="687">
        <f>AU88+BA88+BG88</f>
        <v>0</v>
      </c>
      <c r="AP88" s="681"/>
      <c r="AQ88" s="687">
        <f>AW88+BC88+BI88</f>
        <v>0</v>
      </c>
      <c r="AR88" s="681"/>
      <c r="AS88" s="687">
        <f>IFERROR(AQ88-AO88,"-")</f>
        <v>0</v>
      </c>
      <c r="AT88" s="688" t="str">
        <f>IFERROR(AQ88/AO88,"-")</f>
        <v>-</v>
      </c>
      <c r="AU88" s="681"/>
      <c r="AV88" s="681"/>
      <c r="AW88" s="681"/>
      <c r="AX88" s="681"/>
      <c r="AY88" s="687">
        <f>IFERROR(AW88-AU88,"-")</f>
        <v>0</v>
      </c>
      <c r="AZ88" s="688" t="str">
        <f>IFERROR(AW88/AU88,"-")</f>
        <v>-</v>
      </c>
      <c r="BA88" s="681"/>
      <c r="BB88" s="681"/>
      <c r="BC88" s="681"/>
      <c r="BD88" s="681"/>
      <c r="BE88" s="687">
        <f>IFERROR(BC88-BA88,"-")</f>
        <v>0</v>
      </c>
      <c r="BF88" s="688" t="str">
        <f>IFERROR(BC88/BA88,"-")</f>
        <v>-</v>
      </c>
      <c r="BG88" s="681"/>
      <c r="BH88" s="681"/>
      <c r="BI88" s="681"/>
      <c r="BJ88" s="681"/>
      <c r="BK88" s="687">
        <f>IFERROR(BI88-BG88,"-")</f>
        <v>0</v>
      </c>
      <c r="BL88" s="688" t="str">
        <f>IFERROR(BI88/BG88,"-")</f>
        <v>-</v>
      </c>
      <c r="BM88" s="687">
        <f>BS88+BY88+CE88</f>
        <v>0</v>
      </c>
      <c r="BN88" s="681"/>
      <c r="BO88" s="687">
        <f>BU88+CA88+CG88</f>
        <v>0</v>
      </c>
      <c r="BP88" s="681"/>
      <c r="BQ88" s="687">
        <f>IFERROR(BO88-BM88,"-")</f>
        <v>0</v>
      </c>
      <c r="BR88" s="688" t="str">
        <f>IFERROR(BO88/BM88,"-")</f>
        <v>-</v>
      </c>
      <c r="BS88" s="681"/>
      <c r="BT88" s="681"/>
      <c r="BU88" s="681"/>
      <c r="BV88" s="681"/>
      <c r="BW88" s="687">
        <f>IFERROR(BU88-BS88,"-")</f>
        <v>0</v>
      </c>
      <c r="BX88" s="688" t="str">
        <f>IFERROR(BU88/BS88,"-")</f>
        <v>-</v>
      </c>
      <c r="BY88" s="681"/>
      <c r="BZ88" s="681"/>
      <c r="CA88" s="681"/>
      <c r="CB88" s="681"/>
      <c r="CC88" s="687">
        <f>IFERROR(CA88-BY88,"-")</f>
        <v>0</v>
      </c>
      <c r="CD88" s="688" t="str">
        <f>IFERROR(CA88/BY88,"-")</f>
        <v>-</v>
      </c>
      <c r="CE88" s="681"/>
      <c r="CF88" s="681"/>
      <c r="CG88" s="681"/>
      <c r="CH88" s="681"/>
      <c r="CI88" s="687">
        <f>IFERROR(CG88-CE88,"-")</f>
        <v>0</v>
      </c>
      <c r="CJ88" s="688" t="str">
        <f>IFERROR(CG88/CE88,"-")</f>
        <v>-</v>
      </c>
      <c r="CK88" s="687">
        <f>CQ88+CW88+DC88</f>
        <v>0</v>
      </c>
      <c r="CL88" s="681"/>
      <c r="CM88" s="687">
        <f>CS88+CY88+DE88</f>
        <v>0</v>
      </c>
      <c r="CN88" s="681"/>
      <c r="CO88" s="687">
        <f>IFERROR(CM88-CK88,"-")</f>
        <v>0</v>
      </c>
      <c r="CP88" s="688" t="str">
        <f>IFERROR(CM88/CK88,"-")</f>
        <v>-</v>
      </c>
      <c r="CQ88" s="681"/>
      <c r="CR88" s="681"/>
      <c r="CS88" s="681"/>
      <c r="CT88" s="681"/>
      <c r="CU88" s="687">
        <f>IFERROR(CS88-CQ88,"-")</f>
        <v>0</v>
      </c>
      <c r="CV88" s="688" t="str">
        <f>IFERROR(CS88/CQ88,"-")</f>
        <v>-</v>
      </c>
      <c r="CW88" s="681"/>
      <c r="CX88" s="681"/>
      <c r="CY88" s="681"/>
      <c r="CZ88" s="681"/>
      <c r="DA88" s="687">
        <f>IFERROR(CY88-CW88,"-")</f>
        <v>0</v>
      </c>
      <c r="DB88" s="688" t="str">
        <f>IFERROR(CY88/CW88,"-")</f>
        <v>-</v>
      </c>
      <c r="DC88" s="681"/>
      <c r="DD88" s="681"/>
      <c r="DE88" s="681"/>
      <c r="DF88" s="681"/>
      <c r="DG88" s="687">
        <f>IFERROR(DE88-DC88,"-")</f>
        <v>0</v>
      </c>
      <c r="DH88" s="688" t="str">
        <f>IFERROR(DE88/DC88,"-")</f>
        <v>-</v>
      </c>
    </row>
    <row r="89" spans="1:112">
      <c r="B89" s="198"/>
      <c r="C89" s="367"/>
      <c r="E89" s="528" t="s">
        <v>3737</v>
      </c>
      <c r="F89" s="528"/>
      <c r="G89" s="529"/>
      <c r="H89" s="530"/>
      <c r="I89" s="530"/>
      <c r="J89" s="46"/>
      <c r="K89" s="687">
        <f>Q89+AO89+BM89+CK89</f>
        <v>0</v>
      </c>
      <c r="L89" s="681"/>
      <c r="M89" s="687">
        <f>S89+AQ89+BO89+CM89</f>
        <v>0</v>
      </c>
      <c r="N89" s="681"/>
      <c r="O89" s="687">
        <f>IFERROR(M89-K89,"-")</f>
        <v>0</v>
      </c>
      <c r="P89" s="688" t="str">
        <f>IFERROR(M89/K89,"-")</f>
        <v>-</v>
      </c>
      <c r="Q89" s="687">
        <f>W89+AC89+AI89</f>
        <v>0</v>
      </c>
      <c r="R89" s="681"/>
      <c r="S89" s="687">
        <f>Y89+AE89+AK89</f>
        <v>0</v>
      </c>
      <c r="T89" s="681"/>
      <c r="U89" s="687">
        <f>IFERROR(S89-Q89,"-")</f>
        <v>0</v>
      </c>
      <c r="V89" s="688" t="str">
        <f>IFERROR(S89/Q89,"-")</f>
        <v>-</v>
      </c>
      <c r="W89" s="681"/>
      <c r="X89" s="681"/>
      <c r="Y89" s="681"/>
      <c r="Z89" s="681"/>
      <c r="AA89" s="687">
        <f>IFERROR(Y89-W89,"-")</f>
        <v>0</v>
      </c>
      <c r="AB89" s="688" t="str">
        <f>IFERROR(Y89/W89,"-")</f>
        <v>-</v>
      </c>
      <c r="AC89" s="681"/>
      <c r="AD89" s="681"/>
      <c r="AE89" s="681"/>
      <c r="AF89" s="681"/>
      <c r="AG89" s="687">
        <f>IFERROR(AE89-AC89,"-")</f>
        <v>0</v>
      </c>
      <c r="AH89" s="688" t="str">
        <f>IFERROR(AE89/AC89,"-")</f>
        <v>-</v>
      </c>
      <c r="AI89" s="681"/>
      <c r="AJ89" s="681"/>
      <c r="AK89" s="681"/>
      <c r="AL89" s="681"/>
      <c r="AM89" s="687">
        <f>IFERROR(AK89-AI89,"-")</f>
        <v>0</v>
      </c>
      <c r="AN89" s="688" t="str">
        <f>IFERROR(AK89/AI89,"-")</f>
        <v>-</v>
      </c>
      <c r="AO89" s="687">
        <f>AU89+BA89+BG89</f>
        <v>0</v>
      </c>
      <c r="AP89" s="681"/>
      <c r="AQ89" s="687">
        <f>AW89+BC89+BI89</f>
        <v>0</v>
      </c>
      <c r="AR89" s="681"/>
      <c r="AS89" s="687">
        <f>IFERROR(AQ89-AO89,"-")</f>
        <v>0</v>
      </c>
      <c r="AT89" s="688" t="str">
        <f>IFERROR(AQ89/AO89,"-")</f>
        <v>-</v>
      </c>
      <c r="AU89" s="681"/>
      <c r="AV89" s="681"/>
      <c r="AW89" s="681"/>
      <c r="AX89" s="681"/>
      <c r="AY89" s="687">
        <f>IFERROR(AW89-AU89,"-")</f>
        <v>0</v>
      </c>
      <c r="AZ89" s="688" t="str">
        <f>IFERROR(AW89/AU89,"-")</f>
        <v>-</v>
      </c>
      <c r="BA89" s="681"/>
      <c r="BB89" s="681"/>
      <c r="BC89" s="681"/>
      <c r="BD89" s="681"/>
      <c r="BE89" s="687">
        <f>IFERROR(BC89-BA89,"-")</f>
        <v>0</v>
      </c>
      <c r="BF89" s="688" t="str">
        <f>IFERROR(BC89/BA89,"-")</f>
        <v>-</v>
      </c>
      <c r="BG89" s="681"/>
      <c r="BH89" s="681"/>
      <c r="BI89" s="681"/>
      <c r="BJ89" s="681"/>
      <c r="BK89" s="687">
        <f>IFERROR(BI89-BG89,"-")</f>
        <v>0</v>
      </c>
      <c r="BL89" s="688" t="str">
        <f>IFERROR(BI89/BG89,"-")</f>
        <v>-</v>
      </c>
      <c r="BM89" s="687">
        <f>BS89+BY89+CE89</f>
        <v>0</v>
      </c>
      <c r="BN89" s="681"/>
      <c r="BO89" s="687">
        <f>BU89+CA89+CG89</f>
        <v>0</v>
      </c>
      <c r="BP89" s="681"/>
      <c r="BQ89" s="687">
        <f>IFERROR(BO89-BM89,"-")</f>
        <v>0</v>
      </c>
      <c r="BR89" s="688" t="str">
        <f>IFERROR(BO89/BM89,"-")</f>
        <v>-</v>
      </c>
      <c r="BS89" s="681"/>
      <c r="BT89" s="681"/>
      <c r="BU89" s="681"/>
      <c r="BV89" s="681"/>
      <c r="BW89" s="687">
        <f>IFERROR(BU89-BS89,"-")</f>
        <v>0</v>
      </c>
      <c r="BX89" s="688" t="str">
        <f>IFERROR(BU89/BS89,"-")</f>
        <v>-</v>
      </c>
      <c r="BY89" s="681"/>
      <c r="BZ89" s="681"/>
      <c r="CA89" s="681"/>
      <c r="CB89" s="681"/>
      <c r="CC89" s="687">
        <f>IFERROR(CA89-BY89,"-")</f>
        <v>0</v>
      </c>
      <c r="CD89" s="688" t="str">
        <f>IFERROR(CA89/BY89,"-")</f>
        <v>-</v>
      </c>
      <c r="CE89" s="681"/>
      <c r="CF89" s="681"/>
      <c r="CG89" s="681"/>
      <c r="CH89" s="681"/>
      <c r="CI89" s="687">
        <f>IFERROR(CG89-CE89,"-")</f>
        <v>0</v>
      </c>
      <c r="CJ89" s="688" t="str">
        <f>IFERROR(CG89/CE89,"-")</f>
        <v>-</v>
      </c>
      <c r="CK89" s="687">
        <f>CQ89+CW89+DC89</f>
        <v>0</v>
      </c>
      <c r="CL89" s="681"/>
      <c r="CM89" s="687">
        <f>CS89+CY89+DE89</f>
        <v>0</v>
      </c>
      <c r="CN89" s="681"/>
      <c r="CO89" s="687">
        <f>IFERROR(CM89-CK89,"-")</f>
        <v>0</v>
      </c>
      <c r="CP89" s="688" t="str">
        <f>IFERROR(CM89/CK89,"-")</f>
        <v>-</v>
      </c>
      <c r="CQ89" s="681"/>
      <c r="CR89" s="681"/>
      <c r="CS89" s="681"/>
      <c r="CT89" s="681"/>
      <c r="CU89" s="687">
        <f>IFERROR(CS89-CQ89,"-")</f>
        <v>0</v>
      </c>
      <c r="CV89" s="688" t="str">
        <f>IFERROR(CS89/CQ89,"-")</f>
        <v>-</v>
      </c>
      <c r="CW89" s="681"/>
      <c r="CX89" s="681"/>
      <c r="CY89" s="681"/>
      <c r="CZ89" s="681"/>
      <c r="DA89" s="687">
        <f>IFERROR(CY89-CW89,"-")</f>
        <v>0</v>
      </c>
      <c r="DB89" s="688" t="str">
        <f>IFERROR(CY89/CW89,"-")</f>
        <v>-</v>
      </c>
      <c r="DC89" s="681"/>
      <c r="DD89" s="681"/>
      <c r="DE89" s="681"/>
      <c r="DF89" s="681"/>
      <c r="DG89" s="687">
        <f>IFERROR(DE89-DC89,"-")</f>
        <v>0</v>
      </c>
      <c r="DH89" s="688" t="str">
        <f>IFERROR(DE89/DC89,"-")</f>
        <v>-</v>
      </c>
    </row>
  </sheetData>
  <mergeCells count="112">
    <mergeCell ref="DG7:DH7"/>
    <mergeCell ref="AO7:AO8"/>
    <mergeCell ref="AQ7:AQ8"/>
    <mergeCell ref="B6:B8"/>
    <mergeCell ref="BY7:BY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C7:DC8"/>
    <mergeCell ref="CN7:CN8"/>
    <mergeCell ref="AX7:AX8"/>
    <mergeCell ref="CL7:CL8"/>
    <mergeCell ref="D83:D84"/>
    <mergeCell ref="E7:E8"/>
    <mergeCell ref="BV7:BV8"/>
    <mergeCell ref="DD7:DD8"/>
    <mergeCell ref="DF7:DF8"/>
    <mergeCell ref="BG7:BG8"/>
    <mergeCell ref="Q7:Q8"/>
    <mergeCell ref="BS7:BS8"/>
    <mergeCell ref="BU7:BU8"/>
    <mergeCell ref="AR7:AR8"/>
    <mergeCell ref="BE7:BF7"/>
    <mergeCell ref="DA7:DB7"/>
    <mergeCell ref="BK7:BL7"/>
    <mergeCell ref="L7:L8"/>
    <mergeCell ref="D81:D82"/>
    <mergeCell ref="N7:N8"/>
    <mergeCell ref="BN7:BN8"/>
    <mergeCell ref="BP7:BP8"/>
    <mergeCell ref="BZ7:BZ8"/>
    <mergeCell ref="C73:C74"/>
    <mergeCell ref="CB7:CB8"/>
    <mergeCell ref="R7:R8"/>
    <mergeCell ref="CE7:CE8"/>
    <mergeCell ref="AJ7:AJ8"/>
    <mergeCell ref="CK7:CK8"/>
    <mergeCell ref="AL7:AL8"/>
    <mergeCell ref="C77:C78"/>
    <mergeCell ref="C75:C76"/>
    <mergeCell ref="BO7:BO8"/>
    <mergeCell ref="C71:C72"/>
    <mergeCell ref="BW7:BX7"/>
    <mergeCell ref="D71:D72"/>
    <mergeCell ref="AA7:AB7"/>
    <mergeCell ref="CA7:CA8"/>
    <mergeCell ref="CC7:CD7"/>
    <mergeCell ref="T7:T8"/>
    <mergeCell ref="D77:D78"/>
    <mergeCell ref="C81:C82"/>
    <mergeCell ref="CZ7:CZ8"/>
    <mergeCell ref="CR7:CR8"/>
    <mergeCell ref="D6:D8"/>
    <mergeCell ref="AU7:AU8"/>
    <mergeCell ref="U7:V7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I7:I8"/>
    <mergeCell ref="CG7:CG8"/>
    <mergeCell ref="O7:P7"/>
    <mergeCell ref="C79:C80"/>
    <mergeCell ref="BA7:BA8"/>
    <mergeCell ref="BC7:BC8"/>
    <mergeCell ref="M7:M8"/>
    <mergeCell ref="C85:C86"/>
    <mergeCell ref="BI7:BI8"/>
    <mergeCell ref="S7:S8"/>
    <mergeCell ref="W7:W8"/>
    <mergeCell ref="CT7:CT8"/>
    <mergeCell ref="D75:D76"/>
    <mergeCell ref="CF7:CF8"/>
    <mergeCell ref="Y7:Y8"/>
    <mergeCell ref="AI7:AI8"/>
    <mergeCell ref="D79:D80"/>
    <mergeCell ref="C83:C84"/>
    <mergeCell ref="D85:D86"/>
    <mergeCell ref="CM7:CM8"/>
    <mergeCell ref="D73:D74"/>
    <mergeCell ref="CO7:CP7"/>
    <mergeCell ref="AF7:AF8"/>
    <mergeCell ref="AP7:AP8"/>
    <mergeCell ref="BB7:BB8"/>
    <mergeCell ref="BD7:BD8"/>
    <mergeCell ref="AV7:AV8"/>
    <mergeCell ref="F7:F8"/>
    <mergeCell ref="BH7:BH8"/>
    <mergeCell ref="BT7:BT8"/>
    <mergeCell ref="G7:G8"/>
  </mergeCells>
  <conditionalFormatting sqref="O10:O89 P10:P89 U10:U89 V10:V89 AA10:AA89 AB10:AB89 AG10:AG89 AH10:AH89 AM10:AM89 AN10:AN89 AS10:AS89 AT10:AT89 AY10:AY89 AZ10:AZ89 BE10:BE89 BF10:BF89 BK10:BK89 BL10:BL89 BQ10:BQ89 BR10:BR89 BW10:BW89 BX10:BX89 CC10:CC89 CD10:CD89 CI10:CI89 CJ10:CJ89 CO10:CO89 CP10:CP89 CU10:CU89 CV10:CV89 DA10:DA89 DB10:DB89 DG10:DG89 DH10:DH89">
    <cfRule type="cellIs" dxfId="46" priority="1" operator="equal">
      <formula>0</formula>
    </cfRule>
    <cfRule type="cellIs" dxfId="45" priority="2" operator="lessThan">
      <formula>0</formula>
    </cfRule>
    <cfRule type="cellIs" dxfId="44" priority="3" operator="greaterThan">
      <formula>0</formula>
    </cfRule>
  </conditionalFormatting>
  <conditionalFormatting sqref="L10:L89 N10:N89 R10:R89 T10:T89 X10:X89 Z10:Z89 AD10:AD89 AF10:AF89 AJ10:AJ89 AL10:AL89 AP10:AP89 AR10:AR89 AV10:AV89 AX10:AX89 BB10:BB89 BD10:BD89 BH10:BH89 BJ10:BJ89 BN10:BN89 BP10:BP89 BT10:BT89 BV10:BV89 BZ10:BZ89 CB10:CB89 CF10:CF89 CH10:CH89 CL10:CL89 CN10:CN89 CR10:CR89 CT10:CT89 CX10:CX89 CZ10:CZ89 DD10:DD89 DF10:DF89">
    <cfRule type="cellIs" dxfId="43" priority="4" operator="equal">
      <formula>0</formula>
    </cfRule>
  </conditionalFormatting>
  <pageMargins left="0.25" right="0.25" top="0.75" bottom="0.75" header="0.3" footer="0.3"/>
  <pageSetup paperSize="9" scale="73" fitToHeight="0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tabColor theme="8" tint="0.59999389629810485"/>
    <pageSetUpPr autoPageBreaks="0" fitToPage="1"/>
  </sheetPr>
  <dimension ref="A1:DH60"/>
  <sheetViews>
    <sheetView zoomScale="60" zoomScaleNormal="60" zoomScaleSheetLayoutView="50"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E1" sqref="E1:I1048576"/>
    </sheetView>
  </sheetViews>
  <sheetFormatPr defaultColWidth="25" defaultRowHeight="18.75" outlineLevelRow="1" outlineLevelCol="1"/>
  <cols>
    <col min="1" max="1" width="9.140625" style="323" hidden="1" customWidth="1" outlineLevel="1"/>
    <col min="2" max="2" width="10.42578125" style="323" hidden="1" customWidth="1" outlineLevel="1"/>
    <col min="3" max="3" width="8.42578125" style="323" customWidth="1" collapsed="1"/>
    <col min="4" max="4" width="73.42578125" style="323" customWidth="1"/>
    <col min="5" max="9" width="32.7109375" style="323" customWidth="1" outlineLevel="1"/>
    <col min="10" max="10" width="12.85546875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5" customHeight="1"/>
    <row r="2" spans="2:112" ht="15" customHeight="1"/>
    <row r="3" spans="2:112" ht="20.25" customHeight="1">
      <c r="C3" s="856" t="s">
        <v>3738</v>
      </c>
      <c r="D3" s="795"/>
      <c r="E3" s="795"/>
      <c r="F3" s="795"/>
      <c r="G3" s="795"/>
      <c r="H3" s="795"/>
      <c r="I3" s="795"/>
      <c r="J3" s="796"/>
    </row>
    <row r="4" spans="2:112" ht="19.5" customHeight="1"/>
    <row r="5" spans="2:112" ht="19.5" customHeight="1">
      <c r="C5" s="363" t="s">
        <v>3739</v>
      </c>
      <c r="J5" s="734"/>
    </row>
    <row r="6" spans="2:112" ht="20.100000000000001" customHeight="1">
      <c r="B6" s="792" t="s">
        <v>1868</v>
      </c>
      <c r="C6" s="863" t="s">
        <v>2735</v>
      </c>
      <c r="D6" s="861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66"/>
      <c r="D8" s="766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6"/>
      <c r="D9" s="654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s="325" customFormat="1" ht="30" customHeight="1">
      <c r="B10" s="184" t="s">
        <v>3525</v>
      </c>
      <c r="C10" s="25">
        <v>1</v>
      </c>
      <c r="D10" s="200" t="s">
        <v>3740</v>
      </c>
      <c r="E10" s="528" t="s">
        <v>3370</v>
      </c>
      <c r="F10" s="528"/>
      <c r="G10" s="529"/>
      <c r="H10" s="530" t="s">
        <v>3371</v>
      </c>
      <c r="I10" s="530"/>
      <c r="J10" s="644" t="s">
        <v>883</v>
      </c>
      <c r="K10" s="687">
        <f>Q10+AO10+BM10+CK10</f>
        <v>0</v>
      </c>
      <c r="L10" s="681"/>
      <c r="M10" s="687">
        <f>S10+AQ10+BO10+CM10</f>
        <v>0</v>
      </c>
      <c r="N10" s="681"/>
      <c r="O10" s="687">
        <f>IFERROR(M10-K10,"-")</f>
        <v>0</v>
      </c>
      <c r="P10" s="688" t="str">
        <f>IFERROR(M10/K10,"-")</f>
        <v>-</v>
      </c>
      <c r="Q10" s="687">
        <f>W10+AC10+AI10</f>
        <v>0</v>
      </c>
      <c r="R10" s="681"/>
      <c r="S10" s="687">
        <f>Y10+AE10+AK10</f>
        <v>0</v>
      </c>
      <c r="T10" s="681"/>
      <c r="U10" s="687">
        <f>IFERROR(S10-Q10,"-")</f>
        <v>0</v>
      </c>
      <c r="V10" s="688" t="str">
        <f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>IFERROR(Y10-W10,"-")</f>
        <v>0</v>
      </c>
      <c r="AB10" s="688" t="str">
        <f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>IFERROR(AE10-AC10,"-")</f>
        <v>0</v>
      </c>
      <c r="AH10" s="688" t="str">
        <f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>IFERROR(AK10-AI10,"-")</f>
        <v>0</v>
      </c>
      <c r="AN10" s="688" t="str">
        <f>IFERROR(AK10/AI10,"-")</f>
        <v>-</v>
      </c>
      <c r="AO10" s="687">
        <f>AU10+BA10+BG10</f>
        <v>0</v>
      </c>
      <c r="AP10" s="681"/>
      <c r="AQ10" s="687">
        <f>AW10+BC10+BI10</f>
        <v>0</v>
      </c>
      <c r="AR10" s="681"/>
      <c r="AS10" s="687">
        <f>IFERROR(AQ10-AO10,"-")</f>
        <v>0</v>
      </c>
      <c r="AT10" s="688" t="str">
        <f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>IFERROR(AW10-AU10,"-")</f>
        <v>0</v>
      </c>
      <c r="AZ10" s="688" t="str">
        <f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>IFERROR(BC10-BA10,"-")</f>
        <v>0</v>
      </c>
      <c r="BF10" s="688" t="str">
        <f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>IFERROR(BI10-BG10,"-")</f>
        <v>0</v>
      </c>
      <c r="BL10" s="688" t="str">
        <f>IFERROR(BI10/BG10,"-")</f>
        <v>-</v>
      </c>
      <c r="BM10" s="687">
        <f>BS10+BY10+CE10</f>
        <v>0</v>
      </c>
      <c r="BN10" s="681"/>
      <c r="BO10" s="687">
        <f>BU10+CA10+CG10</f>
        <v>0</v>
      </c>
      <c r="BP10" s="681"/>
      <c r="BQ10" s="687">
        <f>IFERROR(BO10-BM10,"-")</f>
        <v>0</v>
      </c>
      <c r="BR10" s="688" t="str">
        <f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>IFERROR(BU10-BS10,"-")</f>
        <v>0</v>
      </c>
      <c r="BX10" s="688" t="str">
        <f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>IFERROR(CA10-BY10,"-")</f>
        <v>0</v>
      </c>
      <c r="CD10" s="688" t="str">
        <f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>IFERROR(CG10-CE10,"-")</f>
        <v>0</v>
      </c>
      <c r="CJ10" s="688" t="str">
        <f>IFERROR(CG10/CE10,"-")</f>
        <v>-</v>
      </c>
      <c r="CK10" s="687">
        <f>CQ10+CW10+DC10</f>
        <v>0</v>
      </c>
      <c r="CL10" s="681"/>
      <c r="CM10" s="687">
        <f>CS10+CY10+DE10</f>
        <v>0</v>
      </c>
      <c r="CN10" s="681"/>
      <c r="CO10" s="687">
        <f>IFERROR(CM10-CK10,"-")</f>
        <v>0</v>
      </c>
      <c r="CP10" s="688" t="str">
        <f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>IFERROR(CS10-CQ10,"-")</f>
        <v>0</v>
      </c>
      <c r="CV10" s="688" t="str">
        <f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>IFERROR(CY10-CW10,"-")</f>
        <v>0</v>
      </c>
      <c r="DB10" s="688" t="str">
        <f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>IFERROR(DE10-DC10,"-")</f>
        <v>0</v>
      </c>
      <c r="DH10" s="688" t="str">
        <f>IFERROR(DE10/DC10,"-")</f>
        <v>-</v>
      </c>
    </row>
    <row r="11" spans="2:112" ht="20.100000000000001" customHeight="1">
      <c r="B11" s="112" t="s">
        <v>3530</v>
      </c>
      <c r="C11" s="834" t="s">
        <v>112</v>
      </c>
      <c r="D11" s="788" t="s">
        <v>3741</v>
      </c>
      <c r="E11" s="528">
        <v>100330003</v>
      </c>
      <c r="F11" s="528"/>
      <c r="G11" s="529"/>
      <c r="H11" s="530" t="s">
        <v>3742</v>
      </c>
      <c r="I11" s="530"/>
      <c r="J11" s="654" t="s">
        <v>186</v>
      </c>
      <c r="K11" s="687">
        <f>Q11+AO11+BM11+CK11</f>
        <v>1416</v>
      </c>
      <c r="L11" s="681"/>
      <c r="M11" s="687">
        <f>S11+AQ11+BO11+CM11</f>
        <v>0</v>
      </c>
      <c r="N11" s="681"/>
      <c r="O11" s="687">
        <f>IFERROR(M11-K11,"-")</f>
        <v>-1416</v>
      </c>
      <c r="P11" s="688">
        <f>IFERROR(M11/K11,"-")</f>
        <v>0</v>
      </c>
      <c r="Q11" s="687">
        <f>W11+AC11+AI11</f>
        <v>347.6</v>
      </c>
      <c r="R11" s="681"/>
      <c r="S11" s="687">
        <f>Y11+AE11+AK11</f>
        <v>0</v>
      </c>
      <c r="T11" s="681"/>
      <c r="U11" s="687">
        <f>IFERROR(S11-Q11,"-")</f>
        <v>-347.6</v>
      </c>
      <c r="V11" s="688">
        <f>IFERROR(S11/Q11,"-")</f>
        <v>0</v>
      </c>
      <c r="W11" s="687">
        <f>W13</f>
        <v>119.8</v>
      </c>
      <c r="X11" s="681"/>
      <c r="Y11" s="687">
        <f>Y13</f>
        <v>0</v>
      </c>
      <c r="Z11" s="681"/>
      <c r="AA11" s="687">
        <f>IFERROR(Y11-W11,"-")</f>
        <v>-119.8</v>
      </c>
      <c r="AB11" s="688">
        <f>IFERROR(Y11/W11,"-")</f>
        <v>0</v>
      </c>
      <c r="AC11" s="687">
        <f>AC13</f>
        <v>107.9</v>
      </c>
      <c r="AD11" s="681"/>
      <c r="AE11" s="687">
        <f>AE13</f>
        <v>0</v>
      </c>
      <c r="AF11" s="681"/>
      <c r="AG11" s="687">
        <f>IFERROR(AE11-AC11,"-")</f>
        <v>-107.9</v>
      </c>
      <c r="AH11" s="688">
        <f>IFERROR(AE11/AC11,"-")</f>
        <v>0</v>
      </c>
      <c r="AI11" s="687">
        <f>AI13</f>
        <v>119.9</v>
      </c>
      <c r="AJ11" s="681"/>
      <c r="AK11" s="687">
        <f>AK13</f>
        <v>0</v>
      </c>
      <c r="AL11" s="681"/>
      <c r="AM11" s="687">
        <f>IFERROR(AK11-AI11,"-")</f>
        <v>-119.9</v>
      </c>
      <c r="AN11" s="688">
        <f>IFERROR(AK11/AI11,"-")</f>
        <v>0</v>
      </c>
      <c r="AO11" s="687">
        <f>AU11+BA11+BG11</f>
        <v>353.8</v>
      </c>
      <c r="AP11" s="681"/>
      <c r="AQ11" s="687">
        <f>AW11+BC11+BI11</f>
        <v>0</v>
      </c>
      <c r="AR11" s="681"/>
      <c r="AS11" s="687">
        <f>IFERROR(AQ11-AO11,"-")</f>
        <v>-353.8</v>
      </c>
      <c r="AT11" s="688">
        <f>IFERROR(AQ11/AO11,"-")</f>
        <v>0</v>
      </c>
      <c r="AU11" s="687">
        <f>AU13</f>
        <v>117.8</v>
      </c>
      <c r="AV11" s="681"/>
      <c r="AW11" s="687">
        <f>AW13</f>
        <v>0</v>
      </c>
      <c r="AX11" s="681"/>
      <c r="AY11" s="687">
        <f>IFERROR(AW11-AU11,"-")</f>
        <v>-117.8</v>
      </c>
      <c r="AZ11" s="688">
        <f>IFERROR(AW11/AU11,"-")</f>
        <v>0</v>
      </c>
      <c r="BA11" s="687">
        <f>BA13</f>
        <v>119</v>
      </c>
      <c r="BB11" s="681"/>
      <c r="BC11" s="687">
        <f>BC13</f>
        <v>0</v>
      </c>
      <c r="BD11" s="681"/>
      <c r="BE11" s="687">
        <f>IFERROR(BC11-BA11,"-")</f>
        <v>-119</v>
      </c>
      <c r="BF11" s="688">
        <f>IFERROR(BC11/BA11,"-")</f>
        <v>0</v>
      </c>
      <c r="BG11" s="687">
        <f>BG13</f>
        <v>117</v>
      </c>
      <c r="BH11" s="681"/>
      <c r="BI11" s="687">
        <f>BI13</f>
        <v>0</v>
      </c>
      <c r="BJ11" s="681"/>
      <c r="BK11" s="687">
        <f>IFERROR(BI11-BG11,"-")</f>
        <v>-117</v>
      </c>
      <c r="BL11" s="688">
        <f>IFERROR(BI11/BG11,"-")</f>
        <v>0</v>
      </c>
      <c r="BM11" s="687">
        <f>BS11+BY11+CE11</f>
        <v>356.6</v>
      </c>
      <c r="BN11" s="681"/>
      <c r="BO11" s="687">
        <f>BU11+CA11+CG11</f>
        <v>0</v>
      </c>
      <c r="BP11" s="681"/>
      <c r="BQ11" s="687">
        <f>IFERROR(BO11-BM11,"-")</f>
        <v>-356.6</v>
      </c>
      <c r="BR11" s="688">
        <f>IFERROR(BO11/BM11,"-")</f>
        <v>0</v>
      </c>
      <c r="BS11" s="687">
        <f>BS13</f>
        <v>120.9</v>
      </c>
      <c r="BT11" s="681"/>
      <c r="BU11" s="687">
        <f>BU13</f>
        <v>0</v>
      </c>
      <c r="BV11" s="681"/>
      <c r="BW11" s="687">
        <f>IFERROR(BU11-BS11,"-")</f>
        <v>-120.9</v>
      </c>
      <c r="BX11" s="688">
        <f>IFERROR(BU11/BS11,"-")</f>
        <v>0</v>
      </c>
      <c r="BY11" s="687">
        <f>BY13</f>
        <v>120.6</v>
      </c>
      <c r="BZ11" s="681"/>
      <c r="CA11" s="687">
        <f>CA13</f>
        <v>0</v>
      </c>
      <c r="CB11" s="681"/>
      <c r="CC11" s="687">
        <f>IFERROR(CA11-BY11,"-")</f>
        <v>-120.6</v>
      </c>
      <c r="CD11" s="688">
        <f>IFERROR(CA11/BY11,"-")</f>
        <v>0</v>
      </c>
      <c r="CE11" s="687">
        <f>CE13</f>
        <v>115.1</v>
      </c>
      <c r="CF11" s="681"/>
      <c r="CG11" s="687">
        <f>CG13</f>
        <v>0</v>
      </c>
      <c r="CH11" s="681"/>
      <c r="CI11" s="687">
        <f>IFERROR(CG11-CE11,"-")</f>
        <v>-115.1</v>
      </c>
      <c r="CJ11" s="688">
        <f>IFERROR(CG11/CE11,"-")</f>
        <v>0</v>
      </c>
      <c r="CK11" s="687">
        <f>CQ11+CW11+DC11</f>
        <v>358</v>
      </c>
      <c r="CL11" s="681"/>
      <c r="CM11" s="687">
        <f>CS11+CY11+DE11</f>
        <v>0</v>
      </c>
      <c r="CN11" s="681"/>
      <c r="CO11" s="687">
        <f>IFERROR(CM11-CK11,"-")</f>
        <v>-358</v>
      </c>
      <c r="CP11" s="688">
        <f>IFERROR(CM11/CK11,"-")</f>
        <v>0</v>
      </c>
      <c r="CQ11" s="687">
        <f>CQ13</f>
        <v>121.1</v>
      </c>
      <c r="CR11" s="681"/>
      <c r="CS11" s="687">
        <f>CS13</f>
        <v>0</v>
      </c>
      <c r="CT11" s="681"/>
      <c r="CU11" s="687">
        <f>IFERROR(CS11-CQ11,"-")</f>
        <v>-121.1</v>
      </c>
      <c r="CV11" s="688">
        <f>IFERROR(CS11/CQ11,"-")</f>
        <v>0</v>
      </c>
      <c r="CW11" s="687">
        <f>CW13</f>
        <v>116.6</v>
      </c>
      <c r="CX11" s="681"/>
      <c r="CY11" s="687">
        <f>CY13</f>
        <v>0</v>
      </c>
      <c r="CZ11" s="681"/>
      <c r="DA11" s="687">
        <f>IFERROR(CY11-CW11,"-")</f>
        <v>-116.6</v>
      </c>
      <c r="DB11" s="688">
        <f>IFERROR(CY11/CW11,"-")</f>
        <v>0</v>
      </c>
      <c r="DC11" s="687">
        <f>DC13</f>
        <v>120.3</v>
      </c>
      <c r="DD11" s="681"/>
      <c r="DE11" s="687">
        <f>DE13</f>
        <v>0</v>
      </c>
      <c r="DF11" s="681"/>
      <c r="DG11" s="687">
        <f>IFERROR(DE11-DC11,"-")</f>
        <v>-120.3</v>
      </c>
      <c r="DH11" s="688">
        <f>IFERROR(DE11/DC11,"-")</f>
        <v>0</v>
      </c>
    </row>
    <row r="12" spans="2:112" ht="20.100000000000001" customHeight="1">
      <c r="B12" s="112" t="s">
        <v>3534</v>
      </c>
      <c r="C12" s="766"/>
      <c r="D12" s="766"/>
      <c r="E12" s="528">
        <v>100330004</v>
      </c>
      <c r="F12" s="528"/>
      <c r="G12" s="529"/>
      <c r="H12" s="530" t="s">
        <v>3743</v>
      </c>
      <c r="I12" s="530"/>
      <c r="J12" s="723" t="s">
        <v>889</v>
      </c>
      <c r="K12" s="687">
        <f>Q12+AO12+BM12+CK12</f>
        <v>1908.2</v>
      </c>
      <c r="L12" s="681"/>
      <c r="M12" s="687">
        <f>S12+AQ12+BO12+CM12</f>
        <v>0</v>
      </c>
      <c r="N12" s="681"/>
      <c r="O12" s="687">
        <f>IFERROR(M12-K12,"-")</f>
        <v>-1908.2</v>
      </c>
      <c r="P12" s="688">
        <f>IFERROR(M12/K12,"-")</f>
        <v>0</v>
      </c>
      <c r="Q12" s="687">
        <f>W12+AC12+AI12</f>
        <v>469.6</v>
      </c>
      <c r="R12" s="681"/>
      <c r="S12" s="687">
        <f>Y12+AE12+AK12</f>
        <v>0</v>
      </c>
      <c r="T12" s="681"/>
      <c r="U12" s="687">
        <f>IFERROR(S12-Q12,"-")</f>
        <v>-469.6</v>
      </c>
      <c r="V12" s="688">
        <f>IFERROR(S12/Q12,"-")</f>
        <v>0</v>
      </c>
      <c r="W12" s="687">
        <f>W14</f>
        <v>161.69999999999999</v>
      </c>
      <c r="X12" s="681"/>
      <c r="Y12" s="687">
        <f>Y14</f>
        <v>0</v>
      </c>
      <c r="Z12" s="681"/>
      <c r="AA12" s="687">
        <f>IFERROR(Y12-W12,"-")</f>
        <v>-161.69999999999999</v>
      </c>
      <c r="AB12" s="688">
        <f>IFERROR(Y12/W12,"-")</f>
        <v>0</v>
      </c>
      <c r="AC12" s="687">
        <f>AC14</f>
        <v>146</v>
      </c>
      <c r="AD12" s="681"/>
      <c r="AE12" s="687">
        <f>AE14</f>
        <v>0</v>
      </c>
      <c r="AF12" s="681"/>
      <c r="AG12" s="687">
        <f>IFERROR(AE12-AC12,"-")</f>
        <v>-146</v>
      </c>
      <c r="AH12" s="688">
        <f>IFERROR(AE12/AC12,"-")</f>
        <v>0</v>
      </c>
      <c r="AI12" s="687">
        <f>AI14</f>
        <v>161.9</v>
      </c>
      <c r="AJ12" s="681"/>
      <c r="AK12" s="687">
        <f>AK14</f>
        <v>0</v>
      </c>
      <c r="AL12" s="681"/>
      <c r="AM12" s="687">
        <f>IFERROR(AK12-AI12,"-")</f>
        <v>-161.9</v>
      </c>
      <c r="AN12" s="688">
        <f>IFERROR(AK12/AI12,"-")</f>
        <v>0</v>
      </c>
      <c r="AO12" s="687">
        <f>AU12+BA12+BG12</f>
        <v>476.3</v>
      </c>
      <c r="AP12" s="681"/>
      <c r="AQ12" s="687">
        <f>AW12+BC12+BI12</f>
        <v>0</v>
      </c>
      <c r="AR12" s="681"/>
      <c r="AS12" s="687">
        <f>IFERROR(AQ12-AO12,"-")</f>
        <v>-476.3</v>
      </c>
      <c r="AT12" s="688">
        <f>IFERROR(AQ12/AO12,"-")</f>
        <v>0</v>
      </c>
      <c r="AU12" s="687">
        <f>AU14</f>
        <v>157.4</v>
      </c>
      <c r="AV12" s="681"/>
      <c r="AW12" s="687">
        <f>AW14</f>
        <v>0</v>
      </c>
      <c r="AX12" s="681"/>
      <c r="AY12" s="687">
        <f>IFERROR(AW12-AU12,"-")</f>
        <v>-157.4</v>
      </c>
      <c r="AZ12" s="688">
        <f>IFERROR(AW12/AU12,"-")</f>
        <v>0</v>
      </c>
      <c r="BA12" s="687">
        <f>BA14</f>
        <v>160.6</v>
      </c>
      <c r="BB12" s="681"/>
      <c r="BC12" s="687">
        <f>BC14</f>
        <v>0</v>
      </c>
      <c r="BD12" s="681"/>
      <c r="BE12" s="687">
        <f>IFERROR(BC12-BA12,"-")</f>
        <v>-160.6</v>
      </c>
      <c r="BF12" s="688">
        <f>IFERROR(BC12/BA12,"-")</f>
        <v>0</v>
      </c>
      <c r="BG12" s="687">
        <f>BG14</f>
        <v>158.30000000000001</v>
      </c>
      <c r="BH12" s="681"/>
      <c r="BI12" s="687">
        <f>BI14</f>
        <v>0</v>
      </c>
      <c r="BJ12" s="681"/>
      <c r="BK12" s="687">
        <f>IFERROR(BI12-BG12,"-")</f>
        <v>-158.30000000000001</v>
      </c>
      <c r="BL12" s="688">
        <f>IFERROR(BI12/BG12,"-")</f>
        <v>0</v>
      </c>
      <c r="BM12" s="687">
        <f>BS12+BY12+CE12</f>
        <v>480.3</v>
      </c>
      <c r="BN12" s="681"/>
      <c r="BO12" s="687">
        <f>BU12+CA12+CG12</f>
        <v>0</v>
      </c>
      <c r="BP12" s="681"/>
      <c r="BQ12" s="687">
        <f>IFERROR(BO12-BM12,"-")</f>
        <v>-480.3</v>
      </c>
      <c r="BR12" s="688">
        <f>IFERROR(BO12/BM12,"-")</f>
        <v>0</v>
      </c>
      <c r="BS12" s="687">
        <f>BS14</f>
        <v>162.80000000000001</v>
      </c>
      <c r="BT12" s="681"/>
      <c r="BU12" s="687">
        <f>BU14</f>
        <v>0</v>
      </c>
      <c r="BV12" s="681"/>
      <c r="BW12" s="687">
        <f>IFERROR(BU12-BS12,"-")</f>
        <v>-162.80000000000001</v>
      </c>
      <c r="BX12" s="688">
        <f>IFERROR(BU12/BS12,"-")</f>
        <v>0</v>
      </c>
      <c r="BY12" s="687">
        <f>BY14</f>
        <v>162.5</v>
      </c>
      <c r="BZ12" s="681"/>
      <c r="CA12" s="687">
        <f>CA14</f>
        <v>0</v>
      </c>
      <c r="CB12" s="681"/>
      <c r="CC12" s="687">
        <f>IFERROR(CA12-BY12,"-")</f>
        <v>-162.5</v>
      </c>
      <c r="CD12" s="688">
        <f>IFERROR(CA12/BY12,"-")</f>
        <v>0</v>
      </c>
      <c r="CE12" s="687">
        <f>CE14</f>
        <v>155</v>
      </c>
      <c r="CF12" s="681"/>
      <c r="CG12" s="687">
        <f>CG14</f>
        <v>0</v>
      </c>
      <c r="CH12" s="681"/>
      <c r="CI12" s="687">
        <f>IFERROR(CG12-CE12,"-")</f>
        <v>-155</v>
      </c>
      <c r="CJ12" s="688">
        <f>IFERROR(CG12/CE12,"-")</f>
        <v>0</v>
      </c>
      <c r="CK12" s="687">
        <f>CQ12+CW12+DC12</f>
        <v>482</v>
      </c>
      <c r="CL12" s="681"/>
      <c r="CM12" s="687">
        <f>CS12+CY12+DE12</f>
        <v>0</v>
      </c>
      <c r="CN12" s="681"/>
      <c r="CO12" s="687">
        <f>IFERROR(CM12-CK12,"-")</f>
        <v>-482</v>
      </c>
      <c r="CP12" s="688">
        <f>IFERROR(CM12/CK12,"-")</f>
        <v>0</v>
      </c>
      <c r="CQ12" s="687">
        <f>CQ14</f>
        <v>162.6</v>
      </c>
      <c r="CR12" s="681"/>
      <c r="CS12" s="687">
        <f>CS14</f>
        <v>0</v>
      </c>
      <c r="CT12" s="681"/>
      <c r="CU12" s="687">
        <f>IFERROR(CS12-CQ12,"-")</f>
        <v>-162.6</v>
      </c>
      <c r="CV12" s="688">
        <f>IFERROR(CS12/CQ12,"-")</f>
        <v>0</v>
      </c>
      <c r="CW12" s="687">
        <f>CW14</f>
        <v>157</v>
      </c>
      <c r="CX12" s="681"/>
      <c r="CY12" s="687">
        <f>CY14</f>
        <v>0</v>
      </c>
      <c r="CZ12" s="681"/>
      <c r="DA12" s="687">
        <f>IFERROR(CY12-CW12,"-")</f>
        <v>-157</v>
      </c>
      <c r="DB12" s="688">
        <f>IFERROR(CY12/CW12,"-")</f>
        <v>0</v>
      </c>
      <c r="DC12" s="687">
        <f>DC14</f>
        <v>162.4</v>
      </c>
      <c r="DD12" s="681"/>
      <c r="DE12" s="687">
        <f>DE14</f>
        <v>0</v>
      </c>
      <c r="DF12" s="681"/>
      <c r="DG12" s="687">
        <f>IFERROR(DE12-DC12,"-")</f>
        <v>-162.4</v>
      </c>
      <c r="DH12" s="688">
        <f>IFERROR(DE12/DC12,"-")</f>
        <v>0</v>
      </c>
    </row>
    <row r="13" spans="2:112" ht="20.100000000000001" customHeight="1">
      <c r="B13" s="184" t="s">
        <v>3537</v>
      </c>
      <c r="C13" s="800" t="s">
        <v>2145</v>
      </c>
      <c r="D13" s="787" t="s">
        <v>3744</v>
      </c>
      <c r="E13" s="528">
        <v>100330661</v>
      </c>
      <c r="F13" s="528"/>
      <c r="G13" s="529"/>
      <c r="H13" s="530"/>
      <c r="I13" s="530"/>
      <c r="J13" s="654" t="s">
        <v>186</v>
      </c>
      <c r="K13" s="687">
        <f>Q13+AO13+BM13+CK13</f>
        <v>1416</v>
      </c>
      <c r="L13" s="681"/>
      <c r="M13" s="687">
        <f>S13+AQ13+BO13+CM13</f>
        <v>0</v>
      </c>
      <c r="N13" s="681"/>
      <c r="O13" s="687">
        <f>IFERROR(M13-K13,"-")</f>
        <v>-1416</v>
      </c>
      <c r="P13" s="688">
        <f>IFERROR(M13/K13,"-")</f>
        <v>0</v>
      </c>
      <c r="Q13" s="687">
        <f>W13+AC13+AI13</f>
        <v>347.6</v>
      </c>
      <c r="R13" s="681"/>
      <c r="S13" s="687">
        <f>Y13+AE13+AK13</f>
        <v>0</v>
      </c>
      <c r="T13" s="681"/>
      <c r="U13" s="687">
        <f>IFERROR(S13-Q13,"-")</f>
        <v>-347.6</v>
      </c>
      <c r="V13" s="688">
        <f>IFERROR(S13/Q13,"-")</f>
        <v>0</v>
      </c>
      <c r="W13" s="683">
        <v>119.8</v>
      </c>
      <c r="X13" s="681"/>
      <c r="Y13" s="681"/>
      <c r="Z13" s="681"/>
      <c r="AA13" s="687">
        <f>IFERROR(Y13-W13,"-")</f>
        <v>-119.8</v>
      </c>
      <c r="AB13" s="688">
        <f>IFERROR(Y13/W13,"-")</f>
        <v>0</v>
      </c>
      <c r="AC13" s="683">
        <v>107.9</v>
      </c>
      <c r="AD13" s="681"/>
      <c r="AE13" s="681"/>
      <c r="AF13" s="681"/>
      <c r="AG13" s="687">
        <f>IFERROR(AE13-AC13,"-")</f>
        <v>-107.9</v>
      </c>
      <c r="AH13" s="688">
        <f>IFERROR(AE13/AC13,"-")</f>
        <v>0</v>
      </c>
      <c r="AI13" s="683">
        <v>119.9</v>
      </c>
      <c r="AJ13" s="681"/>
      <c r="AK13" s="681"/>
      <c r="AL13" s="681"/>
      <c r="AM13" s="687">
        <f>IFERROR(AK13-AI13,"-")</f>
        <v>-119.9</v>
      </c>
      <c r="AN13" s="688">
        <f>IFERROR(AK13/AI13,"-")</f>
        <v>0</v>
      </c>
      <c r="AO13" s="687">
        <f>AU13+BA13+BG13</f>
        <v>353.8</v>
      </c>
      <c r="AP13" s="681"/>
      <c r="AQ13" s="687">
        <f>AW13+BC13+BI13</f>
        <v>0</v>
      </c>
      <c r="AR13" s="681"/>
      <c r="AS13" s="687">
        <f>IFERROR(AQ13-AO13,"-")</f>
        <v>-353.8</v>
      </c>
      <c r="AT13" s="688">
        <f>IFERROR(AQ13/AO13,"-")</f>
        <v>0</v>
      </c>
      <c r="AU13" s="683">
        <v>117.8</v>
      </c>
      <c r="AV13" s="681"/>
      <c r="AW13" s="681"/>
      <c r="AX13" s="681"/>
      <c r="AY13" s="687">
        <f>IFERROR(AW13-AU13,"-")</f>
        <v>-117.8</v>
      </c>
      <c r="AZ13" s="688">
        <f>IFERROR(AW13/AU13,"-")</f>
        <v>0</v>
      </c>
      <c r="BA13" s="683">
        <v>119</v>
      </c>
      <c r="BB13" s="681"/>
      <c r="BC13" s="681"/>
      <c r="BD13" s="681"/>
      <c r="BE13" s="687">
        <f>IFERROR(BC13-BA13,"-")</f>
        <v>-119</v>
      </c>
      <c r="BF13" s="688">
        <f>IFERROR(BC13/BA13,"-")</f>
        <v>0</v>
      </c>
      <c r="BG13" s="683">
        <v>117</v>
      </c>
      <c r="BH13" s="681"/>
      <c r="BI13" s="681"/>
      <c r="BJ13" s="681"/>
      <c r="BK13" s="687">
        <f>IFERROR(BI13-BG13,"-")</f>
        <v>-117</v>
      </c>
      <c r="BL13" s="688">
        <f>IFERROR(BI13/BG13,"-")</f>
        <v>0</v>
      </c>
      <c r="BM13" s="687">
        <f>BS13+BY13+CE13</f>
        <v>356.6</v>
      </c>
      <c r="BN13" s="681"/>
      <c r="BO13" s="687">
        <f>BU13+CA13+CG13</f>
        <v>0</v>
      </c>
      <c r="BP13" s="681"/>
      <c r="BQ13" s="687">
        <f>IFERROR(BO13-BM13,"-")</f>
        <v>-356.6</v>
      </c>
      <c r="BR13" s="688">
        <f>IFERROR(BO13/BM13,"-")</f>
        <v>0</v>
      </c>
      <c r="BS13" s="683">
        <v>120.9</v>
      </c>
      <c r="BT13" s="681"/>
      <c r="BU13" s="681"/>
      <c r="BV13" s="681"/>
      <c r="BW13" s="687">
        <f>IFERROR(BU13-BS13,"-")</f>
        <v>-120.9</v>
      </c>
      <c r="BX13" s="688">
        <f>IFERROR(BU13/BS13,"-")</f>
        <v>0</v>
      </c>
      <c r="BY13" s="683">
        <v>120.6</v>
      </c>
      <c r="BZ13" s="681"/>
      <c r="CA13" s="681"/>
      <c r="CB13" s="681"/>
      <c r="CC13" s="687">
        <f>IFERROR(CA13-BY13,"-")</f>
        <v>-120.6</v>
      </c>
      <c r="CD13" s="688">
        <f>IFERROR(CA13/BY13,"-")</f>
        <v>0</v>
      </c>
      <c r="CE13" s="683">
        <v>115.1</v>
      </c>
      <c r="CF13" s="681"/>
      <c r="CG13" s="681"/>
      <c r="CH13" s="681"/>
      <c r="CI13" s="687">
        <f>IFERROR(CG13-CE13,"-")</f>
        <v>-115.1</v>
      </c>
      <c r="CJ13" s="688">
        <f>IFERROR(CG13/CE13,"-")</f>
        <v>0</v>
      </c>
      <c r="CK13" s="687">
        <f>CQ13+CW13+DC13</f>
        <v>358</v>
      </c>
      <c r="CL13" s="681"/>
      <c r="CM13" s="687">
        <f>CS13+CY13+DE13</f>
        <v>0</v>
      </c>
      <c r="CN13" s="681"/>
      <c r="CO13" s="687">
        <f>IFERROR(CM13-CK13,"-")</f>
        <v>-358</v>
      </c>
      <c r="CP13" s="688">
        <f>IFERROR(CM13/CK13,"-")</f>
        <v>0</v>
      </c>
      <c r="CQ13" s="683">
        <v>121.1</v>
      </c>
      <c r="CR13" s="681"/>
      <c r="CS13" s="681"/>
      <c r="CT13" s="681"/>
      <c r="CU13" s="687">
        <f>IFERROR(CS13-CQ13,"-")</f>
        <v>-121.1</v>
      </c>
      <c r="CV13" s="688">
        <f>IFERROR(CS13/CQ13,"-")</f>
        <v>0</v>
      </c>
      <c r="CW13" s="683">
        <v>116.6</v>
      </c>
      <c r="CX13" s="681"/>
      <c r="CY13" s="681"/>
      <c r="CZ13" s="681"/>
      <c r="DA13" s="687">
        <f>IFERROR(CY13-CW13,"-")</f>
        <v>-116.6</v>
      </c>
      <c r="DB13" s="688">
        <f>IFERROR(CY13/CW13,"-")</f>
        <v>0</v>
      </c>
      <c r="DC13" s="683">
        <v>120.3</v>
      </c>
      <c r="DD13" s="681"/>
      <c r="DE13" s="681"/>
      <c r="DF13" s="681"/>
      <c r="DG13" s="687">
        <f>IFERROR(DE13-DC13,"-")</f>
        <v>-120.3</v>
      </c>
      <c r="DH13" s="688">
        <f>IFERROR(DE13/DC13,"-")</f>
        <v>0</v>
      </c>
    </row>
    <row r="14" spans="2:112" ht="40.5" customHeight="1">
      <c r="B14" s="184" t="s">
        <v>3544</v>
      </c>
      <c r="C14" s="766"/>
      <c r="D14" s="766"/>
      <c r="E14" s="528">
        <v>100330662</v>
      </c>
      <c r="F14" s="528"/>
      <c r="G14" s="529"/>
      <c r="H14" s="530"/>
      <c r="I14" s="530"/>
      <c r="J14" s="723" t="s">
        <v>889</v>
      </c>
      <c r="K14" s="687">
        <f>Q14+AO14+BM14+CK14</f>
        <v>1908.2</v>
      </c>
      <c r="L14" s="681"/>
      <c r="M14" s="687">
        <f>S14+AQ14+BO14+CM14</f>
        <v>0</v>
      </c>
      <c r="N14" s="681"/>
      <c r="O14" s="687">
        <f>IFERROR(M14-K14,"-")</f>
        <v>-1908.2</v>
      </c>
      <c r="P14" s="688">
        <f>IFERROR(M14/K14,"-")</f>
        <v>0</v>
      </c>
      <c r="Q14" s="687">
        <f>W14+AC14+AI14</f>
        <v>469.6</v>
      </c>
      <c r="R14" s="681"/>
      <c r="S14" s="687">
        <f>Y14+AE14+AK14</f>
        <v>0</v>
      </c>
      <c r="T14" s="681"/>
      <c r="U14" s="687">
        <f>IFERROR(S14-Q14,"-")</f>
        <v>-469.6</v>
      </c>
      <c r="V14" s="688">
        <f>IFERROR(S14/Q14,"-")</f>
        <v>0</v>
      </c>
      <c r="W14" s="683">
        <v>161.69999999999999</v>
      </c>
      <c r="X14" s="681"/>
      <c r="Y14" s="681"/>
      <c r="Z14" s="681"/>
      <c r="AA14" s="687">
        <f>IFERROR(Y14-W14,"-")</f>
        <v>-161.69999999999999</v>
      </c>
      <c r="AB14" s="688">
        <f>IFERROR(Y14/W14,"-")</f>
        <v>0</v>
      </c>
      <c r="AC14" s="683">
        <v>146</v>
      </c>
      <c r="AD14" s="681"/>
      <c r="AE14" s="681"/>
      <c r="AF14" s="681"/>
      <c r="AG14" s="687">
        <f>IFERROR(AE14-AC14,"-")</f>
        <v>-146</v>
      </c>
      <c r="AH14" s="688">
        <f>IFERROR(AE14/AC14,"-")</f>
        <v>0</v>
      </c>
      <c r="AI14" s="683">
        <v>161.9</v>
      </c>
      <c r="AJ14" s="681"/>
      <c r="AK14" s="681"/>
      <c r="AL14" s="681"/>
      <c r="AM14" s="687">
        <f>IFERROR(AK14-AI14,"-")</f>
        <v>-161.9</v>
      </c>
      <c r="AN14" s="688">
        <f>IFERROR(AK14/AI14,"-")</f>
        <v>0</v>
      </c>
      <c r="AO14" s="687">
        <f>AU14+BA14+BG14</f>
        <v>476.3</v>
      </c>
      <c r="AP14" s="681"/>
      <c r="AQ14" s="687">
        <f>AW14+BC14+BI14</f>
        <v>0</v>
      </c>
      <c r="AR14" s="681"/>
      <c r="AS14" s="687">
        <f>IFERROR(AQ14-AO14,"-")</f>
        <v>-476.3</v>
      </c>
      <c r="AT14" s="688">
        <f>IFERROR(AQ14/AO14,"-")</f>
        <v>0</v>
      </c>
      <c r="AU14" s="683">
        <v>157.4</v>
      </c>
      <c r="AV14" s="681"/>
      <c r="AW14" s="681"/>
      <c r="AX14" s="681"/>
      <c r="AY14" s="687">
        <f>IFERROR(AW14-AU14,"-")</f>
        <v>-157.4</v>
      </c>
      <c r="AZ14" s="688">
        <f>IFERROR(AW14/AU14,"-")</f>
        <v>0</v>
      </c>
      <c r="BA14" s="683">
        <v>160.6</v>
      </c>
      <c r="BB14" s="681"/>
      <c r="BC14" s="681"/>
      <c r="BD14" s="681"/>
      <c r="BE14" s="687">
        <f>IFERROR(BC14-BA14,"-")</f>
        <v>-160.6</v>
      </c>
      <c r="BF14" s="688">
        <f>IFERROR(BC14/BA14,"-")</f>
        <v>0</v>
      </c>
      <c r="BG14" s="683">
        <v>158.30000000000001</v>
      </c>
      <c r="BH14" s="681"/>
      <c r="BI14" s="681"/>
      <c r="BJ14" s="681"/>
      <c r="BK14" s="687">
        <f>IFERROR(BI14-BG14,"-")</f>
        <v>-158.30000000000001</v>
      </c>
      <c r="BL14" s="688">
        <f>IFERROR(BI14/BG14,"-")</f>
        <v>0</v>
      </c>
      <c r="BM14" s="687">
        <f>BS14+BY14+CE14</f>
        <v>480.3</v>
      </c>
      <c r="BN14" s="681"/>
      <c r="BO14" s="687">
        <f>BU14+CA14+CG14</f>
        <v>0</v>
      </c>
      <c r="BP14" s="681"/>
      <c r="BQ14" s="687">
        <f>IFERROR(BO14-BM14,"-")</f>
        <v>-480.3</v>
      </c>
      <c r="BR14" s="688">
        <f>IFERROR(BO14/BM14,"-")</f>
        <v>0</v>
      </c>
      <c r="BS14" s="683">
        <v>162.80000000000001</v>
      </c>
      <c r="BT14" s="681"/>
      <c r="BU14" s="681"/>
      <c r="BV14" s="681"/>
      <c r="BW14" s="687">
        <f>IFERROR(BU14-BS14,"-")</f>
        <v>-162.80000000000001</v>
      </c>
      <c r="BX14" s="688">
        <f>IFERROR(BU14/BS14,"-")</f>
        <v>0</v>
      </c>
      <c r="BY14" s="683">
        <v>162.5</v>
      </c>
      <c r="BZ14" s="681"/>
      <c r="CA14" s="681"/>
      <c r="CB14" s="681"/>
      <c r="CC14" s="687">
        <f>IFERROR(CA14-BY14,"-")</f>
        <v>-162.5</v>
      </c>
      <c r="CD14" s="688">
        <f>IFERROR(CA14/BY14,"-")</f>
        <v>0</v>
      </c>
      <c r="CE14" s="683">
        <v>155</v>
      </c>
      <c r="CF14" s="681"/>
      <c r="CG14" s="681"/>
      <c r="CH14" s="681"/>
      <c r="CI14" s="687">
        <f>IFERROR(CG14-CE14,"-")</f>
        <v>-155</v>
      </c>
      <c r="CJ14" s="688">
        <f>IFERROR(CG14/CE14,"-")</f>
        <v>0</v>
      </c>
      <c r="CK14" s="687">
        <f>CQ14+CW14+DC14</f>
        <v>482</v>
      </c>
      <c r="CL14" s="681"/>
      <c r="CM14" s="687">
        <f>CS14+CY14+DE14</f>
        <v>0</v>
      </c>
      <c r="CN14" s="681"/>
      <c r="CO14" s="687">
        <f>IFERROR(CM14-CK14,"-")</f>
        <v>-482</v>
      </c>
      <c r="CP14" s="688">
        <f>IFERROR(CM14/CK14,"-")</f>
        <v>0</v>
      </c>
      <c r="CQ14" s="683">
        <v>162.6</v>
      </c>
      <c r="CR14" s="681"/>
      <c r="CS14" s="681"/>
      <c r="CT14" s="681"/>
      <c r="CU14" s="687">
        <f>IFERROR(CS14-CQ14,"-")</f>
        <v>-162.6</v>
      </c>
      <c r="CV14" s="688">
        <f>IFERROR(CS14/CQ14,"-")</f>
        <v>0</v>
      </c>
      <c r="CW14" s="683">
        <v>157</v>
      </c>
      <c r="CX14" s="681"/>
      <c r="CY14" s="681"/>
      <c r="CZ14" s="681"/>
      <c r="DA14" s="687">
        <f>IFERROR(CY14-CW14,"-")</f>
        <v>-157</v>
      </c>
      <c r="DB14" s="688">
        <f>IFERROR(CY14/CW14,"-")</f>
        <v>0</v>
      </c>
      <c r="DC14" s="683">
        <v>162.4</v>
      </c>
      <c r="DD14" s="681"/>
      <c r="DE14" s="681"/>
      <c r="DF14" s="681"/>
      <c r="DG14" s="687">
        <f>IFERROR(DE14-DC14,"-")</f>
        <v>-162.4</v>
      </c>
      <c r="DH14" s="688">
        <f>IFERROR(DE14/DC14,"-")</f>
        <v>0</v>
      </c>
    </row>
    <row r="15" spans="2:112" ht="20.100000000000001" customHeight="1">
      <c r="B15" s="112" t="s">
        <v>3745</v>
      </c>
      <c r="C15" s="650"/>
      <c r="D15" s="124" t="s">
        <v>873</v>
      </c>
      <c r="E15" s="528"/>
      <c r="F15" s="528"/>
      <c r="G15" s="529"/>
      <c r="H15" s="530"/>
      <c r="I15" s="530"/>
      <c r="J15" s="647"/>
      <c r="K15" s="681"/>
      <c r="L15" s="681"/>
      <c r="M15" s="681"/>
      <c r="N15" s="681"/>
      <c r="O15" s="681"/>
      <c r="P15" s="681"/>
      <c r="Q15" s="681"/>
      <c r="R15" s="681"/>
      <c r="S15" s="681"/>
      <c r="T15" s="681"/>
      <c r="U15" s="681"/>
      <c r="V15" s="681"/>
      <c r="W15" s="681"/>
      <c r="X15" s="681"/>
      <c r="Y15" s="681"/>
      <c r="Z15" s="681"/>
      <c r="AA15" s="681"/>
      <c r="AB15" s="681"/>
      <c r="AC15" s="681"/>
      <c r="AD15" s="681"/>
      <c r="AE15" s="681"/>
      <c r="AF15" s="681"/>
      <c r="AG15" s="681"/>
      <c r="AH15" s="681"/>
      <c r="AI15" s="681"/>
      <c r="AJ15" s="681"/>
      <c r="AK15" s="681"/>
      <c r="AL15" s="681"/>
      <c r="AM15" s="681"/>
      <c r="AN15" s="681"/>
      <c r="AO15" s="681"/>
      <c r="AP15" s="681"/>
      <c r="AQ15" s="681"/>
      <c r="AR15" s="681"/>
      <c r="AS15" s="681"/>
      <c r="AT15" s="681"/>
      <c r="AU15" s="681"/>
      <c r="AV15" s="681"/>
      <c r="AW15" s="681"/>
      <c r="AX15" s="681"/>
      <c r="AY15" s="681"/>
      <c r="AZ15" s="681"/>
      <c r="BA15" s="681"/>
      <c r="BB15" s="681"/>
      <c r="BC15" s="681"/>
      <c r="BD15" s="681"/>
      <c r="BE15" s="681"/>
      <c r="BF15" s="681"/>
      <c r="BG15" s="681"/>
      <c r="BH15" s="681"/>
      <c r="BI15" s="681"/>
      <c r="BJ15" s="681"/>
      <c r="BK15" s="681"/>
      <c r="BL15" s="681"/>
      <c r="BM15" s="681"/>
      <c r="BN15" s="681"/>
      <c r="BO15" s="681"/>
      <c r="BP15" s="681"/>
      <c r="BQ15" s="681"/>
      <c r="BR15" s="681"/>
      <c r="BS15" s="681"/>
      <c r="BT15" s="681"/>
      <c r="BU15" s="681"/>
      <c r="BV15" s="681"/>
      <c r="BW15" s="681"/>
      <c r="BX15" s="681"/>
      <c r="BY15" s="681"/>
      <c r="BZ15" s="681"/>
      <c r="CA15" s="681"/>
      <c r="CB15" s="681"/>
      <c r="CC15" s="681"/>
      <c r="CD15" s="681"/>
      <c r="CE15" s="681"/>
      <c r="CF15" s="681"/>
      <c r="CG15" s="681"/>
      <c r="CH15" s="681"/>
      <c r="CI15" s="681"/>
      <c r="CJ15" s="681"/>
      <c r="CK15" s="681"/>
      <c r="CL15" s="681"/>
      <c r="CM15" s="681"/>
      <c r="CN15" s="681"/>
      <c r="CO15" s="681"/>
      <c r="CP15" s="681"/>
      <c r="CQ15" s="681"/>
      <c r="CR15" s="681"/>
      <c r="CS15" s="681"/>
      <c r="CT15" s="681"/>
      <c r="CU15" s="681"/>
      <c r="CV15" s="681"/>
      <c r="CW15" s="681"/>
      <c r="CX15" s="681"/>
      <c r="CY15" s="681"/>
      <c r="CZ15" s="681"/>
      <c r="DA15" s="681"/>
      <c r="DB15" s="681"/>
      <c r="DC15" s="681"/>
      <c r="DD15" s="681"/>
      <c r="DE15" s="681"/>
      <c r="DF15" s="681"/>
      <c r="DG15" s="681"/>
      <c r="DH15" s="681"/>
    </row>
    <row r="16" spans="2:112" ht="20.100000000000001" customHeight="1">
      <c r="B16" s="112" t="s">
        <v>3746</v>
      </c>
      <c r="C16" s="800" t="s">
        <v>2182</v>
      </c>
      <c r="D16" s="844" t="s">
        <v>3747</v>
      </c>
      <c r="E16" s="528">
        <v>100330665</v>
      </c>
      <c r="F16" s="528"/>
      <c r="G16" s="529"/>
      <c r="H16" s="530"/>
      <c r="I16" s="530"/>
      <c r="J16" s="654" t="s">
        <v>186</v>
      </c>
      <c r="K16" s="687">
        <f t="shared" ref="K16:K30" si="0">Q16+AO16+BM16+CK16</f>
        <v>207.79999999999998</v>
      </c>
      <c r="L16" s="681"/>
      <c r="M16" s="687">
        <f t="shared" ref="M16:M30" si="1">S16+AQ16+BO16+CM16</f>
        <v>0</v>
      </c>
      <c r="N16" s="681"/>
      <c r="O16" s="687">
        <f t="shared" ref="O16:O30" si="2">IFERROR(M16-K16,"-")</f>
        <v>-207.79999999999998</v>
      </c>
      <c r="P16" s="688">
        <f t="shared" ref="P16:P30" si="3">IFERROR(M16/K16,"-")</f>
        <v>0</v>
      </c>
      <c r="Q16" s="687">
        <f t="shared" ref="Q16:Q30" si="4">W16+AC16+AI16</f>
        <v>47.5</v>
      </c>
      <c r="R16" s="681"/>
      <c r="S16" s="687">
        <f t="shared" ref="S16:S30" si="5">Y16+AE16+AK16</f>
        <v>0</v>
      </c>
      <c r="T16" s="681"/>
      <c r="U16" s="687">
        <f t="shared" ref="U16:U30" si="6">IFERROR(S16-Q16,"-")</f>
        <v>-47.5</v>
      </c>
      <c r="V16" s="688">
        <f t="shared" ref="V16:V30" si="7">IFERROR(S16/Q16,"-")</f>
        <v>0</v>
      </c>
      <c r="W16" s="683">
        <v>16.399999999999999</v>
      </c>
      <c r="X16" s="681"/>
      <c r="Y16" s="681"/>
      <c r="Z16" s="681"/>
      <c r="AA16" s="687">
        <f t="shared" ref="AA16:AA30" si="8">IFERROR(Y16-W16,"-")</f>
        <v>-16.399999999999999</v>
      </c>
      <c r="AB16" s="688">
        <f t="shared" ref="AB16:AB30" si="9">IFERROR(Y16/W16,"-")</f>
        <v>0</v>
      </c>
      <c r="AC16" s="683">
        <v>14.8</v>
      </c>
      <c r="AD16" s="681"/>
      <c r="AE16" s="681"/>
      <c r="AF16" s="681"/>
      <c r="AG16" s="687">
        <f t="shared" ref="AG16:AG30" si="10">IFERROR(AE16-AC16,"-")</f>
        <v>-14.8</v>
      </c>
      <c r="AH16" s="688">
        <f t="shared" ref="AH16:AH30" si="11">IFERROR(AE16/AC16,"-")</f>
        <v>0</v>
      </c>
      <c r="AI16" s="683">
        <v>16.3</v>
      </c>
      <c r="AJ16" s="681"/>
      <c r="AK16" s="681"/>
      <c r="AL16" s="681"/>
      <c r="AM16" s="687">
        <f t="shared" ref="AM16:AM30" si="12">IFERROR(AK16-AI16,"-")</f>
        <v>-16.3</v>
      </c>
      <c r="AN16" s="688">
        <f t="shared" ref="AN16:AN30" si="13">IFERROR(AK16/AI16,"-")</f>
        <v>0</v>
      </c>
      <c r="AO16" s="687">
        <f t="shared" ref="AO16:AO30" si="14">AU16+BA16+BG16</f>
        <v>52.3</v>
      </c>
      <c r="AP16" s="681"/>
      <c r="AQ16" s="687">
        <f t="shared" ref="AQ16:AQ30" si="15">AW16+BC16+BI16</f>
        <v>0</v>
      </c>
      <c r="AR16" s="681"/>
      <c r="AS16" s="687">
        <f t="shared" ref="AS16:AS30" si="16">IFERROR(AQ16-AO16,"-")</f>
        <v>-52.3</v>
      </c>
      <c r="AT16" s="688">
        <f t="shared" ref="AT16:AT30" si="17">IFERROR(AQ16/AO16,"-")</f>
        <v>0</v>
      </c>
      <c r="AU16" s="683">
        <v>17.2</v>
      </c>
      <c r="AV16" s="681"/>
      <c r="AW16" s="681"/>
      <c r="AX16" s="681"/>
      <c r="AY16" s="687">
        <f t="shared" ref="AY16:AY30" si="18">IFERROR(AW16-AU16,"-")</f>
        <v>-17.2</v>
      </c>
      <c r="AZ16" s="688">
        <f t="shared" ref="AZ16:AZ30" si="19">IFERROR(AW16/AU16,"-")</f>
        <v>0</v>
      </c>
      <c r="BA16" s="683">
        <v>17.8</v>
      </c>
      <c r="BB16" s="681"/>
      <c r="BC16" s="681"/>
      <c r="BD16" s="681"/>
      <c r="BE16" s="687">
        <f t="shared" ref="BE16:BE30" si="20">IFERROR(BC16-BA16,"-")</f>
        <v>-17.8</v>
      </c>
      <c r="BF16" s="688">
        <f t="shared" ref="BF16:BF30" si="21">IFERROR(BC16/BA16,"-")</f>
        <v>0</v>
      </c>
      <c r="BG16" s="683">
        <v>17.3</v>
      </c>
      <c r="BH16" s="681"/>
      <c r="BI16" s="681"/>
      <c r="BJ16" s="681"/>
      <c r="BK16" s="687">
        <f t="shared" ref="BK16:BK30" si="22">IFERROR(BI16-BG16,"-")</f>
        <v>-17.3</v>
      </c>
      <c r="BL16" s="688">
        <f t="shared" ref="BL16:BL30" si="23">IFERROR(BI16/BG16,"-")</f>
        <v>0</v>
      </c>
      <c r="BM16" s="687">
        <f t="shared" ref="BM16:BM30" si="24">BS16+BY16+CE16</f>
        <v>54.599999999999994</v>
      </c>
      <c r="BN16" s="681"/>
      <c r="BO16" s="687">
        <f t="shared" ref="BO16:BO30" si="25">BU16+CA16+CG16</f>
        <v>0</v>
      </c>
      <c r="BP16" s="681"/>
      <c r="BQ16" s="687">
        <f t="shared" ref="BQ16:BQ30" si="26">IFERROR(BO16-BM16,"-")</f>
        <v>-54.599999999999994</v>
      </c>
      <c r="BR16" s="688">
        <f t="shared" ref="BR16:BR30" si="27">IFERROR(BO16/BM16,"-")</f>
        <v>0</v>
      </c>
      <c r="BS16" s="683">
        <v>18.399999999999999</v>
      </c>
      <c r="BT16" s="681"/>
      <c r="BU16" s="681"/>
      <c r="BV16" s="681"/>
      <c r="BW16" s="687">
        <f t="shared" ref="BW16:BW30" si="28">IFERROR(BU16-BS16,"-")</f>
        <v>-18.399999999999999</v>
      </c>
      <c r="BX16" s="688">
        <f t="shared" ref="BX16:BX30" si="29">IFERROR(BU16/BS16,"-")</f>
        <v>0</v>
      </c>
      <c r="BY16" s="683">
        <v>18.399999999999999</v>
      </c>
      <c r="BZ16" s="681"/>
      <c r="CA16" s="681"/>
      <c r="CB16" s="681"/>
      <c r="CC16" s="687">
        <f t="shared" ref="CC16:CC30" si="30">IFERROR(CA16-BY16,"-")</f>
        <v>-18.399999999999999</v>
      </c>
      <c r="CD16" s="688">
        <f t="shared" ref="CD16:CD30" si="31">IFERROR(CA16/BY16,"-")</f>
        <v>0</v>
      </c>
      <c r="CE16" s="683">
        <v>17.8</v>
      </c>
      <c r="CF16" s="681"/>
      <c r="CG16" s="681"/>
      <c r="CH16" s="681"/>
      <c r="CI16" s="687">
        <f t="shared" ref="CI16:CI30" si="32">IFERROR(CG16-CE16,"-")</f>
        <v>-17.8</v>
      </c>
      <c r="CJ16" s="688">
        <f t="shared" ref="CJ16:CJ30" si="33">IFERROR(CG16/CE16,"-")</f>
        <v>0</v>
      </c>
      <c r="CK16" s="687">
        <f t="shared" ref="CK16:CK30" si="34">CQ16+CW16+DC16</f>
        <v>53.4</v>
      </c>
      <c r="CL16" s="681"/>
      <c r="CM16" s="687">
        <f t="shared" ref="CM16:CM30" si="35">CS16+CY16+DE16</f>
        <v>0</v>
      </c>
      <c r="CN16" s="681"/>
      <c r="CO16" s="687">
        <f t="shared" ref="CO16:CO30" si="36">IFERROR(CM16-CK16,"-")</f>
        <v>-53.4</v>
      </c>
      <c r="CP16" s="688">
        <f t="shared" ref="CP16:CP30" si="37">IFERROR(CM16/CK16,"-")</f>
        <v>0</v>
      </c>
      <c r="CQ16" s="683">
        <v>18</v>
      </c>
      <c r="CR16" s="681"/>
      <c r="CS16" s="681"/>
      <c r="CT16" s="681"/>
      <c r="CU16" s="687">
        <f t="shared" ref="CU16:CU30" si="38">IFERROR(CS16-CQ16,"-")</f>
        <v>-18</v>
      </c>
      <c r="CV16" s="688">
        <f t="shared" ref="CV16:CV30" si="39">IFERROR(CS16/CQ16,"-")</f>
        <v>0</v>
      </c>
      <c r="CW16" s="683">
        <v>17.399999999999999</v>
      </c>
      <c r="CX16" s="681"/>
      <c r="CY16" s="681"/>
      <c r="CZ16" s="681"/>
      <c r="DA16" s="687">
        <f t="shared" ref="DA16:DA30" si="40">IFERROR(CY16-CW16,"-")</f>
        <v>-17.399999999999999</v>
      </c>
      <c r="DB16" s="688">
        <f t="shared" ref="DB16:DB30" si="41">IFERROR(CY16/CW16,"-")</f>
        <v>0</v>
      </c>
      <c r="DC16" s="683">
        <v>18</v>
      </c>
      <c r="DD16" s="681"/>
      <c r="DE16" s="681"/>
      <c r="DF16" s="681"/>
      <c r="DG16" s="687">
        <f t="shared" ref="DG16:DG30" si="42">IFERROR(DE16-DC16,"-")</f>
        <v>-18</v>
      </c>
      <c r="DH16" s="688">
        <f t="shared" ref="DH16:DH30" si="43">IFERROR(DE16/DC16,"-")</f>
        <v>0</v>
      </c>
    </row>
    <row r="17" spans="2:112" ht="20.100000000000001" customHeight="1">
      <c r="B17" s="184" t="s">
        <v>3748</v>
      </c>
      <c r="C17" s="766"/>
      <c r="D17" s="766"/>
      <c r="E17" s="528">
        <v>100330666</v>
      </c>
      <c r="F17" s="528"/>
      <c r="G17" s="529"/>
      <c r="H17" s="530"/>
      <c r="I17" s="530"/>
      <c r="J17" s="723" t="s">
        <v>889</v>
      </c>
      <c r="K17" s="687">
        <f t="shared" si="0"/>
        <v>273.7</v>
      </c>
      <c r="L17" s="681"/>
      <c r="M17" s="687">
        <f t="shared" si="1"/>
        <v>0</v>
      </c>
      <c r="N17" s="681"/>
      <c r="O17" s="687">
        <f t="shared" si="2"/>
        <v>-273.7</v>
      </c>
      <c r="P17" s="688">
        <f t="shared" si="3"/>
        <v>0</v>
      </c>
      <c r="Q17" s="687">
        <f t="shared" si="4"/>
        <v>62.6</v>
      </c>
      <c r="R17" s="681"/>
      <c r="S17" s="687">
        <f t="shared" si="5"/>
        <v>0</v>
      </c>
      <c r="T17" s="681"/>
      <c r="U17" s="687">
        <f t="shared" si="6"/>
        <v>-62.6</v>
      </c>
      <c r="V17" s="688">
        <f t="shared" si="7"/>
        <v>0</v>
      </c>
      <c r="W17" s="683">
        <v>21.6</v>
      </c>
      <c r="X17" s="681"/>
      <c r="Y17" s="681"/>
      <c r="Z17" s="681"/>
      <c r="AA17" s="687">
        <f t="shared" si="8"/>
        <v>-21.6</v>
      </c>
      <c r="AB17" s="688">
        <f t="shared" si="9"/>
        <v>0</v>
      </c>
      <c r="AC17" s="683">
        <v>19.5</v>
      </c>
      <c r="AD17" s="681"/>
      <c r="AE17" s="681"/>
      <c r="AF17" s="681"/>
      <c r="AG17" s="687">
        <f t="shared" si="10"/>
        <v>-19.5</v>
      </c>
      <c r="AH17" s="688">
        <f t="shared" si="11"/>
        <v>0</v>
      </c>
      <c r="AI17" s="683">
        <v>21.5</v>
      </c>
      <c r="AJ17" s="681"/>
      <c r="AK17" s="681"/>
      <c r="AL17" s="681"/>
      <c r="AM17" s="687">
        <f t="shared" si="12"/>
        <v>-21.5</v>
      </c>
      <c r="AN17" s="688">
        <f t="shared" si="13"/>
        <v>0</v>
      </c>
      <c r="AO17" s="687">
        <f t="shared" si="14"/>
        <v>69</v>
      </c>
      <c r="AP17" s="681"/>
      <c r="AQ17" s="687">
        <f t="shared" si="15"/>
        <v>0</v>
      </c>
      <c r="AR17" s="681"/>
      <c r="AS17" s="687">
        <f t="shared" si="16"/>
        <v>-69</v>
      </c>
      <c r="AT17" s="688">
        <f t="shared" si="17"/>
        <v>0</v>
      </c>
      <c r="AU17" s="683">
        <v>22.7</v>
      </c>
      <c r="AV17" s="681"/>
      <c r="AW17" s="681"/>
      <c r="AX17" s="681"/>
      <c r="AY17" s="687">
        <f t="shared" si="18"/>
        <v>-22.7</v>
      </c>
      <c r="AZ17" s="688">
        <f t="shared" si="19"/>
        <v>0</v>
      </c>
      <c r="BA17" s="683">
        <v>23.5</v>
      </c>
      <c r="BB17" s="681"/>
      <c r="BC17" s="681"/>
      <c r="BD17" s="681"/>
      <c r="BE17" s="687">
        <f t="shared" si="20"/>
        <v>-23.5</v>
      </c>
      <c r="BF17" s="688">
        <f t="shared" si="21"/>
        <v>0</v>
      </c>
      <c r="BG17" s="683">
        <v>22.8</v>
      </c>
      <c r="BH17" s="681"/>
      <c r="BI17" s="681"/>
      <c r="BJ17" s="681"/>
      <c r="BK17" s="687">
        <f t="shared" si="22"/>
        <v>-22.8</v>
      </c>
      <c r="BL17" s="688">
        <f t="shared" si="23"/>
        <v>0</v>
      </c>
      <c r="BM17" s="687">
        <f t="shared" si="24"/>
        <v>71.8</v>
      </c>
      <c r="BN17" s="681"/>
      <c r="BO17" s="687">
        <f t="shared" si="25"/>
        <v>0</v>
      </c>
      <c r="BP17" s="681"/>
      <c r="BQ17" s="687">
        <f t="shared" si="26"/>
        <v>-71.8</v>
      </c>
      <c r="BR17" s="688">
        <f t="shared" si="27"/>
        <v>0</v>
      </c>
      <c r="BS17" s="683">
        <v>24.2</v>
      </c>
      <c r="BT17" s="681"/>
      <c r="BU17" s="681"/>
      <c r="BV17" s="681"/>
      <c r="BW17" s="687">
        <f t="shared" si="28"/>
        <v>-24.2</v>
      </c>
      <c r="BX17" s="688">
        <f t="shared" si="29"/>
        <v>0</v>
      </c>
      <c r="BY17" s="683">
        <v>24.2</v>
      </c>
      <c r="BZ17" s="681"/>
      <c r="CA17" s="681"/>
      <c r="CB17" s="681"/>
      <c r="CC17" s="687">
        <f t="shared" si="30"/>
        <v>-24.2</v>
      </c>
      <c r="CD17" s="688">
        <f t="shared" si="31"/>
        <v>0</v>
      </c>
      <c r="CE17" s="683">
        <v>23.4</v>
      </c>
      <c r="CF17" s="681"/>
      <c r="CG17" s="681"/>
      <c r="CH17" s="681"/>
      <c r="CI17" s="687">
        <f t="shared" si="32"/>
        <v>-23.4</v>
      </c>
      <c r="CJ17" s="688">
        <f t="shared" si="33"/>
        <v>0</v>
      </c>
      <c r="CK17" s="687">
        <f t="shared" si="34"/>
        <v>70.3</v>
      </c>
      <c r="CL17" s="681"/>
      <c r="CM17" s="687">
        <f t="shared" si="35"/>
        <v>0</v>
      </c>
      <c r="CN17" s="681"/>
      <c r="CO17" s="687">
        <f t="shared" si="36"/>
        <v>-70.3</v>
      </c>
      <c r="CP17" s="688">
        <f t="shared" si="37"/>
        <v>0</v>
      </c>
      <c r="CQ17" s="683">
        <v>23.7</v>
      </c>
      <c r="CR17" s="681"/>
      <c r="CS17" s="681"/>
      <c r="CT17" s="681"/>
      <c r="CU17" s="687">
        <f t="shared" si="38"/>
        <v>-23.7</v>
      </c>
      <c r="CV17" s="688">
        <f t="shared" si="39"/>
        <v>0</v>
      </c>
      <c r="CW17" s="683">
        <v>22.9</v>
      </c>
      <c r="CX17" s="681"/>
      <c r="CY17" s="681"/>
      <c r="CZ17" s="681"/>
      <c r="DA17" s="687">
        <f t="shared" si="40"/>
        <v>-22.9</v>
      </c>
      <c r="DB17" s="688">
        <f t="shared" si="41"/>
        <v>0</v>
      </c>
      <c r="DC17" s="683">
        <v>23.7</v>
      </c>
      <c r="DD17" s="681"/>
      <c r="DE17" s="681"/>
      <c r="DF17" s="681"/>
      <c r="DG17" s="687">
        <f t="shared" si="42"/>
        <v>-23.7</v>
      </c>
      <c r="DH17" s="688">
        <f t="shared" si="43"/>
        <v>0</v>
      </c>
    </row>
    <row r="18" spans="2:112" ht="20.100000000000001" customHeight="1">
      <c r="B18" s="184" t="s">
        <v>3749</v>
      </c>
      <c r="C18" s="800" t="s">
        <v>1509</v>
      </c>
      <c r="D18" s="844" t="s">
        <v>3750</v>
      </c>
      <c r="E18" s="528">
        <v>100330663</v>
      </c>
      <c r="F18" s="528"/>
      <c r="G18" s="529"/>
      <c r="H18" s="530"/>
      <c r="I18" s="530"/>
      <c r="J18" s="654" t="s">
        <v>186</v>
      </c>
      <c r="K18" s="687">
        <f t="shared" si="0"/>
        <v>20.6</v>
      </c>
      <c r="L18" s="681"/>
      <c r="M18" s="687">
        <f t="shared" si="1"/>
        <v>0</v>
      </c>
      <c r="N18" s="681"/>
      <c r="O18" s="687">
        <f t="shared" si="2"/>
        <v>-20.6</v>
      </c>
      <c r="P18" s="688">
        <f t="shared" si="3"/>
        <v>0</v>
      </c>
      <c r="Q18" s="687">
        <f t="shared" si="4"/>
        <v>6.1</v>
      </c>
      <c r="R18" s="681"/>
      <c r="S18" s="687">
        <f t="shared" si="5"/>
        <v>0</v>
      </c>
      <c r="T18" s="681"/>
      <c r="U18" s="687">
        <f t="shared" si="6"/>
        <v>-6.1</v>
      </c>
      <c r="V18" s="688">
        <f t="shared" si="7"/>
        <v>0</v>
      </c>
      <c r="W18" s="683">
        <v>2.1</v>
      </c>
      <c r="X18" s="681"/>
      <c r="Y18" s="681"/>
      <c r="Z18" s="681"/>
      <c r="AA18" s="687">
        <f t="shared" si="8"/>
        <v>-2.1</v>
      </c>
      <c r="AB18" s="688">
        <f t="shared" si="9"/>
        <v>0</v>
      </c>
      <c r="AC18" s="683">
        <v>2</v>
      </c>
      <c r="AD18" s="681"/>
      <c r="AE18" s="681"/>
      <c r="AF18" s="681"/>
      <c r="AG18" s="687">
        <f t="shared" si="10"/>
        <v>-2</v>
      </c>
      <c r="AH18" s="688">
        <f t="shared" si="11"/>
        <v>0</v>
      </c>
      <c r="AI18" s="683">
        <v>2</v>
      </c>
      <c r="AJ18" s="681"/>
      <c r="AK18" s="681"/>
      <c r="AL18" s="681"/>
      <c r="AM18" s="687">
        <f t="shared" si="12"/>
        <v>-2</v>
      </c>
      <c r="AN18" s="688">
        <f t="shared" si="13"/>
        <v>0</v>
      </c>
      <c r="AO18" s="687">
        <f t="shared" si="14"/>
        <v>4.7</v>
      </c>
      <c r="AP18" s="681"/>
      <c r="AQ18" s="687">
        <f t="shared" si="15"/>
        <v>0</v>
      </c>
      <c r="AR18" s="681"/>
      <c r="AS18" s="687">
        <f t="shared" si="16"/>
        <v>-4.7</v>
      </c>
      <c r="AT18" s="688">
        <f t="shared" si="17"/>
        <v>0</v>
      </c>
      <c r="AU18" s="683">
        <v>1.7</v>
      </c>
      <c r="AV18" s="681"/>
      <c r="AW18" s="681"/>
      <c r="AX18" s="681"/>
      <c r="AY18" s="687">
        <f t="shared" si="18"/>
        <v>-1.7</v>
      </c>
      <c r="AZ18" s="688">
        <f t="shared" si="19"/>
        <v>0</v>
      </c>
      <c r="BA18" s="683">
        <v>1.7</v>
      </c>
      <c r="BB18" s="681"/>
      <c r="BC18" s="681"/>
      <c r="BD18" s="681"/>
      <c r="BE18" s="687">
        <f t="shared" si="20"/>
        <v>-1.7</v>
      </c>
      <c r="BF18" s="688">
        <f t="shared" si="21"/>
        <v>0</v>
      </c>
      <c r="BG18" s="683">
        <v>1.3</v>
      </c>
      <c r="BH18" s="681"/>
      <c r="BI18" s="681"/>
      <c r="BJ18" s="681"/>
      <c r="BK18" s="687">
        <f t="shared" si="22"/>
        <v>-1.3</v>
      </c>
      <c r="BL18" s="688">
        <f t="shared" si="23"/>
        <v>0</v>
      </c>
      <c r="BM18" s="687">
        <f t="shared" si="24"/>
        <v>3.8000000000000003</v>
      </c>
      <c r="BN18" s="681"/>
      <c r="BO18" s="687">
        <f t="shared" si="25"/>
        <v>0</v>
      </c>
      <c r="BP18" s="681"/>
      <c r="BQ18" s="687">
        <f t="shared" si="26"/>
        <v>-3.8000000000000003</v>
      </c>
      <c r="BR18" s="688">
        <f t="shared" si="27"/>
        <v>0</v>
      </c>
      <c r="BS18" s="683">
        <v>1.1000000000000001</v>
      </c>
      <c r="BT18" s="681"/>
      <c r="BU18" s="681"/>
      <c r="BV18" s="681"/>
      <c r="BW18" s="687">
        <f t="shared" si="28"/>
        <v>-1.1000000000000001</v>
      </c>
      <c r="BX18" s="688">
        <f t="shared" si="29"/>
        <v>0</v>
      </c>
      <c r="BY18" s="683">
        <v>1.1000000000000001</v>
      </c>
      <c r="BZ18" s="681"/>
      <c r="CA18" s="681"/>
      <c r="CB18" s="681"/>
      <c r="CC18" s="687">
        <f t="shared" si="30"/>
        <v>-1.1000000000000001</v>
      </c>
      <c r="CD18" s="688">
        <f t="shared" si="31"/>
        <v>0</v>
      </c>
      <c r="CE18" s="683">
        <v>1.6</v>
      </c>
      <c r="CF18" s="681"/>
      <c r="CG18" s="681"/>
      <c r="CH18" s="681"/>
      <c r="CI18" s="687">
        <f t="shared" si="32"/>
        <v>-1.6</v>
      </c>
      <c r="CJ18" s="688">
        <f t="shared" si="33"/>
        <v>0</v>
      </c>
      <c r="CK18" s="687">
        <f t="shared" si="34"/>
        <v>6</v>
      </c>
      <c r="CL18" s="681"/>
      <c r="CM18" s="687">
        <f t="shared" si="35"/>
        <v>0</v>
      </c>
      <c r="CN18" s="681"/>
      <c r="CO18" s="687">
        <f t="shared" si="36"/>
        <v>-6</v>
      </c>
      <c r="CP18" s="688">
        <f t="shared" si="37"/>
        <v>0</v>
      </c>
      <c r="CQ18" s="683">
        <v>1.9</v>
      </c>
      <c r="CR18" s="681"/>
      <c r="CS18" s="681"/>
      <c r="CT18" s="681"/>
      <c r="CU18" s="687">
        <f t="shared" si="38"/>
        <v>-1.9</v>
      </c>
      <c r="CV18" s="688">
        <f t="shared" si="39"/>
        <v>0</v>
      </c>
      <c r="CW18" s="683">
        <v>2</v>
      </c>
      <c r="CX18" s="681"/>
      <c r="CY18" s="681"/>
      <c r="CZ18" s="681"/>
      <c r="DA18" s="687">
        <f t="shared" si="40"/>
        <v>-2</v>
      </c>
      <c r="DB18" s="688">
        <f t="shared" si="41"/>
        <v>0</v>
      </c>
      <c r="DC18" s="683">
        <v>2.1</v>
      </c>
      <c r="DD18" s="681"/>
      <c r="DE18" s="681"/>
      <c r="DF18" s="681"/>
      <c r="DG18" s="687">
        <f t="shared" si="42"/>
        <v>-2.1</v>
      </c>
      <c r="DH18" s="688">
        <f t="shared" si="43"/>
        <v>0</v>
      </c>
    </row>
    <row r="19" spans="2:112" ht="20.100000000000001" customHeight="1">
      <c r="B19" s="112" t="s">
        <v>3751</v>
      </c>
      <c r="C19" s="766"/>
      <c r="D19" s="766"/>
      <c r="E19" s="528">
        <v>100330664</v>
      </c>
      <c r="F19" s="528"/>
      <c r="G19" s="529"/>
      <c r="H19" s="530"/>
      <c r="I19" s="530"/>
      <c r="J19" s="723" t="s">
        <v>889</v>
      </c>
      <c r="K19" s="687">
        <f t="shared" si="0"/>
        <v>27.099999999999998</v>
      </c>
      <c r="L19" s="681"/>
      <c r="M19" s="687">
        <f t="shared" si="1"/>
        <v>0</v>
      </c>
      <c r="N19" s="681"/>
      <c r="O19" s="687">
        <f t="shared" si="2"/>
        <v>-27.099999999999998</v>
      </c>
      <c r="P19" s="688">
        <f t="shared" si="3"/>
        <v>0</v>
      </c>
      <c r="Q19" s="687">
        <f t="shared" si="4"/>
        <v>8</v>
      </c>
      <c r="R19" s="681"/>
      <c r="S19" s="687">
        <f t="shared" si="5"/>
        <v>0</v>
      </c>
      <c r="T19" s="681"/>
      <c r="U19" s="687">
        <f t="shared" si="6"/>
        <v>-8</v>
      </c>
      <c r="V19" s="688">
        <f t="shared" si="7"/>
        <v>0</v>
      </c>
      <c r="W19" s="683">
        <v>2.8</v>
      </c>
      <c r="X19" s="681"/>
      <c r="Y19" s="681"/>
      <c r="Z19" s="681"/>
      <c r="AA19" s="687">
        <f t="shared" si="8"/>
        <v>-2.8</v>
      </c>
      <c r="AB19" s="688">
        <f t="shared" si="9"/>
        <v>0</v>
      </c>
      <c r="AC19" s="683">
        <v>2.6</v>
      </c>
      <c r="AD19" s="681"/>
      <c r="AE19" s="681"/>
      <c r="AF19" s="681"/>
      <c r="AG19" s="687">
        <f t="shared" si="10"/>
        <v>-2.6</v>
      </c>
      <c r="AH19" s="688">
        <f t="shared" si="11"/>
        <v>0</v>
      </c>
      <c r="AI19" s="683">
        <v>2.6</v>
      </c>
      <c r="AJ19" s="681"/>
      <c r="AK19" s="681"/>
      <c r="AL19" s="681"/>
      <c r="AM19" s="687">
        <f t="shared" si="12"/>
        <v>-2.6</v>
      </c>
      <c r="AN19" s="688">
        <f t="shared" si="13"/>
        <v>0</v>
      </c>
      <c r="AO19" s="687">
        <f t="shared" si="14"/>
        <v>6.2</v>
      </c>
      <c r="AP19" s="681"/>
      <c r="AQ19" s="687">
        <f t="shared" si="15"/>
        <v>0</v>
      </c>
      <c r="AR19" s="681"/>
      <c r="AS19" s="687">
        <f t="shared" si="16"/>
        <v>-6.2</v>
      </c>
      <c r="AT19" s="688">
        <f t="shared" si="17"/>
        <v>0</v>
      </c>
      <c r="AU19" s="683">
        <v>2.2999999999999998</v>
      </c>
      <c r="AV19" s="681"/>
      <c r="AW19" s="681"/>
      <c r="AX19" s="681"/>
      <c r="AY19" s="687">
        <f t="shared" si="18"/>
        <v>-2.2999999999999998</v>
      </c>
      <c r="AZ19" s="688">
        <f t="shared" si="19"/>
        <v>0</v>
      </c>
      <c r="BA19" s="683">
        <v>2.2000000000000002</v>
      </c>
      <c r="BB19" s="681"/>
      <c r="BC19" s="681"/>
      <c r="BD19" s="681"/>
      <c r="BE19" s="687">
        <f t="shared" si="20"/>
        <v>-2.2000000000000002</v>
      </c>
      <c r="BF19" s="688">
        <f t="shared" si="21"/>
        <v>0</v>
      </c>
      <c r="BG19" s="683">
        <v>1.7</v>
      </c>
      <c r="BH19" s="681"/>
      <c r="BI19" s="681"/>
      <c r="BJ19" s="681"/>
      <c r="BK19" s="687">
        <f t="shared" si="22"/>
        <v>-1.7</v>
      </c>
      <c r="BL19" s="688">
        <f t="shared" si="23"/>
        <v>0</v>
      </c>
      <c r="BM19" s="687">
        <f t="shared" si="24"/>
        <v>5</v>
      </c>
      <c r="BN19" s="681"/>
      <c r="BO19" s="687">
        <f t="shared" si="25"/>
        <v>0</v>
      </c>
      <c r="BP19" s="681"/>
      <c r="BQ19" s="687">
        <f t="shared" si="26"/>
        <v>-5</v>
      </c>
      <c r="BR19" s="688">
        <f t="shared" si="27"/>
        <v>0</v>
      </c>
      <c r="BS19" s="683">
        <v>1.4</v>
      </c>
      <c r="BT19" s="681"/>
      <c r="BU19" s="681"/>
      <c r="BV19" s="681"/>
      <c r="BW19" s="687">
        <f t="shared" si="28"/>
        <v>-1.4</v>
      </c>
      <c r="BX19" s="688">
        <f t="shared" si="29"/>
        <v>0</v>
      </c>
      <c r="BY19" s="683">
        <v>1.5</v>
      </c>
      <c r="BZ19" s="681"/>
      <c r="CA19" s="681"/>
      <c r="CB19" s="681"/>
      <c r="CC19" s="687">
        <f t="shared" si="30"/>
        <v>-1.5</v>
      </c>
      <c r="CD19" s="688">
        <f t="shared" si="31"/>
        <v>0</v>
      </c>
      <c r="CE19" s="683">
        <v>2.1</v>
      </c>
      <c r="CF19" s="681"/>
      <c r="CG19" s="681"/>
      <c r="CH19" s="681"/>
      <c r="CI19" s="687">
        <f t="shared" si="32"/>
        <v>-2.1</v>
      </c>
      <c r="CJ19" s="688">
        <f t="shared" si="33"/>
        <v>0</v>
      </c>
      <c r="CK19" s="687">
        <f t="shared" si="34"/>
        <v>7.8999999999999995</v>
      </c>
      <c r="CL19" s="681"/>
      <c r="CM19" s="687">
        <f t="shared" si="35"/>
        <v>0</v>
      </c>
      <c r="CN19" s="681"/>
      <c r="CO19" s="687">
        <f t="shared" si="36"/>
        <v>-7.8999999999999995</v>
      </c>
      <c r="CP19" s="688">
        <f t="shared" si="37"/>
        <v>0</v>
      </c>
      <c r="CQ19" s="683">
        <v>2.5</v>
      </c>
      <c r="CR19" s="681"/>
      <c r="CS19" s="681"/>
      <c r="CT19" s="681"/>
      <c r="CU19" s="687">
        <f t="shared" si="38"/>
        <v>-2.5</v>
      </c>
      <c r="CV19" s="688">
        <f t="shared" si="39"/>
        <v>0</v>
      </c>
      <c r="CW19" s="683">
        <v>2.6</v>
      </c>
      <c r="CX19" s="681"/>
      <c r="CY19" s="681"/>
      <c r="CZ19" s="681"/>
      <c r="DA19" s="687">
        <f t="shared" si="40"/>
        <v>-2.6</v>
      </c>
      <c r="DB19" s="688">
        <f t="shared" si="41"/>
        <v>0</v>
      </c>
      <c r="DC19" s="683">
        <v>2.8</v>
      </c>
      <c r="DD19" s="681"/>
      <c r="DE19" s="681"/>
      <c r="DF19" s="681"/>
      <c r="DG19" s="687">
        <f t="shared" si="42"/>
        <v>-2.8</v>
      </c>
      <c r="DH19" s="688">
        <f t="shared" si="43"/>
        <v>0</v>
      </c>
    </row>
    <row r="20" spans="2:112" ht="20.100000000000001" customHeight="1">
      <c r="B20" s="112" t="s">
        <v>3752</v>
      </c>
      <c r="C20" s="800" t="s">
        <v>3753</v>
      </c>
      <c r="D20" s="844" t="s">
        <v>3754</v>
      </c>
      <c r="E20" s="528">
        <v>100330667</v>
      </c>
      <c r="F20" s="528"/>
      <c r="G20" s="529"/>
      <c r="H20" s="530"/>
      <c r="I20" s="530"/>
      <c r="J20" s="654" t="s">
        <v>186</v>
      </c>
      <c r="K20" s="687">
        <f t="shared" si="0"/>
        <v>104.2</v>
      </c>
      <c r="L20" s="681"/>
      <c r="M20" s="687">
        <f t="shared" si="1"/>
        <v>0</v>
      </c>
      <c r="N20" s="681"/>
      <c r="O20" s="687">
        <f t="shared" si="2"/>
        <v>-104.2</v>
      </c>
      <c r="P20" s="688">
        <f t="shared" si="3"/>
        <v>0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3">
        <v>0</v>
      </c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3">
        <v>0</v>
      </c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3">
        <v>0</v>
      </c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60.7</v>
      </c>
      <c r="AP20" s="681"/>
      <c r="AQ20" s="687">
        <f t="shared" si="15"/>
        <v>0</v>
      </c>
      <c r="AR20" s="681"/>
      <c r="AS20" s="687">
        <f t="shared" si="16"/>
        <v>-60.7</v>
      </c>
      <c r="AT20" s="688">
        <f t="shared" si="17"/>
        <v>0</v>
      </c>
      <c r="AU20" s="683">
        <v>60.7</v>
      </c>
      <c r="AV20" s="681"/>
      <c r="AW20" s="681"/>
      <c r="AX20" s="681"/>
      <c r="AY20" s="687">
        <f t="shared" si="18"/>
        <v>-60.7</v>
      </c>
      <c r="AZ20" s="688">
        <f t="shared" si="19"/>
        <v>0</v>
      </c>
      <c r="BA20" s="683">
        <v>0</v>
      </c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3">
        <v>0</v>
      </c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3">
        <v>0</v>
      </c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3">
        <v>0</v>
      </c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3">
        <v>0</v>
      </c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43.5</v>
      </c>
      <c r="CL20" s="681"/>
      <c r="CM20" s="687">
        <f t="shared" si="35"/>
        <v>0</v>
      </c>
      <c r="CN20" s="681"/>
      <c r="CO20" s="687">
        <f t="shared" si="36"/>
        <v>-43.5</v>
      </c>
      <c r="CP20" s="688">
        <f t="shared" si="37"/>
        <v>0</v>
      </c>
      <c r="CQ20" s="683">
        <v>43.5</v>
      </c>
      <c r="CR20" s="681"/>
      <c r="CS20" s="681"/>
      <c r="CT20" s="681"/>
      <c r="CU20" s="687">
        <f t="shared" si="38"/>
        <v>-43.5</v>
      </c>
      <c r="CV20" s="688">
        <f t="shared" si="39"/>
        <v>0</v>
      </c>
      <c r="CW20" s="683">
        <v>0</v>
      </c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3">
        <v>0</v>
      </c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2:112" ht="20.100000000000001" customHeight="1">
      <c r="B21" s="184" t="s">
        <v>3755</v>
      </c>
      <c r="C21" s="766"/>
      <c r="D21" s="766"/>
      <c r="E21" s="528">
        <v>100330668</v>
      </c>
      <c r="F21" s="528"/>
      <c r="G21" s="529"/>
      <c r="H21" s="530"/>
      <c r="I21" s="530"/>
      <c r="J21" s="723" t="s">
        <v>889</v>
      </c>
      <c r="K21" s="687">
        <f t="shared" si="0"/>
        <v>137.30000000000001</v>
      </c>
      <c r="L21" s="681"/>
      <c r="M21" s="687">
        <f t="shared" si="1"/>
        <v>0</v>
      </c>
      <c r="N21" s="681"/>
      <c r="O21" s="687">
        <f t="shared" si="2"/>
        <v>-137.30000000000001</v>
      </c>
      <c r="P21" s="688">
        <f t="shared" si="3"/>
        <v>0</v>
      </c>
      <c r="Q21" s="687">
        <f t="shared" si="4"/>
        <v>0</v>
      </c>
      <c r="R21" s="681"/>
      <c r="S21" s="687">
        <f t="shared" si="5"/>
        <v>0</v>
      </c>
      <c r="T21" s="681"/>
      <c r="U21" s="687">
        <f t="shared" si="6"/>
        <v>0</v>
      </c>
      <c r="V21" s="688" t="str">
        <f t="shared" si="7"/>
        <v>-</v>
      </c>
      <c r="W21" s="683">
        <v>0</v>
      </c>
      <c r="X21" s="681"/>
      <c r="Y21" s="681"/>
      <c r="Z21" s="681"/>
      <c r="AA21" s="687">
        <f t="shared" si="8"/>
        <v>0</v>
      </c>
      <c r="AB21" s="688" t="str">
        <f t="shared" si="9"/>
        <v>-</v>
      </c>
      <c r="AC21" s="683">
        <v>0</v>
      </c>
      <c r="AD21" s="681"/>
      <c r="AE21" s="681"/>
      <c r="AF21" s="681"/>
      <c r="AG21" s="687">
        <f t="shared" si="10"/>
        <v>0</v>
      </c>
      <c r="AH21" s="688" t="str">
        <f t="shared" si="11"/>
        <v>-</v>
      </c>
      <c r="AI21" s="683">
        <v>0</v>
      </c>
      <c r="AJ21" s="681"/>
      <c r="AK21" s="681"/>
      <c r="AL21" s="681"/>
      <c r="AM21" s="687">
        <f t="shared" si="12"/>
        <v>0</v>
      </c>
      <c r="AN21" s="688" t="str">
        <f t="shared" si="13"/>
        <v>-</v>
      </c>
      <c r="AO21" s="687">
        <f t="shared" si="14"/>
        <v>80</v>
      </c>
      <c r="AP21" s="681"/>
      <c r="AQ21" s="687">
        <f t="shared" si="15"/>
        <v>0</v>
      </c>
      <c r="AR21" s="681"/>
      <c r="AS21" s="687">
        <f t="shared" si="16"/>
        <v>-80</v>
      </c>
      <c r="AT21" s="688">
        <f t="shared" si="17"/>
        <v>0</v>
      </c>
      <c r="AU21" s="683">
        <v>80</v>
      </c>
      <c r="AV21" s="681"/>
      <c r="AW21" s="681"/>
      <c r="AX21" s="681"/>
      <c r="AY21" s="687">
        <f t="shared" si="18"/>
        <v>-80</v>
      </c>
      <c r="AZ21" s="688">
        <f t="shared" si="19"/>
        <v>0</v>
      </c>
      <c r="BA21" s="683">
        <v>0</v>
      </c>
      <c r="BB21" s="681"/>
      <c r="BC21" s="681"/>
      <c r="BD21" s="681"/>
      <c r="BE21" s="687">
        <f t="shared" si="20"/>
        <v>0</v>
      </c>
      <c r="BF21" s="688" t="str">
        <f t="shared" si="21"/>
        <v>-</v>
      </c>
      <c r="BG21" s="683">
        <v>0</v>
      </c>
      <c r="BH21" s="681"/>
      <c r="BI21" s="681"/>
      <c r="BJ21" s="681"/>
      <c r="BK21" s="687">
        <f t="shared" si="22"/>
        <v>0</v>
      </c>
      <c r="BL21" s="688" t="str">
        <f t="shared" si="23"/>
        <v>-</v>
      </c>
      <c r="BM21" s="687">
        <f t="shared" si="24"/>
        <v>0</v>
      </c>
      <c r="BN21" s="681"/>
      <c r="BO21" s="687">
        <f t="shared" si="25"/>
        <v>0</v>
      </c>
      <c r="BP21" s="681"/>
      <c r="BQ21" s="687">
        <f t="shared" si="26"/>
        <v>0</v>
      </c>
      <c r="BR21" s="688" t="str">
        <f t="shared" si="27"/>
        <v>-</v>
      </c>
      <c r="BS21" s="683">
        <v>0</v>
      </c>
      <c r="BT21" s="681"/>
      <c r="BU21" s="681"/>
      <c r="BV21" s="681"/>
      <c r="BW21" s="687">
        <f t="shared" si="28"/>
        <v>0</v>
      </c>
      <c r="BX21" s="688" t="str">
        <f t="shared" si="29"/>
        <v>-</v>
      </c>
      <c r="BY21" s="683">
        <v>0</v>
      </c>
      <c r="BZ21" s="681"/>
      <c r="CA21" s="681"/>
      <c r="CB21" s="681"/>
      <c r="CC21" s="687">
        <f t="shared" si="30"/>
        <v>0</v>
      </c>
      <c r="CD21" s="688" t="str">
        <f t="shared" si="31"/>
        <v>-</v>
      </c>
      <c r="CE21" s="683">
        <v>0</v>
      </c>
      <c r="CF21" s="681"/>
      <c r="CG21" s="681"/>
      <c r="CH21" s="681"/>
      <c r="CI21" s="687">
        <f t="shared" si="32"/>
        <v>0</v>
      </c>
      <c r="CJ21" s="688" t="str">
        <f t="shared" si="33"/>
        <v>-</v>
      </c>
      <c r="CK21" s="687">
        <f t="shared" si="34"/>
        <v>57.3</v>
      </c>
      <c r="CL21" s="681"/>
      <c r="CM21" s="687">
        <f t="shared" si="35"/>
        <v>0</v>
      </c>
      <c r="CN21" s="681"/>
      <c r="CO21" s="687">
        <f t="shared" si="36"/>
        <v>-57.3</v>
      </c>
      <c r="CP21" s="688">
        <f t="shared" si="37"/>
        <v>0</v>
      </c>
      <c r="CQ21" s="683">
        <v>57.3</v>
      </c>
      <c r="CR21" s="681"/>
      <c r="CS21" s="681"/>
      <c r="CT21" s="681"/>
      <c r="CU21" s="687">
        <f t="shared" si="38"/>
        <v>-57.3</v>
      </c>
      <c r="CV21" s="688">
        <f t="shared" si="39"/>
        <v>0</v>
      </c>
      <c r="CW21" s="683">
        <v>0</v>
      </c>
      <c r="CX21" s="681"/>
      <c r="CY21" s="681"/>
      <c r="CZ21" s="681"/>
      <c r="DA21" s="687">
        <f t="shared" si="40"/>
        <v>0</v>
      </c>
      <c r="DB21" s="688" t="str">
        <f t="shared" si="41"/>
        <v>-</v>
      </c>
      <c r="DC21" s="683">
        <v>0</v>
      </c>
      <c r="DD21" s="681"/>
      <c r="DE21" s="681"/>
      <c r="DF21" s="681"/>
      <c r="DG21" s="687">
        <f t="shared" si="42"/>
        <v>0</v>
      </c>
      <c r="DH21" s="688" t="str">
        <f t="shared" si="43"/>
        <v>-</v>
      </c>
    </row>
    <row r="22" spans="2:112" ht="19.5" customHeight="1">
      <c r="B22" s="184" t="s">
        <v>3756</v>
      </c>
      <c r="C22" s="800" t="s">
        <v>3757</v>
      </c>
      <c r="D22" s="777" t="s">
        <v>3758</v>
      </c>
      <c r="E22" s="528">
        <v>100330868</v>
      </c>
      <c r="F22" s="528"/>
      <c r="G22" s="529"/>
      <c r="H22" s="530" t="s">
        <v>3759</v>
      </c>
      <c r="I22" s="530"/>
      <c r="J22" s="647" t="s">
        <v>186</v>
      </c>
      <c r="K22" s="687">
        <f t="shared" si="0"/>
        <v>1499</v>
      </c>
      <c r="L22" s="681"/>
      <c r="M22" s="687">
        <f t="shared" si="1"/>
        <v>0</v>
      </c>
      <c r="N22" s="681"/>
      <c r="O22" s="687">
        <f t="shared" si="2"/>
        <v>-1499</v>
      </c>
      <c r="P22" s="688">
        <f t="shared" si="3"/>
        <v>0</v>
      </c>
      <c r="Q22" s="687">
        <f t="shared" si="4"/>
        <v>389</v>
      </c>
      <c r="R22" s="681"/>
      <c r="S22" s="687">
        <f t="shared" si="5"/>
        <v>0</v>
      </c>
      <c r="T22" s="681"/>
      <c r="U22" s="687">
        <f t="shared" si="6"/>
        <v>-389</v>
      </c>
      <c r="V22" s="688">
        <f t="shared" si="7"/>
        <v>0</v>
      </c>
      <c r="W22" s="687">
        <f>W13+W16-W18-W20</f>
        <v>134.1</v>
      </c>
      <c r="X22" s="681"/>
      <c r="Y22" s="687">
        <f>Y13+Y16-Y18-Y20</f>
        <v>0</v>
      </c>
      <c r="Z22" s="681"/>
      <c r="AA22" s="687">
        <f t="shared" si="8"/>
        <v>-134.1</v>
      </c>
      <c r="AB22" s="688">
        <f t="shared" si="9"/>
        <v>0</v>
      </c>
      <c r="AC22" s="687">
        <f>AC13+AC16-AC18-AC20</f>
        <v>120.7</v>
      </c>
      <c r="AD22" s="681"/>
      <c r="AE22" s="687">
        <f>AE13+AE16-AE18-AE20</f>
        <v>0</v>
      </c>
      <c r="AF22" s="681"/>
      <c r="AG22" s="687">
        <f t="shared" si="10"/>
        <v>-120.7</v>
      </c>
      <c r="AH22" s="688">
        <f t="shared" si="11"/>
        <v>0</v>
      </c>
      <c r="AI22" s="687">
        <f>AI13+AI16-AI18-AI20</f>
        <v>134.20000000000002</v>
      </c>
      <c r="AJ22" s="681"/>
      <c r="AK22" s="687">
        <f>AK13+AK16-AK18-AK20</f>
        <v>0</v>
      </c>
      <c r="AL22" s="681"/>
      <c r="AM22" s="687">
        <f t="shared" si="12"/>
        <v>-134.20000000000002</v>
      </c>
      <c r="AN22" s="688">
        <f t="shared" si="13"/>
        <v>0</v>
      </c>
      <c r="AO22" s="687">
        <f t="shared" si="14"/>
        <v>340.70000000000005</v>
      </c>
      <c r="AP22" s="681"/>
      <c r="AQ22" s="687">
        <f t="shared" si="15"/>
        <v>0</v>
      </c>
      <c r="AR22" s="681"/>
      <c r="AS22" s="687">
        <f t="shared" si="16"/>
        <v>-340.70000000000005</v>
      </c>
      <c r="AT22" s="688">
        <f t="shared" si="17"/>
        <v>0</v>
      </c>
      <c r="AU22" s="687">
        <f>AU13+AU16-AU18-AU20</f>
        <v>72.600000000000009</v>
      </c>
      <c r="AV22" s="681"/>
      <c r="AW22" s="687">
        <f>AW13+AW16-AW18-AW20</f>
        <v>0</v>
      </c>
      <c r="AX22" s="681"/>
      <c r="AY22" s="687">
        <f t="shared" si="18"/>
        <v>-72.600000000000009</v>
      </c>
      <c r="AZ22" s="688">
        <f t="shared" si="19"/>
        <v>0</v>
      </c>
      <c r="BA22" s="687">
        <f>BA13+BA16-BA18-BA20</f>
        <v>135.10000000000002</v>
      </c>
      <c r="BB22" s="681"/>
      <c r="BC22" s="687">
        <f>BC13+BC16-BC18-BC20</f>
        <v>0</v>
      </c>
      <c r="BD22" s="681"/>
      <c r="BE22" s="687">
        <f t="shared" si="20"/>
        <v>-135.10000000000002</v>
      </c>
      <c r="BF22" s="688">
        <f t="shared" si="21"/>
        <v>0</v>
      </c>
      <c r="BG22" s="687">
        <f>BG13+BG16-BG18-BG20</f>
        <v>133</v>
      </c>
      <c r="BH22" s="681"/>
      <c r="BI22" s="687">
        <f>BI13+BI16-BI18-BI20</f>
        <v>0</v>
      </c>
      <c r="BJ22" s="681"/>
      <c r="BK22" s="687">
        <f t="shared" si="22"/>
        <v>-133</v>
      </c>
      <c r="BL22" s="688">
        <f t="shared" si="23"/>
        <v>0</v>
      </c>
      <c r="BM22" s="687">
        <f t="shared" si="24"/>
        <v>407.40000000000003</v>
      </c>
      <c r="BN22" s="681"/>
      <c r="BO22" s="687">
        <f t="shared" si="25"/>
        <v>0</v>
      </c>
      <c r="BP22" s="681"/>
      <c r="BQ22" s="687">
        <f t="shared" si="26"/>
        <v>-407.40000000000003</v>
      </c>
      <c r="BR22" s="688">
        <f t="shared" si="27"/>
        <v>0</v>
      </c>
      <c r="BS22" s="687">
        <f>BS13+BS16-BS18-BS20</f>
        <v>138.20000000000002</v>
      </c>
      <c r="BT22" s="681"/>
      <c r="BU22" s="687">
        <f>BU13+BU16-BU18-BU20</f>
        <v>0</v>
      </c>
      <c r="BV22" s="681"/>
      <c r="BW22" s="687">
        <f t="shared" si="28"/>
        <v>-138.20000000000002</v>
      </c>
      <c r="BX22" s="688">
        <f t="shared" si="29"/>
        <v>0</v>
      </c>
      <c r="BY22" s="687">
        <f>BY13+BY16-BY18-BY20</f>
        <v>137.9</v>
      </c>
      <c r="BZ22" s="681"/>
      <c r="CA22" s="687">
        <f>CA13+CA16-CA18-CA20</f>
        <v>0</v>
      </c>
      <c r="CB22" s="681"/>
      <c r="CC22" s="687">
        <f t="shared" si="30"/>
        <v>-137.9</v>
      </c>
      <c r="CD22" s="688">
        <f t="shared" si="31"/>
        <v>0</v>
      </c>
      <c r="CE22" s="687">
        <f>CE13+CE16-CE18-CE20</f>
        <v>131.30000000000001</v>
      </c>
      <c r="CF22" s="681"/>
      <c r="CG22" s="687">
        <f>CG13+CG16-CG18-CG20</f>
        <v>0</v>
      </c>
      <c r="CH22" s="681"/>
      <c r="CI22" s="687">
        <f t="shared" si="32"/>
        <v>-131.30000000000001</v>
      </c>
      <c r="CJ22" s="688">
        <f t="shared" si="33"/>
        <v>0</v>
      </c>
      <c r="CK22" s="687">
        <f t="shared" si="34"/>
        <v>361.9</v>
      </c>
      <c r="CL22" s="681"/>
      <c r="CM22" s="687">
        <f t="shared" si="35"/>
        <v>0</v>
      </c>
      <c r="CN22" s="681"/>
      <c r="CO22" s="687">
        <f t="shared" si="36"/>
        <v>-361.9</v>
      </c>
      <c r="CP22" s="688">
        <f t="shared" si="37"/>
        <v>0</v>
      </c>
      <c r="CQ22" s="687">
        <f>CQ13+CQ16-CQ18-CQ20</f>
        <v>93.699999999999989</v>
      </c>
      <c r="CR22" s="681"/>
      <c r="CS22" s="687">
        <f>CS13+CS16-CS18-CS20</f>
        <v>0</v>
      </c>
      <c r="CT22" s="681"/>
      <c r="CU22" s="687">
        <f t="shared" si="38"/>
        <v>-93.699999999999989</v>
      </c>
      <c r="CV22" s="688">
        <f t="shared" si="39"/>
        <v>0</v>
      </c>
      <c r="CW22" s="687">
        <f>CW13+CW16-CW18-CW20</f>
        <v>132</v>
      </c>
      <c r="CX22" s="681"/>
      <c r="CY22" s="687">
        <f>CY13+CY16-CY18-CY20</f>
        <v>0</v>
      </c>
      <c r="CZ22" s="681"/>
      <c r="DA22" s="687">
        <f t="shared" si="40"/>
        <v>-132</v>
      </c>
      <c r="DB22" s="688">
        <f t="shared" si="41"/>
        <v>0</v>
      </c>
      <c r="DC22" s="687">
        <f>DC13+DC16-DC18-DC20</f>
        <v>136.20000000000002</v>
      </c>
      <c r="DD22" s="681"/>
      <c r="DE22" s="687">
        <f>DE13+DE16-DE18-DE20</f>
        <v>0</v>
      </c>
      <c r="DF22" s="681"/>
      <c r="DG22" s="687">
        <f t="shared" si="42"/>
        <v>-136.20000000000002</v>
      </c>
      <c r="DH22" s="688">
        <f t="shared" si="43"/>
        <v>0</v>
      </c>
    </row>
    <row r="23" spans="2:112" ht="20.100000000000001" customHeight="1">
      <c r="B23" s="112" t="s">
        <v>3760</v>
      </c>
      <c r="C23" s="766"/>
      <c r="D23" s="795"/>
      <c r="E23" s="528">
        <v>100330869</v>
      </c>
      <c r="F23" s="528"/>
      <c r="G23" s="529"/>
      <c r="H23" s="530" t="s">
        <v>3761</v>
      </c>
      <c r="I23" s="530"/>
      <c r="J23" s="723" t="s">
        <v>889</v>
      </c>
      <c r="K23" s="687">
        <f t="shared" si="0"/>
        <v>2017.5</v>
      </c>
      <c r="L23" s="681"/>
      <c r="M23" s="687">
        <f t="shared" si="1"/>
        <v>0</v>
      </c>
      <c r="N23" s="681"/>
      <c r="O23" s="687">
        <f t="shared" si="2"/>
        <v>-2017.5</v>
      </c>
      <c r="P23" s="688">
        <f t="shared" si="3"/>
        <v>0</v>
      </c>
      <c r="Q23" s="687">
        <f t="shared" si="4"/>
        <v>524.20000000000005</v>
      </c>
      <c r="R23" s="681"/>
      <c r="S23" s="687">
        <f t="shared" si="5"/>
        <v>0</v>
      </c>
      <c r="T23" s="681"/>
      <c r="U23" s="687">
        <f t="shared" si="6"/>
        <v>-524.20000000000005</v>
      </c>
      <c r="V23" s="688">
        <f t="shared" si="7"/>
        <v>0</v>
      </c>
      <c r="W23" s="687">
        <f>W14+W17-W19-W21</f>
        <v>180.49999999999997</v>
      </c>
      <c r="X23" s="681"/>
      <c r="Y23" s="687">
        <f>Y14+Y17-Y19-Y21</f>
        <v>0</v>
      </c>
      <c r="Z23" s="681"/>
      <c r="AA23" s="687">
        <f t="shared" si="8"/>
        <v>-180.49999999999997</v>
      </c>
      <c r="AB23" s="688">
        <f t="shared" si="9"/>
        <v>0</v>
      </c>
      <c r="AC23" s="687">
        <f>AC14+AC17-AC19-AC21</f>
        <v>162.9</v>
      </c>
      <c r="AD23" s="681"/>
      <c r="AE23" s="687">
        <f>AE14+AE17-AE19-AE21</f>
        <v>0</v>
      </c>
      <c r="AF23" s="681"/>
      <c r="AG23" s="687">
        <f t="shared" si="10"/>
        <v>-162.9</v>
      </c>
      <c r="AH23" s="688">
        <f t="shared" si="11"/>
        <v>0</v>
      </c>
      <c r="AI23" s="687">
        <f>AI14+AI17-AI19-AI21</f>
        <v>180.8</v>
      </c>
      <c r="AJ23" s="681"/>
      <c r="AK23" s="687">
        <f>AK14+AK17-AK19-AK21</f>
        <v>0</v>
      </c>
      <c r="AL23" s="681"/>
      <c r="AM23" s="687">
        <f t="shared" si="12"/>
        <v>-180.8</v>
      </c>
      <c r="AN23" s="688">
        <f t="shared" si="13"/>
        <v>0</v>
      </c>
      <c r="AO23" s="687">
        <f t="shared" si="14"/>
        <v>459.1</v>
      </c>
      <c r="AP23" s="681"/>
      <c r="AQ23" s="687">
        <f t="shared" si="15"/>
        <v>0</v>
      </c>
      <c r="AR23" s="681"/>
      <c r="AS23" s="687">
        <f t="shared" si="16"/>
        <v>-459.1</v>
      </c>
      <c r="AT23" s="688">
        <f t="shared" si="17"/>
        <v>0</v>
      </c>
      <c r="AU23" s="687">
        <f>AU14+AU17-AU19-AU21</f>
        <v>97.799999999999983</v>
      </c>
      <c r="AV23" s="681"/>
      <c r="AW23" s="687">
        <f>AW14+AW17-AW19-AW21</f>
        <v>0</v>
      </c>
      <c r="AX23" s="681"/>
      <c r="AY23" s="687">
        <f t="shared" si="18"/>
        <v>-97.799999999999983</v>
      </c>
      <c r="AZ23" s="688">
        <f t="shared" si="19"/>
        <v>0</v>
      </c>
      <c r="BA23" s="687">
        <f>BA14+BA17-BA19-BA21</f>
        <v>181.9</v>
      </c>
      <c r="BB23" s="681"/>
      <c r="BC23" s="687">
        <f>BC14+BC17-BC19-BC21</f>
        <v>0</v>
      </c>
      <c r="BD23" s="681"/>
      <c r="BE23" s="687">
        <f t="shared" si="20"/>
        <v>-181.9</v>
      </c>
      <c r="BF23" s="688">
        <f t="shared" si="21"/>
        <v>0</v>
      </c>
      <c r="BG23" s="687">
        <f>BG14+BG17-BG19-BG21</f>
        <v>179.40000000000003</v>
      </c>
      <c r="BH23" s="681"/>
      <c r="BI23" s="687">
        <f>BI14+BI17-BI19-BI21</f>
        <v>0</v>
      </c>
      <c r="BJ23" s="681"/>
      <c r="BK23" s="687">
        <f t="shared" si="22"/>
        <v>-179.40000000000003</v>
      </c>
      <c r="BL23" s="688">
        <f t="shared" si="23"/>
        <v>0</v>
      </c>
      <c r="BM23" s="687">
        <f t="shared" si="24"/>
        <v>547.09999999999991</v>
      </c>
      <c r="BN23" s="681"/>
      <c r="BO23" s="687">
        <f t="shared" si="25"/>
        <v>0</v>
      </c>
      <c r="BP23" s="681"/>
      <c r="BQ23" s="687">
        <f t="shared" si="26"/>
        <v>-547.09999999999991</v>
      </c>
      <c r="BR23" s="688">
        <f t="shared" si="27"/>
        <v>0</v>
      </c>
      <c r="BS23" s="687">
        <f>BS14+BS17-BS19-BS21</f>
        <v>185.6</v>
      </c>
      <c r="BT23" s="681"/>
      <c r="BU23" s="687">
        <f>BU14+BU17-BU19-BU21</f>
        <v>0</v>
      </c>
      <c r="BV23" s="681"/>
      <c r="BW23" s="687">
        <f t="shared" si="28"/>
        <v>-185.6</v>
      </c>
      <c r="BX23" s="688">
        <f t="shared" si="29"/>
        <v>0</v>
      </c>
      <c r="BY23" s="687">
        <f>BY14+BY17-BY19-BY21</f>
        <v>185.2</v>
      </c>
      <c r="BZ23" s="681"/>
      <c r="CA23" s="687">
        <f>CA14+CA17-CA19-CA21</f>
        <v>0</v>
      </c>
      <c r="CB23" s="681"/>
      <c r="CC23" s="687">
        <f t="shared" si="30"/>
        <v>-185.2</v>
      </c>
      <c r="CD23" s="688">
        <f t="shared" si="31"/>
        <v>0</v>
      </c>
      <c r="CE23" s="687">
        <f>CE14+CE17-CE19-CE21</f>
        <v>176.3</v>
      </c>
      <c r="CF23" s="681"/>
      <c r="CG23" s="687">
        <f>CG14+CG17-CG19-CG21</f>
        <v>0</v>
      </c>
      <c r="CH23" s="681"/>
      <c r="CI23" s="687">
        <f t="shared" si="32"/>
        <v>-176.3</v>
      </c>
      <c r="CJ23" s="688">
        <f t="shared" si="33"/>
        <v>0</v>
      </c>
      <c r="CK23" s="687">
        <f t="shared" si="34"/>
        <v>487.1</v>
      </c>
      <c r="CL23" s="681"/>
      <c r="CM23" s="687">
        <f t="shared" si="35"/>
        <v>0</v>
      </c>
      <c r="CN23" s="681"/>
      <c r="CO23" s="687">
        <f t="shared" si="36"/>
        <v>-487.1</v>
      </c>
      <c r="CP23" s="688">
        <f t="shared" si="37"/>
        <v>0</v>
      </c>
      <c r="CQ23" s="687">
        <f>CQ14+CQ17-CQ19-CQ21</f>
        <v>126.49999999999999</v>
      </c>
      <c r="CR23" s="681"/>
      <c r="CS23" s="687">
        <f>CS14+CS17-CS19-CS21</f>
        <v>0</v>
      </c>
      <c r="CT23" s="681"/>
      <c r="CU23" s="687">
        <f t="shared" si="38"/>
        <v>-126.49999999999999</v>
      </c>
      <c r="CV23" s="688">
        <f t="shared" si="39"/>
        <v>0</v>
      </c>
      <c r="CW23" s="687">
        <f>CW14+CW17-CW19-CW21</f>
        <v>177.3</v>
      </c>
      <c r="CX23" s="681"/>
      <c r="CY23" s="687">
        <f>CY14+CY17-CY19-CY21</f>
        <v>0</v>
      </c>
      <c r="CZ23" s="681"/>
      <c r="DA23" s="687">
        <f t="shared" si="40"/>
        <v>-177.3</v>
      </c>
      <c r="DB23" s="688">
        <f t="shared" si="41"/>
        <v>0</v>
      </c>
      <c r="DC23" s="687">
        <f>DC14+DC17-DC19-DC21</f>
        <v>183.29999999999998</v>
      </c>
      <c r="DD23" s="681"/>
      <c r="DE23" s="687">
        <f>DE14+DE17-DE19-DE21</f>
        <v>0</v>
      </c>
      <c r="DF23" s="681"/>
      <c r="DG23" s="687">
        <f t="shared" si="42"/>
        <v>-183.29999999999998</v>
      </c>
      <c r="DH23" s="688">
        <f t="shared" si="43"/>
        <v>0</v>
      </c>
    </row>
    <row r="24" spans="2:112" ht="20.100000000000001" customHeight="1">
      <c r="B24" s="112" t="s">
        <v>3762</v>
      </c>
      <c r="C24" s="652" t="s">
        <v>122</v>
      </c>
      <c r="D24" s="613" t="s">
        <v>3763</v>
      </c>
      <c r="E24" s="528">
        <v>100330669</v>
      </c>
      <c r="F24" s="528"/>
      <c r="G24" s="529"/>
      <c r="H24" s="530" t="s">
        <v>3764</v>
      </c>
      <c r="I24" s="530"/>
      <c r="J24" s="654" t="s">
        <v>883</v>
      </c>
      <c r="K24" s="687">
        <f t="shared" si="0"/>
        <v>166</v>
      </c>
      <c r="L24" s="681"/>
      <c r="M24" s="687">
        <f t="shared" si="1"/>
        <v>0</v>
      </c>
      <c r="N24" s="681"/>
      <c r="O24" s="687">
        <f t="shared" si="2"/>
        <v>-166</v>
      </c>
      <c r="P24" s="688">
        <f t="shared" si="3"/>
        <v>0</v>
      </c>
      <c r="Q24" s="687">
        <f t="shared" si="4"/>
        <v>42.699999999999996</v>
      </c>
      <c r="R24" s="681"/>
      <c r="S24" s="687">
        <f t="shared" si="5"/>
        <v>0</v>
      </c>
      <c r="T24" s="681"/>
      <c r="U24" s="687">
        <f t="shared" si="6"/>
        <v>-42.699999999999996</v>
      </c>
      <c r="V24" s="688">
        <f t="shared" si="7"/>
        <v>0</v>
      </c>
      <c r="W24" s="687">
        <f>W25+W28</f>
        <v>14.7</v>
      </c>
      <c r="X24" s="681"/>
      <c r="Y24" s="687">
        <f>Y25+Y28</f>
        <v>0</v>
      </c>
      <c r="Z24" s="681"/>
      <c r="AA24" s="687">
        <f t="shared" si="8"/>
        <v>-14.7</v>
      </c>
      <c r="AB24" s="688">
        <f t="shared" si="9"/>
        <v>0</v>
      </c>
      <c r="AC24" s="687">
        <f>AC25+AC28</f>
        <v>13.2</v>
      </c>
      <c r="AD24" s="681"/>
      <c r="AE24" s="687">
        <f>AE25+AE28</f>
        <v>0</v>
      </c>
      <c r="AF24" s="681"/>
      <c r="AG24" s="687">
        <f t="shared" si="10"/>
        <v>-13.2</v>
      </c>
      <c r="AH24" s="688">
        <f t="shared" si="11"/>
        <v>0</v>
      </c>
      <c r="AI24" s="687">
        <f>AI25+AI28</f>
        <v>14.799999999999999</v>
      </c>
      <c r="AJ24" s="681"/>
      <c r="AK24" s="687">
        <f>AK25+AK28</f>
        <v>0</v>
      </c>
      <c r="AL24" s="681"/>
      <c r="AM24" s="687">
        <f t="shared" si="12"/>
        <v>-14.799999999999999</v>
      </c>
      <c r="AN24" s="688">
        <f t="shared" si="13"/>
        <v>0</v>
      </c>
      <c r="AO24" s="687">
        <f t="shared" si="14"/>
        <v>41.900000000000006</v>
      </c>
      <c r="AP24" s="681"/>
      <c r="AQ24" s="687">
        <f t="shared" si="15"/>
        <v>0</v>
      </c>
      <c r="AR24" s="681"/>
      <c r="AS24" s="687">
        <f t="shared" si="16"/>
        <v>-41.900000000000006</v>
      </c>
      <c r="AT24" s="688">
        <f t="shared" si="17"/>
        <v>0</v>
      </c>
      <c r="AU24" s="687">
        <f>AU25+AU28</f>
        <v>13.9</v>
      </c>
      <c r="AV24" s="681"/>
      <c r="AW24" s="687">
        <f>AW25+AW28</f>
        <v>0</v>
      </c>
      <c r="AX24" s="681"/>
      <c r="AY24" s="687">
        <f t="shared" si="18"/>
        <v>-13.9</v>
      </c>
      <c r="AZ24" s="688">
        <f t="shared" si="19"/>
        <v>0</v>
      </c>
      <c r="BA24" s="687">
        <f>BA25+BA28</f>
        <v>14.4</v>
      </c>
      <c r="BB24" s="681"/>
      <c r="BC24" s="687">
        <f>BC25+BC28</f>
        <v>0</v>
      </c>
      <c r="BD24" s="681"/>
      <c r="BE24" s="687">
        <f t="shared" si="20"/>
        <v>-14.4</v>
      </c>
      <c r="BF24" s="688">
        <f t="shared" si="21"/>
        <v>0</v>
      </c>
      <c r="BG24" s="687">
        <f>BG25+BG28</f>
        <v>13.600000000000001</v>
      </c>
      <c r="BH24" s="681"/>
      <c r="BI24" s="687">
        <f>BI25+BI28</f>
        <v>0</v>
      </c>
      <c r="BJ24" s="681"/>
      <c r="BK24" s="687">
        <f t="shared" si="22"/>
        <v>-13.600000000000001</v>
      </c>
      <c r="BL24" s="688">
        <f t="shared" si="23"/>
        <v>0</v>
      </c>
      <c r="BM24" s="687">
        <f t="shared" si="24"/>
        <v>40.799999999999997</v>
      </c>
      <c r="BN24" s="681"/>
      <c r="BO24" s="687">
        <f t="shared" si="25"/>
        <v>0</v>
      </c>
      <c r="BP24" s="681"/>
      <c r="BQ24" s="687">
        <f t="shared" si="26"/>
        <v>-40.799999999999997</v>
      </c>
      <c r="BR24" s="688">
        <f t="shared" si="27"/>
        <v>0</v>
      </c>
      <c r="BS24" s="687">
        <f>BS25+BS28</f>
        <v>14.099999999999998</v>
      </c>
      <c r="BT24" s="681"/>
      <c r="BU24" s="687">
        <f>BU25+BU28</f>
        <v>0</v>
      </c>
      <c r="BV24" s="681"/>
      <c r="BW24" s="687">
        <f t="shared" si="28"/>
        <v>-14.099999999999998</v>
      </c>
      <c r="BX24" s="688">
        <f t="shared" si="29"/>
        <v>0</v>
      </c>
      <c r="BY24" s="687">
        <f>BY25+BY28</f>
        <v>13.3</v>
      </c>
      <c r="BZ24" s="681"/>
      <c r="CA24" s="687">
        <f>CA25+CA28</f>
        <v>0</v>
      </c>
      <c r="CB24" s="681"/>
      <c r="CC24" s="687">
        <f t="shared" si="30"/>
        <v>-13.3</v>
      </c>
      <c r="CD24" s="688">
        <f t="shared" si="31"/>
        <v>0</v>
      </c>
      <c r="CE24" s="687">
        <f>CE25+CE28</f>
        <v>13.399999999999999</v>
      </c>
      <c r="CF24" s="681"/>
      <c r="CG24" s="687">
        <f>CG25+CG28</f>
        <v>0</v>
      </c>
      <c r="CH24" s="681"/>
      <c r="CI24" s="687">
        <f t="shared" si="32"/>
        <v>-13.399999999999999</v>
      </c>
      <c r="CJ24" s="688">
        <f t="shared" si="33"/>
        <v>0</v>
      </c>
      <c r="CK24" s="687">
        <f t="shared" si="34"/>
        <v>40.6</v>
      </c>
      <c r="CL24" s="681"/>
      <c r="CM24" s="687">
        <f t="shared" si="35"/>
        <v>0</v>
      </c>
      <c r="CN24" s="681"/>
      <c r="CO24" s="687">
        <f t="shared" si="36"/>
        <v>-40.6</v>
      </c>
      <c r="CP24" s="688">
        <f t="shared" si="37"/>
        <v>0</v>
      </c>
      <c r="CQ24" s="687">
        <f>CQ25+CQ28</f>
        <v>13.8</v>
      </c>
      <c r="CR24" s="681"/>
      <c r="CS24" s="687">
        <f>CS25+CS28</f>
        <v>0</v>
      </c>
      <c r="CT24" s="681"/>
      <c r="CU24" s="687">
        <f t="shared" si="38"/>
        <v>-13.8</v>
      </c>
      <c r="CV24" s="688">
        <f t="shared" si="39"/>
        <v>0</v>
      </c>
      <c r="CW24" s="687">
        <f>CW25+CW28</f>
        <v>13.2</v>
      </c>
      <c r="CX24" s="681"/>
      <c r="CY24" s="687">
        <f>CY25+CY28</f>
        <v>0</v>
      </c>
      <c r="CZ24" s="681"/>
      <c r="DA24" s="687">
        <f t="shared" si="40"/>
        <v>-13.2</v>
      </c>
      <c r="DB24" s="688">
        <f t="shared" si="41"/>
        <v>0</v>
      </c>
      <c r="DC24" s="687">
        <f>DC25+DC28</f>
        <v>13.6</v>
      </c>
      <c r="DD24" s="681"/>
      <c r="DE24" s="687">
        <f>DE25+DE28</f>
        <v>0</v>
      </c>
      <c r="DF24" s="681"/>
      <c r="DG24" s="687">
        <f t="shared" si="42"/>
        <v>-13.6</v>
      </c>
      <c r="DH24" s="688">
        <f t="shared" si="43"/>
        <v>0</v>
      </c>
    </row>
    <row r="25" spans="2:112" ht="37.5" customHeight="1">
      <c r="B25" s="184" t="s">
        <v>3765</v>
      </c>
      <c r="C25" s="650" t="s">
        <v>2214</v>
      </c>
      <c r="D25" s="636" t="s">
        <v>3766</v>
      </c>
      <c r="E25" s="528">
        <v>100330670</v>
      </c>
      <c r="F25" s="528"/>
      <c r="G25" s="529"/>
      <c r="H25" s="530" t="s">
        <v>3767</v>
      </c>
      <c r="I25" s="530"/>
      <c r="J25" s="654" t="s">
        <v>883</v>
      </c>
      <c r="K25" s="687">
        <f t="shared" si="0"/>
        <v>121.3</v>
      </c>
      <c r="L25" s="681"/>
      <c r="M25" s="687">
        <f t="shared" si="1"/>
        <v>0</v>
      </c>
      <c r="N25" s="681"/>
      <c r="O25" s="687">
        <f t="shared" si="2"/>
        <v>-121.3</v>
      </c>
      <c r="P25" s="688">
        <f t="shared" si="3"/>
        <v>0</v>
      </c>
      <c r="Q25" s="687">
        <f t="shared" si="4"/>
        <v>30.999999999999996</v>
      </c>
      <c r="R25" s="681"/>
      <c r="S25" s="687">
        <f t="shared" si="5"/>
        <v>0</v>
      </c>
      <c r="T25" s="681"/>
      <c r="U25" s="687">
        <f t="shared" si="6"/>
        <v>-30.999999999999996</v>
      </c>
      <c r="V25" s="688">
        <f t="shared" si="7"/>
        <v>0</v>
      </c>
      <c r="W25" s="687">
        <f>W26+W27</f>
        <v>10.7</v>
      </c>
      <c r="X25" s="681"/>
      <c r="Y25" s="687">
        <f>Y26+Y27</f>
        <v>0</v>
      </c>
      <c r="Z25" s="681"/>
      <c r="AA25" s="687">
        <f t="shared" si="8"/>
        <v>-10.7</v>
      </c>
      <c r="AB25" s="688">
        <f t="shared" si="9"/>
        <v>0</v>
      </c>
      <c r="AC25" s="687">
        <f>AC26+AC27</f>
        <v>9.6</v>
      </c>
      <c r="AD25" s="681"/>
      <c r="AE25" s="687">
        <f>AE26+AE27</f>
        <v>0</v>
      </c>
      <c r="AF25" s="681"/>
      <c r="AG25" s="687">
        <f t="shared" si="10"/>
        <v>-9.6</v>
      </c>
      <c r="AH25" s="688">
        <f t="shared" si="11"/>
        <v>0</v>
      </c>
      <c r="AI25" s="687">
        <f>AI26+AI27</f>
        <v>10.7</v>
      </c>
      <c r="AJ25" s="681"/>
      <c r="AK25" s="687">
        <f>AK26+AK27</f>
        <v>0</v>
      </c>
      <c r="AL25" s="681"/>
      <c r="AM25" s="687">
        <f t="shared" si="12"/>
        <v>-10.7</v>
      </c>
      <c r="AN25" s="688">
        <f t="shared" si="13"/>
        <v>0</v>
      </c>
      <c r="AO25" s="687">
        <f t="shared" si="14"/>
        <v>30.400000000000002</v>
      </c>
      <c r="AP25" s="681"/>
      <c r="AQ25" s="687">
        <f t="shared" si="15"/>
        <v>0</v>
      </c>
      <c r="AR25" s="681"/>
      <c r="AS25" s="687">
        <f t="shared" si="16"/>
        <v>-30.400000000000002</v>
      </c>
      <c r="AT25" s="688">
        <f t="shared" si="17"/>
        <v>0</v>
      </c>
      <c r="AU25" s="687">
        <f>AU26+AU27</f>
        <v>10.1</v>
      </c>
      <c r="AV25" s="681"/>
      <c r="AW25" s="687">
        <f>AW26+AW27</f>
        <v>0</v>
      </c>
      <c r="AX25" s="681"/>
      <c r="AY25" s="687">
        <f t="shared" si="18"/>
        <v>-10.1</v>
      </c>
      <c r="AZ25" s="688">
        <f t="shared" si="19"/>
        <v>0</v>
      </c>
      <c r="BA25" s="687">
        <f>BA26+BA27</f>
        <v>10.5</v>
      </c>
      <c r="BB25" s="681"/>
      <c r="BC25" s="687">
        <f>BC26+BC27</f>
        <v>0</v>
      </c>
      <c r="BD25" s="681"/>
      <c r="BE25" s="687">
        <f t="shared" si="20"/>
        <v>-10.5</v>
      </c>
      <c r="BF25" s="688">
        <f t="shared" si="21"/>
        <v>0</v>
      </c>
      <c r="BG25" s="687">
        <f>BG26+BG27</f>
        <v>9.8000000000000007</v>
      </c>
      <c r="BH25" s="681"/>
      <c r="BI25" s="687">
        <f>BI26+BI27</f>
        <v>0</v>
      </c>
      <c r="BJ25" s="681"/>
      <c r="BK25" s="687">
        <f t="shared" si="22"/>
        <v>-9.8000000000000007</v>
      </c>
      <c r="BL25" s="688">
        <f t="shared" si="23"/>
        <v>0</v>
      </c>
      <c r="BM25" s="687">
        <f t="shared" si="24"/>
        <v>30.099999999999998</v>
      </c>
      <c r="BN25" s="681"/>
      <c r="BO25" s="687">
        <f t="shared" si="25"/>
        <v>0</v>
      </c>
      <c r="BP25" s="681"/>
      <c r="BQ25" s="687">
        <f t="shared" si="26"/>
        <v>-30.099999999999998</v>
      </c>
      <c r="BR25" s="688">
        <f t="shared" si="27"/>
        <v>0</v>
      </c>
      <c r="BS25" s="687">
        <f>BS26+BS27</f>
        <v>10.299999999999999</v>
      </c>
      <c r="BT25" s="681"/>
      <c r="BU25" s="687">
        <f>BU26+BU27</f>
        <v>0</v>
      </c>
      <c r="BV25" s="681"/>
      <c r="BW25" s="687">
        <f t="shared" si="28"/>
        <v>-10.299999999999999</v>
      </c>
      <c r="BX25" s="688">
        <f t="shared" si="29"/>
        <v>0</v>
      </c>
      <c r="BY25" s="687">
        <f>BY26+BY27</f>
        <v>10.1</v>
      </c>
      <c r="BZ25" s="681"/>
      <c r="CA25" s="687">
        <f>CA26+CA27</f>
        <v>0</v>
      </c>
      <c r="CB25" s="681"/>
      <c r="CC25" s="687">
        <f t="shared" si="30"/>
        <v>-10.1</v>
      </c>
      <c r="CD25" s="688">
        <f t="shared" si="31"/>
        <v>0</v>
      </c>
      <c r="CE25" s="687">
        <f>CE26+CE27</f>
        <v>9.6999999999999993</v>
      </c>
      <c r="CF25" s="681"/>
      <c r="CG25" s="687">
        <f>CG26+CG27</f>
        <v>0</v>
      </c>
      <c r="CH25" s="681"/>
      <c r="CI25" s="687">
        <f t="shared" si="32"/>
        <v>-9.6999999999999993</v>
      </c>
      <c r="CJ25" s="688">
        <f t="shared" si="33"/>
        <v>0</v>
      </c>
      <c r="CK25" s="687">
        <f t="shared" si="34"/>
        <v>29.799999999999997</v>
      </c>
      <c r="CL25" s="681"/>
      <c r="CM25" s="687">
        <f t="shared" si="35"/>
        <v>0</v>
      </c>
      <c r="CN25" s="681"/>
      <c r="CO25" s="687">
        <f t="shared" si="36"/>
        <v>-29.799999999999997</v>
      </c>
      <c r="CP25" s="688">
        <f t="shared" si="37"/>
        <v>0</v>
      </c>
      <c r="CQ25" s="687">
        <f>CQ26+CQ27</f>
        <v>10.1</v>
      </c>
      <c r="CR25" s="681"/>
      <c r="CS25" s="687">
        <f>CS26+CS27</f>
        <v>0</v>
      </c>
      <c r="CT25" s="681"/>
      <c r="CU25" s="687">
        <f t="shared" si="38"/>
        <v>-10.1</v>
      </c>
      <c r="CV25" s="688">
        <f t="shared" si="39"/>
        <v>0</v>
      </c>
      <c r="CW25" s="687">
        <f>CW26+CW27</f>
        <v>9.6999999999999993</v>
      </c>
      <c r="CX25" s="681"/>
      <c r="CY25" s="687">
        <f>CY26+CY27</f>
        <v>0</v>
      </c>
      <c r="CZ25" s="681"/>
      <c r="DA25" s="687">
        <f t="shared" si="40"/>
        <v>-9.6999999999999993</v>
      </c>
      <c r="DB25" s="688">
        <f t="shared" si="41"/>
        <v>0</v>
      </c>
      <c r="DC25" s="687">
        <f>DC26+DC27</f>
        <v>10</v>
      </c>
      <c r="DD25" s="681"/>
      <c r="DE25" s="687">
        <f>DE26+DE27</f>
        <v>0</v>
      </c>
      <c r="DF25" s="681"/>
      <c r="DG25" s="687">
        <f t="shared" si="42"/>
        <v>-10</v>
      </c>
      <c r="DH25" s="688">
        <f t="shared" si="43"/>
        <v>0</v>
      </c>
    </row>
    <row r="26" spans="2:112" ht="20.100000000000001" customHeight="1">
      <c r="B26" s="184" t="s">
        <v>3768</v>
      </c>
      <c r="C26" s="650"/>
      <c r="D26" s="641" t="s">
        <v>3769</v>
      </c>
      <c r="E26" s="528">
        <v>100330870</v>
      </c>
      <c r="F26" s="528"/>
      <c r="G26" s="529"/>
      <c r="H26" s="530"/>
      <c r="I26" s="530"/>
      <c r="J26" s="654" t="s">
        <v>883</v>
      </c>
      <c r="K26" s="687">
        <f t="shared" si="0"/>
        <v>96.5</v>
      </c>
      <c r="L26" s="681"/>
      <c r="M26" s="687">
        <f t="shared" si="1"/>
        <v>0</v>
      </c>
      <c r="N26" s="681"/>
      <c r="O26" s="687">
        <f t="shared" si="2"/>
        <v>-96.5</v>
      </c>
      <c r="P26" s="688">
        <f t="shared" si="3"/>
        <v>0</v>
      </c>
      <c r="Q26" s="687">
        <f t="shared" si="4"/>
        <v>24.4</v>
      </c>
      <c r="R26" s="681"/>
      <c r="S26" s="687">
        <f t="shared" si="5"/>
        <v>0</v>
      </c>
      <c r="T26" s="681"/>
      <c r="U26" s="687">
        <f t="shared" si="6"/>
        <v>-24.4</v>
      </c>
      <c r="V26" s="688">
        <f t="shared" si="7"/>
        <v>0</v>
      </c>
      <c r="W26" s="683">
        <v>8.4</v>
      </c>
      <c r="X26" s="681"/>
      <c r="Y26" s="681"/>
      <c r="Z26" s="681"/>
      <c r="AA26" s="687">
        <f t="shared" si="8"/>
        <v>-8.4</v>
      </c>
      <c r="AB26" s="688">
        <f t="shared" si="9"/>
        <v>0</v>
      </c>
      <c r="AC26" s="683">
        <v>7.5</v>
      </c>
      <c r="AD26" s="681"/>
      <c r="AE26" s="681"/>
      <c r="AF26" s="681"/>
      <c r="AG26" s="687">
        <f t="shared" si="10"/>
        <v>-7.5</v>
      </c>
      <c r="AH26" s="688">
        <f t="shared" si="11"/>
        <v>0</v>
      </c>
      <c r="AI26" s="683">
        <v>8.5</v>
      </c>
      <c r="AJ26" s="681"/>
      <c r="AK26" s="681"/>
      <c r="AL26" s="681"/>
      <c r="AM26" s="687">
        <f t="shared" si="12"/>
        <v>-8.5</v>
      </c>
      <c r="AN26" s="688">
        <f t="shared" si="13"/>
        <v>0</v>
      </c>
      <c r="AO26" s="687">
        <f t="shared" si="14"/>
        <v>24.3</v>
      </c>
      <c r="AP26" s="681"/>
      <c r="AQ26" s="687">
        <f t="shared" si="15"/>
        <v>0</v>
      </c>
      <c r="AR26" s="681"/>
      <c r="AS26" s="687">
        <f t="shared" si="16"/>
        <v>-24.3</v>
      </c>
      <c r="AT26" s="688">
        <f t="shared" si="17"/>
        <v>0</v>
      </c>
      <c r="AU26" s="683">
        <v>8.1</v>
      </c>
      <c r="AV26" s="681"/>
      <c r="AW26" s="681"/>
      <c r="AX26" s="681"/>
      <c r="AY26" s="687">
        <f t="shared" si="18"/>
        <v>-8.1</v>
      </c>
      <c r="AZ26" s="688">
        <f t="shared" si="19"/>
        <v>0</v>
      </c>
      <c r="BA26" s="683">
        <v>8.4</v>
      </c>
      <c r="BB26" s="681"/>
      <c r="BC26" s="681"/>
      <c r="BD26" s="681"/>
      <c r="BE26" s="687">
        <f t="shared" si="20"/>
        <v>-8.4</v>
      </c>
      <c r="BF26" s="688">
        <f t="shared" si="21"/>
        <v>0</v>
      </c>
      <c r="BG26" s="683">
        <v>7.8</v>
      </c>
      <c r="BH26" s="681"/>
      <c r="BI26" s="681"/>
      <c r="BJ26" s="681"/>
      <c r="BK26" s="687">
        <f t="shared" si="22"/>
        <v>-7.8</v>
      </c>
      <c r="BL26" s="688">
        <f t="shared" si="23"/>
        <v>0</v>
      </c>
      <c r="BM26" s="687">
        <f t="shared" si="24"/>
        <v>23.9</v>
      </c>
      <c r="BN26" s="681"/>
      <c r="BO26" s="687">
        <f t="shared" si="25"/>
        <v>0</v>
      </c>
      <c r="BP26" s="681"/>
      <c r="BQ26" s="687">
        <f t="shared" si="26"/>
        <v>-23.9</v>
      </c>
      <c r="BR26" s="688">
        <f t="shared" si="27"/>
        <v>0</v>
      </c>
      <c r="BS26" s="683">
        <v>8.1999999999999993</v>
      </c>
      <c r="BT26" s="681"/>
      <c r="BU26" s="681"/>
      <c r="BV26" s="681"/>
      <c r="BW26" s="687">
        <f t="shared" si="28"/>
        <v>-8.1999999999999993</v>
      </c>
      <c r="BX26" s="688">
        <f t="shared" si="29"/>
        <v>0</v>
      </c>
      <c r="BY26" s="683">
        <v>8</v>
      </c>
      <c r="BZ26" s="681"/>
      <c r="CA26" s="681"/>
      <c r="CB26" s="681"/>
      <c r="CC26" s="687">
        <f t="shared" si="30"/>
        <v>-8</v>
      </c>
      <c r="CD26" s="688">
        <f t="shared" si="31"/>
        <v>0</v>
      </c>
      <c r="CE26" s="683">
        <v>7.7</v>
      </c>
      <c r="CF26" s="681"/>
      <c r="CG26" s="681"/>
      <c r="CH26" s="681"/>
      <c r="CI26" s="687">
        <f t="shared" si="32"/>
        <v>-7.7</v>
      </c>
      <c r="CJ26" s="688">
        <f t="shared" si="33"/>
        <v>0</v>
      </c>
      <c r="CK26" s="687">
        <f t="shared" si="34"/>
        <v>23.9</v>
      </c>
      <c r="CL26" s="681"/>
      <c r="CM26" s="687">
        <f t="shared" si="35"/>
        <v>0</v>
      </c>
      <c r="CN26" s="681"/>
      <c r="CO26" s="687">
        <f t="shared" si="36"/>
        <v>-23.9</v>
      </c>
      <c r="CP26" s="688">
        <f t="shared" si="37"/>
        <v>0</v>
      </c>
      <c r="CQ26" s="683">
        <v>8.1</v>
      </c>
      <c r="CR26" s="681"/>
      <c r="CS26" s="681"/>
      <c r="CT26" s="681"/>
      <c r="CU26" s="687">
        <f t="shared" si="38"/>
        <v>-8.1</v>
      </c>
      <c r="CV26" s="688">
        <f t="shared" si="39"/>
        <v>0</v>
      </c>
      <c r="CW26" s="683">
        <v>7.8</v>
      </c>
      <c r="CX26" s="681"/>
      <c r="CY26" s="681"/>
      <c r="CZ26" s="681"/>
      <c r="DA26" s="687">
        <f t="shared" si="40"/>
        <v>-7.8</v>
      </c>
      <c r="DB26" s="688">
        <f t="shared" si="41"/>
        <v>0</v>
      </c>
      <c r="DC26" s="683">
        <v>8</v>
      </c>
      <c r="DD26" s="681"/>
      <c r="DE26" s="681"/>
      <c r="DF26" s="681"/>
      <c r="DG26" s="687">
        <f t="shared" si="42"/>
        <v>-8</v>
      </c>
      <c r="DH26" s="688">
        <f t="shared" si="43"/>
        <v>0</v>
      </c>
    </row>
    <row r="27" spans="2:112" ht="20.100000000000001" customHeight="1">
      <c r="B27" s="112" t="s">
        <v>3770</v>
      </c>
      <c r="C27" s="650"/>
      <c r="D27" s="612" t="s">
        <v>3771</v>
      </c>
      <c r="E27" s="528">
        <v>100330871</v>
      </c>
      <c r="F27" s="528"/>
      <c r="G27" s="529"/>
      <c r="H27" s="530"/>
      <c r="I27" s="530"/>
      <c r="J27" s="654" t="s">
        <v>883</v>
      </c>
      <c r="K27" s="687">
        <f t="shared" si="0"/>
        <v>24.799999999999997</v>
      </c>
      <c r="L27" s="681"/>
      <c r="M27" s="687">
        <f t="shared" si="1"/>
        <v>0</v>
      </c>
      <c r="N27" s="681"/>
      <c r="O27" s="687">
        <f t="shared" si="2"/>
        <v>-24.799999999999997</v>
      </c>
      <c r="P27" s="688">
        <f t="shared" si="3"/>
        <v>0</v>
      </c>
      <c r="Q27" s="687">
        <f t="shared" si="4"/>
        <v>6.6000000000000005</v>
      </c>
      <c r="R27" s="681"/>
      <c r="S27" s="687">
        <f t="shared" si="5"/>
        <v>0</v>
      </c>
      <c r="T27" s="681"/>
      <c r="U27" s="687">
        <f t="shared" si="6"/>
        <v>-6.6000000000000005</v>
      </c>
      <c r="V27" s="688">
        <f t="shared" si="7"/>
        <v>0</v>
      </c>
      <c r="W27" s="683">
        <v>2.2999999999999998</v>
      </c>
      <c r="X27" s="681"/>
      <c r="Y27" s="681"/>
      <c r="Z27" s="681"/>
      <c r="AA27" s="687">
        <f t="shared" si="8"/>
        <v>-2.2999999999999998</v>
      </c>
      <c r="AB27" s="688">
        <f t="shared" si="9"/>
        <v>0</v>
      </c>
      <c r="AC27" s="683">
        <v>2.1</v>
      </c>
      <c r="AD27" s="681"/>
      <c r="AE27" s="681"/>
      <c r="AF27" s="681"/>
      <c r="AG27" s="687">
        <f t="shared" si="10"/>
        <v>-2.1</v>
      </c>
      <c r="AH27" s="688">
        <f t="shared" si="11"/>
        <v>0</v>
      </c>
      <c r="AI27" s="683">
        <v>2.2000000000000002</v>
      </c>
      <c r="AJ27" s="681"/>
      <c r="AK27" s="681"/>
      <c r="AL27" s="681"/>
      <c r="AM27" s="687">
        <f t="shared" si="12"/>
        <v>-2.2000000000000002</v>
      </c>
      <c r="AN27" s="688">
        <f t="shared" si="13"/>
        <v>0</v>
      </c>
      <c r="AO27" s="687">
        <f t="shared" si="14"/>
        <v>6.1</v>
      </c>
      <c r="AP27" s="681"/>
      <c r="AQ27" s="687">
        <f t="shared" si="15"/>
        <v>0</v>
      </c>
      <c r="AR27" s="681"/>
      <c r="AS27" s="687">
        <f t="shared" si="16"/>
        <v>-6.1</v>
      </c>
      <c r="AT27" s="688">
        <f t="shared" si="17"/>
        <v>0</v>
      </c>
      <c r="AU27" s="683">
        <v>2</v>
      </c>
      <c r="AV27" s="681"/>
      <c r="AW27" s="681"/>
      <c r="AX27" s="681"/>
      <c r="AY27" s="687">
        <f t="shared" si="18"/>
        <v>-2</v>
      </c>
      <c r="AZ27" s="688">
        <f t="shared" si="19"/>
        <v>0</v>
      </c>
      <c r="BA27" s="683">
        <v>2.1</v>
      </c>
      <c r="BB27" s="681"/>
      <c r="BC27" s="681"/>
      <c r="BD27" s="681"/>
      <c r="BE27" s="687">
        <f t="shared" si="20"/>
        <v>-2.1</v>
      </c>
      <c r="BF27" s="688">
        <f t="shared" si="21"/>
        <v>0</v>
      </c>
      <c r="BG27" s="683">
        <v>2</v>
      </c>
      <c r="BH27" s="681"/>
      <c r="BI27" s="681"/>
      <c r="BJ27" s="681"/>
      <c r="BK27" s="687">
        <f t="shared" si="22"/>
        <v>-2</v>
      </c>
      <c r="BL27" s="688">
        <f t="shared" si="23"/>
        <v>0</v>
      </c>
      <c r="BM27" s="687">
        <f t="shared" si="24"/>
        <v>6.2</v>
      </c>
      <c r="BN27" s="681"/>
      <c r="BO27" s="687">
        <f t="shared" si="25"/>
        <v>0</v>
      </c>
      <c r="BP27" s="681"/>
      <c r="BQ27" s="687">
        <f t="shared" si="26"/>
        <v>-6.2</v>
      </c>
      <c r="BR27" s="688">
        <f t="shared" si="27"/>
        <v>0</v>
      </c>
      <c r="BS27" s="683">
        <v>2.1</v>
      </c>
      <c r="BT27" s="681"/>
      <c r="BU27" s="681"/>
      <c r="BV27" s="681"/>
      <c r="BW27" s="687">
        <f t="shared" si="28"/>
        <v>-2.1</v>
      </c>
      <c r="BX27" s="688">
        <f t="shared" si="29"/>
        <v>0</v>
      </c>
      <c r="BY27" s="683">
        <v>2.1</v>
      </c>
      <c r="BZ27" s="681"/>
      <c r="CA27" s="681"/>
      <c r="CB27" s="681"/>
      <c r="CC27" s="687">
        <f t="shared" si="30"/>
        <v>-2.1</v>
      </c>
      <c r="CD27" s="688">
        <f t="shared" si="31"/>
        <v>0</v>
      </c>
      <c r="CE27" s="683">
        <v>2</v>
      </c>
      <c r="CF27" s="681"/>
      <c r="CG27" s="681"/>
      <c r="CH27" s="681"/>
      <c r="CI27" s="687">
        <f t="shared" si="32"/>
        <v>-2</v>
      </c>
      <c r="CJ27" s="688">
        <f t="shared" si="33"/>
        <v>0</v>
      </c>
      <c r="CK27" s="687">
        <f t="shared" si="34"/>
        <v>5.9</v>
      </c>
      <c r="CL27" s="681"/>
      <c r="CM27" s="687">
        <f t="shared" si="35"/>
        <v>0</v>
      </c>
      <c r="CN27" s="681"/>
      <c r="CO27" s="687">
        <f t="shared" si="36"/>
        <v>-5.9</v>
      </c>
      <c r="CP27" s="688">
        <f t="shared" si="37"/>
        <v>0</v>
      </c>
      <c r="CQ27" s="683">
        <v>2</v>
      </c>
      <c r="CR27" s="681"/>
      <c r="CS27" s="681"/>
      <c r="CT27" s="681"/>
      <c r="CU27" s="687">
        <f t="shared" si="38"/>
        <v>-2</v>
      </c>
      <c r="CV27" s="688">
        <f t="shared" si="39"/>
        <v>0</v>
      </c>
      <c r="CW27" s="683">
        <v>1.9</v>
      </c>
      <c r="CX27" s="681"/>
      <c r="CY27" s="681"/>
      <c r="CZ27" s="681"/>
      <c r="DA27" s="687">
        <f t="shared" si="40"/>
        <v>-1.9</v>
      </c>
      <c r="DB27" s="688">
        <f t="shared" si="41"/>
        <v>0</v>
      </c>
      <c r="DC27" s="683">
        <v>2</v>
      </c>
      <c r="DD27" s="681"/>
      <c r="DE27" s="681"/>
      <c r="DF27" s="681"/>
      <c r="DG27" s="687">
        <f t="shared" si="42"/>
        <v>-2</v>
      </c>
      <c r="DH27" s="688">
        <f t="shared" si="43"/>
        <v>0</v>
      </c>
    </row>
    <row r="28" spans="2:112" ht="20.100000000000001" customHeight="1">
      <c r="B28" s="112" t="s">
        <v>3772</v>
      </c>
      <c r="C28" s="650" t="s">
        <v>2220</v>
      </c>
      <c r="D28" s="636" t="s">
        <v>3773</v>
      </c>
      <c r="E28" s="528">
        <v>100330673</v>
      </c>
      <c r="F28" s="528"/>
      <c r="G28" s="529"/>
      <c r="H28" s="530" t="s">
        <v>3774</v>
      </c>
      <c r="I28" s="530"/>
      <c r="J28" s="654" t="s">
        <v>883</v>
      </c>
      <c r="K28" s="687">
        <f t="shared" si="0"/>
        <v>44.7</v>
      </c>
      <c r="L28" s="681"/>
      <c r="M28" s="687">
        <f t="shared" si="1"/>
        <v>0</v>
      </c>
      <c r="N28" s="681"/>
      <c r="O28" s="687">
        <f t="shared" si="2"/>
        <v>-44.7</v>
      </c>
      <c r="P28" s="688">
        <f t="shared" si="3"/>
        <v>0</v>
      </c>
      <c r="Q28" s="687">
        <f t="shared" si="4"/>
        <v>11.7</v>
      </c>
      <c r="R28" s="681"/>
      <c r="S28" s="687">
        <f t="shared" si="5"/>
        <v>0</v>
      </c>
      <c r="T28" s="681"/>
      <c r="U28" s="687">
        <f t="shared" si="6"/>
        <v>-11.7</v>
      </c>
      <c r="V28" s="688">
        <f t="shared" si="7"/>
        <v>0</v>
      </c>
      <c r="W28" s="687">
        <f>W29+W30</f>
        <v>4</v>
      </c>
      <c r="X28" s="681"/>
      <c r="Y28" s="687">
        <f>Y29+Y30</f>
        <v>0</v>
      </c>
      <c r="Z28" s="681"/>
      <c r="AA28" s="687">
        <f t="shared" si="8"/>
        <v>-4</v>
      </c>
      <c r="AB28" s="688">
        <f t="shared" si="9"/>
        <v>0</v>
      </c>
      <c r="AC28" s="687">
        <f>AC29+AC30</f>
        <v>3.6</v>
      </c>
      <c r="AD28" s="681"/>
      <c r="AE28" s="687">
        <f>AE29+AE30</f>
        <v>0</v>
      </c>
      <c r="AF28" s="681"/>
      <c r="AG28" s="687">
        <f t="shared" si="10"/>
        <v>-3.6</v>
      </c>
      <c r="AH28" s="688">
        <f t="shared" si="11"/>
        <v>0</v>
      </c>
      <c r="AI28" s="687">
        <f>AI29+AI30</f>
        <v>4.0999999999999996</v>
      </c>
      <c r="AJ28" s="681"/>
      <c r="AK28" s="687">
        <f>AK29+AK30</f>
        <v>0</v>
      </c>
      <c r="AL28" s="681"/>
      <c r="AM28" s="687">
        <f t="shared" si="12"/>
        <v>-4.0999999999999996</v>
      </c>
      <c r="AN28" s="688">
        <f t="shared" si="13"/>
        <v>0</v>
      </c>
      <c r="AO28" s="687">
        <f t="shared" si="14"/>
        <v>11.5</v>
      </c>
      <c r="AP28" s="681"/>
      <c r="AQ28" s="687">
        <f t="shared" si="15"/>
        <v>0</v>
      </c>
      <c r="AR28" s="681"/>
      <c r="AS28" s="687">
        <f t="shared" si="16"/>
        <v>-11.5</v>
      </c>
      <c r="AT28" s="688">
        <f t="shared" si="17"/>
        <v>0</v>
      </c>
      <c r="AU28" s="687">
        <f>AU29+AU30</f>
        <v>3.8000000000000003</v>
      </c>
      <c r="AV28" s="681"/>
      <c r="AW28" s="687">
        <f>AW29+AW30</f>
        <v>0</v>
      </c>
      <c r="AX28" s="681"/>
      <c r="AY28" s="687">
        <f t="shared" si="18"/>
        <v>-3.8000000000000003</v>
      </c>
      <c r="AZ28" s="688">
        <f t="shared" si="19"/>
        <v>0</v>
      </c>
      <c r="BA28" s="687">
        <f>BA29+BA30</f>
        <v>3.9</v>
      </c>
      <c r="BB28" s="681"/>
      <c r="BC28" s="687">
        <f>BC29+BC30</f>
        <v>0</v>
      </c>
      <c r="BD28" s="681"/>
      <c r="BE28" s="687">
        <f t="shared" si="20"/>
        <v>-3.9</v>
      </c>
      <c r="BF28" s="688">
        <f t="shared" si="21"/>
        <v>0</v>
      </c>
      <c r="BG28" s="687">
        <f>BG29+BG30</f>
        <v>3.8000000000000003</v>
      </c>
      <c r="BH28" s="681"/>
      <c r="BI28" s="687">
        <f>BI29+BI30</f>
        <v>0</v>
      </c>
      <c r="BJ28" s="681"/>
      <c r="BK28" s="687">
        <f t="shared" si="22"/>
        <v>-3.8000000000000003</v>
      </c>
      <c r="BL28" s="688">
        <f t="shared" si="23"/>
        <v>0</v>
      </c>
      <c r="BM28" s="687">
        <f t="shared" si="24"/>
        <v>10.7</v>
      </c>
      <c r="BN28" s="681"/>
      <c r="BO28" s="687">
        <f t="shared" si="25"/>
        <v>0</v>
      </c>
      <c r="BP28" s="681"/>
      <c r="BQ28" s="687">
        <f t="shared" si="26"/>
        <v>-10.7</v>
      </c>
      <c r="BR28" s="688">
        <f t="shared" si="27"/>
        <v>0</v>
      </c>
      <c r="BS28" s="687">
        <f>BS29+BS30</f>
        <v>3.8</v>
      </c>
      <c r="BT28" s="681"/>
      <c r="BU28" s="687">
        <f>BU29+BU30</f>
        <v>0</v>
      </c>
      <c r="BV28" s="681"/>
      <c r="BW28" s="687">
        <f t="shared" si="28"/>
        <v>-3.8</v>
      </c>
      <c r="BX28" s="688">
        <f t="shared" si="29"/>
        <v>0</v>
      </c>
      <c r="BY28" s="687">
        <f>BY29+BY30</f>
        <v>3.2</v>
      </c>
      <c r="BZ28" s="681"/>
      <c r="CA28" s="687">
        <f>CA29+CA30</f>
        <v>0</v>
      </c>
      <c r="CB28" s="681"/>
      <c r="CC28" s="687">
        <f t="shared" si="30"/>
        <v>-3.2</v>
      </c>
      <c r="CD28" s="688">
        <f t="shared" si="31"/>
        <v>0</v>
      </c>
      <c r="CE28" s="687">
        <f>CE29+CE30</f>
        <v>3.7</v>
      </c>
      <c r="CF28" s="681"/>
      <c r="CG28" s="687">
        <f>CG29+CG30</f>
        <v>0</v>
      </c>
      <c r="CH28" s="681"/>
      <c r="CI28" s="687">
        <f t="shared" si="32"/>
        <v>-3.7</v>
      </c>
      <c r="CJ28" s="688">
        <f t="shared" si="33"/>
        <v>0</v>
      </c>
      <c r="CK28" s="687">
        <f t="shared" si="34"/>
        <v>10.8</v>
      </c>
      <c r="CL28" s="681"/>
      <c r="CM28" s="687">
        <f t="shared" si="35"/>
        <v>0</v>
      </c>
      <c r="CN28" s="681"/>
      <c r="CO28" s="687">
        <f t="shared" si="36"/>
        <v>-10.8</v>
      </c>
      <c r="CP28" s="688">
        <f t="shared" si="37"/>
        <v>0</v>
      </c>
      <c r="CQ28" s="687">
        <f>CQ29+CQ30</f>
        <v>3.7</v>
      </c>
      <c r="CR28" s="681"/>
      <c r="CS28" s="687">
        <f>CS29+CS30</f>
        <v>0</v>
      </c>
      <c r="CT28" s="681"/>
      <c r="CU28" s="687">
        <f t="shared" si="38"/>
        <v>-3.7</v>
      </c>
      <c r="CV28" s="688">
        <f t="shared" si="39"/>
        <v>0</v>
      </c>
      <c r="CW28" s="687">
        <f>CW29+CW30</f>
        <v>3.5</v>
      </c>
      <c r="CX28" s="681"/>
      <c r="CY28" s="687">
        <f>CY29+CY30</f>
        <v>0</v>
      </c>
      <c r="CZ28" s="681"/>
      <c r="DA28" s="687">
        <f t="shared" si="40"/>
        <v>-3.5</v>
      </c>
      <c r="DB28" s="688">
        <f t="shared" si="41"/>
        <v>0</v>
      </c>
      <c r="DC28" s="687">
        <f>DC29+DC30</f>
        <v>3.6</v>
      </c>
      <c r="DD28" s="681"/>
      <c r="DE28" s="687">
        <f>DE29+DE30</f>
        <v>0</v>
      </c>
      <c r="DF28" s="681"/>
      <c r="DG28" s="687">
        <f t="shared" si="42"/>
        <v>-3.6</v>
      </c>
      <c r="DH28" s="688">
        <f t="shared" si="43"/>
        <v>0</v>
      </c>
    </row>
    <row r="29" spans="2:112" ht="20.100000000000001" customHeight="1">
      <c r="B29" s="184" t="s">
        <v>3775</v>
      </c>
      <c r="C29" s="650"/>
      <c r="D29" s="641" t="s">
        <v>3776</v>
      </c>
      <c r="E29" s="528">
        <v>100330671</v>
      </c>
      <c r="F29" s="528"/>
      <c r="G29" s="529"/>
      <c r="H29" s="530"/>
      <c r="I29" s="530"/>
      <c r="J29" s="654" t="s">
        <v>883</v>
      </c>
      <c r="K29" s="687">
        <f t="shared" si="0"/>
        <v>1</v>
      </c>
      <c r="L29" s="681"/>
      <c r="M29" s="687">
        <f t="shared" si="1"/>
        <v>0</v>
      </c>
      <c r="N29" s="681"/>
      <c r="O29" s="687">
        <f t="shared" si="2"/>
        <v>-1</v>
      </c>
      <c r="P29" s="688">
        <f t="shared" si="3"/>
        <v>0</v>
      </c>
      <c r="Q29" s="687">
        <f t="shared" si="4"/>
        <v>0.30000000000000004</v>
      </c>
      <c r="R29" s="681"/>
      <c r="S29" s="687">
        <f t="shared" si="5"/>
        <v>0</v>
      </c>
      <c r="T29" s="681"/>
      <c r="U29" s="687">
        <f t="shared" si="6"/>
        <v>-0.30000000000000004</v>
      </c>
      <c r="V29" s="688">
        <f t="shared" si="7"/>
        <v>0</v>
      </c>
      <c r="W29" s="683">
        <v>0.1</v>
      </c>
      <c r="X29" s="681"/>
      <c r="Y29" s="681"/>
      <c r="Z29" s="681"/>
      <c r="AA29" s="687">
        <f t="shared" si="8"/>
        <v>-0.1</v>
      </c>
      <c r="AB29" s="688">
        <f t="shared" si="9"/>
        <v>0</v>
      </c>
      <c r="AC29" s="683">
        <v>0</v>
      </c>
      <c r="AD29" s="681"/>
      <c r="AE29" s="681"/>
      <c r="AF29" s="681"/>
      <c r="AG29" s="687">
        <f t="shared" si="10"/>
        <v>0</v>
      </c>
      <c r="AH29" s="688" t="str">
        <f t="shared" si="11"/>
        <v>-</v>
      </c>
      <c r="AI29" s="683">
        <v>0.2</v>
      </c>
      <c r="AJ29" s="681"/>
      <c r="AK29" s="681"/>
      <c r="AL29" s="681"/>
      <c r="AM29" s="687">
        <f t="shared" si="12"/>
        <v>-0.2</v>
      </c>
      <c r="AN29" s="688">
        <f t="shared" si="13"/>
        <v>0</v>
      </c>
      <c r="AO29" s="687">
        <f t="shared" si="14"/>
        <v>0.30000000000000004</v>
      </c>
      <c r="AP29" s="681"/>
      <c r="AQ29" s="687">
        <f t="shared" si="15"/>
        <v>0</v>
      </c>
      <c r="AR29" s="681"/>
      <c r="AS29" s="687">
        <f t="shared" si="16"/>
        <v>-0.30000000000000004</v>
      </c>
      <c r="AT29" s="688">
        <f t="shared" si="17"/>
        <v>0</v>
      </c>
      <c r="AU29" s="683">
        <v>0.1</v>
      </c>
      <c r="AV29" s="681"/>
      <c r="AW29" s="681"/>
      <c r="AX29" s="681"/>
      <c r="AY29" s="687">
        <f t="shared" si="18"/>
        <v>-0.1</v>
      </c>
      <c r="AZ29" s="688">
        <f t="shared" si="19"/>
        <v>0</v>
      </c>
      <c r="BA29" s="683">
        <v>0.1</v>
      </c>
      <c r="BB29" s="681"/>
      <c r="BC29" s="681"/>
      <c r="BD29" s="681"/>
      <c r="BE29" s="687">
        <f t="shared" si="20"/>
        <v>-0.1</v>
      </c>
      <c r="BF29" s="688">
        <f t="shared" si="21"/>
        <v>0</v>
      </c>
      <c r="BG29" s="683">
        <v>0.1</v>
      </c>
      <c r="BH29" s="681"/>
      <c r="BI29" s="681"/>
      <c r="BJ29" s="681"/>
      <c r="BK29" s="687">
        <f t="shared" si="22"/>
        <v>-0.1</v>
      </c>
      <c r="BL29" s="688">
        <f t="shared" si="23"/>
        <v>0</v>
      </c>
      <c r="BM29" s="687">
        <f t="shared" si="24"/>
        <v>0.2</v>
      </c>
      <c r="BN29" s="681"/>
      <c r="BO29" s="687">
        <f t="shared" si="25"/>
        <v>0</v>
      </c>
      <c r="BP29" s="681"/>
      <c r="BQ29" s="687">
        <f t="shared" si="26"/>
        <v>-0.2</v>
      </c>
      <c r="BR29" s="688">
        <f t="shared" si="27"/>
        <v>0</v>
      </c>
      <c r="BS29" s="683">
        <v>0</v>
      </c>
      <c r="BT29" s="681"/>
      <c r="BU29" s="681"/>
      <c r="BV29" s="681"/>
      <c r="BW29" s="687">
        <f t="shared" si="28"/>
        <v>0</v>
      </c>
      <c r="BX29" s="688" t="str">
        <f t="shared" si="29"/>
        <v>-</v>
      </c>
      <c r="BY29" s="683">
        <v>0</v>
      </c>
      <c r="BZ29" s="681"/>
      <c r="CA29" s="681"/>
      <c r="CB29" s="681"/>
      <c r="CC29" s="687">
        <f t="shared" si="30"/>
        <v>0</v>
      </c>
      <c r="CD29" s="688" t="str">
        <f t="shared" si="31"/>
        <v>-</v>
      </c>
      <c r="CE29" s="683">
        <v>0.2</v>
      </c>
      <c r="CF29" s="681"/>
      <c r="CG29" s="681"/>
      <c r="CH29" s="681"/>
      <c r="CI29" s="687">
        <f t="shared" si="32"/>
        <v>-0.2</v>
      </c>
      <c r="CJ29" s="688">
        <f t="shared" si="33"/>
        <v>0</v>
      </c>
      <c r="CK29" s="687">
        <f t="shared" si="34"/>
        <v>0.2</v>
      </c>
      <c r="CL29" s="681"/>
      <c r="CM29" s="687">
        <f t="shared" si="35"/>
        <v>0</v>
      </c>
      <c r="CN29" s="681"/>
      <c r="CO29" s="687">
        <f t="shared" si="36"/>
        <v>-0.2</v>
      </c>
      <c r="CP29" s="688">
        <f t="shared" si="37"/>
        <v>0</v>
      </c>
      <c r="CQ29" s="683">
        <v>0</v>
      </c>
      <c r="CR29" s="681"/>
      <c r="CS29" s="681"/>
      <c r="CT29" s="681"/>
      <c r="CU29" s="687">
        <f t="shared" si="38"/>
        <v>0</v>
      </c>
      <c r="CV29" s="688" t="str">
        <f t="shared" si="39"/>
        <v>-</v>
      </c>
      <c r="CW29" s="683">
        <v>0</v>
      </c>
      <c r="CX29" s="681"/>
      <c r="CY29" s="681"/>
      <c r="CZ29" s="681"/>
      <c r="DA29" s="687">
        <f t="shared" si="40"/>
        <v>0</v>
      </c>
      <c r="DB29" s="688" t="str">
        <f t="shared" si="41"/>
        <v>-</v>
      </c>
      <c r="DC29" s="683">
        <v>0.2</v>
      </c>
      <c r="DD29" s="681"/>
      <c r="DE29" s="681"/>
      <c r="DF29" s="681"/>
      <c r="DG29" s="687">
        <f t="shared" si="42"/>
        <v>-0.2</v>
      </c>
      <c r="DH29" s="688">
        <f t="shared" si="43"/>
        <v>0</v>
      </c>
    </row>
    <row r="30" spans="2:112" ht="20.100000000000001" customHeight="1">
      <c r="B30" s="184" t="s">
        <v>3777</v>
      </c>
      <c r="C30" s="650"/>
      <c r="D30" s="612" t="s">
        <v>3778</v>
      </c>
      <c r="E30" s="528">
        <v>100330672</v>
      </c>
      <c r="F30" s="528"/>
      <c r="G30" s="529"/>
      <c r="H30" s="530"/>
      <c r="I30" s="530"/>
      <c r="J30" s="654" t="s">
        <v>883</v>
      </c>
      <c r="K30" s="687">
        <f t="shared" si="0"/>
        <v>43.7</v>
      </c>
      <c r="L30" s="681"/>
      <c r="M30" s="687">
        <f t="shared" si="1"/>
        <v>0</v>
      </c>
      <c r="N30" s="681"/>
      <c r="O30" s="687">
        <f t="shared" si="2"/>
        <v>-43.7</v>
      </c>
      <c r="P30" s="688">
        <f t="shared" si="3"/>
        <v>0</v>
      </c>
      <c r="Q30" s="687">
        <f t="shared" si="4"/>
        <v>11.4</v>
      </c>
      <c r="R30" s="681"/>
      <c r="S30" s="687">
        <f t="shared" si="5"/>
        <v>0</v>
      </c>
      <c r="T30" s="681"/>
      <c r="U30" s="687">
        <f t="shared" si="6"/>
        <v>-11.4</v>
      </c>
      <c r="V30" s="688">
        <f t="shared" si="7"/>
        <v>0</v>
      </c>
      <c r="W30" s="683">
        <v>3.9</v>
      </c>
      <c r="X30" s="681"/>
      <c r="Y30" s="681"/>
      <c r="Z30" s="681"/>
      <c r="AA30" s="687">
        <f t="shared" si="8"/>
        <v>-3.9</v>
      </c>
      <c r="AB30" s="688">
        <f t="shared" si="9"/>
        <v>0</v>
      </c>
      <c r="AC30" s="683">
        <v>3.6</v>
      </c>
      <c r="AD30" s="681"/>
      <c r="AE30" s="681"/>
      <c r="AF30" s="681"/>
      <c r="AG30" s="687">
        <f t="shared" si="10"/>
        <v>-3.6</v>
      </c>
      <c r="AH30" s="688">
        <f t="shared" si="11"/>
        <v>0</v>
      </c>
      <c r="AI30" s="683">
        <v>3.9</v>
      </c>
      <c r="AJ30" s="681"/>
      <c r="AK30" s="681"/>
      <c r="AL30" s="681"/>
      <c r="AM30" s="687">
        <f t="shared" si="12"/>
        <v>-3.9</v>
      </c>
      <c r="AN30" s="688">
        <f t="shared" si="13"/>
        <v>0</v>
      </c>
      <c r="AO30" s="687">
        <f t="shared" si="14"/>
        <v>11.2</v>
      </c>
      <c r="AP30" s="681"/>
      <c r="AQ30" s="687">
        <f t="shared" si="15"/>
        <v>0</v>
      </c>
      <c r="AR30" s="681"/>
      <c r="AS30" s="687">
        <f t="shared" si="16"/>
        <v>-11.2</v>
      </c>
      <c r="AT30" s="688">
        <f t="shared" si="17"/>
        <v>0</v>
      </c>
      <c r="AU30" s="683">
        <v>3.7</v>
      </c>
      <c r="AV30" s="681"/>
      <c r="AW30" s="681"/>
      <c r="AX30" s="681"/>
      <c r="AY30" s="687">
        <f t="shared" si="18"/>
        <v>-3.7</v>
      </c>
      <c r="AZ30" s="688">
        <f t="shared" si="19"/>
        <v>0</v>
      </c>
      <c r="BA30" s="683">
        <v>3.8</v>
      </c>
      <c r="BB30" s="681"/>
      <c r="BC30" s="681"/>
      <c r="BD30" s="681"/>
      <c r="BE30" s="687">
        <f t="shared" si="20"/>
        <v>-3.8</v>
      </c>
      <c r="BF30" s="688">
        <f t="shared" si="21"/>
        <v>0</v>
      </c>
      <c r="BG30" s="683">
        <v>3.7</v>
      </c>
      <c r="BH30" s="681"/>
      <c r="BI30" s="681"/>
      <c r="BJ30" s="681"/>
      <c r="BK30" s="687">
        <f t="shared" si="22"/>
        <v>-3.7</v>
      </c>
      <c r="BL30" s="688">
        <f t="shared" si="23"/>
        <v>0</v>
      </c>
      <c r="BM30" s="687">
        <f t="shared" si="24"/>
        <v>10.5</v>
      </c>
      <c r="BN30" s="681"/>
      <c r="BO30" s="687">
        <f t="shared" si="25"/>
        <v>0</v>
      </c>
      <c r="BP30" s="681"/>
      <c r="BQ30" s="687">
        <f t="shared" si="26"/>
        <v>-10.5</v>
      </c>
      <c r="BR30" s="688">
        <f t="shared" si="27"/>
        <v>0</v>
      </c>
      <c r="BS30" s="683">
        <v>3.8</v>
      </c>
      <c r="BT30" s="681"/>
      <c r="BU30" s="681"/>
      <c r="BV30" s="681"/>
      <c r="BW30" s="687">
        <f t="shared" si="28"/>
        <v>-3.8</v>
      </c>
      <c r="BX30" s="688">
        <f t="shared" si="29"/>
        <v>0</v>
      </c>
      <c r="BY30" s="683">
        <v>3.2</v>
      </c>
      <c r="BZ30" s="681"/>
      <c r="CA30" s="681"/>
      <c r="CB30" s="681"/>
      <c r="CC30" s="687">
        <f t="shared" si="30"/>
        <v>-3.2</v>
      </c>
      <c r="CD30" s="688">
        <f t="shared" si="31"/>
        <v>0</v>
      </c>
      <c r="CE30" s="683">
        <v>3.5</v>
      </c>
      <c r="CF30" s="681"/>
      <c r="CG30" s="681"/>
      <c r="CH30" s="681"/>
      <c r="CI30" s="687">
        <f t="shared" si="32"/>
        <v>-3.5</v>
      </c>
      <c r="CJ30" s="688">
        <f t="shared" si="33"/>
        <v>0</v>
      </c>
      <c r="CK30" s="687">
        <f t="shared" si="34"/>
        <v>10.6</v>
      </c>
      <c r="CL30" s="681"/>
      <c r="CM30" s="687">
        <f t="shared" si="35"/>
        <v>0</v>
      </c>
      <c r="CN30" s="681"/>
      <c r="CO30" s="687">
        <f t="shared" si="36"/>
        <v>-10.6</v>
      </c>
      <c r="CP30" s="688">
        <f t="shared" si="37"/>
        <v>0</v>
      </c>
      <c r="CQ30" s="683">
        <v>3.7</v>
      </c>
      <c r="CR30" s="681"/>
      <c r="CS30" s="681"/>
      <c r="CT30" s="681"/>
      <c r="CU30" s="687">
        <f t="shared" si="38"/>
        <v>-3.7</v>
      </c>
      <c r="CV30" s="688">
        <f t="shared" si="39"/>
        <v>0</v>
      </c>
      <c r="CW30" s="683">
        <v>3.5</v>
      </c>
      <c r="CX30" s="681"/>
      <c r="CY30" s="681"/>
      <c r="CZ30" s="681"/>
      <c r="DA30" s="687">
        <f t="shared" si="40"/>
        <v>-3.5</v>
      </c>
      <c r="DB30" s="688">
        <f t="shared" si="41"/>
        <v>0</v>
      </c>
      <c r="DC30" s="683">
        <v>3.4</v>
      </c>
      <c r="DD30" s="681"/>
      <c r="DE30" s="681"/>
      <c r="DF30" s="681"/>
      <c r="DG30" s="687">
        <f t="shared" si="42"/>
        <v>-3.4</v>
      </c>
      <c r="DH30" s="688">
        <f t="shared" si="43"/>
        <v>0</v>
      </c>
    </row>
    <row r="31" spans="2:112" ht="20.100000000000001" customHeight="1">
      <c r="B31" s="112" t="s">
        <v>3779</v>
      </c>
      <c r="C31" s="650"/>
      <c r="D31" s="124" t="s">
        <v>873</v>
      </c>
      <c r="E31" s="528"/>
      <c r="F31" s="528"/>
      <c r="G31" s="529"/>
      <c r="H31" s="530"/>
      <c r="I31" s="530"/>
      <c r="J31" s="654"/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1"/>
      <c r="AK31" s="681"/>
      <c r="AL31" s="681"/>
      <c r="AM31" s="681"/>
      <c r="AN31" s="681"/>
      <c r="AO31" s="681"/>
      <c r="AP31" s="681"/>
      <c r="AQ31" s="681"/>
      <c r="AR31" s="681"/>
      <c r="AS31" s="681"/>
      <c r="AT31" s="681"/>
      <c r="AU31" s="681"/>
      <c r="AV31" s="681"/>
      <c r="AW31" s="681"/>
      <c r="AX31" s="681"/>
      <c r="AY31" s="681"/>
      <c r="AZ31" s="681"/>
      <c r="BA31" s="681"/>
      <c r="BB31" s="681"/>
      <c r="BC31" s="681"/>
      <c r="BD31" s="681"/>
      <c r="BE31" s="681"/>
      <c r="BF31" s="681"/>
      <c r="BG31" s="681"/>
      <c r="BH31" s="681"/>
      <c r="BI31" s="681"/>
      <c r="BJ31" s="681"/>
      <c r="BK31" s="681"/>
      <c r="BL31" s="681"/>
      <c r="BM31" s="681"/>
      <c r="BN31" s="681"/>
      <c r="BO31" s="681"/>
      <c r="BP31" s="681"/>
      <c r="BQ31" s="681"/>
      <c r="BR31" s="681"/>
      <c r="BS31" s="681"/>
      <c r="BT31" s="681"/>
      <c r="BU31" s="681"/>
      <c r="BV31" s="681"/>
      <c r="BW31" s="681"/>
      <c r="BX31" s="681"/>
      <c r="BY31" s="681"/>
      <c r="BZ31" s="681"/>
      <c r="CA31" s="681"/>
      <c r="CB31" s="681"/>
      <c r="CC31" s="681"/>
      <c r="CD31" s="681"/>
      <c r="CE31" s="681"/>
      <c r="CF31" s="681"/>
      <c r="CG31" s="681"/>
      <c r="CH31" s="681"/>
      <c r="CI31" s="681"/>
      <c r="CJ31" s="681"/>
      <c r="CK31" s="681"/>
      <c r="CL31" s="681"/>
      <c r="CM31" s="681"/>
      <c r="CN31" s="681"/>
      <c r="CO31" s="681"/>
      <c r="CP31" s="681"/>
      <c r="CQ31" s="681"/>
      <c r="CR31" s="681"/>
      <c r="CS31" s="681"/>
      <c r="CT31" s="681"/>
      <c r="CU31" s="681"/>
      <c r="CV31" s="681"/>
      <c r="CW31" s="681"/>
      <c r="CX31" s="681"/>
      <c r="CY31" s="681"/>
      <c r="CZ31" s="681"/>
      <c r="DA31" s="681"/>
      <c r="DB31" s="681"/>
      <c r="DC31" s="681"/>
      <c r="DD31" s="681"/>
      <c r="DE31" s="681"/>
      <c r="DF31" s="681"/>
      <c r="DG31" s="681"/>
      <c r="DH31" s="681"/>
    </row>
    <row r="32" spans="2:112" ht="29.25" customHeight="1" outlineLevel="1">
      <c r="B32" s="112" t="s">
        <v>3780</v>
      </c>
      <c r="C32" s="657">
        <v>2</v>
      </c>
      <c r="D32" s="124" t="s">
        <v>3781</v>
      </c>
      <c r="E32" s="528">
        <v>100330674</v>
      </c>
      <c r="F32" s="528"/>
      <c r="G32" s="529"/>
      <c r="H32" s="530" t="s">
        <v>3782</v>
      </c>
      <c r="I32" s="530"/>
      <c r="J32" s="654" t="s">
        <v>883</v>
      </c>
      <c r="K32" s="687">
        <f t="shared" ref="K32:K42" si="44">Q32+AO32+BM32+CK32</f>
        <v>0</v>
      </c>
      <c r="L32" s="681"/>
      <c r="M32" s="687">
        <f t="shared" ref="M32:M42" si="45">S32+AQ32+BO32+CM32</f>
        <v>0</v>
      </c>
      <c r="N32" s="681"/>
      <c r="O32" s="687">
        <f t="shared" ref="O32:O42" si="46">IFERROR(M32-K32,"-")</f>
        <v>0</v>
      </c>
      <c r="P32" s="688" t="str">
        <f t="shared" ref="P32:P42" si="47">IFERROR(M32/K32,"-")</f>
        <v>-</v>
      </c>
      <c r="Q32" s="687">
        <f t="shared" ref="Q32:Q42" si="48">W32+AC32+AI32</f>
        <v>0</v>
      </c>
      <c r="R32" s="681"/>
      <c r="S32" s="687">
        <f t="shared" ref="S32:S42" si="49">Y32+AE32+AK32</f>
        <v>0</v>
      </c>
      <c r="T32" s="681"/>
      <c r="U32" s="687">
        <f t="shared" ref="U32:U42" si="50">IFERROR(S32-Q32,"-")</f>
        <v>0</v>
      </c>
      <c r="V32" s="688" t="str">
        <f t="shared" ref="V32:V42" si="51">IFERROR(S32/Q32,"-")</f>
        <v>-</v>
      </c>
      <c r="W32" s="687">
        <f>W33+W36</f>
        <v>0</v>
      </c>
      <c r="X32" s="681"/>
      <c r="Y32" s="687">
        <f>Y33+Y36</f>
        <v>0</v>
      </c>
      <c r="Z32" s="681"/>
      <c r="AA32" s="687">
        <f t="shared" ref="AA32:AA42" si="52">IFERROR(Y32-W32,"-")</f>
        <v>0</v>
      </c>
      <c r="AB32" s="688" t="str">
        <f t="shared" ref="AB32:AB42" si="53">IFERROR(Y32/W32,"-")</f>
        <v>-</v>
      </c>
      <c r="AC32" s="687">
        <f>AC33+AC36</f>
        <v>0</v>
      </c>
      <c r="AD32" s="681"/>
      <c r="AE32" s="687">
        <f>AE33+AE36</f>
        <v>0</v>
      </c>
      <c r="AF32" s="681"/>
      <c r="AG32" s="687">
        <f t="shared" ref="AG32:AG42" si="54">IFERROR(AE32-AC32,"-")</f>
        <v>0</v>
      </c>
      <c r="AH32" s="688" t="str">
        <f t="shared" ref="AH32:AH42" si="55">IFERROR(AE32/AC32,"-")</f>
        <v>-</v>
      </c>
      <c r="AI32" s="687">
        <f>AI33+AI36</f>
        <v>0</v>
      </c>
      <c r="AJ32" s="681"/>
      <c r="AK32" s="687">
        <f>AK33+AK36</f>
        <v>0</v>
      </c>
      <c r="AL32" s="681"/>
      <c r="AM32" s="687">
        <f t="shared" ref="AM32:AM42" si="56">IFERROR(AK32-AI32,"-")</f>
        <v>0</v>
      </c>
      <c r="AN32" s="688" t="str">
        <f t="shared" ref="AN32:AN42" si="57">IFERROR(AK32/AI32,"-")</f>
        <v>-</v>
      </c>
      <c r="AO32" s="687">
        <f t="shared" ref="AO32:AO42" si="58">AU32+BA32+BG32</f>
        <v>0</v>
      </c>
      <c r="AP32" s="681"/>
      <c r="AQ32" s="687">
        <f t="shared" ref="AQ32:AQ42" si="59">AW32+BC32+BI32</f>
        <v>0</v>
      </c>
      <c r="AR32" s="681"/>
      <c r="AS32" s="687">
        <f t="shared" ref="AS32:AS42" si="60">IFERROR(AQ32-AO32,"-")</f>
        <v>0</v>
      </c>
      <c r="AT32" s="688" t="str">
        <f t="shared" ref="AT32:AT42" si="61">IFERROR(AQ32/AO32,"-")</f>
        <v>-</v>
      </c>
      <c r="AU32" s="687">
        <f>AU33+AU36</f>
        <v>0</v>
      </c>
      <c r="AV32" s="681"/>
      <c r="AW32" s="687">
        <f>AW33+AW36</f>
        <v>0</v>
      </c>
      <c r="AX32" s="681"/>
      <c r="AY32" s="687">
        <f t="shared" ref="AY32:AY42" si="62">IFERROR(AW32-AU32,"-")</f>
        <v>0</v>
      </c>
      <c r="AZ32" s="688" t="str">
        <f t="shared" ref="AZ32:AZ42" si="63">IFERROR(AW32/AU32,"-")</f>
        <v>-</v>
      </c>
      <c r="BA32" s="687">
        <f>BA33+BA36</f>
        <v>0</v>
      </c>
      <c r="BB32" s="681"/>
      <c r="BC32" s="687">
        <f>BC33+BC36</f>
        <v>0</v>
      </c>
      <c r="BD32" s="681"/>
      <c r="BE32" s="687">
        <f t="shared" ref="BE32:BE42" si="64">IFERROR(BC32-BA32,"-")</f>
        <v>0</v>
      </c>
      <c r="BF32" s="688" t="str">
        <f t="shared" ref="BF32:BF42" si="65">IFERROR(BC32/BA32,"-")</f>
        <v>-</v>
      </c>
      <c r="BG32" s="687">
        <f>BG33+BG36</f>
        <v>0</v>
      </c>
      <c r="BH32" s="681"/>
      <c r="BI32" s="687">
        <f>BI33+BI36</f>
        <v>0</v>
      </c>
      <c r="BJ32" s="681"/>
      <c r="BK32" s="687">
        <f t="shared" ref="BK32:BK42" si="66">IFERROR(BI32-BG32,"-")</f>
        <v>0</v>
      </c>
      <c r="BL32" s="688" t="str">
        <f t="shared" ref="BL32:BL42" si="67">IFERROR(BI32/BG32,"-")</f>
        <v>-</v>
      </c>
      <c r="BM32" s="687">
        <f t="shared" ref="BM32:BM42" si="68">BS32+BY32+CE32</f>
        <v>0</v>
      </c>
      <c r="BN32" s="681"/>
      <c r="BO32" s="687">
        <f t="shared" ref="BO32:BO42" si="69">BU32+CA32+CG32</f>
        <v>0</v>
      </c>
      <c r="BP32" s="681"/>
      <c r="BQ32" s="687">
        <f t="shared" ref="BQ32:BQ42" si="70">IFERROR(BO32-BM32,"-")</f>
        <v>0</v>
      </c>
      <c r="BR32" s="688" t="str">
        <f t="shared" ref="BR32:BR42" si="71">IFERROR(BO32/BM32,"-")</f>
        <v>-</v>
      </c>
      <c r="BS32" s="687">
        <f>BS33+BS36</f>
        <v>0</v>
      </c>
      <c r="BT32" s="681"/>
      <c r="BU32" s="687">
        <f>BU33+BU36</f>
        <v>0</v>
      </c>
      <c r="BV32" s="681"/>
      <c r="BW32" s="687">
        <f t="shared" ref="BW32:BW42" si="72">IFERROR(BU32-BS32,"-")</f>
        <v>0</v>
      </c>
      <c r="BX32" s="688" t="str">
        <f t="shared" ref="BX32:BX42" si="73">IFERROR(BU32/BS32,"-")</f>
        <v>-</v>
      </c>
      <c r="BY32" s="687">
        <f>BY33+BY36</f>
        <v>0</v>
      </c>
      <c r="BZ32" s="681"/>
      <c r="CA32" s="687">
        <f>CA33+CA36</f>
        <v>0</v>
      </c>
      <c r="CB32" s="681"/>
      <c r="CC32" s="687">
        <f t="shared" ref="CC32:CC42" si="74">IFERROR(CA32-BY32,"-")</f>
        <v>0</v>
      </c>
      <c r="CD32" s="688" t="str">
        <f t="shared" ref="CD32:CD42" si="75">IFERROR(CA32/BY32,"-")</f>
        <v>-</v>
      </c>
      <c r="CE32" s="687">
        <f>CE33+CE36</f>
        <v>0</v>
      </c>
      <c r="CF32" s="681"/>
      <c r="CG32" s="687">
        <f>CG33+CG36</f>
        <v>0</v>
      </c>
      <c r="CH32" s="681"/>
      <c r="CI32" s="687">
        <f t="shared" ref="CI32:CI42" si="76">IFERROR(CG32-CE32,"-")</f>
        <v>0</v>
      </c>
      <c r="CJ32" s="688" t="str">
        <f t="shared" ref="CJ32:CJ42" si="77">IFERROR(CG32/CE32,"-")</f>
        <v>-</v>
      </c>
      <c r="CK32" s="687">
        <f t="shared" ref="CK32:CK42" si="78">CQ32+CW32+DC32</f>
        <v>0</v>
      </c>
      <c r="CL32" s="681"/>
      <c r="CM32" s="687">
        <f t="shared" ref="CM32:CM42" si="79">CS32+CY32+DE32</f>
        <v>0</v>
      </c>
      <c r="CN32" s="681"/>
      <c r="CO32" s="687">
        <f t="shared" ref="CO32:CO42" si="80">IFERROR(CM32-CK32,"-")</f>
        <v>0</v>
      </c>
      <c r="CP32" s="688" t="str">
        <f t="shared" ref="CP32:CP42" si="81">IFERROR(CM32/CK32,"-")</f>
        <v>-</v>
      </c>
      <c r="CQ32" s="687">
        <f>CQ33+CQ36</f>
        <v>0</v>
      </c>
      <c r="CR32" s="681"/>
      <c r="CS32" s="687">
        <f>CS33+CS36</f>
        <v>0</v>
      </c>
      <c r="CT32" s="681"/>
      <c r="CU32" s="687">
        <f t="shared" ref="CU32:CU42" si="82">IFERROR(CS32-CQ32,"-")</f>
        <v>0</v>
      </c>
      <c r="CV32" s="688" t="str">
        <f t="shared" ref="CV32:CV42" si="83">IFERROR(CS32/CQ32,"-")</f>
        <v>-</v>
      </c>
      <c r="CW32" s="687">
        <f>CW33+CW36</f>
        <v>0</v>
      </c>
      <c r="CX32" s="681"/>
      <c r="CY32" s="687">
        <f>CY33+CY36</f>
        <v>0</v>
      </c>
      <c r="CZ32" s="681"/>
      <c r="DA32" s="687">
        <f t="shared" ref="DA32:DA42" si="84">IFERROR(CY32-CW32,"-")</f>
        <v>0</v>
      </c>
      <c r="DB32" s="688" t="str">
        <f t="shared" ref="DB32:DB42" si="85">IFERROR(CY32/CW32,"-")</f>
        <v>-</v>
      </c>
      <c r="DC32" s="687">
        <f>DC33+DC36</f>
        <v>0</v>
      </c>
      <c r="DD32" s="681"/>
      <c r="DE32" s="687">
        <f>DE33+DE36</f>
        <v>0</v>
      </c>
      <c r="DF32" s="681"/>
      <c r="DG32" s="687">
        <f t="shared" ref="DG32:DG42" si="86">IFERROR(DE32-DC32,"-")</f>
        <v>0</v>
      </c>
      <c r="DH32" s="688" t="str">
        <f t="shared" ref="DH32:DH42" si="87">IFERROR(DE32/DC32,"-")</f>
        <v>-</v>
      </c>
    </row>
    <row r="33" spans="1:112" ht="37.5" customHeight="1" outlineLevel="1">
      <c r="B33" s="184" t="s">
        <v>3783</v>
      </c>
      <c r="C33" s="654"/>
      <c r="D33" s="201" t="s">
        <v>3784</v>
      </c>
      <c r="E33" s="528">
        <v>100330675</v>
      </c>
      <c r="F33" s="528"/>
      <c r="G33" s="529"/>
      <c r="H33" s="530" t="s">
        <v>3785</v>
      </c>
      <c r="I33" s="530"/>
      <c r="J33" s="654" t="s">
        <v>883</v>
      </c>
      <c r="K33" s="687">
        <f t="shared" si="44"/>
        <v>0</v>
      </c>
      <c r="L33" s="681"/>
      <c r="M33" s="687">
        <f t="shared" si="45"/>
        <v>0</v>
      </c>
      <c r="N33" s="681"/>
      <c r="O33" s="687">
        <f t="shared" si="46"/>
        <v>0</v>
      </c>
      <c r="P33" s="688" t="str">
        <f t="shared" si="47"/>
        <v>-</v>
      </c>
      <c r="Q33" s="687">
        <f t="shared" si="48"/>
        <v>0</v>
      </c>
      <c r="R33" s="681"/>
      <c r="S33" s="687">
        <f t="shared" si="49"/>
        <v>0</v>
      </c>
      <c r="T33" s="681"/>
      <c r="U33" s="687">
        <f t="shared" si="50"/>
        <v>0</v>
      </c>
      <c r="V33" s="688" t="str">
        <f t="shared" si="51"/>
        <v>-</v>
      </c>
      <c r="W33" s="687">
        <f>W34+W35</f>
        <v>0</v>
      </c>
      <c r="X33" s="681"/>
      <c r="Y33" s="687">
        <f>Y34+Y35</f>
        <v>0</v>
      </c>
      <c r="Z33" s="681"/>
      <c r="AA33" s="687">
        <f t="shared" si="52"/>
        <v>0</v>
      </c>
      <c r="AB33" s="688" t="str">
        <f t="shared" si="53"/>
        <v>-</v>
      </c>
      <c r="AC33" s="687">
        <f>AC34+AC35</f>
        <v>0</v>
      </c>
      <c r="AD33" s="681"/>
      <c r="AE33" s="687">
        <f>AE34+AE35</f>
        <v>0</v>
      </c>
      <c r="AF33" s="681"/>
      <c r="AG33" s="687">
        <f t="shared" si="54"/>
        <v>0</v>
      </c>
      <c r="AH33" s="688" t="str">
        <f t="shared" si="55"/>
        <v>-</v>
      </c>
      <c r="AI33" s="687">
        <f>AI34+AI35</f>
        <v>0</v>
      </c>
      <c r="AJ33" s="681"/>
      <c r="AK33" s="687">
        <f>AK34+AK35</f>
        <v>0</v>
      </c>
      <c r="AL33" s="681"/>
      <c r="AM33" s="687">
        <f t="shared" si="56"/>
        <v>0</v>
      </c>
      <c r="AN33" s="688" t="str">
        <f t="shared" si="57"/>
        <v>-</v>
      </c>
      <c r="AO33" s="687">
        <f t="shared" si="58"/>
        <v>0</v>
      </c>
      <c r="AP33" s="681"/>
      <c r="AQ33" s="687">
        <f t="shared" si="59"/>
        <v>0</v>
      </c>
      <c r="AR33" s="681"/>
      <c r="AS33" s="687">
        <f t="shared" si="60"/>
        <v>0</v>
      </c>
      <c r="AT33" s="688" t="str">
        <f t="shared" si="61"/>
        <v>-</v>
      </c>
      <c r="AU33" s="687">
        <f>AU34+AU35</f>
        <v>0</v>
      </c>
      <c r="AV33" s="681"/>
      <c r="AW33" s="687">
        <f>AW34+AW35</f>
        <v>0</v>
      </c>
      <c r="AX33" s="681"/>
      <c r="AY33" s="687">
        <f t="shared" si="62"/>
        <v>0</v>
      </c>
      <c r="AZ33" s="688" t="str">
        <f t="shared" si="63"/>
        <v>-</v>
      </c>
      <c r="BA33" s="687">
        <f>BA34+BA35</f>
        <v>0</v>
      </c>
      <c r="BB33" s="681"/>
      <c r="BC33" s="687">
        <f>BC34+BC35</f>
        <v>0</v>
      </c>
      <c r="BD33" s="681"/>
      <c r="BE33" s="687">
        <f t="shared" si="64"/>
        <v>0</v>
      </c>
      <c r="BF33" s="688" t="str">
        <f t="shared" si="65"/>
        <v>-</v>
      </c>
      <c r="BG33" s="687">
        <f>BG34+BG35</f>
        <v>0</v>
      </c>
      <c r="BH33" s="681"/>
      <c r="BI33" s="687">
        <f>BI34+BI35</f>
        <v>0</v>
      </c>
      <c r="BJ33" s="681"/>
      <c r="BK33" s="687">
        <f t="shared" si="66"/>
        <v>0</v>
      </c>
      <c r="BL33" s="688" t="str">
        <f t="shared" si="67"/>
        <v>-</v>
      </c>
      <c r="BM33" s="687">
        <f t="shared" si="68"/>
        <v>0</v>
      </c>
      <c r="BN33" s="681"/>
      <c r="BO33" s="687">
        <f t="shared" si="69"/>
        <v>0</v>
      </c>
      <c r="BP33" s="681"/>
      <c r="BQ33" s="687">
        <f t="shared" si="70"/>
        <v>0</v>
      </c>
      <c r="BR33" s="688" t="str">
        <f t="shared" si="71"/>
        <v>-</v>
      </c>
      <c r="BS33" s="687">
        <f>BS34+BS35</f>
        <v>0</v>
      </c>
      <c r="BT33" s="681"/>
      <c r="BU33" s="687">
        <f>BU34+BU35</f>
        <v>0</v>
      </c>
      <c r="BV33" s="681"/>
      <c r="BW33" s="687">
        <f t="shared" si="72"/>
        <v>0</v>
      </c>
      <c r="BX33" s="688" t="str">
        <f t="shared" si="73"/>
        <v>-</v>
      </c>
      <c r="BY33" s="687">
        <f>BY34+BY35</f>
        <v>0</v>
      </c>
      <c r="BZ33" s="681"/>
      <c r="CA33" s="687">
        <f>CA34+CA35</f>
        <v>0</v>
      </c>
      <c r="CB33" s="681"/>
      <c r="CC33" s="687">
        <f t="shared" si="74"/>
        <v>0</v>
      </c>
      <c r="CD33" s="688" t="str">
        <f t="shared" si="75"/>
        <v>-</v>
      </c>
      <c r="CE33" s="687">
        <f>CE34+CE35</f>
        <v>0</v>
      </c>
      <c r="CF33" s="681"/>
      <c r="CG33" s="687">
        <f>CG34+CG35</f>
        <v>0</v>
      </c>
      <c r="CH33" s="681"/>
      <c r="CI33" s="687">
        <f t="shared" si="76"/>
        <v>0</v>
      </c>
      <c r="CJ33" s="688" t="str">
        <f t="shared" si="77"/>
        <v>-</v>
      </c>
      <c r="CK33" s="687">
        <f t="shared" si="78"/>
        <v>0</v>
      </c>
      <c r="CL33" s="681"/>
      <c r="CM33" s="687">
        <f t="shared" si="79"/>
        <v>0</v>
      </c>
      <c r="CN33" s="681"/>
      <c r="CO33" s="687">
        <f t="shared" si="80"/>
        <v>0</v>
      </c>
      <c r="CP33" s="688" t="str">
        <f t="shared" si="81"/>
        <v>-</v>
      </c>
      <c r="CQ33" s="687">
        <f>CQ34+CQ35</f>
        <v>0</v>
      </c>
      <c r="CR33" s="681"/>
      <c r="CS33" s="687">
        <f>CS34+CS35</f>
        <v>0</v>
      </c>
      <c r="CT33" s="681"/>
      <c r="CU33" s="687">
        <f t="shared" si="82"/>
        <v>0</v>
      </c>
      <c r="CV33" s="688" t="str">
        <f t="shared" si="83"/>
        <v>-</v>
      </c>
      <c r="CW33" s="687">
        <f>CW34+CW35</f>
        <v>0</v>
      </c>
      <c r="CX33" s="681"/>
      <c r="CY33" s="687">
        <f>CY34+CY35</f>
        <v>0</v>
      </c>
      <c r="CZ33" s="681"/>
      <c r="DA33" s="687">
        <f t="shared" si="84"/>
        <v>0</v>
      </c>
      <c r="DB33" s="688" t="str">
        <f t="shared" si="85"/>
        <v>-</v>
      </c>
      <c r="DC33" s="687">
        <f>DC34+DC35</f>
        <v>0</v>
      </c>
      <c r="DD33" s="681"/>
      <c r="DE33" s="687">
        <f>DE34+DE35</f>
        <v>0</v>
      </c>
      <c r="DF33" s="681"/>
      <c r="DG33" s="687">
        <f t="shared" si="86"/>
        <v>0</v>
      </c>
      <c r="DH33" s="688" t="str">
        <f t="shared" si="87"/>
        <v>-</v>
      </c>
    </row>
    <row r="34" spans="1:112" ht="20.100000000000001" customHeight="1" outlineLevel="1">
      <c r="B34" s="184" t="s">
        <v>3786</v>
      </c>
      <c r="C34" s="650"/>
      <c r="D34" s="638" t="s">
        <v>3787</v>
      </c>
      <c r="E34" s="528">
        <v>100330872</v>
      </c>
      <c r="F34" s="528"/>
      <c r="G34" s="529"/>
      <c r="H34" s="530"/>
      <c r="I34" s="530"/>
      <c r="J34" s="654" t="s">
        <v>883</v>
      </c>
      <c r="K34" s="687">
        <f t="shared" si="44"/>
        <v>0</v>
      </c>
      <c r="L34" s="681"/>
      <c r="M34" s="687">
        <f t="shared" si="45"/>
        <v>0</v>
      </c>
      <c r="N34" s="681"/>
      <c r="O34" s="687">
        <f t="shared" si="46"/>
        <v>0</v>
      </c>
      <c r="P34" s="688" t="str">
        <f t="shared" si="47"/>
        <v>-</v>
      </c>
      <c r="Q34" s="687">
        <f t="shared" si="48"/>
        <v>0</v>
      </c>
      <c r="R34" s="681"/>
      <c r="S34" s="687">
        <f t="shared" si="49"/>
        <v>0</v>
      </c>
      <c r="T34" s="681"/>
      <c r="U34" s="687">
        <f t="shared" si="50"/>
        <v>0</v>
      </c>
      <c r="V34" s="688" t="str">
        <f t="shared" si="51"/>
        <v>-</v>
      </c>
      <c r="W34" s="683">
        <v>0</v>
      </c>
      <c r="X34" s="681"/>
      <c r="Y34" s="681"/>
      <c r="Z34" s="681"/>
      <c r="AA34" s="687">
        <f t="shared" si="52"/>
        <v>0</v>
      </c>
      <c r="AB34" s="688" t="str">
        <f t="shared" si="53"/>
        <v>-</v>
      </c>
      <c r="AC34" s="683">
        <v>0</v>
      </c>
      <c r="AD34" s="681"/>
      <c r="AE34" s="681"/>
      <c r="AF34" s="681"/>
      <c r="AG34" s="687">
        <f t="shared" si="54"/>
        <v>0</v>
      </c>
      <c r="AH34" s="688" t="str">
        <f t="shared" si="55"/>
        <v>-</v>
      </c>
      <c r="AI34" s="683">
        <v>0</v>
      </c>
      <c r="AJ34" s="681"/>
      <c r="AK34" s="681"/>
      <c r="AL34" s="681"/>
      <c r="AM34" s="687">
        <f t="shared" si="56"/>
        <v>0</v>
      </c>
      <c r="AN34" s="688" t="str">
        <f t="shared" si="57"/>
        <v>-</v>
      </c>
      <c r="AO34" s="687">
        <f t="shared" si="58"/>
        <v>0</v>
      </c>
      <c r="AP34" s="681"/>
      <c r="AQ34" s="687">
        <f t="shared" si="59"/>
        <v>0</v>
      </c>
      <c r="AR34" s="681"/>
      <c r="AS34" s="687">
        <f t="shared" si="60"/>
        <v>0</v>
      </c>
      <c r="AT34" s="688" t="str">
        <f t="shared" si="61"/>
        <v>-</v>
      </c>
      <c r="AU34" s="683">
        <v>0</v>
      </c>
      <c r="AV34" s="681"/>
      <c r="AW34" s="681"/>
      <c r="AX34" s="681"/>
      <c r="AY34" s="687">
        <f t="shared" si="62"/>
        <v>0</v>
      </c>
      <c r="AZ34" s="688" t="str">
        <f t="shared" si="63"/>
        <v>-</v>
      </c>
      <c r="BA34" s="683">
        <v>0</v>
      </c>
      <c r="BB34" s="681"/>
      <c r="BC34" s="681"/>
      <c r="BD34" s="681"/>
      <c r="BE34" s="687">
        <f t="shared" si="64"/>
        <v>0</v>
      </c>
      <c r="BF34" s="688" t="str">
        <f t="shared" si="65"/>
        <v>-</v>
      </c>
      <c r="BG34" s="683">
        <v>0</v>
      </c>
      <c r="BH34" s="681"/>
      <c r="BI34" s="681"/>
      <c r="BJ34" s="681"/>
      <c r="BK34" s="687">
        <f t="shared" si="66"/>
        <v>0</v>
      </c>
      <c r="BL34" s="688" t="str">
        <f t="shared" si="67"/>
        <v>-</v>
      </c>
      <c r="BM34" s="687">
        <f t="shared" si="68"/>
        <v>0</v>
      </c>
      <c r="BN34" s="681"/>
      <c r="BO34" s="687">
        <f t="shared" si="69"/>
        <v>0</v>
      </c>
      <c r="BP34" s="681"/>
      <c r="BQ34" s="687">
        <f t="shared" si="70"/>
        <v>0</v>
      </c>
      <c r="BR34" s="688" t="str">
        <f t="shared" si="71"/>
        <v>-</v>
      </c>
      <c r="BS34" s="683">
        <v>0</v>
      </c>
      <c r="BT34" s="681"/>
      <c r="BU34" s="681"/>
      <c r="BV34" s="681"/>
      <c r="BW34" s="687">
        <f t="shared" si="72"/>
        <v>0</v>
      </c>
      <c r="BX34" s="688" t="str">
        <f t="shared" si="73"/>
        <v>-</v>
      </c>
      <c r="BY34" s="683">
        <v>0</v>
      </c>
      <c r="BZ34" s="681"/>
      <c r="CA34" s="681"/>
      <c r="CB34" s="681"/>
      <c r="CC34" s="687">
        <f t="shared" si="74"/>
        <v>0</v>
      </c>
      <c r="CD34" s="688" t="str">
        <f t="shared" si="75"/>
        <v>-</v>
      </c>
      <c r="CE34" s="683">
        <v>0</v>
      </c>
      <c r="CF34" s="681"/>
      <c r="CG34" s="681"/>
      <c r="CH34" s="681"/>
      <c r="CI34" s="687">
        <f t="shared" si="76"/>
        <v>0</v>
      </c>
      <c r="CJ34" s="688" t="str">
        <f t="shared" si="77"/>
        <v>-</v>
      </c>
      <c r="CK34" s="687">
        <f t="shared" si="78"/>
        <v>0</v>
      </c>
      <c r="CL34" s="681"/>
      <c r="CM34" s="687">
        <f t="shared" si="79"/>
        <v>0</v>
      </c>
      <c r="CN34" s="681"/>
      <c r="CO34" s="687">
        <f t="shared" si="80"/>
        <v>0</v>
      </c>
      <c r="CP34" s="688" t="str">
        <f t="shared" si="81"/>
        <v>-</v>
      </c>
      <c r="CQ34" s="683">
        <v>0</v>
      </c>
      <c r="CR34" s="681"/>
      <c r="CS34" s="681"/>
      <c r="CT34" s="681"/>
      <c r="CU34" s="687">
        <f t="shared" si="82"/>
        <v>0</v>
      </c>
      <c r="CV34" s="688" t="str">
        <f t="shared" si="83"/>
        <v>-</v>
      </c>
      <c r="CW34" s="683">
        <v>0</v>
      </c>
      <c r="CX34" s="681"/>
      <c r="CY34" s="681"/>
      <c r="CZ34" s="681"/>
      <c r="DA34" s="687">
        <f t="shared" si="84"/>
        <v>0</v>
      </c>
      <c r="DB34" s="688" t="str">
        <f t="shared" si="85"/>
        <v>-</v>
      </c>
      <c r="DC34" s="683">
        <v>0</v>
      </c>
      <c r="DD34" s="681"/>
      <c r="DE34" s="681"/>
      <c r="DF34" s="681"/>
      <c r="DG34" s="687">
        <f t="shared" si="86"/>
        <v>0</v>
      </c>
      <c r="DH34" s="688" t="str">
        <f t="shared" si="87"/>
        <v>-</v>
      </c>
    </row>
    <row r="35" spans="1:112" ht="20.100000000000001" customHeight="1" outlineLevel="1">
      <c r="B35" s="112" t="s">
        <v>3788</v>
      </c>
      <c r="C35" s="650"/>
      <c r="D35" s="634" t="s">
        <v>3789</v>
      </c>
      <c r="E35" s="528">
        <v>100330873</v>
      </c>
      <c r="F35" s="528"/>
      <c r="G35" s="529"/>
      <c r="H35" s="530"/>
      <c r="I35" s="530"/>
      <c r="J35" s="654" t="s">
        <v>883</v>
      </c>
      <c r="K35" s="687">
        <f t="shared" si="44"/>
        <v>0</v>
      </c>
      <c r="L35" s="681"/>
      <c r="M35" s="687">
        <f t="shared" si="45"/>
        <v>0</v>
      </c>
      <c r="N35" s="681"/>
      <c r="O35" s="687">
        <f t="shared" si="46"/>
        <v>0</v>
      </c>
      <c r="P35" s="688" t="str">
        <f t="shared" si="47"/>
        <v>-</v>
      </c>
      <c r="Q35" s="687">
        <f t="shared" si="48"/>
        <v>0</v>
      </c>
      <c r="R35" s="681"/>
      <c r="S35" s="687">
        <f t="shared" si="49"/>
        <v>0</v>
      </c>
      <c r="T35" s="681"/>
      <c r="U35" s="687">
        <f t="shared" si="50"/>
        <v>0</v>
      </c>
      <c r="V35" s="688" t="str">
        <f t="shared" si="51"/>
        <v>-</v>
      </c>
      <c r="W35" s="683">
        <v>0</v>
      </c>
      <c r="X35" s="681"/>
      <c r="Y35" s="681"/>
      <c r="Z35" s="681"/>
      <c r="AA35" s="687">
        <f t="shared" si="52"/>
        <v>0</v>
      </c>
      <c r="AB35" s="688" t="str">
        <f t="shared" si="53"/>
        <v>-</v>
      </c>
      <c r="AC35" s="683">
        <v>0</v>
      </c>
      <c r="AD35" s="681"/>
      <c r="AE35" s="681"/>
      <c r="AF35" s="681"/>
      <c r="AG35" s="687">
        <f t="shared" si="54"/>
        <v>0</v>
      </c>
      <c r="AH35" s="688" t="str">
        <f t="shared" si="55"/>
        <v>-</v>
      </c>
      <c r="AI35" s="683">
        <v>0</v>
      </c>
      <c r="AJ35" s="681"/>
      <c r="AK35" s="681"/>
      <c r="AL35" s="681"/>
      <c r="AM35" s="687">
        <f t="shared" si="56"/>
        <v>0</v>
      </c>
      <c r="AN35" s="688" t="str">
        <f t="shared" si="57"/>
        <v>-</v>
      </c>
      <c r="AO35" s="687">
        <f t="shared" si="58"/>
        <v>0</v>
      </c>
      <c r="AP35" s="681"/>
      <c r="AQ35" s="687">
        <f t="shared" si="59"/>
        <v>0</v>
      </c>
      <c r="AR35" s="681"/>
      <c r="AS35" s="687">
        <f t="shared" si="60"/>
        <v>0</v>
      </c>
      <c r="AT35" s="688" t="str">
        <f t="shared" si="61"/>
        <v>-</v>
      </c>
      <c r="AU35" s="683">
        <v>0</v>
      </c>
      <c r="AV35" s="681"/>
      <c r="AW35" s="681"/>
      <c r="AX35" s="681"/>
      <c r="AY35" s="687">
        <f t="shared" si="62"/>
        <v>0</v>
      </c>
      <c r="AZ35" s="688" t="str">
        <f t="shared" si="63"/>
        <v>-</v>
      </c>
      <c r="BA35" s="683">
        <v>0</v>
      </c>
      <c r="BB35" s="681"/>
      <c r="BC35" s="681"/>
      <c r="BD35" s="681"/>
      <c r="BE35" s="687">
        <f t="shared" si="64"/>
        <v>0</v>
      </c>
      <c r="BF35" s="688" t="str">
        <f t="shared" si="65"/>
        <v>-</v>
      </c>
      <c r="BG35" s="683">
        <v>0</v>
      </c>
      <c r="BH35" s="681"/>
      <c r="BI35" s="681"/>
      <c r="BJ35" s="681"/>
      <c r="BK35" s="687">
        <f t="shared" si="66"/>
        <v>0</v>
      </c>
      <c r="BL35" s="688" t="str">
        <f t="shared" si="67"/>
        <v>-</v>
      </c>
      <c r="BM35" s="687">
        <f t="shared" si="68"/>
        <v>0</v>
      </c>
      <c r="BN35" s="681"/>
      <c r="BO35" s="687">
        <f t="shared" si="69"/>
        <v>0</v>
      </c>
      <c r="BP35" s="681"/>
      <c r="BQ35" s="687">
        <f t="shared" si="70"/>
        <v>0</v>
      </c>
      <c r="BR35" s="688" t="str">
        <f t="shared" si="71"/>
        <v>-</v>
      </c>
      <c r="BS35" s="683">
        <v>0</v>
      </c>
      <c r="BT35" s="681"/>
      <c r="BU35" s="681"/>
      <c r="BV35" s="681"/>
      <c r="BW35" s="687">
        <f t="shared" si="72"/>
        <v>0</v>
      </c>
      <c r="BX35" s="688" t="str">
        <f t="shared" si="73"/>
        <v>-</v>
      </c>
      <c r="BY35" s="683">
        <v>0</v>
      </c>
      <c r="BZ35" s="681"/>
      <c r="CA35" s="681"/>
      <c r="CB35" s="681"/>
      <c r="CC35" s="687">
        <f t="shared" si="74"/>
        <v>0</v>
      </c>
      <c r="CD35" s="688" t="str">
        <f t="shared" si="75"/>
        <v>-</v>
      </c>
      <c r="CE35" s="683">
        <v>0</v>
      </c>
      <c r="CF35" s="681"/>
      <c r="CG35" s="681"/>
      <c r="CH35" s="681"/>
      <c r="CI35" s="687">
        <f t="shared" si="76"/>
        <v>0</v>
      </c>
      <c r="CJ35" s="688" t="str">
        <f t="shared" si="77"/>
        <v>-</v>
      </c>
      <c r="CK35" s="687">
        <f t="shared" si="78"/>
        <v>0</v>
      </c>
      <c r="CL35" s="681"/>
      <c r="CM35" s="687">
        <f t="shared" si="79"/>
        <v>0</v>
      </c>
      <c r="CN35" s="681"/>
      <c r="CO35" s="687">
        <f t="shared" si="80"/>
        <v>0</v>
      </c>
      <c r="CP35" s="688" t="str">
        <f t="shared" si="81"/>
        <v>-</v>
      </c>
      <c r="CQ35" s="683">
        <v>0</v>
      </c>
      <c r="CR35" s="681"/>
      <c r="CS35" s="681"/>
      <c r="CT35" s="681"/>
      <c r="CU35" s="687">
        <f t="shared" si="82"/>
        <v>0</v>
      </c>
      <c r="CV35" s="688" t="str">
        <f t="shared" si="83"/>
        <v>-</v>
      </c>
      <c r="CW35" s="683">
        <v>0</v>
      </c>
      <c r="CX35" s="681"/>
      <c r="CY35" s="681"/>
      <c r="CZ35" s="681"/>
      <c r="DA35" s="687">
        <f t="shared" si="84"/>
        <v>0</v>
      </c>
      <c r="DB35" s="688" t="str">
        <f t="shared" si="85"/>
        <v>-</v>
      </c>
      <c r="DC35" s="683">
        <v>0</v>
      </c>
      <c r="DD35" s="681"/>
      <c r="DE35" s="681"/>
      <c r="DF35" s="681"/>
      <c r="DG35" s="687">
        <f t="shared" si="86"/>
        <v>0</v>
      </c>
      <c r="DH35" s="688" t="str">
        <f t="shared" si="87"/>
        <v>-</v>
      </c>
    </row>
    <row r="36" spans="1:112" ht="37.5" customHeight="1" outlineLevel="1">
      <c r="B36" s="112" t="s">
        <v>3790</v>
      </c>
      <c r="C36" s="654"/>
      <c r="D36" s="201" t="s">
        <v>3791</v>
      </c>
      <c r="E36" s="528">
        <v>100330676</v>
      </c>
      <c r="F36" s="528"/>
      <c r="G36" s="529"/>
      <c r="H36" s="530"/>
      <c r="I36" s="530"/>
      <c r="J36" s="654" t="s">
        <v>883</v>
      </c>
      <c r="K36" s="687">
        <f t="shared" si="44"/>
        <v>0</v>
      </c>
      <c r="L36" s="681"/>
      <c r="M36" s="687">
        <f t="shared" si="45"/>
        <v>0</v>
      </c>
      <c r="N36" s="681"/>
      <c r="O36" s="687">
        <f t="shared" si="46"/>
        <v>0</v>
      </c>
      <c r="P36" s="688" t="str">
        <f t="shared" si="47"/>
        <v>-</v>
      </c>
      <c r="Q36" s="687">
        <f t="shared" si="48"/>
        <v>0</v>
      </c>
      <c r="R36" s="681"/>
      <c r="S36" s="687">
        <f t="shared" si="49"/>
        <v>0</v>
      </c>
      <c r="T36" s="681"/>
      <c r="U36" s="687">
        <f t="shared" si="50"/>
        <v>0</v>
      </c>
      <c r="V36" s="688" t="str">
        <f t="shared" si="51"/>
        <v>-</v>
      </c>
      <c r="W36" s="683">
        <v>0</v>
      </c>
      <c r="X36" s="681"/>
      <c r="Y36" s="681"/>
      <c r="Z36" s="681"/>
      <c r="AA36" s="687">
        <f t="shared" si="52"/>
        <v>0</v>
      </c>
      <c r="AB36" s="688" t="str">
        <f t="shared" si="53"/>
        <v>-</v>
      </c>
      <c r="AC36" s="683">
        <v>0</v>
      </c>
      <c r="AD36" s="681"/>
      <c r="AE36" s="681"/>
      <c r="AF36" s="681"/>
      <c r="AG36" s="687">
        <f t="shared" si="54"/>
        <v>0</v>
      </c>
      <c r="AH36" s="688" t="str">
        <f t="shared" si="55"/>
        <v>-</v>
      </c>
      <c r="AI36" s="683">
        <v>0</v>
      </c>
      <c r="AJ36" s="681"/>
      <c r="AK36" s="681"/>
      <c r="AL36" s="681"/>
      <c r="AM36" s="687">
        <f t="shared" si="56"/>
        <v>0</v>
      </c>
      <c r="AN36" s="688" t="str">
        <f t="shared" si="57"/>
        <v>-</v>
      </c>
      <c r="AO36" s="687">
        <f t="shared" si="58"/>
        <v>0</v>
      </c>
      <c r="AP36" s="681"/>
      <c r="AQ36" s="687">
        <f t="shared" si="59"/>
        <v>0</v>
      </c>
      <c r="AR36" s="681"/>
      <c r="AS36" s="687">
        <f t="shared" si="60"/>
        <v>0</v>
      </c>
      <c r="AT36" s="688" t="str">
        <f t="shared" si="61"/>
        <v>-</v>
      </c>
      <c r="AU36" s="683">
        <v>0</v>
      </c>
      <c r="AV36" s="681"/>
      <c r="AW36" s="681"/>
      <c r="AX36" s="681"/>
      <c r="AY36" s="687">
        <f t="shared" si="62"/>
        <v>0</v>
      </c>
      <c r="AZ36" s="688" t="str">
        <f t="shared" si="63"/>
        <v>-</v>
      </c>
      <c r="BA36" s="683">
        <v>0</v>
      </c>
      <c r="BB36" s="681"/>
      <c r="BC36" s="681"/>
      <c r="BD36" s="681"/>
      <c r="BE36" s="687">
        <f t="shared" si="64"/>
        <v>0</v>
      </c>
      <c r="BF36" s="688" t="str">
        <f t="shared" si="65"/>
        <v>-</v>
      </c>
      <c r="BG36" s="683">
        <v>0</v>
      </c>
      <c r="BH36" s="681"/>
      <c r="BI36" s="681"/>
      <c r="BJ36" s="681"/>
      <c r="BK36" s="687">
        <f t="shared" si="66"/>
        <v>0</v>
      </c>
      <c r="BL36" s="688" t="str">
        <f t="shared" si="67"/>
        <v>-</v>
      </c>
      <c r="BM36" s="687">
        <f t="shared" si="68"/>
        <v>0</v>
      </c>
      <c r="BN36" s="681"/>
      <c r="BO36" s="687">
        <f t="shared" si="69"/>
        <v>0</v>
      </c>
      <c r="BP36" s="681"/>
      <c r="BQ36" s="687">
        <f t="shared" si="70"/>
        <v>0</v>
      </c>
      <c r="BR36" s="688" t="str">
        <f t="shared" si="71"/>
        <v>-</v>
      </c>
      <c r="BS36" s="683">
        <v>0</v>
      </c>
      <c r="BT36" s="681"/>
      <c r="BU36" s="681"/>
      <c r="BV36" s="681"/>
      <c r="BW36" s="687">
        <f t="shared" si="72"/>
        <v>0</v>
      </c>
      <c r="BX36" s="688" t="str">
        <f t="shared" si="73"/>
        <v>-</v>
      </c>
      <c r="BY36" s="683">
        <v>0</v>
      </c>
      <c r="BZ36" s="681"/>
      <c r="CA36" s="681"/>
      <c r="CB36" s="681"/>
      <c r="CC36" s="687">
        <f t="shared" si="74"/>
        <v>0</v>
      </c>
      <c r="CD36" s="688" t="str">
        <f t="shared" si="75"/>
        <v>-</v>
      </c>
      <c r="CE36" s="683">
        <v>0</v>
      </c>
      <c r="CF36" s="681"/>
      <c r="CG36" s="681"/>
      <c r="CH36" s="681"/>
      <c r="CI36" s="687">
        <f t="shared" si="76"/>
        <v>0</v>
      </c>
      <c r="CJ36" s="688" t="str">
        <f t="shared" si="77"/>
        <v>-</v>
      </c>
      <c r="CK36" s="687">
        <f t="shared" si="78"/>
        <v>0</v>
      </c>
      <c r="CL36" s="681"/>
      <c r="CM36" s="687">
        <f t="shared" si="79"/>
        <v>0</v>
      </c>
      <c r="CN36" s="681"/>
      <c r="CO36" s="687">
        <f t="shared" si="80"/>
        <v>0</v>
      </c>
      <c r="CP36" s="688" t="str">
        <f t="shared" si="81"/>
        <v>-</v>
      </c>
      <c r="CQ36" s="683">
        <v>0</v>
      </c>
      <c r="CR36" s="681"/>
      <c r="CS36" s="681"/>
      <c r="CT36" s="681"/>
      <c r="CU36" s="687">
        <f t="shared" si="82"/>
        <v>0</v>
      </c>
      <c r="CV36" s="688" t="str">
        <f t="shared" si="83"/>
        <v>-</v>
      </c>
      <c r="CW36" s="683">
        <v>0</v>
      </c>
      <c r="CX36" s="681"/>
      <c r="CY36" s="681"/>
      <c r="CZ36" s="681"/>
      <c r="DA36" s="687">
        <f t="shared" si="84"/>
        <v>0</v>
      </c>
      <c r="DB36" s="688" t="str">
        <f t="shared" si="85"/>
        <v>-</v>
      </c>
      <c r="DC36" s="683">
        <v>0</v>
      </c>
      <c r="DD36" s="681"/>
      <c r="DE36" s="681"/>
      <c r="DF36" s="681"/>
      <c r="DG36" s="687">
        <f t="shared" si="86"/>
        <v>0</v>
      </c>
      <c r="DH36" s="688" t="str">
        <f t="shared" si="87"/>
        <v>-</v>
      </c>
    </row>
    <row r="37" spans="1:112" ht="22.5" customHeight="1">
      <c r="B37" s="184" t="s">
        <v>3792</v>
      </c>
      <c r="C37" s="657">
        <v>3</v>
      </c>
      <c r="D37" s="613" t="s">
        <v>3793</v>
      </c>
      <c r="E37" s="528">
        <v>100330049</v>
      </c>
      <c r="F37" s="528"/>
      <c r="G37" s="529"/>
      <c r="H37" s="530" t="s">
        <v>3794</v>
      </c>
      <c r="I37" s="530"/>
      <c r="J37" s="654" t="s">
        <v>883</v>
      </c>
      <c r="K37" s="687">
        <f t="shared" si="44"/>
        <v>166</v>
      </c>
      <c r="L37" s="681"/>
      <c r="M37" s="687">
        <f t="shared" si="45"/>
        <v>0</v>
      </c>
      <c r="N37" s="681"/>
      <c r="O37" s="687">
        <f t="shared" si="46"/>
        <v>-166</v>
      </c>
      <c r="P37" s="688">
        <f t="shared" si="47"/>
        <v>0</v>
      </c>
      <c r="Q37" s="687">
        <f t="shared" si="48"/>
        <v>42.699999999999996</v>
      </c>
      <c r="R37" s="681"/>
      <c r="S37" s="687">
        <f t="shared" si="49"/>
        <v>0</v>
      </c>
      <c r="T37" s="681"/>
      <c r="U37" s="687">
        <f t="shared" si="50"/>
        <v>-42.699999999999996</v>
      </c>
      <c r="V37" s="688">
        <f t="shared" si="51"/>
        <v>0</v>
      </c>
      <c r="W37" s="687">
        <f>W38+W41</f>
        <v>14.7</v>
      </c>
      <c r="X37" s="681"/>
      <c r="Y37" s="687">
        <f>Y38+Y41</f>
        <v>0</v>
      </c>
      <c r="Z37" s="681"/>
      <c r="AA37" s="687">
        <f t="shared" si="52"/>
        <v>-14.7</v>
      </c>
      <c r="AB37" s="688">
        <f t="shared" si="53"/>
        <v>0</v>
      </c>
      <c r="AC37" s="687">
        <f>AC38+AC41</f>
        <v>13.2</v>
      </c>
      <c r="AD37" s="681"/>
      <c r="AE37" s="687">
        <f>AE38+AE41</f>
        <v>0</v>
      </c>
      <c r="AF37" s="681"/>
      <c r="AG37" s="687">
        <f t="shared" si="54"/>
        <v>-13.2</v>
      </c>
      <c r="AH37" s="688">
        <f t="shared" si="55"/>
        <v>0</v>
      </c>
      <c r="AI37" s="687">
        <f>AI38+AI41</f>
        <v>14.799999999999999</v>
      </c>
      <c r="AJ37" s="681"/>
      <c r="AK37" s="687">
        <f>AK38+AK41</f>
        <v>0</v>
      </c>
      <c r="AL37" s="681"/>
      <c r="AM37" s="687">
        <f t="shared" si="56"/>
        <v>-14.799999999999999</v>
      </c>
      <c r="AN37" s="688">
        <f t="shared" si="57"/>
        <v>0</v>
      </c>
      <c r="AO37" s="687">
        <f t="shared" si="58"/>
        <v>41.9</v>
      </c>
      <c r="AP37" s="681"/>
      <c r="AQ37" s="687">
        <f t="shared" si="59"/>
        <v>0</v>
      </c>
      <c r="AR37" s="681"/>
      <c r="AS37" s="687">
        <f t="shared" si="60"/>
        <v>-41.9</v>
      </c>
      <c r="AT37" s="688">
        <f t="shared" si="61"/>
        <v>0</v>
      </c>
      <c r="AU37" s="687">
        <f>AU38+AU41</f>
        <v>13.899999999999999</v>
      </c>
      <c r="AV37" s="681"/>
      <c r="AW37" s="687">
        <f>AW38+AW41</f>
        <v>0</v>
      </c>
      <c r="AX37" s="681"/>
      <c r="AY37" s="687">
        <f t="shared" si="62"/>
        <v>-13.899999999999999</v>
      </c>
      <c r="AZ37" s="688">
        <f t="shared" si="63"/>
        <v>0</v>
      </c>
      <c r="BA37" s="687">
        <f>BA38+BA41</f>
        <v>14.4</v>
      </c>
      <c r="BB37" s="681"/>
      <c r="BC37" s="687">
        <f>BC38+BC41</f>
        <v>0</v>
      </c>
      <c r="BD37" s="681"/>
      <c r="BE37" s="687">
        <f t="shared" si="64"/>
        <v>-14.4</v>
      </c>
      <c r="BF37" s="688">
        <f t="shared" si="65"/>
        <v>0</v>
      </c>
      <c r="BG37" s="687">
        <f>BG38+BG41</f>
        <v>13.600000000000001</v>
      </c>
      <c r="BH37" s="681"/>
      <c r="BI37" s="687">
        <f>BI38+BI41</f>
        <v>0</v>
      </c>
      <c r="BJ37" s="681"/>
      <c r="BK37" s="687">
        <f t="shared" si="66"/>
        <v>-13.600000000000001</v>
      </c>
      <c r="BL37" s="688">
        <f t="shared" si="67"/>
        <v>0</v>
      </c>
      <c r="BM37" s="687">
        <f t="shared" si="68"/>
        <v>40.799999999999997</v>
      </c>
      <c r="BN37" s="681"/>
      <c r="BO37" s="687">
        <f t="shared" si="69"/>
        <v>0</v>
      </c>
      <c r="BP37" s="681"/>
      <c r="BQ37" s="687">
        <f t="shared" si="70"/>
        <v>-40.799999999999997</v>
      </c>
      <c r="BR37" s="688">
        <f t="shared" si="71"/>
        <v>0</v>
      </c>
      <c r="BS37" s="687">
        <f>BS38+BS41</f>
        <v>14.099999999999998</v>
      </c>
      <c r="BT37" s="681"/>
      <c r="BU37" s="687">
        <f>BU38+BU41</f>
        <v>0</v>
      </c>
      <c r="BV37" s="681"/>
      <c r="BW37" s="687">
        <f t="shared" si="72"/>
        <v>-14.099999999999998</v>
      </c>
      <c r="BX37" s="688">
        <f t="shared" si="73"/>
        <v>0</v>
      </c>
      <c r="BY37" s="687">
        <f>BY38+BY41</f>
        <v>13.3</v>
      </c>
      <c r="BZ37" s="681"/>
      <c r="CA37" s="687">
        <f>CA38+CA41</f>
        <v>0</v>
      </c>
      <c r="CB37" s="681"/>
      <c r="CC37" s="687">
        <f t="shared" si="74"/>
        <v>-13.3</v>
      </c>
      <c r="CD37" s="688">
        <f t="shared" si="75"/>
        <v>0</v>
      </c>
      <c r="CE37" s="687">
        <f>CE38+CE41</f>
        <v>13.399999999999999</v>
      </c>
      <c r="CF37" s="681"/>
      <c r="CG37" s="687">
        <f>CG38+CG41</f>
        <v>0</v>
      </c>
      <c r="CH37" s="681"/>
      <c r="CI37" s="687">
        <f t="shared" si="76"/>
        <v>-13.399999999999999</v>
      </c>
      <c r="CJ37" s="688">
        <f t="shared" si="77"/>
        <v>0</v>
      </c>
      <c r="CK37" s="687">
        <f t="shared" si="78"/>
        <v>40.6</v>
      </c>
      <c r="CL37" s="681"/>
      <c r="CM37" s="687">
        <f t="shared" si="79"/>
        <v>0</v>
      </c>
      <c r="CN37" s="681"/>
      <c r="CO37" s="687">
        <f t="shared" si="80"/>
        <v>-40.6</v>
      </c>
      <c r="CP37" s="688">
        <f t="shared" si="81"/>
        <v>0</v>
      </c>
      <c r="CQ37" s="687">
        <f>CQ38+CQ41</f>
        <v>13.8</v>
      </c>
      <c r="CR37" s="681"/>
      <c r="CS37" s="687">
        <f>CS38+CS41</f>
        <v>0</v>
      </c>
      <c r="CT37" s="681"/>
      <c r="CU37" s="687">
        <f t="shared" si="82"/>
        <v>-13.8</v>
      </c>
      <c r="CV37" s="688">
        <f t="shared" si="83"/>
        <v>0</v>
      </c>
      <c r="CW37" s="687">
        <f>CW38+CW41</f>
        <v>13.2</v>
      </c>
      <c r="CX37" s="681"/>
      <c r="CY37" s="687">
        <f>CY38+CY41</f>
        <v>0</v>
      </c>
      <c r="CZ37" s="681"/>
      <c r="DA37" s="687">
        <f t="shared" si="84"/>
        <v>-13.2</v>
      </c>
      <c r="DB37" s="688">
        <f t="shared" si="85"/>
        <v>0</v>
      </c>
      <c r="DC37" s="687">
        <f>DC38+DC41</f>
        <v>13.6</v>
      </c>
      <c r="DD37" s="681"/>
      <c r="DE37" s="687">
        <f>DE38+DE41</f>
        <v>0</v>
      </c>
      <c r="DF37" s="681"/>
      <c r="DG37" s="687">
        <f t="shared" si="86"/>
        <v>-13.6</v>
      </c>
      <c r="DH37" s="688">
        <f t="shared" si="87"/>
        <v>0</v>
      </c>
    </row>
    <row r="38" spans="1:112" ht="39" customHeight="1">
      <c r="B38" s="184" t="s">
        <v>3795</v>
      </c>
      <c r="C38" s="652" t="s">
        <v>159</v>
      </c>
      <c r="D38" s="613" t="s">
        <v>3796</v>
      </c>
      <c r="E38" s="528">
        <v>100330874</v>
      </c>
      <c r="F38" s="528"/>
      <c r="G38" s="529"/>
      <c r="H38" s="530" t="s">
        <v>3797</v>
      </c>
      <c r="I38" s="530"/>
      <c r="J38" s="654" t="s">
        <v>883</v>
      </c>
      <c r="K38" s="687">
        <f t="shared" si="44"/>
        <v>121.3</v>
      </c>
      <c r="L38" s="681"/>
      <c r="M38" s="687">
        <f t="shared" si="45"/>
        <v>0</v>
      </c>
      <c r="N38" s="681"/>
      <c r="O38" s="687">
        <f t="shared" si="46"/>
        <v>-121.3</v>
      </c>
      <c r="P38" s="688">
        <f t="shared" si="47"/>
        <v>0</v>
      </c>
      <c r="Q38" s="687">
        <f t="shared" si="48"/>
        <v>30.999999999999996</v>
      </c>
      <c r="R38" s="681"/>
      <c r="S38" s="687">
        <f t="shared" si="49"/>
        <v>0</v>
      </c>
      <c r="T38" s="681"/>
      <c r="U38" s="687">
        <f t="shared" si="50"/>
        <v>-30.999999999999996</v>
      </c>
      <c r="V38" s="688">
        <f t="shared" si="51"/>
        <v>0</v>
      </c>
      <c r="W38" s="687">
        <f>W39+W40</f>
        <v>10.7</v>
      </c>
      <c r="X38" s="681"/>
      <c r="Y38" s="687">
        <f>Y39+Y40</f>
        <v>0</v>
      </c>
      <c r="Z38" s="681"/>
      <c r="AA38" s="687">
        <f t="shared" si="52"/>
        <v>-10.7</v>
      </c>
      <c r="AB38" s="688">
        <f t="shared" si="53"/>
        <v>0</v>
      </c>
      <c r="AC38" s="687">
        <f>AC39+AC40</f>
        <v>9.6</v>
      </c>
      <c r="AD38" s="681"/>
      <c r="AE38" s="687">
        <f>AE39+AE40</f>
        <v>0</v>
      </c>
      <c r="AF38" s="681"/>
      <c r="AG38" s="687">
        <f t="shared" si="54"/>
        <v>-9.6</v>
      </c>
      <c r="AH38" s="688">
        <f t="shared" si="55"/>
        <v>0</v>
      </c>
      <c r="AI38" s="687">
        <f>AI39+AI40</f>
        <v>10.7</v>
      </c>
      <c r="AJ38" s="681"/>
      <c r="AK38" s="687">
        <f>AK39+AK40</f>
        <v>0</v>
      </c>
      <c r="AL38" s="681"/>
      <c r="AM38" s="687">
        <f t="shared" si="56"/>
        <v>-10.7</v>
      </c>
      <c r="AN38" s="688">
        <f t="shared" si="57"/>
        <v>0</v>
      </c>
      <c r="AO38" s="687">
        <f t="shared" si="58"/>
        <v>30.400000000000002</v>
      </c>
      <c r="AP38" s="681"/>
      <c r="AQ38" s="687">
        <f t="shared" si="59"/>
        <v>0</v>
      </c>
      <c r="AR38" s="681"/>
      <c r="AS38" s="687">
        <f t="shared" si="60"/>
        <v>-30.400000000000002</v>
      </c>
      <c r="AT38" s="688">
        <f t="shared" si="61"/>
        <v>0</v>
      </c>
      <c r="AU38" s="687">
        <f>AU39+AU40</f>
        <v>10.1</v>
      </c>
      <c r="AV38" s="681"/>
      <c r="AW38" s="687">
        <f>AW39+AW40</f>
        <v>0</v>
      </c>
      <c r="AX38" s="681"/>
      <c r="AY38" s="687">
        <f t="shared" si="62"/>
        <v>-10.1</v>
      </c>
      <c r="AZ38" s="688">
        <f t="shared" si="63"/>
        <v>0</v>
      </c>
      <c r="BA38" s="687">
        <f>BA39+BA40</f>
        <v>10.5</v>
      </c>
      <c r="BB38" s="681"/>
      <c r="BC38" s="687">
        <f>BC39+BC40</f>
        <v>0</v>
      </c>
      <c r="BD38" s="681"/>
      <c r="BE38" s="687">
        <f t="shared" si="64"/>
        <v>-10.5</v>
      </c>
      <c r="BF38" s="688">
        <f t="shared" si="65"/>
        <v>0</v>
      </c>
      <c r="BG38" s="687">
        <f>BG39+BG40</f>
        <v>9.8000000000000007</v>
      </c>
      <c r="BH38" s="681"/>
      <c r="BI38" s="687">
        <f>BI39+BI40</f>
        <v>0</v>
      </c>
      <c r="BJ38" s="681"/>
      <c r="BK38" s="687">
        <f t="shared" si="66"/>
        <v>-9.8000000000000007</v>
      </c>
      <c r="BL38" s="688">
        <f t="shared" si="67"/>
        <v>0</v>
      </c>
      <c r="BM38" s="687">
        <f t="shared" si="68"/>
        <v>30.099999999999998</v>
      </c>
      <c r="BN38" s="681"/>
      <c r="BO38" s="687">
        <f t="shared" si="69"/>
        <v>0</v>
      </c>
      <c r="BP38" s="681"/>
      <c r="BQ38" s="687">
        <f t="shared" si="70"/>
        <v>-30.099999999999998</v>
      </c>
      <c r="BR38" s="688">
        <f t="shared" si="71"/>
        <v>0</v>
      </c>
      <c r="BS38" s="687">
        <f>BS39+BS40</f>
        <v>10.299999999999999</v>
      </c>
      <c r="BT38" s="681"/>
      <c r="BU38" s="687">
        <f>BU39+BU40</f>
        <v>0</v>
      </c>
      <c r="BV38" s="681"/>
      <c r="BW38" s="687">
        <f t="shared" si="72"/>
        <v>-10.299999999999999</v>
      </c>
      <c r="BX38" s="688">
        <f t="shared" si="73"/>
        <v>0</v>
      </c>
      <c r="BY38" s="687">
        <f>BY39+BY40</f>
        <v>10.1</v>
      </c>
      <c r="BZ38" s="681"/>
      <c r="CA38" s="687">
        <f>CA39+CA40</f>
        <v>0</v>
      </c>
      <c r="CB38" s="681"/>
      <c r="CC38" s="687">
        <f t="shared" si="74"/>
        <v>-10.1</v>
      </c>
      <c r="CD38" s="688">
        <f t="shared" si="75"/>
        <v>0</v>
      </c>
      <c r="CE38" s="687">
        <f>CE39+CE40</f>
        <v>9.6999999999999993</v>
      </c>
      <c r="CF38" s="681"/>
      <c r="CG38" s="687">
        <f>CG39+CG40</f>
        <v>0</v>
      </c>
      <c r="CH38" s="681"/>
      <c r="CI38" s="687">
        <f t="shared" si="76"/>
        <v>-9.6999999999999993</v>
      </c>
      <c r="CJ38" s="688">
        <f t="shared" si="77"/>
        <v>0</v>
      </c>
      <c r="CK38" s="687">
        <f t="shared" si="78"/>
        <v>29.799999999999997</v>
      </c>
      <c r="CL38" s="681"/>
      <c r="CM38" s="687">
        <f t="shared" si="79"/>
        <v>0</v>
      </c>
      <c r="CN38" s="681"/>
      <c r="CO38" s="687">
        <f t="shared" si="80"/>
        <v>-29.799999999999997</v>
      </c>
      <c r="CP38" s="688">
        <f t="shared" si="81"/>
        <v>0</v>
      </c>
      <c r="CQ38" s="687">
        <f>CQ39+CQ40</f>
        <v>10.1</v>
      </c>
      <c r="CR38" s="681"/>
      <c r="CS38" s="687">
        <f>CS39+CS40</f>
        <v>0</v>
      </c>
      <c r="CT38" s="681"/>
      <c r="CU38" s="687">
        <f t="shared" si="82"/>
        <v>-10.1</v>
      </c>
      <c r="CV38" s="688">
        <f t="shared" si="83"/>
        <v>0</v>
      </c>
      <c r="CW38" s="687">
        <f>CW39+CW40</f>
        <v>9.6999999999999993</v>
      </c>
      <c r="CX38" s="681"/>
      <c r="CY38" s="687">
        <f>CY39+CY40</f>
        <v>0</v>
      </c>
      <c r="CZ38" s="681"/>
      <c r="DA38" s="687">
        <f t="shared" si="84"/>
        <v>-9.6999999999999993</v>
      </c>
      <c r="DB38" s="688">
        <f t="shared" si="85"/>
        <v>0</v>
      </c>
      <c r="DC38" s="687">
        <f>DC39+DC40</f>
        <v>10</v>
      </c>
      <c r="DD38" s="681"/>
      <c r="DE38" s="687">
        <f>DE39+DE40</f>
        <v>0</v>
      </c>
      <c r="DF38" s="681"/>
      <c r="DG38" s="687">
        <f t="shared" si="86"/>
        <v>-10</v>
      </c>
      <c r="DH38" s="688">
        <f t="shared" si="87"/>
        <v>0</v>
      </c>
    </row>
    <row r="39" spans="1:112" ht="20.100000000000001" customHeight="1">
      <c r="B39" s="112" t="s">
        <v>3798</v>
      </c>
      <c r="C39" s="650"/>
      <c r="D39" s="641" t="s">
        <v>3769</v>
      </c>
      <c r="E39" s="528">
        <v>100330875</v>
      </c>
      <c r="F39" s="528"/>
      <c r="G39" s="529"/>
      <c r="H39" s="530" t="s">
        <v>3799</v>
      </c>
      <c r="I39" s="530"/>
      <c r="J39" s="654" t="s">
        <v>883</v>
      </c>
      <c r="K39" s="687">
        <f t="shared" si="44"/>
        <v>96.5</v>
      </c>
      <c r="L39" s="681"/>
      <c r="M39" s="687">
        <f t="shared" si="45"/>
        <v>0</v>
      </c>
      <c r="N39" s="681"/>
      <c r="O39" s="687">
        <f t="shared" si="46"/>
        <v>-96.5</v>
      </c>
      <c r="P39" s="688">
        <f t="shared" si="47"/>
        <v>0</v>
      </c>
      <c r="Q39" s="687">
        <f t="shared" si="48"/>
        <v>24.4</v>
      </c>
      <c r="R39" s="681"/>
      <c r="S39" s="687">
        <f t="shared" si="49"/>
        <v>0</v>
      </c>
      <c r="T39" s="681"/>
      <c r="U39" s="687">
        <f t="shared" si="50"/>
        <v>-24.4</v>
      </c>
      <c r="V39" s="688">
        <f t="shared" si="51"/>
        <v>0</v>
      </c>
      <c r="W39" s="687">
        <f>W26-W34</f>
        <v>8.4</v>
      </c>
      <c r="X39" s="681"/>
      <c r="Y39" s="687">
        <f>Y26-Y34</f>
        <v>0</v>
      </c>
      <c r="Z39" s="681"/>
      <c r="AA39" s="687">
        <f t="shared" si="52"/>
        <v>-8.4</v>
      </c>
      <c r="AB39" s="688">
        <f t="shared" si="53"/>
        <v>0</v>
      </c>
      <c r="AC39" s="687">
        <f>AC26-AC34</f>
        <v>7.5</v>
      </c>
      <c r="AD39" s="681"/>
      <c r="AE39" s="687">
        <f>AE26-AE34</f>
        <v>0</v>
      </c>
      <c r="AF39" s="681"/>
      <c r="AG39" s="687">
        <f t="shared" si="54"/>
        <v>-7.5</v>
      </c>
      <c r="AH39" s="688">
        <f t="shared" si="55"/>
        <v>0</v>
      </c>
      <c r="AI39" s="687">
        <f>AI26-AI34</f>
        <v>8.5</v>
      </c>
      <c r="AJ39" s="681"/>
      <c r="AK39" s="687">
        <f>AK26-AK34</f>
        <v>0</v>
      </c>
      <c r="AL39" s="681"/>
      <c r="AM39" s="687">
        <f t="shared" si="56"/>
        <v>-8.5</v>
      </c>
      <c r="AN39" s="688">
        <f t="shared" si="57"/>
        <v>0</v>
      </c>
      <c r="AO39" s="687">
        <f t="shared" si="58"/>
        <v>24.3</v>
      </c>
      <c r="AP39" s="681"/>
      <c r="AQ39" s="687">
        <f t="shared" si="59"/>
        <v>0</v>
      </c>
      <c r="AR39" s="681"/>
      <c r="AS39" s="687">
        <f t="shared" si="60"/>
        <v>-24.3</v>
      </c>
      <c r="AT39" s="688">
        <f t="shared" si="61"/>
        <v>0</v>
      </c>
      <c r="AU39" s="687">
        <f>AU26-AU34</f>
        <v>8.1</v>
      </c>
      <c r="AV39" s="681"/>
      <c r="AW39" s="687">
        <f>AW26-AW34</f>
        <v>0</v>
      </c>
      <c r="AX39" s="681"/>
      <c r="AY39" s="687">
        <f t="shared" si="62"/>
        <v>-8.1</v>
      </c>
      <c r="AZ39" s="688">
        <f t="shared" si="63"/>
        <v>0</v>
      </c>
      <c r="BA39" s="687">
        <f>BA26-BA34</f>
        <v>8.4</v>
      </c>
      <c r="BB39" s="681"/>
      <c r="BC39" s="687">
        <f>BC26-BC34</f>
        <v>0</v>
      </c>
      <c r="BD39" s="681"/>
      <c r="BE39" s="687">
        <f t="shared" si="64"/>
        <v>-8.4</v>
      </c>
      <c r="BF39" s="688">
        <f t="shared" si="65"/>
        <v>0</v>
      </c>
      <c r="BG39" s="687">
        <f>BG26-BG34</f>
        <v>7.8</v>
      </c>
      <c r="BH39" s="681"/>
      <c r="BI39" s="687">
        <f>BI26-BI34</f>
        <v>0</v>
      </c>
      <c r="BJ39" s="681"/>
      <c r="BK39" s="687">
        <f t="shared" si="66"/>
        <v>-7.8</v>
      </c>
      <c r="BL39" s="688">
        <f t="shared" si="67"/>
        <v>0</v>
      </c>
      <c r="BM39" s="687">
        <f t="shared" si="68"/>
        <v>23.9</v>
      </c>
      <c r="BN39" s="681"/>
      <c r="BO39" s="687">
        <f t="shared" si="69"/>
        <v>0</v>
      </c>
      <c r="BP39" s="681"/>
      <c r="BQ39" s="687">
        <f t="shared" si="70"/>
        <v>-23.9</v>
      </c>
      <c r="BR39" s="688">
        <f t="shared" si="71"/>
        <v>0</v>
      </c>
      <c r="BS39" s="687">
        <f>BS26-BS34</f>
        <v>8.1999999999999993</v>
      </c>
      <c r="BT39" s="681"/>
      <c r="BU39" s="687">
        <f>BU26-BU34</f>
        <v>0</v>
      </c>
      <c r="BV39" s="681"/>
      <c r="BW39" s="687">
        <f t="shared" si="72"/>
        <v>-8.1999999999999993</v>
      </c>
      <c r="BX39" s="688">
        <f t="shared" si="73"/>
        <v>0</v>
      </c>
      <c r="BY39" s="687">
        <f>BY26-BY34</f>
        <v>8</v>
      </c>
      <c r="BZ39" s="681"/>
      <c r="CA39" s="687">
        <f>CA26-CA34</f>
        <v>0</v>
      </c>
      <c r="CB39" s="681"/>
      <c r="CC39" s="687">
        <f t="shared" si="74"/>
        <v>-8</v>
      </c>
      <c r="CD39" s="688">
        <f t="shared" si="75"/>
        <v>0</v>
      </c>
      <c r="CE39" s="687">
        <f>CE26-CE34</f>
        <v>7.7</v>
      </c>
      <c r="CF39" s="681"/>
      <c r="CG39" s="687">
        <f>CG26-CG34</f>
        <v>0</v>
      </c>
      <c r="CH39" s="681"/>
      <c r="CI39" s="687">
        <f t="shared" si="76"/>
        <v>-7.7</v>
      </c>
      <c r="CJ39" s="688">
        <f t="shared" si="77"/>
        <v>0</v>
      </c>
      <c r="CK39" s="687">
        <f t="shared" si="78"/>
        <v>23.9</v>
      </c>
      <c r="CL39" s="681"/>
      <c r="CM39" s="687">
        <f t="shared" si="79"/>
        <v>0</v>
      </c>
      <c r="CN39" s="681"/>
      <c r="CO39" s="687">
        <f t="shared" si="80"/>
        <v>-23.9</v>
      </c>
      <c r="CP39" s="688">
        <f t="shared" si="81"/>
        <v>0</v>
      </c>
      <c r="CQ39" s="687">
        <f>CQ26-CQ34</f>
        <v>8.1</v>
      </c>
      <c r="CR39" s="681"/>
      <c r="CS39" s="687">
        <f>CS26-CS34</f>
        <v>0</v>
      </c>
      <c r="CT39" s="681"/>
      <c r="CU39" s="687">
        <f t="shared" si="82"/>
        <v>-8.1</v>
      </c>
      <c r="CV39" s="688">
        <f t="shared" si="83"/>
        <v>0</v>
      </c>
      <c r="CW39" s="687">
        <f>CW26-CW34</f>
        <v>7.8</v>
      </c>
      <c r="CX39" s="681"/>
      <c r="CY39" s="687">
        <f>CY26-CY34</f>
        <v>0</v>
      </c>
      <c r="CZ39" s="681"/>
      <c r="DA39" s="687">
        <f t="shared" si="84"/>
        <v>-7.8</v>
      </c>
      <c r="DB39" s="688">
        <f t="shared" si="85"/>
        <v>0</v>
      </c>
      <c r="DC39" s="687">
        <f>DC26-DC34</f>
        <v>8</v>
      </c>
      <c r="DD39" s="681"/>
      <c r="DE39" s="687">
        <f>DE26-DE34</f>
        <v>0</v>
      </c>
      <c r="DF39" s="681"/>
      <c r="DG39" s="687">
        <f t="shared" si="86"/>
        <v>-8</v>
      </c>
      <c r="DH39" s="688">
        <f t="shared" si="87"/>
        <v>0</v>
      </c>
    </row>
    <row r="40" spans="1:112" ht="20.100000000000001" customHeight="1">
      <c r="B40" s="112" t="s">
        <v>3800</v>
      </c>
      <c r="C40" s="650"/>
      <c r="D40" s="612" t="s">
        <v>3771</v>
      </c>
      <c r="E40" s="528">
        <v>100330876</v>
      </c>
      <c r="F40" s="528"/>
      <c r="G40" s="529"/>
      <c r="H40" s="530" t="s">
        <v>3801</v>
      </c>
      <c r="I40" s="530"/>
      <c r="J40" s="654" t="s">
        <v>883</v>
      </c>
      <c r="K40" s="687">
        <f t="shared" si="44"/>
        <v>24.799999999999997</v>
      </c>
      <c r="L40" s="681"/>
      <c r="M40" s="687">
        <f t="shared" si="45"/>
        <v>0</v>
      </c>
      <c r="N40" s="681"/>
      <c r="O40" s="687">
        <f t="shared" si="46"/>
        <v>-24.799999999999997</v>
      </c>
      <c r="P40" s="688">
        <f t="shared" si="47"/>
        <v>0</v>
      </c>
      <c r="Q40" s="687">
        <f t="shared" si="48"/>
        <v>6.6000000000000005</v>
      </c>
      <c r="R40" s="681"/>
      <c r="S40" s="687">
        <f t="shared" si="49"/>
        <v>0</v>
      </c>
      <c r="T40" s="681"/>
      <c r="U40" s="687">
        <f t="shared" si="50"/>
        <v>-6.6000000000000005</v>
      </c>
      <c r="V40" s="688">
        <f t="shared" si="51"/>
        <v>0</v>
      </c>
      <c r="W40" s="687">
        <f>W27-W35</f>
        <v>2.2999999999999998</v>
      </c>
      <c r="X40" s="681"/>
      <c r="Y40" s="687">
        <f>Y27-Y35</f>
        <v>0</v>
      </c>
      <c r="Z40" s="681"/>
      <c r="AA40" s="687">
        <f t="shared" si="52"/>
        <v>-2.2999999999999998</v>
      </c>
      <c r="AB40" s="688">
        <f t="shared" si="53"/>
        <v>0</v>
      </c>
      <c r="AC40" s="687">
        <f>AC27-AC35</f>
        <v>2.1</v>
      </c>
      <c r="AD40" s="681"/>
      <c r="AE40" s="687">
        <f>AE27-AE35</f>
        <v>0</v>
      </c>
      <c r="AF40" s="681"/>
      <c r="AG40" s="687">
        <f t="shared" si="54"/>
        <v>-2.1</v>
      </c>
      <c r="AH40" s="688">
        <f t="shared" si="55"/>
        <v>0</v>
      </c>
      <c r="AI40" s="687">
        <f>AI27-AI35</f>
        <v>2.2000000000000002</v>
      </c>
      <c r="AJ40" s="681"/>
      <c r="AK40" s="687">
        <f>AK27-AK35</f>
        <v>0</v>
      </c>
      <c r="AL40" s="681"/>
      <c r="AM40" s="687">
        <f t="shared" si="56"/>
        <v>-2.2000000000000002</v>
      </c>
      <c r="AN40" s="688">
        <f t="shared" si="57"/>
        <v>0</v>
      </c>
      <c r="AO40" s="687">
        <f t="shared" si="58"/>
        <v>6.1</v>
      </c>
      <c r="AP40" s="681"/>
      <c r="AQ40" s="687">
        <f t="shared" si="59"/>
        <v>0</v>
      </c>
      <c r="AR40" s="681"/>
      <c r="AS40" s="687">
        <f t="shared" si="60"/>
        <v>-6.1</v>
      </c>
      <c r="AT40" s="688">
        <f t="shared" si="61"/>
        <v>0</v>
      </c>
      <c r="AU40" s="687">
        <f>AU27-AU35</f>
        <v>2</v>
      </c>
      <c r="AV40" s="681"/>
      <c r="AW40" s="687">
        <f>AW27-AW35</f>
        <v>0</v>
      </c>
      <c r="AX40" s="681"/>
      <c r="AY40" s="687">
        <f t="shared" si="62"/>
        <v>-2</v>
      </c>
      <c r="AZ40" s="688">
        <f t="shared" si="63"/>
        <v>0</v>
      </c>
      <c r="BA40" s="687">
        <f>BA27-BA35</f>
        <v>2.1</v>
      </c>
      <c r="BB40" s="681"/>
      <c r="BC40" s="687">
        <f>BC27-BC35</f>
        <v>0</v>
      </c>
      <c r="BD40" s="681"/>
      <c r="BE40" s="687">
        <f t="shared" si="64"/>
        <v>-2.1</v>
      </c>
      <c r="BF40" s="688">
        <f t="shared" si="65"/>
        <v>0</v>
      </c>
      <c r="BG40" s="687">
        <f>BG27-BG35</f>
        <v>2</v>
      </c>
      <c r="BH40" s="681"/>
      <c r="BI40" s="687">
        <f>BI27-BI35</f>
        <v>0</v>
      </c>
      <c r="BJ40" s="681"/>
      <c r="BK40" s="687">
        <f t="shared" si="66"/>
        <v>-2</v>
      </c>
      <c r="BL40" s="688">
        <f t="shared" si="67"/>
        <v>0</v>
      </c>
      <c r="BM40" s="687">
        <f t="shared" si="68"/>
        <v>6.2</v>
      </c>
      <c r="BN40" s="681"/>
      <c r="BO40" s="687">
        <f t="shared" si="69"/>
        <v>0</v>
      </c>
      <c r="BP40" s="681"/>
      <c r="BQ40" s="687">
        <f t="shared" si="70"/>
        <v>-6.2</v>
      </c>
      <c r="BR40" s="688">
        <f t="shared" si="71"/>
        <v>0</v>
      </c>
      <c r="BS40" s="687">
        <f>BS27-BS35</f>
        <v>2.1</v>
      </c>
      <c r="BT40" s="681"/>
      <c r="BU40" s="687">
        <f>BU27-BU35</f>
        <v>0</v>
      </c>
      <c r="BV40" s="681"/>
      <c r="BW40" s="687">
        <f t="shared" si="72"/>
        <v>-2.1</v>
      </c>
      <c r="BX40" s="688">
        <f t="shared" si="73"/>
        <v>0</v>
      </c>
      <c r="BY40" s="687">
        <f>BY27-BY35</f>
        <v>2.1</v>
      </c>
      <c r="BZ40" s="681"/>
      <c r="CA40" s="687">
        <f>CA27-CA35</f>
        <v>0</v>
      </c>
      <c r="CB40" s="681"/>
      <c r="CC40" s="687">
        <f t="shared" si="74"/>
        <v>-2.1</v>
      </c>
      <c r="CD40" s="688">
        <f t="shared" si="75"/>
        <v>0</v>
      </c>
      <c r="CE40" s="687">
        <f>CE27-CE35</f>
        <v>2</v>
      </c>
      <c r="CF40" s="681"/>
      <c r="CG40" s="687">
        <f>CG27-CG35</f>
        <v>0</v>
      </c>
      <c r="CH40" s="681"/>
      <c r="CI40" s="687">
        <f t="shared" si="76"/>
        <v>-2</v>
      </c>
      <c r="CJ40" s="688">
        <f t="shared" si="77"/>
        <v>0</v>
      </c>
      <c r="CK40" s="687">
        <f t="shared" si="78"/>
        <v>5.9</v>
      </c>
      <c r="CL40" s="681"/>
      <c r="CM40" s="687">
        <f t="shared" si="79"/>
        <v>0</v>
      </c>
      <c r="CN40" s="681"/>
      <c r="CO40" s="687">
        <f t="shared" si="80"/>
        <v>-5.9</v>
      </c>
      <c r="CP40" s="688">
        <f t="shared" si="81"/>
        <v>0</v>
      </c>
      <c r="CQ40" s="687">
        <f>CQ27-CQ35</f>
        <v>2</v>
      </c>
      <c r="CR40" s="681"/>
      <c r="CS40" s="687">
        <f>CS27-CS35</f>
        <v>0</v>
      </c>
      <c r="CT40" s="681"/>
      <c r="CU40" s="687">
        <f t="shared" si="82"/>
        <v>-2</v>
      </c>
      <c r="CV40" s="688">
        <f t="shared" si="83"/>
        <v>0</v>
      </c>
      <c r="CW40" s="687">
        <f>CW27-CW35</f>
        <v>1.9</v>
      </c>
      <c r="CX40" s="681"/>
      <c r="CY40" s="687">
        <f>CY27-CY35</f>
        <v>0</v>
      </c>
      <c r="CZ40" s="681"/>
      <c r="DA40" s="687">
        <f t="shared" si="84"/>
        <v>-1.9</v>
      </c>
      <c r="DB40" s="688">
        <f t="shared" si="85"/>
        <v>0</v>
      </c>
      <c r="DC40" s="687">
        <f>DC27-DC35</f>
        <v>2</v>
      </c>
      <c r="DD40" s="681"/>
      <c r="DE40" s="687">
        <f>DE27-DE35</f>
        <v>0</v>
      </c>
      <c r="DF40" s="681"/>
      <c r="DG40" s="687">
        <f t="shared" si="86"/>
        <v>-2</v>
      </c>
      <c r="DH40" s="688">
        <f t="shared" si="87"/>
        <v>0</v>
      </c>
    </row>
    <row r="41" spans="1:112" ht="39" customHeight="1">
      <c r="B41" s="184" t="s">
        <v>3802</v>
      </c>
      <c r="C41" s="652" t="s">
        <v>160</v>
      </c>
      <c r="D41" s="653" t="s">
        <v>3803</v>
      </c>
      <c r="E41" s="528">
        <v>100330677</v>
      </c>
      <c r="F41" s="528"/>
      <c r="G41" s="529"/>
      <c r="H41" s="530" t="s">
        <v>3804</v>
      </c>
      <c r="I41" s="530"/>
      <c r="J41" s="654" t="s">
        <v>883</v>
      </c>
      <c r="K41" s="687">
        <f t="shared" si="44"/>
        <v>44.7</v>
      </c>
      <c r="L41" s="681"/>
      <c r="M41" s="687">
        <f t="shared" si="45"/>
        <v>0</v>
      </c>
      <c r="N41" s="681"/>
      <c r="O41" s="687">
        <f t="shared" si="46"/>
        <v>-44.7</v>
      </c>
      <c r="P41" s="688">
        <f t="shared" si="47"/>
        <v>0</v>
      </c>
      <c r="Q41" s="687">
        <f t="shared" si="48"/>
        <v>11.7</v>
      </c>
      <c r="R41" s="681"/>
      <c r="S41" s="687">
        <f t="shared" si="49"/>
        <v>0</v>
      </c>
      <c r="T41" s="681"/>
      <c r="U41" s="687">
        <f t="shared" si="50"/>
        <v>-11.7</v>
      </c>
      <c r="V41" s="688">
        <f t="shared" si="51"/>
        <v>0</v>
      </c>
      <c r="W41" s="687">
        <f>W42+W46+W49</f>
        <v>4</v>
      </c>
      <c r="X41" s="681"/>
      <c r="Y41" s="687">
        <f>Y42+Y46+Y49</f>
        <v>0</v>
      </c>
      <c r="Z41" s="681"/>
      <c r="AA41" s="687">
        <f t="shared" si="52"/>
        <v>-4</v>
      </c>
      <c r="AB41" s="688">
        <f t="shared" si="53"/>
        <v>0</v>
      </c>
      <c r="AC41" s="687">
        <f>AC42+AC46+AC49</f>
        <v>3.6</v>
      </c>
      <c r="AD41" s="681"/>
      <c r="AE41" s="687">
        <f>AE42+AE46+AE49</f>
        <v>0</v>
      </c>
      <c r="AF41" s="681"/>
      <c r="AG41" s="687">
        <f t="shared" si="54"/>
        <v>-3.6</v>
      </c>
      <c r="AH41" s="688">
        <f t="shared" si="55"/>
        <v>0</v>
      </c>
      <c r="AI41" s="687">
        <f>AI42+AI46+AI49</f>
        <v>4.0999999999999996</v>
      </c>
      <c r="AJ41" s="681"/>
      <c r="AK41" s="687">
        <f>AK42+AK46+AK49</f>
        <v>0</v>
      </c>
      <c r="AL41" s="681"/>
      <c r="AM41" s="687">
        <f t="shared" si="56"/>
        <v>-4.0999999999999996</v>
      </c>
      <c r="AN41" s="688">
        <f t="shared" si="57"/>
        <v>0</v>
      </c>
      <c r="AO41" s="687">
        <f t="shared" si="58"/>
        <v>11.5</v>
      </c>
      <c r="AP41" s="681"/>
      <c r="AQ41" s="687">
        <f t="shared" si="59"/>
        <v>0</v>
      </c>
      <c r="AR41" s="681"/>
      <c r="AS41" s="687">
        <f t="shared" si="60"/>
        <v>-11.5</v>
      </c>
      <c r="AT41" s="688">
        <f t="shared" si="61"/>
        <v>0</v>
      </c>
      <c r="AU41" s="687">
        <f>AU42+AU46+AU49</f>
        <v>3.8</v>
      </c>
      <c r="AV41" s="681"/>
      <c r="AW41" s="687">
        <f>AW42+AW46+AW49</f>
        <v>0</v>
      </c>
      <c r="AX41" s="681"/>
      <c r="AY41" s="687">
        <f t="shared" si="62"/>
        <v>-3.8</v>
      </c>
      <c r="AZ41" s="688">
        <f t="shared" si="63"/>
        <v>0</v>
      </c>
      <c r="BA41" s="687">
        <f>BA42+BA46+BA49</f>
        <v>3.9</v>
      </c>
      <c r="BB41" s="681"/>
      <c r="BC41" s="687">
        <f>BC42+BC46+BC49</f>
        <v>0</v>
      </c>
      <c r="BD41" s="681"/>
      <c r="BE41" s="687">
        <f t="shared" si="64"/>
        <v>-3.9</v>
      </c>
      <c r="BF41" s="688">
        <f t="shared" si="65"/>
        <v>0</v>
      </c>
      <c r="BG41" s="687">
        <f>BG42+BG46+BG49</f>
        <v>3.8</v>
      </c>
      <c r="BH41" s="681"/>
      <c r="BI41" s="687">
        <f>BI42+BI46+BI49</f>
        <v>0</v>
      </c>
      <c r="BJ41" s="681"/>
      <c r="BK41" s="687">
        <f t="shared" si="66"/>
        <v>-3.8</v>
      </c>
      <c r="BL41" s="688">
        <f t="shared" si="67"/>
        <v>0</v>
      </c>
      <c r="BM41" s="687">
        <f t="shared" si="68"/>
        <v>10.7</v>
      </c>
      <c r="BN41" s="681"/>
      <c r="BO41" s="687">
        <f t="shared" si="69"/>
        <v>0</v>
      </c>
      <c r="BP41" s="681"/>
      <c r="BQ41" s="687">
        <f t="shared" si="70"/>
        <v>-10.7</v>
      </c>
      <c r="BR41" s="688">
        <f t="shared" si="71"/>
        <v>0</v>
      </c>
      <c r="BS41" s="687">
        <f>BS42+BS46+BS49</f>
        <v>3.8</v>
      </c>
      <c r="BT41" s="681"/>
      <c r="BU41" s="687">
        <f>BU42+BU46+BU49</f>
        <v>0</v>
      </c>
      <c r="BV41" s="681"/>
      <c r="BW41" s="687">
        <f t="shared" si="72"/>
        <v>-3.8</v>
      </c>
      <c r="BX41" s="688">
        <f t="shared" si="73"/>
        <v>0</v>
      </c>
      <c r="BY41" s="687">
        <f>BY42+BY46+BY49</f>
        <v>3.2</v>
      </c>
      <c r="BZ41" s="681"/>
      <c r="CA41" s="687">
        <f>CA42+CA46+CA49</f>
        <v>0</v>
      </c>
      <c r="CB41" s="681"/>
      <c r="CC41" s="687">
        <f t="shared" si="74"/>
        <v>-3.2</v>
      </c>
      <c r="CD41" s="688">
        <f t="shared" si="75"/>
        <v>0</v>
      </c>
      <c r="CE41" s="687">
        <f>CE42+CE46+CE49</f>
        <v>3.7</v>
      </c>
      <c r="CF41" s="681"/>
      <c r="CG41" s="687">
        <f>CG42+CG46+CG49</f>
        <v>0</v>
      </c>
      <c r="CH41" s="681"/>
      <c r="CI41" s="687">
        <f t="shared" si="76"/>
        <v>-3.7</v>
      </c>
      <c r="CJ41" s="688">
        <f t="shared" si="77"/>
        <v>0</v>
      </c>
      <c r="CK41" s="687">
        <f t="shared" si="78"/>
        <v>10.8</v>
      </c>
      <c r="CL41" s="681"/>
      <c r="CM41" s="687">
        <f t="shared" si="79"/>
        <v>0</v>
      </c>
      <c r="CN41" s="681"/>
      <c r="CO41" s="687">
        <f t="shared" si="80"/>
        <v>-10.8</v>
      </c>
      <c r="CP41" s="688">
        <f t="shared" si="81"/>
        <v>0</v>
      </c>
      <c r="CQ41" s="687">
        <f>CQ42+CQ46+CQ49</f>
        <v>3.7</v>
      </c>
      <c r="CR41" s="681"/>
      <c r="CS41" s="687">
        <f>CS42+CS46+CS49</f>
        <v>0</v>
      </c>
      <c r="CT41" s="681"/>
      <c r="CU41" s="687">
        <f t="shared" si="82"/>
        <v>-3.7</v>
      </c>
      <c r="CV41" s="688">
        <f t="shared" si="83"/>
        <v>0</v>
      </c>
      <c r="CW41" s="687">
        <f>CW42+CW46+CW49</f>
        <v>3.5</v>
      </c>
      <c r="CX41" s="681"/>
      <c r="CY41" s="687">
        <f>CY42+CY46+CY49</f>
        <v>0</v>
      </c>
      <c r="CZ41" s="681"/>
      <c r="DA41" s="687">
        <f t="shared" si="84"/>
        <v>-3.5</v>
      </c>
      <c r="DB41" s="688">
        <f t="shared" si="85"/>
        <v>0</v>
      </c>
      <c r="DC41" s="687">
        <f>DC42+DC46+DC49</f>
        <v>3.6</v>
      </c>
      <c r="DD41" s="681"/>
      <c r="DE41" s="687">
        <f>DE42+DE46+DE49</f>
        <v>0</v>
      </c>
      <c r="DF41" s="681"/>
      <c r="DG41" s="687">
        <f t="shared" si="86"/>
        <v>-3.6</v>
      </c>
      <c r="DH41" s="688">
        <f t="shared" si="87"/>
        <v>0</v>
      </c>
    </row>
    <row r="42" spans="1:112" ht="19.5" customHeight="1">
      <c r="B42" s="184" t="s">
        <v>3805</v>
      </c>
      <c r="C42" s="652" t="s">
        <v>2448</v>
      </c>
      <c r="D42" s="613" t="s">
        <v>3806</v>
      </c>
      <c r="E42" s="528">
        <v>100335068</v>
      </c>
      <c r="F42" s="528"/>
      <c r="G42" s="529"/>
      <c r="H42" s="530"/>
      <c r="I42" s="530"/>
      <c r="J42" s="654" t="s">
        <v>883</v>
      </c>
      <c r="K42" s="687">
        <f t="shared" si="44"/>
        <v>0.1</v>
      </c>
      <c r="L42" s="681"/>
      <c r="M42" s="687">
        <f t="shared" si="45"/>
        <v>0</v>
      </c>
      <c r="N42" s="681"/>
      <c r="O42" s="687">
        <f t="shared" si="46"/>
        <v>-0.1</v>
      </c>
      <c r="P42" s="688">
        <f t="shared" si="47"/>
        <v>0</v>
      </c>
      <c r="Q42" s="687">
        <f t="shared" si="48"/>
        <v>0</v>
      </c>
      <c r="R42" s="681"/>
      <c r="S42" s="687">
        <f t="shared" si="49"/>
        <v>0</v>
      </c>
      <c r="T42" s="681"/>
      <c r="U42" s="687">
        <f t="shared" si="50"/>
        <v>0</v>
      </c>
      <c r="V42" s="688" t="str">
        <f t="shared" si="51"/>
        <v>-</v>
      </c>
      <c r="W42" s="683">
        <v>0</v>
      </c>
      <c r="X42" s="681"/>
      <c r="Y42" s="681"/>
      <c r="Z42" s="681"/>
      <c r="AA42" s="687">
        <f t="shared" si="52"/>
        <v>0</v>
      </c>
      <c r="AB42" s="688" t="str">
        <f t="shared" si="53"/>
        <v>-</v>
      </c>
      <c r="AC42" s="683">
        <v>0</v>
      </c>
      <c r="AD42" s="681"/>
      <c r="AE42" s="681"/>
      <c r="AF42" s="681"/>
      <c r="AG42" s="687">
        <f t="shared" si="54"/>
        <v>0</v>
      </c>
      <c r="AH42" s="688" t="str">
        <f t="shared" si="55"/>
        <v>-</v>
      </c>
      <c r="AI42" s="683">
        <v>0</v>
      </c>
      <c r="AJ42" s="681"/>
      <c r="AK42" s="681"/>
      <c r="AL42" s="681"/>
      <c r="AM42" s="687">
        <f t="shared" si="56"/>
        <v>0</v>
      </c>
      <c r="AN42" s="688" t="str">
        <f t="shared" si="57"/>
        <v>-</v>
      </c>
      <c r="AO42" s="687">
        <f t="shared" si="58"/>
        <v>0</v>
      </c>
      <c r="AP42" s="681"/>
      <c r="AQ42" s="687">
        <f t="shared" si="59"/>
        <v>0</v>
      </c>
      <c r="AR42" s="681"/>
      <c r="AS42" s="687">
        <f t="shared" si="60"/>
        <v>0</v>
      </c>
      <c r="AT42" s="688" t="str">
        <f t="shared" si="61"/>
        <v>-</v>
      </c>
      <c r="AU42" s="683">
        <v>0</v>
      </c>
      <c r="AV42" s="681"/>
      <c r="AW42" s="681"/>
      <c r="AX42" s="681"/>
      <c r="AY42" s="687">
        <f t="shared" si="62"/>
        <v>0</v>
      </c>
      <c r="AZ42" s="688" t="str">
        <f t="shared" si="63"/>
        <v>-</v>
      </c>
      <c r="BA42" s="683">
        <v>0</v>
      </c>
      <c r="BB42" s="681"/>
      <c r="BC42" s="681"/>
      <c r="BD42" s="681"/>
      <c r="BE42" s="687">
        <f t="shared" si="64"/>
        <v>0</v>
      </c>
      <c r="BF42" s="688" t="str">
        <f t="shared" si="65"/>
        <v>-</v>
      </c>
      <c r="BG42" s="683">
        <v>0</v>
      </c>
      <c r="BH42" s="681"/>
      <c r="BI42" s="681"/>
      <c r="BJ42" s="681"/>
      <c r="BK42" s="687">
        <f t="shared" si="66"/>
        <v>0</v>
      </c>
      <c r="BL42" s="688" t="str">
        <f t="shared" si="67"/>
        <v>-</v>
      </c>
      <c r="BM42" s="687">
        <f t="shared" si="68"/>
        <v>0.1</v>
      </c>
      <c r="BN42" s="681"/>
      <c r="BO42" s="687">
        <f t="shared" si="69"/>
        <v>0</v>
      </c>
      <c r="BP42" s="681"/>
      <c r="BQ42" s="687">
        <f t="shared" si="70"/>
        <v>-0.1</v>
      </c>
      <c r="BR42" s="688">
        <f t="shared" si="71"/>
        <v>0</v>
      </c>
      <c r="BS42" s="683">
        <v>0</v>
      </c>
      <c r="BT42" s="681"/>
      <c r="BU42" s="681"/>
      <c r="BV42" s="681"/>
      <c r="BW42" s="687">
        <f t="shared" si="72"/>
        <v>0</v>
      </c>
      <c r="BX42" s="688" t="str">
        <f t="shared" si="73"/>
        <v>-</v>
      </c>
      <c r="BY42" s="683">
        <v>0</v>
      </c>
      <c r="BZ42" s="681"/>
      <c r="CA42" s="681"/>
      <c r="CB42" s="681"/>
      <c r="CC42" s="687">
        <f t="shared" si="74"/>
        <v>0</v>
      </c>
      <c r="CD42" s="688" t="str">
        <f t="shared" si="75"/>
        <v>-</v>
      </c>
      <c r="CE42" s="683">
        <v>0.1</v>
      </c>
      <c r="CF42" s="681"/>
      <c r="CG42" s="681"/>
      <c r="CH42" s="681"/>
      <c r="CI42" s="687">
        <f t="shared" si="76"/>
        <v>-0.1</v>
      </c>
      <c r="CJ42" s="688">
        <f t="shared" si="77"/>
        <v>0</v>
      </c>
      <c r="CK42" s="687">
        <f t="shared" si="78"/>
        <v>0</v>
      </c>
      <c r="CL42" s="681"/>
      <c r="CM42" s="687">
        <f t="shared" si="79"/>
        <v>0</v>
      </c>
      <c r="CN42" s="681"/>
      <c r="CO42" s="687">
        <f t="shared" si="80"/>
        <v>0</v>
      </c>
      <c r="CP42" s="688" t="str">
        <f t="shared" si="81"/>
        <v>-</v>
      </c>
      <c r="CQ42" s="683">
        <v>0</v>
      </c>
      <c r="CR42" s="681"/>
      <c r="CS42" s="681"/>
      <c r="CT42" s="681"/>
      <c r="CU42" s="687">
        <f t="shared" si="82"/>
        <v>0</v>
      </c>
      <c r="CV42" s="688" t="str">
        <f t="shared" si="83"/>
        <v>-</v>
      </c>
      <c r="CW42" s="683">
        <v>0</v>
      </c>
      <c r="CX42" s="681"/>
      <c r="CY42" s="681"/>
      <c r="CZ42" s="681"/>
      <c r="DA42" s="687">
        <f t="shared" si="84"/>
        <v>0</v>
      </c>
      <c r="DB42" s="688" t="str">
        <f t="shared" si="85"/>
        <v>-</v>
      </c>
      <c r="DC42" s="683">
        <v>0</v>
      </c>
      <c r="DD42" s="681"/>
      <c r="DE42" s="681"/>
      <c r="DF42" s="681"/>
      <c r="DG42" s="687">
        <f t="shared" si="86"/>
        <v>0</v>
      </c>
      <c r="DH42" s="688" t="str">
        <f t="shared" si="87"/>
        <v>-</v>
      </c>
    </row>
    <row r="43" spans="1:112" ht="20.100000000000001" customHeight="1">
      <c r="B43" s="112" t="s">
        <v>3807</v>
      </c>
      <c r="C43" s="650"/>
      <c r="D43" s="201" t="s">
        <v>873</v>
      </c>
      <c r="E43" s="528"/>
      <c r="F43" s="528"/>
      <c r="G43" s="529"/>
      <c r="H43" s="530"/>
      <c r="I43" s="530"/>
      <c r="J43" s="654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81"/>
      <c r="AB43" s="681"/>
      <c r="AC43" s="681"/>
      <c r="AD43" s="681"/>
      <c r="AE43" s="681"/>
      <c r="AF43" s="681"/>
      <c r="AG43" s="681"/>
      <c r="AH43" s="681"/>
      <c r="AI43" s="681"/>
      <c r="AJ43" s="681"/>
      <c r="AK43" s="681"/>
      <c r="AL43" s="681"/>
      <c r="AM43" s="681"/>
      <c r="AN43" s="681"/>
      <c r="AO43" s="681"/>
      <c r="AP43" s="681"/>
      <c r="AQ43" s="681"/>
      <c r="AR43" s="681"/>
      <c r="AS43" s="681"/>
      <c r="AT43" s="681"/>
      <c r="AU43" s="681"/>
      <c r="AV43" s="681"/>
      <c r="AW43" s="681"/>
      <c r="AX43" s="681"/>
      <c r="AY43" s="681"/>
      <c r="AZ43" s="681"/>
      <c r="BA43" s="681"/>
      <c r="BB43" s="681"/>
      <c r="BC43" s="681"/>
      <c r="BD43" s="681"/>
      <c r="BE43" s="681"/>
      <c r="BF43" s="681"/>
      <c r="BG43" s="681"/>
      <c r="BH43" s="681"/>
      <c r="BI43" s="681"/>
      <c r="BJ43" s="681"/>
      <c r="BK43" s="681"/>
      <c r="BL43" s="681"/>
      <c r="BM43" s="681"/>
      <c r="BN43" s="681"/>
      <c r="BO43" s="681"/>
      <c r="BP43" s="681"/>
      <c r="BQ43" s="681"/>
      <c r="BR43" s="681"/>
      <c r="BS43" s="681"/>
      <c r="BT43" s="681"/>
      <c r="BU43" s="681"/>
      <c r="BV43" s="681"/>
      <c r="BW43" s="681"/>
      <c r="BX43" s="681"/>
      <c r="BY43" s="681"/>
      <c r="BZ43" s="681"/>
      <c r="CA43" s="681"/>
      <c r="CB43" s="681"/>
      <c r="CC43" s="681"/>
      <c r="CD43" s="681"/>
      <c r="CE43" s="681"/>
      <c r="CF43" s="681"/>
      <c r="CG43" s="681"/>
      <c r="CH43" s="681"/>
      <c r="CI43" s="681"/>
      <c r="CJ43" s="681"/>
      <c r="CK43" s="681"/>
      <c r="CL43" s="681"/>
      <c r="CM43" s="681"/>
      <c r="CN43" s="681"/>
      <c r="CO43" s="681"/>
      <c r="CP43" s="681"/>
      <c r="CQ43" s="681"/>
      <c r="CR43" s="681"/>
      <c r="CS43" s="681"/>
      <c r="CT43" s="681"/>
      <c r="CU43" s="681"/>
      <c r="CV43" s="681"/>
      <c r="CW43" s="681"/>
      <c r="CX43" s="681"/>
      <c r="CY43" s="681"/>
      <c r="CZ43" s="681"/>
      <c r="DA43" s="681"/>
      <c r="DB43" s="681"/>
      <c r="DC43" s="681"/>
      <c r="DD43" s="681"/>
      <c r="DE43" s="681"/>
      <c r="DF43" s="681"/>
      <c r="DG43" s="681"/>
      <c r="DH43" s="681"/>
    </row>
    <row r="44" spans="1:112" s="30" customFormat="1" ht="19.5" customHeight="1">
      <c r="A44" s="178" t="s">
        <v>3576</v>
      </c>
      <c r="B44" s="112" t="s">
        <v>3808</v>
      </c>
      <c r="C44" s="650"/>
      <c r="D44" s="638" t="s">
        <v>3809</v>
      </c>
      <c r="E44" s="528">
        <v>100330878</v>
      </c>
      <c r="F44" s="528"/>
      <c r="G44" s="529"/>
      <c r="H44" s="530"/>
      <c r="I44" s="530"/>
      <c r="J44" s="654" t="s">
        <v>883</v>
      </c>
      <c r="K44" s="687">
        <f>Q44+AO44+BM44+CK44</f>
        <v>0.30000000000000004</v>
      </c>
      <c r="L44" s="681"/>
      <c r="M44" s="687">
        <f>S44+AQ44+BO44+CM44</f>
        <v>0</v>
      </c>
      <c r="N44" s="681"/>
      <c r="O44" s="687">
        <f>IFERROR(M44-K44,"-")</f>
        <v>-0.30000000000000004</v>
      </c>
      <c r="P44" s="688">
        <f>IFERROR(M44/K44,"-")</f>
        <v>0</v>
      </c>
      <c r="Q44" s="687">
        <f>W44+AC44+AI44</f>
        <v>0.1</v>
      </c>
      <c r="R44" s="681"/>
      <c r="S44" s="687">
        <f>Y44+AE44+AK44</f>
        <v>0</v>
      </c>
      <c r="T44" s="681"/>
      <c r="U44" s="687">
        <f>IFERROR(S44-Q44,"-")</f>
        <v>-0.1</v>
      </c>
      <c r="V44" s="688">
        <f>IFERROR(S44/Q44,"-")</f>
        <v>0</v>
      </c>
      <c r="W44" s="683">
        <v>0</v>
      </c>
      <c r="X44" s="681"/>
      <c r="Y44" s="681"/>
      <c r="Z44" s="681"/>
      <c r="AA44" s="687">
        <f>IFERROR(Y44-W44,"-")</f>
        <v>0</v>
      </c>
      <c r="AB44" s="688" t="str">
        <f>IFERROR(Y44/W44,"-")</f>
        <v>-</v>
      </c>
      <c r="AC44" s="683">
        <v>0</v>
      </c>
      <c r="AD44" s="681"/>
      <c r="AE44" s="681"/>
      <c r="AF44" s="681"/>
      <c r="AG44" s="687">
        <f>IFERROR(AE44-AC44,"-")</f>
        <v>0</v>
      </c>
      <c r="AH44" s="688" t="str">
        <f>IFERROR(AE44/AC44,"-")</f>
        <v>-</v>
      </c>
      <c r="AI44" s="683">
        <v>0.1</v>
      </c>
      <c r="AJ44" s="681"/>
      <c r="AK44" s="681"/>
      <c r="AL44" s="681"/>
      <c r="AM44" s="687">
        <f>IFERROR(AK44-AI44,"-")</f>
        <v>-0.1</v>
      </c>
      <c r="AN44" s="688">
        <f>IFERROR(AK44/AI44,"-")</f>
        <v>0</v>
      </c>
      <c r="AO44" s="687">
        <f>AU44+BA44+BG44</f>
        <v>0.1</v>
      </c>
      <c r="AP44" s="681"/>
      <c r="AQ44" s="687">
        <f>AW44+BC44+BI44</f>
        <v>0</v>
      </c>
      <c r="AR44" s="681"/>
      <c r="AS44" s="687">
        <f>IFERROR(AQ44-AO44,"-")</f>
        <v>-0.1</v>
      </c>
      <c r="AT44" s="688">
        <f>IFERROR(AQ44/AO44,"-")</f>
        <v>0</v>
      </c>
      <c r="AU44" s="683">
        <v>0</v>
      </c>
      <c r="AV44" s="681"/>
      <c r="AW44" s="681"/>
      <c r="AX44" s="681"/>
      <c r="AY44" s="687">
        <f>IFERROR(AW44-AU44,"-")</f>
        <v>0</v>
      </c>
      <c r="AZ44" s="688" t="str">
        <f>IFERROR(AW44/AU44,"-")</f>
        <v>-</v>
      </c>
      <c r="BA44" s="683">
        <v>0</v>
      </c>
      <c r="BB44" s="681"/>
      <c r="BC44" s="681"/>
      <c r="BD44" s="681"/>
      <c r="BE44" s="687">
        <f>IFERROR(BC44-BA44,"-")</f>
        <v>0</v>
      </c>
      <c r="BF44" s="688" t="str">
        <f>IFERROR(BC44/BA44,"-")</f>
        <v>-</v>
      </c>
      <c r="BG44" s="683">
        <v>0.1</v>
      </c>
      <c r="BH44" s="681"/>
      <c r="BI44" s="681"/>
      <c r="BJ44" s="681"/>
      <c r="BK44" s="687">
        <f>IFERROR(BI44-BG44,"-")</f>
        <v>-0.1</v>
      </c>
      <c r="BL44" s="688">
        <f>IFERROR(BI44/BG44,"-")</f>
        <v>0</v>
      </c>
      <c r="BM44" s="687">
        <f>BS44+BY44+CE44</f>
        <v>0</v>
      </c>
      <c r="BN44" s="681"/>
      <c r="BO44" s="687">
        <f>BU44+CA44+CG44</f>
        <v>0</v>
      </c>
      <c r="BP44" s="681"/>
      <c r="BQ44" s="687">
        <f>IFERROR(BO44-BM44,"-")</f>
        <v>0</v>
      </c>
      <c r="BR44" s="688" t="str">
        <f>IFERROR(BO44/BM44,"-")</f>
        <v>-</v>
      </c>
      <c r="BS44" s="683">
        <v>0</v>
      </c>
      <c r="BT44" s="681"/>
      <c r="BU44" s="681"/>
      <c r="BV44" s="681"/>
      <c r="BW44" s="687">
        <f>IFERROR(BU44-BS44,"-")</f>
        <v>0</v>
      </c>
      <c r="BX44" s="688" t="str">
        <f>IFERROR(BU44/BS44,"-")</f>
        <v>-</v>
      </c>
      <c r="BY44" s="683">
        <v>0</v>
      </c>
      <c r="BZ44" s="681"/>
      <c r="CA44" s="681"/>
      <c r="CB44" s="681"/>
      <c r="CC44" s="687">
        <f>IFERROR(CA44-BY44,"-")</f>
        <v>0</v>
      </c>
      <c r="CD44" s="688" t="str">
        <f>IFERROR(CA44/BY44,"-")</f>
        <v>-</v>
      </c>
      <c r="CE44" s="683">
        <v>0</v>
      </c>
      <c r="CF44" s="681"/>
      <c r="CG44" s="681"/>
      <c r="CH44" s="681"/>
      <c r="CI44" s="687">
        <f>IFERROR(CG44-CE44,"-")</f>
        <v>0</v>
      </c>
      <c r="CJ44" s="688" t="str">
        <f>IFERROR(CG44/CE44,"-")</f>
        <v>-</v>
      </c>
      <c r="CK44" s="687">
        <f>CQ44+CW44+DC44</f>
        <v>0.1</v>
      </c>
      <c r="CL44" s="681"/>
      <c r="CM44" s="687">
        <f>CS44+CY44+DE44</f>
        <v>0</v>
      </c>
      <c r="CN44" s="681"/>
      <c r="CO44" s="687">
        <f>IFERROR(CM44-CK44,"-")</f>
        <v>-0.1</v>
      </c>
      <c r="CP44" s="688">
        <f>IFERROR(CM44/CK44,"-")</f>
        <v>0</v>
      </c>
      <c r="CQ44" s="683">
        <v>0</v>
      </c>
      <c r="CR44" s="681"/>
      <c r="CS44" s="681"/>
      <c r="CT44" s="681"/>
      <c r="CU44" s="687">
        <f>IFERROR(CS44-CQ44,"-")</f>
        <v>0</v>
      </c>
      <c r="CV44" s="688" t="str">
        <f>IFERROR(CS44/CQ44,"-")</f>
        <v>-</v>
      </c>
      <c r="CW44" s="683">
        <v>0</v>
      </c>
      <c r="CX44" s="681"/>
      <c r="CY44" s="681"/>
      <c r="CZ44" s="681"/>
      <c r="DA44" s="687">
        <f>IFERROR(CY44-CW44,"-")</f>
        <v>0</v>
      </c>
      <c r="DB44" s="688" t="str">
        <f>IFERROR(CY44/CW44,"-")</f>
        <v>-</v>
      </c>
      <c r="DC44" s="683">
        <v>0.1</v>
      </c>
      <c r="DD44" s="681"/>
      <c r="DE44" s="681"/>
      <c r="DF44" s="681"/>
      <c r="DG44" s="687">
        <f>IFERROR(DE44-DC44,"-")</f>
        <v>-0.1</v>
      </c>
      <c r="DH44" s="688">
        <f>IFERROR(DE44/DC44,"-")</f>
        <v>0</v>
      </c>
    </row>
    <row r="45" spans="1:112" s="30" customFormat="1" ht="20.100000000000001" customHeight="1">
      <c r="B45" s="184" t="s">
        <v>3810</v>
      </c>
      <c r="C45" s="650"/>
      <c r="D45" s="33" t="s">
        <v>3811</v>
      </c>
      <c r="E45" s="528">
        <v>100330879</v>
      </c>
      <c r="F45" s="528"/>
      <c r="G45" s="529"/>
      <c r="H45" s="530"/>
      <c r="I45" s="530"/>
      <c r="J45" s="654" t="s">
        <v>883</v>
      </c>
      <c r="K45" s="687">
        <f>Q45+AO45+BM45+CK45</f>
        <v>0.4</v>
      </c>
      <c r="L45" s="681"/>
      <c r="M45" s="687">
        <f>S45+AQ45+BO45+CM45</f>
        <v>0</v>
      </c>
      <c r="N45" s="681"/>
      <c r="O45" s="687">
        <f>IFERROR(M45-K45,"-")</f>
        <v>-0.4</v>
      </c>
      <c r="P45" s="688">
        <f>IFERROR(M45/K45,"-")</f>
        <v>0</v>
      </c>
      <c r="Q45" s="687">
        <f>W45+AC45+AI45</f>
        <v>0.1</v>
      </c>
      <c r="R45" s="681"/>
      <c r="S45" s="687">
        <f>Y45+AE45+AK45</f>
        <v>0</v>
      </c>
      <c r="T45" s="681"/>
      <c r="U45" s="687">
        <f>IFERROR(S45-Q45,"-")</f>
        <v>-0.1</v>
      </c>
      <c r="V45" s="688">
        <f>IFERROR(S45/Q45,"-")</f>
        <v>0</v>
      </c>
      <c r="W45" s="683">
        <v>0</v>
      </c>
      <c r="X45" s="681"/>
      <c r="Y45" s="681"/>
      <c r="Z45" s="681"/>
      <c r="AA45" s="687">
        <f>IFERROR(Y45-W45,"-")</f>
        <v>0</v>
      </c>
      <c r="AB45" s="688" t="str">
        <f>IFERROR(Y45/W45,"-")</f>
        <v>-</v>
      </c>
      <c r="AC45" s="683">
        <v>0</v>
      </c>
      <c r="AD45" s="681"/>
      <c r="AE45" s="681"/>
      <c r="AF45" s="681"/>
      <c r="AG45" s="687">
        <f>IFERROR(AE45-AC45,"-")</f>
        <v>0</v>
      </c>
      <c r="AH45" s="688" t="str">
        <f>IFERROR(AE45/AC45,"-")</f>
        <v>-</v>
      </c>
      <c r="AI45" s="683">
        <v>0.1</v>
      </c>
      <c r="AJ45" s="681"/>
      <c r="AK45" s="681"/>
      <c r="AL45" s="681"/>
      <c r="AM45" s="687">
        <f>IFERROR(AK45-AI45,"-")</f>
        <v>-0.1</v>
      </c>
      <c r="AN45" s="688">
        <f>IFERROR(AK45/AI45,"-")</f>
        <v>0</v>
      </c>
      <c r="AO45" s="687">
        <f>AU45+BA45+BG45</f>
        <v>0.1</v>
      </c>
      <c r="AP45" s="681"/>
      <c r="AQ45" s="687">
        <f>AW45+BC45+BI45</f>
        <v>0</v>
      </c>
      <c r="AR45" s="681"/>
      <c r="AS45" s="687">
        <f>IFERROR(AQ45-AO45,"-")</f>
        <v>-0.1</v>
      </c>
      <c r="AT45" s="688">
        <f>IFERROR(AQ45/AO45,"-")</f>
        <v>0</v>
      </c>
      <c r="AU45" s="683">
        <v>0</v>
      </c>
      <c r="AV45" s="681"/>
      <c r="AW45" s="681"/>
      <c r="AX45" s="681"/>
      <c r="AY45" s="687">
        <f>IFERROR(AW45-AU45,"-")</f>
        <v>0</v>
      </c>
      <c r="AZ45" s="688" t="str">
        <f>IFERROR(AW45/AU45,"-")</f>
        <v>-</v>
      </c>
      <c r="BA45" s="683">
        <v>0</v>
      </c>
      <c r="BB45" s="681"/>
      <c r="BC45" s="681"/>
      <c r="BD45" s="681"/>
      <c r="BE45" s="687">
        <f>IFERROR(BC45-BA45,"-")</f>
        <v>0</v>
      </c>
      <c r="BF45" s="688" t="str">
        <f>IFERROR(BC45/BA45,"-")</f>
        <v>-</v>
      </c>
      <c r="BG45" s="683">
        <v>0.1</v>
      </c>
      <c r="BH45" s="681"/>
      <c r="BI45" s="681"/>
      <c r="BJ45" s="681"/>
      <c r="BK45" s="687">
        <f>IFERROR(BI45-BG45,"-")</f>
        <v>-0.1</v>
      </c>
      <c r="BL45" s="688">
        <f>IFERROR(BI45/BG45,"-")</f>
        <v>0</v>
      </c>
      <c r="BM45" s="687">
        <f>BS45+BY45+CE45</f>
        <v>0.1</v>
      </c>
      <c r="BN45" s="681"/>
      <c r="BO45" s="687">
        <f>BU45+CA45+CG45</f>
        <v>0</v>
      </c>
      <c r="BP45" s="681"/>
      <c r="BQ45" s="687">
        <f>IFERROR(BO45-BM45,"-")</f>
        <v>-0.1</v>
      </c>
      <c r="BR45" s="688">
        <f>IFERROR(BO45/BM45,"-")</f>
        <v>0</v>
      </c>
      <c r="BS45" s="683">
        <v>0</v>
      </c>
      <c r="BT45" s="681"/>
      <c r="BU45" s="681"/>
      <c r="BV45" s="681"/>
      <c r="BW45" s="687">
        <f>IFERROR(BU45-BS45,"-")</f>
        <v>0</v>
      </c>
      <c r="BX45" s="688" t="str">
        <f>IFERROR(BU45/BS45,"-")</f>
        <v>-</v>
      </c>
      <c r="BY45" s="683">
        <v>0</v>
      </c>
      <c r="BZ45" s="681"/>
      <c r="CA45" s="681"/>
      <c r="CB45" s="681"/>
      <c r="CC45" s="687">
        <f>IFERROR(CA45-BY45,"-")</f>
        <v>0</v>
      </c>
      <c r="CD45" s="688" t="str">
        <f>IFERROR(CA45/BY45,"-")</f>
        <v>-</v>
      </c>
      <c r="CE45" s="683">
        <v>0.1</v>
      </c>
      <c r="CF45" s="681"/>
      <c r="CG45" s="681"/>
      <c r="CH45" s="681"/>
      <c r="CI45" s="687">
        <f>IFERROR(CG45-CE45,"-")</f>
        <v>-0.1</v>
      </c>
      <c r="CJ45" s="688">
        <f>IFERROR(CG45/CE45,"-")</f>
        <v>0</v>
      </c>
      <c r="CK45" s="687">
        <f>CQ45+CW45+DC45</f>
        <v>0.1</v>
      </c>
      <c r="CL45" s="681"/>
      <c r="CM45" s="687">
        <f>CS45+CY45+DE45</f>
        <v>0</v>
      </c>
      <c r="CN45" s="681"/>
      <c r="CO45" s="687">
        <f>IFERROR(CM45-CK45,"-")</f>
        <v>-0.1</v>
      </c>
      <c r="CP45" s="688">
        <f>IFERROR(CM45/CK45,"-")</f>
        <v>0</v>
      </c>
      <c r="CQ45" s="683">
        <v>0</v>
      </c>
      <c r="CR45" s="681"/>
      <c r="CS45" s="681"/>
      <c r="CT45" s="681"/>
      <c r="CU45" s="687">
        <f>IFERROR(CS45-CQ45,"-")</f>
        <v>0</v>
      </c>
      <c r="CV45" s="688" t="str">
        <f>IFERROR(CS45/CQ45,"-")</f>
        <v>-</v>
      </c>
      <c r="CW45" s="683">
        <v>0</v>
      </c>
      <c r="CX45" s="681"/>
      <c r="CY45" s="681"/>
      <c r="CZ45" s="681"/>
      <c r="DA45" s="687">
        <f>IFERROR(CY45-CW45,"-")</f>
        <v>0</v>
      </c>
      <c r="DB45" s="688" t="str">
        <f>IFERROR(CY45/CW45,"-")</f>
        <v>-</v>
      </c>
      <c r="DC45" s="683">
        <v>0.1</v>
      </c>
      <c r="DD45" s="681"/>
      <c r="DE45" s="681"/>
      <c r="DF45" s="681"/>
      <c r="DG45" s="687">
        <f>IFERROR(DE45-DC45,"-")</f>
        <v>-0.1</v>
      </c>
      <c r="DH45" s="688">
        <f>IFERROR(DE45/DC45,"-")</f>
        <v>0</v>
      </c>
    </row>
    <row r="46" spans="1:112" ht="19.5" customHeight="1">
      <c r="B46" s="184" t="s">
        <v>3812</v>
      </c>
      <c r="C46" s="652" t="s">
        <v>2457</v>
      </c>
      <c r="D46" s="601" t="s">
        <v>3813</v>
      </c>
      <c r="E46" s="528">
        <v>100330683</v>
      </c>
      <c r="F46" s="528"/>
      <c r="G46" s="529"/>
      <c r="H46" s="530"/>
      <c r="I46" s="530"/>
      <c r="J46" s="654" t="s">
        <v>883</v>
      </c>
      <c r="K46" s="687">
        <f>Q46+AO46+BM46+CK46</f>
        <v>44.599999999999994</v>
      </c>
      <c r="L46" s="681"/>
      <c r="M46" s="687">
        <f>S46+AQ46+BO46+CM46</f>
        <v>0</v>
      </c>
      <c r="N46" s="681"/>
      <c r="O46" s="687">
        <f>IFERROR(M46-K46,"-")</f>
        <v>-44.599999999999994</v>
      </c>
      <c r="P46" s="688">
        <f>IFERROR(M46/K46,"-")</f>
        <v>0</v>
      </c>
      <c r="Q46" s="687">
        <f>W46+AC46+AI46</f>
        <v>11.7</v>
      </c>
      <c r="R46" s="681"/>
      <c r="S46" s="687">
        <f>Y46+AE46+AK46</f>
        <v>0</v>
      </c>
      <c r="T46" s="681"/>
      <c r="U46" s="687">
        <f>IFERROR(S46-Q46,"-")</f>
        <v>-11.7</v>
      </c>
      <c r="V46" s="688">
        <f>IFERROR(S46/Q46,"-")</f>
        <v>0</v>
      </c>
      <c r="W46" s="683">
        <v>4</v>
      </c>
      <c r="X46" s="681"/>
      <c r="Y46" s="681"/>
      <c r="Z46" s="681"/>
      <c r="AA46" s="687">
        <f>IFERROR(Y46-W46,"-")</f>
        <v>-4</v>
      </c>
      <c r="AB46" s="688">
        <f>IFERROR(Y46/W46,"-")</f>
        <v>0</v>
      </c>
      <c r="AC46" s="683">
        <v>3.6</v>
      </c>
      <c r="AD46" s="681"/>
      <c r="AE46" s="681"/>
      <c r="AF46" s="681"/>
      <c r="AG46" s="687">
        <f>IFERROR(AE46-AC46,"-")</f>
        <v>-3.6</v>
      </c>
      <c r="AH46" s="688">
        <f>IFERROR(AE46/AC46,"-")</f>
        <v>0</v>
      </c>
      <c r="AI46" s="683">
        <v>4.0999999999999996</v>
      </c>
      <c r="AJ46" s="681"/>
      <c r="AK46" s="681"/>
      <c r="AL46" s="681"/>
      <c r="AM46" s="687">
        <f>IFERROR(AK46-AI46,"-")</f>
        <v>-4.0999999999999996</v>
      </c>
      <c r="AN46" s="688">
        <f>IFERROR(AK46/AI46,"-")</f>
        <v>0</v>
      </c>
      <c r="AO46" s="687">
        <f>AU46+BA46+BG46</f>
        <v>11.5</v>
      </c>
      <c r="AP46" s="681"/>
      <c r="AQ46" s="687">
        <f>AW46+BC46+BI46</f>
        <v>0</v>
      </c>
      <c r="AR46" s="681"/>
      <c r="AS46" s="687">
        <f>IFERROR(AQ46-AO46,"-")</f>
        <v>-11.5</v>
      </c>
      <c r="AT46" s="688">
        <f>IFERROR(AQ46/AO46,"-")</f>
        <v>0</v>
      </c>
      <c r="AU46" s="683">
        <v>3.8</v>
      </c>
      <c r="AV46" s="681"/>
      <c r="AW46" s="681"/>
      <c r="AX46" s="681"/>
      <c r="AY46" s="687">
        <f>IFERROR(AW46-AU46,"-")</f>
        <v>-3.8</v>
      </c>
      <c r="AZ46" s="688">
        <f>IFERROR(AW46/AU46,"-")</f>
        <v>0</v>
      </c>
      <c r="BA46" s="683">
        <v>3.9</v>
      </c>
      <c r="BB46" s="681"/>
      <c r="BC46" s="681"/>
      <c r="BD46" s="681"/>
      <c r="BE46" s="687">
        <f>IFERROR(BC46-BA46,"-")</f>
        <v>-3.9</v>
      </c>
      <c r="BF46" s="688">
        <f>IFERROR(BC46/BA46,"-")</f>
        <v>0</v>
      </c>
      <c r="BG46" s="683">
        <v>3.8</v>
      </c>
      <c r="BH46" s="681"/>
      <c r="BI46" s="681"/>
      <c r="BJ46" s="681"/>
      <c r="BK46" s="687">
        <f>IFERROR(BI46-BG46,"-")</f>
        <v>-3.8</v>
      </c>
      <c r="BL46" s="688">
        <f>IFERROR(BI46/BG46,"-")</f>
        <v>0</v>
      </c>
      <c r="BM46" s="687">
        <f>BS46+BY46+CE46</f>
        <v>10.6</v>
      </c>
      <c r="BN46" s="681"/>
      <c r="BO46" s="687">
        <f>BU46+CA46+CG46</f>
        <v>0</v>
      </c>
      <c r="BP46" s="681"/>
      <c r="BQ46" s="687">
        <f>IFERROR(BO46-BM46,"-")</f>
        <v>-10.6</v>
      </c>
      <c r="BR46" s="688">
        <f>IFERROR(BO46/BM46,"-")</f>
        <v>0</v>
      </c>
      <c r="BS46" s="683">
        <v>3.8</v>
      </c>
      <c r="BT46" s="681"/>
      <c r="BU46" s="681"/>
      <c r="BV46" s="681"/>
      <c r="BW46" s="687">
        <f>IFERROR(BU46-BS46,"-")</f>
        <v>-3.8</v>
      </c>
      <c r="BX46" s="688">
        <f>IFERROR(BU46/BS46,"-")</f>
        <v>0</v>
      </c>
      <c r="BY46" s="683">
        <v>3.2</v>
      </c>
      <c r="BZ46" s="681"/>
      <c r="CA46" s="681"/>
      <c r="CB46" s="681"/>
      <c r="CC46" s="687">
        <f>IFERROR(CA46-BY46,"-")</f>
        <v>-3.2</v>
      </c>
      <c r="CD46" s="688">
        <f>IFERROR(CA46/BY46,"-")</f>
        <v>0</v>
      </c>
      <c r="CE46" s="683">
        <v>3.6</v>
      </c>
      <c r="CF46" s="681"/>
      <c r="CG46" s="681"/>
      <c r="CH46" s="681"/>
      <c r="CI46" s="687">
        <f>IFERROR(CG46-CE46,"-")</f>
        <v>-3.6</v>
      </c>
      <c r="CJ46" s="688">
        <f>IFERROR(CG46/CE46,"-")</f>
        <v>0</v>
      </c>
      <c r="CK46" s="687">
        <f>CQ46+CW46+DC46</f>
        <v>10.8</v>
      </c>
      <c r="CL46" s="681"/>
      <c r="CM46" s="687">
        <f>CS46+CY46+DE46</f>
        <v>0</v>
      </c>
      <c r="CN46" s="681"/>
      <c r="CO46" s="687">
        <f>IFERROR(CM46-CK46,"-")</f>
        <v>-10.8</v>
      </c>
      <c r="CP46" s="688">
        <f>IFERROR(CM46/CK46,"-")</f>
        <v>0</v>
      </c>
      <c r="CQ46" s="683">
        <v>3.7</v>
      </c>
      <c r="CR46" s="681"/>
      <c r="CS46" s="681"/>
      <c r="CT46" s="681"/>
      <c r="CU46" s="687">
        <f>IFERROR(CS46-CQ46,"-")</f>
        <v>-3.7</v>
      </c>
      <c r="CV46" s="688">
        <f>IFERROR(CS46/CQ46,"-")</f>
        <v>0</v>
      </c>
      <c r="CW46" s="683">
        <v>3.5</v>
      </c>
      <c r="CX46" s="681"/>
      <c r="CY46" s="681"/>
      <c r="CZ46" s="681"/>
      <c r="DA46" s="687">
        <f>IFERROR(CY46-CW46,"-")</f>
        <v>-3.5</v>
      </c>
      <c r="DB46" s="688">
        <f>IFERROR(CY46/CW46,"-")</f>
        <v>0</v>
      </c>
      <c r="DC46" s="683">
        <v>3.6</v>
      </c>
      <c r="DD46" s="681"/>
      <c r="DE46" s="681"/>
      <c r="DF46" s="681"/>
      <c r="DG46" s="687">
        <f>IFERROR(DE46-DC46,"-")</f>
        <v>-3.6</v>
      </c>
      <c r="DH46" s="688">
        <f>IFERROR(DE46/DC46,"-")</f>
        <v>0</v>
      </c>
    </row>
    <row r="47" spans="1:112" ht="20.100000000000001" customHeight="1">
      <c r="B47" s="112" t="s">
        <v>3814</v>
      </c>
      <c r="C47" s="650"/>
      <c r="D47" s="202" t="s">
        <v>873</v>
      </c>
      <c r="E47" s="528"/>
      <c r="F47" s="528"/>
      <c r="G47" s="529"/>
      <c r="H47" s="530"/>
      <c r="I47" s="530"/>
      <c r="J47" s="203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81"/>
      <c r="AB47" s="681"/>
      <c r="AC47" s="681"/>
      <c r="AD47" s="681"/>
      <c r="AE47" s="681"/>
      <c r="AF47" s="681"/>
      <c r="AG47" s="681"/>
      <c r="AH47" s="681"/>
      <c r="AI47" s="681"/>
      <c r="AJ47" s="681"/>
      <c r="AK47" s="681"/>
      <c r="AL47" s="681"/>
      <c r="AM47" s="681"/>
      <c r="AN47" s="681"/>
      <c r="AO47" s="681"/>
      <c r="AP47" s="681"/>
      <c r="AQ47" s="681"/>
      <c r="AR47" s="681"/>
      <c r="AS47" s="681"/>
      <c r="AT47" s="681"/>
      <c r="AU47" s="681"/>
      <c r="AV47" s="681"/>
      <c r="AW47" s="681"/>
      <c r="AX47" s="681"/>
      <c r="AY47" s="681"/>
      <c r="AZ47" s="681"/>
      <c r="BA47" s="681"/>
      <c r="BB47" s="681"/>
      <c r="BC47" s="681"/>
      <c r="BD47" s="681"/>
      <c r="BE47" s="681"/>
      <c r="BF47" s="681"/>
      <c r="BG47" s="681"/>
      <c r="BH47" s="681"/>
      <c r="BI47" s="681"/>
      <c r="BJ47" s="681"/>
      <c r="BK47" s="681"/>
      <c r="BL47" s="681"/>
      <c r="BM47" s="681"/>
      <c r="BN47" s="681"/>
      <c r="BO47" s="681"/>
      <c r="BP47" s="681"/>
      <c r="BQ47" s="681"/>
      <c r="BR47" s="681"/>
      <c r="BS47" s="681"/>
      <c r="BT47" s="681"/>
      <c r="BU47" s="681"/>
      <c r="BV47" s="681"/>
      <c r="BW47" s="681"/>
      <c r="BX47" s="681"/>
      <c r="BY47" s="681"/>
      <c r="BZ47" s="681"/>
      <c r="CA47" s="681"/>
      <c r="CB47" s="681"/>
      <c r="CC47" s="681"/>
      <c r="CD47" s="681"/>
      <c r="CE47" s="681"/>
      <c r="CF47" s="681"/>
      <c r="CG47" s="681"/>
      <c r="CH47" s="681"/>
      <c r="CI47" s="681"/>
      <c r="CJ47" s="681"/>
      <c r="CK47" s="681"/>
      <c r="CL47" s="681"/>
      <c r="CM47" s="681"/>
      <c r="CN47" s="681"/>
      <c r="CO47" s="681"/>
      <c r="CP47" s="681"/>
      <c r="CQ47" s="681"/>
      <c r="CR47" s="681"/>
      <c r="CS47" s="681"/>
      <c r="CT47" s="681"/>
      <c r="CU47" s="681"/>
      <c r="CV47" s="681"/>
      <c r="CW47" s="681"/>
      <c r="CX47" s="681"/>
      <c r="CY47" s="681"/>
      <c r="CZ47" s="681"/>
      <c r="DA47" s="681"/>
      <c r="DB47" s="681"/>
      <c r="DC47" s="681"/>
      <c r="DD47" s="681"/>
      <c r="DE47" s="681"/>
      <c r="DF47" s="681"/>
      <c r="DG47" s="681"/>
      <c r="DH47" s="681"/>
    </row>
    <row r="48" spans="1:112" ht="20.100000000000001" customHeight="1">
      <c r="A48" s="192" t="s">
        <v>3576</v>
      </c>
      <c r="B48" s="112" t="s">
        <v>3815</v>
      </c>
      <c r="C48" s="650"/>
      <c r="D48" s="33" t="s">
        <v>3816</v>
      </c>
      <c r="E48" s="528">
        <v>100330684</v>
      </c>
      <c r="F48" s="528"/>
      <c r="G48" s="529"/>
      <c r="H48" s="530"/>
      <c r="I48" s="530"/>
      <c r="J48" s="654" t="s">
        <v>883</v>
      </c>
      <c r="K48" s="687">
        <f>Q48+AO48+BM48+CK48</f>
        <v>44.599999999999994</v>
      </c>
      <c r="L48" s="681"/>
      <c r="M48" s="687">
        <f>S48+AQ48+BO48+CM48</f>
        <v>0</v>
      </c>
      <c r="N48" s="681"/>
      <c r="O48" s="687">
        <f>IFERROR(M48-K48,"-")</f>
        <v>-44.599999999999994</v>
      </c>
      <c r="P48" s="688">
        <f>IFERROR(M48/K48,"-")</f>
        <v>0</v>
      </c>
      <c r="Q48" s="687">
        <f>W48+AC48+AI48</f>
        <v>11.7</v>
      </c>
      <c r="R48" s="681"/>
      <c r="S48" s="687">
        <f>Y48+AE48+AK48</f>
        <v>0</v>
      </c>
      <c r="T48" s="681"/>
      <c r="U48" s="687">
        <f>IFERROR(S48-Q48,"-")</f>
        <v>-11.7</v>
      </c>
      <c r="V48" s="688">
        <f>IFERROR(S48/Q48,"-")</f>
        <v>0</v>
      </c>
      <c r="W48" s="683">
        <v>4</v>
      </c>
      <c r="X48" s="681"/>
      <c r="Y48" s="681"/>
      <c r="Z48" s="681"/>
      <c r="AA48" s="687">
        <f>IFERROR(Y48-W48,"-")</f>
        <v>-4</v>
      </c>
      <c r="AB48" s="688">
        <f>IFERROR(Y48/W48,"-")</f>
        <v>0</v>
      </c>
      <c r="AC48" s="683">
        <v>3.6</v>
      </c>
      <c r="AD48" s="681"/>
      <c r="AE48" s="681"/>
      <c r="AF48" s="681"/>
      <c r="AG48" s="687">
        <f>IFERROR(AE48-AC48,"-")</f>
        <v>-3.6</v>
      </c>
      <c r="AH48" s="688">
        <f>IFERROR(AE48/AC48,"-")</f>
        <v>0</v>
      </c>
      <c r="AI48" s="683">
        <v>4.0999999999999996</v>
      </c>
      <c r="AJ48" s="681"/>
      <c r="AK48" s="681"/>
      <c r="AL48" s="681"/>
      <c r="AM48" s="687">
        <f>IFERROR(AK48-AI48,"-")</f>
        <v>-4.0999999999999996</v>
      </c>
      <c r="AN48" s="688">
        <f>IFERROR(AK48/AI48,"-")</f>
        <v>0</v>
      </c>
      <c r="AO48" s="687">
        <f>AU48+BA48+BG48</f>
        <v>11.5</v>
      </c>
      <c r="AP48" s="681"/>
      <c r="AQ48" s="687">
        <f>AW48+BC48+BI48</f>
        <v>0</v>
      </c>
      <c r="AR48" s="681"/>
      <c r="AS48" s="687">
        <f>IFERROR(AQ48-AO48,"-")</f>
        <v>-11.5</v>
      </c>
      <c r="AT48" s="688">
        <f>IFERROR(AQ48/AO48,"-")</f>
        <v>0</v>
      </c>
      <c r="AU48" s="683">
        <v>3.8</v>
      </c>
      <c r="AV48" s="681"/>
      <c r="AW48" s="681"/>
      <c r="AX48" s="681"/>
      <c r="AY48" s="687">
        <f>IFERROR(AW48-AU48,"-")</f>
        <v>-3.8</v>
      </c>
      <c r="AZ48" s="688">
        <f>IFERROR(AW48/AU48,"-")</f>
        <v>0</v>
      </c>
      <c r="BA48" s="683">
        <v>3.9</v>
      </c>
      <c r="BB48" s="681"/>
      <c r="BC48" s="681"/>
      <c r="BD48" s="681"/>
      <c r="BE48" s="687">
        <f>IFERROR(BC48-BA48,"-")</f>
        <v>-3.9</v>
      </c>
      <c r="BF48" s="688">
        <f>IFERROR(BC48/BA48,"-")</f>
        <v>0</v>
      </c>
      <c r="BG48" s="683">
        <v>3.8</v>
      </c>
      <c r="BH48" s="681"/>
      <c r="BI48" s="681"/>
      <c r="BJ48" s="681"/>
      <c r="BK48" s="687">
        <f>IFERROR(BI48-BG48,"-")</f>
        <v>-3.8</v>
      </c>
      <c r="BL48" s="688">
        <f>IFERROR(BI48/BG48,"-")</f>
        <v>0</v>
      </c>
      <c r="BM48" s="687">
        <f>BS48+BY48+CE48</f>
        <v>10.6</v>
      </c>
      <c r="BN48" s="681"/>
      <c r="BO48" s="687">
        <f>BU48+CA48+CG48</f>
        <v>0</v>
      </c>
      <c r="BP48" s="681"/>
      <c r="BQ48" s="687">
        <f>IFERROR(BO48-BM48,"-")</f>
        <v>-10.6</v>
      </c>
      <c r="BR48" s="688">
        <f>IFERROR(BO48/BM48,"-")</f>
        <v>0</v>
      </c>
      <c r="BS48" s="683">
        <v>3.8</v>
      </c>
      <c r="BT48" s="681"/>
      <c r="BU48" s="681"/>
      <c r="BV48" s="681"/>
      <c r="BW48" s="687">
        <f>IFERROR(BU48-BS48,"-")</f>
        <v>-3.8</v>
      </c>
      <c r="BX48" s="688">
        <f>IFERROR(BU48/BS48,"-")</f>
        <v>0</v>
      </c>
      <c r="BY48" s="683">
        <v>3.2</v>
      </c>
      <c r="BZ48" s="681"/>
      <c r="CA48" s="681"/>
      <c r="CB48" s="681"/>
      <c r="CC48" s="687">
        <f>IFERROR(CA48-BY48,"-")</f>
        <v>-3.2</v>
      </c>
      <c r="CD48" s="688">
        <f>IFERROR(CA48/BY48,"-")</f>
        <v>0</v>
      </c>
      <c r="CE48" s="683">
        <v>3.6</v>
      </c>
      <c r="CF48" s="681"/>
      <c r="CG48" s="681"/>
      <c r="CH48" s="681"/>
      <c r="CI48" s="687">
        <f>IFERROR(CG48-CE48,"-")</f>
        <v>-3.6</v>
      </c>
      <c r="CJ48" s="688">
        <f>IFERROR(CG48/CE48,"-")</f>
        <v>0</v>
      </c>
      <c r="CK48" s="687">
        <f>CQ48+CW48+DC48</f>
        <v>10.8</v>
      </c>
      <c r="CL48" s="681"/>
      <c r="CM48" s="687">
        <f>CS48+CY48+DE48</f>
        <v>0</v>
      </c>
      <c r="CN48" s="681"/>
      <c r="CO48" s="687">
        <f>IFERROR(CM48-CK48,"-")</f>
        <v>-10.8</v>
      </c>
      <c r="CP48" s="688">
        <f>IFERROR(CM48/CK48,"-")</f>
        <v>0</v>
      </c>
      <c r="CQ48" s="683">
        <v>3.7</v>
      </c>
      <c r="CR48" s="681"/>
      <c r="CS48" s="681"/>
      <c r="CT48" s="681"/>
      <c r="CU48" s="687">
        <f>IFERROR(CS48-CQ48,"-")</f>
        <v>-3.7</v>
      </c>
      <c r="CV48" s="688">
        <f>IFERROR(CS48/CQ48,"-")</f>
        <v>0</v>
      </c>
      <c r="CW48" s="683">
        <v>3.5</v>
      </c>
      <c r="CX48" s="681"/>
      <c r="CY48" s="681"/>
      <c r="CZ48" s="681"/>
      <c r="DA48" s="687">
        <f>IFERROR(CY48-CW48,"-")</f>
        <v>-3.5</v>
      </c>
      <c r="DB48" s="688">
        <f>IFERROR(CY48/CW48,"-")</f>
        <v>0</v>
      </c>
      <c r="DC48" s="683">
        <v>3.6</v>
      </c>
      <c r="DD48" s="681"/>
      <c r="DE48" s="681"/>
      <c r="DF48" s="681"/>
      <c r="DG48" s="687">
        <f>IFERROR(DE48-DC48,"-")</f>
        <v>-3.6</v>
      </c>
      <c r="DH48" s="688">
        <f>IFERROR(DE48/DC48,"-")</f>
        <v>0</v>
      </c>
    </row>
    <row r="49" spans="2:112" ht="20.100000000000001" customHeight="1">
      <c r="B49" s="184" t="s">
        <v>3817</v>
      </c>
      <c r="C49" s="834" t="s">
        <v>2472</v>
      </c>
      <c r="D49" s="862" t="s">
        <v>3818</v>
      </c>
      <c r="E49" s="528">
        <v>100330679</v>
      </c>
      <c r="F49" s="528"/>
      <c r="G49" s="529"/>
      <c r="H49" s="530"/>
      <c r="I49" s="530"/>
      <c r="J49" s="654" t="s">
        <v>186</v>
      </c>
      <c r="K49" s="687">
        <f>Q49+AO49+BM49+CK49</f>
        <v>0</v>
      </c>
      <c r="L49" s="681"/>
      <c r="M49" s="687">
        <f>S49+AQ49+BO49+CM49</f>
        <v>0</v>
      </c>
      <c r="N49" s="681"/>
      <c r="O49" s="687">
        <f>IFERROR(M49-K49,"-")</f>
        <v>0</v>
      </c>
      <c r="P49" s="688" t="str">
        <f>IFERROR(M49/K49,"-")</f>
        <v>-</v>
      </c>
      <c r="Q49" s="687">
        <f>W49+AC49+AI49</f>
        <v>0</v>
      </c>
      <c r="R49" s="681"/>
      <c r="S49" s="687">
        <f>Y49+AE49+AK49</f>
        <v>0</v>
      </c>
      <c r="T49" s="681"/>
      <c r="U49" s="687">
        <f>IFERROR(S49-Q49,"-")</f>
        <v>0</v>
      </c>
      <c r="V49" s="688" t="str">
        <f>IFERROR(S49/Q49,"-")</f>
        <v>-</v>
      </c>
      <c r="W49" s="683">
        <v>0</v>
      </c>
      <c r="X49" s="681"/>
      <c r="Y49" s="681"/>
      <c r="Z49" s="681"/>
      <c r="AA49" s="687">
        <f>IFERROR(Y49-W49,"-")</f>
        <v>0</v>
      </c>
      <c r="AB49" s="688" t="str">
        <f>IFERROR(Y49/W49,"-")</f>
        <v>-</v>
      </c>
      <c r="AC49" s="683">
        <v>0</v>
      </c>
      <c r="AD49" s="681"/>
      <c r="AE49" s="681"/>
      <c r="AF49" s="681"/>
      <c r="AG49" s="687">
        <f>IFERROR(AE49-AC49,"-")</f>
        <v>0</v>
      </c>
      <c r="AH49" s="688" t="str">
        <f>IFERROR(AE49/AC49,"-")</f>
        <v>-</v>
      </c>
      <c r="AI49" s="683">
        <v>0</v>
      </c>
      <c r="AJ49" s="681"/>
      <c r="AK49" s="681"/>
      <c r="AL49" s="681"/>
      <c r="AM49" s="687">
        <f>IFERROR(AK49-AI49,"-")</f>
        <v>0</v>
      </c>
      <c r="AN49" s="688" t="str">
        <f>IFERROR(AK49/AI49,"-")</f>
        <v>-</v>
      </c>
      <c r="AO49" s="687">
        <f>AU49+BA49+BG49</f>
        <v>0</v>
      </c>
      <c r="AP49" s="681"/>
      <c r="AQ49" s="687">
        <f>AW49+BC49+BI49</f>
        <v>0</v>
      </c>
      <c r="AR49" s="681"/>
      <c r="AS49" s="687">
        <f>IFERROR(AQ49-AO49,"-")</f>
        <v>0</v>
      </c>
      <c r="AT49" s="688" t="str">
        <f>IFERROR(AQ49/AO49,"-")</f>
        <v>-</v>
      </c>
      <c r="AU49" s="683">
        <v>0</v>
      </c>
      <c r="AV49" s="681"/>
      <c r="AW49" s="681"/>
      <c r="AX49" s="681"/>
      <c r="AY49" s="687">
        <f>IFERROR(AW49-AU49,"-")</f>
        <v>0</v>
      </c>
      <c r="AZ49" s="688" t="str">
        <f>IFERROR(AW49/AU49,"-")</f>
        <v>-</v>
      </c>
      <c r="BA49" s="683">
        <v>0</v>
      </c>
      <c r="BB49" s="681"/>
      <c r="BC49" s="681"/>
      <c r="BD49" s="681"/>
      <c r="BE49" s="687">
        <f>IFERROR(BC49-BA49,"-")</f>
        <v>0</v>
      </c>
      <c r="BF49" s="688" t="str">
        <f>IFERROR(BC49/BA49,"-")</f>
        <v>-</v>
      </c>
      <c r="BG49" s="683">
        <v>0</v>
      </c>
      <c r="BH49" s="681"/>
      <c r="BI49" s="681"/>
      <c r="BJ49" s="681"/>
      <c r="BK49" s="687">
        <f>IFERROR(BI49-BG49,"-")</f>
        <v>0</v>
      </c>
      <c r="BL49" s="688" t="str">
        <f>IFERROR(BI49/BG49,"-")</f>
        <v>-</v>
      </c>
      <c r="BM49" s="687">
        <f>BS49+BY49+CE49</f>
        <v>0</v>
      </c>
      <c r="BN49" s="681"/>
      <c r="BO49" s="687">
        <f>BU49+CA49+CG49</f>
        <v>0</v>
      </c>
      <c r="BP49" s="681"/>
      <c r="BQ49" s="687">
        <f>IFERROR(BO49-BM49,"-")</f>
        <v>0</v>
      </c>
      <c r="BR49" s="688" t="str">
        <f>IFERROR(BO49/BM49,"-")</f>
        <v>-</v>
      </c>
      <c r="BS49" s="683">
        <v>0</v>
      </c>
      <c r="BT49" s="681"/>
      <c r="BU49" s="681"/>
      <c r="BV49" s="681"/>
      <c r="BW49" s="687">
        <f>IFERROR(BU49-BS49,"-")</f>
        <v>0</v>
      </c>
      <c r="BX49" s="688" t="str">
        <f>IFERROR(BU49/BS49,"-")</f>
        <v>-</v>
      </c>
      <c r="BY49" s="683">
        <v>0</v>
      </c>
      <c r="BZ49" s="681"/>
      <c r="CA49" s="681"/>
      <c r="CB49" s="681"/>
      <c r="CC49" s="687">
        <f>IFERROR(CA49-BY49,"-")</f>
        <v>0</v>
      </c>
      <c r="CD49" s="688" t="str">
        <f>IFERROR(CA49/BY49,"-")</f>
        <v>-</v>
      </c>
      <c r="CE49" s="683">
        <v>0</v>
      </c>
      <c r="CF49" s="681"/>
      <c r="CG49" s="681"/>
      <c r="CH49" s="681"/>
      <c r="CI49" s="687">
        <f>IFERROR(CG49-CE49,"-")</f>
        <v>0</v>
      </c>
      <c r="CJ49" s="688" t="str">
        <f>IFERROR(CG49/CE49,"-")</f>
        <v>-</v>
      </c>
      <c r="CK49" s="687">
        <f>CQ49+CW49+DC49</f>
        <v>0</v>
      </c>
      <c r="CL49" s="681"/>
      <c r="CM49" s="687">
        <f>CS49+CY49+DE49</f>
        <v>0</v>
      </c>
      <c r="CN49" s="681"/>
      <c r="CO49" s="687">
        <f>IFERROR(CM49-CK49,"-")</f>
        <v>0</v>
      </c>
      <c r="CP49" s="688" t="str">
        <f>IFERROR(CM49/CK49,"-")</f>
        <v>-</v>
      </c>
      <c r="CQ49" s="683">
        <v>0</v>
      </c>
      <c r="CR49" s="681"/>
      <c r="CS49" s="681"/>
      <c r="CT49" s="681"/>
      <c r="CU49" s="687">
        <f>IFERROR(CS49-CQ49,"-")</f>
        <v>0</v>
      </c>
      <c r="CV49" s="688" t="str">
        <f>IFERROR(CS49/CQ49,"-")</f>
        <v>-</v>
      </c>
      <c r="CW49" s="683">
        <v>0</v>
      </c>
      <c r="CX49" s="681"/>
      <c r="CY49" s="681"/>
      <c r="CZ49" s="681"/>
      <c r="DA49" s="687">
        <f>IFERROR(CY49-CW49,"-")</f>
        <v>0</v>
      </c>
      <c r="DB49" s="688" t="str">
        <f>IFERROR(CY49/CW49,"-")</f>
        <v>-</v>
      </c>
      <c r="DC49" s="683">
        <v>0</v>
      </c>
      <c r="DD49" s="681"/>
      <c r="DE49" s="681"/>
      <c r="DF49" s="681"/>
      <c r="DG49" s="687">
        <f>IFERROR(DE49-DC49,"-")</f>
        <v>0</v>
      </c>
      <c r="DH49" s="688" t="str">
        <f>IFERROR(DE49/DC49,"-")</f>
        <v>-</v>
      </c>
    </row>
    <row r="50" spans="2:112" ht="20.100000000000001" customHeight="1">
      <c r="B50" s="184" t="s">
        <v>3819</v>
      </c>
      <c r="C50" s="766"/>
      <c r="D50" s="766"/>
      <c r="E50" s="528">
        <v>100330680</v>
      </c>
      <c r="F50" s="528"/>
      <c r="G50" s="529"/>
      <c r="H50" s="530"/>
      <c r="I50" s="530"/>
      <c r="J50" s="723" t="s">
        <v>889</v>
      </c>
      <c r="K50" s="687">
        <f>Q50+AO50+BM50+CK50</f>
        <v>0</v>
      </c>
      <c r="L50" s="681"/>
      <c r="M50" s="687">
        <f>S50+AQ50+BO50+CM50</f>
        <v>0</v>
      </c>
      <c r="N50" s="681"/>
      <c r="O50" s="687">
        <f>IFERROR(M50-K50,"-")</f>
        <v>0</v>
      </c>
      <c r="P50" s="688" t="str">
        <f>IFERROR(M50/K50,"-")</f>
        <v>-</v>
      </c>
      <c r="Q50" s="687">
        <f>W50+AC50+AI50</f>
        <v>0</v>
      </c>
      <c r="R50" s="681"/>
      <c r="S50" s="687">
        <f>Y50+AE50+AK50</f>
        <v>0</v>
      </c>
      <c r="T50" s="681"/>
      <c r="U50" s="687">
        <f>IFERROR(S50-Q50,"-")</f>
        <v>0</v>
      </c>
      <c r="V50" s="688" t="str">
        <f>IFERROR(S50/Q50,"-")</f>
        <v>-</v>
      </c>
      <c r="W50" s="683">
        <v>0</v>
      </c>
      <c r="X50" s="681"/>
      <c r="Y50" s="681"/>
      <c r="Z50" s="681"/>
      <c r="AA50" s="687">
        <f>IFERROR(Y50-W50,"-")</f>
        <v>0</v>
      </c>
      <c r="AB50" s="688" t="str">
        <f>IFERROR(Y50/W50,"-")</f>
        <v>-</v>
      </c>
      <c r="AC50" s="683">
        <v>0</v>
      </c>
      <c r="AD50" s="681"/>
      <c r="AE50" s="681"/>
      <c r="AF50" s="681"/>
      <c r="AG50" s="687">
        <f>IFERROR(AE50-AC50,"-")</f>
        <v>0</v>
      </c>
      <c r="AH50" s="688" t="str">
        <f>IFERROR(AE50/AC50,"-")</f>
        <v>-</v>
      </c>
      <c r="AI50" s="683">
        <v>0</v>
      </c>
      <c r="AJ50" s="681"/>
      <c r="AK50" s="681"/>
      <c r="AL50" s="681"/>
      <c r="AM50" s="687">
        <f>IFERROR(AK50-AI50,"-")</f>
        <v>0</v>
      </c>
      <c r="AN50" s="688" t="str">
        <f>IFERROR(AK50/AI50,"-")</f>
        <v>-</v>
      </c>
      <c r="AO50" s="687">
        <f>AU50+BA50+BG50</f>
        <v>0</v>
      </c>
      <c r="AP50" s="681"/>
      <c r="AQ50" s="687">
        <f>AW50+BC50+BI50</f>
        <v>0</v>
      </c>
      <c r="AR50" s="681"/>
      <c r="AS50" s="687">
        <f>IFERROR(AQ50-AO50,"-")</f>
        <v>0</v>
      </c>
      <c r="AT50" s="688" t="str">
        <f>IFERROR(AQ50/AO50,"-")</f>
        <v>-</v>
      </c>
      <c r="AU50" s="683">
        <v>0</v>
      </c>
      <c r="AV50" s="681"/>
      <c r="AW50" s="681"/>
      <c r="AX50" s="681"/>
      <c r="AY50" s="687">
        <f>IFERROR(AW50-AU50,"-")</f>
        <v>0</v>
      </c>
      <c r="AZ50" s="688" t="str">
        <f>IFERROR(AW50/AU50,"-")</f>
        <v>-</v>
      </c>
      <c r="BA50" s="683">
        <v>0</v>
      </c>
      <c r="BB50" s="681"/>
      <c r="BC50" s="681"/>
      <c r="BD50" s="681"/>
      <c r="BE50" s="687">
        <f>IFERROR(BC50-BA50,"-")</f>
        <v>0</v>
      </c>
      <c r="BF50" s="688" t="str">
        <f>IFERROR(BC50/BA50,"-")</f>
        <v>-</v>
      </c>
      <c r="BG50" s="683">
        <v>0</v>
      </c>
      <c r="BH50" s="681"/>
      <c r="BI50" s="681"/>
      <c r="BJ50" s="681"/>
      <c r="BK50" s="687">
        <f>IFERROR(BI50-BG50,"-")</f>
        <v>0</v>
      </c>
      <c r="BL50" s="688" t="str">
        <f>IFERROR(BI50/BG50,"-")</f>
        <v>-</v>
      </c>
      <c r="BM50" s="687">
        <f>BS50+BY50+CE50</f>
        <v>0</v>
      </c>
      <c r="BN50" s="681"/>
      <c r="BO50" s="687">
        <f>BU50+CA50+CG50</f>
        <v>0</v>
      </c>
      <c r="BP50" s="681"/>
      <c r="BQ50" s="687">
        <f>IFERROR(BO50-BM50,"-")</f>
        <v>0</v>
      </c>
      <c r="BR50" s="688" t="str">
        <f>IFERROR(BO50/BM50,"-")</f>
        <v>-</v>
      </c>
      <c r="BS50" s="683">
        <v>0</v>
      </c>
      <c r="BT50" s="681"/>
      <c r="BU50" s="681"/>
      <c r="BV50" s="681"/>
      <c r="BW50" s="687">
        <f>IFERROR(BU50-BS50,"-")</f>
        <v>0</v>
      </c>
      <c r="BX50" s="688" t="str">
        <f>IFERROR(BU50/BS50,"-")</f>
        <v>-</v>
      </c>
      <c r="BY50" s="683">
        <v>0</v>
      </c>
      <c r="BZ50" s="681"/>
      <c r="CA50" s="681"/>
      <c r="CB50" s="681"/>
      <c r="CC50" s="687">
        <f>IFERROR(CA50-BY50,"-")</f>
        <v>0</v>
      </c>
      <c r="CD50" s="688" t="str">
        <f>IFERROR(CA50/BY50,"-")</f>
        <v>-</v>
      </c>
      <c r="CE50" s="683">
        <v>0</v>
      </c>
      <c r="CF50" s="681"/>
      <c r="CG50" s="681"/>
      <c r="CH50" s="681"/>
      <c r="CI50" s="687">
        <f>IFERROR(CG50-CE50,"-")</f>
        <v>0</v>
      </c>
      <c r="CJ50" s="688" t="str">
        <f>IFERROR(CG50/CE50,"-")</f>
        <v>-</v>
      </c>
      <c r="CK50" s="687">
        <f>CQ50+CW50+DC50</f>
        <v>0</v>
      </c>
      <c r="CL50" s="681"/>
      <c r="CM50" s="687">
        <f>CS50+CY50+DE50</f>
        <v>0</v>
      </c>
      <c r="CN50" s="681"/>
      <c r="CO50" s="687">
        <f>IFERROR(CM50-CK50,"-")</f>
        <v>0</v>
      </c>
      <c r="CP50" s="688" t="str">
        <f>IFERROR(CM50/CK50,"-")</f>
        <v>-</v>
      </c>
      <c r="CQ50" s="683">
        <v>0</v>
      </c>
      <c r="CR50" s="681"/>
      <c r="CS50" s="681"/>
      <c r="CT50" s="681"/>
      <c r="CU50" s="687">
        <f>IFERROR(CS50-CQ50,"-")</f>
        <v>0</v>
      </c>
      <c r="CV50" s="688" t="str">
        <f>IFERROR(CS50/CQ50,"-")</f>
        <v>-</v>
      </c>
      <c r="CW50" s="683">
        <v>0</v>
      </c>
      <c r="CX50" s="681"/>
      <c r="CY50" s="681"/>
      <c r="CZ50" s="681"/>
      <c r="DA50" s="687">
        <f>IFERROR(CY50-CW50,"-")</f>
        <v>0</v>
      </c>
      <c r="DB50" s="688" t="str">
        <f>IFERROR(CY50/CW50,"-")</f>
        <v>-</v>
      </c>
      <c r="DC50" s="683">
        <v>0</v>
      </c>
      <c r="DD50" s="681"/>
      <c r="DE50" s="681"/>
      <c r="DF50" s="681"/>
      <c r="DG50" s="687">
        <f>IFERROR(DE50-DC50,"-")</f>
        <v>0</v>
      </c>
      <c r="DH50" s="688" t="str">
        <f>IFERROR(DE50/DC50,"-")</f>
        <v>-</v>
      </c>
    </row>
    <row r="51" spans="2:112" ht="30" customHeight="1" outlineLevel="1">
      <c r="B51" s="112" t="s">
        <v>3820</v>
      </c>
      <c r="C51" s="651" t="s">
        <v>2822</v>
      </c>
      <c r="D51" s="204" t="s">
        <v>2692</v>
      </c>
      <c r="E51" s="528">
        <v>100330143</v>
      </c>
      <c r="F51" s="528"/>
      <c r="G51" s="529"/>
      <c r="H51" s="530" t="s">
        <v>3821</v>
      </c>
      <c r="I51" s="530"/>
      <c r="J51" s="665" t="s">
        <v>883</v>
      </c>
      <c r="K51" s="687">
        <f>Q51+AO51+BM51+CK51</f>
        <v>0</v>
      </c>
      <c r="L51" s="681"/>
      <c r="M51" s="687">
        <f>S51+AQ51+BO51+CM51</f>
        <v>0</v>
      </c>
      <c r="N51" s="681"/>
      <c r="O51" s="687">
        <f>IFERROR(M51-K51,"-")</f>
        <v>0</v>
      </c>
      <c r="P51" s="688" t="str">
        <f>IFERROR(M51/K51,"-")</f>
        <v>-</v>
      </c>
      <c r="Q51" s="687">
        <f>W51+AC51+AI51</f>
        <v>0</v>
      </c>
      <c r="R51" s="681"/>
      <c r="S51" s="687">
        <f>Y51+AE51+AK51</f>
        <v>0</v>
      </c>
      <c r="T51" s="681"/>
      <c r="U51" s="687">
        <f>IFERROR(S51-Q51,"-")</f>
        <v>0</v>
      </c>
      <c r="V51" s="688" t="str">
        <f>IFERROR(S51/Q51,"-")</f>
        <v>-</v>
      </c>
      <c r="W51" s="687">
        <f>W24-W32-W37</f>
        <v>0</v>
      </c>
      <c r="X51" s="681"/>
      <c r="Y51" s="687">
        <f>Y24-Y32-Y37</f>
        <v>0</v>
      </c>
      <c r="Z51" s="681"/>
      <c r="AA51" s="687">
        <f>IFERROR(Y51-W51,"-")</f>
        <v>0</v>
      </c>
      <c r="AB51" s="688" t="str">
        <f>IFERROR(Y51/W51,"-")</f>
        <v>-</v>
      </c>
      <c r="AC51" s="687">
        <f>AC24-AC32-AC37</f>
        <v>0</v>
      </c>
      <c r="AD51" s="681"/>
      <c r="AE51" s="687">
        <f>AE24-AE32-AE37</f>
        <v>0</v>
      </c>
      <c r="AF51" s="681"/>
      <c r="AG51" s="687">
        <f>IFERROR(AE51-AC51,"-")</f>
        <v>0</v>
      </c>
      <c r="AH51" s="688" t="str">
        <f>IFERROR(AE51/AC51,"-")</f>
        <v>-</v>
      </c>
      <c r="AI51" s="687">
        <f>AI24-AI32-AI37</f>
        <v>0</v>
      </c>
      <c r="AJ51" s="681"/>
      <c r="AK51" s="687">
        <f>AK24-AK32-AK37</f>
        <v>0</v>
      </c>
      <c r="AL51" s="681"/>
      <c r="AM51" s="687">
        <f>IFERROR(AK51-AI51,"-")</f>
        <v>0</v>
      </c>
      <c r="AN51" s="688" t="str">
        <f>IFERROR(AK51/AI51,"-")</f>
        <v>-</v>
      </c>
      <c r="AO51" s="687">
        <f>AU51+BA51+BG51</f>
        <v>0</v>
      </c>
      <c r="AP51" s="681"/>
      <c r="AQ51" s="687">
        <f>AW51+BC51+BI51</f>
        <v>0</v>
      </c>
      <c r="AR51" s="681"/>
      <c r="AS51" s="687">
        <f>IFERROR(AQ51-AO51,"-")</f>
        <v>0</v>
      </c>
      <c r="AT51" s="688" t="str">
        <f>IFERROR(AQ51/AO51,"-")</f>
        <v>-</v>
      </c>
      <c r="AU51" s="687">
        <f>AU24-AU32-AU37</f>
        <v>0</v>
      </c>
      <c r="AV51" s="681"/>
      <c r="AW51" s="687">
        <f>AW24-AW32-AW37</f>
        <v>0</v>
      </c>
      <c r="AX51" s="681"/>
      <c r="AY51" s="687">
        <f>IFERROR(AW51-AU51,"-")</f>
        <v>0</v>
      </c>
      <c r="AZ51" s="688" t="str">
        <f>IFERROR(AW51/AU51,"-")</f>
        <v>-</v>
      </c>
      <c r="BA51" s="687">
        <f>BA24-BA32-BA37</f>
        <v>0</v>
      </c>
      <c r="BB51" s="681"/>
      <c r="BC51" s="687">
        <f>BC24-BC32-BC37</f>
        <v>0</v>
      </c>
      <c r="BD51" s="681"/>
      <c r="BE51" s="687">
        <f>IFERROR(BC51-BA51,"-")</f>
        <v>0</v>
      </c>
      <c r="BF51" s="688" t="str">
        <f>IFERROR(BC51/BA51,"-")</f>
        <v>-</v>
      </c>
      <c r="BG51" s="687">
        <f>BG24-BG32-BG37</f>
        <v>0</v>
      </c>
      <c r="BH51" s="681"/>
      <c r="BI51" s="687">
        <f>BI24-BI32-BI37</f>
        <v>0</v>
      </c>
      <c r="BJ51" s="681"/>
      <c r="BK51" s="687">
        <f>IFERROR(BI51-BG51,"-")</f>
        <v>0</v>
      </c>
      <c r="BL51" s="688" t="str">
        <f>IFERROR(BI51/BG51,"-")</f>
        <v>-</v>
      </c>
      <c r="BM51" s="687">
        <f>BS51+BY51+CE51</f>
        <v>0</v>
      </c>
      <c r="BN51" s="681"/>
      <c r="BO51" s="687">
        <f>BU51+CA51+CG51</f>
        <v>0</v>
      </c>
      <c r="BP51" s="681"/>
      <c r="BQ51" s="687">
        <f>IFERROR(BO51-BM51,"-")</f>
        <v>0</v>
      </c>
      <c r="BR51" s="688" t="str">
        <f>IFERROR(BO51/BM51,"-")</f>
        <v>-</v>
      </c>
      <c r="BS51" s="687">
        <f>BS24-BS32-BS37</f>
        <v>0</v>
      </c>
      <c r="BT51" s="681"/>
      <c r="BU51" s="687">
        <f>BU24-BU32-BU37</f>
        <v>0</v>
      </c>
      <c r="BV51" s="681"/>
      <c r="BW51" s="687">
        <f>IFERROR(BU51-BS51,"-")</f>
        <v>0</v>
      </c>
      <c r="BX51" s="688" t="str">
        <f>IFERROR(BU51/BS51,"-")</f>
        <v>-</v>
      </c>
      <c r="BY51" s="687">
        <f>BY24-BY32-BY37</f>
        <v>0</v>
      </c>
      <c r="BZ51" s="681"/>
      <c r="CA51" s="687">
        <f>CA24-CA32-CA37</f>
        <v>0</v>
      </c>
      <c r="CB51" s="681"/>
      <c r="CC51" s="687">
        <f>IFERROR(CA51-BY51,"-")</f>
        <v>0</v>
      </c>
      <c r="CD51" s="688" t="str">
        <f>IFERROR(CA51/BY51,"-")</f>
        <v>-</v>
      </c>
      <c r="CE51" s="687">
        <f>CE24-CE32-CE37</f>
        <v>0</v>
      </c>
      <c r="CF51" s="681"/>
      <c r="CG51" s="687">
        <f>CG24-CG32-CG37</f>
        <v>0</v>
      </c>
      <c r="CH51" s="681"/>
      <c r="CI51" s="687">
        <f>IFERROR(CG51-CE51,"-")</f>
        <v>0</v>
      </c>
      <c r="CJ51" s="688" t="str">
        <f>IFERROR(CG51/CE51,"-")</f>
        <v>-</v>
      </c>
      <c r="CK51" s="687">
        <f>CQ51+CW51+DC51</f>
        <v>0</v>
      </c>
      <c r="CL51" s="681"/>
      <c r="CM51" s="687">
        <f>CS51+CY51+DE51</f>
        <v>0</v>
      </c>
      <c r="CN51" s="681"/>
      <c r="CO51" s="687">
        <f>IFERROR(CM51-CK51,"-")</f>
        <v>0</v>
      </c>
      <c r="CP51" s="688" t="str">
        <f>IFERROR(CM51/CK51,"-")</f>
        <v>-</v>
      </c>
      <c r="CQ51" s="687">
        <f>CQ24-CQ32-CQ37</f>
        <v>0</v>
      </c>
      <c r="CR51" s="681"/>
      <c r="CS51" s="687">
        <f>CS24-CS32-CS37</f>
        <v>0</v>
      </c>
      <c r="CT51" s="681"/>
      <c r="CU51" s="687">
        <f>IFERROR(CS51-CQ51,"-")</f>
        <v>0</v>
      </c>
      <c r="CV51" s="688" t="str">
        <f>IFERROR(CS51/CQ51,"-")</f>
        <v>-</v>
      </c>
      <c r="CW51" s="687">
        <f>CW24-CW32-CW37</f>
        <v>0</v>
      </c>
      <c r="CX51" s="681"/>
      <c r="CY51" s="687">
        <f>CY24-CY32-CY37</f>
        <v>0</v>
      </c>
      <c r="CZ51" s="681"/>
      <c r="DA51" s="687">
        <f>IFERROR(CY51-CW51,"-")</f>
        <v>0</v>
      </c>
      <c r="DB51" s="688" t="str">
        <f>IFERROR(CY51/CW51,"-")</f>
        <v>-</v>
      </c>
      <c r="DC51" s="687">
        <f>DC24-DC32-DC37</f>
        <v>0</v>
      </c>
      <c r="DD51" s="681"/>
      <c r="DE51" s="687">
        <f>DE24-DE32-DE37</f>
        <v>0</v>
      </c>
      <c r="DF51" s="681"/>
      <c r="DG51" s="687">
        <f>IFERROR(DE51-DC51,"-")</f>
        <v>0</v>
      </c>
      <c r="DH51" s="688" t="str">
        <f>IFERROR(DE51/DC51,"-")</f>
        <v>-</v>
      </c>
    </row>
    <row r="52" spans="2:112">
      <c r="C52" s="205"/>
    </row>
    <row r="53" spans="2:112">
      <c r="C53" s="84"/>
      <c r="D53" s="138" t="s">
        <v>3485</v>
      </c>
      <c r="E53" s="138"/>
      <c r="F53" s="138"/>
      <c r="G53" s="138"/>
      <c r="H53" s="138"/>
      <c r="I53" s="138"/>
    </row>
    <row r="54" spans="2:112">
      <c r="B54" s="83"/>
      <c r="C54" s="39"/>
      <c r="D54" s="138"/>
      <c r="E54" s="138"/>
      <c r="F54" s="138"/>
      <c r="G54" s="138"/>
      <c r="H54" s="138"/>
      <c r="I54" s="138"/>
    </row>
    <row r="55" spans="2:112" ht="18.75" customHeight="1"/>
    <row r="56" spans="2:112" ht="18.75" customHeight="1"/>
    <row r="57" spans="2:112">
      <c r="C57" s="205"/>
    </row>
    <row r="58" spans="2:112">
      <c r="C58" s="205"/>
    </row>
    <row r="60" spans="2:112">
      <c r="D60" s="133" t="s">
        <v>3822</v>
      </c>
      <c r="E60" s="377"/>
      <c r="F60" s="532"/>
      <c r="G60" s="532"/>
      <c r="H60" s="377"/>
      <c r="I60" s="532"/>
      <c r="J60" s="134"/>
    </row>
  </sheetData>
  <mergeCells count="110">
    <mergeCell ref="DG7:DH7"/>
    <mergeCell ref="AO7:AO8"/>
    <mergeCell ref="AQ7:AQ8"/>
    <mergeCell ref="B6:B8"/>
    <mergeCell ref="BY7:BY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C7:DC8"/>
    <mergeCell ref="C11:C12"/>
    <mergeCell ref="C13:C14"/>
    <mergeCell ref="D22:D23"/>
    <mergeCell ref="DA7:DB7"/>
    <mergeCell ref="BK7:BL7"/>
    <mergeCell ref="L7:L8"/>
    <mergeCell ref="C18:C19"/>
    <mergeCell ref="CK7:CK8"/>
    <mergeCell ref="CZ7:CZ8"/>
    <mergeCell ref="DD7:DD8"/>
    <mergeCell ref="DF7:DF8"/>
    <mergeCell ref="D20:D21"/>
    <mergeCell ref="BG7:BG8"/>
    <mergeCell ref="Q7:Q8"/>
    <mergeCell ref="BS7:BS8"/>
    <mergeCell ref="BU7:BU8"/>
    <mergeCell ref="AR7:AR8"/>
    <mergeCell ref="BE7:BF7"/>
    <mergeCell ref="C49:C50"/>
    <mergeCell ref="N7:N8"/>
    <mergeCell ref="BN7:BN8"/>
    <mergeCell ref="BP7:BP8"/>
    <mergeCell ref="BZ7:BZ8"/>
    <mergeCell ref="CB7:CB8"/>
    <mergeCell ref="C20:C21"/>
    <mergeCell ref="R7:R8"/>
    <mergeCell ref="CE7:CE8"/>
    <mergeCell ref="AJ7:AJ8"/>
    <mergeCell ref="AL7:AL8"/>
    <mergeCell ref="D49:D50"/>
    <mergeCell ref="D11:D12"/>
    <mergeCell ref="AI7:AI8"/>
    <mergeCell ref="D18:D19"/>
    <mergeCell ref="CA7:CA8"/>
    <mergeCell ref="CC7:CD7"/>
    <mergeCell ref="T7:T8"/>
    <mergeCell ref="C16:C17"/>
    <mergeCell ref="D13:D14"/>
    <mergeCell ref="D16:D17"/>
    <mergeCell ref="C22:C23"/>
    <mergeCell ref="AX7:AX8"/>
    <mergeCell ref="E7:E8"/>
    <mergeCell ref="CR7:CR8"/>
    <mergeCell ref="D6:D8"/>
    <mergeCell ref="AU7:AU8"/>
    <mergeCell ref="U7:V7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BT7:BT8"/>
    <mergeCell ref="G7:G8"/>
    <mergeCell ref="I7:I8"/>
    <mergeCell ref="BI7:BI8"/>
    <mergeCell ref="S7:S8"/>
    <mergeCell ref="W7:W8"/>
    <mergeCell ref="CT7:CT8"/>
    <mergeCell ref="CF7:CF8"/>
    <mergeCell ref="Y7:Y8"/>
    <mergeCell ref="CM7:CM8"/>
    <mergeCell ref="CO7:CP7"/>
    <mergeCell ref="AF7:AF8"/>
    <mergeCell ref="AP7:AP8"/>
    <mergeCell ref="BB7:BB8"/>
    <mergeCell ref="BD7:BD8"/>
    <mergeCell ref="AV7:AV8"/>
    <mergeCell ref="F7:F8"/>
    <mergeCell ref="BH7:BH8"/>
    <mergeCell ref="CG7:CG8"/>
    <mergeCell ref="O7:P7"/>
    <mergeCell ref="BA7:BA8"/>
    <mergeCell ref="BC7:BC8"/>
    <mergeCell ref="M7:M8"/>
    <mergeCell ref="BO7:BO8"/>
    <mergeCell ref="BW7:BX7"/>
    <mergeCell ref="AA7:AB7"/>
    <mergeCell ref="CN7:CN8"/>
    <mergeCell ref="CL7:CL8"/>
    <mergeCell ref="BV7:BV8"/>
  </mergeCells>
  <conditionalFormatting sqref="O10:O51 P10:P51 U10:U51 V10:V51 AA10:AA51 AB10:AB51 AG10:AG51 AH10:AH51 AM10:AM51 AN10:AN51 AS10:AS51 AT10:AT51 AY10:AY51 AZ10:AZ51 BE10:BE51 BF10:BF51 BK10:BK51 BL10:BL51 BQ10:BQ51 BR10:BR51 BW10:BW51 BX10:BX51 CC10:CC51 CD10:CD51 CI10:CI51 CJ10:CJ51 CO10:CO51 CP10:CP51 CU10:CU51 CV10:CV51 DA10:DA51 DB10:DB51 DG10:DG51 DH10:DH51">
    <cfRule type="cellIs" dxfId="42" priority="1" operator="equal">
      <formula>0</formula>
    </cfRule>
    <cfRule type="cellIs" dxfId="41" priority="2" operator="lessThan">
      <formula>0</formula>
    </cfRule>
    <cfRule type="cellIs" dxfId="40" priority="3" operator="greaterThan">
      <formula>0</formula>
    </cfRule>
  </conditionalFormatting>
  <conditionalFormatting sqref="L10:L51 N10:N51 R10:R51 T10:T51 X10:X51 Z10:Z51 AD10:AD51 AF10:AF51 AJ10:AJ51 AL10:AL51 AP10:AP51 AR10:AR51 AV10:AV51 AX10:AX51 BB10:BB51 BD10:BD51 BH10:BH51 BJ10:BJ51 BN10:BN51 BP10:BP51 BT10:BT51 BV10:BV51 BZ10:BZ51 CB10:CB51 CF10:CF51 CH10:CH51 CL10:CL51 CN10:CN51 CR10:CR51 CT10:CT51 CX10:CX51 CZ10:CZ51 DD10:DD51 DF10:DF51">
    <cfRule type="cellIs" dxfId="39" priority="4" operator="equal">
      <formula>0</formula>
    </cfRule>
  </conditionalFormatting>
  <pageMargins left="0.7" right="0.7" top="0.75" bottom="0.75" header="0.3" footer="0.3"/>
  <pageSetup paperSize="9" scale="69" fitToHeight="0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tabColor theme="8" tint="0.59999389629810485"/>
    <pageSetUpPr fitToPage="1"/>
  </sheetPr>
  <dimension ref="A1:DH67"/>
  <sheetViews>
    <sheetView topLeftCell="C1" zoomScale="60" zoomScaleNormal="60" workbookViewId="0">
      <pane xSplit="8" ySplit="10" topLeftCell="K11" activePane="bottomRight" state="frozen"/>
      <selection activeCell="C1" sqref="C1"/>
      <selection pane="topRight" activeCell="K1" sqref="K1"/>
      <selection pane="bottomLeft" activeCell="C11" sqref="C11"/>
      <selection pane="bottomRight" activeCell="E1" sqref="E1:I1048576"/>
    </sheetView>
  </sheetViews>
  <sheetFormatPr defaultColWidth="25" defaultRowHeight="19.5" outlineLevelRow="1" outlineLevelCol="1"/>
  <cols>
    <col min="1" max="1" width="37.7109375" style="178" hidden="1" customWidth="1" outlineLevel="1"/>
    <col min="2" max="2" width="10.28515625" style="323" hidden="1" customWidth="1" outlineLevel="1"/>
    <col min="3" max="3" width="12.140625" style="84" bestFit="1" customWidth="1" collapsed="1"/>
    <col min="4" max="4" width="80.5703125" style="323" customWidth="1"/>
    <col min="5" max="9" width="21.85546875" style="323" customWidth="1" outlineLevel="1"/>
    <col min="10" max="10" width="12.85546875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15" customHeight="1"/>
    <row r="2" spans="1:112" ht="15" customHeight="1"/>
    <row r="3" spans="1:112" ht="20.25" customHeight="1">
      <c r="C3" s="864" t="s">
        <v>3823</v>
      </c>
      <c r="D3" s="795"/>
      <c r="E3" s="795"/>
      <c r="F3" s="795"/>
      <c r="G3" s="795"/>
      <c r="H3" s="795"/>
      <c r="I3" s="795"/>
      <c r="J3" s="796"/>
    </row>
    <row r="4" spans="1:112" ht="50.25" customHeight="1"/>
    <row r="5" spans="1:112" ht="15" customHeight="1"/>
    <row r="6" spans="1:112" ht="19.5" customHeight="1">
      <c r="C6" s="363" t="s">
        <v>3824</v>
      </c>
    </row>
    <row r="7" spans="1:112" ht="20.100000000000001" customHeight="1">
      <c r="B7" s="792" t="s">
        <v>1868</v>
      </c>
      <c r="C7" s="863" t="s">
        <v>2735</v>
      </c>
      <c r="D7" s="861" t="s">
        <v>12</v>
      </c>
      <c r="E7" s="770" t="s">
        <v>13</v>
      </c>
      <c r="F7" s="771"/>
      <c r="G7" s="771"/>
      <c r="H7" s="771"/>
      <c r="I7" s="772"/>
      <c r="J7" s="790" t="s">
        <v>1434</v>
      </c>
      <c r="K7" s="680" t="s">
        <v>15</v>
      </c>
      <c r="L7" s="681"/>
      <c r="M7" s="680" t="s">
        <v>16</v>
      </c>
      <c r="N7" s="681"/>
      <c r="O7" s="681"/>
      <c r="P7" s="681"/>
      <c r="Q7" s="680" t="s">
        <v>17</v>
      </c>
      <c r="R7" s="681"/>
      <c r="S7" s="680" t="s">
        <v>18</v>
      </c>
      <c r="T7" s="681"/>
      <c r="U7" s="681"/>
      <c r="V7" s="681"/>
      <c r="W7" s="680" t="s">
        <v>19</v>
      </c>
      <c r="X7" s="681"/>
      <c r="Y7" s="680" t="s">
        <v>20</v>
      </c>
      <c r="Z7" s="681"/>
      <c r="AA7" s="681"/>
      <c r="AB7" s="681"/>
      <c r="AC7" s="680" t="s">
        <v>21</v>
      </c>
      <c r="AD7" s="681"/>
      <c r="AE7" s="680" t="s">
        <v>22</v>
      </c>
      <c r="AF7" s="681"/>
      <c r="AG7" s="681"/>
      <c r="AH7" s="681"/>
      <c r="AI7" s="680" t="s">
        <v>23</v>
      </c>
      <c r="AJ7" s="681"/>
      <c r="AK7" s="680" t="s">
        <v>24</v>
      </c>
      <c r="AL7" s="681"/>
      <c r="AM7" s="681"/>
      <c r="AN7" s="681"/>
      <c r="AO7" s="680" t="s">
        <v>25</v>
      </c>
      <c r="AP7" s="681"/>
      <c r="AQ7" s="680" t="s">
        <v>26</v>
      </c>
      <c r="AR7" s="681"/>
      <c r="AS7" s="681"/>
      <c r="AT7" s="681"/>
      <c r="AU7" s="680" t="s">
        <v>27</v>
      </c>
      <c r="AV7" s="681"/>
      <c r="AW7" s="680" t="s">
        <v>28</v>
      </c>
      <c r="AX7" s="681"/>
      <c r="AY7" s="681"/>
      <c r="AZ7" s="681"/>
      <c r="BA7" s="680" t="s">
        <v>29</v>
      </c>
      <c r="BB7" s="681"/>
      <c r="BC7" s="680" t="s">
        <v>30</v>
      </c>
      <c r="BD7" s="681"/>
      <c r="BE7" s="681"/>
      <c r="BF7" s="681"/>
      <c r="BG7" s="680" t="s">
        <v>31</v>
      </c>
      <c r="BH7" s="681"/>
      <c r="BI7" s="680" t="s">
        <v>32</v>
      </c>
      <c r="BJ7" s="681"/>
      <c r="BK7" s="681"/>
      <c r="BL7" s="681"/>
      <c r="BM7" s="680" t="s">
        <v>33</v>
      </c>
      <c r="BN7" s="681"/>
      <c r="BO7" s="680" t="s">
        <v>34</v>
      </c>
      <c r="BP7" s="681"/>
      <c r="BQ7" s="681"/>
      <c r="BR7" s="681"/>
      <c r="BS7" s="680" t="s">
        <v>35</v>
      </c>
      <c r="BT7" s="681"/>
      <c r="BU7" s="680" t="s">
        <v>36</v>
      </c>
      <c r="BV7" s="681"/>
      <c r="BW7" s="681"/>
      <c r="BX7" s="681"/>
      <c r="BY7" s="680" t="s">
        <v>37</v>
      </c>
      <c r="BZ7" s="681"/>
      <c r="CA7" s="680" t="s">
        <v>38</v>
      </c>
      <c r="CB7" s="681"/>
      <c r="CC7" s="681"/>
      <c r="CD7" s="681"/>
      <c r="CE7" s="680" t="s">
        <v>39</v>
      </c>
      <c r="CF7" s="681"/>
      <c r="CG7" s="680" t="s">
        <v>40</v>
      </c>
      <c r="CH7" s="681"/>
      <c r="CI7" s="681"/>
      <c r="CJ7" s="681"/>
      <c r="CK7" s="680" t="s">
        <v>41</v>
      </c>
      <c r="CL7" s="681"/>
      <c r="CM7" s="680" t="s">
        <v>42</v>
      </c>
      <c r="CN7" s="681"/>
      <c r="CO7" s="681"/>
      <c r="CP7" s="681"/>
      <c r="CQ7" s="680" t="s">
        <v>43</v>
      </c>
      <c r="CR7" s="681"/>
      <c r="CS7" s="680" t="s">
        <v>44</v>
      </c>
      <c r="CT7" s="681"/>
      <c r="CU7" s="681"/>
      <c r="CV7" s="681"/>
      <c r="CW7" s="680" t="s">
        <v>45</v>
      </c>
      <c r="CX7" s="681"/>
      <c r="CY7" s="680" t="s">
        <v>46</v>
      </c>
      <c r="CZ7" s="681"/>
      <c r="DA7" s="681"/>
      <c r="DB7" s="681"/>
      <c r="DC7" s="680" t="s">
        <v>47</v>
      </c>
      <c r="DD7" s="681"/>
      <c r="DE7" s="680" t="s">
        <v>48</v>
      </c>
      <c r="DF7" s="681"/>
      <c r="DG7" s="681"/>
      <c r="DH7" s="681"/>
    </row>
    <row r="8" spans="1:112" ht="39.950000000000003" customHeight="1">
      <c r="B8" s="795"/>
      <c r="C8" s="766"/>
      <c r="D8" s="766"/>
      <c r="E8" s="752" t="s">
        <v>49</v>
      </c>
      <c r="F8" s="752" t="s">
        <v>50</v>
      </c>
      <c r="G8" s="752" t="s">
        <v>51</v>
      </c>
      <c r="H8" s="752" t="s">
        <v>52</v>
      </c>
      <c r="I8" s="752" t="s">
        <v>53</v>
      </c>
      <c r="J8" s="766"/>
      <c r="K8" s="750" t="s">
        <v>54</v>
      </c>
      <c r="L8" s="748" t="s">
        <v>1870</v>
      </c>
      <c r="M8" s="750" t="s">
        <v>55</v>
      </c>
      <c r="N8" s="748" t="s">
        <v>1870</v>
      </c>
      <c r="O8" s="748" t="s">
        <v>56</v>
      </c>
      <c r="P8" s="749"/>
      <c r="Q8" s="750" t="s">
        <v>54</v>
      </c>
      <c r="R8" s="748" t="s">
        <v>1870</v>
      </c>
      <c r="S8" s="750" t="s">
        <v>55</v>
      </c>
      <c r="T8" s="748" t="s">
        <v>1870</v>
      </c>
      <c r="U8" s="748" t="s">
        <v>56</v>
      </c>
      <c r="V8" s="749"/>
      <c r="W8" s="750" t="s">
        <v>54</v>
      </c>
      <c r="X8" s="748" t="s">
        <v>1870</v>
      </c>
      <c r="Y8" s="750" t="s">
        <v>55</v>
      </c>
      <c r="Z8" s="748" t="s">
        <v>1870</v>
      </c>
      <c r="AA8" s="748" t="s">
        <v>56</v>
      </c>
      <c r="AB8" s="749"/>
      <c r="AC8" s="750" t="s">
        <v>54</v>
      </c>
      <c r="AD8" s="748" t="s">
        <v>1870</v>
      </c>
      <c r="AE8" s="750" t="s">
        <v>55</v>
      </c>
      <c r="AF8" s="748" t="s">
        <v>1870</v>
      </c>
      <c r="AG8" s="748" t="s">
        <v>56</v>
      </c>
      <c r="AH8" s="749"/>
      <c r="AI8" s="750" t="s">
        <v>54</v>
      </c>
      <c r="AJ8" s="748" t="s">
        <v>1870</v>
      </c>
      <c r="AK8" s="750" t="s">
        <v>55</v>
      </c>
      <c r="AL8" s="748" t="s">
        <v>1870</v>
      </c>
      <c r="AM8" s="748" t="s">
        <v>56</v>
      </c>
      <c r="AN8" s="749"/>
      <c r="AO8" s="750" t="s">
        <v>54</v>
      </c>
      <c r="AP8" s="748" t="s">
        <v>1870</v>
      </c>
      <c r="AQ8" s="750" t="s">
        <v>55</v>
      </c>
      <c r="AR8" s="748" t="s">
        <v>1870</v>
      </c>
      <c r="AS8" s="748" t="s">
        <v>56</v>
      </c>
      <c r="AT8" s="749"/>
      <c r="AU8" s="750" t="s">
        <v>54</v>
      </c>
      <c r="AV8" s="748" t="s">
        <v>1870</v>
      </c>
      <c r="AW8" s="750" t="s">
        <v>55</v>
      </c>
      <c r="AX8" s="748" t="s">
        <v>1870</v>
      </c>
      <c r="AY8" s="748" t="s">
        <v>56</v>
      </c>
      <c r="AZ8" s="749"/>
      <c r="BA8" s="750" t="s">
        <v>54</v>
      </c>
      <c r="BB8" s="748" t="s">
        <v>1870</v>
      </c>
      <c r="BC8" s="750" t="s">
        <v>55</v>
      </c>
      <c r="BD8" s="748" t="s">
        <v>1870</v>
      </c>
      <c r="BE8" s="748" t="s">
        <v>56</v>
      </c>
      <c r="BF8" s="749"/>
      <c r="BG8" s="750" t="s">
        <v>54</v>
      </c>
      <c r="BH8" s="748" t="s">
        <v>1870</v>
      </c>
      <c r="BI8" s="750" t="s">
        <v>55</v>
      </c>
      <c r="BJ8" s="748" t="s">
        <v>1870</v>
      </c>
      <c r="BK8" s="748" t="s">
        <v>56</v>
      </c>
      <c r="BL8" s="749"/>
      <c r="BM8" s="750" t="s">
        <v>54</v>
      </c>
      <c r="BN8" s="748" t="s">
        <v>1870</v>
      </c>
      <c r="BO8" s="750" t="s">
        <v>55</v>
      </c>
      <c r="BP8" s="748" t="s">
        <v>1870</v>
      </c>
      <c r="BQ8" s="748" t="s">
        <v>56</v>
      </c>
      <c r="BR8" s="749"/>
      <c r="BS8" s="750" t="s">
        <v>54</v>
      </c>
      <c r="BT8" s="748" t="s">
        <v>1870</v>
      </c>
      <c r="BU8" s="750" t="s">
        <v>55</v>
      </c>
      <c r="BV8" s="748" t="s">
        <v>1870</v>
      </c>
      <c r="BW8" s="748" t="s">
        <v>56</v>
      </c>
      <c r="BX8" s="749"/>
      <c r="BY8" s="750" t="s">
        <v>54</v>
      </c>
      <c r="BZ8" s="748" t="s">
        <v>1870</v>
      </c>
      <c r="CA8" s="750" t="s">
        <v>55</v>
      </c>
      <c r="CB8" s="748" t="s">
        <v>1870</v>
      </c>
      <c r="CC8" s="748" t="s">
        <v>56</v>
      </c>
      <c r="CD8" s="749"/>
      <c r="CE8" s="750" t="s">
        <v>54</v>
      </c>
      <c r="CF8" s="748" t="s">
        <v>1870</v>
      </c>
      <c r="CG8" s="750" t="s">
        <v>55</v>
      </c>
      <c r="CH8" s="748" t="s">
        <v>1870</v>
      </c>
      <c r="CI8" s="748" t="s">
        <v>56</v>
      </c>
      <c r="CJ8" s="749"/>
      <c r="CK8" s="750" t="s">
        <v>54</v>
      </c>
      <c r="CL8" s="748" t="s">
        <v>1870</v>
      </c>
      <c r="CM8" s="750" t="s">
        <v>55</v>
      </c>
      <c r="CN8" s="748" t="s">
        <v>1870</v>
      </c>
      <c r="CO8" s="748" t="s">
        <v>56</v>
      </c>
      <c r="CP8" s="749"/>
      <c r="CQ8" s="750" t="s">
        <v>54</v>
      </c>
      <c r="CR8" s="748" t="s">
        <v>1870</v>
      </c>
      <c r="CS8" s="750" t="s">
        <v>55</v>
      </c>
      <c r="CT8" s="748" t="s">
        <v>1870</v>
      </c>
      <c r="CU8" s="748" t="s">
        <v>56</v>
      </c>
      <c r="CV8" s="749"/>
      <c r="CW8" s="750" t="s">
        <v>54</v>
      </c>
      <c r="CX8" s="748" t="s">
        <v>1870</v>
      </c>
      <c r="CY8" s="750" t="s">
        <v>55</v>
      </c>
      <c r="CZ8" s="748" t="s">
        <v>1870</v>
      </c>
      <c r="DA8" s="748" t="s">
        <v>56</v>
      </c>
      <c r="DB8" s="749"/>
      <c r="DC8" s="750" t="s">
        <v>54</v>
      </c>
      <c r="DD8" s="748" t="s">
        <v>1870</v>
      </c>
      <c r="DE8" s="750" t="s">
        <v>55</v>
      </c>
      <c r="DF8" s="748" t="s">
        <v>1870</v>
      </c>
      <c r="DG8" s="748" t="s">
        <v>56</v>
      </c>
      <c r="DH8" s="749"/>
    </row>
    <row r="9" spans="1:112" ht="20.100000000000001" customHeight="1">
      <c r="B9" s="795"/>
      <c r="C9" s="766"/>
      <c r="D9" s="766"/>
      <c r="E9" s="753"/>
      <c r="F9" s="753"/>
      <c r="G9" s="753"/>
      <c r="H9" s="753"/>
      <c r="I9" s="753"/>
      <c r="J9" s="751"/>
      <c r="K9" s="751"/>
      <c r="L9" s="751"/>
      <c r="M9" s="751"/>
      <c r="N9" s="751"/>
      <c r="O9" s="682" t="s">
        <v>57</v>
      </c>
      <c r="P9" s="682" t="s">
        <v>58</v>
      </c>
      <c r="Q9" s="751"/>
      <c r="R9" s="751"/>
      <c r="S9" s="751"/>
      <c r="T9" s="751"/>
      <c r="U9" s="682" t="s">
        <v>57</v>
      </c>
      <c r="V9" s="682" t="s">
        <v>58</v>
      </c>
      <c r="W9" s="751"/>
      <c r="X9" s="751"/>
      <c r="Y9" s="751"/>
      <c r="Z9" s="751"/>
      <c r="AA9" s="682" t="s">
        <v>57</v>
      </c>
      <c r="AB9" s="682" t="s">
        <v>58</v>
      </c>
      <c r="AC9" s="751"/>
      <c r="AD9" s="751"/>
      <c r="AE9" s="751"/>
      <c r="AF9" s="751"/>
      <c r="AG9" s="682" t="s">
        <v>57</v>
      </c>
      <c r="AH9" s="682" t="s">
        <v>58</v>
      </c>
      <c r="AI9" s="751"/>
      <c r="AJ9" s="751"/>
      <c r="AK9" s="751"/>
      <c r="AL9" s="751"/>
      <c r="AM9" s="682" t="s">
        <v>57</v>
      </c>
      <c r="AN9" s="682" t="s">
        <v>58</v>
      </c>
      <c r="AO9" s="751"/>
      <c r="AP9" s="751"/>
      <c r="AQ9" s="751"/>
      <c r="AR9" s="751"/>
      <c r="AS9" s="682" t="s">
        <v>57</v>
      </c>
      <c r="AT9" s="682" t="s">
        <v>58</v>
      </c>
      <c r="AU9" s="751"/>
      <c r="AV9" s="751"/>
      <c r="AW9" s="751"/>
      <c r="AX9" s="751"/>
      <c r="AY9" s="682" t="s">
        <v>57</v>
      </c>
      <c r="AZ9" s="682" t="s">
        <v>58</v>
      </c>
      <c r="BA9" s="751"/>
      <c r="BB9" s="751"/>
      <c r="BC9" s="751"/>
      <c r="BD9" s="751"/>
      <c r="BE9" s="682" t="s">
        <v>57</v>
      </c>
      <c r="BF9" s="682" t="s">
        <v>58</v>
      </c>
      <c r="BG9" s="751"/>
      <c r="BH9" s="751"/>
      <c r="BI9" s="751"/>
      <c r="BJ9" s="751"/>
      <c r="BK9" s="682" t="s">
        <v>57</v>
      </c>
      <c r="BL9" s="682" t="s">
        <v>58</v>
      </c>
      <c r="BM9" s="751"/>
      <c r="BN9" s="751"/>
      <c r="BO9" s="751"/>
      <c r="BP9" s="751"/>
      <c r="BQ9" s="682" t="s">
        <v>57</v>
      </c>
      <c r="BR9" s="682" t="s">
        <v>58</v>
      </c>
      <c r="BS9" s="751"/>
      <c r="BT9" s="751"/>
      <c r="BU9" s="751"/>
      <c r="BV9" s="751"/>
      <c r="BW9" s="682" t="s">
        <v>57</v>
      </c>
      <c r="BX9" s="682" t="s">
        <v>58</v>
      </c>
      <c r="BY9" s="751"/>
      <c r="BZ9" s="751"/>
      <c r="CA9" s="751"/>
      <c r="CB9" s="751"/>
      <c r="CC9" s="682" t="s">
        <v>57</v>
      </c>
      <c r="CD9" s="682" t="s">
        <v>58</v>
      </c>
      <c r="CE9" s="751"/>
      <c r="CF9" s="751"/>
      <c r="CG9" s="751"/>
      <c r="CH9" s="751"/>
      <c r="CI9" s="682" t="s">
        <v>57</v>
      </c>
      <c r="CJ9" s="682" t="s">
        <v>58</v>
      </c>
      <c r="CK9" s="751"/>
      <c r="CL9" s="751"/>
      <c r="CM9" s="751"/>
      <c r="CN9" s="751"/>
      <c r="CO9" s="682" t="s">
        <v>57</v>
      </c>
      <c r="CP9" s="682" t="s">
        <v>58</v>
      </c>
      <c r="CQ9" s="751"/>
      <c r="CR9" s="751"/>
      <c r="CS9" s="751"/>
      <c r="CT9" s="751"/>
      <c r="CU9" s="682" t="s">
        <v>57</v>
      </c>
      <c r="CV9" s="682" t="s">
        <v>58</v>
      </c>
      <c r="CW9" s="751"/>
      <c r="CX9" s="751"/>
      <c r="CY9" s="751"/>
      <c r="CZ9" s="751"/>
      <c r="DA9" s="682" t="s">
        <v>57</v>
      </c>
      <c r="DB9" s="682" t="s">
        <v>58</v>
      </c>
      <c r="DC9" s="751"/>
      <c r="DD9" s="751"/>
      <c r="DE9" s="751"/>
      <c r="DF9" s="751"/>
      <c r="DG9" s="682" t="s">
        <v>57</v>
      </c>
      <c r="DH9" s="682" t="s">
        <v>58</v>
      </c>
    </row>
    <row r="10" spans="1:112" ht="20.100000000000001" hidden="1" customHeight="1">
      <c r="B10" s="607"/>
      <c r="C10" s="646"/>
      <c r="D10" s="654"/>
      <c r="E10" s="391"/>
      <c r="F10" s="391"/>
      <c r="G10" s="391"/>
      <c r="H10" s="391"/>
      <c r="I10" s="391"/>
      <c r="J10" s="206"/>
      <c r="K10" s="683" t="s">
        <v>59</v>
      </c>
      <c r="L10" s="683"/>
      <c r="M10" s="683" t="s">
        <v>60</v>
      </c>
      <c r="N10" s="683"/>
      <c r="O10" s="683"/>
      <c r="P10" s="683"/>
      <c r="Q10" s="683" t="s">
        <v>61</v>
      </c>
      <c r="R10" s="683"/>
      <c r="S10" s="683" t="s">
        <v>62</v>
      </c>
      <c r="T10" s="683"/>
      <c r="U10" s="683"/>
      <c r="V10" s="683"/>
      <c r="W10" s="683" t="s">
        <v>63</v>
      </c>
      <c r="X10" s="683"/>
      <c r="Y10" s="683" t="s">
        <v>64</v>
      </c>
      <c r="Z10" s="683"/>
      <c r="AA10" s="683"/>
      <c r="AB10" s="683"/>
      <c r="AC10" s="683" t="s">
        <v>65</v>
      </c>
      <c r="AD10" s="683"/>
      <c r="AE10" s="683" t="s">
        <v>66</v>
      </c>
      <c r="AF10" s="683"/>
      <c r="AG10" s="683"/>
      <c r="AH10" s="683"/>
      <c r="AI10" s="683" t="s">
        <v>67</v>
      </c>
      <c r="AJ10" s="683"/>
      <c r="AK10" s="683" t="s">
        <v>68</v>
      </c>
      <c r="AL10" s="683"/>
      <c r="AM10" s="683"/>
      <c r="AN10" s="683"/>
      <c r="AO10" s="683" t="s">
        <v>69</v>
      </c>
      <c r="AP10" s="683"/>
      <c r="AQ10" s="683" t="s">
        <v>70</v>
      </c>
      <c r="AR10" s="683"/>
      <c r="AS10" s="683"/>
      <c r="AT10" s="683"/>
      <c r="AU10" s="683" t="s">
        <v>71</v>
      </c>
      <c r="AV10" s="683"/>
      <c r="AW10" s="683" t="s">
        <v>72</v>
      </c>
      <c r="AX10" s="683"/>
      <c r="AY10" s="683"/>
      <c r="AZ10" s="683"/>
      <c r="BA10" s="683" t="s">
        <v>73</v>
      </c>
      <c r="BB10" s="683"/>
      <c r="BC10" s="683" t="s">
        <v>74</v>
      </c>
      <c r="BD10" s="683"/>
      <c r="BE10" s="683"/>
      <c r="BF10" s="683"/>
      <c r="BG10" s="683" t="s">
        <v>75</v>
      </c>
      <c r="BH10" s="683"/>
      <c r="BI10" s="683" t="s">
        <v>76</v>
      </c>
      <c r="BJ10" s="683"/>
      <c r="BK10" s="683"/>
      <c r="BL10" s="683"/>
      <c r="BM10" s="683" t="s">
        <v>77</v>
      </c>
      <c r="BN10" s="683"/>
      <c r="BO10" s="683" t="s">
        <v>78</v>
      </c>
      <c r="BP10" s="683"/>
      <c r="BQ10" s="683"/>
      <c r="BR10" s="683"/>
      <c r="BS10" s="683" t="s">
        <v>79</v>
      </c>
      <c r="BT10" s="683"/>
      <c r="BU10" s="683" t="s">
        <v>80</v>
      </c>
      <c r="BV10" s="683"/>
      <c r="BW10" s="683"/>
      <c r="BX10" s="683"/>
      <c r="BY10" s="683" t="s">
        <v>81</v>
      </c>
      <c r="BZ10" s="683"/>
      <c r="CA10" s="683" t="s">
        <v>82</v>
      </c>
      <c r="CB10" s="683"/>
      <c r="CC10" s="683"/>
      <c r="CD10" s="683"/>
      <c r="CE10" s="683" t="s">
        <v>83</v>
      </c>
      <c r="CF10" s="683"/>
      <c r="CG10" s="683" t="s">
        <v>84</v>
      </c>
      <c r="CH10" s="683"/>
      <c r="CI10" s="683"/>
      <c r="CJ10" s="683"/>
      <c r="CK10" s="683" t="s">
        <v>85</v>
      </c>
      <c r="CL10" s="683"/>
      <c r="CM10" s="683" t="s">
        <v>86</v>
      </c>
      <c r="CN10" s="683"/>
      <c r="CO10" s="683"/>
      <c r="CP10" s="683"/>
      <c r="CQ10" s="683" t="s">
        <v>87</v>
      </c>
      <c r="CR10" s="683"/>
      <c r="CS10" s="683" t="s">
        <v>88</v>
      </c>
      <c r="CT10" s="683"/>
      <c r="CU10" s="683"/>
      <c r="CV10" s="683"/>
      <c r="CW10" s="683" t="s">
        <v>89</v>
      </c>
      <c r="CX10" s="683"/>
      <c r="CY10" s="683" t="s">
        <v>90</v>
      </c>
      <c r="CZ10" s="683"/>
      <c r="DA10" s="683"/>
      <c r="DB10" s="683"/>
      <c r="DC10" s="683" t="s">
        <v>91</v>
      </c>
      <c r="DD10" s="683"/>
      <c r="DE10" s="683" t="s">
        <v>92</v>
      </c>
      <c r="DF10" s="683"/>
      <c r="DG10" s="683"/>
      <c r="DH10" s="683"/>
    </row>
    <row r="11" spans="1:112" ht="20.100000000000001" customHeight="1">
      <c r="A11" s="49" t="s">
        <v>3825</v>
      </c>
      <c r="B11" s="65" t="s">
        <v>3826</v>
      </c>
      <c r="C11" s="66" t="s">
        <v>1439</v>
      </c>
      <c r="D11" s="200" t="s">
        <v>3825</v>
      </c>
      <c r="E11" s="528" t="s">
        <v>3370</v>
      </c>
      <c r="F11" s="528"/>
      <c r="G11" s="529"/>
      <c r="H11" s="530" t="s">
        <v>3371</v>
      </c>
      <c r="I11" s="530"/>
      <c r="J11" s="382" t="s">
        <v>883</v>
      </c>
      <c r="K11" s="687">
        <f t="shared" ref="K11:K58" si="0">Q11+AO11+BM11+CK11</f>
        <v>0</v>
      </c>
      <c r="L11" s="681"/>
      <c r="M11" s="687">
        <f t="shared" ref="M11:M58" si="1">S11+AQ11+BO11+CM11</f>
        <v>0</v>
      </c>
      <c r="N11" s="681"/>
      <c r="O11" s="687">
        <f t="shared" ref="O11:O58" si="2">IFERROR(M11-K11,"-")</f>
        <v>0</v>
      </c>
      <c r="P11" s="688" t="str">
        <f t="shared" ref="P11:P58" si="3">IFERROR(M11/K11,"-")</f>
        <v>-</v>
      </c>
      <c r="Q11" s="687">
        <f t="shared" ref="Q11:Q58" si="4">W11+AC11+AI11</f>
        <v>0</v>
      </c>
      <c r="R11" s="681"/>
      <c r="S11" s="687">
        <f t="shared" ref="S11:S58" si="5">Y11+AE11+AK11</f>
        <v>0</v>
      </c>
      <c r="T11" s="681"/>
      <c r="U11" s="687">
        <f t="shared" ref="U11:U58" si="6">IFERROR(S11-Q11,"-")</f>
        <v>0</v>
      </c>
      <c r="V11" s="688" t="str">
        <f t="shared" ref="V11:V58" si="7">IFERROR(S11/Q11,"-")</f>
        <v>-</v>
      </c>
      <c r="W11" s="687">
        <f>0+0</f>
        <v>0</v>
      </c>
      <c r="X11" s="681"/>
      <c r="Y11" s="687">
        <f>0+0</f>
        <v>0</v>
      </c>
      <c r="Z11" s="681"/>
      <c r="AA11" s="687">
        <f t="shared" ref="AA11:AA58" si="8">IFERROR(Y11-W11,"-")</f>
        <v>0</v>
      </c>
      <c r="AB11" s="688" t="str">
        <f t="shared" ref="AB11:AB58" si="9">IFERROR(Y11/W11,"-")</f>
        <v>-</v>
      </c>
      <c r="AC11" s="687">
        <f>0+0</f>
        <v>0</v>
      </c>
      <c r="AD11" s="681"/>
      <c r="AE11" s="687">
        <f>0+0</f>
        <v>0</v>
      </c>
      <c r="AF11" s="681"/>
      <c r="AG11" s="687">
        <f t="shared" ref="AG11:AG58" si="10">IFERROR(AE11-AC11,"-")</f>
        <v>0</v>
      </c>
      <c r="AH11" s="688" t="str">
        <f t="shared" ref="AH11:AH58" si="11">IFERROR(AE11/AC11,"-")</f>
        <v>-</v>
      </c>
      <c r="AI11" s="687">
        <f>0+0</f>
        <v>0</v>
      </c>
      <c r="AJ11" s="681"/>
      <c r="AK11" s="687">
        <f>0+0</f>
        <v>0</v>
      </c>
      <c r="AL11" s="681"/>
      <c r="AM11" s="687">
        <f t="shared" ref="AM11:AM58" si="12">IFERROR(AK11-AI11,"-")</f>
        <v>0</v>
      </c>
      <c r="AN11" s="688" t="str">
        <f t="shared" ref="AN11:AN58" si="13">IFERROR(AK11/AI11,"-")</f>
        <v>-</v>
      </c>
      <c r="AO11" s="687">
        <f t="shared" ref="AO11:AO58" si="14">AU11+BA11+BG11</f>
        <v>0</v>
      </c>
      <c r="AP11" s="681"/>
      <c r="AQ11" s="687">
        <f t="shared" ref="AQ11:AQ58" si="15">AW11+BC11+BI11</f>
        <v>0</v>
      </c>
      <c r="AR11" s="681"/>
      <c r="AS11" s="687">
        <f t="shared" ref="AS11:AS58" si="16">IFERROR(AQ11-AO11,"-")</f>
        <v>0</v>
      </c>
      <c r="AT11" s="688" t="str">
        <f t="shared" ref="AT11:AT58" si="17">IFERROR(AQ11/AO11,"-")</f>
        <v>-</v>
      </c>
      <c r="AU11" s="687">
        <f>0+0</f>
        <v>0</v>
      </c>
      <c r="AV11" s="681"/>
      <c r="AW11" s="687">
        <f>0+0</f>
        <v>0</v>
      </c>
      <c r="AX11" s="681"/>
      <c r="AY11" s="687">
        <f t="shared" ref="AY11:AY58" si="18">IFERROR(AW11-AU11,"-")</f>
        <v>0</v>
      </c>
      <c r="AZ11" s="688" t="str">
        <f t="shared" ref="AZ11:AZ58" si="19">IFERROR(AW11/AU11,"-")</f>
        <v>-</v>
      </c>
      <c r="BA11" s="687">
        <f>0+0</f>
        <v>0</v>
      </c>
      <c r="BB11" s="681"/>
      <c r="BC11" s="687">
        <f>0+0</f>
        <v>0</v>
      </c>
      <c r="BD11" s="681"/>
      <c r="BE11" s="687">
        <f t="shared" ref="BE11:BE58" si="20">IFERROR(BC11-BA11,"-")</f>
        <v>0</v>
      </c>
      <c r="BF11" s="688" t="str">
        <f t="shared" ref="BF11:BF58" si="21">IFERROR(BC11/BA11,"-")</f>
        <v>-</v>
      </c>
      <c r="BG11" s="687">
        <f>0+0</f>
        <v>0</v>
      </c>
      <c r="BH11" s="681"/>
      <c r="BI11" s="687">
        <f>0+0</f>
        <v>0</v>
      </c>
      <c r="BJ11" s="681"/>
      <c r="BK11" s="687">
        <f t="shared" ref="BK11:BK58" si="22">IFERROR(BI11-BG11,"-")</f>
        <v>0</v>
      </c>
      <c r="BL11" s="688" t="str">
        <f t="shared" ref="BL11:BL58" si="23">IFERROR(BI11/BG11,"-")</f>
        <v>-</v>
      </c>
      <c r="BM11" s="687">
        <f t="shared" ref="BM11:BM58" si="24">BS11+BY11+CE11</f>
        <v>0</v>
      </c>
      <c r="BN11" s="681"/>
      <c r="BO11" s="687">
        <f t="shared" ref="BO11:BO58" si="25">BU11+CA11+CG11</f>
        <v>0</v>
      </c>
      <c r="BP11" s="681"/>
      <c r="BQ11" s="687">
        <f t="shared" ref="BQ11:BQ58" si="26">IFERROR(BO11-BM11,"-")</f>
        <v>0</v>
      </c>
      <c r="BR11" s="688" t="str">
        <f t="shared" ref="BR11:BR58" si="27">IFERROR(BO11/BM11,"-")</f>
        <v>-</v>
      </c>
      <c r="BS11" s="687">
        <f>0+0</f>
        <v>0</v>
      </c>
      <c r="BT11" s="681"/>
      <c r="BU11" s="687">
        <f>0+0</f>
        <v>0</v>
      </c>
      <c r="BV11" s="681"/>
      <c r="BW11" s="687">
        <f t="shared" ref="BW11:BW58" si="28">IFERROR(BU11-BS11,"-")</f>
        <v>0</v>
      </c>
      <c r="BX11" s="688" t="str">
        <f t="shared" ref="BX11:BX58" si="29">IFERROR(BU11/BS11,"-")</f>
        <v>-</v>
      </c>
      <c r="BY11" s="687">
        <f>0+0</f>
        <v>0</v>
      </c>
      <c r="BZ11" s="681"/>
      <c r="CA11" s="687">
        <f>0+0</f>
        <v>0</v>
      </c>
      <c r="CB11" s="681"/>
      <c r="CC11" s="687">
        <f t="shared" ref="CC11:CC58" si="30">IFERROR(CA11-BY11,"-")</f>
        <v>0</v>
      </c>
      <c r="CD11" s="688" t="str">
        <f t="shared" ref="CD11:CD58" si="31">IFERROR(CA11/BY11,"-")</f>
        <v>-</v>
      </c>
      <c r="CE11" s="687">
        <f>0+0</f>
        <v>0</v>
      </c>
      <c r="CF11" s="681"/>
      <c r="CG11" s="687">
        <f>0+0</f>
        <v>0</v>
      </c>
      <c r="CH11" s="681"/>
      <c r="CI11" s="687">
        <f t="shared" ref="CI11:CI58" si="32">IFERROR(CG11-CE11,"-")</f>
        <v>0</v>
      </c>
      <c r="CJ11" s="688" t="str">
        <f t="shared" ref="CJ11:CJ58" si="33">IFERROR(CG11/CE11,"-")</f>
        <v>-</v>
      </c>
      <c r="CK11" s="687">
        <f t="shared" ref="CK11:CK58" si="34">CQ11+CW11+DC11</f>
        <v>0</v>
      </c>
      <c r="CL11" s="681"/>
      <c r="CM11" s="687">
        <f t="shared" ref="CM11:CM58" si="35">CS11+CY11+DE11</f>
        <v>0</v>
      </c>
      <c r="CN11" s="681"/>
      <c r="CO11" s="687">
        <f t="shared" ref="CO11:CO58" si="36">IFERROR(CM11-CK11,"-")</f>
        <v>0</v>
      </c>
      <c r="CP11" s="688" t="str">
        <f t="shared" ref="CP11:CP58" si="37">IFERROR(CM11/CK11,"-")</f>
        <v>-</v>
      </c>
      <c r="CQ11" s="687">
        <f>0+0</f>
        <v>0</v>
      </c>
      <c r="CR11" s="681"/>
      <c r="CS11" s="687">
        <f>0+0</f>
        <v>0</v>
      </c>
      <c r="CT11" s="681"/>
      <c r="CU11" s="687">
        <f t="shared" ref="CU11:CU58" si="38">IFERROR(CS11-CQ11,"-")</f>
        <v>0</v>
      </c>
      <c r="CV11" s="688" t="str">
        <f t="shared" ref="CV11:CV58" si="39">IFERROR(CS11/CQ11,"-")</f>
        <v>-</v>
      </c>
      <c r="CW11" s="687">
        <f>0+0</f>
        <v>0</v>
      </c>
      <c r="CX11" s="681"/>
      <c r="CY11" s="687">
        <f>0+0</f>
        <v>0</v>
      </c>
      <c r="CZ11" s="681"/>
      <c r="DA11" s="687">
        <f t="shared" ref="DA11:DA58" si="40">IFERROR(CY11-CW11,"-")</f>
        <v>0</v>
      </c>
      <c r="DB11" s="688" t="str">
        <f t="shared" ref="DB11:DB58" si="41">IFERROR(CY11/CW11,"-")</f>
        <v>-</v>
      </c>
      <c r="DC11" s="687">
        <f>0+0</f>
        <v>0</v>
      </c>
      <c r="DD11" s="681"/>
      <c r="DE11" s="687">
        <f>0+0</f>
        <v>0</v>
      </c>
      <c r="DF11" s="681"/>
      <c r="DG11" s="687">
        <f t="shared" ref="DG11:DG58" si="42">IFERROR(DE11-DC11,"-")</f>
        <v>0</v>
      </c>
      <c r="DH11" s="688" t="str">
        <f t="shared" ref="DH11:DH58" si="43">IFERROR(DE11/DC11,"-")</f>
        <v>-</v>
      </c>
    </row>
    <row r="12" spans="1:112" ht="20.100000000000001" customHeight="1">
      <c r="A12" s="148" t="s">
        <v>3827</v>
      </c>
      <c r="B12" s="65" t="s">
        <v>3828</v>
      </c>
      <c r="C12" s="69"/>
      <c r="D12" s="641" t="s">
        <v>3827</v>
      </c>
      <c r="E12" s="528">
        <v>100330713</v>
      </c>
      <c r="F12" s="528"/>
      <c r="G12" s="529"/>
      <c r="H12" s="530" t="s">
        <v>3829</v>
      </c>
      <c r="I12" s="530"/>
      <c r="J12" s="206" t="s">
        <v>883</v>
      </c>
      <c r="K12" s="687">
        <f t="shared" si="0"/>
        <v>2955.0999999999995</v>
      </c>
      <c r="L12" s="681"/>
      <c r="M12" s="687">
        <f t="shared" si="1"/>
        <v>0</v>
      </c>
      <c r="N12" s="681"/>
      <c r="O12" s="687">
        <f t="shared" si="2"/>
        <v>-2955.0999999999995</v>
      </c>
      <c r="P12" s="688">
        <f t="shared" si="3"/>
        <v>0</v>
      </c>
      <c r="Q12" s="687">
        <f t="shared" si="4"/>
        <v>732.3</v>
      </c>
      <c r="R12" s="681"/>
      <c r="S12" s="687">
        <f t="shared" si="5"/>
        <v>0</v>
      </c>
      <c r="T12" s="681"/>
      <c r="U12" s="687">
        <f t="shared" si="6"/>
        <v>-732.3</v>
      </c>
      <c r="V12" s="688">
        <f t="shared" si="7"/>
        <v>0</v>
      </c>
      <c r="W12" s="687">
        <f>W15+W22+W28</f>
        <v>267.39999999999998</v>
      </c>
      <c r="X12" s="681"/>
      <c r="Y12" s="687">
        <f>Y15+Y22+Y28</f>
        <v>0</v>
      </c>
      <c r="Z12" s="681"/>
      <c r="AA12" s="687">
        <f t="shared" si="8"/>
        <v>-267.39999999999998</v>
      </c>
      <c r="AB12" s="688">
        <f t="shared" si="9"/>
        <v>0</v>
      </c>
      <c r="AC12" s="687">
        <f>AC15+AC22+AC28</f>
        <v>243.6</v>
      </c>
      <c r="AD12" s="681"/>
      <c r="AE12" s="687">
        <f>AE15+AE22+AE28</f>
        <v>0</v>
      </c>
      <c r="AF12" s="681"/>
      <c r="AG12" s="687">
        <f t="shared" si="10"/>
        <v>-243.6</v>
      </c>
      <c r="AH12" s="688">
        <f t="shared" si="11"/>
        <v>0</v>
      </c>
      <c r="AI12" s="687">
        <f>AI15+AI22+AI28</f>
        <v>221.3</v>
      </c>
      <c r="AJ12" s="681"/>
      <c r="AK12" s="687">
        <f>AK15+AK22+AK28</f>
        <v>0</v>
      </c>
      <c r="AL12" s="681"/>
      <c r="AM12" s="687">
        <f t="shared" si="12"/>
        <v>-221.3</v>
      </c>
      <c r="AN12" s="688">
        <f t="shared" si="13"/>
        <v>0</v>
      </c>
      <c r="AO12" s="687">
        <f t="shared" si="14"/>
        <v>730.09999999999991</v>
      </c>
      <c r="AP12" s="681"/>
      <c r="AQ12" s="687">
        <f t="shared" si="15"/>
        <v>0</v>
      </c>
      <c r="AR12" s="681"/>
      <c r="AS12" s="687">
        <f t="shared" si="16"/>
        <v>-730.09999999999991</v>
      </c>
      <c r="AT12" s="688">
        <f t="shared" si="17"/>
        <v>0</v>
      </c>
      <c r="AU12" s="687">
        <f>AU15+AU22+AU28</f>
        <v>245.3</v>
      </c>
      <c r="AV12" s="681"/>
      <c r="AW12" s="687">
        <f>AW15+AW22+AW28</f>
        <v>0</v>
      </c>
      <c r="AX12" s="681"/>
      <c r="AY12" s="687">
        <f t="shared" si="18"/>
        <v>-245.3</v>
      </c>
      <c r="AZ12" s="688">
        <f t="shared" si="19"/>
        <v>0</v>
      </c>
      <c r="BA12" s="687">
        <f>BA15+BA22+BA28</f>
        <v>255.6</v>
      </c>
      <c r="BB12" s="681"/>
      <c r="BC12" s="687">
        <f>BC15+BC22+BC28</f>
        <v>0</v>
      </c>
      <c r="BD12" s="681"/>
      <c r="BE12" s="687">
        <f t="shared" si="20"/>
        <v>-255.6</v>
      </c>
      <c r="BF12" s="688">
        <f t="shared" si="21"/>
        <v>0</v>
      </c>
      <c r="BG12" s="687">
        <f>BG15+BG22+BG28</f>
        <v>229.2</v>
      </c>
      <c r="BH12" s="681"/>
      <c r="BI12" s="687">
        <f>BI15+BI22+BI28</f>
        <v>0</v>
      </c>
      <c r="BJ12" s="681"/>
      <c r="BK12" s="687">
        <f t="shared" si="22"/>
        <v>-229.2</v>
      </c>
      <c r="BL12" s="688">
        <f t="shared" si="23"/>
        <v>0</v>
      </c>
      <c r="BM12" s="687">
        <f t="shared" si="24"/>
        <v>725.5</v>
      </c>
      <c r="BN12" s="681"/>
      <c r="BO12" s="687">
        <f t="shared" si="25"/>
        <v>0</v>
      </c>
      <c r="BP12" s="681"/>
      <c r="BQ12" s="687">
        <f t="shared" si="26"/>
        <v>-725.5</v>
      </c>
      <c r="BR12" s="688">
        <f t="shared" si="27"/>
        <v>0</v>
      </c>
      <c r="BS12" s="687">
        <f>BS15+BS22+BS28</f>
        <v>256.89999999999998</v>
      </c>
      <c r="BT12" s="681"/>
      <c r="BU12" s="687">
        <f>BU15+BU22+BU28</f>
        <v>0</v>
      </c>
      <c r="BV12" s="681"/>
      <c r="BW12" s="687">
        <f t="shared" si="28"/>
        <v>-256.89999999999998</v>
      </c>
      <c r="BX12" s="688">
        <f t="shared" si="29"/>
        <v>0</v>
      </c>
      <c r="BY12" s="687">
        <f>BY15+BY22+BY28</f>
        <v>257.59999999999997</v>
      </c>
      <c r="BZ12" s="681"/>
      <c r="CA12" s="687">
        <f>CA15+CA22+CA28</f>
        <v>0</v>
      </c>
      <c r="CB12" s="681"/>
      <c r="CC12" s="687">
        <f t="shared" si="30"/>
        <v>-257.59999999999997</v>
      </c>
      <c r="CD12" s="688">
        <f t="shared" si="31"/>
        <v>0</v>
      </c>
      <c r="CE12" s="687">
        <f>CE15+CE22+CE28</f>
        <v>211</v>
      </c>
      <c r="CF12" s="681"/>
      <c r="CG12" s="687">
        <f>CG15+CG22+CG28</f>
        <v>0</v>
      </c>
      <c r="CH12" s="681"/>
      <c r="CI12" s="687">
        <f t="shared" si="32"/>
        <v>-211</v>
      </c>
      <c r="CJ12" s="688">
        <f t="shared" si="33"/>
        <v>0</v>
      </c>
      <c r="CK12" s="687">
        <f t="shared" si="34"/>
        <v>767.2</v>
      </c>
      <c r="CL12" s="681"/>
      <c r="CM12" s="687">
        <f t="shared" si="35"/>
        <v>0</v>
      </c>
      <c r="CN12" s="681"/>
      <c r="CO12" s="687">
        <f t="shared" si="36"/>
        <v>-767.2</v>
      </c>
      <c r="CP12" s="688">
        <f t="shared" si="37"/>
        <v>0</v>
      </c>
      <c r="CQ12" s="687">
        <f>CQ15+CQ22+CQ28</f>
        <v>256.8</v>
      </c>
      <c r="CR12" s="681"/>
      <c r="CS12" s="687">
        <f>CS15+CS22+CS28</f>
        <v>0</v>
      </c>
      <c r="CT12" s="681"/>
      <c r="CU12" s="687">
        <f t="shared" si="38"/>
        <v>-256.8</v>
      </c>
      <c r="CV12" s="688">
        <f t="shared" si="39"/>
        <v>0</v>
      </c>
      <c r="CW12" s="687">
        <f>CW15+CW22+CW28</f>
        <v>247.20000000000002</v>
      </c>
      <c r="CX12" s="681"/>
      <c r="CY12" s="687">
        <f>CY15+CY22+CY28</f>
        <v>0</v>
      </c>
      <c r="CZ12" s="681"/>
      <c r="DA12" s="687">
        <f t="shared" si="40"/>
        <v>-247.20000000000002</v>
      </c>
      <c r="DB12" s="688">
        <f t="shared" si="41"/>
        <v>0</v>
      </c>
      <c r="DC12" s="687">
        <f>DC15+DC22+DC28</f>
        <v>263.2</v>
      </c>
      <c r="DD12" s="681"/>
      <c r="DE12" s="687">
        <f>DE15+DE22+DE28</f>
        <v>0</v>
      </c>
      <c r="DF12" s="681"/>
      <c r="DG12" s="687">
        <f t="shared" si="42"/>
        <v>-263.2</v>
      </c>
      <c r="DH12" s="688">
        <f t="shared" si="43"/>
        <v>0</v>
      </c>
    </row>
    <row r="13" spans="1:112" ht="20.100000000000001" customHeight="1">
      <c r="A13" s="148" t="s">
        <v>3830</v>
      </c>
      <c r="B13" s="65" t="s">
        <v>3831</v>
      </c>
      <c r="C13" s="69"/>
      <c r="D13" s="641" t="s">
        <v>3830</v>
      </c>
      <c r="E13" s="528">
        <v>100330714</v>
      </c>
      <c r="F13" s="528"/>
      <c r="G13" s="529"/>
      <c r="H13" s="530" t="s">
        <v>3832</v>
      </c>
      <c r="I13" s="530"/>
      <c r="J13" s="206" t="s">
        <v>883</v>
      </c>
      <c r="K13" s="687">
        <f t="shared" si="0"/>
        <v>134.80000000000001</v>
      </c>
      <c r="L13" s="681"/>
      <c r="M13" s="687">
        <f t="shared" si="1"/>
        <v>0</v>
      </c>
      <c r="N13" s="681"/>
      <c r="O13" s="687">
        <f t="shared" si="2"/>
        <v>-134.80000000000001</v>
      </c>
      <c r="P13" s="688">
        <f t="shared" si="3"/>
        <v>0</v>
      </c>
      <c r="Q13" s="687">
        <f t="shared" si="4"/>
        <v>36.6</v>
      </c>
      <c r="R13" s="681"/>
      <c r="S13" s="687">
        <f t="shared" si="5"/>
        <v>0</v>
      </c>
      <c r="T13" s="681"/>
      <c r="U13" s="687">
        <f t="shared" si="6"/>
        <v>-36.6</v>
      </c>
      <c r="V13" s="688">
        <f t="shared" si="7"/>
        <v>0</v>
      </c>
      <c r="W13" s="687">
        <f>W17+W25</f>
        <v>13.5</v>
      </c>
      <c r="X13" s="681"/>
      <c r="Y13" s="687">
        <f>Y17+Y25</f>
        <v>0</v>
      </c>
      <c r="Z13" s="681"/>
      <c r="AA13" s="687">
        <f t="shared" si="8"/>
        <v>-13.5</v>
      </c>
      <c r="AB13" s="688">
        <f t="shared" si="9"/>
        <v>0</v>
      </c>
      <c r="AC13" s="687">
        <f>AC17+AC25</f>
        <v>11.3</v>
      </c>
      <c r="AD13" s="681"/>
      <c r="AE13" s="687">
        <f>AE17+AE25</f>
        <v>0</v>
      </c>
      <c r="AF13" s="681"/>
      <c r="AG13" s="687">
        <f t="shared" si="10"/>
        <v>-11.3</v>
      </c>
      <c r="AH13" s="688">
        <f t="shared" si="11"/>
        <v>0</v>
      </c>
      <c r="AI13" s="687">
        <f>AI17+AI25</f>
        <v>11.799999999999999</v>
      </c>
      <c r="AJ13" s="681"/>
      <c r="AK13" s="687">
        <f>AK17+AK25</f>
        <v>0</v>
      </c>
      <c r="AL13" s="681"/>
      <c r="AM13" s="687">
        <f t="shared" si="12"/>
        <v>-11.799999999999999</v>
      </c>
      <c r="AN13" s="688">
        <f t="shared" si="13"/>
        <v>0</v>
      </c>
      <c r="AO13" s="687">
        <f t="shared" si="14"/>
        <v>34.200000000000003</v>
      </c>
      <c r="AP13" s="681"/>
      <c r="AQ13" s="687">
        <f t="shared" si="15"/>
        <v>0</v>
      </c>
      <c r="AR13" s="681"/>
      <c r="AS13" s="687">
        <f t="shared" si="16"/>
        <v>-34.200000000000003</v>
      </c>
      <c r="AT13" s="688">
        <f t="shared" si="17"/>
        <v>0</v>
      </c>
      <c r="AU13" s="687">
        <f>AU17+AU25</f>
        <v>11.6</v>
      </c>
      <c r="AV13" s="681"/>
      <c r="AW13" s="687">
        <f>AW17+AW25</f>
        <v>0</v>
      </c>
      <c r="AX13" s="681"/>
      <c r="AY13" s="687">
        <f t="shared" si="18"/>
        <v>-11.6</v>
      </c>
      <c r="AZ13" s="688">
        <f t="shared" si="19"/>
        <v>0</v>
      </c>
      <c r="BA13" s="687">
        <f>BA17+BA25</f>
        <v>11.899999999999999</v>
      </c>
      <c r="BB13" s="681"/>
      <c r="BC13" s="687">
        <f>BC17+BC25</f>
        <v>0</v>
      </c>
      <c r="BD13" s="681"/>
      <c r="BE13" s="687">
        <f t="shared" si="20"/>
        <v>-11.899999999999999</v>
      </c>
      <c r="BF13" s="688">
        <f t="shared" si="21"/>
        <v>0</v>
      </c>
      <c r="BG13" s="687">
        <f>BG17+BG25</f>
        <v>10.7</v>
      </c>
      <c r="BH13" s="681"/>
      <c r="BI13" s="687">
        <f>BI17+BI25</f>
        <v>0</v>
      </c>
      <c r="BJ13" s="681"/>
      <c r="BK13" s="687">
        <f t="shared" si="22"/>
        <v>-10.7</v>
      </c>
      <c r="BL13" s="688">
        <f t="shared" si="23"/>
        <v>0</v>
      </c>
      <c r="BM13" s="687">
        <f t="shared" si="24"/>
        <v>32.799999999999997</v>
      </c>
      <c r="BN13" s="681"/>
      <c r="BO13" s="687">
        <f t="shared" si="25"/>
        <v>0</v>
      </c>
      <c r="BP13" s="681"/>
      <c r="BQ13" s="687">
        <f t="shared" si="26"/>
        <v>-32.799999999999997</v>
      </c>
      <c r="BR13" s="688">
        <f t="shared" si="27"/>
        <v>0</v>
      </c>
      <c r="BS13" s="687">
        <f>BS17+BS25</f>
        <v>11.399999999999999</v>
      </c>
      <c r="BT13" s="681"/>
      <c r="BU13" s="687">
        <f>BU17+BU25</f>
        <v>0</v>
      </c>
      <c r="BV13" s="681"/>
      <c r="BW13" s="687">
        <f t="shared" si="28"/>
        <v>-11.399999999999999</v>
      </c>
      <c r="BX13" s="688">
        <f t="shared" si="29"/>
        <v>0</v>
      </c>
      <c r="BY13" s="687">
        <f>BY17+BY25</f>
        <v>10.9</v>
      </c>
      <c r="BZ13" s="681"/>
      <c r="CA13" s="687">
        <f>CA17+CA25</f>
        <v>0</v>
      </c>
      <c r="CB13" s="681"/>
      <c r="CC13" s="687">
        <f t="shared" si="30"/>
        <v>-10.9</v>
      </c>
      <c r="CD13" s="688">
        <f t="shared" si="31"/>
        <v>0</v>
      </c>
      <c r="CE13" s="687">
        <f>CE17+CE25</f>
        <v>10.5</v>
      </c>
      <c r="CF13" s="681"/>
      <c r="CG13" s="687">
        <f>CG17+CG25</f>
        <v>0</v>
      </c>
      <c r="CH13" s="681"/>
      <c r="CI13" s="687">
        <f t="shared" si="32"/>
        <v>-10.5</v>
      </c>
      <c r="CJ13" s="688">
        <f t="shared" si="33"/>
        <v>0</v>
      </c>
      <c r="CK13" s="687">
        <f t="shared" si="34"/>
        <v>31.199999999999996</v>
      </c>
      <c r="CL13" s="681"/>
      <c r="CM13" s="687">
        <f t="shared" si="35"/>
        <v>0</v>
      </c>
      <c r="CN13" s="681"/>
      <c r="CO13" s="687">
        <f t="shared" si="36"/>
        <v>-31.199999999999996</v>
      </c>
      <c r="CP13" s="688">
        <f t="shared" si="37"/>
        <v>0</v>
      </c>
      <c r="CQ13" s="687">
        <f>CQ17+CQ25</f>
        <v>10.799999999999999</v>
      </c>
      <c r="CR13" s="681"/>
      <c r="CS13" s="687">
        <f>CS17+CS25</f>
        <v>0</v>
      </c>
      <c r="CT13" s="681"/>
      <c r="CU13" s="687">
        <f t="shared" si="38"/>
        <v>-10.799999999999999</v>
      </c>
      <c r="CV13" s="688">
        <f t="shared" si="39"/>
        <v>0</v>
      </c>
      <c r="CW13" s="687">
        <f>CW17+CW25</f>
        <v>10</v>
      </c>
      <c r="CX13" s="681"/>
      <c r="CY13" s="687">
        <f>CY17+CY25</f>
        <v>0</v>
      </c>
      <c r="CZ13" s="681"/>
      <c r="DA13" s="687">
        <f t="shared" si="40"/>
        <v>-10</v>
      </c>
      <c r="DB13" s="688">
        <f t="shared" si="41"/>
        <v>0</v>
      </c>
      <c r="DC13" s="687">
        <f>DC17+DC25</f>
        <v>10.399999999999999</v>
      </c>
      <c r="DD13" s="681"/>
      <c r="DE13" s="687">
        <f>DE17+DE25</f>
        <v>0</v>
      </c>
      <c r="DF13" s="681"/>
      <c r="DG13" s="687">
        <f t="shared" si="42"/>
        <v>-10.399999999999999</v>
      </c>
      <c r="DH13" s="688">
        <f t="shared" si="43"/>
        <v>0</v>
      </c>
    </row>
    <row r="14" spans="1:112" ht="20.100000000000001" customHeight="1">
      <c r="A14" s="148" t="s">
        <v>3833</v>
      </c>
      <c r="B14" s="65" t="s">
        <v>3834</v>
      </c>
      <c r="C14" s="69" t="s">
        <v>112</v>
      </c>
      <c r="D14" s="613" t="s">
        <v>3835</v>
      </c>
      <c r="E14" s="528">
        <v>100330015</v>
      </c>
      <c r="F14" s="528"/>
      <c r="G14" s="529"/>
      <c r="H14" s="530" t="s">
        <v>3836</v>
      </c>
      <c r="I14" s="530"/>
      <c r="J14" s="206" t="s">
        <v>883</v>
      </c>
      <c r="K14" s="687">
        <f t="shared" si="0"/>
        <v>307.79999999999995</v>
      </c>
      <c r="L14" s="681"/>
      <c r="M14" s="687">
        <f t="shared" si="1"/>
        <v>0</v>
      </c>
      <c r="N14" s="681"/>
      <c r="O14" s="687">
        <f t="shared" si="2"/>
        <v>-307.79999999999995</v>
      </c>
      <c r="P14" s="688">
        <f t="shared" si="3"/>
        <v>0</v>
      </c>
      <c r="Q14" s="687">
        <f t="shared" si="4"/>
        <v>80.8</v>
      </c>
      <c r="R14" s="681"/>
      <c r="S14" s="687">
        <f t="shared" si="5"/>
        <v>0</v>
      </c>
      <c r="T14" s="681"/>
      <c r="U14" s="687">
        <f t="shared" si="6"/>
        <v>-80.8</v>
      </c>
      <c r="V14" s="688">
        <f t="shared" si="7"/>
        <v>0</v>
      </c>
      <c r="W14" s="687">
        <f>W15+W17</f>
        <v>29.5</v>
      </c>
      <c r="X14" s="681"/>
      <c r="Y14" s="687">
        <f>Y15+Y17</f>
        <v>0</v>
      </c>
      <c r="Z14" s="681"/>
      <c r="AA14" s="687">
        <f t="shared" si="8"/>
        <v>-29.5</v>
      </c>
      <c r="AB14" s="688">
        <f t="shared" si="9"/>
        <v>0</v>
      </c>
      <c r="AC14" s="687">
        <f>AC15+AC17</f>
        <v>27.1</v>
      </c>
      <c r="AD14" s="681"/>
      <c r="AE14" s="687">
        <f>AE15+AE17</f>
        <v>0</v>
      </c>
      <c r="AF14" s="681"/>
      <c r="AG14" s="687">
        <f t="shared" si="10"/>
        <v>-27.1</v>
      </c>
      <c r="AH14" s="688">
        <f t="shared" si="11"/>
        <v>0</v>
      </c>
      <c r="AI14" s="687">
        <f>AI15+AI17</f>
        <v>24.2</v>
      </c>
      <c r="AJ14" s="681"/>
      <c r="AK14" s="687">
        <f>AK15+AK17</f>
        <v>0</v>
      </c>
      <c r="AL14" s="681"/>
      <c r="AM14" s="687">
        <f t="shared" si="12"/>
        <v>-24.2</v>
      </c>
      <c r="AN14" s="688">
        <f t="shared" si="13"/>
        <v>0</v>
      </c>
      <c r="AO14" s="687">
        <f t="shared" si="14"/>
        <v>74</v>
      </c>
      <c r="AP14" s="681"/>
      <c r="AQ14" s="687">
        <f t="shared" si="15"/>
        <v>0</v>
      </c>
      <c r="AR14" s="681"/>
      <c r="AS14" s="687">
        <f t="shared" si="16"/>
        <v>-74</v>
      </c>
      <c r="AT14" s="688">
        <f t="shared" si="17"/>
        <v>0</v>
      </c>
      <c r="AU14" s="687">
        <f>AU15+AU17</f>
        <v>24</v>
      </c>
      <c r="AV14" s="681"/>
      <c r="AW14" s="687">
        <f>AW15+AW17</f>
        <v>0</v>
      </c>
      <c r="AX14" s="681"/>
      <c r="AY14" s="687">
        <f t="shared" si="18"/>
        <v>-24</v>
      </c>
      <c r="AZ14" s="688">
        <f t="shared" si="19"/>
        <v>0</v>
      </c>
      <c r="BA14" s="687">
        <f>BA15+BA17</f>
        <v>25.4</v>
      </c>
      <c r="BB14" s="681"/>
      <c r="BC14" s="687">
        <f>BC15+BC17</f>
        <v>0</v>
      </c>
      <c r="BD14" s="681"/>
      <c r="BE14" s="687">
        <f t="shared" si="20"/>
        <v>-25.4</v>
      </c>
      <c r="BF14" s="688">
        <f t="shared" si="21"/>
        <v>0</v>
      </c>
      <c r="BG14" s="687">
        <f>BG15+BG17</f>
        <v>24.6</v>
      </c>
      <c r="BH14" s="681"/>
      <c r="BI14" s="687">
        <f>BI15+BI17</f>
        <v>0</v>
      </c>
      <c r="BJ14" s="681"/>
      <c r="BK14" s="687">
        <f t="shared" si="22"/>
        <v>-24.6</v>
      </c>
      <c r="BL14" s="688">
        <f t="shared" si="23"/>
        <v>0</v>
      </c>
      <c r="BM14" s="687">
        <f t="shared" si="24"/>
        <v>71.899999999999991</v>
      </c>
      <c r="BN14" s="681"/>
      <c r="BO14" s="687">
        <f t="shared" si="25"/>
        <v>0</v>
      </c>
      <c r="BP14" s="681"/>
      <c r="BQ14" s="687">
        <f t="shared" si="26"/>
        <v>-71.899999999999991</v>
      </c>
      <c r="BR14" s="688">
        <f t="shared" si="27"/>
        <v>0</v>
      </c>
      <c r="BS14" s="687">
        <f>BS15+BS17</f>
        <v>25.9</v>
      </c>
      <c r="BT14" s="681"/>
      <c r="BU14" s="687">
        <f>BU15+BU17</f>
        <v>0</v>
      </c>
      <c r="BV14" s="681"/>
      <c r="BW14" s="687">
        <f t="shared" si="28"/>
        <v>-25.9</v>
      </c>
      <c r="BX14" s="688">
        <f t="shared" si="29"/>
        <v>0</v>
      </c>
      <c r="BY14" s="687">
        <f>BY15+BY17</f>
        <v>25.799999999999997</v>
      </c>
      <c r="BZ14" s="681"/>
      <c r="CA14" s="687">
        <f>CA15+CA17</f>
        <v>0</v>
      </c>
      <c r="CB14" s="681"/>
      <c r="CC14" s="687">
        <f t="shared" si="30"/>
        <v>-25.799999999999997</v>
      </c>
      <c r="CD14" s="688">
        <f t="shared" si="31"/>
        <v>0</v>
      </c>
      <c r="CE14" s="687">
        <f>CE15+CE17</f>
        <v>20.2</v>
      </c>
      <c r="CF14" s="681"/>
      <c r="CG14" s="687">
        <f>CG15+CG17</f>
        <v>0</v>
      </c>
      <c r="CH14" s="681"/>
      <c r="CI14" s="687">
        <f t="shared" si="32"/>
        <v>-20.2</v>
      </c>
      <c r="CJ14" s="688">
        <f t="shared" si="33"/>
        <v>0</v>
      </c>
      <c r="CK14" s="687">
        <f t="shared" si="34"/>
        <v>81.099999999999994</v>
      </c>
      <c r="CL14" s="681"/>
      <c r="CM14" s="687">
        <f t="shared" si="35"/>
        <v>0</v>
      </c>
      <c r="CN14" s="681"/>
      <c r="CO14" s="687">
        <f t="shared" si="36"/>
        <v>-81.099999999999994</v>
      </c>
      <c r="CP14" s="688">
        <f t="shared" si="37"/>
        <v>0</v>
      </c>
      <c r="CQ14" s="687">
        <f>CQ15+CQ17</f>
        <v>26.4</v>
      </c>
      <c r="CR14" s="681"/>
      <c r="CS14" s="687">
        <f>CS15+CS17</f>
        <v>0</v>
      </c>
      <c r="CT14" s="681"/>
      <c r="CU14" s="687">
        <f t="shared" si="38"/>
        <v>-26.4</v>
      </c>
      <c r="CV14" s="688">
        <f t="shared" si="39"/>
        <v>0</v>
      </c>
      <c r="CW14" s="687">
        <f>CW15+CW17</f>
        <v>26.8</v>
      </c>
      <c r="CX14" s="681"/>
      <c r="CY14" s="687">
        <f>CY15+CY17</f>
        <v>0</v>
      </c>
      <c r="CZ14" s="681"/>
      <c r="DA14" s="687">
        <f t="shared" si="40"/>
        <v>-26.8</v>
      </c>
      <c r="DB14" s="688">
        <f t="shared" si="41"/>
        <v>0</v>
      </c>
      <c r="DC14" s="687">
        <f>DC15+DC17</f>
        <v>27.9</v>
      </c>
      <c r="DD14" s="681"/>
      <c r="DE14" s="687">
        <f>DE15+DE17</f>
        <v>0</v>
      </c>
      <c r="DF14" s="681"/>
      <c r="DG14" s="687">
        <f t="shared" si="42"/>
        <v>-27.9</v>
      </c>
      <c r="DH14" s="688">
        <f t="shared" si="43"/>
        <v>0</v>
      </c>
    </row>
    <row r="15" spans="1:112" ht="20.100000000000001" customHeight="1">
      <c r="A15" s="144" t="s">
        <v>3837</v>
      </c>
      <c r="B15" s="65" t="s">
        <v>3838</v>
      </c>
      <c r="C15" s="69"/>
      <c r="D15" s="641" t="s">
        <v>3839</v>
      </c>
      <c r="E15" s="528">
        <v>100330715</v>
      </c>
      <c r="F15" s="528"/>
      <c r="G15" s="529"/>
      <c r="H15" s="530" t="s">
        <v>3840</v>
      </c>
      <c r="I15" s="530"/>
      <c r="J15" s="206" t="s">
        <v>883</v>
      </c>
      <c r="K15" s="687">
        <f t="shared" si="0"/>
        <v>300.3</v>
      </c>
      <c r="L15" s="681"/>
      <c r="M15" s="687">
        <f t="shared" si="1"/>
        <v>0</v>
      </c>
      <c r="N15" s="681"/>
      <c r="O15" s="687">
        <f t="shared" si="2"/>
        <v>-300.3</v>
      </c>
      <c r="P15" s="688">
        <f t="shared" si="3"/>
        <v>0</v>
      </c>
      <c r="Q15" s="687">
        <f t="shared" si="4"/>
        <v>78.900000000000006</v>
      </c>
      <c r="R15" s="681"/>
      <c r="S15" s="687">
        <f t="shared" si="5"/>
        <v>0</v>
      </c>
      <c r="T15" s="681"/>
      <c r="U15" s="687">
        <f t="shared" si="6"/>
        <v>-78.900000000000006</v>
      </c>
      <c r="V15" s="688">
        <f t="shared" si="7"/>
        <v>0</v>
      </c>
      <c r="W15" s="687">
        <f>W16</f>
        <v>28.8</v>
      </c>
      <c r="X15" s="681"/>
      <c r="Y15" s="687">
        <f>Y16</f>
        <v>0</v>
      </c>
      <c r="Z15" s="681"/>
      <c r="AA15" s="687">
        <f t="shared" si="8"/>
        <v>-28.8</v>
      </c>
      <c r="AB15" s="688">
        <f t="shared" si="9"/>
        <v>0</v>
      </c>
      <c r="AC15" s="687">
        <f>AC16</f>
        <v>26.6</v>
      </c>
      <c r="AD15" s="681"/>
      <c r="AE15" s="687">
        <f>AE16</f>
        <v>0</v>
      </c>
      <c r="AF15" s="681"/>
      <c r="AG15" s="687">
        <f t="shared" si="10"/>
        <v>-26.6</v>
      </c>
      <c r="AH15" s="688">
        <f t="shared" si="11"/>
        <v>0</v>
      </c>
      <c r="AI15" s="687">
        <f>AI16</f>
        <v>23.5</v>
      </c>
      <c r="AJ15" s="681"/>
      <c r="AK15" s="687">
        <f>AK16</f>
        <v>0</v>
      </c>
      <c r="AL15" s="681"/>
      <c r="AM15" s="687">
        <f t="shared" si="12"/>
        <v>-23.5</v>
      </c>
      <c r="AN15" s="688">
        <f t="shared" si="13"/>
        <v>0</v>
      </c>
      <c r="AO15" s="687">
        <f t="shared" si="14"/>
        <v>72.099999999999994</v>
      </c>
      <c r="AP15" s="681"/>
      <c r="AQ15" s="687">
        <f t="shared" si="15"/>
        <v>0</v>
      </c>
      <c r="AR15" s="681"/>
      <c r="AS15" s="687">
        <f t="shared" si="16"/>
        <v>-72.099999999999994</v>
      </c>
      <c r="AT15" s="688">
        <f t="shared" si="17"/>
        <v>0</v>
      </c>
      <c r="AU15" s="687">
        <f>AU16</f>
        <v>23.4</v>
      </c>
      <c r="AV15" s="681"/>
      <c r="AW15" s="687">
        <f>AW16</f>
        <v>0</v>
      </c>
      <c r="AX15" s="681"/>
      <c r="AY15" s="687">
        <f t="shared" si="18"/>
        <v>-23.4</v>
      </c>
      <c r="AZ15" s="688">
        <f t="shared" si="19"/>
        <v>0</v>
      </c>
      <c r="BA15" s="687">
        <f>BA16</f>
        <v>24.7</v>
      </c>
      <c r="BB15" s="681"/>
      <c r="BC15" s="687">
        <f>BC16</f>
        <v>0</v>
      </c>
      <c r="BD15" s="681"/>
      <c r="BE15" s="687">
        <f t="shared" si="20"/>
        <v>-24.7</v>
      </c>
      <c r="BF15" s="688">
        <f t="shared" si="21"/>
        <v>0</v>
      </c>
      <c r="BG15" s="687">
        <f>BG16</f>
        <v>24</v>
      </c>
      <c r="BH15" s="681"/>
      <c r="BI15" s="687">
        <f>BI16</f>
        <v>0</v>
      </c>
      <c r="BJ15" s="681"/>
      <c r="BK15" s="687">
        <f t="shared" si="22"/>
        <v>-24</v>
      </c>
      <c r="BL15" s="688">
        <f t="shared" si="23"/>
        <v>0</v>
      </c>
      <c r="BM15" s="687">
        <f t="shared" si="24"/>
        <v>70.099999999999994</v>
      </c>
      <c r="BN15" s="681"/>
      <c r="BO15" s="687">
        <f t="shared" si="25"/>
        <v>0</v>
      </c>
      <c r="BP15" s="681"/>
      <c r="BQ15" s="687">
        <f t="shared" si="26"/>
        <v>-70.099999999999994</v>
      </c>
      <c r="BR15" s="688">
        <f t="shared" si="27"/>
        <v>0</v>
      </c>
      <c r="BS15" s="687">
        <f>BS16</f>
        <v>25.2</v>
      </c>
      <c r="BT15" s="681"/>
      <c r="BU15" s="687">
        <f>BU16</f>
        <v>0</v>
      </c>
      <c r="BV15" s="681"/>
      <c r="BW15" s="687">
        <f t="shared" si="28"/>
        <v>-25.2</v>
      </c>
      <c r="BX15" s="688">
        <f t="shared" si="29"/>
        <v>0</v>
      </c>
      <c r="BY15" s="687">
        <f>BY16</f>
        <v>25.4</v>
      </c>
      <c r="BZ15" s="681"/>
      <c r="CA15" s="687">
        <f>CA16</f>
        <v>0</v>
      </c>
      <c r="CB15" s="681"/>
      <c r="CC15" s="687">
        <f t="shared" si="30"/>
        <v>-25.4</v>
      </c>
      <c r="CD15" s="688">
        <f t="shared" si="31"/>
        <v>0</v>
      </c>
      <c r="CE15" s="687">
        <f>CE16</f>
        <v>19.5</v>
      </c>
      <c r="CF15" s="681"/>
      <c r="CG15" s="687">
        <f>CG16</f>
        <v>0</v>
      </c>
      <c r="CH15" s="681"/>
      <c r="CI15" s="687">
        <f t="shared" si="32"/>
        <v>-19.5</v>
      </c>
      <c r="CJ15" s="688">
        <f t="shared" si="33"/>
        <v>0</v>
      </c>
      <c r="CK15" s="687">
        <f t="shared" si="34"/>
        <v>79.2</v>
      </c>
      <c r="CL15" s="681"/>
      <c r="CM15" s="687">
        <f t="shared" si="35"/>
        <v>0</v>
      </c>
      <c r="CN15" s="681"/>
      <c r="CO15" s="687">
        <f t="shared" si="36"/>
        <v>-79.2</v>
      </c>
      <c r="CP15" s="688">
        <f t="shared" si="37"/>
        <v>0</v>
      </c>
      <c r="CQ15" s="687">
        <f>CQ16</f>
        <v>25.7</v>
      </c>
      <c r="CR15" s="681"/>
      <c r="CS15" s="687">
        <f>CS16</f>
        <v>0</v>
      </c>
      <c r="CT15" s="681"/>
      <c r="CU15" s="687">
        <f t="shared" si="38"/>
        <v>-25.7</v>
      </c>
      <c r="CV15" s="688">
        <f t="shared" si="39"/>
        <v>0</v>
      </c>
      <c r="CW15" s="687">
        <f>CW16</f>
        <v>26.3</v>
      </c>
      <c r="CX15" s="681"/>
      <c r="CY15" s="687">
        <f>CY16</f>
        <v>0</v>
      </c>
      <c r="CZ15" s="681"/>
      <c r="DA15" s="687">
        <f t="shared" si="40"/>
        <v>-26.3</v>
      </c>
      <c r="DB15" s="688">
        <f t="shared" si="41"/>
        <v>0</v>
      </c>
      <c r="DC15" s="687">
        <f>DC16</f>
        <v>27.2</v>
      </c>
      <c r="DD15" s="681"/>
      <c r="DE15" s="687">
        <f>DE16</f>
        <v>0</v>
      </c>
      <c r="DF15" s="681"/>
      <c r="DG15" s="687">
        <f t="shared" si="42"/>
        <v>-27.2</v>
      </c>
      <c r="DH15" s="688">
        <f t="shared" si="43"/>
        <v>0</v>
      </c>
    </row>
    <row r="16" spans="1:112" ht="19.5" customHeight="1">
      <c r="A16" s="207" t="s">
        <v>3841</v>
      </c>
      <c r="B16" s="65" t="s">
        <v>3842</v>
      </c>
      <c r="C16" s="69"/>
      <c r="D16" s="609" t="s">
        <v>3841</v>
      </c>
      <c r="E16" s="528">
        <v>100330716</v>
      </c>
      <c r="F16" s="528"/>
      <c r="G16" s="529"/>
      <c r="H16" s="530"/>
      <c r="I16" s="530"/>
      <c r="J16" s="206" t="s">
        <v>883</v>
      </c>
      <c r="K16" s="687">
        <f t="shared" si="0"/>
        <v>300.3</v>
      </c>
      <c r="L16" s="681"/>
      <c r="M16" s="687">
        <f t="shared" si="1"/>
        <v>0</v>
      </c>
      <c r="N16" s="681"/>
      <c r="O16" s="687">
        <f t="shared" si="2"/>
        <v>-300.3</v>
      </c>
      <c r="P16" s="688">
        <f t="shared" si="3"/>
        <v>0</v>
      </c>
      <c r="Q16" s="687">
        <f t="shared" si="4"/>
        <v>78.900000000000006</v>
      </c>
      <c r="R16" s="681"/>
      <c r="S16" s="687">
        <f t="shared" si="5"/>
        <v>0</v>
      </c>
      <c r="T16" s="681"/>
      <c r="U16" s="687">
        <f t="shared" si="6"/>
        <v>-78.900000000000006</v>
      </c>
      <c r="V16" s="688">
        <f t="shared" si="7"/>
        <v>0</v>
      </c>
      <c r="W16" s="683">
        <v>28.8</v>
      </c>
      <c r="X16" s="681"/>
      <c r="Y16" s="681"/>
      <c r="Z16" s="681"/>
      <c r="AA16" s="687">
        <f t="shared" si="8"/>
        <v>-28.8</v>
      </c>
      <c r="AB16" s="688">
        <f t="shared" si="9"/>
        <v>0</v>
      </c>
      <c r="AC16" s="683">
        <v>26.6</v>
      </c>
      <c r="AD16" s="681"/>
      <c r="AE16" s="681"/>
      <c r="AF16" s="681"/>
      <c r="AG16" s="687">
        <f t="shared" si="10"/>
        <v>-26.6</v>
      </c>
      <c r="AH16" s="688">
        <f t="shared" si="11"/>
        <v>0</v>
      </c>
      <c r="AI16" s="683">
        <v>23.5</v>
      </c>
      <c r="AJ16" s="681"/>
      <c r="AK16" s="681"/>
      <c r="AL16" s="681"/>
      <c r="AM16" s="687">
        <f t="shared" si="12"/>
        <v>-23.5</v>
      </c>
      <c r="AN16" s="688">
        <f t="shared" si="13"/>
        <v>0</v>
      </c>
      <c r="AO16" s="687">
        <f t="shared" si="14"/>
        <v>72.099999999999994</v>
      </c>
      <c r="AP16" s="681"/>
      <c r="AQ16" s="687">
        <f t="shared" si="15"/>
        <v>0</v>
      </c>
      <c r="AR16" s="681"/>
      <c r="AS16" s="687">
        <f t="shared" si="16"/>
        <v>-72.099999999999994</v>
      </c>
      <c r="AT16" s="688">
        <f t="shared" si="17"/>
        <v>0</v>
      </c>
      <c r="AU16" s="683">
        <v>23.4</v>
      </c>
      <c r="AV16" s="681"/>
      <c r="AW16" s="681"/>
      <c r="AX16" s="681"/>
      <c r="AY16" s="687">
        <f t="shared" si="18"/>
        <v>-23.4</v>
      </c>
      <c r="AZ16" s="688">
        <f t="shared" si="19"/>
        <v>0</v>
      </c>
      <c r="BA16" s="683">
        <v>24.7</v>
      </c>
      <c r="BB16" s="681"/>
      <c r="BC16" s="681"/>
      <c r="BD16" s="681"/>
      <c r="BE16" s="687">
        <f t="shared" si="20"/>
        <v>-24.7</v>
      </c>
      <c r="BF16" s="688">
        <f t="shared" si="21"/>
        <v>0</v>
      </c>
      <c r="BG16" s="683">
        <v>24</v>
      </c>
      <c r="BH16" s="681"/>
      <c r="BI16" s="681"/>
      <c r="BJ16" s="681"/>
      <c r="BK16" s="687">
        <f t="shared" si="22"/>
        <v>-24</v>
      </c>
      <c r="BL16" s="688">
        <f t="shared" si="23"/>
        <v>0</v>
      </c>
      <c r="BM16" s="687">
        <f t="shared" si="24"/>
        <v>70.099999999999994</v>
      </c>
      <c r="BN16" s="681"/>
      <c r="BO16" s="687">
        <f t="shared" si="25"/>
        <v>0</v>
      </c>
      <c r="BP16" s="681"/>
      <c r="BQ16" s="687">
        <f t="shared" si="26"/>
        <v>-70.099999999999994</v>
      </c>
      <c r="BR16" s="688">
        <f t="shared" si="27"/>
        <v>0</v>
      </c>
      <c r="BS16" s="683">
        <v>25.2</v>
      </c>
      <c r="BT16" s="681"/>
      <c r="BU16" s="681"/>
      <c r="BV16" s="681"/>
      <c r="BW16" s="687">
        <f t="shared" si="28"/>
        <v>-25.2</v>
      </c>
      <c r="BX16" s="688">
        <f t="shared" si="29"/>
        <v>0</v>
      </c>
      <c r="BY16" s="683">
        <v>25.4</v>
      </c>
      <c r="BZ16" s="681"/>
      <c r="CA16" s="681"/>
      <c r="CB16" s="681"/>
      <c r="CC16" s="687">
        <f t="shared" si="30"/>
        <v>-25.4</v>
      </c>
      <c r="CD16" s="688">
        <f t="shared" si="31"/>
        <v>0</v>
      </c>
      <c r="CE16" s="683">
        <v>19.5</v>
      </c>
      <c r="CF16" s="681"/>
      <c r="CG16" s="681"/>
      <c r="CH16" s="681"/>
      <c r="CI16" s="687">
        <f t="shared" si="32"/>
        <v>-19.5</v>
      </c>
      <c r="CJ16" s="688">
        <f t="shared" si="33"/>
        <v>0</v>
      </c>
      <c r="CK16" s="687">
        <f t="shared" si="34"/>
        <v>79.2</v>
      </c>
      <c r="CL16" s="681"/>
      <c r="CM16" s="687">
        <f t="shared" si="35"/>
        <v>0</v>
      </c>
      <c r="CN16" s="681"/>
      <c r="CO16" s="687">
        <f t="shared" si="36"/>
        <v>-79.2</v>
      </c>
      <c r="CP16" s="688">
        <f t="shared" si="37"/>
        <v>0</v>
      </c>
      <c r="CQ16" s="683">
        <v>25.7</v>
      </c>
      <c r="CR16" s="681"/>
      <c r="CS16" s="681"/>
      <c r="CT16" s="681"/>
      <c r="CU16" s="687">
        <f t="shared" si="38"/>
        <v>-25.7</v>
      </c>
      <c r="CV16" s="688">
        <f t="shared" si="39"/>
        <v>0</v>
      </c>
      <c r="CW16" s="683">
        <v>26.3</v>
      </c>
      <c r="CX16" s="681"/>
      <c r="CY16" s="681"/>
      <c r="CZ16" s="681"/>
      <c r="DA16" s="687">
        <f t="shared" si="40"/>
        <v>-26.3</v>
      </c>
      <c r="DB16" s="688">
        <f t="shared" si="41"/>
        <v>0</v>
      </c>
      <c r="DC16" s="683">
        <v>27.2</v>
      </c>
      <c r="DD16" s="681"/>
      <c r="DE16" s="681"/>
      <c r="DF16" s="681"/>
      <c r="DG16" s="687">
        <f t="shared" si="42"/>
        <v>-27.2</v>
      </c>
      <c r="DH16" s="688">
        <f t="shared" si="43"/>
        <v>0</v>
      </c>
    </row>
    <row r="17" spans="1:112" ht="19.5" customHeight="1">
      <c r="A17" s="144" t="s">
        <v>3843</v>
      </c>
      <c r="B17" s="65" t="s">
        <v>3844</v>
      </c>
      <c r="C17" s="69"/>
      <c r="D17" s="641" t="s">
        <v>3843</v>
      </c>
      <c r="E17" s="528">
        <v>100330717</v>
      </c>
      <c r="F17" s="528"/>
      <c r="G17" s="529"/>
      <c r="H17" s="530" t="s">
        <v>3845</v>
      </c>
      <c r="I17" s="530"/>
      <c r="J17" s="206" t="s">
        <v>883</v>
      </c>
      <c r="K17" s="687">
        <f t="shared" si="0"/>
        <v>7.5</v>
      </c>
      <c r="L17" s="681"/>
      <c r="M17" s="687">
        <f t="shared" si="1"/>
        <v>0</v>
      </c>
      <c r="N17" s="681"/>
      <c r="O17" s="687">
        <f t="shared" si="2"/>
        <v>-7.5</v>
      </c>
      <c r="P17" s="688">
        <f t="shared" si="3"/>
        <v>0</v>
      </c>
      <c r="Q17" s="687">
        <f t="shared" si="4"/>
        <v>1.9</v>
      </c>
      <c r="R17" s="681"/>
      <c r="S17" s="687">
        <f t="shared" si="5"/>
        <v>0</v>
      </c>
      <c r="T17" s="681"/>
      <c r="U17" s="687">
        <f t="shared" si="6"/>
        <v>-1.9</v>
      </c>
      <c r="V17" s="688">
        <f t="shared" si="7"/>
        <v>0</v>
      </c>
      <c r="W17" s="687">
        <f>W18+W19+W20</f>
        <v>0.7</v>
      </c>
      <c r="X17" s="681"/>
      <c r="Y17" s="687">
        <f>Y18+Y19+Y20</f>
        <v>0</v>
      </c>
      <c r="Z17" s="681"/>
      <c r="AA17" s="687">
        <f t="shared" si="8"/>
        <v>-0.7</v>
      </c>
      <c r="AB17" s="688">
        <f t="shared" si="9"/>
        <v>0</v>
      </c>
      <c r="AC17" s="687">
        <f>AC18+AC19+AC20</f>
        <v>0.5</v>
      </c>
      <c r="AD17" s="681"/>
      <c r="AE17" s="687">
        <f>AE18+AE19+AE20</f>
        <v>0</v>
      </c>
      <c r="AF17" s="681"/>
      <c r="AG17" s="687">
        <f t="shared" si="10"/>
        <v>-0.5</v>
      </c>
      <c r="AH17" s="688">
        <f t="shared" si="11"/>
        <v>0</v>
      </c>
      <c r="AI17" s="687">
        <f>AI18+AI19+AI20</f>
        <v>0.7</v>
      </c>
      <c r="AJ17" s="681"/>
      <c r="AK17" s="687">
        <f>AK18+AK19+AK20</f>
        <v>0</v>
      </c>
      <c r="AL17" s="681"/>
      <c r="AM17" s="687">
        <f t="shared" si="12"/>
        <v>-0.7</v>
      </c>
      <c r="AN17" s="688">
        <f t="shared" si="13"/>
        <v>0</v>
      </c>
      <c r="AO17" s="687">
        <f t="shared" si="14"/>
        <v>1.9</v>
      </c>
      <c r="AP17" s="681"/>
      <c r="AQ17" s="687">
        <f t="shared" si="15"/>
        <v>0</v>
      </c>
      <c r="AR17" s="681"/>
      <c r="AS17" s="687">
        <f t="shared" si="16"/>
        <v>-1.9</v>
      </c>
      <c r="AT17" s="688">
        <f t="shared" si="17"/>
        <v>0</v>
      </c>
      <c r="AU17" s="687">
        <f>AU18+AU19+AU20</f>
        <v>0.6</v>
      </c>
      <c r="AV17" s="681"/>
      <c r="AW17" s="687">
        <f>AW18+AW19+AW20</f>
        <v>0</v>
      </c>
      <c r="AX17" s="681"/>
      <c r="AY17" s="687">
        <f t="shared" si="18"/>
        <v>-0.6</v>
      </c>
      <c r="AZ17" s="688">
        <f t="shared" si="19"/>
        <v>0</v>
      </c>
      <c r="BA17" s="687">
        <f>BA18+BA19+BA20</f>
        <v>0.7</v>
      </c>
      <c r="BB17" s="681"/>
      <c r="BC17" s="687">
        <f>BC18+BC19+BC20</f>
        <v>0</v>
      </c>
      <c r="BD17" s="681"/>
      <c r="BE17" s="687">
        <f t="shared" si="20"/>
        <v>-0.7</v>
      </c>
      <c r="BF17" s="688">
        <f t="shared" si="21"/>
        <v>0</v>
      </c>
      <c r="BG17" s="687">
        <f>BG18+BG19+BG20</f>
        <v>0.6</v>
      </c>
      <c r="BH17" s="681"/>
      <c r="BI17" s="687">
        <f>BI18+BI19+BI20</f>
        <v>0</v>
      </c>
      <c r="BJ17" s="681"/>
      <c r="BK17" s="687">
        <f t="shared" si="22"/>
        <v>-0.6</v>
      </c>
      <c r="BL17" s="688">
        <f t="shared" si="23"/>
        <v>0</v>
      </c>
      <c r="BM17" s="687">
        <f t="shared" si="24"/>
        <v>1.8</v>
      </c>
      <c r="BN17" s="681"/>
      <c r="BO17" s="687">
        <f t="shared" si="25"/>
        <v>0</v>
      </c>
      <c r="BP17" s="681"/>
      <c r="BQ17" s="687">
        <f t="shared" si="26"/>
        <v>-1.8</v>
      </c>
      <c r="BR17" s="688">
        <f t="shared" si="27"/>
        <v>0</v>
      </c>
      <c r="BS17" s="687">
        <f>BS18+BS19+BS20</f>
        <v>0.7</v>
      </c>
      <c r="BT17" s="681"/>
      <c r="BU17" s="687">
        <f>BU18+BU19+BU20</f>
        <v>0</v>
      </c>
      <c r="BV17" s="681"/>
      <c r="BW17" s="687">
        <f t="shared" si="28"/>
        <v>-0.7</v>
      </c>
      <c r="BX17" s="688">
        <f t="shared" si="29"/>
        <v>0</v>
      </c>
      <c r="BY17" s="687">
        <f>BY18+BY19+BY20</f>
        <v>0.4</v>
      </c>
      <c r="BZ17" s="681"/>
      <c r="CA17" s="687">
        <f>CA18+CA19+CA20</f>
        <v>0</v>
      </c>
      <c r="CB17" s="681"/>
      <c r="CC17" s="687">
        <f t="shared" si="30"/>
        <v>-0.4</v>
      </c>
      <c r="CD17" s="688">
        <f t="shared" si="31"/>
        <v>0</v>
      </c>
      <c r="CE17" s="687">
        <f>CE18+CE19+CE20</f>
        <v>0.7</v>
      </c>
      <c r="CF17" s="681"/>
      <c r="CG17" s="687">
        <f>CG18+CG19+CG20</f>
        <v>0</v>
      </c>
      <c r="CH17" s="681"/>
      <c r="CI17" s="687">
        <f t="shared" si="32"/>
        <v>-0.7</v>
      </c>
      <c r="CJ17" s="688">
        <f t="shared" si="33"/>
        <v>0</v>
      </c>
      <c r="CK17" s="687">
        <f t="shared" si="34"/>
        <v>1.9</v>
      </c>
      <c r="CL17" s="681"/>
      <c r="CM17" s="687">
        <f t="shared" si="35"/>
        <v>0</v>
      </c>
      <c r="CN17" s="681"/>
      <c r="CO17" s="687">
        <f t="shared" si="36"/>
        <v>-1.9</v>
      </c>
      <c r="CP17" s="688">
        <f t="shared" si="37"/>
        <v>0</v>
      </c>
      <c r="CQ17" s="687">
        <f>CQ18+CQ19+CQ20</f>
        <v>0.7</v>
      </c>
      <c r="CR17" s="681"/>
      <c r="CS17" s="687">
        <f>CS18+CS19+CS20</f>
        <v>0</v>
      </c>
      <c r="CT17" s="681"/>
      <c r="CU17" s="687">
        <f t="shared" si="38"/>
        <v>-0.7</v>
      </c>
      <c r="CV17" s="688">
        <f t="shared" si="39"/>
        <v>0</v>
      </c>
      <c r="CW17" s="687">
        <f>CW18+CW19+CW20</f>
        <v>0.5</v>
      </c>
      <c r="CX17" s="681"/>
      <c r="CY17" s="687">
        <f>CY18+CY19+CY20</f>
        <v>0</v>
      </c>
      <c r="CZ17" s="681"/>
      <c r="DA17" s="687">
        <f t="shared" si="40"/>
        <v>-0.5</v>
      </c>
      <c r="DB17" s="688">
        <f t="shared" si="41"/>
        <v>0</v>
      </c>
      <c r="DC17" s="687">
        <f>DC18+DC19+DC20</f>
        <v>0.7</v>
      </c>
      <c r="DD17" s="681"/>
      <c r="DE17" s="687">
        <f>DE18+DE19+DE20</f>
        <v>0</v>
      </c>
      <c r="DF17" s="681"/>
      <c r="DG17" s="687">
        <f t="shared" si="42"/>
        <v>-0.7</v>
      </c>
      <c r="DH17" s="688">
        <f t="shared" si="43"/>
        <v>0</v>
      </c>
    </row>
    <row r="18" spans="1:112" ht="19.5" customHeight="1">
      <c r="A18" s="207" t="s">
        <v>3846</v>
      </c>
      <c r="B18" s="65" t="s">
        <v>3847</v>
      </c>
      <c r="C18" s="69"/>
      <c r="D18" s="609" t="s">
        <v>3846</v>
      </c>
      <c r="E18" s="528">
        <v>100330718</v>
      </c>
      <c r="F18" s="528"/>
      <c r="G18" s="529"/>
      <c r="H18" s="530"/>
      <c r="I18" s="530"/>
      <c r="J18" s="206" t="s">
        <v>883</v>
      </c>
      <c r="K18" s="687">
        <f t="shared" si="0"/>
        <v>7.5</v>
      </c>
      <c r="L18" s="681"/>
      <c r="M18" s="687">
        <f t="shared" si="1"/>
        <v>0</v>
      </c>
      <c r="N18" s="681"/>
      <c r="O18" s="687">
        <f t="shared" si="2"/>
        <v>-7.5</v>
      </c>
      <c r="P18" s="688">
        <f t="shared" si="3"/>
        <v>0</v>
      </c>
      <c r="Q18" s="687">
        <f t="shared" si="4"/>
        <v>1.9</v>
      </c>
      <c r="R18" s="681"/>
      <c r="S18" s="687">
        <f t="shared" si="5"/>
        <v>0</v>
      </c>
      <c r="T18" s="681"/>
      <c r="U18" s="687">
        <f t="shared" si="6"/>
        <v>-1.9</v>
      </c>
      <c r="V18" s="688">
        <f t="shared" si="7"/>
        <v>0</v>
      </c>
      <c r="W18" s="683">
        <v>0.7</v>
      </c>
      <c r="X18" s="681"/>
      <c r="Y18" s="681"/>
      <c r="Z18" s="681"/>
      <c r="AA18" s="687">
        <f t="shared" si="8"/>
        <v>-0.7</v>
      </c>
      <c r="AB18" s="688">
        <f t="shared" si="9"/>
        <v>0</v>
      </c>
      <c r="AC18" s="683">
        <v>0.5</v>
      </c>
      <c r="AD18" s="681"/>
      <c r="AE18" s="681"/>
      <c r="AF18" s="681"/>
      <c r="AG18" s="687">
        <f t="shared" si="10"/>
        <v>-0.5</v>
      </c>
      <c r="AH18" s="688">
        <f t="shared" si="11"/>
        <v>0</v>
      </c>
      <c r="AI18" s="683">
        <v>0.7</v>
      </c>
      <c r="AJ18" s="681"/>
      <c r="AK18" s="681"/>
      <c r="AL18" s="681"/>
      <c r="AM18" s="687">
        <f t="shared" si="12"/>
        <v>-0.7</v>
      </c>
      <c r="AN18" s="688">
        <f t="shared" si="13"/>
        <v>0</v>
      </c>
      <c r="AO18" s="687">
        <f t="shared" si="14"/>
        <v>1.9</v>
      </c>
      <c r="AP18" s="681"/>
      <c r="AQ18" s="687">
        <f t="shared" si="15"/>
        <v>0</v>
      </c>
      <c r="AR18" s="681"/>
      <c r="AS18" s="687">
        <f t="shared" si="16"/>
        <v>-1.9</v>
      </c>
      <c r="AT18" s="688">
        <f t="shared" si="17"/>
        <v>0</v>
      </c>
      <c r="AU18" s="683">
        <v>0.6</v>
      </c>
      <c r="AV18" s="681"/>
      <c r="AW18" s="681"/>
      <c r="AX18" s="681"/>
      <c r="AY18" s="687">
        <f t="shared" si="18"/>
        <v>-0.6</v>
      </c>
      <c r="AZ18" s="688">
        <f t="shared" si="19"/>
        <v>0</v>
      </c>
      <c r="BA18" s="683">
        <v>0.7</v>
      </c>
      <c r="BB18" s="681"/>
      <c r="BC18" s="681"/>
      <c r="BD18" s="681"/>
      <c r="BE18" s="687">
        <f t="shared" si="20"/>
        <v>-0.7</v>
      </c>
      <c r="BF18" s="688">
        <f t="shared" si="21"/>
        <v>0</v>
      </c>
      <c r="BG18" s="683">
        <v>0.6</v>
      </c>
      <c r="BH18" s="681"/>
      <c r="BI18" s="681"/>
      <c r="BJ18" s="681"/>
      <c r="BK18" s="687">
        <f t="shared" si="22"/>
        <v>-0.6</v>
      </c>
      <c r="BL18" s="688">
        <f t="shared" si="23"/>
        <v>0</v>
      </c>
      <c r="BM18" s="687">
        <f t="shared" si="24"/>
        <v>1.8</v>
      </c>
      <c r="BN18" s="681"/>
      <c r="BO18" s="687">
        <f t="shared" si="25"/>
        <v>0</v>
      </c>
      <c r="BP18" s="681"/>
      <c r="BQ18" s="687">
        <f t="shared" si="26"/>
        <v>-1.8</v>
      </c>
      <c r="BR18" s="688">
        <f t="shared" si="27"/>
        <v>0</v>
      </c>
      <c r="BS18" s="683">
        <v>0.7</v>
      </c>
      <c r="BT18" s="681"/>
      <c r="BU18" s="681"/>
      <c r="BV18" s="681"/>
      <c r="BW18" s="687">
        <f t="shared" si="28"/>
        <v>-0.7</v>
      </c>
      <c r="BX18" s="688">
        <f t="shared" si="29"/>
        <v>0</v>
      </c>
      <c r="BY18" s="683">
        <v>0.4</v>
      </c>
      <c r="BZ18" s="681"/>
      <c r="CA18" s="681"/>
      <c r="CB18" s="681"/>
      <c r="CC18" s="687">
        <f t="shared" si="30"/>
        <v>-0.4</v>
      </c>
      <c r="CD18" s="688">
        <f t="shared" si="31"/>
        <v>0</v>
      </c>
      <c r="CE18" s="683">
        <v>0.7</v>
      </c>
      <c r="CF18" s="681"/>
      <c r="CG18" s="681"/>
      <c r="CH18" s="681"/>
      <c r="CI18" s="687">
        <f t="shared" si="32"/>
        <v>-0.7</v>
      </c>
      <c r="CJ18" s="688">
        <f t="shared" si="33"/>
        <v>0</v>
      </c>
      <c r="CK18" s="687">
        <f t="shared" si="34"/>
        <v>1.9</v>
      </c>
      <c r="CL18" s="681"/>
      <c r="CM18" s="687">
        <f t="shared" si="35"/>
        <v>0</v>
      </c>
      <c r="CN18" s="681"/>
      <c r="CO18" s="687">
        <f t="shared" si="36"/>
        <v>-1.9</v>
      </c>
      <c r="CP18" s="688">
        <f t="shared" si="37"/>
        <v>0</v>
      </c>
      <c r="CQ18" s="683">
        <v>0.7</v>
      </c>
      <c r="CR18" s="681"/>
      <c r="CS18" s="681"/>
      <c r="CT18" s="681"/>
      <c r="CU18" s="687">
        <f t="shared" si="38"/>
        <v>-0.7</v>
      </c>
      <c r="CV18" s="688">
        <f t="shared" si="39"/>
        <v>0</v>
      </c>
      <c r="CW18" s="683">
        <v>0.5</v>
      </c>
      <c r="CX18" s="681"/>
      <c r="CY18" s="681"/>
      <c r="CZ18" s="681"/>
      <c r="DA18" s="687">
        <f t="shared" si="40"/>
        <v>-0.5</v>
      </c>
      <c r="DB18" s="688">
        <f t="shared" si="41"/>
        <v>0</v>
      </c>
      <c r="DC18" s="683">
        <v>0.7</v>
      </c>
      <c r="DD18" s="681"/>
      <c r="DE18" s="681"/>
      <c r="DF18" s="681"/>
      <c r="DG18" s="687">
        <f t="shared" si="42"/>
        <v>-0.7</v>
      </c>
      <c r="DH18" s="688">
        <f t="shared" si="43"/>
        <v>0</v>
      </c>
    </row>
    <row r="19" spans="1:112" ht="19.5" customHeight="1">
      <c r="A19" s="207" t="s">
        <v>285</v>
      </c>
      <c r="B19" s="65" t="s">
        <v>3848</v>
      </c>
      <c r="C19" s="69"/>
      <c r="D19" s="208" t="s">
        <v>285</v>
      </c>
      <c r="E19" s="528">
        <v>100330719</v>
      </c>
      <c r="F19" s="528"/>
      <c r="G19" s="529"/>
      <c r="H19" s="530"/>
      <c r="I19" s="530"/>
      <c r="J19" s="206" t="s">
        <v>169</v>
      </c>
      <c r="K19" s="687">
        <f t="shared" si="0"/>
        <v>0</v>
      </c>
      <c r="L19" s="681"/>
      <c r="M19" s="687">
        <f t="shared" si="1"/>
        <v>0</v>
      </c>
      <c r="N19" s="681"/>
      <c r="O19" s="687">
        <f t="shared" si="2"/>
        <v>0</v>
      </c>
      <c r="P19" s="688" t="str">
        <f t="shared" si="3"/>
        <v>-</v>
      </c>
      <c r="Q19" s="687">
        <f t="shared" si="4"/>
        <v>0</v>
      </c>
      <c r="R19" s="681"/>
      <c r="S19" s="687">
        <f t="shared" si="5"/>
        <v>0</v>
      </c>
      <c r="T19" s="681"/>
      <c r="U19" s="687">
        <f t="shared" si="6"/>
        <v>0</v>
      </c>
      <c r="V19" s="688" t="str">
        <f t="shared" si="7"/>
        <v>-</v>
      </c>
      <c r="W19" s="683">
        <v>0</v>
      </c>
      <c r="X19" s="681"/>
      <c r="Y19" s="681"/>
      <c r="Z19" s="681"/>
      <c r="AA19" s="687">
        <f t="shared" si="8"/>
        <v>0</v>
      </c>
      <c r="AB19" s="688" t="str">
        <f t="shared" si="9"/>
        <v>-</v>
      </c>
      <c r="AC19" s="683">
        <v>0</v>
      </c>
      <c r="AD19" s="681"/>
      <c r="AE19" s="681"/>
      <c r="AF19" s="681"/>
      <c r="AG19" s="687">
        <f t="shared" si="10"/>
        <v>0</v>
      </c>
      <c r="AH19" s="688" t="str">
        <f t="shared" si="11"/>
        <v>-</v>
      </c>
      <c r="AI19" s="683">
        <v>0</v>
      </c>
      <c r="AJ19" s="681"/>
      <c r="AK19" s="681"/>
      <c r="AL19" s="681"/>
      <c r="AM19" s="687">
        <f t="shared" si="12"/>
        <v>0</v>
      </c>
      <c r="AN19" s="688" t="str">
        <f t="shared" si="13"/>
        <v>-</v>
      </c>
      <c r="AO19" s="687">
        <f t="shared" si="14"/>
        <v>0</v>
      </c>
      <c r="AP19" s="681"/>
      <c r="AQ19" s="687">
        <f t="shared" si="15"/>
        <v>0</v>
      </c>
      <c r="AR19" s="681"/>
      <c r="AS19" s="687">
        <f t="shared" si="16"/>
        <v>0</v>
      </c>
      <c r="AT19" s="688" t="str">
        <f t="shared" si="17"/>
        <v>-</v>
      </c>
      <c r="AU19" s="683">
        <v>0</v>
      </c>
      <c r="AV19" s="681"/>
      <c r="AW19" s="681"/>
      <c r="AX19" s="681"/>
      <c r="AY19" s="687">
        <f t="shared" si="18"/>
        <v>0</v>
      </c>
      <c r="AZ19" s="688" t="str">
        <f t="shared" si="19"/>
        <v>-</v>
      </c>
      <c r="BA19" s="683">
        <v>0</v>
      </c>
      <c r="BB19" s="681"/>
      <c r="BC19" s="681"/>
      <c r="BD19" s="681"/>
      <c r="BE19" s="687">
        <f t="shared" si="20"/>
        <v>0</v>
      </c>
      <c r="BF19" s="688" t="str">
        <f t="shared" si="21"/>
        <v>-</v>
      </c>
      <c r="BG19" s="683">
        <v>0</v>
      </c>
      <c r="BH19" s="681"/>
      <c r="BI19" s="681"/>
      <c r="BJ19" s="681"/>
      <c r="BK19" s="687">
        <f t="shared" si="22"/>
        <v>0</v>
      </c>
      <c r="BL19" s="688" t="str">
        <f t="shared" si="23"/>
        <v>-</v>
      </c>
      <c r="BM19" s="687">
        <f t="shared" si="24"/>
        <v>0</v>
      </c>
      <c r="BN19" s="681"/>
      <c r="BO19" s="687">
        <f t="shared" si="25"/>
        <v>0</v>
      </c>
      <c r="BP19" s="681"/>
      <c r="BQ19" s="687">
        <f t="shared" si="26"/>
        <v>0</v>
      </c>
      <c r="BR19" s="688" t="str">
        <f t="shared" si="27"/>
        <v>-</v>
      </c>
      <c r="BS19" s="683">
        <v>0</v>
      </c>
      <c r="BT19" s="681"/>
      <c r="BU19" s="681"/>
      <c r="BV19" s="681"/>
      <c r="BW19" s="687">
        <f t="shared" si="28"/>
        <v>0</v>
      </c>
      <c r="BX19" s="688" t="str">
        <f t="shared" si="29"/>
        <v>-</v>
      </c>
      <c r="BY19" s="683">
        <v>0</v>
      </c>
      <c r="BZ19" s="681"/>
      <c r="CA19" s="681"/>
      <c r="CB19" s="681"/>
      <c r="CC19" s="687">
        <f t="shared" si="30"/>
        <v>0</v>
      </c>
      <c r="CD19" s="688" t="str">
        <f t="shared" si="31"/>
        <v>-</v>
      </c>
      <c r="CE19" s="683">
        <v>0</v>
      </c>
      <c r="CF19" s="681"/>
      <c r="CG19" s="681"/>
      <c r="CH19" s="681"/>
      <c r="CI19" s="687">
        <f t="shared" si="32"/>
        <v>0</v>
      </c>
      <c r="CJ19" s="688" t="str">
        <f t="shared" si="33"/>
        <v>-</v>
      </c>
      <c r="CK19" s="687">
        <f t="shared" si="34"/>
        <v>0</v>
      </c>
      <c r="CL19" s="681"/>
      <c r="CM19" s="687">
        <f t="shared" si="35"/>
        <v>0</v>
      </c>
      <c r="CN19" s="681"/>
      <c r="CO19" s="687">
        <f t="shared" si="36"/>
        <v>0</v>
      </c>
      <c r="CP19" s="688" t="str">
        <f t="shared" si="37"/>
        <v>-</v>
      </c>
      <c r="CQ19" s="683">
        <v>0</v>
      </c>
      <c r="CR19" s="681"/>
      <c r="CS19" s="681"/>
      <c r="CT19" s="681"/>
      <c r="CU19" s="687">
        <f t="shared" si="38"/>
        <v>0</v>
      </c>
      <c r="CV19" s="688" t="str">
        <f t="shared" si="39"/>
        <v>-</v>
      </c>
      <c r="CW19" s="683">
        <v>0</v>
      </c>
      <c r="CX19" s="681"/>
      <c r="CY19" s="681"/>
      <c r="CZ19" s="681"/>
      <c r="DA19" s="687">
        <f t="shared" si="40"/>
        <v>0</v>
      </c>
      <c r="DB19" s="688" t="str">
        <f t="shared" si="41"/>
        <v>-</v>
      </c>
      <c r="DC19" s="683">
        <v>0</v>
      </c>
      <c r="DD19" s="681"/>
      <c r="DE19" s="681"/>
      <c r="DF19" s="681"/>
      <c r="DG19" s="687">
        <f t="shared" si="42"/>
        <v>0</v>
      </c>
      <c r="DH19" s="688" t="str">
        <f t="shared" si="43"/>
        <v>-</v>
      </c>
    </row>
    <row r="20" spans="1:112" ht="20.100000000000001" customHeight="1">
      <c r="A20" s="207" t="s">
        <v>3849</v>
      </c>
      <c r="B20" s="65"/>
      <c r="C20" s="69"/>
      <c r="D20" s="609" t="s">
        <v>3850</v>
      </c>
      <c r="E20" s="528">
        <v>100336327</v>
      </c>
      <c r="F20" s="528"/>
      <c r="G20" s="529"/>
      <c r="H20" s="530"/>
      <c r="I20" s="530"/>
      <c r="J20" s="206" t="s">
        <v>169</v>
      </c>
      <c r="K20" s="687">
        <f t="shared" si="0"/>
        <v>0</v>
      </c>
      <c r="L20" s="681"/>
      <c r="M20" s="687">
        <f t="shared" si="1"/>
        <v>0</v>
      </c>
      <c r="N20" s="681"/>
      <c r="O20" s="687">
        <f t="shared" si="2"/>
        <v>0</v>
      </c>
      <c r="P20" s="688" t="str">
        <f t="shared" si="3"/>
        <v>-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3">
        <v>0</v>
      </c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3">
        <v>0</v>
      </c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3">
        <v>0</v>
      </c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0</v>
      </c>
      <c r="AP20" s="681"/>
      <c r="AQ20" s="687">
        <f t="shared" si="15"/>
        <v>0</v>
      </c>
      <c r="AR20" s="681"/>
      <c r="AS20" s="687">
        <f t="shared" si="16"/>
        <v>0</v>
      </c>
      <c r="AT20" s="688" t="str">
        <f t="shared" si="17"/>
        <v>-</v>
      </c>
      <c r="AU20" s="683">
        <v>0</v>
      </c>
      <c r="AV20" s="681"/>
      <c r="AW20" s="681"/>
      <c r="AX20" s="681"/>
      <c r="AY20" s="687">
        <f t="shared" si="18"/>
        <v>0</v>
      </c>
      <c r="AZ20" s="688" t="str">
        <f t="shared" si="19"/>
        <v>-</v>
      </c>
      <c r="BA20" s="683">
        <v>0</v>
      </c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3">
        <v>0</v>
      </c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3">
        <v>0</v>
      </c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3">
        <v>0</v>
      </c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3">
        <v>0</v>
      </c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0</v>
      </c>
      <c r="CL20" s="681"/>
      <c r="CM20" s="687">
        <f t="shared" si="35"/>
        <v>0</v>
      </c>
      <c r="CN20" s="681"/>
      <c r="CO20" s="687">
        <f t="shared" si="36"/>
        <v>0</v>
      </c>
      <c r="CP20" s="688" t="str">
        <f t="shared" si="37"/>
        <v>-</v>
      </c>
      <c r="CQ20" s="683">
        <v>0</v>
      </c>
      <c r="CR20" s="681"/>
      <c r="CS20" s="681"/>
      <c r="CT20" s="681"/>
      <c r="CU20" s="687">
        <f t="shared" si="38"/>
        <v>0</v>
      </c>
      <c r="CV20" s="688" t="str">
        <f t="shared" si="39"/>
        <v>-</v>
      </c>
      <c r="CW20" s="683">
        <v>0</v>
      </c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3">
        <v>0</v>
      </c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1:112" ht="20.100000000000001" customHeight="1">
      <c r="A21" s="148" t="s">
        <v>3851</v>
      </c>
      <c r="B21" s="65" t="s">
        <v>3852</v>
      </c>
      <c r="C21" s="637" t="s">
        <v>122</v>
      </c>
      <c r="D21" s="611" t="s">
        <v>3853</v>
      </c>
      <c r="E21" s="528">
        <v>100332332</v>
      </c>
      <c r="F21" s="528"/>
      <c r="G21" s="529"/>
      <c r="H21" s="530" t="s">
        <v>3854</v>
      </c>
      <c r="I21" s="530"/>
      <c r="J21" s="206" t="s">
        <v>169</v>
      </c>
      <c r="K21" s="687">
        <f t="shared" si="0"/>
        <v>2782.1000000000004</v>
      </c>
      <c r="L21" s="681"/>
      <c r="M21" s="687">
        <f t="shared" si="1"/>
        <v>0</v>
      </c>
      <c r="N21" s="681"/>
      <c r="O21" s="687">
        <f t="shared" si="2"/>
        <v>-2782.1000000000004</v>
      </c>
      <c r="P21" s="688">
        <f t="shared" si="3"/>
        <v>0</v>
      </c>
      <c r="Q21" s="687">
        <f t="shared" si="4"/>
        <v>688.1</v>
      </c>
      <c r="R21" s="681"/>
      <c r="S21" s="687">
        <f t="shared" si="5"/>
        <v>0</v>
      </c>
      <c r="T21" s="681"/>
      <c r="U21" s="687">
        <f t="shared" si="6"/>
        <v>-688.1</v>
      </c>
      <c r="V21" s="688">
        <f t="shared" si="7"/>
        <v>0</v>
      </c>
      <c r="W21" s="687">
        <f>W22+W25</f>
        <v>251.4</v>
      </c>
      <c r="X21" s="681"/>
      <c r="Y21" s="687">
        <f>Y22+Y25</f>
        <v>0</v>
      </c>
      <c r="Z21" s="681"/>
      <c r="AA21" s="687">
        <f t="shared" si="8"/>
        <v>-251.4</v>
      </c>
      <c r="AB21" s="688">
        <f t="shared" si="9"/>
        <v>0</v>
      </c>
      <c r="AC21" s="687">
        <f>AC22+AC25</f>
        <v>227.8</v>
      </c>
      <c r="AD21" s="681"/>
      <c r="AE21" s="687">
        <f>AE22+AE25</f>
        <v>0</v>
      </c>
      <c r="AF21" s="681"/>
      <c r="AG21" s="687">
        <f t="shared" si="10"/>
        <v>-227.8</v>
      </c>
      <c r="AH21" s="688">
        <f t="shared" si="11"/>
        <v>0</v>
      </c>
      <c r="AI21" s="687">
        <f>AI22+AI25</f>
        <v>208.9</v>
      </c>
      <c r="AJ21" s="681"/>
      <c r="AK21" s="687">
        <f>AK22+AK25</f>
        <v>0</v>
      </c>
      <c r="AL21" s="681"/>
      <c r="AM21" s="687">
        <f t="shared" si="12"/>
        <v>-208.9</v>
      </c>
      <c r="AN21" s="688">
        <f t="shared" si="13"/>
        <v>0</v>
      </c>
      <c r="AO21" s="687">
        <f t="shared" si="14"/>
        <v>690.3</v>
      </c>
      <c r="AP21" s="681"/>
      <c r="AQ21" s="687">
        <f t="shared" si="15"/>
        <v>0</v>
      </c>
      <c r="AR21" s="681"/>
      <c r="AS21" s="687">
        <f t="shared" si="16"/>
        <v>-690.3</v>
      </c>
      <c r="AT21" s="688">
        <f t="shared" si="17"/>
        <v>0</v>
      </c>
      <c r="AU21" s="687">
        <f>AU22+AU25</f>
        <v>232.9</v>
      </c>
      <c r="AV21" s="681"/>
      <c r="AW21" s="687">
        <f>AW22+AW25</f>
        <v>0</v>
      </c>
      <c r="AX21" s="681"/>
      <c r="AY21" s="687">
        <f t="shared" si="18"/>
        <v>-232.9</v>
      </c>
      <c r="AZ21" s="688">
        <f t="shared" si="19"/>
        <v>0</v>
      </c>
      <c r="BA21" s="687">
        <f>BA22+BA25</f>
        <v>242.1</v>
      </c>
      <c r="BB21" s="681"/>
      <c r="BC21" s="687">
        <f>BC22+BC25</f>
        <v>0</v>
      </c>
      <c r="BD21" s="681"/>
      <c r="BE21" s="687">
        <f t="shared" si="20"/>
        <v>-242.1</v>
      </c>
      <c r="BF21" s="688">
        <f t="shared" si="21"/>
        <v>0</v>
      </c>
      <c r="BG21" s="687">
        <f>BG22+BG25</f>
        <v>215.29999999999998</v>
      </c>
      <c r="BH21" s="681"/>
      <c r="BI21" s="687">
        <f>BI22+BI25</f>
        <v>0</v>
      </c>
      <c r="BJ21" s="681"/>
      <c r="BK21" s="687">
        <f t="shared" si="22"/>
        <v>-215.29999999999998</v>
      </c>
      <c r="BL21" s="688">
        <f t="shared" si="23"/>
        <v>0</v>
      </c>
      <c r="BM21" s="687">
        <f t="shared" si="24"/>
        <v>686.4</v>
      </c>
      <c r="BN21" s="681"/>
      <c r="BO21" s="687">
        <f t="shared" si="25"/>
        <v>0</v>
      </c>
      <c r="BP21" s="681"/>
      <c r="BQ21" s="687">
        <f t="shared" si="26"/>
        <v>-686.4</v>
      </c>
      <c r="BR21" s="688">
        <f t="shared" si="27"/>
        <v>0</v>
      </c>
      <c r="BS21" s="687">
        <f>BS22+BS25</f>
        <v>242.39999999999998</v>
      </c>
      <c r="BT21" s="681"/>
      <c r="BU21" s="687">
        <f>BU22+BU25</f>
        <v>0</v>
      </c>
      <c r="BV21" s="681"/>
      <c r="BW21" s="687">
        <f t="shared" si="28"/>
        <v>-242.39999999999998</v>
      </c>
      <c r="BX21" s="688">
        <f t="shared" si="29"/>
        <v>0</v>
      </c>
      <c r="BY21" s="687">
        <f>BY22+BY25</f>
        <v>242.7</v>
      </c>
      <c r="BZ21" s="681"/>
      <c r="CA21" s="687">
        <f>CA22+CA25</f>
        <v>0</v>
      </c>
      <c r="CB21" s="681"/>
      <c r="CC21" s="687">
        <f t="shared" si="30"/>
        <v>-242.7</v>
      </c>
      <c r="CD21" s="688">
        <f t="shared" si="31"/>
        <v>0</v>
      </c>
      <c r="CE21" s="687">
        <f>CE22+CE25</f>
        <v>201.3</v>
      </c>
      <c r="CF21" s="681"/>
      <c r="CG21" s="687">
        <f>CG22+CG25</f>
        <v>0</v>
      </c>
      <c r="CH21" s="681"/>
      <c r="CI21" s="687">
        <f t="shared" si="32"/>
        <v>-201.3</v>
      </c>
      <c r="CJ21" s="688">
        <f t="shared" si="33"/>
        <v>0</v>
      </c>
      <c r="CK21" s="687">
        <f t="shared" si="34"/>
        <v>717.3</v>
      </c>
      <c r="CL21" s="681"/>
      <c r="CM21" s="687">
        <f t="shared" si="35"/>
        <v>0</v>
      </c>
      <c r="CN21" s="681"/>
      <c r="CO21" s="687">
        <f t="shared" si="36"/>
        <v>-717.3</v>
      </c>
      <c r="CP21" s="688">
        <f t="shared" si="37"/>
        <v>0</v>
      </c>
      <c r="CQ21" s="687">
        <f>CQ22+CQ25</f>
        <v>241.2</v>
      </c>
      <c r="CR21" s="681"/>
      <c r="CS21" s="687">
        <f>CS22+CS25</f>
        <v>0</v>
      </c>
      <c r="CT21" s="681"/>
      <c r="CU21" s="687">
        <f t="shared" si="38"/>
        <v>-241.2</v>
      </c>
      <c r="CV21" s="688">
        <f t="shared" si="39"/>
        <v>0</v>
      </c>
      <c r="CW21" s="687">
        <f>CW22+CW25</f>
        <v>230.4</v>
      </c>
      <c r="CX21" s="681"/>
      <c r="CY21" s="687">
        <f>CY22+CY25</f>
        <v>0</v>
      </c>
      <c r="CZ21" s="681"/>
      <c r="DA21" s="687">
        <f t="shared" si="40"/>
        <v>-230.4</v>
      </c>
      <c r="DB21" s="688">
        <f t="shared" si="41"/>
        <v>0</v>
      </c>
      <c r="DC21" s="687">
        <f>DC22+DC25</f>
        <v>245.7</v>
      </c>
      <c r="DD21" s="681"/>
      <c r="DE21" s="687">
        <f>DE22+DE25</f>
        <v>0</v>
      </c>
      <c r="DF21" s="681"/>
      <c r="DG21" s="687">
        <f t="shared" si="42"/>
        <v>-245.7</v>
      </c>
      <c r="DH21" s="688">
        <f t="shared" si="43"/>
        <v>0</v>
      </c>
    </row>
    <row r="22" spans="1:112" ht="20.100000000000001" customHeight="1">
      <c r="A22" s="144" t="s">
        <v>3855</v>
      </c>
      <c r="B22" s="65" t="s">
        <v>3856</v>
      </c>
      <c r="C22" s="637"/>
      <c r="D22" s="641" t="s">
        <v>2749</v>
      </c>
      <c r="E22" s="528">
        <v>100332333</v>
      </c>
      <c r="F22" s="528"/>
      <c r="G22" s="529"/>
      <c r="H22" s="530" t="s">
        <v>3857</v>
      </c>
      <c r="I22" s="530"/>
      <c r="J22" s="206" t="s">
        <v>883</v>
      </c>
      <c r="K22" s="687">
        <f t="shared" si="0"/>
        <v>2654.8</v>
      </c>
      <c r="L22" s="681"/>
      <c r="M22" s="687">
        <f t="shared" si="1"/>
        <v>0</v>
      </c>
      <c r="N22" s="681"/>
      <c r="O22" s="687">
        <f t="shared" si="2"/>
        <v>-2654.8</v>
      </c>
      <c r="P22" s="688">
        <f t="shared" si="3"/>
        <v>0</v>
      </c>
      <c r="Q22" s="687">
        <f t="shared" si="4"/>
        <v>653.40000000000009</v>
      </c>
      <c r="R22" s="681"/>
      <c r="S22" s="687">
        <f t="shared" si="5"/>
        <v>0</v>
      </c>
      <c r="T22" s="681"/>
      <c r="U22" s="687">
        <f t="shared" si="6"/>
        <v>-653.40000000000009</v>
      </c>
      <c r="V22" s="688">
        <f t="shared" si="7"/>
        <v>0</v>
      </c>
      <c r="W22" s="687">
        <f>W23</f>
        <v>238.6</v>
      </c>
      <c r="X22" s="681"/>
      <c r="Y22" s="687">
        <f>Y23</f>
        <v>0</v>
      </c>
      <c r="Z22" s="681"/>
      <c r="AA22" s="687">
        <f t="shared" si="8"/>
        <v>-238.6</v>
      </c>
      <c r="AB22" s="688">
        <f t="shared" si="9"/>
        <v>0</v>
      </c>
      <c r="AC22" s="687">
        <f>AC23</f>
        <v>217</v>
      </c>
      <c r="AD22" s="681"/>
      <c r="AE22" s="687">
        <f>AE23</f>
        <v>0</v>
      </c>
      <c r="AF22" s="681"/>
      <c r="AG22" s="687">
        <f t="shared" si="10"/>
        <v>-217</v>
      </c>
      <c r="AH22" s="688">
        <f t="shared" si="11"/>
        <v>0</v>
      </c>
      <c r="AI22" s="687">
        <f>AI23</f>
        <v>197.8</v>
      </c>
      <c r="AJ22" s="681"/>
      <c r="AK22" s="687">
        <f>AK23</f>
        <v>0</v>
      </c>
      <c r="AL22" s="681"/>
      <c r="AM22" s="687">
        <f t="shared" si="12"/>
        <v>-197.8</v>
      </c>
      <c r="AN22" s="688">
        <f t="shared" si="13"/>
        <v>0</v>
      </c>
      <c r="AO22" s="687">
        <f t="shared" si="14"/>
        <v>658</v>
      </c>
      <c r="AP22" s="681"/>
      <c r="AQ22" s="687">
        <f t="shared" si="15"/>
        <v>0</v>
      </c>
      <c r="AR22" s="681"/>
      <c r="AS22" s="687">
        <f t="shared" si="16"/>
        <v>-658</v>
      </c>
      <c r="AT22" s="688">
        <f t="shared" si="17"/>
        <v>0</v>
      </c>
      <c r="AU22" s="687">
        <f>AU23</f>
        <v>221.9</v>
      </c>
      <c r="AV22" s="681"/>
      <c r="AW22" s="687">
        <f>AW23</f>
        <v>0</v>
      </c>
      <c r="AX22" s="681"/>
      <c r="AY22" s="687">
        <f t="shared" si="18"/>
        <v>-221.9</v>
      </c>
      <c r="AZ22" s="688">
        <f t="shared" si="19"/>
        <v>0</v>
      </c>
      <c r="BA22" s="687">
        <f>BA23</f>
        <v>230.9</v>
      </c>
      <c r="BB22" s="681"/>
      <c r="BC22" s="687">
        <f>BC23</f>
        <v>0</v>
      </c>
      <c r="BD22" s="681"/>
      <c r="BE22" s="687">
        <f t="shared" si="20"/>
        <v>-230.9</v>
      </c>
      <c r="BF22" s="688">
        <f t="shared" si="21"/>
        <v>0</v>
      </c>
      <c r="BG22" s="687">
        <f>BG23</f>
        <v>205.2</v>
      </c>
      <c r="BH22" s="681"/>
      <c r="BI22" s="687">
        <f>BI23</f>
        <v>0</v>
      </c>
      <c r="BJ22" s="681"/>
      <c r="BK22" s="687">
        <f t="shared" si="22"/>
        <v>-205.2</v>
      </c>
      <c r="BL22" s="688">
        <f t="shared" si="23"/>
        <v>0</v>
      </c>
      <c r="BM22" s="687">
        <f t="shared" si="24"/>
        <v>655.4</v>
      </c>
      <c r="BN22" s="681"/>
      <c r="BO22" s="687">
        <f t="shared" si="25"/>
        <v>0</v>
      </c>
      <c r="BP22" s="681"/>
      <c r="BQ22" s="687">
        <f t="shared" si="26"/>
        <v>-655.4</v>
      </c>
      <c r="BR22" s="688">
        <f t="shared" si="27"/>
        <v>0</v>
      </c>
      <c r="BS22" s="687">
        <f>BS23</f>
        <v>231.7</v>
      </c>
      <c r="BT22" s="681"/>
      <c r="BU22" s="687">
        <f>BU23</f>
        <v>0</v>
      </c>
      <c r="BV22" s="681"/>
      <c r="BW22" s="687">
        <f t="shared" si="28"/>
        <v>-231.7</v>
      </c>
      <c r="BX22" s="688">
        <f t="shared" si="29"/>
        <v>0</v>
      </c>
      <c r="BY22" s="687">
        <f>BY23</f>
        <v>232.2</v>
      </c>
      <c r="BZ22" s="681"/>
      <c r="CA22" s="687">
        <f>CA23</f>
        <v>0</v>
      </c>
      <c r="CB22" s="681"/>
      <c r="CC22" s="687">
        <f t="shared" si="30"/>
        <v>-232.2</v>
      </c>
      <c r="CD22" s="688">
        <f t="shared" si="31"/>
        <v>0</v>
      </c>
      <c r="CE22" s="687">
        <f>CE23</f>
        <v>191.5</v>
      </c>
      <c r="CF22" s="681"/>
      <c r="CG22" s="687">
        <f>CG23</f>
        <v>0</v>
      </c>
      <c r="CH22" s="681"/>
      <c r="CI22" s="687">
        <f t="shared" si="32"/>
        <v>-191.5</v>
      </c>
      <c r="CJ22" s="688">
        <f t="shared" si="33"/>
        <v>0</v>
      </c>
      <c r="CK22" s="687">
        <f t="shared" si="34"/>
        <v>688</v>
      </c>
      <c r="CL22" s="681"/>
      <c r="CM22" s="687">
        <f t="shared" si="35"/>
        <v>0</v>
      </c>
      <c r="CN22" s="681"/>
      <c r="CO22" s="687">
        <f t="shared" si="36"/>
        <v>-688</v>
      </c>
      <c r="CP22" s="688">
        <f t="shared" si="37"/>
        <v>0</v>
      </c>
      <c r="CQ22" s="687">
        <f>CQ23</f>
        <v>231.1</v>
      </c>
      <c r="CR22" s="681"/>
      <c r="CS22" s="687">
        <f>CS23</f>
        <v>0</v>
      </c>
      <c r="CT22" s="681"/>
      <c r="CU22" s="687">
        <f t="shared" si="38"/>
        <v>-231.1</v>
      </c>
      <c r="CV22" s="688">
        <f t="shared" si="39"/>
        <v>0</v>
      </c>
      <c r="CW22" s="687">
        <f>CW23</f>
        <v>220.9</v>
      </c>
      <c r="CX22" s="681"/>
      <c r="CY22" s="687">
        <f>CY23</f>
        <v>0</v>
      </c>
      <c r="CZ22" s="681"/>
      <c r="DA22" s="687">
        <f t="shared" si="40"/>
        <v>-220.9</v>
      </c>
      <c r="DB22" s="688">
        <f t="shared" si="41"/>
        <v>0</v>
      </c>
      <c r="DC22" s="687">
        <f>DC23</f>
        <v>236</v>
      </c>
      <c r="DD22" s="681"/>
      <c r="DE22" s="687">
        <f>DE23</f>
        <v>0</v>
      </c>
      <c r="DF22" s="681"/>
      <c r="DG22" s="687">
        <f t="shared" si="42"/>
        <v>-236</v>
      </c>
      <c r="DH22" s="688">
        <f t="shared" si="43"/>
        <v>0</v>
      </c>
    </row>
    <row r="23" spans="1:112" ht="20.100000000000001" customHeight="1">
      <c r="A23" s="207" t="s">
        <v>3841</v>
      </c>
      <c r="B23" s="65" t="s">
        <v>3858</v>
      </c>
      <c r="C23" s="69"/>
      <c r="D23" s="609" t="s">
        <v>3859</v>
      </c>
      <c r="E23" s="528">
        <v>100330720</v>
      </c>
      <c r="F23" s="528"/>
      <c r="G23" s="529"/>
      <c r="H23" s="530"/>
      <c r="I23" s="530"/>
      <c r="J23" s="206" t="s">
        <v>883</v>
      </c>
      <c r="K23" s="687">
        <f t="shared" si="0"/>
        <v>2654.8</v>
      </c>
      <c r="L23" s="681"/>
      <c r="M23" s="687">
        <f t="shared" si="1"/>
        <v>0</v>
      </c>
      <c r="N23" s="681"/>
      <c r="O23" s="687">
        <f t="shared" si="2"/>
        <v>-2654.8</v>
      </c>
      <c r="P23" s="688">
        <f t="shared" si="3"/>
        <v>0</v>
      </c>
      <c r="Q23" s="687">
        <f t="shared" si="4"/>
        <v>653.40000000000009</v>
      </c>
      <c r="R23" s="681"/>
      <c r="S23" s="687">
        <f t="shared" si="5"/>
        <v>0</v>
      </c>
      <c r="T23" s="681"/>
      <c r="U23" s="687">
        <f t="shared" si="6"/>
        <v>-653.40000000000009</v>
      </c>
      <c r="V23" s="688">
        <f t="shared" si="7"/>
        <v>0</v>
      </c>
      <c r="W23" s="683">
        <v>238.6</v>
      </c>
      <c r="X23" s="681"/>
      <c r="Y23" s="681"/>
      <c r="Z23" s="681"/>
      <c r="AA23" s="687">
        <f t="shared" si="8"/>
        <v>-238.6</v>
      </c>
      <c r="AB23" s="688">
        <f t="shared" si="9"/>
        <v>0</v>
      </c>
      <c r="AC23" s="683">
        <v>217</v>
      </c>
      <c r="AD23" s="681"/>
      <c r="AE23" s="681"/>
      <c r="AF23" s="681"/>
      <c r="AG23" s="687">
        <f t="shared" si="10"/>
        <v>-217</v>
      </c>
      <c r="AH23" s="688">
        <f t="shared" si="11"/>
        <v>0</v>
      </c>
      <c r="AI23" s="683">
        <v>197.8</v>
      </c>
      <c r="AJ23" s="681"/>
      <c r="AK23" s="681"/>
      <c r="AL23" s="681"/>
      <c r="AM23" s="687">
        <f t="shared" si="12"/>
        <v>-197.8</v>
      </c>
      <c r="AN23" s="688">
        <f t="shared" si="13"/>
        <v>0</v>
      </c>
      <c r="AO23" s="687">
        <f t="shared" si="14"/>
        <v>658</v>
      </c>
      <c r="AP23" s="681"/>
      <c r="AQ23" s="687">
        <f t="shared" si="15"/>
        <v>0</v>
      </c>
      <c r="AR23" s="681"/>
      <c r="AS23" s="687">
        <f t="shared" si="16"/>
        <v>-658</v>
      </c>
      <c r="AT23" s="688">
        <f t="shared" si="17"/>
        <v>0</v>
      </c>
      <c r="AU23" s="683">
        <v>221.9</v>
      </c>
      <c r="AV23" s="681"/>
      <c r="AW23" s="681"/>
      <c r="AX23" s="681"/>
      <c r="AY23" s="687">
        <f t="shared" si="18"/>
        <v>-221.9</v>
      </c>
      <c r="AZ23" s="688">
        <f t="shared" si="19"/>
        <v>0</v>
      </c>
      <c r="BA23" s="683">
        <v>230.9</v>
      </c>
      <c r="BB23" s="681"/>
      <c r="BC23" s="681"/>
      <c r="BD23" s="681"/>
      <c r="BE23" s="687">
        <f t="shared" si="20"/>
        <v>-230.9</v>
      </c>
      <c r="BF23" s="688">
        <f t="shared" si="21"/>
        <v>0</v>
      </c>
      <c r="BG23" s="683">
        <v>205.2</v>
      </c>
      <c r="BH23" s="681"/>
      <c r="BI23" s="681"/>
      <c r="BJ23" s="681"/>
      <c r="BK23" s="687">
        <f t="shared" si="22"/>
        <v>-205.2</v>
      </c>
      <c r="BL23" s="688">
        <f t="shared" si="23"/>
        <v>0</v>
      </c>
      <c r="BM23" s="687">
        <f t="shared" si="24"/>
        <v>655.4</v>
      </c>
      <c r="BN23" s="681"/>
      <c r="BO23" s="687">
        <f t="shared" si="25"/>
        <v>0</v>
      </c>
      <c r="BP23" s="681"/>
      <c r="BQ23" s="687">
        <f t="shared" si="26"/>
        <v>-655.4</v>
      </c>
      <c r="BR23" s="688">
        <f t="shared" si="27"/>
        <v>0</v>
      </c>
      <c r="BS23" s="683">
        <v>231.7</v>
      </c>
      <c r="BT23" s="681"/>
      <c r="BU23" s="681"/>
      <c r="BV23" s="681"/>
      <c r="BW23" s="687">
        <f t="shared" si="28"/>
        <v>-231.7</v>
      </c>
      <c r="BX23" s="688">
        <f t="shared" si="29"/>
        <v>0</v>
      </c>
      <c r="BY23" s="683">
        <v>232.2</v>
      </c>
      <c r="BZ23" s="681"/>
      <c r="CA23" s="681"/>
      <c r="CB23" s="681"/>
      <c r="CC23" s="687">
        <f t="shared" si="30"/>
        <v>-232.2</v>
      </c>
      <c r="CD23" s="688">
        <f t="shared" si="31"/>
        <v>0</v>
      </c>
      <c r="CE23" s="683">
        <v>191.5</v>
      </c>
      <c r="CF23" s="681"/>
      <c r="CG23" s="681"/>
      <c r="CH23" s="681"/>
      <c r="CI23" s="687">
        <f t="shared" si="32"/>
        <v>-191.5</v>
      </c>
      <c r="CJ23" s="688">
        <f t="shared" si="33"/>
        <v>0</v>
      </c>
      <c r="CK23" s="687">
        <f t="shared" si="34"/>
        <v>688</v>
      </c>
      <c r="CL23" s="681"/>
      <c r="CM23" s="687">
        <f t="shared" si="35"/>
        <v>0</v>
      </c>
      <c r="CN23" s="681"/>
      <c r="CO23" s="687">
        <f t="shared" si="36"/>
        <v>-688</v>
      </c>
      <c r="CP23" s="688">
        <f t="shared" si="37"/>
        <v>0</v>
      </c>
      <c r="CQ23" s="683">
        <v>231.1</v>
      </c>
      <c r="CR23" s="681"/>
      <c r="CS23" s="681"/>
      <c r="CT23" s="681"/>
      <c r="CU23" s="687">
        <f t="shared" si="38"/>
        <v>-231.1</v>
      </c>
      <c r="CV23" s="688">
        <f t="shared" si="39"/>
        <v>0</v>
      </c>
      <c r="CW23" s="683">
        <v>220.9</v>
      </c>
      <c r="CX23" s="681"/>
      <c r="CY23" s="681"/>
      <c r="CZ23" s="681"/>
      <c r="DA23" s="687">
        <f t="shared" si="40"/>
        <v>-220.9</v>
      </c>
      <c r="DB23" s="688">
        <f t="shared" si="41"/>
        <v>0</v>
      </c>
      <c r="DC23" s="683">
        <v>236</v>
      </c>
      <c r="DD23" s="681"/>
      <c r="DE23" s="681"/>
      <c r="DF23" s="681"/>
      <c r="DG23" s="687">
        <f t="shared" si="42"/>
        <v>-236</v>
      </c>
      <c r="DH23" s="688">
        <f t="shared" si="43"/>
        <v>0</v>
      </c>
    </row>
    <row r="24" spans="1:112" ht="20.100000000000001" customHeight="1">
      <c r="A24" s="207" t="s">
        <v>3860</v>
      </c>
      <c r="B24" s="65"/>
      <c r="C24" s="69"/>
      <c r="D24" s="208" t="s">
        <v>3861</v>
      </c>
      <c r="E24" s="528">
        <v>100335709</v>
      </c>
      <c r="F24" s="528"/>
      <c r="G24" s="529"/>
      <c r="H24" s="530"/>
      <c r="I24" s="530"/>
      <c r="J24" s="206" t="s">
        <v>883</v>
      </c>
      <c r="K24" s="687">
        <f t="shared" si="0"/>
        <v>0</v>
      </c>
      <c r="L24" s="681"/>
      <c r="M24" s="687">
        <f t="shared" si="1"/>
        <v>0</v>
      </c>
      <c r="N24" s="681"/>
      <c r="O24" s="687">
        <f t="shared" si="2"/>
        <v>0</v>
      </c>
      <c r="P24" s="688" t="str">
        <f t="shared" si="3"/>
        <v>-</v>
      </c>
      <c r="Q24" s="687">
        <f t="shared" si="4"/>
        <v>0</v>
      </c>
      <c r="R24" s="681"/>
      <c r="S24" s="687">
        <f t="shared" si="5"/>
        <v>0</v>
      </c>
      <c r="T24" s="681"/>
      <c r="U24" s="687">
        <f t="shared" si="6"/>
        <v>0</v>
      </c>
      <c r="V24" s="688" t="str">
        <f t="shared" si="7"/>
        <v>-</v>
      </c>
      <c r="W24" s="683">
        <v>0</v>
      </c>
      <c r="X24" s="681"/>
      <c r="Y24" s="681"/>
      <c r="Z24" s="681"/>
      <c r="AA24" s="687">
        <f t="shared" si="8"/>
        <v>0</v>
      </c>
      <c r="AB24" s="688" t="str">
        <f t="shared" si="9"/>
        <v>-</v>
      </c>
      <c r="AC24" s="683">
        <v>0</v>
      </c>
      <c r="AD24" s="681"/>
      <c r="AE24" s="681"/>
      <c r="AF24" s="681"/>
      <c r="AG24" s="687">
        <f t="shared" si="10"/>
        <v>0</v>
      </c>
      <c r="AH24" s="688" t="str">
        <f t="shared" si="11"/>
        <v>-</v>
      </c>
      <c r="AI24" s="683">
        <v>0</v>
      </c>
      <c r="AJ24" s="681"/>
      <c r="AK24" s="681"/>
      <c r="AL24" s="681"/>
      <c r="AM24" s="687">
        <f t="shared" si="12"/>
        <v>0</v>
      </c>
      <c r="AN24" s="688" t="str">
        <f t="shared" si="13"/>
        <v>-</v>
      </c>
      <c r="AO24" s="687">
        <f t="shared" si="14"/>
        <v>0</v>
      </c>
      <c r="AP24" s="681"/>
      <c r="AQ24" s="687">
        <f t="shared" si="15"/>
        <v>0</v>
      </c>
      <c r="AR24" s="681"/>
      <c r="AS24" s="687">
        <f t="shared" si="16"/>
        <v>0</v>
      </c>
      <c r="AT24" s="688" t="str">
        <f t="shared" si="17"/>
        <v>-</v>
      </c>
      <c r="AU24" s="683">
        <v>0</v>
      </c>
      <c r="AV24" s="681"/>
      <c r="AW24" s="681"/>
      <c r="AX24" s="681"/>
      <c r="AY24" s="687">
        <f t="shared" si="18"/>
        <v>0</v>
      </c>
      <c r="AZ24" s="688" t="str">
        <f t="shared" si="19"/>
        <v>-</v>
      </c>
      <c r="BA24" s="683">
        <v>0</v>
      </c>
      <c r="BB24" s="681"/>
      <c r="BC24" s="681"/>
      <c r="BD24" s="681"/>
      <c r="BE24" s="687">
        <f t="shared" si="20"/>
        <v>0</v>
      </c>
      <c r="BF24" s="688" t="str">
        <f t="shared" si="21"/>
        <v>-</v>
      </c>
      <c r="BG24" s="683">
        <v>0</v>
      </c>
      <c r="BH24" s="681"/>
      <c r="BI24" s="681"/>
      <c r="BJ24" s="681"/>
      <c r="BK24" s="687">
        <f t="shared" si="22"/>
        <v>0</v>
      </c>
      <c r="BL24" s="688" t="str">
        <f t="shared" si="23"/>
        <v>-</v>
      </c>
      <c r="BM24" s="687">
        <f t="shared" si="24"/>
        <v>0</v>
      </c>
      <c r="BN24" s="681"/>
      <c r="BO24" s="687">
        <f t="shared" si="25"/>
        <v>0</v>
      </c>
      <c r="BP24" s="681"/>
      <c r="BQ24" s="687">
        <f t="shared" si="26"/>
        <v>0</v>
      </c>
      <c r="BR24" s="688" t="str">
        <f t="shared" si="27"/>
        <v>-</v>
      </c>
      <c r="BS24" s="683">
        <v>0</v>
      </c>
      <c r="BT24" s="681"/>
      <c r="BU24" s="681"/>
      <c r="BV24" s="681"/>
      <c r="BW24" s="687">
        <f t="shared" si="28"/>
        <v>0</v>
      </c>
      <c r="BX24" s="688" t="str">
        <f t="shared" si="29"/>
        <v>-</v>
      </c>
      <c r="BY24" s="683">
        <v>0</v>
      </c>
      <c r="BZ24" s="681"/>
      <c r="CA24" s="681"/>
      <c r="CB24" s="681"/>
      <c r="CC24" s="687">
        <f t="shared" si="30"/>
        <v>0</v>
      </c>
      <c r="CD24" s="688" t="str">
        <f t="shared" si="31"/>
        <v>-</v>
      </c>
      <c r="CE24" s="683">
        <v>0</v>
      </c>
      <c r="CF24" s="681"/>
      <c r="CG24" s="681"/>
      <c r="CH24" s="681"/>
      <c r="CI24" s="687">
        <f t="shared" si="32"/>
        <v>0</v>
      </c>
      <c r="CJ24" s="688" t="str">
        <f t="shared" si="33"/>
        <v>-</v>
      </c>
      <c r="CK24" s="687">
        <f t="shared" si="34"/>
        <v>0</v>
      </c>
      <c r="CL24" s="681"/>
      <c r="CM24" s="687">
        <f t="shared" si="35"/>
        <v>0</v>
      </c>
      <c r="CN24" s="681"/>
      <c r="CO24" s="687">
        <f t="shared" si="36"/>
        <v>0</v>
      </c>
      <c r="CP24" s="688" t="str">
        <f t="shared" si="37"/>
        <v>-</v>
      </c>
      <c r="CQ24" s="683">
        <v>0</v>
      </c>
      <c r="CR24" s="681"/>
      <c r="CS24" s="681"/>
      <c r="CT24" s="681"/>
      <c r="CU24" s="687">
        <f t="shared" si="38"/>
        <v>0</v>
      </c>
      <c r="CV24" s="688" t="str">
        <f t="shared" si="39"/>
        <v>-</v>
      </c>
      <c r="CW24" s="683">
        <v>0</v>
      </c>
      <c r="CX24" s="681"/>
      <c r="CY24" s="681"/>
      <c r="CZ24" s="681"/>
      <c r="DA24" s="687">
        <f t="shared" si="40"/>
        <v>0</v>
      </c>
      <c r="DB24" s="688" t="str">
        <f t="shared" si="41"/>
        <v>-</v>
      </c>
      <c r="DC24" s="683">
        <v>0</v>
      </c>
      <c r="DD24" s="681"/>
      <c r="DE24" s="681"/>
      <c r="DF24" s="681"/>
      <c r="DG24" s="687">
        <f t="shared" si="42"/>
        <v>0</v>
      </c>
      <c r="DH24" s="688" t="str">
        <f t="shared" si="43"/>
        <v>-</v>
      </c>
    </row>
    <row r="25" spans="1:112" ht="20.100000000000001" customHeight="1">
      <c r="A25" s="144" t="s">
        <v>3862</v>
      </c>
      <c r="B25" s="65" t="s">
        <v>3863</v>
      </c>
      <c r="C25" s="69"/>
      <c r="D25" s="641" t="s">
        <v>3864</v>
      </c>
      <c r="E25" s="528">
        <v>100330721</v>
      </c>
      <c r="F25" s="528"/>
      <c r="G25" s="529"/>
      <c r="H25" s="530" t="s">
        <v>3865</v>
      </c>
      <c r="I25" s="530"/>
      <c r="J25" s="206" t="s">
        <v>883</v>
      </c>
      <c r="K25" s="687">
        <f t="shared" si="0"/>
        <v>127.3</v>
      </c>
      <c r="L25" s="681"/>
      <c r="M25" s="687">
        <f t="shared" si="1"/>
        <v>0</v>
      </c>
      <c r="N25" s="681"/>
      <c r="O25" s="687">
        <f t="shared" si="2"/>
        <v>-127.3</v>
      </c>
      <c r="P25" s="688">
        <f t="shared" si="3"/>
        <v>0</v>
      </c>
      <c r="Q25" s="687">
        <f t="shared" si="4"/>
        <v>34.700000000000003</v>
      </c>
      <c r="R25" s="681"/>
      <c r="S25" s="687">
        <f t="shared" si="5"/>
        <v>0</v>
      </c>
      <c r="T25" s="681"/>
      <c r="U25" s="687">
        <f t="shared" si="6"/>
        <v>-34.700000000000003</v>
      </c>
      <c r="V25" s="688">
        <f t="shared" si="7"/>
        <v>0</v>
      </c>
      <c r="W25" s="687">
        <f>W26+W27</f>
        <v>12.8</v>
      </c>
      <c r="X25" s="681"/>
      <c r="Y25" s="687">
        <f>Y26+Y27</f>
        <v>0</v>
      </c>
      <c r="Z25" s="681"/>
      <c r="AA25" s="687">
        <f t="shared" si="8"/>
        <v>-12.8</v>
      </c>
      <c r="AB25" s="688">
        <f t="shared" si="9"/>
        <v>0</v>
      </c>
      <c r="AC25" s="687">
        <f>AC26+AC27</f>
        <v>10.8</v>
      </c>
      <c r="AD25" s="681"/>
      <c r="AE25" s="687">
        <f>AE26+AE27</f>
        <v>0</v>
      </c>
      <c r="AF25" s="681"/>
      <c r="AG25" s="687">
        <f t="shared" si="10"/>
        <v>-10.8</v>
      </c>
      <c r="AH25" s="688">
        <f t="shared" si="11"/>
        <v>0</v>
      </c>
      <c r="AI25" s="687">
        <f>AI26+AI27</f>
        <v>11.1</v>
      </c>
      <c r="AJ25" s="681"/>
      <c r="AK25" s="687">
        <f>AK26+AK27</f>
        <v>0</v>
      </c>
      <c r="AL25" s="681"/>
      <c r="AM25" s="687">
        <f t="shared" si="12"/>
        <v>-11.1</v>
      </c>
      <c r="AN25" s="688">
        <f t="shared" si="13"/>
        <v>0</v>
      </c>
      <c r="AO25" s="687">
        <f t="shared" si="14"/>
        <v>32.299999999999997</v>
      </c>
      <c r="AP25" s="681"/>
      <c r="AQ25" s="687">
        <f t="shared" si="15"/>
        <v>0</v>
      </c>
      <c r="AR25" s="681"/>
      <c r="AS25" s="687">
        <f t="shared" si="16"/>
        <v>-32.299999999999997</v>
      </c>
      <c r="AT25" s="688">
        <f t="shared" si="17"/>
        <v>0</v>
      </c>
      <c r="AU25" s="687">
        <f>AU26+AU27</f>
        <v>11</v>
      </c>
      <c r="AV25" s="681"/>
      <c r="AW25" s="687">
        <f>AW26+AW27</f>
        <v>0</v>
      </c>
      <c r="AX25" s="681"/>
      <c r="AY25" s="687">
        <f t="shared" si="18"/>
        <v>-11</v>
      </c>
      <c r="AZ25" s="688">
        <f t="shared" si="19"/>
        <v>0</v>
      </c>
      <c r="BA25" s="687">
        <f>BA26+BA27</f>
        <v>11.2</v>
      </c>
      <c r="BB25" s="681"/>
      <c r="BC25" s="687">
        <f>BC26+BC27</f>
        <v>0</v>
      </c>
      <c r="BD25" s="681"/>
      <c r="BE25" s="687">
        <f t="shared" si="20"/>
        <v>-11.2</v>
      </c>
      <c r="BF25" s="688">
        <f t="shared" si="21"/>
        <v>0</v>
      </c>
      <c r="BG25" s="687">
        <f>BG26+BG27</f>
        <v>10.1</v>
      </c>
      <c r="BH25" s="681"/>
      <c r="BI25" s="687">
        <f>BI26+BI27</f>
        <v>0</v>
      </c>
      <c r="BJ25" s="681"/>
      <c r="BK25" s="687">
        <f t="shared" si="22"/>
        <v>-10.1</v>
      </c>
      <c r="BL25" s="688">
        <f t="shared" si="23"/>
        <v>0</v>
      </c>
      <c r="BM25" s="687">
        <f t="shared" si="24"/>
        <v>31</v>
      </c>
      <c r="BN25" s="681"/>
      <c r="BO25" s="687">
        <f t="shared" si="25"/>
        <v>0</v>
      </c>
      <c r="BP25" s="681"/>
      <c r="BQ25" s="687">
        <f t="shared" si="26"/>
        <v>-31</v>
      </c>
      <c r="BR25" s="688">
        <f t="shared" si="27"/>
        <v>0</v>
      </c>
      <c r="BS25" s="687">
        <f>BS26+BS27</f>
        <v>10.7</v>
      </c>
      <c r="BT25" s="681"/>
      <c r="BU25" s="687">
        <f>BU26+BU27</f>
        <v>0</v>
      </c>
      <c r="BV25" s="681"/>
      <c r="BW25" s="687">
        <f t="shared" si="28"/>
        <v>-10.7</v>
      </c>
      <c r="BX25" s="688">
        <f t="shared" si="29"/>
        <v>0</v>
      </c>
      <c r="BY25" s="687">
        <f>BY26+BY27</f>
        <v>10.5</v>
      </c>
      <c r="BZ25" s="681"/>
      <c r="CA25" s="687">
        <f>CA26+CA27</f>
        <v>0</v>
      </c>
      <c r="CB25" s="681"/>
      <c r="CC25" s="687">
        <f t="shared" si="30"/>
        <v>-10.5</v>
      </c>
      <c r="CD25" s="688">
        <f t="shared" si="31"/>
        <v>0</v>
      </c>
      <c r="CE25" s="687">
        <f>CE26+CE27</f>
        <v>9.8000000000000007</v>
      </c>
      <c r="CF25" s="681"/>
      <c r="CG25" s="687">
        <f>CG26+CG27</f>
        <v>0</v>
      </c>
      <c r="CH25" s="681"/>
      <c r="CI25" s="687">
        <f t="shared" si="32"/>
        <v>-9.8000000000000007</v>
      </c>
      <c r="CJ25" s="688">
        <f t="shared" si="33"/>
        <v>0</v>
      </c>
      <c r="CK25" s="687">
        <f t="shared" si="34"/>
        <v>29.3</v>
      </c>
      <c r="CL25" s="681"/>
      <c r="CM25" s="687">
        <f t="shared" si="35"/>
        <v>0</v>
      </c>
      <c r="CN25" s="681"/>
      <c r="CO25" s="687">
        <f t="shared" si="36"/>
        <v>-29.3</v>
      </c>
      <c r="CP25" s="688">
        <f t="shared" si="37"/>
        <v>0</v>
      </c>
      <c r="CQ25" s="687">
        <f>CQ26+CQ27</f>
        <v>10.1</v>
      </c>
      <c r="CR25" s="681"/>
      <c r="CS25" s="687">
        <f>CS26+CS27</f>
        <v>0</v>
      </c>
      <c r="CT25" s="681"/>
      <c r="CU25" s="687">
        <f t="shared" si="38"/>
        <v>-10.1</v>
      </c>
      <c r="CV25" s="688">
        <f t="shared" si="39"/>
        <v>0</v>
      </c>
      <c r="CW25" s="687">
        <f>CW26+CW27</f>
        <v>9.5</v>
      </c>
      <c r="CX25" s="681"/>
      <c r="CY25" s="687">
        <f>CY26+CY27</f>
        <v>0</v>
      </c>
      <c r="CZ25" s="681"/>
      <c r="DA25" s="687">
        <f t="shared" si="40"/>
        <v>-9.5</v>
      </c>
      <c r="DB25" s="688">
        <f t="shared" si="41"/>
        <v>0</v>
      </c>
      <c r="DC25" s="687">
        <f>DC26+DC27</f>
        <v>9.6999999999999993</v>
      </c>
      <c r="DD25" s="681"/>
      <c r="DE25" s="687">
        <f>DE26+DE27</f>
        <v>0</v>
      </c>
      <c r="DF25" s="681"/>
      <c r="DG25" s="687">
        <f t="shared" si="42"/>
        <v>-9.6999999999999993</v>
      </c>
      <c r="DH25" s="688">
        <f t="shared" si="43"/>
        <v>0</v>
      </c>
    </row>
    <row r="26" spans="1:112" ht="19.5" customHeight="1">
      <c r="A26" s="207" t="s">
        <v>3866</v>
      </c>
      <c r="B26" s="65" t="s">
        <v>3867</v>
      </c>
      <c r="C26" s="69"/>
      <c r="D26" s="609" t="s">
        <v>3866</v>
      </c>
      <c r="E26" s="528">
        <v>100330722</v>
      </c>
      <c r="F26" s="528"/>
      <c r="G26" s="529"/>
      <c r="H26" s="530"/>
      <c r="I26" s="530"/>
      <c r="J26" s="206" t="s">
        <v>883</v>
      </c>
      <c r="K26" s="687">
        <f t="shared" si="0"/>
        <v>127.3</v>
      </c>
      <c r="L26" s="681"/>
      <c r="M26" s="687">
        <f t="shared" si="1"/>
        <v>0</v>
      </c>
      <c r="N26" s="681"/>
      <c r="O26" s="687">
        <f t="shared" si="2"/>
        <v>-127.3</v>
      </c>
      <c r="P26" s="688">
        <f t="shared" si="3"/>
        <v>0</v>
      </c>
      <c r="Q26" s="687">
        <f t="shared" si="4"/>
        <v>34.700000000000003</v>
      </c>
      <c r="R26" s="681"/>
      <c r="S26" s="687">
        <f t="shared" si="5"/>
        <v>0</v>
      </c>
      <c r="T26" s="681"/>
      <c r="U26" s="687">
        <f t="shared" si="6"/>
        <v>-34.700000000000003</v>
      </c>
      <c r="V26" s="688">
        <f t="shared" si="7"/>
        <v>0</v>
      </c>
      <c r="W26" s="683">
        <v>12.8</v>
      </c>
      <c r="X26" s="681"/>
      <c r="Y26" s="681"/>
      <c r="Z26" s="681"/>
      <c r="AA26" s="687">
        <f t="shared" si="8"/>
        <v>-12.8</v>
      </c>
      <c r="AB26" s="688">
        <f t="shared" si="9"/>
        <v>0</v>
      </c>
      <c r="AC26" s="683">
        <v>10.8</v>
      </c>
      <c r="AD26" s="681"/>
      <c r="AE26" s="681"/>
      <c r="AF26" s="681"/>
      <c r="AG26" s="687">
        <f t="shared" si="10"/>
        <v>-10.8</v>
      </c>
      <c r="AH26" s="688">
        <f t="shared" si="11"/>
        <v>0</v>
      </c>
      <c r="AI26" s="683">
        <v>11.1</v>
      </c>
      <c r="AJ26" s="681"/>
      <c r="AK26" s="681"/>
      <c r="AL26" s="681"/>
      <c r="AM26" s="687">
        <f t="shared" si="12"/>
        <v>-11.1</v>
      </c>
      <c r="AN26" s="688">
        <f t="shared" si="13"/>
        <v>0</v>
      </c>
      <c r="AO26" s="687">
        <f t="shared" si="14"/>
        <v>32.299999999999997</v>
      </c>
      <c r="AP26" s="681"/>
      <c r="AQ26" s="687">
        <f t="shared" si="15"/>
        <v>0</v>
      </c>
      <c r="AR26" s="681"/>
      <c r="AS26" s="687">
        <f t="shared" si="16"/>
        <v>-32.299999999999997</v>
      </c>
      <c r="AT26" s="688">
        <f t="shared" si="17"/>
        <v>0</v>
      </c>
      <c r="AU26" s="683">
        <v>11</v>
      </c>
      <c r="AV26" s="681"/>
      <c r="AW26" s="681"/>
      <c r="AX26" s="681"/>
      <c r="AY26" s="687">
        <f t="shared" si="18"/>
        <v>-11</v>
      </c>
      <c r="AZ26" s="688">
        <f t="shared" si="19"/>
        <v>0</v>
      </c>
      <c r="BA26" s="683">
        <v>11.2</v>
      </c>
      <c r="BB26" s="681"/>
      <c r="BC26" s="681"/>
      <c r="BD26" s="681"/>
      <c r="BE26" s="687">
        <f t="shared" si="20"/>
        <v>-11.2</v>
      </c>
      <c r="BF26" s="688">
        <f t="shared" si="21"/>
        <v>0</v>
      </c>
      <c r="BG26" s="683">
        <v>10.1</v>
      </c>
      <c r="BH26" s="681"/>
      <c r="BI26" s="681"/>
      <c r="BJ26" s="681"/>
      <c r="BK26" s="687">
        <f t="shared" si="22"/>
        <v>-10.1</v>
      </c>
      <c r="BL26" s="688">
        <f t="shared" si="23"/>
        <v>0</v>
      </c>
      <c r="BM26" s="687">
        <f t="shared" si="24"/>
        <v>31</v>
      </c>
      <c r="BN26" s="681"/>
      <c r="BO26" s="687">
        <f t="shared" si="25"/>
        <v>0</v>
      </c>
      <c r="BP26" s="681"/>
      <c r="BQ26" s="687">
        <f t="shared" si="26"/>
        <v>-31</v>
      </c>
      <c r="BR26" s="688">
        <f t="shared" si="27"/>
        <v>0</v>
      </c>
      <c r="BS26" s="683">
        <v>10.7</v>
      </c>
      <c r="BT26" s="681"/>
      <c r="BU26" s="681"/>
      <c r="BV26" s="681"/>
      <c r="BW26" s="687">
        <f t="shared" si="28"/>
        <v>-10.7</v>
      </c>
      <c r="BX26" s="688">
        <f t="shared" si="29"/>
        <v>0</v>
      </c>
      <c r="BY26" s="683">
        <v>10.5</v>
      </c>
      <c r="BZ26" s="681"/>
      <c r="CA26" s="681"/>
      <c r="CB26" s="681"/>
      <c r="CC26" s="687">
        <f t="shared" si="30"/>
        <v>-10.5</v>
      </c>
      <c r="CD26" s="688">
        <f t="shared" si="31"/>
        <v>0</v>
      </c>
      <c r="CE26" s="683">
        <v>9.8000000000000007</v>
      </c>
      <c r="CF26" s="681"/>
      <c r="CG26" s="681"/>
      <c r="CH26" s="681"/>
      <c r="CI26" s="687">
        <f t="shared" si="32"/>
        <v>-9.8000000000000007</v>
      </c>
      <c r="CJ26" s="688">
        <f t="shared" si="33"/>
        <v>0</v>
      </c>
      <c r="CK26" s="687">
        <f t="shared" si="34"/>
        <v>29.3</v>
      </c>
      <c r="CL26" s="681"/>
      <c r="CM26" s="687">
        <f t="shared" si="35"/>
        <v>0</v>
      </c>
      <c r="CN26" s="681"/>
      <c r="CO26" s="687">
        <f t="shared" si="36"/>
        <v>-29.3</v>
      </c>
      <c r="CP26" s="688">
        <f t="shared" si="37"/>
        <v>0</v>
      </c>
      <c r="CQ26" s="683">
        <v>10.1</v>
      </c>
      <c r="CR26" s="681"/>
      <c r="CS26" s="681"/>
      <c r="CT26" s="681"/>
      <c r="CU26" s="687">
        <f t="shared" si="38"/>
        <v>-10.1</v>
      </c>
      <c r="CV26" s="688">
        <f t="shared" si="39"/>
        <v>0</v>
      </c>
      <c r="CW26" s="683">
        <v>9.5</v>
      </c>
      <c r="CX26" s="681"/>
      <c r="CY26" s="681"/>
      <c r="CZ26" s="681"/>
      <c r="DA26" s="687">
        <f t="shared" si="40"/>
        <v>-9.5</v>
      </c>
      <c r="DB26" s="688">
        <f t="shared" si="41"/>
        <v>0</v>
      </c>
      <c r="DC26" s="683">
        <v>9.6999999999999993</v>
      </c>
      <c r="DD26" s="681"/>
      <c r="DE26" s="681"/>
      <c r="DF26" s="681"/>
      <c r="DG26" s="687">
        <f t="shared" si="42"/>
        <v>-9.6999999999999993</v>
      </c>
      <c r="DH26" s="688">
        <f t="shared" si="43"/>
        <v>0</v>
      </c>
    </row>
    <row r="27" spans="1:112" ht="19.5" customHeight="1">
      <c r="A27" s="207" t="s">
        <v>3868</v>
      </c>
      <c r="B27" s="65"/>
      <c r="C27" s="69"/>
      <c r="D27" s="609" t="s">
        <v>3869</v>
      </c>
      <c r="E27" s="528">
        <v>100336141</v>
      </c>
      <c r="F27" s="528"/>
      <c r="G27" s="529"/>
      <c r="H27" s="530"/>
      <c r="I27" s="530"/>
      <c r="J27" s="206" t="s">
        <v>883</v>
      </c>
      <c r="K27" s="687">
        <f t="shared" si="0"/>
        <v>0</v>
      </c>
      <c r="L27" s="681"/>
      <c r="M27" s="687">
        <f t="shared" si="1"/>
        <v>0</v>
      </c>
      <c r="N27" s="681"/>
      <c r="O27" s="687">
        <f t="shared" si="2"/>
        <v>0</v>
      </c>
      <c r="P27" s="688" t="str">
        <f t="shared" si="3"/>
        <v>-</v>
      </c>
      <c r="Q27" s="687">
        <f t="shared" si="4"/>
        <v>0</v>
      </c>
      <c r="R27" s="681"/>
      <c r="S27" s="687">
        <f t="shared" si="5"/>
        <v>0</v>
      </c>
      <c r="T27" s="681"/>
      <c r="U27" s="687">
        <f t="shared" si="6"/>
        <v>0</v>
      </c>
      <c r="V27" s="688" t="str">
        <f t="shared" si="7"/>
        <v>-</v>
      </c>
      <c r="W27" s="683">
        <v>0</v>
      </c>
      <c r="X27" s="681"/>
      <c r="Y27" s="681"/>
      <c r="Z27" s="681"/>
      <c r="AA27" s="687">
        <f t="shared" si="8"/>
        <v>0</v>
      </c>
      <c r="AB27" s="688" t="str">
        <f t="shared" si="9"/>
        <v>-</v>
      </c>
      <c r="AC27" s="683">
        <v>0</v>
      </c>
      <c r="AD27" s="681"/>
      <c r="AE27" s="681"/>
      <c r="AF27" s="681"/>
      <c r="AG27" s="687">
        <f t="shared" si="10"/>
        <v>0</v>
      </c>
      <c r="AH27" s="688" t="str">
        <f t="shared" si="11"/>
        <v>-</v>
      </c>
      <c r="AI27" s="683">
        <v>0</v>
      </c>
      <c r="AJ27" s="681"/>
      <c r="AK27" s="681"/>
      <c r="AL27" s="681"/>
      <c r="AM27" s="687">
        <f t="shared" si="12"/>
        <v>0</v>
      </c>
      <c r="AN27" s="688" t="str">
        <f t="shared" si="13"/>
        <v>-</v>
      </c>
      <c r="AO27" s="687">
        <f t="shared" si="14"/>
        <v>0</v>
      </c>
      <c r="AP27" s="681"/>
      <c r="AQ27" s="687">
        <f t="shared" si="15"/>
        <v>0</v>
      </c>
      <c r="AR27" s="681"/>
      <c r="AS27" s="687">
        <f t="shared" si="16"/>
        <v>0</v>
      </c>
      <c r="AT27" s="688" t="str">
        <f t="shared" si="17"/>
        <v>-</v>
      </c>
      <c r="AU27" s="683">
        <v>0</v>
      </c>
      <c r="AV27" s="681"/>
      <c r="AW27" s="681"/>
      <c r="AX27" s="681"/>
      <c r="AY27" s="687">
        <f t="shared" si="18"/>
        <v>0</v>
      </c>
      <c r="AZ27" s="688" t="str">
        <f t="shared" si="19"/>
        <v>-</v>
      </c>
      <c r="BA27" s="683">
        <v>0</v>
      </c>
      <c r="BB27" s="681"/>
      <c r="BC27" s="681"/>
      <c r="BD27" s="681"/>
      <c r="BE27" s="687">
        <f t="shared" si="20"/>
        <v>0</v>
      </c>
      <c r="BF27" s="688" t="str">
        <f t="shared" si="21"/>
        <v>-</v>
      </c>
      <c r="BG27" s="683">
        <v>0</v>
      </c>
      <c r="BH27" s="681"/>
      <c r="BI27" s="681"/>
      <c r="BJ27" s="681"/>
      <c r="BK27" s="687">
        <f t="shared" si="22"/>
        <v>0</v>
      </c>
      <c r="BL27" s="688" t="str">
        <f t="shared" si="23"/>
        <v>-</v>
      </c>
      <c r="BM27" s="687">
        <f t="shared" si="24"/>
        <v>0</v>
      </c>
      <c r="BN27" s="681"/>
      <c r="BO27" s="687">
        <f t="shared" si="25"/>
        <v>0</v>
      </c>
      <c r="BP27" s="681"/>
      <c r="BQ27" s="687">
        <f t="shared" si="26"/>
        <v>0</v>
      </c>
      <c r="BR27" s="688" t="str">
        <f t="shared" si="27"/>
        <v>-</v>
      </c>
      <c r="BS27" s="683">
        <v>0</v>
      </c>
      <c r="BT27" s="681"/>
      <c r="BU27" s="681"/>
      <c r="BV27" s="681"/>
      <c r="BW27" s="687">
        <f t="shared" si="28"/>
        <v>0</v>
      </c>
      <c r="BX27" s="688" t="str">
        <f t="shared" si="29"/>
        <v>-</v>
      </c>
      <c r="BY27" s="683">
        <v>0</v>
      </c>
      <c r="BZ27" s="681"/>
      <c r="CA27" s="681"/>
      <c r="CB27" s="681"/>
      <c r="CC27" s="687">
        <f t="shared" si="30"/>
        <v>0</v>
      </c>
      <c r="CD27" s="688" t="str">
        <f t="shared" si="31"/>
        <v>-</v>
      </c>
      <c r="CE27" s="683">
        <v>0</v>
      </c>
      <c r="CF27" s="681"/>
      <c r="CG27" s="681"/>
      <c r="CH27" s="681"/>
      <c r="CI27" s="687">
        <f t="shared" si="32"/>
        <v>0</v>
      </c>
      <c r="CJ27" s="688" t="str">
        <f t="shared" si="33"/>
        <v>-</v>
      </c>
      <c r="CK27" s="687">
        <f t="shared" si="34"/>
        <v>0</v>
      </c>
      <c r="CL27" s="681"/>
      <c r="CM27" s="687">
        <f t="shared" si="35"/>
        <v>0</v>
      </c>
      <c r="CN27" s="681"/>
      <c r="CO27" s="687">
        <f t="shared" si="36"/>
        <v>0</v>
      </c>
      <c r="CP27" s="688" t="str">
        <f t="shared" si="37"/>
        <v>-</v>
      </c>
      <c r="CQ27" s="683">
        <v>0</v>
      </c>
      <c r="CR27" s="681"/>
      <c r="CS27" s="681"/>
      <c r="CT27" s="681"/>
      <c r="CU27" s="687">
        <f t="shared" si="38"/>
        <v>0</v>
      </c>
      <c r="CV27" s="688" t="str">
        <f t="shared" si="39"/>
        <v>-</v>
      </c>
      <c r="CW27" s="683">
        <v>0</v>
      </c>
      <c r="CX27" s="681"/>
      <c r="CY27" s="681"/>
      <c r="CZ27" s="681"/>
      <c r="DA27" s="687">
        <f t="shared" si="40"/>
        <v>0</v>
      </c>
      <c r="DB27" s="688" t="str">
        <f t="shared" si="41"/>
        <v>-</v>
      </c>
      <c r="DC27" s="683">
        <v>0</v>
      </c>
      <c r="DD27" s="681"/>
      <c r="DE27" s="681"/>
      <c r="DF27" s="681"/>
      <c r="DG27" s="687">
        <f t="shared" si="42"/>
        <v>0</v>
      </c>
      <c r="DH27" s="688" t="str">
        <f t="shared" si="43"/>
        <v>-</v>
      </c>
    </row>
    <row r="28" spans="1:112" ht="21" customHeight="1">
      <c r="A28" s="148" t="s">
        <v>3870</v>
      </c>
      <c r="B28" s="65" t="s">
        <v>3871</v>
      </c>
      <c r="C28" s="866" t="s">
        <v>905</v>
      </c>
      <c r="D28" s="788" t="s">
        <v>3872</v>
      </c>
      <c r="E28" s="528">
        <v>100330858</v>
      </c>
      <c r="F28" s="528"/>
      <c r="G28" s="529"/>
      <c r="H28" s="530"/>
      <c r="I28" s="530"/>
      <c r="J28" s="206" t="s">
        <v>883</v>
      </c>
      <c r="K28" s="687">
        <f t="shared" si="0"/>
        <v>0</v>
      </c>
      <c r="L28" s="681"/>
      <c r="M28" s="687">
        <f t="shared" si="1"/>
        <v>0</v>
      </c>
      <c r="N28" s="681"/>
      <c r="O28" s="687">
        <f t="shared" si="2"/>
        <v>0</v>
      </c>
      <c r="P28" s="688" t="str">
        <f t="shared" si="3"/>
        <v>-</v>
      </c>
      <c r="Q28" s="687">
        <f t="shared" si="4"/>
        <v>0</v>
      </c>
      <c r="R28" s="681"/>
      <c r="S28" s="687">
        <f t="shared" si="5"/>
        <v>0</v>
      </c>
      <c r="T28" s="681"/>
      <c r="U28" s="687">
        <f t="shared" si="6"/>
        <v>0</v>
      </c>
      <c r="V28" s="688" t="str">
        <f t="shared" si="7"/>
        <v>-</v>
      </c>
      <c r="W28" s="683">
        <v>0</v>
      </c>
      <c r="X28" s="681"/>
      <c r="Y28" s="681"/>
      <c r="Z28" s="681"/>
      <c r="AA28" s="687">
        <f t="shared" si="8"/>
        <v>0</v>
      </c>
      <c r="AB28" s="688" t="str">
        <f t="shared" si="9"/>
        <v>-</v>
      </c>
      <c r="AC28" s="683">
        <v>0</v>
      </c>
      <c r="AD28" s="681"/>
      <c r="AE28" s="681"/>
      <c r="AF28" s="681"/>
      <c r="AG28" s="687">
        <f t="shared" si="10"/>
        <v>0</v>
      </c>
      <c r="AH28" s="688" t="str">
        <f t="shared" si="11"/>
        <v>-</v>
      </c>
      <c r="AI28" s="683">
        <v>0</v>
      </c>
      <c r="AJ28" s="681"/>
      <c r="AK28" s="681"/>
      <c r="AL28" s="681"/>
      <c r="AM28" s="687">
        <f t="shared" si="12"/>
        <v>0</v>
      </c>
      <c r="AN28" s="688" t="str">
        <f t="shared" si="13"/>
        <v>-</v>
      </c>
      <c r="AO28" s="687">
        <f t="shared" si="14"/>
        <v>0</v>
      </c>
      <c r="AP28" s="681"/>
      <c r="AQ28" s="687">
        <f t="shared" si="15"/>
        <v>0</v>
      </c>
      <c r="AR28" s="681"/>
      <c r="AS28" s="687">
        <f t="shared" si="16"/>
        <v>0</v>
      </c>
      <c r="AT28" s="688" t="str">
        <f t="shared" si="17"/>
        <v>-</v>
      </c>
      <c r="AU28" s="683">
        <v>0</v>
      </c>
      <c r="AV28" s="681"/>
      <c r="AW28" s="681"/>
      <c r="AX28" s="681"/>
      <c r="AY28" s="687">
        <f t="shared" si="18"/>
        <v>0</v>
      </c>
      <c r="AZ28" s="688" t="str">
        <f t="shared" si="19"/>
        <v>-</v>
      </c>
      <c r="BA28" s="683">
        <v>0</v>
      </c>
      <c r="BB28" s="681"/>
      <c r="BC28" s="681"/>
      <c r="BD28" s="681"/>
      <c r="BE28" s="687">
        <f t="shared" si="20"/>
        <v>0</v>
      </c>
      <c r="BF28" s="688" t="str">
        <f t="shared" si="21"/>
        <v>-</v>
      </c>
      <c r="BG28" s="683">
        <v>0</v>
      </c>
      <c r="BH28" s="681"/>
      <c r="BI28" s="681"/>
      <c r="BJ28" s="681"/>
      <c r="BK28" s="687">
        <f t="shared" si="22"/>
        <v>0</v>
      </c>
      <c r="BL28" s="688" t="str">
        <f t="shared" si="23"/>
        <v>-</v>
      </c>
      <c r="BM28" s="687">
        <f t="shared" si="24"/>
        <v>0</v>
      </c>
      <c r="BN28" s="681"/>
      <c r="BO28" s="687">
        <f t="shared" si="25"/>
        <v>0</v>
      </c>
      <c r="BP28" s="681"/>
      <c r="BQ28" s="687">
        <f t="shared" si="26"/>
        <v>0</v>
      </c>
      <c r="BR28" s="688" t="str">
        <f t="shared" si="27"/>
        <v>-</v>
      </c>
      <c r="BS28" s="683">
        <v>0</v>
      </c>
      <c r="BT28" s="681"/>
      <c r="BU28" s="681"/>
      <c r="BV28" s="681"/>
      <c r="BW28" s="687">
        <f t="shared" si="28"/>
        <v>0</v>
      </c>
      <c r="BX28" s="688" t="str">
        <f t="shared" si="29"/>
        <v>-</v>
      </c>
      <c r="BY28" s="683">
        <v>0</v>
      </c>
      <c r="BZ28" s="681"/>
      <c r="CA28" s="681"/>
      <c r="CB28" s="681"/>
      <c r="CC28" s="687">
        <f t="shared" si="30"/>
        <v>0</v>
      </c>
      <c r="CD28" s="688" t="str">
        <f t="shared" si="31"/>
        <v>-</v>
      </c>
      <c r="CE28" s="683">
        <v>0</v>
      </c>
      <c r="CF28" s="681"/>
      <c r="CG28" s="681"/>
      <c r="CH28" s="681"/>
      <c r="CI28" s="687">
        <f t="shared" si="32"/>
        <v>0</v>
      </c>
      <c r="CJ28" s="688" t="str">
        <f t="shared" si="33"/>
        <v>-</v>
      </c>
      <c r="CK28" s="687">
        <f t="shared" si="34"/>
        <v>0</v>
      </c>
      <c r="CL28" s="681"/>
      <c r="CM28" s="687">
        <f t="shared" si="35"/>
        <v>0</v>
      </c>
      <c r="CN28" s="681"/>
      <c r="CO28" s="687">
        <f t="shared" si="36"/>
        <v>0</v>
      </c>
      <c r="CP28" s="688" t="str">
        <f t="shared" si="37"/>
        <v>-</v>
      </c>
      <c r="CQ28" s="683">
        <v>0</v>
      </c>
      <c r="CR28" s="681"/>
      <c r="CS28" s="681"/>
      <c r="CT28" s="681"/>
      <c r="CU28" s="687">
        <f t="shared" si="38"/>
        <v>0</v>
      </c>
      <c r="CV28" s="688" t="str">
        <f t="shared" si="39"/>
        <v>-</v>
      </c>
      <c r="CW28" s="683">
        <v>0</v>
      </c>
      <c r="CX28" s="681"/>
      <c r="CY28" s="681"/>
      <c r="CZ28" s="681"/>
      <c r="DA28" s="687">
        <f t="shared" si="40"/>
        <v>0</v>
      </c>
      <c r="DB28" s="688" t="str">
        <f t="shared" si="41"/>
        <v>-</v>
      </c>
      <c r="DC28" s="683">
        <v>0</v>
      </c>
      <c r="DD28" s="681"/>
      <c r="DE28" s="681"/>
      <c r="DF28" s="681"/>
      <c r="DG28" s="687">
        <f t="shared" si="42"/>
        <v>0</v>
      </c>
      <c r="DH28" s="688" t="str">
        <f t="shared" si="43"/>
        <v>-</v>
      </c>
    </row>
    <row r="29" spans="1:112" ht="29.25" customHeight="1">
      <c r="A29" s="148"/>
      <c r="B29" s="65" t="s">
        <v>3873</v>
      </c>
      <c r="C29" s="766"/>
      <c r="D29" s="766"/>
      <c r="E29" s="528">
        <v>100330859</v>
      </c>
      <c r="F29" s="528"/>
      <c r="G29" s="529"/>
      <c r="H29" s="530"/>
      <c r="I29" s="530"/>
      <c r="J29" s="723" t="s">
        <v>889</v>
      </c>
      <c r="K29" s="687">
        <f t="shared" si="0"/>
        <v>0</v>
      </c>
      <c r="L29" s="681"/>
      <c r="M29" s="687">
        <f t="shared" si="1"/>
        <v>0</v>
      </c>
      <c r="N29" s="681"/>
      <c r="O29" s="687">
        <f t="shared" si="2"/>
        <v>0</v>
      </c>
      <c r="P29" s="688" t="str">
        <f t="shared" si="3"/>
        <v>-</v>
      </c>
      <c r="Q29" s="687">
        <f t="shared" si="4"/>
        <v>0</v>
      </c>
      <c r="R29" s="681"/>
      <c r="S29" s="687">
        <f t="shared" si="5"/>
        <v>0</v>
      </c>
      <c r="T29" s="681"/>
      <c r="U29" s="687">
        <f t="shared" si="6"/>
        <v>0</v>
      </c>
      <c r="V29" s="688" t="str">
        <f t="shared" si="7"/>
        <v>-</v>
      </c>
      <c r="W29" s="683">
        <v>0</v>
      </c>
      <c r="X29" s="681"/>
      <c r="Y29" s="681"/>
      <c r="Z29" s="681"/>
      <c r="AA29" s="687">
        <f t="shared" si="8"/>
        <v>0</v>
      </c>
      <c r="AB29" s="688" t="str">
        <f t="shared" si="9"/>
        <v>-</v>
      </c>
      <c r="AC29" s="683">
        <v>0</v>
      </c>
      <c r="AD29" s="681"/>
      <c r="AE29" s="681"/>
      <c r="AF29" s="681"/>
      <c r="AG29" s="687">
        <f t="shared" si="10"/>
        <v>0</v>
      </c>
      <c r="AH29" s="688" t="str">
        <f t="shared" si="11"/>
        <v>-</v>
      </c>
      <c r="AI29" s="683">
        <v>0</v>
      </c>
      <c r="AJ29" s="681"/>
      <c r="AK29" s="681"/>
      <c r="AL29" s="681"/>
      <c r="AM29" s="687">
        <f t="shared" si="12"/>
        <v>0</v>
      </c>
      <c r="AN29" s="688" t="str">
        <f t="shared" si="13"/>
        <v>-</v>
      </c>
      <c r="AO29" s="687">
        <f t="shared" si="14"/>
        <v>0</v>
      </c>
      <c r="AP29" s="681"/>
      <c r="AQ29" s="687">
        <f t="shared" si="15"/>
        <v>0</v>
      </c>
      <c r="AR29" s="681"/>
      <c r="AS29" s="687">
        <f t="shared" si="16"/>
        <v>0</v>
      </c>
      <c r="AT29" s="688" t="str">
        <f t="shared" si="17"/>
        <v>-</v>
      </c>
      <c r="AU29" s="683">
        <v>0</v>
      </c>
      <c r="AV29" s="681"/>
      <c r="AW29" s="681"/>
      <c r="AX29" s="681"/>
      <c r="AY29" s="687">
        <f t="shared" si="18"/>
        <v>0</v>
      </c>
      <c r="AZ29" s="688" t="str">
        <f t="shared" si="19"/>
        <v>-</v>
      </c>
      <c r="BA29" s="683">
        <v>0</v>
      </c>
      <c r="BB29" s="681"/>
      <c r="BC29" s="681"/>
      <c r="BD29" s="681"/>
      <c r="BE29" s="687">
        <f t="shared" si="20"/>
        <v>0</v>
      </c>
      <c r="BF29" s="688" t="str">
        <f t="shared" si="21"/>
        <v>-</v>
      </c>
      <c r="BG29" s="683">
        <v>0</v>
      </c>
      <c r="BH29" s="681"/>
      <c r="BI29" s="681"/>
      <c r="BJ29" s="681"/>
      <c r="BK29" s="687">
        <f t="shared" si="22"/>
        <v>0</v>
      </c>
      <c r="BL29" s="688" t="str">
        <f t="shared" si="23"/>
        <v>-</v>
      </c>
      <c r="BM29" s="687">
        <f t="shared" si="24"/>
        <v>0</v>
      </c>
      <c r="BN29" s="681"/>
      <c r="BO29" s="687">
        <f t="shared" si="25"/>
        <v>0</v>
      </c>
      <c r="BP29" s="681"/>
      <c r="BQ29" s="687">
        <f t="shared" si="26"/>
        <v>0</v>
      </c>
      <c r="BR29" s="688" t="str">
        <f t="shared" si="27"/>
        <v>-</v>
      </c>
      <c r="BS29" s="683">
        <v>0</v>
      </c>
      <c r="BT29" s="681"/>
      <c r="BU29" s="681"/>
      <c r="BV29" s="681"/>
      <c r="BW29" s="687">
        <f t="shared" si="28"/>
        <v>0</v>
      </c>
      <c r="BX29" s="688" t="str">
        <f t="shared" si="29"/>
        <v>-</v>
      </c>
      <c r="BY29" s="683">
        <v>0</v>
      </c>
      <c r="BZ29" s="681"/>
      <c r="CA29" s="681"/>
      <c r="CB29" s="681"/>
      <c r="CC29" s="687">
        <f t="shared" si="30"/>
        <v>0</v>
      </c>
      <c r="CD29" s="688" t="str">
        <f t="shared" si="31"/>
        <v>-</v>
      </c>
      <c r="CE29" s="683">
        <v>0</v>
      </c>
      <c r="CF29" s="681"/>
      <c r="CG29" s="681"/>
      <c r="CH29" s="681"/>
      <c r="CI29" s="687">
        <f t="shared" si="32"/>
        <v>0</v>
      </c>
      <c r="CJ29" s="688" t="str">
        <f t="shared" si="33"/>
        <v>-</v>
      </c>
      <c r="CK29" s="687">
        <f t="shared" si="34"/>
        <v>0</v>
      </c>
      <c r="CL29" s="681"/>
      <c r="CM29" s="687">
        <f t="shared" si="35"/>
        <v>0</v>
      </c>
      <c r="CN29" s="681"/>
      <c r="CO29" s="687">
        <f t="shared" si="36"/>
        <v>0</v>
      </c>
      <c r="CP29" s="688" t="str">
        <f t="shared" si="37"/>
        <v>-</v>
      </c>
      <c r="CQ29" s="683">
        <v>0</v>
      </c>
      <c r="CR29" s="681"/>
      <c r="CS29" s="681"/>
      <c r="CT29" s="681"/>
      <c r="CU29" s="687">
        <f t="shared" si="38"/>
        <v>0</v>
      </c>
      <c r="CV29" s="688" t="str">
        <f t="shared" si="39"/>
        <v>-</v>
      </c>
      <c r="CW29" s="683">
        <v>0</v>
      </c>
      <c r="CX29" s="681"/>
      <c r="CY29" s="681"/>
      <c r="CZ29" s="681"/>
      <c r="DA29" s="687">
        <f t="shared" si="40"/>
        <v>0</v>
      </c>
      <c r="DB29" s="688" t="str">
        <f t="shared" si="41"/>
        <v>-</v>
      </c>
      <c r="DC29" s="683">
        <v>0</v>
      </c>
      <c r="DD29" s="681"/>
      <c r="DE29" s="681"/>
      <c r="DF29" s="681"/>
      <c r="DG29" s="687">
        <f t="shared" si="42"/>
        <v>0</v>
      </c>
      <c r="DH29" s="688" t="str">
        <f t="shared" si="43"/>
        <v>-</v>
      </c>
    </row>
    <row r="30" spans="1:112" ht="19.5" customHeight="1" outlineLevel="1">
      <c r="A30" s="2" t="s">
        <v>3874</v>
      </c>
      <c r="B30" s="65" t="s">
        <v>3875</v>
      </c>
      <c r="C30" s="209" t="s">
        <v>919</v>
      </c>
      <c r="D30" s="124" t="s">
        <v>3874</v>
      </c>
      <c r="E30" s="528">
        <v>100332336</v>
      </c>
      <c r="F30" s="528"/>
      <c r="G30" s="529"/>
      <c r="H30" s="530" t="s">
        <v>3876</v>
      </c>
      <c r="I30" s="530"/>
      <c r="J30" s="206" t="s">
        <v>186</v>
      </c>
      <c r="K30" s="687">
        <f t="shared" si="0"/>
        <v>0</v>
      </c>
      <c r="L30" s="681"/>
      <c r="M30" s="687">
        <f t="shared" si="1"/>
        <v>0</v>
      </c>
      <c r="N30" s="681"/>
      <c r="O30" s="687">
        <f t="shared" si="2"/>
        <v>0</v>
      </c>
      <c r="P30" s="688" t="str">
        <f t="shared" si="3"/>
        <v>-</v>
      </c>
      <c r="Q30" s="687">
        <f t="shared" si="4"/>
        <v>0</v>
      </c>
      <c r="R30" s="681"/>
      <c r="S30" s="687">
        <f t="shared" si="5"/>
        <v>0</v>
      </c>
      <c r="T30" s="681"/>
      <c r="U30" s="687">
        <f t="shared" si="6"/>
        <v>0</v>
      </c>
      <c r="V30" s="688" t="str">
        <f t="shared" si="7"/>
        <v>-</v>
      </c>
      <c r="W30" s="687">
        <f>W31+W32</f>
        <v>0</v>
      </c>
      <c r="X30" s="681"/>
      <c r="Y30" s="687">
        <f>Y31+Y32</f>
        <v>0</v>
      </c>
      <c r="Z30" s="681"/>
      <c r="AA30" s="687">
        <f t="shared" si="8"/>
        <v>0</v>
      </c>
      <c r="AB30" s="688" t="str">
        <f t="shared" si="9"/>
        <v>-</v>
      </c>
      <c r="AC30" s="687">
        <f>AC31+AC32</f>
        <v>0</v>
      </c>
      <c r="AD30" s="681"/>
      <c r="AE30" s="687">
        <f>AE31+AE32</f>
        <v>0</v>
      </c>
      <c r="AF30" s="681"/>
      <c r="AG30" s="687">
        <f t="shared" si="10"/>
        <v>0</v>
      </c>
      <c r="AH30" s="688" t="str">
        <f t="shared" si="11"/>
        <v>-</v>
      </c>
      <c r="AI30" s="687">
        <f>AI31+AI32</f>
        <v>0</v>
      </c>
      <c r="AJ30" s="681"/>
      <c r="AK30" s="687">
        <f>AK31+AK32</f>
        <v>0</v>
      </c>
      <c r="AL30" s="681"/>
      <c r="AM30" s="687">
        <f t="shared" si="12"/>
        <v>0</v>
      </c>
      <c r="AN30" s="688" t="str">
        <f t="shared" si="13"/>
        <v>-</v>
      </c>
      <c r="AO30" s="687">
        <f t="shared" si="14"/>
        <v>0</v>
      </c>
      <c r="AP30" s="681"/>
      <c r="AQ30" s="687">
        <f t="shared" si="15"/>
        <v>0</v>
      </c>
      <c r="AR30" s="681"/>
      <c r="AS30" s="687">
        <f t="shared" si="16"/>
        <v>0</v>
      </c>
      <c r="AT30" s="688" t="str">
        <f t="shared" si="17"/>
        <v>-</v>
      </c>
      <c r="AU30" s="687">
        <f>AU31+AU32</f>
        <v>0</v>
      </c>
      <c r="AV30" s="681"/>
      <c r="AW30" s="687">
        <f>AW31+AW32</f>
        <v>0</v>
      </c>
      <c r="AX30" s="681"/>
      <c r="AY30" s="687">
        <f t="shared" si="18"/>
        <v>0</v>
      </c>
      <c r="AZ30" s="688" t="str">
        <f t="shared" si="19"/>
        <v>-</v>
      </c>
      <c r="BA30" s="687">
        <f>BA31+BA32</f>
        <v>0</v>
      </c>
      <c r="BB30" s="681"/>
      <c r="BC30" s="687">
        <f>BC31+BC32</f>
        <v>0</v>
      </c>
      <c r="BD30" s="681"/>
      <c r="BE30" s="687">
        <f t="shared" si="20"/>
        <v>0</v>
      </c>
      <c r="BF30" s="688" t="str">
        <f t="shared" si="21"/>
        <v>-</v>
      </c>
      <c r="BG30" s="687">
        <f>BG31+BG32</f>
        <v>0</v>
      </c>
      <c r="BH30" s="681"/>
      <c r="BI30" s="687">
        <f>BI31+BI32</f>
        <v>0</v>
      </c>
      <c r="BJ30" s="681"/>
      <c r="BK30" s="687">
        <f t="shared" si="22"/>
        <v>0</v>
      </c>
      <c r="BL30" s="688" t="str">
        <f t="shared" si="23"/>
        <v>-</v>
      </c>
      <c r="BM30" s="687">
        <f t="shared" si="24"/>
        <v>0</v>
      </c>
      <c r="BN30" s="681"/>
      <c r="BO30" s="687">
        <f t="shared" si="25"/>
        <v>0</v>
      </c>
      <c r="BP30" s="681"/>
      <c r="BQ30" s="687">
        <f t="shared" si="26"/>
        <v>0</v>
      </c>
      <c r="BR30" s="688" t="str">
        <f t="shared" si="27"/>
        <v>-</v>
      </c>
      <c r="BS30" s="687">
        <f>BS31+BS32</f>
        <v>0</v>
      </c>
      <c r="BT30" s="681"/>
      <c r="BU30" s="687">
        <f>BU31+BU32</f>
        <v>0</v>
      </c>
      <c r="BV30" s="681"/>
      <c r="BW30" s="687">
        <f t="shared" si="28"/>
        <v>0</v>
      </c>
      <c r="BX30" s="688" t="str">
        <f t="shared" si="29"/>
        <v>-</v>
      </c>
      <c r="BY30" s="687">
        <f>BY31+BY32</f>
        <v>0</v>
      </c>
      <c r="BZ30" s="681"/>
      <c r="CA30" s="687">
        <f>CA31+CA32</f>
        <v>0</v>
      </c>
      <c r="CB30" s="681"/>
      <c r="CC30" s="687">
        <f t="shared" si="30"/>
        <v>0</v>
      </c>
      <c r="CD30" s="688" t="str">
        <f t="shared" si="31"/>
        <v>-</v>
      </c>
      <c r="CE30" s="687">
        <f>CE31+CE32</f>
        <v>0</v>
      </c>
      <c r="CF30" s="681"/>
      <c r="CG30" s="687">
        <f>CG31+CG32</f>
        <v>0</v>
      </c>
      <c r="CH30" s="681"/>
      <c r="CI30" s="687">
        <f t="shared" si="32"/>
        <v>0</v>
      </c>
      <c r="CJ30" s="688" t="str">
        <f t="shared" si="33"/>
        <v>-</v>
      </c>
      <c r="CK30" s="687">
        <f t="shared" si="34"/>
        <v>0</v>
      </c>
      <c r="CL30" s="681"/>
      <c r="CM30" s="687">
        <f t="shared" si="35"/>
        <v>0</v>
      </c>
      <c r="CN30" s="681"/>
      <c r="CO30" s="687">
        <f t="shared" si="36"/>
        <v>0</v>
      </c>
      <c r="CP30" s="688" t="str">
        <f t="shared" si="37"/>
        <v>-</v>
      </c>
      <c r="CQ30" s="687">
        <f>CQ31+CQ32</f>
        <v>0</v>
      </c>
      <c r="CR30" s="681"/>
      <c r="CS30" s="687">
        <f>CS31+CS32</f>
        <v>0</v>
      </c>
      <c r="CT30" s="681"/>
      <c r="CU30" s="687">
        <f t="shared" si="38"/>
        <v>0</v>
      </c>
      <c r="CV30" s="688" t="str">
        <f t="shared" si="39"/>
        <v>-</v>
      </c>
      <c r="CW30" s="687">
        <f>CW31+CW32</f>
        <v>0</v>
      </c>
      <c r="CX30" s="681"/>
      <c r="CY30" s="687">
        <f>CY31+CY32</f>
        <v>0</v>
      </c>
      <c r="CZ30" s="681"/>
      <c r="DA30" s="687">
        <f t="shared" si="40"/>
        <v>0</v>
      </c>
      <c r="DB30" s="688" t="str">
        <f t="shared" si="41"/>
        <v>-</v>
      </c>
      <c r="DC30" s="687">
        <f>DC31+DC32</f>
        <v>0</v>
      </c>
      <c r="DD30" s="681"/>
      <c r="DE30" s="687">
        <f>DE31+DE32</f>
        <v>0</v>
      </c>
      <c r="DF30" s="681"/>
      <c r="DG30" s="687">
        <f t="shared" si="42"/>
        <v>0</v>
      </c>
      <c r="DH30" s="688" t="str">
        <f t="shared" si="43"/>
        <v>-</v>
      </c>
    </row>
    <row r="31" spans="1:112" ht="20.100000000000001" customHeight="1" outlineLevel="1">
      <c r="A31" s="210" t="s">
        <v>3877</v>
      </c>
      <c r="B31" s="65" t="s">
        <v>3878</v>
      </c>
      <c r="C31" s="69" t="s">
        <v>151</v>
      </c>
      <c r="D31" s="638" t="s">
        <v>3877</v>
      </c>
      <c r="E31" s="528">
        <v>100330730</v>
      </c>
      <c r="F31" s="528"/>
      <c r="G31" s="529"/>
      <c r="H31" s="530"/>
      <c r="I31" s="530"/>
      <c r="J31" s="206" t="s">
        <v>883</v>
      </c>
      <c r="K31" s="687">
        <f t="shared" si="0"/>
        <v>0</v>
      </c>
      <c r="L31" s="681"/>
      <c r="M31" s="687">
        <f t="shared" si="1"/>
        <v>0</v>
      </c>
      <c r="N31" s="681"/>
      <c r="O31" s="687">
        <f t="shared" si="2"/>
        <v>0</v>
      </c>
      <c r="P31" s="688" t="str">
        <f t="shared" si="3"/>
        <v>-</v>
      </c>
      <c r="Q31" s="687">
        <f t="shared" si="4"/>
        <v>0</v>
      </c>
      <c r="R31" s="681"/>
      <c r="S31" s="687">
        <f t="shared" si="5"/>
        <v>0</v>
      </c>
      <c r="T31" s="681"/>
      <c r="U31" s="687">
        <f t="shared" si="6"/>
        <v>0</v>
      </c>
      <c r="V31" s="688" t="str">
        <f t="shared" si="7"/>
        <v>-</v>
      </c>
      <c r="W31" s="683">
        <v>0</v>
      </c>
      <c r="X31" s="681"/>
      <c r="Y31" s="681"/>
      <c r="Z31" s="681"/>
      <c r="AA31" s="687">
        <f t="shared" si="8"/>
        <v>0</v>
      </c>
      <c r="AB31" s="688" t="str">
        <f t="shared" si="9"/>
        <v>-</v>
      </c>
      <c r="AC31" s="683">
        <v>0</v>
      </c>
      <c r="AD31" s="681"/>
      <c r="AE31" s="681"/>
      <c r="AF31" s="681"/>
      <c r="AG31" s="687">
        <f t="shared" si="10"/>
        <v>0</v>
      </c>
      <c r="AH31" s="688" t="str">
        <f t="shared" si="11"/>
        <v>-</v>
      </c>
      <c r="AI31" s="683">
        <v>0</v>
      </c>
      <c r="AJ31" s="681"/>
      <c r="AK31" s="681"/>
      <c r="AL31" s="681"/>
      <c r="AM31" s="687">
        <f t="shared" si="12"/>
        <v>0</v>
      </c>
      <c r="AN31" s="688" t="str">
        <f t="shared" si="13"/>
        <v>-</v>
      </c>
      <c r="AO31" s="687">
        <f t="shared" si="14"/>
        <v>0</v>
      </c>
      <c r="AP31" s="681"/>
      <c r="AQ31" s="687">
        <f t="shared" si="15"/>
        <v>0</v>
      </c>
      <c r="AR31" s="681"/>
      <c r="AS31" s="687">
        <f t="shared" si="16"/>
        <v>0</v>
      </c>
      <c r="AT31" s="688" t="str">
        <f t="shared" si="17"/>
        <v>-</v>
      </c>
      <c r="AU31" s="683">
        <v>0</v>
      </c>
      <c r="AV31" s="681"/>
      <c r="AW31" s="681"/>
      <c r="AX31" s="681"/>
      <c r="AY31" s="687">
        <f t="shared" si="18"/>
        <v>0</v>
      </c>
      <c r="AZ31" s="688" t="str">
        <f t="shared" si="19"/>
        <v>-</v>
      </c>
      <c r="BA31" s="683">
        <v>0</v>
      </c>
      <c r="BB31" s="681"/>
      <c r="BC31" s="681"/>
      <c r="BD31" s="681"/>
      <c r="BE31" s="687">
        <f t="shared" si="20"/>
        <v>0</v>
      </c>
      <c r="BF31" s="688" t="str">
        <f t="shared" si="21"/>
        <v>-</v>
      </c>
      <c r="BG31" s="683">
        <v>0</v>
      </c>
      <c r="BH31" s="681"/>
      <c r="BI31" s="681"/>
      <c r="BJ31" s="681"/>
      <c r="BK31" s="687">
        <f t="shared" si="22"/>
        <v>0</v>
      </c>
      <c r="BL31" s="688" t="str">
        <f t="shared" si="23"/>
        <v>-</v>
      </c>
      <c r="BM31" s="687">
        <f t="shared" si="24"/>
        <v>0</v>
      </c>
      <c r="BN31" s="681"/>
      <c r="BO31" s="687">
        <f t="shared" si="25"/>
        <v>0</v>
      </c>
      <c r="BP31" s="681"/>
      <c r="BQ31" s="687">
        <f t="shared" si="26"/>
        <v>0</v>
      </c>
      <c r="BR31" s="688" t="str">
        <f t="shared" si="27"/>
        <v>-</v>
      </c>
      <c r="BS31" s="683">
        <v>0</v>
      </c>
      <c r="BT31" s="681"/>
      <c r="BU31" s="681"/>
      <c r="BV31" s="681"/>
      <c r="BW31" s="687">
        <f t="shared" si="28"/>
        <v>0</v>
      </c>
      <c r="BX31" s="688" t="str">
        <f t="shared" si="29"/>
        <v>-</v>
      </c>
      <c r="BY31" s="683">
        <v>0</v>
      </c>
      <c r="BZ31" s="681"/>
      <c r="CA31" s="681"/>
      <c r="CB31" s="681"/>
      <c r="CC31" s="687">
        <f t="shared" si="30"/>
        <v>0</v>
      </c>
      <c r="CD31" s="688" t="str">
        <f t="shared" si="31"/>
        <v>-</v>
      </c>
      <c r="CE31" s="683">
        <v>0</v>
      </c>
      <c r="CF31" s="681"/>
      <c r="CG31" s="681"/>
      <c r="CH31" s="681"/>
      <c r="CI31" s="687">
        <f t="shared" si="32"/>
        <v>0</v>
      </c>
      <c r="CJ31" s="688" t="str">
        <f t="shared" si="33"/>
        <v>-</v>
      </c>
      <c r="CK31" s="687">
        <f t="shared" si="34"/>
        <v>0</v>
      </c>
      <c r="CL31" s="681"/>
      <c r="CM31" s="687">
        <f t="shared" si="35"/>
        <v>0</v>
      </c>
      <c r="CN31" s="681"/>
      <c r="CO31" s="687">
        <f t="shared" si="36"/>
        <v>0</v>
      </c>
      <c r="CP31" s="688" t="str">
        <f t="shared" si="37"/>
        <v>-</v>
      </c>
      <c r="CQ31" s="683">
        <v>0</v>
      </c>
      <c r="CR31" s="681"/>
      <c r="CS31" s="681"/>
      <c r="CT31" s="681"/>
      <c r="CU31" s="687">
        <f t="shared" si="38"/>
        <v>0</v>
      </c>
      <c r="CV31" s="688" t="str">
        <f t="shared" si="39"/>
        <v>-</v>
      </c>
      <c r="CW31" s="683">
        <v>0</v>
      </c>
      <c r="CX31" s="681"/>
      <c r="CY31" s="681"/>
      <c r="CZ31" s="681"/>
      <c r="DA31" s="687">
        <f t="shared" si="40"/>
        <v>0</v>
      </c>
      <c r="DB31" s="688" t="str">
        <f t="shared" si="41"/>
        <v>-</v>
      </c>
      <c r="DC31" s="683">
        <v>0</v>
      </c>
      <c r="DD31" s="681"/>
      <c r="DE31" s="681"/>
      <c r="DF31" s="681"/>
      <c r="DG31" s="687">
        <f t="shared" si="42"/>
        <v>0</v>
      </c>
      <c r="DH31" s="688" t="str">
        <f t="shared" si="43"/>
        <v>-</v>
      </c>
    </row>
    <row r="32" spans="1:112" ht="33.75" customHeight="1" outlineLevel="1">
      <c r="A32" s="210" t="s">
        <v>3879</v>
      </c>
      <c r="B32" s="65" t="s">
        <v>3880</v>
      </c>
      <c r="C32" s="69" t="s">
        <v>153</v>
      </c>
      <c r="D32" s="638" t="s">
        <v>3881</v>
      </c>
      <c r="E32" s="528">
        <v>100330731</v>
      </c>
      <c r="F32" s="528"/>
      <c r="G32" s="529"/>
      <c r="H32" s="530"/>
      <c r="I32" s="530"/>
      <c r="J32" s="206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3">
        <v>0</v>
      </c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3">
        <v>0</v>
      </c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3">
        <v>0</v>
      </c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3">
        <v>0</v>
      </c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3">
        <v>0</v>
      </c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3">
        <v>0</v>
      </c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3">
        <v>0</v>
      </c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3">
        <v>0</v>
      </c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3">
        <v>0</v>
      </c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3">
        <v>0</v>
      </c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3">
        <v>0</v>
      </c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3">
        <v>0</v>
      </c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1:112" ht="19.5" customHeight="1">
      <c r="A33" s="49" t="s">
        <v>3384</v>
      </c>
      <c r="B33" s="65" t="s">
        <v>3882</v>
      </c>
      <c r="C33" s="652" t="s">
        <v>2757</v>
      </c>
      <c r="D33" s="611" t="s">
        <v>3883</v>
      </c>
      <c r="E33" s="528">
        <v>100330049</v>
      </c>
      <c r="F33" s="528"/>
      <c r="G33" s="529"/>
      <c r="H33" s="530" t="s">
        <v>3884</v>
      </c>
      <c r="I33" s="530"/>
      <c r="J33" s="206" t="s">
        <v>883</v>
      </c>
      <c r="K33" s="687">
        <f t="shared" si="0"/>
        <v>2962.6</v>
      </c>
      <c r="L33" s="681"/>
      <c r="M33" s="687">
        <f t="shared" si="1"/>
        <v>0</v>
      </c>
      <c r="N33" s="681"/>
      <c r="O33" s="687">
        <f t="shared" si="2"/>
        <v>-2962.6</v>
      </c>
      <c r="P33" s="688">
        <f t="shared" si="3"/>
        <v>0</v>
      </c>
      <c r="Q33" s="687">
        <f t="shared" si="4"/>
        <v>734.2</v>
      </c>
      <c r="R33" s="681"/>
      <c r="S33" s="687">
        <f t="shared" si="5"/>
        <v>0</v>
      </c>
      <c r="T33" s="681"/>
      <c r="U33" s="687">
        <f t="shared" si="6"/>
        <v>-734.2</v>
      </c>
      <c r="V33" s="688">
        <f t="shared" si="7"/>
        <v>0</v>
      </c>
      <c r="W33" s="687">
        <f>W34+W40+W42</f>
        <v>268.10000000000002</v>
      </c>
      <c r="X33" s="681"/>
      <c r="Y33" s="687">
        <f>Y34+Y40+Y42</f>
        <v>0</v>
      </c>
      <c r="Z33" s="681"/>
      <c r="AA33" s="687">
        <f t="shared" si="8"/>
        <v>-268.10000000000002</v>
      </c>
      <c r="AB33" s="688">
        <f t="shared" si="9"/>
        <v>0</v>
      </c>
      <c r="AC33" s="687">
        <f>AC34+AC40+AC42</f>
        <v>244.1</v>
      </c>
      <c r="AD33" s="681"/>
      <c r="AE33" s="687">
        <f>AE34+AE40+AE42</f>
        <v>0</v>
      </c>
      <c r="AF33" s="681"/>
      <c r="AG33" s="687">
        <f t="shared" si="10"/>
        <v>-244.1</v>
      </c>
      <c r="AH33" s="688">
        <f t="shared" si="11"/>
        <v>0</v>
      </c>
      <c r="AI33" s="687">
        <f>AI34+AI40+AI42</f>
        <v>222.00000000000003</v>
      </c>
      <c r="AJ33" s="681"/>
      <c r="AK33" s="687">
        <f>AK34+AK40+AK42</f>
        <v>0</v>
      </c>
      <c r="AL33" s="681"/>
      <c r="AM33" s="687">
        <f t="shared" si="12"/>
        <v>-222.00000000000003</v>
      </c>
      <c r="AN33" s="688">
        <f t="shared" si="13"/>
        <v>0</v>
      </c>
      <c r="AO33" s="687">
        <f t="shared" si="14"/>
        <v>732</v>
      </c>
      <c r="AP33" s="681"/>
      <c r="AQ33" s="687">
        <f t="shared" si="15"/>
        <v>0</v>
      </c>
      <c r="AR33" s="681"/>
      <c r="AS33" s="687">
        <f t="shared" si="16"/>
        <v>-732</v>
      </c>
      <c r="AT33" s="688">
        <f t="shared" si="17"/>
        <v>0</v>
      </c>
      <c r="AU33" s="687">
        <f>AU34+AU40+AU42</f>
        <v>245.9</v>
      </c>
      <c r="AV33" s="681"/>
      <c r="AW33" s="687">
        <f>AW34+AW40+AW42</f>
        <v>0</v>
      </c>
      <c r="AX33" s="681"/>
      <c r="AY33" s="687">
        <f t="shared" si="18"/>
        <v>-245.9</v>
      </c>
      <c r="AZ33" s="688">
        <f t="shared" si="19"/>
        <v>0</v>
      </c>
      <c r="BA33" s="687">
        <f>BA34+BA40+BA42</f>
        <v>256.3</v>
      </c>
      <c r="BB33" s="681"/>
      <c r="BC33" s="687">
        <f>BC34+BC40+BC42</f>
        <v>0</v>
      </c>
      <c r="BD33" s="681"/>
      <c r="BE33" s="687">
        <f t="shared" si="20"/>
        <v>-256.3</v>
      </c>
      <c r="BF33" s="688">
        <f t="shared" si="21"/>
        <v>0</v>
      </c>
      <c r="BG33" s="687">
        <f>BG34+BG40+BG42</f>
        <v>229.8</v>
      </c>
      <c r="BH33" s="681"/>
      <c r="BI33" s="687">
        <f>BI34+BI40+BI42</f>
        <v>0</v>
      </c>
      <c r="BJ33" s="681"/>
      <c r="BK33" s="687">
        <f t="shared" si="22"/>
        <v>-229.8</v>
      </c>
      <c r="BL33" s="688">
        <f t="shared" si="23"/>
        <v>0</v>
      </c>
      <c r="BM33" s="687">
        <f t="shared" si="24"/>
        <v>727.3</v>
      </c>
      <c r="BN33" s="681"/>
      <c r="BO33" s="687">
        <f t="shared" si="25"/>
        <v>0</v>
      </c>
      <c r="BP33" s="681"/>
      <c r="BQ33" s="687">
        <f t="shared" si="26"/>
        <v>-727.3</v>
      </c>
      <c r="BR33" s="688">
        <f t="shared" si="27"/>
        <v>0</v>
      </c>
      <c r="BS33" s="687">
        <f>BS34+BS40+BS42</f>
        <v>257.60000000000002</v>
      </c>
      <c r="BT33" s="681"/>
      <c r="BU33" s="687">
        <f>BU34+BU40+BU42</f>
        <v>0</v>
      </c>
      <c r="BV33" s="681"/>
      <c r="BW33" s="687">
        <f t="shared" si="28"/>
        <v>-257.60000000000002</v>
      </c>
      <c r="BX33" s="688">
        <f t="shared" si="29"/>
        <v>0</v>
      </c>
      <c r="BY33" s="687">
        <f>BY34+BY40+BY42</f>
        <v>258</v>
      </c>
      <c r="BZ33" s="681"/>
      <c r="CA33" s="687">
        <f>CA34+CA40+CA42</f>
        <v>0</v>
      </c>
      <c r="CB33" s="681"/>
      <c r="CC33" s="687">
        <f t="shared" si="30"/>
        <v>-258</v>
      </c>
      <c r="CD33" s="688">
        <f t="shared" si="31"/>
        <v>0</v>
      </c>
      <c r="CE33" s="687">
        <f>CE34+CE40+CE42</f>
        <v>211.7</v>
      </c>
      <c r="CF33" s="681"/>
      <c r="CG33" s="687">
        <f>CG34+CG40+CG42</f>
        <v>0</v>
      </c>
      <c r="CH33" s="681"/>
      <c r="CI33" s="687">
        <f t="shared" si="32"/>
        <v>-211.7</v>
      </c>
      <c r="CJ33" s="688">
        <f t="shared" si="33"/>
        <v>0</v>
      </c>
      <c r="CK33" s="687">
        <f t="shared" si="34"/>
        <v>769.1</v>
      </c>
      <c r="CL33" s="681"/>
      <c r="CM33" s="687">
        <f t="shared" si="35"/>
        <v>0</v>
      </c>
      <c r="CN33" s="681"/>
      <c r="CO33" s="687">
        <f t="shared" si="36"/>
        <v>-769.1</v>
      </c>
      <c r="CP33" s="688">
        <f t="shared" si="37"/>
        <v>0</v>
      </c>
      <c r="CQ33" s="687">
        <f>CQ34+CQ40+CQ42</f>
        <v>257.5</v>
      </c>
      <c r="CR33" s="681"/>
      <c r="CS33" s="687">
        <f>CS34+CS40+CS42</f>
        <v>0</v>
      </c>
      <c r="CT33" s="681"/>
      <c r="CU33" s="687">
        <f t="shared" si="38"/>
        <v>-257.5</v>
      </c>
      <c r="CV33" s="688">
        <f t="shared" si="39"/>
        <v>0</v>
      </c>
      <c r="CW33" s="687">
        <f>CW34+CW40+CW42</f>
        <v>247.70000000000002</v>
      </c>
      <c r="CX33" s="681"/>
      <c r="CY33" s="687">
        <f>CY34+CY40+CY42</f>
        <v>0</v>
      </c>
      <c r="CZ33" s="681"/>
      <c r="DA33" s="687">
        <f t="shared" si="40"/>
        <v>-247.70000000000002</v>
      </c>
      <c r="DB33" s="688">
        <f t="shared" si="41"/>
        <v>0</v>
      </c>
      <c r="DC33" s="687">
        <f>DC34+DC40+DC42</f>
        <v>263.89999999999998</v>
      </c>
      <c r="DD33" s="681"/>
      <c r="DE33" s="687">
        <f>DE34+DE40+DE42</f>
        <v>0</v>
      </c>
      <c r="DF33" s="681"/>
      <c r="DG33" s="687">
        <f t="shared" si="42"/>
        <v>-263.89999999999998</v>
      </c>
      <c r="DH33" s="688">
        <f t="shared" si="43"/>
        <v>0</v>
      </c>
    </row>
    <row r="34" spans="1:112" ht="19.5" customHeight="1">
      <c r="A34" s="49" t="s">
        <v>3885</v>
      </c>
      <c r="B34" s="65" t="s">
        <v>3886</v>
      </c>
      <c r="C34" s="652" t="s">
        <v>159</v>
      </c>
      <c r="D34" s="611" t="s">
        <v>3887</v>
      </c>
      <c r="E34" s="528">
        <v>100335045</v>
      </c>
      <c r="F34" s="528"/>
      <c r="G34" s="529"/>
      <c r="H34" s="530" t="s">
        <v>3888</v>
      </c>
      <c r="I34" s="530"/>
      <c r="J34" s="206" t="s">
        <v>883</v>
      </c>
      <c r="K34" s="687">
        <f t="shared" si="0"/>
        <v>2807.8</v>
      </c>
      <c r="L34" s="681"/>
      <c r="M34" s="687">
        <f t="shared" si="1"/>
        <v>0</v>
      </c>
      <c r="N34" s="681"/>
      <c r="O34" s="687">
        <f t="shared" si="2"/>
        <v>-2807.8</v>
      </c>
      <c r="P34" s="688">
        <f t="shared" si="3"/>
        <v>0</v>
      </c>
      <c r="Q34" s="687">
        <f t="shared" si="4"/>
        <v>693.6</v>
      </c>
      <c r="R34" s="681"/>
      <c r="S34" s="687">
        <f t="shared" si="5"/>
        <v>0</v>
      </c>
      <c r="T34" s="681"/>
      <c r="U34" s="687">
        <f t="shared" si="6"/>
        <v>-693.6</v>
      </c>
      <c r="V34" s="688">
        <f t="shared" si="7"/>
        <v>0</v>
      </c>
      <c r="W34" s="687">
        <f>W35+W36</f>
        <v>253.4</v>
      </c>
      <c r="X34" s="681"/>
      <c r="Y34" s="687">
        <f>Y35+Y36</f>
        <v>0</v>
      </c>
      <c r="Z34" s="681"/>
      <c r="AA34" s="687">
        <f t="shared" si="8"/>
        <v>-253.4</v>
      </c>
      <c r="AB34" s="688">
        <f t="shared" si="9"/>
        <v>0</v>
      </c>
      <c r="AC34" s="687">
        <f>AC35+AC36</f>
        <v>230.5</v>
      </c>
      <c r="AD34" s="681"/>
      <c r="AE34" s="687">
        <f>AE35+AE36</f>
        <v>0</v>
      </c>
      <c r="AF34" s="681"/>
      <c r="AG34" s="687">
        <f t="shared" si="10"/>
        <v>-230.5</v>
      </c>
      <c r="AH34" s="688">
        <f t="shared" si="11"/>
        <v>0</v>
      </c>
      <c r="AI34" s="687">
        <f>AI35+AI36</f>
        <v>209.70000000000002</v>
      </c>
      <c r="AJ34" s="681"/>
      <c r="AK34" s="687">
        <f>AK35+AK36</f>
        <v>0</v>
      </c>
      <c r="AL34" s="681"/>
      <c r="AM34" s="687">
        <f t="shared" si="12"/>
        <v>-209.70000000000002</v>
      </c>
      <c r="AN34" s="688">
        <f t="shared" si="13"/>
        <v>0</v>
      </c>
      <c r="AO34" s="687">
        <f t="shared" si="14"/>
        <v>694.8</v>
      </c>
      <c r="AP34" s="681"/>
      <c r="AQ34" s="687">
        <f t="shared" si="15"/>
        <v>0</v>
      </c>
      <c r="AR34" s="681"/>
      <c r="AS34" s="687">
        <f t="shared" si="16"/>
        <v>-694.8</v>
      </c>
      <c r="AT34" s="688">
        <f t="shared" si="17"/>
        <v>0</v>
      </c>
      <c r="AU34" s="687">
        <f>AU35+AU36</f>
        <v>233.8</v>
      </c>
      <c r="AV34" s="681"/>
      <c r="AW34" s="687">
        <f>AW35+AW36</f>
        <v>0</v>
      </c>
      <c r="AX34" s="681"/>
      <c r="AY34" s="687">
        <f t="shared" si="18"/>
        <v>-233.8</v>
      </c>
      <c r="AZ34" s="688">
        <f t="shared" si="19"/>
        <v>0</v>
      </c>
      <c r="BA34" s="687">
        <f>BA35+BA36</f>
        <v>243.5</v>
      </c>
      <c r="BB34" s="681"/>
      <c r="BC34" s="687">
        <f>BC35+BC36</f>
        <v>0</v>
      </c>
      <c r="BD34" s="681"/>
      <c r="BE34" s="687">
        <f t="shared" si="20"/>
        <v>-243.5</v>
      </c>
      <c r="BF34" s="688">
        <f t="shared" si="21"/>
        <v>0</v>
      </c>
      <c r="BG34" s="687">
        <f>BG35+BG36</f>
        <v>217.5</v>
      </c>
      <c r="BH34" s="681"/>
      <c r="BI34" s="687">
        <f>BI35+BI36</f>
        <v>0</v>
      </c>
      <c r="BJ34" s="681"/>
      <c r="BK34" s="687">
        <f t="shared" si="22"/>
        <v>-217.5</v>
      </c>
      <c r="BL34" s="688">
        <f t="shared" si="23"/>
        <v>0</v>
      </c>
      <c r="BM34" s="687">
        <f t="shared" si="24"/>
        <v>691.1</v>
      </c>
      <c r="BN34" s="681"/>
      <c r="BO34" s="687">
        <f t="shared" si="25"/>
        <v>0</v>
      </c>
      <c r="BP34" s="681"/>
      <c r="BQ34" s="687">
        <f t="shared" si="26"/>
        <v>-691.1</v>
      </c>
      <c r="BR34" s="688">
        <f t="shared" si="27"/>
        <v>0</v>
      </c>
      <c r="BS34" s="687">
        <f>BS35+BS36</f>
        <v>244.5</v>
      </c>
      <c r="BT34" s="681"/>
      <c r="BU34" s="687">
        <f>BU35+BU36</f>
        <v>0</v>
      </c>
      <c r="BV34" s="681"/>
      <c r="BW34" s="687">
        <f t="shared" si="28"/>
        <v>-244.5</v>
      </c>
      <c r="BX34" s="688">
        <f t="shared" si="29"/>
        <v>0</v>
      </c>
      <c r="BY34" s="687">
        <f>BY35+BY36</f>
        <v>245.1</v>
      </c>
      <c r="BZ34" s="681"/>
      <c r="CA34" s="687">
        <f>CA35+CA36</f>
        <v>0</v>
      </c>
      <c r="CB34" s="681"/>
      <c r="CC34" s="687">
        <f t="shared" si="30"/>
        <v>-245.1</v>
      </c>
      <c r="CD34" s="688">
        <f t="shared" si="31"/>
        <v>0</v>
      </c>
      <c r="CE34" s="687">
        <f>CE35+CE36</f>
        <v>201.5</v>
      </c>
      <c r="CF34" s="681"/>
      <c r="CG34" s="687">
        <f>CG35+CG36</f>
        <v>0</v>
      </c>
      <c r="CH34" s="681"/>
      <c r="CI34" s="687">
        <f t="shared" si="32"/>
        <v>-201.5</v>
      </c>
      <c r="CJ34" s="688">
        <f t="shared" si="33"/>
        <v>0</v>
      </c>
      <c r="CK34" s="687">
        <f t="shared" si="34"/>
        <v>728.3</v>
      </c>
      <c r="CL34" s="681"/>
      <c r="CM34" s="687">
        <f t="shared" si="35"/>
        <v>0</v>
      </c>
      <c r="CN34" s="681"/>
      <c r="CO34" s="687">
        <f t="shared" si="36"/>
        <v>-728.3</v>
      </c>
      <c r="CP34" s="688">
        <f t="shared" si="37"/>
        <v>0</v>
      </c>
      <c r="CQ34" s="687">
        <f>CQ35+CQ36</f>
        <v>244.2</v>
      </c>
      <c r="CR34" s="681"/>
      <c r="CS34" s="687">
        <f>CS35+CS36</f>
        <v>0</v>
      </c>
      <c r="CT34" s="681"/>
      <c r="CU34" s="687">
        <f t="shared" si="38"/>
        <v>-244.2</v>
      </c>
      <c r="CV34" s="688">
        <f t="shared" si="39"/>
        <v>0</v>
      </c>
      <c r="CW34" s="687">
        <f>CW35+CW36</f>
        <v>234.3</v>
      </c>
      <c r="CX34" s="681"/>
      <c r="CY34" s="687">
        <f>CY35+CY36</f>
        <v>0</v>
      </c>
      <c r="CZ34" s="681"/>
      <c r="DA34" s="687">
        <f t="shared" si="40"/>
        <v>-234.3</v>
      </c>
      <c r="DB34" s="688">
        <f t="shared" si="41"/>
        <v>0</v>
      </c>
      <c r="DC34" s="687">
        <f>DC35+DC36</f>
        <v>249.8</v>
      </c>
      <c r="DD34" s="681"/>
      <c r="DE34" s="687">
        <f>DE35+DE36</f>
        <v>0</v>
      </c>
      <c r="DF34" s="681"/>
      <c r="DG34" s="687">
        <f t="shared" si="42"/>
        <v>-249.8</v>
      </c>
      <c r="DH34" s="688">
        <f t="shared" si="43"/>
        <v>0</v>
      </c>
    </row>
    <row r="35" spans="1:112" ht="20.100000000000001" customHeight="1">
      <c r="A35" s="148" t="s">
        <v>3889</v>
      </c>
      <c r="B35" s="65" t="s">
        <v>3890</v>
      </c>
      <c r="C35" s="69" t="s">
        <v>2771</v>
      </c>
      <c r="D35" s="187" t="s">
        <v>3889</v>
      </c>
      <c r="E35" s="528">
        <v>100335046</v>
      </c>
      <c r="F35" s="528"/>
      <c r="G35" s="529"/>
      <c r="H35" s="530"/>
      <c r="I35" s="530"/>
      <c r="J35" s="206" t="s">
        <v>883</v>
      </c>
      <c r="K35" s="687">
        <f t="shared" si="0"/>
        <v>153</v>
      </c>
      <c r="L35" s="681"/>
      <c r="M35" s="687">
        <f t="shared" si="1"/>
        <v>0</v>
      </c>
      <c r="N35" s="681"/>
      <c r="O35" s="687">
        <f t="shared" si="2"/>
        <v>-153</v>
      </c>
      <c r="P35" s="688">
        <f t="shared" si="3"/>
        <v>0</v>
      </c>
      <c r="Q35" s="687">
        <f t="shared" si="4"/>
        <v>40.200000000000003</v>
      </c>
      <c r="R35" s="681"/>
      <c r="S35" s="687">
        <f t="shared" si="5"/>
        <v>0</v>
      </c>
      <c r="T35" s="681"/>
      <c r="U35" s="687">
        <f t="shared" si="6"/>
        <v>-40.200000000000003</v>
      </c>
      <c r="V35" s="688">
        <f t="shared" si="7"/>
        <v>0</v>
      </c>
      <c r="W35" s="683">
        <v>14.8</v>
      </c>
      <c r="X35" s="681"/>
      <c r="Y35" s="681"/>
      <c r="Z35" s="681"/>
      <c r="AA35" s="687">
        <f t="shared" si="8"/>
        <v>-14.8</v>
      </c>
      <c r="AB35" s="688">
        <f t="shared" si="9"/>
        <v>0</v>
      </c>
      <c r="AC35" s="683">
        <v>13.5</v>
      </c>
      <c r="AD35" s="681"/>
      <c r="AE35" s="681"/>
      <c r="AF35" s="681"/>
      <c r="AG35" s="687">
        <f t="shared" si="10"/>
        <v>-13.5</v>
      </c>
      <c r="AH35" s="688">
        <f t="shared" si="11"/>
        <v>0</v>
      </c>
      <c r="AI35" s="683">
        <v>11.9</v>
      </c>
      <c r="AJ35" s="681"/>
      <c r="AK35" s="681"/>
      <c r="AL35" s="681"/>
      <c r="AM35" s="687">
        <f t="shared" si="12"/>
        <v>-11.9</v>
      </c>
      <c r="AN35" s="688">
        <f t="shared" si="13"/>
        <v>0</v>
      </c>
      <c r="AO35" s="687">
        <f t="shared" si="14"/>
        <v>36.799999999999997</v>
      </c>
      <c r="AP35" s="681"/>
      <c r="AQ35" s="687">
        <f t="shared" si="15"/>
        <v>0</v>
      </c>
      <c r="AR35" s="681"/>
      <c r="AS35" s="687">
        <f t="shared" si="16"/>
        <v>-36.799999999999997</v>
      </c>
      <c r="AT35" s="688">
        <f t="shared" si="17"/>
        <v>0</v>
      </c>
      <c r="AU35" s="683">
        <v>11.9</v>
      </c>
      <c r="AV35" s="681"/>
      <c r="AW35" s="681"/>
      <c r="AX35" s="681"/>
      <c r="AY35" s="687">
        <f t="shared" si="18"/>
        <v>-11.9</v>
      </c>
      <c r="AZ35" s="688">
        <f t="shared" si="19"/>
        <v>0</v>
      </c>
      <c r="BA35" s="683">
        <v>12.6</v>
      </c>
      <c r="BB35" s="681"/>
      <c r="BC35" s="681"/>
      <c r="BD35" s="681"/>
      <c r="BE35" s="687">
        <f t="shared" si="20"/>
        <v>-12.6</v>
      </c>
      <c r="BF35" s="688">
        <f t="shared" si="21"/>
        <v>0</v>
      </c>
      <c r="BG35" s="683">
        <v>12.3</v>
      </c>
      <c r="BH35" s="681"/>
      <c r="BI35" s="681"/>
      <c r="BJ35" s="681"/>
      <c r="BK35" s="687">
        <f t="shared" si="22"/>
        <v>-12.3</v>
      </c>
      <c r="BL35" s="688">
        <f t="shared" si="23"/>
        <v>0</v>
      </c>
      <c r="BM35" s="687">
        <f t="shared" si="24"/>
        <v>35.700000000000003</v>
      </c>
      <c r="BN35" s="681"/>
      <c r="BO35" s="687">
        <f t="shared" si="25"/>
        <v>0</v>
      </c>
      <c r="BP35" s="681"/>
      <c r="BQ35" s="687">
        <f t="shared" si="26"/>
        <v>-35.700000000000003</v>
      </c>
      <c r="BR35" s="688">
        <f t="shared" si="27"/>
        <v>0</v>
      </c>
      <c r="BS35" s="683">
        <v>12.8</v>
      </c>
      <c r="BT35" s="681"/>
      <c r="BU35" s="681"/>
      <c r="BV35" s="681"/>
      <c r="BW35" s="687">
        <f t="shared" si="28"/>
        <v>-12.8</v>
      </c>
      <c r="BX35" s="688">
        <f t="shared" si="29"/>
        <v>0</v>
      </c>
      <c r="BY35" s="683">
        <v>12.9</v>
      </c>
      <c r="BZ35" s="681"/>
      <c r="CA35" s="681"/>
      <c r="CB35" s="681"/>
      <c r="CC35" s="687">
        <f t="shared" si="30"/>
        <v>-12.9</v>
      </c>
      <c r="CD35" s="688">
        <f t="shared" si="31"/>
        <v>0</v>
      </c>
      <c r="CE35" s="683">
        <v>10</v>
      </c>
      <c r="CF35" s="681"/>
      <c r="CG35" s="681"/>
      <c r="CH35" s="681"/>
      <c r="CI35" s="687">
        <f t="shared" si="32"/>
        <v>-10</v>
      </c>
      <c r="CJ35" s="688">
        <f t="shared" si="33"/>
        <v>0</v>
      </c>
      <c r="CK35" s="687">
        <f t="shared" si="34"/>
        <v>40.299999999999997</v>
      </c>
      <c r="CL35" s="681"/>
      <c r="CM35" s="687">
        <f t="shared" si="35"/>
        <v>0</v>
      </c>
      <c r="CN35" s="681"/>
      <c r="CO35" s="687">
        <f t="shared" si="36"/>
        <v>-40.299999999999997</v>
      </c>
      <c r="CP35" s="688">
        <f t="shared" si="37"/>
        <v>0</v>
      </c>
      <c r="CQ35" s="683">
        <v>13.1</v>
      </c>
      <c r="CR35" s="681"/>
      <c r="CS35" s="681"/>
      <c r="CT35" s="681"/>
      <c r="CU35" s="687">
        <f t="shared" si="38"/>
        <v>-13.1</v>
      </c>
      <c r="CV35" s="688">
        <f t="shared" si="39"/>
        <v>0</v>
      </c>
      <c r="CW35" s="683">
        <v>13.4</v>
      </c>
      <c r="CX35" s="681"/>
      <c r="CY35" s="681"/>
      <c r="CZ35" s="681"/>
      <c r="DA35" s="687">
        <f t="shared" si="40"/>
        <v>-13.4</v>
      </c>
      <c r="DB35" s="688">
        <f t="shared" si="41"/>
        <v>0</v>
      </c>
      <c r="DC35" s="683">
        <v>13.8</v>
      </c>
      <c r="DD35" s="681"/>
      <c r="DE35" s="681"/>
      <c r="DF35" s="681"/>
      <c r="DG35" s="687">
        <f t="shared" si="42"/>
        <v>-13.8</v>
      </c>
      <c r="DH35" s="688">
        <f t="shared" si="43"/>
        <v>0</v>
      </c>
    </row>
    <row r="36" spans="1:112" ht="18.75" customHeight="1">
      <c r="A36" s="148" t="s">
        <v>3891</v>
      </c>
      <c r="B36" s="65" t="s">
        <v>3892</v>
      </c>
      <c r="C36" s="69" t="s">
        <v>2793</v>
      </c>
      <c r="D36" s="211" t="s">
        <v>590</v>
      </c>
      <c r="E36" s="528">
        <v>100335047</v>
      </c>
      <c r="F36" s="528"/>
      <c r="G36" s="529"/>
      <c r="H36" s="530"/>
      <c r="I36" s="530"/>
      <c r="J36" s="206" t="s">
        <v>883</v>
      </c>
      <c r="K36" s="687">
        <f t="shared" si="0"/>
        <v>2654.8</v>
      </c>
      <c r="L36" s="681"/>
      <c r="M36" s="687">
        <f t="shared" si="1"/>
        <v>0</v>
      </c>
      <c r="N36" s="681"/>
      <c r="O36" s="687">
        <f t="shared" si="2"/>
        <v>-2654.8</v>
      </c>
      <c r="P36" s="688">
        <f t="shared" si="3"/>
        <v>0</v>
      </c>
      <c r="Q36" s="687">
        <f t="shared" si="4"/>
        <v>653.40000000000009</v>
      </c>
      <c r="R36" s="681"/>
      <c r="S36" s="687">
        <f t="shared" si="5"/>
        <v>0</v>
      </c>
      <c r="T36" s="681"/>
      <c r="U36" s="687">
        <f t="shared" si="6"/>
        <v>-653.40000000000009</v>
      </c>
      <c r="V36" s="688">
        <f t="shared" si="7"/>
        <v>0</v>
      </c>
      <c r="W36" s="683">
        <v>238.6</v>
      </c>
      <c r="X36" s="681"/>
      <c r="Y36" s="681"/>
      <c r="Z36" s="681"/>
      <c r="AA36" s="687">
        <f t="shared" si="8"/>
        <v>-238.6</v>
      </c>
      <c r="AB36" s="688">
        <f t="shared" si="9"/>
        <v>0</v>
      </c>
      <c r="AC36" s="683">
        <v>217</v>
      </c>
      <c r="AD36" s="681"/>
      <c r="AE36" s="681"/>
      <c r="AF36" s="681"/>
      <c r="AG36" s="687">
        <f t="shared" si="10"/>
        <v>-217</v>
      </c>
      <c r="AH36" s="688">
        <f t="shared" si="11"/>
        <v>0</v>
      </c>
      <c r="AI36" s="683">
        <v>197.8</v>
      </c>
      <c r="AJ36" s="681"/>
      <c r="AK36" s="681"/>
      <c r="AL36" s="681"/>
      <c r="AM36" s="687">
        <f t="shared" si="12"/>
        <v>-197.8</v>
      </c>
      <c r="AN36" s="688">
        <f t="shared" si="13"/>
        <v>0</v>
      </c>
      <c r="AO36" s="687">
        <f t="shared" si="14"/>
        <v>658</v>
      </c>
      <c r="AP36" s="681"/>
      <c r="AQ36" s="687">
        <f t="shared" si="15"/>
        <v>0</v>
      </c>
      <c r="AR36" s="681"/>
      <c r="AS36" s="687">
        <f t="shared" si="16"/>
        <v>-658</v>
      </c>
      <c r="AT36" s="688">
        <f t="shared" si="17"/>
        <v>0</v>
      </c>
      <c r="AU36" s="683">
        <v>221.9</v>
      </c>
      <c r="AV36" s="681"/>
      <c r="AW36" s="681"/>
      <c r="AX36" s="681"/>
      <c r="AY36" s="687">
        <f t="shared" si="18"/>
        <v>-221.9</v>
      </c>
      <c r="AZ36" s="688">
        <f t="shared" si="19"/>
        <v>0</v>
      </c>
      <c r="BA36" s="683">
        <v>230.9</v>
      </c>
      <c r="BB36" s="681"/>
      <c r="BC36" s="681"/>
      <c r="BD36" s="681"/>
      <c r="BE36" s="687">
        <f t="shared" si="20"/>
        <v>-230.9</v>
      </c>
      <c r="BF36" s="688">
        <f t="shared" si="21"/>
        <v>0</v>
      </c>
      <c r="BG36" s="683">
        <v>205.2</v>
      </c>
      <c r="BH36" s="681"/>
      <c r="BI36" s="681"/>
      <c r="BJ36" s="681"/>
      <c r="BK36" s="687">
        <f t="shared" si="22"/>
        <v>-205.2</v>
      </c>
      <c r="BL36" s="688">
        <f t="shared" si="23"/>
        <v>0</v>
      </c>
      <c r="BM36" s="687">
        <f t="shared" si="24"/>
        <v>655.4</v>
      </c>
      <c r="BN36" s="681"/>
      <c r="BO36" s="687">
        <f t="shared" si="25"/>
        <v>0</v>
      </c>
      <c r="BP36" s="681"/>
      <c r="BQ36" s="687">
        <f t="shared" si="26"/>
        <v>-655.4</v>
      </c>
      <c r="BR36" s="688">
        <f t="shared" si="27"/>
        <v>0</v>
      </c>
      <c r="BS36" s="683">
        <v>231.7</v>
      </c>
      <c r="BT36" s="681"/>
      <c r="BU36" s="681"/>
      <c r="BV36" s="681"/>
      <c r="BW36" s="687">
        <f t="shared" si="28"/>
        <v>-231.7</v>
      </c>
      <c r="BX36" s="688">
        <f t="shared" si="29"/>
        <v>0</v>
      </c>
      <c r="BY36" s="683">
        <v>232.2</v>
      </c>
      <c r="BZ36" s="681"/>
      <c r="CA36" s="681"/>
      <c r="CB36" s="681"/>
      <c r="CC36" s="687">
        <f t="shared" si="30"/>
        <v>-232.2</v>
      </c>
      <c r="CD36" s="688">
        <f t="shared" si="31"/>
        <v>0</v>
      </c>
      <c r="CE36" s="683">
        <v>191.5</v>
      </c>
      <c r="CF36" s="681"/>
      <c r="CG36" s="681"/>
      <c r="CH36" s="681"/>
      <c r="CI36" s="687">
        <f t="shared" si="32"/>
        <v>-191.5</v>
      </c>
      <c r="CJ36" s="688">
        <f t="shared" si="33"/>
        <v>0</v>
      </c>
      <c r="CK36" s="687">
        <f t="shared" si="34"/>
        <v>688</v>
      </c>
      <c r="CL36" s="681"/>
      <c r="CM36" s="687">
        <f t="shared" si="35"/>
        <v>0</v>
      </c>
      <c r="CN36" s="681"/>
      <c r="CO36" s="687">
        <f t="shared" si="36"/>
        <v>-688</v>
      </c>
      <c r="CP36" s="688">
        <f t="shared" si="37"/>
        <v>0</v>
      </c>
      <c r="CQ36" s="683">
        <v>231.1</v>
      </c>
      <c r="CR36" s="681"/>
      <c r="CS36" s="681"/>
      <c r="CT36" s="681"/>
      <c r="CU36" s="687">
        <f t="shared" si="38"/>
        <v>-231.1</v>
      </c>
      <c r="CV36" s="688">
        <f t="shared" si="39"/>
        <v>0</v>
      </c>
      <c r="CW36" s="683">
        <v>220.9</v>
      </c>
      <c r="CX36" s="681"/>
      <c r="CY36" s="681"/>
      <c r="CZ36" s="681"/>
      <c r="DA36" s="687">
        <f t="shared" si="40"/>
        <v>-220.9</v>
      </c>
      <c r="DB36" s="688">
        <f t="shared" si="41"/>
        <v>0</v>
      </c>
      <c r="DC36" s="683">
        <v>236</v>
      </c>
      <c r="DD36" s="681"/>
      <c r="DE36" s="681"/>
      <c r="DF36" s="681"/>
      <c r="DG36" s="687">
        <f t="shared" si="42"/>
        <v>-236</v>
      </c>
      <c r="DH36" s="688">
        <f t="shared" si="43"/>
        <v>0</v>
      </c>
    </row>
    <row r="37" spans="1:112" ht="19.5" customHeight="1">
      <c r="A37" s="49" t="s">
        <v>323</v>
      </c>
      <c r="B37" s="65" t="s">
        <v>3893</v>
      </c>
      <c r="C37" s="652"/>
      <c r="D37" s="655" t="s">
        <v>873</v>
      </c>
      <c r="E37" s="528" t="s">
        <v>3894</v>
      </c>
      <c r="F37" s="528"/>
      <c r="G37" s="529"/>
      <c r="H37" s="530"/>
      <c r="I37" s="530"/>
      <c r="J37" s="206"/>
      <c r="K37" s="687">
        <f t="shared" si="0"/>
        <v>0</v>
      </c>
      <c r="L37" s="681"/>
      <c r="M37" s="687">
        <f t="shared" si="1"/>
        <v>0</v>
      </c>
      <c r="N37" s="681"/>
      <c r="O37" s="687">
        <f t="shared" si="2"/>
        <v>0</v>
      </c>
      <c r="P37" s="688" t="str">
        <f t="shared" si="3"/>
        <v>-</v>
      </c>
      <c r="Q37" s="687">
        <f t="shared" si="4"/>
        <v>0</v>
      </c>
      <c r="R37" s="681"/>
      <c r="S37" s="687">
        <f t="shared" si="5"/>
        <v>0</v>
      </c>
      <c r="T37" s="681"/>
      <c r="U37" s="687">
        <f t="shared" si="6"/>
        <v>0</v>
      </c>
      <c r="V37" s="688" t="str">
        <f t="shared" si="7"/>
        <v>-</v>
      </c>
      <c r="W37" s="681"/>
      <c r="X37" s="681"/>
      <c r="Y37" s="681"/>
      <c r="Z37" s="681"/>
      <c r="AA37" s="687">
        <f t="shared" si="8"/>
        <v>0</v>
      </c>
      <c r="AB37" s="688" t="str">
        <f t="shared" si="9"/>
        <v>-</v>
      </c>
      <c r="AC37" s="681"/>
      <c r="AD37" s="681"/>
      <c r="AE37" s="681"/>
      <c r="AF37" s="681"/>
      <c r="AG37" s="687">
        <f t="shared" si="10"/>
        <v>0</v>
      </c>
      <c r="AH37" s="688" t="str">
        <f t="shared" si="11"/>
        <v>-</v>
      </c>
      <c r="AI37" s="681"/>
      <c r="AJ37" s="681"/>
      <c r="AK37" s="681"/>
      <c r="AL37" s="681"/>
      <c r="AM37" s="687">
        <f t="shared" si="12"/>
        <v>0</v>
      </c>
      <c r="AN37" s="688" t="str">
        <f t="shared" si="13"/>
        <v>-</v>
      </c>
      <c r="AO37" s="687">
        <f t="shared" si="14"/>
        <v>0</v>
      </c>
      <c r="AP37" s="681"/>
      <c r="AQ37" s="687">
        <f t="shared" si="15"/>
        <v>0</v>
      </c>
      <c r="AR37" s="681"/>
      <c r="AS37" s="687">
        <f t="shared" si="16"/>
        <v>0</v>
      </c>
      <c r="AT37" s="688" t="str">
        <f t="shared" si="17"/>
        <v>-</v>
      </c>
      <c r="AU37" s="681"/>
      <c r="AV37" s="681"/>
      <c r="AW37" s="681"/>
      <c r="AX37" s="681"/>
      <c r="AY37" s="687">
        <f t="shared" si="18"/>
        <v>0</v>
      </c>
      <c r="AZ37" s="688" t="str">
        <f t="shared" si="19"/>
        <v>-</v>
      </c>
      <c r="BA37" s="681"/>
      <c r="BB37" s="681"/>
      <c r="BC37" s="681"/>
      <c r="BD37" s="681"/>
      <c r="BE37" s="687">
        <f t="shared" si="20"/>
        <v>0</v>
      </c>
      <c r="BF37" s="688" t="str">
        <f t="shared" si="21"/>
        <v>-</v>
      </c>
      <c r="BG37" s="681"/>
      <c r="BH37" s="681"/>
      <c r="BI37" s="681"/>
      <c r="BJ37" s="681"/>
      <c r="BK37" s="687">
        <f t="shared" si="22"/>
        <v>0</v>
      </c>
      <c r="BL37" s="688" t="str">
        <f t="shared" si="23"/>
        <v>-</v>
      </c>
      <c r="BM37" s="687">
        <f t="shared" si="24"/>
        <v>0</v>
      </c>
      <c r="BN37" s="681"/>
      <c r="BO37" s="687">
        <f t="shared" si="25"/>
        <v>0</v>
      </c>
      <c r="BP37" s="681"/>
      <c r="BQ37" s="687">
        <f t="shared" si="26"/>
        <v>0</v>
      </c>
      <c r="BR37" s="688" t="str">
        <f t="shared" si="27"/>
        <v>-</v>
      </c>
      <c r="BS37" s="681"/>
      <c r="BT37" s="681"/>
      <c r="BU37" s="681"/>
      <c r="BV37" s="681"/>
      <c r="BW37" s="687">
        <f t="shared" si="28"/>
        <v>0</v>
      </c>
      <c r="BX37" s="688" t="str">
        <f t="shared" si="29"/>
        <v>-</v>
      </c>
      <c r="BY37" s="681"/>
      <c r="BZ37" s="681"/>
      <c r="CA37" s="681"/>
      <c r="CB37" s="681"/>
      <c r="CC37" s="687">
        <f t="shared" si="30"/>
        <v>0</v>
      </c>
      <c r="CD37" s="688" t="str">
        <f t="shared" si="31"/>
        <v>-</v>
      </c>
      <c r="CE37" s="681"/>
      <c r="CF37" s="681"/>
      <c r="CG37" s="681"/>
      <c r="CH37" s="681"/>
      <c r="CI37" s="687">
        <f t="shared" si="32"/>
        <v>0</v>
      </c>
      <c r="CJ37" s="688" t="str">
        <f t="shared" si="33"/>
        <v>-</v>
      </c>
      <c r="CK37" s="687">
        <f t="shared" si="34"/>
        <v>0</v>
      </c>
      <c r="CL37" s="681"/>
      <c r="CM37" s="687">
        <f t="shared" si="35"/>
        <v>0</v>
      </c>
      <c r="CN37" s="681"/>
      <c r="CO37" s="687">
        <f t="shared" si="36"/>
        <v>0</v>
      </c>
      <c r="CP37" s="688" t="str">
        <f t="shared" si="37"/>
        <v>-</v>
      </c>
      <c r="CQ37" s="681"/>
      <c r="CR37" s="681"/>
      <c r="CS37" s="681"/>
      <c r="CT37" s="681"/>
      <c r="CU37" s="687">
        <f t="shared" si="38"/>
        <v>0</v>
      </c>
      <c r="CV37" s="688" t="str">
        <f t="shared" si="39"/>
        <v>-</v>
      </c>
      <c r="CW37" s="681"/>
      <c r="CX37" s="681"/>
      <c r="CY37" s="681"/>
      <c r="CZ37" s="681"/>
      <c r="DA37" s="687">
        <f t="shared" si="40"/>
        <v>0</v>
      </c>
      <c r="DB37" s="688" t="str">
        <f t="shared" si="41"/>
        <v>-</v>
      </c>
      <c r="DC37" s="681"/>
      <c r="DD37" s="681"/>
      <c r="DE37" s="681"/>
      <c r="DF37" s="681"/>
      <c r="DG37" s="687">
        <f t="shared" si="42"/>
        <v>0</v>
      </c>
      <c r="DH37" s="688" t="str">
        <f t="shared" si="43"/>
        <v>-</v>
      </c>
    </row>
    <row r="38" spans="1:112" ht="19.5" customHeight="1">
      <c r="A38" s="210" t="s">
        <v>3895</v>
      </c>
      <c r="B38" s="65" t="s">
        <v>3896</v>
      </c>
      <c r="C38" s="652"/>
      <c r="D38" s="212" t="s">
        <v>3895</v>
      </c>
      <c r="E38" s="528">
        <v>100335094</v>
      </c>
      <c r="F38" s="528"/>
      <c r="G38" s="529"/>
      <c r="H38" s="530"/>
      <c r="I38" s="530"/>
      <c r="J38" s="206" t="s">
        <v>883</v>
      </c>
      <c r="K38" s="687">
        <f t="shared" si="0"/>
        <v>153</v>
      </c>
      <c r="L38" s="681"/>
      <c r="M38" s="687">
        <f t="shared" si="1"/>
        <v>0</v>
      </c>
      <c r="N38" s="681"/>
      <c r="O38" s="687">
        <f t="shared" si="2"/>
        <v>-153</v>
      </c>
      <c r="P38" s="688">
        <f t="shared" si="3"/>
        <v>0</v>
      </c>
      <c r="Q38" s="687">
        <f t="shared" si="4"/>
        <v>40.200000000000003</v>
      </c>
      <c r="R38" s="681"/>
      <c r="S38" s="687">
        <f t="shared" si="5"/>
        <v>0</v>
      </c>
      <c r="T38" s="681"/>
      <c r="U38" s="687">
        <f t="shared" si="6"/>
        <v>-40.200000000000003</v>
      </c>
      <c r="V38" s="688">
        <f t="shared" si="7"/>
        <v>0</v>
      </c>
      <c r="W38" s="683">
        <v>14.8</v>
      </c>
      <c r="X38" s="681"/>
      <c r="Y38" s="681"/>
      <c r="Z38" s="681"/>
      <c r="AA38" s="687">
        <f t="shared" si="8"/>
        <v>-14.8</v>
      </c>
      <c r="AB38" s="688">
        <f t="shared" si="9"/>
        <v>0</v>
      </c>
      <c r="AC38" s="683">
        <v>13.5</v>
      </c>
      <c r="AD38" s="681"/>
      <c r="AE38" s="681"/>
      <c r="AF38" s="681"/>
      <c r="AG38" s="687">
        <f t="shared" si="10"/>
        <v>-13.5</v>
      </c>
      <c r="AH38" s="688">
        <f t="shared" si="11"/>
        <v>0</v>
      </c>
      <c r="AI38" s="683">
        <v>11.9</v>
      </c>
      <c r="AJ38" s="681"/>
      <c r="AK38" s="681"/>
      <c r="AL38" s="681"/>
      <c r="AM38" s="687">
        <f t="shared" si="12"/>
        <v>-11.9</v>
      </c>
      <c r="AN38" s="688">
        <f t="shared" si="13"/>
        <v>0</v>
      </c>
      <c r="AO38" s="687">
        <f t="shared" si="14"/>
        <v>36.799999999999997</v>
      </c>
      <c r="AP38" s="681"/>
      <c r="AQ38" s="687">
        <f t="shared" si="15"/>
        <v>0</v>
      </c>
      <c r="AR38" s="681"/>
      <c r="AS38" s="687">
        <f t="shared" si="16"/>
        <v>-36.799999999999997</v>
      </c>
      <c r="AT38" s="688">
        <f t="shared" si="17"/>
        <v>0</v>
      </c>
      <c r="AU38" s="683">
        <v>11.9</v>
      </c>
      <c r="AV38" s="681"/>
      <c r="AW38" s="681"/>
      <c r="AX38" s="681"/>
      <c r="AY38" s="687">
        <f t="shared" si="18"/>
        <v>-11.9</v>
      </c>
      <c r="AZ38" s="688">
        <f t="shared" si="19"/>
        <v>0</v>
      </c>
      <c r="BA38" s="683">
        <v>12.6</v>
      </c>
      <c r="BB38" s="681"/>
      <c r="BC38" s="681"/>
      <c r="BD38" s="681"/>
      <c r="BE38" s="687">
        <f t="shared" si="20"/>
        <v>-12.6</v>
      </c>
      <c r="BF38" s="688">
        <f t="shared" si="21"/>
        <v>0</v>
      </c>
      <c r="BG38" s="683">
        <v>12.3</v>
      </c>
      <c r="BH38" s="681"/>
      <c r="BI38" s="681"/>
      <c r="BJ38" s="681"/>
      <c r="BK38" s="687">
        <f t="shared" si="22"/>
        <v>-12.3</v>
      </c>
      <c r="BL38" s="688">
        <f t="shared" si="23"/>
        <v>0</v>
      </c>
      <c r="BM38" s="687">
        <f t="shared" si="24"/>
        <v>35.700000000000003</v>
      </c>
      <c r="BN38" s="681"/>
      <c r="BO38" s="687">
        <f t="shared" si="25"/>
        <v>0</v>
      </c>
      <c r="BP38" s="681"/>
      <c r="BQ38" s="687">
        <f t="shared" si="26"/>
        <v>-35.700000000000003</v>
      </c>
      <c r="BR38" s="688">
        <f t="shared" si="27"/>
        <v>0</v>
      </c>
      <c r="BS38" s="683">
        <v>12.8</v>
      </c>
      <c r="BT38" s="681"/>
      <c r="BU38" s="681"/>
      <c r="BV38" s="681"/>
      <c r="BW38" s="687">
        <f t="shared" si="28"/>
        <v>-12.8</v>
      </c>
      <c r="BX38" s="688">
        <f t="shared" si="29"/>
        <v>0</v>
      </c>
      <c r="BY38" s="683">
        <v>12.9</v>
      </c>
      <c r="BZ38" s="681"/>
      <c r="CA38" s="681"/>
      <c r="CB38" s="681"/>
      <c r="CC38" s="687">
        <f t="shared" si="30"/>
        <v>-12.9</v>
      </c>
      <c r="CD38" s="688">
        <f t="shared" si="31"/>
        <v>0</v>
      </c>
      <c r="CE38" s="683">
        <v>10</v>
      </c>
      <c r="CF38" s="681"/>
      <c r="CG38" s="681"/>
      <c r="CH38" s="681"/>
      <c r="CI38" s="687">
        <f t="shared" si="32"/>
        <v>-10</v>
      </c>
      <c r="CJ38" s="688">
        <f t="shared" si="33"/>
        <v>0</v>
      </c>
      <c r="CK38" s="687">
        <f t="shared" si="34"/>
        <v>40.299999999999997</v>
      </c>
      <c r="CL38" s="681"/>
      <c r="CM38" s="687">
        <f t="shared" si="35"/>
        <v>0</v>
      </c>
      <c r="CN38" s="681"/>
      <c r="CO38" s="687">
        <f t="shared" si="36"/>
        <v>-40.299999999999997</v>
      </c>
      <c r="CP38" s="688">
        <f t="shared" si="37"/>
        <v>0</v>
      </c>
      <c r="CQ38" s="683">
        <v>13.1</v>
      </c>
      <c r="CR38" s="681"/>
      <c r="CS38" s="681"/>
      <c r="CT38" s="681"/>
      <c r="CU38" s="687">
        <f t="shared" si="38"/>
        <v>-13.1</v>
      </c>
      <c r="CV38" s="688">
        <f t="shared" si="39"/>
        <v>0</v>
      </c>
      <c r="CW38" s="683">
        <v>13.4</v>
      </c>
      <c r="CX38" s="681"/>
      <c r="CY38" s="681"/>
      <c r="CZ38" s="681"/>
      <c r="DA38" s="687">
        <f t="shared" si="40"/>
        <v>-13.4</v>
      </c>
      <c r="DB38" s="688">
        <f t="shared" si="41"/>
        <v>0</v>
      </c>
      <c r="DC38" s="683">
        <v>13.8</v>
      </c>
      <c r="DD38" s="681"/>
      <c r="DE38" s="681"/>
      <c r="DF38" s="681"/>
      <c r="DG38" s="687">
        <f t="shared" si="42"/>
        <v>-13.8</v>
      </c>
      <c r="DH38" s="688">
        <f t="shared" si="43"/>
        <v>0</v>
      </c>
    </row>
    <row r="39" spans="1:112" ht="19.5" customHeight="1">
      <c r="A39" s="210" t="s">
        <v>3897</v>
      </c>
      <c r="B39" s="65" t="s">
        <v>3898</v>
      </c>
      <c r="C39" s="652"/>
      <c r="D39" s="658" t="s">
        <v>3897</v>
      </c>
      <c r="E39" s="528">
        <v>100335048</v>
      </c>
      <c r="F39" s="528"/>
      <c r="G39" s="529"/>
      <c r="H39" s="530"/>
      <c r="I39" s="530"/>
      <c r="J39" s="206" t="s">
        <v>883</v>
      </c>
      <c r="K39" s="687">
        <f t="shared" si="0"/>
        <v>0</v>
      </c>
      <c r="L39" s="681"/>
      <c r="M39" s="687">
        <f t="shared" si="1"/>
        <v>0</v>
      </c>
      <c r="N39" s="681"/>
      <c r="O39" s="687">
        <f t="shared" si="2"/>
        <v>0</v>
      </c>
      <c r="P39" s="688" t="str">
        <f t="shared" si="3"/>
        <v>-</v>
      </c>
      <c r="Q39" s="687">
        <f t="shared" si="4"/>
        <v>0</v>
      </c>
      <c r="R39" s="681"/>
      <c r="S39" s="687">
        <f t="shared" si="5"/>
        <v>0</v>
      </c>
      <c r="T39" s="681"/>
      <c r="U39" s="687">
        <f t="shared" si="6"/>
        <v>0</v>
      </c>
      <c r="V39" s="688" t="str">
        <f t="shared" si="7"/>
        <v>-</v>
      </c>
      <c r="W39" s="683">
        <v>0</v>
      </c>
      <c r="X39" s="681"/>
      <c r="Y39" s="681"/>
      <c r="Z39" s="681"/>
      <c r="AA39" s="687">
        <f t="shared" si="8"/>
        <v>0</v>
      </c>
      <c r="AB39" s="688" t="str">
        <f t="shared" si="9"/>
        <v>-</v>
      </c>
      <c r="AC39" s="683">
        <v>0</v>
      </c>
      <c r="AD39" s="681"/>
      <c r="AE39" s="681"/>
      <c r="AF39" s="681"/>
      <c r="AG39" s="687">
        <f t="shared" si="10"/>
        <v>0</v>
      </c>
      <c r="AH39" s="688" t="str">
        <f t="shared" si="11"/>
        <v>-</v>
      </c>
      <c r="AI39" s="683">
        <v>0</v>
      </c>
      <c r="AJ39" s="681"/>
      <c r="AK39" s="681"/>
      <c r="AL39" s="681"/>
      <c r="AM39" s="687">
        <f t="shared" si="12"/>
        <v>0</v>
      </c>
      <c r="AN39" s="688" t="str">
        <f t="shared" si="13"/>
        <v>-</v>
      </c>
      <c r="AO39" s="687">
        <f t="shared" si="14"/>
        <v>0</v>
      </c>
      <c r="AP39" s="681"/>
      <c r="AQ39" s="687">
        <f t="shared" si="15"/>
        <v>0</v>
      </c>
      <c r="AR39" s="681"/>
      <c r="AS39" s="687">
        <f t="shared" si="16"/>
        <v>0</v>
      </c>
      <c r="AT39" s="688" t="str">
        <f t="shared" si="17"/>
        <v>-</v>
      </c>
      <c r="AU39" s="683">
        <v>0</v>
      </c>
      <c r="AV39" s="681"/>
      <c r="AW39" s="681"/>
      <c r="AX39" s="681"/>
      <c r="AY39" s="687">
        <f t="shared" si="18"/>
        <v>0</v>
      </c>
      <c r="AZ39" s="688" t="str">
        <f t="shared" si="19"/>
        <v>-</v>
      </c>
      <c r="BA39" s="683">
        <v>0</v>
      </c>
      <c r="BB39" s="681"/>
      <c r="BC39" s="681"/>
      <c r="BD39" s="681"/>
      <c r="BE39" s="687">
        <f t="shared" si="20"/>
        <v>0</v>
      </c>
      <c r="BF39" s="688" t="str">
        <f t="shared" si="21"/>
        <v>-</v>
      </c>
      <c r="BG39" s="683">
        <v>0</v>
      </c>
      <c r="BH39" s="681"/>
      <c r="BI39" s="681"/>
      <c r="BJ39" s="681"/>
      <c r="BK39" s="687">
        <f t="shared" si="22"/>
        <v>0</v>
      </c>
      <c r="BL39" s="688" t="str">
        <f t="shared" si="23"/>
        <v>-</v>
      </c>
      <c r="BM39" s="687">
        <f t="shared" si="24"/>
        <v>0</v>
      </c>
      <c r="BN39" s="681"/>
      <c r="BO39" s="687">
        <f t="shared" si="25"/>
        <v>0</v>
      </c>
      <c r="BP39" s="681"/>
      <c r="BQ39" s="687">
        <f t="shared" si="26"/>
        <v>0</v>
      </c>
      <c r="BR39" s="688" t="str">
        <f t="shared" si="27"/>
        <v>-</v>
      </c>
      <c r="BS39" s="683">
        <v>0</v>
      </c>
      <c r="BT39" s="681"/>
      <c r="BU39" s="681"/>
      <c r="BV39" s="681"/>
      <c r="BW39" s="687">
        <f t="shared" si="28"/>
        <v>0</v>
      </c>
      <c r="BX39" s="688" t="str">
        <f t="shared" si="29"/>
        <v>-</v>
      </c>
      <c r="BY39" s="683">
        <v>0</v>
      </c>
      <c r="BZ39" s="681"/>
      <c r="CA39" s="681"/>
      <c r="CB39" s="681"/>
      <c r="CC39" s="687">
        <f t="shared" si="30"/>
        <v>0</v>
      </c>
      <c r="CD39" s="688" t="str">
        <f t="shared" si="31"/>
        <v>-</v>
      </c>
      <c r="CE39" s="683">
        <v>0</v>
      </c>
      <c r="CF39" s="681"/>
      <c r="CG39" s="681"/>
      <c r="CH39" s="681"/>
      <c r="CI39" s="687">
        <f t="shared" si="32"/>
        <v>0</v>
      </c>
      <c r="CJ39" s="688" t="str">
        <f t="shared" si="33"/>
        <v>-</v>
      </c>
      <c r="CK39" s="687">
        <f t="shared" si="34"/>
        <v>0</v>
      </c>
      <c r="CL39" s="681"/>
      <c r="CM39" s="687">
        <f t="shared" si="35"/>
        <v>0</v>
      </c>
      <c r="CN39" s="681"/>
      <c r="CO39" s="687">
        <f t="shared" si="36"/>
        <v>0</v>
      </c>
      <c r="CP39" s="688" t="str">
        <f t="shared" si="37"/>
        <v>-</v>
      </c>
      <c r="CQ39" s="683">
        <v>0</v>
      </c>
      <c r="CR39" s="681"/>
      <c r="CS39" s="681"/>
      <c r="CT39" s="681"/>
      <c r="CU39" s="687">
        <f t="shared" si="38"/>
        <v>0</v>
      </c>
      <c r="CV39" s="688" t="str">
        <f t="shared" si="39"/>
        <v>-</v>
      </c>
      <c r="CW39" s="683">
        <v>0</v>
      </c>
      <c r="CX39" s="681"/>
      <c r="CY39" s="681"/>
      <c r="CZ39" s="681"/>
      <c r="DA39" s="687">
        <f t="shared" si="40"/>
        <v>0</v>
      </c>
      <c r="DB39" s="688" t="str">
        <f t="shared" si="41"/>
        <v>-</v>
      </c>
      <c r="DC39" s="683">
        <v>0</v>
      </c>
      <c r="DD39" s="681"/>
      <c r="DE39" s="681"/>
      <c r="DF39" s="681"/>
      <c r="DG39" s="687">
        <f t="shared" si="42"/>
        <v>0</v>
      </c>
      <c r="DH39" s="688" t="str">
        <f t="shared" si="43"/>
        <v>-</v>
      </c>
    </row>
    <row r="40" spans="1:112" ht="19.5" customHeight="1">
      <c r="A40" s="49" t="s">
        <v>3899</v>
      </c>
      <c r="B40" s="65" t="s">
        <v>3900</v>
      </c>
      <c r="C40" s="209" t="s">
        <v>160</v>
      </c>
      <c r="D40" s="613" t="s">
        <v>3899</v>
      </c>
      <c r="E40" s="528">
        <v>100330723</v>
      </c>
      <c r="F40" s="528"/>
      <c r="G40" s="529"/>
      <c r="H40" s="530" t="s">
        <v>3901</v>
      </c>
      <c r="I40" s="530"/>
      <c r="J40" s="206" t="s">
        <v>883</v>
      </c>
      <c r="K40" s="687">
        <f t="shared" si="0"/>
        <v>5.9</v>
      </c>
      <c r="L40" s="681"/>
      <c r="M40" s="687">
        <f t="shared" si="1"/>
        <v>0</v>
      </c>
      <c r="N40" s="681"/>
      <c r="O40" s="687">
        <f t="shared" si="2"/>
        <v>-5.9</v>
      </c>
      <c r="P40" s="688">
        <f t="shared" si="3"/>
        <v>0</v>
      </c>
      <c r="Q40" s="687">
        <f t="shared" si="4"/>
        <v>1.5</v>
      </c>
      <c r="R40" s="681"/>
      <c r="S40" s="687">
        <f t="shared" si="5"/>
        <v>0</v>
      </c>
      <c r="T40" s="681"/>
      <c r="U40" s="687">
        <f t="shared" si="6"/>
        <v>-1.5</v>
      </c>
      <c r="V40" s="688">
        <f t="shared" si="7"/>
        <v>0</v>
      </c>
      <c r="W40" s="687">
        <f>W41</f>
        <v>0.6</v>
      </c>
      <c r="X40" s="681"/>
      <c r="Y40" s="687">
        <f>Y41</f>
        <v>0</v>
      </c>
      <c r="Z40" s="681"/>
      <c r="AA40" s="687">
        <f t="shared" si="8"/>
        <v>-0.6</v>
      </c>
      <c r="AB40" s="688">
        <f t="shared" si="9"/>
        <v>0</v>
      </c>
      <c r="AC40" s="687">
        <f>AC41</f>
        <v>0.4</v>
      </c>
      <c r="AD40" s="681"/>
      <c r="AE40" s="687">
        <f>AE41</f>
        <v>0</v>
      </c>
      <c r="AF40" s="681"/>
      <c r="AG40" s="687">
        <f t="shared" si="10"/>
        <v>-0.4</v>
      </c>
      <c r="AH40" s="688">
        <f t="shared" si="11"/>
        <v>0</v>
      </c>
      <c r="AI40" s="687">
        <f>AI41</f>
        <v>0.5</v>
      </c>
      <c r="AJ40" s="681"/>
      <c r="AK40" s="687">
        <f>AK41</f>
        <v>0</v>
      </c>
      <c r="AL40" s="681"/>
      <c r="AM40" s="687">
        <f t="shared" si="12"/>
        <v>-0.5</v>
      </c>
      <c r="AN40" s="688">
        <f t="shared" si="13"/>
        <v>0</v>
      </c>
      <c r="AO40" s="687">
        <f t="shared" si="14"/>
        <v>1.5</v>
      </c>
      <c r="AP40" s="681"/>
      <c r="AQ40" s="687">
        <f t="shared" si="15"/>
        <v>0</v>
      </c>
      <c r="AR40" s="681"/>
      <c r="AS40" s="687">
        <f t="shared" si="16"/>
        <v>-1.5</v>
      </c>
      <c r="AT40" s="688">
        <f t="shared" si="17"/>
        <v>0</v>
      </c>
      <c r="AU40" s="687">
        <f>AU41</f>
        <v>0.4</v>
      </c>
      <c r="AV40" s="681"/>
      <c r="AW40" s="687">
        <f>AW41</f>
        <v>0</v>
      </c>
      <c r="AX40" s="681"/>
      <c r="AY40" s="687">
        <f t="shared" si="18"/>
        <v>-0.4</v>
      </c>
      <c r="AZ40" s="688">
        <f t="shared" si="19"/>
        <v>0</v>
      </c>
      <c r="BA40" s="687">
        <f>BA41</f>
        <v>0.6</v>
      </c>
      <c r="BB40" s="681"/>
      <c r="BC40" s="687">
        <f>BC41</f>
        <v>0</v>
      </c>
      <c r="BD40" s="681"/>
      <c r="BE40" s="687">
        <f t="shared" si="20"/>
        <v>-0.6</v>
      </c>
      <c r="BF40" s="688">
        <f t="shared" si="21"/>
        <v>0</v>
      </c>
      <c r="BG40" s="687">
        <f>BG41</f>
        <v>0.5</v>
      </c>
      <c r="BH40" s="681"/>
      <c r="BI40" s="687">
        <f>BI41</f>
        <v>0</v>
      </c>
      <c r="BJ40" s="681"/>
      <c r="BK40" s="687">
        <f t="shared" si="22"/>
        <v>-0.5</v>
      </c>
      <c r="BL40" s="688">
        <f t="shared" si="23"/>
        <v>0</v>
      </c>
      <c r="BM40" s="687">
        <f t="shared" si="24"/>
        <v>1.4</v>
      </c>
      <c r="BN40" s="681"/>
      <c r="BO40" s="687">
        <f t="shared" si="25"/>
        <v>0</v>
      </c>
      <c r="BP40" s="681"/>
      <c r="BQ40" s="687">
        <f t="shared" si="26"/>
        <v>-1.4</v>
      </c>
      <c r="BR40" s="688">
        <f t="shared" si="27"/>
        <v>0</v>
      </c>
      <c r="BS40" s="687">
        <f>BS41</f>
        <v>0.5</v>
      </c>
      <c r="BT40" s="681"/>
      <c r="BU40" s="687">
        <f>BU41</f>
        <v>0</v>
      </c>
      <c r="BV40" s="681"/>
      <c r="BW40" s="687">
        <f t="shared" si="28"/>
        <v>-0.5</v>
      </c>
      <c r="BX40" s="688">
        <f t="shared" si="29"/>
        <v>0</v>
      </c>
      <c r="BY40" s="687">
        <f>BY41</f>
        <v>0.3</v>
      </c>
      <c r="BZ40" s="681"/>
      <c r="CA40" s="687">
        <f>CA41</f>
        <v>0</v>
      </c>
      <c r="CB40" s="681"/>
      <c r="CC40" s="687">
        <f t="shared" si="30"/>
        <v>-0.3</v>
      </c>
      <c r="CD40" s="688">
        <f t="shared" si="31"/>
        <v>0</v>
      </c>
      <c r="CE40" s="687">
        <f>CE41</f>
        <v>0.6</v>
      </c>
      <c r="CF40" s="681"/>
      <c r="CG40" s="687">
        <f>CG41</f>
        <v>0</v>
      </c>
      <c r="CH40" s="681"/>
      <c r="CI40" s="687">
        <f t="shared" si="32"/>
        <v>-0.6</v>
      </c>
      <c r="CJ40" s="688">
        <f t="shared" si="33"/>
        <v>0</v>
      </c>
      <c r="CK40" s="687">
        <f t="shared" si="34"/>
        <v>1.5</v>
      </c>
      <c r="CL40" s="681"/>
      <c r="CM40" s="687">
        <f t="shared" si="35"/>
        <v>0</v>
      </c>
      <c r="CN40" s="681"/>
      <c r="CO40" s="687">
        <f t="shared" si="36"/>
        <v>-1.5</v>
      </c>
      <c r="CP40" s="688">
        <f t="shared" si="37"/>
        <v>0</v>
      </c>
      <c r="CQ40" s="687">
        <f>CQ41</f>
        <v>0.5</v>
      </c>
      <c r="CR40" s="681"/>
      <c r="CS40" s="687">
        <f>CS41</f>
        <v>0</v>
      </c>
      <c r="CT40" s="681"/>
      <c r="CU40" s="687">
        <f t="shared" si="38"/>
        <v>-0.5</v>
      </c>
      <c r="CV40" s="688">
        <f t="shared" si="39"/>
        <v>0</v>
      </c>
      <c r="CW40" s="687">
        <f>CW41</f>
        <v>0.4</v>
      </c>
      <c r="CX40" s="681"/>
      <c r="CY40" s="687">
        <f>CY41</f>
        <v>0</v>
      </c>
      <c r="CZ40" s="681"/>
      <c r="DA40" s="687">
        <f t="shared" si="40"/>
        <v>-0.4</v>
      </c>
      <c r="DB40" s="688">
        <f t="shared" si="41"/>
        <v>0</v>
      </c>
      <c r="DC40" s="687">
        <f>DC41</f>
        <v>0.6</v>
      </c>
      <c r="DD40" s="681"/>
      <c r="DE40" s="687">
        <f>DE41</f>
        <v>0</v>
      </c>
      <c r="DF40" s="681"/>
      <c r="DG40" s="687">
        <f t="shared" si="42"/>
        <v>-0.6</v>
      </c>
      <c r="DH40" s="688">
        <f t="shared" si="43"/>
        <v>0</v>
      </c>
    </row>
    <row r="41" spans="1:112" ht="20.100000000000001" customHeight="1">
      <c r="A41" s="148" t="s">
        <v>3902</v>
      </c>
      <c r="B41" s="65" t="s">
        <v>3903</v>
      </c>
      <c r="C41" s="69" t="s">
        <v>2448</v>
      </c>
      <c r="D41" s="213" t="s">
        <v>3904</v>
      </c>
      <c r="E41" s="528">
        <v>100330725</v>
      </c>
      <c r="F41" s="528"/>
      <c r="G41" s="529"/>
      <c r="H41" s="530"/>
      <c r="I41" s="530"/>
      <c r="J41" s="206" t="s">
        <v>883</v>
      </c>
      <c r="K41" s="687">
        <f t="shared" si="0"/>
        <v>5.9</v>
      </c>
      <c r="L41" s="681"/>
      <c r="M41" s="687">
        <f t="shared" si="1"/>
        <v>0</v>
      </c>
      <c r="N41" s="681"/>
      <c r="O41" s="687">
        <f t="shared" si="2"/>
        <v>-5.9</v>
      </c>
      <c r="P41" s="688">
        <f t="shared" si="3"/>
        <v>0</v>
      </c>
      <c r="Q41" s="687">
        <f t="shared" si="4"/>
        <v>1.5</v>
      </c>
      <c r="R41" s="681"/>
      <c r="S41" s="687">
        <f t="shared" si="5"/>
        <v>0</v>
      </c>
      <c r="T41" s="681"/>
      <c r="U41" s="687">
        <f t="shared" si="6"/>
        <v>-1.5</v>
      </c>
      <c r="V41" s="688">
        <f t="shared" si="7"/>
        <v>0</v>
      </c>
      <c r="W41" s="683">
        <v>0.6</v>
      </c>
      <c r="X41" s="681"/>
      <c r="Y41" s="681"/>
      <c r="Z41" s="681"/>
      <c r="AA41" s="687">
        <f t="shared" si="8"/>
        <v>-0.6</v>
      </c>
      <c r="AB41" s="688">
        <f t="shared" si="9"/>
        <v>0</v>
      </c>
      <c r="AC41" s="683">
        <v>0.4</v>
      </c>
      <c r="AD41" s="681"/>
      <c r="AE41" s="681"/>
      <c r="AF41" s="681"/>
      <c r="AG41" s="687">
        <f t="shared" si="10"/>
        <v>-0.4</v>
      </c>
      <c r="AH41" s="688">
        <f t="shared" si="11"/>
        <v>0</v>
      </c>
      <c r="AI41" s="683">
        <v>0.5</v>
      </c>
      <c r="AJ41" s="681"/>
      <c r="AK41" s="681"/>
      <c r="AL41" s="681"/>
      <c r="AM41" s="687">
        <f t="shared" si="12"/>
        <v>-0.5</v>
      </c>
      <c r="AN41" s="688">
        <f t="shared" si="13"/>
        <v>0</v>
      </c>
      <c r="AO41" s="687">
        <f t="shared" si="14"/>
        <v>1.5</v>
      </c>
      <c r="AP41" s="681"/>
      <c r="AQ41" s="687">
        <f t="shared" si="15"/>
        <v>0</v>
      </c>
      <c r="AR41" s="681"/>
      <c r="AS41" s="687">
        <f t="shared" si="16"/>
        <v>-1.5</v>
      </c>
      <c r="AT41" s="688">
        <f t="shared" si="17"/>
        <v>0</v>
      </c>
      <c r="AU41" s="683">
        <v>0.4</v>
      </c>
      <c r="AV41" s="681"/>
      <c r="AW41" s="681"/>
      <c r="AX41" s="681"/>
      <c r="AY41" s="687">
        <f t="shared" si="18"/>
        <v>-0.4</v>
      </c>
      <c r="AZ41" s="688">
        <f t="shared" si="19"/>
        <v>0</v>
      </c>
      <c r="BA41" s="683">
        <v>0.6</v>
      </c>
      <c r="BB41" s="681"/>
      <c r="BC41" s="681"/>
      <c r="BD41" s="681"/>
      <c r="BE41" s="687">
        <f t="shared" si="20"/>
        <v>-0.6</v>
      </c>
      <c r="BF41" s="688">
        <f t="shared" si="21"/>
        <v>0</v>
      </c>
      <c r="BG41" s="683">
        <v>0.5</v>
      </c>
      <c r="BH41" s="681"/>
      <c r="BI41" s="681"/>
      <c r="BJ41" s="681"/>
      <c r="BK41" s="687">
        <f t="shared" si="22"/>
        <v>-0.5</v>
      </c>
      <c r="BL41" s="688">
        <f t="shared" si="23"/>
        <v>0</v>
      </c>
      <c r="BM41" s="687">
        <f t="shared" si="24"/>
        <v>1.4</v>
      </c>
      <c r="BN41" s="681"/>
      <c r="BO41" s="687">
        <f t="shared" si="25"/>
        <v>0</v>
      </c>
      <c r="BP41" s="681"/>
      <c r="BQ41" s="687">
        <f t="shared" si="26"/>
        <v>-1.4</v>
      </c>
      <c r="BR41" s="688">
        <f t="shared" si="27"/>
        <v>0</v>
      </c>
      <c r="BS41" s="683">
        <v>0.5</v>
      </c>
      <c r="BT41" s="681"/>
      <c r="BU41" s="681"/>
      <c r="BV41" s="681"/>
      <c r="BW41" s="687">
        <f t="shared" si="28"/>
        <v>-0.5</v>
      </c>
      <c r="BX41" s="688">
        <f t="shared" si="29"/>
        <v>0</v>
      </c>
      <c r="BY41" s="683">
        <v>0.3</v>
      </c>
      <c r="BZ41" s="681"/>
      <c r="CA41" s="681"/>
      <c r="CB41" s="681"/>
      <c r="CC41" s="687">
        <f t="shared" si="30"/>
        <v>-0.3</v>
      </c>
      <c r="CD41" s="688">
        <f t="shared" si="31"/>
        <v>0</v>
      </c>
      <c r="CE41" s="683">
        <v>0.6</v>
      </c>
      <c r="CF41" s="681"/>
      <c r="CG41" s="681"/>
      <c r="CH41" s="681"/>
      <c r="CI41" s="687">
        <f t="shared" si="32"/>
        <v>-0.6</v>
      </c>
      <c r="CJ41" s="688">
        <f t="shared" si="33"/>
        <v>0</v>
      </c>
      <c r="CK41" s="687">
        <f t="shared" si="34"/>
        <v>1.5</v>
      </c>
      <c r="CL41" s="681"/>
      <c r="CM41" s="687">
        <f t="shared" si="35"/>
        <v>0</v>
      </c>
      <c r="CN41" s="681"/>
      <c r="CO41" s="687">
        <f t="shared" si="36"/>
        <v>-1.5</v>
      </c>
      <c r="CP41" s="688">
        <f t="shared" si="37"/>
        <v>0</v>
      </c>
      <c r="CQ41" s="683">
        <v>0.5</v>
      </c>
      <c r="CR41" s="681"/>
      <c r="CS41" s="681"/>
      <c r="CT41" s="681"/>
      <c r="CU41" s="687">
        <f t="shared" si="38"/>
        <v>-0.5</v>
      </c>
      <c r="CV41" s="688">
        <f t="shared" si="39"/>
        <v>0</v>
      </c>
      <c r="CW41" s="683">
        <v>0.4</v>
      </c>
      <c r="CX41" s="681"/>
      <c r="CY41" s="681"/>
      <c r="CZ41" s="681"/>
      <c r="DA41" s="687">
        <f t="shared" si="40"/>
        <v>-0.4</v>
      </c>
      <c r="DB41" s="688">
        <f t="shared" si="41"/>
        <v>0</v>
      </c>
      <c r="DC41" s="683">
        <v>0.6</v>
      </c>
      <c r="DD41" s="681"/>
      <c r="DE41" s="681"/>
      <c r="DF41" s="681"/>
      <c r="DG41" s="687">
        <f t="shared" si="42"/>
        <v>-0.6</v>
      </c>
      <c r="DH41" s="688">
        <f t="shared" si="43"/>
        <v>0</v>
      </c>
    </row>
    <row r="42" spans="1:112" ht="20.100000000000001" customHeight="1">
      <c r="A42" s="2" t="s">
        <v>3905</v>
      </c>
      <c r="B42" s="65" t="s">
        <v>3906</v>
      </c>
      <c r="C42" s="209" t="s">
        <v>1161</v>
      </c>
      <c r="D42" s="867" t="s">
        <v>3905</v>
      </c>
      <c r="E42" s="528">
        <v>100332334</v>
      </c>
      <c r="F42" s="528"/>
      <c r="G42" s="529"/>
      <c r="H42" s="530" t="s">
        <v>3907</v>
      </c>
      <c r="I42" s="530"/>
      <c r="J42" s="206" t="s">
        <v>186</v>
      </c>
      <c r="K42" s="687">
        <f t="shared" si="0"/>
        <v>148.89999999999998</v>
      </c>
      <c r="L42" s="681"/>
      <c r="M42" s="687">
        <f t="shared" si="1"/>
        <v>0</v>
      </c>
      <c r="N42" s="681"/>
      <c r="O42" s="687">
        <f t="shared" si="2"/>
        <v>-148.89999999999998</v>
      </c>
      <c r="P42" s="688">
        <f t="shared" si="3"/>
        <v>0</v>
      </c>
      <c r="Q42" s="687">
        <f t="shared" si="4"/>
        <v>39.099999999999994</v>
      </c>
      <c r="R42" s="681"/>
      <c r="S42" s="687">
        <f t="shared" si="5"/>
        <v>0</v>
      </c>
      <c r="T42" s="681"/>
      <c r="U42" s="687">
        <f t="shared" si="6"/>
        <v>-39.099999999999994</v>
      </c>
      <c r="V42" s="688">
        <f t="shared" si="7"/>
        <v>0</v>
      </c>
      <c r="W42" s="687">
        <f>W44+W46+W48</f>
        <v>14.1</v>
      </c>
      <c r="X42" s="681"/>
      <c r="Y42" s="687">
        <f>Y44+Y46+Y48</f>
        <v>0</v>
      </c>
      <c r="Z42" s="681"/>
      <c r="AA42" s="687">
        <f t="shared" si="8"/>
        <v>-14.1</v>
      </c>
      <c r="AB42" s="688">
        <f t="shared" si="9"/>
        <v>0</v>
      </c>
      <c r="AC42" s="687">
        <f>AC44+AC46+AC48</f>
        <v>13.2</v>
      </c>
      <c r="AD42" s="681"/>
      <c r="AE42" s="687">
        <f>AE44+AE46+AE48</f>
        <v>0</v>
      </c>
      <c r="AF42" s="681"/>
      <c r="AG42" s="687">
        <f t="shared" si="10"/>
        <v>-13.2</v>
      </c>
      <c r="AH42" s="688">
        <f t="shared" si="11"/>
        <v>0</v>
      </c>
      <c r="AI42" s="687">
        <f>AI44+AI46+AI48</f>
        <v>11.799999999999999</v>
      </c>
      <c r="AJ42" s="681"/>
      <c r="AK42" s="687">
        <f>AK44+AK46+AK48</f>
        <v>0</v>
      </c>
      <c r="AL42" s="681"/>
      <c r="AM42" s="687">
        <f t="shared" si="12"/>
        <v>-11.799999999999999</v>
      </c>
      <c r="AN42" s="688">
        <f t="shared" si="13"/>
        <v>0</v>
      </c>
      <c r="AO42" s="687">
        <f t="shared" si="14"/>
        <v>35.699999999999996</v>
      </c>
      <c r="AP42" s="681"/>
      <c r="AQ42" s="687">
        <f t="shared" si="15"/>
        <v>0</v>
      </c>
      <c r="AR42" s="681"/>
      <c r="AS42" s="687">
        <f t="shared" si="16"/>
        <v>-35.699999999999996</v>
      </c>
      <c r="AT42" s="688">
        <f t="shared" si="17"/>
        <v>0</v>
      </c>
      <c r="AU42" s="687">
        <f>AU44+AU46+AU48</f>
        <v>11.7</v>
      </c>
      <c r="AV42" s="681"/>
      <c r="AW42" s="687">
        <f>AW44+AW46+AW48</f>
        <v>0</v>
      </c>
      <c r="AX42" s="681"/>
      <c r="AY42" s="687">
        <f t="shared" si="18"/>
        <v>-11.7</v>
      </c>
      <c r="AZ42" s="688">
        <f t="shared" si="19"/>
        <v>0</v>
      </c>
      <c r="BA42" s="687">
        <f>BA44+BA46+BA48</f>
        <v>12.2</v>
      </c>
      <c r="BB42" s="681"/>
      <c r="BC42" s="687">
        <f>BC44+BC46+BC48</f>
        <v>0</v>
      </c>
      <c r="BD42" s="681"/>
      <c r="BE42" s="687">
        <f t="shared" si="20"/>
        <v>-12.2</v>
      </c>
      <c r="BF42" s="688">
        <f t="shared" si="21"/>
        <v>0</v>
      </c>
      <c r="BG42" s="687">
        <f>BG44+BG46+BG48</f>
        <v>11.799999999999999</v>
      </c>
      <c r="BH42" s="681"/>
      <c r="BI42" s="687">
        <f>BI44+BI46+BI48</f>
        <v>0</v>
      </c>
      <c r="BJ42" s="681"/>
      <c r="BK42" s="687">
        <f t="shared" si="22"/>
        <v>-11.799999999999999</v>
      </c>
      <c r="BL42" s="688">
        <f t="shared" si="23"/>
        <v>0</v>
      </c>
      <c r="BM42" s="687">
        <f t="shared" si="24"/>
        <v>34.799999999999997</v>
      </c>
      <c r="BN42" s="681"/>
      <c r="BO42" s="687">
        <f t="shared" si="25"/>
        <v>0</v>
      </c>
      <c r="BP42" s="681"/>
      <c r="BQ42" s="687">
        <f t="shared" si="26"/>
        <v>-34.799999999999997</v>
      </c>
      <c r="BR42" s="688">
        <f t="shared" si="27"/>
        <v>0</v>
      </c>
      <c r="BS42" s="687">
        <f>BS44+BS46+BS48</f>
        <v>12.6</v>
      </c>
      <c r="BT42" s="681"/>
      <c r="BU42" s="687">
        <f>BU44+BU46+BU48</f>
        <v>0</v>
      </c>
      <c r="BV42" s="681"/>
      <c r="BW42" s="687">
        <f t="shared" si="28"/>
        <v>-12.6</v>
      </c>
      <c r="BX42" s="688">
        <f t="shared" si="29"/>
        <v>0</v>
      </c>
      <c r="BY42" s="687">
        <f>BY44+BY46+BY48</f>
        <v>12.6</v>
      </c>
      <c r="BZ42" s="681"/>
      <c r="CA42" s="687">
        <f>CA44+CA46+CA48</f>
        <v>0</v>
      </c>
      <c r="CB42" s="681"/>
      <c r="CC42" s="687">
        <f t="shared" si="30"/>
        <v>-12.6</v>
      </c>
      <c r="CD42" s="688">
        <f t="shared" si="31"/>
        <v>0</v>
      </c>
      <c r="CE42" s="687">
        <f>CE44+CE46+CE48</f>
        <v>9.6</v>
      </c>
      <c r="CF42" s="681"/>
      <c r="CG42" s="687">
        <f>CG44+CG46+CG48</f>
        <v>0</v>
      </c>
      <c r="CH42" s="681"/>
      <c r="CI42" s="687">
        <f t="shared" si="32"/>
        <v>-9.6</v>
      </c>
      <c r="CJ42" s="688">
        <f t="shared" si="33"/>
        <v>0</v>
      </c>
      <c r="CK42" s="687">
        <f t="shared" si="34"/>
        <v>39.299999999999997</v>
      </c>
      <c r="CL42" s="681"/>
      <c r="CM42" s="687">
        <f t="shared" si="35"/>
        <v>0</v>
      </c>
      <c r="CN42" s="681"/>
      <c r="CO42" s="687">
        <f t="shared" si="36"/>
        <v>-39.299999999999997</v>
      </c>
      <c r="CP42" s="688">
        <f t="shared" si="37"/>
        <v>0</v>
      </c>
      <c r="CQ42" s="687">
        <f>CQ44+CQ46+CQ48</f>
        <v>12.799999999999999</v>
      </c>
      <c r="CR42" s="681"/>
      <c r="CS42" s="687">
        <f>CS44+CS46+CS48</f>
        <v>0</v>
      </c>
      <c r="CT42" s="681"/>
      <c r="CU42" s="687">
        <f t="shared" si="38"/>
        <v>-12.799999999999999</v>
      </c>
      <c r="CV42" s="688">
        <f t="shared" si="39"/>
        <v>0</v>
      </c>
      <c r="CW42" s="687">
        <f>CW44+CW46+CW48</f>
        <v>13</v>
      </c>
      <c r="CX42" s="681"/>
      <c r="CY42" s="687">
        <f>CY44+CY46+CY48</f>
        <v>0</v>
      </c>
      <c r="CZ42" s="681"/>
      <c r="DA42" s="687">
        <f t="shared" si="40"/>
        <v>-13</v>
      </c>
      <c r="DB42" s="688">
        <f t="shared" si="41"/>
        <v>0</v>
      </c>
      <c r="DC42" s="687">
        <f>DC44+DC46+DC48</f>
        <v>13.5</v>
      </c>
      <c r="DD42" s="681"/>
      <c r="DE42" s="687">
        <f>DE44+DE46+DE48</f>
        <v>0</v>
      </c>
      <c r="DF42" s="681"/>
      <c r="DG42" s="687">
        <f t="shared" si="42"/>
        <v>-13.5</v>
      </c>
      <c r="DH42" s="688">
        <f t="shared" si="43"/>
        <v>0</v>
      </c>
    </row>
    <row r="43" spans="1:112" ht="19.899999999999999" customHeight="1">
      <c r="A43" s="2"/>
      <c r="B43" s="65" t="s">
        <v>3908</v>
      </c>
      <c r="C43" s="69"/>
      <c r="D43" s="766"/>
      <c r="E43" s="528">
        <v>100332335</v>
      </c>
      <c r="F43" s="528"/>
      <c r="G43" s="529"/>
      <c r="H43" s="530" t="s">
        <v>3909</v>
      </c>
      <c r="I43" s="530"/>
      <c r="J43" s="723" t="s">
        <v>889</v>
      </c>
      <c r="K43" s="687">
        <f t="shared" si="0"/>
        <v>150.69999999999999</v>
      </c>
      <c r="L43" s="681"/>
      <c r="M43" s="687">
        <f t="shared" si="1"/>
        <v>0</v>
      </c>
      <c r="N43" s="681"/>
      <c r="O43" s="687">
        <f t="shared" si="2"/>
        <v>-150.69999999999999</v>
      </c>
      <c r="P43" s="688">
        <f t="shared" si="3"/>
        <v>0</v>
      </c>
      <c r="Q43" s="687">
        <f t="shared" si="4"/>
        <v>39.5</v>
      </c>
      <c r="R43" s="681"/>
      <c r="S43" s="687">
        <f t="shared" si="5"/>
        <v>0</v>
      </c>
      <c r="T43" s="681"/>
      <c r="U43" s="687">
        <f t="shared" si="6"/>
        <v>-39.5</v>
      </c>
      <c r="V43" s="688">
        <f t="shared" si="7"/>
        <v>0</v>
      </c>
      <c r="W43" s="687">
        <f>W45+W47+W49</f>
        <v>14.3</v>
      </c>
      <c r="X43" s="681"/>
      <c r="Y43" s="687">
        <f>Y45+Y47+Y49</f>
        <v>0</v>
      </c>
      <c r="Z43" s="681"/>
      <c r="AA43" s="687">
        <f t="shared" si="8"/>
        <v>-14.3</v>
      </c>
      <c r="AB43" s="688">
        <f t="shared" si="9"/>
        <v>0</v>
      </c>
      <c r="AC43" s="687">
        <f>AC45+AC47+AC49</f>
        <v>13.4</v>
      </c>
      <c r="AD43" s="681"/>
      <c r="AE43" s="687">
        <f>AE45+AE47+AE49</f>
        <v>0</v>
      </c>
      <c r="AF43" s="681"/>
      <c r="AG43" s="687">
        <f t="shared" si="10"/>
        <v>-13.4</v>
      </c>
      <c r="AH43" s="688">
        <f t="shared" si="11"/>
        <v>0</v>
      </c>
      <c r="AI43" s="687">
        <f>AI45+AI47+AI49</f>
        <v>11.8</v>
      </c>
      <c r="AJ43" s="681"/>
      <c r="AK43" s="687">
        <f>AK45+AK47+AK49</f>
        <v>0</v>
      </c>
      <c r="AL43" s="681"/>
      <c r="AM43" s="687">
        <f t="shared" si="12"/>
        <v>-11.8</v>
      </c>
      <c r="AN43" s="688">
        <f t="shared" si="13"/>
        <v>0</v>
      </c>
      <c r="AO43" s="687">
        <f t="shared" si="14"/>
        <v>36.200000000000003</v>
      </c>
      <c r="AP43" s="681"/>
      <c r="AQ43" s="687">
        <f t="shared" si="15"/>
        <v>0</v>
      </c>
      <c r="AR43" s="681"/>
      <c r="AS43" s="687">
        <f t="shared" si="16"/>
        <v>-36.200000000000003</v>
      </c>
      <c r="AT43" s="688">
        <f t="shared" si="17"/>
        <v>0</v>
      </c>
      <c r="AU43" s="687">
        <f>AU45+AU47+AU49</f>
        <v>11.8</v>
      </c>
      <c r="AV43" s="681"/>
      <c r="AW43" s="687">
        <f>AW45+AW47+AW49</f>
        <v>0</v>
      </c>
      <c r="AX43" s="681"/>
      <c r="AY43" s="687">
        <f t="shared" si="18"/>
        <v>-11.8</v>
      </c>
      <c r="AZ43" s="688">
        <f t="shared" si="19"/>
        <v>0</v>
      </c>
      <c r="BA43" s="687">
        <f>BA45+BA47+BA49</f>
        <v>12.4</v>
      </c>
      <c r="BB43" s="681"/>
      <c r="BC43" s="687">
        <f>BC45+BC47+BC49</f>
        <v>0</v>
      </c>
      <c r="BD43" s="681"/>
      <c r="BE43" s="687">
        <f t="shared" si="20"/>
        <v>-12.4</v>
      </c>
      <c r="BF43" s="688">
        <f t="shared" si="21"/>
        <v>0</v>
      </c>
      <c r="BG43" s="687">
        <f>BG45+BG47+BG49</f>
        <v>12</v>
      </c>
      <c r="BH43" s="681"/>
      <c r="BI43" s="687">
        <f>BI45+BI47+BI49</f>
        <v>0</v>
      </c>
      <c r="BJ43" s="681"/>
      <c r="BK43" s="687">
        <f t="shared" si="22"/>
        <v>-12</v>
      </c>
      <c r="BL43" s="688">
        <f t="shared" si="23"/>
        <v>0</v>
      </c>
      <c r="BM43" s="687">
        <f t="shared" si="24"/>
        <v>35.200000000000003</v>
      </c>
      <c r="BN43" s="681"/>
      <c r="BO43" s="687">
        <f t="shared" si="25"/>
        <v>0</v>
      </c>
      <c r="BP43" s="681"/>
      <c r="BQ43" s="687">
        <f t="shared" si="26"/>
        <v>-35.200000000000003</v>
      </c>
      <c r="BR43" s="688">
        <f t="shared" si="27"/>
        <v>0</v>
      </c>
      <c r="BS43" s="687">
        <f>BS45+BS47+BS49</f>
        <v>12.7</v>
      </c>
      <c r="BT43" s="681"/>
      <c r="BU43" s="687">
        <f>BU45+BU47+BU49</f>
        <v>0</v>
      </c>
      <c r="BV43" s="681"/>
      <c r="BW43" s="687">
        <f t="shared" si="28"/>
        <v>-12.7</v>
      </c>
      <c r="BX43" s="688">
        <f t="shared" si="29"/>
        <v>0</v>
      </c>
      <c r="BY43" s="687">
        <f>BY45+BY47+BY49</f>
        <v>12.8</v>
      </c>
      <c r="BZ43" s="681"/>
      <c r="CA43" s="687">
        <f>CA45+CA47+CA49</f>
        <v>0</v>
      </c>
      <c r="CB43" s="681"/>
      <c r="CC43" s="687">
        <f t="shared" si="30"/>
        <v>-12.8</v>
      </c>
      <c r="CD43" s="688">
        <f t="shared" si="31"/>
        <v>0</v>
      </c>
      <c r="CE43" s="687">
        <f>CE45+CE47+CE49</f>
        <v>9.6999999999999993</v>
      </c>
      <c r="CF43" s="681"/>
      <c r="CG43" s="687">
        <f>CG45+CG47+CG49</f>
        <v>0</v>
      </c>
      <c r="CH43" s="681"/>
      <c r="CI43" s="687">
        <f t="shared" si="32"/>
        <v>-9.6999999999999993</v>
      </c>
      <c r="CJ43" s="688">
        <f t="shared" si="33"/>
        <v>0</v>
      </c>
      <c r="CK43" s="687">
        <f t="shared" si="34"/>
        <v>39.799999999999997</v>
      </c>
      <c r="CL43" s="681"/>
      <c r="CM43" s="687">
        <f t="shared" si="35"/>
        <v>0</v>
      </c>
      <c r="CN43" s="681"/>
      <c r="CO43" s="687">
        <f t="shared" si="36"/>
        <v>-39.799999999999997</v>
      </c>
      <c r="CP43" s="688">
        <f t="shared" si="37"/>
        <v>0</v>
      </c>
      <c r="CQ43" s="687">
        <f>CQ45+CQ47+CQ49</f>
        <v>12.9</v>
      </c>
      <c r="CR43" s="681"/>
      <c r="CS43" s="687">
        <f>CS45+CS47+CS49</f>
        <v>0</v>
      </c>
      <c r="CT43" s="681"/>
      <c r="CU43" s="687">
        <f t="shared" si="38"/>
        <v>-12.9</v>
      </c>
      <c r="CV43" s="688">
        <f t="shared" si="39"/>
        <v>0</v>
      </c>
      <c r="CW43" s="687">
        <f>CW45+CW47+CW49</f>
        <v>13.2</v>
      </c>
      <c r="CX43" s="681"/>
      <c r="CY43" s="687">
        <f>CY45+CY47+CY49</f>
        <v>0</v>
      </c>
      <c r="CZ43" s="681"/>
      <c r="DA43" s="687">
        <f t="shared" si="40"/>
        <v>-13.2</v>
      </c>
      <c r="DB43" s="688">
        <f t="shared" si="41"/>
        <v>0</v>
      </c>
      <c r="DC43" s="687">
        <f>DC45+DC47+DC49</f>
        <v>13.7</v>
      </c>
      <c r="DD43" s="681"/>
      <c r="DE43" s="687">
        <f>DE45+DE47+DE49</f>
        <v>0</v>
      </c>
      <c r="DF43" s="681"/>
      <c r="DG43" s="687">
        <f t="shared" si="42"/>
        <v>-13.7</v>
      </c>
      <c r="DH43" s="688">
        <f t="shared" si="43"/>
        <v>0</v>
      </c>
    </row>
    <row r="44" spans="1:112" ht="20.100000000000001" customHeight="1">
      <c r="A44" s="210" t="s">
        <v>3910</v>
      </c>
      <c r="B44" s="65" t="s">
        <v>3911</v>
      </c>
      <c r="C44" s="69" t="s">
        <v>2805</v>
      </c>
      <c r="D44" s="865" t="s">
        <v>3910</v>
      </c>
      <c r="E44" s="528">
        <v>100330727</v>
      </c>
      <c r="F44" s="528"/>
      <c r="G44" s="529"/>
      <c r="H44" s="530"/>
      <c r="I44" s="530"/>
      <c r="J44" s="206" t="s">
        <v>186</v>
      </c>
      <c r="K44" s="687">
        <f t="shared" si="0"/>
        <v>147.30000000000001</v>
      </c>
      <c r="L44" s="681"/>
      <c r="M44" s="687">
        <f t="shared" si="1"/>
        <v>0</v>
      </c>
      <c r="N44" s="681"/>
      <c r="O44" s="687">
        <f t="shared" si="2"/>
        <v>-147.30000000000001</v>
      </c>
      <c r="P44" s="688">
        <f t="shared" si="3"/>
        <v>0</v>
      </c>
      <c r="Q44" s="687">
        <f t="shared" si="4"/>
        <v>38.700000000000003</v>
      </c>
      <c r="R44" s="681"/>
      <c r="S44" s="687">
        <f t="shared" si="5"/>
        <v>0</v>
      </c>
      <c r="T44" s="681"/>
      <c r="U44" s="687">
        <f t="shared" si="6"/>
        <v>-38.700000000000003</v>
      </c>
      <c r="V44" s="688">
        <f t="shared" si="7"/>
        <v>0</v>
      </c>
      <c r="W44" s="683">
        <v>14</v>
      </c>
      <c r="X44" s="681"/>
      <c r="Y44" s="681"/>
      <c r="Z44" s="681"/>
      <c r="AA44" s="687">
        <f t="shared" si="8"/>
        <v>-14</v>
      </c>
      <c r="AB44" s="688">
        <f t="shared" si="9"/>
        <v>0</v>
      </c>
      <c r="AC44" s="683">
        <v>13.1</v>
      </c>
      <c r="AD44" s="681"/>
      <c r="AE44" s="681"/>
      <c r="AF44" s="681"/>
      <c r="AG44" s="687">
        <f t="shared" si="10"/>
        <v>-13.1</v>
      </c>
      <c r="AH44" s="688">
        <f t="shared" si="11"/>
        <v>0</v>
      </c>
      <c r="AI44" s="683">
        <v>11.6</v>
      </c>
      <c r="AJ44" s="681"/>
      <c r="AK44" s="681"/>
      <c r="AL44" s="681"/>
      <c r="AM44" s="687">
        <f t="shared" si="12"/>
        <v>-11.6</v>
      </c>
      <c r="AN44" s="688">
        <f t="shared" si="13"/>
        <v>0</v>
      </c>
      <c r="AO44" s="687">
        <f t="shared" si="14"/>
        <v>35.299999999999997</v>
      </c>
      <c r="AP44" s="681"/>
      <c r="AQ44" s="687">
        <f t="shared" si="15"/>
        <v>0</v>
      </c>
      <c r="AR44" s="681"/>
      <c r="AS44" s="687">
        <f t="shared" si="16"/>
        <v>-35.299999999999997</v>
      </c>
      <c r="AT44" s="688">
        <f t="shared" si="17"/>
        <v>0</v>
      </c>
      <c r="AU44" s="683">
        <v>11.5</v>
      </c>
      <c r="AV44" s="681"/>
      <c r="AW44" s="681"/>
      <c r="AX44" s="681"/>
      <c r="AY44" s="687">
        <f t="shared" si="18"/>
        <v>-11.5</v>
      </c>
      <c r="AZ44" s="688">
        <f t="shared" si="19"/>
        <v>0</v>
      </c>
      <c r="BA44" s="683">
        <v>12.1</v>
      </c>
      <c r="BB44" s="681"/>
      <c r="BC44" s="681"/>
      <c r="BD44" s="681"/>
      <c r="BE44" s="687">
        <f t="shared" si="20"/>
        <v>-12.1</v>
      </c>
      <c r="BF44" s="688">
        <f t="shared" si="21"/>
        <v>0</v>
      </c>
      <c r="BG44" s="683">
        <v>11.7</v>
      </c>
      <c r="BH44" s="681"/>
      <c r="BI44" s="681"/>
      <c r="BJ44" s="681"/>
      <c r="BK44" s="687">
        <f t="shared" si="22"/>
        <v>-11.7</v>
      </c>
      <c r="BL44" s="688">
        <f t="shared" si="23"/>
        <v>0</v>
      </c>
      <c r="BM44" s="687">
        <f t="shared" si="24"/>
        <v>34.4</v>
      </c>
      <c r="BN44" s="681"/>
      <c r="BO44" s="687">
        <f t="shared" si="25"/>
        <v>0</v>
      </c>
      <c r="BP44" s="681"/>
      <c r="BQ44" s="687">
        <f t="shared" si="26"/>
        <v>-34.4</v>
      </c>
      <c r="BR44" s="688">
        <f t="shared" si="27"/>
        <v>0</v>
      </c>
      <c r="BS44" s="683">
        <v>12.4</v>
      </c>
      <c r="BT44" s="681"/>
      <c r="BU44" s="681"/>
      <c r="BV44" s="681"/>
      <c r="BW44" s="687">
        <f t="shared" si="28"/>
        <v>-12.4</v>
      </c>
      <c r="BX44" s="688">
        <f t="shared" si="29"/>
        <v>0</v>
      </c>
      <c r="BY44" s="683">
        <v>12.5</v>
      </c>
      <c r="BZ44" s="681"/>
      <c r="CA44" s="681"/>
      <c r="CB44" s="681"/>
      <c r="CC44" s="687">
        <f t="shared" si="30"/>
        <v>-12.5</v>
      </c>
      <c r="CD44" s="688">
        <f t="shared" si="31"/>
        <v>0</v>
      </c>
      <c r="CE44" s="683">
        <v>9.5</v>
      </c>
      <c r="CF44" s="681"/>
      <c r="CG44" s="681"/>
      <c r="CH44" s="681"/>
      <c r="CI44" s="687">
        <f t="shared" si="32"/>
        <v>-9.5</v>
      </c>
      <c r="CJ44" s="688">
        <f t="shared" si="33"/>
        <v>0</v>
      </c>
      <c r="CK44" s="687">
        <f t="shared" si="34"/>
        <v>38.9</v>
      </c>
      <c r="CL44" s="681"/>
      <c r="CM44" s="687">
        <f t="shared" si="35"/>
        <v>0</v>
      </c>
      <c r="CN44" s="681"/>
      <c r="CO44" s="687">
        <f t="shared" si="36"/>
        <v>-38.9</v>
      </c>
      <c r="CP44" s="688">
        <f t="shared" si="37"/>
        <v>0</v>
      </c>
      <c r="CQ44" s="683">
        <v>12.6</v>
      </c>
      <c r="CR44" s="681"/>
      <c r="CS44" s="681"/>
      <c r="CT44" s="681"/>
      <c r="CU44" s="687">
        <f t="shared" si="38"/>
        <v>-12.6</v>
      </c>
      <c r="CV44" s="688">
        <f t="shared" si="39"/>
        <v>0</v>
      </c>
      <c r="CW44" s="683">
        <v>12.9</v>
      </c>
      <c r="CX44" s="681"/>
      <c r="CY44" s="681"/>
      <c r="CZ44" s="681"/>
      <c r="DA44" s="687">
        <f t="shared" si="40"/>
        <v>-12.9</v>
      </c>
      <c r="DB44" s="688">
        <f t="shared" si="41"/>
        <v>0</v>
      </c>
      <c r="DC44" s="683">
        <v>13.4</v>
      </c>
      <c r="DD44" s="681"/>
      <c r="DE44" s="681"/>
      <c r="DF44" s="681"/>
      <c r="DG44" s="687">
        <f t="shared" si="42"/>
        <v>-13.4</v>
      </c>
      <c r="DH44" s="688">
        <f t="shared" si="43"/>
        <v>0</v>
      </c>
    </row>
    <row r="45" spans="1:112" ht="20.100000000000001" customHeight="1">
      <c r="A45" s="210"/>
      <c r="B45" s="65" t="s">
        <v>3912</v>
      </c>
      <c r="C45" s="69"/>
      <c r="D45" s="766"/>
      <c r="E45" s="528">
        <v>100330726</v>
      </c>
      <c r="F45" s="528"/>
      <c r="G45" s="529"/>
      <c r="H45" s="530"/>
      <c r="I45" s="530"/>
      <c r="J45" s="723" t="s">
        <v>889</v>
      </c>
      <c r="K45" s="687">
        <f t="shared" si="0"/>
        <v>150.69999999999999</v>
      </c>
      <c r="L45" s="681"/>
      <c r="M45" s="687">
        <f t="shared" si="1"/>
        <v>0</v>
      </c>
      <c r="N45" s="681"/>
      <c r="O45" s="687">
        <f t="shared" si="2"/>
        <v>-150.69999999999999</v>
      </c>
      <c r="P45" s="688">
        <f t="shared" si="3"/>
        <v>0</v>
      </c>
      <c r="Q45" s="687">
        <f t="shared" si="4"/>
        <v>39.5</v>
      </c>
      <c r="R45" s="681"/>
      <c r="S45" s="687">
        <f t="shared" si="5"/>
        <v>0</v>
      </c>
      <c r="T45" s="681"/>
      <c r="U45" s="687">
        <f t="shared" si="6"/>
        <v>-39.5</v>
      </c>
      <c r="V45" s="688">
        <f t="shared" si="7"/>
        <v>0</v>
      </c>
      <c r="W45" s="683">
        <v>14.3</v>
      </c>
      <c r="X45" s="681"/>
      <c r="Y45" s="681"/>
      <c r="Z45" s="681"/>
      <c r="AA45" s="687">
        <f t="shared" si="8"/>
        <v>-14.3</v>
      </c>
      <c r="AB45" s="688">
        <f t="shared" si="9"/>
        <v>0</v>
      </c>
      <c r="AC45" s="683">
        <v>13.4</v>
      </c>
      <c r="AD45" s="681"/>
      <c r="AE45" s="681"/>
      <c r="AF45" s="681"/>
      <c r="AG45" s="687">
        <f t="shared" si="10"/>
        <v>-13.4</v>
      </c>
      <c r="AH45" s="688">
        <f t="shared" si="11"/>
        <v>0</v>
      </c>
      <c r="AI45" s="683">
        <v>11.8</v>
      </c>
      <c r="AJ45" s="681"/>
      <c r="AK45" s="681"/>
      <c r="AL45" s="681"/>
      <c r="AM45" s="687">
        <f t="shared" si="12"/>
        <v>-11.8</v>
      </c>
      <c r="AN45" s="688">
        <f t="shared" si="13"/>
        <v>0</v>
      </c>
      <c r="AO45" s="687">
        <f t="shared" si="14"/>
        <v>36.200000000000003</v>
      </c>
      <c r="AP45" s="681"/>
      <c r="AQ45" s="687">
        <f t="shared" si="15"/>
        <v>0</v>
      </c>
      <c r="AR45" s="681"/>
      <c r="AS45" s="687">
        <f t="shared" si="16"/>
        <v>-36.200000000000003</v>
      </c>
      <c r="AT45" s="688">
        <f t="shared" si="17"/>
        <v>0</v>
      </c>
      <c r="AU45" s="683">
        <v>11.8</v>
      </c>
      <c r="AV45" s="681"/>
      <c r="AW45" s="681"/>
      <c r="AX45" s="681"/>
      <c r="AY45" s="687">
        <f t="shared" si="18"/>
        <v>-11.8</v>
      </c>
      <c r="AZ45" s="688">
        <f t="shared" si="19"/>
        <v>0</v>
      </c>
      <c r="BA45" s="683">
        <v>12.4</v>
      </c>
      <c r="BB45" s="681"/>
      <c r="BC45" s="681"/>
      <c r="BD45" s="681"/>
      <c r="BE45" s="687">
        <f t="shared" si="20"/>
        <v>-12.4</v>
      </c>
      <c r="BF45" s="688">
        <f t="shared" si="21"/>
        <v>0</v>
      </c>
      <c r="BG45" s="683">
        <v>12</v>
      </c>
      <c r="BH45" s="681"/>
      <c r="BI45" s="681"/>
      <c r="BJ45" s="681"/>
      <c r="BK45" s="687">
        <f t="shared" si="22"/>
        <v>-12</v>
      </c>
      <c r="BL45" s="688">
        <f t="shared" si="23"/>
        <v>0</v>
      </c>
      <c r="BM45" s="687">
        <f t="shared" si="24"/>
        <v>35.200000000000003</v>
      </c>
      <c r="BN45" s="681"/>
      <c r="BO45" s="687">
        <f t="shared" si="25"/>
        <v>0</v>
      </c>
      <c r="BP45" s="681"/>
      <c r="BQ45" s="687">
        <f t="shared" si="26"/>
        <v>-35.200000000000003</v>
      </c>
      <c r="BR45" s="688">
        <f t="shared" si="27"/>
        <v>0</v>
      </c>
      <c r="BS45" s="683">
        <v>12.7</v>
      </c>
      <c r="BT45" s="681"/>
      <c r="BU45" s="681"/>
      <c r="BV45" s="681"/>
      <c r="BW45" s="687">
        <f t="shared" si="28"/>
        <v>-12.7</v>
      </c>
      <c r="BX45" s="688">
        <f t="shared" si="29"/>
        <v>0</v>
      </c>
      <c r="BY45" s="683">
        <v>12.8</v>
      </c>
      <c r="BZ45" s="681"/>
      <c r="CA45" s="681"/>
      <c r="CB45" s="681"/>
      <c r="CC45" s="687">
        <f t="shared" si="30"/>
        <v>-12.8</v>
      </c>
      <c r="CD45" s="688">
        <f t="shared" si="31"/>
        <v>0</v>
      </c>
      <c r="CE45" s="683">
        <v>9.6999999999999993</v>
      </c>
      <c r="CF45" s="681"/>
      <c r="CG45" s="681"/>
      <c r="CH45" s="681"/>
      <c r="CI45" s="687">
        <f t="shared" si="32"/>
        <v>-9.6999999999999993</v>
      </c>
      <c r="CJ45" s="688">
        <f t="shared" si="33"/>
        <v>0</v>
      </c>
      <c r="CK45" s="687">
        <f t="shared" si="34"/>
        <v>39.799999999999997</v>
      </c>
      <c r="CL45" s="681"/>
      <c r="CM45" s="687">
        <f t="shared" si="35"/>
        <v>0</v>
      </c>
      <c r="CN45" s="681"/>
      <c r="CO45" s="687">
        <f t="shared" si="36"/>
        <v>-39.799999999999997</v>
      </c>
      <c r="CP45" s="688">
        <f t="shared" si="37"/>
        <v>0</v>
      </c>
      <c r="CQ45" s="683">
        <v>12.9</v>
      </c>
      <c r="CR45" s="681"/>
      <c r="CS45" s="681"/>
      <c r="CT45" s="681"/>
      <c r="CU45" s="687">
        <f t="shared" si="38"/>
        <v>-12.9</v>
      </c>
      <c r="CV45" s="688">
        <f t="shared" si="39"/>
        <v>0</v>
      </c>
      <c r="CW45" s="683">
        <v>13.2</v>
      </c>
      <c r="CX45" s="681"/>
      <c r="CY45" s="681"/>
      <c r="CZ45" s="681"/>
      <c r="DA45" s="687">
        <f t="shared" si="40"/>
        <v>-13.2</v>
      </c>
      <c r="DB45" s="688">
        <f t="shared" si="41"/>
        <v>0</v>
      </c>
      <c r="DC45" s="683">
        <v>13.7</v>
      </c>
      <c r="DD45" s="681"/>
      <c r="DE45" s="681"/>
      <c r="DF45" s="681"/>
      <c r="DG45" s="687">
        <f t="shared" si="42"/>
        <v>-13.7</v>
      </c>
      <c r="DH45" s="688">
        <f t="shared" si="43"/>
        <v>0</v>
      </c>
    </row>
    <row r="46" spans="1:112" ht="20.100000000000001" customHeight="1">
      <c r="A46" s="210" t="s">
        <v>3913</v>
      </c>
      <c r="B46" s="65" t="s">
        <v>3914</v>
      </c>
      <c r="C46" s="69" t="s">
        <v>2808</v>
      </c>
      <c r="D46" s="865" t="s">
        <v>3915</v>
      </c>
      <c r="E46" s="528">
        <v>100330729</v>
      </c>
      <c r="F46" s="528"/>
      <c r="G46" s="529"/>
      <c r="H46" s="530"/>
      <c r="I46" s="530"/>
      <c r="J46" s="206" t="s">
        <v>186</v>
      </c>
      <c r="K46" s="687">
        <f t="shared" si="0"/>
        <v>1.6</v>
      </c>
      <c r="L46" s="681"/>
      <c r="M46" s="687">
        <f t="shared" si="1"/>
        <v>0</v>
      </c>
      <c r="N46" s="681"/>
      <c r="O46" s="687">
        <f t="shared" si="2"/>
        <v>-1.6</v>
      </c>
      <c r="P46" s="688">
        <f t="shared" si="3"/>
        <v>0</v>
      </c>
      <c r="Q46" s="687">
        <f t="shared" si="4"/>
        <v>0.4</v>
      </c>
      <c r="R46" s="681"/>
      <c r="S46" s="687">
        <f t="shared" si="5"/>
        <v>0</v>
      </c>
      <c r="T46" s="681"/>
      <c r="U46" s="687">
        <f t="shared" si="6"/>
        <v>-0.4</v>
      </c>
      <c r="V46" s="688">
        <f t="shared" si="7"/>
        <v>0</v>
      </c>
      <c r="W46" s="683">
        <v>0.1</v>
      </c>
      <c r="X46" s="681"/>
      <c r="Y46" s="681"/>
      <c r="Z46" s="681"/>
      <c r="AA46" s="687">
        <f t="shared" si="8"/>
        <v>-0.1</v>
      </c>
      <c r="AB46" s="688">
        <f t="shared" si="9"/>
        <v>0</v>
      </c>
      <c r="AC46" s="683">
        <v>0.1</v>
      </c>
      <c r="AD46" s="681"/>
      <c r="AE46" s="681"/>
      <c r="AF46" s="681"/>
      <c r="AG46" s="687">
        <f t="shared" si="10"/>
        <v>-0.1</v>
      </c>
      <c r="AH46" s="688">
        <f t="shared" si="11"/>
        <v>0</v>
      </c>
      <c r="AI46" s="683">
        <v>0.2</v>
      </c>
      <c r="AJ46" s="681"/>
      <c r="AK46" s="681"/>
      <c r="AL46" s="681"/>
      <c r="AM46" s="687">
        <f t="shared" si="12"/>
        <v>-0.2</v>
      </c>
      <c r="AN46" s="688">
        <f t="shared" si="13"/>
        <v>0</v>
      </c>
      <c r="AO46" s="687">
        <f t="shared" si="14"/>
        <v>0.4</v>
      </c>
      <c r="AP46" s="681"/>
      <c r="AQ46" s="687">
        <f t="shared" si="15"/>
        <v>0</v>
      </c>
      <c r="AR46" s="681"/>
      <c r="AS46" s="687">
        <f t="shared" si="16"/>
        <v>-0.4</v>
      </c>
      <c r="AT46" s="688">
        <f t="shared" si="17"/>
        <v>0</v>
      </c>
      <c r="AU46" s="683">
        <v>0.2</v>
      </c>
      <c r="AV46" s="681"/>
      <c r="AW46" s="681"/>
      <c r="AX46" s="681"/>
      <c r="AY46" s="687">
        <f t="shared" si="18"/>
        <v>-0.2</v>
      </c>
      <c r="AZ46" s="688">
        <f t="shared" si="19"/>
        <v>0</v>
      </c>
      <c r="BA46" s="683">
        <v>0.1</v>
      </c>
      <c r="BB46" s="681"/>
      <c r="BC46" s="681"/>
      <c r="BD46" s="681"/>
      <c r="BE46" s="687">
        <f t="shared" si="20"/>
        <v>-0.1</v>
      </c>
      <c r="BF46" s="688">
        <f t="shared" si="21"/>
        <v>0</v>
      </c>
      <c r="BG46" s="683">
        <v>0.1</v>
      </c>
      <c r="BH46" s="681"/>
      <c r="BI46" s="681"/>
      <c r="BJ46" s="681"/>
      <c r="BK46" s="687">
        <f t="shared" si="22"/>
        <v>-0.1</v>
      </c>
      <c r="BL46" s="688">
        <f t="shared" si="23"/>
        <v>0</v>
      </c>
      <c r="BM46" s="687">
        <f t="shared" si="24"/>
        <v>0.4</v>
      </c>
      <c r="BN46" s="681"/>
      <c r="BO46" s="687">
        <f t="shared" si="25"/>
        <v>0</v>
      </c>
      <c r="BP46" s="681"/>
      <c r="BQ46" s="687">
        <f t="shared" si="26"/>
        <v>-0.4</v>
      </c>
      <c r="BR46" s="688">
        <f t="shared" si="27"/>
        <v>0</v>
      </c>
      <c r="BS46" s="683">
        <v>0.2</v>
      </c>
      <c r="BT46" s="681"/>
      <c r="BU46" s="681"/>
      <c r="BV46" s="681"/>
      <c r="BW46" s="687">
        <f t="shared" si="28"/>
        <v>-0.2</v>
      </c>
      <c r="BX46" s="688">
        <f t="shared" si="29"/>
        <v>0</v>
      </c>
      <c r="BY46" s="683">
        <v>0.1</v>
      </c>
      <c r="BZ46" s="681"/>
      <c r="CA46" s="681"/>
      <c r="CB46" s="681"/>
      <c r="CC46" s="687">
        <f t="shared" si="30"/>
        <v>-0.1</v>
      </c>
      <c r="CD46" s="688">
        <f t="shared" si="31"/>
        <v>0</v>
      </c>
      <c r="CE46" s="683">
        <v>0.1</v>
      </c>
      <c r="CF46" s="681"/>
      <c r="CG46" s="681"/>
      <c r="CH46" s="681"/>
      <c r="CI46" s="687">
        <f t="shared" si="32"/>
        <v>-0.1</v>
      </c>
      <c r="CJ46" s="688">
        <f t="shared" si="33"/>
        <v>0</v>
      </c>
      <c r="CK46" s="687">
        <f t="shared" si="34"/>
        <v>0.4</v>
      </c>
      <c r="CL46" s="681"/>
      <c r="CM46" s="687">
        <f t="shared" si="35"/>
        <v>0</v>
      </c>
      <c r="CN46" s="681"/>
      <c r="CO46" s="687">
        <f t="shared" si="36"/>
        <v>-0.4</v>
      </c>
      <c r="CP46" s="688">
        <f t="shared" si="37"/>
        <v>0</v>
      </c>
      <c r="CQ46" s="683">
        <v>0.2</v>
      </c>
      <c r="CR46" s="681"/>
      <c r="CS46" s="681"/>
      <c r="CT46" s="681"/>
      <c r="CU46" s="687">
        <f t="shared" si="38"/>
        <v>-0.2</v>
      </c>
      <c r="CV46" s="688">
        <f t="shared" si="39"/>
        <v>0</v>
      </c>
      <c r="CW46" s="683">
        <v>0.1</v>
      </c>
      <c r="CX46" s="681"/>
      <c r="CY46" s="681"/>
      <c r="CZ46" s="681"/>
      <c r="DA46" s="687">
        <f t="shared" si="40"/>
        <v>-0.1</v>
      </c>
      <c r="DB46" s="688">
        <f t="shared" si="41"/>
        <v>0</v>
      </c>
      <c r="DC46" s="683">
        <v>0.1</v>
      </c>
      <c r="DD46" s="681"/>
      <c r="DE46" s="681"/>
      <c r="DF46" s="681"/>
      <c r="DG46" s="687">
        <f t="shared" si="42"/>
        <v>-0.1</v>
      </c>
      <c r="DH46" s="688">
        <f t="shared" si="43"/>
        <v>0</v>
      </c>
    </row>
    <row r="47" spans="1:112" ht="20.100000000000001" customHeight="1">
      <c r="A47" s="210"/>
      <c r="B47" s="65" t="s">
        <v>3916</v>
      </c>
      <c r="C47" s="69"/>
      <c r="D47" s="766"/>
      <c r="E47" s="528">
        <v>100330728</v>
      </c>
      <c r="F47" s="528"/>
      <c r="G47" s="529"/>
      <c r="H47" s="530"/>
      <c r="I47" s="530"/>
      <c r="J47" s="723" t="s">
        <v>889</v>
      </c>
      <c r="K47" s="687">
        <f t="shared" si="0"/>
        <v>0</v>
      </c>
      <c r="L47" s="681"/>
      <c r="M47" s="687">
        <f t="shared" si="1"/>
        <v>0</v>
      </c>
      <c r="N47" s="681"/>
      <c r="O47" s="687">
        <f t="shared" si="2"/>
        <v>0</v>
      </c>
      <c r="P47" s="688" t="str">
        <f t="shared" si="3"/>
        <v>-</v>
      </c>
      <c r="Q47" s="687">
        <f t="shared" si="4"/>
        <v>0</v>
      </c>
      <c r="R47" s="681"/>
      <c r="S47" s="687">
        <f t="shared" si="5"/>
        <v>0</v>
      </c>
      <c r="T47" s="681"/>
      <c r="U47" s="687">
        <f t="shared" si="6"/>
        <v>0</v>
      </c>
      <c r="V47" s="688" t="str">
        <f t="shared" si="7"/>
        <v>-</v>
      </c>
      <c r="W47" s="683">
        <v>0</v>
      </c>
      <c r="X47" s="681"/>
      <c r="Y47" s="681"/>
      <c r="Z47" s="681"/>
      <c r="AA47" s="687">
        <f t="shared" si="8"/>
        <v>0</v>
      </c>
      <c r="AB47" s="688" t="str">
        <f t="shared" si="9"/>
        <v>-</v>
      </c>
      <c r="AC47" s="683">
        <v>0</v>
      </c>
      <c r="AD47" s="681"/>
      <c r="AE47" s="681"/>
      <c r="AF47" s="681"/>
      <c r="AG47" s="687">
        <f t="shared" si="10"/>
        <v>0</v>
      </c>
      <c r="AH47" s="688" t="str">
        <f t="shared" si="11"/>
        <v>-</v>
      </c>
      <c r="AI47" s="683">
        <v>0</v>
      </c>
      <c r="AJ47" s="681"/>
      <c r="AK47" s="681"/>
      <c r="AL47" s="681"/>
      <c r="AM47" s="687">
        <f t="shared" si="12"/>
        <v>0</v>
      </c>
      <c r="AN47" s="688" t="str">
        <f t="shared" si="13"/>
        <v>-</v>
      </c>
      <c r="AO47" s="687">
        <f t="shared" si="14"/>
        <v>0</v>
      </c>
      <c r="AP47" s="681"/>
      <c r="AQ47" s="687">
        <f t="shared" si="15"/>
        <v>0</v>
      </c>
      <c r="AR47" s="681"/>
      <c r="AS47" s="687">
        <f t="shared" si="16"/>
        <v>0</v>
      </c>
      <c r="AT47" s="688" t="str">
        <f t="shared" si="17"/>
        <v>-</v>
      </c>
      <c r="AU47" s="683">
        <v>0</v>
      </c>
      <c r="AV47" s="681"/>
      <c r="AW47" s="681"/>
      <c r="AX47" s="681"/>
      <c r="AY47" s="687">
        <f t="shared" si="18"/>
        <v>0</v>
      </c>
      <c r="AZ47" s="688" t="str">
        <f t="shared" si="19"/>
        <v>-</v>
      </c>
      <c r="BA47" s="683">
        <v>0</v>
      </c>
      <c r="BB47" s="681"/>
      <c r="BC47" s="681"/>
      <c r="BD47" s="681"/>
      <c r="BE47" s="687">
        <f t="shared" si="20"/>
        <v>0</v>
      </c>
      <c r="BF47" s="688" t="str">
        <f t="shared" si="21"/>
        <v>-</v>
      </c>
      <c r="BG47" s="683">
        <v>0</v>
      </c>
      <c r="BH47" s="681"/>
      <c r="BI47" s="681"/>
      <c r="BJ47" s="681"/>
      <c r="BK47" s="687">
        <f t="shared" si="22"/>
        <v>0</v>
      </c>
      <c r="BL47" s="688" t="str">
        <f t="shared" si="23"/>
        <v>-</v>
      </c>
      <c r="BM47" s="687">
        <f t="shared" si="24"/>
        <v>0</v>
      </c>
      <c r="BN47" s="681"/>
      <c r="BO47" s="687">
        <f t="shared" si="25"/>
        <v>0</v>
      </c>
      <c r="BP47" s="681"/>
      <c r="BQ47" s="687">
        <f t="shared" si="26"/>
        <v>0</v>
      </c>
      <c r="BR47" s="688" t="str">
        <f t="shared" si="27"/>
        <v>-</v>
      </c>
      <c r="BS47" s="683">
        <v>0</v>
      </c>
      <c r="BT47" s="681"/>
      <c r="BU47" s="681"/>
      <c r="BV47" s="681"/>
      <c r="BW47" s="687">
        <f t="shared" si="28"/>
        <v>0</v>
      </c>
      <c r="BX47" s="688" t="str">
        <f t="shared" si="29"/>
        <v>-</v>
      </c>
      <c r="BY47" s="683">
        <v>0</v>
      </c>
      <c r="BZ47" s="681"/>
      <c r="CA47" s="681"/>
      <c r="CB47" s="681"/>
      <c r="CC47" s="687">
        <f t="shared" si="30"/>
        <v>0</v>
      </c>
      <c r="CD47" s="688" t="str">
        <f t="shared" si="31"/>
        <v>-</v>
      </c>
      <c r="CE47" s="683">
        <v>0</v>
      </c>
      <c r="CF47" s="681"/>
      <c r="CG47" s="681"/>
      <c r="CH47" s="681"/>
      <c r="CI47" s="687">
        <f t="shared" si="32"/>
        <v>0</v>
      </c>
      <c r="CJ47" s="688" t="str">
        <f t="shared" si="33"/>
        <v>-</v>
      </c>
      <c r="CK47" s="687">
        <f t="shared" si="34"/>
        <v>0</v>
      </c>
      <c r="CL47" s="681"/>
      <c r="CM47" s="687">
        <f t="shared" si="35"/>
        <v>0</v>
      </c>
      <c r="CN47" s="681"/>
      <c r="CO47" s="687">
        <f t="shared" si="36"/>
        <v>0</v>
      </c>
      <c r="CP47" s="688" t="str">
        <f t="shared" si="37"/>
        <v>-</v>
      </c>
      <c r="CQ47" s="683">
        <v>0</v>
      </c>
      <c r="CR47" s="681"/>
      <c r="CS47" s="681"/>
      <c r="CT47" s="681"/>
      <c r="CU47" s="687">
        <f t="shared" si="38"/>
        <v>0</v>
      </c>
      <c r="CV47" s="688" t="str">
        <f t="shared" si="39"/>
        <v>-</v>
      </c>
      <c r="CW47" s="683">
        <v>0</v>
      </c>
      <c r="CX47" s="681"/>
      <c r="CY47" s="681"/>
      <c r="CZ47" s="681"/>
      <c r="DA47" s="687">
        <f t="shared" si="40"/>
        <v>0</v>
      </c>
      <c r="DB47" s="688" t="str">
        <f t="shared" si="41"/>
        <v>-</v>
      </c>
      <c r="DC47" s="683">
        <v>0</v>
      </c>
      <c r="DD47" s="681"/>
      <c r="DE47" s="681"/>
      <c r="DF47" s="681"/>
      <c r="DG47" s="687">
        <f t="shared" si="42"/>
        <v>0</v>
      </c>
      <c r="DH47" s="688" t="str">
        <f t="shared" si="43"/>
        <v>-</v>
      </c>
    </row>
    <row r="48" spans="1:112" ht="20.100000000000001" customHeight="1">
      <c r="A48" s="142" t="s">
        <v>3917</v>
      </c>
      <c r="B48" s="65"/>
      <c r="C48" s="69"/>
      <c r="D48" s="865" t="s">
        <v>3917</v>
      </c>
      <c r="E48" s="528">
        <v>100336328</v>
      </c>
      <c r="F48" s="528"/>
      <c r="G48" s="529"/>
      <c r="H48" s="530"/>
      <c r="I48" s="530"/>
      <c r="J48" s="206" t="s">
        <v>186</v>
      </c>
      <c r="K48" s="687">
        <f t="shared" si="0"/>
        <v>0</v>
      </c>
      <c r="L48" s="681"/>
      <c r="M48" s="687">
        <f t="shared" si="1"/>
        <v>0</v>
      </c>
      <c r="N48" s="681"/>
      <c r="O48" s="687">
        <f t="shared" si="2"/>
        <v>0</v>
      </c>
      <c r="P48" s="688" t="str">
        <f t="shared" si="3"/>
        <v>-</v>
      </c>
      <c r="Q48" s="687">
        <f t="shared" si="4"/>
        <v>0</v>
      </c>
      <c r="R48" s="681"/>
      <c r="S48" s="687">
        <f t="shared" si="5"/>
        <v>0</v>
      </c>
      <c r="T48" s="681"/>
      <c r="U48" s="687">
        <f t="shared" si="6"/>
        <v>0</v>
      </c>
      <c r="V48" s="688" t="str">
        <f t="shared" si="7"/>
        <v>-</v>
      </c>
      <c r="W48" s="683">
        <v>0</v>
      </c>
      <c r="X48" s="681"/>
      <c r="Y48" s="681"/>
      <c r="Z48" s="681"/>
      <c r="AA48" s="687">
        <f t="shared" si="8"/>
        <v>0</v>
      </c>
      <c r="AB48" s="688" t="str">
        <f t="shared" si="9"/>
        <v>-</v>
      </c>
      <c r="AC48" s="683">
        <v>0</v>
      </c>
      <c r="AD48" s="681"/>
      <c r="AE48" s="681"/>
      <c r="AF48" s="681"/>
      <c r="AG48" s="687">
        <f t="shared" si="10"/>
        <v>0</v>
      </c>
      <c r="AH48" s="688" t="str">
        <f t="shared" si="11"/>
        <v>-</v>
      </c>
      <c r="AI48" s="683">
        <v>0</v>
      </c>
      <c r="AJ48" s="681"/>
      <c r="AK48" s="681"/>
      <c r="AL48" s="681"/>
      <c r="AM48" s="687">
        <f t="shared" si="12"/>
        <v>0</v>
      </c>
      <c r="AN48" s="688" t="str">
        <f t="shared" si="13"/>
        <v>-</v>
      </c>
      <c r="AO48" s="687">
        <f t="shared" si="14"/>
        <v>0</v>
      </c>
      <c r="AP48" s="681"/>
      <c r="AQ48" s="687">
        <f t="shared" si="15"/>
        <v>0</v>
      </c>
      <c r="AR48" s="681"/>
      <c r="AS48" s="687">
        <f t="shared" si="16"/>
        <v>0</v>
      </c>
      <c r="AT48" s="688" t="str">
        <f t="shared" si="17"/>
        <v>-</v>
      </c>
      <c r="AU48" s="683">
        <v>0</v>
      </c>
      <c r="AV48" s="681"/>
      <c r="AW48" s="681"/>
      <c r="AX48" s="681"/>
      <c r="AY48" s="687">
        <f t="shared" si="18"/>
        <v>0</v>
      </c>
      <c r="AZ48" s="688" t="str">
        <f t="shared" si="19"/>
        <v>-</v>
      </c>
      <c r="BA48" s="683">
        <v>0</v>
      </c>
      <c r="BB48" s="681"/>
      <c r="BC48" s="681"/>
      <c r="BD48" s="681"/>
      <c r="BE48" s="687">
        <f t="shared" si="20"/>
        <v>0</v>
      </c>
      <c r="BF48" s="688" t="str">
        <f t="shared" si="21"/>
        <v>-</v>
      </c>
      <c r="BG48" s="683">
        <v>0</v>
      </c>
      <c r="BH48" s="681"/>
      <c r="BI48" s="681"/>
      <c r="BJ48" s="681"/>
      <c r="BK48" s="687">
        <f t="shared" si="22"/>
        <v>0</v>
      </c>
      <c r="BL48" s="688" t="str">
        <f t="shared" si="23"/>
        <v>-</v>
      </c>
      <c r="BM48" s="687">
        <f t="shared" si="24"/>
        <v>0</v>
      </c>
      <c r="BN48" s="681"/>
      <c r="BO48" s="687">
        <f t="shared" si="25"/>
        <v>0</v>
      </c>
      <c r="BP48" s="681"/>
      <c r="BQ48" s="687">
        <f t="shared" si="26"/>
        <v>0</v>
      </c>
      <c r="BR48" s="688" t="str">
        <f t="shared" si="27"/>
        <v>-</v>
      </c>
      <c r="BS48" s="683">
        <v>0</v>
      </c>
      <c r="BT48" s="681"/>
      <c r="BU48" s="681"/>
      <c r="BV48" s="681"/>
      <c r="BW48" s="687">
        <f t="shared" si="28"/>
        <v>0</v>
      </c>
      <c r="BX48" s="688" t="str">
        <f t="shared" si="29"/>
        <v>-</v>
      </c>
      <c r="BY48" s="683">
        <v>0</v>
      </c>
      <c r="BZ48" s="681"/>
      <c r="CA48" s="681"/>
      <c r="CB48" s="681"/>
      <c r="CC48" s="687">
        <f t="shared" si="30"/>
        <v>0</v>
      </c>
      <c r="CD48" s="688" t="str">
        <f t="shared" si="31"/>
        <v>-</v>
      </c>
      <c r="CE48" s="683">
        <v>0</v>
      </c>
      <c r="CF48" s="681"/>
      <c r="CG48" s="681"/>
      <c r="CH48" s="681"/>
      <c r="CI48" s="687">
        <f t="shared" si="32"/>
        <v>0</v>
      </c>
      <c r="CJ48" s="688" t="str">
        <f t="shared" si="33"/>
        <v>-</v>
      </c>
      <c r="CK48" s="687">
        <f t="shared" si="34"/>
        <v>0</v>
      </c>
      <c r="CL48" s="681"/>
      <c r="CM48" s="687">
        <f t="shared" si="35"/>
        <v>0</v>
      </c>
      <c r="CN48" s="681"/>
      <c r="CO48" s="687">
        <f t="shared" si="36"/>
        <v>0</v>
      </c>
      <c r="CP48" s="688" t="str">
        <f t="shared" si="37"/>
        <v>-</v>
      </c>
      <c r="CQ48" s="683">
        <v>0</v>
      </c>
      <c r="CR48" s="681"/>
      <c r="CS48" s="681"/>
      <c r="CT48" s="681"/>
      <c r="CU48" s="687">
        <f t="shared" si="38"/>
        <v>0</v>
      </c>
      <c r="CV48" s="688" t="str">
        <f t="shared" si="39"/>
        <v>-</v>
      </c>
      <c r="CW48" s="683">
        <v>0</v>
      </c>
      <c r="CX48" s="681"/>
      <c r="CY48" s="681"/>
      <c r="CZ48" s="681"/>
      <c r="DA48" s="687">
        <f t="shared" si="40"/>
        <v>0</v>
      </c>
      <c r="DB48" s="688" t="str">
        <f t="shared" si="41"/>
        <v>-</v>
      </c>
      <c r="DC48" s="683">
        <v>0</v>
      </c>
      <c r="DD48" s="681"/>
      <c r="DE48" s="681"/>
      <c r="DF48" s="681"/>
      <c r="DG48" s="687">
        <f t="shared" si="42"/>
        <v>0</v>
      </c>
      <c r="DH48" s="688" t="str">
        <f t="shared" si="43"/>
        <v>-</v>
      </c>
    </row>
    <row r="49" spans="1:112" ht="20.100000000000001" customHeight="1">
      <c r="A49" s="148"/>
      <c r="B49" s="65"/>
      <c r="C49" s="69"/>
      <c r="D49" s="766"/>
      <c r="E49" s="528">
        <v>100336329</v>
      </c>
      <c r="F49" s="528"/>
      <c r="G49" s="529"/>
      <c r="H49" s="530"/>
      <c r="I49" s="530"/>
      <c r="J49" s="723" t="s">
        <v>889</v>
      </c>
      <c r="K49" s="687">
        <f t="shared" si="0"/>
        <v>0</v>
      </c>
      <c r="L49" s="681"/>
      <c r="M49" s="687">
        <f t="shared" si="1"/>
        <v>0</v>
      </c>
      <c r="N49" s="681"/>
      <c r="O49" s="687">
        <f t="shared" si="2"/>
        <v>0</v>
      </c>
      <c r="P49" s="688" t="str">
        <f t="shared" si="3"/>
        <v>-</v>
      </c>
      <c r="Q49" s="687">
        <f t="shared" si="4"/>
        <v>0</v>
      </c>
      <c r="R49" s="681"/>
      <c r="S49" s="687">
        <f t="shared" si="5"/>
        <v>0</v>
      </c>
      <c r="T49" s="681"/>
      <c r="U49" s="687">
        <f t="shared" si="6"/>
        <v>0</v>
      </c>
      <c r="V49" s="688" t="str">
        <f t="shared" si="7"/>
        <v>-</v>
      </c>
      <c r="W49" s="683">
        <v>0</v>
      </c>
      <c r="X49" s="681"/>
      <c r="Y49" s="681"/>
      <c r="Z49" s="681"/>
      <c r="AA49" s="687">
        <f t="shared" si="8"/>
        <v>0</v>
      </c>
      <c r="AB49" s="688" t="str">
        <f t="shared" si="9"/>
        <v>-</v>
      </c>
      <c r="AC49" s="683">
        <v>0</v>
      </c>
      <c r="AD49" s="681"/>
      <c r="AE49" s="681"/>
      <c r="AF49" s="681"/>
      <c r="AG49" s="687">
        <f t="shared" si="10"/>
        <v>0</v>
      </c>
      <c r="AH49" s="688" t="str">
        <f t="shared" si="11"/>
        <v>-</v>
      </c>
      <c r="AI49" s="683">
        <v>0</v>
      </c>
      <c r="AJ49" s="681"/>
      <c r="AK49" s="681"/>
      <c r="AL49" s="681"/>
      <c r="AM49" s="687">
        <f t="shared" si="12"/>
        <v>0</v>
      </c>
      <c r="AN49" s="688" t="str">
        <f t="shared" si="13"/>
        <v>-</v>
      </c>
      <c r="AO49" s="687">
        <f t="shared" si="14"/>
        <v>0</v>
      </c>
      <c r="AP49" s="681"/>
      <c r="AQ49" s="687">
        <f t="shared" si="15"/>
        <v>0</v>
      </c>
      <c r="AR49" s="681"/>
      <c r="AS49" s="687">
        <f t="shared" si="16"/>
        <v>0</v>
      </c>
      <c r="AT49" s="688" t="str">
        <f t="shared" si="17"/>
        <v>-</v>
      </c>
      <c r="AU49" s="683">
        <v>0</v>
      </c>
      <c r="AV49" s="681"/>
      <c r="AW49" s="681"/>
      <c r="AX49" s="681"/>
      <c r="AY49" s="687">
        <f t="shared" si="18"/>
        <v>0</v>
      </c>
      <c r="AZ49" s="688" t="str">
        <f t="shared" si="19"/>
        <v>-</v>
      </c>
      <c r="BA49" s="683">
        <v>0</v>
      </c>
      <c r="BB49" s="681"/>
      <c r="BC49" s="681"/>
      <c r="BD49" s="681"/>
      <c r="BE49" s="687">
        <f t="shared" si="20"/>
        <v>0</v>
      </c>
      <c r="BF49" s="688" t="str">
        <f t="shared" si="21"/>
        <v>-</v>
      </c>
      <c r="BG49" s="683">
        <v>0</v>
      </c>
      <c r="BH49" s="681"/>
      <c r="BI49" s="681"/>
      <c r="BJ49" s="681"/>
      <c r="BK49" s="687">
        <f t="shared" si="22"/>
        <v>0</v>
      </c>
      <c r="BL49" s="688" t="str">
        <f t="shared" si="23"/>
        <v>-</v>
      </c>
      <c r="BM49" s="687">
        <f t="shared" si="24"/>
        <v>0</v>
      </c>
      <c r="BN49" s="681"/>
      <c r="BO49" s="687">
        <f t="shared" si="25"/>
        <v>0</v>
      </c>
      <c r="BP49" s="681"/>
      <c r="BQ49" s="687">
        <f t="shared" si="26"/>
        <v>0</v>
      </c>
      <c r="BR49" s="688" t="str">
        <f t="shared" si="27"/>
        <v>-</v>
      </c>
      <c r="BS49" s="683">
        <v>0</v>
      </c>
      <c r="BT49" s="681"/>
      <c r="BU49" s="681"/>
      <c r="BV49" s="681"/>
      <c r="BW49" s="687">
        <f t="shared" si="28"/>
        <v>0</v>
      </c>
      <c r="BX49" s="688" t="str">
        <f t="shared" si="29"/>
        <v>-</v>
      </c>
      <c r="BY49" s="683">
        <v>0</v>
      </c>
      <c r="BZ49" s="681"/>
      <c r="CA49" s="681"/>
      <c r="CB49" s="681"/>
      <c r="CC49" s="687">
        <f t="shared" si="30"/>
        <v>0</v>
      </c>
      <c r="CD49" s="688" t="str">
        <f t="shared" si="31"/>
        <v>-</v>
      </c>
      <c r="CE49" s="683">
        <v>0</v>
      </c>
      <c r="CF49" s="681"/>
      <c r="CG49" s="681"/>
      <c r="CH49" s="681"/>
      <c r="CI49" s="687">
        <f t="shared" si="32"/>
        <v>0</v>
      </c>
      <c r="CJ49" s="688" t="str">
        <f t="shared" si="33"/>
        <v>-</v>
      </c>
      <c r="CK49" s="687">
        <f t="shared" si="34"/>
        <v>0</v>
      </c>
      <c r="CL49" s="681"/>
      <c r="CM49" s="687">
        <f t="shared" si="35"/>
        <v>0</v>
      </c>
      <c r="CN49" s="681"/>
      <c r="CO49" s="687">
        <f t="shared" si="36"/>
        <v>0</v>
      </c>
      <c r="CP49" s="688" t="str">
        <f t="shared" si="37"/>
        <v>-</v>
      </c>
      <c r="CQ49" s="683">
        <v>0</v>
      </c>
      <c r="CR49" s="681"/>
      <c r="CS49" s="681"/>
      <c r="CT49" s="681"/>
      <c r="CU49" s="687">
        <f t="shared" si="38"/>
        <v>0</v>
      </c>
      <c r="CV49" s="688" t="str">
        <f t="shared" si="39"/>
        <v>-</v>
      </c>
      <c r="CW49" s="683">
        <v>0</v>
      </c>
      <c r="CX49" s="681"/>
      <c r="CY49" s="681"/>
      <c r="CZ49" s="681"/>
      <c r="DA49" s="687">
        <f t="shared" si="40"/>
        <v>0</v>
      </c>
      <c r="DB49" s="688" t="str">
        <f t="shared" si="41"/>
        <v>-</v>
      </c>
      <c r="DC49" s="683">
        <v>0</v>
      </c>
      <c r="DD49" s="681"/>
      <c r="DE49" s="681"/>
      <c r="DF49" s="681"/>
      <c r="DG49" s="687">
        <f t="shared" si="42"/>
        <v>0</v>
      </c>
      <c r="DH49" s="688" t="str">
        <f t="shared" si="43"/>
        <v>-</v>
      </c>
    </row>
    <row r="50" spans="1:112" ht="20.100000000000001" customHeight="1">
      <c r="A50" s="49" t="s">
        <v>3918</v>
      </c>
      <c r="B50" s="65" t="s">
        <v>3919</v>
      </c>
      <c r="C50" s="209" t="s">
        <v>2822</v>
      </c>
      <c r="D50" s="613" t="s">
        <v>3918</v>
      </c>
      <c r="E50" s="528">
        <v>100330732</v>
      </c>
      <c r="F50" s="528"/>
      <c r="G50" s="529"/>
      <c r="H50" s="530" t="s">
        <v>3920</v>
      </c>
      <c r="I50" s="530"/>
      <c r="J50" s="206" t="s">
        <v>883</v>
      </c>
      <c r="K50" s="687">
        <f t="shared" si="0"/>
        <v>0</v>
      </c>
      <c r="L50" s="681"/>
      <c r="M50" s="687">
        <f t="shared" si="1"/>
        <v>0</v>
      </c>
      <c r="N50" s="681"/>
      <c r="O50" s="687">
        <f t="shared" si="2"/>
        <v>0</v>
      </c>
      <c r="P50" s="688" t="str">
        <f t="shared" si="3"/>
        <v>-</v>
      </c>
      <c r="Q50" s="687">
        <f t="shared" si="4"/>
        <v>0</v>
      </c>
      <c r="R50" s="681"/>
      <c r="S50" s="687">
        <f t="shared" si="5"/>
        <v>0</v>
      </c>
      <c r="T50" s="681"/>
      <c r="U50" s="687">
        <f t="shared" si="6"/>
        <v>0</v>
      </c>
      <c r="V50" s="688" t="str">
        <f t="shared" si="7"/>
        <v>-</v>
      </c>
      <c r="W50" s="687">
        <f>W51</f>
        <v>0</v>
      </c>
      <c r="X50" s="681"/>
      <c r="Y50" s="687">
        <f>Y51</f>
        <v>0</v>
      </c>
      <c r="Z50" s="681"/>
      <c r="AA50" s="687">
        <f t="shared" si="8"/>
        <v>0</v>
      </c>
      <c r="AB50" s="688" t="str">
        <f t="shared" si="9"/>
        <v>-</v>
      </c>
      <c r="AC50" s="687">
        <f>AC51</f>
        <v>0</v>
      </c>
      <c r="AD50" s="681"/>
      <c r="AE50" s="687">
        <f>AE51</f>
        <v>0</v>
      </c>
      <c r="AF50" s="681"/>
      <c r="AG50" s="687">
        <f t="shared" si="10"/>
        <v>0</v>
      </c>
      <c r="AH50" s="688" t="str">
        <f t="shared" si="11"/>
        <v>-</v>
      </c>
      <c r="AI50" s="687">
        <f>AI51</f>
        <v>0</v>
      </c>
      <c r="AJ50" s="681"/>
      <c r="AK50" s="687">
        <f>AK51</f>
        <v>0</v>
      </c>
      <c r="AL50" s="681"/>
      <c r="AM50" s="687">
        <f t="shared" si="12"/>
        <v>0</v>
      </c>
      <c r="AN50" s="688" t="str">
        <f t="shared" si="13"/>
        <v>-</v>
      </c>
      <c r="AO50" s="687">
        <f t="shared" si="14"/>
        <v>0</v>
      </c>
      <c r="AP50" s="681"/>
      <c r="AQ50" s="687">
        <f t="shared" si="15"/>
        <v>0</v>
      </c>
      <c r="AR50" s="681"/>
      <c r="AS50" s="687">
        <f t="shared" si="16"/>
        <v>0</v>
      </c>
      <c r="AT50" s="688" t="str">
        <f t="shared" si="17"/>
        <v>-</v>
      </c>
      <c r="AU50" s="687">
        <f>AU51</f>
        <v>0</v>
      </c>
      <c r="AV50" s="681"/>
      <c r="AW50" s="687">
        <f>AW51</f>
        <v>0</v>
      </c>
      <c r="AX50" s="681"/>
      <c r="AY50" s="687">
        <f t="shared" si="18"/>
        <v>0</v>
      </c>
      <c r="AZ50" s="688" t="str">
        <f t="shared" si="19"/>
        <v>-</v>
      </c>
      <c r="BA50" s="687">
        <f>BA51</f>
        <v>0</v>
      </c>
      <c r="BB50" s="681"/>
      <c r="BC50" s="687">
        <f>BC51</f>
        <v>0</v>
      </c>
      <c r="BD50" s="681"/>
      <c r="BE50" s="687">
        <f t="shared" si="20"/>
        <v>0</v>
      </c>
      <c r="BF50" s="688" t="str">
        <f t="shared" si="21"/>
        <v>-</v>
      </c>
      <c r="BG50" s="687">
        <f>BG51</f>
        <v>0</v>
      </c>
      <c r="BH50" s="681"/>
      <c r="BI50" s="687">
        <f>BI51</f>
        <v>0</v>
      </c>
      <c r="BJ50" s="681"/>
      <c r="BK50" s="687">
        <f t="shared" si="22"/>
        <v>0</v>
      </c>
      <c r="BL50" s="688" t="str">
        <f t="shared" si="23"/>
        <v>-</v>
      </c>
      <c r="BM50" s="687">
        <f t="shared" si="24"/>
        <v>0</v>
      </c>
      <c r="BN50" s="681"/>
      <c r="BO50" s="687">
        <f t="shared" si="25"/>
        <v>0</v>
      </c>
      <c r="BP50" s="681"/>
      <c r="BQ50" s="687">
        <f t="shared" si="26"/>
        <v>0</v>
      </c>
      <c r="BR50" s="688" t="str">
        <f t="shared" si="27"/>
        <v>-</v>
      </c>
      <c r="BS50" s="687">
        <f>BS51</f>
        <v>0</v>
      </c>
      <c r="BT50" s="681"/>
      <c r="BU50" s="687">
        <f>BU51</f>
        <v>0</v>
      </c>
      <c r="BV50" s="681"/>
      <c r="BW50" s="687">
        <f t="shared" si="28"/>
        <v>0</v>
      </c>
      <c r="BX50" s="688" t="str">
        <f t="shared" si="29"/>
        <v>-</v>
      </c>
      <c r="BY50" s="687">
        <f>BY51</f>
        <v>0</v>
      </c>
      <c r="BZ50" s="681"/>
      <c r="CA50" s="687">
        <f>CA51</f>
        <v>0</v>
      </c>
      <c r="CB50" s="681"/>
      <c r="CC50" s="687">
        <f t="shared" si="30"/>
        <v>0</v>
      </c>
      <c r="CD50" s="688" t="str">
        <f t="shared" si="31"/>
        <v>-</v>
      </c>
      <c r="CE50" s="687">
        <f>CE51</f>
        <v>0</v>
      </c>
      <c r="CF50" s="681"/>
      <c r="CG50" s="687">
        <f>CG51</f>
        <v>0</v>
      </c>
      <c r="CH50" s="681"/>
      <c r="CI50" s="687">
        <f t="shared" si="32"/>
        <v>0</v>
      </c>
      <c r="CJ50" s="688" t="str">
        <f t="shared" si="33"/>
        <v>-</v>
      </c>
      <c r="CK50" s="687">
        <f t="shared" si="34"/>
        <v>0</v>
      </c>
      <c r="CL50" s="681"/>
      <c r="CM50" s="687">
        <f t="shared" si="35"/>
        <v>0</v>
      </c>
      <c r="CN50" s="681"/>
      <c r="CO50" s="687">
        <f t="shared" si="36"/>
        <v>0</v>
      </c>
      <c r="CP50" s="688" t="str">
        <f t="shared" si="37"/>
        <v>-</v>
      </c>
      <c r="CQ50" s="687">
        <f>CQ51</f>
        <v>0</v>
      </c>
      <c r="CR50" s="681"/>
      <c r="CS50" s="687">
        <f>CS51</f>
        <v>0</v>
      </c>
      <c r="CT50" s="681"/>
      <c r="CU50" s="687">
        <f t="shared" si="38"/>
        <v>0</v>
      </c>
      <c r="CV50" s="688" t="str">
        <f t="shared" si="39"/>
        <v>-</v>
      </c>
      <c r="CW50" s="687">
        <f>CW51</f>
        <v>0</v>
      </c>
      <c r="CX50" s="681"/>
      <c r="CY50" s="687">
        <f>CY51</f>
        <v>0</v>
      </c>
      <c r="CZ50" s="681"/>
      <c r="DA50" s="687">
        <f t="shared" si="40"/>
        <v>0</v>
      </c>
      <c r="DB50" s="688" t="str">
        <f t="shared" si="41"/>
        <v>-</v>
      </c>
      <c r="DC50" s="687">
        <f>DC51</f>
        <v>0</v>
      </c>
      <c r="DD50" s="681"/>
      <c r="DE50" s="687">
        <f>DE51</f>
        <v>0</v>
      </c>
      <c r="DF50" s="681"/>
      <c r="DG50" s="687">
        <f t="shared" si="42"/>
        <v>0</v>
      </c>
      <c r="DH50" s="688" t="str">
        <f t="shared" si="43"/>
        <v>-</v>
      </c>
    </row>
    <row r="51" spans="1:112" ht="37.5" customHeight="1">
      <c r="A51" s="148" t="s">
        <v>3921</v>
      </c>
      <c r="B51" s="65" t="s">
        <v>3922</v>
      </c>
      <c r="C51" s="69"/>
      <c r="D51" s="214" t="s">
        <v>3921</v>
      </c>
      <c r="E51" s="528">
        <v>100330861</v>
      </c>
      <c r="F51" s="528"/>
      <c r="G51" s="529"/>
      <c r="H51" s="530"/>
      <c r="I51" s="530"/>
      <c r="J51" s="206" t="s">
        <v>883</v>
      </c>
      <c r="K51" s="687">
        <f t="shared" si="0"/>
        <v>0</v>
      </c>
      <c r="L51" s="681"/>
      <c r="M51" s="687">
        <f t="shared" si="1"/>
        <v>0</v>
      </c>
      <c r="N51" s="681"/>
      <c r="O51" s="687">
        <f t="shared" si="2"/>
        <v>0</v>
      </c>
      <c r="P51" s="688" t="str">
        <f t="shared" si="3"/>
        <v>-</v>
      </c>
      <c r="Q51" s="687">
        <f t="shared" si="4"/>
        <v>0</v>
      </c>
      <c r="R51" s="681"/>
      <c r="S51" s="687">
        <f t="shared" si="5"/>
        <v>0</v>
      </c>
      <c r="T51" s="681"/>
      <c r="U51" s="687">
        <f t="shared" si="6"/>
        <v>0</v>
      </c>
      <c r="V51" s="688" t="str">
        <f t="shared" si="7"/>
        <v>-</v>
      </c>
      <c r="W51" s="683">
        <v>0</v>
      </c>
      <c r="X51" s="681"/>
      <c r="Y51" s="681"/>
      <c r="Z51" s="681"/>
      <c r="AA51" s="687">
        <f t="shared" si="8"/>
        <v>0</v>
      </c>
      <c r="AB51" s="688" t="str">
        <f t="shared" si="9"/>
        <v>-</v>
      </c>
      <c r="AC51" s="683">
        <v>0</v>
      </c>
      <c r="AD51" s="681"/>
      <c r="AE51" s="681"/>
      <c r="AF51" s="681"/>
      <c r="AG51" s="687">
        <f t="shared" si="10"/>
        <v>0</v>
      </c>
      <c r="AH51" s="688" t="str">
        <f t="shared" si="11"/>
        <v>-</v>
      </c>
      <c r="AI51" s="683">
        <v>0</v>
      </c>
      <c r="AJ51" s="681"/>
      <c r="AK51" s="681"/>
      <c r="AL51" s="681"/>
      <c r="AM51" s="687">
        <f t="shared" si="12"/>
        <v>0</v>
      </c>
      <c r="AN51" s="688" t="str">
        <f t="shared" si="13"/>
        <v>-</v>
      </c>
      <c r="AO51" s="687">
        <f t="shared" si="14"/>
        <v>0</v>
      </c>
      <c r="AP51" s="681"/>
      <c r="AQ51" s="687">
        <f t="shared" si="15"/>
        <v>0</v>
      </c>
      <c r="AR51" s="681"/>
      <c r="AS51" s="687">
        <f t="shared" si="16"/>
        <v>0</v>
      </c>
      <c r="AT51" s="688" t="str">
        <f t="shared" si="17"/>
        <v>-</v>
      </c>
      <c r="AU51" s="683">
        <v>0</v>
      </c>
      <c r="AV51" s="681"/>
      <c r="AW51" s="681"/>
      <c r="AX51" s="681"/>
      <c r="AY51" s="687">
        <f t="shared" si="18"/>
        <v>0</v>
      </c>
      <c r="AZ51" s="688" t="str">
        <f t="shared" si="19"/>
        <v>-</v>
      </c>
      <c r="BA51" s="683">
        <v>0</v>
      </c>
      <c r="BB51" s="681"/>
      <c r="BC51" s="681"/>
      <c r="BD51" s="681"/>
      <c r="BE51" s="687">
        <f t="shared" si="20"/>
        <v>0</v>
      </c>
      <c r="BF51" s="688" t="str">
        <f t="shared" si="21"/>
        <v>-</v>
      </c>
      <c r="BG51" s="683">
        <v>0</v>
      </c>
      <c r="BH51" s="681"/>
      <c r="BI51" s="681"/>
      <c r="BJ51" s="681"/>
      <c r="BK51" s="687">
        <f t="shared" si="22"/>
        <v>0</v>
      </c>
      <c r="BL51" s="688" t="str">
        <f t="shared" si="23"/>
        <v>-</v>
      </c>
      <c r="BM51" s="687">
        <f t="shared" si="24"/>
        <v>0</v>
      </c>
      <c r="BN51" s="681"/>
      <c r="BO51" s="687">
        <f t="shared" si="25"/>
        <v>0</v>
      </c>
      <c r="BP51" s="681"/>
      <c r="BQ51" s="687">
        <f t="shared" si="26"/>
        <v>0</v>
      </c>
      <c r="BR51" s="688" t="str">
        <f t="shared" si="27"/>
        <v>-</v>
      </c>
      <c r="BS51" s="683">
        <v>0</v>
      </c>
      <c r="BT51" s="681"/>
      <c r="BU51" s="681"/>
      <c r="BV51" s="681"/>
      <c r="BW51" s="687">
        <f t="shared" si="28"/>
        <v>0</v>
      </c>
      <c r="BX51" s="688" t="str">
        <f t="shared" si="29"/>
        <v>-</v>
      </c>
      <c r="BY51" s="683">
        <v>0</v>
      </c>
      <c r="BZ51" s="681"/>
      <c r="CA51" s="681"/>
      <c r="CB51" s="681"/>
      <c r="CC51" s="687">
        <f t="shared" si="30"/>
        <v>0</v>
      </c>
      <c r="CD51" s="688" t="str">
        <f t="shared" si="31"/>
        <v>-</v>
      </c>
      <c r="CE51" s="683">
        <v>0</v>
      </c>
      <c r="CF51" s="681"/>
      <c r="CG51" s="681"/>
      <c r="CH51" s="681"/>
      <c r="CI51" s="687">
        <f t="shared" si="32"/>
        <v>0</v>
      </c>
      <c r="CJ51" s="688" t="str">
        <f t="shared" si="33"/>
        <v>-</v>
      </c>
      <c r="CK51" s="687">
        <f t="shared" si="34"/>
        <v>0</v>
      </c>
      <c r="CL51" s="681"/>
      <c r="CM51" s="687">
        <f t="shared" si="35"/>
        <v>0</v>
      </c>
      <c r="CN51" s="681"/>
      <c r="CO51" s="687">
        <f t="shared" si="36"/>
        <v>0</v>
      </c>
      <c r="CP51" s="688" t="str">
        <f t="shared" si="37"/>
        <v>-</v>
      </c>
      <c r="CQ51" s="683">
        <v>0</v>
      </c>
      <c r="CR51" s="681"/>
      <c r="CS51" s="681"/>
      <c r="CT51" s="681"/>
      <c r="CU51" s="687">
        <f t="shared" si="38"/>
        <v>0</v>
      </c>
      <c r="CV51" s="688" t="str">
        <f t="shared" si="39"/>
        <v>-</v>
      </c>
      <c r="CW51" s="683">
        <v>0</v>
      </c>
      <c r="CX51" s="681"/>
      <c r="CY51" s="681"/>
      <c r="CZ51" s="681"/>
      <c r="DA51" s="687">
        <f t="shared" si="40"/>
        <v>0</v>
      </c>
      <c r="DB51" s="688" t="str">
        <f t="shared" si="41"/>
        <v>-</v>
      </c>
      <c r="DC51" s="683">
        <v>0</v>
      </c>
      <c r="DD51" s="681"/>
      <c r="DE51" s="681"/>
      <c r="DF51" s="681"/>
      <c r="DG51" s="687">
        <f t="shared" si="42"/>
        <v>0</v>
      </c>
      <c r="DH51" s="688" t="str">
        <f t="shared" si="43"/>
        <v>-</v>
      </c>
    </row>
    <row r="52" spans="1:112" ht="19.5" customHeight="1">
      <c r="A52" s="49" t="s">
        <v>3923</v>
      </c>
      <c r="B52" s="65" t="s">
        <v>3924</v>
      </c>
      <c r="C52" s="209" t="s">
        <v>2090</v>
      </c>
      <c r="D52" s="215" t="s">
        <v>3923</v>
      </c>
      <c r="E52" s="528">
        <v>100330860</v>
      </c>
      <c r="F52" s="528"/>
      <c r="G52" s="529"/>
      <c r="H52" s="530" t="s">
        <v>3925</v>
      </c>
      <c r="I52" s="530"/>
      <c r="J52" s="206" t="s">
        <v>883</v>
      </c>
      <c r="K52" s="687">
        <f t="shared" si="0"/>
        <v>127.3</v>
      </c>
      <c r="L52" s="681"/>
      <c r="M52" s="687">
        <f t="shared" si="1"/>
        <v>0</v>
      </c>
      <c r="N52" s="681"/>
      <c r="O52" s="687">
        <f t="shared" si="2"/>
        <v>-127.3</v>
      </c>
      <c r="P52" s="688">
        <f t="shared" si="3"/>
        <v>0</v>
      </c>
      <c r="Q52" s="687">
        <f t="shared" si="4"/>
        <v>34.700000000000003</v>
      </c>
      <c r="R52" s="681"/>
      <c r="S52" s="687">
        <f t="shared" si="5"/>
        <v>0</v>
      </c>
      <c r="T52" s="681"/>
      <c r="U52" s="687">
        <f t="shared" si="6"/>
        <v>-34.700000000000003</v>
      </c>
      <c r="V52" s="688">
        <f t="shared" si="7"/>
        <v>0</v>
      </c>
      <c r="W52" s="687">
        <f>W53+W54</f>
        <v>12.8</v>
      </c>
      <c r="X52" s="681"/>
      <c r="Y52" s="687">
        <f>Y53+Y54</f>
        <v>0</v>
      </c>
      <c r="Z52" s="681"/>
      <c r="AA52" s="687">
        <f t="shared" si="8"/>
        <v>-12.8</v>
      </c>
      <c r="AB52" s="688">
        <f t="shared" si="9"/>
        <v>0</v>
      </c>
      <c r="AC52" s="687">
        <f>AC53+AC54</f>
        <v>10.8</v>
      </c>
      <c r="AD52" s="681"/>
      <c r="AE52" s="687">
        <f>AE53+AE54</f>
        <v>0</v>
      </c>
      <c r="AF52" s="681"/>
      <c r="AG52" s="687">
        <f t="shared" si="10"/>
        <v>-10.8</v>
      </c>
      <c r="AH52" s="688">
        <f t="shared" si="11"/>
        <v>0</v>
      </c>
      <c r="AI52" s="687">
        <f>AI53+AI54</f>
        <v>11.1</v>
      </c>
      <c r="AJ52" s="681"/>
      <c r="AK52" s="687">
        <f>AK53+AK54</f>
        <v>0</v>
      </c>
      <c r="AL52" s="681"/>
      <c r="AM52" s="687">
        <f t="shared" si="12"/>
        <v>-11.1</v>
      </c>
      <c r="AN52" s="688">
        <f t="shared" si="13"/>
        <v>0</v>
      </c>
      <c r="AO52" s="687">
        <f t="shared" si="14"/>
        <v>32.299999999999997</v>
      </c>
      <c r="AP52" s="681"/>
      <c r="AQ52" s="687">
        <f t="shared" si="15"/>
        <v>0</v>
      </c>
      <c r="AR52" s="681"/>
      <c r="AS52" s="687">
        <f t="shared" si="16"/>
        <v>-32.299999999999997</v>
      </c>
      <c r="AT52" s="688">
        <f t="shared" si="17"/>
        <v>0</v>
      </c>
      <c r="AU52" s="687">
        <f>AU53+AU54</f>
        <v>11</v>
      </c>
      <c r="AV52" s="681"/>
      <c r="AW52" s="687">
        <f>AW53+AW54</f>
        <v>0</v>
      </c>
      <c r="AX52" s="681"/>
      <c r="AY52" s="687">
        <f t="shared" si="18"/>
        <v>-11</v>
      </c>
      <c r="AZ52" s="688">
        <f t="shared" si="19"/>
        <v>0</v>
      </c>
      <c r="BA52" s="687">
        <f>BA53+BA54</f>
        <v>11.2</v>
      </c>
      <c r="BB52" s="681"/>
      <c r="BC52" s="687">
        <f>BC53+BC54</f>
        <v>0</v>
      </c>
      <c r="BD52" s="681"/>
      <c r="BE52" s="687">
        <f t="shared" si="20"/>
        <v>-11.2</v>
      </c>
      <c r="BF52" s="688">
        <f t="shared" si="21"/>
        <v>0</v>
      </c>
      <c r="BG52" s="687">
        <f>BG53+BG54</f>
        <v>10.1</v>
      </c>
      <c r="BH52" s="681"/>
      <c r="BI52" s="687">
        <f>BI53+BI54</f>
        <v>0</v>
      </c>
      <c r="BJ52" s="681"/>
      <c r="BK52" s="687">
        <f t="shared" si="22"/>
        <v>-10.1</v>
      </c>
      <c r="BL52" s="688">
        <f t="shared" si="23"/>
        <v>0</v>
      </c>
      <c r="BM52" s="687">
        <f t="shared" si="24"/>
        <v>31</v>
      </c>
      <c r="BN52" s="681"/>
      <c r="BO52" s="687">
        <f t="shared" si="25"/>
        <v>0</v>
      </c>
      <c r="BP52" s="681"/>
      <c r="BQ52" s="687">
        <f t="shared" si="26"/>
        <v>-31</v>
      </c>
      <c r="BR52" s="688">
        <f t="shared" si="27"/>
        <v>0</v>
      </c>
      <c r="BS52" s="687">
        <f>BS53+BS54</f>
        <v>10.7</v>
      </c>
      <c r="BT52" s="681"/>
      <c r="BU52" s="687">
        <f>BU53+BU54</f>
        <v>0</v>
      </c>
      <c r="BV52" s="681"/>
      <c r="BW52" s="687">
        <f t="shared" si="28"/>
        <v>-10.7</v>
      </c>
      <c r="BX52" s="688">
        <f t="shared" si="29"/>
        <v>0</v>
      </c>
      <c r="BY52" s="687">
        <f>BY53+BY54</f>
        <v>10.5</v>
      </c>
      <c r="BZ52" s="681"/>
      <c r="CA52" s="687">
        <f>CA53+CA54</f>
        <v>0</v>
      </c>
      <c r="CB52" s="681"/>
      <c r="CC52" s="687">
        <f t="shared" si="30"/>
        <v>-10.5</v>
      </c>
      <c r="CD52" s="688">
        <f t="shared" si="31"/>
        <v>0</v>
      </c>
      <c r="CE52" s="687">
        <f>CE53+CE54</f>
        <v>9.8000000000000007</v>
      </c>
      <c r="CF52" s="681"/>
      <c r="CG52" s="687">
        <f>CG53+CG54</f>
        <v>0</v>
      </c>
      <c r="CH52" s="681"/>
      <c r="CI52" s="687">
        <f t="shared" si="32"/>
        <v>-9.8000000000000007</v>
      </c>
      <c r="CJ52" s="688">
        <f t="shared" si="33"/>
        <v>0</v>
      </c>
      <c r="CK52" s="687">
        <f t="shared" si="34"/>
        <v>29.3</v>
      </c>
      <c r="CL52" s="681"/>
      <c r="CM52" s="687">
        <f t="shared" si="35"/>
        <v>0</v>
      </c>
      <c r="CN52" s="681"/>
      <c r="CO52" s="687">
        <f t="shared" si="36"/>
        <v>-29.3</v>
      </c>
      <c r="CP52" s="688">
        <f t="shared" si="37"/>
        <v>0</v>
      </c>
      <c r="CQ52" s="687">
        <f>CQ53+CQ54</f>
        <v>10.1</v>
      </c>
      <c r="CR52" s="681"/>
      <c r="CS52" s="687">
        <f>CS53+CS54</f>
        <v>0</v>
      </c>
      <c r="CT52" s="681"/>
      <c r="CU52" s="687">
        <f t="shared" si="38"/>
        <v>-10.1</v>
      </c>
      <c r="CV52" s="688">
        <f t="shared" si="39"/>
        <v>0</v>
      </c>
      <c r="CW52" s="687">
        <f>CW53+CW54</f>
        <v>9.5</v>
      </c>
      <c r="CX52" s="681"/>
      <c r="CY52" s="687">
        <f>CY53+CY54</f>
        <v>0</v>
      </c>
      <c r="CZ52" s="681"/>
      <c r="DA52" s="687">
        <f t="shared" si="40"/>
        <v>-9.5</v>
      </c>
      <c r="DB52" s="688">
        <f t="shared" si="41"/>
        <v>0</v>
      </c>
      <c r="DC52" s="687">
        <f>DC53+DC54</f>
        <v>9.6999999999999993</v>
      </c>
      <c r="DD52" s="681"/>
      <c r="DE52" s="687">
        <f>DE53+DE54</f>
        <v>0</v>
      </c>
      <c r="DF52" s="681"/>
      <c r="DG52" s="687">
        <f t="shared" si="42"/>
        <v>-9.6999999999999993</v>
      </c>
      <c r="DH52" s="688">
        <f t="shared" si="43"/>
        <v>0</v>
      </c>
    </row>
    <row r="53" spans="1:112" ht="42.75" customHeight="1">
      <c r="A53" s="142" t="s">
        <v>3926</v>
      </c>
      <c r="B53" s="65" t="s">
        <v>3927</v>
      </c>
      <c r="C53" s="209"/>
      <c r="D53" s="216" t="s">
        <v>3928</v>
      </c>
      <c r="E53" s="528">
        <v>100330862</v>
      </c>
      <c r="F53" s="528"/>
      <c r="G53" s="529"/>
      <c r="H53" s="530"/>
      <c r="I53" s="530"/>
      <c r="J53" s="206" t="s">
        <v>186</v>
      </c>
      <c r="K53" s="687">
        <f t="shared" si="0"/>
        <v>127.3</v>
      </c>
      <c r="L53" s="681"/>
      <c r="M53" s="687">
        <f t="shared" si="1"/>
        <v>0</v>
      </c>
      <c r="N53" s="681"/>
      <c r="O53" s="687">
        <f t="shared" si="2"/>
        <v>-127.3</v>
      </c>
      <c r="P53" s="688">
        <f t="shared" si="3"/>
        <v>0</v>
      </c>
      <c r="Q53" s="687">
        <f t="shared" si="4"/>
        <v>34.700000000000003</v>
      </c>
      <c r="R53" s="681"/>
      <c r="S53" s="687">
        <f t="shared" si="5"/>
        <v>0</v>
      </c>
      <c r="T53" s="681"/>
      <c r="U53" s="687">
        <f t="shared" si="6"/>
        <v>-34.700000000000003</v>
      </c>
      <c r="V53" s="688">
        <f t="shared" si="7"/>
        <v>0</v>
      </c>
      <c r="W53" s="683">
        <v>12.8</v>
      </c>
      <c r="X53" s="681"/>
      <c r="Y53" s="681"/>
      <c r="Z53" s="681"/>
      <c r="AA53" s="687">
        <f t="shared" si="8"/>
        <v>-12.8</v>
      </c>
      <c r="AB53" s="688">
        <f t="shared" si="9"/>
        <v>0</v>
      </c>
      <c r="AC53" s="683">
        <v>10.8</v>
      </c>
      <c r="AD53" s="681"/>
      <c r="AE53" s="681"/>
      <c r="AF53" s="681"/>
      <c r="AG53" s="687">
        <f t="shared" si="10"/>
        <v>-10.8</v>
      </c>
      <c r="AH53" s="688">
        <f t="shared" si="11"/>
        <v>0</v>
      </c>
      <c r="AI53" s="683">
        <v>11.1</v>
      </c>
      <c r="AJ53" s="681"/>
      <c r="AK53" s="681"/>
      <c r="AL53" s="681"/>
      <c r="AM53" s="687">
        <f t="shared" si="12"/>
        <v>-11.1</v>
      </c>
      <c r="AN53" s="688">
        <f t="shared" si="13"/>
        <v>0</v>
      </c>
      <c r="AO53" s="687">
        <f t="shared" si="14"/>
        <v>32.299999999999997</v>
      </c>
      <c r="AP53" s="681"/>
      <c r="AQ53" s="687">
        <f t="shared" si="15"/>
        <v>0</v>
      </c>
      <c r="AR53" s="681"/>
      <c r="AS53" s="687">
        <f t="shared" si="16"/>
        <v>-32.299999999999997</v>
      </c>
      <c r="AT53" s="688">
        <f t="shared" si="17"/>
        <v>0</v>
      </c>
      <c r="AU53" s="683">
        <v>11</v>
      </c>
      <c r="AV53" s="681"/>
      <c r="AW53" s="681"/>
      <c r="AX53" s="681"/>
      <c r="AY53" s="687">
        <f t="shared" si="18"/>
        <v>-11</v>
      </c>
      <c r="AZ53" s="688">
        <f t="shared" si="19"/>
        <v>0</v>
      </c>
      <c r="BA53" s="683">
        <v>11.2</v>
      </c>
      <c r="BB53" s="681"/>
      <c r="BC53" s="681"/>
      <c r="BD53" s="681"/>
      <c r="BE53" s="687">
        <f t="shared" si="20"/>
        <v>-11.2</v>
      </c>
      <c r="BF53" s="688">
        <f t="shared" si="21"/>
        <v>0</v>
      </c>
      <c r="BG53" s="683">
        <v>10.1</v>
      </c>
      <c r="BH53" s="681"/>
      <c r="BI53" s="681"/>
      <c r="BJ53" s="681"/>
      <c r="BK53" s="687">
        <f t="shared" si="22"/>
        <v>-10.1</v>
      </c>
      <c r="BL53" s="688">
        <f t="shared" si="23"/>
        <v>0</v>
      </c>
      <c r="BM53" s="687">
        <f t="shared" si="24"/>
        <v>31</v>
      </c>
      <c r="BN53" s="681"/>
      <c r="BO53" s="687">
        <f t="shared" si="25"/>
        <v>0</v>
      </c>
      <c r="BP53" s="681"/>
      <c r="BQ53" s="687">
        <f t="shared" si="26"/>
        <v>-31</v>
      </c>
      <c r="BR53" s="688">
        <f t="shared" si="27"/>
        <v>0</v>
      </c>
      <c r="BS53" s="683">
        <v>10.7</v>
      </c>
      <c r="BT53" s="681"/>
      <c r="BU53" s="681"/>
      <c r="BV53" s="681"/>
      <c r="BW53" s="687">
        <f t="shared" si="28"/>
        <v>-10.7</v>
      </c>
      <c r="BX53" s="688">
        <f t="shared" si="29"/>
        <v>0</v>
      </c>
      <c r="BY53" s="683">
        <v>10.5</v>
      </c>
      <c r="BZ53" s="681"/>
      <c r="CA53" s="681"/>
      <c r="CB53" s="681"/>
      <c r="CC53" s="687">
        <f t="shared" si="30"/>
        <v>-10.5</v>
      </c>
      <c r="CD53" s="688">
        <f t="shared" si="31"/>
        <v>0</v>
      </c>
      <c r="CE53" s="683">
        <v>9.8000000000000007</v>
      </c>
      <c r="CF53" s="681"/>
      <c r="CG53" s="681"/>
      <c r="CH53" s="681"/>
      <c r="CI53" s="687">
        <f t="shared" si="32"/>
        <v>-9.8000000000000007</v>
      </c>
      <c r="CJ53" s="688">
        <f t="shared" si="33"/>
        <v>0</v>
      </c>
      <c r="CK53" s="687">
        <f t="shared" si="34"/>
        <v>29.3</v>
      </c>
      <c r="CL53" s="681"/>
      <c r="CM53" s="687">
        <f t="shared" si="35"/>
        <v>0</v>
      </c>
      <c r="CN53" s="681"/>
      <c r="CO53" s="687">
        <f t="shared" si="36"/>
        <v>-29.3</v>
      </c>
      <c r="CP53" s="688">
        <f t="shared" si="37"/>
        <v>0</v>
      </c>
      <c r="CQ53" s="683">
        <v>10.1</v>
      </c>
      <c r="CR53" s="681"/>
      <c r="CS53" s="681"/>
      <c r="CT53" s="681"/>
      <c r="CU53" s="687">
        <f t="shared" si="38"/>
        <v>-10.1</v>
      </c>
      <c r="CV53" s="688">
        <f t="shared" si="39"/>
        <v>0</v>
      </c>
      <c r="CW53" s="683">
        <v>9.5</v>
      </c>
      <c r="CX53" s="681"/>
      <c r="CY53" s="681"/>
      <c r="CZ53" s="681"/>
      <c r="DA53" s="687">
        <f t="shared" si="40"/>
        <v>-9.5</v>
      </c>
      <c r="DB53" s="688">
        <f t="shared" si="41"/>
        <v>0</v>
      </c>
      <c r="DC53" s="683">
        <v>9.6999999999999993</v>
      </c>
      <c r="DD53" s="681"/>
      <c r="DE53" s="681"/>
      <c r="DF53" s="681"/>
      <c r="DG53" s="687">
        <f t="shared" si="42"/>
        <v>-9.6999999999999993</v>
      </c>
      <c r="DH53" s="688">
        <f t="shared" si="43"/>
        <v>0</v>
      </c>
    </row>
    <row r="54" spans="1:112" ht="42.75" customHeight="1">
      <c r="A54" s="142" t="s">
        <v>3929</v>
      </c>
      <c r="B54" s="65"/>
      <c r="C54" s="217" t="s">
        <v>3930</v>
      </c>
      <c r="D54" s="187" t="s">
        <v>3931</v>
      </c>
      <c r="E54" s="528">
        <v>100336142</v>
      </c>
      <c r="F54" s="528"/>
      <c r="G54" s="529"/>
      <c r="H54" s="530" t="s">
        <v>3932</v>
      </c>
      <c r="I54" s="530"/>
      <c r="J54" s="206" t="s">
        <v>186</v>
      </c>
      <c r="K54" s="687">
        <f t="shared" si="0"/>
        <v>0</v>
      </c>
      <c r="L54" s="681"/>
      <c r="M54" s="687">
        <f t="shared" si="1"/>
        <v>0</v>
      </c>
      <c r="N54" s="681"/>
      <c r="O54" s="687">
        <f t="shared" si="2"/>
        <v>0</v>
      </c>
      <c r="P54" s="688" t="str">
        <f t="shared" si="3"/>
        <v>-</v>
      </c>
      <c r="Q54" s="687">
        <f t="shared" si="4"/>
        <v>0</v>
      </c>
      <c r="R54" s="681"/>
      <c r="S54" s="687">
        <f t="shared" si="5"/>
        <v>0</v>
      </c>
      <c r="T54" s="681"/>
      <c r="U54" s="687">
        <f t="shared" si="6"/>
        <v>0</v>
      </c>
      <c r="V54" s="688" t="str">
        <f t="shared" si="7"/>
        <v>-</v>
      </c>
      <c r="W54" s="687">
        <f>W27+W20-W48</f>
        <v>0</v>
      </c>
      <c r="X54" s="681"/>
      <c r="Y54" s="687">
        <f>Y27+Y20-Y48</f>
        <v>0</v>
      </c>
      <c r="Z54" s="681"/>
      <c r="AA54" s="687">
        <f t="shared" si="8"/>
        <v>0</v>
      </c>
      <c r="AB54" s="688" t="str">
        <f t="shared" si="9"/>
        <v>-</v>
      </c>
      <c r="AC54" s="687">
        <f>AC27+AC20-AC48</f>
        <v>0</v>
      </c>
      <c r="AD54" s="681"/>
      <c r="AE54" s="687">
        <f>AE27+AE20-AE48</f>
        <v>0</v>
      </c>
      <c r="AF54" s="681"/>
      <c r="AG54" s="687">
        <f t="shared" si="10"/>
        <v>0</v>
      </c>
      <c r="AH54" s="688" t="str">
        <f t="shared" si="11"/>
        <v>-</v>
      </c>
      <c r="AI54" s="687">
        <f>AI27+AI20-AI48</f>
        <v>0</v>
      </c>
      <c r="AJ54" s="681"/>
      <c r="AK54" s="687">
        <f>AK27+AK20-AK48</f>
        <v>0</v>
      </c>
      <c r="AL54" s="681"/>
      <c r="AM54" s="687">
        <f t="shared" si="12"/>
        <v>0</v>
      </c>
      <c r="AN54" s="688" t="str">
        <f t="shared" si="13"/>
        <v>-</v>
      </c>
      <c r="AO54" s="687">
        <f t="shared" si="14"/>
        <v>0</v>
      </c>
      <c r="AP54" s="681"/>
      <c r="AQ54" s="687">
        <f t="shared" si="15"/>
        <v>0</v>
      </c>
      <c r="AR54" s="681"/>
      <c r="AS54" s="687">
        <f t="shared" si="16"/>
        <v>0</v>
      </c>
      <c r="AT54" s="688" t="str">
        <f t="shared" si="17"/>
        <v>-</v>
      </c>
      <c r="AU54" s="687">
        <f>AU27+AU20-AU48</f>
        <v>0</v>
      </c>
      <c r="AV54" s="681"/>
      <c r="AW54" s="687">
        <f>AW27+AW20-AW48</f>
        <v>0</v>
      </c>
      <c r="AX54" s="681"/>
      <c r="AY54" s="687">
        <f t="shared" si="18"/>
        <v>0</v>
      </c>
      <c r="AZ54" s="688" t="str">
        <f t="shared" si="19"/>
        <v>-</v>
      </c>
      <c r="BA54" s="687">
        <f>BA27+BA20-BA48</f>
        <v>0</v>
      </c>
      <c r="BB54" s="681"/>
      <c r="BC54" s="687">
        <f>BC27+BC20-BC48</f>
        <v>0</v>
      </c>
      <c r="BD54" s="681"/>
      <c r="BE54" s="687">
        <f t="shared" si="20"/>
        <v>0</v>
      </c>
      <c r="BF54" s="688" t="str">
        <f t="shared" si="21"/>
        <v>-</v>
      </c>
      <c r="BG54" s="687">
        <f>BG27+BG20-BG48</f>
        <v>0</v>
      </c>
      <c r="BH54" s="681"/>
      <c r="BI54" s="687">
        <f>BI27+BI20-BI48</f>
        <v>0</v>
      </c>
      <c r="BJ54" s="681"/>
      <c r="BK54" s="687">
        <f t="shared" si="22"/>
        <v>0</v>
      </c>
      <c r="BL54" s="688" t="str">
        <f t="shared" si="23"/>
        <v>-</v>
      </c>
      <c r="BM54" s="687">
        <f t="shared" si="24"/>
        <v>0</v>
      </c>
      <c r="BN54" s="681"/>
      <c r="BO54" s="687">
        <f t="shared" si="25"/>
        <v>0</v>
      </c>
      <c r="BP54" s="681"/>
      <c r="BQ54" s="687">
        <f t="shared" si="26"/>
        <v>0</v>
      </c>
      <c r="BR54" s="688" t="str">
        <f t="shared" si="27"/>
        <v>-</v>
      </c>
      <c r="BS54" s="687">
        <f>BS27+BS20-BS48</f>
        <v>0</v>
      </c>
      <c r="BT54" s="681"/>
      <c r="BU54" s="687">
        <f>BU27+BU20-BU48</f>
        <v>0</v>
      </c>
      <c r="BV54" s="681"/>
      <c r="BW54" s="687">
        <f t="shared" si="28"/>
        <v>0</v>
      </c>
      <c r="BX54" s="688" t="str">
        <f t="shared" si="29"/>
        <v>-</v>
      </c>
      <c r="BY54" s="687">
        <f>BY27+BY20-BY48</f>
        <v>0</v>
      </c>
      <c r="BZ54" s="681"/>
      <c r="CA54" s="687">
        <f>CA27+CA20-CA48</f>
        <v>0</v>
      </c>
      <c r="CB54" s="681"/>
      <c r="CC54" s="687">
        <f t="shared" si="30"/>
        <v>0</v>
      </c>
      <c r="CD54" s="688" t="str">
        <f t="shared" si="31"/>
        <v>-</v>
      </c>
      <c r="CE54" s="687">
        <f>CE27+CE20-CE48</f>
        <v>0</v>
      </c>
      <c r="CF54" s="681"/>
      <c r="CG54" s="687">
        <f>CG27+CG20-CG48</f>
        <v>0</v>
      </c>
      <c r="CH54" s="681"/>
      <c r="CI54" s="687">
        <f t="shared" si="32"/>
        <v>0</v>
      </c>
      <c r="CJ54" s="688" t="str">
        <f t="shared" si="33"/>
        <v>-</v>
      </c>
      <c r="CK54" s="687">
        <f t="shared" si="34"/>
        <v>0</v>
      </c>
      <c r="CL54" s="681"/>
      <c r="CM54" s="687">
        <f t="shared" si="35"/>
        <v>0</v>
      </c>
      <c r="CN54" s="681"/>
      <c r="CO54" s="687">
        <f t="shared" si="36"/>
        <v>0</v>
      </c>
      <c r="CP54" s="688" t="str">
        <f t="shared" si="37"/>
        <v>-</v>
      </c>
      <c r="CQ54" s="687">
        <f>CQ27+CQ20-CQ48</f>
        <v>0</v>
      </c>
      <c r="CR54" s="681"/>
      <c r="CS54" s="687">
        <f>CS27+CS20-CS48</f>
        <v>0</v>
      </c>
      <c r="CT54" s="681"/>
      <c r="CU54" s="687">
        <f t="shared" si="38"/>
        <v>0</v>
      </c>
      <c r="CV54" s="688" t="str">
        <f t="shared" si="39"/>
        <v>-</v>
      </c>
      <c r="CW54" s="687">
        <f>CW27+CW20-CW48</f>
        <v>0</v>
      </c>
      <c r="CX54" s="681"/>
      <c r="CY54" s="687">
        <f>CY27+CY20-CY48</f>
        <v>0</v>
      </c>
      <c r="CZ54" s="681"/>
      <c r="DA54" s="687">
        <f t="shared" si="40"/>
        <v>0</v>
      </c>
      <c r="DB54" s="688" t="str">
        <f t="shared" si="41"/>
        <v>-</v>
      </c>
      <c r="DC54" s="687">
        <f>DC27+DC20-DC48</f>
        <v>0</v>
      </c>
      <c r="DD54" s="681"/>
      <c r="DE54" s="687">
        <f>DE27+DE20-DE48</f>
        <v>0</v>
      </c>
      <c r="DF54" s="681"/>
      <c r="DG54" s="687">
        <f t="shared" si="42"/>
        <v>0</v>
      </c>
      <c r="DH54" s="688" t="str">
        <f t="shared" si="43"/>
        <v>-</v>
      </c>
    </row>
    <row r="55" spans="1:112" ht="42.75" customHeight="1">
      <c r="A55" s="49" t="s">
        <v>3933</v>
      </c>
      <c r="B55" s="65"/>
      <c r="C55" s="218" t="s">
        <v>2097</v>
      </c>
      <c r="D55" s="219" t="s">
        <v>3933</v>
      </c>
      <c r="E55" s="528">
        <v>100335836</v>
      </c>
      <c r="F55" s="528"/>
      <c r="G55" s="529"/>
      <c r="H55" s="530"/>
      <c r="I55" s="530"/>
      <c r="J55" s="665" t="s">
        <v>186</v>
      </c>
      <c r="K55" s="687">
        <f t="shared" si="0"/>
        <v>84.3</v>
      </c>
      <c r="L55" s="681"/>
      <c r="M55" s="687">
        <f t="shared" si="1"/>
        <v>0</v>
      </c>
      <c r="N55" s="681"/>
      <c r="O55" s="687">
        <f t="shared" si="2"/>
        <v>-84.3</v>
      </c>
      <c r="P55" s="688">
        <f t="shared" si="3"/>
        <v>0</v>
      </c>
      <c r="Q55" s="687">
        <f t="shared" si="4"/>
        <v>84.3</v>
      </c>
      <c r="R55" s="681"/>
      <c r="S55" s="687">
        <f t="shared" si="5"/>
        <v>0</v>
      </c>
      <c r="T55" s="681"/>
      <c r="U55" s="687">
        <f t="shared" si="6"/>
        <v>-84.3</v>
      </c>
      <c r="V55" s="688">
        <f t="shared" si="7"/>
        <v>0</v>
      </c>
      <c r="W55" s="683">
        <v>23.3</v>
      </c>
      <c r="X55" s="681"/>
      <c r="Y55" s="681"/>
      <c r="Z55" s="681"/>
      <c r="AA55" s="687">
        <f t="shared" si="8"/>
        <v>-23.3</v>
      </c>
      <c r="AB55" s="688">
        <f t="shared" si="9"/>
        <v>0</v>
      </c>
      <c r="AC55" s="683">
        <v>30.5</v>
      </c>
      <c r="AD55" s="681"/>
      <c r="AE55" s="681"/>
      <c r="AF55" s="681"/>
      <c r="AG55" s="687">
        <f t="shared" si="10"/>
        <v>-30.5</v>
      </c>
      <c r="AH55" s="688">
        <f t="shared" si="11"/>
        <v>0</v>
      </c>
      <c r="AI55" s="683">
        <v>30.5</v>
      </c>
      <c r="AJ55" s="681"/>
      <c r="AK55" s="681"/>
      <c r="AL55" s="681"/>
      <c r="AM55" s="687">
        <f t="shared" si="12"/>
        <v>-30.5</v>
      </c>
      <c r="AN55" s="688">
        <f t="shared" si="13"/>
        <v>0</v>
      </c>
      <c r="AO55" s="687">
        <f t="shared" si="14"/>
        <v>0</v>
      </c>
      <c r="AP55" s="681"/>
      <c r="AQ55" s="687">
        <f t="shared" si="15"/>
        <v>0</v>
      </c>
      <c r="AR55" s="681"/>
      <c r="AS55" s="687">
        <f t="shared" si="16"/>
        <v>0</v>
      </c>
      <c r="AT55" s="688" t="str">
        <f t="shared" si="17"/>
        <v>-</v>
      </c>
      <c r="AU55" s="683">
        <v>0</v>
      </c>
      <c r="AV55" s="681"/>
      <c r="AW55" s="681"/>
      <c r="AX55" s="681"/>
      <c r="AY55" s="687">
        <f t="shared" si="18"/>
        <v>0</v>
      </c>
      <c r="AZ55" s="688" t="str">
        <f t="shared" si="19"/>
        <v>-</v>
      </c>
      <c r="BA55" s="683">
        <v>0</v>
      </c>
      <c r="BB55" s="681"/>
      <c r="BC55" s="681"/>
      <c r="BD55" s="681"/>
      <c r="BE55" s="687">
        <f t="shared" si="20"/>
        <v>0</v>
      </c>
      <c r="BF55" s="688" t="str">
        <f t="shared" si="21"/>
        <v>-</v>
      </c>
      <c r="BG55" s="683">
        <v>0</v>
      </c>
      <c r="BH55" s="681"/>
      <c r="BI55" s="681"/>
      <c r="BJ55" s="681"/>
      <c r="BK55" s="687">
        <f t="shared" si="22"/>
        <v>0</v>
      </c>
      <c r="BL55" s="688" t="str">
        <f t="shared" si="23"/>
        <v>-</v>
      </c>
      <c r="BM55" s="687">
        <f t="shared" si="24"/>
        <v>0</v>
      </c>
      <c r="BN55" s="681"/>
      <c r="BO55" s="687">
        <f t="shared" si="25"/>
        <v>0</v>
      </c>
      <c r="BP55" s="681"/>
      <c r="BQ55" s="687">
        <f t="shared" si="26"/>
        <v>0</v>
      </c>
      <c r="BR55" s="688" t="str">
        <f t="shared" si="27"/>
        <v>-</v>
      </c>
      <c r="BS55" s="683">
        <v>0</v>
      </c>
      <c r="BT55" s="681"/>
      <c r="BU55" s="681"/>
      <c r="BV55" s="681"/>
      <c r="BW55" s="687">
        <f t="shared" si="28"/>
        <v>0</v>
      </c>
      <c r="BX55" s="688" t="str">
        <f t="shared" si="29"/>
        <v>-</v>
      </c>
      <c r="BY55" s="683">
        <v>0</v>
      </c>
      <c r="BZ55" s="681"/>
      <c r="CA55" s="681"/>
      <c r="CB55" s="681"/>
      <c r="CC55" s="687">
        <f t="shared" si="30"/>
        <v>0</v>
      </c>
      <c r="CD55" s="688" t="str">
        <f t="shared" si="31"/>
        <v>-</v>
      </c>
      <c r="CE55" s="683">
        <v>0</v>
      </c>
      <c r="CF55" s="681"/>
      <c r="CG55" s="681"/>
      <c r="CH55" s="681"/>
      <c r="CI55" s="687">
        <f t="shared" si="32"/>
        <v>0</v>
      </c>
      <c r="CJ55" s="688" t="str">
        <f t="shared" si="33"/>
        <v>-</v>
      </c>
      <c r="CK55" s="687">
        <f t="shared" si="34"/>
        <v>0</v>
      </c>
      <c r="CL55" s="681"/>
      <c r="CM55" s="687">
        <f t="shared" si="35"/>
        <v>0</v>
      </c>
      <c r="CN55" s="681"/>
      <c r="CO55" s="687">
        <f t="shared" si="36"/>
        <v>0</v>
      </c>
      <c r="CP55" s="688" t="str">
        <f t="shared" si="37"/>
        <v>-</v>
      </c>
      <c r="CQ55" s="683">
        <v>0</v>
      </c>
      <c r="CR55" s="681"/>
      <c r="CS55" s="681"/>
      <c r="CT55" s="681"/>
      <c r="CU55" s="687">
        <f t="shared" si="38"/>
        <v>0</v>
      </c>
      <c r="CV55" s="688" t="str">
        <f t="shared" si="39"/>
        <v>-</v>
      </c>
      <c r="CW55" s="683">
        <v>0</v>
      </c>
      <c r="CX55" s="681"/>
      <c r="CY55" s="681"/>
      <c r="CZ55" s="681"/>
      <c r="DA55" s="687">
        <f t="shared" si="40"/>
        <v>0</v>
      </c>
      <c r="DB55" s="688" t="str">
        <f t="shared" si="41"/>
        <v>-</v>
      </c>
      <c r="DC55" s="683">
        <v>0</v>
      </c>
      <c r="DD55" s="681"/>
      <c r="DE55" s="681"/>
      <c r="DF55" s="681"/>
      <c r="DG55" s="687">
        <f t="shared" si="42"/>
        <v>0</v>
      </c>
      <c r="DH55" s="688" t="str">
        <f t="shared" si="43"/>
        <v>-</v>
      </c>
    </row>
    <row r="56" spans="1:112" ht="20.100000000000001" customHeight="1" outlineLevel="1">
      <c r="A56" s="49" t="s">
        <v>3934</v>
      </c>
      <c r="B56" s="65" t="s">
        <v>3935</v>
      </c>
      <c r="C56" s="652" t="s">
        <v>3234</v>
      </c>
      <c r="D56" s="124" t="s">
        <v>3934</v>
      </c>
      <c r="E56" s="528" t="s">
        <v>3936</v>
      </c>
      <c r="F56" s="528"/>
      <c r="G56" s="529"/>
      <c r="H56" s="530"/>
      <c r="I56" s="530"/>
      <c r="J56" s="206" t="s">
        <v>883</v>
      </c>
      <c r="K56" s="687">
        <f t="shared" si="0"/>
        <v>0</v>
      </c>
      <c r="L56" s="681"/>
      <c r="M56" s="687">
        <f t="shared" si="1"/>
        <v>0</v>
      </c>
      <c r="N56" s="681"/>
      <c r="O56" s="687">
        <f t="shared" si="2"/>
        <v>0</v>
      </c>
      <c r="P56" s="688" t="str">
        <f t="shared" si="3"/>
        <v>-</v>
      </c>
      <c r="Q56" s="687">
        <f t="shared" si="4"/>
        <v>0</v>
      </c>
      <c r="R56" s="681"/>
      <c r="S56" s="687">
        <f t="shared" si="5"/>
        <v>0</v>
      </c>
      <c r="T56" s="681"/>
      <c r="U56" s="687">
        <f t="shared" si="6"/>
        <v>0</v>
      </c>
      <c r="V56" s="688" t="str">
        <f t="shared" si="7"/>
        <v>-</v>
      </c>
      <c r="W56" s="681"/>
      <c r="X56" s="681"/>
      <c r="Y56" s="681"/>
      <c r="Z56" s="681"/>
      <c r="AA56" s="687">
        <f t="shared" si="8"/>
        <v>0</v>
      </c>
      <c r="AB56" s="688" t="str">
        <f t="shared" si="9"/>
        <v>-</v>
      </c>
      <c r="AC56" s="681"/>
      <c r="AD56" s="681"/>
      <c r="AE56" s="681"/>
      <c r="AF56" s="681"/>
      <c r="AG56" s="687">
        <f t="shared" si="10"/>
        <v>0</v>
      </c>
      <c r="AH56" s="688" t="str">
        <f t="shared" si="11"/>
        <v>-</v>
      </c>
      <c r="AI56" s="681"/>
      <c r="AJ56" s="681"/>
      <c r="AK56" s="681"/>
      <c r="AL56" s="681"/>
      <c r="AM56" s="687">
        <f t="shared" si="12"/>
        <v>0</v>
      </c>
      <c r="AN56" s="688" t="str">
        <f t="shared" si="13"/>
        <v>-</v>
      </c>
      <c r="AO56" s="687">
        <f t="shared" si="14"/>
        <v>0</v>
      </c>
      <c r="AP56" s="681"/>
      <c r="AQ56" s="687">
        <f t="shared" si="15"/>
        <v>0</v>
      </c>
      <c r="AR56" s="681"/>
      <c r="AS56" s="687">
        <f t="shared" si="16"/>
        <v>0</v>
      </c>
      <c r="AT56" s="688" t="str">
        <f t="shared" si="17"/>
        <v>-</v>
      </c>
      <c r="AU56" s="681"/>
      <c r="AV56" s="681"/>
      <c r="AW56" s="681"/>
      <c r="AX56" s="681"/>
      <c r="AY56" s="687">
        <f t="shared" si="18"/>
        <v>0</v>
      </c>
      <c r="AZ56" s="688" t="str">
        <f t="shared" si="19"/>
        <v>-</v>
      </c>
      <c r="BA56" s="681"/>
      <c r="BB56" s="681"/>
      <c r="BC56" s="681"/>
      <c r="BD56" s="681"/>
      <c r="BE56" s="687">
        <f t="shared" si="20"/>
        <v>0</v>
      </c>
      <c r="BF56" s="688" t="str">
        <f t="shared" si="21"/>
        <v>-</v>
      </c>
      <c r="BG56" s="681"/>
      <c r="BH56" s="681"/>
      <c r="BI56" s="681"/>
      <c r="BJ56" s="681"/>
      <c r="BK56" s="687">
        <f t="shared" si="22"/>
        <v>0</v>
      </c>
      <c r="BL56" s="688" t="str">
        <f t="shared" si="23"/>
        <v>-</v>
      </c>
      <c r="BM56" s="687">
        <f t="shared" si="24"/>
        <v>0</v>
      </c>
      <c r="BN56" s="681"/>
      <c r="BO56" s="687">
        <f t="shared" si="25"/>
        <v>0</v>
      </c>
      <c r="BP56" s="681"/>
      <c r="BQ56" s="687">
        <f t="shared" si="26"/>
        <v>0</v>
      </c>
      <c r="BR56" s="688" t="str">
        <f t="shared" si="27"/>
        <v>-</v>
      </c>
      <c r="BS56" s="681"/>
      <c r="BT56" s="681"/>
      <c r="BU56" s="681"/>
      <c r="BV56" s="681"/>
      <c r="BW56" s="687">
        <f t="shared" si="28"/>
        <v>0</v>
      </c>
      <c r="BX56" s="688" t="str">
        <f t="shared" si="29"/>
        <v>-</v>
      </c>
      <c r="BY56" s="681"/>
      <c r="BZ56" s="681"/>
      <c r="CA56" s="681"/>
      <c r="CB56" s="681"/>
      <c r="CC56" s="687">
        <f t="shared" si="30"/>
        <v>0</v>
      </c>
      <c r="CD56" s="688" t="str">
        <f t="shared" si="31"/>
        <v>-</v>
      </c>
      <c r="CE56" s="681"/>
      <c r="CF56" s="681"/>
      <c r="CG56" s="681"/>
      <c r="CH56" s="681"/>
      <c r="CI56" s="687">
        <f t="shared" si="32"/>
        <v>0</v>
      </c>
      <c r="CJ56" s="688" t="str">
        <f t="shared" si="33"/>
        <v>-</v>
      </c>
      <c r="CK56" s="687">
        <f t="shared" si="34"/>
        <v>0</v>
      </c>
      <c r="CL56" s="681"/>
      <c r="CM56" s="687">
        <f t="shared" si="35"/>
        <v>0</v>
      </c>
      <c r="CN56" s="681"/>
      <c r="CO56" s="687">
        <f t="shared" si="36"/>
        <v>0</v>
      </c>
      <c r="CP56" s="688" t="str">
        <f t="shared" si="37"/>
        <v>-</v>
      </c>
      <c r="CQ56" s="681"/>
      <c r="CR56" s="681"/>
      <c r="CS56" s="681"/>
      <c r="CT56" s="681"/>
      <c r="CU56" s="687">
        <f t="shared" si="38"/>
        <v>0</v>
      </c>
      <c r="CV56" s="688" t="str">
        <f t="shared" si="39"/>
        <v>-</v>
      </c>
      <c r="CW56" s="681"/>
      <c r="CX56" s="681"/>
      <c r="CY56" s="681"/>
      <c r="CZ56" s="681"/>
      <c r="DA56" s="687">
        <f t="shared" si="40"/>
        <v>0</v>
      </c>
      <c r="DB56" s="688" t="str">
        <f t="shared" si="41"/>
        <v>-</v>
      </c>
      <c r="DC56" s="681"/>
      <c r="DD56" s="681"/>
      <c r="DE56" s="681"/>
      <c r="DF56" s="681"/>
      <c r="DG56" s="687">
        <f t="shared" si="42"/>
        <v>0</v>
      </c>
      <c r="DH56" s="688" t="str">
        <f t="shared" si="43"/>
        <v>-</v>
      </c>
    </row>
    <row r="57" spans="1:112" ht="20.100000000000001" customHeight="1" outlineLevel="1">
      <c r="A57" s="210" t="s">
        <v>3937</v>
      </c>
      <c r="B57" s="65" t="s">
        <v>3938</v>
      </c>
      <c r="C57" s="75"/>
      <c r="D57" s="638" t="s">
        <v>3937</v>
      </c>
      <c r="E57" s="528">
        <v>100330733</v>
      </c>
      <c r="F57" s="528"/>
      <c r="G57" s="529"/>
      <c r="H57" s="530" t="s">
        <v>3939</v>
      </c>
      <c r="I57" s="530"/>
      <c r="J57" s="206" t="s">
        <v>883</v>
      </c>
      <c r="K57" s="687">
        <f t="shared" si="0"/>
        <v>-5.3290705182007514E-15</v>
      </c>
      <c r="L57" s="681"/>
      <c r="M57" s="687">
        <f t="shared" si="1"/>
        <v>0</v>
      </c>
      <c r="N57" s="681"/>
      <c r="O57" s="687">
        <f t="shared" si="2"/>
        <v>5.3290705182007514E-15</v>
      </c>
      <c r="P57" s="688">
        <f t="shared" si="3"/>
        <v>0</v>
      </c>
      <c r="Q57" s="687">
        <f t="shared" si="4"/>
        <v>1.7763568394002505E-15</v>
      </c>
      <c r="R57" s="681"/>
      <c r="S57" s="687">
        <f t="shared" si="5"/>
        <v>0</v>
      </c>
      <c r="T57" s="681"/>
      <c r="U57" s="687">
        <f t="shared" si="6"/>
        <v>-1.7763568394002505E-15</v>
      </c>
      <c r="V57" s="688">
        <f t="shared" si="7"/>
        <v>0</v>
      </c>
      <c r="W57" s="687">
        <f>W16-W38-W44-W31</f>
        <v>0</v>
      </c>
      <c r="X57" s="681"/>
      <c r="Y57" s="687">
        <f>Y16-Y38-Y44-Y31</f>
        <v>0</v>
      </c>
      <c r="Z57" s="681"/>
      <c r="AA57" s="687">
        <f t="shared" si="8"/>
        <v>0</v>
      </c>
      <c r="AB57" s="688" t="str">
        <f t="shared" si="9"/>
        <v>-</v>
      </c>
      <c r="AC57" s="687">
        <f>AC16-AC38-AC44-AC31</f>
        <v>1.7763568394002505E-15</v>
      </c>
      <c r="AD57" s="681"/>
      <c r="AE57" s="687">
        <f>AE16-AE38-AE44-AE31</f>
        <v>0</v>
      </c>
      <c r="AF57" s="681"/>
      <c r="AG57" s="687">
        <f t="shared" si="10"/>
        <v>-1.7763568394002505E-15</v>
      </c>
      <c r="AH57" s="688">
        <f t="shared" si="11"/>
        <v>0</v>
      </c>
      <c r="AI57" s="687">
        <f>AI16-AI38-AI44-AI31</f>
        <v>0</v>
      </c>
      <c r="AJ57" s="681"/>
      <c r="AK57" s="687">
        <f>AK16-AK38-AK44-AK31</f>
        <v>0</v>
      </c>
      <c r="AL57" s="681"/>
      <c r="AM57" s="687">
        <f t="shared" si="12"/>
        <v>0</v>
      </c>
      <c r="AN57" s="688" t="str">
        <f t="shared" si="13"/>
        <v>-</v>
      </c>
      <c r="AO57" s="687">
        <f t="shared" si="14"/>
        <v>-1.7763568394002505E-15</v>
      </c>
      <c r="AP57" s="681"/>
      <c r="AQ57" s="687">
        <f t="shared" si="15"/>
        <v>0</v>
      </c>
      <c r="AR57" s="681"/>
      <c r="AS57" s="687">
        <f t="shared" si="16"/>
        <v>1.7763568394002505E-15</v>
      </c>
      <c r="AT57" s="688">
        <f t="shared" si="17"/>
        <v>0</v>
      </c>
      <c r="AU57" s="687">
        <f>AU16-AU38-AU44-AU31</f>
        <v>-1.7763568394002505E-15</v>
      </c>
      <c r="AV57" s="681"/>
      <c r="AW57" s="687">
        <f>AW16-AW38-AW44-AW31</f>
        <v>0</v>
      </c>
      <c r="AX57" s="681"/>
      <c r="AY57" s="687">
        <f t="shared" si="18"/>
        <v>1.7763568394002505E-15</v>
      </c>
      <c r="AZ57" s="688">
        <f t="shared" si="19"/>
        <v>0</v>
      </c>
      <c r="BA57" s="687">
        <f>BA16-BA38-BA44-BA31</f>
        <v>0</v>
      </c>
      <c r="BB57" s="681"/>
      <c r="BC57" s="687">
        <f>BC16-BC38-BC44-BC31</f>
        <v>0</v>
      </c>
      <c r="BD57" s="681"/>
      <c r="BE57" s="687">
        <f t="shared" si="20"/>
        <v>0</v>
      </c>
      <c r="BF57" s="688" t="str">
        <f t="shared" si="21"/>
        <v>-</v>
      </c>
      <c r="BG57" s="687">
        <f>BG16-BG38-BG44-BG31</f>
        <v>0</v>
      </c>
      <c r="BH57" s="681"/>
      <c r="BI57" s="687">
        <f>BI16-BI38-BI44-BI31</f>
        <v>0</v>
      </c>
      <c r="BJ57" s="681"/>
      <c r="BK57" s="687">
        <f t="shared" si="22"/>
        <v>0</v>
      </c>
      <c r="BL57" s="688" t="str">
        <f t="shared" si="23"/>
        <v>-</v>
      </c>
      <c r="BM57" s="687">
        <f t="shared" si="24"/>
        <v>-3.5527136788005009E-15</v>
      </c>
      <c r="BN57" s="681"/>
      <c r="BO57" s="687">
        <f t="shared" si="25"/>
        <v>0</v>
      </c>
      <c r="BP57" s="681"/>
      <c r="BQ57" s="687">
        <f t="shared" si="26"/>
        <v>3.5527136788005009E-15</v>
      </c>
      <c r="BR57" s="688">
        <f t="shared" si="27"/>
        <v>0</v>
      </c>
      <c r="BS57" s="687">
        <f>BS16-BS38-BS44-BS31</f>
        <v>-1.7763568394002505E-15</v>
      </c>
      <c r="BT57" s="681"/>
      <c r="BU57" s="687">
        <f>BU16-BU38-BU44-BU31</f>
        <v>0</v>
      </c>
      <c r="BV57" s="681"/>
      <c r="BW57" s="687">
        <f t="shared" si="28"/>
        <v>1.7763568394002505E-15</v>
      </c>
      <c r="BX57" s="688">
        <f t="shared" si="29"/>
        <v>0</v>
      </c>
      <c r="BY57" s="687">
        <f>BY16-BY38-BY44-BY31</f>
        <v>-1.7763568394002505E-15</v>
      </c>
      <c r="BZ57" s="681"/>
      <c r="CA57" s="687">
        <f>CA16-CA38-CA44-CA31</f>
        <v>0</v>
      </c>
      <c r="CB57" s="681"/>
      <c r="CC57" s="687">
        <f t="shared" si="30"/>
        <v>1.7763568394002505E-15</v>
      </c>
      <c r="CD57" s="688">
        <f t="shared" si="31"/>
        <v>0</v>
      </c>
      <c r="CE57" s="687">
        <f>CE16-CE38-CE44-CE31</f>
        <v>0</v>
      </c>
      <c r="CF57" s="681"/>
      <c r="CG57" s="687">
        <f>CG16-CG38-CG44-CG31</f>
        <v>0</v>
      </c>
      <c r="CH57" s="681"/>
      <c r="CI57" s="687">
        <f t="shared" si="32"/>
        <v>0</v>
      </c>
      <c r="CJ57" s="688" t="str">
        <f t="shared" si="33"/>
        <v>-</v>
      </c>
      <c r="CK57" s="687">
        <f t="shared" si="34"/>
        <v>-1.7763568394002505E-15</v>
      </c>
      <c r="CL57" s="681"/>
      <c r="CM57" s="687">
        <f t="shared" si="35"/>
        <v>0</v>
      </c>
      <c r="CN57" s="681"/>
      <c r="CO57" s="687">
        <f t="shared" si="36"/>
        <v>1.7763568394002505E-15</v>
      </c>
      <c r="CP57" s="688">
        <f t="shared" si="37"/>
        <v>0</v>
      </c>
      <c r="CQ57" s="687">
        <f>CQ16-CQ38-CQ44-CQ31</f>
        <v>0</v>
      </c>
      <c r="CR57" s="681"/>
      <c r="CS57" s="687">
        <f>CS16-CS38-CS44-CS31</f>
        <v>0</v>
      </c>
      <c r="CT57" s="681"/>
      <c r="CU57" s="687">
        <f t="shared" si="38"/>
        <v>0</v>
      </c>
      <c r="CV57" s="688" t="str">
        <f t="shared" si="39"/>
        <v>-</v>
      </c>
      <c r="CW57" s="687">
        <f>CW16-CW38-CW44-CW31</f>
        <v>0</v>
      </c>
      <c r="CX57" s="681"/>
      <c r="CY57" s="687">
        <f>CY16-CY38-CY44-CY31</f>
        <v>0</v>
      </c>
      <c r="CZ57" s="681"/>
      <c r="DA57" s="687">
        <f t="shared" si="40"/>
        <v>0</v>
      </c>
      <c r="DB57" s="688" t="str">
        <f t="shared" si="41"/>
        <v>-</v>
      </c>
      <c r="DC57" s="687">
        <f>DC16-DC38-DC44-DC31</f>
        <v>-1.7763568394002505E-15</v>
      </c>
      <c r="DD57" s="681"/>
      <c r="DE57" s="687">
        <f>DE16-DE38-DE44-DE31</f>
        <v>0</v>
      </c>
      <c r="DF57" s="681"/>
      <c r="DG57" s="687">
        <f t="shared" si="42"/>
        <v>1.7763568394002505E-15</v>
      </c>
      <c r="DH57" s="688">
        <f t="shared" si="43"/>
        <v>0</v>
      </c>
    </row>
    <row r="58" spans="1:112" ht="20.100000000000001" customHeight="1" outlineLevel="1">
      <c r="A58" s="210" t="s">
        <v>3940</v>
      </c>
      <c r="B58" s="65" t="s">
        <v>3941</v>
      </c>
      <c r="C58" s="220"/>
      <c r="D58" s="221" t="s">
        <v>3942</v>
      </c>
      <c r="E58" s="528">
        <v>100330734</v>
      </c>
      <c r="F58" s="528"/>
      <c r="G58" s="529"/>
      <c r="H58" s="530" t="s">
        <v>3943</v>
      </c>
      <c r="I58" s="530"/>
      <c r="J58" s="206" t="s">
        <v>883</v>
      </c>
      <c r="K58" s="687">
        <f t="shared" si="0"/>
        <v>-3.8857805861880479E-16</v>
      </c>
      <c r="L58" s="681"/>
      <c r="M58" s="687">
        <f t="shared" si="1"/>
        <v>0</v>
      </c>
      <c r="N58" s="681"/>
      <c r="O58" s="687">
        <f t="shared" si="2"/>
        <v>3.8857805861880479E-16</v>
      </c>
      <c r="P58" s="688">
        <f t="shared" si="3"/>
        <v>0</v>
      </c>
      <c r="Q58" s="687">
        <f t="shared" si="4"/>
        <v>-1.1102230246251565E-16</v>
      </c>
      <c r="R58" s="681"/>
      <c r="S58" s="687">
        <f t="shared" si="5"/>
        <v>0</v>
      </c>
      <c r="T58" s="681"/>
      <c r="U58" s="687">
        <f t="shared" si="6"/>
        <v>1.1102230246251565E-16</v>
      </c>
      <c r="V58" s="688">
        <f t="shared" si="7"/>
        <v>0</v>
      </c>
      <c r="W58" s="687">
        <f>W18-W41-W46-W32</f>
        <v>-2.7755575615628914E-17</v>
      </c>
      <c r="X58" s="681"/>
      <c r="Y58" s="687">
        <f>Y18-Y41-Y46-Y32</f>
        <v>0</v>
      </c>
      <c r="Z58" s="681"/>
      <c r="AA58" s="687">
        <f t="shared" si="8"/>
        <v>2.7755575615628914E-17</v>
      </c>
      <c r="AB58" s="688">
        <f t="shared" si="9"/>
        <v>0</v>
      </c>
      <c r="AC58" s="687">
        <f>AC18-AC41-AC46-AC32</f>
        <v>-2.7755575615628914E-17</v>
      </c>
      <c r="AD58" s="681"/>
      <c r="AE58" s="687">
        <f>AE18-AE41-AE46-AE32</f>
        <v>0</v>
      </c>
      <c r="AF58" s="681"/>
      <c r="AG58" s="687">
        <f t="shared" si="10"/>
        <v>2.7755575615628914E-17</v>
      </c>
      <c r="AH58" s="688">
        <f t="shared" si="11"/>
        <v>0</v>
      </c>
      <c r="AI58" s="687">
        <f>AI18-AI41-AI46-AI32</f>
        <v>-5.5511151231257827E-17</v>
      </c>
      <c r="AJ58" s="681"/>
      <c r="AK58" s="687">
        <f>AK18-AK41-AK46-AK32</f>
        <v>0</v>
      </c>
      <c r="AL58" s="681"/>
      <c r="AM58" s="687">
        <f t="shared" si="12"/>
        <v>5.5511151231257827E-17</v>
      </c>
      <c r="AN58" s="688">
        <f t="shared" si="13"/>
        <v>0</v>
      </c>
      <c r="AO58" s="687">
        <f t="shared" si="14"/>
        <v>-1.1102230246251565E-16</v>
      </c>
      <c r="AP58" s="681"/>
      <c r="AQ58" s="687">
        <f t="shared" si="15"/>
        <v>0</v>
      </c>
      <c r="AR58" s="681"/>
      <c r="AS58" s="687">
        <f t="shared" si="16"/>
        <v>1.1102230246251565E-16</v>
      </c>
      <c r="AT58" s="688">
        <f t="shared" si="17"/>
        <v>0</v>
      </c>
      <c r="AU58" s="687">
        <f>AU18-AU41-AU46-AU32</f>
        <v>-5.5511151231257827E-17</v>
      </c>
      <c r="AV58" s="681"/>
      <c r="AW58" s="687">
        <f>AW18-AW41-AW46-AW32</f>
        <v>0</v>
      </c>
      <c r="AX58" s="681"/>
      <c r="AY58" s="687">
        <f t="shared" si="18"/>
        <v>5.5511151231257827E-17</v>
      </c>
      <c r="AZ58" s="688">
        <f t="shared" si="19"/>
        <v>0</v>
      </c>
      <c r="BA58" s="687">
        <f>BA18-BA41-BA46-BA32</f>
        <v>-2.7755575615628914E-17</v>
      </c>
      <c r="BB58" s="681"/>
      <c r="BC58" s="687">
        <f>BC18-BC41-BC46-BC32</f>
        <v>0</v>
      </c>
      <c r="BD58" s="681"/>
      <c r="BE58" s="687">
        <f t="shared" si="20"/>
        <v>2.7755575615628914E-17</v>
      </c>
      <c r="BF58" s="688">
        <f t="shared" si="21"/>
        <v>0</v>
      </c>
      <c r="BG58" s="687">
        <f>BG18-BG41-BG46-BG32</f>
        <v>-2.7755575615628914E-17</v>
      </c>
      <c r="BH58" s="681"/>
      <c r="BI58" s="687">
        <f>BI18-BI41-BI46-BI32</f>
        <v>0</v>
      </c>
      <c r="BJ58" s="681"/>
      <c r="BK58" s="687">
        <f t="shared" si="22"/>
        <v>2.7755575615628914E-17</v>
      </c>
      <c r="BL58" s="688">
        <f t="shared" si="23"/>
        <v>0</v>
      </c>
      <c r="BM58" s="687">
        <f t="shared" si="24"/>
        <v>-5.5511151231257827E-17</v>
      </c>
      <c r="BN58" s="681"/>
      <c r="BO58" s="687">
        <f t="shared" si="25"/>
        <v>0</v>
      </c>
      <c r="BP58" s="681"/>
      <c r="BQ58" s="687">
        <f t="shared" si="26"/>
        <v>5.5511151231257827E-17</v>
      </c>
      <c r="BR58" s="688">
        <f t="shared" si="27"/>
        <v>0</v>
      </c>
      <c r="BS58" s="687">
        <f>BS18-BS41-BS46-BS32</f>
        <v>-5.5511151231257827E-17</v>
      </c>
      <c r="BT58" s="681"/>
      <c r="BU58" s="687">
        <f>BU18-BU41-BU46-BU32</f>
        <v>0</v>
      </c>
      <c r="BV58" s="681"/>
      <c r="BW58" s="687">
        <f t="shared" si="28"/>
        <v>5.5511151231257827E-17</v>
      </c>
      <c r="BX58" s="688">
        <f t="shared" si="29"/>
        <v>0</v>
      </c>
      <c r="BY58" s="687">
        <f>BY18-BY41-BY46-BY32</f>
        <v>2.7755575615628914E-17</v>
      </c>
      <c r="BZ58" s="681"/>
      <c r="CA58" s="687">
        <f>CA18-CA41-CA46-CA32</f>
        <v>0</v>
      </c>
      <c r="CB58" s="681"/>
      <c r="CC58" s="687">
        <f t="shared" si="30"/>
        <v>-2.7755575615628914E-17</v>
      </c>
      <c r="CD58" s="688">
        <f t="shared" si="31"/>
        <v>0</v>
      </c>
      <c r="CE58" s="687">
        <f>CE18-CE41-CE46-CE32</f>
        <v>-2.7755575615628914E-17</v>
      </c>
      <c r="CF58" s="681"/>
      <c r="CG58" s="687">
        <f>CG18-CG41-CG46-CG32</f>
        <v>0</v>
      </c>
      <c r="CH58" s="681"/>
      <c r="CI58" s="687">
        <f t="shared" si="32"/>
        <v>2.7755575615628914E-17</v>
      </c>
      <c r="CJ58" s="688">
        <f t="shared" si="33"/>
        <v>0</v>
      </c>
      <c r="CK58" s="687">
        <f t="shared" si="34"/>
        <v>-1.1102230246251565E-16</v>
      </c>
      <c r="CL58" s="681"/>
      <c r="CM58" s="687">
        <f t="shared" si="35"/>
        <v>0</v>
      </c>
      <c r="CN58" s="681"/>
      <c r="CO58" s="687">
        <f t="shared" si="36"/>
        <v>1.1102230246251565E-16</v>
      </c>
      <c r="CP58" s="688">
        <f t="shared" si="37"/>
        <v>0</v>
      </c>
      <c r="CQ58" s="687">
        <f>CQ18-CQ41-CQ46-CQ32</f>
        <v>-5.5511151231257827E-17</v>
      </c>
      <c r="CR58" s="681"/>
      <c r="CS58" s="687">
        <f>CS18-CS41-CS46-CS32</f>
        <v>0</v>
      </c>
      <c r="CT58" s="681"/>
      <c r="CU58" s="687">
        <f t="shared" si="38"/>
        <v>5.5511151231257827E-17</v>
      </c>
      <c r="CV58" s="688">
        <f t="shared" si="39"/>
        <v>0</v>
      </c>
      <c r="CW58" s="687">
        <f>CW18-CW41-CW46-CW32</f>
        <v>-2.7755575615628914E-17</v>
      </c>
      <c r="CX58" s="681"/>
      <c r="CY58" s="687">
        <f>CY18-CY41-CY46-CY32</f>
        <v>0</v>
      </c>
      <c r="CZ58" s="681"/>
      <c r="DA58" s="687">
        <f t="shared" si="40"/>
        <v>2.7755575615628914E-17</v>
      </c>
      <c r="DB58" s="688">
        <f t="shared" si="41"/>
        <v>0</v>
      </c>
      <c r="DC58" s="687">
        <f>DC18-DC41-DC46-DC32</f>
        <v>-2.7755575615628914E-17</v>
      </c>
      <c r="DD58" s="681"/>
      <c r="DE58" s="687">
        <f>DE18-DE41-DE46-DE32</f>
        <v>0</v>
      </c>
      <c r="DF58" s="681"/>
      <c r="DG58" s="687">
        <f t="shared" si="42"/>
        <v>2.7755575615628914E-17</v>
      </c>
      <c r="DH58" s="688">
        <f t="shared" si="43"/>
        <v>0</v>
      </c>
    </row>
    <row r="59" spans="1:112" ht="20.100000000000001" customHeight="1" outlineLevel="1">
      <c r="A59" s="222"/>
      <c r="B59" s="65"/>
      <c r="C59" s="223"/>
      <c r="D59" s="221" t="s">
        <v>3944</v>
      </c>
      <c r="E59" s="528"/>
      <c r="F59" s="528"/>
      <c r="G59" s="529"/>
      <c r="H59" s="530"/>
      <c r="I59" s="530"/>
      <c r="J59" s="608" t="s">
        <v>883</v>
      </c>
    </row>
    <row r="60" spans="1:112" s="224" customFormat="1" ht="20.100000000000001" customHeight="1" outlineLevel="1">
      <c r="A60" s="225"/>
      <c r="B60" s="226"/>
      <c r="C60" s="226"/>
      <c r="D60" s="227" t="s">
        <v>3945</v>
      </c>
      <c r="E60" s="227"/>
      <c r="F60" s="227"/>
      <c r="G60" s="227"/>
      <c r="H60" s="227"/>
      <c r="I60" s="227"/>
      <c r="J60" s="228"/>
    </row>
    <row r="61" spans="1:112" s="229" customFormat="1" ht="19.5" customHeight="1">
      <c r="A61" s="230"/>
      <c r="B61" s="231"/>
      <c r="C61" s="232"/>
      <c r="D61" s="233" t="s">
        <v>3946</v>
      </c>
      <c r="E61" s="233"/>
      <c r="F61" s="233"/>
      <c r="G61" s="233"/>
      <c r="H61" s="233"/>
      <c r="I61" s="233"/>
      <c r="J61" s="234"/>
    </row>
    <row r="62" spans="1:112" s="235" customFormat="1" ht="19.5" customHeight="1">
      <c r="A62" s="199"/>
      <c r="B62" s="236"/>
      <c r="C62" s="237"/>
      <c r="D62" s="238" t="s">
        <v>3947</v>
      </c>
      <c r="E62" s="238"/>
      <c r="F62" s="238"/>
      <c r="G62" s="238"/>
      <c r="H62" s="238"/>
      <c r="I62" s="238"/>
      <c r="J62" s="239"/>
    </row>
    <row r="63" spans="1:112" s="17" customFormat="1" ht="19.5" customHeight="1">
      <c r="A63" s="240"/>
      <c r="B63" s="241"/>
      <c r="C63" s="242"/>
      <c r="D63" s="243" t="s">
        <v>3948</v>
      </c>
      <c r="E63" s="243"/>
      <c r="F63" s="243"/>
      <c r="G63" s="243"/>
      <c r="H63" s="243"/>
      <c r="I63" s="243"/>
      <c r="J63" s="136"/>
    </row>
    <row r="64" spans="1:112">
      <c r="D64" s="244"/>
      <c r="E64" s="244"/>
      <c r="F64" s="244"/>
      <c r="G64" s="244"/>
      <c r="H64" s="244"/>
      <c r="I64" s="244"/>
    </row>
    <row r="65" spans="2:10">
      <c r="B65" s="83"/>
      <c r="C65" s="39"/>
      <c r="D65" s="245" t="s">
        <v>3949</v>
      </c>
      <c r="E65" s="378"/>
      <c r="F65" s="533"/>
      <c r="G65" s="533"/>
      <c r="H65" s="378"/>
      <c r="I65" s="533"/>
      <c r="J65" s="278" t="s">
        <v>186</v>
      </c>
    </row>
    <row r="66" spans="2:10">
      <c r="B66" s="83"/>
      <c r="C66" s="39"/>
      <c r="D66" s="246" t="s">
        <v>3950</v>
      </c>
      <c r="E66" s="379"/>
      <c r="F66" s="534"/>
      <c r="G66" s="534"/>
      <c r="H66" s="379"/>
      <c r="I66" s="534"/>
      <c r="J66" s="278" t="s">
        <v>186</v>
      </c>
    </row>
    <row r="67" spans="2:10">
      <c r="C67" s="247"/>
      <c r="D67" s="246" t="s">
        <v>3950</v>
      </c>
      <c r="E67" s="379"/>
      <c r="F67" s="534"/>
      <c r="G67" s="534"/>
      <c r="H67" s="379"/>
      <c r="I67" s="534"/>
      <c r="J67" s="38" t="s">
        <v>889</v>
      </c>
    </row>
  </sheetData>
  <mergeCells count="102">
    <mergeCell ref="D48:D49"/>
    <mergeCell ref="L8:L9"/>
    <mergeCell ref="N8:N9"/>
    <mergeCell ref="BP8:BP9"/>
    <mergeCell ref="CY8:CY9"/>
    <mergeCell ref="AL8:AL9"/>
    <mergeCell ref="AF8:AF9"/>
    <mergeCell ref="AX8:AX9"/>
    <mergeCell ref="CF8:CF9"/>
    <mergeCell ref="CH8:CH9"/>
    <mergeCell ref="X8:X9"/>
    <mergeCell ref="D44:D45"/>
    <mergeCell ref="CN8:CN9"/>
    <mergeCell ref="CT8:CT9"/>
    <mergeCell ref="CR8:CR9"/>
    <mergeCell ref="C3:J3"/>
    <mergeCell ref="BA8:BA9"/>
    <mergeCell ref="AC8:AC9"/>
    <mergeCell ref="BM8:BM9"/>
    <mergeCell ref="D46:D47"/>
    <mergeCell ref="CE8:CE9"/>
    <mergeCell ref="CG8:CG9"/>
    <mergeCell ref="BY8:BY9"/>
    <mergeCell ref="AY8:AZ8"/>
    <mergeCell ref="C28:C29"/>
    <mergeCell ref="D28:D29"/>
    <mergeCell ref="I8:I9"/>
    <mergeCell ref="K8:K9"/>
    <mergeCell ref="D42:D43"/>
    <mergeCell ref="Y8:Y9"/>
    <mergeCell ref="AK8:AK9"/>
    <mergeCell ref="AU8:AU9"/>
    <mergeCell ref="AW8:AW9"/>
    <mergeCell ref="BG8:BG9"/>
    <mergeCell ref="AG8:AH8"/>
    <mergeCell ref="BI8:BI9"/>
    <mergeCell ref="DF8:DF9"/>
    <mergeCell ref="CQ8:CQ9"/>
    <mergeCell ref="AA8:AB8"/>
    <mergeCell ref="DC8:DC9"/>
    <mergeCell ref="CC8:CD8"/>
    <mergeCell ref="AM8:AN8"/>
    <mergeCell ref="CO8:CP8"/>
    <mergeCell ref="AP8:AP9"/>
    <mergeCell ref="AR8:AR9"/>
    <mergeCell ref="DA8:DB8"/>
    <mergeCell ref="BB8:BB9"/>
    <mergeCell ref="BD8:BD9"/>
    <mergeCell ref="DD8:DD9"/>
    <mergeCell ref="BH8:BH9"/>
    <mergeCell ref="BJ8:BJ9"/>
    <mergeCell ref="CB8:CB9"/>
    <mergeCell ref="BT8:BT9"/>
    <mergeCell ref="BV8:BV9"/>
    <mergeCell ref="CW8:CW9"/>
    <mergeCell ref="CZ8:CZ9"/>
    <mergeCell ref="DG8:DH8"/>
    <mergeCell ref="O8:P8"/>
    <mergeCell ref="BQ8:BR8"/>
    <mergeCell ref="E7:I7"/>
    <mergeCell ref="H8:H9"/>
    <mergeCell ref="AD8:AD9"/>
    <mergeCell ref="D7:D9"/>
    <mergeCell ref="BN8:BN9"/>
    <mergeCell ref="BZ8:BZ9"/>
    <mergeCell ref="AJ8:AJ9"/>
    <mergeCell ref="J7:J9"/>
    <mergeCell ref="CL8:CL9"/>
    <mergeCell ref="AV8:AV9"/>
    <mergeCell ref="CX8:CX9"/>
    <mergeCell ref="M8:M9"/>
    <mergeCell ref="W8:W9"/>
    <mergeCell ref="BO8:BO9"/>
    <mergeCell ref="AI8:AI9"/>
    <mergeCell ref="CK8:CK9"/>
    <mergeCell ref="U8:V8"/>
    <mergeCell ref="BE8:BF8"/>
    <mergeCell ref="BW8:BX8"/>
    <mergeCell ref="R8:R9"/>
    <mergeCell ref="AO8:AO9"/>
    <mergeCell ref="B7:B9"/>
    <mergeCell ref="CS8:CS9"/>
    <mergeCell ref="BC8:BC9"/>
    <mergeCell ref="CM8:CM9"/>
    <mergeCell ref="DE8:DE9"/>
    <mergeCell ref="CI8:CJ8"/>
    <mergeCell ref="AS8:AT8"/>
    <mergeCell ref="BK8:BL8"/>
    <mergeCell ref="CU8:CV8"/>
    <mergeCell ref="CA8:CA9"/>
    <mergeCell ref="F8:F9"/>
    <mergeCell ref="Z8:Z9"/>
    <mergeCell ref="T8:T9"/>
    <mergeCell ref="E8:E9"/>
    <mergeCell ref="G8:G9"/>
    <mergeCell ref="Q8:Q9"/>
    <mergeCell ref="S8:S9"/>
    <mergeCell ref="BS8:BS9"/>
    <mergeCell ref="BU8:BU9"/>
    <mergeCell ref="C7:C9"/>
    <mergeCell ref="AE8:AE9"/>
    <mergeCell ref="AQ8:AQ9"/>
  </mergeCells>
  <conditionalFormatting sqref="O11:O58 P11:P58 U11:U58 V11:V58 AA11:AA58 AB11:AB58 AG11:AG58 AH11:AH58 AM11:AM58 AN11:AN58 AS11:AS58 AT11:AT58 AY11:AY58 AZ11:AZ58 BE11:BE58 BF11:BF58 BK11:BK58 BL11:BL58 BQ11:BQ58 BR11:BR58 BW11:BW58 BX11:BX58 CC11:CC58 CD11:CD58 CI11:CI58 CJ11:CJ58 CO11:CO58 CP11:CP58 CU11:CU58 CV11:CV58 DA11:DA58 DB11:DB58 DG11:DG58 DH11:DH58">
    <cfRule type="cellIs" dxfId="38" priority="1" operator="equal">
      <formula>0</formula>
    </cfRule>
    <cfRule type="cellIs" dxfId="37" priority="2" operator="lessThan">
      <formula>0</formula>
    </cfRule>
    <cfRule type="cellIs" dxfId="36" priority="3" operator="greaterThan">
      <formula>0</formula>
    </cfRule>
  </conditionalFormatting>
  <conditionalFormatting sqref="L11:L58 N11:N58 R11:R58 T11:T58 X11:X58 Z11:Z58 AD11:AD58 AF11:AF58 AJ11:AJ58 AL11:AL58 AP11:AP58 AR11:AR58 AV11:AV58 AX11:AX58 BB11:BB58 BD11:BD58 BH11:BH58 BJ11:BJ58 BN11:BN58 BP11:BP58 BT11:BT58 BV11:BV58 BZ11:BZ58 CB11:CB58 CF11:CF58 CH11:CH58 CL11:CL58 CN11:CN58 CR11:CR58 CT11:CT58 CX11:CX58 CZ11:CZ58 DD11:DD58 DF11:DF58">
    <cfRule type="cellIs" dxfId="35" priority="4" operator="equal">
      <formula>0</formula>
    </cfRule>
  </conditionalFormatting>
  <pageMargins left="0.7" right="0.17" top="0.28999999999999998" bottom="0.18" header="0.3" footer="0.3"/>
  <pageSetup paperSize="9" scale="24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>
    <tabColor theme="8" tint="0.59999389629810485"/>
    <pageSetUpPr fitToPage="1"/>
  </sheetPr>
  <dimension ref="A1:DH60"/>
  <sheetViews>
    <sheetView topLeftCell="C1" zoomScale="60" zoomScaleNormal="60" zoomScaleSheetLayoutView="5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9.5" outlineLevelRow="1" outlineLevelCol="1"/>
  <cols>
    <col min="1" max="1" width="6.28515625" style="178" hidden="1" customWidth="1" outlineLevel="1"/>
    <col min="2" max="2" width="8.28515625" style="323" hidden="1" customWidth="1" outlineLevel="1"/>
    <col min="3" max="3" width="12.140625" style="179" bestFit="1" customWidth="1" collapsed="1"/>
    <col min="4" max="4" width="67.28515625" style="323" customWidth="1"/>
    <col min="5" max="9" width="26.140625" style="323" customWidth="1" outlineLevel="1"/>
    <col min="10" max="10" width="12.85546875" style="391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15" customHeight="1"/>
    <row r="2" spans="1:112" ht="15" customHeight="1"/>
    <row r="3" spans="1:112" ht="20.25" customHeight="1">
      <c r="C3" s="860" t="s">
        <v>3951</v>
      </c>
      <c r="D3" s="795"/>
      <c r="E3" s="795"/>
      <c r="F3" s="795"/>
      <c r="G3" s="795"/>
      <c r="H3" s="795"/>
      <c r="I3" s="795"/>
      <c r="J3" s="869"/>
    </row>
    <row r="4" spans="1:112" ht="15" customHeight="1"/>
    <row r="5" spans="1:112" ht="19.5" customHeight="1">
      <c r="B5" s="343"/>
      <c r="C5" s="326" t="s">
        <v>3952</v>
      </c>
      <c r="D5" s="343"/>
      <c r="E5" s="343"/>
      <c r="F5" s="343"/>
      <c r="G5" s="343"/>
      <c r="H5" s="343"/>
      <c r="I5" s="343"/>
      <c r="J5" s="734"/>
    </row>
    <row r="6" spans="1:112" ht="20.100000000000001" customHeight="1">
      <c r="B6" s="792" t="s">
        <v>1868</v>
      </c>
      <c r="C6" s="798" t="s">
        <v>2735</v>
      </c>
      <c r="D6" s="861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B8" s="795"/>
      <c r="C8" s="751"/>
      <c r="D8" s="766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643"/>
      <c r="D9" s="654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ht="37.5" customHeight="1">
      <c r="B10" s="65" t="s">
        <v>3953</v>
      </c>
      <c r="C10" s="248" t="s">
        <v>1439</v>
      </c>
      <c r="D10" s="200" t="s">
        <v>3954</v>
      </c>
      <c r="E10" s="528" t="s">
        <v>3370</v>
      </c>
      <c r="F10" s="528"/>
      <c r="G10" s="529"/>
      <c r="H10" s="530" t="s">
        <v>3371</v>
      </c>
      <c r="I10" s="530"/>
      <c r="J10" s="25" t="s">
        <v>883</v>
      </c>
      <c r="K10" s="687">
        <f t="shared" ref="K10:K18" si="0">Q10+AO10+BM10+CK10</f>
        <v>0</v>
      </c>
      <c r="L10" s="681"/>
      <c r="M10" s="687">
        <f t="shared" ref="M10:M18" si="1">S10+AQ10+BO10+CM10</f>
        <v>0</v>
      </c>
      <c r="N10" s="681"/>
      <c r="O10" s="687">
        <f t="shared" ref="O10:O18" si="2">IFERROR(M10-K10,"-")</f>
        <v>0</v>
      </c>
      <c r="P10" s="688" t="str">
        <f t="shared" ref="P10:P18" si="3">IFERROR(M10/K10,"-")</f>
        <v>-</v>
      </c>
      <c r="Q10" s="687">
        <f t="shared" ref="Q10:Q18" si="4">W10+AC10+AI10</f>
        <v>0</v>
      </c>
      <c r="R10" s="681"/>
      <c r="S10" s="687">
        <f t="shared" ref="S10:S18" si="5">Y10+AE10+AK10</f>
        <v>0</v>
      </c>
      <c r="T10" s="681"/>
      <c r="U10" s="687">
        <f t="shared" ref="U10:U18" si="6">IFERROR(S10-Q10,"-")</f>
        <v>0</v>
      </c>
      <c r="V10" s="688" t="str">
        <f t="shared" ref="V10:V18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18" si="8">IFERROR(Y10-W10,"-")</f>
        <v>0</v>
      </c>
      <c r="AB10" s="688" t="str">
        <f t="shared" ref="AB10:AB18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18" si="10">IFERROR(AE10-AC10,"-")</f>
        <v>0</v>
      </c>
      <c r="AH10" s="688" t="str">
        <f t="shared" ref="AH10:AH18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18" si="12">IFERROR(AK10-AI10,"-")</f>
        <v>0</v>
      </c>
      <c r="AN10" s="688" t="str">
        <f t="shared" ref="AN10:AN18" si="13">IFERROR(AK10/AI10,"-")</f>
        <v>-</v>
      </c>
      <c r="AO10" s="687">
        <f t="shared" ref="AO10:AO18" si="14">AU10+BA10+BG10</f>
        <v>0</v>
      </c>
      <c r="AP10" s="681"/>
      <c r="AQ10" s="687">
        <f t="shared" ref="AQ10:AQ18" si="15">AW10+BC10+BI10</f>
        <v>0</v>
      </c>
      <c r="AR10" s="681"/>
      <c r="AS10" s="687">
        <f t="shared" ref="AS10:AS18" si="16">IFERROR(AQ10-AO10,"-")</f>
        <v>0</v>
      </c>
      <c r="AT10" s="688" t="str">
        <f t="shared" ref="AT10:AT18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18" si="18">IFERROR(AW10-AU10,"-")</f>
        <v>0</v>
      </c>
      <c r="AZ10" s="688" t="str">
        <f t="shared" ref="AZ10:AZ18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18" si="20">IFERROR(BC10-BA10,"-")</f>
        <v>0</v>
      </c>
      <c r="BF10" s="688" t="str">
        <f t="shared" ref="BF10:BF18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18" si="22">IFERROR(BI10-BG10,"-")</f>
        <v>0</v>
      </c>
      <c r="BL10" s="688" t="str">
        <f t="shared" ref="BL10:BL18" si="23">IFERROR(BI10/BG10,"-")</f>
        <v>-</v>
      </c>
      <c r="BM10" s="687">
        <f t="shared" ref="BM10:BM18" si="24">BS10+BY10+CE10</f>
        <v>0</v>
      </c>
      <c r="BN10" s="681"/>
      <c r="BO10" s="687">
        <f t="shared" ref="BO10:BO18" si="25">BU10+CA10+CG10</f>
        <v>0</v>
      </c>
      <c r="BP10" s="681"/>
      <c r="BQ10" s="687">
        <f t="shared" ref="BQ10:BQ18" si="26">IFERROR(BO10-BM10,"-")</f>
        <v>0</v>
      </c>
      <c r="BR10" s="688" t="str">
        <f t="shared" ref="BR10:BR18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18" si="28">IFERROR(BU10-BS10,"-")</f>
        <v>0</v>
      </c>
      <c r="BX10" s="688" t="str">
        <f t="shared" ref="BX10:BX18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18" si="30">IFERROR(CA10-BY10,"-")</f>
        <v>0</v>
      </c>
      <c r="CD10" s="688" t="str">
        <f t="shared" ref="CD10:CD18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18" si="32">IFERROR(CG10-CE10,"-")</f>
        <v>0</v>
      </c>
      <c r="CJ10" s="688" t="str">
        <f t="shared" ref="CJ10:CJ18" si="33">IFERROR(CG10/CE10,"-")</f>
        <v>-</v>
      </c>
      <c r="CK10" s="687">
        <f t="shared" ref="CK10:CK18" si="34">CQ10+CW10+DC10</f>
        <v>0</v>
      </c>
      <c r="CL10" s="681"/>
      <c r="CM10" s="687">
        <f t="shared" ref="CM10:CM18" si="35">CS10+CY10+DE10</f>
        <v>0</v>
      </c>
      <c r="CN10" s="681"/>
      <c r="CO10" s="687">
        <f t="shared" ref="CO10:CO18" si="36">IFERROR(CM10-CK10,"-")</f>
        <v>0</v>
      </c>
      <c r="CP10" s="688" t="str">
        <f t="shared" ref="CP10:CP18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18" si="38">IFERROR(CS10-CQ10,"-")</f>
        <v>0</v>
      </c>
      <c r="CV10" s="688" t="str">
        <f t="shared" ref="CV10:CV18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18" si="40">IFERROR(CY10-CW10,"-")</f>
        <v>0</v>
      </c>
      <c r="DB10" s="688" t="str">
        <f t="shared" ref="DB10:DB18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18" si="42">IFERROR(DE10-DC10,"-")</f>
        <v>0</v>
      </c>
      <c r="DH10" s="688" t="str">
        <f t="shared" ref="DH10:DH18" si="43">IFERROR(DE10/DC10,"-")</f>
        <v>-</v>
      </c>
    </row>
    <row r="11" spans="1:112" ht="18.95" customHeight="1">
      <c r="B11" s="65" t="s">
        <v>3955</v>
      </c>
      <c r="C11" s="87" t="s">
        <v>377</v>
      </c>
      <c r="D11" s="613" t="s">
        <v>3956</v>
      </c>
      <c r="E11" s="528">
        <v>100330015</v>
      </c>
      <c r="F11" s="528"/>
      <c r="G11" s="529"/>
      <c r="H11" s="530" t="s">
        <v>3957</v>
      </c>
      <c r="I11" s="530"/>
      <c r="J11" s="657" t="s">
        <v>883</v>
      </c>
      <c r="K11" s="687">
        <f t="shared" si="0"/>
        <v>65.099999999999994</v>
      </c>
      <c r="L11" s="681"/>
      <c r="M11" s="687">
        <f t="shared" si="1"/>
        <v>0</v>
      </c>
      <c r="N11" s="681"/>
      <c r="O11" s="687">
        <f t="shared" si="2"/>
        <v>-65.099999999999994</v>
      </c>
      <c r="P11" s="688">
        <f t="shared" si="3"/>
        <v>0</v>
      </c>
      <c r="Q11" s="687">
        <f t="shared" si="4"/>
        <v>20.7</v>
      </c>
      <c r="R11" s="681"/>
      <c r="S11" s="687">
        <f t="shared" si="5"/>
        <v>0</v>
      </c>
      <c r="T11" s="681"/>
      <c r="U11" s="687">
        <f t="shared" si="6"/>
        <v>-20.7</v>
      </c>
      <c r="V11" s="688">
        <f t="shared" si="7"/>
        <v>0</v>
      </c>
      <c r="W11" s="687">
        <f>SUM(W12:W15)</f>
        <v>7.1999999999999993</v>
      </c>
      <c r="X11" s="681"/>
      <c r="Y11" s="687">
        <f>SUM(Y12:Y15)</f>
        <v>0</v>
      </c>
      <c r="Z11" s="681"/>
      <c r="AA11" s="687">
        <f t="shared" si="8"/>
        <v>-7.1999999999999993</v>
      </c>
      <c r="AB11" s="688">
        <f t="shared" si="9"/>
        <v>0</v>
      </c>
      <c r="AC11" s="687">
        <f>SUM(AC12:AC15)</f>
        <v>6.4</v>
      </c>
      <c r="AD11" s="681"/>
      <c r="AE11" s="687">
        <f>SUM(AE12:AE15)</f>
        <v>0</v>
      </c>
      <c r="AF11" s="681"/>
      <c r="AG11" s="687">
        <f t="shared" si="10"/>
        <v>-6.4</v>
      </c>
      <c r="AH11" s="688">
        <f t="shared" si="11"/>
        <v>0</v>
      </c>
      <c r="AI11" s="687">
        <f>SUM(AI12:AI15)</f>
        <v>7.1</v>
      </c>
      <c r="AJ11" s="681"/>
      <c r="AK11" s="687">
        <f>SUM(AK12:AK15)</f>
        <v>0</v>
      </c>
      <c r="AL11" s="681"/>
      <c r="AM11" s="687">
        <f t="shared" si="12"/>
        <v>-7.1</v>
      </c>
      <c r="AN11" s="688">
        <f t="shared" si="13"/>
        <v>0</v>
      </c>
      <c r="AO11" s="687">
        <f t="shared" si="14"/>
        <v>12.599999999999998</v>
      </c>
      <c r="AP11" s="681"/>
      <c r="AQ11" s="687">
        <f t="shared" si="15"/>
        <v>0</v>
      </c>
      <c r="AR11" s="681"/>
      <c r="AS11" s="687">
        <f t="shared" si="16"/>
        <v>-12.599999999999998</v>
      </c>
      <c r="AT11" s="688">
        <f t="shared" si="17"/>
        <v>0</v>
      </c>
      <c r="AU11" s="687">
        <f>SUM(AU12:AU15)</f>
        <v>4.8999999999999995</v>
      </c>
      <c r="AV11" s="681"/>
      <c r="AW11" s="687">
        <f>SUM(AW12:AW15)</f>
        <v>0</v>
      </c>
      <c r="AX11" s="681"/>
      <c r="AY11" s="687">
        <f t="shared" si="18"/>
        <v>-4.8999999999999995</v>
      </c>
      <c r="AZ11" s="688">
        <f t="shared" si="19"/>
        <v>0</v>
      </c>
      <c r="BA11" s="687">
        <f>SUM(BA12:BA15)</f>
        <v>4</v>
      </c>
      <c r="BB11" s="681"/>
      <c r="BC11" s="687">
        <f>SUM(BC12:BC15)</f>
        <v>0</v>
      </c>
      <c r="BD11" s="681"/>
      <c r="BE11" s="687">
        <f t="shared" si="20"/>
        <v>-4</v>
      </c>
      <c r="BF11" s="688">
        <f t="shared" si="21"/>
        <v>0</v>
      </c>
      <c r="BG11" s="687">
        <f>SUM(BG12:BG15)</f>
        <v>3.7</v>
      </c>
      <c r="BH11" s="681"/>
      <c r="BI11" s="687">
        <f>SUM(BI12:BI15)</f>
        <v>0</v>
      </c>
      <c r="BJ11" s="681"/>
      <c r="BK11" s="687">
        <f t="shared" si="22"/>
        <v>-3.7</v>
      </c>
      <c r="BL11" s="688">
        <f t="shared" si="23"/>
        <v>0</v>
      </c>
      <c r="BM11" s="687">
        <f t="shared" si="24"/>
        <v>13.600000000000001</v>
      </c>
      <c r="BN11" s="681"/>
      <c r="BO11" s="687">
        <f t="shared" si="25"/>
        <v>0</v>
      </c>
      <c r="BP11" s="681"/>
      <c r="BQ11" s="687">
        <f t="shared" si="26"/>
        <v>-13.600000000000001</v>
      </c>
      <c r="BR11" s="688">
        <f t="shared" si="27"/>
        <v>0</v>
      </c>
      <c r="BS11" s="687">
        <f>SUM(BS12:BS15)</f>
        <v>3.5</v>
      </c>
      <c r="BT11" s="681"/>
      <c r="BU11" s="687">
        <f>SUM(BU12:BU15)</f>
        <v>0</v>
      </c>
      <c r="BV11" s="681"/>
      <c r="BW11" s="687">
        <f t="shared" si="28"/>
        <v>-3.5</v>
      </c>
      <c r="BX11" s="688">
        <f t="shared" si="29"/>
        <v>0</v>
      </c>
      <c r="BY11" s="687">
        <f>SUM(BY12:BY15)</f>
        <v>4.9000000000000004</v>
      </c>
      <c r="BZ11" s="681"/>
      <c r="CA11" s="687">
        <f>SUM(CA12:CA15)</f>
        <v>0</v>
      </c>
      <c r="CB11" s="681"/>
      <c r="CC11" s="687">
        <f t="shared" si="30"/>
        <v>-4.9000000000000004</v>
      </c>
      <c r="CD11" s="688">
        <f t="shared" si="31"/>
        <v>0</v>
      </c>
      <c r="CE11" s="687">
        <f>SUM(CE12:CE15)</f>
        <v>5.2</v>
      </c>
      <c r="CF11" s="681"/>
      <c r="CG11" s="687">
        <f>SUM(CG12:CG15)</f>
        <v>0</v>
      </c>
      <c r="CH11" s="681"/>
      <c r="CI11" s="687">
        <f t="shared" si="32"/>
        <v>-5.2</v>
      </c>
      <c r="CJ11" s="688">
        <f t="shared" si="33"/>
        <v>0</v>
      </c>
      <c r="CK11" s="687">
        <f t="shared" si="34"/>
        <v>18.2</v>
      </c>
      <c r="CL11" s="681"/>
      <c r="CM11" s="687">
        <f t="shared" si="35"/>
        <v>0</v>
      </c>
      <c r="CN11" s="681"/>
      <c r="CO11" s="687">
        <f t="shared" si="36"/>
        <v>-18.2</v>
      </c>
      <c r="CP11" s="688">
        <f t="shared" si="37"/>
        <v>0</v>
      </c>
      <c r="CQ11" s="687">
        <f>SUM(CQ12:CQ15)</f>
        <v>5.4</v>
      </c>
      <c r="CR11" s="681"/>
      <c r="CS11" s="687">
        <f>SUM(CS12:CS15)</f>
        <v>0</v>
      </c>
      <c r="CT11" s="681"/>
      <c r="CU11" s="687">
        <f t="shared" si="38"/>
        <v>-5.4</v>
      </c>
      <c r="CV11" s="688">
        <f t="shared" si="39"/>
        <v>0</v>
      </c>
      <c r="CW11" s="687">
        <f>SUM(CW12:CW15)</f>
        <v>5.3</v>
      </c>
      <c r="CX11" s="681"/>
      <c r="CY11" s="687">
        <f>SUM(CY12:CY15)</f>
        <v>0</v>
      </c>
      <c r="CZ11" s="681"/>
      <c r="DA11" s="687">
        <f t="shared" si="40"/>
        <v>-5.3</v>
      </c>
      <c r="DB11" s="688">
        <f t="shared" si="41"/>
        <v>0</v>
      </c>
      <c r="DC11" s="687">
        <f>SUM(DC12:DC15)</f>
        <v>7.5</v>
      </c>
      <c r="DD11" s="681"/>
      <c r="DE11" s="687">
        <f>SUM(DE12:DE15)</f>
        <v>0</v>
      </c>
      <c r="DF11" s="681"/>
      <c r="DG11" s="687">
        <f t="shared" si="42"/>
        <v>-7.5</v>
      </c>
      <c r="DH11" s="688">
        <f t="shared" si="43"/>
        <v>0</v>
      </c>
    </row>
    <row r="12" spans="1:112" ht="18.95" customHeight="1">
      <c r="B12" s="65" t="s">
        <v>3958</v>
      </c>
      <c r="C12" s="249"/>
      <c r="D12" s="250" t="s">
        <v>3959</v>
      </c>
      <c r="E12" s="528">
        <v>100330686</v>
      </c>
      <c r="F12" s="528"/>
      <c r="G12" s="529"/>
      <c r="H12" s="530"/>
      <c r="I12" s="530"/>
      <c r="J12" s="654" t="s">
        <v>883</v>
      </c>
      <c r="K12" s="687">
        <f t="shared" si="0"/>
        <v>1.4</v>
      </c>
      <c r="L12" s="681"/>
      <c r="M12" s="687">
        <f t="shared" si="1"/>
        <v>0</v>
      </c>
      <c r="N12" s="681"/>
      <c r="O12" s="687">
        <f t="shared" si="2"/>
        <v>-1.4</v>
      </c>
      <c r="P12" s="688">
        <f t="shared" si="3"/>
        <v>0</v>
      </c>
      <c r="Q12" s="687">
        <f t="shared" si="4"/>
        <v>0.4</v>
      </c>
      <c r="R12" s="681"/>
      <c r="S12" s="687">
        <f t="shared" si="5"/>
        <v>0</v>
      </c>
      <c r="T12" s="681"/>
      <c r="U12" s="687">
        <f t="shared" si="6"/>
        <v>-0.4</v>
      </c>
      <c r="V12" s="688">
        <f t="shared" si="7"/>
        <v>0</v>
      </c>
      <c r="W12" s="683">
        <v>0.2</v>
      </c>
      <c r="X12" s="681"/>
      <c r="Y12" s="681"/>
      <c r="Z12" s="681"/>
      <c r="AA12" s="687">
        <f t="shared" si="8"/>
        <v>-0.2</v>
      </c>
      <c r="AB12" s="688">
        <f t="shared" si="9"/>
        <v>0</v>
      </c>
      <c r="AC12" s="683">
        <v>0.1</v>
      </c>
      <c r="AD12" s="681"/>
      <c r="AE12" s="681"/>
      <c r="AF12" s="681"/>
      <c r="AG12" s="687">
        <f t="shared" si="10"/>
        <v>-0.1</v>
      </c>
      <c r="AH12" s="688">
        <f t="shared" si="11"/>
        <v>0</v>
      </c>
      <c r="AI12" s="683">
        <v>0.1</v>
      </c>
      <c r="AJ12" s="681"/>
      <c r="AK12" s="681"/>
      <c r="AL12" s="681"/>
      <c r="AM12" s="687">
        <f t="shared" si="12"/>
        <v>-0.1</v>
      </c>
      <c r="AN12" s="688">
        <f t="shared" si="13"/>
        <v>0</v>
      </c>
      <c r="AO12" s="687">
        <f t="shared" si="14"/>
        <v>0.4</v>
      </c>
      <c r="AP12" s="681"/>
      <c r="AQ12" s="687">
        <f t="shared" si="15"/>
        <v>0</v>
      </c>
      <c r="AR12" s="681"/>
      <c r="AS12" s="687">
        <f t="shared" si="16"/>
        <v>-0.4</v>
      </c>
      <c r="AT12" s="688">
        <f t="shared" si="17"/>
        <v>0</v>
      </c>
      <c r="AU12" s="683">
        <v>0.2</v>
      </c>
      <c r="AV12" s="681"/>
      <c r="AW12" s="681"/>
      <c r="AX12" s="681"/>
      <c r="AY12" s="687">
        <f t="shared" si="18"/>
        <v>-0.2</v>
      </c>
      <c r="AZ12" s="688">
        <f t="shared" si="19"/>
        <v>0</v>
      </c>
      <c r="BA12" s="683">
        <v>0.2</v>
      </c>
      <c r="BB12" s="681"/>
      <c r="BC12" s="681"/>
      <c r="BD12" s="681"/>
      <c r="BE12" s="687">
        <f t="shared" si="20"/>
        <v>-0.2</v>
      </c>
      <c r="BF12" s="688">
        <f t="shared" si="21"/>
        <v>0</v>
      </c>
      <c r="BG12" s="683">
        <v>0</v>
      </c>
      <c r="BH12" s="681"/>
      <c r="BI12" s="681"/>
      <c r="BJ12" s="681"/>
      <c r="BK12" s="687">
        <f t="shared" si="22"/>
        <v>0</v>
      </c>
      <c r="BL12" s="688" t="str">
        <f t="shared" si="23"/>
        <v>-</v>
      </c>
      <c r="BM12" s="687">
        <f t="shared" si="24"/>
        <v>0.2</v>
      </c>
      <c r="BN12" s="681"/>
      <c r="BO12" s="687">
        <f t="shared" si="25"/>
        <v>0</v>
      </c>
      <c r="BP12" s="681"/>
      <c r="BQ12" s="687">
        <f t="shared" si="26"/>
        <v>-0.2</v>
      </c>
      <c r="BR12" s="688">
        <f t="shared" si="27"/>
        <v>0</v>
      </c>
      <c r="BS12" s="683">
        <v>0</v>
      </c>
      <c r="BT12" s="681"/>
      <c r="BU12" s="681"/>
      <c r="BV12" s="681"/>
      <c r="BW12" s="687">
        <f t="shared" si="28"/>
        <v>0</v>
      </c>
      <c r="BX12" s="688" t="str">
        <f t="shared" si="29"/>
        <v>-</v>
      </c>
      <c r="BY12" s="683">
        <v>0</v>
      </c>
      <c r="BZ12" s="681"/>
      <c r="CA12" s="681"/>
      <c r="CB12" s="681"/>
      <c r="CC12" s="687">
        <f t="shared" si="30"/>
        <v>0</v>
      </c>
      <c r="CD12" s="688" t="str">
        <f t="shared" si="31"/>
        <v>-</v>
      </c>
      <c r="CE12" s="683">
        <v>0.2</v>
      </c>
      <c r="CF12" s="681"/>
      <c r="CG12" s="681"/>
      <c r="CH12" s="681"/>
      <c r="CI12" s="687">
        <f t="shared" si="32"/>
        <v>-0.2</v>
      </c>
      <c r="CJ12" s="688">
        <f t="shared" si="33"/>
        <v>0</v>
      </c>
      <c r="CK12" s="687">
        <f t="shared" si="34"/>
        <v>0.4</v>
      </c>
      <c r="CL12" s="681"/>
      <c r="CM12" s="687">
        <f t="shared" si="35"/>
        <v>0</v>
      </c>
      <c r="CN12" s="681"/>
      <c r="CO12" s="687">
        <f t="shared" si="36"/>
        <v>-0.4</v>
      </c>
      <c r="CP12" s="688">
        <f t="shared" si="37"/>
        <v>0</v>
      </c>
      <c r="CQ12" s="683">
        <v>0.1</v>
      </c>
      <c r="CR12" s="681"/>
      <c r="CS12" s="681"/>
      <c r="CT12" s="681"/>
      <c r="CU12" s="687">
        <f t="shared" si="38"/>
        <v>-0.1</v>
      </c>
      <c r="CV12" s="688">
        <f t="shared" si="39"/>
        <v>0</v>
      </c>
      <c r="CW12" s="683">
        <v>0.1</v>
      </c>
      <c r="CX12" s="681"/>
      <c r="CY12" s="681"/>
      <c r="CZ12" s="681"/>
      <c r="DA12" s="687">
        <f t="shared" si="40"/>
        <v>-0.1</v>
      </c>
      <c r="DB12" s="688">
        <f t="shared" si="41"/>
        <v>0</v>
      </c>
      <c r="DC12" s="683">
        <v>0.2</v>
      </c>
      <c r="DD12" s="681"/>
      <c r="DE12" s="681"/>
      <c r="DF12" s="681"/>
      <c r="DG12" s="687">
        <f t="shared" si="42"/>
        <v>-0.2</v>
      </c>
      <c r="DH12" s="688">
        <f t="shared" si="43"/>
        <v>0</v>
      </c>
    </row>
    <row r="13" spans="1:112" ht="18.95" customHeight="1">
      <c r="B13" s="65" t="s">
        <v>3960</v>
      </c>
      <c r="C13" s="249"/>
      <c r="D13" s="250" t="s">
        <v>1520</v>
      </c>
      <c r="E13" s="528">
        <v>100330687</v>
      </c>
      <c r="F13" s="528"/>
      <c r="G13" s="529"/>
      <c r="H13" s="530"/>
      <c r="I13" s="530"/>
      <c r="J13" s="654" t="s">
        <v>883</v>
      </c>
      <c r="K13" s="687">
        <f t="shared" si="0"/>
        <v>7.4</v>
      </c>
      <c r="L13" s="681"/>
      <c r="M13" s="687">
        <f t="shared" si="1"/>
        <v>0</v>
      </c>
      <c r="N13" s="681"/>
      <c r="O13" s="687">
        <f t="shared" si="2"/>
        <v>-7.4</v>
      </c>
      <c r="P13" s="688">
        <f t="shared" si="3"/>
        <v>0</v>
      </c>
      <c r="Q13" s="687">
        <f t="shared" si="4"/>
        <v>1.9999999999999998</v>
      </c>
      <c r="R13" s="681"/>
      <c r="S13" s="687">
        <f t="shared" si="5"/>
        <v>0</v>
      </c>
      <c r="T13" s="681"/>
      <c r="U13" s="687">
        <f t="shared" si="6"/>
        <v>-1.9999999999999998</v>
      </c>
      <c r="V13" s="688">
        <f t="shared" si="7"/>
        <v>0</v>
      </c>
      <c r="W13" s="683">
        <v>0.7</v>
      </c>
      <c r="X13" s="681"/>
      <c r="Y13" s="681"/>
      <c r="Z13" s="681"/>
      <c r="AA13" s="687">
        <f t="shared" si="8"/>
        <v>-0.7</v>
      </c>
      <c r="AB13" s="688">
        <f t="shared" si="9"/>
        <v>0</v>
      </c>
      <c r="AC13" s="683">
        <v>0.6</v>
      </c>
      <c r="AD13" s="681"/>
      <c r="AE13" s="681"/>
      <c r="AF13" s="681"/>
      <c r="AG13" s="687">
        <f t="shared" si="10"/>
        <v>-0.6</v>
      </c>
      <c r="AH13" s="688">
        <f t="shared" si="11"/>
        <v>0</v>
      </c>
      <c r="AI13" s="683">
        <v>0.7</v>
      </c>
      <c r="AJ13" s="681"/>
      <c r="AK13" s="681"/>
      <c r="AL13" s="681"/>
      <c r="AM13" s="687">
        <f t="shared" si="12"/>
        <v>-0.7</v>
      </c>
      <c r="AN13" s="688">
        <f t="shared" si="13"/>
        <v>0</v>
      </c>
      <c r="AO13" s="687">
        <f t="shared" si="14"/>
        <v>1.9</v>
      </c>
      <c r="AP13" s="681"/>
      <c r="AQ13" s="687">
        <f t="shared" si="15"/>
        <v>0</v>
      </c>
      <c r="AR13" s="681"/>
      <c r="AS13" s="687">
        <f t="shared" si="16"/>
        <v>-1.9</v>
      </c>
      <c r="AT13" s="688">
        <f t="shared" si="17"/>
        <v>0</v>
      </c>
      <c r="AU13" s="683">
        <v>0.6</v>
      </c>
      <c r="AV13" s="681"/>
      <c r="AW13" s="681"/>
      <c r="AX13" s="681"/>
      <c r="AY13" s="687">
        <f t="shared" si="18"/>
        <v>-0.6</v>
      </c>
      <c r="AZ13" s="688">
        <f t="shared" si="19"/>
        <v>0</v>
      </c>
      <c r="BA13" s="683">
        <v>0.7</v>
      </c>
      <c r="BB13" s="681"/>
      <c r="BC13" s="681"/>
      <c r="BD13" s="681"/>
      <c r="BE13" s="687">
        <f t="shared" si="20"/>
        <v>-0.7</v>
      </c>
      <c r="BF13" s="688">
        <f t="shared" si="21"/>
        <v>0</v>
      </c>
      <c r="BG13" s="683">
        <v>0.6</v>
      </c>
      <c r="BH13" s="681"/>
      <c r="BI13" s="681"/>
      <c r="BJ13" s="681"/>
      <c r="BK13" s="687">
        <f t="shared" si="22"/>
        <v>-0.6</v>
      </c>
      <c r="BL13" s="688">
        <f t="shared" si="23"/>
        <v>0</v>
      </c>
      <c r="BM13" s="687">
        <f t="shared" si="24"/>
        <v>1.6</v>
      </c>
      <c r="BN13" s="681"/>
      <c r="BO13" s="687">
        <f t="shared" si="25"/>
        <v>0</v>
      </c>
      <c r="BP13" s="681"/>
      <c r="BQ13" s="687">
        <f t="shared" si="26"/>
        <v>-1.6</v>
      </c>
      <c r="BR13" s="688">
        <f t="shared" si="27"/>
        <v>0</v>
      </c>
      <c r="BS13" s="683">
        <v>0.6</v>
      </c>
      <c r="BT13" s="681"/>
      <c r="BU13" s="681"/>
      <c r="BV13" s="681"/>
      <c r="BW13" s="687">
        <f t="shared" si="28"/>
        <v>-0.6</v>
      </c>
      <c r="BX13" s="688">
        <f t="shared" si="29"/>
        <v>0</v>
      </c>
      <c r="BY13" s="683">
        <v>0.4</v>
      </c>
      <c r="BZ13" s="681"/>
      <c r="CA13" s="681"/>
      <c r="CB13" s="681"/>
      <c r="CC13" s="687">
        <f t="shared" si="30"/>
        <v>-0.4</v>
      </c>
      <c r="CD13" s="688">
        <f t="shared" si="31"/>
        <v>0</v>
      </c>
      <c r="CE13" s="683">
        <v>0.6</v>
      </c>
      <c r="CF13" s="681"/>
      <c r="CG13" s="681"/>
      <c r="CH13" s="681"/>
      <c r="CI13" s="687">
        <f t="shared" si="32"/>
        <v>-0.6</v>
      </c>
      <c r="CJ13" s="688">
        <f t="shared" si="33"/>
        <v>0</v>
      </c>
      <c r="CK13" s="687">
        <f t="shared" si="34"/>
        <v>1.9</v>
      </c>
      <c r="CL13" s="681"/>
      <c r="CM13" s="687">
        <f t="shared" si="35"/>
        <v>0</v>
      </c>
      <c r="CN13" s="681"/>
      <c r="CO13" s="687">
        <f t="shared" si="36"/>
        <v>-1.9</v>
      </c>
      <c r="CP13" s="688">
        <f t="shared" si="37"/>
        <v>0</v>
      </c>
      <c r="CQ13" s="683">
        <v>0.6</v>
      </c>
      <c r="CR13" s="681"/>
      <c r="CS13" s="681"/>
      <c r="CT13" s="681"/>
      <c r="CU13" s="687">
        <f t="shared" si="38"/>
        <v>-0.6</v>
      </c>
      <c r="CV13" s="688">
        <f t="shared" si="39"/>
        <v>0</v>
      </c>
      <c r="CW13" s="683">
        <v>0.6</v>
      </c>
      <c r="CX13" s="681"/>
      <c r="CY13" s="681"/>
      <c r="CZ13" s="681"/>
      <c r="DA13" s="687">
        <f t="shared" si="40"/>
        <v>-0.6</v>
      </c>
      <c r="DB13" s="688">
        <f t="shared" si="41"/>
        <v>0</v>
      </c>
      <c r="DC13" s="683">
        <v>0.7</v>
      </c>
      <c r="DD13" s="681"/>
      <c r="DE13" s="681"/>
      <c r="DF13" s="681"/>
      <c r="DG13" s="687">
        <f t="shared" si="42"/>
        <v>-0.7</v>
      </c>
      <c r="DH13" s="688">
        <f t="shared" si="43"/>
        <v>0</v>
      </c>
    </row>
    <row r="14" spans="1:112" ht="18.95" customHeight="1">
      <c r="B14" s="65" t="s">
        <v>3961</v>
      </c>
      <c r="C14" s="249"/>
      <c r="D14" s="251" t="s">
        <v>3962</v>
      </c>
      <c r="E14" s="528">
        <v>100330688</v>
      </c>
      <c r="F14" s="528"/>
      <c r="G14" s="529"/>
      <c r="H14" s="530"/>
      <c r="I14" s="530"/>
      <c r="J14" s="654" t="s">
        <v>883</v>
      </c>
      <c r="K14" s="687">
        <f t="shared" si="0"/>
        <v>54.400000000000006</v>
      </c>
      <c r="L14" s="681"/>
      <c r="M14" s="687">
        <f t="shared" si="1"/>
        <v>0</v>
      </c>
      <c r="N14" s="681"/>
      <c r="O14" s="687">
        <f t="shared" si="2"/>
        <v>-54.400000000000006</v>
      </c>
      <c r="P14" s="688">
        <f t="shared" si="3"/>
        <v>0</v>
      </c>
      <c r="Q14" s="687">
        <f t="shared" si="4"/>
        <v>18.3</v>
      </c>
      <c r="R14" s="681"/>
      <c r="S14" s="687">
        <f t="shared" si="5"/>
        <v>0</v>
      </c>
      <c r="T14" s="681"/>
      <c r="U14" s="687">
        <f t="shared" si="6"/>
        <v>-18.3</v>
      </c>
      <c r="V14" s="688">
        <f t="shared" si="7"/>
        <v>0</v>
      </c>
      <c r="W14" s="683">
        <v>6.3</v>
      </c>
      <c r="X14" s="681"/>
      <c r="Y14" s="681"/>
      <c r="Z14" s="681"/>
      <c r="AA14" s="687">
        <f t="shared" si="8"/>
        <v>-6.3</v>
      </c>
      <c r="AB14" s="688">
        <f t="shared" si="9"/>
        <v>0</v>
      </c>
      <c r="AC14" s="683">
        <v>5.7</v>
      </c>
      <c r="AD14" s="681"/>
      <c r="AE14" s="681"/>
      <c r="AF14" s="681"/>
      <c r="AG14" s="687">
        <f t="shared" si="10"/>
        <v>-5.7</v>
      </c>
      <c r="AH14" s="688">
        <f t="shared" si="11"/>
        <v>0</v>
      </c>
      <c r="AI14" s="683">
        <v>6.3</v>
      </c>
      <c r="AJ14" s="681"/>
      <c r="AK14" s="681"/>
      <c r="AL14" s="681"/>
      <c r="AM14" s="687">
        <f t="shared" si="12"/>
        <v>-6.3</v>
      </c>
      <c r="AN14" s="688">
        <f t="shared" si="13"/>
        <v>0</v>
      </c>
      <c r="AO14" s="687">
        <f t="shared" si="14"/>
        <v>10.299999999999999</v>
      </c>
      <c r="AP14" s="681"/>
      <c r="AQ14" s="687">
        <f t="shared" si="15"/>
        <v>0</v>
      </c>
      <c r="AR14" s="681"/>
      <c r="AS14" s="687">
        <f t="shared" si="16"/>
        <v>-10.299999999999999</v>
      </c>
      <c r="AT14" s="688">
        <f t="shared" si="17"/>
        <v>0</v>
      </c>
      <c r="AU14" s="683">
        <v>4.0999999999999996</v>
      </c>
      <c r="AV14" s="681"/>
      <c r="AW14" s="681"/>
      <c r="AX14" s="681"/>
      <c r="AY14" s="687">
        <f t="shared" si="18"/>
        <v>-4.0999999999999996</v>
      </c>
      <c r="AZ14" s="688">
        <f t="shared" si="19"/>
        <v>0</v>
      </c>
      <c r="BA14" s="683">
        <v>3.1</v>
      </c>
      <c r="BB14" s="681"/>
      <c r="BC14" s="681"/>
      <c r="BD14" s="681"/>
      <c r="BE14" s="687">
        <f t="shared" si="20"/>
        <v>-3.1</v>
      </c>
      <c r="BF14" s="688">
        <f t="shared" si="21"/>
        <v>0</v>
      </c>
      <c r="BG14" s="683">
        <v>3.1</v>
      </c>
      <c r="BH14" s="681"/>
      <c r="BI14" s="681"/>
      <c r="BJ14" s="681"/>
      <c r="BK14" s="687">
        <f t="shared" si="22"/>
        <v>-3.1</v>
      </c>
      <c r="BL14" s="688">
        <f t="shared" si="23"/>
        <v>0</v>
      </c>
      <c r="BM14" s="687">
        <f t="shared" si="24"/>
        <v>11.8</v>
      </c>
      <c r="BN14" s="681"/>
      <c r="BO14" s="687">
        <f t="shared" si="25"/>
        <v>0</v>
      </c>
      <c r="BP14" s="681"/>
      <c r="BQ14" s="687">
        <f t="shared" si="26"/>
        <v>-11.8</v>
      </c>
      <c r="BR14" s="688">
        <f t="shared" si="27"/>
        <v>0</v>
      </c>
      <c r="BS14" s="683">
        <v>2.9</v>
      </c>
      <c r="BT14" s="681"/>
      <c r="BU14" s="681"/>
      <c r="BV14" s="681"/>
      <c r="BW14" s="687">
        <f t="shared" si="28"/>
        <v>-2.9</v>
      </c>
      <c r="BX14" s="688">
        <f t="shared" si="29"/>
        <v>0</v>
      </c>
      <c r="BY14" s="683">
        <v>4.5</v>
      </c>
      <c r="BZ14" s="681"/>
      <c r="CA14" s="681"/>
      <c r="CB14" s="681"/>
      <c r="CC14" s="687">
        <f t="shared" si="30"/>
        <v>-4.5</v>
      </c>
      <c r="CD14" s="688">
        <f t="shared" si="31"/>
        <v>0</v>
      </c>
      <c r="CE14" s="683">
        <v>4.4000000000000004</v>
      </c>
      <c r="CF14" s="681"/>
      <c r="CG14" s="681"/>
      <c r="CH14" s="681"/>
      <c r="CI14" s="687">
        <f t="shared" si="32"/>
        <v>-4.4000000000000004</v>
      </c>
      <c r="CJ14" s="688">
        <f t="shared" si="33"/>
        <v>0</v>
      </c>
      <c r="CK14" s="687">
        <f t="shared" si="34"/>
        <v>14</v>
      </c>
      <c r="CL14" s="681"/>
      <c r="CM14" s="687">
        <f t="shared" si="35"/>
        <v>0</v>
      </c>
      <c r="CN14" s="681"/>
      <c r="CO14" s="687">
        <f t="shared" si="36"/>
        <v>-14</v>
      </c>
      <c r="CP14" s="688">
        <f t="shared" si="37"/>
        <v>0</v>
      </c>
      <c r="CQ14" s="683">
        <v>4.7</v>
      </c>
      <c r="CR14" s="681"/>
      <c r="CS14" s="681"/>
      <c r="CT14" s="681"/>
      <c r="CU14" s="687">
        <f t="shared" si="38"/>
        <v>-4.7</v>
      </c>
      <c r="CV14" s="688">
        <f t="shared" si="39"/>
        <v>0</v>
      </c>
      <c r="CW14" s="683">
        <v>4.5999999999999996</v>
      </c>
      <c r="CX14" s="681"/>
      <c r="CY14" s="681"/>
      <c r="CZ14" s="681"/>
      <c r="DA14" s="687">
        <f t="shared" si="40"/>
        <v>-4.5999999999999996</v>
      </c>
      <c r="DB14" s="688">
        <f t="shared" si="41"/>
        <v>0</v>
      </c>
      <c r="DC14" s="683">
        <v>4.7</v>
      </c>
      <c r="DD14" s="681"/>
      <c r="DE14" s="681"/>
      <c r="DF14" s="681"/>
      <c r="DG14" s="687">
        <f t="shared" si="42"/>
        <v>-4.7</v>
      </c>
      <c r="DH14" s="688">
        <f t="shared" si="43"/>
        <v>0</v>
      </c>
    </row>
    <row r="15" spans="1:112" ht="18.95" customHeight="1">
      <c r="B15" s="65" t="s">
        <v>3963</v>
      </c>
      <c r="C15" s="249"/>
      <c r="D15" s="250" t="s">
        <v>3964</v>
      </c>
      <c r="E15" s="528">
        <v>100333683</v>
      </c>
      <c r="F15" s="528"/>
      <c r="G15" s="529"/>
      <c r="H15" s="530"/>
      <c r="I15" s="530"/>
      <c r="J15" s="654" t="s">
        <v>883</v>
      </c>
      <c r="K15" s="687">
        <f t="shared" si="0"/>
        <v>1.9</v>
      </c>
      <c r="L15" s="681"/>
      <c r="M15" s="687">
        <f t="shared" si="1"/>
        <v>0</v>
      </c>
      <c r="N15" s="681"/>
      <c r="O15" s="687">
        <f t="shared" si="2"/>
        <v>-1.9</v>
      </c>
      <c r="P15" s="688">
        <f t="shared" si="3"/>
        <v>0</v>
      </c>
      <c r="Q15" s="687">
        <f t="shared" si="4"/>
        <v>0</v>
      </c>
      <c r="R15" s="681"/>
      <c r="S15" s="687">
        <f t="shared" si="5"/>
        <v>0</v>
      </c>
      <c r="T15" s="681"/>
      <c r="U15" s="687">
        <f t="shared" si="6"/>
        <v>0</v>
      </c>
      <c r="V15" s="688" t="str">
        <f t="shared" si="7"/>
        <v>-</v>
      </c>
      <c r="W15" s="683">
        <v>0</v>
      </c>
      <c r="X15" s="681"/>
      <c r="Y15" s="681"/>
      <c r="Z15" s="681"/>
      <c r="AA15" s="687">
        <f t="shared" si="8"/>
        <v>0</v>
      </c>
      <c r="AB15" s="688" t="str">
        <f t="shared" si="9"/>
        <v>-</v>
      </c>
      <c r="AC15" s="683">
        <v>0</v>
      </c>
      <c r="AD15" s="681"/>
      <c r="AE15" s="681"/>
      <c r="AF15" s="681"/>
      <c r="AG15" s="687">
        <f t="shared" si="10"/>
        <v>0</v>
      </c>
      <c r="AH15" s="688" t="str">
        <f t="shared" si="11"/>
        <v>-</v>
      </c>
      <c r="AI15" s="683">
        <v>0</v>
      </c>
      <c r="AJ15" s="681"/>
      <c r="AK15" s="681"/>
      <c r="AL15" s="681"/>
      <c r="AM15" s="687">
        <f t="shared" si="12"/>
        <v>0</v>
      </c>
      <c r="AN15" s="688" t="str">
        <f t="shared" si="13"/>
        <v>-</v>
      </c>
      <c r="AO15" s="687">
        <f t="shared" si="14"/>
        <v>0</v>
      </c>
      <c r="AP15" s="681"/>
      <c r="AQ15" s="687">
        <f t="shared" si="15"/>
        <v>0</v>
      </c>
      <c r="AR15" s="681"/>
      <c r="AS15" s="687">
        <f t="shared" si="16"/>
        <v>0</v>
      </c>
      <c r="AT15" s="688" t="str">
        <f t="shared" si="17"/>
        <v>-</v>
      </c>
      <c r="AU15" s="683">
        <v>0</v>
      </c>
      <c r="AV15" s="681"/>
      <c r="AW15" s="681"/>
      <c r="AX15" s="681"/>
      <c r="AY15" s="687">
        <f t="shared" si="18"/>
        <v>0</v>
      </c>
      <c r="AZ15" s="688" t="str">
        <f t="shared" si="19"/>
        <v>-</v>
      </c>
      <c r="BA15" s="683">
        <v>0</v>
      </c>
      <c r="BB15" s="681"/>
      <c r="BC15" s="681"/>
      <c r="BD15" s="681"/>
      <c r="BE15" s="687">
        <f t="shared" si="20"/>
        <v>0</v>
      </c>
      <c r="BF15" s="688" t="str">
        <f t="shared" si="21"/>
        <v>-</v>
      </c>
      <c r="BG15" s="683">
        <v>0</v>
      </c>
      <c r="BH15" s="681"/>
      <c r="BI15" s="681"/>
      <c r="BJ15" s="681"/>
      <c r="BK15" s="687">
        <f t="shared" si="22"/>
        <v>0</v>
      </c>
      <c r="BL15" s="688" t="str">
        <f t="shared" si="23"/>
        <v>-</v>
      </c>
      <c r="BM15" s="687">
        <f t="shared" si="24"/>
        <v>0</v>
      </c>
      <c r="BN15" s="681"/>
      <c r="BO15" s="687">
        <f t="shared" si="25"/>
        <v>0</v>
      </c>
      <c r="BP15" s="681"/>
      <c r="BQ15" s="687">
        <f t="shared" si="26"/>
        <v>0</v>
      </c>
      <c r="BR15" s="688" t="str">
        <f t="shared" si="27"/>
        <v>-</v>
      </c>
      <c r="BS15" s="683">
        <v>0</v>
      </c>
      <c r="BT15" s="681"/>
      <c r="BU15" s="681"/>
      <c r="BV15" s="681"/>
      <c r="BW15" s="687">
        <f t="shared" si="28"/>
        <v>0</v>
      </c>
      <c r="BX15" s="688" t="str">
        <f t="shared" si="29"/>
        <v>-</v>
      </c>
      <c r="BY15" s="683">
        <v>0</v>
      </c>
      <c r="BZ15" s="681"/>
      <c r="CA15" s="681"/>
      <c r="CB15" s="681"/>
      <c r="CC15" s="687">
        <f t="shared" si="30"/>
        <v>0</v>
      </c>
      <c r="CD15" s="688" t="str">
        <f t="shared" si="31"/>
        <v>-</v>
      </c>
      <c r="CE15" s="683">
        <v>0</v>
      </c>
      <c r="CF15" s="681"/>
      <c r="CG15" s="681"/>
      <c r="CH15" s="681"/>
      <c r="CI15" s="687">
        <f t="shared" si="32"/>
        <v>0</v>
      </c>
      <c r="CJ15" s="688" t="str">
        <f t="shared" si="33"/>
        <v>-</v>
      </c>
      <c r="CK15" s="687">
        <f t="shared" si="34"/>
        <v>1.9</v>
      </c>
      <c r="CL15" s="681"/>
      <c r="CM15" s="687">
        <f t="shared" si="35"/>
        <v>0</v>
      </c>
      <c r="CN15" s="681"/>
      <c r="CO15" s="687">
        <f t="shared" si="36"/>
        <v>-1.9</v>
      </c>
      <c r="CP15" s="688">
        <f t="shared" si="37"/>
        <v>0</v>
      </c>
      <c r="CQ15" s="683">
        <v>0</v>
      </c>
      <c r="CR15" s="681"/>
      <c r="CS15" s="681"/>
      <c r="CT15" s="681"/>
      <c r="CU15" s="687">
        <f t="shared" si="38"/>
        <v>0</v>
      </c>
      <c r="CV15" s="688" t="str">
        <f t="shared" si="39"/>
        <v>-</v>
      </c>
      <c r="CW15" s="683">
        <v>0</v>
      </c>
      <c r="CX15" s="681"/>
      <c r="CY15" s="681"/>
      <c r="CZ15" s="681"/>
      <c r="DA15" s="687">
        <f t="shared" si="40"/>
        <v>0</v>
      </c>
      <c r="DB15" s="688" t="str">
        <f t="shared" si="41"/>
        <v>-</v>
      </c>
      <c r="DC15" s="683">
        <v>1.9</v>
      </c>
      <c r="DD15" s="681"/>
      <c r="DE15" s="681"/>
      <c r="DF15" s="681"/>
      <c r="DG15" s="687">
        <f t="shared" si="42"/>
        <v>-1.9</v>
      </c>
      <c r="DH15" s="688">
        <f t="shared" si="43"/>
        <v>0</v>
      </c>
    </row>
    <row r="16" spans="1:112" ht="45.75" customHeight="1">
      <c r="A16" s="178" t="s">
        <v>3576</v>
      </c>
      <c r="B16" s="65"/>
      <c r="C16" s="87" t="s">
        <v>433</v>
      </c>
      <c r="D16" s="72" t="s">
        <v>3965</v>
      </c>
      <c r="E16" s="528">
        <v>100335592</v>
      </c>
      <c r="F16" s="528"/>
      <c r="G16" s="529"/>
      <c r="H16" s="530" t="s">
        <v>3966</v>
      </c>
      <c r="I16" s="530"/>
      <c r="J16" s="657" t="s">
        <v>883</v>
      </c>
      <c r="K16" s="687">
        <f t="shared" si="0"/>
        <v>225.9</v>
      </c>
      <c r="L16" s="681"/>
      <c r="M16" s="687">
        <f t="shared" si="1"/>
        <v>0</v>
      </c>
      <c r="N16" s="681"/>
      <c r="O16" s="687">
        <f t="shared" si="2"/>
        <v>-225.9</v>
      </c>
      <c r="P16" s="688">
        <f t="shared" si="3"/>
        <v>0</v>
      </c>
      <c r="Q16" s="687">
        <f t="shared" si="4"/>
        <v>39.6</v>
      </c>
      <c r="R16" s="681"/>
      <c r="S16" s="687">
        <f t="shared" si="5"/>
        <v>0</v>
      </c>
      <c r="T16" s="681"/>
      <c r="U16" s="687">
        <f t="shared" si="6"/>
        <v>-39.6</v>
      </c>
      <c r="V16" s="688">
        <f t="shared" si="7"/>
        <v>0</v>
      </c>
      <c r="W16" s="687">
        <f>W17+W18</f>
        <v>14</v>
      </c>
      <c r="X16" s="681"/>
      <c r="Y16" s="687">
        <f>Y17+Y18</f>
        <v>0</v>
      </c>
      <c r="Z16" s="681"/>
      <c r="AA16" s="687">
        <f t="shared" si="8"/>
        <v>-14</v>
      </c>
      <c r="AB16" s="688">
        <f t="shared" si="9"/>
        <v>0</v>
      </c>
      <c r="AC16" s="687">
        <f>AC17+AC18</f>
        <v>12.2</v>
      </c>
      <c r="AD16" s="681"/>
      <c r="AE16" s="687">
        <f>AE17+AE18</f>
        <v>0</v>
      </c>
      <c r="AF16" s="681"/>
      <c r="AG16" s="687">
        <f t="shared" si="10"/>
        <v>-12.2</v>
      </c>
      <c r="AH16" s="688">
        <f t="shared" si="11"/>
        <v>0</v>
      </c>
      <c r="AI16" s="687">
        <f>AI17+AI18</f>
        <v>13.4</v>
      </c>
      <c r="AJ16" s="681"/>
      <c r="AK16" s="687">
        <f>AK17+AK18</f>
        <v>0</v>
      </c>
      <c r="AL16" s="681"/>
      <c r="AM16" s="687">
        <f t="shared" si="12"/>
        <v>-13.4</v>
      </c>
      <c r="AN16" s="688">
        <f t="shared" si="13"/>
        <v>0</v>
      </c>
      <c r="AO16" s="687">
        <f t="shared" si="14"/>
        <v>34.799999999999997</v>
      </c>
      <c r="AP16" s="681"/>
      <c r="AQ16" s="687">
        <f t="shared" si="15"/>
        <v>0</v>
      </c>
      <c r="AR16" s="681"/>
      <c r="AS16" s="687">
        <f t="shared" si="16"/>
        <v>-34.799999999999997</v>
      </c>
      <c r="AT16" s="688">
        <f t="shared" si="17"/>
        <v>0</v>
      </c>
      <c r="AU16" s="687">
        <f>AU17+AU18</f>
        <v>12.9</v>
      </c>
      <c r="AV16" s="681"/>
      <c r="AW16" s="687">
        <f>AW17+AW18</f>
        <v>0</v>
      </c>
      <c r="AX16" s="681"/>
      <c r="AY16" s="687">
        <f t="shared" si="18"/>
        <v>-12.9</v>
      </c>
      <c r="AZ16" s="688">
        <f t="shared" si="19"/>
        <v>0</v>
      </c>
      <c r="BA16" s="687">
        <f>BA17+BA18</f>
        <v>13.1</v>
      </c>
      <c r="BB16" s="681"/>
      <c r="BC16" s="687">
        <f>BC17+BC18</f>
        <v>0</v>
      </c>
      <c r="BD16" s="681"/>
      <c r="BE16" s="687">
        <f t="shared" si="20"/>
        <v>-13.1</v>
      </c>
      <c r="BF16" s="688">
        <f t="shared" si="21"/>
        <v>0</v>
      </c>
      <c r="BG16" s="687">
        <f>BG17+BG18</f>
        <v>8.8000000000000007</v>
      </c>
      <c r="BH16" s="681"/>
      <c r="BI16" s="687">
        <f>BI17+BI18</f>
        <v>0</v>
      </c>
      <c r="BJ16" s="681"/>
      <c r="BK16" s="687">
        <f t="shared" si="22"/>
        <v>-8.8000000000000007</v>
      </c>
      <c r="BL16" s="688">
        <f t="shared" si="23"/>
        <v>0</v>
      </c>
      <c r="BM16" s="687">
        <f t="shared" si="24"/>
        <v>35.5</v>
      </c>
      <c r="BN16" s="681"/>
      <c r="BO16" s="687">
        <f t="shared" si="25"/>
        <v>0</v>
      </c>
      <c r="BP16" s="681"/>
      <c r="BQ16" s="687">
        <f t="shared" si="26"/>
        <v>-35.5</v>
      </c>
      <c r="BR16" s="688">
        <f t="shared" si="27"/>
        <v>0</v>
      </c>
      <c r="BS16" s="687">
        <f>BS17+BS18</f>
        <v>9.6</v>
      </c>
      <c r="BT16" s="681"/>
      <c r="BU16" s="687">
        <f>BU17+BU18</f>
        <v>0</v>
      </c>
      <c r="BV16" s="681"/>
      <c r="BW16" s="687">
        <f t="shared" si="28"/>
        <v>-9.6</v>
      </c>
      <c r="BX16" s="688">
        <f t="shared" si="29"/>
        <v>0</v>
      </c>
      <c r="BY16" s="687">
        <f>BY17+BY18</f>
        <v>13.2</v>
      </c>
      <c r="BZ16" s="681"/>
      <c r="CA16" s="687">
        <f>CA17+CA18</f>
        <v>0</v>
      </c>
      <c r="CB16" s="681"/>
      <c r="CC16" s="687">
        <f t="shared" si="30"/>
        <v>-13.2</v>
      </c>
      <c r="CD16" s="688">
        <f t="shared" si="31"/>
        <v>0</v>
      </c>
      <c r="CE16" s="687">
        <f>CE17+CE18</f>
        <v>12.7</v>
      </c>
      <c r="CF16" s="681"/>
      <c r="CG16" s="687">
        <f>CG17+CG18</f>
        <v>0</v>
      </c>
      <c r="CH16" s="681"/>
      <c r="CI16" s="687">
        <f t="shared" si="32"/>
        <v>-12.7</v>
      </c>
      <c r="CJ16" s="688">
        <f t="shared" si="33"/>
        <v>0</v>
      </c>
      <c r="CK16" s="687">
        <f t="shared" si="34"/>
        <v>116</v>
      </c>
      <c r="CL16" s="681"/>
      <c r="CM16" s="687">
        <f t="shared" si="35"/>
        <v>0</v>
      </c>
      <c r="CN16" s="681"/>
      <c r="CO16" s="687">
        <f t="shared" si="36"/>
        <v>-116</v>
      </c>
      <c r="CP16" s="688">
        <f t="shared" si="37"/>
        <v>0</v>
      </c>
      <c r="CQ16" s="687">
        <f>CQ17+CQ18</f>
        <v>26.9</v>
      </c>
      <c r="CR16" s="681"/>
      <c r="CS16" s="687">
        <f>CS17+CS18</f>
        <v>0</v>
      </c>
      <c r="CT16" s="681"/>
      <c r="CU16" s="687">
        <f t="shared" si="38"/>
        <v>-26.9</v>
      </c>
      <c r="CV16" s="688">
        <f t="shared" si="39"/>
        <v>0</v>
      </c>
      <c r="CW16" s="687">
        <f>CW17+CW18</f>
        <v>38.6</v>
      </c>
      <c r="CX16" s="681"/>
      <c r="CY16" s="687">
        <f>CY17+CY18</f>
        <v>0</v>
      </c>
      <c r="CZ16" s="681"/>
      <c r="DA16" s="687">
        <f t="shared" si="40"/>
        <v>-38.6</v>
      </c>
      <c r="DB16" s="688">
        <f t="shared" si="41"/>
        <v>0</v>
      </c>
      <c r="DC16" s="687">
        <f>DC17+DC18</f>
        <v>50.5</v>
      </c>
      <c r="DD16" s="681"/>
      <c r="DE16" s="687">
        <f>DE17+DE18</f>
        <v>0</v>
      </c>
      <c r="DF16" s="681"/>
      <c r="DG16" s="687">
        <f t="shared" si="42"/>
        <v>-50.5</v>
      </c>
      <c r="DH16" s="688">
        <f t="shared" si="43"/>
        <v>0</v>
      </c>
    </row>
    <row r="17" spans="1:112" ht="18.95" customHeight="1">
      <c r="A17" s="178" t="s">
        <v>3576</v>
      </c>
      <c r="B17" s="65"/>
      <c r="C17" s="249"/>
      <c r="D17" s="252" t="s">
        <v>305</v>
      </c>
      <c r="E17" s="528">
        <v>100335593</v>
      </c>
      <c r="F17" s="528"/>
      <c r="G17" s="529"/>
      <c r="H17" s="530"/>
      <c r="I17" s="530"/>
      <c r="J17" s="654" t="s">
        <v>883</v>
      </c>
      <c r="K17" s="687">
        <f t="shared" si="0"/>
        <v>225.9</v>
      </c>
      <c r="L17" s="681"/>
      <c r="M17" s="687">
        <f t="shared" si="1"/>
        <v>0</v>
      </c>
      <c r="N17" s="681"/>
      <c r="O17" s="687">
        <f t="shared" si="2"/>
        <v>-225.9</v>
      </c>
      <c r="P17" s="688">
        <f t="shared" si="3"/>
        <v>0</v>
      </c>
      <c r="Q17" s="687">
        <f t="shared" si="4"/>
        <v>39.6</v>
      </c>
      <c r="R17" s="681"/>
      <c r="S17" s="687">
        <f t="shared" si="5"/>
        <v>0</v>
      </c>
      <c r="T17" s="681"/>
      <c r="U17" s="687">
        <f t="shared" si="6"/>
        <v>-39.6</v>
      </c>
      <c r="V17" s="688">
        <f t="shared" si="7"/>
        <v>0</v>
      </c>
      <c r="W17" s="683">
        <v>14</v>
      </c>
      <c r="X17" s="681"/>
      <c r="Y17" s="681"/>
      <c r="Z17" s="681"/>
      <c r="AA17" s="687">
        <f t="shared" si="8"/>
        <v>-14</v>
      </c>
      <c r="AB17" s="688">
        <f t="shared" si="9"/>
        <v>0</v>
      </c>
      <c r="AC17" s="683">
        <v>12.2</v>
      </c>
      <c r="AD17" s="681"/>
      <c r="AE17" s="681"/>
      <c r="AF17" s="681"/>
      <c r="AG17" s="687">
        <f t="shared" si="10"/>
        <v>-12.2</v>
      </c>
      <c r="AH17" s="688">
        <f t="shared" si="11"/>
        <v>0</v>
      </c>
      <c r="AI17" s="683">
        <v>13.4</v>
      </c>
      <c r="AJ17" s="681"/>
      <c r="AK17" s="681"/>
      <c r="AL17" s="681"/>
      <c r="AM17" s="687">
        <f t="shared" si="12"/>
        <v>-13.4</v>
      </c>
      <c r="AN17" s="688">
        <f t="shared" si="13"/>
        <v>0</v>
      </c>
      <c r="AO17" s="687">
        <f t="shared" si="14"/>
        <v>34.799999999999997</v>
      </c>
      <c r="AP17" s="681"/>
      <c r="AQ17" s="687">
        <f t="shared" si="15"/>
        <v>0</v>
      </c>
      <c r="AR17" s="681"/>
      <c r="AS17" s="687">
        <f t="shared" si="16"/>
        <v>-34.799999999999997</v>
      </c>
      <c r="AT17" s="688">
        <f t="shared" si="17"/>
        <v>0</v>
      </c>
      <c r="AU17" s="683">
        <v>12.9</v>
      </c>
      <c r="AV17" s="681"/>
      <c r="AW17" s="681"/>
      <c r="AX17" s="681"/>
      <c r="AY17" s="687">
        <f t="shared" si="18"/>
        <v>-12.9</v>
      </c>
      <c r="AZ17" s="688">
        <f t="shared" si="19"/>
        <v>0</v>
      </c>
      <c r="BA17" s="683">
        <v>13.1</v>
      </c>
      <c r="BB17" s="681"/>
      <c r="BC17" s="681"/>
      <c r="BD17" s="681"/>
      <c r="BE17" s="687">
        <f t="shared" si="20"/>
        <v>-13.1</v>
      </c>
      <c r="BF17" s="688">
        <f t="shared" si="21"/>
        <v>0</v>
      </c>
      <c r="BG17" s="683">
        <v>8.8000000000000007</v>
      </c>
      <c r="BH17" s="681"/>
      <c r="BI17" s="681"/>
      <c r="BJ17" s="681"/>
      <c r="BK17" s="687">
        <f t="shared" si="22"/>
        <v>-8.8000000000000007</v>
      </c>
      <c r="BL17" s="688">
        <f t="shared" si="23"/>
        <v>0</v>
      </c>
      <c r="BM17" s="687">
        <f t="shared" si="24"/>
        <v>35.5</v>
      </c>
      <c r="BN17" s="681"/>
      <c r="BO17" s="687">
        <f t="shared" si="25"/>
        <v>0</v>
      </c>
      <c r="BP17" s="681"/>
      <c r="BQ17" s="687">
        <f t="shared" si="26"/>
        <v>-35.5</v>
      </c>
      <c r="BR17" s="688">
        <f t="shared" si="27"/>
        <v>0</v>
      </c>
      <c r="BS17" s="683">
        <v>9.6</v>
      </c>
      <c r="BT17" s="681"/>
      <c r="BU17" s="681"/>
      <c r="BV17" s="681"/>
      <c r="BW17" s="687">
        <f t="shared" si="28"/>
        <v>-9.6</v>
      </c>
      <c r="BX17" s="688">
        <f t="shared" si="29"/>
        <v>0</v>
      </c>
      <c r="BY17" s="683">
        <v>13.2</v>
      </c>
      <c r="BZ17" s="681"/>
      <c r="CA17" s="681"/>
      <c r="CB17" s="681"/>
      <c r="CC17" s="687">
        <f t="shared" si="30"/>
        <v>-13.2</v>
      </c>
      <c r="CD17" s="688">
        <f t="shared" si="31"/>
        <v>0</v>
      </c>
      <c r="CE17" s="683">
        <v>12.7</v>
      </c>
      <c r="CF17" s="681"/>
      <c r="CG17" s="681"/>
      <c r="CH17" s="681"/>
      <c r="CI17" s="687">
        <f t="shared" si="32"/>
        <v>-12.7</v>
      </c>
      <c r="CJ17" s="688">
        <f t="shared" si="33"/>
        <v>0</v>
      </c>
      <c r="CK17" s="687">
        <f t="shared" si="34"/>
        <v>116</v>
      </c>
      <c r="CL17" s="681"/>
      <c r="CM17" s="687">
        <f t="shared" si="35"/>
        <v>0</v>
      </c>
      <c r="CN17" s="681"/>
      <c r="CO17" s="687">
        <f t="shared" si="36"/>
        <v>-116</v>
      </c>
      <c r="CP17" s="688">
        <f t="shared" si="37"/>
        <v>0</v>
      </c>
      <c r="CQ17" s="683">
        <v>26.9</v>
      </c>
      <c r="CR17" s="681"/>
      <c r="CS17" s="681"/>
      <c r="CT17" s="681"/>
      <c r="CU17" s="687">
        <f t="shared" si="38"/>
        <v>-26.9</v>
      </c>
      <c r="CV17" s="688">
        <f t="shared" si="39"/>
        <v>0</v>
      </c>
      <c r="CW17" s="683">
        <v>38.6</v>
      </c>
      <c r="CX17" s="681"/>
      <c r="CY17" s="681"/>
      <c r="CZ17" s="681"/>
      <c r="DA17" s="687">
        <f t="shared" si="40"/>
        <v>-38.6</v>
      </c>
      <c r="DB17" s="688">
        <f t="shared" si="41"/>
        <v>0</v>
      </c>
      <c r="DC17" s="683">
        <v>50.5</v>
      </c>
      <c r="DD17" s="681"/>
      <c r="DE17" s="681"/>
      <c r="DF17" s="681"/>
      <c r="DG17" s="687">
        <f t="shared" si="42"/>
        <v>-50.5</v>
      </c>
      <c r="DH17" s="688">
        <f t="shared" si="43"/>
        <v>0</v>
      </c>
    </row>
    <row r="18" spans="1:112" ht="18.95" customHeight="1">
      <c r="B18" s="65"/>
      <c r="C18" s="249"/>
      <c r="D18" s="253" t="s">
        <v>307</v>
      </c>
      <c r="E18" s="528">
        <v>100335658</v>
      </c>
      <c r="F18" s="528"/>
      <c r="G18" s="529"/>
      <c r="H18" s="530"/>
      <c r="I18" s="530"/>
      <c r="J18" s="654" t="s">
        <v>883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3">
        <v>0</v>
      </c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3">
        <v>0</v>
      </c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3">
        <v>0</v>
      </c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3">
        <v>0</v>
      </c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3">
        <v>0</v>
      </c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3">
        <v>0</v>
      </c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3">
        <v>0</v>
      </c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3">
        <v>0</v>
      </c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3">
        <v>0</v>
      </c>
      <c r="CF18" s="681"/>
      <c r="CG18" s="681"/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3">
        <v>0</v>
      </c>
      <c r="CR18" s="681"/>
      <c r="CS18" s="681"/>
      <c r="CT18" s="681"/>
      <c r="CU18" s="687">
        <f t="shared" si="38"/>
        <v>0</v>
      </c>
      <c r="CV18" s="688" t="str">
        <f t="shared" si="39"/>
        <v>-</v>
      </c>
      <c r="CW18" s="683">
        <v>0</v>
      </c>
      <c r="CX18" s="681"/>
      <c r="CY18" s="681"/>
      <c r="CZ18" s="681"/>
      <c r="DA18" s="687">
        <f t="shared" si="40"/>
        <v>0</v>
      </c>
      <c r="DB18" s="688" t="str">
        <f t="shared" si="41"/>
        <v>-</v>
      </c>
      <c r="DC18" s="683">
        <v>0</v>
      </c>
      <c r="DD18" s="681"/>
      <c r="DE18" s="681"/>
      <c r="DF18" s="681"/>
      <c r="DG18" s="687">
        <f t="shared" si="42"/>
        <v>0</v>
      </c>
      <c r="DH18" s="688" t="str">
        <f t="shared" si="43"/>
        <v>-</v>
      </c>
    </row>
    <row r="19" spans="1:112" ht="18.95" customHeight="1">
      <c r="B19" s="65" t="s">
        <v>3967</v>
      </c>
      <c r="C19" s="249"/>
      <c r="D19" s="37" t="s">
        <v>873</v>
      </c>
      <c r="E19" s="528"/>
      <c r="F19" s="528"/>
      <c r="G19" s="529"/>
      <c r="H19" s="530"/>
      <c r="I19" s="530"/>
      <c r="J19" s="654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681"/>
      <c r="AB19" s="681"/>
      <c r="AC19" s="681"/>
      <c r="AD19" s="681"/>
      <c r="AE19" s="681"/>
      <c r="AF19" s="681"/>
      <c r="AG19" s="681"/>
      <c r="AH19" s="681"/>
      <c r="AI19" s="681"/>
      <c r="AJ19" s="681"/>
      <c r="AK19" s="681"/>
      <c r="AL19" s="681"/>
      <c r="AM19" s="681"/>
      <c r="AN19" s="681"/>
      <c r="AO19" s="681"/>
      <c r="AP19" s="681"/>
      <c r="AQ19" s="681"/>
      <c r="AR19" s="681"/>
      <c r="AS19" s="681"/>
      <c r="AT19" s="681"/>
      <c r="AU19" s="681"/>
      <c r="AV19" s="681"/>
      <c r="AW19" s="681"/>
      <c r="AX19" s="681"/>
      <c r="AY19" s="681"/>
      <c r="AZ19" s="681"/>
      <c r="BA19" s="681"/>
      <c r="BB19" s="681"/>
      <c r="BC19" s="681"/>
      <c r="BD19" s="681"/>
      <c r="BE19" s="681"/>
      <c r="BF19" s="681"/>
      <c r="BG19" s="681"/>
      <c r="BH19" s="681"/>
      <c r="BI19" s="681"/>
      <c r="BJ19" s="681"/>
      <c r="BK19" s="681"/>
      <c r="BL19" s="681"/>
      <c r="BM19" s="681"/>
      <c r="BN19" s="681"/>
      <c r="BO19" s="681"/>
      <c r="BP19" s="681"/>
      <c r="BQ19" s="681"/>
      <c r="BR19" s="681"/>
      <c r="BS19" s="681"/>
      <c r="BT19" s="681"/>
      <c r="BU19" s="681"/>
      <c r="BV19" s="681"/>
      <c r="BW19" s="681"/>
      <c r="BX19" s="681"/>
      <c r="BY19" s="681"/>
      <c r="BZ19" s="681"/>
      <c r="CA19" s="681"/>
      <c r="CB19" s="681"/>
      <c r="CC19" s="681"/>
      <c r="CD19" s="681"/>
      <c r="CE19" s="681"/>
      <c r="CF19" s="681"/>
      <c r="CG19" s="681"/>
      <c r="CH19" s="681"/>
      <c r="CI19" s="681"/>
      <c r="CJ19" s="681"/>
      <c r="CK19" s="681"/>
      <c r="CL19" s="681"/>
      <c r="CM19" s="681"/>
      <c r="CN19" s="681"/>
      <c r="CO19" s="681"/>
      <c r="CP19" s="681"/>
      <c r="CQ19" s="681"/>
      <c r="CR19" s="681"/>
      <c r="CS19" s="681"/>
      <c r="CT19" s="681"/>
      <c r="CU19" s="681"/>
      <c r="CV19" s="681"/>
      <c r="CW19" s="681"/>
      <c r="CX19" s="681"/>
      <c r="CY19" s="681"/>
      <c r="CZ19" s="681"/>
      <c r="DA19" s="681"/>
      <c r="DB19" s="681"/>
      <c r="DC19" s="681"/>
      <c r="DD19" s="681"/>
      <c r="DE19" s="681"/>
      <c r="DF19" s="681"/>
      <c r="DG19" s="681"/>
      <c r="DH19" s="681"/>
    </row>
    <row r="20" spans="1:112" ht="18.95" customHeight="1" outlineLevel="1">
      <c r="B20" s="65" t="s">
        <v>3968</v>
      </c>
      <c r="C20" s="610" t="s">
        <v>155</v>
      </c>
      <c r="D20" s="37" t="s">
        <v>3969</v>
      </c>
      <c r="E20" s="528">
        <v>100330037</v>
      </c>
      <c r="F20" s="528"/>
      <c r="G20" s="529"/>
      <c r="H20" s="530" t="s">
        <v>3970</v>
      </c>
      <c r="I20" s="530"/>
      <c r="J20" s="657" t="s">
        <v>883</v>
      </c>
      <c r="K20" s="687">
        <f t="shared" ref="K20:K30" si="44">Q20+AO20+BM20+CK20</f>
        <v>6.1</v>
      </c>
      <c r="L20" s="681"/>
      <c r="M20" s="687">
        <f t="shared" ref="M20:M30" si="45">S20+AQ20+BO20+CM20</f>
        <v>0</v>
      </c>
      <c r="N20" s="681"/>
      <c r="O20" s="687">
        <f t="shared" ref="O20:O30" si="46">IFERROR(M20-K20,"-")</f>
        <v>-6.1</v>
      </c>
      <c r="P20" s="688">
        <f t="shared" ref="P20:P30" si="47">IFERROR(M20/K20,"-")</f>
        <v>0</v>
      </c>
      <c r="Q20" s="687">
        <f t="shared" ref="Q20:Q30" si="48">W20+AC20+AI20</f>
        <v>1.7000000000000002</v>
      </c>
      <c r="R20" s="681"/>
      <c r="S20" s="687">
        <f t="shared" ref="S20:S30" si="49">Y20+AE20+AK20</f>
        <v>0</v>
      </c>
      <c r="T20" s="681"/>
      <c r="U20" s="687">
        <f t="shared" ref="U20:U30" si="50">IFERROR(S20-Q20,"-")</f>
        <v>-1.7000000000000002</v>
      </c>
      <c r="V20" s="688">
        <f t="shared" ref="V20:V30" si="51">IFERROR(S20/Q20,"-")</f>
        <v>0</v>
      </c>
      <c r="W20" s="687">
        <f>SUM(W21:W24)</f>
        <v>0.60000000000000009</v>
      </c>
      <c r="X20" s="681"/>
      <c r="Y20" s="687">
        <f>SUM(Y21:Y24)</f>
        <v>0</v>
      </c>
      <c r="Z20" s="681"/>
      <c r="AA20" s="687">
        <f t="shared" ref="AA20:AA30" si="52">IFERROR(Y20-W20,"-")</f>
        <v>-0.60000000000000009</v>
      </c>
      <c r="AB20" s="688">
        <f t="shared" ref="AB20:AB30" si="53">IFERROR(Y20/W20,"-")</f>
        <v>0</v>
      </c>
      <c r="AC20" s="687">
        <f>SUM(AC21:AC24)</f>
        <v>0.60000000000000009</v>
      </c>
      <c r="AD20" s="681"/>
      <c r="AE20" s="687">
        <f>SUM(AE21:AE24)</f>
        <v>0</v>
      </c>
      <c r="AF20" s="681"/>
      <c r="AG20" s="687">
        <f t="shared" ref="AG20:AG30" si="54">IFERROR(AE20-AC20,"-")</f>
        <v>-0.60000000000000009</v>
      </c>
      <c r="AH20" s="688">
        <f t="shared" ref="AH20:AH30" si="55">IFERROR(AE20/AC20,"-")</f>
        <v>0</v>
      </c>
      <c r="AI20" s="687">
        <f>SUM(AI21:AI24)</f>
        <v>0.5</v>
      </c>
      <c r="AJ20" s="681"/>
      <c r="AK20" s="687">
        <f>SUM(AK21:AK24)</f>
        <v>0</v>
      </c>
      <c r="AL20" s="681"/>
      <c r="AM20" s="687">
        <f t="shared" ref="AM20:AM30" si="56">IFERROR(AK20-AI20,"-")</f>
        <v>-0.5</v>
      </c>
      <c r="AN20" s="688">
        <f t="shared" ref="AN20:AN30" si="57">IFERROR(AK20/AI20,"-")</f>
        <v>0</v>
      </c>
      <c r="AO20" s="687">
        <f t="shared" ref="AO20:AO30" si="58">AU20+BA20+BG20</f>
        <v>1.5</v>
      </c>
      <c r="AP20" s="681"/>
      <c r="AQ20" s="687">
        <f t="shared" ref="AQ20:AQ30" si="59">AW20+BC20+BI20</f>
        <v>0</v>
      </c>
      <c r="AR20" s="681"/>
      <c r="AS20" s="687">
        <f t="shared" ref="AS20:AS30" si="60">IFERROR(AQ20-AO20,"-")</f>
        <v>-1.5</v>
      </c>
      <c r="AT20" s="688">
        <f t="shared" ref="AT20:AT30" si="61">IFERROR(AQ20/AO20,"-")</f>
        <v>0</v>
      </c>
      <c r="AU20" s="687">
        <f>SUM(AU21:AU24)</f>
        <v>0.60000000000000009</v>
      </c>
      <c r="AV20" s="681"/>
      <c r="AW20" s="687">
        <f>SUM(AW21:AW24)</f>
        <v>0</v>
      </c>
      <c r="AX20" s="681"/>
      <c r="AY20" s="687">
        <f t="shared" ref="AY20:AY30" si="62">IFERROR(AW20-AU20,"-")</f>
        <v>-0.60000000000000009</v>
      </c>
      <c r="AZ20" s="688">
        <f t="shared" ref="AZ20:AZ30" si="63">IFERROR(AW20/AU20,"-")</f>
        <v>0</v>
      </c>
      <c r="BA20" s="687">
        <f>SUM(BA21:BA24)</f>
        <v>0.4</v>
      </c>
      <c r="BB20" s="681"/>
      <c r="BC20" s="687">
        <f>SUM(BC21:BC24)</f>
        <v>0</v>
      </c>
      <c r="BD20" s="681"/>
      <c r="BE20" s="687">
        <f t="shared" ref="BE20:BE30" si="64">IFERROR(BC20-BA20,"-")</f>
        <v>-0.4</v>
      </c>
      <c r="BF20" s="688">
        <f t="shared" ref="BF20:BF30" si="65">IFERROR(BC20/BA20,"-")</f>
        <v>0</v>
      </c>
      <c r="BG20" s="687">
        <f>SUM(BG21:BG24)</f>
        <v>0.5</v>
      </c>
      <c r="BH20" s="681"/>
      <c r="BI20" s="687">
        <f>SUM(BI21:BI24)</f>
        <v>0</v>
      </c>
      <c r="BJ20" s="681"/>
      <c r="BK20" s="687">
        <f t="shared" ref="BK20:BK30" si="66">IFERROR(BI20-BG20,"-")</f>
        <v>-0.5</v>
      </c>
      <c r="BL20" s="688">
        <f t="shared" ref="BL20:BL30" si="67">IFERROR(BI20/BG20,"-")</f>
        <v>0</v>
      </c>
      <c r="BM20" s="687">
        <f t="shared" ref="BM20:BM30" si="68">BS20+BY20+CE20</f>
        <v>1.3</v>
      </c>
      <c r="BN20" s="681"/>
      <c r="BO20" s="687">
        <f t="shared" ref="BO20:BO30" si="69">BU20+CA20+CG20</f>
        <v>0</v>
      </c>
      <c r="BP20" s="681"/>
      <c r="BQ20" s="687">
        <f t="shared" ref="BQ20:BQ30" si="70">IFERROR(BO20-BM20,"-")</f>
        <v>-1.3</v>
      </c>
      <c r="BR20" s="688">
        <f t="shared" ref="BR20:BR30" si="71">IFERROR(BO20/BM20,"-")</f>
        <v>0</v>
      </c>
      <c r="BS20" s="687">
        <f>SUM(BS21:BS24)</f>
        <v>0.30000000000000004</v>
      </c>
      <c r="BT20" s="681"/>
      <c r="BU20" s="687">
        <f>SUM(BU21:BU24)</f>
        <v>0</v>
      </c>
      <c r="BV20" s="681"/>
      <c r="BW20" s="687">
        <f t="shared" ref="BW20:BW30" si="72">IFERROR(BU20-BS20,"-")</f>
        <v>-0.30000000000000004</v>
      </c>
      <c r="BX20" s="688">
        <f t="shared" ref="BX20:BX30" si="73">IFERROR(BU20/BS20,"-")</f>
        <v>0</v>
      </c>
      <c r="BY20" s="687">
        <f>SUM(BY21:BY24)</f>
        <v>0.5</v>
      </c>
      <c r="BZ20" s="681"/>
      <c r="CA20" s="687">
        <f>SUM(CA21:CA24)</f>
        <v>0</v>
      </c>
      <c r="CB20" s="681"/>
      <c r="CC20" s="687">
        <f t="shared" ref="CC20:CC30" si="74">IFERROR(CA20-BY20,"-")</f>
        <v>-0.5</v>
      </c>
      <c r="CD20" s="688">
        <f t="shared" ref="CD20:CD30" si="75">IFERROR(CA20/BY20,"-")</f>
        <v>0</v>
      </c>
      <c r="CE20" s="687">
        <f>SUM(CE21:CE24)</f>
        <v>0.5</v>
      </c>
      <c r="CF20" s="681"/>
      <c r="CG20" s="687">
        <f>SUM(CG21:CG24)</f>
        <v>0</v>
      </c>
      <c r="CH20" s="681"/>
      <c r="CI20" s="687">
        <f t="shared" ref="CI20:CI30" si="76">IFERROR(CG20-CE20,"-")</f>
        <v>-0.5</v>
      </c>
      <c r="CJ20" s="688">
        <f t="shared" ref="CJ20:CJ30" si="77">IFERROR(CG20/CE20,"-")</f>
        <v>0</v>
      </c>
      <c r="CK20" s="687">
        <f t="shared" ref="CK20:CK30" si="78">CQ20+CW20+DC20</f>
        <v>1.6</v>
      </c>
      <c r="CL20" s="681"/>
      <c r="CM20" s="687">
        <f t="shared" ref="CM20:CM30" si="79">CS20+CY20+DE20</f>
        <v>0</v>
      </c>
      <c r="CN20" s="681"/>
      <c r="CO20" s="687">
        <f t="shared" ref="CO20:CO30" si="80">IFERROR(CM20-CK20,"-")</f>
        <v>-1.6</v>
      </c>
      <c r="CP20" s="688">
        <f t="shared" ref="CP20:CP30" si="81">IFERROR(CM20/CK20,"-")</f>
        <v>0</v>
      </c>
      <c r="CQ20" s="687">
        <f>SUM(CQ21:CQ24)</f>
        <v>0.5</v>
      </c>
      <c r="CR20" s="681"/>
      <c r="CS20" s="687">
        <f>SUM(CS21:CS24)</f>
        <v>0</v>
      </c>
      <c r="CT20" s="681"/>
      <c r="CU20" s="687">
        <f t="shared" ref="CU20:CU30" si="82">IFERROR(CS20-CQ20,"-")</f>
        <v>-0.5</v>
      </c>
      <c r="CV20" s="688">
        <f t="shared" ref="CV20:CV30" si="83">IFERROR(CS20/CQ20,"-")</f>
        <v>0</v>
      </c>
      <c r="CW20" s="687">
        <f>SUM(CW21:CW24)</f>
        <v>0.5</v>
      </c>
      <c r="CX20" s="681"/>
      <c r="CY20" s="687">
        <f>SUM(CY21:CY24)</f>
        <v>0</v>
      </c>
      <c r="CZ20" s="681"/>
      <c r="DA20" s="687">
        <f t="shared" ref="DA20:DA30" si="84">IFERROR(CY20-CW20,"-")</f>
        <v>-0.5</v>
      </c>
      <c r="DB20" s="688">
        <f t="shared" ref="DB20:DB30" si="85">IFERROR(CY20/CW20,"-")</f>
        <v>0</v>
      </c>
      <c r="DC20" s="687">
        <f>SUM(DC21:DC24)</f>
        <v>0.60000000000000009</v>
      </c>
      <c r="DD20" s="681"/>
      <c r="DE20" s="687">
        <f>SUM(DE21:DE24)</f>
        <v>0</v>
      </c>
      <c r="DF20" s="681"/>
      <c r="DG20" s="687">
        <f t="shared" ref="DG20:DG30" si="86">IFERROR(DE20-DC20,"-")</f>
        <v>-0.60000000000000009</v>
      </c>
      <c r="DH20" s="688">
        <f t="shared" ref="DH20:DH30" si="87">IFERROR(DE20/DC20,"-")</f>
        <v>0</v>
      </c>
    </row>
    <row r="21" spans="1:112" ht="18.95" customHeight="1" outlineLevel="1">
      <c r="B21" s="65" t="s">
        <v>3971</v>
      </c>
      <c r="C21" s="614"/>
      <c r="D21" s="117" t="s">
        <v>3959</v>
      </c>
      <c r="E21" s="528">
        <v>100330689</v>
      </c>
      <c r="F21" s="528"/>
      <c r="G21" s="529"/>
      <c r="H21" s="530"/>
      <c r="I21" s="530"/>
      <c r="J21" s="654" t="s">
        <v>883</v>
      </c>
      <c r="K21" s="687">
        <f t="shared" si="44"/>
        <v>0.4</v>
      </c>
      <c r="L21" s="681"/>
      <c r="M21" s="687">
        <f t="shared" si="45"/>
        <v>0</v>
      </c>
      <c r="N21" s="681"/>
      <c r="O21" s="687">
        <f t="shared" si="46"/>
        <v>-0.4</v>
      </c>
      <c r="P21" s="688">
        <f t="shared" si="47"/>
        <v>0</v>
      </c>
      <c r="Q21" s="687">
        <f t="shared" si="48"/>
        <v>0.1</v>
      </c>
      <c r="R21" s="681"/>
      <c r="S21" s="687">
        <f t="shared" si="49"/>
        <v>0</v>
      </c>
      <c r="T21" s="681"/>
      <c r="U21" s="687">
        <f t="shared" si="50"/>
        <v>-0.1</v>
      </c>
      <c r="V21" s="688">
        <f t="shared" si="51"/>
        <v>0</v>
      </c>
      <c r="W21" s="683">
        <v>0.1</v>
      </c>
      <c r="X21" s="681"/>
      <c r="Y21" s="681"/>
      <c r="Z21" s="681"/>
      <c r="AA21" s="687">
        <f t="shared" si="52"/>
        <v>-0.1</v>
      </c>
      <c r="AB21" s="688">
        <f t="shared" si="53"/>
        <v>0</v>
      </c>
      <c r="AC21" s="683">
        <v>0</v>
      </c>
      <c r="AD21" s="681"/>
      <c r="AE21" s="681"/>
      <c r="AF21" s="681"/>
      <c r="AG21" s="687">
        <f t="shared" si="54"/>
        <v>0</v>
      </c>
      <c r="AH21" s="688" t="str">
        <f t="shared" si="55"/>
        <v>-</v>
      </c>
      <c r="AI21" s="683">
        <v>0</v>
      </c>
      <c r="AJ21" s="681"/>
      <c r="AK21" s="681"/>
      <c r="AL21" s="681"/>
      <c r="AM21" s="687">
        <f t="shared" si="56"/>
        <v>0</v>
      </c>
      <c r="AN21" s="688" t="str">
        <f t="shared" si="57"/>
        <v>-</v>
      </c>
      <c r="AO21" s="687">
        <f t="shared" si="58"/>
        <v>0.1</v>
      </c>
      <c r="AP21" s="681"/>
      <c r="AQ21" s="687">
        <f t="shared" si="59"/>
        <v>0</v>
      </c>
      <c r="AR21" s="681"/>
      <c r="AS21" s="687">
        <f t="shared" si="60"/>
        <v>-0.1</v>
      </c>
      <c r="AT21" s="688">
        <f t="shared" si="61"/>
        <v>0</v>
      </c>
      <c r="AU21" s="683">
        <v>0.1</v>
      </c>
      <c r="AV21" s="681"/>
      <c r="AW21" s="681"/>
      <c r="AX21" s="681"/>
      <c r="AY21" s="687">
        <f t="shared" si="62"/>
        <v>-0.1</v>
      </c>
      <c r="AZ21" s="688">
        <f t="shared" si="63"/>
        <v>0</v>
      </c>
      <c r="BA21" s="683">
        <v>0</v>
      </c>
      <c r="BB21" s="681"/>
      <c r="BC21" s="681"/>
      <c r="BD21" s="681"/>
      <c r="BE21" s="687">
        <f t="shared" si="64"/>
        <v>0</v>
      </c>
      <c r="BF21" s="688" t="str">
        <f t="shared" si="65"/>
        <v>-</v>
      </c>
      <c r="BG21" s="683">
        <v>0</v>
      </c>
      <c r="BH21" s="681"/>
      <c r="BI21" s="681"/>
      <c r="BJ21" s="681"/>
      <c r="BK21" s="687">
        <f t="shared" si="66"/>
        <v>0</v>
      </c>
      <c r="BL21" s="688" t="str">
        <f t="shared" si="67"/>
        <v>-</v>
      </c>
      <c r="BM21" s="687">
        <f t="shared" si="68"/>
        <v>0.1</v>
      </c>
      <c r="BN21" s="681"/>
      <c r="BO21" s="687">
        <f t="shared" si="69"/>
        <v>0</v>
      </c>
      <c r="BP21" s="681"/>
      <c r="BQ21" s="687">
        <f t="shared" si="70"/>
        <v>-0.1</v>
      </c>
      <c r="BR21" s="688">
        <f t="shared" si="71"/>
        <v>0</v>
      </c>
      <c r="BS21" s="683">
        <v>0</v>
      </c>
      <c r="BT21" s="681"/>
      <c r="BU21" s="681"/>
      <c r="BV21" s="681"/>
      <c r="BW21" s="687">
        <f t="shared" si="72"/>
        <v>0</v>
      </c>
      <c r="BX21" s="688" t="str">
        <f t="shared" si="73"/>
        <v>-</v>
      </c>
      <c r="BY21" s="683">
        <v>0</v>
      </c>
      <c r="BZ21" s="681"/>
      <c r="CA21" s="681"/>
      <c r="CB21" s="681"/>
      <c r="CC21" s="687">
        <f t="shared" si="74"/>
        <v>0</v>
      </c>
      <c r="CD21" s="688" t="str">
        <f t="shared" si="75"/>
        <v>-</v>
      </c>
      <c r="CE21" s="683">
        <v>0.1</v>
      </c>
      <c r="CF21" s="681"/>
      <c r="CG21" s="681"/>
      <c r="CH21" s="681"/>
      <c r="CI21" s="687">
        <f t="shared" si="76"/>
        <v>-0.1</v>
      </c>
      <c r="CJ21" s="688">
        <f t="shared" si="77"/>
        <v>0</v>
      </c>
      <c r="CK21" s="687">
        <f t="shared" si="78"/>
        <v>0.1</v>
      </c>
      <c r="CL21" s="681"/>
      <c r="CM21" s="687">
        <f t="shared" si="79"/>
        <v>0</v>
      </c>
      <c r="CN21" s="681"/>
      <c r="CO21" s="687">
        <f t="shared" si="80"/>
        <v>-0.1</v>
      </c>
      <c r="CP21" s="688">
        <f t="shared" si="81"/>
        <v>0</v>
      </c>
      <c r="CQ21" s="683">
        <v>0</v>
      </c>
      <c r="CR21" s="681"/>
      <c r="CS21" s="681"/>
      <c r="CT21" s="681"/>
      <c r="CU21" s="687">
        <f t="shared" si="82"/>
        <v>0</v>
      </c>
      <c r="CV21" s="688" t="str">
        <f t="shared" si="83"/>
        <v>-</v>
      </c>
      <c r="CW21" s="683">
        <v>0</v>
      </c>
      <c r="CX21" s="681"/>
      <c r="CY21" s="681"/>
      <c r="CZ21" s="681"/>
      <c r="DA21" s="687">
        <f t="shared" si="84"/>
        <v>0</v>
      </c>
      <c r="DB21" s="688" t="str">
        <f t="shared" si="85"/>
        <v>-</v>
      </c>
      <c r="DC21" s="683">
        <v>0.1</v>
      </c>
      <c r="DD21" s="681"/>
      <c r="DE21" s="681"/>
      <c r="DF21" s="681"/>
      <c r="DG21" s="687">
        <f t="shared" si="86"/>
        <v>-0.1</v>
      </c>
      <c r="DH21" s="688">
        <f t="shared" si="87"/>
        <v>0</v>
      </c>
    </row>
    <row r="22" spans="1:112" outlineLevel="1">
      <c r="B22" s="65" t="s">
        <v>3972</v>
      </c>
      <c r="C22" s="614"/>
      <c r="D22" s="117" t="s">
        <v>1520</v>
      </c>
      <c r="E22" s="528">
        <v>100330690</v>
      </c>
      <c r="F22" s="528"/>
      <c r="G22" s="529"/>
      <c r="H22" s="530"/>
      <c r="I22" s="530"/>
      <c r="J22" s="654" t="s">
        <v>883</v>
      </c>
      <c r="K22" s="687">
        <f t="shared" si="44"/>
        <v>1.5</v>
      </c>
      <c r="L22" s="681"/>
      <c r="M22" s="687">
        <f t="shared" si="45"/>
        <v>0</v>
      </c>
      <c r="N22" s="681"/>
      <c r="O22" s="687">
        <f t="shared" si="46"/>
        <v>-1.5</v>
      </c>
      <c r="P22" s="688">
        <f t="shared" si="47"/>
        <v>0</v>
      </c>
      <c r="Q22" s="687">
        <f t="shared" si="48"/>
        <v>0.4</v>
      </c>
      <c r="R22" s="681"/>
      <c r="S22" s="687">
        <f t="shared" si="49"/>
        <v>0</v>
      </c>
      <c r="T22" s="681"/>
      <c r="U22" s="687">
        <f t="shared" si="50"/>
        <v>-0.4</v>
      </c>
      <c r="V22" s="688">
        <f t="shared" si="51"/>
        <v>0</v>
      </c>
      <c r="W22" s="683">
        <v>0.1</v>
      </c>
      <c r="X22" s="681"/>
      <c r="Y22" s="681"/>
      <c r="Z22" s="681"/>
      <c r="AA22" s="687">
        <f t="shared" si="52"/>
        <v>-0.1</v>
      </c>
      <c r="AB22" s="688">
        <f t="shared" si="53"/>
        <v>0</v>
      </c>
      <c r="AC22" s="683">
        <v>0.2</v>
      </c>
      <c r="AD22" s="681"/>
      <c r="AE22" s="681"/>
      <c r="AF22" s="681"/>
      <c r="AG22" s="687">
        <f t="shared" si="54"/>
        <v>-0.2</v>
      </c>
      <c r="AH22" s="688">
        <f t="shared" si="55"/>
        <v>0</v>
      </c>
      <c r="AI22" s="683">
        <v>0.1</v>
      </c>
      <c r="AJ22" s="681"/>
      <c r="AK22" s="681"/>
      <c r="AL22" s="681"/>
      <c r="AM22" s="687">
        <f t="shared" si="56"/>
        <v>-0.1</v>
      </c>
      <c r="AN22" s="688">
        <f t="shared" si="57"/>
        <v>0</v>
      </c>
      <c r="AO22" s="687">
        <f t="shared" si="58"/>
        <v>0.4</v>
      </c>
      <c r="AP22" s="681"/>
      <c r="AQ22" s="687">
        <f t="shared" si="59"/>
        <v>0</v>
      </c>
      <c r="AR22" s="681"/>
      <c r="AS22" s="687">
        <f t="shared" si="60"/>
        <v>-0.4</v>
      </c>
      <c r="AT22" s="688">
        <f t="shared" si="61"/>
        <v>0</v>
      </c>
      <c r="AU22" s="683">
        <v>0.1</v>
      </c>
      <c r="AV22" s="681"/>
      <c r="AW22" s="681"/>
      <c r="AX22" s="681"/>
      <c r="AY22" s="687">
        <f t="shared" si="62"/>
        <v>-0.1</v>
      </c>
      <c r="AZ22" s="688">
        <f t="shared" si="63"/>
        <v>0</v>
      </c>
      <c r="BA22" s="683">
        <v>0.1</v>
      </c>
      <c r="BB22" s="681"/>
      <c r="BC22" s="681"/>
      <c r="BD22" s="681"/>
      <c r="BE22" s="687">
        <f t="shared" si="64"/>
        <v>-0.1</v>
      </c>
      <c r="BF22" s="688">
        <f t="shared" si="65"/>
        <v>0</v>
      </c>
      <c r="BG22" s="683">
        <v>0.2</v>
      </c>
      <c r="BH22" s="681"/>
      <c r="BI22" s="681"/>
      <c r="BJ22" s="681"/>
      <c r="BK22" s="687">
        <f t="shared" si="66"/>
        <v>-0.2</v>
      </c>
      <c r="BL22" s="688">
        <f t="shared" si="67"/>
        <v>0</v>
      </c>
      <c r="BM22" s="687">
        <f t="shared" si="68"/>
        <v>0.30000000000000004</v>
      </c>
      <c r="BN22" s="681"/>
      <c r="BO22" s="687">
        <f t="shared" si="69"/>
        <v>0</v>
      </c>
      <c r="BP22" s="681"/>
      <c r="BQ22" s="687">
        <f t="shared" si="70"/>
        <v>-0.30000000000000004</v>
      </c>
      <c r="BR22" s="688">
        <f t="shared" si="71"/>
        <v>0</v>
      </c>
      <c r="BS22" s="683">
        <v>0.1</v>
      </c>
      <c r="BT22" s="681"/>
      <c r="BU22" s="681"/>
      <c r="BV22" s="681"/>
      <c r="BW22" s="687">
        <f t="shared" si="72"/>
        <v>-0.1</v>
      </c>
      <c r="BX22" s="688">
        <f t="shared" si="73"/>
        <v>0</v>
      </c>
      <c r="BY22" s="683">
        <v>0.1</v>
      </c>
      <c r="BZ22" s="681"/>
      <c r="CA22" s="681"/>
      <c r="CB22" s="681"/>
      <c r="CC22" s="687">
        <f t="shared" si="74"/>
        <v>-0.1</v>
      </c>
      <c r="CD22" s="688">
        <f t="shared" si="75"/>
        <v>0</v>
      </c>
      <c r="CE22" s="683">
        <v>0.1</v>
      </c>
      <c r="CF22" s="681"/>
      <c r="CG22" s="681"/>
      <c r="CH22" s="681"/>
      <c r="CI22" s="687">
        <f t="shared" si="76"/>
        <v>-0.1</v>
      </c>
      <c r="CJ22" s="688">
        <f t="shared" si="77"/>
        <v>0</v>
      </c>
      <c r="CK22" s="687">
        <f t="shared" si="78"/>
        <v>0.4</v>
      </c>
      <c r="CL22" s="681"/>
      <c r="CM22" s="687">
        <f t="shared" si="79"/>
        <v>0</v>
      </c>
      <c r="CN22" s="681"/>
      <c r="CO22" s="687">
        <f t="shared" si="80"/>
        <v>-0.4</v>
      </c>
      <c r="CP22" s="688">
        <f t="shared" si="81"/>
        <v>0</v>
      </c>
      <c r="CQ22" s="683">
        <v>0.1</v>
      </c>
      <c r="CR22" s="681"/>
      <c r="CS22" s="681"/>
      <c r="CT22" s="681"/>
      <c r="CU22" s="687">
        <f t="shared" si="82"/>
        <v>-0.1</v>
      </c>
      <c r="CV22" s="688">
        <f t="shared" si="83"/>
        <v>0</v>
      </c>
      <c r="CW22" s="683">
        <v>0.2</v>
      </c>
      <c r="CX22" s="681"/>
      <c r="CY22" s="681"/>
      <c r="CZ22" s="681"/>
      <c r="DA22" s="687">
        <f t="shared" si="84"/>
        <v>-0.2</v>
      </c>
      <c r="DB22" s="688">
        <f t="shared" si="85"/>
        <v>0</v>
      </c>
      <c r="DC22" s="683">
        <v>0.1</v>
      </c>
      <c r="DD22" s="681"/>
      <c r="DE22" s="681"/>
      <c r="DF22" s="681"/>
      <c r="DG22" s="687">
        <f t="shared" si="86"/>
        <v>-0.1</v>
      </c>
      <c r="DH22" s="688">
        <f t="shared" si="87"/>
        <v>0</v>
      </c>
    </row>
    <row r="23" spans="1:112" outlineLevel="1">
      <c r="B23" s="65" t="s">
        <v>3973</v>
      </c>
      <c r="C23" s="614"/>
      <c r="D23" s="117" t="s">
        <v>1522</v>
      </c>
      <c r="E23" s="528">
        <v>100330691</v>
      </c>
      <c r="F23" s="528"/>
      <c r="G23" s="529"/>
      <c r="H23" s="530"/>
      <c r="I23" s="530"/>
      <c r="J23" s="654" t="s">
        <v>883</v>
      </c>
      <c r="K23" s="687">
        <f t="shared" si="44"/>
        <v>4.2000000000000011</v>
      </c>
      <c r="L23" s="681"/>
      <c r="M23" s="687">
        <f t="shared" si="45"/>
        <v>0</v>
      </c>
      <c r="N23" s="681"/>
      <c r="O23" s="687">
        <f t="shared" si="46"/>
        <v>-4.2000000000000011</v>
      </c>
      <c r="P23" s="688">
        <f t="shared" si="47"/>
        <v>0</v>
      </c>
      <c r="Q23" s="687">
        <f t="shared" si="48"/>
        <v>1.2000000000000002</v>
      </c>
      <c r="R23" s="681"/>
      <c r="S23" s="687">
        <f t="shared" si="49"/>
        <v>0</v>
      </c>
      <c r="T23" s="681"/>
      <c r="U23" s="687">
        <f t="shared" si="50"/>
        <v>-1.2000000000000002</v>
      </c>
      <c r="V23" s="688">
        <f t="shared" si="51"/>
        <v>0</v>
      </c>
      <c r="W23" s="683">
        <v>0.4</v>
      </c>
      <c r="X23" s="681"/>
      <c r="Y23" s="681"/>
      <c r="Z23" s="681"/>
      <c r="AA23" s="687">
        <f t="shared" si="52"/>
        <v>-0.4</v>
      </c>
      <c r="AB23" s="688">
        <f t="shared" si="53"/>
        <v>0</v>
      </c>
      <c r="AC23" s="683">
        <v>0.4</v>
      </c>
      <c r="AD23" s="681"/>
      <c r="AE23" s="681"/>
      <c r="AF23" s="681"/>
      <c r="AG23" s="687">
        <f t="shared" si="54"/>
        <v>-0.4</v>
      </c>
      <c r="AH23" s="688">
        <f t="shared" si="55"/>
        <v>0</v>
      </c>
      <c r="AI23" s="683">
        <v>0.4</v>
      </c>
      <c r="AJ23" s="681"/>
      <c r="AK23" s="681"/>
      <c r="AL23" s="681"/>
      <c r="AM23" s="687">
        <f t="shared" si="56"/>
        <v>-0.4</v>
      </c>
      <c r="AN23" s="688">
        <f t="shared" si="57"/>
        <v>0</v>
      </c>
      <c r="AO23" s="687">
        <f t="shared" si="58"/>
        <v>1</v>
      </c>
      <c r="AP23" s="681"/>
      <c r="AQ23" s="687">
        <f t="shared" si="59"/>
        <v>0</v>
      </c>
      <c r="AR23" s="681"/>
      <c r="AS23" s="687">
        <f t="shared" si="60"/>
        <v>-1</v>
      </c>
      <c r="AT23" s="688">
        <f t="shared" si="61"/>
        <v>0</v>
      </c>
      <c r="AU23" s="683">
        <v>0.4</v>
      </c>
      <c r="AV23" s="681"/>
      <c r="AW23" s="681"/>
      <c r="AX23" s="681"/>
      <c r="AY23" s="687">
        <f t="shared" si="62"/>
        <v>-0.4</v>
      </c>
      <c r="AZ23" s="688">
        <f t="shared" si="63"/>
        <v>0</v>
      </c>
      <c r="BA23" s="683">
        <v>0.3</v>
      </c>
      <c r="BB23" s="681"/>
      <c r="BC23" s="681"/>
      <c r="BD23" s="681"/>
      <c r="BE23" s="687">
        <f t="shared" si="64"/>
        <v>-0.3</v>
      </c>
      <c r="BF23" s="688">
        <f t="shared" si="65"/>
        <v>0</v>
      </c>
      <c r="BG23" s="683">
        <v>0.3</v>
      </c>
      <c r="BH23" s="681"/>
      <c r="BI23" s="681"/>
      <c r="BJ23" s="681"/>
      <c r="BK23" s="687">
        <f t="shared" si="66"/>
        <v>-0.3</v>
      </c>
      <c r="BL23" s="688">
        <f t="shared" si="67"/>
        <v>0</v>
      </c>
      <c r="BM23" s="687">
        <f t="shared" si="68"/>
        <v>0.90000000000000013</v>
      </c>
      <c r="BN23" s="681"/>
      <c r="BO23" s="687">
        <f t="shared" si="69"/>
        <v>0</v>
      </c>
      <c r="BP23" s="681"/>
      <c r="BQ23" s="687">
        <f t="shared" si="70"/>
        <v>-0.90000000000000013</v>
      </c>
      <c r="BR23" s="688">
        <f t="shared" si="71"/>
        <v>0</v>
      </c>
      <c r="BS23" s="683">
        <v>0.2</v>
      </c>
      <c r="BT23" s="681"/>
      <c r="BU23" s="681"/>
      <c r="BV23" s="681"/>
      <c r="BW23" s="687">
        <f t="shared" si="72"/>
        <v>-0.2</v>
      </c>
      <c r="BX23" s="688">
        <f t="shared" si="73"/>
        <v>0</v>
      </c>
      <c r="BY23" s="683">
        <v>0.4</v>
      </c>
      <c r="BZ23" s="681"/>
      <c r="CA23" s="681"/>
      <c r="CB23" s="681"/>
      <c r="CC23" s="687">
        <f t="shared" si="74"/>
        <v>-0.4</v>
      </c>
      <c r="CD23" s="688">
        <f t="shared" si="75"/>
        <v>0</v>
      </c>
      <c r="CE23" s="683">
        <v>0.3</v>
      </c>
      <c r="CF23" s="681"/>
      <c r="CG23" s="681"/>
      <c r="CH23" s="681"/>
      <c r="CI23" s="687">
        <f t="shared" si="76"/>
        <v>-0.3</v>
      </c>
      <c r="CJ23" s="688">
        <f t="shared" si="77"/>
        <v>0</v>
      </c>
      <c r="CK23" s="687">
        <f t="shared" si="78"/>
        <v>1.1000000000000001</v>
      </c>
      <c r="CL23" s="681"/>
      <c r="CM23" s="687">
        <f t="shared" si="79"/>
        <v>0</v>
      </c>
      <c r="CN23" s="681"/>
      <c r="CO23" s="687">
        <f t="shared" si="80"/>
        <v>-1.1000000000000001</v>
      </c>
      <c r="CP23" s="688">
        <f t="shared" si="81"/>
        <v>0</v>
      </c>
      <c r="CQ23" s="683">
        <v>0.4</v>
      </c>
      <c r="CR23" s="681"/>
      <c r="CS23" s="681"/>
      <c r="CT23" s="681"/>
      <c r="CU23" s="687">
        <f t="shared" si="82"/>
        <v>-0.4</v>
      </c>
      <c r="CV23" s="688">
        <f t="shared" si="83"/>
        <v>0</v>
      </c>
      <c r="CW23" s="683">
        <v>0.3</v>
      </c>
      <c r="CX23" s="681"/>
      <c r="CY23" s="681"/>
      <c r="CZ23" s="681"/>
      <c r="DA23" s="687">
        <f t="shared" si="84"/>
        <v>-0.3</v>
      </c>
      <c r="DB23" s="688">
        <f t="shared" si="85"/>
        <v>0</v>
      </c>
      <c r="DC23" s="683">
        <v>0.4</v>
      </c>
      <c r="DD23" s="681"/>
      <c r="DE23" s="681"/>
      <c r="DF23" s="681"/>
      <c r="DG23" s="687">
        <f t="shared" si="86"/>
        <v>-0.4</v>
      </c>
      <c r="DH23" s="688">
        <f t="shared" si="87"/>
        <v>0</v>
      </c>
    </row>
    <row r="24" spans="1:112" outlineLevel="1">
      <c r="B24" s="65" t="s">
        <v>3974</v>
      </c>
      <c r="C24" s="614"/>
      <c r="D24" s="117" t="s">
        <v>3964</v>
      </c>
      <c r="E24" s="528">
        <v>100333684</v>
      </c>
      <c r="F24" s="528"/>
      <c r="G24" s="529"/>
      <c r="H24" s="530"/>
      <c r="I24" s="530"/>
      <c r="J24" s="654" t="s">
        <v>883</v>
      </c>
      <c r="K24" s="687">
        <f t="shared" si="44"/>
        <v>0</v>
      </c>
      <c r="L24" s="681"/>
      <c r="M24" s="687">
        <f t="shared" si="45"/>
        <v>0</v>
      </c>
      <c r="N24" s="681"/>
      <c r="O24" s="687">
        <f t="shared" si="46"/>
        <v>0</v>
      </c>
      <c r="P24" s="688" t="str">
        <f t="shared" si="47"/>
        <v>-</v>
      </c>
      <c r="Q24" s="687">
        <f t="shared" si="48"/>
        <v>0</v>
      </c>
      <c r="R24" s="681"/>
      <c r="S24" s="687">
        <f t="shared" si="49"/>
        <v>0</v>
      </c>
      <c r="T24" s="681"/>
      <c r="U24" s="687">
        <f t="shared" si="50"/>
        <v>0</v>
      </c>
      <c r="V24" s="688" t="str">
        <f t="shared" si="51"/>
        <v>-</v>
      </c>
      <c r="W24" s="683">
        <v>0</v>
      </c>
      <c r="X24" s="681"/>
      <c r="Y24" s="681"/>
      <c r="Z24" s="681"/>
      <c r="AA24" s="687">
        <f t="shared" si="52"/>
        <v>0</v>
      </c>
      <c r="AB24" s="688" t="str">
        <f t="shared" si="53"/>
        <v>-</v>
      </c>
      <c r="AC24" s="683">
        <v>0</v>
      </c>
      <c r="AD24" s="681"/>
      <c r="AE24" s="681"/>
      <c r="AF24" s="681"/>
      <c r="AG24" s="687">
        <f t="shared" si="54"/>
        <v>0</v>
      </c>
      <c r="AH24" s="688" t="str">
        <f t="shared" si="55"/>
        <v>-</v>
      </c>
      <c r="AI24" s="683">
        <v>0</v>
      </c>
      <c r="AJ24" s="681"/>
      <c r="AK24" s="681"/>
      <c r="AL24" s="681"/>
      <c r="AM24" s="687">
        <f t="shared" si="56"/>
        <v>0</v>
      </c>
      <c r="AN24" s="688" t="str">
        <f t="shared" si="57"/>
        <v>-</v>
      </c>
      <c r="AO24" s="687">
        <f t="shared" si="58"/>
        <v>0</v>
      </c>
      <c r="AP24" s="681"/>
      <c r="AQ24" s="687">
        <f t="shared" si="59"/>
        <v>0</v>
      </c>
      <c r="AR24" s="681"/>
      <c r="AS24" s="687">
        <f t="shared" si="60"/>
        <v>0</v>
      </c>
      <c r="AT24" s="688" t="str">
        <f t="shared" si="61"/>
        <v>-</v>
      </c>
      <c r="AU24" s="683">
        <v>0</v>
      </c>
      <c r="AV24" s="681"/>
      <c r="AW24" s="681"/>
      <c r="AX24" s="681"/>
      <c r="AY24" s="687">
        <f t="shared" si="62"/>
        <v>0</v>
      </c>
      <c r="AZ24" s="688" t="str">
        <f t="shared" si="63"/>
        <v>-</v>
      </c>
      <c r="BA24" s="683">
        <v>0</v>
      </c>
      <c r="BB24" s="681"/>
      <c r="BC24" s="681"/>
      <c r="BD24" s="681"/>
      <c r="BE24" s="687">
        <f t="shared" si="64"/>
        <v>0</v>
      </c>
      <c r="BF24" s="688" t="str">
        <f t="shared" si="65"/>
        <v>-</v>
      </c>
      <c r="BG24" s="683">
        <v>0</v>
      </c>
      <c r="BH24" s="681"/>
      <c r="BI24" s="681"/>
      <c r="BJ24" s="681"/>
      <c r="BK24" s="687">
        <f t="shared" si="66"/>
        <v>0</v>
      </c>
      <c r="BL24" s="688" t="str">
        <f t="shared" si="67"/>
        <v>-</v>
      </c>
      <c r="BM24" s="687">
        <f t="shared" si="68"/>
        <v>0</v>
      </c>
      <c r="BN24" s="681"/>
      <c r="BO24" s="687">
        <f t="shared" si="69"/>
        <v>0</v>
      </c>
      <c r="BP24" s="681"/>
      <c r="BQ24" s="687">
        <f t="shared" si="70"/>
        <v>0</v>
      </c>
      <c r="BR24" s="688" t="str">
        <f t="shared" si="71"/>
        <v>-</v>
      </c>
      <c r="BS24" s="683">
        <v>0</v>
      </c>
      <c r="BT24" s="681"/>
      <c r="BU24" s="681"/>
      <c r="BV24" s="681"/>
      <c r="BW24" s="687">
        <f t="shared" si="72"/>
        <v>0</v>
      </c>
      <c r="BX24" s="688" t="str">
        <f t="shared" si="73"/>
        <v>-</v>
      </c>
      <c r="BY24" s="683">
        <v>0</v>
      </c>
      <c r="BZ24" s="681"/>
      <c r="CA24" s="681"/>
      <c r="CB24" s="681"/>
      <c r="CC24" s="687">
        <f t="shared" si="74"/>
        <v>0</v>
      </c>
      <c r="CD24" s="688" t="str">
        <f t="shared" si="75"/>
        <v>-</v>
      </c>
      <c r="CE24" s="683">
        <v>0</v>
      </c>
      <c r="CF24" s="681"/>
      <c r="CG24" s="681"/>
      <c r="CH24" s="681"/>
      <c r="CI24" s="687">
        <f t="shared" si="76"/>
        <v>0</v>
      </c>
      <c r="CJ24" s="688" t="str">
        <f t="shared" si="77"/>
        <v>-</v>
      </c>
      <c r="CK24" s="687">
        <f t="shared" si="78"/>
        <v>0</v>
      </c>
      <c r="CL24" s="681"/>
      <c r="CM24" s="687">
        <f t="shared" si="79"/>
        <v>0</v>
      </c>
      <c r="CN24" s="681"/>
      <c r="CO24" s="687">
        <f t="shared" si="80"/>
        <v>0</v>
      </c>
      <c r="CP24" s="688" t="str">
        <f t="shared" si="81"/>
        <v>-</v>
      </c>
      <c r="CQ24" s="683">
        <v>0</v>
      </c>
      <c r="CR24" s="681"/>
      <c r="CS24" s="681"/>
      <c r="CT24" s="681"/>
      <c r="CU24" s="687">
        <f t="shared" si="82"/>
        <v>0</v>
      </c>
      <c r="CV24" s="688" t="str">
        <f t="shared" si="83"/>
        <v>-</v>
      </c>
      <c r="CW24" s="683">
        <v>0</v>
      </c>
      <c r="CX24" s="681"/>
      <c r="CY24" s="681"/>
      <c r="CZ24" s="681"/>
      <c r="DA24" s="687">
        <f t="shared" si="84"/>
        <v>0</v>
      </c>
      <c r="DB24" s="688" t="str">
        <f t="shared" si="85"/>
        <v>-</v>
      </c>
      <c r="DC24" s="683">
        <v>0</v>
      </c>
      <c r="DD24" s="681"/>
      <c r="DE24" s="681"/>
      <c r="DF24" s="681"/>
      <c r="DG24" s="687">
        <f t="shared" si="86"/>
        <v>0</v>
      </c>
      <c r="DH24" s="688" t="str">
        <f t="shared" si="87"/>
        <v>-</v>
      </c>
    </row>
    <row r="25" spans="1:112" ht="57" customHeight="1">
      <c r="B25" s="65" t="s">
        <v>3975</v>
      </c>
      <c r="C25" s="610" t="s">
        <v>166</v>
      </c>
      <c r="D25" s="72" t="s">
        <v>3976</v>
      </c>
      <c r="E25" s="528">
        <v>100330692</v>
      </c>
      <c r="F25" s="528"/>
      <c r="G25" s="529"/>
      <c r="H25" s="530" t="s">
        <v>3977</v>
      </c>
      <c r="I25" s="530"/>
      <c r="J25" s="657" t="s">
        <v>883</v>
      </c>
      <c r="K25" s="687">
        <f t="shared" si="44"/>
        <v>59</v>
      </c>
      <c r="L25" s="681"/>
      <c r="M25" s="687">
        <f t="shared" si="45"/>
        <v>0</v>
      </c>
      <c r="N25" s="681"/>
      <c r="O25" s="687">
        <f t="shared" si="46"/>
        <v>-59</v>
      </c>
      <c r="P25" s="688">
        <f t="shared" si="47"/>
        <v>0</v>
      </c>
      <c r="Q25" s="687">
        <f t="shared" si="48"/>
        <v>19</v>
      </c>
      <c r="R25" s="681"/>
      <c r="S25" s="687">
        <f t="shared" si="49"/>
        <v>0</v>
      </c>
      <c r="T25" s="681"/>
      <c r="U25" s="687">
        <f t="shared" si="50"/>
        <v>-19</v>
      </c>
      <c r="V25" s="688">
        <f t="shared" si="51"/>
        <v>0</v>
      </c>
      <c r="W25" s="687">
        <f>W32+W42</f>
        <v>6.6000000000000005</v>
      </c>
      <c r="X25" s="681"/>
      <c r="Y25" s="687">
        <f>Y32+Y42</f>
        <v>0</v>
      </c>
      <c r="Z25" s="681"/>
      <c r="AA25" s="687">
        <f t="shared" si="52"/>
        <v>-6.6000000000000005</v>
      </c>
      <c r="AB25" s="688">
        <f t="shared" si="53"/>
        <v>0</v>
      </c>
      <c r="AC25" s="687">
        <f>AC32+AC42</f>
        <v>5.8</v>
      </c>
      <c r="AD25" s="681"/>
      <c r="AE25" s="687">
        <f>AE32+AE42</f>
        <v>0</v>
      </c>
      <c r="AF25" s="681"/>
      <c r="AG25" s="687">
        <f t="shared" si="54"/>
        <v>-5.8</v>
      </c>
      <c r="AH25" s="688">
        <f t="shared" si="55"/>
        <v>0</v>
      </c>
      <c r="AI25" s="687">
        <f>AI32+AI42</f>
        <v>6.6000000000000005</v>
      </c>
      <c r="AJ25" s="681"/>
      <c r="AK25" s="687">
        <f>AK32+AK42</f>
        <v>0</v>
      </c>
      <c r="AL25" s="681"/>
      <c r="AM25" s="687">
        <f t="shared" si="56"/>
        <v>-6.6000000000000005</v>
      </c>
      <c r="AN25" s="688">
        <f t="shared" si="57"/>
        <v>0</v>
      </c>
      <c r="AO25" s="687">
        <f t="shared" si="58"/>
        <v>11.1</v>
      </c>
      <c r="AP25" s="681"/>
      <c r="AQ25" s="687">
        <f t="shared" si="59"/>
        <v>0</v>
      </c>
      <c r="AR25" s="681"/>
      <c r="AS25" s="687">
        <f t="shared" si="60"/>
        <v>-11.1</v>
      </c>
      <c r="AT25" s="688">
        <f t="shared" si="61"/>
        <v>0</v>
      </c>
      <c r="AU25" s="687">
        <f>AU32+AU42</f>
        <v>4.3</v>
      </c>
      <c r="AV25" s="681"/>
      <c r="AW25" s="687">
        <f>AW32+AW42</f>
        <v>0</v>
      </c>
      <c r="AX25" s="681"/>
      <c r="AY25" s="687">
        <f t="shared" si="62"/>
        <v>-4.3</v>
      </c>
      <c r="AZ25" s="688">
        <f t="shared" si="63"/>
        <v>0</v>
      </c>
      <c r="BA25" s="687">
        <f>BA32+BA42</f>
        <v>3.5999999999999996</v>
      </c>
      <c r="BB25" s="681"/>
      <c r="BC25" s="687">
        <f>BC32+BC42</f>
        <v>0</v>
      </c>
      <c r="BD25" s="681"/>
      <c r="BE25" s="687">
        <f t="shared" si="64"/>
        <v>-3.5999999999999996</v>
      </c>
      <c r="BF25" s="688">
        <f t="shared" si="65"/>
        <v>0</v>
      </c>
      <c r="BG25" s="687">
        <f>BG32+BG42</f>
        <v>3.1999999999999997</v>
      </c>
      <c r="BH25" s="681"/>
      <c r="BI25" s="687">
        <f>BI32+BI42</f>
        <v>0</v>
      </c>
      <c r="BJ25" s="681"/>
      <c r="BK25" s="687">
        <f t="shared" si="66"/>
        <v>-3.1999999999999997</v>
      </c>
      <c r="BL25" s="688">
        <f t="shared" si="67"/>
        <v>0</v>
      </c>
      <c r="BM25" s="687">
        <f t="shared" si="68"/>
        <v>12.299999999999999</v>
      </c>
      <c r="BN25" s="681"/>
      <c r="BO25" s="687">
        <f t="shared" si="69"/>
        <v>0</v>
      </c>
      <c r="BP25" s="681"/>
      <c r="BQ25" s="687">
        <f t="shared" si="70"/>
        <v>-12.299999999999999</v>
      </c>
      <c r="BR25" s="688">
        <f t="shared" si="71"/>
        <v>0</v>
      </c>
      <c r="BS25" s="687">
        <f>BS32+BS42</f>
        <v>3.2</v>
      </c>
      <c r="BT25" s="681"/>
      <c r="BU25" s="687">
        <f>BU32+BU42</f>
        <v>0</v>
      </c>
      <c r="BV25" s="681"/>
      <c r="BW25" s="687">
        <f t="shared" si="72"/>
        <v>-3.2</v>
      </c>
      <c r="BX25" s="688">
        <f t="shared" si="73"/>
        <v>0</v>
      </c>
      <c r="BY25" s="687">
        <f>BY32+BY42</f>
        <v>4.3999999999999995</v>
      </c>
      <c r="BZ25" s="681"/>
      <c r="CA25" s="687">
        <f>CA32+CA42</f>
        <v>0</v>
      </c>
      <c r="CB25" s="681"/>
      <c r="CC25" s="687">
        <f t="shared" si="74"/>
        <v>-4.3999999999999995</v>
      </c>
      <c r="CD25" s="688">
        <f t="shared" si="75"/>
        <v>0</v>
      </c>
      <c r="CE25" s="687">
        <f>CE32+CE42</f>
        <v>4.6999999999999993</v>
      </c>
      <c r="CF25" s="681"/>
      <c r="CG25" s="687">
        <f>CG32+CG42</f>
        <v>0</v>
      </c>
      <c r="CH25" s="681"/>
      <c r="CI25" s="687">
        <f t="shared" si="76"/>
        <v>-4.6999999999999993</v>
      </c>
      <c r="CJ25" s="688">
        <f t="shared" si="77"/>
        <v>0</v>
      </c>
      <c r="CK25" s="687">
        <f t="shared" si="78"/>
        <v>16.600000000000001</v>
      </c>
      <c r="CL25" s="681"/>
      <c r="CM25" s="687">
        <f t="shared" si="79"/>
        <v>0</v>
      </c>
      <c r="CN25" s="681"/>
      <c r="CO25" s="687">
        <f t="shared" si="80"/>
        <v>-16.600000000000001</v>
      </c>
      <c r="CP25" s="688">
        <f t="shared" si="81"/>
        <v>0</v>
      </c>
      <c r="CQ25" s="687">
        <f>CQ32+CQ42</f>
        <v>4.8999999999999995</v>
      </c>
      <c r="CR25" s="681"/>
      <c r="CS25" s="687">
        <f>CS32+CS42</f>
        <v>0</v>
      </c>
      <c r="CT25" s="681"/>
      <c r="CU25" s="687">
        <f t="shared" si="82"/>
        <v>-4.8999999999999995</v>
      </c>
      <c r="CV25" s="688">
        <f t="shared" si="83"/>
        <v>0</v>
      </c>
      <c r="CW25" s="687">
        <f>CW32+CW42</f>
        <v>4.8</v>
      </c>
      <c r="CX25" s="681"/>
      <c r="CY25" s="687">
        <f>CY32+CY42</f>
        <v>0</v>
      </c>
      <c r="CZ25" s="681"/>
      <c r="DA25" s="687">
        <f t="shared" si="84"/>
        <v>-4.8</v>
      </c>
      <c r="DB25" s="688">
        <f t="shared" si="85"/>
        <v>0</v>
      </c>
      <c r="DC25" s="687">
        <f>DC32+DC42</f>
        <v>6.9</v>
      </c>
      <c r="DD25" s="681"/>
      <c r="DE25" s="687">
        <f>DE32+DE42</f>
        <v>0</v>
      </c>
      <c r="DF25" s="681"/>
      <c r="DG25" s="687">
        <f t="shared" si="86"/>
        <v>-6.9</v>
      </c>
      <c r="DH25" s="688">
        <f t="shared" si="87"/>
        <v>0</v>
      </c>
    </row>
    <row r="26" spans="1:112" ht="24" customHeight="1">
      <c r="B26" s="65" t="s">
        <v>3978</v>
      </c>
      <c r="C26" s="610" t="s">
        <v>170</v>
      </c>
      <c r="D26" s="72" t="s">
        <v>3979</v>
      </c>
      <c r="E26" s="528">
        <v>100330954</v>
      </c>
      <c r="F26" s="528"/>
      <c r="G26" s="529"/>
      <c r="H26" s="530" t="s">
        <v>3980</v>
      </c>
      <c r="I26" s="530"/>
      <c r="J26" s="657" t="s">
        <v>883</v>
      </c>
      <c r="K26" s="687">
        <f t="shared" si="44"/>
        <v>59</v>
      </c>
      <c r="L26" s="681"/>
      <c r="M26" s="687">
        <f t="shared" si="45"/>
        <v>0</v>
      </c>
      <c r="N26" s="681"/>
      <c r="O26" s="687">
        <f t="shared" si="46"/>
        <v>-59</v>
      </c>
      <c r="P26" s="688">
        <f t="shared" si="47"/>
        <v>0</v>
      </c>
      <c r="Q26" s="687">
        <f t="shared" si="48"/>
        <v>19</v>
      </c>
      <c r="R26" s="681"/>
      <c r="S26" s="687">
        <f t="shared" si="49"/>
        <v>0</v>
      </c>
      <c r="T26" s="681"/>
      <c r="U26" s="687">
        <f t="shared" si="50"/>
        <v>-19</v>
      </c>
      <c r="V26" s="688">
        <f t="shared" si="51"/>
        <v>0</v>
      </c>
      <c r="W26" s="687">
        <f>W27+W28+W29+W30</f>
        <v>6.6000000000000005</v>
      </c>
      <c r="X26" s="681"/>
      <c r="Y26" s="687">
        <f>Y27+Y28+Y29+Y30</f>
        <v>0</v>
      </c>
      <c r="Z26" s="681"/>
      <c r="AA26" s="687">
        <f t="shared" si="52"/>
        <v>-6.6000000000000005</v>
      </c>
      <c r="AB26" s="688">
        <f t="shared" si="53"/>
        <v>0</v>
      </c>
      <c r="AC26" s="687">
        <f>AC27+AC28+AC29+AC30</f>
        <v>5.8</v>
      </c>
      <c r="AD26" s="681"/>
      <c r="AE26" s="687">
        <f>AE27+AE28+AE29+AE30</f>
        <v>0</v>
      </c>
      <c r="AF26" s="681"/>
      <c r="AG26" s="687">
        <f t="shared" si="54"/>
        <v>-5.8</v>
      </c>
      <c r="AH26" s="688">
        <f t="shared" si="55"/>
        <v>0</v>
      </c>
      <c r="AI26" s="687">
        <f>AI27+AI28+AI29+AI30</f>
        <v>6.6000000000000005</v>
      </c>
      <c r="AJ26" s="681"/>
      <c r="AK26" s="687">
        <f>AK27+AK28+AK29+AK30</f>
        <v>0</v>
      </c>
      <c r="AL26" s="681"/>
      <c r="AM26" s="687">
        <f t="shared" si="56"/>
        <v>-6.6000000000000005</v>
      </c>
      <c r="AN26" s="688">
        <f t="shared" si="57"/>
        <v>0</v>
      </c>
      <c r="AO26" s="687">
        <f t="shared" si="58"/>
        <v>11.1</v>
      </c>
      <c r="AP26" s="681"/>
      <c r="AQ26" s="687">
        <f t="shared" si="59"/>
        <v>0</v>
      </c>
      <c r="AR26" s="681"/>
      <c r="AS26" s="687">
        <f t="shared" si="60"/>
        <v>-11.1</v>
      </c>
      <c r="AT26" s="688">
        <f t="shared" si="61"/>
        <v>0</v>
      </c>
      <c r="AU26" s="687">
        <f>AU27+AU28+AU29+AU30</f>
        <v>4.3</v>
      </c>
      <c r="AV26" s="681"/>
      <c r="AW26" s="687">
        <f>AW27+AW28+AW29+AW30</f>
        <v>0</v>
      </c>
      <c r="AX26" s="681"/>
      <c r="AY26" s="687">
        <f t="shared" si="62"/>
        <v>-4.3</v>
      </c>
      <c r="AZ26" s="688">
        <f t="shared" si="63"/>
        <v>0</v>
      </c>
      <c r="BA26" s="687">
        <f>BA27+BA28+BA29+BA30</f>
        <v>3.5999999999999996</v>
      </c>
      <c r="BB26" s="681"/>
      <c r="BC26" s="687">
        <f>BC27+BC28+BC29+BC30</f>
        <v>0</v>
      </c>
      <c r="BD26" s="681"/>
      <c r="BE26" s="687">
        <f t="shared" si="64"/>
        <v>-3.5999999999999996</v>
      </c>
      <c r="BF26" s="688">
        <f t="shared" si="65"/>
        <v>0</v>
      </c>
      <c r="BG26" s="687">
        <f>BG27+BG28+BG29+BG30</f>
        <v>3.1999999999999997</v>
      </c>
      <c r="BH26" s="681"/>
      <c r="BI26" s="687">
        <f>BI27+BI28+BI29+BI30</f>
        <v>0</v>
      </c>
      <c r="BJ26" s="681"/>
      <c r="BK26" s="687">
        <f t="shared" si="66"/>
        <v>-3.1999999999999997</v>
      </c>
      <c r="BL26" s="688">
        <f t="shared" si="67"/>
        <v>0</v>
      </c>
      <c r="BM26" s="687">
        <f t="shared" si="68"/>
        <v>12.299999999999999</v>
      </c>
      <c r="BN26" s="681"/>
      <c r="BO26" s="687">
        <f t="shared" si="69"/>
        <v>0</v>
      </c>
      <c r="BP26" s="681"/>
      <c r="BQ26" s="687">
        <f t="shared" si="70"/>
        <v>-12.299999999999999</v>
      </c>
      <c r="BR26" s="688">
        <f t="shared" si="71"/>
        <v>0</v>
      </c>
      <c r="BS26" s="687">
        <f>BS27+BS28+BS29+BS30</f>
        <v>3.2</v>
      </c>
      <c r="BT26" s="681"/>
      <c r="BU26" s="687">
        <f>BU27+BU28+BU29+BU30</f>
        <v>0</v>
      </c>
      <c r="BV26" s="681"/>
      <c r="BW26" s="687">
        <f t="shared" si="72"/>
        <v>-3.2</v>
      </c>
      <c r="BX26" s="688">
        <f t="shared" si="73"/>
        <v>0</v>
      </c>
      <c r="BY26" s="687">
        <f>BY27+BY28+BY29+BY30</f>
        <v>4.3999999999999995</v>
      </c>
      <c r="BZ26" s="681"/>
      <c r="CA26" s="687">
        <f>CA27+CA28+CA29+CA30</f>
        <v>0</v>
      </c>
      <c r="CB26" s="681"/>
      <c r="CC26" s="687">
        <f t="shared" si="74"/>
        <v>-4.3999999999999995</v>
      </c>
      <c r="CD26" s="688">
        <f t="shared" si="75"/>
        <v>0</v>
      </c>
      <c r="CE26" s="687">
        <f>CE27+CE28+CE29+CE30</f>
        <v>4.6999999999999993</v>
      </c>
      <c r="CF26" s="681"/>
      <c r="CG26" s="687">
        <f>CG27+CG28+CG29+CG30</f>
        <v>0</v>
      </c>
      <c r="CH26" s="681"/>
      <c r="CI26" s="687">
        <f t="shared" si="76"/>
        <v>-4.6999999999999993</v>
      </c>
      <c r="CJ26" s="688">
        <f t="shared" si="77"/>
        <v>0</v>
      </c>
      <c r="CK26" s="687">
        <f t="shared" si="78"/>
        <v>16.600000000000001</v>
      </c>
      <c r="CL26" s="681"/>
      <c r="CM26" s="687">
        <f t="shared" si="79"/>
        <v>0</v>
      </c>
      <c r="CN26" s="681"/>
      <c r="CO26" s="687">
        <f t="shared" si="80"/>
        <v>-16.600000000000001</v>
      </c>
      <c r="CP26" s="688">
        <f t="shared" si="81"/>
        <v>0</v>
      </c>
      <c r="CQ26" s="687">
        <f>CQ27+CQ28+CQ29+CQ30</f>
        <v>4.8999999999999995</v>
      </c>
      <c r="CR26" s="681"/>
      <c r="CS26" s="687">
        <f>CS27+CS28+CS29+CS30</f>
        <v>0</v>
      </c>
      <c r="CT26" s="681"/>
      <c r="CU26" s="687">
        <f t="shared" si="82"/>
        <v>-4.8999999999999995</v>
      </c>
      <c r="CV26" s="688">
        <f t="shared" si="83"/>
        <v>0</v>
      </c>
      <c r="CW26" s="687">
        <f>CW27+CW28+CW29+CW30</f>
        <v>4.8</v>
      </c>
      <c r="CX26" s="681"/>
      <c r="CY26" s="687">
        <f>CY27+CY28+CY29+CY30</f>
        <v>0</v>
      </c>
      <c r="CZ26" s="681"/>
      <c r="DA26" s="687">
        <f t="shared" si="84"/>
        <v>-4.8</v>
      </c>
      <c r="DB26" s="688">
        <f t="shared" si="85"/>
        <v>0</v>
      </c>
      <c r="DC26" s="687">
        <f>DC27+DC28+DC29+DC30</f>
        <v>6.9</v>
      </c>
      <c r="DD26" s="681"/>
      <c r="DE26" s="687">
        <f>DE27+DE28+DE29+DE30</f>
        <v>0</v>
      </c>
      <c r="DF26" s="681"/>
      <c r="DG26" s="687">
        <f t="shared" si="86"/>
        <v>-6.9</v>
      </c>
      <c r="DH26" s="688">
        <f t="shared" si="87"/>
        <v>0</v>
      </c>
    </row>
    <row r="27" spans="1:112">
      <c r="B27" s="65" t="s">
        <v>3981</v>
      </c>
      <c r="C27" s="614" t="s">
        <v>1953</v>
      </c>
      <c r="D27" s="250" t="s">
        <v>3982</v>
      </c>
      <c r="E27" s="528">
        <v>100330693</v>
      </c>
      <c r="F27" s="528"/>
      <c r="G27" s="529"/>
      <c r="H27" s="530" t="s">
        <v>3983</v>
      </c>
      <c r="I27" s="530"/>
      <c r="J27" s="654" t="s">
        <v>883</v>
      </c>
      <c r="K27" s="687">
        <f t="shared" si="44"/>
        <v>1</v>
      </c>
      <c r="L27" s="681"/>
      <c r="M27" s="687">
        <f t="shared" si="45"/>
        <v>0</v>
      </c>
      <c r="N27" s="681"/>
      <c r="O27" s="687">
        <f t="shared" si="46"/>
        <v>-1</v>
      </c>
      <c r="P27" s="688">
        <f t="shared" si="47"/>
        <v>0</v>
      </c>
      <c r="Q27" s="687">
        <f t="shared" si="48"/>
        <v>0.30000000000000004</v>
      </c>
      <c r="R27" s="681"/>
      <c r="S27" s="687">
        <f t="shared" si="49"/>
        <v>0</v>
      </c>
      <c r="T27" s="681"/>
      <c r="U27" s="687">
        <f t="shared" si="50"/>
        <v>-0.30000000000000004</v>
      </c>
      <c r="V27" s="688">
        <f t="shared" si="51"/>
        <v>0</v>
      </c>
      <c r="W27" s="687">
        <f>W43-W48</f>
        <v>0.1</v>
      </c>
      <c r="X27" s="681"/>
      <c r="Y27" s="687">
        <f>Y43-Y48</f>
        <v>0</v>
      </c>
      <c r="Z27" s="681"/>
      <c r="AA27" s="687">
        <f t="shared" si="52"/>
        <v>-0.1</v>
      </c>
      <c r="AB27" s="688">
        <f t="shared" si="53"/>
        <v>0</v>
      </c>
      <c r="AC27" s="687">
        <f>AC43-AC48</f>
        <v>0.1</v>
      </c>
      <c r="AD27" s="681"/>
      <c r="AE27" s="687">
        <f>AE43-AE48</f>
        <v>0</v>
      </c>
      <c r="AF27" s="681"/>
      <c r="AG27" s="687">
        <f t="shared" si="54"/>
        <v>-0.1</v>
      </c>
      <c r="AH27" s="688">
        <f t="shared" si="55"/>
        <v>0</v>
      </c>
      <c r="AI27" s="687">
        <f>AI43-AI48</f>
        <v>0.1</v>
      </c>
      <c r="AJ27" s="681"/>
      <c r="AK27" s="687">
        <f>AK43-AK48</f>
        <v>0</v>
      </c>
      <c r="AL27" s="681"/>
      <c r="AM27" s="687">
        <f t="shared" si="56"/>
        <v>-0.1</v>
      </c>
      <c r="AN27" s="688">
        <f t="shared" si="57"/>
        <v>0</v>
      </c>
      <c r="AO27" s="687">
        <f t="shared" si="58"/>
        <v>0.30000000000000004</v>
      </c>
      <c r="AP27" s="681"/>
      <c r="AQ27" s="687">
        <f t="shared" si="59"/>
        <v>0</v>
      </c>
      <c r="AR27" s="681"/>
      <c r="AS27" s="687">
        <f t="shared" si="60"/>
        <v>-0.30000000000000004</v>
      </c>
      <c r="AT27" s="688">
        <f t="shared" si="61"/>
        <v>0</v>
      </c>
      <c r="AU27" s="687">
        <f>AU43-AU48</f>
        <v>0.1</v>
      </c>
      <c r="AV27" s="681"/>
      <c r="AW27" s="687">
        <f>AW43-AW48</f>
        <v>0</v>
      </c>
      <c r="AX27" s="681"/>
      <c r="AY27" s="687">
        <f t="shared" si="62"/>
        <v>-0.1</v>
      </c>
      <c r="AZ27" s="688">
        <f t="shared" si="63"/>
        <v>0</v>
      </c>
      <c r="BA27" s="687">
        <f>BA43-BA48</f>
        <v>0.2</v>
      </c>
      <c r="BB27" s="681"/>
      <c r="BC27" s="687">
        <f>BC43-BC48</f>
        <v>0</v>
      </c>
      <c r="BD27" s="681"/>
      <c r="BE27" s="687">
        <f t="shared" si="64"/>
        <v>-0.2</v>
      </c>
      <c r="BF27" s="688">
        <f t="shared" si="65"/>
        <v>0</v>
      </c>
      <c r="BG27" s="687">
        <f>BG43-BG48</f>
        <v>0</v>
      </c>
      <c r="BH27" s="681"/>
      <c r="BI27" s="687">
        <f>BI43-BI48</f>
        <v>0</v>
      </c>
      <c r="BJ27" s="681"/>
      <c r="BK27" s="687">
        <f t="shared" si="66"/>
        <v>0</v>
      </c>
      <c r="BL27" s="688" t="str">
        <f t="shared" si="67"/>
        <v>-</v>
      </c>
      <c r="BM27" s="687">
        <f t="shared" si="68"/>
        <v>0.1</v>
      </c>
      <c r="BN27" s="681"/>
      <c r="BO27" s="687">
        <f t="shared" si="69"/>
        <v>0</v>
      </c>
      <c r="BP27" s="681"/>
      <c r="BQ27" s="687">
        <f t="shared" si="70"/>
        <v>-0.1</v>
      </c>
      <c r="BR27" s="688">
        <f t="shared" si="71"/>
        <v>0</v>
      </c>
      <c r="BS27" s="687">
        <f>BS43-BS48</f>
        <v>0</v>
      </c>
      <c r="BT27" s="681"/>
      <c r="BU27" s="687">
        <f>BU43-BU48</f>
        <v>0</v>
      </c>
      <c r="BV27" s="681"/>
      <c r="BW27" s="687">
        <f t="shared" si="72"/>
        <v>0</v>
      </c>
      <c r="BX27" s="688" t="str">
        <f t="shared" si="73"/>
        <v>-</v>
      </c>
      <c r="BY27" s="687">
        <f>BY43-BY48</f>
        <v>0</v>
      </c>
      <c r="BZ27" s="681"/>
      <c r="CA27" s="687">
        <f>CA43-CA48</f>
        <v>0</v>
      </c>
      <c r="CB27" s="681"/>
      <c r="CC27" s="687">
        <f t="shared" si="74"/>
        <v>0</v>
      </c>
      <c r="CD27" s="688" t="str">
        <f t="shared" si="75"/>
        <v>-</v>
      </c>
      <c r="CE27" s="687">
        <f>CE43-CE48</f>
        <v>0.1</v>
      </c>
      <c r="CF27" s="681"/>
      <c r="CG27" s="687">
        <f>CG43-CG48</f>
        <v>0</v>
      </c>
      <c r="CH27" s="681"/>
      <c r="CI27" s="687">
        <f t="shared" si="76"/>
        <v>-0.1</v>
      </c>
      <c r="CJ27" s="688">
        <f t="shared" si="77"/>
        <v>0</v>
      </c>
      <c r="CK27" s="687">
        <f t="shared" si="78"/>
        <v>0.30000000000000004</v>
      </c>
      <c r="CL27" s="681"/>
      <c r="CM27" s="687">
        <f t="shared" si="79"/>
        <v>0</v>
      </c>
      <c r="CN27" s="681"/>
      <c r="CO27" s="687">
        <f t="shared" si="80"/>
        <v>-0.30000000000000004</v>
      </c>
      <c r="CP27" s="688">
        <f t="shared" si="81"/>
        <v>0</v>
      </c>
      <c r="CQ27" s="687">
        <f>CQ43-CQ48</f>
        <v>0.1</v>
      </c>
      <c r="CR27" s="681"/>
      <c r="CS27" s="687">
        <f>CS43-CS48</f>
        <v>0</v>
      </c>
      <c r="CT27" s="681"/>
      <c r="CU27" s="687">
        <f t="shared" si="82"/>
        <v>-0.1</v>
      </c>
      <c r="CV27" s="688">
        <f t="shared" si="83"/>
        <v>0</v>
      </c>
      <c r="CW27" s="687">
        <f>CW43-CW48</f>
        <v>0.1</v>
      </c>
      <c r="CX27" s="681"/>
      <c r="CY27" s="687">
        <f>CY43-CY48</f>
        <v>0</v>
      </c>
      <c r="CZ27" s="681"/>
      <c r="DA27" s="687">
        <f t="shared" si="84"/>
        <v>-0.1</v>
      </c>
      <c r="DB27" s="688">
        <f t="shared" si="85"/>
        <v>0</v>
      </c>
      <c r="DC27" s="687">
        <f>DC43-DC48</f>
        <v>0.1</v>
      </c>
      <c r="DD27" s="681"/>
      <c r="DE27" s="687">
        <f>DE43-DE48</f>
        <v>0</v>
      </c>
      <c r="DF27" s="681"/>
      <c r="DG27" s="687">
        <f t="shared" si="86"/>
        <v>-0.1</v>
      </c>
      <c r="DH27" s="688">
        <f t="shared" si="87"/>
        <v>0</v>
      </c>
    </row>
    <row r="28" spans="1:112">
      <c r="B28" s="65" t="s">
        <v>3984</v>
      </c>
      <c r="C28" s="614" t="s">
        <v>1959</v>
      </c>
      <c r="D28" s="250" t="s">
        <v>3985</v>
      </c>
      <c r="E28" s="528">
        <v>100330694</v>
      </c>
      <c r="F28" s="528"/>
      <c r="G28" s="529"/>
      <c r="H28" s="530" t="s">
        <v>3986</v>
      </c>
      <c r="I28" s="530"/>
      <c r="J28" s="654" t="s">
        <v>883</v>
      </c>
      <c r="K28" s="687">
        <f t="shared" si="44"/>
        <v>5.9</v>
      </c>
      <c r="L28" s="681"/>
      <c r="M28" s="687">
        <f t="shared" si="45"/>
        <v>0</v>
      </c>
      <c r="N28" s="681"/>
      <c r="O28" s="687">
        <f t="shared" si="46"/>
        <v>-5.9</v>
      </c>
      <c r="P28" s="688">
        <f t="shared" si="47"/>
        <v>0</v>
      </c>
      <c r="Q28" s="687">
        <f t="shared" si="48"/>
        <v>1.6</v>
      </c>
      <c r="R28" s="681"/>
      <c r="S28" s="687">
        <f t="shared" si="49"/>
        <v>0</v>
      </c>
      <c r="T28" s="681"/>
      <c r="U28" s="687">
        <f t="shared" si="50"/>
        <v>-1.6</v>
      </c>
      <c r="V28" s="688">
        <f t="shared" si="51"/>
        <v>0</v>
      </c>
      <c r="W28" s="687">
        <f>W44-W49</f>
        <v>0.6</v>
      </c>
      <c r="X28" s="681"/>
      <c r="Y28" s="687">
        <f>Y44-Y49</f>
        <v>0</v>
      </c>
      <c r="Z28" s="681"/>
      <c r="AA28" s="687">
        <f t="shared" si="52"/>
        <v>-0.6</v>
      </c>
      <c r="AB28" s="688">
        <f t="shared" si="53"/>
        <v>0</v>
      </c>
      <c r="AC28" s="687">
        <f>AC44-AC49</f>
        <v>0.4</v>
      </c>
      <c r="AD28" s="681"/>
      <c r="AE28" s="687">
        <f>AE44-AE49</f>
        <v>0</v>
      </c>
      <c r="AF28" s="681"/>
      <c r="AG28" s="687">
        <f t="shared" si="54"/>
        <v>-0.4</v>
      </c>
      <c r="AH28" s="688">
        <f t="shared" si="55"/>
        <v>0</v>
      </c>
      <c r="AI28" s="687">
        <f>AI44-AI49</f>
        <v>0.6</v>
      </c>
      <c r="AJ28" s="681"/>
      <c r="AK28" s="687">
        <f>AK44-AK49</f>
        <v>0</v>
      </c>
      <c r="AL28" s="681"/>
      <c r="AM28" s="687">
        <f t="shared" si="56"/>
        <v>-0.6</v>
      </c>
      <c r="AN28" s="688">
        <f t="shared" si="57"/>
        <v>0</v>
      </c>
      <c r="AO28" s="687">
        <f t="shared" si="58"/>
        <v>1.5</v>
      </c>
      <c r="AP28" s="681"/>
      <c r="AQ28" s="687">
        <f t="shared" si="59"/>
        <v>0</v>
      </c>
      <c r="AR28" s="681"/>
      <c r="AS28" s="687">
        <f t="shared" si="60"/>
        <v>-1.5</v>
      </c>
      <c r="AT28" s="688">
        <f t="shared" si="61"/>
        <v>0</v>
      </c>
      <c r="AU28" s="687">
        <f>AU44-AU49</f>
        <v>0.5</v>
      </c>
      <c r="AV28" s="681"/>
      <c r="AW28" s="687">
        <f>AW44-AW49</f>
        <v>0</v>
      </c>
      <c r="AX28" s="681"/>
      <c r="AY28" s="687">
        <f t="shared" si="62"/>
        <v>-0.5</v>
      </c>
      <c r="AZ28" s="688">
        <f t="shared" si="63"/>
        <v>0</v>
      </c>
      <c r="BA28" s="687">
        <f>BA44-BA49</f>
        <v>0.6</v>
      </c>
      <c r="BB28" s="681"/>
      <c r="BC28" s="687">
        <f>BC44-BC49</f>
        <v>0</v>
      </c>
      <c r="BD28" s="681"/>
      <c r="BE28" s="687">
        <f t="shared" si="64"/>
        <v>-0.6</v>
      </c>
      <c r="BF28" s="688">
        <f t="shared" si="65"/>
        <v>0</v>
      </c>
      <c r="BG28" s="687">
        <f>BG44-BG49</f>
        <v>0.4</v>
      </c>
      <c r="BH28" s="681"/>
      <c r="BI28" s="687">
        <f>BI44-BI49</f>
        <v>0</v>
      </c>
      <c r="BJ28" s="681"/>
      <c r="BK28" s="687">
        <f t="shared" si="66"/>
        <v>-0.4</v>
      </c>
      <c r="BL28" s="688">
        <f t="shared" si="67"/>
        <v>0</v>
      </c>
      <c r="BM28" s="687">
        <f t="shared" si="68"/>
        <v>1.3</v>
      </c>
      <c r="BN28" s="681"/>
      <c r="BO28" s="687">
        <f t="shared" si="69"/>
        <v>0</v>
      </c>
      <c r="BP28" s="681"/>
      <c r="BQ28" s="687">
        <f t="shared" si="70"/>
        <v>-1.3</v>
      </c>
      <c r="BR28" s="688">
        <f t="shared" si="71"/>
        <v>0</v>
      </c>
      <c r="BS28" s="687">
        <f>BS44-BS49</f>
        <v>0.5</v>
      </c>
      <c r="BT28" s="681"/>
      <c r="BU28" s="687">
        <f>BU44-BU49</f>
        <v>0</v>
      </c>
      <c r="BV28" s="681"/>
      <c r="BW28" s="687">
        <f t="shared" si="72"/>
        <v>-0.5</v>
      </c>
      <c r="BX28" s="688">
        <f t="shared" si="73"/>
        <v>0</v>
      </c>
      <c r="BY28" s="687">
        <f>BY44-BY49</f>
        <v>0.3</v>
      </c>
      <c r="BZ28" s="681"/>
      <c r="CA28" s="687">
        <f>CA44-CA49</f>
        <v>0</v>
      </c>
      <c r="CB28" s="681"/>
      <c r="CC28" s="687">
        <f t="shared" si="74"/>
        <v>-0.3</v>
      </c>
      <c r="CD28" s="688">
        <f t="shared" si="75"/>
        <v>0</v>
      </c>
      <c r="CE28" s="687">
        <f>CE44-CE49</f>
        <v>0.5</v>
      </c>
      <c r="CF28" s="681"/>
      <c r="CG28" s="687">
        <f>CG44-CG49</f>
        <v>0</v>
      </c>
      <c r="CH28" s="681"/>
      <c r="CI28" s="687">
        <f t="shared" si="76"/>
        <v>-0.5</v>
      </c>
      <c r="CJ28" s="688">
        <f t="shared" si="77"/>
        <v>0</v>
      </c>
      <c r="CK28" s="687">
        <f t="shared" si="78"/>
        <v>1.5</v>
      </c>
      <c r="CL28" s="681"/>
      <c r="CM28" s="687">
        <f t="shared" si="79"/>
        <v>0</v>
      </c>
      <c r="CN28" s="681"/>
      <c r="CO28" s="687">
        <f t="shared" si="80"/>
        <v>-1.5</v>
      </c>
      <c r="CP28" s="688">
        <f t="shared" si="81"/>
        <v>0</v>
      </c>
      <c r="CQ28" s="687">
        <f>CQ44-CQ49</f>
        <v>0.5</v>
      </c>
      <c r="CR28" s="681"/>
      <c r="CS28" s="687">
        <f>CS44-CS49</f>
        <v>0</v>
      </c>
      <c r="CT28" s="681"/>
      <c r="CU28" s="687">
        <f t="shared" si="82"/>
        <v>-0.5</v>
      </c>
      <c r="CV28" s="688">
        <f t="shared" si="83"/>
        <v>0</v>
      </c>
      <c r="CW28" s="687">
        <f>CW44-CW49</f>
        <v>0.4</v>
      </c>
      <c r="CX28" s="681"/>
      <c r="CY28" s="687">
        <f>CY44-CY49</f>
        <v>0</v>
      </c>
      <c r="CZ28" s="681"/>
      <c r="DA28" s="687">
        <f t="shared" si="84"/>
        <v>-0.4</v>
      </c>
      <c r="DB28" s="688">
        <f t="shared" si="85"/>
        <v>0</v>
      </c>
      <c r="DC28" s="687">
        <f>DC44-DC49</f>
        <v>0.6</v>
      </c>
      <c r="DD28" s="681"/>
      <c r="DE28" s="687">
        <f>DE44-DE49</f>
        <v>0</v>
      </c>
      <c r="DF28" s="681"/>
      <c r="DG28" s="687">
        <f t="shared" si="86"/>
        <v>-0.6</v>
      </c>
      <c r="DH28" s="688">
        <f t="shared" si="87"/>
        <v>0</v>
      </c>
    </row>
    <row r="29" spans="1:112">
      <c r="B29" s="65" t="s">
        <v>3987</v>
      </c>
      <c r="C29" s="614" t="s">
        <v>1965</v>
      </c>
      <c r="D29" s="250" t="s">
        <v>3988</v>
      </c>
      <c r="E29" s="528">
        <v>100330695</v>
      </c>
      <c r="F29" s="528"/>
      <c r="G29" s="529"/>
      <c r="H29" s="530" t="s">
        <v>3989</v>
      </c>
      <c r="I29" s="530"/>
      <c r="J29" s="654" t="s">
        <v>883</v>
      </c>
      <c r="K29" s="687">
        <f t="shared" si="44"/>
        <v>50.199999999999996</v>
      </c>
      <c r="L29" s="681"/>
      <c r="M29" s="687">
        <f t="shared" si="45"/>
        <v>0</v>
      </c>
      <c r="N29" s="681"/>
      <c r="O29" s="687">
        <f t="shared" si="46"/>
        <v>-50.199999999999996</v>
      </c>
      <c r="P29" s="688">
        <f t="shared" si="47"/>
        <v>0</v>
      </c>
      <c r="Q29" s="687">
        <f t="shared" si="48"/>
        <v>17.100000000000001</v>
      </c>
      <c r="R29" s="681"/>
      <c r="S29" s="687">
        <f t="shared" si="49"/>
        <v>0</v>
      </c>
      <c r="T29" s="681"/>
      <c r="U29" s="687">
        <f t="shared" si="50"/>
        <v>-17.100000000000001</v>
      </c>
      <c r="V29" s="688">
        <f t="shared" si="51"/>
        <v>0</v>
      </c>
      <c r="W29" s="687">
        <f>W45-W50</f>
        <v>5.9</v>
      </c>
      <c r="X29" s="681"/>
      <c r="Y29" s="687">
        <f>Y45-Y50</f>
        <v>0</v>
      </c>
      <c r="Z29" s="681"/>
      <c r="AA29" s="687">
        <f t="shared" si="52"/>
        <v>-5.9</v>
      </c>
      <c r="AB29" s="688">
        <f t="shared" si="53"/>
        <v>0</v>
      </c>
      <c r="AC29" s="687">
        <f>AC45-AC50</f>
        <v>5.3</v>
      </c>
      <c r="AD29" s="681"/>
      <c r="AE29" s="687">
        <f>AE45-AE50</f>
        <v>0</v>
      </c>
      <c r="AF29" s="681"/>
      <c r="AG29" s="687">
        <f t="shared" si="54"/>
        <v>-5.3</v>
      </c>
      <c r="AH29" s="688">
        <f t="shared" si="55"/>
        <v>0</v>
      </c>
      <c r="AI29" s="687">
        <f>AI45-AI50</f>
        <v>5.9</v>
      </c>
      <c r="AJ29" s="681"/>
      <c r="AK29" s="687">
        <f>AK45-AK50</f>
        <v>0</v>
      </c>
      <c r="AL29" s="681"/>
      <c r="AM29" s="687">
        <f t="shared" si="56"/>
        <v>-5.9</v>
      </c>
      <c r="AN29" s="688">
        <f t="shared" si="57"/>
        <v>0</v>
      </c>
      <c r="AO29" s="687">
        <f t="shared" si="58"/>
        <v>9.3000000000000007</v>
      </c>
      <c r="AP29" s="681"/>
      <c r="AQ29" s="687">
        <f t="shared" si="59"/>
        <v>0</v>
      </c>
      <c r="AR29" s="681"/>
      <c r="AS29" s="687">
        <f t="shared" si="60"/>
        <v>-9.3000000000000007</v>
      </c>
      <c r="AT29" s="688">
        <f t="shared" si="61"/>
        <v>0</v>
      </c>
      <c r="AU29" s="687">
        <f>AU45-AU50</f>
        <v>3.7</v>
      </c>
      <c r="AV29" s="681"/>
      <c r="AW29" s="687">
        <f>AW45-AW50</f>
        <v>0</v>
      </c>
      <c r="AX29" s="681"/>
      <c r="AY29" s="687">
        <f t="shared" si="62"/>
        <v>-3.7</v>
      </c>
      <c r="AZ29" s="688">
        <f t="shared" si="63"/>
        <v>0</v>
      </c>
      <c r="BA29" s="687">
        <f>BA45-BA50</f>
        <v>2.8</v>
      </c>
      <c r="BB29" s="681"/>
      <c r="BC29" s="687">
        <f>BC45-BC50</f>
        <v>0</v>
      </c>
      <c r="BD29" s="681"/>
      <c r="BE29" s="687">
        <f t="shared" si="64"/>
        <v>-2.8</v>
      </c>
      <c r="BF29" s="688">
        <f t="shared" si="65"/>
        <v>0</v>
      </c>
      <c r="BG29" s="687">
        <f>BG45-BG50</f>
        <v>2.8</v>
      </c>
      <c r="BH29" s="681"/>
      <c r="BI29" s="687">
        <f>BI45-BI50</f>
        <v>0</v>
      </c>
      <c r="BJ29" s="681"/>
      <c r="BK29" s="687">
        <f t="shared" si="66"/>
        <v>-2.8</v>
      </c>
      <c r="BL29" s="688">
        <f t="shared" si="67"/>
        <v>0</v>
      </c>
      <c r="BM29" s="687">
        <f t="shared" si="68"/>
        <v>10.899999999999999</v>
      </c>
      <c r="BN29" s="681"/>
      <c r="BO29" s="687">
        <f t="shared" si="69"/>
        <v>0</v>
      </c>
      <c r="BP29" s="681"/>
      <c r="BQ29" s="687">
        <f t="shared" si="70"/>
        <v>-10.899999999999999</v>
      </c>
      <c r="BR29" s="688">
        <f t="shared" si="71"/>
        <v>0</v>
      </c>
      <c r="BS29" s="687">
        <f>BS45-BS50</f>
        <v>2.7</v>
      </c>
      <c r="BT29" s="681"/>
      <c r="BU29" s="687">
        <f>BU45-BU50</f>
        <v>0</v>
      </c>
      <c r="BV29" s="681"/>
      <c r="BW29" s="687">
        <f t="shared" si="72"/>
        <v>-2.7</v>
      </c>
      <c r="BX29" s="688">
        <f t="shared" si="73"/>
        <v>0</v>
      </c>
      <c r="BY29" s="687">
        <f>BY45-BY50</f>
        <v>4.0999999999999996</v>
      </c>
      <c r="BZ29" s="681"/>
      <c r="CA29" s="687">
        <f>CA45-CA50</f>
        <v>0</v>
      </c>
      <c r="CB29" s="681"/>
      <c r="CC29" s="687">
        <f t="shared" si="74"/>
        <v>-4.0999999999999996</v>
      </c>
      <c r="CD29" s="688">
        <f t="shared" si="75"/>
        <v>0</v>
      </c>
      <c r="CE29" s="687">
        <f>CE45-CE50</f>
        <v>4.0999999999999996</v>
      </c>
      <c r="CF29" s="681"/>
      <c r="CG29" s="687">
        <f>CG45-CG50</f>
        <v>0</v>
      </c>
      <c r="CH29" s="681"/>
      <c r="CI29" s="687">
        <f t="shared" si="76"/>
        <v>-4.0999999999999996</v>
      </c>
      <c r="CJ29" s="688">
        <f t="shared" si="77"/>
        <v>0</v>
      </c>
      <c r="CK29" s="687">
        <f t="shared" si="78"/>
        <v>12.899999999999999</v>
      </c>
      <c r="CL29" s="681"/>
      <c r="CM29" s="687">
        <f t="shared" si="79"/>
        <v>0</v>
      </c>
      <c r="CN29" s="681"/>
      <c r="CO29" s="687">
        <f t="shared" si="80"/>
        <v>-12.899999999999999</v>
      </c>
      <c r="CP29" s="688">
        <f t="shared" si="81"/>
        <v>0</v>
      </c>
      <c r="CQ29" s="687">
        <f>CQ45-CQ50</f>
        <v>4.3</v>
      </c>
      <c r="CR29" s="681"/>
      <c r="CS29" s="687">
        <f>CS45-CS50</f>
        <v>0</v>
      </c>
      <c r="CT29" s="681"/>
      <c r="CU29" s="687">
        <f t="shared" si="82"/>
        <v>-4.3</v>
      </c>
      <c r="CV29" s="688">
        <f t="shared" si="83"/>
        <v>0</v>
      </c>
      <c r="CW29" s="687">
        <f>CW45-CW50</f>
        <v>4.3</v>
      </c>
      <c r="CX29" s="681"/>
      <c r="CY29" s="687">
        <f>CY45-CY50</f>
        <v>0</v>
      </c>
      <c r="CZ29" s="681"/>
      <c r="DA29" s="687">
        <f t="shared" si="84"/>
        <v>-4.3</v>
      </c>
      <c r="DB29" s="688">
        <f t="shared" si="85"/>
        <v>0</v>
      </c>
      <c r="DC29" s="687">
        <f>DC45-DC50</f>
        <v>4.3</v>
      </c>
      <c r="DD29" s="681"/>
      <c r="DE29" s="687">
        <f>DE45-DE50</f>
        <v>0</v>
      </c>
      <c r="DF29" s="681"/>
      <c r="DG29" s="687">
        <f t="shared" si="86"/>
        <v>-4.3</v>
      </c>
      <c r="DH29" s="688">
        <f t="shared" si="87"/>
        <v>0</v>
      </c>
    </row>
    <row r="30" spans="1:112">
      <c r="B30" s="65" t="s">
        <v>3990</v>
      </c>
      <c r="C30" s="614" t="s">
        <v>3991</v>
      </c>
      <c r="D30" s="250" t="s">
        <v>3992</v>
      </c>
      <c r="E30" s="528">
        <v>100333685</v>
      </c>
      <c r="F30" s="528"/>
      <c r="G30" s="529"/>
      <c r="H30" s="530" t="s">
        <v>3993</v>
      </c>
      <c r="I30" s="530"/>
      <c r="J30" s="654" t="s">
        <v>883</v>
      </c>
      <c r="K30" s="687">
        <f t="shared" si="44"/>
        <v>1.9</v>
      </c>
      <c r="L30" s="681"/>
      <c r="M30" s="687">
        <f t="shared" si="45"/>
        <v>0</v>
      </c>
      <c r="N30" s="681"/>
      <c r="O30" s="687">
        <f t="shared" si="46"/>
        <v>-1.9</v>
      </c>
      <c r="P30" s="688">
        <f t="shared" si="47"/>
        <v>0</v>
      </c>
      <c r="Q30" s="687">
        <f t="shared" si="48"/>
        <v>0</v>
      </c>
      <c r="R30" s="681"/>
      <c r="S30" s="687">
        <f t="shared" si="49"/>
        <v>0</v>
      </c>
      <c r="T30" s="681"/>
      <c r="U30" s="687">
        <f t="shared" si="50"/>
        <v>0</v>
      </c>
      <c r="V30" s="688" t="str">
        <f t="shared" si="51"/>
        <v>-</v>
      </c>
      <c r="W30" s="687">
        <f>W46-W51</f>
        <v>0</v>
      </c>
      <c r="X30" s="681"/>
      <c r="Y30" s="687">
        <f>Y46-Y51</f>
        <v>0</v>
      </c>
      <c r="Z30" s="681"/>
      <c r="AA30" s="687">
        <f t="shared" si="52"/>
        <v>0</v>
      </c>
      <c r="AB30" s="688" t="str">
        <f t="shared" si="53"/>
        <v>-</v>
      </c>
      <c r="AC30" s="687">
        <f>AC46-AC51</f>
        <v>0</v>
      </c>
      <c r="AD30" s="681"/>
      <c r="AE30" s="687">
        <f>AE46-AE51</f>
        <v>0</v>
      </c>
      <c r="AF30" s="681"/>
      <c r="AG30" s="687">
        <f t="shared" si="54"/>
        <v>0</v>
      </c>
      <c r="AH30" s="688" t="str">
        <f t="shared" si="55"/>
        <v>-</v>
      </c>
      <c r="AI30" s="687">
        <f>AI46-AI51</f>
        <v>0</v>
      </c>
      <c r="AJ30" s="681"/>
      <c r="AK30" s="687">
        <f>AK46-AK51</f>
        <v>0</v>
      </c>
      <c r="AL30" s="681"/>
      <c r="AM30" s="687">
        <f t="shared" si="56"/>
        <v>0</v>
      </c>
      <c r="AN30" s="688" t="str">
        <f t="shared" si="57"/>
        <v>-</v>
      </c>
      <c r="AO30" s="687">
        <f t="shared" si="58"/>
        <v>0</v>
      </c>
      <c r="AP30" s="681"/>
      <c r="AQ30" s="687">
        <f t="shared" si="59"/>
        <v>0</v>
      </c>
      <c r="AR30" s="681"/>
      <c r="AS30" s="687">
        <f t="shared" si="60"/>
        <v>0</v>
      </c>
      <c r="AT30" s="688" t="str">
        <f t="shared" si="61"/>
        <v>-</v>
      </c>
      <c r="AU30" s="687">
        <f>AU46-AU51</f>
        <v>0</v>
      </c>
      <c r="AV30" s="681"/>
      <c r="AW30" s="687">
        <f>AW46-AW51</f>
        <v>0</v>
      </c>
      <c r="AX30" s="681"/>
      <c r="AY30" s="687">
        <f t="shared" si="62"/>
        <v>0</v>
      </c>
      <c r="AZ30" s="688" t="str">
        <f t="shared" si="63"/>
        <v>-</v>
      </c>
      <c r="BA30" s="687">
        <f>BA46-BA51</f>
        <v>0</v>
      </c>
      <c r="BB30" s="681"/>
      <c r="BC30" s="687">
        <f>BC46-BC51</f>
        <v>0</v>
      </c>
      <c r="BD30" s="681"/>
      <c r="BE30" s="687">
        <f t="shared" si="64"/>
        <v>0</v>
      </c>
      <c r="BF30" s="688" t="str">
        <f t="shared" si="65"/>
        <v>-</v>
      </c>
      <c r="BG30" s="687">
        <f>BG46-BG51</f>
        <v>0</v>
      </c>
      <c r="BH30" s="681"/>
      <c r="BI30" s="687">
        <f>BI46-BI51</f>
        <v>0</v>
      </c>
      <c r="BJ30" s="681"/>
      <c r="BK30" s="687">
        <f t="shared" si="66"/>
        <v>0</v>
      </c>
      <c r="BL30" s="688" t="str">
        <f t="shared" si="67"/>
        <v>-</v>
      </c>
      <c r="BM30" s="687">
        <f t="shared" si="68"/>
        <v>0</v>
      </c>
      <c r="BN30" s="681"/>
      <c r="BO30" s="687">
        <f t="shared" si="69"/>
        <v>0</v>
      </c>
      <c r="BP30" s="681"/>
      <c r="BQ30" s="687">
        <f t="shared" si="70"/>
        <v>0</v>
      </c>
      <c r="BR30" s="688" t="str">
        <f t="shared" si="71"/>
        <v>-</v>
      </c>
      <c r="BS30" s="687">
        <f>BS46-BS51</f>
        <v>0</v>
      </c>
      <c r="BT30" s="681"/>
      <c r="BU30" s="687">
        <f>BU46-BU51</f>
        <v>0</v>
      </c>
      <c r="BV30" s="681"/>
      <c r="BW30" s="687">
        <f t="shared" si="72"/>
        <v>0</v>
      </c>
      <c r="BX30" s="688" t="str">
        <f t="shared" si="73"/>
        <v>-</v>
      </c>
      <c r="BY30" s="687">
        <f>BY46-BY51</f>
        <v>0</v>
      </c>
      <c r="BZ30" s="681"/>
      <c r="CA30" s="687">
        <f>CA46-CA51</f>
        <v>0</v>
      </c>
      <c r="CB30" s="681"/>
      <c r="CC30" s="687">
        <f t="shared" si="74"/>
        <v>0</v>
      </c>
      <c r="CD30" s="688" t="str">
        <f t="shared" si="75"/>
        <v>-</v>
      </c>
      <c r="CE30" s="687">
        <f>CE46-CE51</f>
        <v>0</v>
      </c>
      <c r="CF30" s="681"/>
      <c r="CG30" s="687">
        <f>CG46-CG51</f>
        <v>0</v>
      </c>
      <c r="CH30" s="681"/>
      <c r="CI30" s="687">
        <f t="shared" si="76"/>
        <v>0</v>
      </c>
      <c r="CJ30" s="688" t="str">
        <f t="shared" si="77"/>
        <v>-</v>
      </c>
      <c r="CK30" s="687">
        <f t="shared" si="78"/>
        <v>1.9</v>
      </c>
      <c r="CL30" s="681"/>
      <c r="CM30" s="687">
        <f t="shared" si="79"/>
        <v>0</v>
      </c>
      <c r="CN30" s="681"/>
      <c r="CO30" s="687">
        <f t="shared" si="80"/>
        <v>-1.9</v>
      </c>
      <c r="CP30" s="688">
        <f t="shared" si="81"/>
        <v>0</v>
      </c>
      <c r="CQ30" s="687">
        <f>CQ46-CQ51</f>
        <v>0</v>
      </c>
      <c r="CR30" s="681"/>
      <c r="CS30" s="687">
        <f>CS46-CS51</f>
        <v>0</v>
      </c>
      <c r="CT30" s="681"/>
      <c r="CU30" s="687">
        <f t="shared" si="82"/>
        <v>0</v>
      </c>
      <c r="CV30" s="688" t="str">
        <f t="shared" si="83"/>
        <v>-</v>
      </c>
      <c r="CW30" s="687">
        <f>CW46-CW51</f>
        <v>0</v>
      </c>
      <c r="CX30" s="681"/>
      <c r="CY30" s="687">
        <f>CY46-CY51</f>
        <v>0</v>
      </c>
      <c r="CZ30" s="681"/>
      <c r="DA30" s="687">
        <f t="shared" si="84"/>
        <v>0</v>
      </c>
      <c r="DB30" s="688" t="str">
        <f t="shared" si="85"/>
        <v>-</v>
      </c>
      <c r="DC30" s="687">
        <f>DC46-DC51</f>
        <v>1.9</v>
      </c>
      <c r="DD30" s="681"/>
      <c r="DE30" s="687">
        <f>DE46-DE51</f>
        <v>0</v>
      </c>
      <c r="DF30" s="681"/>
      <c r="DG30" s="687">
        <f t="shared" si="86"/>
        <v>-1.9</v>
      </c>
      <c r="DH30" s="688">
        <f t="shared" si="87"/>
        <v>0</v>
      </c>
    </row>
    <row r="31" spans="1:112">
      <c r="B31" s="65" t="s">
        <v>3994</v>
      </c>
      <c r="C31" s="614"/>
      <c r="D31" s="37" t="s">
        <v>873</v>
      </c>
      <c r="E31" s="528"/>
      <c r="F31" s="528"/>
      <c r="G31" s="529"/>
      <c r="H31" s="530"/>
      <c r="I31" s="530"/>
      <c r="J31" s="654"/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1"/>
      <c r="AK31" s="681"/>
      <c r="AL31" s="681"/>
      <c r="AM31" s="681"/>
      <c r="AN31" s="681"/>
      <c r="AO31" s="681"/>
      <c r="AP31" s="681"/>
      <c r="AQ31" s="681"/>
      <c r="AR31" s="681"/>
      <c r="AS31" s="681"/>
      <c r="AT31" s="681"/>
      <c r="AU31" s="681"/>
      <c r="AV31" s="681"/>
      <c r="AW31" s="681"/>
      <c r="AX31" s="681"/>
      <c r="AY31" s="681"/>
      <c r="AZ31" s="681"/>
      <c r="BA31" s="681"/>
      <c r="BB31" s="681"/>
      <c r="BC31" s="681"/>
      <c r="BD31" s="681"/>
      <c r="BE31" s="681"/>
      <c r="BF31" s="681"/>
      <c r="BG31" s="681"/>
      <c r="BH31" s="681"/>
      <c r="BI31" s="681"/>
      <c r="BJ31" s="681"/>
      <c r="BK31" s="681"/>
      <c r="BL31" s="681"/>
      <c r="BM31" s="681"/>
      <c r="BN31" s="681"/>
      <c r="BO31" s="681"/>
      <c r="BP31" s="681"/>
      <c r="BQ31" s="681"/>
      <c r="BR31" s="681"/>
      <c r="BS31" s="681"/>
      <c r="BT31" s="681"/>
      <c r="BU31" s="681"/>
      <c r="BV31" s="681"/>
      <c r="BW31" s="681"/>
      <c r="BX31" s="681"/>
      <c r="BY31" s="681"/>
      <c r="BZ31" s="681"/>
      <c r="CA31" s="681"/>
      <c r="CB31" s="681"/>
      <c r="CC31" s="681"/>
      <c r="CD31" s="681"/>
      <c r="CE31" s="681"/>
      <c r="CF31" s="681"/>
      <c r="CG31" s="681"/>
      <c r="CH31" s="681"/>
      <c r="CI31" s="681"/>
      <c r="CJ31" s="681"/>
      <c r="CK31" s="681"/>
      <c r="CL31" s="681"/>
      <c r="CM31" s="681"/>
      <c r="CN31" s="681"/>
      <c r="CO31" s="681"/>
      <c r="CP31" s="681"/>
      <c r="CQ31" s="681"/>
      <c r="CR31" s="681"/>
      <c r="CS31" s="681"/>
      <c r="CT31" s="681"/>
      <c r="CU31" s="681"/>
      <c r="CV31" s="681"/>
      <c r="CW31" s="681"/>
      <c r="CX31" s="681"/>
      <c r="CY31" s="681"/>
      <c r="CZ31" s="681"/>
      <c r="DA31" s="681"/>
      <c r="DB31" s="681"/>
      <c r="DC31" s="681"/>
      <c r="DD31" s="681"/>
      <c r="DE31" s="681"/>
      <c r="DF31" s="681"/>
      <c r="DG31" s="681"/>
      <c r="DH31" s="681"/>
    </row>
    <row r="32" spans="1:112" ht="24" customHeight="1">
      <c r="B32" s="65" t="s">
        <v>3995</v>
      </c>
      <c r="C32" s="797" t="s">
        <v>1971</v>
      </c>
      <c r="D32" s="868" t="s">
        <v>3905</v>
      </c>
      <c r="E32" s="528">
        <v>100332334</v>
      </c>
      <c r="F32" s="528"/>
      <c r="G32" s="529"/>
      <c r="H32" s="530" t="s">
        <v>3996</v>
      </c>
      <c r="I32" s="530"/>
      <c r="J32" s="657" t="s">
        <v>883</v>
      </c>
      <c r="K32" s="687">
        <f t="shared" ref="K32:K51" si="88">Q32+AO32+BM32+CK32</f>
        <v>0</v>
      </c>
      <c r="L32" s="681"/>
      <c r="M32" s="687">
        <f t="shared" ref="M32:M51" si="89">S32+AQ32+BO32+CM32</f>
        <v>0</v>
      </c>
      <c r="N32" s="681"/>
      <c r="O32" s="687">
        <f t="shared" ref="O32:O51" si="90">IFERROR(M32-K32,"-")</f>
        <v>0</v>
      </c>
      <c r="P32" s="688" t="str">
        <f t="shared" ref="P32:P51" si="91">IFERROR(M32/K32,"-")</f>
        <v>-</v>
      </c>
      <c r="Q32" s="687">
        <f t="shared" ref="Q32:Q51" si="92">W32+AC32+AI32</f>
        <v>0</v>
      </c>
      <c r="R32" s="681"/>
      <c r="S32" s="687">
        <f t="shared" ref="S32:S51" si="93">Y32+AE32+AK32</f>
        <v>0</v>
      </c>
      <c r="T32" s="681"/>
      <c r="U32" s="687">
        <f t="shared" ref="U32:U51" si="94">IFERROR(S32-Q32,"-")</f>
        <v>0</v>
      </c>
      <c r="V32" s="688" t="str">
        <f t="shared" ref="V32:V51" si="95">IFERROR(S32/Q32,"-")</f>
        <v>-</v>
      </c>
      <c r="W32" s="687">
        <f>W34+W36+W38+W40</f>
        <v>0</v>
      </c>
      <c r="X32" s="681"/>
      <c r="Y32" s="687">
        <f>Y34+Y36+Y38+Y40</f>
        <v>0</v>
      </c>
      <c r="Z32" s="681"/>
      <c r="AA32" s="687">
        <f t="shared" ref="AA32:AA51" si="96">IFERROR(Y32-W32,"-")</f>
        <v>0</v>
      </c>
      <c r="AB32" s="688" t="str">
        <f t="shared" ref="AB32:AB51" si="97">IFERROR(Y32/W32,"-")</f>
        <v>-</v>
      </c>
      <c r="AC32" s="687">
        <f>AC34+AC36+AC38+AC40</f>
        <v>0</v>
      </c>
      <c r="AD32" s="681"/>
      <c r="AE32" s="687">
        <f>AE34+AE36+AE38+AE40</f>
        <v>0</v>
      </c>
      <c r="AF32" s="681"/>
      <c r="AG32" s="687">
        <f t="shared" ref="AG32:AG51" si="98">IFERROR(AE32-AC32,"-")</f>
        <v>0</v>
      </c>
      <c r="AH32" s="688" t="str">
        <f t="shared" ref="AH32:AH51" si="99">IFERROR(AE32/AC32,"-")</f>
        <v>-</v>
      </c>
      <c r="AI32" s="687">
        <f>AI34+AI36+AI38+AI40</f>
        <v>0</v>
      </c>
      <c r="AJ32" s="681"/>
      <c r="AK32" s="687">
        <f>AK34+AK36+AK38+AK40</f>
        <v>0</v>
      </c>
      <c r="AL32" s="681"/>
      <c r="AM32" s="687">
        <f t="shared" ref="AM32:AM51" si="100">IFERROR(AK32-AI32,"-")</f>
        <v>0</v>
      </c>
      <c r="AN32" s="688" t="str">
        <f t="shared" ref="AN32:AN51" si="101">IFERROR(AK32/AI32,"-")</f>
        <v>-</v>
      </c>
      <c r="AO32" s="687">
        <f t="shared" ref="AO32:AO51" si="102">AU32+BA32+BG32</f>
        <v>0</v>
      </c>
      <c r="AP32" s="681"/>
      <c r="AQ32" s="687">
        <f t="shared" ref="AQ32:AQ51" si="103">AW32+BC32+BI32</f>
        <v>0</v>
      </c>
      <c r="AR32" s="681"/>
      <c r="AS32" s="687">
        <f t="shared" ref="AS32:AS51" si="104">IFERROR(AQ32-AO32,"-")</f>
        <v>0</v>
      </c>
      <c r="AT32" s="688" t="str">
        <f t="shared" ref="AT32:AT51" si="105">IFERROR(AQ32/AO32,"-")</f>
        <v>-</v>
      </c>
      <c r="AU32" s="687">
        <f>AU34+AU36+AU38+AU40</f>
        <v>0</v>
      </c>
      <c r="AV32" s="681"/>
      <c r="AW32" s="687">
        <f>AW34+AW36+AW38+AW40</f>
        <v>0</v>
      </c>
      <c r="AX32" s="681"/>
      <c r="AY32" s="687">
        <f t="shared" ref="AY32:AY51" si="106">IFERROR(AW32-AU32,"-")</f>
        <v>0</v>
      </c>
      <c r="AZ32" s="688" t="str">
        <f t="shared" ref="AZ32:AZ51" si="107">IFERROR(AW32/AU32,"-")</f>
        <v>-</v>
      </c>
      <c r="BA32" s="687">
        <f>BA34+BA36+BA38+BA40</f>
        <v>0</v>
      </c>
      <c r="BB32" s="681"/>
      <c r="BC32" s="687">
        <f>BC34+BC36+BC38+BC40</f>
        <v>0</v>
      </c>
      <c r="BD32" s="681"/>
      <c r="BE32" s="687">
        <f t="shared" ref="BE32:BE51" si="108">IFERROR(BC32-BA32,"-")</f>
        <v>0</v>
      </c>
      <c r="BF32" s="688" t="str">
        <f t="shared" ref="BF32:BF51" si="109">IFERROR(BC32/BA32,"-")</f>
        <v>-</v>
      </c>
      <c r="BG32" s="687">
        <f>BG34+BG36+BG38+BG40</f>
        <v>0</v>
      </c>
      <c r="BH32" s="681"/>
      <c r="BI32" s="687">
        <f>BI34+BI36+BI38+BI40</f>
        <v>0</v>
      </c>
      <c r="BJ32" s="681"/>
      <c r="BK32" s="687">
        <f t="shared" ref="BK32:BK51" si="110">IFERROR(BI32-BG32,"-")</f>
        <v>0</v>
      </c>
      <c r="BL32" s="688" t="str">
        <f t="shared" ref="BL32:BL51" si="111">IFERROR(BI32/BG32,"-")</f>
        <v>-</v>
      </c>
      <c r="BM32" s="687">
        <f t="shared" ref="BM32:BM51" si="112">BS32+BY32+CE32</f>
        <v>0</v>
      </c>
      <c r="BN32" s="681"/>
      <c r="BO32" s="687">
        <f t="shared" ref="BO32:BO51" si="113">BU32+CA32+CG32</f>
        <v>0</v>
      </c>
      <c r="BP32" s="681"/>
      <c r="BQ32" s="687">
        <f t="shared" ref="BQ32:BQ51" si="114">IFERROR(BO32-BM32,"-")</f>
        <v>0</v>
      </c>
      <c r="BR32" s="688" t="str">
        <f t="shared" ref="BR32:BR51" si="115">IFERROR(BO32/BM32,"-")</f>
        <v>-</v>
      </c>
      <c r="BS32" s="687">
        <f>BS34+BS36+BS38+BS40</f>
        <v>0</v>
      </c>
      <c r="BT32" s="681"/>
      <c r="BU32" s="687">
        <f>BU34+BU36+BU38+BU40</f>
        <v>0</v>
      </c>
      <c r="BV32" s="681"/>
      <c r="BW32" s="687">
        <f t="shared" ref="BW32:BW51" si="116">IFERROR(BU32-BS32,"-")</f>
        <v>0</v>
      </c>
      <c r="BX32" s="688" t="str">
        <f t="shared" ref="BX32:BX51" si="117">IFERROR(BU32/BS32,"-")</f>
        <v>-</v>
      </c>
      <c r="BY32" s="687">
        <f>BY34+BY36+BY38+BY40</f>
        <v>0</v>
      </c>
      <c r="BZ32" s="681"/>
      <c r="CA32" s="687">
        <f>CA34+CA36+CA38+CA40</f>
        <v>0</v>
      </c>
      <c r="CB32" s="681"/>
      <c r="CC32" s="687">
        <f t="shared" ref="CC32:CC51" si="118">IFERROR(CA32-BY32,"-")</f>
        <v>0</v>
      </c>
      <c r="CD32" s="688" t="str">
        <f t="shared" ref="CD32:CD51" si="119">IFERROR(CA32/BY32,"-")</f>
        <v>-</v>
      </c>
      <c r="CE32" s="687">
        <f>CE34+CE36+CE38+CE40</f>
        <v>0</v>
      </c>
      <c r="CF32" s="681"/>
      <c r="CG32" s="687">
        <f>CG34+CG36+CG38+CG40</f>
        <v>0</v>
      </c>
      <c r="CH32" s="681"/>
      <c r="CI32" s="687">
        <f t="shared" ref="CI32:CI51" si="120">IFERROR(CG32-CE32,"-")</f>
        <v>0</v>
      </c>
      <c r="CJ32" s="688" t="str">
        <f t="shared" ref="CJ32:CJ51" si="121">IFERROR(CG32/CE32,"-")</f>
        <v>-</v>
      </c>
      <c r="CK32" s="687">
        <f t="shared" ref="CK32:CK51" si="122">CQ32+CW32+DC32</f>
        <v>0</v>
      </c>
      <c r="CL32" s="681"/>
      <c r="CM32" s="687">
        <f t="shared" ref="CM32:CM51" si="123">CS32+CY32+DE32</f>
        <v>0</v>
      </c>
      <c r="CN32" s="681"/>
      <c r="CO32" s="687">
        <f t="shared" ref="CO32:CO51" si="124">IFERROR(CM32-CK32,"-")</f>
        <v>0</v>
      </c>
      <c r="CP32" s="688" t="str">
        <f t="shared" ref="CP32:CP51" si="125">IFERROR(CM32/CK32,"-")</f>
        <v>-</v>
      </c>
      <c r="CQ32" s="687">
        <f>CQ34+CQ36+CQ38+CQ40</f>
        <v>0</v>
      </c>
      <c r="CR32" s="681"/>
      <c r="CS32" s="687">
        <f>CS34+CS36+CS38+CS40</f>
        <v>0</v>
      </c>
      <c r="CT32" s="681"/>
      <c r="CU32" s="687">
        <f t="shared" ref="CU32:CU51" si="126">IFERROR(CS32-CQ32,"-")</f>
        <v>0</v>
      </c>
      <c r="CV32" s="688" t="str">
        <f t="shared" ref="CV32:CV51" si="127">IFERROR(CS32/CQ32,"-")</f>
        <v>-</v>
      </c>
      <c r="CW32" s="687">
        <f>CW34+CW36+CW38+CW40</f>
        <v>0</v>
      </c>
      <c r="CX32" s="681"/>
      <c r="CY32" s="687">
        <f>CY34+CY36+CY38+CY40</f>
        <v>0</v>
      </c>
      <c r="CZ32" s="681"/>
      <c r="DA32" s="687">
        <f t="shared" ref="DA32:DA51" si="128">IFERROR(CY32-CW32,"-")</f>
        <v>0</v>
      </c>
      <c r="DB32" s="688" t="str">
        <f t="shared" ref="DB32:DB51" si="129">IFERROR(CY32/CW32,"-")</f>
        <v>-</v>
      </c>
      <c r="DC32" s="687">
        <f>DC34+DC36+DC38+DC40</f>
        <v>0</v>
      </c>
      <c r="DD32" s="681"/>
      <c r="DE32" s="687">
        <f>DE34+DE36+DE38+DE40</f>
        <v>0</v>
      </c>
      <c r="DF32" s="681"/>
      <c r="DG32" s="687">
        <f t="shared" ref="DG32:DG51" si="130">IFERROR(DE32-DC32,"-")</f>
        <v>0</v>
      </c>
      <c r="DH32" s="688" t="str">
        <f t="shared" ref="DH32:DH51" si="131">IFERROR(DE32/DC32,"-")</f>
        <v>-</v>
      </c>
    </row>
    <row r="33" spans="1:112" ht="24" customHeight="1">
      <c r="B33" s="65" t="s">
        <v>3997</v>
      </c>
      <c r="C33" s="766"/>
      <c r="D33" s="766"/>
      <c r="E33" s="528">
        <v>100332335</v>
      </c>
      <c r="F33" s="528"/>
      <c r="G33" s="529"/>
      <c r="H33" s="530" t="s">
        <v>3998</v>
      </c>
      <c r="I33" s="530"/>
      <c r="J33" s="722" t="s">
        <v>889</v>
      </c>
      <c r="K33" s="687">
        <f t="shared" si="88"/>
        <v>5.04</v>
      </c>
      <c r="L33" s="681"/>
      <c r="M33" s="687">
        <f t="shared" si="89"/>
        <v>0</v>
      </c>
      <c r="N33" s="681"/>
      <c r="O33" s="687">
        <f t="shared" si="90"/>
        <v>-5.04</v>
      </c>
      <c r="P33" s="688">
        <f t="shared" si="91"/>
        <v>0</v>
      </c>
      <c r="Q33" s="687">
        <f t="shared" si="92"/>
        <v>1.41</v>
      </c>
      <c r="R33" s="681"/>
      <c r="S33" s="687">
        <f t="shared" si="93"/>
        <v>0</v>
      </c>
      <c r="T33" s="681"/>
      <c r="U33" s="687">
        <f t="shared" si="94"/>
        <v>-1.41</v>
      </c>
      <c r="V33" s="688">
        <f t="shared" si="95"/>
        <v>0</v>
      </c>
      <c r="W33" s="687">
        <f>W35+W37+W39+W41</f>
        <v>0.49</v>
      </c>
      <c r="X33" s="681"/>
      <c r="Y33" s="687">
        <f>Y35+Y37+Y39+Y41</f>
        <v>0</v>
      </c>
      <c r="Z33" s="681"/>
      <c r="AA33" s="687">
        <f t="shared" si="96"/>
        <v>-0.49</v>
      </c>
      <c r="AB33" s="688">
        <f t="shared" si="97"/>
        <v>0</v>
      </c>
      <c r="AC33" s="687">
        <f>AC35+AC37+AC39+AC41</f>
        <v>0.43</v>
      </c>
      <c r="AD33" s="681"/>
      <c r="AE33" s="687">
        <f>AE35+AE37+AE39+AE41</f>
        <v>0</v>
      </c>
      <c r="AF33" s="681"/>
      <c r="AG33" s="687">
        <f t="shared" si="98"/>
        <v>-0.43</v>
      </c>
      <c r="AH33" s="688">
        <f t="shared" si="99"/>
        <v>0</v>
      </c>
      <c r="AI33" s="687">
        <f>AI35+AI37+AI39+AI41</f>
        <v>0.49</v>
      </c>
      <c r="AJ33" s="681"/>
      <c r="AK33" s="687">
        <f>AK35+AK37+AK39+AK41</f>
        <v>0</v>
      </c>
      <c r="AL33" s="681"/>
      <c r="AM33" s="687">
        <f t="shared" si="100"/>
        <v>-0.49</v>
      </c>
      <c r="AN33" s="688">
        <f t="shared" si="101"/>
        <v>0</v>
      </c>
      <c r="AO33" s="687">
        <f t="shared" si="102"/>
        <v>1.21</v>
      </c>
      <c r="AP33" s="681"/>
      <c r="AQ33" s="687">
        <f t="shared" si="103"/>
        <v>0</v>
      </c>
      <c r="AR33" s="681"/>
      <c r="AS33" s="687">
        <f t="shared" si="104"/>
        <v>-1.21</v>
      </c>
      <c r="AT33" s="688">
        <f t="shared" si="105"/>
        <v>0</v>
      </c>
      <c r="AU33" s="687">
        <f>AU35+AU37+AU39+AU41</f>
        <v>0.45999999999999996</v>
      </c>
      <c r="AV33" s="681"/>
      <c r="AW33" s="687">
        <f>AW35+AW37+AW39+AW41</f>
        <v>0</v>
      </c>
      <c r="AX33" s="681"/>
      <c r="AY33" s="687">
        <f t="shared" si="106"/>
        <v>-0.45999999999999996</v>
      </c>
      <c r="AZ33" s="688">
        <f t="shared" si="107"/>
        <v>0</v>
      </c>
      <c r="BA33" s="687">
        <f>BA35+BA37+BA39+BA41</f>
        <v>0.38</v>
      </c>
      <c r="BB33" s="681"/>
      <c r="BC33" s="687">
        <f>BC35+BC37+BC39+BC41</f>
        <v>0</v>
      </c>
      <c r="BD33" s="681"/>
      <c r="BE33" s="687">
        <f t="shared" si="108"/>
        <v>-0.38</v>
      </c>
      <c r="BF33" s="688">
        <f t="shared" si="109"/>
        <v>0</v>
      </c>
      <c r="BG33" s="687">
        <f>BG35+BG37+BG39+BG41</f>
        <v>0.37</v>
      </c>
      <c r="BH33" s="681"/>
      <c r="BI33" s="687">
        <f>BI35+BI37+BI39+BI41</f>
        <v>0</v>
      </c>
      <c r="BJ33" s="681"/>
      <c r="BK33" s="687">
        <f t="shared" si="110"/>
        <v>-0.37</v>
      </c>
      <c r="BL33" s="688">
        <f t="shared" si="111"/>
        <v>0</v>
      </c>
      <c r="BM33" s="687">
        <f t="shared" si="112"/>
        <v>1.0999999999999999</v>
      </c>
      <c r="BN33" s="681"/>
      <c r="BO33" s="687">
        <f t="shared" si="113"/>
        <v>0</v>
      </c>
      <c r="BP33" s="681"/>
      <c r="BQ33" s="687">
        <f t="shared" si="114"/>
        <v>-1.0999999999999999</v>
      </c>
      <c r="BR33" s="688">
        <f t="shared" si="115"/>
        <v>0</v>
      </c>
      <c r="BS33" s="687">
        <f>BS35+BS37+BS39+BS41</f>
        <v>0.28999999999999998</v>
      </c>
      <c r="BT33" s="681"/>
      <c r="BU33" s="687">
        <f>BU35+BU37+BU39+BU41</f>
        <v>0</v>
      </c>
      <c r="BV33" s="681"/>
      <c r="BW33" s="687">
        <f t="shared" si="116"/>
        <v>-0.28999999999999998</v>
      </c>
      <c r="BX33" s="688">
        <f t="shared" si="117"/>
        <v>0</v>
      </c>
      <c r="BY33" s="687">
        <f>BY35+BY37+BY39+BY41</f>
        <v>0.4</v>
      </c>
      <c r="BZ33" s="681"/>
      <c r="CA33" s="687">
        <f>CA35+CA37+CA39+CA41</f>
        <v>0</v>
      </c>
      <c r="CB33" s="681"/>
      <c r="CC33" s="687">
        <f t="shared" si="118"/>
        <v>-0.4</v>
      </c>
      <c r="CD33" s="688">
        <f t="shared" si="119"/>
        <v>0</v>
      </c>
      <c r="CE33" s="687">
        <f>CE35+CE37+CE39+CE41</f>
        <v>0.41</v>
      </c>
      <c r="CF33" s="681"/>
      <c r="CG33" s="687">
        <f>CG35+CG37+CG39+CG41</f>
        <v>0</v>
      </c>
      <c r="CH33" s="681"/>
      <c r="CI33" s="687">
        <f t="shared" si="120"/>
        <v>-0.41</v>
      </c>
      <c r="CJ33" s="688">
        <f t="shared" si="121"/>
        <v>0</v>
      </c>
      <c r="CK33" s="687">
        <f t="shared" si="122"/>
        <v>1.32</v>
      </c>
      <c r="CL33" s="681"/>
      <c r="CM33" s="687">
        <f t="shared" si="123"/>
        <v>0</v>
      </c>
      <c r="CN33" s="681"/>
      <c r="CO33" s="687">
        <f t="shared" si="124"/>
        <v>-1.32</v>
      </c>
      <c r="CP33" s="688">
        <f t="shared" si="125"/>
        <v>0</v>
      </c>
      <c r="CQ33" s="687">
        <f>CQ35+CQ37+CQ39+CQ41</f>
        <v>0.44</v>
      </c>
      <c r="CR33" s="681"/>
      <c r="CS33" s="687">
        <f>CS35+CS37+CS39+CS41</f>
        <v>0</v>
      </c>
      <c r="CT33" s="681"/>
      <c r="CU33" s="687">
        <f t="shared" si="126"/>
        <v>-0.44</v>
      </c>
      <c r="CV33" s="688">
        <f t="shared" si="127"/>
        <v>0</v>
      </c>
      <c r="CW33" s="687">
        <f>CW35+CW37+CW39+CW41</f>
        <v>0.43</v>
      </c>
      <c r="CX33" s="681"/>
      <c r="CY33" s="687">
        <f>CY35+CY37+CY39+CY41</f>
        <v>0</v>
      </c>
      <c r="CZ33" s="681"/>
      <c r="DA33" s="687">
        <f t="shared" si="128"/>
        <v>-0.43</v>
      </c>
      <c r="DB33" s="688">
        <f t="shared" si="129"/>
        <v>0</v>
      </c>
      <c r="DC33" s="687">
        <f>DC35+DC37+DC39+DC41</f>
        <v>0.45</v>
      </c>
      <c r="DD33" s="681"/>
      <c r="DE33" s="687">
        <f>DE35+DE37+DE39+DE41</f>
        <v>0</v>
      </c>
      <c r="DF33" s="681"/>
      <c r="DG33" s="687">
        <f t="shared" si="130"/>
        <v>-0.45</v>
      </c>
      <c r="DH33" s="688">
        <f t="shared" si="131"/>
        <v>0</v>
      </c>
    </row>
    <row r="34" spans="1:112">
      <c r="B34" s="65" t="s">
        <v>3999</v>
      </c>
      <c r="C34" s="799" t="s">
        <v>1976</v>
      </c>
      <c r="D34" s="865" t="s">
        <v>4000</v>
      </c>
      <c r="E34" s="528">
        <v>100330696</v>
      </c>
      <c r="F34" s="528"/>
      <c r="G34" s="529"/>
      <c r="H34" s="530"/>
      <c r="I34" s="530"/>
      <c r="J34" s="654" t="s">
        <v>883</v>
      </c>
      <c r="K34" s="687">
        <f t="shared" si="88"/>
        <v>0</v>
      </c>
      <c r="L34" s="681"/>
      <c r="M34" s="687">
        <f t="shared" si="89"/>
        <v>0</v>
      </c>
      <c r="N34" s="681"/>
      <c r="O34" s="687">
        <f t="shared" si="90"/>
        <v>0</v>
      </c>
      <c r="P34" s="688" t="str">
        <f t="shared" si="91"/>
        <v>-</v>
      </c>
      <c r="Q34" s="687">
        <f t="shared" si="92"/>
        <v>0</v>
      </c>
      <c r="R34" s="681"/>
      <c r="S34" s="687">
        <f t="shared" si="93"/>
        <v>0</v>
      </c>
      <c r="T34" s="681"/>
      <c r="U34" s="687">
        <f t="shared" si="94"/>
        <v>0</v>
      </c>
      <c r="V34" s="688" t="str">
        <f t="shared" si="95"/>
        <v>-</v>
      </c>
      <c r="W34" s="683">
        <v>0</v>
      </c>
      <c r="X34" s="681"/>
      <c r="Y34" s="681"/>
      <c r="Z34" s="681"/>
      <c r="AA34" s="687">
        <f t="shared" si="96"/>
        <v>0</v>
      </c>
      <c r="AB34" s="688" t="str">
        <f t="shared" si="97"/>
        <v>-</v>
      </c>
      <c r="AC34" s="683">
        <v>0</v>
      </c>
      <c r="AD34" s="681"/>
      <c r="AE34" s="681"/>
      <c r="AF34" s="681"/>
      <c r="AG34" s="687">
        <f t="shared" si="98"/>
        <v>0</v>
      </c>
      <c r="AH34" s="688" t="str">
        <f t="shared" si="99"/>
        <v>-</v>
      </c>
      <c r="AI34" s="683">
        <v>0</v>
      </c>
      <c r="AJ34" s="681"/>
      <c r="AK34" s="681"/>
      <c r="AL34" s="681"/>
      <c r="AM34" s="687">
        <f t="shared" si="100"/>
        <v>0</v>
      </c>
      <c r="AN34" s="688" t="str">
        <f t="shared" si="101"/>
        <v>-</v>
      </c>
      <c r="AO34" s="687">
        <f t="shared" si="102"/>
        <v>0</v>
      </c>
      <c r="AP34" s="681"/>
      <c r="AQ34" s="687">
        <f t="shared" si="103"/>
        <v>0</v>
      </c>
      <c r="AR34" s="681"/>
      <c r="AS34" s="687">
        <f t="shared" si="104"/>
        <v>0</v>
      </c>
      <c r="AT34" s="688" t="str">
        <f t="shared" si="105"/>
        <v>-</v>
      </c>
      <c r="AU34" s="683">
        <v>0</v>
      </c>
      <c r="AV34" s="681"/>
      <c r="AW34" s="681"/>
      <c r="AX34" s="681"/>
      <c r="AY34" s="687">
        <f t="shared" si="106"/>
        <v>0</v>
      </c>
      <c r="AZ34" s="688" t="str">
        <f t="shared" si="107"/>
        <v>-</v>
      </c>
      <c r="BA34" s="683">
        <v>0</v>
      </c>
      <c r="BB34" s="681"/>
      <c r="BC34" s="681"/>
      <c r="BD34" s="681"/>
      <c r="BE34" s="687">
        <f t="shared" si="108"/>
        <v>0</v>
      </c>
      <c r="BF34" s="688" t="str">
        <f t="shared" si="109"/>
        <v>-</v>
      </c>
      <c r="BG34" s="683">
        <v>0</v>
      </c>
      <c r="BH34" s="681"/>
      <c r="BI34" s="681"/>
      <c r="BJ34" s="681"/>
      <c r="BK34" s="687">
        <f t="shared" si="110"/>
        <v>0</v>
      </c>
      <c r="BL34" s="688" t="str">
        <f t="shared" si="111"/>
        <v>-</v>
      </c>
      <c r="BM34" s="687">
        <f t="shared" si="112"/>
        <v>0</v>
      </c>
      <c r="BN34" s="681"/>
      <c r="BO34" s="687">
        <f t="shared" si="113"/>
        <v>0</v>
      </c>
      <c r="BP34" s="681"/>
      <c r="BQ34" s="687">
        <f t="shared" si="114"/>
        <v>0</v>
      </c>
      <c r="BR34" s="688" t="str">
        <f t="shared" si="115"/>
        <v>-</v>
      </c>
      <c r="BS34" s="683">
        <v>0</v>
      </c>
      <c r="BT34" s="681"/>
      <c r="BU34" s="681"/>
      <c r="BV34" s="681"/>
      <c r="BW34" s="687">
        <f t="shared" si="116"/>
        <v>0</v>
      </c>
      <c r="BX34" s="688" t="str">
        <f t="shared" si="117"/>
        <v>-</v>
      </c>
      <c r="BY34" s="683">
        <v>0</v>
      </c>
      <c r="BZ34" s="681"/>
      <c r="CA34" s="681"/>
      <c r="CB34" s="681"/>
      <c r="CC34" s="687">
        <f t="shared" si="118"/>
        <v>0</v>
      </c>
      <c r="CD34" s="688" t="str">
        <f t="shared" si="119"/>
        <v>-</v>
      </c>
      <c r="CE34" s="683">
        <v>0</v>
      </c>
      <c r="CF34" s="681"/>
      <c r="CG34" s="681"/>
      <c r="CH34" s="681"/>
      <c r="CI34" s="687">
        <f t="shared" si="120"/>
        <v>0</v>
      </c>
      <c r="CJ34" s="688" t="str">
        <f t="shared" si="121"/>
        <v>-</v>
      </c>
      <c r="CK34" s="687">
        <f t="shared" si="122"/>
        <v>0</v>
      </c>
      <c r="CL34" s="681"/>
      <c r="CM34" s="687">
        <f t="shared" si="123"/>
        <v>0</v>
      </c>
      <c r="CN34" s="681"/>
      <c r="CO34" s="687">
        <f t="shared" si="124"/>
        <v>0</v>
      </c>
      <c r="CP34" s="688" t="str">
        <f t="shared" si="125"/>
        <v>-</v>
      </c>
      <c r="CQ34" s="683">
        <v>0</v>
      </c>
      <c r="CR34" s="681"/>
      <c r="CS34" s="681"/>
      <c r="CT34" s="681"/>
      <c r="CU34" s="687">
        <f t="shared" si="126"/>
        <v>0</v>
      </c>
      <c r="CV34" s="688" t="str">
        <f t="shared" si="127"/>
        <v>-</v>
      </c>
      <c r="CW34" s="683">
        <v>0</v>
      </c>
      <c r="CX34" s="681"/>
      <c r="CY34" s="681"/>
      <c r="CZ34" s="681"/>
      <c r="DA34" s="687">
        <f t="shared" si="128"/>
        <v>0</v>
      </c>
      <c r="DB34" s="688" t="str">
        <f t="shared" si="129"/>
        <v>-</v>
      </c>
      <c r="DC34" s="683">
        <v>0</v>
      </c>
      <c r="DD34" s="681"/>
      <c r="DE34" s="681"/>
      <c r="DF34" s="681"/>
      <c r="DG34" s="687">
        <f t="shared" si="130"/>
        <v>0</v>
      </c>
      <c r="DH34" s="688" t="str">
        <f t="shared" si="131"/>
        <v>-</v>
      </c>
    </row>
    <row r="35" spans="1:112">
      <c r="B35" s="65" t="s">
        <v>4001</v>
      </c>
      <c r="C35" s="766"/>
      <c r="D35" s="766"/>
      <c r="E35" s="528">
        <v>100330697</v>
      </c>
      <c r="F35" s="528"/>
      <c r="G35" s="529"/>
      <c r="H35" s="530"/>
      <c r="I35" s="530"/>
      <c r="J35" s="723" t="s">
        <v>889</v>
      </c>
      <c r="K35" s="687">
        <f t="shared" si="88"/>
        <v>0</v>
      </c>
      <c r="L35" s="681"/>
      <c r="M35" s="687">
        <f t="shared" si="89"/>
        <v>0</v>
      </c>
      <c r="N35" s="681"/>
      <c r="O35" s="687">
        <f t="shared" si="90"/>
        <v>0</v>
      </c>
      <c r="P35" s="688" t="str">
        <f t="shared" si="91"/>
        <v>-</v>
      </c>
      <c r="Q35" s="687">
        <f t="shared" si="92"/>
        <v>0</v>
      </c>
      <c r="R35" s="681"/>
      <c r="S35" s="687">
        <f t="shared" si="93"/>
        <v>0</v>
      </c>
      <c r="T35" s="681"/>
      <c r="U35" s="687">
        <f t="shared" si="94"/>
        <v>0</v>
      </c>
      <c r="V35" s="688" t="str">
        <f t="shared" si="95"/>
        <v>-</v>
      </c>
      <c r="W35" s="683">
        <v>0</v>
      </c>
      <c r="X35" s="681"/>
      <c r="Y35" s="681"/>
      <c r="Z35" s="681"/>
      <c r="AA35" s="687">
        <f t="shared" si="96"/>
        <v>0</v>
      </c>
      <c r="AB35" s="688" t="str">
        <f t="shared" si="97"/>
        <v>-</v>
      </c>
      <c r="AC35" s="683">
        <v>0</v>
      </c>
      <c r="AD35" s="681"/>
      <c r="AE35" s="681"/>
      <c r="AF35" s="681"/>
      <c r="AG35" s="687">
        <f t="shared" si="98"/>
        <v>0</v>
      </c>
      <c r="AH35" s="688" t="str">
        <f t="shared" si="99"/>
        <v>-</v>
      </c>
      <c r="AI35" s="683">
        <v>0</v>
      </c>
      <c r="AJ35" s="681"/>
      <c r="AK35" s="681"/>
      <c r="AL35" s="681"/>
      <c r="AM35" s="687">
        <f t="shared" si="100"/>
        <v>0</v>
      </c>
      <c r="AN35" s="688" t="str">
        <f t="shared" si="101"/>
        <v>-</v>
      </c>
      <c r="AO35" s="687">
        <f t="shared" si="102"/>
        <v>0</v>
      </c>
      <c r="AP35" s="681"/>
      <c r="AQ35" s="687">
        <f t="shared" si="103"/>
        <v>0</v>
      </c>
      <c r="AR35" s="681"/>
      <c r="AS35" s="687">
        <f t="shared" si="104"/>
        <v>0</v>
      </c>
      <c r="AT35" s="688" t="str">
        <f t="shared" si="105"/>
        <v>-</v>
      </c>
      <c r="AU35" s="683">
        <v>0</v>
      </c>
      <c r="AV35" s="681"/>
      <c r="AW35" s="681"/>
      <c r="AX35" s="681"/>
      <c r="AY35" s="687">
        <f t="shared" si="106"/>
        <v>0</v>
      </c>
      <c r="AZ35" s="688" t="str">
        <f t="shared" si="107"/>
        <v>-</v>
      </c>
      <c r="BA35" s="683">
        <v>0</v>
      </c>
      <c r="BB35" s="681"/>
      <c r="BC35" s="681"/>
      <c r="BD35" s="681"/>
      <c r="BE35" s="687">
        <f t="shared" si="108"/>
        <v>0</v>
      </c>
      <c r="BF35" s="688" t="str">
        <f t="shared" si="109"/>
        <v>-</v>
      </c>
      <c r="BG35" s="683">
        <v>0</v>
      </c>
      <c r="BH35" s="681"/>
      <c r="BI35" s="681"/>
      <c r="BJ35" s="681"/>
      <c r="BK35" s="687">
        <f t="shared" si="110"/>
        <v>0</v>
      </c>
      <c r="BL35" s="688" t="str">
        <f t="shared" si="111"/>
        <v>-</v>
      </c>
      <c r="BM35" s="687">
        <f t="shared" si="112"/>
        <v>0</v>
      </c>
      <c r="BN35" s="681"/>
      <c r="BO35" s="687">
        <f t="shared" si="113"/>
        <v>0</v>
      </c>
      <c r="BP35" s="681"/>
      <c r="BQ35" s="687">
        <f t="shared" si="114"/>
        <v>0</v>
      </c>
      <c r="BR35" s="688" t="str">
        <f t="shared" si="115"/>
        <v>-</v>
      </c>
      <c r="BS35" s="683">
        <v>0</v>
      </c>
      <c r="BT35" s="681"/>
      <c r="BU35" s="681"/>
      <c r="BV35" s="681"/>
      <c r="BW35" s="687">
        <f t="shared" si="116"/>
        <v>0</v>
      </c>
      <c r="BX35" s="688" t="str">
        <f t="shared" si="117"/>
        <v>-</v>
      </c>
      <c r="BY35" s="683">
        <v>0</v>
      </c>
      <c r="BZ35" s="681"/>
      <c r="CA35" s="681"/>
      <c r="CB35" s="681"/>
      <c r="CC35" s="687">
        <f t="shared" si="118"/>
        <v>0</v>
      </c>
      <c r="CD35" s="688" t="str">
        <f t="shared" si="119"/>
        <v>-</v>
      </c>
      <c r="CE35" s="683">
        <v>0</v>
      </c>
      <c r="CF35" s="681"/>
      <c r="CG35" s="681"/>
      <c r="CH35" s="681"/>
      <c r="CI35" s="687">
        <f t="shared" si="120"/>
        <v>0</v>
      </c>
      <c r="CJ35" s="688" t="str">
        <f t="shared" si="121"/>
        <v>-</v>
      </c>
      <c r="CK35" s="687">
        <f t="shared" si="122"/>
        <v>0</v>
      </c>
      <c r="CL35" s="681"/>
      <c r="CM35" s="687">
        <f t="shared" si="123"/>
        <v>0</v>
      </c>
      <c r="CN35" s="681"/>
      <c r="CO35" s="687">
        <f t="shared" si="124"/>
        <v>0</v>
      </c>
      <c r="CP35" s="688" t="str">
        <f t="shared" si="125"/>
        <v>-</v>
      </c>
      <c r="CQ35" s="683">
        <v>0</v>
      </c>
      <c r="CR35" s="681"/>
      <c r="CS35" s="681"/>
      <c r="CT35" s="681"/>
      <c r="CU35" s="687">
        <f t="shared" si="126"/>
        <v>0</v>
      </c>
      <c r="CV35" s="688" t="str">
        <f t="shared" si="127"/>
        <v>-</v>
      </c>
      <c r="CW35" s="683">
        <v>0</v>
      </c>
      <c r="CX35" s="681"/>
      <c r="CY35" s="681"/>
      <c r="CZ35" s="681"/>
      <c r="DA35" s="687">
        <f t="shared" si="128"/>
        <v>0</v>
      </c>
      <c r="DB35" s="688" t="str">
        <f t="shared" si="129"/>
        <v>-</v>
      </c>
      <c r="DC35" s="683">
        <v>0</v>
      </c>
      <c r="DD35" s="681"/>
      <c r="DE35" s="681"/>
      <c r="DF35" s="681"/>
      <c r="DG35" s="687">
        <f t="shared" si="130"/>
        <v>0</v>
      </c>
      <c r="DH35" s="688" t="str">
        <f t="shared" si="131"/>
        <v>-</v>
      </c>
    </row>
    <row r="36" spans="1:112">
      <c r="B36" s="65" t="s">
        <v>4002</v>
      </c>
      <c r="C36" s="799" t="s">
        <v>4003</v>
      </c>
      <c r="D36" s="865" t="s">
        <v>4004</v>
      </c>
      <c r="E36" s="528">
        <v>100330698</v>
      </c>
      <c r="F36" s="528"/>
      <c r="G36" s="529"/>
      <c r="H36" s="530"/>
      <c r="I36" s="530"/>
      <c r="J36" s="654" t="s">
        <v>883</v>
      </c>
      <c r="K36" s="687">
        <f t="shared" si="88"/>
        <v>0</v>
      </c>
      <c r="L36" s="681"/>
      <c r="M36" s="687">
        <f t="shared" si="89"/>
        <v>0</v>
      </c>
      <c r="N36" s="681"/>
      <c r="O36" s="687">
        <f t="shared" si="90"/>
        <v>0</v>
      </c>
      <c r="P36" s="688" t="str">
        <f t="shared" si="91"/>
        <v>-</v>
      </c>
      <c r="Q36" s="687">
        <f t="shared" si="92"/>
        <v>0</v>
      </c>
      <c r="R36" s="681"/>
      <c r="S36" s="687">
        <f t="shared" si="93"/>
        <v>0</v>
      </c>
      <c r="T36" s="681"/>
      <c r="U36" s="687">
        <f t="shared" si="94"/>
        <v>0</v>
      </c>
      <c r="V36" s="688" t="str">
        <f t="shared" si="95"/>
        <v>-</v>
      </c>
      <c r="W36" s="683">
        <v>0</v>
      </c>
      <c r="X36" s="681"/>
      <c r="Y36" s="681"/>
      <c r="Z36" s="681"/>
      <c r="AA36" s="687">
        <f t="shared" si="96"/>
        <v>0</v>
      </c>
      <c r="AB36" s="688" t="str">
        <f t="shared" si="97"/>
        <v>-</v>
      </c>
      <c r="AC36" s="683">
        <v>0</v>
      </c>
      <c r="AD36" s="681"/>
      <c r="AE36" s="681"/>
      <c r="AF36" s="681"/>
      <c r="AG36" s="687">
        <f t="shared" si="98"/>
        <v>0</v>
      </c>
      <c r="AH36" s="688" t="str">
        <f t="shared" si="99"/>
        <v>-</v>
      </c>
      <c r="AI36" s="683">
        <v>0</v>
      </c>
      <c r="AJ36" s="681"/>
      <c r="AK36" s="681"/>
      <c r="AL36" s="681"/>
      <c r="AM36" s="687">
        <f t="shared" si="100"/>
        <v>0</v>
      </c>
      <c r="AN36" s="688" t="str">
        <f t="shared" si="101"/>
        <v>-</v>
      </c>
      <c r="AO36" s="687">
        <f t="shared" si="102"/>
        <v>0</v>
      </c>
      <c r="AP36" s="681"/>
      <c r="AQ36" s="687">
        <f t="shared" si="103"/>
        <v>0</v>
      </c>
      <c r="AR36" s="681"/>
      <c r="AS36" s="687">
        <f t="shared" si="104"/>
        <v>0</v>
      </c>
      <c r="AT36" s="688" t="str">
        <f t="shared" si="105"/>
        <v>-</v>
      </c>
      <c r="AU36" s="683">
        <v>0</v>
      </c>
      <c r="AV36" s="681"/>
      <c r="AW36" s="681"/>
      <c r="AX36" s="681"/>
      <c r="AY36" s="687">
        <f t="shared" si="106"/>
        <v>0</v>
      </c>
      <c r="AZ36" s="688" t="str">
        <f t="shared" si="107"/>
        <v>-</v>
      </c>
      <c r="BA36" s="683">
        <v>0</v>
      </c>
      <c r="BB36" s="681"/>
      <c r="BC36" s="681"/>
      <c r="BD36" s="681"/>
      <c r="BE36" s="687">
        <f t="shared" si="108"/>
        <v>0</v>
      </c>
      <c r="BF36" s="688" t="str">
        <f t="shared" si="109"/>
        <v>-</v>
      </c>
      <c r="BG36" s="683">
        <v>0</v>
      </c>
      <c r="BH36" s="681"/>
      <c r="BI36" s="681"/>
      <c r="BJ36" s="681"/>
      <c r="BK36" s="687">
        <f t="shared" si="110"/>
        <v>0</v>
      </c>
      <c r="BL36" s="688" t="str">
        <f t="shared" si="111"/>
        <v>-</v>
      </c>
      <c r="BM36" s="687">
        <f t="shared" si="112"/>
        <v>0</v>
      </c>
      <c r="BN36" s="681"/>
      <c r="BO36" s="687">
        <f t="shared" si="113"/>
        <v>0</v>
      </c>
      <c r="BP36" s="681"/>
      <c r="BQ36" s="687">
        <f t="shared" si="114"/>
        <v>0</v>
      </c>
      <c r="BR36" s="688" t="str">
        <f t="shared" si="115"/>
        <v>-</v>
      </c>
      <c r="BS36" s="683">
        <v>0</v>
      </c>
      <c r="BT36" s="681"/>
      <c r="BU36" s="681"/>
      <c r="BV36" s="681"/>
      <c r="BW36" s="687">
        <f t="shared" si="116"/>
        <v>0</v>
      </c>
      <c r="BX36" s="688" t="str">
        <f t="shared" si="117"/>
        <v>-</v>
      </c>
      <c r="BY36" s="683">
        <v>0</v>
      </c>
      <c r="BZ36" s="681"/>
      <c r="CA36" s="681"/>
      <c r="CB36" s="681"/>
      <c r="CC36" s="687">
        <f t="shared" si="118"/>
        <v>0</v>
      </c>
      <c r="CD36" s="688" t="str">
        <f t="shared" si="119"/>
        <v>-</v>
      </c>
      <c r="CE36" s="683">
        <v>0</v>
      </c>
      <c r="CF36" s="681"/>
      <c r="CG36" s="681"/>
      <c r="CH36" s="681"/>
      <c r="CI36" s="687">
        <f t="shared" si="120"/>
        <v>0</v>
      </c>
      <c r="CJ36" s="688" t="str">
        <f t="shared" si="121"/>
        <v>-</v>
      </c>
      <c r="CK36" s="687">
        <f t="shared" si="122"/>
        <v>0</v>
      </c>
      <c r="CL36" s="681"/>
      <c r="CM36" s="687">
        <f t="shared" si="123"/>
        <v>0</v>
      </c>
      <c r="CN36" s="681"/>
      <c r="CO36" s="687">
        <f t="shared" si="124"/>
        <v>0</v>
      </c>
      <c r="CP36" s="688" t="str">
        <f t="shared" si="125"/>
        <v>-</v>
      </c>
      <c r="CQ36" s="683">
        <v>0</v>
      </c>
      <c r="CR36" s="681"/>
      <c r="CS36" s="681"/>
      <c r="CT36" s="681"/>
      <c r="CU36" s="687">
        <f t="shared" si="126"/>
        <v>0</v>
      </c>
      <c r="CV36" s="688" t="str">
        <f t="shared" si="127"/>
        <v>-</v>
      </c>
      <c r="CW36" s="683">
        <v>0</v>
      </c>
      <c r="CX36" s="681"/>
      <c r="CY36" s="681"/>
      <c r="CZ36" s="681"/>
      <c r="DA36" s="687">
        <f t="shared" si="128"/>
        <v>0</v>
      </c>
      <c r="DB36" s="688" t="str">
        <f t="shared" si="129"/>
        <v>-</v>
      </c>
      <c r="DC36" s="683">
        <v>0</v>
      </c>
      <c r="DD36" s="681"/>
      <c r="DE36" s="681"/>
      <c r="DF36" s="681"/>
      <c r="DG36" s="687">
        <f t="shared" si="130"/>
        <v>0</v>
      </c>
      <c r="DH36" s="688" t="str">
        <f t="shared" si="131"/>
        <v>-</v>
      </c>
    </row>
    <row r="37" spans="1:112">
      <c r="B37" s="65" t="s">
        <v>4005</v>
      </c>
      <c r="C37" s="766"/>
      <c r="D37" s="766"/>
      <c r="E37" s="528">
        <v>100330699</v>
      </c>
      <c r="F37" s="528"/>
      <c r="G37" s="529"/>
      <c r="H37" s="530"/>
      <c r="I37" s="530"/>
      <c r="J37" s="723" t="s">
        <v>889</v>
      </c>
      <c r="K37" s="687">
        <f t="shared" si="88"/>
        <v>0.62</v>
      </c>
      <c r="L37" s="681"/>
      <c r="M37" s="687">
        <f t="shared" si="89"/>
        <v>0</v>
      </c>
      <c r="N37" s="681"/>
      <c r="O37" s="687">
        <f t="shared" si="90"/>
        <v>-0.62</v>
      </c>
      <c r="P37" s="688">
        <f t="shared" si="91"/>
        <v>0</v>
      </c>
      <c r="Q37" s="687">
        <f t="shared" si="92"/>
        <v>0.16999999999999998</v>
      </c>
      <c r="R37" s="681"/>
      <c r="S37" s="687">
        <f t="shared" si="93"/>
        <v>0</v>
      </c>
      <c r="T37" s="681"/>
      <c r="U37" s="687">
        <f t="shared" si="94"/>
        <v>-0.16999999999999998</v>
      </c>
      <c r="V37" s="688">
        <f t="shared" si="95"/>
        <v>0</v>
      </c>
      <c r="W37" s="683">
        <v>0.06</v>
      </c>
      <c r="X37" s="681"/>
      <c r="Y37" s="681"/>
      <c r="Z37" s="681"/>
      <c r="AA37" s="687">
        <f t="shared" si="96"/>
        <v>-0.06</v>
      </c>
      <c r="AB37" s="688">
        <f t="shared" si="97"/>
        <v>0</v>
      </c>
      <c r="AC37" s="683">
        <v>0.05</v>
      </c>
      <c r="AD37" s="681"/>
      <c r="AE37" s="681"/>
      <c r="AF37" s="681"/>
      <c r="AG37" s="687">
        <f t="shared" si="98"/>
        <v>-0.05</v>
      </c>
      <c r="AH37" s="688">
        <f t="shared" si="99"/>
        <v>0</v>
      </c>
      <c r="AI37" s="683">
        <v>0.06</v>
      </c>
      <c r="AJ37" s="681"/>
      <c r="AK37" s="681"/>
      <c r="AL37" s="681"/>
      <c r="AM37" s="687">
        <f t="shared" si="100"/>
        <v>-0.06</v>
      </c>
      <c r="AN37" s="688">
        <f t="shared" si="101"/>
        <v>0</v>
      </c>
      <c r="AO37" s="687">
        <f t="shared" si="102"/>
        <v>0.16</v>
      </c>
      <c r="AP37" s="681"/>
      <c r="AQ37" s="687">
        <f t="shared" si="103"/>
        <v>0</v>
      </c>
      <c r="AR37" s="681"/>
      <c r="AS37" s="687">
        <f t="shared" si="104"/>
        <v>-0.16</v>
      </c>
      <c r="AT37" s="688">
        <f t="shared" si="105"/>
        <v>0</v>
      </c>
      <c r="AU37" s="683">
        <v>0.05</v>
      </c>
      <c r="AV37" s="681"/>
      <c r="AW37" s="681"/>
      <c r="AX37" s="681"/>
      <c r="AY37" s="687">
        <f t="shared" si="106"/>
        <v>-0.05</v>
      </c>
      <c r="AZ37" s="688">
        <f t="shared" si="107"/>
        <v>0</v>
      </c>
      <c r="BA37" s="683">
        <v>0.06</v>
      </c>
      <c r="BB37" s="681"/>
      <c r="BC37" s="681"/>
      <c r="BD37" s="681"/>
      <c r="BE37" s="687">
        <f t="shared" si="108"/>
        <v>-0.06</v>
      </c>
      <c r="BF37" s="688">
        <f t="shared" si="109"/>
        <v>0</v>
      </c>
      <c r="BG37" s="683">
        <v>0.05</v>
      </c>
      <c r="BH37" s="681"/>
      <c r="BI37" s="681"/>
      <c r="BJ37" s="681"/>
      <c r="BK37" s="687">
        <f t="shared" si="110"/>
        <v>-0.05</v>
      </c>
      <c r="BL37" s="688">
        <f t="shared" si="111"/>
        <v>0</v>
      </c>
      <c r="BM37" s="687">
        <f t="shared" si="112"/>
        <v>0.13</v>
      </c>
      <c r="BN37" s="681"/>
      <c r="BO37" s="687">
        <f t="shared" si="113"/>
        <v>0</v>
      </c>
      <c r="BP37" s="681"/>
      <c r="BQ37" s="687">
        <f t="shared" si="114"/>
        <v>-0.13</v>
      </c>
      <c r="BR37" s="688">
        <f t="shared" si="115"/>
        <v>0</v>
      </c>
      <c r="BS37" s="683">
        <v>0.05</v>
      </c>
      <c r="BT37" s="681"/>
      <c r="BU37" s="681"/>
      <c r="BV37" s="681"/>
      <c r="BW37" s="687">
        <f t="shared" si="116"/>
        <v>-0.05</v>
      </c>
      <c r="BX37" s="688">
        <f t="shared" si="117"/>
        <v>0</v>
      </c>
      <c r="BY37" s="683">
        <v>0.03</v>
      </c>
      <c r="BZ37" s="681"/>
      <c r="CA37" s="681"/>
      <c r="CB37" s="681"/>
      <c r="CC37" s="687">
        <f t="shared" si="118"/>
        <v>-0.03</v>
      </c>
      <c r="CD37" s="688">
        <f t="shared" si="119"/>
        <v>0</v>
      </c>
      <c r="CE37" s="683">
        <v>0.05</v>
      </c>
      <c r="CF37" s="681"/>
      <c r="CG37" s="681"/>
      <c r="CH37" s="681"/>
      <c r="CI37" s="687">
        <f t="shared" si="120"/>
        <v>-0.05</v>
      </c>
      <c r="CJ37" s="688">
        <f t="shared" si="121"/>
        <v>0</v>
      </c>
      <c r="CK37" s="687">
        <f t="shared" si="122"/>
        <v>0.16</v>
      </c>
      <c r="CL37" s="681"/>
      <c r="CM37" s="687">
        <f t="shared" si="123"/>
        <v>0</v>
      </c>
      <c r="CN37" s="681"/>
      <c r="CO37" s="687">
        <f t="shared" si="124"/>
        <v>-0.16</v>
      </c>
      <c r="CP37" s="688">
        <f t="shared" si="125"/>
        <v>0</v>
      </c>
      <c r="CQ37" s="683">
        <v>0.05</v>
      </c>
      <c r="CR37" s="681"/>
      <c r="CS37" s="681"/>
      <c r="CT37" s="681"/>
      <c r="CU37" s="687">
        <f t="shared" si="126"/>
        <v>-0.05</v>
      </c>
      <c r="CV37" s="688">
        <f t="shared" si="127"/>
        <v>0</v>
      </c>
      <c r="CW37" s="683">
        <v>0.05</v>
      </c>
      <c r="CX37" s="681"/>
      <c r="CY37" s="681"/>
      <c r="CZ37" s="681"/>
      <c r="DA37" s="687">
        <f t="shared" si="128"/>
        <v>-0.05</v>
      </c>
      <c r="DB37" s="688">
        <f t="shared" si="129"/>
        <v>0</v>
      </c>
      <c r="DC37" s="683">
        <v>0.06</v>
      </c>
      <c r="DD37" s="681"/>
      <c r="DE37" s="681"/>
      <c r="DF37" s="681"/>
      <c r="DG37" s="687">
        <f t="shared" si="130"/>
        <v>-0.06</v>
      </c>
      <c r="DH37" s="688">
        <f t="shared" si="131"/>
        <v>0</v>
      </c>
    </row>
    <row r="38" spans="1:112" ht="18.75">
      <c r="A38"/>
      <c r="B38" s="65" t="s">
        <v>4006</v>
      </c>
      <c r="C38" s="799" t="s">
        <v>4007</v>
      </c>
      <c r="D38" s="865" t="s">
        <v>4008</v>
      </c>
      <c r="E38" s="528">
        <v>100330700</v>
      </c>
      <c r="F38" s="528"/>
      <c r="G38" s="529"/>
      <c r="H38" s="530"/>
      <c r="I38" s="530"/>
      <c r="J38" s="654" t="s">
        <v>883</v>
      </c>
      <c r="K38" s="687">
        <f t="shared" si="88"/>
        <v>0</v>
      </c>
      <c r="L38" s="681"/>
      <c r="M38" s="687">
        <f t="shared" si="89"/>
        <v>0</v>
      </c>
      <c r="N38" s="681"/>
      <c r="O38" s="687">
        <f t="shared" si="90"/>
        <v>0</v>
      </c>
      <c r="P38" s="688" t="str">
        <f t="shared" si="91"/>
        <v>-</v>
      </c>
      <c r="Q38" s="687">
        <f t="shared" si="92"/>
        <v>0</v>
      </c>
      <c r="R38" s="681"/>
      <c r="S38" s="687">
        <f t="shared" si="93"/>
        <v>0</v>
      </c>
      <c r="T38" s="681"/>
      <c r="U38" s="687">
        <f t="shared" si="94"/>
        <v>0</v>
      </c>
      <c r="V38" s="688" t="str">
        <f t="shared" si="95"/>
        <v>-</v>
      </c>
      <c r="W38" s="683">
        <v>0</v>
      </c>
      <c r="X38" s="681"/>
      <c r="Y38" s="681"/>
      <c r="Z38" s="681"/>
      <c r="AA38" s="687">
        <f t="shared" si="96"/>
        <v>0</v>
      </c>
      <c r="AB38" s="688" t="str">
        <f t="shared" si="97"/>
        <v>-</v>
      </c>
      <c r="AC38" s="683">
        <v>0</v>
      </c>
      <c r="AD38" s="681"/>
      <c r="AE38" s="681"/>
      <c r="AF38" s="681"/>
      <c r="AG38" s="687">
        <f t="shared" si="98"/>
        <v>0</v>
      </c>
      <c r="AH38" s="688" t="str">
        <f t="shared" si="99"/>
        <v>-</v>
      </c>
      <c r="AI38" s="683">
        <v>0</v>
      </c>
      <c r="AJ38" s="681"/>
      <c r="AK38" s="681"/>
      <c r="AL38" s="681"/>
      <c r="AM38" s="687">
        <f t="shared" si="100"/>
        <v>0</v>
      </c>
      <c r="AN38" s="688" t="str">
        <f t="shared" si="101"/>
        <v>-</v>
      </c>
      <c r="AO38" s="687">
        <f t="shared" si="102"/>
        <v>0</v>
      </c>
      <c r="AP38" s="681"/>
      <c r="AQ38" s="687">
        <f t="shared" si="103"/>
        <v>0</v>
      </c>
      <c r="AR38" s="681"/>
      <c r="AS38" s="687">
        <f t="shared" si="104"/>
        <v>0</v>
      </c>
      <c r="AT38" s="688" t="str">
        <f t="shared" si="105"/>
        <v>-</v>
      </c>
      <c r="AU38" s="683">
        <v>0</v>
      </c>
      <c r="AV38" s="681"/>
      <c r="AW38" s="681"/>
      <c r="AX38" s="681"/>
      <c r="AY38" s="687">
        <f t="shared" si="106"/>
        <v>0</v>
      </c>
      <c r="AZ38" s="688" t="str">
        <f t="shared" si="107"/>
        <v>-</v>
      </c>
      <c r="BA38" s="683">
        <v>0</v>
      </c>
      <c r="BB38" s="681"/>
      <c r="BC38" s="681"/>
      <c r="BD38" s="681"/>
      <c r="BE38" s="687">
        <f t="shared" si="108"/>
        <v>0</v>
      </c>
      <c r="BF38" s="688" t="str">
        <f t="shared" si="109"/>
        <v>-</v>
      </c>
      <c r="BG38" s="683">
        <v>0</v>
      </c>
      <c r="BH38" s="681"/>
      <c r="BI38" s="681"/>
      <c r="BJ38" s="681"/>
      <c r="BK38" s="687">
        <f t="shared" si="110"/>
        <v>0</v>
      </c>
      <c r="BL38" s="688" t="str">
        <f t="shared" si="111"/>
        <v>-</v>
      </c>
      <c r="BM38" s="687">
        <f t="shared" si="112"/>
        <v>0</v>
      </c>
      <c r="BN38" s="681"/>
      <c r="BO38" s="687">
        <f t="shared" si="113"/>
        <v>0</v>
      </c>
      <c r="BP38" s="681"/>
      <c r="BQ38" s="687">
        <f t="shared" si="114"/>
        <v>0</v>
      </c>
      <c r="BR38" s="688" t="str">
        <f t="shared" si="115"/>
        <v>-</v>
      </c>
      <c r="BS38" s="683">
        <v>0</v>
      </c>
      <c r="BT38" s="681"/>
      <c r="BU38" s="681"/>
      <c r="BV38" s="681"/>
      <c r="BW38" s="687">
        <f t="shared" si="116"/>
        <v>0</v>
      </c>
      <c r="BX38" s="688" t="str">
        <f t="shared" si="117"/>
        <v>-</v>
      </c>
      <c r="BY38" s="683">
        <v>0</v>
      </c>
      <c r="BZ38" s="681"/>
      <c r="CA38" s="681"/>
      <c r="CB38" s="681"/>
      <c r="CC38" s="687">
        <f t="shared" si="118"/>
        <v>0</v>
      </c>
      <c r="CD38" s="688" t="str">
        <f t="shared" si="119"/>
        <v>-</v>
      </c>
      <c r="CE38" s="683">
        <v>0</v>
      </c>
      <c r="CF38" s="681"/>
      <c r="CG38" s="681"/>
      <c r="CH38" s="681"/>
      <c r="CI38" s="687">
        <f t="shared" si="120"/>
        <v>0</v>
      </c>
      <c r="CJ38" s="688" t="str">
        <f t="shared" si="121"/>
        <v>-</v>
      </c>
      <c r="CK38" s="687">
        <f t="shared" si="122"/>
        <v>0</v>
      </c>
      <c r="CL38" s="681"/>
      <c r="CM38" s="687">
        <f t="shared" si="123"/>
        <v>0</v>
      </c>
      <c r="CN38" s="681"/>
      <c r="CO38" s="687">
        <f t="shared" si="124"/>
        <v>0</v>
      </c>
      <c r="CP38" s="688" t="str">
        <f t="shared" si="125"/>
        <v>-</v>
      </c>
      <c r="CQ38" s="683">
        <v>0</v>
      </c>
      <c r="CR38" s="681"/>
      <c r="CS38" s="681"/>
      <c r="CT38" s="681"/>
      <c r="CU38" s="687">
        <f t="shared" si="126"/>
        <v>0</v>
      </c>
      <c r="CV38" s="688" t="str">
        <f t="shared" si="127"/>
        <v>-</v>
      </c>
      <c r="CW38" s="683">
        <v>0</v>
      </c>
      <c r="CX38" s="681"/>
      <c r="CY38" s="681"/>
      <c r="CZ38" s="681"/>
      <c r="DA38" s="687">
        <f t="shared" si="128"/>
        <v>0</v>
      </c>
      <c r="DB38" s="688" t="str">
        <f t="shared" si="129"/>
        <v>-</v>
      </c>
      <c r="DC38" s="683">
        <v>0</v>
      </c>
      <c r="DD38" s="681"/>
      <c r="DE38" s="681"/>
      <c r="DF38" s="681"/>
      <c r="DG38" s="687">
        <f t="shared" si="130"/>
        <v>0</v>
      </c>
      <c r="DH38" s="688" t="str">
        <f t="shared" si="131"/>
        <v>-</v>
      </c>
    </row>
    <row r="39" spans="1:112">
      <c r="B39" s="65" t="s">
        <v>4009</v>
      </c>
      <c r="C39" s="766"/>
      <c r="D39" s="766"/>
      <c r="E39" s="528">
        <v>100330701</v>
      </c>
      <c r="F39" s="528"/>
      <c r="G39" s="529"/>
      <c r="H39" s="530"/>
      <c r="I39" s="530"/>
      <c r="J39" s="723" t="s">
        <v>889</v>
      </c>
      <c r="K39" s="687">
        <f t="shared" si="88"/>
        <v>4.42</v>
      </c>
      <c r="L39" s="681"/>
      <c r="M39" s="687">
        <f t="shared" si="89"/>
        <v>0</v>
      </c>
      <c r="N39" s="681"/>
      <c r="O39" s="687">
        <f t="shared" si="90"/>
        <v>-4.42</v>
      </c>
      <c r="P39" s="688">
        <f t="shared" si="91"/>
        <v>0</v>
      </c>
      <c r="Q39" s="687">
        <f t="shared" si="92"/>
        <v>1.24</v>
      </c>
      <c r="R39" s="681"/>
      <c r="S39" s="687">
        <f t="shared" si="93"/>
        <v>0</v>
      </c>
      <c r="T39" s="681"/>
      <c r="U39" s="687">
        <f t="shared" si="94"/>
        <v>-1.24</v>
      </c>
      <c r="V39" s="688">
        <f t="shared" si="95"/>
        <v>0</v>
      </c>
      <c r="W39" s="683">
        <v>0.43</v>
      </c>
      <c r="X39" s="681"/>
      <c r="Y39" s="681"/>
      <c r="Z39" s="681"/>
      <c r="AA39" s="687">
        <f t="shared" si="96"/>
        <v>-0.43</v>
      </c>
      <c r="AB39" s="688">
        <f t="shared" si="97"/>
        <v>0</v>
      </c>
      <c r="AC39" s="683">
        <v>0.38</v>
      </c>
      <c r="AD39" s="681"/>
      <c r="AE39" s="681"/>
      <c r="AF39" s="681"/>
      <c r="AG39" s="687">
        <f t="shared" si="98"/>
        <v>-0.38</v>
      </c>
      <c r="AH39" s="688">
        <f t="shared" si="99"/>
        <v>0</v>
      </c>
      <c r="AI39" s="683">
        <v>0.43</v>
      </c>
      <c r="AJ39" s="681"/>
      <c r="AK39" s="681"/>
      <c r="AL39" s="681"/>
      <c r="AM39" s="687">
        <f t="shared" si="100"/>
        <v>-0.43</v>
      </c>
      <c r="AN39" s="688">
        <f t="shared" si="101"/>
        <v>0</v>
      </c>
      <c r="AO39" s="687">
        <f t="shared" si="102"/>
        <v>1.05</v>
      </c>
      <c r="AP39" s="681"/>
      <c r="AQ39" s="687">
        <f t="shared" si="103"/>
        <v>0</v>
      </c>
      <c r="AR39" s="681"/>
      <c r="AS39" s="687">
        <f t="shared" si="104"/>
        <v>-1.05</v>
      </c>
      <c r="AT39" s="688">
        <f t="shared" si="105"/>
        <v>0</v>
      </c>
      <c r="AU39" s="683">
        <v>0.41</v>
      </c>
      <c r="AV39" s="681"/>
      <c r="AW39" s="681"/>
      <c r="AX39" s="681"/>
      <c r="AY39" s="687">
        <f t="shared" si="106"/>
        <v>-0.41</v>
      </c>
      <c r="AZ39" s="688">
        <f t="shared" si="107"/>
        <v>0</v>
      </c>
      <c r="BA39" s="683">
        <v>0.32</v>
      </c>
      <c r="BB39" s="681"/>
      <c r="BC39" s="681"/>
      <c r="BD39" s="681"/>
      <c r="BE39" s="687">
        <f t="shared" si="108"/>
        <v>-0.32</v>
      </c>
      <c r="BF39" s="688">
        <f t="shared" si="109"/>
        <v>0</v>
      </c>
      <c r="BG39" s="683">
        <v>0.32</v>
      </c>
      <c r="BH39" s="681"/>
      <c r="BI39" s="681"/>
      <c r="BJ39" s="681"/>
      <c r="BK39" s="687">
        <f t="shared" si="110"/>
        <v>-0.32</v>
      </c>
      <c r="BL39" s="688">
        <f t="shared" si="111"/>
        <v>0</v>
      </c>
      <c r="BM39" s="687">
        <f t="shared" si="112"/>
        <v>0.97</v>
      </c>
      <c r="BN39" s="681"/>
      <c r="BO39" s="687">
        <f t="shared" si="113"/>
        <v>0</v>
      </c>
      <c r="BP39" s="681"/>
      <c r="BQ39" s="687">
        <f t="shared" si="114"/>
        <v>-0.97</v>
      </c>
      <c r="BR39" s="688">
        <f t="shared" si="115"/>
        <v>0</v>
      </c>
      <c r="BS39" s="683">
        <v>0.24</v>
      </c>
      <c r="BT39" s="681"/>
      <c r="BU39" s="681"/>
      <c r="BV39" s="681"/>
      <c r="BW39" s="687">
        <f t="shared" si="116"/>
        <v>-0.24</v>
      </c>
      <c r="BX39" s="688">
        <f t="shared" si="117"/>
        <v>0</v>
      </c>
      <c r="BY39" s="683">
        <v>0.37</v>
      </c>
      <c r="BZ39" s="681"/>
      <c r="CA39" s="681"/>
      <c r="CB39" s="681"/>
      <c r="CC39" s="687">
        <f t="shared" si="118"/>
        <v>-0.37</v>
      </c>
      <c r="CD39" s="688">
        <f t="shared" si="119"/>
        <v>0</v>
      </c>
      <c r="CE39" s="683">
        <v>0.36</v>
      </c>
      <c r="CF39" s="681"/>
      <c r="CG39" s="681"/>
      <c r="CH39" s="681"/>
      <c r="CI39" s="687">
        <f t="shared" si="120"/>
        <v>-0.36</v>
      </c>
      <c r="CJ39" s="688">
        <f t="shared" si="121"/>
        <v>0</v>
      </c>
      <c r="CK39" s="687">
        <f t="shared" si="122"/>
        <v>1.1600000000000001</v>
      </c>
      <c r="CL39" s="681"/>
      <c r="CM39" s="687">
        <f t="shared" si="123"/>
        <v>0</v>
      </c>
      <c r="CN39" s="681"/>
      <c r="CO39" s="687">
        <f t="shared" si="124"/>
        <v>-1.1600000000000001</v>
      </c>
      <c r="CP39" s="688">
        <f t="shared" si="125"/>
        <v>0</v>
      </c>
      <c r="CQ39" s="683">
        <v>0.39</v>
      </c>
      <c r="CR39" s="681"/>
      <c r="CS39" s="681"/>
      <c r="CT39" s="681"/>
      <c r="CU39" s="687">
        <f t="shared" si="126"/>
        <v>-0.39</v>
      </c>
      <c r="CV39" s="688">
        <f t="shared" si="127"/>
        <v>0</v>
      </c>
      <c r="CW39" s="683">
        <v>0.38</v>
      </c>
      <c r="CX39" s="681"/>
      <c r="CY39" s="681"/>
      <c r="CZ39" s="681"/>
      <c r="DA39" s="687">
        <f t="shared" si="128"/>
        <v>-0.38</v>
      </c>
      <c r="DB39" s="688">
        <f t="shared" si="129"/>
        <v>0</v>
      </c>
      <c r="DC39" s="683">
        <v>0.39</v>
      </c>
      <c r="DD39" s="681"/>
      <c r="DE39" s="681"/>
      <c r="DF39" s="681"/>
      <c r="DG39" s="687">
        <f t="shared" si="130"/>
        <v>-0.39</v>
      </c>
      <c r="DH39" s="688">
        <f t="shared" si="131"/>
        <v>0</v>
      </c>
    </row>
    <row r="40" spans="1:112">
      <c r="B40" s="65" t="s">
        <v>4010</v>
      </c>
      <c r="C40" s="799" t="s">
        <v>4011</v>
      </c>
      <c r="D40" s="865" t="s">
        <v>4012</v>
      </c>
      <c r="E40" s="528">
        <v>100333686</v>
      </c>
      <c r="F40" s="528"/>
      <c r="G40" s="529"/>
      <c r="H40" s="530"/>
      <c r="I40" s="530"/>
      <c r="J40" s="654" t="s">
        <v>883</v>
      </c>
      <c r="K40" s="687">
        <f t="shared" si="88"/>
        <v>0</v>
      </c>
      <c r="L40" s="681"/>
      <c r="M40" s="687">
        <f t="shared" si="89"/>
        <v>0</v>
      </c>
      <c r="N40" s="681"/>
      <c r="O40" s="687">
        <f t="shared" si="90"/>
        <v>0</v>
      </c>
      <c r="P40" s="688" t="str">
        <f t="shared" si="91"/>
        <v>-</v>
      </c>
      <c r="Q40" s="687">
        <f t="shared" si="92"/>
        <v>0</v>
      </c>
      <c r="R40" s="681"/>
      <c r="S40" s="687">
        <f t="shared" si="93"/>
        <v>0</v>
      </c>
      <c r="T40" s="681"/>
      <c r="U40" s="687">
        <f t="shared" si="94"/>
        <v>0</v>
      </c>
      <c r="V40" s="688" t="str">
        <f t="shared" si="95"/>
        <v>-</v>
      </c>
      <c r="W40" s="683">
        <v>0</v>
      </c>
      <c r="X40" s="681"/>
      <c r="Y40" s="681"/>
      <c r="Z40" s="681"/>
      <c r="AA40" s="687">
        <f t="shared" si="96"/>
        <v>0</v>
      </c>
      <c r="AB40" s="688" t="str">
        <f t="shared" si="97"/>
        <v>-</v>
      </c>
      <c r="AC40" s="683">
        <v>0</v>
      </c>
      <c r="AD40" s="681"/>
      <c r="AE40" s="681"/>
      <c r="AF40" s="681"/>
      <c r="AG40" s="687">
        <f t="shared" si="98"/>
        <v>0</v>
      </c>
      <c r="AH40" s="688" t="str">
        <f t="shared" si="99"/>
        <v>-</v>
      </c>
      <c r="AI40" s="683">
        <v>0</v>
      </c>
      <c r="AJ40" s="681"/>
      <c r="AK40" s="681"/>
      <c r="AL40" s="681"/>
      <c r="AM40" s="687">
        <f t="shared" si="100"/>
        <v>0</v>
      </c>
      <c r="AN40" s="688" t="str">
        <f t="shared" si="101"/>
        <v>-</v>
      </c>
      <c r="AO40" s="687">
        <f t="shared" si="102"/>
        <v>0</v>
      </c>
      <c r="AP40" s="681"/>
      <c r="AQ40" s="687">
        <f t="shared" si="103"/>
        <v>0</v>
      </c>
      <c r="AR40" s="681"/>
      <c r="AS40" s="687">
        <f t="shared" si="104"/>
        <v>0</v>
      </c>
      <c r="AT40" s="688" t="str">
        <f t="shared" si="105"/>
        <v>-</v>
      </c>
      <c r="AU40" s="683">
        <v>0</v>
      </c>
      <c r="AV40" s="681"/>
      <c r="AW40" s="681"/>
      <c r="AX40" s="681"/>
      <c r="AY40" s="687">
        <f t="shared" si="106"/>
        <v>0</v>
      </c>
      <c r="AZ40" s="688" t="str">
        <f t="shared" si="107"/>
        <v>-</v>
      </c>
      <c r="BA40" s="683">
        <v>0</v>
      </c>
      <c r="BB40" s="681"/>
      <c r="BC40" s="681"/>
      <c r="BD40" s="681"/>
      <c r="BE40" s="687">
        <f t="shared" si="108"/>
        <v>0</v>
      </c>
      <c r="BF40" s="688" t="str">
        <f t="shared" si="109"/>
        <v>-</v>
      </c>
      <c r="BG40" s="683">
        <v>0</v>
      </c>
      <c r="BH40" s="681"/>
      <c r="BI40" s="681"/>
      <c r="BJ40" s="681"/>
      <c r="BK40" s="687">
        <f t="shared" si="110"/>
        <v>0</v>
      </c>
      <c r="BL40" s="688" t="str">
        <f t="shared" si="111"/>
        <v>-</v>
      </c>
      <c r="BM40" s="687">
        <f t="shared" si="112"/>
        <v>0</v>
      </c>
      <c r="BN40" s="681"/>
      <c r="BO40" s="687">
        <f t="shared" si="113"/>
        <v>0</v>
      </c>
      <c r="BP40" s="681"/>
      <c r="BQ40" s="687">
        <f t="shared" si="114"/>
        <v>0</v>
      </c>
      <c r="BR40" s="688" t="str">
        <f t="shared" si="115"/>
        <v>-</v>
      </c>
      <c r="BS40" s="683">
        <v>0</v>
      </c>
      <c r="BT40" s="681"/>
      <c r="BU40" s="681"/>
      <c r="BV40" s="681"/>
      <c r="BW40" s="687">
        <f t="shared" si="116"/>
        <v>0</v>
      </c>
      <c r="BX40" s="688" t="str">
        <f t="shared" si="117"/>
        <v>-</v>
      </c>
      <c r="BY40" s="683">
        <v>0</v>
      </c>
      <c r="BZ40" s="681"/>
      <c r="CA40" s="681"/>
      <c r="CB40" s="681"/>
      <c r="CC40" s="687">
        <f t="shared" si="118"/>
        <v>0</v>
      </c>
      <c r="CD40" s="688" t="str">
        <f t="shared" si="119"/>
        <v>-</v>
      </c>
      <c r="CE40" s="683">
        <v>0</v>
      </c>
      <c r="CF40" s="681"/>
      <c r="CG40" s="681"/>
      <c r="CH40" s="681"/>
      <c r="CI40" s="687">
        <f t="shared" si="120"/>
        <v>0</v>
      </c>
      <c r="CJ40" s="688" t="str">
        <f t="shared" si="121"/>
        <v>-</v>
      </c>
      <c r="CK40" s="687">
        <f t="shared" si="122"/>
        <v>0</v>
      </c>
      <c r="CL40" s="681"/>
      <c r="CM40" s="687">
        <f t="shared" si="123"/>
        <v>0</v>
      </c>
      <c r="CN40" s="681"/>
      <c r="CO40" s="687">
        <f t="shared" si="124"/>
        <v>0</v>
      </c>
      <c r="CP40" s="688" t="str">
        <f t="shared" si="125"/>
        <v>-</v>
      </c>
      <c r="CQ40" s="683">
        <v>0</v>
      </c>
      <c r="CR40" s="681"/>
      <c r="CS40" s="681"/>
      <c r="CT40" s="681"/>
      <c r="CU40" s="687">
        <f t="shared" si="126"/>
        <v>0</v>
      </c>
      <c r="CV40" s="688" t="str">
        <f t="shared" si="127"/>
        <v>-</v>
      </c>
      <c r="CW40" s="683">
        <v>0</v>
      </c>
      <c r="CX40" s="681"/>
      <c r="CY40" s="681"/>
      <c r="CZ40" s="681"/>
      <c r="DA40" s="687">
        <f t="shared" si="128"/>
        <v>0</v>
      </c>
      <c r="DB40" s="688" t="str">
        <f t="shared" si="129"/>
        <v>-</v>
      </c>
      <c r="DC40" s="683">
        <v>0</v>
      </c>
      <c r="DD40" s="681"/>
      <c r="DE40" s="681"/>
      <c r="DF40" s="681"/>
      <c r="DG40" s="687">
        <f t="shared" si="130"/>
        <v>0</v>
      </c>
      <c r="DH40" s="688" t="str">
        <f t="shared" si="131"/>
        <v>-</v>
      </c>
    </row>
    <row r="41" spans="1:112">
      <c r="B41" s="65" t="s">
        <v>4013</v>
      </c>
      <c r="C41" s="766"/>
      <c r="D41" s="766"/>
      <c r="E41" s="528">
        <v>100333687</v>
      </c>
      <c r="F41" s="528"/>
      <c r="G41" s="529"/>
      <c r="H41" s="530"/>
      <c r="I41" s="530"/>
      <c r="J41" s="723" t="s">
        <v>889</v>
      </c>
      <c r="K41" s="687">
        <f t="shared" si="88"/>
        <v>0</v>
      </c>
      <c r="L41" s="681"/>
      <c r="M41" s="687">
        <f t="shared" si="89"/>
        <v>0</v>
      </c>
      <c r="N41" s="681"/>
      <c r="O41" s="687">
        <f t="shared" si="90"/>
        <v>0</v>
      </c>
      <c r="P41" s="688" t="str">
        <f t="shared" si="91"/>
        <v>-</v>
      </c>
      <c r="Q41" s="687">
        <f t="shared" si="92"/>
        <v>0</v>
      </c>
      <c r="R41" s="681"/>
      <c r="S41" s="687">
        <f t="shared" si="93"/>
        <v>0</v>
      </c>
      <c r="T41" s="681"/>
      <c r="U41" s="687">
        <f t="shared" si="94"/>
        <v>0</v>
      </c>
      <c r="V41" s="688" t="str">
        <f t="shared" si="95"/>
        <v>-</v>
      </c>
      <c r="W41" s="683">
        <v>0</v>
      </c>
      <c r="X41" s="681"/>
      <c r="Y41" s="681"/>
      <c r="Z41" s="681"/>
      <c r="AA41" s="687">
        <f t="shared" si="96"/>
        <v>0</v>
      </c>
      <c r="AB41" s="688" t="str">
        <f t="shared" si="97"/>
        <v>-</v>
      </c>
      <c r="AC41" s="683">
        <v>0</v>
      </c>
      <c r="AD41" s="681"/>
      <c r="AE41" s="681"/>
      <c r="AF41" s="681"/>
      <c r="AG41" s="687">
        <f t="shared" si="98"/>
        <v>0</v>
      </c>
      <c r="AH41" s="688" t="str">
        <f t="shared" si="99"/>
        <v>-</v>
      </c>
      <c r="AI41" s="683">
        <v>0</v>
      </c>
      <c r="AJ41" s="681"/>
      <c r="AK41" s="681"/>
      <c r="AL41" s="681"/>
      <c r="AM41" s="687">
        <f t="shared" si="100"/>
        <v>0</v>
      </c>
      <c r="AN41" s="688" t="str">
        <f t="shared" si="101"/>
        <v>-</v>
      </c>
      <c r="AO41" s="687">
        <f t="shared" si="102"/>
        <v>0</v>
      </c>
      <c r="AP41" s="681"/>
      <c r="AQ41" s="687">
        <f t="shared" si="103"/>
        <v>0</v>
      </c>
      <c r="AR41" s="681"/>
      <c r="AS41" s="687">
        <f t="shared" si="104"/>
        <v>0</v>
      </c>
      <c r="AT41" s="688" t="str">
        <f t="shared" si="105"/>
        <v>-</v>
      </c>
      <c r="AU41" s="683">
        <v>0</v>
      </c>
      <c r="AV41" s="681"/>
      <c r="AW41" s="681"/>
      <c r="AX41" s="681"/>
      <c r="AY41" s="687">
        <f t="shared" si="106"/>
        <v>0</v>
      </c>
      <c r="AZ41" s="688" t="str">
        <f t="shared" si="107"/>
        <v>-</v>
      </c>
      <c r="BA41" s="683">
        <v>0</v>
      </c>
      <c r="BB41" s="681"/>
      <c r="BC41" s="681"/>
      <c r="BD41" s="681"/>
      <c r="BE41" s="687">
        <f t="shared" si="108"/>
        <v>0</v>
      </c>
      <c r="BF41" s="688" t="str">
        <f t="shared" si="109"/>
        <v>-</v>
      </c>
      <c r="BG41" s="683">
        <v>0</v>
      </c>
      <c r="BH41" s="681"/>
      <c r="BI41" s="681"/>
      <c r="BJ41" s="681"/>
      <c r="BK41" s="687">
        <f t="shared" si="110"/>
        <v>0</v>
      </c>
      <c r="BL41" s="688" t="str">
        <f t="shared" si="111"/>
        <v>-</v>
      </c>
      <c r="BM41" s="687">
        <f t="shared" si="112"/>
        <v>0</v>
      </c>
      <c r="BN41" s="681"/>
      <c r="BO41" s="687">
        <f t="shared" si="113"/>
        <v>0</v>
      </c>
      <c r="BP41" s="681"/>
      <c r="BQ41" s="687">
        <f t="shared" si="114"/>
        <v>0</v>
      </c>
      <c r="BR41" s="688" t="str">
        <f t="shared" si="115"/>
        <v>-</v>
      </c>
      <c r="BS41" s="683">
        <v>0</v>
      </c>
      <c r="BT41" s="681"/>
      <c r="BU41" s="681"/>
      <c r="BV41" s="681"/>
      <c r="BW41" s="687">
        <f t="shared" si="116"/>
        <v>0</v>
      </c>
      <c r="BX41" s="688" t="str">
        <f t="shared" si="117"/>
        <v>-</v>
      </c>
      <c r="BY41" s="683">
        <v>0</v>
      </c>
      <c r="BZ41" s="681"/>
      <c r="CA41" s="681"/>
      <c r="CB41" s="681"/>
      <c r="CC41" s="687">
        <f t="shared" si="118"/>
        <v>0</v>
      </c>
      <c r="CD41" s="688" t="str">
        <f t="shared" si="119"/>
        <v>-</v>
      </c>
      <c r="CE41" s="683">
        <v>0</v>
      </c>
      <c r="CF41" s="681"/>
      <c r="CG41" s="681"/>
      <c r="CH41" s="681"/>
      <c r="CI41" s="687">
        <f t="shared" si="120"/>
        <v>0</v>
      </c>
      <c r="CJ41" s="688" t="str">
        <f t="shared" si="121"/>
        <v>-</v>
      </c>
      <c r="CK41" s="687">
        <f t="shared" si="122"/>
        <v>0</v>
      </c>
      <c r="CL41" s="681"/>
      <c r="CM41" s="687">
        <f t="shared" si="123"/>
        <v>0</v>
      </c>
      <c r="CN41" s="681"/>
      <c r="CO41" s="687">
        <f t="shared" si="124"/>
        <v>0</v>
      </c>
      <c r="CP41" s="688" t="str">
        <f t="shared" si="125"/>
        <v>-</v>
      </c>
      <c r="CQ41" s="683">
        <v>0</v>
      </c>
      <c r="CR41" s="681"/>
      <c r="CS41" s="681"/>
      <c r="CT41" s="681"/>
      <c r="CU41" s="687">
        <f t="shared" si="126"/>
        <v>0</v>
      </c>
      <c r="CV41" s="688" t="str">
        <f t="shared" si="127"/>
        <v>-</v>
      </c>
      <c r="CW41" s="683">
        <v>0</v>
      </c>
      <c r="CX41" s="681"/>
      <c r="CY41" s="681"/>
      <c r="CZ41" s="681"/>
      <c r="DA41" s="687">
        <f t="shared" si="128"/>
        <v>0</v>
      </c>
      <c r="DB41" s="688" t="str">
        <f t="shared" si="129"/>
        <v>-</v>
      </c>
      <c r="DC41" s="683">
        <v>0</v>
      </c>
      <c r="DD41" s="681"/>
      <c r="DE41" s="681"/>
      <c r="DF41" s="681"/>
      <c r="DG41" s="687">
        <f t="shared" si="130"/>
        <v>0</v>
      </c>
      <c r="DH41" s="688" t="str">
        <f t="shared" si="131"/>
        <v>-</v>
      </c>
    </row>
    <row r="42" spans="1:112" ht="24" customHeight="1">
      <c r="B42" s="65" t="s">
        <v>4014</v>
      </c>
      <c r="C42" s="614"/>
      <c r="D42" s="37" t="s">
        <v>4015</v>
      </c>
      <c r="E42" s="528">
        <v>100330100</v>
      </c>
      <c r="F42" s="528"/>
      <c r="G42" s="529"/>
      <c r="H42" s="530" t="s">
        <v>4016</v>
      </c>
      <c r="I42" s="530"/>
      <c r="J42" s="654" t="s">
        <v>883</v>
      </c>
      <c r="K42" s="687">
        <f t="shared" si="88"/>
        <v>59</v>
      </c>
      <c r="L42" s="681"/>
      <c r="M42" s="687">
        <f t="shared" si="89"/>
        <v>0</v>
      </c>
      <c r="N42" s="681"/>
      <c r="O42" s="687">
        <f t="shared" si="90"/>
        <v>-59</v>
      </c>
      <c r="P42" s="688">
        <f t="shared" si="91"/>
        <v>0</v>
      </c>
      <c r="Q42" s="687">
        <f t="shared" si="92"/>
        <v>19</v>
      </c>
      <c r="R42" s="681"/>
      <c r="S42" s="687">
        <f t="shared" si="93"/>
        <v>0</v>
      </c>
      <c r="T42" s="681"/>
      <c r="U42" s="687">
        <f t="shared" si="94"/>
        <v>-19</v>
      </c>
      <c r="V42" s="688">
        <f t="shared" si="95"/>
        <v>0</v>
      </c>
      <c r="W42" s="687">
        <f>W43+W44+W45+W46</f>
        <v>6.6000000000000005</v>
      </c>
      <c r="X42" s="681"/>
      <c r="Y42" s="687">
        <f>Y43+Y44+Y45+Y46</f>
        <v>0</v>
      </c>
      <c r="Z42" s="681"/>
      <c r="AA42" s="687">
        <f t="shared" si="96"/>
        <v>-6.6000000000000005</v>
      </c>
      <c r="AB42" s="688">
        <f t="shared" si="97"/>
        <v>0</v>
      </c>
      <c r="AC42" s="687">
        <f>AC43+AC44+AC45+AC46</f>
        <v>5.8</v>
      </c>
      <c r="AD42" s="681"/>
      <c r="AE42" s="687">
        <f>AE43+AE44+AE45+AE46</f>
        <v>0</v>
      </c>
      <c r="AF42" s="681"/>
      <c r="AG42" s="687">
        <f t="shared" si="98"/>
        <v>-5.8</v>
      </c>
      <c r="AH42" s="688">
        <f t="shared" si="99"/>
        <v>0</v>
      </c>
      <c r="AI42" s="687">
        <f>AI43+AI44+AI45+AI46</f>
        <v>6.6000000000000005</v>
      </c>
      <c r="AJ42" s="681"/>
      <c r="AK42" s="687">
        <f>AK43+AK44+AK45+AK46</f>
        <v>0</v>
      </c>
      <c r="AL42" s="681"/>
      <c r="AM42" s="687">
        <f t="shared" si="100"/>
        <v>-6.6000000000000005</v>
      </c>
      <c r="AN42" s="688">
        <f t="shared" si="101"/>
        <v>0</v>
      </c>
      <c r="AO42" s="687">
        <f t="shared" si="102"/>
        <v>11.1</v>
      </c>
      <c r="AP42" s="681"/>
      <c r="AQ42" s="687">
        <f t="shared" si="103"/>
        <v>0</v>
      </c>
      <c r="AR42" s="681"/>
      <c r="AS42" s="687">
        <f t="shared" si="104"/>
        <v>-11.1</v>
      </c>
      <c r="AT42" s="688">
        <f t="shared" si="105"/>
        <v>0</v>
      </c>
      <c r="AU42" s="687">
        <f>AU43+AU44+AU45+AU46</f>
        <v>4.3</v>
      </c>
      <c r="AV42" s="681"/>
      <c r="AW42" s="687">
        <f>AW43+AW44+AW45+AW46</f>
        <v>0</v>
      </c>
      <c r="AX42" s="681"/>
      <c r="AY42" s="687">
        <f t="shared" si="106"/>
        <v>-4.3</v>
      </c>
      <c r="AZ42" s="688">
        <f t="shared" si="107"/>
        <v>0</v>
      </c>
      <c r="BA42" s="687">
        <f>BA43+BA44+BA45+BA46</f>
        <v>3.5999999999999996</v>
      </c>
      <c r="BB42" s="681"/>
      <c r="BC42" s="687">
        <f>BC43+BC44+BC45+BC46</f>
        <v>0</v>
      </c>
      <c r="BD42" s="681"/>
      <c r="BE42" s="687">
        <f t="shared" si="108"/>
        <v>-3.5999999999999996</v>
      </c>
      <c r="BF42" s="688">
        <f t="shared" si="109"/>
        <v>0</v>
      </c>
      <c r="BG42" s="687">
        <f>BG43+BG44+BG45+BG46</f>
        <v>3.1999999999999997</v>
      </c>
      <c r="BH42" s="681"/>
      <c r="BI42" s="687">
        <f>BI43+BI44+BI45+BI46</f>
        <v>0</v>
      </c>
      <c r="BJ42" s="681"/>
      <c r="BK42" s="687">
        <f t="shared" si="110"/>
        <v>-3.1999999999999997</v>
      </c>
      <c r="BL42" s="688">
        <f t="shared" si="111"/>
        <v>0</v>
      </c>
      <c r="BM42" s="687">
        <f t="shared" si="112"/>
        <v>12.299999999999999</v>
      </c>
      <c r="BN42" s="681"/>
      <c r="BO42" s="687">
        <f t="shared" si="113"/>
        <v>0</v>
      </c>
      <c r="BP42" s="681"/>
      <c r="BQ42" s="687">
        <f t="shared" si="114"/>
        <v>-12.299999999999999</v>
      </c>
      <c r="BR42" s="688">
        <f t="shared" si="115"/>
        <v>0</v>
      </c>
      <c r="BS42" s="687">
        <f>BS43+BS44+BS45+BS46</f>
        <v>3.2</v>
      </c>
      <c r="BT42" s="681"/>
      <c r="BU42" s="687">
        <f>BU43+BU44+BU45+BU46</f>
        <v>0</v>
      </c>
      <c r="BV42" s="681"/>
      <c r="BW42" s="687">
        <f t="shared" si="116"/>
        <v>-3.2</v>
      </c>
      <c r="BX42" s="688">
        <f t="shared" si="117"/>
        <v>0</v>
      </c>
      <c r="BY42" s="687">
        <f>BY43+BY44+BY45+BY46</f>
        <v>4.3999999999999995</v>
      </c>
      <c r="BZ42" s="681"/>
      <c r="CA42" s="687">
        <f>CA43+CA44+CA45+CA46</f>
        <v>0</v>
      </c>
      <c r="CB42" s="681"/>
      <c r="CC42" s="687">
        <f t="shared" si="118"/>
        <v>-4.3999999999999995</v>
      </c>
      <c r="CD42" s="688">
        <f t="shared" si="119"/>
        <v>0</v>
      </c>
      <c r="CE42" s="687">
        <f>CE43+CE44+CE45+CE46</f>
        <v>4.6999999999999993</v>
      </c>
      <c r="CF42" s="681"/>
      <c r="CG42" s="687">
        <f>CG43+CG44+CG45+CG46</f>
        <v>0</v>
      </c>
      <c r="CH42" s="681"/>
      <c r="CI42" s="687">
        <f t="shared" si="120"/>
        <v>-4.6999999999999993</v>
      </c>
      <c r="CJ42" s="688">
        <f t="shared" si="121"/>
        <v>0</v>
      </c>
      <c r="CK42" s="687">
        <f t="shared" si="122"/>
        <v>16.600000000000001</v>
      </c>
      <c r="CL42" s="681"/>
      <c r="CM42" s="687">
        <f t="shared" si="123"/>
        <v>0</v>
      </c>
      <c r="CN42" s="681"/>
      <c r="CO42" s="687">
        <f t="shared" si="124"/>
        <v>-16.600000000000001</v>
      </c>
      <c r="CP42" s="688">
        <f t="shared" si="125"/>
        <v>0</v>
      </c>
      <c r="CQ42" s="687">
        <f>CQ43+CQ44+CQ45+CQ46</f>
        <v>4.8999999999999995</v>
      </c>
      <c r="CR42" s="681"/>
      <c r="CS42" s="687">
        <f>CS43+CS44+CS45+CS46</f>
        <v>0</v>
      </c>
      <c r="CT42" s="681"/>
      <c r="CU42" s="687">
        <f t="shared" si="126"/>
        <v>-4.8999999999999995</v>
      </c>
      <c r="CV42" s="688">
        <f t="shared" si="127"/>
        <v>0</v>
      </c>
      <c r="CW42" s="687">
        <f>CW43+CW44+CW45+CW46</f>
        <v>4.8</v>
      </c>
      <c r="CX42" s="681"/>
      <c r="CY42" s="687">
        <f>CY43+CY44+CY45+CY46</f>
        <v>0</v>
      </c>
      <c r="CZ42" s="681"/>
      <c r="DA42" s="687">
        <f t="shared" si="128"/>
        <v>-4.8</v>
      </c>
      <c r="DB42" s="688">
        <f t="shared" si="129"/>
        <v>0</v>
      </c>
      <c r="DC42" s="687">
        <f>DC43+DC44+DC45+DC46</f>
        <v>6.9</v>
      </c>
      <c r="DD42" s="681"/>
      <c r="DE42" s="687">
        <f>DE43+DE44+DE45+DE46</f>
        <v>0</v>
      </c>
      <c r="DF42" s="681"/>
      <c r="DG42" s="687">
        <f t="shared" si="130"/>
        <v>-6.9</v>
      </c>
      <c r="DH42" s="688">
        <f t="shared" si="131"/>
        <v>0</v>
      </c>
    </row>
    <row r="43" spans="1:112" s="138" customFormat="1">
      <c r="A43" s="178"/>
      <c r="B43" s="254" t="s">
        <v>4017</v>
      </c>
      <c r="C43" s="614"/>
      <c r="D43" s="117" t="s">
        <v>4018</v>
      </c>
      <c r="E43" s="528">
        <v>100330702</v>
      </c>
      <c r="F43" s="528"/>
      <c r="G43" s="529"/>
      <c r="H43" s="530"/>
      <c r="I43" s="530"/>
      <c r="J43" s="647" t="s">
        <v>883</v>
      </c>
      <c r="K43" s="687">
        <f t="shared" si="88"/>
        <v>1</v>
      </c>
      <c r="L43" s="681"/>
      <c r="M43" s="687">
        <f t="shared" si="89"/>
        <v>0</v>
      </c>
      <c r="N43" s="681"/>
      <c r="O43" s="687">
        <f t="shared" si="90"/>
        <v>-1</v>
      </c>
      <c r="P43" s="688">
        <f t="shared" si="91"/>
        <v>0</v>
      </c>
      <c r="Q43" s="687">
        <f t="shared" si="92"/>
        <v>0.30000000000000004</v>
      </c>
      <c r="R43" s="681"/>
      <c r="S43" s="687">
        <f t="shared" si="93"/>
        <v>0</v>
      </c>
      <c r="T43" s="681"/>
      <c r="U43" s="687">
        <f t="shared" si="94"/>
        <v>-0.30000000000000004</v>
      </c>
      <c r="V43" s="688">
        <f t="shared" si="95"/>
        <v>0</v>
      </c>
      <c r="W43" s="683">
        <v>0.1</v>
      </c>
      <c r="X43" s="681"/>
      <c r="Y43" s="681"/>
      <c r="Z43" s="681"/>
      <c r="AA43" s="687">
        <f t="shared" si="96"/>
        <v>-0.1</v>
      </c>
      <c r="AB43" s="688">
        <f t="shared" si="97"/>
        <v>0</v>
      </c>
      <c r="AC43" s="683">
        <v>0.1</v>
      </c>
      <c r="AD43" s="681"/>
      <c r="AE43" s="681"/>
      <c r="AF43" s="681"/>
      <c r="AG43" s="687">
        <f t="shared" si="98"/>
        <v>-0.1</v>
      </c>
      <c r="AH43" s="688">
        <f t="shared" si="99"/>
        <v>0</v>
      </c>
      <c r="AI43" s="683">
        <v>0.1</v>
      </c>
      <c r="AJ43" s="681"/>
      <c r="AK43" s="681"/>
      <c r="AL43" s="681"/>
      <c r="AM43" s="687">
        <f t="shared" si="100"/>
        <v>-0.1</v>
      </c>
      <c r="AN43" s="688">
        <f t="shared" si="101"/>
        <v>0</v>
      </c>
      <c r="AO43" s="687">
        <f t="shared" si="102"/>
        <v>0.30000000000000004</v>
      </c>
      <c r="AP43" s="681"/>
      <c r="AQ43" s="687">
        <f t="shared" si="103"/>
        <v>0</v>
      </c>
      <c r="AR43" s="681"/>
      <c r="AS43" s="687">
        <f t="shared" si="104"/>
        <v>-0.30000000000000004</v>
      </c>
      <c r="AT43" s="688">
        <f t="shared" si="105"/>
        <v>0</v>
      </c>
      <c r="AU43" s="683">
        <v>0.1</v>
      </c>
      <c r="AV43" s="681"/>
      <c r="AW43" s="681"/>
      <c r="AX43" s="681"/>
      <c r="AY43" s="687">
        <f t="shared" si="106"/>
        <v>-0.1</v>
      </c>
      <c r="AZ43" s="688">
        <f t="shared" si="107"/>
        <v>0</v>
      </c>
      <c r="BA43" s="683">
        <v>0.2</v>
      </c>
      <c r="BB43" s="681"/>
      <c r="BC43" s="681"/>
      <c r="BD43" s="681"/>
      <c r="BE43" s="687">
        <f t="shared" si="108"/>
        <v>-0.2</v>
      </c>
      <c r="BF43" s="688">
        <f t="shared" si="109"/>
        <v>0</v>
      </c>
      <c r="BG43" s="683">
        <v>0</v>
      </c>
      <c r="BH43" s="681"/>
      <c r="BI43" s="681"/>
      <c r="BJ43" s="681"/>
      <c r="BK43" s="687">
        <f t="shared" si="110"/>
        <v>0</v>
      </c>
      <c r="BL43" s="688" t="str">
        <f t="shared" si="111"/>
        <v>-</v>
      </c>
      <c r="BM43" s="687">
        <f t="shared" si="112"/>
        <v>0.1</v>
      </c>
      <c r="BN43" s="681"/>
      <c r="BO43" s="687">
        <f t="shared" si="113"/>
        <v>0</v>
      </c>
      <c r="BP43" s="681"/>
      <c r="BQ43" s="687">
        <f t="shared" si="114"/>
        <v>-0.1</v>
      </c>
      <c r="BR43" s="688">
        <f t="shared" si="115"/>
        <v>0</v>
      </c>
      <c r="BS43" s="683">
        <v>0</v>
      </c>
      <c r="BT43" s="681"/>
      <c r="BU43" s="681"/>
      <c r="BV43" s="681"/>
      <c r="BW43" s="687">
        <f t="shared" si="116"/>
        <v>0</v>
      </c>
      <c r="BX43" s="688" t="str">
        <f t="shared" si="117"/>
        <v>-</v>
      </c>
      <c r="BY43" s="683">
        <v>0</v>
      </c>
      <c r="BZ43" s="681"/>
      <c r="CA43" s="681"/>
      <c r="CB43" s="681"/>
      <c r="CC43" s="687">
        <f t="shared" si="118"/>
        <v>0</v>
      </c>
      <c r="CD43" s="688" t="str">
        <f t="shared" si="119"/>
        <v>-</v>
      </c>
      <c r="CE43" s="683">
        <v>0.1</v>
      </c>
      <c r="CF43" s="681"/>
      <c r="CG43" s="681"/>
      <c r="CH43" s="681"/>
      <c r="CI43" s="687">
        <f t="shared" si="120"/>
        <v>-0.1</v>
      </c>
      <c r="CJ43" s="688">
        <f t="shared" si="121"/>
        <v>0</v>
      </c>
      <c r="CK43" s="687">
        <f t="shared" si="122"/>
        <v>0.30000000000000004</v>
      </c>
      <c r="CL43" s="681"/>
      <c r="CM43" s="687">
        <f t="shared" si="123"/>
        <v>0</v>
      </c>
      <c r="CN43" s="681"/>
      <c r="CO43" s="687">
        <f t="shared" si="124"/>
        <v>-0.30000000000000004</v>
      </c>
      <c r="CP43" s="688">
        <f t="shared" si="125"/>
        <v>0</v>
      </c>
      <c r="CQ43" s="683">
        <v>0.1</v>
      </c>
      <c r="CR43" s="681"/>
      <c r="CS43" s="681"/>
      <c r="CT43" s="681"/>
      <c r="CU43" s="687">
        <f t="shared" si="126"/>
        <v>-0.1</v>
      </c>
      <c r="CV43" s="688">
        <f t="shared" si="127"/>
        <v>0</v>
      </c>
      <c r="CW43" s="683">
        <v>0.1</v>
      </c>
      <c r="CX43" s="681"/>
      <c r="CY43" s="681"/>
      <c r="CZ43" s="681"/>
      <c r="DA43" s="687">
        <f t="shared" si="128"/>
        <v>-0.1</v>
      </c>
      <c r="DB43" s="688">
        <f t="shared" si="129"/>
        <v>0</v>
      </c>
      <c r="DC43" s="683">
        <v>0.1</v>
      </c>
      <c r="DD43" s="681"/>
      <c r="DE43" s="681"/>
      <c r="DF43" s="681"/>
      <c r="DG43" s="687">
        <f t="shared" si="130"/>
        <v>-0.1</v>
      </c>
      <c r="DH43" s="688">
        <f t="shared" si="131"/>
        <v>0</v>
      </c>
    </row>
    <row r="44" spans="1:112" s="138" customFormat="1">
      <c r="A44" s="178"/>
      <c r="B44" s="254" t="s">
        <v>4019</v>
      </c>
      <c r="C44" s="614"/>
      <c r="D44" s="117" t="s">
        <v>4020</v>
      </c>
      <c r="E44" s="528">
        <v>100330703</v>
      </c>
      <c r="F44" s="528"/>
      <c r="G44" s="529"/>
      <c r="H44" s="530"/>
      <c r="I44" s="530"/>
      <c r="J44" s="647" t="s">
        <v>883</v>
      </c>
      <c r="K44" s="687">
        <f t="shared" si="88"/>
        <v>5.9</v>
      </c>
      <c r="L44" s="681"/>
      <c r="M44" s="687">
        <f t="shared" si="89"/>
        <v>0</v>
      </c>
      <c r="N44" s="681"/>
      <c r="O44" s="687">
        <f t="shared" si="90"/>
        <v>-5.9</v>
      </c>
      <c r="P44" s="688">
        <f t="shared" si="91"/>
        <v>0</v>
      </c>
      <c r="Q44" s="687">
        <f t="shared" si="92"/>
        <v>1.6</v>
      </c>
      <c r="R44" s="681"/>
      <c r="S44" s="687">
        <f t="shared" si="93"/>
        <v>0</v>
      </c>
      <c r="T44" s="681"/>
      <c r="U44" s="687">
        <f t="shared" si="94"/>
        <v>-1.6</v>
      </c>
      <c r="V44" s="688">
        <f t="shared" si="95"/>
        <v>0</v>
      </c>
      <c r="W44" s="683">
        <v>0.6</v>
      </c>
      <c r="X44" s="681"/>
      <c r="Y44" s="681"/>
      <c r="Z44" s="681"/>
      <c r="AA44" s="687">
        <f t="shared" si="96"/>
        <v>-0.6</v>
      </c>
      <c r="AB44" s="688">
        <f t="shared" si="97"/>
        <v>0</v>
      </c>
      <c r="AC44" s="683">
        <v>0.4</v>
      </c>
      <c r="AD44" s="681"/>
      <c r="AE44" s="681"/>
      <c r="AF44" s="681"/>
      <c r="AG44" s="687">
        <f t="shared" si="98"/>
        <v>-0.4</v>
      </c>
      <c r="AH44" s="688">
        <f t="shared" si="99"/>
        <v>0</v>
      </c>
      <c r="AI44" s="683">
        <v>0.6</v>
      </c>
      <c r="AJ44" s="681"/>
      <c r="AK44" s="681"/>
      <c r="AL44" s="681"/>
      <c r="AM44" s="687">
        <f t="shared" si="100"/>
        <v>-0.6</v>
      </c>
      <c r="AN44" s="688">
        <f t="shared" si="101"/>
        <v>0</v>
      </c>
      <c r="AO44" s="687">
        <f t="shared" si="102"/>
        <v>1.5</v>
      </c>
      <c r="AP44" s="681"/>
      <c r="AQ44" s="687">
        <f t="shared" si="103"/>
        <v>0</v>
      </c>
      <c r="AR44" s="681"/>
      <c r="AS44" s="687">
        <f t="shared" si="104"/>
        <v>-1.5</v>
      </c>
      <c r="AT44" s="688">
        <f t="shared" si="105"/>
        <v>0</v>
      </c>
      <c r="AU44" s="683">
        <v>0.5</v>
      </c>
      <c r="AV44" s="681"/>
      <c r="AW44" s="681"/>
      <c r="AX44" s="681"/>
      <c r="AY44" s="687">
        <f t="shared" si="106"/>
        <v>-0.5</v>
      </c>
      <c r="AZ44" s="688">
        <f t="shared" si="107"/>
        <v>0</v>
      </c>
      <c r="BA44" s="683">
        <v>0.6</v>
      </c>
      <c r="BB44" s="681"/>
      <c r="BC44" s="681"/>
      <c r="BD44" s="681"/>
      <c r="BE44" s="687">
        <f t="shared" si="108"/>
        <v>-0.6</v>
      </c>
      <c r="BF44" s="688">
        <f t="shared" si="109"/>
        <v>0</v>
      </c>
      <c r="BG44" s="683">
        <v>0.4</v>
      </c>
      <c r="BH44" s="681"/>
      <c r="BI44" s="681"/>
      <c r="BJ44" s="681"/>
      <c r="BK44" s="687">
        <f t="shared" si="110"/>
        <v>-0.4</v>
      </c>
      <c r="BL44" s="688">
        <f t="shared" si="111"/>
        <v>0</v>
      </c>
      <c r="BM44" s="687">
        <f t="shared" si="112"/>
        <v>1.3</v>
      </c>
      <c r="BN44" s="681"/>
      <c r="BO44" s="687">
        <f t="shared" si="113"/>
        <v>0</v>
      </c>
      <c r="BP44" s="681"/>
      <c r="BQ44" s="687">
        <f t="shared" si="114"/>
        <v>-1.3</v>
      </c>
      <c r="BR44" s="688">
        <f t="shared" si="115"/>
        <v>0</v>
      </c>
      <c r="BS44" s="683">
        <v>0.5</v>
      </c>
      <c r="BT44" s="681"/>
      <c r="BU44" s="681"/>
      <c r="BV44" s="681"/>
      <c r="BW44" s="687">
        <f t="shared" si="116"/>
        <v>-0.5</v>
      </c>
      <c r="BX44" s="688">
        <f t="shared" si="117"/>
        <v>0</v>
      </c>
      <c r="BY44" s="683">
        <v>0.3</v>
      </c>
      <c r="BZ44" s="681"/>
      <c r="CA44" s="681"/>
      <c r="CB44" s="681"/>
      <c r="CC44" s="687">
        <f t="shared" si="118"/>
        <v>-0.3</v>
      </c>
      <c r="CD44" s="688">
        <f t="shared" si="119"/>
        <v>0</v>
      </c>
      <c r="CE44" s="683">
        <v>0.5</v>
      </c>
      <c r="CF44" s="681"/>
      <c r="CG44" s="681"/>
      <c r="CH44" s="681"/>
      <c r="CI44" s="687">
        <f t="shared" si="120"/>
        <v>-0.5</v>
      </c>
      <c r="CJ44" s="688">
        <f t="shared" si="121"/>
        <v>0</v>
      </c>
      <c r="CK44" s="687">
        <f t="shared" si="122"/>
        <v>1.5</v>
      </c>
      <c r="CL44" s="681"/>
      <c r="CM44" s="687">
        <f t="shared" si="123"/>
        <v>0</v>
      </c>
      <c r="CN44" s="681"/>
      <c r="CO44" s="687">
        <f t="shared" si="124"/>
        <v>-1.5</v>
      </c>
      <c r="CP44" s="688">
        <f t="shared" si="125"/>
        <v>0</v>
      </c>
      <c r="CQ44" s="683">
        <v>0.5</v>
      </c>
      <c r="CR44" s="681"/>
      <c r="CS44" s="681"/>
      <c r="CT44" s="681"/>
      <c r="CU44" s="687">
        <f t="shared" si="126"/>
        <v>-0.5</v>
      </c>
      <c r="CV44" s="688">
        <f t="shared" si="127"/>
        <v>0</v>
      </c>
      <c r="CW44" s="683">
        <v>0.4</v>
      </c>
      <c r="CX44" s="681"/>
      <c r="CY44" s="681"/>
      <c r="CZ44" s="681"/>
      <c r="DA44" s="687">
        <f t="shared" si="128"/>
        <v>-0.4</v>
      </c>
      <c r="DB44" s="688">
        <f t="shared" si="129"/>
        <v>0</v>
      </c>
      <c r="DC44" s="683">
        <v>0.6</v>
      </c>
      <c r="DD44" s="681"/>
      <c r="DE44" s="681"/>
      <c r="DF44" s="681"/>
      <c r="DG44" s="687">
        <f t="shared" si="130"/>
        <v>-0.6</v>
      </c>
      <c r="DH44" s="688">
        <f t="shared" si="131"/>
        <v>0</v>
      </c>
    </row>
    <row r="45" spans="1:112" s="138" customFormat="1">
      <c r="A45" s="178"/>
      <c r="B45" s="254" t="s">
        <v>4021</v>
      </c>
      <c r="C45" s="614"/>
      <c r="D45" s="117" t="s">
        <v>4022</v>
      </c>
      <c r="E45" s="528">
        <v>100330704</v>
      </c>
      <c r="F45" s="528"/>
      <c r="G45" s="529"/>
      <c r="H45" s="530"/>
      <c r="I45" s="530"/>
      <c r="J45" s="647" t="s">
        <v>883</v>
      </c>
      <c r="K45" s="687">
        <f t="shared" si="88"/>
        <v>50.199999999999996</v>
      </c>
      <c r="L45" s="681"/>
      <c r="M45" s="687">
        <f t="shared" si="89"/>
        <v>0</v>
      </c>
      <c r="N45" s="681"/>
      <c r="O45" s="687">
        <f t="shared" si="90"/>
        <v>-50.199999999999996</v>
      </c>
      <c r="P45" s="688">
        <f t="shared" si="91"/>
        <v>0</v>
      </c>
      <c r="Q45" s="687">
        <f t="shared" si="92"/>
        <v>17.100000000000001</v>
      </c>
      <c r="R45" s="681"/>
      <c r="S45" s="687">
        <f t="shared" si="93"/>
        <v>0</v>
      </c>
      <c r="T45" s="681"/>
      <c r="U45" s="687">
        <f t="shared" si="94"/>
        <v>-17.100000000000001</v>
      </c>
      <c r="V45" s="688">
        <f t="shared" si="95"/>
        <v>0</v>
      </c>
      <c r="W45" s="683">
        <v>5.9</v>
      </c>
      <c r="X45" s="681"/>
      <c r="Y45" s="681"/>
      <c r="Z45" s="681"/>
      <c r="AA45" s="687">
        <f t="shared" si="96"/>
        <v>-5.9</v>
      </c>
      <c r="AB45" s="688">
        <f t="shared" si="97"/>
        <v>0</v>
      </c>
      <c r="AC45" s="683">
        <v>5.3</v>
      </c>
      <c r="AD45" s="681"/>
      <c r="AE45" s="681"/>
      <c r="AF45" s="681"/>
      <c r="AG45" s="687">
        <f t="shared" si="98"/>
        <v>-5.3</v>
      </c>
      <c r="AH45" s="688">
        <f t="shared" si="99"/>
        <v>0</v>
      </c>
      <c r="AI45" s="683">
        <v>5.9</v>
      </c>
      <c r="AJ45" s="681"/>
      <c r="AK45" s="681"/>
      <c r="AL45" s="681"/>
      <c r="AM45" s="687">
        <f t="shared" si="100"/>
        <v>-5.9</v>
      </c>
      <c r="AN45" s="688">
        <f t="shared" si="101"/>
        <v>0</v>
      </c>
      <c r="AO45" s="687">
        <f t="shared" si="102"/>
        <v>9.3000000000000007</v>
      </c>
      <c r="AP45" s="681"/>
      <c r="AQ45" s="687">
        <f t="shared" si="103"/>
        <v>0</v>
      </c>
      <c r="AR45" s="681"/>
      <c r="AS45" s="687">
        <f t="shared" si="104"/>
        <v>-9.3000000000000007</v>
      </c>
      <c r="AT45" s="688">
        <f t="shared" si="105"/>
        <v>0</v>
      </c>
      <c r="AU45" s="683">
        <v>3.7</v>
      </c>
      <c r="AV45" s="681"/>
      <c r="AW45" s="681"/>
      <c r="AX45" s="681"/>
      <c r="AY45" s="687">
        <f t="shared" si="106"/>
        <v>-3.7</v>
      </c>
      <c r="AZ45" s="688">
        <f t="shared" si="107"/>
        <v>0</v>
      </c>
      <c r="BA45" s="683">
        <v>2.8</v>
      </c>
      <c r="BB45" s="681"/>
      <c r="BC45" s="681"/>
      <c r="BD45" s="681"/>
      <c r="BE45" s="687">
        <f t="shared" si="108"/>
        <v>-2.8</v>
      </c>
      <c r="BF45" s="688">
        <f t="shared" si="109"/>
        <v>0</v>
      </c>
      <c r="BG45" s="683">
        <v>2.8</v>
      </c>
      <c r="BH45" s="681"/>
      <c r="BI45" s="681"/>
      <c r="BJ45" s="681"/>
      <c r="BK45" s="687">
        <f t="shared" si="110"/>
        <v>-2.8</v>
      </c>
      <c r="BL45" s="688">
        <f t="shared" si="111"/>
        <v>0</v>
      </c>
      <c r="BM45" s="687">
        <f t="shared" si="112"/>
        <v>10.899999999999999</v>
      </c>
      <c r="BN45" s="681"/>
      <c r="BO45" s="687">
        <f t="shared" si="113"/>
        <v>0</v>
      </c>
      <c r="BP45" s="681"/>
      <c r="BQ45" s="687">
        <f t="shared" si="114"/>
        <v>-10.899999999999999</v>
      </c>
      <c r="BR45" s="688">
        <f t="shared" si="115"/>
        <v>0</v>
      </c>
      <c r="BS45" s="683">
        <v>2.7</v>
      </c>
      <c r="BT45" s="681"/>
      <c r="BU45" s="681"/>
      <c r="BV45" s="681"/>
      <c r="BW45" s="687">
        <f t="shared" si="116"/>
        <v>-2.7</v>
      </c>
      <c r="BX45" s="688">
        <f t="shared" si="117"/>
        <v>0</v>
      </c>
      <c r="BY45" s="683">
        <v>4.0999999999999996</v>
      </c>
      <c r="BZ45" s="681"/>
      <c r="CA45" s="681"/>
      <c r="CB45" s="681"/>
      <c r="CC45" s="687">
        <f t="shared" si="118"/>
        <v>-4.0999999999999996</v>
      </c>
      <c r="CD45" s="688">
        <f t="shared" si="119"/>
        <v>0</v>
      </c>
      <c r="CE45" s="683">
        <v>4.0999999999999996</v>
      </c>
      <c r="CF45" s="681"/>
      <c r="CG45" s="681"/>
      <c r="CH45" s="681"/>
      <c r="CI45" s="687">
        <f t="shared" si="120"/>
        <v>-4.0999999999999996</v>
      </c>
      <c r="CJ45" s="688">
        <f t="shared" si="121"/>
        <v>0</v>
      </c>
      <c r="CK45" s="687">
        <f t="shared" si="122"/>
        <v>12.899999999999999</v>
      </c>
      <c r="CL45" s="681"/>
      <c r="CM45" s="687">
        <f t="shared" si="123"/>
        <v>0</v>
      </c>
      <c r="CN45" s="681"/>
      <c r="CO45" s="687">
        <f t="shared" si="124"/>
        <v>-12.899999999999999</v>
      </c>
      <c r="CP45" s="688">
        <f t="shared" si="125"/>
        <v>0</v>
      </c>
      <c r="CQ45" s="683">
        <v>4.3</v>
      </c>
      <c r="CR45" s="681"/>
      <c r="CS45" s="681"/>
      <c r="CT45" s="681"/>
      <c r="CU45" s="687">
        <f t="shared" si="126"/>
        <v>-4.3</v>
      </c>
      <c r="CV45" s="688">
        <f t="shared" si="127"/>
        <v>0</v>
      </c>
      <c r="CW45" s="683">
        <v>4.3</v>
      </c>
      <c r="CX45" s="681"/>
      <c r="CY45" s="681"/>
      <c r="CZ45" s="681"/>
      <c r="DA45" s="687">
        <f t="shared" si="128"/>
        <v>-4.3</v>
      </c>
      <c r="DB45" s="688">
        <f t="shared" si="129"/>
        <v>0</v>
      </c>
      <c r="DC45" s="683">
        <v>4.3</v>
      </c>
      <c r="DD45" s="681"/>
      <c r="DE45" s="681"/>
      <c r="DF45" s="681"/>
      <c r="DG45" s="687">
        <f t="shared" si="130"/>
        <v>-4.3</v>
      </c>
      <c r="DH45" s="688">
        <f t="shared" si="131"/>
        <v>0</v>
      </c>
    </row>
    <row r="46" spans="1:112" s="138" customFormat="1">
      <c r="A46" s="178"/>
      <c r="B46" s="254" t="s">
        <v>4023</v>
      </c>
      <c r="C46" s="614"/>
      <c r="D46" s="117" t="s">
        <v>4024</v>
      </c>
      <c r="E46" s="528">
        <v>100333688</v>
      </c>
      <c r="F46" s="528"/>
      <c r="G46" s="529"/>
      <c r="H46" s="530"/>
      <c r="I46" s="530"/>
      <c r="J46" s="647" t="s">
        <v>883</v>
      </c>
      <c r="K46" s="687">
        <f t="shared" si="88"/>
        <v>1.9</v>
      </c>
      <c r="L46" s="681"/>
      <c r="M46" s="687">
        <f t="shared" si="89"/>
        <v>0</v>
      </c>
      <c r="N46" s="681"/>
      <c r="O46" s="687">
        <f t="shared" si="90"/>
        <v>-1.9</v>
      </c>
      <c r="P46" s="688">
        <f t="shared" si="91"/>
        <v>0</v>
      </c>
      <c r="Q46" s="687">
        <f t="shared" si="92"/>
        <v>0</v>
      </c>
      <c r="R46" s="681"/>
      <c r="S46" s="687">
        <f t="shared" si="93"/>
        <v>0</v>
      </c>
      <c r="T46" s="681"/>
      <c r="U46" s="687">
        <f t="shared" si="94"/>
        <v>0</v>
      </c>
      <c r="V46" s="688" t="str">
        <f t="shared" si="95"/>
        <v>-</v>
      </c>
      <c r="W46" s="683">
        <v>0</v>
      </c>
      <c r="X46" s="681"/>
      <c r="Y46" s="681"/>
      <c r="Z46" s="681"/>
      <c r="AA46" s="687">
        <f t="shared" si="96"/>
        <v>0</v>
      </c>
      <c r="AB46" s="688" t="str">
        <f t="shared" si="97"/>
        <v>-</v>
      </c>
      <c r="AC46" s="683">
        <v>0</v>
      </c>
      <c r="AD46" s="681"/>
      <c r="AE46" s="681"/>
      <c r="AF46" s="681"/>
      <c r="AG46" s="687">
        <f t="shared" si="98"/>
        <v>0</v>
      </c>
      <c r="AH46" s="688" t="str">
        <f t="shared" si="99"/>
        <v>-</v>
      </c>
      <c r="AI46" s="683">
        <v>0</v>
      </c>
      <c r="AJ46" s="681"/>
      <c r="AK46" s="681"/>
      <c r="AL46" s="681"/>
      <c r="AM46" s="687">
        <f t="shared" si="100"/>
        <v>0</v>
      </c>
      <c r="AN46" s="688" t="str">
        <f t="shared" si="101"/>
        <v>-</v>
      </c>
      <c r="AO46" s="687">
        <f t="shared" si="102"/>
        <v>0</v>
      </c>
      <c r="AP46" s="681"/>
      <c r="AQ46" s="687">
        <f t="shared" si="103"/>
        <v>0</v>
      </c>
      <c r="AR46" s="681"/>
      <c r="AS46" s="687">
        <f t="shared" si="104"/>
        <v>0</v>
      </c>
      <c r="AT46" s="688" t="str">
        <f t="shared" si="105"/>
        <v>-</v>
      </c>
      <c r="AU46" s="683">
        <v>0</v>
      </c>
      <c r="AV46" s="681"/>
      <c r="AW46" s="681"/>
      <c r="AX46" s="681"/>
      <c r="AY46" s="687">
        <f t="shared" si="106"/>
        <v>0</v>
      </c>
      <c r="AZ46" s="688" t="str">
        <f t="shared" si="107"/>
        <v>-</v>
      </c>
      <c r="BA46" s="683">
        <v>0</v>
      </c>
      <c r="BB46" s="681"/>
      <c r="BC46" s="681"/>
      <c r="BD46" s="681"/>
      <c r="BE46" s="687">
        <f t="shared" si="108"/>
        <v>0</v>
      </c>
      <c r="BF46" s="688" t="str">
        <f t="shared" si="109"/>
        <v>-</v>
      </c>
      <c r="BG46" s="683">
        <v>0</v>
      </c>
      <c r="BH46" s="681"/>
      <c r="BI46" s="681"/>
      <c r="BJ46" s="681"/>
      <c r="BK46" s="687">
        <f t="shared" si="110"/>
        <v>0</v>
      </c>
      <c r="BL46" s="688" t="str">
        <f t="shared" si="111"/>
        <v>-</v>
      </c>
      <c r="BM46" s="687">
        <f t="shared" si="112"/>
        <v>0</v>
      </c>
      <c r="BN46" s="681"/>
      <c r="BO46" s="687">
        <f t="shared" si="113"/>
        <v>0</v>
      </c>
      <c r="BP46" s="681"/>
      <c r="BQ46" s="687">
        <f t="shared" si="114"/>
        <v>0</v>
      </c>
      <c r="BR46" s="688" t="str">
        <f t="shared" si="115"/>
        <v>-</v>
      </c>
      <c r="BS46" s="683">
        <v>0</v>
      </c>
      <c r="BT46" s="681"/>
      <c r="BU46" s="681"/>
      <c r="BV46" s="681"/>
      <c r="BW46" s="687">
        <f t="shared" si="116"/>
        <v>0</v>
      </c>
      <c r="BX46" s="688" t="str">
        <f t="shared" si="117"/>
        <v>-</v>
      </c>
      <c r="BY46" s="683">
        <v>0</v>
      </c>
      <c r="BZ46" s="681"/>
      <c r="CA46" s="681"/>
      <c r="CB46" s="681"/>
      <c r="CC46" s="687">
        <f t="shared" si="118"/>
        <v>0</v>
      </c>
      <c r="CD46" s="688" t="str">
        <f t="shared" si="119"/>
        <v>-</v>
      </c>
      <c r="CE46" s="683">
        <v>0</v>
      </c>
      <c r="CF46" s="681"/>
      <c r="CG46" s="681"/>
      <c r="CH46" s="681"/>
      <c r="CI46" s="687">
        <f t="shared" si="120"/>
        <v>0</v>
      </c>
      <c r="CJ46" s="688" t="str">
        <f t="shared" si="121"/>
        <v>-</v>
      </c>
      <c r="CK46" s="687">
        <f t="shared" si="122"/>
        <v>1.9</v>
      </c>
      <c r="CL46" s="681"/>
      <c r="CM46" s="687">
        <f t="shared" si="123"/>
        <v>0</v>
      </c>
      <c r="CN46" s="681"/>
      <c r="CO46" s="687">
        <f t="shared" si="124"/>
        <v>-1.9</v>
      </c>
      <c r="CP46" s="688">
        <f t="shared" si="125"/>
        <v>0</v>
      </c>
      <c r="CQ46" s="683">
        <v>0</v>
      </c>
      <c r="CR46" s="681"/>
      <c r="CS46" s="681"/>
      <c r="CT46" s="681"/>
      <c r="CU46" s="687">
        <f t="shared" si="126"/>
        <v>0</v>
      </c>
      <c r="CV46" s="688" t="str">
        <f t="shared" si="127"/>
        <v>-</v>
      </c>
      <c r="CW46" s="683">
        <v>0</v>
      </c>
      <c r="CX46" s="681"/>
      <c r="CY46" s="681"/>
      <c r="CZ46" s="681"/>
      <c r="DA46" s="687">
        <f t="shared" si="128"/>
        <v>0</v>
      </c>
      <c r="DB46" s="688" t="str">
        <f t="shared" si="129"/>
        <v>-</v>
      </c>
      <c r="DC46" s="683">
        <v>1.9</v>
      </c>
      <c r="DD46" s="681"/>
      <c r="DE46" s="681"/>
      <c r="DF46" s="681"/>
      <c r="DG46" s="687">
        <f t="shared" si="130"/>
        <v>-1.9</v>
      </c>
      <c r="DH46" s="688">
        <f t="shared" si="131"/>
        <v>0</v>
      </c>
    </row>
    <row r="47" spans="1:112" ht="39" customHeight="1">
      <c r="B47" s="65" t="s">
        <v>4025</v>
      </c>
      <c r="C47" s="614"/>
      <c r="D47" s="37" t="s">
        <v>4026</v>
      </c>
      <c r="E47" s="528">
        <v>100330705</v>
      </c>
      <c r="F47" s="528"/>
      <c r="G47" s="529"/>
      <c r="H47" s="530" t="s">
        <v>4027</v>
      </c>
      <c r="I47" s="530"/>
      <c r="J47" s="654" t="s">
        <v>883</v>
      </c>
      <c r="K47" s="687">
        <f t="shared" si="88"/>
        <v>0</v>
      </c>
      <c r="L47" s="681"/>
      <c r="M47" s="687">
        <f t="shared" si="89"/>
        <v>0</v>
      </c>
      <c r="N47" s="681"/>
      <c r="O47" s="687">
        <f t="shared" si="90"/>
        <v>0</v>
      </c>
      <c r="P47" s="688" t="str">
        <f t="shared" si="91"/>
        <v>-</v>
      </c>
      <c r="Q47" s="687">
        <f t="shared" si="92"/>
        <v>0</v>
      </c>
      <c r="R47" s="681"/>
      <c r="S47" s="687">
        <f t="shared" si="93"/>
        <v>0</v>
      </c>
      <c r="T47" s="681"/>
      <c r="U47" s="687">
        <f t="shared" si="94"/>
        <v>0</v>
      </c>
      <c r="V47" s="688" t="str">
        <f t="shared" si="95"/>
        <v>-</v>
      </c>
      <c r="W47" s="687">
        <f>W48+W49+W50+W51</f>
        <v>0</v>
      </c>
      <c r="X47" s="681"/>
      <c r="Y47" s="687">
        <f>Y48+Y49+Y50+Y51</f>
        <v>0</v>
      </c>
      <c r="Z47" s="681"/>
      <c r="AA47" s="687">
        <f t="shared" si="96"/>
        <v>0</v>
      </c>
      <c r="AB47" s="688" t="str">
        <f t="shared" si="97"/>
        <v>-</v>
      </c>
      <c r="AC47" s="687">
        <f>AC48+AC49+AC50+AC51</f>
        <v>0</v>
      </c>
      <c r="AD47" s="681"/>
      <c r="AE47" s="687">
        <f>AE48+AE49+AE50+AE51</f>
        <v>0</v>
      </c>
      <c r="AF47" s="681"/>
      <c r="AG47" s="687">
        <f t="shared" si="98"/>
        <v>0</v>
      </c>
      <c r="AH47" s="688" t="str">
        <f t="shared" si="99"/>
        <v>-</v>
      </c>
      <c r="AI47" s="687">
        <f>AI48+AI49+AI50+AI51</f>
        <v>0</v>
      </c>
      <c r="AJ47" s="681"/>
      <c r="AK47" s="687">
        <f>AK48+AK49+AK50+AK51</f>
        <v>0</v>
      </c>
      <c r="AL47" s="681"/>
      <c r="AM47" s="687">
        <f t="shared" si="100"/>
        <v>0</v>
      </c>
      <c r="AN47" s="688" t="str">
        <f t="shared" si="101"/>
        <v>-</v>
      </c>
      <c r="AO47" s="687">
        <f t="shared" si="102"/>
        <v>0</v>
      </c>
      <c r="AP47" s="681"/>
      <c r="AQ47" s="687">
        <f t="shared" si="103"/>
        <v>0</v>
      </c>
      <c r="AR47" s="681"/>
      <c r="AS47" s="687">
        <f t="shared" si="104"/>
        <v>0</v>
      </c>
      <c r="AT47" s="688" t="str">
        <f t="shared" si="105"/>
        <v>-</v>
      </c>
      <c r="AU47" s="687">
        <f>AU48+AU49+AU50+AU51</f>
        <v>0</v>
      </c>
      <c r="AV47" s="681"/>
      <c r="AW47" s="687">
        <f>AW48+AW49+AW50+AW51</f>
        <v>0</v>
      </c>
      <c r="AX47" s="681"/>
      <c r="AY47" s="687">
        <f t="shared" si="106"/>
        <v>0</v>
      </c>
      <c r="AZ47" s="688" t="str">
        <f t="shared" si="107"/>
        <v>-</v>
      </c>
      <c r="BA47" s="687">
        <f>BA48+BA49+BA50+BA51</f>
        <v>0</v>
      </c>
      <c r="BB47" s="681"/>
      <c r="BC47" s="687">
        <f>BC48+BC49+BC50+BC51</f>
        <v>0</v>
      </c>
      <c r="BD47" s="681"/>
      <c r="BE47" s="687">
        <f t="shared" si="108"/>
        <v>0</v>
      </c>
      <c r="BF47" s="688" t="str">
        <f t="shared" si="109"/>
        <v>-</v>
      </c>
      <c r="BG47" s="687">
        <f>BG48+BG49+BG50+BG51</f>
        <v>0</v>
      </c>
      <c r="BH47" s="681"/>
      <c r="BI47" s="687">
        <f>BI48+BI49+BI50+BI51</f>
        <v>0</v>
      </c>
      <c r="BJ47" s="681"/>
      <c r="BK47" s="687">
        <f t="shared" si="110"/>
        <v>0</v>
      </c>
      <c r="BL47" s="688" t="str">
        <f t="shared" si="111"/>
        <v>-</v>
      </c>
      <c r="BM47" s="687">
        <f t="shared" si="112"/>
        <v>0</v>
      </c>
      <c r="BN47" s="681"/>
      <c r="BO47" s="687">
        <f t="shared" si="113"/>
        <v>0</v>
      </c>
      <c r="BP47" s="681"/>
      <c r="BQ47" s="687">
        <f t="shared" si="114"/>
        <v>0</v>
      </c>
      <c r="BR47" s="688" t="str">
        <f t="shared" si="115"/>
        <v>-</v>
      </c>
      <c r="BS47" s="687">
        <f>BS48+BS49+BS50+BS51</f>
        <v>0</v>
      </c>
      <c r="BT47" s="681"/>
      <c r="BU47" s="687">
        <f>BU48+BU49+BU50+BU51</f>
        <v>0</v>
      </c>
      <c r="BV47" s="681"/>
      <c r="BW47" s="687">
        <f t="shared" si="116"/>
        <v>0</v>
      </c>
      <c r="BX47" s="688" t="str">
        <f t="shared" si="117"/>
        <v>-</v>
      </c>
      <c r="BY47" s="687">
        <f>BY48+BY49+BY50+BY51</f>
        <v>0</v>
      </c>
      <c r="BZ47" s="681"/>
      <c r="CA47" s="687">
        <f>CA48+CA49+CA50+CA51</f>
        <v>0</v>
      </c>
      <c r="CB47" s="681"/>
      <c r="CC47" s="687">
        <f t="shared" si="118"/>
        <v>0</v>
      </c>
      <c r="CD47" s="688" t="str">
        <f t="shared" si="119"/>
        <v>-</v>
      </c>
      <c r="CE47" s="687">
        <f>CE48+CE49+CE50+CE51</f>
        <v>0</v>
      </c>
      <c r="CF47" s="681"/>
      <c r="CG47" s="687">
        <f>CG48+CG49+CG50+CG51</f>
        <v>0</v>
      </c>
      <c r="CH47" s="681"/>
      <c r="CI47" s="687">
        <f t="shared" si="120"/>
        <v>0</v>
      </c>
      <c r="CJ47" s="688" t="str">
        <f t="shared" si="121"/>
        <v>-</v>
      </c>
      <c r="CK47" s="687">
        <f t="shared" si="122"/>
        <v>0</v>
      </c>
      <c r="CL47" s="681"/>
      <c r="CM47" s="687">
        <f t="shared" si="123"/>
        <v>0</v>
      </c>
      <c r="CN47" s="681"/>
      <c r="CO47" s="687">
        <f t="shared" si="124"/>
        <v>0</v>
      </c>
      <c r="CP47" s="688" t="str">
        <f t="shared" si="125"/>
        <v>-</v>
      </c>
      <c r="CQ47" s="687">
        <f>CQ48+CQ49+CQ50+CQ51</f>
        <v>0</v>
      </c>
      <c r="CR47" s="681"/>
      <c r="CS47" s="687">
        <f>CS48+CS49+CS50+CS51</f>
        <v>0</v>
      </c>
      <c r="CT47" s="681"/>
      <c r="CU47" s="687">
        <f t="shared" si="126"/>
        <v>0</v>
      </c>
      <c r="CV47" s="688" t="str">
        <f t="shared" si="127"/>
        <v>-</v>
      </c>
      <c r="CW47" s="687">
        <f>CW48+CW49+CW50+CW51</f>
        <v>0</v>
      </c>
      <c r="CX47" s="681"/>
      <c r="CY47" s="687">
        <f>CY48+CY49+CY50+CY51</f>
        <v>0</v>
      </c>
      <c r="CZ47" s="681"/>
      <c r="DA47" s="687">
        <f t="shared" si="128"/>
        <v>0</v>
      </c>
      <c r="DB47" s="688" t="str">
        <f t="shared" si="129"/>
        <v>-</v>
      </c>
      <c r="DC47" s="687">
        <f>DC48+DC49+DC50+DC51</f>
        <v>0</v>
      </c>
      <c r="DD47" s="681"/>
      <c r="DE47" s="687">
        <f>DE48+DE49+DE50+DE51</f>
        <v>0</v>
      </c>
      <c r="DF47" s="681"/>
      <c r="DG47" s="687">
        <f t="shared" si="130"/>
        <v>0</v>
      </c>
      <c r="DH47" s="688" t="str">
        <f t="shared" si="131"/>
        <v>-</v>
      </c>
    </row>
    <row r="48" spans="1:112" s="30" customFormat="1" ht="18.95" customHeight="1">
      <c r="A48" s="178"/>
      <c r="B48" s="65" t="s">
        <v>4028</v>
      </c>
      <c r="C48" s="614"/>
      <c r="D48" s="117" t="s">
        <v>4029</v>
      </c>
      <c r="E48" s="528">
        <v>100330706</v>
      </c>
      <c r="F48" s="528"/>
      <c r="G48" s="529"/>
      <c r="H48" s="530"/>
      <c r="I48" s="530"/>
      <c r="J48" s="654" t="s">
        <v>883</v>
      </c>
      <c r="K48" s="687">
        <f t="shared" si="88"/>
        <v>0</v>
      </c>
      <c r="L48" s="681"/>
      <c r="M48" s="687">
        <f t="shared" si="89"/>
        <v>0</v>
      </c>
      <c r="N48" s="681"/>
      <c r="O48" s="687">
        <f t="shared" si="90"/>
        <v>0</v>
      </c>
      <c r="P48" s="688" t="str">
        <f t="shared" si="91"/>
        <v>-</v>
      </c>
      <c r="Q48" s="687">
        <f t="shared" si="92"/>
        <v>0</v>
      </c>
      <c r="R48" s="681"/>
      <c r="S48" s="687">
        <f t="shared" si="93"/>
        <v>0</v>
      </c>
      <c r="T48" s="681"/>
      <c r="U48" s="687">
        <f t="shared" si="94"/>
        <v>0</v>
      </c>
      <c r="V48" s="688" t="str">
        <f t="shared" si="95"/>
        <v>-</v>
      </c>
      <c r="W48" s="683">
        <v>0</v>
      </c>
      <c r="X48" s="681"/>
      <c r="Y48" s="681"/>
      <c r="Z48" s="681"/>
      <c r="AA48" s="687">
        <f t="shared" si="96"/>
        <v>0</v>
      </c>
      <c r="AB48" s="688" t="str">
        <f t="shared" si="97"/>
        <v>-</v>
      </c>
      <c r="AC48" s="683">
        <v>0</v>
      </c>
      <c r="AD48" s="681"/>
      <c r="AE48" s="681"/>
      <c r="AF48" s="681"/>
      <c r="AG48" s="687">
        <f t="shared" si="98"/>
        <v>0</v>
      </c>
      <c r="AH48" s="688" t="str">
        <f t="shared" si="99"/>
        <v>-</v>
      </c>
      <c r="AI48" s="683">
        <v>0</v>
      </c>
      <c r="AJ48" s="681"/>
      <c r="AK48" s="681"/>
      <c r="AL48" s="681"/>
      <c r="AM48" s="687">
        <f t="shared" si="100"/>
        <v>0</v>
      </c>
      <c r="AN48" s="688" t="str">
        <f t="shared" si="101"/>
        <v>-</v>
      </c>
      <c r="AO48" s="687">
        <f t="shared" si="102"/>
        <v>0</v>
      </c>
      <c r="AP48" s="681"/>
      <c r="AQ48" s="687">
        <f t="shared" si="103"/>
        <v>0</v>
      </c>
      <c r="AR48" s="681"/>
      <c r="AS48" s="687">
        <f t="shared" si="104"/>
        <v>0</v>
      </c>
      <c r="AT48" s="688" t="str">
        <f t="shared" si="105"/>
        <v>-</v>
      </c>
      <c r="AU48" s="683">
        <v>0</v>
      </c>
      <c r="AV48" s="681"/>
      <c r="AW48" s="681"/>
      <c r="AX48" s="681"/>
      <c r="AY48" s="687">
        <f t="shared" si="106"/>
        <v>0</v>
      </c>
      <c r="AZ48" s="688" t="str">
        <f t="shared" si="107"/>
        <v>-</v>
      </c>
      <c r="BA48" s="683">
        <v>0</v>
      </c>
      <c r="BB48" s="681"/>
      <c r="BC48" s="681"/>
      <c r="BD48" s="681"/>
      <c r="BE48" s="687">
        <f t="shared" si="108"/>
        <v>0</v>
      </c>
      <c r="BF48" s="688" t="str">
        <f t="shared" si="109"/>
        <v>-</v>
      </c>
      <c r="BG48" s="683">
        <v>0</v>
      </c>
      <c r="BH48" s="681"/>
      <c r="BI48" s="681"/>
      <c r="BJ48" s="681"/>
      <c r="BK48" s="687">
        <f t="shared" si="110"/>
        <v>0</v>
      </c>
      <c r="BL48" s="688" t="str">
        <f t="shared" si="111"/>
        <v>-</v>
      </c>
      <c r="BM48" s="687">
        <f t="shared" si="112"/>
        <v>0</v>
      </c>
      <c r="BN48" s="681"/>
      <c r="BO48" s="687">
        <f t="shared" si="113"/>
        <v>0</v>
      </c>
      <c r="BP48" s="681"/>
      <c r="BQ48" s="687">
        <f t="shared" si="114"/>
        <v>0</v>
      </c>
      <c r="BR48" s="688" t="str">
        <f t="shared" si="115"/>
        <v>-</v>
      </c>
      <c r="BS48" s="683">
        <v>0</v>
      </c>
      <c r="BT48" s="681"/>
      <c r="BU48" s="681"/>
      <c r="BV48" s="681"/>
      <c r="BW48" s="687">
        <f t="shared" si="116"/>
        <v>0</v>
      </c>
      <c r="BX48" s="688" t="str">
        <f t="shared" si="117"/>
        <v>-</v>
      </c>
      <c r="BY48" s="683">
        <v>0</v>
      </c>
      <c r="BZ48" s="681"/>
      <c r="CA48" s="681"/>
      <c r="CB48" s="681"/>
      <c r="CC48" s="687">
        <f t="shared" si="118"/>
        <v>0</v>
      </c>
      <c r="CD48" s="688" t="str">
        <f t="shared" si="119"/>
        <v>-</v>
      </c>
      <c r="CE48" s="683">
        <v>0</v>
      </c>
      <c r="CF48" s="681"/>
      <c r="CG48" s="681"/>
      <c r="CH48" s="681"/>
      <c r="CI48" s="687">
        <f t="shared" si="120"/>
        <v>0</v>
      </c>
      <c r="CJ48" s="688" t="str">
        <f t="shared" si="121"/>
        <v>-</v>
      </c>
      <c r="CK48" s="687">
        <f t="shared" si="122"/>
        <v>0</v>
      </c>
      <c r="CL48" s="681"/>
      <c r="CM48" s="687">
        <f t="shared" si="123"/>
        <v>0</v>
      </c>
      <c r="CN48" s="681"/>
      <c r="CO48" s="687">
        <f t="shared" si="124"/>
        <v>0</v>
      </c>
      <c r="CP48" s="688" t="str">
        <f t="shared" si="125"/>
        <v>-</v>
      </c>
      <c r="CQ48" s="683">
        <v>0</v>
      </c>
      <c r="CR48" s="681"/>
      <c r="CS48" s="681"/>
      <c r="CT48" s="681"/>
      <c r="CU48" s="687">
        <f t="shared" si="126"/>
        <v>0</v>
      </c>
      <c r="CV48" s="688" t="str">
        <f t="shared" si="127"/>
        <v>-</v>
      </c>
      <c r="CW48" s="683">
        <v>0</v>
      </c>
      <c r="CX48" s="681"/>
      <c r="CY48" s="681"/>
      <c r="CZ48" s="681"/>
      <c r="DA48" s="687">
        <f t="shared" si="128"/>
        <v>0</v>
      </c>
      <c r="DB48" s="688" t="str">
        <f t="shared" si="129"/>
        <v>-</v>
      </c>
      <c r="DC48" s="683">
        <v>0</v>
      </c>
      <c r="DD48" s="681"/>
      <c r="DE48" s="681"/>
      <c r="DF48" s="681"/>
      <c r="DG48" s="687">
        <f t="shared" si="130"/>
        <v>0</v>
      </c>
      <c r="DH48" s="688" t="str">
        <f t="shared" si="131"/>
        <v>-</v>
      </c>
    </row>
    <row r="49" spans="1:112" s="30" customFormat="1" ht="18.95" customHeight="1">
      <c r="A49" s="178"/>
      <c r="B49" s="65" t="s">
        <v>4030</v>
      </c>
      <c r="C49" s="614"/>
      <c r="D49" s="117" t="s">
        <v>4031</v>
      </c>
      <c r="E49" s="528">
        <v>100330707</v>
      </c>
      <c r="F49" s="528"/>
      <c r="G49" s="529"/>
      <c r="H49" s="530"/>
      <c r="I49" s="530"/>
      <c r="J49" s="654" t="s">
        <v>883</v>
      </c>
      <c r="K49" s="687">
        <f t="shared" si="88"/>
        <v>0</v>
      </c>
      <c r="L49" s="681"/>
      <c r="M49" s="687">
        <f t="shared" si="89"/>
        <v>0</v>
      </c>
      <c r="N49" s="681"/>
      <c r="O49" s="687">
        <f t="shared" si="90"/>
        <v>0</v>
      </c>
      <c r="P49" s="688" t="str">
        <f t="shared" si="91"/>
        <v>-</v>
      </c>
      <c r="Q49" s="687">
        <f t="shared" si="92"/>
        <v>0</v>
      </c>
      <c r="R49" s="681"/>
      <c r="S49" s="687">
        <f t="shared" si="93"/>
        <v>0</v>
      </c>
      <c r="T49" s="681"/>
      <c r="U49" s="687">
        <f t="shared" si="94"/>
        <v>0</v>
      </c>
      <c r="V49" s="688" t="str">
        <f t="shared" si="95"/>
        <v>-</v>
      </c>
      <c r="W49" s="683">
        <v>0</v>
      </c>
      <c r="X49" s="681"/>
      <c r="Y49" s="681"/>
      <c r="Z49" s="681"/>
      <c r="AA49" s="687">
        <f t="shared" si="96"/>
        <v>0</v>
      </c>
      <c r="AB49" s="688" t="str">
        <f t="shared" si="97"/>
        <v>-</v>
      </c>
      <c r="AC49" s="683">
        <v>0</v>
      </c>
      <c r="AD49" s="681"/>
      <c r="AE49" s="681"/>
      <c r="AF49" s="681"/>
      <c r="AG49" s="687">
        <f t="shared" si="98"/>
        <v>0</v>
      </c>
      <c r="AH49" s="688" t="str">
        <f t="shared" si="99"/>
        <v>-</v>
      </c>
      <c r="AI49" s="683">
        <v>0</v>
      </c>
      <c r="AJ49" s="681"/>
      <c r="AK49" s="681"/>
      <c r="AL49" s="681"/>
      <c r="AM49" s="687">
        <f t="shared" si="100"/>
        <v>0</v>
      </c>
      <c r="AN49" s="688" t="str">
        <f t="shared" si="101"/>
        <v>-</v>
      </c>
      <c r="AO49" s="687">
        <f t="shared" si="102"/>
        <v>0</v>
      </c>
      <c r="AP49" s="681"/>
      <c r="AQ49" s="687">
        <f t="shared" si="103"/>
        <v>0</v>
      </c>
      <c r="AR49" s="681"/>
      <c r="AS49" s="687">
        <f t="shared" si="104"/>
        <v>0</v>
      </c>
      <c r="AT49" s="688" t="str">
        <f t="shared" si="105"/>
        <v>-</v>
      </c>
      <c r="AU49" s="683">
        <v>0</v>
      </c>
      <c r="AV49" s="681"/>
      <c r="AW49" s="681"/>
      <c r="AX49" s="681"/>
      <c r="AY49" s="687">
        <f t="shared" si="106"/>
        <v>0</v>
      </c>
      <c r="AZ49" s="688" t="str">
        <f t="shared" si="107"/>
        <v>-</v>
      </c>
      <c r="BA49" s="683">
        <v>0</v>
      </c>
      <c r="BB49" s="681"/>
      <c r="BC49" s="681"/>
      <c r="BD49" s="681"/>
      <c r="BE49" s="687">
        <f t="shared" si="108"/>
        <v>0</v>
      </c>
      <c r="BF49" s="688" t="str">
        <f t="shared" si="109"/>
        <v>-</v>
      </c>
      <c r="BG49" s="683">
        <v>0</v>
      </c>
      <c r="BH49" s="681"/>
      <c r="BI49" s="681"/>
      <c r="BJ49" s="681"/>
      <c r="BK49" s="687">
        <f t="shared" si="110"/>
        <v>0</v>
      </c>
      <c r="BL49" s="688" t="str">
        <f t="shared" si="111"/>
        <v>-</v>
      </c>
      <c r="BM49" s="687">
        <f t="shared" si="112"/>
        <v>0</v>
      </c>
      <c r="BN49" s="681"/>
      <c r="BO49" s="687">
        <f t="shared" si="113"/>
        <v>0</v>
      </c>
      <c r="BP49" s="681"/>
      <c r="BQ49" s="687">
        <f t="shared" si="114"/>
        <v>0</v>
      </c>
      <c r="BR49" s="688" t="str">
        <f t="shared" si="115"/>
        <v>-</v>
      </c>
      <c r="BS49" s="683">
        <v>0</v>
      </c>
      <c r="BT49" s="681"/>
      <c r="BU49" s="681"/>
      <c r="BV49" s="681"/>
      <c r="BW49" s="687">
        <f t="shared" si="116"/>
        <v>0</v>
      </c>
      <c r="BX49" s="688" t="str">
        <f t="shared" si="117"/>
        <v>-</v>
      </c>
      <c r="BY49" s="683">
        <v>0</v>
      </c>
      <c r="BZ49" s="681"/>
      <c r="CA49" s="681"/>
      <c r="CB49" s="681"/>
      <c r="CC49" s="687">
        <f t="shared" si="118"/>
        <v>0</v>
      </c>
      <c r="CD49" s="688" t="str">
        <f t="shared" si="119"/>
        <v>-</v>
      </c>
      <c r="CE49" s="683">
        <v>0</v>
      </c>
      <c r="CF49" s="681"/>
      <c r="CG49" s="681"/>
      <c r="CH49" s="681"/>
      <c r="CI49" s="687">
        <f t="shared" si="120"/>
        <v>0</v>
      </c>
      <c r="CJ49" s="688" t="str">
        <f t="shared" si="121"/>
        <v>-</v>
      </c>
      <c r="CK49" s="687">
        <f t="shared" si="122"/>
        <v>0</v>
      </c>
      <c r="CL49" s="681"/>
      <c r="CM49" s="687">
        <f t="shared" si="123"/>
        <v>0</v>
      </c>
      <c r="CN49" s="681"/>
      <c r="CO49" s="687">
        <f t="shared" si="124"/>
        <v>0</v>
      </c>
      <c r="CP49" s="688" t="str">
        <f t="shared" si="125"/>
        <v>-</v>
      </c>
      <c r="CQ49" s="683">
        <v>0</v>
      </c>
      <c r="CR49" s="681"/>
      <c r="CS49" s="681"/>
      <c r="CT49" s="681"/>
      <c r="CU49" s="687">
        <f t="shared" si="126"/>
        <v>0</v>
      </c>
      <c r="CV49" s="688" t="str">
        <f t="shared" si="127"/>
        <v>-</v>
      </c>
      <c r="CW49" s="683">
        <v>0</v>
      </c>
      <c r="CX49" s="681"/>
      <c r="CY49" s="681"/>
      <c r="CZ49" s="681"/>
      <c r="DA49" s="687">
        <f t="shared" si="128"/>
        <v>0</v>
      </c>
      <c r="DB49" s="688" t="str">
        <f t="shared" si="129"/>
        <v>-</v>
      </c>
      <c r="DC49" s="683">
        <v>0</v>
      </c>
      <c r="DD49" s="681"/>
      <c r="DE49" s="681"/>
      <c r="DF49" s="681"/>
      <c r="DG49" s="687">
        <f t="shared" si="130"/>
        <v>0</v>
      </c>
      <c r="DH49" s="688" t="str">
        <f t="shared" si="131"/>
        <v>-</v>
      </c>
    </row>
    <row r="50" spans="1:112" s="30" customFormat="1" ht="18.95" customHeight="1">
      <c r="A50" s="178"/>
      <c r="B50" s="65" t="s">
        <v>4032</v>
      </c>
      <c r="C50" s="614"/>
      <c r="D50" s="117" t="s">
        <v>4033</v>
      </c>
      <c r="E50" s="528">
        <v>100330708</v>
      </c>
      <c r="F50" s="528"/>
      <c r="G50" s="529"/>
      <c r="H50" s="530"/>
      <c r="I50" s="530"/>
      <c r="J50" s="654" t="s">
        <v>883</v>
      </c>
      <c r="K50" s="687">
        <f t="shared" si="88"/>
        <v>0</v>
      </c>
      <c r="L50" s="681"/>
      <c r="M50" s="687">
        <f t="shared" si="89"/>
        <v>0</v>
      </c>
      <c r="N50" s="681"/>
      <c r="O50" s="687">
        <f t="shared" si="90"/>
        <v>0</v>
      </c>
      <c r="P50" s="688" t="str">
        <f t="shared" si="91"/>
        <v>-</v>
      </c>
      <c r="Q50" s="687">
        <f t="shared" si="92"/>
        <v>0</v>
      </c>
      <c r="R50" s="681"/>
      <c r="S50" s="687">
        <f t="shared" si="93"/>
        <v>0</v>
      </c>
      <c r="T50" s="681"/>
      <c r="U50" s="687">
        <f t="shared" si="94"/>
        <v>0</v>
      </c>
      <c r="V50" s="688" t="str">
        <f t="shared" si="95"/>
        <v>-</v>
      </c>
      <c r="W50" s="683">
        <v>0</v>
      </c>
      <c r="X50" s="681"/>
      <c r="Y50" s="681"/>
      <c r="Z50" s="681"/>
      <c r="AA50" s="687">
        <f t="shared" si="96"/>
        <v>0</v>
      </c>
      <c r="AB50" s="688" t="str">
        <f t="shared" si="97"/>
        <v>-</v>
      </c>
      <c r="AC50" s="683">
        <v>0</v>
      </c>
      <c r="AD50" s="681"/>
      <c r="AE50" s="681"/>
      <c r="AF50" s="681"/>
      <c r="AG50" s="687">
        <f t="shared" si="98"/>
        <v>0</v>
      </c>
      <c r="AH50" s="688" t="str">
        <f t="shared" si="99"/>
        <v>-</v>
      </c>
      <c r="AI50" s="683">
        <v>0</v>
      </c>
      <c r="AJ50" s="681"/>
      <c r="AK50" s="681"/>
      <c r="AL50" s="681"/>
      <c r="AM50" s="687">
        <f t="shared" si="100"/>
        <v>0</v>
      </c>
      <c r="AN50" s="688" t="str">
        <f t="shared" si="101"/>
        <v>-</v>
      </c>
      <c r="AO50" s="687">
        <f t="shared" si="102"/>
        <v>0</v>
      </c>
      <c r="AP50" s="681"/>
      <c r="AQ50" s="687">
        <f t="shared" si="103"/>
        <v>0</v>
      </c>
      <c r="AR50" s="681"/>
      <c r="AS50" s="687">
        <f t="shared" si="104"/>
        <v>0</v>
      </c>
      <c r="AT50" s="688" t="str">
        <f t="shared" si="105"/>
        <v>-</v>
      </c>
      <c r="AU50" s="683">
        <v>0</v>
      </c>
      <c r="AV50" s="681"/>
      <c r="AW50" s="681"/>
      <c r="AX50" s="681"/>
      <c r="AY50" s="687">
        <f t="shared" si="106"/>
        <v>0</v>
      </c>
      <c r="AZ50" s="688" t="str">
        <f t="shared" si="107"/>
        <v>-</v>
      </c>
      <c r="BA50" s="683">
        <v>0</v>
      </c>
      <c r="BB50" s="681"/>
      <c r="BC50" s="681"/>
      <c r="BD50" s="681"/>
      <c r="BE50" s="687">
        <f t="shared" si="108"/>
        <v>0</v>
      </c>
      <c r="BF50" s="688" t="str">
        <f t="shared" si="109"/>
        <v>-</v>
      </c>
      <c r="BG50" s="683">
        <v>0</v>
      </c>
      <c r="BH50" s="681"/>
      <c r="BI50" s="681"/>
      <c r="BJ50" s="681"/>
      <c r="BK50" s="687">
        <f t="shared" si="110"/>
        <v>0</v>
      </c>
      <c r="BL50" s="688" t="str">
        <f t="shared" si="111"/>
        <v>-</v>
      </c>
      <c r="BM50" s="687">
        <f t="shared" si="112"/>
        <v>0</v>
      </c>
      <c r="BN50" s="681"/>
      <c r="BO50" s="687">
        <f t="shared" si="113"/>
        <v>0</v>
      </c>
      <c r="BP50" s="681"/>
      <c r="BQ50" s="687">
        <f t="shared" si="114"/>
        <v>0</v>
      </c>
      <c r="BR50" s="688" t="str">
        <f t="shared" si="115"/>
        <v>-</v>
      </c>
      <c r="BS50" s="683">
        <v>0</v>
      </c>
      <c r="BT50" s="681"/>
      <c r="BU50" s="681"/>
      <c r="BV50" s="681"/>
      <c r="BW50" s="687">
        <f t="shared" si="116"/>
        <v>0</v>
      </c>
      <c r="BX50" s="688" t="str">
        <f t="shared" si="117"/>
        <v>-</v>
      </c>
      <c r="BY50" s="683">
        <v>0</v>
      </c>
      <c r="BZ50" s="681"/>
      <c r="CA50" s="681"/>
      <c r="CB50" s="681"/>
      <c r="CC50" s="687">
        <f t="shared" si="118"/>
        <v>0</v>
      </c>
      <c r="CD50" s="688" t="str">
        <f t="shared" si="119"/>
        <v>-</v>
      </c>
      <c r="CE50" s="683">
        <v>0</v>
      </c>
      <c r="CF50" s="681"/>
      <c r="CG50" s="681"/>
      <c r="CH50" s="681"/>
      <c r="CI50" s="687">
        <f t="shared" si="120"/>
        <v>0</v>
      </c>
      <c r="CJ50" s="688" t="str">
        <f t="shared" si="121"/>
        <v>-</v>
      </c>
      <c r="CK50" s="687">
        <f t="shared" si="122"/>
        <v>0</v>
      </c>
      <c r="CL50" s="681"/>
      <c r="CM50" s="687">
        <f t="shared" si="123"/>
        <v>0</v>
      </c>
      <c r="CN50" s="681"/>
      <c r="CO50" s="687">
        <f t="shared" si="124"/>
        <v>0</v>
      </c>
      <c r="CP50" s="688" t="str">
        <f t="shared" si="125"/>
        <v>-</v>
      </c>
      <c r="CQ50" s="683">
        <v>0</v>
      </c>
      <c r="CR50" s="681"/>
      <c r="CS50" s="681"/>
      <c r="CT50" s="681"/>
      <c r="CU50" s="687">
        <f t="shared" si="126"/>
        <v>0</v>
      </c>
      <c r="CV50" s="688" t="str">
        <f t="shared" si="127"/>
        <v>-</v>
      </c>
      <c r="CW50" s="683">
        <v>0</v>
      </c>
      <c r="CX50" s="681"/>
      <c r="CY50" s="681"/>
      <c r="CZ50" s="681"/>
      <c r="DA50" s="687">
        <f t="shared" si="128"/>
        <v>0</v>
      </c>
      <c r="DB50" s="688" t="str">
        <f t="shared" si="129"/>
        <v>-</v>
      </c>
      <c r="DC50" s="683">
        <v>0</v>
      </c>
      <c r="DD50" s="681"/>
      <c r="DE50" s="681"/>
      <c r="DF50" s="681"/>
      <c r="DG50" s="687">
        <f t="shared" si="130"/>
        <v>0</v>
      </c>
      <c r="DH50" s="688" t="str">
        <f t="shared" si="131"/>
        <v>-</v>
      </c>
    </row>
    <row r="51" spans="1:112" s="30" customFormat="1" ht="18.95" customHeight="1">
      <c r="A51" s="178"/>
      <c r="B51" s="65" t="s">
        <v>4034</v>
      </c>
      <c r="C51" s="614"/>
      <c r="D51" s="117" t="s">
        <v>4035</v>
      </c>
      <c r="E51" s="528">
        <v>100333689</v>
      </c>
      <c r="F51" s="528"/>
      <c r="G51" s="529"/>
      <c r="H51" s="530"/>
      <c r="I51" s="530"/>
      <c r="J51" s="654" t="s">
        <v>883</v>
      </c>
      <c r="K51" s="687">
        <f t="shared" si="88"/>
        <v>0</v>
      </c>
      <c r="L51" s="681"/>
      <c r="M51" s="687">
        <f t="shared" si="89"/>
        <v>0</v>
      </c>
      <c r="N51" s="681"/>
      <c r="O51" s="687">
        <f t="shared" si="90"/>
        <v>0</v>
      </c>
      <c r="P51" s="688" t="str">
        <f t="shared" si="91"/>
        <v>-</v>
      </c>
      <c r="Q51" s="687">
        <f t="shared" si="92"/>
        <v>0</v>
      </c>
      <c r="R51" s="681"/>
      <c r="S51" s="687">
        <f t="shared" si="93"/>
        <v>0</v>
      </c>
      <c r="T51" s="681"/>
      <c r="U51" s="687">
        <f t="shared" si="94"/>
        <v>0</v>
      </c>
      <c r="V51" s="688" t="str">
        <f t="shared" si="95"/>
        <v>-</v>
      </c>
      <c r="W51" s="683">
        <v>0</v>
      </c>
      <c r="X51" s="681"/>
      <c r="Y51" s="681"/>
      <c r="Z51" s="681"/>
      <c r="AA51" s="687">
        <f t="shared" si="96"/>
        <v>0</v>
      </c>
      <c r="AB51" s="688" t="str">
        <f t="shared" si="97"/>
        <v>-</v>
      </c>
      <c r="AC51" s="683">
        <v>0</v>
      </c>
      <c r="AD51" s="681"/>
      <c r="AE51" s="681"/>
      <c r="AF51" s="681"/>
      <c r="AG51" s="687">
        <f t="shared" si="98"/>
        <v>0</v>
      </c>
      <c r="AH51" s="688" t="str">
        <f t="shared" si="99"/>
        <v>-</v>
      </c>
      <c r="AI51" s="683">
        <v>0</v>
      </c>
      <c r="AJ51" s="681"/>
      <c r="AK51" s="681"/>
      <c r="AL51" s="681"/>
      <c r="AM51" s="687">
        <f t="shared" si="100"/>
        <v>0</v>
      </c>
      <c r="AN51" s="688" t="str">
        <f t="shared" si="101"/>
        <v>-</v>
      </c>
      <c r="AO51" s="687">
        <f t="shared" si="102"/>
        <v>0</v>
      </c>
      <c r="AP51" s="681"/>
      <c r="AQ51" s="687">
        <f t="shared" si="103"/>
        <v>0</v>
      </c>
      <c r="AR51" s="681"/>
      <c r="AS51" s="687">
        <f t="shared" si="104"/>
        <v>0</v>
      </c>
      <c r="AT51" s="688" t="str">
        <f t="shared" si="105"/>
        <v>-</v>
      </c>
      <c r="AU51" s="683">
        <v>0</v>
      </c>
      <c r="AV51" s="681"/>
      <c r="AW51" s="681"/>
      <c r="AX51" s="681"/>
      <c r="AY51" s="687">
        <f t="shared" si="106"/>
        <v>0</v>
      </c>
      <c r="AZ51" s="688" t="str">
        <f t="shared" si="107"/>
        <v>-</v>
      </c>
      <c r="BA51" s="683">
        <v>0</v>
      </c>
      <c r="BB51" s="681"/>
      <c r="BC51" s="681"/>
      <c r="BD51" s="681"/>
      <c r="BE51" s="687">
        <f t="shared" si="108"/>
        <v>0</v>
      </c>
      <c r="BF51" s="688" t="str">
        <f t="shared" si="109"/>
        <v>-</v>
      </c>
      <c r="BG51" s="683">
        <v>0</v>
      </c>
      <c r="BH51" s="681"/>
      <c r="BI51" s="681"/>
      <c r="BJ51" s="681"/>
      <c r="BK51" s="687">
        <f t="shared" si="110"/>
        <v>0</v>
      </c>
      <c r="BL51" s="688" t="str">
        <f t="shared" si="111"/>
        <v>-</v>
      </c>
      <c r="BM51" s="687">
        <f t="shared" si="112"/>
        <v>0</v>
      </c>
      <c r="BN51" s="681"/>
      <c r="BO51" s="687">
        <f t="shared" si="113"/>
        <v>0</v>
      </c>
      <c r="BP51" s="681"/>
      <c r="BQ51" s="687">
        <f t="shared" si="114"/>
        <v>0</v>
      </c>
      <c r="BR51" s="688" t="str">
        <f t="shared" si="115"/>
        <v>-</v>
      </c>
      <c r="BS51" s="683">
        <v>0</v>
      </c>
      <c r="BT51" s="681"/>
      <c r="BU51" s="681"/>
      <c r="BV51" s="681"/>
      <c r="BW51" s="687">
        <f t="shared" si="116"/>
        <v>0</v>
      </c>
      <c r="BX51" s="688" t="str">
        <f t="shared" si="117"/>
        <v>-</v>
      </c>
      <c r="BY51" s="683">
        <v>0</v>
      </c>
      <c r="BZ51" s="681"/>
      <c r="CA51" s="681"/>
      <c r="CB51" s="681"/>
      <c r="CC51" s="687">
        <f t="shared" si="118"/>
        <v>0</v>
      </c>
      <c r="CD51" s="688" t="str">
        <f t="shared" si="119"/>
        <v>-</v>
      </c>
      <c r="CE51" s="683">
        <v>0</v>
      </c>
      <c r="CF51" s="681"/>
      <c r="CG51" s="681"/>
      <c r="CH51" s="681"/>
      <c r="CI51" s="687">
        <f t="shared" si="120"/>
        <v>0</v>
      </c>
      <c r="CJ51" s="688" t="str">
        <f t="shared" si="121"/>
        <v>-</v>
      </c>
      <c r="CK51" s="687">
        <f t="shared" si="122"/>
        <v>0</v>
      </c>
      <c r="CL51" s="681"/>
      <c r="CM51" s="687">
        <f t="shared" si="123"/>
        <v>0</v>
      </c>
      <c r="CN51" s="681"/>
      <c r="CO51" s="687">
        <f t="shared" si="124"/>
        <v>0</v>
      </c>
      <c r="CP51" s="688" t="str">
        <f t="shared" si="125"/>
        <v>-</v>
      </c>
      <c r="CQ51" s="683">
        <v>0</v>
      </c>
      <c r="CR51" s="681"/>
      <c r="CS51" s="681"/>
      <c r="CT51" s="681"/>
      <c r="CU51" s="687">
        <f t="shared" si="126"/>
        <v>0</v>
      </c>
      <c r="CV51" s="688" t="str">
        <f t="shared" si="127"/>
        <v>-</v>
      </c>
      <c r="CW51" s="683">
        <v>0</v>
      </c>
      <c r="CX51" s="681"/>
      <c r="CY51" s="681"/>
      <c r="CZ51" s="681"/>
      <c r="DA51" s="687">
        <f t="shared" si="128"/>
        <v>0</v>
      </c>
      <c r="DB51" s="688" t="str">
        <f t="shared" si="129"/>
        <v>-</v>
      </c>
      <c r="DC51" s="683">
        <v>0</v>
      </c>
      <c r="DD51" s="681"/>
      <c r="DE51" s="681"/>
      <c r="DF51" s="681"/>
      <c r="DG51" s="687">
        <f t="shared" si="130"/>
        <v>0</v>
      </c>
      <c r="DH51" s="688" t="str">
        <f t="shared" si="131"/>
        <v>-</v>
      </c>
    </row>
    <row r="52" spans="1:112" ht="38.25" customHeight="1" outlineLevel="1">
      <c r="B52" s="65" t="s">
        <v>4036</v>
      </c>
      <c r="C52" s="610" t="s">
        <v>260</v>
      </c>
      <c r="D52" s="37" t="s">
        <v>2692</v>
      </c>
      <c r="E52" s="528"/>
      <c r="F52" s="528"/>
      <c r="G52" s="529"/>
      <c r="H52" s="530"/>
      <c r="I52" s="530"/>
      <c r="J52" s="654" t="s">
        <v>883</v>
      </c>
      <c r="K52" s="681"/>
      <c r="L52" s="681"/>
      <c r="M52" s="681"/>
      <c r="N52" s="681"/>
      <c r="O52" s="681"/>
      <c r="P52" s="681"/>
      <c r="Q52" s="681"/>
      <c r="R52" s="681"/>
      <c r="S52" s="681"/>
      <c r="T52" s="681"/>
      <c r="U52" s="681"/>
      <c r="V52" s="681"/>
      <c r="W52" s="681"/>
      <c r="X52" s="681"/>
      <c r="Y52" s="681"/>
      <c r="Z52" s="681"/>
      <c r="AA52" s="681"/>
      <c r="AB52" s="681"/>
      <c r="AC52" s="681"/>
      <c r="AD52" s="681"/>
      <c r="AE52" s="681"/>
      <c r="AF52" s="681"/>
      <c r="AG52" s="681"/>
      <c r="AH52" s="681"/>
      <c r="AI52" s="681"/>
      <c r="AJ52" s="681"/>
      <c r="AK52" s="681"/>
      <c r="AL52" s="681"/>
      <c r="AM52" s="681"/>
      <c r="AN52" s="681"/>
      <c r="AO52" s="681"/>
      <c r="AP52" s="681"/>
      <c r="AQ52" s="681"/>
      <c r="AR52" s="681"/>
      <c r="AS52" s="681"/>
      <c r="AT52" s="681"/>
      <c r="AU52" s="681"/>
      <c r="AV52" s="681"/>
      <c r="AW52" s="681"/>
      <c r="AX52" s="681"/>
      <c r="AY52" s="681"/>
      <c r="AZ52" s="681"/>
      <c r="BA52" s="681"/>
      <c r="BB52" s="681"/>
      <c r="BC52" s="681"/>
      <c r="BD52" s="681"/>
      <c r="BE52" s="681"/>
      <c r="BF52" s="681"/>
      <c r="BG52" s="681"/>
      <c r="BH52" s="681"/>
      <c r="BI52" s="681"/>
      <c r="BJ52" s="681"/>
      <c r="BK52" s="681"/>
      <c r="BL52" s="681"/>
      <c r="BM52" s="681"/>
      <c r="BN52" s="681"/>
      <c r="BO52" s="681"/>
      <c r="BP52" s="681"/>
      <c r="BQ52" s="681"/>
      <c r="BR52" s="681"/>
      <c r="BS52" s="681"/>
      <c r="BT52" s="681"/>
      <c r="BU52" s="681"/>
      <c r="BV52" s="681"/>
      <c r="BW52" s="681"/>
      <c r="BX52" s="681"/>
      <c r="BY52" s="681"/>
      <c r="BZ52" s="681"/>
      <c r="CA52" s="681"/>
      <c r="CB52" s="681"/>
      <c r="CC52" s="681"/>
      <c r="CD52" s="681"/>
      <c r="CE52" s="681"/>
      <c r="CF52" s="681"/>
      <c r="CG52" s="681"/>
      <c r="CH52" s="681"/>
      <c r="CI52" s="681"/>
      <c r="CJ52" s="681"/>
      <c r="CK52" s="681"/>
      <c r="CL52" s="681"/>
      <c r="CM52" s="681"/>
      <c r="CN52" s="681"/>
      <c r="CO52" s="681"/>
      <c r="CP52" s="681"/>
      <c r="CQ52" s="681"/>
      <c r="CR52" s="681"/>
      <c r="CS52" s="681"/>
      <c r="CT52" s="681"/>
      <c r="CU52" s="681"/>
      <c r="CV52" s="681"/>
      <c r="CW52" s="681"/>
      <c r="CX52" s="681"/>
      <c r="CY52" s="681"/>
      <c r="CZ52" s="681"/>
      <c r="DA52" s="681"/>
      <c r="DB52" s="681"/>
      <c r="DC52" s="681"/>
      <c r="DD52" s="681"/>
      <c r="DE52" s="681"/>
      <c r="DF52" s="681"/>
      <c r="DG52" s="681"/>
      <c r="DH52" s="681"/>
    </row>
    <row r="53" spans="1:112" ht="18.95" customHeight="1" outlineLevel="1">
      <c r="B53" s="65" t="s">
        <v>4037</v>
      </c>
      <c r="C53" s="614"/>
      <c r="D53" s="117" t="s">
        <v>4038</v>
      </c>
      <c r="E53" s="528">
        <v>100330709</v>
      </c>
      <c r="F53" s="528"/>
      <c r="G53" s="529"/>
      <c r="H53" s="530" t="s">
        <v>4039</v>
      </c>
      <c r="I53" s="530"/>
      <c r="J53" s="654" t="s">
        <v>883</v>
      </c>
      <c r="K53" s="687">
        <f>Q53+AO53+BM53+CK53</f>
        <v>0</v>
      </c>
      <c r="L53" s="681"/>
      <c r="M53" s="687">
        <f>S53+AQ53+BO53+CM53</f>
        <v>0</v>
      </c>
      <c r="N53" s="681"/>
      <c r="O53" s="687">
        <f>IFERROR(M53-K53,"-")</f>
        <v>0</v>
      </c>
      <c r="P53" s="688" t="str">
        <f>IFERROR(M53/K53,"-")</f>
        <v>-</v>
      </c>
      <c r="Q53" s="687">
        <f>W53+AC53+AI53</f>
        <v>0</v>
      </c>
      <c r="R53" s="681"/>
      <c r="S53" s="687">
        <f>Y53+AE53+AK53</f>
        <v>0</v>
      </c>
      <c r="T53" s="681"/>
      <c r="U53" s="687">
        <f>IFERROR(S53-Q53,"-")</f>
        <v>0</v>
      </c>
      <c r="V53" s="688" t="str">
        <f>IFERROR(S53/Q53,"-")</f>
        <v>-</v>
      </c>
      <c r="W53" s="687">
        <f>W12-W21-W27-W34</f>
        <v>0</v>
      </c>
      <c r="X53" s="681"/>
      <c r="Y53" s="687">
        <f>Y12-Y21-Y27-Y34</f>
        <v>0</v>
      </c>
      <c r="Z53" s="681"/>
      <c r="AA53" s="687">
        <f>IFERROR(Y53-W53,"-")</f>
        <v>0</v>
      </c>
      <c r="AB53" s="688" t="str">
        <f>IFERROR(Y53/W53,"-")</f>
        <v>-</v>
      </c>
      <c r="AC53" s="687">
        <f>AC12-AC21-AC27-AC34</f>
        <v>0</v>
      </c>
      <c r="AD53" s="681"/>
      <c r="AE53" s="687">
        <f>AE12-AE21-AE27-AE34</f>
        <v>0</v>
      </c>
      <c r="AF53" s="681"/>
      <c r="AG53" s="687">
        <f>IFERROR(AE53-AC53,"-")</f>
        <v>0</v>
      </c>
      <c r="AH53" s="688" t="str">
        <f>IFERROR(AE53/AC53,"-")</f>
        <v>-</v>
      </c>
      <c r="AI53" s="687">
        <f>AI12-AI21-AI27-AI34</f>
        <v>0</v>
      </c>
      <c r="AJ53" s="681"/>
      <c r="AK53" s="687">
        <f>AK12-AK21-AK27-AK34</f>
        <v>0</v>
      </c>
      <c r="AL53" s="681"/>
      <c r="AM53" s="687">
        <f>IFERROR(AK53-AI53,"-")</f>
        <v>0</v>
      </c>
      <c r="AN53" s="688" t="str">
        <f>IFERROR(AK53/AI53,"-")</f>
        <v>-</v>
      </c>
      <c r="AO53" s="687">
        <f>AU53+BA53+BG53</f>
        <v>0</v>
      </c>
      <c r="AP53" s="681"/>
      <c r="AQ53" s="687">
        <f>AW53+BC53+BI53</f>
        <v>0</v>
      </c>
      <c r="AR53" s="681"/>
      <c r="AS53" s="687">
        <f>IFERROR(AQ53-AO53,"-")</f>
        <v>0</v>
      </c>
      <c r="AT53" s="688" t="str">
        <f>IFERROR(AQ53/AO53,"-")</f>
        <v>-</v>
      </c>
      <c r="AU53" s="687">
        <f>AU12-AU21-AU27-AU34</f>
        <v>0</v>
      </c>
      <c r="AV53" s="681"/>
      <c r="AW53" s="687">
        <f>AW12-AW21-AW27-AW34</f>
        <v>0</v>
      </c>
      <c r="AX53" s="681"/>
      <c r="AY53" s="687">
        <f>IFERROR(AW53-AU53,"-")</f>
        <v>0</v>
      </c>
      <c r="AZ53" s="688" t="str">
        <f>IFERROR(AW53/AU53,"-")</f>
        <v>-</v>
      </c>
      <c r="BA53" s="687">
        <f>BA12-BA21-BA27-BA34</f>
        <v>0</v>
      </c>
      <c r="BB53" s="681"/>
      <c r="BC53" s="687">
        <f>BC12-BC21-BC27-BC34</f>
        <v>0</v>
      </c>
      <c r="BD53" s="681"/>
      <c r="BE53" s="687">
        <f>IFERROR(BC53-BA53,"-")</f>
        <v>0</v>
      </c>
      <c r="BF53" s="688" t="str">
        <f>IFERROR(BC53/BA53,"-")</f>
        <v>-</v>
      </c>
      <c r="BG53" s="687">
        <f>BG12-BG21-BG27-BG34</f>
        <v>0</v>
      </c>
      <c r="BH53" s="681"/>
      <c r="BI53" s="687">
        <f>BI12-BI21-BI27-BI34</f>
        <v>0</v>
      </c>
      <c r="BJ53" s="681"/>
      <c r="BK53" s="687">
        <f>IFERROR(BI53-BG53,"-")</f>
        <v>0</v>
      </c>
      <c r="BL53" s="688" t="str">
        <f>IFERROR(BI53/BG53,"-")</f>
        <v>-</v>
      </c>
      <c r="BM53" s="687">
        <f>BS53+BY53+CE53</f>
        <v>0</v>
      </c>
      <c r="BN53" s="681"/>
      <c r="BO53" s="687">
        <f>BU53+CA53+CG53</f>
        <v>0</v>
      </c>
      <c r="BP53" s="681"/>
      <c r="BQ53" s="687">
        <f>IFERROR(BO53-BM53,"-")</f>
        <v>0</v>
      </c>
      <c r="BR53" s="688" t="str">
        <f>IFERROR(BO53/BM53,"-")</f>
        <v>-</v>
      </c>
      <c r="BS53" s="687">
        <f>BS12-BS21-BS27-BS34</f>
        <v>0</v>
      </c>
      <c r="BT53" s="681"/>
      <c r="BU53" s="687">
        <f>BU12-BU21-BU27-BU34</f>
        <v>0</v>
      </c>
      <c r="BV53" s="681"/>
      <c r="BW53" s="687">
        <f>IFERROR(BU53-BS53,"-")</f>
        <v>0</v>
      </c>
      <c r="BX53" s="688" t="str">
        <f>IFERROR(BU53/BS53,"-")</f>
        <v>-</v>
      </c>
      <c r="BY53" s="687">
        <f>BY12-BY21-BY27-BY34</f>
        <v>0</v>
      </c>
      <c r="BZ53" s="681"/>
      <c r="CA53" s="687">
        <f>CA12-CA21-CA27-CA34</f>
        <v>0</v>
      </c>
      <c r="CB53" s="681"/>
      <c r="CC53" s="687">
        <f>IFERROR(CA53-BY53,"-")</f>
        <v>0</v>
      </c>
      <c r="CD53" s="688" t="str">
        <f>IFERROR(CA53/BY53,"-")</f>
        <v>-</v>
      </c>
      <c r="CE53" s="687">
        <f>CE12-CE21-CE27-CE34</f>
        <v>0</v>
      </c>
      <c r="CF53" s="681"/>
      <c r="CG53" s="687">
        <f>CG12-CG21-CG27-CG34</f>
        <v>0</v>
      </c>
      <c r="CH53" s="681"/>
      <c r="CI53" s="687">
        <f>IFERROR(CG53-CE53,"-")</f>
        <v>0</v>
      </c>
      <c r="CJ53" s="688" t="str">
        <f>IFERROR(CG53/CE53,"-")</f>
        <v>-</v>
      </c>
      <c r="CK53" s="687">
        <f>CQ53+CW53+DC53</f>
        <v>0</v>
      </c>
      <c r="CL53" s="681"/>
      <c r="CM53" s="687">
        <f>CS53+CY53+DE53</f>
        <v>0</v>
      </c>
      <c r="CN53" s="681"/>
      <c r="CO53" s="687">
        <f>IFERROR(CM53-CK53,"-")</f>
        <v>0</v>
      </c>
      <c r="CP53" s="688" t="str">
        <f>IFERROR(CM53/CK53,"-")</f>
        <v>-</v>
      </c>
      <c r="CQ53" s="687">
        <f>CQ12-CQ21-CQ27-CQ34</f>
        <v>0</v>
      </c>
      <c r="CR53" s="681"/>
      <c r="CS53" s="687">
        <f>CS12-CS21-CS27-CS34</f>
        <v>0</v>
      </c>
      <c r="CT53" s="681"/>
      <c r="CU53" s="687">
        <f>IFERROR(CS53-CQ53,"-")</f>
        <v>0</v>
      </c>
      <c r="CV53" s="688" t="str">
        <f>IFERROR(CS53/CQ53,"-")</f>
        <v>-</v>
      </c>
      <c r="CW53" s="687">
        <f>CW12-CW21-CW27-CW34</f>
        <v>0</v>
      </c>
      <c r="CX53" s="681"/>
      <c r="CY53" s="687">
        <f>CY12-CY21-CY27-CY34</f>
        <v>0</v>
      </c>
      <c r="CZ53" s="681"/>
      <c r="DA53" s="687">
        <f>IFERROR(CY53-CW53,"-")</f>
        <v>0</v>
      </c>
      <c r="DB53" s="688" t="str">
        <f>IFERROR(CY53/CW53,"-")</f>
        <v>-</v>
      </c>
      <c r="DC53" s="687">
        <f>DC12-DC21-DC27-DC34</f>
        <v>0</v>
      </c>
      <c r="DD53" s="681"/>
      <c r="DE53" s="687">
        <f>DE12-DE21-DE27-DE34</f>
        <v>0</v>
      </c>
      <c r="DF53" s="681"/>
      <c r="DG53" s="687">
        <f>IFERROR(DE53-DC53,"-")</f>
        <v>0</v>
      </c>
      <c r="DH53" s="688" t="str">
        <f>IFERROR(DE53/DC53,"-")</f>
        <v>-</v>
      </c>
    </row>
    <row r="54" spans="1:112" ht="18.95" customHeight="1" outlineLevel="1">
      <c r="B54" s="65" t="s">
        <v>4040</v>
      </c>
      <c r="C54" s="614"/>
      <c r="D54" s="117" t="s">
        <v>4041</v>
      </c>
      <c r="E54" s="528">
        <v>100330710</v>
      </c>
      <c r="F54" s="528"/>
      <c r="G54" s="529"/>
      <c r="H54" s="530" t="s">
        <v>4042</v>
      </c>
      <c r="I54" s="530"/>
      <c r="J54" s="654" t="s">
        <v>883</v>
      </c>
      <c r="K54" s="687">
        <f>Q54+AO54+BM54+CK54</f>
        <v>-1.1102230246251565E-16</v>
      </c>
      <c r="L54" s="681"/>
      <c r="M54" s="687">
        <f>S54+AQ54+BO54+CM54</f>
        <v>0</v>
      </c>
      <c r="N54" s="681"/>
      <c r="O54" s="687">
        <f>IFERROR(M54-K54,"-")</f>
        <v>1.1102230246251565E-16</v>
      </c>
      <c r="P54" s="688">
        <f>IFERROR(M54/K54,"-")</f>
        <v>0</v>
      </c>
      <c r="Q54" s="687">
        <f>W54+AC54+AI54</f>
        <v>-5.5511151231257827E-17</v>
      </c>
      <c r="R54" s="681"/>
      <c r="S54" s="687">
        <f>Y54+AE54+AK54</f>
        <v>0</v>
      </c>
      <c r="T54" s="681"/>
      <c r="U54" s="687">
        <f>IFERROR(S54-Q54,"-")</f>
        <v>5.5511151231257827E-17</v>
      </c>
      <c r="V54" s="688">
        <f>IFERROR(S54/Q54,"-")</f>
        <v>0</v>
      </c>
      <c r="W54" s="687">
        <f>W13-W22-W28-W36</f>
        <v>0</v>
      </c>
      <c r="X54" s="681"/>
      <c r="Y54" s="687">
        <f>Y13-Y22-Y28-Y36</f>
        <v>0</v>
      </c>
      <c r="Z54" s="681"/>
      <c r="AA54" s="687">
        <f>IFERROR(Y54-W54,"-")</f>
        <v>0</v>
      </c>
      <c r="AB54" s="688" t="str">
        <f>IFERROR(Y54/W54,"-")</f>
        <v>-</v>
      </c>
      <c r="AC54" s="687">
        <f>AC13-AC22-AC28-AC36</f>
        <v>-5.5511151231257827E-17</v>
      </c>
      <c r="AD54" s="681"/>
      <c r="AE54" s="687">
        <f>AE13-AE22-AE28-AE36</f>
        <v>0</v>
      </c>
      <c r="AF54" s="681"/>
      <c r="AG54" s="687">
        <f>IFERROR(AE54-AC54,"-")</f>
        <v>5.5511151231257827E-17</v>
      </c>
      <c r="AH54" s="688">
        <f>IFERROR(AE54/AC54,"-")</f>
        <v>0</v>
      </c>
      <c r="AI54" s="687">
        <f>AI13-AI22-AI28-AI36</f>
        <v>0</v>
      </c>
      <c r="AJ54" s="681"/>
      <c r="AK54" s="687">
        <f>AK13-AK22-AK28-AK36</f>
        <v>0</v>
      </c>
      <c r="AL54" s="681"/>
      <c r="AM54" s="687">
        <f>IFERROR(AK54-AI54,"-")</f>
        <v>0</v>
      </c>
      <c r="AN54" s="688" t="str">
        <f>IFERROR(AK54/AI54,"-")</f>
        <v>-</v>
      </c>
      <c r="AO54" s="687">
        <f>AU54+BA54+BG54</f>
        <v>-5.5511151231257827E-17</v>
      </c>
      <c r="AP54" s="681"/>
      <c r="AQ54" s="687">
        <f>AW54+BC54+BI54</f>
        <v>0</v>
      </c>
      <c r="AR54" s="681"/>
      <c r="AS54" s="687">
        <f>IFERROR(AQ54-AO54,"-")</f>
        <v>5.5511151231257827E-17</v>
      </c>
      <c r="AT54" s="688">
        <f>IFERROR(AQ54/AO54,"-")</f>
        <v>0</v>
      </c>
      <c r="AU54" s="687">
        <f>AU13-AU22-AU28-AU36</f>
        <v>0</v>
      </c>
      <c r="AV54" s="681"/>
      <c r="AW54" s="687">
        <f>AW13-AW22-AW28-AW36</f>
        <v>0</v>
      </c>
      <c r="AX54" s="681"/>
      <c r="AY54" s="687">
        <f>IFERROR(AW54-AU54,"-")</f>
        <v>0</v>
      </c>
      <c r="AZ54" s="688" t="str">
        <f>IFERROR(AW54/AU54,"-")</f>
        <v>-</v>
      </c>
      <c r="BA54" s="687">
        <f>BA13-BA22-BA28-BA36</f>
        <v>0</v>
      </c>
      <c r="BB54" s="681"/>
      <c r="BC54" s="687">
        <f>BC13-BC22-BC28-BC36</f>
        <v>0</v>
      </c>
      <c r="BD54" s="681"/>
      <c r="BE54" s="687">
        <f>IFERROR(BC54-BA54,"-")</f>
        <v>0</v>
      </c>
      <c r="BF54" s="688" t="str">
        <f>IFERROR(BC54/BA54,"-")</f>
        <v>-</v>
      </c>
      <c r="BG54" s="687">
        <f>BG13-BG22-BG28-BG36</f>
        <v>-5.5511151231257827E-17</v>
      </c>
      <c r="BH54" s="681"/>
      <c r="BI54" s="687">
        <f>BI13-BI22-BI28-BI36</f>
        <v>0</v>
      </c>
      <c r="BJ54" s="681"/>
      <c r="BK54" s="687">
        <f>IFERROR(BI54-BG54,"-")</f>
        <v>5.5511151231257827E-17</v>
      </c>
      <c r="BL54" s="688">
        <f>IFERROR(BI54/BG54,"-")</f>
        <v>0</v>
      </c>
      <c r="BM54" s="687">
        <f>BS54+BY54+CE54</f>
        <v>5.5511151231257827E-17</v>
      </c>
      <c r="BN54" s="681"/>
      <c r="BO54" s="687">
        <f>BU54+CA54+CG54</f>
        <v>0</v>
      </c>
      <c r="BP54" s="681"/>
      <c r="BQ54" s="687">
        <f>IFERROR(BO54-BM54,"-")</f>
        <v>-5.5511151231257827E-17</v>
      </c>
      <c r="BR54" s="688">
        <f>IFERROR(BO54/BM54,"-")</f>
        <v>0</v>
      </c>
      <c r="BS54" s="687">
        <f>BS13-BS22-BS28-BS36</f>
        <v>0</v>
      </c>
      <c r="BT54" s="681"/>
      <c r="BU54" s="687">
        <f>BU13-BU22-BU28-BU36</f>
        <v>0</v>
      </c>
      <c r="BV54" s="681"/>
      <c r="BW54" s="687">
        <f>IFERROR(BU54-BS54,"-")</f>
        <v>0</v>
      </c>
      <c r="BX54" s="688" t="str">
        <f>IFERROR(BU54/BS54,"-")</f>
        <v>-</v>
      </c>
      <c r="BY54" s="687">
        <f>BY13-BY22-BY28-BY36</f>
        <v>5.5511151231257827E-17</v>
      </c>
      <c r="BZ54" s="681"/>
      <c r="CA54" s="687">
        <f>CA13-CA22-CA28-CA36</f>
        <v>0</v>
      </c>
      <c r="CB54" s="681"/>
      <c r="CC54" s="687">
        <f>IFERROR(CA54-BY54,"-")</f>
        <v>-5.5511151231257827E-17</v>
      </c>
      <c r="CD54" s="688">
        <f>IFERROR(CA54/BY54,"-")</f>
        <v>0</v>
      </c>
      <c r="CE54" s="687">
        <f>CE13-CE22-CE28-CE36</f>
        <v>0</v>
      </c>
      <c r="CF54" s="681"/>
      <c r="CG54" s="687">
        <f>CG13-CG22-CG28-CG36</f>
        <v>0</v>
      </c>
      <c r="CH54" s="681"/>
      <c r="CI54" s="687">
        <f>IFERROR(CG54-CE54,"-")</f>
        <v>0</v>
      </c>
      <c r="CJ54" s="688" t="str">
        <f>IFERROR(CG54/CE54,"-")</f>
        <v>-</v>
      </c>
      <c r="CK54" s="687">
        <f>CQ54+CW54+DC54</f>
        <v>-5.5511151231257827E-17</v>
      </c>
      <c r="CL54" s="681"/>
      <c r="CM54" s="687">
        <f>CS54+CY54+DE54</f>
        <v>0</v>
      </c>
      <c r="CN54" s="681"/>
      <c r="CO54" s="687">
        <f>IFERROR(CM54-CK54,"-")</f>
        <v>5.5511151231257827E-17</v>
      </c>
      <c r="CP54" s="688">
        <f>IFERROR(CM54/CK54,"-")</f>
        <v>0</v>
      </c>
      <c r="CQ54" s="687">
        <f>CQ13-CQ22-CQ28-CQ36</f>
        <v>0</v>
      </c>
      <c r="CR54" s="681"/>
      <c r="CS54" s="687">
        <f>CS13-CS22-CS28-CS36</f>
        <v>0</v>
      </c>
      <c r="CT54" s="681"/>
      <c r="CU54" s="687">
        <f>IFERROR(CS54-CQ54,"-")</f>
        <v>0</v>
      </c>
      <c r="CV54" s="688" t="str">
        <f>IFERROR(CS54/CQ54,"-")</f>
        <v>-</v>
      </c>
      <c r="CW54" s="687">
        <f>CW13-CW22-CW28-CW36</f>
        <v>-5.5511151231257827E-17</v>
      </c>
      <c r="CX54" s="681"/>
      <c r="CY54" s="687">
        <f>CY13-CY22-CY28-CY36</f>
        <v>0</v>
      </c>
      <c r="CZ54" s="681"/>
      <c r="DA54" s="687">
        <f>IFERROR(CY54-CW54,"-")</f>
        <v>5.5511151231257827E-17</v>
      </c>
      <c r="DB54" s="688">
        <f>IFERROR(CY54/CW54,"-")</f>
        <v>0</v>
      </c>
      <c r="DC54" s="687">
        <f>DC13-DC22-DC28-DC36</f>
        <v>0</v>
      </c>
      <c r="DD54" s="681"/>
      <c r="DE54" s="687">
        <f>DE13-DE22-DE28-DE36</f>
        <v>0</v>
      </c>
      <c r="DF54" s="681"/>
      <c r="DG54" s="687">
        <f>IFERROR(DE54-DC54,"-")</f>
        <v>0</v>
      </c>
      <c r="DH54" s="688" t="str">
        <f>IFERROR(DE54/DC54,"-")</f>
        <v>-</v>
      </c>
    </row>
    <row r="55" spans="1:112" ht="18.95" customHeight="1" outlineLevel="1">
      <c r="B55" s="65" t="s">
        <v>4043</v>
      </c>
      <c r="C55" s="614"/>
      <c r="D55" s="117" t="s">
        <v>4044</v>
      </c>
      <c r="E55" s="528">
        <v>100330711</v>
      </c>
      <c r="F55" s="528"/>
      <c r="G55" s="529"/>
      <c r="H55" s="530" t="s">
        <v>4045</v>
      </c>
      <c r="I55" s="530"/>
      <c r="J55" s="654" t="s">
        <v>883</v>
      </c>
      <c r="K55" s="687">
        <f>Q55+AO55+BM55+CK55</f>
        <v>-8.8817841970012523E-16</v>
      </c>
      <c r="L55" s="681"/>
      <c r="M55" s="687">
        <f>S55+AQ55+BO55+CM55</f>
        <v>0</v>
      </c>
      <c r="N55" s="681"/>
      <c r="O55" s="687">
        <f>IFERROR(M55-K55,"-")</f>
        <v>8.8817841970012523E-16</v>
      </c>
      <c r="P55" s="688">
        <f>IFERROR(M55/K55,"-")</f>
        <v>0</v>
      </c>
      <c r="Q55" s="687">
        <f>W55+AC55+AI55</f>
        <v>-1.7763568394002505E-15</v>
      </c>
      <c r="R55" s="681"/>
      <c r="S55" s="687">
        <f>Y55+AE55+AK55</f>
        <v>0</v>
      </c>
      <c r="T55" s="681"/>
      <c r="U55" s="687">
        <f>IFERROR(S55-Q55,"-")</f>
        <v>1.7763568394002505E-15</v>
      </c>
      <c r="V55" s="688">
        <f>IFERROR(S55/Q55,"-")</f>
        <v>0</v>
      </c>
      <c r="W55" s="687">
        <f>W14-W23-W29-W38</f>
        <v>-8.8817841970012523E-16</v>
      </c>
      <c r="X55" s="681"/>
      <c r="Y55" s="687">
        <f>Y14-Y23-Y29-Y38</f>
        <v>0</v>
      </c>
      <c r="Z55" s="681"/>
      <c r="AA55" s="687">
        <f>IFERROR(Y55-W55,"-")</f>
        <v>8.8817841970012523E-16</v>
      </c>
      <c r="AB55" s="688">
        <f>IFERROR(Y55/W55,"-")</f>
        <v>0</v>
      </c>
      <c r="AC55" s="687">
        <f>AC14-AC23-AC29-AC38</f>
        <v>0</v>
      </c>
      <c r="AD55" s="681"/>
      <c r="AE55" s="687">
        <f>AE14-AE23-AE29-AE38</f>
        <v>0</v>
      </c>
      <c r="AF55" s="681"/>
      <c r="AG55" s="687">
        <f>IFERROR(AE55-AC55,"-")</f>
        <v>0</v>
      </c>
      <c r="AH55" s="688" t="str">
        <f>IFERROR(AE55/AC55,"-")</f>
        <v>-</v>
      </c>
      <c r="AI55" s="687">
        <f>AI14-AI23-AI29-AI38</f>
        <v>-8.8817841970012523E-16</v>
      </c>
      <c r="AJ55" s="681"/>
      <c r="AK55" s="687">
        <f>AK14-AK23-AK29-AK38</f>
        <v>0</v>
      </c>
      <c r="AL55" s="681"/>
      <c r="AM55" s="687">
        <f>IFERROR(AK55-AI55,"-")</f>
        <v>8.8817841970012523E-16</v>
      </c>
      <c r="AN55" s="688">
        <f>IFERROR(AK55/AI55,"-")</f>
        <v>0</v>
      </c>
      <c r="AO55" s="687">
        <f>AU55+BA55+BG55</f>
        <v>4.4408920985006262E-16</v>
      </c>
      <c r="AP55" s="681"/>
      <c r="AQ55" s="687">
        <f>AW55+BC55+BI55</f>
        <v>0</v>
      </c>
      <c r="AR55" s="681"/>
      <c r="AS55" s="687">
        <f>IFERROR(AQ55-AO55,"-")</f>
        <v>-4.4408920985006262E-16</v>
      </c>
      <c r="AT55" s="688">
        <f>IFERROR(AQ55/AO55,"-")</f>
        <v>0</v>
      </c>
      <c r="AU55" s="687">
        <f>AU14-AU23-AU29-AU38</f>
        <v>-4.4408920985006262E-16</v>
      </c>
      <c r="AV55" s="681"/>
      <c r="AW55" s="687">
        <f>AW14-AW23-AW29-AW38</f>
        <v>0</v>
      </c>
      <c r="AX55" s="681"/>
      <c r="AY55" s="687">
        <f>IFERROR(AW55-AU55,"-")</f>
        <v>4.4408920985006262E-16</v>
      </c>
      <c r="AZ55" s="688">
        <f>IFERROR(AW55/AU55,"-")</f>
        <v>0</v>
      </c>
      <c r="BA55" s="687">
        <f>BA14-BA23-BA29-BA38</f>
        <v>4.4408920985006262E-16</v>
      </c>
      <c r="BB55" s="681"/>
      <c r="BC55" s="687">
        <f>BC14-BC23-BC29-BC38</f>
        <v>0</v>
      </c>
      <c r="BD55" s="681"/>
      <c r="BE55" s="687">
        <f>IFERROR(BC55-BA55,"-")</f>
        <v>-4.4408920985006262E-16</v>
      </c>
      <c r="BF55" s="688">
        <f>IFERROR(BC55/BA55,"-")</f>
        <v>0</v>
      </c>
      <c r="BG55" s="687">
        <f>BG14-BG23-BG29-BG38</f>
        <v>4.4408920985006262E-16</v>
      </c>
      <c r="BH55" s="681"/>
      <c r="BI55" s="687">
        <f>BI14-BI23-BI29-BI38</f>
        <v>0</v>
      </c>
      <c r="BJ55" s="681"/>
      <c r="BK55" s="687">
        <f>IFERROR(BI55-BG55,"-")</f>
        <v>-4.4408920985006262E-16</v>
      </c>
      <c r="BL55" s="688">
        <f>IFERROR(BI55/BG55,"-")</f>
        <v>0</v>
      </c>
      <c r="BM55" s="687">
        <f>BS55+BY55+CE55</f>
        <v>4.4408920985006262E-16</v>
      </c>
      <c r="BN55" s="681"/>
      <c r="BO55" s="687">
        <f>BU55+CA55+CG55</f>
        <v>0</v>
      </c>
      <c r="BP55" s="681"/>
      <c r="BQ55" s="687">
        <f>IFERROR(BO55-BM55,"-")</f>
        <v>-4.4408920985006262E-16</v>
      </c>
      <c r="BR55" s="688">
        <f>IFERROR(BO55/BM55,"-")</f>
        <v>0</v>
      </c>
      <c r="BS55" s="687">
        <f>BS14-BS23-BS29-BS38</f>
        <v>-4.4408920985006262E-16</v>
      </c>
      <c r="BT55" s="681"/>
      <c r="BU55" s="687">
        <f>BU14-BU23-BU29-BU38</f>
        <v>0</v>
      </c>
      <c r="BV55" s="681"/>
      <c r="BW55" s="687">
        <f>IFERROR(BU55-BS55,"-")</f>
        <v>4.4408920985006262E-16</v>
      </c>
      <c r="BX55" s="688">
        <f>IFERROR(BU55/BS55,"-")</f>
        <v>0</v>
      </c>
      <c r="BY55" s="687">
        <f>BY14-BY23-BY29-BY38</f>
        <v>0</v>
      </c>
      <c r="BZ55" s="681"/>
      <c r="CA55" s="687">
        <f>CA14-CA23-CA29-CA38</f>
        <v>0</v>
      </c>
      <c r="CB55" s="681"/>
      <c r="CC55" s="687">
        <f>IFERROR(CA55-BY55,"-")</f>
        <v>0</v>
      </c>
      <c r="CD55" s="688" t="str">
        <f>IFERROR(CA55/BY55,"-")</f>
        <v>-</v>
      </c>
      <c r="CE55" s="687">
        <f>CE14-CE23-CE29-CE38</f>
        <v>8.8817841970012523E-16</v>
      </c>
      <c r="CF55" s="681"/>
      <c r="CG55" s="687">
        <f>CG14-CG23-CG29-CG38</f>
        <v>0</v>
      </c>
      <c r="CH55" s="681"/>
      <c r="CI55" s="687">
        <f>IFERROR(CG55-CE55,"-")</f>
        <v>-8.8817841970012523E-16</v>
      </c>
      <c r="CJ55" s="688">
        <f>IFERROR(CG55/CE55,"-")</f>
        <v>0</v>
      </c>
      <c r="CK55" s="687">
        <f>CQ55+CW55+DC55</f>
        <v>0</v>
      </c>
      <c r="CL55" s="681"/>
      <c r="CM55" s="687">
        <f>CS55+CY55+DE55</f>
        <v>0</v>
      </c>
      <c r="CN55" s="681"/>
      <c r="CO55" s="687">
        <f>IFERROR(CM55-CK55,"-")</f>
        <v>0</v>
      </c>
      <c r="CP55" s="688" t="str">
        <f>IFERROR(CM55/CK55,"-")</f>
        <v>-</v>
      </c>
      <c r="CQ55" s="687">
        <f>CQ14-CQ23-CQ29-CQ38</f>
        <v>0</v>
      </c>
      <c r="CR55" s="681"/>
      <c r="CS55" s="687">
        <f>CS14-CS23-CS29-CS38</f>
        <v>0</v>
      </c>
      <c r="CT55" s="681"/>
      <c r="CU55" s="687">
        <f>IFERROR(CS55-CQ55,"-")</f>
        <v>0</v>
      </c>
      <c r="CV55" s="688" t="str">
        <f>IFERROR(CS55/CQ55,"-")</f>
        <v>-</v>
      </c>
      <c r="CW55" s="687">
        <f>CW14-CW23-CW29-CW38</f>
        <v>0</v>
      </c>
      <c r="CX55" s="681"/>
      <c r="CY55" s="687">
        <f>CY14-CY23-CY29-CY38</f>
        <v>0</v>
      </c>
      <c r="CZ55" s="681"/>
      <c r="DA55" s="687">
        <f>IFERROR(CY55-CW55,"-")</f>
        <v>0</v>
      </c>
      <c r="DB55" s="688" t="str">
        <f>IFERROR(CY55/CW55,"-")</f>
        <v>-</v>
      </c>
      <c r="DC55" s="687">
        <f>DC14-DC23-DC29-DC38</f>
        <v>0</v>
      </c>
      <c r="DD55" s="681"/>
      <c r="DE55" s="687">
        <f>DE14-DE23-DE29-DE38</f>
        <v>0</v>
      </c>
      <c r="DF55" s="681"/>
      <c r="DG55" s="687">
        <f>IFERROR(DE55-DC55,"-")</f>
        <v>0</v>
      </c>
      <c r="DH55" s="688" t="str">
        <f>IFERROR(DE55/DC55,"-")</f>
        <v>-</v>
      </c>
    </row>
    <row r="56" spans="1:112" ht="18.75" customHeight="1" outlineLevel="1">
      <c r="B56" s="65" t="s">
        <v>4046</v>
      </c>
      <c r="C56" s="255"/>
      <c r="D56" s="256" t="s">
        <v>4047</v>
      </c>
      <c r="E56" s="528">
        <v>100333690</v>
      </c>
      <c r="F56" s="528"/>
      <c r="G56" s="529"/>
      <c r="H56" s="530" t="s">
        <v>4048</v>
      </c>
      <c r="I56" s="530"/>
      <c r="J56" s="665" t="s">
        <v>883</v>
      </c>
      <c r="K56" s="687">
        <f>Q56+AO56+BM56+CK56</f>
        <v>0</v>
      </c>
      <c r="L56" s="681"/>
      <c r="M56" s="687">
        <f>S56+AQ56+BO56+CM56</f>
        <v>0</v>
      </c>
      <c r="N56" s="681"/>
      <c r="O56" s="687">
        <f>IFERROR(M56-K56,"-")</f>
        <v>0</v>
      </c>
      <c r="P56" s="688" t="str">
        <f>IFERROR(M56/K56,"-")</f>
        <v>-</v>
      </c>
      <c r="Q56" s="687">
        <f>W56+AC56+AI56</f>
        <v>0</v>
      </c>
      <c r="R56" s="681"/>
      <c r="S56" s="687">
        <f>Y56+AE56+AK56</f>
        <v>0</v>
      </c>
      <c r="T56" s="681"/>
      <c r="U56" s="687">
        <f>IFERROR(S56-Q56,"-")</f>
        <v>0</v>
      </c>
      <c r="V56" s="688" t="str">
        <f>IFERROR(S56/Q56,"-")</f>
        <v>-</v>
      </c>
      <c r="W56" s="687">
        <f>W15-W24-W30-W40</f>
        <v>0</v>
      </c>
      <c r="X56" s="681"/>
      <c r="Y56" s="687">
        <f>Y15-Y24-Y30-Y40</f>
        <v>0</v>
      </c>
      <c r="Z56" s="681"/>
      <c r="AA56" s="687">
        <f>IFERROR(Y56-W56,"-")</f>
        <v>0</v>
      </c>
      <c r="AB56" s="688" t="str">
        <f>IFERROR(Y56/W56,"-")</f>
        <v>-</v>
      </c>
      <c r="AC56" s="687">
        <f>AC15-AC24-AC30-AC40</f>
        <v>0</v>
      </c>
      <c r="AD56" s="681"/>
      <c r="AE56" s="687">
        <f>AE15-AE24-AE30-AE40</f>
        <v>0</v>
      </c>
      <c r="AF56" s="681"/>
      <c r="AG56" s="687">
        <f>IFERROR(AE56-AC56,"-")</f>
        <v>0</v>
      </c>
      <c r="AH56" s="688" t="str">
        <f>IFERROR(AE56/AC56,"-")</f>
        <v>-</v>
      </c>
      <c r="AI56" s="687">
        <f>AI15-AI24-AI30-AI40</f>
        <v>0</v>
      </c>
      <c r="AJ56" s="681"/>
      <c r="AK56" s="687">
        <f>AK15-AK24-AK30-AK40</f>
        <v>0</v>
      </c>
      <c r="AL56" s="681"/>
      <c r="AM56" s="687">
        <f>IFERROR(AK56-AI56,"-")</f>
        <v>0</v>
      </c>
      <c r="AN56" s="688" t="str">
        <f>IFERROR(AK56/AI56,"-")</f>
        <v>-</v>
      </c>
      <c r="AO56" s="687">
        <f>AU56+BA56+BG56</f>
        <v>0</v>
      </c>
      <c r="AP56" s="681"/>
      <c r="AQ56" s="687">
        <f>AW56+BC56+BI56</f>
        <v>0</v>
      </c>
      <c r="AR56" s="681"/>
      <c r="AS56" s="687">
        <f>IFERROR(AQ56-AO56,"-")</f>
        <v>0</v>
      </c>
      <c r="AT56" s="688" t="str">
        <f>IFERROR(AQ56/AO56,"-")</f>
        <v>-</v>
      </c>
      <c r="AU56" s="687">
        <f>AU15-AU24-AU30-AU40</f>
        <v>0</v>
      </c>
      <c r="AV56" s="681"/>
      <c r="AW56" s="687">
        <f>AW15-AW24-AW30-AW40</f>
        <v>0</v>
      </c>
      <c r="AX56" s="681"/>
      <c r="AY56" s="687">
        <f>IFERROR(AW56-AU56,"-")</f>
        <v>0</v>
      </c>
      <c r="AZ56" s="688" t="str">
        <f>IFERROR(AW56/AU56,"-")</f>
        <v>-</v>
      </c>
      <c r="BA56" s="687">
        <f>BA15-BA24-BA30-BA40</f>
        <v>0</v>
      </c>
      <c r="BB56" s="681"/>
      <c r="BC56" s="687">
        <f>BC15-BC24-BC30-BC40</f>
        <v>0</v>
      </c>
      <c r="BD56" s="681"/>
      <c r="BE56" s="687">
        <f>IFERROR(BC56-BA56,"-")</f>
        <v>0</v>
      </c>
      <c r="BF56" s="688" t="str">
        <f>IFERROR(BC56/BA56,"-")</f>
        <v>-</v>
      </c>
      <c r="BG56" s="687">
        <f>BG15-BG24-BG30-BG40</f>
        <v>0</v>
      </c>
      <c r="BH56" s="681"/>
      <c r="BI56" s="687">
        <f>BI15-BI24-BI30-BI40</f>
        <v>0</v>
      </c>
      <c r="BJ56" s="681"/>
      <c r="BK56" s="687">
        <f>IFERROR(BI56-BG56,"-")</f>
        <v>0</v>
      </c>
      <c r="BL56" s="688" t="str">
        <f>IFERROR(BI56/BG56,"-")</f>
        <v>-</v>
      </c>
      <c r="BM56" s="687">
        <f>BS56+BY56+CE56</f>
        <v>0</v>
      </c>
      <c r="BN56" s="681"/>
      <c r="BO56" s="687">
        <f>BU56+CA56+CG56</f>
        <v>0</v>
      </c>
      <c r="BP56" s="681"/>
      <c r="BQ56" s="687">
        <f>IFERROR(BO56-BM56,"-")</f>
        <v>0</v>
      </c>
      <c r="BR56" s="688" t="str">
        <f>IFERROR(BO56/BM56,"-")</f>
        <v>-</v>
      </c>
      <c r="BS56" s="687">
        <f>BS15-BS24-BS30-BS40</f>
        <v>0</v>
      </c>
      <c r="BT56" s="681"/>
      <c r="BU56" s="687">
        <f>BU15-BU24-BU30-BU40</f>
        <v>0</v>
      </c>
      <c r="BV56" s="681"/>
      <c r="BW56" s="687">
        <f>IFERROR(BU56-BS56,"-")</f>
        <v>0</v>
      </c>
      <c r="BX56" s="688" t="str">
        <f>IFERROR(BU56/BS56,"-")</f>
        <v>-</v>
      </c>
      <c r="BY56" s="687">
        <f>BY15-BY24-BY30-BY40</f>
        <v>0</v>
      </c>
      <c r="BZ56" s="681"/>
      <c r="CA56" s="687">
        <f>CA15-CA24-CA30-CA40</f>
        <v>0</v>
      </c>
      <c r="CB56" s="681"/>
      <c r="CC56" s="687">
        <f>IFERROR(CA56-BY56,"-")</f>
        <v>0</v>
      </c>
      <c r="CD56" s="688" t="str">
        <f>IFERROR(CA56/BY56,"-")</f>
        <v>-</v>
      </c>
      <c r="CE56" s="687">
        <f>CE15-CE24-CE30-CE40</f>
        <v>0</v>
      </c>
      <c r="CF56" s="681"/>
      <c r="CG56" s="687">
        <f>CG15-CG24-CG30-CG40</f>
        <v>0</v>
      </c>
      <c r="CH56" s="681"/>
      <c r="CI56" s="687">
        <f>IFERROR(CG56-CE56,"-")</f>
        <v>0</v>
      </c>
      <c r="CJ56" s="688" t="str">
        <f>IFERROR(CG56/CE56,"-")</f>
        <v>-</v>
      </c>
      <c r="CK56" s="687">
        <f>CQ56+CW56+DC56</f>
        <v>0</v>
      </c>
      <c r="CL56" s="681"/>
      <c r="CM56" s="687">
        <f>CS56+CY56+DE56</f>
        <v>0</v>
      </c>
      <c r="CN56" s="681"/>
      <c r="CO56" s="687">
        <f>IFERROR(CM56-CK56,"-")</f>
        <v>0</v>
      </c>
      <c r="CP56" s="688" t="str">
        <f>IFERROR(CM56/CK56,"-")</f>
        <v>-</v>
      </c>
      <c r="CQ56" s="687">
        <f>CQ15-CQ24-CQ30-CQ40</f>
        <v>0</v>
      </c>
      <c r="CR56" s="681"/>
      <c r="CS56" s="687">
        <f>CS15-CS24-CS30-CS40</f>
        <v>0</v>
      </c>
      <c r="CT56" s="681"/>
      <c r="CU56" s="687">
        <f>IFERROR(CS56-CQ56,"-")</f>
        <v>0</v>
      </c>
      <c r="CV56" s="688" t="str">
        <f>IFERROR(CS56/CQ56,"-")</f>
        <v>-</v>
      </c>
      <c r="CW56" s="687">
        <f>CW15-CW24-CW30-CW40</f>
        <v>0</v>
      </c>
      <c r="CX56" s="681"/>
      <c r="CY56" s="687">
        <f>CY15-CY24-CY30-CY40</f>
        <v>0</v>
      </c>
      <c r="CZ56" s="681"/>
      <c r="DA56" s="687">
        <f>IFERROR(CY56-CW56,"-")</f>
        <v>0</v>
      </c>
      <c r="DB56" s="688" t="str">
        <f>IFERROR(CY56/CW56,"-")</f>
        <v>-</v>
      </c>
      <c r="DC56" s="687">
        <f>DC15-DC24-DC30-DC40</f>
        <v>0</v>
      </c>
      <c r="DD56" s="681"/>
      <c r="DE56" s="687">
        <f>DE15-DE24-DE30-DE40</f>
        <v>0</v>
      </c>
      <c r="DF56" s="681"/>
      <c r="DG56" s="687">
        <f>IFERROR(DE56-DC56,"-")</f>
        <v>0</v>
      </c>
      <c r="DH56" s="688" t="str">
        <f>IFERROR(DE56/DC56,"-")</f>
        <v>-</v>
      </c>
    </row>
    <row r="57" spans="1:112" ht="18.95" customHeight="1">
      <c r="B57" s="65"/>
      <c r="C57" s="257"/>
      <c r="D57" s="380"/>
      <c r="E57" s="380"/>
      <c r="F57" s="380"/>
      <c r="G57" s="380"/>
      <c r="H57" s="380"/>
      <c r="I57" s="380"/>
    </row>
    <row r="58" spans="1:112" ht="18.95" customHeight="1">
      <c r="B58" s="65"/>
      <c r="C58" s="257"/>
      <c r="D58" s="380"/>
      <c r="E58" s="380"/>
      <c r="F58" s="380"/>
      <c r="G58" s="380"/>
      <c r="H58" s="380"/>
      <c r="I58" s="380"/>
    </row>
    <row r="59" spans="1:112">
      <c r="B59" s="83"/>
      <c r="C59" s="135"/>
    </row>
    <row r="60" spans="1:112">
      <c r="B60" s="83"/>
      <c r="C60" s="135"/>
    </row>
  </sheetData>
  <mergeCells count="106">
    <mergeCell ref="DG7:DH7"/>
    <mergeCell ref="AO7:AO8"/>
    <mergeCell ref="BY7:BY8"/>
    <mergeCell ref="AQ7:AQ8"/>
    <mergeCell ref="B6:B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C7:DC8"/>
    <mergeCell ref="C36:C37"/>
    <mergeCell ref="E7:E8"/>
    <mergeCell ref="BV7:BV8"/>
    <mergeCell ref="DD7:DD8"/>
    <mergeCell ref="DF7:DF8"/>
    <mergeCell ref="BG7:BG8"/>
    <mergeCell ref="Q7:Q8"/>
    <mergeCell ref="BS7:BS8"/>
    <mergeCell ref="BU7:BU8"/>
    <mergeCell ref="AR7:AR8"/>
    <mergeCell ref="BE7:BF7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CE7:CE8"/>
    <mergeCell ref="CZ7:CZ8"/>
    <mergeCell ref="C40:C41"/>
    <mergeCell ref="CR7:CR8"/>
    <mergeCell ref="D6:D8"/>
    <mergeCell ref="AU7:AU8"/>
    <mergeCell ref="U7:V7"/>
    <mergeCell ref="CW7:CW8"/>
    <mergeCell ref="E6:I6"/>
    <mergeCell ref="AG7:AH7"/>
    <mergeCell ref="CI7:CJ7"/>
    <mergeCell ref="AS7:AT7"/>
    <mergeCell ref="C32:C33"/>
    <mergeCell ref="J6:J8"/>
    <mergeCell ref="AD7:AD8"/>
    <mergeCell ref="CU7:CV7"/>
    <mergeCell ref="AM7:AN7"/>
    <mergeCell ref="C34:C35"/>
    <mergeCell ref="AY7:AZ7"/>
    <mergeCell ref="BQ7:BR7"/>
    <mergeCell ref="C38:C39"/>
    <mergeCell ref="D40:D41"/>
    <mergeCell ref="CN7:CN8"/>
    <mergeCell ref="AX7:AX8"/>
    <mergeCell ref="CL7:CL8"/>
    <mergeCell ref="CT7:CT8"/>
    <mergeCell ref="CF7:CF8"/>
    <mergeCell ref="Y7:Y8"/>
    <mergeCell ref="AI7:AI8"/>
    <mergeCell ref="CM7:CM8"/>
    <mergeCell ref="CO7:CP7"/>
    <mergeCell ref="AF7:AF8"/>
    <mergeCell ref="AP7:AP8"/>
    <mergeCell ref="BB7:BB8"/>
    <mergeCell ref="BD7:BD8"/>
    <mergeCell ref="AJ7:AJ8"/>
    <mergeCell ref="CK7:CK8"/>
    <mergeCell ref="AL7:AL8"/>
    <mergeCell ref="D38:D39"/>
    <mergeCell ref="AV7:AV8"/>
    <mergeCell ref="D34:D35"/>
    <mergeCell ref="F7:F8"/>
    <mergeCell ref="BH7:BH8"/>
    <mergeCell ref="CG7:CG8"/>
    <mergeCell ref="O7:P7"/>
    <mergeCell ref="BA7:BA8"/>
    <mergeCell ref="BC7:BC8"/>
    <mergeCell ref="D36:D37"/>
    <mergeCell ref="M7:M8"/>
    <mergeCell ref="BO7:BO8"/>
    <mergeCell ref="D32:D33"/>
    <mergeCell ref="BW7:BX7"/>
    <mergeCell ref="AA7:AB7"/>
    <mergeCell ref="CA7:CA8"/>
    <mergeCell ref="CC7:CD7"/>
    <mergeCell ref="T7:T8"/>
    <mergeCell ref="BT7:BT8"/>
    <mergeCell ref="G7:G8"/>
    <mergeCell ref="I7:I8"/>
    <mergeCell ref="BI7:BI8"/>
    <mergeCell ref="S7:S8"/>
    <mergeCell ref="W7:W8"/>
  </mergeCells>
  <conditionalFormatting sqref="O10:O56 P10:P56 U10:U56 V10:V56 AA10:AA56 AB10:AB56 AG10:AG56 AH10:AH56 AM10:AM56 AN10:AN56 AS10:AS56 AT10:AT56 AY10:AY56 AZ10:AZ56 BE10:BE56 BF10:BF56 BK10:BK56 BL10:BL56 BQ10:BQ56 BR10:BR56 BW10:BW56 BX10:BX56 CC10:CC56 CD10:CD56 CI10:CI56 CJ10:CJ56 CO10:CO56 CP10:CP56 CU10:CU56 CV10:CV56 DA10:DA56 DB10:DB56 DG10:DG56 DH10:DH56">
    <cfRule type="cellIs" dxfId="34" priority="1" operator="equal">
      <formula>0</formula>
    </cfRule>
    <cfRule type="cellIs" dxfId="33" priority="2" operator="lessThan">
      <formula>0</formula>
    </cfRule>
    <cfRule type="cellIs" dxfId="32" priority="3" operator="greaterThan">
      <formula>0</formula>
    </cfRule>
  </conditionalFormatting>
  <conditionalFormatting sqref="L10:L56 N10:N56 R10:R56 T10:T56 X10:X56 Z10:Z56 AD10:AD56 AF10:AF56 AJ10:AJ56 AL10:AL56 AP10:AP56 AR10:AR56 AV10:AV56 AX10:AX56 BB10:BB56 BD10:BD56 BH10:BH56 BJ10:BJ56 BN10:BN56 BP10:BP56 BT10:BT56 BV10:BV56 BZ10:BZ56 CB10:CB56 CF10:CF56 CH10:CH56 CL10:CL56 CN10:CN56 CR10:CR56 CT10:CT56 CX10:CX56 CZ10:CZ56 DD10:DD56 DF10:DF56">
    <cfRule type="cellIs" dxfId="31" priority="4" operator="equal">
      <formula>0</formula>
    </cfRule>
  </conditionalFormatting>
  <pageMargins left="0.7" right="0.7" top="0.75" bottom="0.75" header="0.3" footer="0.3"/>
  <pageSetup paperSize="9" fitToHeight="0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6">
    <tabColor theme="8" tint="0.59999389629810485"/>
    <pageSetUpPr fitToPage="1"/>
  </sheetPr>
  <dimension ref="A1:DH40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Row="1" outlineLevelCol="1"/>
  <cols>
    <col min="1" max="1" width="16.7109375" style="323" hidden="1" customWidth="1" outlineLevel="1"/>
    <col min="2" max="2" width="46.42578125" style="323" hidden="1" customWidth="1" outlineLevel="1"/>
    <col min="3" max="3" width="12.140625" style="84" bestFit="1" customWidth="1" collapsed="1"/>
    <col min="4" max="4" width="59.140625" style="323" customWidth="1"/>
    <col min="5" max="9" width="24.42578125" style="323" customWidth="1" outlineLevel="1"/>
    <col min="10" max="10" width="12.85546875" style="391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15" customHeight="1"/>
    <row r="2" spans="1:112" ht="15" customHeight="1"/>
    <row r="3" spans="1:112" ht="21.75" customHeight="1"/>
    <row r="4" spans="1:112" ht="17.25" customHeight="1"/>
    <row r="5" spans="1:112" s="325" customFormat="1" ht="21.75" customHeight="1">
      <c r="C5" s="258" t="s">
        <v>4049</v>
      </c>
      <c r="J5" s="259"/>
    </row>
    <row r="6" spans="1:112" ht="20.100000000000001" customHeight="1">
      <c r="B6" s="792" t="s">
        <v>1868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A8" s="323">
        <v>1</v>
      </c>
      <c r="B8" s="795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645"/>
      <c r="D9" s="644"/>
      <c r="E9" s="391"/>
      <c r="F9" s="391"/>
      <c r="G9" s="391"/>
      <c r="H9" s="391"/>
      <c r="I9" s="391"/>
      <c r="J9" s="381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s="325" customFormat="1">
      <c r="A10" s="325">
        <v>100330000</v>
      </c>
      <c r="B10" s="1" t="s">
        <v>4050</v>
      </c>
      <c r="C10" s="25">
        <v>1</v>
      </c>
      <c r="D10" s="200" t="s">
        <v>4051</v>
      </c>
      <c r="E10" s="528" t="s">
        <v>3370</v>
      </c>
      <c r="F10" s="528"/>
      <c r="G10" s="529"/>
      <c r="H10" s="530" t="s">
        <v>3371</v>
      </c>
      <c r="I10" s="530"/>
      <c r="J10" s="381" t="s">
        <v>883</v>
      </c>
      <c r="K10" s="687">
        <f t="shared" ref="K10:K21" si="0">Q10+AO10+BM10+CK10</f>
        <v>0</v>
      </c>
      <c r="L10" s="681"/>
      <c r="M10" s="687">
        <f t="shared" ref="M10:M21" si="1">S10+AQ10+BO10+CM10</f>
        <v>0</v>
      </c>
      <c r="N10" s="681"/>
      <c r="O10" s="687">
        <f t="shared" ref="O10:O21" si="2">IFERROR(M10-K10,"-")</f>
        <v>0</v>
      </c>
      <c r="P10" s="688" t="str">
        <f t="shared" ref="P10:P21" si="3">IFERROR(M10/K10,"-")</f>
        <v>-</v>
      </c>
      <c r="Q10" s="687">
        <f t="shared" ref="Q10:Q21" si="4">W10+AC10+AI10</f>
        <v>0</v>
      </c>
      <c r="R10" s="681"/>
      <c r="S10" s="687">
        <f t="shared" ref="S10:S21" si="5">Y10+AE10+AK10</f>
        <v>0</v>
      </c>
      <c r="T10" s="681"/>
      <c r="U10" s="687">
        <f t="shared" ref="U10:U21" si="6">IFERROR(S10-Q10,"-")</f>
        <v>0</v>
      </c>
      <c r="V10" s="688" t="str">
        <f t="shared" ref="V10:V21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21" si="8">IFERROR(Y10-W10,"-")</f>
        <v>0</v>
      </c>
      <c r="AB10" s="688" t="str">
        <f t="shared" ref="AB10:AB21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21" si="10">IFERROR(AE10-AC10,"-")</f>
        <v>0</v>
      </c>
      <c r="AH10" s="688" t="str">
        <f t="shared" ref="AH10:AH21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21" si="12">IFERROR(AK10-AI10,"-")</f>
        <v>0</v>
      </c>
      <c r="AN10" s="688" t="str">
        <f t="shared" ref="AN10:AN21" si="13">IFERROR(AK10/AI10,"-")</f>
        <v>-</v>
      </c>
      <c r="AO10" s="687">
        <f t="shared" ref="AO10:AO21" si="14">AU10+BA10+BG10</f>
        <v>0</v>
      </c>
      <c r="AP10" s="681"/>
      <c r="AQ10" s="687">
        <f t="shared" ref="AQ10:AQ21" si="15">AW10+BC10+BI10</f>
        <v>0</v>
      </c>
      <c r="AR10" s="681"/>
      <c r="AS10" s="687">
        <f t="shared" ref="AS10:AS21" si="16">IFERROR(AQ10-AO10,"-")</f>
        <v>0</v>
      </c>
      <c r="AT10" s="688" t="str">
        <f t="shared" ref="AT10:AT21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21" si="18">IFERROR(AW10-AU10,"-")</f>
        <v>0</v>
      </c>
      <c r="AZ10" s="688" t="str">
        <f t="shared" ref="AZ10:AZ21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21" si="20">IFERROR(BC10-BA10,"-")</f>
        <v>0</v>
      </c>
      <c r="BF10" s="688" t="str">
        <f t="shared" ref="BF10:BF21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21" si="22">IFERROR(BI10-BG10,"-")</f>
        <v>0</v>
      </c>
      <c r="BL10" s="688" t="str">
        <f t="shared" ref="BL10:BL21" si="23">IFERROR(BI10/BG10,"-")</f>
        <v>-</v>
      </c>
      <c r="BM10" s="687">
        <f t="shared" ref="BM10:BM21" si="24">BS10+BY10+CE10</f>
        <v>0</v>
      </c>
      <c r="BN10" s="681"/>
      <c r="BO10" s="687">
        <f t="shared" ref="BO10:BO21" si="25">BU10+CA10+CG10</f>
        <v>0</v>
      </c>
      <c r="BP10" s="681"/>
      <c r="BQ10" s="687">
        <f t="shared" ref="BQ10:BQ21" si="26">IFERROR(BO10-BM10,"-")</f>
        <v>0</v>
      </c>
      <c r="BR10" s="688" t="str">
        <f t="shared" ref="BR10:BR21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21" si="28">IFERROR(BU10-BS10,"-")</f>
        <v>0</v>
      </c>
      <c r="BX10" s="688" t="str">
        <f t="shared" ref="BX10:BX21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21" si="30">IFERROR(CA10-BY10,"-")</f>
        <v>0</v>
      </c>
      <c r="CD10" s="688" t="str">
        <f t="shared" ref="CD10:CD21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21" si="32">IFERROR(CG10-CE10,"-")</f>
        <v>0</v>
      </c>
      <c r="CJ10" s="688" t="str">
        <f t="shared" ref="CJ10:CJ21" si="33">IFERROR(CG10/CE10,"-")</f>
        <v>-</v>
      </c>
      <c r="CK10" s="687">
        <f t="shared" ref="CK10:CK21" si="34">CQ10+CW10+DC10</f>
        <v>0</v>
      </c>
      <c r="CL10" s="681"/>
      <c r="CM10" s="687">
        <f t="shared" ref="CM10:CM21" si="35">CS10+CY10+DE10</f>
        <v>0</v>
      </c>
      <c r="CN10" s="681"/>
      <c r="CO10" s="687">
        <f t="shared" ref="CO10:CO21" si="36">IFERROR(CM10-CK10,"-")</f>
        <v>0</v>
      </c>
      <c r="CP10" s="688" t="str">
        <f t="shared" ref="CP10:CP21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21" si="38">IFERROR(CS10-CQ10,"-")</f>
        <v>0</v>
      </c>
      <c r="CV10" s="688" t="str">
        <f t="shared" ref="CV10:CV21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21" si="40">IFERROR(CY10-CW10,"-")</f>
        <v>0</v>
      </c>
      <c r="DB10" s="688" t="str">
        <f t="shared" ref="DB10:DB21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21" si="42">IFERROR(DE10-DC10,"-")</f>
        <v>0</v>
      </c>
      <c r="DH10" s="688" t="str">
        <f t="shared" ref="DH10:DH21" si="43">IFERROR(DE10/DC10,"-")</f>
        <v>-</v>
      </c>
    </row>
    <row r="11" spans="1:112" ht="57" customHeight="1">
      <c r="A11" s="323">
        <v>100330735</v>
      </c>
      <c r="B11" s="260" t="s">
        <v>4052</v>
      </c>
      <c r="C11" s="650" t="s">
        <v>112</v>
      </c>
      <c r="D11" s="612" t="s">
        <v>4053</v>
      </c>
      <c r="E11" s="528">
        <v>100330735</v>
      </c>
      <c r="F11" s="528"/>
      <c r="G11" s="529"/>
      <c r="H11" s="530"/>
      <c r="I11" s="530"/>
      <c r="J11" s="381" t="s">
        <v>883</v>
      </c>
      <c r="K11" s="687">
        <f t="shared" si="0"/>
        <v>1028.8</v>
      </c>
      <c r="L11" s="681"/>
      <c r="M11" s="687">
        <f t="shared" si="1"/>
        <v>0</v>
      </c>
      <c r="N11" s="681"/>
      <c r="O11" s="687">
        <f t="shared" si="2"/>
        <v>-1028.8</v>
      </c>
      <c r="P11" s="688">
        <f t="shared" si="3"/>
        <v>0</v>
      </c>
      <c r="Q11" s="687">
        <f t="shared" si="4"/>
        <v>253.20000000000002</v>
      </c>
      <c r="R11" s="681"/>
      <c r="S11" s="687">
        <f t="shared" si="5"/>
        <v>0</v>
      </c>
      <c r="T11" s="681"/>
      <c r="U11" s="687">
        <f t="shared" si="6"/>
        <v>-253.20000000000002</v>
      </c>
      <c r="V11" s="688">
        <f t="shared" si="7"/>
        <v>0</v>
      </c>
      <c r="W11" s="683">
        <v>93.9</v>
      </c>
      <c r="X11" s="681"/>
      <c r="Y11" s="681"/>
      <c r="Z11" s="681"/>
      <c r="AA11" s="687">
        <f t="shared" si="8"/>
        <v>-93.9</v>
      </c>
      <c r="AB11" s="688">
        <f t="shared" si="9"/>
        <v>0</v>
      </c>
      <c r="AC11" s="683">
        <v>84.4</v>
      </c>
      <c r="AD11" s="681"/>
      <c r="AE11" s="681"/>
      <c r="AF11" s="681"/>
      <c r="AG11" s="687">
        <f t="shared" si="10"/>
        <v>-84.4</v>
      </c>
      <c r="AH11" s="688">
        <f t="shared" si="11"/>
        <v>0</v>
      </c>
      <c r="AI11" s="683">
        <v>74.900000000000006</v>
      </c>
      <c r="AJ11" s="681"/>
      <c r="AK11" s="681"/>
      <c r="AL11" s="681"/>
      <c r="AM11" s="687">
        <f t="shared" si="12"/>
        <v>-74.900000000000006</v>
      </c>
      <c r="AN11" s="688">
        <f t="shared" si="13"/>
        <v>0</v>
      </c>
      <c r="AO11" s="687">
        <f t="shared" si="14"/>
        <v>262</v>
      </c>
      <c r="AP11" s="681"/>
      <c r="AQ11" s="687">
        <f t="shared" si="15"/>
        <v>0</v>
      </c>
      <c r="AR11" s="681"/>
      <c r="AS11" s="687">
        <f t="shared" si="16"/>
        <v>-262</v>
      </c>
      <c r="AT11" s="688">
        <f t="shared" si="17"/>
        <v>0</v>
      </c>
      <c r="AU11" s="683">
        <v>80.7</v>
      </c>
      <c r="AV11" s="681"/>
      <c r="AW11" s="681"/>
      <c r="AX11" s="681"/>
      <c r="AY11" s="687">
        <f t="shared" si="18"/>
        <v>-80.7</v>
      </c>
      <c r="AZ11" s="688">
        <f t="shared" si="19"/>
        <v>0</v>
      </c>
      <c r="BA11" s="683">
        <v>92.2</v>
      </c>
      <c r="BB11" s="681"/>
      <c r="BC11" s="681"/>
      <c r="BD11" s="681"/>
      <c r="BE11" s="687">
        <f t="shared" si="20"/>
        <v>-92.2</v>
      </c>
      <c r="BF11" s="688">
        <f t="shared" si="21"/>
        <v>0</v>
      </c>
      <c r="BG11" s="683">
        <v>89.1</v>
      </c>
      <c r="BH11" s="681"/>
      <c r="BI11" s="681"/>
      <c r="BJ11" s="681"/>
      <c r="BK11" s="687">
        <f t="shared" si="22"/>
        <v>-89.1</v>
      </c>
      <c r="BL11" s="688">
        <f t="shared" si="23"/>
        <v>0</v>
      </c>
      <c r="BM11" s="687">
        <f t="shared" si="24"/>
        <v>247.79999999999998</v>
      </c>
      <c r="BN11" s="681"/>
      <c r="BO11" s="687">
        <f t="shared" si="25"/>
        <v>0</v>
      </c>
      <c r="BP11" s="681"/>
      <c r="BQ11" s="687">
        <f t="shared" si="26"/>
        <v>-247.79999999999998</v>
      </c>
      <c r="BR11" s="688">
        <f t="shared" si="27"/>
        <v>0</v>
      </c>
      <c r="BS11" s="683">
        <v>91.7</v>
      </c>
      <c r="BT11" s="681"/>
      <c r="BU11" s="681"/>
      <c r="BV11" s="681"/>
      <c r="BW11" s="687">
        <f t="shared" si="28"/>
        <v>-91.7</v>
      </c>
      <c r="BX11" s="688">
        <f t="shared" si="29"/>
        <v>0</v>
      </c>
      <c r="BY11" s="683">
        <v>91.5</v>
      </c>
      <c r="BZ11" s="681"/>
      <c r="CA11" s="681"/>
      <c r="CB11" s="681"/>
      <c r="CC11" s="687">
        <f t="shared" si="30"/>
        <v>-91.5</v>
      </c>
      <c r="CD11" s="688">
        <f t="shared" si="31"/>
        <v>0</v>
      </c>
      <c r="CE11" s="683">
        <v>64.599999999999994</v>
      </c>
      <c r="CF11" s="681"/>
      <c r="CG11" s="681"/>
      <c r="CH11" s="681"/>
      <c r="CI11" s="687">
        <f t="shared" si="32"/>
        <v>-64.599999999999994</v>
      </c>
      <c r="CJ11" s="688">
        <f t="shared" si="33"/>
        <v>0</v>
      </c>
      <c r="CK11" s="687">
        <f t="shared" si="34"/>
        <v>265.79999999999995</v>
      </c>
      <c r="CL11" s="681"/>
      <c r="CM11" s="687">
        <f t="shared" si="35"/>
        <v>0</v>
      </c>
      <c r="CN11" s="681"/>
      <c r="CO11" s="687">
        <f t="shared" si="36"/>
        <v>-265.79999999999995</v>
      </c>
      <c r="CP11" s="688">
        <f t="shared" si="37"/>
        <v>0</v>
      </c>
      <c r="CQ11" s="683">
        <v>90.6</v>
      </c>
      <c r="CR11" s="681"/>
      <c r="CS11" s="681"/>
      <c r="CT11" s="681"/>
      <c r="CU11" s="687">
        <f t="shared" si="38"/>
        <v>-90.6</v>
      </c>
      <c r="CV11" s="688">
        <f t="shared" si="39"/>
        <v>0</v>
      </c>
      <c r="CW11" s="683">
        <v>87.6</v>
      </c>
      <c r="CX11" s="681"/>
      <c r="CY11" s="681"/>
      <c r="CZ11" s="681"/>
      <c r="DA11" s="687">
        <f t="shared" si="40"/>
        <v>-87.6</v>
      </c>
      <c r="DB11" s="688">
        <f t="shared" si="41"/>
        <v>0</v>
      </c>
      <c r="DC11" s="683">
        <v>87.6</v>
      </c>
      <c r="DD11" s="681"/>
      <c r="DE11" s="681"/>
      <c r="DF11" s="681"/>
      <c r="DG11" s="687">
        <f t="shared" si="42"/>
        <v>-87.6</v>
      </c>
      <c r="DH11" s="688">
        <f t="shared" si="43"/>
        <v>0</v>
      </c>
    </row>
    <row r="12" spans="1:112" ht="20.100000000000001" customHeight="1" outlineLevel="1">
      <c r="A12" s="323">
        <v>100330736</v>
      </c>
      <c r="B12" s="261" t="s">
        <v>4054</v>
      </c>
      <c r="C12" s="209" t="s">
        <v>919</v>
      </c>
      <c r="D12" s="37" t="s">
        <v>4054</v>
      </c>
      <c r="E12" s="528">
        <v>100330736</v>
      </c>
      <c r="F12" s="528"/>
      <c r="G12" s="529"/>
      <c r="H12" s="530"/>
      <c r="I12" s="530"/>
      <c r="J12" s="381" t="s">
        <v>883</v>
      </c>
      <c r="K12" s="687">
        <f t="shared" si="0"/>
        <v>3.33</v>
      </c>
      <c r="L12" s="681"/>
      <c r="M12" s="687">
        <f t="shared" si="1"/>
        <v>0</v>
      </c>
      <c r="N12" s="681"/>
      <c r="O12" s="687">
        <f t="shared" si="2"/>
        <v>-3.33</v>
      </c>
      <c r="P12" s="688">
        <f t="shared" si="3"/>
        <v>0</v>
      </c>
      <c r="Q12" s="687">
        <f t="shared" si="4"/>
        <v>0.81</v>
      </c>
      <c r="R12" s="681"/>
      <c r="S12" s="687">
        <f t="shared" si="5"/>
        <v>0</v>
      </c>
      <c r="T12" s="681"/>
      <c r="U12" s="687">
        <f t="shared" si="6"/>
        <v>-0.81</v>
      </c>
      <c r="V12" s="688">
        <f t="shared" si="7"/>
        <v>0</v>
      </c>
      <c r="W12" s="683">
        <v>0.27</v>
      </c>
      <c r="X12" s="681"/>
      <c r="Y12" s="681"/>
      <c r="Z12" s="681"/>
      <c r="AA12" s="687">
        <f t="shared" si="8"/>
        <v>-0.27</v>
      </c>
      <c r="AB12" s="688">
        <f t="shared" si="9"/>
        <v>0</v>
      </c>
      <c r="AC12" s="683">
        <v>0.27</v>
      </c>
      <c r="AD12" s="681"/>
      <c r="AE12" s="681"/>
      <c r="AF12" s="681"/>
      <c r="AG12" s="687">
        <f t="shared" si="10"/>
        <v>-0.27</v>
      </c>
      <c r="AH12" s="688">
        <f t="shared" si="11"/>
        <v>0</v>
      </c>
      <c r="AI12" s="683">
        <v>0.27</v>
      </c>
      <c r="AJ12" s="681"/>
      <c r="AK12" s="681"/>
      <c r="AL12" s="681"/>
      <c r="AM12" s="687">
        <f t="shared" si="12"/>
        <v>-0.27</v>
      </c>
      <c r="AN12" s="688">
        <f t="shared" si="13"/>
        <v>0</v>
      </c>
      <c r="AO12" s="687">
        <f t="shared" si="14"/>
        <v>0.84000000000000008</v>
      </c>
      <c r="AP12" s="681"/>
      <c r="AQ12" s="687">
        <f t="shared" si="15"/>
        <v>0</v>
      </c>
      <c r="AR12" s="681"/>
      <c r="AS12" s="687">
        <f t="shared" si="16"/>
        <v>-0.84000000000000008</v>
      </c>
      <c r="AT12" s="688">
        <f t="shared" si="17"/>
        <v>0</v>
      </c>
      <c r="AU12" s="683">
        <v>0.27</v>
      </c>
      <c r="AV12" s="681"/>
      <c r="AW12" s="681"/>
      <c r="AX12" s="681"/>
      <c r="AY12" s="687">
        <f t="shared" si="18"/>
        <v>-0.27</v>
      </c>
      <c r="AZ12" s="688">
        <f t="shared" si="19"/>
        <v>0</v>
      </c>
      <c r="BA12" s="683">
        <v>0.27</v>
      </c>
      <c r="BB12" s="681"/>
      <c r="BC12" s="681"/>
      <c r="BD12" s="681"/>
      <c r="BE12" s="687">
        <f t="shared" si="20"/>
        <v>-0.27</v>
      </c>
      <c r="BF12" s="688">
        <f t="shared" si="21"/>
        <v>0</v>
      </c>
      <c r="BG12" s="683">
        <v>0.3</v>
      </c>
      <c r="BH12" s="681"/>
      <c r="BI12" s="681"/>
      <c r="BJ12" s="681"/>
      <c r="BK12" s="687">
        <f t="shared" si="22"/>
        <v>-0.3</v>
      </c>
      <c r="BL12" s="688">
        <f t="shared" si="23"/>
        <v>0</v>
      </c>
      <c r="BM12" s="687">
        <f t="shared" si="24"/>
        <v>0.87</v>
      </c>
      <c r="BN12" s="681"/>
      <c r="BO12" s="687">
        <f t="shared" si="25"/>
        <v>0</v>
      </c>
      <c r="BP12" s="681"/>
      <c r="BQ12" s="687">
        <f t="shared" si="26"/>
        <v>-0.87</v>
      </c>
      <c r="BR12" s="688">
        <f t="shared" si="27"/>
        <v>0</v>
      </c>
      <c r="BS12" s="683">
        <v>0.3</v>
      </c>
      <c r="BT12" s="681"/>
      <c r="BU12" s="681"/>
      <c r="BV12" s="681"/>
      <c r="BW12" s="687">
        <f t="shared" si="28"/>
        <v>-0.3</v>
      </c>
      <c r="BX12" s="688">
        <f t="shared" si="29"/>
        <v>0</v>
      </c>
      <c r="BY12" s="683">
        <v>0.3</v>
      </c>
      <c r="BZ12" s="681"/>
      <c r="CA12" s="681"/>
      <c r="CB12" s="681"/>
      <c r="CC12" s="687">
        <f t="shared" si="30"/>
        <v>-0.3</v>
      </c>
      <c r="CD12" s="688">
        <f t="shared" si="31"/>
        <v>0</v>
      </c>
      <c r="CE12" s="683">
        <v>0.27</v>
      </c>
      <c r="CF12" s="681"/>
      <c r="CG12" s="681"/>
      <c r="CH12" s="681"/>
      <c r="CI12" s="687">
        <f t="shared" si="32"/>
        <v>-0.27</v>
      </c>
      <c r="CJ12" s="688">
        <f t="shared" si="33"/>
        <v>0</v>
      </c>
      <c r="CK12" s="687">
        <f t="shared" si="34"/>
        <v>0.81</v>
      </c>
      <c r="CL12" s="681"/>
      <c r="CM12" s="687">
        <f t="shared" si="35"/>
        <v>0</v>
      </c>
      <c r="CN12" s="681"/>
      <c r="CO12" s="687">
        <f t="shared" si="36"/>
        <v>-0.81</v>
      </c>
      <c r="CP12" s="688">
        <f t="shared" si="37"/>
        <v>0</v>
      </c>
      <c r="CQ12" s="683">
        <v>0.27</v>
      </c>
      <c r="CR12" s="681"/>
      <c r="CS12" s="681"/>
      <c r="CT12" s="681"/>
      <c r="CU12" s="687">
        <f t="shared" si="38"/>
        <v>-0.27</v>
      </c>
      <c r="CV12" s="688">
        <f t="shared" si="39"/>
        <v>0</v>
      </c>
      <c r="CW12" s="683">
        <v>0.27</v>
      </c>
      <c r="CX12" s="681"/>
      <c r="CY12" s="681"/>
      <c r="CZ12" s="681"/>
      <c r="DA12" s="687">
        <f t="shared" si="40"/>
        <v>-0.27</v>
      </c>
      <c r="DB12" s="688">
        <f t="shared" si="41"/>
        <v>0</v>
      </c>
      <c r="DC12" s="683">
        <v>0.27</v>
      </c>
      <c r="DD12" s="681"/>
      <c r="DE12" s="681"/>
      <c r="DF12" s="681"/>
      <c r="DG12" s="687">
        <f t="shared" si="42"/>
        <v>-0.27</v>
      </c>
      <c r="DH12" s="688">
        <f t="shared" si="43"/>
        <v>0</v>
      </c>
    </row>
    <row r="13" spans="1:112" s="325" customFormat="1" ht="20.100000000000001" customHeight="1">
      <c r="A13" s="325">
        <v>100330049</v>
      </c>
      <c r="B13" s="1" t="s">
        <v>3384</v>
      </c>
      <c r="C13" s="657">
        <v>3</v>
      </c>
      <c r="D13" s="613" t="s">
        <v>3384</v>
      </c>
      <c r="E13" s="528">
        <v>100330049</v>
      </c>
      <c r="F13" s="528"/>
      <c r="G13" s="529"/>
      <c r="H13" s="530" t="s">
        <v>4055</v>
      </c>
      <c r="I13" s="530"/>
      <c r="J13" s="381" t="s">
        <v>883</v>
      </c>
      <c r="K13" s="687">
        <f t="shared" si="0"/>
        <v>1025.47</v>
      </c>
      <c r="L13" s="681"/>
      <c r="M13" s="687">
        <f t="shared" si="1"/>
        <v>0</v>
      </c>
      <c r="N13" s="681"/>
      <c r="O13" s="687">
        <f t="shared" si="2"/>
        <v>-1025.47</v>
      </c>
      <c r="P13" s="688">
        <f t="shared" si="3"/>
        <v>0</v>
      </c>
      <c r="Q13" s="687">
        <f t="shared" si="4"/>
        <v>252.39</v>
      </c>
      <c r="R13" s="681"/>
      <c r="S13" s="687">
        <f t="shared" si="5"/>
        <v>0</v>
      </c>
      <c r="T13" s="681"/>
      <c r="U13" s="687">
        <f t="shared" si="6"/>
        <v>-252.39</v>
      </c>
      <c r="V13" s="688">
        <f t="shared" si="7"/>
        <v>0</v>
      </c>
      <c r="W13" s="687">
        <f>W16+W19+W14+W18</f>
        <v>93.63</v>
      </c>
      <c r="X13" s="681"/>
      <c r="Y13" s="687">
        <f>Y16+Y19+Y14+Y18</f>
        <v>0</v>
      </c>
      <c r="Z13" s="681"/>
      <c r="AA13" s="687">
        <f t="shared" si="8"/>
        <v>-93.63</v>
      </c>
      <c r="AB13" s="688">
        <f t="shared" si="9"/>
        <v>0</v>
      </c>
      <c r="AC13" s="687">
        <f>AC16+AC19+AC14+AC18</f>
        <v>84.13</v>
      </c>
      <c r="AD13" s="681"/>
      <c r="AE13" s="687">
        <f>AE16+AE19+AE14+AE18</f>
        <v>0</v>
      </c>
      <c r="AF13" s="681"/>
      <c r="AG13" s="687">
        <f t="shared" si="10"/>
        <v>-84.13</v>
      </c>
      <c r="AH13" s="688">
        <f t="shared" si="11"/>
        <v>0</v>
      </c>
      <c r="AI13" s="687">
        <f>AI16+AI19+AI14+AI18</f>
        <v>74.63000000000001</v>
      </c>
      <c r="AJ13" s="681"/>
      <c r="AK13" s="687">
        <f>AK16+AK19+AK14+AK18</f>
        <v>0</v>
      </c>
      <c r="AL13" s="681"/>
      <c r="AM13" s="687">
        <f t="shared" si="12"/>
        <v>-74.63000000000001</v>
      </c>
      <c r="AN13" s="688">
        <f t="shared" si="13"/>
        <v>0</v>
      </c>
      <c r="AO13" s="687">
        <f t="shared" si="14"/>
        <v>261.15999999999997</v>
      </c>
      <c r="AP13" s="681"/>
      <c r="AQ13" s="687">
        <f t="shared" si="15"/>
        <v>0</v>
      </c>
      <c r="AR13" s="681"/>
      <c r="AS13" s="687">
        <f t="shared" si="16"/>
        <v>-261.15999999999997</v>
      </c>
      <c r="AT13" s="688">
        <f t="shared" si="17"/>
        <v>0</v>
      </c>
      <c r="AU13" s="687">
        <f>AU16+AU19+AU14+AU18</f>
        <v>80.429999999999993</v>
      </c>
      <c r="AV13" s="681"/>
      <c r="AW13" s="687">
        <f>AW16+AW19+AW14+AW18</f>
        <v>0</v>
      </c>
      <c r="AX13" s="681"/>
      <c r="AY13" s="687">
        <f t="shared" si="18"/>
        <v>-80.429999999999993</v>
      </c>
      <c r="AZ13" s="688">
        <f t="shared" si="19"/>
        <v>0</v>
      </c>
      <c r="BA13" s="687">
        <f>BA16+BA19+BA14+BA18</f>
        <v>91.929999999999993</v>
      </c>
      <c r="BB13" s="681"/>
      <c r="BC13" s="687">
        <f>BC16+BC19+BC14+BC18</f>
        <v>0</v>
      </c>
      <c r="BD13" s="681"/>
      <c r="BE13" s="687">
        <f t="shared" si="20"/>
        <v>-91.929999999999993</v>
      </c>
      <c r="BF13" s="688">
        <f t="shared" si="21"/>
        <v>0</v>
      </c>
      <c r="BG13" s="687">
        <f>BG16+BG19+BG14+BG18</f>
        <v>88.800000000000011</v>
      </c>
      <c r="BH13" s="681"/>
      <c r="BI13" s="687">
        <f>BI16+BI19+BI14+BI18</f>
        <v>0</v>
      </c>
      <c r="BJ13" s="681"/>
      <c r="BK13" s="687">
        <f t="shared" si="22"/>
        <v>-88.800000000000011</v>
      </c>
      <c r="BL13" s="688">
        <f t="shared" si="23"/>
        <v>0</v>
      </c>
      <c r="BM13" s="687">
        <f t="shared" si="24"/>
        <v>246.93</v>
      </c>
      <c r="BN13" s="681"/>
      <c r="BO13" s="687">
        <f t="shared" si="25"/>
        <v>0</v>
      </c>
      <c r="BP13" s="681"/>
      <c r="BQ13" s="687">
        <f t="shared" si="26"/>
        <v>-246.93</v>
      </c>
      <c r="BR13" s="688">
        <f t="shared" si="27"/>
        <v>0</v>
      </c>
      <c r="BS13" s="687">
        <f>BS16+BS19+BS14+BS18</f>
        <v>91.4</v>
      </c>
      <c r="BT13" s="681"/>
      <c r="BU13" s="687">
        <f>BU16+BU19+BU14+BU18</f>
        <v>0</v>
      </c>
      <c r="BV13" s="681"/>
      <c r="BW13" s="687">
        <f t="shared" si="28"/>
        <v>-91.4</v>
      </c>
      <c r="BX13" s="688">
        <f t="shared" si="29"/>
        <v>0</v>
      </c>
      <c r="BY13" s="687">
        <f>BY16+BY19+BY14+BY18</f>
        <v>91.2</v>
      </c>
      <c r="BZ13" s="681"/>
      <c r="CA13" s="687">
        <f>CA16+CA19+CA14+CA18</f>
        <v>0</v>
      </c>
      <c r="CB13" s="681"/>
      <c r="CC13" s="687">
        <f t="shared" si="30"/>
        <v>-91.2</v>
      </c>
      <c r="CD13" s="688">
        <f t="shared" si="31"/>
        <v>0</v>
      </c>
      <c r="CE13" s="687">
        <f>CE16+CE19+CE14+CE18</f>
        <v>64.33</v>
      </c>
      <c r="CF13" s="681"/>
      <c r="CG13" s="687">
        <f>CG16+CG19+CG14+CG18</f>
        <v>0</v>
      </c>
      <c r="CH13" s="681"/>
      <c r="CI13" s="687">
        <f t="shared" si="32"/>
        <v>-64.33</v>
      </c>
      <c r="CJ13" s="688">
        <f t="shared" si="33"/>
        <v>0</v>
      </c>
      <c r="CK13" s="687">
        <f t="shared" si="34"/>
        <v>264.99</v>
      </c>
      <c r="CL13" s="681"/>
      <c r="CM13" s="687">
        <f t="shared" si="35"/>
        <v>0</v>
      </c>
      <c r="CN13" s="681"/>
      <c r="CO13" s="687">
        <f t="shared" si="36"/>
        <v>-264.99</v>
      </c>
      <c r="CP13" s="688">
        <f t="shared" si="37"/>
        <v>0</v>
      </c>
      <c r="CQ13" s="687">
        <f>CQ16+CQ19+CQ14+CQ18</f>
        <v>90.33</v>
      </c>
      <c r="CR13" s="681"/>
      <c r="CS13" s="687">
        <f>CS16+CS19+CS14+CS18</f>
        <v>0</v>
      </c>
      <c r="CT13" s="681"/>
      <c r="CU13" s="687">
        <f t="shared" si="38"/>
        <v>-90.33</v>
      </c>
      <c r="CV13" s="688">
        <f t="shared" si="39"/>
        <v>0</v>
      </c>
      <c r="CW13" s="687">
        <f>CW16+CW19+CW14+CW18</f>
        <v>87.33</v>
      </c>
      <c r="CX13" s="681"/>
      <c r="CY13" s="687">
        <f>CY16+CY19+CY14+CY18</f>
        <v>0</v>
      </c>
      <c r="CZ13" s="681"/>
      <c r="DA13" s="687">
        <f t="shared" si="40"/>
        <v>-87.33</v>
      </c>
      <c r="DB13" s="688">
        <f t="shared" si="41"/>
        <v>0</v>
      </c>
      <c r="DC13" s="687">
        <f>DC16+DC19+DC14+DC18</f>
        <v>87.33</v>
      </c>
      <c r="DD13" s="681"/>
      <c r="DE13" s="687">
        <f>DE16+DE19+DE14+DE18</f>
        <v>0</v>
      </c>
      <c r="DF13" s="681"/>
      <c r="DG13" s="687">
        <f t="shared" si="42"/>
        <v>-87.33</v>
      </c>
      <c r="DH13" s="688">
        <f t="shared" si="43"/>
        <v>0</v>
      </c>
    </row>
    <row r="14" spans="1:112" ht="19.5" customHeight="1">
      <c r="A14" s="323">
        <v>100330679</v>
      </c>
      <c r="B14" s="262" t="s">
        <v>3818</v>
      </c>
      <c r="C14" s="800" t="s">
        <v>159</v>
      </c>
      <c r="D14" s="789" t="s">
        <v>3818</v>
      </c>
      <c r="E14" s="528">
        <v>100330679</v>
      </c>
      <c r="F14" s="528"/>
      <c r="G14" s="529"/>
      <c r="H14" s="530"/>
      <c r="I14" s="530"/>
      <c r="J14" s="381" t="s">
        <v>883</v>
      </c>
      <c r="K14" s="687">
        <f t="shared" si="0"/>
        <v>130.6</v>
      </c>
      <c r="L14" s="681"/>
      <c r="M14" s="687">
        <f t="shared" si="1"/>
        <v>0</v>
      </c>
      <c r="N14" s="681"/>
      <c r="O14" s="687">
        <f t="shared" si="2"/>
        <v>-130.6</v>
      </c>
      <c r="P14" s="688">
        <f t="shared" si="3"/>
        <v>0</v>
      </c>
      <c r="Q14" s="687">
        <f t="shared" si="4"/>
        <v>32.200000000000003</v>
      </c>
      <c r="R14" s="681"/>
      <c r="S14" s="687">
        <f t="shared" si="5"/>
        <v>0</v>
      </c>
      <c r="T14" s="681"/>
      <c r="U14" s="687">
        <f t="shared" si="6"/>
        <v>-32.200000000000003</v>
      </c>
      <c r="V14" s="688">
        <f t="shared" si="7"/>
        <v>0</v>
      </c>
      <c r="W14" s="683">
        <v>12</v>
      </c>
      <c r="X14" s="681"/>
      <c r="Y14" s="681"/>
      <c r="Z14" s="681"/>
      <c r="AA14" s="687">
        <f t="shared" si="8"/>
        <v>-12</v>
      </c>
      <c r="AB14" s="688">
        <f t="shared" si="9"/>
        <v>0</v>
      </c>
      <c r="AC14" s="683">
        <v>10.8</v>
      </c>
      <c r="AD14" s="681"/>
      <c r="AE14" s="681"/>
      <c r="AF14" s="681"/>
      <c r="AG14" s="687">
        <f t="shared" si="10"/>
        <v>-10.8</v>
      </c>
      <c r="AH14" s="688">
        <f t="shared" si="11"/>
        <v>0</v>
      </c>
      <c r="AI14" s="683">
        <v>9.4</v>
      </c>
      <c r="AJ14" s="681"/>
      <c r="AK14" s="681"/>
      <c r="AL14" s="681"/>
      <c r="AM14" s="687">
        <f t="shared" si="12"/>
        <v>-9.4</v>
      </c>
      <c r="AN14" s="688">
        <f t="shared" si="13"/>
        <v>0</v>
      </c>
      <c r="AO14" s="687">
        <f t="shared" si="14"/>
        <v>33.4</v>
      </c>
      <c r="AP14" s="681"/>
      <c r="AQ14" s="687">
        <f t="shared" si="15"/>
        <v>0</v>
      </c>
      <c r="AR14" s="681"/>
      <c r="AS14" s="687">
        <f t="shared" si="16"/>
        <v>-33.4</v>
      </c>
      <c r="AT14" s="688">
        <f t="shared" si="17"/>
        <v>0</v>
      </c>
      <c r="AU14" s="683">
        <v>10.3</v>
      </c>
      <c r="AV14" s="681"/>
      <c r="AW14" s="681"/>
      <c r="AX14" s="681"/>
      <c r="AY14" s="687">
        <f t="shared" si="18"/>
        <v>-10.3</v>
      </c>
      <c r="AZ14" s="688">
        <f t="shared" si="19"/>
        <v>0</v>
      </c>
      <c r="BA14" s="683">
        <v>11.7</v>
      </c>
      <c r="BB14" s="681"/>
      <c r="BC14" s="681"/>
      <c r="BD14" s="681"/>
      <c r="BE14" s="687">
        <f t="shared" si="20"/>
        <v>-11.7</v>
      </c>
      <c r="BF14" s="688">
        <f t="shared" si="21"/>
        <v>0</v>
      </c>
      <c r="BG14" s="683">
        <v>11.4</v>
      </c>
      <c r="BH14" s="681"/>
      <c r="BI14" s="681"/>
      <c r="BJ14" s="681"/>
      <c r="BK14" s="687">
        <f t="shared" si="22"/>
        <v>-11.4</v>
      </c>
      <c r="BL14" s="688">
        <f t="shared" si="23"/>
        <v>0</v>
      </c>
      <c r="BM14" s="687">
        <f t="shared" si="24"/>
        <v>31.5</v>
      </c>
      <c r="BN14" s="681"/>
      <c r="BO14" s="687">
        <f t="shared" si="25"/>
        <v>0</v>
      </c>
      <c r="BP14" s="681"/>
      <c r="BQ14" s="687">
        <f t="shared" si="26"/>
        <v>-31.5</v>
      </c>
      <c r="BR14" s="688">
        <f t="shared" si="27"/>
        <v>0</v>
      </c>
      <c r="BS14" s="683">
        <v>11.7</v>
      </c>
      <c r="BT14" s="681"/>
      <c r="BU14" s="681"/>
      <c r="BV14" s="681"/>
      <c r="BW14" s="687">
        <f t="shared" si="28"/>
        <v>-11.7</v>
      </c>
      <c r="BX14" s="688">
        <f t="shared" si="29"/>
        <v>0</v>
      </c>
      <c r="BY14" s="683">
        <v>11.7</v>
      </c>
      <c r="BZ14" s="681"/>
      <c r="CA14" s="681"/>
      <c r="CB14" s="681"/>
      <c r="CC14" s="687">
        <f t="shared" si="30"/>
        <v>-11.7</v>
      </c>
      <c r="CD14" s="688">
        <f t="shared" si="31"/>
        <v>0</v>
      </c>
      <c r="CE14" s="683">
        <v>8.1</v>
      </c>
      <c r="CF14" s="681"/>
      <c r="CG14" s="681"/>
      <c r="CH14" s="681"/>
      <c r="CI14" s="687">
        <f t="shared" si="32"/>
        <v>-8.1</v>
      </c>
      <c r="CJ14" s="688">
        <f t="shared" si="33"/>
        <v>0</v>
      </c>
      <c r="CK14" s="687">
        <f t="shared" si="34"/>
        <v>33.5</v>
      </c>
      <c r="CL14" s="681"/>
      <c r="CM14" s="687">
        <f t="shared" si="35"/>
        <v>0</v>
      </c>
      <c r="CN14" s="681"/>
      <c r="CO14" s="687">
        <f t="shared" si="36"/>
        <v>-33.5</v>
      </c>
      <c r="CP14" s="688">
        <f t="shared" si="37"/>
        <v>0</v>
      </c>
      <c r="CQ14" s="683">
        <v>11.5</v>
      </c>
      <c r="CR14" s="681"/>
      <c r="CS14" s="681"/>
      <c r="CT14" s="681"/>
      <c r="CU14" s="687">
        <f t="shared" si="38"/>
        <v>-11.5</v>
      </c>
      <c r="CV14" s="688">
        <f t="shared" si="39"/>
        <v>0</v>
      </c>
      <c r="CW14" s="683">
        <v>11.1</v>
      </c>
      <c r="CX14" s="681"/>
      <c r="CY14" s="681"/>
      <c r="CZ14" s="681"/>
      <c r="DA14" s="687">
        <f t="shared" si="40"/>
        <v>-11.1</v>
      </c>
      <c r="DB14" s="688">
        <f t="shared" si="41"/>
        <v>0</v>
      </c>
      <c r="DC14" s="683">
        <v>10.9</v>
      </c>
      <c r="DD14" s="681"/>
      <c r="DE14" s="681"/>
      <c r="DF14" s="681"/>
      <c r="DG14" s="687">
        <f t="shared" si="42"/>
        <v>-10.9</v>
      </c>
      <c r="DH14" s="688">
        <f t="shared" si="43"/>
        <v>0</v>
      </c>
    </row>
    <row r="15" spans="1:112" ht="19.5" customHeight="1">
      <c r="A15" s="323">
        <v>100330680</v>
      </c>
      <c r="B15" s="262"/>
      <c r="C15" s="766"/>
      <c r="D15" s="766"/>
      <c r="E15" s="528">
        <v>100330680</v>
      </c>
      <c r="F15" s="528"/>
      <c r="G15" s="529"/>
      <c r="H15" s="530"/>
      <c r="I15" s="530"/>
      <c r="J15" s="737" t="s">
        <v>889</v>
      </c>
      <c r="K15" s="687">
        <f t="shared" si="0"/>
        <v>50.3</v>
      </c>
      <c r="L15" s="681"/>
      <c r="M15" s="687">
        <f t="shared" si="1"/>
        <v>0</v>
      </c>
      <c r="N15" s="681"/>
      <c r="O15" s="687">
        <f t="shared" si="2"/>
        <v>-50.3</v>
      </c>
      <c r="P15" s="688">
        <f t="shared" si="3"/>
        <v>0</v>
      </c>
      <c r="Q15" s="687">
        <f t="shared" si="4"/>
        <v>12.4</v>
      </c>
      <c r="R15" s="681"/>
      <c r="S15" s="687">
        <f t="shared" si="5"/>
        <v>0</v>
      </c>
      <c r="T15" s="681"/>
      <c r="U15" s="687">
        <f t="shared" si="6"/>
        <v>-12.4</v>
      </c>
      <c r="V15" s="688">
        <f t="shared" si="7"/>
        <v>0</v>
      </c>
      <c r="W15" s="683">
        <v>4.5999999999999996</v>
      </c>
      <c r="X15" s="681"/>
      <c r="Y15" s="681"/>
      <c r="Z15" s="681"/>
      <c r="AA15" s="687">
        <f t="shared" si="8"/>
        <v>-4.5999999999999996</v>
      </c>
      <c r="AB15" s="688">
        <f t="shared" si="9"/>
        <v>0</v>
      </c>
      <c r="AC15" s="683">
        <v>4.2</v>
      </c>
      <c r="AD15" s="681"/>
      <c r="AE15" s="681"/>
      <c r="AF15" s="681"/>
      <c r="AG15" s="687">
        <f t="shared" si="10"/>
        <v>-4.2</v>
      </c>
      <c r="AH15" s="688">
        <f t="shared" si="11"/>
        <v>0</v>
      </c>
      <c r="AI15" s="683">
        <v>3.6</v>
      </c>
      <c r="AJ15" s="681"/>
      <c r="AK15" s="681"/>
      <c r="AL15" s="681"/>
      <c r="AM15" s="687">
        <f t="shared" si="12"/>
        <v>-3.6</v>
      </c>
      <c r="AN15" s="688">
        <f t="shared" si="13"/>
        <v>0</v>
      </c>
      <c r="AO15" s="687">
        <f t="shared" si="14"/>
        <v>12.9</v>
      </c>
      <c r="AP15" s="681"/>
      <c r="AQ15" s="687">
        <f t="shared" si="15"/>
        <v>0</v>
      </c>
      <c r="AR15" s="681"/>
      <c r="AS15" s="687">
        <f t="shared" si="16"/>
        <v>-12.9</v>
      </c>
      <c r="AT15" s="688">
        <f t="shared" si="17"/>
        <v>0</v>
      </c>
      <c r="AU15" s="683">
        <v>4</v>
      </c>
      <c r="AV15" s="681"/>
      <c r="AW15" s="681"/>
      <c r="AX15" s="681"/>
      <c r="AY15" s="687">
        <f t="shared" si="18"/>
        <v>-4</v>
      </c>
      <c r="AZ15" s="688">
        <f t="shared" si="19"/>
        <v>0</v>
      </c>
      <c r="BA15" s="683">
        <v>4.5</v>
      </c>
      <c r="BB15" s="681"/>
      <c r="BC15" s="681"/>
      <c r="BD15" s="681"/>
      <c r="BE15" s="687">
        <f t="shared" si="20"/>
        <v>-4.5</v>
      </c>
      <c r="BF15" s="688">
        <f t="shared" si="21"/>
        <v>0</v>
      </c>
      <c r="BG15" s="683">
        <v>4.4000000000000004</v>
      </c>
      <c r="BH15" s="681"/>
      <c r="BI15" s="681"/>
      <c r="BJ15" s="681"/>
      <c r="BK15" s="687">
        <f t="shared" si="22"/>
        <v>-4.4000000000000004</v>
      </c>
      <c r="BL15" s="688">
        <f t="shared" si="23"/>
        <v>0</v>
      </c>
      <c r="BM15" s="687">
        <f t="shared" si="24"/>
        <v>12.1</v>
      </c>
      <c r="BN15" s="681"/>
      <c r="BO15" s="687">
        <f t="shared" si="25"/>
        <v>0</v>
      </c>
      <c r="BP15" s="681"/>
      <c r="BQ15" s="687">
        <f t="shared" si="26"/>
        <v>-12.1</v>
      </c>
      <c r="BR15" s="688">
        <f t="shared" si="27"/>
        <v>0</v>
      </c>
      <c r="BS15" s="683">
        <v>4.5</v>
      </c>
      <c r="BT15" s="681"/>
      <c r="BU15" s="681"/>
      <c r="BV15" s="681"/>
      <c r="BW15" s="687">
        <f t="shared" si="28"/>
        <v>-4.5</v>
      </c>
      <c r="BX15" s="688">
        <f t="shared" si="29"/>
        <v>0</v>
      </c>
      <c r="BY15" s="683">
        <v>4.5</v>
      </c>
      <c r="BZ15" s="681"/>
      <c r="CA15" s="681"/>
      <c r="CB15" s="681"/>
      <c r="CC15" s="687">
        <f t="shared" si="30"/>
        <v>-4.5</v>
      </c>
      <c r="CD15" s="688">
        <f t="shared" si="31"/>
        <v>0</v>
      </c>
      <c r="CE15" s="683">
        <v>3.1</v>
      </c>
      <c r="CF15" s="681"/>
      <c r="CG15" s="681"/>
      <c r="CH15" s="681"/>
      <c r="CI15" s="687">
        <f t="shared" si="32"/>
        <v>-3.1</v>
      </c>
      <c r="CJ15" s="688">
        <f t="shared" si="33"/>
        <v>0</v>
      </c>
      <c r="CK15" s="687">
        <f t="shared" si="34"/>
        <v>12.899999999999999</v>
      </c>
      <c r="CL15" s="681"/>
      <c r="CM15" s="687">
        <f t="shared" si="35"/>
        <v>0</v>
      </c>
      <c r="CN15" s="681"/>
      <c r="CO15" s="687">
        <f t="shared" si="36"/>
        <v>-12.899999999999999</v>
      </c>
      <c r="CP15" s="688">
        <f t="shared" si="37"/>
        <v>0</v>
      </c>
      <c r="CQ15" s="683">
        <v>4.4000000000000004</v>
      </c>
      <c r="CR15" s="681"/>
      <c r="CS15" s="681"/>
      <c r="CT15" s="681"/>
      <c r="CU15" s="687">
        <f t="shared" si="38"/>
        <v>-4.4000000000000004</v>
      </c>
      <c r="CV15" s="688">
        <f t="shared" si="39"/>
        <v>0</v>
      </c>
      <c r="CW15" s="683">
        <v>4.3</v>
      </c>
      <c r="CX15" s="681"/>
      <c r="CY15" s="681"/>
      <c r="CZ15" s="681"/>
      <c r="DA15" s="687">
        <f t="shared" si="40"/>
        <v>-4.3</v>
      </c>
      <c r="DB15" s="688">
        <f t="shared" si="41"/>
        <v>0</v>
      </c>
      <c r="DC15" s="683">
        <v>4.2</v>
      </c>
      <c r="DD15" s="681"/>
      <c r="DE15" s="681"/>
      <c r="DF15" s="681"/>
      <c r="DG15" s="687">
        <f t="shared" si="42"/>
        <v>-4.2</v>
      </c>
      <c r="DH15" s="688">
        <f t="shared" si="43"/>
        <v>0</v>
      </c>
    </row>
    <row r="16" spans="1:112" ht="20.100000000000001" customHeight="1">
      <c r="A16" s="323">
        <v>100330866</v>
      </c>
      <c r="B16" s="260" t="s">
        <v>1266</v>
      </c>
      <c r="C16" s="69" t="s">
        <v>160</v>
      </c>
      <c r="D16" s="162" t="s">
        <v>4056</v>
      </c>
      <c r="E16" s="528">
        <v>100330866</v>
      </c>
      <c r="F16" s="528"/>
      <c r="G16" s="529"/>
      <c r="H16" s="530"/>
      <c r="I16" s="530"/>
      <c r="J16" s="381" t="s">
        <v>883</v>
      </c>
      <c r="K16" s="687">
        <f t="shared" si="0"/>
        <v>0.27</v>
      </c>
      <c r="L16" s="681"/>
      <c r="M16" s="687">
        <f t="shared" si="1"/>
        <v>0</v>
      </c>
      <c r="N16" s="681"/>
      <c r="O16" s="687">
        <f t="shared" si="2"/>
        <v>-0.27</v>
      </c>
      <c r="P16" s="688">
        <f t="shared" si="3"/>
        <v>0</v>
      </c>
      <c r="Q16" s="687">
        <f t="shared" si="4"/>
        <v>0.09</v>
      </c>
      <c r="R16" s="681"/>
      <c r="S16" s="687">
        <f t="shared" si="5"/>
        <v>0</v>
      </c>
      <c r="T16" s="681"/>
      <c r="U16" s="687">
        <f t="shared" si="6"/>
        <v>-0.09</v>
      </c>
      <c r="V16" s="688">
        <f t="shared" si="7"/>
        <v>0</v>
      </c>
      <c r="W16" s="683">
        <v>0.03</v>
      </c>
      <c r="X16" s="681"/>
      <c r="Y16" s="681"/>
      <c r="Z16" s="681"/>
      <c r="AA16" s="687">
        <f t="shared" si="8"/>
        <v>-0.03</v>
      </c>
      <c r="AB16" s="688">
        <f t="shared" si="9"/>
        <v>0</v>
      </c>
      <c r="AC16" s="683">
        <v>0.03</v>
      </c>
      <c r="AD16" s="681"/>
      <c r="AE16" s="681"/>
      <c r="AF16" s="681"/>
      <c r="AG16" s="687">
        <f t="shared" si="10"/>
        <v>-0.03</v>
      </c>
      <c r="AH16" s="688">
        <f t="shared" si="11"/>
        <v>0</v>
      </c>
      <c r="AI16" s="683">
        <v>0.03</v>
      </c>
      <c r="AJ16" s="681"/>
      <c r="AK16" s="681"/>
      <c r="AL16" s="681"/>
      <c r="AM16" s="687">
        <f t="shared" si="12"/>
        <v>-0.03</v>
      </c>
      <c r="AN16" s="688">
        <f t="shared" si="13"/>
        <v>0</v>
      </c>
      <c r="AO16" s="687">
        <f t="shared" si="14"/>
        <v>0.06</v>
      </c>
      <c r="AP16" s="681"/>
      <c r="AQ16" s="687">
        <f t="shared" si="15"/>
        <v>0</v>
      </c>
      <c r="AR16" s="681"/>
      <c r="AS16" s="687">
        <f t="shared" si="16"/>
        <v>-0.06</v>
      </c>
      <c r="AT16" s="688">
        <f t="shared" si="17"/>
        <v>0</v>
      </c>
      <c r="AU16" s="683">
        <v>0.03</v>
      </c>
      <c r="AV16" s="681"/>
      <c r="AW16" s="681"/>
      <c r="AX16" s="681"/>
      <c r="AY16" s="687">
        <f t="shared" si="18"/>
        <v>-0.03</v>
      </c>
      <c r="AZ16" s="688">
        <f t="shared" si="19"/>
        <v>0</v>
      </c>
      <c r="BA16" s="683">
        <v>0.03</v>
      </c>
      <c r="BB16" s="681"/>
      <c r="BC16" s="681"/>
      <c r="BD16" s="681"/>
      <c r="BE16" s="687">
        <f t="shared" si="20"/>
        <v>-0.03</v>
      </c>
      <c r="BF16" s="688">
        <f t="shared" si="21"/>
        <v>0</v>
      </c>
      <c r="BG16" s="683">
        <v>0</v>
      </c>
      <c r="BH16" s="681"/>
      <c r="BI16" s="681"/>
      <c r="BJ16" s="681"/>
      <c r="BK16" s="687">
        <f t="shared" si="22"/>
        <v>0</v>
      </c>
      <c r="BL16" s="688" t="str">
        <f t="shared" si="23"/>
        <v>-</v>
      </c>
      <c r="BM16" s="687">
        <f t="shared" si="24"/>
        <v>0.03</v>
      </c>
      <c r="BN16" s="681"/>
      <c r="BO16" s="687">
        <f t="shared" si="25"/>
        <v>0</v>
      </c>
      <c r="BP16" s="681"/>
      <c r="BQ16" s="687">
        <f t="shared" si="26"/>
        <v>-0.03</v>
      </c>
      <c r="BR16" s="688">
        <f t="shared" si="27"/>
        <v>0</v>
      </c>
      <c r="BS16" s="683">
        <v>0</v>
      </c>
      <c r="BT16" s="681"/>
      <c r="BU16" s="681"/>
      <c r="BV16" s="681"/>
      <c r="BW16" s="687">
        <f t="shared" si="28"/>
        <v>0</v>
      </c>
      <c r="BX16" s="688" t="str">
        <f t="shared" si="29"/>
        <v>-</v>
      </c>
      <c r="BY16" s="683">
        <v>0</v>
      </c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3">
        <v>0.03</v>
      </c>
      <c r="CF16" s="681"/>
      <c r="CG16" s="681"/>
      <c r="CH16" s="681"/>
      <c r="CI16" s="687">
        <f t="shared" si="32"/>
        <v>-0.03</v>
      </c>
      <c r="CJ16" s="688">
        <f t="shared" si="33"/>
        <v>0</v>
      </c>
      <c r="CK16" s="687">
        <f t="shared" si="34"/>
        <v>0.09</v>
      </c>
      <c r="CL16" s="681"/>
      <c r="CM16" s="687">
        <f t="shared" si="35"/>
        <v>0</v>
      </c>
      <c r="CN16" s="681"/>
      <c r="CO16" s="687">
        <f t="shared" si="36"/>
        <v>-0.09</v>
      </c>
      <c r="CP16" s="688">
        <f t="shared" si="37"/>
        <v>0</v>
      </c>
      <c r="CQ16" s="683">
        <v>0.03</v>
      </c>
      <c r="CR16" s="681"/>
      <c r="CS16" s="681"/>
      <c r="CT16" s="681"/>
      <c r="CU16" s="687">
        <f t="shared" si="38"/>
        <v>-0.03</v>
      </c>
      <c r="CV16" s="688">
        <f t="shared" si="39"/>
        <v>0</v>
      </c>
      <c r="CW16" s="683">
        <v>0.03</v>
      </c>
      <c r="CX16" s="681"/>
      <c r="CY16" s="681"/>
      <c r="CZ16" s="681"/>
      <c r="DA16" s="687">
        <f t="shared" si="40"/>
        <v>-0.03</v>
      </c>
      <c r="DB16" s="688">
        <f t="shared" si="41"/>
        <v>0</v>
      </c>
      <c r="DC16" s="683">
        <v>0.03</v>
      </c>
      <c r="DD16" s="681"/>
      <c r="DE16" s="681"/>
      <c r="DF16" s="681"/>
      <c r="DG16" s="687">
        <f t="shared" si="42"/>
        <v>-0.03</v>
      </c>
      <c r="DH16" s="688">
        <f t="shared" si="43"/>
        <v>0</v>
      </c>
    </row>
    <row r="17" spans="1:112" ht="18" customHeight="1">
      <c r="A17" s="323">
        <v>100335331</v>
      </c>
      <c r="B17" s="262" t="s">
        <v>1610</v>
      </c>
      <c r="C17" s="69" t="s">
        <v>1161</v>
      </c>
      <c r="D17" s="72" t="s">
        <v>4057</v>
      </c>
      <c r="E17" s="528">
        <v>100335331</v>
      </c>
      <c r="F17" s="528"/>
      <c r="G17" s="529"/>
      <c r="H17" s="530"/>
      <c r="I17" s="530"/>
      <c r="J17" s="381" t="s">
        <v>883</v>
      </c>
      <c r="K17" s="687">
        <f t="shared" si="0"/>
        <v>894.59999999999991</v>
      </c>
      <c r="L17" s="681"/>
      <c r="M17" s="687">
        <f t="shared" si="1"/>
        <v>0</v>
      </c>
      <c r="N17" s="681"/>
      <c r="O17" s="687">
        <f t="shared" si="2"/>
        <v>-894.59999999999991</v>
      </c>
      <c r="P17" s="688">
        <f t="shared" si="3"/>
        <v>0</v>
      </c>
      <c r="Q17" s="687">
        <f t="shared" si="4"/>
        <v>220.09999999999997</v>
      </c>
      <c r="R17" s="681"/>
      <c r="S17" s="687">
        <f t="shared" si="5"/>
        <v>0</v>
      </c>
      <c r="T17" s="681"/>
      <c r="U17" s="687">
        <f t="shared" si="6"/>
        <v>-220.09999999999997</v>
      </c>
      <c r="V17" s="688">
        <f t="shared" si="7"/>
        <v>0</v>
      </c>
      <c r="W17" s="683">
        <v>81.599999999999994</v>
      </c>
      <c r="X17" s="681"/>
      <c r="Y17" s="681"/>
      <c r="Z17" s="681"/>
      <c r="AA17" s="687">
        <f t="shared" si="8"/>
        <v>-81.599999999999994</v>
      </c>
      <c r="AB17" s="688">
        <f t="shared" si="9"/>
        <v>0</v>
      </c>
      <c r="AC17" s="683">
        <v>73.3</v>
      </c>
      <c r="AD17" s="681"/>
      <c r="AE17" s="681"/>
      <c r="AF17" s="681"/>
      <c r="AG17" s="687">
        <f t="shared" si="10"/>
        <v>-73.3</v>
      </c>
      <c r="AH17" s="688">
        <f t="shared" si="11"/>
        <v>0</v>
      </c>
      <c r="AI17" s="683">
        <v>65.2</v>
      </c>
      <c r="AJ17" s="681"/>
      <c r="AK17" s="681"/>
      <c r="AL17" s="681"/>
      <c r="AM17" s="687">
        <f t="shared" si="12"/>
        <v>-65.2</v>
      </c>
      <c r="AN17" s="688">
        <f t="shared" si="13"/>
        <v>0</v>
      </c>
      <c r="AO17" s="687">
        <f t="shared" si="14"/>
        <v>227.70000000000002</v>
      </c>
      <c r="AP17" s="681"/>
      <c r="AQ17" s="687">
        <f t="shared" si="15"/>
        <v>0</v>
      </c>
      <c r="AR17" s="681"/>
      <c r="AS17" s="687">
        <f t="shared" si="16"/>
        <v>-227.70000000000002</v>
      </c>
      <c r="AT17" s="688">
        <f t="shared" si="17"/>
        <v>0</v>
      </c>
      <c r="AU17" s="683">
        <v>70.099999999999994</v>
      </c>
      <c r="AV17" s="681"/>
      <c r="AW17" s="681"/>
      <c r="AX17" s="681"/>
      <c r="AY17" s="687">
        <f t="shared" si="18"/>
        <v>-70.099999999999994</v>
      </c>
      <c r="AZ17" s="688">
        <f t="shared" si="19"/>
        <v>0</v>
      </c>
      <c r="BA17" s="683">
        <v>80.2</v>
      </c>
      <c r="BB17" s="681"/>
      <c r="BC17" s="681"/>
      <c r="BD17" s="681"/>
      <c r="BE17" s="687">
        <f t="shared" si="20"/>
        <v>-80.2</v>
      </c>
      <c r="BF17" s="688">
        <f t="shared" si="21"/>
        <v>0</v>
      </c>
      <c r="BG17" s="683">
        <v>77.400000000000006</v>
      </c>
      <c r="BH17" s="681"/>
      <c r="BI17" s="681"/>
      <c r="BJ17" s="681"/>
      <c r="BK17" s="687">
        <f t="shared" si="22"/>
        <v>-77.400000000000006</v>
      </c>
      <c r="BL17" s="688">
        <f t="shared" si="23"/>
        <v>0</v>
      </c>
      <c r="BM17" s="687">
        <f t="shared" si="24"/>
        <v>215.39999999999998</v>
      </c>
      <c r="BN17" s="681"/>
      <c r="BO17" s="687">
        <f t="shared" si="25"/>
        <v>0</v>
      </c>
      <c r="BP17" s="681"/>
      <c r="BQ17" s="687">
        <f t="shared" si="26"/>
        <v>-215.39999999999998</v>
      </c>
      <c r="BR17" s="688">
        <f t="shared" si="27"/>
        <v>0</v>
      </c>
      <c r="BS17" s="683">
        <v>79.7</v>
      </c>
      <c r="BT17" s="681"/>
      <c r="BU17" s="681"/>
      <c r="BV17" s="681"/>
      <c r="BW17" s="687">
        <f t="shared" si="28"/>
        <v>-79.7</v>
      </c>
      <c r="BX17" s="688">
        <f t="shared" si="29"/>
        <v>0</v>
      </c>
      <c r="BY17" s="683">
        <v>79.5</v>
      </c>
      <c r="BZ17" s="681"/>
      <c r="CA17" s="681"/>
      <c r="CB17" s="681"/>
      <c r="CC17" s="687">
        <f t="shared" si="30"/>
        <v>-79.5</v>
      </c>
      <c r="CD17" s="688">
        <f t="shared" si="31"/>
        <v>0</v>
      </c>
      <c r="CE17" s="683">
        <v>56.2</v>
      </c>
      <c r="CF17" s="681"/>
      <c r="CG17" s="681"/>
      <c r="CH17" s="681"/>
      <c r="CI17" s="687">
        <f t="shared" si="32"/>
        <v>-56.2</v>
      </c>
      <c r="CJ17" s="688">
        <f t="shared" si="33"/>
        <v>0</v>
      </c>
      <c r="CK17" s="687">
        <f t="shared" si="34"/>
        <v>231.4</v>
      </c>
      <c r="CL17" s="681"/>
      <c r="CM17" s="687">
        <f t="shared" si="35"/>
        <v>0</v>
      </c>
      <c r="CN17" s="681"/>
      <c r="CO17" s="687">
        <f t="shared" si="36"/>
        <v>-231.4</v>
      </c>
      <c r="CP17" s="688">
        <f t="shared" si="37"/>
        <v>0</v>
      </c>
      <c r="CQ17" s="683">
        <v>78.8</v>
      </c>
      <c r="CR17" s="681"/>
      <c r="CS17" s="681"/>
      <c r="CT17" s="681"/>
      <c r="CU17" s="687">
        <f t="shared" si="38"/>
        <v>-78.8</v>
      </c>
      <c r="CV17" s="688">
        <f t="shared" si="39"/>
        <v>0</v>
      </c>
      <c r="CW17" s="683">
        <v>76.2</v>
      </c>
      <c r="CX17" s="681"/>
      <c r="CY17" s="681"/>
      <c r="CZ17" s="681"/>
      <c r="DA17" s="687">
        <f t="shared" si="40"/>
        <v>-76.2</v>
      </c>
      <c r="DB17" s="688">
        <f t="shared" si="41"/>
        <v>0</v>
      </c>
      <c r="DC17" s="683">
        <v>76.400000000000006</v>
      </c>
      <c r="DD17" s="681"/>
      <c r="DE17" s="681"/>
      <c r="DF17" s="681"/>
      <c r="DG17" s="687">
        <f t="shared" si="42"/>
        <v>-76.400000000000006</v>
      </c>
      <c r="DH17" s="688">
        <f t="shared" si="43"/>
        <v>0</v>
      </c>
    </row>
    <row r="18" spans="1:112" ht="37.5" customHeight="1">
      <c r="A18" s="323">
        <v>100330737</v>
      </c>
      <c r="B18" s="262" t="s">
        <v>4058</v>
      </c>
      <c r="C18" s="75"/>
      <c r="D18" s="263" t="s">
        <v>4059</v>
      </c>
      <c r="E18" s="528">
        <v>100330737</v>
      </c>
      <c r="F18" s="528"/>
      <c r="G18" s="529"/>
      <c r="H18" s="530"/>
      <c r="I18" s="530"/>
      <c r="J18" s="381" t="s">
        <v>883</v>
      </c>
      <c r="K18" s="687">
        <f t="shared" si="0"/>
        <v>4.0999999999999996</v>
      </c>
      <c r="L18" s="681"/>
      <c r="M18" s="687">
        <f t="shared" si="1"/>
        <v>0</v>
      </c>
      <c r="N18" s="681"/>
      <c r="O18" s="687">
        <f t="shared" si="2"/>
        <v>-4.0999999999999996</v>
      </c>
      <c r="P18" s="688">
        <f t="shared" si="3"/>
        <v>0</v>
      </c>
      <c r="Q18" s="687">
        <f t="shared" si="4"/>
        <v>0.89999999999999991</v>
      </c>
      <c r="R18" s="681"/>
      <c r="S18" s="687">
        <f t="shared" si="5"/>
        <v>0</v>
      </c>
      <c r="T18" s="681"/>
      <c r="U18" s="687">
        <f t="shared" si="6"/>
        <v>-0.89999999999999991</v>
      </c>
      <c r="V18" s="688">
        <f t="shared" si="7"/>
        <v>0</v>
      </c>
      <c r="W18" s="683">
        <v>0.3</v>
      </c>
      <c r="X18" s="681"/>
      <c r="Y18" s="681"/>
      <c r="Z18" s="681"/>
      <c r="AA18" s="687">
        <f t="shared" si="8"/>
        <v>-0.3</v>
      </c>
      <c r="AB18" s="688">
        <f t="shared" si="9"/>
        <v>0</v>
      </c>
      <c r="AC18" s="683">
        <v>0.3</v>
      </c>
      <c r="AD18" s="681"/>
      <c r="AE18" s="681"/>
      <c r="AF18" s="681"/>
      <c r="AG18" s="687">
        <f t="shared" si="10"/>
        <v>-0.3</v>
      </c>
      <c r="AH18" s="688">
        <f t="shared" si="11"/>
        <v>0</v>
      </c>
      <c r="AI18" s="683">
        <v>0.3</v>
      </c>
      <c r="AJ18" s="681"/>
      <c r="AK18" s="681"/>
      <c r="AL18" s="681"/>
      <c r="AM18" s="687">
        <f t="shared" si="12"/>
        <v>-0.3</v>
      </c>
      <c r="AN18" s="688">
        <f t="shared" si="13"/>
        <v>0</v>
      </c>
      <c r="AO18" s="687">
        <f t="shared" si="14"/>
        <v>1.1000000000000001</v>
      </c>
      <c r="AP18" s="681"/>
      <c r="AQ18" s="687">
        <f t="shared" si="15"/>
        <v>0</v>
      </c>
      <c r="AR18" s="681"/>
      <c r="AS18" s="687">
        <f t="shared" si="16"/>
        <v>-1.1000000000000001</v>
      </c>
      <c r="AT18" s="688">
        <f t="shared" si="17"/>
        <v>0</v>
      </c>
      <c r="AU18" s="683">
        <v>0.35</v>
      </c>
      <c r="AV18" s="681"/>
      <c r="AW18" s="681"/>
      <c r="AX18" s="681"/>
      <c r="AY18" s="687">
        <f t="shared" si="18"/>
        <v>-0.35</v>
      </c>
      <c r="AZ18" s="688">
        <f t="shared" si="19"/>
        <v>0</v>
      </c>
      <c r="BA18" s="683">
        <v>0.35</v>
      </c>
      <c r="BB18" s="681"/>
      <c r="BC18" s="681"/>
      <c r="BD18" s="681"/>
      <c r="BE18" s="687">
        <f t="shared" si="20"/>
        <v>-0.35</v>
      </c>
      <c r="BF18" s="688">
        <f t="shared" si="21"/>
        <v>0</v>
      </c>
      <c r="BG18" s="683">
        <v>0.4</v>
      </c>
      <c r="BH18" s="681"/>
      <c r="BI18" s="681"/>
      <c r="BJ18" s="681"/>
      <c r="BK18" s="687">
        <f t="shared" si="22"/>
        <v>-0.4</v>
      </c>
      <c r="BL18" s="688">
        <f t="shared" si="23"/>
        <v>0</v>
      </c>
      <c r="BM18" s="687">
        <f t="shared" si="24"/>
        <v>1.2000000000000002</v>
      </c>
      <c r="BN18" s="681"/>
      <c r="BO18" s="687">
        <f t="shared" si="25"/>
        <v>0</v>
      </c>
      <c r="BP18" s="681"/>
      <c r="BQ18" s="687">
        <f t="shared" si="26"/>
        <v>-1.2000000000000002</v>
      </c>
      <c r="BR18" s="688">
        <f t="shared" si="27"/>
        <v>0</v>
      </c>
      <c r="BS18" s="683">
        <v>0.4</v>
      </c>
      <c r="BT18" s="681"/>
      <c r="BU18" s="681"/>
      <c r="BV18" s="681"/>
      <c r="BW18" s="687">
        <f t="shared" si="28"/>
        <v>-0.4</v>
      </c>
      <c r="BX18" s="688">
        <f t="shared" si="29"/>
        <v>0</v>
      </c>
      <c r="BY18" s="683">
        <v>0.4</v>
      </c>
      <c r="BZ18" s="681"/>
      <c r="CA18" s="681"/>
      <c r="CB18" s="681"/>
      <c r="CC18" s="687">
        <f t="shared" si="30"/>
        <v>-0.4</v>
      </c>
      <c r="CD18" s="688">
        <f t="shared" si="31"/>
        <v>0</v>
      </c>
      <c r="CE18" s="683">
        <v>0.4</v>
      </c>
      <c r="CF18" s="681"/>
      <c r="CG18" s="681"/>
      <c r="CH18" s="681"/>
      <c r="CI18" s="687">
        <f t="shared" si="32"/>
        <v>-0.4</v>
      </c>
      <c r="CJ18" s="688">
        <f t="shared" si="33"/>
        <v>0</v>
      </c>
      <c r="CK18" s="687">
        <f t="shared" si="34"/>
        <v>0.89999999999999991</v>
      </c>
      <c r="CL18" s="681"/>
      <c r="CM18" s="687">
        <f t="shared" si="35"/>
        <v>0</v>
      </c>
      <c r="CN18" s="681"/>
      <c r="CO18" s="687">
        <f t="shared" si="36"/>
        <v>-0.89999999999999991</v>
      </c>
      <c r="CP18" s="688">
        <f t="shared" si="37"/>
        <v>0</v>
      </c>
      <c r="CQ18" s="683">
        <v>0.3</v>
      </c>
      <c r="CR18" s="681"/>
      <c r="CS18" s="681"/>
      <c r="CT18" s="681"/>
      <c r="CU18" s="687">
        <f t="shared" si="38"/>
        <v>-0.3</v>
      </c>
      <c r="CV18" s="688">
        <f t="shared" si="39"/>
        <v>0</v>
      </c>
      <c r="CW18" s="683">
        <v>0.3</v>
      </c>
      <c r="CX18" s="681"/>
      <c r="CY18" s="681"/>
      <c r="CZ18" s="681"/>
      <c r="DA18" s="687">
        <f t="shared" si="40"/>
        <v>-0.3</v>
      </c>
      <c r="DB18" s="688">
        <f t="shared" si="41"/>
        <v>0</v>
      </c>
      <c r="DC18" s="683">
        <v>0.3</v>
      </c>
      <c r="DD18" s="681"/>
      <c r="DE18" s="681"/>
      <c r="DF18" s="681"/>
      <c r="DG18" s="687">
        <f t="shared" si="42"/>
        <v>-0.3</v>
      </c>
      <c r="DH18" s="688">
        <f t="shared" si="43"/>
        <v>0</v>
      </c>
    </row>
    <row r="19" spans="1:112" ht="20.100000000000001" customHeight="1">
      <c r="A19" s="323">
        <v>100330867</v>
      </c>
      <c r="B19" s="260" t="s">
        <v>4060</v>
      </c>
      <c r="C19" s="323"/>
      <c r="D19" s="72" t="s">
        <v>4061</v>
      </c>
      <c r="E19" s="528">
        <v>100330867</v>
      </c>
      <c r="F19" s="528"/>
      <c r="G19" s="529"/>
      <c r="H19" s="530"/>
      <c r="I19" s="530"/>
      <c r="J19" s="381" t="s">
        <v>883</v>
      </c>
      <c r="K19" s="687">
        <f t="shared" si="0"/>
        <v>890.5</v>
      </c>
      <c r="L19" s="681"/>
      <c r="M19" s="687">
        <f t="shared" si="1"/>
        <v>0</v>
      </c>
      <c r="N19" s="681"/>
      <c r="O19" s="687">
        <f t="shared" si="2"/>
        <v>-890.5</v>
      </c>
      <c r="P19" s="688">
        <f t="shared" si="3"/>
        <v>0</v>
      </c>
      <c r="Q19" s="687">
        <f t="shared" si="4"/>
        <v>219.20000000000002</v>
      </c>
      <c r="R19" s="681"/>
      <c r="S19" s="687">
        <f t="shared" si="5"/>
        <v>0</v>
      </c>
      <c r="T19" s="681"/>
      <c r="U19" s="687">
        <f t="shared" si="6"/>
        <v>-219.20000000000002</v>
      </c>
      <c r="V19" s="688">
        <f t="shared" si="7"/>
        <v>0</v>
      </c>
      <c r="W19" s="683">
        <v>81.3</v>
      </c>
      <c r="X19" s="681"/>
      <c r="Y19" s="681"/>
      <c r="Z19" s="681"/>
      <c r="AA19" s="687">
        <f t="shared" si="8"/>
        <v>-81.3</v>
      </c>
      <c r="AB19" s="688">
        <f t="shared" si="9"/>
        <v>0</v>
      </c>
      <c r="AC19" s="683">
        <v>73</v>
      </c>
      <c r="AD19" s="681"/>
      <c r="AE19" s="681"/>
      <c r="AF19" s="681"/>
      <c r="AG19" s="687">
        <f t="shared" si="10"/>
        <v>-73</v>
      </c>
      <c r="AH19" s="688">
        <f t="shared" si="11"/>
        <v>0</v>
      </c>
      <c r="AI19" s="683">
        <v>64.900000000000006</v>
      </c>
      <c r="AJ19" s="681"/>
      <c r="AK19" s="681"/>
      <c r="AL19" s="681"/>
      <c r="AM19" s="687">
        <f t="shared" si="12"/>
        <v>-64.900000000000006</v>
      </c>
      <c r="AN19" s="688">
        <f t="shared" si="13"/>
        <v>0</v>
      </c>
      <c r="AO19" s="687">
        <f t="shared" si="14"/>
        <v>226.6</v>
      </c>
      <c r="AP19" s="681"/>
      <c r="AQ19" s="687">
        <f t="shared" si="15"/>
        <v>0</v>
      </c>
      <c r="AR19" s="681"/>
      <c r="AS19" s="687">
        <f t="shared" si="16"/>
        <v>-226.6</v>
      </c>
      <c r="AT19" s="688">
        <f t="shared" si="17"/>
        <v>0</v>
      </c>
      <c r="AU19" s="683">
        <v>69.75</v>
      </c>
      <c r="AV19" s="681"/>
      <c r="AW19" s="681"/>
      <c r="AX19" s="681"/>
      <c r="AY19" s="687">
        <f t="shared" si="18"/>
        <v>-69.75</v>
      </c>
      <c r="AZ19" s="688">
        <f t="shared" si="19"/>
        <v>0</v>
      </c>
      <c r="BA19" s="683">
        <v>79.849999999999994</v>
      </c>
      <c r="BB19" s="681"/>
      <c r="BC19" s="681"/>
      <c r="BD19" s="681"/>
      <c r="BE19" s="687">
        <f t="shared" si="20"/>
        <v>-79.849999999999994</v>
      </c>
      <c r="BF19" s="688">
        <f t="shared" si="21"/>
        <v>0</v>
      </c>
      <c r="BG19" s="683">
        <v>77</v>
      </c>
      <c r="BH19" s="681"/>
      <c r="BI19" s="681"/>
      <c r="BJ19" s="681"/>
      <c r="BK19" s="687">
        <f t="shared" si="22"/>
        <v>-77</v>
      </c>
      <c r="BL19" s="688">
        <f t="shared" si="23"/>
        <v>0</v>
      </c>
      <c r="BM19" s="687">
        <f t="shared" si="24"/>
        <v>214.2</v>
      </c>
      <c r="BN19" s="681"/>
      <c r="BO19" s="687">
        <f t="shared" si="25"/>
        <v>0</v>
      </c>
      <c r="BP19" s="681"/>
      <c r="BQ19" s="687">
        <f t="shared" si="26"/>
        <v>-214.2</v>
      </c>
      <c r="BR19" s="688">
        <f t="shared" si="27"/>
        <v>0</v>
      </c>
      <c r="BS19" s="683">
        <v>79.3</v>
      </c>
      <c r="BT19" s="681"/>
      <c r="BU19" s="681"/>
      <c r="BV19" s="681"/>
      <c r="BW19" s="687">
        <f t="shared" si="28"/>
        <v>-79.3</v>
      </c>
      <c r="BX19" s="688">
        <f t="shared" si="29"/>
        <v>0</v>
      </c>
      <c r="BY19" s="683">
        <v>79.099999999999994</v>
      </c>
      <c r="BZ19" s="681"/>
      <c r="CA19" s="681"/>
      <c r="CB19" s="681"/>
      <c r="CC19" s="687">
        <f t="shared" si="30"/>
        <v>-79.099999999999994</v>
      </c>
      <c r="CD19" s="688">
        <f t="shared" si="31"/>
        <v>0</v>
      </c>
      <c r="CE19" s="683">
        <v>55.8</v>
      </c>
      <c r="CF19" s="681"/>
      <c r="CG19" s="681"/>
      <c r="CH19" s="681"/>
      <c r="CI19" s="687">
        <f t="shared" si="32"/>
        <v>-55.8</v>
      </c>
      <c r="CJ19" s="688">
        <f t="shared" si="33"/>
        <v>0</v>
      </c>
      <c r="CK19" s="687">
        <f t="shared" si="34"/>
        <v>230.5</v>
      </c>
      <c r="CL19" s="681"/>
      <c r="CM19" s="687">
        <f t="shared" si="35"/>
        <v>0</v>
      </c>
      <c r="CN19" s="681"/>
      <c r="CO19" s="687">
        <f t="shared" si="36"/>
        <v>-230.5</v>
      </c>
      <c r="CP19" s="688">
        <f t="shared" si="37"/>
        <v>0</v>
      </c>
      <c r="CQ19" s="683">
        <v>78.5</v>
      </c>
      <c r="CR19" s="681"/>
      <c r="CS19" s="681"/>
      <c r="CT19" s="681"/>
      <c r="CU19" s="687">
        <f t="shared" si="38"/>
        <v>-78.5</v>
      </c>
      <c r="CV19" s="688">
        <f t="shared" si="39"/>
        <v>0</v>
      </c>
      <c r="CW19" s="683">
        <v>75.900000000000006</v>
      </c>
      <c r="CX19" s="681"/>
      <c r="CY19" s="681"/>
      <c r="CZ19" s="681"/>
      <c r="DA19" s="687">
        <f t="shared" si="40"/>
        <v>-75.900000000000006</v>
      </c>
      <c r="DB19" s="688">
        <f t="shared" si="41"/>
        <v>0</v>
      </c>
      <c r="DC19" s="683">
        <v>76.099999999999994</v>
      </c>
      <c r="DD19" s="681"/>
      <c r="DE19" s="681"/>
      <c r="DF19" s="681"/>
      <c r="DG19" s="687">
        <f t="shared" si="42"/>
        <v>-76.099999999999994</v>
      </c>
      <c r="DH19" s="688">
        <f t="shared" si="43"/>
        <v>0</v>
      </c>
    </row>
    <row r="20" spans="1:112" ht="20.100000000000001" customHeight="1">
      <c r="A20" s="323">
        <v>100336107</v>
      </c>
      <c r="B20" s="264" t="s">
        <v>4062</v>
      </c>
      <c r="C20" s="69"/>
      <c r="D20" s="265" t="s">
        <v>4062</v>
      </c>
      <c r="E20" s="528">
        <v>100336107</v>
      </c>
      <c r="F20" s="528"/>
      <c r="G20" s="529"/>
      <c r="H20" s="530"/>
      <c r="I20" s="530"/>
      <c r="J20" s="381" t="s">
        <v>883</v>
      </c>
      <c r="K20" s="687">
        <f t="shared" si="0"/>
        <v>3.5999999999999996</v>
      </c>
      <c r="L20" s="681"/>
      <c r="M20" s="687">
        <f t="shared" si="1"/>
        <v>0</v>
      </c>
      <c r="N20" s="681"/>
      <c r="O20" s="687">
        <f t="shared" si="2"/>
        <v>-3.5999999999999996</v>
      </c>
      <c r="P20" s="688">
        <f t="shared" si="3"/>
        <v>0</v>
      </c>
      <c r="Q20" s="687">
        <f t="shared" si="4"/>
        <v>0.89999999999999991</v>
      </c>
      <c r="R20" s="681"/>
      <c r="S20" s="687">
        <f t="shared" si="5"/>
        <v>0</v>
      </c>
      <c r="T20" s="681"/>
      <c r="U20" s="687">
        <f t="shared" si="6"/>
        <v>-0.89999999999999991</v>
      </c>
      <c r="V20" s="688">
        <f t="shared" si="7"/>
        <v>0</v>
      </c>
      <c r="W20" s="683">
        <v>0.3</v>
      </c>
      <c r="X20" s="681"/>
      <c r="Y20" s="681"/>
      <c r="Z20" s="681"/>
      <c r="AA20" s="687">
        <f t="shared" si="8"/>
        <v>-0.3</v>
      </c>
      <c r="AB20" s="688">
        <f t="shared" si="9"/>
        <v>0</v>
      </c>
      <c r="AC20" s="683">
        <v>0.3</v>
      </c>
      <c r="AD20" s="681"/>
      <c r="AE20" s="681"/>
      <c r="AF20" s="681"/>
      <c r="AG20" s="687">
        <f t="shared" si="10"/>
        <v>-0.3</v>
      </c>
      <c r="AH20" s="688">
        <f t="shared" si="11"/>
        <v>0</v>
      </c>
      <c r="AI20" s="683">
        <v>0.3</v>
      </c>
      <c r="AJ20" s="681"/>
      <c r="AK20" s="681"/>
      <c r="AL20" s="681"/>
      <c r="AM20" s="687">
        <f t="shared" si="12"/>
        <v>-0.3</v>
      </c>
      <c r="AN20" s="688">
        <f t="shared" si="13"/>
        <v>0</v>
      </c>
      <c r="AO20" s="687">
        <f t="shared" si="14"/>
        <v>0.89999999999999991</v>
      </c>
      <c r="AP20" s="681"/>
      <c r="AQ20" s="687">
        <f t="shared" si="15"/>
        <v>0</v>
      </c>
      <c r="AR20" s="681"/>
      <c r="AS20" s="687">
        <f t="shared" si="16"/>
        <v>-0.89999999999999991</v>
      </c>
      <c r="AT20" s="688">
        <f t="shared" si="17"/>
        <v>0</v>
      </c>
      <c r="AU20" s="683">
        <v>0.3</v>
      </c>
      <c r="AV20" s="681"/>
      <c r="AW20" s="681"/>
      <c r="AX20" s="681"/>
      <c r="AY20" s="687">
        <f t="shared" si="18"/>
        <v>-0.3</v>
      </c>
      <c r="AZ20" s="688">
        <f t="shared" si="19"/>
        <v>0</v>
      </c>
      <c r="BA20" s="683">
        <v>0.3</v>
      </c>
      <c r="BB20" s="681"/>
      <c r="BC20" s="681"/>
      <c r="BD20" s="681"/>
      <c r="BE20" s="687">
        <f t="shared" si="20"/>
        <v>-0.3</v>
      </c>
      <c r="BF20" s="688">
        <f t="shared" si="21"/>
        <v>0</v>
      </c>
      <c r="BG20" s="683">
        <v>0.3</v>
      </c>
      <c r="BH20" s="681"/>
      <c r="BI20" s="681"/>
      <c r="BJ20" s="681"/>
      <c r="BK20" s="687">
        <f t="shared" si="22"/>
        <v>-0.3</v>
      </c>
      <c r="BL20" s="688">
        <f t="shared" si="23"/>
        <v>0</v>
      </c>
      <c r="BM20" s="687">
        <f t="shared" si="24"/>
        <v>0.89999999999999991</v>
      </c>
      <c r="BN20" s="681"/>
      <c r="BO20" s="687">
        <f t="shared" si="25"/>
        <v>0</v>
      </c>
      <c r="BP20" s="681"/>
      <c r="BQ20" s="687">
        <f t="shared" si="26"/>
        <v>-0.89999999999999991</v>
      </c>
      <c r="BR20" s="688">
        <f t="shared" si="27"/>
        <v>0</v>
      </c>
      <c r="BS20" s="683">
        <v>0.3</v>
      </c>
      <c r="BT20" s="681"/>
      <c r="BU20" s="681"/>
      <c r="BV20" s="681"/>
      <c r="BW20" s="687">
        <f t="shared" si="28"/>
        <v>-0.3</v>
      </c>
      <c r="BX20" s="688">
        <f t="shared" si="29"/>
        <v>0</v>
      </c>
      <c r="BY20" s="683">
        <v>0.3</v>
      </c>
      <c r="BZ20" s="681"/>
      <c r="CA20" s="681"/>
      <c r="CB20" s="681"/>
      <c r="CC20" s="687">
        <f t="shared" si="30"/>
        <v>-0.3</v>
      </c>
      <c r="CD20" s="688">
        <f t="shared" si="31"/>
        <v>0</v>
      </c>
      <c r="CE20" s="683">
        <v>0.3</v>
      </c>
      <c r="CF20" s="681"/>
      <c r="CG20" s="681"/>
      <c r="CH20" s="681"/>
      <c r="CI20" s="687">
        <f t="shared" si="32"/>
        <v>-0.3</v>
      </c>
      <c r="CJ20" s="688">
        <f t="shared" si="33"/>
        <v>0</v>
      </c>
      <c r="CK20" s="687">
        <f t="shared" si="34"/>
        <v>0.89999999999999991</v>
      </c>
      <c r="CL20" s="681"/>
      <c r="CM20" s="687">
        <f t="shared" si="35"/>
        <v>0</v>
      </c>
      <c r="CN20" s="681"/>
      <c r="CO20" s="687">
        <f t="shared" si="36"/>
        <v>-0.89999999999999991</v>
      </c>
      <c r="CP20" s="688">
        <f t="shared" si="37"/>
        <v>0</v>
      </c>
      <c r="CQ20" s="683">
        <v>0.3</v>
      </c>
      <c r="CR20" s="681"/>
      <c r="CS20" s="681"/>
      <c r="CT20" s="681"/>
      <c r="CU20" s="687">
        <f t="shared" si="38"/>
        <v>-0.3</v>
      </c>
      <c r="CV20" s="688">
        <f t="shared" si="39"/>
        <v>0</v>
      </c>
      <c r="CW20" s="683">
        <v>0.3</v>
      </c>
      <c r="CX20" s="681"/>
      <c r="CY20" s="681"/>
      <c r="CZ20" s="681"/>
      <c r="DA20" s="687">
        <f t="shared" si="40"/>
        <v>-0.3</v>
      </c>
      <c r="DB20" s="688">
        <f t="shared" si="41"/>
        <v>0</v>
      </c>
      <c r="DC20" s="683">
        <v>0.3</v>
      </c>
      <c r="DD20" s="681"/>
      <c r="DE20" s="681"/>
      <c r="DF20" s="681"/>
      <c r="DG20" s="687">
        <f t="shared" si="42"/>
        <v>-0.3</v>
      </c>
      <c r="DH20" s="688">
        <f t="shared" si="43"/>
        <v>0</v>
      </c>
    </row>
    <row r="21" spans="1:112" ht="37.5" customHeight="1">
      <c r="A21" s="323">
        <v>100336108</v>
      </c>
      <c r="B21" s="264" t="s">
        <v>4063</v>
      </c>
      <c r="C21" s="69"/>
      <c r="D21" s="265" t="s">
        <v>4063</v>
      </c>
      <c r="E21" s="528">
        <v>100336108</v>
      </c>
      <c r="F21" s="528"/>
      <c r="G21" s="529"/>
      <c r="H21" s="530"/>
      <c r="I21" s="530"/>
      <c r="J21" s="381" t="s">
        <v>883</v>
      </c>
      <c r="K21" s="687">
        <f t="shared" si="0"/>
        <v>886.9</v>
      </c>
      <c r="L21" s="681"/>
      <c r="M21" s="687">
        <f t="shared" si="1"/>
        <v>0</v>
      </c>
      <c r="N21" s="681"/>
      <c r="O21" s="687">
        <f t="shared" si="2"/>
        <v>-886.9</v>
      </c>
      <c r="P21" s="688">
        <f t="shared" si="3"/>
        <v>0</v>
      </c>
      <c r="Q21" s="687">
        <f t="shared" si="4"/>
        <v>218.29999999999998</v>
      </c>
      <c r="R21" s="681"/>
      <c r="S21" s="687">
        <f t="shared" si="5"/>
        <v>0</v>
      </c>
      <c r="T21" s="681"/>
      <c r="U21" s="687">
        <f t="shared" si="6"/>
        <v>-218.29999999999998</v>
      </c>
      <c r="V21" s="688">
        <f t="shared" si="7"/>
        <v>0</v>
      </c>
      <c r="W21" s="683">
        <v>81</v>
      </c>
      <c r="X21" s="681"/>
      <c r="Y21" s="681"/>
      <c r="Z21" s="681"/>
      <c r="AA21" s="687">
        <f t="shared" si="8"/>
        <v>-81</v>
      </c>
      <c r="AB21" s="688">
        <f t="shared" si="9"/>
        <v>0</v>
      </c>
      <c r="AC21" s="683">
        <v>72.7</v>
      </c>
      <c r="AD21" s="681"/>
      <c r="AE21" s="681"/>
      <c r="AF21" s="681"/>
      <c r="AG21" s="687">
        <f t="shared" si="10"/>
        <v>-72.7</v>
      </c>
      <c r="AH21" s="688">
        <f t="shared" si="11"/>
        <v>0</v>
      </c>
      <c r="AI21" s="683">
        <v>64.599999999999994</v>
      </c>
      <c r="AJ21" s="681"/>
      <c r="AK21" s="681"/>
      <c r="AL21" s="681"/>
      <c r="AM21" s="687">
        <f t="shared" si="12"/>
        <v>-64.599999999999994</v>
      </c>
      <c r="AN21" s="688">
        <f t="shared" si="13"/>
        <v>0</v>
      </c>
      <c r="AO21" s="687">
        <f t="shared" si="14"/>
        <v>225.7</v>
      </c>
      <c r="AP21" s="681"/>
      <c r="AQ21" s="687">
        <f t="shared" si="15"/>
        <v>0</v>
      </c>
      <c r="AR21" s="681"/>
      <c r="AS21" s="687">
        <f t="shared" si="16"/>
        <v>-225.7</v>
      </c>
      <c r="AT21" s="688">
        <f t="shared" si="17"/>
        <v>0</v>
      </c>
      <c r="AU21" s="683">
        <v>69.45</v>
      </c>
      <c r="AV21" s="681"/>
      <c r="AW21" s="681"/>
      <c r="AX21" s="681"/>
      <c r="AY21" s="687">
        <f t="shared" si="18"/>
        <v>-69.45</v>
      </c>
      <c r="AZ21" s="688">
        <f t="shared" si="19"/>
        <v>0</v>
      </c>
      <c r="BA21" s="683">
        <v>79.55</v>
      </c>
      <c r="BB21" s="681"/>
      <c r="BC21" s="681"/>
      <c r="BD21" s="681"/>
      <c r="BE21" s="687">
        <f t="shared" si="20"/>
        <v>-79.55</v>
      </c>
      <c r="BF21" s="688">
        <f t="shared" si="21"/>
        <v>0</v>
      </c>
      <c r="BG21" s="683">
        <v>76.7</v>
      </c>
      <c r="BH21" s="681"/>
      <c r="BI21" s="681"/>
      <c r="BJ21" s="681"/>
      <c r="BK21" s="687">
        <f t="shared" si="22"/>
        <v>-76.7</v>
      </c>
      <c r="BL21" s="688">
        <f t="shared" si="23"/>
        <v>0</v>
      </c>
      <c r="BM21" s="687">
        <f t="shared" si="24"/>
        <v>213.3</v>
      </c>
      <c r="BN21" s="681"/>
      <c r="BO21" s="687">
        <f t="shared" si="25"/>
        <v>0</v>
      </c>
      <c r="BP21" s="681"/>
      <c r="BQ21" s="687">
        <f t="shared" si="26"/>
        <v>-213.3</v>
      </c>
      <c r="BR21" s="688">
        <f t="shared" si="27"/>
        <v>0</v>
      </c>
      <c r="BS21" s="683">
        <v>79</v>
      </c>
      <c r="BT21" s="681"/>
      <c r="BU21" s="681"/>
      <c r="BV21" s="681"/>
      <c r="BW21" s="687">
        <f t="shared" si="28"/>
        <v>-79</v>
      </c>
      <c r="BX21" s="688">
        <f t="shared" si="29"/>
        <v>0</v>
      </c>
      <c r="BY21" s="683">
        <v>78.8</v>
      </c>
      <c r="BZ21" s="681"/>
      <c r="CA21" s="681"/>
      <c r="CB21" s="681"/>
      <c r="CC21" s="687">
        <f t="shared" si="30"/>
        <v>-78.8</v>
      </c>
      <c r="CD21" s="688">
        <f t="shared" si="31"/>
        <v>0</v>
      </c>
      <c r="CE21" s="683">
        <v>55.5</v>
      </c>
      <c r="CF21" s="681"/>
      <c r="CG21" s="681"/>
      <c r="CH21" s="681"/>
      <c r="CI21" s="687">
        <f t="shared" si="32"/>
        <v>-55.5</v>
      </c>
      <c r="CJ21" s="688">
        <f t="shared" si="33"/>
        <v>0</v>
      </c>
      <c r="CK21" s="687">
        <f t="shared" si="34"/>
        <v>229.60000000000002</v>
      </c>
      <c r="CL21" s="681"/>
      <c r="CM21" s="687">
        <f t="shared" si="35"/>
        <v>0</v>
      </c>
      <c r="CN21" s="681"/>
      <c r="CO21" s="687">
        <f t="shared" si="36"/>
        <v>-229.60000000000002</v>
      </c>
      <c r="CP21" s="688">
        <f t="shared" si="37"/>
        <v>0</v>
      </c>
      <c r="CQ21" s="683">
        <v>78.2</v>
      </c>
      <c r="CR21" s="681"/>
      <c r="CS21" s="681"/>
      <c r="CT21" s="681"/>
      <c r="CU21" s="687">
        <f t="shared" si="38"/>
        <v>-78.2</v>
      </c>
      <c r="CV21" s="688">
        <f t="shared" si="39"/>
        <v>0</v>
      </c>
      <c r="CW21" s="683">
        <v>75.599999999999994</v>
      </c>
      <c r="CX21" s="681"/>
      <c r="CY21" s="681"/>
      <c r="CZ21" s="681"/>
      <c r="DA21" s="687">
        <f t="shared" si="40"/>
        <v>-75.599999999999994</v>
      </c>
      <c r="DB21" s="688">
        <f t="shared" si="41"/>
        <v>0</v>
      </c>
      <c r="DC21" s="683">
        <v>75.8</v>
      </c>
      <c r="DD21" s="681"/>
      <c r="DE21" s="681"/>
      <c r="DF21" s="681"/>
      <c r="DG21" s="687">
        <f t="shared" si="42"/>
        <v>-75.8</v>
      </c>
      <c r="DH21" s="688">
        <f t="shared" si="43"/>
        <v>0</v>
      </c>
    </row>
    <row r="22" spans="1:112" ht="20.100000000000001" customHeight="1">
      <c r="A22" s="323">
        <v>1</v>
      </c>
      <c r="B22" s="262" t="s">
        <v>873</v>
      </c>
      <c r="C22" s="69"/>
      <c r="D22" s="266" t="s">
        <v>873</v>
      </c>
      <c r="E22" s="528"/>
      <c r="F22" s="528"/>
      <c r="G22" s="529"/>
      <c r="H22" s="530"/>
      <c r="I22" s="530"/>
      <c r="J22" s="381"/>
      <c r="K22" s="681"/>
      <c r="L22" s="681"/>
      <c r="M22" s="681"/>
      <c r="N22" s="681"/>
      <c r="O22" s="681"/>
      <c r="P22" s="681"/>
      <c r="Q22" s="681"/>
      <c r="R22" s="681"/>
      <c r="S22" s="681"/>
      <c r="T22" s="681"/>
      <c r="U22" s="681"/>
      <c r="V22" s="681"/>
      <c r="W22" s="681"/>
      <c r="X22" s="681"/>
      <c r="Y22" s="681"/>
      <c r="Z22" s="681"/>
      <c r="AA22" s="681"/>
      <c r="AB22" s="681"/>
      <c r="AC22" s="681"/>
      <c r="AD22" s="681"/>
      <c r="AE22" s="681"/>
      <c r="AF22" s="681"/>
      <c r="AG22" s="681"/>
      <c r="AH22" s="681"/>
      <c r="AI22" s="681"/>
      <c r="AJ22" s="681"/>
      <c r="AK22" s="681"/>
      <c r="AL22" s="681"/>
      <c r="AM22" s="681"/>
      <c r="AN22" s="681"/>
      <c r="AO22" s="681"/>
      <c r="AP22" s="681"/>
      <c r="AQ22" s="681"/>
      <c r="AR22" s="681"/>
      <c r="AS22" s="681"/>
      <c r="AT22" s="681"/>
      <c r="AU22" s="681"/>
      <c r="AV22" s="681"/>
      <c r="AW22" s="681"/>
      <c r="AX22" s="681"/>
      <c r="AY22" s="681"/>
      <c r="AZ22" s="681"/>
      <c r="BA22" s="681"/>
      <c r="BB22" s="681"/>
      <c r="BC22" s="681"/>
      <c r="BD22" s="681"/>
      <c r="BE22" s="681"/>
      <c r="BF22" s="681"/>
      <c r="BG22" s="681"/>
      <c r="BH22" s="681"/>
      <c r="BI22" s="681"/>
      <c r="BJ22" s="681"/>
      <c r="BK22" s="681"/>
      <c r="BL22" s="681"/>
      <c r="BM22" s="681"/>
      <c r="BN22" s="681"/>
      <c r="BO22" s="681"/>
      <c r="BP22" s="681"/>
      <c r="BQ22" s="681"/>
      <c r="BR22" s="681"/>
      <c r="BS22" s="681"/>
      <c r="BT22" s="681"/>
      <c r="BU22" s="681"/>
      <c r="BV22" s="681"/>
      <c r="BW22" s="681"/>
      <c r="BX22" s="681"/>
      <c r="BY22" s="681"/>
      <c r="BZ22" s="681"/>
      <c r="CA22" s="681"/>
      <c r="CB22" s="681"/>
      <c r="CC22" s="681"/>
      <c r="CD22" s="681"/>
      <c r="CE22" s="681"/>
      <c r="CF22" s="681"/>
      <c r="CG22" s="681"/>
      <c r="CH22" s="681"/>
      <c r="CI22" s="681"/>
      <c r="CJ22" s="681"/>
      <c r="CK22" s="681"/>
      <c r="CL22" s="681"/>
      <c r="CM22" s="681"/>
      <c r="CN22" s="681"/>
      <c r="CO22" s="681"/>
      <c r="CP22" s="681"/>
      <c r="CQ22" s="681"/>
      <c r="CR22" s="681"/>
      <c r="CS22" s="681"/>
      <c r="CT22" s="681"/>
      <c r="CU22" s="681"/>
      <c r="CV22" s="681"/>
      <c r="CW22" s="681"/>
      <c r="CX22" s="681"/>
      <c r="CY22" s="681"/>
      <c r="CZ22" s="681"/>
      <c r="DA22" s="681"/>
      <c r="DB22" s="681"/>
      <c r="DC22" s="681"/>
      <c r="DD22" s="681"/>
      <c r="DE22" s="681"/>
      <c r="DF22" s="681"/>
      <c r="DG22" s="681"/>
      <c r="DH22" s="681"/>
    </row>
    <row r="23" spans="1:112" ht="20.100000000000001" customHeight="1">
      <c r="A23" s="323">
        <v>100336109</v>
      </c>
      <c r="B23" s="264" t="s">
        <v>4064</v>
      </c>
      <c r="C23" s="75"/>
      <c r="D23" s="267" t="s">
        <v>4064</v>
      </c>
      <c r="E23" s="528">
        <v>100336109</v>
      </c>
      <c r="F23" s="528"/>
      <c r="G23" s="529"/>
      <c r="H23" s="530" t="s">
        <v>4065</v>
      </c>
      <c r="I23" s="530"/>
      <c r="J23" s="381" t="s">
        <v>883</v>
      </c>
      <c r="K23" s="687">
        <f>Q23+AO23+BM23+CK23</f>
        <v>886.9</v>
      </c>
      <c r="L23" s="681"/>
      <c r="M23" s="687">
        <f>S23+AQ23+BO23+CM23</f>
        <v>0</v>
      </c>
      <c r="N23" s="681"/>
      <c r="O23" s="687">
        <f>IFERROR(M23-K23,"-")</f>
        <v>-886.9</v>
      </c>
      <c r="P23" s="688">
        <f>IFERROR(M23/K23,"-")</f>
        <v>0</v>
      </c>
      <c r="Q23" s="687">
        <f>W23+AC23+AI23</f>
        <v>218.29999999999998</v>
      </c>
      <c r="R23" s="681"/>
      <c r="S23" s="687">
        <f>Y23+AE23+AK23</f>
        <v>0</v>
      </c>
      <c r="T23" s="681"/>
      <c r="U23" s="687">
        <f>IFERROR(S23-Q23,"-")</f>
        <v>-218.29999999999998</v>
      </c>
      <c r="V23" s="688">
        <f>IFERROR(S23/Q23,"-")</f>
        <v>0</v>
      </c>
      <c r="W23" s="687">
        <f>W24+W25+W26</f>
        <v>81</v>
      </c>
      <c r="X23" s="681"/>
      <c r="Y23" s="687">
        <f>Y24+Y25+Y26</f>
        <v>0</v>
      </c>
      <c r="Z23" s="681"/>
      <c r="AA23" s="687">
        <f>IFERROR(Y23-W23,"-")</f>
        <v>-81</v>
      </c>
      <c r="AB23" s="688">
        <f>IFERROR(Y23/W23,"-")</f>
        <v>0</v>
      </c>
      <c r="AC23" s="687">
        <f>AC24+AC25+AC26</f>
        <v>72.7</v>
      </c>
      <c r="AD23" s="681"/>
      <c r="AE23" s="687">
        <f>AE24+AE25+AE26</f>
        <v>0</v>
      </c>
      <c r="AF23" s="681"/>
      <c r="AG23" s="687">
        <f>IFERROR(AE23-AC23,"-")</f>
        <v>-72.7</v>
      </c>
      <c r="AH23" s="688">
        <f>IFERROR(AE23/AC23,"-")</f>
        <v>0</v>
      </c>
      <c r="AI23" s="687">
        <f>AI24+AI25+AI26</f>
        <v>64.599999999999994</v>
      </c>
      <c r="AJ23" s="681"/>
      <c r="AK23" s="687">
        <f>AK24+AK25+AK26</f>
        <v>0</v>
      </c>
      <c r="AL23" s="681"/>
      <c r="AM23" s="687">
        <f>IFERROR(AK23-AI23,"-")</f>
        <v>-64.599999999999994</v>
      </c>
      <c r="AN23" s="688">
        <f>IFERROR(AK23/AI23,"-")</f>
        <v>0</v>
      </c>
      <c r="AO23" s="687">
        <f>AU23+BA23+BG23</f>
        <v>225.7</v>
      </c>
      <c r="AP23" s="681"/>
      <c r="AQ23" s="687">
        <f>AW23+BC23+BI23</f>
        <v>0</v>
      </c>
      <c r="AR23" s="681"/>
      <c r="AS23" s="687">
        <f>IFERROR(AQ23-AO23,"-")</f>
        <v>-225.7</v>
      </c>
      <c r="AT23" s="688">
        <f>IFERROR(AQ23/AO23,"-")</f>
        <v>0</v>
      </c>
      <c r="AU23" s="687">
        <f>AU24+AU25+AU26</f>
        <v>69.45</v>
      </c>
      <c r="AV23" s="681"/>
      <c r="AW23" s="687">
        <f>AW24+AW25+AW26</f>
        <v>0</v>
      </c>
      <c r="AX23" s="681"/>
      <c r="AY23" s="687">
        <f>IFERROR(AW23-AU23,"-")</f>
        <v>-69.45</v>
      </c>
      <c r="AZ23" s="688">
        <f>IFERROR(AW23/AU23,"-")</f>
        <v>0</v>
      </c>
      <c r="BA23" s="687">
        <f>BA24+BA25+BA26</f>
        <v>79.550000000000011</v>
      </c>
      <c r="BB23" s="681"/>
      <c r="BC23" s="687">
        <f>BC24+BC25+BC26</f>
        <v>0</v>
      </c>
      <c r="BD23" s="681"/>
      <c r="BE23" s="687">
        <f>IFERROR(BC23-BA23,"-")</f>
        <v>-79.550000000000011</v>
      </c>
      <c r="BF23" s="688">
        <f>IFERROR(BC23/BA23,"-")</f>
        <v>0</v>
      </c>
      <c r="BG23" s="687">
        <f>BG24+BG25+BG26</f>
        <v>76.7</v>
      </c>
      <c r="BH23" s="681"/>
      <c r="BI23" s="687">
        <f>BI24+BI25+BI26</f>
        <v>0</v>
      </c>
      <c r="BJ23" s="681"/>
      <c r="BK23" s="687">
        <f>IFERROR(BI23-BG23,"-")</f>
        <v>-76.7</v>
      </c>
      <c r="BL23" s="688">
        <f>IFERROR(BI23/BG23,"-")</f>
        <v>0</v>
      </c>
      <c r="BM23" s="687">
        <f>BS23+BY23+CE23</f>
        <v>213.3</v>
      </c>
      <c r="BN23" s="681"/>
      <c r="BO23" s="687">
        <f>BU23+CA23+CG23</f>
        <v>0</v>
      </c>
      <c r="BP23" s="681"/>
      <c r="BQ23" s="687">
        <f>IFERROR(BO23-BM23,"-")</f>
        <v>-213.3</v>
      </c>
      <c r="BR23" s="688">
        <f>IFERROR(BO23/BM23,"-")</f>
        <v>0</v>
      </c>
      <c r="BS23" s="687">
        <f>BS24+BS25+BS26</f>
        <v>79</v>
      </c>
      <c r="BT23" s="681"/>
      <c r="BU23" s="687">
        <f>BU24+BU25+BU26</f>
        <v>0</v>
      </c>
      <c r="BV23" s="681"/>
      <c r="BW23" s="687">
        <f>IFERROR(BU23-BS23,"-")</f>
        <v>-79</v>
      </c>
      <c r="BX23" s="688">
        <f>IFERROR(BU23/BS23,"-")</f>
        <v>0</v>
      </c>
      <c r="BY23" s="687">
        <f>BY24+BY25+BY26</f>
        <v>78.800000000000011</v>
      </c>
      <c r="BZ23" s="681"/>
      <c r="CA23" s="687">
        <f>CA24+CA25+CA26</f>
        <v>0</v>
      </c>
      <c r="CB23" s="681"/>
      <c r="CC23" s="687">
        <f>IFERROR(CA23-BY23,"-")</f>
        <v>-78.800000000000011</v>
      </c>
      <c r="CD23" s="688">
        <f>IFERROR(CA23/BY23,"-")</f>
        <v>0</v>
      </c>
      <c r="CE23" s="687">
        <f>CE24+CE25+CE26</f>
        <v>55.5</v>
      </c>
      <c r="CF23" s="681"/>
      <c r="CG23" s="687">
        <f>CG24+CG25+CG26</f>
        <v>0</v>
      </c>
      <c r="CH23" s="681"/>
      <c r="CI23" s="687">
        <f>IFERROR(CG23-CE23,"-")</f>
        <v>-55.5</v>
      </c>
      <c r="CJ23" s="688">
        <f>IFERROR(CG23/CE23,"-")</f>
        <v>0</v>
      </c>
      <c r="CK23" s="687">
        <f>CQ23+CW23+DC23</f>
        <v>229.60000000000002</v>
      </c>
      <c r="CL23" s="681"/>
      <c r="CM23" s="687">
        <f>CS23+CY23+DE23</f>
        <v>0</v>
      </c>
      <c r="CN23" s="681"/>
      <c r="CO23" s="687">
        <f>IFERROR(CM23-CK23,"-")</f>
        <v>-229.60000000000002</v>
      </c>
      <c r="CP23" s="688">
        <f>IFERROR(CM23/CK23,"-")</f>
        <v>0</v>
      </c>
      <c r="CQ23" s="687">
        <f>CQ24+CQ25+CQ26</f>
        <v>78.2</v>
      </c>
      <c r="CR23" s="681"/>
      <c r="CS23" s="687">
        <f>CS24+CS25+CS26</f>
        <v>0</v>
      </c>
      <c r="CT23" s="681"/>
      <c r="CU23" s="687">
        <f>IFERROR(CS23-CQ23,"-")</f>
        <v>-78.2</v>
      </c>
      <c r="CV23" s="688">
        <f>IFERROR(CS23/CQ23,"-")</f>
        <v>0</v>
      </c>
      <c r="CW23" s="687">
        <f>CW24+CW25+CW26</f>
        <v>75.599999999999994</v>
      </c>
      <c r="CX23" s="681"/>
      <c r="CY23" s="687">
        <f>CY24+CY25+CY26</f>
        <v>0</v>
      </c>
      <c r="CZ23" s="681"/>
      <c r="DA23" s="687">
        <f>IFERROR(CY23-CW23,"-")</f>
        <v>-75.599999999999994</v>
      </c>
      <c r="DB23" s="688">
        <f>IFERROR(CY23/CW23,"-")</f>
        <v>0</v>
      </c>
      <c r="DC23" s="687">
        <f>DC24+DC25+DC26</f>
        <v>75.800000000000011</v>
      </c>
      <c r="DD23" s="681"/>
      <c r="DE23" s="687">
        <f>DE24+DE25+DE26</f>
        <v>0</v>
      </c>
      <c r="DF23" s="681"/>
      <c r="DG23" s="687">
        <f>IFERROR(DE23-DC23,"-")</f>
        <v>-75.800000000000011</v>
      </c>
      <c r="DH23" s="688">
        <f>IFERROR(DE23/DC23,"-")</f>
        <v>0</v>
      </c>
    </row>
    <row r="24" spans="1:112" ht="20.100000000000001" customHeight="1">
      <c r="A24" s="323">
        <v>100336110</v>
      </c>
      <c r="B24" s="268" t="s">
        <v>4066</v>
      </c>
      <c r="C24" s="75"/>
      <c r="D24" s="269" t="s">
        <v>4066</v>
      </c>
      <c r="E24" s="528">
        <v>100336110</v>
      </c>
      <c r="F24" s="528"/>
      <c r="G24" s="529"/>
      <c r="H24" s="530"/>
      <c r="I24" s="530"/>
      <c r="J24" s="381" t="s">
        <v>883</v>
      </c>
      <c r="K24" s="687">
        <f>Q24+AO24+BM24+CK24</f>
        <v>644.5</v>
      </c>
      <c r="L24" s="681"/>
      <c r="M24" s="687">
        <f>S24+AQ24+BO24+CM24</f>
        <v>0</v>
      </c>
      <c r="N24" s="681"/>
      <c r="O24" s="687">
        <f>IFERROR(M24-K24,"-")</f>
        <v>-644.5</v>
      </c>
      <c r="P24" s="688">
        <f>IFERROR(M24/K24,"-")</f>
        <v>0</v>
      </c>
      <c r="Q24" s="687">
        <f>W24+AC24+AI24</f>
        <v>157.69999999999999</v>
      </c>
      <c r="R24" s="681"/>
      <c r="S24" s="687">
        <f>Y24+AE24+AK24</f>
        <v>0</v>
      </c>
      <c r="T24" s="681"/>
      <c r="U24" s="687">
        <f>IFERROR(S24-Q24,"-")</f>
        <v>-157.69999999999999</v>
      </c>
      <c r="V24" s="688">
        <f>IFERROR(S24/Q24,"-")</f>
        <v>0</v>
      </c>
      <c r="W24" s="683">
        <v>60.8</v>
      </c>
      <c r="X24" s="681"/>
      <c r="Y24" s="681"/>
      <c r="Z24" s="681"/>
      <c r="AA24" s="687">
        <f>IFERROR(Y24-W24,"-")</f>
        <v>-60.8</v>
      </c>
      <c r="AB24" s="688">
        <f>IFERROR(Y24/W24,"-")</f>
        <v>0</v>
      </c>
      <c r="AC24" s="683">
        <v>52.5</v>
      </c>
      <c r="AD24" s="681"/>
      <c r="AE24" s="681"/>
      <c r="AF24" s="681"/>
      <c r="AG24" s="687">
        <f>IFERROR(AE24-AC24,"-")</f>
        <v>-52.5</v>
      </c>
      <c r="AH24" s="688">
        <f>IFERROR(AE24/AC24,"-")</f>
        <v>0</v>
      </c>
      <c r="AI24" s="683">
        <v>44.4</v>
      </c>
      <c r="AJ24" s="681"/>
      <c r="AK24" s="681"/>
      <c r="AL24" s="681"/>
      <c r="AM24" s="687">
        <f>IFERROR(AK24-AI24,"-")</f>
        <v>-44.4</v>
      </c>
      <c r="AN24" s="688">
        <f>IFERROR(AK24/AI24,"-")</f>
        <v>0</v>
      </c>
      <c r="AO24" s="687">
        <f>AU24+BA24+BG24</f>
        <v>165.1</v>
      </c>
      <c r="AP24" s="681"/>
      <c r="AQ24" s="687">
        <f>AW24+BC24+BI24</f>
        <v>0</v>
      </c>
      <c r="AR24" s="681"/>
      <c r="AS24" s="687">
        <f>IFERROR(AQ24-AO24,"-")</f>
        <v>-165.1</v>
      </c>
      <c r="AT24" s="688">
        <f>IFERROR(AQ24/AO24,"-")</f>
        <v>0</v>
      </c>
      <c r="AU24" s="683">
        <v>49.25</v>
      </c>
      <c r="AV24" s="681"/>
      <c r="AW24" s="681"/>
      <c r="AX24" s="681"/>
      <c r="AY24" s="687">
        <f>IFERROR(AW24-AU24,"-")</f>
        <v>-49.25</v>
      </c>
      <c r="AZ24" s="688">
        <f>IFERROR(AW24/AU24,"-")</f>
        <v>0</v>
      </c>
      <c r="BA24" s="683">
        <v>59.35</v>
      </c>
      <c r="BB24" s="681"/>
      <c r="BC24" s="681"/>
      <c r="BD24" s="681"/>
      <c r="BE24" s="687">
        <f>IFERROR(BC24-BA24,"-")</f>
        <v>-59.35</v>
      </c>
      <c r="BF24" s="688">
        <f>IFERROR(BC24/BA24,"-")</f>
        <v>0</v>
      </c>
      <c r="BG24" s="683">
        <v>56.5</v>
      </c>
      <c r="BH24" s="681"/>
      <c r="BI24" s="681"/>
      <c r="BJ24" s="681"/>
      <c r="BK24" s="687">
        <f>IFERROR(BI24-BG24,"-")</f>
        <v>-56.5</v>
      </c>
      <c r="BL24" s="688">
        <f>IFERROR(BI24/BG24,"-")</f>
        <v>0</v>
      </c>
      <c r="BM24" s="687">
        <f>BS24+BY24+CE24</f>
        <v>152.69999999999999</v>
      </c>
      <c r="BN24" s="681"/>
      <c r="BO24" s="687">
        <f>BU24+CA24+CG24</f>
        <v>0</v>
      </c>
      <c r="BP24" s="681"/>
      <c r="BQ24" s="687">
        <f>IFERROR(BO24-BM24,"-")</f>
        <v>-152.69999999999999</v>
      </c>
      <c r="BR24" s="688">
        <f>IFERROR(BO24/BM24,"-")</f>
        <v>0</v>
      </c>
      <c r="BS24" s="683">
        <v>58.8</v>
      </c>
      <c r="BT24" s="681"/>
      <c r="BU24" s="681"/>
      <c r="BV24" s="681"/>
      <c r="BW24" s="687">
        <f>IFERROR(BU24-BS24,"-")</f>
        <v>-58.8</v>
      </c>
      <c r="BX24" s="688">
        <f>IFERROR(BU24/BS24,"-")</f>
        <v>0</v>
      </c>
      <c r="BY24" s="683">
        <v>58.6</v>
      </c>
      <c r="BZ24" s="681"/>
      <c r="CA24" s="681"/>
      <c r="CB24" s="681"/>
      <c r="CC24" s="687">
        <f>IFERROR(CA24-BY24,"-")</f>
        <v>-58.6</v>
      </c>
      <c r="CD24" s="688">
        <f>IFERROR(CA24/BY24,"-")</f>
        <v>0</v>
      </c>
      <c r="CE24" s="683">
        <v>35.299999999999997</v>
      </c>
      <c r="CF24" s="681"/>
      <c r="CG24" s="681"/>
      <c r="CH24" s="681"/>
      <c r="CI24" s="687">
        <f>IFERROR(CG24-CE24,"-")</f>
        <v>-35.299999999999997</v>
      </c>
      <c r="CJ24" s="688">
        <f>IFERROR(CG24/CE24,"-")</f>
        <v>0</v>
      </c>
      <c r="CK24" s="687">
        <f>CQ24+CW24+DC24</f>
        <v>169</v>
      </c>
      <c r="CL24" s="681"/>
      <c r="CM24" s="687">
        <f>CS24+CY24+DE24</f>
        <v>0</v>
      </c>
      <c r="CN24" s="681"/>
      <c r="CO24" s="687">
        <f>IFERROR(CM24-CK24,"-")</f>
        <v>-169</v>
      </c>
      <c r="CP24" s="688">
        <f>IFERROR(CM24/CK24,"-")</f>
        <v>0</v>
      </c>
      <c r="CQ24" s="683">
        <v>58</v>
      </c>
      <c r="CR24" s="681"/>
      <c r="CS24" s="681"/>
      <c r="CT24" s="681"/>
      <c r="CU24" s="687">
        <f>IFERROR(CS24-CQ24,"-")</f>
        <v>-58</v>
      </c>
      <c r="CV24" s="688">
        <f>IFERROR(CS24/CQ24,"-")</f>
        <v>0</v>
      </c>
      <c r="CW24" s="683">
        <v>55.4</v>
      </c>
      <c r="CX24" s="681"/>
      <c r="CY24" s="681"/>
      <c r="CZ24" s="681"/>
      <c r="DA24" s="687">
        <f>IFERROR(CY24-CW24,"-")</f>
        <v>-55.4</v>
      </c>
      <c r="DB24" s="688">
        <f>IFERROR(CY24/CW24,"-")</f>
        <v>0</v>
      </c>
      <c r="DC24" s="683">
        <v>55.6</v>
      </c>
      <c r="DD24" s="681"/>
      <c r="DE24" s="681"/>
      <c r="DF24" s="681"/>
      <c r="DG24" s="687">
        <f>IFERROR(DE24-DC24,"-")</f>
        <v>-55.6</v>
      </c>
      <c r="DH24" s="688">
        <f>IFERROR(DE24/DC24,"-")</f>
        <v>0</v>
      </c>
    </row>
    <row r="25" spans="1:112" ht="20.100000000000001" customHeight="1">
      <c r="A25" s="323">
        <v>100336164</v>
      </c>
      <c r="B25" s="268" t="s">
        <v>4067</v>
      </c>
      <c r="C25" s="75"/>
      <c r="D25" s="269" t="s">
        <v>4068</v>
      </c>
      <c r="E25" s="528">
        <v>100336164</v>
      </c>
      <c r="F25" s="528"/>
      <c r="G25" s="529"/>
      <c r="H25" s="530"/>
      <c r="I25" s="530"/>
      <c r="J25" s="381"/>
      <c r="K25" s="687">
        <f>Q25+AO25+BM25+CK25</f>
        <v>2.4000000000000004</v>
      </c>
      <c r="L25" s="681"/>
      <c r="M25" s="687">
        <f>S25+AQ25+BO25+CM25</f>
        <v>0</v>
      </c>
      <c r="N25" s="681"/>
      <c r="O25" s="687">
        <f>IFERROR(M25-K25,"-")</f>
        <v>-2.4000000000000004</v>
      </c>
      <c r="P25" s="688">
        <f>IFERROR(M25/K25,"-")</f>
        <v>0</v>
      </c>
      <c r="Q25" s="687">
        <f>W25+AC25+AI25</f>
        <v>0.60000000000000009</v>
      </c>
      <c r="R25" s="681"/>
      <c r="S25" s="687">
        <f>Y25+AE25+AK25</f>
        <v>0</v>
      </c>
      <c r="T25" s="681"/>
      <c r="U25" s="687">
        <f>IFERROR(S25-Q25,"-")</f>
        <v>-0.60000000000000009</v>
      </c>
      <c r="V25" s="688">
        <f>IFERROR(S25/Q25,"-")</f>
        <v>0</v>
      </c>
      <c r="W25" s="683">
        <v>0.2</v>
      </c>
      <c r="X25" s="681"/>
      <c r="Y25" s="681"/>
      <c r="Z25" s="681"/>
      <c r="AA25" s="687">
        <f>IFERROR(Y25-W25,"-")</f>
        <v>-0.2</v>
      </c>
      <c r="AB25" s="688">
        <f>IFERROR(Y25/W25,"-")</f>
        <v>0</v>
      </c>
      <c r="AC25" s="683">
        <v>0.2</v>
      </c>
      <c r="AD25" s="681"/>
      <c r="AE25" s="681"/>
      <c r="AF25" s="681"/>
      <c r="AG25" s="687">
        <f>IFERROR(AE25-AC25,"-")</f>
        <v>-0.2</v>
      </c>
      <c r="AH25" s="688">
        <f>IFERROR(AE25/AC25,"-")</f>
        <v>0</v>
      </c>
      <c r="AI25" s="683">
        <v>0.2</v>
      </c>
      <c r="AJ25" s="681"/>
      <c r="AK25" s="681"/>
      <c r="AL25" s="681"/>
      <c r="AM25" s="687">
        <f>IFERROR(AK25-AI25,"-")</f>
        <v>-0.2</v>
      </c>
      <c r="AN25" s="688">
        <f>IFERROR(AK25/AI25,"-")</f>
        <v>0</v>
      </c>
      <c r="AO25" s="687">
        <f>AU25+BA25+BG25</f>
        <v>0.60000000000000009</v>
      </c>
      <c r="AP25" s="681"/>
      <c r="AQ25" s="687">
        <f>AW25+BC25+BI25</f>
        <v>0</v>
      </c>
      <c r="AR25" s="681"/>
      <c r="AS25" s="687">
        <f>IFERROR(AQ25-AO25,"-")</f>
        <v>-0.60000000000000009</v>
      </c>
      <c r="AT25" s="688">
        <f>IFERROR(AQ25/AO25,"-")</f>
        <v>0</v>
      </c>
      <c r="AU25" s="683">
        <v>0.2</v>
      </c>
      <c r="AV25" s="681"/>
      <c r="AW25" s="681"/>
      <c r="AX25" s="681"/>
      <c r="AY25" s="687">
        <f>IFERROR(AW25-AU25,"-")</f>
        <v>-0.2</v>
      </c>
      <c r="AZ25" s="688">
        <f>IFERROR(AW25/AU25,"-")</f>
        <v>0</v>
      </c>
      <c r="BA25" s="683">
        <v>0.2</v>
      </c>
      <c r="BB25" s="681"/>
      <c r="BC25" s="681"/>
      <c r="BD25" s="681"/>
      <c r="BE25" s="687">
        <f>IFERROR(BC25-BA25,"-")</f>
        <v>-0.2</v>
      </c>
      <c r="BF25" s="688">
        <f>IFERROR(BC25/BA25,"-")</f>
        <v>0</v>
      </c>
      <c r="BG25" s="683">
        <v>0.2</v>
      </c>
      <c r="BH25" s="681"/>
      <c r="BI25" s="681"/>
      <c r="BJ25" s="681"/>
      <c r="BK25" s="687">
        <f>IFERROR(BI25-BG25,"-")</f>
        <v>-0.2</v>
      </c>
      <c r="BL25" s="688">
        <f>IFERROR(BI25/BG25,"-")</f>
        <v>0</v>
      </c>
      <c r="BM25" s="687">
        <f>BS25+BY25+CE25</f>
        <v>0.60000000000000009</v>
      </c>
      <c r="BN25" s="681"/>
      <c r="BO25" s="687">
        <f>BU25+CA25+CG25</f>
        <v>0</v>
      </c>
      <c r="BP25" s="681"/>
      <c r="BQ25" s="687">
        <f>IFERROR(BO25-BM25,"-")</f>
        <v>-0.60000000000000009</v>
      </c>
      <c r="BR25" s="688">
        <f>IFERROR(BO25/BM25,"-")</f>
        <v>0</v>
      </c>
      <c r="BS25" s="683">
        <v>0.2</v>
      </c>
      <c r="BT25" s="681"/>
      <c r="BU25" s="681"/>
      <c r="BV25" s="681"/>
      <c r="BW25" s="687">
        <f>IFERROR(BU25-BS25,"-")</f>
        <v>-0.2</v>
      </c>
      <c r="BX25" s="688">
        <f>IFERROR(BU25/BS25,"-")</f>
        <v>0</v>
      </c>
      <c r="BY25" s="683">
        <v>0.2</v>
      </c>
      <c r="BZ25" s="681"/>
      <c r="CA25" s="681"/>
      <c r="CB25" s="681"/>
      <c r="CC25" s="687">
        <f>IFERROR(CA25-BY25,"-")</f>
        <v>-0.2</v>
      </c>
      <c r="CD25" s="688">
        <f>IFERROR(CA25/BY25,"-")</f>
        <v>0</v>
      </c>
      <c r="CE25" s="683">
        <v>0.2</v>
      </c>
      <c r="CF25" s="681"/>
      <c r="CG25" s="681"/>
      <c r="CH25" s="681"/>
      <c r="CI25" s="687">
        <f>IFERROR(CG25-CE25,"-")</f>
        <v>-0.2</v>
      </c>
      <c r="CJ25" s="688">
        <f>IFERROR(CG25/CE25,"-")</f>
        <v>0</v>
      </c>
      <c r="CK25" s="687">
        <f>CQ25+CW25+DC25</f>
        <v>0.60000000000000009</v>
      </c>
      <c r="CL25" s="681"/>
      <c r="CM25" s="687">
        <f>CS25+CY25+DE25</f>
        <v>0</v>
      </c>
      <c r="CN25" s="681"/>
      <c r="CO25" s="687">
        <f>IFERROR(CM25-CK25,"-")</f>
        <v>-0.60000000000000009</v>
      </c>
      <c r="CP25" s="688">
        <f>IFERROR(CM25/CK25,"-")</f>
        <v>0</v>
      </c>
      <c r="CQ25" s="683">
        <v>0.2</v>
      </c>
      <c r="CR25" s="681"/>
      <c r="CS25" s="681"/>
      <c r="CT25" s="681"/>
      <c r="CU25" s="687">
        <f>IFERROR(CS25-CQ25,"-")</f>
        <v>-0.2</v>
      </c>
      <c r="CV25" s="688">
        <f>IFERROR(CS25/CQ25,"-")</f>
        <v>0</v>
      </c>
      <c r="CW25" s="683">
        <v>0.2</v>
      </c>
      <c r="CX25" s="681"/>
      <c r="CY25" s="681"/>
      <c r="CZ25" s="681"/>
      <c r="DA25" s="687">
        <f>IFERROR(CY25-CW25,"-")</f>
        <v>-0.2</v>
      </c>
      <c r="DB25" s="688">
        <f>IFERROR(CY25/CW25,"-")</f>
        <v>0</v>
      </c>
      <c r="DC25" s="683">
        <v>0.2</v>
      </c>
      <c r="DD25" s="681"/>
      <c r="DE25" s="681"/>
      <c r="DF25" s="681"/>
      <c r="DG25" s="687">
        <f>IFERROR(DE25-DC25,"-")</f>
        <v>-0.2</v>
      </c>
      <c r="DH25" s="688">
        <f>IFERROR(DE25/DC25,"-")</f>
        <v>0</v>
      </c>
    </row>
    <row r="26" spans="1:112" ht="20.100000000000001" customHeight="1">
      <c r="A26" s="323">
        <v>100336111</v>
      </c>
      <c r="B26" s="261" t="s">
        <v>3934</v>
      </c>
      <c r="C26" s="75"/>
      <c r="D26" s="269" t="s">
        <v>4067</v>
      </c>
      <c r="E26" s="528">
        <v>100336111</v>
      </c>
      <c r="F26" s="528"/>
      <c r="G26" s="529"/>
      <c r="H26" s="530"/>
      <c r="I26" s="530"/>
      <c r="J26" s="381" t="s">
        <v>883</v>
      </c>
      <c r="K26" s="687">
        <f>Q26+AO26+BM26+CK26</f>
        <v>240</v>
      </c>
      <c r="L26" s="681"/>
      <c r="M26" s="687">
        <f>S26+AQ26+BO26+CM26</f>
        <v>0</v>
      </c>
      <c r="N26" s="681"/>
      <c r="O26" s="687">
        <f>IFERROR(M26-K26,"-")</f>
        <v>-240</v>
      </c>
      <c r="P26" s="688">
        <f>IFERROR(M26/K26,"-")</f>
        <v>0</v>
      </c>
      <c r="Q26" s="687">
        <f>W26+AC26+AI26</f>
        <v>60</v>
      </c>
      <c r="R26" s="681"/>
      <c r="S26" s="687">
        <f>Y26+AE26+AK26</f>
        <v>0</v>
      </c>
      <c r="T26" s="681"/>
      <c r="U26" s="687">
        <f>IFERROR(S26-Q26,"-")</f>
        <v>-60</v>
      </c>
      <c r="V26" s="688">
        <f>IFERROR(S26/Q26,"-")</f>
        <v>0</v>
      </c>
      <c r="W26" s="683">
        <v>20</v>
      </c>
      <c r="X26" s="681"/>
      <c r="Y26" s="681"/>
      <c r="Z26" s="681"/>
      <c r="AA26" s="687">
        <f>IFERROR(Y26-W26,"-")</f>
        <v>-20</v>
      </c>
      <c r="AB26" s="688">
        <f>IFERROR(Y26/W26,"-")</f>
        <v>0</v>
      </c>
      <c r="AC26" s="683">
        <v>20</v>
      </c>
      <c r="AD26" s="681"/>
      <c r="AE26" s="681"/>
      <c r="AF26" s="681"/>
      <c r="AG26" s="687">
        <f>IFERROR(AE26-AC26,"-")</f>
        <v>-20</v>
      </c>
      <c r="AH26" s="688">
        <f>IFERROR(AE26/AC26,"-")</f>
        <v>0</v>
      </c>
      <c r="AI26" s="683">
        <v>20</v>
      </c>
      <c r="AJ26" s="681"/>
      <c r="AK26" s="681"/>
      <c r="AL26" s="681"/>
      <c r="AM26" s="687">
        <f>IFERROR(AK26-AI26,"-")</f>
        <v>-20</v>
      </c>
      <c r="AN26" s="688">
        <f>IFERROR(AK26/AI26,"-")</f>
        <v>0</v>
      </c>
      <c r="AO26" s="687">
        <f>AU26+BA26+BG26</f>
        <v>60</v>
      </c>
      <c r="AP26" s="681"/>
      <c r="AQ26" s="687">
        <f>AW26+BC26+BI26</f>
        <v>0</v>
      </c>
      <c r="AR26" s="681"/>
      <c r="AS26" s="687">
        <f>IFERROR(AQ26-AO26,"-")</f>
        <v>-60</v>
      </c>
      <c r="AT26" s="688">
        <f>IFERROR(AQ26/AO26,"-")</f>
        <v>0</v>
      </c>
      <c r="AU26" s="683">
        <v>20</v>
      </c>
      <c r="AV26" s="681"/>
      <c r="AW26" s="681"/>
      <c r="AX26" s="681"/>
      <c r="AY26" s="687">
        <f>IFERROR(AW26-AU26,"-")</f>
        <v>-20</v>
      </c>
      <c r="AZ26" s="688">
        <f>IFERROR(AW26/AU26,"-")</f>
        <v>0</v>
      </c>
      <c r="BA26" s="683">
        <v>20</v>
      </c>
      <c r="BB26" s="681"/>
      <c r="BC26" s="681"/>
      <c r="BD26" s="681"/>
      <c r="BE26" s="687">
        <f>IFERROR(BC26-BA26,"-")</f>
        <v>-20</v>
      </c>
      <c r="BF26" s="688">
        <f>IFERROR(BC26/BA26,"-")</f>
        <v>0</v>
      </c>
      <c r="BG26" s="683">
        <v>20</v>
      </c>
      <c r="BH26" s="681"/>
      <c r="BI26" s="681"/>
      <c r="BJ26" s="681"/>
      <c r="BK26" s="687">
        <f>IFERROR(BI26-BG26,"-")</f>
        <v>-20</v>
      </c>
      <c r="BL26" s="688">
        <f>IFERROR(BI26/BG26,"-")</f>
        <v>0</v>
      </c>
      <c r="BM26" s="687">
        <f>BS26+BY26+CE26</f>
        <v>60</v>
      </c>
      <c r="BN26" s="681"/>
      <c r="BO26" s="687">
        <f>BU26+CA26+CG26</f>
        <v>0</v>
      </c>
      <c r="BP26" s="681"/>
      <c r="BQ26" s="687">
        <f>IFERROR(BO26-BM26,"-")</f>
        <v>-60</v>
      </c>
      <c r="BR26" s="688">
        <f>IFERROR(BO26/BM26,"-")</f>
        <v>0</v>
      </c>
      <c r="BS26" s="683">
        <v>20</v>
      </c>
      <c r="BT26" s="681"/>
      <c r="BU26" s="681"/>
      <c r="BV26" s="681"/>
      <c r="BW26" s="687">
        <f>IFERROR(BU26-BS26,"-")</f>
        <v>-20</v>
      </c>
      <c r="BX26" s="688">
        <f>IFERROR(BU26/BS26,"-")</f>
        <v>0</v>
      </c>
      <c r="BY26" s="683">
        <v>20</v>
      </c>
      <c r="BZ26" s="681"/>
      <c r="CA26" s="681"/>
      <c r="CB26" s="681"/>
      <c r="CC26" s="687">
        <f>IFERROR(CA26-BY26,"-")</f>
        <v>-20</v>
      </c>
      <c r="CD26" s="688">
        <f>IFERROR(CA26/BY26,"-")</f>
        <v>0</v>
      </c>
      <c r="CE26" s="683">
        <v>20</v>
      </c>
      <c r="CF26" s="681"/>
      <c r="CG26" s="681"/>
      <c r="CH26" s="681"/>
      <c r="CI26" s="687">
        <f>IFERROR(CG26-CE26,"-")</f>
        <v>-20</v>
      </c>
      <c r="CJ26" s="688">
        <f>IFERROR(CG26/CE26,"-")</f>
        <v>0</v>
      </c>
      <c r="CK26" s="687">
        <f>CQ26+CW26+DC26</f>
        <v>60</v>
      </c>
      <c r="CL26" s="681"/>
      <c r="CM26" s="687">
        <f>CS26+CY26+DE26</f>
        <v>0</v>
      </c>
      <c r="CN26" s="681"/>
      <c r="CO26" s="687">
        <f>IFERROR(CM26-CK26,"-")</f>
        <v>-60</v>
      </c>
      <c r="CP26" s="688">
        <f>IFERROR(CM26/CK26,"-")</f>
        <v>0</v>
      </c>
      <c r="CQ26" s="683">
        <v>20</v>
      </c>
      <c r="CR26" s="681"/>
      <c r="CS26" s="681"/>
      <c r="CT26" s="681"/>
      <c r="CU26" s="687">
        <f>IFERROR(CS26-CQ26,"-")</f>
        <v>-20</v>
      </c>
      <c r="CV26" s="688">
        <f>IFERROR(CS26/CQ26,"-")</f>
        <v>0</v>
      </c>
      <c r="CW26" s="683">
        <v>20</v>
      </c>
      <c r="CX26" s="681"/>
      <c r="CY26" s="681"/>
      <c r="CZ26" s="681"/>
      <c r="DA26" s="687">
        <f>IFERROR(CY26-CW26,"-")</f>
        <v>-20</v>
      </c>
      <c r="DB26" s="688">
        <f>IFERROR(CY26/CW26,"-")</f>
        <v>0</v>
      </c>
      <c r="DC26" s="683">
        <v>20</v>
      </c>
      <c r="DD26" s="681"/>
      <c r="DE26" s="681"/>
      <c r="DF26" s="681"/>
      <c r="DG26" s="687">
        <f>IFERROR(DE26-DC26,"-")</f>
        <v>-20</v>
      </c>
      <c r="DH26" s="688">
        <f>IFERROR(DE26/DC26,"-")</f>
        <v>0</v>
      </c>
    </row>
    <row r="27" spans="1:112" s="327" customFormat="1" ht="41.25" customHeight="1" outlineLevel="1">
      <c r="A27" s="327">
        <v>100330863</v>
      </c>
      <c r="B27" s="261" t="s">
        <v>873</v>
      </c>
      <c r="C27" s="270" t="s">
        <v>2822</v>
      </c>
      <c r="D27" s="271" t="s">
        <v>3934</v>
      </c>
      <c r="E27" s="528">
        <v>100330863</v>
      </c>
      <c r="F27" s="528"/>
      <c r="G27" s="529"/>
      <c r="H27" s="530" t="s">
        <v>4069</v>
      </c>
      <c r="I27" s="530"/>
      <c r="J27" s="272" t="s">
        <v>883</v>
      </c>
      <c r="K27" s="687">
        <f>Q27+AO27+BM27+CK27</f>
        <v>-1028.8</v>
      </c>
      <c r="L27" s="681"/>
      <c r="M27" s="687">
        <f>S27+AQ27+BO27+CM27</f>
        <v>0</v>
      </c>
      <c r="N27" s="681"/>
      <c r="O27" s="687">
        <f>IFERROR(M27-K27,"-")</f>
        <v>1028.8</v>
      </c>
      <c r="P27" s="688">
        <f>IFERROR(M27/K27,"-")</f>
        <v>0</v>
      </c>
      <c r="Q27" s="687">
        <f>W27+AC27+AI27</f>
        <v>-253.2</v>
      </c>
      <c r="R27" s="681"/>
      <c r="S27" s="687">
        <f>Y27+AE27+AK27</f>
        <v>0</v>
      </c>
      <c r="T27" s="681"/>
      <c r="U27" s="687">
        <f>IFERROR(S27-Q27,"-")</f>
        <v>253.2</v>
      </c>
      <c r="V27" s="688">
        <f>IFERROR(S27/Q27,"-")</f>
        <v>0</v>
      </c>
      <c r="W27" s="687">
        <f>0-W13-W12-W32+W33</f>
        <v>-93.899999999999991</v>
      </c>
      <c r="X27" s="681"/>
      <c r="Y27" s="687">
        <f>0-Y13-Y12-Y32+Y33</f>
        <v>0</v>
      </c>
      <c r="Z27" s="681"/>
      <c r="AA27" s="687">
        <f>IFERROR(Y27-W27,"-")</f>
        <v>93.899999999999991</v>
      </c>
      <c r="AB27" s="688">
        <f>IFERROR(Y27/W27,"-")</f>
        <v>0</v>
      </c>
      <c r="AC27" s="687">
        <f>0-AC13-AC12-AC32+AC33</f>
        <v>-84.399999999999991</v>
      </c>
      <c r="AD27" s="681"/>
      <c r="AE27" s="687">
        <f>0-AE13-AE12-AE32+AE33</f>
        <v>0</v>
      </c>
      <c r="AF27" s="681"/>
      <c r="AG27" s="687">
        <f>IFERROR(AE27-AC27,"-")</f>
        <v>84.399999999999991</v>
      </c>
      <c r="AH27" s="688">
        <f>IFERROR(AE27/AC27,"-")</f>
        <v>0</v>
      </c>
      <c r="AI27" s="687">
        <f>0-AI13-AI12-AI32+AI33</f>
        <v>-74.900000000000006</v>
      </c>
      <c r="AJ27" s="681"/>
      <c r="AK27" s="687">
        <f>0-AK13-AK12-AK32+AK33</f>
        <v>0</v>
      </c>
      <c r="AL27" s="681"/>
      <c r="AM27" s="687">
        <f>IFERROR(AK27-AI27,"-")</f>
        <v>74.900000000000006</v>
      </c>
      <c r="AN27" s="688">
        <f>IFERROR(AK27/AI27,"-")</f>
        <v>0</v>
      </c>
      <c r="AO27" s="687">
        <f>AU27+BA27+BG27</f>
        <v>-262</v>
      </c>
      <c r="AP27" s="681"/>
      <c r="AQ27" s="687">
        <f>AW27+BC27+BI27</f>
        <v>0</v>
      </c>
      <c r="AR27" s="681"/>
      <c r="AS27" s="687">
        <f>IFERROR(AQ27-AO27,"-")</f>
        <v>262</v>
      </c>
      <c r="AT27" s="688">
        <f>IFERROR(AQ27/AO27,"-")</f>
        <v>0</v>
      </c>
      <c r="AU27" s="687">
        <f>0-AU13-AU12-AU32+AU33</f>
        <v>-80.699999999999989</v>
      </c>
      <c r="AV27" s="681"/>
      <c r="AW27" s="687">
        <f>0-AW13-AW12-AW32+AW33</f>
        <v>0</v>
      </c>
      <c r="AX27" s="681"/>
      <c r="AY27" s="687">
        <f>IFERROR(AW27-AU27,"-")</f>
        <v>80.699999999999989</v>
      </c>
      <c r="AZ27" s="688">
        <f>IFERROR(AW27/AU27,"-")</f>
        <v>0</v>
      </c>
      <c r="BA27" s="687">
        <f>0-BA13-BA12-BA32+BA33</f>
        <v>-92.199999999999989</v>
      </c>
      <c r="BB27" s="681"/>
      <c r="BC27" s="687">
        <f>0-BC13-BC12-BC32+BC33</f>
        <v>0</v>
      </c>
      <c r="BD27" s="681"/>
      <c r="BE27" s="687">
        <f>IFERROR(BC27-BA27,"-")</f>
        <v>92.199999999999989</v>
      </c>
      <c r="BF27" s="688">
        <f>IFERROR(BC27/BA27,"-")</f>
        <v>0</v>
      </c>
      <c r="BG27" s="687">
        <f>0-BG13-BG12-BG32+BG33</f>
        <v>-89.100000000000009</v>
      </c>
      <c r="BH27" s="681"/>
      <c r="BI27" s="687">
        <f>0-BI13-BI12-BI32+BI33</f>
        <v>0</v>
      </c>
      <c r="BJ27" s="681"/>
      <c r="BK27" s="687">
        <f>IFERROR(BI27-BG27,"-")</f>
        <v>89.100000000000009</v>
      </c>
      <c r="BL27" s="688">
        <f>IFERROR(BI27/BG27,"-")</f>
        <v>0</v>
      </c>
      <c r="BM27" s="687">
        <f>BS27+BY27+CE27</f>
        <v>-247.79999999999998</v>
      </c>
      <c r="BN27" s="681"/>
      <c r="BO27" s="687">
        <f>BU27+CA27+CG27</f>
        <v>0</v>
      </c>
      <c r="BP27" s="681"/>
      <c r="BQ27" s="687">
        <f>IFERROR(BO27-BM27,"-")</f>
        <v>247.79999999999998</v>
      </c>
      <c r="BR27" s="688">
        <f>IFERROR(BO27/BM27,"-")</f>
        <v>0</v>
      </c>
      <c r="BS27" s="687">
        <f>0-BS13-BS12-BS32+BS33</f>
        <v>-91.7</v>
      </c>
      <c r="BT27" s="681"/>
      <c r="BU27" s="687">
        <f>0-BU13-BU12-BU32+BU33</f>
        <v>0</v>
      </c>
      <c r="BV27" s="681"/>
      <c r="BW27" s="687">
        <f>IFERROR(BU27-BS27,"-")</f>
        <v>91.7</v>
      </c>
      <c r="BX27" s="688">
        <f>IFERROR(BU27/BS27,"-")</f>
        <v>0</v>
      </c>
      <c r="BY27" s="687">
        <f>0-BY13-BY12-BY32+BY33</f>
        <v>-91.5</v>
      </c>
      <c r="BZ27" s="681"/>
      <c r="CA27" s="687">
        <f>0-CA13-CA12-CA32+CA33</f>
        <v>0</v>
      </c>
      <c r="CB27" s="681"/>
      <c r="CC27" s="687">
        <f>IFERROR(CA27-BY27,"-")</f>
        <v>91.5</v>
      </c>
      <c r="CD27" s="688">
        <f>IFERROR(CA27/BY27,"-")</f>
        <v>0</v>
      </c>
      <c r="CE27" s="687">
        <f>0-CE13-CE12-CE32+CE33</f>
        <v>-64.599999999999994</v>
      </c>
      <c r="CF27" s="681"/>
      <c r="CG27" s="687">
        <f>0-CG13-CG12-CG32+CG33</f>
        <v>0</v>
      </c>
      <c r="CH27" s="681"/>
      <c r="CI27" s="687">
        <f>IFERROR(CG27-CE27,"-")</f>
        <v>64.599999999999994</v>
      </c>
      <c r="CJ27" s="688">
        <f>IFERROR(CG27/CE27,"-")</f>
        <v>0</v>
      </c>
      <c r="CK27" s="687">
        <f>CQ27+CW27+DC27</f>
        <v>-265.79999999999995</v>
      </c>
      <c r="CL27" s="681"/>
      <c r="CM27" s="687">
        <f>CS27+CY27+DE27</f>
        <v>0</v>
      </c>
      <c r="CN27" s="681"/>
      <c r="CO27" s="687">
        <f>IFERROR(CM27-CK27,"-")</f>
        <v>265.79999999999995</v>
      </c>
      <c r="CP27" s="688">
        <f>IFERROR(CM27/CK27,"-")</f>
        <v>0</v>
      </c>
      <c r="CQ27" s="687">
        <f>0-CQ13-CQ12-CQ32+CQ33</f>
        <v>-90.6</v>
      </c>
      <c r="CR27" s="681"/>
      <c r="CS27" s="687">
        <f>0-CS13-CS12-CS32+CS33</f>
        <v>0</v>
      </c>
      <c r="CT27" s="681"/>
      <c r="CU27" s="687">
        <f>IFERROR(CS27-CQ27,"-")</f>
        <v>90.6</v>
      </c>
      <c r="CV27" s="688">
        <f>IFERROR(CS27/CQ27,"-")</f>
        <v>0</v>
      </c>
      <c r="CW27" s="687">
        <f>0-CW13-CW12-CW32+CW33</f>
        <v>-87.6</v>
      </c>
      <c r="CX27" s="681"/>
      <c r="CY27" s="687">
        <f>0-CY13-CY12-CY32+CY33</f>
        <v>0</v>
      </c>
      <c r="CZ27" s="681"/>
      <c r="DA27" s="687">
        <f>IFERROR(CY27-CW27,"-")</f>
        <v>87.6</v>
      </c>
      <c r="DB27" s="688">
        <f>IFERROR(CY27/CW27,"-")</f>
        <v>0</v>
      </c>
      <c r="DC27" s="687">
        <f>0-DC13-DC12-DC32+DC33</f>
        <v>-87.6</v>
      </c>
      <c r="DD27" s="681"/>
      <c r="DE27" s="687">
        <f>0-DE13-DE12-DE32+DE33</f>
        <v>0</v>
      </c>
      <c r="DF27" s="681"/>
      <c r="DG27" s="687">
        <f>IFERROR(DE27-DC27,"-")</f>
        <v>87.6</v>
      </c>
      <c r="DH27" s="688">
        <f>IFERROR(DE27/DC27,"-")</f>
        <v>0</v>
      </c>
    </row>
    <row r="28" spans="1:112" outlineLevel="1">
      <c r="A28" s="323">
        <v>2</v>
      </c>
      <c r="B28" s="273" t="s">
        <v>4070</v>
      </c>
      <c r="C28" s="209"/>
      <c r="D28" s="266" t="s">
        <v>873</v>
      </c>
      <c r="E28" s="528"/>
      <c r="F28" s="528"/>
      <c r="G28" s="529"/>
      <c r="H28" s="530"/>
      <c r="I28" s="530"/>
      <c r="J28" s="381"/>
      <c r="K28" s="681"/>
      <c r="L28" s="681"/>
      <c r="M28" s="681"/>
      <c r="N28" s="681"/>
      <c r="O28" s="681"/>
      <c r="P28" s="681"/>
      <c r="Q28" s="681"/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1"/>
      <c r="AJ28" s="681"/>
      <c r="AK28" s="681"/>
      <c r="AL28" s="681"/>
      <c r="AM28" s="681"/>
      <c r="AN28" s="681"/>
      <c r="AO28" s="681"/>
      <c r="AP28" s="681"/>
      <c r="AQ28" s="681"/>
      <c r="AR28" s="681"/>
      <c r="AS28" s="681"/>
      <c r="AT28" s="681"/>
      <c r="AU28" s="681"/>
      <c r="AV28" s="681"/>
      <c r="AW28" s="681"/>
      <c r="AX28" s="681"/>
      <c r="AY28" s="681"/>
      <c r="AZ28" s="681"/>
      <c r="BA28" s="681"/>
      <c r="BB28" s="681"/>
      <c r="BC28" s="681"/>
      <c r="BD28" s="681"/>
      <c r="BE28" s="681"/>
      <c r="BF28" s="681"/>
      <c r="BG28" s="681"/>
      <c r="BH28" s="681"/>
      <c r="BI28" s="681"/>
      <c r="BJ28" s="681"/>
      <c r="BK28" s="681"/>
      <c r="BL28" s="681"/>
      <c r="BM28" s="681"/>
      <c r="BN28" s="681"/>
      <c r="BO28" s="681"/>
      <c r="BP28" s="681"/>
      <c r="BQ28" s="681"/>
      <c r="BR28" s="681"/>
      <c r="BS28" s="681"/>
      <c r="BT28" s="681"/>
      <c r="BU28" s="681"/>
      <c r="BV28" s="681"/>
      <c r="BW28" s="681"/>
      <c r="BX28" s="681"/>
      <c r="BY28" s="681"/>
      <c r="BZ28" s="681"/>
      <c r="CA28" s="681"/>
      <c r="CB28" s="681"/>
      <c r="CC28" s="681"/>
      <c r="CD28" s="681"/>
      <c r="CE28" s="681"/>
      <c r="CF28" s="681"/>
      <c r="CG28" s="681"/>
      <c r="CH28" s="681"/>
      <c r="CI28" s="681"/>
      <c r="CJ28" s="681"/>
      <c r="CK28" s="681"/>
      <c r="CL28" s="681"/>
      <c r="CM28" s="681"/>
      <c r="CN28" s="681"/>
      <c r="CO28" s="681"/>
      <c r="CP28" s="681"/>
      <c r="CQ28" s="681"/>
      <c r="CR28" s="681"/>
      <c r="CS28" s="681"/>
      <c r="CT28" s="681"/>
      <c r="CU28" s="681"/>
      <c r="CV28" s="681"/>
      <c r="CW28" s="681"/>
      <c r="CX28" s="681"/>
      <c r="CY28" s="681"/>
      <c r="CZ28" s="681"/>
      <c r="DA28" s="681"/>
      <c r="DB28" s="681"/>
      <c r="DC28" s="681"/>
      <c r="DD28" s="681"/>
      <c r="DE28" s="681"/>
      <c r="DF28" s="681"/>
      <c r="DG28" s="681"/>
      <c r="DH28" s="681"/>
    </row>
    <row r="29" spans="1:112" outlineLevel="1">
      <c r="A29" s="323">
        <v>100336112</v>
      </c>
      <c r="B29" s="264" t="s">
        <v>4071</v>
      </c>
      <c r="C29" s="209"/>
      <c r="D29" s="162" t="s">
        <v>4070</v>
      </c>
      <c r="E29" s="528">
        <v>100336112</v>
      </c>
      <c r="F29" s="528"/>
      <c r="G29" s="529"/>
      <c r="H29" s="530"/>
      <c r="I29" s="530"/>
      <c r="J29" s="381" t="s">
        <v>883</v>
      </c>
      <c r="K29" s="687">
        <f>Q29+AO29+BM29+CK29</f>
        <v>241.68</v>
      </c>
      <c r="L29" s="681"/>
      <c r="M29" s="687">
        <f>S29+AQ29+BO29+CM29</f>
        <v>0</v>
      </c>
      <c r="N29" s="681"/>
      <c r="O29" s="687">
        <f>IFERROR(M29-K29,"-")</f>
        <v>-241.68</v>
      </c>
      <c r="P29" s="688">
        <f>IFERROR(M29/K29,"-")</f>
        <v>0</v>
      </c>
      <c r="Q29" s="687">
        <f>W29+AC29+AI29</f>
        <v>60.42</v>
      </c>
      <c r="R29" s="681"/>
      <c r="S29" s="687">
        <f>Y29+AE29+AK29</f>
        <v>0</v>
      </c>
      <c r="T29" s="681"/>
      <c r="U29" s="687">
        <f>IFERROR(S29-Q29,"-")</f>
        <v>-60.42</v>
      </c>
      <c r="V29" s="688">
        <f>IFERROR(S29/Q29,"-")</f>
        <v>0</v>
      </c>
      <c r="W29" s="683">
        <v>20.14</v>
      </c>
      <c r="X29" s="681"/>
      <c r="Y29" s="681"/>
      <c r="Z29" s="681"/>
      <c r="AA29" s="687">
        <f>IFERROR(Y29-W29,"-")</f>
        <v>-20.14</v>
      </c>
      <c r="AB29" s="688">
        <f>IFERROR(Y29/W29,"-")</f>
        <v>0</v>
      </c>
      <c r="AC29" s="683">
        <v>20.14</v>
      </c>
      <c r="AD29" s="681"/>
      <c r="AE29" s="681"/>
      <c r="AF29" s="681"/>
      <c r="AG29" s="687">
        <f>IFERROR(AE29-AC29,"-")</f>
        <v>-20.14</v>
      </c>
      <c r="AH29" s="688">
        <f>IFERROR(AE29/AC29,"-")</f>
        <v>0</v>
      </c>
      <c r="AI29" s="683">
        <v>20.14</v>
      </c>
      <c r="AJ29" s="681"/>
      <c r="AK29" s="681"/>
      <c r="AL29" s="681"/>
      <c r="AM29" s="687">
        <f>IFERROR(AK29-AI29,"-")</f>
        <v>-20.14</v>
      </c>
      <c r="AN29" s="688">
        <f>IFERROR(AK29/AI29,"-")</f>
        <v>0</v>
      </c>
      <c r="AO29" s="687">
        <f>AU29+BA29+BG29</f>
        <v>60.42</v>
      </c>
      <c r="AP29" s="681"/>
      <c r="AQ29" s="687">
        <f>AW29+BC29+BI29</f>
        <v>0</v>
      </c>
      <c r="AR29" s="681"/>
      <c r="AS29" s="687">
        <f>IFERROR(AQ29-AO29,"-")</f>
        <v>-60.42</v>
      </c>
      <c r="AT29" s="688">
        <f>IFERROR(AQ29/AO29,"-")</f>
        <v>0</v>
      </c>
      <c r="AU29" s="683">
        <v>20.14</v>
      </c>
      <c r="AV29" s="681"/>
      <c r="AW29" s="681"/>
      <c r="AX29" s="681"/>
      <c r="AY29" s="687">
        <f>IFERROR(AW29-AU29,"-")</f>
        <v>-20.14</v>
      </c>
      <c r="AZ29" s="688">
        <f>IFERROR(AW29/AU29,"-")</f>
        <v>0</v>
      </c>
      <c r="BA29" s="683">
        <v>20.14</v>
      </c>
      <c r="BB29" s="681"/>
      <c r="BC29" s="681"/>
      <c r="BD29" s="681"/>
      <c r="BE29" s="687">
        <f>IFERROR(BC29-BA29,"-")</f>
        <v>-20.14</v>
      </c>
      <c r="BF29" s="688">
        <f>IFERROR(BC29/BA29,"-")</f>
        <v>0</v>
      </c>
      <c r="BG29" s="683">
        <v>20.14</v>
      </c>
      <c r="BH29" s="681"/>
      <c r="BI29" s="681"/>
      <c r="BJ29" s="681"/>
      <c r="BK29" s="687">
        <f>IFERROR(BI29-BG29,"-")</f>
        <v>-20.14</v>
      </c>
      <c r="BL29" s="688">
        <f>IFERROR(BI29/BG29,"-")</f>
        <v>0</v>
      </c>
      <c r="BM29" s="687">
        <f>BS29+BY29+CE29</f>
        <v>60.42</v>
      </c>
      <c r="BN29" s="681"/>
      <c r="BO29" s="687">
        <f>BU29+CA29+CG29</f>
        <v>0</v>
      </c>
      <c r="BP29" s="681"/>
      <c r="BQ29" s="687">
        <f>IFERROR(BO29-BM29,"-")</f>
        <v>-60.42</v>
      </c>
      <c r="BR29" s="688">
        <f>IFERROR(BO29/BM29,"-")</f>
        <v>0</v>
      </c>
      <c r="BS29" s="683">
        <v>20.14</v>
      </c>
      <c r="BT29" s="681"/>
      <c r="BU29" s="681"/>
      <c r="BV29" s="681"/>
      <c r="BW29" s="687">
        <f>IFERROR(BU29-BS29,"-")</f>
        <v>-20.14</v>
      </c>
      <c r="BX29" s="688">
        <f>IFERROR(BU29/BS29,"-")</f>
        <v>0</v>
      </c>
      <c r="BY29" s="683">
        <v>20.14</v>
      </c>
      <c r="BZ29" s="681"/>
      <c r="CA29" s="681"/>
      <c r="CB29" s="681"/>
      <c r="CC29" s="687">
        <f>IFERROR(CA29-BY29,"-")</f>
        <v>-20.14</v>
      </c>
      <c r="CD29" s="688">
        <f>IFERROR(CA29/BY29,"-")</f>
        <v>0</v>
      </c>
      <c r="CE29" s="683">
        <v>20.14</v>
      </c>
      <c r="CF29" s="681"/>
      <c r="CG29" s="681"/>
      <c r="CH29" s="681"/>
      <c r="CI29" s="687">
        <f>IFERROR(CG29-CE29,"-")</f>
        <v>-20.14</v>
      </c>
      <c r="CJ29" s="688">
        <f>IFERROR(CG29/CE29,"-")</f>
        <v>0</v>
      </c>
      <c r="CK29" s="687">
        <f>CQ29+CW29+DC29</f>
        <v>60.42</v>
      </c>
      <c r="CL29" s="681"/>
      <c r="CM29" s="687">
        <f>CS29+CY29+DE29</f>
        <v>0</v>
      </c>
      <c r="CN29" s="681"/>
      <c r="CO29" s="687">
        <f>IFERROR(CM29-CK29,"-")</f>
        <v>-60.42</v>
      </c>
      <c r="CP29" s="688">
        <f>IFERROR(CM29/CK29,"-")</f>
        <v>0</v>
      </c>
      <c r="CQ29" s="683">
        <v>20.14</v>
      </c>
      <c r="CR29" s="681"/>
      <c r="CS29" s="681"/>
      <c r="CT29" s="681"/>
      <c r="CU29" s="687">
        <f>IFERROR(CS29-CQ29,"-")</f>
        <v>-20.14</v>
      </c>
      <c r="CV29" s="688">
        <f>IFERROR(CS29/CQ29,"-")</f>
        <v>0</v>
      </c>
      <c r="CW29" s="683">
        <v>20.14</v>
      </c>
      <c r="CX29" s="681"/>
      <c r="CY29" s="681"/>
      <c r="CZ29" s="681"/>
      <c r="DA29" s="687">
        <f>IFERROR(CY29-CW29,"-")</f>
        <v>-20.14</v>
      </c>
      <c r="DB29" s="688">
        <f>IFERROR(CY29/CW29,"-")</f>
        <v>0</v>
      </c>
      <c r="DC29" s="683">
        <v>20.14</v>
      </c>
      <c r="DD29" s="681"/>
      <c r="DE29" s="681"/>
      <c r="DF29" s="681"/>
      <c r="DG29" s="687">
        <f>IFERROR(DE29-DC29,"-")</f>
        <v>-20.14</v>
      </c>
      <c r="DH29" s="688">
        <f>IFERROR(DE29/DC29,"-")</f>
        <v>0</v>
      </c>
    </row>
    <row r="30" spans="1:112" ht="19.5" customHeight="1" outlineLevel="1">
      <c r="A30" s="323">
        <v>100336113</v>
      </c>
      <c r="B30" s="261" t="s">
        <v>873</v>
      </c>
      <c r="C30" s="209"/>
      <c r="D30" s="35" t="s">
        <v>4071</v>
      </c>
      <c r="E30" s="528">
        <v>100336113</v>
      </c>
      <c r="F30" s="528"/>
      <c r="G30" s="529"/>
      <c r="H30" s="530"/>
      <c r="I30" s="530"/>
      <c r="J30" s="381" t="s">
        <v>883</v>
      </c>
      <c r="K30" s="687">
        <f>Q30+AO30+BM30+CK30</f>
        <v>1.6800000000000002</v>
      </c>
      <c r="L30" s="681"/>
      <c r="M30" s="687">
        <f>S30+AQ30+BO30+CM30</f>
        <v>0</v>
      </c>
      <c r="N30" s="681"/>
      <c r="O30" s="687">
        <f>IFERROR(M30-K30,"-")</f>
        <v>-1.6800000000000002</v>
      </c>
      <c r="P30" s="688">
        <f>IFERROR(M30/K30,"-")</f>
        <v>0</v>
      </c>
      <c r="Q30" s="687">
        <f>W30+AC30+AI30</f>
        <v>0.42000000000000004</v>
      </c>
      <c r="R30" s="681"/>
      <c r="S30" s="687">
        <f>Y30+AE30+AK30</f>
        <v>0</v>
      </c>
      <c r="T30" s="681"/>
      <c r="U30" s="687">
        <f>IFERROR(S30-Q30,"-")</f>
        <v>-0.42000000000000004</v>
      </c>
      <c r="V30" s="688">
        <f>IFERROR(S30/Q30,"-")</f>
        <v>0</v>
      </c>
      <c r="W30" s="683">
        <v>0.14000000000000001</v>
      </c>
      <c r="X30" s="681"/>
      <c r="Y30" s="681"/>
      <c r="Z30" s="681"/>
      <c r="AA30" s="687">
        <f>IFERROR(Y30-W30,"-")</f>
        <v>-0.14000000000000001</v>
      </c>
      <c r="AB30" s="688">
        <f>IFERROR(Y30/W30,"-")</f>
        <v>0</v>
      </c>
      <c r="AC30" s="683">
        <v>0.14000000000000001</v>
      </c>
      <c r="AD30" s="681"/>
      <c r="AE30" s="681"/>
      <c r="AF30" s="681"/>
      <c r="AG30" s="687">
        <f>IFERROR(AE30-AC30,"-")</f>
        <v>-0.14000000000000001</v>
      </c>
      <c r="AH30" s="688">
        <f>IFERROR(AE30/AC30,"-")</f>
        <v>0</v>
      </c>
      <c r="AI30" s="683">
        <v>0.14000000000000001</v>
      </c>
      <c r="AJ30" s="681"/>
      <c r="AK30" s="681"/>
      <c r="AL30" s="681"/>
      <c r="AM30" s="687">
        <f>IFERROR(AK30-AI30,"-")</f>
        <v>-0.14000000000000001</v>
      </c>
      <c r="AN30" s="688">
        <f>IFERROR(AK30/AI30,"-")</f>
        <v>0</v>
      </c>
      <c r="AO30" s="687">
        <f>AU30+BA30+BG30</f>
        <v>0.42000000000000004</v>
      </c>
      <c r="AP30" s="681"/>
      <c r="AQ30" s="687">
        <f>AW30+BC30+BI30</f>
        <v>0</v>
      </c>
      <c r="AR30" s="681"/>
      <c r="AS30" s="687">
        <f>IFERROR(AQ30-AO30,"-")</f>
        <v>-0.42000000000000004</v>
      </c>
      <c r="AT30" s="688">
        <f>IFERROR(AQ30/AO30,"-")</f>
        <v>0</v>
      </c>
      <c r="AU30" s="683">
        <v>0.14000000000000001</v>
      </c>
      <c r="AV30" s="681"/>
      <c r="AW30" s="681"/>
      <c r="AX30" s="681"/>
      <c r="AY30" s="687">
        <f>IFERROR(AW30-AU30,"-")</f>
        <v>-0.14000000000000001</v>
      </c>
      <c r="AZ30" s="688">
        <f>IFERROR(AW30/AU30,"-")</f>
        <v>0</v>
      </c>
      <c r="BA30" s="683">
        <v>0.14000000000000001</v>
      </c>
      <c r="BB30" s="681"/>
      <c r="BC30" s="681"/>
      <c r="BD30" s="681"/>
      <c r="BE30" s="687">
        <f>IFERROR(BC30-BA30,"-")</f>
        <v>-0.14000000000000001</v>
      </c>
      <c r="BF30" s="688">
        <f>IFERROR(BC30/BA30,"-")</f>
        <v>0</v>
      </c>
      <c r="BG30" s="683">
        <v>0.14000000000000001</v>
      </c>
      <c r="BH30" s="681"/>
      <c r="BI30" s="681"/>
      <c r="BJ30" s="681"/>
      <c r="BK30" s="687">
        <f>IFERROR(BI30-BG30,"-")</f>
        <v>-0.14000000000000001</v>
      </c>
      <c r="BL30" s="688">
        <f>IFERROR(BI30/BG30,"-")</f>
        <v>0</v>
      </c>
      <c r="BM30" s="687">
        <f>BS30+BY30+CE30</f>
        <v>0.42000000000000004</v>
      </c>
      <c r="BN30" s="681"/>
      <c r="BO30" s="687">
        <f>BU30+CA30+CG30</f>
        <v>0</v>
      </c>
      <c r="BP30" s="681"/>
      <c r="BQ30" s="687">
        <f>IFERROR(BO30-BM30,"-")</f>
        <v>-0.42000000000000004</v>
      </c>
      <c r="BR30" s="688">
        <f>IFERROR(BO30/BM30,"-")</f>
        <v>0</v>
      </c>
      <c r="BS30" s="683">
        <v>0.14000000000000001</v>
      </c>
      <c r="BT30" s="681"/>
      <c r="BU30" s="681"/>
      <c r="BV30" s="681"/>
      <c r="BW30" s="687">
        <f>IFERROR(BU30-BS30,"-")</f>
        <v>-0.14000000000000001</v>
      </c>
      <c r="BX30" s="688">
        <f>IFERROR(BU30/BS30,"-")</f>
        <v>0</v>
      </c>
      <c r="BY30" s="683">
        <v>0.14000000000000001</v>
      </c>
      <c r="BZ30" s="681"/>
      <c r="CA30" s="681"/>
      <c r="CB30" s="681"/>
      <c r="CC30" s="687">
        <f>IFERROR(CA30-BY30,"-")</f>
        <v>-0.14000000000000001</v>
      </c>
      <c r="CD30" s="688">
        <f>IFERROR(CA30/BY30,"-")</f>
        <v>0</v>
      </c>
      <c r="CE30" s="683">
        <v>0.14000000000000001</v>
      </c>
      <c r="CF30" s="681"/>
      <c r="CG30" s="681"/>
      <c r="CH30" s="681"/>
      <c r="CI30" s="687">
        <f>IFERROR(CG30-CE30,"-")</f>
        <v>-0.14000000000000001</v>
      </c>
      <c r="CJ30" s="688">
        <f>IFERROR(CG30/CE30,"-")</f>
        <v>0</v>
      </c>
      <c r="CK30" s="687">
        <f>CQ30+CW30+DC30</f>
        <v>0.42000000000000004</v>
      </c>
      <c r="CL30" s="681"/>
      <c r="CM30" s="687">
        <f>CS30+CY30+DE30</f>
        <v>0</v>
      </c>
      <c r="CN30" s="681"/>
      <c r="CO30" s="687">
        <f>IFERROR(CM30-CK30,"-")</f>
        <v>-0.42000000000000004</v>
      </c>
      <c r="CP30" s="688">
        <f>IFERROR(CM30/CK30,"-")</f>
        <v>0</v>
      </c>
      <c r="CQ30" s="683">
        <v>0.14000000000000001</v>
      </c>
      <c r="CR30" s="681"/>
      <c r="CS30" s="681"/>
      <c r="CT30" s="681"/>
      <c r="CU30" s="687">
        <f>IFERROR(CS30-CQ30,"-")</f>
        <v>-0.14000000000000001</v>
      </c>
      <c r="CV30" s="688">
        <f>IFERROR(CS30/CQ30,"-")</f>
        <v>0</v>
      </c>
      <c r="CW30" s="683">
        <v>0.14000000000000001</v>
      </c>
      <c r="CX30" s="681"/>
      <c r="CY30" s="681"/>
      <c r="CZ30" s="681"/>
      <c r="DA30" s="687">
        <f>IFERROR(CY30-CW30,"-")</f>
        <v>-0.14000000000000001</v>
      </c>
      <c r="DB30" s="688">
        <f>IFERROR(CY30/CW30,"-")</f>
        <v>0</v>
      </c>
      <c r="DC30" s="683">
        <v>0.14000000000000001</v>
      </c>
      <c r="DD30" s="681"/>
      <c r="DE30" s="681"/>
      <c r="DF30" s="681"/>
      <c r="DG30" s="687">
        <f>IFERROR(DE30-DC30,"-")</f>
        <v>-0.14000000000000001</v>
      </c>
      <c r="DH30" s="688">
        <f>IFERROR(DE30/DC30,"-")</f>
        <v>0</v>
      </c>
    </row>
    <row r="31" spans="1:112" outlineLevel="1">
      <c r="A31" s="323">
        <v>3</v>
      </c>
      <c r="B31" s="262" t="s">
        <v>4072</v>
      </c>
      <c r="C31" s="209"/>
      <c r="D31" s="266" t="s">
        <v>873</v>
      </c>
      <c r="E31" s="528"/>
      <c r="F31" s="528"/>
      <c r="G31" s="529"/>
      <c r="H31" s="530"/>
      <c r="I31" s="530"/>
      <c r="J31" s="381"/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1"/>
      <c r="AK31" s="681"/>
      <c r="AL31" s="681"/>
      <c r="AM31" s="681"/>
      <c r="AN31" s="681"/>
      <c r="AO31" s="681"/>
      <c r="AP31" s="681"/>
      <c r="AQ31" s="681"/>
      <c r="AR31" s="681"/>
      <c r="AS31" s="681"/>
      <c r="AT31" s="681"/>
      <c r="AU31" s="681"/>
      <c r="AV31" s="681"/>
      <c r="AW31" s="681"/>
      <c r="AX31" s="681"/>
      <c r="AY31" s="681"/>
      <c r="AZ31" s="681"/>
      <c r="BA31" s="681"/>
      <c r="BB31" s="681"/>
      <c r="BC31" s="681"/>
      <c r="BD31" s="681"/>
      <c r="BE31" s="681"/>
      <c r="BF31" s="681"/>
      <c r="BG31" s="681"/>
      <c r="BH31" s="681"/>
      <c r="BI31" s="681"/>
      <c r="BJ31" s="681"/>
      <c r="BK31" s="681"/>
      <c r="BL31" s="681"/>
      <c r="BM31" s="681"/>
      <c r="BN31" s="681"/>
      <c r="BO31" s="681"/>
      <c r="BP31" s="681"/>
      <c r="BQ31" s="681"/>
      <c r="BR31" s="681"/>
      <c r="BS31" s="681"/>
      <c r="BT31" s="681"/>
      <c r="BU31" s="681"/>
      <c r="BV31" s="681"/>
      <c r="BW31" s="681"/>
      <c r="BX31" s="681"/>
      <c r="BY31" s="681"/>
      <c r="BZ31" s="681"/>
      <c r="CA31" s="681"/>
      <c r="CB31" s="681"/>
      <c r="CC31" s="681"/>
      <c r="CD31" s="681"/>
      <c r="CE31" s="681"/>
      <c r="CF31" s="681"/>
      <c r="CG31" s="681"/>
      <c r="CH31" s="681"/>
      <c r="CI31" s="681"/>
      <c r="CJ31" s="681"/>
      <c r="CK31" s="681"/>
      <c r="CL31" s="681"/>
      <c r="CM31" s="681"/>
      <c r="CN31" s="681"/>
      <c r="CO31" s="681"/>
      <c r="CP31" s="681"/>
      <c r="CQ31" s="681"/>
      <c r="CR31" s="681"/>
      <c r="CS31" s="681"/>
      <c r="CT31" s="681"/>
      <c r="CU31" s="681"/>
      <c r="CV31" s="681"/>
      <c r="CW31" s="681"/>
      <c r="CX31" s="681"/>
      <c r="CY31" s="681"/>
      <c r="CZ31" s="681"/>
      <c r="DA31" s="681"/>
      <c r="DB31" s="681"/>
      <c r="DC31" s="681"/>
      <c r="DD31" s="681"/>
      <c r="DE31" s="681"/>
      <c r="DF31" s="681"/>
      <c r="DG31" s="681"/>
      <c r="DH31" s="681"/>
    </row>
    <row r="32" spans="1:112" ht="20.100000000000001" customHeight="1">
      <c r="A32" s="323">
        <v>100335698</v>
      </c>
      <c r="B32" s="262" t="s">
        <v>4073</v>
      </c>
      <c r="C32" s="75"/>
      <c r="D32" s="263" t="s">
        <v>4072</v>
      </c>
      <c r="E32" s="528">
        <v>100335698</v>
      </c>
      <c r="F32" s="528"/>
      <c r="G32" s="529"/>
      <c r="H32" s="530"/>
      <c r="I32" s="530"/>
      <c r="J32" s="381" t="s">
        <v>883</v>
      </c>
      <c r="K32" s="687">
        <f>Q32+AO32+BM32+CK32</f>
        <v>0</v>
      </c>
      <c r="L32" s="681"/>
      <c r="M32" s="687">
        <f>S32+AQ32+BO32+CM32</f>
        <v>0</v>
      </c>
      <c r="N32" s="681"/>
      <c r="O32" s="687">
        <f>IFERROR(M32-K32,"-")</f>
        <v>0</v>
      </c>
      <c r="P32" s="688" t="str">
        <f>IFERROR(M32/K32,"-")</f>
        <v>-</v>
      </c>
      <c r="Q32" s="687">
        <f>W32+AC32+AI32</f>
        <v>0</v>
      </c>
      <c r="R32" s="681"/>
      <c r="S32" s="687">
        <f>Y32+AE32+AK32</f>
        <v>0</v>
      </c>
      <c r="T32" s="681"/>
      <c r="U32" s="687">
        <f>IFERROR(S32-Q32,"-")</f>
        <v>0</v>
      </c>
      <c r="V32" s="688" t="str">
        <f>IFERROR(S32/Q32,"-")</f>
        <v>-</v>
      </c>
      <c r="W32" s="683">
        <v>0</v>
      </c>
      <c r="X32" s="681"/>
      <c r="Y32" s="681"/>
      <c r="Z32" s="681"/>
      <c r="AA32" s="687">
        <f>IFERROR(Y32-W32,"-")</f>
        <v>0</v>
      </c>
      <c r="AB32" s="688" t="str">
        <f>IFERROR(Y32/W32,"-")</f>
        <v>-</v>
      </c>
      <c r="AC32" s="683">
        <v>0</v>
      </c>
      <c r="AD32" s="681"/>
      <c r="AE32" s="681"/>
      <c r="AF32" s="681"/>
      <c r="AG32" s="687">
        <f>IFERROR(AE32-AC32,"-")</f>
        <v>0</v>
      </c>
      <c r="AH32" s="688" t="str">
        <f>IFERROR(AE32/AC32,"-")</f>
        <v>-</v>
      </c>
      <c r="AI32" s="683">
        <v>0</v>
      </c>
      <c r="AJ32" s="681"/>
      <c r="AK32" s="681"/>
      <c r="AL32" s="681"/>
      <c r="AM32" s="687">
        <f>IFERROR(AK32-AI32,"-")</f>
        <v>0</v>
      </c>
      <c r="AN32" s="688" t="str">
        <f>IFERROR(AK32/AI32,"-")</f>
        <v>-</v>
      </c>
      <c r="AO32" s="687">
        <f>AU32+BA32+BG32</f>
        <v>0</v>
      </c>
      <c r="AP32" s="681"/>
      <c r="AQ32" s="687">
        <f>AW32+BC32+BI32</f>
        <v>0</v>
      </c>
      <c r="AR32" s="681"/>
      <c r="AS32" s="687">
        <f>IFERROR(AQ32-AO32,"-")</f>
        <v>0</v>
      </c>
      <c r="AT32" s="688" t="str">
        <f>IFERROR(AQ32/AO32,"-")</f>
        <v>-</v>
      </c>
      <c r="AU32" s="683">
        <v>0</v>
      </c>
      <c r="AV32" s="681"/>
      <c r="AW32" s="681"/>
      <c r="AX32" s="681"/>
      <c r="AY32" s="687">
        <f>IFERROR(AW32-AU32,"-")</f>
        <v>0</v>
      </c>
      <c r="AZ32" s="688" t="str">
        <f>IFERROR(AW32/AU32,"-")</f>
        <v>-</v>
      </c>
      <c r="BA32" s="683">
        <v>0</v>
      </c>
      <c r="BB32" s="681"/>
      <c r="BC32" s="681"/>
      <c r="BD32" s="681"/>
      <c r="BE32" s="687">
        <f>IFERROR(BC32-BA32,"-")</f>
        <v>0</v>
      </c>
      <c r="BF32" s="688" t="str">
        <f>IFERROR(BC32/BA32,"-")</f>
        <v>-</v>
      </c>
      <c r="BG32" s="683">
        <v>0</v>
      </c>
      <c r="BH32" s="681"/>
      <c r="BI32" s="681"/>
      <c r="BJ32" s="681"/>
      <c r="BK32" s="687">
        <f>IFERROR(BI32-BG32,"-")</f>
        <v>0</v>
      </c>
      <c r="BL32" s="688" t="str">
        <f>IFERROR(BI32/BG32,"-")</f>
        <v>-</v>
      </c>
      <c r="BM32" s="687">
        <f>BS32+BY32+CE32</f>
        <v>0</v>
      </c>
      <c r="BN32" s="681"/>
      <c r="BO32" s="687">
        <f>BU32+CA32+CG32</f>
        <v>0</v>
      </c>
      <c r="BP32" s="681"/>
      <c r="BQ32" s="687">
        <f>IFERROR(BO32-BM32,"-")</f>
        <v>0</v>
      </c>
      <c r="BR32" s="688" t="str">
        <f>IFERROR(BO32/BM32,"-")</f>
        <v>-</v>
      </c>
      <c r="BS32" s="683">
        <v>0</v>
      </c>
      <c r="BT32" s="681"/>
      <c r="BU32" s="681"/>
      <c r="BV32" s="681"/>
      <c r="BW32" s="687">
        <f>IFERROR(BU32-BS32,"-")</f>
        <v>0</v>
      </c>
      <c r="BX32" s="688" t="str">
        <f>IFERROR(BU32/BS32,"-")</f>
        <v>-</v>
      </c>
      <c r="BY32" s="683">
        <v>0</v>
      </c>
      <c r="BZ32" s="681"/>
      <c r="CA32" s="681"/>
      <c r="CB32" s="681"/>
      <c r="CC32" s="687">
        <f>IFERROR(CA32-BY32,"-")</f>
        <v>0</v>
      </c>
      <c r="CD32" s="688" t="str">
        <f>IFERROR(CA32/BY32,"-")</f>
        <v>-</v>
      </c>
      <c r="CE32" s="683">
        <v>0</v>
      </c>
      <c r="CF32" s="681"/>
      <c r="CG32" s="681"/>
      <c r="CH32" s="681"/>
      <c r="CI32" s="687">
        <f>IFERROR(CG32-CE32,"-")</f>
        <v>0</v>
      </c>
      <c r="CJ32" s="688" t="str">
        <f>IFERROR(CG32/CE32,"-")</f>
        <v>-</v>
      </c>
      <c r="CK32" s="687">
        <f>CQ32+CW32+DC32</f>
        <v>0</v>
      </c>
      <c r="CL32" s="681"/>
      <c r="CM32" s="687">
        <f>CS32+CY32+DE32</f>
        <v>0</v>
      </c>
      <c r="CN32" s="681"/>
      <c r="CO32" s="687">
        <f>IFERROR(CM32-CK32,"-")</f>
        <v>0</v>
      </c>
      <c r="CP32" s="688" t="str">
        <f>IFERROR(CM32/CK32,"-")</f>
        <v>-</v>
      </c>
      <c r="CQ32" s="683">
        <v>0</v>
      </c>
      <c r="CR32" s="681"/>
      <c r="CS32" s="681"/>
      <c r="CT32" s="681"/>
      <c r="CU32" s="687">
        <f>IFERROR(CS32-CQ32,"-")</f>
        <v>0</v>
      </c>
      <c r="CV32" s="688" t="str">
        <f>IFERROR(CS32/CQ32,"-")</f>
        <v>-</v>
      </c>
      <c r="CW32" s="683">
        <v>0</v>
      </c>
      <c r="CX32" s="681"/>
      <c r="CY32" s="681"/>
      <c r="CZ32" s="681"/>
      <c r="DA32" s="687">
        <f>IFERROR(CY32-CW32,"-")</f>
        <v>0</v>
      </c>
      <c r="DB32" s="688" t="str">
        <f>IFERROR(CY32/CW32,"-")</f>
        <v>-</v>
      </c>
      <c r="DC32" s="683">
        <v>0</v>
      </c>
      <c r="DD32" s="681"/>
      <c r="DE32" s="681"/>
      <c r="DF32" s="681"/>
      <c r="DG32" s="687">
        <f>IFERROR(DE32-DC32,"-")</f>
        <v>0</v>
      </c>
      <c r="DH32" s="688" t="str">
        <f>IFERROR(DE32/DC32,"-")</f>
        <v>-</v>
      </c>
    </row>
    <row r="33" spans="1:112" ht="20.100000000000001" customHeight="1">
      <c r="A33" s="323">
        <v>100335699</v>
      </c>
      <c r="B33" s="23"/>
      <c r="C33" s="220"/>
      <c r="D33" s="274" t="s">
        <v>4073</v>
      </c>
      <c r="E33" s="528">
        <v>100335699</v>
      </c>
      <c r="F33" s="528"/>
      <c r="G33" s="529"/>
      <c r="H33" s="530"/>
      <c r="I33" s="530"/>
      <c r="J33" s="381" t="s">
        <v>883</v>
      </c>
      <c r="K33" s="687">
        <f>Q33+AO33+BM33+CK33</f>
        <v>0</v>
      </c>
      <c r="L33" s="681"/>
      <c r="M33" s="687">
        <f>S33+AQ33+BO33+CM33</f>
        <v>0</v>
      </c>
      <c r="N33" s="681"/>
      <c r="O33" s="687">
        <f>IFERROR(M33-K33,"-")</f>
        <v>0</v>
      </c>
      <c r="P33" s="688" t="str">
        <f>IFERROR(M33/K33,"-")</f>
        <v>-</v>
      </c>
      <c r="Q33" s="687">
        <f>W33+AC33+AI33</f>
        <v>0</v>
      </c>
      <c r="R33" s="681"/>
      <c r="S33" s="687">
        <f>Y33+AE33+AK33</f>
        <v>0</v>
      </c>
      <c r="T33" s="681"/>
      <c r="U33" s="687">
        <f>IFERROR(S33-Q33,"-")</f>
        <v>0</v>
      </c>
      <c r="V33" s="688" t="str">
        <f>IFERROR(S33/Q33,"-")</f>
        <v>-</v>
      </c>
      <c r="W33" s="683">
        <v>0</v>
      </c>
      <c r="X33" s="681"/>
      <c r="Y33" s="681"/>
      <c r="Z33" s="681"/>
      <c r="AA33" s="687">
        <f>IFERROR(Y33-W33,"-")</f>
        <v>0</v>
      </c>
      <c r="AB33" s="688" t="str">
        <f>IFERROR(Y33/W33,"-")</f>
        <v>-</v>
      </c>
      <c r="AC33" s="683">
        <v>0</v>
      </c>
      <c r="AD33" s="681"/>
      <c r="AE33" s="681"/>
      <c r="AF33" s="681"/>
      <c r="AG33" s="687">
        <f>IFERROR(AE33-AC33,"-")</f>
        <v>0</v>
      </c>
      <c r="AH33" s="688" t="str">
        <f>IFERROR(AE33/AC33,"-")</f>
        <v>-</v>
      </c>
      <c r="AI33" s="683">
        <v>0</v>
      </c>
      <c r="AJ33" s="681"/>
      <c r="AK33" s="681"/>
      <c r="AL33" s="681"/>
      <c r="AM33" s="687">
        <f>IFERROR(AK33-AI33,"-")</f>
        <v>0</v>
      </c>
      <c r="AN33" s="688" t="str">
        <f>IFERROR(AK33/AI33,"-")</f>
        <v>-</v>
      </c>
      <c r="AO33" s="687">
        <f>AU33+BA33+BG33</f>
        <v>0</v>
      </c>
      <c r="AP33" s="681"/>
      <c r="AQ33" s="687">
        <f>AW33+BC33+BI33</f>
        <v>0</v>
      </c>
      <c r="AR33" s="681"/>
      <c r="AS33" s="687">
        <f>IFERROR(AQ33-AO33,"-")</f>
        <v>0</v>
      </c>
      <c r="AT33" s="688" t="str">
        <f>IFERROR(AQ33/AO33,"-")</f>
        <v>-</v>
      </c>
      <c r="AU33" s="683">
        <v>0</v>
      </c>
      <c r="AV33" s="681"/>
      <c r="AW33" s="681"/>
      <c r="AX33" s="681"/>
      <c r="AY33" s="687">
        <f>IFERROR(AW33-AU33,"-")</f>
        <v>0</v>
      </c>
      <c r="AZ33" s="688" t="str">
        <f>IFERROR(AW33/AU33,"-")</f>
        <v>-</v>
      </c>
      <c r="BA33" s="683">
        <v>0</v>
      </c>
      <c r="BB33" s="681"/>
      <c r="BC33" s="681"/>
      <c r="BD33" s="681"/>
      <c r="BE33" s="687">
        <f>IFERROR(BC33-BA33,"-")</f>
        <v>0</v>
      </c>
      <c r="BF33" s="688" t="str">
        <f>IFERROR(BC33/BA33,"-")</f>
        <v>-</v>
      </c>
      <c r="BG33" s="683">
        <v>0</v>
      </c>
      <c r="BH33" s="681"/>
      <c r="BI33" s="681"/>
      <c r="BJ33" s="681"/>
      <c r="BK33" s="687">
        <f>IFERROR(BI33-BG33,"-")</f>
        <v>0</v>
      </c>
      <c r="BL33" s="688" t="str">
        <f>IFERROR(BI33/BG33,"-")</f>
        <v>-</v>
      </c>
      <c r="BM33" s="687">
        <f>BS33+BY33+CE33</f>
        <v>0</v>
      </c>
      <c r="BN33" s="681"/>
      <c r="BO33" s="687">
        <f>BU33+CA33+CG33</f>
        <v>0</v>
      </c>
      <c r="BP33" s="681"/>
      <c r="BQ33" s="687">
        <f>IFERROR(BO33-BM33,"-")</f>
        <v>0</v>
      </c>
      <c r="BR33" s="688" t="str">
        <f>IFERROR(BO33/BM33,"-")</f>
        <v>-</v>
      </c>
      <c r="BS33" s="683">
        <v>0</v>
      </c>
      <c r="BT33" s="681"/>
      <c r="BU33" s="681"/>
      <c r="BV33" s="681"/>
      <c r="BW33" s="687">
        <f>IFERROR(BU33-BS33,"-")</f>
        <v>0</v>
      </c>
      <c r="BX33" s="688" t="str">
        <f>IFERROR(BU33/BS33,"-")</f>
        <v>-</v>
      </c>
      <c r="BY33" s="683">
        <v>0</v>
      </c>
      <c r="BZ33" s="681"/>
      <c r="CA33" s="681"/>
      <c r="CB33" s="681"/>
      <c r="CC33" s="687">
        <f>IFERROR(CA33-BY33,"-")</f>
        <v>0</v>
      </c>
      <c r="CD33" s="688" t="str">
        <f>IFERROR(CA33/BY33,"-")</f>
        <v>-</v>
      </c>
      <c r="CE33" s="683">
        <v>0</v>
      </c>
      <c r="CF33" s="681"/>
      <c r="CG33" s="681"/>
      <c r="CH33" s="681"/>
      <c r="CI33" s="687">
        <f>IFERROR(CG33-CE33,"-")</f>
        <v>0</v>
      </c>
      <c r="CJ33" s="688" t="str">
        <f>IFERROR(CG33/CE33,"-")</f>
        <v>-</v>
      </c>
      <c r="CK33" s="687">
        <f>CQ33+CW33+DC33</f>
        <v>0</v>
      </c>
      <c r="CL33" s="681"/>
      <c r="CM33" s="687">
        <f>CS33+CY33+DE33</f>
        <v>0</v>
      </c>
      <c r="CN33" s="681"/>
      <c r="CO33" s="687">
        <f>IFERROR(CM33-CK33,"-")</f>
        <v>0</v>
      </c>
      <c r="CP33" s="688" t="str">
        <f>IFERROR(CM33/CK33,"-")</f>
        <v>-</v>
      </c>
      <c r="CQ33" s="683">
        <v>0</v>
      </c>
      <c r="CR33" s="681"/>
      <c r="CS33" s="681"/>
      <c r="CT33" s="681"/>
      <c r="CU33" s="687">
        <f>IFERROR(CS33-CQ33,"-")</f>
        <v>0</v>
      </c>
      <c r="CV33" s="688" t="str">
        <f>IFERROR(CS33/CQ33,"-")</f>
        <v>-</v>
      </c>
      <c r="CW33" s="683">
        <v>0</v>
      </c>
      <c r="CX33" s="681"/>
      <c r="CY33" s="681"/>
      <c r="CZ33" s="681"/>
      <c r="DA33" s="687">
        <f>IFERROR(CY33-CW33,"-")</f>
        <v>0</v>
      </c>
      <c r="DB33" s="688" t="str">
        <f>IFERROR(CY33/CW33,"-")</f>
        <v>-</v>
      </c>
      <c r="DC33" s="683">
        <v>0</v>
      </c>
      <c r="DD33" s="681"/>
      <c r="DE33" s="681"/>
      <c r="DF33" s="681"/>
      <c r="DG33" s="687">
        <f>IFERROR(DE33-DC33,"-")</f>
        <v>0</v>
      </c>
      <c r="DH33" s="688" t="str">
        <f>IFERROR(DE33/DC33,"-")</f>
        <v>-</v>
      </c>
    </row>
    <row r="34" spans="1:112">
      <c r="B34" s="83"/>
      <c r="C34" s="39"/>
      <c r="D34" s="327" t="s">
        <v>4074</v>
      </c>
      <c r="E34" s="327"/>
      <c r="F34" s="327"/>
      <c r="G34" s="327"/>
      <c r="H34" s="327"/>
      <c r="I34" s="327"/>
      <c r="J34" s="275"/>
    </row>
    <row r="35" spans="1:112">
      <c r="B35" s="83"/>
      <c r="C35" s="39"/>
      <c r="D35" s="327" t="s">
        <v>4075</v>
      </c>
      <c r="E35" s="327"/>
      <c r="F35" s="327"/>
      <c r="G35" s="327"/>
      <c r="H35" s="327"/>
      <c r="I35" s="327"/>
      <c r="J35" s="275"/>
    </row>
    <row r="36" spans="1:112">
      <c r="B36" s="83"/>
      <c r="C36" s="39"/>
      <c r="D36" s="327" t="s">
        <v>4076</v>
      </c>
      <c r="E36" s="327"/>
      <c r="F36" s="327"/>
      <c r="G36" s="327"/>
      <c r="H36" s="327"/>
      <c r="I36" s="327"/>
      <c r="J36" s="275"/>
    </row>
    <row r="37" spans="1:112">
      <c r="B37" s="83"/>
      <c r="C37" s="39"/>
      <c r="D37" s="138" t="s">
        <v>3485</v>
      </c>
      <c r="E37" s="138"/>
      <c r="F37" s="138"/>
      <c r="G37" s="138"/>
      <c r="H37" s="138"/>
      <c r="I37" s="138"/>
      <c r="J37" s="389"/>
    </row>
    <row r="38" spans="1:112">
      <c r="C38" s="247"/>
      <c r="J38" s="395"/>
    </row>
    <row r="39" spans="1:112" hidden="1">
      <c r="D39" s="276" t="s">
        <v>4077</v>
      </c>
      <c r="E39" s="276"/>
      <c r="F39" s="276"/>
      <c r="G39" s="276"/>
      <c r="H39" s="276"/>
      <c r="I39" s="276"/>
    </row>
    <row r="40" spans="1:112" ht="18.75" hidden="1" customHeight="1">
      <c r="D40" s="276" t="s">
        <v>4078</v>
      </c>
      <c r="E40" s="276"/>
      <c r="F40" s="276"/>
      <c r="G40" s="276"/>
      <c r="H40" s="276"/>
      <c r="I40" s="276"/>
      <c r="J40" s="19"/>
    </row>
  </sheetData>
  <mergeCells count="97">
    <mergeCell ref="DG7:DH7"/>
    <mergeCell ref="AO7:AO8"/>
    <mergeCell ref="AQ7:AQ8"/>
    <mergeCell ref="BY7:BY8"/>
    <mergeCell ref="B6:B8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DD7:DD8"/>
    <mergeCell ref="DF7:DF8"/>
    <mergeCell ref="BG7:BG8"/>
    <mergeCell ref="Q7:Q8"/>
    <mergeCell ref="D14:D15"/>
    <mergeCell ref="BS7:BS8"/>
    <mergeCell ref="BU7:BU8"/>
    <mergeCell ref="AR7:AR8"/>
    <mergeCell ref="BE7:BF7"/>
    <mergeCell ref="AW7:AW8"/>
    <mergeCell ref="CX7:CX8"/>
    <mergeCell ref="CH7:CH8"/>
    <mergeCell ref="AK7:AK8"/>
    <mergeCell ref="AC7:AC8"/>
    <mergeCell ref="AE7:AE8"/>
    <mergeCell ref="CE7:CE8"/>
    <mergeCell ref="DC7:DC8"/>
    <mergeCell ref="CN7:CN8"/>
    <mergeCell ref="AX7:AX8"/>
    <mergeCell ref="CL7:CL8"/>
    <mergeCell ref="E7:E8"/>
    <mergeCell ref="BV7:BV8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AJ7:AJ8"/>
    <mergeCell ref="CK7:CK8"/>
    <mergeCell ref="AL7:AL8"/>
    <mergeCell ref="CT7:CT8"/>
    <mergeCell ref="CF7:CF8"/>
    <mergeCell ref="Y7:Y8"/>
    <mergeCell ref="AI7:AI8"/>
    <mergeCell ref="AD7:AD8"/>
    <mergeCell ref="BW7:BX7"/>
    <mergeCell ref="CA7:CA8"/>
    <mergeCell ref="CC7:CD7"/>
    <mergeCell ref="CZ7:CZ8"/>
    <mergeCell ref="CR7:CR8"/>
    <mergeCell ref="AU7:AU8"/>
    <mergeCell ref="CW7:CW8"/>
    <mergeCell ref="AG7:AH7"/>
    <mergeCell ref="CI7:CJ7"/>
    <mergeCell ref="AS7:AT7"/>
    <mergeCell ref="CU7:CV7"/>
    <mergeCell ref="AM7:AN7"/>
    <mergeCell ref="AY7:AZ7"/>
    <mergeCell ref="BQ7:BR7"/>
    <mergeCell ref="CM7:CM8"/>
    <mergeCell ref="CO7:CP7"/>
    <mergeCell ref="BD7:BD8"/>
    <mergeCell ref="AV7:AV8"/>
    <mergeCell ref="CG7:CG8"/>
    <mergeCell ref="F7:F8"/>
    <mergeCell ref="BH7:BH8"/>
    <mergeCell ref="C14:C15"/>
    <mergeCell ref="BT7:BT8"/>
    <mergeCell ref="G7:G8"/>
    <mergeCell ref="I7:I8"/>
    <mergeCell ref="BI7:BI8"/>
    <mergeCell ref="S7:S8"/>
    <mergeCell ref="W7:W8"/>
    <mergeCell ref="D6:D8"/>
    <mergeCell ref="U7:V7"/>
    <mergeCell ref="E6:I6"/>
    <mergeCell ref="J6:J8"/>
    <mergeCell ref="AF7:AF8"/>
    <mergeCell ref="AP7:AP8"/>
    <mergeCell ref="BB7:BB8"/>
    <mergeCell ref="O7:P7"/>
    <mergeCell ref="BA7:BA8"/>
    <mergeCell ref="BC7:BC8"/>
    <mergeCell ref="M7:M8"/>
    <mergeCell ref="BO7:BO8"/>
    <mergeCell ref="AA7:AB7"/>
    <mergeCell ref="T7:T8"/>
  </mergeCells>
  <conditionalFormatting sqref="O10:O33 P10:P33 U10:U33 V10:V33 AA10:AA33 AB10:AB33 AG10:AG33 AH10:AH33 AM10:AM33 AN10:AN33 AS10:AS33 AT10:AT33 AY10:AY33 AZ10:AZ33 BE10:BE33 BF10:BF33 BK10:BK33 BL10:BL33 BQ10:BQ33 BR10:BR33 BW10:BW33 BX10:BX33 CC10:CC33 CD10:CD33 CI10:CI33 CJ10:CJ33 CO10:CO33 CP10:CP33 CU10:CU33 CV10:CV33 DA10:DA33 DB10:DB33 DG10:DG33 DH10:DH33">
    <cfRule type="cellIs" dxfId="30" priority="1" operator="equal">
      <formula>0</formula>
    </cfRule>
    <cfRule type="cellIs" dxfId="29" priority="2" operator="lessThan">
      <formula>0</formula>
    </cfRule>
    <cfRule type="cellIs" dxfId="28" priority="3" operator="greaterThan">
      <formula>0</formula>
    </cfRule>
  </conditionalFormatting>
  <conditionalFormatting sqref="L10:L33 N10:N33 R10:R33 T10:T33 X10:X33 Z10:Z33 AD10:AD33 AF10:AF33 AJ10:AJ33 AL10:AL33 AP10:AP33 AR10:AR33 AV10:AV33 AX10:AX33 BB10:BB33 BD10:BD33 BH10:BH33 BJ10:BJ33 BN10:BN33 BP10:BP33 BT10:BT33 BV10:BV33 BZ10:BZ33 CB10:CB33 CF10:CF33 CH10:CH33 CL10:CL33 CN10:CN33 CR10:CR33 CT10:CT33 CX10:CX33 CZ10:CZ33 DD10:DD33 DF10:DF33">
    <cfRule type="cellIs" dxfId="27" priority="4" operator="equal">
      <formula>0</formula>
    </cfRule>
  </conditionalFormatting>
  <pageMargins left="0.7" right="0.7" top="0.75" bottom="0.75" header="0.3" footer="0.3"/>
  <pageSetup paperSize="9" fitToHeight="0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8" tint="0.59999389629810485"/>
    <pageSetUpPr fitToPage="1"/>
  </sheetPr>
  <dimension ref="A1:DH47"/>
  <sheetViews>
    <sheetView topLeftCell="C1" zoomScale="60" zoomScaleNormal="60" workbookViewId="0">
      <pane xSplit="8" ySplit="9" topLeftCell="K16" activePane="bottomRight" state="frozen"/>
      <selection activeCell="C1" sqref="C1"/>
      <selection pane="topRight" activeCell="K1" sqref="K1"/>
      <selection pane="bottomLeft" activeCell="C10" sqref="C10"/>
      <selection pane="bottomRight" activeCell="H31" sqref="H31"/>
    </sheetView>
  </sheetViews>
  <sheetFormatPr defaultColWidth="25" defaultRowHeight="18.75" outlineLevelRow="1" outlineLevelCol="1"/>
  <cols>
    <col min="1" max="1" width="0" style="323" hidden="1" outlineLevel="1"/>
    <col min="2" max="2" width="10.5703125" style="323" hidden="1" customWidth="1" outlineLevel="1"/>
    <col min="3" max="3" width="12.140625" style="84" bestFit="1" customWidth="1" collapsed="1"/>
    <col min="4" max="4" width="72.7109375" style="323" customWidth="1"/>
    <col min="5" max="9" width="30.5703125" style="323" customWidth="1" outlineLevel="1"/>
    <col min="10" max="10" width="13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5" customHeight="1"/>
    <row r="2" spans="2:112" ht="15" customHeight="1"/>
    <row r="3" spans="2:112" ht="20.25" customHeight="1">
      <c r="C3" s="874" t="s">
        <v>4079</v>
      </c>
      <c r="D3" s="795"/>
      <c r="E3" s="795"/>
      <c r="F3" s="795"/>
      <c r="G3" s="795"/>
      <c r="H3" s="795"/>
      <c r="I3" s="795"/>
      <c r="J3" s="796"/>
    </row>
    <row r="4" spans="2:112" ht="19.5" customHeight="1"/>
    <row r="5" spans="2:112" ht="18.75" customHeight="1">
      <c r="B5" s="325"/>
      <c r="C5" s="363" t="s">
        <v>4080</v>
      </c>
      <c r="J5" s="734"/>
    </row>
    <row r="6" spans="2:112" ht="20.100000000000001" customHeight="1">
      <c r="B6" s="792" t="s">
        <v>1868</v>
      </c>
      <c r="C6" s="837" t="s">
        <v>2735</v>
      </c>
      <c r="D6" s="873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51"/>
      <c r="D8" s="753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6"/>
      <c r="D9" s="391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ht="20.100000000000001" customHeight="1">
      <c r="B10" s="23" t="s">
        <v>4081</v>
      </c>
      <c r="C10" s="25">
        <v>1</v>
      </c>
      <c r="D10" s="200" t="s">
        <v>4051</v>
      </c>
      <c r="E10" s="528" t="s">
        <v>3370</v>
      </c>
      <c r="F10" s="528"/>
      <c r="G10" s="529"/>
      <c r="H10" s="530" t="s">
        <v>4082</v>
      </c>
      <c r="I10" s="530"/>
      <c r="J10" s="644" t="s">
        <v>883</v>
      </c>
      <c r="K10" s="687">
        <f t="shared" ref="K10:K17" si="0">Q10+AO10+BM10+CK10</f>
        <v>517.1</v>
      </c>
      <c r="L10" s="681"/>
      <c r="M10" s="687">
        <f t="shared" ref="M10:M17" si="1">S10+AQ10+BO10+CM10</f>
        <v>0</v>
      </c>
      <c r="N10" s="681"/>
      <c r="O10" s="687">
        <f t="shared" ref="O10:O17" si="2">IFERROR(M10-K10,"-")</f>
        <v>-517.1</v>
      </c>
      <c r="P10" s="688">
        <f t="shared" ref="P10:P17" si="3">IFERROR(M10/K10,"-")</f>
        <v>0</v>
      </c>
      <c r="Q10" s="687">
        <f t="shared" ref="Q10:Q17" si="4">W10+AC10+AI10</f>
        <v>164</v>
      </c>
      <c r="R10" s="681"/>
      <c r="S10" s="687">
        <f t="shared" ref="S10:S17" si="5">Y10+AE10+AK10</f>
        <v>0</v>
      </c>
      <c r="T10" s="681"/>
      <c r="U10" s="687">
        <f t="shared" ref="U10:U17" si="6">IFERROR(S10-Q10,"-")</f>
        <v>-164</v>
      </c>
      <c r="V10" s="688">
        <f t="shared" ref="V10:V17" si="7">IFERROR(S10/Q10,"-")</f>
        <v>0</v>
      </c>
      <c r="W10" s="687">
        <f>W11+W12</f>
        <v>58.2</v>
      </c>
      <c r="X10" s="681"/>
      <c r="Y10" s="687">
        <f>Y11+Y12</f>
        <v>0</v>
      </c>
      <c r="Z10" s="681"/>
      <c r="AA10" s="687">
        <f t="shared" ref="AA10:AA17" si="8">IFERROR(Y10-W10,"-")</f>
        <v>-58.2</v>
      </c>
      <c r="AB10" s="688">
        <f t="shared" ref="AB10:AB17" si="9">IFERROR(Y10/W10,"-")</f>
        <v>0</v>
      </c>
      <c r="AC10" s="687">
        <f>AC11+AC12</f>
        <v>50.8</v>
      </c>
      <c r="AD10" s="681"/>
      <c r="AE10" s="687">
        <f>AE11+AE12</f>
        <v>0</v>
      </c>
      <c r="AF10" s="681"/>
      <c r="AG10" s="687">
        <f t="shared" ref="AG10:AG17" si="10">IFERROR(AE10-AC10,"-")</f>
        <v>-50.8</v>
      </c>
      <c r="AH10" s="688">
        <f t="shared" ref="AH10:AH17" si="11">IFERROR(AE10/AC10,"-")</f>
        <v>0</v>
      </c>
      <c r="AI10" s="687">
        <f>AI11+AI12</f>
        <v>55</v>
      </c>
      <c r="AJ10" s="681"/>
      <c r="AK10" s="687">
        <f>AK11+AK12</f>
        <v>0</v>
      </c>
      <c r="AL10" s="681"/>
      <c r="AM10" s="687">
        <f t="shared" ref="AM10:AM17" si="12">IFERROR(AK10-AI10,"-")</f>
        <v>-55</v>
      </c>
      <c r="AN10" s="688">
        <f t="shared" ref="AN10:AN17" si="13">IFERROR(AK10/AI10,"-")</f>
        <v>0</v>
      </c>
      <c r="AO10" s="687">
        <f t="shared" ref="AO10:AO17" si="14">AU10+BA10+BG10</f>
        <v>124.9</v>
      </c>
      <c r="AP10" s="681"/>
      <c r="AQ10" s="687">
        <f t="shared" ref="AQ10:AQ17" si="15">AW10+BC10+BI10</f>
        <v>0</v>
      </c>
      <c r="AR10" s="681"/>
      <c r="AS10" s="687">
        <f t="shared" ref="AS10:AS17" si="16">IFERROR(AQ10-AO10,"-")</f>
        <v>-124.9</v>
      </c>
      <c r="AT10" s="688">
        <f t="shared" ref="AT10:AT17" si="17">IFERROR(AQ10/AO10,"-")</f>
        <v>0</v>
      </c>
      <c r="AU10" s="687">
        <f>AU11+AU12</f>
        <v>41.9</v>
      </c>
      <c r="AV10" s="681"/>
      <c r="AW10" s="687">
        <f>AW11+AW12</f>
        <v>0</v>
      </c>
      <c r="AX10" s="681"/>
      <c r="AY10" s="687">
        <f t="shared" ref="AY10:AY17" si="18">IFERROR(AW10-AU10,"-")</f>
        <v>-41.9</v>
      </c>
      <c r="AZ10" s="688">
        <f t="shared" ref="AZ10:AZ17" si="19">IFERROR(AW10/AU10,"-")</f>
        <v>0</v>
      </c>
      <c r="BA10" s="687">
        <f>BA11+BA12</f>
        <v>41.4</v>
      </c>
      <c r="BB10" s="681"/>
      <c r="BC10" s="687">
        <f>BC11+BC12</f>
        <v>0</v>
      </c>
      <c r="BD10" s="681"/>
      <c r="BE10" s="687">
        <f t="shared" ref="BE10:BE17" si="20">IFERROR(BC10-BA10,"-")</f>
        <v>-41.4</v>
      </c>
      <c r="BF10" s="688">
        <f t="shared" ref="BF10:BF17" si="21">IFERROR(BC10/BA10,"-")</f>
        <v>0</v>
      </c>
      <c r="BG10" s="687">
        <f>BG11+BG12</f>
        <v>41.6</v>
      </c>
      <c r="BH10" s="681"/>
      <c r="BI10" s="687">
        <f>BI11+BI12</f>
        <v>0</v>
      </c>
      <c r="BJ10" s="681"/>
      <c r="BK10" s="687">
        <f t="shared" ref="BK10:BK17" si="22">IFERROR(BI10-BG10,"-")</f>
        <v>-41.6</v>
      </c>
      <c r="BL10" s="688">
        <f t="shared" ref="BL10:BL17" si="23">IFERROR(BI10/BG10,"-")</f>
        <v>0</v>
      </c>
      <c r="BM10" s="687">
        <f t="shared" ref="BM10:BM17" si="24">BS10+BY10+CE10</f>
        <v>102.2</v>
      </c>
      <c r="BN10" s="681"/>
      <c r="BO10" s="687">
        <f t="shared" ref="BO10:BO17" si="25">BU10+CA10+CG10</f>
        <v>0</v>
      </c>
      <c r="BP10" s="681"/>
      <c r="BQ10" s="687">
        <f t="shared" ref="BQ10:BQ17" si="26">IFERROR(BO10-BM10,"-")</f>
        <v>-102.2</v>
      </c>
      <c r="BR10" s="688">
        <f t="shared" ref="BR10:BR17" si="27">IFERROR(BO10/BM10,"-")</f>
        <v>0</v>
      </c>
      <c r="BS10" s="687">
        <f>BS11+BS12</f>
        <v>34.1</v>
      </c>
      <c r="BT10" s="681"/>
      <c r="BU10" s="687">
        <f>BU11+BU12</f>
        <v>0</v>
      </c>
      <c r="BV10" s="681"/>
      <c r="BW10" s="687">
        <f t="shared" ref="BW10:BW17" si="28">IFERROR(BU10-BS10,"-")</f>
        <v>-34.1</v>
      </c>
      <c r="BX10" s="688">
        <f t="shared" ref="BX10:BX17" si="29">IFERROR(BU10/BS10,"-")</f>
        <v>0</v>
      </c>
      <c r="BY10" s="687">
        <f>BY11+BY12</f>
        <v>34.1</v>
      </c>
      <c r="BZ10" s="681"/>
      <c r="CA10" s="687">
        <f>CA11+CA12</f>
        <v>0</v>
      </c>
      <c r="CB10" s="681"/>
      <c r="CC10" s="687">
        <f t="shared" ref="CC10:CC17" si="30">IFERROR(CA10-BY10,"-")</f>
        <v>-34.1</v>
      </c>
      <c r="CD10" s="688">
        <f t="shared" ref="CD10:CD17" si="31">IFERROR(CA10/BY10,"-")</f>
        <v>0</v>
      </c>
      <c r="CE10" s="687">
        <f>CE11+CE12</f>
        <v>34</v>
      </c>
      <c r="CF10" s="681"/>
      <c r="CG10" s="687">
        <f>CG11+CG12</f>
        <v>0</v>
      </c>
      <c r="CH10" s="681"/>
      <c r="CI10" s="687">
        <f t="shared" ref="CI10:CI17" si="32">IFERROR(CG10-CE10,"-")</f>
        <v>-34</v>
      </c>
      <c r="CJ10" s="688">
        <f t="shared" ref="CJ10:CJ17" si="33">IFERROR(CG10/CE10,"-")</f>
        <v>0</v>
      </c>
      <c r="CK10" s="687">
        <f t="shared" ref="CK10:CK17" si="34">CQ10+CW10+DC10</f>
        <v>126.00000000000001</v>
      </c>
      <c r="CL10" s="681"/>
      <c r="CM10" s="687">
        <f t="shared" ref="CM10:CM17" si="35">CS10+CY10+DE10</f>
        <v>0</v>
      </c>
      <c r="CN10" s="681"/>
      <c r="CO10" s="687">
        <f t="shared" ref="CO10:CO17" si="36">IFERROR(CM10-CK10,"-")</f>
        <v>-126.00000000000001</v>
      </c>
      <c r="CP10" s="688">
        <f t="shared" ref="CP10:CP17" si="37">IFERROR(CM10/CK10,"-")</f>
        <v>0</v>
      </c>
      <c r="CQ10" s="687">
        <f>CQ11+CQ12</f>
        <v>43.1</v>
      </c>
      <c r="CR10" s="681"/>
      <c r="CS10" s="687">
        <f>CS11+CS12</f>
        <v>0</v>
      </c>
      <c r="CT10" s="681"/>
      <c r="CU10" s="687">
        <f t="shared" ref="CU10:CU17" si="38">IFERROR(CS10-CQ10,"-")</f>
        <v>-43.1</v>
      </c>
      <c r="CV10" s="688">
        <f t="shared" ref="CV10:CV17" si="39">IFERROR(CS10/CQ10,"-")</f>
        <v>0</v>
      </c>
      <c r="CW10" s="687">
        <f>CW11+CW12</f>
        <v>40.700000000000003</v>
      </c>
      <c r="CX10" s="681"/>
      <c r="CY10" s="687">
        <f>CY11+CY12</f>
        <v>0</v>
      </c>
      <c r="CZ10" s="681"/>
      <c r="DA10" s="687">
        <f t="shared" ref="DA10:DA17" si="40">IFERROR(CY10-CW10,"-")</f>
        <v>-40.700000000000003</v>
      </c>
      <c r="DB10" s="688">
        <f t="shared" ref="DB10:DB17" si="41">IFERROR(CY10/CW10,"-")</f>
        <v>0</v>
      </c>
      <c r="DC10" s="687">
        <f>DC11+DC12</f>
        <v>42.2</v>
      </c>
      <c r="DD10" s="681"/>
      <c r="DE10" s="687">
        <f>DE11+DE12</f>
        <v>0</v>
      </c>
      <c r="DF10" s="681"/>
      <c r="DG10" s="687">
        <f t="shared" ref="DG10:DG17" si="42">IFERROR(DE10-DC10,"-")</f>
        <v>-42.2</v>
      </c>
      <c r="DH10" s="688">
        <f t="shared" ref="DH10:DH17" si="43">IFERROR(DE10/DC10,"-")</f>
        <v>0</v>
      </c>
    </row>
    <row r="11" spans="2:112" ht="51.6" customHeight="1">
      <c r="B11" s="23" t="s">
        <v>4083</v>
      </c>
      <c r="C11" s="650" t="s">
        <v>112</v>
      </c>
      <c r="D11" s="612" t="s">
        <v>4084</v>
      </c>
      <c r="E11" s="528">
        <v>100330738</v>
      </c>
      <c r="F11" s="528"/>
      <c r="G11" s="529"/>
      <c r="H11" s="530"/>
      <c r="I11" s="530"/>
      <c r="J11" s="654" t="s">
        <v>883</v>
      </c>
      <c r="K11" s="687">
        <f t="shared" si="0"/>
        <v>517.1</v>
      </c>
      <c r="L11" s="681"/>
      <c r="M11" s="687">
        <f t="shared" si="1"/>
        <v>0</v>
      </c>
      <c r="N11" s="681"/>
      <c r="O11" s="687">
        <f t="shared" si="2"/>
        <v>-517.1</v>
      </c>
      <c r="P11" s="688">
        <f t="shared" si="3"/>
        <v>0</v>
      </c>
      <c r="Q11" s="687">
        <f t="shared" si="4"/>
        <v>164</v>
      </c>
      <c r="R11" s="681"/>
      <c r="S11" s="687">
        <f t="shared" si="5"/>
        <v>0</v>
      </c>
      <c r="T11" s="681"/>
      <c r="U11" s="687">
        <f t="shared" si="6"/>
        <v>-164</v>
      </c>
      <c r="V11" s="688">
        <f t="shared" si="7"/>
        <v>0</v>
      </c>
      <c r="W11" s="683">
        <v>58.2</v>
      </c>
      <c r="X11" s="681"/>
      <c r="Y11" s="681"/>
      <c r="Z11" s="681"/>
      <c r="AA11" s="687">
        <f t="shared" si="8"/>
        <v>-58.2</v>
      </c>
      <c r="AB11" s="688">
        <f t="shared" si="9"/>
        <v>0</v>
      </c>
      <c r="AC11" s="683">
        <v>50.8</v>
      </c>
      <c r="AD11" s="681"/>
      <c r="AE11" s="681"/>
      <c r="AF11" s="681"/>
      <c r="AG11" s="687">
        <f t="shared" si="10"/>
        <v>-50.8</v>
      </c>
      <c r="AH11" s="688">
        <f t="shared" si="11"/>
        <v>0</v>
      </c>
      <c r="AI11" s="683">
        <v>55</v>
      </c>
      <c r="AJ11" s="681"/>
      <c r="AK11" s="681"/>
      <c r="AL11" s="681"/>
      <c r="AM11" s="687">
        <f t="shared" si="12"/>
        <v>-55</v>
      </c>
      <c r="AN11" s="688">
        <f t="shared" si="13"/>
        <v>0</v>
      </c>
      <c r="AO11" s="687">
        <f t="shared" si="14"/>
        <v>124.9</v>
      </c>
      <c r="AP11" s="681"/>
      <c r="AQ11" s="687">
        <f t="shared" si="15"/>
        <v>0</v>
      </c>
      <c r="AR11" s="681"/>
      <c r="AS11" s="687">
        <f t="shared" si="16"/>
        <v>-124.9</v>
      </c>
      <c r="AT11" s="688">
        <f t="shared" si="17"/>
        <v>0</v>
      </c>
      <c r="AU11" s="683">
        <v>41.9</v>
      </c>
      <c r="AV11" s="681"/>
      <c r="AW11" s="681"/>
      <c r="AX11" s="681"/>
      <c r="AY11" s="687">
        <f t="shared" si="18"/>
        <v>-41.9</v>
      </c>
      <c r="AZ11" s="688">
        <f t="shared" si="19"/>
        <v>0</v>
      </c>
      <c r="BA11" s="683">
        <v>41.4</v>
      </c>
      <c r="BB11" s="681"/>
      <c r="BC11" s="681"/>
      <c r="BD11" s="681"/>
      <c r="BE11" s="687">
        <f t="shared" si="20"/>
        <v>-41.4</v>
      </c>
      <c r="BF11" s="688">
        <f t="shared" si="21"/>
        <v>0</v>
      </c>
      <c r="BG11" s="683">
        <v>41.6</v>
      </c>
      <c r="BH11" s="681"/>
      <c r="BI11" s="681"/>
      <c r="BJ11" s="681"/>
      <c r="BK11" s="687">
        <f t="shared" si="22"/>
        <v>-41.6</v>
      </c>
      <c r="BL11" s="688">
        <f t="shared" si="23"/>
        <v>0</v>
      </c>
      <c r="BM11" s="687">
        <f t="shared" si="24"/>
        <v>102.2</v>
      </c>
      <c r="BN11" s="681"/>
      <c r="BO11" s="687">
        <f t="shared" si="25"/>
        <v>0</v>
      </c>
      <c r="BP11" s="681"/>
      <c r="BQ11" s="687">
        <f t="shared" si="26"/>
        <v>-102.2</v>
      </c>
      <c r="BR11" s="688">
        <f t="shared" si="27"/>
        <v>0</v>
      </c>
      <c r="BS11" s="683">
        <v>34.1</v>
      </c>
      <c r="BT11" s="681"/>
      <c r="BU11" s="681"/>
      <c r="BV11" s="681"/>
      <c r="BW11" s="687">
        <f t="shared" si="28"/>
        <v>-34.1</v>
      </c>
      <c r="BX11" s="688">
        <f t="shared" si="29"/>
        <v>0</v>
      </c>
      <c r="BY11" s="683">
        <v>34.1</v>
      </c>
      <c r="BZ11" s="681"/>
      <c r="CA11" s="681"/>
      <c r="CB11" s="681"/>
      <c r="CC11" s="687">
        <f t="shared" si="30"/>
        <v>-34.1</v>
      </c>
      <c r="CD11" s="688">
        <f t="shared" si="31"/>
        <v>0</v>
      </c>
      <c r="CE11" s="683">
        <v>34</v>
      </c>
      <c r="CF11" s="681"/>
      <c r="CG11" s="681"/>
      <c r="CH11" s="681"/>
      <c r="CI11" s="687">
        <f t="shared" si="32"/>
        <v>-34</v>
      </c>
      <c r="CJ11" s="688">
        <f t="shared" si="33"/>
        <v>0</v>
      </c>
      <c r="CK11" s="687">
        <f t="shared" si="34"/>
        <v>126.00000000000001</v>
      </c>
      <c r="CL11" s="681"/>
      <c r="CM11" s="687">
        <f t="shared" si="35"/>
        <v>0</v>
      </c>
      <c r="CN11" s="681"/>
      <c r="CO11" s="687">
        <f t="shared" si="36"/>
        <v>-126.00000000000001</v>
      </c>
      <c r="CP11" s="688">
        <f t="shared" si="37"/>
        <v>0</v>
      </c>
      <c r="CQ11" s="683">
        <v>43.1</v>
      </c>
      <c r="CR11" s="681"/>
      <c r="CS11" s="681"/>
      <c r="CT11" s="681"/>
      <c r="CU11" s="687">
        <f t="shared" si="38"/>
        <v>-43.1</v>
      </c>
      <c r="CV11" s="688">
        <f t="shared" si="39"/>
        <v>0</v>
      </c>
      <c r="CW11" s="683">
        <v>40.700000000000003</v>
      </c>
      <c r="CX11" s="681"/>
      <c r="CY11" s="681"/>
      <c r="CZ11" s="681"/>
      <c r="DA11" s="687">
        <f t="shared" si="40"/>
        <v>-40.700000000000003</v>
      </c>
      <c r="DB11" s="688">
        <f t="shared" si="41"/>
        <v>0</v>
      </c>
      <c r="DC11" s="683">
        <v>42.2</v>
      </c>
      <c r="DD11" s="681"/>
      <c r="DE11" s="681"/>
      <c r="DF11" s="681"/>
      <c r="DG11" s="687">
        <f t="shared" si="42"/>
        <v>-42.2</v>
      </c>
      <c r="DH11" s="688">
        <f t="shared" si="43"/>
        <v>0</v>
      </c>
    </row>
    <row r="12" spans="2:112" ht="51.6" customHeight="1">
      <c r="B12" s="23"/>
      <c r="C12" s="650" t="s">
        <v>122</v>
      </c>
      <c r="D12" s="612" t="s">
        <v>4085</v>
      </c>
      <c r="E12" s="528">
        <v>100335768</v>
      </c>
      <c r="F12" s="528"/>
      <c r="G12" s="529"/>
      <c r="H12" s="530"/>
      <c r="I12" s="530"/>
      <c r="J12" s="654" t="s">
        <v>883</v>
      </c>
      <c r="K12" s="687">
        <f t="shared" si="0"/>
        <v>0</v>
      </c>
      <c r="L12" s="681"/>
      <c r="M12" s="687">
        <f t="shared" si="1"/>
        <v>0</v>
      </c>
      <c r="N12" s="681"/>
      <c r="O12" s="687">
        <f t="shared" si="2"/>
        <v>0</v>
      </c>
      <c r="P12" s="688" t="str">
        <f t="shared" si="3"/>
        <v>-</v>
      </c>
      <c r="Q12" s="687">
        <f t="shared" si="4"/>
        <v>0</v>
      </c>
      <c r="R12" s="681"/>
      <c r="S12" s="687">
        <f t="shared" si="5"/>
        <v>0</v>
      </c>
      <c r="T12" s="681"/>
      <c r="U12" s="687">
        <f t="shared" si="6"/>
        <v>0</v>
      </c>
      <c r="V12" s="688" t="str">
        <f t="shared" si="7"/>
        <v>-</v>
      </c>
      <c r="W12" s="683">
        <v>0</v>
      </c>
      <c r="X12" s="681"/>
      <c r="Y12" s="681"/>
      <c r="Z12" s="681"/>
      <c r="AA12" s="687">
        <f t="shared" si="8"/>
        <v>0</v>
      </c>
      <c r="AB12" s="688" t="str">
        <f t="shared" si="9"/>
        <v>-</v>
      </c>
      <c r="AC12" s="683">
        <v>0</v>
      </c>
      <c r="AD12" s="681"/>
      <c r="AE12" s="681"/>
      <c r="AF12" s="681"/>
      <c r="AG12" s="687">
        <f t="shared" si="10"/>
        <v>0</v>
      </c>
      <c r="AH12" s="688" t="str">
        <f t="shared" si="11"/>
        <v>-</v>
      </c>
      <c r="AI12" s="683">
        <v>0</v>
      </c>
      <c r="AJ12" s="681"/>
      <c r="AK12" s="681"/>
      <c r="AL12" s="681"/>
      <c r="AM12" s="687">
        <f t="shared" si="12"/>
        <v>0</v>
      </c>
      <c r="AN12" s="688" t="str">
        <f t="shared" si="13"/>
        <v>-</v>
      </c>
      <c r="AO12" s="687">
        <f t="shared" si="14"/>
        <v>0</v>
      </c>
      <c r="AP12" s="681"/>
      <c r="AQ12" s="687">
        <f t="shared" si="15"/>
        <v>0</v>
      </c>
      <c r="AR12" s="681"/>
      <c r="AS12" s="687">
        <f t="shared" si="16"/>
        <v>0</v>
      </c>
      <c r="AT12" s="688" t="str">
        <f t="shared" si="17"/>
        <v>-</v>
      </c>
      <c r="AU12" s="683">
        <v>0</v>
      </c>
      <c r="AV12" s="681"/>
      <c r="AW12" s="681"/>
      <c r="AX12" s="681"/>
      <c r="AY12" s="687">
        <f t="shared" si="18"/>
        <v>0</v>
      </c>
      <c r="AZ12" s="688" t="str">
        <f t="shared" si="19"/>
        <v>-</v>
      </c>
      <c r="BA12" s="683">
        <v>0</v>
      </c>
      <c r="BB12" s="681"/>
      <c r="BC12" s="681"/>
      <c r="BD12" s="681"/>
      <c r="BE12" s="687">
        <f t="shared" si="20"/>
        <v>0</v>
      </c>
      <c r="BF12" s="688" t="str">
        <f t="shared" si="21"/>
        <v>-</v>
      </c>
      <c r="BG12" s="683">
        <v>0</v>
      </c>
      <c r="BH12" s="681"/>
      <c r="BI12" s="681"/>
      <c r="BJ12" s="681"/>
      <c r="BK12" s="687">
        <f t="shared" si="22"/>
        <v>0</v>
      </c>
      <c r="BL12" s="688" t="str">
        <f t="shared" si="23"/>
        <v>-</v>
      </c>
      <c r="BM12" s="687">
        <f t="shared" si="24"/>
        <v>0</v>
      </c>
      <c r="BN12" s="681"/>
      <c r="BO12" s="687">
        <f t="shared" si="25"/>
        <v>0</v>
      </c>
      <c r="BP12" s="681"/>
      <c r="BQ12" s="687">
        <f t="shared" si="26"/>
        <v>0</v>
      </c>
      <c r="BR12" s="688" t="str">
        <f t="shared" si="27"/>
        <v>-</v>
      </c>
      <c r="BS12" s="683">
        <v>0</v>
      </c>
      <c r="BT12" s="681"/>
      <c r="BU12" s="681"/>
      <c r="BV12" s="681"/>
      <c r="BW12" s="687">
        <f t="shared" si="28"/>
        <v>0</v>
      </c>
      <c r="BX12" s="688" t="str">
        <f t="shared" si="29"/>
        <v>-</v>
      </c>
      <c r="BY12" s="683">
        <v>0</v>
      </c>
      <c r="BZ12" s="681"/>
      <c r="CA12" s="681"/>
      <c r="CB12" s="681"/>
      <c r="CC12" s="687">
        <f t="shared" si="30"/>
        <v>0</v>
      </c>
      <c r="CD12" s="688" t="str">
        <f t="shared" si="31"/>
        <v>-</v>
      </c>
      <c r="CE12" s="683">
        <v>0</v>
      </c>
      <c r="CF12" s="681"/>
      <c r="CG12" s="681"/>
      <c r="CH12" s="681"/>
      <c r="CI12" s="687">
        <f t="shared" si="32"/>
        <v>0</v>
      </c>
      <c r="CJ12" s="688" t="str">
        <f t="shared" si="33"/>
        <v>-</v>
      </c>
      <c r="CK12" s="687">
        <f t="shared" si="34"/>
        <v>0</v>
      </c>
      <c r="CL12" s="681"/>
      <c r="CM12" s="687">
        <f t="shared" si="35"/>
        <v>0</v>
      </c>
      <c r="CN12" s="681"/>
      <c r="CO12" s="687">
        <f t="shared" si="36"/>
        <v>0</v>
      </c>
      <c r="CP12" s="688" t="str">
        <f t="shared" si="37"/>
        <v>-</v>
      </c>
      <c r="CQ12" s="683">
        <v>0</v>
      </c>
      <c r="CR12" s="681"/>
      <c r="CS12" s="681"/>
      <c r="CT12" s="681"/>
      <c r="CU12" s="687">
        <f t="shared" si="38"/>
        <v>0</v>
      </c>
      <c r="CV12" s="688" t="str">
        <f t="shared" si="39"/>
        <v>-</v>
      </c>
      <c r="CW12" s="683">
        <v>0</v>
      </c>
      <c r="CX12" s="681"/>
      <c r="CY12" s="681"/>
      <c r="CZ12" s="681"/>
      <c r="DA12" s="687">
        <f t="shared" si="40"/>
        <v>0</v>
      </c>
      <c r="DB12" s="688" t="str">
        <f t="shared" si="41"/>
        <v>-</v>
      </c>
      <c r="DC12" s="683">
        <v>0</v>
      </c>
      <c r="DD12" s="681"/>
      <c r="DE12" s="681"/>
      <c r="DF12" s="681"/>
      <c r="DG12" s="687">
        <f t="shared" si="42"/>
        <v>0</v>
      </c>
      <c r="DH12" s="688" t="str">
        <f t="shared" si="43"/>
        <v>-</v>
      </c>
    </row>
    <row r="13" spans="2:112" ht="20.100000000000001" customHeight="1" outlineLevel="1">
      <c r="B13" s="23" t="s">
        <v>4086</v>
      </c>
      <c r="C13" s="209" t="s">
        <v>919</v>
      </c>
      <c r="D13" s="37" t="s">
        <v>4054</v>
      </c>
      <c r="E13" s="528">
        <v>100330736</v>
      </c>
      <c r="F13" s="528"/>
      <c r="G13" s="529"/>
      <c r="H13" s="530"/>
      <c r="I13" s="530"/>
      <c r="J13" s="91" t="s">
        <v>883</v>
      </c>
      <c r="K13" s="687">
        <f t="shared" si="0"/>
        <v>0.90000000000000013</v>
      </c>
      <c r="L13" s="681"/>
      <c r="M13" s="687">
        <f t="shared" si="1"/>
        <v>0</v>
      </c>
      <c r="N13" s="681"/>
      <c r="O13" s="687">
        <f t="shared" si="2"/>
        <v>-0.90000000000000013</v>
      </c>
      <c r="P13" s="688">
        <f t="shared" si="3"/>
        <v>0</v>
      </c>
      <c r="Q13" s="687">
        <f t="shared" si="4"/>
        <v>0.30000000000000004</v>
      </c>
      <c r="R13" s="681"/>
      <c r="S13" s="687">
        <f t="shared" si="5"/>
        <v>0</v>
      </c>
      <c r="T13" s="681"/>
      <c r="U13" s="687">
        <f t="shared" si="6"/>
        <v>-0.30000000000000004</v>
      </c>
      <c r="V13" s="688">
        <f t="shared" si="7"/>
        <v>0</v>
      </c>
      <c r="W13" s="683">
        <v>0.1</v>
      </c>
      <c r="X13" s="681"/>
      <c r="Y13" s="681"/>
      <c r="Z13" s="681"/>
      <c r="AA13" s="687">
        <f t="shared" si="8"/>
        <v>-0.1</v>
      </c>
      <c r="AB13" s="688">
        <f t="shared" si="9"/>
        <v>0</v>
      </c>
      <c r="AC13" s="683">
        <v>0.1</v>
      </c>
      <c r="AD13" s="681"/>
      <c r="AE13" s="681"/>
      <c r="AF13" s="681"/>
      <c r="AG13" s="687">
        <f t="shared" si="10"/>
        <v>-0.1</v>
      </c>
      <c r="AH13" s="688">
        <f t="shared" si="11"/>
        <v>0</v>
      </c>
      <c r="AI13" s="683">
        <v>0.1</v>
      </c>
      <c r="AJ13" s="681"/>
      <c r="AK13" s="681"/>
      <c r="AL13" s="681"/>
      <c r="AM13" s="687">
        <f t="shared" si="12"/>
        <v>-0.1</v>
      </c>
      <c r="AN13" s="688">
        <f t="shared" si="13"/>
        <v>0</v>
      </c>
      <c r="AO13" s="687">
        <f t="shared" si="14"/>
        <v>0.30000000000000004</v>
      </c>
      <c r="AP13" s="681"/>
      <c r="AQ13" s="687">
        <f t="shared" si="15"/>
        <v>0</v>
      </c>
      <c r="AR13" s="681"/>
      <c r="AS13" s="687">
        <f t="shared" si="16"/>
        <v>-0.30000000000000004</v>
      </c>
      <c r="AT13" s="688">
        <f t="shared" si="17"/>
        <v>0</v>
      </c>
      <c r="AU13" s="683">
        <v>0.1</v>
      </c>
      <c r="AV13" s="681"/>
      <c r="AW13" s="681"/>
      <c r="AX13" s="681"/>
      <c r="AY13" s="687">
        <f t="shared" si="18"/>
        <v>-0.1</v>
      </c>
      <c r="AZ13" s="688">
        <f t="shared" si="19"/>
        <v>0</v>
      </c>
      <c r="BA13" s="683">
        <v>0.1</v>
      </c>
      <c r="BB13" s="681"/>
      <c r="BC13" s="681"/>
      <c r="BD13" s="681"/>
      <c r="BE13" s="687">
        <f t="shared" si="20"/>
        <v>-0.1</v>
      </c>
      <c r="BF13" s="688">
        <f t="shared" si="21"/>
        <v>0</v>
      </c>
      <c r="BG13" s="683">
        <v>0.1</v>
      </c>
      <c r="BH13" s="681"/>
      <c r="BI13" s="681"/>
      <c r="BJ13" s="681"/>
      <c r="BK13" s="687">
        <f t="shared" si="22"/>
        <v>-0.1</v>
      </c>
      <c r="BL13" s="688">
        <f t="shared" si="23"/>
        <v>0</v>
      </c>
      <c r="BM13" s="687">
        <f t="shared" si="24"/>
        <v>0</v>
      </c>
      <c r="BN13" s="681"/>
      <c r="BO13" s="687">
        <f t="shared" si="25"/>
        <v>0</v>
      </c>
      <c r="BP13" s="681"/>
      <c r="BQ13" s="687">
        <f t="shared" si="26"/>
        <v>0</v>
      </c>
      <c r="BR13" s="688" t="str">
        <f t="shared" si="27"/>
        <v>-</v>
      </c>
      <c r="BS13" s="683">
        <v>0</v>
      </c>
      <c r="BT13" s="681"/>
      <c r="BU13" s="681"/>
      <c r="BV13" s="681"/>
      <c r="BW13" s="687">
        <f t="shared" si="28"/>
        <v>0</v>
      </c>
      <c r="BX13" s="688" t="str">
        <f t="shared" si="29"/>
        <v>-</v>
      </c>
      <c r="BY13" s="683">
        <v>0</v>
      </c>
      <c r="BZ13" s="681"/>
      <c r="CA13" s="681"/>
      <c r="CB13" s="681"/>
      <c r="CC13" s="687">
        <f t="shared" si="30"/>
        <v>0</v>
      </c>
      <c r="CD13" s="688" t="str">
        <f t="shared" si="31"/>
        <v>-</v>
      </c>
      <c r="CE13" s="683">
        <v>0</v>
      </c>
      <c r="CF13" s="681"/>
      <c r="CG13" s="681"/>
      <c r="CH13" s="681"/>
      <c r="CI13" s="687">
        <f t="shared" si="32"/>
        <v>0</v>
      </c>
      <c r="CJ13" s="688" t="str">
        <f t="shared" si="33"/>
        <v>-</v>
      </c>
      <c r="CK13" s="687">
        <f t="shared" si="34"/>
        <v>0.30000000000000004</v>
      </c>
      <c r="CL13" s="681"/>
      <c r="CM13" s="687">
        <f t="shared" si="35"/>
        <v>0</v>
      </c>
      <c r="CN13" s="681"/>
      <c r="CO13" s="687">
        <f t="shared" si="36"/>
        <v>-0.30000000000000004</v>
      </c>
      <c r="CP13" s="688">
        <f t="shared" si="37"/>
        <v>0</v>
      </c>
      <c r="CQ13" s="683">
        <v>0.1</v>
      </c>
      <c r="CR13" s="681"/>
      <c r="CS13" s="681"/>
      <c r="CT13" s="681"/>
      <c r="CU13" s="687">
        <f t="shared" si="38"/>
        <v>-0.1</v>
      </c>
      <c r="CV13" s="688">
        <f t="shared" si="39"/>
        <v>0</v>
      </c>
      <c r="CW13" s="683">
        <v>0.1</v>
      </c>
      <c r="CX13" s="681"/>
      <c r="CY13" s="681"/>
      <c r="CZ13" s="681"/>
      <c r="DA13" s="687">
        <f t="shared" si="40"/>
        <v>-0.1</v>
      </c>
      <c r="DB13" s="688">
        <f t="shared" si="41"/>
        <v>0</v>
      </c>
      <c r="DC13" s="683">
        <v>0.1</v>
      </c>
      <c r="DD13" s="681"/>
      <c r="DE13" s="681"/>
      <c r="DF13" s="681"/>
      <c r="DG13" s="687">
        <f t="shared" si="42"/>
        <v>-0.1</v>
      </c>
      <c r="DH13" s="688">
        <f t="shared" si="43"/>
        <v>0</v>
      </c>
    </row>
    <row r="14" spans="2:112" ht="20.100000000000001" customHeight="1">
      <c r="B14" s="23" t="s">
        <v>4087</v>
      </c>
      <c r="C14" s="657">
        <v>3</v>
      </c>
      <c r="D14" s="613" t="s">
        <v>3384</v>
      </c>
      <c r="E14" s="528">
        <v>100330049</v>
      </c>
      <c r="F14" s="528"/>
      <c r="G14" s="529"/>
      <c r="H14" s="530" t="s">
        <v>4088</v>
      </c>
      <c r="I14" s="530"/>
      <c r="J14" s="654" t="s">
        <v>883</v>
      </c>
      <c r="K14" s="687">
        <f t="shared" si="0"/>
        <v>516.20000000000005</v>
      </c>
      <c r="L14" s="681"/>
      <c r="M14" s="687">
        <f t="shared" si="1"/>
        <v>0</v>
      </c>
      <c r="N14" s="681"/>
      <c r="O14" s="687">
        <f t="shared" si="2"/>
        <v>-516.20000000000005</v>
      </c>
      <c r="P14" s="688">
        <f t="shared" si="3"/>
        <v>0</v>
      </c>
      <c r="Q14" s="687">
        <f t="shared" si="4"/>
        <v>163.70000000000002</v>
      </c>
      <c r="R14" s="681"/>
      <c r="S14" s="687">
        <f t="shared" si="5"/>
        <v>0</v>
      </c>
      <c r="T14" s="681"/>
      <c r="U14" s="687">
        <f t="shared" si="6"/>
        <v>-163.70000000000002</v>
      </c>
      <c r="V14" s="688">
        <f t="shared" si="7"/>
        <v>0</v>
      </c>
      <c r="W14" s="687">
        <f>W15+W20</f>
        <v>58.1</v>
      </c>
      <c r="X14" s="681"/>
      <c r="Y14" s="687">
        <f>Y15+Y20</f>
        <v>0</v>
      </c>
      <c r="Z14" s="681"/>
      <c r="AA14" s="687">
        <f t="shared" si="8"/>
        <v>-58.1</v>
      </c>
      <c r="AB14" s="688">
        <f t="shared" si="9"/>
        <v>0</v>
      </c>
      <c r="AC14" s="687">
        <f>AC15+AC20</f>
        <v>50.7</v>
      </c>
      <c r="AD14" s="681"/>
      <c r="AE14" s="687">
        <f>AE15+AE20</f>
        <v>0</v>
      </c>
      <c r="AF14" s="681"/>
      <c r="AG14" s="687">
        <f t="shared" si="10"/>
        <v>-50.7</v>
      </c>
      <c r="AH14" s="688">
        <f t="shared" si="11"/>
        <v>0</v>
      </c>
      <c r="AI14" s="687">
        <f>AI15+AI20</f>
        <v>54.9</v>
      </c>
      <c r="AJ14" s="681"/>
      <c r="AK14" s="687">
        <f>AK15+AK20</f>
        <v>0</v>
      </c>
      <c r="AL14" s="681"/>
      <c r="AM14" s="687">
        <f t="shared" si="12"/>
        <v>-54.9</v>
      </c>
      <c r="AN14" s="688">
        <f t="shared" si="13"/>
        <v>0</v>
      </c>
      <c r="AO14" s="687">
        <f t="shared" si="14"/>
        <v>124.60000000000001</v>
      </c>
      <c r="AP14" s="681"/>
      <c r="AQ14" s="687">
        <f t="shared" si="15"/>
        <v>0</v>
      </c>
      <c r="AR14" s="681"/>
      <c r="AS14" s="687">
        <f t="shared" si="16"/>
        <v>-124.60000000000001</v>
      </c>
      <c r="AT14" s="688">
        <f t="shared" si="17"/>
        <v>0</v>
      </c>
      <c r="AU14" s="687">
        <f>AU15+AU20</f>
        <v>41.800000000000004</v>
      </c>
      <c r="AV14" s="681"/>
      <c r="AW14" s="687">
        <f>AW15+AW20</f>
        <v>0</v>
      </c>
      <c r="AX14" s="681"/>
      <c r="AY14" s="687">
        <f t="shared" si="18"/>
        <v>-41.800000000000004</v>
      </c>
      <c r="AZ14" s="688">
        <f t="shared" si="19"/>
        <v>0</v>
      </c>
      <c r="BA14" s="687">
        <f>BA15+BA20</f>
        <v>41.300000000000004</v>
      </c>
      <c r="BB14" s="681"/>
      <c r="BC14" s="687">
        <f>BC15+BC20</f>
        <v>0</v>
      </c>
      <c r="BD14" s="681"/>
      <c r="BE14" s="687">
        <f t="shared" si="20"/>
        <v>-41.300000000000004</v>
      </c>
      <c r="BF14" s="688">
        <f t="shared" si="21"/>
        <v>0</v>
      </c>
      <c r="BG14" s="687">
        <f>BG15+BG20</f>
        <v>41.5</v>
      </c>
      <c r="BH14" s="681"/>
      <c r="BI14" s="687">
        <f>BI15+BI20</f>
        <v>0</v>
      </c>
      <c r="BJ14" s="681"/>
      <c r="BK14" s="687">
        <f t="shared" si="22"/>
        <v>-41.5</v>
      </c>
      <c r="BL14" s="688">
        <f t="shared" si="23"/>
        <v>0</v>
      </c>
      <c r="BM14" s="687">
        <f t="shared" si="24"/>
        <v>102.2</v>
      </c>
      <c r="BN14" s="681"/>
      <c r="BO14" s="687">
        <f t="shared" si="25"/>
        <v>0</v>
      </c>
      <c r="BP14" s="681"/>
      <c r="BQ14" s="687">
        <f t="shared" si="26"/>
        <v>-102.2</v>
      </c>
      <c r="BR14" s="688">
        <f t="shared" si="27"/>
        <v>0</v>
      </c>
      <c r="BS14" s="687">
        <f>BS15+BS20</f>
        <v>34.1</v>
      </c>
      <c r="BT14" s="681"/>
      <c r="BU14" s="687">
        <f>BU15+BU20</f>
        <v>0</v>
      </c>
      <c r="BV14" s="681"/>
      <c r="BW14" s="687">
        <f t="shared" si="28"/>
        <v>-34.1</v>
      </c>
      <c r="BX14" s="688">
        <f t="shared" si="29"/>
        <v>0</v>
      </c>
      <c r="BY14" s="687">
        <f>BY15+BY20</f>
        <v>34.1</v>
      </c>
      <c r="BZ14" s="681"/>
      <c r="CA14" s="687">
        <f>CA15+CA20</f>
        <v>0</v>
      </c>
      <c r="CB14" s="681"/>
      <c r="CC14" s="687">
        <f t="shared" si="30"/>
        <v>-34.1</v>
      </c>
      <c r="CD14" s="688">
        <f t="shared" si="31"/>
        <v>0</v>
      </c>
      <c r="CE14" s="687">
        <f>CE15+CE20</f>
        <v>34</v>
      </c>
      <c r="CF14" s="681"/>
      <c r="CG14" s="687">
        <f>CG15+CG20</f>
        <v>0</v>
      </c>
      <c r="CH14" s="681"/>
      <c r="CI14" s="687">
        <f t="shared" si="32"/>
        <v>-34</v>
      </c>
      <c r="CJ14" s="688">
        <f t="shared" si="33"/>
        <v>0</v>
      </c>
      <c r="CK14" s="687">
        <f t="shared" si="34"/>
        <v>125.69999999999999</v>
      </c>
      <c r="CL14" s="681"/>
      <c r="CM14" s="687">
        <f t="shared" si="35"/>
        <v>0</v>
      </c>
      <c r="CN14" s="681"/>
      <c r="CO14" s="687">
        <f t="shared" si="36"/>
        <v>-125.69999999999999</v>
      </c>
      <c r="CP14" s="688">
        <f t="shared" si="37"/>
        <v>0</v>
      </c>
      <c r="CQ14" s="687">
        <f>CQ15+CQ20</f>
        <v>43</v>
      </c>
      <c r="CR14" s="681"/>
      <c r="CS14" s="687">
        <f>CS15+CS20</f>
        <v>0</v>
      </c>
      <c r="CT14" s="681"/>
      <c r="CU14" s="687">
        <f t="shared" si="38"/>
        <v>-43</v>
      </c>
      <c r="CV14" s="688">
        <f t="shared" si="39"/>
        <v>0</v>
      </c>
      <c r="CW14" s="687">
        <f>CW15+CW20</f>
        <v>40.6</v>
      </c>
      <c r="CX14" s="681"/>
      <c r="CY14" s="687">
        <f>CY15+CY20</f>
        <v>0</v>
      </c>
      <c r="CZ14" s="681"/>
      <c r="DA14" s="687">
        <f t="shared" si="40"/>
        <v>-40.6</v>
      </c>
      <c r="DB14" s="688">
        <f t="shared" si="41"/>
        <v>0</v>
      </c>
      <c r="DC14" s="687">
        <f>DC15+DC20</f>
        <v>42.1</v>
      </c>
      <c r="DD14" s="681"/>
      <c r="DE14" s="687">
        <f>DE15+DE20</f>
        <v>0</v>
      </c>
      <c r="DF14" s="681"/>
      <c r="DG14" s="687">
        <f t="shared" si="42"/>
        <v>-42.1</v>
      </c>
      <c r="DH14" s="688">
        <f t="shared" si="43"/>
        <v>0</v>
      </c>
    </row>
    <row r="15" spans="2:112" ht="20.100000000000001" customHeight="1">
      <c r="B15" s="23" t="s">
        <v>4089</v>
      </c>
      <c r="C15" s="69" t="s">
        <v>159</v>
      </c>
      <c r="D15" s="250" t="s">
        <v>4090</v>
      </c>
      <c r="E15" s="528">
        <v>100330880</v>
      </c>
      <c r="F15" s="528"/>
      <c r="G15" s="529"/>
      <c r="H15" s="530"/>
      <c r="I15" s="530"/>
      <c r="J15" s="91" t="s">
        <v>883</v>
      </c>
      <c r="K15" s="687">
        <f t="shared" si="0"/>
        <v>464.80000000000007</v>
      </c>
      <c r="L15" s="681"/>
      <c r="M15" s="687">
        <f t="shared" si="1"/>
        <v>0</v>
      </c>
      <c r="N15" s="681"/>
      <c r="O15" s="687">
        <f t="shared" si="2"/>
        <v>-464.80000000000007</v>
      </c>
      <c r="P15" s="688">
        <f t="shared" si="3"/>
        <v>0</v>
      </c>
      <c r="Q15" s="687">
        <f t="shared" si="4"/>
        <v>147.30000000000001</v>
      </c>
      <c r="R15" s="681"/>
      <c r="S15" s="687">
        <f t="shared" si="5"/>
        <v>0</v>
      </c>
      <c r="T15" s="681"/>
      <c r="U15" s="687">
        <f t="shared" si="6"/>
        <v>-147.30000000000001</v>
      </c>
      <c r="V15" s="688">
        <f t="shared" si="7"/>
        <v>0</v>
      </c>
      <c r="W15" s="683">
        <v>52.4</v>
      </c>
      <c r="X15" s="681"/>
      <c r="Y15" s="681"/>
      <c r="Z15" s="681"/>
      <c r="AA15" s="687">
        <f t="shared" si="8"/>
        <v>-52.4</v>
      </c>
      <c r="AB15" s="688">
        <f t="shared" si="9"/>
        <v>0</v>
      </c>
      <c r="AC15" s="683">
        <v>45.6</v>
      </c>
      <c r="AD15" s="681"/>
      <c r="AE15" s="681"/>
      <c r="AF15" s="681"/>
      <c r="AG15" s="687">
        <f t="shared" si="10"/>
        <v>-45.6</v>
      </c>
      <c r="AH15" s="688">
        <f t="shared" si="11"/>
        <v>0</v>
      </c>
      <c r="AI15" s="683">
        <v>49.3</v>
      </c>
      <c r="AJ15" s="681"/>
      <c r="AK15" s="681"/>
      <c r="AL15" s="681"/>
      <c r="AM15" s="687">
        <f t="shared" si="12"/>
        <v>-49.3</v>
      </c>
      <c r="AN15" s="688">
        <f t="shared" si="13"/>
        <v>0</v>
      </c>
      <c r="AO15" s="687">
        <f t="shared" si="14"/>
        <v>112.4</v>
      </c>
      <c r="AP15" s="681"/>
      <c r="AQ15" s="687">
        <f t="shared" si="15"/>
        <v>0</v>
      </c>
      <c r="AR15" s="681"/>
      <c r="AS15" s="687">
        <f t="shared" si="16"/>
        <v>-112.4</v>
      </c>
      <c r="AT15" s="688">
        <f t="shared" si="17"/>
        <v>0</v>
      </c>
      <c r="AU15" s="683">
        <v>37.700000000000003</v>
      </c>
      <c r="AV15" s="681"/>
      <c r="AW15" s="681"/>
      <c r="AX15" s="681"/>
      <c r="AY15" s="687">
        <f t="shared" si="18"/>
        <v>-37.700000000000003</v>
      </c>
      <c r="AZ15" s="688">
        <f t="shared" si="19"/>
        <v>0</v>
      </c>
      <c r="BA15" s="683">
        <v>37.200000000000003</v>
      </c>
      <c r="BB15" s="681"/>
      <c r="BC15" s="681"/>
      <c r="BD15" s="681"/>
      <c r="BE15" s="687">
        <f t="shared" si="20"/>
        <v>-37.200000000000003</v>
      </c>
      <c r="BF15" s="688">
        <f t="shared" si="21"/>
        <v>0</v>
      </c>
      <c r="BG15" s="683">
        <v>37.5</v>
      </c>
      <c r="BH15" s="681"/>
      <c r="BI15" s="681"/>
      <c r="BJ15" s="681"/>
      <c r="BK15" s="687">
        <f t="shared" si="22"/>
        <v>-37.5</v>
      </c>
      <c r="BL15" s="688">
        <f t="shared" si="23"/>
        <v>0</v>
      </c>
      <c r="BM15" s="687">
        <f t="shared" si="24"/>
        <v>91.8</v>
      </c>
      <c r="BN15" s="681"/>
      <c r="BO15" s="687">
        <f t="shared" si="25"/>
        <v>0</v>
      </c>
      <c r="BP15" s="681"/>
      <c r="BQ15" s="687">
        <f t="shared" si="26"/>
        <v>-91.8</v>
      </c>
      <c r="BR15" s="688">
        <f t="shared" si="27"/>
        <v>0</v>
      </c>
      <c r="BS15" s="683">
        <v>30.7</v>
      </c>
      <c r="BT15" s="681"/>
      <c r="BU15" s="681"/>
      <c r="BV15" s="681"/>
      <c r="BW15" s="687">
        <f t="shared" si="28"/>
        <v>-30.7</v>
      </c>
      <c r="BX15" s="688">
        <f t="shared" si="29"/>
        <v>0</v>
      </c>
      <c r="BY15" s="683">
        <v>30.6</v>
      </c>
      <c r="BZ15" s="681"/>
      <c r="CA15" s="681"/>
      <c r="CB15" s="681"/>
      <c r="CC15" s="687">
        <f t="shared" si="30"/>
        <v>-30.6</v>
      </c>
      <c r="CD15" s="688">
        <f t="shared" si="31"/>
        <v>0</v>
      </c>
      <c r="CE15" s="683">
        <v>30.5</v>
      </c>
      <c r="CF15" s="681"/>
      <c r="CG15" s="681"/>
      <c r="CH15" s="681"/>
      <c r="CI15" s="687">
        <f t="shared" si="32"/>
        <v>-30.5</v>
      </c>
      <c r="CJ15" s="688">
        <f t="shared" si="33"/>
        <v>0</v>
      </c>
      <c r="CK15" s="687">
        <f t="shared" si="34"/>
        <v>113.30000000000001</v>
      </c>
      <c r="CL15" s="681"/>
      <c r="CM15" s="687">
        <f t="shared" si="35"/>
        <v>0</v>
      </c>
      <c r="CN15" s="681"/>
      <c r="CO15" s="687">
        <f t="shared" si="36"/>
        <v>-113.30000000000001</v>
      </c>
      <c r="CP15" s="688">
        <f t="shared" si="37"/>
        <v>0</v>
      </c>
      <c r="CQ15" s="683">
        <v>38.799999999999997</v>
      </c>
      <c r="CR15" s="681"/>
      <c r="CS15" s="681"/>
      <c r="CT15" s="681"/>
      <c r="CU15" s="687">
        <f t="shared" si="38"/>
        <v>-38.799999999999997</v>
      </c>
      <c r="CV15" s="688">
        <f t="shared" si="39"/>
        <v>0</v>
      </c>
      <c r="CW15" s="683">
        <v>36.6</v>
      </c>
      <c r="CX15" s="681"/>
      <c r="CY15" s="681"/>
      <c r="CZ15" s="681"/>
      <c r="DA15" s="687">
        <f t="shared" si="40"/>
        <v>-36.6</v>
      </c>
      <c r="DB15" s="688">
        <f t="shared" si="41"/>
        <v>0</v>
      </c>
      <c r="DC15" s="683">
        <v>37.9</v>
      </c>
      <c r="DD15" s="681"/>
      <c r="DE15" s="681"/>
      <c r="DF15" s="681"/>
      <c r="DG15" s="687">
        <f t="shared" si="42"/>
        <v>-37.9</v>
      </c>
      <c r="DH15" s="688">
        <f t="shared" si="43"/>
        <v>0</v>
      </c>
    </row>
    <row r="16" spans="2:112" ht="20.100000000000001" customHeight="1">
      <c r="B16" s="23"/>
      <c r="C16" s="69"/>
      <c r="D16" s="404" t="s">
        <v>4091</v>
      </c>
      <c r="E16" s="528">
        <v>100335769</v>
      </c>
      <c r="F16" s="528"/>
      <c r="G16" s="529"/>
      <c r="H16" s="530"/>
      <c r="I16" s="530"/>
      <c r="J16" s="91" t="s">
        <v>883</v>
      </c>
      <c r="K16" s="687">
        <f t="shared" si="0"/>
        <v>464.80000000000007</v>
      </c>
      <c r="L16" s="681"/>
      <c r="M16" s="687">
        <f t="shared" si="1"/>
        <v>0</v>
      </c>
      <c r="N16" s="681"/>
      <c r="O16" s="687">
        <f t="shared" si="2"/>
        <v>-464.80000000000007</v>
      </c>
      <c r="P16" s="688">
        <f t="shared" si="3"/>
        <v>0</v>
      </c>
      <c r="Q16" s="687">
        <f t="shared" si="4"/>
        <v>147.30000000000001</v>
      </c>
      <c r="R16" s="681"/>
      <c r="S16" s="687">
        <f t="shared" si="5"/>
        <v>0</v>
      </c>
      <c r="T16" s="681"/>
      <c r="U16" s="687">
        <f t="shared" si="6"/>
        <v>-147.30000000000001</v>
      </c>
      <c r="V16" s="688">
        <f t="shared" si="7"/>
        <v>0</v>
      </c>
      <c r="W16" s="683">
        <v>52.4</v>
      </c>
      <c r="X16" s="681"/>
      <c r="Y16" s="681"/>
      <c r="Z16" s="681"/>
      <c r="AA16" s="687">
        <f t="shared" si="8"/>
        <v>-52.4</v>
      </c>
      <c r="AB16" s="688">
        <f t="shared" si="9"/>
        <v>0</v>
      </c>
      <c r="AC16" s="683">
        <v>45.6</v>
      </c>
      <c r="AD16" s="681"/>
      <c r="AE16" s="681"/>
      <c r="AF16" s="681"/>
      <c r="AG16" s="687">
        <f t="shared" si="10"/>
        <v>-45.6</v>
      </c>
      <c r="AH16" s="688">
        <f t="shared" si="11"/>
        <v>0</v>
      </c>
      <c r="AI16" s="683">
        <v>49.3</v>
      </c>
      <c r="AJ16" s="681"/>
      <c r="AK16" s="681"/>
      <c r="AL16" s="681"/>
      <c r="AM16" s="687">
        <f t="shared" si="12"/>
        <v>-49.3</v>
      </c>
      <c r="AN16" s="688">
        <f t="shared" si="13"/>
        <v>0</v>
      </c>
      <c r="AO16" s="687">
        <f t="shared" si="14"/>
        <v>112.4</v>
      </c>
      <c r="AP16" s="681"/>
      <c r="AQ16" s="687">
        <f t="shared" si="15"/>
        <v>0</v>
      </c>
      <c r="AR16" s="681"/>
      <c r="AS16" s="687">
        <f t="shared" si="16"/>
        <v>-112.4</v>
      </c>
      <c r="AT16" s="688">
        <f t="shared" si="17"/>
        <v>0</v>
      </c>
      <c r="AU16" s="683">
        <v>37.700000000000003</v>
      </c>
      <c r="AV16" s="681"/>
      <c r="AW16" s="681"/>
      <c r="AX16" s="681"/>
      <c r="AY16" s="687">
        <f t="shared" si="18"/>
        <v>-37.700000000000003</v>
      </c>
      <c r="AZ16" s="688">
        <f t="shared" si="19"/>
        <v>0</v>
      </c>
      <c r="BA16" s="683">
        <v>37.200000000000003</v>
      </c>
      <c r="BB16" s="681"/>
      <c r="BC16" s="681"/>
      <c r="BD16" s="681"/>
      <c r="BE16" s="687">
        <f t="shared" si="20"/>
        <v>-37.200000000000003</v>
      </c>
      <c r="BF16" s="688">
        <f t="shared" si="21"/>
        <v>0</v>
      </c>
      <c r="BG16" s="683">
        <v>37.5</v>
      </c>
      <c r="BH16" s="681"/>
      <c r="BI16" s="681"/>
      <c r="BJ16" s="681"/>
      <c r="BK16" s="687">
        <f t="shared" si="22"/>
        <v>-37.5</v>
      </c>
      <c r="BL16" s="688">
        <f t="shared" si="23"/>
        <v>0</v>
      </c>
      <c r="BM16" s="687">
        <f t="shared" si="24"/>
        <v>91.8</v>
      </c>
      <c r="BN16" s="681"/>
      <c r="BO16" s="687">
        <f t="shared" si="25"/>
        <v>0</v>
      </c>
      <c r="BP16" s="681"/>
      <c r="BQ16" s="687">
        <f t="shared" si="26"/>
        <v>-91.8</v>
      </c>
      <c r="BR16" s="688">
        <f t="shared" si="27"/>
        <v>0</v>
      </c>
      <c r="BS16" s="683">
        <v>30.7</v>
      </c>
      <c r="BT16" s="681"/>
      <c r="BU16" s="681"/>
      <c r="BV16" s="681"/>
      <c r="BW16" s="687">
        <f t="shared" si="28"/>
        <v>-30.7</v>
      </c>
      <c r="BX16" s="688">
        <f t="shared" si="29"/>
        <v>0</v>
      </c>
      <c r="BY16" s="683">
        <v>30.6</v>
      </c>
      <c r="BZ16" s="681"/>
      <c r="CA16" s="681"/>
      <c r="CB16" s="681"/>
      <c r="CC16" s="687">
        <f t="shared" si="30"/>
        <v>-30.6</v>
      </c>
      <c r="CD16" s="688">
        <f t="shared" si="31"/>
        <v>0</v>
      </c>
      <c r="CE16" s="683">
        <v>30.5</v>
      </c>
      <c r="CF16" s="681"/>
      <c r="CG16" s="681"/>
      <c r="CH16" s="681"/>
      <c r="CI16" s="687">
        <f t="shared" si="32"/>
        <v>-30.5</v>
      </c>
      <c r="CJ16" s="688">
        <f t="shared" si="33"/>
        <v>0</v>
      </c>
      <c r="CK16" s="687">
        <f t="shared" si="34"/>
        <v>113.30000000000001</v>
      </c>
      <c r="CL16" s="681"/>
      <c r="CM16" s="687">
        <f t="shared" si="35"/>
        <v>0</v>
      </c>
      <c r="CN16" s="681"/>
      <c r="CO16" s="687">
        <f t="shared" si="36"/>
        <v>-113.30000000000001</v>
      </c>
      <c r="CP16" s="688">
        <f t="shared" si="37"/>
        <v>0</v>
      </c>
      <c r="CQ16" s="683">
        <v>38.799999999999997</v>
      </c>
      <c r="CR16" s="681"/>
      <c r="CS16" s="681"/>
      <c r="CT16" s="681"/>
      <c r="CU16" s="687">
        <f t="shared" si="38"/>
        <v>-38.799999999999997</v>
      </c>
      <c r="CV16" s="688">
        <f t="shared" si="39"/>
        <v>0</v>
      </c>
      <c r="CW16" s="683">
        <v>36.6</v>
      </c>
      <c r="CX16" s="681"/>
      <c r="CY16" s="681"/>
      <c r="CZ16" s="681"/>
      <c r="DA16" s="687">
        <f t="shared" si="40"/>
        <v>-36.6</v>
      </c>
      <c r="DB16" s="688">
        <f t="shared" si="41"/>
        <v>0</v>
      </c>
      <c r="DC16" s="683">
        <v>37.9</v>
      </c>
      <c r="DD16" s="681"/>
      <c r="DE16" s="681"/>
      <c r="DF16" s="681"/>
      <c r="DG16" s="687">
        <f t="shared" si="42"/>
        <v>-37.9</v>
      </c>
      <c r="DH16" s="688">
        <f t="shared" si="43"/>
        <v>0</v>
      </c>
    </row>
    <row r="17" spans="2:112" ht="20.100000000000001" customHeight="1">
      <c r="B17" s="23"/>
      <c r="C17" s="69"/>
      <c r="D17" s="404" t="s">
        <v>4092</v>
      </c>
      <c r="E17" s="528">
        <v>100335770</v>
      </c>
      <c r="F17" s="528"/>
      <c r="G17" s="529"/>
      <c r="H17" s="530"/>
      <c r="I17" s="530"/>
      <c r="J17" s="91" t="s">
        <v>883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3">
        <v>0</v>
      </c>
      <c r="X17" s="681"/>
      <c r="Y17" s="681"/>
      <c r="Z17" s="681"/>
      <c r="AA17" s="687">
        <f t="shared" si="8"/>
        <v>0</v>
      </c>
      <c r="AB17" s="688" t="str">
        <f t="shared" si="9"/>
        <v>-</v>
      </c>
      <c r="AC17" s="683">
        <v>0</v>
      </c>
      <c r="AD17" s="681"/>
      <c r="AE17" s="681"/>
      <c r="AF17" s="681"/>
      <c r="AG17" s="687">
        <f t="shared" si="10"/>
        <v>0</v>
      </c>
      <c r="AH17" s="688" t="str">
        <f t="shared" si="11"/>
        <v>-</v>
      </c>
      <c r="AI17" s="683">
        <v>0</v>
      </c>
      <c r="AJ17" s="681"/>
      <c r="AK17" s="681"/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3">
        <v>0</v>
      </c>
      <c r="AV17" s="681"/>
      <c r="AW17" s="681"/>
      <c r="AX17" s="681"/>
      <c r="AY17" s="687">
        <f t="shared" si="18"/>
        <v>0</v>
      </c>
      <c r="AZ17" s="688" t="str">
        <f t="shared" si="19"/>
        <v>-</v>
      </c>
      <c r="BA17" s="683">
        <v>0</v>
      </c>
      <c r="BB17" s="681"/>
      <c r="BC17" s="681"/>
      <c r="BD17" s="681"/>
      <c r="BE17" s="687">
        <f t="shared" si="20"/>
        <v>0</v>
      </c>
      <c r="BF17" s="688" t="str">
        <f t="shared" si="21"/>
        <v>-</v>
      </c>
      <c r="BG17" s="683">
        <v>0</v>
      </c>
      <c r="BH17" s="681"/>
      <c r="BI17" s="681"/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3">
        <v>0</v>
      </c>
      <c r="BT17" s="681"/>
      <c r="BU17" s="681"/>
      <c r="BV17" s="681"/>
      <c r="BW17" s="687">
        <f t="shared" si="28"/>
        <v>0</v>
      </c>
      <c r="BX17" s="688" t="str">
        <f t="shared" si="29"/>
        <v>-</v>
      </c>
      <c r="BY17" s="683">
        <v>0</v>
      </c>
      <c r="BZ17" s="681"/>
      <c r="CA17" s="681"/>
      <c r="CB17" s="681"/>
      <c r="CC17" s="687">
        <f t="shared" si="30"/>
        <v>0</v>
      </c>
      <c r="CD17" s="688" t="str">
        <f t="shared" si="31"/>
        <v>-</v>
      </c>
      <c r="CE17" s="683">
        <v>0</v>
      </c>
      <c r="CF17" s="681"/>
      <c r="CG17" s="681"/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3">
        <v>0</v>
      </c>
      <c r="CR17" s="681"/>
      <c r="CS17" s="681"/>
      <c r="CT17" s="681"/>
      <c r="CU17" s="687">
        <f t="shared" si="38"/>
        <v>0</v>
      </c>
      <c r="CV17" s="688" t="str">
        <f t="shared" si="39"/>
        <v>-</v>
      </c>
      <c r="CW17" s="683">
        <v>0</v>
      </c>
      <c r="CX17" s="681"/>
      <c r="CY17" s="681"/>
      <c r="CZ17" s="681"/>
      <c r="DA17" s="687">
        <f t="shared" si="40"/>
        <v>0</v>
      </c>
      <c r="DB17" s="688" t="str">
        <f t="shared" si="41"/>
        <v>-</v>
      </c>
      <c r="DC17" s="683">
        <v>0</v>
      </c>
      <c r="DD17" s="681"/>
      <c r="DE17" s="681"/>
      <c r="DF17" s="681"/>
      <c r="DG17" s="687">
        <f t="shared" si="42"/>
        <v>0</v>
      </c>
      <c r="DH17" s="688" t="str">
        <f t="shared" si="43"/>
        <v>-</v>
      </c>
    </row>
    <row r="18" spans="2:112" ht="20.100000000000001" customHeight="1">
      <c r="B18" s="23" t="s">
        <v>4093</v>
      </c>
      <c r="C18" s="69"/>
      <c r="D18" s="37" t="s">
        <v>873</v>
      </c>
      <c r="E18" s="528"/>
      <c r="F18" s="528"/>
      <c r="G18" s="529"/>
      <c r="H18" s="530"/>
      <c r="I18" s="530"/>
      <c r="J18" s="91"/>
      <c r="K18" s="681"/>
      <c r="L18" s="681"/>
      <c r="M18" s="681"/>
      <c r="N18" s="681"/>
      <c r="O18" s="681"/>
      <c r="P18" s="681"/>
      <c r="Q18" s="681"/>
      <c r="R18" s="681"/>
      <c r="S18" s="681"/>
      <c r="T18" s="681"/>
      <c r="U18" s="681"/>
      <c r="V18" s="681"/>
      <c r="W18" s="681"/>
      <c r="X18" s="681"/>
      <c r="Y18" s="681"/>
      <c r="Z18" s="681"/>
      <c r="AA18" s="681"/>
      <c r="AB18" s="681"/>
      <c r="AC18" s="681"/>
      <c r="AD18" s="681"/>
      <c r="AE18" s="681"/>
      <c r="AF18" s="681"/>
      <c r="AG18" s="681"/>
      <c r="AH18" s="681"/>
      <c r="AI18" s="681"/>
      <c r="AJ18" s="681"/>
      <c r="AK18" s="681"/>
      <c r="AL18" s="681"/>
      <c r="AM18" s="681"/>
      <c r="AN18" s="681"/>
      <c r="AO18" s="681"/>
      <c r="AP18" s="681"/>
      <c r="AQ18" s="681"/>
      <c r="AR18" s="681"/>
      <c r="AS18" s="681"/>
      <c r="AT18" s="681"/>
      <c r="AU18" s="681"/>
      <c r="AV18" s="681"/>
      <c r="AW18" s="681"/>
      <c r="AX18" s="681"/>
      <c r="AY18" s="681"/>
      <c r="AZ18" s="681"/>
      <c r="BA18" s="681"/>
      <c r="BB18" s="681"/>
      <c r="BC18" s="681"/>
      <c r="BD18" s="681"/>
      <c r="BE18" s="681"/>
      <c r="BF18" s="681"/>
      <c r="BG18" s="681"/>
      <c r="BH18" s="681"/>
      <c r="BI18" s="681"/>
      <c r="BJ18" s="681"/>
      <c r="BK18" s="681"/>
      <c r="BL18" s="681"/>
      <c r="BM18" s="681"/>
      <c r="BN18" s="681"/>
      <c r="BO18" s="681"/>
      <c r="BP18" s="681"/>
      <c r="BQ18" s="681"/>
      <c r="BR18" s="681"/>
      <c r="BS18" s="681"/>
      <c r="BT18" s="681"/>
      <c r="BU18" s="681"/>
      <c r="BV18" s="681"/>
      <c r="BW18" s="681"/>
      <c r="BX18" s="681"/>
      <c r="BY18" s="681"/>
      <c r="BZ18" s="681"/>
      <c r="CA18" s="681"/>
      <c r="CB18" s="681"/>
      <c r="CC18" s="681"/>
      <c r="CD18" s="681"/>
      <c r="CE18" s="681"/>
      <c r="CF18" s="681"/>
      <c r="CG18" s="681"/>
      <c r="CH18" s="681"/>
      <c r="CI18" s="681"/>
      <c r="CJ18" s="681"/>
      <c r="CK18" s="681"/>
      <c r="CL18" s="681"/>
      <c r="CM18" s="681"/>
      <c r="CN18" s="681"/>
      <c r="CO18" s="681"/>
      <c r="CP18" s="681"/>
      <c r="CQ18" s="681"/>
      <c r="CR18" s="681"/>
      <c r="CS18" s="681"/>
      <c r="CT18" s="681"/>
      <c r="CU18" s="681"/>
      <c r="CV18" s="681"/>
      <c r="CW18" s="681"/>
      <c r="CX18" s="681"/>
      <c r="CY18" s="681"/>
      <c r="CZ18" s="681"/>
      <c r="DA18" s="681"/>
      <c r="DB18" s="681"/>
      <c r="DC18" s="681"/>
      <c r="DD18" s="681"/>
      <c r="DE18" s="681"/>
      <c r="DF18" s="681"/>
      <c r="DG18" s="681"/>
      <c r="DH18" s="681"/>
    </row>
    <row r="19" spans="2:112" ht="20.100000000000001" customHeight="1">
      <c r="B19" s="23" t="s">
        <v>4094</v>
      </c>
      <c r="C19" s="69"/>
      <c r="D19" s="117" t="s">
        <v>4058</v>
      </c>
      <c r="E19" s="528">
        <v>100330737</v>
      </c>
      <c r="F19" s="528"/>
      <c r="G19" s="529"/>
      <c r="H19" s="530"/>
      <c r="I19" s="530"/>
      <c r="J19" s="91" t="s">
        <v>883</v>
      </c>
      <c r="K19" s="687">
        <f t="shared" ref="K19:K26" si="44">Q19+AO19+BM19+CK19</f>
        <v>0</v>
      </c>
      <c r="L19" s="681"/>
      <c r="M19" s="687">
        <f t="shared" ref="M19:M26" si="45">S19+AQ19+BO19+CM19</f>
        <v>0</v>
      </c>
      <c r="N19" s="681"/>
      <c r="O19" s="687">
        <f t="shared" ref="O19:O26" si="46">IFERROR(M19-K19,"-")</f>
        <v>0</v>
      </c>
      <c r="P19" s="688" t="str">
        <f t="shared" ref="P19:P26" si="47">IFERROR(M19/K19,"-")</f>
        <v>-</v>
      </c>
      <c r="Q19" s="687">
        <f t="shared" ref="Q19:Q26" si="48">W19+AC19+AI19</f>
        <v>0</v>
      </c>
      <c r="R19" s="681"/>
      <c r="S19" s="687">
        <f t="shared" ref="S19:S26" si="49">Y19+AE19+AK19</f>
        <v>0</v>
      </c>
      <c r="T19" s="681"/>
      <c r="U19" s="687">
        <f t="shared" ref="U19:U26" si="50">IFERROR(S19-Q19,"-")</f>
        <v>0</v>
      </c>
      <c r="V19" s="688" t="str">
        <f t="shared" ref="V19:V26" si="51">IFERROR(S19/Q19,"-")</f>
        <v>-</v>
      </c>
      <c r="W19" s="683">
        <v>0</v>
      </c>
      <c r="X19" s="681"/>
      <c r="Y19" s="681"/>
      <c r="Z19" s="681"/>
      <c r="AA19" s="687">
        <f t="shared" ref="AA19:AA26" si="52">IFERROR(Y19-W19,"-")</f>
        <v>0</v>
      </c>
      <c r="AB19" s="688" t="str">
        <f t="shared" ref="AB19:AB26" si="53">IFERROR(Y19/W19,"-")</f>
        <v>-</v>
      </c>
      <c r="AC19" s="683">
        <v>0</v>
      </c>
      <c r="AD19" s="681"/>
      <c r="AE19" s="681"/>
      <c r="AF19" s="681"/>
      <c r="AG19" s="687">
        <f t="shared" ref="AG19:AG26" si="54">IFERROR(AE19-AC19,"-")</f>
        <v>0</v>
      </c>
      <c r="AH19" s="688" t="str">
        <f t="shared" ref="AH19:AH26" si="55">IFERROR(AE19/AC19,"-")</f>
        <v>-</v>
      </c>
      <c r="AI19" s="683">
        <v>0</v>
      </c>
      <c r="AJ19" s="681"/>
      <c r="AK19" s="681"/>
      <c r="AL19" s="681"/>
      <c r="AM19" s="687">
        <f t="shared" ref="AM19:AM26" si="56">IFERROR(AK19-AI19,"-")</f>
        <v>0</v>
      </c>
      <c r="AN19" s="688" t="str">
        <f t="shared" ref="AN19:AN26" si="57">IFERROR(AK19/AI19,"-")</f>
        <v>-</v>
      </c>
      <c r="AO19" s="687">
        <f t="shared" ref="AO19:AO26" si="58">AU19+BA19+BG19</f>
        <v>0</v>
      </c>
      <c r="AP19" s="681"/>
      <c r="AQ19" s="687">
        <f t="shared" ref="AQ19:AQ26" si="59">AW19+BC19+BI19</f>
        <v>0</v>
      </c>
      <c r="AR19" s="681"/>
      <c r="AS19" s="687">
        <f t="shared" ref="AS19:AS26" si="60">IFERROR(AQ19-AO19,"-")</f>
        <v>0</v>
      </c>
      <c r="AT19" s="688" t="str">
        <f t="shared" ref="AT19:AT26" si="61">IFERROR(AQ19/AO19,"-")</f>
        <v>-</v>
      </c>
      <c r="AU19" s="683">
        <v>0</v>
      </c>
      <c r="AV19" s="681"/>
      <c r="AW19" s="681"/>
      <c r="AX19" s="681"/>
      <c r="AY19" s="687">
        <f t="shared" ref="AY19:AY26" si="62">IFERROR(AW19-AU19,"-")</f>
        <v>0</v>
      </c>
      <c r="AZ19" s="688" t="str">
        <f t="shared" ref="AZ19:AZ26" si="63">IFERROR(AW19/AU19,"-")</f>
        <v>-</v>
      </c>
      <c r="BA19" s="683">
        <v>0</v>
      </c>
      <c r="BB19" s="681"/>
      <c r="BC19" s="681"/>
      <c r="BD19" s="681"/>
      <c r="BE19" s="687">
        <f t="shared" ref="BE19:BE26" si="64">IFERROR(BC19-BA19,"-")</f>
        <v>0</v>
      </c>
      <c r="BF19" s="688" t="str">
        <f t="shared" ref="BF19:BF26" si="65">IFERROR(BC19/BA19,"-")</f>
        <v>-</v>
      </c>
      <c r="BG19" s="683">
        <v>0</v>
      </c>
      <c r="BH19" s="681"/>
      <c r="BI19" s="681"/>
      <c r="BJ19" s="681"/>
      <c r="BK19" s="687">
        <f t="shared" ref="BK19:BK26" si="66">IFERROR(BI19-BG19,"-")</f>
        <v>0</v>
      </c>
      <c r="BL19" s="688" t="str">
        <f t="shared" ref="BL19:BL26" si="67">IFERROR(BI19/BG19,"-")</f>
        <v>-</v>
      </c>
      <c r="BM19" s="687">
        <f t="shared" ref="BM19:BM26" si="68">BS19+BY19+CE19</f>
        <v>0</v>
      </c>
      <c r="BN19" s="681"/>
      <c r="BO19" s="687">
        <f t="shared" ref="BO19:BO26" si="69">BU19+CA19+CG19</f>
        <v>0</v>
      </c>
      <c r="BP19" s="681"/>
      <c r="BQ19" s="687">
        <f t="shared" ref="BQ19:BQ26" si="70">IFERROR(BO19-BM19,"-")</f>
        <v>0</v>
      </c>
      <c r="BR19" s="688" t="str">
        <f t="shared" ref="BR19:BR26" si="71">IFERROR(BO19/BM19,"-")</f>
        <v>-</v>
      </c>
      <c r="BS19" s="683">
        <v>0</v>
      </c>
      <c r="BT19" s="681"/>
      <c r="BU19" s="681"/>
      <c r="BV19" s="681"/>
      <c r="BW19" s="687">
        <f t="shared" ref="BW19:BW26" si="72">IFERROR(BU19-BS19,"-")</f>
        <v>0</v>
      </c>
      <c r="BX19" s="688" t="str">
        <f t="shared" ref="BX19:BX26" si="73">IFERROR(BU19/BS19,"-")</f>
        <v>-</v>
      </c>
      <c r="BY19" s="683">
        <v>0</v>
      </c>
      <c r="BZ19" s="681"/>
      <c r="CA19" s="681"/>
      <c r="CB19" s="681"/>
      <c r="CC19" s="687">
        <f t="shared" ref="CC19:CC26" si="74">IFERROR(CA19-BY19,"-")</f>
        <v>0</v>
      </c>
      <c r="CD19" s="688" t="str">
        <f t="shared" ref="CD19:CD26" si="75">IFERROR(CA19/BY19,"-")</f>
        <v>-</v>
      </c>
      <c r="CE19" s="683">
        <v>0</v>
      </c>
      <c r="CF19" s="681"/>
      <c r="CG19" s="681"/>
      <c r="CH19" s="681"/>
      <c r="CI19" s="687">
        <f t="shared" ref="CI19:CI26" si="76">IFERROR(CG19-CE19,"-")</f>
        <v>0</v>
      </c>
      <c r="CJ19" s="688" t="str">
        <f t="shared" ref="CJ19:CJ26" si="77">IFERROR(CG19/CE19,"-")</f>
        <v>-</v>
      </c>
      <c r="CK19" s="687">
        <f t="shared" ref="CK19:CK26" si="78">CQ19+CW19+DC19</f>
        <v>0</v>
      </c>
      <c r="CL19" s="681"/>
      <c r="CM19" s="687">
        <f t="shared" ref="CM19:CM26" si="79">CS19+CY19+DE19</f>
        <v>0</v>
      </c>
      <c r="CN19" s="681"/>
      <c r="CO19" s="687">
        <f t="shared" ref="CO19:CO26" si="80">IFERROR(CM19-CK19,"-")</f>
        <v>0</v>
      </c>
      <c r="CP19" s="688" t="str">
        <f t="shared" ref="CP19:CP26" si="81">IFERROR(CM19/CK19,"-")</f>
        <v>-</v>
      </c>
      <c r="CQ19" s="683">
        <v>0</v>
      </c>
      <c r="CR19" s="681"/>
      <c r="CS19" s="681"/>
      <c r="CT19" s="681"/>
      <c r="CU19" s="687">
        <f t="shared" ref="CU19:CU26" si="82">IFERROR(CS19-CQ19,"-")</f>
        <v>0</v>
      </c>
      <c r="CV19" s="688" t="str">
        <f t="shared" ref="CV19:CV26" si="83">IFERROR(CS19/CQ19,"-")</f>
        <v>-</v>
      </c>
      <c r="CW19" s="683">
        <v>0</v>
      </c>
      <c r="CX19" s="681"/>
      <c r="CY19" s="681"/>
      <c r="CZ19" s="681"/>
      <c r="DA19" s="687">
        <f t="shared" ref="DA19:DA26" si="84">IFERROR(CY19-CW19,"-")</f>
        <v>0</v>
      </c>
      <c r="DB19" s="688" t="str">
        <f t="shared" ref="DB19:DB26" si="85">IFERROR(CY19/CW19,"-")</f>
        <v>-</v>
      </c>
      <c r="DC19" s="683">
        <v>0</v>
      </c>
      <c r="DD19" s="681"/>
      <c r="DE19" s="681"/>
      <c r="DF19" s="681"/>
      <c r="DG19" s="687">
        <f t="shared" ref="DG19:DG26" si="86">IFERROR(DE19-DC19,"-")</f>
        <v>0</v>
      </c>
      <c r="DH19" s="688" t="str">
        <f t="shared" ref="DH19:DH26" si="87">IFERROR(DE19/DC19,"-")</f>
        <v>-</v>
      </c>
    </row>
    <row r="20" spans="2:112" ht="20.100000000000001" customHeight="1">
      <c r="B20" s="23" t="s">
        <v>4095</v>
      </c>
      <c r="C20" s="800" t="s">
        <v>160</v>
      </c>
      <c r="D20" s="845" t="s">
        <v>4096</v>
      </c>
      <c r="E20" s="528">
        <v>100335781</v>
      </c>
      <c r="F20" s="528"/>
      <c r="G20" s="529"/>
      <c r="H20" s="530" t="s">
        <v>4097</v>
      </c>
      <c r="I20" s="530"/>
      <c r="J20" s="91" t="s">
        <v>883</v>
      </c>
      <c r="K20" s="687">
        <f t="shared" si="44"/>
        <v>51.4</v>
      </c>
      <c r="L20" s="681"/>
      <c r="M20" s="687">
        <f t="shared" si="45"/>
        <v>0</v>
      </c>
      <c r="N20" s="681"/>
      <c r="O20" s="687">
        <f t="shared" si="46"/>
        <v>-51.4</v>
      </c>
      <c r="P20" s="688">
        <f t="shared" si="47"/>
        <v>0</v>
      </c>
      <c r="Q20" s="687">
        <f t="shared" si="48"/>
        <v>16.399999999999999</v>
      </c>
      <c r="R20" s="681"/>
      <c r="S20" s="687">
        <f t="shared" si="49"/>
        <v>0</v>
      </c>
      <c r="T20" s="681"/>
      <c r="U20" s="687">
        <f t="shared" si="50"/>
        <v>-16.399999999999999</v>
      </c>
      <c r="V20" s="688">
        <f t="shared" si="51"/>
        <v>0</v>
      </c>
      <c r="W20" s="687">
        <f>W22+W24</f>
        <v>5.7</v>
      </c>
      <c r="X20" s="681"/>
      <c r="Y20" s="687">
        <f>Y22+Y24</f>
        <v>0</v>
      </c>
      <c r="Z20" s="681"/>
      <c r="AA20" s="687">
        <f t="shared" si="52"/>
        <v>-5.7</v>
      </c>
      <c r="AB20" s="688">
        <f t="shared" si="53"/>
        <v>0</v>
      </c>
      <c r="AC20" s="687">
        <f>AC22+AC24</f>
        <v>5.0999999999999996</v>
      </c>
      <c r="AD20" s="681"/>
      <c r="AE20" s="687">
        <f>AE22+AE24</f>
        <v>0</v>
      </c>
      <c r="AF20" s="681"/>
      <c r="AG20" s="687">
        <f t="shared" si="54"/>
        <v>-5.0999999999999996</v>
      </c>
      <c r="AH20" s="688">
        <f t="shared" si="55"/>
        <v>0</v>
      </c>
      <c r="AI20" s="687">
        <f>AI22+AI24</f>
        <v>5.6</v>
      </c>
      <c r="AJ20" s="681"/>
      <c r="AK20" s="687">
        <f>AK22+AK24</f>
        <v>0</v>
      </c>
      <c r="AL20" s="681"/>
      <c r="AM20" s="687">
        <f t="shared" si="56"/>
        <v>-5.6</v>
      </c>
      <c r="AN20" s="688">
        <f t="shared" si="57"/>
        <v>0</v>
      </c>
      <c r="AO20" s="687">
        <f t="shared" si="58"/>
        <v>12.2</v>
      </c>
      <c r="AP20" s="681"/>
      <c r="AQ20" s="687">
        <f t="shared" si="59"/>
        <v>0</v>
      </c>
      <c r="AR20" s="681"/>
      <c r="AS20" s="687">
        <f t="shared" si="60"/>
        <v>-12.2</v>
      </c>
      <c r="AT20" s="688">
        <f t="shared" si="61"/>
        <v>0</v>
      </c>
      <c r="AU20" s="687">
        <f>AU22+AU24</f>
        <v>4.0999999999999996</v>
      </c>
      <c r="AV20" s="681"/>
      <c r="AW20" s="687">
        <f>AW22+AW24</f>
        <v>0</v>
      </c>
      <c r="AX20" s="681"/>
      <c r="AY20" s="687">
        <f t="shared" si="62"/>
        <v>-4.0999999999999996</v>
      </c>
      <c r="AZ20" s="688">
        <f t="shared" si="63"/>
        <v>0</v>
      </c>
      <c r="BA20" s="687">
        <f>BA22+BA24</f>
        <v>4.0999999999999996</v>
      </c>
      <c r="BB20" s="681"/>
      <c r="BC20" s="687">
        <f>BC22+BC24</f>
        <v>0</v>
      </c>
      <c r="BD20" s="681"/>
      <c r="BE20" s="687">
        <f t="shared" si="64"/>
        <v>-4.0999999999999996</v>
      </c>
      <c r="BF20" s="688">
        <f t="shared" si="65"/>
        <v>0</v>
      </c>
      <c r="BG20" s="687">
        <f>BG22+BG24</f>
        <v>4</v>
      </c>
      <c r="BH20" s="681"/>
      <c r="BI20" s="687">
        <f>BI22+BI24</f>
        <v>0</v>
      </c>
      <c r="BJ20" s="681"/>
      <c r="BK20" s="687">
        <f t="shared" si="66"/>
        <v>-4</v>
      </c>
      <c r="BL20" s="688">
        <f t="shared" si="67"/>
        <v>0</v>
      </c>
      <c r="BM20" s="687">
        <f t="shared" si="68"/>
        <v>10.4</v>
      </c>
      <c r="BN20" s="681"/>
      <c r="BO20" s="687">
        <f t="shared" si="69"/>
        <v>0</v>
      </c>
      <c r="BP20" s="681"/>
      <c r="BQ20" s="687">
        <f t="shared" si="70"/>
        <v>-10.4</v>
      </c>
      <c r="BR20" s="688">
        <f t="shared" si="71"/>
        <v>0</v>
      </c>
      <c r="BS20" s="687">
        <f>BS22+BS24</f>
        <v>3.4</v>
      </c>
      <c r="BT20" s="681"/>
      <c r="BU20" s="687">
        <f>BU22+BU24</f>
        <v>0</v>
      </c>
      <c r="BV20" s="681"/>
      <c r="BW20" s="687">
        <f t="shared" si="72"/>
        <v>-3.4</v>
      </c>
      <c r="BX20" s="688">
        <f t="shared" si="73"/>
        <v>0</v>
      </c>
      <c r="BY20" s="687">
        <f>BY22+BY24</f>
        <v>3.5</v>
      </c>
      <c r="BZ20" s="681"/>
      <c r="CA20" s="687">
        <f>CA22+CA24</f>
        <v>0</v>
      </c>
      <c r="CB20" s="681"/>
      <c r="CC20" s="687">
        <f t="shared" si="74"/>
        <v>-3.5</v>
      </c>
      <c r="CD20" s="688">
        <f t="shared" si="75"/>
        <v>0</v>
      </c>
      <c r="CE20" s="687">
        <f>CE22+CE24</f>
        <v>3.5</v>
      </c>
      <c r="CF20" s="681"/>
      <c r="CG20" s="687">
        <f>CG22+CG24</f>
        <v>0</v>
      </c>
      <c r="CH20" s="681"/>
      <c r="CI20" s="687">
        <f t="shared" si="76"/>
        <v>-3.5</v>
      </c>
      <c r="CJ20" s="688">
        <f t="shared" si="77"/>
        <v>0</v>
      </c>
      <c r="CK20" s="687">
        <f t="shared" si="78"/>
        <v>12.399999999999999</v>
      </c>
      <c r="CL20" s="681"/>
      <c r="CM20" s="687">
        <f t="shared" si="79"/>
        <v>0</v>
      </c>
      <c r="CN20" s="681"/>
      <c r="CO20" s="687">
        <f t="shared" si="80"/>
        <v>-12.399999999999999</v>
      </c>
      <c r="CP20" s="688">
        <f t="shared" si="81"/>
        <v>0</v>
      </c>
      <c r="CQ20" s="687">
        <f>CQ22+CQ24</f>
        <v>4.2</v>
      </c>
      <c r="CR20" s="681"/>
      <c r="CS20" s="687">
        <f>CS22+CS24</f>
        <v>0</v>
      </c>
      <c r="CT20" s="681"/>
      <c r="CU20" s="687">
        <f t="shared" si="82"/>
        <v>-4.2</v>
      </c>
      <c r="CV20" s="688">
        <f t="shared" si="83"/>
        <v>0</v>
      </c>
      <c r="CW20" s="687">
        <f>CW22+CW24</f>
        <v>4</v>
      </c>
      <c r="CX20" s="681"/>
      <c r="CY20" s="687">
        <f>CY22+CY24</f>
        <v>0</v>
      </c>
      <c r="CZ20" s="681"/>
      <c r="DA20" s="687">
        <f t="shared" si="84"/>
        <v>-4</v>
      </c>
      <c r="DB20" s="688">
        <f t="shared" si="85"/>
        <v>0</v>
      </c>
      <c r="DC20" s="687">
        <f>DC22+DC24</f>
        <v>4.2</v>
      </c>
      <c r="DD20" s="681"/>
      <c r="DE20" s="687">
        <f>DE22+DE24</f>
        <v>0</v>
      </c>
      <c r="DF20" s="681"/>
      <c r="DG20" s="687">
        <f t="shared" si="86"/>
        <v>-4.2</v>
      </c>
      <c r="DH20" s="688">
        <f t="shared" si="87"/>
        <v>0</v>
      </c>
    </row>
    <row r="21" spans="2:112" ht="20.100000000000001" customHeight="1">
      <c r="B21" s="23" t="s">
        <v>4098</v>
      </c>
      <c r="C21" s="766"/>
      <c r="D21" s="766"/>
      <c r="E21" s="528">
        <v>100330680</v>
      </c>
      <c r="F21" s="528"/>
      <c r="G21" s="529"/>
      <c r="H21" s="530" t="s">
        <v>4099</v>
      </c>
      <c r="I21" s="530"/>
      <c r="J21" s="723" t="s">
        <v>889</v>
      </c>
      <c r="K21" s="687">
        <f t="shared" si="44"/>
        <v>45.7</v>
      </c>
      <c r="L21" s="681"/>
      <c r="M21" s="687">
        <f t="shared" si="45"/>
        <v>0</v>
      </c>
      <c r="N21" s="681"/>
      <c r="O21" s="687">
        <f t="shared" si="46"/>
        <v>-45.7</v>
      </c>
      <c r="P21" s="688">
        <f t="shared" si="47"/>
        <v>0</v>
      </c>
      <c r="Q21" s="687">
        <f t="shared" si="48"/>
        <v>14.4</v>
      </c>
      <c r="R21" s="681"/>
      <c r="S21" s="687">
        <f t="shared" si="49"/>
        <v>0</v>
      </c>
      <c r="T21" s="681"/>
      <c r="U21" s="687">
        <f t="shared" si="50"/>
        <v>-14.4</v>
      </c>
      <c r="V21" s="688">
        <f t="shared" si="51"/>
        <v>0</v>
      </c>
      <c r="W21" s="687">
        <f>W23+W25</f>
        <v>5</v>
      </c>
      <c r="X21" s="681"/>
      <c r="Y21" s="687">
        <f>Y23+Y25</f>
        <v>0</v>
      </c>
      <c r="Z21" s="681"/>
      <c r="AA21" s="687">
        <f t="shared" si="52"/>
        <v>-5</v>
      </c>
      <c r="AB21" s="688">
        <f t="shared" si="53"/>
        <v>0</v>
      </c>
      <c r="AC21" s="687">
        <f>AC23+AC25</f>
        <v>4.5</v>
      </c>
      <c r="AD21" s="681"/>
      <c r="AE21" s="687">
        <f>AE23+AE25</f>
        <v>0</v>
      </c>
      <c r="AF21" s="681"/>
      <c r="AG21" s="687">
        <f t="shared" si="54"/>
        <v>-4.5</v>
      </c>
      <c r="AH21" s="688">
        <f t="shared" si="55"/>
        <v>0</v>
      </c>
      <c r="AI21" s="687">
        <f>AI23+AI25</f>
        <v>4.9000000000000004</v>
      </c>
      <c r="AJ21" s="681"/>
      <c r="AK21" s="687">
        <f>AK23+AK25</f>
        <v>0</v>
      </c>
      <c r="AL21" s="681"/>
      <c r="AM21" s="687">
        <f t="shared" si="56"/>
        <v>-4.9000000000000004</v>
      </c>
      <c r="AN21" s="688">
        <f t="shared" si="57"/>
        <v>0</v>
      </c>
      <c r="AO21" s="687">
        <f t="shared" si="58"/>
        <v>10.700000000000001</v>
      </c>
      <c r="AP21" s="681"/>
      <c r="AQ21" s="687">
        <f t="shared" si="59"/>
        <v>0</v>
      </c>
      <c r="AR21" s="681"/>
      <c r="AS21" s="687">
        <f t="shared" si="60"/>
        <v>-10.700000000000001</v>
      </c>
      <c r="AT21" s="688">
        <f t="shared" si="61"/>
        <v>0</v>
      </c>
      <c r="AU21" s="687">
        <f>AU23+AU25</f>
        <v>3.6</v>
      </c>
      <c r="AV21" s="681"/>
      <c r="AW21" s="687">
        <f>AW23+AW25</f>
        <v>0</v>
      </c>
      <c r="AX21" s="681"/>
      <c r="AY21" s="687">
        <f t="shared" si="62"/>
        <v>-3.6</v>
      </c>
      <c r="AZ21" s="688">
        <f t="shared" si="63"/>
        <v>0</v>
      </c>
      <c r="BA21" s="687">
        <f>BA23+BA25</f>
        <v>3.7</v>
      </c>
      <c r="BB21" s="681"/>
      <c r="BC21" s="687">
        <f>BC23+BC25</f>
        <v>0</v>
      </c>
      <c r="BD21" s="681"/>
      <c r="BE21" s="687">
        <f t="shared" si="64"/>
        <v>-3.7</v>
      </c>
      <c r="BF21" s="688">
        <f t="shared" si="65"/>
        <v>0</v>
      </c>
      <c r="BG21" s="687">
        <f>BG23+BG25</f>
        <v>3.4</v>
      </c>
      <c r="BH21" s="681"/>
      <c r="BI21" s="687">
        <f>BI23+BI25</f>
        <v>0</v>
      </c>
      <c r="BJ21" s="681"/>
      <c r="BK21" s="687">
        <f t="shared" si="66"/>
        <v>-3.4</v>
      </c>
      <c r="BL21" s="688">
        <f t="shared" si="67"/>
        <v>0</v>
      </c>
      <c r="BM21" s="687">
        <f t="shared" si="68"/>
        <v>9.5</v>
      </c>
      <c r="BN21" s="681"/>
      <c r="BO21" s="687">
        <f t="shared" si="69"/>
        <v>0</v>
      </c>
      <c r="BP21" s="681"/>
      <c r="BQ21" s="687">
        <f t="shared" si="70"/>
        <v>-9.5</v>
      </c>
      <c r="BR21" s="688">
        <f t="shared" si="71"/>
        <v>0</v>
      </c>
      <c r="BS21" s="687">
        <f>BS23+BS25</f>
        <v>3.1</v>
      </c>
      <c r="BT21" s="681"/>
      <c r="BU21" s="687">
        <f>BU23+BU25</f>
        <v>0</v>
      </c>
      <c r="BV21" s="681"/>
      <c r="BW21" s="687">
        <f t="shared" si="72"/>
        <v>-3.1</v>
      </c>
      <c r="BX21" s="688">
        <f t="shared" si="73"/>
        <v>0</v>
      </c>
      <c r="BY21" s="687">
        <f>BY23+BY25</f>
        <v>3.2</v>
      </c>
      <c r="BZ21" s="681"/>
      <c r="CA21" s="687">
        <f>CA23+CA25</f>
        <v>0</v>
      </c>
      <c r="CB21" s="681"/>
      <c r="CC21" s="687">
        <f t="shared" si="74"/>
        <v>-3.2</v>
      </c>
      <c r="CD21" s="688">
        <f t="shared" si="75"/>
        <v>0</v>
      </c>
      <c r="CE21" s="687">
        <f>CE23+CE25</f>
        <v>3.2</v>
      </c>
      <c r="CF21" s="681"/>
      <c r="CG21" s="687">
        <f>CG23+CG25</f>
        <v>0</v>
      </c>
      <c r="CH21" s="681"/>
      <c r="CI21" s="687">
        <f t="shared" si="76"/>
        <v>-3.2</v>
      </c>
      <c r="CJ21" s="688">
        <f t="shared" si="77"/>
        <v>0</v>
      </c>
      <c r="CK21" s="687">
        <f t="shared" si="78"/>
        <v>11.100000000000001</v>
      </c>
      <c r="CL21" s="681"/>
      <c r="CM21" s="687">
        <f t="shared" si="79"/>
        <v>0</v>
      </c>
      <c r="CN21" s="681"/>
      <c r="CO21" s="687">
        <f t="shared" si="80"/>
        <v>-11.100000000000001</v>
      </c>
      <c r="CP21" s="688">
        <f t="shared" si="81"/>
        <v>0</v>
      </c>
      <c r="CQ21" s="687">
        <f>CQ23+CQ25</f>
        <v>3.7</v>
      </c>
      <c r="CR21" s="681"/>
      <c r="CS21" s="687">
        <f>CS23+CS25</f>
        <v>0</v>
      </c>
      <c r="CT21" s="681"/>
      <c r="CU21" s="687">
        <f t="shared" si="82"/>
        <v>-3.7</v>
      </c>
      <c r="CV21" s="688">
        <f t="shared" si="83"/>
        <v>0</v>
      </c>
      <c r="CW21" s="687">
        <f>CW23+CW25</f>
        <v>3.6</v>
      </c>
      <c r="CX21" s="681"/>
      <c r="CY21" s="687">
        <f>CY23+CY25</f>
        <v>0</v>
      </c>
      <c r="CZ21" s="681"/>
      <c r="DA21" s="687">
        <f t="shared" si="84"/>
        <v>-3.6</v>
      </c>
      <c r="DB21" s="688">
        <f t="shared" si="85"/>
        <v>0</v>
      </c>
      <c r="DC21" s="687">
        <f>DC23+DC25</f>
        <v>3.8</v>
      </c>
      <c r="DD21" s="681"/>
      <c r="DE21" s="687">
        <f>DE23+DE25</f>
        <v>0</v>
      </c>
      <c r="DF21" s="681"/>
      <c r="DG21" s="687">
        <f t="shared" si="86"/>
        <v>-3.8</v>
      </c>
      <c r="DH21" s="688">
        <f t="shared" si="87"/>
        <v>0</v>
      </c>
    </row>
    <row r="22" spans="2:112" ht="20.100000000000001" customHeight="1">
      <c r="B22" s="23"/>
      <c r="C22" s="650"/>
      <c r="D22" s="845" t="s">
        <v>4091</v>
      </c>
      <c r="E22" s="528">
        <v>100335771</v>
      </c>
      <c r="F22" s="528"/>
      <c r="G22" s="529"/>
      <c r="H22" s="530"/>
      <c r="I22" s="530"/>
      <c r="J22" s="91" t="s">
        <v>883</v>
      </c>
      <c r="K22" s="687">
        <f t="shared" si="44"/>
        <v>51.4</v>
      </c>
      <c r="L22" s="681"/>
      <c r="M22" s="687">
        <f t="shared" si="45"/>
        <v>0</v>
      </c>
      <c r="N22" s="681"/>
      <c r="O22" s="687">
        <f t="shared" si="46"/>
        <v>-51.4</v>
      </c>
      <c r="P22" s="688">
        <f t="shared" si="47"/>
        <v>0</v>
      </c>
      <c r="Q22" s="687">
        <f t="shared" si="48"/>
        <v>16.399999999999999</v>
      </c>
      <c r="R22" s="681"/>
      <c r="S22" s="687">
        <f t="shared" si="49"/>
        <v>0</v>
      </c>
      <c r="T22" s="681"/>
      <c r="U22" s="687">
        <f t="shared" si="50"/>
        <v>-16.399999999999999</v>
      </c>
      <c r="V22" s="688">
        <f t="shared" si="51"/>
        <v>0</v>
      </c>
      <c r="W22" s="683">
        <v>5.7</v>
      </c>
      <c r="X22" s="681"/>
      <c r="Y22" s="681"/>
      <c r="Z22" s="681"/>
      <c r="AA22" s="687">
        <f t="shared" si="52"/>
        <v>-5.7</v>
      </c>
      <c r="AB22" s="688">
        <f t="shared" si="53"/>
        <v>0</v>
      </c>
      <c r="AC22" s="683">
        <v>5.0999999999999996</v>
      </c>
      <c r="AD22" s="681"/>
      <c r="AE22" s="681"/>
      <c r="AF22" s="681"/>
      <c r="AG22" s="687">
        <f t="shared" si="54"/>
        <v>-5.0999999999999996</v>
      </c>
      <c r="AH22" s="688">
        <f t="shared" si="55"/>
        <v>0</v>
      </c>
      <c r="AI22" s="683">
        <v>5.6</v>
      </c>
      <c r="AJ22" s="681"/>
      <c r="AK22" s="681"/>
      <c r="AL22" s="681"/>
      <c r="AM22" s="687">
        <f t="shared" si="56"/>
        <v>-5.6</v>
      </c>
      <c r="AN22" s="688">
        <f t="shared" si="57"/>
        <v>0</v>
      </c>
      <c r="AO22" s="687">
        <f t="shared" si="58"/>
        <v>12.2</v>
      </c>
      <c r="AP22" s="681"/>
      <c r="AQ22" s="687">
        <f t="shared" si="59"/>
        <v>0</v>
      </c>
      <c r="AR22" s="681"/>
      <c r="AS22" s="687">
        <f t="shared" si="60"/>
        <v>-12.2</v>
      </c>
      <c r="AT22" s="688">
        <f t="shared" si="61"/>
        <v>0</v>
      </c>
      <c r="AU22" s="683">
        <v>4.0999999999999996</v>
      </c>
      <c r="AV22" s="681"/>
      <c r="AW22" s="681"/>
      <c r="AX22" s="681"/>
      <c r="AY22" s="687">
        <f t="shared" si="62"/>
        <v>-4.0999999999999996</v>
      </c>
      <c r="AZ22" s="688">
        <f t="shared" si="63"/>
        <v>0</v>
      </c>
      <c r="BA22" s="683">
        <v>4.0999999999999996</v>
      </c>
      <c r="BB22" s="681"/>
      <c r="BC22" s="681"/>
      <c r="BD22" s="681"/>
      <c r="BE22" s="687">
        <f t="shared" si="64"/>
        <v>-4.0999999999999996</v>
      </c>
      <c r="BF22" s="688">
        <f t="shared" si="65"/>
        <v>0</v>
      </c>
      <c r="BG22" s="683">
        <v>4</v>
      </c>
      <c r="BH22" s="681"/>
      <c r="BI22" s="681"/>
      <c r="BJ22" s="681"/>
      <c r="BK22" s="687">
        <f t="shared" si="66"/>
        <v>-4</v>
      </c>
      <c r="BL22" s="688">
        <f t="shared" si="67"/>
        <v>0</v>
      </c>
      <c r="BM22" s="687">
        <f t="shared" si="68"/>
        <v>10.4</v>
      </c>
      <c r="BN22" s="681"/>
      <c r="BO22" s="687">
        <f t="shared" si="69"/>
        <v>0</v>
      </c>
      <c r="BP22" s="681"/>
      <c r="BQ22" s="687">
        <f t="shared" si="70"/>
        <v>-10.4</v>
      </c>
      <c r="BR22" s="688">
        <f t="shared" si="71"/>
        <v>0</v>
      </c>
      <c r="BS22" s="683">
        <v>3.4</v>
      </c>
      <c r="BT22" s="681"/>
      <c r="BU22" s="681"/>
      <c r="BV22" s="681"/>
      <c r="BW22" s="687">
        <f t="shared" si="72"/>
        <v>-3.4</v>
      </c>
      <c r="BX22" s="688">
        <f t="shared" si="73"/>
        <v>0</v>
      </c>
      <c r="BY22" s="683">
        <v>3.5</v>
      </c>
      <c r="BZ22" s="681"/>
      <c r="CA22" s="681"/>
      <c r="CB22" s="681"/>
      <c r="CC22" s="687">
        <f t="shared" si="74"/>
        <v>-3.5</v>
      </c>
      <c r="CD22" s="688">
        <f t="shared" si="75"/>
        <v>0</v>
      </c>
      <c r="CE22" s="683">
        <v>3.5</v>
      </c>
      <c r="CF22" s="681"/>
      <c r="CG22" s="681"/>
      <c r="CH22" s="681"/>
      <c r="CI22" s="687">
        <f t="shared" si="76"/>
        <v>-3.5</v>
      </c>
      <c r="CJ22" s="688">
        <f t="shared" si="77"/>
        <v>0</v>
      </c>
      <c r="CK22" s="687">
        <f t="shared" si="78"/>
        <v>12.399999999999999</v>
      </c>
      <c r="CL22" s="681"/>
      <c r="CM22" s="687">
        <f t="shared" si="79"/>
        <v>0</v>
      </c>
      <c r="CN22" s="681"/>
      <c r="CO22" s="687">
        <f t="shared" si="80"/>
        <v>-12.399999999999999</v>
      </c>
      <c r="CP22" s="688">
        <f t="shared" si="81"/>
        <v>0</v>
      </c>
      <c r="CQ22" s="683">
        <v>4.2</v>
      </c>
      <c r="CR22" s="681"/>
      <c r="CS22" s="681"/>
      <c r="CT22" s="681"/>
      <c r="CU22" s="687">
        <f t="shared" si="82"/>
        <v>-4.2</v>
      </c>
      <c r="CV22" s="688">
        <f t="shared" si="83"/>
        <v>0</v>
      </c>
      <c r="CW22" s="683">
        <v>4</v>
      </c>
      <c r="CX22" s="681"/>
      <c r="CY22" s="681"/>
      <c r="CZ22" s="681"/>
      <c r="DA22" s="687">
        <f t="shared" si="84"/>
        <v>-4</v>
      </c>
      <c r="DB22" s="688">
        <f t="shared" si="85"/>
        <v>0</v>
      </c>
      <c r="DC22" s="683">
        <v>4.2</v>
      </c>
      <c r="DD22" s="681"/>
      <c r="DE22" s="681"/>
      <c r="DF22" s="681"/>
      <c r="DG22" s="687">
        <f t="shared" si="86"/>
        <v>-4.2</v>
      </c>
      <c r="DH22" s="688">
        <f t="shared" si="87"/>
        <v>0</v>
      </c>
    </row>
    <row r="23" spans="2:112" ht="20.100000000000001" customHeight="1">
      <c r="B23" s="23"/>
      <c r="C23" s="650"/>
      <c r="D23" s="766"/>
      <c r="E23" s="528">
        <v>100335772</v>
      </c>
      <c r="F23" s="528"/>
      <c r="G23" s="529"/>
      <c r="H23" s="530"/>
      <c r="I23" s="530"/>
      <c r="J23" s="723" t="s">
        <v>889</v>
      </c>
      <c r="K23" s="687">
        <f t="shared" si="44"/>
        <v>45.7</v>
      </c>
      <c r="L23" s="681"/>
      <c r="M23" s="687">
        <f t="shared" si="45"/>
        <v>0</v>
      </c>
      <c r="N23" s="681"/>
      <c r="O23" s="687">
        <f t="shared" si="46"/>
        <v>-45.7</v>
      </c>
      <c r="P23" s="688">
        <f t="shared" si="47"/>
        <v>0</v>
      </c>
      <c r="Q23" s="687">
        <f t="shared" si="48"/>
        <v>14.4</v>
      </c>
      <c r="R23" s="681"/>
      <c r="S23" s="687">
        <f t="shared" si="49"/>
        <v>0</v>
      </c>
      <c r="T23" s="681"/>
      <c r="U23" s="687">
        <f t="shared" si="50"/>
        <v>-14.4</v>
      </c>
      <c r="V23" s="688">
        <f t="shared" si="51"/>
        <v>0</v>
      </c>
      <c r="W23" s="683">
        <v>5</v>
      </c>
      <c r="X23" s="681"/>
      <c r="Y23" s="681"/>
      <c r="Z23" s="681"/>
      <c r="AA23" s="687">
        <f t="shared" si="52"/>
        <v>-5</v>
      </c>
      <c r="AB23" s="688">
        <f t="shared" si="53"/>
        <v>0</v>
      </c>
      <c r="AC23" s="683">
        <v>4.5</v>
      </c>
      <c r="AD23" s="681"/>
      <c r="AE23" s="681"/>
      <c r="AF23" s="681"/>
      <c r="AG23" s="687">
        <f t="shared" si="54"/>
        <v>-4.5</v>
      </c>
      <c r="AH23" s="688">
        <f t="shared" si="55"/>
        <v>0</v>
      </c>
      <c r="AI23" s="683">
        <v>4.9000000000000004</v>
      </c>
      <c r="AJ23" s="681"/>
      <c r="AK23" s="681"/>
      <c r="AL23" s="681"/>
      <c r="AM23" s="687">
        <f t="shared" si="56"/>
        <v>-4.9000000000000004</v>
      </c>
      <c r="AN23" s="688">
        <f t="shared" si="57"/>
        <v>0</v>
      </c>
      <c r="AO23" s="687">
        <f t="shared" si="58"/>
        <v>10.700000000000001</v>
      </c>
      <c r="AP23" s="681"/>
      <c r="AQ23" s="687">
        <f t="shared" si="59"/>
        <v>0</v>
      </c>
      <c r="AR23" s="681"/>
      <c r="AS23" s="687">
        <f t="shared" si="60"/>
        <v>-10.700000000000001</v>
      </c>
      <c r="AT23" s="688">
        <f t="shared" si="61"/>
        <v>0</v>
      </c>
      <c r="AU23" s="683">
        <v>3.6</v>
      </c>
      <c r="AV23" s="681"/>
      <c r="AW23" s="681"/>
      <c r="AX23" s="681"/>
      <c r="AY23" s="687">
        <f t="shared" si="62"/>
        <v>-3.6</v>
      </c>
      <c r="AZ23" s="688">
        <f t="shared" si="63"/>
        <v>0</v>
      </c>
      <c r="BA23" s="683">
        <v>3.7</v>
      </c>
      <c r="BB23" s="681"/>
      <c r="BC23" s="681"/>
      <c r="BD23" s="681"/>
      <c r="BE23" s="687">
        <f t="shared" si="64"/>
        <v>-3.7</v>
      </c>
      <c r="BF23" s="688">
        <f t="shared" si="65"/>
        <v>0</v>
      </c>
      <c r="BG23" s="683">
        <v>3.4</v>
      </c>
      <c r="BH23" s="681"/>
      <c r="BI23" s="681"/>
      <c r="BJ23" s="681"/>
      <c r="BK23" s="687">
        <f t="shared" si="66"/>
        <v>-3.4</v>
      </c>
      <c r="BL23" s="688">
        <f t="shared" si="67"/>
        <v>0</v>
      </c>
      <c r="BM23" s="687">
        <f t="shared" si="68"/>
        <v>9.5</v>
      </c>
      <c r="BN23" s="681"/>
      <c r="BO23" s="687">
        <f t="shared" si="69"/>
        <v>0</v>
      </c>
      <c r="BP23" s="681"/>
      <c r="BQ23" s="687">
        <f t="shared" si="70"/>
        <v>-9.5</v>
      </c>
      <c r="BR23" s="688">
        <f t="shared" si="71"/>
        <v>0</v>
      </c>
      <c r="BS23" s="683">
        <v>3.1</v>
      </c>
      <c r="BT23" s="681"/>
      <c r="BU23" s="681"/>
      <c r="BV23" s="681"/>
      <c r="BW23" s="687">
        <f t="shared" si="72"/>
        <v>-3.1</v>
      </c>
      <c r="BX23" s="688">
        <f t="shared" si="73"/>
        <v>0</v>
      </c>
      <c r="BY23" s="683">
        <v>3.2</v>
      </c>
      <c r="BZ23" s="681"/>
      <c r="CA23" s="681"/>
      <c r="CB23" s="681"/>
      <c r="CC23" s="687">
        <f t="shared" si="74"/>
        <v>-3.2</v>
      </c>
      <c r="CD23" s="688">
        <f t="shared" si="75"/>
        <v>0</v>
      </c>
      <c r="CE23" s="683">
        <v>3.2</v>
      </c>
      <c r="CF23" s="681"/>
      <c r="CG23" s="681"/>
      <c r="CH23" s="681"/>
      <c r="CI23" s="687">
        <f t="shared" si="76"/>
        <v>-3.2</v>
      </c>
      <c r="CJ23" s="688">
        <f t="shared" si="77"/>
        <v>0</v>
      </c>
      <c r="CK23" s="687">
        <f t="shared" si="78"/>
        <v>11.100000000000001</v>
      </c>
      <c r="CL23" s="681"/>
      <c r="CM23" s="687">
        <f t="shared" si="79"/>
        <v>0</v>
      </c>
      <c r="CN23" s="681"/>
      <c r="CO23" s="687">
        <f t="shared" si="80"/>
        <v>-11.100000000000001</v>
      </c>
      <c r="CP23" s="688">
        <f t="shared" si="81"/>
        <v>0</v>
      </c>
      <c r="CQ23" s="683">
        <v>3.7</v>
      </c>
      <c r="CR23" s="681"/>
      <c r="CS23" s="681"/>
      <c r="CT23" s="681"/>
      <c r="CU23" s="687">
        <f t="shared" si="82"/>
        <v>-3.7</v>
      </c>
      <c r="CV23" s="688">
        <f t="shared" si="83"/>
        <v>0</v>
      </c>
      <c r="CW23" s="683">
        <v>3.6</v>
      </c>
      <c r="CX23" s="681"/>
      <c r="CY23" s="681"/>
      <c r="CZ23" s="681"/>
      <c r="DA23" s="687">
        <f t="shared" si="84"/>
        <v>-3.6</v>
      </c>
      <c r="DB23" s="688">
        <f t="shared" si="85"/>
        <v>0</v>
      </c>
      <c r="DC23" s="683">
        <v>3.8</v>
      </c>
      <c r="DD23" s="681"/>
      <c r="DE23" s="681"/>
      <c r="DF23" s="681"/>
      <c r="DG23" s="687">
        <f t="shared" si="86"/>
        <v>-3.8</v>
      </c>
      <c r="DH23" s="688">
        <f t="shared" si="87"/>
        <v>0</v>
      </c>
    </row>
    <row r="24" spans="2:112" ht="20.100000000000001" customHeight="1">
      <c r="B24" s="23"/>
      <c r="C24" s="650"/>
      <c r="D24" s="872" t="s">
        <v>4092</v>
      </c>
      <c r="E24" s="528">
        <v>100335773</v>
      </c>
      <c r="F24" s="528"/>
      <c r="G24" s="529"/>
      <c r="H24" s="530"/>
      <c r="I24" s="530"/>
      <c r="J24" s="91" t="s">
        <v>883</v>
      </c>
      <c r="K24" s="687">
        <f t="shared" si="44"/>
        <v>0</v>
      </c>
      <c r="L24" s="681"/>
      <c r="M24" s="687">
        <f t="shared" si="45"/>
        <v>0</v>
      </c>
      <c r="N24" s="681"/>
      <c r="O24" s="687">
        <f t="shared" si="46"/>
        <v>0</v>
      </c>
      <c r="P24" s="688" t="str">
        <f t="shared" si="47"/>
        <v>-</v>
      </c>
      <c r="Q24" s="687">
        <f t="shared" si="48"/>
        <v>0</v>
      </c>
      <c r="R24" s="681"/>
      <c r="S24" s="687">
        <f t="shared" si="49"/>
        <v>0</v>
      </c>
      <c r="T24" s="681"/>
      <c r="U24" s="687">
        <f t="shared" si="50"/>
        <v>0</v>
      </c>
      <c r="V24" s="688" t="str">
        <f t="shared" si="51"/>
        <v>-</v>
      </c>
      <c r="W24" s="683">
        <v>0</v>
      </c>
      <c r="X24" s="681"/>
      <c r="Y24" s="681"/>
      <c r="Z24" s="681"/>
      <c r="AA24" s="687">
        <f t="shared" si="52"/>
        <v>0</v>
      </c>
      <c r="AB24" s="688" t="str">
        <f t="shared" si="53"/>
        <v>-</v>
      </c>
      <c r="AC24" s="683">
        <v>0</v>
      </c>
      <c r="AD24" s="681"/>
      <c r="AE24" s="681"/>
      <c r="AF24" s="681"/>
      <c r="AG24" s="687">
        <f t="shared" si="54"/>
        <v>0</v>
      </c>
      <c r="AH24" s="688" t="str">
        <f t="shared" si="55"/>
        <v>-</v>
      </c>
      <c r="AI24" s="683">
        <v>0</v>
      </c>
      <c r="AJ24" s="681"/>
      <c r="AK24" s="681"/>
      <c r="AL24" s="681"/>
      <c r="AM24" s="687">
        <f t="shared" si="56"/>
        <v>0</v>
      </c>
      <c r="AN24" s="688" t="str">
        <f t="shared" si="57"/>
        <v>-</v>
      </c>
      <c r="AO24" s="687">
        <f t="shared" si="58"/>
        <v>0</v>
      </c>
      <c r="AP24" s="681"/>
      <c r="AQ24" s="687">
        <f t="shared" si="59"/>
        <v>0</v>
      </c>
      <c r="AR24" s="681"/>
      <c r="AS24" s="687">
        <f t="shared" si="60"/>
        <v>0</v>
      </c>
      <c r="AT24" s="688" t="str">
        <f t="shared" si="61"/>
        <v>-</v>
      </c>
      <c r="AU24" s="683">
        <v>0</v>
      </c>
      <c r="AV24" s="681"/>
      <c r="AW24" s="681"/>
      <c r="AX24" s="681"/>
      <c r="AY24" s="687">
        <f t="shared" si="62"/>
        <v>0</v>
      </c>
      <c r="AZ24" s="688" t="str">
        <f t="shared" si="63"/>
        <v>-</v>
      </c>
      <c r="BA24" s="683">
        <v>0</v>
      </c>
      <c r="BB24" s="681"/>
      <c r="BC24" s="681"/>
      <c r="BD24" s="681"/>
      <c r="BE24" s="687">
        <f t="shared" si="64"/>
        <v>0</v>
      </c>
      <c r="BF24" s="688" t="str">
        <f t="shared" si="65"/>
        <v>-</v>
      </c>
      <c r="BG24" s="683">
        <v>0</v>
      </c>
      <c r="BH24" s="681"/>
      <c r="BI24" s="681"/>
      <c r="BJ24" s="681"/>
      <c r="BK24" s="687">
        <f t="shared" si="66"/>
        <v>0</v>
      </c>
      <c r="BL24" s="688" t="str">
        <f t="shared" si="67"/>
        <v>-</v>
      </c>
      <c r="BM24" s="687">
        <f t="shared" si="68"/>
        <v>0</v>
      </c>
      <c r="BN24" s="681"/>
      <c r="BO24" s="687">
        <f t="shared" si="69"/>
        <v>0</v>
      </c>
      <c r="BP24" s="681"/>
      <c r="BQ24" s="687">
        <f t="shared" si="70"/>
        <v>0</v>
      </c>
      <c r="BR24" s="688" t="str">
        <f t="shared" si="71"/>
        <v>-</v>
      </c>
      <c r="BS24" s="683">
        <v>0</v>
      </c>
      <c r="BT24" s="681"/>
      <c r="BU24" s="681"/>
      <c r="BV24" s="681"/>
      <c r="BW24" s="687">
        <f t="shared" si="72"/>
        <v>0</v>
      </c>
      <c r="BX24" s="688" t="str">
        <f t="shared" si="73"/>
        <v>-</v>
      </c>
      <c r="BY24" s="683">
        <v>0</v>
      </c>
      <c r="BZ24" s="681"/>
      <c r="CA24" s="681"/>
      <c r="CB24" s="681"/>
      <c r="CC24" s="687">
        <f t="shared" si="74"/>
        <v>0</v>
      </c>
      <c r="CD24" s="688" t="str">
        <f t="shared" si="75"/>
        <v>-</v>
      </c>
      <c r="CE24" s="683">
        <v>0</v>
      </c>
      <c r="CF24" s="681"/>
      <c r="CG24" s="681"/>
      <c r="CH24" s="681"/>
      <c r="CI24" s="687">
        <f t="shared" si="76"/>
        <v>0</v>
      </c>
      <c r="CJ24" s="688" t="str">
        <f t="shared" si="77"/>
        <v>-</v>
      </c>
      <c r="CK24" s="687">
        <f t="shared" si="78"/>
        <v>0</v>
      </c>
      <c r="CL24" s="681"/>
      <c r="CM24" s="687">
        <f t="shared" si="79"/>
        <v>0</v>
      </c>
      <c r="CN24" s="681"/>
      <c r="CO24" s="687">
        <f t="shared" si="80"/>
        <v>0</v>
      </c>
      <c r="CP24" s="688" t="str">
        <f t="shared" si="81"/>
        <v>-</v>
      </c>
      <c r="CQ24" s="683">
        <v>0</v>
      </c>
      <c r="CR24" s="681"/>
      <c r="CS24" s="681"/>
      <c r="CT24" s="681"/>
      <c r="CU24" s="687">
        <f t="shared" si="82"/>
        <v>0</v>
      </c>
      <c r="CV24" s="688" t="str">
        <f t="shared" si="83"/>
        <v>-</v>
      </c>
      <c r="CW24" s="683">
        <v>0</v>
      </c>
      <c r="CX24" s="681"/>
      <c r="CY24" s="681"/>
      <c r="CZ24" s="681"/>
      <c r="DA24" s="687">
        <f t="shared" si="84"/>
        <v>0</v>
      </c>
      <c r="DB24" s="688" t="str">
        <f t="shared" si="85"/>
        <v>-</v>
      </c>
      <c r="DC24" s="683">
        <v>0</v>
      </c>
      <c r="DD24" s="681"/>
      <c r="DE24" s="681"/>
      <c r="DF24" s="681"/>
      <c r="DG24" s="687">
        <f t="shared" si="86"/>
        <v>0</v>
      </c>
      <c r="DH24" s="688" t="str">
        <f t="shared" si="87"/>
        <v>-</v>
      </c>
    </row>
    <row r="25" spans="2:112" ht="20.100000000000001" customHeight="1">
      <c r="B25" s="23"/>
      <c r="C25" s="590"/>
      <c r="D25" s="753"/>
      <c r="E25" s="528">
        <v>100335774</v>
      </c>
      <c r="F25" s="528"/>
      <c r="G25" s="529"/>
      <c r="H25" s="530"/>
      <c r="I25" s="530"/>
      <c r="J25" s="723" t="s">
        <v>889</v>
      </c>
      <c r="K25" s="687">
        <f t="shared" si="44"/>
        <v>0</v>
      </c>
      <c r="L25" s="681"/>
      <c r="M25" s="687">
        <f t="shared" si="45"/>
        <v>0</v>
      </c>
      <c r="N25" s="681"/>
      <c r="O25" s="687">
        <f t="shared" si="46"/>
        <v>0</v>
      </c>
      <c r="P25" s="688" t="str">
        <f t="shared" si="47"/>
        <v>-</v>
      </c>
      <c r="Q25" s="687">
        <f t="shared" si="48"/>
        <v>0</v>
      </c>
      <c r="R25" s="681"/>
      <c r="S25" s="687">
        <f t="shared" si="49"/>
        <v>0</v>
      </c>
      <c r="T25" s="681"/>
      <c r="U25" s="687">
        <f t="shared" si="50"/>
        <v>0</v>
      </c>
      <c r="V25" s="688" t="str">
        <f t="shared" si="51"/>
        <v>-</v>
      </c>
      <c r="W25" s="683">
        <v>0</v>
      </c>
      <c r="X25" s="681"/>
      <c r="Y25" s="681"/>
      <c r="Z25" s="681"/>
      <c r="AA25" s="687">
        <f t="shared" si="52"/>
        <v>0</v>
      </c>
      <c r="AB25" s="688" t="str">
        <f t="shared" si="53"/>
        <v>-</v>
      </c>
      <c r="AC25" s="683">
        <v>0</v>
      </c>
      <c r="AD25" s="681"/>
      <c r="AE25" s="681"/>
      <c r="AF25" s="681"/>
      <c r="AG25" s="687">
        <f t="shared" si="54"/>
        <v>0</v>
      </c>
      <c r="AH25" s="688" t="str">
        <f t="shared" si="55"/>
        <v>-</v>
      </c>
      <c r="AI25" s="683">
        <v>0</v>
      </c>
      <c r="AJ25" s="681"/>
      <c r="AK25" s="681"/>
      <c r="AL25" s="681"/>
      <c r="AM25" s="687">
        <f t="shared" si="56"/>
        <v>0</v>
      </c>
      <c r="AN25" s="688" t="str">
        <f t="shared" si="57"/>
        <v>-</v>
      </c>
      <c r="AO25" s="687">
        <f t="shared" si="58"/>
        <v>0</v>
      </c>
      <c r="AP25" s="681"/>
      <c r="AQ25" s="687">
        <f t="shared" si="59"/>
        <v>0</v>
      </c>
      <c r="AR25" s="681"/>
      <c r="AS25" s="687">
        <f t="shared" si="60"/>
        <v>0</v>
      </c>
      <c r="AT25" s="688" t="str">
        <f t="shared" si="61"/>
        <v>-</v>
      </c>
      <c r="AU25" s="683">
        <v>0</v>
      </c>
      <c r="AV25" s="681"/>
      <c r="AW25" s="681"/>
      <c r="AX25" s="681"/>
      <c r="AY25" s="687">
        <f t="shared" si="62"/>
        <v>0</v>
      </c>
      <c r="AZ25" s="688" t="str">
        <f t="shared" si="63"/>
        <v>-</v>
      </c>
      <c r="BA25" s="683">
        <v>0</v>
      </c>
      <c r="BB25" s="681"/>
      <c r="BC25" s="681"/>
      <c r="BD25" s="681"/>
      <c r="BE25" s="687">
        <f t="shared" si="64"/>
        <v>0</v>
      </c>
      <c r="BF25" s="688" t="str">
        <f t="shared" si="65"/>
        <v>-</v>
      </c>
      <c r="BG25" s="683">
        <v>0</v>
      </c>
      <c r="BH25" s="681"/>
      <c r="BI25" s="681"/>
      <c r="BJ25" s="681"/>
      <c r="BK25" s="687">
        <f t="shared" si="66"/>
        <v>0</v>
      </c>
      <c r="BL25" s="688" t="str">
        <f t="shared" si="67"/>
        <v>-</v>
      </c>
      <c r="BM25" s="687">
        <f t="shared" si="68"/>
        <v>0</v>
      </c>
      <c r="BN25" s="681"/>
      <c r="BO25" s="687">
        <f t="shared" si="69"/>
        <v>0</v>
      </c>
      <c r="BP25" s="681"/>
      <c r="BQ25" s="687">
        <f t="shared" si="70"/>
        <v>0</v>
      </c>
      <c r="BR25" s="688" t="str">
        <f t="shared" si="71"/>
        <v>-</v>
      </c>
      <c r="BS25" s="683">
        <v>0</v>
      </c>
      <c r="BT25" s="681"/>
      <c r="BU25" s="681"/>
      <c r="BV25" s="681"/>
      <c r="BW25" s="687">
        <f t="shared" si="72"/>
        <v>0</v>
      </c>
      <c r="BX25" s="688" t="str">
        <f t="shared" si="73"/>
        <v>-</v>
      </c>
      <c r="BY25" s="683">
        <v>0</v>
      </c>
      <c r="BZ25" s="681"/>
      <c r="CA25" s="681"/>
      <c r="CB25" s="681"/>
      <c r="CC25" s="687">
        <f t="shared" si="74"/>
        <v>0</v>
      </c>
      <c r="CD25" s="688" t="str">
        <f t="shared" si="75"/>
        <v>-</v>
      </c>
      <c r="CE25" s="683">
        <v>0</v>
      </c>
      <c r="CF25" s="681"/>
      <c r="CG25" s="681"/>
      <c r="CH25" s="681"/>
      <c r="CI25" s="687">
        <f t="shared" si="76"/>
        <v>0</v>
      </c>
      <c r="CJ25" s="688" t="str">
        <f t="shared" si="77"/>
        <v>-</v>
      </c>
      <c r="CK25" s="687">
        <f t="shared" si="78"/>
        <v>0</v>
      </c>
      <c r="CL25" s="681"/>
      <c r="CM25" s="687">
        <f t="shared" si="79"/>
        <v>0</v>
      </c>
      <c r="CN25" s="681"/>
      <c r="CO25" s="687">
        <f t="shared" si="80"/>
        <v>0</v>
      </c>
      <c r="CP25" s="688" t="str">
        <f t="shared" si="81"/>
        <v>-</v>
      </c>
      <c r="CQ25" s="683">
        <v>0</v>
      </c>
      <c r="CR25" s="681"/>
      <c r="CS25" s="681"/>
      <c r="CT25" s="681"/>
      <c r="CU25" s="687">
        <f t="shared" si="82"/>
        <v>0</v>
      </c>
      <c r="CV25" s="688" t="str">
        <f t="shared" si="83"/>
        <v>-</v>
      </c>
      <c r="CW25" s="683">
        <v>0</v>
      </c>
      <c r="CX25" s="681"/>
      <c r="CY25" s="681"/>
      <c r="CZ25" s="681"/>
      <c r="DA25" s="687">
        <f t="shared" si="84"/>
        <v>0</v>
      </c>
      <c r="DB25" s="688" t="str">
        <f t="shared" si="85"/>
        <v>-</v>
      </c>
      <c r="DC25" s="683">
        <v>0</v>
      </c>
      <c r="DD25" s="681"/>
      <c r="DE25" s="681"/>
      <c r="DF25" s="681"/>
      <c r="DG25" s="687">
        <f t="shared" si="86"/>
        <v>0</v>
      </c>
      <c r="DH25" s="688" t="str">
        <f t="shared" si="87"/>
        <v>-</v>
      </c>
    </row>
    <row r="26" spans="2:112" ht="18.75" customHeight="1" outlineLevel="1">
      <c r="B26" s="23" t="s">
        <v>4100</v>
      </c>
      <c r="C26" s="584" t="s">
        <v>2822</v>
      </c>
      <c r="D26" s="586" t="s">
        <v>3934</v>
      </c>
      <c r="E26" s="585">
        <v>100330863</v>
      </c>
      <c r="F26" s="528"/>
      <c r="G26" s="529"/>
      <c r="H26" s="530" t="s">
        <v>4101</v>
      </c>
      <c r="I26" s="530"/>
      <c r="J26" s="578" t="s">
        <v>883</v>
      </c>
      <c r="K26" s="687">
        <f t="shared" si="44"/>
        <v>-8.5764728652293343E-15</v>
      </c>
      <c r="L26" s="681"/>
      <c r="M26" s="687">
        <f t="shared" si="45"/>
        <v>0</v>
      </c>
      <c r="N26" s="681"/>
      <c r="O26" s="687">
        <f t="shared" si="46"/>
        <v>8.5764728652293343E-15</v>
      </c>
      <c r="P26" s="688">
        <f t="shared" si="47"/>
        <v>0</v>
      </c>
      <c r="Q26" s="687">
        <f t="shared" si="48"/>
        <v>-2.8588242884097781E-15</v>
      </c>
      <c r="R26" s="681"/>
      <c r="S26" s="687">
        <f t="shared" si="49"/>
        <v>0</v>
      </c>
      <c r="T26" s="681"/>
      <c r="U26" s="687">
        <f t="shared" si="50"/>
        <v>2.8588242884097781E-15</v>
      </c>
      <c r="V26" s="688">
        <f t="shared" si="51"/>
        <v>0</v>
      </c>
      <c r="W26" s="687">
        <f>W10-W14-W13</f>
        <v>1.4155343563970746E-15</v>
      </c>
      <c r="X26" s="681"/>
      <c r="Y26" s="687">
        <f>Y10-Y14-Y13</f>
        <v>0</v>
      </c>
      <c r="Z26" s="681"/>
      <c r="AA26" s="687">
        <f t="shared" si="52"/>
        <v>-1.4155343563970746E-15</v>
      </c>
      <c r="AB26" s="688">
        <f t="shared" si="53"/>
        <v>0</v>
      </c>
      <c r="AC26" s="687">
        <f>AC10-AC14-AC13</f>
        <v>-5.6898930012039273E-15</v>
      </c>
      <c r="AD26" s="681"/>
      <c r="AE26" s="687">
        <f>AE10-AE14-AE13</f>
        <v>0</v>
      </c>
      <c r="AF26" s="681"/>
      <c r="AG26" s="687">
        <f t="shared" si="54"/>
        <v>5.6898930012039273E-15</v>
      </c>
      <c r="AH26" s="688">
        <f t="shared" si="55"/>
        <v>0</v>
      </c>
      <c r="AI26" s="687">
        <f>AI10-AI14-AI13</f>
        <v>1.4155343563970746E-15</v>
      </c>
      <c r="AJ26" s="681"/>
      <c r="AK26" s="687">
        <f>AK10-AK14-AK13</f>
        <v>0</v>
      </c>
      <c r="AL26" s="681"/>
      <c r="AM26" s="687">
        <f t="shared" si="56"/>
        <v>-1.4155343563970746E-15</v>
      </c>
      <c r="AN26" s="688">
        <f t="shared" si="57"/>
        <v>0</v>
      </c>
      <c r="AO26" s="687">
        <f t="shared" si="58"/>
        <v>-9.96425164601078E-15</v>
      </c>
      <c r="AP26" s="681"/>
      <c r="AQ26" s="687">
        <f t="shared" si="59"/>
        <v>0</v>
      </c>
      <c r="AR26" s="681"/>
      <c r="AS26" s="687">
        <f t="shared" si="60"/>
        <v>9.96425164601078E-15</v>
      </c>
      <c r="AT26" s="688">
        <f t="shared" si="61"/>
        <v>0</v>
      </c>
      <c r="AU26" s="687">
        <f>AU10-AU14-AU13</f>
        <v>-5.6898930012039273E-15</v>
      </c>
      <c r="AV26" s="681"/>
      <c r="AW26" s="687">
        <f>AW10-AW14-AW13</f>
        <v>0</v>
      </c>
      <c r="AX26" s="681"/>
      <c r="AY26" s="687">
        <f t="shared" si="62"/>
        <v>5.6898930012039273E-15</v>
      </c>
      <c r="AZ26" s="688">
        <f t="shared" si="63"/>
        <v>0</v>
      </c>
      <c r="BA26" s="687">
        <f>BA10-BA14-BA13</f>
        <v>-5.6898930012039273E-15</v>
      </c>
      <c r="BB26" s="681"/>
      <c r="BC26" s="687">
        <f>BC10-BC14-BC13</f>
        <v>0</v>
      </c>
      <c r="BD26" s="681"/>
      <c r="BE26" s="687">
        <f t="shared" si="64"/>
        <v>5.6898930012039273E-15</v>
      </c>
      <c r="BF26" s="688">
        <f t="shared" si="65"/>
        <v>0</v>
      </c>
      <c r="BG26" s="687">
        <f>BG10-BG14-BG13</f>
        <v>1.4155343563970746E-15</v>
      </c>
      <c r="BH26" s="681"/>
      <c r="BI26" s="687">
        <f>BI10-BI14-BI13</f>
        <v>0</v>
      </c>
      <c r="BJ26" s="681"/>
      <c r="BK26" s="687">
        <f t="shared" si="66"/>
        <v>-1.4155343563970746E-15</v>
      </c>
      <c r="BL26" s="688">
        <f t="shared" si="67"/>
        <v>0</v>
      </c>
      <c r="BM26" s="687">
        <f t="shared" si="68"/>
        <v>0</v>
      </c>
      <c r="BN26" s="681"/>
      <c r="BO26" s="687">
        <f t="shared" si="69"/>
        <v>0</v>
      </c>
      <c r="BP26" s="681"/>
      <c r="BQ26" s="687">
        <f t="shared" si="70"/>
        <v>0</v>
      </c>
      <c r="BR26" s="688" t="str">
        <f t="shared" si="71"/>
        <v>-</v>
      </c>
      <c r="BS26" s="687">
        <f>BS10-BS14-BS13</f>
        <v>0</v>
      </c>
      <c r="BT26" s="681"/>
      <c r="BU26" s="687">
        <f>BU10-BU14-BU13</f>
        <v>0</v>
      </c>
      <c r="BV26" s="681"/>
      <c r="BW26" s="687">
        <f t="shared" si="72"/>
        <v>0</v>
      </c>
      <c r="BX26" s="688" t="str">
        <f t="shared" si="73"/>
        <v>-</v>
      </c>
      <c r="BY26" s="687">
        <f>BY10-BY14-BY13</f>
        <v>0</v>
      </c>
      <c r="BZ26" s="681"/>
      <c r="CA26" s="687">
        <f>CA10-CA14-CA13</f>
        <v>0</v>
      </c>
      <c r="CB26" s="681"/>
      <c r="CC26" s="687">
        <f t="shared" si="74"/>
        <v>0</v>
      </c>
      <c r="CD26" s="688" t="str">
        <f t="shared" si="75"/>
        <v>-</v>
      </c>
      <c r="CE26" s="687">
        <f>CE10-CE14-CE13</f>
        <v>0</v>
      </c>
      <c r="CF26" s="681"/>
      <c r="CG26" s="687">
        <f>CG10-CG14-CG13</f>
        <v>0</v>
      </c>
      <c r="CH26" s="681"/>
      <c r="CI26" s="687">
        <f t="shared" si="76"/>
        <v>0</v>
      </c>
      <c r="CJ26" s="688" t="str">
        <f t="shared" si="77"/>
        <v>-</v>
      </c>
      <c r="CK26" s="687">
        <f t="shared" si="78"/>
        <v>4.2466030691912238E-15</v>
      </c>
      <c r="CL26" s="681"/>
      <c r="CM26" s="687">
        <f t="shared" si="79"/>
        <v>0</v>
      </c>
      <c r="CN26" s="681"/>
      <c r="CO26" s="687">
        <f t="shared" si="80"/>
        <v>-4.2466030691912238E-15</v>
      </c>
      <c r="CP26" s="688">
        <f t="shared" si="81"/>
        <v>0</v>
      </c>
      <c r="CQ26" s="687">
        <f>CQ10-CQ14-CQ13</f>
        <v>1.4155343563970746E-15</v>
      </c>
      <c r="CR26" s="681"/>
      <c r="CS26" s="687">
        <f>CS10-CS14-CS13</f>
        <v>0</v>
      </c>
      <c r="CT26" s="681"/>
      <c r="CU26" s="687">
        <f t="shared" si="82"/>
        <v>-1.4155343563970746E-15</v>
      </c>
      <c r="CV26" s="688">
        <f t="shared" si="83"/>
        <v>0</v>
      </c>
      <c r="CW26" s="687">
        <f>CW10-CW14-CW13</f>
        <v>1.4155343563970746E-15</v>
      </c>
      <c r="CX26" s="681"/>
      <c r="CY26" s="687">
        <f>CY10-CY14-CY13</f>
        <v>0</v>
      </c>
      <c r="CZ26" s="681"/>
      <c r="DA26" s="687">
        <f t="shared" si="84"/>
        <v>-1.4155343563970746E-15</v>
      </c>
      <c r="DB26" s="688">
        <f t="shared" si="85"/>
        <v>0</v>
      </c>
      <c r="DC26" s="687">
        <f>DC10-DC14-DC13</f>
        <v>1.4155343563970746E-15</v>
      </c>
      <c r="DD26" s="681"/>
      <c r="DE26" s="687">
        <f>DE10-DE14-DE13</f>
        <v>0</v>
      </c>
      <c r="DF26" s="681"/>
      <c r="DG26" s="687">
        <f t="shared" si="86"/>
        <v>-1.4155343563970746E-15</v>
      </c>
      <c r="DH26" s="688">
        <f t="shared" si="87"/>
        <v>0</v>
      </c>
    </row>
    <row r="27" spans="2:112" outlineLevel="1">
      <c r="B27" s="83"/>
      <c r="C27" s="574" t="s">
        <v>2090</v>
      </c>
      <c r="D27" s="587" t="s">
        <v>2107</v>
      </c>
      <c r="E27" s="585"/>
      <c r="F27" s="528"/>
      <c r="G27" s="529"/>
      <c r="H27" s="530">
        <v>100330880</v>
      </c>
      <c r="I27" s="530"/>
      <c r="J27" s="579" t="s">
        <v>883</v>
      </c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  <c r="AD27" s="681"/>
      <c r="AE27" s="681"/>
      <c r="AF27" s="681"/>
      <c r="AG27" s="681"/>
      <c r="AH27" s="681"/>
      <c r="AI27" s="681"/>
      <c r="AJ27" s="681"/>
      <c r="AK27" s="681"/>
      <c r="AL27" s="681"/>
      <c r="AM27" s="681"/>
      <c r="AN27" s="681"/>
      <c r="AO27" s="681"/>
      <c r="AP27" s="681"/>
      <c r="AQ27" s="681"/>
      <c r="AR27" s="681"/>
      <c r="AS27" s="681"/>
      <c r="AT27" s="681"/>
      <c r="AU27" s="681"/>
      <c r="AV27" s="681"/>
      <c r="AW27" s="681"/>
      <c r="AX27" s="681"/>
      <c r="AY27" s="681"/>
      <c r="AZ27" s="681"/>
      <c r="BA27" s="681"/>
      <c r="BB27" s="681"/>
      <c r="BC27" s="681"/>
      <c r="BD27" s="681"/>
      <c r="BE27" s="681"/>
      <c r="BF27" s="681"/>
      <c r="BG27" s="681"/>
      <c r="BH27" s="681"/>
      <c r="BI27" s="681"/>
      <c r="BJ27" s="681"/>
      <c r="BK27" s="681"/>
      <c r="BL27" s="681"/>
      <c r="BM27" s="681"/>
      <c r="BN27" s="681"/>
      <c r="BO27" s="681"/>
      <c r="BP27" s="681"/>
      <c r="BQ27" s="681"/>
      <c r="BR27" s="681"/>
      <c r="BS27" s="681"/>
      <c r="BT27" s="681"/>
      <c r="BU27" s="681"/>
      <c r="BV27" s="681"/>
      <c r="BW27" s="681"/>
      <c r="BX27" s="681"/>
      <c r="BY27" s="681"/>
      <c r="BZ27" s="681"/>
      <c r="CA27" s="681"/>
      <c r="CB27" s="681"/>
      <c r="CC27" s="681"/>
      <c r="CD27" s="681"/>
      <c r="CE27" s="681"/>
      <c r="CF27" s="681"/>
      <c r="CG27" s="681"/>
      <c r="CH27" s="681"/>
      <c r="CI27" s="681"/>
      <c r="CJ27" s="681"/>
      <c r="CK27" s="681"/>
      <c r="CL27" s="681"/>
      <c r="CM27" s="681"/>
      <c r="CN27" s="681"/>
      <c r="CO27" s="681"/>
      <c r="CP27" s="681"/>
      <c r="CQ27" s="681"/>
      <c r="CR27" s="681"/>
      <c r="CS27" s="681"/>
      <c r="CT27" s="681"/>
      <c r="CU27" s="681"/>
      <c r="CV27" s="681"/>
      <c r="CW27" s="681"/>
      <c r="CX27" s="681"/>
      <c r="CY27" s="681"/>
      <c r="CZ27" s="681"/>
      <c r="DA27" s="681"/>
      <c r="DB27" s="681"/>
      <c r="DC27" s="681"/>
      <c r="DD27" s="681"/>
      <c r="DE27" s="681"/>
      <c r="DF27" s="681"/>
      <c r="DG27" s="681"/>
      <c r="DH27" s="681"/>
    </row>
    <row r="28" spans="2:112" outlineLevel="1">
      <c r="B28" s="83"/>
      <c r="C28" s="575">
        <v>6</v>
      </c>
      <c r="D28" s="546" t="s">
        <v>2110</v>
      </c>
      <c r="E28" s="585"/>
      <c r="F28" s="528"/>
      <c r="G28" s="529"/>
      <c r="H28" s="530"/>
      <c r="I28" s="530"/>
      <c r="J28" s="580" t="s">
        <v>883</v>
      </c>
      <c r="K28" s="681"/>
      <c r="L28" s="681"/>
      <c r="M28" s="681"/>
      <c r="N28" s="681"/>
      <c r="O28" s="681"/>
      <c r="P28" s="681"/>
      <c r="Q28" s="681"/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1"/>
      <c r="AJ28" s="681"/>
      <c r="AK28" s="681"/>
      <c r="AL28" s="681"/>
      <c r="AM28" s="681"/>
      <c r="AN28" s="681"/>
      <c r="AO28" s="681"/>
      <c r="AP28" s="681"/>
      <c r="AQ28" s="681"/>
      <c r="AR28" s="681"/>
      <c r="AS28" s="681"/>
      <c r="AT28" s="681"/>
      <c r="AU28" s="681"/>
      <c r="AV28" s="681"/>
      <c r="AW28" s="681"/>
      <c r="AX28" s="681"/>
      <c r="AY28" s="681"/>
      <c r="AZ28" s="681"/>
      <c r="BA28" s="681"/>
      <c r="BB28" s="681"/>
      <c r="BC28" s="681"/>
      <c r="BD28" s="681"/>
      <c r="BE28" s="681"/>
      <c r="BF28" s="681"/>
      <c r="BG28" s="681"/>
      <c r="BH28" s="681"/>
      <c r="BI28" s="681"/>
      <c r="BJ28" s="681"/>
      <c r="BK28" s="681"/>
      <c r="BL28" s="681"/>
      <c r="BM28" s="681"/>
      <c r="BN28" s="681"/>
      <c r="BO28" s="681"/>
      <c r="BP28" s="681"/>
      <c r="BQ28" s="681"/>
      <c r="BR28" s="681"/>
      <c r="BS28" s="681"/>
      <c r="BT28" s="681"/>
      <c r="BU28" s="681"/>
      <c r="BV28" s="681"/>
      <c r="BW28" s="681"/>
      <c r="BX28" s="681"/>
      <c r="BY28" s="681"/>
      <c r="BZ28" s="681"/>
      <c r="CA28" s="681"/>
      <c r="CB28" s="681"/>
      <c r="CC28" s="681"/>
      <c r="CD28" s="681"/>
      <c r="CE28" s="681"/>
      <c r="CF28" s="681"/>
      <c r="CG28" s="681"/>
      <c r="CH28" s="681"/>
      <c r="CI28" s="681"/>
      <c r="CJ28" s="681"/>
      <c r="CK28" s="681"/>
      <c r="CL28" s="681"/>
      <c r="CM28" s="681"/>
      <c r="CN28" s="681"/>
      <c r="CO28" s="681"/>
      <c r="CP28" s="681"/>
      <c r="CQ28" s="681"/>
      <c r="CR28" s="681"/>
      <c r="CS28" s="681"/>
      <c r="CT28" s="681"/>
      <c r="CU28" s="681"/>
      <c r="CV28" s="681"/>
      <c r="CW28" s="681"/>
      <c r="CX28" s="681"/>
      <c r="CY28" s="681"/>
      <c r="CZ28" s="681"/>
      <c r="DA28" s="681"/>
      <c r="DB28" s="681"/>
      <c r="DC28" s="681"/>
      <c r="DD28" s="681"/>
      <c r="DE28" s="681"/>
      <c r="DF28" s="681"/>
      <c r="DG28" s="681"/>
      <c r="DH28" s="681"/>
    </row>
    <row r="29" spans="2:112" outlineLevel="1">
      <c r="C29" s="562"/>
      <c r="D29" s="661" t="s">
        <v>4102</v>
      </c>
      <c r="E29" s="585"/>
      <c r="F29" s="528"/>
      <c r="G29" s="529"/>
      <c r="H29" s="530"/>
      <c r="I29" s="530"/>
      <c r="J29" s="581" t="s">
        <v>883</v>
      </c>
      <c r="K29" s="681"/>
      <c r="L29" s="681"/>
      <c r="M29" s="681"/>
      <c r="N29" s="681"/>
      <c r="O29" s="681"/>
      <c r="P29" s="681"/>
      <c r="Q29" s="681"/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1"/>
      <c r="AJ29" s="681"/>
      <c r="AK29" s="681"/>
      <c r="AL29" s="681"/>
      <c r="AM29" s="681"/>
      <c r="AN29" s="681"/>
      <c r="AO29" s="681"/>
      <c r="AP29" s="681"/>
      <c r="AQ29" s="681"/>
      <c r="AR29" s="681"/>
      <c r="AS29" s="681"/>
      <c r="AT29" s="681"/>
      <c r="AU29" s="681"/>
      <c r="AV29" s="681"/>
      <c r="AW29" s="681"/>
      <c r="AX29" s="681"/>
      <c r="AY29" s="681"/>
      <c r="AZ29" s="681"/>
      <c r="BA29" s="681"/>
      <c r="BB29" s="681"/>
      <c r="BC29" s="681"/>
      <c r="BD29" s="681"/>
      <c r="BE29" s="681"/>
      <c r="BF29" s="681"/>
      <c r="BG29" s="681"/>
      <c r="BH29" s="681"/>
      <c r="BI29" s="681"/>
      <c r="BJ29" s="681"/>
      <c r="BK29" s="681"/>
      <c r="BL29" s="681"/>
      <c r="BM29" s="681"/>
      <c r="BN29" s="681"/>
      <c r="BO29" s="681"/>
      <c r="BP29" s="681"/>
      <c r="BQ29" s="681"/>
      <c r="BR29" s="681"/>
      <c r="BS29" s="681"/>
      <c r="BT29" s="681"/>
      <c r="BU29" s="681"/>
      <c r="BV29" s="681"/>
      <c r="BW29" s="681"/>
      <c r="BX29" s="681"/>
      <c r="BY29" s="681"/>
      <c r="BZ29" s="681"/>
      <c r="CA29" s="681"/>
      <c r="CB29" s="681"/>
      <c r="CC29" s="681"/>
      <c r="CD29" s="681"/>
      <c r="CE29" s="681"/>
      <c r="CF29" s="681"/>
      <c r="CG29" s="681"/>
      <c r="CH29" s="681"/>
      <c r="CI29" s="681"/>
      <c r="CJ29" s="681"/>
      <c r="CK29" s="681"/>
      <c r="CL29" s="681"/>
      <c r="CM29" s="681"/>
      <c r="CN29" s="681"/>
      <c r="CO29" s="681"/>
      <c r="CP29" s="681"/>
      <c r="CQ29" s="681"/>
      <c r="CR29" s="681"/>
      <c r="CS29" s="681"/>
      <c r="CT29" s="681"/>
      <c r="CU29" s="681"/>
      <c r="CV29" s="681"/>
      <c r="CW29" s="681"/>
      <c r="CX29" s="681"/>
      <c r="CY29" s="681"/>
      <c r="CZ29" s="681"/>
      <c r="DA29" s="681"/>
      <c r="DB29" s="681"/>
      <c r="DC29" s="681"/>
      <c r="DD29" s="681"/>
      <c r="DE29" s="681"/>
      <c r="DF29" s="681"/>
      <c r="DG29" s="681"/>
      <c r="DH29" s="681"/>
    </row>
    <row r="30" spans="2:112" outlineLevel="1">
      <c r="C30" s="562"/>
      <c r="D30" s="661" t="s">
        <v>4103</v>
      </c>
      <c r="E30" s="585"/>
      <c r="F30" s="528"/>
      <c r="G30" s="529"/>
      <c r="H30" s="530"/>
      <c r="I30" s="530"/>
      <c r="J30" s="581" t="s">
        <v>883</v>
      </c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81"/>
      <c r="AB30" s="681"/>
      <c r="AC30" s="681"/>
      <c r="AD30" s="681"/>
      <c r="AE30" s="681"/>
      <c r="AF30" s="681"/>
      <c r="AG30" s="681"/>
      <c r="AH30" s="681"/>
      <c r="AI30" s="681"/>
      <c r="AJ30" s="681"/>
      <c r="AK30" s="681"/>
      <c r="AL30" s="681"/>
      <c r="AM30" s="681"/>
      <c r="AN30" s="681"/>
      <c r="AO30" s="681"/>
      <c r="AP30" s="681"/>
      <c r="AQ30" s="681"/>
      <c r="AR30" s="681"/>
      <c r="AS30" s="681"/>
      <c r="AT30" s="681"/>
      <c r="AU30" s="681"/>
      <c r="AV30" s="681"/>
      <c r="AW30" s="681"/>
      <c r="AX30" s="681"/>
      <c r="AY30" s="681"/>
      <c r="AZ30" s="681"/>
      <c r="BA30" s="681"/>
      <c r="BB30" s="681"/>
      <c r="BC30" s="681"/>
      <c r="BD30" s="681"/>
      <c r="BE30" s="681"/>
      <c r="BF30" s="681"/>
      <c r="BG30" s="681"/>
      <c r="BH30" s="681"/>
      <c r="BI30" s="681"/>
      <c r="BJ30" s="681"/>
      <c r="BK30" s="681"/>
      <c r="BL30" s="681"/>
      <c r="BM30" s="681"/>
      <c r="BN30" s="681"/>
      <c r="BO30" s="681"/>
      <c r="BP30" s="681"/>
      <c r="BQ30" s="681"/>
      <c r="BR30" s="681"/>
      <c r="BS30" s="681"/>
      <c r="BT30" s="681"/>
      <c r="BU30" s="681"/>
      <c r="BV30" s="681"/>
      <c r="BW30" s="681"/>
      <c r="BX30" s="681"/>
      <c r="BY30" s="681"/>
      <c r="BZ30" s="681"/>
      <c r="CA30" s="681"/>
      <c r="CB30" s="681"/>
      <c r="CC30" s="681"/>
      <c r="CD30" s="681"/>
      <c r="CE30" s="681"/>
      <c r="CF30" s="681"/>
      <c r="CG30" s="681"/>
      <c r="CH30" s="681"/>
      <c r="CI30" s="681"/>
      <c r="CJ30" s="681"/>
      <c r="CK30" s="681"/>
      <c r="CL30" s="681"/>
      <c r="CM30" s="681"/>
      <c r="CN30" s="681"/>
      <c r="CO30" s="681"/>
      <c r="CP30" s="681"/>
      <c r="CQ30" s="681"/>
      <c r="CR30" s="681"/>
      <c r="CS30" s="681"/>
      <c r="CT30" s="681"/>
      <c r="CU30" s="681"/>
      <c r="CV30" s="681"/>
      <c r="CW30" s="681"/>
      <c r="CX30" s="681"/>
      <c r="CY30" s="681"/>
      <c r="CZ30" s="681"/>
      <c r="DA30" s="681"/>
      <c r="DB30" s="681"/>
      <c r="DC30" s="681"/>
      <c r="DD30" s="681"/>
      <c r="DE30" s="681"/>
      <c r="DF30" s="681"/>
      <c r="DG30" s="681"/>
      <c r="DH30" s="681"/>
    </row>
    <row r="31" spans="2:112" outlineLevel="1">
      <c r="C31" s="576">
        <v>7</v>
      </c>
      <c r="D31" s="588" t="s">
        <v>4104</v>
      </c>
      <c r="E31" s="585"/>
      <c r="F31" s="528"/>
      <c r="G31" s="529"/>
      <c r="H31" s="530"/>
      <c r="I31" s="530"/>
      <c r="J31" s="582" t="s">
        <v>883</v>
      </c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1"/>
      <c r="AK31" s="681"/>
      <c r="AL31" s="681"/>
      <c r="AM31" s="681"/>
      <c r="AN31" s="681"/>
      <c r="AO31" s="681"/>
      <c r="AP31" s="681"/>
      <c r="AQ31" s="681"/>
      <c r="AR31" s="681"/>
      <c r="AS31" s="681"/>
      <c r="AT31" s="681"/>
      <c r="AU31" s="681"/>
      <c r="AV31" s="681"/>
      <c r="AW31" s="681"/>
      <c r="AX31" s="681"/>
      <c r="AY31" s="681"/>
      <c r="AZ31" s="681"/>
      <c r="BA31" s="681"/>
      <c r="BB31" s="681"/>
      <c r="BC31" s="681"/>
      <c r="BD31" s="681"/>
      <c r="BE31" s="681"/>
      <c r="BF31" s="681"/>
      <c r="BG31" s="681"/>
      <c r="BH31" s="681"/>
      <c r="BI31" s="681"/>
      <c r="BJ31" s="681"/>
      <c r="BK31" s="681"/>
      <c r="BL31" s="681"/>
      <c r="BM31" s="681"/>
      <c r="BN31" s="681"/>
      <c r="BO31" s="681"/>
      <c r="BP31" s="681"/>
      <c r="BQ31" s="681"/>
      <c r="BR31" s="681"/>
      <c r="BS31" s="681"/>
      <c r="BT31" s="681"/>
      <c r="BU31" s="681"/>
      <c r="BV31" s="681"/>
      <c r="BW31" s="681"/>
      <c r="BX31" s="681"/>
      <c r="BY31" s="681"/>
      <c r="BZ31" s="681"/>
      <c r="CA31" s="681"/>
      <c r="CB31" s="681"/>
      <c r="CC31" s="681"/>
      <c r="CD31" s="681"/>
      <c r="CE31" s="681"/>
      <c r="CF31" s="681"/>
      <c r="CG31" s="681"/>
      <c r="CH31" s="681"/>
      <c r="CI31" s="681"/>
      <c r="CJ31" s="681"/>
      <c r="CK31" s="681"/>
      <c r="CL31" s="681"/>
      <c r="CM31" s="681"/>
      <c r="CN31" s="681"/>
      <c r="CO31" s="681"/>
      <c r="CP31" s="681"/>
      <c r="CQ31" s="681"/>
      <c r="CR31" s="681"/>
      <c r="CS31" s="681"/>
      <c r="CT31" s="681"/>
      <c r="CU31" s="681"/>
      <c r="CV31" s="681"/>
      <c r="CW31" s="681"/>
      <c r="CX31" s="681"/>
      <c r="CY31" s="681"/>
      <c r="CZ31" s="681"/>
      <c r="DA31" s="681"/>
      <c r="DB31" s="681"/>
      <c r="DC31" s="681"/>
      <c r="DD31" s="681"/>
      <c r="DE31" s="681"/>
      <c r="DF31" s="681"/>
      <c r="DG31" s="681"/>
      <c r="DH31" s="681"/>
    </row>
    <row r="32" spans="2:112" ht="24" customHeight="1" outlineLevel="1">
      <c r="C32" s="577"/>
      <c r="D32" s="661" t="s">
        <v>4105</v>
      </c>
      <c r="E32" s="585" t="s">
        <v>4106</v>
      </c>
      <c r="F32" s="528" t="s">
        <v>4107</v>
      </c>
      <c r="G32" s="529"/>
      <c r="H32" s="530" t="s">
        <v>4108</v>
      </c>
      <c r="I32" s="530"/>
      <c r="J32" s="581" t="s">
        <v>883</v>
      </c>
      <c r="K32" s="681"/>
      <c r="L32" s="681"/>
      <c r="M32" s="681"/>
      <c r="N32" s="681"/>
      <c r="O32" s="681"/>
      <c r="P32" s="681"/>
      <c r="Q32" s="681"/>
      <c r="R32" s="681"/>
      <c r="S32" s="681"/>
      <c r="T32" s="681"/>
      <c r="U32" s="681"/>
      <c r="V32" s="681"/>
      <c r="W32" s="724" t="e">
        <f>ROUND(Y16/Y11*W11,1)</f>
        <v>#DIV/0!</v>
      </c>
      <c r="X32" s="681"/>
      <c r="Y32" s="681"/>
      <c r="Z32" s="681"/>
      <c r="AA32" s="681"/>
      <c r="AB32" s="681"/>
      <c r="AC32" s="724" t="e">
        <f>ROUND(AE16/AE11*AC11,1)</f>
        <v>#DIV/0!</v>
      </c>
      <c r="AD32" s="681"/>
      <c r="AE32" s="681"/>
      <c r="AF32" s="681"/>
      <c r="AG32" s="681"/>
      <c r="AH32" s="681"/>
      <c r="AI32" s="724" t="e">
        <f>ROUND(AK16/AK11*AI11,1)</f>
        <v>#DIV/0!</v>
      </c>
      <c r="AJ32" s="681"/>
      <c r="AK32" s="681"/>
      <c r="AL32" s="681"/>
      <c r="AM32" s="681"/>
      <c r="AN32" s="681"/>
      <c r="AO32" s="681"/>
      <c r="AP32" s="681"/>
      <c r="AQ32" s="681"/>
      <c r="AR32" s="681"/>
      <c r="AS32" s="681"/>
      <c r="AT32" s="681"/>
      <c r="AU32" s="724" t="e">
        <f>ROUND(AW16/AW11*AU11,1)</f>
        <v>#DIV/0!</v>
      </c>
      <c r="AV32" s="681"/>
      <c r="AW32" s="681"/>
      <c r="AX32" s="681"/>
      <c r="AY32" s="681"/>
      <c r="AZ32" s="681"/>
      <c r="BA32" s="724" t="e">
        <f>ROUND(BC16/BC11*BA11,1)</f>
        <v>#DIV/0!</v>
      </c>
      <c r="BB32" s="681"/>
      <c r="BC32" s="681"/>
      <c r="BD32" s="681"/>
      <c r="BE32" s="681"/>
      <c r="BF32" s="681"/>
      <c r="BG32" s="724" t="e">
        <f>ROUND(BI16/BI11*BG11,1)</f>
        <v>#DIV/0!</v>
      </c>
      <c r="BH32" s="681"/>
      <c r="BI32" s="681"/>
      <c r="BJ32" s="681"/>
      <c r="BK32" s="681"/>
      <c r="BL32" s="681"/>
      <c r="BM32" s="681"/>
      <c r="BN32" s="681"/>
      <c r="BO32" s="681"/>
      <c r="BP32" s="681"/>
      <c r="BQ32" s="681"/>
      <c r="BR32" s="681"/>
      <c r="BS32" s="724" t="e">
        <f>ROUND(BU16/BU11*BS11,1)</f>
        <v>#DIV/0!</v>
      </c>
      <c r="BT32" s="681"/>
      <c r="BU32" s="681"/>
      <c r="BV32" s="681"/>
      <c r="BW32" s="681"/>
      <c r="BX32" s="681"/>
      <c r="BY32" s="724" t="e">
        <f>ROUND(CA16/CA11*BY11,1)</f>
        <v>#DIV/0!</v>
      </c>
      <c r="BZ32" s="681"/>
      <c r="CA32" s="681"/>
      <c r="CB32" s="681"/>
      <c r="CC32" s="681"/>
      <c r="CD32" s="681"/>
      <c r="CE32" s="724" t="e">
        <f>ROUND(CG16/CG11*CE11,1)</f>
        <v>#DIV/0!</v>
      </c>
      <c r="CF32" s="681"/>
      <c r="CG32" s="681"/>
      <c r="CH32" s="681"/>
      <c r="CI32" s="681"/>
      <c r="CJ32" s="681"/>
      <c r="CK32" s="681"/>
      <c r="CL32" s="681"/>
      <c r="CM32" s="681"/>
      <c r="CN32" s="681"/>
      <c r="CO32" s="681"/>
      <c r="CP32" s="681"/>
      <c r="CQ32" s="724" t="e">
        <f>ROUND(CS16/CS11*CQ11,1)</f>
        <v>#DIV/0!</v>
      </c>
      <c r="CR32" s="681"/>
      <c r="CS32" s="681"/>
      <c r="CT32" s="681"/>
      <c r="CU32" s="681"/>
      <c r="CV32" s="681"/>
      <c r="CW32" s="724" t="e">
        <f>ROUND(CY16/CY11*CW11,1)</f>
        <v>#DIV/0!</v>
      </c>
      <c r="CX32" s="681"/>
      <c r="CY32" s="681"/>
      <c r="CZ32" s="681"/>
      <c r="DA32" s="681"/>
      <c r="DB32" s="681"/>
      <c r="DC32" s="724" t="e">
        <f>ROUND(DE16/DE11*DC11,1)</f>
        <v>#DIV/0!</v>
      </c>
      <c r="DD32" s="681"/>
      <c r="DE32" s="681"/>
      <c r="DF32" s="681"/>
      <c r="DG32" s="681"/>
      <c r="DH32" s="681"/>
    </row>
    <row r="33" spans="3:112" ht="24" customHeight="1" outlineLevel="1">
      <c r="C33" s="577"/>
      <c r="D33" s="661" t="s">
        <v>4109</v>
      </c>
      <c r="E33" s="585" t="s">
        <v>4110</v>
      </c>
      <c r="F33" s="528" t="s">
        <v>4107</v>
      </c>
      <c r="G33" s="529"/>
      <c r="H33" s="530" t="s">
        <v>4111</v>
      </c>
      <c r="I33" s="530"/>
      <c r="J33" s="581" t="s">
        <v>883</v>
      </c>
      <c r="K33" s="681"/>
      <c r="L33" s="681"/>
      <c r="M33" s="681"/>
      <c r="N33" s="681"/>
      <c r="O33" s="681"/>
      <c r="P33" s="681"/>
      <c r="Q33" s="681"/>
      <c r="R33" s="681"/>
      <c r="S33" s="681"/>
      <c r="T33" s="681"/>
      <c r="U33" s="681"/>
      <c r="V33" s="681"/>
      <c r="W33" s="724" t="e">
        <f>ROUND(Y17/Y12*W12,1)</f>
        <v>#DIV/0!</v>
      </c>
      <c r="X33" s="681"/>
      <c r="Y33" s="681"/>
      <c r="Z33" s="681"/>
      <c r="AA33" s="681"/>
      <c r="AB33" s="681"/>
      <c r="AC33" s="724" t="e">
        <f>ROUND(AE17/AE12*AC12,1)</f>
        <v>#DIV/0!</v>
      </c>
      <c r="AD33" s="681"/>
      <c r="AE33" s="681"/>
      <c r="AF33" s="681"/>
      <c r="AG33" s="681"/>
      <c r="AH33" s="681"/>
      <c r="AI33" s="724" t="e">
        <f>ROUND(AK17/AK12*AI12,1)</f>
        <v>#DIV/0!</v>
      </c>
      <c r="AJ33" s="681"/>
      <c r="AK33" s="681"/>
      <c r="AL33" s="681"/>
      <c r="AM33" s="681"/>
      <c r="AN33" s="681"/>
      <c r="AO33" s="681"/>
      <c r="AP33" s="681"/>
      <c r="AQ33" s="681"/>
      <c r="AR33" s="681"/>
      <c r="AS33" s="681"/>
      <c r="AT33" s="681"/>
      <c r="AU33" s="724" t="e">
        <f>ROUND(AW17/AW12*AU12,1)</f>
        <v>#DIV/0!</v>
      </c>
      <c r="AV33" s="681"/>
      <c r="AW33" s="681"/>
      <c r="AX33" s="681"/>
      <c r="AY33" s="681"/>
      <c r="AZ33" s="681"/>
      <c r="BA33" s="724" t="e">
        <f>ROUND(BC17/BC12*BA12,1)</f>
        <v>#DIV/0!</v>
      </c>
      <c r="BB33" s="681"/>
      <c r="BC33" s="681"/>
      <c r="BD33" s="681"/>
      <c r="BE33" s="681"/>
      <c r="BF33" s="681"/>
      <c r="BG33" s="724" t="e">
        <f>ROUND(BI17/BI12*BG12,1)</f>
        <v>#DIV/0!</v>
      </c>
      <c r="BH33" s="681"/>
      <c r="BI33" s="681"/>
      <c r="BJ33" s="681"/>
      <c r="BK33" s="681"/>
      <c r="BL33" s="681"/>
      <c r="BM33" s="681"/>
      <c r="BN33" s="681"/>
      <c r="BO33" s="681"/>
      <c r="BP33" s="681"/>
      <c r="BQ33" s="681"/>
      <c r="BR33" s="681"/>
      <c r="BS33" s="724" t="e">
        <f>ROUND(BU17/BU12*BS12,1)</f>
        <v>#DIV/0!</v>
      </c>
      <c r="BT33" s="681"/>
      <c r="BU33" s="681"/>
      <c r="BV33" s="681"/>
      <c r="BW33" s="681"/>
      <c r="BX33" s="681"/>
      <c r="BY33" s="724" t="e">
        <f>ROUND(CA17/CA12*BY12,1)</f>
        <v>#DIV/0!</v>
      </c>
      <c r="BZ33" s="681"/>
      <c r="CA33" s="681"/>
      <c r="CB33" s="681"/>
      <c r="CC33" s="681"/>
      <c r="CD33" s="681"/>
      <c r="CE33" s="724" t="e">
        <f>ROUND(CG17/CG12*CE12,1)</f>
        <v>#DIV/0!</v>
      </c>
      <c r="CF33" s="681"/>
      <c r="CG33" s="681"/>
      <c r="CH33" s="681"/>
      <c r="CI33" s="681"/>
      <c r="CJ33" s="681"/>
      <c r="CK33" s="681"/>
      <c r="CL33" s="681"/>
      <c r="CM33" s="681"/>
      <c r="CN33" s="681"/>
      <c r="CO33" s="681"/>
      <c r="CP33" s="681"/>
      <c r="CQ33" s="724" t="e">
        <f>ROUND(CS17/CS12*CQ12,1)</f>
        <v>#DIV/0!</v>
      </c>
      <c r="CR33" s="681"/>
      <c r="CS33" s="681"/>
      <c r="CT33" s="681"/>
      <c r="CU33" s="681"/>
      <c r="CV33" s="681"/>
      <c r="CW33" s="724" t="e">
        <f>ROUND(CY17/CY12*CW12,1)</f>
        <v>#DIV/0!</v>
      </c>
      <c r="CX33" s="681"/>
      <c r="CY33" s="681"/>
      <c r="CZ33" s="681"/>
      <c r="DA33" s="681"/>
      <c r="DB33" s="681"/>
      <c r="DC33" s="724" t="e">
        <f>ROUND(DE17/DE12*DC12,1)</f>
        <v>#DIV/0!</v>
      </c>
      <c r="DD33" s="681"/>
      <c r="DE33" s="681"/>
      <c r="DF33" s="681"/>
      <c r="DG33" s="681"/>
      <c r="DH33" s="681"/>
    </row>
    <row r="34" spans="3:112" ht="24" customHeight="1" outlineLevel="1">
      <c r="C34" s="577"/>
      <c r="D34" s="871" t="s">
        <v>4112</v>
      </c>
      <c r="E34" s="585" t="s">
        <v>4113</v>
      </c>
      <c r="F34" s="528" t="s">
        <v>4107</v>
      </c>
      <c r="G34" s="529"/>
      <c r="H34" s="530" t="s">
        <v>4114</v>
      </c>
      <c r="I34" s="530"/>
      <c r="J34" s="581" t="s">
        <v>883</v>
      </c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724" t="e">
        <f>ROUND(Y20/Y11*W11,1)</f>
        <v>#DIV/0!</v>
      </c>
      <c r="X34" s="681"/>
      <c r="Y34" s="681"/>
      <c r="Z34" s="681"/>
      <c r="AA34" s="681"/>
      <c r="AB34" s="681"/>
      <c r="AC34" s="724" t="e">
        <f>ROUND(AE20/AE11*AC11,1)</f>
        <v>#DIV/0!</v>
      </c>
      <c r="AD34" s="681"/>
      <c r="AE34" s="681"/>
      <c r="AF34" s="681"/>
      <c r="AG34" s="681"/>
      <c r="AH34" s="681"/>
      <c r="AI34" s="724" t="e">
        <f>ROUND(AK20/AK11*AI11,1)</f>
        <v>#DIV/0!</v>
      </c>
      <c r="AJ34" s="681"/>
      <c r="AK34" s="681"/>
      <c r="AL34" s="681"/>
      <c r="AM34" s="681"/>
      <c r="AN34" s="681"/>
      <c r="AO34" s="681"/>
      <c r="AP34" s="681"/>
      <c r="AQ34" s="681"/>
      <c r="AR34" s="681"/>
      <c r="AS34" s="681"/>
      <c r="AT34" s="681"/>
      <c r="AU34" s="724" t="e">
        <f>ROUND(AW20/AW11*AU11,1)</f>
        <v>#DIV/0!</v>
      </c>
      <c r="AV34" s="681"/>
      <c r="AW34" s="681"/>
      <c r="AX34" s="681"/>
      <c r="AY34" s="681"/>
      <c r="AZ34" s="681"/>
      <c r="BA34" s="724" t="e">
        <f>ROUND(BC20/BC11*BA11,1)</f>
        <v>#DIV/0!</v>
      </c>
      <c r="BB34" s="681"/>
      <c r="BC34" s="681"/>
      <c r="BD34" s="681"/>
      <c r="BE34" s="681"/>
      <c r="BF34" s="681"/>
      <c r="BG34" s="724" t="e">
        <f>ROUND(BI20/BI11*BG11,1)</f>
        <v>#DIV/0!</v>
      </c>
      <c r="BH34" s="681"/>
      <c r="BI34" s="681"/>
      <c r="BJ34" s="681"/>
      <c r="BK34" s="681"/>
      <c r="BL34" s="681"/>
      <c r="BM34" s="681"/>
      <c r="BN34" s="681"/>
      <c r="BO34" s="681"/>
      <c r="BP34" s="681"/>
      <c r="BQ34" s="681"/>
      <c r="BR34" s="681"/>
      <c r="BS34" s="724" t="e">
        <f>ROUND(BU20/BU11*BS11,1)</f>
        <v>#DIV/0!</v>
      </c>
      <c r="BT34" s="681"/>
      <c r="BU34" s="681"/>
      <c r="BV34" s="681"/>
      <c r="BW34" s="681"/>
      <c r="BX34" s="681"/>
      <c r="BY34" s="724" t="e">
        <f>ROUND(CA20/CA11*BY11,1)</f>
        <v>#DIV/0!</v>
      </c>
      <c r="BZ34" s="681"/>
      <c r="CA34" s="681"/>
      <c r="CB34" s="681"/>
      <c r="CC34" s="681"/>
      <c r="CD34" s="681"/>
      <c r="CE34" s="724" t="e">
        <f>ROUND(CG20/CG11*CE11,1)</f>
        <v>#DIV/0!</v>
      </c>
      <c r="CF34" s="681"/>
      <c r="CG34" s="681"/>
      <c r="CH34" s="681"/>
      <c r="CI34" s="681"/>
      <c r="CJ34" s="681"/>
      <c r="CK34" s="681"/>
      <c r="CL34" s="681"/>
      <c r="CM34" s="681"/>
      <c r="CN34" s="681"/>
      <c r="CO34" s="681"/>
      <c r="CP34" s="681"/>
      <c r="CQ34" s="724" t="e">
        <f>ROUND(CS20/CS11*CQ11,1)</f>
        <v>#DIV/0!</v>
      </c>
      <c r="CR34" s="681"/>
      <c r="CS34" s="681"/>
      <c r="CT34" s="681"/>
      <c r="CU34" s="681"/>
      <c r="CV34" s="681"/>
      <c r="CW34" s="724" t="e">
        <f>ROUND(CY20/CY11*CW11,1)</f>
        <v>#DIV/0!</v>
      </c>
      <c r="CX34" s="681"/>
      <c r="CY34" s="681"/>
      <c r="CZ34" s="681"/>
      <c r="DA34" s="681"/>
      <c r="DB34" s="681"/>
      <c r="DC34" s="724" t="e">
        <f>ROUND(DE20/DE11*DC11,1)</f>
        <v>#DIV/0!</v>
      </c>
      <c r="DD34" s="681"/>
      <c r="DE34" s="681"/>
      <c r="DF34" s="681"/>
      <c r="DG34" s="681"/>
      <c r="DH34" s="681"/>
    </row>
    <row r="35" spans="3:112" ht="24" customHeight="1" outlineLevel="1">
      <c r="C35" s="577"/>
      <c r="D35" s="766"/>
      <c r="E35" s="585" t="s">
        <v>4115</v>
      </c>
      <c r="F35" s="528" t="s">
        <v>4107</v>
      </c>
      <c r="G35" s="529"/>
      <c r="H35" s="530" t="s">
        <v>4116</v>
      </c>
      <c r="I35" s="530"/>
      <c r="J35" s="583" t="s">
        <v>889</v>
      </c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724" t="e">
        <f>ROUND(Y23/Y22*W34,1)</f>
        <v>#DIV/0!</v>
      </c>
      <c r="X35" s="681"/>
      <c r="Y35" s="681"/>
      <c r="Z35" s="681"/>
      <c r="AA35" s="681"/>
      <c r="AB35" s="681"/>
      <c r="AC35" s="724" t="e">
        <f>ROUND(AE23/AE22*AC34,1)</f>
        <v>#DIV/0!</v>
      </c>
      <c r="AD35" s="681"/>
      <c r="AE35" s="681"/>
      <c r="AF35" s="681"/>
      <c r="AG35" s="681"/>
      <c r="AH35" s="681"/>
      <c r="AI35" s="724" t="e">
        <f>ROUND(AK23/AK22*AI34,1)</f>
        <v>#DIV/0!</v>
      </c>
      <c r="AJ35" s="681"/>
      <c r="AK35" s="681"/>
      <c r="AL35" s="681"/>
      <c r="AM35" s="681"/>
      <c r="AN35" s="681"/>
      <c r="AO35" s="681"/>
      <c r="AP35" s="681"/>
      <c r="AQ35" s="681"/>
      <c r="AR35" s="681"/>
      <c r="AS35" s="681"/>
      <c r="AT35" s="681"/>
      <c r="AU35" s="724" t="e">
        <f>ROUND(AW23/AW22*AU34,1)</f>
        <v>#DIV/0!</v>
      </c>
      <c r="AV35" s="681"/>
      <c r="AW35" s="681"/>
      <c r="AX35" s="681"/>
      <c r="AY35" s="681"/>
      <c r="AZ35" s="681"/>
      <c r="BA35" s="724" t="e">
        <f>ROUND(BC23/BC22*BA34,1)</f>
        <v>#DIV/0!</v>
      </c>
      <c r="BB35" s="681"/>
      <c r="BC35" s="681"/>
      <c r="BD35" s="681"/>
      <c r="BE35" s="681"/>
      <c r="BF35" s="681"/>
      <c r="BG35" s="724" t="e">
        <f>ROUND(BI23/BI22*BG34,1)</f>
        <v>#DIV/0!</v>
      </c>
      <c r="BH35" s="681"/>
      <c r="BI35" s="681"/>
      <c r="BJ35" s="681"/>
      <c r="BK35" s="681"/>
      <c r="BL35" s="681"/>
      <c r="BM35" s="681"/>
      <c r="BN35" s="681"/>
      <c r="BO35" s="681"/>
      <c r="BP35" s="681"/>
      <c r="BQ35" s="681"/>
      <c r="BR35" s="681"/>
      <c r="BS35" s="724" t="e">
        <f>ROUND(BU23/BU22*BS34,1)</f>
        <v>#DIV/0!</v>
      </c>
      <c r="BT35" s="681"/>
      <c r="BU35" s="681"/>
      <c r="BV35" s="681"/>
      <c r="BW35" s="681"/>
      <c r="BX35" s="681"/>
      <c r="BY35" s="724" t="e">
        <f>ROUND(CA23/CA22*BY34,1)</f>
        <v>#DIV/0!</v>
      </c>
      <c r="BZ35" s="681"/>
      <c r="CA35" s="681"/>
      <c r="CB35" s="681"/>
      <c r="CC35" s="681"/>
      <c r="CD35" s="681"/>
      <c r="CE35" s="724" t="e">
        <f>ROUND(CG23/CG22*CE34,1)</f>
        <v>#DIV/0!</v>
      </c>
      <c r="CF35" s="681"/>
      <c r="CG35" s="681"/>
      <c r="CH35" s="681"/>
      <c r="CI35" s="681"/>
      <c r="CJ35" s="681"/>
      <c r="CK35" s="681"/>
      <c r="CL35" s="681"/>
      <c r="CM35" s="681"/>
      <c r="CN35" s="681"/>
      <c r="CO35" s="681"/>
      <c r="CP35" s="681"/>
      <c r="CQ35" s="724" t="e">
        <f>ROUND(CS23/CS22*CQ34,1)</f>
        <v>#DIV/0!</v>
      </c>
      <c r="CR35" s="681"/>
      <c r="CS35" s="681"/>
      <c r="CT35" s="681"/>
      <c r="CU35" s="681"/>
      <c r="CV35" s="681"/>
      <c r="CW35" s="724" t="e">
        <f>ROUND(CY23/CY22*CW34,1)</f>
        <v>#DIV/0!</v>
      </c>
      <c r="CX35" s="681"/>
      <c r="CY35" s="681"/>
      <c r="CZ35" s="681"/>
      <c r="DA35" s="681"/>
      <c r="DB35" s="681"/>
      <c r="DC35" s="724" t="e">
        <f>ROUND(DE23/DE22*DC34,1)</f>
        <v>#DIV/0!</v>
      </c>
      <c r="DD35" s="681"/>
      <c r="DE35" s="681"/>
      <c r="DF35" s="681"/>
      <c r="DG35" s="681"/>
      <c r="DH35" s="681"/>
    </row>
    <row r="36" spans="3:112" ht="24" customHeight="1" outlineLevel="1">
      <c r="C36" s="577"/>
      <c r="D36" s="870" t="s">
        <v>4117</v>
      </c>
      <c r="E36" s="585" t="s">
        <v>4118</v>
      </c>
      <c r="F36" s="528" t="s">
        <v>4107</v>
      </c>
      <c r="G36" s="529"/>
      <c r="H36" s="530" t="s">
        <v>4119</v>
      </c>
      <c r="I36" s="530"/>
      <c r="J36" s="581" t="s">
        <v>883</v>
      </c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724" t="e">
        <f>ROUND(Y24/Y12*W12,1)</f>
        <v>#DIV/0!</v>
      </c>
      <c r="X36" s="681"/>
      <c r="Y36" s="681"/>
      <c r="Z36" s="681"/>
      <c r="AA36" s="681"/>
      <c r="AB36" s="681"/>
      <c r="AC36" s="724" t="e">
        <f>ROUND(AE24/AE12*AC12,1)</f>
        <v>#DIV/0!</v>
      </c>
      <c r="AD36" s="681"/>
      <c r="AE36" s="681"/>
      <c r="AF36" s="681"/>
      <c r="AG36" s="681"/>
      <c r="AH36" s="681"/>
      <c r="AI36" s="724" t="e">
        <f>ROUND(AK24/AK12*AI12,1)</f>
        <v>#DIV/0!</v>
      </c>
      <c r="AJ36" s="681"/>
      <c r="AK36" s="681"/>
      <c r="AL36" s="681"/>
      <c r="AM36" s="681"/>
      <c r="AN36" s="681"/>
      <c r="AO36" s="681"/>
      <c r="AP36" s="681"/>
      <c r="AQ36" s="681"/>
      <c r="AR36" s="681"/>
      <c r="AS36" s="681"/>
      <c r="AT36" s="681"/>
      <c r="AU36" s="724" t="e">
        <f>ROUND(AW24/AW12*AU12,1)</f>
        <v>#DIV/0!</v>
      </c>
      <c r="AV36" s="681"/>
      <c r="AW36" s="681"/>
      <c r="AX36" s="681"/>
      <c r="AY36" s="681"/>
      <c r="AZ36" s="681"/>
      <c r="BA36" s="724" t="e">
        <f>ROUND(BC24/BC12*BA12,1)</f>
        <v>#DIV/0!</v>
      </c>
      <c r="BB36" s="681"/>
      <c r="BC36" s="681"/>
      <c r="BD36" s="681"/>
      <c r="BE36" s="681"/>
      <c r="BF36" s="681"/>
      <c r="BG36" s="724" t="e">
        <f>ROUND(BI24/BI12*BG12,1)</f>
        <v>#DIV/0!</v>
      </c>
      <c r="BH36" s="681"/>
      <c r="BI36" s="681"/>
      <c r="BJ36" s="681"/>
      <c r="BK36" s="681"/>
      <c r="BL36" s="681"/>
      <c r="BM36" s="681"/>
      <c r="BN36" s="681"/>
      <c r="BO36" s="681"/>
      <c r="BP36" s="681"/>
      <c r="BQ36" s="681"/>
      <c r="BR36" s="681"/>
      <c r="BS36" s="724" t="e">
        <f>ROUND(BU24/BU12*BS12,1)</f>
        <v>#DIV/0!</v>
      </c>
      <c r="BT36" s="681"/>
      <c r="BU36" s="681"/>
      <c r="BV36" s="681"/>
      <c r="BW36" s="681"/>
      <c r="BX36" s="681"/>
      <c r="BY36" s="724" t="e">
        <f>ROUND(CA24/CA12*BY12,1)</f>
        <v>#DIV/0!</v>
      </c>
      <c r="BZ36" s="681"/>
      <c r="CA36" s="681"/>
      <c r="CB36" s="681"/>
      <c r="CC36" s="681"/>
      <c r="CD36" s="681"/>
      <c r="CE36" s="724" t="e">
        <f>ROUND(CG24/CG12*CE12,1)</f>
        <v>#DIV/0!</v>
      </c>
      <c r="CF36" s="681"/>
      <c r="CG36" s="681"/>
      <c r="CH36" s="681"/>
      <c r="CI36" s="681"/>
      <c r="CJ36" s="681"/>
      <c r="CK36" s="681"/>
      <c r="CL36" s="681"/>
      <c r="CM36" s="681"/>
      <c r="CN36" s="681"/>
      <c r="CO36" s="681"/>
      <c r="CP36" s="681"/>
      <c r="CQ36" s="724" t="e">
        <f>ROUND(CS24/CS12*CQ12,1)</f>
        <v>#DIV/0!</v>
      </c>
      <c r="CR36" s="681"/>
      <c r="CS36" s="681"/>
      <c r="CT36" s="681"/>
      <c r="CU36" s="681"/>
      <c r="CV36" s="681"/>
      <c r="CW36" s="724" t="e">
        <f>ROUND(CY24/CY12*CW12,1)</f>
        <v>#DIV/0!</v>
      </c>
      <c r="CX36" s="681"/>
      <c r="CY36" s="681"/>
      <c r="CZ36" s="681"/>
      <c r="DA36" s="681"/>
      <c r="DB36" s="681"/>
      <c r="DC36" s="724" t="e">
        <f>ROUND(DE24/DE12*DC12,1)</f>
        <v>#DIV/0!</v>
      </c>
      <c r="DD36" s="681"/>
      <c r="DE36" s="681"/>
      <c r="DF36" s="681"/>
      <c r="DG36" s="681"/>
      <c r="DH36" s="681"/>
    </row>
    <row r="37" spans="3:112" ht="24" customHeight="1" outlineLevel="1">
      <c r="C37" s="400"/>
      <c r="D37" s="753"/>
      <c r="E37" s="585" t="s">
        <v>4120</v>
      </c>
      <c r="F37" s="528" t="s">
        <v>4107</v>
      </c>
      <c r="G37" s="529"/>
      <c r="H37" s="530" t="s">
        <v>4121</v>
      </c>
      <c r="I37" s="530"/>
      <c r="J37" s="583" t="s">
        <v>889</v>
      </c>
      <c r="K37" s="681"/>
      <c r="L37" s="681"/>
      <c r="M37" s="681"/>
      <c r="N37" s="681"/>
      <c r="O37" s="681"/>
      <c r="P37" s="681"/>
      <c r="Q37" s="681"/>
      <c r="R37" s="681"/>
      <c r="S37" s="681"/>
      <c r="T37" s="681"/>
      <c r="U37" s="681"/>
      <c r="V37" s="681"/>
      <c r="W37" s="724" t="e">
        <f>ROUND(Y25/Y24*W36,1)</f>
        <v>#DIV/0!</v>
      </c>
      <c r="X37" s="681"/>
      <c r="Y37" s="681"/>
      <c r="Z37" s="681"/>
      <c r="AA37" s="681"/>
      <c r="AB37" s="681"/>
      <c r="AC37" s="724" t="e">
        <f>ROUND(AE25/AE24*AC36,1)</f>
        <v>#DIV/0!</v>
      </c>
      <c r="AD37" s="681"/>
      <c r="AE37" s="681"/>
      <c r="AF37" s="681"/>
      <c r="AG37" s="681"/>
      <c r="AH37" s="681"/>
      <c r="AI37" s="724" t="e">
        <f>ROUND(AK25/AK24*AI36,1)</f>
        <v>#DIV/0!</v>
      </c>
      <c r="AJ37" s="681"/>
      <c r="AK37" s="681"/>
      <c r="AL37" s="681"/>
      <c r="AM37" s="681"/>
      <c r="AN37" s="681"/>
      <c r="AO37" s="681"/>
      <c r="AP37" s="681"/>
      <c r="AQ37" s="681"/>
      <c r="AR37" s="681"/>
      <c r="AS37" s="681"/>
      <c r="AT37" s="681"/>
      <c r="AU37" s="724" t="e">
        <f>ROUND(AW25/AW24*AU36,1)</f>
        <v>#DIV/0!</v>
      </c>
      <c r="AV37" s="681"/>
      <c r="AW37" s="681"/>
      <c r="AX37" s="681"/>
      <c r="AY37" s="681"/>
      <c r="AZ37" s="681"/>
      <c r="BA37" s="724" t="e">
        <f>ROUND(BC25/BC24*BA36,1)</f>
        <v>#DIV/0!</v>
      </c>
      <c r="BB37" s="681"/>
      <c r="BC37" s="681"/>
      <c r="BD37" s="681"/>
      <c r="BE37" s="681"/>
      <c r="BF37" s="681"/>
      <c r="BG37" s="724" t="e">
        <f>ROUND(BI25/BI24*BG36,1)</f>
        <v>#DIV/0!</v>
      </c>
      <c r="BH37" s="681"/>
      <c r="BI37" s="681"/>
      <c r="BJ37" s="681"/>
      <c r="BK37" s="681"/>
      <c r="BL37" s="681"/>
      <c r="BM37" s="681"/>
      <c r="BN37" s="681"/>
      <c r="BO37" s="681"/>
      <c r="BP37" s="681"/>
      <c r="BQ37" s="681"/>
      <c r="BR37" s="681"/>
      <c r="BS37" s="724" t="e">
        <f>ROUND(BU25/BU24*BS36,1)</f>
        <v>#DIV/0!</v>
      </c>
      <c r="BT37" s="681"/>
      <c r="BU37" s="681"/>
      <c r="BV37" s="681"/>
      <c r="BW37" s="681"/>
      <c r="BX37" s="681"/>
      <c r="BY37" s="724" t="e">
        <f>ROUND(CA25/CA24*BY36,1)</f>
        <v>#DIV/0!</v>
      </c>
      <c r="BZ37" s="681"/>
      <c r="CA37" s="681"/>
      <c r="CB37" s="681"/>
      <c r="CC37" s="681"/>
      <c r="CD37" s="681"/>
      <c r="CE37" s="724" t="e">
        <f>ROUND(CG25/CG24*CE36,1)</f>
        <v>#DIV/0!</v>
      </c>
      <c r="CF37" s="681"/>
      <c r="CG37" s="681"/>
      <c r="CH37" s="681"/>
      <c r="CI37" s="681"/>
      <c r="CJ37" s="681"/>
      <c r="CK37" s="681"/>
      <c r="CL37" s="681"/>
      <c r="CM37" s="681"/>
      <c r="CN37" s="681"/>
      <c r="CO37" s="681"/>
      <c r="CP37" s="681"/>
      <c r="CQ37" s="724" t="e">
        <f>ROUND(CS25/CS24*CQ36,1)</f>
        <v>#DIV/0!</v>
      </c>
      <c r="CR37" s="681"/>
      <c r="CS37" s="681"/>
      <c r="CT37" s="681"/>
      <c r="CU37" s="681"/>
      <c r="CV37" s="681"/>
      <c r="CW37" s="724" t="e">
        <f>ROUND(CY25/CY24*CW36,1)</f>
        <v>#DIV/0!</v>
      </c>
      <c r="CX37" s="681"/>
      <c r="CY37" s="681"/>
      <c r="CZ37" s="681"/>
      <c r="DA37" s="681"/>
      <c r="DB37" s="681"/>
      <c r="DC37" s="724" t="e">
        <f>ROUND(DE25/DE24*DC36,1)</f>
        <v>#DIV/0!</v>
      </c>
      <c r="DD37" s="681"/>
      <c r="DE37" s="681"/>
      <c r="DF37" s="681"/>
      <c r="DG37" s="681"/>
      <c r="DH37" s="681"/>
    </row>
    <row r="39" spans="3:112">
      <c r="D39" s="138" t="s">
        <v>3485</v>
      </c>
    </row>
    <row r="40" spans="3:112">
      <c r="D40" s="138"/>
    </row>
    <row r="41" spans="3:112">
      <c r="D41" s="22" t="s">
        <v>2118</v>
      </c>
    </row>
    <row r="42" spans="3:112">
      <c r="D42" s="323" t="s">
        <v>4122</v>
      </c>
    </row>
    <row r="43" spans="3:112">
      <c r="D43" s="323" t="s">
        <v>4123</v>
      </c>
    </row>
    <row r="44" spans="3:112">
      <c r="D44" s="323" t="s">
        <v>4124</v>
      </c>
    </row>
    <row r="45" spans="3:112">
      <c r="D45" s="323" t="s">
        <v>4125</v>
      </c>
    </row>
    <row r="46" spans="3:112">
      <c r="D46" s="323" t="s">
        <v>4126</v>
      </c>
    </row>
    <row r="47" spans="3:112" ht="131.25" customHeight="1">
      <c r="D47" s="589" t="s">
        <v>4127</v>
      </c>
    </row>
  </sheetData>
  <mergeCells count="102">
    <mergeCell ref="DG7:DH7"/>
    <mergeCell ref="AO7:AO8"/>
    <mergeCell ref="BY7:BY8"/>
    <mergeCell ref="AQ7:AQ8"/>
    <mergeCell ref="B6:B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C7:DC8"/>
    <mergeCell ref="DD7:DD8"/>
    <mergeCell ref="DF7:DF8"/>
    <mergeCell ref="D20:D21"/>
    <mergeCell ref="BG7:BG8"/>
    <mergeCell ref="Q7:Q8"/>
    <mergeCell ref="BS7:BS8"/>
    <mergeCell ref="BU7:BU8"/>
    <mergeCell ref="AR7:AR8"/>
    <mergeCell ref="BE7:BF7"/>
    <mergeCell ref="DA7:DB7"/>
    <mergeCell ref="BK7:BL7"/>
    <mergeCell ref="L7:L8"/>
    <mergeCell ref="N7:N8"/>
    <mergeCell ref="BN7:BN8"/>
    <mergeCell ref="BP7:BP8"/>
    <mergeCell ref="BZ7:BZ8"/>
    <mergeCell ref="CB7:CB8"/>
    <mergeCell ref="CZ7:CZ8"/>
    <mergeCell ref="CW7:CW8"/>
    <mergeCell ref="C20:C21"/>
    <mergeCell ref="R7:R8"/>
    <mergeCell ref="CE7:CE8"/>
    <mergeCell ref="AJ7:AJ8"/>
    <mergeCell ref="CK7:CK8"/>
    <mergeCell ref="AL7:AL8"/>
    <mergeCell ref="CT7:CT8"/>
    <mergeCell ref="CF7:CF8"/>
    <mergeCell ref="Y7:Y8"/>
    <mergeCell ref="AI7:AI8"/>
    <mergeCell ref="CR7:CR8"/>
    <mergeCell ref="D6:D8"/>
    <mergeCell ref="AU7:AU8"/>
    <mergeCell ref="U7:V7"/>
    <mergeCell ref="E6:I6"/>
    <mergeCell ref="AG7:AH7"/>
    <mergeCell ref="CI7:CJ7"/>
    <mergeCell ref="AS7:AT7"/>
    <mergeCell ref="J6:J8"/>
    <mergeCell ref="AD7:AD8"/>
    <mergeCell ref="CN7:CN8"/>
    <mergeCell ref="AX7:AX8"/>
    <mergeCell ref="CL7:CL8"/>
    <mergeCell ref="E7:E8"/>
    <mergeCell ref="CU7:CV7"/>
    <mergeCell ref="AM7:AN7"/>
    <mergeCell ref="AY7:AZ7"/>
    <mergeCell ref="BQ7:BR7"/>
    <mergeCell ref="CM7:CM8"/>
    <mergeCell ref="CO7:CP7"/>
    <mergeCell ref="AF7:AF8"/>
    <mergeCell ref="AP7:AP8"/>
    <mergeCell ref="BB7:BB8"/>
    <mergeCell ref="BD7:BD8"/>
    <mergeCell ref="AV7:AV8"/>
    <mergeCell ref="CG7:CG8"/>
    <mergeCell ref="BV7:BV8"/>
    <mergeCell ref="D36:D37"/>
    <mergeCell ref="M7:M8"/>
    <mergeCell ref="BO7:BO8"/>
    <mergeCell ref="BW7:BX7"/>
    <mergeCell ref="AA7:AB7"/>
    <mergeCell ref="CA7:CA8"/>
    <mergeCell ref="CC7:CD7"/>
    <mergeCell ref="T7:T8"/>
    <mergeCell ref="D34:D35"/>
    <mergeCell ref="F7:F8"/>
    <mergeCell ref="BH7:BH8"/>
    <mergeCell ref="BT7:BT8"/>
    <mergeCell ref="G7:G8"/>
    <mergeCell ref="I7:I8"/>
    <mergeCell ref="BI7:BI8"/>
    <mergeCell ref="S7:S8"/>
    <mergeCell ref="W7:W8"/>
    <mergeCell ref="D24:D25"/>
    <mergeCell ref="D22:D23"/>
    <mergeCell ref="O7:P7"/>
    <mergeCell ref="BA7:BA8"/>
    <mergeCell ref="BC7:BC8"/>
  </mergeCells>
  <conditionalFormatting sqref="O10:O37 P10:P37 U10:U37 V10:V37 AA10:AA37 AB10:AB37 AG10:AG37 AH10:AH37 AM10:AM37 AN10:AN37 AS10:AS37 AT10:AT37 AY10:AY37 AZ10:AZ37 BE10:BE37 BF10:BF37 BK10:BK37 BL10:BL37 BQ10:BQ37 BR10:BR37 BW10:BW37 BX10:BX37 CC10:CC37 CD10:CD37 CI10:CI37 CJ10:CJ37 CO10:CO37 CP10:CP37 CU10:CU37 CV10:CV37 DA10:DA37 DB10:DB37 DG10:DG37 DH10:DH37">
    <cfRule type="cellIs" dxfId="26" priority="1" operator="equal">
      <formula>0</formula>
    </cfRule>
    <cfRule type="cellIs" dxfId="25" priority="2" operator="lessThan">
      <formula>0</formula>
    </cfRule>
    <cfRule type="cellIs" dxfId="24" priority="3" operator="greaterThan">
      <formula>0</formula>
    </cfRule>
  </conditionalFormatting>
  <conditionalFormatting sqref="L10:L37 N10:N37 R10:R37 T10:T37 X10:X37 Z10:Z37 AD10:AD37 AF10:AF37 AJ10:AJ37 AL10:AL37 AP10:AP37 AR10:AR37 AV10:AV37 AX10:AX37 BB10:BB37 BD10:BD37 BH10:BH37 BJ10:BJ37 BN10:BN37 BP10:BP37 BT10:BT37 BV10:BV37 BZ10:BZ37 CB10:CB37 CF10:CF37 CH10:CH37 CL10:CL37 CN10:CN37 CR10:CR37 CT10:CT37 CX10:CX37 CZ10:CZ37 DD10:DD37 DF10:DF37">
    <cfRule type="cellIs" dxfId="23" priority="4" operator="equal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8">
    <tabColor theme="8" tint="0.59999389629810485"/>
    <pageSetUpPr autoPageBreaks="0" fitToPage="1"/>
  </sheetPr>
  <dimension ref="A1:DH80"/>
  <sheetViews>
    <sheetView topLeftCell="C1" zoomScale="60" zoomScaleNormal="60" zoomScaleSheetLayoutView="55" workbookViewId="0">
      <selection activeCell="E1" sqref="E1:I1048576"/>
    </sheetView>
  </sheetViews>
  <sheetFormatPr defaultColWidth="9.140625" defaultRowHeight="18.75" outlineLevelRow="1" outlineLevelCol="1"/>
  <cols>
    <col min="1" max="1" width="9.140625" style="323" hidden="1" customWidth="1" outlineLevel="1"/>
    <col min="2" max="2" width="10.5703125" style="323" hidden="1" customWidth="1" outlineLevel="1"/>
    <col min="3" max="3" width="12.140625" style="84" customWidth="1" collapsed="1"/>
    <col min="4" max="4" width="80" style="323" customWidth="1"/>
    <col min="5" max="9" width="19" style="323" customWidth="1" outlineLevel="1"/>
    <col min="10" max="10" width="15.140625" style="324" bestFit="1" customWidth="1"/>
    <col min="11" max="11" width="25" style="618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</cols>
  <sheetData>
    <row r="1" spans="2:112" ht="14.25" customHeight="1"/>
    <row r="2" spans="2:112" ht="15" customHeight="1"/>
    <row r="3" spans="2:112" ht="20.25" customHeight="1">
      <c r="C3" s="860" t="s">
        <v>4128</v>
      </c>
      <c r="D3" s="795"/>
      <c r="E3" s="795"/>
      <c r="F3" s="795"/>
      <c r="G3" s="795"/>
      <c r="H3" s="795"/>
      <c r="I3" s="795"/>
      <c r="J3" s="796"/>
    </row>
    <row r="4" spans="2:112" ht="20.25" customHeight="1"/>
    <row r="5" spans="2:112" ht="19.5" customHeight="1">
      <c r="C5" s="363" t="s">
        <v>4129</v>
      </c>
    </row>
    <row r="6" spans="2:112" ht="20.100000000000001" customHeight="1">
      <c r="B6" s="792" t="s">
        <v>1868</v>
      </c>
      <c r="C6" s="863" t="s">
        <v>2735</v>
      </c>
      <c r="D6" s="885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95"/>
      <c r="C7" s="766"/>
      <c r="D7" s="761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95"/>
      <c r="C8" s="766"/>
      <c r="D8" s="763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607"/>
      <c r="C9" s="646"/>
      <c r="D9" s="663"/>
      <c r="E9" s="389"/>
      <c r="F9" s="389"/>
      <c r="G9" s="389"/>
      <c r="H9" s="389"/>
      <c r="I9" s="389"/>
      <c r="J9" s="662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 ht="24.75" customHeight="1">
      <c r="B10" s="277" t="s">
        <v>4130</v>
      </c>
      <c r="C10" s="646">
        <v>1</v>
      </c>
      <c r="D10" s="879" t="s">
        <v>4131</v>
      </c>
      <c r="E10" s="528" t="s">
        <v>3370</v>
      </c>
      <c r="F10" s="528"/>
      <c r="G10" s="529"/>
      <c r="H10" s="530" t="s">
        <v>3371</v>
      </c>
      <c r="I10" s="530"/>
      <c r="J10" s="278" t="s">
        <v>883</v>
      </c>
      <c r="K10" s="687">
        <f t="shared" ref="K10:K41" si="0">Q10+AO10+BM10+CK10</f>
        <v>0</v>
      </c>
      <c r="L10" s="681"/>
      <c r="M10" s="687">
        <f t="shared" ref="M10:M41" si="1">S10+AQ10+BO10+CM10</f>
        <v>0</v>
      </c>
      <c r="N10" s="681"/>
      <c r="O10" s="687">
        <f t="shared" ref="O10:O41" si="2">IFERROR(M10-K10,"-")</f>
        <v>0</v>
      </c>
      <c r="P10" s="688" t="str">
        <f t="shared" ref="P10:P41" si="3">IFERROR(M10/K10,"-")</f>
        <v>-</v>
      </c>
      <c r="Q10" s="687">
        <f t="shared" ref="Q10:Q41" si="4">W10+AC10+AI10</f>
        <v>0</v>
      </c>
      <c r="R10" s="681"/>
      <c r="S10" s="687">
        <f t="shared" ref="S10:S41" si="5">Y10+AE10+AK10</f>
        <v>0</v>
      </c>
      <c r="T10" s="681"/>
      <c r="U10" s="687">
        <f t="shared" ref="U10:U41" si="6">IFERROR(S10-Q10,"-")</f>
        <v>0</v>
      </c>
      <c r="V10" s="688" t="str">
        <f t="shared" ref="V10:V41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41" si="8">IFERROR(Y10-W10,"-")</f>
        <v>0</v>
      </c>
      <c r="AB10" s="688" t="str">
        <f t="shared" ref="AB10:AB41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41" si="10">IFERROR(AE10-AC10,"-")</f>
        <v>0</v>
      </c>
      <c r="AH10" s="688" t="str">
        <f t="shared" ref="AH10:AH41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41" si="12">IFERROR(AK10-AI10,"-")</f>
        <v>0</v>
      </c>
      <c r="AN10" s="688" t="str">
        <f t="shared" ref="AN10:AN41" si="13">IFERROR(AK10/AI10,"-")</f>
        <v>-</v>
      </c>
      <c r="AO10" s="687">
        <f t="shared" ref="AO10:AO41" si="14">AU10+BA10+BG10</f>
        <v>0</v>
      </c>
      <c r="AP10" s="681"/>
      <c r="AQ10" s="687">
        <f t="shared" ref="AQ10:AQ41" si="15">AW10+BC10+BI10</f>
        <v>0</v>
      </c>
      <c r="AR10" s="681"/>
      <c r="AS10" s="687">
        <f t="shared" ref="AS10:AS41" si="16">IFERROR(AQ10-AO10,"-")</f>
        <v>0</v>
      </c>
      <c r="AT10" s="688" t="str">
        <f t="shared" ref="AT10:AT41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41" si="18">IFERROR(AW10-AU10,"-")</f>
        <v>0</v>
      </c>
      <c r="AZ10" s="688" t="str">
        <f t="shared" ref="AZ10:AZ41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41" si="20">IFERROR(BC10-BA10,"-")</f>
        <v>0</v>
      </c>
      <c r="BF10" s="688" t="str">
        <f t="shared" ref="BF10:BF41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41" si="22">IFERROR(BI10-BG10,"-")</f>
        <v>0</v>
      </c>
      <c r="BL10" s="688" t="str">
        <f t="shared" ref="BL10:BL41" si="23">IFERROR(BI10/BG10,"-")</f>
        <v>-</v>
      </c>
      <c r="BM10" s="687">
        <f t="shared" ref="BM10:BM41" si="24">BS10+BY10+CE10</f>
        <v>0</v>
      </c>
      <c r="BN10" s="681"/>
      <c r="BO10" s="687">
        <f t="shared" ref="BO10:BO41" si="25">BU10+CA10+CG10</f>
        <v>0</v>
      </c>
      <c r="BP10" s="681"/>
      <c r="BQ10" s="687">
        <f t="shared" ref="BQ10:BQ41" si="26">IFERROR(BO10-BM10,"-")</f>
        <v>0</v>
      </c>
      <c r="BR10" s="688" t="str">
        <f t="shared" ref="BR10:BR41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41" si="28">IFERROR(BU10-BS10,"-")</f>
        <v>0</v>
      </c>
      <c r="BX10" s="688" t="str">
        <f t="shared" ref="BX10:BX41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41" si="30">IFERROR(CA10-BY10,"-")</f>
        <v>0</v>
      </c>
      <c r="CD10" s="688" t="str">
        <f t="shared" ref="CD10:CD41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41" si="32">IFERROR(CG10-CE10,"-")</f>
        <v>0</v>
      </c>
      <c r="CJ10" s="688" t="str">
        <f t="shared" ref="CJ10:CJ41" si="33">IFERROR(CG10/CE10,"-")</f>
        <v>-</v>
      </c>
      <c r="CK10" s="687">
        <f t="shared" ref="CK10:CK41" si="34">CQ10+CW10+DC10</f>
        <v>0</v>
      </c>
      <c r="CL10" s="681"/>
      <c r="CM10" s="687">
        <f t="shared" ref="CM10:CM41" si="35">CS10+CY10+DE10</f>
        <v>0</v>
      </c>
      <c r="CN10" s="681"/>
      <c r="CO10" s="687">
        <f t="shared" ref="CO10:CO41" si="36">IFERROR(CM10-CK10,"-")</f>
        <v>0</v>
      </c>
      <c r="CP10" s="688" t="str">
        <f t="shared" ref="CP10:CP41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41" si="38">IFERROR(CS10-CQ10,"-")</f>
        <v>0</v>
      </c>
      <c r="CV10" s="688" t="str">
        <f t="shared" ref="CV10:CV41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41" si="40">IFERROR(CY10-CW10,"-")</f>
        <v>0</v>
      </c>
      <c r="DB10" s="688" t="str">
        <f t="shared" ref="DB10:DB41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41" si="42">IFERROR(DE10-DC10,"-")</f>
        <v>0</v>
      </c>
      <c r="DH10" s="688" t="str">
        <f t="shared" ref="DH10:DH41" si="43">IFERROR(DE10/DC10,"-")</f>
        <v>-</v>
      </c>
    </row>
    <row r="11" spans="2:112" ht="24.75" customHeight="1">
      <c r="B11" s="277" t="s">
        <v>4132</v>
      </c>
      <c r="C11" s="646"/>
      <c r="D11" s="761"/>
      <c r="E11" s="528" t="s">
        <v>4133</v>
      </c>
      <c r="F11" s="528"/>
      <c r="G11" s="529"/>
      <c r="H11" s="530" t="s">
        <v>4134</v>
      </c>
      <c r="I11" s="530"/>
      <c r="J11" s="740" t="s">
        <v>889</v>
      </c>
      <c r="K11" s="687">
        <f t="shared" si="0"/>
        <v>42824.9</v>
      </c>
      <c r="L11" s="681"/>
      <c r="M11" s="687">
        <f t="shared" si="1"/>
        <v>0</v>
      </c>
      <c r="N11" s="681"/>
      <c r="O11" s="687">
        <f t="shared" si="2"/>
        <v>-42824.9</v>
      </c>
      <c r="P11" s="688">
        <f t="shared" si="3"/>
        <v>0</v>
      </c>
      <c r="Q11" s="687">
        <f t="shared" si="4"/>
        <v>10609</v>
      </c>
      <c r="R11" s="681"/>
      <c r="S11" s="687">
        <f t="shared" si="5"/>
        <v>0</v>
      </c>
      <c r="T11" s="681"/>
      <c r="U11" s="687">
        <f t="shared" si="6"/>
        <v>-10609</v>
      </c>
      <c r="V11" s="688">
        <f t="shared" si="7"/>
        <v>0</v>
      </c>
      <c r="W11" s="687">
        <f>W13+W15+W19+W21+W23+W29-W16-W20</f>
        <v>3824.8</v>
      </c>
      <c r="X11" s="681"/>
      <c r="Y11" s="687">
        <f>Y13+Y15+Y19+Y21+Y23+Y29-Y16-Y20</f>
        <v>0</v>
      </c>
      <c r="Z11" s="681"/>
      <c r="AA11" s="687">
        <f t="shared" si="8"/>
        <v>-3824.8</v>
      </c>
      <c r="AB11" s="688">
        <f t="shared" si="9"/>
        <v>0</v>
      </c>
      <c r="AC11" s="687">
        <f>AC13+AC15+AC19+AC21+AC23+AC29-AC16-AC20</f>
        <v>3454.4</v>
      </c>
      <c r="AD11" s="681"/>
      <c r="AE11" s="687">
        <f>AE13+AE15+AE19+AE21+AE23+AE29-AE16-AE20</f>
        <v>0</v>
      </c>
      <c r="AF11" s="681"/>
      <c r="AG11" s="687">
        <f t="shared" si="10"/>
        <v>-3454.4</v>
      </c>
      <c r="AH11" s="688">
        <f t="shared" si="11"/>
        <v>0</v>
      </c>
      <c r="AI11" s="687">
        <f>AI13+AI15+AI19+AI21+AI23+AI29-AI16-AI20</f>
        <v>3329.7999999999997</v>
      </c>
      <c r="AJ11" s="681"/>
      <c r="AK11" s="687">
        <f>AK13+AK15+AK19+AK21+AK23+AK29-AK16-AK20</f>
        <v>0</v>
      </c>
      <c r="AL11" s="681"/>
      <c r="AM11" s="687">
        <f t="shared" si="12"/>
        <v>-3329.7999999999997</v>
      </c>
      <c r="AN11" s="688">
        <f t="shared" si="13"/>
        <v>0</v>
      </c>
      <c r="AO11" s="687">
        <f t="shared" si="14"/>
        <v>10288.9</v>
      </c>
      <c r="AP11" s="681"/>
      <c r="AQ11" s="687">
        <f t="shared" si="15"/>
        <v>0</v>
      </c>
      <c r="AR11" s="681"/>
      <c r="AS11" s="687">
        <f t="shared" si="16"/>
        <v>-10288.9</v>
      </c>
      <c r="AT11" s="688">
        <f t="shared" si="17"/>
        <v>0</v>
      </c>
      <c r="AU11" s="687">
        <f>AU13+AU15+AU19+AU21+AU23+AU29-AU16-AU20</f>
        <v>3102.5</v>
      </c>
      <c r="AV11" s="681"/>
      <c r="AW11" s="687">
        <f>AW13+AW15+AW19+AW21+AW23+AW29-AW16-AW20</f>
        <v>0</v>
      </c>
      <c r="AX11" s="681"/>
      <c r="AY11" s="687">
        <f t="shared" si="18"/>
        <v>-3102.5</v>
      </c>
      <c r="AZ11" s="688">
        <f t="shared" si="19"/>
        <v>0</v>
      </c>
      <c r="BA11" s="687">
        <f>BA13+BA15+BA19+BA21+BA23+BA29-BA16-BA20</f>
        <v>3712.9</v>
      </c>
      <c r="BB11" s="681"/>
      <c r="BC11" s="687">
        <f>BC13+BC15+BC19+BC21+BC23+BC29-BC16-BC20</f>
        <v>0</v>
      </c>
      <c r="BD11" s="681"/>
      <c r="BE11" s="687">
        <f t="shared" si="20"/>
        <v>-3712.9</v>
      </c>
      <c r="BF11" s="688">
        <f t="shared" si="21"/>
        <v>0</v>
      </c>
      <c r="BG11" s="687">
        <f>BG13+BG15+BG19+BG21+BG23+BG29-BG16-BG20</f>
        <v>3473.5</v>
      </c>
      <c r="BH11" s="681"/>
      <c r="BI11" s="687">
        <f>BI13+BI15+BI19+BI21+BI23+BI29-BI16-BI20</f>
        <v>0</v>
      </c>
      <c r="BJ11" s="681"/>
      <c r="BK11" s="687">
        <f t="shared" si="22"/>
        <v>-3473.5</v>
      </c>
      <c r="BL11" s="688">
        <f t="shared" si="23"/>
        <v>0</v>
      </c>
      <c r="BM11" s="687">
        <f t="shared" si="24"/>
        <v>10566.5</v>
      </c>
      <c r="BN11" s="681"/>
      <c r="BO11" s="687">
        <f t="shared" si="25"/>
        <v>0</v>
      </c>
      <c r="BP11" s="681"/>
      <c r="BQ11" s="687">
        <f t="shared" si="26"/>
        <v>-10566.5</v>
      </c>
      <c r="BR11" s="688">
        <f t="shared" si="27"/>
        <v>0</v>
      </c>
      <c r="BS11" s="687">
        <f>BS13+BS15+BS19+BS21+BS23+BS29-BS16-BS20</f>
        <v>3798.7999999999997</v>
      </c>
      <c r="BT11" s="681"/>
      <c r="BU11" s="687">
        <f>BU13+BU15+BU19+BU21+BU23+BU29-BU16-BU20</f>
        <v>0</v>
      </c>
      <c r="BV11" s="681"/>
      <c r="BW11" s="687">
        <f t="shared" si="28"/>
        <v>-3798.7999999999997</v>
      </c>
      <c r="BX11" s="688">
        <f t="shared" si="29"/>
        <v>0</v>
      </c>
      <c r="BY11" s="687">
        <f>BY13+BY15+BY19+BY21+BY23+BY29-BY16-BY20</f>
        <v>3877</v>
      </c>
      <c r="BZ11" s="681"/>
      <c r="CA11" s="687">
        <f>CA13+CA15+CA19+CA21+CA23+CA29-CA16-CA20</f>
        <v>0</v>
      </c>
      <c r="CB11" s="681"/>
      <c r="CC11" s="687">
        <f t="shared" si="30"/>
        <v>-3877</v>
      </c>
      <c r="CD11" s="688">
        <f t="shared" si="31"/>
        <v>0</v>
      </c>
      <c r="CE11" s="687">
        <f>CE13+CE15+CE19+CE21+CE23+CE29-CE16-CE20</f>
        <v>2890.7000000000003</v>
      </c>
      <c r="CF11" s="681"/>
      <c r="CG11" s="687">
        <f>CG13+CG15+CG19+CG21+CG23+CG29-CG16-CG20</f>
        <v>0</v>
      </c>
      <c r="CH11" s="681"/>
      <c r="CI11" s="687">
        <f t="shared" si="32"/>
        <v>-2890.7000000000003</v>
      </c>
      <c r="CJ11" s="688">
        <f t="shared" si="33"/>
        <v>0</v>
      </c>
      <c r="CK11" s="687">
        <f t="shared" si="34"/>
        <v>11360.5</v>
      </c>
      <c r="CL11" s="681"/>
      <c r="CM11" s="687">
        <f t="shared" si="35"/>
        <v>0</v>
      </c>
      <c r="CN11" s="681"/>
      <c r="CO11" s="687">
        <f t="shared" si="36"/>
        <v>-11360.5</v>
      </c>
      <c r="CP11" s="688">
        <f t="shared" si="37"/>
        <v>0</v>
      </c>
      <c r="CQ11" s="687">
        <f>CQ13+CQ15+CQ19+CQ21+CQ23+CQ29-CQ16-CQ20</f>
        <v>3808.2999999999997</v>
      </c>
      <c r="CR11" s="681"/>
      <c r="CS11" s="687">
        <f>CS13+CS15+CS19+CS21+CS23+CS29-CS16-CS20</f>
        <v>0</v>
      </c>
      <c r="CT11" s="681"/>
      <c r="CU11" s="687">
        <f t="shared" si="38"/>
        <v>-3808.2999999999997</v>
      </c>
      <c r="CV11" s="688">
        <f t="shared" si="39"/>
        <v>0</v>
      </c>
      <c r="CW11" s="687">
        <f>CW13+CW15+CW19+CW21+CW23+CW29-CW16-CW20</f>
        <v>3701.2</v>
      </c>
      <c r="CX11" s="681"/>
      <c r="CY11" s="687">
        <f>CY13+CY15+CY19+CY21+CY23+CY29-CY16-CY20</f>
        <v>0</v>
      </c>
      <c r="CZ11" s="681"/>
      <c r="DA11" s="687">
        <f t="shared" si="40"/>
        <v>-3701.2</v>
      </c>
      <c r="DB11" s="688">
        <f t="shared" si="41"/>
        <v>0</v>
      </c>
      <c r="DC11" s="687">
        <f>DC13+DC15+DC19+DC21+DC23+DC29-DC16-DC20</f>
        <v>3850.9999999999995</v>
      </c>
      <c r="DD11" s="681"/>
      <c r="DE11" s="687">
        <f>DE13+DE15+DE19+DE21+DE23+DE29-DE16-DE20</f>
        <v>0</v>
      </c>
      <c r="DF11" s="681"/>
      <c r="DG11" s="687">
        <f t="shared" si="42"/>
        <v>-3850.9999999999995</v>
      </c>
      <c r="DH11" s="688">
        <f t="shared" si="43"/>
        <v>0</v>
      </c>
    </row>
    <row r="12" spans="2:112" ht="20.100000000000001" customHeight="1">
      <c r="B12" s="277" t="s">
        <v>4135</v>
      </c>
      <c r="C12" s="657"/>
      <c r="D12" s="279" t="s">
        <v>873</v>
      </c>
      <c r="E12" s="528" t="s">
        <v>4136</v>
      </c>
      <c r="F12" s="528"/>
      <c r="G12" s="529"/>
      <c r="H12" s="530"/>
      <c r="I12" s="530"/>
      <c r="J12" s="740"/>
      <c r="K12" s="687">
        <f t="shared" si="0"/>
        <v>0</v>
      </c>
      <c r="L12" s="681"/>
      <c r="M12" s="687">
        <f t="shared" si="1"/>
        <v>0</v>
      </c>
      <c r="N12" s="681"/>
      <c r="O12" s="687">
        <f t="shared" si="2"/>
        <v>0</v>
      </c>
      <c r="P12" s="688" t="str">
        <f t="shared" si="3"/>
        <v>-</v>
      </c>
      <c r="Q12" s="687">
        <f t="shared" si="4"/>
        <v>0</v>
      </c>
      <c r="R12" s="681"/>
      <c r="S12" s="687">
        <f t="shared" si="5"/>
        <v>0</v>
      </c>
      <c r="T12" s="681"/>
      <c r="U12" s="687">
        <f t="shared" si="6"/>
        <v>0</v>
      </c>
      <c r="V12" s="688" t="str">
        <f t="shared" si="7"/>
        <v>-</v>
      </c>
      <c r="W12" s="681"/>
      <c r="X12" s="681"/>
      <c r="Y12" s="681"/>
      <c r="Z12" s="681"/>
      <c r="AA12" s="687">
        <f t="shared" si="8"/>
        <v>0</v>
      </c>
      <c r="AB12" s="688" t="str">
        <f t="shared" si="9"/>
        <v>-</v>
      </c>
      <c r="AC12" s="681"/>
      <c r="AD12" s="681"/>
      <c r="AE12" s="681"/>
      <c r="AF12" s="681"/>
      <c r="AG12" s="687">
        <f t="shared" si="10"/>
        <v>0</v>
      </c>
      <c r="AH12" s="688" t="str">
        <f t="shared" si="11"/>
        <v>-</v>
      </c>
      <c r="AI12" s="681"/>
      <c r="AJ12" s="681"/>
      <c r="AK12" s="681"/>
      <c r="AL12" s="681"/>
      <c r="AM12" s="687">
        <f t="shared" si="12"/>
        <v>0</v>
      </c>
      <c r="AN12" s="688" t="str">
        <f t="shared" si="13"/>
        <v>-</v>
      </c>
      <c r="AO12" s="687">
        <f t="shared" si="14"/>
        <v>0</v>
      </c>
      <c r="AP12" s="681"/>
      <c r="AQ12" s="687">
        <f t="shared" si="15"/>
        <v>0</v>
      </c>
      <c r="AR12" s="681"/>
      <c r="AS12" s="687">
        <f t="shared" si="16"/>
        <v>0</v>
      </c>
      <c r="AT12" s="688" t="str">
        <f t="shared" si="17"/>
        <v>-</v>
      </c>
      <c r="AU12" s="681"/>
      <c r="AV12" s="681"/>
      <c r="AW12" s="681"/>
      <c r="AX12" s="681"/>
      <c r="AY12" s="687">
        <f t="shared" si="18"/>
        <v>0</v>
      </c>
      <c r="AZ12" s="688" t="str">
        <f t="shared" si="19"/>
        <v>-</v>
      </c>
      <c r="BA12" s="681"/>
      <c r="BB12" s="681"/>
      <c r="BC12" s="681"/>
      <c r="BD12" s="681"/>
      <c r="BE12" s="687">
        <f t="shared" si="20"/>
        <v>0</v>
      </c>
      <c r="BF12" s="688" t="str">
        <f t="shared" si="21"/>
        <v>-</v>
      </c>
      <c r="BG12" s="681"/>
      <c r="BH12" s="681"/>
      <c r="BI12" s="681"/>
      <c r="BJ12" s="681"/>
      <c r="BK12" s="687">
        <f t="shared" si="22"/>
        <v>0</v>
      </c>
      <c r="BL12" s="688" t="str">
        <f t="shared" si="23"/>
        <v>-</v>
      </c>
      <c r="BM12" s="687">
        <f t="shared" si="24"/>
        <v>0</v>
      </c>
      <c r="BN12" s="681"/>
      <c r="BO12" s="687">
        <f t="shared" si="25"/>
        <v>0</v>
      </c>
      <c r="BP12" s="681"/>
      <c r="BQ12" s="687">
        <f t="shared" si="26"/>
        <v>0</v>
      </c>
      <c r="BR12" s="688" t="str">
        <f t="shared" si="27"/>
        <v>-</v>
      </c>
      <c r="BS12" s="681"/>
      <c r="BT12" s="681"/>
      <c r="BU12" s="681"/>
      <c r="BV12" s="681"/>
      <c r="BW12" s="687">
        <f t="shared" si="28"/>
        <v>0</v>
      </c>
      <c r="BX12" s="688" t="str">
        <f t="shared" si="29"/>
        <v>-</v>
      </c>
      <c r="BY12" s="681"/>
      <c r="BZ12" s="681"/>
      <c r="CA12" s="681"/>
      <c r="CB12" s="681"/>
      <c r="CC12" s="687">
        <f t="shared" si="30"/>
        <v>0</v>
      </c>
      <c r="CD12" s="688" t="str">
        <f t="shared" si="31"/>
        <v>-</v>
      </c>
      <c r="CE12" s="681"/>
      <c r="CF12" s="681"/>
      <c r="CG12" s="681"/>
      <c r="CH12" s="681"/>
      <c r="CI12" s="687">
        <f t="shared" si="32"/>
        <v>0</v>
      </c>
      <c r="CJ12" s="688" t="str">
        <f t="shared" si="33"/>
        <v>-</v>
      </c>
      <c r="CK12" s="687">
        <f t="shared" si="34"/>
        <v>0</v>
      </c>
      <c r="CL12" s="681"/>
      <c r="CM12" s="687">
        <f t="shared" si="35"/>
        <v>0</v>
      </c>
      <c r="CN12" s="681"/>
      <c r="CO12" s="687">
        <f t="shared" si="36"/>
        <v>0</v>
      </c>
      <c r="CP12" s="688" t="str">
        <f t="shared" si="37"/>
        <v>-</v>
      </c>
      <c r="CQ12" s="681"/>
      <c r="CR12" s="681"/>
      <c r="CS12" s="681"/>
      <c r="CT12" s="681"/>
      <c r="CU12" s="687">
        <f t="shared" si="38"/>
        <v>0</v>
      </c>
      <c r="CV12" s="688" t="str">
        <f t="shared" si="39"/>
        <v>-</v>
      </c>
      <c r="CW12" s="681"/>
      <c r="CX12" s="681"/>
      <c r="CY12" s="681"/>
      <c r="CZ12" s="681"/>
      <c r="DA12" s="687">
        <f t="shared" si="40"/>
        <v>0</v>
      </c>
      <c r="DB12" s="688" t="str">
        <f t="shared" si="41"/>
        <v>-</v>
      </c>
      <c r="DC12" s="681"/>
      <c r="DD12" s="681"/>
      <c r="DE12" s="681"/>
      <c r="DF12" s="681"/>
      <c r="DG12" s="687">
        <f t="shared" si="42"/>
        <v>0</v>
      </c>
      <c r="DH12" s="688" t="str">
        <f t="shared" si="43"/>
        <v>-</v>
      </c>
    </row>
    <row r="13" spans="2:112" ht="20.100000000000001" customHeight="1">
      <c r="B13" s="277" t="s">
        <v>4137</v>
      </c>
      <c r="C13" s="657"/>
      <c r="D13" s="280" t="s">
        <v>4138</v>
      </c>
      <c r="E13" s="528" t="s">
        <v>4139</v>
      </c>
      <c r="F13" s="528"/>
      <c r="G13" s="529"/>
      <c r="H13" s="530"/>
      <c r="I13" s="530"/>
      <c r="J13" s="740" t="s">
        <v>889</v>
      </c>
      <c r="K13" s="687">
        <f t="shared" si="0"/>
        <v>535.79999999999995</v>
      </c>
      <c r="L13" s="681"/>
      <c r="M13" s="687">
        <f t="shared" si="1"/>
        <v>0</v>
      </c>
      <c r="N13" s="681"/>
      <c r="O13" s="687">
        <f t="shared" si="2"/>
        <v>-535.79999999999995</v>
      </c>
      <c r="P13" s="688">
        <f t="shared" si="3"/>
        <v>0</v>
      </c>
      <c r="Q13" s="687">
        <f t="shared" si="4"/>
        <v>150</v>
      </c>
      <c r="R13" s="681"/>
      <c r="S13" s="687">
        <f t="shared" si="5"/>
        <v>0</v>
      </c>
      <c r="T13" s="681"/>
      <c r="U13" s="687">
        <f t="shared" si="6"/>
        <v>-150</v>
      </c>
      <c r="V13" s="688">
        <f t="shared" si="7"/>
        <v>0</v>
      </c>
      <c r="W13" s="683">
        <v>54.7</v>
      </c>
      <c r="X13" s="681"/>
      <c r="Y13" s="681"/>
      <c r="Z13" s="681"/>
      <c r="AA13" s="687">
        <f t="shared" si="8"/>
        <v>-54.7</v>
      </c>
      <c r="AB13" s="688">
        <f t="shared" si="9"/>
        <v>0</v>
      </c>
      <c r="AC13" s="683">
        <v>49.4</v>
      </c>
      <c r="AD13" s="681"/>
      <c r="AE13" s="681"/>
      <c r="AF13" s="681"/>
      <c r="AG13" s="687">
        <f t="shared" si="10"/>
        <v>-49.4</v>
      </c>
      <c r="AH13" s="688">
        <f t="shared" si="11"/>
        <v>0</v>
      </c>
      <c r="AI13" s="683">
        <v>45.9</v>
      </c>
      <c r="AJ13" s="681"/>
      <c r="AK13" s="681"/>
      <c r="AL13" s="681"/>
      <c r="AM13" s="687">
        <f t="shared" si="12"/>
        <v>-45.9</v>
      </c>
      <c r="AN13" s="688">
        <f t="shared" si="13"/>
        <v>0</v>
      </c>
      <c r="AO13" s="687">
        <f t="shared" si="14"/>
        <v>123.3</v>
      </c>
      <c r="AP13" s="681"/>
      <c r="AQ13" s="687">
        <f t="shared" si="15"/>
        <v>0</v>
      </c>
      <c r="AR13" s="681"/>
      <c r="AS13" s="687">
        <f t="shared" si="16"/>
        <v>-123.3</v>
      </c>
      <c r="AT13" s="688">
        <f t="shared" si="17"/>
        <v>0</v>
      </c>
      <c r="AU13" s="683">
        <v>37.9</v>
      </c>
      <c r="AV13" s="681"/>
      <c r="AW13" s="681"/>
      <c r="AX13" s="681"/>
      <c r="AY13" s="687">
        <f t="shared" si="18"/>
        <v>-37.9</v>
      </c>
      <c r="AZ13" s="688">
        <f t="shared" si="19"/>
        <v>0</v>
      </c>
      <c r="BA13" s="683">
        <v>43.4</v>
      </c>
      <c r="BB13" s="681"/>
      <c r="BC13" s="681"/>
      <c r="BD13" s="681"/>
      <c r="BE13" s="687">
        <f t="shared" si="20"/>
        <v>-43.4</v>
      </c>
      <c r="BF13" s="688">
        <f t="shared" si="21"/>
        <v>0</v>
      </c>
      <c r="BG13" s="683">
        <v>42</v>
      </c>
      <c r="BH13" s="681"/>
      <c r="BI13" s="681"/>
      <c r="BJ13" s="681"/>
      <c r="BK13" s="687">
        <f t="shared" si="22"/>
        <v>-42</v>
      </c>
      <c r="BL13" s="688">
        <f t="shared" si="23"/>
        <v>0</v>
      </c>
      <c r="BM13" s="687">
        <f t="shared" si="24"/>
        <v>112.5</v>
      </c>
      <c r="BN13" s="681"/>
      <c r="BO13" s="687">
        <f t="shared" si="25"/>
        <v>0</v>
      </c>
      <c r="BP13" s="681"/>
      <c r="BQ13" s="687">
        <f t="shared" si="26"/>
        <v>-112.5</v>
      </c>
      <c r="BR13" s="688">
        <f t="shared" si="27"/>
        <v>0</v>
      </c>
      <c r="BS13" s="683">
        <v>41</v>
      </c>
      <c r="BT13" s="681"/>
      <c r="BU13" s="681"/>
      <c r="BV13" s="681"/>
      <c r="BW13" s="687">
        <f t="shared" si="28"/>
        <v>-41</v>
      </c>
      <c r="BX13" s="688">
        <f t="shared" si="29"/>
        <v>0</v>
      </c>
      <c r="BY13" s="683">
        <v>41</v>
      </c>
      <c r="BZ13" s="681"/>
      <c r="CA13" s="681"/>
      <c r="CB13" s="681"/>
      <c r="CC13" s="687">
        <f t="shared" si="30"/>
        <v>-41</v>
      </c>
      <c r="CD13" s="688">
        <f t="shared" si="31"/>
        <v>0</v>
      </c>
      <c r="CE13" s="683">
        <v>30.5</v>
      </c>
      <c r="CF13" s="681"/>
      <c r="CG13" s="681"/>
      <c r="CH13" s="681"/>
      <c r="CI13" s="687">
        <f t="shared" si="32"/>
        <v>-30.5</v>
      </c>
      <c r="CJ13" s="688">
        <f t="shared" si="33"/>
        <v>0</v>
      </c>
      <c r="CK13" s="687">
        <f t="shared" si="34"/>
        <v>150</v>
      </c>
      <c r="CL13" s="681"/>
      <c r="CM13" s="687">
        <f t="shared" si="35"/>
        <v>0</v>
      </c>
      <c r="CN13" s="681"/>
      <c r="CO13" s="687">
        <f t="shared" si="36"/>
        <v>-150</v>
      </c>
      <c r="CP13" s="688">
        <f t="shared" si="37"/>
        <v>0</v>
      </c>
      <c r="CQ13" s="683">
        <v>50.5</v>
      </c>
      <c r="CR13" s="681"/>
      <c r="CS13" s="681"/>
      <c r="CT13" s="681"/>
      <c r="CU13" s="687">
        <f t="shared" si="38"/>
        <v>-50.5</v>
      </c>
      <c r="CV13" s="688">
        <f t="shared" si="39"/>
        <v>0</v>
      </c>
      <c r="CW13" s="683">
        <v>49</v>
      </c>
      <c r="CX13" s="681"/>
      <c r="CY13" s="681"/>
      <c r="CZ13" s="681"/>
      <c r="DA13" s="687">
        <f t="shared" si="40"/>
        <v>-49</v>
      </c>
      <c r="DB13" s="688">
        <f t="shared" si="41"/>
        <v>0</v>
      </c>
      <c r="DC13" s="683">
        <v>50.5</v>
      </c>
      <c r="DD13" s="681"/>
      <c r="DE13" s="681"/>
      <c r="DF13" s="681"/>
      <c r="DG13" s="687">
        <f t="shared" si="42"/>
        <v>-50.5</v>
      </c>
      <c r="DH13" s="688">
        <f t="shared" si="43"/>
        <v>0</v>
      </c>
    </row>
    <row r="14" spans="2:112" ht="37.5" customHeight="1">
      <c r="B14" s="277" t="s">
        <v>4140</v>
      </c>
      <c r="C14" s="657"/>
      <c r="D14" s="280" t="s">
        <v>4141</v>
      </c>
      <c r="E14" s="528" t="s">
        <v>4142</v>
      </c>
      <c r="F14" s="528"/>
      <c r="G14" s="529"/>
      <c r="H14" s="530" t="s">
        <v>4143</v>
      </c>
      <c r="I14" s="530"/>
      <c r="J14" s="740" t="s">
        <v>889</v>
      </c>
      <c r="K14" s="687">
        <f t="shared" si="0"/>
        <v>390</v>
      </c>
      <c r="L14" s="681"/>
      <c r="M14" s="687">
        <f t="shared" si="1"/>
        <v>0</v>
      </c>
      <c r="N14" s="681"/>
      <c r="O14" s="687">
        <f t="shared" si="2"/>
        <v>-390</v>
      </c>
      <c r="P14" s="688">
        <f t="shared" si="3"/>
        <v>0</v>
      </c>
      <c r="Q14" s="687">
        <f t="shared" si="4"/>
        <v>197.1</v>
      </c>
      <c r="R14" s="681"/>
      <c r="S14" s="687">
        <f t="shared" si="5"/>
        <v>0</v>
      </c>
      <c r="T14" s="681"/>
      <c r="U14" s="687">
        <f t="shared" si="6"/>
        <v>-197.1</v>
      </c>
      <c r="V14" s="688">
        <f t="shared" si="7"/>
        <v>0</v>
      </c>
      <c r="W14" s="687">
        <f>W15+W17+W18-W62</f>
        <v>70.900000000000006</v>
      </c>
      <c r="X14" s="681"/>
      <c r="Y14" s="687">
        <f>Y15+Y17+Y18-Y62</f>
        <v>0</v>
      </c>
      <c r="Z14" s="681"/>
      <c r="AA14" s="687">
        <f t="shared" si="8"/>
        <v>-70.900000000000006</v>
      </c>
      <c r="AB14" s="688">
        <f t="shared" si="9"/>
        <v>0</v>
      </c>
      <c r="AC14" s="687">
        <f>AC15+AC17+AC18-AC62</f>
        <v>64.099999999999994</v>
      </c>
      <c r="AD14" s="681"/>
      <c r="AE14" s="687">
        <f>AE15+AE17+AE18-AE62</f>
        <v>0</v>
      </c>
      <c r="AF14" s="681"/>
      <c r="AG14" s="687">
        <f t="shared" si="10"/>
        <v>-64.099999999999994</v>
      </c>
      <c r="AH14" s="688">
        <f t="shared" si="11"/>
        <v>0</v>
      </c>
      <c r="AI14" s="687">
        <f>AI15+AI17+AI18-AI62</f>
        <v>62.1</v>
      </c>
      <c r="AJ14" s="681"/>
      <c r="AK14" s="687">
        <f>AK15+AK17+AK18-AK62</f>
        <v>0</v>
      </c>
      <c r="AL14" s="681"/>
      <c r="AM14" s="687">
        <f t="shared" si="12"/>
        <v>-62.1</v>
      </c>
      <c r="AN14" s="688">
        <f t="shared" si="13"/>
        <v>0</v>
      </c>
      <c r="AO14" s="687">
        <f t="shared" si="14"/>
        <v>155.39999999999998</v>
      </c>
      <c r="AP14" s="681"/>
      <c r="AQ14" s="687">
        <f t="shared" si="15"/>
        <v>0</v>
      </c>
      <c r="AR14" s="681"/>
      <c r="AS14" s="687">
        <f t="shared" si="16"/>
        <v>-155.39999999999998</v>
      </c>
      <c r="AT14" s="688">
        <f t="shared" si="17"/>
        <v>0</v>
      </c>
      <c r="AU14" s="687">
        <f>AU15+AU17+AU18-AU62</f>
        <v>94.4</v>
      </c>
      <c r="AV14" s="681"/>
      <c r="AW14" s="687">
        <f>AW15+AW17+AW18-AW62</f>
        <v>0</v>
      </c>
      <c r="AX14" s="681"/>
      <c r="AY14" s="687">
        <f t="shared" si="18"/>
        <v>-94.4</v>
      </c>
      <c r="AZ14" s="688">
        <f t="shared" si="19"/>
        <v>0</v>
      </c>
      <c r="BA14" s="687">
        <f>BA15+BA17+BA18-BA62</f>
        <v>60.3</v>
      </c>
      <c r="BB14" s="681"/>
      <c r="BC14" s="687">
        <f>BC15+BC17+BC18-BC62</f>
        <v>0</v>
      </c>
      <c r="BD14" s="681"/>
      <c r="BE14" s="687">
        <f t="shared" si="20"/>
        <v>-60.3</v>
      </c>
      <c r="BF14" s="688">
        <f t="shared" si="21"/>
        <v>0</v>
      </c>
      <c r="BG14" s="687">
        <f>BG15+BG17+BG18-BG62</f>
        <v>0.7</v>
      </c>
      <c r="BH14" s="681"/>
      <c r="BI14" s="687">
        <f>BI15+BI17+BI18-BI62</f>
        <v>0</v>
      </c>
      <c r="BJ14" s="681"/>
      <c r="BK14" s="687">
        <f t="shared" si="22"/>
        <v>-0.7</v>
      </c>
      <c r="BL14" s="688">
        <f t="shared" si="23"/>
        <v>0</v>
      </c>
      <c r="BM14" s="687">
        <f t="shared" si="24"/>
        <v>3.6</v>
      </c>
      <c r="BN14" s="681"/>
      <c r="BO14" s="687">
        <f t="shared" si="25"/>
        <v>0</v>
      </c>
      <c r="BP14" s="681"/>
      <c r="BQ14" s="687">
        <f t="shared" si="26"/>
        <v>-3.6</v>
      </c>
      <c r="BR14" s="688">
        <f t="shared" si="27"/>
        <v>0</v>
      </c>
      <c r="BS14" s="687">
        <f>BS15+BS17+BS18-BS62</f>
        <v>0.8</v>
      </c>
      <c r="BT14" s="681"/>
      <c r="BU14" s="687">
        <f>BU15+BU17+BU18-BU62</f>
        <v>0</v>
      </c>
      <c r="BV14" s="681"/>
      <c r="BW14" s="687">
        <f t="shared" si="28"/>
        <v>-0.8</v>
      </c>
      <c r="BX14" s="688">
        <f t="shared" si="29"/>
        <v>0</v>
      </c>
      <c r="BY14" s="687">
        <f>BY15+BY17+BY18-BY62</f>
        <v>0.8</v>
      </c>
      <c r="BZ14" s="681"/>
      <c r="CA14" s="687">
        <f>CA15+CA17+CA18-CA62</f>
        <v>0</v>
      </c>
      <c r="CB14" s="681"/>
      <c r="CC14" s="687">
        <f t="shared" si="30"/>
        <v>-0.8</v>
      </c>
      <c r="CD14" s="688">
        <f t="shared" si="31"/>
        <v>0</v>
      </c>
      <c r="CE14" s="687">
        <f>CE15+CE17+CE18-CE62</f>
        <v>2</v>
      </c>
      <c r="CF14" s="681"/>
      <c r="CG14" s="687">
        <f>CG15+CG17+CG18-CG62</f>
        <v>0</v>
      </c>
      <c r="CH14" s="681"/>
      <c r="CI14" s="687">
        <f t="shared" si="32"/>
        <v>-2</v>
      </c>
      <c r="CJ14" s="688">
        <f t="shared" si="33"/>
        <v>0</v>
      </c>
      <c r="CK14" s="687">
        <f t="shared" si="34"/>
        <v>33.9</v>
      </c>
      <c r="CL14" s="681"/>
      <c r="CM14" s="687">
        <f t="shared" si="35"/>
        <v>0</v>
      </c>
      <c r="CN14" s="681"/>
      <c r="CO14" s="687">
        <f t="shared" si="36"/>
        <v>-33.9</v>
      </c>
      <c r="CP14" s="688">
        <f t="shared" si="37"/>
        <v>0</v>
      </c>
      <c r="CQ14" s="687">
        <f>CQ15+CQ17+CQ18-CQ62</f>
        <v>10.1</v>
      </c>
      <c r="CR14" s="681"/>
      <c r="CS14" s="687">
        <f>CS15+CS17+CS18-CS62</f>
        <v>0</v>
      </c>
      <c r="CT14" s="681"/>
      <c r="CU14" s="687">
        <f t="shared" si="38"/>
        <v>-10.1</v>
      </c>
      <c r="CV14" s="688">
        <f t="shared" si="39"/>
        <v>0</v>
      </c>
      <c r="CW14" s="687">
        <f>CW15+CW17+CW18-CW62</f>
        <v>8.6999999999999993</v>
      </c>
      <c r="CX14" s="681"/>
      <c r="CY14" s="687">
        <f>CY15+CY17+CY18-CY62</f>
        <v>0</v>
      </c>
      <c r="CZ14" s="681"/>
      <c r="DA14" s="687">
        <f t="shared" si="40"/>
        <v>-8.6999999999999993</v>
      </c>
      <c r="DB14" s="688">
        <f t="shared" si="41"/>
        <v>0</v>
      </c>
      <c r="DC14" s="687">
        <f>DC15+DC17+DC18-DC62</f>
        <v>15.1</v>
      </c>
      <c r="DD14" s="681"/>
      <c r="DE14" s="687">
        <f>DE15+DE17+DE18-DE62</f>
        <v>0</v>
      </c>
      <c r="DF14" s="681"/>
      <c r="DG14" s="687">
        <f t="shared" si="42"/>
        <v>-15.1</v>
      </c>
      <c r="DH14" s="688">
        <f t="shared" si="43"/>
        <v>0</v>
      </c>
    </row>
    <row r="15" spans="2:112">
      <c r="B15" s="277"/>
      <c r="C15" s="657"/>
      <c r="D15" s="281" t="s">
        <v>4144</v>
      </c>
      <c r="E15" s="528" t="s">
        <v>4145</v>
      </c>
      <c r="F15" s="528"/>
      <c r="G15" s="529"/>
      <c r="H15" s="530"/>
      <c r="I15" s="530"/>
      <c r="J15" s="740" t="s">
        <v>889</v>
      </c>
      <c r="K15" s="687">
        <f t="shared" si="0"/>
        <v>390</v>
      </c>
      <c r="L15" s="681"/>
      <c r="M15" s="687">
        <f t="shared" si="1"/>
        <v>0</v>
      </c>
      <c r="N15" s="681"/>
      <c r="O15" s="687">
        <f t="shared" si="2"/>
        <v>-390</v>
      </c>
      <c r="P15" s="688">
        <f t="shared" si="3"/>
        <v>0</v>
      </c>
      <c r="Q15" s="687">
        <f t="shared" si="4"/>
        <v>197.1</v>
      </c>
      <c r="R15" s="681"/>
      <c r="S15" s="687">
        <f t="shared" si="5"/>
        <v>0</v>
      </c>
      <c r="T15" s="681"/>
      <c r="U15" s="687">
        <f t="shared" si="6"/>
        <v>-197.1</v>
      </c>
      <c r="V15" s="688">
        <f t="shared" si="7"/>
        <v>0</v>
      </c>
      <c r="W15" s="683">
        <v>70.900000000000006</v>
      </c>
      <c r="X15" s="681"/>
      <c r="Y15" s="681"/>
      <c r="Z15" s="681"/>
      <c r="AA15" s="687">
        <f t="shared" si="8"/>
        <v>-70.900000000000006</v>
      </c>
      <c r="AB15" s="688">
        <f t="shared" si="9"/>
        <v>0</v>
      </c>
      <c r="AC15" s="683">
        <v>64.099999999999994</v>
      </c>
      <c r="AD15" s="681"/>
      <c r="AE15" s="681"/>
      <c r="AF15" s="681"/>
      <c r="AG15" s="687">
        <f t="shared" si="10"/>
        <v>-64.099999999999994</v>
      </c>
      <c r="AH15" s="688">
        <f t="shared" si="11"/>
        <v>0</v>
      </c>
      <c r="AI15" s="683">
        <v>62.1</v>
      </c>
      <c r="AJ15" s="681"/>
      <c r="AK15" s="681"/>
      <c r="AL15" s="681"/>
      <c r="AM15" s="687">
        <f t="shared" si="12"/>
        <v>-62.1</v>
      </c>
      <c r="AN15" s="688">
        <f t="shared" si="13"/>
        <v>0</v>
      </c>
      <c r="AO15" s="687">
        <f t="shared" si="14"/>
        <v>155.39999999999998</v>
      </c>
      <c r="AP15" s="681"/>
      <c r="AQ15" s="687">
        <f t="shared" si="15"/>
        <v>0</v>
      </c>
      <c r="AR15" s="681"/>
      <c r="AS15" s="687">
        <f t="shared" si="16"/>
        <v>-155.39999999999998</v>
      </c>
      <c r="AT15" s="688">
        <f t="shared" si="17"/>
        <v>0</v>
      </c>
      <c r="AU15" s="683">
        <v>94.4</v>
      </c>
      <c r="AV15" s="681"/>
      <c r="AW15" s="681"/>
      <c r="AX15" s="681"/>
      <c r="AY15" s="687">
        <f t="shared" si="18"/>
        <v>-94.4</v>
      </c>
      <c r="AZ15" s="688">
        <f t="shared" si="19"/>
        <v>0</v>
      </c>
      <c r="BA15" s="683">
        <v>60.3</v>
      </c>
      <c r="BB15" s="681"/>
      <c r="BC15" s="681"/>
      <c r="BD15" s="681"/>
      <c r="BE15" s="687">
        <f t="shared" si="20"/>
        <v>-60.3</v>
      </c>
      <c r="BF15" s="688">
        <f t="shared" si="21"/>
        <v>0</v>
      </c>
      <c r="BG15" s="683">
        <v>0.7</v>
      </c>
      <c r="BH15" s="681"/>
      <c r="BI15" s="681"/>
      <c r="BJ15" s="681"/>
      <c r="BK15" s="687">
        <f t="shared" si="22"/>
        <v>-0.7</v>
      </c>
      <c r="BL15" s="688">
        <f t="shared" si="23"/>
        <v>0</v>
      </c>
      <c r="BM15" s="687">
        <f t="shared" si="24"/>
        <v>3.6</v>
      </c>
      <c r="BN15" s="681"/>
      <c r="BO15" s="687">
        <f t="shared" si="25"/>
        <v>0</v>
      </c>
      <c r="BP15" s="681"/>
      <c r="BQ15" s="687">
        <f t="shared" si="26"/>
        <v>-3.6</v>
      </c>
      <c r="BR15" s="688">
        <f t="shared" si="27"/>
        <v>0</v>
      </c>
      <c r="BS15" s="683">
        <v>0.8</v>
      </c>
      <c r="BT15" s="681"/>
      <c r="BU15" s="681"/>
      <c r="BV15" s="681"/>
      <c r="BW15" s="687">
        <f t="shared" si="28"/>
        <v>-0.8</v>
      </c>
      <c r="BX15" s="688">
        <f t="shared" si="29"/>
        <v>0</v>
      </c>
      <c r="BY15" s="683">
        <v>0.8</v>
      </c>
      <c r="BZ15" s="681"/>
      <c r="CA15" s="681"/>
      <c r="CB15" s="681"/>
      <c r="CC15" s="687">
        <f t="shared" si="30"/>
        <v>-0.8</v>
      </c>
      <c r="CD15" s="688">
        <f t="shared" si="31"/>
        <v>0</v>
      </c>
      <c r="CE15" s="683">
        <v>2</v>
      </c>
      <c r="CF15" s="681"/>
      <c r="CG15" s="681"/>
      <c r="CH15" s="681"/>
      <c r="CI15" s="687">
        <f t="shared" si="32"/>
        <v>-2</v>
      </c>
      <c r="CJ15" s="688">
        <f t="shared" si="33"/>
        <v>0</v>
      </c>
      <c r="CK15" s="687">
        <f t="shared" si="34"/>
        <v>33.9</v>
      </c>
      <c r="CL15" s="681"/>
      <c r="CM15" s="687">
        <f t="shared" si="35"/>
        <v>0</v>
      </c>
      <c r="CN15" s="681"/>
      <c r="CO15" s="687">
        <f t="shared" si="36"/>
        <v>-33.9</v>
      </c>
      <c r="CP15" s="688">
        <f t="shared" si="37"/>
        <v>0</v>
      </c>
      <c r="CQ15" s="683">
        <v>10.1</v>
      </c>
      <c r="CR15" s="681"/>
      <c r="CS15" s="681"/>
      <c r="CT15" s="681"/>
      <c r="CU15" s="687">
        <f t="shared" si="38"/>
        <v>-10.1</v>
      </c>
      <c r="CV15" s="688">
        <f t="shared" si="39"/>
        <v>0</v>
      </c>
      <c r="CW15" s="683">
        <v>8.6999999999999993</v>
      </c>
      <c r="CX15" s="681"/>
      <c r="CY15" s="681"/>
      <c r="CZ15" s="681"/>
      <c r="DA15" s="687">
        <f t="shared" si="40"/>
        <v>-8.6999999999999993</v>
      </c>
      <c r="DB15" s="688">
        <f t="shared" si="41"/>
        <v>0</v>
      </c>
      <c r="DC15" s="683">
        <v>15.1</v>
      </c>
      <c r="DD15" s="681"/>
      <c r="DE15" s="681"/>
      <c r="DF15" s="681"/>
      <c r="DG15" s="687">
        <f t="shared" si="42"/>
        <v>-15.1</v>
      </c>
      <c r="DH15" s="688">
        <f t="shared" si="43"/>
        <v>0</v>
      </c>
    </row>
    <row r="16" spans="2:112">
      <c r="B16" s="277"/>
      <c r="C16" s="657"/>
      <c r="D16" s="282" t="s">
        <v>4146</v>
      </c>
      <c r="E16" s="528" t="s">
        <v>4147</v>
      </c>
      <c r="F16" s="528"/>
      <c r="G16" s="529"/>
      <c r="H16" s="530"/>
      <c r="I16" s="530"/>
      <c r="J16" s="740" t="s">
        <v>889</v>
      </c>
      <c r="K16" s="687">
        <f t="shared" si="0"/>
        <v>0</v>
      </c>
      <c r="L16" s="681"/>
      <c r="M16" s="687">
        <f t="shared" si="1"/>
        <v>0</v>
      </c>
      <c r="N16" s="681"/>
      <c r="O16" s="687">
        <f t="shared" si="2"/>
        <v>0</v>
      </c>
      <c r="P16" s="688" t="str">
        <f t="shared" si="3"/>
        <v>-</v>
      </c>
      <c r="Q16" s="687">
        <f t="shared" si="4"/>
        <v>0</v>
      </c>
      <c r="R16" s="681"/>
      <c r="S16" s="687">
        <f t="shared" si="5"/>
        <v>0</v>
      </c>
      <c r="T16" s="681"/>
      <c r="U16" s="687">
        <f t="shared" si="6"/>
        <v>0</v>
      </c>
      <c r="V16" s="688" t="str">
        <f t="shared" si="7"/>
        <v>-</v>
      </c>
      <c r="W16" s="683">
        <v>0</v>
      </c>
      <c r="X16" s="681"/>
      <c r="Y16" s="681"/>
      <c r="Z16" s="681"/>
      <c r="AA16" s="687">
        <f t="shared" si="8"/>
        <v>0</v>
      </c>
      <c r="AB16" s="688" t="str">
        <f t="shared" si="9"/>
        <v>-</v>
      </c>
      <c r="AC16" s="683">
        <v>0</v>
      </c>
      <c r="AD16" s="681"/>
      <c r="AE16" s="681"/>
      <c r="AF16" s="681"/>
      <c r="AG16" s="687">
        <f t="shared" si="10"/>
        <v>0</v>
      </c>
      <c r="AH16" s="688" t="str">
        <f t="shared" si="11"/>
        <v>-</v>
      </c>
      <c r="AI16" s="683">
        <v>0</v>
      </c>
      <c r="AJ16" s="681"/>
      <c r="AK16" s="681"/>
      <c r="AL16" s="681"/>
      <c r="AM16" s="687">
        <f t="shared" si="12"/>
        <v>0</v>
      </c>
      <c r="AN16" s="688" t="str">
        <f t="shared" si="13"/>
        <v>-</v>
      </c>
      <c r="AO16" s="687">
        <f t="shared" si="14"/>
        <v>0</v>
      </c>
      <c r="AP16" s="681"/>
      <c r="AQ16" s="687">
        <f t="shared" si="15"/>
        <v>0</v>
      </c>
      <c r="AR16" s="681"/>
      <c r="AS16" s="687">
        <f t="shared" si="16"/>
        <v>0</v>
      </c>
      <c r="AT16" s="688" t="str">
        <f t="shared" si="17"/>
        <v>-</v>
      </c>
      <c r="AU16" s="683">
        <v>0</v>
      </c>
      <c r="AV16" s="681"/>
      <c r="AW16" s="681"/>
      <c r="AX16" s="681"/>
      <c r="AY16" s="687">
        <f t="shared" si="18"/>
        <v>0</v>
      </c>
      <c r="AZ16" s="688" t="str">
        <f t="shared" si="19"/>
        <v>-</v>
      </c>
      <c r="BA16" s="683">
        <v>0</v>
      </c>
      <c r="BB16" s="681"/>
      <c r="BC16" s="681"/>
      <c r="BD16" s="681"/>
      <c r="BE16" s="687">
        <f t="shared" si="20"/>
        <v>0</v>
      </c>
      <c r="BF16" s="688" t="str">
        <f t="shared" si="21"/>
        <v>-</v>
      </c>
      <c r="BG16" s="683">
        <v>0</v>
      </c>
      <c r="BH16" s="681"/>
      <c r="BI16" s="681"/>
      <c r="BJ16" s="681"/>
      <c r="BK16" s="687">
        <f t="shared" si="22"/>
        <v>0</v>
      </c>
      <c r="BL16" s="688" t="str">
        <f t="shared" si="23"/>
        <v>-</v>
      </c>
      <c r="BM16" s="687">
        <f t="shared" si="24"/>
        <v>0</v>
      </c>
      <c r="BN16" s="681"/>
      <c r="BO16" s="687">
        <f t="shared" si="25"/>
        <v>0</v>
      </c>
      <c r="BP16" s="681"/>
      <c r="BQ16" s="687">
        <f t="shared" si="26"/>
        <v>0</v>
      </c>
      <c r="BR16" s="688" t="str">
        <f t="shared" si="27"/>
        <v>-</v>
      </c>
      <c r="BS16" s="683">
        <v>0</v>
      </c>
      <c r="BT16" s="681"/>
      <c r="BU16" s="681"/>
      <c r="BV16" s="681"/>
      <c r="BW16" s="687">
        <f t="shared" si="28"/>
        <v>0</v>
      </c>
      <c r="BX16" s="688" t="str">
        <f t="shared" si="29"/>
        <v>-</v>
      </c>
      <c r="BY16" s="683">
        <v>0</v>
      </c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3">
        <v>0</v>
      </c>
      <c r="CF16" s="681"/>
      <c r="CG16" s="681"/>
      <c r="CH16" s="681"/>
      <c r="CI16" s="687">
        <f t="shared" si="32"/>
        <v>0</v>
      </c>
      <c r="CJ16" s="688" t="str">
        <f t="shared" si="33"/>
        <v>-</v>
      </c>
      <c r="CK16" s="687">
        <f t="shared" si="34"/>
        <v>0</v>
      </c>
      <c r="CL16" s="681"/>
      <c r="CM16" s="687">
        <f t="shared" si="35"/>
        <v>0</v>
      </c>
      <c r="CN16" s="681"/>
      <c r="CO16" s="687">
        <f t="shared" si="36"/>
        <v>0</v>
      </c>
      <c r="CP16" s="688" t="str">
        <f t="shared" si="37"/>
        <v>-</v>
      </c>
      <c r="CQ16" s="683">
        <v>0</v>
      </c>
      <c r="CR16" s="681"/>
      <c r="CS16" s="681"/>
      <c r="CT16" s="681"/>
      <c r="CU16" s="687">
        <f t="shared" si="38"/>
        <v>0</v>
      </c>
      <c r="CV16" s="688" t="str">
        <f t="shared" si="39"/>
        <v>-</v>
      </c>
      <c r="CW16" s="683">
        <v>0</v>
      </c>
      <c r="CX16" s="681"/>
      <c r="CY16" s="681"/>
      <c r="CZ16" s="681"/>
      <c r="DA16" s="687">
        <f t="shared" si="40"/>
        <v>0</v>
      </c>
      <c r="DB16" s="688" t="str">
        <f t="shared" si="41"/>
        <v>-</v>
      </c>
      <c r="DC16" s="683">
        <v>0</v>
      </c>
      <c r="DD16" s="681"/>
      <c r="DE16" s="681"/>
      <c r="DF16" s="681"/>
      <c r="DG16" s="687">
        <f t="shared" si="42"/>
        <v>0</v>
      </c>
      <c r="DH16" s="688" t="str">
        <f t="shared" si="43"/>
        <v>-</v>
      </c>
    </row>
    <row r="17" spans="2:112">
      <c r="B17" s="277"/>
      <c r="C17" s="657"/>
      <c r="D17" s="283" t="s">
        <v>4148</v>
      </c>
      <c r="E17" s="528" t="s">
        <v>4149</v>
      </c>
      <c r="F17" s="528"/>
      <c r="G17" s="529"/>
      <c r="H17" s="530"/>
      <c r="I17" s="530"/>
      <c r="J17" s="740" t="s">
        <v>889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3">
        <v>0</v>
      </c>
      <c r="X17" s="681"/>
      <c r="Y17" s="681"/>
      <c r="Z17" s="681"/>
      <c r="AA17" s="687">
        <f t="shared" si="8"/>
        <v>0</v>
      </c>
      <c r="AB17" s="688" t="str">
        <f t="shared" si="9"/>
        <v>-</v>
      </c>
      <c r="AC17" s="683">
        <v>0</v>
      </c>
      <c r="AD17" s="681"/>
      <c r="AE17" s="681"/>
      <c r="AF17" s="681"/>
      <c r="AG17" s="687">
        <f t="shared" si="10"/>
        <v>0</v>
      </c>
      <c r="AH17" s="688" t="str">
        <f t="shared" si="11"/>
        <v>-</v>
      </c>
      <c r="AI17" s="683">
        <v>0</v>
      </c>
      <c r="AJ17" s="681"/>
      <c r="AK17" s="681"/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3">
        <v>0</v>
      </c>
      <c r="AV17" s="681"/>
      <c r="AW17" s="681"/>
      <c r="AX17" s="681"/>
      <c r="AY17" s="687">
        <f t="shared" si="18"/>
        <v>0</v>
      </c>
      <c r="AZ17" s="688" t="str">
        <f t="shared" si="19"/>
        <v>-</v>
      </c>
      <c r="BA17" s="683">
        <v>0</v>
      </c>
      <c r="BB17" s="681"/>
      <c r="BC17" s="681"/>
      <c r="BD17" s="681"/>
      <c r="BE17" s="687">
        <f t="shared" si="20"/>
        <v>0</v>
      </c>
      <c r="BF17" s="688" t="str">
        <f t="shared" si="21"/>
        <v>-</v>
      </c>
      <c r="BG17" s="683">
        <v>0</v>
      </c>
      <c r="BH17" s="681"/>
      <c r="BI17" s="681"/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3">
        <v>0</v>
      </c>
      <c r="BT17" s="681"/>
      <c r="BU17" s="681"/>
      <c r="BV17" s="681"/>
      <c r="BW17" s="687">
        <f t="shared" si="28"/>
        <v>0</v>
      </c>
      <c r="BX17" s="688" t="str">
        <f t="shared" si="29"/>
        <v>-</v>
      </c>
      <c r="BY17" s="683">
        <v>0</v>
      </c>
      <c r="BZ17" s="681"/>
      <c r="CA17" s="681"/>
      <c r="CB17" s="681"/>
      <c r="CC17" s="687">
        <f t="shared" si="30"/>
        <v>0</v>
      </c>
      <c r="CD17" s="688" t="str">
        <f t="shared" si="31"/>
        <v>-</v>
      </c>
      <c r="CE17" s="683">
        <v>0</v>
      </c>
      <c r="CF17" s="681"/>
      <c r="CG17" s="681"/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3">
        <v>0</v>
      </c>
      <c r="CR17" s="681"/>
      <c r="CS17" s="681"/>
      <c r="CT17" s="681"/>
      <c r="CU17" s="687">
        <f t="shared" si="38"/>
        <v>0</v>
      </c>
      <c r="CV17" s="688" t="str">
        <f t="shared" si="39"/>
        <v>-</v>
      </c>
      <c r="CW17" s="683">
        <v>0</v>
      </c>
      <c r="CX17" s="681"/>
      <c r="CY17" s="681"/>
      <c r="CZ17" s="681"/>
      <c r="DA17" s="687">
        <f t="shared" si="40"/>
        <v>0</v>
      </c>
      <c r="DB17" s="688" t="str">
        <f t="shared" si="41"/>
        <v>-</v>
      </c>
      <c r="DC17" s="683">
        <v>0</v>
      </c>
      <c r="DD17" s="681"/>
      <c r="DE17" s="681"/>
      <c r="DF17" s="681"/>
      <c r="DG17" s="687">
        <f t="shared" si="42"/>
        <v>0</v>
      </c>
      <c r="DH17" s="688" t="str">
        <f t="shared" si="43"/>
        <v>-</v>
      </c>
    </row>
    <row r="18" spans="2:112">
      <c r="B18" s="277"/>
      <c r="C18" s="657"/>
      <c r="D18" s="283" t="s">
        <v>4150</v>
      </c>
      <c r="E18" s="528" t="s">
        <v>4151</v>
      </c>
      <c r="F18" s="528"/>
      <c r="G18" s="529"/>
      <c r="H18" s="530" t="s">
        <v>4152</v>
      </c>
      <c r="I18" s="530"/>
      <c r="J18" s="740" t="s">
        <v>889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7">
        <f>W33</f>
        <v>0</v>
      </c>
      <c r="X18" s="681"/>
      <c r="Y18" s="687">
        <f>Y33</f>
        <v>0</v>
      </c>
      <c r="Z18" s="681"/>
      <c r="AA18" s="687">
        <f t="shared" si="8"/>
        <v>0</v>
      </c>
      <c r="AB18" s="688" t="str">
        <f t="shared" si="9"/>
        <v>-</v>
      </c>
      <c r="AC18" s="687">
        <f>AC33</f>
        <v>0</v>
      </c>
      <c r="AD18" s="681"/>
      <c r="AE18" s="687">
        <f>AE33</f>
        <v>0</v>
      </c>
      <c r="AF18" s="681"/>
      <c r="AG18" s="687">
        <f t="shared" si="10"/>
        <v>0</v>
      </c>
      <c r="AH18" s="688" t="str">
        <f t="shared" si="11"/>
        <v>-</v>
      </c>
      <c r="AI18" s="687">
        <f>AI33</f>
        <v>0</v>
      </c>
      <c r="AJ18" s="681"/>
      <c r="AK18" s="687">
        <f>AK33</f>
        <v>0</v>
      </c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7">
        <f>AU33</f>
        <v>0</v>
      </c>
      <c r="AV18" s="681"/>
      <c r="AW18" s="687">
        <f>AW33</f>
        <v>0</v>
      </c>
      <c r="AX18" s="681"/>
      <c r="AY18" s="687">
        <f t="shared" si="18"/>
        <v>0</v>
      </c>
      <c r="AZ18" s="688" t="str">
        <f t="shared" si="19"/>
        <v>-</v>
      </c>
      <c r="BA18" s="687">
        <f>BA33</f>
        <v>0</v>
      </c>
      <c r="BB18" s="681"/>
      <c r="BC18" s="687">
        <f>BC33</f>
        <v>0</v>
      </c>
      <c r="BD18" s="681"/>
      <c r="BE18" s="687">
        <f t="shared" si="20"/>
        <v>0</v>
      </c>
      <c r="BF18" s="688" t="str">
        <f t="shared" si="21"/>
        <v>-</v>
      </c>
      <c r="BG18" s="687">
        <f>BG33</f>
        <v>0</v>
      </c>
      <c r="BH18" s="681"/>
      <c r="BI18" s="687">
        <f>BI33</f>
        <v>0</v>
      </c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7">
        <f>BS33</f>
        <v>0</v>
      </c>
      <c r="BT18" s="681"/>
      <c r="BU18" s="687">
        <f>BU33</f>
        <v>0</v>
      </c>
      <c r="BV18" s="681"/>
      <c r="BW18" s="687">
        <f t="shared" si="28"/>
        <v>0</v>
      </c>
      <c r="BX18" s="688" t="str">
        <f t="shared" si="29"/>
        <v>-</v>
      </c>
      <c r="BY18" s="687">
        <f>BY33</f>
        <v>0</v>
      </c>
      <c r="BZ18" s="681"/>
      <c r="CA18" s="687">
        <f>CA33</f>
        <v>0</v>
      </c>
      <c r="CB18" s="681"/>
      <c r="CC18" s="687">
        <f t="shared" si="30"/>
        <v>0</v>
      </c>
      <c r="CD18" s="688" t="str">
        <f t="shared" si="31"/>
        <v>-</v>
      </c>
      <c r="CE18" s="687">
        <f>CE33</f>
        <v>0</v>
      </c>
      <c r="CF18" s="681"/>
      <c r="CG18" s="687">
        <f>CG33</f>
        <v>0</v>
      </c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7">
        <f>CQ33</f>
        <v>0</v>
      </c>
      <c r="CR18" s="681"/>
      <c r="CS18" s="687">
        <f>CS33</f>
        <v>0</v>
      </c>
      <c r="CT18" s="681"/>
      <c r="CU18" s="687">
        <f t="shared" si="38"/>
        <v>0</v>
      </c>
      <c r="CV18" s="688" t="str">
        <f t="shared" si="39"/>
        <v>-</v>
      </c>
      <c r="CW18" s="687">
        <f>CW33</f>
        <v>0</v>
      </c>
      <c r="CX18" s="681"/>
      <c r="CY18" s="687">
        <f>CY33</f>
        <v>0</v>
      </c>
      <c r="CZ18" s="681"/>
      <c r="DA18" s="687">
        <f t="shared" si="40"/>
        <v>0</v>
      </c>
      <c r="DB18" s="688" t="str">
        <f t="shared" si="41"/>
        <v>-</v>
      </c>
      <c r="DC18" s="687">
        <f>DC33</f>
        <v>0</v>
      </c>
      <c r="DD18" s="681"/>
      <c r="DE18" s="687">
        <f>DE33</f>
        <v>0</v>
      </c>
      <c r="DF18" s="681"/>
      <c r="DG18" s="687">
        <f t="shared" si="42"/>
        <v>0</v>
      </c>
      <c r="DH18" s="688" t="str">
        <f t="shared" si="43"/>
        <v>-</v>
      </c>
    </row>
    <row r="19" spans="2:112" ht="37.5" customHeight="1">
      <c r="B19" s="277" t="s">
        <v>4153</v>
      </c>
      <c r="C19" s="657"/>
      <c r="D19" s="280" t="s">
        <v>4154</v>
      </c>
      <c r="E19" s="528" t="s">
        <v>4155</v>
      </c>
      <c r="F19" s="528"/>
      <c r="G19" s="529"/>
      <c r="H19" s="530"/>
      <c r="I19" s="530"/>
      <c r="J19" s="740" t="s">
        <v>889</v>
      </c>
      <c r="K19" s="687">
        <f t="shared" si="0"/>
        <v>820.2</v>
      </c>
      <c r="L19" s="681"/>
      <c r="M19" s="687">
        <f t="shared" si="1"/>
        <v>0</v>
      </c>
      <c r="N19" s="681"/>
      <c r="O19" s="687">
        <f t="shared" si="2"/>
        <v>-820.2</v>
      </c>
      <c r="P19" s="688">
        <f t="shared" si="3"/>
        <v>0</v>
      </c>
      <c r="Q19" s="687">
        <f t="shared" si="4"/>
        <v>208.9</v>
      </c>
      <c r="R19" s="681"/>
      <c r="S19" s="687">
        <f t="shared" si="5"/>
        <v>0</v>
      </c>
      <c r="T19" s="681"/>
      <c r="U19" s="687">
        <f t="shared" si="6"/>
        <v>-208.9</v>
      </c>
      <c r="V19" s="688">
        <f t="shared" si="7"/>
        <v>0</v>
      </c>
      <c r="W19" s="683">
        <v>75.3</v>
      </c>
      <c r="X19" s="681"/>
      <c r="Y19" s="681"/>
      <c r="Z19" s="681"/>
      <c r="AA19" s="687">
        <f t="shared" si="8"/>
        <v>-75.3</v>
      </c>
      <c r="AB19" s="688">
        <f t="shared" si="9"/>
        <v>0</v>
      </c>
      <c r="AC19" s="683">
        <v>68</v>
      </c>
      <c r="AD19" s="681"/>
      <c r="AE19" s="681"/>
      <c r="AF19" s="681"/>
      <c r="AG19" s="687">
        <f t="shared" si="10"/>
        <v>-68</v>
      </c>
      <c r="AH19" s="688">
        <f t="shared" si="11"/>
        <v>0</v>
      </c>
      <c r="AI19" s="683">
        <v>65.599999999999994</v>
      </c>
      <c r="AJ19" s="681"/>
      <c r="AK19" s="681"/>
      <c r="AL19" s="681"/>
      <c r="AM19" s="687">
        <f t="shared" si="12"/>
        <v>-65.599999999999994</v>
      </c>
      <c r="AN19" s="688">
        <f t="shared" si="13"/>
        <v>0</v>
      </c>
      <c r="AO19" s="687">
        <f t="shared" si="14"/>
        <v>200.10000000000002</v>
      </c>
      <c r="AP19" s="681"/>
      <c r="AQ19" s="687">
        <f t="shared" si="15"/>
        <v>0</v>
      </c>
      <c r="AR19" s="681"/>
      <c r="AS19" s="687">
        <f t="shared" si="16"/>
        <v>-200.10000000000002</v>
      </c>
      <c r="AT19" s="688">
        <f t="shared" si="17"/>
        <v>0</v>
      </c>
      <c r="AU19" s="683">
        <v>66.7</v>
      </c>
      <c r="AV19" s="681"/>
      <c r="AW19" s="681"/>
      <c r="AX19" s="681"/>
      <c r="AY19" s="687">
        <f t="shared" si="18"/>
        <v>-66.7</v>
      </c>
      <c r="AZ19" s="688">
        <f t="shared" si="19"/>
        <v>0</v>
      </c>
      <c r="BA19" s="683">
        <v>67.2</v>
      </c>
      <c r="BB19" s="681"/>
      <c r="BC19" s="681"/>
      <c r="BD19" s="681"/>
      <c r="BE19" s="687">
        <f t="shared" si="20"/>
        <v>-67.2</v>
      </c>
      <c r="BF19" s="688">
        <f t="shared" si="21"/>
        <v>0</v>
      </c>
      <c r="BG19" s="683">
        <v>66.2</v>
      </c>
      <c r="BH19" s="681"/>
      <c r="BI19" s="681"/>
      <c r="BJ19" s="681"/>
      <c r="BK19" s="687">
        <f t="shared" si="22"/>
        <v>-66.2</v>
      </c>
      <c r="BL19" s="688">
        <f t="shared" si="23"/>
        <v>0</v>
      </c>
      <c r="BM19" s="687">
        <f t="shared" si="24"/>
        <v>188.70000000000002</v>
      </c>
      <c r="BN19" s="681"/>
      <c r="BO19" s="687">
        <f t="shared" si="25"/>
        <v>0</v>
      </c>
      <c r="BP19" s="681"/>
      <c r="BQ19" s="687">
        <f t="shared" si="26"/>
        <v>-188.70000000000002</v>
      </c>
      <c r="BR19" s="688">
        <f t="shared" si="27"/>
        <v>0</v>
      </c>
      <c r="BS19" s="683">
        <v>68.400000000000006</v>
      </c>
      <c r="BT19" s="681"/>
      <c r="BU19" s="681"/>
      <c r="BV19" s="681"/>
      <c r="BW19" s="687">
        <f t="shared" si="28"/>
        <v>-68.400000000000006</v>
      </c>
      <c r="BX19" s="688">
        <f t="shared" si="29"/>
        <v>0</v>
      </c>
      <c r="BY19" s="683">
        <v>68.400000000000006</v>
      </c>
      <c r="BZ19" s="681"/>
      <c r="CA19" s="681"/>
      <c r="CB19" s="681"/>
      <c r="CC19" s="687">
        <f t="shared" si="30"/>
        <v>-68.400000000000006</v>
      </c>
      <c r="CD19" s="688">
        <f t="shared" si="31"/>
        <v>0</v>
      </c>
      <c r="CE19" s="683">
        <v>51.9</v>
      </c>
      <c r="CF19" s="681"/>
      <c r="CG19" s="681"/>
      <c r="CH19" s="681"/>
      <c r="CI19" s="687">
        <f t="shared" si="32"/>
        <v>-51.9</v>
      </c>
      <c r="CJ19" s="688">
        <f t="shared" si="33"/>
        <v>0</v>
      </c>
      <c r="CK19" s="687">
        <f t="shared" si="34"/>
        <v>222.5</v>
      </c>
      <c r="CL19" s="681"/>
      <c r="CM19" s="687">
        <f t="shared" si="35"/>
        <v>0</v>
      </c>
      <c r="CN19" s="681"/>
      <c r="CO19" s="687">
        <f t="shared" si="36"/>
        <v>-222.5</v>
      </c>
      <c r="CP19" s="688">
        <f t="shared" si="37"/>
        <v>0</v>
      </c>
      <c r="CQ19" s="683">
        <v>72.8</v>
      </c>
      <c r="CR19" s="681"/>
      <c r="CS19" s="681"/>
      <c r="CT19" s="681"/>
      <c r="CU19" s="687">
        <f t="shared" si="38"/>
        <v>-72.8</v>
      </c>
      <c r="CV19" s="688">
        <f t="shared" si="39"/>
        <v>0</v>
      </c>
      <c r="CW19" s="683">
        <v>75.400000000000006</v>
      </c>
      <c r="CX19" s="681"/>
      <c r="CY19" s="681"/>
      <c r="CZ19" s="681"/>
      <c r="DA19" s="687">
        <f t="shared" si="40"/>
        <v>-75.400000000000006</v>
      </c>
      <c r="DB19" s="688">
        <f t="shared" si="41"/>
        <v>0</v>
      </c>
      <c r="DC19" s="683">
        <v>74.3</v>
      </c>
      <c r="DD19" s="681"/>
      <c r="DE19" s="681"/>
      <c r="DF19" s="681"/>
      <c r="DG19" s="687">
        <f t="shared" si="42"/>
        <v>-74.3</v>
      </c>
      <c r="DH19" s="688">
        <f t="shared" si="43"/>
        <v>0</v>
      </c>
    </row>
    <row r="20" spans="2:112">
      <c r="B20" s="277"/>
      <c r="C20" s="657"/>
      <c r="D20" s="282" t="s">
        <v>4146</v>
      </c>
      <c r="E20" s="528" t="s">
        <v>4156</v>
      </c>
      <c r="F20" s="528"/>
      <c r="G20" s="529"/>
      <c r="H20" s="530"/>
      <c r="I20" s="530"/>
      <c r="J20" s="740" t="s">
        <v>889</v>
      </c>
      <c r="K20" s="687">
        <f t="shared" si="0"/>
        <v>18.100000000000001</v>
      </c>
      <c r="L20" s="681"/>
      <c r="M20" s="687">
        <f t="shared" si="1"/>
        <v>0</v>
      </c>
      <c r="N20" s="681"/>
      <c r="O20" s="687">
        <f t="shared" si="2"/>
        <v>-18.100000000000001</v>
      </c>
      <c r="P20" s="688">
        <f t="shared" si="3"/>
        <v>0</v>
      </c>
      <c r="Q20" s="687">
        <f t="shared" si="4"/>
        <v>1.3</v>
      </c>
      <c r="R20" s="681"/>
      <c r="S20" s="687">
        <f t="shared" si="5"/>
        <v>0</v>
      </c>
      <c r="T20" s="681"/>
      <c r="U20" s="687">
        <f t="shared" si="6"/>
        <v>-1.3</v>
      </c>
      <c r="V20" s="688">
        <f t="shared" si="7"/>
        <v>0</v>
      </c>
      <c r="W20" s="683">
        <v>0.5</v>
      </c>
      <c r="X20" s="681"/>
      <c r="Y20" s="681"/>
      <c r="Z20" s="681"/>
      <c r="AA20" s="687">
        <f t="shared" si="8"/>
        <v>-0.5</v>
      </c>
      <c r="AB20" s="688">
        <f t="shared" si="9"/>
        <v>0</v>
      </c>
      <c r="AC20" s="683">
        <v>0.4</v>
      </c>
      <c r="AD20" s="681"/>
      <c r="AE20" s="681"/>
      <c r="AF20" s="681"/>
      <c r="AG20" s="687">
        <f t="shared" si="10"/>
        <v>-0.4</v>
      </c>
      <c r="AH20" s="688">
        <f t="shared" si="11"/>
        <v>0</v>
      </c>
      <c r="AI20" s="683">
        <v>0.4</v>
      </c>
      <c r="AJ20" s="681"/>
      <c r="AK20" s="681"/>
      <c r="AL20" s="681"/>
      <c r="AM20" s="687">
        <f t="shared" si="12"/>
        <v>-0.4</v>
      </c>
      <c r="AN20" s="688">
        <f t="shared" si="13"/>
        <v>0</v>
      </c>
      <c r="AO20" s="687">
        <f t="shared" si="14"/>
        <v>3.4</v>
      </c>
      <c r="AP20" s="681"/>
      <c r="AQ20" s="687">
        <f t="shared" si="15"/>
        <v>0</v>
      </c>
      <c r="AR20" s="681"/>
      <c r="AS20" s="687">
        <f t="shared" si="16"/>
        <v>-3.4</v>
      </c>
      <c r="AT20" s="688">
        <f t="shared" si="17"/>
        <v>0</v>
      </c>
      <c r="AU20" s="683">
        <v>0.4</v>
      </c>
      <c r="AV20" s="681"/>
      <c r="AW20" s="681"/>
      <c r="AX20" s="681"/>
      <c r="AY20" s="687">
        <f t="shared" si="18"/>
        <v>-0.4</v>
      </c>
      <c r="AZ20" s="688">
        <f t="shared" si="19"/>
        <v>0</v>
      </c>
      <c r="BA20" s="683">
        <v>0.7</v>
      </c>
      <c r="BB20" s="681"/>
      <c r="BC20" s="681"/>
      <c r="BD20" s="681"/>
      <c r="BE20" s="687">
        <f t="shared" si="20"/>
        <v>-0.7</v>
      </c>
      <c r="BF20" s="688">
        <f t="shared" si="21"/>
        <v>0</v>
      </c>
      <c r="BG20" s="683">
        <v>2.2999999999999998</v>
      </c>
      <c r="BH20" s="681"/>
      <c r="BI20" s="681"/>
      <c r="BJ20" s="681"/>
      <c r="BK20" s="687">
        <f t="shared" si="22"/>
        <v>-2.2999999999999998</v>
      </c>
      <c r="BL20" s="688">
        <f t="shared" si="23"/>
        <v>0</v>
      </c>
      <c r="BM20" s="687">
        <f t="shared" si="24"/>
        <v>6.3</v>
      </c>
      <c r="BN20" s="681"/>
      <c r="BO20" s="687">
        <f t="shared" si="25"/>
        <v>0</v>
      </c>
      <c r="BP20" s="681"/>
      <c r="BQ20" s="687">
        <f t="shared" si="26"/>
        <v>-6.3</v>
      </c>
      <c r="BR20" s="688">
        <f t="shared" si="27"/>
        <v>0</v>
      </c>
      <c r="BS20" s="683">
        <v>2.4</v>
      </c>
      <c r="BT20" s="681"/>
      <c r="BU20" s="681"/>
      <c r="BV20" s="681"/>
      <c r="BW20" s="687">
        <f t="shared" si="28"/>
        <v>-2.4</v>
      </c>
      <c r="BX20" s="688">
        <f t="shared" si="29"/>
        <v>0</v>
      </c>
      <c r="BY20" s="683">
        <v>2.4</v>
      </c>
      <c r="BZ20" s="681"/>
      <c r="CA20" s="681"/>
      <c r="CB20" s="681"/>
      <c r="CC20" s="687">
        <f t="shared" si="30"/>
        <v>-2.4</v>
      </c>
      <c r="CD20" s="688">
        <f t="shared" si="31"/>
        <v>0</v>
      </c>
      <c r="CE20" s="683">
        <v>1.5</v>
      </c>
      <c r="CF20" s="681"/>
      <c r="CG20" s="681"/>
      <c r="CH20" s="681"/>
      <c r="CI20" s="687">
        <f t="shared" si="32"/>
        <v>-1.5</v>
      </c>
      <c r="CJ20" s="688">
        <f t="shared" si="33"/>
        <v>0</v>
      </c>
      <c r="CK20" s="687">
        <f t="shared" si="34"/>
        <v>7.1</v>
      </c>
      <c r="CL20" s="681"/>
      <c r="CM20" s="687">
        <f t="shared" si="35"/>
        <v>0</v>
      </c>
      <c r="CN20" s="681"/>
      <c r="CO20" s="687">
        <f t="shared" si="36"/>
        <v>-7.1</v>
      </c>
      <c r="CP20" s="688">
        <f t="shared" si="37"/>
        <v>0</v>
      </c>
      <c r="CQ20" s="683">
        <v>2.4</v>
      </c>
      <c r="CR20" s="681"/>
      <c r="CS20" s="681"/>
      <c r="CT20" s="681"/>
      <c r="CU20" s="687">
        <f t="shared" si="38"/>
        <v>-2.4</v>
      </c>
      <c r="CV20" s="688">
        <f t="shared" si="39"/>
        <v>0</v>
      </c>
      <c r="CW20" s="683">
        <v>2.2999999999999998</v>
      </c>
      <c r="CX20" s="681"/>
      <c r="CY20" s="681"/>
      <c r="CZ20" s="681"/>
      <c r="DA20" s="687">
        <f t="shared" si="40"/>
        <v>-2.2999999999999998</v>
      </c>
      <c r="DB20" s="688">
        <f t="shared" si="41"/>
        <v>0</v>
      </c>
      <c r="DC20" s="683">
        <v>2.4</v>
      </c>
      <c r="DD20" s="681"/>
      <c r="DE20" s="681"/>
      <c r="DF20" s="681"/>
      <c r="DG20" s="687">
        <f t="shared" si="42"/>
        <v>-2.4</v>
      </c>
      <c r="DH20" s="688">
        <f t="shared" si="43"/>
        <v>0</v>
      </c>
    </row>
    <row r="21" spans="2:112" ht="19.5" customHeight="1">
      <c r="B21" s="277" t="s">
        <v>4157</v>
      </c>
      <c r="C21" s="657"/>
      <c r="D21" s="280" t="s">
        <v>4158</v>
      </c>
      <c r="E21" s="528" t="s">
        <v>4159</v>
      </c>
      <c r="F21" s="528"/>
      <c r="G21" s="529"/>
      <c r="H21" s="530"/>
      <c r="I21" s="530"/>
      <c r="J21" s="740" t="s">
        <v>889</v>
      </c>
      <c r="K21" s="687">
        <f t="shared" si="0"/>
        <v>0</v>
      </c>
      <c r="L21" s="681"/>
      <c r="M21" s="687">
        <f t="shared" si="1"/>
        <v>0</v>
      </c>
      <c r="N21" s="681"/>
      <c r="O21" s="687">
        <f t="shared" si="2"/>
        <v>0</v>
      </c>
      <c r="P21" s="688" t="str">
        <f t="shared" si="3"/>
        <v>-</v>
      </c>
      <c r="Q21" s="687">
        <f t="shared" si="4"/>
        <v>0</v>
      </c>
      <c r="R21" s="681"/>
      <c r="S21" s="687">
        <f t="shared" si="5"/>
        <v>0</v>
      </c>
      <c r="T21" s="681"/>
      <c r="U21" s="687">
        <f t="shared" si="6"/>
        <v>0</v>
      </c>
      <c r="V21" s="688" t="str">
        <f t="shared" si="7"/>
        <v>-</v>
      </c>
      <c r="W21" s="683">
        <v>0</v>
      </c>
      <c r="X21" s="681"/>
      <c r="Y21" s="681"/>
      <c r="Z21" s="681"/>
      <c r="AA21" s="687">
        <f t="shared" si="8"/>
        <v>0</v>
      </c>
      <c r="AB21" s="688" t="str">
        <f t="shared" si="9"/>
        <v>-</v>
      </c>
      <c r="AC21" s="683">
        <v>0</v>
      </c>
      <c r="AD21" s="681"/>
      <c r="AE21" s="681"/>
      <c r="AF21" s="681"/>
      <c r="AG21" s="687">
        <f t="shared" si="10"/>
        <v>0</v>
      </c>
      <c r="AH21" s="688" t="str">
        <f t="shared" si="11"/>
        <v>-</v>
      </c>
      <c r="AI21" s="683">
        <v>0</v>
      </c>
      <c r="AJ21" s="681"/>
      <c r="AK21" s="681"/>
      <c r="AL21" s="681"/>
      <c r="AM21" s="687">
        <f t="shared" si="12"/>
        <v>0</v>
      </c>
      <c r="AN21" s="688" t="str">
        <f t="shared" si="13"/>
        <v>-</v>
      </c>
      <c r="AO21" s="687">
        <f t="shared" si="14"/>
        <v>0</v>
      </c>
      <c r="AP21" s="681"/>
      <c r="AQ21" s="687">
        <f t="shared" si="15"/>
        <v>0</v>
      </c>
      <c r="AR21" s="681"/>
      <c r="AS21" s="687">
        <f t="shared" si="16"/>
        <v>0</v>
      </c>
      <c r="AT21" s="688" t="str">
        <f t="shared" si="17"/>
        <v>-</v>
      </c>
      <c r="AU21" s="683">
        <v>0</v>
      </c>
      <c r="AV21" s="681"/>
      <c r="AW21" s="681"/>
      <c r="AX21" s="681"/>
      <c r="AY21" s="687">
        <f t="shared" si="18"/>
        <v>0</v>
      </c>
      <c r="AZ21" s="688" t="str">
        <f t="shared" si="19"/>
        <v>-</v>
      </c>
      <c r="BA21" s="683">
        <v>0</v>
      </c>
      <c r="BB21" s="681"/>
      <c r="BC21" s="681"/>
      <c r="BD21" s="681"/>
      <c r="BE21" s="687">
        <f t="shared" si="20"/>
        <v>0</v>
      </c>
      <c r="BF21" s="688" t="str">
        <f t="shared" si="21"/>
        <v>-</v>
      </c>
      <c r="BG21" s="683">
        <v>0</v>
      </c>
      <c r="BH21" s="681"/>
      <c r="BI21" s="681"/>
      <c r="BJ21" s="681"/>
      <c r="BK21" s="687">
        <f t="shared" si="22"/>
        <v>0</v>
      </c>
      <c r="BL21" s="688" t="str">
        <f t="shared" si="23"/>
        <v>-</v>
      </c>
      <c r="BM21" s="687">
        <f t="shared" si="24"/>
        <v>0</v>
      </c>
      <c r="BN21" s="681"/>
      <c r="BO21" s="687">
        <f t="shared" si="25"/>
        <v>0</v>
      </c>
      <c r="BP21" s="681"/>
      <c r="BQ21" s="687">
        <f t="shared" si="26"/>
        <v>0</v>
      </c>
      <c r="BR21" s="688" t="str">
        <f t="shared" si="27"/>
        <v>-</v>
      </c>
      <c r="BS21" s="683">
        <v>0</v>
      </c>
      <c r="BT21" s="681"/>
      <c r="BU21" s="681"/>
      <c r="BV21" s="681"/>
      <c r="BW21" s="687">
        <f t="shared" si="28"/>
        <v>0</v>
      </c>
      <c r="BX21" s="688" t="str">
        <f t="shared" si="29"/>
        <v>-</v>
      </c>
      <c r="BY21" s="683">
        <v>0</v>
      </c>
      <c r="BZ21" s="681"/>
      <c r="CA21" s="681"/>
      <c r="CB21" s="681"/>
      <c r="CC21" s="687">
        <f t="shared" si="30"/>
        <v>0</v>
      </c>
      <c r="CD21" s="688" t="str">
        <f t="shared" si="31"/>
        <v>-</v>
      </c>
      <c r="CE21" s="683">
        <v>0</v>
      </c>
      <c r="CF21" s="681"/>
      <c r="CG21" s="681"/>
      <c r="CH21" s="681"/>
      <c r="CI21" s="687">
        <f t="shared" si="32"/>
        <v>0</v>
      </c>
      <c r="CJ21" s="688" t="str">
        <f t="shared" si="33"/>
        <v>-</v>
      </c>
      <c r="CK21" s="687">
        <f t="shared" si="34"/>
        <v>0</v>
      </c>
      <c r="CL21" s="681"/>
      <c r="CM21" s="687">
        <f t="shared" si="35"/>
        <v>0</v>
      </c>
      <c r="CN21" s="681"/>
      <c r="CO21" s="687">
        <f t="shared" si="36"/>
        <v>0</v>
      </c>
      <c r="CP21" s="688" t="str">
        <f t="shared" si="37"/>
        <v>-</v>
      </c>
      <c r="CQ21" s="683">
        <v>0</v>
      </c>
      <c r="CR21" s="681"/>
      <c r="CS21" s="681"/>
      <c r="CT21" s="681"/>
      <c r="CU21" s="687">
        <f t="shared" si="38"/>
        <v>0</v>
      </c>
      <c r="CV21" s="688" t="str">
        <f t="shared" si="39"/>
        <v>-</v>
      </c>
      <c r="CW21" s="683">
        <v>0</v>
      </c>
      <c r="CX21" s="681"/>
      <c r="CY21" s="681"/>
      <c r="CZ21" s="681"/>
      <c r="DA21" s="687">
        <f t="shared" si="40"/>
        <v>0</v>
      </c>
      <c r="DB21" s="688" t="str">
        <f t="shared" si="41"/>
        <v>-</v>
      </c>
      <c r="DC21" s="683">
        <v>0</v>
      </c>
      <c r="DD21" s="681"/>
      <c r="DE21" s="681"/>
      <c r="DF21" s="681"/>
      <c r="DG21" s="687">
        <f t="shared" si="42"/>
        <v>0</v>
      </c>
      <c r="DH21" s="688" t="str">
        <f t="shared" si="43"/>
        <v>-</v>
      </c>
    </row>
    <row r="22" spans="2:112" ht="19.5" customHeight="1">
      <c r="B22" s="277"/>
      <c r="C22" s="657"/>
      <c r="D22" s="884" t="s">
        <v>4160</v>
      </c>
      <c r="E22" s="528" t="s">
        <v>4161</v>
      </c>
      <c r="F22" s="528"/>
      <c r="G22" s="529"/>
      <c r="H22" s="530" t="s">
        <v>4162</v>
      </c>
      <c r="I22" s="530"/>
      <c r="J22" s="278" t="s">
        <v>883</v>
      </c>
      <c r="K22" s="687">
        <f t="shared" si="0"/>
        <v>4266.6000000000004</v>
      </c>
      <c r="L22" s="681"/>
      <c r="M22" s="687">
        <f t="shared" si="1"/>
        <v>0</v>
      </c>
      <c r="N22" s="681"/>
      <c r="O22" s="687">
        <f t="shared" si="2"/>
        <v>-4266.6000000000004</v>
      </c>
      <c r="P22" s="688">
        <f t="shared" si="3"/>
        <v>0</v>
      </c>
      <c r="Q22" s="687">
        <f t="shared" si="4"/>
        <v>900.5</v>
      </c>
      <c r="R22" s="681"/>
      <c r="S22" s="687">
        <f t="shared" si="5"/>
        <v>0</v>
      </c>
      <c r="T22" s="681"/>
      <c r="U22" s="687">
        <f t="shared" si="6"/>
        <v>-900.5</v>
      </c>
      <c r="V22" s="688">
        <f t="shared" si="7"/>
        <v>0</v>
      </c>
      <c r="W22" s="687">
        <f>W24+W26</f>
        <v>324.7</v>
      </c>
      <c r="X22" s="681"/>
      <c r="Y22" s="687">
        <f>Y24+Y26</f>
        <v>0</v>
      </c>
      <c r="Z22" s="681"/>
      <c r="AA22" s="687">
        <f t="shared" si="8"/>
        <v>-324.7</v>
      </c>
      <c r="AB22" s="688">
        <f t="shared" si="9"/>
        <v>0</v>
      </c>
      <c r="AC22" s="687">
        <f>AC24+AC26</f>
        <v>293.2</v>
      </c>
      <c r="AD22" s="681"/>
      <c r="AE22" s="687">
        <f>AE24+AE26</f>
        <v>0</v>
      </c>
      <c r="AF22" s="681"/>
      <c r="AG22" s="687">
        <f t="shared" si="10"/>
        <v>-293.2</v>
      </c>
      <c r="AH22" s="688">
        <f t="shared" si="11"/>
        <v>0</v>
      </c>
      <c r="AI22" s="687">
        <f>AI24+AI26</f>
        <v>282.60000000000002</v>
      </c>
      <c r="AJ22" s="681"/>
      <c r="AK22" s="687">
        <f>AK24+AK26</f>
        <v>0</v>
      </c>
      <c r="AL22" s="681"/>
      <c r="AM22" s="687">
        <f t="shared" si="12"/>
        <v>-282.60000000000002</v>
      </c>
      <c r="AN22" s="688">
        <f t="shared" si="13"/>
        <v>0</v>
      </c>
      <c r="AO22" s="687">
        <f t="shared" si="14"/>
        <v>826.5</v>
      </c>
      <c r="AP22" s="681"/>
      <c r="AQ22" s="687">
        <f t="shared" si="15"/>
        <v>0</v>
      </c>
      <c r="AR22" s="681"/>
      <c r="AS22" s="687">
        <f t="shared" si="16"/>
        <v>-826.5</v>
      </c>
      <c r="AT22" s="688">
        <f t="shared" si="17"/>
        <v>0</v>
      </c>
      <c r="AU22" s="687">
        <f>AU24+AU26</f>
        <v>409.5</v>
      </c>
      <c r="AV22" s="681"/>
      <c r="AW22" s="687">
        <f>AW24+AW26</f>
        <v>0</v>
      </c>
      <c r="AX22" s="681"/>
      <c r="AY22" s="687">
        <f t="shared" si="18"/>
        <v>-409.5</v>
      </c>
      <c r="AZ22" s="688">
        <f t="shared" si="19"/>
        <v>0</v>
      </c>
      <c r="BA22" s="687">
        <f>BA24+BA26</f>
        <v>257.10000000000002</v>
      </c>
      <c r="BB22" s="681"/>
      <c r="BC22" s="687">
        <f>BC24+BC26</f>
        <v>0</v>
      </c>
      <c r="BD22" s="681"/>
      <c r="BE22" s="687">
        <f t="shared" si="20"/>
        <v>-257.10000000000002</v>
      </c>
      <c r="BF22" s="688">
        <f t="shared" si="21"/>
        <v>0</v>
      </c>
      <c r="BG22" s="687">
        <f>BG24+BG26</f>
        <v>159.9</v>
      </c>
      <c r="BH22" s="681"/>
      <c r="BI22" s="687">
        <f>BI24+BI26</f>
        <v>0</v>
      </c>
      <c r="BJ22" s="681"/>
      <c r="BK22" s="687">
        <f t="shared" si="22"/>
        <v>-159.9</v>
      </c>
      <c r="BL22" s="688">
        <f t="shared" si="23"/>
        <v>0</v>
      </c>
      <c r="BM22" s="687">
        <f t="shared" si="24"/>
        <v>1546.6</v>
      </c>
      <c r="BN22" s="681"/>
      <c r="BO22" s="687">
        <f t="shared" si="25"/>
        <v>0</v>
      </c>
      <c r="BP22" s="681"/>
      <c r="BQ22" s="687">
        <f t="shared" si="26"/>
        <v>-1546.6</v>
      </c>
      <c r="BR22" s="688">
        <f t="shared" si="27"/>
        <v>0</v>
      </c>
      <c r="BS22" s="687">
        <f>BS24+BS26</f>
        <v>323.7</v>
      </c>
      <c r="BT22" s="681"/>
      <c r="BU22" s="687">
        <f>BU24+BU26</f>
        <v>0</v>
      </c>
      <c r="BV22" s="681"/>
      <c r="BW22" s="687">
        <f t="shared" si="28"/>
        <v>-323.7</v>
      </c>
      <c r="BX22" s="688">
        <f t="shared" si="29"/>
        <v>0</v>
      </c>
      <c r="BY22" s="687">
        <f>BY24+BY26</f>
        <v>382</v>
      </c>
      <c r="BZ22" s="681"/>
      <c r="CA22" s="687">
        <f>CA24+CA26</f>
        <v>0</v>
      </c>
      <c r="CB22" s="681"/>
      <c r="CC22" s="687">
        <f t="shared" si="30"/>
        <v>-382</v>
      </c>
      <c r="CD22" s="688">
        <f t="shared" si="31"/>
        <v>0</v>
      </c>
      <c r="CE22" s="687">
        <f>CE24+CE26</f>
        <v>840.9</v>
      </c>
      <c r="CF22" s="681"/>
      <c r="CG22" s="687">
        <f>CG24+CG26</f>
        <v>0</v>
      </c>
      <c r="CH22" s="681"/>
      <c r="CI22" s="687">
        <f t="shared" si="32"/>
        <v>-840.9</v>
      </c>
      <c r="CJ22" s="688">
        <f t="shared" si="33"/>
        <v>0</v>
      </c>
      <c r="CK22" s="687">
        <f t="shared" si="34"/>
        <v>993</v>
      </c>
      <c r="CL22" s="681"/>
      <c r="CM22" s="687">
        <f t="shared" si="35"/>
        <v>0</v>
      </c>
      <c r="CN22" s="681"/>
      <c r="CO22" s="687">
        <f t="shared" si="36"/>
        <v>-993</v>
      </c>
      <c r="CP22" s="688">
        <f t="shared" si="37"/>
        <v>0</v>
      </c>
      <c r="CQ22" s="687">
        <f>CQ24+CQ26</f>
        <v>340.8</v>
      </c>
      <c r="CR22" s="681"/>
      <c r="CS22" s="687">
        <f>CS24+CS26</f>
        <v>0</v>
      </c>
      <c r="CT22" s="681"/>
      <c r="CU22" s="687">
        <f t="shared" si="38"/>
        <v>-340.8</v>
      </c>
      <c r="CV22" s="688">
        <f t="shared" si="39"/>
        <v>0</v>
      </c>
      <c r="CW22" s="687">
        <f>CW24+CW26</f>
        <v>311.89999999999998</v>
      </c>
      <c r="CX22" s="681"/>
      <c r="CY22" s="687">
        <f>CY24+CY26</f>
        <v>0</v>
      </c>
      <c r="CZ22" s="681"/>
      <c r="DA22" s="687">
        <f t="shared" si="40"/>
        <v>-311.89999999999998</v>
      </c>
      <c r="DB22" s="688">
        <f t="shared" si="41"/>
        <v>0</v>
      </c>
      <c r="DC22" s="687">
        <f>DC24+DC26</f>
        <v>340.3</v>
      </c>
      <c r="DD22" s="681"/>
      <c r="DE22" s="687">
        <f>DE24+DE26</f>
        <v>0</v>
      </c>
      <c r="DF22" s="681"/>
      <c r="DG22" s="687">
        <f t="shared" si="42"/>
        <v>-340.3</v>
      </c>
      <c r="DH22" s="688">
        <f t="shared" si="43"/>
        <v>0</v>
      </c>
    </row>
    <row r="23" spans="2:112" ht="19.5" customHeight="1">
      <c r="B23" s="277"/>
      <c r="C23" s="657"/>
      <c r="D23" s="766"/>
      <c r="E23" s="528" t="s">
        <v>4163</v>
      </c>
      <c r="F23" s="528"/>
      <c r="G23" s="529"/>
      <c r="H23" s="530" t="s">
        <v>4164</v>
      </c>
      <c r="I23" s="530"/>
      <c r="J23" s="740" t="s">
        <v>889</v>
      </c>
      <c r="K23" s="687">
        <f t="shared" si="0"/>
        <v>5712.2</v>
      </c>
      <c r="L23" s="681"/>
      <c r="M23" s="687">
        <f t="shared" si="1"/>
        <v>0</v>
      </c>
      <c r="N23" s="681"/>
      <c r="O23" s="687">
        <f t="shared" si="2"/>
        <v>-5712.2</v>
      </c>
      <c r="P23" s="688">
        <f t="shared" si="3"/>
        <v>0</v>
      </c>
      <c r="Q23" s="687">
        <f t="shared" si="4"/>
        <v>1204.9000000000001</v>
      </c>
      <c r="R23" s="681"/>
      <c r="S23" s="687">
        <f t="shared" si="5"/>
        <v>0</v>
      </c>
      <c r="T23" s="681"/>
      <c r="U23" s="687">
        <f t="shared" si="6"/>
        <v>-1204.9000000000001</v>
      </c>
      <c r="V23" s="688">
        <f t="shared" si="7"/>
        <v>0</v>
      </c>
      <c r="W23" s="687">
        <f>W25+W27</f>
        <v>434.5</v>
      </c>
      <c r="X23" s="681"/>
      <c r="Y23" s="687">
        <f>Y25+Y27</f>
        <v>0</v>
      </c>
      <c r="Z23" s="681"/>
      <c r="AA23" s="687">
        <f t="shared" si="8"/>
        <v>-434.5</v>
      </c>
      <c r="AB23" s="688">
        <f t="shared" si="9"/>
        <v>0</v>
      </c>
      <c r="AC23" s="687">
        <f>AC25+AC27</f>
        <v>392.2</v>
      </c>
      <c r="AD23" s="681"/>
      <c r="AE23" s="687">
        <f>AE25+AE27</f>
        <v>0</v>
      </c>
      <c r="AF23" s="681"/>
      <c r="AG23" s="687">
        <f t="shared" si="10"/>
        <v>-392.2</v>
      </c>
      <c r="AH23" s="688">
        <f t="shared" si="11"/>
        <v>0</v>
      </c>
      <c r="AI23" s="687">
        <f>AI25+AI27</f>
        <v>378.2</v>
      </c>
      <c r="AJ23" s="681"/>
      <c r="AK23" s="687">
        <f>AK25+AK27</f>
        <v>0</v>
      </c>
      <c r="AL23" s="681"/>
      <c r="AM23" s="687">
        <f t="shared" si="12"/>
        <v>-378.2</v>
      </c>
      <c r="AN23" s="688">
        <f t="shared" si="13"/>
        <v>0</v>
      </c>
      <c r="AO23" s="687">
        <f t="shared" si="14"/>
        <v>1106.0999999999999</v>
      </c>
      <c r="AP23" s="681"/>
      <c r="AQ23" s="687">
        <f t="shared" si="15"/>
        <v>0</v>
      </c>
      <c r="AR23" s="681"/>
      <c r="AS23" s="687">
        <f t="shared" si="16"/>
        <v>-1106.0999999999999</v>
      </c>
      <c r="AT23" s="688">
        <f t="shared" si="17"/>
        <v>0</v>
      </c>
      <c r="AU23" s="687">
        <f>AU25+AU27</f>
        <v>548</v>
      </c>
      <c r="AV23" s="681"/>
      <c r="AW23" s="687">
        <f>AW25+AW27</f>
        <v>0</v>
      </c>
      <c r="AX23" s="681"/>
      <c r="AY23" s="687">
        <f t="shared" si="18"/>
        <v>-548</v>
      </c>
      <c r="AZ23" s="688">
        <f t="shared" si="19"/>
        <v>0</v>
      </c>
      <c r="BA23" s="687">
        <f>BA25+BA27</f>
        <v>344.1</v>
      </c>
      <c r="BB23" s="681"/>
      <c r="BC23" s="687">
        <f>BC25+BC27</f>
        <v>0</v>
      </c>
      <c r="BD23" s="681"/>
      <c r="BE23" s="687">
        <f t="shared" si="20"/>
        <v>-344.1</v>
      </c>
      <c r="BF23" s="688">
        <f t="shared" si="21"/>
        <v>0</v>
      </c>
      <c r="BG23" s="687">
        <f>BG25+BG27</f>
        <v>214</v>
      </c>
      <c r="BH23" s="681"/>
      <c r="BI23" s="687">
        <f>BI25+BI27</f>
        <v>0</v>
      </c>
      <c r="BJ23" s="681"/>
      <c r="BK23" s="687">
        <f t="shared" si="22"/>
        <v>-214</v>
      </c>
      <c r="BL23" s="688">
        <f t="shared" si="23"/>
        <v>0</v>
      </c>
      <c r="BM23" s="687">
        <f t="shared" si="24"/>
        <v>2072.5</v>
      </c>
      <c r="BN23" s="681"/>
      <c r="BO23" s="687">
        <f t="shared" si="25"/>
        <v>0</v>
      </c>
      <c r="BP23" s="681"/>
      <c r="BQ23" s="687">
        <f t="shared" si="26"/>
        <v>-2072.5</v>
      </c>
      <c r="BR23" s="688">
        <f t="shared" si="27"/>
        <v>0</v>
      </c>
      <c r="BS23" s="687">
        <f>BS25+BS27</f>
        <v>433</v>
      </c>
      <c r="BT23" s="681"/>
      <c r="BU23" s="687">
        <f>BU25+BU27</f>
        <v>0</v>
      </c>
      <c r="BV23" s="681"/>
      <c r="BW23" s="687">
        <f t="shared" si="28"/>
        <v>-433</v>
      </c>
      <c r="BX23" s="688">
        <f t="shared" si="29"/>
        <v>0</v>
      </c>
      <c r="BY23" s="687">
        <f>BY25+BY27</f>
        <v>511.1</v>
      </c>
      <c r="BZ23" s="681"/>
      <c r="CA23" s="687">
        <f>CA25+CA27</f>
        <v>0</v>
      </c>
      <c r="CB23" s="681"/>
      <c r="CC23" s="687">
        <f t="shared" si="30"/>
        <v>-511.1</v>
      </c>
      <c r="CD23" s="688">
        <f t="shared" si="31"/>
        <v>0</v>
      </c>
      <c r="CE23" s="687">
        <f>CE25+CE27</f>
        <v>1128.4000000000001</v>
      </c>
      <c r="CF23" s="681"/>
      <c r="CG23" s="687">
        <f>CG25+CG27</f>
        <v>0</v>
      </c>
      <c r="CH23" s="681"/>
      <c r="CI23" s="687">
        <f t="shared" si="32"/>
        <v>-1128.4000000000001</v>
      </c>
      <c r="CJ23" s="688">
        <f t="shared" si="33"/>
        <v>0</v>
      </c>
      <c r="CK23" s="687">
        <f t="shared" si="34"/>
        <v>1328.6999999999998</v>
      </c>
      <c r="CL23" s="681"/>
      <c r="CM23" s="687">
        <f t="shared" si="35"/>
        <v>0</v>
      </c>
      <c r="CN23" s="681"/>
      <c r="CO23" s="687">
        <f t="shared" si="36"/>
        <v>-1328.6999999999998</v>
      </c>
      <c r="CP23" s="688">
        <f t="shared" si="37"/>
        <v>0</v>
      </c>
      <c r="CQ23" s="687">
        <f>CQ25+CQ27</f>
        <v>455.9</v>
      </c>
      <c r="CR23" s="681"/>
      <c r="CS23" s="687">
        <f>CS25+CS27</f>
        <v>0</v>
      </c>
      <c r="CT23" s="681"/>
      <c r="CU23" s="687">
        <f t="shared" si="38"/>
        <v>-455.9</v>
      </c>
      <c r="CV23" s="688">
        <f t="shared" si="39"/>
        <v>0</v>
      </c>
      <c r="CW23" s="687">
        <f>CW25+CW27</f>
        <v>417.4</v>
      </c>
      <c r="CX23" s="681"/>
      <c r="CY23" s="687">
        <f>CY25+CY27</f>
        <v>0</v>
      </c>
      <c r="CZ23" s="681"/>
      <c r="DA23" s="687">
        <f t="shared" si="40"/>
        <v>-417.4</v>
      </c>
      <c r="DB23" s="688">
        <f t="shared" si="41"/>
        <v>0</v>
      </c>
      <c r="DC23" s="687">
        <f>DC25+DC27</f>
        <v>455.4</v>
      </c>
      <c r="DD23" s="681"/>
      <c r="DE23" s="687">
        <f>DE25+DE27</f>
        <v>0</v>
      </c>
      <c r="DF23" s="681"/>
      <c r="DG23" s="687">
        <f t="shared" si="42"/>
        <v>-455.4</v>
      </c>
      <c r="DH23" s="688">
        <f t="shared" si="43"/>
        <v>0</v>
      </c>
    </row>
    <row r="24" spans="2:112" ht="20.100000000000001" customHeight="1">
      <c r="B24" s="277"/>
      <c r="C24" s="657"/>
      <c r="D24" s="877" t="s">
        <v>4165</v>
      </c>
      <c r="E24" s="528" t="s">
        <v>4166</v>
      </c>
      <c r="F24" s="528"/>
      <c r="G24" s="529"/>
      <c r="H24" s="530"/>
      <c r="I24" s="530"/>
      <c r="J24" s="278" t="s">
        <v>883</v>
      </c>
      <c r="K24" s="687">
        <f t="shared" si="0"/>
        <v>4266.6000000000004</v>
      </c>
      <c r="L24" s="681"/>
      <c r="M24" s="687">
        <f t="shared" si="1"/>
        <v>0</v>
      </c>
      <c r="N24" s="681"/>
      <c r="O24" s="687">
        <f t="shared" si="2"/>
        <v>-4266.6000000000004</v>
      </c>
      <c r="P24" s="688">
        <f t="shared" si="3"/>
        <v>0</v>
      </c>
      <c r="Q24" s="687">
        <f t="shared" si="4"/>
        <v>900.5</v>
      </c>
      <c r="R24" s="681"/>
      <c r="S24" s="687">
        <f t="shared" si="5"/>
        <v>0</v>
      </c>
      <c r="T24" s="681"/>
      <c r="U24" s="687">
        <f t="shared" si="6"/>
        <v>-900.5</v>
      </c>
      <c r="V24" s="688">
        <f t="shared" si="7"/>
        <v>0</v>
      </c>
      <c r="W24" s="683">
        <v>324.7</v>
      </c>
      <c r="X24" s="681"/>
      <c r="Y24" s="681"/>
      <c r="Z24" s="681"/>
      <c r="AA24" s="687">
        <f t="shared" si="8"/>
        <v>-324.7</v>
      </c>
      <c r="AB24" s="688">
        <f t="shared" si="9"/>
        <v>0</v>
      </c>
      <c r="AC24" s="683">
        <v>293.2</v>
      </c>
      <c r="AD24" s="681"/>
      <c r="AE24" s="681"/>
      <c r="AF24" s="681"/>
      <c r="AG24" s="687">
        <f t="shared" si="10"/>
        <v>-293.2</v>
      </c>
      <c r="AH24" s="688">
        <f t="shared" si="11"/>
        <v>0</v>
      </c>
      <c r="AI24" s="683">
        <v>282.60000000000002</v>
      </c>
      <c r="AJ24" s="681"/>
      <c r="AK24" s="681"/>
      <c r="AL24" s="681"/>
      <c r="AM24" s="687">
        <f t="shared" si="12"/>
        <v>-282.60000000000002</v>
      </c>
      <c r="AN24" s="688">
        <f t="shared" si="13"/>
        <v>0</v>
      </c>
      <c r="AO24" s="687">
        <f t="shared" si="14"/>
        <v>826.5</v>
      </c>
      <c r="AP24" s="681"/>
      <c r="AQ24" s="687">
        <f t="shared" si="15"/>
        <v>0</v>
      </c>
      <c r="AR24" s="681"/>
      <c r="AS24" s="687">
        <f t="shared" si="16"/>
        <v>-826.5</v>
      </c>
      <c r="AT24" s="688">
        <f t="shared" si="17"/>
        <v>0</v>
      </c>
      <c r="AU24" s="683">
        <v>409.5</v>
      </c>
      <c r="AV24" s="681"/>
      <c r="AW24" s="681"/>
      <c r="AX24" s="681"/>
      <c r="AY24" s="687">
        <f t="shared" si="18"/>
        <v>-409.5</v>
      </c>
      <c r="AZ24" s="688">
        <f t="shared" si="19"/>
        <v>0</v>
      </c>
      <c r="BA24" s="683">
        <v>257.10000000000002</v>
      </c>
      <c r="BB24" s="681"/>
      <c r="BC24" s="681"/>
      <c r="BD24" s="681"/>
      <c r="BE24" s="687">
        <f t="shared" si="20"/>
        <v>-257.10000000000002</v>
      </c>
      <c r="BF24" s="688">
        <f t="shared" si="21"/>
        <v>0</v>
      </c>
      <c r="BG24" s="683">
        <v>159.9</v>
      </c>
      <c r="BH24" s="681"/>
      <c r="BI24" s="681"/>
      <c r="BJ24" s="681"/>
      <c r="BK24" s="687">
        <f t="shared" si="22"/>
        <v>-159.9</v>
      </c>
      <c r="BL24" s="688">
        <f t="shared" si="23"/>
        <v>0</v>
      </c>
      <c r="BM24" s="687">
        <f t="shared" si="24"/>
        <v>1546.6</v>
      </c>
      <c r="BN24" s="681"/>
      <c r="BO24" s="687">
        <f t="shared" si="25"/>
        <v>0</v>
      </c>
      <c r="BP24" s="681"/>
      <c r="BQ24" s="687">
        <f t="shared" si="26"/>
        <v>-1546.6</v>
      </c>
      <c r="BR24" s="688">
        <f t="shared" si="27"/>
        <v>0</v>
      </c>
      <c r="BS24" s="683">
        <v>323.7</v>
      </c>
      <c r="BT24" s="681"/>
      <c r="BU24" s="681"/>
      <c r="BV24" s="681"/>
      <c r="BW24" s="687">
        <f t="shared" si="28"/>
        <v>-323.7</v>
      </c>
      <c r="BX24" s="688">
        <f t="shared" si="29"/>
        <v>0</v>
      </c>
      <c r="BY24" s="683">
        <v>382</v>
      </c>
      <c r="BZ24" s="681"/>
      <c r="CA24" s="681"/>
      <c r="CB24" s="681"/>
      <c r="CC24" s="687">
        <f t="shared" si="30"/>
        <v>-382</v>
      </c>
      <c r="CD24" s="688">
        <f t="shared" si="31"/>
        <v>0</v>
      </c>
      <c r="CE24" s="683">
        <v>840.9</v>
      </c>
      <c r="CF24" s="681"/>
      <c r="CG24" s="681"/>
      <c r="CH24" s="681"/>
      <c r="CI24" s="687">
        <f t="shared" si="32"/>
        <v>-840.9</v>
      </c>
      <c r="CJ24" s="688">
        <f t="shared" si="33"/>
        <v>0</v>
      </c>
      <c r="CK24" s="687">
        <f t="shared" si="34"/>
        <v>993</v>
      </c>
      <c r="CL24" s="681"/>
      <c r="CM24" s="687">
        <f t="shared" si="35"/>
        <v>0</v>
      </c>
      <c r="CN24" s="681"/>
      <c r="CO24" s="687">
        <f t="shared" si="36"/>
        <v>-993</v>
      </c>
      <c r="CP24" s="688">
        <f t="shared" si="37"/>
        <v>0</v>
      </c>
      <c r="CQ24" s="683">
        <v>340.8</v>
      </c>
      <c r="CR24" s="681"/>
      <c r="CS24" s="681"/>
      <c r="CT24" s="681"/>
      <c r="CU24" s="687">
        <f t="shared" si="38"/>
        <v>-340.8</v>
      </c>
      <c r="CV24" s="688">
        <f t="shared" si="39"/>
        <v>0</v>
      </c>
      <c r="CW24" s="683">
        <v>311.89999999999998</v>
      </c>
      <c r="CX24" s="681"/>
      <c r="CY24" s="681"/>
      <c r="CZ24" s="681"/>
      <c r="DA24" s="687">
        <f t="shared" si="40"/>
        <v>-311.89999999999998</v>
      </c>
      <c r="DB24" s="688">
        <f t="shared" si="41"/>
        <v>0</v>
      </c>
      <c r="DC24" s="683">
        <v>340.3</v>
      </c>
      <c r="DD24" s="681"/>
      <c r="DE24" s="681"/>
      <c r="DF24" s="681"/>
      <c r="DG24" s="687">
        <f t="shared" si="42"/>
        <v>-340.3</v>
      </c>
      <c r="DH24" s="688">
        <f t="shared" si="43"/>
        <v>0</v>
      </c>
    </row>
    <row r="25" spans="2:112">
      <c r="B25" s="277"/>
      <c r="C25" s="284"/>
      <c r="D25" s="766"/>
      <c r="E25" s="528" t="s">
        <v>4167</v>
      </c>
      <c r="F25" s="528"/>
      <c r="G25" s="529"/>
      <c r="H25" s="530"/>
      <c r="I25" s="530"/>
      <c r="J25" s="740" t="s">
        <v>889</v>
      </c>
      <c r="K25" s="687">
        <f t="shared" si="0"/>
        <v>5712.2</v>
      </c>
      <c r="L25" s="681"/>
      <c r="M25" s="687">
        <f t="shared" si="1"/>
        <v>0</v>
      </c>
      <c r="N25" s="681"/>
      <c r="O25" s="687">
        <f t="shared" si="2"/>
        <v>-5712.2</v>
      </c>
      <c r="P25" s="688">
        <f t="shared" si="3"/>
        <v>0</v>
      </c>
      <c r="Q25" s="687">
        <f t="shared" si="4"/>
        <v>1204.9000000000001</v>
      </c>
      <c r="R25" s="681"/>
      <c r="S25" s="687">
        <f t="shared" si="5"/>
        <v>0</v>
      </c>
      <c r="T25" s="681"/>
      <c r="U25" s="687">
        <f t="shared" si="6"/>
        <v>-1204.9000000000001</v>
      </c>
      <c r="V25" s="688">
        <f t="shared" si="7"/>
        <v>0</v>
      </c>
      <c r="W25" s="683">
        <v>434.5</v>
      </c>
      <c r="X25" s="681"/>
      <c r="Y25" s="681"/>
      <c r="Z25" s="681"/>
      <c r="AA25" s="687">
        <f t="shared" si="8"/>
        <v>-434.5</v>
      </c>
      <c r="AB25" s="688">
        <f t="shared" si="9"/>
        <v>0</v>
      </c>
      <c r="AC25" s="683">
        <v>392.2</v>
      </c>
      <c r="AD25" s="681"/>
      <c r="AE25" s="681"/>
      <c r="AF25" s="681"/>
      <c r="AG25" s="687">
        <f t="shared" si="10"/>
        <v>-392.2</v>
      </c>
      <c r="AH25" s="688">
        <f t="shared" si="11"/>
        <v>0</v>
      </c>
      <c r="AI25" s="683">
        <v>378.2</v>
      </c>
      <c r="AJ25" s="681"/>
      <c r="AK25" s="681"/>
      <c r="AL25" s="681"/>
      <c r="AM25" s="687">
        <f t="shared" si="12"/>
        <v>-378.2</v>
      </c>
      <c r="AN25" s="688">
        <f t="shared" si="13"/>
        <v>0</v>
      </c>
      <c r="AO25" s="687">
        <f t="shared" si="14"/>
        <v>1106.0999999999999</v>
      </c>
      <c r="AP25" s="681"/>
      <c r="AQ25" s="687">
        <f t="shared" si="15"/>
        <v>0</v>
      </c>
      <c r="AR25" s="681"/>
      <c r="AS25" s="687">
        <f t="shared" si="16"/>
        <v>-1106.0999999999999</v>
      </c>
      <c r="AT25" s="688">
        <f t="shared" si="17"/>
        <v>0</v>
      </c>
      <c r="AU25" s="683">
        <v>548</v>
      </c>
      <c r="AV25" s="681"/>
      <c r="AW25" s="681"/>
      <c r="AX25" s="681"/>
      <c r="AY25" s="687">
        <f t="shared" si="18"/>
        <v>-548</v>
      </c>
      <c r="AZ25" s="688">
        <f t="shared" si="19"/>
        <v>0</v>
      </c>
      <c r="BA25" s="683">
        <v>344.1</v>
      </c>
      <c r="BB25" s="681"/>
      <c r="BC25" s="681"/>
      <c r="BD25" s="681"/>
      <c r="BE25" s="687">
        <f t="shared" si="20"/>
        <v>-344.1</v>
      </c>
      <c r="BF25" s="688">
        <f t="shared" si="21"/>
        <v>0</v>
      </c>
      <c r="BG25" s="683">
        <v>214</v>
      </c>
      <c r="BH25" s="681"/>
      <c r="BI25" s="681"/>
      <c r="BJ25" s="681"/>
      <c r="BK25" s="687">
        <f t="shared" si="22"/>
        <v>-214</v>
      </c>
      <c r="BL25" s="688">
        <f t="shared" si="23"/>
        <v>0</v>
      </c>
      <c r="BM25" s="687">
        <f t="shared" si="24"/>
        <v>2072.5</v>
      </c>
      <c r="BN25" s="681"/>
      <c r="BO25" s="687">
        <f t="shared" si="25"/>
        <v>0</v>
      </c>
      <c r="BP25" s="681"/>
      <c r="BQ25" s="687">
        <f t="shared" si="26"/>
        <v>-2072.5</v>
      </c>
      <c r="BR25" s="688">
        <f t="shared" si="27"/>
        <v>0</v>
      </c>
      <c r="BS25" s="683">
        <v>433</v>
      </c>
      <c r="BT25" s="681"/>
      <c r="BU25" s="681"/>
      <c r="BV25" s="681"/>
      <c r="BW25" s="687">
        <f t="shared" si="28"/>
        <v>-433</v>
      </c>
      <c r="BX25" s="688">
        <f t="shared" si="29"/>
        <v>0</v>
      </c>
      <c r="BY25" s="683">
        <v>511.1</v>
      </c>
      <c r="BZ25" s="681"/>
      <c r="CA25" s="681"/>
      <c r="CB25" s="681"/>
      <c r="CC25" s="687">
        <f t="shared" si="30"/>
        <v>-511.1</v>
      </c>
      <c r="CD25" s="688">
        <f t="shared" si="31"/>
        <v>0</v>
      </c>
      <c r="CE25" s="683">
        <v>1128.4000000000001</v>
      </c>
      <c r="CF25" s="681"/>
      <c r="CG25" s="681"/>
      <c r="CH25" s="681"/>
      <c r="CI25" s="687">
        <f t="shared" si="32"/>
        <v>-1128.4000000000001</v>
      </c>
      <c r="CJ25" s="688">
        <f t="shared" si="33"/>
        <v>0</v>
      </c>
      <c r="CK25" s="687">
        <f t="shared" si="34"/>
        <v>1328.6999999999998</v>
      </c>
      <c r="CL25" s="681"/>
      <c r="CM25" s="687">
        <f t="shared" si="35"/>
        <v>0</v>
      </c>
      <c r="CN25" s="681"/>
      <c r="CO25" s="687">
        <f t="shared" si="36"/>
        <v>-1328.6999999999998</v>
      </c>
      <c r="CP25" s="688">
        <f t="shared" si="37"/>
        <v>0</v>
      </c>
      <c r="CQ25" s="683">
        <v>455.9</v>
      </c>
      <c r="CR25" s="681"/>
      <c r="CS25" s="681"/>
      <c r="CT25" s="681"/>
      <c r="CU25" s="687">
        <f t="shared" si="38"/>
        <v>-455.9</v>
      </c>
      <c r="CV25" s="688">
        <f t="shared" si="39"/>
        <v>0</v>
      </c>
      <c r="CW25" s="683">
        <v>417.4</v>
      </c>
      <c r="CX25" s="681"/>
      <c r="CY25" s="681"/>
      <c r="CZ25" s="681"/>
      <c r="DA25" s="687">
        <f t="shared" si="40"/>
        <v>-417.4</v>
      </c>
      <c r="DB25" s="688">
        <f t="shared" si="41"/>
        <v>0</v>
      </c>
      <c r="DC25" s="683">
        <v>455.4</v>
      </c>
      <c r="DD25" s="681"/>
      <c r="DE25" s="681"/>
      <c r="DF25" s="681"/>
      <c r="DG25" s="687">
        <f t="shared" si="42"/>
        <v>-455.4</v>
      </c>
      <c r="DH25" s="688">
        <f t="shared" si="43"/>
        <v>0</v>
      </c>
    </row>
    <row r="26" spans="2:112">
      <c r="B26" s="277"/>
      <c r="C26" s="284"/>
      <c r="D26" s="877" t="s">
        <v>4168</v>
      </c>
      <c r="E26" s="528" t="s">
        <v>4169</v>
      </c>
      <c r="F26" s="528"/>
      <c r="G26" s="529"/>
      <c r="H26" s="530"/>
      <c r="I26" s="530"/>
      <c r="J26" s="278" t="s">
        <v>883</v>
      </c>
      <c r="K26" s="687">
        <f t="shared" si="0"/>
        <v>0</v>
      </c>
      <c r="L26" s="681"/>
      <c r="M26" s="687">
        <f t="shared" si="1"/>
        <v>0</v>
      </c>
      <c r="N26" s="681"/>
      <c r="O26" s="687">
        <f t="shared" si="2"/>
        <v>0</v>
      </c>
      <c r="P26" s="688" t="str">
        <f t="shared" si="3"/>
        <v>-</v>
      </c>
      <c r="Q26" s="687">
        <f t="shared" si="4"/>
        <v>0</v>
      </c>
      <c r="R26" s="681"/>
      <c r="S26" s="687">
        <f t="shared" si="5"/>
        <v>0</v>
      </c>
      <c r="T26" s="681"/>
      <c r="U26" s="687">
        <f t="shared" si="6"/>
        <v>0</v>
      </c>
      <c r="V26" s="688" t="str">
        <f t="shared" si="7"/>
        <v>-</v>
      </c>
      <c r="W26" s="683">
        <v>0</v>
      </c>
      <c r="X26" s="681"/>
      <c r="Y26" s="681"/>
      <c r="Z26" s="681"/>
      <c r="AA26" s="687">
        <f t="shared" si="8"/>
        <v>0</v>
      </c>
      <c r="AB26" s="688" t="str">
        <f t="shared" si="9"/>
        <v>-</v>
      </c>
      <c r="AC26" s="683">
        <v>0</v>
      </c>
      <c r="AD26" s="681"/>
      <c r="AE26" s="681"/>
      <c r="AF26" s="681"/>
      <c r="AG26" s="687">
        <f t="shared" si="10"/>
        <v>0</v>
      </c>
      <c r="AH26" s="688" t="str">
        <f t="shared" si="11"/>
        <v>-</v>
      </c>
      <c r="AI26" s="683">
        <v>0</v>
      </c>
      <c r="AJ26" s="681"/>
      <c r="AK26" s="681"/>
      <c r="AL26" s="681"/>
      <c r="AM26" s="687">
        <f t="shared" si="12"/>
        <v>0</v>
      </c>
      <c r="AN26" s="688" t="str">
        <f t="shared" si="13"/>
        <v>-</v>
      </c>
      <c r="AO26" s="687">
        <f t="shared" si="14"/>
        <v>0</v>
      </c>
      <c r="AP26" s="681"/>
      <c r="AQ26" s="687">
        <f t="shared" si="15"/>
        <v>0</v>
      </c>
      <c r="AR26" s="681"/>
      <c r="AS26" s="687">
        <f t="shared" si="16"/>
        <v>0</v>
      </c>
      <c r="AT26" s="688" t="str">
        <f t="shared" si="17"/>
        <v>-</v>
      </c>
      <c r="AU26" s="683">
        <v>0</v>
      </c>
      <c r="AV26" s="681"/>
      <c r="AW26" s="681"/>
      <c r="AX26" s="681"/>
      <c r="AY26" s="687">
        <f t="shared" si="18"/>
        <v>0</v>
      </c>
      <c r="AZ26" s="688" t="str">
        <f t="shared" si="19"/>
        <v>-</v>
      </c>
      <c r="BA26" s="683">
        <v>0</v>
      </c>
      <c r="BB26" s="681"/>
      <c r="BC26" s="681"/>
      <c r="BD26" s="681"/>
      <c r="BE26" s="687">
        <f t="shared" si="20"/>
        <v>0</v>
      </c>
      <c r="BF26" s="688" t="str">
        <f t="shared" si="21"/>
        <v>-</v>
      </c>
      <c r="BG26" s="683">
        <v>0</v>
      </c>
      <c r="BH26" s="681"/>
      <c r="BI26" s="681"/>
      <c r="BJ26" s="681"/>
      <c r="BK26" s="687">
        <f t="shared" si="22"/>
        <v>0</v>
      </c>
      <c r="BL26" s="688" t="str">
        <f t="shared" si="23"/>
        <v>-</v>
      </c>
      <c r="BM26" s="687">
        <f t="shared" si="24"/>
        <v>0</v>
      </c>
      <c r="BN26" s="681"/>
      <c r="BO26" s="687">
        <f t="shared" si="25"/>
        <v>0</v>
      </c>
      <c r="BP26" s="681"/>
      <c r="BQ26" s="687">
        <f t="shared" si="26"/>
        <v>0</v>
      </c>
      <c r="BR26" s="688" t="str">
        <f t="shared" si="27"/>
        <v>-</v>
      </c>
      <c r="BS26" s="683">
        <v>0</v>
      </c>
      <c r="BT26" s="681"/>
      <c r="BU26" s="681"/>
      <c r="BV26" s="681"/>
      <c r="BW26" s="687">
        <f t="shared" si="28"/>
        <v>0</v>
      </c>
      <c r="BX26" s="688" t="str">
        <f t="shared" si="29"/>
        <v>-</v>
      </c>
      <c r="BY26" s="683">
        <v>0</v>
      </c>
      <c r="BZ26" s="681"/>
      <c r="CA26" s="681"/>
      <c r="CB26" s="681"/>
      <c r="CC26" s="687">
        <f t="shared" si="30"/>
        <v>0</v>
      </c>
      <c r="CD26" s="688" t="str">
        <f t="shared" si="31"/>
        <v>-</v>
      </c>
      <c r="CE26" s="683">
        <v>0</v>
      </c>
      <c r="CF26" s="681"/>
      <c r="CG26" s="681"/>
      <c r="CH26" s="681"/>
      <c r="CI26" s="687">
        <f t="shared" si="32"/>
        <v>0</v>
      </c>
      <c r="CJ26" s="688" t="str">
        <f t="shared" si="33"/>
        <v>-</v>
      </c>
      <c r="CK26" s="687">
        <f t="shared" si="34"/>
        <v>0</v>
      </c>
      <c r="CL26" s="681"/>
      <c r="CM26" s="687">
        <f t="shared" si="35"/>
        <v>0</v>
      </c>
      <c r="CN26" s="681"/>
      <c r="CO26" s="687">
        <f t="shared" si="36"/>
        <v>0</v>
      </c>
      <c r="CP26" s="688" t="str">
        <f t="shared" si="37"/>
        <v>-</v>
      </c>
      <c r="CQ26" s="683">
        <v>0</v>
      </c>
      <c r="CR26" s="681"/>
      <c r="CS26" s="681"/>
      <c r="CT26" s="681"/>
      <c r="CU26" s="687">
        <f t="shared" si="38"/>
        <v>0</v>
      </c>
      <c r="CV26" s="688" t="str">
        <f t="shared" si="39"/>
        <v>-</v>
      </c>
      <c r="CW26" s="683">
        <v>0</v>
      </c>
      <c r="CX26" s="681"/>
      <c r="CY26" s="681"/>
      <c r="CZ26" s="681"/>
      <c r="DA26" s="687">
        <f t="shared" si="40"/>
        <v>0</v>
      </c>
      <c r="DB26" s="688" t="str">
        <f t="shared" si="41"/>
        <v>-</v>
      </c>
      <c r="DC26" s="683">
        <v>0</v>
      </c>
      <c r="DD26" s="681"/>
      <c r="DE26" s="681"/>
      <c r="DF26" s="681"/>
      <c r="DG26" s="687">
        <f t="shared" si="42"/>
        <v>0</v>
      </c>
      <c r="DH26" s="688" t="str">
        <f t="shared" si="43"/>
        <v>-</v>
      </c>
    </row>
    <row r="27" spans="2:112">
      <c r="B27" s="277"/>
      <c r="C27" s="284"/>
      <c r="D27" s="766"/>
      <c r="E27" s="528" t="s">
        <v>4170</v>
      </c>
      <c r="F27" s="528"/>
      <c r="G27" s="529"/>
      <c r="H27" s="530"/>
      <c r="I27" s="530"/>
      <c r="J27" s="740" t="s">
        <v>889</v>
      </c>
      <c r="K27" s="687">
        <f t="shared" si="0"/>
        <v>0</v>
      </c>
      <c r="L27" s="681"/>
      <c r="M27" s="687">
        <f t="shared" si="1"/>
        <v>0</v>
      </c>
      <c r="N27" s="681"/>
      <c r="O27" s="687">
        <f t="shared" si="2"/>
        <v>0</v>
      </c>
      <c r="P27" s="688" t="str">
        <f t="shared" si="3"/>
        <v>-</v>
      </c>
      <c r="Q27" s="687">
        <f t="shared" si="4"/>
        <v>0</v>
      </c>
      <c r="R27" s="681"/>
      <c r="S27" s="687">
        <f t="shared" si="5"/>
        <v>0</v>
      </c>
      <c r="T27" s="681"/>
      <c r="U27" s="687">
        <f t="shared" si="6"/>
        <v>0</v>
      </c>
      <c r="V27" s="688" t="str">
        <f t="shared" si="7"/>
        <v>-</v>
      </c>
      <c r="W27" s="683">
        <v>0</v>
      </c>
      <c r="X27" s="681"/>
      <c r="Y27" s="681"/>
      <c r="Z27" s="681"/>
      <c r="AA27" s="687">
        <f t="shared" si="8"/>
        <v>0</v>
      </c>
      <c r="AB27" s="688" t="str">
        <f t="shared" si="9"/>
        <v>-</v>
      </c>
      <c r="AC27" s="683">
        <v>0</v>
      </c>
      <c r="AD27" s="681"/>
      <c r="AE27" s="681"/>
      <c r="AF27" s="681"/>
      <c r="AG27" s="687">
        <f t="shared" si="10"/>
        <v>0</v>
      </c>
      <c r="AH27" s="688" t="str">
        <f t="shared" si="11"/>
        <v>-</v>
      </c>
      <c r="AI27" s="683">
        <v>0</v>
      </c>
      <c r="AJ27" s="681"/>
      <c r="AK27" s="681"/>
      <c r="AL27" s="681"/>
      <c r="AM27" s="687">
        <f t="shared" si="12"/>
        <v>0</v>
      </c>
      <c r="AN27" s="688" t="str">
        <f t="shared" si="13"/>
        <v>-</v>
      </c>
      <c r="AO27" s="687">
        <f t="shared" si="14"/>
        <v>0</v>
      </c>
      <c r="AP27" s="681"/>
      <c r="AQ27" s="687">
        <f t="shared" si="15"/>
        <v>0</v>
      </c>
      <c r="AR27" s="681"/>
      <c r="AS27" s="687">
        <f t="shared" si="16"/>
        <v>0</v>
      </c>
      <c r="AT27" s="688" t="str">
        <f t="shared" si="17"/>
        <v>-</v>
      </c>
      <c r="AU27" s="683">
        <v>0</v>
      </c>
      <c r="AV27" s="681"/>
      <c r="AW27" s="681"/>
      <c r="AX27" s="681"/>
      <c r="AY27" s="687">
        <f t="shared" si="18"/>
        <v>0</v>
      </c>
      <c r="AZ27" s="688" t="str">
        <f t="shared" si="19"/>
        <v>-</v>
      </c>
      <c r="BA27" s="683">
        <v>0</v>
      </c>
      <c r="BB27" s="681"/>
      <c r="BC27" s="681"/>
      <c r="BD27" s="681"/>
      <c r="BE27" s="687">
        <f t="shared" si="20"/>
        <v>0</v>
      </c>
      <c r="BF27" s="688" t="str">
        <f t="shared" si="21"/>
        <v>-</v>
      </c>
      <c r="BG27" s="683">
        <v>0</v>
      </c>
      <c r="BH27" s="681"/>
      <c r="BI27" s="681"/>
      <c r="BJ27" s="681"/>
      <c r="BK27" s="687">
        <f t="shared" si="22"/>
        <v>0</v>
      </c>
      <c r="BL27" s="688" t="str">
        <f t="shared" si="23"/>
        <v>-</v>
      </c>
      <c r="BM27" s="687">
        <f t="shared" si="24"/>
        <v>0</v>
      </c>
      <c r="BN27" s="681"/>
      <c r="BO27" s="687">
        <f t="shared" si="25"/>
        <v>0</v>
      </c>
      <c r="BP27" s="681"/>
      <c r="BQ27" s="687">
        <f t="shared" si="26"/>
        <v>0</v>
      </c>
      <c r="BR27" s="688" t="str">
        <f t="shared" si="27"/>
        <v>-</v>
      </c>
      <c r="BS27" s="683">
        <v>0</v>
      </c>
      <c r="BT27" s="681"/>
      <c r="BU27" s="681"/>
      <c r="BV27" s="681"/>
      <c r="BW27" s="687">
        <f t="shared" si="28"/>
        <v>0</v>
      </c>
      <c r="BX27" s="688" t="str">
        <f t="shared" si="29"/>
        <v>-</v>
      </c>
      <c r="BY27" s="683">
        <v>0</v>
      </c>
      <c r="BZ27" s="681"/>
      <c r="CA27" s="681"/>
      <c r="CB27" s="681"/>
      <c r="CC27" s="687">
        <f t="shared" si="30"/>
        <v>0</v>
      </c>
      <c r="CD27" s="688" t="str">
        <f t="shared" si="31"/>
        <v>-</v>
      </c>
      <c r="CE27" s="683">
        <v>0</v>
      </c>
      <c r="CF27" s="681"/>
      <c r="CG27" s="681"/>
      <c r="CH27" s="681"/>
      <c r="CI27" s="687">
        <f t="shared" si="32"/>
        <v>0</v>
      </c>
      <c r="CJ27" s="688" t="str">
        <f t="shared" si="33"/>
        <v>-</v>
      </c>
      <c r="CK27" s="687">
        <f t="shared" si="34"/>
        <v>0</v>
      </c>
      <c r="CL27" s="681"/>
      <c r="CM27" s="687">
        <f t="shared" si="35"/>
        <v>0</v>
      </c>
      <c r="CN27" s="681"/>
      <c r="CO27" s="687">
        <f t="shared" si="36"/>
        <v>0</v>
      </c>
      <c r="CP27" s="688" t="str">
        <f t="shared" si="37"/>
        <v>-</v>
      </c>
      <c r="CQ27" s="683">
        <v>0</v>
      </c>
      <c r="CR27" s="681"/>
      <c r="CS27" s="681"/>
      <c r="CT27" s="681"/>
      <c r="CU27" s="687">
        <f t="shared" si="38"/>
        <v>0</v>
      </c>
      <c r="CV27" s="688" t="str">
        <f t="shared" si="39"/>
        <v>-</v>
      </c>
      <c r="CW27" s="683">
        <v>0</v>
      </c>
      <c r="CX27" s="681"/>
      <c r="CY27" s="681"/>
      <c r="CZ27" s="681"/>
      <c r="DA27" s="687">
        <f t="shared" si="40"/>
        <v>0</v>
      </c>
      <c r="DB27" s="688" t="str">
        <f t="shared" si="41"/>
        <v>-</v>
      </c>
      <c r="DC27" s="683">
        <v>0</v>
      </c>
      <c r="DD27" s="681"/>
      <c r="DE27" s="681"/>
      <c r="DF27" s="681"/>
      <c r="DG27" s="687">
        <f t="shared" si="42"/>
        <v>0</v>
      </c>
      <c r="DH27" s="688" t="str">
        <f t="shared" si="43"/>
        <v>-</v>
      </c>
    </row>
    <row r="28" spans="2:112" ht="20.100000000000001" customHeight="1">
      <c r="B28" s="277" t="s">
        <v>4171</v>
      </c>
      <c r="C28" s="883" t="s">
        <v>433</v>
      </c>
      <c r="D28" s="881" t="s">
        <v>4172</v>
      </c>
      <c r="E28" s="528" t="s">
        <v>4173</v>
      </c>
      <c r="F28" s="528"/>
      <c r="G28" s="529"/>
      <c r="H28" s="530" t="s">
        <v>4174</v>
      </c>
      <c r="I28" s="530"/>
      <c r="J28" s="278" t="s">
        <v>883</v>
      </c>
      <c r="K28" s="687">
        <f t="shared" si="0"/>
        <v>26448.799999999999</v>
      </c>
      <c r="L28" s="681"/>
      <c r="M28" s="687">
        <f t="shared" si="1"/>
        <v>0</v>
      </c>
      <c r="N28" s="681"/>
      <c r="O28" s="687">
        <f t="shared" si="2"/>
        <v>-26448.799999999999</v>
      </c>
      <c r="P28" s="688">
        <f t="shared" si="3"/>
        <v>0</v>
      </c>
      <c r="Q28" s="687">
        <f t="shared" si="4"/>
        <v>6613.2</v>
      </c>
      <c r="R28" s="681"/>
      <c r="S28" s="687">
        <f t="shared" si="5"/>
        <v>0</v>
      </c>
      <c r="T28" s="681"/>
      <c r="U28" s="687">
        <f t="shared" si="6"/>
        <v>-6613.2</v>
      </c>
      <c r="V28" s="688">
        <f t="shared" si="7"/>
        <v>0</v>
      </c>
      <c r="W28" s="687">
        <f>W30+W32</f>
        <v>2383.8000000000002</v>
      </c>
      <c r="X28" s="681"/>
      <c r="Y28" s="687">
        <f>Y30+Y32</f>
        <v>0</v>
      </c>
      <c r="Z28" s="681"/>
      <c r="AA28" s="687">
        <f t="shared" si="8"/>
        <v>-2383.8000000000002</v>
      </c>
      <c r="AB28" s="688">
        <f t="shared" si="9"/>
        <v>0</v>
      </c>
      <c r="AC28" s="687">
        <f>AC30+AC32</f>
        <v>2153.1</v>
      </c>
      <c r="AD28" s="681"/>
      <c r="AE28" s="687">
        <f>AE30+AE32</f>
        <v>0</v>
      </c>
      <c r="AF28" s="681"/>
      <c r="AG28" s="687">
        <f t="shared" si="10"/>
        <v>-2153.1</v>
      </c>
      <c r="AH28" s="688">
        <f t="shared" si="11"/>
        <v>0</v>
      </c>
      <c r="AI28" s="687">
        <f>AI30+AI32</f>
        <v>2076.3000000000002</v>
      </c>
      <c r="AJ28" s="681"/>
      <c r="AK28" s="687">
        <f>AK30+AK32</f>
        <v>0</v>
      </c>
      <c r="AL28" s="681"/>
      <c r="AM28" s="687">
        <f t="shared" si="12"/>
        <v>-2076.3000000000002</v>
      </c>
      <c r="AN28" s="688">
        <f t="shared" si="13"/>
        <v>0</v>
      </c>
      <c r="AO28" s="687">
        <f t="shared" si="14"/>
        <v>6508.7</v>
      </c>
      <c r="AP28" s="681"/>
      <c r="AQ28" s="687">
        <f t="shared" si="15"/>
        <v>0</v>
      </c>
      <c r="AR28" s="681"/>
      <c r="AS28" s="687">
        <f t="shared" si="16"/>
        <v>-6508.7</v>
      </c>
      <c r="AT28" s="688">
        <f t="shared" si="17"/>
        <v>0</v>
      </c>
      <c r="AU28" s="687">
        <f>AU30+AU32</f>
        <v>1762.1</v>
      </c>
      <c r="AV28" s="681"/>
      <c r="AW28" s="687">
        <f>AW30+AW32</f>
        <v>0</v>
      </c>
      <c r="AX28" s="681"/>
      <c r="AY28" s="687">
        <f t="shared" si="18"/>
        <v>-1762.1</v>
      </c>
      <c r="AZ28" s="688">
        <f t="shared" si="19"/>
        <v>0</v>
      </c>
      <c r="BA28" s="687">
        <f>BA30+BA32</f>
        <v>2390.4</v>
      </c>
      <c r="BB28" s="681"/>
      <c r="BC28" s="687">
        <f>BC30+BC32</f>
        <v>0</v>
      </c>
      <c r="BD28" s="681"/>
      <c r="BE28" s="687">
        <f t="shared" si="20"/>
        <v>-2390.4</v>
      </c>
      <c r="BF28" s="688">
        <f t="shared" si="21"/>
        <v>0</v>
      </c>
      <c r="BG28" s="687">
        <f>BG30+BG32</f>
        <v>2356.1999999999998</v>
      </c>
      <c r="BH28" s="681"/>
      <c r="BI28" s="687">
        <f>BI30+BI32</f>
        <v>0</v>
      </c>
      <c r="BJ28" s="681"/>
      <c r="BK28" s="687">
        <f t="shared" si="22"/>
        <v>-2356.1999999999998</v>
      </c>
      <c r="BL28" s="688">
        <f t="shared" si="23"/>
        <v>0</v>
      </c>
      <c r="BM28" s="687">
        <f t="shared" si="24"/>
        <v>6125.6</v>
      </c>
      <c r="BN28" s="681"/>
      <c r="BO28" s="687">
        <f t="shared" si="25"/>
        <v>0</v>
      </c>
      <c r="BP28" s="681"/>
      <c r="BQ28" s="687">
        <f t="shared" si="26"/>
        <v>-6125.6</v>
      </c>
      <c r="BR28" s="688">
        <f t="shared" si="27"/>
        <v>0</v>
      </c>
      <c r="BS28" s="687">
        <f>BS30+BS32</f>
        <v>2434.8000000000002</v>
      </c>
      <c r="BT28" s="681"/>
      <c r="BU28" s="687">
        <f>BU30+BU32</f>
        <v>0</v>
      </c>
      <c r="BV28" s="681"/>
      <c r="BW28" s="687">
        <f t="shared" si="28"/>
        <v>-2434.8000000000002</v>
      </c>
      <c r="BX28" s="688">
        <f t="shared" si="29"/>
        <v>0</v>
      </c>
      <c r="BY28" s="687">
        <f>BY30+BY32</f>
        <v>2434.8000000000002</v>
      </c>
      <c r="BZ28" s="681"/>
      <c r="CA28" s="687">
        <f>CA30+CA32</f>
        <v>0</v>
      </c>
      <c r="CB28" s="681"/>
      <c r="CC28" s="687">
        <f t="shared" si="30"/>
        <v>-2434.8000000000002</v>
      </c>
      <c r="CD28" s="688">
        <f t="shared" si="31"/>
        <v>0</v>
      </c>
      <c r="CE28" s="687">
        <f>CE30+CE32</f>
        <v>1256</v>
      </c>
      <c r="CF28" s="681"/>
      <c r="CG28" s="687">
        <f>CG30+CG32</f>
        <v>0</v>
      </c>
      <c r="CH28" s="681"/>
      <c r="CI28" s="687">
        <f t="shared" si="32"/>
        <v>-1256</v>
      </c>
      <c r="CJ28" s="688">
        <f t="shared" si="33"/>
        <v>0</v>
      </c>
      <c r="CK28" s="687">
        <f t="shared" si="34"/>
        <v>7201.2999999999993</v>
      </c>
      <c r="CL28" s="681"/>
      <c r="CM28" s="687">
        <f t="shared" si="35"/>
        <v>0</v>
      </c>
      <c r="CN28" s="681"/>
      <c r="CO28" s="687">
        <f t="shared" si="36"/>
        <v>-7201.2999999999993</v>
      </c>
      <c r="CP28" s="688">
        <f t="shared" si="37"/>
        <v>0</v>
      </c>
      <c r="CQ28" s="687">
        <f>CQ30+CQ32</f>
        <v>2407.6</v>
      </c>
      <c r="CR28" s="681"/>
      <c r="CS28" s="687">
        <f>CS30+CS32</f>
        <v>0</v>
      </c>
      <c r="CT28" s="681"/>
      <c r="CU28" s="687">
        <f t="shared" si="38"/>
        <v>-2407.6</v>
      </c>
      <c r="CV28" s="688">
        <f t="shared" si="39"/>
        <v>0</v>
      </c>
      <c r="CW28" s="687">
        <f>CW30+CW32</f>
        <v>2355.1999999999998</v>
      </c>
      <c r="CX28" s="681"/>
      <c r="CY28" s="687">
        <f>CY30+CY32</f>
        <v>0</v>
      </c>
      <c r="CZ28" s="681"/>
      <c r="DA28" s="687">
        <f t="shared" si="40"/>
        <v>-2355.1999999999998</v>
      </c>
      <c r="DB28" s="688">
        <f t="shared" si="41"/>
        <v>0</v>
      </c>
      <c r="DC28" s="687">
        <f>DC30+DC32</f>
        <v>2438.5</v>
      </c>
      <c r="DD28" s="681"/>
      <c r="DE28" s="687">
        <f>DE30+DE32</f>
        <v>0</v>
      </c>
      <c r="DF28" s="681"/>
      <c r="DG28" s="687">
        <f t="shared" si="42"/>
        <v>-2438.5</v>
      </c>
      <c r="DH28" s="688">
        <f t="shared" si="43"/>
        <v>0</v>
      </c>
    </row>
    <row r="29" spans="2:112" ht="19.5" customHeight="1">
      <c r="B29" s="277" t="s">
        <v>4175</v>
      </c>
      <c r="C29" s="766"/>
      <c r="D29" s="766"/>
      <c r="E29" s="528" t="s">
        <v>4176</v>
      </c>
      <c r="F29" s="528"/>
      <c r="G29" s="529"/>
      <c r="H29" s="530" t="s">
        <v>4177</v>
      </c>
      <c r="I29" s="530"/>
      <c r="J29" s="740" t="s">
        <v>889</v>
      </c>
      <c r="K29" s="687">
        <f t="shared" si="0"/>
        <v>35384.800000000003</v>
      </c>
      <c r="L29" s="681"/>
      <c r="M29" s="687">
        <f t="shared" si="1"/>
        <v>0</v>
      </c>
      <c r="N29" s="681"/>
      <c r="O29" s="687">
        <f t="shared" si="2"/>
        <v>-35384.800000000003</v>
      </c>
      <c r="P29" s="688">
        <f t="shared" si="3"/>
        <v>0</v>
      </c>
      <c r="Q29" s="687">
        <f t="shared" si="4"/>
        <v>8849.4</v>
      </c>
      <c r="R29" s="681"/>
      <c r="S29" s="687">
        <f t="shared" si="5"/>
        <v>0</v>
      </c>
      <c r="T29" s="681"/>
      <c r="U29" s="687">
        <f t="shared" si="6"/>
        <v>-8849.4</v>
      </c>
      <c r="V29" s="688">
        <f t="shared" si="7"/>
        <v>0</v>
      </c>
      <c r="W29" s="687">
        <f>W31+W33</f>
        <v>3189.9</v>
      </c>
      <c r="X29" s="681"/>
      <c r="Y29" s="687">
        <f>Y31+Y33</f>
        <v>0</v>
      </c>
      <c r="Z29" s="681"/>
      <c r="AA29" s="687">
        <f t="shared" si="8"/>
        <v>-3189.9</v>
      </c>
      <c r="AB29" s="688">
        <f t="shared" si="9"/>
        <v>0</v>
      </c>
      <c r="AC29" s="687">
        <f>AC31+AC33</f>
        <v>2881.1</v>
      </c>
      <c r="AD29" s="681"/>
      <c r="AE29" s="687">
        <f>AE31+AE33</f>
        <v>0</v>
      </c>
      <c r="AF29" s="681"/>
      <c r="AG29" s="687">
        <f t="shared" si="10"/>
        <v>-2881.1</v>
      </c>
      <c r="AH29" s="688">
        <f t="shared" si="11"/>
        <v>0</v>
      </c>
      <c r="AI29" s="687">
        <f>AI31+AI33</f>
        <v>2778.4</v>
      </c>
      <c r="AJ29" s="681"/>
      <c r="AK29" s="687">
        <f>AK31+AK33</f>
        <v>0</v>
      </c>
      <c r="AL29" s="681"/>
      <c r="AM29" s="687">
        <f t="shared" si="12"/>
        <v>-2778.4</v>
      </c>
      <c r="AN29" s="688">
        <f t="shared" si="13"/>
        <v>0</v>
      </c>
      <c r="AO29" s="687">
        <f t="shared" si="14"/>
        <v>8707.4</v>
      </c>
      <c r="AP29" s="681"/>
      <c r="AQ29" s="687">
        <f t="shared" si="15"/>
        <v>0</v>
      </c>
      <c r="AR29" s="681"/>
      <c r="AS29" s="687">
        <f t="shared" si="16"/>
        <v>-8707.4</v>
      </c>
      <c r="AT29" s="688">
        <f t="shared" si="17"/>
        <v>0</v>
      </c>
      <c r="AU29" s="687">
        <f>AU31+AU33</f>
        <v>2355.9</v>
      </c>
      <c r="AV29" s="681"/>
      <c r="AW29" s="687">
        <f>AW31+AW33</f>
        <v>0</v>
      </c>
      <c r="AX29" s="681"/>
      <c r="AY29" s="687">
        <f t="shared" si="18"/>
        <v>-2355.9</v>
      </c>
      <c r="AZ29" s="688">
        <f t="shared" si="19"/>
        <v>0</v>
      </c>
      <c r="BA29" s="687">
        <f>BA31+BA33</f>
        <v>3198.6</v>
      </c>
      <c r="BB29" s="681"/>
      <c r="BC29" s="687">
        <f>BC31+BC33</f>
        <v>0</v>
      </c>
      <c r="BD29" s="681"/>
      <c r="BE29" s="687">
        <f t="shared" si="20"/>
        <v>-3198.6</v>
      </c>
      <c r="BF29" s="688">
        <f t="shared" si="21"/>
        <v>0</v>
      </c>
      <c r="BG29" s="687">
        <f>BG31+BG33</f>
        <v>3152.9</v>
      </c>
      <c r="BH29" s="681"/>
      <c r="BI29" s="687">
        <f>BI31+BI33</f>
        <v>0</v>
      </c>
      <c r="BJ29" s="681"/>
      <c r="BK29" s="687">
        <f t="shared" si="22"/>
        <v>-3152.9</v>
      </c>
      <c r="BL29" s="688">
        <f t="shared" si="23"/>
        <v>0</v>
      </c>
      <c r="BM29" s="687">
        <f t="shared" si="24"/>
        <v>8195.5</v>
      </c>
      <c r="BN29" s="681"/>
      <c r="BO29" s="687">
        <f t="shared" si="25"/>
        <v>0</v>
      </c>
      <c r="BP29" s="681"/>
      <c r="BQ29" s="687">
        <f t="shared" si="26"/>
        <v>-8195.5</v>
      </c>
      <c r="BR29" s="688">
        <f t="shared" si="27"/>
        <v>0</v>
      </c>
      <c r="BS29" s="687">
        <f>BS31+BS33</f>
        <v>3258</v>
      </c>
      <c r="BT29" s="681"/>
      <c r="BU29" s="687">
        <f>BU31+BU33</f>
        <v>0</v>
      </c>
      <c r="BV29" s="681"/>
      <c r="BW29" s="687">
        <f t="shared" si="28"/>
        <v>-3258</v>
      </c>
      <c r="BX29" s="688">
        <f t="shared" si="29"/>
        <v>0</v>
      </c>
      <c r="BY29" s="687">
        <f>BY31+BY33</f>
        <v>3258.1</v>
      </c>
      <c r="BZ29" s="681"/>
      <c r="CA29" s="687">
        <f>CA31+CA33</f>
        <v>0</v>
      </c>
      <c r="CB29" s="681"/>
      <c r="CC29" s="687">
        <f t="shared" si="30"/>
        <v>-3258.1</v>
      </c>
      <c r="CD29" s="688">
        <f t="shared" si="31"/>
        <v>0</v>
      </c>
      <c r="CE29" s="687">
        <f>CE31+CE33</f>
        <v>1679.4</v>
      </c>
      <c r="CF29" s="681"/>
      <c r="CG29" s="687">
        <f>CG31+CG33</f>
        <v>0</v>
      </c>
      <c r="CH29" s="681"/>
      <c r="CI29" s="687">
        <f t="shared" si="32"/>
        <v>-1679.4</v>
      </c>
      <c r="CJ29" s="688">
        <f t="shared" si="33"/>
        <v>0</v>
      </c>
      <c r="CK29" s="687">
        <f t="shared" si="34"/>
        <v>9632.5</v>
      </c>
      <c r="CL29" s="681"/>
      <c r="CM29" s="687">
        <f t="shared" si="35"/>
        <v>0</v>
      </c>
      <c r="CN29" s="681"/>
      <c r="CO29" s="687">
        <f t="shared" si="36"/>
        <v>-9632.5</v>
      </c>
      <c r="CP29" s="688">
        <f t="shared" si="37"/>
        <v>0</v>
      </c>
      <c r="CQ29" s="687">
        <f>CQ31+CQ33</f>
        <v>3221.4</v>
      </c>
      <c r="CR29" s="681"/>
      <c r="CS29" s="687">
        <f>CS31+CS33</f>
        <v>0</v>
      </c>
      <c r="CT29" s="681"/>
      <c r="CU29" s="687">
        <f t="shared" si="38"/>
        <v>-3221.4</v>
      </c>
      <c r="CV29" s="688">
        <f t="shared" si="39"/>
        <v>0</v>
      </c>
      <c r="CW29" s="687">
        <f>CW31+CW33</f>
        <v>3153</v>
      </c>
      <c r="CX29" s="681"/>
      <c r="CY29" s="687">
        <f>CY31+CY33</f>
        <v>0</v>
      </c>
      <c r="CZ29" s="681"/>
      <c r="DA29" s="687">
        <f t="shared" si="40"/>
        <v>-3153</v>
      </c>
      <c r="DB29" s="688">
        <f t="shared" si="41"/>
        <v>0</v>
      </c>
      <c r="DC29" s="687">
        <f>DC31+DC33</f>
        <v>3258.1</v>
      </c>
      <c r="DD29" s="681"/>
      <c r="DE29" s="687">
        <f>DE31+DE33</f>
        <v>0</v>
      </c>
      <c r="DF29" s="681"/>
      <c r="DG29" s="687">
        <f t="shared" si="42"/>
        <v>-3258.1</v>
      </c>
      <c r="DH29" s="688">
        <f t="shared" si="43"/>
        <v>0</v>
      </c>
    </row>
    <row r="30" spans="2:112" ht="20.100000000000001" customHeight="1">
      <c r="B30" s="277" t="s">
        <v>4178</v>
      </c>
      <c r="C30" s="800" t="s">
        <v>151</v>
      </c>
      <c r="D30" s="877" t="s">
        <v>4179</v>
      </c>
      <c r="E30" s="528" t="s">
        <v>4180</v>
      </c>
      <c r="F30" s="528"/>
      <c r="G30" s="529"/>
      <c r="H30" s="530"/>
      <c r="I30" s="530"/>
      <c r="J30" s="278" t="s">
        <v>883</v>
      </c>
      <c r="K30" s="687">
        <f t="shared" si="0"/>
        <v>26448.799999999999</v>
      </c>
      <c r="L30" s="681"/>
      <c r="M30" s="687">
        <f t="shared" si="1"/>
        <v>0</v>
      </c>
      <c r="N30" s="681"/>
      <c r="O30" s="687">
        <f t="shared" si="2"/>
        <v>-26448.799999999999</v>
      </c>
      <c r="P30" s="688">
        <f t="shared" si="3"/>
        <v>0</v>
      </c>
      <c r="Q30" s="687">
        <f t="shared" si="4"/>
        <v>6613.2</v>
      </c>
      <c r="R30" s="681"/>
      <c r="S30" s="687">
        <f t="shared" si="5"/>
        <v>0</v>
      </c>
      <c r="T30" s="681"/>
      <c r="U30" s="687">
        <f t="shared" si="6"/>
        <v>-6613.2</v>
      </c>
      <c r="V30" s="688">
        <f t="shared" si="7"/>
        <v>0</v>
      </c>
      <c r="W30" s="683">
        <v>2383.8000000000002</v>
      </c>
      <c r="X30" s="681"/>
      <c r="Y30" s="681"/>
      <c r="Z30" s="681"/>
      <c r="AA30" s="687">
        <f t="shared" si="8"/>
        <v>-2383.8000000000002</v>
      </c>
      <c r="AB30" s="688">
        <f t="shared" si="9"/>
        <v>0</v>
      </c>
      <c r="AC30" s="683">
        <v>2153.1</v>
      </c>
      <c r="AD30" s="681"/>
      <c r="AE30" s="681"/>
      <c r="AF30" s="681"/>
      <c r="AG30" s="687">
        <f t="shared" si="10"/>
        <v>-2153.1</v>
      </c>
      <c r="AH30" s="688">
        <f t="shared" si="11"/>
        <v>0</v>
      </c>
      <c r="AI30" s="683">
        <v>2076.3000000000002</v>
      </c>
      <c r="AJ30" s="681"/>
      <c r="AK30" s="681"/>
      <c r="AL30" s="681"/>
      <c r="AM30" s="687">
        <f t="shared" si="12"/>
        <v>-2076.3000000000002</v>
      </c>
      <c r="AN30" s="688">
        <f t="shared" si="13"/>
        <v>0</v>
      </c>
      <c r="AO30" s="687">
        <f t="shared" si="14"/>
        <v>6508.7</v>
      </c>
      <c r="AP30" s="681"/>
      <c r="AQ30" s="687">
        <f t="shared" si="15"/>
        <v>0</v>
      </c>
      <c r="AR30" s="681"/>
      <c r="AS30" s="687">
        <f t="shared" si="16"/>
        <v>-6508.7</v>
      </c>
      <c r="AT30" s="688">
        <f t="shared" si="17"/>
        <v>0</v>
      </c>
      <c r="AU30" s="683">
        <v>1762.1</v>
      </c>
      <c r="AV30" s="681"/>
      <c r="AW30" s="681"/>
      <c r="AX30" s="681"/>
      <c r="AY30" s="687">
        <f t="shared" si="18"/>
        <v>-1762.1</v>
      </c>
      <c r="AZ30" s="688">
        <f t="shared" si="19"/>
        <v>0</v>
      </c>
      <c r="BA30" s="683">
        <v>2390.4</v>
      </c>
      <c r="BB30" s="681"/>
      <c r="BC30" s="681"/>
      <c r="BD30" s="681"/>
      <c r="BE30" s="687">
        <f t="shared" si="20"/>
        <v>-2390.4</v>
      </c>
      <c r="BF30" s="688">
        <f t="shared" si="21"/>
        <v>0</v>
      </c>
      <c r="BG30" s="683">
        <v>2356.1999999999998</v>
      </c>
      <c r="BH30" s="681"/>
      <c r="BI30" s="681"/>
      <c r="BJ30" s="681"/>
      <c r="BK30" s="687">
        <f t="shared" si="22"/>
        <v>-2356.1999999999998</v>
      </c>
      <c r="BL30" s="688">
        <f t="shared" si="23"/>
        <v>0</v>
      </c>
      <c r="BM30" s="687">
        <f t="shared" si="24"/>
        <v>6125.6</v>
      </c>
      <c r="BN30" s="681"/>
      <c r="BO30" s="687">
        <f t="shared" si="25"/>
        <v>0</v>
      </c>
      <c r="BP30" s="681"/>
      <c r="BQ30" s="687">
        <f t="shared" si="26"/>
        <v>-6125.6</v>
      </c>
      <c r="BR30" s="688">
        <f t="shared" si="27"/>
        <v>0</v>
      </c>
      <c r="BS30" s="683">
        <v>2434.8000000000002</v>
      </c>
      <c r="BT30" s="681"/>
      <c r="BU30" s="681"/>
      <c r="BV30" s="681"/>
      <c r="BW30" s="687">
        <f t="shared" si="28"/>
        <v>-2434.8000000000002</v>
      </c>
      <c r="BX30" s="688">
        <f t="shared" si="29"/>
        <v>0</v>
      </c>
      <c r="BY30" s="683">
        <v>2434.8000000000002</v>
      </c>
      <c r="BZ30" s="681"/>
      <c r="CA30" s="681"/>
      <c r="CB30" s="681"/>
      <c r="CC30" s="687">
        <f t="shared" si="30"/>
        <v>-2434.8000000000002</v>
      </c>
      <c r="CD30" s="688">
        <f t="shared" si="31"/>
        <v>0</v>
      </c>
      <c r="CE30" s="683">
        <v>1256</v>
      </c>
      <c r="CF30" s="681"/>
      <c r="CG30" s="681"/>
      <c r="CH30" s="681"/>
      <c r="CI30" s="687">
        <f t="shared" si="32"/>
        <v>-1256</v>
      </c>
      <c r="CJ30" s="688">
        <f t="shared" si="33"/>
        <v>0</v>
      </c>
      <c r="CK30" s="687">
        <f t="shared" si="34"/>
        <v>7201.2999999999993</v>
      </c>
      <c r="CL30" s="681"/>
      <c r="CM30" s="687">
        <f t="shared" si="35"/>
        <v>0</v>
      </c>
      <c r="CN30" s="681"/>
      <c r="CO30" s="687">
        <f t="shared" si="36"/>
        <v>-7201.2999999999993</v>
      </c>
      <c r="CP30" s="688">
        <f t="shared" si="37"/>
        <v>0</v>
      </c>
      <c r="CQ30" s="683">
        <v>2407.6</v>
      </c>
      <c r="CR30" s="681"/>
      <c r="CS30" s="681"/>
      <c r="CT30" s="681"/>
      <c r="CU30" s="687">
        <f t="shared" si="38"/>
        <v>-2407.6</v>
      </c>
      <c r="CV30" s="688">
        <f t="shared" si="39"/>
        <v>0</v>
      </c>
      <c r="CW30" s="683">
        <v>2355.1999999999998</v>
      </c>
      <c r="CX30" s="681"/>
      <c r="CY30" s="681"/>
      <c r="CZ30" s="681"/>
      <c r="DA30" s="687">
        <f t="shared" si="40"/>
        <v>-2355.1999999999998</v>
      </c>
      <c r="DB30" s="688">
        <f t="shared" si="41"/>
        <v>0</v>
      </c>
      <c r="DC30" s="683">
        <v>2438.5</v>
      </c>
      <c r="DD30" s="681"/>
      <c r="DE30" s="681"/>
      <c r="DF30" s="681"/>
      <c r="DG30" s="687">
        <f t="shared" si="42"/>
        <v>-2438.5</v>
      </c>
      <c r="DH30" s="688">
        <f t="shared" si="43"/>
        <v>0</v>
      </c>
    </row>
    <row r="31" spans="2:112" ht="20.100000000000001" customHeight="1">
      <c r="B31" s="277" t="s">
        <v>4181</v>
      </c>
      <c r="C31" s="766"/>
      <c r="D31" s="766"/>
      <c r="E31" s="528" t="s">
        <v>4182</v>
      </c>
      <c r="F31" s="528"/>
      <c r="G31" s="529"/>
      <c r="H31" s="530"/>
      <c r="I31" s="530"/>
      <c r="J31" s="740" t="s">
        <v>889</v>
      </c>
      <c r="K31" s="687">
        <f t="shared" si="0"/>
        <v>35384.800000000003</v>
      </c>
      <c r="L31" s="681"/>
      <c r="M31" s="687">
        <f t="shared" si="1"/>
        <v>0</v>
      </c>
      <c r="N31" s="681"/>
      <c r="O31" s="687">
        <f t="shared" si="2"/>
        <v>-35384.800000000003</v>
      </c>
      <c r="P31" s="688">
        <f t="shared" si="3"/>
        <v>0</v>
      </c>
      <c r="Q31" s="687">
        <f t="shared" si="4"/>
        <v>8849.4</v>
      </c>
      <c r="R31" s="681"/>
      <c r="S31" s="687">
        <f t="shared" si="5"/>
        <v>0</v>
      </c>
      <c r="T31" s="681"/>
      <c r="U31" s="687">
        <f t="shared" si="6"/>
        <v>-8849.4</v>
      </c>
      <c r="V31" s="688">
        <f t="shared" si="7"/>
        <v>0</v>
      </c>
      <c r="W31" s="683">
        <v>3189.9</v>
      </c>
      <c r="X31" s="681"/>
      <c r="Y31" s="681"/>
      <c r="Z31" s="681"/>
      <c r="AA31" s="687">
        <f t="shared" si="8"/>
        <v>-3189.9</v>
      </c>
      <c r="AB31" s="688">
        <f t="shared" si="9"/>
        <v>0</v>
      </c>
      <c r="AC31" s="683">
        <v>2881.1</v>
      </c>
      <c r="AD31" s="681"/>
      <c r="AE31" s="681"/>
      <c r="AF31" s="681"/>
      <c r="AG31" s="687">
        <f t="shared" si="10"/>
        <v>-2881.1</v>
      </c>
      <c r="AH31" s="688">
        <f t="shared" si="11"/>
        <v>0</v>
      </c>
      <c r="AI31" s="683">
        <v>2778.4</v>
      </c>
      <c r="AJ31" s="681"/>
      <c r="AK31" s="681"/>
      <c r="AL31" s="681"/>
      <c r="AM31" s="687">
        <f t="shared" si="12"/>
        <v>-2778.4</v>
      </c>
      <c r="AN31" s="688">
        <f t="shared" si="13"/>
        <v>0</v>
      </c>
      <c r="AO31" s="687">
        <f t="shared" si="14"/>
        <v>8707.4</v>
      </c>
      <c r="AP31" s="681"/>
      <c r="AQ31" s="687">
        <f t="shared" si="15"/>
        <v>0</v>
      </c>
      <c r="AR31" s="681"/>
      <c r="AS31" s="687">
        <f t="shared" si="16"/>
        <v>-8707.4</v>
      </c>
      <c r="AT31" s="688">
        <f t="shared" si="17"/>
        <v>0</v>
      </c>
      <c r="AU31" s="683">
        <v>2355.9</v>
      </c>
      <c r="AV31" s="681"/>
      <c r="AW31" s="681"/>
      <c r="AX31" s="681"/>
      <c r="AY31" s="687">
        <f t="shared" si="18"/>
        <v>-2355.9</v>
      </c>
      <c r="AZ31" s="688">
        <f t="shared" si="19"/>
        <v>0</v>
      </c>
      <c r="BA31" s="683">
        <v>3198.6</v>
      </c>
      <c r="BB31" s="681"/>
      <c r="BC31" s="681"/>
      <c r="BD31" s="681"/>
      <c r="BE31" s="687">
        <f t="shared" si="20"/>
        <v>-3198.6</v>
      </c>
      <c r="BF31" s="688">
        <f t="shared" si="21"/>
        <v>0</v>
      </c>
      <c r="BG31" s="683">
        <v>3152.9</v>
      </c>
      <c r="BH31" s="681"/>
      <c r="BI31" s="681"/>
      <c r="BJ31" s="681"/>
      <c r="BK31" s="687">
        <f t="shared" si="22"/>
        <v>-3152.9</v>
      </c>
      <c r="BL31" s="688">
        <f t="shared" si="23"/>
        <v>0</v>
      </c>
      <c r="BM31" s="687">
        <f t="shared" si="24"/>
        <v>8195.5</v>
      </c>
      <c r="BN31" s="681"/>
      <c r="BO31" s="687">
        <f t="shared" si="25"/>
        <v>0</v>
      </c>
      <c r="BP31" s="681"/>
      <c r="BQ31" s="687">
        <f t="shared" si="26"/>
        <v>-8195.5</v>
      </c>
      <c r="BR31" s="688">
        <f t="shared" si="27"/>
        <v>0</v>
      </c>
      <c r="BS31" s="683">
        <v>3258</v>
      </c>
      <c r="BT31" s="681"/>
      <c r="BU31" s="681"/>
      <c r="BV31" s="681"/>
      <c r="BW31" s="687">
        <f t="shared" si="28"/>
        <v>-3258</v>
      </c>
      <c r="BX31" s="688">
        <f t="shared" si="29"/>
        <v>0</v>
      </c>
      <c r="BY31" s="683">
        <v>3258.1</v>
      </c>
      <c r="BZ31" s="681"/>
      <c r="CA31" s="681"/>
      <c r="CB31" s="681"/>
      <c r="CC31" s="687">
        <f t="shared" si="30"/>
        <v>-3258.1</v>
      </c>
      <c r="CD31" s="688">
        <f t="shared" si="31"/>
        <v>0</v>
      </c>
      <c r="CE31" s="683">
        <v>1679.4</v>
      </c>
      <c r="CF31" s="681"/>
      <c r="CG31" s="681"/>
      <c r="CH31" s="681"/>
      <c r="CI31" s="687">
        <f t="shared" si="32"/>
        <v>-1679.4</v>
      </c>
      <c r="CJ31" s="688">
        <f t="shared" si="33"/>
        <v>0</v>
      </c>
      <c r="CK31" s="687">
        <f t="shared" si="34"/>
        <v>9632.5</v>
      </c>
      <c r="CL31" s="681"/>
      <c r="CM31" s="687">
        <f t="shared" si="35"/>
        <v>0</v>
      </c>
      <c r="CN31" s="681"/>
      <c r="CO31" s="687">
        <f t="shared" si="36"/>
        <v>-9632.5</v>
      </c>
      <c r="CP31" s="688">
        <f t="shared" si="37"/>
        <v>0</v>
      </c>
      <c r="CQ31" s="683">
        <v>3221.4</v>
      </c>
      <c r="CR31" s="681"/>
      <c r="CS31" s="681"/>
      <c r="CT31" s="681"/>
      <c r="CU31" s="687">
        <f t="shared" si="38"/>
        <v>-3221.4</v>
      </c>
      <c r="CV31" s="688">
        <f t="shared" si="39"/>
        <v>0</v>
      </c>
      <c r="CW31" s="683">
        <v>3153</v>
      </c>
      <c r="CX31" s="681"/>
      <c r="CY31" s="681"/>
      <c r="CZ31" s="681"/>
      <c r="DA31" s="687">
        <f t="shared" si="40"/>
        <v>-3153</v>
      </c>
      <c r="DB31" s="688">
        <f t="shared" si="41"/>
        <v>0</v>
      </c>
      <c r="DC31" s="683">
        <v>3258.1</v>
      </c>
      <c r="DD31" s="681"/>
      <c r="DE31" s="681"/>
      <c r="DF31" s="681"/>
      <c r="DG31" s="687">
        <f t="shared" si="42"/>
        <v>-3258.1</v>
      </c>
      <c r="DH31" s="688">
        <f t="shared" si="43"/>
        <v>0</v>
      </c>
    </row>
    <row r="32" spans="2:112" ht="20.100000000000001" customHeight="1">
      <c r="B32" s="277" t="s">
        <v>4183</v>
      </c>
      <c r="C32" s="800" t="s">
        <v>153</v>
      </c>
      <c r="D32" s="877" t="s">
        <v>4184</v>
      </c>
      <c r="E32" s="528" t="s">
        <v>4185</v>
      </c>
      <c r="F32" s="528"/>
      <c r="G32" s="529"/>
      <c r="H32" s="530"/>
      <c r="I32" s="530"/>
      <c r="J32" s="278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3">
        <v>0</v>
      </c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3">
        <v>0</v>
      </c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3">
        <v>0</v>
      </c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3">
        <v>0</v>
      </c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3">
        <v>0</v>
      </c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3">
        <v>0</v>
      </c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3">
        <v>0</v>
      </c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3">
        <v>0</v>
      </c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3">
        <v>0</v>
      </c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3">
        <v>0</v>
      </c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3">
        <v>0</v>
      </c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3">
        <v>0</v>
      </c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2:112" ht="20.100000000000001" customHeight="1">
      <c r="B33" s="277" t="s">
        <v>4186</v>
      </c>
      <c r="C33" s="766"/>
      <c r="D33" s="766"/>
      <c r="E33" s="528" t="s">
        <v>4152</v>
      </c>
      <c r="F33" s="528"/>
      <c r="G33" s="529"/>
      <c r="H33" s="530"/>
      <c r="I33" s="530"/>
      <c r="J33" s="740" t="s">
        <v>889</v>
      </c>
      <c r="K33" s="687">
        <f t="shared" si="0"/>
        <v>0</v>
      </c>
      <c r="L33" s="681"/>
      <c r="M33" s="687">
        <f t="shared" si="1"/>
        <v>0</v>
      </c>
      <c r="N33" s="681"/>
      <c r="O33" s="687">
        <f t="shared" si="2"/>
        <v>0</v>
      </c>
      <c r="P33" s="688" t="str">
        <f t="shared" si="3"/>
        <v>-</v>
      </c>
      <c r="Q33" s="687">
        <f t="shared" si="4"/>
        <v>0</v>
      </c>
      <c r="R33" s="681"/>
      <c r="S33" s="687">
        <f t="shared" si="5"/>
        <v>0</v>
      </c>
      <c r="T33" s="681"/>
      <c r="U33" s="687">
        <f t="shared" si="6"/>
        <v>0</v>
      </c>
      <c r="V33" s="688" t="str">
        <f t="shared" si="7"/>
        <v>-</v>
      </c>
      <c r="W33" s="683">
        <v>0</v>
      </c>
      <c r="X33" s="681"/>
      <c r="Y33" s="681"/>
      <c r="Z33" s="681"/>
      <c r="AA33" s="687">
        <f t="shared" si="8"/>
        <v>0</v>
      </c>
      <c r="AB33" s="688" t="str">
        <f t="shared" si="9"/>
        <v>-</v>
      </c>
      <c r="AC33" s="683">
        <v>0</v>
      </c>
      <c r="AD33" s="681"/>
      <c r="AE33" s="681"/>
      <c r="AF33" s="681"/>
      <c r="AG33" s="687">
        <f t="shared" si="10"/>
        <v>0</v>
      </c>
      <c r="AH33" s="688" t="str">
        <f t="shared" si="11"/>
        <v>-</v>
      </c>
      <c r="AI33" s="683">
        <v>0</v>
      </c>
      <c r="AJ33" s="681"/>
      <c r="AK33" s="681"/>
      <c r="AL33" s="681"/>
      <c r="AM33" s="687">
        <f t="shared" si="12"/>
        <v>0</v>
      </c>
      <c r="AN33" s="688" t="str">
        <f t="shared" si="13"/>
        <v>-</v>
      </c>
      <c r="AO33" s="687">
        <f t="shared" si="14"/>
        <v>0</v>
      </c>
      <c r="AP33" s="681"/>
      <c r="AQ33" s="687">
        <f t="shared" si="15"/>
        <v>0</v>
      </c>
      <c r="AR33" s="681"/>
      <c r="AS33" s="687">
        <f t="shared" si="16"/>
        <v>0</v>
      </c>
      <c r="AT33" s="688" t="str">
        <f t="shared" si="17"/>
        <v>-</v>
      </c>
      <c r="AU33" s="683">
        <v>0</v>
      </c>
      <c r="AV33" s="681"/>
      <c r="AW33" s="681"/>
      <c r="AX33" s="681"/>
      <c r="AY33" s="687">
        <f t="shared" si="18"/>
        <v>0</v>
      </c>
      <c r="AZ33" s="688" t="str">
        <f t="shared" si="19"/>
        <v>-</v>
      </c>
      <c r="BA33" s="683">
        <v>0</v>
      </c>
      <c r="BB33" s="681"/>
      <c r="BC33" s="681"/>
      <c r="BD33" s="681"/>
      <c r="BE33" s="687">
        <f t="shared" si="20"/>
        <v>0</v>
      </c>
      <c r="BF33" s="688" t="str">
        <f t="shared" si="21"/>
        <v>-</v>
      </c>
      <c r="BG33" s="683">
        <v>0</v>
      </c>
      <c r="BH33" s="681"/>
      <c r="BI33" s="681"/>
      <c r="BJ33" s="681"/>
      <c r="BK33" s="687">
        <f t="shared" si="22"/>
        <v>0</v>
      </c>
      <c r="BL33" s="688" t="str">
        <f t="shared" si="23"/>
        <v>-</v>
      </c>
      <c r="BM33" s="687">
        <f t="shared" si="24"/>
        <v>0</v>
      </c>
      <c r="BN33" s="681"/>
      <c r="BO33" s="687">
        <f t="shared" si="25"/>
        <v>0</v>
      </c>
      <c r="BP33" s="681"/>
      <c r="BQ33" s="687">
        <f t="shared" si="26"/>
        <v>0</v>
      </c>
      <c r="BR33" s="688" t="str">
        <f t="shared" si="27"/>
        <v>-</v>
      </c>
      <c r="BS33" s="683">
        <v>0</v>
      </c>
      <c r="BT33" s="681"/>
      <c r="BU33" s="681"/>
      <c r="BV33" s="681"/>
      <c r="BW33" s="687">
        <f t="shared" si="28"/>
        <v>0</v>
      </c>
      <c r="BX33" s="688" t="str">
        <f t="shared" si="29"/>
        <v>-</v>
      </c>
      <c r="BY33" s="683">
        <v>0</v>
      </c>
      <c r="BZ33" s="681"/>
      <c r="CA33" s="681"/>
      <c r="CB33" s="681"/>
      <c r="CC33" s="687">
        <f t="shared" si="30"/>
        <v>0</v>
      </c>
      <c r="CD33" s="688" t="str">
        <f t="shared" si="31"/>
        <v>-</v>
      </c>
      <c r="CE33" s="683">
        <v>0</v>
      </c>
      <c r="CF33" s="681"/>
      <c r="CG33" s="681"/>
      <c r="CH33" s="681"/>
      <c r="CI33" s="687">
        <f t="shared" si="32"/>
        <v>0</v>
      </c>
      <c r="CJ33" s="688" t="str">
        <f t="shared" si="33"/>
        <v>-</v>
      </c>
      <c r="CK33" s="687">
        <f t="shared" si="34"/>
        <v>0</v>
      </c>
      <c r="CL33" s="681"/>
      <c r="CM33" s="687">
        <f t="shared" si="35"/>
        <v>0</v>
      </c>
      <c r="CN33" s="681"/>
      <c r="CO33" s="687">
        <f t="shared" si="36"/>
        <v>0</v>
      </c>
      <c r="CP33" s="688" t="str">
        <f t="shared" si="37"/>
        <v>-</v>
      </c>
      <c r="CQ33" s="683">
        <v>0</v>
      </c>
      <c r="CR33" s="681"/>
      <c r="CS33" s="681"/>
      <c r="CT33" s="681"/>
      <c r="CU33" s="687">
        <f t="shared" si="38"/>
        <v>0</v>
      </c>
      <c r="CV33" s="688" t="str">
        <f t="shared" si="39"/>
        <v>-</v>
      </c>
      <c r="CW33" s="683">
        <v>0</v>
      </c>
      <c r="CX33" s="681"/>
      <c r="CY33" s="681"/>
      <c r="CZ33" s="681"/>
      <c r="DA33" s="687">
        <f t="shared" si="40"/>
        <v>0</v>
      </c>
      <c r="DB33" s="688" t="str">
        <f t="shared" si="41"/>
        <v>-</v>
      </c>
      <c r="DC33" s="683">
        <v>0</v>
      </c>
      <c r="DD33" s="681"/>
      <c r="DE33" s="681"/>
      <c r="DF33" s="681"/>
      <c r="DG33" s="687">
        <f t="shared" si="42"/>
        <v>0</v>
      </c>
      <c r="DH33" s="688" t="str">
        <f t="shared" si="43"/>
        <v>-</v>
      </c>
    </row>
    <row r="34" spans="2:112" ht="20.100000000000001" hidden="1" customHeight="1" outlineLevel="1">
      <c r="B34" s="277" t="s">
        <v>4187</v>
      </c>
      <c r="C34" s="878" t="s">
        <v>155</v>
      </c>
      <c r="D34" s="862" t="s">
        <v>3781</v>
      </c>
      <c r="E34" s="528" t="s">
        <v>4188</v>
      </c>
      <c r="F34" s="528"/>
      <c r="G34" s="529"/>
      <c r="H34" s="530" t="s">
        <v>4189</v>
      </c>
      <c r="I34" s="530"/>
      <c r="J34" s="285" t="s">
        <v>883</v>
      </c>
      <c r="K34" s="687">
        <f t="shared" si="0"/>
        <v>1651.4</v>
      </c>
      <c r="L34" s="681"/>
      <c r="M34" s="687">
        <f t="shared" si="1"/>
        <v>0</v>
      </c>
      <c r="N34" s="681"/>
      <c r="O34" s="687">
        <f t="shared" si="2"/>
        <v>-1651.4</v>
      </c>
      <c r="P34" s="688">
        <f t="shared" si="3"/>
        <v>0</v>
      </c>
      <c r="Q34" s="687">
        <f t="shared" si="4"/>
        <v>344.79999999999995</v>
      </c>
      <c r="R34" s="681"/>
      <c r="S34" s="687">
        <f t="shared" si="5"/>
        <v>0</v>
      </c>
      <c r="T34" s="681"/>
      <c r="U34" s="687">
        <f t="shared" si="6"/>
        <v>-344.79999999999995</v>
      </c>
      <c r="V34" s="688">
        <f t="shared" si="7"/>
        <v>0</v>
      </c>
      <c r="W34" s="687">
        <f>W36+W38</f>
        <v>124.1</v>
      </c>
      <c r="X34" s="681"/>
      <c r="Y34" s="687">
        <f>Y36+Y38</f>
        <v>0</v>
      </c>
      <c r="Z34" s="681"/>
      <c r="AA34" s="687">
        <f t="shared" si="8"/>
        <v>-124.1</v>
      </c>
      <c r="AB34" s="688">
        <f t="shared" si="9"/>
        <v>0</v>
      </c>
      <c r="AC34" s="687">
        <f>AC36+AC38</f>
        <v>112.3</v>
      </c>
      <c r="AD34" s="681"/>
      <c r="AE34" s="687">
        <f>AE36+AE38</f>
        <v>0</v>
      </c>
      <c r="AF34" s="681"/>
      <c r="AG34" s="687">
        <f t="shared" si="10"/>
        <v>-112.3</v>
      </c>
      <c r="AH34" s="688">
        <f t="shared" si="11"/>
        <v>0</v>
      </c>
      <c r="AI34" s="687">
        <f>AI36+AI38</f>
        <v>108.4</v>
      </c>
      <c r="AJ34" s="681"/>
      <c r="AK34" s="687">
        <f>AK36+AK38</f>
        <v>0</v>
      </c>
      <c r="AL34" s="681"/>
      <c r="AM34" s="687">
        <f t="shared" si="12"/>
        <v>-108.4</v>
      </c>
      <c r="AN34" s="688">
        <f t="shared" si="13"/>
        <v>0</v>
      </c>
      <c r="AO34" s="687">
        <f t="shared" si="14"/>
        <v>348.6</v>
      </c>
      <c r="AP34" s="681"/>
      <c r="AQ34" s="687">
        <f t="shared" si="15"/>
        <v>0</v>
      </c>
      <c r="AR34" s="681"/>
      <c r="AS34" s="687">
        <f t="shared" si="16"/>
        <v>-348.6</v>
      </c>
      <c r="AT34" s="688">
        <f t="shared" si="17"/>
        <v>0</v>
      </c>
      <c r="AU34" s="687">
        <f>AU36+AU38</f>
        <v>49.6</v>
      </c>
      <c r="AV34" s="681"/>
      <c r="AW34" s="687">
        <f>AW36+AW38</f>
        <v>0</v>
      </c>
      <c r="AX34" s="681"/>
      <c r="AY34" s="687">
        <f t="shared" si="18"/>
        <v>-49.6</v>
      </c>
      <c r="AZ34" s="688">
        <f t="shared" si="19"/>
        <v>0</v>
      </c>
      <c r="BA34" s="687">
        <f>BA36+BA38</f>
        <v>130.80000000000001</v>
      </c>
      <c r="BB34" s="681"/>
      <c r="BC34" s="687">
        <f>BC36+BC38</f>
        <v>0</v>
      </c>
      <c r="BD34" s="681"/>
      <c r="BE34" s="687">
        <f t="shared" si="20"/>
        <v>-130.80000000000001</v>
      </c>
      <c r="BF34" s="688">
        <f t="shared" si="21"/>
        <v>0</v>
      </c>
      <c r="BG34" s="687">
        <f>BG36+BG38</f>
        <v>168.2</v>
      </c>
      <c r="BH34" s="681"/>
      <c r="BI34" s="687">
        <f>BI36+BI38</f>
        <v>0</v>
      </c>
      <c r="BJ34" s="681"/>
      <c r="BK34" s="687">
        <f t="shared" si="22"/>
        <v>-168.2</v>
      </c>
      <c r="BL34" s="688">
        <f t="shared" si="23"/>
        <v>0</v>
      </c>
      <c r="BM34" s="687">
        <f t="shared" si="24"/>
        <v>449.9</v>
      </c>
      <c r="BN34" s="681"/>
      <c r="BO34" s="687">
        <f t="shared" si="25"/>
        <v>0</v>
      </c>
      <c r="BP34" s="681"/>
      <c r="BQ34" s="687">
        <f t="shared" si="26"/>
        <v>-449.9</v>
      </c>
      <c r="BR34" s="688">
        <f t="shared" si="27"/>
        <v>0</v>
      </c>
      <c r="BS34" s="687">
        <f>BS36+BS38</f>
        <v>176.1</v>
      </c>
      <c r="BT34" s="681"/>
      <c r="BU34" s="687">
        <f>BU36+BU38</f>
        <v>0</v>
      </c>
      <c r="BV34" s="681"/>
      <c r="BW34" s="687">
        <f t="shared" si="28"/>
        <v>-176.1</v>
      </c>
      <c r="BX34" s="688">
        <f t="shared" si="29"/>
        <v>0</v>
      </c>
      <c r="BY34" s="687">
        <f>BY36+BY38</f>
        <v>180.6</v>
      </c>
      <c r="BZ34" s="681"/>
      <c r="CA34" s="687">
        <f>CA36+CA38</f>
        <v>0</v>
      </c>
      <c r="CB34" s="681"/>
      <c r="CC34" s="687">
        <f t="shared" si="30"/>
        <v>-180.6</v>
      </c>
      <c r="CD34" s="688">
        <f t="shared" si="31"/>
        <v>0</v>
      </c>
      <c r="CE34" s="687">
        <f>CE36+CE38</f>
        <v>93.2</v>
      </c>
      <c r="CF34" s="681"/>
      <c r="CG34" s="687">
        <f>CG36+CG38</f>
        <v>0</v>
      </c>
      <c r="CH34" s="681"/>
      <c r="CI34" s="687">
        <f t="shared" si="32"/>
        <v>-93.2</v>
      </c>
      <c r="CJ34" s="688">
        <f t="shared" si="33"/>
        <v>0</v>
      </c>
      <c r="CK34" s="687">
        <f t="shared" si="34"/>
        <v>508.1</v>
      </c>
      <c r="CL34" s="681"/>
      <c r="CM34" s="687">
        <f t="shared" si="35"/>
        <v>0</v>
      </c>
      <c r="CN34" s="681"/>
      <c r="CO34" s="687">
        <f t="shared" si="36"/>
        <v>-508.1</v>
      </c>
      <c r="CP34" s="688">
        <f t="shared" si="37"/>
        <v>0</v>
      </c>
      <c r="CQ34" s="687">
        <f>CQ36+CQ38</f>
        <v>163.5</v>
      </c>
      <c r="CR34" s="681"/>
      <c r="CS34" s="687">
        <f>CS36+CS38</f>
        <v>0</v>
      </c>
      <c r="CT34" s="681"/>
      <c r="CU34" s="687">
        <f t="shared" si="38"/>
        <v>-163.5</v>
      </c>
      <c r="CV34" s="688">
        <f t="shared" si="39"/>
        <v>0</v>
      </c>
      <c r="CW34" s="687">
        <f>CW36+CW38</f>
        <v>167.1</v>
      </c>
      <c r="CX34" s="681"/>
      <c r="CY34" s="687">
        <f>CY36+CY38</f>
        <v>0</v>
      </c>
      <c r="CZ34" s="681"/>
      <c r="DA34" s="687">
        <f t="shared" si="40"/>
        <v>-167.1</v>
      </c>
      <c r="DB34" s="688">
        <f t="shared" si="41"/>
        <v>0</v>
      </c>
      <c r="DC34" s="687">
        <f>DC36+DC38</f>
        <v>177.5</v>
      </c>
      <c r="DD34" s="681"/>
      <c r="DE34" s="687">
        <f>DE36+DE38</f>
        <v>0</v>
      </c>
      <c r="DF34" s="681"/>
      <c r="DG34" s="687">
        <f t="shared" si="42"/>
        <v>-177.5</v>
      </c>
      <c r="DH34" s="688">
        <f t="shared" si="43"/>
        <v>0</v>
      </c>
    </row>
    <row r="35" spans="2:112" ht="20.100000000000001" hidden="1" customHeight="1" outlineLevel="1">
      <c r="B35" s="277" t="s">
        <v>4190</v>
      </c>
      <c r="C35" s="766"/>
      <c r="D35" s="766"/>
      <c r="E35" s="528" t="s">
        <v>4191</v>
      </c>
      <c r="F35" s="528"/>
      <c r="G35" s="529"/>
      <c r="H35" s="530" t="s">
        <v>4192</v>
      </c>
      <c r="I35" s="530"/>
      <c r="J35" s="741" t="s">
        <v>889</v>
      </c>
      <c r="K35" s="687">
        <f t="shared" si="0"/>
        <v>1290.4000000000001</v>
      </c>
      <c r="L35" s="681"/>
      <c r="M35" s="687">
        <f t="shared" si="1"/>
        <v>0</v>
      </c>
      <c r="N35" s="681"/>
      <c r="O35" s="687">
        <f t="shared" si="2"/>
        <v>-1290.4000000000001</v>
      </c>
      <c r="P35" s="688">
        <f t="shared" si="3"/>
        <v>0</v>
      </c>
      <c r="Q35" s="687">
        <f t="shared" si="4"/>
        <v>230.7</v>
      </c>
      <c r="R35" s="681"/>
      <c r="S35" s="687">
        <f t="shared" si="5"/>
        <v>0</v>
      </c>
      <c r="T35" s="681"/>
      <c r="U35" s="687">
        <f t="shared" si="6"/>
        <v>-230.7</v>
      </c>
      <c r="V35" s="688">
        <f t="shared" si="7"/>
        <v>0</v>
      </c>
      <c r="W35" s="687">
        <f>W37+W39</f>
        <v>82.2</v>
      </c>
      <c r="X35" s="681"/>
      <c r="Y35" s="687">
        <f>Y37+Y39</f>
        <v>0</v>
      </c>
      <c r="Z35" s="681"/>
      <c r="AA35" s="687">
        <f t="shared" si="8"/>
        <v>-82.2</v>
      </c>
      <c r="AB35" s="688">
        <f t="shared" si="9"/>
        <v>0</v>
      </c>
      <c r="AC35" s="687">
        <f>AC37+AC39</f>
        <v>75.5</v>
      </c>
      <c r="AD35" s="681"/>
      <c r="AE35" s="687">
        <f>AE37+AE39</f>
        <v>0</v>
      </c>
      <c r="AF35" s="681"/>
      <c r="AG35" s="687">
        <f t="shared" si="10"/>
        <v>-75.5</v>
      </c>
      <c r="AH35" s="688">
        <f t="shared" si="11"/>
        <v>0</v>
      </c>
      <c r="AI35" s="687">
        <f>AI37+AI39</f>
        <v>73</v>
      </c>
      <c r="AJ35" s="681"/>
      <c r="AK35" s="687">
        <f>AK37+AK39</f>
        <v>0</v>
      </c>
      <c r="AL35" s="681"/>
      <c r="AM35" s="687">
        <f t="shared" si="12"/>
        <v>-73</v>
      </c>
      <c r="AN35" s="688">
        <f t="shared" si="13"/>
        <v>0</v>
      </c>
      <c r="AO35" s="687">
        <f t="shared" si="14"/>
        <v>246.7</v>
      </c>
      <c r="AP35" s="681"/>
      <c r="AQ35" s="687">
        <f t="shared" si="15"/>
        <v>0</v>
      </c>
      <c r="AR35" s="681"/>
      <c r="AS35" s="687">
        <f t="shared" si="16"/>
        <v>-246.7</v>
      </c>
      <c r="AT35" s="688">
        <f t="shared" si="17"/>
        <v>0</v>
      </c>
      <c r="AU35" s="687">
        <f>AU37+AU39</f>
        <v>9.8000000000000007</v>
      </c>
      <c r="AV35" s="681"/>
      <c r="AW35" s="687">
        <f>AW37+AW39</f>
        <v>0</v>
      </c>
      <c r="AX35" s="681"/>
      <c r="AY35" s="687">
        <f t="shared" si="18"/>
        <v>-9.8000000000000007</v>
      </c>
      <c r="AZ35" s="688">
        <f t="shared" si="19"/>
        <v>0</v>
      </c>
      <c r="BA35" s="687">
        <f>BA37+BA39</f>
        <v>92.1</v>
      </c>
      <c r="BB35" s="681"/>
      <c r="BC35" s="687">
        <f>BC37+BC39</f>
        <v>0</v>
      </c>
      <c r="BD35" s="681"/>
      <c r="BE35" s="687">
        <f t="shared" si="20"/>
        <v>-92.1</v>
      </c>
      <c r="BF35" s="688">
        <f t="shared" si="21"/>
        <v>0</v>
      </c>
      <c r="BG35" s="687">
        <f>BG37+BG39</f>
        <v>144.80000000000001</v>
      </c>
      <c r="BH35" s="681"/>
      <c r="BI35" s="687">
        <f>BI37+BI39</f>
        <v>0</v>
      </c>
      <c r="BJ35" s="681"/>
      <c r="BK35" s="687">
        <f t="shared" si="22"/>
        <v>-144.80000000000001</v>
      </c>
      <c r="BL35" s="688">
        <f t="shared" si="23"/>
        <v>0</v>
      </c>
      <c r="BM35" s="687">
        <f t="shared" si="24"/>
        <v>378.2</v>
      </c>
      <c r="BN35" s="681"/>
      <c r="BO35" s="687">
        <f t="shared" si="25"/>
        <v>0</v>
      </c>
      <c r="BP35" s="681"/>
      <c r="BQ35" s="687">
        <f t="shared" si="26"/>
        <v>-378.2</v>
      </c>
      <c r="BR35" s="688">
        <f t="shared" si="27"/>
        <v>0</v>
      </c>
      <c r="BS35" s="687">
        <f>BS37+BS39</f>
        <v>150.5</v>
      </c>
      <c r="BT35" s="681"/>
      <c r="BU35" s="687">
        <f>BU37+BU39</f>
        <v>0</v>
      </c>
      <c r="BV35" s="681"/>
      <c r="BW35" s="687">
        <f t="shared" si="28"/>
        <v>-150.5</v>
      </c>
      <c r="BX35" s="688">
        <f t="shared" si="29"/>
        <v>0</v>
      </c>
      <c r="BY35" s="687">
        <f>BY37+BY39</f>
        <v>152</v>
      </c>
      <c r="BZ35" s="681"/>
      <c r="CA35" s="687">
        <f>CA37+CA39</f>
        <v>0</v>
      </c>
      <c r="CB35" s="681"/>
      <c r="CC35" s="687">
        <f t="shared" si="30"/>
        <v>-152</v>
      </c>
      <c r="CD35" s="688">
        <f t="shared" si="31"/>
        <v>0</v>
      </c>
      <c r="CE35" s="687">
        <f>CE37+CE39</f>
        <v>75.7</v>
      </c>
      <c r="CF35" s="681"/>
      <c r="CG35" s="687">
        <f>CG37+CG39</f>
        <v>0</v>
      </c>
      <c r="CH35" s="681"/>
      <c r="CI35" s="687">
        <f t="shared" si="32"/>
        <v>-75.7</v>
      </c>
      <c r="CJ35" s="688">
        <f t="shared" si="33"/>
        <v>0</v>
      </c>
      <c r="CK35" s="687">
        <f t="shared" si="34"/>
        <v>434.80000000000007</v>
      </c>
      <c r="CL35" s="681"/>
      <c r="CM35" s="687">
        <f t="shared" si="35"/>
        <v>0</v>
      </c>
      <c r="CN35" s="681"/>
      <c r="CO35" s="687">
        <f t="shared" si="36"/>
        <v>-434.80000000000007</v>
      </c>
      <c r="CP35" s="688">
        <f t="shared" si="37"/>
        <v>0</v>
      </c>
      <c r="CQ35" s="687">
        <f>CQ37+CQ39</f>
        <v>140.4</v>
      </c>
      <c r="CR35" s="681"/>
      <c r="CS35" s="687">
        <f>CS37+CS39</f>
        <v>0</v>
      </c>
      <c r="CT35" s="681"/>
      <c r="CU35" s="687">
        <f t="shared" si="38"/>
        <v>-140.4</v>
      </c>
      <c r="CV35" s="688">
        <f t="shared" si="39"/>
        <v>0</v>
      </c>
      <c r="CW35" s="687">
        <f>CW37+CW39</f>
        <v>144.80000000000001</v>
      </c>
      <c r="CX35" s="681"/>
      <c r="CY35" s="687">
        <f>CY37+CY39</f>
        <v>0</v>
      </c>
      <c r="CZ35" s="681"/>
      <c r="DA35" s="687">
        <f t="shared" si="40"/>
        <v>-144.80000000000001</v>
      </c>
      <c r="DB35" s="688">
        <f t="shared" si="41"/>
        <v>0</v>
      </c>
      <c r="DC35" s="687">
        <f>DC37+DC39</f>
        <v>149.6</v>
      </c>
      <c r="DD35" s="681"/>
      <c r="DE35" s="687">
        <f>DE37+DE39</f>
        <v>0</v>
      </c>
      <c r="DF35" s="681"/>
      <c r="DG35" s="687">
        <f t="shared" si="42"/>
        <v>-149.6</v>
      </c>
      <c r="DH35" s="688">
        <f t="shared" si="43"/>
        <v>0</v>
      </c>
    </row>
    <row r="36" spans="2:112" ht="20.100000000000001" hidden="1" customHeight="1" outlineLevel="1">
      <c r="B36" s="277" t="s">
        <v>4193</v>
      </c>
      <c r="C36" s="650"/>
      <c r="D36" s="876" t="s">
        <v>4194</v>
      </c>
      <c r="E36" s="528" t="s">
        <v>4195</v>
      </c>
      <c r="F36" s="528"/>
      <c r="G36" s="529"/>
      <c r="H36" s="530"/>
      <c r="I36" s="530"/>
      <c r="J36" s="278" t="s">
        <v>883</v>
      </c>
      <c r="K36" s="687">
        <f t="shared" si="0"/>
        <v>1651.4</v>
      </c>
      <c r="L36" s="681"/>
      <c r="M36" s="687">
        <f t="shared" si="1"/>
        <v>0</v>
      </c>
      <c r="N36" s="681"/>
      <c r="O36" s="687">
        <f t="shared" si="2"/>
        <v>-1651.4</v>
      </c>
      <c r="P36" s="688">
        <f t="shared" si="3"/>
        <v>0</v>
      </c>
      <c r="Q36" s="687">
        <f t="shared" si="4"/>
        <v>344.79999999999995</v>
      </c>
      <c r="R36" s="681"/>
      <c r="S36" s="687">
        <f t="shared" si="5"/>
        <v>0</v>
      </c>
      <c r="T36" s="681"/>
      <c r="U36" s="687">
        <f t="shared" si="6"/>
        <v>-344.79999999999995</v>
      </c>
      <c r="V36" s="688">
        <f t="shared" si="7"/>
        <v>0</v>
      </c>
      <c r="W36" s="683">
        <v>124.1</v>
      </c>
      <c r="X36" s="681"/>
      <c r="Y36" s="681"/>
      <c r="Z36" s="681"/>
      <c r="AA36" s="687">
        <f t="shared" si="8"/>
        <v>-124.1</v>
      </c>
      <c r="AB36" s="688">
        <f t="shared" si="9"/>
        <v>0</v>
      </c>
      <c r="AC36" s="683">
        <v>112.3</v>
      </c>
      <c r="AD36" s="681"/>
      <c r="AE36" s="681"/>
      <c r="AF36" s="681"/>
      <c r="AG36" s="687">
        <f t="shared" si="10"/>
        <v>-112.3</v>
      </c>
      <c r="AH36" s="688">
        <f t="shared" si="11"/>
        <v>0</v>
      </c>
      <c r="AI36" s="683">
        <v>108.4</v>
      </c>
      <c r="AJ36" s="681"/>
      <c r="AK36" s="681"/>
      <c r="AL36" s="681"/>
      <c r="AM36" s="687">
        <f t="shared" si="12"/>
        <v>-108.4</v>
      </c>
      <c r="AN36" s="688">
        <f t="shared" si="13"/>
        <v>0</v>
      </c>
      <c r="AO36" s="687">
        <f t="shared" si="14"/>
        <v>348.6</v>
      </c>
      <c r="AP36" s="681"/>
      <c r="AQ36" s="687">
        <f t="shared" si="15"/>
        <v>0</v>
      </c>
      <c r="AR36" s="681"/>
      <c r="AS36" s="687">
        <f t="shared" si="16"/>
        <v>-348.6</v>
      </c>
      <c r="AT36" s="688">
        <f t="shared" si="17"/>
        <v>0</v>
      </c>
      <c r="AU36" s="683">
        <v>49.6</v>
      </c>
      <c r="AV36" s="681"/>
      <c r="AW36" s="681"/>
      <c r="AX36" s="681"/>
      <c r="AY36" s="687">
        <f t="shared" si="18"/>
        <v>-49.6</v>
      </c>
      <c r="AZ36" s="688">
        <f t="shared" si="19"/>
        <v>0</v>
      </c>
      <c r="BA36" s="683">
        <v>130.80000000000001</v>
      </c>
      <c r="BB36" s="681"/>
      <c r="BC36" s="681"/>
      <c r="BD36" s="681"/>
      <c r="BE36" s="687">
        <f t="shared" si="20"/>
        <v>-130.80000000000001</v>
      </c>
      <c r="BF36" s="688">
        <f t="shared" si="21"/>
        <v>0</v>
      </c>
      <c r="BG36" s="683">
        <v>168.2</v>
      </c>
      <c r="BH36" s="681"/>
      <c r="BI36" s="681"/>
      <c r="BJ36" s="681"/>
      <c r="BK36" s="687">
        <f t="shared" si="22"/>
        <v>-168.2</v>
      </c>
      <c r="BL36" s="688">
        <f t="shared" si="23"/>
        <v>0</v>
      </c>
      <c r="BM36" s="687">
        <f t="shared" si="24"/>
        <v>449.9</v>
      </c>
      <c r="BN36" s="681"/>
      <c r="BO36" s="687">
        <f t="shared" si="25"/>
        <v>0</v>
      </c>
      <c r="BP36" s="681"/>
      <c r="BQ36" s="687">
        <f t="shared" si="26"/>
        <v>-449.9</v>
      </c>
      <c r="BR36" s="688">
        <f t="shared" si="27"/>
        <v>0</v>
      </c>
      <c r="BS36" s="683">
        <v>176.1</v>
      </c>
      <c r="BT36" s="681"/>
      <c r="BU36" s="681"/>
      <c r="BV36" s="681"/>
      <c r="BW36" s="687">
        <f t="shared" si="28"/>
        <v>-176.1</v>
      </c>
      <c r="BX36" s="688">
        <f t="shared" si="29"/>
        <v>0</v>
      </c>
      <c r="BY36" s="683">
        <v>180.6</v>
      </c>
      <c r="BZ36" s="681"/>
      <c r="CA36" s="681"/>
      <c r="CB36" s="681"/>
      <c r="CC36" s="687">
        <f t="shared" si="30"/>
        <v>-180.6</v>
      </c>
      <c r="CD36" s="688">
        <f t="shared" si="31"/>
        <v>0</v>
      </c>
      <c r="CE36" s="683">
        <v>93.2</v>
      </c>
      <c r="CF36" s="681"/>
      <c r="CG36" s="681"/>
      <c r="CH36" s="681"/>
      <c r="CI36" s="687">
        <f t="shared" si="32"/>
        <v>-93.2</v>
      </c>
      <c r="CJ36" s="688">
        <f t="shared" si="33"/>
        <v>0</v>
      </c>
      <c r="CK36" s="687">
        <f t="shared" si="34"/>
        <v>508.1</v>
      </c>
      <c r="CL36" s="681"/>
      <c r="CM36" s="687">
        <f t="shared" si="35"/>
        <v>0</v>
      </c>
      <c r="CN36" s="681"/>
      <c r="CO36" s="687">
        <f t="shared" si="36"/>
        <v>-508.1</v>
      </c>
      <c r="CP36" s="688">
        <f t="shared" si="37"/>
        <v>0</v>
      </c>
      <c r="CQ36" s="683">
        <v>163.5</v>
      </c>
      <c r="CR36" s="681"/>
      <c r="CS36" s="681"/>
      <c r="CT36" s="681"/>
      <c r="CU36" s="687">
        <f t="shared" si="38"/>
        <v>-163.5</v>
      </c>
      <c r="CV36" s="688">
        <f t="shared" si="39"/>
        <v>0</v>
      </c>
      <c r="CW36" s="683">
        <v>167.1</v>
      </c>
      <c r="CX36" s="681"/>
      <c r="CY36" s="681"/>
      <c r="CZ36" s="681"/>
      <c r="DA36" s="687">
        <f t="shared" si="40"/>
        <v>-167.1</v>
      </c>
      <c r="DB36" s="688">
        <f t="shared" si="41"/>
        <v>0</v>
      </c>
      <c r="DC36" s="683">
        <v>177.5</v>
      </c>
      <c r="DD36" s="681"/>
      <c r="DE36" s="681"/>
      <c r="DF36" s="681"/>
      <c r="DG36" s="687">
        <f t="shared" si="42"/>
        <v>-177.5</v>
      </c>
      <c r="DH36" s="688">
        <f t="shared" si="43"/>
        <v>0</v>
      </c>
    </row>
    <row r="37" spans="2:112" ht="20.100000000000001" hidden="1" customHeight="1" outlineLevel="1">
      <c r="B37" s="277" t="s">
        <v>4196</v>
      </c>
      <c r="C37" s="650"/>
      <c r="D37" s="761"/>
      <c r="E37" s="528" t="s">
        <v>4197</v>
      </c>
      <c r="F37" s="528"/>
      <c r="G37" s="529"/>
      <c r="H37" s="530"/>
      <c r="I37" s="530"/>
      <c r="J37" s="740" t="s">
        <v>889</v>
      </c>
      <c r="K37" s="687">
        <f t="shared" si="0"/>
        <v>1290.4000000000001</v>
      </c>
      <c r="L37" s="681"/>
      <c r="M37" s="687">
        <f t="shared" si="1"/>
        <v>0</v>
      </c>
      <c r="N37" s="681"/>
      <c r="O37" s="687">
        <f t="shared" si="2"/>
        <v>-1290.4000000000001</v>
      </c>
      <c r="P37" s="688">
        <f t="shared" si="3"/>
        <v>0</v>
      </c>
      <c r="Q37" s="687">
        <f t="shared" si="4"/>
        <v>230.7</v>
      </c>
      <c r="R37" s="681"/>
      <c r="S37" s="687">
        <f t="shared" si="5"/>
        <v>0</v>
      </c>
      <c r="T37" s="681"/>
      <c r="U37" s="687">
        <f t="shared" si="6"/>
        <v>-230.7</v>
      </c>
      <c r="V37" s="688">
        <f t="shared" si="7"/>
        <v>0</v>
      </c>
      <c r="W37" s="683">
        <v>82.2</v>
      </c>
      <c r="X37" s="681"/>
      <c r="Y37" s="681"/>
      <c r="Z37" s="681"/>
      <c r="AA37" s="687">
        <f t="shared" si="8"/>
        <v>-82.2</v>
      </c>
      <c r="AB37" s="688">
        <f t="shared" si="9"/>
        <v>0</v>
      </c>
      <c r="AC37" s="683">
        <v>75.5</v>
      </c>
      <c r="AD37" s="681"/>
      <c r="AE37" s="681"/>
      <c r="AF37" s="681"/>
      <c r="AG37" s="687">
        <f t="shared" si="10"/>
        <v>-75.5</v>
      </c>
      <c r="AH37" s="688">
        <f t="shared" si="11"/>
        <v>0</v>
      </c>
      <c r="AI37" s="683">
        <v>73</v>
      </c>
      <c r="AJ37" s="681"/>
      <c r="AK37" s="681"/>
      <c r="AL37" s="681"/>
      <c r="AM37" s="687">
        <f t="shared" si="12"/>
        <v>-73</v>
      </c>
      <c r="AN37" s="688">
        <f t="shared" si="13"/>
        <v>0</v>
      </c>
      <c r="AO37" s="687">
        <f t="shared" si="14"/>
        <v>246.7</v>
      </c>
      <c r="AP37" s="681"/>
      <c r="AQ37" s="687">
        <f t="shared" si="15"/>
        <v>0</v>
      </c>
      <c r="AR37" s="681"/>
      <c r="AS37" s="687">
        <f t="shared" si="16"/>
        <v>-246.7</v>
      </c>
      <c r="AT37" s="688">
        <f t="shared" si="17"/>
        <v>0</v>
      </c>
      <c r="AU37" s="683">
        <v>9.8000000000000007</v>
      </c>
      <c r="AV37" s="681"/>
      <c r="AW37" s="681"/>
      <c r="AX37" s="681"/>
      <c r="AY37" s="687">
        <f t="shared" si="18"/>
        <v>-9.8000000000000007</v>
      </c>
      <c r="AZ37" s="688">
        <f t="shared" si="19"/>
        <v>0</v>
      </c>
      <c r="BA37" s="683">
        <v>92.1</v>
      </c>
      <c r="BB37" s="681"/>
      <c r="BC37" s="681"/>
      <c r="BD37" s="681"/>
      <c r="BE37" s="687">
        <f t="shared" si="20"/>
        <v>-92.1</v>
      </c>
      <c r="BF37" s="688">
        <f t="shared" si="21"/>
        <v>0</v>
      </c>
      <c r="BG37" s="683">
        <v>144.80000000000001</v>
      </c>
      <c r="BH37" s="681"/>
      <c r="BI37" s="681"/>
      <c r="BJ37" s="681"/>
      <c r="BK37" s="687">
        <f t="shared" si="22"/>
        <v>-144.80000000000001</v>
      </c>
      <c r="BL37" s="688">
        <f t="shared" si="23"/>
        <v>0</v>
      </c>
      <c r="BM37" s="687">
        <f t="shared" si="24"/>
        <v>378.2</v>
      </c>
      <c r="BN37" s="681"/>
      <c r="BO37" s="687">
        <f t="shared" si="25"/>
        <v>0</v>
      </c>
      <c r="BP37" s="681"/>
      <c r="BQ37" s="687">
        <f t="shared" si="26"/>
        <v>-378.2</v>
      </c>
      <c r="BR37" s="688">
        <f t="shared" si="27"/>
        <v>0</v>
      </c>
      <c r="BS37" s="683">
        <v>150.5</v>
      </c>
      <c r="BT37" s="681"/>
      <c r="BU37" s="681"/>
      <c r="BV37" s="681"/>
      <c r="BW37" s="687">
        <f t="shared" si="28"/>
        <v>-150.5</v>
      </c>
      <c r="BX37" s="688">
        <f t="shared" si="29"/>
        <v>0</v>
      </c>
      <c r="BY37" s="683">
        <v>152</v>
      </c>
      <c r="BZ37" s="681"/>
      <c r="CA37" s="681"/>
      <c r="CB37" s="681"/>
      <c r="CC37" s="687">
        <f t="shared" si="30"/>
        <v>-152</v>
      </c>
      <c r="CD37" s="688">
        <f t="shared" si="31"/>
        <v>0</v>
      </c>
      <c r="CE37" s="683">
        <v>75.7</v>
      </c>
      <c r="CF37" s="681"/>
      <c r="CG37" s="681"/>
      <c r="CH37" s="681"/>
      <c r="CI37" s="687">
        <f t="shared" si="32"/>
        <v>-75.7</v>
      </c>
      <c r="CJ37" s="688">
        <f t="shared" si="33"/>
        <v>0</v>
      </c>
      <c r="CK37" s="687">
        <f t="shared" si="34"/>
        <v>434.80000000000007</v>
      </c>
      <c r="CL37" s="681"/>
      <c r="CM37" s="687">
        <f t="shared" si="35"/>
        <v>0</v>
      </c>
      <c r="CN37" s="681"/>
      <c r="CO37" s="687">
        <f t="shared" si="36"/>
        <v>-434.80000000000007</v>
      </c>
      <c r="CP37" s="688">
        <f t="shared" si="37"/>
        <v>0</v>
      </c>
      <c r="CQ37" s="683">
        <v>140.4</v>
      </c>
      <c r="CR37" s="681"/>
      <c r="CS37" s="681"/>
      <c r="CT37" s="681"/>
      <c r="CU37" s="687">
        <f t="shared" si="38"/>
        <v>-140.4</v>
      </c>
      <c r="CV37" s="688">
        <f t="shared" si="39"/>
        <v>0</v>
      </c>
      <c r="CW37" s="683">
        <v>144.80000000000001</v>
      </c>
      <c r="CX37" s="681"/>
      <c r="CY37" s="681"/>
      <c r="CZ37" s="681"/>
      <c r="DA37" s="687">
        <f t="shared" si="40"/>
        <v>-144.80000000000001</v>
      </c>
      <c r="DB37" s="688">
        <f t="shared" si="41"/>
        <v>0</v>
      </c>
      <c r="DC37" s="683">
        <v>149.6</v>
      </c>
      <c r="DD37" s="681"/>
      <c r="DE37" s="681"/>
      <c r="DF37" s="681"/>
      <c r="DG37" s="687">
        <f t="shared" si="42"/>
        <v>-149.6</v>
      </c>
      <c r="DH37" s="688">
        <f t="shared" si="43"/>
        <v>0</v>
      </c>
    </row>
    <row r="38" spans="2:112" ht="20.100000000000001" hidden="1" customHeight="1" outlineLevel="1">
      <c r="B38" s="277" t="s">
        <v>4198</v>
      </c>
      <c r="C38" s="650"/>
      <c r="D38" s="876" t="s">
        <v>4199</v>
      </c>
      <c r="E38" s="528" t="s">
        <v>4200</v>
      </c>
      <c r="F38" s="528"/>
      <c r="G38" s="529"/>
      <c r="H38" s="530"/>
      <c r="I38" s="530"/>
      <c r="J38" s="278" t="s">
        <v>883</v>
      </c>
      <c r="K38" s="687">
        <f t="shared" si="0"/>
        <v>0</v>
      </c>
      <c r="L38" s="681"/>
      <c r="M38" s="687">
        <f t="shared" si="1"/>
        <v>0</v>
      </c>
      <c r="N38" s="681"/>
      <c r="O38" s="687">
        <f t="shared" si="2"/>
        <v>0</v>
      </c>
      <c r="P38" s="688" t="str">
        <f t="shared" si="3"/>
        <v>-</v>
      </c>
      <c r="Q38" s="687">
        <f t="shared" si="4"/>
        <v>0</v>
      </c>
      <c r="R38" s="681"/>
      <c r="S38" s="687">
        <f t="shared" si="5"/>
        <v>0</v>
      </c>
      <c r="T38" s="681"/>
      <c r="U38" s="687">
        <f t="shared" si="6"/>
        <v>0</v>
      </c>
      <c r="V38" s="688" t="str">
        <f t="shared" si="7"/>
        <v>-</v>
      </c>
      <c r="W38" s="683">
        <v>0</v>
      </c>
      <c r="X38" s="681"/>
      <c r="Y38" s="681"/>
      <c r="Z38" s="681"/>
      <c r="AA38" s="687">
        <f t="shared" si="8"/>
        <v>0</v>
      </c>
      <c r="AB38" s="688" t="str">
        <f t="shared" si="9"/>
        <v>-</v>
      </c>
      <c r="AC38" s="683">
        <v>0</v>
      </c>
      <c r="AD38" s="681"/>
      <c r="AE38" s="681"/>
      <c r="AF38" s="681"/>
      <c r="AG38" s="687">
        <f t="shared" si="10"/>
        <v>0</v>
      </c>
      <c r="AH38" s="688" t="str">
        <f t="shared" si="11"/>
        <v>-</v>
      </c>
      <c r="AI38" s="683">
        <v>0</v>
      </c>
      <c r="AJ38" s="681"/>
      <c r="AK38" s="681"/>
      <c r="AL38" s="681"/>
      <c r="AM38" s="687">
        <f t="shared" si="12"/>
        <v>0</v>
      </c>
      <c r="AN38" s="688" t="str">
        <f t="shared" si="13"/>
        <v>-</v>
      </c>
      <c r="AO38" s="687">
        <f t="shared" si="14"/>
        <v>0</v>
      </c>
      <c r="AP38" s="681"/>
      <c r="AQ38" s="687">
        <f t="shared" si="15"/>
        <v>0</v>
      </c>
      <c r="AR38" s="681"/>
      <c r="AS38" s="687">
        <f t="shared" si="16"/>
        <v>0</v>
      </c>
      <c r="AT38" s="688" t="str">
        <f t="shared" si="17"/>
        <v>-</v>
      </c>
      <c r="AU38" s="683">
        <v>0</v>
      </c>
      <c r="AV38" s="681"/>
      <c r="AW38" s="681"/>
      <c r="AX38" s="681"/>
      <c r="AY38" s="687">
        <f t="shared" si="18"/>
        <v>0</v>
      </c>
      <c r="AZ38" s="688" t="str">
        <f t="shared" si="19"/>
        <v>-</v>
      </c>
      <c r="BA38" s="683">
        <v>0</v>
      </c>
      <c r="BB38" s="681"/>
      <c r="BC38" s="681"/>
      <c r="BD38" s="681"/>
      <c r="BE38" s="687">
        <f t="shared" si="20"/>
        <v>0</v>
      </c>
      <c r="BF38" s="688" t="str">
        <f t="shared" si="21"/>
        <v>-</v>
      </c>
      <c r="BG38" s="683">
        <v>0</v>
      </c>
      <c r="BH38" s="681"/>
      <c r="BI38" s="681"/>
      <c r="BJ38" s="681"/>
      <c r="BK38" s="687">
        <f t="shared" si="22"/>
        <v>0</v>
      </c>
      <c r="BL38" s="688" t="str">
        <f t="shared" si="23"/>
        <v>-</v>
      </c>
      <c r="BM38" s="687">
        <f t="shared" si="24"/>
        <v>0</v>
      </c>
      <c r="BN38" s="681"/>
      <c r="BO38" s="687">
        <f t="shared" si="25"/>
        <v>0</v>
      </c>
      <c r="BP38" s="681"/>
      <c r="BQ38" s="687">
        <f t="shared" si="26"/>
        <v>0</v>
      </c>
      <c r="BR38" s="688" t="str">
        <f t="shared" si="27"/>
        <v>-</v>
      </c>
      <c r="BS38" s="683">
        <v>0</v>
      </c>
      <c r="BT38" s="681"/>
      <c r="BU38" s="681"/>
      <c r="BV38" s="681"/>
      <c r="BW38" s="687">
        <f t="shared" si="28"/>
        <v>0</v>
      </c>
      <c r="BX38" s="688" t="str">
        <f t="shared" si="29"/>
        <v>-</v>
      </c>
      <c r="BY38" s="683">
        <v>0</v>
      </c>
      <c r="BZ38" s="681"/>
      <c r="CA38" s="681"/>
      <c r="CB38" s="681"/>
      <c r="CC38" s="687">
        <f t="shared" si="30"/>
        <v>0</v>
      </c>
      <c r="CD38" s="688" t="str">
        <f t="shared" si="31"/>
        <v>-</v>
      </c>
      <c r="CE38" s="683">
        <v>0</v>
      </c>
      <c r="CF38" s="681"/>
      <c r="CG38" s="681"/>
      <c r="CH38" s="681"/>
      <c r="CI38" s="687">
        <f t="shared" si="32"/>
        <v>0</v>
      </c>
      <c r="CJ38" s="688" t="str">
        <f t="shared" si="33"/>
        <v>-</v>
      </c>
      <c r="CK38" s="687">
        <f t="shared" si="34"/>
        <v>0</v>
      </c>
      <c r="CL38" s="681"/>
      <c r="CM38" s="687">
        <f t="shared" si="35"/>
        <v>0</v>
      </c>
      <c r="CN38" s="681"/>
      <c r="CO38" s="687">
        <f t="shared" si="36"/>
        <v>0</v>
      </c>
      <c r="CP38" s="688" t="str">
        <f t="shared" si="37"/>
        <v>-</v>
      </c>
      <c r="CQ38" s="683">
        <v>0</v>
      </c>
      <c r="CR38" s="681"/>
      <c r="CS38" s="681"/>
      <c r="CT38" s="681"/>
      <c r="CU38" s="687">
        <f t="shared" si="38"/>
        <v>0</v>
      </c>
      <c r="CV38" s="688" t="str">
        <f t="shared" si="39"/>
        <v>-</v>
      </c>
      <c r="CW38" s="683">
        <v>0</v>
      </c>
      <c r="CX38" s="681"/>
      <c r="CY38" s="681"/>
      <c r="CZ38" s="681"/>
      <c r="DA38" s="687">
        <f t="shared" si="40"/>
        <v>0</v>
      </c>
      <c r="DB38" s="688" t="str">
        <f t="shared" si="41"/>
        <v>-</v>
      </c>
      <c r="DC38" s="683">
        <v>0</v>
      </c>
      <c r="DD38" s="681"/>
      <c r="DE38" s="681"/>
      <c r="DF38" s="681"/>
      <c r="DG38" s="687">
        <f t="shared" si="42"/>
        <v>0</v>
      </c>
      <c r="DH38" s="688" t="str">
        <f t="shared" si="43"/>
        <v>-</v>
      </c>
    </row>
    <row r="39" spans="2:112" ht="20.100000000000001" hidden="1" customHeight="1" outlineLevel="1">
      <c r="B39" s="277" t="s">
        <v>4201</v>
      </c>
      <c r="C39" s="650"/>
      <c r="D39" s="761"/>
      <c r="E39" s="528" t="s">
        <v>4202</v>
      </c>
      <c r="F39" s="528"/>
      <c r="G39" s="529"/>
      <c r="H39" s="530"/>
      <c r="I39" s="530"/>
      <c r="J39" s="740" t="s">
        <v>889</v>
      </c>
      <c r="K39" s="687">
        <f t="shared" si="0"/>
        <v>0</v>
      </c>
      <c r="L39" s="681"/>
      <c r="M39" s="687">
        <f t="shared" si="1"/>
        <v>0</v>
      </c>
      <c r="N39" s="681"/>
      <c r="O39" s="687">
        <f t="shared" si="2"/>
        <v>0</v>
      </c>
      <c r="P39" s="688" t="str">
        <f t="shared" si="3"/>
        <v>-</v>
      </c>
      <c r="Q39" s="687">
        <f t="shared" si="4"/>
        <v>0</v>
      </c>
      <c r="R39" s="681"/>
      <c r="S39" s="687">
        <f t="shared" si="5"/>
        <v>0</v>
      </c>
      <c r="T39" s="681"/>
      <c r="U39" s="687">
        <f t="shared" si="6"/>
        <v>0</v>
      </c>
      <c r="V39" s="688" t="str">
        <f t="shared" si="7"/>
        <v>-</v>
      </c>
      <c r="W39" s="683">
        <v>0</v>
      </c>
      <c r="X39" s="681"/>
      <c r="Y39" s="681"/>
      <c r="Z39" s="681"/>
      <c r="AA39" s="687">
        <f t="shared" si="8"/>
        <v>0</v>
      </c>
      <c r="AB39" s="688" t="str">
        <f t="shared" si="9"/>
        <v>-</v>
      </c>
      <c r="AC39" s="683">
        <v>0</v>
      </c>
      <c r="AD39" s="681"/>
      <c r="AE39" s="681"/>
      <c r="AF39" s="681"/>
      <c r="AG39" s="687">
        <f t="shared" si="10"/>
        <v>0</v>
      </c>
      <c r="AH39" s="688" t="str">
        <f t="shared" si="11"/>
        <v>-</v>
      </c>
      <c r="AI39" s="683">
        <v>0</v>
      </c>
      <c r="AJ39" s="681"/>
      <c r="AK39" s="681"/>
      <c r="AL39" s="681"/>
      <c r="AM39" s="687">
        <f t="shared" si="12"/>
        <v>0</v>
      </c>
      <c r="AN39" s="688" t="str">
        <f t="shared" si="13"/>
        <v>-</v>
      </c>
      <c r="AO39" s="687">
        <f t="shared" si="14"/>
        <v>0</v>
      </c>
      <c r="AP39" s="681"/>
      <c r="AQ39" s="687">
        <f t="shared" si="15"/>
        <v>0</v>
      </c>
      <c r="AR39" s="681"/>
      <c r="AS39" s="687">
        <f t="shared" si="16"/>
        <v>0</v>
      </c>
      <c r="AT39" s="688" t="str">
        <f t="shared" si="17"/>
        <v>-</v>
      </c>
      <c r="AU39" s="683">
        <v>0</v>
      </c>
      <c r="AV39" s="681"/>
      <c r="AW39" s="681"/>
      <c r="AX39" s="681"/>
      <c r="AY39" s="687">
        <f t="shared" si="18"/>
        <v>0</v>
      </c>
      <c r="AZ39" s="688" t="str">
        <f t="shared" si="19"/>
        <v>-</v>
      </c>
      <c r="BA39" s="683">
        <v>0</v>
      </c>
      <c r="BB39" s="681"/>
      <c r="BC39" s="681"/>
      <c r="BD39" s="681"/>
      <c r="BE39" s="687">
        <f t="shared" si="20"/>
        <v>0</v>
      </c>
      <c r="BF39" s="688" t="str">
        <f t="shared" si="21"/>
        <v>-</v>
      </c>
      <c r="BG39" s="683">
        <v>0</v>
      </c>
      <c r="BH39" s="681"/>
      <c r="BI39" s="681"/>
      <c r="BJ39" s="681"/>
      <c r="BK39" s="687">
        <f t="shared" si="22"/>
        <v>0</v>
      </c>
      <c r="BL39" s="688" t="str">
        <f t="shared" si="23"/>
        <v>-</v>
      </c>
      <c r="BM39" s="687">
        <f t="shared" si="24"/>
        <v>0</v>
      </c>
      <c r="BN39" s="681"/>
      <c r="BO39" s="687">
        <f t="shared" si="25"/>
        <v>0</v>
      </c>
      <c r="BP39" s="681"/>
      <c r="BQ39" s="687">
        <f t="shared" si="26"/>
        <v>0</v>
      </c>
      <c r="BR39" s="688" t="str">
        <f t="shared" si="27"/>
        <v>-</v>
      </c>
      <c r="BS39" s="683">
        <v>0</v>
      </c>
      <c r="BT39" s="681"/>
      <c r="BU39" s="681"/>
      <c r="BV39" s="681"/>
      <c r="BW39" s="687">
        <f t="shared" si="28"/>
        <v>0</v>
      </c>
      <c r="BX39" s="688" t="str">
        <f t="shared" si="29"/>
        <v>-</v>
      </c>
      <c r="BY39" s="683">
        <v>0</v>
      </c>
      <c r="BZ39" s="681"/>
      <c r="CA39" s="681"/>
      <c r="CB39" s="681"/>
      <c r="CC39" s="687">
        <f t="shared" si="30"/>
        <v>0</v>
      </c>
      <c r="CD39" s="688" t="str">
        <f t="shared" si="31"/>
        <v>-</v>
      </c>
      <c r="CE39" s="683">
        <v>0</v>
      </c>
      <c r="CF39" s="681"/>
      <c r="CG39" s="681"/>
      <c r="CH39" s="681"/>
      <c r="CI39" s="687">
        <f t="shared" si="32"/>
        <v>0</v>
      </c>
      <c r="CJ39" s="688" t="str">
        <f t="shared" si="33"/>
        <v>-</v>
      </c>
      <c r="CK39" s="687">
        <f t="shared" si="34"/>
        <v>0</v>
      </c>
      <c r="CL39" s="681"/>
      <c r="CM39" s="687">
        <f t="shared" si="35"/>
        <v>0</v>
      </c>
      <c r="CN39" s="681"/>
      <c r="CO39" s="687">
        <f t="shared" si="36"/>
        <v>0</v>
      </c>
      <c r="CP39" s="688" t="str">
        <f t="shared" si="37"/>
        <v>-</v>
      </c>
      <c r="CQ39" s="683">
        <v>0</v>
      </c>
      <c r="CR39" s="681"/>
      <c r="CS39" s="681"/>
      <c r="CT39" s="681"/>
      <c r="CU39" s="687">
        <f t="shared" si="38"/>
        <v>0</v>
      </c>
      <c r="CV39" s="688" t="str">
        <f t="shared" si="39"/>
        <v>-</v>
      </c>
      <c r="CW39" s="683">
        <v>0</v>
      </c>
      <c r="CX39" s="681"/>
      <c r="CY39" s="681"/>
      <c r="CZ39" s="681"/>
      <c r="DA39" s="687">
        <f t="shared" si="40"/>
        <v>0</v>
      </c>
      <c r="DB39" s="688" t="str">
        <f t="shared" si="41"/>
        <v>-</v>
      </c>
      <c r="DC39" s="683">
        <v>0</v>
      </c>
      <c r="DD39" s="681"/>
      <c r="DE39" s="681"/>
      <c r="DF39" s="681"/>
      <c r="DG39" s="687">
        <f t="shared" si="42"/>
        <v>0</v>
      </c>
      <c r="DH39" s="688" t="str">
        <f t="shared" si="43"/>
        <v>-</v>
      </c>
    </row>
    <row r="40" spans="2:112" ht="34.9" customHeight="1" collapsed="1">
      <c r="B40" s="277" t="s">
        <v>4203</v>
      </c>
      <c r="C40" s="657" t="s">
        <v>166</v>
      </c>
      <c r="D40" s="666" t="s">
        <v>4204</v>
      </c>
      <c r="E40" s="528" t="s">
        <v>4205</v>
      </c>
      <c r="F40" s="528"/>
      <c r="G40" s="529"/>
      <c r="H40" s="530" t="s">
        <v>4206</v>
      </c>
      <c r="I40" s="530"/>
      <c r="J40" s="194" t="s">
        <v>883</v>
      </c>
      <c r="K40" s="687">
        <f t="shared" si="0"/>
        <v>24797.422500000001</v>
      </c>
      <c r="L40" s="681"/>
      <c r="M40" s="687">
        <f t="shared" si="1"/>
        <v>0</v>
      </c>
      <c r="N40" s="681"/>
      <c r="O40" s="687">
        <f t="shared" si="2"/>
        <v>-24797.422500000001</v>
      </c>
      <c r="P40" s="688">
        <f t="shared" si="3"/>
        <v>0</v>
      </c>
      <c r="Q40" s="687">
        <f t="shared" si="4"/>
        <v>6268.4229999999998</v>
      </c>
      <c r="R40" s="681"/>
      <c r="S40" s="687">
        <f t="shared" si="5"/>
        <v>0</v>
      </c>
      <c r="T40" s="681"/>
      <c r="U40" s="687">
        <f t="shared" si="6"/>
        <v>-6268.4229999999998</v>
      </c>
      <c r="V40" s="688">
        <f t="shared" si="7"/>
        <v>0</v>
      </c>
      <c r="W40" s="687">
        <f>W51+W41/1000+W43+W44+W49+W48</f>
        <v>2259.6891000000001</v>
      </c>
      <c r="X40" s="681"/>
      <c r="Y40" s="687">
        <f>Y51+Y41/1000+Y43+Y44+Y49+Y48</f>
        <v>0</v>
      </c>
      <c r="Z40" s="681"/>
      <c r="AA40" s="687">
        <f t="shared" si="8"/>
        <v>-2259.6891000000001</v>
      </c>
      <c r="AB40" s="688">
        <f t="shared" si="9"/>
        <v>0</v>
      </c>
      <c r="AC40" s="687">
        <f>AC51+AC41/1000+AC43+AC44+AC49+AC48</f>
        <v>2040.8208999999999</v>
      </c>
      <c r="AD40" s="681"/>
      <c r="AE40" s="687">
        <f>AE51+AE41/1000+AE43+AE44+AE49+AE48</f>
        <v>0</v>
      </c>
      <c r="AF40" s="681"/>
      <c r="AG40" s="687">
        <f t="shared" si="10"/>
        <v>-2040.8208999999999</v>
      </c>
      <c r="AH40" s="688">
        <f t="shared" si="11"/>
        <v>0</v>
      </c>
      <c r="AI40" s="687">
        <f>AI51+AI41/1000+AI43+AI44+AI49+AI48</f>
        <v>1967.9129999999998</v>
      </c>
      <c r="AJ40" s="681"/>
      <c r="AK40" s="687">
        <f>AK51+AK41/1000+AK43+AK44+AK49+AK48</f>
        <v>0</v>
      </c>
      <c r="AL40" s="681"/>
      <c r="AM40" s="687">
        <f t="shared" si="12"/>
        <v>-1967.9129999999998</v>
      </c>
      <c r="AN40" s="688">
        <f t="shared" si="13"/>
        <v>0</v>
      </c>
      <c r="AO40" s="687">
        <f t="shared" si="14"/>
        <v>6160.1399999999994</v>
      </c>
      <c r="AP40" s="681"/>
      <c r="AQ40" s="687">
        <f t="shared" si="15"/>
        <v>0</v>
      </c>
      <c r="AR40" s="681"/>
      <c r="AS40" s="687">
        <f t="shared" si="16"/>
        <v>-6160.1399999999994</v>
      </c>
      <c r="AT40" s="688">
        <f t="shared" si="17"/>
        <v>0</v>
      </c>
      <c r="AU40" s="687">
        <f>AU51+AU41/1000+AU43+AU44+AU49+AU48</f>
        <v>1712.5261999999998</v>
      </c>
      <c r="AV40" s="681"/>
      <c r="AW40" s="687">
        <f>AW51+AW41/1000+AW43+AW44+AW49+AW48</f>
        <v>0</v>
      </c>
      <c r="AX40" s="681"/>
      <c r="AY40" s="687">
        <f t="shared" si="18"/>
        <v>-1712.5261999999998</v>
      </c>
      <c r="AZ40" s="688">
        <f t="shared" si="19"/>
        <v>0</v>
      </c>
      <c r="BA40" s="687">
        <f>BA51+BA41/1000+BA43+BA44+BA49+BA48</f>
        <v>2259.6484</v>
      </c>
      <c r="BB40" s="681"/>
      <c r="BC40" s="687">
        <f>BC51+BC41/1000+BC43+BC44+BC49+BC48</f>
        <v>0</v>
      </c>
      <c r="BD40" s="681"/>
      <c r="BE40" s="687">
        <f t="shared" si="20"/>
        <v>-2259.6484</v>
      </c>
      <c r="BF40" s="688">
        <f t="shared" si="21"/>
        <v>0</v>
      </c>
      <c r="BG40" s="687">
        <f>BG51+BG41/1000+BG43+BG44+BG49+BG48</f>
        <v>2187.9654</v>
      </c>
      <c r="BH40" s="681"/>
      <c r="BI40" s="687">
        <f>BI51+BI41/1000+BI43+BI44+BI49+BI48</f>
        <v>0</v>
      </c>
      <c r="BJ40" s="681"/>
      <c r="BK40" s="687">
        <f t="shared" si="22"/>
        <v>-2187.9654</v>
      </c>
      <c r="BL40" s="688">
        <f t="shared" si="23"/>
        <v>0</v>
      </c>
      <c r="BM40" s="687">
        <f t="shared" si="24"/>
        <v>5675.5987999999988</v>
      </c>
      <c r="BN40" s="681"/>
      <c r="BO40" s="687">
        <f t="shared" si="25"/>
        <v>0</v>
      </c>
      <c r="BP40" s="681"/>
      <c r="BQ40" s="687">
        <f t="shared" si="26"/>
        <v>-5675.5987999999988</v>
      </c>
      <c r="BR40" s="688">
        <f t="shared" si="27"/>
        <v>0</v>
      </c>
      <c r="BS40" s="687">
        <f>BS51+BS41/1000+BS43+BS44+BS49+BS48</f>
        <v>2258.6741999999995</v>
      </c>
      <c r="BT40" s="681"/>
      <c r="BU40" s="687">
        <f>BU51+BU41/1000+BU43+BU44+BU49+BU48</f>
        <v>0</v>
      </c>
      <c r="BV40" s="681"/>
      <c r="BW40" s="687">
        <f t="shared" si="28"/>
        <v>-2258.6741999999995</v>
      </c>
      <c r="BX40" s="688">
        <f t="shared" si="29"/>
        <v>0</v>
      </c>
      <c r="BY40" s="687">
        <f>BY51+BY41/1000+BY43+BY44+BY49+BY48</f>
        <v>2254.1741999999999</v>
      </c>
      <c r="BZ40" s="681"/>
      <c r="CA40" s="687">
        <f>CA51+CA41/1000+CA43+CA44+CA49+CA48</f>
        <v>0</v>
      </c>
      <c r="CB40" s="681"/>
      <c r="CC40" s="687">
        <f t="shared" si="30"/>
        <v>-2254.1741999999999</v>
      </c>
      <c r="CD40" s="688">
        <f t="shared" si="31"/>
        <v>0</v>
      </c>
      <c r="CE40" s="687">
        <f>CE51+CE41/1000+CE43+CE44+CE49+CE48</f>
        <v>1162.7503999999999</v>
      </c>
      <c r="CF40" s="681"/>
      <c r="CG40" s="687">
        <f>CG51+CG41/1000+CG43+CG44+CG49+CG48</f>
        <v>0</v>
      </c>
      <c r="CH40" s="681"/>
      <c r="CI40" s="687">
        <f t="shared" si="32"/>
        <v>-1162.7503999999999</v>
      </c>
      <c r="CJ40" s="688">
        <f t="shared" si="33"/>
        <v>0</v>
      </c>
      <c r="CK40" s="687">
        <f t="shared" si="34"/>
        <v>6693.2607000000007</v>
      </c>
      <c r="CL40" s="681"/>
      <c r="CM40" s="687">
        <f t="shared" si="35"/>
        <v>0</v>
      </c>
      <c r="CN40" s="681"/>
      <c r="CO40" s="687">
        <f t="shared" si="36"/>
        <v>-6693.2607000000007</v>
      </c>
      <c r="CP40" s="688">
        <f t="shared" si="37"/>
        <v>0</v>
      </c>
      <c r="CQ40" s="687">
        <f>CQ51+CQ41/1000+CQ43+CQ44+CQ49+CQ48</f>
        <v>2244.1211000000003</v>
      </c>
      <c r="CR40" s="681"/>
      <c r="CS40" s="687">
        <f>CS51+CS41/1000+CS43+CS44+CS49+CS48</f>
        <v>0</v>
      </c>
      <c r="CT40" s="681"/>
      <c r="CU40" s="687">
        <f t="shared" si="38"/>
        <v>-2244.1211000000003</v>
      </c>
      <c r="CV40" s="688">
        <f t="shared" si="39"/>
        <v>0</v>
      </c>
      <c r="CW40" s="687">
        <f>CW51+CW41/1000+CW43+CW44+CW49+CW48</f>
        <v>2188.1653999999999</v>
      </c>
      <c r="CX40" s="681"/>
      <c r="CY40" s="687">
        <f>CY51+CY41/1000+CY43+CY44+CY49+CY48</f>
        <v>0</v>
      </c>
      <c r="CZ40" s="681"/>
      <c r="DA40" s="687">
        <f t="shared" si="40"/>
        <v>-2188.1653999999999</v>
      </c>
      <c r="DB40" s="688">
        <f t="shared" si="41"/>
        <v>0</v>
      </c>
      <c r="DC40" s="687">
        <f>DC51+DC41/1000+DC43+DC44+DC49+DC48</f>
        <v>2260.9742000000001</v>
      </c>
      <c r="DD40" s="681"/>
      <c r="DE40" s="687">
        <f>DE51+DE41/1000+DE43+DE44+DE49+DE48</f>
        <v>0</v>
      </c>
      <c r="DF40" s="681"/>
      <c r="DG40" s="687">
        <f t="shared" si="42"/>
        <v>-2260.9742000000001</v>
      </c>
      <c r="DH40" s="688">
        <f t="shared" si="43"/>
        <v>0</v>
      </c>
    </row>
    <row r="41" spans="2:112" ht="19.5" customHeight="1">
      <c r="B41" s="277" t="s">
        <v>4207</v>
      </c>
      <c r="C41" s="800" t="s">
        <v>1971</v>
      </c>
      <c r="D41" s="875" t="s">
        <v>4208</v>
      </c>
      <c r="E41" s="528" t="s">
        <v>4209</v>
      </c>
      <c r="F41" s="528"/>
      <c r="G41" s="529"/>
      <c r="H41" s="530"/>
      <c r="I41" s="530"/>
      <c r="J41" s="278" t="s">
        <v>762</v>
      </c>
      <c r="K41" s="687">
        <f t="shared" si="0"/>
        <v>3022.5</v>
      </c>
      <c r="L41" s="681"/>
      <c r="M41" s="687">
        <f t="shared" si="1"/>
        <v>0</v>
      </c>
      <c r="N41" s="681"/>
      <c r="O41" s="687">
        <f t="shared" si="2"/>
        <v>-3022.5</v>
      </c>
      <c r="P41" s="688">
        <f t="shared" si="3"/>
        <v>0</v>
      </c>
      <c r="Q41" s="687">
        <f t="shared" si="4"/>
        <v>923</v>
      </c>
      <c r="R41" s="681"/>
      <c r="S41" s="687">
        <f t="shared" si="5"/>
        <v>0</v>
      </c>
      <c r="T41" s="681"/>
      <c r="U41" s="687">
        <f t="shared" si="6"/>
        <v>-923</v>
      </c>
      <c r="V41" s="688">
        <f t="shared" si="7"/>
        <v>0</v>
      </c>
      <c r="W41" s="683">
        <v>489.1</v>
      </c>
      <c r="X41" s="681"/>
      <c r="Y41" s="681"/>
      <c r="Z41" s="681"/>
      <c r="AA41" s="687">
        <f t="shared" si="8"/>
        <v>-489.1</v>
      </c>
      <c r="AB41" s="688">
        <f t="shared" si="9"/>
        <v>0</v>
      </c>
      <c r="AC41" s="683">
        <v>220.9</v>
      </c>
      <c r="AD41" s="681"/>
      <c r="AE41" s="681"/>
      <c r="AF41" s="681"/>
      <c r="AG41" s="687">
        <f t="shared" si="10"/>
        <v>-220.9</v>
      </c>
      <c r="AH41" s="688">
        <f t="shared" si="11"/>
        <v>0</v>
      </c>
      <c r="AI41" s="683">
        <v>213</v>
      </c>
      <c r="AJ41" s="681"/>
      <c r="AK41" s="681"/>
      <c r="AL41" s="681"/>
      <c r="AM41" s="687">
        <f t="shared" si="12"/>
        <v>-213</v>
      </c>
      <c r="AN41" s="688">
        <f t="shared" si="13"/>
        <v>0</v>
      </c>
      <c r="AO41" s="687">
        <f t="shared" si="14"/>
        <v>640</v>
      </c>
      <c r="AP41" s="681"/>
      <c r="AQ41" s="687">
        <f t="shared" si="15"/>
        <v>0</v>
      </c>
      <c r="AR41" s="681"/>
      <c r="AS41" s="687">
        <f t="shared" si="16"/>
        <v>-640</v>
      </c>
      <c r="AT41" s="688">
        <f t="shared" si="17"/>
        <v>0</v>
      </c>
      <c r="AU41" s="683">
        <v>126.2</v>
      </c>
      <c r="AV41" s="681"/>
      <c r="AW41" s="681"/>
      <c r="AX41" s="681"/>
      <c r="AY41" s="687">
        <f t="shared" si="18"/>
        <v>-126.2</v>
      </c>
      <c r="AZ41" s="688">
        <f t="shared" si="19"/>
        <v>0</v>
      </c>
      <c r="BA41" s="683">
        <v>248.4</v>
      </c>
      <c r="BB41" s="681"/>
      <c r="BC41" s="681"/>
      <c r="BD41" s="681"/>
      <c r="BE41" s="687">
        <f t="shared" si="20"/>
        <v>-248.4</v>
      </c>
      <c r="BF41" s="688">
        <f t="shared" si="21"/>
        <v>0</v>
      </c>
      <c r="BG41" s="683">
        <v>265.39999999999998</v>
      </c>
      <c r="BH41" s="681"/>
      <c r="BI41" s="681"/>
      <c r="BJ41" s="681"/>
      <c r="BK41" s="687">
        <f t="shared" si="22"/>
        <v>-265.39999999999998</v>
      </c>
      <c r="BL41" s="688">
        <f t="shared" si="23"/>
        <v>0</v>
      </c>
      <c r="BM41" s="687">
        <f t="shared" si="24"/>
        <v>698.8</v>
      </c>
      <c r="BN41" s="681"/>
      <c r="BO41" s="687">
        <f t="shared" si="25"/>
        <v>0</v>
      </c>
      <c r="BP41" s="681"/>
      <c r="BQ41" s="687">
        <f t="shared" si="26"/>
        <v>-698.8</v>
      </c>
      <c r="BR41" s="688">
        <f t="shared" si="27"/>
        <v>0</v>
      </c>
      <c r="BS41" s="683">
        <v>274.2</v>
      </c>
      <c r="BT41" s="681"/>
      <c r="BU41" s="681"/>
      <c r="BV41" s="681"/>
      <c r="BW41" s="687">
        <f t="shared" si="28"/>
        <v>-274.2</v>
      </c>
      <c r="BX41" s="688">
        <f t="shared" si="29"/>
        <v>0</v>
      </c>
      <c r="BY41" s="683">
        <v>274.2</v>
      </c>
      <c r="BZ41" s="681"/>
      <c r="CA41" s="681"/>
      <c r="CB41" s="681"/>
      <c r="CC41" s="687">
        <f t="shared" si="30"/>
        <v>-274.2</v>
      </c>
      <c r="CD41" s="688">
        <f t="shared" si="31"/>
        <v>0</v>
      </c>
      <c r="CE41" s="683">
        <v>150.4</v>
      </c>
      <c r="CF41" s="681"/>
      <c r="CG41" s="681"/>
      <c r="CH41" s="681"/>
      <c r="CI41" s="687">
        <f t="shared" si="32"/>
        <v>-150.4</v>
      </c>
      <c r="CJ41" s="688">
        <f t="shared" si="33"/>
        <v>0</v>
      </c>
      <c r="CK41" s="687">
        <f t="shared" si="34"/>
        <v>760.7</v>
      </c>
      <c r="CL41" s="681"/>
      <c r="CM41" s="687">
        <f t="shared" si="35"/>
        <v>0</v>
      </c>
      <c r="CN41" s="681"/>
      <c r="CO41" s="687">
        <f t="shared" si="36"/>
        <v>-760.7</v>
      </c>
      <c r="CP41" s="688">
        <f t="shared" si="37"/>
        <v>0</v>
      </c>
      <c r="CQ41" s="683">
        <v>221.1</v>
      </c>
      <c r="CR41" s="681"/>
      <c r="CS41" s="681"/>
      <c r="CT41" s="681"/>
      <c r="CU41" s="687">
        <f t="shared" si="38"/>
        <v>-221.1</v>
      </c>
      <c r="CV41" s="688">
        <f t="shared" si="39"/>
        <v>0</v>
      </c>
      <c r="CW41" s="683">
        <v>265.39999999999998</v>
      </c>
      <c r="CX41" s="681"/>
      <c r="CY41" s="681"/>
      <c r="CZ41" s="681"/>
      <c r="DA41" s="687">
        <f t="shared" si="40"/>
        <v>-265.39999999999998</v>
      </c>
      <c r="DB41" s="688">
        <f t="shared" si="41"/>
        <v>0</v>
      </c>
      <c r="DC41" s="683">
        <v>274.2</v>
      </c>
      <c r="DD41" s="681"/>
      <c r="DE41" s="681"/>
      <c r="DF41" s="681"/>
      <c r="DG41" s="687">
        <f t="shared" si="42"/>
        <v>-274.2</v>
      </c>
      <c r="DH41" s="688">
        <f t="shared" si="43"/>
        <v>0</v>
      </c>
    </row>
    <row r="42" spans="2:112" ht="20.100000000000001" customHeight="1">
      <c r="B42" s="277" t="s">
        <v>4210</v>
      </c>
      <c r="C42" s="766"/>
      <c r="D42" s="761"/>
      <c r="E42" s="528" t="s">
        <v>4211</v>
      </c>
      <c r="F42" s="528"/>
      <c r="G42" s="529"/>
      <c r="H42" s="530"/>
      <c r="I42" s="530"/>
      <c r="J42" s="740" t="s">
        <v>4212</v>
      </c>
      <c r="K42" s="687">
        <f t="shared" ref="K42:K73" si="44">Q42+AO42+BM42+CK42</f>
        <v>18164.900000000001</v>
      </c>
      <c r="L42" s="681"/>
      <c r="M42" s="687">
        <f t="shared" ref="M42:M73" si="45">S42+AQ42+BO42+CM42</f>
        <v>0</v>
      </c>
      <c r="N42" s="681"/>
      <c r="O42" s="687">
        <f t="shared" ref="O42:O73" si="46">IFERROR(M42-K42,"-")</f>
        <v>-18164.900000000001</v>
      </c>
      <c r="P42" s="688">
        <f t="shared" ref="P42:P73" si="47">IFERROR(M42/K42,"-")</f>
        <v>0</v>
      </c>
      <c r="Q42" s="687">
        <f t="shared" ref="Q42:Q73" si="48">W42+AC42+AI42</f>
        <v>5546.7000000000007</v>
      </c>
      <c r="R42" s="681"/>
      <c r="S42" s="687">
        <f t="shared" ref="S42:S73" si="49">Y42+AE42+AK42</f>
        <v>0</v>
      </c>
      <c r="T42" s="681"/>
      <c r="U42" s="687">
        <f t="shared" ref="U42:U73" si="50">IFERROR(S42-Q42,"-")</f>
        <v>-5546.7000000000007</v>
      </c>
      <c r="V42" s="688">
        <f t="shared" ref="V42:V73" si="51">IFERROR(S42/Q42,"-")</f>
        <v>0</v>
      </c>
      <c r="W42" s="683">
        <v>2939.3</v>
      </c>
      <c r="X42" s="681"/>
      <c r="Y42" s="681"/>
      <c r="Z42" s="681"/>
      <c r="AA42" s="687">
        <f t="shared" ref="AA42:AA73" si="52">IFERROR(Y42-W42,"-")</f>
        <v>-2939.3</v>
      </c>
      <c r="AB42" s="688">
        <f t="shared" ref="AB42:AB73" si="53">IFERROR(Y42/W42,"-")</f>
        <v>0</v>
      </c>
      <c r="AC42" s="683">
        <v>1327.4</v>
      </c>
      <c r="AD42" s="681"/>
      <c r="AE42" s="681"/>
      <c r="AF42" s="681"/>
      <c r="AG42" s="687">
        <f t="shared" ref="AG42:AG73" si="54">IFERROR(AE42-AC42,"-")</f>
        <v>-1327.4</v>
      </c>
      <c r="AH42" s="688">
        <f t="shared" ref="AH42:AH73" si="55">IFERROR(AE42/AC42,"-")</f>
        <v>0</v>
      </c>
      <c r="AI42" s="683">
        <v>1280</v>
      </c>
      <c r="AJ42" s="681"/>
      <c r="AK42" s="681"/>
      <c r="AL42" s="681"/>
      <c r="AM42" s="687">
        <f t="shared" ref="AM42:AM73" si="56">IFERROR(AK42-AI42,"-")</f>
        <v>-1280</v>
      </c>
      <c r="AN42" s="688">
        <f t="shared" ref="AN42:AN73" si="57">IFERROR(AK42/AI42,"-")</f>
        <v>0</v>
      </c>
      <c r="AO42" s="687">
        <f t="shared" ref="AO42:AO73" si="58">AU42+BA42+BG42</f>
        <v>3846.1</v>
      </c>
      <c r="AP42" s="681"/>
      <c r="AQ42" s="687">
        <f t="shared" ref="AQ42:AQ73" si="59">AW42+BC42+BI42</f>
        <v>0</v>
      </c>
      <c r="AR42" s="681"/>
      <c r="AS42" s="687">
        <f t="shared" ref="AS42:AS73" si="60">IFERROR(AQ42-AO42,"-")</f>
        <v>-3846.1</v>
      </c>
      <c r="AT42" s="688">
        <f t="shared" ref="AT42:AT73" si="61">IFERROR(AQ42/AO42,"-")</f>
        <v>0</v>
      </c>
      <c r="AU42" s="683">
        <v>758.5</v>
      </c>
      <c r="AV42" s="681"/>
      <c r="AW42" s="681"/>
      <c r="AX42" s="681"/>
      <c r="AY42" s="687">
        <f t="shared" ref="AY42:AY73" si="62">IFERROR(AW42-AU42,"-")</f>
        <v>-758.5</v>
      </c>
      <c r="AZ42" s="688">
        <f t="shared" ref="AZ42:AZ73" si="63">IFERROR(AW42/AU42,"-")</f>
        <v>0</v>
      </c>
      <c r="BA42" s="683">
        <v>1492.7</v>
      </c>
      <c r="BB42" s="681"/>
      <c r="BC42" s="681"/>
      <c r="BD42" s="681"/>
      <c r="BE42" s="687">
        <f t="shared" ref="BE42:BE73" si="64">IFERROR(BC42-BA42,"-")</f>
        <v>-1492.7</v>
      </c>
      <c r="BF42" s="688">
        <f t="shared" ref="BF42:BF73" si="65">IFERROR(BC42/BA42,"-")</f>
        <v>0</v>
      </c>
      <c r="BG42" s="683">
        <v>1594.9</v>
      </c>
      <c r="BH42" s="681"/>
      <c r="BI42" s="681"/>
      <c r="BJ42" s="681"/>
      <c r="BK42" s="687">
        <f t="shared" ref="BK42:BK73" si="66">IFERROR(BI42-BG42,"-")</f>
        <v>-1594.9</v>
      </c>
      <c r="BL42" s="688">
        <f t="shared" ref="BL42:BL73" si="67">IFERROR(BI42/BG42,"-")</f>
        <v>0</v>
      </c>
      <c r="BM42" s="687">
        <f t="shared" ref="BM42:BM73" si="68">BS42+BY42+CE42</f>
        <v>4200</v>
      </c>
      <c r="BN42" s="681"/>
      <c r="BO42" s="687">
        <f t="shared" ref="BO42:BO73" si="69">BU42+CA42+CG42</f>
        <v>0</v>
      </c>
      <c r="BP42" s="681"/>
      <c r="BQ42" s="687">
        <f t="shared" ref="BQ42:BQ73" si="70">IFERROR(BO42-BM42,"-")</f>
        <v>-4200</v>
      </c>
      <c r="BR42" s="688">
        <f t="shared" ref="BR42:BR73" si="71">IFERROR(BO42/BM42,"-")</f>
        <v>0</v>
      </c>
      <c r="BS42" s="683">
        <v>1648.1</v>
      </c>
      <c r="BT42" s="681"/>
      <c r="BU42" s="681"/>
      <c r="BV42" s="681"/>
      <c r="BW42" s="687">
        <f t="shared" ref="BW42:BW73" si="72">IFERROR(BU42-BS42,"-")</f>
        <v>-1648.1</v>
      </c>
      <c r="BX42" s="688">
        <f t="shared" ref="BX42:BX73" si="73">IFERROR(BU42/BS42,"-")</f>
        <v>0</v>
      </c>
      <c r="BY42" s="683">
        <v>1648.1</v>
      </c>
      <c r="BZ42" s="681"/>
      <c r="CA42" s="681"/>
      <c r="CB42" s="681"/>
      <c r="CC42" s="687">
        <f t="shared" ref="CC42:CC73" si="74">IFERROR(CA42-BY42,"-")</f>
        <v>-1648.1</v>
      </c>
      <c r="CD42" s="688">
        <f t="shared" ref="CD42:CD73" si="75">IFERROR(CA42/BY42,"-")</f>
        <v>0</v>
      </c>
      <c r="CE42" s="683">
        <v>903.8</v>
      </c>
      <c r="CF42" s="681"/>
      <c r="CG42" s="681"/>
      <c r="CH42" s="681"/>
      <c r="CI42" s="687">
        <f t="shared" ref="CI42:CI73" si="76">IFERROR(CG42-CE42,"-")</f>
        <v>-903.8</v>
      </c>
      <c r="CJ42" s="688">
        <f t="shared" ref="CJ42:CJ73" si="77">IFERROR(CG42/CE42,"-")</f>
        <v>0</v>
      </c>
      <c r="CK42" s="687">
        <f t="shared" ref="CK42:CK73" si="78">CQ42+CW42+DC42</f>
        <v>4572.1000000000004</v>
      </c>
      <c r="CL42" s="681"/>
      <c r="CM42" s="687">
        <f t="shared" ref="CM42:CM73" si="79">CS42+CY42+DE42</f>
        <v>0</v>
      </c>
      <c r="CN42" s="681"/>
      <c r="CO42" s="687">
        <f t="shared" ref="CO42:CO73" si="80">IFERROR(CM42-CK42,"-")</f>
        <v>-4572.1000000000004</v>
      </c>
      <c r="CP42" s="688">
        <f t="shared" ref="CP42:CP73" si="81">IFERROR(CM42/CK42,"-")</f>
        <v>0</v>
      </c>
      <c r="CQ42" s="683">
        <v>1329.1</v>
      </c>
      <c r="CR42" s="681"/>
      <c r="CS42" s="681"/>
      <c r="CT42" s="681"/>
      <c r="CU42" s="687">
        <f t="shared" ref="CU42:CU73" si="82">IFERROR(CS42-CQ42,"-")</f>
        <v>-1329.1</v>
      </c>
      <c r="CV42" s="688">
        <f t="shared" ref="CV42:CV73" si="83">IFERROR(CS42/CQ42,"-")</f>
        <v>0</v>
      </c>
      <c r="CW42" s="683">
        <v>1594.9</v>
      </c>
      <c r="CX42" s="681"/>
      <c r="CY42" s="681"/>
      <c r="CZ42" s="681"/>
      <c r="DA42" s="687">
        <f t="shared" ref="DA42:DA73" si="84">IFERROR(CY42-CW42,"-")</f>
        <v>-1594.9</v>
      </c>
      <c r="DB42" s="688">
        <f t="shared" ref="DB42:DB73" si="85">IFERROR(CY42/CW42,"-")</f>
        <v>0</v>
      </c>
      <c r="DC42" s="683">
        <v>1648.1</v>
      </c>
      <c r="DD42" s="681"/>
      <c r="DE42" s="681"/>
      <c r="DF42" s="681"/>
      <c r="DG42" s="687">
        <f t="shared" ref="DG42:DG73" si="86">IFERROR(DE42-DC42,"-")</f>
        <v>-1648.1</v>
      </c>
      <c r="DH42" s="688">
        <f t="shared" ref="DH42:DH73" si="87">IFERROR(DE42/DC42,"-")</f>
        <v>0</v>
      </c>
    </row>
    <row r="43" spans="2:112" ht="20.100000000000001" customHeight="1">
      <c r="B43" s="277" t="s">
        <v>4213</v>
      </c>
      <c r="C43" s="69" t="s">
        <v>2006</v>
      </c>
      <c r="D43" s="668" t="s">
        <v>4214</v>
      </c>
      <c r="E43" s="528" t="s">
        <v>4215</v>
      </c>
      <c r="F43" s="528"/>
      <c r="G43" s="529"/>
      <c r="H43" s="530"/>
      <c r="I43" s="530"/>
      <c r="J43" s="278" t="s">
        <v>883</v>
      </c>
      <c r="K43" s="687">
        <f t="shared" si="44"/>
        <v>690.6</v>
      </c>
      <c r="L43" s="681"/>
      <c r="M43" s="687">
        <f t="shared" si="45"/>
        <v>0</v>
      </c>
      <c r="N43" s="681"/>
      <c r="O43" s="687">
        <f t="shared" si="46"/>
        <v>-690.6</v>
      </c>
      <c r="P43" s="688">
        <f t="shared" si="47"/>
        <v>0</v>
      </c>
      <c r="Q43" s="687">
        <f t="shared" si="48"/>
        <v>0</v>
      </c>
      <c r="R43" s="681"/>
      <c r="S43" s="687">
        <f t="shared" si="49"/>
        <v>0</v>
      </c>
      <c r="T43" s="681"/>
      <c r="U43" s="687">
        <f t="shared" si="50"/>
        <v>0</v>
      </c>
      <c r="V43" s="688" t="str">
        <f t="shared" si="51"/>
        <v>-</v>
      </c>
      <c r="W43" s="683">
        <v>0</v>
      </c>
      <c r="X43" s="681"/>
      <c r="Y43" s="681"/>
      <c r="Z43" s="681"/>
      <c r="AA43" s="687">
        <f t="shared" si="52"/>
        <v>0</v>
      </c>
      <c r="AB43" s="688" t="str">
        <f t="shared" si="53"/>
        <v>-</v>
      </c>
      <c r="AC43" s="683">
        <v>0</v>
      </c>
      <c r="AD43" s="681"/>
      <c r="AE43" s="681"/>
      <c r="AF43" s="681"/>
      <c r="AG43" s="687">
        <f t="shared" si="54"/>
        <v>0</v>
      </c>
      <c r="AH43" s="688" t="str">
        <f t="shared" si="55"/>
        <v>-</v>
      </c>
      <c r="AI43" s="683">
        <v>0</v>
      </c>
      <c r="AJ43" s="681"/>
      <c r="AK43" s="681"/>
      <c r="AL43" s="681"/>
      <c r="AM43" s="687">
        <f t="shared" si="56"/>
        <v>0</v>
      </c>
      <c r="AN43" s="688" t="str">
        <f t="shared" si="57"/>
        <v>-</v>
      </c>
      <c r="AO43" s="687">
        <f t="shared" si="58"/>
        <v>1</v>
      </c>
      <c r="AP43" s="681"/>
      <c r="AQ43" s="687">
        <f t="shared" si="59"/>
        <v>0</v>
      </c>
      <c r="AR43" s="681"/>
      <c r="AS43" s="687">
        <f t="shared" si="60"/>
        <v>-1</v>
      </c>
      <c r="AT43" s="688">
        <f t="shared" si="61"/>
        <v>0</v>
      </c>
      <c r="AU43" s="683">
        <v>0</v>
      </c>
      <c r="AV43" s="681"/>
      <c r="AW43" s="681"/>
      <c r="AX43" s="681"/>
      <c r="AY43" s="687">
        <f t="shared" si="62"/>
        <v>0</v>
      </c>
      <c r="AZ43" s="688" t="str">
        <f t="shared" si="63"/>
        <v>-</v>
      </c>
      <c r="BA43" s="683">
        <v>0</v>
      </c>
      <c r="BB43" s="681"/>
      <c r="BC43" s="681"/>
      <c r="BD43" s="681"/>
      <c r="BE43" s="687">
        <f t="shared" si="64"/>
        <v>0</v>
      </c>
      <c r="BF43" s="688" t="str">
        <f t="shared" si="65"/>
        <v>-</v>
      </c>
      <c r="BG43" s="683">
        <v>1</v>
      </c>
      <c r="BH43" s="681"/>
      <c r="BI43" s="681"/>
      <c r="BJ43" s="681"/>
      <c r="BK43" s="687">
        <f t="shared" si="66"/>
        <v>-1</v>
      </c>
      <c r="BL43" s="688">
        <f t="shared" si="67"/>
        <v>0</v>
      </c>
      <c r="BM43" s="687">
        <f t="shared" si="68"/>
        <v>336.9</v>
      </c>
      <c r="BN43" s="681"/>
      <c r="BO43" s="687">
        <f t="shared" si="69"/>
        <v>0</v>
      </c>
      <c r="BP43" s="681"/>
      <c r="BQ43" s="687">
        <f t="shared" si="70"/>
        <v>-336.9</v>
      </c>
      <c r="BR43" s="688">
        <f t="shared" si="71"/>
        <v>0</v>
      </c>
      <c r="BS43" s="683">
        <v>86</v>
      </c>
      <c r="BT43" s="681"/>
      <c r="BU43" s="681"/>
      <c r="BV43" s="681"/>
      <c r="BW43" s="687">
        <f t="shared" si="72"/>
        <v>-86</v>
      </c>
      <c r="BX43" s="688">
        <f t="shared" si="73"/>
        <v>0</v>
      </c>
      <c r="BY43" s="683">
        <v>161.6</v>
      </c>
      <c r="BZ43" s="681"/>
      <c r="CA43" s="681"/>
      <c r="CB43" s="681"/>
      <c r="CC43" s="687">
        <f t="shared" si="74"/>
        <v>-161.6</v>
      </c>
      <c r="CD43" s="688">
        <f t="shared" si="75"/>
        <v>0</v>
      </c>
      <c r="CE43" s="683">
        <v>89.3</v>
      </c>
      <c r="CF43" s="681"/>
      <c r="CG43" s="681"/>
      <c r="CH43" s="681"/>
      <c r="CI43" s="687">
        <f t="shared" si="76"/>
        <v>-89.3</v>
      </c>
      <c r="CJ43" s="688">
        <f t="shared" si="77"/>
        <v>0</v>
      </c>
      <c r="CK43" s="687">
        <f t="shared" si="78"/>
        <v>352.70000000000005</v>
      </c>
      <c r="CL43" s="681"/>
      <c r="CM43" s="687">
        <f t="shared" si="79"/>
        <v>0</v>
      </c>
      <c r="CN43" s="681"/>
      <c r="CO43" s="687">
        <f t="shared" si="80"/>
        <v>-352.70000000000005</v>
      </c>
      <c r="CP43" s="688">
        <f t="shared" si="81"/>
        <v>0</v>
      </c>
      <c r="CQ43" s="683">
        <v>106.4</v>
      </c>
      <c r="CR43" s="681"/>
      <c r="CS43" s="681"/>
      <c r="CT43" s="681"/>
      <c r="CU43" s="687">
        <f t="shared" si="82"/>
        <v>-106.4</v>
      </c>
      <c r="CV43" s="688">
        <f t="shared" si="83"/>
        <v>0</v>
      </c>
      <c r="CW43" s="683">
        <v>106.4</v>
      </c>
      <c r="CX43" s="681"/>
      <c r="CY43" s="681"/>
      <c r="CZ43" s="681"/>
      <c r="DA43" s="687">
        <f t="shared" si="84"/>
        <v>-106.4</v>
      </c>
      <c r="DB43" s="688">
        <f t="shared" si="85"/>
        <v>0</v>
      </c>
      <c r="DC43" s="683">
        <v>139.9</v>
      </c>
      <c r="DD43" s="681"/>
      <c r="DE43" s="681"/>
      <c r="DF43" s="681"/>
      <c r="DG43" s="687">
        <f t="shared" si="86"/>
        <v>-139.9</v>
      </c>
      <c r="DH43" s="688">
        <f t="shared" si="87"/>
        <v>0</v>
      </c>
    </row>
    <row r="44" spans="2:112" ht="20.100000000000001" customHeight="1">
      <c r="B44" s="277" t="s">
        <v>4216</v>
      </c>
      <c r="C44" s="69" t="s">
        <v>2031</v>
      </c>
      <c r="D44" s="668" t="s">
        <v>4217</v>
      </c>
      <c r="E44" s="528" t="s">
        <v>3072</v>
      </c>
      <c r="F44" s="528"/>
      <c r="G44" s="529"/>
      <c r="H44" s="530" t="s">
        <v>4218</v>
      </c>
      <c r="I44" s="530"/>
      <c r="J44" s="278" t="s">
        <v>883</v>
      </c>
      <c r="K44" s="687">
        <f t="shared" si="44"/>
        <v>566.70000000000005</v>
      </c>
      <c r="L44" s="681"/>
      <c r="M44" s="687">
        <f t="shared" si="45"/>
        <v>0</v>
      </c>
      <c r="N44" s="681"/>
      <c r="O44" s="687">
        <f t="shared" si="46"/>
        <v>-566.70000000000005</v>
      </c>
      <c r="P44" s="688">
        <f t="shared" si="47"/>
        <v>0</v>
      </c>
      <c r="Q44" s="687">
        <f t="shared" si="48"/>
        <v>122.9</v>
      </c>
      <c r="R44" s="681"/>
      <c r="S44" s="687">
        <f t="shared" si="49"/>
        <v>0</v>
      </c>
      <c r="T44" s="681"/>
      <c r="U44" s="687">
        <f t="shared" si="50"/>
        <v>-122.9</v>
      </c>
      <c r="V44" s="688">
        <f t="shared" si="51"/>
        <v>0</v>
      </c>
      <c r="W44" s="687">
        <f>SUM(W45:W47)</f>
        <v>44.3</v>
      </c>
      <c r="X44" s="681"/>
      <c r="Y44" s="687">
        <f>SUM(Y45:Y47)</f>
        <v>0</v>
      </c>
      <c r="Z44" s="681"/>
      <c r="AA44" s="687">
        <f t="shared" si="52"/>
        <v>-44.3</v>
      </c>
      <c r="AB44" s="688">
        <f t="shared" si="53"/>
        <v>0</v>
      </c>
      <c r="AC44" s="687">
        <f>SUM(AC45:AC47)</f>
        <v>40</v>
      </c>
      <c r="AD44" s="681"/>
      <c r="AE44" s="687">
        <f>SUM(AE45:AE47)</f>
        <v>0</v>
      </c>
      <c r="AF44" s="681"/>
      <c r="AG44" s="687">
        <f t="shared" si="54"/>
        <v>-40</v>
      </c>
      <c r="AH44" s="688">
        <f t="shared" si="55"/>
        <v>0</v>
      </c>
      <c r="AI44" s="687">
        <f>SUM(AI45:AI47)</f>
        <v>38.6</v>
      </c>
      <c r="AJ44" s="681"/>
      <c r="AK44" s="687">
        <f>SUM(AK45:AK47)</f>
        <v>0</v>
      </c>
      <c r="AL44" s="681"/>
      <c r="AM44" s="687">
        <f t="shared" si="56"/>
        <v>-38.6</v>
      </c>
      <c r="AN44" s="688">
        <f t="shared" si="57"/>
        <v>0</v>
      </c>
      <c r="AO44" s="687">
        <f t="shared" si="58"/>
        <v>125.5</v>
      </c>
      <c r="AP44" s="681"/>
      <c r="AQ44" s="687">
        <f t="shared" si="59"/>
        <v>0</v>
      </c>
      <c r="AR44" s="681"/>
      <c r="AS44" s="687">
        <f t="shared" si="60"/>
        <v>-125.5</v>
      </c>
      <c r="AT44" s="688">
        <f t="shared" si="61"/>
        <v>0</v>
      </c>
      <c r="AU44" s="687">
        <f>SUM(AU45:AU47)</f>
        <v>38.299999999999997</v>
      </c>
      <c r="AV44" s="681"/>
      <c r="AW44" s="687">
        <f>SUM(AW45:AW47)</f>
        <v>0</v>
      </c>
      <c r="AX44" s="681"/>
      <c r="AY44" s="687">
        <f t="shared" si="62"/>
        <v>-38.299999999999997</v>
      </c>
      <c r="AZ44" s="688">
        <f t="shared" si="63"/>
        <v>0</v>
      </c>
      <c r="BA44" s="687">
        <f>SUM(BA45:BA47)</f>
        <v>44.3</v>
      </c>
      <c r="BB44" s="681"/>
      <c r="BC44" s="687">
        <f>SUM(BC45:BC47)</f>
        <v>0</v>
      </c>
      <c r="BD44" s="681"/>
      <c r="BE44" s="687">
        <f t="shared" si="64"/>
        <v>-44.3</v>
      </c>
      <c r="BF44" s="688">
        <f t="shared" si="65"/>
        <v>0</v>
      </c>
      <c r="BG44" s="687">
        <f>SUM(BG45:BG47)</f>
        <v>42.9</v>
      </c>
      <c r="BH44" s="681"/>
      <c r="BI44" s="687">
        <f>SUM(BI45:BI47)</f>
        <v>0</v>
      </c>
      <c r="BJ44" s="681"/>
      <c r="BK44" s="687">
        <f t="shared" si="66"/>
        <v>-42.9</v>
      </c>
      <c r="BL44" s="688">
        <f t="shared" si="67"/>
        <v>0</v>
      </c>
      <c r="BM44" s="687">
        <f t="shared" si="68"/>
        <v>186.8</v>
      </c>
      <c r="BN44" s="681"/>
      <c r="BO44" s="687">
        <f t="shared" si="69"/>
        <v>0</v>
      </c>
      <c r="BP44" s="681"/>
      <c r="BQ44" s="687">
        <f t="shared" si="70"/>
        <v>-186.8</v>
      </c>
      <c r="BR44" s="688">
        <f t="shared" si="71"/>
        <v>0</v>
      </c>
      <c r="BS44" s="687">
        <f>SUM(BS45:BS47)</f>
        <v>61.1</v>
      </c>
      <c r="BT44" s="681"/>
      <c r="BU44" s="687">
        <f>SUM(BU45:BU47)</f>
        <v>0</v>
      </c>
      <c r="BV44" s="681"/>
      <c r="BW44" s="687">
        <f t="shared" si="72"/>
        <v>-61.1</v>
      </c>
      <c r="BX44" s="688">
        <f t="shared" si="73"/>
        <v>0</v>
      </c>
      <c r="BY44" s="687">
        <f>SUM(BY45:BY47)</f>
        <v>94.4</v>
      </c>
      <c r="BZ44" s="681"/>
      <c r="CA44" s="687">
        <f>SUM(CA45:CA47)</f>
        <v>0</v>
      </c>
      <c r="CB44" s="681"/>
      <c r="CC44" s="687">
        <f t="shared" si="74"/>
        <v>-94.4</v>
      </c>
      <c r="CD44" s="688">
        <f t="shared" si="75"/>
        <v>0</v>
      </c>
      <c r="CE44" s="687">
        <f>SUM(CE45:CE47)</f>
        <v>31.3</v>
      </c>
      <c r="CF44" s="681"/>
      <c r="CG44" s="687">
        <f>SUM(CG45:CG47)</f>
        <v>0</v>
      </c>
      <c r="CH44" s="681"/>
      <c r="CI44" s="687">
        <f t="shared" si="76"/>
        <v>-31.3</v>
      </c>
      <c r="CJ44" s="688">
        <f t="shared" si="77"/>
        <v>0</v>
      </c>
      <c r="CK44" s="687">
        <f t="shared" si="78"/>
        <v>131.5</v>
      </c>
      <c r="CL44" s="681"/>
      <c r="CM44" s="687">
        <f t="shared" si="79"/>
        <v>0</v>
      </c>
      <c r="CN44" s="681"/>
      <c r="CO44" s="687">
        <f t="shared" si="80"/>
        <v>-131.5</v>
      </c>
      <c r="CP44" s="688">
        <f t="shared" si="81"/>
        <v>0</v>
      </c>
      <c r="CQ44" s="687">
        <f>SUM(CQ45:CQ47)</f>
        <v>44.3</v>
      </c>
      <c r="CR44" s="681"/>
      <c r="CS44" s="687">
        <f>SUM(CS45:CS47)</f>
        <v>0</v>
      </c>
      <c r="CT44" s="681"/>
      <c r="CU44" s="687">
        <f t="shared" si="82"/>
        <v>-44.3</v>
      </c>
      <c r="CV44" s="688">
        <f t="shared" si="83"/>
        <v>0</v>
      </c>
      <c r="CW44" s="687">
        <f>SUM(CW45:CW47)</f>
        <v>42.9</v>
      </c>
      <c r="CX44" s="681"/>
      <c r="CY44" s="687">
        <f>SUM(CY45:CY47)</f>
        <v>0</v>
      </c>
      <c r="CZ44" s="681"/>
      <c r="DA44" s="687">
        <f t="shared" si="84"/>
        <v>-42.9</v>
      </c>
      <c r="DB44" s="688">
        <f t="shared" si="85"/>
        <v>0</v>
      </c>
      <c r="DC44" s="687">
        <f>SUM(DC45:DC47)</f>
        <v>44.3</v>
      </c>
      <c r="DD44" s="681"/>
      <c r="DE44" s="687">
        <f>SUM(DE45:DE47)</f>
        <v>0</v>
      </c>
      <c r="DF44" s="681"/>
      <c r="DG44" s="687">
        <f t="shared" si="86"/>
        <v>-44.3</v>
      </c>
      <c r="DH44" s="688">
        <f t="shared" si="87"/>
        <v>0</v>
      </c>
    </row>
    <row r="45" spans="2:112" ht="20.100000000000001" customHeight="1">
      <c r="B45" s="277" t="s">
        <v>4219</v>
      </c>
      <c r="C45" s="209"/>
      <c r="D45" s="668" t="s">
        <v>4220</v>
      </c>
      <c r="E45" s="528" t="s">
        <v>4221</v>
      </c>
      <c r="F45" s="528"/>
      <c r="G45" s="529"/>
      <c r="H45" s="530"/>
      <c r="I45" s="530"/>
      <c r="J45" s="278" t="s">
        <v>883</v>
      </c>
      <c r="K45" s="687">
        <f t="shared" si="44"/>
        <v>367.2</v>
      </c>
      <c r="L45" s="681"/>
      <c r="M45" s="687">
        <f t="shared" si="45"/>
        <v>0</v>
      </c>
      <c r="N45" s="681"/>
      <c r="O45" s="687">
        <f t="shared" si="46"/>
        <v>-367.2</v>
      </c>
      <c r="P45" s="688">
        <f t="shared" si="47"/>
        <v>0</v>
      </c>
      <c r="Q45" s="687">
        <f t="shared" si="48"/>
        <v>79.599999999999994</v>
      </c>
      <c r="R45" s="681"/>
      <c r="S45" s="687">
        <f t="shared" si="49"/>
        <v>0</v>
      </c>
      <c r="T45" s="681"/>
      <c r="U45" s="687">
        <f t="shared" si="50"/>
        <v>-79.599999999999994</v>
      </c>
      <c r="V45" s="688">
        <f t="shared" si="51"/>
        <v>0</v>
      </c>
      <c r="W45" s="683">
        <v>28.7</v>
      </c>
      <c r="X45" s="681"/>
      <c r="Y45" s="681"/>
      <c r="Z45" s="681"/>
      <c r="AA45" s="687">
        <f t="shared" si="52"/>
        <v>-28.7</v>
      </c>
      <c r="AB45" s="688">
        <f t="shared" si="53"/>
        <v>0</v>
      </c>
      <c r="AC45" s="683">
        <v>25.9</v>
      </c>
      <c r="AD45" s="681"/>
      <c r="AE45" s="681"/>
      <c r="AF45" s="681"/>
      <c r="AG45" s="687">
        <f t="shared" si="54"/>
        <v>-25.9</v>
      </c>
      <c r="AH45" s="688">
        <f t="shared" si="55"/>
        <v>0</v>
      </c>
      <c r="AI45" s="683">
        <v>25</v>
      </c>
      <c r="AJ45" s="681"/>
      <c r="AK45" s="681"/>
      <c r="AL45" s="681"/>
      <c r="AM45" s="687">
        <f t="shared" si="56"/>
        <v>-25</v>
      </c>
      <c r="AN45" s="688">
        <f t="shared" si="57"/>
        <v>0</v>
      </c>
      <c r="AO45" s="687">
        <f t="shared" si="58"/>
        <v>81.3</v>
      </c>
      <c r="AP45" s="681"/>
      <c r="AQ45" s="687">
        <f t="shared" si="59"/>
        <v>0</v>
      </c>
      <c r="AR45" s="681"/>
      <c r="AS45" s="687">
        <f t="shared" si="60"/>
        <v>-81.3</v>
      </c>
      <c r="AT45" s="688">
        <f t="shared" si="61"/>
        <v>0</v>
      </c>
      <c r="AU45" s="683">
        <v>24.8</v>
      </c>
      <c r="AV45" s="681"/>
      <c r="AW45" s="681"/>
      <c r="AX45" s="681"/>
      <c r="AY45" s="687">
        <f t="shared" si="62"/>
        <v>-24.8</v>
      </c>
      <c r="AZ45" s="688">
        <f t="shared" si="63"/>
        <v>0</v>
      </c>
      <c r="BA45" s="683">
        <v>28.7</v>
      </c>
      <c r="BB45" s="681"/>
      <c r="BC45" s="681"/>
      <c r="BD45" s="681"/>
      <c r="BE45" s="687">
        <f t="shared" si="64"/>
        <v>-28.7</v>
      </c>
      <c r="BF45" s="688">
        <f t="shared" si="65"/>
        <v>0</v>
      </c>
      <c r="BG45" s="683">
        <v>27.8</v>
      </c>
      <c r="BH45" s="681"/>
      <c r="BI45" s="681"/>
      <c r="BJ45" s="681"/>
      <c r="BK45" s="687">
        <f t="shared" si="66"/>
        <v>-27.8</v>
      </c>
      <c r="BL45" s="688">
        <f t="shared" si="67"/>
        <v>0</v>
      </c>
      <c r="BM45" s="687">
        <f t="shared" si="68"/>
        <v>121.10000000000001</v>
      </c>
      <c r="BN45" s="681"/>
      <c r="BO45" s="687">
        <f t="shared" si="69"/>
        <v>0</v>
      </c>
      <c r="BP45" s="681"/>
      <c r="BQ45" s="687">
        <f t="shared" si="70"/>
        <v>-121.10000000000001</v>
      </c>
      <c r="BR45" s="688">
        <f t="shared" si="71"/>
        <v>0</v>
      </c>
      <c r="BS45" s="683">
        <v>39.6</v>
      </c>
      <c r="BT45" s="681"/>
      <c r="BU45" s="681"/>
      <c r="BV45" s="681"/>
      <c r="BW45" s="687">
        <f t="shared" si="72"/>
        <v>-39.6</v>
      </c>
      <c r="BX45" s="688">
        <f t="shared" si="73"/>
        <v>0</v>
      </c>
      <c r="BY45" s="683">
        <v>61.2</v>
      </c>
      <c r="BZ45" s="681"/>
      <c r="CA45" s="681"/>
      <c r="CB45" s="681"/>
      <c r="CC45" s="687">
        <f t="shared" si="74"/>
        <v>-61.2</v>
      </c>
      <c r="CD45" s="688">
        <f t="shared" si="75"/>
        <v>0</v>
      </c>
      <c r="CE45" s="683">
        <v>20.3</v>
      </c>
      <c r="CF45" s="681"/>
      <c r="CG45" s="681"/>
      <c r="CH45" s="681"/>
      <c r="CI45" s="687">
        <f t="shared" si="76"/>
        <v>-20.3</v>
      </c>
      <c r="CJ45" s="688">
        <f t="shared" si="77"/>
        <v>0</v>
      </c>
      <c r="CK45" s="687">
        <f t="shared" si="78"/>
        <v>85.2</v>
      </c>
      <c r="CL45" s="681"/>
      <c r="CM45" s="687">
        <f t="shared" si="79"/>
        <v>0</v>
      </c>
      <c r="CN45" s="681"/>
      <c r="CO45" s="687">
        <f t="shared" si="80"/>
        <v>-85.2</v>
      </c>
      <c r="CP45" s="688">
        <f t="shared" si="81"/>
        <v>0</v>
      </c>
      <c r="CQ45" s="683">
        <v>28.7</v>
      </c>
      <c r="CR45" s="681"/>
      <c r="CS45" s="681"/>
      <c r="CT45" s="681"/>
      <c r="CU45" s="687">
        <f t="shared" si="82"/>
        <v>-28.7</v>
      </c>
      <c r="CV45" s="688">
        <f t="shared" si="83"/>
        <v>0</v>
      </c>
      <c r="CW45" s="683">
        <v>27.8</v>
      </c>
      <c r="CX45" s="681"/>
      <c r="CY45" s="681"/>
      <c r="CZ45" s="681"/>
      <c r="DA45" s="687">
        <f t="shared" si="84"/>
        <v>-27.8</v>
      </c>
      <c r="DB45" s="688">
        <f t="shared" si="85"/>
        <v>0</v>
      </c>
      <c r="DC45" s="683">
        <v>28.7</v>
      </c>
      <c r="DD45" s="681"/>
      <c r="DE45" s="681"/>
      <c r="DF45" s="681"/>
      <c r="DG45" s="687">
        <f t="shared" si="86"/>
        <v>-28.7</v>
      </c>
      <c r="DH45" s="688">
        <f t="shared" si="87"/>
        <v>0</v>
      </c>
    </row>
    <row r="46" spans="2:112" ht="18.75" customHeight="1">
      <c r="B46" s="277" t="s">
        <v>4222</v>
      </c>
      <c r="C46" s="209"/>
      <c r="D46" s="668" t="s">
        <v>4223</v>
      </c>
      <c r="E46" s="528" t="s">
        <v>4224</v>
      </c>
      <c r="F46" s="528"/>
      <c r="G46" s="529"/>
      <c r="H46" s="530"/>
      <c r="I46" s="530"/>
      <c r="J46" s="278" t="s">
        <v>883</v>
      </c>
      <c r="K46" s="687">
        <f t="shared" si="44"/>
        <v>199.5</v>
      </c>
      <c r="L46" s="681"/>
      <c r="M46" s="687">
        <f t="shared" si="45"/>
        <v>0</v>
      </c>
      <c r="N46" s="681"/>
      <c r="O46" s="687">
        <f t="shared" si="46"/>
        <v>-199.5</v>
      </c>
      <c r="P46" s="688">
        <f t="shared" si="47"/>
        <v>0</v>
      </c>
      <c r="Q46" s="687">
        <f t="shared" si="48"/>
        <v>43.3</v>
      </c>
      <c r="R46" s="681"/>
      <c r="S46" s="687">
        <f t="shared" si="49"/>
        <v>0</v>
      </c>
      <c r="T46" s="681"/>
      <c r="U46" s="687">
        <f t="shared" si="50"/>
        <v>-43.3</v>
      </c>
      <c r="V46" s="688">
        <f t="shared" si="51"/>
        <v>0</v>
      </c>
      <c r="W46" s="683">
        <v>15.6</v>
      </c>
      <c r="X46" s="681"/>
      <c r="Y46" s="681"/>
      <c r="Z46" s="681"/>
      <c r="AA46" s="687">
        <f t="shared" si="52"/>
        <v>-15.6</v>
      </c>
      <c r="AB46" s="688">
        <f t="shared" si="53"/>
        <v>0</v>
      </c>
      <c r="AC46" s="683">
        <v>14.1</v>
      </c>
      <c r="AD46" s="681"/>
      <c r="AE46" s="681"/>
      <c r="AF46" s="681"/>
      <c r="AG46" s="687">
        <f t="shared" si="54"/>
        <v>-14.1</v>
      </c>
      <c r="AH46" s="688">
        <f t="shared" si="55"/>
        <v>0</v>
      </c>
      <c r="AI46" s="683">
        <v>13.6</v>
      </c>
      <c r="AJ46" s="681"/>
      <c r="AK46" s="681"/>
      <c r="AL46" s="681"/>
      <c r="AM46" s="687">
        <f t="shared" si="56"/>
        <v>-13.6</v>
      </c>
      <c r="AN46" s="688">
        <f t="shared" si="57"/>
        <v>0</v>
      </c>
      <c r="AO46" s="687">
        <f t="shared" si="58"/>
        <v>44.2</v>
      </c>
      <c r="AP46" s="681"/>
      <c r="AQ46" s="687">
        <f t="shared" si="59"/>
        <v>0</v>
      </c>
      <c r="AR46" s="681"/>
      <c r="AS46" s="687">
        <f t="shared" si="60"/>
        <v>-44.2</v>
      </c>
      <c r="AT46" s="688">
        <f t="shared" si="61"/>
        <v>0</v>
      </c>
      <c r="AU46" s="683">
        <v>13.5</v>
      </c>
      <c r="AV46" s="681"/>
      <c r="AW46" s="681"/>
      <c r="AX46" s="681"/>
      <c r="AY46" s="687">
        <f t="shared" si="62"/>
        <v>-13.5</v>
      </c>
      <c r="AZ46" s="688">
        <f t="shared" si="63"/>
        <v>0</v>
      </c>
      <c r="BA46" s="683">
        <v>15.6</v>
      </c>
      <c r="BB46" s="681"/>
      <c r="BC46" s="681"/>
      <c r="BD46" s="681"/>
      <c r="BE46" s="687">
        <f t="shared" si="64"/>
        <v>-15.6</v>
      </c>
      <c r="BF46" s="688">
        <f t="shared" si="65"/>
        <v>0</v>
      </c>
      <c r="BG46" s="683">
        <v>15.1</v>
      </c>
      <c r="BH46" s="681"/>
      <c r="BI46" s="681"/>
      <c r="BJ46" s="681"/>
      <c r="BK46" s="687">
        <f t="shared" si="66"/>
        <v>-15.1</v>
      </c>
      <c r="BL46" s="688">
        <f t="shared" si="67"/>
        <v>0</v>
      </c>
      <c r="BM46" s="687">
        <f t="shared" si="68"/>
        <v>65.7</v>
      </c>
      <c r="BN46" s="681"/>
      <c r="BO46" s="687">
        <f t="shared" si="69"/>
        <v>0</v>
      </c>
      <c r="BP46" s="681"/>
      <c r="BQ46" s="687">
        <f t="shared" si="70"/>
        <v>-65.7</v>
      </c>
      <c r="BR46" s="688">
        <f t="shared" si="71"/>
        <v>0</v>
      </c>
      <c r="BS46" s="683">
        <v>21.5</v>
      </c>
      <c r="BT46" s="681"/>
      <c r="BU46" s="681"/>
      <c r="BV46" s="681"/>
      <c r="BW46" s="687">
        <f t="shared" si="72"/>
        <v>-21.5</v>
      </c>
      <c r="BX46" s="688">
        <f t="shared" si="73"/>
        <v>0</v>
      </c>
      <c r="BY46" s="683">
        <v>33.200000000000003</v>
      </c>
      <c r="BZ46" s="681"/>
      <c r="CA46" s="681"/>
      <c r="CB46" s="681"/>
      <c r="CC46" s="687">
        <f t="shared" si="74"/>
        <v>-33.200000000000003</v>
      </c>
      <c r="CD46" s="688">
        <f t="shared" si="75"/>
        <v>0</v>
      </c>
      <c r="CE46" s="683">
        <v>11</v>
      </c>
      <c r="CF46" s="681"/>
      <c r="CG46" s="681"/>
      <c r="CH46" s="681"/>
      <c r="CI46" s="687">
        <f t="shared" si="76"/>
        <v>-11</v>
      </c>
      <c r="CJ46" s="688">
        <f t="shared" si="77"/>
        <v>0</v>
      </c>
      <c r="CK46" s="687">
        <f t="shared" si="78"/>
        <v>46.3</v>
      </c>
      <c r="CL46" s="681"/>
      <c r="CM46" s="687">
        <f t="shared" si="79"/>
        <v>0</v>
      </c>
      <c r="CN46" s="681"/>
      <c r="CO46" s="687">
        <f t="shared" si="80"/>
        <v>-46.3</v>
      </c>
      <c r="CP46" s="688">
        <f t="shared" si="81"/>
        <v>0</v>
      </c>
      <c r="CQ46" s="683">
        <v>15.6</v>
      </c>
      <c r="CR46" s="681"/>
      <c r="CS46" s="681"/>
      <c r="CT46" s="681"/>
      <c r="CU46" s="687">
        <f t="shared" si="82"/>
        <v>-15.6</v>
      </c>
      <c r="CV46" s="688">
        <f t="shared" si="83"/>
        <v>0</v>
      </c>
      <c r="CW46" s="683">
        <v>15.1</v>
      </c>
      <c r="CX46" s="681"/>
      <c r="CY46" s="681"/>
      <c r="CZ46" s="681"/>
      <c r="DA46" s="687">
        <f t="shared" si="84"/>
        <v>-15.1</v>
      </c>
      <c r="DB46" s="688">
        <f t="shared" si="85"/>
        <v>0</v>
      </c>
      <c r="DC46" s="683">
        <v>15.6</v>
      </c>
      <c r="DD46" s="681"/>
      <c r="DE46" s="681"/>
      <c r="DF46" s="681"/>
      <c r="DG46" s="687">
        <f t="shared" si="86"/>
        <v>-15.6</v>
      </c>
      <c r="DH46" s="688">
        <f t="shared" si="87"/>
        <v>0</v>
      </c>
    </row>
    <row r="47" spans="2:112">
      <c r="B47" s="277" t="s">
        <v>4225</v>
      </c>
      <c r="C47" s="284"/>
      <c r="D47" s="668" t="s">
        <v>4226</v>
      </c>
      <c r="E47" s="528" t="s">
        <v>4227</v>
      </c>
      <c r="F47" s="528"/>
      <c r="G47" s="529"/>
      <c r="H47" s="530"/>
      <c r="I47" s="530"/>
      <c r="J47" s="278" t="s">
        <v>883</v>
      </c>
      <c r="K47" s="687">
        <f t="shared" si="44"/>
        <v>0</v>
      </c>
      <c r="L47" s="681"/>
      <c r="M47" s="687">
        <f t="shared" si="45"/>
        <v>0</v>
      </c>
      <c r="N47" s="681"/>
      <c r="O47" s="687">
        <f t="shared" si="46"/>
        <v>0</v>
      </c>
      <c r="P47" s="688" t="str">
        <f t="shared" si="47"/>
        <v>-</v>
      </c>
      <c r="Q47" s="687">
        <f t="shared" si="48"/>
        <v>0</v>
      </c>
      <c r="R47" s="681"/>
      <c r="S47" s="687">
        <f t="shared" si="49"/>
        <v>0</v>
      </c>
      <c r="T47" s="681"/>
      <c r="U47" s="687">
        <f t="shared" si="50"/>
        <v>0</v>
      </c>
      <c r="V47" s="688" t="str">
        <f t="shared" si="51"/>
        <v>-</v>
      </c>
      <c r="W47" s="683">
        <v>0</v>
      </c>
      <c r="X47" s="681"/>
      <c r="Y47" s="681"/>
      <c r="Z47" s="681"/>
      <c r="AA47" s="687">
        <f t="shared" si="52"/>
        <v>0</v>
      </c>
      <c r="AB47" s="688" t="str">
        <f t="shared" si="53"/>
        <v>-</v>
      </c>
      <c r="AC47" s="683">
        <v>0</v>
      </c>
      <c r="AD47" s="681"/>
      <c r="AE47" s="681"/>
      <c r="AF47" s="681"/>
      <c r="AG47" s="687">
        <f t="shared" si="54"/>
        <v>0</v>
      </c>
      <c r="AH47" s="688" t="str">
        <f t="shared" si="55"/>
        <v>-</v>
      </c>
      <c r="AI47" s="683">
        <v>0</v>
      </c>
      <c r="AJ47" s="681"/>
      <c r="AK47" s="681"/>
      <c r="AL47" s="681"/>
      <c r="AM47" s="687">
        <f t="shared" si="56"/>
        <v>0</v>
      </c>
      <c r="AN47" s="688" t="str">
        <f t="shared" si="57"/>
        <v>-</v>
      </c>
      <c r="AO47" s="687">
        <f t="shared" si="58"/>
        <v>0</v>
      </c>
      <c r="AP47" s="681"/>
      <c r="AQ47" s="687">
        <f t="shared" si="59"/>
        <v>0</v>
      </c>
      <c r="AR47" s="681"/>
      <c r="AS47" s="687">
        <f t="shared" si="60"/>
        <v>0</v>
      </c>
      <c r="AT47" s="688" t="str">
        <f t="shared" si="61"/>
        <v>-</v>
      </c>
      <c r="AU47" s="683">
        <v>0</v>
      </c>
      <c r="AV47" s="681"/>
      <c r="AW47" s="681"/>
      <c r="AX47" s="681"/>
      <c r="AY47" s="687">
        <f t="shared" si="62"/>
        <v>0</v>
      </c>
      <c r="AZ47" s="688" t="str">
        <f t="shared" si="63"/>
        <v>-</v>
      </c>
      <c r="BA47" s="683">
        <v>0</v>
      </c>
      <c r="BB47" s="681"/>
      <c r="BC47" s="681"/>
      <c r="BD47" s="681"/>
      <c r="BE47" s="687">
        <f t="shared" si="64"/>
        <v>0</v>
      </c>
      <c r="BF47" s="688" t="str">
        <f t="shared" si="65"/>
        <v>-</v>
      </c>
      <c r="BG47" s="683">
        <v>0</v>
      </c>
      <c r="BH47" s="681"/>
      <c r="BI47" s="681"/>
      <c r="BJ47" s="681"/>
      <c r="BK47" s="687">
        <f t="shared" si="66"/>
        <v>0</v>
      </c>
      <c r="BL47" s="688" t="str">
        <f t="shared" si="67"/>
        <v>-</v>
      </c>
      <c r="BM47" s="687">
        <f t="shared" si="68"/>
        <v>0</v>
      </c>
      <c r="BN47" s="681"/>
      <c r="BO47" s="687">
        <f t="shared" si="69"/>
        <v>0</v>
      </c>
      <c r="BP47" s="681"/>
      <c r="BQ47" s="687">
        <f t="shared" si="70"/>
        <v>0</v>
      </c>
      <c r="BR47" s="688" t="str">
        <f t="shared" si="71"/>
        <v>-</v>
      </c>
      <c r="BS47" s="683">
        <v>0</v>
      </c>
      <c r="BT47" s="681"/>
      <c r="BU47" s="681"/>
      <c r="BV47" s="681"/>
      <c r="BW47" s="687">
        <f t="shared" si="72"/>
        <v>0</v>
      </c>
      <c r="BX47" s="688" t="str">
        <f t="shared" si="73"/>
        <v>-</v>
      </c>
      <c r="BY47" s="683">
        <v>0</v>
      </c>
      <c r="BZ47" s="681"/>
      <c r="CA47" s="681"/>
      <c r="CB47" s="681"/>
      <c r="CC47" s="687">
        <f t="shared" si="74"/>
        <v>0</v>
      </c>
      <c r="CD47" s="688" t="str">
        <f t="shared" si="75"/>
        <v>-</v>
      </c>
      <c r="CE47" s="683">
        <v>0</v>
      </c>
      <c r="CF47" s="681"/>
      <c r="CG47" s="681"/>
      <c r="CH47" s="681"/>
      <c r="CI47" s="687">
        <f t="shared" si="76"/>
        <v>0</v>
      </c>
      <c r="CJ47" s="688" t="str">
        <f t="shared" si="77"/>
        <v>-</v>
      </c>
      <c r="CK47" s="687">
        <f t="shared" si="78"/>
        <v>0</v>
      </c>
      <c r="CL47" s="681"/>
      <c r="CM47" s="687">
        <f t="shared" si="79"/>
        <v>0</v>
      </c>
      <c r="CN47" s="681"/>
      <c r="CO47" s="687">
        <f t="shared" si="80"/>
        <v>0</v>
      </c>
      <c r="CP47" s="688" t="str">
        <f t="shared" si="81"/>
        <v>-</v>
      </c>
      <c r="CQ47" s="683">
        <v>0</v>
      </c>
      <c r="CR47" s="681"/>
      <c r="CS47" s="681"/>
      <c r="CT47" s="681"/>
      <c r="CU47" s="687">
        <f t="shared" si="82"/>
        <v>0</v>
      </c>
      <c r="CV47" s="688" t="str">
        <f t="shared" si="83"/>
        <v>-</v>
      </c>
      <c r="CW47" s="683">
        <v>0</v>
      </c>
      <c r="CX47" s="681"/>
      <c r="CY47" s="681"/>
      <c r="CZ47" s="681"/>
      <c r="DA47" s="687">
        <f t="shared" si="84"/>
        <v>0</v>
      </c>
      <c r="DB47" s="688" t="str">
        <f t="shared" si="85"/>
        <v>-</v>
      </c>
      <c r="DC47" s="683">
        <v>0</v>
      </c>
      <c r="DD47" s="681"/>
      <c r="DE47" s="681"/>
      <c r="DF47" s="681"/>
      <c r="DG47" s="687">
        <f t="shared" si="86"/>
        <v>0</v>
      </c>
      <c r="DH47" s="688" t="str">
        <f t="shared" si="87"/>
        <v>-</v>
      </c>
    </row>
    <row r="48" spans="2:112">
      <c r="B48" s="277" t="s">
        <v>4228</v>
      </c>
      <c r="C48" s="69" t="s">
        <v>2035</v>
      </c>
      <c r="D48" s="668" t="s">
        <v>4229</v>
      </c>
      <c r="E48" s="528" t="s">
        <v>4230</v>
      </c>
      <c r="F48" s="528"/>
      <c r="G48" s="529"/>
      <c r="H48" s="530"/>
      <c r="I48" s="530"/>
      <c r="J48" s="278" t="s">
        <v>883</v>
      </c>
      <c r="K48" s="687">
        <f t="shared" si="44"/>
        <v>0</v>
      </c>
      <c r="L48" s="681"/>
      <c r="M48" s="687">
        <f t="shared" si="45"/>
        <v>0</v>
      </c>
      <c r="N48" s="681"/>
      <c r="O48" s="687">
        <f t="shared" si="46"/>
        <v>0</v>
      </c>
      <c r="P48" s="688" t="str">
        <f t="shared" si="47"/>
        <v>-</v>
      </c>
      <c r="Q48" s="687">
        <f t="shared" si="48"/>
        <v>0</v>
      </c>
      <c r="R48" s="681"/>
      <c r="S48" s="687">
        <f t="shared" si="49"/>
        <v>0</v>
      </c>
      <c r="T48" s="681"/>
      <c r="U48" s="687">
        <f t="shared" si="50"/>
        <v>0</v>
      </c>
      <c r="V48" s="688" t="str">
        <f t="shared" si="51"/>
        <v>-</v>
      </c>
      <c r="W48" s="683">
        <v>0</v>
      </c>
      <c r="X48" s="681"/>
      <c r="Y48" s="681"/>
      <c r="Z48" s="681"/>
      <c r="AA48" s="687">
        <f t="shared" si="52"/>
        <v>0</v>
      </c>
      <c r="AB48" s="688" t="str">
        <f t="shared" si="53"/>
        <v>-</v>
      </c>
      <c r="AC48" s="683">
        <v>0</v>
      </c>
      <c r="AD48" s="681"/>
      <c r="AE48" s="681"/>
      <c r="AF48" s="681"/>
      <c r="AG48" s="687">
        <f t="shared" si="54"/>
        <v>0</v>
      </c>
      <c r="AH48" s="688" t="str">
        <f t="shared" si="55"/>
        <v>-</v>
      </c>
      <c r="AI48" s="683">
        <v>0</v>
      </c>
      <c r="AJ48" s="681"/>
      <c r="AK48" s="681"/>
      <c r="AL48" s="681"/>
      <c r="AM48" s="687">
        <f t="shared" si="56"/>
        <v>0</v>
      </c>
      <c r="AN48" s="688" t="str">
        <f t="shared" si="57"/>
        <v>-</v>
      </c>
      <c r="AO48" s="687">
        <f t="shared" si="58"/>
        <v>0</v>
      </c>
      <c r="AP48" s="681"/>
      <c r="AQ48" s="687">
        <f t="shared" si="59"/>
        <v>0</v>
      </c>
      <c r="AR48" s="681"/>
      <c r="AS48" s="687">
        <f t="shared" si="60"/>
        <v>0</v>
      </c>
      <c r="AT48" s="688" t="str">
        <f t="shared" si="61"/>
        <v>-</v>
      </c>
      <c r="AU48" s="683">
        <v>0</v>
      </c>
      <c r="AV48" s="681"/>
      <c r="AW48" s="681"/>
      <c r="AX48" s="681"/>
      <c r="AY48" s="687">
        <f t="shared" si="62"/>
        <v>0</v>
      </c>
      <c r="AZ48" s="688" t="str">
        <f t="shared" si="63"/>
        <v>-</v>
      </c>
      <c r="BA48" s="683">
        <v>0</v>
      </c>
      <c r="BB48" s="681"/>
      <c r="BC48" s="681"/>
      <c r="BD48" s="681"/>
      <c r="BE48" s="687">
        <f t="shared" si="64"/>
        <v>0</v>
      </c>
      <c r="BF48" s="688" t="str">
        <f t="shared" si="65"/>
        <v>-</v>
      </c>
      <c r="BG48" s="683">
        <v>0</v>
      </c>
      <c r="BH48" s="681"/>
      <c r="BI48" s="681"/>
      <c r="BJ48" s="681"/>
      <c r="BK48" s="687">
        <f t="shared" si="66"/>
        <v>0</v>
      </c>
      <c r="BL48" s="688" t="str">
        <f t="shared" si="67"/>
        <v>-</v>
      </c>
      <c r="BM48" s="687">
        <f t="shared" si="68"/>
        <v>0</v>
      </c>
      <c r="BN48" s="681"/>
      <c r="BO48" s="687">
        <f t="shared" si="69"/>
        <v>0</v>
      </c>
      <c r="BP48" s="681"/>
      <c r="BQ48" s="687">
        <f t="shared" si="70"/>
        <v>0</v>
      </c>
      <c r="BR48" s="688" t="str">
        <f t="shared" si="71"/>
        <v>-</v>
      </c>
      <c r="BS48" s="683">
        <v>0</v>
      </c>
      <c r="BT48" s="681"/>
      <c r="BU48" s="681"/>
      <c r="BV48" s="681"/>
      <c r="BW48" s="687">
        <f t="shared" si="72"/>
        <v>0</v>
      </c>
      <c r="BX48" s="688" t="str">
        <f t="shared" si="73"/>
        <v>-</v>
      </c>
      <c r="BY48" s="683">
        <v>0</v>
      </c>
      <c r="BZ48" s="681"/>
      <c r="CA48" s="681"/>
      <c r="CB48" s="681"/>
      <c r="CC48" s="687">
        <f t="shared" si="74"/>
        <v>0</v>
      </c>
      <c r="CD48" s="688" t="str">
        <f t="shared" si="75"/>
        <v>-</v>
      </c>
      <c r="CE48" s="683">
        <v>0</v>
      </c>
      <c r="CF48" s="681"/>
      <c r="CG48" s="681"/>
      <c r="CH48" s="681"/>
      <c r="CI48" s="687">
        <f t="shared" si="76"/>
        <v>0</v>
      </c>
      <c r="CJ48" s="688" t="str">
        <f t="shared" si="77"/>
        <v>-</v>
      </c>
      <c r="CK48" s="687">
        <f t="shared" si="78"/>
        <v>0</v>
      </c>
      <c r="CL48" s="681"/>
      <c r="CM48" s="687">
        <f t="shared" si="79"/>
        <v>0</v>
      </c>
      <c r="CN48" s="681"/>
      <c r="CO48" s="687">
        <f t="shared" si="80"/>
        <v>0</v>
      </c>
      <c r="CP48" s="688" t="str">
        <f t="shared" si="81"/>
        <v>-</v>
      </c>
      <c r="CQ48" s="683">
        <v>0</v>
      </c>
      <c r="CR48" s="681"/>
      <c r="CS48" s="681"/>
      <c r="CT48" s="681"/>
      <c r="CU48" s="687">
        <f t="shared" si="82"/>
        <v>0</v>
      </c>
      <c r="CV48" s="688" t="str">
        <f t="shared" si="83"/>
        <v>-</v>
      </c>
      <c r="CW48" s="683">
        <v>0</v>
      </c>
      <c r="CX48" s="681"/>
      <c r="CY48" s="681"/>
      <c r="CZ48" s="681"/>
      <c r="DA48" s="687">
        <f t="shared" si="84"/>
        <v>0</v>
      </c>
      <c r="DB48" s="688" t="str">
        <f t="shared" si="85"/>
        <v>-</v>
      </c>
      <c r="DC48" s="683">
        <v>0</v>
      </c>
      <c r="DD48" s="681"/>
      <c r="DE48" s="681"/>
      <c r="DF48" s="681"/>
      <c r="DG48" s="687">
        <f t="shared" si="86"/>
        <v>0</v>
      </c>
      <c r="DH48" s="688" t="str">
        <f t="shared" si="87"/>
        <v>-</v>
      </c>
    </row>
    <row r="49" spans="2:112">
      <c r="B49" s="277" t="s">
        <v>4231</v>
      </c>
      <c r="C49" s="69" t="s">
        <v>2051</v>
      </c>
      <c r="D49" s="875" t="s">
        <v>1426</v>
      </c>
      <c r="E49" s="528" t="s">
        <v>4232</v>
      </c>
      <c r="F49" s="528"/>
      <c r="G49" s="529"/>
      <c r="H49" s="530"/>
      <c r="I49" s="530"/>
      <c r="J49" s="12" t="s">
        <v>883</v>
      </c>
      <c r="K49" s="687">
        <f t="shared" si="44"/>
        <v>12.4</v>
      </c>
      <c r="L49" s="681"/>
      <c r="M49" s="687">
        <f t="shared" si="45"/>
        <v>0</v>
      </c>
      <c r="N49" s="681"/>
      <c r="O49" s="687">
        <f t="shared" si="46"/>
        <v>-12.4</v>
      </c>
      <c r="P49" s="688">
        <f t="shared" si="47"/>
        <v>0</v>
      </c>
      <c r="Q49" s="687">
        <f t="shared" si="48"/>
        <v>0.89999999999999991</v>
      </c>
      <c r="R49" s="681"/>
      <c r="S49" s="687">
        <f t="shared" si="49"/>
        <v>0</v>
      </c>
      <c r="T49" s="681"/>
      <c r="U49" s="687">
        <f t="shared" si="50"/>
        <v>-0.89999999999999991</v>
      </c>
      <c r="V49" s="688">
        <f t="shared" si="51"/>
        <v>0</v>
      </c>
      <c r="W49" s="683">
        <v>0.3</v>
      </c>
      <c r="X49" s="681"/>
      <c r="Y49" s="681"/>
      <c r="Z49" s="681"/>
      <c r="AA49" s="687">
        <f t="shared" si="52"/>
        <v>-0.3</v>
      </c>
      <c r="AB49" s="688">
        <f t="shared" si="53"/>
        <v>0</v>
      </c>
      <c r="AC49" s="683">
        <v>0.3</v>
      </c>
      <c r="AD49" s="681"/>
      <c r="AE49" s="681"/>
      <c r="AF49" s="681"/>
      <c r="AG49" s="687">
        <f t="shared" si="54"/>
        <v>-0.3</v>
      </c>
      <c r="AH49" s="688">
        <f t="shared" si="55"/>
        <v>0</v>
      </c>
      <c r="AI49" s="683">
        <v>0.3</v>
      </c>
      <c r="AJ49" s="681"/>
      <c r="AK49" s="681"/>
      <c r="AL49" s="681"/>
      <c r="AM49" s="687">
        <f t="shared" si="56"/>
        <v>-0.3</v>
      </c>
      <c r="AN49" s="688">
        <f t="shared" si="57"/>
        <v>0</v>
      </c>
      <c r="AO49" s="687">
        <f t="shared" si="58"/>
        <v>2.4000000000000004</v>
      </c>
      <c r="AP49" s="681"/>
      <c r="AQ49" s="687">
        <f t="shared" si="59"/>
        <v>0</v>
      </c>
      <c r="AR49" s="681"/>
      <c r="AS49" s="687">
        <f t="shared" si="60"/>
        <v>-2.4000000000000004</v>
      </c>
      <c r="AT49" s="688">
        <f t="shared" si="61"/>
        <v>0</v>
      </c>
      <c r="AU49" s="683">
        <v>0.3</v>
      </c>
      <c r="AV49" s="681"/>
      <c r="AW49" s="681"/>
      <c r="AX49" s="681"/>
      <c r="AY49" s="687">
        <f t="shared" si="62"/>
        <v>-0.3</v>
      </c>
      <c r="AZ49" s="688">
        <f t="shared" si="63"/>
        <v>0</v>
      </c>
      <c r="BA49" s="683">
        <v>0.5</v>
      </c>
      <c r="BB49" s="681"/>
      <c r="BC49" s="681"/>
      <c r="BD49" s="681"/>
      <c r="BE49" s="687">
        <f t="shared" si="64"/>
        <v>-0.5</v>
      </c>
      <c r="BF49" s="688">
        <f t="shared" si="65"/>
        <v>0</v>
      </c>
      <c r="BG49" s="683">
        <v>1.6</v>
      </c>
      <c r="BH49" s="681"/>
      <c r="BI49" s="681"/>
      <c r="BJ49" s="681"/>
      <c r="BK49" s="687">
        <f t="shared" si="66"/>
        <v>-1.6</v>
      </c>
      <c r="BL49" s="688">
        <f t="shared" si="67"/>
        <v>0</v>
      </c>
      <c r="BM49" s="687">
        <f t="shared" si="68"/>
        <v>4.3</v>
      </c>
      <c r="BN49" s="681"/>
      <c r="BO49" s="687">
        <f t="shared" si="69"/>
        <v>0</v>
      </c>
      <c r="BP49" s="681"/>
      <c r="BQ49" s="687">
        <f t="shared" si="70"/>
        <v>-4.3</v>
      </c>
      <c r="BR49" s="688">
        <f t="shared" si="71"/>
        <v>0</v>
      </c>
      <c r="BS49" s="683">
        <v>1.7</v>
      </c>
      <c r="BT49" s="681"/>
      <c r="BU49" s="681"/>
      <c r="BV49" s="681"/>
      <c r="BW49" s="687">
        <f t="shared" si="72"/>
        <v>-1.7</v>
      </c>
      <c r="BX49" s="688">
        <f t="shared" si="73"/>
        <v>0</v>
      </c>
      <c r="BY49" s="683">
        <v>1.6</v>
      </c>
      <c r="BZ49" s="681"/>
      <c r="CA49" s="681"/>
      <c r="CB49" s="681"/>
      <c r="CC49" s="687">
        <f t="shared" si="74"/>
        <v>-1.6</v>
      </c>
      <c r="CD49" s="688">
        <f t="shared" si="75"/>
        <v>0</v>
      </c>
      <c r="CE49" s="683">
        <v>1</v>
      </c>
      <c r="CF49" s="681"/>
      <c r="CG49" s="681"/>
      <c r="CH49" s="681"/>
      <c r="CI49" s="687">
        <f t="shared" si="76"/>
        <v>-1</v>
      </c>
      <c r="CJ49" s="688">
        <f t="shared" si="77"/>
        <v>0</v>
      </c>
      <c r="CK49" s="687">
        <f t="shared" si="78"/>
        <v>4.8000000000000007</v>
      </c>
      <c r="CL49" s="681"/>
      <c r="CM49" s="687">
        <f t="shared" si="79"/>
        <v>0</v>
      </c>
      <c r="CN49" s="681"/>
      <c r="CO49" s="687">
        <f t="shared" si="80"/>
        <v>-4.8000000000000007</v>
      </c>
      <c r="CP49" s="688">
        <f t="shared" si="81"/>
        <v>0</v>
      </c>
      <c r="CQ49" s="683">
        <v>1.6</v>
      </c>
      <c r="CR49" s="681"/>
      <c r="CS49" s="681"/>
      <c r="CT49" s="681"/>
      <c r="CU49" s="687">
        <f t="shared" si="82"/>
        <v>-1.6</v>
      </c>
      <c r="CV49" s="688">
        <f t="shared" si="83"/>
        <v>0</v>
      </c>
      <c r="CW49" s="683">
        <v>1.6</v>
      </c>
      <c r="CX49" s="681"/>
      <c r="CY49" s="681"/>
      <c r="CZ49" s="681"/>
      <c r="DA49" s="687">
        <f t="shared" si="84"/>
        <v>-1.6</v>
      </c>
      <c r="DB49" s="688">
        <f t="shared" si="85"/>
        <v>0</v>
      </c>
      <c r="DC49" s="683">
        <v>1.6</v>
      </c>
      <c r="DD49" s="681"/>
      <c r="DE49" s="681"/>
      <c r="DF49" s="681"/>
      <c r="DG49" s="687">
        <f t="shared" si="86"/>
        <v>-1.6</v>
      </c>
      <c r="DH49" s="688">
        <f t="shared" si="87"/>
        <v>0</v>
      </c>
    </row>
    <row r="50" spans="2:112">
      <c r="B50" s="277" t="s">
        <v>4233</v>
      </c>
      <c r="C50" s="284"/>
      <c r="D50" s="761"/>
      <c r="E50" s="528" t="s">
        <v>4234</v>
      </c>
      <c r="F50" s="528"/>
      <c r="G50" s="529"/>
      <c r="H50" s="530"/>
      <c r="I50" s="530"/>
      <c r="J50" s="740" t="s">
        <v>889</v>
      </c>
      <c r="K50" s="687">
        <f t="shared" si="44"/>
        <v>18.100000000000001</v>
      </c>
      <c r="L50" s="681"/>
      <c r="M50" s="687">
        <f t="shared" si="45"/>
        <v>0</v>
      </c>
      <c r="N50" s="681"/>
      <c r="O50" s="687">
        <f t="shared" si="46"/>
        <v>-18.100000000000001</v>
      </c>
      <c r="P50" s="688">
        <f t="shared" si="47"/>
        <v>0</v>
      </c>
      <c r="Q50" s="687">
        <f t="shared" si="48"/>
        <v>1.3</v>
      </c>
      <c r="R50" s="681"/>
      <c r="S50" s="687">
        <f t="shared" si="49"/>
        <v>0</v>
      </c>
      <c r="T50" s="681"/>
      <c r="U50" s="687">
        <f t="shared" si="50"/>
        <v>-1.3</v>
      </c>
      <c r="V50" s="688">
        <f t="shared" si="51"/>
        <v>0</v>
      </c>
      <c r="W50" s="683">
        <v>0.5</v>
      </c>
      <c r="X50" s="681"/>
      <c r="Y50" s="681"/>
      <c r="Z50" s="681"/>
      <c r="AA50" s="687">
        <f t="shared" si="52"/>
        <v>-0.5</v>
      </c>
      <c r="AB50" s="688">
        <f t="shared" si="53"/>
        <v>0</v>
      </c>
      <c r="AC50" s="683">
        <v>0.4</v>
      </c>
      <c r="AD50" s="681"/>
      <c r="AE50" s="681"/>
      <c r="AF50" s="681"/>
      <c r="AG50" s="687">
        <f t="shared" si="54"/>
        <v>-0.4</v>
      </c>
      <c r="AH50" s="688">
        <f t="shared" si="55"/>
        <v>0</v>
      </c>
      <c r="AI50" s="683">
        <v>0.4</v>
      </c>
      <c r="AJ50" s="681"/>
      <c r="AK50" s="681"/>
      <c r="AL50" s="681"/>
      <c r="AM50" s="687">
        <f t="shared" si="56"/>
        <v>-0.4</v>
      </c>
      <c r="AN50" s="688">
        <f t="shared" si="57"/>
        <v>0</v>
      </c>
      <c r="AO50" s="687">
        <f t="shared" si="58"/>
        <v>3.4</v>
      </c>
      <c r="AP50" s="681"/>
      <c r="AQ50" s="687">
        <f t="shared" si="59"/>
        <v>0</v>
      </c>
      <c r="AR50" s="681"/>
      <c r="AS50" s="687">
        <f t="shared" si="60"/>
        <v>-3.4</v>
      </c>
      <c r="AT50" s="688">
        <f t="shared" si="61"/>
        <v>0</v>
      </c>
      <c r="AU50" s="683">
        <v>0.4</v>
      </c>
      <c r="AV50" s="681"/>
      <c r="AW50" s="681"/>
      <c r="AX50" s="681"/>
      <c r="AY50" s="687">
        <f t="shared" si="62"/>
        <v>-0.4</v>
      </c>
      <c r="AZ50" s="688">
        <f t="shared" si="63"/>
        <v>0</v>
      </c>
      <c r="BA50" s="683">
        <v>0.7</v>
      </c>
      <c r="BB50" s="681"/>
      <c r="BC50" s="681"/>
      <c r="BD50" s="681"/>
      <c r="BE50" s="687">
        <f t="shared" si="64"/>
        <v>-0.7</v>
      </c>
      <c r="BF50" s="688">
        <f t="shared" si="65"/>
        <v>0</v>
      </c>
      <c r="BG50" s="683">
        <v>2.2999999999999998</v>
      </c>
      <c r="BH50" s="681"/>
      <c r="BI50" s="681"/>
      <c r="BJ50" s="681"/>
      <c r="BK50" s="687">
        <f t="shared" si="66"/>
        <v>-2.2999999999999998</v>
      </c>
      <c r="BL50" s="688">
        <f t="shared" si="67"/>
        <v>0</v>
      </c>
      <c r="BM50" s="687">
        <f t="shared" si="68"/>
        <v>6.3</v>
      </c>
      <c r="BN50" s="681"/>
      <c r="BO50" s="687">
        <f t="shared" si="69"/>
        <v>0</v>
      </c>
      <c r="BP50" s="681"/>
      <c r="BQ50" s="687">
        <f t="shared" si="70"/>
        <v>-6.3</v>
      </c>
      <c r="BR50" s="688">
        <f t="shared" si="71"/>
        <v>0</v>
      </c>
      <c r="BS50" s="683">
        <v>2.4</v>
      </c>
      <c r="BT50" s="681"/>
      <c r="BU50" s="681"/>
      <c r="BV50" s="681"/>
      <c r="BW50" s="687">
        <f t="shared" si="72"/>
        <v>-2.4</v>
      </c>
      <c r="BX50" s="688">
        <f t="shared" si="73"/>
        <v>0</v>
      </c>
      <c r="BY50" s="683">
        <v>2.4</v>
      </c>
      <c r="BZ50" s="681"/>
      <c r="CA50" s="681"/>
      <c r="CB50" s="681"/>
      <c r="CC50" s="687">
        <f t="shared" si="74"/>
        <v>-2.4</v>
      </c>
      <c r="CD50" s="688">
        <f t="shared" si="75"/>
        <v>0</v>
      </c>
      <c r="CE50" s="683">
        <v>1.5</v>
      </c>
      <c r="CF50" s="681"/>
      <c r="CG50" s="681"/>
      <c r="CH50" s="681"/>
      <c r="CI50" s="687">
        <f t="shared" si="76"/>
        <v>-1.5</v>
      </c>
      <c r="CJ50" s="688">
        <f t="shared" si="77"/>
        <v>0</v>
      </c>
      <c r="CK50" s="687">
        <f t="shared" si="78"/>
        <v>7.1</v>
      </c>
      <c r="CL50" s="681"/>
      <c r="CM50" s="687">
        <f t="shared" si="79"/>
        <v>0</v>
      </c>
      <c r="CN50" s="681"/>
      <c r="CO50" s="687">
        <f t="shared" si="80"/>
        <v>-7.1</v>
      </c>
      <c r="CP50" s="688">
        <f t="shared" si="81"/>
        <v>0</v>
      </c>
      <c r="CQ50" s="683">
        <v>2.4</v>
      </c>
      <c r="CR50" s="681"/>
      <c r="CS50" s="681"/>
      <c r="CT50" s="681"/>
      <c r="CU50" s="687">
        <f t="shared" si="82"/>
        <v>-2.4</v>
      </c>
      <c r="CV50" s="688">
        <f t="shared" si="83"/>
        <v>0</v>
      </c>
      <c r="CW50" s="683">
        <v>2.2999999999999998</v>
      </c>
      <c r="CX50" s="681"/>
      <c r="CY50" s="681"/>
      <c r="CZ50" s="681"/>
      <c r="DA50" s="687">
        <f t="shared" si="84"/>
        <v>-2.2999999999999998</v>
      </c>
      <c r="DB50" s="688">
        <f t="shared" si="85"/>
        <v>0</v>
      </c>
      <c r="DC50" s="683">
        <v>2.4</v>
      </c>
      <c r="DD50" s="681"/>
      <c r="DE50" s="681"/>
      <c r="DF50" s="681"/>
      <c r="DG50" s="687">
        <f t="shared" si="86"/>
        <v>-2.4</v>
      </c>
      <c r="DH50" s="688">
        <f t="shared" si="87"/>
        <v>0</v>
      </c>
    </row>
    <row r="51" spans="2:112" ht="20.100000000000001" customHeight="1">
      <c r="B51" s="277" t="s">
        <v>4235</v>
      </c>
      <c r="C51" s="800" t="s">
        <v>1945</v>
      </c>
      <c r="D51" s="875" t="s">
        <v>4236</v>
      </c>
      <c r="E51" s="528" t="s">
        <v>4237</v>
      </c>
      <c r="F51" s="528"/>
      <c r="G51" s="529"/>
      <c r="H51" s="530"/>
      <c r="I51" s="530"/>
      <c r="J51" s="278" t="s">
        <v>883</v>
      </c>
      <c r="K51" s="687">
        <f t="shared" si="44"/>
        <v>23524.699999999997</v>
      </c>
      <c r="L51" s="681"/>
      <c r="M51" s="687">
        <f t="shared" si="45"/>
        <v>0</v>
      </c>
      <c r="N51" s="681"/>
      <c r="O51" s="687">
        <f t="shared" si="46"/>
        <v>-23524.699999999997</v>
      </c>
      <c r="P51" s="688">
        <f t="shared" si="47"/>
        <v>0</v>
      </c>
      <c r="Q51" s="687">
        <f t="shared" si="48"/>
        <v>6143.7</v>
      </c>
      <c r="R51" s="681"/>
      <c r="S51" s="687">
        <f t="shared" si="49"/>
        <v>0</v>
      </c>
      <c r="T51" s="681"/>
      <c r="U51" s="687">
        <f t="shared" si="50"/>
        <v>-6143.7</v>
      </c>
      <c r="V51" s="688">
        <f t="shared" si="51"/>
        <v>0</v>
      </c>
      <c r="W51" s="683">
        <v>2214.6</v>
      </c>
      <c r="X51" s="681"/>
      <c r="Y51" s="681"/>
      <c r="Z51" s="681"/>
      <c r="AA51" s="687">
        <f t="shared" si="52"/>
        <v>-2214.6</v>
      </c>
      <c r="AB51" s="688">
        <f t="shared" si="53"/>
        <v>0</v>
      </c>
      <c r="AC51" s="683">
        <v>2000.3</v>
      </c>
      <c r="AD51" s="681"/>
      <c r="AE51" s="681"/>
      <c r="AF51" s="681"/>
      <c r="AG51" s="687">
        <f t="shared" si="54"/>
        <v>-2000.3</v>
      </c>
      <c r="AH51" s="688">
        <f t="shared" si="55"/>
        <v>0</v>
      </c>
      <c r="AI51" s="683">
        <v>1928.8</v>
      </c>
      <c r="AJ51" s="681"/>
      <c r="AK51" s="681"/>
      <c r="AL51" s="681"/>
      <c r="AM51" s="687">
        <f t="shared" si="56"/>
        <v>-1928.8</v>
      </c>
      <c r="AN51" s="688">
        <f t="shared" si="57"/>
        <v>0</v>
      </c>
      <c r="AO51" s="687">
        <f t="shared" si="58"/>
        <v>6030.5999999999995</v>
      </c>
      <c r="AP51" s="681"/>
      <c r="AQ51" s="687">
        <f t="shared" si="59"/>
        <v>0</v>
      </c>
      <c r="AR51" s="681"/>
      <c r="AS51" s="687">
        <f t="shared" si="60"/>
        <v>-6030.5999999999995</v>
      </c>
      <c r="AT51" s="688">
        <f t="shared" si="61"/>
        <v>0</v>
      </c>
      <c r="AU51" s="683">
        <v>1673.8</v>
      </c>
      <c r="AV51" s="681"/>
      <c r="AW51" s="681"/>
      <c r="AX51" s="681"/>
      <c r="AY51" s="687">
        <f t="shared" si="62"/>
        <v>-1673.8</v>
      </c>
      <c r="AZ51" s="688">
        <f t="shared" si="63"/>
        <v>0</v>
      </c>
      <c r="BA51" s="683">
        <v>2214.6</v>
      </c>
      <c r="BB51" s="681"/>
      <c r="BC51" s="681"/>
      <c r="BD51" s="681"/>
      <c r="BE51" s="687">
        <f t="shared" si="64"/>
        <v>-2214.6</v>
      </c>
      <c r="BF51" s="688">
        <f t="shared" si="65"/>
        <v>0</v>
      </c>
      <c r="BG51" s="683">
        <v>2142.1999999999998</v>
      </c>
      <c r="BH51" s="681"/>
      <c r="BI51" s="681"/>
      <c r="BJ51" s="681"/>
      <c r="BK51" s="687">
        <f t="shared" si="66"/>
        <v>-2142.1999999999998</v>
      </c>
      <c r="BL51" s="688">
        <f t="shared" si="67"/>
        <v>0</v>
      </c>
      <c r="BM51" s="687">
        <f t="shared" si="68"/>
        <v>5146.8999999999996</v>
      </c>
      <c r="BN51" s="681"/>
      <c r="BO51" s="687">
        <f t="shared" si="69"/>
        <v>0</v>
      </c>
      <c r="BP51" s="681"/>
      <c r="BQ51" s="687">
        <f t="shared" si="70"/>
        <v>-5146.8999999999996</v>
      </c>
      <c r="BR51" s="688">
        <f t="shared" si="71"/>
        <v>0</v>
      </c>
      <c r="BS51" s="683">
        <v>2109.6</v>
      </c>
      <c r="BT51" s="681"/>
      <c r="BU51" s="681"/>
      <c r="BV51" s="681"/>
      <c r="BW51" s="687">
        <f t="shared" si="72"/>
        <v>-2109.6</v>
      </c>
      <c r="BX51" s="688">
        <f t="shared" si="73"/>
        <v>0</v>
      </c>
      <c r="BY51" s="683">
        <v>1996.3</v>
      </c>
      <c r="BZ51" s="681"/>
      <c r="CA51" s="681"/>
      <c r="CB51" s="681"/>
      <c r="CC51" s="687">
        <f t="shared" si="74"/>
        <v>-1996.3</v>
      </c>
      <c r="CD51" s="688">
        <f t="shared" si="75"/>
        <v>0</v>
      </c>
      <c r="CE51" s="683">
        <v>1041</v>
      </c>
      <c r="CF51" s="681"/>
      <c r="CG51" s="681"/>
      <c r="CH51" s="681"/>
      <c r="CI51" s="687">
        <f t="shared" si="76"/>
        <v>-1041</v>
      </c>
      <c r="CJ51" s="688">
        <f t="shared" si="77"/>
        <v>0</v>
      </c>
      <c r="CK51" s="687">
        <f t="shared" si="78"/>
        <v>6203.5</v>
      </c>
      <c r="CL51" s="681"/>
      <c r="CM51" s="687">
        <f t="shared" si="79"/>
        <v>0</v>
      </c>
      <c r="CN51" s="681"/>
      <c r="CO51" s="687">
        <f t="shared" si="80"/>
        <v>-6203.5</v>
      </c>
      <c r="CP51" s="688">
        <f t="shared" si="81"/>
        <v>0</v>
      </c>
      <c r="CQ51" s="683">
        <v>2091.6</v>
      </c>
      <c r="CR51" s="681"/>
      <c r="CS51" s="681"/>
      <c r="CT51" s="681"/>
      <c r="CU51" s="687">
        <f t="shared" si="82"/>
        <v>-2091.6</v>
      </c>
      <c r="CV51" s="688">
        <f t="shared" si="83"/>
        <v>0</v>
      </c>
      <c r="CW51" s="683">
        <v>2037</v>
      </c>
      <c r="CX51" s="681"/>
      <c r="CY51" s="681"/>
      <c r="CZ51" s="681"/>
      <c r="DA51" s="687">
        <f t="shared" si="84"/>
        <v>-2037</v>
      </c>
      <c r="DB51" s="688">
        <f t="shared" si="85"/>
        <v>0</v>
      </c>
      <c r="DC51" s="683">
        <v>2074.9</v>
      </c>
      <c r="DD51" s="681"/>
      <c r="DE51" s="681"/>
      <c r="DF51" s="681"/>
      <c r="DG51" s="687">
        <f t="shared" si="86"/>
        <v>-2074.9</v>
      </c>
      <c r="DH51" s="688">
        <f t="shared" si="87"/>
        <v>0</v>
      </c>
    </row>
    <row r="52" spans="2:112" ht="20.100000000000001" customHeight="1">
      <c r="B52" s="277" t="s">
        <v>4238</v>
      </c>
      <c r="C52" s="766"/>
      <c r="D52" s="761"/>
      <c r="E52" s="528" t="s">
        <v>4239</v>
      </c>
      <c r="F52" s="528"/>
      <c r="G52" s="529"/>
      <c r="H52" s="530"/>
      <c r="I52" s="530"/>
      <c r="J52" s="740" t="s">
        <v>889</v>
      </c>
      <c r="K52" s="687">
        <f t="shared" si="44"/>
        <v>33226.699999999997</v>
      </c>
      <c r="L52" s="681"/>
      <c r="M52" s="687">
        <f t="shared" si="45"/>
        <v>0</v>
      </c>
      <c r="N52" s="681"/>
      <c r="O52" s="687">
        <f t="shared" si="46"/>
        <v>-33226.699999999997</v>
      </c>
      <c r="P52" s="688">
        <f t="shared" si="47"/>
        <v>0</v>
      </c>
      <c r="Q52" s="687">
        <f t="shared" si="48"/>
        <v>8550.4</v>
      </c>
      <c r="R52" s="681"/>
      <c r="S52" s="687">
        <f t="shared" si="49"/>
        <v>0</v>
      </c>
      <c r="T52" s="681"/>
      <c r="U52" s="687">
        <f t="shared" si="50"/>
        <v>-8550.4</v>
      </c>
      <c r="V52" s="688">
        <f t="shared" si="51"/>
        <v>0</v>
      </c>
      <c r="W52" s="683">
        <v>3082.1</v>
      </c>
      <c r="X52" s="681"/>
      <c r="Y52" s="681"/>
      <c r="Z52" s="681"/>
      <c r="AA52" s="687">
        <f t="shared" si="52"/>
        <v>-3082.1</v>
      </c>
      <c r="AB52" s="688">
        <f t="shared" si="53"/>
        <v>0</v>
      </c>
      <c r="AC52" s="683">
        <v>2783.9</v>
      </c>
      <c r="AD52" s="681"/>
      <c r="AE52" s="681"/>
      <c r="AF52" s="681"/>
      <c r="AG52" s="687">
        <f t="shared" si="54"/>
        <v>-2783.9</v>
      </c>
      <c r="AH52" s="688">
        <f t="shared" si="55"/>
        <v>0</v>
      </c>
      <c r="AI52" s="683">
        <v>2684.4</v>
      </c>
      <c r="AJ52" s="681"/>
      <c r="AK52" s="681"/>
      <c r="AL52" s="681"/>
      <c r="AM52" s="687">
        <f t="shared" si="56"/>
        <v>-2684.4</v>
      </c>
      <c r="AN52" s="688">
        <f t="shared" si="57"/>
        <v>0</v>
      </c>
      <c r="AO52" s="687">
        <f t="shared" si="58"/>
        <v>8389.6999999999989</v>
      </c>
      <c r="AP52" s="681"/>
      <c r="AQ52" s="687">
        <f t="shared" si="59"/>
        <v>0</v>
      </c>
      <c r="AR52" s="681"/>
      <c r="AS52" s="687">
        <f t="shared" si="60"/>
        <v>-8389.6999999999989</v>
      </c>
      <c r="AT52" s="688">
        <f t="shared" si="61"/>
        <v>0</v>
      </c>
      <c r="AU52" s="683">
        <v>2325.6999999999998</v>
      </c>
      <c r="AV52" s="681"/>
      <c r="AW52" s="681"/>
      <c r="AX52" s="681"/>
      <c r="AY52" s="687">
        <f t="shared" si="62"/>
        <v>-2325.6999999999998</v>
      </c>
      <c r="AZ52" s="688">
        <f t="shared" si="63"/>
        <v>0</v>
      </c>
      <c r="BA52" s="683">
        <v>3082.1</v>
      </c>
      <c r="BB52" s="681"/>
      <c r="BC52" s="681"/>
      <c r="BD52" s="681"/>
      <c r="BE52" s="687">
        <f t="shared" si="64"/>
        <v>-3082.1</v>
      </c>
      <c r="BF52" s="688">
        <f t="shared" si="65"/>
        <v>0</v>
      </c>
      <c r="BG52" s="683">
        <v>2981.9</v>
      </c>
      <c r="BH52" s="681"/>
      <c r="BI52" s="681"/>
      <c r="BJ52" s="681"/>
      <c r="BK52" s="687">
        <f t="shared" si="66"/>
        <v>-2981.9</v>
      </c>
      <c r="BL52" s="688">
        <f t="shared" si="67"/>
        <v>0</v>
      </c>
      <c r="BM52" s="687">
        <f t="shared" si="68"/>
        <v>7446.2</v>
      </c>
      <c r="BN52" s="681"/>
      <c r="BO52" s="687">
        <f t="shared" si="69"/>
        <v>0</v>
      </c>
      <c r="BP52" s="681"/>
      <c r="BQ52" s="687">
        <f t="shared" si="70"/>
        <v>-7446.2</v>
      </c>
      <c r="BR52" s="688">
        <f t="shared" si="71"/>
        <v>0</v>
      </c>
      <c r="BS52" s="683">
        <v>3004.8</v>
      </c>
      <c r="BT52" s="681"/>
      <c r="BU52" s="681"/>
      <c r="BV52" s="681"/>
      <c r="BW52" s="687">
        <f t="shared" si="72"/>
        <v>-3004.8</v>
      </c>
      <c r="BX52" s="688">
        <f t="shared" si="73"/>
        <v>0</v>
      </c>
      <c r="BY52" s="683">
        <v>2926.7</v>
      </c>
      <c r="BZ52" s="681"/>
      <c r="CA52" s="681"/>
      <c r="CB52" s="681"/>
      <c r="CC52" s="687">
        <f t="shared" si="74"/>
        <v>-2926.7</v>
      </c>
      <c r="CD52" s="688">
        <f t="shared" si="75"/>
        <v>0</v>
      </c>
      <c r="CE52" s="683">
        <v>1514.7</v>
      </c>
      <c r="CF52" s="681"/>
      <c r="CG52" s="681"/>
      <c r="CH52" s="681"/>
      <c r="CI52" s="687">
        <f t="shared" si="76"/>
        <v>-1514.7</v>
      </c>
      <c r="CJ52" s="688">
        <f t="shared" si="77"/>
        <v>0</v>
      </c>
      <c r="CK52" s="687">
        <f t="shared" si="78"/>
        <v>8840.4000000000015</v>
      </c>
      <c r="CL52" s="681"/>
      <c r="CM52" s="687">
        <f t="shared" si="79"/>
        <v>0</v>
      </c>
      <c r="CN52" s="681"/>
      <c r="CO52" s="687">
        <f t="shared" si="80"/>
        <v>-8840.4000000000015</v>
      </c>
      <c r="CP52" s="688">
        <f t="shared" si="81"/>
        <v>0</v>
      </c>
      <c r="CQ52" s="683">
        <v>2970.7</v>
      </c>
      <c r="CR52" s="681"/>
      <c r="CS52" s="681"/>
      <c r="CT52" s="681"/>
      <c r="CU52" s="687">
        <f t="shared" si="82"/>
        <v>-2970.7</v>
      </c>
      <c r="CV52" s="688">
        <f t="shared" si="83"/>
        <v>0</v>
      </c>
      <c r="CW52" s="683">
        <v>2898.4</v>
      </c>
      <c r="CX52" s="681"/>
      <c r="CY52" s="681"/>
      <c r="CZ52" s="681"/>
      <c r="DA52" s="687">
        <f t="shared" si="84"/>
        <v>-2898.4</v>
      </c>
      <c r="DB52" s="688">
        <f t="shared" si="85"/>
        <v>0</v>
      </c>
      <c r="DC52" s="683">
        <v>2971.3</v>
      </c>
      <c r="DD52" s="681"/>
      <c r="DE52" s="681"/>
      <c r="DF52" s="681"/>
      <c r="DG52" s="687">
        <f t="shared" si="86"/>
        <v>-2971.3</v>
      </c>
      <c r="DH52" s="688">
        <f t="shared" si="87"/>
        <v>0</v>
      </c>
    </row>
    <row r="53" spans="2:112" ht="37.5" customHeight="1">
      <c r="B53" s="277" t="s">
        <v>4240</v>
      </c>
      <c r="C53" s="657">
        <v>5</v>
      </c>
      <c r="D53" s="666" t="s">
        <v>4241</v>
      </c>
      <c r="E53" s="528" t="s">
        <v>4242</v>
      </c>
      <c r="F53" s="528"/>
      <c r="G53" s="529"/>
      <c r="H53" s="530" t="s">
        <v>4243</v>
      </c>
      <c r="I53" s="530"/>
      <c r="J53" s="742" t="s">
        <v>186</v>
      </c>
      <c r="K53" s="687">
        <f t="shared" si="44"/>
        <v>0</v>
      </c>
      <c r="L53" s="681"/>
      <c r="M53" s="687">
        <f t="shared" si="45"/>
        <v>0</v>
      </c>
      <c r="N53" s="681"/>
      <c r="O53" s="687">
        <f t="shared" si="46"/>
        <v>0</v>
      </c>
      <c r="P53" s="688" t="str">
        <f t="shared" si="47"/>
        <v>-</v>
      </c>
      <c r="Q53" s="687">
        <f t="shared" si="48"/>
        <v>0</v>
      </c>
      <c r="R53" s="681"/>
      <c r="S53" s="687">
        <f t="shared" si="49"/>
        <v>0</v>
      </c>
      <c r="T53" s="681"/>
      <c r="U53" s="687">
        <f t="shared" si="50"/>
        <v>0</v>
      </c>
      <c r="V53" s="688" t="str">
        <f t="shared" si="51"/>
        <v>-</v>
      </c>
      <c r="W53" s="687">
        <f>W54/1000+W56+W60+W63+W61</f>
        <v>0</v>
      </c>
      <c r="X53" s="681"/>
      <c r="Y53" s="687">
        <f>Y54/1000+Y56+Y60+Y63+Y61</f>
        <v>0</v>
      </c>
      <c r="Z53" s="681"/>
      <c r="AA53" s="687">
        <f t="shared" si="52"/>
        <v>0</v>
      </c>
      <c r="AB53" s="688" t="str">
        <f t="shared" si="53"/>
        <v>-</v>
      </c>
      <c r="AC53" s="687">
        <f>AC54/1000+AC56+AC60+AC63+AC61</f>
        <v>0</v>
      </c>
      <c r="AD53" s="681"/>
      <c r="AE53" s="687">
        <f>AE54/1000+AE56+AE60+AE63+AE61</f>
        <v>0</v>
      </c>
      <c r="AF53" s="681"/>
      <c r="AG53" s="687">
        <f t="shared" si="54"/>
        <v>0</v>
      </c>
      <c r="AH53" s="688" t="str">
        <f t="shared" si="55"/>
        <v>-</v>
      </c>
      <c r="AI53" s="687">
        <f>AI54/1000+AI56+AI60+AI63+AI61</f>
        <v>0</v>
      </c>
      <c r="AJ53" s="681"/>
      <c r="AK53" s="687">
        <f>AK54/1000+AK56+AK60+AK63+AK61</f>
        <v>0</v>
      </c>
      <c r="AL53" s="681"/>
      <c r="AM53" s="687">
        <f t="shared" si="56"/>
        <v>0</v>
      </c>
      <c r="AN53" s="688" t="str">
        <f t="shared" si="57"/>
        <v>-</v>
      </c>
      <c r="AO53" s="687">
        <f t="shared" si="58"/>
        <v>0</v>
      </c>
      <c r="AP53" s="681"/>
      <c r="AQ53" s="687">
        <f t="shared" si="59"/>
        <v>0</v>
      </c>
      <c r="AR53" s="681"/>
      <c r="AS53" s="687">
        <f t="shared" si="60"/>
        <v>0</v>
      </c>
      <c r="AT53" s="688" t="str">
        <f t="shared" si="61"/>
        <v>-</v>
      </c>
      <c r="AU53" s="687">
        <f>AU54/1000+AU56+AU60+AU63+AU61</f>
        <v>0</v>
      </c>
      <c r="AV53" s="681"/>
      <c r="AW53" s="687">
        <f>AW54/1000+AW56+AW60+AW63+AW61</f>
        <v>0</v>
      </c>
      <c r="AX53" s="681"/>
      <c r="AY53" s="687">
        <f t="shared" si="62"/>
        <v>0</v>
      </c>
      <c r="AZ53" s="688" t="str">
        <f t="shared" si="63"/>
        <v>-</v>
      </c>
      <c r="BA53" s="687">
        <f>BA54/1000+BA56+BA60+BA63+BA61</f>
        <v>0</v>
      </c>
      <c r="BB53" s="681"/>
      <c r="BC53" s="687">
        <f>BC54/1000+BC56+BC60+BC63+BC61</f>
        <v>0</v>
      </c>
      <c r="BD53" s="681"/>
      <c r="BE53" s="687">
        <f t="shared" si="64"/>
        <v>0</v>
      </c>
      <c r="BF53" s="688" t="str">
        <f t="shared" si="65"/>
        <v>-</v>
      </c>
      <c r="BG53" s="687">
        <f>BG54/1000+BG56+BG60+BG63+BG61</f>
        <v>0</v>
      </c>
      <c r="BH53" s="681"/>
      <c r="BI53" s="687">
        <f>BI54/1000+BI56+BI60+BI63+BI61</f>
        <v>0</v>
      </c>
      <c r="BJ53" s="681"/>
      <c r="BK53" s="687">
        <f t="shared" si="66"/>
        <v>0</v>
      </c>
      <c r="BL53" s="688" t="str">
        <f t="shared" si="67"/>
        <v>-</v>
      </c>
      <c r="BM53" s="687">
        <f t="shared" si="68"/>
        <v>0</v>
      </c>
      <c r="BN53" s="681"/>
      <c r="BO53" s="687">
        <f t="shared" si="69"/>
        <v>0</v>
      </c>
      <c r="BP53" s="681"/>
      <c r="BQ53" s="687">
        <f t="shared" si="70"/>
        <v>0</v>
      </c>
      <c r="BR53" s="688" t="str">
        <f t="shared" si="71"/>
        <v>-</v>
      </c>
      <c r="BS53" s="687">
        <f>BS54/1000+BS56+BS60+BS63+BS61</f>
        <v>0</v>
      </c>
      <c r="BT53" s="681"/>
      <c r="BU53" s="687">
        <f>BU54/1000+BU56+BU60+BU63+BU61</f>
        <v>0</v>
      </c>
      <c r="BV53" s="681"/>
      <c r="BW53" s="687">
        <f t="shared" si="72"/>
        <v>0</v>
      </c>
      <c r="BX53" s="688" t="str">
        <f t="shared" si="73"/>
        <v>-</v>
      </c>
      <c r="BY53" s="687">
        <f>BY54/1000+BY56+BY60+BY63+BY61</f>
        <v>0</v>
      </c>
      <c r="BZ53" s="681"/>
      <c r="CA53" s="687">
        <f>CA54/1000+CA56+CA60+CA63+CA61</f>
        <v>0</v>
      </c>
      <c r="CB53" s="681"/>
      <c r="CC53" s="687">
        <f t="shared" si="74"/>
        <v>0</v>
      </c>
      <c r="CD53" s="688" t="str">
        <f t="shared" si="75"/>
        <v>-</v>
      </c>
      <c r="CE53" s="687">
        <f>CE54/1000+CE56+CE60+CE63+CE61</f>
        <v>0</v>
      </c>
      <c r="CF53" s="681"/>
      <c r="CG53" s="687">
        <f>CG54/1000+CG56+CG60+CG63+CG61</f>
        <v>0</v>
      </c>
      <c r="CH53" s="681"/>
      <c r="CI53" s="687">
        <f t="shared" si="76"/>
        <v>0</v>
      </c>
      <c r="CJ53" s="688" t="str">
        <f t="shared" si="77"/>
        <v>-</v>
      </c>
      <c r="CK53" s="687">
        <f t="shared" si="78"/>
        <v>0</v>
      </c>
      <c r="CL53" s="681"/>
      <c r="CM53" s="687">
        <f t="shared" si="79"/>
        <v>0</v>
      </c>
      <c r="CN53" s="681"/>
      <c r="CO53" s="687">
        <f t="shared" si="80"/>
        <v>0</v>
      </c>
      <c r="CP53" s="688" t="str">
        <f t="shared" si="81"/>
        <v>-</v>
      </c>
      <c r="CQ53" s="687">
        <f>CQ54/1000+CQ56+CQ60+CQ63+CQ61</f>
        <v>0</v>
      </c>
      <c r="CR53" s="681"/>
      <c r="CS53" s="687">
        <f>CS54/1000+CS56+CS60+CS63+CS61</f>
        <v>0</v>
      </c>
      <c r="CT53" s="681"/>
      <c r="CU53" s="687">
        <f t="shared" si="82"/>
        <v>0</v>
      </c>
      <c r="CV53" s="688" t="str">
        <f t="shared" si="83"/>
        <v>-</v>
      </c>
      <c r="CW53" s="687">
        <f>CW54/1000+CW56+CW60+CW63+CW61</f>
        <v>0</v>
      </c>
      <c r="CX53" s="681"/>
      <c r="CY53" s="687">
        <f>CY54/1000+CY56+CY60+CY63+CY61</f>
        <v>0</v>
      </c>
      <c r="CZ53" s="681"/>
      <c r="DA53" s="687">
        <f t="shared" si="84"/>
        <v>0</v>
      </c>
      <c r="DB53" s="688" t="str">
        <f t="shared" si="85"/>
        <v>-</v>
      </c>
      <c r="DC53" s="687">
        <f>DC54/1000+DC56+DC60+DC63+DC61</f>
        <v>0</v>
      </c>
      <c r="DD53" s="681"/>
      <c r="DE53" s="687">
        <f>DE54/1000+DE56+DE60+DE63+DE61</f>
        <v>0</v>
      </c>
      <c r="DF53" s="681"/>
      <c r="DG53" s="687">
        <f t="shared" si="86"/>
        <v>0</v>
      </c>
      <c r="DH53" s="688" t="str">
        <f t="shared" si="87"/>
        <v>-</v>
      </c>
    </row>
    <row r="54" spans="2:112">
      <c r="B54" s="277" t="s">
        <v>4244</v>
      </c>
      <c r="C54" s="800" t="s">
        <v>2977</v>
      </c>
      <c r="D54" s="668" t="s">
        <v>4245</v>
      </c>
      <c r="E54" s="528" t="s">
        <v>4246</v>
      </c>
      <c r="F54" s="528"/>
      <c r="G54" s="529"/>
      <c r="H54" s="530"/>
      <c r="I54" s="530"/>
      <c r="J54" s="740" t="s">
        <v>762</v>
      </c>
      <c r="K54" s="687">
        <f t="shared" si="44"/>
        <v>0</v>
      </c>
      <c r="L54" s="681"/>
      <c r="M54" s="687">
        <f t="shared" si="45"/>
        <v>0</v>
      </c>
      <c r="N54" s="681"/>
      <c r="O54" s="687">
        <f t="shared" si="46"/>
        <v>0</v>
      </c>
      <c r="P54" s="688" t="str">
        <f t="shared" si="47"/>
        <v>-</v>
      </c>
      <c r="Q54" s="687">
        <f t="shared" si="48"/>
        <v>0</v>
      </c>
      <c r="R54" s="681"/>
      <c r="S54" s="687">
        <f t="shared" si="49"/>
        <v>0</v>
      </c>
      <c r="T54" s="681"/>
      <c r="U54" s="687">
        <f t="shared" si="50"/>
        <v>0</v>
      </c>
      <c r="V54" s="688" t="str">
        <f t="shared" si="51"/>
        <v>-</v>
      </c>
      <c r="W54" s="683">
        <v>0</v>
      </c>
      <c r="X54" s="681"/>
      <c r="Y54" s="681"/>
      <c r="Z54" s="681"/>
      <c r="AA54" s="687">
        <f t="shared" si="52"/>
        <v>0</v>
      </c>
      <c r="AB54" s="688" t="str">
        <f t="shared" si="53"/>
        <v>-</v>
      </c>
      <c r="AC54" s="683">
        <v>0</v>
      </c>
      <c r="AD54" s="681"/>
      <c r="AE54" s="681"/>
      <c r="AF54" s="681"/>
      <c r="AG54" s="687">
        <f t="shared" si="54"/>
        <v>0</v>
      </c>
      <c r="AH54" s="688" t="str">
        <f t="shared" si="55"/>
        <v>-</v>
      </c>
      <c r="AI54" s="683">
        <v>0</v>
      </c>
      <c r="AJ54" s="681"/>
      <c r="AK54" s="681"/>
      <c r="AL54" s="681"/>
      <c r="AM54" s="687">
        <f t="shared" si="56"/>
        <v>0</v>
      </c>
      <c r="AN54" s="688" t="str">
        <f t="shared" si="57"/>
        <v>-</v>
      </c>
      <c r="AO54" s="687">
        <f t="shared" si="58"/>
        <v>0</v>
      </c>
      <c r="AP54" s="681"/>
      <c r="AQ54" s="687">
        <f t="shared" si="59"/>
        <v>0</v>
      </c>
      <c r="AR54" s="681"/>
      <c r="AS54" s="687">
        <f t="shared" si="60"/>
        <v>0</v>
      </c>
      <c r="AT54" s="688" t="str">
        <f t="shared" si="61"/>
        <v>-</v>
      </c>
      <c r="AU54" s="683">
        <v>0</v>
      </c>
      <c r="AV54" s="681"/>
      <c r="AW54" s="681"/>
      <c r="AX54" s="681"/>
      <c r="AY54" s="687">
        <f t="shared" si="62"/>
        <v>0</v>
      </c>
      <c r="AZ54" s="688" t="str">
        <f t="shared" si="63"/>
        <v>-</v>
      </c>
      <c r="BA54" s="683">
        <v>0</v>
      </c>
      <c r="BB54" s="681"/>
      <c r="BC54" s="681"/>
      <c r="BD54" s="681"/>
      <c r="BE54" s="687">
        <f t="shared" si="64"/>
        <v>0</v>
      </c>
      <c r="BF54" s="688" t="str">
        <f t="shared" si="65"/>
        <v>-</v>
      </c>
      <c r="BG54" s="683">
        <v>0</v>
      </c>
      <c r="BH54" s="681"/>
      <c r="BI54" s="681"/>
      <c r="BJ54" s="681"/>
      <c r="BK54" s="687">
        <f t="shared" si="66"/>
        <v>0</v>
      </c>
      <c r="BL54" s="688" t="str">
        <f t="shared" si="67"/>
        <v>-</v>
      </c>
      <c r="BM54" s="687">
        <f t="shared" si="68"/>
        <v>0</v>
      </c>
      <c r="BN54" s="681"/>
      <c r="BO54" s="687">
        <f t="shared" si="69"/>
        <v>0</v>
      </c>
      <c r="BP54" s="681"/>
      <c r="BQ54" s="687">
        <f t="shared" si="70"/>
        <v>0</v>
      </c>
      <c r="BR54" s="688" t="str">
        <f t="shared" si="71"/>
        <v>-</v>
      </c>
      <c r="BS54" s="683">
        <v>0</v>
      </c>
      <c r="BT54" s="681"/>
      <c r="BU54" s="681"/>
      <c r="BV54" s="681"/>
      <c r="BW54" s="687">
        <f t="shared" si="72"/>
        <v>0</v>
      </c>
      <c r="BX54" s="688" t="str">
        <f t="shared" si="73"/>
        <v>-</v>
      </c>
      <c r="BY54" s="683">
        <v>0</v>
      </c>
      <c r="BZ54" s="681"/>
      <c r="CA54" s="681"/>
      <c r="CB54" s="681"/>
      <c r="CC54" s="687">
        <f t="shared" si="74"/>
        <v>0</v>
      </c>
      <c r="CD54" s="688" t="str">
        <f t="shared" si="75"/>
        <v>-</v>
      </c>
      <c r="CE54" s="683">
        <v>0</v>
      </c>
      <c r="CF54" s="681"/>
      <c r="CG54" s="681"/>
      <c r="CH54" s="681"/>
      <c r="CI54" s="687">
        <f t="shared" si="76"/>
        <v>0</v>
      </c>
      <c r="CJ54" s="688" t="str">
        <f t="shared" si="77"/>
        <v>-</v>
      </c>
      <c r="CK54" s="687">
        <f t="shared" si="78"/>
        <v>0</v>
      </c>
      <c r="CL54" s="681"/>
      <c r="CM54" s="687">
        <f t="shared" si="79"/>
        <v>0</v>
      </c>
      <c r="CN54" s="681"/>
      <c r="CO54" s="687">
        <f t="shared" si="80"/>
        <v>0</v>
      </c>
      <c r="CP54" s="688" t="str">
        <f t="shared" si="81"/>
        <v>-</v>
      </c>
      <c r="CQ54" s="683">
        <v>0</v>
      </c>
      <c r="CR54" s="681"/>
      <c r="CS54" s="681"/>
      <c r="CT54" s="681"/>
      <c r="CU54" s="687">
        <f t="shared" si="82"/>
        <v>0</v>
      </c>
      <c r="CV54" s="688" t="str">
        <f t="shared" si="83"/>
        <v>-</v>
      </c>
      <c r="CW54" s="683">
        <v>0</v>
      </c>
      <c r="CX54" s="681"/>
      <c r="CY54" s="681"/>
      <c r="CZ54" s="681"/>
      <c r="DA54" s="687">
        <f t="shared" si="84"/>
        <v>0</v>
      </c>
      <c r="DB54" s="688" t="str">
        <f t="shared" si="85"/>
        <v>-</v>
      </c>
      <c r="DC54" s="683">
        <v>0</v>
      </c>
      <c r="DD54" s="681"/>
      <c r="DE54" s="681"/>
      <c r="DF54" s="681"/>
      <c r="DG54" s="687">
        <f t="shared" si="86"/>
        <v>0</v>
      </c>
      <c r="DH54" s="688" t="str">
        <f t="shared" si="87"/>
        <v>-</v>
      </c>
    </row>
    <row r="55" spans="2:112">
      <c r="B55" s="277" t="s">
        <v>4247</v>
      </c>
      <c r="C55" s="766"/>
      <c r="D55" s="668" t="s">
        <v>4245</v>
      </c>
      <c r="E55" s="528" t="s">
        <v>4248</v>
      </c>
      <c r="F55" s="528"/>
      <c r="G55" s="529"/>
      <c r="H55" s="530"/>
      <c r="I55" s="530"/>
      <c r="J55" s="740" t="s">
        <v>4249</v>
      </c>
      <c r="K55" s="687">
        <f t="shared" si="44"/>
        <v>0</v>
      </c>
      <c r="L55" s="681"/>
      <c r="M55" s="687">
        <f t="shared" si="45"/>
        <v>0</v>
      </c>
      <c r="N55" s="681"/>
      <c r="O55" s="687">
        <f t="shared" si="46"/>
        <v>0</v>
      </c>
      <c r="P55" s="688" t="str">
        <f t="shared" si="47"/>
        <v>-</v>
      </c>
      <c r="Q55" s="687">
        <f t="shared" si="48"/>
        <v>0</v>
      </c>
      <c r="R55" s="681"/>
      <c r="S55" s="687">
        <f t="shared" si="49"/>
        <v>0</v>
      </c>
      <c r="T55" s="681"/>
      <c r="U55" s="687">
        <f t="shared" si="50"/>
        <v>0</v>
      </c>
      <c r="V55" s="688" t="str">
        <f t="shared" si="51"/>
        <v>-</v>
      </c>
      <c r="W55" s="683">
        <v>0</v>
      </c>
      <c r="X55" s="681"/>
      <c r="Y55" s="681"/>
      <c r="Z55" s="681"/>
      <c r="AA55" s="687">
        <f t="shared" si="52"/>
        <v>0</v>
      </c>
      <c r="AB55" s="688" t="str">
        <f t="shared" si="53"/>
        <v>-</v>
      </c>
      <c r="AC55" s="683">
        <v>0</v>
      </c>
      <c r="AD55" s="681"/>
      <c r="AE55" s="681"/>
      <c r="AF55" s="681"/>
      <c r="AG55" s="687">
        <f t="shared" si="54"/>
        <v>0</v>
      </c>
      <c r="AH55" s="688" t="str">
        <f t="shared" si="55"/>
        <v>-</v>
      </c>
      <c r="AI55" s="683">
        <v>0</v>
      </c>
      <c r="AJ55" s="681"/>
      <c r="AK55" s="681"/>
      <c r="AL55" s="681"/>
      <c r="AM55" s="687">
        <f t="shared" si="56"/>
        <v>0</v>
      </c>
      <c r="AN55" s="688" t="str">
        <f t="shared" si="57"/>
        <v>-</v>
      </c>
      <c r="AO55" s="687">
        <f t="shared" si="58"/>
        <v>0</v>
      </c>
      <c r="AP55" s="681"/>
      <c r="AQ55" s="687">
        <f t="shared" si="59"/>
        <v>0</v>
      </c>
      <c r="AR55" s="681"/>
      <c r="AS55" s="687">
        <f t="shared" si="60"/>
        <v>0</v>
      </c>
      <c r="AT55" s="688" t="str">
        <f t="shared" si="61"/>
        <v>-</v>
      </c>
      <c r="AU55" s="683">
        <v>0</v>
      </c>
      <c r="AV55" s="681"/>
      <c r="AW55" s="681"/>
      <c r="AX55" s="681"/>
      <c r="AY55" s="687">
        <f t="shared" si="62"/>
        <v>0</v>
      </c>
      <c r="AZ55" s="688" t="str">
        <f t="shared" si="63"/>
        <v>-</v>
      </c>
      <c r="BA55" s="683">
        <v>0</v>
      </c>
      <c r="BB55" s="681"/>
      <c r="BC55" s="681"/>
      <c r="BD55" s="681"/>
      <c r="BE55" s="687">
        <f t="shared" si="64"/>
        <v>0</v>
      </c>
      <c r="BF55" s="688" t="str">
        <f t="shared" si="65"/>
        <v>-</v>
      </c>
      <c r="BG55" s="683">
        <v>0</v>
      </c>
      <c r="BH55" s="681"/>
      <c r="BI55" s="681"/>
      <c r="BJ55" s="681"/>
      <c r="BK55" s="687">
        <f t="shared" si="66"/>
        <v>0</v>
      </c>
      <c r="BL55" s="688" t="str">
        <f t="shared" si="67"/>
        <v>-</v>
      </c>
      <c r="BM55" s="687">
        <f t="shared" si="68"/>
        <v>0</v>
      </c>
      <c r="BN55" s="681"/>
      <c r="BO55" s="687">
        <f t="shared" si="69"/>
        <v>0</v>
      </c>
      <c r="BP55" s="681"/>
      <c r="BQ55" s="687">
        <f t="shared" si="70"/>
        <v>0</v>
      </c>
      <c r="BR55" s="688" t="str">
        <f t="shared" si="71"/>
        <v>-</v>
      </c>
      <c r="BS55" s="683">
        <v>0</v>
      </c>
      <c r="BT55" s="681"/>
      <c r="BU55" s="681"/>
      <c r="BV55" s="681"/>
      <c r="BW55" s="687">
        <f t="shared" si="72"/>
        <v>0</v>
      </c>
      <c r="BX55" s="688" t="str">
        <f t="shared" si="73"/>
        <v>-</v>
      </c>
      <c r="BY55" s="683">
        <v>0</v>
      </c>
      <c r="BZ55" s="681"/>
      <c r="CA55" s="681"/>
      <c r="CB55" s="681"/>
      <c r="CC55" s="687">
        <f t="shared" si="74"/>
        <v>0</v>
      </c>
      <c r="CD55" s="688" t="str">
        <f t="shared" si="75"/>
        <v>-</v>
      </c>
      <c r="CE55" s="683">
        <v>0</v>
      </c>
      <c r="CF55" s="681"/>
      <c r="CG55" s="681"/>
      <c r="CH55" s="681"/>
      <c r="CI55" s="687">
        <f t="shared" si="76"/>
        <v>0</v>
      </c>
      <c r="CJ55" s="688" t="str">
        <f t="shared" si="77"/>
        <v>-</v>
      </c>
      <c r="CK55" s="687">
        <f t="shared" si="78"/>
        <v>0</v>
      </c>
      <c r="CL55" s="681"/>
      <c r="CM55" s="687">
        <f t="shared" si="79"/>
        <v>0</v>
      </c>
      <c r="CN55" s="681"/>
      <c r="CO55" s="687">
        <f t="shared" si="80"/>
        <v>0</v>
      </c>
      <c r="CP55" s="688" t="str">
        <f t="shared" si="81"/>
        <v>-</v>
      </c>
      <c r="CQ55" s="683">
        <v>0</v>
      </c>
      <c r="CR55" s="681"/>
      <c r="CS55" s="681"/>
      <c r="CT55" s="681"/>
      <c r="CU55" s="687">
        <f t="shared" si="82"/>
        <v>0</v>
      </c>
      <c r="CV55" s="688" t="str">
        <f t="shared" si="83"/>
        <v>-</v>
      </c>
      <c r="CW55" s="683">
        <v>0</v>
      </c>
      <c r="CX55" s="681"/>
      <c r="CY55" s="681"/>
      <c r="CZ55" s="681"/>
      <c r="DA55" s="687">
        <f t="shared" si="84"/>
        <v>0</v>
      </c>
      <c r="DB55" s="688" t="str">
        <f t="shared" si="85"/>
        <v>-</v>
      </c>
      <c r="DC55" s="683">
        <v>0</v>
      </c>
      <c r="DD55" s="681"/>
      <c r="DE55" s="681"/>
      <c r="DF55" s="681"/>
      <c r="DG55" s="687">
        <f t="shared" si="86"/>
        <v>0</v>
      </c>
      <c r="DH55" s="688" t="str">
        <f t="shared" si="87"/>
        <v>-</v>
      </c>
    </row>
    <row r="56" spans="2:112" ht="24" customHeight="1">
      <c r="B56" s="277" t="s">
        <v>4250</v>
      </c>
      <c r="C56" s="69" t="s">
        <v>3012</v>
      </c>
      <c r="D56" s="668" t="s">
        <v>4251</v>
      </c>
      <c r="E56" s="528" t="s">
        <v>4252</v>
      </c>
      <c r="F56" s="528"/>
      <c r="G56" s="529"/>
      <c r="H56" s="530" t="s">
        <v>4253</v>
      </c>
      <c r="I56" s="530"/>
      <c r="J56" s="740" t="s">
        <v>186</v>
      </c>
      <c r="K56" s="687">
        <f t="shared" si="44"/>
        <v>0</v>
      </c>
      <c r="L56" s="681"/>
      <c r="M56" s="687">
        <f t="shared" si="45"/>
        <v>0</v>
      </c>
      <c r="N56" s="681"/>
      <c r="O56" s="687">
        <f t="shared" si="46"/>
        <v>0</v>
      </c>
      <c r="P56" s="688" t="str">
        <f t="shared" si="47"/>
        <v>-</v>
      </c>
      <c r="Q56" s="687">
        <f t="shared" si="48"/>
        <v>0</v>
      </c>
      <c r="R56" s="681"/>
      <c r="S56" s="687">
        <f t="shared" si="49"/>
        <v>0</v>
      </c>
      <c r="T56" s="681"/>
      <c r="U56" s="687">
        <f t="shared" si="50"/>
        <v>0</v>
      </c>
      <c r="V56" s="688" t="str">
        <f t="shared" si="51"/>
        <v>-</v>
      </c>
      <c r="W56" s="687">
        <f>SUM(W57:W59)</f>
        <v>0</v>
      </c>
      <c r="X56" s="681"/>
      <c r="Y56" s="687">
        <f>SUM(Y57:Y59)</f>
        <v>0</v>
      </c>
      <c r="Z56" s="681"/>
      <c r="AA56" s="687">
        <f t="shared" si="52"/>
        <v>0</v>
      </c>
      <c r="AB56" s="688" t="str">
        <f t="shared" si="53"/>
        <v>-</v>
      </c>
      <c r="AC56" s="687">
        <f>SUM(AC57:AC59)</f>
        <v>0</v>
      </c>
      <c r="AD56" s="681"/>
      <c r="AE56" s="687">
        <f>SUM(AE57:AE59)</f>
        <v>0</v>
      </c>
      <c r="AF56" s="681"/>
      <c r="AG56" s="687">
        <f t="shared" si="54"/>
        <v>0</v>
      </c>
      <c r="AH56" s="688" t="str">
        <f t="shared" si="55"/>
        <v>-</v>
      </c>
      <c r="AI56" s="687">
        <f>SUM(AI57:AI59)</f>
        <v>0</v>
      </c>
      <c r="AJ56" s="681"/>
      <c r="AK56" s="687">
        <f>SUM(AK57:AK59)</f>
        <v>0</v>
      </c>
      <c r="AL56" s="681"/>
      <c r="AM56" s="687">
        <f t="shared" si="56"/>
        <v>0</v>
      </c>
      <c r="AN56" s="688" t="str">
        <f t="shared" si="57"/>
        <v>-</v>
      </c>
      <c r="AO56" s="687">
        <f t="shared" si="58"/>
        <v>0</v>
      </c>
      <c r="AP56" s="681"/>
      <c r="AQ56" s="687">
        <f t="shared" si="59"/>
        <v>0</v>
      </c>
      <c r="AR56" s="681"/>
      <c r="AS56" s="687">
        <f t="shared" si="60"/>
        <v>0</v>
      </c>
      <c r="AT56" s="688" t="str">
        <f t="shared" si="61"/>
        <v>-</v>
      </c>
      <c r="AU56" s="687">
        <f>SUM(AU57:AU59)</f>
        <v>0</v>
      </c>
      <c r="AV56" s="681"/>
      <c r="AW56" s="687">
        <f>SUM(AW57:AW59)</f>
        <v>0</v>
      </c>
      <c r="AX56" s="681"/>
      <c r="AY56" s="687">
        <f t="shared" si="62"/>
        <v>0</v>
      </c>
      <c r="AZ56" s="688" t="str">
        <f t="shared" si="63"/>
        <v>-</v>
      </c>
      <c r="BA56" s="687">
        <f>SUM(BA57:BA59)</f>
        <v>0</v>
      </c>
      <c r="BB56" s="681"/>
      <c r="BC56" s="687">
        <f>SUM(BC57:BC59)</f>
        <v>0</v>
      </c>
      <c r="BD56" s="681"/>
      <c r="BE56" s="687">
        <f t="shared" si="64"/>
        <v>0</v>
      </c>
      <c r="BF56" s="688" t="str">
        <f t="shared" si="65"/>
        <v>-</v>
      </c>
      <c r="BG56" s="687">
        <f>SUM(BG57:BG59)</f>
        <v>0</v>
      </c>
      <c r="BH56" s="681"/>
      <c r="BI56" s="687">
        <f>SUM(BI57:BI59)</f>
        <v>0</v>
      </c>
      <c r="BJ56" s="681"/>
      <c r="BK56" s="687">
        <f t="shared" si="66"/>
        <v>0</v>
      </c>
      <c r="BL56" s="688" t="str">
        <f t="shared" si="67"/>
        <v>-</v>
      </c>
      <c r="BM56" s="687">
        <f t="shared" si="68"/>
        <v>0</v>
      </c>
      <c r="BN56" s="681"/>
      <c r="BO56" s="687">
        <f t="shared" si="69"/>
        <v>0</v>
      </c>
      <c r="BP56" s="681"/>
      <c r="BQ56" s="687">
        <f t="shared" si="70"/>
        <v>0</v>
      </c>
      <c r="BR56" s="688" t="str">
        <f t="shared" si="71"/>
        <v>-</v>
      </c>
      <c r="BS56" s="687">
        <f>SUM(BS57:BS59)</f>
        <v>0</v>
      </c>
      <c r="BT56" s="681"/>
      <c r="BU56" s="687">
        <f>SUM(BU57:BU59)</f>
        <v>0</v>
      </c>
      <c r="BV56" s="681"/>
      <c r="BW56" s="687">
        <f t="shared" si="72"/>
        <v>0</v>
      </c>
      <c r="BX56" s="688" t="str">
        <f t="shared" si="73"/>
        <v>-</v>
      </c>
      <c r="BY56" s="687">
        <f>SUM(BY57:BY59)</f>
        <v>0</v>
      </c>
      <c r="BZ56" s="681"/>
      <c r="CA56" s="687">
        <f>SUM(CA57:CA59)</f>
        <v>0</v>
      </c>
      <c r="CB56" s="681"/>
      <c r="CC56" s="687">
        <f t="shared" si="74"/>
        <v>0</v>
      </c>
      <c r="CD56" s="688" t="str">
        <f t="shared" si="75"/>
        <v>-</v>
      </c>
      <c r="CE56" s="687">
        <f>SUM(CE57:CE59)</f>
        <v>0</v>
      </c>
      <c r="CF56" s="681"/>
      <c r="CG56" s="687">
        <f>SUM(CG57:CG59)</f>
        <v>0</v>
      </c>
      <c r="CH56" s="681"/>
      <c r="CI56" s="687">
        <f t="shared" si="76"/>
        <v>0</v>
      </c>
      <c r="CJ56" s="688" t="str">
        <f t="shared" si="77"/>
        <v>-</v>
      </c>
      <c r="CK56" s="687">
        <f t="shared" si="78"/>
        <v>0</v>
      </c>
      <c r="CL56" s="681"/>
      <c r="CM56" s="687">
        <f t="shared" si="79"/>
        <v>0</v>
      </c>
      <c r="CN56" s="681"/>
      <c r="CO56" s="687">
        <f t="shared" si="80"/>
        <v>0</v>
      </c>
      <c r="CP56" s="688" t="str">
        <f t="shared" si="81"/>
        <v>-</v>
      </c>
      <c r="CQ56" s="687">
        <f>SUM(CQ57:CQ59)</f>
        <v>0</v>
      </c>
      <c r="CR56" s="681"/>
      <c r="CS56" s="687">
        <f>SUM(CS57:CS59)</f>
        <v>0</v>
      </c>
      <c r="CT56" s="681"/>
      <c r="CU56" s="687">
        <f t="shared" si="82"/>
        <v>0</v>
      </c>
      <c r="CV56" s="688" t="str">
        <f t="shared" si="83"/>
        <v>-</v>
      </c>
      <c r="CW56" s="687">
        <f>SUM(CW57:CW59)</f>
        <v>0</v>
      </c>
      <c r="CX56" s="681"/>
      <c r="CY56" s="687">
        <f>SUM(CY57:CY59)</f>
        <v>0</v>
      </c>
      <c r="CZ56" s="681"/>
      <c r="DA56" s="687">
        <f t="shared" si="84"/>
        <v>0</v>
      </c>
      <c r="DB56" s="688" t="str">
        <f t="shared" si="85"/>
        <v>-</v>
      </c>
      <c r="DC56" s="687">
        <f>SUM(DC57:DC59)</f>
        <v>0</v>
      </c>
      <c r="DD56" s="681"/>
      <c r="DE56" s="687">
        <f>SUM(DE57:DE59)</f>
        <v>0</v>
      </c>
      <c r="DF56" s="681"/>
      <c r="DG56" s="687">
        <f t="shared" si="86"/>
        <v>0</v>
      </c>
      <c r="DH56" s="688" t="str">
        <f t="shared" si="87"/>
        <v>-</v>
      </c>
    </row>
    <row r="57" spans="2:112">
      <c r="B57" s="277" t="s">
        <v>4254</v>
      </c>
      <c r="C57" s="69"/>
      <c r="D57" s="668" t="s">
        <v>4255</v>
      </c>
      <c r="E57" s="528" t="s">
        <v>4256</v>
      </c>
      <c r="F57" s="528"/>
      <c r="G57" s="529"/>
      <c r="H57" s="530"/>
      <c r="I57" s="530"/>
      <c r="J57" s="740" t="s">
        <v>186</v>
      </c>
      <c r="K57" s="687">
        <f t="shared" si="44"/>
        <v>0</v>
      </c>
      <c r="L57" s="681"/>
      <c r="M57" s="687">
        <f t="shared" si="45"/>
        <v>0</v>
      </c>
      <c r="N57" s="681"/>
      <c r="O57" s="687">
        <f t="shared" si="46"/>
        <v>0</v>
      </c>
      <c r="P57" s="688" t="str">
        <f t="shared" si="47"/>
        <v>-</v>
      </c>
      <c r="Q57" s="687">
        <f t="shared" si="48"/>
        <v>0</v>
      </c>
      <c r="R57" s="681"/>
      <c r="S57" s="687">
        <f t="shared" si="49"/>
        <v>0</v>
      </c>
      <c r="T57" s="681"/>
      <c r="U57" s="687">
        <f t="shared" si="50"/>
        <v>0</v>
      </c>
      <c r="V57" s="688" t="str">
        <f t="shared" si="51"/>
        <v>-</v>
      </c>
      <c r="W57" s="683">
        <v>0</v>
      </c>
      <c r="X57" s="681"/>
      <c r="Y57" s="681"/>
      <c r="Z57" s="681"/>
      <c r="AA57" s="687">
        <f t="shared" si="52"/>
        <v>0</v>
      </c>
      <c r="AB57" s="688" t="str">
        <f t="shared" si="53"/>
        <v>-</v>
      </c>
      <c r="AC57" s="683">
        <v>0</v>
      </c>
      <c r="AD57" s="681"/>
      <c r="AE57" s="681"/>
      <c r="AF57" s="681"/>
      <c r="AG57" s="687">
        <f t="shared" si="54"/>
        <v>0</v>
      </c>
      <c r="AH57" s="688" t="str">
        <f t="shared" si="55"/>
        <v>-</v>
      </c>
      <c r="AI57" s="683">
        <v>0</v>
      </c>
      <c r="AJ57" s="681"/>
      <c r="AK57" s="681"/>
      <c r="AL57" s="681"/>
      <c r="AM57" s="687">
        <f t="shared" si="56"/>
        <v>0</v>
      </c>
      <c r="AN57" s="688" t="str">
        <f t="shared" si="57"/>
        <v>-</v>
      </c>
      <c r="AO57" s="687">
        <f t="shared" si="58"/>
        <v>0</v>
      </c>
      <c r="AP57" s="681"/>
      <c r="AQ57" s="687">
        <f t="shared" si="59"/>
        <v>0</v>
      </c>
      <c r="AR57" s="681"/>
      <c r="AS57" s="687">
        <f t="shared" si="60"/>
        <v>0</v>
      </c>
      <c r="AT57" s="688" t="str">
        <f t="shared" si="61"/>
        <v>-</v>
      </c>
      <c r="AU57" s="683">
        <v>0</v>
      </c>
      <c r="AV57" s="681"/>
      <c r="AW57" s="681"/>
      <c r="AX57" s="681"/>
      <c r="AY57" s="687">
        <f t="shared" si="62"/>
        <v>0</v>
      </c>
      <c r="AZ57" s="688" t="str">
        <f t="shared" si="63"/>
        <v>-</v>
      </c>
      <c r="BA57" s="683">
        <v>0</v>
      </c>
      <c r="BB57" s="681"/>
      <c r="BC57" s="681"/>
      <c r="BD57" s="681"/>
      <c r="BE57" s="687">
        <f t="shared" si="64"/>
        <v>0</v>
      </c>
      <c r="BF57" s="688" t="str">
        <f t="shared" si="65"/>
        <v>-</v>
      </c>
      <c r="BG57" s="683">
        <v>0</v>
      </c>
      <c r="BH57" s="681"/>
      <c r="BI57" s="681"/>
      <c r="BJ57" s="681"/>
      <c r="BK57" s="687">
        <f t="shared" si="66"/>
        <v>0</v>
      </c>
      <c r="BL57" s="688" t="str">
        <f t="shared" si="67"/>
        <v>-</v>
      </c>
      <c r="BM57" s="687">
        <f t="shared" si="68"/>
        <v>0</v>
      </c>
      <c r="BN57" s="681"/>
      <c r="BO57" s="687">
        <f t="shared" si="69"/>
        <v>0</v>
      </c>
      <c r="BP57" s="681"/>
      <c r="BQ57" s="687">
        <f t="shared" si="70"/>
        <v>0</v>
      </c>
      <c r="BR57" s="688" t="str">
        <f t="shared" si="71"/>
        <v>-</v>
      </c>
      <c r="BS57" s="683">
        <v>0</v>
      </c>
      <c r="BT57" s="681"/>
      <c r="BU57" s="681"/>
      <c r="BV57" s="681"/>
      <c r="BW57" s="687">
        <f t="shared" si="72"/>
        <v>0</v>
      </c>
      <c r="BX57" s="688" t="str">
        <f t="shared" si="73"/>
        <v>-</v>
      </c>
      <c r="BY57" s="683">
        <v>0</v>
      </c>
      <c r="BZ57" s="681"/>
      <c r="CA57" s="681"/>
      <c r="CB57" s="681"/>
      <c r="CC57" s="687">
        <f t="shared" si="74"/>
        <v>0</v>
      </c>
      <c r="CD57" s="688" t="str">
        <f t="shared" si="75"/>
        <v>-</v>
      </c>
      <c r="CE57" s="683">
        <v>0</v>
      </c>
      <c r="CF57" s="681"/>
      <c r="CG57" s="681"/>
      <c r="CH57" s="681"/>
      <c r="CI57" s="687">
        <f t="shared" si="76"/>
        <v>0</v>
      </c>
      <c r="CJ57" s="688" t="str">
        <f t="shared" si="77"/>
        <v>-</v>
      </c>
      <c r="CK57" s="687">
        <f t="shared" si="78"/>
        <v>0</v>
      </c>
      <c r="CL57" s="681"/>
      <c r="CM57" s="687">
        <f t="shared" si="79"/>
        <v>0</v>
      </c>
      <c r="CN57" s="681"/>
      <c r="CO57" s="687">
        <f t="shared" si="80"/>
        <v>0</v>
      </c>
      <c r="CP57" s="688" t="str">
        <f t="shared" si="81"/>
        <v>-</v>
      </c>
      <c r="CQ57" s="683">
        <v>0</v>
      </c>
      <c r="CR57" s="681"/>
      <c r="CS57" s="681"/>
      <c r="CT57" s="681"/>
      <c r="CU57" s="687">
        <f t="shared" si="82"/>
        <v>0</v>
      </c>
      <c r="CV57" s="688" t="str">
        <f t="shared" si="83"/>
        <v>-</v>
      </c>
      <c r="CW57" s="683">
        <v>0</v>
      </c>
      <c r="CX57" s="681"/>
      <c r="CY57" s="681"/>
      <c r="CZ57" s="681"/>
      <c r="DA57" s="687">
        <f t="shared" si="84"/>
        <v>0</v>
      </c>
      <c r="DB57" s="688" t="str">
        <f t="shared" si="85"/>
        <v>-</v>
      </c>
      <c r="DC57" s="683">
        <v>0</v>
      </c>
      <c r="DD57" s="681"/>
      <c r="DE57" s="681"/>
      <c r="DF57" s="681"/>
      <c r="DG57" s="687">
        <f t="shared" si="86"/>
        <v>0</v>
      </c>
      <c r="DH57" s="688" t="str">
        <f t="shared" si="87"/>
        <v>-</v>
      </c>
    </row>
    <row r="58" spans="2:112">
      <c r="B58" s="277" t="s">
        <v>4257</v>
      </c>
      <c r="C58" s="69"/>
      <c r="D58" s="668" t="s">
        <v>4258</v>
      </c>
      <c r="E58" s="528" t="s">
        <v>4259</v>
      </c>
      <c r="F58" s="528"/>
      <c r="G58" s="529"/>
      <c r="H58" s="530"/>
      <c r="I58" s="530"/>
      <c r="J58" s="740" t="s">
        <v>186</v>
      </c>
      <c r="K58" s="687">
        <f t="shared" si="44"/>
        <v>0</v>
      </c>
      <c r="L58" s="681"/>
      <c r="M58" s="687">
        <f t="shared" si="45"/>
        <v>0</v>
      </c>
      <c r="N58" s="681"/>
      <c r="O58" s="687">
        <f t="shared" si="46"/>
        <v>0</v>
      </c>
      <c r="P58" s="688" t="str">
        <f t="shared" si="47"/>
        <v>-</v>
      </c>
      <c r="Q58" s="687">
        <f t="shared" si="48"/>
        <v>0</v>
      </c>
      <c r="R58" s="681"/>
      <c r="S58" s="687">
        <f t="shared" si="49"/>
        <v>0</v>
      </c>
      <c r="T58" s="681"/>
      <c r="U58" s="687">
        <f t="shared" si="50"/>
        <v>0</v>
      </c>
      <c r="V58" s="688" t="str">
        <f t="shared" si="51"/>
        <v>-</v>
      </c>
      <c r="W58" s="683">
        <v>0</v>
      </c>
      <c r="X58" s="681"/>
      <c r="Y58" s="681"/>
      <c r="Z58" s="681"/>
      <c r="AA58" s="687">
        <f t="shared" si="52"/>
        <v>0</v>
      </c>
      <c r="AB58" s="688" t="str">
        <f t="shared" si="53"/>
        <v>-</v>
      </c>
      <c r="AC58" s="683">
        <v>0</v>
      </c>
      <c r="AD58" s="681"/>
      <c r="AE58" s="681"/>
      <c r="AF58" s="681"/>
      <c r="AG58" s="687">
        <f t="shared" si="54"/>
        <v>0</v>
      </c>
      <c r="AH58" s="688" t="str">
        <f t="shared" si="55"/>
        <v>-</v>
      </c>
      <c r="AI58" s="683">
        <v>0</v>
      </c>
      <c r="AJ58" s="681"/>
      <c r="AK58" s="681"/>
      <c r="AL58" s="681"/>
      <c r="AM58" s="687">
        <f t="shared" si="56"/>
        <v>0</v>
      </c>
      <c r="AN58" s="688" t="str">
        <f t="shared" si="57"/>
        <v>-</v>
      </c>
      <c r="AO58" s="687">
        <f t="shared" si="58"/>
        <v>0</v>
      </c>
      <c r="AP58" s="681"/>
      <c r="AQ58" s="687">
        <f t="shared" si="59"/>
        <v>0</v>
      </c>
      <c r="AR58" s="681"/>
      <c r="AS58" s="687">
        <f t="shared" si="60"/>
        <v>0</v>
      </c>
      <c r="AT58" s="688" t="str">
        <f t="shared" si="61"/>
        <v>-</v>
      </c>
      <c r="AU58" s="683">
        <v>0</v>
      </c>
      <c r="AV58" s="681"/>
      <c r="AW58" s="681"/>
      <c r="AX58" s="681"/>
      <c r="AY58" s="687">
        <f t="shared" si="62"/>
        <v>0</v>
      </c>
      <c r="AZ58" s="688" t="str">
        <f t="shared" si="63"/>
        <v>-</v>
      </c>
      <c r="BA58" s="683">
        <v>0</v>
      </c>
      <c r="BB58" s="681"/>
      <c r="BC58" s="681"/>
      <c r="BD58" s="681"/>
      <c r="BE58" s="687">
        <f t="shared" si="64"/>
        <v>0</v>
      </c>
      <c r="BF58" s="688" t="str">
        <f t="shared" si="65"/>
        <v>-</v>
      </c>
      <c r="BG58" s="683">
        <v>0</v>
      </c>
      <c r="BH58" s="681"/>
      <c r="BI58" s="681"/>
      <c r="BJ58" s="681"/>
      <c r="BK58" s="687">
        <f t="shared" si="66"/>
        <v>0</v>
      </c>
      <c r="BL58" s="688" t="str">
        <f t="shared" si="67"/>
        <v>-</v>
      </c>
      <c r="BM58" s="687">
        <f t="shared" si="68"/>
        <v>0</v>
      </c>
      <c r="BN58" s="681"/>
      <c r="BO58" s="687">
        <f t="shared" si="69"/>
        <v>0</v>
      </c>
      <c r="BP58" s="681"/>
      <c r="BQ58" s="687">
        <f t="shared" si="70"/>
        <v>0</v>
      </c>
      <c r="BR58" s="688" t="str">
        <f t="shared" si="71"/>
        <v>-</v>
      </c>
      <c r="BS58" s="683">
        <v>0</v>
      </c>
      <c r="BT58" s="681"/>
      <c r="BU58" s="681"/>
      <c r="BV58" s="681"/>
      <c r="BW58" s="687">
        <f t="shared" si="72"/>
        <v>0</v>
      </c>
      <c r="BX58" s="688" t="str">
        <f t="shared" si="73"/>
        <v>-</v>
      </c>
      <c r="BY58" s="683">
        <v>0</v>
      </c>
      <c r="BZ58" s="681"/>
      <c r="CA58" s="681"/>
      <c r="CB58" s="681"/>
      <c r="CC58" s="687">
        <f t="shared" si="74"/>
        <v>0</v>
      </c>
      <c r="CD58" s="688" t="str">
        <f t="shared" si="75"/>
        <v>-</v>
      </c>
      <c r="CE58" s="683">
        <v>0</v>
      </c>
      <c r="CF58" s="681"/>
      <c r="CG58" s="681"/>
      <c r="CH58" s="681"/>
      <c r="CI58" s="687">
        <f t="shared" si="76"/>
        <v>0</v>
      </c>
      <c r="CJ58" s="688" t="str">
        <f t="shared" si="77"/>
        <v>-</v>
      </c>
      <c r="CK58" s="687">
        <f t="shared" si="78"/>
        <v>0</v>
      </c>
      <c r="CL58" s="681"/>
      <c r="CM58" s="687">
        <f t="shared" si="79"/>
        <v>0</v>
      </c>
      <c r="CN58" s="681"/>
      <c r="CO58" s="687">
        <f t="shared" si="80"/>
        <v>0</v>
      </c>
      <c r="CP58" s="688" t="str">
        <f t="shared" si="81"/>
        <v>-</v>
      </c>
      <c r="CQ58" s="683">
        <v>0</v>
      </c>
      <c r="CR58" s="681"/>
      <c r="CS58" s="681"/>
      <c r="CT58" s="681"/>
      <c r="CU58" s="687">
        <f t="shared" si="82"/>
        <v>0</v>
      </c>
      <c r="CV58" s="688" t="str">
        <f t="shared" si="83"/>
        <v>-</v>
      </c>
      <c r="CW58" s="683">
        <v>0</v>
      </c>
      <c r="CX58" s="681"/>
      <c r="CY58" s="681"/>
      <c r="CZ58" s="681"/>
      <c r="DA58" s="687">
        <f t="shared" si="84"/>
        <v>0</v>
      </c>
      <c r="DB58" s="688" t="str">
        <f t="shared" si="85"/>
        <v>-</v>
      </c>
      <c r="DC58" s="683">
        <v>0</v>
      </c>
      <c r="DD58" s="681"/>
      <c r="DE58" s="681"/>
      <c r="DF58" s="681"/>
      <c r="DG58" s="687">
        <f t="shared" si="86"/>
        <v>0</v>
      </c>
      <c r="DH58" s="688" t="str">
        <f t="shared" si="87"/>
        <v>-</v>
      </c>
    </row>
    <row r="59" spans="2:112">
      <c r="B59" s="277" t="s">
        <v>4260</v>
      </c>
      <c r="C59" s="69"/>
      <c r="D59" s="668" t="s">
        <v>4261</v>
      </c>
      <c r="E59" s="528" t="s">
        <v>4262</v>
      </c>
      <c r="F59" s="528"/>
      <c r="G59" s="529"/>
      <c r="H59" s="530"/>
      <c r="I59" s="530"/>
      <c r="J59" s="740" t="s">
        <v>186</v>
      </c>
      <c r="K59" s="687">
        <f t="shared" si="44"/>
        <v>0</v>
      </c>
      <c r="L59" s="681"/>
      <c r="M59" s="687">
        <f t="shared" si="45"/>
        <v>0</v>
      </c>
      <c r="N59" s="681"/>
      <c r="O59" s="687">
        <f t="shared" si="46"/>
        <v>0</v>
      </c>
      <c r="P59" s="688" t="str">
        <f t="shared" si="47"/>
        <v>-</v>
      </c>
      <c r="Q59" s="687">
        <f t="shared" si="48"/>
        <v>0</v>
      </c>
      <c r="R59" s="681"/>
      <c r="S59" s="687">
        <f t="shared" si="49"/>
        <v>0</v>
      </c>
      <c r="T59" s="681"/>
      <c r="U59" s="687">
        <f t="shared" si="50"/>
        <v>0</v>
      </c>
      <c r="V59" s="688" t="str">
        <f t="shared" si="51"/>
        <v>-</v>
      </c>
      <c r="W59" s="683">
        <v>0</v>
      </c>
      <c r="X59" s="681"/>
      <c r="Y59" s="681"/>
      <c r="Z59" s="681"/>
      <c r="AA59" s="687">
        <f t="shared" si="52"/>
        <v>0</v>
      </c>
      <c r="AB59" s="688" t="str">
        <f t="shared" si="53"/>
        <v>-</v>
      </c>
      <c r="AC59" s="683">
        <v>0</v>
      </c>
      <c r="AD59" s="681"/>
      <c r="AE59" s="681"/>
      <c r="AF59" s="681"/>
      <c r="AG59" s="687">
        <f t="shared" si="54"/>
        <v>0</v>
      </c>
      <c r="AH59" s="688" t="str">
        <f t="shared" si="55"/>
        <v>-</v>
      </c>
      <c r="AI59" s="683">
        <v>0</v>
      </c>
      <c r="AJ59" s="681"/>
      <c r="AK59" s="681"/>
      <c r="AL59" s="681"/>
      <c r="AM59" s="687">
        <f t="shared" si="56"/>
        <v>0</v>
      </c>
      <c r="AN59" s="688" t="str">
        <f t="shared" si="57"/>
        <v>-</v>
      </c>
      <c r="AO59" s="687">
        <f t="shared" si="58"/>
        <v>0</v>
      </c>
      <c r="AP59" s="681"/>
      <c r="AQ59" s="687">
        <f t="shared" si="59"/>
        <v>0</v>
      </c>
      <c r="AR59" s="681"/>
      <c r="AS59" s="687">
        <f t="shared" si="60"/>
        <v>0</v>
      </c>
      <c r="AT59" s="688" t="str">
        <f t="shared" si="61"/>
        <v>-</v>
      </c>
      <c r="AU59" s="683">
        <v>0</v>
      </c>
      <c r="AV59" s="681"/>
      <c r="AW59" s="681"/>
      <c r="AX59" s="681"/>
      <c r="AY59" s="687">
        <f t="shared" si="62"/>
        <v>0</v>
      </c>
      <c r="AZ59" s="688" t="str">
        <f t="shared" si="63"/>
        <v>-</v>
      </c>
      <c r="BA59" s="683">
        <v>0</v>
      </c>
      <c r="BB59" s="681"/>
      <c r="BC59" s="681"/>
      <c r="BD59" s="681"/>
      <c r="BE59" s="687">
        <f t="shared" si="64"/>
        <v>0</v>
      </c>
      <c r="BF59" s="688" t="str">
        <f t="shared" si="65"/>
        <v>-</v>
      </c>
      <c r="BG59" s="683">
        <v>0</v>
      </c>
      <c r="BH59" s="681"/>
      <c r="BI59" s="681"/>
      <c r="BJ59" s="681"/>
      <c r="BK59" s="687">
        <f t="shared" si="66"/>
        <v>0</v>
      </c>
      <c r="BL59" s="688" t="str">
        <f t="shared" si="67"/>
        <v>-</v>
      </c>
      <c r="BM59" s="687">
        <f t="shared" si="68"/>
        <v>0</v>
      </c>
      <c r="BN59" s="681"/>
      <c r="BO59" s="687">
        <f t="shared" si="69"/>
        <v>0</v>
      </c>
      <c r="BP59" s="681"/>
      <c r="BQ59" s="687">
        <f t="shared" si="70"/>
        <v>0</v>
      </c>
      <c r="BR59" s="688" t="str">
        <f t="shared" si="71"/>
        <v>-</v>
      </c>
      <c r="BS59" s="683">
        <v>0</v>
      </c>
      <c r="BT59" s="681"/>
      <c r="BU59" s="681"/>
      <c r="BV59" s="681"/>
      <c r="BW59" s="687">
        <f t="shared" si="72"/>
        <v>0</v>
      </c>
      <c r="BX59" s="688" t="str">
        <f t="shared" si="73"/>
        <v>-</v>
      </c>
      <c r="BY59" s="683">
        <v>0</v>
      </c>
      <c r="BZ59" s="681"/>
      <c r="CA59" s="681"/>
      <c r="CB59" s="681"/>
      <c r="CC59" s="687">
        <f t="shared" si="74"/>
        <v>0</v>
      </c>
      <c r="CD59" s="688" t="str">
        <f t="shared" si="75"/>
        <v>-</v>
      </c>
      <c r="CE59" s="683">
        <v>0</v>
      </c>
      <c r="CF59" s="681"/>
      <c r="CG59" s="681"/>
      <c r="CH59" s="681"/>
      <c r="CI59" s="687">
        <f t="shared" si="76"/>
        <v>0</v>
      </c>
      <c r="CJ59" s="688" t="str">
        <f t="shared" si="77"/>
        <v>-</v>
      </c>
      <c r="CK59" s="687">
        <f t="shared" si="78"/>
        <v>0</v>
      </c>
      <c r="CL59" s="681"/>
      <c r="CM59" s="687">
        <f t="shared" si="79"/>
        <v>0</v>
      </c>
      <c r="CN59" s="681"/>
      <c r="CO59" s="687">
        <f t="shared" si="80"/>
        <v>0</v>
      </c>
      <c r="CP59" s="688" t="str">
        <f t="shared" si="81"/>
        <v>-</v>
      </c>
      <c r="CQ59" s="683">
        <v>0</v>
      </c>
      <c r="CR59" s="681"/>
      <c r="CS59" s="681"/>
      <c r="CT59" s="681"/>
      <c r="CU59" s="687">
        <f t="shared" si="82"/>
        <v>0</v>
      </c>
      <c r="CV59" s="688" t="str">
        <f t="shared" si="83"/>
        <v>-</v>
      </c>
      <c r="CW59" s="683">
        <v>0</v>
      </c>
      <c r="CX59" s="681"/>
      <c r="CY59" s="681"/>
      <c r="CZ59" s="681"/>
      <c r="DA59" s="687">
        <f t="shared" si="84"/>
        <v>0</v>
      </c>
      <c r="DB59" s="688" t="str">
        <f t="shared" si="85"/>
        <v>-</v>
      </c>
      <c r="DC59" s="683">
        <v>0</v>
      </c>
      <c r="DD59" s="681"/>
      <c r="DE59" s="681"/>
      <c r="DF59" s="681"/>
      <c r="DG59" s="687">
        <f t="shared" si="86"/>
        <v>0</v>
      </c>
      <c r="DH59" s="688" t="str">
        <f t="shared" si="87"/>
        <v>-</v>
      </c>
    </row>
    <row r="60" spans="2:112">
      <c r="B60" s="277" t="s">
        <v>4263</v>
      </c>
      <c r="C60" s="286" t="s">
        <v>3027</v>
      </c>
      <c r="D60" s="287" t="s">
        <v>4229</v>
      </c>
      <c r="E60" s="528" t="s">
        <v>4264</v>
      </c>
      <c r="F60" s="528"/>
      <c r="G60" s="529"/>
      <c r="H60" s="530"/>
      <c r="I60" s="530"/>
      <c r="J60" s="740" t="s">
        <v>186</v>
      </c>
      <c r="K60" s="687">
        <f t="shared" si="44"/>
        <v>0</v>
      </c>
      <c r="L60" s="681"/>
      <c r="M60" s="687">
        <f t="shared" si="45"/>
        <v>0</v>
      </c>
      <c r="N60" s="681"/>
      <c r="O60" s="687">
        <f t="shared" si="46"/>
        <v>0</v>
      </c>
      <c r="P60" s="688" t="str">
        <f t="shared" si="47"/>
        <v>-</v>
      </c>
      <c r="Q60" s="687">
        <f t="shared" si="48"/>
        <v>0</v>
      </c>
      <c r="R60" s="681"/>
      <c r="S60" s="687">
        <f t="shared" si="49"/>
        <v>0</v>
      </c>
      <c r="T60" s="681"/>
      <c r="U60" s="687">
        <f t="shared" si="50"/>
        <v>0</v>
      </c>
      <c r="V60" s="688" t="str">
        <f t="shared" si="51"/>
        <v>-</v>
      </c>
      <c r="W60" s="683">
        <v>0</v>
      </c>
      <c r="X60" s="681"/>
      <c r="Y60" s="681"/>
      <c r="Z60" s="681"/>
      <c r="AA60" s="687">
        <f t="shared" si="52"/>
        <v>0</v>
      </c>
      <c r="AB60" s="688" t="str">
        <f t="shared" si="53"/>
        <v>-</v>
      </c>
      <c r="AC60" s="683">
        <v>0</v>
      </c>
      <c r="AD60" s="681"/>
      <c r="AE60" s="681"/>
      <c r="AF60" s="681"/>
      <c r="AG60" s="687">
        <f t="shared" si="54"/>
        <v>0</v>
      </c>
      <c r="AH60" s="688" t="str">
        <f t="shared" si="55"/>
        <v>-</v>
      </c>
      <c r="AI60" s="683">
        <v>0</v>
      </c>
      <c r="AJ60" s="681"/>
      <c r="AK60" s="681"/>
      <c r="AL60" s="681"/>
      <c r="AM60" s="687">
        <f t="shared" si="56"/>
        <v>0</v>
      </c>
      <c r="AN60" s="688" t="str">
        <f t="shared" si="57"/>
        <v>-</v>
      </c>
      <c r="AO60" s="687">
        <f t="shared" si="58"/>
        <v>0</v>
      </c>
      <c r="AP60" s="681"/>
      <c r="AQ60" s="687">
        <f t="shared" si="59"/>
        <v>0</v>
      </c>
      <c r="AR60" s="681"/>
      <c r="AS60" s="687">
        <f t="shared" si="60"/>
        <v>0</v>
      </c>
      <c r="AT60" s="688" t="str">
        <f t="shared" si="61"/>
        <v>-</v>
      </c>
      <c r="AU60" s="683">
        <v>0</v>
      </c>
      <c r="AV60" s="681"/>
      <c r="AW60" s="681"/>
      <c r="AX60" s="681"/>
      <c r="AY60" s="687">
        <f t="shared" si="62"/>
        <v>0</v>
      </c>
      <c r="AZ60" s="688" t="str">
        <f t="shared" si="63"/>
        <v>-</v>
      </c>
      <c r="BA60" s="683">
        <v>0</v>
      </c>
      <c r="BB60" s="681"/>
      <c r="BC60" s="681"/>
      <c r="BD60" s="681"/>
      <c r="BE60" s="687">
        <f t="shared" si="64"/>
        <v>0</v>
      </c>
      <c r="BF60" s="688" t="str">
        <f t="shared" si="65"/>
        <v>-</v>
      </c>
      <c r="BG60" s="683">
        <v>0</v>
      </c>
      <c r="BH60" s="681"/>
      <c r="BI60" s="681"/>
      <c r="BJ60" s="681"/>
      <c r="BK60" s="687">
        <f t="shared" si="66"/>
        <v>0</v>
      </c>
      <c r="BL60" s="688" t="str">
        <f t="shared" si="67"/>
        <v>-</v>
      </c>
      <c r="BM60" s="687">
        <f t="shared" si="68"/>
        <v>0</v>
      </c>
      <c r="BN60" s="681"/>
      <c r="BO60" s="687">
        <f t="shared" si="69"/>
        <v>0</v>
      </c>
      <c r="BP60" s="681"/>
      <c r="BQ60" s="687">
        <f t="shared" si="70"/>
        <v>0</v>
      </c>
      <c r="BR60" s="688" t="str">
        <f t="shared" si="71"/>
        <v>-</v>
      </c>
      <c r="BS60" s="683">
        <v>0</v>
      </c>
      <c r="BT60" s="681"/>
      <c r="BU60" s="681"/>
      <c r="BV60" s="681"/>
      <c r="BW60" s="687">
        <f t="shared" si="72"/>
        <v>0</v>
      </c>
      <c r="BX60" s="688" t="str">
        <f t="shared" si="73"/>
        <v>-</v>
      </c>
      <c r="BY60" s="683">
        <v>0</v>
      </c>
      <c r="BZ60" s="681"/>
      <c r="CA60" s="681"/>
      <c r="CB60" s="681"/>
      <c r="CC60" s="687">
        <f t="shared" si="74"/>
        <v>0</v>
      </c>
      <c r="CD60" s="688" t="str">
        <f t="shared" si="75"/>
        <v>-</v>
      </c>
      <c r="CE60" s="683">
        <v>0</v>
      </c>
      <c r="CF60" s="681"/>
      <c r="CG60" s="681"/>
      <c r="CH60" s="681"/>
      <c r="CI60" s="687">
        <f t="shared" si="76"/>
        <v>0</v>
      </c>
      <c r="CJ60" s="688" t="str">
        <f t="shared" si="77"/>
        <v>-</v>
      </c>
      <c r="CK60" s="687">
        <f t="shared" si="78"/>
        <v>0</v>
      </c>
      <c r="CL60" s="681"/>
      <c r="CM60" s="687">
        <f t="shared" si="79"/>
        <v>0</v>
      </c>
      <c r="CN60" s="681"/>
      <c r="CO60" s="687">
        <f t="shared" si="80"/>
        <v>0</v>
      </c>
      <c r="CP60" s="688" t="str">
        <f t="shared" si="81"/>
        <v>-</v>
      </c>
      <c r="CQ60" s="683">
        <v>0</v>
      </c>
      <c r="CR60" s="681"/>
      <c r="CS60" s="681"/>
      <c r="CT60" s="681"/>
      <c r="CU60" s="687">
        <f t="shared" si="82"/>
        <v>0</v>
      </c>
      <c r="CV60" s="688" t="str">
        <f t="shared" si="83"/>
        <v>-</v>
      </c>
      <c r="CW60" s="683">
        <v>0</v>
      </c>
      <c r="CX60" s="681"/>
      <c r="CY60" s="681"/>
      <c r="CZ60" s="681"/>
      <c r="DA60" s="687">
        <f t="shared" si="84"/>
        <v>0</v>
      </c>
      <c r="DB60" s="688" t="str">
        <f t="shared" si="85"/>
        <v>-</v>
      </c>
      <c r="DC60" s="683">
        <v>0</v>
      </c>
      <c r="DD60" s="681"/>
      <c r="DE60" s="681"/>
      <c r="DF60" s="681"/>
      <c r="DG60" s="687">
        <f t="shared" si="86"/>
        <v>0</v>
      </c>
      <c r="DH60" s="688" t="str">
        <f t="shared" si="87"/>
        <v>-</v>
      </c>
    </row>
    <row r="61" spans="2:112">
      <c r="B61" s="277"/>
      <c r="C61" s="799" t="s">
        <v>3045</v>
      </c>
      <c r="D61" s="875" t="s">
        <v>4265</v>
      </c>
      <c r="E61" s="528" t="s">
        <v>4266</v>
      </c>
      <c r="F61" s="528"/>
      <c r="G61" s="529"/>
      <c r="H61" s="530"/>
      <c r="I61" s="530"/>
      <c r="J61" s="278" t="s">
        <v>883</v>
      </c>
      <c r="K61" s="687">
        <f t="shared" si="44"/>
        <v>0</v>
      </c>
      <c r="L61" s="681"/>
      <c r="M61" s="687">
        <f t="shared" si="45"/>
        <v>0</v>
      </c>
      <c r="N61" s="681"/>
      <c r="O61" s="687">
        <f t="shared" si="46"/>
        <v>0</v>
      </c>
      <c r="P61" s="688" t="str">
        <f t="shared" si="47"/>
        <v>-</v>
      </c>
      <c r="Q61" s="687">
        <f t="shared" si="48"/>
        <v>0</v>
      </c>
      <c r="R61" s="681"/>
      <c r="S61" s="687">
        <f t="shared" si="49"/>
        <v>0</v>
      </c>
      <c r="T61" s="681"/>
      <c r="U61" s="687">
        <f t="shared" si="50"/>
        <v>0</v>
      </c>
      <c r="V61" s="688" t="str">
        <f t="shared" si="51"/>
        <v>-</v>
      </c>
      <c r="W61" s="683">
        <v>0</v>
      </c>
      <c r="X61" s="681"/>
      <c r="Y61" s="681"/>
      <c r="Z61" s="681"/>
      <c r="AA61" s="687">
        <f t="shared" si="52"/>
        <v>0</v>
      </c>
      <c r="AB61" s="688" t="str">
        <f t="shared" si="53"/>
        <v>-</v>
      </c>
      <c r="AC61" s="683">
        <v>0</v>
      </c>
      <c r="AD61" s="681"/>
      <c r="AE61" s="681"/>
      <c r="AF61" s="681"/>
      <c r="AG61" s="687">
        <f t="shared" si="54"/>
        <v>0</v>
      </c>
      <c r="AH61" s="688" t="str">
        <f t="shared" si="55"/>
        <v>-</v>
      </c>
      <c r="AI61" s="683">
        <v>0</v>
      </c>
      <c r="AJ61" s="681"/>
      <c r="AK61" s="681"/>
      <c r="AL61" s="681"/>
      <c r="AM61" s="687">
        <f t="shared" si="56"/>
        <v>0</v>
      </c>
      <c r="AN61" s="688" t="str">
        <f t="shared" si="57"/>
        <v>-</v>
      </c>
      <c r="AO61" s="687">
        <f t="shared" si="58"/>
        <v>0</v>
      </c>
      <c r="AP61" s="681"/>
      <c r="AQ61" s="687">
        <f t="shared" si="59"/>
        <v>0</v>
      </c>
      <c r="AR61" s="681"/>
      <c r="AS61" s="687">
        <f t="shared" si="60"/>
        <v>0</v>
      </c>
      <c r="AT61" s="688" t="str">
        <f t="shared" si="61"/>
        <v>-</v>
      </c>
      <c r="AU61" s="683">
        <v>0</v>
      </c>
      <c r="AV61" s="681"/>
      <c r="AW61" s="681"/>
      <c r="AX61" s="681"/>
      <c r="AY61" s="687">
        <f t="shared" si="62"/>
        <v>0</v>
      </c>
      <c r="AZ61" s="688" t="str">
        <f t="shared" si="63"/>
        <v>-</v>
      </c>
      <c r="BA61" s="683">
        <v>0</v>
      </c>
      <c r="BB61" s="681"/>
      <c r="BC61" s="681"/>
      <c r="BD61" s="681"/>
      <c r="BE61" s="687">
        <f t="shared" si="64"/>
        <v>0</v>
      </c>
      <c r="BF61" s="688" t="str">
        <f t="shared" si="65"/>
        <v>-</v>
      </c>
      <c r="BG61" s="683">
        <v>0</v>
      </c>
      <c r="BH61" s="681"/>
      <c r="BI61" s="681"/>
      <c r="BJ61" s="681"/>
      <c r="BK61" s="687">
        <f t="shared" si="66"/>
        <v>0</v>
      </c>
      <c r="BL61" s="688" t="str">
        <f t="shared" si="67"/>
        <v>-</v>
      </c>
      <c r="BM61" s="687">
        <f t="shared" si="68"/>
        <v>0</v>
      </c>
      <c r="BN61" s="681"/>
      <c r="BO61" s="687">
        <f t="shared" si="69"/>
        <v>0</v>
      </c>
      <c r="BP61" s="681"/>
      <c r="BQ61" s="687">
        <f t="shared" si="70"/>
        <v>0</v>
      </c>
      <c r="BR61" s="688" t="str">
        <f t="shared" si="71"/>
        <v>-</v>
      </c>
      <c r="BS61" s="683">
        <v>0</v>
      </c>
      <c r="BT61" s="681"/>
      <c r="BU61" s="681"/>
      <c r="BV61" s="681"/>
      <c r="BW61" s="687">
        <f t="shared" si="72"/>
        <v>0</v>
      </c>
      <c r="BX61" s="688" t="str">
        <f t="shared" si="73"/>
        <v>-</v>
      </c>
      <c r="BY61" s="683">
        <v>0</v>
      </c>
      <c r="BZ61" s="681"/>
      <c r="CA61" s="681"/>
      <c r="CB61" s="681"/>
      <c r="CC61" s="687">
        <f t="shared" si="74"/>
        <v>0</v>
      </c>
      <c r="CD61" s="688" t="str">
        <f t="shared" si="75"/>
        <v>-</v>
      </c>
      <c r="CE61" s="683">
        <v>0</v>
      </c>
      <c r="CF61" s="681"/>
      <c r="CG61" s="681"/>
      <c r="CH61" s="681"/>
      <c r="CI61" s="687">
        <f t="shared" si="76"/>
        <v>0</v>
      </c>
      <c r="CJ61" s="688" t="str">
        <f t="shared" si="77"/>
        <v>-</v>
      </c>
      <c r="CK61" s="687">
        <f t="shared" si="78"/>
        <v>0</v>
      </c>
      <c r="CL61" s="681"/>
      <c r="CM61" s="687">
        <f t="shared" si="79"/>
        <v>0</v>
      </c>
      <c r="CN61" s="681"/>
      <c r="CO61" s="687">
        <f t="shared" si="80"/>
        <v>0</v>
      </c>
      <c r="CP61" s="688" t="str">
        <f t="shared" si="81"/>
        <v>-</v>
      </c>
      <c r="CQ61" s="683">
        <v>0</v>
      </c>
      <c r="CR61" s="681"/>
      <c r="CS61" s="681"/>
      <c r="CT61" s="681"/>
      <c r="CU61" s="687">
        <f t="shared" si="82"/>
        <v>0</v>
      </c>
      <c r="CV61" s="688" t="str">
        <f t="shared" si="83"/>
        <v>-</v>
      </c>
      <c r="CW61" s="683">
        <v>0</v>
      </c>
      <c r="CX61" s="681"/>
      <c r="CY61" s="681"/>
      <c r="CZ61" s="681"/>
      <c r="DA61" s="687">
        <f t="shared" si="84"/>
        <v>0</v>
      </c>
      <c r="DB61" s="688" t="str">
        <f t="shared" si="85"/>
        <v>-</v>
      </c>
      <c r="DC61" s="683">
        <v>0</v>
      </c>
      <c r="DD61" s="681"/>
      <c r="DE61" s="681"/>
      <c r="DF61" s="681"/>
      <c r="DG61" s="687">
        <f t="shared" si="86"/>
        <v>0</v>
      </c>
      <c r="DH61" s="688" t="str">
        <f t="shared" si="87"/>
        <v>-</v>
      </c>
    </row>
    <row r="62" spans="2:112" ht="51.6" customHeight="1">
      <c r="B62" s="277"/>
      <c r="C62" s="766"/>
      <c r="D62" s="761"/>
      <c r="E62" s="528" t="s">
        <v>4267</v>
      </c>
      <c r="F62" s="528"/>
      <c r="G62" s="529"/>
      <c r="H62" s="530"/>
      <c r="I62" s="530"/>
      <c r="J62" s="740" t="s">
        <v>889</v>
      </c>
      <c r="K62" s="687">
        <f t="shared" si="44"/>
        <v>0</v>
      </c>
      <c r="L62" s="681"/>
      <c r="M62" s="687">
        <f t="shared" si="45"/>
        <v>0</v>
      </c>
      <c r="N62" s="681"/>
      <c r="O62" s="687">
        <f t="shared" si="46"/>
        <v>0</v>
      </c>
      <c r="P62" s="688" t="str">
        <f t="shared" si="47"/>
        <v>-</v>
      </c>
      <c r="Q62" s="687">
        <f t="shared" si="48"/>
        <v>0</v>
      </c>
      <c r="R62" s="681"/>
      <c r="S62" s="687">
        <f t="shared" si="49"/>
        <v>0</v>
      </c>
      <c r="T62" s="681"/>
      <c r="U62" s="687">
        <f t="shared" si="50"/>
        <v>0</v>
      </c>
      <c r="V62" s="688" t="str">
        <f t="shared" si="51"/>
        <v>-</v>
      </c>
      <c r="W62" s="683">
        <v>0</v>
      </c>
      <c r="X62" s="681"/>
      <c r="Y62" s="681"/>
      <c r="Z62" s="681"/>
      <c r="AA62" s="687">
        <f t="shared" si="52"/>
        <v>0</v>
      </c>
      <c r="AB62" s="688" t="str">
        <f t="shared" si="53"/>
        <v>-</v>
      </c>
      <c r="AC62" s="683">
        <v>0</v>
      </c>
      <c r="AD62" s="681"/>
      <c r="AE62" s="681"/>
      <c r="AF62" s="681"/>
      <c r="AG62" s="687">
        <f t="shared" si="54"/>
        <v>0</v>
      </c>
      <c r="AH62" s="688" t="str">
        <f t="shared" si="55"/>
        <v>-</v>
      </c>
      <c r="AI62" s="683">
        <v>0</v>
      </c>
      <c r="AJ62" s="681"/>
      <c r="AK62" s="681"/>
      <c r="AL62" s="681"/>
      <c r="AM62" s="687">
        <f t="shared" si="56"/>
        <v>0</v>
      </c>
      <c r="AN62" s="688" t="str">
        <f t="shared" si="57"/>
        <v>-</v>
      </c>
      <c r="AO62" s="687">
        <f t="shared" si="58"/>
        <v>0</v>
      </c>
      <c r="AP62" s="681"/>
      <c r="AQ62" s="687">
        <f t="shared" si="59"/>
        <v>0</v>
      </c>
      <c r="AR62" s="681"/>
      <c r="AS62" s="687">
        <f t="shared" si="60"/>
        <v>0</v>
      </c>
      <c r="AT62" s="688" t="str">
        <f t="shared" si="61"/>
        <v>-</v>
      </c>
      <c r="AU62" s="683">
        <v>0</v>
      </c>
      <c r="AV62" s="681"/>
      <c r="AW62" s="681"/>
      <c r="AX62" s="681"/>
      <c r="AY62" s="687">
        <f t="shared" si="62"/>
        <v>0</v>
      </c>
      <c r="AZ62" s="688" t="str">
        <f t="shared" si="63"/>
        <v>-</v>
      </c>
      <c r="BA62" s="683">
        <v>0</v>
      </c>
      <c r="BB62" s="681"/>
      <c r="BC62" s="681"/>
      <c r="BD62" s="681"/>
      <c r="BE62" s="687">
        <f t="shared" si="64"/>
        <v>0</v>
      </c>
      <c r="BF62" s="688" t="str">
        <f t="shared" si="65"/>
        <v>-</v>
      </c>
      <c r="BG62" s="683">
        <v>0</v>
      </c>
      <c r="BH62" s="681"/>
      <c r="BI62" s="681"/>
      <c r="BJ62" s="681"/>
      <c r="BK62" s="687">
        <f t="shared" si="66"/>
        <v>0</v>
      </c>
      <c r="BL62" s="688" t="str">
        <f t="shared" si="67"/>
        <v>-</v>
      </c>
      <c r="BM62" s="687">
        <f t="shared" si="68"/>
        <v>0</v>
      </c>
      <c r="BN62" s="681"/>
      <c r="BO62" s="687">
        <f t="shared" si="69"/>
        <v>0</v>
      </c>
      <c r="BP62" s="681"/>
      <c r="BQ62" s="687">
        <f t="shared" si="70"/>
        <v>0</v>
      </c>
      <c r="BR62" s="688" t="str">
        <f t="shared" si="71"/>
        <v>-</v>
      </c>
      <c r="BS62" s="683">
        <v>0</v>
      </c>
      <c r="BT62" s="681"/>
      <c r="BU62" s="681"/>
      <c r="BV62" s="681"/>
      <c r="BW62" s="687">
        <f t="shared" si="72"/>
        <v>0</v>
      </c>
      <c r="BX62" s="688" t="str">
        <f t="shared" si="73"/>
        <v>-</v>
      </c>
      <c r="BY62" s="683">
        <v>0</v>
      </c>
      <c r="BZ62" s="681"/>
      <c r="CA62" s="681"/>
      <c r="CB62" s="681"/>
      <c r="CC62" s="687">
        <f t="shared" si="74"/>
        <v>0</v>
      </c>
      <c r="CD62" s="688" t="str">
        <f t="shared" si="75"/>
        <v>-</v>
      </c>
      <c r="CE62" s="683">
        <v>0</v>
      </c>
      <c r="CF62" s="681"/>
      <c r="CG62" s="681"/>
      <c r="CH62" s="681"/>
      <c r="CI62" s="687">
        <f t="shared" si="76"/>
        <v>0</v>
      </c>
      <c r="CJ62" s="688" t="str">
        <f t="shared" si="77"/>
        <v>-</v>
      </c>
      <c r="CK62" s="687">
        <f t="shared" si="78"/>
        <v>0</v>
      </c>
      <c r="CL62" s="681"/>
      <c r="CM62" s="687">
        <f t="shared" si="79"/>
        <v>0</v>
      </c>
      <c r="CN62" s="681"/>
      <c r="CO62" s="687">
        <f t="shared" si="80"/>
        <v>0</v>
      </c>
      <c r="CP62" s="688" t="str">
        <f t="shared" si="81"/>
        <v>-</v>
      </c>
      <c r="CQ62" s="683">
        <v>0</v>
      </c>
      <c r="CR62" s="681"/>
      <c r="CS62" s="681"/>
      <c r="CT62" s="681"/>
      <c r="CU62" s="687">
        <f t="shared" si="82"/>
        <v>0</v>
      </c>
      <c r="CV62" s="688" t="str">
        <f t="shared" si="83"/>
        <v>-</v>
      </c>
      <c r="CW62" s="683">
        <v>0</v>
      </c>
      <c r="CX62" s="681"/>
      <c r="CY62" s="681"/>
      <c r="CZ62" s="681"/>
      <c r="DA62" s="687">
        <f t="shared" si="84"/>
        <v>0</v>
      </c>
      <c r="DB62" s="688" t="str">
        <f t="shared" si="85"/>
        <v>-</v>
      </c>
      <c r="DC62" s="683">
        <v>0</v>
      </c>
      <c r="DD62" s="681"/>
      <c r="DE62" s="681"/>
      <c r="DF62" s="681"/>
      <c r="DG62" s="687">
        <f t="shared" si="86"/>
        <v>0</v>
      </c>
      <c r="DH62" s="688" t="str">
        <f t="shared" si="87"/>
        <v>-</v>
      </c>
    </row>
    <row r="63" spans="2:112">
      <c r="B63" s="277"/>
      <c r="C63" s="799" t="s">
        <v>3071</v>
      </c>
      <c r="D63" s="875" t="s">
        <v>4236</v>
      </c>
      <c r="E63" s="528" t="s">
        <v>4268</v>
      </c>
      <c r="F63" s="528"/>
      <c r="G63" s="529"/>
      <c r="H63" s="530"/>
      <c r="I63" s="530"/>
      <c r="J63" s="278" t="s">
        <v>883</v>
      </c>
      <c r="K63" s="687">
        <f t="shared" si="44"/>
        <v>0</v>
      </c>
      <c r="L63" s="681"/>
      <c r="M63" s="687">
        <f t="shared" si="45"/>
        <v>0</v>
      </c>
      <c r="N63" s="681"/>
      <c r="O63" s="687">
        <f t="shared" si="46"/>
        <v>0</v>
      </c>
      <c r="P63" s="688" t="str">
        <f t="shared" si="47"/>
        <v>-</v>
      </c>
      <c r="Q63" s="687">
        <f t="shared" si="48"/>
        <v>0</v>
      </c>
      <c r="R63" s="681"/>
      <c r="S63" s="687">
        <f t="shared" si="49"/>
        <v>0</v>
      </c>
      <c r="T63" s="681"/>
      <c r="U63" s="687">
        <f t="shared" si="50"/>
        <v>0</v>
      </c>
      <c r="V63" s="688" t="str">
        <f t="shared" si="51"/>
        <v>-</v>
      </c>
      <c r="W63" s="683">
        <v>0</v>
      </c>
      <c r="X63" s="681"/>
      <c r="Y63" s="681"/>
      <c r="Z63" s="681"/>
      <c r="AA63" s="687">
        <f t="shared" si="52"/>
        <v>0</v>
      </c>
      <c r="AB63" s="688" t="str">
        <f t="shared" si="53"/>
        <v>-</v>
      </c>
      <c r="AC63" s="683">
        <v>0</v>
      </c>
      <c r="AD63" s="681"/>
      <c r="AE63" s="681"/>
      <c r="AF63" s="681"/>
      <c r="AG63" s="687">
        <f t="shared" si="54"/>
        <v>0</v>
      </c>
      <c r="AH63" s="688" t="str">
        <f t="shared" si="55"/>
        <v>-</v>
      </c>
      <c r="AI63" s="683">
        <v>0</v>
      </c>
      <c r="AJ63" s="681"/>
      <c r="AK63" s="681"/>
      <c r="AL63" s="681"/>
      <c r="AM63" s="687">
        <f t="shared" si="56"/>
        <v>0</v>
      </c>
      <c r="AN63" s="688" t="str">
        <f t="shared" si="57"/>
        <v>-</v>
      </c>
      <c r="AO63" s="687">
        <f t="shared" si="58"/>
        <v>0</v>
      </c>
      <c r="AP63" s="681"/>
      <c r="AQ63" s="687">
        <f t="shared" si="59"/>
        <v>0</v>
      </c>
      <c r="AR63" s="681"/>
      <c r="AS63" s="687">
        <f t="shared" si="60"/>
        <v>0</v>
      </c>
      <c r="AT63" s="688" t="str">
        <f t="shared" si="61"/>
        <v>-</v>
      </c>
      <c r="AU63" s="683">
        <v>0</v>
      </c>
      <c r="AV63" s="681"/>
      <c r="AW63" s="681"/>
      <c r="AX63" s="681"/>
      <c r="AY63" s="687">
        <f t="shared" si="62"/>
        <v>0</v>
      </c>
      <c r="AZ63" s="688" t="str">
        <f t="shared" si="63"/>
        <v>-</v>
      </c>
      <c r="BA63" s="683">
        <v>0</v>
      </c>
      <c r="BB63" s="681"/>
      <c r="BC63" s="681"/>
      <c r="BD63" s="681"/>
      <c r="BE63" s="687">
        <f t="shared" si="64"/>
        <v>0</v>
      </c>
      <c r="BF63" s="688" t="str">
        <f t="shared" si="65"/>
        <v>-</v>
      </c>
      <c r="BG63" s="683">
        <v>0</v>
      </c>
      <c r="BH63" s="681"/>
      <c r="BI63" s="681"/>
      <c r="BJ63" s="681"/>
      <c r="BK63" s="687">
        <f t="shared" si="66"/>
        <v>0</v>
      </c>
      <c r="BL63" s="688" t="str">
        <f t="shared" si="67"/>
        <v>-</v>
      </c>
      <c r="BM63" s="687">
        <f t="shared" si="68"/>
        <v>0</v>
      </c>
      <c r="BN63" s="681"/>
      <c r="BO63" s="687">
        <f t="shared" si="69"/>
        <v>0</v>
      </c>
      <c r="BP63" s="681"/>
      <c r="BQ63" s="687">
        <f t="shared" si="70"/>
        <v>0</v>
      </c>
      <c r="BR63" s="688" t="str">
        <f t="shared" si="71"/>
        <v>-</v>
      </c>
      <c r="BS63" s="683">
        <v>0</v>
      </c>
      <c r="BT63" s="681"/>
      <c r="BU63" s="681"/>
      <c r="BV63" s="681"/>
      <c r="BW63" s="687">
        <f t="shared" si="72"/>
        <v>0</v>
      </c>
      <c r="BX63" s="688" t="str">
        <f t="shared" si="73"/>
        <v>-</v>
      </c>
      <c r="BY63" s="683">
        <v>0</v>
      </c>
      <c r="BZ63" s="681"/>
      <c r="CA63" s="681"/>
      <c r="CB63" s="681"/>
      <c r="CC63" s="687">
        <f t="shared" si="74"/>
        <v>0</v>
      </c>
      <c r="CD63" s="688" t="str">
        <f t="shared" si="75"/>
        <v>-</v>
      </c>
      <c r="CE63" s="683">
        <v>0</v>
      </c>
      <c r="CF63" s="681"/>
      <c r="CG63" s="681"/>
      <c r="CH63" s="681"/>
      <c r="CI63" s="687">
        <f t="shared" si="76"/>
        <v>0</v>
      </c>
      <c r="CJ63" s="688" t="str">
        <f t="shared" si="77"/>
        <v>-</v>
      </c>
      <c r="CK63" s="687">
        <f t="shared" si="78"/>
        <v>0</v>
      </c>
      <c r="CL63" s="681"/>
      <c r="CM63" s="687">
        <f t="shared" si="79"/>
        <v>0</v>
      </c>
      <c r="CN63" s="681"/>
      <c r="CO63" s="687">
        <f t="shared" si="80"/>
        <v>0</v>
      </c>
      <c r="CP63" s="688" t="str">
        <f t="shared" si="81"/>
        <v>-</v>
      </c>
      <c r="CQ63" s="683">
        <v>0</v>
      </c>
      <c r="CR63" s="681"/>
      <c r="CS63" s="681"/>
      <c r="CT63" s="681"/>
      <c r="CU63" s="687">
        <f t="shared" si="82"/>
        <v>0</v>
      </c>
      <c r="CV63" s="688" t="str">
        <f t="shared" si="83"/>
        <v>-</v>
      </c>
      <c r="CW63" s="683">
        <v>0</v>
      </c>
      <c r="CX63" s="681"/>
      <c r="CY63" s="681"/>
      <c r="CZ63" s="681"/>
      <c r="DA63" s="687">
        <f t="shared" si="84"/>
        <v>0</v>
      </c>
      <c r="DB63" s="688" t="str">
        <f t="shared" si="85"/>
        <v>-</v>
      </c>
      <c r="DC63" s="683">
        <v>0</v>
      </c>
      <c r="DD63" s="681"/>
      <c r="DE63" s="681"/>
      <c r="DF63" s="681"/>
      <c r="DG63" s="687">
        <f t="shared" si="86"/>
        <v>0</v>
      </c>
      <c r="DH63" s="688" t="str">
        <f t="shared" si="87"/>
        <v>-</v>
      </c>
    </row>
    <row r="64" spans="2:112">
      <c r="B64" s="277"/>
      <c r="C64" s="766"/>
      <c r="D64" s="761"/>
      <c r="E64" s="528" t="s">
        <v>4269</v>
      </c>
      <c r="F64" s="528"/>
      <c r="G64" s="529"/>
      <c r="H64" s="530"/>
      <c r="I64" s="530"/>
      <c r="J64" s="740" t="s">
        <v>889</v>
      </c>
      <c r="K64" s="687">
        <f t="shared" si="44"/>
        <v>0</v>
      </c>
      <c r="L64" s="681"/>
      <c r="M64" s="687">
        <f t="shared" si="45"/>
        <v>0</v>
      </c>
      <c r="N64" s="681"/>
      <c r="O64" s="687">
        <f t="shared" si="46"/>
        <v>0</v>
      </c>
      <c r="P64" s="688" t="str">
        <f t="shared" si="47"/>
        <v>-</v>
      </c>
      <c r="Q64" s="687">
        <f t="shared" si="48"/>
        <v>0</v>
      </c>
      <c r="R64" s="681"/>
      <c r="S64" s="687">
        <f t="shared" si="49"/>
        <v>0</v>
      </c>
      <c r="T64" s="681"/>
      <c r="U64" s="687">
        <f t="shared" si="50"/>
        <v>0</v>
      </c>
      <c r="V64" s="688" t="str">
        <f t="shared" si="51"/>
        <v>-</v>
      </c>
      <c r="W64" s="683">
        <v>0</v>
      </c>
      <c r="X64" s="681"/>
      <c r="Y64" s="681"/>
      <c r="Z64" s="681"/>
      <c r="AA64" s="687">
        <f t="shared" si="52"/>
        <v>0</v>
      </c>
      <c r="AB64" s="688" t="str">
        <f t="shared" si="53"/>
        <v>-</v>
      </c>
      <c r="AC64" s="683">
        <v>0</v>
      </c>
      <c r="AD64" s="681"/>
      <c r="AE64" s="681"/>
      <c r="AF64" s="681"/>
      <c r="AG64" s="687">
        <f t="shared" si="54"/>
        <v>0</v>
      </c>
      <c r="AH64" s="688" t="str">
        <f t="shared" si="55"/>
        <v>-</v>
      </c>
      <c r="AI64" s="683">
        <v>0</v>
      </c>
      <c r="AJ64" s="681"/>
      <c r="AK64" s="681"/>
      <c r="AL64" s="681"/>
      <c r="AM64" s="687">
        <f t="shared" si="56"/>
        <v>0</v>
      </c>
      <c r="AN64" s="688" t="str">
        <f t="shared" si="57"/>
        <v>-</v>
      </c>
      <c r="AO64" s="687">
        <f t="shared" si="58"/>
        <v>0</v>
      </c>
      <c r="AP64" s="681"/>
      <c r="AQ64" s="687">
        <f t="shared" si="59"/>
        <v>0</v>
      </c>
      <c r="AR64" s="681"/>
      <c r="AS64" s="687">
        <f t="shared" si="60"/>
        <v>0</v>
      </c>
      <c r="AT64" s="688" t="str">
        <f t="shared" si="61"/>
        <v>-</v>
      </c>
      <c r="AU64" s="683">
        <v>0</v>
      </c>
      <c r="AV64" s="681"/>
      <c r="AW64" s="681"/>
      <c r="AX64" s="681"/>
      <c r="AY64" s="687">
        <f t="shared" si="62"/>
        <v>0</v>
      </c>
      <c r="AZ64" s="688" t="str">
        <f t="shared" si="63"/>
        <v>-</v>
      </c>
      <c r="BA64" s="683">
        <v>0</v>
      </c>
      <c r="BB64" s="681"/>
      <c r="BC64" s="681"/>
      <c r="BD64" s="681"/>
      <c r="BE64" s="687">
        <f t="shared" si="64"/>
        <v>0</v>
      </c>
      <c r="BF64" s="688" t="str">
        <f t="shared" si="65"/>
        <v>-</v>
      </c>
      <c r="BG64" s="683">
        <v>0</v>
      </c>
      <c r="BH64" s="681"/>
      <c r="BI64" s="681"/>
      <c r="BJ64" s="681"/>
      <c r="BK64" s="687">
        <f t="shared" si="66"/>
        <v>0</v>
      </c>
      <c r="BL64" s="688" t="str">
        <f t="shared" si="67"/>
        <v>-</v>
      </c>
      <c r="BM64" s="687">
        <f t="shared" si="68"/>
        <v>0</v>
      </c>
      <c r="BN64" s="681"/>
      <c r="BO64" s="687">
        <f t="shared" si="69"/>
        <v>0</v>
      </c>
      <c r="BP64" s="681"/>
      <c r="BQ64" s="687">
        <f t="shared" si="70"/>
        <v>0</v>
      </c>
      <c r="BR64" s="688" t="str">
        <f t="shared" si="71"/>
        <v>-</v>
      </c>
      <c r="BS64" s="683">
        <v>0</v>
      </c>
      <c r="BT64" s="681"/>
      <c r="BU64" s="681"/>
      <c r="BV64" s="681"/>
      <c r="BW64" s="687">
        <f t="shared" si="72"/>
        <v>0</v>
      </c>
      <c r="BX64" s="688" t="str">
        <f t="shared" si="73"/>
        <v>-</v>
      </c>
      <c r="BY64" s="683">
        <v>0</v>
      </c>
      <c r="BZ64" s="681"/>
      <c r="CA64" s="681"/>
      <c r="CB64" s="681"/>
      <c r="CC64" s="687">
        <f t="shared" si="74"/>
        <v>0</v>
      </c>
      <c r="CD64" s="688" t="str">
        <f t="shared" si="75"/>
        <v>-</v>
      </c>
      <c r="CE64" s="683">
        <v>0</v>
      </c>
      <c r="CF64" s="681"/>
      <c r="CG64" s="681"/>
      <c r="CH64" s="681"/>
      <c r="CI64" s="687">
        <f t="shared" si="76"/>
        <v>0</v>
      </c>
      <c r="CJ64" s="688" t="str">
        <f t="shared" si="77"/>
        <v>-</v>
      </c>
      <c r="CK64" s="687">
        <f t="shared" si="78"/>
        <v>0</v>
      </c>
      <c r="CL64" s="681"/>
      <c r="CM64" s="687">
        <f t="shared" si="79"/>
        <v>0</v>
      </c>
      <c r="CN64" s="681"/>
      <c r="CO64" s="687">
        <f t="shared" si="80"/>
        <v>0</v>
      </c>
      <c r="CP64" s="688" t="str">
        <f t="shared" si="81"/>
        <v>-</v>
      </c>
      <c r="CQ64" s="683">
        <v>0</v>
      </c>
      <c r="CR64" s="681"/>
      <c r="CS64" s="681"/>
      <c r="CT64" s="681"/>
      <c r="CU64" s="687">
        <f t="shared" si="82"/>
        <v>0</v>
      </c>
      <c r="CV64" s="688" t="str">
        <f t="shared" si="83"/>
        <v>-</v>
      </c>
      <c r="CW64" s="683">
        <v>0</v>
      </c>
      <c r="CX64" s="681"/>
      <c r="CY64" s="681"/>
      <c r="CZ64" s="681"/>
      <c r="DA64" s="687">
        <f t="shared" si="84"/>
        <v>0</v>
      </c>
      <c r="DB64" s="688" t="str">
        <f t="shared" si="85"/>
        <v>-</v>
      </c>
      <c r="DC64" s="683">
        <v>0</v>
      </c>
      <c r="DD64" s="681"/>
      <c r="DE64" s="681"/>
      <c r="DF64" s="681"/>
      <c r="DG64" s="687">
        <f t="shared" si="86"/>
        <v>0</v>
      </c>
      <c r="DH64" s="688" t="str">
        <f t="shared" si="87"/>
        <v>-</v>
      </c>
    </row>
    <row r="65" spans="1:112" ht="19.5" customHeight="1">
      <c r="B65" s="277" t="s">
        <v>4270</v>
      </c>
      <c r="C65" s="106"/>
      <c r="D65" s="279" t="s">
        <v>873</v>
      </c>
      <c r="E65" s="528" t="s">
        <v>4271</v>
      </c>
      <c r="F65" s="528"/>
      <c r="G65" s="529"/>
      <c r="H65" s="530"/>
      <c r="I65" s="530"/>
      <c r="J65" s="740"/>
      <c r="K65" s="687">
        <f t="shared" si="44"/>
        <v>0</v>
      </c>
      <c r="L65" s="681"/>
      <c r="M65" s="687">
        <f t="shared" si="45"/>
        <v>0</v>
      </c>
      <c r="N65" s="681"/>
      <c r="O65" s="687">
        <f t="shared" si="46"/>
        <v>0</v>
      </c>
      <c r="P65" s="688" t="str">
        <f t="shared" si="47"/>
        <v>-</v>
      </c>
      <c r="Q65" s="687">
        <f t="shared" si="48"/>
        <v>0</v>
      </c>
      <c r="R65" s="681"/>
      <c r="S65" s="687">
        <f t="shared" si="49"/>
        <v>0</v>
      </c>
      <c r="T65" s="681"/>
      <c r="U65" s="687">
        <f t="shared" si="50"/>
        <v>0</v>
      </c>
      <c r="V65" s="688" t="str">
        <f t="shared" si="51"/>
        <v>-</v>
      </c>
      <c r="W65" s="681"/>
      <c r="X65" s="681"/>
      <c r="Y65" s="681"/>
      <c r="Z65" s="681"/>
      <c r="AA65" s="687">
        <f t="shared" si="52"/>
        <v>0</v>
      </c>
      <c r="AB65" s="688" t="str">
        <f t="shared" si="53"/>
        <v>-</v>
      </c>
      <c r="AC65" s="681"/>
      <c r="AD65" s="681"/>
      <c r="AE65" s="681"/>
      <c r="AF65" s="681"/>
      <c r="AG65" s="687">
        <f t="shared" si="54"/>
        <v>0</v>
      </c>
      <c r="AH65" s="688" t="str">
        <f t="shared" si="55"/>
        <v>-</v>
      </c>
      <c r="AI65" s="681"/>
      <c r="AJ65" s="681"/>
      <c r="AK65" s="681"/>
      <c r="AL65" s="681"/>
      <c r="AM65" s="687">
        <f t="shared" si="56"/>
        <v>0</v>
      </c>
      <c r="AN65" s="688" t="str">
        <f t="shared" si="57"/>
        <v>-</v>
      </c>
      <c r="AO65" s="687">
        <f t="shared" si="58"/>
        <v>0</v>
      </c>
      <c r="AP65" s="681"/>
      <c r="AQ65" s="687">
        <f t="shared" si="59"/>
        <v>0</v>
      </c>
      <c r="AR65" s="681"/>
      <c r="AS65" s="687">
        <f t="shared" si="60"/>
        <v>0</v>
      </c>
      <c r="AT65" s="688" t="str">
        <f t="shared" si="61"/>
        <v>-</v>
      </c>
      <c r="AU65" s="681"/>
      <c r="AV65" s="681"/>
      <c r="AW65" s="681"/>
      <c r="AX65" s="681"/>
      <c r="AY65" s="687">
        <f t="shared" si="62"/>
        <v>0</v>
      </c>
      <c r="AZ65" s="688" t="str">
        <f t="shared" si="63"/>
        <v>-</v>
      </c>
      <c r="BA65" s="681"/>
      <c r="BB65" s="681"/>
      <c r="BC65" s="681"/>
      <c r="BD65" s="681"/>
      <c r="BE65" s="687">
        <f t="shared" si="64"/>
        <v>0</v>
      </c>
      <c r="BF65" s="688" t="str">
        <f t="shared" si="65"/>
        <v>-</v>
      </c>
      <c r="BG65" s="681"/>
      <c r="BH65" s="681"/>
      <c r="BI65" s="681"/>
      <c r="BJ65" s="681"/>
      <c r="BK65" s="687">
        <f t="shared" si="66"/>
        <v>0</v>
      </c>
      <c r="BL65" s="688" t="str">
        <f t="shared" si="67"/>
        <v>-</v>
      </c>
      <c r="BM65" s="687">
        <f t="shared" si="68"/>
        <v>0</v>
      </c>
      <c r="BN65" s="681"/>
      <c r="BO65" s="687">
        <f t="shared" si="69"/>
        <v>0</v>
      </c>
      <c r="BP65" s="681"/>
      <c r="BQ65" s="687">
        <f t="shared" si="70"/>
        <v>0</v>
      </c>
      <c r="BR65" s="688" t="str">
        <f t="shared" si="71"/>
        <v>-</v>
      </c>
      <c r="BS65" s="681"/>
      <c r="BT65" s="681"/>
      <c r="BU65" s="681"/>
      <c r="BV65" s="681"/>
      <c r="BW65" s="687">
        <f t="shared" si="72"/>
        <v>0</v>
      </c>
      <c r="BX65" s="688" t="str">
        <f t="shared" si="73"/>
        <v>-</v>
      </c>
      <c r="BY65" s="681"/>
      <c r="BZ65" s="681"/>
      <c r="CA65" s="681"/>
      <c r="CB65" s="681"/>
      <c r="CC65" s="687">
        <f t="shared" si="74"/>
        <v>0</v>
      </c>
      <c r="CD65" s="688" t="str">
        <f t="shared" si="75"/>
        <v>-</v>
      </c>
      <c r="CE65" s="681"/>
      <c r="CF65" s="681"/>
      <c r="CG65" s="681"/>
      <c r="CH65" s="681"/>
      <c r="CI65" s="687">
        <f t="shared" si="76"/>
        <v>0</v>
      </c>
      <c r="CJ65" s="688" t="str">
        <f t="shared" si="77"/>
        <v>-</v>
      </c>
      <c r="CK65" s="687">
        <f t="shared" si="78"/>
        <v>0</v>
      </c>
      <c r="CL65" s="681"/>
      <c r="CM65" s="687">
        <f t="shared" si="79"/>
        <v>0</v>
      </c>
      <c r="CN65" s="681"/>
      <c r="CO65" s="687">
        <f t="shared" si="80"/>
        <v>0</v>
      </c>
      <c r="CP65" s="688" t="str">
        <f t="shared" si="81"/>
        <v>-</v>
      </c>
      <c r="CQ65" s="681"/>
      <c r="CR65" s="681"/>
      <c r="CS65" s="681"/>
      <c r="CT65" s="681"/>
      <c r="CU65" s="687">
        <f t="shared" si="82"/>
        <v>0</v>
      </c>
      <c r="CV65" s="688" t="str">
        <f t="shared" si="83"/>
        <v>-</v>
      </c>
      <c r="CW65" s="681"/>
      <c r="CX65" s="681"/>
      <c r="CY65" s="681"/>
      <c r="CZ65" s="681"/>
      <c r="DA65" s="687">
        <f t="shared" si="84"/>
        <v>0</v>
      </c>
      <c r="DB65" s="688" t="str">
        <f t="shared" si="85"/>
        <v>-</v>
      </c>
      <c r="DC65" s="681"/>
      <c r="DD65" s="681"/>
      <c r="DE65" s="681"/>
      <c r="DF65" s="681"/>
      <c r="DG65" s="687">
        <f t="shared" si="86"/>
        <v>0</v>
      </c>
      <c r="DH65" s="688" t="str">
        <f t="shared" si="87"/>
        <v>-</v>
      </c>
    </row>
    <row r="66" spans="1:112" ht="24" customHeight="1">
      <c r="B66" s="277"/>
      <c r="C66" s="106"/>
      <c r="D66" s="880" t="s">
        <v>4272</v>
      </c>
      <c r="E66" s="528" t="s">
        <v>4273</v>
      </c>
      <c r="F66" s="528"/>
      <c r="G66" s="529"/>
      <c r="H66" s="530" t="s">
        <v>4274</v>
      </c>
      <c r="I66" s="530"/>
      <c r="J66" s="740" t="s">
        <v>883</v>
      </c>
      <c r="K66" s="687">
        <f t="shared" si="44"/>
        <v>27791.3</v>
      </c>
      <c r="L66" s="681"/>
      <c r="M66" s="687">
        <f t="shared" si="45"/>
        <v>0</v>
      </c>
      <c r="N66" s="681"/>
      <c r="O66" s="687">
        <f t="shared" si="46"/>
        <v>-27791.3</v>
      </c>
      <c r="P66" s="688">
        <f t="shared" si="47"/>
        <v>0</v>
      </c>
      <c r="Q66" s="687">
        <f t="shared" si="48"/>
        <v>7044.1999999999989</v>
      </c>
      <c r="R66" s="681"/>
      <c r="S66" s="687">
        <f t="shared" si="49"/>
        <v>0</v>
      </c>
      <c r="T66" s="681"/>
      <c r="U66" s="687">
        <f t="shared" si="50"/>
        <v>-7044.1999999999989</v>
      </c>
      <c r="V66" s="688">
        <f t="shared" si="51"/>
        <v>0</v>
      </c>
      <c r="W66" s="687">
        <f>W51+W63+W24+W26</f>
        <v>2539.2999999999997</v>
      </c>
      <c r="X66" s="681"/>
      <c r="Y66" s="687">
        <f>Y51+Y63+Y24+Y26</f>
        <v>0</v>
      </c>
      <c r="Z66" s="681"/>
      <c r="AA66" s="687">
        <f t="shared" si="52"/>
        <v>-2539.2999999999997</v>
      </c>
      <c r="AB66" s="688">
        <f t="shared" si="53"/>
        <v>0</v>
      </c>
      <c r="AC66" s="687">
        <f>AC51+AC63+AC24+AC26</f>
        <v>2293.5</v>
      </c>
      <c r="AD66" s="681"/>
      <c r="AE66" s="687">
        <f>AE51+AE63+AE24+AE26</f>
        <v>0</v>
      </c>
      <c r="AF66" s="681"/>
      <c r="AG66" s="687">
        <f t="shared" si="54"/>
        <v>-2293.5</v>
      </c>
      <c r="AH66" s="688">
        <f t="shared" si="55"/>
        <v>0</v>
      </c>
      <c r="AI66" s="687">
        <f>AI51+AI63+AI24+AI26</f>
        <v>2211.4</v>
      </c>
      <c r="AJ66" s="681"/>
      <c r="AK66" s="687">
        <f>AK51+AK63+AK24+AK26</f>
        <v>0</v>
      </c>
      <c r="AL66" s="681"/>
      <c r="AM66" s="687">
        <f t="shared" si="56"/>
        <v>-2211.4</v>
      </c>
      <c r="AN66" s="688">
        <f t="shared" si="57"/>
        <v>0</v>
      </c>
      <c r="AO66" s="687">
        <f t="shared" si="58"/>
        <v>6857.1</v>
      </c>
      <c r="AP66" s="681"/>
      <c r="AQ66" s="687">
        <f t="shared" si="59"/>
        <v>0</v>
      </c>
      <c r="AR66" s="681"/>
      <c r="AS66" s="687">
        <f t="shared" si="60"/>
        <v>-6857.1</v>
      </c>
      <c r="AT66" s="688">
        <f t="shared" si="61"/>
        <v>0</v>
      </c>
      <c r="AU66" s="687">
        <f>AU51+AU63+AU24+AU26</f>
        <v>2083.3000000000002</v>
      </c>
      <c r="AV66" s="681"/>
      <c r="AW66" s="687">
        <f>AW51+AW63+AW24+AW26</f>
        <v>0</v>
      </c>
      <c r="AX66" s="681"/>
      <c r="AY66" s="687">
        <f t="shared" si="62"/>
        <v>-2083.3000000000002</v>
      </c>
      <c r="AZ66" s="688">
        <f t="shared" si="63"/>
        <v>0</v>
      </c>
      <c r="BA66" s="687">
        <f>BA51+BA63+BA24+BA26</f>
        <v>2471.6999999999998</v>
      </c>
      <c r="BB66" s="681"/>
      <c r="BC66" s="687">
        <f>BC51+BC63+BC24+BC26</f>
        <v>0</v>
      </c>
      <c r="BD66" s="681"/>
      <c r="BE66" s="687">
        <f t="shared" si="64"/>
        <v>-2471.6999999999998</v>
      </c>
      <c r="BF66" s="688">
        <f t="shared" si="65"/>
        <v>0</v>
      </c>
      <c r="BG66" s="687">
        <f>BG51+BG63+BG24+BG26</f>
        <v>2302.1</v>
      </c>
      <c r="BH66" s="681"/>
      <c r="BI66" s="687">
        <f>BI51+BI63+BI24+BI26</f>
        <v>0</v>
      </c>
      <c r="BJ66" s="681"/>
      <c r="BK66" s="687">
        <f t="shared" si="66"/>
        <v>-2302.1</v>
      </c>
      <c r="BL66" s="688">
        <f t="shared" si="67"/>
        <v>0</v>
      </c>
      <c r="BM66" s="687">
        <f t="shared" si="68"/>
        <v>6693.5</v>
      </c>
      <c r="BN66" s="681"/>
      <c r="BO66" s="687">
        <f t="shared" si="69"/>
        <v>0</v>
      </c>
      <c r="BP66" s="681"/>
      <c r="BQ66" s="687">
        <f t="shared" si="70"/>
        <v>-6693.5</v>
      </c>
      <c r="BR66" s="688">
        <f t="shared" si="71"/>
        <v>0</v>
      </c>
      <c r="BS66" s="687">
        <f>BS51+BS63+BS24+BS26</f>
        <v>2433.2999999999997</v>
      </c>
      <c r="BT66" s="681"/>
      <c r="BU66" s="687">
        <f>BU51+BU63+BU24+BU26</f>
        <v>0</v>
      </c>
      <c r="BV66" s="681"/>
      <c r="BW66" s="687">
        <f t="shared" si="72"/>
        <v>-2433.2999999999997</v>
      </c>
      <c r="BX66" s="688">
        <f t="shared" si="73"/>
        <v>0</v>
      </c>
      <c r="BY66" s="687">
        <f>BY51+BY63+BY24+BY26</f>
        <v>2378.3000000000002</v>
      </c>
      <c r="BZ66" s="681"/>
      <c r="CA66" s="687">
        <f>CA51+CA63+CA24+CA26</f>
        <v>0</v>
      </c>
      <c r="CB66" s="681"/>
      <c r="CC66" s="687">
        <f t="shared" si="74"/>
        <v>-2378.3000000000002</v>
      </c>
      <c r="CD66" s="688">
        <f t="shared" si="75"/>
        <v>0</v>
      </c>
      <c r="CE66" s="687">
        <f>CE51+CE63+CE24+CE26</f>
        <v>1881.9</v>
      </c>
      <c r="CF66" s="681"/>
      <c r="CG66" s="687">
        <f>CG51+CG63+CG24+CG26</f>
        <v>0</v>
      </c>
      <c r="CH66" s="681"/>
      <c r="CI66" s="687">
        <f t="shared" si="76"/>
        <v>-1881.9</v>
      </c>
      <c r="CJ66" s="688">
        <f t="shared" si="77"/>
        <v>0</v>
      </c>
      <c r="CK66" s="687">
        <f t="shared" si="78"/>
        <v>7196.5</v>
      </c>
      <c r="CL66" s="681"/>
      <c r="CM66" s="687">
        <f t="shared" si="79"/>
        <v>0</v>
      </c>
      <c r="CN66" s="681"/>
      <c r="CO66" s="687">
        <f t="shared" si="80"/>
        <v>-7196.5</v>
      </c>
      <c r="CP66" s="688">
        <f t="shared" si="81"/>
        <v>0</v>
      </c>
      <c r="CQ66" s="687">
        <f>CQ51+CQ63+CQ24+CQ26</f>
        <v>2432.4</v>
      </c>
      <c r="CR66" s="681"/>
      <c r="CS66" s="687">
        <f>CS51+CS63+CS24+CS26</f>
        <v>0</v>
      </c>
      <c r="CT66" s="681"/>
      <c r="CU66" s="687">
        <f t="shared" si="82"/>
        <v>-2432.4</v>
      </c>
      <c r="CV66" s="688">
        <f t="shared" si="83"/>
        <v>0</v>
      </c>
      <c r="CW66" s="687">
        <f>CW51+CW63+CW24+CW26</f>
        <v>2348.9</v>
      </c>
      <c r="CX66" s="681"/>
      <c r="CY66" s="687">
        <f>CY51+CY63+CY24+CY26</f>
        <v>0</v>
      </c>
      <c r="CZ66" s="681"/>
      <c r="DA66" s="687">
        <f t="shared" si="84"/>
        <v>-2348.9</v>
      </c>
      <c r="DB66" s="688">
        <f t="shared" si="85"/>
        <v>0</v>
      </c>
      <c r="DC66" s="687">
        <f>DC51+DC63+DC24+DC26</f>
        <v>2415.2000000000003</v>
      </c>
      <c r="DD66" s="681"/>
      <c r="DE66" s="687">
        <f>DE51+DE63+DE24+DE26</f>
        <v>0</v>
      </c>
      <c r="DF66" s="681"/>
      <c r="DG66" s="687">
        <f t="shared" si="86"/>
        <v>-2415.2000000000003</v>
      </c>
      <c r="DH66" s="688">
        <f t="shared" si="87"/>
        <v>0</v>
      </c>
    </row>
    <row r="67" spans="1:112" ht="24" customHeight="1">
      <c r="A67" s="180"/>
      <c r="B67" s="288"/>
      <c r="C67" s="289"/>
      <c r="D67" s="766"/>
      <c r="E67" s="528" t="s">
        <v>4275</v>
      </c>
      <c r="F67" s="528"/>
      <c r="G67" s="529"/>
      <c r="H67" s="530" t="s">
        <v>4276</v>
      </c>
      <c r="I67" s="530"/>
      <c r="J67" s="740" t="s">
        <v>889</v>
      </c>
      <c r="K67" s="687">
        <f t="shared" si="44"/>
        <v>38938.9</v>
      </c>
      <c r="L67" s="681"/>
      <c r="M67" s="687">
        <f t="shared" si="45"/>
        <v>0</v>
      </c>
      <c r="N67" s="681"/>
      <c r="O67" s="687">
        <f t="shared" si="46"/>
        <v>-38938.9</v>
      </c>
      <c r="P67" s="688">
        <f t="shared" si="47"/>
        <v>0</v>
      </c>
      <c r="Q67" s="687">
        <f t="shared" si="48"/>
        <v>9755.2999999999993</v>
      </c>
      <c r="R67" s="681"/>
      <c r="S67" s="687">
        <f t="shared" si="49"/>
        <v>0</v>
      </c>
      <c r="T67" s="681"/>
      <c r="U67" s="687">
        <f t="shared" si="50"/>
        <v>-9755.2999999999993</v>
      </c>
      <c r="V67" s="688">
        <f t="shared" si="51"/>
        <v>0</v>
      </c>
      <c r="W67" s="687">
        <f>W52+W64+W25+W27</f>
        <v>3516.6</v>
      </c>
      <c r="X67" s="681"/>
      <c r="Y67" s="687">
        <f>Y52+Y64+Y25+Y27</f>
        <v>0</v>
      </c>
      <c r="Z67" s="681"/>
      <c r="AA67" s="687">
        <f t="shared" si="52"/>
        <v>-3516.6</v>
      </c>
      <c r="AB67" s="688">
        <f t="shared" si="53"/>
        <v>0</v>
      </c>
      <c r="AC67" s="687">
        <f>AC52+AC64+AC25+AC27</f>
        <v>3176.1</v>
      </c>
      <c r="AD67" s="681"/>
      <c r="AE67" s="687">
        <f>AE52+AE64+AE25+AE27</f>
        <v>0</v>
      </c>
      <c r="AF67" s="681"/>
      <c r="AG67" s="687">
        <f t="shared" si="54"/>
        <v>-3176.1</v>
      </c>
      <c r="AH67" s="688">
        <f t="shared" si="55"/>
        <v>0</v>
      </c>
      <c r="AI67" s="687">
        <f>AI52+AI64+AI25+AI27</f>
        <v>3062.6</v>
      </c>
      <c r="AJ67" s="681"/>
      <c r="AK67" s="687">
        <f>AK52+AK64+AK25+AK27</f>
        <v>0</v>
      </c>
      <c r="AL67" s="681"/>
      <c r="AM67" s="687">
        <f t="shared" si="56"/>
        <v>-3062.6</v>
      </c>
      <c r="AN67" s="688">
        <f t="shared" si="57"/>
        <v>0</v>
      </c>
      <c r="AO67" s="687">
        <f t="shared" si="58"/>
        <v>9495.7999999999993</v>
      </c>
      <c r="AP67" s="681"/>
      <c r="AQ67" s="687">
        <f t="shared" si="59"/>
        <v>0</v>
      </c>
      <c r="AR67" s="681"/>
      <c r="AS67" s="687">
        <f t="shared" si="60"/>
        <v>-9495.7999999999993</v>
      </c>
      <c r="AT67" s="688">
        <f t="shared" si="61"/>
        <v>0</v>
      </c>
      <c r="AU67" s="687">
        <f>AU52+AU64+AU25+AU27</f>
        <v>2873.7</v>
      </c>
      <c r="AV67" s="681"/>
      <c r="AW67" s="687">
        <f>AW52+AW64+AW25+AW27</f>
        <v>0</v>
      </c>
      <c r="AX67" s="681"/>
      <c r="AY67" s="687">
        <f t="shared" si="62"/>
        <v>-2873.7</v>
      </c>
      <c r="AZ67" s="688">
        <f t="shared" si="63"/>
        <v>0</v>
      </c>
      <c r="BA67" s="687">
        <f>BA52+BA64+BA25+BA27</f>
        <v>3426.2</v>
      </c>
      <c r="BB67" s="681"/>
      <c r="BC67" s="687">
        <f>BC52+BC64+BC25+BC27</f>
        <v>0</v>
      </c>
      <c r="BD67" s="681"/>
      <c r="BE67" s="687">
        <f t="shared" si="64"/>
        <v>-3426.2</v>
      </c>
      <c r="BF67" s="688">
        <f t="shared" si="65"/>
        <v>0</v>
      </c>
      <c r="BG67" s="687">
        <f>BG52+BG64+BG25+BG27</f>
        <v>3195.9</v>
      </c>
      <c r="BH67" s="681"/>
      <c r="BI67" s="687">
        <f>BI52+BI64+BI25+BI27</f>
        <v>0</v>
      </c>
      <c r="BJ67" s="681"/>
      <c r="BK67" s="687">
        <f t="shared" si="66"/>
        <v>-3195.9</v>
      </c>
      <c r="BL67" s="688">
        <f t="shared" si="67"/>
        <v>0</v>
      </c>
      <c r="BM67" s="687">
        <f t="shared" si="68"/>
        <v>9518.7000000000007</v>
      </c>
      <c r="BN67" s="681"/>
      <c r="BO67" s="687">
        <f t="shared" si="69"/>
        <v>0</v>
      </c>
      <c r="BP67" s="681"/>
      <c r="BQ67" s="687">
        <f t="shared" si="70"/>
        <v>-9518.7000000000007</v>
      </c>
      <c r="BR67" s="688">
        <f t="shared" si="71"/>
        <v>0</v>
      </c>
      <c r="BS67" s="687">
        <f>BS52+BS64+BS25+BS27</f>
        <v>3437.8</v>
      </c>
      <c r="BT67" s="681"/>
      <c r="BU67" s="687">
        <f>BU52+BU64+BU25+BU27</f>
        <v>0</v>
      </c>
      <c r="BV67" s="681"/>
      <c r="BW67" s="687">
        <f t="shared" si="72"/>
        <v>-3437.8</v>
      </c>
      <c r="BX67" s="688">
        <f t="shared" si="73"/>
        <v>0</v>
      </c>
      <c r="BY67" s="687">
        <f>BY52+BY64+BY25+BY27</f>
        <v>3437.7999999999997</v>
      </c>
      <c r="BZ67" s="681"/>
      <c r="CA67" s="687">
        <f>CA52+CA64+CA25+CA27</f>
        <v>0</v>
      </c>
      <c r="CB67" s="681"/>
      <c r="CC67" s="687">
        <f t="shared" si="74"/>
        <v>-3437.7999999999997</v>
      </c>
      <c r="CD67" s="688">
        <f t="shared" si="75"/>
        <v>0</v>
      </c>
      <c r="CE67" s="687">
        <f>CE52+CE64+CE25+CE27</f>
        <v>2643.1000000000004</v>
      </c>
      <c r="CF67" s="681"/>
      <c r="CG67" s="687">
        <f>CG52+CG64+CG25+CG27</f>
        <v>0</v>
      </c>
      <c r="CH67" s="681"/>
      <c r="CI67" s="687">
        <f t="shared" si="76"/>
        <v>-2643.1000000000004</v>
      </c>
      <c r="CJ67" s="688">
        <f t="shared" si="77"/>
        <v>0</v>
      </c>
      <c r="CK67" s="687">
        <f t="shared" si="78"/>
        <v>10169.1</v>
      </c>
      <c r="CL67" s="681"/>
      <c r="CM67" s="687">
        <f t="shared" si="79"/>
        <v>0</v>
      </c>
      <c r="CN67" s="681"/>
      <c r="CO67" s="687">
        <f t="shared" si="80"/>
        <v>-10169.1</v>
      </c>
      <c r="CP67" s="688">
        <f t="shared" si="81"/>
        <v>0</v>
      </c>
      <c r="CQ67" s="687">
        <f>CQ52+CQ64+CQ25+CQ27</f>
        <v>3426.6</v>
      </c>
      <c r="CR67" s="681"/>
      <c r="CS67" s="687">
        <f>CS52+CS64+CS25+CS27</f>
        <v>0</v>
      </c>
      <c r="CT67" s="681"/>
      <c r="CU67" s="687">
        <f t="shared" si="82"/>
        <v>-3426.6</v>
      </c>
      <c r="CV67" s="688">
        <f t="shared" si="83"/>
        <v>0</v>
      </c>
      <c r="CW67" s="687">
        <f>CW52+CW64+CW25+CW27</f>
        <v>3315.8</v>
      </c>
      <c r="CX67" s="681"/>
      <c r="CY67" s="687">
        <f>CY52+CY64+CY25+CY27</f>
        <v>0</v>
      </c>
      <c r="CZ67" s="681"/>
      <c r="DA67" s="687">
        <f t="shared" si="84"/>
        <v>-3315.8</v>
      </c>
      <c r="DB67" s="688">
        <f t="shared" si="85"/>
        <v>0</v>
      </c>
      <c r="DC67" s="687">
        <f>DC52+DC64+DC25+DC27</f>
        <v>3426.7000000000003</v>
      </c>
      <c r="DD67" s="681"/>
      <c r="DE67" s="687">
        <f>DE52+DE64+DE25+DE27</f>
        <v>0</v>
      </c>
      <c r="DF67" s="681"/>
      <c r="DG67" s="687">
        <f t="shared" si="86"/>
        <v>-3426.7000000000003</v>
      </c>
      <c r="DH67" s="688">
        <f t="shared" si="87"/>
        <v>0</v>
      </c>
    </row>
    <row r="68" spans="1:112" ht="20.25" customHeight="1">
      <c r="B68" s="277"/>
      <c r="C68" s="284"/>
      <c r="D68" s="290" t="s">
        <v>4277</v>
      </c>
      <c r="E68" s="528" t="s">
        <v>4278</v>
      </c>
      <c r="F68" s="528"/>
      <c r="G68" s="529"/>
      <c r="H68" s="530"/>
      <c r="I68" s="530"/>
      <c r="J68" s="740" t="s">
        <v>889</v>
      </c>
      <c r="K68" s="687">
        <f t="shared" si="44"/>
        <v>38610</v>
      </c>
      <c r="L68" s="681"/>
      <c r="M68" s="687">
        <f t="shared" si="45"/>
        <v>0</v>
      </c>
      <c r="N68" s="681"/>
      <c r="O68" s="687">
        <f t="shared" si="46"/>
        <v>-38610</v>
      </c>
      <c r="P68" s="688">
        <f t="shared" si="47"/>
        <v>0</v>
      </c>
      <c r="Q68" s="687">
        <f t="shared" si="48"/>
        <v>9672</v>
      </c>
      <c r="R68" s="681"/>
      <c r="S68" s="687">
        <f t="shared" si="49"/>
        <v>0</v>
      </c>
      <c r="T68" s="681"/>
      <c r="U68" s="687">
        <f t="shared" si="50"/>
        <v>-9672</v>
      </c>
      <c r="V68" s="688">
        <f t="shared" si="51"/>
        <v>0</v>
      </c>
      <c r="W68" s="683">
        <v>3486.5</v>
      </c>
      <c r="X68" s="681"/>
      <c r="Y68" s="681"/>
      <c r="Z68" s="681"/>
      <c r="AA68" s="687">
        <f t="shared" si="52"/>
        <v>-3486.5</v>
      </c>
      <c r="AB68" s="688">
        <f t="shared" si="53"/>
        <v>0</v>
      </c>
      <c r="AC68" s="683">
        <v>3149</v>
      </c>
      <c r="AD68" s="681"/>
      <c r="AE68" s="681"/>
      <c r="AF68" s="681"/>
      <c r="AG68" s="687">
        <f t="shared" si="54"/>
        <v>-3149</v>
      </c>
      <c r="AH68" s="688">
        <f t="shared" si="55"/>
        <v>0</v>
      </c>
      <c r="AI68" s="683">
        <v>3036.5</v>
      </c>
      <c r="AJ68" s="681"/>
      <c r="AK68" s="681"/>
      <c r="AL68" s="681"/>
      <c r="AM68" s="687">
        <f t="shared" si="56"/>
        <v>-3036.5</v>
      </c>
      <c r="AN68" s="688">
        <f t="shared" si="57"/>
        <v>0</v>
      </c>
      <c r="AO68" s="687">
        <f t="shared" si="58"/>
        <v>9416</v>
      </c>
      <c r="AP68" s="681"/>
      <c r="AQ68" s="687">
        <f t="shared" si="59"/>
        <v>0</v>
      </c>
      <c r="AR68" s="681"/>
      <c r="AS68" s="687">
        <f t="shared" si="60"/>
        <v>-9416</v>
      </c>
      <c r="AT68" s="688">
        <f t="shared" si="61"/>
        <v>0</v>
      </c>
      <c r="AU68" s="683">
        <v>2849.5</v>
      </c>
      <c r="AV68" s="681"/>
      <c r="AW68" s="681"/>
      <c r="AX68" s="681"/>
      <c r="AY68" s="687">
        <f t="shared" si="62"/>
        <v>-2849.5</v>
      </c>
      <c r="AZ68" s="688">
        <f t="shared" si="63"/>
        <v>0</v>
      </c>
      <c r="BA68" s="683">
        <v>3397.5</v>
      </c>
      <c r="BB68" s="681"/>
      <c r="BC68" s="681"/>
      <c r="BD68" s="681"/>
      <c r="BE68" s="687">
        <f t="shared" si="64"/>
        <v>-3397.5</v>
      </c>
      <c r="BF68" s="688">
        <f t="shared" si="65"/>
        <v>0</v>
      </c>
      <c r="BG68" s="683">
        <v>3169</v>
      </c>
      <c r="BH68" s="681"/>
      <c r="BI68" s="681"/>
      <c r="BJ68" s="681"/>
      <c r="BK68" s="687">
        <f t="shared" si="66"/>
        <v>-3169</v>
      </c>
      <c r="BL68" s="688">
        <f t="shared" si="67"/>
        <v>0</v>
      </c>
      <c r="BM68" s="687">
        <f t="shared" si="68"/>
        <v>9440</v>
      </c>
      <c r="BN68" s="681"/>
      <c r="BO68" s="687">
        <f t="shared" si="69"/>
        <v>0</v>
      </c>
      <c r="BP68" s="681"/>
      <c r="BQ68" s="687">
        <f t="shared" si="70"/>
        <v>-9440</v>
      </c>
      <c r="BR68" s="688">
        <f t="shared" si="71"/>
        <v>0</v>
      </c>
      <c r="BS68" s="683">
        <v>3409.4</v>
      </c>
      <c r="BT68" s="681"/>
      <c r="BU68" s="681"/>
      <c r="BV68" s="681"/>
      <c r="BW68" s="687">
        <f t="shared" si="72"/>
        <v>-3409.4</v>
      </c>
      <c r="BX68" s="688">
        <f t="shared" si="73"/>
        <v>0</v>
      </c>
      <c r="BY68" s="683">
        <v>3409.4</v>
      </c>
      <c r="BZ68" s="681"/>
      <c r="CA68" s="681"/>
      <c r="CB68" s="681"/>
      <c r="CC68" s="687">
        <f t="shared" si="74"/>
        <v>-3409.4</v>
      </c>
      <c r="CD68" s="688">
        <f t="shared" si="75"/>
        <v>0</v>
      </c>
      <c r="CE68" s="683">
        <v>2621.1999999999998</v>
      </c>
      <c r="CF68" s="681"/>
      <c r="CG68" s="681"/>
      <c r="CH68" s="681"/>
      <c r="CI68" s="687">
        <f t="shared" si="76"/>
        <v>-2621.1999999999998</v>
      </c>
      <c r="CJ68" s="688">
        <f t="shared" si="77"/>
        <v>0</v>
      </c>
      <c r="CK68" s="687">
        <f t="shared" si="78"/>
        <v>10082</v>
      </c>
      <c r="CL68" s="681"/>
      <c r="CM68" s="687">
        <f t="shared" si="79"/>
        <v>0</v>
      </c>
      <c r="CN68" s="681"/>
      <c r="CO68" s="687">
        <f t="shared" si="80"/>
        <v>-10082</v>
      </c>
      <c r="CP68" s="688">
        <f t="shared" si="81"/>
        <v>0</v>
      </c>
      <c r="CQ68" s="683">
        <v>3397.2</v>
      </c>
      <c r="CR68" s="681"/>
      <c r="CS68" s="681"/>
      <c r="CT68" s="681"/>
      <c r="CU68" s="687">
        <f t="shared" si="82"/>
        <v>-3397.2</v>
      </c>
      <c r="CV68" s="688">
        <f t="shared" si="83"/>
        <v>0</v>
      </c>
      <c r="CW68" s="683">
        <v>3287.5</v>
      </c>
      <c r="CX68" s="681"/>
      <c r="CY68" s="681"/>
      <c r="CZ68" s="681"/>
      <c r="DA68" s="687">
        <f t="shared" si="84"/>
        <v>-3287.5</v>
      </c>
      <c r="DB68" s="688">
        <f t="shared" si="85"/>
        <v>0</v>
      </c>
      <c r="DC68" s="683">
        <v>3397.3</v>
      </c>
      <c r="DD68" s="681"/>
      <c r="DE68" s="681"/>
      <c r="DF68" s="681"/>
      <c r="DG68" s="687">
        <f t="shared" si="86"/>
        <v>-3397.3</v>
      </c>
      <c r="DH68" s="688">
        <f t="shared" si="87"/>
        <v>0</v>
      </c>
    </row>
    <row r="69" spans="1:112" ht="18.600000000000001" customHeight="1">
      <c r="B69" s="277"/>
      <c r="C69" s="284"/>
      <c r="D69" s="291" t="s">
        <v>4279</v>
      </c>
      <c r="E69" s="528" t="s">
        <v>4280</v>
      </c>
      <c r="F69" s="528"/>
      <c r="G69" s="529"/>
      <c r="H69" s="530"/>
      <c r="I69" s="530"/>
      <c r="J69" s="740" t="s">
        <v>889</v>
      </c>
      <c r="K69" s="687">
        <f t="shared" si="44"/>
        <v>5712.2</v>
      </c>
      <c r="L69" s="681"/>
      <c r="M69" s="687">
        <f t="shared" si="45"/>
        <v>0</v>
      </c>
      <c r="N69" s="681"/>
      <c r="O69" s="687">
        <f t="shared" si="46"/>
        <v>-5712.2</v>
      </c>
      <c r="P69" s="688">
        <f t="shared" si="47"/>
        <v>0</v>
      </c>
      <c r="Q69" s="687">
        <f t="shared" si="48"/>
        <v>1204.9000000000001</v>
      </c>
      <c r="R69" s="681"/>
      <c r="S69" s="687">
        <f t="shared" si="49"/>
        <v>0</v>
      </c>
      <c r="T69" s="681"/>
      <c r="U69" s="687">
        <f t="shared" si="50"/>
        <v>-1204.9000000000001</v>
      </c>
      <c r="V69" s="688">
        <f t="shared" si="51"/>
        <v>0</v>
      </c>
      <c r="W69" s="683">
        <v>434.5</v>
      </c>
      <c r="X69" s="681"/>
      <c r="Y69" s="681"/>
      <c r="Z69" s="681"/>
      <c r="AA69" s="687">
        <f t="shared" si="52"/>
        <v>-434.5</v>
      </c>
      <c r="AB69" s="688">
        <f t="shared" si="53"/>
        <v>0</v>
      </c>
      <c r="AC69" s="683">
        <v>392.2</v>
      </c>
      <c r="AD69" s="681"/>
      <c r="AE69" s="681"/>
      <c r="AF69" s="681"/>
      <c r="AG69" s="687">
        <f t="shared" si="54"/>
        <v>-392.2</v>
      </c>
      <c r="AH69" s="688">
        <f t="shared" si="55"/>
        <v>0</v>
      </c>
      <c r="AI69" s="683">
        <v>378.2</v>
      </c>
      <c r="AJ69" s="681"/>
      <c r="AK69" s="681"/>
      <c r="AL69" s="681"/>
      <c r="AM69" s="687">
        <f t="shared" si="56"/>
        <v>-378.2</v>
      </c>
      <c r="AN69" s="688">
        <f t="shared" si="57"/>
        <v>0</v>
      </c>
      <c r="AO69" s="687">
        <f t="shared" si="58"/>
        <v>1106.0999999999999</v>
      </c>
      <c r="AP69" s="681"/>
      <c r="AQ69" s="687">
        <f t="shared" si="59"/>
        <v>0</v>
      </c>
      <c r="AR69" s="681"/>
      <c r="AS69" s="687">
        <f t="shared" si="60"/>
        <v>-1106.0999999999999</v>
      </c>
      <c r="AT69" s="688">
        <f t="shared" si="61"/>
        <v>0</v>
      </c>
      <c r="AU69" s="683">
        <v>548</v>
      </c>
      <c r="AV69" s="681"/>
      <c r="AW69" s="681"/>
      <c r="AX69" s="681"/>
      <c r="AY69" s="687">
        <f t="shared" si="62"/>
        <v>-548</v>
      </c>
      <c r="AZ69" s="688">
        <f t="shared" si="63"/>
        <v>0</v>
      </c>
      <c r="BA69" s="683">
        <v>344.1</v>
      </c>
      <c r="BB69" s="681"/>
      <c r="BC69" s="681"/>
      <c r="BD69" s="681"/>
      <c r="BE69" s="687">
        <f t="shared" si="64"/>
        <v>-344.1</v>
      </c>
      <c r="BF69" s="688">
        <f t="shared" si="65"/>
        <v>0</v>
      </c>
      <c r="BG69" s="683">
        <v>214</v>
      </c>
      <c r="BH69" s="681"/>
      <c r="BI69" s="681"/>
      <c r="BJ69" s="681"/>
      <c r="BK69" s="687">
        <f t="shared" si="66"/>
        <v>-214</v>
      </c>
      <c r="BL69" s="688">
        <f t="shared" si="67"/>
        <v>0</v>
      </c>
      <c r="BM69" s="687">
        <f t="shared" si="68"/>
        <v>2072.5</v>
      </c>
      <c r="BN69" s="681"/>
      <c r="BO69" s="687">
        <f t="shared" si="69"/>
        <v>0</v>
      </c>
      <c r="BP69" s="681"/>
      <c r="BQ69" s="687">
        <f t="shared" si="70"/>
        <v>-2072.5</v>
      </c>
      <c r="BR69" s="688">
        <f t="shared" si="71"/>
        <v>0</v>
      </c>
      <c r="BS69" s="683">
        <v>433</v>
      </c>
      <c r="BT69" s="681"/>
      <c r="BU69" s="681"/>
      <c r="BV69" s="681"/>
      <c r="BW69" s="687">
        <f t="shared" si="72"/>
        <v>-433</v>
      </c>
      <c r="BX69" s="688">
        <f t="shared" si="73"/>
        <v>0</v>
      </c>
      <c r="BY69" s="683">
        <v>511.1</v>
      </c>
      <c r="BZ69" s="681"/>
      <c r="CA69" s="681"/>
      <c r="CB69" s="681"/>
      <c r="CC69" s="687">
        <f t="shared" si="74"/>
        <v>-511.1</v>
      </c>
      <c r="CD69" s="688">
        <f t="shared" si="75"/>
        <v>0</v>
      </c>
      <c r="CE69" s="683">
        <v>1128.4000000000001</v>
      </c>
      <c r="CF69" s="681"/>
      <c r="CG69" s="681"/>
      <c r="CH69" s="681"/>
      <c r="CI69" s="687">
        <f t="shared" si="76"/>
        <v>-1128.4000000000001</v>
      </c>
      <c r="CJ69" s="688">
        <f t="shared" si="77"/>
        <v>0</v>
      </c>
      <c r="CK69" s="687">
        <f t="shared" si="78"/>
        <v>1328.6999999999998</v>
      </c>
      <c r="CL69" s="681"/>
      <c r="CM69" s="687">
        <f t="shared" si="79"/>
        <v>0</v>
      </c>
      <c r="CN69" s="681"/>
      <c r="CO69" s="687">
        <f t="shared" si="80"/>
        <v>-1328.6999999999998</v>
      </c>
      <c r="CP69" s="688">
        <f t="shared" si="81"/>
        <v>0</v>
      </c>
      <c r="CQ69" s="683">
        <v>455.9</v>
      </c>
      <c r="CR69" s="681"/>
      <c r="CS69" s="681"/>
      <c r="CT69" s="681"/>
      <c r="CU69" s="687">
        <f t="shared" si="82"/>
        <v>-455.9</v>
      </c>
      <c r="CV69" s="688">
        <f t="shared" si="83"/>
        <v>0</v>
      </c>
      <c r="CW69" s="683">
        <v>417.4</v>
      </c>
      <c r="CX69" s="681"/>
      <c r="CY69" s="681"/>
      <c r="CZ69" s="681"/>
      <c r="DA69" s="687">
        <f t="shared" si="84"/>
        <v>-417.4</v>
      </c>
      <c r="DB69" s="688">
        <f t="shared" si="85"/>
        <v>0</v>
      </c>
      <c r="DC69" s="683">
        <v>455.4</v>
      </c>
      <c r="DD69" s="681"/>
      <c r="DE69" s="681"/>
      <c r="DF69" s="681"/>
      <c r="DG69" s="687">
        <f t="shared" si="86"/>
        <v>-455.4</v>
      </c>
      <c r="DH69" s="688">
        <f t="shared" si="87"/>
        <v>0</v>
      </c>
    </row>
    <row r="70" spans="1:112">
      <c r="B70" s="277"/>
      <c r="C70" s="284"/>
      <c r="D70" s="290" t="s">
        <v>4281</v>
      </c>
      <c r="E70" s="528" t="s">
        <v>4282</v>
      </c>
      <c r="F70" s="528"/>
      <c r="G70" s="529"/>
      <c r="H70" s="530"/>
      <c r="I70" s="530"/>
      <c r="J70" s="740" t="s">
        <v>889</v>
      </c>
      <c r="K70" s="687">
        <f t="shared" si="44"/>
        <v>66.900000000000006</v>
      </c>
      <c r="L70" s="681"/>
      <c r="M70" s="687">
        <f t="shared" si="45"/>
        <v>0</v>
      </c>
      <c r="N70" s="681"/>
      <c r="O70" s="687">
        <f t="shared" si="46"/>
        <v>-66.900000000000006</v>
      </c>
      <c r="P70" s="688">
        <f t="shared" si="47"/>
        <v>0</v>
      </c>
      <c r="Q70" s="687">
        <f t="shared" si="48"/>
        <v>17.600000000000001</v>
      </c>
      <c r="R70" s="681"/>
      <c r="S70" s="687">
        <f t="shared" si="49"/>
        <v>0</v>
      </c>
      <c r="T70" s="681"/>
      <c r="U70" s="687">
        <f t="shared" si="50"/>
        <v>-17.600000000000001</v>
      </c>
      <c r="V70" s="688">
        <f t="shared" si="51"/>
        <v>0</v>
      </c>
      <c r="W70" s="683">
        <v>6.4</v>
      </c>
      <c r="X70" s="681"/>
      <c r="Y70" s="681"/>
      <c r="Z70" s="681"/>
      <c r="AA70" s="687">
        <f t="shared" si="52"/>
        <v>-6.4</v>
      </c>
      <c r="AB70" s="688">
        <f t="shared" si="53"/>
        <v>0</v>
      </c>
      <c r="AC70" s="683">
        <v>5.7</v>
      </c>
      <c r="AD70" s="681"/>
      <c r="AE70" s="681"/>
      <c r="AF70" s="681"/>
      <c r="AG70" s="687">
        <f t="shared" si="54"/>
        <v>-5.7</v>
      </c>
      <c r="AH70" s="688">
        <f t="shared" si="55"/>
        <v>0</v>
      </c>
      <c r="AI70" s="683">
        <v>5.5</v>
      </c>
      <c r="AJ70" s="681"/>
      <c r="AK70" s="681"/>
      <c r="AL70" s="681"/>
      <c r="AM70" s="687">
        <f t="shared" si="56"/>
        <v>-5.5</v>
      </c>
      <c r="AN70" s="688">
        <f t="shared" si="57"/>
        <v>0</v>
      </c>
      <c r="AO70" s="687">
        <f t="shared" si="58"/>
        <v>16</v>
      </c>
      <c r="AP70" s="681"/>
      <c r="AQ70" s="687">
        <f t="shared" si="59"/>
        <v>0</v>
      </c>
      <c r="AR70" s="681"/>
      <c r="AS70" s="687">
        <f t="shared" si="60"/>
        <v>-16</v>
      </c>
      <c r="AT70" s="688">
        <f t="shared" si="61"/>
        <v>0</v>
      </c>
      <c r="AU70" s="683">
        <v>4.9000000000000004</v>
      </c>
      <c r="AV70" s="681"/>
      <c r="AW70" s="681"/>
      <c r="AX70" s="681"/>
      <c r="AY70" s="687">
        <f t="shared" si="62"/>
        <v>-4.9000000000000004</v>
      </c>
      <c r="AZ70" s="688">
        <f t="shared" si="63"/>
        <v>0</v>
      </c>
      <c r="BA70" s="683">
        <v>5.7</v>
      </c>
      <c r="BB70" s="681"/>
      <c r="BC70" s="681"/>
      <c r="BD70" s="681"/>
      <c r="BE70" s="687">
        <f t="shared" si="64"/>
        <v>-5.7</v>
      </c>
      <c r="BF70" s="688">
        <f t="shared" si="65"/>
        <v>0</v>
      </c>
      <c r="BG70" s="683">
        <v>5.4</v>
      </c>
      <c r="BH70" s="681"/>
      <c r="BI70" s="681"/>
      <c r="BJ70" s="681"/>
      <c r="BK70" s="687">
        <f t="shared" si="66"/>
        <v>-5.4</v>
      </c>
      <c r="BL70" s="688">
        <f t="shared" si="67"/>
        <v>0</v>
      </c>
      <c r="BM70" s="687">
        <f t="shared" si="68"/>
        <v>14.7</v>
      </c>
      <c r="BN70" s="681"/>
      <c r="BO70" s="687">
        <f t="shared" si="69"/>
        <v>0</v>
      </c>
      <c r="BP70" s="681"/>
      <c r="BQ70" s="687">
        <f t="shared" si="70"/>
        <v>-14.7</v>
      </c>
      <c r="BR70" s="688">
        <f t="shared" si="71"/>
        <v>0</v>
      </c>
      <c r="BS70" s="683">
        <v>5.3</v>
      </c>
      <c r="BT70" s="681"/>
      <c r="BU70" s="681"/>
      <c r="BV70" s="681"/>
      <c r="BW70" s="687">
        <f t="shared" si="72"/>
        <v>-5.3</v>
      </c>
      <c r="BX70" s="688">
        <f t="shared" si="73"/>
        <v>0</v>
      </c>
      <c r="BY70" s="683">
        <v>5.3</v>
      </c>
      <c r="BZ70" s="681"/>
      <c r="CA70" s="681"/>
      <c r="CB70" s="681"/>
      <c r="CC70" s="687">
        <f t="shared" si="74"/>
        <v>-5.3</v>
      </c>
      <c r="CD70" s="688">
        <f t="shared" si="75"/>
        <v>0</v>
      </c>
      <c r="CE70" s="683">
        <v>4.0999999999999996</v>
      </c>
      <c r="CF70" s="681"/>
      <c r="CG70" s="681"/>
      <c r="CH70" s="681"/>
      <c r="CI70" s="687">
        <f t="shared" si="76"/>
        <v>-4.0999999999999996</v>
      </c>
      <c r="CJ70" s="688">
        <f t="shared" si="77"/>
        <v>0</v>
      </c>
      <c r="CK70" s="687">
        <f t="shared" si="78"/>
        <v>18.600000000000001</v>
      </c>
      <c r="CL70" s="681"/>
      <c r="CM70" s="687">
        <f t="shared" si="79"/>
        <v>0</v>
      </c>
      <c r="CN70" s="681"/>
      <c r="CO70" s="687">
        <f t="shared" si="80"/>
        <v>-18.600000000000001</v>
      </c>
      <c r="CP70" s="688">
        <f t="shared" si="81"/>
        <v>0</v>
      </c>
      <c r="CQ70" s="683">
        <v>6.3</v>
      </c>
      <c r="CR70" s="681"/>
      <c r="CS70" s="681"/>
      <c r="CT70" s="681"/>
      <c r="CU70" s="687">
        <f t="shared" si="82"/>
        <v>-6.3</v>
      </c>
      <c r="CV70" s="688">
        <f t="shared" si="83"/>
        <v>0</v>
      </c>
      <c r="CW70" s="683">
        <v>6</v>
      </c>
      <c r="CX70" s="681"/>
      <c r="CY70" s="681"/>
      <c r="CZ70" s="681"/>
      <c r="DA70" s="687">
        <f t="shared" si="84"/>
        <v>-6</v>
      </c>
      <c r="DB70" s="688">
        <f t="shared" si="85"/>
        <v>0</v>
      </c>
      <c r="DC70" s="683">
        <v>6.3</v>
      </c>
      <c r="DD70" s="681"/>
      <c r="DE70" s="681"/>
      <c r="DF70" s="681"/>
      <c r="DG70" s="687">
        <f t="shared" si="86"/>
        <v>-6.3</v>
      </c>
      <c r="DH70" s="688">
        <f t="shared" si="87"/>
        <v>0</v>
      </c>
    </row>
    <row r="71" spans="1:112">
      <c r="B71" s="277"/>
      <c r="C71" s="284"/>
      <c r="D71" s="290" t="s">
        <v>4283</v>
      </c>
      <c r="E71" s="528" t="s">
        <v>4284</v>
      </c>
      <c r="F71" s="528"/>
      <c r="G71" s="529"/>
      <c r="H71" s="530"/>
      <c r="I71" s="530"/>
      <c r="J71" s="740" t="s">
        <v>889</v>
      </c>
      <c r="K71" s="687">
        <f t="shared" si="44"/>
        <v>262</v>
      </c>
      <c r="L71" s="681"/>
      <c r="M71" s="687">
        <f t="shared" si="45"/>
        <v>0</v>
      </c>
      <c r="N71" s="681"/>
      <c r="O71" s="687">
        <f t="shared" si="46"/>
        <v>-262</v>
      </c>
      <c r="P71" s="688">
        <f t="shared" si="47"/>
        <v>0</v>
      </c>
      <c r="Q71" s="687">
        <f t="shared" si="48"/>
        <v>65.699999999999989</v>
      </c>
      <c r="R71" s="681"/>
      <c r="S71" s="687">
        <f t="shared" si="49"/>
        <v>0</v>
      </c>
      <c r="T71" s="681"/>
      <c r="U71" s="687">
        <f t="shared" si="50"/>
        <v>-65.699999999999989</v>
      </c>
      <c r="V71" s="688">
        <f t="shared" si="51"/>
        <v>0</v>
      </c>
      <c r="W71" s="683">
        <v>23.7</v>
      </c>
      <c r="X71" s="681"/>
      <c r="Y71" s="681"/>
      <c r="Z71" s="681"/>
      <c r="AA71" s="687">
        <f t="shared" si="52"/>
        <v>-23.7</v>
      </c>
      <c r="AB71" s="688">
        <f t="shared" si="53"/>
        <v>0</v>
      </c>
      <c r="AC71" s="683">
        <v>21.4</v>
      </c>
      <c r="AD71" s="681"/>
      <c r="AE71" s="681"/>
      <c r="AF71" s="681"/>
      <c r="AG71" s="687">
        <f t="shared" si="54"/>
        <v>-21.4</v>
      </c>
      <c r="AH71" s="688">
        <f t="shared" si="55"/>
        <v>0</v>
      </c>
      <c r="AI71" s="683">
        <v>20.6</v>
      </c>
      <c r="AJ71" s="681"/>
      <c r="AK71" s="681"/>
      <c r="AL71" s="681"/>
      <c r="AM71" s="687">
        <f t="shared" si="56"/>
        <v>-20.6</v>
      </c>
      <c r="AN71" s="688">
        <f t="shared" si="57"/>
        <v>0</v>
      </c>
      <c r="AO71" s="687">
        <f t="shared" si="58"/>
        <v>63.8</v>
      </c>
      <c r="AP71" s="681"/>
      <c r="AQ71" s="687">
        <f t="shared" si="59"/>
        <v>0</v>
      </c>
      <c r="AR71" s="681"/>
      <c r="AS71" s="687">
        <f t="shared" si="60"/>
        <v>-63.8</v>
      </c>
      <c r="AT71" s="688">
        <f t="shared" si="61"/>
        <v>0</v>
      </c>
      <c r="AU71" s="683">
        <v>19.3</v>
      </c>
      <c r="AV71" s="681"/>
      <c r="AW71" s="681"/>
      <c r="AX71" s="681"/>
      <c r="AY71" s="687">
        <f t="shared" si="62"/>
        <v>-19.3</v>
      </c>
      <c r="AZ71" s="688">
        <f t="shared" si="63"/>
        <v>0</v>
      </c>
      <c r="BA71" s="683">
        <v>23</v>
      </c>
      <c r="BB71" s="681"/>
      <c r="BC71" s="681"/>
      <c r="BD71" s="681"/>
      <c r="BE71" s="687">
        <f t="shared" si="64"/>
        <v>-23</v>
      </c>
      <c r="BF71" s="688">
        <f t="shared" si="65"/>
        <v>0</v>
      </c>
      <c r="BG71" s="683">
        <v>21.5</v>
      </c>
      <c r="BH71" s="681"/>
      <c r="BI71" s="681"/>
      <c r="BJ71" s="681"/>
      <c r="BK71" s="687">
        <f t="shared" si="66"/>
        <v>-21.5</v>
      </c>
      <c r="BL71" s="688">
        <f t="shared" si="67"/>
        <v>0</v>
      </c>
      <c r="BM71" s="687">
        <f t="shared" si="68"/>
        <v>64</v>
      </c>
      <c r="BN71" s="681"/>
      <c r="BO71" s="687">
        <f t="shared" si="69"/>
        <v>0</v>
      </c>
      <c r="BP71" s="681"/>
      <c r="BQ71" s="687">
        <f t="shared" si="70"/>
        <v>-64</v>
      </c>
      <c r="BR71" s="688">
        <f t="shared" si="71"/>
        <v>0</v>
      </c>
      <c r="BS71" s="683">
        <v>23.1</v>
      </c>
      <c r="BT71" s="681"/>
      <c r="BU71" s="681"/>
      <c r="BV71" s="681"/>
      <c r="BW71" s="687">
        <f t="shared" si="72"/>
        <v>-23.1</v>
      </c>
      <c r="BX71" s="688">
        <f t="shared" si="73"/>
        <v>0</v>
      </c>
      <c r="BY71" s="683">
        <v>23.1</v>
      </c>
      <c r="BZ71" s="681"/>
      <c r="CA71" s="681"/>
      <c r="CB71" s="681"/>
      <c r="CC71" s="687">
        <f t="shared" si="74"/>
        <v>-23.1</v>
      </c>
      <c r="CD71" s="688">
        <f t="shared" si="75"/>
        <v>0</v>
      </c>
      <c r="CE71" s="683">
        <v>17.8</v>
      </c>
      <c r="CF71" s="681"/>
      <c r="CG71" s="681"/>
      <c r="CH71" s="681"/>
      <c r="CI71" s="687">
        <f t="shared" si="76"/>
        <v>-17.8</v>
      </c>
      <c r="CJ71" s="688">
        <f t="shared" si="77"/>
        <v>0</v>
      </c>
      <c r="CK71" s="687">
        <f t="shared" si="78"/>
        <v>68.5</v>
      </c>
      <c r="CL71" s="681"/>
      <c r="CM71" s="687">
        <f t="shared" si="79"/>
        <v>0</v>
      </c>
      <c r="CN71" s="681"/>
      <c r="CO71" s="687">
        <f t="shared" si="80"/>
        <v>-68.5</v>
      </c>
      <c r="CP71" s="688">
        <f t="shared" si="81"/>
        <v>0</v>
      </c>
      <c r="CQ71" s="683">
        <v>23.1</v>
      </c>
      <c r="CR71" s="681"/>
      <c r="CS71" s="681"/>
      <c r="CT71" s="681"/>
      <c r="CU71" s="687">
        <f t="shared" si="82"/>
        <v>-23.1</v>
      </c>
      <c r="CV71" s="688">
        <f t="shared" si="83"/>
        <v>0</v>
      </c>
      <c r="CW71" s="683">
        <v>22.3</v>
      </c>
      <c r="CX71" s="681"/>
      <c r="CY71" s="681"/>
      <c r="CZ71" s="681"/>
      <c r="DA71" s="687">
        <f t="shared" si="84"/>
        <v>-22.3</v>
      </c>
      <c r="DB71" s="688">
        <f t="shared" si="85"/>
        <v>0</v>
      </c>
      <c r="DC71" s="683">
        <v>23.1</v>
      </c>
      <c r="DD71" s="681"/>
      <c r="DE71" s="681"/>
      <c r="DF71" s="681"/>
      <c r="DG71" s="687">
        <f t="shared" si="86"/>
        <v>-23.1</v>
      </c>
      <c r="DH71" s="688">
        <f t="shared" si="87"/>
        <v>0</v>
      </c>
    </row>
    <row r="72" spans="1:112" ht="36" customHeight="1">
      <c r="B72" s="277"/>
      <c r="C72" s="284"/>
      <c r="D72" s="290" t="s">
        <v>4285</v>
      </c>
      <c r="E72" s="528" t="s">
        <v>4286</v>
      </c>
      <c r="F72" s="528"/>
      <c r="G72" s="529"/>
      <c r="H72" s="530" t="s">
        <v>4287</v>
      </c>
      <c r="I72" s="530"/>
      <c r="J72" s="740" t="s">
        <v>889</v>
      </c>
      <c r="K72" s="687">
        <f t="shared" si="44"/>
        <v>2158.1</v>
      </c>
      <c r="L72" s="681"/>
      <c r="M72" s="687">
        <f t="shared" si="45"/>
        <v>0</v>
      </c>
      <c r="N72" s="681"/>
      <c r="O72" s="687">
        <f t="shared" si="46"/>
        <v>-2158.1</v>
      </c>
      <c r="P72" s="688">
        <f t="shared" si="47"/>
        <v>0</v>
      </c>
      <c r="Q72" s="687">
        <f t="shared" si="48"/>
        <v>298.99999999999966</v>
      </c>
      <c r="R72" s="681"/>
      <c r="S72" s="687">
        <f t="shared" si="49"/>
        <v>0</v>
      </c>
      <c r="T72" s="681"/>
      <c r="U72" s="687">
        <f t="shared" si="50"/>
        <v>-298.99999999999966</v>
      </c>
      <c r="V72" s="688">
        <f t="shared" si="51"/>
        <v>0</v>
      </c>
      <c r="W72" s="687">
        <f>W29+W25+W27-W52-W64-W69</f>
        <v>107.80000000000018</v>
      </c>
      <c r="X72" s="681"/>
      <c r="Y72" s="687">
        <f>Y29+Y25+Y27-Y52-Y64-Y69</f>
        <v>0</v>
      </c>
      <c r="Z72" s="681"/>
      <c r="AA72" s="687">
        <f t="shared" si="52"/>
        <v>-107.80000000000018</v>
      </c>
      <c r="AB72" s="688">
        <f t="shared" si="53"/>
        <v>0</v>
      </c>
      <c r="AC72" s="687">
        <f>AC29+AC25+AC27-AC52-AC64-AC69</f>
        <v>97.199999999999648</v>
      </c>
      <c r="AD72" s="681"/>
      <c r="AE72" s="687">
        <f>AE29+AE25+AE27-AE52-AE64-AE69</f>
        <v>0</v>
      </c>
      <c r="AF72" s="681"/>
      <c r="AG72" s="687">
        <f t="shared" si="54"/>
        <v>-97.199999999999648</v>
      </c>
      <c r="AH72" s="688">
        <f t="shared" si="55"/>
        <v>0</v>
      </c>
      <c r="AI72" s="687">
        <f>AI29+AI25+AI27-AI52-AI64-AI69</f>
        <v>93.999999999999829</v>
      </c>
      <c r="AJ72" s="681"/>
      <c r="AK72" s="687">
        <f>AK29+AK25+AK27-AK52-AK64-AK69</f>
        <v>0</v>
      </c>
      <c r="AL72" s="681"/>
      <c r="AM72" s="687">
        <f t="shared" si="56"/>
        <v>-93.999999999999829</v>
      </c>
      <c r="AN72" s="688">
        <f t="shared" si="57"/>
        <v>0</v>
      </c>
      <c r="AO72" s="687">
        <f t="shared" si="58"/>
        <v>317.70000000000016</v>
      </c>
      <c r="AP72" s="681"/>
      <c r="AQ72" s="687">
        <f t="shared" si="59"/>
        <v>0</v>
      </c>
      <c r="AR72" s="681"/>
      <c r="AS72" s="687">
        <f t="shared" si="60"/>
        <v>-317.70000000000016</v>
      </c>
      <c r="AT72" s="688">
        <f t="shared" si="61"/>
        <v>0</v>
      </c>
      <c r="AU72" s="687">
        <f>AU29+AU25+AU27-AU52-AU64-AU69</f>
        <v>30.200000000000273</v>
      </c>
      <c r="AV72" s="681"/>
      <c r="AW72" s="687">
        <f>AW29+AW25+AW27-AW52-AW64-AW69</f>
        <v>0</v>
      </c>
      <c r="AX72" s="681"/>
      <c r="AY72" s="687">
        <f t="shared" si="62"/>
        <v>-30.200000000000273</v>
      </c>
      <c r="AZ72" s="688">
        <f t="shared" si="63"/>
        <v>0</v>
      </c>
      <c r="BA72" s="687">
        <f>BA29+BA25+BA27-BA52-BA64-BA69</f>
        <v>116.49999999999989</v>
      </c>
      <c r="BB72" s="681"/>
      <c r="BC72" s="687">
        <f>BC29+BC25+BC27-BC52-BC64-BC69</f>
        <v>0</v>
      </c>
      <c r="BD72" s="681"/>
      <c r="BE72" s="687">
        <f t="shared" si="64"/>
        <v>-116.49999999999989</v>
      </c>
      <c r="BF72" s="688">
        <f t="shared" si="65"/>
        <v>0</v>
      </c>
      <c r="BG72" s="687">
        <f>BG29+BG25+BG27-BG52-BG64-BG69</f>
        <v>171</v>
      </c>
      <c r="BH72" s="681"/>
      <c r="BI72" s="687">
        <f>BI29+BI25+BI27-BI52-BI64-BI69</f>
        <v>0</v>
      </c>
      <c r="BJ72" s="681"/>
      <c r="BK72" s="687">
        <f t="shared" si="66"/>
        <v>-171</v>
      </c>
      <c r="BL72" s="688">
        <f t="shared" si="67"/>
        <v>0</v>
      </c>
      <c r="BM72" s="687">
        <f t="shared" si="68"/>
        <v>749.29999999999984</v>
      </c>
      <c r="BN72" s="681"/>
      <c r="BO72" s="687">
        <f t="shared" si="69"/>
        <v>0</v>
      </c>
      <c r="BP72" s="681"/>
      <c r="BQ72" s="687">
        <f t="shared" si="70"/>
        <v>-749.29999999999984</v>
      </c>
      <c r="BR72" s="688">
        <f t="shared" si="71"/>
        <v>0</v>
      </c>
      <c r="BS72" s="687">
        <f>BS29+BS25+BS27-BS52-BS64-BS69</f>
        <v>253.19999999999982</v>
      </c>
      <c r="BT72" s="681"/>
      <c r="BU72" s="687">
        <f>BU29+BU25+BU27-BU52-BU64-BU69</f>
        <v>0</v>
      </c>
      <c r="BV72" s="681"/>
      <c r="BW72" s="687">
        <f t="shared" si="72"/>
        <v>-253.19999999999982</v>
      </c>
      <c r="BX72" s="688">
        <f t="shared" si="73"/>
        <v>0</v>
      </c>
      <c r="BY72" s="687">
        <f>BY29+BY25+BY27-BY52-BY64-BY69</f>
        <v>331.4</v>
      </c>
      <c r="BZ72" s="681"/>
      <c r="CA72" s="687">
        <f>CA29+CA25+CA27-CA52-CA64-CA69</f>
        <v>0</v>
      </c>
      <c r="CB72" s="681"/>
      <c r="CC72" s="687">
        <f t="shared" si="74"/>
        <v>-331.4</v>
      </c>
      <c r="CD72" s="688">
        <f t="shared" si="75"/>
        <v>0</v>
      </c>
      <c r="CE72" s="687">
        <f>CE29+CE25+CE27-CE52-CE64-CE69</f>
        <v>164.70000000000005</v>
      </c>
      <c r="CF72" s="681"/>
      <c r="CG72" s="687">
        <f>CG29+CG25+CG27-CG52-CG64-CG69</f>
        <v>0</v>
      </c>
      <c r="CH72" s="681"/>
      <c r="CI72" s="687">
        <f t="shared" si="76"/>
        <v>-164.70000000000005</v>
      </c>
      <c r="CJ72" s="688">
        <f t="shared" si="77"/>
        <v>0</v>
      </c>
      <c r="CK72" s="687">
        <f t="shared" si="78"/>
        <v>792.10000000000025</v>
      </c>
      <c r="CL72" s="681"/>
      <c r="CM72" s="687">
        <f t="shared" si="79"/>
        <v>0</v>
      </c>
      <c r="CN72" s="681"/>
      <c r="CO72" s="687">
        <f t="shared" si="80"/>
        <v>-792.10000000000025</v>
      </c>
      <c r="CP72" s="688">
        <f t="shared" si="81"/>
        <v>0</v>
      </c>
      <c r="CQ72" s="687">
        <f>CQ29+CQ25+CQ27-CQ52-CQ64-CQ69</f>
        <v>250.70000000000039</v>
      </c>
      <c r="CR72" s="681"/>
      <c r="CS72" s="687">
        <f>CS29+CS25+CS27-CS52-CS64-CS69</f>
        <v>0</v>
      </c>
      <c r="CT72" s="681"/>
      <c r="CU72" s="687">
        <f t="shared" si="82"/>
        <v>-250.70000000000039</v>
      </c>
      <c r="CV72" s="688">
        <f t="shared" si="83"/>
        <v>0</v>
      </c>
      <c r="CW72" s="687">
        <f>CW29+CW25+CW27-CW52-CW64-CW69</f>
        <v>254.60000000000002</v>
      </c>
      <c r="CX72" s="681"/>
      <c r="CY72" s="687">
        <f>CY29+CY25+CY27-CY52-CY64-CY69</f>
        <v>0</v>
      </c>
      <c r="CZ72" s="681"/>
      <c r="DA72" s="687">
        <f t="shared" si="84"/>
        <v>-254.60000000000002</v>
      </c>
      <c r="DB72" s="688">
        <f t="shared" si="85"/>
        <v>0</v>
      </c>
      <c r="DC72" s="687">
        <f>DC29+DC25+DC27-DC52-DC64-DC69</f>
        <v>286.79999999999984</v>
      </c>
      <c r="DD72" s="681"/>
      <c r="DE72" s="687">
        <f>DE29+DE25+DE27-DE52-DE64-DE69</f>
        <v>0</v>
      </c>
      <c r="DF72" s="681"/>
      <c r="DG72" s="687">
        <f t="shared" si="86"/>
        <v>-286.79999999999984</v>
      </c>
      <c r="DH72" s="688">
        <f t="shared" si="87"/>
        <v>0</v>
      </c>
    </row>
    <row r="73" spans="1:112">
      <c r="B73" s="277"/>
      <c r="C73" s="284"/>
      <c r="D73" s="290" t="s">
        <v>4288</v>
      </c>
      <c r="E73" s="528" t="s">
        <v>4289</v>
      </c>
      <c r="F73" s="528"/>
      <c r="G73" s="529"/>
      <c r="H73" s="530"/>
      <c r="I73" s="530"/>
      <c r="J73" s="740" t="s">
        <v>889</v>
      </c>
      <c r="K73" s="687">
        <f t="shared" si="44"/>
        <v>0</v>
      </c>
      <c r="L73" s="681"/>
      <c r="M73" s="687">
        <f t="shared" si="45"/>
        <v>0</v>
      </c>
      <c r="N73" s="681"/>
      <c r="O73" s="687">
        <f t="shared" si="46"/>
        <v>0</v>
      </c>
      <c r="P73" s="688" t="str">
        <f t="shared" si="47"/>
        <v>-</v>
      </c>
      <c r="Q73" s="687">
        <f t="shared" si="48"/>
        <v>0</v>
      </c>
      <c r="R73" s="681"/>
      <c r="S73" s="687">
        <f t="shared" si="49"/>
        <v>0</v>
      </c>
      <c r="T73" s="681"/>
      <c r="U73" s="687">
        <f t="shared" si="50"/>
        <v>0</v>
      </c>
      <c r="V73" s="688" t="str">
        <f t="shared" si="51"/>
        <v>-</v>
      </c>
      <c r="W73" s="683">
        <v>0</v>
      </c>
      <c r="X73" s="681"/>
      <c r="Y73" s="681"/>
      <c r="Z73" s="681"/>
      <c r="AA73" s="687">
        <f t="shared" si="52"/>
        <v>0</v>
      </c>
      <c r="AB73" s="688" t="str">
        <f t="shared" si="53"/>
        <v>-</v>
      </c>
      <c r="AC73" s="683">
        <v>0</v>
      </c>
      <c r="AD73" s="681"/>
      <c r="AE73" s="681"/>
      <c r="AF73" s="681"/>
      <c r="AG73" s="687">
        <f t="shared" si="54"/>
        <v>0</v>
      </c>
      <c r="AH73" s="688" t="str">
        <f t="shared" si="55"/>
        <v>-</v>
      </c>
      <c r="AI73" s="683">
        <v>0</v>
      </c>
      <c r="AJ73" s="681"/>
      <c r="AK73" s="681"/>
      <c r="AL73" s="681"/>
      <c r="AM73" s="687">
        <f t="shared" si="56"/>
        <v>0</v>
      </c>
      <c r="AN73" s="688" t="str">
        <f t="shared" si="57"/>
        <v>-</v>
      </c>
      <c r="AO73" s="687">
        <f t="shared" si="58"/>
        <v>0</v>
      </c>
      <c r="AP73" s="681"/>
      <c r="AQ73" s="687">
        <f t="shared" si="59"/>
        <v>0</v>
      </c>
      <c r="AR73" s="681"/>
      <c r="AS73" s="687">
        <f t="shared" si="60"/>
        <v>0</v>
      </c>
      <c r="AT73" s="688" t="str">
        <f t="shared" si="61"/>
        <v>-</v>
      </c>
      <c r="AU73" s="683">
        <v>0</v>
      </c>
      <c r="AV73" s="681"/>
      <c r="AW73" s="681"/>
      <c r="AX73" s="681"/>
      <c r="AY73" s="687">
        <f t="shared" si="62"/>
        <v>0</v>
      </c>
      <c r="AZ73" s="688" t="str">
        <f t="shared" si="63"/>
        <v>-</v>
      </c>
      <c r="BA73" s="683">
        <v>0</v>
      </c>
      <c r="BB73" s="681"/>
      <c r="BC73" s="681"/>
      <c r="BD73" s="681"/>
      <c r="BE73" s="687">
        <f t="shared" si="64"/>
        <v>0</v>
      </c>
      <c r="BF73" s="688" t="str">
        <f t="shared" si="65"/>
        <v>-</v>
      </c>
      <c r="BG73" s="683">
        <v>0</v>
      </c>
      <c r="BH73" s="681"/>
      <c r="BI73" s="681"/>
      <c r="BJ73" s="681"/>
      <c r="BK73" s="687">
        <f t="shared" si="66"/>
        <v>0</v>
      </c>
      <c r="BL73" s="688" t="str">
        <f t="shared" si="67"/>
        <v>-</v>
      </c>
      <c r="BM73" s="687">
        <f t="shared" si="68"/>
        <v>0</v>
      </c>
      <c r="BN73" s="681"/>
      <c r="BO73" s="687">
        <f t="shared" si="69"/>
        <v>0</v>
      </c>
      <c r="BP73" s="681"/>
      <c r="BQ73" s="687">
        <f t="shared" si="70"/>
        <v>0</v>
      </c>
      <c r="BR73" s="688" t="str">
        <f t="shared" si="71"/>
        <v>-</v>
      </c>
      <c r="BS73" s="683">
        <v>0</v>
      </c>
      <c r="BT73" s="681"/>
      <c r="BU73" s="681"/>
      <c r="BV73" s="681"/>
      <c r="BW73" s="687">
        <f t="shared" si="72"/>
        <v>0</v>
      </c>
      <c r="BX73" s="688" t="str">
        <f t="shared" si="73"/>
        <v>-</v>
      </c>
      <c r="BY73" s="683">
        <v>0</v>
      </c>
      <c r="BZ73" s="681"/>
      <c r="CA73" s="681"/>
      <c r="CB73" s="681"/>
      <c r="CC73" s="687">
        <f t="shared" si="74"/>
        <v>0</v>
      </c>
      <c r="CD73" s="688" t="str">
        <f t="shared" si="75"/>
        <v>-</v>
      </c>
      <c r="CE73" s="683">
        <v>0</v>
      </c>
      <c r="CF73" s="681"/>
      <c r="CG73" s="681"/>
      <c r="CH73" s="681"/>
      <c r="CI73" s="687">
        <f t="shared" si="76"/>
        <v>0</v>
      </c>
      <c r="CJ73" s="688" t="str">
        <f t="shared" si="77"/>
        <v>-</v>
      </c>
      <c r="CK73" s="687">
        <f t="shared" si="78"/>
        <v>0</v>
      </c>
      <c r="CL73" s="681"/>
      <c r="CM73" s="687">
        <f t="shared" si="79"/>
        <v>0</v>
      </c>
      <c r="CN73" s="681"/>
      <c r="CO73" s="687">
        <f t="shared" si="80"/>
        <v>0</v>
      </c>
      <c r="CP73" s="688" t="str">
        <f t="shared" si="81"/>
        <v>-</v>
      </c>
      <c r="CQ73" s="683">
        <v>0</v>
      </c>
      <c r="CR73" s="681"/>
      <c r="CS73" s="681"/>
      <c r="CT73" s="681"/>
      <c r="CU73" s="687">
        <f t="shared" si="82"/>
        <v>0</v>
      </c>
      <c r="CV73" s="688" t="str">
        <f t="shared" si="83"/>
        <v>-</v>
      </c>
      <c r="CW73" s="683">
        <v>0</v>
      </c>
      <c r="CX73" s="681"/>
      <c r="CY73" s="681"/>
      <c r="CZ73" s="681"/>
      <c r="DA73" s="687">
        <f t="shared" si="84"/>
        <v>0</v>
      </c>
      <c r="DB73" s="688" t="str">
        <f t="shared" si="85"/>
        <v>-</v>
      </c>
      <c r="DC73" s="683">
        <v>0</v>
      </c>
      <c r="DD73" s="681"/>
      <c r="DE73" s="681"/>
      <c r="DF73" s="681"/>
      <c r="DG73" s="687">
        <f t="shared" si="86"/>
        <v>0</v>
      </c>
      <c r="DH73" s="688" t="str">
        <f t="shared" si="87"/>
        <v>-</v>
      </c>
    </row>
    <row r="74" spans="1:112" ht="18.75" customHeight="1">
      <c r="B74" s="277"/>
      <c r="C74" s="284"/>
      <c r="D74" s="290" t="s">
        <v>4290</v>
      </c>
      <c r="E74" s="528" t="s">
        <v>4291</v>
      </c>
      <c r="F74" s="528"/>
      <c r="G74" s="529"/>
      <c r="H74" s="530" t="s">
        <v>4292</v>
      </c>
      <c r="I74" s="530"/>
      <c r="J74" s="740" t="s">
        <v>889</v>
      </c>
      <c r="K74" s="687">
        <f t="shared" ref="K74:K79" si="88">Q74+AO74+BM74+CK74</f>
        <v>390</v>
      </c>
      <c r="L74" s="681"/>
      <c r="M74" s="687">
        <f t="shared" ref="M74:M79" si="89">S74+AQ74+BO74+CM74</f>
        <v>0</v>
      </c>
      <c r="N74" s="681"/>
      <c r="O74" s="687">
        <f t="shared" ref="O74:O79" si="90">IFERROR(M74-K74,"-")</f>
        <v>-390</v>
      </c>
      <c r="P74" s="688">
        <f t="shared" ref="P74:P79" si="91">IFERROR(M74/K74,"-")</f>
        <v>0</v>
      </c>
      <c r="Q74" s="687">
        <f t="shared" ref="Q74:Q79" si="92">W74+AC74+AI74</f>
        <v>197.1</v>
      </c>
      <c r="R74" s="681"/>
      <c r="S74" s="687">
        <f t="shared" ref="S74:S79" si="93">Y74+AE74+AK74</f>
        <v>0</v>
      </c>
      <c r="T74" s="681"/>
      <c r="U74" s="687">
        <f t="shared" ref="U74:U79" si="94">IFERROR(S74-Q74,"-")</f>
        <v>-197.1</v>
      </c>
      <c r="V74" s="688">
        <f t="shared" ref="V74:V79" si="95">IFERROR(S74/Q74,"-")</f>
        <v>0</v>
      </c>
      <c r="W74" s="687">
        <f>W14+W75</f>
        <v>70.900000000000006</v>
      </c>
      <c r="X74" s="681"/>
      <c r="Y74" s="687">
        <f>Y14+Y75</f>
        <v>0</v>
      </c>
      <c r="Z74" s="681"/>
      <c r="AA74" s="687">
        <f t="shared" ref="AA74:AA79" si="96">IFERROR(Y74-W74,"-")</f>
        <v>-70.900000000000006</v>
      </c>
      <c r="AB74" s="688">
        <f t="shared" ref="AB74:AB79" si="97">IFERROR(Y74/W74,"-")</f>
        <v>0</v>
      </c>
      <c r="AC74" s="687">
        <f>AC14+AC75</f>
        <v>64.099999999999994</v>
      </c>
      <c r="AD74" s="681"/>
      <c r="AE74" s="687">
        <f>AE14+AE75</f>
        <v>0</v>
      </c>
      <c r="AF74" s="681"/>
      <c r="AG74" s="687">
        <f t="shared" ref="AG74:AG79" si="98">IFERROR(AE74-AC74,"-")</f>
        <v>-64.099999999999994</v>
      </c>
      <c r="AH74" s="688">
        <f t="shared" ref="AH74:AH79" si="99">IFERROR(AE74/AC74,"-")</f>
        <v>0</v>
      </c>
      <c r="AI74" s="687">
        <f>AI14+AI75</f>
        <v>62.1</v>
      </c>
      <c r="AJ74" s="681"/>
      <c r="AK74" s="687">
        <f>AK14+AK75</f>
        <v>0</v>
      </c>
      <c r="AL74" s="681"/>
      <c r="AM74" s="687">
        <f t="shared" ref="AM74:AM79" si="100">IFERROR(AK74-AI74,"-")</f>
        <v>-62.1</v>
      </c>
      <c r="AN74" s="688">
        <f t="shared" ref="AN74:AN79" si="101">IFERROR(AK74/AI74,"-")</f>
        <v>0</v>
      </c>
      <c r="AO74" s="687">
        <f t="shared" ref="AO74:AO79" si="102">AU74+BA74+BG74</f>
        <v>155.39999999999998</v>
      </c>
      <c r="AP74" s="681"/>
      <c r="AQ74" s="687">
        <f t="shared" ref="AQ74:AQ79" si="103">AW74+BC74+BI74</f>
        <v>0</v>
      </c>
      <c r="AR74" s="681"/>
      <c r="AS74" s="687">
        <f t="shared" ref="AS74:AS79" si="104">IFERROR(AQ74-AO74,"-")</f>
        <v>-155.39999999999998</v>
      </c>
      <c r="AT74" s="688">
        <f t="shared" ref="AT74:AT79" si="105">IFERROR(AQ74/AO74,"-")</f>
        <v>0</v>
      </c>
      <c r="AU74" s="687">
        <f>AU14+AU75</f>
        <v>94.4</v>
      </c>
      <c r="AV74" s="681"/>
      <c r="AW74" s="687">
        <f>AW14+AW75</f>
        <v>0</v>
      </c>
      <c r="AX74" s="681"/>
      <c r="AY74" s="687">
        <f t="shared" ref="AY74:AY79" si="106">IFERROR(AW74-AU74,"-")</f>
        <v>-94.4</v>
      </c>
      <c r="AZ74" s="688">
        <f t="shared" ref="AZ74:AZ79" si="107">IFERROR(AW74/AU74,"-")</f>
        <v>0</v>
      </c>
      <c r="BA74" s="687">
        <f>BA14+BA75</f>
        <v>60.3</v>
      </c>
      <c r="BB74" s="681"/>
      <c r="BC74" s="687">
        <f>BC14+BC75</f>
        <v>0</v>
      </c>
      <c r="BD74" s="681"/>
      <c r="BE74" s="687">
        <f t="shared" ref="BE74:BE79" si="108">IFERROR(BC74-BA74,"-")</f>
        <v>-60.3</v>
      </c>
      <c r="BF74" s="688">
        <f t="shared" ref="BF74:BF79" si="109">IFERROR(BC74/BA74,"-")</f>
        <v>0</v>
      </c>
      <c r="BG74" s="687">
        <f>BG14+BG75</f>
        <v>0.7</v>
      </c>
      <c r="BH74" s="681"/>
      <c r="BI74" s="687">
        <f>BI14+BI75</f>
        <v>0</v>
      </c>
      <c r="BJ74" s="681"/>
      <c r="BK74" s="687">
        <f t="shared" ref="BK74:BK79" si="110">IFERROR(BI74-BG74,"-")</f>
        <v>-0.7</v>
      </c>
      <c r="BL74" s="688">
        <f t="shared" ref="BL74:BL79" si="111">IFERROR(BI74/BG74,"-")</f>
        <v>0</v>
      </c>
      <c r="BM74" s="687">
        <f t="shared" ref="BM74:BM79" si="112">BS74+BY74+CE74</f>
        <v>3.6</v>
      </c>
      <c r="BN74" s="681"/>
      <c r="BO74" s="687">
        <f t="shared" ref="BO74:BO79" si="113">BU74+CA74+CG74</f>
        <v>0</v>
      </c>
      <c r="BP74" s="681"/>
      <c r="BQ74" s="687">
        <f t="shared" ref="BQ74:BQ79" si="114">IFERROR(BO74-BM74,"-")</f>
        <v>-3.6</v>
      </c>
      <c r="BR74" s="688">
        <f t="shared" ref="BR74:BR79" si="115">IFERROR(BO74/BM74,"-")</f>
        <v>0</v>
      </c>
      <c r="BS74" s="687">
        <f>BS14+BS75</f>
        <v>0.8</v>
      </c>
      <c r="BT74" s="681"/>
      <c r="BU74" s="687">
        <f>BU14+BU75</f>
        <v>0</v>
      </c>
      <c r="BV74" s="681"/>
      <c r="BW74" s="687">
        <f t="shared" ref="BW74:BW79" si="116">IFERROR(BU74-BS74,"-")</f>
        <v>-0.8</v>
      </c>
      <c r="BX74" s="688">
        <f t="shared" ref="BX74:BX79" si="117">IFERROR(BU74/BS74,"-")</f>
        <v>0</v>
      </c>
      <c r="BY74" s="687">
        <f>BY14+BY75</f>
        <v>0.8</v>
      </c>
      <c r="BZ74" s="681"/>
      <c r="CA74" s="687">
        <f>CA14+CA75</f>
        <v>0</v>
      </c>
      <c r="CB74" s="681"/>
      <c r="CC74" s="687">
        <f t="shared" ref="CC74:CC79" si="118">IFERROR(CA74-BY74,"-")</f>
        <v>-0.8</v>
      </c>
      <c r="CD74" s="688">
        <f t="shared" ref="CD74:CD79" si="119">IFERROR(CA74/BY74,"-")</f>
        <v>0</v>
      </c>
      <c r="CE74" s="687">
        <f>CE14+CE75</f>
        <v>2</v>
      </c>
      <c r="CF74" s="681"/>
      <c r="CG74" s="687">
        <f>CG14+CG75</f>
        <v>0</v>
      </c>
      <c r="CH74" s="681"/>
      <c r="CI74" s="687">
        <f t="shared" ref="CI74:CI79" si="120">IFERROR(CG74-CE74,"-")</f>
        <v>-2</v>
      </c>
      <c r="CJ74" s="688">
        <f t="shared" ref="CJ74:CJ79" si="121">IFERROR(CG74/CE74,"-")</f>
        <v>0</v>
      </c>
      <c r="CK74" s="687">
        <f t="shared" ref="CK74:CK79" si="122">CQ74+CW74+DC74</f>
        <v>33.9</v>
      </c>
      <c r="CL74" s="681"/>
      <c r="CM74" s="687">
        <f t="shared" ref="CM74:CM79" si="123">CS74+CY74+DE74</f>
        <v>0</v>
      </c>
      <c r="CN74" s="681"/>
      <c r="CO74" s="687">
        <f t="shared" ref="CO74:CO79" si="124">IFERROR(CM74-CK74,"-")</f>
        <v>-33.9</v>
      </c>
      <c r="CP74" s="688">
        <f t="shared" ref="CP74:CP79" si="125">IFERROR(CM74/CK74,"-")</f>
        <v>0</v>
      </c>
      <c r="CQ74" s="687">
        <f>CQ14+CQ75</f>
        <v>10.1</v>
      </c>
      <c r="CR74" s="681"/>
      <c r="CS74" s="687">
        <f>CS14+CS75</f>
        <v>0</v>
      </c>
      <c r="CT74" s="681"/>
      <c r="CU74" s="687">
        <f t="shared" ref="CU74:CU79" si="126">IFERROR(CS74-CQ74,"-")</f>
        <v>-10.1</v>
      </c>
      <c r="CV74" s="688">
        <f t="shared" ref="CV74:CV79" si="127">IFERROR(CS74/CQ74,"-")</f>
        <v>0</v>
      </c>
      <c r="CW74" s="687">
        <f>CW14+CW75</f>
        <v>8.6999999999999993</v>
      </c>
      <c r="CX74" s="681"/>
      <c r="CY74" s="687">
        <f>CY14+CY75</f>
        <v>0</v>
      </c>
      <c r="CZ74" s="681"/>
      <c r="DA74" s="687">
        <f t="shared" ref="DA74:DA79" si="128">IFERROR(CY74-CW74,"-")</f>
        <v>-8.6999999999999993</v>
      </c>
      <c r="DB74" s="688">
        <f t="shared" ref="DB74:DB79" si="129">IFERROR(CY74/CW74,"-")</f>
        <v>0</v>
      </c>
      <c r="DC74" s="687">
        <f>DC14+DC75</f>
        <v>15.1</v>
      </c>
      <c r="DD74" s="681"/>
      <c r="DE74" s="687">
        <f>DE14+DE75</f>
        <v>0</v>
      </c>
      <c r="DF74" s="681"/>
      <c r="DG74" s="687">
        <f t="shared" ref="DG74:DG79" si="130">IFERROR(DE74-DC74,"-")</f>
        <v>-15.1</v>
      </c>
      <c r="DH74" s="688">
        <f t="shared" ref="DH74:DH79" si="131">IFERROR(DE74/DC74,"-")</f>
        <v>0</v>
      </c>
    </row>
    <row r="75" spans="1:112" ht="37.5" customHeight="1">
      <c r="B75" s="277"/>
      <c r="C75" s="284"/>
      <c r="D75" s="292" t="s">
        <v>4293</v>
      </c>
      <c r="E75" s="528" t="s">
        <v>4294</v>
      </c>
      <c r="F75" s="528"/>
      <c r="G75" s="529"/>
      <c r="H75" s="530"/>
      <c r="I75" s="530"/>
      <c r="J75" s="740" t="s">
        <v>889</v>
      </c>
      <c r="K75" s="687">
        <f t="shared" si="88"/>
        <v>0</v>
      </c>
      <c r="L75" s="681"/>
      <c r="M75" s="687">
        <f t="shared" si="89"/>
        <v>0</v>
      </c>
      <c r="N75" s="681"/>
      <c r="O75" s="687">
        <f t="shared" si="90"/>
        <v>0</v>
      </c>
      <c r="P75" s="688" t="str">
        <f t="shared" si="91"/>
        <v>-</v>
      </c>
      <c r="Q75" s="687">
        <f t="shared" si="92"/>
        <v>0</v>
      </c>
      <c r="R75" s="681"/>
      <c r="S75" s="687">
        <f t="shared" si="93"/>
        <v>0</v>
      </c>
      <c r="T75" s="681"/>
      <c r="U75" s="687">
        <f t="shared" si="94"/>
        <v>0</v>
      </c>
      <c r="V75" s="688" t="str">
        <f t="shared" si="95"/>
        <v>-</v>
      </c>
      <c r="W75" s="683">
        <v>0</v>
      </c>
      <c r="X75" s="681"/>
      <c r="Y75" s="681"/>
      <c r="Z75" s="681"/>
      <c r="AA75" s="687">
        <f t="shared" si="96"/>
        <v>0</v>
      </c>
      <c r="AB75" s="688" t="str">
        <f t="shared" si="97"/>
        <v>-</v>
      </c>
      <c r="AC75" s="683">
        <v>0</v>
      </c>
      <c r="AD75" s="681"/>
      <c r="AE75" s="681"/>
      <c r="AF75" s="681"/>
      <c r="AG75" s="687">
        <f t="shared" si="98"/>
        <v>0</v>
      </c>
      <c r="AH75" s="688" t="str">
        <f t="shared" si="99"/>
        <v>-</v>
      </c>
      <c r="AI75" s="683">
        <v>0</v>
      </c>
      <c r="AJ75" s="681"/>
      <c r="AK75" s="681"/>
      <c r="AL75" s="681"/>
      <c r="AM75" s="687">
        <f t="shared" si="100"/>
        <v>0</v>
      </c>
      <c r="AN75" s="688" t="str">
        <f t="shared" si="101"/>
        <v>-</v>
      </c>
      <c r="AO75" s="687">
        <f t="shared" si="102"/>
        <v>0</v>
      </c>
      <c r="AP75" s="681"/>
      <c r="AQ75" s="687">
        <f t="shared" si="103"/>
        <v>0</v>
      </c>
      <c r="AR75" s="681"/>
      <c r="AS75" s="687">
        <f t="shared" si="104"/>
        <v>0</v>
      </c>
      <c r="AT75" s="688" t="str">
        <f t="shared" si="105"/>
        <v>-</v>
      </c>
      <c r="AU75" s="683">
        <v>0</v>
      </c>
      <c r="AV75" s="681"/>
      <c r="AW75" s="681"/>
      <c r="AX75" s="681"/>
      <c r="AY75" s="687">
        <f t="shared" si="106"/>
        <v>0</v>
      </c>
      <c r="AZ75" s="688" t="str">
        <f t="shared" si="107"/>
        <v>-</v>
      </c>
      <c r="BA75" s="683">
        <v>0</v>
      </c>
      <c r="BB75" s="681"/>
      <c r="BC75" s="681"/>
      <c r="BD75" s="681"/>
      <c r="BE75" s="687">
        <f t="shared" si="108"/>
        <v>0</v>
      </c>
      <c r="BF75" s="688" t="str">
        <f t="shared" si="109"/>
        <v>-</v>
      </c>
      <c r="BG75" s="683">
        <v>0</v>
      </c>
      <c r="BH75" s="681"/>
      <c r="BI75" s="681"/>
      <c r="BJ75" s="681"/>
      <c r="BK75" s="687">
        <f t="shared" si="110"/>
        <v>0</v>
      </c>
      <c r="BL75" s="688" t="str">
        <f t="shared" si="111"/>
        <v>-</v>
      </c>
      <c r="BM75" s="687">
        <f t="shared" si="112"/>
        <v>0</v>
      </c>
      <c r="BN75" s="681"/>
      <c r="BO75" s="687">
        <f t="shared" si="113"/>
        <v>0</v>
      </c>
      <c r="BP75" s="681"/>
      <c r="BQ75" s="687">
        <f t="shared" si="114"/>
        <v>0</v>
      </c>
      <c r="BR75" s="688" t="str">
        <f t="shared" si="115"/>
        <v>-</v>
      </c>
      <c r="BS75" s="683">
        <v>0</v>
      </c>
      <c r="BT75" s="681"/>
      <c r="BU75" s="681"/>
      <c r="BV75" s="681"/>
      <c r="BW75" s="687">
        <f t="shared" si="116"/>
        <v>0</v>
      </c>
      <c r="BX75" s="688" t="str">
        <f t="shared" si="117"/>
        <v>-</v>
      </c>
      <c r="BY75" s="683">
        <v>0</v>
      </c>
      <c r="BZ75" s="681"/>
      <c r="CA75" s="681"/>
      <c r="CB75" s="681"/>
      <c r="CC75" s="687">
        <f t="shared" si="118"/>
        <v>0</v>
      </c>
      <c r="CD75" s="688" t="str">
        <f t="shared" si="119"/>
        <v>-</v>
      </c>
      <c r="CE75" s="683">
        <v>0</v>
      </c>
      <c r="CF75" s="681"/>
      <c r="CG75" s="681"/>
      <c r="CH75" s="681"/>
      <c r="CI75" s="687">
        <f t="shared" si="120"/>
        <v>0</v>
      </c>
      <c r="CJ75" s="688" t="str">
        <f t="shared" si="121"/>
        <v>-</v>
      </c>
      <c r="CK75" s="687">
        <f t="shared" si="122"/>
        <v>0</v>
      </c>
      <c r="CL75" s="681"/>
      <c r="CM75" s="687">
        <f t="shared" si="123"/>
        <v>0</v>
      </c>
      <c r="CN75" s="681"/>
      <c r="CO75" s="687">
        <f t="shared" si="124"/>
        <v>0</v>
      </c>
      <c r="CP75" s="688" t="str">
        <f t="shared" si="125"/>
        <v>-</v>
      </c>
      <c r="CQ75" s="683">
        <v>0</v>
      </c>
      <c r="CR75" s="681"/>
      <c r="CS75" s="681"/>
      <c r="CT75" s="681"/>
      <c r="CU75" s="687">
        <f t="shared" si="126"/>
        <v>0</v>
      </c>
      <c r="CV75" s="688" t="str">
        <f t="shared" si="127"/>
        <v>-</v>
      </c>
      <c r="CW75" s="683">
        <v>0</v>
      </c>
      <c r="CX75" s="681"/>
      <c r="CY75" s="681"/>
      <c r="CZ75" s="681"/>
      <c r="DA75" s="687">
        <f t="shared" si="128"/>
        <v>0</v>
      </c>
      <c r="DB75" s="688" t="str">
        <f t="shared" si="129"/>
        <v>-</v>
      </c>
      <c r="DC75" s="683">
        <v>0</v>
      </c>
      <c r="DD75" s="681"/>
      <c r="DE75" s="681"/>
      <c r="DF75" s="681"/>
      <c r="DG75" s="687">
        <f t="shared" si="130"/>
        <v>0</v>
      </c>
      <c r="DH75" s="688" t="str">
        <f t="shared" si="131"/>
        <v>-</v>
      </c>
    </row>
    <row r="76" spans="1:112" ht="38.25" customHeight="1">
      <c r="B76" s="277"/>
      <c r="C76" s="284"/>
      <c r="D76" s="293" t="s">
        <v>4295</v>
      </c>
      <c r="E76" s="528" t="s">
        <v>4296</v>
      </c>
      <c r="F76" s="528"/>
      <c r="G76" s="529"/>
      <c r="H76" s="530"/>
      <c r="I76" s="530"/>
      <c r="J76" s="740" t="s">
        <v>889</v>
      </c>
      <c r="K76" s="687">
        <f t="shared" si="88"/>
        <v>0</v>
      </c>
      <c r="L76" s="681"/>
      <c r="M76" s="687">
        <f t="shared" si="89"/>
        <v>0</v>
      </c>
      <c r="N76" s="681"/>
      <c r="O76" s="687">
        <f t="shared" si="90"/>
        <v>0</v>
      </c>
      <c r="P76" s="688" t="str">
        <f t="shared" si="91"/>
        <v>-</v>
      </c>
      <c r="Q76" s="687">
        <f t="shared" si="92"/>
        <v>0</v>
      </c>
      <c r="R76" s="681"/>
      <c r="S76" s="687">
        <f t="shared" si="93"/>
        <v>0</v>
      </c>
      <c r="T76" s="681"/>
      <c r="U76" s="687">
        <f t="shared" si="94"/>
        <v>0</v>
      </c>
      <c r="V76" s="688" t="str">
        <f t="shared" si="95"/>
        <v>-</v>
      </c>
      <c r="W76" s="683">
        <v>0</v>
      </c>
      <c r="X76" s="681"/>
      <c r="Y76" s="681"/>
      <c r="Z76" s="681"/>
      <c r="AA76" s="687">
        <f t="shared" si="96"/>
        <v>0</v>
      </c>
      <c r="AB76" s="688" t="str">
        <f t="shared" si="97"/>
        <v>-</v>
      </c>
      <c r="AC76" s="683">
        <v>0</v>
      </c>
      <c r="AD76" s="681"/>
      <c r="AE76" s="681"/>
      <c r="AF76" s="681"/>
      <c r="AG76" s="687">
        <f t="shared" si="98"/>
        <v>0</v>
      </c>
      <c r="AH76" s="688" t="str">
        <f t="shared" si="99"/>
        <v>-</v>
      </c>
      <c r="AI76" s="683">
        <v>0</v>
      </c>
      <c r="AJ76" s="681"/>
      <c r="AK76" s="681"/>
      <c r="AL76" s="681"/>
      <c r="AM76" s="687">
        <f t="shared" si="100"/>
        <v>0</v>
      </c>
      <c r="AN76" s="688" t="str">
        <f t="shared" si="101"/>
        <v>-</v>
      </c>
      <c r="AO76" s="687">
        <f t="shared" si="102"/>
        <v>0</v>
      </c>
      <c r="AP76" s="681"/>
      <c r="AQ76" s="687">
        <f t="shared" si="103"/>
        <v>0</v>
      </c>
      <c r="AR76" s="681"/>
      <c r="AS76" s="687">
        <f t="shared" si="104"/>
        <v>0</v>
      </c>
      <c r="AT76" s="688" t="str">
        <f t="shared" si="105"/>
        <v>-</v>
      </c>
      <c r="AU76" s="683">
        <v>0</v>
      </c>
      <c r="AV76" s="681"/>
      <c r="AW76" s="681"/>
      <c r="AX76" s="681"/>
      <c r="AY76" s="687">
        <f t="shared" si="106"/>
        <v>0</v>
      </c>
      <c r="AZ76" s="688" t="str">
        <f t="shared" si="107"/>
        <v>-</v>
      </c>
      <c r="BA76" s="683">
        <v>0</v>
      </c>
      <c r="BB76" s="681"/>
      <c r="BC76" s="681"/>
      <c r="BD76" s="681"/>
      <c r="BE76" s="687">
        <f t="shared" si="108"/>
        <v>0</v>
      </c>
      <c r="BF76" s="688" t="str">
        <f t="shared" si="109"/>
        <v>-</v>
      </c>
      <c r="BG76" s="683">
        <v>0</v>
      </c>
      <c r="BH76" s="681"/>
      <c r="BI76" s="681"/>
      <c r="BJ76" s="681"/>
      <c r="BK76" s="687">
        <f t="shared" si="110"/>
        <v>0</v>
      </c>
      <c r="BL76" s="688" t="str">
        <f t="shared" si="111"/>
        <v>-</v>
      </c>
      <c r="BM76" s="687">
        <f t="shared" si="112"/>
        <v>0</v>
      </c>
      <c r="BN76" s="681"/>
      <c r="BO76" s="687">
        <f t="shared" si="113"/>
        <v>0</v>
      </c>
      <c r="BP76" s="681"/>
      <c r="BQ76" s="687">
        <f t="shared" si="114"/>
        <v>0</v>
      </c>
      <c r="BR76" s="688" t="str">
        <f t="shared" si="115"/>
        <v>-</v>
      </c>
      <c r="BS76" s="683">
        <v>0</v>
      </c>
      <c r="BT76" s="681"/>
      <c r="BU76" s="681"/>
      <c r="BV76" s="681"/>
      <c r="BW76" s="687">
        <f t="shared" si="116"/>
        <v>0</v>
      </c>
      <c r="BX76" s="688" t="str">
        <f t="shared" si="117"/>
        <v>-</v>
      </c>
      <c r="BY76" s="683">
        <v>0</v>
      </c>
      <c r="BZ76" s="681"/>
      <c r="CA76" s="681"/>
      <c r="CB76" s="681"/>
      <c r="CC76" s="687">
        <f t="shared" si="118"/>
        <v>0</v>
      </c>
      <c r="CD76" s="688" t="str">
        <f t="shared" si="119"/>
        <v>-</v>
      </c>
      <c r="CE76" s="683">
        <v>0</v>
      </c>
      <c r="CF76" s="681"/>
      <c r="CG76" s="681"/>
      <c r="CH76" s="681"/>
      <c r="CI76" s="687">
        <f t="shared" si="120"/>
        <v>0</v>
      </c>
      <c r="CJ76" s="688" t="str">
        <f t="shared" si="121"/>
        <v>-</v>
      </c>
      <c r="CK76" s="687">
        <f t="shared" si="122"/>
        <v>0</v>
      </c>
      <c r="CL76" s="681"/>
      <c r="CM76" s="687">
        <f t="shared" si="123"/>
        <v>0</v>
      </c>
      <c r="CN76" s="681"/>
      <c r="CO76" s="687">
        <f t="shared" si="124"/>
        <v>0</v>
      </c>
      <c r="CP76" s="688" t="str">
        <f t="shared" si="125"/>
        <v>-</v>
      </c>
      <c r="CQ76" s="683">
        <v>0</v>
      </c>
      <c r="CR76" s="681"/>
      <c r="CS76" s="681"/>
      <c r="CT76" s="681"/>
      <c r="CU76" s="687">
        <f t="shared" si="126"/>
        <v>0</v>
      </c>
      <c r="CV76" s="688" t="str">
        <f t="shared" si="127"/>
        <v>-</v>
      </c>
      <c r="CW76" s="683">
        <v>0</v>
      </c>
      <c r="CX76" s="681"/>
      <c r="CY76" s="681"/>
      <c r="CZ76" s="681"/>
      <c r="DA76" s="687">
        <f t="shared" si="128"/>
        <v>0</v>
      </c>
      <c r="DB76" s="688" t="str">
        <f t="shared" si="129"/>
        <v>-</v>
      </c>
      <c r="DC76" s="683">
        <v>0</v>
      </c>
      <c r="DD76" s="681"/>
      <c r="DE76" s="681"/>
      <c r="DF76" s="681"/>
      <c r="DG76" s="687">
        <f t="shared" si="130"/>
        <v>0</v>
      </c>
      <c r="DH76" s="688" t="str">
        <f t="shared" si="131"/>
        <v>-</v>
      </c>
    </row>
    <row r="77" spans="1:112" ht="36.75" customHeight="1">
      <c r="B77" s="277"/>
      <c r="C77" s="284"/>
      <c r="D77" s="294" t="s">
        <v>4297</v>
      </c>
      <c r="E77" s="528" t="s">
        <v>4298</v>
      </c>
      <c r="F77" s="528"/>
      <c r="G77" s="529"/>
      <c r="H77" s="530"/>
      <c r="I77" s="530"/>
      <c r="J77" s="740" t="s">
        <v>889</v>
      </c>
      <c r="K77" s="687">
        <f t="shared" si="88"/>
        <v>0</v>
      </c>
      <c r="L77" s="681"/>
      <c r="M77" s="687">
        <f t="shared" si="89"/>
        <v>0</v>
      </c>
      <c r="N77" s="681"/>
      <c r="O77" s="687">
        <f t="shared" si="90"/>
        <v>0</v>
      </c>
      <c r="P77" s="688" t="str">
        <f t="shared" si="91"/>
        <v>-</v>
      </c>
      <c r="Q77" s="687">
        <f t="shared" si="92"/>
        <v>0</v>
      </c>
      <c r="R77" s="681"/>
      <c r="S77" s="687">
        <f t="shared" si="93"/>
        <v>0</v>
      </c>
      <c r="T77" s="681"/>
      <c r="U77" s="687">
        <f t="shared" si="94"/>
        <v>0</v>
      </c>
      <c r="V77" s="688" t="str">
        <f t="shared" si="95"/>
        <v>-</v>
      </c>
      <c r="W77" s="683">
        <v>0</v>
      </c>
      <c r="X77" s="681"/>
      <c r="Y77" s="681"/>
      <c r="Z77" s="681"/>
      <c r="AA77" s="687">
        <f t="shared" si="96"/>
        <v>0</v>
      </c>
      <c r="AB77" s="688" t="str">
        <f t="shared" si="97"/>
        <v>-</v>
      </c>
      <c r="AC77" s="683">
        <v>0</v>
      </c>
      <c r="AD77" s="681"/>
      <c r="AE77" s="681"/>
      <c r="AF77" s="681"/>
      <c r="AG77" s="687">
        <f t="shared" si="98"/>
        <v>0</v>
      </c>
      <c r="AH77" s="688" t="str">
        <f t="shared" si="99"/>
        <v>-</v>
      </c>
      <c r="AI77" s="683">
        <v>0</v>
      </c>
      <c r="AJ77" s="681"/>
      <c r="AK77" s="681"/>
      <c r="AL77" s="681"/>
      <c r="AM77" s="687">
        <f t="shared" si="100"/>
        <v>0</v>
      </c>
      <c r="AN77" s="688" t="str">
        <f t="shared" si="101"/>
        <v>-</v>
      </c>
      <c r="AO77" s="687">
        <f t="shared" si="102"/>
        <v>0</v>
      </c>
      <c r="AP77" s="681"/>
      <c r="AQ77" s="687">
        <f t="shared" si="103"/>
        <v>0</v>
      </c>
      <c r="AR77" s="681"/>
      <c r="AS77" s="687">
        <f t="shared" si="104"/>
        <v>0</v>
      </c>
      <c r="AT77" s="688" t="str">
        <f t="shared" si="105"/>
        <v>-</v>
      </c>
      <c r="AU77" s="683">
        <v>0</v>
      </c>
      <c r="AV77" s="681"/>
      <c r="AW77" s="681"/>
      <c r="AX77" s="681"/>
      <c r="AY77" s="687">
        <f t="shared" si="106"/>
        <v>0</v>
      </c>
      <c r="AZ77" s="688" t="str">
        <f t="shared" si="107"/>
        <v>-</v>
      </c>
      <c r="BA77" s="683">
        <v>0</v>
      </c>
      <c r="BB77" s="681"/>
      <c r="BC77" s="681"/>
      <c r="BD77" s="681"/>
      <c r="BE77" s="687">
        <f t="shared" si="108"/>
        <v>0</v>
      </c>
      <c r="BF77" s="688" t="str">
        <f t="shared" si="109"/>
        <v>-</v>
      </c>
      <c r="BG77" s="683">
        <v>0</v>
      </c>
      <c r="BH77" s="681"/>
      <c r="BI77" s="681"/>
      <c r="BJ77" s="681"/>
      <c r="BK77" s="687">
        <f t="shared" si="110"/>
        <v>0</v>
      </c>
      <c r="BL77" s="688" t="str">
        <f t="shared" si="111"/>
        <v>-</v>
      </c>
      <c r="BM77" s="687">
        <f t="shared" si="112"/>
        <v>0</v>
      </c>
      <c r="BN77" s="681"/>
      <c r="BO77" s="687">
        <f t="shared" si="113"/>
        <v>0</v>
      </c>
      <c r="BP77" s="681"/>
      <c r="BQ77" s="687">
        <f t="shared" si="114"/>
        <v>0</v>
      </c>
      <c r="BR77" s="688" t="str">
        <f t="shared" si="115"/>
        <v>-</v>
      </c>
      <c r="BS77" s="683">
        <v>0</v>
      </c>
      <c r="BT77" s="681"/>
      <c r="BU77" s="681"/>
      <c r="BV77" s="681"/>
      <c r="BW77" s="687">
        <f t="shared" si="116"/>
        <v>0</v>
      </c>
      <c r="BX77" s="688" t="str">
        <f t="shared" si="117"/>
        <v>-</v>
      </c>
      <c r="BY77" s="683">
        <v>0</v>
      </c>
      <c r="BZ77" s="681"/>
      <c r="CA77" s="681"/>
      <c r="CB77" s="681"/>
      <c r="CC77" s="687">
        <f t="shared" si="118"/>
        <v>0</v>
      </c>
      <c r="CD77" s="688" t="str">
        <f t="shared" si="119"/>
        <v>-</v>
      </c>
      <c r="CE77" s="683">
        <v>0</v>
      </c>
      <c r="CF77" s="681"/>
      <c r="CG77" s="681"/>
      <c r="CH77" s="681"/>
      <c r="CI77" s="687">
        <f t="shared" si="120"/>
        <v>0</v>
      </c>
      <c r="CJ77" s="688" t="str">
        <f t="shared" si="121"/>
        <v>-</v>
      </c>
      <c r="CK77" s="687">
        <f t="shared" si="122"/>
        <v>0</v>
      </c>
      <c r="CL77" s="681"/>
      <c r="CM77" s="687">
        <f t="shared" si="123"/>
        <v>0</v>
      </c>
      <c r="CN77" s="681"/>
      <c r="CO77" s="687">
        <f t="shared" si="124"/>
        <v>0</v>
      </c>
      <c r="CP77" s="688" t="str">
        <f t="shared" si="125"/>
        <v>-</v>
      </c>
      <c r="CQ77" s="683">
        <v>0</v>
      </c>
      <c r="CR77" s="681"/>
      <c r="CS77" s="681"/>
      <c r="CT77" s="681"/>
      <c r="CU77" s="687">
        <f t="shared" si="126"/>
        <v>0</v>
      </c>
      <c r="CV77" s="688" t="str">
        <f t="shared" si="127"/>
        <v>-</v>
      </c>
      <c r="CW77" s="683">
        <v>0</v>
      </c>
      <c r="CX77" s="681"/>
      <c r="CY77" s="681"/>
      <c r="CZ77" s="681"/>
      <c r="DA77" s="687">
        <f t="shared" si="128"/>
        <v>0</v>
      </c>
      <c r="DB77" s="688" t="str">
        <f t="shared" si="129"/>
        <v>-</v>
      </c>
      <c r="DC77" s="683">
        <v>0</v>
      </c>
      <c r="DD77" s="681"/>
      <c r="DE77" s="681"/>
      <c r="DF77" s="681"/>
      <c r="DG77" s="687">
        <f t="shared" si="130"/>
        <v>0</v>
      </c>
      <c r="DH77" s="688" t="str">
        <f t="shared" si="131"/>
        <v>-</v>
      </c>
    </row>
    <row r="78" spans="1:112" ht="19.5" customHeight="1">
      <c r="A78" s="325"/>
      <c r="B78" s="277" t="s">
        <v>4299</v>
      </c>
      <c r="C78" s="882" t="s">
        <v>289</v>
      </c>
      <c r="D78" s="295" t="s">
        <v>4300</v>
      </c>
      <c r="E78" s="528" t="s">
        <v>4301</v>
      </c>
      <c r="F78" s="528"/>
      <c r="G78" s="529"/>
      <c r="H78" s="530" t="s">
        <v>4302</v>
      </c>
      <c r="I78" s="530"/>
      <c r="J78" s="665" t="s">
        <v>883</v>
      </c>
      <c r="K78" s="687">
        <f t="shared" si="88"/>
        <v>-1.2739809207573671E-12</v>
      </c>
      <c r="L78" s="681"/>
      <c r="M78" s="687">
        <f t="shared" si="89"/>
        <v>0</v>
      </c>
      <c r="N78" s="681"/>
      <c r="O78" s="687">
        <f t="shared" si="90"/>
        <v>1.2739809207573671E-12</v>
      </c>
      <c r="P78" s="688">
        <f t="shared" si="91"/>
        <v>0</v>
      </c>
      <c r="Q78" s="687">
        <f t="shared" si="92"/>
        <v>2.7289281945286348E-13</v>
      </c>
      <c r="R78" s="681"/>
      <c r="S78" s="687">
        <f t="shared" si="93"/>
        <v>0</v>
      </c>
      <c r="T78" s="681"/>
      <c r="U78" s="687">
        <f t="shared" si="94"/>
        <v>-2.7289281945286348E-13</v>
      </c>
      <c r="V78" s="688">
        <f t="shared" si="95"/>
        <v>0</v>
      </c>
      <c r="W78" s="687">
        <f>W11-W13-W15-W19-W21-W25-W29-W27+W16+W20</f>
        <v>0</v>
      </c>
      <c r="X78" s="681"/>
      <c r="Y78" s="687">
        <f>Y11-Y13-Y15-Y19-Y21-Y25-Y29-Y27+Y16+Y20</f>
        <v>0</v>
      </c>
      <c r="Z78" s="681"/>
      <c r="AA78" s="687">
        <f t="shared" si="96"/>
        <v>0</v>
      </c>
      <c r="AB78" s="688" t="str">
        <f t="shared" si="97"/>
        <v>-</v>
      </c>
      <c r="AC78" s="687">
        <f>AC11-AC13-AC15-AC19-AC21-AC25-AC29-AC27+AC16+AC20</f>
        <v>3.638200851696638E-13</v>
      </c>
      <c r="AD78" s="681"/>
      <c r="AE78" s="687">
        <f>AE11-AE13-AE15-AE19-AE21-AE25-AE29-AE27+AE16+AE20</f>
        <v>0</v>
      </c>
      <c r="AF78" s="681"/>
      <c r="AG78" s="687">
        <f t="shared" si="98"/>
        <v>-3.638200851696638E-13</v>
      </c>
      <c r="AH78" s="688">
        <f t="shared" si="99"/>
        <v>0</v>
      </c>
      <c r="AI78" s="687">
        <f>AI11-AI13-AI15-AI19-AI21-AI25-AI29-AI27+AI16+AI20</f>
        <v>-9.0927265716800321E-14</v>
      </c>
      <c r="AJ78" s="681"/>
      <c r="AK78" s="687">
        <f>AK11-AK13-AK15-AK19-AK21-AK25-AK29-AK27+AK16+AK20</f>
        <v>0</v>
      </c>
      <c r="AL78" s="681"/>
      <c r="AM78" s="687">
        <f t="shared" si="100"/>
        <v>9.0927265716800321E-14</v>
      </c>
      <c r="AN78" s="688">
        <f t="shared" si="101"/>
        <v>0</v>
      </c>
      <c r="AO78" s="687">
        <f t="shared" si="102"/>
        <v>3.6359804056473877E-13</v>
      </c>
      <c r="AP78" s="681"/>
      <c r="AQ78" s="687">
        <f t="shared" si="103"/>
        <v>0</v>
      </c>
      <c r="AR78" s="681"/>
      <c r="AS78" s="687">
        <f t="shared" si="104"/>
        <v>-3.6359804056473877E-13</v>
      </c>
      <c r="AT78" s="688">
        <f t="shared" si="105"/>
        <v>0</v>
      </c>
      <c r="AU78" s="687">
        <f>AU11-AU13-AU15-AU19-AU21-AU25-AU29-AU27+AU16+AU20</f>
        <v>-9.0927265716800321E-14</v>
      </c>
      <c r="AV78" s="681"/>
      <c r="AW78" s="687">
        <f>AW11-AW13-AW15-AW19-AW21-AW25-AW29-AW27+AW16+AW20</f>
        <v>0</v>
      </c>
      <c r="AX78" s="681"/>
      <c r="AY78" s="687">
        <f t="shared" si="106"/>
        <v>9.0927265716800321E-14</v>
      </c>
      <c r="AZ78" s="688">
        <f t="shared" si="107"/>
        <v>0</v>
      </c>
      <c r="BA78" s="687">
        <f>BA11-BA13-BA15-BA19-BA21-BA25-BA29-BA27+BA16+BA20</f>
        <v>1.8185453143360064E-13</v>
      </c>
      <c r="BB78" s="681"/>
      <c r="BC78" s="687">
        <f>BC11-BC13-BC15-BC19-BC21-BC25-BC29-BC27+BC16+BC20</f>
        <v>0</v>
      </c>
      <c r="BD78" s="681"/>
      <c r="BE78" s="687">
        <f t="shared" si="108"/>
        <v>-1.8185453143360064E-13</v>
      </c>
      <c r="BF78" s="688">
        <f t="shared" si="109"/>
        <v>0</v>
      </c>
      <c r="BG78" s="687">
        <f>BG11-BG13-BG15-BG19-BG21-BG25-BG29-BG27+BG16+BG20</f>
        <v>2.7267077484793845E-13</v>
      </c>
      <c r="BH78" s="681"/>
      <c r="BI78" s="687">
        <f>BI11-BI13-BI15-BI19-BI21-BI25-BI29-BI27+BI16+BI20</f>
        <v>0</v>
      </c>
      <c r="BJ78" s="681"/>
      <c r="BK78" s="687">
        <f t="shared" si="110"/>
        <v>-2.7267077484793845E-13</v>
      </c>
      <c r="BL78" s="688">
        <f t="shared" si="111"/>
        <v>0</v>
      </c>
      <c r="BM78" s="687">
        <f t="shared" si="112"/>
        <v>-6.3682392692498979E-13</v>
      </c>
      <c r="BN78" s="681"/>
      <c r="BO78" s="687">
        <f t="shared" si="113"/>
        <v>0</v>
      </c>
      <c r="BP78" s="681"/>
      <c r="BQ78" s="687">
        <f t="shared" si="114"/>
        <v>6.3682392692498979E-13</v>
      </c>
      <c r="BR78" s="688">
        <f t="shared" si="115"/>
        <v>0</v>
      </c>
      <c r="BS78" s="687">
        <f>BS11-BS13-BS15-BS19-BS21-BS25-BS29-BS27+BS16+BS20</f>
        <v>-5.4578563890572696E-13</v>
      </c>
      <c r="BT78" s="681"/>
      <c r="BU78" s="687">
        <f>BU11-BU13-BU15-BU19-BU21-BU25-BU29-BU27+BU16+BU20</f>
        <v>0</v>
      </c>
      <c r="BV78" s="681"/>
      <c r="BW78" s="687">
        <f t="shared" si="116"/>
        <v>5.4578563890572696E-13</v>
      </c>
      <c r="BX78" s="688">
        <f t="shared" si="117"/>
        <v>0</v>
      </c>
      <c r="BY78" s="687">
        <f>BY11-BY13-BY15-BY19-BY21-BY25-BY29-BY27+BY16+BY20</f>
        <v>-9.1038288019262836E-14</v>
      </c>
      <c r="BZ78" s="681"/>
      <c r="CA78" s="687">
        <f>CA11-CA13-CA15-CA19-CA21-CA25-CA29-CA27+CA16+CA20</f>
        <v>0</v>
      </c>
      <c r="CB78" s="681"/>
      <c r="CC78" s="687">
        <f t="shared" si="118"/>
        <v>9.1038288019262836E-14</v>
      </c>
      <c r="CD78" s="688">
        <f t="shared" si="119"/>
        <v>0</v>
      </c>
      <c r="CE78" s="687">
        <f>CE11-CE13-CE15-CE19-CE21-CE25-CE29-CE27+CE16+CE20</f>
        <v>0</v>
      </c>
      <c r="CF78" s="681"/>
      <c r="CG78" s="687">
        <f>CG11-CG13-CG15-CG19-CG21-CG25-CG29-CG27+CG16+CG20</f>
        <v>0</v>
      </c>
      <c r="CH78" s="681"/>
      <c r="CI78" s="687">
        <f t="shared" si="120"/>
        <v>0</v>
      </c>
      <c r="CJ78" s="688" t="str">
        <f t="shared" si="121"/>
        <v>-</v>
      </c>
      <c r="CK78" s="687">
        <f t="shared" si="122"/>
        <v>-1.2736478538499796E-12</v>
      </c>
      <c r="CL78" s="681"/>
      <c r="CM78" s="687">
        <f t="shared" si="123"/>
        <v>0</v>
      </c>
      <c r="CN78" s="681"/>
      <c r="CO78" s="687">
        <f t="shared" si="124"/>
        <v>1.2736478538499796E-12</v>
      </c>
      <c r="CP78" s="688">
        <f t="shared" si="125"/>
        <v>0</v>
      </c>
      <c r="CQ78" s="687">
        <f>CQ11-CQ13-CQ15-CQ19-CQ21-CQ25-CQ29-CQ27+CQ16+CQ20</f>
        <v>-5.4578563890572696E-13</v>
      </c>
      <c r="CR78" s="681"/>
      <c r="CS78" s="687">
        <f>CS11-CS13-CS15-CS19-CS21-CS25-CS29-CS27+CS16+CS20</f>
        <v>0</v>
      </c>
      <c r="CT78" s="681"/>
      <c r="CU78" s="687">
        <f t="shared" si="126"/>
        <v>5.4578563890572696E-13</v>
      </c>
      <c r="CV78" s="688">
        <f t="shared" si="127"/>
        <v>0</v>
      </c>
      <c r="CW78" s="687">
        <f>CW11-CW13-CW15-CW19-CW21-CW25-CW29-CW27+CW16+CW20</f>
        <v>-1.8207657603852567E-13</v>
      </c>
      <c r="CX78" s="681"/>
      <c r="CY78" s="687">
        <f>CY11-CY13-CY15-CY19-CY21-CY25-CY29-CY27+CY16+CY20</f>
        <v>0</v>
      </c>
      <c r="CZ78" s="681"/>
      <c r="DA78" s="687">
        <f t="shared" si="128"/>
        <v>1.8207657603852567E-13</v>
      </c>
      <c r="DB78" s="688">
        <f t="shared" si="129"/>
        <v>0</v>
      </c>
      <c r="DC78" s="687">
        <f>DC11-DC13-DC15-DC19-DC21-DC25-DC29-DC27+DC16+DC20</f>
        <v>-5.4578563890572696E-13</v>
      </c>
      <c r="DD78" s="681"/>
      <c r="DE78" s="687">
        <f>DE11-DE13-DE15-DE19-DE21-DE25-DE29-DE27+DE16+DE20</f>
        <v>0</v>
      </c>
      <c r="DF78" s="681"/>
      <c r="DG78" s="687">
        <f t="shared" si="130"/>
        <v>5.4578563890572696E-13</v>
      </c>
      <c r="DH78" s="688">
        <f t="shared" si="131"/>
        <v>0</v>
      </c>
    </row>
    <row r="79" spans="1:112" ht="19.5" customHeight="1">
      <c r="A79" s="325"/>
      <c r="B79" s="277" t="s">
        <v>4299</v>
      </c>
      <c r="C79" s="751"/>
      <c r="D79" s="296" t="s">
        <v>2098</v>
      </c>
      <c r="E79" s="528" t="s">
        <v>4303</v>
      </c>
      <c r="F79" s="528"/>
      <c r="G79" s="529"/>
      <c r="H79" s="530" t="s">
        <v>4304</v>
      </c>
      <c r="I79" s="530"/>
      <c r="J79" s="665" t="s">
        <v>883</v>
      </c>
      <c r="K79" s="687">
        <f t="shared" si="88"/>
        <v>-2.2499999998672138E-2</v>
      </c>
      <c r="L79" s="681"/>
      <c r="M79" s="687">
        <f t="shared" si="89"/>
        <v>0</v>
      </c>
      <c r="N79" s="681"/>
      <c r="O79" s="687">
        <f t="shared" si="90"/>
        <v>2.2499999998672138E-2</v>
      </c>
      <c r="P79" s="688">
        <f t="shared" si="91"/>
        <v>0</v>
      </c>
      <c r="Q79" s="687">
        <f t="shared" si="92"/>
        <v>-2.2999999999456122E-2</v>
      </c>
      <c r="R79" s="681"/>
      <c r="S79" s="687">
        <f t="shared" si="93"/>
        <v>0</v>
      </c>
      <c r="T79" s="681"/>
      <c r="U79" s="687">
        <f t="shared" si="94"/>
        <v>2.2999999999456122E-2</v>
      </c>
      <c r="V79" s="688">
        <f t="shared" si="95"/>
        <v>0</v>
      </c>
      <c r="W79" s="687">
        <f>W28-W34-W40-W53</f>
        <v>1.0900000000219734E-2</v>
      </c>
      <c r="X79" s="681"/>
      <c r="Y79" s="687">
        <f>Y28-Y34-Y40-Y53</f>
        <v>0</v>
      </c>
      <c r="Z79" s="681"/>
      <c r="AA79" s="687">
        <f t="shared" si="96"/>
        <v>-1.0900000000219734E-2</v>
      </c>
      <c r="AB79" s="688">
        <f t="shared" si="97"/>
        <v>0</v>
      </c>
      <c r="AC79" s="687">
        <f>AC28-AC34-AC40-AC53</f>
        <v>-2.0899999999983265E-2</v>
      </c>
      <c r="AD79" s="681"/>
      <c r="AE79" s="687">
        <f>AE28-AE34-AE40-AE53</f>
        <v>0</v>
      </c>
      <c r="AF79" s="681"/>
      <c r="AG79" s="687">
        <f t="shared" si="98"/>
        <v>2.0899999999983265E-2</v>
      </c>
      <c r="AH79" s="688">
        <f t="shared" si="99"/>
        <v>0</v>
      </c>
      <c r="AI79" s="687">
        <f>AI28-AI34-AI40-AI53</f>
        <v>-1.2999999999692591E-2</v>
      </c>
      <c r="AJ79" s="681"/>
      <c r="AK79" s="687">
        <f>AK28-AK34-AK40-AK53</f>
        <v>0</v>
      </c>
      <c r="AL79" s="681"/>
      <c r="AM79" s="687">
        <f t="shared" si="100"/>
        <v>1.2999999999692591E-2</v>
      </c>
      <c r="AN79" s="688">
        <f t="shared" si="101"/>
        <v>0</v>
      </c>
      <c r="AO79" s="687">
        <f t="shared" si="102"/>
        <v>-3.999999999996362E-2</v>
      </c>
      <c r="AP79" s="681"/>
      <c r="AQ79" s="687">
        <f t="shared" si="103"/>
        <v>0</v>
      </c>
      <c r="AR79" s="681"/>
      <c r="AS79" s="687">
        <f t="shared" si="104"/>
        <v>3.999999999996362E-2</v>
      </c>
      <c r="AT79" s="688">
        <f t="shared" si="105"/>
        <v>0</v>
      </c>
      <c r="AU79" s="687">
        <f>AU28-AU34-AU40-AU53</f>
        <v>-2.6199999999789725E-2</v>
      </c>
      <c r="AV79" s="681"/>
      <c r="AW79" s="687">
        <f>AW28-AW34-AW40-AW53</f>
        <v>0</v>
      </c>
      <c r="AX79" s="681"/>
      <c r="AY79" s="687">
        <f t="shared" si="106"/>
        <v>2.6199999999789725E-2</v>
      </c>
      <c r="AZ79" s="688">
        <f t="shared" si="107"/>
        <v>0</v>
      </c>
      <c r="BA79" s="687">
        <f>BA28-BA34-BA40-BA53</f>
        <v>-4.8400000000128784E-2</v>
      </c>
      <c r="BB79" s="681"/>
      <c r="BC79" s="687">
        <f>BC28-BC34-BC40-BC53</f>
        <v>0</v>
      </c>
      <c r="BD79" s="681"/>
      <c r="BE79" s="687">
        <f t="shared" si="108"/>
        <v>4.8400000000128784E-2</v>
      </c>
      <c r="BF79" s="688">
        <f t="shared" si="109"/>
        <v>0</v>
      </c>
      <c r="BG79" s="687">
        <f>BG28-BG34-BG40-BG53</f>
        <v>3.4599999999954889E-2</v>
      </c>
      <c r="BH79" s="681"/>
      <c r="BI79" s="687">
        <f>BI28-BI34-BI40-BI53</f>
        <v>0</v>
      </c>
      <c r="BJ79" s="681"/>
      <c r="BK79" s="687">
        <f t="shared" si="110"/>
        <v>-3.4599999999954889E-2</v>
      </c>
      <c r="BL79" s="688">
        <f t="shared" si="111"/>
        <v>0</v>
      </c>
      <c r="BM79" s="687">
        <f t="shared" si="112"/>
        <v>0.10120000000119944</v>
      </c>
      <c r="BN79" s="681"/>
      <c r="BO79" s="687">
        <f t="shared" si="113"/>
        <v>0</v>
      </c>
      <c r="BP79" s="681"/>
      <c r="BQ79" s="687">
        <f t="shared" si="114"/>
        <v>-0.10120000000119944</v>
      </c>
      <c r="BR79" s="688">
        <f t="shared" si="115"/>
        <v>0</v>
      </c>
      <c r="BS79" s="687">
        <f>BS28-BS34-BS40-BS53</f>
        <v>2.5800000000799628E-2</v>
      </c>
      <c r="BT79" s="681"/>
      <c r="BU79" s="687">
        <f>BU28-BU34-BU40-BU53</f>
        <v>0</v>
      </c>
      <c r="BV79" s="681"/>
      <c r="BW79" s="687">
        <f t="shared" si="116"/>
        <v>-2.5800000000799628E-2</v>
      </c>
      <c r="BX79" s="688">
        <f t="shared" si="117"/>
        <v>0</v>
      </c>
      <c r="BY79" s="687">
        <f>BY28-BY34-BY40-BY53</f>
        <v>2.580000000034488E-2</v>
      </c>
      <c r="BZ79" s="681"/>
      <c r="CA79" s="687">
        <f>CA28-CA34-CA40-CA53</f>
        <v>0</v>
      </c>
      <c r="CB79" s="681"/>
      <c r="CC79" s="687">
        <f t="shared" si="118"/>
        <v>-2.580000000034488E-2</v>
      </c>
      <c r="CD79" s="688">
        <f t="shared" si="119"/>
        <v>0</v>
      </c>
      <c r="CE79" s="687">
        <f>CE28-CE34-CE40-CE53</f>
        <v>4.9600000000054933E-2</v>
      </c>
      <c r="CF79" s="681"/>
      <c r="CG79" s="687">
        <f>CG28-CG34-CG40-CG53</f>
        <v>0</v>
      </c>
      <c r="CH79" s="681"/>
      <c r="CI79" s="687">
        <f t="shared" si="120"/>
        <v>-4.9600000000054933E-2</v>
      </c>
      <c r="CJ79" s="688">
        <f t="shared" si="121"/>
        <v>0</v>
      </c>
      <c r="CK79" s="687">
        <f t="shared" si="122"/>
        <v>-6.0700000000451837E-2</v>
      </c>
      <c r="CL79" s="681"/>
      <c r="CM79" s="687">
        <f t="shared" si="123"/>
        <v>0</v>
      </c>
      <c r="CN79" s="681"/>
      <c r="CO79" s="687">
        <f t="shared" si="124"/>
        <v>6.0700000000451837E-2</v>
      </c>
      <c r="CP79" s="688">
        <f t="shared" si="125"/>
        <v>0</v>
      </c>
      <c r="CQ79" s="687">
        <f>CQ28-CQ34-CQ40-CQ53</f>
        <v>-2.1100000000387809E-2</v>
      </c>
      <c r="CR79" s="681"/>
      <c r="CS79" s="687">
        <f>CS28-CS34-CS40-CS53</f>
        <v>0</v>
      </c>
      <c r="CT79" s="681"/>
      <c r="CU79" s="687">
        <f t="shared" si="126"/>
        <v>2.1100000000387809E-2</v>
      </c>
      <c r="CV79" s="688">
        <f t="shared" si="127"/>
        <v>0</v>
      </c>
      <c r="CW79" s="687">
        <f>CW28-CW34-CW40-CW53</f>
        <v>-6.5399999999954161E-2</v>
      </c>
      <c r="CX79" s="681"/>
      <c r="CY79" s="687">
        <f>CY28-CY34-CY40-CY53</f>
        <v>0</v>
      </c>
      <c r="CZ79" s="681"/>
      <c r="DA79" s="687">
        <f t="shared" si="128"/>
        <v>6.5399999999954161E-2</v>
      </c>
      <c r="DB79" s="688">
        <f t="shared" si="129"/>
        <v>0</v>
      </c>
      <c r="DC79" s="687">
        <f>DC28-DC34-DC40-DC53</f>
        <v>2.5799999999890133E-2</v>
      </c>
      <c r="DD79" s="681"/>
      <c r="DE79" s="687">
        <f>DE28-DE34-DE40-DE53</f>
        <v>0</v>
      </c>
      <c r="DF79" s="681"/>
      <c r="DG79" s="687">
        <f t="shared" si="130"/>
        <v>-2.5799999999890133E-2</v>
      </c>
      <c r="DH79" s="688">
        <f t="shared" si="131"/>
        <v>0</v>
      </c>
    </row>
    <row r="80" spans="1:112">
      <c r="B80" s="83"/>
      <c r="C80" s="39"/>
    </row>
  </sheetData>
  <mergeCells count="122">
    <mergeCell ref="B6:B8"/>
    <mergeCell ref="BY7:BY8"/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CX7:CX8"/>
    <mergeCell ref="CH7:CH8"/>
    <mergeCell ref="AK7:AK8"/>
    <mergeCell ref="AC7:AC8"/>
    <mergeCell ref="AE7:AE8"/>
    <mergeCell ref="AW7:AW8"/>
    <mergeCell ref="DD7:DD8"/>
    <mergeCell ref="D6:D8"/>
    <mergeCell ref="E6:I6"/>
    <mergeCell ref="CI7:CJ7"/>
    <mergeCell ref="DF7:DF8"/>
    <mergeCell ref="BG7:BG8"/>
    <mergeCell ref="Q7:Q8"/>
    <mergeCell ref="BS7:BS8"/>
    <mergeCell ref="BU7:BU8"/>
    <mergeCell ref="AR7:AR8"/>
    <mergeCell ref="BE7:BF7"/>
    <mergeCell ref="DG7:DH7"/>
    <mergeCell ref="AO7:AO8"/>
    <mergeCell ref="AQ7:AQ8"/>
    <mergeCell ref="DC7:DC8"/>
    <mergeCell ref="CN7:CN8"/>
    <mergeCell ref="AX7:AX8"/>
    <mergeCell ref="DA7:DB7"/>
    <mergeCell ref="CT7:CT8"/>
    <mergeCell ref="CF7:CF8"/>
    <mergeCell ref="Y7:Y8"/>
    <mergeCell ref="AI7:AI8"/>
    <mergeCell ref="CZ7:CZ8"/>
    <mergeCell ref="CR7:CR8"/>
    <mergeCell ref="AU7:AU8"/>
    <mergeCell ref="U7:V7"/>
    <mergeCell ref="CW7:CW8"/>
    <mergeCell ref="AG7:AH7"/>
    <mergeCell ref="D66:D67"/>
    <mergeCell ref="D41:D42"/>
    <mergeCell ref="CL7:CL8"/>
    <mergeCell ref="D28:D29"/>
    <mergeCell ref="C78:C79"/>
    <mergeCell ref="E7:E8"/>
    <mergeCell ref="BV7:BV8"/>
    <mergeCell ref="D24:D25"/>
    <mergeCell ref="C61:C62"/>
    <mergeCell ref="D51:D52"/>
    <mergeCell ref="C28:C29"/>
    <mergeCell ref="D22:D23"/>
    <mergeCell ref="BK7:BL7"/>
    <mergeCell ref="L7:L8"/>
    <mergeCell ref="N7:N8"/>
    <mergeCell ref="BN7:BN8"/>
    <mergeCell ref="BP7:BP8"/>
    <mergeCell ref="BZ7:BZ8"/>
    <mergeCell ref="CB7:CB8"/>
    <mergeCell ref="R7:R8"/>
    <mergeCell ref="CE7:CE8"/>
    <mergeCell ref="AJ7:AJ8"/>
    <mergeCell ref="CK7:CK8"/>
    <mergeCell ref="AL7:AL8"/>
    <mergeCell ref="CU7:CV7"/>
    <mergeCell ref="AM7:AN7"/>
    <mergeCell ref="AY7:AZ7"/>
    <mergeCell ref="BQ7:BR7"/>
    <mergeCell ref="CM7:CM8"/>
    <mergeCell ref="CO7:CP7"/>
    <mergeCell ref="AF7:AF8"/>
    <mergeCell ref="AP7:AP8"/>
    <mergeCell ref="BB7:BB8"/>
    <mergeCell ref="BT7:BT8"/>
    <mergeCell ref="BI7:BI8"/>
    <mergeCell ref="CG7:CG8"/>
    <mergeCell ref="BW7:BX7"/>
    <mergeCell ref="CA7:CA8"/>
    <mergeCell ref="CC7:CD7"/>
    <mergeCell ref="BH7:BH8"/>
    <mergeCell ref="D49:D50"/>
    <mergeCell ref="G7:G8"/>
    <mergeCell ref="I7:I8"/>
    <mergeCell ref="S7:S8"/>
    <mergeCell ref="W7:W8"/>
    <mergeCell ref="D30:D31"/>
    <mergeCell ref="D26:D27"/>
    <mergeCell ref="AS7:AT7"/>
    <mergeCell ref="J6:J8"/>
    <mergeCell ref="AD7:AD8"/>
    <mergeCell ref="C30:C31"/>
    <mergeCell ref="O7:P7"/>
    <mergeCell ref="D61:D62"/>
    <mergeCell ref="BA7:BA8"/>
    <mergeCell ref="C63:C64"/>
    <mergeCell ref="BC7:BC8"/>
    <mergeCell ref="D36:D37"/>
    <mergeCell ref="M7:M8"/>
    <mergeCell ref="BO7:BO8"/>
    <mergeCell ref="D32:D33"/>
    <mergeCell ref="C41:C42"/>
    <mergeCell ref="AA7:AB7"/>
    <mergeCell ref="T7:T8"/>
    <mergeCell ref="C54:C55"/>
    <mergeCell ref="C51:C52"/>
    <mergeCell ref="C32:C33"/>
    <mergeCell ref="C34:C35"/>
    <mergeCell ref="D63:D64"/>
    <mergeCell ref="D10:D11"/>
    <mergeCell ref="BD7:BD8"/>
    <mergeCell ref="D38:D39"/>
    <mergeCell ref="AV7:AV8"/>
    <mergeCell ref="D34:D35"/>
    <mergeCell ref="F7:F8"/>
  </mergeCells>
  <conditionalFormatting sqref="O10:O79 P10:P79 U10:U79 V10:V79 AA10:AA79 AB10:AB79 AG10:AG79 AH10:AH79 AM10:AM79 AN10:AN79 AS10:AS79 AT10:AT79 AY10:AY79 AZ10:AZ79 BE10:BE79 BF10:BF79 BK10:BK79 BL10:BL79 BQ10:BQ79 BR10:BR79 BW10:BW79 BX10:BX79 CC10:CC79 CD10:CD79 CI10:CI79 CJ10:CJ79 CO10:CO79 CP10:CP79 CU10:CU79 CV10:CV79 DA10:DA79 DB10:DB79 DG10:DG79 DH10:DH79">
    <cfRule type="cellIs" dxfId="22" priority="1" operator="equal">
      <formula>0</formula>
    </cfRule>
    <cfRule type="cellIs" dxfId="21" priority="2" operator="lessThan">
      <formula>0</formula>
    </cfRule>
    <cfRule type="cellIs" dxfId="20" priority="3" operator="greaterThan">
      <formula>0</formula>
    </cfRule>
  </conditionalFormatting>
  <conditionalFormatting sqref="L10:L79 N10:N79 R10:R79 T10:T79 X10:X79 Z10:Z79 AD10:AD79 AF10:AF79 AJ10:AJ79 AL10:AL79 AP10:AP79 AR10:AR79 AV10:AV79 AX10:AX79 BB10:BB79 BD10:BD79 BH10:BH79 BJ10:BJ79 BN10:BN79 BP10:BP79 BT10:BT79 BV10:BV79 BZ10:BZ79 CB10:CB79 CF10:CF79 CH10:CH79 CL10:CL79 CN10:CN79 CR10:CR79 CT10:CT79 CX10:CX79 CZ10:CZ79 DD10:DD79 DF10:DF79">
    <cfRule type="cellIs" dxfId="19" priority="4" operator="equal">
      <formula>0</formula>
    </cfRule>
  </conditionalFormatting>
  <pageMargins left="0.23622047244094491" right="0.23622047244094491" top="0.23622047244094491" bottom="0.23622047244094491" header="0" footer="0"/>
  <pageSetup paperSize="9" scale="86" fitToHeight="0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8" tint="0.59999389629810485"/>
    <pageSetUpPr fitToPage="1"/>
  </sheetPr>
  <dimension ref="A1:DH73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Col="1"/>
  <cols>
    <col min="1" max="1" width="61.42578125" style="323" hidden="1" customWidth="1" outlineLevel="1"/>
    <col min="2" max="2" width="10.140625" style="323" hidden="1" customWidth="1" outlineLevel="1"/>
    <col min="3" max="3" width="8.85546875" style="22" customWidth="1" collapsed="1"/>
    <col min="4" max="4" width="84" style="138" customWidth="1"/>
    <col min="5" max="9" width="28.7109375" style="138" customWidth="1" outlineLevel="1"/>
    <col min="10" max="10" width="12.85546875" style="16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20.100000000000001" customHeight="1"/>
    <row r="2" spans="1:112" ht="15" customHeight="1"/>
    <row r="3" spans="1:112" ht="20.100000000000001" customHeight="1">
      <c r="C3" s="794" t="s">
        <v>4305</v>
      </c>
      <c r="D3" s="832"/>
      <c r="E3" s="832"/>
      <c r="F3" s="832"/>
      <c r="G3" s="832"/>
      <c r="H3" s="832"/>
      <c r="I3" s="832"/>
      <c r="J3" s="836"/>
    </row>
    <row r="4" spans="1:112" ht="19.5" customHeight="1"/>
    <row r="5" spans="1:112" ht="20.100000000000001" customHeight="1">
      <c r="C5" s="831" t="s">
        <v>4306</v>
      </c>
      <c r="D5" s="832"/>
      <c r="E5" s="632"/>
      <c r="F5" s="632"/>
      <c r="G5" s="632"/>
      <c r="H5" s="632"/>
      <c r="I5" s="632"/>
      <c r="J5" s="734"/>
    </row>
    <row r="6" spans="1:112" ht="20.100000000000001" customHeight="1">
      <c r="B6" s="886" t="s">
        <v>1868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762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B8" s="762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607"/>
      <c r="C9" s="646"/>
      <c r="D9" s="206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>
      <c r="A10" s="49" t="s">
        <v>4307</v>
      </c>
      <c r="B10" s="65" t="s">
        <v>4308</v>
      </c>
      <c r="C10" s="569" t="s">
        <v>95</v>
      </c>
      <c r="D10" s="200" t="s">
        <v>3384</v>
      </c>
      <c r="E10" s="528" t="s">
        <v>4205</v>
      </c>
      <c r="F10" s="528"/>
      <c r="G10" s="529"/>
      <c r="H10" s="530">
        <v>100330867</v>
      </c>
      <c r="I10" s="530"/>
      <c r="J10" s="297" t="s">
        <v>169</v>
      </c>
      <c r="K10" s="687">
        <f>Q10+AO10+BM10+CK10</f>
        <v>1.3</v>
      </c>
      <c r="L10" s="681"/>
      <c r="M10" s="687">
        <f>S10+AQ10+BO10+CM10</f>
        <v>0</v>
      </c>
      <c r="N10" s="681"/>
      <c r="O10" s="687">
        <f>IFERROR(M10-K10,"-")</f>
        <v>-1.3</v>
      </c>
      <c r="P10" s="688">
        <f>IFERROR(M10/K10,"-")</f>
        <v>0</v>
      </c>
      <c r="Q10" s="687">
        <f>W10+AC10+AI10</f>
        <v>0.30000000000000004</v>
      </c>
      <c r="R10" s="681"/>
      <c r="S10" s="687">
        <f>Y10+AE10+AK10</f>
        <v>0</v>
      </c>
      <c r="T10" s="681"/>
      <c r="U10" s="687">
        <f>IFERROR(S10-Q10,"-")</f>
        <v>-0.30000000000000004</v>
      </c>
      <c r="V10" s="688">
        <f>IFERROR(S10/Q10,"-")</f>
        <v>0</v>
      </c>
      <c r="W10" s="687">
        <f>W11</f>
        <v>0.1</v>
      </c>
      <c r="X10" s="681"/>
      <c r="Y10" s="687">
        <f>Y11</f>
        <v>0</v>
      </c>
      <c r="Z10" s="681"/>
      <c r="AA10" s="687">
        <f>IFERROR(Y10-W10,"-")</f>
        <v>-0.1</v>
      </c>
      <c r="AB10" s="688">
        <f>IFERROR(Y10/W10,"-")</f>
        <v>0</v>
      </c>
      <c r="AC10" s="687">
        <f>AC11</f>
        <v>0.1</v>
      </c>
      <c r="AD10" s="681"/>
      <c r="AE10" s="687">
        <f>AE11</f>
        <v>0</v>
      </c>
      <c r="AF10" s="681"/>
      <c r="AG10" s="687">
        <f>IFERROR(AE10-AC10,"-")</f>
        <v>-0.1</v>
      </c>
      <c r="AH10" s="688">
        <f>IFERROR(AE10/AC10,"-")</f>
        <v>0</v>
      </c>
      <c r="AI10" s="687">
        <f>AI11</f>
        <v>0.1</v>
      </c>
      <c r="AJ10" s="681"/>
      <c r="AK10" s="687">
        <f>AK11</f>
        <v>0</v>
      </c>
      <c r="AL10" s="681"/>
      <c r="AM10" s="687">
        <f>IFERROR(AK10-AI10,"-")</f>
        <v>-0.1</v>
      </c>
      <c r="AN10" s="688">
        <f>IFERROR(AK10/AI10,"-")</f>
        <v>0</v>
      </c>
      <c r="AO10" s="687">
        <f>AU10+BA10+BG10</f>
        <v>0.4</v>
      </c>
      <c r="AP10" s="681"/>
      <c r="AQ10" s="687">
        <f>AW10+BC10+BI10</f>
        <v>0</v>
      </c>
      <c r="AR10" s="681"/>
      <c r="AS10" s="687">
        <f>IFERROR(AQ10-AO10,"-")</f>
        <v>-0.4</v>
      </c>
      <c r="AT10" s="688">
        <f>IFERROR(AQ10/AO10,"-")</f>
        <v>0</v>
      </c>
      <c r="AU10" s="687">
        <f>AU11</f>
        <v>0.1</v>
      </c>
      <c r="AV10" s="681"/>
      <c r="AW10" s="687">
        <f>AW11</f>
        <v>0</v>
      </c>
      <c r="AX10" s="681"/>
      <c r="AY10" s="687">
        <f>IFERROR(AW10-AU10,"-")</f>
        <v>-0.1</v>
      </c>
      <c r="AZ10" s="688">
        <f>IFERROR(AW10/AU10,"-")</f>
        <v>0</v>
      </c>
      <c r="BA10" s="687">
        <f>BA11</f>
        <v>0.1</v>
      </c>
      <c r="BB10" s="681"/>
      <c r="BC10" s="687">
        <f>BC11</f>
        <v>0</v>
      </c>
      <c r="BD10" s="681"/>
      <c r="BE10" s="687">
        <f>IFERROR(BC10-BA10,"-")</f>
        <v>-0.1</v>
      </c>
      <c r="BF10" s="688">
        <f>IFERROR(BC10/BA10,"-")</f>
        <v>0</v>
      </c>
      <c r="BG10" s="687">
        <f>BG11</f>
        <v>0.2</v>
      </c>
      <c r="BH10" s="681"/>
      <c r="BI10" s="687">
        <f>BI11</f>
        <v>0</v>
      </c>
      <c r="BJ10" s="681"/>
      <c r="BK10" s="687">
        <f>IFERROR(BI10-BG10,"-")</f>
        <v>-0.2</v>
      </c>
      <c r="BL10" s="688">
        <f>IFERROR(BI10/BG10,"-")</f>
        <v>0</v>
      </c>
      <c r="BM10" s="687">
        <f>BS10+BY10+CE10</f>
        <v>0.30000000000000004</v>
      </c>
      <c r="BN10" s="681"/>
      <c r="BO10" s="687">
        <f>BU10+CA10+CG10</f>
        <v>0</v>
      </c>
      <c r="BP10" s="681"/>
      <c r="BQ10" s="687">
        <f>IFERROR(BO10-BM10,"-")</f>
        <v>-0.30000000000000004</v>
      </c>
      <c r="BR10" s="688">
        <f>IFERROR(BO10/BM10,"-")</f>
        <v>0</v>
      </c>
      <c r="BS10" s="687">
        <f>BS11</f>
        <v>0</v>
      </c>
      <c r="BT10" s="681"/>
      <c r="BU10" s="687">
        <f>BU11</f>
        <v>0</v>
      </c>
      <c r="BV10" s="681"/>
      <c r="BW10" s="687">
        <f>IFERROR(BU10-BS10,"-")</f>
        <v>0</v>
      </c>
      <c r="BX10" s="688" t="str">
        <f>IFERROR(BU10/BS10,"-")</f>
        <v>-</v>
      </c>
      <c r="BY10" s="687">
        <f>BY11</f>
        <v>0.2</v>
      </c>
      <c r="BZ10" s="681"/>
      <c r="CA10" s="687">
        <f>CA11</f>
        <v>0</v>
      </c>
      <c r="CB10" s="681"/>
      <c r="CC10" s="687">
        <f>IFERROR(CA10-BY10,"-")</f>
        <v>-0.2</v>
      </c>
      <c r="CD10" s="688">
        <f>IFERROR(CA10/BY10,"-")</f>
        <v>0</v>
      </c>
      <c r="CE10" s="687">
        <f>CE11</f>
        <v>0.1</v>
      </c>
      <c r="CF10" s="681"/>
      <c r="CG10" s="687">
        <f>CG11</f>
        <v>0</v>
      </c>
      <c r="CH10" s="681"/>
      <c r="CI10" s="687">
        <f>IFERROR(CG10-CE10,"-")</f>
        <v>-0.1</v>
      </c>
      <c r="CJ10" s="688">
        <f>IFERROR(CG10/CE10,"-")</f>
        <v>0</v>
      </c>
      <c r="CK10" s="687">
        <f>CQ10+CW10+DC10</f>
        <v>0.30000000000000004</v>
      </c>
      <c r="CL10" s="681"/>
      <c r="CM10" s="687">
        <f>CS10+CY10+DE10</f>
        <v>0</v>
      </c>
      <c r="CN10" s="681"/>
      <c r="CO10" s="687">
        <f>IFERROR(CM10-CK10,"-")</f>
        <v>-0.30000000000000004</v>
      </c>
      <c r="CP10" s="688">
        <f>IFERROR(CM10/CK10,"-")</f>
        <v>0</v>
      </c>
      <c r="CQ10" s="687">
        <f>CQ11</f>
        <v>0.1</v>
      </c>
      <c r="CR10" s="681"/>
      <c r="CS10" s="687">
        <f>CS11</f>
        <v>0</v>
      </c>
      <c r="CT10" s="681"/>
      <c r="CU10" s="687">
        <f>IFERROR(CS10-CQ10,"-")</f>
        <v>-0.1</v>
      </c>
      <c r="CV10" s="688">
        <f>IFERROR(CS10/CQ10,"-")</f>
        <v>0</v>
      </c>
      <c r="CW10" s="687">
        <f>CW11</f>
        <v>0.1</v>
      </c>
      <c r="CX10" s="681"/>
      <c r="CY10" s="687">
        <f>CY11</f>
        <v>0</v>
      </c>
      <c r="CZ10" s="681"/>
      <c r="DA10" s="687">
        <f>IFERROR(CY10-CW10,"-")</f>
        <v>-0.1</v>
      </c>
      <c r="DB10" s="688">
        <f>IFERROR(CY10/CW10,"-")</f>
        <v>0</v>
      </c>
      <c r="DC10" s="687">
        <f>DC11</f>
        <v>0.1</v>
      </c>
      <c r="DD10" s="681"/>
      <c r="DE10" s="687">
        <f>DE11</f>
        <v>0</v>
      </c>
      <c r="DF10" s="681"/>
      <c r="DG10" s="687">
        <f>IFERROR(DE10-DC10,"-")</f>
        <v>-0.1</v>
      </c>
      <c r="DH10" s="688">
        <f>IFERROR(DE10/DC10,"-")</f>
        <v>0</v>
      </c>
    </row>
    <row r="11" spans="1:112">
      <c r="A11" s="49"/>
      <c r="B11" s="65" t="s">
        <v>4309</v>
      </c>
      <c r="C11" s="570" t="s">
        <v>112</v>
      </c>
      <c r="D11" s="312" t="s">
        <v>4060</v>
      </c>
      <c r="E11" s="528" t="s">
        <v>4310</v>
      </c>
      <c r="F11" s="528"/>
      <c r="G11" s="529"/>
      <c r="H11" s="530"/>
      <c r="I11" s="530"/>
      <c r="J11" s="723" t="s">
        <v>889</v>
      </c>
      <c r="K11" s="687">
        <f>Q11+AO11+BM11+CK11</f>
        <v>1.3</v>
      </c>
      <c r="L11" s="681"/>
      <c r="M11" s="687">
        <f>S11+AQ11+BO11+CM11</f>
        <v>0</v>
      </c>
      <c r="N11" s="681"/>
      <c r="O11" s="687">
        <f>IFERROR(M11-K11,"-")</f>
        <v>-1.3</v>
      </c>
      <c r="P11" s="688">
        <f>IFERROR(M11/K11,"-")</f>
        <v>0</v>
      </c>
      <c r="Q11" s="687">
        <f>W11+AC11+AI11</f>
        <v>0.30000000000000004</v>
      </c>
      <c r="R11" s="681"/>
      <c r="S11" s="687">
        <f>Y11+AE11+AK11</f>
        <v>0</v>
      </c>
      <c r="T11" s="681"/>
      <c r="U11" s="687">
        <f>IFERROR(S11-Q11,"-")</f>
        <v>-0.30000000000000004</v>
      </c>
      <c r="V11" s="688">
        <f>IFERROR(S11/Q11,"-")</f>
        <v>0</v>
      </c>
      <c r="W11" s="683">
        <v>0.1</v>
      </c>
      <c r="X11" s="681"/>
      <c r="Y11" s="681"/>
      <c r="Z11" s="681"/>
      <c r="AA11" s="687">
        <f>IFERROR(Y11-W11,"-")</f>
        <v>-0.1</v>
      </c>
      <c r="AB11" s="688">
        <f>IFERROR(Y11/W11,"-")</f>
        <v>0</v>
      </c>
      <c r="AC11" s="683">
        <v>0.1</v>
      </c>
      <c r="AD11" s="681"/>
      <c r="AE11" s="681"/>
      <c r="AF11" s="681"/>
      <c r="AG11" s="687">
        <f>IFERROR(AE11-AC11,"-")</f>
        <v>-0.1</v>
      </c>
      <c r="AH11" s="688">
        <f>IFERROR(AE11/AC11,"-")</f>
        <v>0</v>
      </c>
      <c r="AI11" s="683">
        <v>0.1</v>
      </c>
      <c r="AJ11" s="681"/>
      <c r="AK11" s="681"/>
      <c r="AL11" s="681"/>
      <c r="AM11" s="687">
        <f>IFERROR(AK11-AI11,"-")</f>
        <v>-0.1</v>
      </c>
      <c r="AN11" s="688">
        <f>IFERROR(AK11/AI11,"-")</f>
        <v>0</v>
      </c>
      <c r="AO11" s="687">
        <f>AU11+BA11+BG11</f>
        <v>0.4</v>
      </c>
      <c r="AP11" s="681"/>
      <c r="AQ11" s="687">
        <f>AW11+BC11+BI11</f>
        <v>0</v>
      </c>
      <c r="AR11" s="681"/>
      <c r="AS11" s="687">
        <f>IFERROR(AQ11-AO11,"-")</f>
        <v>-0.4</v>
      </c>
      <c r="AT11" s="688">
        <f>IFERROR(AQ11/AO11,"-")</f>
        <v>0</v>
      </c>
      <c r="AU11" s="683">
        <v>0.1</v>
      </c>
      <c r="AV11" s="681"/>
      <c r="AW11" s="681"/>
      <c r="AX11" s="681"/>
      <c r="AY11" s="687">
        <f>IFERROR(AW11-AU11,"-")</f>
        <v>-0.1</v>
      </c>
      <c r="AZ11" s="688">
        <f>IFERROR(AW11/AU11,"-")</f>
        <v>0</v>
      </c>
      <c r="BA11" s="683">
        <v>0.1</v>
      </c>
      <c r="BB11" s="681"/>
      <c r="BC11" s="681"/>
      <c r="BD11" s="681"/>
      <c r="BE11" s="687">
        <f>IFERROR(BC11-BA11,"-")</f>
        <v>-0.1</v>
      </c>
      <c r="BF11" s="688">
        <f>IFERROR(BC11/BA11,"-")</f>
        <v>0</v>
      </c>
      <c r="BG11" s="683">
        <v>0.2</v>
      </c>
      <c r="BH11" s="681"/>
      <c r="BI11" s="681"/>
      <c r="BJ11" s="681"/>
      <c r="BK11" s="687">
        <f>IFERROR(BI11-BG11,"-")</f>
        <v>-0.2</v>
      </c>
      <c r="BL11" s="688">
        <f>IFERROR(BI11/BG11,"-")</f>
        <v>0</v>
      </c>
      <c r="BM11" s="687">
        <f>BS11+BY11+CE11</f>
        <v>0.30000000000000004</v>
      </c>
      <c r="BN11" s="681"/>
      <c r="BO11" s="687">
        <f>BU11+CA11+CG11</f>
        <v>0</v>
      </c>
      <c r="BP11" s="681"/>
      <c r="BQ11" s="687">
        <f>IFERROR(BO11-BM11,"-")</f>
        <v>-0.30000000000000004</v>
      </c>
      <c r="BR11" s="688">
        <f>IFERROR(BO11/BM11,"-")</f>
        <v>0</v>
      </c>
      <c r="BS11" s="683">
        <v>0</v>
      </c>
      <c r="BT11" s="681"/>
      <c r="BU11" s="681"/>
      <c r="BV11" s="681"/>
      <c r="BW11" s="687">
        <f>IFERROR(BU11-BS11,"-")</f>
        <v>0</v>
      </c>
      <c r="BX11" s="688" t="str">
        <f>IFERROR(BU11/BS11,"-")</f>
        <v>-</v>
      </c>
      <c r="BY11" s="683">
        <v>0.2</v>
      </c>
      <c r="BZ11" s="681"/>
      <c r="CA11" s="681"/>
      <c r="CB11" s="681"/>
      <c r="CC11" s="687">
        <f>IFERROR(CA11-BY11,"-")</f>
        <v>-0.2</v>
      </c>
      <c r="CD11" s="688">
        <f>IFERROR(CA11/BY11,"-")</f>
        <v>0</v>
      </c>
      <c r="CE11" s="683">
        <v>0.1</v>
      </c>
      <c r="CF11" s="681"/>
      <c r="CG11" s="681"/>
      <c r="CH11" s="681"/>
      <c r="CI11" s="687">
        <f>IFERROR(CG11-CE11,"-")</f>
        <v>-0.1</v>
      </c>
      <c r="CJ11" s="688">
        <f>IFERROR(CG11/CE11,"-")</f>
        <v>0</v>
      </c>
      <c r="CK11" s="687">
        <f>CQ11+CW11+DC11</f>
        <v>0.30000000000000004</v>
      </c>
      <c r="CL11" s="681"/>
      <c r="CM11" s="687">
        <f>CS11+CY11+DE11</f>
        <v>0</v>
      </c>
      <c r="CN11" s="681"/>
      <c r="CO11" s="687">
        <f>IFERROR(CM11-CK11,"-")</f>
        <v>-0.30000000000000004</v>
      </c>
      <c r="CP11" s="688">
        <f>IFERROR(CM11/CK11,"-")</f>
        <v>0</v>
      </c>
      <c r="CQ11" s="683">
        <v>0.1</v>
      </c>
      <c r="CR11" s="681"/>
      <c r="CS11" s="681"/>
      <c r="CT11" s="681"/>
      <c r="CU11" s="687">
        <f>IFERROR(CS11-CQ11,"-")</f>
        <v>-0.1</v>
      </c>
      <c r="CV11" s="688">
        <f>IFERROR(CS11/CQ11,"-")</f>
        <v>0</v>
      </c>
      <c r="CW11" s="683">
        <v>0.1</v>
      </c>
      <c r="CX11" s="681"/>
      <c r="CY11" s="681"/>
      <c r="CZ11" s="681"/>
      <c r="DA11" s="687">
        <f>IFERROR(CY11-CW11,"-")</f>
        <v>-0.1</v>
      </c>
      <c r="DB11" s="688">
        <f>IFERROR(CY11/CW11,"-")</f>
        <v>0</v>
      </c>
      <c r="DC11" s="683">
        <v>0.1</v>
      </c>
      <c r="DD11" s="681"/>
      <c r="DE11" s="681"/>
      <c r="DF11" s="681"/>
      <c r="DG11" s="687">
        <f>IFERROR(DE11-DC11,"-")</f>
        <v>-0.1</v>
      </c>
      <c r="DH11" s="688">
        <f>IFERROR(DE11/DC11,"-")</f>
        <v>0</v>
      </c>
    </row>
    <row r="12" spans="1:112">
      <c r="A12" s="49" t="s">
        <v>4311</v>
      </c>
      <c r="B12" s="65"/>
      <c r="C12" s="570"/>
      <c r="D12" s="571" t="s">
        <v>4312</v>
      </c>
      <c r="E12" s="528" t="s">
        <v>4313</v>
      </c>
      <c r="F12" s="528"/>
      <c r="G12" s="529"/>
      <c r="H12" s="530"/>
      <c r="I12" s="530"/>
      <c r="J12" s="297" t="s">
        <v>169</v>
      </c>
      <c r="K12" s="687">
        <f>Q12+AO12+BM12+CK12</f>
        <v>1.3</v>
      </c>
      <c r="L12" s="681"/>
      <c r="M12" s="687">
        <f>S12+AQ12+BO12+CM12</f>
        <v>0</v>
      </c>
      <c r="N12" s="681"/>
      <c r="O12" s="687">
        <f>IFERROR(M12-K12,"-")</f>
        <v>-1.3</v>
      </c>
      <c r="P12" s="688">
        <f>IFERROR(M12/K12,"-")</f>
        <v>0</v>
      </c>
      <c r="Q12" s="687">
        <f>W12+AC12+AI12</f>
        <v>0.30000000000000004</v>
      </c>
      <c r="R12" s="681"/>
      <c r="S12" s="687">
        <f>Y12+AE12+AK12</f>
        <v>0</v>
      </c>
      <c r="T12" s="681"/>
      <c r="U12" s="687">
        <f>IFERROR(S12-Q12,"-")</f>
        <v>-0.30000000000000004</v>
      </c>
      <c r="V12" s="688">
        <f>IFERROR(S12/Q12,"-")</f>
        <v>0</v>
      </c>
      <c r="W12" s="683">
        <v>0.1</v>
      </c>
      <c r="X12" s="681"/>
      <c r="Y12" s="681"/>
      <c r="Z12" s="681"/>
      <c r="AA12" s="687">
        <f>IFERROR(Y12-W12,"-")</f>
        <v>-0.1</v>
      </c>
      <c r="AB12" s="688">
        <f>IFERROR(Y12/W12,"-")</f>
        <v>0</v>
      </c>
      <c r="AC12" s="683">
        <v>0.1</v>
      </c>
      <c r="AD12" s="681"/>
      <c r="AE12" s="681"/>
      <c r="AF12" s="681"/>
      <c r="AG12" s="687">
        <f>IFERROR(AE12-AC12,"-")</f>
        <v>-0.1</v>
      </c>
      <c r="AH12" s="688">
        <f>IFERROR(AE12/AC12,"-")</f>
        <v>0</v>
      </c>
      <c r="AI12" s="683">
        <v>0.1</v>
      </c>
      <c r="AJ12" s="681"/>
      <c r="AK12" s="681"/>
      <c r="AL12" s="681"/>
      <c r="AM12" s="687">
        <f>IFERROR(AK12-AI12,"-")</f>
        <v>-0.1</v>
      </c>
      <c r="AN12" s="688">
        <f>IFERROR(AK12/AI12,"-")</f>
        <v>0</v>
      </c>
      <c r="AO12" s="687">
        <f>AU12+BA12+BG12</f>
        <v>0.4</v>
      </c>
      <c r="AP12" s="681"/>
      <c r="AQ12" s="687">
        <f>AW12+BC12+BI12</f>
        <v>0</v>
      </c>
      <c r="AR12" s="681"/>
      <c r="AS12" s="687">
        <f>IFERROR(AQ12-AO12,"-")</f>
        <v>-0.4</v>
      </c>
      <c r="AT12" s="688">
        <f>IFERROR(AQ12/AO12,"-")</f>
        <v>0</v>
      </c>
      <c r="AU12" s="683">
        <v>0.1</v>
      </c>
      <c r="AV12" s="681"/>
      <c r="AW12" s="681"/>
      <c r="AX12" s="681"/>
      <c r="AY12" s="687">
        <f>IFERROR(AW12-AU12,"-")</f>
        <v>-0.1</v>
      </c>
      <c r="AZ12" s="688">
        <f>IFERROR(AW12/AU12,"-")</f>
        <v>0</v>
      </c>
      <c r="BA12" s="683">
        <v>0.1</v>
      </c>
      <c r="BB12" s="681"/>
      <c r="BC12" s="681"/>
      <c r="BD12" s="681"/>
      <c r="BE12" s="687">
        <f>IFERROR(BC12-BA12,"-")</f>
        <v>-0.1</v>
      </c>
      <c r="BF12" s="688">
        <f>IFERROR(BC12/BA12,"-")</f>
        <v>0</v>
      </c>
      <c r="BG12" s="683">
        <v>0.2</v>
      </c>
      <c r="BH12" s="681"/>
      <c r="BI12" s="681"/>
      <c r="BJ12" s="681"/>
      <c r="BK12" s="687">
        <f>IFERROR(BI12-BG12,"-")</f>
        <v>-0.2</v>
      </c>
      <c r="BL12" s="688">
        <f>IFERROR(BI12/BG12,"-")</f>
        <v>0</v>
      </c>
      <c r="BM12" s="687">
        <f>BS12+BY12+CE12</f>
        <v>0.30000000000000004</v>
      </c>
      <c r="BN12" s="681"/>
      <c r="BO12" s="687">
        <f>BU12+CA12+CG12</f>
        <v>0</v>
      </c>
      <c r="BP12" s="681"/>
      <c r="BQ12" s="687">
        <f>IFERROR(BO12-BM12,"-")</f>
        <v>-0.30000000000000004</v>
      </c>
      <c r="BR12" s="688">
        <f>IFERROR(BO12/BM12,"-")</f>
        <v>0</v>
      </c>
      <c r="BS12" s="683">
        <v>0</v>
      </c>
      <c r="BT12" s="681"/>
      <c r="BU12" s="681"/>
      <c r="BV12" s="681"/>
      <c r="BW12" s="687">
        <f>IFERROR(BU12-BS12,"-")</f>
        <v>0</v>
      </c>
      <c r="BX12" s="688" t="str">
        <f>IFERROR(BU12/BS12,"-")</f>
        <v>-</v>
      </c>
      <c r="BY12" s="683">
        <v>0.2</v>
      </c>
      <c r="BZ12" s="681"/>
      <c r="CA12" s="681"/>
      <c r="CB12" s="681"/>
      <c r="CC12" s="687">
        <f>IFERROR(CA12-BY12,"-")</f>
        <v>-0.2</v>
      </c>
      <c r="CD12" s="688">
        <f>IFERROR(CA12/BY12,"-")</f>
        <v>0</v>
      </c>
      <c r="CE12" s="683">
        <v>0.1</v>
      </c>
      <c r="CF12" s="681"/>
      <c r="CG12" s="681"/>
      <c r="CH12" s="681"/>
      <c r="CI12" s="687">
        <f>IFERROR(CG12-CE12,"-")</f>
        <v>-0.1</v>
      </c>
      <c r="CJ12" s="688">
        <f>IFERROR(CG12/CE12,"-")</f>
        <v>0</v>
      </c>
      <c r="CK12" s="687">
        <f>CQ12+CW12+DC12</f>
        <v>0.30000000000000004</v>
      </c>
      <c r="CL12" s="681"/>
      <c r="CM12" s="687">
        <f>CS12+CY12+DE12</f>
        <v>0</v>
      </c>
      <c r="CN12" s="681"/>
      <c r="CO12" s="687">
        <f>IFERROR(CM12-CK12,"-")</f>
        <v>-0.30000000000000004</v>
      </c>
      <c r="CP12" s="688">
        <f>IFERROR(CM12/CK12,"-")</f>
        <v>0</v>
      </c>
      <c r="CQ12" s="683">
        <v>0.1</v>
      </c>
      <c r="CR12" s="681"/>
      <c r="CS12" s="681"/>
      <c r="CT12" s="681"/>
      <c r="CU12" s="687">
        <f>IFERROR(CS12-CQ12,"-")</f>
        <v>-0.1</v>
      </c>
      <c r="CV12" s="688">
        <f>IFERROR(CS12/CQ12,"-")</f>
        <v>0</v>
      </c>
      <c r="CW12" s="683">
        <v>0.1</v>
      </c>
      <c r="CX12" s="681"/>
      <c r="CY12" s="681"/>
      <c r="CZ12" s="681"/>
      <c r="DA12" s="687">
        <f>IFERROR(CY12-CW12,"-")</f>
        <v>-0.1</v>
      </c>
      <c r="DB12" s="688">
        <f>IFERROR(CY12/CW12,"-")</f>
        <v>0</v>
      </c>
      <c r="DC12" s="683">
        <v>0.1</v>
      </c>
      <c r="DD12" s="681"/>
      <c r="DE12" s="681"/>
      <c r="DF12" s="681"/>
      <c r="DG12" s="687">
        <f>IFERROR(DE12-DC12,"-")</f>
        <v>-0.1</v>
      </c>
      <c r="DH12" s="688">
        <f>IFERROR(DE12/DC12,"-")</f>
        <v>0</v>
      </c>
    </row>
    <row r="13" spans="1:112">
      <c r="A13" s="49"/>
      <c r="B13" s="65"/>
      <c r="C13" s="572" t="s">
        <v>433</v>
      </c>
      <c r="D13" s="573" t="s">
        <v>2107</v>
      </c>
      <c r="E13" s="528"/>
      <c r="F13" s="528"/>
      <c r="G13" s="529"/>
      <c r="H13" s="530">
        <v>100335852</v>
      </c>
      <c r="I13" s="530"/>
      <c r="J13" s="723" t="s">
        <v>889</v>
      </c>
      <c r="K13" s="681"/>
      <c r="L13" s="681"/>
      <c r="M13" s="681"/>
      <c r="N13" s="681"/>
      <c r="O13" s="681"/>
      <c r="P13" s="681"/>
      <c r="Q13" s="681"/>
      <c r="R13" s="681"/>
      <c r="S13" s="681"/>
      <c r="T13" s="681"/>
      <c r="U13" s="681"/>
      <c r="V13" s="681"/>
      <c r="W13" s="681"/>
      <c r="X13" s="681"/>
      <c r="Y13" s="681"/>
      <c r="Z13" s="681"/>
      <c r="AA13" s="681"/>
      <c r="AB13" s="681"/>
      <c r="AC13" s="681"/>
      <c r="AD13" s="681"/>
      <c r="AE13" s="681"/>
      <c r="AF13" s="681"/>
      <c r="AG13" s="681"/>
      <c r="AH13" s="681"/>
      <c r="AI13" s="681"/>
      <c r="AJ13" s="681"/>
      <c r="AK13" s="681"/>
      <c r="AL13" s="681"/>
      <c r="AM13" s="681"/>
      <c r="AN13" s="681"/>
      <c r="AO13" s="681"/>
      <c r="AP13" s="681"/>
      <c r="AQ13" s="681"/>
      <c r="AR13" s="681"/>
      <c r="AS13" s="681"/>
      <c r="AT13" s="681"/>
      <c r="AU13" s="681"/>
      <c r="AV13" s="681"/>
      <c r="AW13" s="681"/>
      <c r="AX13" s="681"/>
      <c r="AY13" s="681"/>
      <c r="AZ13" s="681"/>
      <c r="BA13" s="681"/>
      <c r="BB13" s="681"/>
      <c r="BC13" s="681"/>
      <c r="BD13" s="681"/>
      <c r="BE13" s="681"/>
      <c r="BF13" s="681"/>
      <c r="BG13" s="681"/>
      <c r="BH13" s="681"/>
      <c r="BI13" s="681"/>
      <c r="BJ13" s="681"/>
      <c r="BK13" s="681"/>
      <c r="BL13" s="681"/>
      <c r="BM13" s="681"/>
      <c r="BN13" s="681"/>
      <c r="BO13" s="681"/>
      <c r="BP13" s="681"/>
      <c r="BQ13" s="681"/>
      <c r="BR13" s="681"/>
      <c r="BS13" s="681"/>
      <c r="BT13" s="681"/>
      <c r="BU13" s="681"/>
      <c r="BV13" s="681"/>
      <c r="BW13" s="681"/>
      <c r="BX13" s="681"/>
      <c r="BY13" s="681"/>
      <c r="BZ13" s="681"/>
      <c r="CA13" s="681"/>
      <c r="CB13" s="681"/>
      <c r="CC13" s="681"/>
      <c r="CD13" s="681"/>
      <c r="CE13" s="681"/>
      <c r="CF13" s="681"/>
      <c r="CG13" s="681"/>
      <c r="CH13" s="681"/>
      <c r="CI13" s="681"/>
      <c r="CJ13" s="681"/>
      <c r="CK13" s="681"/>
      <c r="CL13" s="681"/>
      <c r="CM13" s="681"/>
      <c r="CN13" s="681"/>
      <c r="CO13" s="681"/>
      <c r="CP13" s="681"/>
      <c r="CQ13" s="681"/>
      <c r="CR13" s="681"/>
      <c r="CS13" s="681"/>
      <c r="CT13" s="681"/>
      <c r="CU13" s="681"/>
      <c r="CV13" s="681"/>
      <c r="CW13" s="681"/>
      <c r="CX13" s="681"/>
      <c r="CY13" s="681"/>
      <c r="CZ13" s="681"/>
      <c r="DA13" s="681"/>
      <c r="DB13" s="681"/>
      <c r="DC13" s="681"/>
      <c r="DD13" s="681"/>
      <c r="DE13" s="681"/>
      <c r="DF13" s="681"/>
      <c r="DG13" s="681"/>
      <c r="DH13" s="681"/>
    </row>
    <row r="14" spans="1:112" s="84" customFormat="1">
      <c r="A14" s="144" t="s">
        <v>4060</v>
      </c>
      <c r="B14" s="83"/>
      <c r="C14" s="40"/>
      <c r="D14" s="138"/>
      <c r="E14" s="138"/>
      <c r="F14" s="138"/>
      <c r="G14" s="138"/>
      <c r="H14" s="138"/>
      <c r="I14" s="138"/>
      <c r="J14" s="138"/>
    </row>
    <row r="15" spans="1:112" s="84" customFormat="1" ht="18" customHeight="1">
      <c r="B15" s="83"/>
      <c r="C15" s="138" t="s">
        <v>4314</v>
      </c>
      <c r="D15" s="138"/>
      <c r="E15" s="138"/>
      <c r="F15" s="138"/>
      <c r="G15" s="138"/>
      <c r="H15" s="138"/>
      <c r="I15" s="138"/>
      <c r="J15" s="138"/>
    </row>
    <row r="16" spans="1:112" s="84" customFormat="1">
      <c r="B16" s="83"/>
      <c r="C16" s="40"/>
      <c r="D16" s="138"/>
      <c r="E16" s="138"/>
      <c r="F16" s="138"/>
      <c r="G16" s="138"/>
      <c r="H16" s="138"/>
      <c r="I16" s="138"/>
      <c r="J16" s="138"/>
    </row>
    <row r="17" spans="2:10" s="84" customFormat="1">
      <c r="B17" s="83"/>
      <c r="C17" s="40"/>
      <c r="D17" s="138"/>
      <c r="E17" s="138"/>
      <c r="F17" s="138"/>
      <c r="G17" s="138"/>
      <c r="H17" s="138"/>
      <c r="I17" s="138"/>
      <c r="J17" s="138"/>
    </row>
    <row r="18" spans="2:10" s="84" customFormat="1">
      <c r="B18" s="83"/>
      <c r="C18" s="40"/>
      <c r="D18" s="138"/>
      <c r="E18" s="138"/>
      <c r="F18" s="138"/>
      <c r="G18" s="138"/>
      <c r="H18" s="138"/>
      <c r="I18" s="138"/>
      <c r="J18" s="298"/>
    </row>
    <row r="19" spans="2:10" s="84" customFormat="1">
      <c r="B19" s="83"/>
      <c r="C19" s="40"/>
      <c r="D19" s="138"/>
      <c r="E19" s="138"/>
      <c r="F19" s="138"/>
      <c r="G19" s="138"/>
      <c r="H19" s="138"/>
      <c r="I19" s="138"/>
      <c r="J19" s="298"/>
    </row>
    <row r="20" spans="2:10" s="84" customFormat="1">
      <c r="B20" s="83"/>
      <c r="C20" s="40"/>
      <c r="D20" s="138"/>
      <c r="E20" s="138"/>
      <c r="F20" s="138"/>
      <c r="G20" s="138"/>
      <c r="H20" s="138"/>
      <c r="I20" s="138"/>
      <c r="J20" s="138"/>
    </row>
    <row r="21" spans="2:10" s="84" customFormat="1">
      <c r="B21" s="83"/>
      <c r="C21" s="40"/>
      <c r="D21" s="138"/>
      <c r="E21" s="138"/>
      <c r="F21" s="138"/>
      <c r="G21" s="138"/>
      <c r="H21" s="138"/>
      <c r="I21" s="138"/>
      <c r="J21" s="138"/>
    </row>
    <row r="22" spans="2:10" s="84" customFormat="1">
      <c r="B22" s="83"/>
      <c r="C22" s="40"/>
      <c r="D22" s="138"/>
      <c r="E22" s="138"/>
      <c r="F22" s="138"/>
      <c r="G22" s="138"/>
      <c r="H22" s="138"/>
      <c r="I22" s="138"/>
      <c r="J22" s="138"/>
    </row>
    <row r="23" spans="2:10" s="84" customFormat="1">
      <c r="B23" s="83"/>
      <c r="C23" s="40"/>
      <c r="D23" s="138"/>
      <c r="E23" s="138"/>
      <c r="F23" s="138"/>
      <c r="G23" s="138"/>
      <c r="H23" s="138"/>
      <c r="I23" s="138"/>
      <c r="J23" s="138"/>
    </row>
    <row r="24" spans="2:10" s="84" customFormat="1">
      <c r="B24" s="323"/>
      <c r="C24" s="22"/>
      <c r="D24" s="138"/>
      <c r="E24" s="138"/>
      <c r="F24" s="138"/>
      <c r="G24" s="138"/>
      <c r="H24" s="138"/>
      <c r="I24" s="138"/>
      <c r="J24" s="16"/>
    </row>
    <row r="25" spans="2:10" s="84" customFormat="1">
      <c r="B25" s="323"/>
      <c r="C25" s="22"/>
      <c r="D25" s="138"/>
      <c r="E25" s="138"/>
      <c r="F25" s="138"/>
      <c r="G25" s="138"/>
      <c r="H25" s="138"/>
      <c r="I25" s="138"/>
      <c r="J25" s="16"/>
    </row>
    <row r="26" spans="2:10" s="84" customFormat="1">
      <c r="B26" s="323"/>
      <c r="C26" s="22"/>
      <c r="D26" s="138"/>
      <c r="E26" s="138"/>
      <c r="F26" s="138"/>
      <c r="G26" s="138"/>
      <c r="H26" s="138"/>
      <c r="I26" s="138"/>
      <c r="J26" s="16"/>
    </row>
    <row r="27" spans="2:10" s="84" customFormat="1">
      <c r="B27" s="323"/>
      <c r="C27" s="22"/>
      <c r="D27" s="138"/>
      <c r="E27" s="138"/>
      <c r="F27" s="138"/>
      <c r="G27" s="138"/>
      <c r="H27" s="138"/>
      <c r="I27" s="138"/>
      <c r="J27" s="16"/>
    </row>
    <row r="28" spans="2:10" s="84" customFormat="1">
      <c r="B28" s="323"/>
      <c r="C28" s="22"/>
      <c r="D28" s="138"/>
      <c r="E28" s="138"/>
      <c r="F28" s="138"/>
      <c r="G28" s="138"/>
      <c r="H28" s="138"/>
      <c r="I28" s="138"/>
      <c r="J28" s="16"/>
    </row>
    <row r="29" spans="2:10" s="84" customFormat="1">
      <c r="B29" s="323"/>
      <c r="C29" s="22"/>
      <c r="D29" s="138"/>
      <c r="E29" s="138"/>
      <c r="F29" s="138"/>
      <c r="G29" s="138"/>
      <c r="H29" s="138"/>
      <c r="I29" s="138"/>
      <c r="J29" s="16"/>
    </row>
    <row r="30" spans="2:10" s="84" customFormat="1">
      <c r="B30" s="323"/>
      <c r="C30" s="22"/>
      <c r="D30" s="138"/>
      <c r="E30" s="138"/>
      <c r="F30" s="138"/>
      <c r="G30" s="138"/>
      <c r="H30" s="138"/>
      <c r="I30" s="138"/>
      <c r="J30" s="16"/>
    </row>
    <row r="31" spans="2:10" s="84" customFormat="1">
      <c r="B31" s="323"/>
      <c r="C31" s="22"/>
      <c r="D31" s="138"/>
      <c r="E31" s="138"/>
      <c r="F31" s="138"/>
      <c r="G31" s="138"/>
      <c r="H31" s="138"/>
      <c r="I31" s="138"/>
      <c r="J31" s="16"/>
    </row>
    <row r="32" spans="2:10" s="84" customFormat="1">
      <c r="B32" s="323"/>
      <c r="C32" s="22"/>
      <c r="D32" s="138"/>
      <c r="E32" s="138"/>
      <c r="F32" s="138"/>
      <c r="G32" s="138"/>
      <c r="H32" s="138"/>
      <c r="I32" s="138"/>
      <c r="J32" s="16"/>
    </row>
    <row r="33" spans="2:10" s="84" customFormat="1">
      <c r="B33" s="323"/>
      <c r="C33" s="22"/>
      <c r="D33" s="138"/>
      <c r="E33" s="138"/>
      <c r="F33" s="138"/>
      <c r="G33" s="138"/>
      <c r="H33" s="138"/>
      <c r="I33" s="138"/>
      <c r="J33" s="16"/>
    </row>
    <row r="34" spans="2:10" s="84" customFormat="1">
      <c r="B34" s="323"/>
      <c r="C34" s="22"/>
      <c r="D34" s="138"/>
      <c r="E34" s="138"/>
      <c r="F34" s="138"/>
      <c r="G34" s="138"/>
      <c r="H34" s="138"/>
      <c r="I34" s="138"/>
      <c r="J34" s="16"/>
    </row>
    <row r="35" spans="2:10" s="84" customFormat="1">
      <c r="B35" s="323"/>
      <c r="C35" s="22"/>
      <c r="D35" s="138"/>
      <c r="E35" s="138"/>
      <c r="F35" s="138"/>
      <c r="G35" s="138"/>
      <c r="H35" s="138"/>
      <c r="I35" s="138"/>
      <c r="J35" s="16"/>
    </row>
    <row r="36" spans="2:10" s="84" customFormat="1">
      <c r="B36" s="323"/>
      <c r="C36" s="22"/>
      <c r="D36" s="138"/>
      <c r="E36" s="138"/>
      <c r="F36" s="138"/>
      <c r="G36" s="138"/>
      <c r="H36" s="138"/>
      <c r="I36" s="138"/>
      <c r="J36" s="16"/>
    </row>
    <row r="37" spans="2:10" s="84" customFormat="1">
      <c r="B37" s="323"/>
      <c r="C37" s="22"/>
      <c r="D37" s="138"/>
      <c r="E37" s="138"/>
      <c r="F37" s="138"/>
      <c r="G37" s="138"/>
      <c r="H37" s="138"/>
      <c r="I37" s="138"/>
      <c r="J37" s="16"/>
    </row>
    <row r="38" spans="2:10" s="84" customFormat="1">
      <c r="B38" s="323"/>
      <c r="C38" s="22"/>
      <c r="D38" s="138"/>
      <c r="E38" s="138"/>
      <c r="F38" s="138"/>
      <c r="G38" s="138"/>
      <c r="H38" s="138"/>
      <c r="I38" s="138"/>
      <c r="J38" s="16"/>
    </row>
    <row r="39" spans="2:10" s="84" customFormat="1">
      <c r="B39" s="323"/>
      <c r="C39" s="22"/>
      <c r="D39" s="138"/>
      <c r="E39" s="138"/>
      <c r="F39" s="138"/>
      <c r="G39" s="138"/>
      <c r="H39" s="138"/>
      <c r="I39" s="138"/>
      <c r="J39" s="16"/>
    </row>
    <row r="40" spans="2:10" s="84" customFormat="1">
      <c r="B40" s="323"/>
      <c r="C40" s="22"/>
      <c r="D40" s="138"/>
      <c r="E40" s="138"/>
      <c r="F40" s="138"/>
      <c r="G40" s="138"/>
      <c r="H40" s="138"/>
      <c r="I40" s="138"/>
      <c r="J40" s="16"/>
    </row>
    <row r="41" spans="2:10" s="84" customFormat="1">
      <c r="B41" s="323"/>
      <c r="C41" s="22"/>
      <c r="D41" s="138"/>
      <c r="E41" s="138"/>
      <c r="F41" s="138"/>
      <c r="G41" s="138"/>
      <c r="H41" s="138"/>
      <c r="I41" s="138"/>
      <c r="J41" s="16"/>
    </row>
    <row r="42" spans="2:10" s="84" customFormat="1">
      <c r="B42" s="323"/>
      <c r="C42" s="22"/>
      <c r="D42" s="138"/>
      <c r="E42" s="138"/>
      <c r="F42" s="138"/>
      <c r="G42" s="138"/>
      <c r="H42" s="138"/>
      <c r="I42" s="138"/>
      <c r="J42" s="16"/>
    </row>
    <row r="43" spans="2:10" s="84" customFormat="1">
      <c r="B43" s="323"/>
      <c r="C43" s="22"/>
      <c r="D43" s="138"/>
      <c r="E43" s="138"/>
      <c r="F43" s="138"/>
      <c r="G43" s="138"/>
      <c r="H43" s="138"/>
      <c r="I43" s="138"/>
      <c r="J43" s="16"/>
    </row>
    <row r="44" spans="2:10" s="84" customFormat="1">
      <c r="B44" s="323"/>
      <c r="C44" s="22"/>
      <c r="D44" s="138"/>
      <c r="E44" s="138"/>
      <c r="F44" s="138"/>
      <c r="G44" s="138"/>
      <c r="H44" s="138"/>
      <c r="I44" s="138"/>
      <c r="J44" s="16"/>
    </row>
    <row r="45" spans="2:10" s="84" customFormat="1">
      <c r="B45" s="323"/>
      <c r="C45" s="22"/>
      <c r="D45" s="138"/>
      <c r="E45" s="138"/>
      <c r="F45" s="138"/>
      <c r="G45" s="138"/>
      <c r="H45" s="138"/>
      <c r="I45" s="138"/>
      <c r="J45" s="16"/>
    </row>
    <row r="46" spans="2:10" s="84" customFormat="1">
      <c r="B46" s="323"/>
      <c r="C46" s="22"/>
      <c r="D46" s="138"/>
      <c r="E46" s="138"/>
      <c r="F46" s="138"/>
      <c r="G46" s="138"/>
      <c r="H46" s="138"/>
      <c r="I46" s="138"/>
      <c r="J46" s="16"/>
    </row>
    <row r="47" spans="2:10" s="84" customFormat="1">
      <c r="B47" s="323"/>
      <c r="C47" s="22"/>
      <c r="D47" s="138"/>
      <c r="E47" s="138"/>
      <c r="F47" s="138"/>
      <c r="G47" s="138"/>
      <c r="H47" s="138"/>
      <c r="I47" s="138"/>
      <c r="J47" s="16"/>
    </row>
    <row r="48" spans="2:10" s="84" customFormat="1">
      <c r="B48" s="323"/>
      <c r="C48" s="22"/>
      <c r="D48" s="138"/>
      <c r="E48" s="138"/>
      <c r="F48" s="138"/>
      <c r="G48" s="138"/>
      <c r="H48" s="138"/>
      <c r="I48" s="138"/>
      <c r="J48" s="16"/>
    </row>
    <row r="49" spans="2:10" s="84" customFormat="1">
      <c r="B49" s="323"/>
      <c r="C49" s="22"/>
      <c r="D49" s="138"/>
      <c r="E49" s="138"/>
      <c r="F49" s="138"/>
      <c r="G49" s="138"/>
      <c r="H49" s="138"/>
      <c r="I49" s="138"/>
      <c r="J49" s="16"/>
    </row>
    <row r="50" spans="2:10" s="84" customFormat="1">
      <c r="B50" s="323"/>
      <c r="C50" s="22"/>
      <c r="D50" s="138"/>
      <c r="E50" s="138"/>
      <c r="F50" s="138"/>
      <c r="G50" s="138"/>
      <c r="H50" s="138"/>
      <c r="I50" s="138"/>
      <c r="J50" s="16"/>
    </row>
    <row r="51" spans="2:10" s="84" customFormat="1">
      <c r="B51" s="323"/>
      <c r="C51" s="22"/>
      <c r="D51" s="138"/>
      <c r="E51" s="138"/>
      <c r="F51" s="138"/>
      <c r="G51" s="138"/>
      <c r="H51" s="138"/>
      <c r="I51" s="138"/>
      <c r="J51" s="16"/>
    </row>
    <row r="52" spans="2:10" s="84" customFormat="1">
      <c r="B52" s="323"/>
      <c r="C52" s="22"/>
      <c r="D52" s="138"/>
      <c r="E52" s="138"/>
      <c r="F52" s="138"/>
      <c r="G52" s="138"/>
      <c r="H52" s="138"/>
      <c r="I52" s="138"/>
      <c r="J52" s="16"/>
    </row>
    <row r="53" spans="2:10" s="84" customFormat="1">
      <c r="B53" s="323"/>
      <c r="C53" s="22"/>
      <c r="D53" s="138"/>
      <c r="E53" s="138"/>
      <c r="F53" s="138"/>
      <c r="G53" s="138"/>
      <c r="H53" s="138"/>
      <c r="I53" s="138"/>
      <c r="J53" s="16"/>
    </row>
    <row r="54" spans="2:10" s="84" customFormat="1">
      <c r="B54" s="323"/>
      <c r="C54" s="22"/>
      <c r="D54" s="138"/>
      <c r="E54" s="138"/>
      <c r="F54" s="138"/>
      <c r="G54" s="138"/>
      <c r="H54" s="138"/>
      <c r="I54" s="138"/>
      <c r="J54" s="16"/>
    </row>
    <row r="55" spans="2:10" s="84" customFormat="1">
      <c r="B55" s="323"/>
      <c r="C55" s="22"/>
      <c r="D55" s="138"/>
      <c r="E55" s="138"/>
      <c r="F55" s="138"/>
      <c r="G55" s="138"/>
      <c r="H55" s="138"/>
      <c r="I55" s="138"/>
      <c r="J55" s="16"/>
    </row>
    <row r="56" spans="2:10" s="84" customFormat="1">
      <c r="B56" s="323"/>
      <c r="C56" s="22"/>
      <c r="D56" s="138"/>
      <c r="E56" s="138"/>
      <c r="F56" s="138"/>
      <c r="G56" s="138"/>
      <c r="H56" s="138"/>
      <c r="I56" s="138"/>
      <c r="J56" s="16"/>
    </row>
    <row r="57" spans="2:10" s="84" customFormat="1">
      <c r="B57" s="323"/>
      <c r="C57" s="22"/>
      <c r="D57" s="138"/>
      <c r="E57" s="138"/>
      <c r="F57" s="138"/>
      <c r="G57" s="138"/>
      <c r="H57" s="138"/>
      <c r="I57" s="138"/>
      <c r="J57" s="16"/>
    </row>
    <row r="58" spans="2:10" s="84" customFormat="1">
      <c r="B58" s="323"/>
      <c r="C58" s="22"/>
      <c r="D58" s="138"/>
      <c r="E58" s="138"/>
      <c r="F58" s="138"/>
      <c r="G58" s="138"/>
      <c r="H58" s="138"/>
      <c r="I58" s="138"/>
      <c r="J58" s="16"/>
    </row>
    <row r="59" spans="2:10" s="84" customFormat="1">
      <c r="B59" s="323"/>
      <c r="C59" s="22"/>
      <c r="D59" s="138"/>
      <c r="E59" s="138"/>
      <c r="F59" s="138"/>
      <c r="G59" s="138"/>
      <c r="H59" s="138"/>
      <c r="I59" s="138"/>
      <c r="J59" s="16"/>
    </row>
    <row r="60" spans="2:10" s="84" customFormat="1">
      <c r="B60" s="323"/>
      <c r="C60" s="22"/>
      <c r="D60" s="138"/>
      <c r="E60" s="138"/>
      <c r="F60" s="138"/>
      <c r="G60" s="138"/>
      <c r="H60" s="138"/>
      <c r="I60" s="138"/>
      <c r="J60" s="16"/>
    </row>
    <row r="61" spans="2:10" s="84" customFormat="1">
      <c r="B61" s="323"/>
      <c r="C61" s="22"/>
      <c r="D61" s="138"/>
      <c r="E61" s="138"/>
      <c r="F61" s="138"/>
      <c r="G61" s="138"/>
      <c r="H61" s="138"/>
      <c r="I61" s="138"/>
      <c r="J61" s="16"/>
    </row>
    <row r="62" spans="2:10" s="84" customFormat="1">
      <c r="B62" s="323"/>
      <c r="C62" s="22"/>
      <c r="D62" s="138"/>
      <c r="E62" s="138"/>
      <c r="F62" s="138"/>
      <c r="G62" s="138"/>
      <c r="H62" s="138"/>
      <c r="I62" s="138"/>
      <c r="J62" s="16"/>
    </row>
    <row r="63" spans="2:10" s="84" customFormat="1">
      <c r="B63" s="323"/>
      <c r="C63" s="22"/>
      <c r="D63" s="138"/>
      <c r="E63" s="138"/>
      <c r="F63" s="138"/>
      <c r="G63" s="138"/>
      <c r="H63" s="138"/>
      <c r="I63" s="138"/>
      <c r="J63" s="16"/>
    </row>
    <row r="64" spans="2:10" s="84" customFormat="1">
      <c r="B64" s="323"/>
      <c r="C64" s="22"/>
      <c r="D64" s="138"/>
      <c r="E64" s="138"/>
      <c r="F64" s="138"/>
      <c r="G64" s="138"/>
      <c r="H64" s="138"/>
      <c r="I64" s="138"/>
      <c r="J64" s="16"/>
    </row>
    <row r="65" spans="2:10" s="84" customFormat="1">
      <c r="B65" s="323"/>
      <c r="C65" s="22"/>
      <c r="D65" s="138"/>
      <c r="E65" s="138"/>
      <c r="F65" s="138"/>
      <c r="G65" s="138"/>
      <c r="H65" s="138"/>
      <c r="I65" s="138"/>
      <c r="J65" s="16"/>
    </row>
    <row r="66" spans="2:10" s="84" customFormat="1">
      <c r="B66" s="323"/>
      <c r="C66" s="22"/>
      <c r="D66" s="138"/>
      <c r="E66" s="138"/>
      <c r="F66" s="138"/>
      <c r="G66" s="138"/>
      <c r="H66" s="138"/>
      <c r="I66" s="138"/>
      <c r="J66" s="16"/>
    </row>
    <row r="67" spans="2:10" s="84" customFormat="1">
      <c r="B67" s="323"/>
      <c r="C67" s="22"/>
      <c r="D67" s="138"/>
      <c r="E67" s="138"/>
      <c r="F67" s="138"/>
      <c r="G67" s="138"/>
      <c r="H67" s="138"/>
      <c r="I67" s="138"/>
      <c r="J67" s="16"/>
    </row>
    <row r="68" spans="2:10" s="84" customFormat="1">
      <c r="B68" s="323"/>
      <c r="C68" s="22"/>
      <c r="D68" s="138"/>
      <c r="E68" s="138"/>
      <c r="F68" s="138"/>
      <c r="G68" s="138"/>
      <c r="H68" s="138"/>
      <c r="I68" s="138"/>
      <c r="J68" s="16"/>
    </row>
    <row r="69" spans="2:10" s="84" customFormat="1">
      <c r="B69" s="323"/>
      <c r="C69" s="22"/>
      <c r="D69" s="138"/>
      <c r="E69" s="138"/>
      <c r="F69" s="138"/>
      <c r="G69" s="138"/>
      <c r="H69" s="138"/>
      <c r="I69" s="138"/>
      <c r="J69" s="16"/>
    </row>
    <row r="70" spans="2:10" s="84" customFormat="1">
      <c r="B70" s="323"/>
      <c r="C70" s="22"/>
      <c r="D70" s="138"/>
      <c r="E70" s="138"/>
      <c r="F70" s="138"/>
      <c r="G70" s="138"/>
      <c r="H70" s="138"/>
      <c r="I70" s="138"/>
      <c r="J70" s="16"/>
    </row>
    <row r="71" spans="2:10" s="84" customFormat="1">
      <c r="B71" s="323"/>
      <c r="C71" s="22"/>
      <c r="D71" s="138"/>
      <c r="E71" s="138"/>
      <c r="F71" s="138"/>
      <c r="G71" s="138"/>
      <c r="H71" s="138"/>
      <c r="I71" s="138"/>
      <c r="J71" s="16"/>
    </row>
    <row r="72" spans="2:10" s="84" customFormat="1">
      <c r="B72" s="323"/>
      <c r="C72" s="22"/>
      <c r="D72" s="138"/>
      <c r="E72" s="138"/>
      <c r="F72" s="138"/>
      <c r="G72" s="138"/>
      <c r="H72" s="138"/>
      <c r="I72" s="138"/>
      <c r="J72" s="16"/>
    </row>
    <row r="73" spans="2:10" s="84" customFormat="1">
      <c r="B73" s="323"/>
      <c r="C73" s="22"/>
      <c r="D73" s="138"/>
      <c r="E73" s="138"/>
      <c r="F73" s="138"/>
      <c r="G73" s="138"/>
      <c r="H73" s="138"/>
      <c r="I73" s="138"/>
      <c r="J73" s="16"/>
    </row>
  </sheetData>
  <mergeCells count="97"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AW7:AW8"/>
    <mergeCell ref="CX7:CX8"/>
    <mergeCell ref="CH7:CH8"/>
    <mergeCell ref="AK7:AK8"/>
    <mergeCell ref="DG7:DH7"/>
    <mergeCell ref="AO7:AO8"/>
    <mergeCell ref="BY7:BY8"/>
    <mergeCell ref="AQ7:AQ8"/>
    <mergeCell ref="B6:B8"/>
    <mergeCell ref="AC7:AC8"/>
    <mergeCell ref="AE7:AE8"/>
    <mergeCell ref="CE7:CE8"/>
    <mergeCell ref="DD7:DD8"/>
    <mergeCell ref="DF7:DF8"/>
    <mergeCell ref="BG7:BG8"/>
    <mergeCell ref="Q7:Q8"/>
    <mergeCell ref="BS7:BS8"/>
    <mergeCell ref="BU7:BU8"/>
    <mergeCell ref="AR7:AR8"/>
    <mergeCell ref="BE7:BF7"/>
    <mergeCell ref="DC7:DC8"/>
    <mergeCell ref="CN7:CN8"/>
    <mergeCell ref="AX7:AX8"/>
    <mergeCell ref="CL7:CL8"/>
    <mergeCell ref="E7:E8"/>
    <mergeCell ref="BV7:BV8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AJ7:AJ8"/>
    <mergeCell ref="CK7:CK8"/>
    <mergeCell ref="AL7:AL8"/>
    <mergeCell ref="CT7:CT8"/>
    <mergeCell ref="CF7:CF8"/>
    <mergeCell ref="Y7:Y8"/>
    <mergeCell ref="AI7:AI8"/>
    <mergeCell ref="AD7:AD8"/>
    <mergeCell ref="BW7:BX7"/>
    <mergeCell ref="CA7:CA8"/>
    <mergeCell ref="CC7:CD7"/>
    <mergeCell ref="CZ7:CZ8"/>
    <mergeCell ref="CR7:CR8"/>
    <mergeCell ref="AU7:AU8"/>
    <mergeCell ref="CW7:CW8"/>
    <mergeCell ref="AG7:AH7"/>
    <mergeCell ref="CI7:CJ7"/>
    <mergeCell ref="AS7:AT7"/>
    <mergeCell ref="CU7:CV7"/>
    <mergeCell ref="AM7:AN7"/>
    <mergeCell ref="AY7:AZ7"/>
    <mergeCell ref="BQ7:BR7"/>
    <mergeCell ref="CM7:CM8"/>
    <mergeCell ref="CO7:CP7"/>
    <mergeCell ref="BD7:BD8"/>
    <mergeCell ref="AV7:AV8"/>
    <mergeCell ref="CG7:CG8"/>
    <mergeCell ref="F7:F8"/>
    <mergeCell ref="BH7:BH8"/>
    <mergeCell ref="BT7:BT8"/>
    <mergeCell ref="C5:D5"/>
    <mergeCell ref="G7:G8"/>
    <mergeCell ref="I7:I8"/>
    <mergeCell ref="BI7:BI8"/>
    <mergeCell ref="S7:S8"/>
    <mergeCell ref="W7:W8"/>
    <mergeCell ref="D6:D8"/>
    <mergeCell ref="U7:V7"/>
    <mergeCell ref="E6:I6"/>
    <mergeCell ref="J6:J8"/>
    <mergeCell ref="AF7:AF8"/>
    <mergeCell ref="AP7:AP8"/>
    <mergeCell ref="BB7:BB8"/>
    <mergeCell ref="O7:P7"/>
    <mergeCell ref="BA7:BA8"/>
    <mergeCell ref="BC7:BC8"/>
    <mergeCell ref="M7:M8"/>
    <mergeCell ref="BO7:BO8"/>
    <mergeCell ref="AA7:AB7"/>
    <mergeCell ref="T7:T8"/>
  </mergeCells>
  <conditionalFormatting sqref="O10:O13 P10:P13 U10:U13 V10:V13 AA10:AA13 AB10:AB13 AG10:AG13 AH10:AH13 AM10:AM13 AN10:AN13 AS10:AS13 AT10:AT13 AY10:AY13 AZ10:AZ13 BE10:BE13 BF10:BF13 BK10:BK13 BL10:BL13 BQ10:BQ13 BR10:BR13 BW10:BW13 BX10:BX13 CC10:CC13 CD10:CD13 CI10:CI13 CJ10:CJ13 CO10:CO13 CP10:CP13 CU10:CU13 CV10:CV13 DA10:DA13 DB10:DB13 DG10:DG13 DH10:DH13">
    <cfRule type="cellIs" dxfId="18" priority="1" operator="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conditionalFormatting sqref="L10:L13 N10:N13 R10:R13 T10:T13 X10:X13 Z10:Z13 AD10:AD13 AF10:AF13 AJ10:AJ13 AL10:AL13 AP10:AP13 AR10:AR13 AV10:AV13 AX10:AX13 BB10:BB13 BD10:BD13 BH10:BH13 BJ10:BJ13 BN10:BN13 BP10:BP13 BT10:BT13 BV10:BV13 BZ10:BZ13 CB10:CB13 CF10:CF13 CH10:CH13 CL10:CL13 CN10:CN13 CR10:CR13 CT10:CT13 CX10:CX13 CZ10:CZ13 DD10:DD13 DF10:DF13">
    <cfRule type="cellIs" dxfId="15" priority="4" operator="equal">
      <formula>0</formula>
    </cfRule>
  </conditionalFormatting>
  <pageMargins left="0.25" right="0.25" top="0.75" bottom="0.75" header="0.3" footer="0.3"/>
  <pageSetup paperSize="9" scale="74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8" tint="0.59999389629810485"/>
    <pageSetUpPr fitToPage="1"/>
  </sheetPr>
  <dimension ref="A1:DH101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Col="1"/>
  <cols>
    <col min="1" max="1" width="89" style="323" hidden="1" customWidth="1" outlineLevel="1"/>
    <col min="2" max="2" width="16.7109375" style="323" hidden="1" customWidth="1" outlineLevel="1"/>
    <col min="3" max="3" width="18.140625" style="368" customWidth="1" collapsed="1"/>
    <col min="4" max="4" width="95.5703125" style="323" customWidth="1"/>
    <col min="5" max="9" width="26.42578125" style="323" customWidth="1" outlineLevel="1"/>
    <col min="10" max="10" width="14" style="391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1:112" ht="15" customHeight="1"/>
    <row r="2" spans="1:112" ht="15" customHeight="1"/>
    <row r="3" spans="1:112" ht="20.25" customHeight="1">
      <c r="C3" s="743" t="s">
        <v>4315</v>
      </c>
    </row>
    <row r="4" spans="1:112" ht="19.5" customHeight="1"/>
    <row r="5" spans="1:112" ht="19.5" customHeight="1">
      <c r="B5" s="343"/>
      <c r="C5" s="363" t="s">
        <v>4316</v>
      </c>
      <c r="J5" s="734"/>
    </row>
    <row r="6" spans="1:112" ht="20.100000000000001" customHeight="1">
      <c r="B6" s="672" t="s">
        <v>4317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7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B7" s="672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A8" s="323">
        <v>1</v>
      </c>
      <c r="B8" s="672">
        <v>1</v>
      </c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B9" s="390"/>
      <c r="C9" s="646"/>
      <c r="D9" s="654"/>
      <c r="E9" s="391"/>
      <c r="F9" s="391"/>
      <c r="G9" s="391"/>
      <c r="H9" s="391"/>
      <c r="I9" s="391"/>
      <c r="J9" s="657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ht="18.75" customHeight="1">
      <c r="A10" s="299" t="s">
        <v>4318</v>
      </c>
      <c r="B10" s="390">
        <v>100336330</v>
      </c>
      <c r="C10" s="598" t="s">
        <v>95</v>
      </c>
      <c r="D10" s="300" t="s">
        <v>4318</v>
      </c>
      <c r="E10" s="528" t="s">
        <v>3370</v>
      </c>
      <c r="F10" s="528"/>
      <c r="G10" s="529"/>
      <c r="H10" s="530" t="s">
        <v>3371</v>
      </c>
      <c r="I10" s="530"/>
      <c r="J10" s="657" t="s">
        <v>883</v>
      </c>
      <c r="K10" s="687">
        <f t="shared" ref="K10:K41" si="0">Q10+AO10+BM10+CK10</f>
        <v>0</v>
      </c>
      <c r="L10" s="681"/>
      <c r="M10" s="687">
        <f t="shared" ref="M10:M41" si="1">S10+AQ10+BO10+CM10</f>
        <v>0</v>
      </c>
      <c r="N10" s="681"/>
      <c r="O10" s="687">
        <f t="shared" ref="O10:O41" si="2">IFERROR(M10-K10,"-")</f>
        <v>0</v>
      </c>
      <c r="P10" s="688" t="str">
        <f t="shared" ref="P10:P41" si="3">IFERROR(M10/K10,"-")</f>
        <v>-</v>
      </c>
      <c r="Q10" s="687">
        <f t="shared" ref="Q10:Q41" si="4">W10+AC10+AI10</f>
        <v>0</v>
      </c>
      <c r="R10" s="681"/>
      <c r="S10" s="687">
        <f t="shared" ref="S10:S41" si="5">Y10+AE10+AK10</f>
        <v>0</v>
      </c>
      <c r="T10" s="681"/>
      <c r="U10" s="687">
        <f t="shared" ref="U10:U41" si="6">IFERROR(S10-Q10,"-")</f>
        <v>0</v>
      </c>
      <c r="V10" s="688" t="str">
        <f t="shared" ref="V10:V41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41" si="8">IFERROR(Y10-W10,"-")</f>
        <v>0</v>
      </c>
      <c r="AB10" s="688" t="str">
        <f t="shared" ref="AB10:AB41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41" si="10">IFERROR(AE10-AC10,"-")</f>
        <v>0</v>
      </c>
      <c r="AH10" s="688" t="str">
        <f t="shared" ref="AH10:AH41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41" si="12">IFERROR(AK10-AI10,"-")</f>
        <v>0</v>
      </c>
      <c r="AN10" s="688" t="str">
        <f t="shared" ref="AN10:AN41" si="13">IFERROR(AK10/AI10,"-")</f>
        <v>-</v>
      </c>
      <c r="AO10" s="687">
        <f t="shared" ref="AO10:AO41" si="14">AU10+BA10+BG10</f>
        <v>0</v>
      </c>
      <c r="AP10" s="681"/>
      <c r="AQ10" s="687">
        <f t="shared" ref="AQ10:AQ41" si="15">AW10+BC10+BI10</f>
        <v>0</v>
      </c>
      <c r="AR10" s="681"/>
      <c r="AS10" s="687">
        <f t="shared" ref="AS10:AS41" si="16">IFERROR(AQ10-AO10,"-")</f>
        <v>0</v>
      </c>
      <c r="AT10" s="688" t="str">
        <f t="shared" ref="AT10:AT41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41" si="18">IFERROR(AW10-AU10,"-")</f>
        <v>0</v>
      </c>
      <c r="AZ10" s="688" t="str">
        <f t="shared" ref="AZ10:AZ41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41" si="20">IFERROR(BC10-BA10,"-")</f>
        <v>0</v>
      </c>
      <c r="BF10" s="688" t="str">
        <f t="shared" ref="BF10:BF41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41" si="22">IFERROR(BI10-BG10,"-")</f>
        <v>0</v>
      </c>
      <c r="BL10" s="688" t="str">
        <f t="shared" ref="BL10:BL41" si="23">IFERROR(BI10/BG10,"-")</f>
        <v>-</v>
      </c>
      <c r="BM10" s="687">
        <f t="shared" ref="BM10:BM41" si="24">BS10+BY10+CE10</f>
        <v>0</v>
      </c>
      <c r="BN10" s="681"/>
      <c r="BO10" s="687">
        <f t="shared" ref="BO10:BO41" si="25">BU10+CA10+CG10</f>
        <v>0</v>
      </c>
      <c r="BP10" s="681"/>
      <c r="BQ10" s="687">
        <f t="shared" ref="BQ10:BQ41" si="26">IFERROR(BO10-BM10,"-")</f>
        <v>0</v>
      </c>
      <c r="BR10" s="688" t="str">
        <f t="shared" ref="BR10:BR41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41" si="28">IFERROR(BU10-BS10,"-")</f>
        <v>0</v>
      </c>
      <c r="BX10" s="688" t="str">
        <f t="shared" ref="BX10:BX41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41" si="30">IFERROR(CA10-BY10,"-")</f>
        <v>0</v>
      </c>
      <c r="CD10" s="688" t="str">
        <f t="shared" ref="CD10:CD41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41" si="32">IFERROR(CG10-CE10,"-")</f>
        <v>0</v>
      </c>
      <c r="CJ10" s="688" t="str">
        <f t="shared" ref="CJ10:CJ41" si="33">IFERROR(CG10/CE10,"-")</f>
        <v>-</v>
      </c>
      <c r="CK10" s="687">
        <f t="shared" ref="CK10:CK41" si="34">CQ10+CW10+DC10</f>
        <v>0</v>
      </c>
      <c r="CL10" s="681"/>
      <c r="CM10" s="687">
        <f t="shared" ref="CM10:CM41" si="35">CS10+CY10+DE10</f>
        <v>0</v>
      </c>
      <c r="CN10" s="681"/>
      <c r="CO10" s="687">
        <f t="shared" ref="CO10:CO41" si="36">IFERROR(CM10-CK10,"-")</f>
        <v>0</v>
      </c>
      <c r="CP10" s="688" t="str">
        <f t="shared" ref="CP10:CP41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41" si="38">IFERROR(CS10-CQ10,"-")</f>
        <v>0</v>
      </c>
      <c r="CV10" s="688" t="str">
        <f t="shared" ref="CV10:CV41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41" si="40">IFERROR(CY10-CW10,"-")</f>
        <v>0</v>
      </c>
      <c r="DB10" s="688" t="str">
        <f t="shared" ref="DB10:DB41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41" si="42">IFERROR(DE10-DC10,"-")</f>
        <v>0</v>
      </c>
      <c r="DH10" s="688" t="str">
        <f t="shared" ref="DH10:DH41" si="43">IFERROR(DE10/DC10,"-")</f>
        <v>-</v>
      </c>
    </row>
    <row r="11" spans="1:112" ht="18.75" customHeight="1">
      <c r="A11" s="301" t="s">
        <v>884</v>
      </c>
      <c r="B11" s="390">
        <v>100336331</v>
      </c>
      <c r="C11" s="610" t="s">
        <v>112</v>
      </c>
      <c r="D11" s="302" t="s">
        <v>884</v>
      </c>
      <c r="E11" s="528" t="s">
        <v>4319</v>
      </c>
      <c r="F11" s="528"/>
      <c r="G11" s="529"/>
      <c r="H11" s="530" t="s">
        <v>4320</v>
      </c>
      <c r="I11" s="530"/>
      <c r="J11" s="654" t="s">
        <v>883</v>
      </c>
      <c r="K11" s="687">
        <f t="shared" si="0"/>
        <v>1293</v>
      </c>
      <c r="L11" s="681"/>
      <c r="M11" s="687">
        <f t="shared" si="1"/>
        <v>0</v>
      </c>
      <c r="N11" s="681"/>
      <c r="O11" s="687">
        <f t="shared" si="2"/>
        <v>-1293</v>
      </c>
      <c r="P11" s="688">
        <f t="shared" si="3"/>
        <v>0</v>
      </c>
      <c r="Q11" s="687">
        <f t="shared" si="4"/>
        <v>318.7</v>
      </c>
      <c r="R11" s="681"/>
      <c r="S11" s="687">
        <f t="shared" si="5"/>
        <v>0</v>
      </c>
      <c r="T11" s="681"/>
      <c r="U11" s="687">
        <f t="shared" si="6"/>
        <v>-318.7</v>
      </c>
      <c r="V11" s="688">
        <f t="shared" si="7"/>
        <v>0</v>
      </c>
      <c r="W11" s="687">
        <f>W12+W14+W16</f>
        <v>111.89999999999999</v>
      </c>
      <c r="X11" s="681"/>
      <c r="Y11" s="687">
        <f>Y12+Y14+Y16</f>
        <v>0</v>
      </c>
      <c r="Z11" s="681"/>
      <c r="AA11" s="687">
        <f t="shared" si="8"/>
        <v>-111.89999999999999</v>
      </c>
      <c r="AB11" s="688">
        <f t="shared" si="9"/>
        <v>0</v>
      </c>
      <c r="AC11" s="687">
        <f>AC12+AC14+AC16</f>
        <v>97.800000000000011</v>
      </c>
      <c r="AD11" s="681"/>
      <c r="AE11" s="687">
        <f>AE12+AE14+AE16</f>
        <v>0</v>
      </c>
      <c r="AF11" s="681"/>
      <c r="AG11" s="687">
        <f t="shared" si="10"/>
        <v>-97.800000000000011</v>
      </c>
      <c r="AH11" s="688">
        <f t="shared" si="11"/>
        <v>0</v>
      </c>
      <c r="AI11" s="687">
        <f>AI12+AI14+AI16</f>
        <v>109</v>
      </c>
      <c r="AJ11" s="681"/>
      <c r="AK11" s="687">
        <f>AK12+AK14+AK16</f>
        <v>0</v>
      </c>
      <c r="AL11" s="681"/>
      <c r="AM11" s="687">
        <f t="shared" si="12"/>
        <v>-109</v>
      </c>
      <c r="AN11" s="688">
        <f t="shared" si="13"/>
        <v>0</v>
      </c>
      <c r="AO11" s="687">
        <f t="shared" si="14"/>
        <v>329.6</v>
      </c>
      <c r="AP11" s="681"/>
      <c r="AQ11" s="687">
        <f t="shared" si="15"/>
        <v>0</v>
      </c>
      <c r="AR11" s="681"/>
      <c r="AS11" s="687">
        <f t="shared" si="16"/>
        <v>-329.6</v>
      </c>
      <c r="AT11" s="688">
        <f t="shared" si="17"/>
        <v>0</v>
      </c>
      <c r="AU11" s="687">
        <f>AU12+AU14+AU16</f>
        <v>107.80000000000001</v>
      </c>
      <c r="AV11" s="681"/>
      <c r="AW11" s="687">
        <f>AW12+AW14+AW16</f>
        <v>0</v>
      </c>
      <c r="AX11" s="681"/>
      <c r="AY11" s="687">
        <f t="shared" si="18"/>
        <v>-107.80000000000001</v>
      </c>
      <c r="AZ11" s="688">
        <f t="shared" si="19"/>
        <v>0</v>
      </c>
      <c r="BA11" s="687">
        <f>BA12+BA14+BA16</f>
        <v>111.8</v>
      </c>
      <c r="BB11" s="681"/>
      <c r="BC11" s="687">
        <f>BC12+BC14+BC16</f>
        <v>0</v>
      </c>
      <c r="BD11" s="681"/>
      <c r="BE11" s="687">
        <f t="shared" si="20"/>
        <v>-111.8</v>
      </c>
      <c r="BF11" s="688">
        <f t="shared" si="21"/>
        <v>0</v>
      </c>
      <c r="BG11" s="687">
        <f>BG12+BG14+BG16</f>
        <v>110</v>
      </c>
      <c r="BH11" s="681"/>
      <c r="BI11" s="687">
        <f>BI12+BI14+BI16</f>
        <v>0</v>
      </c>
      <c r="BJ11" s="681"/>
      <c r="BK11" s="687">
        <f t="shared" si="22"/>
        <v>-110</v>
      </c>
      <c r="BL11" s="688">
        <f t="shared" si="23"/>
        <v>0</v>
      </c>
      <c r="BM11" s="687">
        <f t="shared" si="24"/>
        <v>271.60000000000002</v>
      </c>
      <c r="BN11" s="681"/>
      <c r="BO11" s="687">
        <f t="shared" si="25"/>
        <v>0</v>
      </c>
      <c r="BP11" s="681"/>
      <c r="BQ11" s="687">
        <f t="shared" si="26"/>
        <v>-271.60000000000002</v>
      </c>
      <c r="BR11" s="688">
        <f t="shared" si="27"/>
        <v>0</v>
      </c>
      <c r="BS11" s="687">
        <f>BS12+BS14+BS16</f>
        <v>58.3</v>
      </c>
      <c r="BT11" s="681"/>
      <c r="BU11" s="687">
        <f>BU12+BU14+BU16</f>
        <v>0</v>
      </c>
      <c r="BV11" s="681"/>
      <c r="BW11" s="687">
        <f t="shared" si="28"/>
        <v>-58.3</v>
      </c>
      <c r="BX11" s="688">
        <f t="shared" si="29"/>
        <v>0</v>
      </c>
      <c r="BY11" s="687">
        <f>BY12+BY14+BY16</f>
        <v>111.39999999999999</v>
      </c>
      <c r="BZ11" s="681"/>
      <c r="CA11" s="687">
        <f>CA12+CA14+CA16</f>
        <v>0</v>
      </c>
      <c r="CB11" s="681"/>
      <c r="CC11" s="687">
        <f t="shared" si="30"/>
        <v>-111.39999999999999</v>
      </c>
      <c r="CD11" s="688">
        <f t="shared" si="31"/>
        <v>0</v>
      </c>
      <c r="CE11" s="687">
        <f>CE12+CE14+CE16</f>
        <v>101.9</v>
      </c>
      <c r="CF11" s="681"/>
      <c r="CG11" s="687">
        <f>CG12+CG14+CG16</f>
        <v>0</v>
      </c>
      <c r="CH11" s="681"/>
      <c r="CI11" s="687">
        <f t="shared" si="32"/>
        <v>-101.9</v>
      </c>
      <c r="CJ11" s="688">
        <f t="shared" si="33"/>
        <v>0</v>
      </c>
      <c r="CK11" s="687">
        <f t="shared" si="34"/>
        <v>373.09999999999997</v>
      </c>
      <c r="CL11" s="681"/>
      <c r="CM11" s="687">
        <f t="shared" si="35"/>
        <v>0</v>
      </c>
      <c r="CN11" s="681"/>
      <c r="CO11" s="687">
        <f t="shared" si="36"/>
        <v>-373.09999999999997</v>
      </c>
      <c r="CP11" s="688">
        <f t="shared" si="37"/>
        <v>0</v>
      </c>
      <c r="CQ11" s="687">
        <f>CQ12+CQ14+CQ16</f>
        <v>125.1</v>
      </c>
      <c r="CR11" s="681"/>
      <c r="CS11" s="687">
        <f>CS12+CS14+CS16</f>
        <v>0</v>
      </c>
      <c r="CT11" s="681"/>
      <c r="CU11" s="687">
        <f t="shared" si="38"/>
        <v>-125.1</v>
      </c>
      <c r="CV11" s="688">
        <f t="shared" si="39"/>
        <v>0</v>
      </c>
      <c r="CW11" s="687">
        <f>CW12+CW14+CW16</f>
        <v>123</v>
      </c>
      <c r="CX11" s="681"/>
      <c r="CY11" s="687">
        <f>CY12+CY14+CY16</f>
        <v>0</v>
      </c>
      <c r="CZ11" s="681"/>
      <c r="DA11" s="687">
        <f t="shared" si="40"/>
        <v>-123</v>
      </c>
      <c r="DB11" s="688">
        <f t="shared" si="41"/>
        <v>0</v>
      </c>
      <c r="DC11" s="687">
        <f>DC12+DC14+DC16</f>
        <v>124.99999999999999</v>
      </c>
      <c r="DD11" s="681"/>
      <c r="DE11" s="687">
        <f>DE12+DE14+DE16</f>
        <v>0</v>
      </c>
      <c r="DF11" s="681"/>
      <c r="DG11" s="687">
        <f t="shared" si="42"/>
        <v>-124.99999999999999</v>
      </c>
      <c r="DH11" s="688">
        <f t="shared" si="43"/>
        <v>0</v>
      </c>
    </row>
    <row r="12" spans="1:112" ht="18.75" customHeight="1">
      <c r="A12" s="303" t="s">
        <v>886</v>
      </c>
      <c r="B12" s="390">
        <v>100332340</v>
      </c>
      <c r="C12" s="799" t="s">
        <v>1442</v>
      </c>
      <c r="D12" s="801" t="s">
        <v>886</v>
      </c>
      <c r="E12" s="528" t="s">
        <v>4321</v>
      </c>
      <c r="F12" s="528"/>
      <c r="G12" s="529"/>
      <c r="H12" s="530" t="s">
        <v>4322</v>
      </c>
      <c r="I12" s="530"/>
      <c r="J12" s="654" t="s">
        <v>883</v>
      </c>
      <c r="K12" s="687">
        <f t="shared" si="0"/>
        <v>334.79999999999995</v>
      </c>
      <c r="L12" s="681"/>
      <c r="M12" s="687">
        <f t="shared" si="1"/>
        <v>0</v>
      </c>
      <c r="N12" s="681"/>
      <c r="O12" s="687">
        <f t="shared" si="2"/>
        <v>-334.79999999999995</v>
      </c>
      <c r="P12" s="688">
        <f t="shared" si="3"/>
        <v>0</v>
      </c>
      <c r="Q12" s="687">
        <f t="shared" si="4"/>
        <v>87.1</v>
      </c>
      <c r="R12" s="681"/>
      <c r="S12" s="687">
        <f t="shared" si="5"/>
        <v>0</v>
      </c>
      <c r="T12" s="681"/>
      <c r="U12" s="687">
        <f t="shared" si="6"/>
        <v>-87.1</v>
      </c>
      <c r="V12" s="688">
        <f t="shared" si="7"/>
        <v>0</v>
      </c>
      <c r="W12" s="687">
        <f>W87+W75+W47+W30</f>
        <v>31.099999999999998</v>
      </c>
      <c r="X12" s="681"/>
      <c r="Y12" s="687">
        <f>Y87+Y75+Y47+Y30</f>
        <v>0</v>
      </c>
      <c r="Z12" s="681"/>
      <c r="AA12" s="687">
        <f t="shared" si="8"/>
        <v>-31.099999999999998</v>
      </c>
      <c r="AB12" s="688">
        <f t="shared" si="9"/>
        <v>0</v>
      </c>
      <c r="AC12" s="687">
        <f>AC87+AC75+AC47+AC30</f>
        <v>26.8</v>
      </c>
      <c r="AD12" s="681"/>
      <c r="AE12" s="687">
        <f>AE87+AE75+AE47+AE30</f>
        <v>0</v>
      </c>
      <c r="AF12" s="681"/>
      <c r="AG12" s="687">
        <f t="shared" si="10"/>
        <v>-26.8</v>
      </c>
      <c r="AH12" s="688">
        <f t="shared" si="11"/>
        <v>0</v>
      </c>
      <c r="AI12" s="687">
        <f>AI87+AI75+AI47+AI30</f>
        <v>29.200000000000003</v>
      </c>
      <c r="AJ12" s="681"/>
      <c r="AK12" s="687">
        <f>AK87+AK75+AK47+AK30</f>
        <v>0</v>
      </c>
      <c r="AL12" s="681"/>
      <c r="AM12" s="687">
        <f t="shared" si="12"/>
        <v>-29.200000000000003</v>
      </c>
      <c r="AN12" s="688">
        <f t="shared" si="13"/>
        <v>0</v>
      </c>
      <c r="AO12" s="687">
        <f t="shared" si="14"/>
        <v>89.3</v>
      </c>
      <c r="AP12" s="681"/>
      <c r="AQ12" s="687">
        <f t="shared" si="15"/>
        <v>0</v>
      </c>
      <c r="AR12" s="681"/>
      <c r="AS12" s="687">
        <f t="shared" si="16"/>
        <v>-89.3</v>
      </c>
      <c r="AT12" s="688">
        <f t="shared" si="17"/>
        <v>0</v>
      </c>
      <c r="AU12" s="687">
        <f>AU87+AU75+AU47+AU30</f>
        <v>29.6</v>
      </c>
      <c r="AV12" s="681"/>
      <c r="AW12" s="687">
        <f>AW87+AW75+AW47+AW30</f>
        <v>0</v>
      </c>
      <c r="AX12" s="681"/>
      <c r="AY12" s="687">
        <f t="shared" si="18"/>
        <v>-29.6</v>
      </c>
      <c r="AZ12" s="688">
        <f t="shared" si="19"/>
        <v>0</v>
      </c>
      <c r="BA12" s="687">
        <f>BA87+BA75+BA47+BA30</f>
        <v>30.5</v>
      </c>
      <c r="BB12" s="681"/>
      <c r="BC12" s="687">
        <f>BC87+BC75+BC47+BC30</f>
        <v>0</v>
      </c>
      <c r="BD12" s="681"/>
      <c r="BE12" s="687">
        <f t="shared" si="20"/>
        <v>-30.5</v>
      </c>
      <c r="BF12" s="688">
        <f t="shared" si="21"/>
        <v>0</v>
      </c>
      <c r="BG12" s="687">
        <f>BG87+BG75+BG47+BG30</f>
        <v>29.199999999999996</v>
      </c>
      <c r="BH12" s="681"/>
      <c r="BI12" s="687">
        <f>BI87+BI75+BI47+BI30</f>
        <v>0</v>
      </c>
      <c r="BJ12" s="681"/>
      <c r="BK12" s="687">
        <f t="shared" si="22"/>
        <v>-29.199999999999996</v>
      </c>
      <c r="BL12" s="688">
        <f t="shared" si="23"/>
        <v>0</v>
      </c>
      <c r="BM12" s="687">
        <f t="shared" si="24"/>
        <v>67</v>
      </c>
      <c r="BN12" s="681"/>
      <c r="BO12" s="687">
        <f t="shared" si="25"/>
        <v>0</v>
      </c>
      <c r="BP12" s="681"/>
      <c r="BQ12" s="687">
        <f t="shared" si="26"/>
        <v>-67</v>
      </c>
      <c r="BR12" s="688">
        <f t="shared" si="27"/>
        <v>0</v>
      </c>
      <c r="BS12" s="687">
        <f>BS87+BS75+BS47+BS30</f>
        <v>15.2</v>
      </c>
      <c r="BT12" s="681"/>
      <c r="BU12" s="687">
        <f>BU87+BU75+BU47+BU30</f>
        <v>0</v>
      </c>
      <c r="BV12" s="681"/>
      <c r="BW12" s="687">
        <f t="shared" si="28"/>
        <v>-15.2</v>
      </c>
      <c r="BX12" s="688">
        <f t="shared" si="29"/>
        <v>0</v>
      </c>
      <c r="BY12" s="687">
        <f>BY87+BY75+BY47+BY30</f>
        <v>29.2</v>
      </c>
      <c r="BZ12" s="681"/>
      <c r="CA12" s="687">
        <f>CA87+CA75+CA47+CA30</f>
        <v>0</v>
      </c>
      <c r="CB12" s="681"/>
      <c r="CC12" s="687">
        <f t="shared" si="30"/>
        <v>-29.2</v>
      </c>
      <c r="CD12" s="688">
        <f t="shared" si="31"/>
        <v>0</v>
      </c>
      <c r="CE12" s="687">
        <f>CE87+CE75+CE47+CE30</f>
        <v>22.6</v>
      </c>
      <c r="CF12" s="681"/>
      <c r="CG12" s="687">
        <f>CG87+CG75+CG47+CG30</f>
        <v>0</v>
      </c>
      <c r="CH12" s="681"/>
      <c r="CI12" s="687">
        <f t="shared" si="32"/>
        <v>-22.6</v>
      </c>
      <c r="CJ12" s="688">
        <f t="shared" si="33"/>
        <v>0</v>
      </c>
      <c r="CK12" s="687">
        <f t="shared" si="34"/>
        <v>91.399999999999991</v>
      </c>
      <c r="CL12" s="681"/>
      <c r="CM12" s="687">
        <f t="shared" si="35"/>
        <v>0</v>
      </c>
      <c r="CN12" s="681"/>
      <c r="CO12" s="687">
        <f t="shared" si="36"/>
        <v>-91.399999999999991</v>
      </c>
      <c r="CP12" s="688">
        <f t="shared" si="37"/>
        <v>0</v>
      </c>
      <c r="CQ12" s="687">
        <f>CQ87+CQ75+CQ47+CQ30</f>
        <v>30.7</v>
      </c>
      <c r="CR12" s="681"/>
      <c r="CS12" s="687">
        <f>CS87+CS75+CS47+CS30</f>
        <v>0</v>
      </c>
      <c r="CT12" s="681"/>
      <c r="CU12" s="687">
        <f t="shared" si="38"/>
        <v>-30.7</v>
      </c>
      <c r="CV12" s="688">
        <f t="shared" si="39"/>
        <v>0</v>
      </c>
      <c r="CW12" s="687">
        <f>CW87+CW75+CW47+CW30</f>
        <v>29.9</v>
      </c>
      <c r="CX12" s="681"/>
      <c r="CY12" s="687">
        <f>CY87+CY75+CY47+CY30</f>
        <v>0</v>
      </c>
      <c r="CZ12" s="681"/>
      <c r="DA12" s="687">
        <f t="shared" si="40"/>
        <v>-29.9</v>
      </c>
      <c r="DB12" s="688">
        <f t="shared" si="41"/>
        <v>0</v>
      </c>
      <c r="DC12" s="687">
        <f>DC87+DC75+DC47+DC30</f>
        <v>30.799999999999997</v>
      </c>
      <c r="DD12" s="681"/>
      <c r="DE12" s="687">
        <f>DE87+DE75+DE47+DE30</f>
        <v>0</v>
      </c>
      <c r="DF12" s="681"/>
      <c r="DG12" s="687">
        <f t="shared" si="42"/>
        <v>-30.799999999999997</v>
      </c>
      <c r="DH12" s="688">
        <f t="shared" si="43"/>
        <v>0</v>
      </c>
    </row>
    <row r="13" spans="1:112" ht="18.75" customHeight="1">
      <c r="A13" s="304"/>
      <c r="B13" s="390">
        <v>100330742</v>
      </c>
      <c r="C13" s="766"/>
      <c r="D13" s="766"/>
      <c r="E13" s="528" t="s">
        <v>4323</v>
      </c>
      <c r="F13" s="528"/>
      <c r="G13" s="529"/>
      <c r="H13" s="530" t="s">
        <v>4324</v>
      </c>
      <c r="I13" s="530"/>
      <c r="J13" s="723" t="s">
        <v>889</v>
      </c>
      <c r="K13" s="687">
        <f t="shared" si="0"/>
        <v>368.2</v>
      </c>
      <c r="L13" s="681"/>
      <c r="M13" s="687">
        <f t="shared" si="1"/>
        <v>0</v>
      </c>
      <c r="N13" s="681"/>
      <c r="O13" s="687">
        <f t="shared" si="2"/>
        <v>-368.2</v>
      </c>
      <c r="P13" s="688">
        <f t="shared" si="3"/>
        <v>0</v>
      </c>
      <c r="Q13" s="687">
        <f t="shared" si="4"/>
        <v>94.9</v>
      </c>
      <c r="R13" s="681"/>
      <c r="S13" s="687">
        <f t="shared" si="5"/>
        <v>0</v>
      </c>
      <c r="T13" s="681"/>
      <c r="U13" s="687">
        <f t="shared" si="6"/>
        <v>-94.9</v>
      </c>
      <c r="V13" s="688">
        <f t="shared" si="7"/>
        <v>0</v>
      </c>
      <c r="W13" s="687">
        <f>W88+W76+W48+W31</f>
        <v>34</v>
      </c>
      <c r="X13" s="681"/>
      <c r="Y13" s="687">
        <f>Y88+Y76+Y48+Y31</f>
        <v>0</v>
      </c>
      <c r="Z13" s="681"/>
      <c r="AA13" s="687">
        <f t="shared" si="8"/>
        <v>-34</v>
      </c>
      <c r="AB13" s="688">
        <f t="shared" si="9"/>
        <v>0</v>
      </c>
      <c r="AC13" s="687">
        <f>AC88+AC76+AC48+AC31</f>
        <v>29.2</v>
      </c>
      <c r="AD13" s="681"/>
      <c r="AE13" s="687">
        <f>AE88+AE76+AE48+AE31</f>
        <v>0</v>
      </c>
      <c r="AF13" s="681"/>
      <c r="AG13" s="687">
        <f t="shared" si="10"/>
        <v>-29.2</v>
      </c>
      <c r="AH13" s="688">
        <f t="shared" si="11"/>
        <v>0</v>
      </c>
      <c r="AI13" s="687">
        <f>AI88+AI76+AI48+AI31</f>
        <v>31.7</v>
      </c>
      <c r="AJ13" s="681"/>
      <c r="AK13" s="687">
        <f>AK88+AK76+AK48+AK31</f>
        <v>0</v>
      </c>
      <c r="AL13" s="681"/>
      <c r="AM13" s="687">
        <f t="shared" si="12"/>
        <v>-31.7</v>
      </c>
      <c r="AN13" s="688">
        <f t="shared" si="13"/>
        <v>0</v>
      </c>
      <c r="AO13" s="687">
        <f t="shared" si="14"/>
        <v>96.800000000000011</v>
      </c>
      <c r="AP13" s="681"/>
      <c r="AQ13" s="687">
        <f t="shared" si="15"/>
        <v>0</v>
      </c>
      <c r="AR13" s="681"/>
      <c r="AS13" s="687">
        <f t="shared" si="16"/>
        <v>-96.800000000000011</v>
      </c>
      <c r="AT13" s="688">
        <f t="shared" si="17"/>
        <v>0</v>
      </c>
      <c r="AU13" s="687">
        <f>AU88+AU76+AU48+AU31</f>
        <v>31.9</v>
      </c>
      <c r="AV13" s="681"/>
      <c r="AW13" s="687">
        <f>AW88+AW76+AW48+AW31</f>
        <v>0</v>
      </c>
      <c r="AX13" s="681"/>
      <c r="AY13" s="687">
        <f t="shared" si="18"/>
        <v>-31.9</v>
      </c>
      <c r="AZ13" s="688">
        <f t="shared" si="19"/>
        <v>0</v>
      </c>
      <c r="BA13" s="687">
        <f>BA88+BA76+BA48+BA31</f>
        <v>33</v>
      </c>
      <c r="BB13" s="681"/>
      <c r="BC13" s="687">
        <f>BC88+BC76+BC48+BC31</f>
        <v>0</v>
      </c>
      <c r="BD13" s="681"/>
      <c r="BE13" s="687">
        <f t="shared" si="20"/>
        <v>-33</v>
      </c>
      <c r="BF13" s="688">
        <f t="shared" si="21"/>
        <v>0</v>
      </c>
      <c r="BG13" s="687">
        <f>BG88+BG76+BG48+BG31</f>
        <v>31.9</v>
      </c>
      <c r="BH13" s="681"/>
      <c r="BI13" s="687">
        <f>BI88+BI76+BI48+BI31</f>
        <v>0</v>
      </c>
      <c r="BJ13" s="681"/>
      <c r="BK13" s="687">
        <f t="shared" si="22"/>
        <v>-31.9</v>
      </c>
      <c r="BL13" s="688">
        <f t="shared" si="23"/>
        <v>0</v>
      </c>
      <c r="BM13" s="687">
        <f t="shared" si="24"/>
        <v>73.800000000000011</v>
      </c>
      <c r="BN13" s="681"/>
      <c r="BO13" s="687">
        <f t="shared" si="25"/>
        <v>0</v>
      </c>
      <c r="BP13" s="681"/>
      <c r="BQ13" s="687">
        <f t="shared" si="26"/>
        <v>-73.800000000000011</v>
      </c>
      <c r="BR13" s="688">
        <f t="shared" si="27"/>
        <v>0</v>
      </c>
      <c r="BS13" s="687">
        <f>BS88+BS76+BS48+BS31</f>
        <v>16.600000000000001</v>
      </c>
      <c r="BT13" s="681"/>
      <c r="BU13" s="687">
        <f>BU88+BU76+BU48+BU31</f>
        <v>0</v>
      </c>
      <c r="BV13" s="681"/>
      <c r="BW13" s="687">
        <f t="shared" si="28"/>
        <v>-16.600000000000001</v>
      </c>
      <c r="BX13" s="688">
        <f t="shared" si="29"/>
        <v>0</v>
      </c>
      <c r="BY13" s="687">
        <f>BY88+BY76+BY48+BY31</f>
        <v>32.1</v>
      </c>
      <c r="BZ13" s="681"/>
      <c r="CA13" s="687">
        <f>CA88+CA76+CA48+CA31</f>
        <v>0</v>
      </c>
      <c r="CB13" s="681"/>
      <c r="CC13" s="687">
        <f t="shared" si="30"/>
        <v>-32.1</v>
      </c>
      <c r="CD13" s="688">
        <f t="shared" si="31"/>
        <v>0</v>
      </c>
      <c r="CE13" s="687">
        <f>CE88+CE76+CE48+CE31</f>
        <v>25.1</v>
      </c>
      <c r="CF13" s="681"/>
      <c r="CG13" s="687">
        <f>CG88+CG76+CG48+CG31</f>
        <v>0</v>
      </c>
      <c r="CH13" s="681"/>
      <c r="CI13" s="687">
        <f t="shared" si="32"/>
        <v>-25.1</v>
      </c>
      <c r="CJ13" s="688">
        <f t="shared" si="33"/>
        <v>0</v>
      </c>
      <c r="CK13" s="687">
        <f t="shared" si="34"/>
        <v>102.69999999999999</v>
      </c>
      <c r="CL13" s="681"/>
      <c r="CM13" s="687">
        <f t="shared" si="35"/>
        <v>0</v>
      </c>
      <c r="CN13" s="681"/>
      <c r="CO13" s="687">
        <f t="shared" si="36"/>
        <v>-102.69999999999999</v>
      </c>
      <c r="CP13" s="688">
        <f t="shared" si="37"/>
        <v>0</v>
      </c>
      <c r="CQ13" s="687">
        <f>CQ88+CQ76+CQ48+CQ31</f>
        <v>34.5</v>
      </c>
      <c r="CR13" s="681"/>
      <c r="CS13" s="687">
        <f>CS88+CS76+CS48+CS31</f>
        <v>0</v>
      </c>
      <c r="CT13" s="681"/>
      <c r="CU13" s="687">
        <f t="shared" si="38"/>
        <v>-34.5</v>
      </c>
      <c r="CV13" s="688">
        <f t="shared" si="39"/>
        <v>0</v>
      </c>
      <c r="CW13" s="687">
        <f>CW88+CW76+CW48+CW31</f>
        <v>33.6</v>
      </c>
      <c r="CX13" s="681"/>
      <c r="CY13" s="687">
        <f>CY88+CY76+CY48+CY31</f>
        <v>0</v>
      </c>
      <c r="CZ13" s="681"/>
      <c r="DA13" s="687">
        <f t="shared" si="40"/>
        <v>-33.6</v>
      </c>
      <c r="DB13" s="688">
        <f t="shared" si="41"/>
        <v>0</v>
      </c>
      <c r="DC13" s="687">
        <f>DC88+DC76+DC48+DC31</f>
        <v>34.599999999999994</v>
      </c>
      <c r="DD13" s="681"/>
      <c r="DE13" s="687">
        <f>DE88+DE76+DE48+DE31</f>
        <v>0</v>
      </c>
      <c r="DF13" s="681"/>
      <c r="DG13" s="687">
        <f t="shared" si="42"/>
        <v>-34.599999999999994</v>
      </c>
      <c r="DH13" s="688">
        <f t="shared" si="43"/>
        <v>0</v>
      </c>
    </row>
    <row r="14" spans="1:112" ht="18.75" customHeight="1">
      <c r="A14" s="305" t="s">
        <v>890</v>
      </c>
      <c r="B14" s="390">
        <v>100330865</v>
      </c>
      <c r="C14" s="614" t="s">
        <v>1504</v>
      </c>
      <c r="D14" s="609" t="s">
        <v>890</v>
      </c>
      <c r="E14" s="528" t="s">
        <v>4325</v>
      </c>
      <c r="F14" s="528"/>
      <c r="G14" s="529"/>
      <c r="H14" s="530" t="s">
        <v>4326</v>
      </c>
      <c r="I14" s="530"/>
      <c r="J14" s="654" t="s">
        <v>883</v>
      </c>
      <c r="K14" s="687">
        <f t="shared" si="0"/>
        <v>291.09999999999997</v>
      </c>
      <c r="L14" s="681"/>
      <c r="M14" s="687">
        <f t="shared" si="1"/>
        <v>0</v>
      </c>
      <c r="N14" s="681"/>
      <c r="O14" s="687">
        <f t="shared" si="2"/>
        <v>-291.09999999999997</v>
      </c>
      <c r="P14" s="688">
        <f t="shared" si="3"/>
        <v>0</v>
      </c>
      <c r="Q14" s="687">
        <f t="shared" si="4"/>
        <v>76.899999999999991</v>
      </c>
      <c r="R14" s="681"/>
      <c r="S14" s="687">
        <f t="shared" si="5"/>
        <v>0</v>
      </c>
      <c r="T14" s="681"/>
      <c r="U14" s="687">
        <f t="shared" si="6"/>
        <v>-76.899999999999991</v>
      </c>
      <c r="V14" s="688">
        <f t="shared" si="7"/>
        <v>0</v>
      </c>
      <c r="W14" s="687">
        <f>W35+W45+W73+W29</f>
        <v>27.5</v>
      </c>
      <c r="X14" s="681"/>
      <c r="Y14" s="687">
        <f>Y35+Y45+Y73+Y29</f>
        <v>0</v>
      </c>
      <c r="Z14" s="681"/>
      <c r="AA14" s="687">
        <f t="shared" si="8"/>
        <v>-27.5</v>
      </c>
      <c r="AB14" s="688">
        <f t="shared" si="9"/>
        <v>0</v>
      </c>
      <c r="AC14" s="687">
        <f>AC35+AC45+AC73+AC29</f>
        <v>23.3</v>
      </c>
      <c r="AD14" s="681"/>
      <c r="AE14" s="687">
        <f>AE35+AE45+AE73+AE29</f>
        <v>0</v>
      </c>
      <c r="AF14" s="681"/>
      <c r="AG14" s="687">
        <f t="shared" si="10"/>
        <v>-23.3</v>
      </c>
      <c r="AH14" s="688">
        <f t="shared" si="11"/>
        <v>0</v>
      </c>
      <c r="AI14" s="687">
        <f>AI35+AI45+AI73+AI29</f>
        <v>26.099999999999998</v>
      </c>
      <c r="AJ14" s="681"/>
      <c r="AK14" s="687">
        <f>AK35+AK45+AK73+AK29</f>
        <v>0</v>
      </c>
      <c r="AL14" s="681"/>
      <c r="AM14" s="687">
        <f t="shared" si="12"/>
        <v>-26.099999999999998</v>
      </c>
      <c r="AN14" s="688">
        <f t="shared" si="13"/>
        <v>0</v>
      </c>
      <c r="AO14" s="687">
        <f t="shared" si="14"/>
        <v>73.799999999999983</v>
      </c>
      <c r="AP14" s="681"/>
      <c r="AQ14" s="687">
        <f t="shared" si="15"/>
        <v>0</v>
      </c>
      <c r="AR14" s="681"/>
      <c r="AS14" s="687">
        <f t="shared" si="16"/>
        <v>-73.799999999999983</v>
      </c>
      <c r="AT14" s="688">
        <f t="shared" si="17"/>
        <v>0</v>
      </c>
      <c r="AU14" s="687">
        <f>AU35+AU45+AU73+AU29</f>
        <v>25.599999999999998</v>
      </c>
      <c r="AV14" s="681"/>
      <c r="AW14" s="687">
        <f>AW35+AW45+AW73+AW29</f>
        <v>0</v>
      </c>
      <c r="AX14" s="681"/>
      <c r="AY14" s="687">
        <f t="shared" si="18"/>
        <v>-25.599999999999998</v>
      </c>
      <c r="AZ14" s="688">
        <f t="shared" si="19"/>
        <v>0</v>
      </c>
      <c r="BA14" s="687">
        <f>BA35+BA45+BA73+BA29</f>
        <v>25.299999999999997</v>
      </c>
      <c r="BB14" s="681"/>
      <c r="BC14" s="687">
        <f>BC35+BC45+BC73+BC29</f>
        <v>0</v>
      </c>
      <c r="BD14" s="681"/>
      <c r="BE14" s="687">
        <f t="shared" si="20"/>
        <v>-25.299999999999997</v>
      </c>
      <c r="BF14" s="688">
        <f t="shared" si="21"/>
        <v>0</v>
      </c>
      <c r="BG14" s="687">
        <f>BG35+BG45+BG73+BG29</f>
        <v>22.9</v>
      </c>
      <c r="BH14" s="681"/>
      <c r="BI14" s="687">
        <f>BI35+BI45+BI73+BI29</f>
        <v>0</v>
      </c>
      <c r="BJ14" s="681"/>
      <c r="BK14" s="687">
        <f t="shared" si="22"/>
        <v>-22.9</v>
      </c>
      <c r="BL14" s="688">
        <f t="shared" si="23"/>
        <v>0</v>
      </c>
      <c r="BM14" s="687">
        <f t="shared" si="24"/>
        <v>58.699999999999996</v>
      </c>
      <c r="BN14" s="681"/>
      <c r="BO14" s="687">
        <f t="shared" si="25"/>
        <v>0</v>
      </c>
      <c r="BP14" s="681"/>
      <c r="BQ14" s="687">
        <f t="shared" si="26"/>
        <v>-58.699999999999996</v>
      </c>
      <c r="BR14" s="688">
        <f t="shared" si="27"/>
        <v>0</v>
      </c>
      <c r="BS14" s="687">
        <f>BS35+BS45+BS73+BS29</f>
        <v>11.799999999999999</v>
      </c>
      <c r="BT14" s="681"/>
      <c r="BU14" s="687">
        <f>BU35+BU45+BU73+BU29</f>
        <v>0</v>
      </c>
      <c r="BV14" s="681"/>
      <c r="BW14" s="687">
        <f t="shared" si="28"/>
        <v>-11.799999999999999</v>
      </c>
      <c r="BX14" s="688">
        <f t="shared" si="29"/>
        <v>0</v>
      </c>
      <c r="BY14" s="687">
        <f>BY35+BY45+BY73+BY29</f>
        <v>22.699999999999996</v>
      </c>
      <c r="BZ14" s="681"/>
      <c r="CA14" s="687">
        <f>CA35+CA45+CA73+CA29</f>
        <v>0</v>
      </c>
      <c r="CB14" s="681"/>
      <c r="CC14" s="687">
        <f t="shared" si="30"/>
        <v>-22.699999999999996</v>
      </c>
      <c r="CD14" s="688">
        <f t="shared" si="31"/>
        <v>0</v>
      </c>
      <c r="CE14" s="687">
        <f>CE35+CE45+CE73+CE29</f>
        <v>24.200000000000003</v>
      </c>
      <c r="CF14" s="681"/>
      <c r="CG14" s="687">
        <f>CG35+CG45+CG73+CG29</f>
        <v>0</v>
      </c>
      <c r="CH14" s="681"/>
      <c r="CI14" s="687">
        <f t="shared" si="32"/>
        <v>-24.200000000000003</v>
      </c>
      <c r="CJ14" s="688">
        <f t="shared" si="33"/>
        <v>0</v>
      </c>
      <c r="CK14" s="687">
        <f t="shared" si="34"/>
        <v>81.7</v>
      </c>
      <c r="CL14" s="681"/>
      <c r="CM14" s="687">
        <f t="shared" si="35"/>
        <v>0</v>
      </c>
      <c r="CN14" s="681"/>
      <c r="CO14" s="687">
        <f t="shared" si="36"/>
        <v>-81.7</v>
      </c>
      <c r="CP14" s="688">
        <f t="shared" si="37"/>
        <v>0</v>
      </c>
      <c r="CQ14" s="687">
        <f>CQ35+CQ45+CQ73+CQ29</f>
        <v>27.2</v>
      </c>
      <c r="CR14" s="681"/>
      <c r="CS14" s="687">
        <f>CS35+CS45+CS73+CS29</f>
        <v>0</v>
      </c>
      <c r="CT14" s="681"/>
      <c r="CU14" s="687">
        <f t="shared" si="38"/>
        <v>-27.2</v>
      </c>
      <c r="CV14" s="688">
        <f t="shared" si="39"/>
        <v>0</v>
      </c>
      <c r="CW14" s="687">
        <f>CW35+CW45+CW73+CW29</f>
        <v>26.900000000000002</v>
      </c>
      <c r="CX14" s="681"/>
      <c r="CY14" s="687">
        <f>CY35+CY45+CY73+CY29</f>
        <v>0</v>
      </c>
      <c r="CZ14" s="681"/>
      <c r="DA14" s="687">
        <f t="shared" si="40"/>
        <v>-26.900000000000002</v>
      </c>
      <c r="DB14" s="688">
        <f t="shared" si="41"/>
        <v>0</v>
      </c>
      <c r="DC14" s="687">
        <f>DC35+DC45+DC73+DC29</f>
        <v>27.599999999999998</v>
      </c>
      <c r="DD14" s="681"/>
      <c r="DE14" s="687">
        <f>DE35+DE45+DE73+DE29</f>
        <v>0</v>
      </c>
      <c r="DF14" s="681"/>
      <c r="DG14" s="687">
        <f t="shared" si="42"/>
        <v>-27.599999999999998</v>
      </c>
      <c r="DH14" s="688">
        <f t="shared" si="43"/>
        <v>0</v>
      </c>
    </row>
    <row r="15" spans="1:112" ht="18.75" customHeight="1">
      <c r="A15" s="306" t="s">
        <v>895</v>
      </c>
      <c r="B15" s="390">
        <v>100336333</v>
      </c>
      <c r="C15" s="614"/>
      <c r="D15" s="195" t="s">
        <v>892</v>
      </c>
      <c r="E15" s="528" t="s">
        <v>4327</v>
      </c>
      <c r="F15" s="528"/>
      <c r="G15" s="529"/>
      <c r="H15" s="530"/>
      <c r="I15" s="530"/>
      <c r="J15" s="654" t="s">
        <v>883</v>
      </c>
      <c r="K15" s="687">
        <f t="shared" si="0"/>
        <v>5.4</v>
      </c>
      <c r="L15" s="681"/>
      <c r="M15" s="687">
        <f t="shared" si="1"/>
        <v>0</v>
      </c>
      <c r="N15" s="681"/>
      <c r="O15" s="687">
        <f t="shared" si="2"/>
        <v>-5.4</v>
      </c>
      <c r="P15" s="688">
        <f t="shared" si="3"/>
        <v>0</v>
      </c>
      <c r="Q15" s="687">
        <f t="shared" si="4"/>
        <v>0</v>
      </c>
      <c r="R15" s="681"/>
      <c r="S15" s="687">
        <f t="shared" si="5"/>
        <v>0</v>
      </c>
      <c r="T15" s="681"/>
      <c r="U15" s="687">
        <f t="shared" si="6"/>
        <v>0</v>
      </c>
      <c r="V15" s="688" t="str">
        <f t="shared" si="7"/>
        <v>-</v>
      </c>
      <c r="W15" s="683">
        <v>0</v>
      </c>
      <c r="X15" s="681"/>
      <c r="Y15" s="681"/>
      <c r="Z15" s="681"/>
      <c r="AA15" s="687">
        <f t="shared" si="8"/>
        <v>0</v>
      </c>
      <c r="AB15" s="688" t="str">
        <f t="shared" si="9"/>
        <v>-</v>
      </c>
      <c r="AC15" s="683">
        <v>0</v>
      </c>
      <c r="AD15" s="681"/>
      <c r="AE15" s="681"/>
      <c r="AF15" s="681"/>
      <c r="AG15" s="687">
        <f t="shared" si="10"/>
        <v>0</v>
      </c>
      <c r="AH15" s="688" t="str">
        <f t="shared" si="11"/>
        <v>-</v>
      </c>
      <c r="AI15" s="683">
        <v>0</v>
      </c>
      <c r="AJ15" s="681"/>
      <c r="AK15" s="681"/>
      <c r="AL15" s="681"/>
      <c r="AM15" s="687">
        <f t="shared" si="12"/>
        <v>0</v>
      </c>
      <c r="AN15" s="688" t="str">
        <f t="shared" si="13"/>
        <v>-</v>
      </c>
      <c r="AO15" s="687">
        <f t="shared" si="14"/>
        <v>0</v>
      </c>
      <c r="AP15" s="681"/>
      <c r="AQ15" s="687">
        <f t="shared" si="15"/>
        <v>0</v>
      </c>
      <c r="AR15" s="681"/>
      <c r="AS15" s="687">
        <f t="shared" si="16"/>
        <v>0</v>
      </c>
      <c r="AT15" s="688" t="str">
        <f t="shared" si="17"/>
        <v>-</v>
      </c>
      <c r="AU15" s="683">
        <v>0</v>
      </c>
      <c r="AV15" s="681"/>
      <c r="AW15" s="681"/>
      <c r="AX15" s="681"/>
      <c r="AY15" s="687">
        <f t="shared" si="18"/>
        <v>0</v>
      </c>
      <c r="AZ15" s="688" t="str">
        <f t="shared" si="19"/>
        <v>-</v>
      </c>
      <c r="BA15" s="683">
        <v>0</v>
      </c>
      <c r="BB15" s="681"/>
      <c r="BC15" s="681"/>
      <c r="BD15" s="681"/>
      <c r="BE15" s="687">
        <f t="shared" si="20"/>
        <v>0</v>
      </c>
      <c r="BF15" s="688" t="str">
        <f t="shared" si="21"/>
        <v>-</v>
      </c>
      <c r="BG15" s="683">
        <v>0</v>
      </c>
      <c r="BH15" s="681"/>
      <c r="BI15" s="681"/>
      <c r="BJ15" s="681"/>
      <c r="BK15" s="687">
        <f t="shared" si="22"/>
        <v>0</v>
      </c>
      <c r="BL15" s="688" t="str">
        <f t="shared" si="23"/>
        <v>-</v>
      </c>
      <c r="BM15" s="687">
        <f t="shared" si="24"/>
        <v>1.5</v>
      </c>
      <c r="BN15" s="681"/>
      <c r="BO15" s="687">
        <f t="shared" si="25"/>
        <v>0</v>
      </c>
      <c r="BP15" s="681"/>
      <c r="BQ15" s="687">
        <f t="shared" si="26"/>
        <v>-1.5</v>
      </c>
      <c r="BR15" s="688">
        <f t="shared" si="27"/>
        <v>0</v>
      </c>
      <c r="BS15" s="683">
        <v>0</v>
      </c>
      <c r="BT15" s="681"/>
      <c r="BU15" s="681"/>
      <c r="BV15" s="681"/>
      <c r="BW15" s="687">
        <f t="shared" si="28"/>
        <v>0</v>
      </c>
      <c r="BX15" s="688" t="str">
        <f t="shared" si="29"/>
        <v>-</v>
      </c>
      <c r="BY15" s="683">
        <v>0</v>
      </c>
      <c r="BZ15" s="681"/>
      <c r="CA15" s="681"/>
      <c r="CB15" s="681"/>
      <c r="CC15" s="687">
        <f t="shared" si="30"/>
        <v>0</v>
      </c>
      <c r="CD15" s="688" t="str">
        <f t="shared" si="31"/>
        <v>-</v>
      </c>
      <c r="CE15" s="683">
        <v>1.5</v>
      </c>
      <c r="CF15" s="681"/>
      <c r="CG15" s="681"/>
      <c r="CH15" s="681"/>
      <c r="CI15" s="687">
        <f t="shared" si="32"/>
        <v>-1.5</v>
      </c>
      <c r="CJ15" s="688">
        <f t="shared" si="33"/>
        <v>0</v>
      </c>
      <c r="CK15" s="687">
        <f t="shared" si="34"/>
        <v>3.9000000000000004</v>
      </c>
      <c r="CL15" s="681"/>
      <c r="CM15" s="687">
        <f t="shared" si="35"/>
        <v>0</v>
      </c>
      <c r="CN15" s="681"/>
      <c r="CO15" s="687">
        <f t="shared" si="36"/>
        <v>-3.9000000000000004</v>
      </c>
      <c r="CP15" s="688">
        <f t="shared" si="37"/>
        <v>0</v>
      </c>
      <c r="CQ15" s="683">
        <v>1.4</v>
      </c>
      <c r="CR15" s="681"/>
      <c r="CS15" s="681"/>
      <c r="CT15" s="681"/>
      <c r="CU15" s="687">
        <f t="shared" si="38"/>
        <v>-1.4</v>
      </c>
      <c r="CV15" s="688">
        <f t="shared" si="39"/>
        <v>0</v>
      </c>
      <c r="CW15" s="683">
        <v>1.3</v>
      </c>
      <c r="CX15" s="681"/>
      <c r="CY15" s="681"/>
      <c r="CZ15" s="681"/>
      <c r="DA15" s="687">
        <f t="shared" si="40"/>
        <v>-1.3</v>
      </c>
      <c r="DB15" s="688">
        <f t="shared" si="41"/>
        <v>0</v>
      </c>
      <c r="DC15" s="683">
        <v>1.2</v>
      </c>
      <c r="DD15" s="681"/>
      <c r="DE15" s="681"/>
      <c r="DF15" s="681"/>
      <c r="DG15" s="687">
        <f t="shared" si="42"/>
        <v>-1.2</v>
      </c>
      <c r="DH15" s="688">
        <f t="shared" si="43"/>
        <v>0</v>
      </c>
    </row>
    <row r="16" spans="1:112" ht="18.75" customHeight="1">
      <c r="A16" s="305" t="s">
        <v>874</v>
      </c>
      <c r="B16" s="390">
        <v>100336332</v>
      </c>
      <c r="C16" s="614" t="s">
        <v>1509</v>
      </c>
      <c r="D16" s="609" t="s">
        <v>874</v>
      </c>
      <c r="E16" s="528" t="s">
        <v>4328</v>
      </c>
      <c r="F16" s="528"/>
      <c r="G16" s="529"/>
      <c r="H16" s="530"/>
      <c r="I16" s="530"/>
      <c r="J16" s="654" t="s">
        <v>883</v>
      </c>
      <c r="K16" s="687">
        <f t="shared" si="0"/>
        <v>667.1</v>
      </c>
      <c r="L16" s="681"/>
      <c r="M16" s="687">
        <f t="shared" si="1"/>
        <v>0</v>
      </c>
      <c r="N16" s="681"/>
      <c r="O16" s="687">
        <f t="shared" si="2"/>
        <v>-667.1</v>
      </c>
      <c r="P16" s="688">
        <f t="shared" si="3"/>
        <v>0</v>
      </c>
      <c r="Q16" s="687">
        <f t="shared" si="4"/>
        <v>154.69999999999999</v>
      </c>
      <c r="R16" s="681"/>
      <c r="S16" s="687">
        <f t="shared" si="5"/>
        <v>0</v>
      </c>
      <c r="T16" s="681"/>
      <c r="U16" s="687">
        <f t="shared" si="6"/>
        <v>-154.69999999999999</v>
      </c>
      <c r="V16" s="688">
        <f t="shared" si="7"/>
        <v>0</v>
      </c>
      <c r="W16" s="683">
        <v>53.3</v>
      </c>
      <c r="X16" s="681"/>
      <c r="Y16" s="681"/>
      <c r="Z16" s="681"/>
      <c r="AA16" s="687">
        <f t="shared" si="8"/>
        <v>-53.3</v>
      </c>
      <c r="AB16" s="688">
        <f t="shared" si="9"/>
        <v>0</v>
      </c>
      <c r="AC16" s="683">
        <v>47.7</v>
      </c>
      <c r="AD16" s="681"/>
      <c r="AE16" s="681"/>
      <c r="AF16" s="681"/>
      <c r="AG16" s="687">
        <f t="shared" si="10"/>
        <v>-47.7</v>
      </c>
      <c r="AH16" s="688">
        <f t="shared" si="11"/>
        <v>0</v>
      </c>
      <c r="AI16" s="683">
        <v>53.7</v>
      </c>
      <c r="AJ16" s="681"/>
      <c r="AK16" s="681"/>
      <c r="AL16" s="681"/>
      <c r="AM16" s="687">
        <f t="shared" si="12"/>
        <v>-53.7</v>
      </c>
      <c r="AN16" s="688">
        <f t="shared" si="13"/>
        <v>0</v>
      </c>
      <c r="AO16" s="687">
        <f t="shared" si="14"/>
        <v>166.5</v>
      </c>
      <c r="AP16" s="681"/>
      <c r="AQ16" s="687">
        <f t="shared" si="15"/>
        <v>0</v>
      </c>
      <c r="AR16" s="681"/>
      <c r="AS16" s="687">
        <f t="shared" si="16"/>
        <v>-166.5</v>
      </c>
      <c r="AT16" s="688">
        <f t="shared" si="17"/>
        <v>0</v>
      </c>
      <c r="AU16" s="683">
        <v>52.6</v>
      </c>
      <c r="AV16" s="681"/>
      <c r="AW16" s="681"/>
      <c r="AX16" s="681"/>
      <c r="AY16" s="687">
        <f t="shared" si="18"/>
        <v>-52.6</v>
      </c>
      <c r="AZ16" s="688">
        <f t="shared" si="19"/>
        <v>0</v>
      </c>
      <c r="BA16" s="683">
        <v>56</v>
      </c>
      <c r="BB16" s="681"/>
      <c r="BC16" s="681"/>
      <c r="BD16" s="681"/>
      <c r="BE16" s="687">
        <f t="shared" si="20"/>
        <v>-56</v>
      </c>
      <c r="BF16" s="688">
        <f t="shared" si="21"/>
        <v>0</v>
      </c>
      <c r="BG16" s="683">
        <v>57.9</v>
      </c>
      <c r="BH16" s="681"/>
      <c r="BI16" s="681"/>
      <c r="BJ16" s="681"/>
      <c r="BK16" s="687">
        <f t="shared" si="22"/>
        <v>-57.9</v>
      </c>
      <c r="BL16" s="688">
        <f t="shared" si="23"/>
        <v>0</v>
      </c>
      <c r="BM16" s="687">
        <f t="shared" si="24"/>
        <v>145.9</v>
      </c>
      <c r="BN16" s="681"/>
      <c r="BO16" s="687">
        <f t="shared" si="25"/>
        <v>0</v>
      </c>
      <c r="BP16" s="681"/>
      <c r="BQ16" s="687">
        <f t="shared" si="26"/>
        <v>-145.9</v>
      </c>
      <c r="BR16" s="688">
        <f t="shared" si="27"/>
        <v>0</v>
      </c>
      <c r="BS16" s="683">
        <v>31.3</v>
      </c>
      <c r="BT16" s="681"/>
      <c r="BU16" s="681"/>
      <c r="BV16" s="681"/>
      <c r="BW16" s="687">
        <f t="shared" si="28"/>
        <v>-31.3</v>
      </c>
      <c r="BX16" s="688">
        <f t="shared" si="29"/>
        <v>0</v>
      </c>
      <c r="BY16" s="683">
        <v>59.5</v>
      </c>
      <c r="BZ16" s="681"/>
      <c r="CA16" s="681"/>
      <c r="CB16" s="681"/>
      <c r="CC16" s="687">
        <f t="shared" si="30"/>
        <v>-59.5</v>
      </c>
      <c r="CD16" s="688">
        <f t="shared" si="31"/>
        <v>0</v>
      </c>
      <c r="CE16" s="683">
        <v>55.1</v>
      </c>
      <c r="CF16" s="681"/>
      <c r="CG16" s="681"/>
      <c r="CH16" s="681"/>
      <c r="CI16" s="687">
        <f t="shared" si="32"/>
        <v>-55.1</v>
      </c>
      <c r="CJ16" s="688">
        <f t="shared" si="33"/>
        <v>0</v>
      </c>
      <c r="CK16" s="687">
        <f t="shared" si="34"/>
        <v>200</v>
      </c>
      <c r="CL16" s="681"/>
      <c r="CM16" s="687">
        <f t="shared" si="35"/>
        <v>0</v>
      </c>
      <c r="CN16" s="681"/>
      <c r="CO16" s="687">
        <f t="shared" si="36"/>
        <v>-200</v>
      </c>
      <c r="CP16" s="688">
        <f t="shared" si="37"/>
        <v>0</v>
      </c>
      <c r="CQ16" s="683">
        <v>67.2</v>
      </c>
      <c r="CR16" s="681"/>
      <c r="CS16" s="681"/>
      <c r="CT16" s="681"/>
      <c r="CU16" s="687">
        <f t="shared" si="38"/>
        <v>-67.2</v>
      </c>
      <c r="CV16" s="688">
        <f t="shared" si="39"/>
        <v>0</v>
      </c>
      <c r="CW16" s="683">
        <v>66.2</v>
      </c>
      <c r="CX16" s="681"/>
      <c r="CY16" s="681"/>
      <c r="CZ16" s="681"/>
      <c r="DA16" s="687">
        <f t="shared" si="40"/>
        <v>-66.2</v>
      </c>
      <c r="DB16" s="688">
        <f t="shared" si="41"/>
        <v>0</v>
      </c>
      <c r="DC16" s="683">
        <v>66.599999999999994</v>
      </c>
      <c r="DD16" s="681"/>
      <c r="DE16" s="681"/>
      <c r="DF16" s="681"/>
      <c r="DG16" s="687">
        <f t="shared" si="42"/>
        <v>-66.599999999999994</v>
      </c>
      <c r="DH16" s="688">
        <f t="shared" si="43"/>
        <v>0</v>
      </c>
    </row>
    <row r="17" spans="1:112" ht="18.75" customHeight="1">
      <c r="A17" s="306" t="s">
        <v>895</v>
      </c>
      <c r="B17" s="390">
        <v>100336333</v>
      </c>
      <c r="C17" s="614"/>
      <c r="D17" s="195" t="s">
        <v>895</v>
      </c>
      <c r="E17" s="528" t="s">
        <v>4329</v>
      </c>
      <c r="F17" s="528"/>
      <c r="G17" s="529"/>
      <c r="H17" s="530"/>
      <c r="I17" s="530"/>
      <c r="J17" s="654" t="s">
        <v>883</v>
      </c>
      <c r="K17" s="687">
        <f t="shared" si="0"/>
        <v>78</v>
      </c>
      <c r="L17" s="681"/>
      <c r="M17" s="687">
        <f t="shared" si="1"/>
        <v>0</v>
      </c>
      <c r="N17" s="681"/>
      <c r="O17" s="687">
        <f t="shared" si="2"/>
        <v>-78</v>
      </c>
      <c r="P17" s="688">
        <f t="shared" si="3"/>
        <v>0</v>
      </c>
      <c r="Q17" s="687">
        <f t="shared" si="4"/>
        <v>19.2</v>
      </c>
      <c r="R17" s="681"/>
      <c r="S17" s="687">
        <f t="shared" si="5"/>
        <v>0</v>
      </c>
      <c r="T17" s="681"/>
      <c r="U17" s="687">
        <f t="shared" si="6"/>
        <v>-19.2</v>
      </c>
      <c r="V17" s="688">
        <f t="shared" si="7"/>
        <v>0</v>
      </c>
      <c r="W17" s="683">
        <v>6.8</v>
      </c>
      <c r="X17" s="681"/>
      <c r="Y17" s="681"/>
      <c r="Z17" s="681"/>
      <c r="AA17" s="687">
        <f t="shared" si="8"/>
        <v>-6.8</v>
      </c>
      <c r="AB17" s="688">
        <f t="shared" si="9"/>
        <v>0</v>
      </c>
      <c r="AC17" s="683">
        <v>5.8</v>
      </c>
      <c r="AD17" s="681"/>
      <c r="AE17" s="681"/>
      <c r="AF17" s="681"/>
      <c r="AG17" s="687">
        <f t="shared" si="10"/>
        <v>-5.8</v>
      </c>
      <c r="AH17" s="688">
        <f t="shared" si="11"/>
        <v>0</v>
      </c>
      <c r="AI17" s="683">
        <v>6.6</v>
      </c>
      <c r="AJ17" s="681"/>
      <c r="AK17" s="681"/>
      <c r="AL17" s="681"/>
      <c r="AM17" s="687">
        <f t="shared" si="12"/>
        <v>-6.6</v>
      </c>
      <c r="AN17" s="688">
        <f t="shared" si="13"/>
        <v>0</v>
      </c>
      <c r="AO17" s="687">
        <f t="shared" si="14"/>
        <v>20.7</v>
      </c>
      <c r="AP17" s="681"/>
      <c r="AQ17" s="687">
        <f t="shared" si="15"/>
        <v>0</v>
      </c>
      <c r="AR17" s="681"/>
      <c r="AS17" s="687">
        <f t="shared" si="16"/>
        <v>-20.7</v>
      </c>
      <c r="AT17" s="688">
        <f t="shared" si="17"/>
        <v>0</v>
      </c>
      <c r="AU17" s="683">
        <v>6.8</v>
      </c>
      <c r="AV17" s="681"/>
      <c r="AW17" s="681"/>
      <c r="AX17" s="681"/>
      <c r="AY17" s="687">
        <f t="shared" si="18"/>
        <v>-6.8</v>
      </c>
      <c r="AZ17" s="688">
        <f t="shared" si="19"/>
        <v>0</v>
      </c>
      <c r="BA17" s="683">
        <v>7.1</v>
      </c>
      <c r="BB17" s="681"/>
      <c r="BC17" s="681"/>
      <c r="BD17" s="681"/>
      <c r="BE17" s="687">
        <f t="shared" si="20"/>
        <v>-7.1</v>
      </c>
      <c r="BF17" s="688">
        <f t="shared" si="21"/>
        <v>0</v>
      </c>
      <c r="BG17" s="683">
        <v>6.8</v>
      </c>
      <c r="BH17" s="681"/>
      <c r="BI17" s="681"/>
      <c r="BJ17" s="681"/>
      <c r="BK17" s="687">
        <f t="shared" si="22"/>
        <v>-6.8</v>
      </c>
      <c r="BL17" s="688">
        <f t="shared" si="23"/>
        <v>0</v>
      </c>
      <c r="BM17" s="687">
        <f t="shared" si="24"/>
        <v>17.600000000000001</v>
      </c>
      <c r="BN17" s="681"/>
      <c r="BO17" s="687">
        <f t="shared" si="25"/>
        <v>0</v>
      </c>
      <c r="BP17" s="681"/>
      <c r="BQ17" s="687">
        <f t="shared" si="26"/>
        <v>-17.600000000000001</v>
      </c>
      <c r="BR17" s="688">
        <f t="shared" si="27"/>
        <v>0</v>
      </c>
      <c r="BS17" s="683">
        <v>3.5</v>
      </c>
      <c r="BT17" s="681"/>
      <c r="BU17" s="681"/>
      <c r="BV17" s="681"/>
      <c r="BW17" s="687">
        <f t="shared" si="28"/>
        <v>-3.5</v>
      </c>
      <c r="BX17" s="688">
        <f t="shared" si="29"/>
        <v>0</v>
      </c>
      <c r="BY17" s="683">
        <v>6.9</v>
      </c>
      <c r="BZ17" s="681"/>
      <c r="CA17" s="681"/>
      <c r="CB17" s="681"/>
      <c r="CC17" s="687">
        <f t="shared" si="30"/>
        <v>-6.9</v>
      </c>
      <c r="CD17" s="688">
        <f t="shared" si="31"/>
        <v>0</v>
      </c>
      <c r="CE17" s="683">
        <v>7.2</v>
      </c>
      <c r="CF17" s="681"/>
      <c r="CG17" s="681"/>
      <c r="CH17" s="681"/>
      <c r="CI17" s="687">
        <f t="shared" si="32"/>
        <v>-7.2</v>
      </c>
      <c r="CJ17" s="688">
        <f t="shared" si="33"/>
        <v>0</v>
      </c>
      <c r="CK17" s="687">
        <f t="shared" si="34"/>
        <v>20.5</v>
      </c>
      <c r="CL17" s="681"/>
      <c r="CM17" s="687">
        <f t="shared" si="35"/>
        <v>0</v>
      </c>
      <c r="CN17" s="681"/>
      <c r="CO17" s="687">
        <f t="shared" si="36"/>
        <v>-20.5</v>
      </c>
      <c r="CP17" s="688">
        <f t="shared" si="37"/>
        <v>0</v>
      </c>
      <c r="CQ17" s="683">
        <v>7</v>
      </c>
      <c r="CR17" s="681"/>
      <c r="CS17" s="681"/>
      <c r="CT17" s="681"/>
      <c r="CU17" s="687">
        <f t="shared" si="38"/>
        <v>-7</v>
      </c>
      <c r="CV17" s="688">
        <f t="shared" si="39"/>
        <v>0</v>
      </c>
      <c r="CW17" s="683">
        <v>6.7</v>
      </c>
      <c r="CX17" s="681"/>
      <c r="CY17" s="681"/>
      <c r="CZ17" s="681"/>
      <c r="DA17" s="687">
        <f t="shared" si="40"/>
        <v>-6.7</v>
      </c>
      <c r="DB17" s="688">
        <f t="shared" si="41"/>
        <v>0</v>
      </c>
      <c r="DC17" s="683">
        <v>6.8</v>
      </c>
      <c r="DD17" s="681"/>
      <c r="DE17" s="681"/>
      <c r="DF17" s="681"/>
      <c r="DG17" s="687">
        <f t="shared" si="42"/>
        <v>-6.8</v>
      </c>
      <c r="DH17" s="688">
        <f t="shared" si="43"/>
        <v>0</v>
      </c>
    </row>
    <row r="18" spans="1:112" ht="18.75" customHeight="1">
      <c r="A18" s="307" t="s">
        <v>897</v>
      </c>
      <c r="B18" s="390">
        <v>100336369</v>
      </c>
      <c r="C18" s="614"/>
      <c r="D18" s="892" t="s">
        <v>897</v>
      </c>
      <c r="E18" s="528" t="s">
        <v>4330</v>
      </c>
      <c r="F18" s="528"/>
      <c r="G18" s="529"/>
      <c r="H18" s="530"/>
      <c r="I18" s="530"/>
      <c r="J18" s="32" t="s">
        <v>883</v>
      </c>
      <c r="K18" s="687">
        <f t="shared" si="0"/>
        <v>25.5</v>
      </c>
      <c r="L18" s="681"/>
      <c r="M18" s="687">
        <f t="shared" si="1"/>
        <v>0</v>
      </c>
      <c r="N18" s="681"/>
      <c r="O18" s="687">
        <f t="shared" si="2"/>
        <v>-25.5</v>
      </c>
      <c r="P18" s="688">
        <f t="shared" si="3"/>
        <v>0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3">
        <v>0</v>
      </c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3">
        <v>0</v>
      </c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3">
        <v>0</v>
      </c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3">
        <v>0</v>
      </c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3">
        <v>0</v>
      </c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3">
        <v>0</v>
      </c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5.4</v>
      </c>
      <c r="BN18" s="681"/>
      <c r="BO18" s="687">
        <f t="shared" si="25"/>
        <v>0</v>
      </c>
      <c r="BP18" s="681"/>
      <c r="BQ18" s="687">
        <f t="shared" si="26"/>
        <v>-5.4</v>
      </c>
      <c r="BR18" s="688">
        <f t="shared" si="27"/>
        <v>0</v>
      </c>
      <c r="BS18" s="683">
        <v>0</v>
      </c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3">
        <v>0</v>
      </c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3">
        <v>5.4</v>
      </c>
      <c r="CF18" s="681"/>
      <c r="CG18" s="681"/>
      <c r="CH18" s="681"/>
      <c r="CI18" s="687">
        <f t="shared" si="32"/>
        <v>-5.4</v>
      </c>
      <c r="CJ18" s="688">
        <f t="shared" si="33"/>
        <v>0</v>
      </c>
      <c r="CK18" s="687">
        <f t="shared" si="34"/>
        <v>20.100000000000001</v>
      </c>
      <c r="CL18" s="681"/>
      <c r="CM18" s="687">
        <f t="shared" si="35"/>
        <v>0</v>
      </c>
      <c r="CN18" s="681"/>
      <c r="CO18" s="687">
        <f t="shared" si="36"/>
        <v>-20.100000000000001</v>
      </c>
      <c r="CP18" s="688">
        <f t="shared" si="37"/>
        <v>0</v>
      </c>
      <c r="CQ18" s="683">
        <v>6.9</v>
      </c>
      <c r="CR18" s="681"/>
      <c r="CS18" s="681"/>
      <c r="CT18" s="681"/>
      <c r="CU18" s="687">
        <f t="shared" si="38"/>
        <v>-6.9</v>
      </c>
      <c r="CV18" s="688">
        <f t="shared" si="39"/>
        <v>0</v>
      </c>
      <c r="CW18" s="683">
        <v>6.6</v>
      </c>
      <c r="CX18" s="681"/>
      <c r="CY18" s="681"/>
      <c r="CZ18" s="681"/>
      <c r="DA18" s="687">
        <f t="shared" si="40"/>
        <v>-6.6</v>
      </c>
      <c r="DB18" s="688">
        <f t="shared" si="41"/>
        <v>0</v>
      </c>
      <c r="DC18" s="683">
        <v>6.6</v>
      </c>
      <c r="DD18" s="681"/>
      <c r="DE18" s="681"/>
      <c r="DF18" s="681"/>
      <c r="DG18" s="687">
        <f t="shared" si="42"/>
        <v>-6.6</v>
      </c>
      <c r="DH18" s="688">
        <f t="shared" si="43"/>
        <v>0</v>
      </c>
    </row>
    <row r="19" spans="1:112" ht="18.75" customHeight="1">
      <c r="A19" s="308"/>
      <c r="B19" s="390">
        <v>100336370</v>
      </c>
      <c r="C19" s="614"/>
      <c r="D19" s="766"/>
      <c r="E19" s="528" t="s">
        <v>4331</v>
      </c>
      <c r="F19" s="528"/>
      <c r="G19" s="529"/>
      <c r="H19" s="530"/>
      <c r="I19" s="530"/>
      <c r="J19" s="744" t="s">
        <v>889</v>
      </c>
      <c r="K19" s="687">
        <f t="shared" si="0"/>
        <v>32.9</v>
      </c>
      <c r="L19" s="681"/>
      <c r="M19" s="687">
        <f t="shared" si="1"/>
        <v>0</v>
      </c>
      <c r="N19" s="681"/>
      <c r="O19" s="687">
        <f t="shared" si="2"/>
        <v>-32.9</v>
      </c>
      <c r="P19" s="688">
        <f t="shared" si="3"/>
        <v>0</v>
      </c>
      <c r="Q19" s="687">
        <f t="shared" si="4"/>
        <v>0</v>
      </c>
      <c r="R19" s="681"/>
      <c r="S19" s="687">
        <f t="shared" si="5"/>
        <v>0</v>
      </c>
      <c r="T19" s="681"/>
      <c r="U19" s="687">
        <f t="shared" si="6"/>
        <v>0</v>
      </c>
      <c r="V19" s="688" t="str">
        <f t="shared" si="7"/>
        <v>-</v>
      </c>
      <c r="W19" s="683">
        <v>0</v>
      </c>
      <c r="X19" s="681"/>
      <c r="Y19" s="681"/>
      <c r="Z19" s="681"/>
      <c r="AA19" s="687">
        <f t="shared" si="8"/>
        <v>0</v>
      </c>
      <c r="AB19" s="688" t="str">
        <f t="shared" si="9"/>
        <v>-</v>
      </c>
      <c r="AC19" s="683">
        <v>0</v>
      </c>
      <c r="AD19" s="681"/>
      <c r="AE19" s="681"/>
      <c r="AF19" s="681"/>
      <c r="AG19" s="687">
        <f t="shared" si="10"/>
        <v>0</v>
      </c>
      <c r="AH19" s="688" t="str">
        <f t="shared" si="11"/>
        <v>-</v>
      </c>
      <c r="AI19" s="683">
        <v>0</v>
      </c>
      <c r="AJ19" s="681"/>
      <c r="AK19" s="681"/>
      <c r="AL19" s="681"/>
      <c r="AM19" s="687">
        <f t="shared" si="12"/>
        <v>0</v>
      </c>
      <c r="AN19" s="688" t="str">
        <f t="shared" si="13"/>
        <v>-</v>
      </c>
      <c r="AO19" s="687">
        <f t="shared" si="14"/>
        <v>0</v>
      </c>
      <c r="AP19" s="681"/>
      <c r="AQ19" s="687">
        <f t="shared" si="15"/>
        <v>0</v>
      </c>
      <c r="AR19" s="681"/>
      <c r="AS19" s="687">
        <f t="shared" si="16"/>
        <v>0</v>
      </c>
      <c r="AT19" s="688" t="str">
        <f t="shared" si="17"/>
        <v>-</v>
      </c>
      <c r="AU19" s="683">
        <v>0</v>
      </c>
      <c r="AV19" s="681"/>
      <c r="AW19" s="681"/>
      <c r="AX19" s="681"/>
      <c r="AY19" s="687">
        <f t="shared" si="18"/>
        <v>0</v>
      </c>
      <c r="AZ19" s="688" t="str">
        <f t="shared" si="19"/>
        <v>-</v>
      </c>
      <c r="BA19" s="683">
        <v>0</v>
      </c>
      <c r="BB19" s="681"/>
      <c r="BC19" s="681"/>
      <c r="BD19" s="681"/>
      <c r="BE19" s="687">
        <f t="shared" si="20"/>
        <v>0</v>
      </c>
      <c r="BF19" s="688" t="str">
        <f t="shared" si="21"/>
        <v>-</v>
      </c>
      <c r="BG19" s="683">
        <v>0</v>
      </c>
      <c r="BH19" s="681"/>
      <c r="BI19" s="681"/>
      <c r="BJ19" s="681"/>
      <c r="BK19" s="687">
        <f t="shared" si="22"/>
        <v>0</v>
      </c>
      <c r="BL19" s="688" t="str">
        <f t="shared" si="23"/>
        <v>-</v>
      </c>
      <c r="BM19" s="687">
        <f t="shared" si="24"/>
        <v>6.9</v>
      </c>
      <c r="BN19" s="681"/>
      <c r="BO19" s="687">
        <f t="shared" si="25"/>
        <v>0</v>
      </c>
      <c r="BP19" s="681"/>
      <c r="BQ19" s="687">
        <f t="shared" si="26"/>
        <v>-6.9</v>
      </c>
      <c r="BR19" s="688">
        <f t="shared" si="27"/>
        <v>0</v>
      </c>
      <c r="BS19" s="683">
        <v>0</v>
      </c>
      <c r="BT19" s="681"/>
      <c r="BU19" s="681"/>
      <c r="BV19" s="681"/>
      <c r="BW19" s="687">
        <f t="shared" si="28"/>
        <v>0</v>
      </c>
      <c r="BX19" s="688" t="str">
        <f t="shared" si="29"/>
        <v>-</v>
      </c>
      <c r="BY19" s="683">
        <v>0</v>
      </c>
      <c r="BZ19" s="681"/>
      <c r="CA19" s="681"/>
      <c r="CB19" s="681"/>
      <c r="CC19" s="687">
        <f t="shared" si="30"/>
        <v>0</v>
      </c>
      <c r="CD19" s="688" t="str">
        <f t="shared" si="31"/>
        <v>-</v>
      </c>
      <c r="CE19" s="683">
        <v>6.9</v>
      </c>
      <c r="CF19" s="681"/>
      <c r="CG19" s="681"/>
      <c r="CH19" s="681"/>
      <c r="CI19" s="687">
        <f t="shared" si="32"/>
        <v>-6.9</v>
      </c>
      <c r="CJ19" s="688">
        <f t="shared" si="33"/>
        <v>0</v>
      </c>
      <c r="CK19" s="687">
        <f t="shared" si="34"/>
        <v>26</v>
      </c>
      <c r="CL19" s="681"/>
      <c r="CM19" s="687">
        <f t="shared" si="35"/>
        <v>0</v>
      </c>
      <c r="CN19" s="681"/>
      <c r="CO19" s="687">
        <f t="shared" si="36"/>
        <v>-26</v>
      </c>
      <c r="CP19" s="688">
        <f t="shared" si="37"/>
        <v>0</v>
      </c>
      <c r="CQ19" s="683">
        <v>8.9</v>
      </c>
      <c r="CR19" s="681"/>
      <c r="CS19" s="681"/>
      <c r="CT19" s="681"/>
      <c r="CU19" s="687">
        <f t="shared" si="38"/>
        <v>-8.9</v>
      </c>
      <c r="CV19" s="688">
        <f t="shared" si="39"/>
        <v>0</v>
      </c>
      <c r="CW19" s="683">
        <v>8.5</v>
      </c>
      <c r="CX19" s="681"/>
      <c r="CY19" s="681"/>
      <c r="CZ19" s="681"/>
      <c r="DA19" s="687">
        <f t="shared" si="40"/>
        <v>-8.5</v>
      </c>
      <c r="DB19" s="688">
        <f t="shared" si="41"/>
        <v>0</v>
      </c>
      <c r="DC19" s="683">
        <v>8.6</v>
      </c>
      <c r="DD19" s="681"/>
      <c r="DE19" s="681"/>
      <c r="DF19" s="681"/>
      <c r="DG19" s="687">
        <f t="shared" si="42"/>
        <v>-8.6</v>
      </c>
      <c r="DH19" s="688">
        <f t="shared" si="43"/>
        <v>0</v>
      </c>
    </row>
    <row r="20" spans="1:112" ht="18.75" customHeight="1">
      <c r="A20" s="309" t="s">
        <v>900</v>
      </c>
      <c r="B20" s="390">
        <v>100332993</v>
      </c>
      <c r="C20" s="797" t="s">
        <v>122</v>
      </c>
      <c r="D20" s="867" t="s">
        <v>900</v>
      </c>
      <c r="E20" s="528" t="s">
        <v>4332</v>
      </c>
      <c r="F20" s="528"/>
      <c r="G20" s="529"/>
      <c r="H20" s="530" t="s">
        <v>4333</v>
      </c>
      <c r="I20" s="530"/>
      <c r="J20" s="654" t="s">
        <v>883</v>
      </c>
      <c r="K20" s="687">
        <f t="shared" si="0"/>
        <v>211.5</v>
      </c>
      <c r="L20" s="681"/>
      <c r="M20" s="687">
        <f t="shared" si="1"/>
        <v>0</v>
      </c>
      <c r="N20" s="681"/>
      <c r="O20" s="687">
        <f t="shared" si="2"/>
        <v>-211.5</v>
      </c>
      <c r="P20" s="688">
        <f t="shared" si="3"/>
        <v>0</v>
      </c>
      <c r="Q20" s="687">
        <f t="shared" si="4"/>
        <v>50.5</v>
      </c>
      <c r="R20" s="681"/>
      <c r="S20" s="687">
        <f t="shared" si="5"/>
        <v>0</v>
      </c>
      <c r="T20" s="681"/>
      <c r="U20" s="687">
        <f t="shared" si="6"/>
        <v>-50.5</v>
      </c>
      <c r="V20" s="688">
        <f t="shared" si="7"/>
        <v>0</v>
      </c>
      <c r="W20" s="687">
        <f>W22</f>
        <v>21.6</v>
      </c>
      <c r="X20" s="681"/>
      <c r="Y20" s="687">
        <f>Y22</f>
        <v>0</v>
      </c>
      <c r="Z20" s="681"/>
      <c r="AA20" s="687">
        <f t="shared" si="8"/>
        <v>-21.6</v>
      </c>
      <c r="AB20" s="688">
        <f t="shared" si="9"/>
        <v>0</v>
      </c>
      <c r="AC20" s="687">
        <f>AC22</f>
        <v>10.5</v>
      </c>
      <c r="AD20" s="681"/>
      <c r="AE20" s="687">
        <f>AE22</f>
        <v>0</v>
      </c>
      <c r="AF20" s="681"/>
      <c r="AG20" s="687">
        <f t="shared" si="10"/>
        <v>-10.5</v>
      </c>
      <c r="AH20" s="688">
        <f t="shared" si="11"/>
        <v>0</v>
      </c>
      <c r="AI20" s="687">
        <f>AI22</f>
        <v>18.399999999999999</v>
      </c>
      <c r="AJ20" s="681"/>
      <c r="AK20" s="687">
        <f>AK22</f>
        <v>0</v>
      </c>
      <c r="AL20" s="681"/>
      <c r="AM20" s="687">
        <f t="shared" si="12"/>
        <v>-18.399999999999999</v>
      </c>
      <c r="AN20" s="688">
        <f t="shared" si="13"/>
        <v>0</v>
      </c>
      <c r="AO20" s="687">
        <f t="shared" si="14"/>
        <v>54.800000000000004</v>
      </c>
      <c r="AP20" s="681"/>
      <c r="AQ20" s="687">
        <f t="shared" si="15"/>
        <v>0</v>
      </c>
      <c r="AR20" s="681"/>
      <c r="AS20" s="687">
        <f t="shared" si="16"/>
        <v>-54.800000000000004</v>
      </c>
      <c r="AT20" s="688">
        <f t="shared" si="17"/>
        <v>0</v>
      </c>
      <c r="AU20" s="687">
        <f>AU22</f>
        <v>20.2</v>
      </c>
      <c r="AV20" s="681"/>
      <c r="AW20" s="687">
        <f>AW22</f>
        <v>0</v>
      </c>
      <c r="AX20" s="681"/>
      <c r="AY20" s="687">
        <f t="shared" si="18"/>
        <v>-20.2</v>
      </c>
      <c r="AZ20" s="688">
        <f t="shared" si="19"/>
        <v>0</v>
      </c>
      <c r="BA20" s="687">
        <f>BA22</f>
        <v>19</v>
      </c>
      <c r="BB20" s="681"/>
      <c r="BC20" s="687">
        <f>BC22</f>
        <v>0</v>
      </c>
      <c r="BD20" s="681"/>
      <c r="BE20" s="687">
        <f t="shared" si="20"/>
        <v>-19</v>
      </c>
      <c r="BF20" s="688">
        <f t="shared" si="21"/>
        <v>0</v>
      </c>
      <c r="BG20" s="687">
        <f>BG22</f>
        <v>15.600000000000001</v>
      </c>
      <c r="BH20" s="681"/>
      <c r="BI20" s="687">
        <f>BI22</f>
        <v>0</v>
      </c>
      <c r="BJ20" s="681"/>
      <c r="BK20" s="687">
        <f t="shared" si="22"/>
        <v>-15.600000000000001</v>
      </c>
      <c r="BL20" s="688">
        <f t="shared" si="23"/>
        <v>0</v>
      </c>
      <c r="BM20" s="687">
        <f t="shared" si="24"/>
        <v>48.7</v>
      </c>
      <c r="BN20" s="681"/>
      <c r="BO20" s="687">
        <f t="shared" si="25"/>
        <v>0</v>
      </c>
      <c r="BP20" s="681"/>
      <c r="BQ20" s="687">
        <f t="shared" si="26"/>
        <v>-48.7</v>
      </c>
      <c r="BR20" s="688">
        <f t="shared" si="27"/>
        <v>0</v>
      </c>
      <c r="BS20" s="687">
        <f>BS22</f>
        <v>8.7000000000000011</v>
      </c>
      <c r="BT20" s="681"/>
      <c r="BU20" s="687">
        <f>BU22</f>
        <v>0</v>
      </c>
      <c r="BV20" s="681"/>
      <c r="BW20" s="687">
        <f t="shared" si="28"/>
        <v>-8.7000000000000011</v>
      </c>
      <c r="BX20" s="688">
        <f t="shared" si="29"/>
        <v>0</v>
      </c>
      <c r="BY20" s="687">
        <f>BY22</f>
        <v>21.1</v>
      </c>
      <c r="BZ20" s="681"/>
      <c r="CA20" s="687">
        <f>CA22</f>
        <v>0</v>
      </c>
      <c r="CB20" s="681"/>
      <c r="CC20" s="687">
        <f t="shared" si="30"/>
        <v>-21.1</v>
      </c>
      <c r="CD20" s="688">
        <f t="shared" si="31"/>
        <v>0</v>
      </c>
      <c r="CE20" s="687">
        <f>CE22</f>
        <v>18.899999999999999</v>
      </c>
      <c r="CF20" s="681"/>
      <c r="CG20" s="687">
        <f>CG22</f>
        <v>0</v>
      </c>
      <c r="CH20" s="681"/>
      <c r="CI20" s="687">
        <f t="shared" si="32"/>
        <v>-18.899999999999999</v>
      </c>
      <c r="CJ20" s="688">
        <f t="shared" si="33"/>
        <v>0</v>
      </c>
      <c r="CK20" s="687">
        <f t="shared" si="34"/>
        <v>57.5</v>
      </c>
      <c r="CL20" s="681"/>
      <c r="CM20" s="687">
        <f t="shared" si="35"/>
        <v>0</v>
      </c>
      <c r="CN20" s="681"/>
      <c r="CO20" s="687">
        <f t="shared" si="36"/>
        <v>-57.5</v>
      </c>
      <c r="CP20" s="688">
        <f t="shared" si="37"/>
        <v>0</v>
      </c>
      <c r="CQ20" s="687">
        <f>CQ22</f>
        <v>19.5</v>
      </c>
      <c r="CR20" s="681"/>
      <c r="CS20" s="687">
        <f>CS22</f>
        <v>0</v>
      </c>
      <c r="CT20" s="681"/>
      <c r="CU20" s="687">
        <f t="shared" si="38"/>
        <v>-19.5</v>
      </c>
      <c r="CV20" s="688">
        <f t="shared" si="39"/>
        <v>0</v>
      </c>
      <c r="CW20" s="687">
        <f>CW22</f>
        <v>19.5</v>
      </c>
      <c r="CX20" s="681"/>
      <c r="CY20" s="687">
        <f>CY22</f>
        <v>0</v>
      </c>
      <c r="CZ20" s="681"/>
      <c r="DA20" s="687">
        <f t="shared" si="40"/>
        <v>-19.5</v>
      </c>
      <c r="DB20" s="688">
        <f t="shared" si="41"/>
        <v>0</v>
      </c>
      <c r="DC20" s="687">
        <f>DC22</f>
        <v>18.5</v>
      </c>
      <c r="DD20" s="681"/>
      <c r="DE20" s="687">
        <f>DE22</f>
        <v>0</v>
      </c>
      <c r="DF20" s="681"/>
      <c r="DG20" s="687">
        <f t="shared" si="42"/>
        <v>-18.5</v>
      </c>
      <c r="DH20" s="688">
        <f t="shared" si="43"/>
        <v>0</v>
      </c>
    </row>
    <row r="21" spans="1:112" ht="18.75" customHeight="1">
      <c r="A21" s="310"/>
      <c r="B21" s="390">
        <v>100332994</v>
      </c>
      <c r="C21" s="766"/>
      <c r="D21" s="766"/>
      <c r="E21" s="528" t="s">
        <v>4334</v>
      </c>
      <c r="F21" s="528"/>
      <c r="G21" s="529"/>
      <c r="H21" s="530" t="s">
        <v>4335</v>
      </c>
      <c r="I21" s="530"/>
      <c r="J21" s="723" t="s">
        <v>889</v>
      </c>
      <c r="K21" s="687">
        <f t="shared" si="0"/>
        <v>256.5</v>
      </c>
      <c r="L21" s="681"/>
      <c r="M21" s="687">
        <f t="shared" si="1"/>
        <v>0</v>
      </c>
      <c r="N21" s="681"/>
      <c r="O21" s="687">
        <f t="shared" si="2"/>
        <v>-256.5</v>
      </c>
      <c r="P21" s="688">
        <f t="shared" si="3"/>
        <v>0</v>
      </c>
      <c r="Q21" s="687">
        <f t="shared" si="4"/>
        <v>60.800000000000004</v>
      </c>
      <c r="R21" s="681"/>
      <c r="S21" s="687">
        <f t="shared" si="5"/>
        <v>0</v>
      </c>
      <c r="T21" s="681"/>
      <c r="U21" s="687">
        <f t="shared" si="6"/>
        <v>-60.800000000000004</v>
      </c>
      <c r="V21" s="688">
        <f t="shared" si="7"/>
        <v>0</v>
      </c>
      <c r="W21" s="687">
        <f>W23</f>
        <v>26.1</v>
      </c>
      <c r="X21" s="681"/>
      <c r="Y21" s="687">
        <f>Y23</f>
        <v>0</v>
      </c>
      <c r="Z21" s="681"/>
      <c r="AA21" s="687">
        <f t="shared" si="8"/>
        <v>-26.1</v>
      </c>
      <c r="AB21" s="688">
        <f t="shared" si="9"/>
        <v>0</v>
      </c>
      <c r="AC21" s="687">
        <f>AC23</f>
        <v>12.6</v>
      </c>
      <c r="AD21" s="681"/>
      <c r="AE21" s="687">
        <f>AE23</f>
        <v>0</v>
      </c>
      <c r="AF21" s="681"/>
      <c r="AG21" s="687">
        <f t="shared" si="10"/>
        <v>-12.6</v>
      </c>
      <c r="AH21" s="688">
        <f t="shared" si="11"/>
        <v>0</v>
      </c>
      <c r="AI21" s="687">
        <f>AI23</f>
        <v>22.1</v>
      </c>
      <c r="AJ21" s="681"/>
      <c r="AK21" s="687">
        <f>AK23</f>
        <v>0</v>
      </c>
      <c r="AL21" s="681"/>
      <c r="AM21" s="687">
        <f t="shared" si="12"/>
        <v>-22.1</v>
      </c>
      <c r="AN21" s="688">
        <f t="shared" si="13"/>
        <v>0</v>
      </c>
      <c r="AO21" s="687">
        <f t="shared" si="14"/>
        <v>65.7</v>
      </c>
      <c r="AP21" s="681"/>
      <c r="AQ21" s="687">
        <f t="shared" si="15"/>
        <v>0</v>
      </c>
      <c r="AR21" s="681"/>
      <c r="AS21" s="687">
        <f t="shared" si="16"/>
        <v>-65.7</v>
      </c>
      <c r="AT21" s="688">
        <f t="shared" si="17"/>
        <v>0</v>
      </c>
      <c r="AU21" s="687">
        <f>AU23</f>
        <v>24.3</v>
      </c>
      <c r="AV21" s="681"/>
      <c r="AW21" s="687">
        <f>AW23</f>
        <v>0</v>
      </c>
      <c r="AX21" s="681"/>
      <c r="AY21" s="687">
        <f t="shared" si="18"/>
        <v>-24.3</v>
      </c>
      <c r="AZ21" s="688">
        <f t="shared" si="19"/>
        <v>0</v>
      </c>
      <c r="BA21" s="687">
        <f>BA23</f>
        <v>22.7</v>
      </c>
      <c r="BB21" s="681"/>
      <c r="BC21" s="687">
        <f>BC23</f>
        <v>0</v>
      </c>
      <c r="BD21" s="681"/>
      <c r="BE21" s="687">
        <f t="shared" si="20"/>
        <v>-22.7</v>
      </c>
      <c r="BF21" s="688">
        <f t="shared" si="21"/>
        <v>0</v>
      </c>
      <c r="BG21" s="687">
        <f>BG23</f>
        <v>18.7</v>
      </c>
      <c r="BH21" s="681"/>
      <c r="BI21" s="687">
        <f>BI23</f>
        <v>0</v>
      </c>
      <c r="BJ21" s="681"/>
      <c r="BK21" s="687">
        <f t="shared" si="22"/>
        <v>-18.7</v>
      </c>
      <c r="BL21" s="688">
        <f t="shared" si="23"/>
        <v>0</v>
      </c>
      <c r="BM21" s="687">
        <f t="shared" si="24"/>
        <v>59.2</v>
      </c>
      <c r="BN21" s="681"/>
      <c r="BO21" s="687">
        <f t="shared" si="25"/>
        <v>0</v>
      </c>
      <c r="BP21" s="681"/>
      <c r="BQ21" s="687">
        <f t="shared" si="26"/>
        <v>-59.2</v>
      </c>
      <c r="BR21" s="688">
        <f t="shared" si="27"/>
        <v>0</v>
      </c>
      <c r="BS21" s="687">
        <f>BS23</f>
        <v>10.4</v>
      </c>
      <c r="BT21" s="681"/>
      <c r="BU21" s="687">
        <f>BU23</f>
        <v>0</v>
      </c>
      <c r="BV21" s="681"/>
      <c r="BW21" s="687">
        <f t="shared" si="28"/>
        <v>-10.4</v>
      </c>
      <c r="BX21" s="688">
        <f t="shared" si="29"/>
        <v>0</v>
      </c>
      <c r="BY21" s="687">
        <f>BY23</f>
        <v>25.5</v>
      </c>
      <c r="BZ21" s="681"/>
      <c r="CA21" s="687">
        <f>CA23</f>
        <v>0</v>
      </c>
      <c r="CB21" s="681"/>
      <c r="CC21" s="687">
        <f t="shared" si="30"/>
        <v>-25.5</v>
      </c>
      <c r="CD21" s="688">
        <f t="shared" si="31"/>
        <v>0</v>
      </c>
      <c r="CE21" s="687">
        <f>CE23</f>
        <v>23.3</v>
      </c>
      <c r="CF21" s="681"/>
      <c r="CG21" s="687">
        <f>CG23</f>
        <v>0</v>
      </c>
      <c r="CH21" s="681"/>
      <c r="CI21" s="687">
        <f t="shared" si="32"/>
        <v>-23.3</v>
      </c>
      <c r="CJ21" s="688">
        <f t="shared" si="33"/>
        <v>0</v>
      </c>
      <c r="CK21" s="687">
        <f t="shared" si="34"/>
        <v>70.800000000000011</v>
      </c>
      <c r="CL21" s="681"/>
      <c r="CM21" s="687">
        <f t="shared" si="35"/>
        <v>0</v>
      </c>
      <c r="CN21" s="681"/>
      <c r="CO21" s="687">
        <f t="shared" si="36"/>
        <v>-70.800000000000011</v>
      </c>
      <c r="CP21" s="688">
        <f t="shared" si="37"/>
        <v>0</v>
      </c>
      <c r="CQ21" s="687">
        <f>CQ23</f>
        <v>24.2</v>
      </c>
      <c r="CR21" s="681"/>
      <c r="CS21" s="687">
        <f>CS23</f>
        <v>0</v>
      </c>
      <c r="CT21" s="681"/>
      <c r="CU21" s="687">
        <f t="shared" si="38"/>
        <v>-24.2</v>
      </c>
      <c r="CV21" s="688">
        <f t="shared" si="39"/>
        <v>0</v>
      </c>
      <c r="CW21" s="687">
        <f>CW23</f>
        <v>24</v>
      </c>
      <c r="CX21" s="681"/>
      <c r="CY21" s="687">
        <f>CY23</f>
        <v>0</v>
      </c>
      <c r="CZ21" s="681"/>
      <c r="DA21" s="687">
        <f t="shared" si="40"/>
        <v>-24</v>
      </c>
      <c r="DB21" s="688">
        <f t="shared" si="41"/>
        <v>0</v>
      </c>
      <c r="DC21" s="687">
        <f>DC23</f>
        <v>22.6</v>
      </c>
      <c r="DD21" s="681"/>
      <c r="DE21" s="687">
        <f>DE23</f>
        <v>0</v>
      </c>
      <c r="DF21" s="681"/>
      <c r="DG21" s="687">
        <f t="shared" si="42"/>
        <v>-22.6</v>
      </c>
      <c r="DH21" s="688">
        <f t="shared" si="43"/>
        <v>0</v>
      </c>
    </row>
    <row r="22" spans="1:112" ht="18.75" customHeight="1">
      <c r="A22" s="303" t="s">
        <v>886</v>
      </c>
      <c r="B22" s="390">
        <v>100336365</v>
      </c>
      <c r="C22" s="799" t="s">
        <v>1540</v>
      </c>
      <c r="D22" s="801" t="s">
        <v>886</v>
      </c>
      <c r="E22" s="528" t="s">
        <v>4333</v>
      </c>
      <c r="F22" s="528"/>
      <c r="G22" s="529"/>
      <c r="H22" s="530" t="s">
        <v>4336</v>
      </c>
      <c r="I22" s="530"/>
      <c r="J22" s="654" t="s">
        <v>883</v>
      </c>
      <c r="K22" s="687">
        <f t="shared" si="0"/>
        <v>211.5</v>
      </c>
      <c r="L22" s="681"/>
      <c r="M22" s="687">
        <f t="shared" si="1"/>
        <v>0</v>
      </c>
      <c r="N22" s="681"/>
      <c r="O22" s="687">
        <f t="shared" si="2"/>
        <v>-211.5</v>
      </c>
      <c r="P22" s="688">
        <f t="shared" si="3"/>
        <v>0</v>
      </c>
      <c r="Q22" s="687">
        <f t="shared" si="4"/>
        <v>50.5</v>
      </c>
      <c r="R22" s="681"/>
      <c r="S22" s="687">
        <f t="shared" si="5"/>
        <v>0</v>
      </c>
      <c r="T22" s="681"/>
      <c r="U22" s="687">
        <f t="shared" si="6"/>
        <v>-50.5</v>
      </c>
      <c r="V22" s="688">
        <f t="shared" si="7"/>
        <v>0</v>
      </c>
      <c r="W22" s="687">
        <f>W36+W49+W77+W89</f>
        <v>21.6</v>
      </c>
      <c r="X22" s="681"/>
      <c r="Y22" s="687">
        <f>Y36+Y49+Y77+Y89</f>
        <v>0</v>
      </c>
      <c r="Z22" s="681"/>
      <c r="AA22" s="687">
        <f t="shared" si="8"/>
        <v>-21.6</v>
      </c>
      <c r="AB22" s="688">
        <f t="shared" si="9"/>
        <v>0</v>
      </c>
      <c r="AC22" s="687">
        <f>AC36+AC49+AC77+AC89</f>
        <v>10.5</v>
      </c>
      <c r="AD22" s="681"/>
      <c r="AE22" s="687">
        <f>AE36+AE49+AE77+AE89</f>
        <v>0</v>
      </c>
      <c r="AF22" s="681"/>
      <c r="AG22" s="687">
        <f t="shared" si="10"/>
        <v>-10.5</v>
      </c>
      <c r="AH22" s="688">
        <f t="shared" si="11"/>
        <v>0</v>
      </c>
      <c r="AI22" s="687">
        <f>AI36+AI49+AI77+AI89</f>
        <v>18.399999999999999</v>
      </c>
      <c r="AJ22" s="681"/>
      <c r="AK22" s="687">
        <f>AK36+AK49+AK77+AK89</f>
        <v>0</v>
      </c>
      <c r="AL22" s="681"/>
      <c r="AM22" s="687">
        <f t="shared" si="12"/>
        <v>-18.399999999999999</v>
      </c>
      <c r="AN22" s="688">
        <f t="shared" si="13"/>
        <v>0</v>
      </c>
      <c r="AO22" s="687">
        <f t="shared" si="14"/>
        <v>54.800000000000004</v>
      </c>
      <c r="AP22" s="681"/>
      <c r="AQ22" s="687">
        <f t="shared" si="15"/>
        <v>0</v>
      </c>
      <c r="AR22" s="681"/>
      <c r="AS22" s="687">
        <f t="shared" si="16"/>
        <v>-54.800000000000004</v>
      </c>
      <c r="AT22" s="688">
        <f t="shared" si="17"/>
        <v>0</v>
      </c>
      <c r="AU22" s="687">
        <f>AU36+AU49+AU77+AU89</f>
        <v>20.2</v>
      </c>
      <c r="AV22" s="681"/>
      <c r="AW22" s="687">
        <f>AW36+AW49+AW77+AW89</f>
        <v>0</v>
      </c>
      <c r="AX22" s="681"/>
      <c r="AY22" s="687">
        <f t="shared" si="18"/>
        <v>-20.2</v>
      </c>
      <c r="AZ22" s="688">
        <f t="shared" si="19"/>
        <v>0</v>
      </c>
      <c r="BA22" s="687">
        <f>BA36+BA49+BA77+BA89</f>
        <v>19</v>
      </c>
      <c r="BB22" s="681"/>
      <c r="BC22" s="687">
        <f>BC36+BC49+BC77+BC89</f>
        <v>0</v>
      </c>
      <c r="BD22" s="681"/>
      <c r="BE22" s="687">
        <f t="shared" si="20"/>
        <v>-19</v>
      </c>
      <c r="BF22" s="688">
        <f t="shared" si="21"/>
        <v>0</v>
      </c>
      <c r="BG22" s="687">
        <f>BG36+BG49+BG77+BG89</f>
        <v>15.600000000000001</v>
      </c>
      <c r="BH22" s="681"/>
      <c r="BI22" s="687">
        <f>BI36+BI49+BI77+BI89</f>
        <v>0</v>
      </c>
      <c r="BJ22" s="681"/>
      <c r="BK22" s="687">
        <f t="shared" si="22"/>
        <v>-15.600000000000001</v>
      </c>
      <c r="BL22" s="688">
        <f t="shared" si="23"/>
        <v>0</v>
      </c>
      <c r="BM22" s="687">
        <f t="shared" si="24"/>
        <v>48.7</v>
      </c>
      <c r="BN22" s="681"/>
      <c r="BO22" s="687">
        <f t="shared" si="25"/>
        <v>0</v>
      </c>
      <c r="BP22" s="681"/>
      <c r="BQ22" s="687">
        <f t="shared" si="26"/>
        <v>-48.7</v>
      </c>
      <c r="BR22" s="688">
        <f t="shared" si="27"/>
        <v>0</v>
      </c>
      <c r="BS22" s="687">
        <f>BS36+BS49+BS77+BS89</f>
        <v>8.7000000000000011</v>
      </c>
      <c r="BT22" s="681"/>
      <c r="BU22" s="687">
        <f>BU36+BU49+BU77+BU89</f>
        <v>0</v>
      </c>
      <c r="BV22" s="681"/>
      <c r="BW22" s="687">
        <f t="shared" si="28"/>
        <v>-8.7000000000000011</v>
      </c>
      <c r="BX22" s="688">
        <f t="shared" si="29"/>
        <v>0</v>
      </c>
      <c r="BY22" s="687">
        <f>BY36+BY49+BY77+BY89</f>
        <v>21.1</v>
      </c>
      <c r="BZ22" s="681"/>
      <c r="CA22" s="687">
        <f>CA36+CA49+CA77+CA89</f>
        <v>0</v>
      </c>
      <c r="CB22" s="681"/>
      <c r="CC22" s="687">
        <f t="shared" si="30"/>
        <v>-21.1</v>
      </c>
      <c r="CD22" s="688">
        <f t="shared" si="31"/>
        <v>0</v>
      </c>
      <c r="CE22" s="687">
        <f>CE36+CE49+CE77+CE89</f>
        <v>18.899999999999999</v>
      </c>
      <c r="CF22" s="681"/>
      <c r="CG22" s="687">
        <f>CG36+CG49+CG77+CG89</f>
        <v>0</v>
      </c>
      <c r="CH22" s="681"/>
      <c r="CI22" s="687">
        <f t="shared" si="32"/>
        <v>-18.899999999999999</v>
      </c>
      <c r="CJ22" s="688">
        <f t="shared" si="33"/>
        <v>0</v>
      </c>
      <c r="CK22" s="687">
        <f t="shared" si="34"/>
        <v>57.5</v>
      </c>
      <c r="CL22" s="681"/>
      <c r="CM22" s="687">
        <f t="shared" si="35"/>
        <v>0</v>
      </c>
      <c r="CN22" s="681"/>
      <c r="CO22" s="687">
        <f t="shared" si="36"/>
        <v>-57.5</v>
      </c>
      <c r="CP22" s="688">
        <f t="shared" si="37"/>
        <v>0</v>
      </c>
      <c r="CQ22" s="687">
        <f>CQ36+CQ49+CQ77+CQ89</f>
        <v>19.5</v>
      </c>
      <c r="CR22" s="681"/>
      <c r="CS22" s="687">
        <f>CS36+CS49+CS77+CS89</f>
        <v>0</v>
      </c>
      <c r="CT22" s="681"/>
      <c r="CU22" s="687">
        <f t="shared" si="38"/>
        <v>-19.5</v>
      </c>
      <c r="CV22" s="688">
        <f t="shared" si="39"/>
        <v>0</v>
      </c>
      <c r="CW22" s="687">
        <f>CW36+CW49+CW77+CW89</f>
        <v>19.5</v>
      </c>
      <c r="CX22" s="681"/>
      <c r="CY22" s="687">
        <f>CY36+CY49+CY77+CY89</f>
        <v>0</v>
      </c>
      <c r="CZ22" s="681"/>
      <c r="DA22" s="687">
        <f t="shared" si="40"/>
        <v>-19.5</v>
      </c>
      <c r="DB22" s="688">
        <f t="shared" si="41"/>
        <v>0</v>
      </c>
      <c r="DC22" s="687">
        <f>DC36+DC49+DC77+DC89</f>
        <v>18.5</v>
      </c>
      <c r="DD22" s="681"/>
      <c r="DE22" s="687">
        <f>DE36+DE49+DE77+DE89</f>
        <v>0</v>
      </c>
      <c r="DF22" s="681"/>
      <c r="DG22" s="687">
        <f t="shared" si="42"/>
        <v>-18.5</v>
      </c>
      <c r="DH22" s="688">
        <f t="shared" si="43"/>
        <v>0</v>
      </c>
    </row>
    <row r="23" spans="1:112" ht="18.75" customHeight="1">
      <c r="A23" s="304"/>
      <c r="B23" s="390">
        <v>100336366</v>
      </c>
      <c r="C23" s="766"/>
      <c r="D23" s="766"/>
      <c r="E23" s="528" t="s">
        <v>4335</v>
      </c>
      <c r="F23" s="528"/>
      <c r="G23" s="529"/>
      <c r="H23" s="530"/>
      <c r="I23" s="530"/>
      <c r="J23" s="723" t="s">
        <v>889</v>
      </c>
      <c r="K23" s="687">
        <f t="shared" si="0"/>
        <v>256.5</v>
      </c>
      <c r="L23" s="681"/>
      <c r="M23" s="687">
        <f t="shared" si="1"/>
        <v>0</v>
      </c>
      <c r="N23" s="681"/>
      <c r="O23" s="687">
        <f t="shared" si="2"/>
        <v>-256.5</v>
      </c>
      <c r="P23" s="688">
        <f t="shared" si="3"/>
        <v>0</v>
      </c>
      <c r="Q23" s="687">
        <f t="shared" si="4"/>
        <v>60.800000000000004</v>
      </c>
      <c r="R23" s="681"/>
      <c r="S23" s="687">
        <f t="shared" si="5"/>
        <v>0</v>
      </c>
      <c r="T23" s="681"/>
      <c r="U23" s="687">
        <f t="shared" si="6"/>
        <v>-60.800000000000004</v>
      </c>
      <c r="V23" s="688">
        <f t="shared" si="7"/>
        <v>0</v>
      </c>
      <c r="W23" s="683">
        <v>26.1</v>
      </c>
      <c r="X23" s="681"/>
      <c r="Y23" s="681"/>
      <c r="Z23" s="681"/>
      <c r="AA23" s="687">
        <f t="shared" si="8"/>
        <v>-26.1</v>
      </c>
      <c r="AB23" s="688">
        <f t="shared" si="9"/>
        <v>0</v>
      </c>
      <c r="AC23" s="683">
        <v>12.6</v>
      </c>
      <c r="AD23" s="681"/>
      <c r="AE23" s="681"/>
      <c r="AF23" s="681"/>
      <c r="AG23" s="687">
        <f t="shared" si="10"/>
        <v>-12.6</v>
      </c>
      <c r="AH23" s="688">
        <f t="shared" si="11"/>
        <v>0</v>
      </c>
      <c r="AI23" s="683">
        <v>22.1</v>
      </c>
      <c r="AJ23" s="681"/>
      <c r="AK23" s="681"/>
      <c r="AL23" s="681"/>
      <c r="AM23" s="687">
        <f t="shared" si="12"/>
        <v>-22.1</v>
      </c>
      <c r="AN23" s="688">
        <f t="shared" si="13"/>
        <v>0</v>
      </c>
      <c r="AO23" s="687">
        <f t="shared" si="14"/>
        <v>65.7</v>
      </c>
      <c r="AP23" s="681"/>
      <c r="AQ23" s="687">
        <f t="shared" si="15"/>
        <v>0</v>
      </c>
      <c r="AR23" s="681"/>
      <c r="AS23" s="687">
        <f t="shared" si="16"/>
        <v>-65.7</v>
      </c>
      <c r="AT23" s="688">
        <f t="shared" si="17"/>
        <v>0</v>
      </c>
      <c r="AU23" s="683">
        <v>24.3</v>
      </c>
      <c r="AV23" s="681"/>
      <c r="AW23" s="681"/>
      <c r="AX23" s="681"/>
      <c r="AY23" s="687">
        <f t="shared" si="18"/>
        <v>-24.3</v>
      </c>
      <c r="AZ23" s="688">
        <f t="shared" si="19"/>
        <v>0</v>
      </c>
      <c r="BA23" s="683">
        <v>22.7</v>
      </c>
      <c r="BB23" s="681"/>
      <c r="BC23" s="681"/>
      <c r="BD23" s="681"/>
      <c r="BE23" s="687">
        <f t="shared" si="20"/>
        <v>-22.7</v>
      </c>
      <c r="BF23" s="688">
        <f t="shared" si="21"/>
        <v>0</v>
      </c>
      <c r="BG23" s="683">
        <v>18.7</v>
      </c>
      <c r="BH23" s="681"/>
      <c r="BI23" s="681"/>
      <c r="BJ23" s="681"/>
      <c r="BK23" s="687">
        <f t="shared" si="22"/>
        <v>-18.7</v>
      </c>
      <c r="BL23" s="688">
        <f t="shared" si="23"/>
        <v>0</v>
      </c>
      <c r="BM23" s="687">
        <f t="shared" si="24"/>
        <v>59.2</v>
      </c>
      <c r="BN23" s="681"/>
      <c r="BO23" s="687">
        <f t="shared" si="25"/>
        <v>0</v>
      </c>
      <c r="BP23" s="681"/>
      <c r="BQ23" s="687">
        <f t="shared" si="26"/>
        <v>-59.2</v>
      </c>
      <c r="BR23" s="688">
        <f t="shared" si="27"/>
        <v>0</v>
      </c>
      <c r="BS23" s="683">
        <v>10.4</v>
      </c>
      <c r="BT23" s="681"/>
      <c r="BU23" s="681"/>
      <c r="BV23" s="681"/>
      <c r="BW23" s="687">
        <f t="shared" si="28"/>
        <v>-10.4</v>
      </c>
      <c r="BX23" s="688">
        <f t="shared" si="29"/>
        <v>0</v>
      </c>
      <c r="BY23" s="683">
        <v>25.5</v>
      </c>
      <c r="BZ23" s="681"/>
      <c r="CA23" s="681"/>
      <c r="CB23" s="681"/>
      <c r="CC23" s="687">
        <f t="shared" si="30"/>
        <v>-25.5</v>
      </c>
      <c r="CD23" s="688">
        <f t="shared" si="31"/>
        <v>0</v>
      </c>
      <c r="CE23" s="683">
        <v>23.3</v>
      </c>
      <c r="CF23" s="681"/>
      <c r="CG23" s="681"/>
      <c r="CH23" s="681"/>
      <c r="CI23" s="687">
        <f t="shared" si="32"/>
        <v>-23.3</v>
      </c>
      <c r="CJ23" s="688">
        <f t="shared" si="33"/>
        <v>0</v>
      </c>
      <c r="CK23" s="687">
        <f t="shared" si="34"/>
        <v>70.800000000000011</v>
      </c>
      <c r="CL23" s="681"/>
      <c r="CM23" s="687">
        <f t="shared" si="35"/>
        <v>0</v>
      </c>
      <c r="CN23" s="681"/>
      <c r="CO23" s="687">
        <f t="shared" si="36"/>
        <v>-70.800000000000011</v>
      </c>
      <c r="CP23" s="688">
        <f t="shared" si="37"/>
        <v>0</v>
      </c>
      <c r="CQ23" s="683">
        <v>24.2</v>
      </c>
      <c r="CR23" s="681"/>
      <c r="CS23" s="681"/>
      <c r="CT23" s="681"/>
      <c r="CU23" s="687">
        <f t="shared" si="38"/>
        <v>-24.2</v>
      </c>
      <c r="CV23" s="688">
        <f t="shared" si="39"/>
        <v>0</v>
      </c>
      <c r="CW23" s="683">
        <v>24</v>
      </c>
      <c r="CX23" s="681"/>
      <c r="CY23" s="681"/>
      <c r="CZ23" s="681"/>
      <c r="DA23" s="687">
        <f t="shared" si="40"/>
        <v>-24</v>
      </c>
      <c r="DB23" s="688">
        <f t="shared" si="41"/>
        <v>0</v>
      </c>
      <c r="DC23" s="683">
        <v>22.6</v>
      </c>
      <c r="DD23" s="681"/>
      <c r="DE23" s="681"/>
      <c r="DF23" s="681"/>
      <c r="DG23" s="687">
        <f t="shared" si="42"/>
        <v>-22.6</v>
      </c>
      <c r="DH23" s="688">
        <f t="shared" si="43"/>
        <v>0</v>
      </c>
    </row>
    <row r="24" spans="1:112" ht="18.75" customHeight="1">
      <c r="A24" s="309" t="s">
        <v>906</v>
      </c>
      <c r="B24" s="390">
        <v>100332341</v>
      </c>
      <c r="C24" s="797" t="s">
        <v>905</v>
      </c>
      <c r="D24" s="867" t="s">
        <v>906</v>
      </c>
      <c r="E24" s="528" t="s">
        <v>4337</v>
      </c>
      <c r="F24" s="528"/>
      <c r="G24" s="529"/>
      <c r="H24" s="530" t="s">
        <v>4338</v>
      </c>
      <c r="I24" s="530"/>
      <c r="J24" s="654" t="s">
        <v>883</v>
      </c>
      <c r="K24" s="687">
        <f t="shared" si="0"/>
        <v>296.3</v>
      </c>
      <c r="L24" s="681"/>
      <c r="M24" s="687">
        <f t="shared" si="1"/>
        <v>0</v>
      </c>
      <c r="N24" s="681"/>
      <c r="O24" s="687">
        <f t="shared" si="2"/>
        <v>-296.3</v>
      </c>
      <c r="P24" s="688">
        <f t="shared" si="3"/>
        <v>0</v>
      </c>
      <c r="Q24" s="687">
        <f t="shared" si="4"/>
        <v>54.900000000000006</v>
      </c>
      <c r="R24" s="681"/>
      <c r="S24" s="687">
        <f t="shared" si="5"/>
        <v>0</v>
      </c>
      <c r="T24" s="681"/>
      <c r="U24" s="687">
        <f t="shared" si="6"/>
        <v>-54.900000000000006</v>
      </c>
      <c r="V24" s="688">
        <f t="shared" si="7"/>
        <v>0</v>
      </c>
      <c r="W24" s="687">
        <f>W26</f>
        <v>26</v>
      </c>
      <c r="X24" s="681"/>
      <c r="Y24" s="687">
        <f>Y26</f>
        <v>0</v>
      </c>
      <c r="Z24" s="681"/>
      <c r="AA24" s="687">
        <f t="shared" si="8"/>
        <v>-26</v>
      </c>
      <c r="AB24" s="688">
        <f t="shared" si="9"/>
        <v>0</v>
      </c>
      <c r="AC24" s="687">
        <f>AC26</f>
        <v>8.1</v>
      </c>
      <c r="AD24" s="681"/>
      <c r="AE24" s="687">
        <f>AE26</f>
        <v>0</v>
      </c>
      <c r="AF24" s="681"/>
      <c r="AG24" s="687">
        <f t="shared" si="10"/>
        <v>-8.1</v>
      </c>
      <c r="AH24" s="688">
        <f t="shared" si="11"/>
        <v>0</v>
      </c>
      <c r="AI24" s="687">
        <f>AI26</f>
        <v>20.8</v>
      </c>
      <c r="AJ24" s="681"/>
      <c r="AK24" s="687">
        <f>AK26</f>
        <v>0</v>
      </c>
      <c r="AL24" s="681"/>
      <c r="AM24" s="687">
        <f t="shared" si="12"/>
        <v>-20.8</v>
      </c>
      <c r="AN24" s="688">
        <f t="shared" si="13"/>
        <v>0</v>
      </c>
      <c r="AO24" s="687">
        <f t="shared" si="14"/>
        <v>80.900000000000006</v>
      </c>
      <c r="AP24" s="681"/>
      <c r="AQ24" s="687">
        <f t="shared" si="15"/>
        <v>0</v>
      </c>
      <c r="AR24" s="681"/>
      <c r="AS24" s="687">
        <f t="shared" si="16"/>
        <v>-80.900000000000006</v>
      </c>
      <c r="AT24" s="688">
        <f t="shared" si="17"/>
        <v>0</v>
      </c>
      <c r="AU24" s="687">
        <f>AU26</f>
        <v>25.7</v>
      </c>
      <c r="AV24" s="681"/>
      <c r="AW24" s="687">
        <f>AW26</f>
        <v>0</v>
      </c>
      <c r="AX24" s="681"/>
      <c r="AY24" s="687">
        <f t="shared" si="18"/>
        <v>-25.7</v>
      </c>
      <c r="AZ24" s="688">
        <f t="shared" si="19"/>
        <v>0</v>
      </c>
      <c r="BA24" s="687">
        <f>BA26</f>
        <v>26.900000000000002</v>
      </c>
      <c r="BB24" s="681"/>
      <c r="BC24" s="687">
        <f>BC26</f>
        <v>0</v>
      </c>
      <c r="BD24" s="681"/>
      <c r="BE24" s="687">
        <f t="shared" si="20"/>
        <v>-26.900000000000002</v>
      </c>
      <c r="BF24" s="688">
        <f t="shared" si="21"/>
        <v>0</v>
      </c>
      <c r="BG24" s="687">
        <f>BG26</f>
        <v>28.3</v>
      </c>
      <c r="BH24" s="681"/>
      <c r="BI24" s="687">
        <f>BI26</f>
        <v>0</v>
      </c>
      <c r="BJ24" s="681"/>
      <c r="BK24" s="687">
        <f t="shared" si="22"/>
        <v>-28.3</v>
      </c>
      <c r="BL24" s="688">
        <f t="shared" si="23"/>
        <v>0</v>
      </c>
      <c r="BM24" s="687">
        <f t="shared" si="24"/>
        <v>69.2</v>
      </c>
      <c r="BN24" s="681"/>
      <c r="BO24" s="687">
        <f t="shared" si="25"/>
        <v>0</v>
      </c>
      <c r="BP24" s="681"/>
      <c r="BQ24" s="687">
        <f t="shared" si="26"/>
        <v>-69.2</v>
      </c>
      <c r="BR24" s="688">
        <f t="shared" si="27"/>
        <v>0</v>
      </c>
      <c r="BS24" s="687">
        <f>BS26</f>
        <v>15.8</v>
      </c>
      <c r="BT24" s="681"/>
      <c r="BU24" s="687">
        <f>BU26</f>
        <v>0</v>
      </c>
      <c r="BV24" s="681"/>
      <c r="BW24" s="687">
        <f t="shared" si="28"/>
        <v>-15.8</v>
      </c>
      <c r="BX24" s="688">
        <f t="shared" si="29"/>
        <v>0</v>
      </c>
      <c r="BY24" s="687">
        <f>BY26</f>
        <v>25.6</v>
      </c>
      <c r="BZ24" s="681"/>
      <c r="CA24" s="687">
        <f>CA26</f>
        <v>0</v>
      </c>
      <c r="CB24" s="681"/>
      <c r="CC24" s="687">
        <f t="shared" si="30"/>
        <v>-25.6</v>
      </c>
      <c r="CD24" s="688">
        <f t="shared" si="31"/>
        <v>0</v>
      </c>
      <c r="CE24" s="687">
        <f>CE26</f>
        <v>27.8</v>
      </c>
      <c r="CF24" s="681"/>
      <c r="CG24" s="687">
        <f>CG26</f>
        <v>0</v>
      </c>
      <c r="CH24" s="681"/>
      <c r="CI24" s="687">
        <f t="shared" si="32"/>
        <v>-27.8</v>
      </c>
      <c r="CJ24" s="688">
        <f t="shared" si="33"/>
        <v>0</v>
      </c>
      <c r="CK24" s="687">
        <f t="shared" si="34"/>
        <v>91.3</v>
      </c>
      <c r="CL24" s="681"/>
      <c r="CM24" s="687">
        <f t="shared" si="35"/>
        <v>0</v>
      </c>
      <c r="CN24" s="681"/>
      <c r="CO24" s="687">
        <f t="shared" si="36"/>
        <v>-91.3</v>
      </c>
      <c r="CP24" s="688">
        <f t="shared" si="37"/>
        <v>0</v>
      </c>
      <c r="CQ24" s="687">
        <f>CQ26</f>
        <v>27.7</v>
      </c>
      <c r="CR24" s="681"/>
      <c r="CS24" s="687">
        <f>CS26</f>
        <v>0</v>
      </c>
      <c r="CT24" s="681"/>
      <c r="CU24" s="687">
        <f t="shared" si="38"/>
        <v>-27.7</v>
      </c>
      <c r="CV24" s="688">
        <f t="shared" si="39"/>
        <v>0</v>
      </c>
      <c r="CW24" s="687">
        <f>CW26</f>
        <v>27.599999999999998</v>
      </c>
      <c r="CX24" s="681"/>
      <c r="CY24" s="687">
        <f>CY26</f>
        <v>0</v>
      </c>
      <c r="CZ24" s="681"/>
      <c r="DA24" s="687">
        <f t="shared" si="40"/>
        <v>-27.599999999999998</v>
      </c>
      <c r="DB24" s="688">
        <f t="shared" si="41"/>
        <v>0</v>
      </c>
      <c r="DC24" s="687">
        <f>DC26</f>
        <v>36</v>
      </c>
      <c r="DD24" s="681"/>
      <c r="DE24" s="687">
        <f>DE26</f>
        <v>0</v>
      </c>
      <c r="DF24" s="681"/>
      <c r="DG24" s="687">
        <f t="shared" si="42"/>
        <v>-36</v>
      </c>
      <c r="DH24" s="688">
        <f t="shared" si="43"/>
        <v>0</v>
      </c>
    </row>
    <row r="25" spans="1:112" ht="18.75" customHeight="1">
      <c r="A25" s="310"/>
      <c r="B25" s="390">
        <v>100330743</v>
      </c>
      <c r="C25" s="766"/>
      <c r="D25" s="766"/>
      <c r="E25" s="528" t="s">
        <v>4339</v>
      </c>
      <c r="F25" s="528"/>
      <c r="G25" s="529"/>
      <c r="H25" s="530" t="s">
        <v>4340</v>
      </c>
      <c r="I25" s="530"/>
      <c r="J25" s="723" t="s">
        <v>889</v>
      </c>
      <c r="K25" s="687">
        <f t="shared" si="0"/>
        <v>363.19999999999993</v>
      </c>
      <c r="L25" s="681"/>
      <c r="M25" s="687">
        <f t="shared" si="1"/>
        <v>0</v>
      </c>
      <c r="N25" s="681"/>
      <c r="O25" s="687">
        <f t="shared" si="2"/>
        <v>-363.19999999999993</v>
      </c>
      <c r="P25" s="688">
        <f t="shared" si="3"/>
        <v>0</v>
      </c>
      <c r="Q25" s="687">
        <f t="shared" si="4"/>
        <v>67.3</v>
      </c>
      <c r="R25" s="681"/>
      <c r="S25" s="687">
        <f t="shared" si="5"/>
        <v>0</v>
      </c>
      <c r="T25" s="681"/>
      <c r="U25" s="687">
        <f t="shared" si="6"/>
        <v>-67.3</v>
      </c>
      <c r="V25" s="688">
        <f t="shared" si="7"/>
        <v>0</v>
      </c>
      <c r="W25" s="687">
        <f>W27</f>
        <v>31.9</v>
      </c>
      <c r="X25" s="681"/>
      <c r="Y25" s="687">
        <f>Y27</f>
        <v>0</v>
      </c>
      <c r="Z25" s="681"/>
      <c r="AA25" s="687">
        <f t="shared" si="8"/>
        <v>-31.9</v>
      </c>
      <c r="AB25" s="688">
        <f t="shared" si="9"/>
        <v>0</v>
      </c>
      <c r="AC25" s="687">
        <f>AC27</f>
        <v>9.9</v>
      </c>
      <c r="AD25" s="681"/>
      <c r="AE25" s="687">
        <f>AE27</f>
        <v>0</v>
      </c>
      <c r="AF25" s="681"/>
      <c r="AG25" s="687">
        <f t="shared" si="10"/>
        <v>-9.9</v>
      </c>
      <c r="AH25" s="688">
        <f t="shared" si="11"/>
        <v>0</v>
      </c>
      <c r="AI25" s="687">
        <f>AI27</f>
        <v>25.5</v>
      </c>
      <c r="AJ25" s="681"/>
      <c r="AK25" s="687">
        <f>AK27</f>
        <v>0</v>
      </c>
      <c r="AL25" s="681"/>
      <c r="AM25" s="687">
        <f t="shared" si="12"/>
        <v>-25.5</v>
      </c>
      <c r="AN25" s="688">
        <f t="shared" si="13"/>
        <v>0</v>
      </c>
      <c r="AO25" s="687">
        <f t="shared" si="14"/>
        <v>98.4</v>
      </c>
      <c r="AP25" s="681"/>
      <c r="AQ25" s="687">
        <f t="shared" si="15"/>
        <v>0</v>
      </c>
      <c r="AR25" s="681"/>
      <c r="AS25" s="687">
        <f t="shared" si="16"/>
        <v>-98.4</v>
      </c>
      <c r="AT25" s="688">
        <f t="shared" si="17"/>
        <v>0</v>
      </c>
      <c r="AU25" s="687">
        <f>AU27</f>
        <v>31.3</v>
      </c>
      <c r="AV25" s="681"/>
      <c r="AW25" s="687">
        <f>AW27</f>
        <v>0</v>
      </c>
      <c r="AX25" s="681"/>
      <c r="AY25" s="687">
        <f t="shared" si="18"/>
        <v>-31.3</v>
      </c>
      <c r="AZ25" s="688">
        <f t="shared" si="19"/>
        <v>0</v>
      </c>
      <c r="BA25" s="687">
        <f>BA27</f>
        <v>32.700000000000003</v>
      </c>
      <c r="BB25" s="681"/>
      <c r="BC25" s="687">
        <f>BC27</f>
        <v>0</v>
      </c>
      <c r="BD25" s="681"/>
      <c r="BE25" s="687">
        <f t="shared" si="20"/>
        <v>-32.700000000000003</v>
      </c>
      <c r="BF25" s="688">
        <f t="shared" si="21"/>
        <v>0</v>
      </c>
      <c r="BG25" s="687">
        <f>BG27</f>
        <v>34.4</v>
      </c>
      <c r="BH25" s="681"/>
      <c r="BI25" s="687">
        <f>BI27</f>
        <v>0</v>
      </c>
      <c r="BJ25" s="681"/>
      <c r="BK25" s="687">
        <f t="shared" si="22"/>
        <v>-34.4</v>
      </c>
      <c r="BL25" s="688">
        <f t="shared" si="23"/>
        <v>0</v>
      </c>
      <c r="BM25" s="687">
        <f t="shared" si="24"/>
        <v>85.2</v>
      </c>
      <c r="BN25" s="681"/>
      <c r="BO25" s="687">
        <f t="shared" si="25"/>
        <v>0</v>
      </c>
      <c r="BP25" s="681"/>
      <c r="BQ25" s="687">
        <f t="shared" si="26"/>
        <v>-85.2</v>
      </c>
      <c r="BR25" s="688">
        <f t="shared" si="27"/>
        <v>0</v>
      </c>
      <c r="BS25" s="687">
        <f>BS27</f>
        <v>19.100000000000001</v>
      </c>
      <c r="BT25" s="681"/>
      <c r="BU25" s="687">
        <f>BU27</f>
        <v>0</v>
      </c>
      <c r="BV25" s="681"/>
      <c r="BW25" s="687">
        <f t="shared" si="28"/>
        <v>-19.100000000000001</v>
      </c>
      <c r="BX25" s="688">
        <f t="shared" si="29"/>
        <v>0</v>
      </c>
      <c r="BY25" s="687">
        <f>BY27</f>
        <v>31.3</v>
      </c>
      <c r="BZ25" s="681"/>
      <c r="CA25" s="687">
        <f>CA27</f>
        <v>0</v>
      </c>
      <c r="CB25" s="681"/>
      <c r="CC25" s="687">
        <f t="shared" si="30"/>
        <v>-31.3</v>
      </c>
      <c r="CD25" s="688">
        <f t="shared" si="31"/>
        <v>0</v>
      </c>
      <c r="CE25" s="687">
        <f>CE27</f>
        <v>34.799999999999997</v>
      </c>
      <c r="CF25" s="681"/>
      <c r="CG25" s="687">
        <f>CG27</f>
        <v>0</v>
      </c>
      <c r="CH25" s="681"/>
      <c r="CI25" s="687">
        <f t="shared" si="32"/>
        <v>-34.799999999999997</v>
      </c>
      <c r="CJ25" s="688">
        <f t="shared" si="33"/>
        <v>0</v>
      </c>
      <c r="CK25" s="687">
        <f t="shared" si="34"/>
        <v>112.29999999999998</v>
      </c>
      <c r="CL25" s="681"/>
      <c r="CM25" s="687">
        <f t="shared" si="35"/>
        <v>0</v>
      </c>
      <c r="CN25" s="681"/>
      <c r="CO25" s="687">
        <f t="shared" si="36"/>
        <v>-112.29999999999998</v>
      </c>
      <c r="CP25" s="688">
        <f t="shared" si="37"/>
        <v>0</v>
      </c>
      <c r="CQ25" s="687">
        <f>CQ27</f>
        <v>34.299999999999997</v>
      </c>
      <c r="CR25" s="681"/>
      <c r="CS25" s="687">
        <f>CS27</f>
        <v>0</v>
      </c>
      <c r="CT25" s="681"/>
      <c r="CU25" s="687">
        <f t="shared" si="38"/>
        <v>-34.299999999999997</v>
      </c>
      <c r="CV25" s="688">
        <f t="shared" si="39"/>
        <v>0</v>
      </c>
      <c r="CW25" s="687">
        <f>CW27</f>
        <v>33.9</v>
      </c>
      <c r="CX25" s="681"/>
      <c r="CY25" s="687">
        <f>CY27</f>
        <v>0</v>
      </c>
      <c r="CZ25" s="681"/>
      <c r="DA25" s="687">
        <f t="shared" si="40"/>
        <v>-33.9</v>
      </c>
      <c r="DB25" s="688">
        <f t="shared" si="41"/>
        <v>0</v>
      </c>
      <c r="DC25" s="687">
        <f>DC27</f>
        <v>44.1</v>
      </c>
      <c r="DD25" s="681"/>
      <c r="DE25" s="687">
        <f>DE27</f>
        <v>0</v>
      </c>
      <c r="DF25" s="681"/>
      <c r="DG25" s="687">
        <f t="shared" si="42"/>
        <v>-44.1</v>
      </c>
      <c r="DH25" s="688">
        <f t="shared" si="43"/>
        <v>0</v>
      </c>
    </row>
    <row r="26" spans="1:112" ht="18.75" customHeight="1">
      <c r="A26" s="303" t="s">
        <v>886</v>
      </c>
      <c r="B26" s="390">
        <v>100336367</v>
      </c>
      <c r="C26" s="799" t="s">
        <v>1606</v>
      </c>
      <c r="D26" s="801" t="s">
        <v>886</v>
      </c>
      <c r="E26" s="528" t="s">
        <v>4338</v>
      </c>
      <c r="F26" s="528"/>
      <c r="G26" s="529"/>
      <c r="H26" s="530" t="s">
        <v>4341</v>
      </c>
      <c r="I26" s="530"/>
      <c r="J26" s="654" t="s">
        <v>883</v>
      </c>
      <c r="K26" s="687">
        <f t="shared" si="0"/>
        <v>296.3</v>
      </c>
      <c r="L26" s="681"/>
      <c r="M26" s="687">
        <f t="shared" si="1"/>
        <v>0</v>
      </c>
      <c r="N26" s="681"/>
      <c r="O26" s="687">
        <f t="shared" si="2"/>
        <v>-296.3</v>
      </c>
      <c r="P26" s="688">
        <f t="shared" si="3"/>
        <v>0</v>
      </c>
      <c r="Q26" s="687">
        <f t="shared" si="4"/>
        <v>54.900000000000006</v>
      </c>
      <c r="R26" s="681"/>
      <c r="S26" s="687">
        <f t="shared" si="5"/>
        <v>0</v>
      </c>
      <c r="T26" s="681"/>
      <c r="U26" s="687">
        <f t="shared" si="6"/>
        <v>-54.900000000000006</v>
      </c>
      <c r="V26" s="688">
        <f t="shared" si="7"/>
        <v>0</v>
      </c>
      <c r="W26" s="687">
        <f>W37+W51+W81+W93</f>
        <v>26</v>
      </c>
      <c r="X26" s="681"/>
      <c r="Y26" s="687">
        <f>Y37+Y51+Y81+Y93</f>
        <v>0</v>
      </c>
      <c r="Z26" s="681"/>
      <c r="AA26" s="687">
        <f t="shared" si="8"/>
        <v>-26</v>
      </c>
      <c r="AB26" s="688">
        <f t="shared" si="9"/>
        <v>0</v>
      </c>
      <c r="AC26" s="687">
        <f>AC37+AC51+AC81+AC93</f>
        <v>8.1</v>
      </c>
      <c r="AD26" s="681"/>
      <c r="AE26" s="687">
        <f>AE37+AE51+AE81+AE93</f>
        <v>0</v>
      </c>
      <c r="AF26" s="681"/>
      <c r="AG26" s="687">
        <f t="shared" si="10"/>
        <v>-8.1</v>
      </c>
      <c r="AH26" s="688">
        <f t="shared" si="11"/>
        <v>0</v>
      </c>
      <c r="AI26" s="687">
        <f>AI37+AI51+AI81+AI93</f>
        <v>20.8</v>
      </c>
      <c r="AJ26" s="681"/>
      <c r="AK26" s="687">
        <f>AK37+AK51+AK81+AK93</f>
        <v>0</v>
      </c>
      <c r="AL26" s="681"/>
      <c r="AM26" s="687">
        <f t="shared" si="12"/>
        <v>-20.8</v>
      </c>
      <c r="AN26" s="688">
        <f t="shared" si="13"/>
        <v>0</v>
      </c>
      <c r="AO26" s="687">
        <f t="shared" si="14"/>
        <v>80.900000000000006</v>
      </c>
      <c r="AP26" s="681"/>
      <c r="AQ26" s="687">
        <f t="shared" si="15"/>
        <v>0</v>
      </c>
      <c r="AR26" s="681"/>
      <c r="AS26" s="687">
        <f t="shared" si="16"/>
        <v>-80.900000000000006</v>
      </c>
      <c r="AT26" s="688">
        <f t="shared" si="17"/>
        <v>0</v>
      </c>
      <c r="AU26" s="687">
        <f>AU37+AU51+AU81+AU93</f>
        <v>25.7</v>
      </c>
      <c r="AV26" s="681"/>
      <c r="AW26" s="687">
        <f>AW37+AW51+AW81+AW93</f>
        <v>0</v>
      </c>
      <c r="AX26" s="681"/>
      <c r="AY26" s="687">
        <f t="shared" si="18"/>
        <v>-25.7</v>
      </c>
      <c r="AZ26" s="688">
        <f t="shared" si="19"/>
        <v>0</v>
      </c>
      <c r="BA26" s="687">
        <f>BA37+BA51+BA81+BA93</f>
        <v>26.900000000000002</v>
      </c>
      <c r="BB26" s="681"/>
      <c r="BC26" s="687">
        <f>BC37+BC51+BC81+BC93</f>
        <v>0</v>
      </c>
      <c r="BD26" s="681"/>
      <c r="BE26" s="687">
        <f t="shared" si="20"/>
        <v>-26.900000000000002</v>
      </c>
      <c r="BF26" s="688">
        <f t="shared" si="21"/>
        <v>0</v>
      </c>
      <c r="BG26" s="687">
        <f>BG37+BG51+BG81+BG93</f>
        <v>28.3</v>
      </c>
      <c r="BH26" s="681"/>
      <c r="BI26" s="687">
        <f>BI37+BI51+BI81+BI93</f>
        <v>0</v>
      </c>
      <c r="BJ26" s="681"/>
      <c r="BK26" s="687">
        <f t="shared" si="22"/>
        <v>-28.3</v>
      </c>
      <c r="BL26" s="688">
        <f t="shared" si="23"/>
        <v>0</v>
      </c>
      <c r="BM26" s="687">
        <f t="shared" si="24"/>
        <v>69.2</v>
      </c>
      <c r="BN26" s="681"/>
      <c r="BO26" s="687">
        <f t="shared" si="25"/>
        <v>0</v>
      </c>
      <c r="BP26" s="681"/>
      <c r="BQ26" s="687">
        <f t="shared" si="26"/>
        <v>-69.2</v>
      </c>
      <c r="BR26" s="688">
        <f t="shared" si="27"/>
        <v>0</v>
      </c>
      <c r="BS26" s="687">
        <f>BS37+BS51+BS81+BS93</f>
        <v>15.8</v>
      </c>
      <c r="BT26" s="681"/>
      <c r="BU26" s="687">
        <f>BU37+BU51+BU81+BU93</f>
        <v>0</v>
      </c>
      <c r="BV26" s="681"/>
      <c r="BW26" s="687">
        <f t="shared" si="28"/>
        <v>-15.8</v>
      </c>
      <c r="BX26" s="688">
        <f t="shared" si="29"/>
        <v>0</v>
      </c>
      <c r="BY26" s="687">
        <f>BY37+BY51+BY81+BY93</f>
        <v>25.6</v>
      </c>
      <c r="BZ26" s="681"/>
      <c r="CA26" s="687">
        <f>CA37+CA51+CA81+CA93</f>
        <v>0</v>
      </c>
      <c r="CB26" s="681"/>
      <c r="CC26" s="687">
        <f t="shared" si="30"/>
        <v>-25.6</v>
      </c>
      <c r="CD26" s="688">
        <f t="shared" si="31"/>
        <v>0</v>
      </c>
      <c r="CE26" s="687">
        <f>CE37+CE51+CE81+CE93</f>
        <v>27.8</v>
      </c>
      <c r="CF26" s="681"/>
      <c r="CG26" s="687">
        <f>CG37+CG51+CG81+CG93</f>
        <v>0</v>
      </c>
      <c r="CH26" s="681"/>
      <c r="CI26" s="687">
        <f t="shared" si="32"/>
        <v>-27.8</v>
      </c>
      <c r="CJ26" s="688">
        <f t="shared" si="33"/>
        <v>0</v>
      </c>
      <c r="CK26" s="687">
        <f t="shared" si="34"/>
        <v>91.3</v>
      </c>
      <c r="CL26" s="681"/>
      <c r="CM26" s="687">
        <f t="shared" si="35"/>
        <v>0</v>
      </c>
      <c r="CN26" s="681"/>
      <c r="CO26" s="687">
        <f t="shared" si="36"/>
        <v>-91.3</v>
      </c>
      <c r="CP26" s="688">
        <f t="shared" si="37"/>
        <v>0</v>
      </c>
      <c r="CQ26" s="687">
        <f>CQ37+CQ51+CQ81+CQ93</f>
        <v>27.7</v>
      </c>
      <c r="CR26" s="681"/>
      <c r="CS26" s="687">
        <f>CS37+CS51+CS81+CS93</f>
        <v>0</v>
      </c>
      <c r="CT26" s="681"/>
      <c r="CU26" s="687">
        <f t="shared" si="38"/>
        <v>-27.7</v>
      </c>
      <c r="CV26" s="688">
        <f t="shared" si="39"/>
        <v>0</v>
      </c>
      <c r="CW26" s="687">
        <f>CW37+CW51+CW81+CW93</f>
        <v>27.599999999999998</v>
      </c>
      <c r="CX26" s="681"/>
      <c r="CY26" s="687">
        <f>CY37+CY51+CY81+CY93</f>
        <v>0</v>
      </c>
      <c r="CZ26" s="681"/>
      <c r="DA26" s="687">
        <f t="shared" si="40"/>
        <v>-27.599999999999998</v>
      </c>
      <c r="DB26" s="688">
        <f t="shared" si="41"/>
        <v>0</v>
      </c>
      <c r="DC26" s="687">
        <f>DC37+DC51+DC81+DC93</f>
        <v>36</v>
      </c>
      <c r="DD26" s="681"/>
      <c r="DE26" s="687">
        <f>DE37+DE51+DE81+DE93</f>
        <v>0</v>
      </c>
      <c r="DF26" s="681"/>
      <c r="DG26" s="687">
        <f t="shared" si="42"/>
        <v>-36</v>
      </c>
      <c r="DH26" s="688">
        <f t="shared" si="43"/>
        <v>0</v>
      </c>
    </row>
    <row r="27" spans="1:112" ht="18.75" customHeight="1">
      <c r="A27" s="304"/>
      <c r="B27" s="390">
        <v>100336368</v>
      </c>
      <c r="C27" s="766"/>
      <c r="D27" s="766"/>
      <c r="E27" s="528" t="s">
        <v>4340</v>
      </c>
      <c r="F27" s="528"/>
      <c r="G27" s="529"/>
      <c r="H27" s="530"/>
      <c r="I27" s="530"/>
      <c r="J27" s="723" t="s">
        <v>889</v>
      </c>
      <c r="K27" s="687">
        <f t="shared" si="0"/>
        <v>363.19999999999993</v>
      </c>
      <c r="L27" s="681"/>
      <c r="M27" s="687">
        <f t="shared" si="1"/>
        <v>0</v>
      </c>
      <c r="N27" s="681"/>
      <c r="O27" s="687">
        <f t="shared" si="2"/>
        <v>-363.19999999999993</v>
      </c>
      <c r="P27" s="688">
        <f t="shared" si="3"/>
        <v>0</v>
      </c>
      <c r="Q27" s="687">
        <f t="shared" si="4"/>
        <v>67.3</v>
      </c>
      <c r="R27" s="681"/>
      <c r="S27" s="687">
        <f t="shared" si="5"/>
        <v>0</v>
      </c>
      <c r="T27" s="681"/>
      <c r="U27" s="687">
        <f t="shared" si="6"/>
        <v>-67.3</v>
      </c>
      <c r="V27" s="688">
        <f t="shared" si="7"/>
        <v>0</v>
      </c>
      <c r="W27" s="683">
        <v>31.9</v>
      </c>
      <c r="X27" s="681"/>
      <c r="Y27" s="681"/>
      <c r="Z27" s="681"/>
      <c r="AA27" s="687">
        <f t="shared" si="8"/>
        <v>-31.9</v>
      </c>
      <c r="AB27" s="688">
        <f t="shared" si="9"/>
        <v>0</v>
      </c>
      <c r="AC27" s="683">
        <v>9.9</v>
      </c>
      <c r="AD27" s="681"/>
      <c r="AE27" s="681"/>
      <c r="AF27" s="681"/>
      <c r="AG27" s="687">
        <f t="shared" si="10"/>
        <v>-9.9</v>
      </c>
      <c r="AH27" s="688">
        <f t="shared" si="11"/>
        <v>0</v>
      </c>
      <c r="AI27" s="683">
        <v>25.5</v>
      </c>
      <c r="AJ27" s="681"/>
      <c r="AK27" s="681"/>
      <c r="AL27" s="681"/>
      <c r="AM27" s="687">
        <f t="shared" si="12"/>
        <v>-25.5</v>
      </c>
      <c r="AN27" s="688">
        <f t="shared" si="13"/>
        <v>0</v>
      </c>
      <c r="AO27" s="687">
        <f t="shared" si="14"/>
        <v>98.4</v>
      </c>
      <c r="AP27" s="681"/>
      <c r="AQ27" s="687">
        <f t="shared" si="15"/>
        <v>0</v>
      </c>
      <c r="AR27" s="681"/>
      <c r="AS27" s="687">
        <f t="shared" si="16"/>
        <v>-98.4</v>
      </c>
      <c r="AT27" s="688">
        <f t="shared" si="17"/>
        <v>0</v>
      </c>
      <c r="AU27" s="683">
        <v>31.3</v>
      </c>
      <c r="AV27" s="681"/>
      <c r="AW27" s="681"/>
      <c r="AX27" s="681"/>
      <c r="AY27" s="687">
        <f t="shared" si="18"/>
        <v>-31.3</v>
      </c>
      <c r="AZ27" s="688">
        <f t="shared" si="19"/>
        <v>0</v>
      </c>
      <c r="BA27" s="683">
        <v>32.700000000000003</v>
      </c>
      <c r="BB27" s="681"/>
      <c r="BC27" s="681"/>
      <c r="BD27" s="681"/>
      <c r="BE27" s="687">
        <f t="shared" si="20"/>
        <v>-32.700000000000003</v>
      </c>
      <c r="BF27" s="688">
        <f t="shared" si="21"/>
        <v>0</v>
      </c>
      <c r="BG27" s="683">
        <v>34.4</v>
      </c>
      <c r="BH27" s="681"/>
      <c r="BI27" s="681"/>
      <c r="BJ27" s="681"/>
      <c r="BK27" s="687">
        <f t="shared" si="22"/>
        <v>-34.4</v>
      </c>
      <c r="BL27" s="688">
        <f t="shared" si="23"/>
        <v>0</v>
      </c>
      <c r="BM27" s="687">
        <f t="shared" si="24"/>
        <v>85.2</v>
      </c>
      <c r="BN27" s="681"/>
      <c r="BO27" s="687">
        <f t="shared" si="25"/>
        <v>0</v>
      </c>
      <c r="BP27" s="681"/>
      <c r="BQ27" s="687">
        <f t="shared" si="26"/>
        <v>-85.2</v>
      </c>
      <c r="BR27" s="688">
        <f t="shared" si="27"/>
        <v>0</v>
      </c>
      <c r="BS27" s="683">
        <v>19.100000000000001</v>
      </c>
      <c r="BT27" s="681"/>
      <c r="BU27" s="681"/>
      <c r="BV27" s="681"/>
      <c r="BW27" s="687">
        <f t="shared" si="28"/>
        <v>-19.100000000000001</v>
      </c>
      <c r="BX27" s="688">
        <f t="shared" si="29"/>
        <v>0</v>
      </c>
      <c r="BY27" s="683">
        <v>31.3</v>
      </c>
      <c r="BZ27" s="681"/>
      <c r="CA27" s="681"/>
      <c r="CB27" s="681"/>
      <c r="CC27" s="687">
        <f t="shared" si="30"/>
        <v>-31.3</v>
      </c>
      <c r="CD27" s="688">
        <f t="shared" si="31"/>
        <v>0</v>
      </c>
      <c r="CE27" s="683">
        <v>34.799999999999997</v>
      </c>
      <c r="CF27" s="681"/>
      <c r="CG27" s="681"/>
      <c r="CH27" s="681"/>
      <c r="CI27" s="687">
        <f t="shared" si="32"/>
        <v>-34.799999999999997</v>
      </c>
      <c r="CJ27" s="688">
        <f t="shared" si="33"/>
        <v>0</v>
      </c>
      <c r="CK27" s="687">
        <f t="shared" si="34"/>
        <v>112.29999999999998</v>
      </c>
      <c r="CL27" s="681"/>
      <c r="CM27" s="687">
        <f t="shared" si="35"/>
        <v>0</v>
      </c>
      <c r="CN27" s="681"/>
      <c r="CO27" s="687">
        <f t="shared" si="36"/>
        <v>-112.29999999999998</v>
      </c>
      <c r="CP27" s="688">
        <f t="shared" si="37"/>
        <v>0</v>
      </c>
      <c r="CQ27" s="683">
        <v>34.299999999999997</v>
      </c>
      <c r="CR27" s="681"/>
      <c r="CS27" s="681"/>
      <c r="CT27" s="681"/>
      <c r="CU27" s="687">
        <f t="shared" si="38"/>
        <v>-34.299999999999997</v>
      </c>
      <c r="CV27" s="688">
        <f t="shared" si="39"/>
        <v>0</v>
      </c>
      <c r="CW27" s="683">
        <v>33.9</v>
      </c>
      <c r="CX27" s="681"/>
      <c r="CY27" s="681"/>
      <c r="CZ27" s="681"/>
      <c r="DA27" s="687">
        <f t="shared" si="40"/>
        <v>-33.9</v>
      </c>
      <c r="DB27" s="688">
        <f t="shared" si="41"/>
        <v>0</v>
      </c>
      <c r="DC27" s="683">
        <v>44.1</v>
      </c>
      <c r="DD27" s="681"/>
      <c r="DE27" s="681"/>
      <c r="DF27" s="681"/>
      <c r="DG27" s="687">
        <f t="shared" si="42"/>
        <v>-44.1</v>
      </c>
      <c r="DH27" s="688">
        <f t="shared" si="43"/>
        <v>0</v>
      </c>
    </row>
    <row r="28" spans="1:112" ht="18.75" customHeight="1">
      <c r="A28" s="299" t="s">
        <v>912</v>
      </c>
      <c r="B28" s="390">
        <v>100336334</v>
      </c>
      <c r="C28" s="610" t="s">
        <v>919</v>
      </c>
      <c r="D28" s="653" t="s">
        <v>912</v>
      </c>
      <c r="E28" s="528" t="s">
        <v>4342</v>
      </c>
      <c r="F28" s="528"/>
      <c r="G28" s="529"/>
      <c r="H28" s="530" t="s">
        <v>4343</v>
      </c>
      <c r="I28" s="530"/>
      <c r="J28" s="657" t="s">
        <v>883</v>
      </c>
      <c r="K28" s="687">
        <f t="shared" si="0"/>
        <v>92.300000000000011</v>
      </c>
      <c r="L28" s="681"/>
      <c r="M28" s="687">
        <f t="shared" si="1"/>
        <v>0</v>
      </c>
      <c r="N28" s="681"/>
      <c r="O28" s="687">
        <f t="shared" si="2"/>
        <v>-92.300000000000011</v>
      </c>
      <c r="P28" s="688">
        <f t="shared" si="3"/>
        <v>0</v>
      </c>
      <c r="Q28" s="687">
        <f t="shared" si="4"/>
        <v>23.6</v>
      </c>
      <c r="R28" s="681"/>
      <c r="S28" s="687">
        <f t="shared" si="5"/>
        <v>0</v>
      </c>
      <c r="T28" s="681"/>
      <c r="U28" s="687">
        <f t="shared" si="6"/>
        <v>-23.6</v>
      </c>
      <c r="V28" s="688">
        <f t="shared" si="7"/>
        <v>0</v>
      </c>
      <c r="W28" s="687">
        <f>W29+W30</f>
        <v>8.1999999999999993</v>
      </c>
      <c r="X28" s="681"/>
      <c r="Y28" s="687">
        <f>Y29+Y30</f>
        <v>0</v>
      </c>
      <c r="Z28" s="681"/>
      <c r="AA28" s="687">
        <f t="shared" si="8"/>
        <v>-8.1999999999999993</v>
      </c>
      <c r="AB28" s="688">
        <f t="shared" si="9"/>
        <v>0</v>
      </c>
      <c r="AC28" s="687">
        <f>AC29+AC30</f>
        <v>7.5</v>
      </c>
      <c r="AD28" s="681"/>
      <c r="AE28" s="687">
        <f>AE29+AE30</f>
        <v>0</v>
      </c>
      <c r="AF28" s="681"/>
      <c r="AG28" s="687">
        <f t="shared" si="10"/>
        <v>-7.5</v>
      </c>
      <c r="AH28" s="688">
        <f t="shared" si="11"/>
        <v>0</v>
      </c>
      <c r="AI28" s="687">
        <f>AI29+AI30</f>
        <v>7.9</v>
      </c>
      <c r="AJ28" s="681"/>
      <c r="AK28" s="687">
        <f>AK29+AK30</f>
        <v>0</v>
      </c>
      <c r="AL28" s="681"/>
      <c r="AM28" s="687">
        <f t="shared" si="12"/>
        <v>-7.9</v>
      </c>
      <c r="AN28" s="688">
        <f t="shared" si="13"/>
        <v>0</v>
      </c>
      <c r="AO28" s="687">
        <f t="shared" si="14"/>
        <v>21.4</v>
      </c>
      <c r="AP28" s="681"/>
      <c r="AQ28" s="687">
        <f t="shared" si="15"/>
        <v>0</v>
      </c>
      <c r="AR28" s="681"/>
      <c r="AS28" s="687">
        <f t="shared" si="16"/>
        <v>-21.4</v>
      </c>
      <c r="AT28" s="688">
        <f t="shared" si="17"/>
        <v>0</v>
      </c>
      <c r="AU28" s="687">
        <f>AU29+AU30</f>
        <v>7.4</v>
      </c>
      <c r="AV28" s="681"/>
      <c r="AW28" s="687">
        <f>AW29+AW30</f>
        <v>0</v>
      </c>
      <c r="AX28" s="681"/>
      <c r="AY28" s="687">
        <f t="shared" si="18"/>
        <v>-7.4</v>
      </c>
      <c r="AZ28" s="688">
        <f t="shared" si="19"/>
        <v>0</v>
      </c>
      <c r="BA28" s="687">
        <f>BA29+BA30</f>
        <v>7.1</v>
      </c>
      <c r="BB28" s="681"/>
      <c r="BC28" s="687">
        <f>BC29+BC30</f>
        <v>0</v>
      </c>
      <c r="BD28" s="681"/>
      <c r="BE28" s="687">
        <f t="shared" si="20"/>
        <v>-7.1</v>
      </c>
      <c r="BF28" s="688">
        <f t="shared" si="21"/>
        <v>0</v>
      </c>
      <c r="BG28" s="687">
        <f>BG29+BG30</f>
        <v>6.9</v>
      </c>
      <c r="BH28" s="681"/>
      <c r="BI28" s="687">
        <f>BI29+BI30</f>
        <v>0</v>
      </c>
      <c r="BJ28" s="681"/>
      <c r="BK28" s="687">
        <f t="shared" si="22"/>
        <v>-6.9</v>
      </c>
      <c r="BL28" s="688">
        <f t="shared" si="23"/>
        <v>0</v>
      </c>
      <c r="BM28" s="687">
        <f t="shared" si="24"/>
        <v>20.7</v>
      </c>
      <c r="BN28" s="681"/>
      <c r="BO28" s="687">
        <f t="shared" si="25"/>
        <v>0</v>
      </c>
      <c r="BP28" s="681"/>
      <c r="BQ28" s="687">
        <f t="shared" si="26"/>
        <v>-20.7</v>
      </c>
      <c r="BR28" s="688">
        <f t="shared" si="27"/>
        <v>0</v>
      </c>
      <c r="BS28" s="687">
        <f>BS29+BS30</f>
        <v>5.3</v>
      </c>
      <c r="BT28" s="681"/>
      <c r="BU28" s="687">
        <f>BU29+BU30</f>
        <v>0</v>
      </c>
      <c r="BV28" s="681"/>
      <c r="BW28" s="687">
        <f t="shared" si="28"/>
        <v>-5.3</v>
      </c>
      <c r="BX28" s="688">
        <f t="shared" si="29"/>
        <v>0</v>
      </c>
      <c r="BY28" s="687">
        <f>BY29+BY30</f>
        <v>7.3</v>
      </c>
      <c r="BZ28" s="681"/>
      <c r="CA28" s="687">
        <f>CA29+CA30</f>
        <v>0</v>
      </c>
      <c r="CB28" s="681"/>
      <c r="CC28" s="687">
        <f t="shared" si="30"/>
        <v>-7.3</v>
      </c>
      <c r="CD28" s="688">
        <f t="shared" si="31"/>
        <v>0</v>
      </c>
      <c r="CE28" s="687">
        <f>CE29+CE30</f>
        <v>8.1</v>
      </c>
      <c r="CF28" s="681"/>
      <c r="CG28" s="687">
        <f>CG29+CG30</f>
        <v>0</v>
      </c>
      <c r="CH28" s="681"/>
      <c r="CI28" s="687">
        <f t="shared" si="32"/>
        <v>-8.1</v>
      </c>
      <c r="CJ28" s="688">
        <f t="shared" si="33"/>
        <v>0</v>
      </c>
      <c r="CK28" s="687">
        <f t="shared" si="34"/>
        <v>26.6</v>
      </c>
      <c r="CL28" s="681"/>
      <c r="CM28" s="687">
        <f t="shared" si="35"/>
        <v>0</v>
      </c>
      <c r="CN28" s="681"/>
      <c r="CO28" s="687">
        <f t="shared" si="36"/>
        <v>-26.6</v>
      </c>
      <c r="CP28" s="688">
        <f t="shared" si="37"/>
        <v>0</v>
      </c>
      <c r="CQ28" s="687">
        <f>CQ29+CQ30</f>
        <v>8.5</v>
      </c>
      <c r="CR28" s="681"/>
      <c r="CS28" s="687">
        <f>CS29+CS30</f>
        <v>0</v>
      </c>
      <c r="CT28" s="681"/>
      <c r="CU28" s="687">
        <f t="shared" si="38"/>
        <v>-8.5</v>
      </c>
      <c r="CV28" s="688">
        <f t="shared" si="39"/>
        <v>0</v>
      </c>
      <c r="CW28" s="687">
        <f>CW29+CW30</f>
        <v>8.6999999999999993</v>
      </c>
      <c r="CX28" s="681"/>
      <c r="CY28" s="687">
        <f>CY29+CY30</f>
        <v>0</v>
      </c>
      <c r="CZ28" s="681"/>
      <c r="DA28" s="687">
        <f t="shared" si="40"/>
        <v>-8.6999999999999993</v>
      </c>
      <c r="DB28" s="688">
        <f t="shared" si="41"/>
        <v>0</v>
      </c>
      <c r="DC28" s="687">
        <f>DC29+DC30</f>
        <v>9.4</v>
      </c>
      <c r="DD28" s="681"/>
      <c r="DE28" s="687">
        <f>DE29+DE30</f>
        <v>0</v>
      </c>
      <c r="DF28" s="681"/>
      <c r="DG28" s="687">
        <f t="shared" si="42"/>
        <v>-9.4</v>
      </c>
      <c r="DH28" s="688">
        <f t="shared" si="43"/>
        <v>0</v>
      </c>
    </row>
    <row r="29" spans="1:112" ht="18.75" customHeight="1">
      <c r="A29" s="305" t="s">
        <v>4344</v>
      </c>
      <c r="B29" s="390">
        <v>100336335</v>
      </c>
      <c r="C29" s="614" t="s">
        <v>151</v>
      </c>
      <c r="D29" s="670" t="s">
        <v>4344</v>
      </c>
      <c r="E29" s="528" t="s">
        <v>4345</v>
      </c>
      <c r="F29" s="528"/>
      <c r="G29" s="529"/>
      <c r="H29" s="530"/>
      <c r="I29" s="530"/>
      <c r="J29" s="654" t="s">
        <v>883</v>
      </c>
      <c r="K29" s="687">
        <f t="shared" si="0"/>
        <v>0</v>
      </c>
      <c r="L29" s="681"/>
      <c r="M29" s="687">
        <f t="shared" si="1"/>
        <v>0</v>
      </c>
      <c r="N29" s="681"/>
      <c r="O29" s="687">
        <f t="shared" si="2"/>
        <v>0</v>
      </c>
      <c r="P29" s="688" t="str">
        <f t="shared" si="3"/>
        <v>-</v>
      </c>
      <c r="Q29" s="687">
        <f t="shared" si="4"/>
        <v>0</v>
      </c>
      <c r="R29" s="681"/>
      <c r="S29" s="687">
        <f t="shared" si="5"/>
        <v>0</v>
      </c>
      <c r="T29" s="681"/>
      <c r="U29" s="687">
        <f t="shared" si="6"/>
        <v>0</v>
      </c>
      <c r="V29" s="688" t="str">
        <f t="shared" si="7"/>
        <v>-</v>
      </c>
      <c r="W29" s="683">
        <v>0</v>
      </c>
      <c r="X29" s="681"/>
      <c r="Y29" s="681"/>
      <c r="Z29" s="681"/>
      <c r="AA29" s="687">
        <f t="shared" si="8"/>
        <v>0</v>
      </c>
      <c r="AB29" s="688" t="str">
        <f t="shared" si="9"/>
        <v>-</v>
      </c>
      <c r="AC29" s="683">
        <v>0</v>
      </c>
      <c r="AD29" s="681"/>
      <c r="AE29" s="681"/>
      <c r="AF29" s="681"/>
      <c r="AG29" s="687">
        <f t="shared" si="10"/>
        <v>0</v>
      </c>
      <c r="AH29" s="688" t="str">
        <f t="shared" si="11"/>
        <v>-</v>
      </c>
      <c r="AI29" s="683">
        <v>0</v>
      </c>
      <c r="AJ29" s="681"/>
      <c r="AK29" s="681"/>
      <c r="AL29" s="681"/>
      <c r="AM29" s="687">
        <f t="shared" si="12"/>
        <v>0</v>
      </c>
      <c r="AN29" s="688" t="str">
        <f t="shared" si="13"/>
        <v>-</v>
      </c>
      <c r="AO29" s="687">
        <f t="shared" si="14"/>
        <v>0</v>
      </c>
      <c r="AP29" s="681"/>
      <c r="AQ29" s="687">
        <f t="shared" si="15"/>
        <v>0</v>
      </c>
      <c r="AR29" s="681"/>
      <c r="AS29" s="687">
        <f t="shared" si="16"/>
        <v>0</v>
      </c>
      <c r="AT29" s="688" t="str">
        <f t="shared" si="17"/>
        <v>-</v>
      </c>
      <c r="AU29" s="683">
        <v>0</v>
      </c>
      <c r="AV29" s="681"/>
      <c r="AW29" s="681"/>
      <c r="AX29" s="681"/>
      <c r="AY29" s="687">
        <f t="shared" si="18"/>
        <v>0</v>
      </c>
      <c r="AZ29" s="688" t="str">
        <f t="shared" si="19"/>
        <v>-</v>
      </c>
      <c r="BA29" s="683">
        <v>0</v>
      </c>
      <c r="BB29" s="681"/>
      <c r="BC29" s="681"/>
      <c r="BD29" s="681"/>
      <c r="BE29" s="687">
        <f t="shared" si="20"/>
        <v>0</v>
      </c>
      <c r="BF29" s="688" t="str">
        <f t="shared" si="21"/>
        <v>-</v>
      </c>
      <c r="BG29" s="683">
        <v>0</v>
      </c>
      <c r="BH29" s="681"/>
      <c r="BI29" s="681"/>
      <c r="BJ29" s="681"/>
      <c r="BK29" s="687">
        <f t="shared" si="22"/>
        <v>0</v>
      </c>
      <c r="BL29" s="688" t="str">
        <f t="shared" si="23"/>
        <v>-</v>
      </c>
      <c r="BM29" s="687">
        <f t="shared" si="24"/>
        <v>0</v>
      </c>
      <c r="BN29" s="681"/>
      <c r="BO29" s="687">
        <f t="shared" si="25"/>
        <v>0</v>
      </c>
      <c r="BP29" s="681"/>
      <c r="BQ29" s="687">
        <f t="shared" si="26"/>
        <v>0</v>
      </c>
      <c r="BR29" s="688" t="str">
        <f t="shared" si="27"/>
        <v>-</v>
      </c>
      <c r="BS29" s="683">
        <v>0</v>
      </c>
      <c r="BT29" s="681"/>
      <c r="BU29" s="681"/>
      <c r="BV29" s="681"/>
      <c r="BW29" s="687">
        <f t="shared" si="28"/>
        <v>0</v>
      </c>
      <c r="BX29" s="688" t="str">
        <f t="shared" si="29"/>
        <v>-</v>
      </c>
      <c r="BY29" s="683">
        <v>0</v>
      </c>
      <c r="BZ29" s="681"/>
      <c r="CA29" s="681"/>
      <c r="CB29" s="681"/>
      <c r="CC29" s="687">
        <f t="shared" si="30"/>
        <v>0</v>
      </c>
      <c r="CD29" s="688" t="str">
        <f t="shared" si="31"/>
        <v>-</v>
      </c>
      <c r="CE29" s="683">
        <v>0</v>
      </c>
      <c r="CF29" s="681"/>
      <c r="CG29" s="681"/>
      <c r="CH29" s="681"/>
      <c r="CI29" s="687">
        <f t="shared" si="32"/>
        <v>0</v>
      </c>
      <c r="CJ29" s="688" t="str">
        <f t="shared" si="33"/>
        <v>-</v>
      </c>
      <c r="CK29" s="687">
        <f t="shared" si="34"/>
        <v>0</v>
      </c>
      <c r="CL29" s="681"/>
      <c r="CM29" s="687">
        <f t="shared" si="35"/>
        <v>0</v>
      </c>
      <c r="CN29" s="681"/>
      <c r="CO29" s="687">
        <f t="shared" si="36"/>
        <v>0</v>
      </c>
      <c r="CP29" s="688" t="str">
        <f t="shared" si="37"/>
        <v>-</v>
      </c>
      <c r="CQ29" s="683">
        <v>0</v>
      </c>
      <c r="CR29" s="681"/>
      <c r="CS29" s="681"/>
      <c r="CT29" s="681"/>
      <c r="CU29" s="687">
        <f t="shared" si="38"/>
        <v>0</v>
      </c>
      <c r="CV29" s="688" t="str">
        <f t="shared" si="39"/>
        <v>-</v>
      </c>
      <c r="CW29" s="683">
        <v>0</v>
      </c>
      <c r="CX29" s="681"/>
      <c r="CY29" s="681"/>
      <c r="CZ29" s="681"/>
      <c r="DA29" s="687">
        <f t="shared" si="40"/>
        <v>0</v>
      </c>
      <c r="DB29" s="688" t="str">
        <f t="shared" si="41"/>
        <v>-</v>
      </c>
      <c r="DC29" s="683">
        <v>0</v>
      </c>
      <c r="DD29" s="681"/>
      <c r="DE29" s="681"/>
      <c r="DF29" s="681"/>
      <c r="DG29" s="687">
        <f t="shared" si="42"/>
        <v>0</v>
      </c>
      <c r="DH29" s="688" t="str">
        <f t="shared" si="43"/>
        <v>-</v>
      </c>
    </row>
    <row r="30" spans="1:112" ht="18.75" customHeight="1">
      <c r="A30" s="303" t="s">
        <v>916</v>
      </c>
      <c r="B30" s="390">
        <v>100336336</v>
      </c>
      <c r="C30" s="799" t="s">
        <v>153</v>
      </c>
      <c r="D30" s="890" t="s">
        <v>916</v>
      </c>
      <c r="E30" s="528" t="s">
        <v>4346</v>
      </c>
      <c r="F30" s="528"/>
      <c r="G30" s="529"/>
      <c r="H30" s="530"/>
      <c r="I30" s="530"/>
      <c r="J30" s="654" t="s">
        <v>883</v>
      </c>
      <c r="K30" s="687">
        <f t="shared" si="0"/>
        <v>92.300000000000011</v>
      </c>
      <c r="L30" s="681"/>
      <c r="M30" s="687">
        <f t="shared" si="1"/>
        <v>0</v>
      </c>
      <c r="N30" s="681"/>
      <c r="O30" s="687">
        <f t="shared" si="2"/>
        <v>-92.300000000000011</v>
      </c>
      <c r="P30" s="688">
        <f t="shared" si="3"/>
        <v>0</v>
      </c>
      <c r="Q30" s="687">
        <f t="shared" si="4"/>
        <v>23.6</v>
      </c>
      <c r="R30" s="681"/>
      <c r="S30" s="687">
        <f t="shared" si="5"/>
        <v>0</v>
      </c>
      <c r="T30" s="681"/>
      <c r="U30" s="687">
        <f t="shared" si="6"/>
        <v>-23.6</v>
      </c>
      <c r="V30" s="688">
        <f t="shared" si="7"/>
        <v>0</v>
      </c>
      <c r="W30" s="683">
        <v>8.1999999999999993</v>
      </c>
      <c r="X30" s="681"/>
      <c r="Y30" s="681"/>
      <c r="Z30" s="681"/>
      <c r="AA30" s="687">
        <f t="shared" si="8"/>
        <v>-8.1999999999999993</v>
      </c>
      <c r="AB30" s="688">
        <f t="shared" si="9"/>
        <v>0</v>
      </c>
      <c r="AC30" s="683">
        <v>7.5</v>
      </c>
      <c r="AD30" s="681"/>
      <c r="AE30" s="681"/>
      <c r="AF30" s="681"/>
      <c r="AG30" s="687">
        <f t="shared" si="10"/>
        <v>-7.5</v>
      </c>
      <c r="AH30" s="688">
        <f t="shared" si="11"/>
        <v>0</v>
      </c>
      <c r="AI30" s="683">
        <v>7.9</v>
      </c>
      <c r="AJ30" s="681"/>
      <c r="AK30" s="681"/>
      <c r="AL30" s="681"/>
      <c r="AM30" s="687">
        <f t="shared" si="12"/>
        <v>-7.9</v>
      </c>
      <c r="AN30" s="688">
        <f t="shared" si="13"/>
        <v>0</v>
      </c>
      <c r="AO30" s="687">
        <f t="shared" si="14"/>
        <v>21.4</v>
      </c>
      <c r="AP30" s="681"/>
      <c r="AQ30" s="687">
        <f t="shared" si="15"/>
        <v>0</v>
      </c>
      <c r="AR30" s="681"/>
      <c r="AS30" s="687">
        <f t="shared" si="16"/>
        <v>-21.4</v>
      </c>
      <c r="AT30" s="688">
        <f t="shared" si="17"/>
        <v>0</v>
      </c>
      <c r="AU30" s="683">
        <v>7.4</v>
      </c>
      <c r="AV30" s="681"/>
      <c r="AW30" s="681"/>
      <c r="AX30" s="681"/>
      <c r="AY30" s="687">
        <f t="shared" si="18"/>
        <v>-7.4</v>
      </c>
      <c r="AZ30" s="688">
        <f t="shared" si="19"/>
        <v>0</v>
      </c>
      <c r="BA30" s="683">
        <v>7.1</v>
      </c>
      <c r="BB30" s="681"/>
      <c r="BC30" s="681"/>
      <c r="BD30" s="681"/>
      <c r="BE30" s="687">
        <f t="shared" si="20"/>
        <v>-7.1</v>
      </c>
      <c r="BF30" s="688">
        <f t="shared" si="21"/>
        <v>0</v>
      </c>
      <c r="BG30" s="683">
        <v>6.9</v>
      </c>
      <c r="BH30" s="681"/>
      <c r="BI30" s="681"/>
      <c r="BJ30" s="681"/>
      <c r="BK30" s="687">
        <f t="shared" si="22"/>
        <v>-6.9</v>
      </c>
      <c r="BL30" s="688">
        <f t="shared" si="23"/>
        <v>0</v>
      </c>
      <c r="BM30" s="687">
        <f t="shared" si="24"/>
        <v>20.7</v>
      </c>
      <c r="BN30" s="681"/>
      <c r="BO30" s="687">
        <f t="shared" si="25"/>
        <v>0</v>
      </c>
      <c r="BP30" s="681"/>
      <c r="BQ30" s="687">
        <f t="shared" si="26"/>
        <v>-20.7</v>
      </c>
      <c r="BR30" s="688">
        <f t="shared" si="27"/>
        <v>0</v>
      </c>
      <c r="BS30" s="683">
        <v>5.3</v>
      </c>
      <c r="BT30" s="681"/>
      <c r="BU30" s="681"/>
      <c r="BV30" s="681"/>
      <c r="BW30" s="687">
        <f t="shared" si="28"/>
        <v>-5.3</v>
      </c>
      <c r="BX30" s="688">
        <f t="shared" si="29"/>
        <v>0</v>
      </c>
      <c r="BY30" s="683">
        <v>7.3</v>
      </c>
      <c r="BZ30" s="681"/>
      <c r="CA30" s="681"/>
      <c r="CB30" s="681"/>
      <c r="CC30" s="687">
        <f t="shared" si="30"/>
        <v>-7.3</v>
      </c>
      <c r="CD30" s="688">
        <f t="shared" si="31"/>
        <v>0</v>
      </c>
      <c r="CE30" s="683">
        <v>8.1</v>
      </c>
      <c r="CF30" s="681"/>
      <c r="CG30" s="681"/>
      <c r="CH30" s="681"/>
      <c r="CI30" s="687">
        <f t="shared" si="32"/>
        <v>-8.1</v>
      </c>
      <c r="CJ30" s="688">
        <f t="shared" si="33"/>
        <v>0</v>
      </c>
      <c r="CK30" s="687">
        <f t="shared" si="34"/>
        <v>26.6</v>
      </c>
      <c r="CL30" s="681"/>
      <c r="CM30" s="687">
        <f t="shared" si="35"/>
        <v>0</v>
      </c>
      <c r="CN30" s="681"/>
      <c r="CO30" s="687">
        <f t="shared" si="36"/>
        <v>-26.6</v>
      </c>
      <c r="CP30" s="688">
        <f t="shared" si="37"/>
        <v>0</v>
      </c>
      <c r="CQ30" s="683">
        <v>8.5</v>
      </c>
      <c r="CR30" s="681"/>
      <c r="CS30" s="681"/>
      <c r="CT30" s="681"/>
      <c r="CU30" s="687">
        <f t="shared" si="38"/>
        <v>-8.5</v>
      </c>
      <c r="CV30" s="688">
        <f t="shared" si="39"/>
        <v>0</v>
      </c>
      <c r="CW30" s="683">
        <v>8.6999999999999993</v>
      </c>
      <c r="CX30" s="681"/>
      <c r="CY30" s="681"/>
      <c r="CZ30" s="681"/>
      <c r="DA30" s="687">
        <f t="shared" si="40"/>
        <v>-8.6999999999999993</v>
      </c>
      <c r="DB30" s="688">
        <f t="shared" si="41"/>
        <v>0</v>
      </c>
      <c r="DC30" s="683">
        <v>9.4</v>
      </c>
      <c r="DD30" s="681"/>
      <c r="DE30" s="681"/>
      <c r="DF30" s="681"/>
      <c r="DG30" s="687">
        <f t="shared" si="42"/>
        <v>-9.4</v>
      </c>
      <c r="DH30" s="688">
        <f t="shared" si="43"/>
        <v>0</v>
      </c>
    </row>
    <row r="31" spans="1:112" ht="18.75" customHeight="1">
      <c r="A31" s="304"/>
      <c r="B31" s="390">
        <v>100336337</v>
      </c>
      <c r="C31" s="766"/>
      <c r="D31" s="766"/>
      <c r="E31" s="528" t="s">
        <v>4347</v>
      </c>
      <c r="F31" s="528"/>
      <c r="G31" s="529"/>
      <c r="H31" s="530"/>
      <c r="I31" s="530"/>
      <c r="J31" s="723" t="s">
        <v>889</v>
      </c>
      <c r="K31" s="687">
        <f t="shared" si="0"/>
        <v>119.9</v>
      </c>
      <c r="L31" s="681"/>
      <c r="M31" s="687">
        <f t="shared" si="1"/>
        <v>0</v>
      </c>
      <c r="N31" s="681"/>
      <c r="O31" s="687">
        <f t="shared" si="2"/>
        <v>-119.9</v>
      </c>
      <c r="P31" s="688">
        <f t="shared" si="3"/>
        <v>0</v>
      </c>
      <c r="Q31" s="687">
        <f t="shared" si="4"/>
        <v>30.8</v>
      </c>
      <c r="R31" s="681"/>
      <c r="S31" s="687">
        <f t="shared" si="5"/>
        <v>0</v>
      </c>
      <c r="T31" s="681"/>
      <c r="U31" s="687">
        <f t="shared" si="6"/>
        <v>-30.8</v>
      </c>
      <c r="V31" s="688">
        <f t="shared" si="7"/>
        <v>0</v>
      </c>
      <c r="W31" s="683">
        <v>10.7</v>
      </c>
      <c r="X31" s="681"/>
      <c r="Y31" s="681"/>
      <c r="Z31" s="681"/>
      <c r="AA31" s="687">
        <f t="shared" si="8"/>
        <v>-10.7</v>
      </c>
      <c r="AB31" s="688">
        <f t="shared" si="9"/>
        <v>0</v>
      </c>
      <c r="AC31" s="683">
        <v>9.8000000000000007</v>
      </c>
      <c r="AD31" s="681"/>
      <c r="AE31" s="681"/>
      <c r="AF31" s="681"/>
      <c r="AG31" s="687">
        <f t="shared" si="10"/>
        <v>-9.8000000000000007</v>
      </c>
      <c r="AH31" s="688">
        <f t="shared" si="11"/>
        <v>0</v>
      </c>
      <c r="AI31" s="683">
        <v>10.3</v>
      </c>
      <c r="AJ31" s="681"/>
      <c r="AK31" s="681"/>
      <c r="AL31" s="681"/>
      <c r="AM31" s="687">
        <f t="shared" si="12"/>
        <v>-10.3</v>
      </c>
      <c r="AN31" s="688">
        <f t="shared" si="13"/>
        <v>0</v>
      </c>
      <c r="AO31" s="687">
        <f t="shared" si="14"/>
        <v>27.699999999999996</v>
      </c>
      <c r="AP31" s="681"/>
      <c r="AQ31" s="687">
        <f t="shared" si="15"/>
        <v>0</v>
      </c>
      <c r="AR31" s="681"/>
      <c r="AS31" s="687">
        <f t="shared" si="16"/>
        <v>-27.699999999999996</v>
      </c>
      <c r="AT31" s="688">
        <f t="shared" si="17"/>
        <v>0</v>
      </c>
      <c r="AU31" s="683">
        <v>9.6</v>
      </c>
      <c r="AV31" s="681"/>
      <c r="AW31" s="681"/>
      <c r="AX31" s="681"/>
      <c r="AY31" s="687">
        <f t="shared" si="18"/>
        <v>-9.6</v>
      </c>
      <c r="AZ31" s="688">
        <f t="shared" si="19"/>
        <v>0</v>
      </c>
      <c r="BA31" s="683">
        <v>9.1999999999999993</v>
      </c>
      <c r="BB31" s="681"/>
      <c r="BC31" s="681"/>
      <c r="BD31" s="681"/>
      <c r="BE31" s="687">
        <f t="shared" si="20"/>
        <v>-9.1999999999999993</v>
      </c>
      <c r="BF31" s="688">
        <f t="shared" si="21"/>
        <v>0</v>
      </c>
      <c r="BG31" s="683">
        <v>8.9</v>
      </c>
      <c r="BH31" s="681"/>
      <c r="BI31" s="681"/>
      <c r="BJ31" s="681"/>
      <c r="BK31" s="687">
        <f t="shared" si="22"/>
        <v>-8.9</v>
      </c>
      <c r="BL31" s="688">
        <f t="shared" si="23"/>
        <v>0</v>
      </c>
      <c r="BM31" s="687">
        <f t="shared" si="24"/>
        <v>26.9</v>
      </c>
      <c r="BN31" s="681"/>
      <c r="BO31" s="687">
        <f t="shared" si="25"/>
        <v>0</v>
      </c>
      <c r="BP31" s="681"/>
      <c r="BQ31" s="687">
        <f t="shared" si="26"/>
        <v>-26.9</v>
      </c>
      <c r="BR31" s="688">
        <f t="shared" si="27"/>
        <v>0</v>
      </c>
      <c r="BS31" s="683">
        <v>6.9</v>
      </c>
      <c r="BT31" s="681"/>
      <c r="BU31" s="681"/>
      <c r="BV31" s="681"/>
      <c r="BW31" s="687">
        <f t="shared" si="28"/>
        <v>-6.9</v>
      </c>
      <c r="BX31" s="688">
        <f t="shared" si="29"/>
        <v>0</v>
      </c>
      <c r="BY31" s="683">
        <v>9.5</v>
      </c>
      <c r="BZ31" s="681"/>
      <c r="CA31" s="681"/>
      <c r="CB31" s="681"/>
      <c r="CC31" s="687">
        <f t="shared" si="30"/>
        <v>-9.5</v>
      </c>
      <c r="CD31" s="688">
        <f t="shared" si="31"/>
        <v>0</v>
      </c>
      <c r="CE31" s="683">
        <v>10.5</v>
      </c>
      <c r="CF31" s="681"/>
      <c r="CG31" s="681"/>
      <c r="CH31" s="681"/>
      <c r="CI31" s="687">
        <f t="shared" si="32"/>
        <v>-10.5</v>
      </c>
      <c r="CJ31" s="688">
        <f t="shared" si="33"/>
        <v>0</v>
      </c>
      <c r="CK31" s="687">
        <f t="shared" si="34"/>
        <v>34.5</v>
      </c>
      <c r="CL31" s="681"/>
      <c r="CM31" s="687">
        <f t="shared" si="35"/>
        <v>0</v>
      </c>
      <c r="CN31" s="681"/>
      <c r="CO31" s="687">
        <f t="shared" si="36"/>
        <v>-34.5</v>
      </c>
      <c r="CP31" s="688">
        <f t="shared" si="37"/>
        <v>0</v>
      </c>
      <c r="CQ31" s="683">
        <v>11</v>
      </c>
      <c r="CR31" s="681"/>
      <c r="CS31" s="681"/>
      <c r="CT31" s="681"/>
      <c r="CU31" s="687">
        <f t="shared" si="38"/>
        <v>-11</v>
      </c>
      <c r="CV31" s="688">
        <f t="shared" si="39"/>
        <v>0</v>
      </c>
      <c r="CW31" s="683">
        <v>11.3</v>
      </c>
      <c r="CX31" s="681"/>
      <c r="CY31" s="681"/>
      <c r="CZ31" s="681"/>
      <c r="DA31" s="687">
        <f t="shared" si="40"/>
        <v>-11.3</v>
      </c>
      <c r="DB31" s="688">
        <f t="shared" si="41"/>
        <v>0</v>
      </c>
      <c r="DC31" s="683">
        <v>12.2</v>
      </c>
      <c r="DD31" s="681"/>
      <c r="DE31" s="681"/>
      <c r="DF31" s="681"/>
      <c r="DG31" s="687">
        <f t="shared" si="42"/>
        <v>-12.2</v>
      </c>
      <c r="DH31" s="688">
        <f t="shared" si="43"/>
        <v>0</v>
      </c>
    </row>
    <row r="32" spans="1:112" ht="18.75" customHeight="1">
      <c r="A32" s="299" t="s">
        <v>3384</v>
      </c>
      <c r="B32" s="390">
        <v>100330049</v>
      </c>
      <c r="C32" s="396">
        <v>3</v>
      </c>
      <c r="D32" s="653" t="s">
        <v>3384</v>
      </c>
      <c r="E32" s="528" t="s">
        <v>3385</v>
      </c>
      <c r="F32" s="528"/>
      <c r="G32" s="529"/>
      <c r="H32" s="530" t="s">
        <v>4348</v>
      </c>
      <c r="I32" s="530"/>
      <c r="J32" s="657" t="s">
        <v>883</v>
      </c>
      <c r="K32" s="687">
        <f t="shared" si="0"/>
        <v>1708.5</v>
      </c>
      <c r="L32" s="681"/>
      <c r="M32" s="687">
        <f t="shared" si="1"/>
        <v>0</v>
      </c>
      <c r="N32" s="681"/>
      <c r="O32" s="687">
        <f t="shared" si="2"/>
        <v>-1708.5</v>
      </c>
      <c r="P32" s="688">
        <f t="shared" si="3"/>
        <v>0</v>
      </c>
      <c r="Q32" s="687">
        <f t="shared" si="4"/>
        <v>400.5</v>
      </c>
      <c r="R32" s="681"/>
      <c r="S32" s="687">
        <f t="shared" si="5"/>
        <v>0</v>
      </c>
      <c r="T32" s="681"/>
      <c r="U32" s="687">
        <f t="shared" si="6"/>
        <v>-400.5</v>
      </c>
      <c r="V32" s="688">
        <f t="shared" si="7"/>
        <v>0</v>
      </c>
      <c r="W32" s="687">
        <f>W33+W43+W69+W83</f>
        <v>151.29999999999998</v>
      </c>
      <c r="X32" s="681"/>
      <c r="Y32" s="687">
        <f>Y33+Y43+Y69+Y83</f>
        <v>0</v>
      </c>
      <c r="Z32" s="681"/>
      <c r="AA32" s="687">
        <f t="shared" si="8"/>
        <v>-151.29999999999998</v>
      </c>
      <c r="AB32" s="688">
        <f t="shared" si="9"/>
        <v>0</v>
      </c>
      <c r="AC32" s="687">
        <f>AC33+AC43+AC69+AC83</f>
        <v>108.9</v>
      </c>
      <c r="AD32" s="681"/>
      <c r="AE32" s="687">
        <f>AE33+AE43+AE69+AE83</f>
        <v>0</v>
      </c>
      <c r="AF32" s="681"/>
      <c r="AG32" s="687">
        <f t="shared" si="10"/>
        <v>-108.9</v>
      </c>
      <c r="AH32" s="688">
        <f t="shared" si="11"/>
        <v>0</v>
      </c>
      <c r="AI32" s="687">
        <f>AI33+AI43+AI69+AI83</f>
        <v>140.30000000000001</v>
      </c>
      <c r="AJ32" s="681"/>
      <c r="AK32" s="687">
        <f>AK33+AK43+AK69+AK83</f>
        <v>0</v>
      </c>
      <c r="AL32" s="681"/>
      <c r="AM32" s="687">
        <f t="shared" si="12"/>
        <v>-140.30000000000001</v>
      </c>
      <c r="AN32" s="688">
        <f t="shared" si="13"/>
        <v>0</v>
      </c>
      <c r="AO32" s="687">
        <f t="shared" si="14"/>
        <v>443.90000000000003</v>
      </c>
      <c r="AP32" s="681"/>
      <c r="AQ32" s="687">
        <f t="shared" si="15"/>
        <v>0</v>
      </c>
      <c r="AR32" s="681"/>
      <c r="AS32" s="687">
        <f t="shared" si="16"/>
        <v>-443.90000000000003</v>
      </c>
      <c r="AT32" s="688">
        <f t="shared" si="17"/>
        <v>0</v>
      </c>
      <c r="AU32" s="687">
        <f>AU33+AU43+AU69+AU83</f>
        <v>146.30000000000001</v>
      </c>
      <c r="AV32" s="681"/>
      <c r="AW32" s="687">
        <f>AW33+AW43+AW69+AW83</f>
        <v>0</v>
      </c>
      <c r="AX32" s="681"/>
      <c r="AY32" s="687">
        <f t="shared" si="18"/>
        <v>-146.30000000000001</v>
      </c>
      <c r="AZ32" s="688">
        <f t="shared" si="19"/>
        <v>0</v>
      </c>
      <c r="BA32" s="687">
        <f>BA33+BA43+BA69+BA83</f>
        <v>150.60000000000002</v>
      </c>
      <c r="BB32" s="681"/>
      <c r="BC32" s="687">
        <f>BC33+BC43+BC69+BC83</f>
        <v>0</v>
      </c>
      <c r="BD32" s="681"/>
      <c r="BE32" s="687">
        <f t="shared" si="20"/>
        <v>-150.60000000000002</v>
      </c>
      <c r="BF32" s="688">
        <f t="shared" si="21"/>
        <v>0</v>
      </c>
      <c r="BG32" s="687">
        <f>BG33+BG43+BG69+BG83</f>
        <v>147</v>
      </c>
      <c r="BH32" s="681"/>
      <c r="BI32" s="687">
        <f>BI33+BI43+BI69+BI83</f>
        <v>0</v>
      </c>
      <c r="BJ32" s="681"/>
      <c r="BK32" s="687">
        <f t="shared" si="22"/>
        <v>-147</v>
      </c>
      <c r="BL32" s="688">
        <f t="shared" si="23"/>
        <v>0</v>
      </c>
      <c r="BM32" s="687">
        <f t="shared" si="24"/>
        <v>368.8</v>
      </c>
      <c r="BN32" s="681"/>
      <c r="BO32" s="687">
        <f t="shared" si="25"/>
        <v>0</v>
      </c>
      <c r="BP32" s="681"/>
      <c r="BQ32" s="687">
        <f t="shared" si="26"/>
        <v>-368.8</v>
      </c>
      <c r="BR32" s="688">
        <f t="shared" si="27"/>
        <v>0</v>
      </c>
      <c r="BS32" s="687">
        <f>BS33+BS43+BS69+BS83</f>
        <v>77.5</v>
      </c>
      <c r="BT32" s="681"/>
      <c r="BU32" s="687">
        <f>BU33+BU43+BU69+BU83</f>
        <v>0</v>
      </c>
      <c r="BV32" s="681"/>
      <c r="BW32" s="687">
        <f t="shared" si="28"/>
        <v>-77.5</v>
      </c>
      <c r="BX32" s="688">
        <f t="shared" si="29"/>
        <v>0</v>
      </c>
      <c r="BY32" s="687">
        <f>BY33+BY43+BY69+BY83</f>
        <v>150.80000000000001</v>
      </c>
      <c r="BZ32" s="681"/>
      <c r="CA32" s="687">
        <f>CA33+CA43+CA69+CA83</f>
        <v>0</v>
      </c>
      <c r="CB32" s="681"/>
      <c r="CC32" s="687">
        <f t="shared" si="30"/>
        <v>-150.80000000000001</v>
      </c>
      <c r="CD32" s="688">
        <f t="shared" si="31"/>
        <v>0</v>
      </c>
      <c r="CE32" s="687">
        <f>CE33+CE43+CE69+CE83</f>
        <v>140.5</v>
      </c>
      <c r="CF32" s="681"/>
      <c r="CG32" s="687">
        <f>CG33+CG43+CG69+CG83</f>
        <v>0</v>
      </c>
      <c r="CH32" s="681"/>
      <c r="CI32" s="687">
        <f t="shared" si="32"/>
        <v>-140.5</v>
      </c>
      <c r="CJ32" s="688">
        <f t="shared" si="33"/>
        <v>0</v>
      </c>
      <c r="CK32" s="687">
        <f t="shared" si="34"/>
        <v>495.30000000000007</v>
      </c>
      <c r="CL32" s="681"/>
      <c r="CM32" s="687">
        <f t="shared" si="35"/>
        <v>0</v>
      </c>
      <c r="CN32" s="681"/>
      <c r="CO32" s="687">
        <f t="shared" si="36"/>
        <v>-495.30000000000007</v>
      </c>
      <c r="CP32" s="688">
        <f t="shared" si="37"/>
        <v>0</v>
      </c>
      <c r="CQ32" s="687">
        <f>CQ33+CQ43+CQ69+CQ83</f>
        <v>163.80000000000001</v>
      </c>
      <c r="CR32" s="681"/>
      <c r="CS32" s="687">
        <f>CS33+CS43+CS69+CS83</f>
        <v>0</v>
      </c>
      <c r="CT32" s="681"/>
      <c r="CU32" s="687">
        <f t="shared" si="38"/>
        <v>-163.80000000000001</v>
      </c>
      <c r="CV32" s="688">
        <f t="shared" si="39"/>
        <v>0</v>
      </c>
      <c r="CW32" s="687">
        <f>CW33+CW43+CW69+CW83</f>
        <v>161.40000000000003</v>
      </c>
      <c r="CX32" s="681"/>
      <c r="CY32" s="687">
        <f>CY33+CY43+CY69+CY83</f>
        <v>0</v>
      </c>
      <c r="CZ32" s="681"/>
      <c r="DA32" s="687">
        <f t="shared" si="40"/>
        <v>-161.40000000000003</v>
      </c>
      <c r="DB32" s="688">
        <f t="shared" si="41"/>
        <v>0</v>
      </c>
      <c r="DC32" s="687">
        <f>DC33+DC43+DC69+DC83</f>
        <v>170.1</v>
      </c>
      <c r="DD32" s="681"/>
      <c r="DE32" s="687">
        <f>DE33+DE43+DE69+DE83</f>
        <v>0</v>
      </c>
      <c r="DF32" s="681"/>
      <c r="DG32" s="687">
        <f t="shared" si="42"/>
        <v>-170.1</v>
      </c>
      <c r="DH32" s="688">
        <f t="shared" si="43"/>
        <v>0</v>
      </c>
    </row>
    <row r="33" spans="1:112" ht="18.75" customHeight="1">
      <c r="A33" s="301" t="s">
        <v>922</v>
      </c>
      <c r="B33" s="390">
        <v>100330745</v>
      </c>
      <c r="C33" s="610" t="s">
        <v>159</v>
      </c>
      <c r="D33" s="659" t="s">
        <v>922</v>
      </c>
      <c r="E33" s="528" t="s">
        <v>4349</v>
      </c>
      <c r="F33" s="528"/>
      <c r="G33" s="529"/>
      <c r="H33" s="530" t="s">
        <v>4350</v>
      </c>
      <c r="I33" s="530"/>
      <c r="J33" s="657" t="s">
        <v>883</v>
      </c>
      <c r="K33" s="687">
        <f t="shared" si="0"/>
        <v>783.1</v>
      </c>
      <c r="L33" s="681"/>
      <c r="M33" s="687">
        <f t="shared" si="1"/>
        <v>0</v>
      </c>
      <c r="N33" s="681"/>
      <c r="O33" s="687">
        <f t="shared" si="2"/>
        <v>-783.1</v>
      </c>
      <c r="P33" s="688">
        <f t="shared" si="3"/>
        <v>0</v>
      </c>
      <c r="Q33" s="687">
        <f t="shared" si="4"/>
        <v>184.5</v>
      </c>
      <c r="R33" s="681"/>
      <c r="S33" s="687">
        <f t="shared" si="5"/>
        <v>0</v>
      </c>
      <c r="T33" s="681"/>
      <c r="U33" s="687">
        <f t="shared" si="6"/>
        <v>-184.5</v>
      </c>
      <c r="V33" s="688">
        <f t="shared" si="7"/>
        <v>0</v>
      </c>
      <c r="W33" s="687">
        <f>W34+W35+W37+W36</f>
        <v>64.3</v>
      </c>
      <c r="X33" s="681"/>
      <c r="Y33" s="687">
        <f>Y34+Y35+Y37+Y36</f>
        <v>0</v>
      </c>
      <c r="Z33" s="681"/>
      <c r="AA33" s="687">
        <f t="shared" si="8"/>
        <v>-64.3</v>
      </c>
      <c r="AB33" s="688">
        <f t="shared" si="9"/>
        <v>0</v>
      </c>
      <c r="AC33" s="687">
        <f>AC34+AC35+AC37+AC36</f>
        <v>56.20000000000001</v>
      </c>
      <c r="AD33" s="681"/>
      <c r="AE33" s="687">
        <f>AE34+AE35+AE37+AE36</f>
        <v>0</v>
      </c>
      <c r="AF33" s="681"/>
      <c r="AG33" s="687">
        <f t="shared" si="10"/>
        <v>-56.20000000000001</v>
      </c>
      <c r="AH33" s="688">
        <f t="shared" si="11"/>
        <v>0</v>
      </c>
      <c r="AI33" s="687">
        <f>AI34+AI35+AI37+AI36</f>
        <v>64</v>
      </c>
      <c r="AJ33" s="681"/>
      <c r="AK33" s="687">
        <f>AK34+AK35+AK37+AK36</f>
        <v>0</v>
      </c>
      <c r="AL33" s="681"/>
      <c r="AM33" s="687">
        <f t="shared" si="12"/>
        <v>-64</v>
      </c>
      <c r="AN33" s="688">
        <f t="shared" si="13"/>
        <v>0</v>
      </c>
      <c r="AO33" s="687">
        <f t="shared" si="14"/>
        <v>196.8</v>
      </c>
      <c r="AP33" s="681"/>
      <c r="AQ33" s="687">
        <f t="shared" si="15"/>
        <v>0</v>
      </c>
      <c r="AR33" s="681"/>
      <c r="AS33" s="687">
        <f t="shared" si="16"/>
        <v>-196.8</v>
      </c>
      <c r="AT33" s="688">
        <f t="shared" si="17"/>
        <v>0</v>
      </c>
      <c r="AU33" s="687">
        <f>AU34+AU35+AU37+AU36</f>
        <v>62.9</v>
      </c>
      <c r="AV33" s="681"/>
      <c r="AW33" s="687">
        <f>AW34+AW35+AW37+AW36</f>
        <v>0</v>
      </c>
      <c r="AX33" s="681"/>
      <c r="AY33" s="687">
        <f t="shared" si="18"/>
        <v>-62.9</v>
      </c>
      <c r="AZ33" s="688">
        <f t="shared" si="19"/>
        <v>0</v>
      </c>
      <c r="BA33" s="687">
        <f>BA34+BA35+BA37+BA36</f>
        <v>66.400000000000006</v>
      </c>
      <c r="BB33" s="681"/>
      <c r="BC33" s="687">
        <f>BC34+BC35+BC37+BC36</f>
        <v>0</v>
      </c>
      <c r="BD33" s="681"/>
      <c r="BE33" s="687">
        <f t="shared" si="20"/>
        <v>-66.400000000000006</v>
      </c>
      <c r="BF33" s="688">
        <f t="shared" si="21"/>
        <v>0</v>
      </c>
      <c r="BG33" s="687">
        <f>BG34+BG35+BG37+BG36</f>
        <v>67.5</v>
      </c>
      <c r="BH33" s="681"/>
      <c r="BI33" s="687">
        <f>BI34+BI35+BI37+BI36</f>
        <v>0</v>
      </c>
      <c r="BJ33" s="681"/>
      <c r="BK33" s="687">
        <f t="shared" si="22"/>
        <v>-67.5</v>
      </c>
      <c r="BL33" s="688">
        <f t="shared" si="23"/>
        <v>0</v>
      </c>
      <c r="BM33" s="687">
        <f t="shared" si="24"/>
        <v>169.8</v>
      </c>
      <c r="BN33" s="681"/>
      <c r="BO33" s="687">
        <f t="shared" si="25"/>
        <v>0</v>
      </c>
      <c r="BP33" s="681"/>
      <c r="BQ33" s="687">
        <f t="shared" si="26"/>
        <v>-169.8</v>
      </c>
      <c r="BR33" s="688">
        <f t="shared" si="27"/>
        <v>0</v>
      </c>
      <c r="BS33" s="687">
        <f>BS34+BS35+BS37+BS36</f>
        <v>36.299999999999997</v>
      </c>
      <c r="BT33" s="681"/>
      <c r="BU33" s="687">
        <f>BU34+BU35+BU37+BU36</f>
        <v>0</v>
      </c>
      <c r="BV33" s="681"/>
      <c r="BW33" s="687">
        <f t="shared" si="28"/>
        <v>-36.299999999999997</v>
      </c>
      <c r="BX33" s="688">
        <f t="shared" si="29"/>
        <v>0</v>
      </c>
      <c r="BY33" s="687">
        <f>BY34+BY35+BY37+BY36</f>
        <v>69</v>
      </c>
      <c r="BZ33" s="681"/>
      <c r="CA33" s="687">
        <f>CA34+CA35+CA37+CA36</f>
        <v>0</v>
      </c>
      <c r="CB33" s="681"/>
      <c r="CC33" s="687">
        <f t="shared" si="30"/>
        <v>-69</v>
      </c>
      <c r="CD33" s="688">
        <f t="shared" si="31"/>
        <v>0</v>
      </c>
      <c r="CE33" s="687">
        <f>CE34+CE35+CE37+CE36</f>
        <v>64.5</v>
      </c>
      <c r="CF33" s="681"/>
      <c r="CG33" s="687">
        <f>CG34+CG35+CG37+CG36</f>
        <v>0</v>
      </c>
      <c r="CH33" s="681"/>
      <c r="CI33" s="687">
        <f t="shared" si="32"/>
        <v>-64.5</v>
      </c>
      <c r="CJ33" s="688">
        <f t="shared" si="33"/>
        <v>0</v>
      </c>
      <c r="CK33" s="687">
        <f t="shared" si="34"/>
        <v>232</v>
      </c>
      <c r="CL33" s="681"/>
      <c r="CM33" s="687">
        <f t="shared" si="35"/>
        <v>0</v>
      </c>
      <c r="CN33" s="681"/>
      <c r="CO33" s="687">
        <f t="shared" si="36"/>
        <v>-232</v>
      </c>
      <c r="CP33" s="688">
        <f t="shared" si="37"/>
        <v>0</v>
      </c>
      <c r="CQ33" s="687">
        <f>CQ34+CQ35+CQ37+CQ36</f>
        <v>77.900000000000006</v>
      </c>
      <c r="CR33" s="681"/>
      <c r="CS33" s="687">
        <f>CS34+CS35+CS37+CS36</f>
        <v>0</v>
      </c>
      <c r="CT33" s="681"/>
      <c r="CU33" s="687">
        <f t="shared" si="38"/>
        <v>-77.900000000000006</v>
      </c>
      <c r="CV33" s="688">
        <f t="shared" si="39"/>
        <v>0</v>
      </c>
      <c r="CW33" s="687">
        <f>CW34+CW35+CW37+CW36</f>
        <v>76.600000000000009</v>
      </c>
      <c r="CX33" s="681"/>
      <c r="CY33" s="687">
        <f>CY34+CY35+CY37+CY36</f>
        <v>0</v>
      </c>
      <c r="CZ33" s="681"/>
      <c r="DA33" s="687">
        <f t="shared" si="40"/>
        <v>-76.600000000000009</v>
      </c>
      <c r="DB33" s="688">
        <f t="shared" si="41"/>
        <v>0</v>
      </c>
      <c r="DC33" s="687">
        <f>DC34+DC35+DC37+DC36</f>
        <v>77.5</v>
      </c>
      <c r="DD33" s="681"/>
      <c r="DE33" s="687">
        <f>DE34+DE35+DE37+DE36</f>
        <v>0</v>
      </c>
      <c r="DF33" s="681"/>
      <c r="DG33" s="687">
        <f t="shared" si="42"/>
        <v>-77.5</v>
      </c>
      <c r="DH33" s="688">
        <f t="shared" si="43"/>
        <v>0</v>
      </c>
    </row>
    <row r="34" spans="1:112" ht="18.75" customHeight="1">
      <c r="A34" s="305" t="s">
        <v>4351</v>
      </c>
      <c r="B34" s="390">
        <v>100336338</v>
      </c>
      <c r="C34" s="614" t="s">
        <v>2771</v>
      </c>
      <c r="D34" s="609" t="s">
        <v>4352</v>
      </c>
      <c r="E34" s="528" t="s">
        <v>4353</v>
      </c>
      <c r="F34" s="528"/>
      <c r="G34" s="529"/>
      <c r="H34" s="530" t="s">
        <v>4354</v>
      </c>
      <c r="I34" s="530"/>
      <c r="J34" s="647" t="s">
        <v>883</v>
      </c>
      <c r="K34" s="687">
        <f t="shared" si="0"/>
        <v>667.1</v>
      </c>
      <c r="L34" s="681"/>
      <c r="M34" s="687">
        <f t="shared" si="1"/>
        <v>0</v>
      </c>
      <c r="N34" s="681"/>
      <c r="O34" s="687">
        <f t="shared" si="2"/>
        <v>-667.1</v>
      </c>
      <c r="P34" s="688">
        <f t="shared" si="3"/>
        <v>0</v>
      </c>
      <c r="Q34" s="687">
        <f t="shared" si="4"/>
        <v>154.69999999999999</v>
      </c>
      <c r="R34" s="681"/>
      <c r="S34" s="687">
        <f t="shared" si="5"/>
        <v>0</v>
      </c>
      <c r="T34" s="681"/>
      <c r="U34" s="687">
        <f t="shared" si="6"/>
        <v>-154.69999999999999</v>
      </c>
      <c r="V34" s="688">
        <f t="shared" si="7"/>
        <v>0</v>
      </c>
      <c r="W34" s="687">
        <f>W39</f>
        <v>53.3</v>
      </c>
      <c r="X34" s="681"/>
      <c r="Y34" s="687">
        <f>Y39</f>
        <v>0</v>
      </c>
      <c r="Z34" s="681"/>
      <c r="AA34" s="687">
        <f t="shared" si="8"/>
        <v>-53.3</v>
      </c>
      <c r="AB34" s="688">
        <f t="shared" si="9"/>
        <v>0</v>
      </c>
      <c r="AC34" s="687">
        <f>AC39</f>
        <v>47.7</v>
      </c>
      <c r="AD34" s="681"/>
      <c r="AE34" s="687">
        <f>AE39</f>
        <v>0</v>
      </c>
      <c r="AF34" s="681"/>
      <c r="AG34" s="687">
        <f t="shared" si="10"/>
        <v>-47.7</v>
      </c>
      <c r="AH34" s="688">
        <f t="shared" si="11"/>
        <v>0</v>
      </c>
      <c r="AI34" s="687">
        <f>AI39</f>
        <v>53.7</v>
      </c>
      <c r="AJ34" s="681"/>
      <c r="AK34" s="687">
        <f>AK39</f>
        <v>0</v>
      </c>
      <c r="AL34" s="681"/>
      <c r="AM34" s="687">
        <f t="shared" si="12"/>
        <v>-53.7</v>
      </c>
      <c r="AN34" s="688">
        <f t="shared" si="13"/>
        <v>0</v>
      </c>
      <c r="AO34" s="687">
        <f t="shared" si="14"/>
        <v>166.5</v>
      </c>
      <c r="AP34" s="681"/>
      <c r="AQ34" s="687">
        <f t="shared" si="15"/>
        <v>0</v>
      </c>
      <c r="AR34" s="681"/>
      <c r="AS34" s="687">
        <f t="shared" si="16"/>
        <v>-166.5</v>
      </c>
      <c r="AT34" s="688">
        <f t="shared" si="17"/>
        <v>0</v>
      </c>
      <c r="AU34" s="687">
        <f>AU39</f>
        <v>52.6</v>
      </c>
      <c r="AV34" s="681"/>
      <c r="AW34" s="687">
        <f>AW39</f>
        <v>0</v>
      </c>
      <c r="AX34" s="681"/>
      <c r="AY34" s="687">
        <f t="shared" si="18"/>
        <v>-52.6</v>
      </c>
      <c r="AZ34" s="688">
        <f t="shared" si="19"/>
        <v>0</v>
      </c>
      <c r="BA34" s="687">
        <f>BA39</f>
        <v>56</v>
      </c>
      <c r="BB34" s="681"/>
      <c r="BC34" s="687">
        <f>BC39</f>
        <v>0</v>
      </c>
      <c r="BD34" s="681"/>
      <c r="BE34" s="687">
        <f t="shared" si="20"/>
        <v>-56</v>
      </c>
      <c r="BF34" s="688">
        <f t="shared" si="21"/>
        <v>0</v>
      </c>
      <c r="BG34" s="687">
        <f>BG39</f>
        <v>57.9</v>
      </c>
      <c r="BH34" s="681"/>
      <c r="BI34" s="687">
        <f>BI39</f>
        <v>0</v>
      </c>
      <c r="BJ34" s="681"/>
      <c r="BK34" s="687">
        <f t="shared" si="22"/>
        <v>-57.9</v>
      </c>
      <c r="BL34" s="688">
        <f t="shared" si="23"/>
        <v>0</v>
      </c>
      <c r="BM34" s="687">
        <f t="shared" si="24"/>
        <v>145.9</v>
      </c>
      <c r="BN34" s="681"/>
      <c r="BO34" s="687">
        <f t="shared" si="25"/>
        <v>0</v>
      </c>
      <c r="BP34" s="681"/>
      <c r="BQ34" s="687">
        <f t="shared" si="26"/>
        <v>-145.9</v>
      </c>
      <c r="BR34" s="688">
        <f t="shared" si="27"/>
        <v>0</v>
      </c>
      <c r="BS34" s="687">
        <f>BS39</f>
        <v>31.3</v>
      </c>
      <c r="BT34" s="681"/>
      <c r="BU34" s="687">
        <f>BU39</f>
        <v>0</v>
      </c>
      <c r="BV34" s="681"/>
      <c r="BW34" s="687">
        <f t="shared" si="28"/>
        <v>-31.3</v>
      </c>
      <c r="BX34" s="688">
        <f t="shared" si="29"/>
        <v>0</v>
      </c>
      <c r="BY34" s="687">
        <f>BY39</f>
        <v>59.5</v>
      </c>
      <c r="BZ34" s="681"/>
      <c r="CA34" s="687">
        <f>CA39</f>
        <v>0</v>
      </c>
      <c r="CB34" s="681"/>
      <c r="CC34" s="687">
        <f t="shared" si="30"/>
        <v>-59.5</v>
      </c>
      <c r="CD34" s="688">
        <f t="shared" si="31"/>
        <v>0</v>
      </c>
      <c r="CE34" s="687">
        <f>CE39</f>
        <v>55.1</v>
      </c>
      <c r="CF34" s="681"/>
      <c r="CG34" s="687">
        <f>CG39</f>
        <v>0</v>
      </c>
      <c r="CH34" s="681"/>
      <c r="CI34" s="687">
        <f t="shared" si="32"/>
        <v>-55.1</v>
      </c>
      <c r="CJ34" s="688">
        <f t="shared" si="33"/>
        <v>0</v>
      </c>
      <c r="CK34" s="687">
        <f t="shared" si="34"/>
        <v>200</v>
      </c>
      <c r="CL34" s="681"/>
      <c r="CM34" s="687">
        <f t="shared" si="35"/>
        <v>0</v>
      </c>
      <c r="CN34" s="681"/>
      <c r="CO34" s="687">
        <f t="shared" si="36"/>
        <v>-200</v>
      </c>
      <c r="CP34" s="688">
        <f t="shared" si="37"/>
        <v>0</v>
      </c>
      <c r="CQ34" s="687">
        <f>CQ39</f>
        <v>67.2</v>
      </c>
      <c r="CR34" s="681"/>
      <c r="CS34" s="687">
        <f>CS39</f>
        <v>0</v>
      </c>
      <c r="CT34" s="681"/>
      <c r="CU34" s="687">
        <f t="shared" si="38"/>
        <v>-67.2</v>
      </c>
      <c r="CV34" s="688">
        <f t="shared" si="39"/>
        <v>0</v>
      </c>
      <c r="CW34" s="687">
        <f>CW39</f>
        <v>66.2</v>
      </c>
      <c r="CX34" s="681"/>
      <c r="CY34" s="687">
        <f>CY39</f>
        <v>0</v>
      </c>
      <c r="CZ34" s="681"/>
      <c r="DA34" s="687">
        <f t="shared" si="40"/>
        <v>-66.2</v>
      </c>
      <c r="DB34" s="688">
        <f t="shared" si="41"/>
        <v>0</v>
      </c>
      <c r="DC34" s="687">
        <f>DC39</f>
        <v>66.599999999999994</v>
      </c>
      <c r="DD34" s="681"/>
      <c r="DE34" s="687">
        <f>DE39</f>
        <v>0</v>
      </c>
      <c r="DF34" s="681"/>
      <c r="DG34" s="687">
        <f t="shared" si="42"/>
        <v>-66.599999999999994</v>
      </c>
      <c r="DH34" s="688">
        <f t="shared" si="43"/>
        <v>0</v>
      </c>
    </row>
    <row r="35" spans="1:112" ht="18.75" customHeight="1">
      <c r="A35" s="305" t="s">
        <v>4355</v>
      </c>
      <c r="B35" s="390">
        <v>100330746</v>
      </c>
      <c r="C35" s="614" t="s">
        <v>2793</v>
      </c>
      <c r="D35" s="609" t="s">
        <v>4356</v>
      </c>
      <c r="E35" s="528" t="s">
        <v>4357</v>
      </c>
      <c r="F35" s="528"/>
      <c r="G35" s="529"/>
      <c r="H35" s="530" t="s">
        <v>4358</v>
      </c>
      <c r="I35" s="530"/>
      <c r="J35" s="647" t="s">
        <v>883</v>
      </c>
      <c r="K35" s="687">
        <f t="shared" si="0"/>
        <v>105.4</v>
      </c>
      <c r="L35" s="681"/>
      <c r="M35" s="687">
        <f t="shared" si="1"/>
        <v>0</v>
      </c>
      <c r="N35" s="681"/>
      <c r="O35" s="687">
        <f t="shared" si="2"/>
        <v>-105.4</v>
      </c>
      <c r="P35" s="688">
        <f t="shared" si="3"/>
        <v>0</v>
      </c>
      <c r="Q35" s="687">
        <f t="shared" si="4"/>
        <v>27.7</v>
      </c>
      <c r="R35" s="681"/>
      <c r="S35" s="687">
        <f t="shared" si="5"/>
        <v>0</v>
      </c>
      <c r="T35" s="681"/>
      <c r="U35" s="687">
        <f t="shared" si="6"/>
        <v>-27.7</v>
      </c>
      <c r="V35" s="688">
        <f t="shared" si="7"/>
        <v>0</v>
      </c>
      <c r="W35" s="687">
        <f>W40</f>
        <v>10.1</v>
      </c>
      <c r="X35" s="681"/>
      <c r="Y35" s="687">
        <f>Y40</f>
        <v>0</v>
      </c>
      <c r="Z35" s="681"/>
      <c r="AA35" s="687">
        <f t="shared" si="8"/>
        <v>-10.1</v>
      </c>
      <c r="AB35" s="688">
        <f t="shared" si="9"/>
        <v>0</v>
      </c>
      <c r="AC35" s="687">
        <f>AC40</f>
        <v>8.1</v>
      </c>
      <c r="AD35" s="681"/>
      <c r="AE35" s="687">
        <f>AE40</f>
        <v>0</v>
      </c>
      <c r="AF35" s="681"/>
      <c r="AG35" s="687">
        <f t="shared" si="10"/>
        <v>-8.1</v>
      </c>
      <c r="AH35" s="688">
        <f t="shared" si="11"/>
        <v>0</v>
      </c>
      <c r="AI35" s="687">
        <f>AI40</f>
        <v>9.5</v>
      </c>
      <c r="AJ35" s="681"/>
      <c r="AK35" s="687">
        <f>AK40</f>
        <v>0</v>
      </c>
      <c r="AL35" s="681"/>
      <c r="AM35" s="687">
        <f t="shared" si="12"/>
        <v>-9.5</v>
      </c>
      <c r="AN35" s="688">
        <f t="shared" si="13"/>
        <v>0</v>
      </c>
      <c r="AO35" s="687">
        <f t="shared" si="14"/>
        <v>27.7</v>
      </c>
      <c r="AP35" s="681"/>
      <c r="AQ35" s="687">
        <f t="shared" si="15"/>
        <v>0</v>
      </c>
      <c r="AR35" s="681"/>
      <c r="AS35" s="687">
        <f t="shared" si="16"/>
        <v>-27.7</v>
      </c>
      <c r="AT35" s="688">
        <f t="shared" si="17"/>
        <v>0</v>
      </c>
      <c r="AU35" s="687">
        <f>AU40</f>
        <v>9.4</v>
      </c>
      <c r="AV35" s="681"/>
      <c r="AW35" s="687">
        <f>AW40</f>
        <v>0</v>
      </c>
      <c r="AX35" s="681"/>
      <c r="AY35" s="687">
        <f t="shared" si="18"/>
        <v>-9.4</v>
      </c>
      <c r="AZ35" s="688">
        <f t="shared" si="19"/>
        <v>0</v>
      </c>
      <c r="BA35" s="687">
        <f>BA40</f>
        <v>9.5</v>
      </c>
      <c r="BB35" s="681"/>
      <c r="BC35" s="687">
        <f>BC40</f>
        <v>0</v>
      </c>
      <c r="BD35" s="681"/>
      <c r="BE35" s="687">
        <f t="shared" si="20"/>
        <v>-9.5</v>
      </c>
      <c r="BF35" s="688">
        <f t="shared" si="21"/>
        <v>0</v>
      </c>
      <c r="BG35" s="687">
        <f>BG40</f>
        <v>8.8000000000000007</v>
      </c>
      <c r="BH35" s="681"/>
      <c r="BI35" s="687">
        <f>BI40</f>
        <v>0</v>
      </c>
      <c r="BJ35" s="681"/>
      <c r="BK35" s="687">
        <f t="shared" si="22"/>
        <v>-8.8000000000000007</v>
      </c>
      <c r="BL35" s="688">
        <f t="shared" si="23"/>
        <v>0</v>
      </c>
      <c r="BM35" s="687">
        <f t="shared" si="24"/>
        <v>21.6</v>
      </c>
      <c r="BN35" s="681"/>
      <c r="BO35" s="687">
        <f t="shared" si="25"/>
        <v>0</v>
      </c>
      <c r="BP35" s="681"/>
      <c r="BQ35" s="687">
        <f t="shared" si="26"/>
        <v>-21.6</v>
      </c>
      <c r="BR35" s="688">
        <f t="shared" si="27"/>
        <v>0</v>
      </c>
      <c r="BS35" s="687">
        <f>BS40</f>
        <v>4.5</v>
      </c>
      <c r="BT35" s="681"/>
      <c r="BU35" s="687">
        <f>BU40</f>
        <v>0</v>
      </c>
      <c r="BV35" s="681"/>
      <c r="BW35" s="687">
        <f t="shared" si="28"/>
        <v>-4.5</v>
      </c>
      <c r="BX35" s="688">
        <f t="shared" si="29"/>
        <v>0</v>
      </c>
      <c r="BY35" s="687">
        <f>BY40</f>
        <v>8.6</v>
      </c>
      <c r="BZ35" s="681"/>
      <c r="CA35" s="687">
        <f>CA40</f>
        <v>0</v>
      </c>
      <c r="CB35" s="681"/>
      <c r="CC35" s="687">
        <f t="shared" si="30"/>
        <v>-8.6</v>
      </c>
      <c r="CD35" s="688">
        <f t="shared" si="31"/>
        <v>0</v>
      </c>
      <c r="CE35" s="687">
        <f>CE40</f>
        <v>8.5</v>
      </c>
      <c r="CF35" s="681"/>
      <c r="CG35" s="687">
        <f>CG40</f>
        <v>0</v>
      </c>
      <c r="CH35" s="681"/>
      <c r="CI35" s="687">
        <f t="shared" si="32"/>
        <v>-8.5</v>
      </c>
      <c r="CJ35" s="688">
        <f t="shared" si="33"/>
        <v>0</v>
      </c>
      <c r="CK35" s="687">
        <f t="shared" si="34"/>
        <v>28.4</v>
      </c>
      <c r="CL35" s="681"/>
      <c r="CM35" s="687">
        <f t="shared" si="35"/>
        <v>0</v>
      </c>
      <c r="CN35" s="681"/>
      <c r="CO35" s="687">
        <f t="shared" si="36"/>
        <v>-28.4</v>
      </c>
      <c r="CP35" s="688">
        <f t="shared" si="37"/>
        <v>0</v>
      </c>
      <c r="CQ35" s="687">
        <f>CQ40</f>
        <v>9.6</v>
      </c>
      <c r="CR35" s="681"/>
      <c r="CS35" s="687">
        <f>CS40</f>
        <v>0</v>
      </c>
      <c r="CT35" s="681"/>
      <c r="CU35" s="687">
        <f t="shared" si="38"/>
        <v>-9.6</v>
      </c>
      <c r="CV35" s="688">
        <f t="shared" si="39"/>
        <v>0</v>
      </c>
      <c r="CW35" s="687">
        <f>CW40</f>
        <v>9.3000000000000007</v>
      </c>
      <c r="CX35" s="681"/>
      <c r="CY35" s="687">
        <f>CY40</f>
        <v>0</v>
      </c>
      <c r="CZ35" s="681"/>
      <c r="DA35" s="687">
        <f t="shared" si="40"/>
        <v>-9.3000000000000007</v>
      </c>
      <c r="DB35" s="688">
        <f t="shared" si="41"/>
        <v>0</v>
      </c>
      <c r="DC35" s="687">
        <f>DC40</f>
        <v>9.5</v>
      </c>
      <c r="DD35" s="681"/>
      <c r="DE35" s="687">
        <f>DE40</f>
        <v>0</v>
      </c>
      <c r="DF35" s="681"/>
      <c r="DG35" s="687">
        <f t="shared" si="42"/>
        <v>-9.5</v>
      </c>
      <c r="DH35" s="688">
        <f t="shared" si="43"/>
        <v>0</v>
      </c>
    </row>
    <row r="36" spans="1:112" ht="18.75" customHeight="1">
      <c r="A36" s="305" t="s">
        <v>4359</v>
      </c>
      <c r="B36" s="390">
        <v>100332899</v>
      </c>
      <c r="C36" s="614" t="s">
        <v>4360</v>
      </c>
      <c r="D36" s="609" t="s">
        <v>928</v>
      </c>
      <c r="E36" s="528" t="s">
        <v>4361</v>
      </c>
      <c r="F36" s="528"/>
      <c r="G36" s="529"/>
      <c r="H36" s="530" t="s">
        <v>4362</v>
      </c>
      <c r="I36" s="530"/>
      <c r="J36" s="647" t="s">
        <v>883</v>
      </c>
      <c r="K36" s="687">
        <f t="shared" si="0"/>
        <v>4.3000000000000007</v>
      </c>
      <c r="L36" s="681"/>
      <c r="M36" s="687">
        <f t="shared" si="1"/>
        <v>0</v>
      </c>
      <c r="N36" s="681"/>
      <c r="O36" s="687">
        <f t="shared" si="2"/>
        <v>-4.3000000000000007</v>
      </c>
      <c r="P36" s="688">
        <f t="shared" si="3"/>
        <v>0</v>
      </c>
      <c r="Q36" s="687">
        <f t="shared" si="4"/>
        <v>1</v>
      </c>
      <c r="R36" s="681"/>
      <c r="S36" s="687">
        <f t="shared" si="5"/>
        <v>0</v>
      </c>
      <c r="T36" s="681"/>
      <c r="U36" s="687">
        <f t="shared" si="6"/>
        <v>-1</v>
      </c>
      <c r="V36" s="688">
        <f t="shared" si="7"/>
        <v>0</v>
      </c>
      <c r="W36" s="687">
        <f>W41</f>
        <v>0.4</v>
      </c>
      <c r="X36" s="681"/>
      <c r="Y36" s="687">
        <f>Y41</f>
        <v>0</v>
      </c>
      <c r="Z36" s="681"/>
      <c r="AA36" s="687">
        <f t="shared" si="8"/>
        <v>-0.4</v>
      </c>
      <c r="AB36" s="688">
        <f t="shared" si="9"/>
        <v>0</v>
      </c>
      <c r="AC36" s="687">
        <f>AC41</f>
        <v>0.2</v>
      </c>
      <c r="AD36" s="681"/>
      <c r="AE36" s="687">
        <f>AE41</f>
        <v>0</v>
      </c>
      <c r="AF36" s="681"/>
      <c r="AG36" s="687">
        <f t="shared" si="10"/>
        <v>-0.2</v>
      </c>
      <c r="AH36" s="688">
        <f t="shared" si="11"/>
        <v>0</v>
      </c>
      <c r="AI36" s="687">
        <f>AI41</f>
        <v>0.4</v>
      </c>
      <c r="AJ36" s="681"/>
      <c r="AK36" s="687">
        <f>AK41</f>
        <v>0</v>
      </c>
      <c r="AL36" s="681"/>
      <c r="AM36" s="687">
        <f t="shared" si="12"/>
        <v>-0.4</v>
      </c>
      <c r="AN36" s="688">
        <f t="shared" si="13"/>
        <v>0</v>
      </c>
      <c r="AO36" s="687">
        <f t="shared" si="14"/>
        <v>1.1000000000000001</v>
      </c>
      <c r="AP36" s="681"/>
      <c r="AQ36" s="687">
        <f t="shared" si="15"/>
        <v>0</v>
      </c>
      <c r="AR36" s="681"/>
      <c r="AS36" s="687">
        <f t="shared" si="16"/>
        <v>-1.1000000000000001</v>
      </c>
      <c r="AT36" s="688">
        <f t="shared" si="17"/>
        <v>0</v>
      </c>
      <c r="AU36" s="687">
        <f>AU41</f>
        <v>0.4</v>
      </c>
      <c r="AV36" s="681"/>
      <c r="AW36" s="687">
        <f>AW41</f>
        <v>0</v>
      </c>
      <c r="AX36" s="681"/>
      <c r="AY36" s="687">
        <f t="shared" si="18"/>
        <v>-0.4</v>
      </c>
      <c r="AZ36" s="688">
        <f t="shared" si="19"/>
        <v>0</v>
      </c>
      <c r="BA36" s="687">
        <f>BA41</f>
        <v>0.4</v>
      </c>
      <c r="BB36" s="681"/>
      <c r="BC36" s="687">
        <f>BC41</f>
        <v>0</v>
      </c>
      <c r="BD36" s="681"/>
      <c r="BE36" s="687">
        <f t="shared" si="20"/>
        <v>-0.4</v>
      </c>
      <c r="BF36" s="688">
        <f t="shared" si="21"/>
        <v>0</v>
      </c>
      <c r="BG36" s="687">
        <f>BG41</f>
        <v>0.3</v>
      </c>
      <c r="BH36" s="681"/>
      <c r="BI36" s="687">
        <f>BI41</f>
        <v>0</v>
      </c>
      <c r="BJ36" s="681"/>
      <c r="BK36" s="687">
        <f t="shared" si="22"/>
        <v>-0.3</v>
      </c>
      <c r="BL36" s="688">
        <f t="shared" si="23"/>
        <v>0</v>
      </c>
      <c r="BM36" s="687">
        <f t="shared" si="24"/>
        <v>1</v>
      </c>
      <c r="BN36" s="681"/>
      <c r="BO36" s="687">
        <f t="shared" si="25"/>
        <v>0</v>
      </c>
      <c r="BP36" s="681"/>
      <c r="BQ36" s="687">
        <f t="shared" si="26"/>
        <v>-1</v>
      </c>
      <c r="BR36" s="688">
        <f t="shared" si="27"/>
        <v>0</v>
      </c>
      <c r="BS36" s="687">
        <f>BS41</f>
        <v>0.2</v>
      </c>
      <c r="BT36" s="681"/>
      <c r="BU36" s="687">
        <f>BU41</f>
        <v>0</v>
      </c>
      <c r="BV36" s="681"/>
      <c r="BW36" s="687">
        <f t="shared" si="28"/>
        <v>-0.2</v>
      </c>
      <c r="BX36" s="688">
        <f t="shared" si="29"/>
        <v>0</v>
      </c>
      <c r="BY36" s="687">
        <f>BY41</f>
        <v>0.4</v>
      </c>
      <c r="BZ36" s="681"/>
      <c r="CA36" s="687">
        <f>CA41</f>
        <v>0</v>
      </c>
      <c r="CB36" s="681"/>
      <c r="CC36" s="687">
        <f t="shared" si="30"/>
        <v>-0.4</v>
      </c>
      <c r="CD36" s="688">
        <f t="shared" si="31"/>
        <v>0</v>
      </c>
      <c r="CE36" s="687">
        <f>CE41</f>
        <v>0.4</v>
      </c>
      <c r="CF36" s="681"/>
      <c r="CG36" s="687">
        <f>CG41</f>
        <v>0</v>
      </c>
      <c r="CH36" s="681"/>
      <c r="CI36" s="687">
        <f t="shared" si="32"/>
        <v>-0.4</v>
      </c>
      <c r="CJ36" s="688">
        <f t="shared" si="33"/>
        <v>0</v>
      </c>
      <c r="CK36" s="687">
        <f t="shared" si="34"/>
        <v>1.2000000000000002</v>
      </c>
      <c r="CL36" s="681"/>
      <c r="CM36" s="687">
        <f t="shared" si="35"/>
        <v>0</v>
      </c>
      <c r="CN36" s="681"/>
      <c r="CO36" s="687">
        <f t="shared" si="36"/>
        <v>-1.2000000000000002</v>
      </c>
      <c r="CP36" s="688">
        <f t="shared" si="37"/>
        <v>0</v>
      </c>
      <c r="CQ36" s="687">
        <f>CQ41</f>
        <v>0.4</v>
      </c>
      <c r="CR36" s="681"/>
      <c r="CS36" s="687">
        <f>CS41</f>
        <v>0</v>
      </c>
      <c r="CT36" s="681"/>
      <c r="CU36" s="687">
        <f t="shared" si="38"/>
        <v>-0.4</v>
      </c>
      <c r="CV36" s="688">
        <f t="shared" si="39"/>
        <v>0</v>
      </c>
      <c r="CW36" s="687">
        <f>CW41</f>
        <v>0.4</v>
      </c>
      <c r="CX36" s="681"/>
      <c r="CY36" s="687">
        <f>CY41</f>
        <v>0</v>
      </c>
      <c r="CZ36" s="681"/>
      <c r="DA36" s="687">
        <f t="shared" si="40"/>
        <v>-0.4</v>
      </c>
      <c r="DB36" s="688">
        <f t="shared" si="41"/>
        <v>0</v>
      </c>
      <c r="DC36" s="687">
        <f>DC41</f>
        <v>0.4</v>
      </c>
      <c r="DD36" s="681"/>
      <c r="DE36" s="687">
        <f>DE41</f>
        <v>0</v>
      </c>
      <c r="DF36" s="681"/>
      <c r="DG36" s="687">
        <f t="shared" si="42"/>
        <v>-0.4</v>
      </c>
      <c r="DH36" s="688">
        <f t="shared" si="43"/>
        <v>0</v>
      </c>
    </row>
    <row r="37" spans="1:112" ht="18.75" customHeight="1">
      <c r="A37" s="305" t="s">
        <v>4363</v>
      </c>
      <c r="B37" s="390">
        <v>100332995</v>
      </c>
      <c r="C37" s="614" t="s">
        <v>4364</v>
      </c>
      <c r="D37" s="609" t="s">
        <v>930</v>
      </c>
      <c r="E37" s="528" t="s">
        <v>4365</v>
      </c>
      <c r="F37" s="528"/>
      <c r="G37" s="529"/>
      <c r="H37" s="530" t="s">
        <v>4366</v>
      </c>
      <c r="I37" s="530"/>
      <c r="J37" s="647" t="s">
        <v>883</v>
      </c>
      <c r="K37" s="687">
        <f t="shared" si="0"/>
        <v>6.3000000000000007</v>
      </c>
      <c r="L37" s="681"/>
      <c r="M37" s="687">
        <f t="shared" si="1"/>
        <v>0</v>
      </c>
      <c r="N37" s="681"/>
      <c r="O37" s="687">
        <f t="shared" si="2"/>
        <v>-6.3000000000000007</v>
      </c>
      <c r="P37" s="688">
        <f t="shared" si="3"/>
        <v>0</v>
      </c>
      <c r="Q37" s="687">
        <f t="shared" si="4"/>
        <v>1.1000000000000001</v>
      </c>
      <c r="R37" s="681"/>
      <c r="S37" s="687">
        <f t="shared" si="5"/>
        <v>0</v>
      </c>
      <c r="T37" s="681"/>
      <c r="U37" s="687">
        <f t="shared" si="6"/>
        <v>-1.1000000000000001</v>
      </c>
      <c r="V37" s="688">
        <f t="shared" si="7"/>
        <v>0</v>
      </c>
      <c r="W37" s="687">
        <f>W42</f>
        <v>0.5</v>
      </c>
      <c r="X37" s="681"/>
      <c r="Y37" s="687">
        <f>Y42</f>
        <v>0</v>
      </c>
      <c r="Z37" s="681"/>
      <c r="AA37" s="687">
        <f t="shared" si="8"/>
        <v>-0.5</v>
      </c>
      <c r="AB37" s="688">
        <f t="shared" si="9"/>
        <v>0</v>
      </c>
      <c r="AC37" s="687">
        <f>AC42</f>
        <v>0.2</v>
      </c>
      <c r="AD37" s="681"/>
      <c r="AE37" s="687">
        <f>AE42</f>
        <v>0</v>
      </c>
      <c r="AF37" s="681"/>
      <c r="AG37" s="687">
        <f t="shared" si="10"/>
        <v>-0.2</v>
      </c>
      <c r="AH37" s="688">
        <f t="shared" si="11"/>
        <v>0</v>
      </c>
      <c r="AI37" s="687">
        <f>AI42</f>
        <v>0.4</v>
      </c>
      <c r="AJ37" s="681"/>
      <c r="AK37" s="687">
        <f>AK42</f>
        <v>0</v>
      </c>
      <c r="AL37" s="681"/>
      <c r="AM37" s="687">
        <f t="shared" si="12"/>
        <v>-0.4</v>
      </c>
      <c r="AN37" s="688">
        <f t="shared" si="13"/>
        <v>0</v>
      </c>
      <c r="AO37" s="687">
        <f t="shared" si="14"/>
        <v>1.5</v>
      </c>
      <c r="AP37" s="681"/>
      <c r="AQ37" s="687">
        <f t="shared" si="15"/>
        <v>0</v>
      </c>
      <c r="AR37" s="681"/>
      <c r="AS37" s="687">
        <f t="shared" si="16"/>
        <v>-1.5</v>
      </c>
      <c r="AT37" s="688">
        <f t="shared" si="17"/>
        <v>0</v>
      </c>
      <c r="AU37" s="687">
        <f>AU42</f>
        <v>0.5</v>
      </c>
      <c r="AV37" s="681"/>
      <c r="AW37" s="687">
        <f>AW42</f>
        <v>0</v>
      </c>
      <c r="AX37" s="681"/>
      <c r="AY37" s="687">
        <f t="shared" si="18"/>
        <v>-0.5</v>
      </c>
      <c r="AZ37" s="688">
        <f t="shared" si="19"/>
        <v>0</v>
      </c>
      <c r="BA37" s="687">
        <f>BA42</f>
        <v>0.5</v>
      </c>
      <c r="BB37" s="681"/>
      <c r="BC37" s="687">
        <f>BC42</f>
        <v>0</v>
      </c>
      <c r="BD37" s="681"/>
      <c r="BE37" s="687">
        <f t="shared" si="20"/>
        <v>-0.5</v>
      </c>
      <c r="BF37" s="688">
        <f t="shared" si="21"/>
        <v>0</v>
      </c>
      <c r="BG37" s="687">
        <f>BG42</f>
        <v>0.5</v>
      </c>
      <c r="BH37" s="681"/>
      <c r="BI37" s="687">
        <f>BI42</f>
        <v>0</v>
      </c>
      <c r="BJ37" s="681"/>
      <c r="BK37" s="687">
        <f t="shared" si="22"/>
        <v>-0.5</v>
      </c>
      <c r="BL37" s="688">
        <f t="shared" si="23"/>
        <v>0</v>
      </c>
      <c r="BM37" s="687">
        <f t="shared" si="24"/>
        <v>1.3</v>
      </c>
      <c r="BN37" s="681"/>
      <c r="BO37" s="687">
        <f t="shared" si="25"/>
        <v>0</v>
      </c>
      <c r="BP37" s="681"/>
      <c r="BQ37" s="687">
        <f t="shared" si="26"/>
        <v>-1.3</v>
      </c>
      <c r="BR37" s="688">
        <f t="shared" si="27"/>
        <v>0</v>
      </c>
      <c r="BS37" s="687">
        <f>BS42</f>
        <v>0.3</v>
      </c>
      <c r="BT37" s="681"/>
      <c r="BU37" s="687">
        <f>BU42</f>
        <v>0</v>
      </c>
      <c r="BV37" s="681"/>
      <c r="BW37" s="687">
        <f t="shared" si="28"/>
        <v>-0.3</v>
      </c>
      <c r="BX37" s="688">
        <f t="shared" si="29"/>
        <v>0</v>
      </c>
      <c r="BY37" s="687">
        <f>BY42</f>
        <v>0.5</v>
      </c>
      <c r="BZ37" s="681"/>
      <c r="CA37" s="687">
        <f>CA42</f>
        <v>0</v>
      </c>
      <c r="CB37" s="681"/>
      <c r="CC37" s="687">
        <f t="shared" si="30"/>
        <v>-0.5</v>
      </c>
      <c r="CD37" s="688">
        <f t="shared" si="31"/>
        <v>0</v>
      </c>
      <c r="CE37" s="687">
        <f>CE42</f>
        <v>0.5</v>
      </c>
      <c r="CF37" s="681"/>
      <c r="CG37" s="687">
        <f>CG42</f>
        <v>0</v>
      </c>
      <c r="CH37" s="681"/>
      <c r="CI37" s="687">
        <f t="shared" si="32"/>
        <v>-0.5</v>
      </c>
      <c r="CJ37" s="688">
        <f t="shared" si="33"/>
        <v>0</v>
      </c>
      <c r="CK37" s="687">
        <f t="shared" si="34"/>
        <v>2.4</v>
      </c>
      <c r="CL37" s="681"/>
      <c r="CM37" s="687">
        <f t="shared" si="35"/>
        <v>0</v>
      </c>
      <c r="CN37" s="681"/>
      <c r="CO37" s="687">
        <f t="shared" si="36"/>
        <v>-2.4</v>
      </c>
      <c r="CP37" s="688">
        <f t="shared" si="37"/>
        <v>0</v>
      </c>
      <c r="CQ37" s="687">
        <f>CQ42</f>
        <v>0.7</v>
      </c>
      <c r="CR37" s="681"/>
      <c r="CS37" s="687">
        <f>CS42</f>
        <v>0</v>
      </c>
      <c r="CT37" s="681"/>
      <c r="CU37" s="687">
        <f t="shared" si="38"/>
        <v>-0.7</v>
      </c>
      <c r="CV37" s="688">
        <f t="shared" si="39"/>
        <v>0</v>
      </c>
      <c r="CW37" s="687">
        <f>CW42</f>
        <v>0.7</v>
      </c>
      <c r="CX37" s="681"/>
      <c r="CY37" s="687">
        <f>CY42</f>
        <v>0</v>
      </c>
      <c r="CZ37" s="681"/>
      <c r="DA37" s="687">
        <f t="shared" si="40"/>
        <v>-0.7</v>
      </c>
      <c r="DB37" s="688">
        <f t="shared" si="41"/>
        <v>0</v>
      </c>
      <c r="DC37" s="687">
        <f>DC42</f>
        <v>1</v>
      </c>
      <c r="DD37" s="681"/>
      <c r="DE37" s="687">
        <f>DE42</f>
        <v>0</v>
      </c>
      <c r="DF37" s="681"/>
      <c r="DG37" s="687">
        <f t="shared" si="42"/>
        <v>-1</v>
      </c>
      <c r="DH37" s="688">
        <f t="shared" si="43"/>
        <v>0</v>
      </c>
    </row>
    <row r="38" spans="1:112" ht="18.75" customHeight="1">
      <c r="A38" s="301" t="s">
        <v>4367</v>
      </c>
      <c r="B38" s="390">
        <v>100330747</v>
      </c>
      <c r="C38" s="610" t="s">
        <v>160</v>
      </c>
      <c r="D38" s="311" t="s">
        <v>4368</v>
      </c>
      <c r="E38" s="528" t="s">
        <v>4369</v>
      </c>
      <c r="F38" s="528"/>
      <c r="G38" s="529"/>
      <c r="H38" s="530" t="s">
        <v>4370</v>
      </c>
      <c r="I38" s="530"/>
      <c r="J38" s="647" t="s">
        <v>883</v>
      </c>
      <c r="K38" s="687">
        <f t="shared" si="0"/>
        <v>783.1</v>
      </c>
      <c r="L38" s="681"/>
      <c r="M38" s="687">
        <f t="shared" si="1"/>
        <v>0</v>
      </c>
      <c r="N38" s="681"/>
      <c r="O38" s="687">
        <f t="shared" si="2"/>
        <v>-783.1</v>
      </c>
      <c r="P38" s="688">
        <f t="shared" si="3"/>
        <v>0</v>
      </c>
      <c r="Q38" s="687">
        <f t="shared" si="4"/>
        <v>184.5</v>
      </c>
      <c r="R38" s="681"/>
      <c r="S38" s="687">
        <f t="shared" si="5"/>
        <v>0</v>
      </c>
      <c r="T38" s="681"/>
      <c r="U38" s="687">
        <f t="shared" si="6"/>
        <v>-184.5</v>
      </c>
      <c r="V38" s="688">
        <f t="shared" si="7"/>
        <v>0</v>
      </c>
      <c r="W38" s="687">
        <f>W39+W40+W42+W41</f>
        <v>64.3</v>
      </c>
      <c r="X38" s="681"/>
      <c r="Y38" s="687">
        <f>Y39+Y40+Y42+Y41</f>
        <v>0</v>
      </c>
      <c r="Z38" s="681"/>
      <c r="AA38" s="687">
        <f t="shared" si="8"/>
        <v>-64.3</v>
      </c>
      <c r="AB38" s="688">
        <f t="shared" si="9"/>
        <v>0</v>
      </c>
      <c r="AC38" s="687">
        <f>AC39+AC40+AC42+AC41</f>
        <v>56.20000000000001</v>
      </c>
      <c r="AD38" s="681"/>
      <c r="AE38" s="687">
        <f>AE39+AE40+AE42+AE41</f>
        <v>0</v>
      </c>
      <c r="AF38" s="681"/>
      <c r="AG38" s="687">
        <f t="shared" si="10"/>
        <v>-56.20000000000001</v>
      </c>
      <c r="AH38" s="688">
        <f t="shared" si="11"/>
        <v>0</v>
      </c>
      <c r="AI38" s="687">
        <f>AI39+AI40+AI42+AI41</f>
        <v>64</v>
      </c>
      <c r="AJ38" s="681"/>
      <c r="AK38" s="687">
        <f>AK39+AK40+AK42+AK41</f>
        <v>0</v>
      </c>
      <c r="AL38" s="681"/>
      <c r="AM38" s="687">
        <f t="shared" si="12"/>
        <v>-64</v>
      </c>
      <c r="AN38" s="688">
        <f t="shared" si="13"/>
        <v>0</v>
      </c>
      <c r="AO38" s="687">
        <f t="shared" si="14"/>
        <v>196.8</v>
      </c>
      <c r="AP38" s="681"/>
      <c r="AQ38" s="687">
        <f t="shared" si="15"/>
        <v>0</v>
      </c>
      <c r="AR38" s="681"/>
      <c r="AS38" s="687">
        <f t="shared" si="16"/>
        <v>-196.8</v>
      </c>
      <c r="AT38" s="688">
        <f t="shared" si="17"/>
        <v>0</v>
      </c>
      <c r="AU38" s="687">
        <f>AU39+AU40+AU42+AU41</f>
        <v>62.9</v>
      </c>
      <c r="AV38" s="681"/>
      <c r="AW38" s="687">
        <f>AW39+AW40+AW42+AW41</f>
        <v>0</v>
      </c>
      <c r="AX38" s="681"/>
      <c r="AY38" s="687">
        <f t="shared" si="18"/>
        <v>-62.9</v>
      </c>
      <c r="AZ38" s="688">
        <f t="shared" si="19"/>
        <v>0</v>
      </c>
      <c r="BA38" s="687">
        <f>BA39+BA40+BA42+BA41</f>
        <v>66.400000000000006</v>
      </c>
      <c r="BB38" s="681"/>
      <c r="BC38" s="687">
        <f>BC39+BC40+BC42+BC41</f>
        <v>0</v>
      </c>
      <c r="BD38" s="681"/>
      <c r="BE38" s="687">
        <f t="shared" si="20"/>
        <v>-66.400000000000006</v>
      </c>
      <c r="BF38" s="688">
        <f t="shared" si="21"/>
        <v>0</v>
      </c>
      <c r="BG38" s="687">
        <f>BG39+BG40+BG42+BG41</f>
        <v>67.5</v>
      </c>
      <c r="BH38" s="681"/>
      <c r="BI38" s="687">
        <f>BI39+BI40+BI42+BI41</f>
        <v>0</v>
      </c>
      <c r="BJ38" s="681"/>
      <c r="BK38" s="687">
        <f t="shared" si="22"/>
        <v>-67.5</v>
      </c>
      <c r="BL38" s="688">
        <f t="shared" si="23"/>
        <v>0</v>
      </c>
      <c r="BM38" s="687">
        <f t="shared" si="24"/>
        <v>169.8</v>
      </c>
      <c r="BN38" s="681"/>
      <c r="BO38" s="687">
        <f t="shared" si="25"/>
        <v>0</v>
      </c>
      <c r="BP38" s="681"/>
      <c r="BQ38" s="687">
        <f t="shared" si="26"/>
        <v>-169.8</v>
      </c>
      <c r="BR38" s="688">
        <f t="shared" si="27"/>
        <v>0</v>
      </c>
      <c r="BS38" s="687">
        <f>BS39+BS40+BS42+BS41</f>
        <v>36.299999999999997</v>
      </c>
      <c r="BT38" s="681"/>
      <c r="BU38" s="687">
        <f>BU39+BU40+BU42+BU41</f>
        <v>0</v>
      </c>
      <c r="BV38" s="681"/>
      <c r="BW38" s="687">
        <f t="shared" si="28"/>
        <v>-36.299999999999997</v>
      </c>
      <c r="BX38" s="688">
        <f t="shared" si="29"/>
        <v>0</v>
      </c>
      <c r="BY38" s="687">
        <f>BY39+BY40+BY42+BY41</f>
        <v>69</v>
      </c>
      <c r="BZ38" s="681"/>
      <c r="CA38" s="687">
        <f>CA39+CA40+CA42+CA41</f>
        <v>0</v>
      </c>
      <c r="CB38" s="681"/>
      <c r="CC38" s="687">
        <f t="shared" si="30"/>
        <v>-69</v>
      </c>
      <c r="CD38" s="688">
        <f t="shared" si="31"/>
        <v>0</v>
      </c>
      <c r="CE38" s="687">
        <f>CE39+CE40+CE42+CE41</f>
        <v>64.5</v>
      </c>
      <c r="CF38" s="681"/>
      <c r="CG38" s="687">
        <f>CG39+CG40+CG42+CG41</f>
        <v>0</v>
      </c>
      <c r="CH38" s="681"/>
      <c r="CI38" s="687">
        <f t="shared" si="32"/>
        <v>-64.5</v>
      </c>
      <c r="CJ38" s="688">
        <f t="shared" si="33"/>
        <v>0</v>
      </c>
      <c r="CK38" s="687">
        <f t="shared" si="34"/>
        <v>232</v>
      </c>
      <c r="CL38" s="681"/>
      <c r="CM38" s="687">
        <f t="shared" si="35"/>
        <v>0</v>
      </c>
      <c r="CN38" s="681"/>
      <c r="CO38" s="687">
        <f t="shared" si="36"/>
        <v>-232</v>
      </c>
      <c r="CP38" s="688">
        <f t="shared" si="37"/>
        <v>0</v>
      </c>
      <c r="CQ38" s="687">
        <f>CQ39+CQ40+CQ42+CQ41</f>
        <v>77.900000000000006</v>
      </c>
      <c r="CR38" s="681"/>
      <c r="CS38" s="687">
        <f>CS39+CS40+CS42+CS41</f>
        <v>0</v>
      </c>
      <c r="CT38" s="681"/>
      <c r="CU38" s="687">
        <f t="shared" si="38"/>
        <v>-77.900000000000006</v>
      </c>
      <c r="CV38" s="688">
        <f t="shared" si="39"/>
        <v>0</v>
      </c>
      <c r="CW38" s="687">
        <f>CW39+CW40+CW42+CW41</f>
        <v>76.600000000000009</v>
      </c>
      <c r="CX38" s="681"/>
      <c r="CY38" s="687">
        <f>CY39+CY40+CY42+CY41</f>
        <v>0</v>
      </c>
      <c r="CZ38" s="681"/>
      <c r="DA38" s="687">
        <f t="shared" si="40"/>
        <v>-76.600000000000009</v>
      </c>
      <c r="DB38" s="688">
        <f t="shared" si="41"/>
        <v>0</v>
      </c>
      <c r="DC38" s="687">
        <f>DC39+DC40+DC42+DC41</f>
        <v>77.5</v>
      </c>
      <c r="DD38" s="681"/>
      <c r="DE38" s="687">
        <f>DE39+DE40+DE42+DE41</f>
        <v>0</v>
      </c>
      <c r="DF38" s="681"/>
      <c r="DG38" s="687">
        <f t="shared" si="42"/>
        <v>-77.5</v>
      </c>
      <c r="DH38" s="688">
        <f t="shared" si="43"/>
        <v>0</v>
      </c>
    </row>
    <row r="39" spans="1:112" ht="18.75" customHeight="1">
      <c r="A39" s="305" t="s">
        <v>4351</v>
      </c>
      <c r="B39" s="390">
        <v>100336339</v>
      </c>
      <c r="C39" s="614" t="s">
        <v>2448</v>
      </c>
      <c r="D39" s="612" t="s">
        <v>4351</v>
      </c>
      <c r="E39" s="528" t="s">
        <v>4354</v>
      </c>
      <c r="F39" s="528"/>
      <c r="G39" s="529"/>
      <c r="H39" s="530" t="s">
        <v>4328</v>
      </c>
      <c r="I39" s="530"/>
      <c r="J39" s="647" t="s">
        <v>883</v>
      </c>
      <c r="K39" s="687">
        <f t="shared" si="0"/>
        <v>667.1</v>
      </c>
      <c r="L39" s="681"/>
      <c r="M39" s="687">
        <f t="shared" si="1"/>
        <v>0</v>
      </c>
      <c r="N39" s="681"/>
      <c r="O39" s="687">
        <f t="shared" si="2"/>
        <v>-667.1</v>
      </c>
      <c r="P39" s="688">
        <f t="shared" si="3"/>
        <v>0</v>
      </c>
      <c r="Q39" s="687">
        <f t="shared" si="4"/>
        <v>154.69999999999999</v>
      </c>
      <c r="R39" s="681"/>
      <c r="S39" s="687">
        <f t="shared" si="5"/>
        <v>0</v>
      </c>
      <c r="T39" s="681"/>
      <c r="U39" s="687">
        <f t="shared" si="6"/>
        <v>-154.69999999999999</v>
      </c>
      <c r="V39" s="688">
        <f t="shared" si="7"/>
        <v>0</v>
      </c>
      <c r="W39" s="687">
        <f>W16</f>
        <v>53.3</v>
      </c>
      <c r="X39" s="681"/>
      <c r="Y39" s="687">
        <f>Y16</f>
        <v>0</v>
      </c>
      <c r="Z39" s="681"/>
      <c r="AA39" s="687">
        <f t="shared" si="8"/>
        <v>-53.3</v>
      </c>
      <c r="AB39" s="688">
        <f t="shared" si="9"/>
        <v>0</v>
      </c>
      <c r="AC39" s="687">
        <f>AC16</f>
        <v>47.7</v>
      </c>
      <c r="AD39" s="681"/>
      <c r="AE39" s="687">
        <f>AE16</f>
        <v>0</v>
      </c>
      <c r="AF39" s="681"/>
      <c r="AG39" s="687">
        <f t="shared" si="10"/>
        <v>-47.7</v>
      </c>
      <c r="AH39" s="688">
        <f t="shared" si="11"/>
        <v>0</v>
      </c>
      <c r="AI39" s="687">
        <f>AI16</f>
        <v>53.7</v>
      </c>
      <c r="AJ39" s="681"/>
      <c r="AK39" s="687">
        <f>AK16</f>
        <v>0</v>
      </c>
      <c r="AL39" s="681"/>
      <c r="AM39" s="687">
        <f t="shared" si="12"/>
        <v>-53.7</v>
      </c>
      <c r="AN39" s="688">
        <f t="shared" si="13"/>
        <v>0</v>
      </c>
      <c r="AO39" s="687">
        <f t="shared" si="14"/>
        <v>166.5</v>
      </c>
      <c r="AP39" s="681"/>
      <c r="AQ39" s="687">
        <f t="shared" si="15"/>
        <v>0</v>
      </c>
      <c r="AR39" s="681"/>
      <c r="AS39" s="687">
        <f t="shared" si="16"/>
        <v>-166.5</v>
      </c>
      <c r="AT39" s="688">
        <f t="shared" si="17"/>
        <v>0</v>
      </c>
      <c r="AU39" s="687">
        <f>AU16</f>
        <v>52.6</v>
      </c>
      <c r="AV39" s="681"/>
      <c r="AW39" s="687">
        <f>AW16</f>
        <v>0</v>
      </c>
      <c r="AX39" s="681"/>
      <c r="AY39" s="687">
        <f t="shared" si="18"/>
        <v>-52.6</v>
      </c>
      <c r="AZ39" s="688">
        <f t="shared" si="19"/>
        <v>0</v>
      </c>
      <c r="BA39" s="687">
        <f>BA16</f>
        <v>56</v>
      </c>
      <c r="BB39" s="681"/>
      <c r="BC39" s="687">
        <f>BC16</f>
        <v>0</v>
      </c>
      <c r="BD39" s="681"/>
      <c r="BE39" s="687">
        <f t="shared" si="20"/>
        <v>-56</v>
      </c>
      <c r="BF39" s="688">
        <f t="shared" si="21"/>
        <v>0</v>
      </c>
      <c r="BG39" s="687">
        <f>BG16</f>
        <v>57.9</v>
      </c>
      <c r="BH39" s="681"/>
      <c r="BI39" s="687">
        <f>BI16</f>
        <v>0</v>
      </c>
      <c r="BJ39" s="681"/>
      <c r="BK39" s="687">
        <f t="shared" si="22"/>
        <v>-57.9</v>
      </c>
      <c r="BL39" s="688">
        <f t="shared" si="23"/>
        <v>0</v>
      </c>
      <c r="BM39" s="687">
        <f t="shared" si="24"/>
        <v>145.9</v>
      </c>
      <c r="BN39" s="681"/>
      <c r="BO39" s="687">
        <f t="shared" si="25"/>
        <v>0</v>
      </c>
      <c r="BP39" s="681"/>
      <c r="BQ39" s="687">
        <f t="shared" si="26"/>
        <v>-145.9</v>
      </c>
      <c r="BR39" s="688">
        <f t="shared" si="27"/>
        <v>0</v>
      </c>
      <c r="BS39" s="687">
        <f>BS16</f>
        <v>31.3</v>
      </c>
      <c r="BT39" s="681"/>
      <c r="BU39" s="687">
        <f>BU16</f>
        <v>0</v>
      </c>
      <c r="BV39" s="681"/>
      <c r="BW39" s="687">
        <f t="shared" si="28"/>
        <v>-31.3</v>
      </c>
      <c r="BX39" s="688">
        <f t="shared" si="29"/>
        <v>0</v>
      </c>
      <c r="BY39" s="687">
        <f>BY16</f>
        <v>59.5</v>
      </c>
      <c r="BZ39" s="681"/>
      <c r="CA39" s="687">
        <f>CA16</f>
        <v>0</v>
      </c>
      <c r="CB39" s="681"/>
      <c r="CC39" s="687">
        <f t="shared" si="30"/>
        <v>-59.5</v>
      </c>
      <c r="CD39" s="688">
        <f t="shared" si="31"/>
        <v>0</v>
      </c>
      <c r="CE39" s="687">
        <f>CE16</f>
        <v>55.1</v>
      </c>
      <c r="CF39" s="681"/>
      <c r="CG39" s="687">
        <f>CG16</f>
        <v>0</v>
      </c>
      <c r="CH39" s="681"/>
      <c r="CI39" s="687">
        <f t="shared" si="32"/>
        <v>-55.1</v>
      </c>
      <c r="CJ39" s="688">
        <f t="shared" si="33"/>
        <v>0</v>
      </c>
      <c r="CK39" s="687">
        <f t="shared" si="34"/>
        <v>200</v>
      </c>
      <c r="CL39" s="681"/>
      <c r="CM39" s="687">
        <f t="shared" si="35"/>
        <v>0</v>
      </c>
      <c r="CN39" s="681"/>
      <c r="CO39" s="687">
        <f t="shared" si="36"/>
        <v>-200</v>
      </c>
      <c r="CP39" s="688">
        <f t="shared" si="37"/>
        <v>0</v>
      </c>
      <c r="CQ39" s="687">
        <f>CQ16</f>
        <v>67.2</v>
      </c>
      <c r="CR39" s="681"/>
      <c r="CS39" s="687">
        <f>CS16</f>
        <v>0</v>
      </c>
      <c r="CT39" s="681"/>
      <c r="CU39" s="687">
        <f t="shared" si="38"/>
        <v>-67.2</v>
      </c>
      <c r="CV39" s="688">
        <f t="shared" si="39"/>
        <v>0</v>
      </c>
      <c r="CW39" s="687">
        <f>CW16</f>
        <v>66.2</v>
      </c>
      <c r="CX39" s="681"/>
      <c r="CY39" s="687">
        <f>CY16</f>
        <v>0</v>
      </c>
      <c r="CZ39" s="681"/>
      <c r="DA39" s="687">
        <f t="shared" si="40"/>
        <v>-66.2</v>
      </c>
      <c r="DB39" s="688">
        <f t="shared" si="41"/>
        <v>0</v>
      </c>
      <c r="DC39" s="687">
        <f>DC16</f>
        <v>66.599999999999994</v>
      </c>
      <c r="DD39" s="681"/>
      <c r="DE39" s="687">
        <f>DE16</f>
        <v>0</v>
      </c>
      <c r="DF39" s="681"/>
      <c r="DG39" s="687">
        <f t="shared" si="42"/>
        <v>-66.599999999999994</v>
      </c>
      <c r="DH39" s="688">
        <f t="shared" si="43"/>
        <v>0</v>
      </c>
    </row>
    <row r="40" spans="1:112" ht="18.75" customHeight="1">
      <c r="A40" s="305" t="s">
        <v>4371</v>
      </c>
      <c r="B40" s="390">
        <v>100336340</v>
      </c>
      <c r="C40" s="614" t="s">
        <v>2457</v>
      </c>
      <c r="D40" s="612" t="s">
        <v>4371</v>
      </c>
      <c r="E40" s="528" t="s">
        <v>4358</v>
      </c>
      <c r="F40" s="528"/>
      <c r="G40" s="529"/>
      <c r="H40" s="530"/>
      <c r="I40" s="530"/>
      <c r="J40" s="647" t="s">
        <v>883</v>
      </c>
      <c r="K40" s="687">
        <f t="shared" si="0"/>
        <v>105.4</v>
      </c>
      <c r="L40" s="681"/>
      <c r="M40" s="687">
        <f t="shared" si="1"/>
        <v>0</v>
      </c>
      <c r="N40" s="681"/>
      <c r="O40" s="687">
        <f t="shared" si="2"/>
        <v>-105.4</v>
      </c>
      <c r="P40" s="688">
        <f t="shared" si="3"/>
        <v>0</v>
      </c>
      <c r="Q40" s="687">
        <f t="shared" si="4"/>
        <v>27.7</v>
      </c>
      <c r="R40" s="681"/>
      <c r="S40" s="687">
        <f t="shared" si="5"/>
        <v>0</v>
      </c>
      <c r="T40" s="681"/>
      <c r="U40" s="687">
        <f t="shared" si="6"/>
        <v>-27.7</v>
      </c>
      <c r="V40" s="688">
        <f t="shared" si="7"/>
        <v>0</v>
      </c>
      <c r="W40" s="683">
        <v>10.1</v>
      </c>
      <c r="X40" s="681"/>
      <c r="Y40" s="681"/>
      <c r="Z40" s="681"/>
      <c r="AA40" s="687">
        <f t="shared" si="8"/>
        <v>-10.1</v>
      </c>
      <c r="AB40" s="688">
        <f t="shared" si="9"/>
        <v>0</v>
      </c>
      <c r="AC40" s="683">
        <v>8.1</v>
      </c>
      <c r="AD40" s="681"/>
      <c r="AE40" s="681"/>
      <c r="AF40" s="681"/>
      <c r="AG40" s="687">
        <f t="shared" si="10"/>
        <v>-8.1</v>
      </c>
      <c r="AH40" s="688">
        <f t="shared" si="11"/>
        <v>0</v>
      </c>
      <c r="AI40" s="683">
        <v>9.5</v>
      </c>
      <c r="AJ40" s="681"/>
      <c r="AK40" s="681"/>
      <c r="AL40" s="681"/>
      <c r="AM40" s="687">
        <f t="shared" si="12"/>
        <v>-9.5</v>
      </c>
      <c r="AN40" s="688">
        <f t="shared" si="13"/>
        <v>0</v>
      </c>
      <c r="AO40" s="687">
        <f t="shared" si="14"/>
        <v>27.7</v>
      </c>
      <c r="AP40" s="681"/>
      <c r="AQ40" s="687">
        <f t="shared" si="15"/>
        <v>0</v>
      </c>
      <c r="AR40" s="681"/>
      <c r="AS40" s="687">
        <f t="shared" si="16"/>
        <v>-27.7</v>
      </c>
      <c r="AT40" s="688">
        <f t="shared" si="17"/>
        <v>0</v>
      </c>
      <c r="AU40" s="683">
        <v>9.4</v>
      </c>
      <c r="AV40" s="681"/>
      <c r="AW40" s="681"/>
      <c r="AX40" s="681"/>
      <c r="AY40" s="687">
        <f t="shared" si="18"/>
        <v>-9.4</v>
      </c>
      <c r="AZ40" s="688">
        <f t="shared" si="19"/>
        <v>0</v>
      </c>
      <c r="BA40" s="683">
        <v>9.5</v>
      </c>
      <c r="BB40" s="681"/>
      <c r="BC40" s="681"/>
      <c r="BD40" s="681"/>
      <c r="BE40" s="687">
        <f t="shared" si="20"/>
        <v>-9.5</v>
      </c>
      <c r="BF40" s="688">
        <f t="shared" si="21"/>
        <v>0</v>
      </c>
      <c r="BG40" s="683">
        <v>8.8000000000000007</v>
      </c>
      <c r="BH40" s="681"/>
      <c r="BI40" s="681"/>
      <c r="BJ40" s="681"/>
      <c r="BK40" s="687">
        <f t="shared" si="22"/>
        <v>-8.8000000000000007</v>
      </c>
      <c r="BL40" s="688">
        <f t="shared" si="23"/>
        <v>0</v>
      </c>
      <c r="BM40" s="687">
        <f t="shared" si="24"/>
        <v>21.6</v>
      </c>
      <c r="BN40" s="681"/>
      <c r="BO40" s="687">
        <f t="shared" si="25"/>
        <v>0</v>
      </c>
      <c r="BP40" s="681"/>
      <c r="BQ40" s="687">
        <f t="shared" si="26"/>
        <v>-21.6</v>
      </c>
      <c r="BR40" s="688">
        <f t="shared" si="27"/>
        <v>0</v>
      </c>
      <c r="BS40" s="683">
        <v>4.5</v>
      </c>
      <c r="BT40" s="681"/>
      <c r="BU40" s="681"/>
      <c r="BV40" s="681"/>
      <c r="BW40" s="687">
        <f t="shared" si="28"/>
        <v>-4.5</v>
      </c>
      <c r="BX40" s="688">
        <f t="shared" si="29"/>
        <v>0</v>
      </c>
      <c r="BY40" s="683">
        <v>8.6</v>
      </c>
      <c r="BZ40" s="681"/>
      <c r="CA40" s="681"/>
      <c r="CB40" s="681"/>
      <c r="CC40" s="687">
        <f t="shared" si="30"/>
        <v>-8.6</v>
      </c>
      <c r="CD40" s="688">
        <f t="shared" si="31"/>
        <v>0</v>
      </c>
      <c r="CE40" s="683">
        <v>8.5</v>
      </c>
      <c r="CF40" s="681"/>
      <c r="CG40" s="681"/>
      <c r="CH40" s="681"/>
      <c r="CI40" s="687">
        <f t="shared" si="32"/>
        <v>-8.5</v>
      </c>
      <c r="CJ40" s="688">
        <f t="shared" si="33"/>
        <v>0</v>
      </c>
      <c r="CK40" s="687">
        <f t="shared" si="34"/>
        <v>28.4</v>
      </c>
      <c r="CL40" s="681"/>
      <c r="CM40" s="687">
        <f t="shared" si="35"/>
        <v>0</v>
      </c>
      <c r="CN40" s="681"/>
      <c r="CO40" s="687">
        <f t="shared" si="36"/>
        <v>-28.4</v>
      </c>
      <c r="CP40" s="688">
        <f t="shared" si="37"/>
        <v>0</v>
      </c>
      <c r="CQ40" s="683">
        <v>9.6</v>
      </c>
      <c r="CR40" s="681"/>
      <c r="CS40" s="681"/>
      <c r="CT40" s="681"/>
      <c r="CU40" s="687">
        <f t="shared" si="38"/>
        <v>-9.6</v>
      </c>
      <c r="CV40" s="688">
        <f t="shared" si="39"/>
        <v>0</v>
      </c>
      <c r="CW40" s="683">
        <v>9.3000000000000007</v>
      </c>
      <c r="CX40" s="681"/>
      <c r="CY40" s="681"/>
      <c r="CZ40" s="681"/>
      <c r="DA40" s="687">
        <f t="shared" si="40"/>
        <v>-9.3000000000000007</v>
      </c>
      <c r="DB40" s="688">
        <f t="shared" si="41"/>
        <v>0</v>
      </c>
      <c r="DC40" s="683">
        <v>9.5</v>
      </c>
      <c r="DD40" s="681"/>
      <c r="DE40" s="681"/>
      <c r="DF40" s="681"/>
      <c r="DG40" s="687">
        <f t="shared" si="42"/>
        <v>-9.5</v>
      </c>
      <c r="DH40" s="688">
        <f t="shared" si="43"/>
        <v>0</v>
      </c>
    </row>
    <row r="41" spans="1:112" ht="18.75" customHeight="1">
      <c r="A41" s="305" t="s">
        <v>4359</v>
      </c>
      <c r="B41" s="390">
        <v>100332900</v>
      </c>
      <c r="C41" s="614" t="s">
        <v>2472</v>
      </c>
      <c r="D41" s="609" t="s">
        <v>928</v>
      </c>
      <c r="E41" s="528" t="s">
        <v>4362</v>
      </c>
      <c r="F41" s="528"/>
      <c r="G41" s="529"/>
      <c r="H41" s="530"/>
      <c r="I41" s="530"/>
      <c r="J41" s="647" t="s">
        <v>883</v>
      </c>
      <c r="K41" s="687">
        <f t="shared" si="0"/>
        <v>4.3000000000000007</v>
      </c>
      <c r="L41" s="681"/>
      <c r="M41" s="687">
        <f t="shared" si="1"/>
        <v>0</v>
      </c>
      <c r="N41" s="681"/>
      <c r="O41" s="687">
        <f t="shared" si="2"/>
        <v>-4.3000000000000007</v>
      </c>
      <c r="P41" s="688">
        <f t="shared" si="3"/>
        <v>0</v>
      </c>
      <c r="Q41" s="687">
        <f t="shared" si="4"/>
        <v>1</v>
      </c>
      <c r="R41" s="681"/>
      <c r="S41" s="687">
        <f t="shared" si="5"/>
        <v>0</v>
      </c>
      <c r="T41" s="681"/>
      <c r="U41" s="687">
        <f t="shared" si="6"/>
        <v>-1</v>
      </c>
      <c r="V41" s="688">
        <f t="shared" si="7"/>
        <v>0</v>
      </c>
      <c r="W41" s="683">
        <v>0.4</v>
      </c>
      <c r="X41" s="681"/>
      <c r="Y41" s="681"/>
      <c r="Z41" s="681"/>
      <c r="AA41" s="687">
        <f t="shared" si="8"/>
        <v>-0.4</v>
      </c>
      <c r="AB41" s="688">
        <f t="shared" si="9"/>
        <v>0</v>
      </c>
      <c r="AC41" s="683">
        <v>0.2</v>
      </c>
      <c r="AD41" s="681"/>
      <c r="AE41" s="681"/>
      <c r="AF41" s="681"/>
      <c r="AG41" s="687">
        <f t="shared" si="10"/>
        <v>-0.2</v>
      </c>
      <c r="AH41" s="688">
        <f t="shared" si="11"/>
        <v>0</v>
      </c>
      <c r="AI41" s="683">
        <v>0.4</v>
      </c>
      <c r="AJ41" s="681"/>
      <c r="AK41" s="681"/>
      <c r="AL41" s="681"/>
      <c r="AM41" s="687">
        <f t="shared" si="12"/>
        <v>-0.4</v>
      </c>
      <c r="AN41" s="688">
        <f t="shared" si="13"/>
        <v>0</v>
      </c>
      <c r="AO41" s="687">
        <f t="shared" si="14"/>
        <v>1.1000000000000001</v>
      </c>
      <c r="AP41" s="681"/>
      <c r="AQ41" s="687">
        <f t="shared" si="15"/>
        <v>0</v>
      </c>
      <c r="AR41" s="681"/>
      <c r="AS41" s="687">
        <f t="shared" si="16"/>
        <v>-1.1000000000000001</v>
      </c>
      <c r="AT41" s="688">
        <f t="shared" si="17"/>
        <v>0</v>
      </c>
      <c r="AU41" s="683">
        <v>0.4</v>
      </c>
      <c r="AV41" s="681"/>
      <c r="AW41" s="681"/>
      <c r="AX41" s="681"/>
      <c r="AY41" s="687">
        <f t="shared" si="18"/>
        <v>-0.4</v>
      </c>
      <c r="AZ41" s="688">
        <f t="shared" si="19"/>
        <v>0</v>
      </c>
      <c r="BA41" s="683">
        <v>0.4</v>
      </c>
      <c r="BB41" s="681"/>
      <c r="BC41" s="681"/>
      <c r="BD41" s="681"/>
      <c r="BE41" s="687">
        <f t="shared" si="20"/>
        <v>-0.4</v>
      </c>
      <c r="BF41" s="688">
        <f t="shared" si="21"/>
        <v>0</v>
      </c>
      <c r="BG41" s="683">
        <v>0.3</v>
      </c>
      <c r="BH41" s="681"/>
      <c r="BI41" s="681"/>
      <c r="BJ41" s="681"/>
      <c r="BK41" s="687">
        <f t="shared" si="22"/>
        <v>-0.3</v>
      </c>
      <c r="BL41" s="688">
        <f t="shared" si="23"/>
        <v>0</v>
      </c>
      <c r="BM41" s="687">
        <f t="shared" si="24"/>
        <v>1</v>
      </c>
      <c r="BN41" s="681"/>
      <c r="BO41" s="687">
        <f t="shared" si="25"/>
        <v>0</v>
      </c>
      <c r="BP41" s="681"/>
      <c r="BQ41" s="687">
        <f t="shared" si="26"/>
        <v>-1</v>
      </c>
      <c r="BR41" s="688">
        <f t="shared" si="27"/>
        <v>0</v>
      </c>
      <c r="BS41" s="683">
        <v>0.2</v>
      </c>
      <c r="BT41" s="681"/>
      <c r="BU41" s="681"/>
      <c r="BV41" s="681"/>
      <c r="BW41" s="687">
        <f t="shared" si="28"/>
        <v>-0.2</v>
      </c>
      <c r="BX41" s="688">
        <f t="shared" si="29"/>
        <v>0</v>
      </c>
      <c r="BY41" s="683">
        <v>0.4</v>
      </c>
      <c r="BZ41" s="681"/>
      <c r="CA41" s="681"/>
      <c r="CB41" s="681"/>
      <c r="CC41" s="687">
        <f t="shared" si="30"/>
        <v>-0.4</v>
      </c>
      <c r="CD41" s="688">
        <f t="shared" si="31"/>
        <v>0</v>
      </c>
      <c r="CE41" s="683">
        <v>0.4</v>
      </c>
      <c r="CF41" s="681"/>
      <c r="CG41" s="681"/>
      <c r="CH41" s="681"/>
      <c r="CI41" s="687">
        <f t="shared" si="32"/>
        <v>-0.4</v>
      </c>
      <c r="CJ41" s="688">
        <f t="shared" si="33"/>
        <v>0</v>
      </c>
      <c r="CK41" s="687">
        <f t="shared" si="34"/>
        <v>1.2000000000000002</v>
      </c>
      <c r="CL41" s="681"/>
      <c r="CM41" s="687">
        <f t="shared" si="35"/>
        <v>0</v>
      </c>
      <c r="CN41" s="681"/>
      <c r="CO41" s="687">
        <f t="shared" si="36"/>
        <v>-1.2000000000000002</v>
      </c>
      <c r="CP41" s="688">
        <f t="shared" si="37"/>
        <v>0</v>
      </c>
      <c r="CQ41" s="683">
        <v>0.4</v>
      </c>
      <c r="CR41" s="681"/>
      <c r="CS41" s="681"/>
      <c r="CT41" s="681"/>
      <c r="CU41" s="687">
        <f t="shared" si="38"/>
        <v>-0.4</v>
      </c>
      <c r="CV41" s="688">
        <f t="shared" si="39"/>
        <v>0</v>
      </c>
      <c r="CW41" s="683">
        <v>0.4</v>
      </c>
      <c r="CX41" s="681"/>
      <c r="CY41" s="681"/>
      <c r="CZ41" s="681"/>
      <c r="DA41" s="687">
        <f t="shared" si="40"/>
        <v>-0.4</v>
      </c>
      <c r="DB41" s="688">
        <f t="shared" si="41"/>
        <v>0</v>
      </c>
      <c r="DC41" s="683">
        <v>0.4</v>
      </c>
      <c r="DD41" s="681"/>
      <c r="DE41" s="681"/>
      <c r="DF41" s="681"/>
      <c r="DG41" s="687">
        <f t="shared" si="42"/>
        <v>-0.4</v>
      </c>
      <c r="DH41" s="688">
        <f t="shared" si="43"/>
        <v>0</v>
      </c>
    </row>
    <row r="42" spans="1:112" ht="18.75" customHeight="1">
      <c r="A42" s="305" t="s">
        <v>4363</v>
      </c>
      <c r="B42" s="390">
        <v>100332996</v>
      </c>
      <c r="C42" s="614" t="s">
        <v>4372</v>
      </c>
      <c r="D42" s="609" t="s">
        <v>930</v>
      </c>
      <c r="E42" s="528" t="s">
        <v>4366</v>
      </c>
      <c r="F42" s="528"/>
      <c r="G42" s="529"/>
      <c r="H42" s="530"/>
      <c r="I42" s="530"/>
      <c r="J42" s="647" t="s">
        <v>883</v>
      </c>
      <c r="K42" s="687">
        <f t="shared" ref="K42:K73" si="44">Q42+AO42+BM42+CK42</f>
        <v>6.3000000000000007</v>
      </c>
      <c r="L42" s="681"/>
      <c r="M42" s="687">
        <f t="shared" ref="M42:M73" si="45">S42+AQ42+BO42+CM42</f>
        <v>0</v>
      </c>
      <c r="N42" s="681"/>
      <c r="O42" s="687">
        <f t="shared" ref="O42:O73" si="46">IFERROR(M42-K42,"-")</f>
        <v>-6.3000000000000007</v>
      </c>
      <c r="P42" s="688">
        <f t="shared" ref="P42:P73" si="47">IFERROR(M42/K42,"-")</f>
        <v>0</v>
      </c>
      <c r="Q42" s="687">
        <f t="shared" ref="Q42:Q73" si="48">W42+AC42+AI42</f>
        <v>1.1000000000000001</v>
      </c>
      <c r="R42" s="681"/>
      <c r="S42" s="687">
        <f t="shared" ref="S42:S73" si="49">Y42+AE42+AK42</f>
        <v>0</v>
      </c>
      <c r="T42" s="681"/>
      <c r="U42" s="687">
        <f t="shared" ref="U42:U73" si="50">IFERROR(S42-Q42,"-")</f>
        <v>-1.1000000000000001</v>
      </c>
      <c r="V42" s="688">
        <f t="shared" ref="V42:V73" si="51">IFERROR(S42/Q42,"-")</f>
        <v>0</v>
      </c>
      <c r="W42" s="683">
        <v>0.5</v>
      </c>
      <c r="X42" s="681"/>
      <c r="Y42" s="681"/>
      <c r="Z42" s="681"/>
      <c r="AA42" s="687">
        <f t="shared" ref="AA42:AA73" si="52">IFERROR(Y42-W42,"-")</f>
        <v>-0.5</v>
      </c>
      <c r="AB42" s="688">
        <f t="shared" ref="AB42:AB73" si="53">IFERROR(Y42/W42,"-")</f>
        <v>0</v>
      </c>
      <c r="AC42" s="683">
        <v>0.2</v>
      </c>
      <c r="AD42" s="681"/>
      <c r="AE42" s="681"/>
      <c r="AF42" s="681"/>
      <c r="AG42" s="687">
        <f t="shared" ref="AG42:AG73" si="54">IFERROR(AE42-AC42,"-")</f>
        <v>-0.2</v>
      </c>
      <c r="AH42" s="688">
        <f t="shared" ref="AH42:AH73" si="55">IFERROR(AE42/AC42,"-")</f>
        <v>0</v>
      </c>
      <c r="AI42" s="683">
        <v>0.4</v>
      </c>
      <c r="AJ42" s="681"/>
      <c r="AK42" s="681"/>
      <c r="AL42" s="681"/>
      <c r="AM42" s="687">
        <f t="shared" ref="AM42:AM73" si="56">IFERROR(AK42-AI42,"-")</f>
        <v>-0.4</v>
      </c>
      <c r="AN42" s="688">
        <f t="shared" ref="AN42:AN73" si="57">IFERROR(AK42/AI42,"-")</f>
        <v>0</v>
      </c>
      <c r="AO42" s="687">
        <f t="shared" ref="AO42:AO73" si="58">AU42+BA42+BG42</f>
        <v>1.5</v>
      </c>
      <c r="AP42" s="681"/>
      <c r="AQ42" s="687">
        <f t="shared" ref="AQ42:AQ73" si="59">AW42+BC42+BI42</f>
        <v>0</v>
      </c>
      <c r="AR42" s="681"/>
      <c r="AS42" s="687">
        <f t="shared" ref="AS42:AS73" si="60">IFERROR(AQ42-AO42,"-")</f>
        <v>-1.5</v>
      </c>
      <c r="AT42" s="688">
        <f t="shared" ref="AT42:AT73" si="61">IFERROR(AQ42/AO42,"-")</f>
        <v>0</v>
      </c>
      <c r="AU42" s="683">
        <v>0.5</v>
      </c>
      <c r="AV42" s="681"/>
      <c r="AW42" s="681"/>
      <c r="AX42" s="681"/>
      <c r="AY42" s="687">
        <f t="shared" ref="AY42:AY73" si="62">IFERROR(AW42-AU42,"-")</f>
        <v>-0.5</v>
      </c>
      <c r="AZ42" s="688">
        <f t="shared" ref="AZ42:AZ73" si="63">IFERROR(AW42/AU42,"-")</f>
        <v>0</v>
      </c>
      <c r="BA42" s="683">
        <v>0.5</v>
      </c>
      <c r="BB42" s="681"/>
      <c r="BC42" s="681"/>
      <c r="BD42" s="681"/>
      <c r="BE42" s="687">
        <f t="shared" ref="BE42:BE73" si="64">IFERROR(BC42-BA42,"-")</f>
        <v>-0.5</v>
      </c>
      <c r="BF42" s="688">
        <f t="shared" ref="BF42:BF73" si="65">IFERROR(BC42/BA42,"-")</f>
        <v>0</v>
      </c>
      <c r="BG42" s="683">
        <v>0.5</v>
      </c>
      <c r="BH42" s="681"/>
      <c r="BI42" s="681"/>
      <c r="BJ42" s="681"/>
      <c r="BK42" s="687">
        <f t="shared" ref="BK42:BK73" si="66">IFERROR(BI42-BG42,"-")</f>
        <v>-0.5</v>
      </c>
      <c r="BL42" s="688">
        <f t="shared" ref="BL42:BL73" si="67">IFERROR(BI42/BG42,"-")</f>
        <v>0</v>
      </c>
      <c r="BM42" s="687">
        <f t="shared" ref="BM42:BM73" si="68">BS42+BY42+CE42</f>
        <v>1.3</v>
      </c>
      <c r="BN42" s="681"/>
      <c r="BO42" s="687">
        <f t="shared" ref="BO42:BO73" si="69">BU42+CA42+CG42</f>
        <v>0</v>
      </c>
      <c r="BP42" s="681"/>
      <c r="BQ42" s="687">
        <f t="shared" ref="BQ42:BQ73" si="70">IFERROR(BO42-BM42,"-")</f>
        <v>-1.3</v>
      </c>
      <c r="BR42" s="688">
        <f t="shared" ref="BR42:BR73" si="71">IFERROR(BO42/BM42,"-")</f>
        <v>0</v>
      </c>
      <c r="BS42" s="683">
        <v>0.3</v>
      </c>
      <c r="BT42" s="681"/>
      <c r="BU42" s="681"/>
      <c r="BV42" s="681"/>
      <c r="BW42" s="687">
        <f t="shared" ref="BW42:BW73" si="72">IFERROR(BU42-BS42,"-")</f>
        <v>-0.3</v>
      </c>
      <c r="BX42" s="688">
        <f t="shared" ref="BX42:BX73" si="73">IFERROR(BU42/BS42,"-")</f>
        <v>0</v>
      </c>
      <c r="BY42" s="683">
        <v>0.5</v>
      </c>
      <c r="BZ42" s="681"/>
      <c r="CA42" s="681"/>
      <c r="CB42" s="681"/>
      <c r="CC42" s="687">
        <f t="shared" ref="CC42:CC73" si="74">IFERROR(CA42-BY42,"-")</f>
        <v>-0.5</v>
      </c>
      <c r="CD42" s="688">
        <f t="shared" ref="CD42:CD73" si="75">IFERROR(CA42/BY42,"-")</f>
        <v>0</v>
      </c>
      <c r="CE42" s="683">
        <v>0.5</v>
      </c>
      <c r="CF42" s="681"/>
      <c r="CG42" s="681"/>
      <c r="CH42" s="681"/>
      <c r="CI42" s="687">
        <f t="shared" ref="CI42:CI73" si="76">IFERROR(CG42-CE42,"-")</f>
        <v>-0.5</v>
      </c>
      <c r="CJ42" s="688">
        <f t="shared" ref="CJ42:CJ73" si="77">IFERROR(CG42/CE42,"-")</f>
        <v>0</v>
      </c>
      <c r="CK42" s="687">
        <f t="shared" ref="CK42:CK73" si="78">CQ42+CW42+DC42</f>
        <v>2.4</v>
      </c>
      <c r="CL42" s="681"/>
      <c r="CM42" s="687">
        <f t="shared" ref="CM42:CM73" si="79">CS42+CY42+DE42</f>
        <v>0</v>
      </c>
      <c r="CN42" s="681"/>
      <c r="CO42" s="687">
        <f t="shared" ref="CO42:CO73" si="80">IFERROR(CM42-CK42,"-")</f>
        <v>-2.4</v>
      </c>
      <c r="CP42" s="688">
        <f t="shared" ref="CP42:CP73" si="81">IFERROR(CM42/CK42,"-")</f>
        <v>0</v>
      </c>
      <c r="CQ42" s="683">
        <v>0.7</v>
      </c>
      <c r="CR42" s="681"/>
      <c r="CS42" s="681"/>
      <c r="CT42" s="681"/>
      <c r="CU42" s="687">
        <f t="shared" ref="CU42:CU73" si="82">IFERROR(CS42-CQ42,"-")</f>
        <v>-0.7</v>
      </c>
      <c r="CV42" s="688">
        <f t="shared" ref="CV42:CV73" si="83">IFERROR(CS42/CQ42,"-")</f>
        <v>0</v>
      </c>
      <c r="CW42" s="683">
        <v>0.7</v>
      </c>
      <c r="CX42" s="681"/>
      <c r="CY42" s="681"/>
      <c r="CZ42" s="681"/>
      <c r="DA42" s="687">
        <f t="shared" ref="DA42:DA73" si="84">IFERROR(CY42-CW42,"-")</f>
        <v>-0.7</v>
      </c>
      <c r="DB42" s="688">
        <f t="shared" ref="DB42:DB73" si="85">IFERROR(CY42/CW42,"-")</f>
        <v>0</v>
      </c>
      <c r="DC42" s="683">
        <v>1</v>
      </c>
      <c r="DD42" s="681"/>
      <c r="DE42" s="681"/>
      <c r="DF42" s="681"/>
      <c r="DG42" s="687">
        <f t="shared" ref="DG42:DG73" si="86">IFERROR(DE42-DC42,"-")</f>
        <v>-1</v>
      </c>
      <c r="DH42" s="688">
        <f t="shared" ref="DH42:DH73" si="87">IFERROR(DE42/DC42,"-")</f>
        <v>0</v>
      </c>
    </row>
    <row r="43" spans="1:112" ht="18.75" customHeight="1">
      <c r="A43" s="309" t="s">
        <v>2021</v>
      </c>
      <c r="B43" s="390">
        <v>100332901</v>
      </c>
      <c r="C43" s="797" t="s">
        <v>1161</v>
      </c>
      <c r="D43" s="867" t="s">
        <v>939</v>
      </c>
      <c r="E43" s="528" t="s">
        <v>4373</v>
      </c>
      <c r="F43" s="528"/>
      <c r="G43" s="529"/>
      <c r="H43" s="530" t="s">
        <v>4374</v>
      </c>
      <c r="I43" s="530"/>
      <c r="J43" s="396" t="s">
        <v>883</v>
      </c>
      <c r="K43" s="687">
        <f t="shared" si="44"/>
        <v>272.20000000000005</v>
      </c>
      <c r="L43" s="681"/>
      <c r="M43" s="687">
        <f t="shared" si="45"/>
        <v>0</v>
      </c>
      <c r="N43" s="681"/>
      <c r="O43" s="687">
        <f t="shared" si="46"/>
        <v>-272.20000000000005</v>
      </c>
      <c r="P43" s="688">
        <f t="shared" si="47"/>
        <v>0</v>
      </c>
      <c r="Q43" s="687">
        <f t="shared" si="48"/>
        <v>72.400000000000006</v>
      </c>
      <c r="R43" s="681"/>
      <c r="S43" s="687">
        <f t="shared" si="49"/>
        <v>0</v>
      </c>
      <c r="T43" s="681"/>
      <c r="U43" s="687">
        <f t="shared" si="50"/>
        <v>-72.400000000000006</v>
      </c>
      <c r="V43" s="688">
        <f t="shared" si="51"/>
        <v>0</v>
      </c>
      <c r="W43" s="687">
        <f>W53+W63+W64+W95-W96</f>
        <v>26.599999999999998</v>
      </c>
      <c r="X43" s="681"/>
      <c r="Y43" s="687">
        <f>Y53+Y63+Y64+Y95-Y96</f>
        <v>0</v>
      </c>
      <c r="Z43" s="681"/>
      <c r="AA43" s="687">
        <f t="shared" si="52"/>
        <v>-26.599999999999998</v>
      </c>
      <c r="AB43" s="688">
        <f t="shared" si="53"/>
        <v>0</v>
      </c>
      <c r="AC43" s="687">
        <f>AC53+AC63+AC64+AC95-AC96</f>
        <v>20.9</v>
      </c>
      <c r="AD43" s="681"/>
      <c r="AE43" s="687">
        <f>AE53+AE63+AE64+AE95-AE96</f>
        <v>0</v>
      </c>
      <c r="AF43" s="681"/>
      <c r="AG43" s="687">
        <f t="shared" si="54"/>
        <v>-20.9</v>
      </c>
      <c r="AH43" s="688">
        <f t="shared" si="55"/>
        <v>0</v>
      </c>
      <c r="AI43" s="687">
        <f>AI53+AI63+AI64+AI95-AI96</f>
        <v>24.900000000000006</v>
      </c>
      <c r="AJ43" s="681"/>
      <c r="AK43" s="687">
        <f>AK53+AK63+AK64+AK95-AK96</f>
        <v>0</v>
      </c>
      <c r="AL43" s="681"/>
      <c r="AM43" s="687">
        <f t="shared" si="56"/>
        <v>-24.900000000000006</v>
      </c>
      <c r="AN43" s="688">
        <f t="shared" si="57"/>
        <v>0</v>
      </c>
      <c r="AO43" s="687">
        <f t="shared" si="58"/>
        <v>72.7</v>
      </c>
      <c r="AP43" s="681"/>
      <c r="AQ43" s="687">
        <f t="shared" si="59"/>
        <v>0</v>
      </c>
      <c r="AR43" s="681"/>
      <c r="AS43" s="687">
        <f t="shared" si="60"/>
        <v>-72.7</v>
      </c>
      <c r="AT43" s="688">
        <f t="shared" si="61"/>
        <v>0</v>
      </c>
      <c r="AU43" s="687">
        <f>AU53+AU63+AU64+AU95-AU96</f>
        <v>25.2</v>
      </c>
      <c r="AV43" s="681"/>
      <c r="AW43" s="687">
        <f>AW53+AW63+AW64+AW95-AW96</f>
        <v>0</v>
      </c>
      <c r="AX43" s="681"/>
      <c r="AY43" s="687">
        <f t="shared" si="62"/>
        <v>-25.2</v>
      </c>
      <c r="AZ43" s="688">
        <f t="shared" si="63"/>
        <v>0</v>
      </c>
      <c r="BA43" s="687">
        <f>BA53+BA63+BA64+BA95-BA96</f>
        <v>24.900000000000002</v>
      </c>
      <c r="BB43" s="681"/>
      <c r="BC43" s="687">
        <f>BC53+BC63+BC64+BC95-BC96</f>
        <v>0</v>
      </c>
      <c r="BD43" s="681"/>
      <c r="BE43" s="687">
        <f t="shared" si="64"/>
        <v>-24.900000000000002</v>
      </c>
      <c r="BF43" s="688">
        <f t="shared" si="65"/>
        <v>0</v>
      </c>
      <c r="BG43" s="687">
        <f>BG53+BG63+BG64+BG95-BG96</f>
        <v>22.6</v>
      </c>
      <c r="BH43" s="681"/>
      <c r="BI43" s="687">
        <f>BI53+BI63+BI64+BI95-BI96</f>
        <v>0</v>
      </c>
      <c r="BJ43" s="681"/>
      <c r="BK43" s="687">
        <f t="shared" si="66"/>
        <v>-22.6</v>
      </c>
      <c r="BL43" s="688">
        <f t="shared" si="67"/>
        <v>0</v>
      </c>
      <c r="BM43" s="687">
        <f t="shared" si="68"/>
        <v>55.7</v>
      </c>
      <c r="BN43" s="681"/>
      <c r="BO43" s="687">
        <f t="shared" si="69"/>
        <v>0</v>
      </c>
      <c r="BP43" s="681"/>
      <c r="BQ43" s="687">
        <f t="shared" si="70"/>
        <v>-55.7</v>
      </c>
      <c r="BR43" s="688">
        <f t="shared" si="71"/>
        <v>0</v>
      </c>
      <c r="BS43" s="687">
        <f>BS53+BS63+BS64+BS95-BS96</f>
        <v>12.100000000000001</v>
      </c>
      <c r="BT43" s="681"/>
      <c r="BU43" s="687">
        <f>BU53+BU63+BU64+BU95-BU96</f>
        <v>0</v>
      </c>
      <c r="BV43" s="681"/>
      <c r="BW43" s="687">
        <f t="shared" si="72"/>
        <v>-12.100000000000001</v>
      </c>
      <c r="BX43" s="688">
        <f t="shared" si="73"/>
        <v>0</v>
      </c>
      <c r="BY43" s="687">
        <f>BY53+BY63+BY64+BY95-BY96</f>
        <v>22.900000000000002</v>
      </c>
      <c r="BZ43" s="681"/>
      <c r="CA43" s="687">
        <f>CA53+CA63+CA64+CA95-CA96</f>
        <v>0</v>
      </c>
      <c r="CB43" s="681"/>
      <c r="CC43" s="687">
        <f t="shared" si="74"/>
        <v>-22.900000000000002</v>
      </c>
      <c r="CD43" s="688">
        <f t="shared" si="75"/>
        <v>0</v>
      </c>
      <c r="CE43" s="687">
        <f>CE53+CE63+CE64+CE95-CE96</f>
        <v>20.7</v>
      </c>
      <c r="CF43" s="681"/>
      <c r="CG43" s="687">
        <f>CG53+CG63+CG64+CG95-CG96</f>
        <v>0</v>
      </c>
      <c r="CH43" s="681"/>
      <c r="CI43" s="687">
        <f t="shared" si="76"/>
        <v>-20.7</v>
      </c>
      <c r="CJ43" s="688">
        <f t="shared" si="77"/>
        <v>0</v>
      </c>
      <c r="CK43" s="687">
        <f t="shared" si="78"/>
        <v>71.400000000000006</v>
      </c>
      <c r="CL43" s="681"/>
      <c r="CM43" s="687">
        <f t="shared" si="79"/>
        <v>0</v>
      </c>
      <c r="CN43" s="681"/>
      <c r="CO43" s="687">
        <f t="shared" si="80"/>
        <v>-71.400000000000006</v>
      </c>
      <c r="CP43" s="688">
        <f t="shared" si="81"/>
        <v>0</v>
      </c>
      <c r="CQ43" s="687">
        <f>CQ53+CQ63+CQ64+CQ95-CQ96</f>
        <v>23.6</v>
      </c>
      <c r="CR43" s="681"/>
      <c r="CS43" s="687">
        <f>CS53+CS63+CS64+CS95-CS96</f>
        <v>0</v>
      </c>
      <c r="CT43" s="681"/>
      <c r="CU43" s="687">
        <f t="shared" si="82"/>
        <v>-23.6</v>
      </c>
      <c r="CV43" s="688">
        <f t="shared" si="83"/>
        <v>0</v>
      </c>
      <c r="CW43" s="687">
        <f>CW53+CW63+CW64+CW95-CW96</f>
        <v>23.400000000000002</v>
      </c>
      <c r="CX43" s="681"/>
      <c r="CY43" s="687">
        <f>CY53+CY63+CY64+CY95-CY96</f>
        <v>0</v>
      </c>
      <c r="CZ43" s="681"/>
      <c r="DA43" s="687">
        <f t="shared" si="84"/>
        <v>-23.400000000000002</v>
      </c>
      <c r="DB43" s="688">
        <f t="shared" si="85"/>
        <v>0</v>
      </c>
      <c r="DC43" s="687">
        <f>DC53+DC63+DC64+DC95-DC96</f>
        <v>24.400000000000002</v>
      </c>
      <c r="DD43" s="681"/>
      <c r="DE43" s="687">
        <f>DE53+DE63+DE64+DE95-DE96</f>
        <v>0</v>
      </c>
      <c r="DF43" s="681"/>
      <c r="DG43" s="687">
        <f t="shared" si="86"/>
        <v>-24.400000000000002</v>
      </c>
      <c r="DH43" s="688">
        <f t="shared" si="87"/>
        <v>0</v>
      </c>
    </row>
    <row r="44" spans="1:112" ht="18.75" customHeight="1">
      <c r="A44" s="310"/>
      <c r="B44" s="390">
        <v>100336342</v>
      </c>
      <c r="C44" s="766"/>
      <c r="D44" s="766"/>
      <c r="E44" s="528" t="s">
        <v>4375</v>
      </c>
      <c r="F44" s="528"/>
      <c r="G44" s="529"/>
      <c r="H44" s="530" t="s">
        <v>4376</v>
      </c>
      <c r="I44" s="530"/>
      <c r="J44" s="722" t="s">
        <v>889</v>
      </c>
      <c r="K44" s="687">
        <f t="shared" si="44"/>
        <v>135.69999999999999</v>
      </c>
      <c r="L44" s="681"/>
      <c r="M44" s="687">
        <f t="shared" si="45"/>
        <v>0</v>
      </c>
      <c r="N44" s="681"/>
      <c r="O44" s="687">
        <f t="shared" si="46"/>
        <v>-135.69999999999999</v>
      </c>
      <c r="P44" s="688">
        <f t="shared" si="47"/>
        <v>0</v>
      </c>
      <c r="Q44" s="687">
        <f t="shared" si="48"/>
        <v>36.199999999999996</v>
      </c>
      <c r="R44" s="681"/>
      <c r="S44" s="687">
        <f t="shared" si="49"/>
        <v>0</v>
      </c>
      <c r="T44" s="681"/>
      <c r="U44" s="687">
        <f t="shared" si="50"/>
        <v>-36.199999999999996</v>
      </c>
      <c r="V44" s="688">
        <f t="shared" si="51"/>
        <v>0</v>
      </c>
      <c r="W44" s="687">
        <f>W46+W48+W52+W50</f>
        <v>13.299999999999999</v>
      </c>
      <c r="X44" s="681"/>
      <c r="Y44" s="687">
        <f>Y46+Y48+Y52+Y50</f>
        <v>0</v>
      </c>
      <c r="Z44" s="681"/>
      <c r="AA44" s="687">
        <f t="shared" si="52"/>
        <v>-13.299999999999999</v>
      </c>
      <c r="AB44" s="688">
        <f t="shared" si="53"/>
        <v>0</v>
      </c>
      <c r="AC44" s="687">
        <f>AC46+AC48+AC52+AC50</f>
        <v>10.5</v>
      </c>
      <c r="AD44" s="681"/>
      <c r="AE44" s="687">
        <f>AE46+AE48+AE52+AE50</f>
        <v>0</v>
      </c>
      <c r="AF44" s="681"/>
      <c r="AG44" s="687">
        <f t="shared" si="54"/>
        <v>-10.5</v>
      </c>
      <c r="AH44" s="688">
        <f t="shared" si="55"/>
        <v>0</v>
      </c>
      <c r="AI44" s="687">
        <f>AI46+AI48+AI52+AI50</f>
        <v>12.399999999999999</v>
      </c>
      <c r="AJ44" s="681"/>
      <c r="AK44" s="687">
        <f>AK46+AK48+AK52+AK50</f>
        <v>0</v>
      </c>
      <c r="AL44" s="681"/>
      <c r="AM44" s="687">
        <f t="shared" si="56"/>
        <v>-12.399999999999999</v>
      </c>
      <c r="AN44" s="688">
        <f t="shared" si="57"/>
        <v>0</v>
      </c>
      <c r="AO44" s="687">
        <f t="shared" si="58"/>
        <v>36.299999999999997</v>
      </c>
      <c r="AP44" s="681"/>
      <c r="AQ44" s="687">
        <f t="shared" si="59"/>
        <v>0</v>
      </c>
      <c r="AR44" s="681"/>
      <c r="AS44" s="687">
        <f t="shared" si="60"/>
        <v>-36.299999999999997</v>
      </c>
      <c r="AT44" s="688">
        <f t="shared" si="61"/>
        <v>0</v>
      </c>
      <c r="AU44" s="687">
        <f>AU46+AU48+AU52+AU50</f>
        <v>12.6</v>
      </c>
      <c r="AV44" s="681"/>
      <c r="AW44" s="687">
        <f>AW46+AW48+AW52+AW50</f>
        <v>0</v>
      </c>
      <c r="AX44" s="681"/>
      <c r="AY44" s="687">
        <f t="shared" si="62"/>
        <v>-12.6</v>
      </c>
      <c r="AZ44" s="688">
        <f t="shared" si="63"/>
        <v>0</v>
      </c>
      <c r="BA44" s="687">
        <f>BA46+BA48+BA52+BA50</f>
        <v>12.4</v>
      </c>
      <c r="BB44" s="681"/>
      <c r="BC44" s="687">
        <f>BC46+BC48+BC52+BC50</f>
        <v>0</v>
      </c>
      <c r="BD44" s="681"/>
      <c r="BE44" s="687">
        <f t="shared" si="64"/>
        <v>-12.4</v>
      </c>
      <c r="BF44" s="688">
        <f t="shared" si="65"/>
        <v>0</v>
      </c>
      <c r="BG44" s="687">
        <f>BG46+BG48+BG52+BG50</f>
        <v>11.3</v>
      </c>
      <c r="BH44" s="681"/>
      <c r="BI44" s="687">
        <f>BI46+BI48+BI52+BI50</f>
        <v>0</v>
      </c>
      <c r="BJ44" s="681"/>
      <c r="BK44" s="687">
        <f t="shared" si="66"/>
        <v>-11.3</v>
      </c>
      <c r="BL44" s="688">
        <f t="shared" si="67"/>
        <v>0</v>
      </c>
      <c r="BM44" s="687">
        <f t="shared" si="68"/>
        <v>27.7</v>
      </c>
      <c r="BN44" s="681"/>
      <c r="BO44" s="687">
        <f t="shared" si="69"/>
        <v>0</v>
      </c>
      <c r="BP44" s="681"/>
      <c r="BQ44" s="687">
        <f t="shared" si="70"/>
        <v>-27.7</v>
      </c>
      <c r="BR44" s="688">
        <f t="shared" si="71"/>
        <v>0</v>
      </c>
      <c r="BS44" s="687">
        <f>BS46+BS48+BS52+BS50</f>
        <v>6.1</v>
      </c>
      <c r="BT44" s="681"/>
      <c r="BU44" s="687">
        <f>BU46+BU48+BU52+BU50</f>
        <v>0</v>
      </c>
      <c r="BV44" s="681"/>
      <c r="BW44" s="687">
        <f t="shared" si="72"/>
        <v>-6.1</v>
      </c>
      <c r="BX44" s="688">
        <f t="shared" si="73"/>
        <v>0</v>
      </c>
      <c r="BY44" s="687">
        <f>BY46+BY48+BY52+BY50</f>
        <v>11.4</v>
      </c>
      <c r="BZ44" s="681"/>
      <c r="CA44" s="687">
        <f>CA46+CA48+CA52+CA50</f>
        <v>0</v>
      </c>
      <c r="CB44" s="681"/>
      <c r="CC44" s="687">
        <f t="shared" si="74"/>
        <v>-11.4</v>
      </c>
      <c r="CD44" s="688">
        <f t="shared" si="75"/>
        <v>0</v>
      </c>
      <c r="CE44" s="687">
        <f>CE46+CE48+CE52+CE50</f>
        <v>10.199999999999999</v>
      </c>
      <c r="CF44" s="681"/>
      <c r="CG44" s="687">
        <f>CG46+CG48+CG52+CG50</f>
        <v>0</v>
      </c>
      <c r="CH44" s="681"/>
      <c r="CI44" s="687">
        <f t="shared" si="76"/>
        <v>-10.199999999999999</v>
      </c>
      <c r="CJ44" s="688">
        <f t="shared" si="77"/>
        <v>0</v>
      </c>
      <c r="CK44" s="687">
        <f t="shared" si="78"/>
        <v>35.5</v>
      </c>
      <c r="CL44" s="681"/>
      <c r="CM44" s="687">
        <f t="shared" si="79"/>
        <v>0</v>
      </c>
      <c r="CN44" s="681"/>
      <c r="CO44" s="687">
        <f t="shared" si="80"/>
        <v>-35.5</v>
      </c>
      <c r="CP44" s="688">
        <f t="shared" si="81"/>
        <v>0</v>
      </c>
      <c r="CQ44" s="687">
        <f>CQ46+CQ48+CQ52+CQ50</f>
        <v>11.7</v>
      </c>
      <c r="CR44" s="681"/>
      <c r="CS44" s="687">
        <f>CS46+CS48+CS52+CS50</f>
        <v>0</v>
      </c>
      <c r="CT44" s="681"/>
      <c r="CU44" s="687">
        <f t="shared" si="82"/>
        <v>-11.7</v>
      </c>
      <c r="CV44" s="688">
        <f t="shared" si="83"/>
        <v>0</v>
      </c>
      <c r="CW44" s="687">
        <f>CW46+CW48+CW52+CW50</f>
        <v>11.6</v>
      </c>
      <c r="CX44" s="681"/>
      <c r="CY44" s="687">
        <f>CY46+CY48+CY52+CY50</f>
        <v>0</v>
      </c>
      <c r="CZ44" s="681"/>
      <c r="DA44" s="687">
        <f t="shared" si="84"/>
        <v>-11.6</v>
      </c>
      <c r="DB44" s="688">
        <f t="shared" si="85"/>
        <v>0</v>
      </c>
      <c r="DC44" s="687">
        <f>DC46+DC48+DC52+DC50</f>
        <v>12.200000000000001</v>
      </c>
      <c r="DD44" s="681"/>
      <c r="DE44" s="687">
        <f>DE46+DE48+DE52+DE50</f>
        <v>0</v>
      </c>
      <c r="DF44" s="681"/>
      <c r="DG44" s="687">
        <f t="shared" si="86"/>
        <v>-12.200000000000001</v>
      </c>
      <c r="DH44" s="688">
        <f t="shared" si="87"/>
        <v>0</v>
      </c>
    </row>
    <row r="45" spans="1:112" ht="18.75" customHeight="1">
      <c r="A45" s="303" t="s">
        <v>4377</v>
      </c>
      <c r="B45" s="390">
        <v>100336343</v>
      </c>
      <c r="C45" s="799" t="s">
        <v>2805</v>
      </c>
      <c r="D45" s="890" t="s">
        <v>4377</v>
      </c>
      <c r="E45" s="528" t="s">
        <v>4378</v>
      </c>
      <c r="F45" s="528"/>
      <c r="G45" s="529"/>
      <c r="H45" s="530"/>
      <c r="I45" s="530"/>
      <c r="J45" s="643" t="s">
        <v>883</v>
      </c>
      <c r="K45" s="687">
        <f t="shared" si="44"/>
        <v>151.1</v>
      </c>
      <c r="L45" s="681"/>
      <c r="M45" s="687">
        <f t="shared" si="45"/>
        <v>0</v>
      </c>
      <c r="N45" s="681"/>
      <c r="O45" s="687">
        <f t="shared" si="46"/>
        <v>-151.1</v>
      </c>
      <c r="P45" s="688">
        <f t="shared" si="47"/>
        <v>0</v>
      </c>
      <c r="Q45" s="687">
        <f t="shared" si="48"/>
        <v>39.200000000000003</v>
      </c>
      <c r="R45" s="681"/>
      <c r="S45" s="687">
        <f t="shared" si="49"/>
        <v>0</v>
      </c>
      <c r="T45" s="681"/>
      <c r="U45" s="687">
        <f t="shared" si="50"/>
        <v>-39.200000000000003</v>
      </c>
      <c r="V45" s="688">
        <f t="shared" si="51"/>
        <v>0</v>
      </c>
      <c r="W45" s="683">
        <v>14</v>
      </c>
      <c r="X45" s="681"/>
      <c r="Y45" s="681"/>
      <c r="Z45" s="681"/>
      <c r="AA45" s="687">
        <f t="shared" si="52"/>
        <v>-14</v>
      </c>
      <c r="AB45" s="688">
        <f t="shared" si="53"/>
        <v>0</v>
      </c>
      <c r="AC45" s="683">
        <v>12</v>
      </c>
      <c r="AD45" s="681"/>
      <c r="AE45" s="681"/>
      <c r="AF45" s="681"/>
      <c r="AG45" s="687">
        <f t="shared" si="54"/>
        <v>-12</v>
      </c>
      <c r="AH45" s="688">
        <f t="shared" si="55"/>
        <v>0</v>
      </c>
      <c r="AI45" s="683">
        <v>13.2</v>
      </c>
      <c r="AJ45" s="681"/>
      <c r="AK45" s="681"/>
      <c r="AL45" s="681"/>
      <c r="AM45" s="687">
        <f t="shared" si="56"/>
        <v>-13.2</v>
      </c>
      <c r="AN45" s="688">
        <f t="shared" si="57"/>
        <v>0</v>
      </c>
      <c r="AO45" s="687">
        <f t="shared" si="58"/>
        <v>37.599999999999994</v>
      </c>
      <c r="AP45" s="681"/>
      <c r="AQ45" s="687">
        <f t="shared" si="59"/>
        <v>0</v>
      </c>
      <c r="AR45" s="681"/>
      <c r="AS45" s="687">
        <f t="shared" si="60"/>
        <v>-37.599999999999994</v>
      </c>
      <c r="AT45" s="688">
        <f t="shared" si="61"/>
        <v>0</v>
      </c>
      <c r="AU45" s="683">
        <v>13</v>
      </c>
      <c r="AV45" s="681"/>
      <c r="AW45" s="681"/>
      <c r="AX45" s="681"/>
      <c r="AY45" s="687">
        <f t="shared" si="62"/>
        <v>-13</v>
      </c>
      <c r="AZ45" s="688">
        <f t="shared" si="63"/>
        <v>0</v>
      </c>
      <c r="BA45" s="683">
        <v>12.9</v>
      </c>
      <c r="BB45" s="681"/>
      <c r="BC45" s="681"/>
      <c r="BD45" s="681"/>
      <c r="BE45" s="687">
        <f t="shared" si="64"/>
        <v>-12.9</v>
      </c>
      <c r="BF45" s="688">
        <f t="shared" si="65"/>
        <v>0</v>
      </c>
      <c r="BG45" s="683">
        <v>11.7</v>
      </c>
      <c r="BH45" s="681"/>
      <c r="BI45" s="681"/>
      <c r="BJ45" s="681"/>
      <c r="BK45" s="687">
        <f t="shared" si="66"/>
        <v>-11.7</v>
      </c>
      <c r="BL45" s="688">
        <f t="shared" si="67"/>
        <v>0</v>
      </c>
      <c r="BM45" s="687">
        <f t="shared" si="68"/>
        <v>30.9</v>
      </c>
      <c r="BN45" s="681"/>
      <c r="BO45" s="687">
        <f t="shared" si="69"/>
        <v>0</v>
      </c>
      <c r="BP45" s="681"/>
      <c r="BQ45" s="687">
        <f t="shared" si="70"/>
        <v>-30.9</v>
      </c>
      <c r="BR45" s="688">
        <f t="shared" si="71"/>
        <v>0</v>
      </c>
      <c r="BS45" s="683">
        <v>6.1</v>
      </c>
      <c r="BT45" s="681"/>
      <c r="BU45" s="681"/>
      <c r="BV45" s="681"/>
      <c r="BW45" s="687">
        <f t="shared" si="72"/>
        <v>-6.1</v>
      </c>
      <c r="BX45" s="688">
        <f t="shared" si="73"/>
        <v>0</v>
      </c>
      <c r="BY45" s="683">
        <v>11.7</v>
      </c>
      <c r="BZ45" s="681"/>
      <c r="CA45" s="681"/>
      <c r="CB45" s="681"/>
      <c r="CC45" s="687">
        <f t="shared" si="74"/>
        <v>-11.7</v>
      </c>
      <c r="CD45" s="688">
        <f t="shared" si="75"/>
        <v>0</v>
      </c>
      <c r="CE45" s="683">
        <v>13.1</v>
      </c>
      <c r="CF45" s="681"/>
      <c r="CG45" s="681"/>
      <c r="CH45" s="681"/>
      <c r="CI45" s="687">
        <f t="shared" si="76"/>
        <v>-13.1</v>
      </c>
      <c r="CJ45" s="688">
        <f t="shared" si="77"/>
        <v>0</v>
      </c>
      <c r="CK45" s="687">
        <f t="shared" si="78"/>
        <v>43.400000000000006</v>
      </c>
      <c r="CL45" s="681"/>
      <c r="CM45" s="687">
        <f t="shared" si="79"/>
        <v>0</v>
      </c>
      <c r="CN45" s="681"/>
      <c r="CO45" s="687">
        <f t="shared" si="80"/>
        <v>-43.400000000000006</v>
      </c>
      <c r="CP45" s="688">
        <f t="shared" si="81"/>
        <v>0</v>
      </c>
      <c r="CQ45" s="683">
        <v>14.4</v>
      </c>
      <c r="CR45" s="681"/>
      <c r="CS45" s="681"/>
      <c r="CT45" s="681"/>
      <c r="CU45" s="687">
        <f t="shared" si="82"/>
        <v>-14.4</v>
      </c>
      <c r="CV45" s="688">
        <f t="shared" si="83"/>
        <v>0</v>
      </c>
      <c r="CW45" s="683">
        <v>14.3</v>
      </c>
      <c r="CX45" s="681"/>
      <c r="CY45" s="681"/>
      <c r="CZ45" s="681"/>
      <c r="DA45" s="687">
        <f t="shared" si="84"/>
        <v>-14.3</v>
      </c>
      <c r="DB45" s="688">
        <f t="shared" si="85"/>
        <v>0</v>
      </c>
      <c r="DC45" s="683">
        <v>14.7</v>
      </c>
      <c r="DD45" s="681"/>
      <c r="DE45" s="681"/>
      <c r="DF45" s="681"/>
      <c r="DG45" s="687">
        <f t="shared" si="86"/>
        <v>-14.7</v>
      </c>
      <c r="DH45" s="688">
        <f t="shared" si="87"/>
        <v>0</v>
      </c>
    </row>
    <row r="46" spans="1:112" ht="18.75" customHeight="1">
      <c r="A46" s="304"/>
      <c r="B46" s="390">
        <v>100336344</v>
      </c>
      <c r="C46" s="766"/>
      <c r="D46" s="766"/>
      <c r="E46" s="528" t="s">
        <v>4379</v>
      </c>
      <c r="F46" s="528"/>
      <c r="G46" s="529"/>
      <c r="H46" s="530"/>
      <c r="I46" s="530"/>
      <c r="J46" s="723" t="s">
        <v>889</v>
      </c>
      <c r="K46" s="687">
        <f t="shared" si="44"/>
        <v>75.900000000000006</v>
      </c>
      <c r="L46" s="681"/>
      <c r="M46" s="687">
        <f t="shared" si="45"/>
        <v>0</v>
      </c>
      <c r="N46" s="681"/>
      <c r="O46" s="687">
        <f t="shared" si="46"/>
        <v>-75.900000000000006</v>
      </c>
      <c r="P46" s="688">
        <f t="shared" si="47"/>
        <v>0</v>
      </c>
      <c r="Q46" s="687">
        <f t="shared" si="48"/>
        <v>19.600000000000001</v>
      </c>
      <c r="R46" s="681"/>
      <c r="S46" s="687">
        <f t="shared" si="49"/>
        <v>0</v>
      </c>
      <c r="T46" s="681"/>
      <c r="U46" s="687">
        <f t="shared" si="50"/>
        <v>-19.600000000000001</v>
      </c>
      <c r="V46" s="688">
        <f t="shared" si="51"/>
        <v>0</v>
      </c>
      <c r="W46" s="683">
        <v>7</v>
      </c>
      <c r="X46" s="681"/>
      <c r="Y46" s="681"/>
      <c r="Z46" s="681"/>
      <c r="AA46" s="687">
        <f t="shared" si="52"/>
        <v>-7</v>
      </c>
      <c r="AB46" s="688">
        <f t="shared" si="53"/>
        <v>0</v>
      </c>
      <c r="AC46" s="683">
        <v>6</v>
      </c>
      <c r="AD46" s="681"/>
      <c r="AE46" s="681"/>
      <c r="AF46" s="681"/>
      <c r="AG46" s="687">
        <f t="shared" si="54"/>
        <v>-6</v>
      </c>
      <c r="AH46" s="688">
        <f t="shared" si="55"/>
        <v>0</v>
      </c>
      <c r="AI46" s="683">
        <v>6.6</v>
      </c>
      <c r="AJ46" s="681"/>
      <c r="AK46" s="681"/>
      <c r="AL46" s="681"/>
      <c r="AM46" s="687">
        <f t="shared" si="56"/>
        <v>-6.6</v>
      </c>
      <c r="AN46" s="688">
        <f t="shared" si="57"/>
        <v>0</v>
      </c>
      <c r="AO46" s="687">
        <f t="shared" si="58"/>
        <v>18.899999999999999</v>
      </c>
      <c r="AP46" s="681"/>
      <c r="AQ46" s="687">
        <f t="shared" si="59"/>
        <v>0</v>
      </c>
      <c r="AR46" s="681"/>
      <c r="AS46" s="687">
        <f t="shared" si="60"/>
        <v>-18.899999999999999</v>
      </c>
      <c r="AT46" s="688">
        <f t="shared" si="61"/>
        <v>0</v>
      </c>
      <c r="AU46" s="683">
        <v>6.5</v>
      </c>
      <c r="AV46" s="681"/>
      <c r="AW46" s="681"/>
      <c r="AX46" s="681"/>
      <c r="AY46" s="687">
        <f t="shared" si="62"/>
        <v>-6.5</v>
      </c>
      <c r="AZ46" s="688">
        <f t="shared" si="63"/>
        <v>0</v>
      </c>
      <c r="BA46" s="683">
        <v>6.5</v>
      </c>
      <c r="BB46" s="681"/>
      <c r="BC46" s="681"/>
      <c r="BD46" s="681"/>
      <c r="BE46" s="687">
        <f t="shared" si="64"/>
        <v>-6.5</v>
      </c>
      <c r="BF46" s="688">
        <f t="shared" si="65"/>
        <v>0</v>
      </c>
      <c r="BG46" s="683">
        <v>5.9</v>
      </c>
      <c r="BH46" s="681"/>
      <c r="BI46" s="681"/>
      <c r="BJ46" s="681"/>
      <c r="BK46" s="687">
        <f t="shared" si="66"/>
        <v>-5.9</v>
      </c>
      <c r="BL46" s="688">
        <f t="shared" si="67"/>
        <v>0</v>
      </c>
      <c r="BM46" s="687">
        <f t="shared" si="68"/>
        <v>15.6</v>
      </c>
      <c r="BN46" s="681"/>
      <c r="BO46" s="687">
        <f t="shared" si="69"/>
        <v>0</v>
      </c>
      <c r="BP46" s="681"/>
      <c r="BQ46" s="687">
        <f t="shared" si="70"/>
        <v>-15.6</v>
      </c>
      <c r="BR46" s="688">
        <f t="shared" si="71"/>
        <v>0</v>
      </c>
      <c r="BS46" s="683">
        <v>3.1</v>
      </c>
      <c r="BT46" s="681"/>
      <c r="BU46" s="681"/>
      <c r="BV46" s="681"/>
      <c r="BW46" s="687">
        <f t="shared" si="72"/>
        <v>-3.1</v>
      </c>
      <c r="BX46" s="688">
        <f t="shared" si="73"/>
        <v>0</v>
      </c>
      <c r="BY46" s="683">
        <v>5.9</v>
      </c>
      <c r="BZ46" s="681"/>
      <c r="CA46" s="681"/>
      <c r="CB46" s="681"/>
      <c r="CC46" s="687">
        <f t="shared" si="74"/>
        <v>-5.9</v>
      </c>
      <c r="CD46" s="688">
        <f t="shared" si="75"/>
        <v>0</v>
      </c>
      <c r="CE46" s="683">
        <v>6.6</v>
      </c>
      <c r="CF46" s="681"/>
      <c r="CG46" s="681"/>
      <c r="CH46" s="681"/>
      <c r="CI46" s="687">
        <f t="shared" si="76"/>
        <v>-6.6</v>
      </c>
      <c r="CJ46" s="688">
        <f t="shared" si="77"/>
        <v>0</v>
      </c>
      <c r="CK46" s="687">
        <f t="shared" si="78"/>
        <v>21.8</v>
      </c>
      <c r="CL46" s="681"/>
      <c r="CM46" s="687">
        <f t="shared" si="79"/>
        <v>0</v>
      </c>
      <c r="CN46" s="681"/>
      <c r="CO46" s="687">
        <f t="shared" si="80"/>
        <v>-21.8</v>
      </c>
      <c r="CP46" s="688">
        <f t="shared" si="81"/>
        <v>0</v>
      </c>
      <c r="CQ46" s="683">
        <v>7.2</v>
      </c>
      <c r="CR46" s="681"/>
      <c r="CS46" s="681"/>
      <c r="CT46" s="681"/>
      <c r="CU46" s="687">
        <f t="shared" si="82"/>
        <v>-7.2</v>
      </c>
      <c r="CV46" s="688">
        <f t="shared" si="83"/>
        <v>0</v>
      </c>
      <c r="CW46" s="683">
        <v>7.2</v>
      </c>
      <c r="CX46" s="681"/>
      <c r="CY46" s="681"/>
      <c r="CZ46" s="681"/>
      <c r="DA46" s="687">
        <f t="shared" si="84"/>
        <v>-7.2</v>
      </c>
      <c r="DB46" s="688">
        <f t="shared" si="85"/>
        <v>0</v>
      </c>
      <c r="DC46" s="683">
        <v>7.4</v>
      </c>
      <c r="DD46" s="681"/>
      <c r="DE46" s="681"/>
      <c r="DF46" s="681"/>
      <c r="DG46" s="687">
        <f t="shared" si="86"/>
        <v>-7.4</v>
      </c>
      <c r="DH46" s="688">
        <f t="shared" si="87"/>
        <v>0</v>
      </c>
    </row>
    <row r="47" spans="1:112" ht="18.75" customHeight="1">
      <c r="A47" s="303" t="s">
        <v>3645</v>
      </c>
      <c r="B47" s="390">
        <v>100336345</v>
      </c>
      <c r="C47" s="799" t="s">
        <v>2808</v>
      </c>
      <c r="D47" s="890" t="s">
        <v>3645</v>
      </c>
      <c r="E47" s="528" t="s">
        <v>4380</v>
      </c>
      <c r="F47" s="528"/>
      <c r="G47" s="529"/>
      <c r="H47" s="530"/>
      <c r="I47" s="530"/>
      <c r="J47" s="643" t="s">
        <v>883</v>
      </c>
      <c r="K47" s="687">
        <f t="shared" si="44"/>
        <v>78.8</v>
      </c>
      <c r="L47" s="681"/>
      <c r="M47" s="687">
        <f t="shared" si="45"/>
        <v>0</v>
      </c>
      <c r="N47" s="681"/>
      <c r="O47" s="687">
        <f t="shared" si="46"/>
        <v>-78.8</v>
      </c>
      <c r="P47" s="688">
        <f t="shared" si="47"/>
        <v>0</v>
      </c>
      <c r="Q47" s="687">
        <f t="shared" si="48"/>
        <v>22</v>
      </c>
      <c r="R47" s="681"/>
      <c r="S47" s="687">
        <f t="shared" si="49"/>
        <v>0</v>
      </c>
      <c r="T47" s="681"/>
      <c r="U47" s="687">
        <f t="shared" si="50"/>
        <v>-22</v>
      </c>
      <c r="V47" s="688">
        <f t="shared" si="51"/>
        <v>0</v>
      </c>
      <c r="W47" s="683">
        <v>7.7</v>
      </c>
      <c r="X47" s="681"/>
      <c r="Y47" s="681"/>
      <c r="Z47" s="681"/>
      <c r="AA47" s="687">
        <f t="shared" si="52"/>
        <v>-7.7</v>
      </c>
      <c r="AB47" s="688">
        <f t="shared" si="53"/>
        <v>0</v>
      </c>
      <c r="AC47" s="683">
        <v>6.7</v>
      </c>
      <c r="AD47" s="681"/>
      <c r="AE47" s="681"/>
      <c r="AF47" s="681"/>
      <c r="AG47" s="687">
        <f t="shared" si="54"/>
        <v>-6.7</v>
      </c>
      <c r="AH47" s="688">
        <f t="shared" si="55"/>
        <v>0</v>
      </c>
      <c r="AI47" s="683">
        <v>7.6</v>
      </c>
      <c r="AJ47" s="681"/>
      <c r="AK47" s="681"/>
      <c r="AL47" s="681"/>
      <c r="AM47" s="687">
        <f t="shared" si="56"/>
        <v>-7.6</v>
      </c>
      <c r="AN47" s="688">
        <f t="shared" si="57"/>
        <v>0</v>
      </c>
      <c r="AO47" s="687">
        <f t="shared" si="58"/>
        <v>22.3</v>
      </c>
      <c r="AP47" s="681"/>
      <c r="AQ47" s="687">
        <f t="shared" si="59"/>
        <v>0</v>
      </c>
      <c r="AR47" s="681"/>
      <c r="AS47" s="687">
        <f t="shared" si="60"/>
        <v>-22.3</v>
      </c>
      <c r="AT47" s="688">
        <f t="shared" si="61"/>
        <v>0</v>
      </c>
      <c r="AU47" s="683">
        <v>7.7</v>
      </c>
      <c r="AV47" s="681"/>
      <c r="AW47" s="681"/>
      <c r="AX47" s="681"/>
      <c r="AY47" s="687">
        <f t="shared" si="62"/>
        <v>-7.7</v>
      </c>
      <c r="AZ47" s="688">
        <f t="shared" si="63"/>
        <v>0</v>
      </c>
      <c r="BA47" s="683">
        <v>7.6</v>
      </c>
      <c r="BB47" s="681"/>
      <c r="BC47" s="681"/>
      <c r="BD47" s="681"/>
      <c r="BE47" s="687">
        <f t="shared" si="64"/>
        <v>-7.6</v>
      </c>
      <c r="BF47" s="688">
        <f t="shared" si="65"/>
        <v>0</v>
      </c>
      <c r="BG47" s="683">
        <v>7</v>
      </c>
      <c r="BH47" s="681"/>
      <c r="BI47" s="681"/>
      <c r="BJ47" s="681"/>
      <c r="BK47" s="687">
        <f t="shared" si="66"/>
        <v>-7</v>
      </c>
      <c r="BL47" s="688">
        <f t="shared" si="67"/>
        <v>0</v>
      </c>
      <c r="BM47" s="687">
        <f t="shared" si="68"/>
        <v>15.7</v>
      </c>
      <c r="BN47" s="681"/>
      <c r="BO47" s="687">
        <f t="shared" si="69"/>
        <v>0</v>
      </c>
      <c r="BP47" s="681"/>
      <c r="BQ47" s="687">
        <f t="shared" si="70"/>
        <v>-15.7</v>
      </c>
      <c r="BR47" s="688">
        <f t="shared" si="71"/>
        <v>0</v>
      </c>
      <c r="BS47" s="683">
        <v>3.7</v>
      </c>
      <c r="BT47" s="681"/>
      <c r="BU47" s="681"/>
      <c r="BV47" s="681"/>
      <c r="BW47" s="687">
        <f t="shared" si="72"/>
        <v>-3.7</v>
      </c>
      <c r="BX47" s="688">
        <f t="shared" si="73"/>
        <v>0</v>
      </c>
      <c r="BY47" s="683">
        <v>7</v>
      </c>
      <c r="BZ47" s="681"/>
      <c r="CA47" s="681"/>
      <c r="CB47" s="681"/>
      <c r="CC47" s="687">
        <f t="shared" si="74"/>
        <v>-7</v>
      </c>
      <c r="CD47" s="688">
        <f t="shared" si="75"/>
        <v>0</v>
      </c>
      <c r="CE47" s="683">
        <v>5</v>
      </c>
      <c r="CF47" s="681"/>
      <c r="CG47" s="681"/>
      <c r="CH47" s="681"/>
      <c r="CI47" s="687">
        <f t="shared" si="76"/>
        <v>-5</v>
      </c>
      <c r="CJ47" s="688">
        <f t="shared" si="77"/>
        <v>0</v>
      </c>
      <c r="CK47" s="687">
        <f t="shared" si="78"/>
        <v>18.8</v>
      </c>
      <c r="CL47" s="681"/>
      <c r="CM47" s="687">
        <f t="shared" si="79"/>
        <v>0</v>
      </c>
      <c r="CN47" s="681"/>
      <c r="CO47" s="687">
        <f t="shared" si="80"/>
        <v>-18.8</v>
      </c>
      <c r="CP47" s="688">
        <f t="shared" si="81"/>
        <v>0</v>
      </c>
      <c r="CQ47" s="683">
        <v>6.3</v>
      </c>
      <c r="CR47" s="681"/>
      <c r="CS47" s="681"/>
      <c r="CT47" s="681"/>
      <c r="CU47" s="687">
        <f t="shared" si="82"/>
        <v>-6.3</v>
      </c>
      <c r="CV47" s="688">
        <f t="shared" si="83"/>
        <v>0</v>
      </c>
      <c r="CW47" s="683">
        <v>6.2</v>
      </c>
      <c r="CX47" s="681"/>
      <c r="CY47" s="681"/>
      <c r="CZ47" s="681"/>
      <c r="DA47" s="687">
        <f t="shared" si="84"/>
        <v>-6.2</v>
      </c>
      <c r="DB47" s="688">
        <f t="shared" si="85"/>
        <v>0</v>
      </c>
      <c r="DC47" s="683">
        <v>6.3</v>
      </c>
      <c r="DD47" s="681"/>
      <c r="DE47" s="681"/>
      <c r="DF47" s="681"/>
      <c r="DG47" s="687">
        <f t="shared" si="86"/>
        <v>-6.3</v>
      </c>
      <c r="DH47" s="688">
        <f t="shared" si="87"/>
        <v>0</v>
      </c>
    </row>
    <row r="48" spans="1:112" ht="18.75" customHeight="1">
      <c r="A48" s="304"/>
      <c r="B48" s="390">
        <v>100336346</v>
      </c>
      <c r="C48" s="766"/>
      <c r="D48" s="766"/>
      <c r="E48" s="528" t="s">
        <v>4381</v>
      </c>
      <c r="F48" s="528"/>
      <c r="G48" s="529"/>
      <c r="H48" s="530"/>
      <c r="I48" s="530"/>
      <c r="J48" s="723" t="s">
        <v>889</v>
      </c>
      <c r="K48" s="687">
        <f t="shared" si="44"/>
        <v>39.699999999999996</v>
      </c>
      <c r="L48" s="681"/>
      <c r="M48" s="687">
        <f t="shared" si="45"/>
        <v>0</v>
      </c>
      <c r="N48" s="681"/>
      <c r="O48" s="687">
        <f t="shared" si="46"/>
        <v>-39.699999999999996</v>
      </c>
      <c r="P48" s="688">
        <f t="shared" si="47"/>
        <v>0</v>
      </c>
      <c r="Q48" s="687">
        <f t="shared" si="48"/>
        <v>11.1</v>
      </c>
      <c r="R48" s="681"/>
      <c r="S48" s="687">
        <f t="shared" si="49"/>
        <v>0</v>
      </c>
      <c r="T48" s="681"/>
      <c r="U48" s="687">
        <f t="shared" si="50"/>
        <v>-11.1</v>
      </c>
      <c r="V48" s="688">
        <f t="shared" si="51"/>
        <v>0</v>
      </c>
      <c r="W48" s="683">
        <v>3.9</v>
      </c>
      <c r="X48" s="681"/>
      <c r="Y48" s="681"/>
      <c r="Z48" s="681"/>
      <c r="AA48" s="687">
        <f t="shared" si="52"/>
        <v>-3.9</v>
      </c>
      <c r="AB48" s="688">
        <f t="shared" si="53"/>
        <v>0</v>
      </c>
      <c r="AC48" s="683">
        <v>3.4</v>
      </c>
      <c r="AD48" s="681"/>
      <c r="AE48" s="681"/>
      <c r="AF48" s="681"/>
      <c r="AG48" s="687">
        <f t="shared" si="54"/>
        <v>-3.4</v>
      </c>
      <c r="AH48" s="688">
        <f t="shared" si="55"/>
        <v>0</v>
      </c>
      <c r="AI48" s="683">
        <v>3.8</v>
      </c>
      <c r="AJ48" s="681"/>
      <c r="AK48" s="681"/>
      <c r="AL48" s="681"/>
      <c r="AM48" s="687">
        <f t="shared" si="56"/>
        <v>-3.8</v>
      </c>
      <c r="AN48" s="688">
        <f t="shared" si="57"/>
        <v>0</v>
      </c>
      <c r="AO48" s="687">
        <f t="shared" si="58"/>
        <v>11.2</v>
      </c>
      <c r="AP48" s="681"/>
      <c r="AQ48" s="687">
        <f t="shared" si="59"/>
        <v>0</v>
      </c>
      <c r="AR48" s="681"/>
      <c r="AS48" s="687">
        <f t="shared" si="60"/>
        <v>-11.2</v>
      </c>
      <c r="AT48" s="688">
        <f t="shared" si="61"/>
        <v>0</v>
      </c>
      <c r="AU48" s="683">
        <v>3.9</v>
      </c>
      <c r="AV48" s="681"/>
      <c r="AW48" s="681"/>
      <c r="AX48" s="681"/>
      <c r="AY48" s="687">
        <f t="shared" si="62"/>
        <v>-3.9</v>
      </c>
      <c r="AZ48" s="688">
        <f t="shared" si="63"/>
        <v>0</v>
      </c>
      <c r="BA48" s="683">
        <v>3.8</v>
      </c>
      <c r="BB48" s="681"/>
      <c r="BC48" s="681"/>
      <c r="BD48" s="681"/>
      <c r="BE48" s="687">
        <f t="shared" si="64"/>
        <v>-3.8</v>
      </c>
      <c r="BF48" s="688">
        <f t="shared" si="65"/>
        <v>0</v>
      </c>
      <c r="BG48" s="683">
        <v>3.5</v>
      </c>
      <c r="BH48" s="681"/>
      <c r="BI48" s="681"/>
      <c r="BJ48" s="681"/>
      <c r="BK48" s="687">
        <f t="shared" si="66"/>
        <v>-3.5</v>
      </c>
      <c r="BL48" s="688">
        <f t="shared" si="67"/>
        <v>0</v>
      </c>
      <c r="BM48" s="687">
        <f t="shared" si="68"/>
        <v>7.9</v>
      </c>
      <c r="BN48" s="681"/>
      <c r="BO48" s="687">
        <f t="shared" si="69"/>
        <v>0</v>
      </c>
      <c r="BP48" s="681"/>
      <c r="BQ48" s="687">
        <f t="shared" si="70"/>
        <v>-7.9</v>
      </c>
      <c r="BR48" s="688">
        <f t="shared" si="71"/>
        <v>0</v>
      </c>
      <c r="BS48" s="683">
        <v>1.9</v>
      </c>
      <c r="BT48" s="681"/>
      <c r="BU48" s="681"/>
      <c r="BV48" s="681"/>
      <c r="BW48" s="687">
        <f t="shared" si="72"/>
        <v>-1.9</v>
      </c>
      <c r="BX48" s="688">
        <f t="shared" si="73"/>
        <v>0</v>
      </c>
      <c r="BY48" s="683">
        <v>3.5</v>
      </c>
      <c r="BZ48" s="681"/>
      <c r="CA48" s="681"/>
      <c r="CB48" s="681"/>
      <c r="CC48" s="687">
        <f t="shared" si="74"/>
        <v>-3.5</v>
      </c>
      <c r="CD48" s="688">
        <f t="shared" si="75"/>
        <v>0</v>
      </c>
      <c r="CE48" s="683">
        <v>2.5</v>
      </c>
      <c r="CF48" s="681"/>
      <c r="CG48" s="681"/>
      <c r="CH48" s="681"/>
      <c r="CI48" s="687">
        <f t="shared" si="76"/>
        <v>-2.5</v>
      </c>
      <c r="CJ48" s="688">
        <f t="shared" si="77"/>
        <v>0</v>
      </c>
      <c r="CK48" s="687">
        <f t="shared" si="78"/>
        <v>9.5</v>
      </c>
      <c r="CL48" s="681"/>
      <c r="CM48" s="687">
        <f t="shared" si="79"/>
        <v>0</v>
      </c>
      <c r="CN48" s="681"/>
      <c r="CO48" s="687">
        <f t="shared" si="80"/>
        <v>-9.5</v>
      </c>
      <c r="CP48" s="688">
        <f t="shared" si="81"/>
        <v>0</v>
      </c>
      <c r="CQ48" s="683">
        <v>3.2</v>
      </c>
      <c r="CR48" s="681"/>
      <c r="CS48" s="681"/>
      <c r="CT48" s="681"/>
      <c r="CU48" s="687">
        <f t="shared" si="82"/>
        <v>-3.2</v>
      </c>
      <c r="CV48" s="688">
        <f t="shared" si="83"/>
        <v>0</v>
      </c>
      <c r="CW48" s="683">
        <v>3.1</v>
      </c>
      <c r="CX48" s="681"/>
      <c r="CY48" s="681"/>
      <c r="CZ48" s="681"/>
      <c r="DA48" s="687">
        <f t="shared" si="84"/>
        <v>-3.1</v>
      </c>
      <c r="DB48" s="688">
        <f t="shared" si="85"/>
        <v>0</v>
      </c>
      <c r="DC48" s="683">
        <v>3.2</v>
      </c>
      <c r="DD48" s="681"/>
      <c r="DE48" s="681"/>
      <c r="DF48" s="681"/>
      <c r="DG48" s="687">
        <f t="shared" si="86"/>
        <v>-3.2</v>
      </c>
      <c r="DH48" s="688">
        <f t="shared" si="87"/>
        <v>0</v>
      </c>
    </row>
    <row r="49" spans="1:112" ht="18.75" customHeight="1">
      <c r="A49" s="303" t="s">
        <v>4359</v>
      </c>
      <c r="B49" s="390">
        <v>100332902</v>
      </c>
      <c r="C49" s="799" t="s">
        <v>4382</v>
      </c>
      <c r="D49" s="801" t="s">
        <v>928</v>
      </c>
      <c r="E49" s="528" t="s">
        <v>4383</v>
      </c>
      <c r="F49" s="528"/>
      <c r="G49" s="529"/>
      <c r="H49" s="530"/>
      <c r="I49" s="530"/>
      <c r="J49" s="643" t="s">
        <v>883</v>
      </c>
      <c r="K49" s="687">
        <f t="shared" si="44"/>
        <v>20.100000000000001</v>
      </c>
      <c r="L49" s="681"/>
      <c r="M49" s="687">
        <f t="shared" si="45"/>
        <v>0</v>
      </c>
      <c r="N49" s="681"/>
      <c r="O49" s="687">
        <f t="shared" si="46"/>
        <v>-20.100000000000001</v>
      </c>
      <c r="P49" s="688">
        <f t="shared" si="47"/>
        <v>0</v>
      </c>
      <c r="Q49" s="687">
        <f t="shared" si="48"/>
        <v>6</v>
      </c>
      <c r="R49" s="681"/>
      <c r="S49" s="687">
        <f t="shared" si="49"/>
        <v>0</v>
      </c>
      <c r="T49" s="681"/>
      <c r="U49" s="687">
        <f t="shared" si="50"/>
        <v>-6</v>
      </c>
      <c r="V49" s="688">
        <f t="shared" si="51"/>
        <v>0</v>
      </c>
      <c r="W49" s="683">
        <v>2.5</v>
      </c>
      <c r="X49" s="681"/>
      <c r="Y49" s="681"/>
      <c r="Z49" s="681"/>
      <c r="AA49" s="687">
        <f t="shared" si="52"/>
        <v>-2.5</v>
      </c>
      <c r="AB49" s="688">
        <f t="shared" si="53"/>
        <v>0</v>
      </c>
      <c r="AC49" s="683">
        <v>1.4</v>
      </c>
      <c r="AD49" s="681"/>
      <c r="AE49" s="681"/>
      <c r="AF49" s="681"/>
      <c r="AG49" s="687">
        <f t="shared" si="54"/>
        <v>-1.4</v>
      </c>
      <c r="AH49" s="688">
        <f t="shared" si="55"/>
        <v>0</v>
      </c>
      <c r="AI49" s="683">
        <v>2.1</v>
      </c>
      <c r="AJ49" s="681"/>
      <c r="AK49" s="681"/>
      <c r="AL49" s="681"/>
      <c r="AM49" s="687">
        <f t="shared" si="56"/>
        <v>-2.1</v>
      </c>
      <c r="AN49" s="688">
        <f t="shared" si="57"/>
        <v>0</v>
      </c>
      <c r="AO49" s="687">
        <f t="shared" si="58"/>
        <v>5.9</v>
      </c>
      <c r="AP49" s="681"/>
      <c r="AQ49" s="687">
        <f t="shared" si="59"/>
        <v>0</v>
      </c>
      <c r="AR49" s="681"/>
      <c r="AS49" s="687">
        <f t="shared" si="60"/>
        <v>-5.9</v>
      </c>
      <c r="AT49" s="688">
        <f t="shared" si="61"/>
        <v>0</v>
      </c>
      <c r="AU49" s="683">
        <v>2.2000000000000002</v>
      </c>
      <c r="AV49" s="681"/>
      <c r="AW49" s="681"/>
      <c r="AX49" s="681"/>
      <c r="AY49" s="687">
        <f t="shared" si="62"/>
        <v>-2.2000000000000002</v>
      </c>
      <c r="AZ49" s="688">
        <f t="shared" si="63"/>
        <v>0</v>
      </c>
      <c r="BA49" s="683">
        <v>2.1</v>
      </c>
      <c r="BB49" s="681"/>
      <c r="BC49" s="681"/>
      <c r="BD49" s="681"/>
      <c r="BE49" s="687">
        <f t="shared" si="64"/>
        <v>-2.1</v>
      </c>
      <c r="BF49" s="688">
        <f t="shared" si="65"/>
        <v>0</v>
      </c>
      <c r="BG49" s="683">
        <v>1.6</v>
      </c>
      <c r="BH49" s="681"/>
      <c r="BI49" s="681"/>
      <c r="BJ49" s="681"/>
      <c r="BK49" s="687">
        <f t="shared" si="66"/>
        <v>-1.6</v>
      </c>
      <c r="BL49" s="688">
        <f t="shared" si="67"/>
        <v>0</v>
      </c>
      <c r="BM49" s="687">
        <f t="shared" si="68"/>
        <v>4.3</v>
      </c>
      <c r="BN49" s="681"/>
      <c r="BO49" s="687">
        <f t="shared" si="69"/>
        <v>0</v>
      </c>
      <c r="BP49" s="681"/>
      <c r="BQ49" s="687">
        <f t="shared" si="70"/>
        <v>-4.3</v>
      </c>
      <c r="BR49" s="688">
        <f t="shared" si="71"/>
        <v>0</v>
      </c>
      <c r="BS49" s="683">
        <v>1</v>
      </c>
      <c r="BT49" s="681"/>
      <c r="BU49" s="681"/>
      <c r="BV49" s="681"/>
      <c r="BW49" s="687">
        <f t="shared" si="72"/>
        <v>-1</v>
      </c>
      <c r="BX49" s="688">
        <f t="shared" si="73"/>
        <v>0</v>
      </c>
      <c r="BY49" s="683">
        <v>2.1</v>
      </c>
      <c r="BZ49" s="681"/>
      <c r="CA49" s="681"/>
      <c r="CB49" s="681"/>
      <c r="CC49" s="687">
        <f t="shared" si="74"/>
        <v>-2.1</v>
      </c>
      <c r="CD49" s="688">
        <f t="shared" si="75"/>
        <v>0</v>
      </c>
      <c r="CE49" s="683">
        <v>1.2</v>
      </c>
      <c r="CF49" s="681"/>
      <c r="CG49" s="681"/>
      <c r="CH49" s="681"/>
      <c r="CI49" s="687">
        <f t="shared" si="76"/>
        <v>-1.2</v>
      </c>
      <c r="CJ49" s="688">
        <f t="shared" si="77"/>
        <v>0</v>
      </c>
      <c r="CK49" s="687">
        <f t="shared" si="78"/>
        <v>3.9000000000000004</v>
      </c>
      <c r="CL49" s="681"/>
      <c r="CM49" s="687">
        <f t="shared" si="79"/>
        <v>0</v>
      </c>
      <c r="CN49" s="681"/>
      <c r="CO49" s="687">
        <f t="shared" si="80"/>
        <v>-3.9000000000000004</v>
      </c>
      <c r="CP49" s="688">
        <f t="shared" si="81"/>
        <v>0</v>
      </c>
      <c r="CQ49" s="683">
        <v>1.3</v>
      </c>
      <c r="CR49" s="681"/>
      <c r="CS49" s="681"/>
      <c r="CT49" s="681"/>
      <c r="CU49" s="687">
        <f t="shared" si="82"/>
        <v>-1.3</v>
      </c>
      <c r="CV49" s="688">
        <f t="shared" si="83"/>
        <v>0</v>
      </c>
      <c r="CW49" s="683">
        <v>1.3</v>
      </c>
      <c r="CX49" s="681"/>
      <c r="CY49" s="681"/>
      <c r="CZ49" s="681"/>
      <c r="DA49" s="687">
        <f t="shared" si="84"/>
        <v>-1.3</v>
      </c>
      <c r="DB49" s="688">
        <f t="shared" si="85"/>
        <v>0</v>
      </c>
      <c r="DC49" s="683">
        <v>1.3</v>
      </c>
      <c r="DD49" s="681"/>
      <c r="DE49" s="681"/>
      <c r="DF49" s="681"/>
      <c r="DG49" s="687">
        <f t="shared" si="86"/>
        <v>-1.3</v>
      </c>
      <c r="DH49" s="688">
        <f t="shared" si="87"/>
        <v>0</v>
      </c>
    </row>
    <row r="50" spans="1:112" ht="18.75" customHeight="1">
      <c r="A50" s="304"/>
      <c r="B50" s="390">
        <v>100336347</v>
      </c>
      <c r="C50" s="766"/>
      <c r="D50" s="766"/>
      <c r="E50" s="528" t="s">
        <v>4384</v>
      </c>
      <c r="F50" s="528"/>
      <c r="G50" s="529"/>
      <c r="H50" s="530"/>
      <c r="I50" s="530"/>
      <c r="J50" s="723" t="s">
        <v>889</v>
      </c>
      <c r="K50" s="687">
        <f t="shared" si="44"/>
        <v>9.6000000000000014</v>
      </c>
      <c r="L50" s="681"/>
      <c r="M50" s="687">
        <f t="shared" si="45"/>
        <v>0</v>
      </c>
      <c r="N50" s="681"/>
      <c r="O50" s="687">
        <f t="shared" si="46"/>
        <v>-9.6000000000000014</v>
      </c>
      <c r="P50" s="688">
        <f t="shared" si="47"/>
        <v>0</v>
      </c>
      <c r="Q50" s="687">
        <f t="shared" si="48"/>
        <v>2.9</v>
      </c>
      <c r="R50" s="681"/>
      <c r="S50" s="687">
        <f t="shared" si="49"/>
        <v>0</v>
      </c>
      <c r="T50" s="681"/>
      <c r="U50" s="687">
        <f t="shared" si="50"/>
        <v>-2.9</v>
      </c>
      <c r="V50" s="688">
        <f t="shared" si="51"/>
        <v>0</v>
      </c>
      <c r="W50" s="683">
        <v>1.2</v>
      </c>
      <c r="X50" s="681"/>
      <c r="Y50" s="681"/>
      <c r="Z50" s="681"/>
      <c r="AA50" s="687">
        <f t="shared" si="52"/>
        <v>-1.2</v>
      </c>
      <c r="AB50" s="688">
        <f t="shared" si="53"/>
        <v>0</v>
      </c>
      <c r="AC50" s="683">
        <v>0.7</v>
      </c>
      <c r="AD50" s="681"/>
      <c r="AE50" s="681"/>
      <c r="AF50" s="681"/>
      <c r="AG50" s="687">
        <f t="shared" si="54"/>
        <v>-0.7</v>
      </c>
      <c r="AH50" s="688">
        <f t="shared" si="55"/>
        <v>0</v>
      </c>
      <c r="AI50" s="683">
        <v>1</v>
      </c>
      <c r="AJ50" s="681"/>
      <c r="AK50" s="681"/>
      <c r="AL50" s="681"/>
      <c r="AM50" s="687">
        <f t="shared" si="56"/>
        <v>-1</v>
      </c>
      <c r="AN50" s="688">
        <f t="shared" si="57"/>
        <v>0</v>
      </c>
      <c r="AO50" s="687">
        <f t="shared" si="58"/>
        <v>2.9000000000000004</v>
      </c>
      <c r="AP50" s="681"/>
      <c r="AQ50" s="687">
        <f t="shared" si="59"/>
        <v>0</v>
      </c>
      <c r="AR50" s="681"/>
      <c r="AS50" s="687">
        <f t="shared" si="60"/>
        <v>-2.9000000000000004</v>
      </c>
      <c r="AT50" s="688">
        <f t="shared" si="61"/>
        <v>0</v>
      </c>
      <c r="AU50" s="683">
        <v>1.1000000000000001</v>
      </c>
      <c r="AV50" s="681"/>
      <c r="AW50" s="681"/>
      <c r="AX50" s="681"/>
      <c r="AY50" s="687">
        <f t="shared" si="62"/>
        <v>-1.1000000000000001</v>
      </c>
      <c r="AZ50" s="688">
        <f t="shared" si="63"/>
        <v>0</v>
      </c>
      <c r="BA50" s="683">
        <v>1</v>
      </c>
      <c r="BB50" s="681"/>
      <c r="BC50" s="681"/>
      <c r="BD50" s="681"/>
      <c r="BE50" s="687">
        <f t="shared" si="64"/>
        <v>-1</v>
      </c>
      <c r="BF50" s="688">
        <f t="shared" si="65"/>
        <v>0</v>
      </c>
      <c r="BG50" s="683">
        <v>0.8</v>
      </c>
      <c r="BH50" s="681"/>
      <c r="BI50" s="681"/>
      <c r="BJ50" s="681"/>
      <c r="BK50" s="687">
        <f t="shared" si="66"/>
        <v>-0.8</v>
      </c>
      <c r="BL50" s="688">
        <f t="shared" si="67"/>
        <v>0</v>
      </c>
      <c r="BM50" s="687">
        <f t="shared" si="68"/>
        <v>2</v>
      </c>
      <c r="BN50" s="681"/>
      <c r="BO50" s="687">
        <f t="shared" si="69"/>
        <v>0</v>
      </c>
      <c r="BP50" s="681"/>
      <c r="BQ50" s="687">
        <f t="shared" si="70"/>
        <v>-2</v>
      </c>
      <c r="BR50" s="688">
        <f t="shared" si="71"/>
        <v>0</v>
      </c>
      <c r="BS50" s="683">
        <v>0.5</v>
      </c>
      <c r="BT50" s="681"/>
      <c r="BU50" s="681"/>
      <c r="BV50" s="681"/>
      <c r="BW50" s="687">
        <f t="shared" si="72"/>
        <v>-0.5</v>
      </c>
      <c r="BX50" s="688">
        <f t="shared" si="73"/>
        <v>0</v>
      </c>
      <c r="BY50" s="683">
        <v>1</v>
      </c>
      <c r="BZ50" s="681"/>
      <c r="CA50" s="681"/>
      <c r="CB50" s="681"/>
      <c r="CC50" s="687">
        <f t="shared" si="74"/>
        <v>-1</v>
      </c>
      <c r="CD50" s="688">
        <f t="shared" si="75"/>
        <v>0</v>
      </c>
      <c r="CE50" s="683">
        <v>0.5</v>
      </c>
      <c r="CF50" s="681"/>
      <c r="CG50" s="681"/>
      <c r="CH50" s="681"/>
      <c r="CI50" s="687">
        <f t="shared" si="76"/>
        <v>-0.5</v>
      </c>
      <c r="CJ50" s="688">
        <f t="shared" si="77"/>
        <v>0</v>
      </c>
      <c r="CK50" s="687">
        <f t="shared" si="78"/>
        <v>1.7999999999999998</v>
      </c>
      <c r="CL50" s="681"/>
      <c r="CM50" s="687">
        <f t="shared" si="79"/>
        <v>0</v>
      </c>
      <c r="CN50" s="681"/>
      <c r="CO50" s="687">
        <f t="shared" si="80"/>
        <v>-1.7999999999999998</v>
      </c>
      <c r="CP50" s="688">
        <f t="shared" si="81"/>
        <v>0</v>
      </c>
      <c r="CQ50" s="683">
        <v>0.6</v>
      </c>
      <c r="CR50" s="681"/>
      <c r="CS50" s="681"/>
      <c r="CT50" s="681"/>
      <c r="CU50" s="687">
        <f t="shared" si="82"/>
        <v>-0.6</v>
      </c>
      <c r="CV50" s="688">
        <f t="shared" si="83"/>
        <v>0</v>
      </c>
      <c r="CW50" s="683">
        <v>0.6</v>
      </c>
      <c r="CX50" s="681"/>
      <c r="CY50" s="681"/>
      <c r="CZ50" s="681"/>
      <c r="DA50" s="687">
        <f t="shared" si="84"/>
        <v>-0.6</v>
      </c>
      <c r="DB50" s="688">
        <f t="shared" si="85"/>
        <v>0</v>
      </c>
      <c r="DC50" s="683">
        <v>0.6</v>
      </c>
      <c r="DD50" s="681"/>
      <c r="DE50" s="681"/>
      <c r="DF50" s="681"/>
      <c r="DG50" s="687">
        <f t="shared" si="86"/>
        <v>-0.6</v>
      </c>
      <c r="DH50" s="688">
        <f t="shared" si="87"/>
        <v>0</v>
      </c>
    </row>
    <row r="51" spans="1:112" ht="18.75" customHeight="1">
      <c r="A51" s="303" t="s">
        <v>4363</v>
      </c>
      <c r="B51" s="390">
        <v>100332997</v>
      </c>
      <c r="C51" s="799" t="s">
        <v>4385</v>
      </c>
      <c r="D51" s="801" t="s">
        <v>4386</v>
      </c>
      <c r="E51" s="528" t="s">
        <v>4387</v>
      </c>
      <c r="F51" s="528"/>
      <c r="G51" s="529"/>
      <c r="H51" s="530"/>
      <c r="I51" s="530"/>
      <c r="J51" s="643" t="s">
        <v>883</v>
      </c>
      <c r="K51" s="687">
        <f t="shared" si="44"/>
        <v>22.2</v>
      </c>
      <c r="L51" s="681"/>
      <c r="M51" s="687">
        <f t="shared" si="45"/>
        <v>0</v>
      </c>
      <c r="N51" s="681"/>
      <c r="O51" s="687">
        <f t="shared" si="46"/>
        <v>-22.2</v>
      </c>
      <c r="P51" s="688">
        <f t="shared" si="47"/>
        <v>0</v>
      </c>
      <c r="Q51" s="687">
        <f t="shared" si="48"/>
        <v>5.2</v>
      </c>
      <c r="R51" s="681"/>
      <c r="S51" s="687">
        <f t="shared" si="49"/>
        <v>0</v>
      </c>
      <c r="T51" s="681"/>
      <c r="U51" s="687">
        <f t="shared" si="50"/>
        <v>-5.2</v>
      </c>
      <c r="V51" s="688">
        <f t="shared" si="51"/>
        <v>0</v>
      </c>
      <c r="W51" s="683">
        <v>2.4</v>
      </c>
      <c r="X51" s="681"/>
      <c r="Y51" s="681"/>
      <c r="Z51" s="681"/>
      <c r="AA51" s="687">
        <f t="shared" si="52"/>
        <v>-2.4</v>
      </c>
      <c r="AB51" s="688">
        <f t="shared" si="53"/>
        <v>0</v>
      </c>
      <c r="AC51" s="683">
        <v>0.8</v>
      </c>
      <c r="AD51" s="681"/>
      <c r="AE51" s="681"/>
      <c r="AF51" s="681"/>
      <c r="AG51" s="687">
        <f t="shared" si="54"/>
        <v>-0.8</v>
      </c>
      <c r="AH51" s="688">
        <f t="shared" si="55"/>
        <v>0</v>
      </c>
      <c r="AI51" s="683">
        <v>2</v>
      </c>
      <c r="AJ51" s="681"/>
      <c r="AK51" s="681"/>
      <c r="AL51" s="681"/>
      <c r="AM51" s="687">
        <f t="shared" si="56"/>
        <v>-2</v>
      </c>
      <c r="AN51" s="688">
        <f t="shared" si="57"/>
        <v>0</v>
      </c>
      <c r="AO51" s="687">
        <f t="shared" si="58"/>
        <v>6.8999999999999995</v>
      </c>
      <c r="AP51" s="681"/>
      <c r="AQ51" s="687">
        <f t="shared" si="59"/>
        <v>0</v>
      </c>
      <c r="AR51" s="681"/>
      <c r="AS51" s="687">
        <f t="shared" si="60"/>
        <v>-6.8999999999999995</v>
      </c>
      <c r="AT51" s="688">
        <f t="shared" si="61"/>
        <v>0</v>
      </c>
      <c r="AU51" s="683">
        <v>2.2999999999999998</v>
      </c>
      <c r="AV51" s="681"/>
      <c r="AW51" s="681"/>
      <c r="AX51" s="681"/>
      <c r="AY51" s="687">
        <f t="shared" si="62"/>
        <v>-2.2999999999999998</v>
      </c>
      <c r="AZ51" s="688">
        <f t="shared" si="63"/>
        <v>0</v>
      </c>
      <c r="BA51" s="683">
        <v>2.2999999999999998</v>
      </c>
      <c r="BB51" s="681"/>
      <c r="BC51" s="681"/>
      <c r="BD51" s="681"/>
      <c r="BE51" s="687">
        <f t="shared" si="64"/>
        <v>-2.2999999999999998</v>
      </c>
      <c r="BF51" s="688">
        <f t="shared" si="65"/>
        <v>0</v>
      </c>
      <c r="BG51" s="683">
        <v>2.2999999999999998</v>
      </c>
      <c r="BH51" s="681"/>
      <c r="BI51" s="681"/>
      <c r="BJ51" s="681"/>
      <c r="BK51" s="687">
        <f t="shared" si="66"/>
        <v>-2.2999999999999998</v>
      </c>
      <c r="BL51" s="688">
        <f t="shared" si="67"/>
        <v>0</v>
      </c>
      <c r="BM51" s="687">
        <f t="shared" si="68"/>
        <v>4.8000000000000007</v>
      </c>
      <c r="BN51" s="681"/>
      <c r="BO51" s="687">
        <f t="shared" si="69"/>
        <v>0</v>
      </c>
      <c r="BP51" s="681"/>
      <c r="BQ51" s="687">
        <f t="shared" si="70"/>
        <v>-4.8000000000000007</v>
      </c>
      <c r="BR51" s="688">
        <f t="shared" si="71"/>
        <v>0</v>
      </c>
      <c r="BS51" s="683">
        <v>1.3</v>
      </c>
      <c r="BT51" s="681"/>
      <c r="BU51" s="681"/>
      <c r="BV51" s="681"/>
      <c r="BW51" s="687">
        <f t="shared" si="72"/>
        <v>-1.3</v>
      </c>
      <c r="BX51" s="688">
        <f t="shared" si="73"/>
        <v>0</v>
      </c>
      <c r="BY51" s="683">
        <v>2.1</v>
      </c>
      <c r="BZ51" s="681"/>
      <c r="CA51" s="681"/>
      <c r="CB51" s="681"/>
      <c r="CC51" s="687">
        <f t="shared" si="74"/>
        <v>-2.1</v>
      </c>
      <c r="CD51" s="688">
        <f t="shared" si="75"/>
        <v>0</v>
      </c>
      <c r="CE51" s="683">
        <v>1.4</v>
      </c>
      <c r="CF51" s="681"/>
      <c r="CG51" s="681"/>
      <c r="CH51" s="681"/>
      <c r="CI51" s="687">
        <f t="shared" si="76"/>
        <v>-1.4</v>
      </c>
      <c r="CJ51" s="688">
        <f t="shared" si="77"/>
        <v>0</v>
      </c>
      <c r="CK51" s="687">
        <f t="shared" si="78"/>
        <v>5.3000000000000007</v>
      </c>
      <c r="CL51" s="681"/>
      <c r="CM51" s="687">
        <f t="shared" si="79"/>
        <v>0</v>
      </c>
      <c r="CN51" s="681"/>
      <c r="CO51" s="687">
        <f t="shared" si="80"/>
        <v>-5.3000000000000007</v>
      </c>
      <c r="CP51" s="688">
        <f t="shared" si="81"/>
        <v>0</v>
      </c>
      <c r="CQ51" s="683">
        <v>1.6</v>
      </c>
      <c r="CR51" s="681"/>
      <c r="CS51" s="681"/>
      <c r="CT51" s="681"/>
      <c r="CU51" s="687">
        <f t="shared" si="82"/>
        <v>-1.6</v>
      </c>
      <c r="CV51" s="688">
        <f t="shared" si="83"/>
        <v>0</v>
      </c>
      <c r="CW51" s="683">
        <v>1.6</v>
      </c>
      <c r="CX51" s="681"/>
      <c r="CY51" s="681"/>
      <c r="CZ51" s="681"/>
      <c r="DA51" s="687">
        <f t="shared" si="84"/>
        <v>-1.6</v>
      </c>
      <c r="DB51" s="688">
        <f t="shared" si="85"/>
        <v>0</v>
      </c>
      <c r="DC51" s="683">
        <v>2.1</v>
      </c>
      <c r="DD51" s="681"/>
      <c r="DE51" s="681"/>
      <c r="DF51" s="681"/>
      <c r="DG51" s="687">
        <f t="shared" si="86"/>
        <v>-2.1</v>
      </c>
      <c r="DH51" s="688">
        <f t="shared" si="87"/>
        <v>0</v>
      </c>
    </row>
    <row r="52" spans="1:112" ht="18.75" customHeight="1">
      <c r="A52" s="304"/>
      <c r="B52" s="390">
        <v>100336348</v>
      </c>
      <c r="C52" s="766"/>
      <c r="D52" s="766"/>
      <c r="E52" s="528" t="s">
        <v>4388</v>
      </c>
      <c r="F52" s="528"/>
      <c r="G52" s="529"/>
      <c r="H52" s="530"/>
      <c r="I52" s="530"/>
      <c r="J52" s="723" t="s">
        <v>889</v>
      </c>
      <c r="K52" s="687">
        <f t="shared" si="44"/>
        <v>10.500000000000002</v>
      </c>
      <c r="L52" s="681"/>
      <c r="M52" s="687">
        <f t="shared" si="45"/>
        <v>0</v>
      </c>
      <c r="N52" s="681"/>
      <c r="O52" s="687">
        <f t="shared" si="46"/>
        <v>-10.500000000000002</v>
      </c>
      <c r="P52" s="688">
        <f t="shared" si="47"/>
        <v>0</v>
      </c>
      <c r="Q52" s="687">
        <f t="shared" si="48"/>
        <v>2.6</v>
      </c>
      <c r="R52" s="681"/>
      <c r="S52" s="687">
        <f t="shared" si="49"/>
        <v>0</v>
      </c>
      <c r="T52" s="681"/>
      <c r="U52" s="687">
        <f t="shared" si="50"/>
        <v>-2.6</v>
      </c>
      <c r="V52" s="688">
        <f t="shared" si="51"/>
        <v>0</v>
      </c>
      <c r="W52" s="683">
        <v>1.2</v>
      </c>
      <c r="X52" s="681"/>
      <c r="Y52" s="681"/>
      <c r="Z52" s="681"/>
      <c r="AA52" s="687">
        <f t="shared" si="52"/>
        <v>-1.2</v>
      </c>
      <c r="AB52" s="688">
        <f t="shared" si="53"/>
        <v>0</v>
      </c>
      <c r="AC52" s="683">
        <v>0.4</v>
      </c>
      <c r="AD52" s="681"/>
      <c r="AE52" s="681"/>
      <c r="AF52" s="681"/>
      <c r="AG52" s="687">
        <f t="shared" si="54"/>
        <v>-0.4</v>
      </c>
      <c r="AH52" s="688">
        <f t="shared" si="55"/>
        <v>0</v>
      </c>
      <c r="AI52" s="683">
        <v>1</v>
      </c>
      <c r="AJ52" s="681"/>
      <c r="AK52" s="681"/>
      <c r="AL52" s="681"/>
      <c r="AM52" s="687">
        <f t="shared" si="56"/>
        <v>-1</v>
      </c>
      <c r="AN52" s="688">
        <f t="shared" si="57"/>
        <v>0</v>
      </c>
      <c r="AO52" s="687">
        <f t="shared" si="58"/>
        <v>3.3000000000000003</v>
      </c>
      <c r="AP52" s="681"/>
      <c r="AQ52" s="687">
        <f t="shared" si="59"/>
        <v>0</v>
      </c>
      <c r="AR52" s="681"/>
      <c r="AS52" s="687">
        <f t="shared" si="60"/>
        <v>-3.3000000000000003</v>
      </c>
      <c r="AT52" s="688">
        <f t="shared" si="61"/>
        <v>0</v>
      </c>
      <c r="AU52" s="683">
        <v>1.1000000000000001</v>
      </c>
      <c r="AV52" s="681"/>
      <c r="AW52" s="681"/>
      <c r="AX52" s="681"/>
      <c r="AY52" s="687">
        <f t="shared" si="62"/>
        <v>-1.1000000000000001</v>
      </c>
      <c r="AZ52" s="688">
        <f t="shared" si="63"/>
        <v>0</v>
      </c>
      <c r="BA52" s="683">
        <v>1.1000000000000001</v>
      </c>
      <c r="BB52" s="681"/>
      <c r="BC52" s="681"/>
      <c r="BD52" s="681"/>
      <c r="BE52" s="687">
        <f t="shared" si="64"/>
        <v>-1.1000000000000001</v>
      </c>
      <c r="BF52" s="688">
        <f t="shared" si="65"/>
        <v>0</v>
      </c>
      <c r="BG52" s="683">
        <v>1.1000000000000001</v>
      </c>
      <c r="BH52" s="681"/>
      <c r="BI52" s="681"/>
      <c r="BJ52" s="681"/>
      <c r="BK52" s="687">
        <f t="shared" si="66"/>
        <v>-1.1000000000000001</v>
      </c>
      <c r="BL52" s="688">
        <f t="shared" si="67"/>
        <v>0</v>
      </c>
      <c r="BM52" s="687">
        <f t="shared" si="68"/>
        <v>2.2000000000000002</v>
      </c>
      <c r="BN52" s="681"/>
      <c r="BO52" s="687">
        <f t="shared" si="69"/>
        <v>0</v>
      </c>
      <c r="BP52" s="681"/>
      <c r="BQ52" s="687">
        <f t="shared" si="70"/>
        <v>-2.2000000000000002</v>
      </c>
      <c r="BR52" s="688">
        <f t="shared" si="71"/>
        <v>0</v>
      </c>
      <c r="BS52" s="683">
        <v>0.6</v>
      </c>
      <c r="BT52" s="681"/>
      <c r="BU52" s="681"/>
      <c r="BV52" s="681"/>
      <c r="BW52" s="687">
        <f t="shared" si="72"/>
        <v>-0.6</v>
      </c>
      <c r="BX52" s="688">
        <f t="shared" si="73"/>
        <v>0</v>
      </c>
      <c r="BY52" s="683">
        <v>1</v>
      </c>
      <c r="BZ52" s="681"/>
      <c r="CA52" s="681"/>
      <c r="CB52" s="681"/>
      <c r="CC52" s="687">
        <f t="shared" si="74"/>
        <v>-1</v>
      </c>
      <c r="CD52" s="688">
        <f t="shared" si="75"/>
        <v>0</v>
      </c>
      <c r="CE52" s="683">
        <v>0.6</v>
      </c>
      <c r="CF52" s="681"/>
      <c r="CG52" s="681"/>
      <c r="CH52" s="681"/>
      <c r="CI52" s="687">
        <f t="shared" si="76"/>
        <v>-0.6</v>
      </c>
      <c r="CJ52" s="688">
        <f t="shared" si="77"/>
        <v>0</v>
      </c>
      <c r="CK52" s="687">
        <f t="shared" si="78"/>
        <v>2.4</v>
      </c>
      <c r="CL52" s="681"/>
      <c r="CM52" s="687">
        <f t="shared" si="79"/>
        <v>0</v>
      </c>
      <c r="CN52" s="681"/>
      <c r="CO52" s="687">
        <f t="shared" si="80"/>
        <v>-2.4</v>
      </c>
      <c r="CP52" s="688">
        <f t="shared" si="81"/>
        <v>0</v>
      </c>
      <c r="CQ52" s="683">
        <v>0.7</v>
      </c>
      <c r="CR52" s="681"/>
      <c r="CS52" s="681"/>
      <c r="CT52" s="681"/>
      <c r="CU52" s="687">
        <f t="shared" si="82"/>
        <v>-0.7</v>
      </c>
      <c r="CV52" s="688">
        <f t="shared" si="83"/>
        <v>0</v>
      </c>
      <c r="CW52" s="683">
        <v>0.7</v>
      </c>
      <c r="CX52" s="681"/>
      <c r="CY52" s="681"/>
      <c r="CZ52" s="681"/>
      <c r="DA52" s="687">
        <f t="shared" si="84"/>
        <v>-0.7</v>
      </c>
      <c r="DB52" s="688">
        <f t="shared" si="85"/>
        <v>0</v>
      </c>
      <c r="DC52" s="683">
        <v>1</v>
      </c>
      <c r="DD52" s="681"/>
      <c r="DE52" s="681"/>
      <c r="DF52" s="681"/>
      <c r="DG52" s="687">
        <f t="shared" si="86"/>
        <v>-1</v>
      </c>
      <c r="DH52" s="688">
        <f t="shared" si="87"/>
        <v>0</v>
      </c>
    </row>
    <row r="53" spans="1:112" ht="18.75" customHeight="1">
      <c r="A53" s="309" t="s">
        <v>4389</v>
      </c>
      <c r="B53" s="390">
        <v>100332904</v>
      </c>
      <c r="C53" s="797" t="s">
        <v>1168</v>
      </c>
      <c r="D53" s="867" t="s">
        <v>4389</v>
      </c>
      <c r="E53" s="528" t="s">
        <v>4390</v>
      </c>
      <c r="F53" s="528"/>
      <c r="G53" s="529"/>
      <c r="H53" s="530" t="s">
        <v>4391</v>
      </c>
      <c r="I53" s="530"/>
      <c r="J53" s="396" t="s">
        <v>883</v>
      </c>
      <c r="K53" s="687">
        <f t="shared" si="44"/>
        <v>6.6999999999999993</v>
      </c>
      <c r="L53" s="681"/>
      <c r="M53" s="687">
        <f t="shared" si="45"/>
        <v>0</v>
      </c>
      <c r="N53" s="681"/>
      <c r="O53" s="687">
        <f t="shared" si="46"/>
        <v>-6.6999999999999993</v>
      </c>
      <c r="P53" s="688">
        <f t="shared" si="47"/>
        <v>0</v>
      </c>
      <c r="Q53" s="687">
        <f t="shared" si="48"/>
        <v>6.6999999999999993</v>
      </c>
      <c r="R53" s="681"/>
      <c r="S53" s="687">
        <f t="shared" si="49"/>
        <v>0</v>
      </c>
      <c r="T53" s="681"/>
      <c r="U53" s="687">
        <f t="shared" si="50"/>
        <v>-6.6999999999999993</v>
      </c>
      <c r="V53" s="688">
        <f t="shared" si="51"/>
        <v>0</v>
      </c>
      <c r="W53" s="687">
        <f>W55+W57+W61+W59</f>
        <v>0</v>
      </c>
      <c r="X53" s="681"/>
      <c r="Y53" s="687">
        <f>Y55+Y57+Y61+Y59</f>
        <v>0</v>
      </c>
      <c r="Z53" s="681"/>
      <c r="AA53" s="687">
        <f t="shared" si="52"/>
        <v>0</v>
      </c>
      <c r="AB53" s="688" t="str">
        <f t="shared" si="53"/>
        <v>-</v>
      </c>
      <c r="AC53" s="687">
        <f>AC55+AC57+AC61+AC59</f>
        <v>0</v>
      </c>
      <c r="AD53" s="681"/>
      <c r="AE53" s="687">
        <f>AE55+AE57+AE61+AE59</f>
        <v>0</v>
      </c>
      <c r="AF53" s="681"/>
      <c r="AG53" s="687">
        <f t="shared" si="54"/>
        <v>0</v>
      </c>
      <c r="AH53" s="688" t="str">
        <f t="shared" si="55"/>
        <v>-</v>
      </c>
      <c r="AI53" s="687">
        <f>AI55+AI57+AI61+AI59</f>
        <v>6.6999999999999993</v>
      </c>
      <c r="AJ53" s="681"/>
      <c r="AK53" s="687">
        <f>AK55+AK57+AK61+AK59</f>
        <v>0</v>
      </c>
      <c r="AL53" s="681"/>
      <c r="AM53" s="687">
        <f t="shared" si="56"/>
        <v>-6.6999999999999993</v>
      </c>
      <c r="AN53" s="688">
        <f t="shared" si="57"/>
        <v>0</v>
      </c>
      <c r="AO53" s="687">
        <f t="shared" si="58"/>
        <v>0</v>
      </c>
      <c r="AP53" s="681"/>
      <c r="AQ53" s="687">
        <f t="shared" si="59"/>
        <v>0</v>
      </c>
      <c r="AR53" s="681"/>
      <c r="AS53" s="687">
        <f t="shared" si="60"/>
        <v>0</v>
      </c>
      <c r="AT53" s="688" t="str">
        <f t="shared" si="61"/>
        <v>-</v>
      </c>
      <c r="AU53" s="687">
        <f>AU55+AU57+AU61+AU59</f>
        <v>0</v>
      </c>
      <c r="AV53" s="681"/>
      <c r="AW53" s="687">
        <f>AW55+AW57+AW61+AW59</f>
        <v>0</v>
      </c>
      <c r="AX53" s="681"/>
      <c r="AY53" s="687">
        <f t="shared" si="62"/>
        <v>0</v>
      </c>
      <c r="AZ53" s="688" t="str">
        <f t="shared" si="63"/>
        <v>-</v>
      </c>
      <c r="BA53" s="687">
        <f>BA55+BA57+BA61+BA59</f>
        <v>0</v>
      </c>
      <c r="BB53" s="681"/>
      <c r="BC53" s="687">
        <f>BC55+BC57+BC61+BC59</f>
        <v>0</v>
      </c>
      <c r="BD53" s="681"/>
      <c r="BE53" s="687">
        <f t="shared" si="64"/>
        <v>0</v>
      </c>
      <c r="BF53" s="688" t="str">
        <f t="shared" si="65"/>
        <v>-</v>
      </c>
      <c r="BG53" s="687">
        <f>BG55+BG57+BG61+BG59</f>
        <v>0</v>
      </c>
      <c r="BH53" s="681"/>
      <c r="BI53" s="687">
        <f>BI55+BI57+BI61+BI59</f>
        <v>0</v>
      </c>
      <c r="BJ53" s="681"/>
      <c r="BK53" s="687">
        <f t="shared" si="66"/>
        <v>0</v>
      </c>
      <c r="BL53" s="688" t="str">
        <f t="shared" si="67"/>
        <v>-</v>
      </c>
      <c r="BM53" s="687">
        <f t="shared" si="68"/>
        <v>0</v>
      </c>
      <c r="BN53" s="681"/>
      <c r="BO53" s="687">
        <f t="shared" si="69"/>
        <v>0</v>
      </c>
      <c r="BP53" s="681"/>
      <c r="BQ53" s="687">
        <f t="shared" si="70"/>
        <v>0</v>
      </c>
      <c r="BR53" s="688" t="str">
        <f t="shared" si="71"/>
        <v>-</v>
      </c>
      <c r="BS53" s="687">
        <f>BS55+BS57+BS61+BS59</f>
        <v>0</v>
      </c>
      <c r="BT53" s="681"/>
      <c r="BU53" s="687">
        <f>BU55+BU57+BU61+BU59</f>
        <v>0</v>
      </c>
      <c r="BV53" s="681"/>
      <c r="BW53" s="687">
        <f t="shared" si="72"/>
        <v>0</v>
      </c>
      <c r="BX53" s="688" t="str">
        <f t="shared" si="73"/>
        <v>-</v>
      </c>
      <c r="BY53" s="687">
        <f>BY55+BY57+BY61+BY59</f>
        <v>0</v>
      </c>
      <c r="BZ53" s="681"/>
      <c r="CA53" s="687">
        <f>CA55+CA57+CA61+CA59</f>
        <v>0</v>
      </c>
      <c r="CB53" s="681"/>
      <c r="CC53" s="687">
        <f t="shared" si="74"/>
        <v>0</v>
      </c>
      <c r="CD53" s="688" t="str">
        <f t="shared" si="75"/>
        <v>-</v>
      </c>
      <c r="CE53" s="687">
        <f>CE55+CE57+CE61+CE59</f>
        <v>0</v>
      </c>
      <c r="CF53" s="681"/>
      <c r="CG53" s="687">
        <f>CG55+CG57+CG61+CG59</f>
        <v>0</v>
      </c>
      <c r="CH53" s="681"/>
      <c r="CI53" s="687">
        <f t="shared" si="76"/>
        <v>0</v>
      </c>
      <c r="CJ53" s="688" t="str">
        <f t="shared" si="77"/>
        <v>-</v>
      </c>
      <c r="CK53" s="687">
        <f t="shared" si="78"/>
        <v>0</v>
      </c>
      <c r="CL53" s="681"/>
      <c r="CM53" s="687">
        <f t="shared" si="79"/>
        <v>0</v>
      </c>
      <c r="CN53" s="681"/>
      <c r="CO53" s="687">
        <f t="shared" si="80"/>
        <v>0</v>
      </c>
      <c r="CP53" s="688" t="str">
        <f t="shared" si="81"/>
        <v>-</v>
      </c>
      <c r="CQ53" s="687">
        <f>CQ55+CQ57+CQ61+CQ59</f>
        <v>0</v>
      </c>
      <c r="CR53" s="681"/>
      <c r="CS53" s="687">
        <f>CS55+CS57+CS61+CS59</f>
        <v>0</v>
      </c>
      <c r="CT53" s="681"/>
      <c r="CU53" s="687">
        <f t="shared" si="82"/>
        <v>0</v>
      </c>
      <c r="CV53" s="688" t="str">
        <f t="shared" si="83"/>
        <v>-</v>
      </c>
      <c r="CW53" s="687">
        <f>CW55+CW57+CW61+CW59</f>
        <v>0</v>
      </c>
      <c r="CX53" s="681"/>
      <c r="CY53" s="687">
        <f>CY55+CY57+CY61+CY59</f>
        <v>0</v>
      </c>
      <c r="CZ53" s="681"/>
      <c r="DA53" s="687">
        <f t="shared" si="84"/>
        <v>0</v>
      </c>
      <c r="DB53" s="688" t="str">
        <f t="shared" si="85"/>
        <v>-</v>
      </c>
      <c r="DC53" s="687">
        <f>DC55+DC57+DC61+DC59</f>
        <v>0</v>
      </c>
      <c r="DD53" s="681"/>
      <c r="DE53" s="687">
        <f>DE55+DE57+DE61+DE59</f>
        <v>0</v>
      </c>
      <c r="DF53" s="681"/>
      <c r="DG53" s="687">
        <f t="shared" si="86"/>
        <v>0</v>
      </c>
      <c r="DH53" s="688" t="str">
        <f t="shared" si="87"/>
        <v>-</v>
      </c>
    </row>
    <row r="54" spans="1:112" ht="18.75" customHeight="1">
      <c r="A54" s="310"/>
      <c r="B54" s="390">
        <v>100332905</v>
      </c>
      <c r="C54" s="766"/>
      <c r="D54" s="766"/>
      <c r="E54" s="528" t="s">
        <v>4392</v>
      </c>
      <c r="F54" s="528"/>
      <c r="G54" s="529"/>
      <c r="H54" s="530" t="s">
        <v>4393</v>
      </c>
      <c r="I54" s="530"/>
      <c r="J54" s="722" t="s">
        <v>889</v>
      </c>
      <c r="K54" s="687">
        <f t="shared" si="44"/>
        <v>3.3</v>
      </c>
      <c r="L54" s="681"/>
      <c r="M54" s="687">
        <f t="shared" si="45"/>
        <v>0</v>
      </c>
      <c r="N54" s="681"/>
      <c r="O54" s="687">
        <f t="shared" si="46"/>
        <v>-3.3</v>
      </c>
      <c r="P54" s="688">
        <f t="shared" si="47"/>
        <v>0</v>
      </c>
      <c r="Q54" s="687">
        <f t="shared" si="48"/>
        <v>3.3</v>
      </c>
      <c r="R54" s="681"/>
      <c r="S54" s="687">
        <f t="shared" si="49"/>
        <v>0</v>
      </c>
      <c r="T54" s="681"/>
      <c r="U54" s="687">
        <f t="shared" si="50"/>
        <v>-3.3</v>
      </c>
      <c r="V54" s="688">
        <f t="shared" si="51"/>
        <v>0</v>
      </c>
      <c r="W54" s="687">
        <f>W56+W58+W62+W60</f>
        <v>0</v>
      </c>
      <c r="X54" s="681"/>
      <c r="Y54" s="687">
        <f>Y56+Y58+Y62+Y60</f>
        <v>0</v>
      </c>
      <c r="Z54" s="681"/>
      <c r="AA54" s="687">
        <f t="shared" si="52"/>
        <v>0</v>
      </c>
      <c r="AB54" s="688" t="str">
        <f t="shared" si="53"/>
        <v>-</v>
      </c>
      <c r="AC54" s="687">
        <f>AC56+AC58+AC62+AC60</f>
        <v>0</v>
      </c>
      <c r="AD54" s="681"/>
      <c r="AE54" s="687">
        <f>AE56+AE58+AE62+AE60</f>
        <v>0</v>
      </c>
      <c r="AF54" s="681"/>
      <c r="AG54" s="687">
        <f t="shared" si="54"/>
        <v>0</v>
      </c>
      <c r="AH54" s="688" t="str">
        <f t="shared" si="55"/>
        <v>-</v>
      </c>
      <c r="AI54" s="687">
        <f>AI56+AI58+AI62+AI60</f>
        <v>3.3</v>
      </c>
      <c r="AJ54" s="681"/>
      <c r="AK54" s="687">
        <f>AK56+AK58+AK62+AK60</f>
        <v>0</v>
      </c>
      <c r="AL54" s="681"/>
      <c r="AM54" s="687">
        <f t="shared" si="56"/>
        <v>-3.3</v>
      </c>
      <c r="AN54" s="688">
        <f t="shared" si="57"/>
        <v>0</v>
      </c>
      <c r="AO54" s="687">
        <f t="shared" si="58"/>
        <v>0</v>
      </c>
      <c r="AP54" s="681"/>
      <c r="AQ54" s="687">
        <f t="shared" si="59"/>
        <v>0</v>
      </c>
      <c r="AR54" s="681"/>
      <c r="AS54" s="687">
        <f t="shared" si="60"/>
        <v>0</v>
      </c>
      <c r="AT54" s="688" t="str">
        <f t="shared" si="61"/>
        <v>-</v>
      </c>
      <c r="AU54" s="687">
        <f>AU56+AU58+AU62+AU60</f>
        <v>0</v>
      </c>
      <c r="AV54" s="681"/>
      <c r="AW54" s="687">
        <f>AW56+AW58+AW62+AW60</f>
        <v>0</v>
      </c>
      <c r="AX54" s="681"/>
      <c r="AY54" s="687">
        <f t="shared" si="62"/>
        <v>0</v>
      </c>
      <c r="AZ54" s="688" t="str">
        <f t="shared" si="63"/>
        <v>-</v>
      </c>
      <c r="BA54" s="687">
        <f>BA56+BA58+BA62+BA60</f>
        <v>0</v>
      </c>
      <c r="BB54" s="681"/>
      <c r="BC54" s="687">
        <f>BC56+BC58+BC62+BC60</f>
        <v>0</v>
      </c>
      <c r="BD54" s="681"/>
      <c r="BE54" s="687">
        <f t="shared" si="64"/>
        <v>0</v>
      </c>
      <c r="BF54" s="688" t="str">
        <f t="shared" si="65"/>
        <v>-</v>
      </c>
      <c r="BG54" s="687">
        <f>BG56+BG58+BG62+BG60</f>
        <v>0</v>
      </c>
      <c r="BH54" s="681"/>
      <c r="BI54" s="687">
        <f>BI56+BI58+BI62+BI60</f>
        <v>0</v>
      </c>
      <c r="BJ54" s="681"/>
      <c r="BK54" s="687">
        <f t="shared" si="66"/>
        <v>0</v>
      </c>
      <c r="BL54" s="688" t="str">
        <f t="shared" si="67"/>
        <v>-</v>
      </c>
      <c r="BM54" s="687">
        <f t="shared" si="68"/>
        <v>0</v>
      </c>
      <c r="BN54" s="681"/>
      <c r="BO54" s="687">
        <f t="shared" si="69"/>
        <v>0</v>
      </c>
      <c r="BP54" s="681"/>
      <c r="BQ54" s="687">
        <f t="shared" si="70"/>
        <v>0</v>
      </c>
      <c r="BR54" s="688" t="str">
        <f t="shared" si="71"/>
        <v>-</v>
      </c>
      <c r="BS54" s="687">
        <f>BS56+BS58+BS62+BS60</f>
        <v>0</v>
      </c>
      <c r="BT54" s="681"/>
      <c r="BU54" s="687">
        <f>BU56+BU58+BU62+BU60</f>
        <v>0</v>
      </c>
      <c r="BV54" s="681"/>
      <c r="BW54" s="687">
        <f t="shared" si="72"/>
        <v>0</v>
      </c>
      <c r="BX54" s="688" t="str">
        <f t="shared" si="73"/>
        <v>-</v>
      </c>
      <c r="BY54" s="687">
        <f>BY56+BY58+BY62+BY60</f>
        <v>0</v>
      </c>
      <c r="BZ54" s="681"/>
      <c r="CA54" s="687">
        <f>CA56+CA58+CA62+CA60</f>
        <v>0</v>
      </c>
      <c r="CB54" s="681"/>
      <c r="CC54" s="687">
        <f t="shared" si="74"/>
        <v>0</v>
      </c>
      <c r="CD54" s="688" t="str">
        <f t="shared" si="75"/>
        <v>-</v>
      </c>
      <c r="CE54" s="687">
        <f>CE56+CE58+CE62+CE60</f>
        <v>0</v>
      </c>
      <c r="CF54" s="681"/>
      <c r="CG54" s="687">
        <f>CG56+CG58+CG62+CG60</f>
        <v>0</v>
      </c>
      <c r="CH54" s="681"/>
      <c r="CI54" s="687">
        <f t="shared" si="76"/>
        <v>0</v>
      </c>
      <c r="CJ54" s="688" t="str">
        <f t="shared" si="77"/>
        <v>-</v>
      </c>
      <c r="CK54" s="687">
        <f t="shared" si="78"/>
        <v>0</v>
      </c>
      <c r="CL54" s="681"/>
      <c r="CM54" s="687">
        <f t="shared" si="79"/>
        <v>0</v>
      </c>
      <c r="CN54" s="681"/>
      <c r="CO54" s="687">
        <f t="shared" si="80"/>
        <v>0</v>
      </c>
      <c r="CP54" s="688" t="str">
        <f t="shared" si="81"/>
        <v>-</v>
      </c>
      <c r="CQ54" s="687">
        <f>CQ56+CQ58+CQ62+CQ60</f>
        <v>0</v>
      </c>
      <c r="CR54" s="681"/>
      <c r="CS54" s="687">
        <f>CS56+CS58+CS62+CS60</f>
        <v>0</v>
      </c>
      <c r="CT54" s="681"/>
      <c r="CU54" s="687">
        <f t="shared" si="82"/>
        <v>0</v>
      </c>
      <c r="CV54" s="688" t="str">
        <f t="shared" si="83"/>
        <v>-</v>
      </c>
      <c r="CW54" s="687">
        <f>CW56+CW58+CW62+CW60</f>
        <v>0</v>
      </c>
      <c r="CX54" s="681"/>
      <c r="CY54" s="687">
        <f>CY56+CY58+CY62+CY60</f>
        <v>0</v>
      </c>
      <c r="CZ54" s="681"/>
      <c r="DA54" s="687">
        <f t="shared" si="84"/>
        <v>0</v>
      </c>
      <c r="DB54" s="688" t="str">
        <f t="shared" si="85"/>
        <v>-</v>
      </c>
      <c r="DC54" s="687">
        <f>DC56+DC58+DC62+DC60</f>
        <v>0</v>
      </c>
      <c r="DD54" s="681"/>
      <c r="DE54" s="687">
        <f>DE56+DE58+DE62+DE60</f>
        <v>0</v>
      </c>
      <c r="DF54" s="681"/>
      <c r="DG54" s="687">
        <f t="shared" si="86"/>
        <v>0</v>
      </c>
      <c r="DH54" s="688" t="str">
        <f t="shared" si="87"/>
        <v>-</v>
      </c>
    </row>
    <row r="55" spans="1:112" ht="18.75" customHeight="1">
      <c r="A55" s="303" t="s">
        <v>4377</v>
      </c>
      <c r="B55" s="390">
        <v>100336349</v>
      </c>
      <c r="C55" s="799" t="s">
        <v>2814</v>
      </c>
      <c r="D55" s="890" t="s">
        <v>4377</v>
      </c>
      <c r="E55" s="528" t="s">
        <v>4394</v>
      </c>
      <c r="F55" s="528"/>
      <c r="G55" s="529"/>
      <c r="H55" s="530"/>
      <c r="I55" s="530"/>
      <c r="J55" s="643" t="s">
        <v>883</v>
      </c>
      <c r="K55" s="687">
        <f t="shared" si="44"/>
        <v>4.3</v>
      </c>
      <c r="L55" s="681"/>
      <c r="M55" s="687">
        <f t="shared" si="45"/>
        <v>0</v>
      </c>
      <c r="N55" s="681"/>
      <c r="O55" s="687">
        <f t="shared" si="46"/>
        <v>-4.3</v>
      </c>
      <c r="P55" s="688">
        <f t="shared" si="47"/>
        <v>0</v>
      </c>
      <c r="Q55" s="687">
        <f t="shared" si="48"/>
        <v>4.3</v>
      </c>
      <c r="R55" s="681"/>
      <c r="S55" s="687">
        <f t="shared" si="49"/>
        <v>0</v>
      </c>
      <c r="T55" s="681"/>
      <c r="U55" s="687">
        <f t="shared" si="50"/>
        <v>-4.3</v>
      </c>
      <c r="V55" s="688">
        <f t="shared" si="51"/>
        <v>0</v>
      </c>
      <c r="W55" s="683">
        <v>0</v>
      </c>
      <c r="X55" s="681"/>
      <c r="Y55" s="681"/>
      <c r="Z55" s="681"/>
      <c r="AA55" s="687">
        <f t="shared" si="52"/>
        <v>0</v>
      </c>
      <c r="AB55" s="688" t="str">
        <f t="shared" si="53"/>
        <v>-</v>
      </c>
      <c r="AC55" s="683">
        <v>0</v>
      </c>
      <c r="AD55" s="681"/>
      <c r="AE55" s="681"/>
      <c r="AF55" s="681"/>
      <c r="AG55" s="687">
        <f t="shared" si="54"/>
        <v>0</v>
      </c>
      <c r="AH55" s="688" t="str">
        <f t="shared" si="55"/>
        <v>-</v>
      </c>
      <c r="AI55" s="683">
        <v>4.3</v>
      </c>
      <c r="AJ55" s="681"/>
      <c r="AK55" s="681"/>
      <c r="AL55" s="681"/>
      <c r="AM55" s="687">
        <f t="shared" si="56"/>
        <v>-4.3</v>
      </c>
      <c r="AN55" s="688">
        <f t="shared" si="57"/>
        <v>0</v>
      </c>
      <c r="AO55" s="687">
        <f t="shared" si="58"/>
        <v>0</v>
      </c>
      <c r="AP55" s="681"/>
      <c r="AQ55" s="687">
        <f t="shared" si="59"/>
        <v>0</v>
      </c>
      <c r="AR55" s="681"/>
      <c r="AS55" s="687">
        <f t="shared" si="60"/>
        <v>0</v>
      </c>
      <c r="AT55" s="688" t="str">
        <f t="shared" si="61"/>
        <v>-</v>
      </c>
      <c r="AU55" s="683">
        <v>0</v>
      </c>
      <c r="AV55" s="681"/>
      <c r="AW55" s="681"/>
      <c r="AX55" s="681"/>
      <c r="AY55" s="687">
        <f t="shared" si="62"/>
        <v>0</v>
      </c>
      <c r="AZ55" s="688" t="str">
        <f t="shared" si="63"/>
        <v>-</v>
      </c>
      <c r="BA55" s="683">
        <v>0</v>
      </c>
      <c r="BB55" s="681"/>
      <c r="BC55" s="681"/>
      <c r="BD55" s="681"/>
      <c r="BE55" s="687">
        <f t="shared" si="64"/>
        <v>0</v>
      </c>
      <c r="BF55" s="688" t="str">
        <f t="shared" si="65"/>
        <v>-</v>
      </c>
      <c r="BG55" s="683">
        <v>0</v>
      </c>
      <c r="BH55" s="681"/>
      <c r="BI55" s="681"/>
      <c r="BJ55" s="681"/>
      <c r="BK55" s="687">
        <f t="shared" si="66"/>
        <v>0</v>
      </c>
      <c r="BL55" s="688" t="str">
        <f t="shared" si="67"/>
        <v>-</v>
      </c>
      <c r="BM55" s="687">
        <f t="shared" si="68"/>
        <v>0</v>
      </c>
      <c r="BN55" s="681"/>
      <c r="BO55" s="687">
        <f t="shared" si="69"/>
        <v>0</v>
      </c>
      <c r="BP55" s="681"/>
      <c r="BQ55" s="687">
        <f t="shared" si="70"/>
        <v>0</v>
      </c>
      <c r="BR55" s="688" t="str">
        <f t="shared" si="71"/>
        <v>-</v>
      </c>
      <c r="BS55" s="683">
        <v>0</v>
      </c>
      <c r="BT55" s="681"/>
      <c r="BU55" s="681"/>
      <c r="BV55" s="681"/>
      <c r="BW55" s="687">
        <f t="shared" si="72"/>
        <v>0</v>
      </c>
      <c r="BX55" s="688" t="str">
        <f t="shared" si="73"/>
        <v>-</v>
      </c>
      <c r="BY55" s="683">
        <v>0</v>
      </c>
      <c r="BZ55" s="681"/>
      <c r="CA55" s="681"/>
      <c r="CB55" s="681"/>
      <c r="CC55" s="687">
        <f t="shared" si="74"/>
        <v>0</v>
      </c>
      <c r="CD55" s="688" t="str">
        <f t="shared" si="75"/>
        <v>-</v>
      </c>
      <c r="CE55" s="683">
        <v>0</v>
      </c>
      <c r="CF55" s="681"/>
      <c r="CG55" s="681"/>
      <c r="CH55" s="681"/>
      <c r="CI55" s="687">
        <f t="shared" si="76"/>
        <v>0</v>
      </c>
      <c r="CJ55" s="688" t="str">
        <f t="shared" si="77"/>
        <v>-</v>
      </c>
      <c r="CK55" s="687">
        <f t="shared" si="78"/>
        <v>0</v>
      </c>
      <c r="CL55" s="681"/>
      <c r="CM55" s="687">
        <f t="shared" si="79"/>
        <v>0</v>
      </c>
      <c r="CN55" s="681"/>
      <c r="CO55" s="687">
        <f t="shared" si="80"/>
        <v>0</v>
      </c>
      <c r="CP55" s="688" t="str">
        <f t="shared" si="81"/>
        <v>-</v>
      </c>
      <c r="CQ55" s="683">
        <v>0</v>
      </c>
      <c r="CR55" s="681"/>
      <c r="CS55" s="681"/>
      <c r="CT55" s="681"/>
      <c r="CU55" s="687">
        <f t="shared" si="82"/>
        <v>0</v>
      </c>
      <c r="CV55" s="688" t="str">
        <f t="shared" si="83"/>
        <v>-</v>
      </c>
      <c r="CW55" s="683">
        <v>0</v>
      </c>
      <c r="CX55" s="681"/>
      <c r="CY55" s="681"/>
      <c r="CZ55" s="681"/>
      <c r="DA55" s="687">
        <f t="shared" si="84"/>
        <v>0</v>
      </c>
      <c r="DB55" s="688" t="str">
        <f t="shared" si="85"/>
        <v>-</v>
      </c>
      <c r="DC55" s="683">
        <v>0</v>
      </c>
      <c r="DD55" s="681"/>
      <c r="DE55" s="681"/>
      <c r="DF55" s="681"/>
      <c r="DG55" s="687">
        <f t="shared" si="86"/>
        <v>0</v>
      </c>
      <c r="DH55" s="688" t="str">
        <f t="shared" si="87"/>
        <v>-</v>
      </c>
    </row>
    <row r="56" spans="1:112" ht="18.75" customHeight="1">
      <c r="A56" s="304"/>
      <c r="B56" s="390">
        <v>100336350</v>
      </c>
      <c r="C56" s="766"/>
      <c r="D56" s="766"/>
      <c r="E56" s="528" t="s">
        <v>4395</v>
      </c>
      <c r="F56" s="528"/>
      <c r="G56" s="529"/>
      <c r="H56" s="530"/>
      <c r="I56" s="530"/>
      <c r="J56" s="723" t="s">
        <v>889</v>
      </c>
      <c r="K56" s="687">
        <f t="shared" si="44"/>
        <v>2.1</v>
      </c>
      <c r="L56" s="681"/>
      <c r="M56" s="687">
        <f t="shared" si="45"/>
        <v>0</v>
      </c>
      <c r="N56" s="681"/>
      <c r="O56" s="687">
        <f t="shared" si="46"/>
        <v>-2.1</v>
      </c>
      <c r="P56" s="688">
        <f t="shared" si="47"/>
        <v>0</v>
      </c>
      <c r="Q56" s="687">
        <f t="shared" si="48"/>
        <v>2.1</v>
      </c>
      <c r="R56" s="681"/>
      <c r="S56" s="687">
        <f t="shared" si="49"/>
        <v>0</v>
      </c>
      <c r="T56" s="681"/>
      <c r="U56" s="687">
        <f t="shared" si="50"/>
        <v>-2.1</v>
      </c>
      <c r="V56" s="688">
        <f t="shared" si="51"/>
        <v>0</v>
      </c>
      <c r="W56" s="683">
        <v>0</v>
      </c>
      <c r="X56" s="681"/>
      <c r="Y56" s="681"/>
      <c r="Z56" s="681"/>
      <c r="AA56" s="687">
        <f t="shared" si="52"/>
        <v>0</v>
      </c>
      <c r="AB56" s="688" t="str">
        <f t="shared" si="53"/>
        <v>-</v>
      </c>
      <c r="AC56" s="683">
        <v>0</v>
      </c>
      <c r="AD56" s="681"/>
      <c r="AE56" s="681"/>
      <c r="AF56" s="681"/>
      <c r="AG56" s="687">
        <f t="shared" si="54"/>
        <v>0</v>
      </c>
      <c r="AH56" s="688" t="str">
        <f t="shared" si="55"/>
        <v>-</v>
      </c>
      <c r="AI56" s="683">
        <v>2.1</v>
      </c>
      <c r="AJ56" s="681"/>
      <c r="AK56" s="681"/>
      <c r="AL56" s="681"/>
      <c r="AM56" s="687">
        <f t="shared" si="56"/>
        <v>-2.1</v>
      </c>
      <c r="AN56" s="688">
        <f t="shared" si="57"/>
        <v>0</v>
      </c>
      <c r="AO56" s="687">
        <f t="shared" si="58"/>
        <v>0</v>
      </c>
      <c r="AP56" s="681"/>
      <c r="AQ56" s="687">
        <f t="shared" si="59"/>
        <v>0</v>
      </c>
      <c r="AR56" s="681"/>
      <c r="AS56" s="687">
        <f t="shared" si="60"/>
        <v>0</v>
      </c>
      <c r="AT56" s="688" t="str">
        <f t="shared" si="61"/>
        <v>-</v>
      </c>
      <c r="AU56" s="683">
        <v>0</v>
      </c>
      <c r="AV56" s="681"/>
      <c r="AW56" s="681"/>
      <c r="AX56" s="681"/>
      <c r="AY56" s="687">
        <f t="shared" si="62"/>
        <v>0</v>
      </c>
      <c r="AZ56" s="688" t="str">
        <f t="shared" si="63"/>
        <v>-</v>
      </c>
      <c r="BA56" s="683">
        <v>0</v>
      </c>
      <c r="BB56" s="681"/>
      <c r="BC56" s="681"/>
      <c r="BD56" s="681"/>
      <c r="BE56" s="687">
        <f t="shared" si="64"/>
        <v>0</v>
      </c>
      <c r="BF56" s="688" t="str">
        <f t="shared" si="65"/>
        <v>-</v>
      </c>
      <c r="BG56" s="683">
        <v>0</v>
      </c>
      <c r="BH56" s="681"/>
      <c r="BI56" s="681"/>
      <c r="BJ56" s="681"/>
      <c r="BK56" s="687">
        <f t="shared" si="66"/>
        <v>0</v>
      </c>
      <c r="BL56" s="688" t="str">
        <f t="shared" si="67"/>
        <v>-</v>
      </c>
      <c r="BM56" s="687">
        <f t="shared" si="68"/>
        <v>0</v>
      </c>
      <c r="BN56" s="681"/>
      <c r="BO56" s="687">
        <f t="shared" si="69"/>
        <v>0</v>
      </c>
      <c r="BP56" s="681"/>
      <c r="BQ56" s="687">
        <f t="shared" si="70"/>
        <v>0</v>
      </c>
      <c r="BR56" s="688" t="str">
        <f t="shared" si="71"/>
        <v>-</v>
      </c>
      <c r="BS56" s="683">
        <v>0</v>
      </c>
      <c r="BT56" s="681"/>
      <c r="BU56" s="681"/>
      <c r="BV56" s="681"/>
      <c r="BW56" s="687">
        <f t="shared" si="72"/>
        <v>0</v>
      </c>
      <c r="BX56" s="688" t="str">
        <f t="shared" si="73"/>
        <v>-</v>
      </c>
      <c r="BY56" s="683">
        <v>0</v>
      </c>
      <c r="BZ56" s="681"/>
      <c r="CA56" s="681"/>
      <c r="CB56" s="681"/>
      <c r="CC56" s="687">
        <f t="shared" si="74"/>
        <v>0</v>
      </c>
      <c r="CD56" s="688" t="str">
        <f t="shared" si="75"/>
        <v>-</v>
      </c>
      <c r="CE56" s="683">
        <v>0</v>
      </c>
      <c r="CF56" s="681"/>
      <c r="CG56" s="681"/>
      <c r="CH56" s="681"/>
      <c r="CI56" s="687">
        <f t="shared" si="76"/>
        <v>0</v>
      </c>
      <c r="CJ56" s="688" t="str">
        <f t="shared" si="77"/>
        <v>-</v>
      </c>
      <c r="CK56" s="687">
        <f t="shared" si="78"/>
        <v>0</v>
      </c>
      <c r="CL56" s="681"/>
      <c r="CM56" s="687">
        <f t="shared" si="79"/>
        <v>0</v>
      </c>
      <c r="CN56" s="681"/>
      <c r="CO56" s="687">
        <f t="shared" si="80"/>
        <v>0</v>
      </c>
      <c r="CP56" s="688" t="str">
        <f t="shared" si="81"/>
        <v>-</v>
      </c>
      <c r="CQ56" s="683">
        <v>0</v>
      </c>
      <c r="CR56" s="681"/>
      <c r="CS56" s="681"/>
      <c r="CT56" s="681"/>
      <c r="CU56" s="687">
        <f t="shared" si="82"/>
        <v>0</v>
      </c>
      <c r="CV56" s="688" t="str">
        <f t="shared" si="83"/>
        <v>-</v>
      </c>
      <c r="CW56" s="683">
        <v>0</v>
      </c>
      <c r="CX56" s="681"/>
      <c r="CY56" s="681"/>
      <c r="CZ56" s="681"/>
      <c r="DA56" s="687">
        <f t="shared" si="84"/>
        <v>0</v>
      </c>
      <c r="DB56" s="688" t="str">
        <f t="shared" si="85"/>
        <v>-</v>
      </c>
      <c r="DC56" s="683">
        <v>0</v>
      </c>
      <c r="DD56" s="681"/>
      <c r="DE56" s="681"/>
      <c r="DF56" s="681"/>
      <c r="DG56" s="687">
        <f t="shared" si="86"/>
        <v>0</v>
      </c>
      <c r="DH56" s="688" t="str">
        <f t="shared" si="87"/>
        <v>-</v>
      </c>
    </row>
    <row r="57" spans="1:112" ht="18.75" customHeight="1">
      <c r="A57" s="303" t="s">
        <v>3645</v>
      </c>
      <c r="B57" s="390">
        <v>100336351</v>
      </c>
      <c r="C57" s="799" t="s">
        <v>2817</v>
      </c>
      <c r="D57" s="890" t="s">
        <v>3645</v>
      </c>
      <c r="E57" s="528" t="s">
        <v>4396</v>
      </c>
      <c r="F57" s="528"/>
      <c r="G57" s="529"/>
      <c r="H57" s="530"/>
      <c r="I57" s="530"/>
      <c r="J57" s="643" t="s">
        <v>883</v>
      </c>
      <c r="K57" s="687">
        <f t="shared" si="44"/>
        <v>2.4</v>
      </c>
      <c r="L57" s="681"/>
      <c r="M57" s="687">
        <f t="shared" si="45"/>
        <v>0</v>
      </c>
      <c r="N57" s="681"/>
      <c r="O57" s="687">
        <f t="shared" si="46"/>
        <v>-2.4</v>
      </c>
      <c r="P57" s="688">
        <f t="shared" si="47"/>
        <v>0</v>
      </c>
      <c r="Q57" s="687">
        <f t="shared" si="48"/>
        <v>2.4</v>
      </c>
      <c r="R57" s="681"/>
      <c r="S57" s="687">
        <f t="shared" si="49"/>
        <v>0</v>
      </c>
      <c r="T57" s="681"/>
      <c r="U57" s="687">
        <f t="shared" si="50"/>
        <v>-2.4</v>
      </c>
      <c r="V57" s="688">
        <f t="shared" si="51"/>
        <v>0</v>
      </c>
      <c r="W57" s="683">
        <v>0</v>
      </c>
      <c r="X57" s="681"/>
      <c r="Y57" s="681"/>
      <c r="Z57" s="681"/>
      <c r="AA57" s="687">
        <f t="shared" si="52"/>
        <v>0</v>
      </c>
      <c r="AB57" s="688" t="str">
        <f t="shared" si="53"/>
        <v>-</v>
      </c>
      <c r="AC57" s="683">
        <v>0</v>
      </c>
      <c r="AD57" s="681"/>
      <c r="AE57" s="681"/>
      <c r="AF57" s="681"/>
      <c r="AG57" s="687">
        <f t="shared" si="54"/>
        <v>0</v>
      </c>
      <c r="AH57" s="688" t="str">
        <f t="shared" si="55"/>
        <v>-</v>
      </c>
      <c r="AI57" s="683">
        <v>2.4</v>
      </c>
      <c r="AJ57" s="681"/>
      <c r="AK57" s="681"/>
      <c r="AL57" s="681"/>
      <c r="AM57" s="687">
        <f t="shared" si="56"/>
        <v>-2.4</v>
      </c>
      <c r="AN57" s="688">
        <f t="shared" si="57"/>
        <v>0</v>
      </c>
      <c r="AO57" s="687">
        <f t="shared" si="58"/>
        <v>0</v>
      </c>
      <c r="AP57" s="681"/>
      <c r="AQ57" s="687">
        <f t="shared" si="59"/>
        <v>0</v>
      </c>
      <c r="AR57" s="681"/>
      <c r="AS57" s="687">
        <f t="shared" si="60"/>
        <v>0</v>
      </c>
      <c r="AT57" s="688" t="str">
        <f t="shared" si="61"/>
        <v>-</v>
      </c>
      <c r="AU57" s="683">
        <v>0</v>
      </c>
      <c r="AV57" s="681"/>
      <c r="AW57" s="681"/>
      <c r="AX57" s="681"/>
      <c r="AY57" s="687">
        <f t="shared" si="62"/>
        <v>0</v>
      </c>
      <c r="AZ57" s="688" t="str">
        <f t="shared" si="63"/>
        <v>-</v>
      </c>
      <c r="BA57" s="683">
        <v>0</v>
      </c>
      <c r="BB57" s="681"/>
      <c r="BC57" s="681"/>
      <c r="BD57" s="681"/>
      <c r="BE57" s="687">
        <f t="shared" si="64"/>
        <v>0</v>
      </c>
      <c r="BF57" s="688" t="str">
        <f t="shared" si="65"/>
        <v>-</v>
      </c>
      <c r="BG57" s="683">
        <v>0</v>
      </c>
      <c r="BH57" s="681"/>
      <c r="BI57" s="681"/>
      <c r="BJ57" s="681"/>
      <c r="BK57" s="687">
        <f t="shared" si="66"/>
        <v>0</v>
      </c>
      <c r="BL57" s="688" t="str">
        <f t="shared" si="67"/>
        <v>-</v>
      </c>
      <c r="BM57" s="687">
        <f t="shared" si="68"/>
        <v>0</v>
      </c>
      <c r="BN57" s="681"/>
      <c r="BO57" s="687">
        <f t="shared" si="69"/>
        <v>0</v>
      </c>
      <c r="BP57" s="681"/>
      <c r="BQ57" s="687">
        <f t="shared" si="70"/>
        <v>0</v>
      </c>
      <c r="BR57" s="688" t="str">
        <f t="shared" si="71"/>
        <v>-</v>
      </c>
      <c r="BS57" s="683">
        <v>0</v>
      </c>
      <c r="BT57" s="681"/>
      <c r="BU57" s="681"/>
      <c r="BV57" s="681"/>
      <c r="BW57" s="687">
        <f t="shared" si="72"/>
        <v>0</v>
      </c>
      <c r="BX57" s="688" t="str">
        <f t="shared" si="73"/>
        <v>-</v>
      </c>
      <c r="BY57" s="683">
        <v>0</v>
      </c>
      <c r="BZ57" s="681"/>
      <c r="CA57" s="681"/>
      <c r="CB57" s="681"/>
      <c r="CC57" s="687">
        <f t="shared" si="74"/>
        <v>0</v>
      </c>
      <c r="CD57" s="688" t="str">
        <f t="shared" si="75"/>
        <v>-</v>
      </c>
      <c r="CE57" s="683">
        <v>0</v>
      </c>
      <c r="CF57" s="681"/>
      <c r="CG57" s="681"/>
      <c r="CH57" s="681"/>
      <c r="CI57" s="687">
        <f t="shared" si="76"/>
        <v>0</v>
      </c>
      <c r="CJ57" s="688" t="str">
        <f t="shared" si="77"/>
        <v>-</v>
      </c>
      <c r="CK57" s="687">
        <f t="shared" si="78"/>
        <v>0</v>
      </c>
      <c r="CL57" s="681"/>
      <c r="CM57" s="687">
        <f t="shared" si="79"/>
        <v>0</v>
      </c>
      <c r="CN57" s="681"/>
      <c r="CO57" s="687">
        <f t="shared" si="80"/>
        <v>0</v>
      </c>
      <c r="CP57" s="688" t="str">
        <f t="shared" si="81"/>
        <v>-</v>
      </c>
      <c r="CQ57" s="683">
        <v>0</v>
      </c>
      <c r="CR57" s="681"/>
      <c r="CS57" s="681"/>
      <c r="CT57" s="681"/>
      <c r="CU57" s="687">
        <f t="shared" si="82"/>
        <v>0</v>
      </c>
      <c r="CV57" s="688" t="str">
        <f t="shared" si="83"/>
        <v>-</v>
      </c>
      <c r="CW57" s="683">
        <v>0</v>
      </c>
      <c r="CX57" s="681"/>
      <c r="CY57" s="681"/>
      <c r="CZ57" s="681"/>
      <c r="DA57" s="687">
        <f t="shared" si="84"/>
        <v>0</v>
      </c>
      <c r="DB57" s="688" t="str">
        <f t="shared" si="85"/>
        <v>-</v>
      </c>
      <c r="DC57" s="683">
        <v>0</v>
      </c>
      <c r="DD57" s="681"/>
      <c r="DE57" s="681"/>
      <c r="DF57" s="681"/>
      <c r="DG57" s="687">
        <f t="shared" si="86"/>
        <v>0</v>
      </c>
      <c r="DH57" s="688" t="str">
        <f t="shared" si="87"/>
        <v>-</v>
      </c>
    </row>
    <row r="58" spans="1:112" ht="18.75" customHeight="1">
      <c r="A58" s="304"/>
      <c r="B58" s="390">
        <v>100336352</v>
      </c>
      <c r="C58" s="766"/>
      <c r="D58" s="766"/>
      <c r="E58" s="528" t="s">
        <v>4397</v>
      </c>
      <c r="F58" s="528"/>
      <c r="G58" s="529"/>
      <c r="H58" s="530"/>
      <c r="I58" s="530"/>
      <c r="J58" s="723" t="s">
        <v>889</v>
      </c>
      <c r="K58" s="687">
        <f t="shared" si="44"/>
        <v>1.2</v>
      </c>
      <c r="L58" s="681"/>
      <c r="M58" s="687">
        <f t="shared" si="45"/>
        <v>0</v>
      </c>
      <c r="N58" s="681"/>
      <c r="O58" s="687">
        <f t="shared" si="46"/>
        <v>-1.2</v>
      </c>
      <c r="P58" s="688">
        <f t="shared" si="47"/>
        <v>0</v>
      </c>
      <c r="Q58" s="687">
        <f t="shared" si="48"/>
        <v>1.2</v>
      </c>
      <c r="R58" s="681"/>
      <c r="S58" s="687">
        <f t="shared" si="49"/>
        <v>0</v>
      </c>
      <c r="T58" s="681"/>
      <c r="U58" s="687">
        <f t="shared" si="50"/>
        <v>-1.2</v>
      </c>
      <c r="V58" s="688">
        <f t="shared" si="51"/>
        <v>0</v>
      </c>
      <c r="W58" s="683">
        <v>0</v>
      </c>
      <c r="X58" s="681"/>
      <c r="Y58" s="681"/>
      <c r="Z58" s="681"/>
      <c r="AA58" s="687">
        <f t="shared" si="52"/>
        <v>0</v>
      </c>
      <c r="AB58" s="688" t="str">
        <f t="shared" si="53"/>
        <v>-</v>
      </c>
      <c r="AC58" s="683">
        <v>0</v>
      </c>
      <c r="AD58" s="681"/>
      <c r="AE58" s="681"/>
      <c r="AF58" s="681"/>
      <c r="AG58" s="687">
        <f t="shared" si="54"/>
        <v>0</v>
      </c>
      <c r="AH58" s="688" t="str">
        <f t="shared" si="55"/>
        <v>-</v>
      </c>
      <c r="AI58" s="683">
        <v>1.2</v>
      </c>
      <c r="AJ58" s="681"/>
      <c r="AK58" s="681"/>
      <c r="AL58" s="681"/>
      <c r="AM58" s="687">
        <f t="shared" si="56"/>
        <v>-1.2</v>
      </c>
      <c r="AN58" s="688">
        <f t="shared" si="57"/>
        <v>0</v>
      </c>
      <c r="AO58" s="687">
        <f t="shared" si="58"/>
        <v>0</v>
      </c>
      <c r="AP58" s="681"/>
      <c r="AQ58" s="687">
        <f t="shared" si="59"/>
        <v>0</v>
      </c>
      <c r="AR58" s="681"/>
      <c r="AS58" s="687">
        <f t="shared" si="60"/>
        <v>0</v>
      </c>
      <c r="AT58" s="688" t="str">
        <f t="shared" si="61"/>
        <v>-</v>
      </c>
      <c r="AU58" s="683">
        <v>0</v>
      </c>
      <c r="AV58" s="681"/>
      <c r="AW58" s="681"/>
      <c r="AX58" s="681"/>
      <c r="AY58" s="687">
        <f t="shared" si="62"/>
        <v>0</v>
      </c>
      <c r="AZ58" s="688" t="str">
        <f t="shared" si="63"/>
        <v>-</v>
      </c>
      <c r="BA58" s="683">
        <v>0</v>
      </c>
      <c r="BB58" s="681"/>
      <c r="BC58" s="681"/>
      <c r="BD58" s="681"/>
      <c r="BE58" s="687">
        <f t="shared" si="64"/>
        <v>0</v>
      </c>
      <c r="BF58" s="688" t="str">
        <f t="shared" si="65"/>
        <v>-</v>
      </c>
      <c r="BG58" s="683">
        <v>0</v>
      </c>
      <c r="BH58" s="681"/>
      <c r="BI58" s="681"/>
      <c r="BJ58" s="681"/>
      <c r="BK58" s="687">
        <f t="shared" si="66"/>
        <v>0</v>
      </c>
      <c r="BL58" s="688" t="str">
        <f t="shared" si="67"/>
        <v>-</v>
      </c>
      <c r="BM58" s="687">
        <f t="shared" si="68"/>
        <v>0</v>
      </c>
      <c r="BN58" s="681"/>
      <c r="BO58" s="687">
        <f t="shared" si="69"/>
        <v>0</v>
      </c>
      <c r="BP58" s="681"/>
      <c r="BQ58" s="687">
        <f t="shared" si="70"/>
        <v>0</v>
      </c>
      <c r="BR58" s="688" t="str">
        <f t="shared" si="71"/>
        <v>-</v>
      </c>
      <c r="BS58" s="683">
        <v>0</v>
      </c>
      <c r="BT58" s="681"/>
      <c r="BU58" s="681"/>
      <c r="BV58" s="681"/>
      <c r="BW58" s="687">
        <f t="shared" si="72"/>
        <v>0</v>
      </c>
      <c r="BX58" s="688" t="str">
        <f t="shared" si="73"/>
        <v>-</v>
      </c>
      <c r="BY58" s="683">
        <v>0</v>
      </c>
      <c r="BZ58" s="681"/>
      <c r="CA58" s="681"/>
      <c r="CB58" s="681"/>
      <c r="CC58" s="687">
        <f t="shared" si="74"/>
        <v>0</v>
      </c>
      <c r="CD58" s="688" t="str">
        <f t="shared" si="75"/>
        <v>-</v>
      </c>
      <c r="CE58" s="683">
        <v>0</v>
      </c>
      <c r="CF58" s="681"/>
      <c r="CG58" s="681"/>
      <c r="CH58" s="681"/>
      <c r="CI58" s="687">
        <f t="shared" si="76"/>
        <v>0</v>
      </c>
      <c r="CJ58" s="688" t="str">
        <f t="shared" si="77"/>
        <v>-</v>
      </c>
      <c r="CK58" s="687">
        <f t="shared" si="78"/>
        <v>0</v>
      </c>
      <c r="CL58" s="681"/>
      <c r="CM58" s="687">
        <f t="shared" si="79"/>
        <v>0</v>
      </c>
      <c r="CN58" s="681"/>
      <c r="CO58" s="687">
        <f t="shared" si="80"/>
        <v>0</v>
      </c>
      <c r="CP58" s="688" t="str">
        <f t="shared" si="81"/>
        <v>-</v>
      </c>
      <c r="CQ58" s="683">
        <v>0</v>
      </c>
      <c r="CR58" s="681"/>
      <c r="CS58" s="681"/>
      <c r="CT58" s="681"/>
      <c r="CU58" s="687">
        <f t="shared" si="82"/>
        <v>0</v>
      </c>
      <c r="CV58" s="688" t="str">
        <f t="shared" si="83"/>
        <v>-</v>
      </c>
      <c r="CW58" s="683">
        <v>0</v>
      </c>
      <c r="CX58" s="681"/>
      <c r="CY58" s="681"/>
      <c r="CZ58" s="681"/>
      <c r="DA58" s="687">
        <f t="shared" si="84"/>
        <v>0</v>
      </c>
      <c r="DB58" s="688" t="str">
        <f t="shared" si="85"/>
        <v>-</v>
      </c>
      <c r="DC58" s="683">
        <v>0</v>
      </c>
      <c r="DD58" s="681"/>
      <c r="DE58" s="681"/>
      <c r="DF58" s="681"/>
      <c r="DG58" s="687">
        <f t="shared" si="86"/>
        <v>0</v>
      </c>
      <c r="DH58" s="688" t="str">
        <f t="shared" si="87"/>
        <v>-</v>
      </c>
    </row>
    <row r="59" spans="1:112" ht="18.75" customHeight="1">
      <c r="A59" s="303" t="s">
        <v>4359</v>
      </c>
      <c r="B59" s="390">
        <v>100332934</v>
      </c>
      <c r="C59" s="799" t="s">
        <v>4398</v>
      </c>
      <c r="D59" s="801" t="s">
        <v>928</v>
      </c>
      <c r="E59" s="528" t="s">
        <v>4399</v>
      </c>
      <c r="F59" s="528"/>
      <c r="G59" s="529"/>
      <c r="H59" s="530"/>
      <c r="I59" s="530"/>
      <c r="J59" s="643" t="s">
        <v>883</v>
      </c>
      <c r="K59" s="687">
        <f t="shared" si="44"/>
        <v>0</v>
      </c>
      <c r="L59" s="681"/>
      <c r="M59" s="687">
        <f t="shared" si="45"/>
        <v>0</v>
      </c>
      <c r="N59" s="681"/>
      <c r="O59" s="687">
        <f t="shared" si="46"/>
        <v>0</v>
      </c>
      <c r="P59" s="688" t="str">
        <f t="shared" si="47"/>
        <v>-</v>
      </c>
      <c r="Q59" s="687">
        <f t="shared" si="48"/>
        <v>0</v>
      </c>
      <c r="R59" s="681"/>
      <c r="S59" s="687">
        <f t="shared" si="49"/>
        <v>0</v>
      </c>
      <c r="T59" s="681"/>
      <c r="U59" s="687">
        <f t="shared" si="50"/>
        <v>0</v>
      </c>
      <c r="V59" s="688" t="str">
        <f t="shared" si="51"/>
        <v>-</v>
      </c>
      <c r="W59" s="683">
        <v>0</v>
      </c>
      <c r="X59" s="681"/>
      <c r="Y59" s="681"/>
      <c r="Z59" s="681"/>
      <c r="AA59" s="687">
        <f t="shared" si="52"/>
        <v>0</v>
      </c>
      <c r="AB59" s="688" t="str">
        <f t="shared" si="53"/>
        <v>-</v>
      </c>
      <c r="AC59" s="683">
        <v>0</v>
      </c>
      <c r="AD59" s="681"/>
      <c r="AE59" s="681"/>
      <c r="AF59" s="681"/>
      <c r="AG59" s="687">
        <f t="shared" si="54"/>
        <v>0</v>
      </c>
      <c r="AH59" s="688" t="str">
        <f t="shared" si="55"/>
        <v>-</v>
      </c>
      <c r="AI59" s="683">
        <v>0</v>
      </c>
      <c r="AJ59" s="681"/>
      <c r="AK59" s="681"/>
      <c r="AL59" s="681"/>
      <c r="AM59" s="687">
        <f t="shared" si="56"/>
        <v>0</v>
      </c>
      <c r="AN59" s="688" t="str">
        <f t="shared" si="57"/>
        <v>-</v>
      </c>
      <c r="AO59" s="687">
        <f t="shared" si="58"/>
        <v>0</v>
      </c>
      <c r="AP59" s="681"/>
      <c r="AQ59" s="687">
        <f t="shared" si="59"/>
        <v>0</v>
      </c>
      <c r="AR59" s="681"/>
      <c r="AS59" s="687">
        <f t="shared" si="60"/>
        <v>0</v>
      </c>
      <c r="AT59" s="688" t="str">
        <f t="shared" si="61"/>
        <v>-</v>
      </c>
      <c r="AU59" s="683">
        <v>0</v>
      </c>
      <c r="AV59" s="681"/>
      <c r="AW59" s="681"/>
      <c r="AX59" s="681"/>
      <c r="AY59" s="687">
        <f t="shared" si="62"/>
        <v>0</v>
      </c>
      <c r="AZ59" s="688" t="str">
        <f t="shared" si="63"/>
        <v>-</v>
      </c>
      <c r="BA59" s="683">
        <v>0</v>
      </c>
      <c r="BB59" s="681"/>
      <c r="BC59" s="681"/>
      <c r="BD59" s="681"/>
      <c r="BE59" s="687">
        <f t="shared" si="64"/>
        <v>0</v>
      </c>
      <c r="BF59" s="688" t="str">
        <f t="shared" si="65"/>
        <v>-</v>
      </c>
      <c r="BG59" s="683">
        <v>0</v>
      </c>
      <c r="BH59" s="681"/>
      <c r="BI59" s="681"/>
      <c r="BJ59" s="681"/>
      <c r="BK59" s="687">
        <f t="shared" si="66"/>
        <v>0</v>
      </c>
      <c r="BL59" s="688" t="str">
        <f t="shared" si="67"/>
        <v>-</v>
      </c>
      <c r="BM59" s="687">
        <f t="shared" si="68"/>
        <v>0</v>
      </c>
      <c r="BN59" s="681"/>
      <c r="BO59" s="687">
        <f t="shared" si="69"/>
        <v>0</v>
      </c>
      <c r="BP59" s="681"/>
      <c r="BQ59" s="687">
        <f t="shared" si="70"/>
        <v>0</v>
      </c>
      <c r="BR59" s="688" t="str">
        <f t="shared" si="71"/>
        <v>-</v>
      </c>
      <c r="BS59" s="683">
        <v>0</v>
      </c>
      <c r="BT59" s="681"/>
      <c r="BU59" s="681"/>
      <c r="BV59" s="681"/>
      <c r="BW59" s="687">
        <f t="shared" si="72"/>
        <v>0</v>
      </c>
      <c r="BX59" s="688" t="str">
        <f t="shared" si="73"/>
        <v>-</v>
      </c>
      <c r="BY59" s="683">
        <v>0</v>
      </c>
      <c r="BZ59" s="681"/>
      <c r="CA59" s="681"/>
      <c r="CB59" s="681"/>
      <c r="CC59" s="687">
        <f t="shared" si="74"/>
        <v>0</v>
      </c>
      <c r="CD59" s="688" t="str">
        <f t="shared" si="75"/>
        <v>-</v>
      </c>
      <c r="CE59" s="683">
        <v>0</v>
      </c>
      <c r="CF59" s="681"/>
      <c r="CG59" s="681"/>
      <c r="CH59" s="681"/>
      <c r="CI59" s="687">
        <f t="shared" si="76"/>
        <v>0</v>
      </c>
      <c r="CJ59" s="688" t="str">
        <f t="shared" si="77"/>
        <v>-</v>
      </c>
      <c r="CK59" s="687">
        <f t="shared" si="78"/>
        <v>0</v>
      </c>
      <c r="CL59" s="681"/>
      <c r="CM59" s="687">
        <f t="shared" si="79"/>
        <v>0</v>
      </c>
      <c r="CN59" s="681"/>
      <c r="CO59" s="687">
        <f t="shared" si="80"/>
        <v>0</v>
      </c>
      <c r="CP59" s="688" t="str">
        <f t="shared" si="81"/>
        <v>-</v>
      </c>
      <c r="CQ59" s="683">
        <v>0</v>
      </c>
      <c r="CR59" s="681"/>
      <c r="CS59" s="681"/>
      <c r="CT59" s="681"/>
      <c r="CU59" s="687">
        <f t="shared" si="82"/>
        <v>0</v>
      </c>
      <c r="CV59" s="688" t="str">
        <f t="shared" si="83"/>
        <v>-</v>
      </c>
      <c r="CW59" s="683">
        <v>0</v>
      </c>
      <c r="CX59" s="681"/>
      <c r="CY59" s="681"/>
      <c r="CZ59" s="681"/>
      <c r="DA59" s="687">
        <f t="shared" si="84"/>
        <v>0</v>
      </c>
      <c r="DB59" s="688" t="str">
        <f t="shared" si="85"/>
        <v>-</v>
      </c>
      <c r="DC59" s="683">
        <v>0</v>
      </c>
      <c r="DD59" s="681"/>
      <c r="DE59" s="681"/>
      <c r="DF59" s="681"/>
      <c r="DG59" s="687">
        <f t="shared" si="86"/>
        <v>0</v>
      </c>
      <c r="DH59" s="688" t="str">
        <f t="shared" si="87"/>
        <v>-</v>
      </c>
    </row>
    <row r="60" spans="1:112" ht="18.75" customHeight="1">
      <c r="A60" s="304"/>
      <c r="B60" s="390">
        <v>100332935</v>
      </c>
      <c r="C60" s="766"/>
      <c r="D60" s="766"/>
      <c r="E60" s="528" t="s">
        <v>4400</v>
      </c>
      <c r="F60" s="528"/>
      <c r="G60" s="529"/>
      <c r="H60" s="530"/>
      <c r="I60" s="530"/>
      <c r="J60" s="723" t="s">
        <v>889</v>
      </c>
      <c r="K60" s="687">
        <f t="shared" si="44"/>
        <v>0</v>
      </c>
      <c r="L60" s="681"/>
      <c r="M60" s="687">
        <f t="shared" si="45"/>
        <v>0</v>
      </c>
      <c r="N60" s="681"/>
      <c r="O60" s="687">
        <f t="shared" si="46"/>
        <v>0</v>
      </c>
      <c r="P60" s="688" t="str">
        <f t="shared" si="47"/>
        <v>-</v>
      </c>
      <c r="Q60" s="687">
        <f t="shared" si="48"/>
        <v>0</v>
      </c>
      <c r="R60" s="681"/>
      <c r="S60" s="687">
        <f t="shared" si="49"/>
        <v>0</v>
      </c>
      <c r="T60" s="681"/>
      <c r="U60" s="687">
        <f t="shared" si="50"/>
        <v>0</v>
      </c>
      <c r="V60" s="688" t="str">
        <f t="shared" si="51"/>
        <v>-</v>
      </c>
      <c r="W60" s="683">
        <v>0</v>
      </c>
      <c r="X60" s="681"/>
      <c r="Y60" s="681"/>
      <c r="Z60" s="681"/>
      <c r="AA60" s="687">
        <f t="shared" si="52"/>
        <v>0</v>
      </c>
      <c r="AB60" s="688" t="str">
        <f t="shared" si="53"/>
        <v>-</v>
      </c>
      <c r="AC60" s="683">
        <v>0</v>
      </c>
      <c r="AD60" s="681"/>
      <c r="AE60" s="681"/>
      <c r="AF60" s="681"/>
      <c r="AG60" s="687">
        <f t="shared" si="54"/>
        <v>0</v>
      </c>
      <c r="AH60" s="688" t="str">
        <f t="shared" si="55"/>
        <v>-</v>
      </c>
      <c r="AI60" s="683">
        <v>0</v>
      </c>
      <c r="AJ60" s="681"/>
      <c r="AK60" s="681"/>
      <c r="AL60" s="681"/>
      <c r="AM60" s="687">
        <f t="shared" si="56"/>
        <v>0</v>
      </c>
      <c r="AN60" s="688" t="str">
        <f t="shared" si="57"/>
        <v>-</v>
      </c>
      <c r="AO60" s="687">
        <f t="shared" si="58"/>
        <v>0</v>
      </c>
      <c r="AP60" s="681"/>
      <c r="AQ60" s="687">
        <f t="shared" si="59"/>
        <v>0</v>
      </c>
      <c r="AR60" s="681"/>
      <c r="AS60" s="687">
        <f t="shared" si="60"/>
        <v>0</v>
      </c>
      <c r="AT60" s="688" t="str">
        <f t="shared" si="61"/>
        <v>-</v>
      </c>
      <c r="AU60" s="683">
        <v>0</v>
      </c>
      <c r="AV60" s="681"/>
      <c r="AW60" s="681"/>
      <c r="AX60" s="681"/>
      <c r="AY60" s="687">
        <f t="shared" si="62"/>
        <v>0</v>
      </c>
      <c r="AZ60" s="688" t="str">
        <f t="shared" si="63"/>
        <v>-</v>
      </c>
      <c r="BA60" s="683">
        <v>0</v>
      </c>
      <c r="BB60" s="681"/>
      <c r="BC60" s="681"/>
      <c r="BD60" s="681"/>
      <c r="BE60" s="687">
        <f t="shared" si="64"/>
        <v>0</v>
      </c>
      <c r="BF60" s="688" t="str">
        <f t="shared" si="65"/>
        <v>-</v>
      </c>
      <c r="BG60" s="683">
        <v>0</v>
      </c>
      <c r="BH60" s="681"/>
      <c r="BI60" s="681"/>
      <c r="BJ60" s="681"/>
      <c r="BK60" s="687">
        <f t="shared" si="66"/>
        <v>0</v>
      </c>
      <c r="BL60" s="688" t="str">
        <f t="shared" si="67"/>
        <v>-</v>
      </c>
      <c r="BM60" s="687">
        <f t="shared" si="68"/>
        <v>0</v>
      </c>
      <c r="BN60" s="681"/>
      <c r="BO60" s="687">
        <f t="shared" si="69"/>
        <v>0</v>
      </c>
      <c r="BP60" s="681"/>
      <c r="BQ60" s="687">
        <f t="shared" si="70"/>
        <v>0</v>
      </c>
      <c r="BR60" s="688" t="str">
        <f t="shared" si="71"/>
        <v>-</v>
      </c>
      <c r="BS60" s="683">
        <v>0</v>
      </c>
      <c r="BT60" s="681"/>
      <c r="BU60" s="681"/>
      <c r="BV60" s="681"/>
      <c r="BW60" s="687">
        <f t="shared" si="72"/>
        <v>0</v>
      </c>
      <c r="BX60" s="688" t="str">
        <f t="shared" si="73"/>
        <v>-</v>
      </c>
      <c r="BY60" s="683">
        <v>0</v>
      </c>
      <c r="BZ60" s="681"/>
      <c r="CA60" s="681"/>
      <c r="CB60" s="681"/>
      <c r="CC60" s="687">
        <f t="shared" si="74"/>
        <v>0</v>
      </c>
      <c r="CD60" s="688" t="str">
        <f t="shared" si="75"/>
        <v>-</v>
      </c>
      <c r="CE60" s="683">
        <v>0</v>
      </c>
      <c r="CF60" s="681"/>
      <c r="CG60" s="681"/>
      <c r="CH60" s="681"/>
      <c r="CI60" s="687">
        <f t="shared" si="76"/>
        <v>0</v>
      </c>
      <c r="CJ60" s="688" t="str">
        <f t="shared" si="77"/>
        <v>-</v>
      </c>
      <c r="CK60" s="687">
        <f t="shared" si="78"/>
        <v>0</v>
      </c>
      <c r="CL60" s="681"/>
      <c r="CM60" s="687">
        <f t="shared" si="79"/>
        <v>0</v>
      </c>
      <c r="CN60" s="681"/>
      <c r="CO60" s="687">
        <f t="shared" si="80"/>
        <v>0</v>
      </c>
      <c r="CP60" s="688" t="str">
        <f t="shared" si="81"/>
        <v>-</v>
      </c>
      <c r="CQ60" s="683">
        <v>0</v>
      </c>
      <c r="CR60" s="681"/>
      <c r="CS60" s="681"/>
      <c r="CT60" s="681"/>
      <c r="CU60" s="687">
        <f t="shared" si="82"/>
        <v>0</v>
      </c>
      <c r="CV60" s="688" t="str">
        <f t="shared" si="83"/>
        <v>-</v>
      </c>
      <c r="CW60" s="683">
        <v>0</v>
      </c>
      <c r="CX60" s="681"/>
      <c r="CY60" s="681"/>
      <c r="CZ60" s="681"/>
      <c r="DA60" s="687">
        <f t="shared" si="84"/>
        <v>0</v>
      </c>
      <c r="DB60" s="688" t="str">
        <f t="shared" si="85"/>
        <v>-</v>
      </c>
      <c r="DC60" s="683">
        <v>0</v>
      </c>
      <c r="DD60" s="681"/>
      <c r="DE60" s="681"/>
      <c r="DF60" s="681"/>
      <c r="DG60" s="687">
        <f t="shared" si="86"/>
        <v>0</v>
      </c>
      <c r="DH60" s="688" t="str">
        <f t="shared" si="87"/>
        <v>-</v>
      </c>
    </row>
    <row r="61" spans="1:112" ht="18.75" customHeight="1">
      <c r="A61" s="303" t="s">
        <v>4363</v>
      </c>
      <c r="B61" s="390">
        <v>100332999</v>
      </c>
      <c r="C61" s="799" t="s">
        <v>4401</v>
      </c>
      <c r="D61" s="801" t="s">
        <v>4386</v>
      </c>
      <c r="E61" s="528" t="s">
        <v>4402</v>
      </c>
      <c r="F61" s="528"/>
      <c r="G61" s="529"/>
      <c r="H61" s="530"/>
      <c r="I61" s="530"/>
      <c r="J61" s="643" t="s">
        <v>883</v>
      </c>
      <c r="K61" s="687">
        <f t="shared" si="44"/>
        <v>0</v>
      </c>
      <c r="L61" s="681"/>
      <c r="M61" s="687">
        <f t="shared" si="45"/>
        <v>0</v>
      </c>
      <c r="N61" s="681"/>
      <c r="O61" s="687">
        <f t="shared" si="46"/>
        <v>0</v>
      </c>
      <c r="P61" s="688" t="str">
        <f t="shared" si="47"/>
        <v>-</v>
      </c>
      <c r="Q61" s="687">
        <f t="shared" si="48"/>
        <v>0</v>
      </c>
      <c r="R61" s="681"/>
      <c r="S61" s="687">
        <f t="shared" si="49"/>
        <v>0</v>
      </c>
      <c r="T61" s="681"/>
      <c r="U61" s="687">
        <f t="shared" si="50"/>
        <v>0</v>
      </c>
      <c r="V61" s="688" t="str">
        <f t="shared" si="51"/>
        <v>-</v>
      </c>
      <c r="W61" s="683">
        <v>0</v>
      </c>
      <c r="X61" s="681"/>
      <c r="Y61" s="681"/>
      <c r="Z61" s="681"/>
      <c r="AA61" s="687">
        <f t="shared" si="52"/>
        <v>0</v>
      </c>
      <c r="AB61" s="688" t="str">
        <f t="shared" si="53"/>
        <v>-</v>
      </c>
      <c r="AC61" s="683">
        <v>0</v>
      </c>
      <c r="AD61" s="681"/>
      <c r="AE61" s="681"/>
      <c r="AF61" s="681"/>
      <c r="AG61" s="687">
        <f t="shared" si="54"/>
        <v>0</v>
      </c>
      <c r="AH61" s="688" t="str">
        <f t="shared" si="55"/>
        <v>-</v>
      </c>
      <c r="AI61" s="683">
        <v>0</v>
      </c>
      <c r="AJ61" s="681"/>
      <c r="AK61" s="681"/>
      <c r="AL61" s="681"/>
      <c r="AM61" s="687">
        <f t="shared" si="56"/>
        <v>0</v>
      </c>
      <c r="AN61" s="688" t="str">
        <f t="shared" si="57"/>
        <v>-</v>
      </c>
      <c r="AO61" s="687">
        <f t="shared" si="58"/>
        <v>0</v>
      </c>
      <c r="AP61" s="681"/>
      <c r="AQ61" s="687">
        <f t="shared" si="59"/>
        <v>0</v>
      </c>
      <c r="AR61" s="681"/>
      <c r="AS61" s="687">
        <f t="shared" si="60"/>
        <v>0</v>
      </c>
      <c r="AT61" s="688" t="str">
        <f t="shared" si="61"/>
        <v>-</v>
      </c>
      <c r="AU61" s="683">
        <v>0</v>
      </c>
      <c r="AV61" s="681"/>
      <c r="AW61" s="681"/>
      <c r="AX61" s="681"/>
      <c r="AY61" s="687">
        <f t="shared" si="62"/>
        <v>0</v>
      </c>
      <c r="AZ61" s="688" t="str">
        <f t="shared" si="63"/>
        <v>-</v>
      </c>
      <c r="BA61" s="683">
        <v>0</v>
      </c>
      <c r="BB61" s="681"/>
      <c r="BC61" s="681"/>
      <c r="BD61" s="681"/>
      <c r="BE61" s="687">
        <f t="shared" si="64"/>
        <v>0</v>
      </c>
      <c r="BF61" s="688" t="str">
        <f t="shared" si="65"/>
        <v>-</v>
      </c>
      <c r="BG61" s="683">
        <v>0</v>
      </c>
      <c r="BH61" s="681"/>
      <c r="BI61" s="681"/>
      <c r="BJ61" s="681"/>
      <c r="BK61" s="687">
        <f t="shared" si="66"/>
        <v>0</v>
      </c>
      <c r="BL61" s="688" t="str">
        <f t="shared" si="67"/>
        <v>-</v>
      </c>
      <c r="BM61" s="687">
        <f t="shared" si="68"/>
        <v>0</v>
      </c>
      <c r="BN61" s="681"/>
      <c r="BO61" s="687">
        <f t="shared" si="69"/>
        <v>0</v>
      </c>
      <c r="BP61" s="681"/>
      <c r="BQ61" s="687">
        <f t="shared" si="70"/>
        <v>0</v>
      </c>
      <c r="BR61" s="688" t="str">
        <f t="shared" si="71"/>
        <v>-</v>
      </c>
      <c r="BS61" s="683">
        <v>0</v>
      </c>
      <c r="BT61" s="681"/>
      <c r="BU61" s="681"/>
      <c r="BV61" s="681"/>
      <c r="BW61" s="687">
        <f t="shared" si="72"/>
        <v>0</v>
      </c>
      <c r="BX61" s="688" t="str">
        <f t="shared" si="73"/>
        <v>-</v>
      </c>
      <c r="BY61" s="683">
        <v>0</v>
      </c>
      <c r="BZ61" s="681"/>
      <c r="CA61" s="681"/>
      <c r="CB61" s="681"/>
      <c r="CC61" s="687">
        <f t="shared" si="74"/>
        <v>0</v>
      </c>
      <c r="CD61" s="688" t="str">
        <f t="shared" si="75"/>
        <v>-</v>
      </c>
      <c r="CE61" s="683">
        <v>0</v>
      </c>
      <c r="CF61" s="681"/>
      <c r="CG61" s="681"/>
      <c r="CH61" s="681"/>
      <c r="CI61" s="687">
        <f t="shared" si="76"/>
        <v>0</v>
      </c>
      <c r="CJ61" s="688" t="str">
        <f t="shared" si="77"/>
        <v>-</v>
      </c>
      <c r="CK61" s="687">
        <f t="shared" si="78"/>
        <v>0</v>
      </c>
      <c r="CL61" s="681"/>
      <c r="CM61" s="687">
        <f t="shared" si="79"/>
        <v>0</v>
      </c>
      <c r="CN61" s="681"/>
      <c r="CO61" s="687">
        <f t="shared" si="80"/>
        <v>0</v>
      </c>
      <c r="CP61" s="688" t="str">
        <f t="shared" si="81"/>
        <v>-</v>
      </c>
      <c r="CQ61" s="683">
        <v>0</v>
      </c>
      <c r="CR61" s="681"/>
      <c r="CS61" s="681"/>
      <c r="CT61" s="681"/>
      <c r="CU61" s="687">
        <f t="shared" si="82"/>
        <v>0</v>
      </c>
      <c r="CV61" s="688" t="str">
        <f t="shared" si="83"/>
        <v>-</v>
      </c>
      <c r="CW61" s="683">
        <v>0</v>
      </c>
      <c r="CX61" s="681"/>
      <c r="CY61" s="681"/>
      <c r="CZ61" s="681"/>
      <c r="DA61" s="687">
        <f t="shared" si="84"/>
        <v>0</v>
      </c>
      <c r="DB61" s="688" t="str">
        <f t="shared" si="85"/>
        <v>-</v>
      </c>
      <c r="DC61" s="683">
        <v>0</v>
      </c>
      <c r="DD61" s="681"/>
      <c r="DE61" s="681"/>
      <c r="DF61" s="681"/>
      <c r="DG61" s="687">
        <f t="shared" si="86"/>
        <v>0</v>
      </c>
      <c r="DH61" s="688" t="str">
        <f t="shared" si="87"/>
        <v>-</v>
      </c>
    </row>
    <row r="62" spans="1:112" ht="18.75" customHeight="1">
      <c r="A62" s="304"/>
      <c r="B62" s="390">
        <v>100333000</v>
      </c>
      <c r="C62" s="766"/>
      <c r="D62" s="766"/>
      <c r="E62" s="528" t="s">
        <v>4403</v>
      </c>
      <c r="F62" s="528"/>
      <c r="G62" s="529"/>
      <c r="H62" s="530"/>
      <c r="I62" s="530"/>
      <c r="J62" s="723" t="s">
        <v>889</v>
      </c>
      <c r="K62" s="687">
        <f t="shared" si="44"/>
        <v>0</v>
      </c>
      <c r="L62" s="681"/>
      <c r="M62" s="687">
        <f t="shared" si="45"/>
        <v>0</v>
      </c>
      <c r="N62" s="681"/>
      <c r="O62" s="687">
        <f t="shared" si="46"/>
        <v>0</v>
      </c>
      <c r="P62" s="688" t="str">
        <f t="shared" si="47"/>
        <v>-</v>
      </c>
      <c r="Q62" s="687">
        <f t="shared" si="48"/>
        <v>0</v>
      </c>
      <c r="R62" s="681"/>
      <c r="S62" s="687">
        <f t="shared" si="49"/>
        <v>0</v>
      </c>
      <c r="T62" s="681"/>
      <c r="U62" s="687">
        <f t="shared" si="50"/>
        <v>0</v>
      </c>
      <c r="V62" s="688" t="str">
        <f t="shared" si="51"/>
        <v>-</v>
      </c>
      <c r="W62" s="683">
        <v>0</v>
      </c>
      <c r="X62" s="681"/>
      <c r="Y62" s="681"/>
      <c r="Z62" s="681"/>
      <c r="AA62" s="687">
        <f t="shared" si="52"/>
        <v>0</v>
      </c>
      <c r="AB62" s="688" t="str">
        <f t="shared" si="53"/>
        <v>-</v>
      </c>
      <c r="AC62" s="683">
        <v>0</v>
      </c>
      <c r="AD62" s="681"/>
      <c r="AE62" s="681"/>
      <c r="AF62" s="681"/>
      <c r="AG62" s="687">
        <f t="shared" si="54"/>
        <v>0</v>
      </c>
      <c r="AH62" s="688" t="str">
        <f t="shared" si="55"/>
        <v>-</v>
      </c>
      <c r="AI62" s="683">
        <v>0</v>
      </c>
      <c r="AJ62" s="681"/>
      <c r="AK62" s="681"/>
      <c r="AL62" s="681"/>
      <c r="AM62" s="687">
        <f t="shared" si="56"/>
        <v>0</v>
      </c>
      <c r="AN62" s="688" t="str">
        <f t="shared" si="57"/>
        <v>-</v>
      </c>
      <c r="AO62" s="687">
        <f t="shared" si="58"/>
        <v>0</v>
      </c>
      <c r="AP62" s="681"/>
      <c r="AQ62" s="687">
        <f t="shared" si="59"/>
        <v>0</v>
      </c>
      <c r="AR62" s="681"/>
      <c r="AS62" s="687">
        <f t="shared" si="60"/>
        <v>0</v>
      </c>
      <c r="AT62" s="688" t="str">
        <f t="shared" si="61"/>
        <v>-</v>
      </c>
      <c r="AU62" s="683">
        <v>0</v>
      </c>
      <c r="AV62" s="681"/>
      <c r="AW62" s="681"/>
      <c r="AX62" s="681"/>
      <c r="AY62" s="687">
        <f t="shared" si="62"/>
        <v>0</v>
      </c>
      <c r="AZ62" s="688" t="str">
        <f t="shared" si="63"/>
        <v>-</v>
      </c>
      <c r="BA62" s="683">
        <v>0</v>
      </c>
      <c r="BB62" s="681"/>
      <c r="BC62" s="681"/>
      <c r="BD62" s="681"/>
      <c r="BE62" s="687">
        <f t="shared" si="64"/>
        <v>0</v>
      </c>
      <c r="BF62" s="688" t="str">
        <f t="shared" si="65"/>
        <v>-</v>
      </c>
      <c r="BG62" s="683">
        <v>0</v>
      </c>
      <c r="BH62" s="681"/>
      <c r="BI62" s="681"/>
      <c r="BJ62" s="681"/>
      <c r="BK62" s="687">
        <f t="shared" si="66"/>
        <v>0</v>
      </c>
      <c r="BL62" s="688" t="str">
        <f t="shared" si="67"/>
        <v>-</v>
      </c>
      <c r="BM62" s="687">
        <f t="shared" si="68"/>
        <v>0</v>
      </c>
      <c r="BN62" s="681"/>
      <c r="BO62" s="687">
        <f t="shared" si="69"/>
        <v>0</v>
      </c>
      <c r="BP62" s="681"/>
      <c r="BQ62" s="687">
        <f t="shared" si="70"/>
        <v>0</v>
      </c>
      <c r="BR62" s="688" t="str">
        <f t="shared" si="71"/>
        <v>-</v>
      </c>
      <c r="BS62" s="683">
        <v>0</v>
      </c>
      <c r="BT62" s="681"/>
      <c r="BU62" s="681"/>
      <c r="BV62" s="681"/>
      <c r="BW62" s="687">
        <f t="shared" si="72"/>
        <v>0</v>
      </c>
      <c r="BX62" s="688" t="str">
        <f t="shared" si="73"/>
        <v>-</v>
      </c>
      <c r="BY62" s="683">
        <v>0</v>
      </c>
      <c r="BZ62" s="681"/>
      <c r="CA62" s="681"/>
      <c r="CB62" s="681"/>
      <c r="CC62" s="687">
        <f t="shared" si="74"/>
        <v>0</v>
      </c>
      <c r="CD62" s="688" t="str">
        <f t="shared" si="75"/>
        <v>-</v>
      </c>
      <c r="CE62" s="683">
        <v>0</v>
      </c>
      <c r="CF62" s="681"/>
      <c r="CG62" s="681"/>
      <c r="CH62" s="681"/>
      <c r="CI62" s="687">
        <f t="shared" si="76"/>
        <v>0</v>
      </c>
      <c r="CJ62" s="688" t="str">
        <f t="shared" si="77"/>
        <v>-</v>
      </c>
      <c r="CK62" s="687">
        <f t="shared" si="78"/>
        <v>0</v>
      </c>
      <c r="CL62" s="681"/>
      <c r="CM62" s="687">
        <f t="shared" si="79"/>
        <v>0</v>
      </c>
      <c r="CN62" s="681"/>
      <c r="CO62" s="687">
        <f t="shared" si="80"/>
        <v>0</v>
      </c>
      <c r="CP62" s="688" t="str">
        <f t="shared" si="81"/>
        <v>-</v>
      </c>
      <c r="CQ62" s="683">
        <v>0</v>
      </c>
      <c r="CR62" s="681"/>
      <c r="CS62" s="681"/>
      <c r="CT62" s="681"/>
      <c r="CU62" s="687">
        <f t="shared" si="82"/>
        <v>0</v>
      </c>
      <c r="CV62" s="688" t="str">
        <f t="shared" si="83"/>
        <v>-</v>
      </c>
      <c r="CW62" s="683">
        <v>0</v>
      </c>
      <c r="CX62" s="681"/>
      <c r="CY62" s="681"/>
      <c r="CZ62" s="681"/>
      <c r="DA62" s="687">
        <f t="shared" si="84"/>
        <v>0</v>
      </c>
      <c r="DB62" s="688" t="str">
        <f t="shared" si="85"/>
        <v>-</v>
      </c>
      <c r="DC62" s="683">
        <v>0</v>
      </c>
      <c r="DD62" s="681"/>
      <c r="DE62" s="681"/>
      <c r="DF62" s="681"/>
      <c r="DG62" s="687">
        <f t="shared" si="86"/>
        <v>0</v>
      </c>
      <c r="DH62" s="688" t="str">
        <f t="shared" si="87"/>
        <v>-</v>
      </c>
    </row>
    <row r="63" spans="1:112" ht="18.75" customHeight="1">
      <c r="A63" s="301" t="s">
        <v>4404</v>
      </c>
      <c r="B63" s="390">
        <v>100336353</v>
      </c>
      <c r="C63" s="610" t="s">
        <v>1171</v>
      </c>
      <c r="D63" s="302" t="s">
        <v>966</v>
      </c>
      <c r="E63" s="528" t="s">
        <v>4405</v>
      </c>
      <c r="F63" s="528"/>
      <c r="G63" s="529"/>
      <c r="H63" s="530"/>
      <c r="I63" s="530"/>
      <c r="J63" s="647" t="s">
        <v>883</v>
      </c>
      <c r="K63" s="687">
        <f t="shared" si="44"/>
        <v>0</v>
      </c>
      <c r="L63" s="681"/>
      <c r="M63" s="687">
        <f t="shared" si="45"/>
        <v>0</v>
      </c>
      <c r="N63" s="681"/>
      <c r="O63" s="687">
        <f t="shared" si="46"/>
        <v>0</v>
      </c>
      <c r="P63" s="688" t="str">
        <f t="shared" si="47"/>
        <v>-</v>
      </c>
      <c r="Q63" s="687">
        <f t="shared" si="48"/>
        <v>0</v>
      </c>
      <c r="R63" s="681"/>
      <c r="S63" s="687">
        <f t="shared" si="49"/>
        <v>0</v>
      </c>
      <c r="T63" s="681"/>
      <c r="U63" s="687">
        <f t="shared" si="50"/>
        <v>0</v>
      </c>
      <c r="V63" s="688" t="str">
        <f t="shared" si="51"/>
        <v>-</v>
      </c>
      <c r="W63" s="683">
        <v>0</v>
      </c>
      <c r="X63" s="681"/>
      <c r="Y63" s="681"/>
      <c r="Z63" s="681"/>
      <c r="AA63" s="687">
        <f t="shared" si="52"/>
        <v>0</v>
      </c>
      <c r="AB63" s="688" t="str">
        <f t="shared" si="53"/>
        <v>-</v>
      </c>
      <c r="AC63" s="683">
        <v>0</v>
      </c>
      <c r="AD63" s="681"/>
      <c r="AE63" s="681"/>
      <c r="AF63" s="681"/>
      <c r="AG63" s="687">
        <f t="shared" si="54"/>
        <v>0</v>
      </c>
      <c r="AH63" s="688" t="str">
        <f t="shared" si="55"/>
        <v>-</v>
      </c>
      <c r="AI63" s="683">
        <v>0</v>
      </c>
      <c r="AJ63" s="681"/>
      <c r="AK63" s="681"/>
      <c r="AL63" s="681"/>
      <c r="AM63" s="687">
        <f t="shared" si="56"/>
        <v>0</v>
      </c>
      <c r="AN63" s="688" t="str">
        <f t="shared" si="57"/>
        <v>-</v>
      </c>
      <c r="AO63" s="687">
        <f t="shared" si="58"/>
        <v>0</v>
      </c>
      <c r="AP63" s="681"/>
      <c r="AQ63" s="687">
        <f t="shared" si="59"/>
        <v>0</v>
      </c>
      <c r="AR63" s="681"/>
      <c r="AS63" s="687">
        <f t="shared" si="60"/>
        <v>0</v>
      </c>
      <c r="AT63" s="688" t="str">
        <f t="shared" si="61"/>
        <v>-</v>
      </c>
      <c r="AU63" s="683">
        <v>0</v>
      </c>
      <c r="AV63" s="681"/>
      <c r="AW63" s="681"/>
      <c r="AX63" s="681"/>
      <c r="AY63" s="687">
        <f t="shared" si="62"/>
        <v>0</v>
      </c>
      <c r="AZ63" s="688" t="str">
        <f t="shared" si="63"/>
        <v>-</v>
      </c>
      <c r="BA63" s="683">
        <v>0</v>
      </c>
      <c r="BB63" s="681"/>
      <c r="BC63" s="681"/>
      <c r="BD63" s="681"/>
      <c r="BE63" s="687">
        <f t="shared" si="64"/>
        <v>0</v>
      </c>
      <c r="BF63" s="688" t="str">
        <f t="shared" si="65"/>
        <v>-</v>
      </c>
      <c r="BG63" s="683">
        <v>0</v>
      </c>
      <c r="BH63" s="681"/>
      <c r="BI63" s="681"/>
      <c r="BJ63" s="681"/>
      <c r="BK63" s="687">
        <f t="shared" si="66"/>
        <v>0</v>
      </c>
      <c r="BL63" s="688" t="str">
        <f t="shared" si="67"/>
        <v>-</v>
      </c>
      <c r="BM63" s="687">
        <f t="shared" si="68"/>
        <v>0</v>
      </c>
      <c r="BN63" s="681"/>
      <c r="BO63" s="687">
        <f t="shared" si="69"/>
        <v>0</v>
      </c>
      <c r="BP63" s="681"/>
      <c r="BQ63" s="687">
        <f t="shared" si="70"/>
        <v>0</v>
      </c>
      <c r="BR63" s="688" t="str">
        <f t="shared" si="71"/>
        <v>-</v>
      </c>
      <c r="BS63" s="683">
        <v>0</v>
      </c>
      <c r="BT63" s="681"/>
      <c r="BU63" s="681"/>
      <c r="BV63" s="681"/>
      <c r="BW63" s="687">
        <f t="shared" si="72"/>
        <v>0</v>
      </c>
      <c r="BX63" s="688" t="str">
        <f t="shared" si="73"/>
        <v>-</v>
      </c>
      <c r="BY63" s="683">
        <v>0</v>
      </c>
      <c r="BZ63" s="681"/>
      <c r="CA63" s="681"/>
      <c r="CB63" s="681"/>
      <c r="CC63" s="687">
        <f t="shared" si="74"/>
        <v>0</v>
      </c>
      <c r="CD63" s="688" t="str">
        <f t="shared" si="75"/>
        <v>-</v>
      </c>
      <c r="CE63" s="683">
        <v>0</v>
      </c>
      <c r="CF63" s="681"/>
      <c r="CG63" s="681"/>
      <c r="CH63" s="681"/>
      <c r="CI63" s="687">
        <f t="shared" si="76"/>
        <v>0</v>
      </c>
      <c r="CJ63" s="688" t="str">
        <f t="shared" si="77"/>
        <v>-</v>
      </c>
      <c r="CK63" s="687">
        <f t="shared" si="78"/>
        <v>0</v>
      </c>
      <c r="CL63" s="681"/>
      <c r="CM63" s="687">
        <f t="shared" si="79"/>
        <v>0</v>
      </c>
      <c r="CN63" s="681"/>
      <c r="CO63" s="687">
        <f t="shared" si="80"/>
        <v>0</v>
      </c>
      <c r="CP63" s="688" t="str">
        <f t="shared" si="81"/>
        <v>-</v>
      </c>
      <c r="CQ63" s="683">
        <v>0</v>
      </c>
      <c r="CR63" s="681"/>
      <c r="CS63" s="681"/>
      <c r="CT63" s="681"/>
      <c r="CU63" s="687">
        <f t="shared" si="82"/>
        <v>0</v>
      </c>
      <c r="CV63" s="688" t="str">
        <f t="shared" si="83"/>
        <v>-</v>
      </c>
      <c r="CW63" s="683">
        <v>0</v>
      </c>
      <c r="CX63" s="681"/>
      <c r="CY63" s="681"/>
      <c r="CZ63" s="681"/>
      <c r="DA63" s="687">
        <f t="shared" si="84"/>
        <v>0</v>
      </c>
      <c r="DB63" s="688" t="str">
        <f t="shared" si="85"/>
        <v>-</v>
      </c>
      <c r="DC63" s="683">
        <v>0</v>
      </c>
      <c r="DD63" s="681"/>
      <c r="DE63" s="681"/>
      <c r="DF63" s="681"/>
      <c r="DG63" s="687">
        <f t="shared" si="86"/>
        <v>0</v>
      </c>
      <c r="DH63" s="688" t="str">
        <f t="shared" si="87"/>
        <v>-</v>
      </c>
    </row>
    <row r="64" spans="1:112" ht="18.75" customHeight="1">
      <c r="A64" s="301" t="s">
        <v>4406</v>
      </c>
      <c r="B64" s="390">
        <v>100330748</v>
      </c>
      <c r="C64" s="610" t="s">
        <v>1178</v>
      </c>
      <c r="D64" s="302" t="s">
        <v>4406</v>
      </c>
      <c r="E64" s="528" t="s">
        <v>4407</v>
      </c>
      <c r="F64" s="528"/>
      <c r="G64" s="529"/>
      <c r="H64" s="530" t="s">
        <v>4408</v>
      </c>
      <c r="I64" s="530"/>
      <c r="J64" s="396" t="s">
        <v>883</v>
      </c>
      <c r="K64" s="687">
        <f t="shared" si="44"/>
        <v>265.5</v>
      </c>
      <c r="L64" s="681"/>
      <c r="M64" s="687">
        <f t="shared" si="45"/>
        <v>0</v>
      </c>
      <c r="N64" s="681"/>
      <c r="O64" s="687">
        <f t="shared" si="46"/>
        <v>-265.5</v>
      </c>
      <c r="P64" s="688">
        <f t="shared" si="47"/>
        <v>0</v>
      </c>
      <c r="Q64" s="687">
        <f t="shared" si="48"/>
        <v>65.7</v>
      </c>
      <c r="R64" s="681"/>
      <c r="S64" s="687">
        <f t="shared" si="49"/>
        <v>0</v>
      </c>
      <c r="T64" s="681"/>
      <c r="U64" s="687">
        <f t="shared" si="50"/>
        <v>-65.7</v>
      </c>
      <c r="V64" s="688">
        <f t="shared" si="51"/>
        <v>0</v>
      </c>
      <c r="W64" s="687">
        <f>W65+W66+W68+W67</f>
        <v>26.599999999999998</v>
      </c>
      <c r="X64" s="681"/>
      <c r="Y64" s="687">
        <f>Y65+Y66+Y68+Y67</f>
        <v>0</v>
      </c>
      <c r="Z64" s="681"/>
      <c r="AA64" s="687">
        <f t="shared" si="52"/>
        <v>-26.599999999999998</v>
      </c>
      <c r="AB64" s="688">
        <f t="shared" si="53"/>
        <v>0</v>
      </c>
      <c r="AC64" s="687">
        <f>AC65+AC66+AC68+AC67</f>
        <v>20.9</v>
      </c>
      <c r="AD64" s="681"/>
      <c r="AE64" s="687">
        <f>AE65+AE66+AE68+AE67</f>
        <v>0</v>
      </c>
      <c r="AF64" s="681"/>
      <c r="AG64" s="687">
        <f t="shared" si="54"/>
        <v>-20.9</v>
      </c>
      <c r="AH64" s="688">
        <f t="shared" si="55"/>
        <v>0</v>
      </c>
      <c r="AI64" s="687">
        <f>AI65+AI66+AI68+AI67</f>
        <v>18.200000000000003</v>
      </c>
      <c r="AJ64" s="681"/>
      <c r="AK64" s="687">
        <f>AK65+AK66+AK68+AK67</f>
        <v>0</v>
      </c>
      <c r="AL64" s="681"/>
      <c r="AM64" s="687">
        <f t="shared" si="56"/>
        <v>-18.200000000000003</v>
      </c>
      <c r="AN64" s="688">
        <f t="shared" si="57"/>
        <v>0</v>
      </c>
      <c r="AO64" s="687">
        <f t="shared" si="58"/>
        <v>72.7</v>
      </c>
      <c r="AP64" s="681"/>
      <c r="AQ64" s="687">
        <f t="shared" si="59"/>
        <v>0</v>
      </c>
      <c r="AR64" s="681"/>
      <c r="AS64" s="687">
        <f t="shared" si="60"/>
        <v>-72.7</v>
      </c>
      <c r="AT64" s="688">
        <f t="shared" si="61"/>
        <v>0</v>
      </c>
      <c r="AU64" s="687">
        <f>AU65+AU66+AU68+AU67</f>
        <v>25.2</v>
      </c>
      <c r="AV64" s="681"/>
      <c r="AW64" s="687">
        <f>AW65+AW66+AW68+AW67</f>
        <v>0</v>
      </c>
      <c r="AX64" s="681"/>
      <c r="AY64" s="687">
        <f t="shared" si="62"/>
        <v>-25.2</v>
      </c>
      <c r="AZ64" s="688">
        <f t="shared" si="63"/>
        <v>0</v>
      </c>
      <c r="BA64" s="687">
        <f>BA65+BA66+BA68+BA67</f>
        <v>24.900000000000002</v>
      </c>
      <c r="BB64" s="681"/>
      <c r="BC64" s="687">
        <f>BC65+BC66+BC68+BC67</f>
        <v>0</v>
      </c>
      <c r="BD64" s="681"/>
      <c r="BE64" s="687">
        <f t="shared" si="64"/>
        <v>-24.900000000000002</v>
      </c>
      <c r="BF64" s="688">
        <f t="shared" si="65"/>
        <v>0</v>
      </c>
      <c r="BG64" s="687">
        <f>BG65+BG66+BG68+BG67</f>
        <v>22.6</v>
      </c>
      <c r="BH64" s="681"/>
      <c r="BI64" s="687">
        <f>BI65+BI66+BI68+BI67</f>
        <v>0</v>
      </c>
      <c r="BJ64" s="681"/>
      <c r="BK64" s="687">
        <f t="shared" si="66"/>
        <v>-22.6</v>
      </c>
      <c r="BL64" s="688">
        <f t="shared" si="67"/>
        <v>0</v>
      </c>
      <c r="BM64" s="687">
        <f t="shared" si="68"/>
        <v>55.7</v>
      </c>
      <c r="BN64" s="681"/>
      <c r="BO64" s="687">
        <f t="shared" si="69"/>
        <v>0</v>
      </c>
      <c r="BP64" s="681"/>
      <c r="BQ64" s="687">
        <f t="shared" si="70"/>
        <v>-55.7</v>
      </c>
      <c r="BR64" s="688">
        <f t="shared" si="71"/>
        <v>0</v>
      </c>
      <c r="BS64" s="687">
        <f>BS65+BS66+BS68+BS67</f>
        <v>12.100000000000001</v>
      </c>
      <c r="BT64" s="681"/>
      <c r="BU64" s="687">
        <f>BU65+BU66+BU68+BU67</f>
        <v>0</v>
      </c>
      <c r="BV64" s="681"/>
      <c r="BW64" s="687">
        <f t="shared" si="72"/>
        <v>-12.100000000000001</v>
      </c>
      <c r="BX64" s="688">
        <f t="shared" si="73"/>
        <v>0</v>
      </c>
      <c r="BY64" s="687">
        <f>BY65+BY66+BY68+BY67</f>
        <v>22.900000000000002</v>
      </c>
      <c r="BZ64" s="681"/>
      <c r="CA64" s="687">
        <f>CA65+CA66+CA68+CA67</f>
        <v>0</v>
      </c>
      <c r="CB64" s="681"/>
      <c r="CC64" s="687">
        <f t="shared" si="74"/>
        <v>-22.900000000000002</v>
      </c>
      <c r="CD64" s="688">
        <f t="shared" si="75"/>
        <v>0</v>
      </c>
      <c r="CE64" s="687">
        <f>CE65+CE66+CE68+CE67</f>
        <v>20.7</v>
      </c>
      <c r="CF64" s="681"/>
      <c r="CG64" s="687">
        <f>CG65+CG66+CG68+CG67</f>
        <v>0</v>
      </c>
      <c r="CH64" s="681"/>
      <c r="CI64" s="687">
        <f t="shared" si="76"/>
        <v>-20.7</v>
      </c>
      <c r="CJ64" s="688">
        <f t="shared" si="77"/>
        <v>0</v>
      </c>
      <c r="CK64" s="687">
        <f t="shared" si="78"/>
        <v>71.400000000000006</v>
      </c>
      <c r="CL64" s="681"/>
      <c r="CM64" s="687">
        <f t="shared" si="79"/>
        <v>0</v>
      </c>
      <c r="CN64" s="681"/>
      <c r="CO64" s="687">
        <f t="shared" si="80"/>
        <v>-71.400000000000006</v>
      </c>
      <c r="CP64" s="688">
        <f t="shared" si="81"/>
        <v>0</v>
      </c>
      <c r="CQ64" s="687">
        <f>CQ65+CQ66+CQ68+CQ67</f>
        <v>23.6</v>
      </c>
      <c r="CR64" s="681"/>
      <c r="CS64" s="687">
        <f>CS65+CS66+CS68+CS67</f>
        <v>0</v>
      </c>
      <c r="CT64" s="681"/>
      <c r="CU64" s="687">
        <f t="shared" si="82"/>
        <v>-23.6</v>
      </c>
      <c r="CV64" s="688">
        <f t="shared" si="83"/>
        <v>0</v>
      </c>
      <c r="CW64" s="687">
        <f>CW65+CW66+CW68+CW67</f>
        <v>23.400000000000002</v>
      </c>
      <c r="CX64" s="681"/>
      <c r="CY64" s="687">
        <f>CY65+CY66+CY68+CY67</f>
        <v>0</v>
      </c>
      <c r="CZ64" s="681"/>
      <c r="DA64" s="687">
        <f t="shared" si="84"/>
        <v>-23.400000000000002</v>
      </c>
      <c r="DB64" s="688">
        <f t="shared" si="85"/>
        <v>0</v>
      </c>
      <c r="DC64" s="687">
        <f>DC65+DC66+DC68+DC67</f>
        <v>24.400000000000002</v>
      </c>
      <c r="DD64" s="681"/>
      <c r="DE64" s="687">
        <f>DE65+DE66+DE68+DE67</f>
        <v>0</v>
      </c>
      <c r="DF64" s="681"/>
      <c r="DG64" s="687">
        <f t="shared" si="86"/>
        <v>-24.400000000000002</v>
      </c>
      <c r="DH64" s="688">
        <f t="shared" si="87"/>
        <v>0</v>
      </c>
    </row>
    <row r="65" spans="1:112" ht="18.75" customHeight="1">
      <c r="A65" s="305" t="s">
        <v>4377</v>
      </c>
      <c r="B65" s="390">
        <v>100336354</v>
      </c>
      <c r="C65" s="614" t="s">
        <v>4409</v>
      </c>
      <c r="D65" s="312" t="s">
        <v>942</v>
      </c>
      <c r="E65" s="528" t="s">
        <v>4410</v>
      </c>
      <c r="F65" s="528"/>
      <c r="G65" s="529"/>
      <c r="H65" s="530"/>
      <c r="I65" s="530"/>
      <c r="J65" s="647" t="s">
        <v>883</v>
      </c>
      <c r="K65" s="687">
        <f t="shared" si="44"/>
        <v>146.80000000000001</v>
      </c>
      <c r="L65" s="681"/>
      <c r="M65" s="687">
        <f t="shared" si="45"/>
        <v>0</v>
      </c>
      <c r="N65" s="681"/>
      <c r="O65" s="687">
        <f t="shared" si="46"/>
        <v>-146.80000000000001</v>
      </c>
      <c r="P65" s="688">
        <f t="shared" si="47"/>
        <v>0</v>
      </c>
      <c r="Q65" s="687">
        <f t="shared" si="48"/>
        <v>34.9</v>
      </c>
      <c r="R65" s="681"/>
      <c r="S65" s="687">
        <f t="shared" si="49"/>
        <v>0</v>
      </c>
      <c r="T65" s="681"/>
      <c r="U65" s="687">
        <f t="shared" si="50"/>
        <v>-34.9</v>
      </c>
      <c r="V65" s="688">
        <f t="shared" si="51"/>
        <v>0</v>
      </c>
      <c r="W65" s="683">
        <v>14</v>
      </c>
      <c r="X65" s="681"/>
      <c r="Y65" s="681"/>
      <c r="Z65" s="681"/>
      <c r="AA65" s="687">
        <f t="shared" si="52"/>
        <v>-14</v>
      </c>
      <c r="AB65" s="688">
        <f t="shared" si="53"/>
        <v>0</v>
      </c>
      <c r="AC65" s="683">
        <v>12</v>
      </c>
      <c r="AD65" s="681"/>
      <c r="AE65" s="681"/>
      <c r="AF65" s="681"/>
      <c r="AG65" s="687">
        <f t="shared" si="54"/>
        <v>-12</v>
      </c>
      <c r="AH65" s="688">
        <f t="shared" si="55"/>
        <v>0</v>
      </c>
      <c r="AI65" s="683">
        <v>8.9</v>
      </c>
      <c r="AJ65" s="681"/>
      <c r="AK65" s="681"/>
      <c r="AL65" s="681"/>
      <c r="AM65" s="687">
        <f t="shared" si="56"/>
        <v>-8.9</v>
      </c>
      <c r="AN65" s="688">
        <f t="shared" si="57"/>
        <v>0</v>
      </c>
      <c r="AO65" s="687">
        <f t="shared" si="58"/>
        <v>37.599999999999994</v>
      </c>
      <c r="AP65" s="681"/>
      <c r="AQ65" s="687">
        <f t="shared" si="59"/>
        <v>0</v>
      </c>
      <c r="AR65" s="681"/>
      <c r="AS65" s="687">
        <f t="shared" si="60"/>
        <v>-37.599999999999994</v>
      </c>
      <c r="AT65" s="688">
        <f t="shared" si="61"/>
        <v>0</v>
      </c>
      <c r="AU65" s="683">
        <v>13</v>
      </c>
      <c r="AV65" s="681"/>
      <c r="AW65" s="681"/>
      <c r="AX65" s="681"/>
      <c r="AY65" s="687">
        <f t="shared" si="62"/>
        <v>-13</v>
      </c>
      <c r="AZ65" s="688">
        <f t="shared" si="63"/>
        <v>0</v>
      </c>
      <c r="BA65" s="683">
        <v>12.9</v>
      </c>
      <c r="BB65" s="681"/>
      <c r="BC65" s="681"/>
      <c r="BD65" s="681"/>
      <c r="BE65" s="687">
        <f t="shared" si="64"/>
        <v>-12.9</v>
      </c>
      <c r="BF65" s="688">
        <f t="shared" si="65"/>
        <v>0</v>
      </c>
      <c r="BG65" s="683">
        <v>11.7</v>
      </c>
      <c r="BH65" s="681"/>
      <c r="BI65" s="681"/>
      <c r="BJ65" s="681"/>
      <c r="BK65" s="687">
        <f t="shared" si="66"/>
        <v>-11.7</v>
      </c>
      <c r="BL65" s="688">
        <f t="shared" si="67"/>
        <v>0</v>
      </c>
      <c r="BM65" s="687">
        <f t="shared" si="68"/>
        <v>30.9</v>
      </c>
      <c r="BN65" s="681"/>
      <c r="BO65" s="687">
        <f t="shared" si="69"/>
        <v>0</v>
      </c>
      <c r="BP65" s="681"/>
      <c r="BQ65" s="687">
        <f t="shared" si="70"/>
        <v>-30.9</v>
      </c>
      <c r="BR65" s="688">
        <f t="shared" si="71"/>
        <v>0</v>
      </c>
      <c r="BS65" s="683">
        <v>6.1</v>
      </c>
      <c r="BT65" s="681"/>
      <c r="BU65" s="681"/>
      <c r="BV65" s="681"/>
      <c r="BW65" s="687">
        <f t="shared" si="72"/>
        <v>-6.1</v>
      </c>
      <c r="BX65" s="688">
        <f t="shared" si="73"/>
        <v>0</v>
      </c>
      <c r="BY65" s="683">
        <v>11.7</v>
      </c>
      <c r="BZ65" s="681"/>
      <c r="CA65" s="681"/>
      <c r="CB65" s="681"/>
      <c r="CC65" s="687">
        <f t="shared" si="74"/>
        <v>-11.7</v>
      </c>
      <c r="CD65" s="688">
        <f t="shared" si="75"/>
        <v>0</v>
      </c>
      <c r="CE65" s="683">
        <v>13.1</v>
      </c>
      <c r="CF65" s="681"/>
      <c r="CG65" s="681"/>
      <c r="CH65" s="681"/>
      <c r="CI65" s="687">
        <f t="shared" si="76"/>
        <v>-13.1</v>
      </c>
      <c r="CJ65" s="688">
        <f t="shared" si="77"/>
        <v>0</v>
      </c>
      <c r="CK65" s="687">
        <f t="shared" si="78"/>
        <v>43.400000000000006</v>
      </c>
      <c r="CL65" s="681"/>
      <c r="CM65" s="687">
        <f t="shared" si="79"/>
        <v>0</v>
      </c>
      <c r="CN65" s="681"/>
      <c r="CO65" s="687">
        <f t="shared" si="80"/>
        <v>-43.400000000000006</v>
      </c>
      <c r="CP65" s="688">
        <f t="shared" si="81"/>
        <v>0</v>
      </c>
      <c r="CQ65" s="683">
        <v>14.4</v>
      </c>
      <c r="CR65" s="681"/>
      <c r="CS65" s="681"/>
      <c r="CT65" s="681"/>
      <c r="CU65" s="687">
        <f t="shared" si="82"/>
        <v>-14.4</v>
      </c>
      <c r="CV65" s="688">
        <f t="shared" si="83"/>
        <v>0</v>
      </c>
      <c r="CW65" s="683">
        <v>14.3</v>
      </c>
      <c r="CX65" s="681"/>
      <c r="CY65" s="681"/>
      <c r="CZ65" s="681"/>
      <c r="DA65" s="687">
        <f t="shared" si="84"/>
        <v>-14.3</v>
      </c>
      <c r="DB65" s="688">
        <f t="shared" si="85"/>
        <v>0</v>
      </c>
      <c r="DC65" s="683">
        <v>14.7</v>
      </c>
      <c r="DD65" s="681"/>
      <c r="DE65" s="681"/>
      <c r="DF65" s="681"/>
      <c r="DG65" s="687">
        <f t="shared" si="86"/>
        <v>-14.7</v>
      </c>
      <c r="DH65" s="688">
        <f t="shared" si="87"/>
        <v>0</v>
      </c>
    </row>
    <row r="66" spans="1:112" ht="18.75" customHeight="1">
      <c r="A66" s="305" t="s">
        <v>3645</v>
      </c>
      <c r="B66" s="390">
        <v>100336355</v>
      </c>
      <c r="C66" s="614" t="s">
        <v>4411</v>
      </c>
      <c r="D66" s="312" t="s">
        <v>945</v>
      </c>
      <c r="E66" s="528" t="s">
        <v>4412</v>
      </c>
      <c r="F66" s="528"/>
      <c r="G66" s="529"/>
      <c r="H66" s="530"/>
      <c r="I66" s="530"/>
      <c r="J66" s="647" t="s">
        <v>883</v>
      </c>
      <c r="K66" s="687">
        <f t="shared" si="44"/>
        <v>76.400000000000006</v>
      </c>
      <c r="L66" s="681"/>
      <c r="M66" s="687">
        <f t="shared" si="45"/>
        <v>0</v>
      </c>
      <c r="N66" s="681"/>
      <c r="O66" s="687">
        <f t="shared" si="46"/>
        <v>-76.400000000000006</v>
      </c>
      <c r="P66" s="688">
        <f t="shared" si="47"/>
        <v>0</v>
      </c>
      <c r="Q66" s="687">
        <f t="shared" si="48"/>
        <v>19.600000000000001</v>
      </c>
      <c r="R66" s="681"/>
      <c r="S66" s="687">
        <f t="shared" si="49"/>
        <v>0</v>
      </c>
      <c r="T66" s="681"/>
      <c r="U66" s="687">
        <f t="shared" si="50"/>
        <v>-19.600000000000001</v>
      </c>
      <c r="V66" s="688">
        <f t="shared" si="51"/>
        <v>0</v>
      </c>
      <c r="W66" s="683">
        <v>7.7</v>
      </c>
      <c r="X66" s="681"/>
      <c r="Y66" s="681"/>
      <c r="Z66" s="681"/>
      <c r="AA66" s="687">
        <f t="shared" si="52"/>
        <v>-7.7</v>
      </c>
      <c r="AB66" s="688">
        <f t="shared" si="53"/>
        <v>0</v>
      </c>
      <c r="AC66" s="683">
        <v>6.7</v>
      </c>
      <c r="AD66" s="681"/>
      <c r="AE66" s="681"/>
      <c r="AF66" s="681"/>
      <c r="AG66" s="687">
        <f t="shared" si="54"/>
        <v>-6.7</v>
      </c>
      <c r="AH66" s="688">
        <f t="shared" si="55"/>
        <v>0</v>
      </c>
      <c r="AI66" s="683">
        <v>5.2</v>
      </c>
      <c r="AJ66" s="681"/>
      <c r="AK66" s="681"/>
      <c r="AL66" s="681"/>
      <c r="AM66" s="687">
        <f t="shared" si="56"/>
        <v>-5.2</v>
      </c>
      <c r="AN66" s="688">
        <f t="shared" si="57"/>
        <v>0</v>
      </c>
      <c r="AO66" s="687">
        <f t="shared" si="58"/>
        <v>22.3</v>
      </c>
      <c r="AP66" s="681"/>
      <c r="AQ66" s="687">
        <f t="shared" si="59"/>
        <v>0</v>
      </c>
      <c r="AR66" s="681"/>
      <c r="AS66" s="687">
        <f t="shared" si="60"/>
        <v>-22.3</v>
      </c>
      <c r="AT66" s="688">
        <f t="shared" si="61"/>
        <v>0</v>
      </c>
      <c r="AU66" s="683">
        <v>7.7</v>
      </c>
      <c r="AV66" s="681"/>
      <c r="AW66" s="681"/>
      <c r="AX66" s="681"/>
      <c r="AY66" s="687">
        <f t="shared" si="62"/>
        <v>-7.7</v>
      </c>
      <c r="AZ66" s="688">
        <f t="shared" si="63"/>
        <v>0</v>
      </c>
      <c r="BA66" s="683">
        <v>7.6</v>
      </c>
      <c r="BB66" s="681"/>
      <c r="BC66" s="681"/>
      <c r="BD66" s="681"/>
      <c r="BE66" s="687">
        <f t="shared" si="64"/>
        <v>-7.6</v>
      </c>
      <c r="BF66" s="688">
        <f t="shared" si="65"/>
        <v>0</v>
      </c>
      <c r="BG66" s="683">
        <v>7</v>
      </c>
      <c r="BH66" s="681"/>
      <c r="BI66" s="681"/>
      <c r="BJ66" s="681"/>
      <c r="BK66" s="687">
        <f t="shared" si="66"/>
        <v>-7</v>
      </c>
      <c r="BL66" s="688">
        <f t="shared" si="67"/>
        <v>0</v>
      </c>
      <c r="BM66" s="687">
        <f t="shared" si="68"/>
        <v>15.7</v>
      </c>
      <c r="BN66" s="681"/>
      <c r="BO66" s="687">
        <f t="shared" si="69"/>
        <v>0</v>
      </c>
      <c r="BP66" s="681"/>
      <c r="BQ66" s="687">
        <f t="shared" si="70"/>
        <v>-15.7</v>
      </c>
      <c r="BR66" s="688">
        <f t="shared" si="71"/>
        <v>0</v>
      </c>
      <c r="BS66" s="683">
        <v>3.7</v>
      </c>
      <c r="BT66" s="681"/>
      <c r="BU66" s="681"/>
      <c r="BV66" s="681"/>
      <c r="BW66" s="687">
        <f t="shared" si="72"/>
        <v>-3.7</v>
      </c>
      <c r="BX66" s="688">
        <f t="shared" si="73"/>
        <v>0</v>
      </c>
      <c r="BY66" s="683">
        <v>7</v>
      </c>
      <c r="BZ66" s="681"/>
      <c r="CA66" s="681"/>
      <c r="CB66" s="681"/>
      <c r="CC66" s="687">
        <f t="shared" si="74"/>
        <v>-7</v>
      </c>
      <c r="CD66" s="688">
        <f t="shared" si="75"/>
        <v>0</v>
      </c>
      <c r="CE66" s="683">
        <v>5</v>
      </c>
      <c r="CF66" s="681"/>
      <c r="CG66" s="681"/>
      <c r="CH66" s="681"/>
      <c r="CI66" s="687">
        <f t="shared" si="76"/>
        <v>-5</v>
      </c>
      <c r="CJ66" s="688">
        <f t="shared" si="77"/>
        <v>0</v>
      </c>
      <c r="CK66" s="687">
        <f t="shared" si="78"/>
        <v>18.8</v>
      </c>
      <c r="CL66" s="681"/>
      <c r="CM66" s="687">
        <f t="shared" si="79"/>
        <v>0</v>
      </c>
      <c r="CN66" s="681"/>
      <c r="CO66" s="687">
        <f t="shared" si="80"/>
        <v>-18.8</v>
      </c>
      <c r="CP66" s="688">
        <f t="shared" si="81"/>
        <v>0</v>
      </c>
      <c r="CQ66" s="683">
        <v>6.3</v>
      </c>
      <c r="CR66" s="681"/>
      <c r="CS66" s="681"/>
      <c r="CT66" s="681"/>
      <c r="CU66" s="687">
        <f t="shared" si="82"/>
        <v>-6.3</v>
      </c>
      <c r="CV66" s="688">
        <f t="shared" si="83"/>
        <v>0</v>
      </c>
      <c r="CW66" s="683">
        <v>6.2</v>
      </c>
      <c r="CX66" s="681"/>
      <c r="CY66" s="681"/>
      <c r="CZ66" s="681"/>
      <c r="DA66" s="687">
        <f t="shared" si="84"/>
        <v>-6.2</v>
      </c>
      <c r="DB66" s="688">
        <f t="shared" si="85"/>
        <v>0</v>
      </c>
      <c r="DC66" s="683">
        <v>6.3</v>
      </c>
      <c r="DD66" s="681"/>
      <c r="DE66" s="681"/>
      <c r="DF66" s="681"/>
      <c r="DG66" s="687">
        <f t="shared" si="86"/>
        <v>-6.3</v>
      </c>
      <c r="DH66" s="688">
        <f t="shared" si="87"/>
        <v>0</v>
      </c>
    </row>
    <row r="67" spans="1:112" ht="18.75" customHeight="1">
      <c r="A67" s="305" t="s">
        <v>4359</v>
      </c>
      <c r="B67" s="390">
        <v>100332903</v>
      </c>
      <c r="C67" s="614" t="s">
        <v>4413</v>
      </c>
      <c r="D67" s="312" t="s">
        <v>928</v>
      </c>
      <c r="E67" s="528" t="s">
        <v>4414</v>
      </c>
      <c r="F67" s="528"/>
      <c r="G67" s="529"/>
      <c r="H67" s="530"/>
      <c r="I67" s="530"/>
      <c r="J67" s="647" t="s">
        <v>883</v>
      </c>
      <c r="K67" s="687">
        <f t="shared" si="44"/>
        <v>20.100000000000001</v>
      </c>
      <c r="L67" s="681"/>
      <c r="M67" s="687">
        <f t="shared" si="45"/>
        <v>0</v>
      </c>
      <c r="N67" s="681"/>
      <c r="O67" s="687">
        <f t="shared" si="46"/>
        <v>-20.100000000000001</v>
      </c>
      <c r="P67" s="688">
        <f t="shared" si="47"/>
        <v>0</v>
      </c>
      <c r="Q67" s="687">
        <f t="shared" si="48"/>
        <v>6</v>
      </c>
      <c r="R67" s="681"/>
      <c r="S67" s="687">
        <f t="shared" si="49"/>
        <v>0</v>
      </c>
      <c r="T67" s="681"/>
      <c r="U67" s="687">
        <f t="shared" si="50"/>
        <v>-6</v>
      </c>
      <c r="V67" s="688">
        <f t="shared" si="51"/>
        <v>0</v>
      </c>
      <c r="W67" s="683">
        <v>2.5</v>
      </c>
      <c r="X67" s="681"/>
      <c r="Y67" s="681"/>
      <c r="Z67" s="681"/>
      <c r="AA67" s="687">
        <f t="shared" si="52"/>
        <v>-2.5</v>
      </c>
      <c r="AB67" s="688">
        <f t="shared" si="53"/>
        <v>0</v>
      </c>
      <c r="AC67" s="683">
        <v>1.4</v>
      </c>
      <c r="AD67" s="681"/>
      <c r="AE67" s="681"/>
      <c r="AF67" s="681"/>
      <c r="AG67" s="687">
        <f t="shared" si="54"/>
        <v>-1.4</v>
      </c>
      <c r="AH67" s="688">
        <f t="shared" si="55"/>
        <v>0</v>
      </c>
      <c r="AI67" s="683">
        <v>2.1</v>
      </c>
      <c r="AJ67" s="681"/>
      <c r="AK67" s="681"/>
      <c r="AL67" s="681"/>
      <c r="AM67" s="687">
        <f t="shared" si="56"/>
        <v>-2.1</v>
      </c>
      <c r="AN67" s="688">
        <f t="shared" si="57"/>
        <v>0</v>
      </c>
      <c r="AO67" s="687">
        <f t="shared" si="58"/>
        <v>5.9</v>
      </c>
      <c r="AP67" s="681"/>
      <c r="AQ67" s="687">
        <f t="shared" si="59"/>
        <v>0</v>
      </c>
      <c r="AR67" s="681"/>
      <c r="AS67" s="687">
        <f t="shared" si="60"/>
        <v>-5.9</v>
      </c>
      <c r="AT67" s="688">
        <f t="shared" si="61"/>
        <v>0</v>
      </c>
      <c r="AU67" s="683">
        <v>2.2000000000000002</v>
      </c>
      <c r="AV67" s="681"/>
      <c r="AW67" s="681"/>
      <c r="AX67" s="681"/>
      <c r="AY67" s="687">
        <f t="shared" si="62"/>
        <v>-2.2000000000000002</v>
      </c>
      <c r="AZ67" s="688">
        <f t="shared" si="63"/>
        <v>0</v>
      </c>
      <c r="BA67" s="683">
        <v>2.1</v>
      </c>
      <c r="BB67" s="681"/>
      <c r="BC67" s="681"/>
      <c r="BD67" s="681"/>
      <c r="BE67" s="687">
        <f t="shared" si="64"/>
        <v>-2.1</v>
      </c>
      <c r="BF67" s="688">
        <f t="shared" si="65"/>
        <v>0</v>
      </c>
      <c r="BG67" s="683">
        <v>1.6</v>
      </c>
      <c r="BH67" s="681"/>
      <c r="BI67" s="681"/>
      <c r="BJ67" s="681"/>
      <c r="BK67" s="687">
        <f t="shared" si="66"/>
        <v>-1.6</v>
      </c>
      <c r="BL67" s="688">
        <f t="shared" si="67"/>
        <v>0</v>
      </c>
      <c r="BM67" s="687">
        <f t="shared" si="68"/>
        <v>4.3</v>
      </c>
      <c r="BN67" s="681"/>
      <c r="BO67" s="687">
        <f t="shared" si="69"/>
        <v>0</v>
      </c>
      <c r="BP67" s="681"/>
      <c r="BQ67" s="687">
        <f t="shared" si="70"/>
        <v>-4.3</v>
      </c>
      <c r="BR67" s="688">
        <f t="shared" si="71"/>
        <v>0</v>
      </c>
      <c r="BS67" s="683">
        <v>1</v>
      </c>
      <c r="BT67" s="681"/>
      <c r="BU67" s="681"/>
      <c r="BV67" s="681"/>
      <c r="BW67" s="687">
        <f t="shared" si="72"/>
        <v>-1</v>
      </c>
      <c r="BX67" s="688">
        <f t="shared" si="73"/>
        <v>0</v>
      </c>
      <c r="BY67" s="683">
        <v>2.1</v>
      </c>
      <c r="BZ67" s="681"/>
      <c r="CA67" s="681"/>
      <c r="CB67" s="681"/>
      <c r="CC67" s="687">
        <f t="shared" si="74"/>
        <v>-2.1</v>
      </c>
      <c r="CD67" s="688">
        <f t="shared" si="75"/>
        <v>0</v>
      </c>
      <c r="CE67" s="683">
        <v>1.2</v>
      </c>
      <c r="CF67" s="681"/>
      <c r="CG67" s="681"/>
      <c r="CH67" s="681"/>
      <c r="CI67" s="687">
        <f t="shared" si="76"/>
        <v>-1.2</v>
      </c>
      <c r="CJ67" s="688">
        <f t="shared" si="77"/>
        <v>0</v>
      </c>
      <c r="CK67" s="687">
        <f t="shared" si="78"/>
        <v>3.9000000000000004</v>
      </c>
      <c r="CL67" s="681"/>
      <c r="CM67" s="687">
        <f t="shared" si="79"/>
        <v>0</v>
      </c>
      <c r="CN67" s="681"/>
      <c r="CO67" s="687">
        <f t="shared" si="80"/>
        <v>-3.9000000000000004</v>
      </c>
      <c r="CP67" s="688">
        <f t="shared" si="81"/>
        <v>0</v>
      </c>
      <c r="CQ67" s="683">
        <v>1.3</v>
      </c>
      <c r="CR67" s="681"/>
      <c r="CS67" s="681"/>
      <c r="CT67" s="681"/>
      <c r="CU67" s="687">
        <f t="shared" si="82"/>
        <v>-1.3</v>
      </c>
      <c r="CV67" s="688">
        <f t="shared" si="83"/>
        <v>0</v>
      </c>
      <c r="CW67" s="683">
        <v>1.3</v>
      </c>
      <c r="CX67" s="681"/>
      <c r="CY67" s="681"/>
      <c r="CZ67" s="681"/>
      <c r="DA67" s="687">
        <f t="shared" si="84"/>
        <v>-1.3</v>
      </c>
      <c r="DB67" s="688">
        <f t="shared" si="85"/>
        <v>0</v>
      </c>
      <c r="DC67" s="683">
        <v>1.3</v>
      </c>
      <c r="DD67" s="681"/>
      <c r="DE67" s="681"/>
      <c r="DF67" s="681"/>
      <c r="DG67" s="687">
        <f t="shared" si="86"/>
        <v>-1.3</v>
      </c>
      <c r="DH67" s="688">
        <f t="shared" si="87"/>
        <v>0</v>
      </c>
    </row>
    <row r="68" spans="1:112" ht="18.75" customHeight="1">
      <c r="A68" s="305" t="s">
        <v>4363</v>
      </c>
      <c r="B68" s="390">
        <v>100332998</v>
      </c>
      <c r="C68" s="614" t="s">
        <v>4415</v>
      </c>
      <c r="D68" s="312" t="s">
        <v>930</v>
      </c>
      <c r="E68" s="528" t="s">
        <v>4416</v>
      </c>
      <c r="F68" s="528"/>
      <c r="G68" s="529"/>
      <c r="H68" s="530"/>
      <c r="I68" s="530"/>
      <c r="J68" s="647" t="s">
        <v>883</v>
      </c>
      <c r="K68" s="687">
        <f t="shared" si="44"/>
        <v>22.2</v>
      </c>
      <c r="L68" s="681"/>
      <c r="M68" s="687">
        <f t="shared" si="45"/>
        <v>0</v>
      </c>
      <c r="N68" s="681"/>
      <c r="O68" s="687">
        <f t="shared" si="46"/>
        <v>-22.2</v>
      </c>
      <c r="P68" s="688">
        <f t="shared" si="47"/>
        <v>0</v>
      </c>
      <c r="Q68" s="687">
        <f t="shared" si="48"/>
        <v>5.2</v>
      </c>
      <c r="R68" s="681"/>
      <c r="S68" s="687">
        <f t="shared" si="49"/>
        <v>0</v>
      </c>
      <c r="T68" s="681"/>
      <c r="U68" s="687">
        <f t="shared" si="50"/>
        <v>-5.2</v>
      </c>
      <c r="V68" s="688">
        <f t="shared" si="51"/>
        <v>0</v>
      </c>
      <c r="W68" s="683">
        <v>2.4</v>
      </c>
      <c r="X68" s="681"/>
      <c r="Y68" s="681"/>
      <c r="Z68" s="681"/>
      <c r="AA68" s="687">
        <f t="shared" si="52"/>
        <v>-2.4</v>
      </c>
      <c r="AB68" s="688">
        <f t="shared" si="53"/>
        <v>0</v>
      </c>
      <c r="AC68" s="683">
        <v>0.8</v>
      </c>
      <c r="AD68" s="681"/>
      <c r="AE68" s="681"/>
      <c r="AF68" s="681"/>
      <c r="AG68" s="687">
        <f t="shared" si="54"/>
        <v>-0.8</v>
      </c>
      <c r="AH68" s="688">
        <f t="shared" si="55"/>
        <v>0</v>
      </c>
      <c r="AI68" s="683">
        <v>2</v>
      </c>
      <c r="AJ68" s="681"/>
      <c r="AK68" s="681"/>
      <c r="AL68" s="681"/>
      <c r="AM68" s="687">
        <f t="shared" si="56"/>
        <v>-2</v>
      </c>
      <c r="AN68" s="688">
        <f t="shared" si="57"/>
        <v>0</v>
      </c>
      <c r="AO68" s="687">
        <f t="shared" si="58"/>
        <v>6.8999999999999995</v>
      </c>
      <c r="AP68" s="681"/>
      <c r="AQ68" s="687">
        <f t="shared" si="59"/>
        <v>0</v>
      </c>
      <c r="AR68" s="681"/>
      <c r="AS68" s="687">
        <f t="shared" si="60"/>
        <v>-6.8999999999999995</v>
      </c>
      <c r="AT68" s="688">
        <f t="shared" si="61"/>
        <v>0</v>
      </c>
      <c r="AU68" s="683">
        <v>2.2999999999999998</v>
      </c>
      <c r="AV68" s="681"/>
      <c r="AW68" s="681"/>
      <c r="AX68" s="681"/>
      <c r="AY68" s="687">
        <f t="shared" si="62"/>
        <v>-2.2999999999999998</v>
      </c>
      <c r="AZ68" s="688">
        <f t="shared" si="63"/>
        <v>0</v>
      </c>
      <c r="BA68" s="683">
        <v>2.2999999999999998</v>
      </c>
      <c r="BB68" s="681"/>
      <c r="BC68" s="681"/>
      <c r="BD68" s="681"/>
      <c r="BE68" s="687">
        <f t="shared" si="64"/>
        <v>-2.2999999999999998</v>
      </c>
      <c r="BF68" s="688">
        <f t="shared" si="65"/>
        <v>0</v>
      </c>
      <c r="BG68" s="683">
        <v>2.2999999999999998</v>
      </c>
      <c r="BH68" s="681"/>
      <c r="BI68" s="681"/>
      <c r="BJ68" s="681"/>
      <c r="BK68" s="687">
        <f t="shared" si="66"/>
        <v>-2.2999999999999998</v>
      </c>
      <c r="BL68" s="688">
        <f t="shared" si="67"/>
        <v>0</v>
      </c>
      <c r="BM68" s="687">
        <f t="shared" si="68"/>
        <v>4.8000000000000007</v>
      </c>
      <c r="BN68" s="681"/>
      <c r="BO68" s="687">
        <f t="shared" si="69"/>
        <v>0</v>
      </c>
      <c r="BP68" s="681"/>
      <c r="BQ68" s="687">
        <f t="shared" si="70"/>
        <v>-4.8000000000000007</v>
      </c>
      <c r="BR68" s="688">
        <f t="shared" si="71"/>
        <v>0</v>
      </c>
      <c r="BS68" s="683">
        <v>1.3</v>
      </c>
      <c r="BT68" s="681"/>
      <c r="BU68" s="681"/>
      <c r="BV68" s="681"/>
      <c r="BW68" s="687">
        <f t="shared" si="72"/>
        <v>-1.3</v>
      </c>
      <c r="BX68" s="688">
        <f t="shared" si="73"/>
        <v>0</v>
      </c>
      <c r="BY68" s="683">
        <v>2.1</v>
      </c>
      <c r="BZ68" s="681"/>
      <c r="CA68" s="681"/>
      <c r="CB68" s="681"/>
      <c r="CC68" s="687">
        <f t="shared" si="74"/>
        <v>-2.1</v>
      </c>
      <c r="CD68" s="688">
        <f t="shared" si="75"/>
        <v>0</v>
      </c>
      <c r="CE68" s="683">
        <v>1.4</v>
      </c>
      <c r="CF68" s="681"/>
      <c r="CG68" s="681"/>
      <c r="CH68" s="681"/>
      <c r="CI68" s="687">
        <f t="shared" si="76"/>
        <v>-1.4</v>
      </c>
      <c r="CJ68" s="688">
        <f t="shared" si="77"/>
        <v>0</v>
      </c>
      <c r="CK68" s="687">
        <f t="shared" si="78"/>
        <v>5.3000000000000007</v>
      </c>
      <c r="CL68" s="681"/>
      <c r="CM68" s="687">
        <f t="shared" si="79"/>
        <v>0</v>
      </c>
      <c r="CN68" s="681"/>
      <c r="CO68" s="687">
        <f t="shared" si="80"/>
        <v>-5.3000000000000007</v>
      </c>
      <c r="CP68" s="688">
        <f t="shared" si="81"/>
        <v>0</v>
      </c>
      <c r="CQ68" s="683">
        <v>1.6</v>
      </c>
      <c r="CR68" s="681"/>
      <c r="CS68" s="681"/>
      <c r="CT68" s="681"/>
      <c r="CU68" s="687">
        <f t="shared" si="82"/>
        <v>-1.6</v>
      </c>
      <c r="CV68" s="688">
        <f t="shared" si="83"/>
        <v>0</v>
      </c>
      <c r="CW68" s="683">
        <v>1.6</v>
      </c>
      <c r="CX68" s="681"/>
      <c r="CY68" s="681"/>
      <c r="CZ68" s="681"/>
      <c r="DA68" s="687">
        <f t="shared" si="84"/>
        <v>-1.6</v>
      </c>
      <c r="DB68" s="688">
        <f t="shared" si="85"/>
        <v>0</v>
      </c>
      <c r="DC68" s="683">
        <v>2.1</v>
      </c>
      <c r="DD68" s="681"/>
      <c r="DE68" s="681"/>
      <c r="DF68" s="681"/>
      <c r="DG68" s="687">
        <f t="shared" si="86"/>
        <v>-2.1</v>
      </c>
      <c r="DH68" s="688">
        <f t="shared" si="87"/>
        <v>0</v>
      </c>
    </row>
    <row r="69" spans="1:112" ht="18.75" customHeight="1">
      <c r="A69" s="309" t="s">
        <v>976</v>
      </c>
      <c r="B69" s="390">
        <v>100330749</v>
      </c>
      <c r="C69" s="797" t="s">
        <v>1181</v>
      </c>
      <c r="D69" s="867" t="s">
        <v>976</v>
      </c>
      <c r="E69" s="528" t="s">
        <v>4417</v>
      </c>
      <c r="F69" s="528"/>
      <c r="G69" s="529"/>
      <c r="H69" s="530" t="s">
        <v>4418</v>
      </c>
      <c r="I69" s="530"/>
      <c r="J69" s="396" t="s">
        <v>883</v>
      </c>
      <c r="K69" s="687">
        <f t="shared" si="44"/>
        <v>53.1</v>
      </c>
      <c r="L69" s="681"/>
      <c r="M69" s="687">
        <f t="shared" si="45"/>
        <v>0</v>
      </c>
      <c r="N69" s="681"/>
      <c r="O69" s="687">
        <f t="shared" si="46"/>
        <v>-53.1</v>
      </c>
      <c r="P69" s="688">
        <f t="shared" si="47"/>
        <v>0</v>
      </c>
      <c r="Q69" s="687">
        <f t="shared" si="48"/>
        <v>14.900000000000002</v>
      </c>
      <c r="R69" s="681"/>
      <c r="S69" s="687">
        <f t="shared" si="49"/>
        <v>0</v>
      </c>
      <c r="T69" s="681"/>
      <c r="U69" s="687">
        <f t="shared" si="50"/>
        <v>-14.900000000000002</v>
      </c>
      <c r="V69" s="688">
        <f t="shared" si="51"/>
        <v>0</v>
      </c>
      <c r="W69" s="687">
        <f>W73+W75+W81+W77</f>
        <v>5.3000000000000007</v>
      </c>
      <c r="X69" s="681"/>
      <c r="Y69" s="687">
        <f>Y73+Y75+Y81+Y77</f>
        <v>0</v>
      </c>
      <c r="Z69" s="681"/>
      <c r="AA69" s="687">
        <f t="shared" si="52"/>
        <v>-5.3000000000000007</v>
      </c>
      <c r="AB69" s="688">
        <f t="shared" si="53"/>
        <v>0</v>
      </c>
      <c r="AC69" s="687">
        <f>AC73+AC75+AC81+AC77</f>
        <v>4.5000000000000009</v>
      </c>
      <c r="AD69" s="681"/>
      <c r="AE69" s="687">
        <f>AE73+AE75+AE81+AE77</f>
        <v>0</v>
      </c>
      <c r="AF69" s="681"/>
      <c r="AG69" s="687">
        <f t="shared" si="54"/>
        <v>-4.5000000000000009</v>
      </c>
      <c r="AH69" s="688">
        <f t="shared" si="55"/>
        <v>0</v>
      </c>
      <c r="AI69" s="687">
        <f>AI73+AI75+AI81+AI77</f>
        <v>5.1000000000000005</v>
      </c>
      <c r="AJ69" s="681"/>
      <c r="AK69" s="687">
        <f>AK73+AK75+AK81+AK77</f>
        <v>0</v>
      </c>
      <c r="AL69" s="681"/>
      <c r="AM69" s="687">
        <f t="shared" si="56"/>
        <v>-5.1000000000000005</v>
      </c>
      <c r="AN69" s="688">
        <f t="shared" si="57"/>
        <v>0</v>
      </c>
      <c r="AO69" s="687">
        <f t="shared" si="58"/>
        <v>13.399999999999999</v>
      </c>
      <c r="AP69" s="681"/>
      <c r="AQ69" s="687">
        <f t="shared" si="59"/>
        <v>0</v>
      </c>
      <c r="AR69" s="681"/>
      <c r="AS69" s="687">
        <f t="shared" si="60"/>
        <v>-13.399999999999999</v>
      </c>
      <c r="AT69" s="688">
        <f t="shared" si="61"/>
        <v>0</v>
      </c>
      <c r="AU69" s="687">
        <f>AU73+AU75+AU81+AU77</f>
        <v>5.0000000000000009</v>
      </c>
      <c r="AV69" s="681"/>
      <c r="AW69" s="687">
        <f>AW73+AW75+AW81+AW77</f>
        <v>0</v>
      </c>
      <c r="AX69" s="681"/>
      <c r="AY69" s="687">
        <f t="shared" si="62"/>
        <v>-5.0000000000000009</v>
      </c>
      <c r="AZ69" s="688">
        <f t="shared" si="63"/>
        <v>0</v>
      </c>
      <c r="BA69" s="687">
        <f>BA73+BA75+BA81+BA77</f>
        <v>4.5</v>
      </c>
      <c r="BB69" s="681"/>
      <c r="BC69" s="687">
        <f>BC73+BC75+BC81+BC77</f>
        <v>0</v>
      </c>
      <c r="BD69" s="681"/>
      <c r="BE69" s="687">
        <f t="shared" si="64"/>
        <v>-4.5</v>
      </c>
      <c r="BF69" s="688">
        <f t="shared" si="65"/>
        <v>0</v>
      </c>
      <c r="BG69" s="687">
        <f>BG73+BG75+BG81+BG77</f>
        <v>3.8999999999999995</v>
      </c>
      <c r="BH69" s="681"/>
      <c r="BI69" s="687">
        <f>BI73+BI75+BI81+BI77</f>
        <v>0</v>
      </c>
      <c r="BJ69" s="681"/>
      <c r="BK69" s="687">
        <f t="shared" si="66"/>
        <v>-3.8999999999999995</v>
      </c>
      <c r="BL69" s="688">
        <f t="shared" si="67"/>
        <v>0</v>
      </c>
      <c r="BM69" s="687">
        <f t="shared" si="68"/>
        <v>9.7999999999999989</v>
      </c>
      <c r="BN69" s="681"/>
      <c r="BO69" s="687">
        <f t="shared" si="69"/>
        <v>0</v>
      </c>
      <c r="BP69" s="681"/>
      <c r="BQ69" s="687">
        <f t="shared" si="70"/>
        <v>-9.7999999999999989</v>
      </c>
      <c r="BR69" s="688">
        <f t="shared" si="71"/>
        <v>0</v>
      </c>
      <c r="BS69" s="687">
        <f>BS73+BS75+BS81+BS77</f>
        <v>2</v>
      </c>
      <c r="BT69" s="681"/>
      <c r="BU69" s="687">
        <f>BU73+BU75+BU81+BU77</f>
        <v>0</v>
      </c>
      <c r="BV69" s="681"/>
      <c r="BW69" s="687">
        <f t="shared" si="72"/>
        <v>-2</v>
      </c>
      <c r="BX69" s="688">
        <f t="shared" si="73"/>
        <v>0</v>
      </c>
      <c r="BY69" s="687">
        <f>BY73+BY75+BY81+BY77</f>
        <v>3.7999999999999994</v>
      </c>
      <c r="BZ69" s="681"/>
      <c r="CA69" s="687">
        <f>CA73+CA75+CA81+CA77</f>
        <v>0</v>
      </c>
      <c r="CB69" s="681"/>
      <c r="CC69" s="687">
        <f t="shared" si="74"/>
        <v>-3.7999999999999994</v>
      </c>
      <c r="CD69" s="688">
        <f t="shared" si="75"/>
        <v>0</v>
      </c>
      <c r="CE69" s="687">
        <f>CE73+CE75+CE81+CE77</f>
        <v>3.9999999999999996</v>
      </c>
      <c r="CF69" s="681"/>
      <c r="CG69" s="687">
        <f>CG73+CG75+CG81+CG77</f>
        <v>0</v>
      </c>
      <c r="CH69" s="681"/>
      <c r="CI69" s="687">
        <f t="shared" si="76"/>
        <v>-3.9999999999999996</v>
      </c>
      <c r="CJ69" s="688">
        <f t="shared" si="77"/>
        <v>0</v>
      </c>
      <c r="CK69" s="687">
        <f t="shared" si="78"/>
        <v>15</v>
      </c>
      <c r="CL69" s="681"/>
      <c r="CM69" s="687">
        <f t="shared" si="79"/>
        <v>0</v>
      </c>
      <c r="CN69" s="681"/>
      <c r="CO69" s="687">
        <f t="shared" si="80"/>
        <v>-15</v>
      </c>
      <c r="CP69" s="688">
        <f t="shared" si="81"/>
        <v>0</v>
      </c>
      <c r="CQ69" s="687">
        <f>CQ73+CQ75+CQ81+CQ77</f>
        <v>4.8000000000000007</v>
      </c>
      <c r="CR69" s="681"/>
      <c r="CS69" s="687">
        <f>CS73+CS75+CS81+CS77</f>
        <v>0</v>
      </c>
      <c r="CT69" s="681"/>
      <c r="CU69" s="687">
        <f t="shared" si="82"/>
        <v>-4.8000000000000007</v>
      </c>
      <c r="CV69" s="688">
        <f t="shared" si="83"/>
        <v>0</v>
      </c>
      <c r="CW69" s="687">
        <f>CW73+CW75+CW81+CW77</f>
        <v>4.9000000000000004</v>
      </c>
      <c r="CX69" s="681"/>
      <c r="CY69" s="687">
        <f>CY73+CY75+CY81+CY77</f>
        <v>0</v>
      </c>
      <c r="CZ69" s="681"/>
      <c r="DA69" s="687">
        <f t="shared" si="84"/>
        <v>-4.9000000000000004</v>
      </c>
      <c r="DB69" s="688">
        <f t="shared" si="85"/>
        <v>0</v>
      </c>
      <c r="DC69" s="687">
        <f>DC73+DC75+DC81+DC77</f>
        <v>5.3</v>
      </c>
      <c r="DD69" s="681"/>
      <c r="DE69" s="687">
        <f>DE73+DE75+DE81+DE77</f>
        <v>0</v>
      </c>
      <c r="DF69" s="681"/>
      <c r="DG69" s="687">
        <f t="shared" si="86"/>
        <v>-5.3</v>
      </c>
      <c r="DH69" s="688">
        <f t="shared" si="87"/>
        <v>0</v>
      </c>
    </row>
    <row r="70" spans="1:112" ht="18.75" customHeight="1">
      <c r="A70" s="310"/>
      <c r="B70" s="390">
        <v>100330750</v>
      </c>
      <c r="C70" s="766"/>
      <c r="D70" s="766"/>
      <c r="E70" s="528" t="s">
        <v>4419</v>
      </c>
      <c r="F70" s="528"/>
      <c r="G70" s="529"/>
      <c r="H70" s="530" t="s">
        <v>4420</v>
      </c>
      <c r="I70" s="530"/>
      <c r="J70" s="722" t="s">
        <v>889</v>
      </c>
      <c r="K70" s="687">
        <f t="shared" si="44"/>
        <v>47.300000000000004</v>
      </c>
      <c r="L70" s="681"/>
      <c r="M70" s="687">
        <f t="shared" si="45"/>
        <v>0</v>
      </c>
      <c r="N70" s="681"/>
      <c r="O70" s="687">
        <f t="shared" si="46"/>
        <v>-47.300000000000004</v>
      </c>
      <c r="P70" s="688">
        <f t="shared" si="47"/>
        <v>0</v>
      </c>
      <c r="Q70" s="687">
        <f t="shared" si="48"/>
        <v>13.2</v>
      </c>
      <c r="R70" s="681"/>
      <c r="S70" s="687">
        <f t="shared" si="49"/>
        <v>0</v>
      </c>
      <c r="T70" s="681"/>
      <c r="U70" s="687">
        <f t="shared" si="50"/>
        <v>-13.2</v>
      </c>
      <c r="V70" s="688">
        <f t="shared" si="51"/>
        <v>0</v>
      </c>
      <c r="W70" s="687">
        <f>W74+W76+W82+W78</f>
        <v>4.7</v>
      </c>
      <c r="X70" s="681"/>
      <c r="Y70" s="687">
        <f>Y74+Y76+Y82+Y78</f>
        <v>0</v>
      </c>
      <c r="Z70" s="681"/>
      <c r="AA70" s="687">
        <f t="shared" si="52"/>
        <v>-4.7</v>
      </c>
      <c r="AB70" s="688">
        <f t="shared" si="53"/>
        <v>0</v>
      </c>
      <c r="AC70" s="687">
        <f>AC74+AC76+AC82+AC78</f>
        <v>4</v>
      </c>
      <c r="AD70" s="681"/>
      <c r="AE70" s="687">
        <f>AE74+AE76+AE82+AE78</f>
        <v>0</v>
      </c>
      <c r="AF70" s="681"/>
      <c r="AG70" s="687">
        <f t="shared" si="54"/>
        <v>-4</v>
      </c>
      <c r="AH70" s="688">
        <f t="shared" si="55"/>
        <v>0</v>
      </c>
      <c r="AI70" s="687">
        <f>AI74+AI76+AI82+AI78</f>
        <v>4.5000000000000009</v>
      </c>
      <c r="AJ70" s="681"/>
      <c r="AK70" s="687">
        <f>AK74+AK76+AK82+AK78</f>
        <v>0</v>
      </c>
      <c r="AL70" s="681"/>
      <c r="AM70" s="687">
        <f t="shared" si="56"/>
        <v>-4.5000000000000009</v>
      </c>
      <c r="AN70" s="688">
        <f t="shared" si="57"/>
        <v>0</v>
      </c>
      <c r="AO70" s="687">
        <f t="shared" si="58"/>
        <v>12.100000000000001</v>
      </c>
      <c r="AP70" s="681"/>
      <c r="AQ70" s="687">
        <f t="shared" si="59"/>
        <v>0</v>
      </c>
      <c r="AR70" s="681"/>
      <c r="AS70" s="687">
        <f t="shared" si="60"/>
        <v>-12.100000000000001</v>
      </c>
      <c r="AT70" s="688">
        <f t="shared" si="61"/>
        <v>0</v>
      </c>
      <c r="AU70" s="687">
        <f>AU74+AU76+AU82+AU78</f>
        <v>4.4000000000000004</v>
      </c>
      <c r="AV70" s="681"/>
      <c r="AW70" s="687">
        <f>AW74+AW76+AW82+AW78</f>
        <v>0</v>
      </c>
      <c r="AX70" s="681"/>
      <c r="AY70" s="687">
        <f t="shared" si="62"/>
        <v>-4.4000000000000004</v>
      </c>
      <c r="AZ70" s="688">
        <f t="shared" si="63"/>
        <v>0</v>
      </c>
      <c r="BA70" s="687">
        <f>BA74+BA76+BA82+BA78</f>
        <v>4.2</v>
      </c>
      <c r="BB70" s="681"/>
      <c r="BC70" s="687">
        <f>BC74+BC76+BC82+BC78</f>
        <v>0</v>
      </c>
      <c r="BD70" s="681"/>
      <c r="BE70" s="687">
        <f t="shared" si="64"/>
        <v>-4.2</v>
      </c>
      <c r="BF70" s="688">
        <f t="shared" si="65"/>
        <v>0</v>
      </c>
      <c r="BG70" s="687">
        <f>BG74+BG76+BG82+BG78</f>
        <v>3.5</v>
      </c>
      <c r="BH70" s="681"/>
      <c r="BI70" s="687">
        <f>BI74+BI76+BI82+BI78</f>
        <v>0</v>
      </c>
      <c r="BJ70" s="681"/>
      <c r="BK70" s="687">
        <f t="shared" si="66"/>
        <v>-3.5</v>
      </c>
      <c r="BL70" s="688">
        <f t="shared" si="67"/>
        <v>0</v>
      </c>
      <c r="BM70" s="687">
        <f t="shared" si="68"/>
        <v>8.8999999999999986</v>
      </c>
      <c r="BN70" s="681"/>
      <c r="BO70" s="687">
        <f t="shared" si="69"/>
        <v>0</v>
      </c>
      <c r="BP70" s="681"/>
      <c r="BQ70" s="687">
        <f t="shared" si="70"/>
        <v>-8.8999999999999986</v>
      </c>
      <c r="BR70" s="688">
        <f t="shared" si="71"/>
        <v>0</v>
      </c>
      <c r="BS70" s="687">
        <f>BS74+BS76+BS82+BS78</f>
        <v>1.8</v>
      </c>
      <c r="BT70" s="681"/>
      <c r="BU70" s="687">
        <f>BU74+BU76+BU82+BU78</f>
        <v>0</v>
      </c>
      <c r="BV70" s="681"/>
      <c r="BW70" s="687">
        <f t="shared" si="72"/>
        <v>-1.8</v>
      </c>
      <c r="BX70" s="688">
        <f t="shared" si="73"/>
        <v>0</v>
      </c>
      <c r="BY70" s="687">
        <f>BY74+BY76+BY82+BY78</f>
        <v>3.5999999999999996</v>
      </c>
      <c r="BZ70" s="681"/>
      <c r="CA70" s="687">
        <f>CA74+CA76+CA82+CA78</f>
        <v>0</v>
      </c>
      <c r="CB70" s="681"/>
      <c r="CC70" s="687">
        <f t="shared" si="74"/>
        <v>-3.5999999999999996</v>
      </c>
      <c r="CD70" s="688">
        <f t="shared" si="75"/>
        <v>0</v>
      </c>
      <c r="CE70" s="687">
        <f>CE74+CE76+CE82+CE78</f>
        <v>3.5</v>
      </c>
      <c r="CF70" s="681"/>
      <c r="CG70" s="687">
        <f>CG74+CG76+CG82+CG78</f>
        <v>0</v>
      </c>
      <c r="CH70" s="681"/>
      <c r="CI70" s="687">
        <f t="shared" si="76"/>
        <v>-3.5</v>
      </c>
      <c r="CJ70" s="688">
        <f t="shared" si="77"/>
        <v>0</v>
      </c>
      <c r="CK70" s="687">
        <f t="shared" si="78"/>
        <v>13.100000000000001</v>
      </c>
      <c r="CL70" s="681"/>
      <c r="CM70" s="687">
        <f t="shared" si="79"/>
        <v>0</v>
      </c>
      <c r="CN70" s="681"/>
      <c r="CO70" s="687">
        <f t="shared" si="80"/>
        <v>-13.100000000000001</v>
      </c>
      <c r="CP70" s="688">
        <f t="shared" si="81"/>
        <v>0</v>
      </c>
      <c r="CQ70" s="687">
        <f>CQ74+CQ76+CQ82+CQ78</f>
        <v>4.2</v>
      </c>
      <c r="CR70" s="681"/>
      <c r="CS70" s="687">
        <f>CS74+CS76+CS82+CS78</f>
        <v>0</v>
      </c>
      <c r="CT70" s="681"/>
      <c r="CU70" s="687">
        <f t="shared" si="82"/>
        <v>-4.2</v>
      </c>
      <c r="CV70" s="688">
        <f t="shared" si="83"/>
        <v>0</v>
      </c>
      <c r="CW70" s="687">
        <f>CW74+CW76+CW82+CW78</f>
        <v>4.4000000000000004</v>
      </c>
      <c r="CX70" s="681"/>
      <c r="CY70" s="687">
        <f>CY74+CY76+CY82+CY78</f>
        <v>0</v>
      </c>
      <c r="CZ70" s="681"/>
      <c r="DA70" s="687">
        <f t="shared" si="84"/>
        <v>-4.4000000000000004</v>
      </c>
      <c r="DB70" s="688">
        <f t="shared" si="85"/>
        <v>0</v>
      </c>
      <c r="DC70" s="687">
        <f>DC74+DC76+DC82+DC78</f>
        <v>4.5</v>
      </c>
      <c r="DD70" s="681"/>
      <c r="DE70" s="687">
        <f>DE74+DE76+DE82+DE78</f>
        <v>0</v>
      </c>
      <c r="DF70" s="681"/>
      <c r="DG70" s="687">
        <f t="shared" si="86"/>
        <v>-4.5</v>
      </c>
      <c r="DH70" s="688">
        <f t="shared" si="87"/>
        <v>0</v>
      </c>
    </row>
    <row r="71" spans="1:112" ht="18.75" customHeight="1">
      <c r="A71" s="309" t="s">
        <v>980</v>
      </c>
      <c r="B71" s="390">
        <v>100336371</v>
      </c>
      <c r="C71" s="797" t="s">
        <v>4421</v>
      </c>
      <c r="D71" s="887" t="s">
        <v>980</v>
      </c>
      <c r="E71" s="528" t="s">
        <v>4422</v>
      </c>
      <c r="F71" s="528"/>
      <c r="G71" s="529"/>
      <c r="H71" s="530" t="s">
        <v>4423</v>
      </c>
      <c r="I71" s="530"/>
      <c r="J71" s="647" t="s">
        <v>883</v>
      </c>
      <c r="K71" s="687">
        <f t="shared" si="44"/>
        <v>48</v>
      </c>
      <c r="L71" s="681"/>
      <c r="M71" s="687">
        <f t="shared" si="45"/>
        <v>0</v>
      </c>
      <c r="N71" s="681"/>
      <c r="O71" s="687">
        <f t="shared" si="46"/>
        <v>-48</v>
      </c>
      <c r="P71" s="688">
        <f t="shared" si="47"/>
        <v>0</v>
      </c>
      <c r="Q71" s="687">
        <f t="shared" si="48"/>
        <v>13.8</v>
      </c>
      <c r="R71" s="681"/>
      <c r="S71" s="687">
        <f t="shared" si="49"/>
        <v>0</v>
      </c>
      <c r="T71" s="681"/>
      <c r="U71" s="687">
        <f t="shared" si="50"/>
        <v>-13.8</v>
      </c>
      <c r="V71" s="688">
        <f t="shared" si="51"/>
        <v>0</v>
      </c>
      <c r="W71" s="687">
        <f>W73+W75+W77</f>
        <v>4.8000000000000007</v>
      </c>
      <c r="X71" s="681"/>
      <c r="Y71" s="687">
        <f>Y73+Y75+Y77</f>
        <v>0</v>
      </c>
      <c r="Z71" s="681"/>
      <c r="AA71" s="687">
        <f t="shared" si="52"/>
        <v>-4.8000000000000007</v>
      </c>
      <c r="AB71" s="688">
        <f t="shared" si="53"/>
        <v>0</v>
      </c>
      <c r="AC71" s="687">
        <f>AC73+AC75+AC77</f>
        <v>4.3000000000000007</v>
      </c>
      <c r="AD71" s="681"/>
      <c r="AE71" s="687">
        <f>AE73+AE75+AE77</f>
        <v>0</v>
      </c>
      <c r="AF71" s="681"/>
      <c r="AG71" s="687">
        <f t="shared" si="54"/>
        <v>-4.3000000000000007</v>
      </c>
      <c r="AH71" s="688">
        <f t="shared" si="55"/>
        <v>0</v>
      </c>
      <c r="AI71" s="687">
        <f>AI73+AI75+AI77</f>
        <v>4.7</v>
      </c>
      <c r="AJ71" s="681"/>
      <c r="AK71" s="687">
        <f>AK73+AK75+AK77</f>
        <v>0</v>
      </c>
      <c r="AL71" s="681"/>
      <c r="AM71" s="687">
        <f t="shared" si="56"/>
        <v>-4.7</v>
      </c>
      <c r="AN71" s="688">
        <f t="shared" si="57"/>
        <v>0</v>
      </c>
      <c r="AO71" s="687">
        <f t="shared" si="58"/>
        <v>11.899999999999999</v>
      </c>
      <c r="AP71" s="681"/>
      <c r="AQ71" s="687">
        <f t="shared" si="59"/>
        <v>0</v>
      </c>
      <c r="AR71" s="681"/>
      <c r="AS71" s="687">
        <f t="shared" si="60"/>
        <v>-11.899999999999999</v>
      </c>
      <c r="AT71" s="688">
        <f t="shared" si="61"/>
        <v>0</v>
      </c>
      <c r="AU71" s="687">
        <f>AU73+AU75+AU77</f>
        <v>4.5000000000000009</v>
      </c>
      <c r="AV71" s="681"/>
      <c r="AW71" s="687">
        <f>AW73+AW75+AW77</f>
        <v>0</v>
      </c>
      <c r="AX71" s="681"/>
      <c r="AY71" s="687">
        <f t="shared" si="62"/>
        <v>-4.5000000000000009</v>
      </c>
      <c r="AZ71" s="688">
        <f t="shared" si="63"/>
        <v>0</v>
      </c>
      <c r="BA71" s="687">
        <f>BA73+BA75+BA77</f>
        <v>4</v>
      </c>
      <c r="BB71" s="681"/>
      <c r="BC71" s="687">
        <f>BC73+BC75+BC77</f>
        <v>0</v>
      </c>
      <c r="BD71" s="681"/>
      <c r="BE71" s="687">
        <f t="shared" si="64"/>
        <v>-4</v>
      </c>
      <c r="BF71" s="688">
        <f t="shared" si="65"/>
        <v>0</v>
      </c>
      <c r="BG71" s="687">
        <f>BG73+BG75+BG77</f>
        <v>3.3999999999999995</v>
      </c>
      <c r="BH71" s="681"/>
      <c r="BI71" s="687">
        <f>BI73+BI75+BI77</f>
        <v>0</v>
      </c>
      <c r="BJ71" s="681"/>
      <c r="BK71" s="687">
        <f t="shared" si="66"/>
        <v>-3.3999999999999995</v>
      </c>
      <c r="BL71" s="688">
        <f t="shared" si="67"/>
        <v>0</v>
      </c>
      <c r="BM71" s="687">
        <f t="shared" si="68"/>
        <v>8.6999999999999993</v>
      </c>
      <c r="BN71" s="681"/>
      <c r="BO71" s="687">
        <f t="shared" si="69"/>
        <v>0</v>
      </c>
      <c r="BP71" s="681"/>
      <c r="BQ71" s="687">
        <f t="shared" si="70"/>
        <v>-8.6999999999999993</v>
      </c>
      <c r="BR71" s="688">
        <f t="shared" si="71"/>
        <v>0</v>
      </c>
      <c r="BS71" s="687">
        <f>BS73+BS75+BS77</f>
        <v>1.7000000000000002</v>
      </c>
      <c r="BT71" s="681"/>
      <c r="BU71" s="687">
        <f>BU73+BU75+BU77</f>
        <v>0</v>
      </c>
      <c r="BV71" s="681"/>
      <c r="BW71" s="687">
        <f t="shared" si="72"/>
        <v>-1.7000000000000002</v>
      </c>
      <c r="BX71" s="688">
        <f t="shared" si="73"/>
        <v>0</v>
      </c>
      <c r="BY71" s="687">
        <f>BY73+BY75+BY77</f>
        <v>3.3999999999999995</v>
      </c>
      <c r="BZ71" s="681"/>
      <c r="CA71" s="687">
        <f>CA73+CA75+CA77</f>
        <v>0</v>
      </c>
      <c r="CB71" s="681"/>
      <c r="CC71" s="687">
        <f t="shared" si="74"/>
        <v>-3.3999999999999995</v>
      </c>
      <c r="CD71" s="688">
        <f t="shared" si="75"/>
        <v>0</v>
      </c>
      <c r="CE71" s="687">
        <f>CE73+CE75+CE77</f>
        <v>3.5999999999999996</v>
      </c>
      <c r="CF71" s="681"/>
      <c r="CG71" s="687">
        <f>CG73+CG75+CG77</f>
        <v>0</v>
      </c>
      <c r="CH71" s="681"/>
      <c r="CI71" s="687">
        <f t="shared" si="76"/>
        <v>-3.5999999999999996</v>
      </c>
      <c r="CJ71" s="688">
        <f t="shared" si="77"/>
        <v>0</v>
      </c>
      <c r="CK71" s="687">
        <f t="shared" si="78"/>
        <v>13.600000000000001</v>
      </c>
      <c r="CL71" s="681"/>
      <c r="CM71" s="687">
        <f t="shared" si="79"/>
        <v>0</v>
      </c>
      <c r="CN71" s="681"/>
      <c r="CO71" s="687">
        <f t="shared" si="80"/>
        <v>-13.600000000000001</v>
      </c>
      <c r="CP71" s="688">
        <f t="shared" si="81"/>
        <v>0</v>
      </c>
      <c r="CQ71" s="687">
        <f>CQ73+CQ75+CQ77</f>
        <v>4.4000000000000004</v>
      </c>
      <c r="CR71" s="681"/>
      <c r="CS71" s="687">
        <f>CS73+CS75+CS77</f>
        <v>0</v>
      </c>
      <c r="CT71" s="681"/>
      <c r="CU71" s="687">
        <f t="shared" si="82"/>
        <v>-4.4000000000000004</v>
      </c>
      <c r="CV71" s="688">
        <f t="shared" si="83"/>
        <v>0</v>
      </c>
      <c r="CW71" s="687">
        <f>CW73+CW75+CW77</f>
        <v>4.5</v>
      </c>
      <c r="CX71" s="681"/>
      <c r="CY71" s="687">
        <f>CY73+CY75+CY77</f>
        <v>0</v>
      </c>
      <c r="CZ71" s="681"/>
      <c r="DA71" s="687">
        <f t="shared" si="84"/>
        <v>-4.5</v>
      </c>
      <c r="DB71" s="688">
        <f t="shared" si="85"/>
        <v>0</v>
      </c>
      <c r="DC71" s="687">
        <f>DC73+DC75+DC77</f>
        <v>4.7</v>
      </c>
      <c r="DD71" s="681"/>
      <c r="DE71" s="687">
        <f>DE73+DE75+DE77</f>
        <v>0</v>
      </c>
      <c r="DF71" s="681"/>
      <c r="DG71" s="687">
        <f t="shared" si="86"/>
        <v>-4.7</v>
      </c>
      <c r="DH71" s="688">
        <f t="shared" si="87"/>
        <v>0</v>
      </c>
    </row>
    <row r="72" spans="1:112" ht="18.75" customHeight="1">
      <c r="A72" s="310"/>
      <c r="B72" s="390">
        <v>100336372</v>
      </c>
      <c r="C72" s="766"/>
      <c r="D72" s="766"/>
      <c r="E72" s="528" t="s">
        <v>4424</v>
      </c>
      <c r="F72" s="528"/>
      <c r="G72" s="529"/>
      <c r="H72" s="530" t="s">
        <v>4425</v>
      </c>
      <c r="I72" s="530"/>
      <c r="J72" s="723" t="s">
        <v>889</v>
      </c>
      <c r="K72" s="687">
        <f t="shared" si="44"/>
        <v>42.5</v>
      </c>
      <c r="L72" s="681"/>
      <c r="M72" s="687">
        <f t="shared" si="45"/>
        <v>0</v>
      </c>
      <c r="N72" s="681"/>
      <c r="O72" s="687">
        <f t="shared" si="46"/>
        <v>-42.5</v>
      </c>
      <c r="P72" s="688">
        <f t="shared" si="47"/>
        <v>0</v>
      </c>
      <c r="Q72" s="687">
        <f t="shared" si="48"/>
        <v>12.100000000000001</v>
      </c>
      <c r="R72" s="681"/>
      <c r="S72" s="687">
        <f t="shared" si="49"/>
        <v>0</v>
      </c>
      <c r="T72" s="681"/>
      <c r="U72" s="687">
        <f t="shared" si="50"/>
        <v>-12.100000000000001</v>
      </c>
      <c r="V72" s="688">
        <f t="shared" si="51"/>
        <v>0</v>
      </c>
      <c r="W72" s="687">
        <f>W74+W76+W78</f>
        <v>4.2</v>
      </c>
      <c r="X72" s="681"/>
      <c r="Y72" s="687">
        <f>Y74+Y76+Y78</f>
        <v>0</v>
      </c>
      <c r="Z72" s="681"/>
      <c r="AA72" s="687">
        <f t="shared" si="52"/>
        <v>-4.2</v>
      </c>
      <c r="AB72" s="688">
        <f t="shared" si="53"/>
        <v>0</v>
      </c>
      <c r="AC72" s="687">
        <f>AC74+AC76+AC78</f>
        <v>3.8</v>
      </c>
      <c r="AD72" s="681"/>
      <c r="AE72" s="687">
        <f>AE74+AE76+AE78</f>
        <v>0</v>
      </c>
      <c r="AF72" s="681"/>
      <c r="AG72" s="687">
        <f t="shared" si="54"/>
        <v>-3.8</v>
      </c>
      <c r="AH72" s="688">
        <f t="shared" si="55"/>
        <v>0</v>
      </c>
      <c r="AI72" s="687">
        <f>AI74+AI76+AI78</f>
        <v>4.1000000000000005</v>
      </c>
      <c r="AJ72" s="681"/>
      <c r="AK72" s="687">
        <f>AK74+AK76+AK78</f>
        <v>0</v>
      </c>
      <c r="AL72" s="681"/>
      <c r="AM72" s="687">
        <f t="shared" si="56"/>
        <v>-4.1000000000000005</v>
      </c>
      <c r="AN72" s="688">
        <f t="shared" si="57"/>
        <v>0</v>
      </c>
      <c r="AO72" s="687">
        <f t="shared" si="58"/>
        <v>10.7</v>
      </c>
      <c r="AP72" s="681"/>
      <c r="AQ72" s="687">
        <f t="shared" si="59"/>
        <v>0</v>
      </c>
      <c r="AR72" s="681"/>
      <c r="AS72" s="687">
        <f t="shared" si="60"/>
        <v>-10.7</v>
      </c>
      <c r="AT72" s="688">
        <f t="shared" si="61"/>
        <v>0</v>
      </c>
      <c r="AU72" s="687">
        <f>AU74+AU76+AU78</f>
        <v>3.9</v>
      </c>
      <c r="AV72" s="681"/>
      <c r="AW72" s="687">
        <f>AW74+AW76+AW78</f>
        <v>0</v>
      </c>
      <c r="AX72" s="681"/>
      <c r="AY72" s="687">
        <f t="shared" si="62"/>
        <v>-3.9</v>
      </c>
      <c r="AZ72" s="688">
        <f t="shared" si="63"/>
        <v>0</v>
      </c>
      <c r="BA72" s="687">
        <f>BA74+BA76+BA78</f>
        <v>3.7</v>
      </c>
      <c r="BB72" s="681"/>
      <c r="BC72" s="687">
        <f>BC74+BC76+BC78</f>
        <v>0</v>
      </c>
      <c r="BD72" s="681"/>
      <c r="BE72" s="687">
        <f t="shared" si="64"/>
        <v>-3.7</v>
      </c>
      <c r="BF72" s="688">
        <f t="shared" si="65"/>
        <v>0</v>
      </c>
      <c r="BG72" s="687">
        <f>BG74+BG76+BG78</f>
        <v>3.1</v>
      </c>
      <c r="BH72" s="681"/>
      <c r="BI72" s="687">
        <f>BI74+BI76+BI78</f>
        <v>0</v>
      </c>
      <c r="BJ72" s="681"/>
      <c r="BK72" s="687">
        <f t="shared" si="66"/>
        <v>-3.1</v>
      </c>
      <c r="BL72" s="688">
        <f t="shared" si="67"/>
        <v>0</v>
      </c>
      <c r="BM72" s="687">
        <f t="shared" si="68"/>
        <v>7.9</v>
      </c>
      <c r="BN72" s="681"/>
      <c r="BO72" s="687">
        <f t="shared" si="69"/>
        <v>0</v>
      </c>
      <c r="BP72" s="681"/>
      <c r="BQ72" s="687">
        <f t="shared" si="70"/>
        <v>-7.9</v>
      </c>
      <c r="BR72" s="688">
        <f t="shared" si="71"/>
        <v>0</v>
      </c>
      <c r="BS72" s="687">
        <f>BS74+BS76+BS78</f>
        <v>1.6</v>
      </c>
      <c r="BT72" s="681"/>
      <c r="BU72" s="687">
        <f>BU74+BU76+BU78</f>
        <v>0</v>
      </c>
      <c r="BV72" s="681"/>
      <c r="BW72" s="687">
        <f t="shared" si="72"/>
        <v>-1.6</v>
      </c>
      <c r="BX72" s="688">
        <f t="shared" si="73"/>
        <v>0</v>
      </c>
      <c r="BY72" s="687">
        <f>BY74+BY76+BY78</f>
        <v>3.1999999999999997</v>
      </c>
      <c r="BZ72" s="681"/>
      <c r="CA72" s="687">
        <f>CA74+CA76+CA78</f>
        <v>0</v>
      </c>
      <c r="CB72" s="681"/>
      <c r="CC72" s="687">
        <f t="shared" si="74"/>
        <v>-3.1999999999999997</v>
      </c>
      <c r="CD72" s="688">
        <f t="shared" si="75"/>
        <v>0</v>
      </c>
      <c r="CE72" s="687">
        <f>CE74+CE76+CE78</f>
        <v>3.1</v>
      </c>
      <c r="CF72" s="681"/>
      <c r="CG72" s="687">
        <f>CG74+CG76+CG78</f>
        <v>0</v>
      </c>
      <c r="CH72" s="681"/>
      <c r="CI72" s="687">
        <f t="shared" si="76"/>
        <v>-3.1</v>
      </c>
      <c r="CJ72" s="688">
        <f t="shared" si="77"/>
        <v>0</v>
      </c>
      <c r="CK72" s="687">
        <f t="shared" si="78"/>
        <v>11.8</v>
      </c>
      <c r="CL72" s="681"/>
      <c r="CM72" s="687">
        <f t="shared" si="79"/>
        <v>0</v>
      </c>
      <c r="CN72" s="681"/>
      <c r="CO72" s="687">
        <f t="shared" si="80"/>
        <v>-11.8</v>
      </c>
      <c r="CP72" s="688">
        <f t="shared" si="81"/>
        <v>0</v>
      </c>
      <c r="CQ72" s="687">
        <f>CQ74+CQ76+CQ78</f>
        <v>3.8</v>
      </c>
      <c r="CR72" s="681"/>
      <c r="CS72" s="687">
        <f>CS74+CS76+CS78</f>
        <v>0</v>
      </c>
      <c r="CT72" s="681"/>
      <c r="CU72" s="687">
        <f t="shared" si="82"/>
        <v>-3.8</v>
      </c>
      <c r="CV72" s="688">
        <f t="shared" si="83"/>
        <v>0</v>
      </c>
      <c r="CW72" s="687">
        <f>CW74+CW76+CW78</f>
        <v>4</v>
      </c>
      <c r="CX72" s="681"/>
      <c r="CY72" s="687">
        <f>CY74+CY76+CY78</f>
        <v>0</v>
      </c>
      <c r="CZ72" s="681"/>
      <c r="DA72" s="687">
        <f t="shared" si="84"/>
        <v>-4</v>
      </c>
      <c r="DB72" s="688">
        <f t="shared" si="85"/>
        <v>0</v>
      </c>
      <c r="DC72" s="687">
        <f>DC74+DC76+DC78</f>
        <v>4</v>
      </c>
      <c r="DD72" s="681"/>
      <c r="DE72" s="687">
        <f>DE74+DE76+DE78</f>
        <v>0</v>
      </c>
      <c r="DF72" s="681"/>
      <c r="DG72" s="687">
        <f t="shared" si="86"/>
        <v>-4</v>
      </c>
      <c r="DH72" s="688">
        <f t="shared" si="87"/>
        <v>0</v>
      </c>
    </row>
    <row r="73" spans="1:112" ht="18.75" customHeight="1">
      <c r="A73" s="303" t="s">
        <v>4377</v>
      </c>
      <c r="B73" s="390">
        <v>100336356</v>
      </c>
      <c r="C73" s="799" t="s">
        <v>4426</v>
      </c>
      <c r="D73" s="893" t="s">
        <v>4377</v>
      </c>
      <c r="E73" s="528" t="s">
        <v>4427</v>
      </c>
      <c r="F73" s="528"/>
      <c r="G73" s="529"/>
      <c r="H73" s="530"/>
      <c r="I73" s="530"/>
      <c r="J73" s="647" t="s">
        <v>883</v>
      </c>
      <c r="K73" s="687">
        <f t="shared" si="44"/>
        <v>34.6</v>
      </c>
      <c r="L73" s="681"/>
      <c r="M73" s="687">
        <f t="shared" si="45"/>
        <v>0</v>
      </c>
      <c r="N73" s="681"/>
      <c r="O73" s="687">
        <f t="shared" si="46"/>
        <v>-34.6</v>
      </c>
      <c r="P73" s="688">
        <f t="shared" si="47"/>
        <v>0</v>
      </c>
      <c r="Q73" s="687">
        <f t="shared" si="48"/>
        <v>10</v>
      </c>
      <c r="R73" s="681"/>
      <c r="S73" s="687">
        <f t="shared" si="49"/>
        <v>0</v>
      </c>
      <c r="T73" s="681"/>
      <c r="U73" s="687">
        <f t="shared" si="50"/>
        <v>-10</v>
      </c>
      <c r="V73" s="688">
        <f t="shared" si="51"/>
        <v>0</v>
      </c>
      <c r="W73" s="683">
        <v>3.4</v>
      </c>
      <c r="X73" s="681"/>
      <c r="Y73" s="681"/>
      <c r="Z73" s="681"/>
      <c r="AA73" s="687">
        <f t="shared" si="52"/>
        <v>-3.4</v>
      </c>
      <c r="AB73" s="688">
        <f t="shared" si="53"/>
        <v>0</v>
      </c>
      <c r="AC73" s="683">
        <v>3.2</v>
      </c>
      <c r="AD73" s="681"/>
      <c r="AE73" s="681"/>
      <c r="AF73" s="681"/>
      <c r="AG73" s="687">
        <f t="shared" si="54"/>
        <v>-3.2</v>
      </c>
      <c r="AH73" s="688">
        <f t="shared" si="55"/>
        <v>0</v>
      </c>
      <c r="AI73" s="683">
        <v>3.4</v>
      </c>
      <c r="AJ73" s="681"/>
      <c r="AK73" s="681"/>
      <c r="AL73" s="681"/>
      <c r="AM73" s="687">
        <f t="shared" si="56"/>
        <v>-3.4</v>
      </c>
      <c r="AN73" s="688">
        <f t="shared" si="57"/>
        <v>0</v>
      </c>
      <c r="AO73" s="687">
        <f t="shared" si="58"/>
        <v>8.5</v>
      </c>
      <c r="AP73" s="681"/>
      <c r="AQ73" s="687">
        <f t="shared" si="59"/>
        <v>0</v>
      </c>
      <c r="AR73" s="681"/>
      <c r="AS73" s="687">
        <f t="shared" si="60"/>
        <v>-8.5</v>
      </c>
      <c r="AT73" s="688">
        <f t="shared" si="61"/>
        <v>0</v>
      </c>
      <c r="AU73" s="683">
        <v>3.2</v>
      </c>
      <c r="AV73" s="681"/>
      <c r="AW73" s="681"/>
      <c r="AX73" s="681"/>
      <c r="AY73" s="687">
        <f t="shared" si="62"/>
        <v>-3.2</v>
      </c>
      <c r="AZ73" s="688">
        <f t="shared" si="63"/>
        <v>0</v>
      </c>
      <c r="BA73" s="683">
        <v>2.9</v>
      </c>
      <c r="BB73" s="681"/>
      <c r="BC73" s="681"/>
      <c r="BD73" s="681"/>
      <c r="BE73" s="687">
        <f t="shared" si="64"/>
        <v>-2.9</v>
      </c>
      <c r="BF73" s="688">
        <f t="shared" si="65"/>
        <v>0</v>
      </c>
      <c r="BG73" s="683">
        <v>2.4</v>
      </c>
      <c r="BH73" s="681"/>
      <c r="BI73" s="681"/>
      <c r="BJ73" s="681"/>
      <c r="BK73" s="687">
        <f t="shared" si="66"/>
        <v>-2.4</v>
      </c>
      <c r="BL73" s="688">
        <f t="shared" si="67"/>
        <v>0</v>
      </c>
      <c r="BM73" s="687">
        <f t="shared" si="68"/>
        <v>6.1999999999999993</v>
      </c>
      <c r="BN73" s="681"/>
      <c r="BO73" s="687">
        <f t="shared" si="69"/>
        <v>0</v>
      </c>
      <c r="BP73" s="681"/>
      <c r="BQ73" s="687">
        <f t="shared" si="70"/>
        <v>-6.1999999999999993</v>
      </c>
      <c r="BR73" s="688">
        <f t="shared" si="71"/>
        <v>0</v>
      </c>
      <c r="BS73" s="683">
        <v>1.2</v>
      </c>
      <c r="BT73" s="681"/>
      <c r="BU73" s="681"/>
      <c r="BV73" s="681"/>
      <c r="BW73" s="687">
        <f t="shared" si="72"/>
        <v>-1.2</v>
      </c>
      <c r="BX73" s="688">
        <f t="shared" si="73"/>
        <v>0</v>
      </c>
      <c r="BY73" s="683">
        <v>2.4</v>
      </c>
      <c r="BZ73" s="681"/>
      <c r="CA73" s="681"/>
      <c r="CB73" s="681"/>
      <c r="CC73" s="687">
        <f t="shared" si="74"/>
        <v>-2.4</v>
      </c>
      <c r="CD73" s="688">
        <f t="shared" si="75"/>
        <v>0</v>
      </c>
      <c r="CE73" s="683">
        <v>2.6</v>
      </c>
      <c r="CF73" s="681"/>
      <c r="CG73" s="681"/>
      <c r="CH73" s="681"/>
      <c r="CI73" s="687">
        <f t="shared" si="76"/>
        <v>-2.6</v>
      </c>
      <c r="CJ73" s="688">
        <f t="shared" si="77"/>
        <v>0</v>
      </c>
      <c r="CK73" s="687">
        <f t="shared" si="78"/>
        <v>9.9</v>
      </c>
      <c r="CL73" s="681"/>
      <c r="CM73" s="687">
        <f t="shared" si="79"/>
        <v>0</v>
      </c>
      <c r="CN73" s="681"/>
      <c r="CO73" s="687">
        <f t="shared" si="80"/>
        <v>-9.9</v>
      </c>
      <c r="CP73" s="688">
        <f t="shared" si="81"/>
        <v>0</v>
      </c>
      <c r="CQ73" s="683">
        <v>3.2</v>
      </c>
      <c r="CR73" s="681"/>
      <c r="CS73" s="681"/>
      <c r="CT73" s="681"/>
      <c r="CU73" s="687">
        <f t="shared" si="82"/>
        <v>-3.2</v>
      </c>
      <c r="CV73" s="688">
        <f t="shared" si="83"/>
        <v>0</v>
      </c>
      <c r="CW73" s="683">
        <v>3.3</v>
      </c>
      <c r="CX73" s="681"/>
      <c r="CY73" s="681"/>
      <c r="CZ73" s="681"/>
      <c r="DA73" s="687">
        <f t="shared" si="84"/>
        <v>-3.3</v>
      </c>
      <c r="DB73" s="688">
        <f t="shared" si="85"/>
        <v>0</v>
      </c>
      <c r="DC73" s="683">
        <v>3.4</v>
      </c>
      <c r="DD73" s="681"/>
      <c r="DE73" s="681"/>
      <c r="DF73" s="681"/>
      <c r="DG73" s="687">
        <f t="shared" si="86"/>
        <v>-3.4</v>
      </c>
      <c r="DH73" s="688">
        <f t="shared" si="87"/>
        <v>0</v>
      </c>
    </row>
    <row r="74" spans="1:112" ht="18.75" customHeight="1">
      <c r="A74" s="304"/>
      <c r="B74" s="390">
        <v>100336357</v>
      </c>
      <c r="C74" s="766"/>
      <c r="D74" s="766"/>
      <c r="E74" s="528" t="s">
        <v>4428</v>
      </c>
      <c r="F74" s="528"/>
      <c r="G74" s="529"/>
      <c r="H74" s="530"/>
      <c r="I74" s="530"/>
      <c r="J74" s="723" t="s">
        <v>889</v>
      </c>
      <c r="K74" s="687">
        <f t="shared" ref="K74:K100" si="88">Q74+AO74+BM74+CK74</f>
        <v>31.200000000000003</v>
      </c>
      <c r="L74" s="681"/>
      <c r="M74" s="687">
        <f t="shared" ref="M74:M100" si="89">S74+AQ74+BO74+CM74</f>
        <v>0</v>
      </c>
      <c r="N74" s="681"/>
      <c r="O74" s="687">
        <f t="shared" ref="O74:O100" si="90">IFERROR(M74-K74,"-")</f>
        <v>-31.200000000000003</v>
      </c>
      <c r="P74" s="688">
        <f t="shared" ref="P74:P100" si="91">IFERROR(M74/K74,"-")</f>
        <v>0</v>
      </c>
      <c r="Q74" s="687">
        <f t="shared" ref="Q74:Q100" si="92">W74+AC74+AI74</f>
        <v>9</v>
      </c>
      <c r="R74" s="681"/>
      <c r="S74" s="687">
        <f t="shared" ref="S74:S100" si="93">Y74+AE74+AK74</f>
        <v>0</v>
      </c>
      <c r="T74" s="681"/>
      <c r="U74" s="687">
        <f t="shared" ref="U74:U100" si="94">IFERROR(S74-Q74,"-")</f>
        <v>-9</v>
      </c>
      <c r="V74" s="688">
        <f t="shared" ref="V74:V100" si="95">IFERROR(S74/Q74,"-")</f>
        <v>0</v>
      </c>
      <c r="W74" s="683">
        <v>3.1</v>
      </c>
      <c r="X74" s="681"/>
      <c r="Y74" s="681"/>
      <c r="Z74" s="681"/>
      <c r="AA74" s="687">
        <f t="shared" ref="AA74:AA100" si="96">IFERROR(Y74-W74,"-")</f>
        <v>-3.1</v>
      </c>
      <c r="AB74" s="688">
        <f t="shared" ref="AB74:AB100" si="97">IFERROR(Y74/W74,"-")</f>
        <v>0</v>
      </c>
      <c r="AC74" s="683">
        <v>2.9</v>
      </c>
      <c r="AD74" s="681"/>
      <c r="AE74" s="681"/>
      <c r="AF74" s="681"/>
      <c r="AG74" s="687">
        <f t="shared" ref="AG74:AG100" si="98">IFERROR(AE74-AC74,"-")</f>
        <v>-2.9</v>
      </c>
      <c r="AH74" s="688">
        <f t="shared" ref="AH74:AH100" si="99">IFERROR(AE74/AC74,"-")</f>
        <v>0</v>
      </c>
      <c r="AI74" s="683">
        <v>3</v>
      </c>
      <c r="AJ74" s="681"/>
      <c r="AK74" s="681"/>
      <c r="AL74" s="681"/>
      <c r="AM74" s="687">
        <f t="shared" ref="AM74:AM100" si="100">IFERROR(AK74-AI74,"-")</f>
        <v>-3</v>
      </c>
      <c r="AN74" s="688">
        <f t="shared" ref="AN74:AN100" si="101">IFERROR(AK74/AI74,"-")</f>
        <v>0</v>
      </c>
      <c r="AO74" s="687">
        <f t="shared" ref="AO74:AO100" si="102">AU74+BA74+BG74</f>
        <v>7.8</v>
      </c>
      <c r="AP74" s="681"/>
      <c r="AQ74" s="687">
        <f t="shared" ref="AQ74:AQ100" si="103">AW74+BC74+BI74</f>
        <v>0</v>
      </c>
      <c r="AR74" s="681"/>
      <c r="AS74" s="687">
        <f t="shared" ref="AS74:AS100" si="104">IFERROR(AQ74-AO74,"-")</f>
        <v>-7.8</v>
      </c>
      <c r="AT74" s="688">
        <f t="shared" ref="AT74:AT100" si="105">IFERROR(AQ74/AO74,"-")</f>
        <v>0</v>
      </c>
      <c r="AU74" s="683">
        <v>2.8</v>
      </c>
      <c r="AV74" s="681"/>
      <c r="AW74" s="681"/>
      <c r="AX74" s="681"/>
      <c r="AY74" s="687">
        <f t="shared" ref="AY74:AY100" si="106">IFERROR(AW74-AU74,"-")</f>
        <v>-2.8</v>
      </c>
      <c r="AZ74" s="688">
        <f t="shared" ref="AZ74:AZ100" si="107">IFERROR(AW74/AU74,"-")</f>
        <v>0</v>
      </c>
      <c r="BA74" s="683">
        <v>2.7</v>
      </c>
      <c r="BB74" s="681"/>
      <c r="BC74" s="681"/>
      <c r="BD74" s="681"/>
      <c r="BE74" s="687">
        <f t="shared" ref="BE74:BE100" si="108">IFERROR(BC74-BA74,"-")</f>
        <v>-2.7</v>
      </c>
      <c r="BF74" s="688">
        <f t="shared" ref="BF74:BF100" si="109">IFERROR(BC74/BA74,"-")</f>
        <v>0</v>
      </c>
      <c r="BG74" s="683">
        <v>2.2999999999999998</v>
      </c>
      <c r="BH74" s="681"/>
      <c r="BI74" s="681"/>
      <c r="BJ74" s="681"/>
      <c r="BK74" s="687">
        <f t="shared" ref="BK74:BK100" si="110">IFERROR(BI74-BG74,"-")</f>
        <v>-2.2999999999999998</v>
      </c>
      <c r="BL74" s="688">
        <f t="shared" ref="BL74:BL100" si="111">IFERROR(BI74/BG74,"-")</f>
        <v>0</v>
      </c>
      <c r="BM74" s="687">
        <f t="shared" ref="BM74:BM100" si="112">BS74+BY74+CE74</f>
        <v>5.8</v>
      </c>
      <c r="BN74" s="681"/>
      <c r="BO74" s="687">
        <f t="shared" ref="BO74:BO100" si="113">BU74+CA74+CG74</f>
        <v>0</v>
      </c>
      <c r="BP74" s="681"/>
      <c r="BQ74" s="687">
        <f t="shared" ref="BQ74:BQ100" si="114">IFERROR(BO74-BM74,"-")</f>
        <v>-5.8</v>
      </c>
      <c r="BR74" s="688">
        <f t="shared" ref="BR74:BR100" si="115">IFERROR(BO74/BM74,"-")</f>
        <v>0</v>
      </c>
      <c r="BS74" s="683">
        <v>1.2</v>
      </c>
      <c r="BT74" s="681"/>
      <c r="BU74" s="681"/>
      <c r="BV74" s="681"/>
      <c r="BW74" s="687">
        <f t="shared" ref="BW74:BW100" si="116">IFERROR(BU74-BS74,"-")</f>
        <v>-1.2</v>
      </c>
      <c r="BX74" s="688">
        <f t="shared" ref="BX74:BX100" si="117">IFERROR(BU74/BS74,"-")</f>
        <v>0</v>
      </c>
      <c r="BY74" s="683">
        <v>2.2999999999999998</v>
      </c>
      <c r="BZ74" s="681"/>
      <c r="CA74" s="681"/>
      <c r="CB74" s="681"/>
      <c r="CC74" s="687">
        <f t="shared" ref="CC74:CC100" si="118">IFERROR(CA74-BY74,"-")</f>
        <v>-2.2999999999999998</v>
      </c>
      <c r="CD74" s="688">
        <f t="shared" ref="CD74:CD100" si="119">IFERROR(CA74/BY74,"-")</f>
        <v>0</v>
      </c>
      <c r="CE74" s="683">
        <v>2.2999999999999998</v>
      </c>
      <c r="CF74" s="681"/>
      <c r="CG74" s="681"/>
      <c r="CH74" s="681"/>
      <c r="CI74" s="687">
        <f t="shared" ref="CI74:CI100" si="120">IFERROR(CG74-CE74,"-")</f>
        <v>-2.2999999999999998</v>
      </c>
      <c r="CJ74" s="688">
        <f t="shared" ref="CJ74:CJ100" si="121">IFERROR(CG74/CE74,"-")</f>
        <v>0</v>
      </c>
      <c r="CK74" s="687">
        <f t="shared" ref="CK74:CK100" si="122">CQ74+CW74+DC74</f>
        <v>8.6</v>
      </c>
      <c r="CL74" s="681"/>
      <c r="CM74" s="687">
        <f t="shared" ref="CM74:CM100" si="123">CS74+CY74+DE74</f>
        <v>0</v>
      </c>
      <c r="CN74" s="681"/>
      <c r="CO74" s="687">
        <f t="shared" ref="CO74:CO100" si="124">IFERROR(CM74-CK74,"-")</f>
        <v>-8.6</v>
      </c>
      <c r="CP74" s="688">
        <f t="shared" ref="CP74:CP100" si="125">IFERROR(CM74/CK74,"-")</f>
        <v>0</v>
      </c>
      <c r="CQ74" s="683">
        <v>2.8</v>
      </c>
      <c r="CR74" s="681"/>
      <c r="CS74" s="681"/>
      <c r="CT74" s="681"/>
      <c r="CU74" s="687">
        <f t="shared" ref="CU74:CU100" si="126">IFERROR(CS74-CQ74,"-")</f>
        <v>-2.8</v>
      </c>
      <c r="CV74" s="688">
        <f t="shared" ref="CV74:CV100" si="127">IFERROR(CS74/CQ74,"-")</f>
        <v>0</v>
      </c>
      <c r="CW74" s="683">
        <v>2.9</v>
      </c>
      <c r="CX74" s="681"/>
      <c r="CY74" s="681"/>
      <c r="CZ74" s="681"/>
      <c r="DA74" s="687">
        <f t="shared" ref="DA74:DA100" si="128">IFERROR(CY74-CW74,"-")</f>
        <v>-2.9</v>
      </c>
      <c r="DB74" s="688">
        <f t="shared" ref="DB74:DB100" si="129">IFERROR(CY74/CW74,"-")</f>
        <v>0</v>
      </c>
      <c r="DC74" s="683">
        <v>2.9</v>
      </c>
      <c r="DD74" s="681"/>
      <c r="DE74" s="681"/>
      <c r="DF74" s="681"/>
      <c r="DG74" s="687">
        <f t="shared" ref="DG74:DG100" si="130">IFERROR(DE74-DC74,"-")</f>
        <v>-2.9</v>
      </c>
      <c r="DH74" s="688">
        <f t="shared" ref="DH74:DH100" si="131">IFERROR(DE74/DC74,"-")</f>
        <v>0</v>
      </c>
    </row>
    <row r="75" spans="1:112" ht="18.75" customHeight="1">
      <c r="A75" s="303" t="s">
        <v>3645</v>
      </c>
      <c r="B75" s="390">
        <v>100336358</v>
      </c>
      <c r="C75" s="799" t="s">
        <v>4429</v>
      </c>
      <c r="D75" s="893" t="s">
        <v>3645</v>
      </c>
      <c r="E75" s="528" t="s">
        <v>4430</v>
      </c>
      <c r="F75" s="528"/>
      <c r="G75" s="529"/>
      <c r="H75" s="530"/>
      <c r="I75" s="530"/>
      <c r="J75" s="647" t="s">
        <v>883</v>
      </c>
      <c r="K75" s="687">
        <f t="shared" si="88"/>
        <v>9.8000000000000007</v>
      </c>
      <c r="L75" s="681"/>
      <c r="M75" s="687">
        <f t="shared" si="89"/>
        <v>0</v>
      </c>
      <c r="N75" s="681"/>
      <c r="O75" s="687">
        <f t="shared" si="90"/>
        <v>-9.8000000000000007</v>
      </c>
      <c r="P75" s="688">
        <f t="shared" si="91"/>
        <v>0</v>
      </c>
      <c r="Q75" s="687">
        <f t="shared" si="92"/>
        <v>2.8</v>
      </c>
      <c r="R75" s="681"/>
      <c r="S75" s="687">
        <f t="shared" si="93"/>
        <v>0</v>
      </c>
      <c r="T75" s="681"/>
      <c r="U75" s="687">
        <f t="shared" si="94"/>
        <v>-2.8</v>
      </c>
      <c r="V75" s="688">
        <f t="shared" si="95"/>
        <v>0</v>
      </c>
      <c r="W75" s="683">
        <v>1</v>
      </c>
      <c r="X75" s="681"/>
      <c r="Y75" s="681"/>
      <c r="Z75" s="681"/>
      <c r="AA75" s="687">
        <f t="shared" si="96"/>
        <v>-1</v>
      </c>
      <c r="AB75" s="688">
        <f t="shared" si="97"/>
        <v>0</v>
      </c>
      <c r="AC75" s="683">
        <v>0.9</v>
      </c>
      <c r="AD75" s="681"/>
      <c r="AE75" s="681"/>
      <c r="AF75" s="681"/>
      <c r="AG75" s="687">
        <f t="shared" si="98"/>
        <v>-0.9</v>
      </c>
      <c r="AH75" s="688">
        <f t="shared" si="99"/>
        <v>0</v>
      </c>
      <c r="AI75" s="683">
        <v>0.9</v>
      </c>
      <c r="AJ75" s="681"/>
      <c r="AK75" s="681"/>
      <c r="AL75" s="681"/>
      <c r="AM75" s="687">
        <f t="shared" si="100"/>
        <v>-0.9</v>
      </c>
      <c r="AN75" s="688">
        <f t="shared" si="101"/>
        <v>0</v>
      </c>
      <c r="AO75" s="687">
        <f t="shared" si="102"/>
        <v>2.4000000000000004</v>
      </c>
      <c r="AP75" s="681"/>
      <c r="AQ75" s="687">
        <f t="shared" si="103"/>
        <v>0</v>
      </c>
      <c r="AR75" s="681"/>
      <c r="AS75" s="687">
        <f t="shared" si="104"/>
        <v>-2.4000000000000004</v>
      </c>
      <c r="AT75" s="688">
        <f t="shared" si="105"/>
        <v>0</v>
      </c>
      <c r="AU75" s="683">
        <v>0.9</v>
      </c>
      <c r="AV75" s="681"/>
      <c r="AW75" s="681"/>
      <c r="AX75" s="681"/>
      <c r="AY75" s="687">
        <f t="shared" si="106"/>
        <v>-0.9</v>
      </c>
      <c r="AZ75" s="688">
        <f t="shared" si="107"/>
        <v>0</v>
      </c>
      <c r="BA75" s="683">
        <v>0.8</v>
      </c>
      <c r="BB75" s="681"/>
      <c r="BC75" s="681"/>
      <c r="BD75" s="681"/>
      <c r="BE75" s="687">
        <f t="shared" si="108"/>
        <v>-0.8</v>
      </c>
      <c r="BF75" s="688">
        <f t="shared" si="109"/>
        <v>0</v>
      </c>
      <c r="BG75" s="683">
        <v>0.7</v>
      </c>
      <c r="BH75" s="681"/>
      <c r="BI75" s="681"/>
      <c r="BJ75" s="681"/>
      <c r="BK75" s="687">
        <f t="shared" si="110"/>
        <v>-0.7</v>
      </c>
      <c r="BL75" s="688">
        <f t="shared" si="111"/>
        <v>0</v>
      </c>
      <c r="BM75" s="687">
        <f t="shared" si="112"/>
        <v>1.8</v>
      </c>
      <c r="BN75" s="681"/>
      <c r="BO75" s="687">
        <f t="shared" si="113"/>
        <v>0</v>
      </c>
      <c r="BP75" s="681"/>
      <c r="BQ75" s="687">
        <f t="shared" si="114"/>
        <v>-1.8</v>
      </c>
      <c r="BR75" s="688">
        <f t="shared" si="115"/>
        <v>0</v>
      </c>
      <c r="BS75" s="683">
        <v>0.4</v>
      </c>
      <c r="BT75" s="681"/>
      <c r="BU75" s="681"/>
      <c r="BV75" s="681"/>
      <c r="BW75" s="687">
        <f t="shared" si="116"/>
        <v>-0.4</v>
      </c>
      <c r="BX75" s="688">
        <f t="shared" si="117"/>
        <v>0</v>
      </c>
      <c r="BY75" s="683">
        <v>0.7</v>
      </c>
      <c r="BZ75" s="681"/>
      <c r="CA75" s="681"/>
      <c r="CB75" s="681"/>
      <c r="CC75" s="687">
        <f t="shared" si="118"/>
        <v>-0.7</v>
      </c>
      <c r="CD75" s="688">
        <f t="shared" si="119"/>
        <v>0</v>
      </c>
      <c r="CE75" s="683">
        <v>0.7</v>
      </c>
      <c r="CF75" s="681"/>
      <c r="CG75" s="681"/>
      <c r="CH75" s="681"/>
      <c r="CI75" s="687">
        <f t="shared" si="120"/>
        <v>-0.7</v>
      </c>
      <c r="CJ75" s="688">
        <f t="shared" si="121"/>
        <v>0</v>
      </c>
      <c r="CK75" s="687">
        <f t="shared" si="122"/>
        <v>2.8</v>
      </c>
      <c r="CL75" s="681"/>
      <c r="CM75" s="687">
        <f t="shared" si="123"/>
        <v>0</v>
      </c>
      <c r="CN75" s="681"/>
      <c r="CO75" s="687">
        <f t="shared" si="124"/>
        <v>-2.8</v>
      </c>
      <c r="CP75" s="688">
        <f t="shared" si="125"/>
        <v>0</v>
      </c>
      <c r="CQ75" s="683">
        <v>0.9</v>
      </c>
      <c r="CR75" s="681"/>
      <c r="CS75" s="681"/>
      <c r="CT75" s="681"/>
      <c r="CU75" s="687">
        <f t="shared" si="126"/>
        <v>-0.9</v>
      </c>
      <c r="CV75" s="688">
        <f t="shared" si="127"/>
        <v>0</v>
      </c>
      <c r="CW75" s="683">
        <v>0.9</v>
      </c>
      <c r="CX75" s="681"/>
      <c r="CY75" s="681"/>
      <c r="CZ75" s="681"/>
      <c r="DA75" s="687">
        <f t="shared" si="128"/>
        <v>-0.9</v>
      </c>
      <c r="DB75" s="688">
        <f t="shared" si="129"/>
        <v>0</v>
      </c>
      <c r="DC75" s="683">
        <v>1</v>
      </c>
      <c r="DD75" s="681"/>
      <c r="DE75" s="681"/>
      <c r="DF75" s="681"/>
      <c r="DG75" s="687">
        <f t="shared" si="130"/>
        <v>-1</v>
      </c>
      <c r="DH75" s="688">
        <f t="shared" si="131"/>
        <v>0</v>
      </c>
    </row>
    <row r="76" spans="1:112" ht="18.75" customHeight="1">
      <c r="A76" s="304"/>
      <c r="B76" s="390">
        <v>100336359</v>
      </c>
      <c r="C76" s="766"/>
      <c r="D76" s="766"/>
      <c r="E76" s="528" t="s">
        <v>4431</v>
      </c>
      <c r="F76" s="528"/>
      <c r="G76" s="529"/>
      <c r="H76" s="530"/>
      <c r="I76" s="530"/>
      <c r="J76" s="723" t="s">
        <v>889</v>
      </c>
      <c r="K76" s="687">
        <f t="shared" si="88"/>
        <v>7.8999999999999995</v>
      </c>
      <c r="L76" s="681"/>
      <c r="M76" s="687">
        <f t="shared" si="89"/>
        <v>0</v>
      </c>
      <c r="N76" s="681"/>
      <c r="O76" s="687">
        <f t="shared" si="90"/>
        <v>-7.8999999999999995</v>
      </c>
      <c r="P76" s="688">
        <f t="shared" si="91"/>
        <v>0</v>
      </c>
      <c r="Q76" s="687">
        <f t="shared" si="92"/>
        <v>2.0999999999999996</v>
      </c>
      <c r="R76" s="681"/>
      <c r="S76" s="687">
        <f t="shared" si="93"/>
        <v>0</v>
      </c>
      <c r="T76" s="681"/>
      <c r="U76" s="687">
        <f t="shared" si="94"/>
        <v>-2.0999999999999996</v>
      </c>
      <c r="V76" s="688">
        <f t="shared" si="95"/>
        <v>0</v>
      </c>
      <c r="W76" s="683">
        <v>0.7</v>
      </c>
      <c r="X76" s="681"/>
      <c r="Y76" s="681"/>
      <c r="Z76" s="681"/>
      <c r="AA76" s="687">
        <f t="shared" si="96"/>
        <v>-0.7</v>
      </c>
      <c r="AB76" s="688">
        <f t="shared" si="97"/>
        <v>0</v>
      </c>
      <c r="AC76" s="683">
        <v>0.7</v>
      </c>
      <c r="AD76" s="681"/>
      <c r="AE76" s="681"/>
      <c r="AF76" s="681"/>
      <c r="AG76" s="687">
        <f t="shared" si="98"/>
        <v>-0.7</v>
      </c>
      <c r="AH76" s="688">
        <f t="shared" si="99"/>
        <v>0</v>
      </c>
      <c r="AI76" s="683">
        <v>0.7</v>
      </c>
      <c r="AJ76" s="681"/>
      <c r="AK76" s="681"/>
      <c r="AL76" s="681"/>
      <c r="AM76" s="687">
        <f t="shared" si="100"/>
        <v>-0.7</v>
      </c>
      <c r="AN76" s="688">
        <f t="shared" si="101"/>
        <v>0</v>
      </c>
      <c r="AO76" s="687">
        <f t="shared" si="102"/>
        <v>2</v>
      </c>
      <c r="AP76" s="681"/>
      <c r="AQ76" s="687">
        <f t="shared" si="103"/>
        <v>0</v>
      </c>
      <c r="AR76" s="681"/>
      <c r="AS76" s="687">
        <f t="shared" si="104"/>
        <v>-2</v>
      </c>
      <c r="AT76" s="688">
        <f t="shared" si="105"/>
        <v>0</v>
      </c>
      <c r="AU76" s="683">
        <v>0.7</v>
      </c>
      <c r="AV76" s="681"/>
      <c r="AW76" s="681"/>
      <c r="AX76" s="681"/>
      <c r="AY76" s="687">
        <f t="shared" si="106"/>
        <v>-0.7</v>
      </c>
      <c r="AZ76" s="688">
        <f t="shared" si="107"/>
        <v>0</v>
      </c>
      <c r="BA76" s="683">
        <v>0.7</v>
      </c>
      <c r="BB76" s="681"/>
      <c r="BC76" s="681"/>
      <c r="BD76" s="681"/>
      <c r="BE76" s="687">
        <f t="shared" si="108"/>
        <v>-0.7</v>
      </c>
      <c r="BF76" s="688">
        <f t="shared" si="109"/>
        <v>0</v>
      </c>
      <c r="BG76" s="683">
        <v>0.6</v>
      </c>
      <c r="BH76" s="681"/>
      <c r="BI76" s="681"/>
      <c r="BJ76" s="681"/>
      <c r="BK76" s="687">
        <f t="shared" si="110"/>
        <v>-0.6</v>
      </c>
      <c r="BL76" s="688">
        <f t="shared" si="111"/>
        <v>0</v>
      </c>
      <c r="BM76" s="687">
        <f t="shared" si="112"/>
        <v>1.5</v>
      </c>
      <c r="BN76" s="681"/>
      <c r="BO76" s="687">
        <f t="shared" si="113"/>
        <v>0</v>
      </c>
      <c r="BP76" s="681"/>
      <c r="BQ76" s="687">
        <f t="shared" si="114"/>
        <v>-1.5</v>
      </c>
      <c r="BR76" s="688">
        <f t="shared" si="115"/>
        <v>0</v>
      </c>
      <c r="BS76" s="683">
        <v>0.3</v>
      </c>
      <c r="BT76" s="681"/>
      <c r="BU76" s="681"/>
      <c r="BV76" s="681"/>
      <c r="BW76" s="687">
        <f t="shared" si="116"/>
        <v>-0.3</v>
      </c>
      <c r="BX76" s="688">
        <f t="shared" si="117"/>
        <v>0</v>
      </c>
      <c r="BY76" s="683">
        <v>0.6</v>
      </c>
      <c r="BZ76" s="681"/>
      <c r="CA76" s="681"/>
      <c r="CB76" s="681"/>
      <c r="CC76" s="687">
        <f t="shared" si="118"/>
        <v>-0.6</v>
      </c>
      <c r="CD76" s="688">
        <f t="shared" si="119"/>
        <v>0</v>
      </c>
      <c r="CE76" s="683">
        <v>0.6</v>
      </c>
      <c r="CF76" s="681"/>
      <c r="CG76" s="681"/>
      <c r="CH76" s="681"/>
      <c r="CI76" s="687">
        <f t="shared" si="120"/>
        <v>-0.6</v>
      </c>
      <c r="CJ76" s="688">
        <f t="shared" si="121"/>
        <v>0</v>
      </c>
      <c r="CK76" s="687">
        <f t="shared" si="122"/>
        <v>2.2999999999999998</v>
      </c>
      <c r="CL76" s="681"/>
      <c r="CM76" s="687">
        <f t="shared" si="123"/>
        <v>0</v>
      </c>
      <c r="CN76" s="681"/>
      <c r="CO76" s="687">
        <f t="shared" si="124"/>
        <v>-2.2999999999999998</v>
      </c>
      <c r="CP76" s="688">
        <f t="shared" si="125"/>
        <v>0</v>
      </c>
      <c r="CQ76" s="683">
        <v>0.7</v>
      </c>
      <c r="CR76" s="681"/>
      <c r="CS76" s="681"/>
      <c r="CT76" s="681"/>
      <c r="CU76" s="687">
        <f t="shared" si="126"/>
        <v>-0.7</v>
      </c>
      <c r="CV76" s="688">
        <f t="shared" si="127"/>
        <v>0</v>
      </c>
      <c r="CW76" s="683">
        <v>0.8</v>
      </c>
      <c r="CX76" s="681"/>
      <c r="CY76" s="681"/>
      <c r="CZ76" s="681"/>
      <c r="DA76" s="687">
        <f t="shared" si="128"/>
        <v>-0.8</v>
      </c>
      <c r="DB76" s="688">
        <f t="shared" si="129"/>
        <v>0</v>
      </c>
      <c r="DC76" s="683">
        <v>0.8</v>
      </c>
      <c r="DD76" s="681"/>
      <c r="DE76" s="681"/>
      <c r="DF76" s="681"/>
      <c r="DG76" s="687">
        <f t="shared" si="130"/>
        <v>-0.8</v>
      </c>
      <c r="DH76" s="688">
        <f t="shared" si="131"/>
        <v>0</v>
      </c>
    </row>
    <row r="77" spans="1:112" ht="18.75" customHeight="1">
      <c r="A77" s="303" t="s">
        <v>4359</v>
      </c>
      <c r="B77" s="390">
        <v>100333001</v>
      </c>
      <c r="C77" s="799" t="s">
        <v>4432</v>
      </c>
      <c r="D77" s="891" t="s">
        <v>948</v>
      </c>
      <c r="E77" s="528" t="s">
        <v>4433</v>
      </c>
      <c r="F77" s="528"/>
      <c r="G77" s="529"/>
      <c r="H77" s="530"/>
      <c r="I77" s="530"/>
      <c r="J77" s="647" t="s">
        <v>883</v>
      </c>
      <c r="K77" s="687">
        <f t="shared" si="88"/>
        <v>3.6</v>
      </c>
      <c r="L77" s="681"/>
      <c r="M77" s="687">
        <f t="shared" si="89"/>
        <v>0</v>
      </c>
      <c r="N77" s="681"/>
      <c r="O77" s="687">
        <f t="shared" si="90"/>
        <v>-3.6</v>
      </c>
      <c r="P77" s="688">
        <f t="shared" si="91"/>
        <v>0</v>
      </c>
      <c r="Q77" s="687">
        <f t="shared" si="92"/>
        <v>1</v>
      </c>
      <c r="R77" s="681"/>
      <c r="S77" s="687">
        <f t="shared" si="93"/>
        <v>0</v>
      </c>
      <c r="T77" s="681"/>
      <c r="U77" s="687">
        <f t="shared" si="94"/>
        <v>-1</v>
      </c>
      <c r="V77" s="688">
        <f t="shared" si="95"/>
        <v>0</v>
      </c>
      <c r="W77" s="683">
        <v>0.4</v>
      </c>
      <c r="X77" s="681"/>
      <c r="Y77" s="681"/>
      <c r="Z77" s="681"/>
      <c r="AA77" s="687">
        <f t="shared" si="96"/>
        <v>-0.4</v>
      </c>
      <c r="AB77" s="688">
        <f t="shared" si="97"/>
        <v>0</v>
      </c>
      <c r="AC77" s="683">
        <v>0.2</v>
      </c>
      <c r="AD77" s="681"/>
      <c r="AE77" s="681"/>
      <c r="AF77" s="681"/>
      <c r="AG77" s="687">
        <f t="shared" si="98"/>
        <v>-0.2</v>
      </c>
      <c r="AH77" s="688">
        <f t="shared" si="99"/>
        <v>0</v>
      </c>
      <c r="AI77" s="683">
        <v>0.4</v>
      </c>
      <c r="AJ77" s="681"/>
      <c r="AK77" s="681"/>
      <c r="AL77" s="681"/>
      <c r="AM77" s="687">
        <f t="shared" si="100"/>
        <v>-0.4</v>
      </c>
      <c r="AN77" s="688">
        <f t="shared" si="101"/>
        <v>0</v>
      </c>
      <c r="AO77" s="687">
        <f t="shared" si="102"/>
        <v>1</v>
      </c>
      <c r="AP77" s="681"/>
      <c r="AQ77" s="687">
        <f t="shared" si="103"/>
        <v>0</v>
      </c>
      <c r="AR77" s="681"/>
      <c r="AS77" s="687">
        <f t="shared" si="104"/>
        <v>-1</v>
      </c>
      <c r="AT77" s="688">
        <f t="shared" si="105"/>
        <v>0</v>
      </c>
      <c r="AU77" s="683">
        <v>0.4</v>
      </c>
      <c r="AV77" s="681"/>
      <c r="AW77" s="681"/>
      <c r="AX77" s="681"/>
      <c r="AY77" s="687">
        <f t="shared" si="106"/>
        <v>-0.4</v>
      </c>
      <c r="AZ77" s="688">
        <f t="shared" si="107"/>
        <v>0</v>
      </c>
      <c r="BA77" s="683">
        <v>0.3</v>
      </c>
      <c r="BB77" s="681"/>
      <c r="BC77" s="681"/>
      <c r="BD77" s="681"/>
      <c r="BE77" s="687">
        <f t="shared" si="108"/>
        <v>-0.3</v>
      </c>
      <c r="BF77" s="688">
        <f t="shared" si="109"/>
        <v>0</v>
      </c>
      <c r="BG77" s="683">
        <v>0.3</v>
      </c>
      <c r="BH77" s="681"/>
      <c r="BI77" s="681"/>
      <c r="BJ77" s="681"/>
      <c r="BK77" s="687">
        <f t="shared" si="110"/>
        <v>-0.3</v>
      </c>
      <c r="BL77" s="688">
        <f t="shared" si="111"/>
        <v>0</v>
      </c>
      <c r="BM77" s="687">
        <f t="shared" si="112"/>
        <v>0.7</v>
      </c>
      <c r="BN77" s="681"/>
      <c r="BO77" s="687">
        <f t="shared" si="113"/>
        <v>0</v>
      </c>
      <c r="BP77" s="681"/>
      <c r="BQ77" s="687">
        <f t="shared" si="114"/>
        <v>-0.7</v>
      </c>
      <c r="BR77" s="688">
        <f t="shared" si="115"/>
        <v>0</v>
      </c>
      <c r="BS77" s="683">
        <v>0.1</v>
      </c>
      <c r="BT77" s="681"/>
      <c r="BU77" s="681"/>
      <c r="BV77" s="681"/>
      <c r="BW77" s="687">
        <f t="shared" si="116"/>
        <v>-0.1</v>
      </c>
      <c r="BX77" s="688">
        <f t="shared" si="117"/>
        <v>0</v>
      </c>
      <c r="BY77" s="683">
        <v>0.3</v>
      </c>
      <c r="BZ77" s="681"/>
      <c r="CA77" s="681"/>
      <c r="CB77" s="681"/>
      <c r="CC77" s="687">
        <f t="shared" si="118"/>
        <v>-0.3</v>
      </c>
      <c r="CD77" s="688">
        <f t="shared" si="119"/>
        <v>0</v>
      </c>
      <c r="CE77" s="683">
        <v>0.3</v>
      </c>
      <c r="CF77" s="681"/>
      <c r="CG77" s="681"/>
      <c r="CH77" s="681"/>
      <c r="CI77" s="687">
        <f t="shared" si="120"/>
        <v>-0.3</v>
      </c>
      <c r="CJ77" s="688">
        <f t="shared" si="121"/>
        <v>0</v>
      </c>
      <c r="CK77" s="687">
        <f t="shared" si="122"/>
        <v>0.89999999999999991</v>
      </c>
      <c r="CL77" s="681"/>
      <c r="CM77" s="687">
        <f t="shared" si="123"/>
        <v>0</v>
      </c>
      <c r="CN77" s="681"/>
      <c r="CO77" s="687">
        <f t="shared" si="124"/>
        <v>-0.89999999999999991</v>
      </c>
      <c r="CP77" s="688">
        <f t="shared" si="125"/>
        <v>0</v>
      </c>
      <c r="CQ77" s="683">
        <v>0.3</v>
      </c>
      <c r="CR77" s="681"/>
      <c r="CS77" s="681"/>
      <c r="CT77" s="681"/>
      <c r="CU77" s="687">
        <f t="shared" si="126"/>
        <v>-0.3</v>
      </c>
      <c r="CV77" s="688">
        <f t="shared" si="127"/>
        <v>0</v>
      </c>
      <c r="CW77" s="683">
        <v>0.3</v>
      </c>
      <c r="CX77" s="681"/>
      <c r="CY77" s="681"/>
      <c r="CZ77" s="681"/>
      <c r="DA77" s="687">
        <f t="shared" si="128"/>
        <v>-0.3</v>
      </c>
      <c r="DB77" s="688">
        <f t="shared" si="129"/>
        <v>0</v>
      </c>
      <c r="DC77" s="683">
        <v>0.3</v>
      </c>
      <c r="DD77" s="681"/>
      <c r="DE77" s="681"/>
      <c r="DF77" s="681"/>
      <c r="DG77" s="687">
        <f t="shared" si="130"/>
        <v>-0.3</v>
      </c>
      <c r="DH77" s="688">
        <f t="shared" si="131"/>
        <v>0</v>
      </c>
    </row>
    <row r="78" spans="1:112" ht="18.75" customHeight="1">
      <c r="A78" s="304"/>
      <c r="B78" s="390">
        <v>100333002</v>
      </c>
      <c r="C78" s="766"/>
      <c r="D78" s="766"/>
      <c r="E78" s="528" t="s">
        <v>4434</v>
      </c>
      <c r="F78" s="528"/>
      <c r="G78" s="529"/>
      <c r="H78" s="530"/>
      <c r="I78" s="530"/>
      <c r="J78" s="723" t="s">
        <v>889</v>
      </c>
      <c r="K78" s="687">
        <f t="shared" si="88"/>
        <v>3.4</v>
      </c>
      <c r="L78" s="681"/>
      <c r="M78" s="687">
        <f t="shared" si="89"/>
        <v>0</v>
      </c>
      <c r="N78" s="681"/>
      <c r="O78" s="687">
        <f t="shared" si="90"/>
        <v>-3.4</v>
      </c>
      <c r="P78" s="688">
        <f t="shared" si="91"/>
        <v>0</v>
      </c>
      <c r="Q78" s="687">
        <f t="shared" si="92"/>
        <v>1</v>
      </c>
      <c r="R78" s="681"/>
      <c r="S78" s="687">
        <f t="shared" si="93"/>
        <v>0</v>
      </c>
      <c r="T78" s="681"/>
      <c r="U78" s="687">
        <f t="shared" si="94"/>
        <v>-1</v>
      </c>
      <c r="V78" s="688">
        <f t="shared" si="95"/>
        <v>0</v>
      </c>
      <c r="W78" s="683">
        <v>0.4</v>
      </c>
      <c r="X78" s="681"/>
      <c r="Y78" s="681"/>
      <c r="Z78" s="681"/>
      <c r="AA78" s="687">
        <f t="shared" si="96"/>
        <v>-0.4</v>
      </c>
      <c r="AB78" s="688">
        <f t="shared" si="97"/>
        <v>0</v>
      </c>
      <c r="AC78" s="683">
        <v>0.2</v>
      </c>
      <c r="AD78" s="681"/>
      <c r="AE78" s="681"/>
      <c r="AF78" s="681"/>
      <c r="AG78" s="687">
        <f t="shared" si="98"/>
        <v>-0.2</v>
      </c>
      <c r="AH78" s="688">
        <f t="shared" si="99"/>
        <v>0</v>
      </c>
      <c r="AI78" s="683">
        <v>0.4</v>
      </c>
      <c r="AJ78" s="681"/>
      <c r="AK78" s="681"/>
      <c r="AL78" s="681"/>
      <c r="AM78" s="687">
        <f t="shared" si="100"/>
        <v>-0.4</v>
      </c>
      <c r="AN78" s="688">
        <f t="shared" si="101"/>
        <v>0</v>
      </c>
      <c r="AO78" s="687">
        <f t="shared" si="102"/>
        <v>0.89999999999999991</v>
      </c>
      <c r="AP78" s="681"/>
      <c r="AQ78" s="687">
        <f t="shared" si="103"/>
        <v>0</v>
      </c>
      <c r="AR78" s="681"/>
      <c r="AS78" s="687">
        <f t="shared" si="104"/>
        <v>-0.89999999999999991</v>
      </c>
      <c r="AT78" s="688">
        <f t="shared" si="105"/>
        <v>0</v>
      </c>
      <c r="AU78" s="683">
        <v>0.4</v>
      </c>
      <c r="AV78" s="681"/>
      <c r="AW78" s="681"/>
      <c r="AX78" s="681"/>
      <c r="AY78" s="687">
        <f t="shared" si="106"/>
        <v>-0.4</v>
      </c>
      <c r="AZ78" s="688">
        <f t="shared" si="107"/>
        <v>0</v>
      </c>
      <c r="BA78" s="683">
        <v>0.3</v>
      </c>
      <c r="BB78" s="681"/>
      <c r="BC78" s="681"/>
      <c r="BD78" s="681"/>
      <c r="BE78" s="687">
        <f t="shared" si="108"/>
        <v>-0.3</v>
      </c>
      <c r="BF78" s="688">
        <f t="shared" si="109"/>
        <v>0</v>
      </c>
      <c r="BG78" s="683">
        <v>0.2</v>
      </c>
      <c r="BH78" s="681"/>
      <c r="BI78" s="681"/>
      <c r="BJ78" s="681"/>
      <c r="BK78" s="687">
        <f t="shared" si="110"/>
        <v>-0.2</v>
      </c>
      <c r="BL78" s="688">
        <f t="shared" si="111"/>
        <v>0</v>
      </c>
      <c r="BM78" s="687">
        <f t="shared" si="112"/>
        <v>0.60000000000000009</v>
      </c>
      <c r="BN78" s="681"/>
      <c r="BO78" s="687">
        <f t="shared" si="113"/>
        <v>0</v>
      </c>
      <c r="BP78" s="681"/>
      <c r="BQ78" s="687">
        <f t="shared" si="114"/>
        <v>-0.60000000000000009</v>
      </c>
      <c r="BR78" s="688">
        <f t="shared" si="115"/>
        <v>0</v>
      </c>
      <c r="BS78" s="683">
        <v>0.1</v>
      </c>
      <c r="BT78" s="681"/>
      <c r="BU78" s="681"/>
      <c r="BV78" s="681"/>
      <c r="BW78" s="687">
        <f t="shared" si="116"/>
        <v>-0.1</v>
      </c>
      <c r="BX78" s="688">
        <f t="shared" si="117"/>
        <v>0</v>
      </c>
      <c r="BY78" s="683">
        <v>0.3</v>
      </c>
      <c r="BZ78" s="681"/>
      <c r="CA78" s="681"/>
      <c r="CB78" s="681"/>
      <c r="CC78" s="687">
        <f t="shared" si="118"/>
        <v>-0.3</v>
      </c>
      <c r="CD78" s="688">
        <f t="shared" si="119"/>
        <v>0</v>
      </c>
      <c r="CE78" s="683">
        <v>0.2</v>
      </c>
      <c r="CF78" s="681"/>
      <c r="CG78" s="681"/>
      <c r="CH78" s="681"/>
      <c r="CI78" s="687">
        <f t="shared" si="120"/>
        <v>-0.2</v>
      </c>
      <c r="CJ78" s="688">
        <f t="shared" si="121"/>
        <v>0</v>
      </c>
      <c r="CK78" s="687">
        <f t="shared" si="122"/>
        <v>0.89999999999999991</v>
      </c>
      <c r="CL78" s="681"/>
      <c r="CM78" s="687">
        <f t="shared" si="123"/>
        <v>0</v>
      </c>
      <c r="CN78" s="681"/>
      <c r="CO78" s="687">
        <f t="shared" si="124"/>
        <v>-0.89999999999999991</v>
      </c>
      <c r="CP78" s="688">
        <f t="shared" si="125"/>
        <v>0</v>
      </c>
      <c r="CQ78" s="683">
        <v>0.3</v>
      </c>
      <c r="CR78" s="681"/>
      <c r="CS78" s="681"/>
      <c r="CT78" s="681"/>
      <c r="CU78" s="687">
        <f t="shared" si="126"/>
        <v>-0.3</v>
      </c>
      <c r="CV78" s="688">
        <f t="shared" si="127"/>
        <v>0</v>
      </c>
      <c r="CW78" s="683">
        <v>0.3</v>
      </c>
      <c r="CX78" s="681"/>
      <c r="CY78" s="681"/>
      <c r="CZ78" s="681"/>
      <c r="DA78" s="687">
        <f t="shared" si="128"/>
        <v>-0.3</v>
      </c>
      <c r="DB78" s="688">
        <f t="shared" si="129"/>
        <v>0</v>
      </c>
      <c r="DC78" s="683">
        <v>0.3</v>
      </c>
      <c r="DD78" s="681"/>
      <c r="DE78" s="681"/>
      <c r="DF78" s="681"/>
      <c r="DG78" s="687">
        <f t="shared" si="130"/>
        <v>-0.3</v>
      </c>
      <c r="DH78" s="688">
        <f t="shared" si="131"/>
        <v>0</v>
      </c>
    </row>
    <row r="79" spans="1:112" ht="18.75" customHeight="1">
      <c r="A79" s="309" t="s">
        <v>990</v>
      </c>
      <c r="B79" s="390">
        <v>100336373</v>
      </c>
      <c r="C79" s="797" t="s">
        <v>4435</v>
      </c>
      <c r="D79" s="887" t="s">
        <v>990</v>
      </c>
      <c r="E79" s="528" t="s">
        <v>4436</v>
      </c>
      <c r="F79" s="528"/>
      <c r="G79" s="529"/>
      <c r="H79" s="530" t="s">
        <v>4437</v>
      </c>
      <c r="I79" s="530"/>
      <c r="J79" s="647" t="s">
        <v>883</v>
      </c>
      <c r="K79" s="687">
        <f t="shared" si="88"/>
        <v>5.0999999999999996</v>
      </c>
      <c r="L79" s="681"/>
      <c r="M79" s="687">
        <f t="shared" si="89"/>
        <v>0</v>
      </c>
      <c r="N79" s="681"/>
      <c r="O79" s="687">
        <f t="shared" si="90"/>
        <v>-5.0999999999999996</v>
      </c>
      <c r="P79" s="688">
        <f t="shared" si="91"/>
        <v>0</v>
      </c>
      <c r="Q79" s="687">
        <f t="shared" si="92"/>
        <v>1.1000000000000001</v>
      </c>
      <c r="R79" s="681"/>
      <c r="S79" s="687">
        <f t="shared" si="93"/>
        <v>0</v>
      </c>
      <c r="T79" s="681"/>
      <c r="U79" s="687">
        <f t="shared" si="94"/>
        <v>-1.1000000000000001</v>
      </c>
      <c r="V79" s="688">
        <f t="shared" si="95"/>
        <v>0</v>
      </c>
      <c r="W79" s="687">
        <f>W81</f>
        <v>0.5</v>
      </c>
      <c r="X79" s="681"/>
      <c r="Y79" s="687">
        <f>Y81</f>
        <v>0</v>
      </c>
      <c r="Z79" s="681"/>
      <c r="AA79" s="687">
        <f t="shared" si="96"/>
        <v>-0.5</v>
      </c>
      <c r="AB79" s="688">
        <f t="shared" si="97"/>
        <v>0</v>
      </c>
      <c r="AC79" s="687">
        <f>AC81</f>
        <v>0.2</v>
      </c>
      <c r="AD79" s="681"/>
      <c r="AE79" s="687">
        <f>AE81</f>
        <v>0</v>
      </c>
      <c r="AF79" s="681"/>
      <c r="AG79" s="687">
        <f t="shared" si="98"/>
        <v>-0.2</v>
      </c>
      <c r="AH79" s="688">
        <f t="shared" si="99"/>
        <v>0</v>
      </c>
      <c r="AI79" s="687">
        <f>AI81</f>
        <v>0.4</v>
      </c>
      <c r="AJ79" s="681"/>
      <c r="AK79" s="687">
        <f>AK81</f>
        <v>0</v>
      </c>
      <c r="AL79" s="681"/>
      <c r="AM79" s="687">
        <f t="shared" si="100"/>
        <v>-0.4</v>
      </c>
      <c r="AN79" s="688">
        <f t="shared" si="101"/>
        <v>0</v>
      </c>
      <c r="AO79" s="687">
        <f t="shared" si="102"/>
        <v>1.5</v>
      </c>
      <c r="AP79" s="681"/>
      <c r="AQ79" s="687">
        <f t="shared" si="103"/>
        <v>0</v>
      </c>
      <c r="AR79" s="681"/>
      <c r="AS79" s="687">
        <f t="shared" si="104"/>
        <v>-1.5</v>
      </c>
      <c r="AT79" s="688">
        <f t="shared" si="105"/>
        <v>0</v>
      </c>
      <c r="AU79" s="687">
        <f>AU81</f>
        <v>0.5</v>
      </c>
      <c r="AV79" s="681"/>
      <c r="AW79" s="687">
        <f>AW81</f>
        <v>0</v>
      </c>
      <c r="AX79" s="681"/>
      <c r="AY79" s="687">
        <f t="shared" si="106"/>
        <v>-0.5</v>
      </c>
      <c r="AZ79" s="688">
        <f t="shared" si="107"/>
        <v>0</v>
      </c>
      <c r="BA79" s="687">
        <f>BA81</f>
        <v>0.5</v>
      </c>
      <c r="BB79" s="681"/>
      <c r="BC79" s="687">
        <f>BC81</f>
        <v>0</v>
      </c>
      <c r="BD79" s="681"/>
      <c r="BE79" s="687">
        <f t="shared" si="108"/>
        <v>-0.5</v>
      </c>
      <c r="BF79" s="688">
        <f t="shared" si="109"/>
        <v>0</v>
      </c>
      <c r="BG79" s="687">
        <f>BG81</f>
        <v>0.5</v>
      </c>
      <c r="BH79" s="681"/>
      <c r="BI79" s="687">
        <f>BI81</f>
        <v>0</v>
      </c>
      <c r="BJ79" s="681"/>
      <c r="BK79" s="687">
        <f t="shared" si="110"/>
        <v>-0.5</v>
      </c>
      <c r="BL79" s="688">
        <f t="shared" si="111"/>
        <v>0</v>
      </c>
      <c r="BM79" s="687">
        <f t="shared" si="112"/>
        <v>1.1000000000000001</v>
      </c>
      <c r="BN79" s="681"/>
      <c r="BO79" s="687">
        <f t="shared" si="113"/>
        <v>0</v>
      </c>
      <c r="BP79" s="681"/>
      <c r="BQ79" s="687">
        <f t="shared" si="114"/>
        <v>-1.1000000000000001</v>
      </c>
      <c r="BR79" s="688">
        <f t="shared" si="115"/>
        <v>0</v>
      </c>
      <c r="BS79" s="687">
        <f>BS81</f>
        <v>0.3</v>
      </c>
      <c r="BT79" s="681"/>
      <c r="BU79" s="687">
        <f>BU81</f>
        <v>0</v>
      </c>
      <c r="BV79" s="681"/>
      <c r="BW79" s="687">
        <f t="shared" si="116"/>
        <v>-0.3</v>
      </c>
      <c r="BX79" s="688">
        <f t="shared" si="117"/>
        <v>0</v>
      </c>
      <c r="BY79" s="687">
        <f>BY81</f>
        <v>0.4</v>
      </c>
      <c r="BZ79" s="681"/>
      <c r="CA79" s="687">
        <f>CA81</f>
        <v>0</v>
      </c>
      <c r="CB79" s="681"/>
      <c r="CC79" s="687">
        <f t="shared" si="118"/>
        <v>-0.4</v>
      </c>
      <c r="CD79" s="688">
        <f t="shared" si="119"/>
        <v>0</v>
      </c>
      <c r="CE79" s="687">
        <f>CE81</f>
        <v>0.4</v>
      </c>
      <c r="CF79" s="681"/>
      <c r="CG79" s="687">
        <f>CG81</f>
        <v>0</v>
      </c>
      <c r="CH79" s="681"/>
      <c r="CI79" s="687">
        <f t="shared" si="120"/>
        <v>-0.4</v>
      </c>
      <c r="CJ79" s="688">
        <f t="shared" si="121"/>
        <v>0</v>
      </c>
      <c r="CK79" s="687">
        <f t="shared" si="122"/>
        <v>1.4</v>
      </c>
      <c r="CL79" s="681"/>
      <c r="CM79" s="687">
        <f t="shared" si="123"/>
        <v>0</v>
      </c>
      <c r="CN79" s="681"/>
      <c r="CO79" s="687">
        <f t="shared" si="124"/>
        <v>-1.4</v>
      </c>
      <c r="CP79" s="688">
        <f t="shared" si="125"/>
        <v>0</v>
      </c>
      <c r="CQ79" s="687">
        <f>CQ81</f>
        <v>0.4</v>
      </c>
      <c r="CR79" s="681"/>
      <c r="CS79" s="687">
        <f>CS81</f>
        <v>0</v>
      </c>
      <c r="CT79" s="681"/>
      <c r="CU79" s="687">
        <f t="shared" si="126"/>
        <v>-0.4</v>
      </c>
      <c r="CV79" s="688">
        <f t="shared" si="127"/>
        <v>0</v>
      </c>
      <c r="CW79" s="687">
        <f>CW81</f>
        <v>0.4</v>
      </c>
      <c r="CX79" s="681"/>
      <c r="CY79" s="687">
        <f>CY81</f>
        <v>0</v>
      </c>
      <c r="CZ79" s="681"/>
      <c r="DA79" s="687">
        <f t="shared" si="128"/>
        <v>-0.4</v>
      </c>
      <c r="DB79" s="688">
        <f t="shared" si="129"/>
        <v>0</v>
      </c>
      <c r="DC79" s="687">
        <f>DC81</f>
        <v>0.6</v>
      </c>
      <c r="DD79" s="681"/>
      <c r="DE79" s="687">
        <f>DE81</f>
        <v>0</v>
      </c>
      <c r="DF79" s="681"/>
      <c r="DG79" s="687">
        <f t="shared" si="130"/>
        <v>-0.6</v>
      </c>
      <c r="DH79" s="688">
        <f t="shared" si="131"/>
        <v>0</v>
      </c>
    </row>
    <row r="80" spans="1:112" ht="18.75" customHeight="1">
      <c r="A80" s="310"/>
      <c r="B80" s="390">
        <v>100336374</v>
      </c>
      <c r="C80" s="766"/>
      <c r="D80" s="766"/>
      <c r="E80" s="528" t="s">
        <v>4438</v>
      </c>
      <c r="F80" s="528"/>
      <c r="G80" s="529"/>
      <c r="H80" s="530" t="s">
        <v>4439</v>
      </c>
      <c r="I80" s="530"/>
      <c r="J80" s="723" t="s">
        <v>889</v>
      </c>
      <c r="K80" s="687">
        <f t="shared" si="88"/>
        <v>4.8</v>
      </c>
      <c r="L80" s="681"/>
      <c r="M80" s="687">
        <f t="shared" si="89"/>
        <v>0</v>
      </c>
      <c r="N80" s="681"/>
      <c r="O80" s="687">
        <f t="shared" si="90"/>
        <v>-4.8</v>
      </c>
      <c r="P80" s="688">
        <f t="shared" si="91"/>
        <v>0</v>
      </c>
      <c r="Q80" s="687">
        <f t="shared" si="92"/>
        <v>1.1000000000000001</v>
      </c>
      <c r="R80" s="681"/>
      <c r="S80" s="687">
        <f t="shared" si="93"/>
        <v>0</v>
      </c>
      <c r="T80" s="681"/>
      <c r="U80" s="687">
        <f t="shared" si="94"/>
        <v>-1.1000000000000001</v>
      </c>
      <c r="V80" s="688">
        <f t="shared" si="95"/>
        <v>0</v>
      </c>
      <c r="W80" s="687">
        <f>W82</f>
        <v>0.5</v>
      </c>
      <c r="X80" s="681"/>
      <c r="Y80" s="687">
        <f>Y82</f>
        <v>0</v>
      </c>
      <c r="Z80" s="681"/>
      <c r="AA80" s="687">
        <f t="shared" si="96"/>
        <v>-0.5</v>
      </c>
      <c r="AB80" s="688">
        <f t="shared" si="97"/>
        <v>0</v>
      </c>
      <c r="AC80" s="687">
        <f>AC82</f>
        <v>0.2</v>
      </c>
      <c r="AD80" s="681"/>
      <c r="AE80" s="687">
        <f>AE82</f>
        <v>0</v>
      </c>
      <c r="AF80" s="681"/>
      <c r="AG80" s="687">
        <f t="shared" si="98"/>
        <v>-0.2</v>
      </c>
      <c r="AH80" s="688">
        <f t="shared" si="99"/>
        <v>0</v>
      </c>
      <c r="AI80" s="687">
        <f>AI82</f>
        <v>0.4</v>
      </c>
      <c r="AJ80" s="681"/>
      <c r="AK80" s="687">
        <f>AK82</f>
        <v>0</v>
      </c>
      <c r="AL80" s="681"/>
      <c r="AM80" s="687">
        <f t="shared" si="100"/>
        <v>-0.4</v>
      </c>
      <c r="AN80" s="688">
        <f t="shared" si="101"/>
        <v>0</v>
      </c>
      <c r="AO80" s="687">
        <f t="shared" si="102"/>
        <v>1.4</v>
      </c>
      <c r="AP80" s="681"/>
      <c r="AQ80" s="687">
        <f t="shared" si="103"/>
        <v>0</v>
      </c>
      <c r="AR80" s="681"/>
      <c r="AS80" s="687">
        <f t="shared" si="104"/>
        <v>-1.4</v>
      </c>
      <c r="AT80" s="688">
        <f t="shared" si="105"/>
        <v>0</v>
      </c>
      <c r="AU80" s="687">
        <f>AU82</f>
        <v>0.5</v>
      </c>
      <c r="AV80" s="681"/>
      <c r="AW80" s="687">
        <f>AW82</f>
        <v>0</v>
      </c>
      <c r="AX80" s="681"/>
      <c r="AY80" s="687">
        <f t="shared" si="106"/>
        <v>-0.5</v>
      </c>
      <c r="AZ80" s="688">
        <f t="shared" si="107"/>
        <v>0</v>
      </c>
      <c r="BA80" s="687">
        <f>BA82</f>
        <v>0.5</v>
      </c>
      <c r="BB80" s="681"/>
      <c r="BC80" s="687">
        <f>BC82</f>
        <v>0</v>
      </c>
      <c r="BD80" s="681"/>
      <c r="BE80" s="687">
        <f t="shared" si="108"/>
        <v>-0.5</v>
      </c>
      <c r="BF80" s="688">
        <f t="shared" si="109"/>
        <v>0</v>
      </c>
      <c r="BG80" s="687">
        <f>BG82</f>
        <v>0.4</v>
      </c>
      <c r="BH80" s="681"/>
      <c r="BI80" s="687">
        <f>BI82</f>
        <v>0</v>
      </c>
      <c r="BJ80" s="681"/>
      <c r="BK80" s="687">
        <f t="shared" si="110"/>
        <v>-0.4</v>
      </c>
      <c r="BL80" s="688">
        <f t="shared" si="111"/>
        <v>0</v>
      </c>
      <c r="BM80" s="687">
        <f t="shared" si="112"/>
        <v>1</v>
      </c>
      <c r="BN80" s="681"/>
      <c r="BO80" s="687">
        <f t="shared" si="113"/>
        <v>0</v>
      </c>
      <c r="BP80" s="681"/>
      <c r="BQ80" s="687">
        <f t="shared" si="114"/>
        <v>-1</v>
      </c>
      <c r="BR80" s="688">
        <f t="shared" si="115"/>
        <v>0</v>
      </c>
      <c r="BS80" s="687">
        <f>BS82</f>
        <v>0.2</v>
      </c>
      <c r="BT80" s="681"/>
      <c r="BU80" s="687">
        <f>BU82</f>
        <v>0</v>
      </c>
      <c r="BV80" s="681"/>
      <c r="BW80" s="687">
        <f t="shared" si="116"/>
        <v>-0.2</v>
      </c>
      <c r="BX80" s="688">
        <f t="shared" si="117"/>
        <v>0</v>
      </c>
      <c r="BY80" s="687">
        <f>BY82</f>
        <v>0.4</v>
      </c>
      <c r="BZ80" s="681"/>
      <c r="CA80" s="687">
        <f>CA82</f>
        <v>0</v>
      </c>
      <c r="CB80" s="681"/>
      <c r="CC80" s="687">
        <f t="shared" si="118"/>
        <v>-0.4</v>
      </c>
      <c r="CD80" s="688">
        <f t="shared" si="119"/>
        <v>0</v>
      </c>
      <c r="CE80" s="687">
        <f>CE82</f>
        <v>0.4</v>
      </c>
      <c r="CF80" s="681"/>
      <c r="CG80" s="687">
        <f>CG82</f>
        <v>0</v>
      </c>
      <c r="CH80" s="681"/>
      <c r="CI80" s="687">
        <f t="shared" si="120"/>
        <v>-0.4</v>
      </c>
      <c r="CJ80" s="688">
        <f t="shared" si="121"/>
        <v>0</v>
      </c>
      <c r="CK80" s="687">
        <f t="shared" si="122"/>
        <v>1.3</v>
      </c>
      <c r="CL80" s="681"/>
      <c r="CM80" s="687">
        <f t="shared" si="123"/>
        <v>0</v>
      </c>
      <c r="CN80" s="681"/>
      <c r="CO80" s="687">
        <f t="shared" si="124"/>
        <v>-1.3</v>
      </c>
      <c r="CP80" s="688">
        <f t="shared" si="125"/>
        <v>0</v>
      </c>
      <c r="CQ80" s="687">
        <f>CQ82</f>
        <v>0.4</v>
      </c>
      <c r="CR80" s="681"/>
      <c r="CS80" s="687">
        <f>CS82</f>
        <v>0</v>
      </c>
      <c r="CT80" s="681"/>
      <c r="CU80" s="687">
        <f t="shared" si="126"/>
        <v>-0.4</v>
      </c>
      <c r="CV80" s="688">
        <f t="shared" si="127"/>
        <v>0</v>
      </c>
      <c r="CW80" s="687">
        <f>CW82</f>
        <v>0.4</v>
      </c>
      <c r="CX80" s="681"/>
      <c r="CY80" s="687">
        <f>CY82</f>
        <v>0</v>
      </c>
      <c r="CZ80" s="681"/>
      <c r="DA80" s="687">
        <f t="shared" si="128"/>
        <v>-0.4</v>
      </c>
      <c r="DB80" s="688">
        <f t="shared" si="129"/>
        <v>0</v>
      </c>
      <c r="DC80" s="687">
        <f>DC82</f>
        <v>0.5</v>
      </c>
      <c r="DD80" s="681"/>
      <c r="DE80" s="687">
        <f>DE82</f>
        <v>0</v>
      </c>
      <c r="DF80" s="681"/>
      <c r="DG80" s="687">
        <f t="shared" si="130"/>
        <v>-0.5</v>
      </c>
      <c r="DH80" s="688">
        <f t="shared" si="131"/>
        <v>0</v>
      </c>
    </row>
    <row r="81" spans="1:112" ht="18.75" customHeight="1">
      <c r="A81" s="303" t="s">
        <v>4363</v>
      </c>
      <c r="B81" s="390">
        <v>100332936</v>
      </c>
      <c r="C81" s="799" t="s">
        <v>4440</v>
      </c>
      <c r="D81" s="894" t="s">
        <v>930</v>
      </c>
      <c r="E81" s="528" t="s">
        <v>4437</v>
      </c>
      <c r="F81" s="528"/>
      <c r="G81" s="529"/>
      <c r="H81" s="530"/>
      <c r="I81" s="530"/>
      <c r="J81" s="647" t="s">
        <v>883</v>
      </c>
      <c r="K81" s="687">
        <f t="shared" si="88"/>
        <v>5.0999999999999996</v>
      </c>
      <c r="L81" s="681"/>
      <c r="M81" s="687">
        <f t="shared" si="89"/>
        <v>0</v>
      </c>
      <c r="N81" s="681"/>
      <c r="O81" s="687">
        <f t="shared" si="90"/>
        <v>-5.0999999999999996</v>
      </c>
      <c r="P81" s="688">
        <f t="shared" si="91"/>
        <v>0</v>
      </c>
      <c r="Q81" s="687">
        <f t="shared" si="92"/>
        <v>1.1000000000000001</v>
      </c>
      <c r="R81" s="681"/>
      <c r="S81" s="687">
        <f t="shared" si="93"/>
        <v>0</v>
      </c>
      <c r="T81" s="681"/>
      <c r="U81" s="687">
        <f t="shared" si="94"/>
        <v>-1.1000000000000001</v>
      </c>
      <c r="V81" s="688">
        <f t="shared" si="95"/>
        <v>0</v>
      </c>
      <c r="W81" s="683">
        <v>0.5</v>
      </c>
      <c r="X81" s="681"/>
      <c r="Y81" s="681"/>
      <c r="Z81" s="681"/>
      <c r="AA81" s="687">
        <f t="shared" si="96"/>
        <v>-0.5</v>
      </c>
      <c r="AB81" s="688">
        <f t="shared" si="97"/>
        <v>0</v>
      </c>
      <c r="AC81" s="683">
        <v>0.2</v>
      </c>
      <c r="AD81" s="681"/>
      <c r="AE81" s="681"/>
      <c r="AF81" s="681"/>
      <c r="AG81" s="687">
        <f t="shared" si="98"/>
        <v>-0.2</v>
      </c>
      <c r="AH81" s="688">
        <f t="shared" si="99"/>
        <v>0</v>
      </c>
      <c r="AI81" s="683">
        <v>0.4</v>
      </c>
      <c r="AJ81" s="681"/>
      <c r="AK81" s="681"/>
      <c r="AL81" s="681"/>
      <c r="AM81" s="687">
        <f t="shared" si="100"/>
        <v>-0.4</v>
      </c>
      <c r="AN81" s="688">
        <f t="shared" si="101"/>
        <v>0</v>
      </c>
      <c r="AO81" s="687">
        <f t="shared" si="102"/>
        <v>1.5</v>
      </c>
      <c r="AP81" s="681"/>
      <c r="AQ81" s="687">
        <f t="shared" si="103"/>
        <v>0</v>
      </c>
      <c r="AR81" s="681"/>
      <c r="AS81" s="687">
        <f t="shared" si="104"/>
        <v>-1.5</v>
      </c>
      <c r="AT81" s="688">
        <f t="shared" si="105"/>
        <v>0</v>
      </c>
      <c r="AU81" s="683">
        <v>0.5</v>
      </c>
      <c r="AV81" s="681"/>
      <c r="AW81" s="681"/>
      <c r="AX81" s="681"/>
      <c r="AY81" s="687">
        <f t="shared" si="106"/>
        <v>-0.5</v>
      </c>
      <c r="AZ81" s="688">
        <f t="shared" si="107"/>
        <v>0</v>
      </c>
      <c r="BA81" s="683">
        <v>0.5</v>
      </c>
      <c r="BB81" s="681"/>
      <c r="BC81" s="681"/>
      <c r="BD81" s="681"/>
      <c r="BE81" s="687">
        <f t="shared" si="108"/>
        <v>-0.5</v>
      </c>
      <c r="BF81" s="688">
        <f t="shared" si="109"/>
        <v>0</v>
      </c>
      <c r="BG81" s="683">
        <v>0.5</v>
      </c>
      <c r="BH81" s="681"/>
      <c r="BI81" s="681"/>
      <c r="BJ81" s="681"/>
      <c r="BK81" s="687">
        <f t="shared" si="110"/>
        <v>-0.5</v>
      </c>
      <c r="BL81" s="688">
        <f t="shared" si="111"/>
        <v>0</v>
      </c>
      <c r="BM81" s="687">
        <f t="shared" si="112"/>
        <v>1.1000000000000001</v>
      </c>
      <c r="BN81" s="681"/>
      <c r="BO81" s="687">
        <f t="shared" si="113"/>
        <v>0</v>
      </c>
      <c r="BP81" s="681"/>
      <c r="BQ81" s="687">
        <f t="shared" si="114"/>
        <v>-1.1000000000000001</v>
      </c>
      <c r="BR81" s="688">
        <f t="shared" si="115"/>
        <v>0</v>
      </c>
      <c r="BS81" s="683">
        <v>0.3</v>
      </c>
      <c r="BT81" s="681"/>
      <c r="BU81" s="681"/>
      <c r="BV81" s="681"/>
      <c r="BW81" s="687">
        <f t="shared" si="116"/>
        <v>-0.3</v>
      </c>
      <c r="BX81" s="688">
        <f t="shared" si="117"/>
        <v>0</v>
      </c>
      <c r="BY81" s="683">
        <v>0.4</v>
      </c>
      <c r="BZ81" s="681"/>
      <c r="CA81" s="681"/>
      <c r="CB81" s="681"/>
      <c r="CC81" s="687">
        <f t="shared" si="118"/>
        <v>-0.4</v>
      </c>
      <c r="CD81" s="688">
        <f t="shared" si="119"/>
        <v>0</v>
      </c>
      <c r="CE81" s="683">
        <v>0.4</v>
      </c>
      <c r="CF81" s="681"/>
      <c r="CG81" s="681"/>
      <c r="CH81" s="681"/>
      <c r="CI81" s="687">
        <f t="shared" si="120"/>
        <v>-0.4</v>
      </c>
      <c r="CJ81" s="688">
        <f t="shared" si="121"/>
        <v>0</v>
      </c>
      <c r="CK81" s="687">
        <f t="shared" si="122"/>
        <v>1.4</v>
      </c>
      <c r="CL81" s="681"/>
      <c r="CM81" s="687">
        <f t="shared" si="123"/>
        <v>0</v>
      </c>
      <c r="CN81" s="681"/>
      <c r="CO81" s="687">
        <f t="shared" si="124"/>
        <v>-1.4</v>
      </c>
      <c r="CP81" s="688">
        <f t="shared" si="125"/>
        <v>0</v>
      </c>
      <c r="CQ81" s="683">
        <v>0.4</v>
      </c>
      <c r="CR81" s="681"/>
      <c r="CS81" s="681"/>
      <c r="CT81" s="681"/>
      <c r="CU81" s="687">
        <f t="shared" si="126"/>
        <v>-0.4</v>
      </c>
      <c r="CV81" s="688">
        <f t="shared" si="127"/>
        <v>0</v>
      </c>
      <c r="CW81" s="683">
        <v>0.4</v>
      </c>
      <c r="CX81" s="681"/>
      <c r="CY81" s="681"/>
      <c r="CZ81" s="681"/>
      <c r="DA81" s="687">
        <f t="shared" si="128"/>
        <v>-0.4</v>
      </c>
      <c r="DB81" s="688">
        <f t="shared" si="129"/>
        <v>0</v>
      </c>
      <c r="DC81" s="683">
        <v>0.6</v>
      </c>
      <c r="DD81" s="681"/>
      <c r="DE81" s="681"/>
      <c r="DF81" s="681"/>
      <c r="DG81" s="687">
        <f t="shared" si="130"/>
        <v>-0.6</v>
      </c>
      <c r="DH81" s="688">
        <f t="shared" si="131"/>
        <v>0</v>
      </c>
    </row>
    <row r="82" spans="1:112" ht="18.75" customHeight="1">
      <c r="A82" s="304"/>
      <c r="B82" s="390">
        <v>100332937</v>
      </c>
      <c r="C82" s="766"/>
      <c r="D82" s="766"/>
      <c r="E82" s="528" t="s">
        <v>4439</v>
      </c>
      <c r="F82" s="528"/>
      <c r="G82" s="529"/>
      <c r="H82" s="530"/>
      <c r="I82" s="530"/>
      <c r="J82" s="723" t="s">
        <v>889</v>
      </c>
      <c r="K82" s="687">
        <f t="shared" si="88"/>
        <v>4.8</v>
      </c>
      <c r="L82" s="681"/>
      <c r="M82" s="687">
        <f t="shared" si="89"/>
        <v>0</v>
      </c>
      <c r="N82" s="681"/>
      <c r="O82" s="687">
        <f t="shared" si="90"/>
        <v>-4.8</v>
      </c>
      <c r="P82" s="688">
        <f t="shared" si="91"/>
        <v>0</v>
      </c>
      <c r="Q82" s="687">
        <f t="shared" si="92"/>
        <v>1.1000000000000001</v>
      </c>
      <c r="R82" s="681"/>
      <c r="S82" s="687">
        <f t="shared" si="93"/>
        <v>0</v>
      </c>
      <c r="T82" s="681"/>
      <c r="U82" s="687">
        <f t="shared" si="94"/>
        <v>-1.1000000000000001</v>
      </c>
      <c r="V82" s="688">
        <f t="shared" si="95"/>
        <v>0</v>
      </c>
      <c r="W82" s="683">
        <v>0.5</v>
      </c>
      <c r="X82" s="681"/>
      <c r="Y82" s="681"/>
      <c r="Z82" s="681"/>
      <c r="AA82" s="687">
        <f t="shared" si="96"/>
        <v>-0.5</v>
      </c>
      <c r="AB82" s="688">
        <f t="shared" si="97"/>
        <v>0</v>
      </c>
      <c r="AC82" s="683">
        <v>0.2</v>
      </c>
      <c r="AD82" s="681"/>
      <c r="AE82" s="681"/>
      <c r="AF82" s="681"/>
      <c r="AG82" s="687">
        <f t="shared" si="98"/>
        <v>-0.2</v>
      </c>
      <c r="AH82" s="688">
        <f t="shared" si="99"/>
        <v>0</v>
      </c>
      <c r="AI82" s="683">
        <v>0.4</v>
      </c>
      <c r="AJ82" s="681"/>
      <c r="AK82" s="681"/>
      <c r="AL82" s="681"/>
      <c r="AM82" s="687">
        <f t="shared" si="100"/>
        <v>-0.4</v>
      </c>
      <c r="AN82" s="688">
        <f t="shared" si="101"/>
        <v>0</v>
      </c>
      <c r="AO82" s="687">
        <f t="shared" si="102"/>
        <v>1.4</v>
      </c>
      <c r="AP82" s="681"/>
      <c r="AQ82" s="687">
        <f t="shared" si="103"/>
        <v>0</v>
      </c>
      <c r="AR82" s="681"/>
      <c r="AS82" s="687">
        <f t="shared" si="104"/>
        <v>-1.4</v>
      </c>
      <c r="AT82" s="688">
        <f t="shared" si="105"/>
        <v>0</v>
      </c>
      <c r="AU82" s="683">
        <v>0.5</v>
      </c>
      <c r="AV82" s="681"/>
      <c r="AW82" s="681"/>
      <c r="AX82" s="681"/>
      <c r="AY82" s="687">
        <f t="shared" si="106"/>
        <v>-0.5</v>
      </c>
      <c r="AZ82" s="688">
        <f t="shared" si="107"/>
        <v>0</v>
      </c>
      <c r="BA82" s="683">
        <v>0.5</v>
      </c>
      <c r="BB82" s="681"/>
      <c r="BC82" s="681"/>
      <c r="BD82" s="681"/>
      <c r="BE82" s="687">
        <f t="shared" si="108"/>
        <v>-0.5</v>
      </c>
      <c r="BF82" s="688">
        <f t="shared" si="109"/>
        <v>0</v>
      </c>
      <c r="BG82" s="683">
        <v>0.4</v>
      </c>
      <c r="BH82" s="681"/>
      <c r="BI82" s="681"/>
      <c r="BJ82" s="681"/>
      <c r="BK82" s="687">
        <f t="shared" si="110"/>
        <v>-0.4</v>
      </c>
      <c r="BL82" s="688">
        <f t="shared" si="111"/>
        <v>0</v>
      </c>
      <c r="BM82" s="687">
        <f t="shared" si="112"/>
        <v>1</v>
      </c>
      <c r="BN82" s="681"/>
      <c r="BO82" s="687">
        <f t="shared" si="113"/>
        <v>0</v>
      </c>
      <c r="BP82" s="681"/>
      <c r="BQ82" s="687">
        <f t="shared" si="114"/>
        <v>-1</v>
      </c>
      <c r="BR82" s="688">
        <f t="shared" si="115"/>
        <v>0</v>
      </c>
      <c r="BS82" s="683">
        <v>0.2</v>
      </c>
      <c r="BT82" s="681"/>
      <c r="BU82" s="681"/>
      <c r="BV82" s="681"/>
      <c r="BW82" s="687">
        <f t="shared" si="116"/>
        <v>-0.2</v>
      </c>
      <c r="BX82" s="688">
        <f t="shared" si="117"/>
        <v>0</v>
      </c>
      <c r="BY82" s="683">
        <v>0.4</v>
      </c>
      <c r="BZ82" s="681"/>
      <c r="CA82" s="681"/>
      <c r="CB82" s="681"/>
      <c r="CC82" s="687">
        <f t="shared" si="118"/>
        <v>-0.4</v>
      </c>
      <c r="CD82" s="688">
        <f t="shared" si="119"/>
        <v>0</v>
      </c>
      <c r="CE82" s="683">
        <v>0.4</v>
      </c>
      <c r="CF82" s="681"/>
      <c r="CG82" s="681"/>
      <c r="CH82" s="681"/>
      <c r="CI82" s="687">
        <f t="shared" si="120"/>
        <v>-0.4</v>
      </c>
      <c r="CJ82" s="688">
        <f t="shared" si="121"/>
        <v>0</v>
      </c>
      <c r="CK82" s="687">
        <f t="shared" si="122"/>
        <v>1.3</v>
      </c>
      <c r="CL82" s="681"/>
      <c r="CM82" s="687">
        <f t="shared" si="123"/>
        <v>0</v>
      </c>
      <c r="CN82" s="681"/>
      <c r="CO82" s="687">
        <f t="shared" si="124"/>
        <v>-1.3</v>
      </c>
      <c r="CP82" s="688">
        <f t="shared" si="125"/>
        <v>0</v>
      </c>
      <c r="CQ82" s="683">
        <v>0.4</v>
      </c>
      <c r="CR82" s="681"/>
      <c r="CS82" s="681"/>
      <c r="CT82" s="681"/>
      <c r="CU82" s="687">
        <f t="shared" si="126"/>
        <v>-0.4</v>
      </c>
      <c r="CV82" s="688">
        <f t="shared" si="127"/>
        <v>0</v>
      </c>
      <c r="CW82" s="683">
        <v>0.4</v>
      </c>
      <c r="CX82" s="681"/>
      <c r="CY82" s="681"/>
      <c r="CZ82" s="681"/>
      <c r="DA82" s="687">
        <f t="shared" si="128"/>
        <v>-0.4</v>
      </c>
      <c r="DB82" s="688">
        <f t="shared" si="129"/>
        <v>0</v>
      </c>
      <c r="DC82" s="683">
        <v>0.5</v>
      </c>
      <c r="DD82" s="681"/>
      <c r="DE82" s="681"/>
      <c r="DF82" s="681"/>
      <c r="DG82" s="687">
        <f t="shared" si="130"/>
        <v>-0.5</v>
      </c>
      <c r="DH82" s="688">
        <f t="shared" si="131"/>
        <v>0</v>
      </c>
    </row>
    <row r="83" spans="1:112" ht="18.75" customHeight="1">
      <c r="A83" s="309" t="s">
        <v>996</v>
      </c>
      <c r="B83" s="390">
        <v>100332342</v>
      </c>
      <c r="C83" s="797" t="s">
        <v>1190</v>
      </c>
      <c r="D83" s="888" t="s">
        <v>996</v>
      </c>
      <c r="E83" s="528" t="s">
        <v>4441</v>
      </c>
      <c r="F83" s="528"/>
      <c r="G83" s="529"/>
      <c r="H83" s="530" t="s">
        <v>4442</v>
      </c>
      <c r="I83" s="530"/>
      <c r="J83" s="396" t="s">
        <v>883</v>
      </c>
      <c r="K83" s="687">
        <f t="shared" si="88"/>
        <v>600.1</v>
      </c>
      <c r="L83" s="681"/>
      <c r="M83" s="687">
        <f t="shared" si="89"/>
        <v>0</v>
      </c>
      <c r="N83" s="681"/>
      <c r="O83" s="687">
        <f t="shared" si="90"/>
        <v>-600.1</v>
      </c>
      <c r="P83" s="688">
        <f t="shared" si="91"/>
        <v>0</v>
      </c>
      <c r="Q83" s="687">
        <f t="shared" si="92"/>
        <v>128.69999999999999</v>
      </c>
      <c r="R83" s="681"/>
      <c r="S83" s="687">
        <f t="shared" si="93"/>
        <v>0</v>
      </c>
      <c r="T83" s="681"/>
      <c r="U83" s="687">
        <f t="shared" si="94"/>
        <v>-128.69999999999999</v>
      </c>
      <c r="V83" s="688">
        <f t="shared" si="95"/>
        <v>0</v>
      </c>
      <c r="W83" s="687">
        <f>W87+W93+W89</f>
        <v>55.099999999999994</v>
      </c>
      <c r="X83" s="681"/>
      <c r="Y83" s="687">
        <f>Y87+Y93+Y89</f>
        <v>0</v>
      </c>
      <c r="Z83" s="681"/>
      <c r="AA83" s="687">
        <f t="shared" si="96"/>
        <v>-55.099999999999994</v>
      </c>
      <c r="AB83" s="688">
        <f t="shared" si="97"/>
        <v>0</v>
      </c>
      <c r="AC83" s="687">
        <f>AC87+AC93+AC89</f>
        <v>27.3</v>
      </c>
      <c r="AD83" s="681"/>
      <c r="AE83" s="687">
        <f>AE87+AE93+AE89</f>
        <v>0</v>
      </c>
      <c r="AF83" s="681"/>
      <c r="AG83" s="687">
        <f t="shared" si="98"/>
        <v>-27.3</v>
      </c>
      <c r="AH83" s="688">
        <f t="shared" si="99"/>
        <v>0</v>
      </c>
      <c r="AI83" s="687">
        <f>AI87+AI93+AI89</f>
        <v>46.3</v>
      </c>
      <c r="AJ83" s="681"/>
      <c r="AK83" s="687">
        <f>AK87+AK93+AK89</f>
        <v>0</v>
      </c>
      <c r="AL83" s="681"/>
      <c r="AM83" s="687">
        <f t="shared" si="100"/>
        <v>-46.3</v>
      </c>
      <c r="AN83" s="688">
        <f t="shared" si="101"/>
        <v>0</v>
      </c>
      <c r="AO83" s="687">
        <f t="shared" si="102"/>
        <v>161</v>
      </c>
      <c r="AP83" s="681"/>
      <c r="AQ83" s="687">
        <f t="shared" si="103"/>
        <v>0</v>
      </c>
      <c r="AR83" s="681"/>
      <c r="AS83" s="687">
        <f t="shared" si="104"/>
        <v>-161</v>
      </c>
      <c r="AT83" s="688">
        <f t="shared" si="105"/>
        <v>0</v>
      </c>
      <c r="AU83" s="687">
        <f>AU87+AU93+AU89</f>
        <v>53.2</v>
      </c>
      <c r="AV83" s="681"/>
      <c r="AW83" s="687">
        <f>AW87+AW93+AW89</f>
        <v>0</v>
      </c>
      <c r="AX83" s="681"/>
      <c r="AY83" s="687">
        <f t="shared" si="106"/>
        <v>-53.2</v>
      </c>
      <c r="AZ83" s="688">
        <f t="shared" si="107"/>
        <v>0</v>
      </c>
      <c r="BA83" s="687">
        <f>BA87+BA93+BA89</f>
        <v>54.8</v>
      </c>
      <c r="BB83" s="681"/>
      <c r="BC83" s="687">
        <f>BC87+BC93+BC89</f>
        <v>0</v>
      </c>
      <c r="BD83" s="681"/>
      <c r="BE83" s="687">
        <f t="shared" si="108"/>
        <v>-54.8</v>
      </c>
      <c r="BF83" s="688">
        <f t="shared" si="109"/>
        <v>0</v>
      </c>
      <c r="BG83" s="687">
        <f>BG87+BG93+BG89</f>
        <v>53</v>
      </c>
      <c r="BH83" s="681"/>
      <c r="BI83" s="687">
        <f>BI87+BI93+BI89</f>
        <v>0</v>
      </c>
      <c r="BJ83" s="681"/>
      <c r="BK83" s="687">
        <f t="shared" si="110"/>
        <v>-53</v>
      </c>
      <c r="BL83" s="688">
        <f t="shared" si="111"/>
        <v>0</v>
      </c>
      <c r="BM83" s="687">
        <f t="shared" si="112"/>
        <v>133.5</v>
      </c>
      <c r="BN83" s="681"/>
      <c r="BO83" s="687">
        <f t="shared" si="113"/>
        <v>0</v>
      </c>
      <c r="BP83" s="681"/>
      <c r="BQ83" s="687">
        <f t="shared" si="114"/>
        <v>-133.5</v>
      </c>
      <c r="BR83" s="688">
        <f t="shared" si="115"/>
        <v>0</v>
      </c>
      <c r="BS83" s="687">
        <f>BS87+BS93+BS89</f>
        <v>27.1</v>
      </c>
      <c r="BT83" s="681"/>
      <c r="BU83" s="687">
        <f>BU87+BU93+BU89</f>
        <v>0</v>
      </c>
      <c r="BV83" s="681"/>
      <c r="BW83" s="687">
        <f t="shared" si="116"/>
        <v>-27.1</v>
      </c>
      <c r="BX83" s="688">
        <f t="shared" si="117"/>
        <v>0</v>
      </c>
      <c r="BY83" s="687">
        <f>BY87+BY93+BY89</f>
        <v>55.099999999999994</v>
      </c>
      <c r="BZ83" s="681"/>
      <c r="CA83" s="687">
        <f>CA87+CA93+CA89</f>
        <v>0</v>
      </c>
      <c r="CB83" s="681"/>
      <c r="CC83" s="687">
        <f t="shared" si="118"/>
        <v>-55.099999999999994</v>
      </c>
      <c r="CD83" s="688">
        <f t="shared" si="119"/>
        <v>0</v>
      </c>
      <c r="CE83" s="687">
        <f>CE87+CE93+CE89</f>
        <v>51.3</v>
      </c>
      <c r="CF83" s="681"/>
      <c r="CG83" s="687">
        <f>CG87+CG93+CG89</f>
        <v>0</v>
      </c>
      <c r="CH83" s="681"/>
      <c r="CI83" s="687">
        <f t="shared" si="120"/>
        <v>-51.3</v>
      </c>
      <c r="CJ83" s="688">
        <f t="shared" si="121"/>
        <v>0</v>
      </c>
      <c r="CK83" s="687">
        <f t="shared" si="122"/>
        <v>176.9</v>
      </c>
      <c r="CL83" s="681"/>
      <c r="CM83" s="687">
        <f t="shared" si="123"/>
        <v>0</v>
      </c>
      <c r="CN83" s="681"/>
      <c r="CO83" s="687">
        <f t="shared" si="124"/>
        <v>-176.9</v>
      </c>
      <c r="CP83" s="688">
        <f t="shared" si="125"/>
        <v>0</v>
      </c>
      <c r="CQ83" s="687">
        <f>CQ87+CQ93+CQ89</f>
        <v>57.5</v>
      </c>
      <c r="CR83" s="681"/>
      <c r="CS83" s="687">
        <f>CS87+CS93+CS89</f>
        <v>0</v>
      </c>
      <c r="CT83" s="681"/>
      <c r="CU83" s="687">
        <f t="shared" si="126"/>
        <v>-57.5</v>
      </c>
      <c r="CV83" s="688">
        <f t="shared" si="127"/>
        <v>0</v>
      </c>
      <c r="CW83" s="687">
        <f>CW87+CW93+CW89</f>
        <v>56.5</v>
      </c>
      <c r="CX83" s="681"/>
      <c r="CY83" s="687">
        <f>CY87+CY93+CY89</f>
        <v>0</v>
      </c>
      <c r="CZ83" s="681"/>
      <c r="DA83" s="687">
        <f t="shared" si="128"/>
        <v>-56.5</v>
      </c>
      <c r="DB83" s="688">
        <f t="shared" si="129"/>
        <v>0</v>
      </c>
      <c r="DC83" s="687">
        <f>DC87+DC93+DC89</f>
        <v>62.9</v>
      </c>
      <c r="DD83" s="681"/>
      <c r="DE83" s="687">
        <f>DE87+DE93+DE89</f>
        <v>0</v>
      </c>
      <c r="DF83" s="681"/>
      <c r="DG83" s="687">
        <f t="shared" si="130"/>
        <v>-62.9</v>
      </c>
      <c r="DH83" s="688">
        <f t="shared" si="131"/>
        <v>0</v>
      </c>
    </row>
    <row r="84" spans="1:112" ht="18.75" customHeight="1">
      <c r="A84" s="310"/>
      <c r="B84" s="390">
        <v>100330751</v>
      </c>
      <c r="C84" s="766"/>
      <c r="D84" s="766"/>
      <c r="E84" s="528" t="s">
        <v>4443</v>
      </c>
      <c r="F84" s="528"/>
      <c r="G84" s="529"/>
      <c r="H84" s="530" t="s">
        <v>4444</v>
      </c>
      <c r="I84" s="530"/>
      <c r="J84" s="722" t="s">
        <v>889</v>
      </c>
      <c r="K84" s="687">
        <f t="shared" si="88"/>
        <v>792.1</v>
      </c>
      <c r="L84" s="681"/>
      <c r="M84" s="687">
        <f t="shared" si="89"/>
        <v>0</v>
      </c>
      <c r="N84" s="681"/>
      <c r="O84" s="687">
        <f t="shared" si="90"/>
        <v>-792.1</v>
      </c>
      <c r="P84" s="688">
        <f t="shared" si="91"/>
        <v>0</v>
      </c>
      <c r="Q84" s="687">
        <f t="shared" si="92"/>
        <v>171.4</v>
      </c>
      <c r="R84" s="681"/>
      <c r="S84" s="687">
        <f t="shared" si="93"/>
        <v>0</v>
      </c>
      <c r="T84" s="681"/>
      <c r="U84" s="687">
        <f t="shared" si="94"/>
        <v>-171.4</v>
      </c>
      <c r="V84" s="688">
        <f t="shared" si="95"/>
        <v>0</v>
      </c>
      <c r="W84" s="687">
        <f>W88+W94+W90</f>
        <v>73.400000000000006</v>
      </c>
      <c r="X84" s="681"/>
      <c r="Y84" s="687">
        <f>Y88+Y94+Y90</f>
        <v>0</v>
      </c>
      <c r="Z84" s="681"/>
      <c r="AA84" s="687">
        <f t="shared" si="96"/>
        <v>-73.400000000000006</v>
      </c>
      <c r="AB84" s="688">
        <f t="shared" si="97"/>
        <v>0</v>
      </c>
      <c r="AC84" s="687">
        <f>AC88+AC94+AC90</f>
        <v>36.299999999999997</v>
      </c>
      <c r="AD84" s="681"/>
      <c r="AE84" s="687">
        <f>AE88+AE94+AE90</f>
        <v>0</v>
      </c>
      <c r="AF84" s="681"/>
      <c r="AG84" s="687">
        <f t="shared" si="98"/>
        <v>-36.299999999999997</v>
      </c>
      <c r="AH84" s="688">
        <f t="shared" si="99"/>
        <v>0</v>
      </c>
      <c r="AI84" s="687">
        <f>AI88+AI94+AI90</f>
        <v>61.7</v>
      </c>
      <c r="AJ84" s="681"/>
      <c r="AK84" s="687">
        <f>AK88+AK94+AK90</f>
        <v>0</v>
      </c>
      <c r="AL84" s="681"/>
      <c r="AM84" s="687">
        <f t="shared" si="100"/>
        <v>-61.7</v>
      </c>
      <c r="AN84" s="688">
        <f t="shared" si="101"/>
        <v>0</v>
      </c>
      <c r="AO84" s="687">
        <f t="shared" si="102"/>
        <v>211.5</v>
      </c>
      <c r="AP84" s="681"/>
      <c r="AQ84" s="687">
        <f t="shared" si="103"/>
        <v>0</v>
      </c>
      <c r="AR84" s="681"/>
      <c r="AS84" s="687">
        <f t="shared" si="104"/>
        <v>-211.5</v>
      </c>
      <c r="AT84" s="688">
        <f t="shared" si="105"/>
        <v>0</v>
      </c>
      <c r="AU84" s="687">
        <f>AU88+AU94+AU90</f>
        <v>70.2</v>
      </c>
      <c r="AV84" s="681"/>
      <c r="AW84" s="687">
        <f>AW88+AW94+AW90</f>
        <v>0</v>
      </c>
      <c r="AX84" s="681"/>
      <c r="AY84" s="687">
        <f t="shared" si="106"/>
        <v>-70.2</v>
      </c>
      <c r="AZ84" s="688">
        <f t="shared" si="107"/>
        <v>0</v>
      </c>
      <c r="BA84" s="687">
        <f>BA88+BA94+BA90</f>
        <v>71.800000000000011</v>
      </c>
      <c r="BB84" s="681"/>
      <c r="BC84" s="687">
        <f>BC88+BC94+BC90</f>
        <v>0</v>
      </c>
      <c r="BD84" s="681"/>
      <c r="BE84" s="687">
        <f t="shared" si="108"/>
        <v>-71.800000000000011</v>
      </c>
      <c r="BF84" s="688">
        <f t="shared" si="109"/>
        <v>0</v>
      </c>
      <c r="BG84" s="687">
        <f>BG88+BG94+BG90</f>
        <v>69.5</v>
      </c>
      <c r="BH84" s="681"/>
      <c r="BI84" s="687">
        <f>BI88+BI94+BI90</f>
        <v>0</v>
      </c>
      <c r="BJ84" s="681"/>
      <c r="BK84" s="687">
        <f t="shared" si="110"/>
        <v>-69.5</v>
      </c>
      <c r="BL84" s="688">
        <f t="shared" si="111"/>
        <v>0</v>
      </c>
      <c r="BM84" s="687">
        <f t="shared" si="112"/>
        <v>176.1</v>
      </c>
      <c r="BN84" s="681"/>
      <c r="BO84" s="687">
        <f t="shared" si="113"/>
        <v>0</v>
      </c>
      <c r="BP84" s="681"/>
      <c r="BQ84" s="687">
        <f t="shared" si="114"/>
        <v>-176.1</v>
      </c>
      <c r="BR84" s="688">
        <f t="shared" si="115"/>
        <v>0</v>
      </c>
      <c r="BS84" s="687">
        <f>BS88+BS94+BS90</f>
        <v>35.6</v>
      </c>
      <c r="BT84" s="681"/>
      <c r="BU84" s="687">
        <f>BU88+BU94+BU90</f>
        <v>0</v>
      </c>
      <c r="BV84" s="681"/>
      <c r="BW84" s="687">
        <f t="shared" si="116"/>
        <v>-35.6</v>
      </c>
      <c r="BX84" s="688">
        <f t="shared" si="117"/>
        <v>0</v>
      </c>
      <c r="BY84" s="687">
        <f>BY88+BY94+BY90</f>
        <v>72.599999999999994</v>
      </c>
      <c r="BZ84" s="681"/>
      <c r="CA84" s="687">
        <f>CA88+CA94+CA90</f>
        <v>0</v>
      </c>
      <c r="CB84" s="681"/>
      <c r="CC84" s="687">
        <f t="shared" si="118"/>
        <v>-72.599999999999994</v>
      </c>
      <c r="CD84" s="688">
        <f t="shared" si="119"/>
        <v>0</v>
      </c>
      <c r="CE84" s="687">
        <f>CE88+CE94+CE90</f>
        <v>67.900000000000006</v>
      </c>
      <c r="CF84" s="681"/>
      <c r="CG84" s="687">
        <f>CG88+CG94+CG90</f>
        <v>0</v>
      </c>
      <c r="CH84" s="681"/>
      <c r="CI84" s="687">
        <f t="shared" si="120"/>
        <v>-67.900000000000006</v>
      </c>
      <c r="CJ84" s="688">
        <f t="shared" si="121"/>
        <v>0</v>
      </c>
      <c r="CK84" s="687">
        <f t="shared" si="122"/>
        <v>233.10000000000002</v>
      </c>
      <c r="CL84" s="681"/>
      <c r="CM84" s="687">
        <f t="shared" si="123"/>
        <v>0</v>
      </c>
      <c r="CN84" s="681"/>
      <c r="CO84" s="687">
        <f t="shared" si="124"/>
        <v>-233.10000000000002</v>
      </c>
      <c r="CP84" s="688">
        <f t="shared" si="125"/>
        <v>0</v>
      </c>
      <c r="CQ84" s="687">
        <f>CQ88+CQ94+CQ90</f>
        <v>76.100000000000009</v>
      </c>
      <c r="CR84" s="681"/>
      <c r="CS84" s="687">
        <f>CS88+CS94+CS90</f>
        <v>0</v>
      </c>
      <c r="CT84" s="681"/>
      <c r="CU84" s="687">
        <f t="shared" si="126"/>
        <v>-76.100000000000009</v>
      </c>
      <c r="CV84" s="688">
        <f t="shared" si="127"/>
        <v>0</v>
      </c>
      <c r="CW84" s="687">
        <f>CW88+CW94+CW90</f>
        <v>74.3</v>
      </c>
      <c r="CX84" s="681"/>
      <c r="CY84" s="687">
        <f>CY88+CY94+CY90</f>
        <v>0</v>
      </c>
      <c r="CZ84" s="681"/>
      <c r="DA84" s="687">
        <f t="shared" si="128"/>
        <v>-74.3</v>
      </c>
      <c r="DB84" s="688">
        <f t="shared" si="129"/>
        <v>0</v>
      </c>
      <c r="DC84" s="687">
        <f>DC88+DC94+DC90</f>
        <v>82.7</v>
      </c>
      <c r="DD84" s="681"/>
      <c r="DE84" s="687">
        <f>DE88+DE94+DE90</f>
        <v>0</v>
      </c>
      <c r="DF84" s="681"/>
      <c r="DG84" s="687">
        <f t="shared" si="130"/>
        <v>-82.7</v>
      </c>
      <c r="DH84" s="688">
        <f t="shared" si="131"/>
        <v>0</v>
      </c>
    </row>
    <row r="85" spans="1:112" ht="18.75" customHeight="1">
      <c r="A85" s="309" t="s">
        <v>980</v>
      </c>
      <c r="B85" s="390">
        <v>100336375</v>
      </c>
      <c r="C85" s="797" t="s">
        <v>4445</v>
      </c>
      <c r="D85" s="887" t="s">
        <v>980</v>
      </c>
      <c r="E85" s="528" t="s">
        <v>4446</v>
      </c>
      <c r="F85" s="528"/>
      <c r="G85" s="529"/>
      <c r="H85" s="530" t="s">
        <v>4447</v>
      </c>
      <c r="I85" s="530"/>
      <c r="J85" s="654" t="s">
        <v>883</v>
      </c>
      <c r="K85" s="687">
        <f t="shared" si="88"/>
        <v>337.4</v>
      </c>
      <c r="L85" s="681"/>
      <c r="M85" s="687">
        <f t="shared" si="89"/>
        <v>0</v>
      </c>
      <c r="N85" s="681"/>
      <c r="O85" s="687">
        <f t="shared" si="90"/>
        <v>-337.4</v>
      </c>
      <c r="P85" s="688">
        <f t="shared" si="91"/>
        <v>0</v>
      </c>
      <c r="Q85" s="687">
        <f t="shared" si="92"/>
        <v>81.2</v>
      </c>
      <c r="R85" s="681"/>
      <c r="S85" s="687">
        <f t="shared" si="93"/>
        <v>0</v>
      </c>
      <c r="T85" s="681"/>
      <c r="U85" s="687">
        <f t="shared" si="94"/>
        <v>-81.2</v>
      </c>
      <c r="V85" s="688">
        <f t="shared" si="95"/>
        <v>0</v>
      </c>
      <c r="W85" s="687">
        <f>W87+W89</f>
        <v>32.5</v>
      </c>
      <c r="X85" s="681"/>
      <c r="Y85" s="687">
        <f>Y87+Y89</f>
        <v>0</v>
      </c>
      <c r="Z85" s="681"/>
      <c r="AA85" s="687">
        <f t="shared" si="96"/>
        <v>-32.5</v>
      </c>
      <c r="AB85" s="688">
        <f t="shared" si="97"/>
        <v>0</v>
      </c>
      <c r="AC85" s="687">
        <f>AC87+AC89</f>
        <v>20.399999999999999</v>
      </c>
      <c r="AD85" s="681"/>
      <c r="AE85" s="687">
        <f>AE87+AE89</f>
        <v>0</v>
      </c>
      <c r="AF85" s="681"/>
      <c r="AG85" s="687">
        <f t="shared" si="98"/>
        <v>-20.399999999999999</v>
      </c>
      <c r="AH85" s="688">
        <f t="shared" si="99"/>
        <v>0</v>
      </c>
      <c r="AI85" s="687">
        <f>AI87+AI89</f>
        <v>28.3</v>
      </c>
      <c r="AJ85" s="681"/>
      <c r="AK85" s="687">
        <f>AK87+AK89</f>
        <v>0</v>
      </c>
      <c r="AL85" s="681"/>
      <c r="AM85" s="687">
        <f t="shared" si="100"/>
        <v>-28.3</v>
      </c>
      <c r="AN85" s="688">
        <f t="shared" si="101"/>
        <v>0</v>
      </c>
      <c r="AO85" s="687">
        <f t="shared" si="102"/>
        <v>90</v>
      </c>
      <c r="AP85" s="681"/>
      <c r="AQ85" s="687">
        <f t="shared" si="103"/>
        <v>0</v>
      </c>
      <c r="AR85" s="681"/>
      <c r="AS85" s="687">
        <f t="shared" si="104"/>
        <v>-90</v>
      </c>
      <c r="AT85" s="688">
        <f t="shared" si="105"/>
        <v>0</v>
      </c>
      <c r="AU85" s="687">
        <f>AU87+AU89</f>
        <v>30.799999999999997</v>
      </c>
      <c r="AV85" s="681"/>
      <c r="AW85" s="687">
        <f>AW87+AW89</f>
        <v>0</v>
      </c>
      <c r="AX85" s="681"/>
      <c r="AY85" s="687">
        <f t="shared" si="106"/>
        <v>-30.799999999999997</v>
      </c>
      <c r="AZ85" s="688">
        <f t="shared" si="107"/>
        <v>0</v>
      </c>
      <c r="BA85" s="687">
        <f>BA87+BA89</f>
        <v>31.2</v>
      </c>
      <c r="BB85" s="681"/>
      <c r="BC85" s="687">
        <f>BC87+BC89</f>
        <v>0</v>
      </c>
      <c r="BD85" s="681"/>
      <c r="BE85" s="687">
        <f t="shared" si="108"/>
        <v>-31.2</v>
      </c>
      <c r="BF85" s="688">
        <f t="shared" si="109"/>
        <v>0</v>
      </c>
      <c r="BG85" s="687">
        <f>BG87+BG89</f>
        <v>28</v>
      </c>
      <c r="BH85" s="681"/>
      <c r="BI85" s="687">
        <f>BI87+BI89</f>
        <v>0</v>
      </c>
      <c r="BJ85" s="681"/>
      <c r="BK85" s="687">
        <f t="shared" si="110"/>
        <v>-28</v>
      </c>
      <c r="BL85" s="688">
        <f t="shared" si="111"/>
        <v>0</v>
      </c>
      <c r="BM85" s="687">
        <f t="shared" si="112"/>
        <v>71.5</v>
      </c>
      <c r="BN85" s="681"/>
      <c r="BO85" s="687">
        <f t="shared" si="113"/>
        <v>0</v>
      </c>
      <c r="BP85" s="681"/>
      <c r="BQ85" s="687">
        <f t="shared" si="114"/>
        <v>-71.5</v>
      </c>
      <c r="BR85" s="688">
        <f t="shared" si="115"/>
        <v>0</v>
      </c>
      <c r="BS85" s="687">
        <f>BS87+BS89</f>
        <v>13.2</v>
      </c>
      <c r="BT85" s="681"/>
      <c r="BU85" s="687">
        <f>BU87+BU89</f>
        <v>0</v>
      </c>
      <c r="BV85" s="681"/>
      <c r="BW85" s="687">
        <f t="shared" si="116"/>
        <v>-13.2</v>
      </c>
      <c r="BX85" s="688">
        <f t="shared" si="117"/>
        <v>0</v>
      </c>
      <c r="BY85" s="687">
        <f>BY87+BY89</f>
        <v>32.5</v>
      </c>
      <c r="BZ85" s="681"/>
      <c r="CA85" s="687">
        <f>CA87+CA89</f>
        <v>0</v>
      </c>
      <c r="CB85" s="681"/>
      <c r="CC85" s="687">
        <f t="shared" si="118"/>
        <v>-32.5</v>
      </c>
      <c r="CD85" s="688">
        <f t="shared" si="119"/>
        <v>0</v>
      </c>
      <c r="CE85" s="687">
        <f>CE87+CE89</f>
        <v>25.8</v>
      </c>
      <c r="CF85" s="681"/>
      <c r="CG85" s="687">
        <f>CG87+CG89</f>
        <v>0</v>
      </c>
      <c r="CH85" s="681"/>
      <c r="CI85" s="687">
        <f t="shared" si="120"/>
        <v>-25.8</v>
      </c>
      <c r="CJ85" s="688">
        <f t="shared" si="121"/>
        <v>0</v>
      </c>
      <c r="CK85" s="687">
        <f t="shared" si="122"/>
        <v>94.699999999999989</v>
      </c>
      <c r="CL85" s="681"/>
      <c r="CM85" s="687">
        <f t="shared" si="123"/>
        <v>0</v>
      </c>
      <c r="CN85" s="681"/>
      <c r="CO85" s="687">
        <f t="shared" si="124"/>
        <v>-94.699999999999989</v>
      </c>
      <c r="CP85" s="688">
        <f t="shared" si="125"/>
        <v>0</v>
      </c>
      <c r="CQ85" s="687">
        <f>CQ87+CQ89</f>
        <v>32.5</v>
      </c>
      <c r="CR85" s="681"/>
      <c r="CS85" s="687">
        <f>CS87+CS89</f>
        <v>0</v>
      </c>
      <c r="CT85" s="681"/>
      <c r="CU85" s="687">
        <f t="shared" si="126"/>
        <v>-32.5</v>
      </c>
      <c r="CV85" s="688">
        <f t="shared" si="127"/>
        <v>0</v>
      </c>
      <c r="CW85" s="687">
        <f>CW87+CW89</f>
        <v>31.6</v>
      </c>
      <c r="CX85" s="681"/>
      <c r="CY85" s="687">
        <f>CY87+CY89</f>
        <v>0</v>
      </c>
      <c r="CZ85" s="681"/>
      <c r="DA85" s="687">
        <f t="shared" si="128"/>
        <v>-31.6</v>
      </c>
      <c r="DB85" s="688">
        <f t="shared" si="129"/>
        <v>0</v>
      </c>
      <c r="DC85" s="687">
        <f>DC87+DC89</f>
        <v>30.6</v>
      </c>
      <c r="DD85" s="681"/>
      <c r="DE85" s="687">
        <f>DE87+DE89</f>
        <v>0</v>
      </c>
      <c r="DF85" s="681"/>
      <c r="DG85" s="687">
        <f t="shared" si="130"/>
        <v>-30.6</v>
      </c>
      <c r="DH85" s="688">
        <f t="shared" si="131"/>
        <v>0</v>
      </c>
    </row>
    <row r="86" spans="1:112" ht="18.75" customHeight="1">
      <c r="A86" s="310"/>
      <c r="B86" s="390">
        <v>100336376</v>
      </c>
      <c r="C86" s="766"/>
      <c r="D86" s="766"/>
      <c r="E86" s="528" t="s">
        <v>4448</v>
      </c>
      <c r="F86" s="528"/>
      <c r="G86" s="529"/>
      <c r="H86" s="530" t="s">
        <v>4449</v>
      </c>
      <c r="I86" s="530"/>
      <c r="J86" s="723" t="s">
        <v>889</v>
      </c>
      <c r="K86" s="687">
        <f t="shared" si="88"/>
        <v>444.2</v>
      </c>
      <c r="L86" s="681"/>
      <c r="M86" s="687">
        <f t="shared" si="89"/>
        <v>0</v>
      </c>
      <c r="N86" s="681"/>
      <c r="O86" s="687">
        <f t="shared" si="90"/>
        <v>-444.2</v>
      </c>
      <c r="P86" s="688">
        <f t="shared" si="91"/>
        <v>0</v>
      </c>
      <c r="Q86" s="687">
        <f t="shared" si="92"/>
        <v>107.8</v>
      </c>
      <c r="R86" s="681"/>
      <c r="S86" s="687">
        <f t="shared" si="93"/>
        <v>0</v>
      </c>
      <c r="T86" s="681"/>
      <c r="U86" s="687">
        <f t="shared" si="94"/>
        <v>-107.8</v>
      </c>
      <c r="V86" s="688">
        <f t="shared" si="95"/>
        <v>0</v>
      </c>
      <c r="W86" s="687">
        <f>W88+W90</f>
        <v>43.2</v>
      </c>
      <c r="X86" s="681"/>
      <c r="Y86" s="687">
        <f>Y88+Y90</f>
        <v>0</v>
      </c>
      <c r="Z86" s="681"/>
      <c r="AA86" s="687">
        <f t="shared" si="96"/>
        <v>-43.2</v>
      </c>
      <c r="AB86" s="688">
        <f t="shared" si="97"/>
        <v>0</v>
      </c>
      <c r="AC86" s="687">
        <f>AC88+AC90</f>
        <v>27</v>
      </c>
      <c r="AD86" s="681"/>
      <c r="AE86" s="687">
        <f>AE88+AE90</f>
        <v>0</v>
      </c>
      <c r="AF86" s="681"/>
      <c r="AG86" s="687">
        <f t="shared" si="98"/>
        <v>-27</v>
      </c>
      <c r="AH86" s="688">
        <f t="shared" si="99"/>
        <v>0</v>
      </c>
      <c r="AI86" s="687">
        <f>AI88+AI90</f>
        <v>37.599999999999994</v>
      </c>
      <c r="AJ86" s="681"/>
      <c r="AK86" s="687">
        <f>AK88+AK90</f>
        <v>0</v>
      </c>
      <c r="AL86" s="681"/>
      <c r="AM86" s="687">
        <f t="shared" si="100"/>
        <v>-37.599999999999994</v>
      </c>
      <c r="AN86" s="688">
        <f t="shared" si="101"/>
        <v>0</v>
      </c>
      <c r="AO86" s="687">
        <f t="shared" si="102"/>
        <v>117.8</v>
      </c>
      <c r="AP86" s="681"/>
      <c r="AQ86" s="687">
        <f t="shared" si="103"/>
        <v>0</v>
      </c>
      <c r="AR86" s="681"/>
      <c r="AS86" s="687">
        <f t="shared" si="104"/>
        <v>-117.8</v>
      </c>
      <c r="AT86" s="688">
        <f t="shared" si="105"/>
        <v>0</v>
      </c>
      <c r="AU86" s="687">
        <f>AU88+AU90</f>
        <v>40.5</v>
      </c>
      <c r="AV86" s="681"/>
      <c r="AW86" s="687">
        <f>AW88+AW90</f>
        <v>0</v>
      </c>
      <c r="AX86" s="681"/>
      <c r="AY86" s="687">
        <f t="shared" si="106"/>
        <v>-40.5</v>
      </c>
      <c r="AZ86" s="688">
        <f t="shared" si="107"/>
        <v>0</v>
      </c>
      <c r="BA86" s="687">
        <f>BA88+BA90</f>
        <v>40.700000000000003</v>
      </c>
      <c r="BB86" s="681"/>
      <c r="BC86" s="687">
        <f>BC88+BC90</f>
        <v>0</v>
      </c>
      <c r="BD86" s="681"/>
      <c r="BE86" s="687">
        <f t="shared" si="108"/>
        <v>-40.700000000000003</v>
      </c>
      <c r="BF86" s="688">
        <f t="shared" si="109"/>
        <v>0</v>
      </c>
      <c r="BG86" s="687">
        <f>BG88+BG90</f>
        <v>36.599999999999994</v>
      </c>
      <c r="BH86" s="681"/>
      <c r="BI86" s="687">
        <f>BI88+BI90</f>
        <v>0</v>
      </c>
      <c r="BJ86" s="681"/>
      <c r="BK86" s="687">
        <f t="shared" si="110"/>
        <v>-36.599999999999994</v>
      </c>
      <c r="BL86" s="688">
        <f t="shared" si="111"/>
        <v>0</v>
      </c>
      <c r="BM86" s="687">
        <f t="shared" si="112"/>
        <v>94.1</v>
      </c>
      <c r="BN86" s="681"/>
      <c r="BO86" s="687">
        <f t="shared" si="113"/>
        <v>0</v>
      </c>
      <c r="BP86" s="681"/>
      <c r="BQ86" s="687">
        <f t="shared" si="114"/>
        <v>-94.1</v>
      </c>
      <c r="BR86" s="688">
        <f t="shared" si="115"/>
        <v>0</v>
      </c>
      <c r="BS86" s="687">
        <f>BS88+BS90</f>
        <v>17.3</v>
      </c>
      <c r="BT86" s="681"/>
      <c r="BU86" s="687">
        <f>BU88+BU90</f>
        <v>0</v>
      </c>
      <c r="BV86" s="681"/>
      <c r="BW86" s="687">
        <f t="shared" si="116"/>
        <v>-17.3</v>
      </c>
      <c r="BX86" s="688">
        <f t="shared" si="117"/>
        <v>0</v>
      </c>
      <c r="BY86" s="687">
        <f>BY88+BY90</f>
        <v>42.7</v>
      </c>
      <c r="BZ86" s="681"/>
      <c r="CA86" s="687">
        <f>CA88+CA90</f>
        <v>0</v>
      </c>
      <c r="CB86" s="681"/>
      <c r="CC86" s="687">
        <f t="shared" si="118"/>
        <v>-42.7</v>
      </c>
      <c r="CD86" s="688">
        <f t="shared" si="119"/>
        <v>0</v>
      </c>
      <c r="CE86" s="687">
        <f>CE88+CE90</f>
        <v>34.1</v>
      </c>
      <c r="CF86" s="681"/>
      <c r="CG86" s="687">
        <f>CG88+CG90</f>
        <v>0</v>
      </c>
      <c r="CH86" s="681"/>
      <c r="CI86" s="687">
        <f t="shared" si="120"/>
        <v>-34.1</v>
      </c>
      <c r="CJ86" s="688">
        <f t="shared" si="121"/>
        <v>0</v>
      </c>
      <c r="CK86" s="687">
        <f t="shared" si="122"/>
        <v>124.5</v>
      </c>
      <c r="CL86" s="681"/>
      <c r="CM86" s="687">
        <f t="shared" si="123"/>
        <v>0</v>
      </c>
      <c r="CN86" s="681"/>
      <c r="CO86" s="687">
        <f t="shared" si="124"/>
        <v>-124.5</v>
      </c>
      <c r="CP86" s="688">
        <f t="shared" si="125"/>
        <v>0</v>
      </c>
      <c r="CQ86" s="687">
        <f>CQ88+CQ90</f>
        <v>42.900000000000006</v>
      </c>
      <c r="CR86" s="681"/>
      <c r="CS86" s="687">
        <f>CS88+CS90</f>
        <v>0</v>
      </c>
      <c r="CT86" s="681"/>
      <c r="CU86" s="687">
        <f t="shared" si="126"/>
        <v>-42.900000000000006</v>
      </c>
      <c r="CV86" s="688">
        <f t="shared" si="127"/>
        <v>0</v>
      </c>
      <c r="CW86" s="687">
        <f>CW88+CW90</f>
        <v>41.5</v>
      </c>
      <c r="CX86" s="681"/>
      <c r="CY86" s="687">
        <f>CY88+CY90</f>
        <v>0</v>
      </c>
      <c r="CZ86" s="681"/>
      <c r="DA86" s="687">
        <f t="shared" si="128"/>
        <v>-41.5</v>
      </c>
      <c r="DB86" s="688">
        <f t="shared" si="129"/>
        <v>0</v>
      </c>
      <c r="DC86" s="687">
        <f>DC88+DC90</f>
        <v>40.099999999999994</v>
      </c>
      <c r="DD86" s="681"/>
      <c r="DE86" s="687">
        <f>DE88+DE90</f>
        <v>0</v>
      </c>
      <c r="DF86" s="681"/>
      <c r="DG86" s="687">
        <f t="shared" si="130"/>
        <v>-40.099999999999994</v>
      </c>
      <c r="DH86" s="688">
        <f t="shared" si="131"/>
        <v>0</v>
      </c>
    </row>
    <row r="87" spans="1:112" ht="18.75" customHeight="1">
      <c r="A87" s="303" t="s">
        <v>3645</v>
      </c>
      <c r="B87" s="390">
        <v>100336360</v>
      </c>
      <c r="C87" s="799" t="s">
        <v>4450</v>
      </c>
      <c r="D87" s="890" t="s">
        <v>3645</v>
      </c>
      <c r="E87" s="528" t="s">
        <v>4451</v>
      </c>
      <c r="F87" s="528"/>
      <c r="G87" s="529"/>
      <c r="H87" s="530"/>
      <c r="I87" s="530"/>
      <c r="J87" s="654" t="s">
        <v>883</v>
      </c>
      <c r="K87" s="687">
        <f t="shared" si="88"/>
        <v>153.9</v>
      </c>
      <c r="L87" s="681"/>
      <c r="M87" s="687">
        <f t="shared" si="89"/>
        <v>0</v>
      </c>
      <c r="N87" s="681"/>
      <c r="O87" s="687">
        <f t="shared" si="90"/>
        <v>-153.9</v>
      </c>
      <c r="P87" s="688">
        <f t="shared" si="91"/>
        <v>0</v>
      </c>
      <c r="Q87" s="687">
        <f t="shared" si="92"/>
        <v>38.700000000000003</v>
      </c>
      <c r="R87" s="681"/>
      <c r="S87" s="687">
        <f t="shared" si="93"/>
        <v>0</v>
      </c>
      <c r="T87" s="681"/>
      <c r="U87" s="687">
        <f t="shared" si="94"/>
        <v>-38.700000000000003</v>
      </c>
      <c r="V87" s="688">
        <f t="shared" si="95"/>
        <v>0</v>
      </c>
      <c r="W87" s="683">
        <v>14.2</v>
      </c>
      <c r="X87" s="681"/>
      <c r="Y87" s="681"/>
      <c r="Z87" s="681"/>
      <c r="AA87" s="687">
        <f t="shared" si="96"/>
        <v>-14.2</v>
      </c>
      <c r="AB87" s="688">
        <f t="shared" si="97"/>
        <v>0</v>
      </c>
      <c r="AC87" s="683">
        <v>11.7</v>
      </c>
      <c r="AD87" s="681"/>
      <c r="AE87" s="681"/>
      <c r="AF87" s="681"/>
      <c r="AG87" s="687">
        <f t="shared" si="98"/>
        <v>-11.7</v>
      </c>
      <c r="AH87" s="688">
        <f t="shared" si="99"/>
        <v>0</v>
      </c>
      <c r="AI87" s="683">
        <v>12.8</v>
      </c>
      <c r="AJ87" s="681"/>
      <c r="AK87" s="681"/>
      <c r="AL87" s="681"/>
      <c r="AM87" s="687">
        <f t="shared" si="100"/>
        <v>-12.8</v>
      </c>
      <c r="AN87" s="688">
        <f t="shared" si="101"/>
        <v>0</v>
      </c>
      <c r="AO87" s="687">
        <f t="shared" si="102"/>
        <v>43.2</v>
      </c>
      <c r="AP87" s="681"/>
      <c r="AQ87" s="687">
        <f t="shared" si="103"/>
        <v>0</v>
      </c>
      <c r="AR87" s="681"/>
      <c r="AS87" s="687">
        <f t="shared" si="104"/>
        <v>-43.2</v>
      </c>
      <c r="AT87" s="688">
        <f t="shared" si="105"/>
        <v>0</v>
      </c>
      <c r="AU87" s="683">
        <v>13.6</v>
      </c>
      <c r="AV87" s="681"/>
      <c r="AW87" s="681"/>
      <c r="AX87" s="681"/>
      <c r="AY87" s="687">
        <f t="shared" si="106"/>
        <v>-13.6</v>
      </c>
      <c r="AZ87" s="688">
        <f t="shared" si="107"/>
        <v>0</v>
      </c>
      <c r="BA87" s="683">
        <v>15</v>
      </c>
      <c r="BB87" s="681"/>
      <c r="BC87" s="681"/>
      <c r="BD87" s="681"/>
      <c r="BE87" s="687">
        <f t="shared" si="108"/>
        <v>-15</v>
      </c>
      <c r="BF87" s="688">
        <f t="shared" si="109"/>
        <v>0</v>
      </c>
      <c r="BG87" s="683">
        <v>14.6</v>
      </c>
      <c r="BH87" s="681"/>
      <c r="BI87" s="681"/>
      <c r="BJ87" s="681"/>
      <c r="BK87" s="687">
        <f t="shared" si="110"/>
        <v>-14.6</v>
      </c>
      <c r="BL87" s="688">
        <f t="shared" si="111"/>
        <v>0</v>
      </c>
      <c r="BM87" s="687">
        <f t="shared" si="112"/>
        <v>28.8</v>
      </c>
      <c r="BN87" s="681"/>
      <c r="BO87" s="687">
        <f t="shared" si="113"/>
        <v>0</v>
      </c>
      <c r="BP87" s="681"/>
      <c r="BQ87" s="687">
        <f t="shared" si="114"/>
        <v>-28.8</v>
      </c>
      <c r="BR87" s="688">
        <f t="shared" si="115"/>
        <v>0</v>
      </c>
      <c r="BS87" s="683">
        <v>5.8</v>
      </c>
      <c r="BT87" s="681"/>
      <c r="BU87" s="681"/>
      <c r="BV87" s="681"/>
      <c r="BW87" s="687">
        <f t="shared" si="116"/>
        <v>-5.8</v>
      </c>
      <c r="BX87" s="688">
        <f t="shared" si="117"/>
        <v>0</v>
      </c>
      <c r="BY87" s="683">
        <v>14.2</v>
      </c>
      <c r="BZ87" s="681"/>
      <c r="CA87" s="681"/>
      <c r="CB87" s="681"/>
      <c r="CC87" s="687">
        <f t="shared" si="118"/>
        <v>-14.2</v>
      </c>
      <c r="CD87" s="688">
        <f t="shared" si="119"/>
        <v>0</v>
      </c>
      <c r="CE87" s="683">
        <v>8.8000000000000007</v>
      </c>
      <c r="CF87" s="681"/>
      <c r="CG87" s="681"/>
      <c r="CH87" s="681"/>
      <c r="CI87" s="687">
        <f t="shared" si="120"/>
        <v>-8.8000000000000007</v>
      </c>
      <c r="CJ87" s="688">
        <f t="shared" si="121"/>
        <v>0</v>
      </c>
      <c r="CK87" s="687">
        <f t="shared" si="122"/>
        <v>43.2</v>
      </c>
      <c r="CL87" s="681"/>
      <c r="CM87" s="687">
        <f t="shared" si="123"/>
        <v>0</v>
      </c>
      <c r="CN87" s="681"/>
      <c r="CO87" s="687">
        <f t="shared" si="124"/>
        <v>-43.2</v>
      </c>
      <c r="CP87" s="688">
        <f t="shared" si="125"/>
        <v>0</v>
      </c>
      <c r="CQ87" s="683">
        <v>15</v>
      </c>
      <c r="CR87" s="681"/>
      <c r="CS87" s="681"/>
      <c r="CT87" s="681"/>
      <c r="CU87" s="687">
        <f t="shared" si="126"/>
        <v>-15</v>
      </c>
      <c r="CV87" s="688">
        <f t="shared" si="127"/>
        <v>0</v>
      </c>
      <c r="CW87" s="683">
        <v>14.1</v>
      </c>
      <c r="CX87" s="681"/>
      <c r="CY87" s="681"/>
      <c r="CZ87" s="681"/>
      <c r="DA87" s="687">
        <f t="shared" si="128"/>
        <v>-14.1</v>
      </c>
      <c r="DB87" s="688">
        <f t="shared" si="129"/>
        <v>0</v>
      </c>
      <c r="DC87" s="683">
        <v>14.1</v>
      </c>
      <c r="DD87" s="681"/>
      <c r="DE87" s="681"/>
      <c r="DF87" s="681"/>
      <c r="DG87" s="687">
        <f t="shared" si="130"/>
        <v>-14.1</v>
      </c>
      <c r="DH87" s="688">
        <f t="shared" si="131"/>
        <v>0</v>
      </c>
    </row>
    <row r="88" spans="1:112" ht="18.75" customHeight="1">
      <c r="A88" s="304"/>
      <c r="B88" s="390">
        <v>100336361</v>
      </c>
      <c r="C88" s="766"/>
      <c r="D88" s="766"/>
      <c r="E88" s="528" t="s">
        <v>4452</v>
      </c>
      <c r="F88" s="528"/>
      <c r="G88" s="529"/>
      <c r="H88" s="530"/>
      <c r="I88" s="530"/>
      <c r="J88" s="723" t="s">
        <v>889</v>
      </c>
      <c r="K88" s="687">
        <f t="shared" si="88"/>
        <v>200.70000000000002</v>
      </c>
      <c r="L88" s="681"/>
      <c r="M88" s="687">
        <f t="shared" si="89"/>
        <v>0</v>
      </c>
      <c r="N88" s="681"/>
      <c r="O88" s="687">
        <f t="shared" si="90"/>
        <v>-200.70000000000002</v>
      </c>
      <c r="P88" s="688">
        <f t="shared" si="91"/>
        <v>0</v>
      </c>
      <c r="Q88" s="687">
        <f t="shared" si="92"/>
        <v>50.9</v>
      </c>
      <c r="R88" s="681"/>
      <c r="S88" s="687">
        <f t="shared" si="93"/>
        <v>0</v>
      </c>
      <c r="T88" s="681"/>
      <c r="U88" s="687">
        <f t="shared" si="94"/>
        <v>-50.9</v>
      </c>
      <c r="V88" s="688">
        <f t="shared" si="95"/>
        <v>0</v>
      </c>
      <c r="W88" s="683">
        <v>18.7</v>
      </c>
      <c r="X88" s="681"/>
      <c r="Y88" s="681"/>
      <c r="Z88" s="681"/>
      <c r="AA88" s="687">
        <f t="shared" si="96"/>
        <v>-18.7</v>
      </c>
      <c r="AB88" s="688">
        <f t="shared" si="97"/>
        <v>0</v>
      </c>
      <c r="AC88" s="683">
        <v>15.3</v>
      </c>
      <c r="AD88" s="681"/>
      <c r="AE88" s="681"/>
      <c r="AF88" s="681"/>
      <c r="AG88" s="687">
        <f t="shared" si="98"/>
        <v>-15.3</v>
      </c>
      <c r="AH88" s="688">
        <f t="shared" si="99"/>
        <v>0</v>
      </c>
      <c r="AI88" s="683">
        <v>16.899999999999999</v>
      </c>
      <c r="AJ88" s="681"/>
      <c r="AK88" s="681"/>
      <c r="AL88" s="681"/>
      <c r="AM88" s="687">
        <f t="shared" si="100"/>
        <v>-16.899999999999999</v>
      </c>
      <c r="AN88" s="688">
        <f t="shared" si="101"/>
        <v>0</v>
      </c>
      <c r="AO88" s="687">
        <f t="shared" si="102"/>
        <v>55.9</v>
      </c>
      <c r="AP88" s="681"/>
      <c r="AQ88" s="687">
        <f t="shared" si="103"/>
        <v>0</v>
      </c>
      <c r="AR88" s="681"/>
      <c r="AS88" s="687">
        <f t="shared" si="104"/>
        <v>-55.9</v>
      </c>
      <c r="AT88" s="688">
        <f t="shared" si="105"/>
        <v>0</v>
      </c>
      <c r="AU88" s="683">
        <v>17.7</v>
      </c>
      <c r="AV88" s="681"/>
      <c r="AW88" s="681"/>
      <c r="AX88" s="681"/>
      <c r="AY88" s="687">
        <f t="shared" si="106"/>
        <v>-17.7</v>
      </c>
      <c r="AZ88" s="688">
        <f t="shared" si="107"/>
        <v>0</v>
      </c>
      <c r="BA88" s="683">
        <v>19.3</v>
      </c>
      <c r="BB88" s="681"/>
      <c r="BC88" s="681"/>
      <c r="BD88" s="681"/>
      <c r="BE88" s="687">
        <f t="shared" si="108"/>
        <v>-19.3</v>
      </c>
      <c r="BF88" s="688">
        <f t="shared" si="109"/>
        <v>0</v>
      </c>
      <c r="BG88" s="683">
        <v>18.899999999999999</v>
      </c>
      <c r="BH88" s="681"/>
      <c r="BI88" s="681"/>
      <c r="BJ88" s="681"/>
      <c r="BK88" s="687">
        <f t="shared" si="110"/>
        <v>-18.899999999999999</v>
      </c>
      <c r="BL88" s="688">
        <f t="shared" si="111"/>
        <v>0</v>
      </c>
      <c r="BM88" s="687">
        <f t="shared" si="112"/>
        <v>37.5</v>
      </c>
      <c r="BN88" s="681"/>
      <c r="BO88" s="687">
        <f t="shared" si="113"/>
        <v>0</v>
      </c>
      <c r="BP88" s="681"/>
      <c r="BQ88" s="687">
        <f t="shared" si="114"/>
        <v>-37.5</v>
      </c>
      <c r="BR88" s="688">
        <f t="shared" si="115"/>
        <v>0</v>
      </c>
      <c r="BS88" s="683">
        <v>7.5</v>
      </c>
      <c r="BT88" s="681"/>
      <c r="BU88" s="681"/>
      <c r="BV88" s="681"/>
      <c r="BW88" s="687">
        <f t="shared" si="116"/>
        <v>-7.5</v>
      </c>
      <c r="BX88" s="688">
        <f t="shared" si="117"/>
        <v>0</v>
      </c>
      <c r="BY88" s="683">
        <v>18.5</v>
      </c>
      <c r="BZ88" s="681"/>
      <c r="CA88" s="681"/>
      <c r="CB88" s="681"/>
      <c r="CC88" s="687">
        <f t="shared" si="118"/>
        <v>-18.5</v>
      </c>
      <c r="CD88" s="688">
        <f t="shared" si="119"/>
        <v>0</v>
      </c>
      <c r="CE88" s="683">
        <v>11.5</v>
      </c>
      <c r="CF88" s="681"/>
      <c r="CG88" s="681"/>
      <c r="CH88" s="681"/>
      <c r="CI88" s="687">
        <f t="shared" si="120"/>
        <v>-11.5</v>
      </c>
      <c r="CJ88" s="688">
        <f t="shared" si="121"/>
        <v>0</v>
      </c>
      <c r="CK88" s="687">
        <f t="shared" si="122"/>
        <v>56.4</v>
      </c>
      <c r="CL88" s="681"/>
      <c r="CM88" s="687">
        <f t="shared" si="123"/>
        <v>0</v>
      </c>
      <c r="CN88" s="681"/>
      <c r="CO88" s="687">
        <f t="shared" si="124"/>
        <v>-56.4</v>
      </c>
      <c r="CP88" s="688">
        <f t="shared" si="125"/>
        <v>0</v>
      </c>
      <c r="CQ88" s="683">
        <v>19.600000000000001</v>
      </c>
      <c r="CR88" s="681"/>
      <c r="CS88" s="681"/>
      <c r="CT88" s="681"/>
      <c r="CU88" s="687">
        <f t="shared" si="126"/>
        <v>-19.600000000000001</v>
      </c>
      <c r="CV88" s="688">
        <f t="shared" si="127"/>
        <v>0</v>
      </c>
      <c r="CW88" s="683">
        <v>18.399999999999999</v>
      </c>
      <c r="CX88" s="681"/>
      <c r="CY88" s="681"/>
      <c r="CZ88" s="681"/>
      <c r="DA88" s="687">
        <f t="shared" si="128"/>
        <v>-18.399999999999999</v>
      </c>
      <c r="DB88" s="688">
        <f t="shared" si="129"/>
        <v>0</v>
      </c>
      <c r="DC88" s="683">
        <v>18.399999999999999</v>
      </c>
      <c r="DD88" s="681"/>
      <c r="DE88" s="681"/>
      <c r="DF88" s="681"/>
      <c r="DG88" s="687">
        <f t="shared" si="130"/>
        <v>-18.399999999999999</v>
      </c>
      <c r="DH88" s="688">
        <f t="shared" si="131"/>
        <v>0</v>
      </c>
    </row>
    <row r="89" spans="1:112" ht="18.75" customHeight="1">
      <c r="A89" s="303" t="s">
        <v>4359</v>
      </c>
      <c r="B89" s="390">
        <v>100333003</v>
      </c>
      <c r="C89" s="799" t="s">
        <v>4453</v>
      </c>
      <c r="D89" s="889" t="s">
        <v>948</v>
      </c>
      <c r="E89" s="528" t="s">
        <v>4454</v>
      </c>
      <c r="F89" s="528"/>
      <c r="G89" s="529"/>
      <c r="H89" s="530"/>
      <c r="I89" s="530"/>
      <c r="J89" s="654" t="s">
        <v>883</v>
      </c>
      <c r="K89" s="687">
        <f t="shared" si="88"/>
        <v>183.5</v>
      </c>
      <c r="L89" s="681"/>
      <c r="M89" s="687">
        <f t="shared" si="89"/>
        <v>0</v>
      </c>
      <c r="N89" s="681"/>
      <c r="O89" s="687">
        <f t="shared" si="90"/>
        <v>-183.5</v>
      </c>
      <c r="P89" s="688">
        <f t="shared" si="91"/>
        <v>0</v>
      </c>
      <c r="Q89" s="687">
        <f t="shared" si="92"/>
        <v>42.5</v>
      </c>
      <c r="R89" s="681"/>
      <c r="S89" s="687">
        <f t="shared" si="93"/>
        <v>0</v>
      </c>
      <c r="T89" s="681"/>
      <c r="U89" s="687">
        <f t="shared" si="94"/>
        <v>-42.5</v>
      </c>
      <c r="V89" s="688">
        <f t="shared" si="95"/>
        <v>0</v>
      </c>
      <c r="W89" s="683">
        <v>18.3</v>
      </c>
      <c r="X89" s="681"/>
      <c r="Y89" s="681"/>
      <c r="Z89" s="681"/>
      <c r="AA89" s="687">
        <f t="shared" si="96"/>
        <v>-18.3</v>
      </c>
      <c r="AB89" s="688">
        <f t="shared" si="97"/>
        <v>0</v>
      </c>
      <c r="AC89" s="683">
        <v>8.6999999999999993</v>
      </c>
      <c r="AD89" s="681"/>
      <c r="AE89" s="681"/>
      <c r="AF89" s="681"/>
      <c r="AG89" s="687">
        <f t="shared" si="98"/>
        <v>-8.6999999999999993</v>
      </c>
      <c r="AH89" s="688">
        <f t="shared" si="99"/>
        <v>0</v>
      </c>
      <c r="AI89" s="683">
        <v>15.5</v>
      </c>
      <c r="AJ89" s="681"/>
      <c r="AK89" s="681"/>
      <c r="AL89" s="681"/>
      <c r="AM89" s="687">
        <f t="shared" si="100"/>
        <v>-15.5</v>
      </c>
      <c r="AN89" s="688">
        <f t="shared" si="101"/>
        <v>0</v>
      </c>
      <c r="AO89" s="687">
        <f t="shared" si="102"/>
        <v>46.8</v>
      </c>
      <c r="AP89" s="681"/>
      <c r="AQ89" s="687">
        <f t="shared" si="103"/>
        <v>0</v>
      </c>
      <c r="AR89" s="681"/>
      <c r="AS89" s="687">
        <f t="shared" si="104"/>
        <v>-46.8</v>
      </c>
      <c r="AT89" s="688">
        <f t="shared" si="105"/>
        <v>0</v>
      </c>
      <c r="AU89" s="683">
        <v>17.2</v>
      </c>
      <c r="AV89" s="681"/>
      <c r="AW89" s="681"/>
      <c r="AX89" s="681"/>
      <c r="AY89" s="687">
        <f t="shared" si="106"/>
        <v>-17.2</v>
      </c>
      <c r="AZ89" s="688">
        <f t="shared" si="107"/>
        <v>0</v>
      </c>
      <c r="BA89" s="683">
        <v>16.2</v>
      </c>
      <c r="BB89" s="681"/>
      <c r="BC89" s="681"/>
      <c r="BD89" s="681"/>
      <c r="BE89" s="687">
        <f t="shared" si="108"/>
        <v>-16.2</v>
      </c>
      <c r="BF89" s="688">
        <f t="shared" si="109"/>
        <v>0</v>
      </c>
      <c r="BG89" s="683">
        <v>13.4</v>
      </c>
      <c r="BH89" s="681"/>
      <c r="BI89" s="681"/>
      <c r="BJ89" s="681"/>
      <c r="BK89" s="687">
        <f t="shared" si="110"/>
        <v>-13.4</v>
      </c>
      <c r="BL89" s="688">
        <f t="shared" si="111"/>
        <v>0</v>
      </c>
      <c r="BM89" s="687">
        <f t="shared" si="112"/>
        <v>42.7</v>
      </c>
      <c r="BN89" s="681"/>
      <c r="BO89" s="687">
        <f t="shared" si="113"/>
        <v>0</v>
      </c>
      <c r="BP89" s="681"/>
      <c r="BQ89" s="687">
        <f t="shared" si="114"/>
        <v>-42.7</v>
      </c>
      <c r="BR89" s="688">
        <f t="shared" si="115"/>
        <v>0</v>
      </c>
      <c r="BS89" s="683">
        <v>7.4</v>
      </c>
      <c r="BT89" s="681"/>
      <c r="BU89" s="681"/>
      <c r="BV89" s="681"/>
      <c r="BW89" s="687">
        <f t="shared" si="116"/>
        <v>-7.4</v>
      </c>
      <c r="BX89" s="688">
        <f t="shared" si="117"/>
        <v>0</v>
      </c>
      <c r="BY89" s="683">
        <v>18.3</v>
      </c>
      <c r="BZ89" s="681"/>
      <c r="CA89" s="681"/>
      <c r="CB89" s="681"/>
      <c r="CC89" s="687">
        <f t="shared" si="118"/>
        <v>-18.3</v>
      </c>
      <c r="CD89" s="688">
        <f t="shared" si="119"/>
        <v>0</v>
      </c>
      <c r="CE89" s="683">
        <v>17</v>
      </c>
      <c r="CF89" s="681"/>
      <c r="CG89" s="681"/>
      <c r="CH89" s="681"/>
      <c r="CI89" s="687">
        <f t="shared" si="120"/>
        <v>-17</v>
      </c>
      <c r="CJ89" s="688">
        <f t="shared" si="121"/>
        <v>0</v>
      </c>
      <c r="CK89" s="687">
        <f t="shared" si="122"/>
        <v>51.5</v>
      </c>
      <c r="CL89" s="681"/>
      <c r="CM89" s="687">
        <f t="shared" si="123"/>
        <v>0</v>
      </c>
      <c r="CN89" s="681"/>
      <c r="CO89" s="687">
        <f t="shared" si="124"/>
        <v>-51.5</v>
      </c>
      <c r="CP89" s="688">
        <f t="shared" si="125"/>
        <v>0</v>
      </c>
      <c r="CQ89" s="683">
        <v>17.5</v>
      </c>
      <c r="CR89" s="681"/>
      <c r="CS89" s="681"/>
      <c r="CT89" s="681"/>
      <c r="CU89" s="687">
        <f t="shared" si="126"/>
        <v>-17.5</v>
      </c>
      <c r="CV89" s="688">
        <f t="shared" si="127"/>
        <v>0</v>
      </c>
      <c r="CW89" s="683">
        <v>17.5</v>
      </c>
      <c r="CX89" s="681"/>
      <c r="CY89" s="681"/>
      <c r="CZ89" s="681"/>
      <c r="DA89" s="687">
        <f t="shared" si="128"/>
        <v>-17.5</v>
      </c>
      <c r="DB89" s="688">
        <f t="shared" si="129"/>
        <v>0</v>
      </c>
      <c r="DC89" s="683">
        <v>16.5</v>
      </c>
      <c r="DD89" s="681"/>
      <c r="DE89" s="681"/>
      <c r="DF89" s="681"/>
      <c r="DG89" s="687">
        <f t="shared" si="130"/>
        <v>-16.5</v>
      </c>
      <c r="DH89" s="688">
        <f t="shared" si="131"/>
        <v>0</v>
      </c>
    </row>
    <row r="90" spans="1:112" ht="18.75" customHeight="1">
      <c r="A90" s="304"/>
      <c r="B90" s="390">
        <v>100333004</v>
      </c>
      <c r="C90" s="766"/>
      <c r="D90" s="766"/>
      <c r="E90" s="528" t="s">
        <v>4455</v>
      </c>
      <c r="F90" s="528"/>
      <c r="G90" s="529"/>
      <c r="H90" s="530"/>
      <c r="I90" s="530"/>
      <c r="J90" s="723" t="s">
        <v>889</v>
      </c>
      <c r="K90" s="687">
        <f t="shared" si="88"/>
        <v>243.5</v>
      </c>
      <c r="L90" s="681"/>
      <c r="M90" s="687">
        <f t="shared" si="89"/>
        <v>0</v>
      </c>
      <c r="N90" s="681"/>
      <c r="O90" s="687">
        <f t="shared" si="90"/>
        <v>-243.5</v>
      </c>
      <c r="P90" s="688">
        <f t="shared" si="91"/>
        <v>0</v>
      </c>
      <c r="Q90" s="687">
        <f t="shared" si="92"/>
        <v>56.900000000000006</v>
      </c>
      <c r="R90" s="681"/>
      <c r="S90" s="687">
        <f t="shared" si="93"/>
        <v>0</v>
      </c>
      <c r="T90" s="681"/>
      <c r="U90" s="687">
        <f t="shared" si="94"/>
        <v>-56.900000000000006</v>
      </c>
      <c r="V90" s="688">
        <f t="shared" si="95"/>
        <v>0</v>
      </c>
      <c r="W90" s="683">
        <v>24.5</v>
      </c>
      <c r="X90" s="681"/>
      <c r="Y90" s="681"/>
      <c r="Z90" s="681"/>
      <c r="AA90" s="687">
        <f t="shared" si="96"/>
        <v>-24.5</v>
      </c>
      <c r="AB90" s="688">
        <f t="shared" si="97"/>
        <v>0</v>
      </c>
      <c r="AC90" s="683">
        <v>11.7</v>
      </c>
      <c r="AD90" s="681"/>
      <c r="AE90" s="681"/>
      <c r="AF90" s="681"/>
      <c r="AG90" s="687">
        <f t="shared" si="98"/>
        <v>-11.7</v>
      </c>
      <c r="AH90" s="688">
        <f t="shared" si="99"/>
        <v>0</v>
      </c>
      <c r="AI90" s="683">
        <v>20.7</v>
      </c>
      <c r="AJ90" s="681"/>
      <c r="AK90" s="681"/>
      <c r="AL90" s="681"/>
      <c r="AM90" s="687">
        <f t="shared" si="100"/>
        <v>-20.7</v>
      </c>
      <c r="AN90" s="688">
        <f t="shared" si="101"/>
        <v>0</v>
      </c>
      <c r="AO90" s="687">
        <f t="shared" si="102"/>
        <v>61.900000000000006</v>
      </c>
      <c r="AP90" s="681"/>
      <c r="AQ90" s="687">
        <f t="shared" si="103"/>
        <v>0</v>
      </c>
      <c r="AR90" s="681"/>
      <c r="AS90" s="687">
        <f t="shared" si="104"/>
        <v>-61.900000000000006</v>
      </c>
      <c r="AT90" s="688">
        <f t="shared" si="105"/>
        <v>0</v>
      </c>
      <c r="AU90" s="683">
        <v>22.8</v>
      </c>
      <c r="AV90" s="681"/>
      <c r="AW90" s="681"/>
      <c r="AX90" s="681"/>
      <c r="AY90" s="687">
        <f t="shared" si="106"/>
        <v>-22.8</v>
      </c>
      <c r="AZ90" s="688">
        <f t="shared" si="107"/>
        <v>0</v>
      </c>
      <c r="BA90" s="683">
        <v>21.4</v>
      </c>
      <c r="BB90" s="681"/>
      <c r="BC90" s="681"/>
      <c r="BD90" s="681"/>
      <c r="BE90" s="687">
        <f t="shared" si="108"/>
        <v>-21.4</v>
      </c>
      <c r="BF90" s="688">
        <f t="shared" si="109"/>
        <v>0</v>
      </c>
      <c r="BG90" s="683">
        <v>17.7</v>
      </c>
      <c r="BH90" s="681"/>
      <c r="BI90" s="681"/>
      <c r="BJ90" s="681"/>
      <c r="BK90" s="687">
        <f t="shared" si="110"/>
        <v>-17.7</v>
      </c>
      <c r="BL90" s="688">
        <f t="shared" si="111"/>
        <v>0</v>
      </c>
      <c r="BM90" s="687">
        <f t="shared" si="112"/>
        <v>56.6</v>
      </c>
      <c r="BN90" s="681"/>
      <c r="BO90" s="687">
        <f t="shared" si="113"/>
        <v>0</v>
      </c>
      <c r="BP90" s="681"/>
      <c r="BQ90" s="687">
        <f t="shared" si="114"/>
        <v>-56.6</v>
      </c>
      <c r="BR90" s="688">
        <f t="shared" si="115"/>
        <v>0</v>
      </c>
      <c r="BS90" s="683">
        <v>9.8000000000000007</v>
      </c>
      <c r="BT90" s="681"/>
      <c r="BU90" s="681"/>
      <c r="BV90" s="681"/>
      <c r="BW90" s="687">
        <f t="shared" si="116"/>
        <v>-9.8000000000000007</v>
      </c>
      <c r="BX90" s="688">
        <f t="shared" si="117"/>
        <v>0</v>
      </c>
      <c r="BY90" s="683">
        <v>24.2</v>
      </c>
      <c r="BZ90" s="681"/>
      <c r="CA90" s="681"/>
      <c r="CB90" s="681"/>
      <c r="CC90" s="687">
        <f t="shared" si="118"/>
        <v>-24.2</v>
      </c>
      <c r="CD90" s="688">
        <f t="shared" si="119"/>
        <v>0</v>
      </c>
      <c r="CE90" s="683">
        <v>22.6</v>
      </c>
      <c r="CF90" s="681"/>
      <c r="CG90" s="681"/>
      <c r="CH90" s="681"/>
      <c r="CI90" s="687">
        <f t="shared" si="120"/>
        <v>-22.6</v>
      </c>
      <c r="CJ90" s="688">
        <f t="shared" si="121"/>
        <v>0</v>
      </c>
      <c r="CK90" s="687">
        <f t="shared" si="122"/>
        <v>68.100000000000009</v>
      </c>
      <c r="CL90" s="681"/>
      <c r="CM90" s="687">
        <f t="shared" si="123"/>
        <v>0</v>
      </c>
      <c r="CN90" s="681"/>
      <c r="CO90" s="687">
        <f t="shared" si="124"/>
        <v>-68.100000000000009</v>
      </c>
      <c r="CP90" s="688">
        <f t="shared" si="125"/>
        <v>0</v>
      </c>
      <c r="CQ90" s="683">
        <v>23.3</v>
      </c>
      <c r="CR90" s="681"/>
      <c r="CS90" s="681"/>
      <c r="CT90" s="681"/>
      <c r="CU90" s="687">
        <f t="shared" si="126"/>
        <v>-23.3</v>
      </c>
      <c r="CV90" s="688">
        <f t="shared" si="127"/>
        <v>0</v>
      </c>
      <c r="CW90" s="683">
        <v>23.1</v>
      </c>
      <c r="CX90" s="681"/>
      <c r="CY90" s="681"/>
      <c r="CZ90" s="681"/>
      <c r="DA90" s="687">
        <f t="shared" si="128"/>
        <v>-23.1</v>
      </c>
      <c r="DB90" s="688">
        <f t="shared" si="129"/>
        <v>0</v>
      </c>
      <c r="DC90" s="683">
        <v>21.7</v>
      </c>
      <c r="DD90" s="681"/>
      <c r="DE90" s="681"/>
      <c r="DF90" s="681"/>
      <c r="DG90" s="687">
        <f t="shared" si="130"/>
        <v>-21.7</v>
      </c>
      <c r="DH90" s="688">
        <f t="shared" si="131"/>
        <v>0</v>
      </c>
    </row>
    <row r="91" spans="1:112" ht="18.75" customHeight="1">
      <c r="A91" s="309" t="s">
        <v>990</v>
      </c>
      <c r="B91" s="390">
        <v>100336377</v>
      </c>
      <c r="C91" s="797" t="s">
        <v>4456</v>
      </c>
      <c r="D91" s="887" t="s">
        <v>990</v>
      </c>
      <c r="E91" s="528" t="s">
        <v>4457</v>
      </c>
      <c r="F91" s="528"/>
      <c r="G91" s="529"/>
      <c r="H91" s="530" t="s">
        <v>4458</v>
      </c>
      <c r="I91" s="530"/>
      <c r="J91" s="654" t="s">
        <v>883</v>
      </c>
      <c r="K91" s="687">
        <f t="shared" si="88"/>
        <v>262.7</v>
      </c>
      <c r="L91" s="681"/>
      <c r="M91" s="687">
        <f t="shared" si="89"/>
        <v>0</v>
      </c>
      <c r="N91" s="681"/>
      <c r="O91" s="687">
        <f t="shared" si="90"/>
        <v>-262.7</v>
      </c>
      <c r="P91" s="688">
        <f t="shared" si="91"/>
        <v>0</v>
      </c>
      <c r="Q91" s="687">
        <f t="shared" si="92"/>
        <v>47.5</v>
      </c>
      <c r="R91" s="681"/>
      <c r="S91" s="687">
        <f t="shared" si="93"/>
        <v>0</v>
      </c>
      <c r="T91" s="681"/>
      <c r="U91" s="687">
        <f t="shared" si="94"/>
        <v>-47.5</v>
      </c>
      <c r="V91" s="688">
        <f t="shared" si="95"/>
        <v>0</v>
      </c>
      <c r="W91" s="687">
        <f>W93</f>
        <v>22.6</v>
      </c>
      <c r="X91" s="681"/>
      <c r="Y91" s="687">
        <f>Y93</f>
        <v>0</v>
      </c>
      <c r="Z91" s="681"/>
      <c r="AA91" s="687">
        <f t="shared" si="96"/>
        <v>-22.6</v>
      </c>
      <c r="AB91" s="688">
        <f t="shared" si="97"/>
        <v>0</v>
      </c>
      <c r="AC91" s="687">
        <f>AC93</f>
        <v>6.9</v>
      </c>
      <c r="AD91" s="681"/>
      <c r="AE91" s="687">
        <f>AE93</f>
        <v>0</v>
      </c>
      <c r="AF91" s="681"/>
      <c r="AG91" s="687">
        <f t="shared" si="98"/>
        <v>-6.9</v>
      </c>
      <c r="AH91" s="688">
        <f t="shared" si="99"/>
        <v>0</v>
      </c>
      <c r="AI91" s="687">
        <f>AI93</f>
        <v>18</v>
      </c>
      <c r="AJ91" s="681"/>
      <c r="AK91" s="687">
        <f>AK93</f>
        <v>0</v>
      </c>
      <c r="AL91" s="681"/>
      <c r="AM91" s="687">
        <f t="shared" si="100"/>
        <v>-18</v>
      </c>
      <c r="AN91" s="688">
        <f t="shared" si="101"/>
        <v>0</v>
      </c>
      <c r="AO91" s="687">
        <f t="shared" si="102"/>
        <v>71</v>
      </c>
      <c r="AP91" s="681"/>
      <c r="AQ91" s="687">
        <f t="shared" si="103"/>
        <v>0</v>
      </c>
      <c r="AR91" s="681"/>
      <c r="AS91" s="687">
        <f t="shared" si="104"/>
        <v>-71</v>
      </c>
      <c r="AT91" s="688">
        <f t="shared" si="105"/>
        <v>0</v>
      </c>
      <c r="AU91" s="687">
        <f>AU93</f>
        <v>22.4</v>
      </c>
      <c r="AV91" s="681"/>
      <c r="AW91" s="687">
        <f>AW93</f>
        <v>0</v>
      </c>
      <c r="AX91" s="681"/>
      <c r="AY91" s="687">
        <f t="shared" si="106"/>
        <v>-22.4</v>
      </c>
      <c r="AZ91" s="688">
        <f t="shared" si="107"/>
        <v>0</v>
      </c>
      <c r="BA91" s="687">
        <f>BA93</f>
        <v>23.6</v>
      </c>
      <c r="BB91" s="681"/>
      <c r="BC91" s="687">
        <f>BC93</f>
        <v>0</v>
      </c>
      <c r="BD91" s="681"/>
      <c r="BE91" s="687">
        <f t="shared" si="108"/>
        <v>-23.6</v>
      </c>
      <c r="BF91" s="688">
        <f t="shared" si="109"/>
        <v>0</v>
      </c>
      <c r="BG91" s="687">
        <f>BG93</f>
        <v>25</v>
      </c>
      <c r="BH91" s="681"/>
      <c r="BI91" s="687">
        <f>BI93</f>
        <v>0</v>
      </c>
      <c r="BJ91" s="681"/>
      <c r="BK91" s="687">
        <f t="shared" si="110"/>
        <v>-25</v>
      </c>
      <c r="BL91" s="688">
        <f t="shared" si="111"/>
        <v>0</v>
      </c>
      <c r="BM91" s="687">
        <f t="shared" si="112"/>
        <v>62</v>
      </c>
      <c r="BN91" s="681"/>
      <c r="BO91" s="687">
        <f t="shared" si="113"/>
        <v>0</v>
      </c>
      <c r="BP91" s="681"/>
      <c r="BQ91" s="687">
        <f t="shared" si="114"/>
        <v>-62</v>
      </c>
      <c r="BR91" s="688">
        <f t="shared" si="115"/>
        <v>0</v>
      </c>
      <c r="BS91" s="687">
        <f>BS93</f>
        <v>13.9</v>
      </c>
      <c r="BT91" s="681"/>
      <c r="BU91" s="687">
        <f>BU93</f>
        <v>0</v>
      </c>
      <c r="BV91" s="681"/>
      <c r="BW91" s="687">
        <f t="shared" si="116"/>
        <v>-13.9</v>
      </c>
      <c r="BX91" s="688">
        <f t="shared" si="117"/>
        <v>0</v>
      </c>
      <c r="BY91" s="687">
        <f>BY93</f>
        <v>22.6</v>
      </c>
      <c r="BZ91" s="681"/>
      <c r="CA91" s="687">
        <f>CA93</f>
        <v>0</v>
      </c>
      <c r="CB91" s="681"/>
      <c r="CC91" s="687">
        <f t="shared" si="118"/>
        <v>-22.6</v>
      </c>
      <c r="CD91" s="688">
        <f t="shared" si="119"/>
        <v>0</v>
      </c>
      <c r="CE91" s="687">
        <f>CE93</f>
        <v>25.5</v>
      </c>
      <c r="CF91" s="681"/>
      <c r="CG91" s="687">
        <f>CG93</f>
        <v>0</v>
      </c>
      <c r="CH91" s="681"/>
      <c r="CI91" s="687">
        <f t="shared" si="120"/>
        <v>-25.5</v>
      </c>
      <c r="CJ91" s="688">
        <f t="shared" si="121"/>
        <v>0</v>
      </c>
      <c r="CK91" s="687">
        <f t="shared" si="122"/>
        <v>82.199999999999989</v>
      </c>
      <c r="CL91" s="681"/>
      <c r="CM91" s="687">
        <f t="shared" si="123"/>
        <v>0</v>
      </c>
      <c r="CN91" s="681"/>
      <c r="CO91" s="687">
        <f t="shared" si="124"/>
        <v>-82.199999999999989</v>
      </c>
      <c r="CP91" s="688">
        <f t="shared" si="125"/>
        <v>0</v>
      </c>
      <c r="CQ91" s="687">
        <f>CQ93</f>
        <v>25</v>
      </c>
      <c r="CR91" s="681"/>
      <c r="CS91" s="687">
        <f>CS93</f>
        <v>0</v>
      </c>
      <c r="CT91" s="681"/>
      <c r="CU91" s="687">
        <f t="shared" si="126"/>
        <v>-25</v>
      </c>
      <c r="CV91" s="688">
        <f t="shared" si="127"/>
        <v>0</v>
      </c>
      <c r="CW91" s="687">
        <f>CW93</f>
        <v>24.9</v>
      </c>
      <c r="CX91" s="681"/>
      <c r="CY91" s="687">
        <f>CY93</f>
        <v>0</v>
      </c>
      <c r="CZ91" s="681"/>
      <c r="DA91" s="687">
        <f t="shared" si="128"/>
        <v>-24.9</v>
      </c>
      <c r="DB91" s="688">
        <f t="shared" si="129"/>
        <v>0</v>
      </c>
      <c r="DC91" s="687">
        <f>DC93</f>
        <v>32.299999999999997</v>
      </c>
      <c r="DD91" s="681"/>
      <c r="DE91" s="687">
        <f>DE93</f>
        <v>0</v>
      </c>
      <c r="DF91" s="681"/>
      <c r="DG91" s="687">
        <f t="shared" si="130"/>
        <v>-32.299999999999997</v>
      </c>
      <c r="DH91" s="688">
        <f t="shared" si="131"/>
        <v>0</v>
      </c>
    </row>
    <row r="92" spans="1:112" ht="18.75" customHeight="1">
      <c r="A92" s="310"/>
      <c r="B92" s="390">
        <v>100336378</v>
      </c>
      <c r="C92" s="766"/>
      <c r="D92" s="766"/>
      <c r="E92" s="528" t="s">
        <v>4459</v>
      </c>
      <c r="F92" s="528"/>
      <c r="G92" s="529"/>
      <c r="H92" s="530" t="s">
        <v>4460</v>
      </c>
      <c r="I92" s="530"/>
      <c r="J92" s="723" t="s">
        <v>889</v>
      </c>
      <c r="K92" s="687">
        <f t="shared" si="88"/>
        <v>347.9</v>
      </c>
      <c r="L92" s="681"/>
      <c r="M92" s="687">
        <f t="shared" si="89"/>
        <v>0</v>
      </c>
      <c r="N92" s="681"/>
      <c r="O92" s="687">
        <f t="shared" si="90"/>
        <v>-347.9</v>
      </c>
      <c r="P92" s="688">
        <f t="shared" si="91"/>
        <v>0</v>
      </c>
      <c r="Q92" s="687">
        <f t="shared" si="92"/>
        <v>63.6</v>
      </c>
      <c r="R92" s="681"/>
      <c r="S92" s="687">
        <f t="shared" si="93"/>
        <v>0</v>
      </c>
      <c r="T92" s="681"/>
      <c r="U92" s="687">
        <f t="shared" si="94"/>
        <v>-63.6</v>
      </c>
      <c r="V92" s="688">
        <f t="shared" si="95"/>
        <v>0</v>
      </c>
      <c r="W92" s="687">
        <f>W94</f>
        <v>30.2</v>
      </c>
      <c r="X92" s="681"/>
      <c r="Y92" s="687">
        <f>Y94</f>
        <v>0</v>
      </c>
      <c r="Z92" s="681"/>
      <c r="AA92" s="687">
        <f t="shared" si="96"/>
        <v>-30.2</v>
      </c>
      <c r="AB92" s="688">
        <f t="shared" si="97"/>
        <v>0</v>
      </c>
      <c r="AC92" s="687">
        <f>AC94</f>
        <v>9.3000000000000007</v>
      </c>
      <c r="AD92" s="681"/>
      <c r="AE92" s="687">
        <f>AE94</f>
        <v>0</v>
      </c>
      <c r="AF92" s="681"/>
      <c r="AG92" s="687">
        <f t="shared" si="98"/>
        <v>-9.3000000000000007</v>
      </c>
      <c r="AH92" s="688">
        <f t="shared" si="99"/>
        <v>0</v>
      </c>
      <c r="AI92" s="687">
        <f>AI94</f>
        <v>24.1</v>
      </c>
      <c r="AJ92" s="681"/>
      <c r="AK92" s="687">
        <f>AK94</f>
        <v>0</v>
      </c>
      <c r="AL92" s="681"/>
      <c r="AM92" s="687">
        <f t="shared" si="100"/>
        <v>-24.1</v>
      </c>
      <c r="AN92" s="688">
        <f t="shared" si="101"/>
        <v>0</v>
      </c>
      <c r="AO92" s="687">
        <f t="shared" si="102"/>
        <v>93.699999999999989</v>
      </c>
      <c r="AP92" s="681"/>
      <c r="AQ92" s="687">
        <f t="shared" si="103"/>
        <v>0</v>
      </c>
      <c r="AR92" s="681"/>
      <c r="AS92" s="687">
        <f t="shared" si="104"/>
        <v>-93.699999999999989</v>
      </c>
      <c r="AT92" s="688">
        <f t="shared" si="105"/>
        <v>0</v>
      </c>
      <c r="AU92" s="687">
        <f>AU94</f>
        <v>29.7</v>
      </c>
      <c r="AV92" s="681"/>
      <c r="AW92" s="687">
        <f>AW94</f>
        <v>0</v>
      </c>
      <c r="AX92" s="681"/>
      <c r="AY92" s="687">
        <f t="shared" si="106"/>
        <v>-29.7</v>
      </c>
      <c r="AZ92" s="688">
        <f t="shared" si="107"/>
        <v>0</v>
      </c>
      <c r="BA92" s="687">
        <f>BA94</f>
        <v>31.1</v>
      </c>
      <c r="BB92" s="681"/>
      <c r="BC92" s="687">
        <f>BC94</f>
        <v>0</v>
      </c>
      <c r="BD92" s="681"/>
      <c r="BE92" s="687">
        <f t="shared" si="108"/>
        <v>-31.1</v>
      </c>
      <c r="BF92" s="688">
        <f t="shared" si="109"/>
        <v>0</v>
      </c>
      <c r="BG92" s="687">
        <f>BG94</f>
        <v>32.9</v>
      </c>
      <c r="BH92" s="681"/>
      <c r="BI92" s="687">
        <f>BI94</f>
        <v>0</v>
      </c>
      <c r="BJ92" s="681"/>
      <c r="BK92" s="687">
        <f t="shared" si="110"/>
        <v>-32.9</v>
      </c>
      <c r="BL92" s="688">
        <f t="shared" si="111"/>
        <v>0</v>
      </c>
      <c r="BM92" s="687">
        <f t="shared" si="112"/>
        <v>82</v>
      </c>
      <c r="BN92" s="681"/>
      <c r="BO92" s="687">
        <f t="shared" si="113"/>
        <v>0</v>
      </c>
      <c r="BP92" s="681"/>
      <c r="BQ92" s="687">
        <f t="shared" si="114"/>
        <v>-82</v>
      </c>
      <c r="BR92" s="688">
        <f t="shared" si="115"/>
        <v>0</v>
      </c>
      <c r="BS92" s="687">
        <f>BS94</f>
        <v>18.3</v>
      </c>
      <c r="BT92" s="681"/>
      <c r="BU92" s="687">
        <f>BU94</f>
        <v>0</v>
      </c>
      <c r="BV92" s="681"/>
      <c r="BW92" s="687">
        <f t="shared" si="116"/>
        <v>-18.3</v>
      </c>
      <c r="BX92" s="688">
        <f t="shared" si="117"/>
        <v>0</v>
      </c>
      <c r="BY92" s="687">
        <f>BY94</f>
        <v>29.9</v>
      </c>
      <c r="BZ92" s="681"/>
      <c r="CA92" s="687">
        <f>CA94</f>
        <v>0</v>
      </c>
      <c r="CB92" s="681"/>
      <c r="CC92" s="687">
        <f t="shared" si="118"/>
        <v>-29.9</v>
      </c>
      <c r="CD92" s="688">
        <f t="shared" si="119"/>
        <v>0</v>
      </c>
      <c r="CE92" s="687">
        <f>CE94</f>
        <v>33.799999999999997</v>
      </c>
      <c r="CF92" s="681"/>
      <c r="CG92" s="687">
        <f>CG94</f>
        <v>0</v>
      </c>
      <c r="CH92" s="681"/>
      <c r="CI92" s="687">
        <f t="shared" si="120"/>
        <v>-33.799999999999997</v>
      </c>
      <c r="CJ92" s="688">
        <f t="shared" si="121"/>
        <v>0</v>
      </c>
      <c r="CK92" s="687">
        <f t="shared" si="122"/>
        <v>108.6</v>
      </c>
      <c r="CL92" s="681"/>
      <c r="CM92" s="687">
        <f t="shared" si="123"/>
        <v>0</v>
      </c>
      <c r="CN92" s="681"/>
      <c r="CO92" s="687">
        <f t="shared" si="124"/>
        <v>-108.6</v>
      </c>
      <c r="CP92" s="688">
        <f t="shared" si="125"/>
        <v>0</v>
      </c>
      <c r="CQ92" s="687">
        <f>CQ94</f>
        <v>33.200000000000003</v>
      </c>
      <c r="CR92" s="681"/>
      <c r="CS92" s="687">
        <f>CS94</f>
        <v>0</v>
      </c>
      <c r="CT92" s="681"/>
      <c r="CU92" s="687">
        <f t="shared" si="126"/>
        <v>-33.200000000000003</v>
      </c>
      <c r="CV92" s="688">
        <f t="shared" si="127"/>
        <v>0</v>
      </c>
      <c r="CW92" s="687">
        <f>CW94</f>
        <v>32.799999999999997</v>
      </c>
      <c r="CX92" s="681"/>
      <c r="CY92" s="687">
        <f>CY94</f>
        <v>0</v>
      </c>
      <c r="CZ92" s="681"/>
      <c r="DA92" s="687">
        <f t="shared" si="128"/>
        <v>-32.799999999999997</v>
      </c>
      <c r="DB92" s="688">
        <f t="shared" si="129"/>
        <v>0</v>
      </c>
      <c r="DC92" s="687">
        <f>DC94</f>
        <v>42.6</v>
      </c>
      <c r="DD92" s="681"/>
      <c r="DE92" s="687">
        <f>DE94</f>
        <v>0</v>
      </c>
      <c r="DF92" s="681"/>
      <c r="DG92" s="687">
        <f t="shared" si="130"/>
        <v>-42.6</v>
      </c>
      <c r="DH92" s="688">
        <f t="shared" si="131"/>
        <v>0</v>
      </c>
    </row>
    <row r="93" spans="1:112" ht="18.75" customHeight="1">
      <c r="A93" s="303" t="s">
        <v>4363</v>
      </c>
      <c r="B93" s="390">
        <v>100332418</v>
      </c>
      <c r="C93" s="799" t="s">
        <v>4461</v>
      </c>
      <c r="D93" s="889" t="s">
        <v>930</v>
      </c>
      <c r="E93" s="528" t="s">
        <v>4458</v>
      </c>
      <c r="F93" s="528"/>
      <c r="G93" s="529"/>
      <c r="H93" s="530"/>
      <c r="I93" s="530"/>
      <c r="J93" s="654" t="s">
        <v>883</v>
      </c>
      <c r="K93" s="687">
        <f t="shared" si="88"/>
        <v>262.7</v>
      </c>
      <c r="L93" s="681"/>
      <c r="M93" s="687">
        <f t="shared" si="89"/>
        <v>0</v>
      </c>
      <c r="N93" s="681"/>
      <c r="O93" s="687">
        <f t="shared" si="90"/>
        <v>-262.7</v>
      </c>
      <c r="P93" s="688">
        <f t="shared" si="91"/>
        <v>0</v>
      </c>
      <c r="Q93" s="687">
        <f t="shared" si="92"/>
        <v>47.5</v>
      </c>
      <c r="R93" s="681"/>
      <c r="S93" s="687">
        <f t="shared" si="93"/>
        <v>0</v>
      </c>
      <c r="T93" s="681"/>
      <c r="U93" s="687">
        <f t="shared" si="94"/>
        <v>-47.5</v>
      </c>
      <c r="V93" s="688">
        <f t="shared" si="95"/>
        <v>0</v>
      </c>
      <c r="W93" s="683">
        <v>22.6</v>
      </c>
      <c r="X93" s="681"/>
      <c r="Y93" s="681"/>
      <c r="Z93" s="681"/>
      <c r="AA93" s="687">
        <f t="shared" si="96"/>
        <v>-22.6</v>
      </c>
      <c r="AB93" s="688">
        <f t="shared" si="97"/>
        <v>0</v>
      </c>
      <c r="AC93" s="683">
        <v>6.9</v>
      </c>
      <c r="AD93" s="681"/>
      <c r="AE93" s="681"/>
      <c r="AF93" s="681"/>
      <c r="AG93" s="687">
        <f t="shared" si="98"/>
        <v>-6.9</v>
      </c>
      <c r="AH93" s="688">
        <f t="shared" si="99"/>
        <v>0</v>
      </c>
      <c r="AI93" s="683">
        <v>18</v>
      </c>
      <c r="AJ93" s="681"/>
      <c r="AK93" s="681"/>
      <c r="AL93" s="681"/>
      <c r="AM93" s="687">
        <f t="shared" si="100"/>
        <v>-18</v>
      </c>
      <c r="AN93" s="688">
        <f t="shared" si="101"/>
        <v>0</v>
      </c>
      <c r="AO93" s="687">
        <f t="shared" si="102"/>
        <v>71</v>
      </c>
      <c r="AP93" s="681"/>
      <c r="AQ93" s="687">
        <f t="shared" si="103"/>
        <v>0</v>
      </c>
      <c r="AR93" s="681"/>
      <c r="AS93" s="687">
        <f t="shared" si="104"/>
        <v>-71</v>
      </c>
      <c r="AT93" s="688">
        <f t="shared" si="105"/>
        <v>0</v>
      </c>
      <c r="AU93" s="683">
        <v>22.4</v>
      </c>
      <c r="AV93" s="681"/>
      <c r="AW93" s="681"/>
      <c r="AX93" s="681"/>
      <c r="AY93" s="687">
        <f t="shared" si="106"/>
        <v>-22.4</v>
      </c>
      <c r="AZ93" s="688">
        <f t="shared" si="107"/>
        <v>0</v>
      </c>
      <c r="BA93" s="683">
        <v>23.6</v>
      </c>
      <c r="BB93" s="681"/>
      <c r="BC93" s="681"/>
      <c r="BD93" s="681"/>
      <c r="BE93" s="687">
        <f t="shared" si="108"/>
        <v>-23.6</v>
      </c>
      <c r="BF93" s="688">
        <f t="shared" si="109"/>
        <v>0</v>
      </c>
      <c r="BG93" s="683">
        <v>25</v>
      </c>
      <c r="BH93" s="681"/>
      <c r="BI93" s="681"/>
      <c r="BJ93" s="681"/>
      <c r="BK93" s="687">
        <f t="shared" si="110"/>
        <v>-25</v>
      </c>
      <c r="BL93" s="688">
        <f t="shared" si="111"/>
        <v>0</v>
      </c>
      <c r="BM93" s="687">
        <f t="shared" si="112"/>
        <v>62</v>
      </c>
      <c r="BN93" s="681"/>
      <c r="BO93" s="687">
        <f t="shared" si="113"/>
        <v>0</v>
      </c>
      <c r="BP93" s="681"/>
      <c r="BQ93" s="687">
        <f t="shared" si="114"/>
        <v>-62</v>
      </c>
      <c r="BR93" s="688">
        <f t="shared" si="115"/>
        <v>0</v>
      </c>
      <c r="BS93" s="683">
        <v>13.9</v>
      </c>
      <c r="BT93" s="681"/>
      <c r="BU93" s="681"/>
      <c r="BV93" s="681"/>
      <c r="BW93" s="687">
        <f t="shared" si="116"/>
        <v>-13.9</v>
      </c>
      <c r="BX93" s="688">
        <f t="shared" si="117"/>
        <v>0</v>
      </c>
      <c r="BY93" s="683">
        <v>22.6</v>
      </c>
      <c r="BZ93" s="681"/>
      <c r="CA93" s="681"/>
      <c r="CB93" s="681"/>
      <c r="CC93" s="687">
        <f t="shared" si="118"/>
        <v>-22.6</v>
      </c>
      <c r="CD93" s="688">
        <f t="shared" si="119"/>
        <v>0</v>
      </c>
      <c r="CE93" s="683">
        <v>25.5</v>
      </c>
      <c r="CF93" s="681"/>
      <c r="CG93" s="681"/>
      <c r="CH93" s="681"/>
      <c r="CI93" s="687">
        <f t="shared" si="120"/>
        <v>-25.5</v>
      </c>
      <c r="CJ93" s="688">
        <f t="shared" si="121"/>
        <v>0</v>
      </c>
      <c r="CK93" s="687">
        <f t="shared" si="122"/>
        <v>82.199999999999989</v>
      </c>
      <c r="CL93" s="681"/>
      <c r="CM93" s="687">
        <f t="shared" si="123"/>
        <v>0</v>
      </c>
      <c r="CN93" s="681"/>
      <c r="CO93" s="687">
        <f t="shared" si="124"/>
        <v>-82.199999999999989</v>
      </c>
      <c r="CP93" s="688">
        <f t="shared" si="125"/>
        <v>0</v>
      </c>
      <c r="CQ93" s="683">
        <v>25</v>
      </c>
      <c r="CR93" s="681"/>
      <c r="CS93" s="681"/>
      <c r="CT93" s="681"/>
      <c r="CU93" s="687">
        <f t="shared" si="126"/>
        <v>-25</v>
      </c>
      <c r="CV93" s="688">
        <f t="shared" si="127"/>
        <v>0</v>
      </c>
      <c r="CW93" s="683">
        <v>24.9</v>
      </c>
      <c r="CX93" s="681"/>
      <c r="CY93" s="681"/>
      <c r="CZ93" s="681"/>
      <c r="DA93" s="687">
        <f t="shared" si="128"/>
        <v>-24.9</v>
      </c>
      <c r="DB93" s="688">
        <f t="shared" si="129"/>
        <v>0</v>
      </c>
      <c r="DC93" s="683">
        <v>32.299999999999997</v>
      </c>
      <c r="DD93" s="681"/>
      <c r="DE93" s="681"/>
      <c r="DF93" s="681"/>
      <c r="DG93" s="687">
        <f t="shared" si="130"/>
        <v>-32.299999999999997</v>
      </c>
      <c r="DH93" s="688">
        <f t="shared" si="131"/>
        <v>0</v>
      </c>
    </row>
    <row r="94" spans="1:112" ht="18.75" customHeight="1">
      <c r="A94" s="304"/>
      <c r="B94" s="390">
        <v>100330752</v>
      </c>
      <c r="C94" s="766"/>
      <c r="D94" s="766"/>
      <c r="E94" s="528" t="s">
        <v>4460</v>
      </c>
      <c r="F94" s="528"/>
      <c r="G94" s="529"/>
      <c r="H94" s="530"/>
      <c r="I94" s="530"/>
      <c r="J94" s="723" t="s">
        <v>889</v>
      </c>
      <c r="K94" s="687">
        <f t="shared" si="88"/>
        <v>347.9</v>
      </c>
      <c r="L94" s="681"/>
      <c r="M94" s="687">
        <f t="shared" si="89"/>
        <v>0</v>
      </c>
      <c r="N94" s="681"/>
      <c r="O94" s="687">
        <f t="shared" si="90"/>
        <v>-347.9</v>
      </c>
      <c r="P94" s="688">
        <f t="shared" si="91"/>
        <v>0</v>
      </c>
      <c r="Q94" s="687">
        <f t="shared" si="92"/>
        <v>63.6</v>
      </c>
      <c r="R94" s="681"/>
      <c r="S94" s="687">
        <f t="shared" si="93"/>
        <v>0</v>
      </c>
      <c r="T94" s="681"/>
      <c r="U94" s="687">
        <f t="shared" si="94"/>
        <v>-63.6</v>
      </c>
      <c r="V94" s="688">
        <f t="shared" si="95"/>
        <v>0</v>
      </c>
      <c r="W94" s="683">
        <v>30.2</v>
      </c>
      <c r="X94" s="681"/>
      <c r="Y94" s="681"/>
      <c r="Z94" s="681"/>
      <c r="AA94" s="687">
        <f t="shared" si="96"/>
        <v>-30.2</v>
      </c>
      <c r="AB94" s="688">
        <f t="shared" si="97"/>
        <v>0</v>
      </c>
      <c r="AC94" s="683">
        <v>9.3000000000000007</v>
      </c>
      <c r="AD94" s="681"/>
      <c r="AE94" s="681"/>
      <c r="AF94" s="681"/>
      <c r="AG94" s="687">
        <f t="shared" si="98"/>
        <v>-9.3000000000000007</v>
      </c>
      <c r="AH94" s="688">
        <f t="shared" si="99"/>
        <v>0</v>
      </c>
      <c r="AI94" s="683">
        <v>24.1</v>
      </c>
      <c r="AJ94" s="681"/>
      <c r="AK94" s="681"/>
      <c r="AL94" s="681"/>
      <c r="AM94" s="687">
        <f t="shared" si="100"/>
        <v>-24.1</v>
      </c>
      <c r="AN94" s="688">
        <f t="shared" si="101"/>
        <v>0</v>
      </c>
      <c r="AO94" s="687">
        <f t="shared" si="102"/>
        <v>93.699999999999989</v>
      </c>
      <c r="AP94" s="681"/>
      <c r="AQ94" s="687">
        <f t="shared" si="103"/>
        <v>0</v>
      </c>
      <c r="AR94" s="681"/>
      <c r="AS94" s="687">
        <f t="shared" si="104"/>
        <v>-93.699999999999989</v>
      </c>
      <c r="AT94" s="688">
        <f t="shared" si="105"/>
        <v>0</v>
      </c>
      <c r="AU94" s="683">
        <v>29.7</v>
      </c>
      <c r="AV94" s="681"/>
      <c r="AW94" s="681"/>
      <c r="AX94" s="681"/>
      <c r="AY94" s="687">
        <f t="shared" si="106"/>
        <v>-29.7</v>
      </c>
      <c r="AZ94" s="688">
        <f t="shared" si="107"/>
        <v>0</v>
      </c>
      <c r="BA94" s="683">
        <v>31.1</v>
      </c>
      <c r="BB94" s="681"/>
      <c r="BC94" s="681"/>
      <c r="BD94" s="681"/>
      <c r="BE94" s="687">
        <f t="shared" si="108"/>
        <v>-31.1</v>
      </c>
      <c r="BF94" s="688">
        <f t="shared" si="109"/>
        <v>0</v>
      </c>
      <c r="BG94" s="683">
        <v>32.9</v>
      </c>
      <c r="BH94" s="681"/>
      <c r="BI94" s="681"/>
      <c r="BJ94" s="681"/>
      <c r="BK94" s="687">
        <f t="shared" si="110"/>
        <v>-32.9</v>
      </c>
      <c r="BL94" s="688">
        <f t="shared" si="111"/>
        <v>0</v>
      </c>
      <c r="BM94" s="687">
        <f t="shared" si="112"/>
        <v>82</v>
      </c>
      <c r="BN94" s="681"/>
      <c r="BO94" s="687">
        <f t="shared" si="113"/>
        <v>0</v>
      </c>
      <c r="BP94" s="681"/>
      <c r="BQ94" s="687">
        <f t="shared" si="114"/>
        <v>-82</v>
      </c>
      <c r="BR94" s="688">
        <f t="shared" si="115"/>
        <v>0</v>
      </c>
      <c r="BS94" s="683">
        <v>18.3</v>
      </c>
      <c r="BT94" s="681"/>
      <c r="BU94" s="681"/>
      <c r="BV94" s="681"/>
      <c r="BW94" s="687">
        <f t="shared" si="116"/>
        <v>-18.3</v>
      </c>
      <c r="BX94" s="688">
        <f t="shared" si="117"/>
        <v>0</v>
      </c>
      <c r="BY94" s="683">
        <v>29.9</v>
      </c>
      <c r="BZ94" s="681"/>
      <c r="CA94" s="681"/>
      <c r="CB94" s="681"/>
      <c r="CC94" s="687">
        <f t="shared" si="118"/>
        <v>-29.9</v>
      </c>
      <c r="CD94" s="688">
        <f t="shared" si="119"/>
        <v>0</v>
      </c>
      <c r="CE94" s="683">
        <v>33.799999999999997</v>
      </c>
      <c r="CF94" s="681"/>
      <c r="CG94" s="681"/>
      <c r="CH94" s="681"/>
      <c r="CI94" s="687">
        <f t="shared" si="120"/>
        <v>-33.799999999999997</v>
      </c>
      <c r="CJ94" s="688">
        <f t="shared" si="121"/>
        <v>0</v>
      </c>
      <c r="CK94" s="687">
        <f t="shared" si="122"/>
        <v>108.6</v>
      </c>
      <c r="CL94" s="681"/>
      <c r="CM94" s="687">
        <f t="shared" si="123"/>
        <v>0</v>
      </c>
      <c r="CN94" s="681"/>
      <c r="CO94" s="687">
        <f t="shared" si="124"/>
        <v>-108.6</v>
      </c>
      <c r="CP94" s="688">
        <f t="shared" si="125"/>
        <v>0</v>
      </c>
      <c r="CQ94" s="683">
        <v>33.200000000000003</v>
      </c>
      <c r="CR94" s="681"/>
      <c r="CS94" s="681"/>
      <c r="CT94" s="681"/>
      <c r="CU94" s="687">
        <f t="shared" si="126"/>
        <v>-33.200000000000003</v>
      </c>
      <c r="CV94" s="688">
        <f t="shared" si="127"/>
        <v>0</v>
      </c>
      <c r="CW94" s="683">
        <v>32.799999999999997</v>
      </c>
      <c r="CX94" s="681"/>
      <c r="CY94" s="681"/>
      <c r="CZ94" s="681"/>
      <c r="DA94" s="687">
        <f t="shared" si="128"/>
        <v>-32.799999999999997</v>
      </c>
      <c r="DB94" s="688">
        <f t="shared" si="129"/>
        <v>0</v>
      </c>
      <c r="DC94" s="683">
        <v>42.6</v>
      </c>
      <c r="DD94" s="681"/>
      <c r="DE94" s="681"/>
      <c r="DF94" s="681"/>
      <c r="DG94" s="687">
        <f t="shared" si="130"/>
        <v>-42.6</v>
      </c>
      <c r="DH94" s="688">
        <f t="shared" si="131"/>
        <v>0</v>
      </c>
    </row>
    <row r="95" spans="1:112" ht="18.75" customHeight="1">
      <c r="A95" s="301" t="s">
        <v>4462</v>
      </c>
      <c r="B95" s="390">
        <v>100336362</v>
      </c>
      <c r="C95" s="610" t="s">
        <v>1195</v>
      </c>
      <c r="D95" s="302" t="s">
        <v>4462</v>
      </c>
      <c r="E95" s="528" t="s">
        <v>4463</v>
      </c>
      <c r="F95" s="528"/>
      <c r="G95" s="529"/>
      <c r="H95" s="530" t="s">
        <v>4407</v>
      </c>
      <c r="I95" s="530"/>
      <c r="J95" s="723" t="s">
        <v>883</v>
      </c>
      <c r="K95" s="687">
        <f t="shared" si="88"/>
        <v>265.5</v>
      </c>
      <c r="L95" s="681"/>
      <c r="M95" s="687">
        <f t="shared" si="89"/>
        <v>0</v>
      </c>
      <c r="N95" s="681"/>
      <c r="O95" s="687">
        <f t="shared" si="90"/>
        <v>-265.5</v>
      </c>
      <c r="P95" s="688">
        <f t="shared" si="91"/>
        <v>0</v>
      </c>
      <c r="Q95" s="687">
        <f t="shared" si="92"/>
        <v>65.7</v>
      </c>
      <c r="R95" s="681"/>
      <c r="S95" s="687">
        <f t="shared" si="93"/>
        <v>0</v>
      </c>
      <c r="T95" s="681"/>
      <c r="U95" s="687">
        <f t="shared" si="94"/>
        <v>-65.7</v>
      </c>
      <c r="V95" s="688">
        <f t="shared" si="95"/>
        <v>0</v>
      </c>
      <c r="W95" s="687">
        <f>W64</f>
        <v>26.599999999999998</v>
      </c>
      <c r="X95" s="681"/>
      <c r="Y95" s="687">
        <f>Y64</f>
        <v>0</v>
      </c>
      <c r="Z95" s="681"/>
      <c r="AA95" s="687">
        <f t="shared" si="96"/>
        <v>-26.599999999999998</v>
      </c>
      <c r="AB95" s="688">
        <f t="shared" si="97"/>
        <v>0</v>
      </c>
      <c r="AC95" s="687">
        <f>AC64</f>
        <v>20.9</v>
      </c>
      <c r="AD95" s="681"/>
      <c r="AE95" s="687">
        <f>AE64</f>
        <v>0</v>
      </c>
      <c r="AF95" s="681"/>
      <c r="AG95" s="687">
        <f t="shared" si="98"/>
        <v>-20.9</v>
      </c>
      <c r="AH95" s="688">
        <f t="shared" si="99"/>
        <v>0</v>
      </c>
      <c r="AI95" s="687">
        <f>AI64</f>
        <v>18.200000000000003</v>
      </c>
      <c r="AJ95" s="681"/>
      <c r="AK95" s="687">
        <f>AK64</f>
        <v>0</v>
      </c>
      <c r="AL95" s="681"/>
      <c r="AM95" s="687">
        <f t="shared" si="100"/>
        <v>-18.200000000000003</v>
      </c>
      <c r="AN95" s="688">
        <f t="shared" si="101"/>
        <v>0</v>
      </c>
      <c r="AO95" s="687">
        <f t="shared" si="102"/>
        <v>72.7</v>
      </c>
      <c r="AP95" s="681"/>
      <c r="AQ95" s="687">
        <f t="shared" si="103"/>
        <v>0</v>
      </c>
      <c r="AR95" s="681"/>
      <c r="AS95" s="687">
        <f t="shared" si="104"/>
        <v>-72.7</v>
      </c>
      <c r="AT95" s="688">
        <f t="shared" si="105"/>
        <v>0</v>
      </c>
      <c r="AU95" s="687">
        <f>AU64</f>
        <v>25.2</v>
      </c>
      <c r="AV95" s="681"/>
      <c r="AW95" s="687">
        <f>AW64</f>
        <v>0</v>
      </c>
      <c r="AX95" s="681"/>
      <c r="AY95" s="687">
        <f t="shared" si="106"/>
        <v>-25.2</v>
      </c>
      <c r="AZ95" s="688">
        <f t="shared" si="107"/>
        <v>0</v>
      </c>
      <c r="BA95" s="687">
        <f>BA64</f>
        <v>24.900000000000002</v>
      </c>
      <c r="BB95" s="681"/>
      <c r="BC95" s="687">
        <f>BC64</f>
        <v>0</v>
      </c>
      <c r="BD95" s="681"/>
      <c r="BE95" s="687">
        <f t="shared" si="108"/>
        <v>-24.900000000000002</v>
      </c>
      <c r="BF95" s="688">
        <f t="shared" si="109"/>
        <v>0</v>
      </c>
      <c r="BG95" s="687">
        <f>BG64</f>
        <v>22.6</v>
      </c>
      <c r="BH95" s="681"/>
      <c r="BI95" s="687">
        <f>BI64</f>
        <v>0</v>
      </c>
      <c r="BJ95" s="681"/>
      <c r="BK95" s="687">
        <f t="shared" si="110"/>
        <v>-22.6</v>
      </c>
      <c r="BL95" s="688">
        <f t="shared" si="111"/>
        <v>0</v>
      </c>
      <c r="BM95" s="687">
        <f t="shared" si="112"/>
        <v>55.7</v>
      </c>
      <c r="BN95" s="681"/>
      <c r="BO95" s="687">
        <f t="shared" si="113"/>
        <v>0</v>
      </c>
      <c r="BP95" s="681"/>
      <c r="BQ95" s="687">
        <f t="shared" si="114"/>
        <v>-55.7</v>
      </c>
      <c r="BR95" s="688">
        <f t="shared" si="115"/>
        <v>0</v>
      </c>
      <c r="BS95" s="687">
        <f>BS64</f>
        <v>12.100000000000001</v>
      </c>
      <c r="BT95" s="681"/>
      <c r="BU95" s="687">
        <f>BU64</f>
        <v>0</v>
      </c>
      <c r="BV95" s="681"/>
      <c r="BW95" s="687">
        <f t="shared" si="116"/>
        <v>-12.100000000000001</v>
      </c>
      <c r="BX95" s="688">
        <f t="shared" si="117"/>
        <v>0</v>
      </c>
      <c r="BY95" s="687">
        <f>BY64</f>
        <v>22.900000000000002</v>
      </c>
      <c r="BZ95" s="681"/>
      <c r="CA95" s="687">
        <f>CA64</f>
        <v>0</v>
      </c>
      <c r="CB95" s="681"/>
      <c r="CC95" s="687">
        <f t="shared" si="118"/>
        <v>-22.900000000000002</v>
      </c>
      <c r="CD95" s="688">
        <f t="shared" si="119"/>
        <v>0</v>
      </c>
      <c r="CE95" s="687">
        <f>CE64</f>
        <v>20.7</v>
      </c>
      <c r="CF95" s="681"/>
      <c r="CG95" s="687">
        <f>CG64</f>
        <v>0</v>
      </c>
      <c r="CH95" s="681"/>
      <c r="CI95" s="687">
        <f t="shared" si="120"/>
        <v>-20.7</v>
      </c>
      <c r="CJ95" s="688">
        <f t="shared" si="121"/>
        <v>0</v>
      </c>
      <c r="CK95" s="687">
        <f t="shared" si="122"/>
        <v>71.400000000000006</v>
      </c>
      <c r="CL95" s="681"/>
      <c r="CM95" s="687">
        <f t="shared" si="123"/>
        <v>0</v>
      </c>
      <c r="CN95" s="681"/>
      <c r="CO95" s="687">
        <f t="shared" si="124"/>
        <v>-71.400000000000006</v>
      </c>
      <c r="CP95" s="688">
        <f t="shared" si="125"/>
        <v>0</v>
      </c>
      <c r="CQ95" s="687">
        <f>CQ64</f>
        <v>23.6</v>
      </c>
      <c r="CR95" s="681"/>
      <c r="CS95" s="687">
        <f>CS64</f>
        <v>0</v>
      </c>
      <c r="CT95" s="681"/>
      <c r="CU95" s="687">
        <f t="shared" si="126"/>
        <v>-23.6</v>
      </c>
      <c r="CV95" s="688">
        <f t="shared" si="127"/>
        <v>0</v>
      </c>
      <c r="CW95" s="687">
        <f>CW64</f>
        <v>23.400000000000002</v>
      </c>
      <c r="CX95" s="681"/>
      <c r="CY95" s="687">
        <f>CY64</f>
        <v>0</v>
      </c>
      <c r="CZ95" s="681"/>
      <c r="DA95" s="687">
        <f t="shared" si="128"/>
        <v>-23.400000000000002</v>
      </c>
      <c r="DB95" s="688">
        <f t="shared" si="129"/>
        <v>0</v>
      </c>
      <c r="DC95" s="687">
        <f>DC64</f>
        <v>24.400000000000002</v>
      </c>
      <c r="DD95" s="681"/>
      <c r="DE95" s="687">
        <f>DE64</f>
        <v>0</v>
      </c>
      <c r="DF95" s="681"/>
      <c r="DG95" s="687">
        <f t="shared" si="130"/>
        <v>-24.400000000000002</v>
      </c>
      <c r="DH95" s="688">
        <f t="shared" si="131"/>
        <v>0</v>
      </c>
    </row>
    <row r="96" spans="1:112" ht="18.75" customHeight="1">
      <c r="A96" s="301" t="s">
        <v>4464</v>
      </c>
      <c r="B96" s="390">
        <v>100336363</v>
      </c>
      <c r="C96" s="610" t="s">
        <v>1201</v>
      </c>
      <c r="D96" s="302" t="s">
        <v>4464</v>
      </c>
      <c r="E96" s="528" t="s">
        <v>4465</v>
      </c>
      <c r="F96" s="528"/>
      <c r="G96" s="529"/>
      <c r="H96" s="530" t="s">
        <v>4407</v>
      </c>
      <c r="I96" s="530"/>
      <c r="J96" s="723" t="s">
        <v>883</v>
      </c>
      <c r="K96" s="687">
        <f t="shared" si="88"/>
        <v>265.5</v>
      </c>
      <c r="L96" s="681"/>
      <c r="M96" s="687">
        <f t="shared" si="89"/>
        <v>0</v>
      </c>
      <c r="N96" s="681"/>
      <c r="O96" s="687">
        <f t="shared" si="90"/>
        <v>-265.5</v>
      </c>
      <c r="P96" s="688">
        <f t="shared" si="91"/>
        <v>0</v>
      </c>
      <c r="Q96" s="687">
        <f t="shared" si="92"/>
        <v>65.7</v>
      </c>
      <c r="R96" s="681"/>
      <c r="S96" s="687">
        <f t="shared" si="93"/>
        <v>0</v>
      </c>
      <c r="T96" s="681"/>
      <c r="U96" s="687">
        <f t="shared" si="94"/>
        <v>-65.7</v>
      </c>
      <c r="V96" s="688">
        <f t="shared" si="95"/>
        <v>0</v>
      </c>
      <c r="W96" s="687">
        <f>W64</f>
        <v>26.599999999999998</v>
      </c>
      <c r="X96" s="681"/>
      <c r="Y96" s="687">
        <f>Y64</f>
        <v>0</v>
      </c>
      <c r="Z96" s="681"/>
      <c r="AA96" s="687">
        <f t="shared" si="96"/>
        <v>-26.599999999999998</v>
      </c>
      <c r="AB96" s="688">
        <f t="shared" si="97"/>
        <v>0</v>
      </c>
      <c r="AC96" s="687">
        <f>AC64</f>
        <v>20.9</v>
      </c>
      <c r="AD96" s="681"/>
      <c r="AE96" s="687">
        <f>AE64</f>
        <v>0</v>
      </c>
      <c r="AF96" s="681"/>
      <c r="AG96" s="687">
        <f t="shared" si="98"/>
        <v>-20.9</v>
      </c>
      <c r="AH96" s="688">
        <f t="shared" si="99"/>
        <v>0</v>
      </c>
      <c r="AI96" s="687">
        <f>AI64</f>
        <v>18.200000000000003</v>
      </c>
      <c r="AJ96" s="681"/>
      <c r="AK96" s="687">
        <f>AK64</f>
        <v>0</v>
      </c>
      <c r="AL96" s="681"/>
      <c r="AM96" s="687">
        <f t="shared" si="100"/>
        <v>-18.200000000000003</v>
      </c>
      <c r="AN96" s="688">
        <f t="shared" si="101"/>
        <v>0</v>
      </c>
      <c r="AO96" s="687">
        <f t="shared" si="102"/>
        <v>72.7</v>
      </c>
      <c r="AP96" s="681"/>
      <c r="AQ96" s="687">
        <f t="shared" si="103"/>
        <v>0</v>
      </c>
      <c r="AR96" s="681"/>
      <c r="AS96" s="687">
        <f t="shared" si="104"/>
        <v>-72.7</v>
      </c>
      <c r="AT96" s="688">
        <f t="shared" si="105"/>
        <v>0</v>
      </c>
      <c r="AU96" s="687">
        <f>AU64</f>
        <v>25.2</v>
      </c>
      <c r="AV96" s="681"/>
      <c r="AW96" s="687">
        <f>AW64</f>
        <v>0</v>
      </c>
      <c r="AX96" s="681"/>
      <c r="AY96" s="687">
        <f t="shared" si="106"/>
        <v>-25.2</v>
      </c>
      <c r="AZ96" s="688">
        <f t="shared" si="107"/>
        <v>0</v>
      </c>
      <c r="BA96" s="687">
        <f>BA64</f>
        <v>24.900000000000002</v>
      </c>
      <c r="BB96" s="681"/>
      <c r="BC96" s="687">
        <f>BC64</f>
        <v>0</v>
      </c>
      <c r="BD96" s="681"/>
      <c r="BE96" s="687">
        <f t="shared" si="108"/>
        <v>-24.900000000000002</v>
      </c>
      <c r="BF96" s="688">
        <f t="shared" si="109"/>
        <v>0</v>
      </c>
      <c r="BG96" s="687">
        <f>BG64</f>
        <v>22.6</v>
      </c>
      <c r="BH96" s="681"/>
      <c r="BI96" s="687">
        <f>BI64</f>
        <v>0</v>
      </c>
      <c r="BJ96" s="681"/>
      <c r="BK96" s="687">
        <f t="shared" si="110"/>
        <v>-22.6</v>
      </c>
      <c r="BL96" s="688">
        <f t="shared" si="111"/>
        <v>0</v>
      </c>
      <c r="BM96" s="687">
        <f t="shared" si="112"/>
        <v>55.7</v>
      </c>
      <c r="BN96" s="681"/>
      <c r="BO96" s="687">
        <f t="shared" si="113"/>
        <v>0</v>
      </c>
      <c r="BP96" s="681"/>
      <c r="BQ96" s="687">
        <f t="shared" si="114"/>
        <v>-55.7</v>
      </c>
      <c r="BR96" s="688">
        <f t="shared" si="115"/>
        <v>0</v>
      </c>
      <c r="BS96" s="687">
        <f>BS64</f>
        <v>12.100000000000001</v>
      </c>
      <c r="BT96" s="681"/>
      <c r="BU96" s="687">
        <f>BU64</f>
        <v>0</v>
      </c>
      <c r="BV96" s="681"/>
      <c r="BW96" s="687">
        <f t="shared" si="116"/>
        <v>-12.100000000000001</v>
      </c>
      <c r="BX96" s="688">
        <f t="shared" si="117"/>
        <v>0</v>
      </c>
      <c r="BY96" s="687">
        <f>BY64</f>
        <v>22.900000000000002</v>
      </c>
      <c r="BZ96" s="681"/>
      <c r="CA96" s="687">
        <f>CA64</f>
        <v>0</v>
      </c>
      <c r="CB96" s="681"/>
      <c r="CC96" s="687">
        <f t="shared" si="118"/>
        <v>-22.900000000000002</v>
      </c>
      <c r="CD96" s="688">
        <f t="shared" si="119"/>
        <v>0</v>
      </c>
      <c r="CE96" s="687">
        <f>CE64</f>
        <v>20.7</v>
      </c>
      <c r="CF96" s="681"/>
      <c r="CG96" s="687">
        <f>CG64</f>
        <v>0</v>
      </c>
      <c r="CH96" s="681"/>
      <c r="CI96" s="687">
        <f t="shared" si="120"/>
        <v>-20.7</v>
      </c>
      <c r="CJ96" s="688">
        <f t="shared" si="121"/>
        <v>0</v>
      </c>
      <c r="CK96" s="687">
        <f t="shared" si="122"/>
        <v>71.400000000000006</v>
      </c>
      <c r="CL96" s="681"/>
      <c r="CM96" s="687">
        <f t="shared" si="123"/>
        <v>0</v>
      </c>
      <c r="CN96" s="681"/>
      <c r="CO96" s="687">
        <f t="shared" si="124"/>
        <v>-71.400000000000006</v>
      </c>
      <c r="CP96" s="688">
        <f t="shared" si="125"/>
        <v>0</v>
      </c>
      <c r="CQ96" s="687">
        <f>CQ64</f>
        <v>23.6</v>
      </c>
      <c r="CR96" s="681"/>
      <c r="CS96" s="687">
        <f>CS64</f>
        <v>0</v>
      </c>
      <c r="CT96" s="681"/>
      <c r="CU96" s="687">
        <f t="shared" si="126"/>
        <v>-23.6</v>
      </c>
      <c r="CV96" s="688">
        <f t="shared" si="127"/>
        <v>0</v>
      </c>
      <c r="CW96" s="687">
        <f>CW64</f>
        <v>23.400000000000002</v>
      </c>
      <c r="CX96" s="681"/>
      <c r="CY96" s="687">
        <f>CY64</f>
        <v>0</v>
      </c>
      <c r="CZ96" s="681"/>
      <c r="DA96" s="687">
        <f t="shared" si="128"/>
        <v>-23.400000000000002</v>
      </c>
      <c r="DB96" s="688">
        <f t="shared" si="129"/>
        <v>0</v>
      </c>
      <c r="DC96" s="687">
        <f>DC64</f>
        <v>24.400000000000002</v>
      </c>
      <c r="DD96" s="681"/>
      <c r="DE96" s="687">
        <f>DE64</f>
        <v>0</v>
      </c>
      <c r="DF96" s="681"/>
      <c r="DG96" s="687">
        <f t="shared" si="130"/>
        <v>-24.400000000000002</v>
      </c>
      <c r="DH96" s="688">
        <f t="shared" si="131"/>
        <v>0</v>
      </c>
    </row>
    <row r="97" spans="1:112" ht="18.75" customHeight="1">
      <c r="A97" s="313" t="s">
        <v>4466</v>
      </c>
      <c r="B97" s="390">
        <v>100336364</v>
      </c>
      <c r="C97" s="314" t="s">
        <v>2822</v>
      </c>
      <c r="D97" s="315" t="s">
        <v>4466</v>
      </c>
      <c r="E97" s="528" t="s">
        <v>4467</v>
      </c>
      <c r="F97" s="528"/>
      <c r="G97" s="529"/>
      <c r="H97" s="530" t="s">
        <v>4468</v>
      </c>
      <c r="I97" s="530"/>
      <c r="J97" s="316" t="s">
        <v>883</v>
      </c>
      <c r="K97" s="687">
        <f t="shared" si="88"/>
        <v>-1800.8000000000002</v>
      </c>
      <c r="L97" s="681"/>
      <c r="M97" s="687">
        <f t="shared" si="89"/>
        <v>0</v>
      </c>
      <c r="N97" s="681"/>
      <c r="O97" s="687">
        <f t="shared" si="90"/>
        <v>1800.8000000000002</v>
      </c>
      <c r="P97" s="688">
        <f t="shared" si="91"/>
        <v>0</v>
      </c>
      <c r="Q97" s="687">
        <f t="shared" si="92"/>
        <v>-424.1</v>
      </c>
      <c r="R97" s="681"/>
      <c r="S97" s="687">
        <f t="shared" si="93"/>
        <v>0</v>
      </c>
      <c r="T97" s="681"/>
      <c r="U97" s="687">
        <f t="shared" si="94"/>
        <v>424.1</v>
      </c>
      <c r="V97" s="688">
        <f t="shared" si="95"/>
        <v>0</v>
      </c>
      <c r="W97" s="687">
        <f>0-W28-W32</f>
        <v>-159.49999999999997</v>
      </c>
      <c r="X97" s="681"/>
      <c r="Y97" s="687">
        <f>0-Y28-Y32</f>
        <v>0</v>
      </c>
      <c r="Z97" s="681"/>
      <c r="AA97" s="687">
        <f t="shared" si="96"/>
        <v>159.49999999999997</v>
      </c>
      <c r="AB97" s="688">
        <f t="shared" si="97"/>
        <v>0</v>
      </c>
      <c r="AC97" s="687">
        <f>0-AC28-AC32</f>
        <v>-116.4</v>
      </c>
      <c r="AD97" s="681"/>
      <c r="AE97" s="687">
        <f>0-AE28-AE32</f>
        <v>0</v>
      </c>
      <c r="AF97" s="681"/>
      <c r="AG97" s="687">
        <f t="shared" si="98"/>
        <v>116.4</v>
      </c>
      <c r="AH97" s="688">
        <f t="shared" si="99"/>
        <v>0</v>
      </c>
      <c r="AI97" s="687">
        <f>0-AI28-AI32</f>
        <v>-148.20000000000002</v>
      </c>
      <c r="AJ97" s="681"/>
      <c r="AK97" s="687">
        <f>0-AK28-AK32</f>
        <v>0</v>
      </c>
      <c r="AL97" s="681"/>
      <c r="AM97" s="687">
        <f t="shared" si="100"/>
        <v>148.20000000000002</v>
      </c>
      <c r="AN97" s="688">
        <f t="shared" si="101"/>
        <v>0</v>
      </c>
      <c r="AO97" s="687">
        <f t="shared" si="102"/>
        <v>-465.30000000000007</v>
      </c>
      <c r="AP97" s="681"/>
      <c r="AQ97" s="687">
        <f t="shared" si="103"/>
        <v>0</v>
      </c>
      <c r="AR97" s="681"/>
      <c r="AS97" s="687">
        <f t="shared" si="104"/>
        <v>465.30000000000007</v>
      </c>
      <c r="AT97" s="688">
        <f t="shared" si="105"/>
        <v>0</v>
      </c>
      <c r="AU97" s="687">
        <f>0-AU28-AU32</f>
        <v>-153.70000000000002</v>
      </c>
      <c r="AV97" s="681"/>
      <c r="AW97" s="687">
        <f>0-AW28-AW32</f>
        <v>0</v>
      </c>
      <c r="AX97" s="681"/>
      <c r="AY97" s="687">
        <f t="shared" si="106"/>
        <v>153.70000000000002</v>
      </c>
      <c r="AZ97" s="688">
        <f t="shared" si="107"/>
        <v>0</v>
      </c>
      <c r="BA97" s="687">
        <f>0-BA28-BA32</f>
        <v>-157.70000000000002</v>
      </c>
      <c r="BB97" s="681"/>
      <c r="BC97" s="687">
        <f>0-BC28-BC32</f>
        <v>0</v>
      </c>
      <c r="BD97" s="681"/>
      <c r="BE97" s="687">
        <f t="shared" si="108"/>
        <v>157.70000000000002</v>
      </c>
      <c r="BF97" s="688">
        <f t="shared" si="109"/>
        <v>0</v>
      </c>
      <c r="BG97" s="687">
        <f>0-BG28-BG32</f>
        <v>-153.9</v>
      </c>
      <c r="BH97" s="681"/>
      <c r="BI97" s="687">
        <f>0-BI28-BI32</f>
        <v>0</v>
      </c>
      <c r="BJ97" s="681"/>
      <c r="BK97" s="687">
        <f t="shared" si="110"/>
        <v>153.9</v>
      </c>
      <c r="BL97" s="688">
        <f t="shared" si="111"/>
        <v>0</v>
      </c>
      <c r="BM97" s="687">
        <f t="shared" si="112"/>
        <v>-389.5</v>
      </c>
      <c r="BN97" s="681"/>
      <c r="BO97" s="687">
        <f t="shared" si="113"/>
        <v>0</v>
      </c>
      <c r="BP97" s="681"/>
      <c r="BQ97" s="687">
        <f t="shared" si="114"/>
        <v>389.5</v>
      </c>
      <c r="BR97" s="688">
        <f t="shared" si="115"/>
        <v>0</v>
      </c>
      <c r="BS97" s="687">
        <f>0-BS28-BS32</f>
        <v>-82.8</v>
      </c>
      <c r="BT97" s="681"/>
      <c r="BU97" s="687">
        <f>0-BU28-BU32</f>
        <v>0</v>
      </c>
      <c r="BV97" s="681"/>
      <c r="BW97" s="687">
        <f t="shared" si="116"/>
        <v>82.8</v>
      </c>
      <c r="BX97" s="688">
        <f t="shared" si="117"/>
        <v>0</v>
      </c>
      <c r="BY97" s="687">
        <f>0-BY28-BY32</f>
        <v>-158.10000000000002</v>
      </c>
      <c r="BZ97" s="681"/>
      <c r="CA97" s="687">
        <f>0-CA28-CA32</f>
        <v>0</v>
      </c>
      <c r="CB97" s="681"/>
      <c r="CC97" s="687">
        <f t="shared" si="118"/>
        <v>158.10000000000002</v>
      </c>
      <c r="CD97" s="688">
        <f t="shared" si="119"/>
        <v>0</v>
      </c>
      <c r="CE97" s="687">
        <f>0-CE28-CE32</f>
        <v>-148.6</v>
      </c>
      <c r="CF97" s="681"/>
      <c r="CG97" s="687">
        <f>0-CG28-CG32</f>
        <v>0</v>
      </c>
      <c r="CH97" s="681"/>
      <c r="CI97" s="687">
        <f t="shared" si="120"/>
        <v>148.6</v>
      </c>
      <c r="CJ97" s="688">
        <f t="shared" si="121"/>
        <v>0</v>
      </c>
      <c r="CK97" s="687">
        <f t="shared" si="122"/>
        <v>-521.90000000000009</v>
      </c>
      <c r="CL97" s="681"/>
      <c r="CM97" s="687">
        <f t="shared" si="123"/>
        <v>0</v>
      </c>
      <c r="CN97" s="681"/>
      <c r="CO97" s="687">
        <f t="shared" si="124"/>
        <v>521.90000000000009</v>
      </c>
      <c r="CP97" s="688">
        <f t="shared" si="125"/>
        <v>0</v>
      </c>
      <c r="CQ97" s="687">
        <f>0-CQ28-CQ32</f>
        <v>-172.3</v>
      </c>
      <c r="CR97" s="681"/>
      <c r="CS97" s="687">
        <f>0-CS28-CS32</f>
        <v>0</v>
      </c>
      <c r="CT97" s="681"/>
      <c r="CU97" s="687">
        <f t="shared" si="126"/>
        <v>172.3</v>
      </c>
      <c r="CV97" s="688">
        <f t="shared" si="127"/>
        <v>0</v>
      </c>
      <c r="CW97" s="687">
        <f>0-CW28-CW32</f>
        <v>-170.10000000000002</v>
      </c>
      <c r="CX97" s="681"/>
      <c r="CY97" s="687">
        <f>0-CY28-CY32</f>
        <v>0</v>
      </c>
      <c r="CZ97" s="681"/>
      <c r="DA97" s="687">
        <f t="shared" si="128"/>
        <v>170.10000000000002</v>
      </c>
      <c r="DB97" s="688">
        <f t="shared" si="129"/>
        <v>0</v>
      </c>
      <c r="DC97" s="687">
        <f>0-DC28-DC32</f>
        <v>-179.5</v>
      </c>
      <c r="DD97" s="681"/>
      <c r="DE97" s="687">
        <f>0-DE28-DE32</f>
        <v>0</v>
      </c>
      <c r="DF97" s="681"/>
      <c r="DG97" s="687">
        <f t="shared" si="130"/>
        <v>179.5</v>
      </c>
      <c r="DH97" s="688">
        <f t="shared" si="131"/>
        <v>0</v>
      </c>
    </row>
    <row r="98" spans="1:112" ht="18.75" customHeight="1">
      <c r="A98" s="317" t="s">
        <v>4469</v>
      </c>
      <c r="B98" s="390">
        <v>100332338</v>
      </c>
      <c r="C98" s="797" t="s">
        <v>2090</v>
      </c>
      <c r="D98" s="788" t="s">
        <v>4469</v>
      </c>
      <c r="E98" s="528" t="s">
        <v>4470</v>
      </c>
      <c r="F98" s="528"/>
      <c r="G98" s="529"/>
      <c r="H98" s="530"/>
      <c r="I98" s="530"/>
      <c r="J98" s="657" t="s">
        <v>883</v>
      </c>
      <c r="K98" s="687">
        <f t="shared" si="88"/>
        <v>750.80000000000007</v>
      </c>
      <c r="L98" s="681"/>
      <c r="M98" s="687">
        <f t="shared" si="89"/>
        <v>0</v>
      </c>
      <c r="N98" s="681"/>
      <c r="O98" s="687">
        <f t="shared" si="90"/>
        <v>-750.80000000000007</v>
      </c>
      <c r="P98" s="688">
        <f t="shared" si="91"/>
        <v>0</v>
      </c>
      <c r="Q98" s="687">
        <f t="shared" si="92"/>
        <v>205.89999999999998</v>
      </c>
      <c r="R98" s="681"/>
      <c r="S98" s="687">
        <f t="shared" si="93"/>
        <v>0</v>
      </c>
      <c r="T98" s="681"/>
      <c r="U98" s="687">
        <f t="shared" si="94"/>
        <v>-205.89999999999998</v>
      </c>
      <c r="V98" s="688">
        <f t="shared" si="95"/>
        <v>0</v>
      </c>
      <c r="W98" s="683">
        <v>77</v>
      </c>
      <c r="X98" s="681"/>
      <c r="Y98" s="681"/>
      <c r="Z98" s="681"/>
      <c r="AA98" s="687">
        <f t="shared" si="96"/>
        <v>-77</v>
      </c>
      <c r="AB98" s="688">
        <f t="shared" si="97"/>
        <v>0</v>
      </c>
      <c r="AC98" s="683">
        <v>69.599999999999994</v>
      </c>
      <c r="AD98" s="681"/>
      <c r="AE98" s="681"/>
      <c r="AF98" s="681"/>
      <c r="AG98" s="687">
        <f t="shared" si="98"/>
        <v>-69.599999999999994</v>
      </c>
      <c r="AH98" s="688">
        <f t="shared" si="99"/>
        <v>0</v>
      </c>
      <c r="AI98" s="683">
        <v>59.3</v>
      </c>
      <c r="AJ98" s="681"/>
      <c r="AK98" s="681"/>
      <c r="AL98" s="681"/>
      <c r="AM98" s="687">
        <f t="shared" si="100"/>
        <v>-59.3</v>
      </c>
      <c r="AN98" s="688">
        <f t="shared" si="101"/>
        <v>0</v>
      </c>
      <c r="AO98" s="687">
        <f t="shared" si="102"/>
        <v>197.7</v>
      </c>
      <c r="AP98" s="681"/>
      <c r="AQ98" s="687">
        <f t="shared" si="103"/>
        <v>0</v>
      </c>
      <c r="AR98" s="681"/>
      <c r="AS98" s="687">
        <f t="shared" si="104"/>
        <v>-197.7</v>
      </c>
      <c r="AT98" s="688">
        <f t="shared" si="105"/>
        <v>0</v>
      </c>
      <c r="AU98" s="683">
        <v>68.2</v>
      </c>
      <c r="AV98" s="681"/>
      <c r="AW98" s="681"/>
      <c r="AX98" s="681"/>
      <c r="AY98" s="687">
        <f t="shared" si="106"/>
        <v>-68.2</v>
      </c>
      <c r="AZ98" s="688">
        <f t="shared" si="107"/>
        <v>0</v>
      </c>
      <c r="BA98" s="683">
        <v>66.2</v>
      </c>
      <c r="BB98" s="681"/>
      <c r="BC98" s="681"/>
      <c r="BD98" s="681"/>
      <c r="BE98" s="687">
        <f t="shared" si="108"/>
        <v>-66.2</v>
      </c>
      <c r="BF98" s="688">
        <f t="shared" si="109"/>
        <v>0</v>
      </c>
      <c r="BG98" s="683">
        <v>63.3</v>
      </c>
      <c r="BH98" s="681"/>
      <c r="BI98" s="681"/>
      <c r="BJ98" s="681"/>
      <c r="BK98" s="687">
        <f t="shared" si="110"/>
        <v>-63.3</v>
      </c>
      <c r="BL98" s="688">
        <f t="shared" si="111"/>
        <v>0</v>
      </c>
      <c r="BM98" s="687">
        <f t="shared" si="112"/>
        <v>156.10000000000002</v>
      </c>
      <c r="BN98" s="681"/>
      <c r="BO98" s="687">
        <f t="shared" si="113"/>
        <v>0</v>
      </c>
      <c r="BP98" s="681"/>
      <c r="BQ98" s="687">
        <f t="shared" si="114"/>
        <v>-156.10000000000002</v>
      </c>
      <c r="BR98" s="688">
        <f t="shared" si="115"/>
        <v>0</v>
      </c>
      <c r="BS98" s="683">
        <v>65.400000000000006</v>
      </c>
      <c r="BT98" s="681"/>
      <c r="BU98" s="681"/>
      <c r="BV98" s="681"/>
      <c r="BW98" s="687">
        <f t="shared" si="116"/>
        <v>-65.400000000000006</v>
      </c>
      <c r="BX98" s="688">
        <f t="shared" si="117"/>
        <v>0</v>
      </c>
      <c r="BY98" s="683">
        <v>66.2</v>
      </c>
      <c r="BZ98" s="681"/>
      <c r="CA98" s="681"/>
      <c r="CB98" s="681"/>
      <c r="CC98" s="687">
        <f t="shared" si="118"/>
        <v>-66.2</v>
      </c>
      <c r="CD98" s="688">
        <f t="shared" si="119"/>
        <v>0</v>
      </c>
      <c r="CE98" s="683">
        <v>24.5</v>
      </c>
      <c r="CF98" s="681"/>
      <c r="CG98" s="681"/>
      <c r="CH98" s="681"/>
      <c r="CI98" s="687">
        <f t="shared" si="120"/>
        <v>-24.5</v>
      </c>
      <c r="CJ98" s="688">
        <f t="shared" si="121"/>
        <v>0</v>
      </c>
      <c r="CK98" s="687">
        <f t="shared" si="122"/>
        <v>191.1</v>
      </c>
      <c r="CL98" s="681"/>
      <c r="CM98" s="687">
        <f t="shared" si="123"/>
        <v>0</v>
      </c>
      <c r="CN98" s="681"/>
      <c r="CO98" s="687">
        <f t="shared" si="124"/>
        <v>-191.1</v>
      </c>
      <c r="CP98" s="688">
        <f t="shared" si="125"/>
        <v>0</v>
      </c>
      <c r="CQ98" s="683">
        <v>39</v>
      </c>
      <c r="CR98" s="681"/>
      <c r="CS98" s="681"/>
      <c r="CT98" s="681"/>
      <c r="CU98" s="687">
        <f t="shared" si="126"/>
        <v>-39</v>
      </c>
      <c r="CV98" s="688">
        <f t="shared" si="127"/>
        <v>0</v>
      </c>
      <c r="CW98" s="683">
        <v>74.8</v>
      </c>
      <c r="CX98" s="681"/>
      <c r="CY98" s="681"/>
      <c r="CZ98" s="681"/>
      <c r="DA98" s="687">
        <f t="shared" si="128"/>
        <v>-74.8</v>
      </c>
      <c r="DB98" s="688">
        <f t="shared" si="129"/>
        <v>0</v>
      </c>
      <c r="DC98" s="683">
        <v>77.3</v>
      </c>
      <c r="DD98" s="681"/>
      <c r="DE98" s="681"/>
      <c r="DF98" s="681"/>
      <c r="DG98" s="687">
        <f t="shared" si="130"/>
        <v>-77.3</v>
      </c>
      <c r="DH98" s="688">
        <f t="shared" si="131"/>
        <v>0</v>
      </c>
    </row>
    <row r="99" spans="1:112" ht="18.75" customHeight="1">
      <c r="A99" s="318"/>
      <c r="B99" s="390">
        <v>100330740</v>
      </c>
      <c r="C99" s="766"/>
      <c r="D99" s="766"/>
      <c r="E99" s="528" t="s">
        <v>4471</v>
      </c>
      <c r="F99" s="528"/>
      <c r="G99" s="529"/>
      <c r="H99" s="530"/>
      <c r="I99" s="530"/>
      <c r="J99" s="722" t="s">
        <v>889</v>
      </c>
      <c r="K99" s="687">
        <f t="shared" si="88"/>
        <v>892.59999999999991</v>
      </c>
      <c r="L99" s="681"/>
      <c r="M99" s="687">
        <f t="shared" si="89"/>
        <v>0</v>
      </c>
      <c r="N99" s="681"/>
      <c r="O99" s="687">
        <f t="shared" si="90"/>
        <v>-892.59999999999991</v>
      </c>
      <c r="P99" s="688">
        <f t="shared" si="91"/>
        <v>0</v>
      </c>
      <c r="Q99" s="687">
        <f t="shared" si="92"/>
        <v>244.8</v>
      </c>
      <c r="R99" s="681"/>
      <c r="S99" s="687">
        <f t="shared" si="93"/>
        <v>0</v>
      </c>
      <c r="T99" s="681"/>
      <c r="U99" s="687">
        <f t="shared" si="94"/>
        <v>-244.8</v>
      </c>
      <c r="V99" s="688">
        <f t="shared" si="95"/>
        <v>0</v>
      </c>
      <c r="W99" s="683">
        <v>91.6</v>
      </c>
      <c r="X99" s="681"/>
      <c r="Y99" s="681"/>
      <c r="Z99" s="681"/>
      <c r="AA99" s="687">
        <f t="shared" si="96"/>
        <v>-91.6</v>
      </c>
      <c r="AB99" s="688">
        <f t="shared" si="97"/>
        <v>0</v>
      </c>
      <c r="AC99" s="683">
        <v>82.7</v>
      </c>
      <c r="AD99" s="681"/>
      <c r="AE99" s="681"/>
      <c r="AF99" s="681"/>
      <c r="AG99" s="687">
        <f t="shared" si="98"/>
        <v>-82.7</v>
      </c>
      <c r="AH99" s="688">
        <f t="shared" si="99"/>
        <v>0</v>
      </c>
      <c r="AI99" s="683">
        <v>70.5</v>
      </c>
      <c r="AJ99" s="681"/>
      <c r="AK99" s="681"/>
      <c r="AL99" s="681"/>
      <c r="AM99" s="687">
        <f t="shared" si="100"/>
        <v>-70.5</v>
      </c>
      <c r="AN99" s="688">
        <f t="shared" si="101"/>
        <v>0</v>
      </c>
      <c r="AO99" s="687">
        <f t="shared" si="102"/>
        <v>235</v>
      </c>
      <c r="AP99" s="681"/>
      <c r="AQ99" s="687">
        <f t="shared" si="103"/>
        <v>0</v>
      </c>
      <c r="AR99" s="681"/>
      <c r="AS99" s="687">
        <f t="shared" si="104"/>
        <v>-235</v>
      </c>
      <c r="AT99" s="688">
        <f t="shared" si="105"/>
        <v>0</v>
      </c>
      <c r="AU99" s="683">
        <v>81.099999999999994</v>
      </c>
      <c r="AV99" s="681"/>
      <c r="AW99" s="681"/>
      <c r="AX99" s="681"/>
      <c r="AY99" s="687">
        <f t="shared" si="106"/>
        <v>-81.099999999999994</v>
      </c>
      <c r="AZ99" s="688">
        <f t="shared" si="107"/>
        <v>0</v>
      </c>
      <c r="BA99" s="683">
        <v>78.7</v>
      </c>
      <c r="BB99" s="681"/>
      <c r="BC99" s="681"/>
      <c r="BD99" s="681"/>
      <c r="BE99" s="687">
        <f t="shared" si="108"/>
        <v>-78.7</v>
      </c>
      <c r="BF99" s="688">
        <f t="shared" si="109"/>
        <v>0</v>
      </c>
      <c r="BG99" s="683">
        <v>75.2</v>
      </c>
      <c r="BH99" s="681"/>
      <c r="BI99" s="681"/>
      <c r="BJ99" s="681"/>
      <c r="BK99" s="687">
        <f t="shared" si="110"/>
        <v>-75.2</v>
      </c>
      <c r="BL99" s="688">
        <f t="shared" si="111"/>
        <v>0</v>
      </c>
      <c r="BM99" s="687">
        <f t="shared" si="112"/>
        <v>185.5</v>
      </c>
      <c r="BN99" s="681"/>
      <c r="BO99" s="687">
        <f t="shared" si="113"/>
        <v>0</v>
      </c>
      <c r="BP99" s="681"/>
      <c r="BQ99" s="687">
        <f t="shared" si="114"/>
        <v>-185.5</v>
      </c>
      <c r="BR99" s="688">
        <f t="shared" si="115"/>
        <v>0</v>
      </c>
      <c r="BS99" s="683">
        <v>77.7</v>
      </c>
      <c r="BT99" s="681"/>
      <c r="BU99" s="681"/>
      <c r="BV99" s="681"/>
      <c r="BW99" s="687">
        <f t="shared" si="116"/>
        <v>-77.7</v>
      </c>
      <c r="BX99" s="688">
        <f t="shared" si="117"/>
        <v>0</v>
      </c>
      <c r="BY99" s="683">
        <v>78.7</v>
      </c>
      <c r="BZ99" s="681"/>
      <c r="CA99" s="681"/>
      <c r="CB99" s="681"/>
      <c r="CC99" s="687">
        <f t="shared" si="118"/>
        <v>-78.7</v>
      </c>
      <c r="CD99" s="688">
        <f t="shared" si="119"/>
        <v>0</v>
      </c>
      <c r="CE99" s="683">
        <v>29.1</v>
      </c>
      <c r="CF99" s="681"/>
      <c r="CG99" s="681"/>
      <c r="CH99" s="681"/>
      <c r="CI99" s="687">
        <f t="shared" si="120"/>
        <v>-29.1</v>
      </c>
      <c r="CJ99" s="688">
        <f t="shared" si="121"/>
        <v>0</v>
      </c>
      <c r="CK99" s="687">
        <f t="shared" si="122"/>
        <v>227.3</v>
      </c>
      <c r="CL99" s="681"/>
      <c r="CM99" s="687">
        <f t="shared" si="123"/>
        <v>0</v>
      </c>
      <c r="CN99" s="681"/>
      <c r="CO99" s="687">
        <f t="shared" si="124"/>
        <v>-227.3</v>
      </c>
      <c r="CP99" s="688">
        <f t="shared" si="125"/>
        <v>0</v>
      </c>
      <c r="CQ99" s="683">
        <v>46.4</v>
      </c>
      <c r="CR99" s="681"/>
      <c r="CS99" s="681"/>
      <c r="CT99" s="681"/>
      <c r="CU99" s="687">
        <f t="shared" si="126"/>
        <v>-46.4</v>
      </c>
      <c r="CV99" s="688">
        <f t="shared" si="127"/>
        <v>0</v>
      </c>
      <c r="CW99" s="683">
        <v>89</v>
      </c>
      <c r="CX99" s="681"/>
      <c r="CY99" s="681"/>
      <c r="CZ99" s="681"/>
      <c r="DA99" s="687">
        <f t="shared" si="128"/>
        <v>-89</v>
      </c>
      <c r="DB99" s="688">
        <f t="shared" si="129"/>
        <v>0</v>
      </c>
      <c r="DC99" s="683">
        <v>91.9</v>
      </c>
      <c r="DD99" s="681"/>
      <c r="DE99" s="681"/>
      <c r="DF99" s="681"/>
      <c r="DG99" s="687">
        <f t="shared" si="130"/>
        <v>-91.9</v>
      </c>
      <c r="DH99" s="688">
        <f t="shared" si="131"/>
        <v>0</v>
      </c>
    </row>
    <row r="100" spans="1:112" ht="18.75" customHeight="1">
      <c r="A100" s="299" t="s">
        <v>4472</v>
      </c>
      <c r="B100" s="390">
        <v>100330753</v>
      </c>
      <c r="C100" s="137" t="s">
        <v>2097</v>
      </c>
      <c r="D100" s="319" t="s">
        <v>4472</v>
      </c>
      <c r="E100" s="528" t="s">
        <v>4473</v>
      </c>
      <c r="F100" s="528"/>
      <c r="G100" s="529"/>
      <c r="H100" s="530"/>
      <c r="I100" s="530"/>
      <c r="J100" s="665" t="s">
        <v>883</v>
      </c>
      <c r="K100" s="687">
        <f t="shared" si="88"/>
        <v>832.09999999999991</v>
      </c>
      <c r="L100" s="681"/>
      <c r="M100" s="687">
        <f t="shared" si="89"/>
        <v>0</v>
      </c>
      <c r="N100" s="681"/>
      <c r="O100" s="687">
        <f t="shared" si="90"/>
        <v>-832.09999999999991</v>
      </c>
      <c r="P100" s="688">
        <f t="shared" si="91"/>
        <v>0</v>
      </c>
      <c r="Q100" s="687">
        <f t="shared" si="92"/>
        <v>231.5</v>
      </c>
      <c r="R100" s="681"/>
      <c r="S100" s="687">
        <f t="shared" si="93"/>
        <v>0</v>
      </c>
      <c r="T100" s="681"/>
      <c r="U100" s="687">
        <f t="shared" si="94"/>
        <v>-231.5</v>
      </c>
      <c r="V100" s="688">
        <f t="shared" si="95"/>
        <v>0</v>
      </c>
      <c r="W100" s="683">
        <v>86.8</v>
      </c>
      <c r="X100" s="681"/>
      <c r="Y100" s="681"/>
      <c r="Z100" s="681"/>
      <c r="AA100" s="687">
        <f t="shared" si="96"/>
        <v>-86.8</v>
      </c>
      <c r="AB100" s="688">
        <f t="shared" si="97"/>
        <v>0</v>
      </c>
      <c r="AC100" s="683">
        <v>78.400000000000006</v>
      </c>
      <c r="AD100" s="681"/>
      <c r="AE100" s="681"/>
      <c r="AF100" s="681"/>
      <c r="AG100" s="687">
        <f t="shared" si="98"/>
        <v>-78.400000000000006</v>
      </c>
      <c r="AH100" s="688">
        <f t="shared" si="99"/>
        <v>0</v>
      </c>
      <c r="AI100" s="683">
        <v>66.3</v>
      </c>
      <c r="AJ100" s="681"/>
      <c r="AK100" s="681"/>
      <c r="AL100" s="681"/>
      <c r="AM100" s="687">
        <f t="shared" si="100"/>
        <v>-66.3</v>
      </c>
      <c r="AN100" s="688">
        <f t="shared" si="101"/>
        <v>0</v>
      </c>
      <c r="AO100" s="687">
        <f t="shared" si="102"/>
        <v>216.8</v>
      </c>
      <c r="AP100" s="681"/>
      <c r="AQ100" s="687">
        <f t="shared" si="103"/>
        <v>0</v>
      </c>
      <c r="AR100" s="681"/>
      <c r="AS100" s="687">
        <f t="shared" si="104"/>
        <v>-216.8</v>
      </c>
      <c r="AT100" s="688">
        <f t="shared" si="105"/>
        <v>0</v>
      </c>
      <c r="AU100" s="683">
        <v>75</v>
      </c>
      <c r="AV100" s="681"/>
      <c r="AW100" s="681"/>
      <c r="AX100" s="681"/>
      <c r="AY100" s="687">
        <f t="shared" si="106"/>
        <v>-75</v>
      </c>
      <c r="AZ100" s="688">
        <f t="shared" si="107"/>
        <v>0</v>
      </c>
      <c r="BA100" s="683">
        <v>72.8</v>
      </c>
      <c r="BB100" s="681"/>
      <c r="BC100" s="681"/>
      <c r="BD100" s="681"/>
      <c r="BE100" s="687">
        <f t="shared" si="108"/>
        <v>-72.8</v>
      </c>
      <c r="BF100" s="688">
        <f t="shared" si="109"/>
        <v>0</v>
      </c>
      <c r="BG100" s="683">
        <v>69</v>
      </c>
      <c r="BH100" s="681"/>
      <c r="BI100" s="681"/>
      <c r="BJ100" s="681"/>
      <c r="BK100" s="687">
        <f t="shared" si="110"/>
        <v>-69</v>
      </c>
      <c r="BL100" s="688">
        <f t="shared" si="111"/>
        <v>0</v>
      </c>
      <c r="BM100" s="687">
        <f t="shared" si="112"/>
        <v>171</v>
      </c>
      <c r="BN100" s="681"/>
      <c r="BO100" s="687">
        <f t="shared" si="113"/>
        <v>0</v>
      </c>
      <c r="BP100" s="681"/>
      <c r="BQ100" s="687">
        <f t="shared" si="114"/>
        <v>-171</v>
      </c>
      <c r="BR100" s="688">
        <f t="shared" si="115"/>
        <v>0</v>
      </c>
      <c r="BS100" s="683">
        <v>71.3</v>
      </c>
      <c r="BT100" s="681"/>
      <c r="BU100" s="681"/>
      <c r="BV100" s="681"/>
      <c r="BW100" s="687">
        <f t="shared" si="116"/>
        <v>-71.3</v>
      </c>
      <c r="BX100" s="688">
        <f t="shared" si="117"/>
        <v>0</v>
      </c>
      <c r="BY100" s="683">
        <v>72.8</v>
      </c>
      <c r="BZ100" s="681"/>
      <c r="CA100" s="681"/>
      <c r="CB100" s="681"/>
      <c r="CC100" s="687">
        <f t="shared" si="118"/>
        <v>-72.8</v>
      </c>
      <c r="CD100" s="688">
        <f t="shared" si="119"/>
        <v>0</v>
      </c>
      <c r="CE100" s="683">
        <v>26.9</v>
      </c>
      <c r="CF100" s="681"/>
      <c r="CG100" s="681"/>
      <c r="CH100" s="681"/>
      <c r="CI100" s="687">
        <f t="shared" si="120"/>
        <v>-26.9</v>
      </c>
      <c r="CJ100" s="688">
        <f t="shared" si="121"/>
        <v>0</v>
      </c>
      <c r="CK100" s="687">
        <f t="shared" si="122"/>
        <v>212.8</v>
      </c>
      <c r="CL100" s="681"/>
      <c r="CM100" s="687">
        <f t="shared" si="123"/>
        <v>0</v>
      </c>
      <c r="CN100" s="681"/>
      <c r="CO100" s="687">
        <f t="shared" si="124"/>
        <v>-212.8</v>
      </c>
      <c r="CP100" s="688">
        <f t="shared" si="125"/>
        <v>0</v>
      </c>
      <c r="CQ100" s="683">
        <v>42</v>
      </c>
      <c r="CR100" s="681"/>
      <c r="CS100" s="681"/>
      <c r="CT100" s="681"/>
      <c r="CU100" s="687">
        <f t="shared" si="126"/>
        <v>-42</v>
      </c>
      <c r="CV100" s="688">
        <f t="shared" si="127"/>
        <v>0</v>
      </c>
      <c r="CW100" s="683">
        <v>84</v>
      </c>
      <c r="CX100" s="681"/>
      <c r="CY100" s="681"/>
      <c r="CZ100" s="681"/>
      <c r="DA100" s="687">
        <f t="shared" si="128"/>
        <v>-84</v>
      </c>
      <c r="DB100" s="688">
        <f t="shared" si="129"/>
        <v>0</v>
      </c>
      <c r="DC100" s="683">
        <v>86.8</v>
      </c>
      <c r="DD100" s="681"/>
      <c r="DE100" s="681"/>
      <c r="DF100" s="681"/>
      <c r="DG100" s="687">
        <f t="shared" si="130"/>
        <v>-86.8</v>
      </c>
      <c r="DH100" s="688">
        <f t="shared" si="131"/>
        <v>0</v>
      </c>
    </row>
    <row r="101" spans="1:112" s="138" customFormat="1">
      <c r="B101" s="139"/>
      <c r="C101" s="135"/>
      <c r="D101" s="323"/>
      <c r="E101" s="323"/>
      <c r="F101" s="323"/>
      <c r="G101" s="323"/>
      <c r="H101" s="323"/>
      <c r="I101" s="323"/>
      <c r="J101" s="21"/>
    </row>
  </sheetData>
  <mergeCells count="155">
    <mergeCell ref="DG7:DH7"/>
    <mergeCell ref="AO7:AO8"/>
    <mergeCell ref="AQ7:AQ8"/>
    <mergeCell ref="BY7:BY8"/>
    <mergeCell ref="CS7:CS8"/>
    <mergeCell ref="DE7:DE8"/>
    <mergeCell ref="C89:C90"/>
    <mergeCell ref="X7:X8"/>
    <mergeCell ref="Z7:Z8"/>
    <mergeCell ref="CQ7:CQ8"/>
    <mergeCell ref="C26:C27"/>
    <mergeCell ref="C75:C76"/>
    <mergeCell ref="BM7:BM8"/>
    <mergeCell ref="C55:C56"/>
    <mergeCell ref="H7:H8"/>
    <mergeCell ref="C6:C8"/>
    <mergeCell ref="BJ7:BJ8"/>
    <mergeCell ref="D24:D25"/>
    <mergeCell ref="C61:C62"/>
    <mergeCell ref="K7:K8"/>
    <mergeCell ref="C81:C82"/>
    <mergeCell ref="CY7:CY8"/>
    <mergeCell ref="D89:D90"/>
    <mergeCell ref="C53:C54"/>
    <mergeCell ref="DD7:DD8"/>
    <mergeCell ref="DF7:DF8"/>
    <mergeCell ref="D20:D21"/>
    <mergeCell ref="BG7:BG8"/>
    <mergeCell ref="Q7:Q8"/>
    <mergeCell ref="D85:D86"/>
    <mergeCell ref="BS7:BS8"/>
    <mergeCell ref="BU7:BU8"/>
    <mergeCell ref="AR7:AR8"/>
    <mergeCell ref="BE7:BF7"/>
    <mergeCell ref="CX7:CX8"/>
    <mergeCell ref="D51:D52"/>
    <mergeCell ref="CH7:CH8"/>
    <mergeCell ref="D69:D70"/>
    <mergeCell ref="AK7:AK8"/>
    <mergeCell ref="AE7:AE8"/>
    <mergeCell ref="AW7:AW8"/>
    <mergeCell ref="D59:D60"/>
    <mergeCell ref="D22:D23"/>
    <mergeCell ref="DC7:DC8"/>
    <mergeCell ref="CN7:CN8"/>
    <mergeCell ref="DA7:DB7"/>
    <mergeCell ref="D81:D82"/>
    <mergeCell ref="CT7:CT8"/>
    <mergeCell ref="CL7:CL8"/>
    <mergeCell ref="D43:D44"/>
    <mergeCell ref="E7:E8"/>
    <mergeCell ref="BV7:BV8"/>
    <mergeCell ref="C24:C25"/>
    <mergeCell ref="BK7:BL7"/>
    <mergeCell ref="L7:L8"/>
    <mergeCell ref="C49:C50"/>
    <mergeCell ref="N7:N8"/>
    <mergeCell ref="BN7:BN8"/>
    <mergeCell ref="BP7:BP8"/>
    <mergeCell ref="BZ7:BZ8"/>
    <mergeCell ref="CB7:CB8"/>
    <mergeCell ref="C20:C21"/>
    <mergeCell ref="R7:R8"/>
    <mergeCell ref="CE7:CE8"/>
    <mergeCell ref="AJ7:AJ8"/>
    <mergeCell ref="CK7:CK8"/>
    <mergeCell ref="AL7:AL8"/>
    <mergeCell ref="C77:C78"/>
    <mergeCell ref="D75:D76"/>
    <mergeCell ref="C47:C48"/>
    <mergeCell ref="CF7:CF8"/>
    <mergeCell ref="Y7:Y8"/>
    <mergeCell ref="D12:D13"/>
    <mergeCell ref="AI7:AI8"/>
    <mergeCell ref="D55:D56"/>
    <mergeCell ref="D73:D74"/>
    <mergeCell ref="C69:C70"/>
    <mergeCell ref="AC7:AC8"/>
    <mergeCell ref="CG7:CG8"/>
    <mergeCell ref="CA7:CA8"/>
    <mergeCell ref="CC7:CD7"/>
    <mergeCell ref="C59:C60"/>
    <mergeCell ref="C22:C23"/>
    <mergeCell ref="AX7:AX8"/>
    <mergeCell ref="CZ7:CZ8"/>
    <mergeCell ref="CR7:CR8"/>
    <mergeCell ref="D6:D8"/>
    <mergeCell ref="AU7:AU8"/>
    <mergeCell ref="U7:V7"/>
    <mergeCell ref="D53:D54"/>
    <mergeCell ref="CW7:CW8"/>
    <mergeCell ref="C51:C52"/>
    <mergeCell ref="E6:I6"/>
    <mergeCell ref="AG7:AH7"/>
    <mergeCell ref="CI7:CJ7"/>
    <mergeCell ref="AS7:AT7"/>
    <mergeCell ref="J6:J8"/>
    <mergeCell ref="AD7:AD8"/>
    <mergeCell ref="CU7:CV7"/>
    <mergeCell ref="D30:D31"/>
    <mergeCell ref="CM7:CM8"/>
    <mergeCell ref="CO7:CP7"/>
    <mergeCell ref="AF7:AF8"/>
    <mergeCell ref="AP7:AP8"/>
    <mergeCell ref="BB7:BB8"/>
    <mergeCell ref="BD7:BD8"/>
    <mergeCell ref="BW7:BX7"/>
    <mergeCell ref="T7:T8"/>
    <mergeCell ref="D98:D99"/>
    <mergeCell ref="AV7:AV8"/>
    <mergeCell ref="F7:F8"/>
    <mergeCell ref="BH7:BH8"/>
    <mergeCell ref="C98:C99"/>
    <mergeCell ref="D49:D50"/>
    <mergeCell ref="BT7:BT8"/>
    <mergeCell ref="G7:G8"/>
    <mergeCell ref="D77:D78"/>
    <mergeCell ref="C45:C46"/>
    <mergeCell ref="C85:C86"/>
    <mergeCell ref="I7:I8"/>
    <mergeCell ref="BI7:BI8"/>
    <mergeCell ref="S7:S8"/>
    <mergeCell ref="W7:W8"/>
    <mergeCell ref="AM7:AN7"/>
    <mergeCell ref="C93:C94"/>
    <mergeCell ref="D47:D48"/>
    <mergeCell ref="D87:D88"/>
    <mergeCell ref="D71:D72"/>
    <mergeCell ref="C43:C44"/>
    <mergeCell ref="C57:C58"/>
    <mergeCell ref="AA7:AB7"/>
    <mergeCell ref="D18:D19"/>
    <mergeCell ref="D79:D80"/>
    <mergeCell ref="C87:C88"/>
    <mergeCell ref="D26:D27"/>
    <mergeCell ref="AY7:AZ7"/>
    <mergeCell ref="BQ7:BR7"/>
    <mergeCell ref="C83:C84"/>
    <mergeCell ref="D83:D84"/>
    <mergeCell ref="C91:C92"/>
    <mergeCell ref="D93:D94"/>
    <mergeCell ref="D91:D92"/>
    <mergeCell ref="C30:C31"/>
    <mergeCell ref="O7:P7"/>
    <mergeCell ref="C79:C80"/>
    <mergeCell ref="D61:D62"/>
    <mergeCell ref="BA7:BA8"/>
    <mergeCell ref="BC7:BC8"/>
    <mergeCell ref="M7:M8"/>
    <mergeCell ref="D45:D46"/>
    <mergeCell ref="BO7:BO8"/>
    <mergeCell ref="C71:C72"/>
    <mergeCell ref="C73:C74"/>
    <mergeCell ref="D57:D58"/>
    <mergeCell ref="C12:C13"/>
  </mergeCells>
  <conditionalFormatting sqref="B10:B14 B16:B100">
    <cfRule type="cellIs" dxfId="14" priority="6" operator="equal">
      <formula>FALSE</formula>
    </cfRule>
  </conditionalFormatting>
  <conditionalFormatting sqref="B15">
    <cfRule type="cellIs" dxfId="13" priority="1" operator="equal">
      <formula>FALSE</formula>
    </cfRule>
  </conditionalFormatting>
  <conditionalFormatting sqref="O10:O100 P10:P100 U10:U100 V10:V100 AA10:AA100 AB10:AB100 AG10:AG100 AH10:AH100 AM10:AM100 AN10:AN100 AS10:AS100 AT10:AT100 AY10:AY100 AZ10:AZ100 BE10:BE100 BF10:BF100 BK10:BK100 BL10:BL100 BQ10:BQ100 BR10:BR100 BW10:BW100 BX10:BX100 CC10:CC100 CD10:CD100 CI10:CI100 CJ10:CJ100 CO10:CO100 CP10:CP100 CU10:CU100 CV10:CV100 DA10:DA100 DB10:DB100 DG10:DG100 DH10:DH100">
    <cfRule type="cellIs" dxfId="12" priority="2" operator="lessThan">
      <formula>0</formula>
    </cfRule>
    <cfRule type="cellIs" dxfId="11" priority="3" operator="greaterThan">
      <formula>0</formula>
    </cfRule>
    <cfRule type="cellIs" dxfId="10" priority="7" operator="equal">
      <formula>0</formula>
    </cfRule>
  </conditionalFormatting>
  <conditionalFormatting sqref="L10:L100 N10:N100 R10:R100 T10:T100 X10:X100 Z10:Z100 AD10:AD100 AF10:AF100 AJ10:AJ100 AL10:AL100 AP10:AP100 AR10:AR100 AV10:AV100 AX10:AX100 BB10:BB100 BD10:BD100 BH10:BH100 BJ10:BJ100 BN10:BN100 BP10:BP100 BT10:BT100 BV10:BV100 BZ10:BZ100 CB10:CB100 CF10:CF100 CH10:CH100 CL10:CL100 CN10:CN100 CR10:CR100 CT10:CT100 CX10:CX100 CZ10:CZ100 DD10:DD100 DF10:DF100">
    <cfRule type="cellIs" dxfId="9" priority="8" operator="equal">
      <formula>0</formula>
    </cfRule>
  </conditionalFormatting>
  <pageMargins left="0.7" right="0.7" top="0.75" bottom="0.75" header="0.3" footer="0.3"/>
  <pageSetup paperSize="9" scale="34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8">
    <tabColor theme="8" tint="0.59999389629810485"/>
    <pageSetUpPr fitToPage="1"/>
  </sheetPr>
  <dimension ref="A1:DH216"/>
  <sheetViews>
    <sheetView topLeftCell="C1" zoomScale="60" zoomScaleNormal="60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9.140625" defaultRowHeight="15" outlineLevelCol="1"/>
  <cols>
    <col min="1" max="1" width="6.5703125" style="320" hidden="1" customWidth="1" outlineLevel="1"/>
    <col min="2" max="2" width="74.85546875" style="320" hidden="1" customWidth="1" outlineLevel="1"/>
    <col min="3" max="3" width="12.140625" style="321" customWidth="1" collapsed="1"/>
    <col min="4" max="4" width="72" style="320" customWidth="1"/>
    <col min="5" max="9" width="16.140625" style="320" customWidth="1" outlineLevel="1"/>
    <col min="10" max="10" width="13" style="322" bestFit="1" customWidth="1"/>
    <col min="11" max="11" width="25" style="618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</cols>
  <sheetData>
    <row r="1" spans="1:112" ht="21.75" customHeight="1"/>
    <row r="2" spans="1:112" ht="21.75" customHeight="1"/>
    <row r="3" spans="1:112" ht="21.75" customHeight="1">
      <c r="C3" s="860" t="s">
        <v>4474</v>
      </c>
      <c r="D3" s="897"/>
      <c r="E3" s="897"/>
      <c r="F3" s="897"/>
      <c r="G3" s="897"/>
      <c r="H3" s="897"/>
      <c r="I3" s="897"/>
      <c r="J3" s="898"/>
    </row>
    <row r="4" spans="1:112" ht="21.75" customHeight="1"/>
    <row r="5" spans="1:112" ht="21.75" customHeight="1">
      <c r="C5" s="363" t="s">
        <v>4475</v>
      </c>
    </row>
    <row r="6" spans="1:112" ht="20.100000000000001" customHeight="1">
      <c r="A6" s="323"/>
      <c r="B6" s="896" t="s">
        <v>1868</v>
      </c>
      <c r="C6" s="837" t="s">
        <v>2735</v>
      </c>
      <c r="D6" s="895" t="s">
        <v>12</v>
      </c>
      <c r="E6" s="770" t="s">
        <v>13</v>
      </c>
      <c r="F6" s="771"/>
      <c r="G6" s="771"/>
      <c r="H6" s="771"/>
      <c r="I6" s="772"/>
      <c r="J6" s="790" t="s">
        <v>1869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1:112" ht="39.950000000000003" customHeight="1">
      <c r="A7" s="323"/>
      <c r="B7" s="766"/>
      <c r="C7" s="766"/>
      <c r="D7" s="762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1:112" ht="20.100000000000001" customHeight="1">
      <c r="A8" s="323"/>
      <c r="B8" s="751"/>
      <c r="C8" s="751"/>
      <c r="D8" s="764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1:112" ht="20.100000000000001" hidden="1" customHeight="1">
      <c r="A9" s="323"/>
      <c r="B9" s="390"/>
      <c r="C9" s="646"/>
      <c r="D9" s="671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1:112" ht="21.75" customHeight="1">
      <c r="A10" s="328"/>
      <c r="B10" s="329" t="s">
        <v>4476</v>
      </c>
      <c r="C10" s="330" t="s">
        <v>1083</v>
      </c>
      <c r="D10" s="331"/>
      <c r="E10" s="528" t="s">
        <v>3370</v>
      </c>
      <c r="F10" s="528"/>
      <c r="G10" s="529"/>
      <c r="H10" s="530" t="s">
        <v>3371</v>
      </c>
      <c r="I10" s="530"/>
      <c r="J10" s="332"/>
      <c r="K10" s="687">
        <f t="shared" ref="K10:K73" si="0">Q10+AO10+BM10+CK10</f>
        <v>0</v>
      </c>
      <c r="L10" s="681"/>
      <c r="M10" s="687">
        <f t="shared" ref="M10:M73" si="1">S10+AQ10+BO10+CM10</f>
        <v>0</v>
      </c>
      <c r="N10" s="681"/>
      <c r="O10" s="687">
        <f t="shared" ref="O10:O73" si="2">IFERROR(M10-K10,"-")</f>
        <v>0</v>
      </c>
      <c r="P10" s="688" t="str">
        <f t="shared" ref="P10:P73" si="3">IFERROR(M10/K10,"-")</f>
        <v>-</v>
      </c>
      <c r="Q10" s="687">
        <f t="shared" ref="Q10:Q73" si="4">W10+AC10+AI10</f>
        <v>0</v>
      </c>
      <c r="R10" s="681"/>
      <c r="S10" s="687">
        <f t="shared" ref="S10:S73" si="5">Y10+AE10+AK10</f>
        <v>0</v>
      </c>
      <c r="T10" s="681"/>
      <c r="U10" s="687">
        <f t="shared" ref="U10:U73" si="6">IFERROR(S10-Q10,"-")</f>
        <v>0</v>
      </c>
      <c r="V10" s="688" t="str">
        <f t="shared" ref="V10:V73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73" si="8">IFERROR(Y10-W10,"-")</f>
        <v>0</v>
      </c>
      <c r="AB10" s="688" t="str">
        <f t="shared" ref="AB10:AB73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73" si="10">IFERROR(AE10-AC10,"-")</f>
        <v>0</v>
      </c>
      <c r="AH10" s="688" t="str">
        <f t="shared" ref="AH10:AH73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73" si="12">IFERROR(AK10-AI10,"-")</f>
        <v>0</v>
      </c>
      <c r="AN10" s="688" t="str">
        <f t="shared" ref="AN10:AN73" si="13">IFERROR(AK10/AI10,"-")</f>
        <v>-</v>
      </c>
      <c r="AO10" s="687">
        <f t="shared" ref="AO10:AO73" si="14">AU10+BA10+BG10</f>
        <v>0</v>
      </c>
      <c r="AP10" s="681"/>
      <c r="AQ10" s="687">
        <f t="shared" ref="AQ10:AQ73" si="15">AW10+BC10+BI10</f>
        <v>0</v>
      </c>
      <c r="AR10" s="681"/>
      <c r="AS10" s="687">
        <f t="shared" ref="AS10:AS73" si="16">IFERROR(AQ10-AO10,"-")</f>
        <v>0</v>
      </c>
      <c r="AT10" s="688" t="str">
        <f t="shared" ref="AT10:AT73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73" si="18">IFERROR(AW10-AU10,"-")</f>
        <v>0</v>
      </c>
      <c r="AZ10" s="688" t="str">
        <f t="shared" ref="AZ10:AZ73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73" si="20">IFERROR(BC10-BA10,"-")</f>
        <v>0</v>
      </c>
      <c r="BF10" s="688" t="str">
        <f t="shared" ref="BF10:BF73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73" si="22">IFERROR(BI10-BG10,"-")</f>
        <v>0</v>
      </c>
      <c r="BL10" s="688" t="str">
        <f t="shared" ref="BL10:BL73" si="23">IFERROR(BI10/BG10,"-")</f>
        <v>-</v>
      </c>
      <c r="BM10" s="687">
        <f t="shared" ref="BM10:BM73" si="24">BS10+BY10+CE10</f>
        <v>0</v>
      </c>
      <c r="BN10" s="681"/>
      <c r="BO10" s="687">
        <f t="shared" ref="BO10:BO73" si="25">BU10+CA10+CG10</f>
        <v>0</v>
      </c>
      <c r="BP10" s="681"/>
      <c r="BQ10" s="687">
        <f t="shared" ref="BQ10:BQ73" si="26">IFERROR(BO10-BM10,"-")</f>
        <v>0</v>
      </c>
      <c r="BR10" s="688" t="str">
        <f t="shared" ref="BR10:BR73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73" si="28">IFERROR(BU10-BS10,"-")</f>
        <v>0</v>
      </c>
      <c r="BX10" s="688" t="str">
        <f t="shared" ref="BX10:BX73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73" si="30">IFERROR(CA10-BY10,"-")</f>
        <v>0</v>
      </c>
      <c r="CD10" s="688" t="str">
        <f t="shared" ref="CD10:CD73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73" si="32">IFERROR(CG10-CE10,"-")</f>
        <v>0</v>
      </c>
      <c r="CJ10" s="688" t="str">
        <f t="shared" ref="CJ10:CJ73" si="33">IFERROR(CG10/CE10,"-")</f>
        <v>-</v>
      </c>
      <c r="CK10" s="687">
        <f t="shared" ref="CK10:CK73" si="34">CQ10+CW10+DC10</f>
        <v>0</v>
      </c>
      <c r="CL10" s="681"/>
      <c r="CM10" s="687">
        <f t="shared" ref="CM10:CM73" si="35">CS10+CY10+DE10</f>
        <v>0</v>
      </c>
      <c r="CN10" s="681"/>
      <c r="CO10" s="687">
        <f t="shared" ref="CO10:CO73" si="36">IFERROR(CM10-CK10,"-")</f>
        <v>0</v>
      </c>
      <c r="CP10" s="688" t="str">
        <f t="shared" ref="CP10:CP73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73" si="38">IFERROR(CS10-CQ10,"-")</f>
        <v>0</v>
      </c>
      <c r="CV10" s="688" t="str">
        <f t="shared" ref="CV10:CV73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73" si="40">IFERROR(CY10-CW10,"-")</f>
        <v>0</v>
      </c>
      <c r="DB10" s="688" t="str">
        <f t="shared" ref="DB10:DB73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73" si="42">IFERROR(DE10-DC10,"-")</f>
        <v>0</v>
      </c>
      <c r="DH10" s="688" t="str">
        <f t="shared" ref="DH10:DH73" si="43">IFERROR(DE10/DC10,"-")</f>
        <v>-</v>
      </c>
    </row>
    <row r="11" spans="1:112" ht="42" customHeight="1">
      <c r="A11">
        <v>668.351</v>
      </c>
      <c r="B11" s="333" t="s">
        <v>1084</v>
      </c>
      <c r="C11" s="334" t="s">
        <v>95</v>
      </c>
      <c r="D11" s="333" t="s">
        <v>1084</v>
      </c>
      <c r="E11" s="528" t="s">
        <v>4477</v>
      </c>
      <c r="F11" s="528"/>
      <c r="G11" s="529"/>
      <c r="H11" s="530" t="s">
        <v>4478</v>
      </c>
      <c r="I11" s="530"/>
      <c r="J11" s="335" t="s">
        <v>883</v>
      </c>
      <c r="K11" s="687">
        <f t="shared" si="0"/>
        <v>6397.2000000000007</v>
      </c>
      <c r="L11" s="681"/>
      <c r="M11" s="687">
        <f t="shared" si="1"/>
        <v>0</v>
      </c>
      <c r="N11" s="681"/>
      <c r="O11" s="687">
        <f t="shared" si="2"/>
        <v>-6397.2000000000007</v>
      </c>
      <c r="P11" s="688">
        <f t="shared" si="3"/>
        <v>0</v>
      </c>
      <c r="Q11" s="687">
        <f t="shared" si="4"/>
        <v>1844.6000000000001</v>
      </c>
      <c r="R11" s="681"/>
      <c r="S11" s="687">
        <f t="shared" si="5"/>
        <v>0</v>
      </c>
      <c r="T11" s="681"/>
      <c r="U11" s="687">
        <f t="shared" si="6"/>
        <v>-1844.6000000000001</v>
      </c>
      <c r="V11" s="688">
        <f t="shared" si="7"/>
        <v>0</v>
      </c>
      <c r="W11" s="687">
        <f>W12+W20+W29+W32</f>
        <v>606.70000000000005</v>
      </c>
      <c r="X11" s="681"/>
      <c r="Y11" s="687">
        <f>Y12+Y20+Y29+Y32</f>
        <v>0</v>
      </c>
      <c r="Z11" s="681"/>
      <c r="AA11" s="687">
        <f t="shared" si="8"/>
        <v>-606.70000000000005</v>
      </c>
      <c r="AB11" s="688">
        <f t="shared" si="9"/>
        <v>0</v>
      </c>
      <c r="AC11" s="687">
        <f>AC12+AC20+AC29+AC32</f>
        <v>591.19999999999993</v>
      </c>
      <c r="AD11" s="681"/>
      <c r="AE11" s="687">
        <f>AE12+AE20+AE29+AE32</f>
        <v>0</v>
      </c>
      <c r="AF11" s="681"/>
      <c r="AG11" s="687">
        <f t="shared" si="10"/>
        <v>-591.19999999999993</v>
      </c>
      <c r="AH11" s="688">
        <f t="shared" si="11"/>
        <v>0</v>
      </c>
      <c r="AI11" s="687">
        <f>AI12+AI20+AI29+AI32</f>
        <v>646.70000000000005</v>
      </c>
      <c r="AJ11" s="681"/>
      <c r="AK11" s="687">
        <f>AK12+AK20+AK29+AK32</f>
        <v>0</v>
      </c>
      <c r="AL11" s="681"/>
      <c r="AM11" s="687">
        <f t="shared" si="12"/>
        <v>-646.70000000000005</v>
      </c>
      <c r="AN11" s="688">
        <f t="shared" si="13"/>
        <v>0</v>
      </c>
      <c r="AO11" s="687">
        <f t="shared" si="14"/>
        <v>1614.6000000000001</v>
      </c>
      <c r="AP11" s="681"/>
      <c r="AQ11" s="687">
        <f t="shared" si="15"/>
        <v>0</v>
      </c>
      <c r="AR11" s="681"/>
      <c r="AS11" s="687">
        <f t="shared" si="16"/>
        <v>-1614.6000000000001</v>
      </c>
      <c r="AT11" s="688">
        <f t="shared" si="17"/>
        <v>0</v>
      </c>
      <c r="AU11" s="687">
        <f>AU12+AU20+AU29+AU32</f>
        <v>513.1</v>
      </c>
      <c r="AV11" s="681"/>
      <c r="AW11" s="687">
        <f>AW12+AW20+AW29+AW32</f>
        <v>0</v>
      </c>
      <c r="AX11" s="681"/>
      <c r="AY11" s="687">
        <f t="shared" si="18"/>
        <v>-513.1</v>
      </c>
      <c r="AZ11" s="688">
        <f t="shared" si="19"/>
        <v>0</v>
      </c>
      <c r="BA11" s="687">
        <f>BA12+BA20+BA29+BA32</f>
        <v>542.20000000000005</v>
      </c>
      <c r="BB11" s="681"/>
      <c r="BC11" s="687">
        <f>BC12+BC20+BC29+BC32</f>
        <v>0</v>
      </c>
      <c r="BD11" s="681"/>
      <c r="BE11" s="687">
        <f t="shared" si="20"/>
        <v>-542.20000000000005</v>
      </c>
      <c r="BF11" s="688">
        <f t="shared" si="21"/>
        <v>0</v>
      </c>
      <c r="BG11" s="687">
        <f>BG12+BG20+BG29+BG32</f>
        <v>559.29999999999995</v>
      </c>
      <c r="BH11" s="681"/>
      <c r="BI11" s="687">
        <f>BI12+BI20+BI29+BI32</f>
        <v>0</v>
      </c>
      <c r="BJ11" s="681"/>
      <c r="BK11" s="687">
        <f t="shared" si="22"/>
        <v>-559.29999999999995</v>
      </c>
      <c r="BL11" s="688">
        <f t="shared" si="23"/>
        <v>0</v>
      </c>
      <c r="BM11" s="687">
        <f t="shared" si="24"/>
        <v>1308.5999999999999</v>
      </c>
      <c r="BN11" s="681"/>
      <c r="BO11" s="687">
        <f t="shared" si="25"/>
        <v>0</v>
      </c>
      <c r="BP11" s="681"/>
      <c r="BQ11" s="687">
        <f t="shared" si="26"/>
        <v>-1308.5999999999999</v>
      </c>
      <c r="BR11" s="688">
        <f t="shared" si="27"/>
        <v>0</v>
      </c>
      <c r="BS11" s="687">
        <f>BS12+BS20+BS29+BS32</f>
        <v>588.80000000000007</v>
      </c>
      <c r="BT11" s="681"/>
      <c r="BU11" s="687">
        <f>BU12+BU20+BU29+BU32</f>
        <v>0</v>
      </c>
      <c r="BV11" s="681"/>
      <c r="BW11" s="687">
        <f t="shared" si="28"/>
        <v>-588.80000000000007</v>
      </c>
      <c r="BX11" s="688">
        <f t="shared" si="29"/>
        <v>0</v>
      </c>
      <c r="BY11" s="687">
        <f>BY12+BY20+BY29+BY32</f>
        <v>428.4</v>
      </c>
      <c r="BZ11" s="681"/>
      <c r="CA11" s="687">
        <f>CA12+CA20+CA29+CA32</f>
        <v>0</v>
      </c>
      <c r="CB11" s="681"/>
      <c r="CC11" s="687">
        <f t="shared" si="30"/>
        <v>-428.4</v>
      </c>
      <c r="CD11" s="688">
        <f t="shared" si="31"/>
        <v>0</v>
      </c>
      <c r="CE11" s="687">
        <f>CE12+CE20+CE29+CE32</f>
        <v>291.39999999999998</v>
      </c>
      <c r="CF11" s="681"/>
      <c r="CG11" s="687">
        <f>CG12+CG20+CG29+CG32</f>
        <v>0</v>
      </c>
      <c r="CH11" s="681"/>
      <c r="CI11" s="687">
        <f t="shared" si="32"/>
        <v>-291.39999999999998</v>
      </c>
      <c r="CJ11" s="688">
        <f t="shared" si="33"/>
        <v>0</v>
      </c>
      <c r="CK11" s="687">
        <f t="shared" si="34"/>
        <v>1629.4000000000003</v>
      </c>
      <c r="CL11" s="681"/>
      <c r="CM11" s="687">
        <f t="shared" si="35"/>
        <v>0</v>
      </c>
      <c r="CN11" s="681"/>
      <c r="CO11" s="687">
        <f t="shared" si="36"/>
        <v>-1629.4000000000003</v>
      </c>
      <c r="CP11" s="688">
        <f t="shared" si="37"/>
        <v>0</v>
      </c>
      <c r="CQ11" s="687">
        <f>CQ12+CQ20+CQ29+CQ32</f>
        <v>499.1</v>
      </c>
      <c r="CR11" s="681"/>
      <c r="CS11" s="687">
        <f>CS12+CS20+CS29+CS32</f>
        <v>0</v>
      </c>
      <c r="CT11" s="681"/>
      <c r="CU11" s="687">
        <f t="shared" si="38"/>
        <v>-499.1</v>
      </c>
      <c r="CV11" s="688">
        <f t="shared" si="39"/>
        <v>0</v>
      </c>
      <c r="CW11" s="687">
        <f>CW12+CW20+CW29+CW32</f>
        <v>535.70000000000005</v>
      </c>
      <c r="CX11" s="681"/>
      <c r="CY11" s="687">
        <f>CY12+CY20+CY29+CY32</f>
        <v>0</v>
      </c>
      <c r="CZ11" s="681"/>
      <c r="DA11" s="687">
        <f t="shared" si="40"/>
        <v>-535.70000000000005</v>
      </c>
      <c r="DB11" s="688">
        <f t="shared" si="41"/>
        <v>0</v>
      </c>
      <c r="DC11" s="687">
        <f>DC12+DC20+DC29+DC32</f>
        <v>594.60000000000014</v>
      </c>
      <c r="DD11" s="681"/>
      <c r="DE11" s="687">
        <f>DE12+DE20+DE29+DE32</f>
        <v>0</v>
      </c>
      <c r="DF11" s="681"/>
      <c r="DG11" s="687">
        <f t="shared" si="42"/>
        <v>-594.60000000000014</v>
      </c>
      <c r="DH11" s="688">
        <f t="shared" si="43"/>
        <v>0</v>
      </c>
    </row>
    <row r="12" spans="1:112" ht="21.75" customHeight="1">
      <c r="A12">
        <v>204.649</v>
      </c>
      <c r="B12" s="336" t="s">
        <v>1086</v>
      </c>
      <c r="C12" s="337" t="s">
        <v>112</v>
      </c>
      <c r="D12" s="336" t="s">
        <v>1086</v>
      </c>
      <c r="E12" s="528" t="s">
        <v>4479</v>
      </c>
      <c r="F12" s="528"/>
      <c r="G12" s="529"/>
      <c r="H12" s="530" t="s">
        <v>4480</v>
      </c>
      <c r="I12" s="530"/>
      <c r="J12" s="663" t="s">
        <v>883</v>
      </c>
      <c r="K12" s="687">
        <f t="shared" si="0"/>
        <v>1470.3</v>
      </c>
      <c r="L12" s="681"/>
      <c r="M12" s="687">
        <f t="shared" si="1"/>
        <v>0</v>
      </c>
      <c r="N12" s="681"/>
      <c r="O12" s="687">
        <f t="shared" si="2"/>
        <v>-1470.3</v>
      </c>
      <c r="P12" s="688">
        <f t="shared" si="3"/>
        <v>0</v>
      </c>
      <c r="Q12" s="687">
        <f t="shared" si="4"/>
        <v>465.30000000000007</v>
      </c>
      <c r="R12" s="681"/>
      <c r="S12" s="687">
        <f t="shared" si="5"/>
        <v>0</v>
      </c>
      <c r="T12" s="681"/>
      <c r="U12" s="687">
        <f t="shared" si="6"/>
        <v>-465.30000000000007</v>
      </c>
      <c r="V12" s="688">
        <f t="shared" si="7"/>
        <v>0</v>
      </c>
      <c r="W12" s="687">
        <f>W13+W18+W19</f>
        <v>153</v>
      </c>
      <c r="X12" s="681"/>
      <c r="Y12" s="687">
        <f>Y13+Y18+Y19</f>
        <v>0</v>
      </c>
      <c r="Z12" s="681"/>
      <c r="AA12" s="687">
        <f t="shared" si="8"/>
        <v>-153</v>
      </c>
      <c r="AB12" s="688">
        <f t="shared" si="9"/>
        <v>0</v>
      </c>
      <c r="AC12" s="687">
        <f>AC13+AC18+AC19</f>
        <v>132.6</v>
      </c>
      <c r="AD12" s="681"/>
      <c r="AE12" s="687">
        <f>AE13+AE18+AE19</f>
        <v>0</v>
      </c>
      <c r="AF12" s="681"/>
      <c r="AG12" s="687">
        <f t="shared" si="10"/>
        <v>-132.6</v>
      </c>
      <c r="AH12" s="688">
        <f t="shared" si="11"/>
        <v>0</v>
      </c>
      <c r="AI12" s="687">
        <f>AI13+AI18+AI19</f>
        <v>179.70000000000002</v>
      </c>
      <c r="AJ12" s="681"/>
      <c r="AK12" s="687">
        <f>AK13+AK18+AK19</f>
        <v>0</v>
      </c>
      <c r="AL12" s="681"/>
      <c r="AM12" s="687">
        <f t="shared" si="12"/>
        <v>-179.70000000000002</v>
      </c>
      <c r="AN12" s="688">
        <f t="shared" si="13"/>
        <v>0</v>
      </c>
      <c r="AO12" s="687">
        <f t="shared" si="14"/>
        <v>413.70000000000005</v>
      </c>
      <c r="AP12" s="681"/>
      <c r="AQ12" s="687">
        <f t="shared" si="15"/>
        <v>0</v>
      </c>
      <c r="AR12" s="681"/>
      <c r="AS12" s="687">
        <f t="shared" si="16"/>
        <v>-413.70000000000005</v>
      </c>
      <c r="AT12" s="688">
        <f t="shared" si="17"/>
        <v>0</v>
      </c>
      <c r="AU12" s="687">
        <f>AU13+AU18+AU19</f>
        <v>110.5</v>
      </c>
      <c r="AV12" s="681"/>
      <c r="AW12" s="687">
        <f>AW13+AW18+AW19</f>
        <v>0</v>
      </c>
      <c r="AX12" s="681"/>
      <c r="AY12" s="687">
        <f t="shared" si="18"/>
        <v>-110.5</v>
      </c>
      <c r="AZ12" s="688">
        <f t="shared" si="19"/>
        <v>0</v>
      </c>
      <c r="BA12" s="687">
        <f>BA13+BA18+BA19</f>
        <v>137.30000000000001</v>
      </c>
      <c r="BB12" s="681"/>
      <c r="BC12" s="687">
        <f>BC13+BC18+BC19</f>
        <v>0</v>
      </c>
      <c r="BD12" s="681"/>
      <c r="BE12" s="687">
        <f t="shared" si="20"/>
        <v>-137.30000000000001</v>
      </c>
      <c r="BF12" s="688">
        <f t="shared" si="21"/>
        <v>0</v>
      </c>
      <c r="BG12" s="687">
        <f>BG13+BG18+BG19</f>
        <v>165.9</v>
      </c>
      <c r="BH12" s="681"/>
      <c r="BI12" s="687">
        <f>BI13+BI18+BI19</f>
        <v>0</v>
      </c>
      <c r="BJ12" s="681"/>
      <c r="BK12" s="687">
        <f t="shared" si="22"/>
        <v>-165.9</v>
      </c>
      <c r="BL12" s="688">
        <f t="shared" si="23"/>
        <v>0</v>
      </c>
      <c r="BM12" s="687">
        <f t="shared" si="24"/>
        <v>299</v>
      </c>
      <c r="BN12" s="681"/>
      <c r="BO12" s="687">
        <f t="shared" si="25"/>
        <v>0</v>
      </c>
      <c r="BP12" s="681"/>
      <c r="BQ12" s="687">
        <f t="shared" si="26"/>
        <v>-299</v>
      </c>
      <c r="BR12" s="688">
        <f t="shared" si="27"/>
        <v>0</v>
      </c>
      <c r="BS12" s="687">
        <f>BS13+BS18+BS19</f>
        <v>176.3</v>
      </c>
      <c r="BT12" s="681"/>
      <c r="BU12" s="687">
        <f>BU13+BU18+BU19</f>
        <v>0</v>
      </c>
      <c r="BV12" s="681"/>
      <c r="BW12" s="687">
        <f t="shared" si="28"/>
        <v>-176.3</v>
      </c>
      <c r="BX12" s="688">
        <f t="shared" si="29"/>
        <v>0</v>
      </c>
      <c r="BY12" s="687">
        <f>BY13+BY18+BY19</f>
        <v>89.300000000000011</v>
      </c>
      <c r="BZ12" s="681"/>
      <c r="CA12" s="687">
        <f>CA13+CA18+CA19</f>
        <v>0</v>
      </c>
      <c r="CB12" s="681"/>
      <c r="CC12" s="687">
        <f t="shared" si="30"/>
        <v>-89.300000000000011</v>
      </c>
      <c r="CD12" s="688">
        <f t="shared" si="31"/>
        <v>0</v>
      </c>
      <c r="CE12" s="687">
        <f>CE13+CE18+CE19</f>
        <v>33.400000000000006</v>
      </c>
      <c r="CF12" s="681"/>
      <c r="CG12" s="687">
        <f>CG13+CG18+CG19</f>
        <v>0</v>
      </c>
      <c r="CH12" s="681"/>
      <c r="CI12" s="687">
        <f t="shared" si="32"/>
        <v>-33.400000000000006</v>
      </c>
      <c r="CJ12" s="688">
        <f t="shared" si="33"/>
        <v>0</v>
      </c>
      <c r="CK12" s="687">
        <f t="shared" si="34"/>
        <v>292.29999999999995</v>
      </c>
      <c r="CL12" s="681"/>
      <c r="CM12" s="687">
        <f t="shared" si="35"/>
        <v>0</v>
      </c>
      <c r="CN12" s="681"/>
      <c r="CO12" s="687">
        <f t="shared" si="36"/>
        <v>-292.29999999999995</v>
      </c>
      <c r="CP12" s="688">
        <f t="shared" si="37"/>
        <v>0</v>
      </c>
      <c r="CQ12" s="687">
        <f>CQ13+CQ18+CQ19</f>
        <v>79</v>
      </c>
      <c r="CR12" s="681"/>
      <c r="CS12" s="687">
        <f>CS13+CS18+CS19</f>
        <v>0</v>
      </c>
      <c r="CT12" s="681"/>
      <c r="CU12" s="687">
        <f t="shared" si="38"/>
        <v>-79</v>
      </c>
      <c r="CV12" s="688">
        <f t="shared" si="39"/>
        <v>0</v>
      </c>
      <c r="CW12" s="687">
        <f>CW13+CW18+CW19</f>
        <v>82.6</v>
      </c>
      <c r="CX12" s="681"/>
      <c r="CY12" s="687">
        <f>CY13+CY18+CY19</f>
        <v>0</v>
      </c>
      <c r="CZ12" s="681"/>
      <c r="DA12" s="687">
        <f t="shared" si="40"/>
        <v>-82.6</v>
      </c>
      <c r="DB12" s="688">
        <f t="shared" si="41"/>
        <v>0</v>
      </c>
      <c r="DC12" s="687">
        <f>DC13+DC18+DC19</f>
        <v>130.69999999999999</v>
      </c>
      <c r="DD12" s="681"/>
      <c r="DE12" s="687">
        <f>DE13+DE18+DE19</f>
        <v>0</v>
      </c>
      <c r="DF12" s="681"/>
      <c r="DG12" s="687">
        <f t="shared" si="42"/>
        <v>-130.69999999999999</v>
      </c>
      <c r="DH12" s="688">
        <f t="shared" si="43"/>
        <v>0</v>
      </c>
    </row>
    <row r="13" spans="1:112" ht="21.75" customHeight="1">
      <c r="A13">
        <v>204.649</v>
      </c>
      <c r="B13" s="338" t="s">
        <v>4481</v>
      </c>
      <c r="C13" s="637" t="s">
        <v>1442</v>
      </c>
      <c r="D13" s="338" t="s">
        <v>4481</v>
      </c>
      <c r="E13" s="528" t="s">
        <v>4482</v>
      </c>
      <c r="F13" s="528"/>
      <c r="G13" s="529"/>
      <c r="H13" s="530" t="s">
        <v>4483</v>
      </c>
      <c r="I13" s="530"/>
      <c r="J13" s="663" t="s">
        <v>883</v>
      </c>
      <c r="K13" s="687">
        <f t="shared" si="0"/>
        <v>1470.3</v>
      </c>
      <c r="L13" s="681"/>
      <c r="M13" s="687">
        <f t="shared" si="1"/>
        <v>0</v>
      </c>
      <c r="N13" s="681"/>
      <c r="O13" s="687">
        <f t="shared" si="2"/>
        <v>-1470.3</v>
      </c>
      <c r="P13" s="688">
        <f t="shared" si="3"/>
        <v>0</v>
      </c>
      <c r="Q13" s="687">
        <f t="shared" si="4"/>
        <v>465.30000000000007</v>
      </c>
      <c r="R13" s="681"/>
      <c r="S13" s="687">
        <f t="shared" si="5"/>
        <v>0</v>
      </c>
      <c r="T13" s="681"/>
      <c r="U13" s="687">
        <f t="shared" si="6"/>
        <v>-465.30000000000007</v>
      </c>
      <c r="V13" s="688">
        <f t="shared" si="7"/>
        <v>0</v>
      </c>
      <c r="W13" s="687">
        <f>W14+W15+W16+W17</f>
        <v>153</v>
      </c>
      <c r="X13" s="681"/>
      <c r="Y13" s="687">
        <f>Y14+Y15+Y16+Y17</f>
        <v>0</v>
      </c>
      <c r="Z13" s="681"/>
      <c r="AA13" s="687">
        <f t="shared" si="8"/>
        <v>-153</v>
      </c>
      <c r="AB13" s="688">
        <f t="shared" si="9"/>
        <v>0</v>
      </c>
      <c r="AC13" s="687">
        <f>AC14+AC15+AC16+AC17</f>
        <v>132.6</v>
      </c>
      <c r="AD13" s="681"/>
      <c r="AE13" s="687">
        <f>AE14+AE15+AE16+AE17</f>
        <v>0</v>
      </c>
      <c r="AF13" s="681"/>
      <c r="AG13" s="687">
        <f t="shared" si="10"/>
        <v>-132.6</v>
      </c>
      <c r="AH13" s="688">
        <f t="shared" si="11"/>
        <v>0</v>
      </c>
      <c r="AI13" s="687">
        <f>AI14+AI15+AI16+AI17</f>
        <v>179.70000000000002</v>
      </c>
      <c r="AJ13" s="681"/>
      <c r="AK13" s="687">
        <f>AK14+AK15+AK16+AK17</f>
        <v>0</v>
      </c>
      <c r="AL13" s="681"/>
      <c r="AM13" s="687">
        <f t="shared" si="12"/>
        <v>-179.70000000000002</v>
      </c>
      <c r="AN13" s="688">
        <f t="shared" si="13"/>
        <v>0</v>
      </c>
      <c r="AO13" s="687">
        <f t="shared" si="14"/>
        <v>413.70000000000005</v>
      </c>
      <c r="AP13" s="681"/>
      <c r="AQ13" s="687">
        <f t="shared" si="15"/>
        <v>0</v>
      </c>
      <c r="AR13" s="681"/>
      <c r="AS13" s="687">
        <f t="shared" si="16"/>
        <v>-413.70000000000005</v>
      </c>
      <c r="AT13" s="688">
        <f t="shared" si="17"/>
        <v>0</v>
      </c>
      <c r="AU13" s="687">
        <f>AU14+AU15+AU16+AU17</f>
        <v>110.5</v>
      </c>
      <c r="AV13" s="681"/>
      <c r="AW13" s="687">
        <f>AW14+AW15+AW16+AW17</f>
        <v>0</v>
      </c>
      <c r="AX13" s="681"/>
      <c r="AY13" s="687">
        <f t="shared" si="18"/>
        <v>-110.5</v>
      </c>
      <c r="AZ13" s="688">
        <f t="shared" si="19"/>
        <v>0</v>
      </c>
      <c r="BA13" s="687">
        <f>BA14+BA15+BA16+BA17</f>
        <v>137.30000000000001</v>
      </c>
      <c r="BB13" s="681"/>
      <c r="BC13" s="687">
        <f>BC14+BC15+BC16+BC17</f>
        <v>0</v>
      </c>
      <c r="BD13" s="681"/>
      <c r="BE13" s="687">
        <f t="shared" si="20"/>
        <v>-137.30000000000001</v>
      </c>
      <c r="BF13" s="688">
        <f t="shared" si="21"/>
        <v>0</v>
      </c>
      <c r="BG13" s="687">
        <f>BG14+BG15+BG16+BG17</f>
        <v>165.9</v>
      </c>
      <c r="BH13" s="681"/>
      <c r="BI13" s="687">
        <f>BI14+BI15+BI16+BI17</f>
        <v>0</v>
      </c>
      <c r="BJ13" s="681"/>
      <c r="BK13" s="687">
        <f t="shared" si="22"/>
        <v>-165.9</v>
      </c>
      <c r="BL13" s="688">
        <f t="shared" si="23"/>
        <v>0</v>
      </c>
      <c r="BM13" s="687">
        <f t="shared" si="24"/>
        <v>299</v>
      </c>
      <c r="BN13" s="681"/>
      <c r="BO13" s="687">
        <f t="shared" si="25"/>
        <v>0</v>
      </c>
      <c r="BP13" s="681"/>
      <c r="BQ13" s="687">
        <f t="shared" si="26"/>
        <v>-299</v>
      </c>
      <c r="BR13" s="688">
        <f t="shared" si="27"/>
        <v>0</v>
      </c>
      <c r="BS13" s="687">
        <f>BS14+BS15+BS16+BS17</f>
        <v>176.3</v>
      </c>
      <c r="BT13" s="681"/>
      <c r="BU13" s="687">
        <f>BU14+BU15+BU16+BU17</f>
        <v>0</v>
      </c>
      <c r="BV13" s="681"/>
      <c r="BW13" s="687">
        <f t="shared" si="28"/>
        <v>-176.3</v>
      </c>
      <c r="BX13" s="688">
        <f t="shared" si="29"/>
        <v>0</v>
      </c>
      <c r="BY13" s="687">
        <f>BY14+BY15+BY16+BY17</f>
        <v>89.300000000000011</v>
      </c>
      <c r="BZ13" s="681"/>
      <c r="CA13" s="687">
        <f>CA14+CA15+CA16+CA17</f>
        <v>0</v>
      </c>
      <c r="CB13" s="681"/>
      <c r="CC13" s="687">
        <f t="shared" si="30"/>
        <v>-89.300000000000011</v>
      </c>
      <c r="CD13" s="688">
        <f t="shared" si="31"/>
        <v>0</v>
      </c>
      <c r="CE13" s="687">
        <f>CE14+CE15+CE16+CE17</f>
        <v>33.400000000000006</v>
      </c>
      <c r="CF13" s="681"/>
      <c r="CG13" s="687">
        <f>CG14+CG15+CG16+CG17</f>
        <v>0</v>
      </c>
      <c r="CH13" s="681"/>
      <c r="CI13" s="687">
        <f t="shared" si="32"/>
        <v>-33.400000000000006</v>
      </c>
      <c r="CJ13" s="688">
        <f t="shared" si="33"/>
        <v>0</v>
      </c>
      <c r="CK13" s="687">
        <f t="shared" si="34"/>
        <v>292.29999999999995</v>
      </c>
      <c r="CL13" s="681"/>
      <c r="CM13" s="687">
        <f t="shared" si="35"/>
        <v>0</v>
      </c>
      <c r="CN13" s="681"/>
      <c r="CO13" s="687">
        <f t="shared" si="36"/>
        <v>-292.29999999999995</v>
      </c>
      <c r="CP13" s="688">
        <f t="shared" si="37"/>
        <v>0</v>
      </c>
      <c r="CQ13" s="687">
        <f>CQ14+CQ15+CQ16+CQ17</f>
        <v>79</v>
      </c>
      <c r="CR13" s="681"/>
      <c r="CS13" s="687">
        <f>CS14+CS15+CS16+CS17</f>
        <v>0</v>
      </c>
      <c r="CT13" s="681"/>
      <c r="CU13" s="687">
        <f t="shared" si="38"/>
        <v>-79</v>
      </c>
      <c r="CV13" s="688">
        <f t="shared" si="39"/>
        <v>0</v>
      </c>
      <c r="CW13" s="687">
        <f>CW14+CW15+CW16+CW17</f>
        <v>82.6</v>
      </c>
      <c r="CX13" s="681"/>
      <c r="CY13" s="687">
        <f>CY14+CY15+CY16+CY17</f>
        <v>0</v>
      </c>
      <c r="CZ13" s="681"/>
      <c r="DA13" s="687">
        <f t="shared" si="40"/>
        <v>-82.6</v>
      </c>
      <c r="DB13" s="688">
        <f t="shared" si="41"/>
        <v>0</v>
      </c>
      <c r="DC13" s="687">
        <f>DC14+DC15+DC16+DC17</f>
        <v>130.69999999999999</v>
      </c>
      <c r="DD13" s="681"/>
      <c r="DE13" s="687">
        <f>DE14+DE15+DE16+DE17</f>
        <v>0</v>
      </c>
      <c r="DF13" s="681"/>
      <c r="DG13" s="687">
        <f t="shared" si="42"/>
        <v>-130.69999999999999</v>
      </c>
      <c r="DH13" s="688">
        <f t="shared" si="43"/>
        <v>0</v>
      </c>
    </row>
    <row r="14" spans="1:112" ht="21.75" customHeight="1">
      <c r="A14">
        <v>0</v>
      </c>
      <c r="B14" s="339" t="s">
        <v>101</v>
      </c>
      <c r="C14" s="637"/>
      <c r="D14" s="339" t="s">
        <v>101</v>
      </c>
      <c r="E14" s="528" t="s">
        <v>4484</v>
      </c>
      <c r="F14" s="528"/>
      <c r="G14" s="529"/>
      <c r="H14" s="530"/>
      <c r="I14" s="530"/>
      <c r="J14" s="663" t="s">
        <v>883</v>
      </c>
      <c r="K14" s="687">
        <f t="shared" si="0"/>
        <v>442.5</v>
      </c>
      <c r="L14" s="681"/>
      <c r="M14" s="687">
        <f t="shared" si="1"/>
        <v>0</v>
      </c>
      <c r="N14" s="681"/>
      <c r="O14" s="687">
        <f t="shared" si="2"/>
        <v>-442.5</v>
      </c>
      <c r="P14" s="688">
        <f t="shared" si="3"/>
        <v>0</v>
      </c>
      <c r="Q14" s="687">
        <f t="shared" si="4"/>
        <v>14.000000000000002</v>
      </c>
      <c r="R14" s="681"/>
      <c r="S14" s="687">
        <f t="shared" si="5"/>
        <v>0</v>
      </c>
      <c r="T14" s="681"/>
      <c r="U14" s="687">
        <f t="shared" si="6"/>
        <v>-14.000000000000002</v>
      </c>
      <c r="V14" s="688">
        <f t="shared" si="7"/>
        <v>0</v>
      </c>
      <c r="W14" s="683">
        <v>4.7</v>
      </c>
      <c r="X14" s="681"/>
      <c r="Y14" s="681"/>
      <c r="Z14" s="681"/>
      <c r="AA14" s="687">
        <f t="shared" si="8"/>
        <v>-4.7</v>
      </c>
      <c r="AB14" s="688">
        <f t="shared" si="9"/>
        <v>0</v>
      </c>
      <c r="AC14" s="683">
        <v>4.4000000000000004</v>
      </c>
      <c r="AD14" s="681"/>
      <c r="AE14" s="681"/>
      <c r="AF14" s="681"/>
      <c r="AG14" s="687">
        <f t="shared" si="10"/>
        <v>-4.4000000000000004</v>
      </c>
      <c r="AH14" s="688">
        <f t="shared" si="11"/>
        <v>0</v>
      </c>
      <c r="AI14" s="683">
        <v>4.9000000000000004</v>
      </c>
      <c r="AJ14" s="681"/>
      <c r="AK14" s="681"/>
      <c r="AL14" s="681"/>
      <c r="AM14" s="687">
        <f t="shared" si="12"/>
        <v>-4.9000000000000004</v>
      </c>
      <c r="AN14" s="688">
        <f t="shared" si="13"/>
        <v>0</v>
      </c>
      <c r="AO14" s="687">
        <f t="shared" si="14"/>
        <v>210.5</v>
      </c>
      <c r="AP14" s="681"/>
      <c r="AQ14" s="687">
        <f t="shared" si="15"/>
        <v>0</v>
      </c>
      <c r="AR14" s="681"/>
      <c r="AS14" s="687">
        <f t="shared" si="16"/>
        <v>-210.5</v>
      </c>
      <c r="AT14" s="688">
        <f t="shared" si="17"/>
        <v>0</v>
      </c>
      <c r="AU14" s="683">
        <v>10.1</v>
      </c>
      <c r="AV14" s="681"/>
      <c r="AW14" s="681"/>
      <c r="AX14" s="681"/>
      <c r="AY14" s="687">
        <f t="shared" si="18"/>
        <v>-10.1</v>
      </c>
      <c r="AZ14" s="688">
        <f t="shared" si="19"/>
        <v>0</v>
      </c>
      <c r="BA14" s="683">
        <v>85.5</v>
      </c>
      <c r="BB14" s="681"/>
      <c r="BC14" s="681"/>
      <c r="BD14" s="681"/>
      <c r="BE14" s="687">
        <f t="shared" si="20"/>
        <v>-85.5</v>
      </c>
      <c r="BF14" s="688">
        <f t="shared" si="21"/>
        <v>0</v>
      </c>
      <c r="BG14" s="683">
        <v>114.9</v>
      </c>
      <c r="BH14" s="681"/>
      <c r="BI14" s="681"/>
      <c r="BJ14" s="681"/>
      <c r="BK14" s="687">
        <f t="shared" si="22"/>
        <v>-114.9</v>
      </c>
      <c r="BL14" s="688">
        <f t="shared" si="23"/>
        <v>0</v>
      </c>
      <c r="BM14" s="687">
        <f t="shared" si="24"/>
        <v>130.80000000000001</v>
      </c>
      <c r="BN14" s="681"/>
      <c r="BO14" s="687">
        <f t="shared" si="25"/>
        <v>0</v>
      </c>
      <c r="BP14" s="681"/>
      <c r="BQ14" s="687">
        <f t="shared" si="26"/>
        <v>-130.80000000000001</v>
      </c>
      <c r="BR14" s="688">
        <f t="shared" si="27"/>
        <v>0</v>
      </c>
      <c r="BS14" s="683">
        <v>78.2</v>
      </c>
      <c r="BT14" s="681"/>
      <c r="BU14" s="681"/>
      <c r="BV14" s="681"/>
      <c r="BW14" s="687">
        <f t="shared" si="28"/>
        <v>-78.2</v>
      </c>
      <c r="BX14" s="688">
        <f t="shared" si="29"/>
        <v>0</v>
      </c>
      <c r="BY14" s="683">
        <v>19.899999999999999</v>
      </c>
      <c r="BZ14" s="681"/>
      <c r="CA14" s="681"/>
      <c r="CB14" s="681"/>
      <c r="CC14" s="687">
        <f t="shared" si="30"/>
        <v>-19.899999999999999</v>
      </c>
      <c r="CD14" s="688">
        <f t="shared" si="31"/>
        <v>0</v>
      </c>
      <c r="CE14" s="683">
        <v>32.700000000000003</v>
      </c>
      <c r="CF14" s="681"/>
      <c r="CG14" s="681"/>
      <c r="CH14" s="681"/>
      <c r="CI14" s="687">
        <f t="shared" si="32"/>
        <v>-32.700000000000003</v>
      </c>
      <c r="CJ14" s="688">
        <f t="shared" si="33"/>
        <v>0</v>
      </c>
      <c r="CK14" s="687">
        <f t="shared" si="34"/>
        <v>87.199999999999989</v>
      </c>
      <c r="CL14" s="681"/>
      <c r="CM14" s="687">
        <f t="shared" si="35"/>
        <v>0</v>
      </c>
      <c r="CN14" s="681"/>
      <c r="CO14" s="687">
        <f t="shared" si="36"/>
        <v>-87.199999999999989</v>
      </c>
      <c r="CP14" s="688">
        <f t="shared" si="37"/>
        <v>0</v>
      </c>
      <c r="CQ14" s="683">
        <v>33.4</v>
      </c>
      <c r="CR14" s="681"/>
      <c r="CS14" s="681"/>
      <c r="CT14" s="681"/>
      <c r="CU14" s="687">
        <f t="shared" si="38"/>
        <v>-33.4</v>
      </c>
      <c r="CV14" s="688">
        <f t="shared" si="39"/>
        <v>0</v>
      </c>
      <c r="CW14" s="683">
        <v>26.7</v>
      </c>
      <c r="CX14" s="681"/>
      <c r="CY14" s="681"/>
      <c r="CZ14" s="681"/>
      <c r="DA14" s="687">
        <f t="shared" si="40"/>
        <v>-26.7</v>
      </c>
      <c r="DB14" s="688">
        <f t="shared" si="41"/>
        <v>0</v>
      </c>
      <c r="DC14" s="683">
        <v>27.1</v>
      </c>
      <c r="DD14" s="681"/>
      <c r="DE14" s="681"/>
      <c r="DF14" s="681"/>
      <c r="DG14" s="687">
        <f t="shared" si="42"/>
        <v>-27.1</v>
      </c>
      <c r="DH14" s="688">
        <f t="shared" si="43"/>
        <v>0</v>
      </c>
    </row>
    <row r="15" spans="1:112" ht="21.75" customHeight="1">
      <c r="A15">
        <v>189.483</v>
      </c>
      <c r="B15" s="339" t="s">
        <v>553</v>
      </c>
      <c r="C15" s="637"/>
      <c r="D15" s="339" t="s">
        <v>553</v>
      </c>
      <c r="E15" s="528" t="s">
        <v>4485</v>
      </c>
      <c r="F15" s="528"/>
      <c r="G15" s="529"/>
      <c r="H15" s="530"/>
      <c r="I15" s="530"/>
      <c r="J15" s="663" t="s">
        <v>883</v>
      </c>
      <c r="K15" s="687">
        <f t="shared" si="0"/>
        <v>1027.8</v>
      </c>
      <c r="L15" s="681"/>
      <c r="M15" s="687">
        <f t="shared" si="1"/>
        <v>0</v>
      </c>
      <c r="N15" s="681"/>
      <c r="O15" s="687">
        <f t="shared" si="2"/>
        <v>-1027.8</v>
      </c>
      <c r="P15" s="688">
        <f t="shared" si="3"/>
        <v>0</v>
      </c>
      <c r="Q15" s="687">
        <f t="shared" si="4"/>
        <v>451.3</v>
      </c>
      <c r="R15" s="681"/>
      <c r="S15" s="687">
        <f t="shared" si="5"/>
        <v>0</v>
      </c>
      <c r="T15" s="681"/>
      <c r="U15" s="687">
        <f t="shared" si="6"/>
        <v>-451.3</v>
      </c>
      <c r="V15" s="688">
        <f t="shared" si="7"/>
        <v>0</v>
      </c>
      <c r="W15" s="683">
        <v>148.30000000000001</v>
      </c>
      <c r="X15" s="681"/>
      <c r="Y15" s="681"/>
      <c r="Z15" s="681"/>
      <c r="AA15" s="687">
        <f t="shared" si="8"/>
        <v>-148.30000000000001</v>
      </c>
      <c r="AB15" s="688">
        <f t="shared" si="9"/>
        <v>0</v>
      </c>
      <c r="AC15" s="683">
        <v>128.19999999999999</v>
      </c>
      <c r="AD15" s="681"/>
      <c r="AE15" s="681"/>
      <c r="AF15" s="681"/>
      <c r="AG15" s="687">
        <f t="shared" si="10"/>
        <v>-128.19999999999999</v>
      </c>
      <c r="AH15" s="688">
        <f t="shared" si="11"/>
        <v>0</v>
      </c>
      <c r="AI15" s="683">
        <v>174.8</v>
      </c>
      <c r="AJ15" s="681"/>
      <c r="AK15" s="681"/>
      <c r="AL15" s="681"/>
      <c r="AM15" s="687">
        <f t="shared" si="12"/>
        <v>-174.8</v>
      </c>
      <c r="AN15" s="688">
        <f t="shared" si="13"/>
        <v>0</v>
      </c>
      <c r="AO15" s="687">
        <f t="shared" si="14"/>
        <v>203.2</v>
      </c>
      <c r="AP15" s="681"/>
      <c r="AQ15" s="687">
        <f t="shared" si="15"/>
        <v>0</v>
      </c>
      <c r="AR15" s="681"/>
      <c r="AS15" s="687">
        <f t="shared" si="16"/>
        <v>-203.2</v>
      </c>
      <c r="AT15" s="688">
        <f t="shared" si="17"/>
        <v>0</v>
      </c>
      <c r="AU15" s="683">
        <v>100.4</v>
      </c>
      <c r="AV15" s="681"/>
      <c r="AW15" s="681"/>
      <c r="AX15" s="681"/>
      <c r="AY15" s="687">
        <f t="shared" si="18"/>
        <v>-100.4</v>
      </c>
      <c r="AZ15" s="688">
        <f t="shared" si="19"/>
        <v>0</v>
      </c>
      <c r="BA15" s="683">
        <v>51.8</v>
      </c>
      <c r="BB15" s="681"/>
      <c r="BC15" s="681"/>
      <c r="BD15" s="681"/>
      <c r="BE15" s="687">
        <f t="shared" si="20"/>
        <v>-51.8</v>
      </c>
      <c r="BF15" s="688">
        <f t="shared" si="21"/>
        <v>0</v>
      </c>
      <c r="BG15" s="683">
        <v>51</v>
      </c>
      <c r="BH15" s="681"/>
      <c r="BI15" s="681"/>
      <c r="BJ15" s="681"/>
      <c r="BK15" s="687">
        <f t="shared" si="22"/>
        <v>-51</v>
      </c>
      <c r="BL15" s="688">
        <f t="shared" si="23"/>
        <v>0</v>
      </c>
      <c r="BM15" s="687">
        <f t="shared" si="24"/>
        <v>168.2</v>
      </c>
      <c r="BN15" s="681"/>
      <c r="BO15" s="687">
        <f t="shared" si="25"/>
        <v>0</v>
      </c>
      <c r="BP15" s="681"/>
      <c r="BQ15" s="687">
        <f t="shared" si="26"/>
        <v>-168.2</v>
      </c>
      <c r="BR15" s="688">
        <f t="shared" si="27"/>
        <v>0</v>
      </c>
      <c r="BS15" s="683">
        <v>98.1</v>
      </c>
      <c r="BT15" s="681"/>
      <c r="BU15" s="681"/>
      <c r="BV15" s="681"/>
      <c r="BW15" s="687">
        <f t="shared" si="28"/>
        <v>-98.1</v>
      </c>
      <c r="BX15" s="688">
        <f t="shared" si="29"/>
        <v>0</v>
      </c>
      <c r="BY15" s="683">
        <v>69.400000000000006</v>
      </c>
      <c r="BZ15" s="681"/>
      <c r="CA15" s="681"/>
      <c r="CB15" s="681"/>
      <c r="CC15" s="687">
        <f t="shared" si="30"/>
        <v>-69.400000000000006</v>
      </c>
      <c r="CD15" s="688">
        <f t="shared" si="31"/>
        <v>0</v>
      </c>
      <c r="CE15" s="683">
        <v>0.7</v>
      </c>
      <c r="CF15" s="681"/>
      <c r="CG15" s="681"/>
      <c r="CH15" s="681"/>
      <c r="CI15" s="687">
        <f t="shared" si="32"/>
        <v>-0.7</v>
      </c>
      <c r="CJ15" s="688">
        <f t="shared" si="33"/>
        <v>0</v>
      </c>
      <c r="CK15" s="687">
        <f t="shared" si="34"/>
        <v>205.1</v>
      </c>
      <c r="CL15" s="681"/>
      <c r="CM15" s="687">
        <f t="shared" si="35"/>
        <v>0</v>
      </c>
      <c r="CN15" s="681"/>
      <c r="CO15" s="687">
        <f t="shared" si="36"/>
        <v>-205.1</v>
      </c>
      <c r="CP15" s="688">
        <f t="shared" si="37"/>
        <v>0</v>
      </c>
      <c r="CQ15" s="683">
        <v>45.6</v>
      </c>
      <c r="CR15" s="681"/>
      <c r="CS15" s="681"/>
      <c r="CT15" s="681"/>
      <c r="CU15" s="687">
        <f t="shared" si="38"/>
        <v>-45.6</v>
      </c>
      <c r="CV15" s="688">
        <f t="shared" si="39"/>
        <v>0</v>
      </c>
      <c r="CW15" s="683">
        <v>55.9</v>
      </c>
      <c r="CX15" s="681"/>
      <c r="CY15" s="681"/>
      <c r="CZ15" s="681"/>
      <c r="DA15" s="687">
        <f t="shared" si="40"/>
        <v>-55.9</v>
      </c>
      <c r="DB15" s="688">
        <f t="shared" si="41"/>
        <v>0</v>
      </c>
      <c r="DC15" s="683">
        <v>103.6</v>
      </c>
      <c r="DD15" s="681"/>
      <c r="DE15" s="681"/>
      <c r="DF15" s="681"/>
      <c r="DG15" s="687">
        <f t="shared" si="42"/>
        <v>-103.6</v>
      </c>
      <c r="DH15" s="688">
        <f t="shared" si="43"/>
        <v>0</v>
      </c>
    </row>
    <row r="16" spans="1:112" ht="21.75" customHeight="1">
      <c r="A16">
        <v>0</v>
      </c>
      <c r="B16" s="339" t="s">
        <v>105</v>
      </c>
      <c r="C16" s="637"/>
      <c r="D16" s="339" t="s">
        <v>105</v>
      </c>
      <c r="E16" s="528" t="s">
        <v>4486</v>
      </c>
      <c r="F16" s="528"/>
      <c r="G16" s="529"/>
      <c r="H16" s="530"/>
      <c r="I16" s="530"/>
      <c r="J16" s="663" t="s">
        <v>883</v>
      </c>
      <c r="K16" s="687">
        <f t="shared" si="0"/>
        <v>0</v>
      </c>
      <c r="L16" s="681"/>
      <c r="M16" s="687">
        <f t="shared" si="1"/>
        <v>0</v>
      </c>
      <c r="N16" s="681"/>
      <c r="O16" s="687">
        <f t="shared" si="2"/>
        <v>0</v>
      </c>
      <c r="P16" s="688" t="str">
        <f t="shared" si="3"/>
        <v>-</v>
      </c>
      <c r="Q16" s="687">
        <f t="shared" si="4"/>
        <v>0</v>
      </c>
      <c r="R16" s="681"/>
      <c r="S16" s="687">
        <f t="shared" si="5"/>
        <v>0</v>
      </c>
      <c r="T16" s="681"/>
      <c r="U16" s="687">
        <f t="shared" si="6"/>
        <v>0</v>
      </c>
      <c r="V16" s="688" t="str">
        <f t="shared" si="7"/>
        <v>-</v>
      </c>
      <c r="W16" s="683">
        <v>0</v>
      </c>
      <c r="X16" s="681"/>
      <c r="Y16" s="681"/>
      <c r="Z16" s="681"/>
      <c r="AA16" s="687">
        <f t="shared" si="8"/>
        <v>0</v>
      </c>
      <c r="AB16" s="688" t="str">
        <f t="shared" si="9"/>
        <v>-</v>
      </c>
      <c r="AC16" s="683">
        <v>0</v>
      </c>
      <c r="AD16" s="681"/>
      <c r="AE16" s="681"/>
      <c r="AF16" s="681"/>
      <c r="AG16" s="687">
        <f t="shared" si="10"/>
        <v>0</v>
      </c>
      <c r="AH16" s="688" t="str">
        <f t="shared" si="11"/>
        <v>-</v>
      </c>
      <c r="AI16" s="683">
        <v>0</v>
      </c>
      <c r="AJ16" s="681"/>
      <c r="AK16" s="681"/>
      <c r="AL16" s="681"/>
      <c r="AM16" s="687">
        <f t="shared" si="12"/>
        <v>0</v>
      </c>
      <c r="AN16" s="688" t="str">
        <f t="shared" si="13"/>
        <v>-</v>
      </c>
      <c r="AO16" s="687">
        <f t="shared" si="14"/>
        <v>0</v>
      </c>
      <c r="AP16" s="681"/>
      <c r="AQ16" s="687">
        <f t="shared" si="15"/>
        <v>0</v>
      </c>
      <c r="AR16" s="681"/>
      <c r="AS16" s="687">
        <f t="shared" si="16"/>
        <v>0</v>
      </c>
      <c r="AT16" s="688" t="str">
        <f t="shared" si="17"/>
        <v>-</v>
      </c>
      <c r="AU16" s="683">
        <v>0</v>
      </c>
      <c r="AV16" s="681"/>
      <c r="AW16" s="681"/>
      <c r="AX16" s="681"/>
      <c r="AY16" s="687">
        <f t="shared" si="18"/>
        <v>0</v>
      </c>
      <c r="AZ16" s="688" t="str">
        <f t="shared" si="19"/>
        <v>-</v>
      </c>
      <c r="BA16" s="683">
        <v>0</v>
      </c>
      <c r="BB16" s="681"/>
      <c r="BC16" s="681"/>
      <c r="BD16" s="681"/>
      <c r="BE16" s="687">
        <f t="shared" si="20"/>
        <v>0</v>
      </c>
      <c r="BF16" s="688" t="str">
        <f t="shared" si="21"/>
        <v>-</v>
      </c>
      <c r="BG16" s="683">
        <v>0</v>
      </c>
      <c r="BH16" s="681"/>
      <c r="BI16" s="681"/>
      <c r="BJ16" s="681"/>
      <c r="BK16" s="687">
        <f t="shared" si="22"/>
        <v>0</v>
      </c>
      <c r="BL16" s="688" t="str">
        <f t="shared" si="23"/>
        <v>-</v>
      </c>
      <c r="BM16" s="687">
        <f t="shared" si="24"/>
        <v>0</v>
      </c>
      <c r="BN16" s="681"/>
      <c r="BO16" s="687">
        <f t="shared" si="25"/>
        <v>0</v>
      </c>
      <c r="BP16" s="681"/>
      <c r="BQ16" s="687">
        <f t="shared" si="26"/>
        <v>0</v>
      </c>
      <c r="BR16" s="688" t="str">
        <f t="shared" si="27"/>
        <v>-</v>
      </c>
      <c r="BS16" s="683">
        <v>0</v>
      </c>
      <c r="BT16" s="681"/>
      <c r="BU16" s="681"/>
      <c r="BV16" s="681"/>
      <c r="BW16" s="687">
        <f t="shared" si="28"/>
        <v>0</v>
      </c>
      <c r="BX16" s="688" t="str">
        <f t="shared" si="29"/>
        <v>-</v>
      </c>
      <c r="BY16" s="683">
        <v>0</v>
      </c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3">
        <v>0</v>
      </c>
      <c r="CF16" s="681"/>
      <c r="CG16" s="681"/>
      <c r="CH16" s="681"/>
      <c r="CI16" s="687">
        <f t="shared" si="32"/>
        <v>0</v>
      </c>
      <c r="CJ16" s="688" t="str">
        <f t="shared" si="33"/>
        <v>-</v>
      </c>
      <c r="CK16" s="687">
        <f t="shared" si="34"/>
        <v>0</v>
      </c>
      <c r="CL16" s="681"/>
      <c r="CM16" s="687">
        <f t="shared" si="35"/>
        <v>0</v>
      </c>
      <c r="CN16" s="681"/>
      <c r="CO16" s="687">
        <f t="shared" si="36"/>
        <v>0</v>
      </c>
      <c r="CP16" s="688" t="str">
        <f t="shared" si="37"/>
        <v>-</v>
      </c>
      <c r="CQ16" s="683">
        <v>0</v>
      </c>
      <c r="CR16" s="681"/>
      <c r="CS16" s="681"/>
      <c r="CT16" s="681"/>
      <c r="CU16" s="687">
        <f t="shared" si="38"/>
        <v>0</v>
      </c>
      <c r="CV16" s="688" t="str">
        <f t="shared" si="39"/>
        <v>-</v>
      </c>
      <c r="CW16" s="683">
        <v>0</v>
      </c>
      <c r="CX16" s="681"/>
      <c r="CY16" s="681"/>
      <c r="CZ16" s="681"/>
      <c r="DA16" s="687">
        <f t="shared" si="40"/>
        <v>0</v>
      </c>
      <c r="DB16" s="688" t="str">
        <f t="shared" si="41"/>
        <v>-</v>
      </c>
      <c r="DC16" s="683">
        <v>0</v>
      </c>
      <c r="DD16" s="681"/>
      <c r="DE16" s="681"/>
      <c r="DF16" s="681"/>
      <c r="DG16" s="687">
        <f t="shared" si="42"/>
        <v>0</v>
      </c>
      <c r="DH16" s="688" t="str">
        <f t="shared" si="43"/>
        <v>-</v>
      </c>
    </row>
    <row r="17" spans="1:112" ht="21.75" customHeight="1">
      <c r="A17">
        <v>15.166</v>
      </c>
      <c r="B17" s="339" t="s">
        <v>1093</v>
      </c>
      <c r="C17" s="637"/>
      <c r="D17" s="339" t="s">
        <v>1093</v>
      </c>
      <c r="E17" s="528" t="s">
        <v>4487</v>
      </c>
      <c r="F17" s="528"/>
      <c r="G17" s="529"/>
      <c r="H17" s="530"/>
      <c r="I17" s="530"/>
      <c r="J17" s="663" t="s">
        <v>883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3">
        <v>0</v>
      </c>
      <c r="X17" s="681"/>
      <c r="Y17" s="681"/>
      <c r="Z17" s="681"/>
      <c r="AA17" s="687">
        <f t="shared" si="8"/>
        <v>0</v>
      </c>
      <c r="AB17" s="688" t="str">
        <f t="shared" si="9"/>
        <v>-</v>
      </c>
      <c r="AC17" s="683">
        <v>0</v>
      </c>
      <c r="AD17" s="681"/>
      <c r="AE17" s="681"/>
      <c r="AF17" s="681"/>
      <c r="AG17" s="687">
        <f t="shared" si="10"/>
        <v>0</v>
      </c>
      <c r="AH17" s="688" t="str">
        <f t="shared" si="11"/>
        <v>-</v>
      </c>
      <c r="AI17" s="683">
        <v>0</v>
      </c>
      <c r="AJ17" s="681"/>
      <c r="AK17" s="681"/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3">
        <v>0</v>
      </c>
      <c r="AV17" s="681"/>
      <c r="AW17" s="681"/>
      <c r="AX17" s="681"/>
      <c r="AY17" s="687">
        <f t="shared" si="18"/>
        <v>0</v>
      </c>
      <c r="AZ17" s="688" t="str">
        <f t="shared" si="19"/>
        <v>-</v>
      </c>
      <c r="BA17" s="683">
        <v>0</v>
      </c>
      <c r="BB17" s="681"/>
      <c r="BC17" s="681"/>
      <c r="BD17" s="681"/>
      <c r="BE17" s="687">
        <f t="shared" si="20"/>
        <v>0</v>
      </c>
      <c r="BF17" s="688" t="str">
        <f t="shared" si="21"/>
        <v>-</v>
      </c>
      <c r="BG17" s="683">
        <v>0</v>
      </c>
      <c r="BH17" s="681"/>
      <c r="BI17" s="681"/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3">
        <v>0</v>
      </c>
      <c r="BT17" s="681"/>
      <c r="BU17" s="681"/>
      <c r="BV17" s="681"/>
      <c r="BW17" s="687">
        <f t="shared" si="28"/>
        <v>0</v>
      </c>
      <c r="BX17" s="688" t="str">
        <f t="shared" si="29"/>
        <v>-</v>
      </c>
      <c r="BY17" s="683">
        <v>0</v>
      </c>
      <c r="BZ17" s="681"/>
      <c r="CA17" s="681"/>
      <c r="CB17" s="681"/>
      <c r="CC17" s="687">
        <f t="shared" si="30"/>
        <v>0</v>
      </c>
      <c r="CD17" s="688" t="str">
        <f t="shared" si="31"/>
        <v>-</v>
      </c>
      <c r="CE17" s="683">
        <v>0</v>
      </c>
      <c r="CF17" s="681"/>
      <c r="CG17" s="681"/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3">
        <v>0</v>
      </c>
      <c r="CR17" s="681"/>
      <c r="CS17" s="681"/>
      <c r="CT17" s="681"/>
      <c r="CU17" s="687">
        <f t="shared" si="38"/>
        <v>0</v>
      </c>
      <c r="CV17" s="688" t="str">
        <f t="shared" si="39"/>
        <v>-</v>
      </c>
      <c r="CW17" s="683">
        <v>0</v>
      </c>
      <c r="CX17" s="681"/>
      <c r="CY17" s="681"/>
      <c r="CZ17" s="681"/>
      <c r="DA17" s="687">
        <f t="shared" si="40"/>
        <v>0</v>
      </c>
      <c r="DB17" s="688" t="str">
        <f t="shared" si="41"/>
        <v>-</v>
      </c>
      <c r="DC17" s="683">
        <v>0</v>
      </c>
      <c r="DD17" s="681"/>
      <c r="DE17" s="681"/>
      <c r="DF17" s="681"/>
      <c r="DG17" s="687">
        <f t="shared" si="42"/>
        <v>0</v>
      </c>
      <c r="DH17" s="688" t="str">
        <f t="shared" si="43"/>
        <v>-</v>
      </c>
    </row>
    <row r="18" spans="1:112" ht="21.75" customHeight="1">
      <c r="A18">
        <v>0</v>
      </c>
      <c r="B18" s="338" t="s">
        <v>4488</v>
      </c>
      <c r="C18" s="637" t="s">
        <v>1504</v>
      </c>
      <c r="D18" s="338" t="s">
        <v>4488</v>
      </c>
      <c r="E18" s="528" t="s">
        <v>4489</v>
      </c>
      <c r="F18" s="528"/>
      <c r="G18" s="529"/>
      <c r="H18" s="530"/>
      <c r="I18" s="530"/>
      <c r="J18" s="663" t="s">
        <v>883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3">
        <v>0</v>
      </c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3">
        <v>0</v>
      </c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3">
        <v>0</v>
      </c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3">
        <v>0</v>
      </c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3">
        <v>0</v>
      </c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3">
        <v>0</v>
      </c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3">
        <v>0</v>
      </c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3">
        <v>0</v>
      </c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3">
        <v>0</v>
      </c>
      <c r="CF18" s="681"/>
      <c r="CG18" s="681"/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3">
        <v>0</v>
      </c>
      <c r="CR18" s="681"/>
      <c r="CS18" s="681"/>
      <c r="CT18" s="681"/>
      <c r="CU18" s="687">
        <f t="shared" si="38"/>
        <v>0</v>
      </c>
      <c r="CV18" s="688" t="str">
        <f t="shared" si="39"/>
        <v>-</v>
      </c>
      <c r="CW18" s="683">
        <v>0</v>
      </c>
      <c r="CX18" s="681"/>
      <c r="CY18" s="681"/>
      <c r="CZ18" s="681"/>
      <c r="DA18" s="687">
        <f t="shared" si="40"/>
        <v>0</v>
      </c>
      <c r="DB18" s="688" t="str">
        <f t="shared" si="41"/>
        <v>-</v>
      </c>
      <c r="DC18" s="683">
        <v>0</v>
      </c>
      <c r="DD18" s="681"/>
      <c r="DE18" s="681"/>
      <c r="DF18" s="681"/>
      <c r="DG18" s="687">
        <f t="shared" si="42"/>
        <v>0</v>
      </c>
      <c r="DH18" s="688" t="str">
        <f t="shared" si="43"/>
        <v>-</v>
      </c>
    </row>
    <row r="19" spans="1:112" ht="21.75" customHeight="1">
      <c r="A19">
        <v>0</v>
      </c>
      <c r="B19" s="338" t="s">
        <v>4490</v>
      </c>
      <c r="C19" s="637" t="s">
        <v>1509</v>
      </c>
      <c r="D19" s="338" t="s">
        <v>4490</v>
      </c>
      <c r="E19" s="528" t="s">
        <v>4491</v>
      </c>
      <c r="F19" s="528"/>
      <c r="G19" s="529"/>
      <c r="H19" s="530"/>
      <c r="I19" s="530"/>
      <c r="J19" s="663" t="s">
        <v>883</v>
      </c>
      <c r="K19" s="687">
        <f t="shared" si="0"/>
        <v>0</v>
      </c>
      <c r="L19" s="681"/>
      <c r="M19" s="687">
        <f t="shared" si="1"/>
        <v>0</v>
      </c>
      <c r="N19" s="681"/>
      <c r="O19" s="687">
        <f t="shared" si="2"/>
        <v>0</v>
      </c>
      <c r="P19" s="688" t="str">
        <f t="shared" si="3"/>
        <v>-</v>
      </c>
      <c r="Q19" s="687">
        <f t="shared" si="4"/>
        <v>0</v>
      </c>
      <c r="R19" s="681"/>
      <c r="S19" s="687">
        <f t="shared" si="5"/>
        <v>0</v>
      </c>
      <c r="T19" s="681"/>
      <c r="U19" s="687">
        <f t="shared" si="6"/>
        <v>0</v>
      </c>
      <c r="V19" s="688" t="str">
        <f t="shared" si="7"/>
        <v>-</v>
      </c>
      <c r="W19" s="683">
        <v>0</v>
      </c>
      <c r="X19" s="681"/>
      <c r="Y19" s="681"/>
      <c r="Z19" s="681"/>
      <c r="AA19" s="687">
        <f t="shared" si="8"/>
        <v>0</v>
      </c>
      <c r="AB19" s="688" t="str">
        <f t="shared" si="9"/>
        <v>-</v>
      </c>
      <c r="AC19" s="683">
        <v>0</v>
      </c>
      <c r="AD19" s="681"/>
      <c r="AE19" s="681"/>
      <c r="AF19" s="681"/>
      <c r="AG19" s="687">
        <f t="shared" si="10"/>
        <v>0</v>
      </c>
      <c r="AH19" s="688" t="str">
        <f t="shared" si="11"/>
        <v>-</v>
      </c>
      <c r="AI19" s="683">
        <v>0</v>
      </c>
      <c r="AJ19" s="681"/>
      <c r="AK19" s="681"/>
      <c r="AL19" s="681"/>
      <c r="AM19" s="687">
        <f t="shared" si="12"/>
        <v>0</v>
      </c>
      <c r="AN19" s="688" t="str">
        <f t="shared" si="13"/>
        <v>-</v>
      </c>
      <c r="AO19" s="687">
        <f t="shared" si="14"/>
        <v>0</v>
      </c>
      <c r="AP19" s="681"/>
      <c r="AQ19" s="687">
        <f t="shared" si="15"/>
        <v>0</v>
      </c>
      <c r="AR19" s="681"/>
      <c r="AS19" s="687">
        <f t="shared" si="16"/>
        <v>0</v>
      </c>
      <c r="AT19" s="688" t="str">
        <f t="shared" si="17"/>
        <v>-</v>
      </c>
      <c r="AU19" s="683">
        <v>0</v>
      </c>
      <c r="AV19" s="681"/>
      <c r="AW19" s="681"/>
      <c r="AX19" s="681"/>
      <c r="AY19" s="687">
        <f t="shared" si="18"/>
        <v>0</v>
      </c>
      <c r="AZ19" s="688" t="str">
        <f t="shared" si="19"/>
        <v>-</v>
      </c>
      <c r="BA19" s="683">
        <v>0</v>
      </c>
      <c r="BB19" s="681"/>
      <c r="BC19" s="681"/>
      <c r="BD19" s="681"/>
      <c r="BE19" s="687">
        <f t="shared" si="20"/>
        <v>0</v>
      </c>
      <c r="BF19" s="688" t="str">
        <f t="shared" si="21"/>
        <v>-</v>
      </c>
      <c r="BG19" s="683">
        <v>0</v>
      </c>
      <c r="BH19" s="681"/>
      <c r="BI19" s="681"/>
      <c r="BJ19" s="681"/>
      <c r="BK19" s="687">
        <f t="shared" si="22"/>
        <v>0</v>
      </c>
      <c r="BL19" s="688" t="str">
        <f t="shared" si="23"/>
        <v>-</v>
      </c>
      <c r="BM19" s="687">
        <f t="shared" si="24"/>
        <v>0</v>
      </c>
      <c r="BN19" s="681"/>
      <c r="BO19" s="687">
        <f t="shared" si="25"/>
        <v>0</v>
      </c>
      <c r="BP19" s="681"/>
      <c r="BQ19" s="687">
        <f t="shared" si="26"/>
        <v>0</v>
      </c>
      <c r="BR19" s="688" t="str">
        <f t="shared" si="27"/>
        <v>-</v>
      </c>
      <c r="BS19" s="683">
        <v>0</v>
      </c>
      <c r="BT19" s="681"/>
      <c r="BU19" s="681"/>
      <c r="BV19" s="681"/>
      <c r="BW19" s="687">
        <f t="shared" si="28"/>
        <v>0</v>
      </c>
      <c r="BX19" s="688" t="str">
        <f t="shared" si="29"/>
        <v>-</v>
      </c>
      <c r="BY19" s="683">
        <v>0</v>
      </c>
      <c r="BZ19" s="681"/>
      <c r="CA19" s="681"/>
      <c r="CB19" s="681"/>
      <c r="CC19" s="687">
        <f t="shared" si="30"/>
        <v>0</v>
      </c>
      <c r="CD19" s="688" t="str">
        <f t="shared" si="31"/>
        <v>-</v>
      </c>
      <c r="CE19" s="683">
        <v>0</v>
      </c>
      <c r="CF19" s="681"/>
      <c r="CG19" s="681"/>
      <c r="CH19" s="681"/>
      <c r="CI19" s="687">
        <f t="shared" si="32"/>
        <v>0</v>
      </c>
      <c r="CJ19" s="688" t="str">
        <f t="shared" si="33"/>
        <v>-</v>
      </c>
      <c r="CK19" s="687">
        <f t="shared" si="34"/>
        <v>0</v>
      </c>
      <c r="CL19" s="681"/>
      <c r="CM19" s="687">
        <f t="shared" si="35"/>
        <v>0</v>
      </c>
      <c r="CN19" s="681"/>
      <c r="CO19" s="687">
        <f t="shared" si="36"/>
        <v>0</v>
      </c>
      <c r="CP19" s="688" t="str">
        <f t="shared" si="37"/>
        <v>-</v>
      </c>
      <c r="CQ19" s="683">
        <v>0</v>
      </c>
      <c r="CR19" s="681"/>
      <c r="CS19" s="681"/>
      <c r="CT19" s="681"/>
      <c r="CU19" s="687">
        <f t="shared" si="38"/>
        <v>0</v>
      </c>
      <c r="CV19" s="688" t="str">
        <f t="shared" si="39"/>
        <v>-</v>
      </c>
      <c r="CW19" s="683">
        <v>0</v>
      </c>
      <c r="CX19" s="681"/>
      <c r="CY19" s="681"/>
      <c r="CZ19" s="681"/>
      <c r="DA19" s="687">
        <f t="shared" si="40"/>
        <v>0</v>
      </c>
      <c r="DB19" s="688" t="str">
        <f t="shared" si="41"/>
        <v>-</v>
      </c>
      <c r="DC19" s="683">
        <v>0</v>
      </c>
      <c r="DD19" s="681"/>
      <c r="DE19" s="681"/>
      <c r="DF19" s="681"/>
      <c r="DG19" s="687">
        <f t="shared" si="42"/>
        <v>0</v>
      </c>
      <c r="DH19" s="688" t="str">
        <f t="shared" si="43"/>
        <v>-</v>
      </c>
    </row>
    <row r="20" spans="1:112" ht="21.75" customHeight="1">
      <c r="A20">
        <v>449.07</v>
      </c>
      <c r="B20" s="336" t="s">
        <v>874</v>
      </c>
      <c r="C20" s="337" t="s">
        <v>122</v>
      </c>
      <c r="D20" s="336" t="s">
        <v>874</v>
      </c>
      <c r="E20" s="528" t="s">
        <v>4492</v>
      </c>
      <c r="F20" s="528"/>
      <c r="G20" s="529"/>
      <c r="H20" s="530" t="s">
        <v>4493</v>
      </c>
      <c r="I20" s="530"/>
      <c r="J20" s="663" t="s">
        <v>883</v>
      </c>
      <c r="K20" s="687">
        <f t="shared" si="0"/>
        <v>4590.3999999999996</v>
      </c>
      <c r="L20" s="681"/>
      <c r="M20" s="687">
        <f t="shared" si="1"/>
        <v>0</v>
      </c>
      <c r="N20" s="681"/>
      <c r="O20" s="687">
        <f t="shared" si="2"/>
        <v>-4590.3999999999996</v>
      </c>
      <c r="P20" s="688">
        <f t="shared" si="3"/>
        <v>0</v>
      </c>
      <c r="Q20" s="687">
        <f t="shared" si="4"/>
        <v>1278.5</v>
      </c>
      <c r="R20" s="681"/>
      <c r="S20" s="687">
        <f t="shared" si="5"/>
        <v>0</v>
      </c>
      <c r="T20" s="681"/>
      <c r="U20" s="687">
        <f t="shared" si="6"/>
        <v>-1278.5</v>
      </c>
      <c r="V20" s="688">
        <f t="shared" si="7"/>
        <v>0</v>
      </c>
      <c r="W20" s="687">
        <f>W21+W23+W24+W26+W28+W27+W25</f>
        <v>419.5</v>
      </c>
      <c r="X20" s="681"/>
      <c r="Y20" s="687">
        <f>Y21+Y23+Y24+Y26+Y28+Y27+Y25</f>
        <v>0</v>
      </c>
      <c r="Z20" s="681"/>
      <c r="AA20" s="687">
        <f t="shared" si="8"/>
        <v>-419.5</v>
      </c>
      <c r="AB20" s="688">
        <f t="shared" si="9"/>
        <v>0</v>
      </c>
      <c r="AC20" s="687">
        <f>AC21+AC23+AC24+AC26+AC28+AC27+AC25</f>
        <v>427.29999999999995</v>
      </c>
      <c r="AD20" s="681"/>
      <c r="AE20" s="687">
        <f>AE21+AE23+AE24+AE26+AE28+AE27+AE25</f>
        <v>0</v>
      </c>
      <c r="AF20" s="681"/>
      <c r="AG20" s="687">
        <f t="shared" si="10"/>
        <v>-427.29999999999995</v>
      </c>
      <c r="AH20" s="688">
        <f t="shared" si="11"/>
        <v>0</v>
      </c>
      <c r="AI20" s="687">
        <f>AI21+AI23+AI24+AI26+AI28+AI27+AI25</f>
        <v>431.70000000000005</v>
      </c>
      <c r="AJ20" s="681"/>
      <c r="AK20" s="687">
        <f>AK21+AK23+AK24+AK26+AK28+AK27+AK25</f>
        <v>0</v>
      </c>
      <c r="AL20" s="681"/>
      <c r="AM20" s="687">
        <f t="shared" si="12"/>
        <v>-431.70000000000005</v>
      </c>
      <c r="AN20" s="688">
        <f t="shared" si="13"/>
        <v>0</v>
      </c>
      <c r="AO20" s="687">
        <f t="shared" si="14"/>
        <v>1156</v>
      </c>
      <c r="AP20" s="681"/>
      <c r="AQ20" s="687">
        <f t="shared" si="15"/>
        <v>0</v>
      </c>
      <c r="AR20" s="681"/>
      <c r="AS20" s="687">
        <f t="shared" si="16"/>
        <v>-1156</v>
      </c>
      <c r="AT20" s="688">
        <f t="shared" si="17"/>
        <v>0</v>
      </c>
      <c r="AU20" s="687">
        <f>AU21+AU23+AU24+AU26+AU28+AU27+AU25</f>
        <v>368</v>
      </c>
      <c r="AV20" s="681"/>
      <c r="AW20" s="687">
        <f>AW21+AW23+AW24+AW26+AW28+AW27+AW25</f>
        <v>0</v>
      </c>
      <c r="AX20" s="681"/>
      <c r="AY20" s="687">
        <f t="shared" si="18"/>
        <v>-368</v>
      </c>
      <c r="AZ20" s="688">
        <f t="shared" si="19"/>
        <v>0</v>
      </c>
      <c r="BA20" s="687">
        <f>BA21+BA23+BA24+BA26+BA28+BA27+BA25</f>
        <v>394.6</v>
      </c>
      <c r="BB20" s="681"/>
      <c r="BC20" s="687">
        <f>BC21+BC23+BC24+BC26+BC28+BC27+BC25</f>
        <v>0</v>
      </c>
      <c r="BD20" s="681"/>
      <c r="BE20" s="687">
        <f t="shared" si="20"/>
        <v>-394.6</v>
      </c>
      <c r="BF20" s="688">
        <f t="shared" si="21"/>
        <v>0</v>
      </c>
      <c r="BG20" s="687">
        <f>BG21+BG23+BG24+BG26+BG28+BG27+BG25</f>
        <v>393.4</v>
      </c>
      <c r="BH20" s="681"/>
      <c r="BI20" s="687">
        <f>BI21+BI23+BI24+BI26+BI28+BI27+BI25</f>
        <v>0</v>
      </c>
      <c r="BJ20" s="681"/>
      <c r="BK20" s="687">
        <f t="shared" si="22"/>
        <v>-393.4</v>
      </c>
      <c r="BL20" s="688">
        <f t="shared" si="23"/>
        <v>0</v>
      </c>
      <c r="BM20" s="687">
        <f t="shared" si="24"/>
        <v>919.89999999999986</v>
      </c>
      <c r="BN20" s="681"/>
      <c r="BO20" s="687">
        <f t="shared" si="25"/>
        <v>0</v>
      </c>
      <c r="BP20" s="681"/>
      <c r="BQ20" s="687">
        <f t="shared" si="26"/>
        <v>-919.89999999999986</v>
      </c>
      <c r="BR20" s="688">
        <f t="shared" si="27"/>
        <v>0</v>
      </c>
      <c r="BS20" s="687">
        <f>BS21+BS23+BS24+BS26+BS28+BS27+BS25</f>
        <v>389.3</v>
      </c>
      <c r="BT20" s="681"/>
      <c r="BU20" s="687">
        <f>BU21+BU23+BU24+BU26+BU28+BU27+BU25</f>
        <v>0</v>
      </c>
      <c r="BV20" s="681"/>
      <c r="BW20" s="687">
        <f t="shared" si="28"/>
        <v>-389.3</v>
      </c>
      <c r="BX20" s="688">
        <f t="shared" si="29"/>
        <v>0</v>
      </c>
      <c r="BY20" s="687">
        <f>BY21+BY23+BY24+BY26+BY28+BY27+BY25</f>
        <v>305.29999999999995</v>
      </c>
      <c r="BZ20" s="681"/>
      <c r="CA20" s="687">
        <f>CA21+CA23+CA24+CA26+CA28+CA27+CA25</f>
        <v>0</v>
      </c>
      <c r="CB20" s="681"/>
      <c r="CC20" s="687">
        <f t="shared" si="30"/>
        <v>-305.29999999999995</v>
      </c>
      <c r="CD20" s="688">
        <f t="shared" si="31"/>
        <v>0</v>
      </c>
      <c r="CE20" s="687">
        <f>CE21+CE23+CE24+CE26+CE28+CE27+CE25</f>
        <v>225.29999999999998</v>
      </c>
      <c r="CF20" s="681"/>
      <c r="CG20" s="687">
        <f>CG21+CG23+CG24+CG26+CG28+CG27+CG25</f>
        <v>0</v>
      </c>
      <c r="CH20" s="681"/>
      <c r="CI20" s="687">
        <f t="shared" si="32"/>
        <v>-225.29999999999998</v>
      </c>
      <c r="CJ20" s="688">
        <f t="shared" si="33"/>
        <v>0</v>
      </c>
      <c r="CK20" s="687">
        <f t="shared" si="34"/>
        <v>1236</v>
      </c>
      <c r="CL20" s="681"/>
      <c r="CM20" s="687">
        <f t="shared" si="35"/>
        <v>0</v>
      </c>
      <c r="CN20" s="681"/>
      <c r="CO20" s="687">
        <f t="shared" si="36"/>
        <v>-1236</v>
      </c>
      <c r="CP20" s="688">
        <f t="shared" si="37"/>
        <v>0</v>
      </c>
      <c r="CQ20" s="687">
        <f>CQ21+CQ23+CQ24+CQ26+CQ28+CQ27+CQ25</f>
        <v>386.3</v>
      </c>
      <c r="CR20" s="681"/>
      <c r="CS20" s="687">
        <f>CS21+CS23+CS24+CS26+CS28+CS27+CS25</f>
        <v>0</v>
      </c>
      <c r="CT20" s="681"/>
      <c r="CU20" s="687">
        <f t="shared" si="38"/>
        <v>-386.3</v>
      </c>
      <c r="CV20" s="688">
        <f t="shared" si="39"/>
        <v>0</v>
      </c>
      <c r="CW20" s="687">
        <f>CW21+CW23+CW24+CW26+CW28+CW27+CW25</f>
        <v>420</v>
      </c>
      <c r="CX20" s="681"/>
      <c r="CY20" s="687">
        <f>CY21+CY23+CY24+CY26+CY28+CY27+CY25</f>
        <v>0</v>
      </c>
      <c r="CZ20" s="681"/>
      <c r="DA20" s="687">
        <f t="shared" si="40"/>
        <v>-420</v>
      </c>
      <c r="DB20" s="688">
        <f t="shared" si="41"/>
        <v>0</v>
      </c>
      <c r="DC20" s="687">
        <f>DC21+DC23+DC24+DC26+DC28+DC27+DC25</f>
        <v>429.70000000000005</v>
      </c>
      <c r="DD20" s="681"/>
      <c r="DE20" s="687">
        <f>DE21+DE23+DE24+DE26+DE28+DE27+DE25</f>
        <v>0</v>
      </c>
      <c r="DF20" s="681"/>
      <c r="DG20" s="687">
        <f t="shared" si="42"/>
        <v>-429.70000000000005</v>
      </c>
      <c r="DH20" s="688">
        <f t="shared" si="43"/>
        <v>0</v>
      </c>
    </row>
    <row r="21" spans="1:112" ht="21.75" customHeight="1">
      <c r="A21">
        <v>174.73500000000001</v>
      </c>
      <c r="B21" s="338" t="s">
        <v>4481</v>
      </c>
      <c r="C21" s="637" t="s">
        <v>1540</v>
      </c>
      <c r="D21" s="338" t="s">
        <v>4481</v>
      </c>
      <c r="E21" s="528" t="s">
        <v>4494</v>
      </c>
      <c r="F21" s="528"/>
      <c r="G21" s="529"/>
      <c r="H21" s="530" t="s">
        <v>4495</v>
      </c>
      <c r="I21" s="530"/>
      <c r="J21" s="663" t="s">
        <v>883</v>
      </c>
      <c r="K21" s="687">
        <f t="shared" si="0"/>
        <v>1426.3</v>
      </c>
      <c r="L21" s="681"/>
      <c r="M21" s="687">
        <f t="shared" si="1"/>
        <v>0</v>
      </c>
      <c r="N21" s="681"/>
      <c r="O21" s="687">
        <f t="shared" si="2"/>
        <v>-1426.3</v>
      </c>
      <c r="P21" s="688">
        <f t="shared" si="3"/>
        <v>0</v>
      </c>
      <c r="Q21" s="687">
        <f t="shared" si="4"/>
        <v>372.6</v>
      </c>
      <c r="R21" s="681"/>
      <c r="S21" s="687">
        <f t="shared" si="5"/>
        <v>0</v>
      </c>
      <c r="T21" s="681"/>
      <c r="U21" s="687">
        <f t="shared" si="6"/>
        <v>-372.6</v>
      </c>
      <c r="V21" s="688">
        <f t="shared" si="7"/>
        <v>0</v>
      </c>
      <c r="W21" s="687">
        <f>W22</f>
        <v>129.1</v>
      </c>
      <c r="X21" s="681"/>
      <c r="Y21" s="687">
        <f>Y22</f>
        <v>0</v>
      </c>
      <c r="Z21" s="681"/>
      <c r="AA21" s="687">
        <f t="shared" si="8"/>
        <v>-129.1</v>
      </c>
      <c r="AB21" s="688">
        <f t="shared" si="9"/>
        <v>0</v>
      </c>
      <c r="AC21" s="687">
        <f>AC22</f>
        <v>116.2</v>
      </c>
      <c r="AD21" s="681"/>
      <c r="AE21" s="687">
        <f>AE22</f>
        <v>0</v>
      </c>
      <c r="AF21" s="681"/>
      <c r="AG21" s="687">
        <f t="shared" si="10"/>
        <v>-116.2</v>
      </c>
      <c r="AH21" s="688">
        <f t="shared" si="11"/>
        <v>0</v>
      </c>
      <c r="AI21" s="687">
        <f>AI22</f>
        <v>127.3</v>
      </c>
      <c r="AJ21" s="681"/>
      <c r="AK21" s="687">
        <f>AK22</f>
        <v>0</v>
      </c>
      <c r="AL21" s="681"/>
      <c r="AM21" s="687">
        <f t="shared" si="12"/>
        <v>-127.3</v>
      </c>
      <c r="AN21" s="688">
        <f t="shared" si="13"/>
        <v>0</v>
      </c>
      <c r="AO21" s="687">
        <f t="shared" si="14"/>
        <v>316.5</v>
      </c>
      <c r="AP21" s="681"/>
      <c r="AQ21" s="687">
        <f t="shared" si="15"/>
        <v>0</v>
      </c>
      <c r="AR21" s="681"/>
      <c r="AS21" s="687">
        <f t="shared" si="16"/>
        <v>-316.5</v>
      </c>
      <c r="AT21" s="688">
        <f t="shared" si="17"/>
        <v>0</v>
      </c>
      <c r="AU21" s="687">
        <f>AU22</f>
        <v>97.2</v>
      </c>
      <c r="AV21" s="681"/>
      <c r="AW21" s="687">
        <f>AW22</f>
        <v>0</v>
      </c>
      <c r="AX21" s="681"/>
      <c r="AY21" s="687">
        <f t="shared" si="18"/>
        <v>-97.2</v>
      </c>
      <c r="AZ21" s="688">
        <f t="shared" si="19"/>
        <v>0</v>
      </c>
      <c r="BA21" s="687">
        <f>BA22</f>
        <v>113.4</v>
      </c>
      <c r="BB21" s="681"/>
      <c r="BC21" s="687">
        <f>BC22</f>
        <v>0</v>
      </c>
      <c r="BD21" s="681"/>
      <c r="BE21" s="687">
        <f t="shared" si="20"/>
        <v>-113.4</v>
      </c>
      <c r="BF21" s="688">
        <f t="shared" si="21"/>
        <v>0</v>
      </c>
      <c r="BG21" s="687">
        <f>BG22</f>
        <v>105.9</v>
      </c>
      <c r="BH21" s="681"/>
      <c r="BI21" s="687">
        <f>BI22</f>
        <v>0</v>
      </c>
      <c r="BJ21" s="681"/>
      <c r="BK21" s="687">
        <f t="shared" si="22"/>
        <v>-105.9</v>
      </c>
      <c r="BL21" s="688">
        <f t="shared" si="23"/>
        <v>0</v>
      </c>
      <c r="BM21" s="687">
        <f t="shared" si="24"/>
        <v>342</v>
      </c>
      <c r="BN21" s="681"/>
      <c r="BO21" s="687">
        <f t="shared" si="25"/>
        <v>0</v>
      </c>
      <c r="BP21" s="681"/>
      <c r="BQ21" s="687">
        <f t="shared" si="26"/>
        <v>-342</v>
      </c>
      <c r="BR21" s="688">
        <f t="shared" si="27"/>
        <v>0</v>
      </c>
      <c r="BS21" s="687">
        <f>BS22</f>
        <v>115.6</v>
      </c>
      <c r="BT21" s="681"/>
      <c r="BU21" s="687">
        <f>BU22</f>
        <v>0</v>
      </c>
      <c r="BV21" s="681"/>
      <c r="BW21" s="687">
        <f t="shared" si="28"/>
        <v>-115.6</v>
      </c>
      <c r="BX21" s="688">
        <f t="shared" si="29"/>
        <v>0</v>
      </c>
      <c r="BY21" s="687">
        <f>BY22</f>
        <v>115.8</v>
      </c>
      <c r="BZ21" s="681"/>
      <c r="CA21" s="687">
        <f>CA22</f>
        <v>0</v>
      </c>
      <c r="CB21" s="681"/>
      <c r="CC21" s="687">
        <f t="shared" si="30"/>
        <v>-115.8</v>
      </c>
      <c r="CD21" s="688">
        <f t="shared" si="31"/>
        <v>0</v>
      </c>
      <c r="CE21" s="687">
        <f>CE22</f>
        <v>110.6</v>
      </c>
      <c r="CF21" s="681"/>
      <c r="CG21" s="687">
        <f>CG22</f>
        <v>0</v>
      </c>
      <c r="CH21" s="681"/>
      <c r="CI21" s="687">
        <f t="shared" si="32"/>
        <v>-110.6</v>
      </c>
      <c r="CJ21" s="688">
        <f t="shared" si="33"/>
        <v>0</v>
      </c>
      <c r="CK21" s="687">
        <f t="shared" si="34"/>
        <v>395.2</v>
      </c>
      <c r="CL21" s="681"/>
      <c r="CM21" s="687">
        <f t="shared" si="35"/>
        <v>0</v>
      </c>
      <c r="CN21" s="681"/>
      <c r="CO21" s="687">
        <f t="shared" si="36"/>
        <v>-395.2</v>
      </c>
      <c r="CP21" s="688">
        <f t="shared" si="37"/>
        <v>0</v>
      </c>
      <c r="CQ21" s="687">
        <f>CQ22</f>
        <v>131.5</v>
      </c>
      <c r="CR21" s="681"/>
      <c r="CS21" s="687">
        <f>CS22</f>
        <v>0</v>
      </c>
      <c r="CT21" s="681"/>
      <c r="CU21" s="687">
        <f t="shared" si="38"/>
        <v>-131.5</v>
      </c>
      <c r="CV21" s="688">
        <f t="shared" si="39"/>
        <v>0</v>
      </c>
      <c r="CW21" s="687">
        <f>CW22</f>
        <v>129.19999999999999</v>
      </c>
      <c r="CX21" s="681"/>
      <c r="CY21" s="687">
        <f>CY22</f>
        <v>0</v>
      </c>
      <c r="CZ21" s="681"/>
      <c r="DA21" s="687">
        <f t="shared" si="40"/>
        <v>-129.19999999999999</v>
      </c>
      <c r="DB21" s="688">
        <f t="shared" si="41"/>
        <v>0</v>
      </c>
      <c r="DC21" s="687">
        <f>DC22</f>
        <v>134.5</v>
      </c>
      <c r="DD21" s="681"/>
      <c r="DE21" s="687">
        <f>DE22</f>
        <v>0</v>
      </c>
      <c r="DF21" s="681"/>
      <c r="DG21" s="687">
        <f t="shared" si="42"/>
        <v>-134.5</v>
      </c>
      <c r="DH21" s="688">
        <f t="shared" si="43"/>
        <v>0</v>
      </c>
    </row>
    <row r="22" spans="1:112" ht="21.75" customHeight="1">
      <c r="A22">
        <v>174.73500000000001</v>
      </c>
      <c r="B22" s="339" t="s">
        <v>4496</v>
      </c>
      <c r="C22" s="637"/>
      <c r="D22" s="339" t="s">
        <v>4496</v>
      </c>
      <c r="E22" s="528" t="s">
        <v>4495</v>
      </c>
      <c r="F22" s="528"/>
      <c r="G22" s="529"/>
      <c r="H22" s="530"/>
      <c r="I22" s="530"/>
      <c r="J22" s="663" t="s">
        <v>883</v>
      </c>
      <c r="K22" s="687">
        <f t="shared" si="0"/>
        <v>1426.3</v>
      </c>
      <c r="L22" s="681"/>
      <c r="M22" s="687">
        <f t="shared" si="1"/>
        <v>0</v>
      </c>
      <c r="N22" s="681"/>
      <c r="O22" s="687">
        <f t="shared" si="2"/>
        <v>-1426.3</v>
      </c>
      <c r="P22" s="688">
        <f t="shared" si="3"/>
        <v>0</v>
      </c>
      <c r="Q22" s="687">
        <f t="shared" si="4"/>
        <v>372.6</v>
      </c>
      <c r="R22" s="681"/>
      <c r="S22" s="687">
        <f t="shared" si="5"/>
        <v>0</v>
      </c>
      <c r="T22" s="681"/>
      <c r="U22" s="687">
        <f t="shared" si="6"/>
        <v>-372.6</v>
      </c>
      <c r="V22" s="688">
        <f t="shared" si="7"/>
        <v>0</v>
      </c>
      <c r="W22" s="683">
        <v>129.1</v>
      </c>
      <c r="X22" s="681"/>
      <c r="Y22" s="681"/>
      <c r="Z22" s="681"/>
      <c r="AA22" s="687">
        <f t="shared" si="8"/>
        <v>-129.1</v>
      </c>
      <c r="AB22" s="688">
        <f t="shared" si="9"/>
        <v>0</v>
      </c>
      <c r="AC22" s="683">
        <v>116.2</v>
      </c>
      <c r="AD22" s="681"/>
      <c r="AE22" s="681"/>
      <c r="AF22" s="681"/>
      <c r="AG22" s="687">
        <f t="shared" si="10"/>
        <v>-116.2</v>
      </c>
      <c r="AH22" s="688">
        <f t="shared" si="11"/>
        <v>0</v>
      </c>
      <c r="AI22" s="683">
        <v>127.3</v>
      </c>
      <c r="AJ22" s="681"/>
      <c r="AK22" s="681"/>
      <c r="AL22" s="681"/>
      <c r="AM22" s="687">
        <f t="shared" si="12"/>
        <v>-127.3</v>
      </c>
      <c r="AN22" s="688">
        <f t="shared" si="13"/>
        <v>0</v>
      </c>
      <c r="AO22" s="687">
        <f t="shared" si="14"/>
        <v>316.5</v>
      </c>
      <c r="AP22" s="681"/>
      <c r="AQ22" s="687">
        <f t="shared" si="15"/>
        <v>0</v>
      </c>
      <c r="AR22" s="681"/>
      <c r="AS22" s="687">
        <f t="shared" si="16"/>
        <v>-316.5</v>
      </c>
      <c r="AT22" s="688">
        <f t="shared" si="17"/>
        <v>0</v>
      </c>
      <c r="AU22" s="683">
        <v>97.2</v>
      </c>
      <c r="AV22" s="681"/>
      <c r="AW22" s="681"/>
      <c r="AX22" s="681"/>
      <c r="AY22" s="687">
        <f t="shared" si="18"/>
        <v>-97.2</v>
      </c>
      <c r="AZ22" s="688">
        <f t="shared" si="19"/>
        <v>0</v>
      </c>
      <c r="BA22" s="683">
        <v>113.4</v>
      </c>
      <c r="BB22" s="681"/>
      <c r="BC22" s="681"/>
      <c r="BD22" s="681"/>
      <c r="BE22" s="687">
        <f t="shared" si="20"/>
        <v>-113.4</v>
      </c>
      <c r="BF22" s="688">
        <f t="shared" si="21"/>
        <v>0</v>
      </c>
      <c r="BG22" s="683">
        <v>105.9</v>
      </c>
      <c r="BH22" s="681"/>
      <c r="BI22" s="681"/>
      <c r="BJ22" s="681"/>
      <c r="BK22" s="687">
        <f t="shared" si="22"/>
        <v>-105.9</v>
      </c>
      <c r="BL22" s="688">
        <f t="shared" si="23"/>
        <v>0</v>
      </c>
      <c r="BM22" s="687">
        <f t="shared" si="24"/>
        <v>342</v>
      </c>
      <c r="BN22" s="681"/>
      <c r="BO22" s="687">
        <f t="shared" si="25"/>
        <v>0</v>
      </c>
      <c r="BP22" s="681"/>
      <c r="BQ22" s="687">
        <f t="shared" si="26"/>
        <v>-342</v>
      </c>
      <c r="BR22" s="688">
        <f t="shared" si="27"/>
        <v>0</v>
      </c>
      <c r="BS22" s="683">
        <v>115.6</v>
      </c>
      <c r="BT22" s="681"/>
      <c r="BU22" s="681"/>
      <c r="BV22" s="681"/>
      <c r="BW22" s="687">
        <f t="shared" si="28"/>
        <v>-115.6</v>
      </c>
      <c r="BX22" s="688">
        <f t="shared" si="29"/>
        <v>0</v>
      </c>
      <c r="BY22" s="683">
        <v>115.8</v>
      </c>
      <c r="BZ22" s="681"/>
      <c r="CA22" s="681"/>
      <c r="CB22" s="681"/>
      <c r="CC22" s="687">
        <f t="shared" si="30"/>
        <v>-115.8</v>
      </c>
      <c r="CD22" s="688">
        <f t="shared" si="31"/>
        <v>0</v>
      </c>
      <c r="CE22" s="683">
        <v>110.6</v>
      </c>
      <c r="CF22" s="681"/>
      <c r="CG22" s="681"/>
      <c r="CH22" s="681"/>
      <c r="CI22" s="687">
        <f t="shared" si="32"/>
        <v>-110.6</v>
      </c>
      <c r="CJ22" s="688">
        <f t="shared" si="33"/>
        <v>0</v>
      </c>
      <c r="CK22" s="687">
        <f t="shared" si="34"/>
        <v>395.2</v>
      </c>
      <c r="CL22" s="681"/>
      <c r="CM22" s="687">
        <f t="shared" si="35"/>
        <v>0</v>
      </c>
      <c r="CN22" s="681"/>
      <c r="CO22" s="687">
        <f t="shared" si="36"/>
        <v>-395.2</v>
      </c>
      <c r="CP22" s="688">
        <f t="shared" si="37"/>
        <v>0</v>
      </c>
      <c r="CQ22" s="683">
        <v>131.5</v>
      </c>
      <c r="CR22" s="681"/>
      <c r="CS22" s="681"/>
      <c r="CT22" s="681"/>
      <c r="CU22" s="687">
        <f t="shared" si="38"/>
        <v>-131.5</v>
      </c>
      <c r="CV22" s="688">
        <f t="shared" si="39"/>
        <v>0</v>
      </c>
      <c r="CW22" s="683">
        <v>129.19999999999999</v>
      </c>
      <c r="CX22" s="681"/>
      <c r="CY22" s="681"/>
      <c r="CZ22" s="681"/>
      <c r="DA22" s="687">
        <f t="shared" si="40"/>
        <v>-129.19999999999999</v>
      </c>
      <c r="DB22" s="688">
        <f t="shared" si="41"/>
        <v>0</v>
      </c>
      <c r="DC22" s="683">
        <v>134.5</v>
      </c>
      <c r="DD22" s="681"/>
      <c r="DE22" s="681"/>
      <c r="DF22" s="681"/>
      <c r="DG22" s="687">
        <f t="shared" si="42"/>
        <v>-134.5</v>
      </c>
      <c r="DH22" s="688">
        <f t="shared" si="43"/>
        <v>0</v>
      </c>
    </row>
    <row r="23" spans="1:112" ht="21.75" customHeight="1">
      <c r="A23">
        <v>4.8250000000000002</v>
      </c>
      <c r="B23" s="338" t="s">
        <v>4497</v>
      </c>
      <c r="C23" s="637" t="s">
        <v>1565</v>
      </c>
      <c r="D23" s="338" t="s">
        <v>4497</v>
      </c>
      <c r="E23" s="528" t="s">
        <v>4498</v>
      </c>
      <c r="F23" s="528"/>
      <c r="G23" s="529"/>
      <c r="H23" s="530"/>
      <c r="I23" s="530"/>
      <c r="J23" s="663" t="s">
        <v>883</v>
      </c>
      <c r="K23" s="687">
        <f t="shared" si="0"/>
        <v>99.2</v>
      </c>
      <c r="L23" s="681"/>
      <c r="M23" s="687">
        <f t="shared" si="1"/>
        <v>0</v>
      </c>
      <c r="N23" s="681"/>
      <c r="O23" s="687">
        <f t="shared" si="2"/>
        <v>-99.2</v>
      </c>
      <c r="P23" s="688">
        <f t="shared" si="3"/>
        <v>0</v>
      </c>
      <c r="Q23" s="687">
        <f t="shared" si="4"/>
        <v>22.7</v>
      </c>
      <c r="R23" s="681"/>
      <c r="S23" s="687">
        <f t="shared" si="5"/>
        <v>0</v>
      </c>
      <c r="T23" s="681"/>
      <c r="U23" s="687">
        <f t="shared" si="6"/>
        <v>-22.7</v>
      </c>
      <c r="V23" s="688">
        <f t="shared" si="7"/>
        <v>0</v>
      </c>
      <c r="W23" s="683">
        <v>7.6</v>
      </c>
      <c r="X23" s="681"/>
      <c r="Y23" s="681"/>
      <c r="Z23" s="681"/>
      <c r="AA23" s="687">
        <f t="shared" si="8"/>
        <v>-7.6</v>
      </c>
      <c r="AB23" s="688">
        <f t="shared" si="9"/>
        <v>0</v>
      </c>
      <c r="AC23" s="683">
        <v>7.5</v>
      </c>
      <c r="AD23" s="681"/>
      <c r="AE23" s="681"/>
      <c r="AF23" s="681"/>
      <c r="AG23" s="687">
        <f t="shared" si="10"/>
        <v>-7.5</v>
      </c>
      <c r="AH23" s="688">
        <f t="shared" si="11"/>
        <v>0</v>
      </c>
      <c r="AI23" s="683">
        <v>7.6</v>
      </c>
      <c r="AJ23" s="681"/>
      <c r="AK23" s="681"/>
      <c r="AL23" s="681"/>
      <c r="AM23" s="687">
        <f t="shared" si="12"/>
        <v>-7.6</v>
      </c>
      <c r="AN23" s="688">
        <f t="shared" si="13"/>
        <v>0</v>
      </c>
      <c r="AO23" s="687">
        <f t="shared" si="14"/>
        <v>28.5</v>
      </c>
      <c r="AP23" s="681"/>
      <c r="AQ23" s="687">
        <f t="shared" si="15"/>
        <v>0</v>
      </c>
      <c r="AR23" s="681"/>
      <c r="AS23" s="687">
        <f t="shared" si="16"/>
        <v>-28.5</v>
      </c>
      <c r="AT23" s="688">
        <f t="shared" si="17"/>
        <v>0</v>
      </c>
      <c r="AU23" s="683">
        <v>9.5</v>
      </c>
      <c r="AV23" s="681"/>
      <c r="AW23" s="681"/>
      <c r="AX23" s="681"/>
      <c r="AY23" s="687">
        <f t="shared" si="18"/>
        <v>-9.5</v>
      </c>
      <c r="AZ23" s="688">
        <f t="shared" si="19"/>
        <v>0</v>
      </c>
      <c r="BA23" s="683">
        <v>9.5</v>
      </c>
      <c r="BB23" s="681"/>
      <c r="BC23" s="681"/>
      <c r="BD23" s="681"/>
      <c r="BE23" s="687">
        <f t="shared" si="20"/>
        <v>-9.5</v>
      </c>
      <c r="BF23" s="688">
        <f t="shared" si="21"/>
        <v>0</v>
      </c>
      <c r="BG23" s="683">
        <v>9.5</v>
      </c>
      <c r="BH23" s="681"/>
      <c r="BI23" s="681"/>
      <c r="BJ23" s="681"/>
      <c r="BK23" s="687">
        <f t="shared" si="22"/>
        <v>-9.5</v>
      </c>
      <c r="BL23" s="688">
        <f t="shared" si="23"/>
        <v>0</v>
      </c>
      <c r="BM23" s="687">
        <f t="shared" si="24"/>
        <v>25.5</v>
      </c>
      <c r="BN23" s="681"/>
      <c r="BO23" s="687">
        <f t="shared" si="25"/>
        <v>0</v>
      </c>
      <c r="BP23" s="681"/>
      <c r="BQ23" s="687">
        <f t="shared" si="26"/>
        <v>-25.5</v>
      </c>
      <c r="BR23" s="688">
        <f t="shared" si="27"/>
        <v>0</v>
      </c>
      <c r="BS23" s="683">
        <v>9.5</v>
      </c>
      <c r="BT23" s="681"/>
      <c r="BU23" s="681"/>
      <c r="BV23" s="681"/>
      <c r="BW23" s="687">
        <f t="shared" si="28"/>
        <v>-9.5</v>
      </c>
      <c r="BX23" s="688">
        <f t="shared" si="29"/>
        <v>0</v>
      </c>
      <c r="BY23" s="683">
        <v>6.5</v>
      </c>
      <c r="BZ23" s="681"/>
      <c r="CA23" s="681"/>
      <c r="CB23" s="681"/>
      <c r="CC23" s="687">
        <f t="shared" si="30"/>
        <v>-6.5</v>
      </c>
      <c r="CD23" s="688">
        <f t="shared" si="31"/>
        <v>0</v>
      </c>
      <c r="CE23" s="683">
        <v>9.5</v>
      </c>
      <c r="CF23" s="681"/>
      <c r="CG23" s="681"/>
      <c r="CH23" s="681"/>
      <c r="CI23" s="687">
        <f t="shared" si="32"/>
        <v>-9.5</v>
      </c>
      <c r="CJ23" s="688">
        <f t="shared" si="33"/>
        <v>0</v>
      </c>
      <c r="CK23" s="687">
        <f t="shared" si="34"/>
        <v>22.5</v>
      </c>
      <c r="CL23" s="681"/>
      <c r="CM23" s="687">
        <f t="shared" si="35"/>
        <v>0</v>
      </c>
      <c r="CN23" s="681"/>
      <c r="CO23" s="687">
        <f t="shared" si="36"/>
        <v>-22.5</v>
      </c>
      <c r="CP23" s="688">
        <f t="shared" si="37"/>
        <v>0</v>
      </c>
      <c r="CQ23" s="683">
        <v>7.5</v>
      </c>
      <c r="CR23" s="681"/>
      <c r="CS23" s="681"/>
      <c r="CT23" s="681"/>
      <c r="CU23" s="687">
        <f t="shared" si="38"/>
        <v>-7.5</v>
      </c>
      <c r="CV23" s="688">
        <f t="shared" si="39"/>
        <v>0</v>
      </c>
      <c r="CW23" s="683">
        <v>7.5</v>
      </c>
      <c r="CX23" s="681"/>
      <c r="CY23" s="681"/>
      <c r="CZ23" s="681"/>
      <c r="DA23" s="687">
        <f t="shared" si="40"/>
        <v>-7.5</v>
      </c>
      <c r="DB23" s="688">
        <f t="shared" si="41"/>
        <v>0</v>
      </c>
      <c r="DC23" s="683">
        <v>7.5</v>
      </c>
      <c r="DD23" s="681"/>
      <c r="DE23" s="681"/>
      <c r="DF23" s="681"/>
      <c r="DG23" s="687">
        <f t="shared" si="42"/>
        <v>-7.5</v>
      </c>
      <c r="DH23" s="688">
        <f t="shared" si="43"/>
        <v>0</v>
      </c>
    </row>
    <row r="24" spans="1:112" ht="21.75" customHeight="1">
      <c r="A24">
        <v>4.5060000000000002</v>
      </c>
      <c r="B24" s="338" t="s">
        <v>4499</v>
      </c>
      <c r="C24" s="637" t="s">
        <v>1571</v>
      </c>
      <c r="D24" s="338" t="s">
        <v>4499</v>
      </c>
      <c r="E24" s="528" t="s">
        <v>4500</v>
      </c>
      <c r="F24" s="528"/>
      <c r="G24" s="529"/>
      <c r="H24" s="530"/>
      <c r="I24" s="530"/>
      <c r="J24" s="663" t="s">
        <v>883</v>
      </c>
      <c r="K24" s="687">
        <f t="shared" si="0"/>
        <v>57.9</v>
      </c>
      <c r="L24" s="681"/>
      <c r="M24" s="687">
        <f t="shared" si="1"/>
        <v>0</v>
      </c>
      <c r="N24" s="681"/>
      <c r="O24" s="687">
        <f t="shared" si="2"/>
        <v>-57.9</v>
      </c>
      <c r="P24" s="688">
        <f t="shared" si="3"/>
        <v>0</v>
      </c>
      <c r="Q24" s="687">
        <f t="shared" si="4"/>
        <v>18.2</v>
      </c>
      <c r="R24" s="681"/>
      <c r="S24" s="687">
        <f t="shared" si="5"/>
        <v>0</v>
      </c>
      <c r="T24" s="681"/>
      <c r="U24" s="687">
        <f t="shared" si="6"/>
        <v>-18.2</v>
      </c>
      <c r="V24" s="688">
        <f t="shared" si="7"/>
        <v>0</v>
      </c>
      <c r="W24" s="683">
        <v>6.3</v>
      </c>
      <c r="X24" s="681"/>
      <c r="Y24" s="681"/>
      <c r="Z24" s="681"/>
      <c r="AA24" s="687">
        <f t="shared" si="8"/>
        <v>-6.3</v>
      </c>
      <c r="AB24" s="688">
        <f t="shared" si="9"/>
        <v>0</v>
      </c>
      <c r="AC24" s="683">
        <v>5.7</v>
      </c>
      <c r="AD24" s="681"/>
      <c r="AE24" s="681"/>
      <c r="AF24" s="681"/>
      <c r="AG24" s="687">
        <f t="shared" si="10"/>
        <v>-5.7</v>
      </c>
      <c r="AH24" s="688">
        <f t="shared" si="11"/>
        <v>0</v>
      </c>
      <c r="AI24" s="683">
        <v>6.2</v>
      </c>
      <c r="AJ24" s="681"/>
      <c r="AK24" s="681"/>
      <c r="AL24" s="681"/>
      <c r="AM24" s="687">
        <f t="shared" si="12"/>
        <v>-6.2</v>
      </c>
      <c r="AN24" s="688">
        <f t="shared" si="13"/>
        <v>0</v>
      </c>
      <c r="AO24" s="687">
        <f t="shared" si="14"/>
        <v>11</v>
      </c>
      <c r="AP24" s="681"/>
      <c r="AQ24" s="687">
        <f t="shared" si="15"/>
        <v>0</v>
      </c>
      <c r="AR24" s="681"/>
      <c r="AS24" s="687">
        <f t="shared" si="16"/>
        <v>-11</v>
      </c>
      <c r="AT24" s="688">
        <f t="shared" si="17"/>
        <v>0</v>
      </c>
      <c r="AU24" s="683">
        <v>3.3</v>
      </c>
      <c r="AV24" s="681"/>
      <c r="AW24" s="681"/>
      <c r="AX24" s="681"/>
      <c r="AY24" s="687">
        <f t="shared" si="18"/>
        <v>-3.3</v>
      </c>
      <c r="AZ24" s="688">
        <f t="shared" si="19"/>
        <v>0</v>
      </c>
      <c r="BA24" s="683">
        <v>4</v>
      </c>
      <c r="BB24" s="681"/>
      <c r="BC24" s="681"/>
      <c r="BD24" s="681"/>
      <c r="BE24" s="687">
        <f t="shared" si="20"/>
        <v>-4</v>
      </c>
      <c r="BF24" s="688">
        <f t="shared" si="21"/>
        <v>0</v>
      </c>
      <c r="BG24" s="683">
        <v>3.7</v>
      </c>
      <c r="BH24" s="681"/>
      <c r="BI24" s="681"/>
      <c r="BJ24" s="681"/>
      <c r="BK24" s="687">
        <f t="shared" si="22"/>
        <v>-3.7</v>
      </c>
      <c r="BL24" s="688">
        <f t="shared" si="23"/>
        <v>0</v>
      </c>
      <c r="BM24" s="687">
        <f t="shared" si="24"/>
        <v>10.199999999999999</v>
      </c>
      <c r="BN24" s="681"/>
      <c r="BO24" s="687">
        <f t="shared" si="25"/>
        <v>0</v>
      </c>
      <c r="BP24" s="681"/>
      <c r="BQ24" s="687">
        <f t="shared" si="26"/>
        <v>-10.199999999999999</v>
      </c>
      <c r="BR24" s="688">
        <f t="shared" si="27"/>
        <v>0</v>
      </c>
      <c r="BS24" s="683">
        <v>5.0999999999999996</v>
      </c>
      <c r="BT24" s="681"/>
      <c r="BU24" s="681"/>
      <c r="BV24" s="681"/>
      <c r="BW24" s="687">
        <f t="shared" si="28"/>
        <v>-5.0999999999999996</v>
      </c>
      <c r="BX24" s="688">
        <f t="shared" si="29"/>
        <v>0</v>
      </c>
      <c r="BY24" s="683">
        <v>4.4000000000000004</v>
      </c>
      <c r="BZ24" s="681"/>
      <c r="CA24" s="681"/>
      <c r="CB24" s="681"/>
      <c r="CC24" s="687">
        <f t="shared" si="30"/>
        <v>-4.4000000000000004</v>
      </c>
      <c r="CD24" s="688">
        <f t="shared" si="31"/>
        <v>0</v>
      </c>
      <c r="CE24" s="683">
        <v>0.7</v>
      </c>
      <c r="CF24" s="681"/>
      <c r="CG24" s="681"/>
      <c r="CH24" s="681"/>
      <c r="CI24" s="687">
        <f t="shared" si="32"/>
        <v>-0.7</v>
      </c>
      <c r="CJ24" s="688">
        <f t="shared" si="33"/>
        <v>0</v>
      </c>
      <c r="CK24" s="687">
        <f t="shared" si="34"/>
        <v>18.5</v>
      </c>
      <c r="CL24" s="681"/>
      <c r="CM24" s="687">
        <f t="shared" si="35"/>
        <v>0</v>
      </c>
      <c r="CN24" s="681"/>
      <c r="CO24" s="687">
        <f t="shared" si="36"/>
        <v>-18.5</v>
      </c>
      <c r="CP24" s="688">
        <f t="shared" si="37"/>
        <v>0</v>
      </c>
      <c r="CQ24" s="683">
        <v>6.1</v>
      </c>
      <c r="CR24" s="681"/>
      <c r="CS24" s="681"/>
      <c r="CT24" s="681"/>
      <c r="CU24" s="687">
        <f t="shared" si="38"/>
        <v>-6.1</v>
      </c>
      <c r="CV24" s="688">
        <f t="shared" si="39"/>
        <v>0</v>
      </c>
      <c r="CW24" s="683">
        <v>6.1</v>
      </c>
      <c r="CX24" s="681"/>
      <c r="CY24" s="681"/>
      <c r="CZ24" s="681"/>
      <c r="DA24" s="687">
        <f t="shared" si="40"/>
        <v>-6.1</v>
      </c>
      <c r="DB24" s="688">
        <f t="shared" si="41"/>
        <v>0</v>
      </c>
      <c r="DC24" s="683">
        <v>6.3</v>
      </c>
      <c r="DD24" s="681"/>
      <c r="DE24" s="681"/>
      <c r="DF24" s="681"/>
      <c r="DG24" s="687">
        <f t="shared" si="42"/>
        <v>-6.3</v>
      </c>
      <c r="DH24" s="688">
        <f t="shared" si="43"/>
        <v>0</v>
      </c>
    </row>
    <row r="25" spans="1:112" ht="21.75" customHeight="1">
      <c r="A25">
        <v>20.707000000000001</v>
      </c>
      <c r="B25" s="11" t="s">
        <v>1106</v>
      </c>
      <c r="C25" s="637" t="s">
        <v>4501</v>
      </c>
      <c r="D25" s="338" t="s">
        <v>4502</v>
      </c>
      <c r="E25" s="528" t="s">
        <v>4503</v>
      </c>
      <c r="F25" s="528"/>
      <c r="G25" s="529"/>
      <c r="H25" s="530"/>
      <c r="I25" s="530"/>
      <c r="J25" s="663" t="s">
        <v>883</v>
      </c>
      <c r="K25" s="687">
        <f t="shared" si="0"/>
        <v>350.7</v>
      </c>
      <c r="L25" s="681"/>
      <c r="M25" s="687">
        <f t="shared" si="1"/>
        <v>0</v>
      </c>
      <c r="N25" s="681"/>
      <c r="O25" s="687">
        <f t="shared" si="2"/>
        <v>-350.7</v>
      </c>
      <c r="P25" s="688">
        <f t="shared" si="3"/>
        <v>0</v>
      </c>
      <c r="Q25" s="687">
        <f t="shared" si="4"/>
        <v>82.5</v>
      </c>
      <c r="R25" s="681"/>
      <c r="S25" s="687">
        <f t="shared" si="5"/>
        <v>0</v>
      </c>
      <c r="T25" s="681"/>
      <c r="U25" s="687">
        <f t="shared" si="6"/>
        <v>-82.5</v>
      </c>
      <c r="V25" s="688">
        <f t="shared" si="7"/>
        <v>0</v>
      </c>
      <c r="W25" s="683">
        <v>27</v>
      </c>
      <c r="X25" s="681"/>
      <c r="Y25" s="681"/>
      <c r="Z25" s="681"/>
      <c r="AA25" s="687">
        <f t="shared" si="8"/>
        <v>-27</v>
      </c>
      <c r="AB25" s="688">
        <f t="shared" si="9"/>
        <v>0</v>
      </c>
      <c r="AC25" s="683">
        <v>26.4</v>
      </c>
      <c r="AD25" s="681"/>
      <c r="AE25" s="681"/>
      <c r="AF25" s="681"/>
      <c r="AG25" s="687">
        <f t="shared" si="10"/>
        <v>-26.4</v>
      </c>
      <c r="AH25" s="688">
        <f t="shared" si="11"/>
        <v>0</v>
      </c>
      <c r="AI25" s="683">
        <v>29.1</v>
      </c>
      <c r="AJ25" s="681"/>
      <c r="AK25" s="681"/>
      <c r="AL25" s="681"/>
      <c r="AM25" s="687">
        <f t="shared" si="12"/>
        <v>-29.1</v>
      </c>
      <c r="AN25" s="688">
        <f t="shared" si="13"/>
        <v>0</v>
      </c>
      <c r="AO25" s="687">
        <f t="shared" si="14"/>
        <v>67.599999999999994</v>
      </c>
      <c r="AP25" s="681"/>
      <c r="AQ25" s="687">
        <f t="shared" si="15"/>
        <v>0</v>
      </c>
      <c r="AR25" s="681"/>
      <c r="AS25" s="687">
        <f t="shared" si="16"/>
        <v>-67.599999999999994</v>
      </c>
      <c r="AT25" s="688">
        <f t="shared" si="17"/>
        <v>0</v>
      </c>
      <c r="AU25" s="683">
        <v>13.6</v>
      </c>
      <c r="AV25" s="681"/>
      <c r="AW25" s="681"/>
      <c r="AX25" s="681"/>
      <c r="AY25" s="687">
        <f t="shared" si="18"/>
        <v>-13.6</v>
      </c>
      <c r="AZ25" s="688">
        <f t="shared" si="19"/>
        <v>0</v>
      </c>
      <c r="BA25" s="683">
        <v>25.5</v>
      </c>
      <c r="BB25" s="681"/>
      <c r="BC25" s="681"/>
      <c r="BD25" s="681"/>
      <c r="BE25" s="687">
        <f t="shared" si="20"/>
        <v>-25.5</v>
      </c>
      <c r="BF25" s="688">
        <f t="shared" si="21"/>
        <v>0</v>
      </c>
      <c r="BG25" s="683">
        <v>28.5</v>
      </c>
      <c r="BH25" s="681"/>
      <c r="BI25" s="681"/>
      <c r="BJ25" s="681"/>
      <c r="BK25" s="687">
        <f t="shared" si="22"/>
        <v>-28.5</v>
      </c>
      <c r="BL25" s="688">
        <f t="shared" si="23"/>
        <v>0</v>
      </c>
      <c r="BM25" s="687">
        <f t="shared" si="24"/>
        <v>97.399999999999991</v>
      </c>
      <c r="BN25" s="681"/>
      <c r="BO25" s="687">
        <f t="shared" si="25"/>
        <v>0</v>
      </c>
      <c r="BP25" s="681"/>
      <c r="BQ25" s="687">
        <f t="shared" si="26"/>
        <v>-97.399999999999991</v>
      </c>
      <c r="BR25" s="688">
        <f t="shared" si="27"/>
        <v>0</v>
      </c>
      <c r="BS25" s="683">
        <v>32.299999999999997</v>
      </c>
      <c r="BT25" s="681"/>
      <c r="BU25" s="681"/>
      <c r="BV25" s="681"/>
      <c r="BW25" s="687">
        <f t="shared" si="28"/>
        <v>-32.299999999999997</v>
      </c>
      <c r="BX25" s="688">
        <f t="shared" si="29"/>
        <v>0</v>
      </c>
      <c r="BY25" s="683">
        <v>34.9</v>
      </c>
      <c r="BZ25" s="681"/>
      <c r="CA25" s="681"/>
      <c r="CB25" s="681"/>
      <c r="CC25" s="687">
        <f t="shared" si="30"/>
        <v>-34.9</v>
      </c>
      <c r="CD25" s="688">
        <f t="shared" si="31"/>
        <v>0</v>
      </c>
      <c r="CE25" s="683">
        <v>30.2</v>
      </c>
      <c r="CF25" s="681"/>
      <c r="CG25" s="681"/>
      <c r="CH25" s="681"/>
      <c r="CI25" s="687">
        <f t="shared" si="32"/>
        <v>-30.2</v>
      </c>
      <c r="CJ25" s="688">
        <f t="shared" si="33"/>
        <v>0</v>
      </c>
      <c r="CK25" s="687">
        <f t="shared" si="34"/>
        <v>103.19999999999999</v>
      </c>
      <c r="CL25" s="681"/>
      <c r="CM25" s="687">
        <f t="shared" si="35"/>
        <v>0</v>
      </c>
      <c r="CN25" s="681"/>
      <c r="CO25" s="687">
        <f t="shared" si="36"/>
        <v>-103.19999999999999</v>
      </c>
      <c r="CP25" s="688">
        <f t="shared" si="37"/>
        <v>0</v>
      </c>
      <c r="CQ25" s="683">
        <v>35</v>
      </c>
      <c r="CR25" s="681"/>
      <c r="CS25" s="681"/>
      <c r="CT25" s="681"/>
      <c r="CU25" s="687">
        <f t="shared" si="38"/>
        <v>-35</v>
      </c>
      <c r="CV25" s="688">
        <f t="shared" si="39"/>
        <v>0</v>
      </c>
      <c r="CW25" s="683">
        <v>33.1</v>
      </c>
      <c r="CX25" s="681"/>
      <c r="CY25" s="681"/>
      <c r="CZ25" s="681"/>
      <c r="DA25" s="687">
        <f t="shared" si="40"/>
        <v>-33.1</v>
      </c>
      <c r="DB25" s="688">
        <f t="shared" si="41"/>
        <v>0</v>
      </c>
      <c r="DC25" s="683">
        <v>35.1</v>
      </c>
      <c r="DD25" s="681"/>
      <c r="DE25" s="681"/>
      <c r="DF25" s="681"/>
      <c r="DG25" s="687">
        <f t="shared" si="42"/>
        <v>-35.1</v>
      </c>
      <c r="DH25" s="688">
        <f t="shared" si="43"/>
        <v>0</v>
      </c>
    </row>
    <row r="26" spans="1:112" ht="21.75" customHeight="1">
      <c r="A26">
        <v>81.477000000000004</v>
      </c>
      <c r="B26" s="338" t="s">
        <v>4504</v>
      </c>
      <c r="C26" s="637" t="s">
        <v>4505</v>
      </c>
      <c r="D26" s="338" t="s">
        <v>4504</v>
      </c>
      <c r="E26" s="528" t="s">
        <v>4506</v>
      </c>
      <c r="F26" s="528"/>
      <c r="G26" s="529"/>
      <c r="H26" s="530"/>
      <c r="I26" s="530"/>
      <c r="J26" s="663" t="s">
        <v>883</v>
      </c>
      <c r="K26" s="687">
        <f t="shared" si="0"/>
        <v>736.2</v>
      </c>
      <c r="L26" s="681"/>
      <c r="M26" s="687">
        <f t="shared" si="1"/>
        <v>0</v>
      </c>
      <c r="N26" s="681"/>
      <c r="O26" s="687">
        <f t="shared" si="2"/>
        <v>-736.2</v>
      </c>
      <c r="P26" s="688">
        <f t="shared" si="3"/>
        <v>0</v>
      </c>
      <c r="Q26" s="687">
        <f t="shared" si="4"/>
        <v>189.5</v>
      </c>
      <c r="R26" s="681"/>
      <c r="S26" s="687">
        <f t="shared" si="5"/>
        <v>0</v>
      </c>
      <c r="T26" s="681"/>
      <c r="U26" s="687">
        <f t="shared" si="6"/>
        <v>-189.5</v>
      </c>
      <c r="V26" s="688">
        <f t="shared" si="7"/>
        <v>0</v>
      </c>
      <c r="W26" s="683">
        <v>64.5</v>
      </c>
      <c r="X26" s="681"/>
      <c r="Y26" s="681"/>
      <c r="Z26" s="681"/>
      <c r="AA26" s="687">
        <f t="shared" si="8"/>
        <v>-64.5</v>
      </c>
      <c r="AB26" s="688">
        <f t="shared" si="9"/>
        <v>0</v>
      </c>
      <c r="AC26" s="683">
        <v>59.9</v>
      </c>
      <c r="AD26" s="681"/>
      <c r="AE26" s="681"/>
      <c r="AF26" s="681"/>
      <c r="AG26" s="687">
        <f t="shared" si="10"/>
        <v>-59.9</v>
      </c>
      <c r="AH26" s="688">
        <f t="shared" si="11"/>
        <v>0</v>
      </c>
      <c r="AI26" s="683">
        <v>65.099999999999994</v>
      </c>
      <c r="AJ26" s="681"/>
      <c r="AK26" s="681"/>
      <c r="AL26" s="681"/>
      <c r="AM26" s="687">
        <f t="shared" si="12"/>
        <v>-65.099999999999994</v>
      </c>
      <c r="AN26" s="688">
        <f t="shared" si="13"/>
        <v>0</v>
      </c>
      <c r="AO26" s="687">
        <f t="shared" si="14"/>
        <v>180.9</v>
      </c>
      <c r="AP26" s="681"/>
      <c r="AQ26" s="687">
        <f t="shared" si="15"/>
        <v>0</v>
      </c>
      <c r="AR26" s="681"/>
      <c r="AS26" s="687">
        <f t="shared" si="16"/>
        <v>-180.9</v>
      </c>
      <c r="AT26" s="688">
        <f t="shared" si="17"/>
        <v>0</v>
      </c>
      <c r="AU26" s="683">
        <v>62.3</v>
      </c>
      <c r="AV26" s="681"/>
      <c r="AW26" s="681"/>
      <c r="AX26" s="681"/>
      <c r="AY26" s="687">
        <f t="shared" si="18"/>
        <v>-62.3</v>
      </c>
      <c r="AZ26" s="688">
        <f t="shared" si="19"/>
        <v>0</v>
      </c>
      <c r="BA26" s="683">
        <v>57.2</v>
      </c>
      <c r="BB26" s="681"/>
      <c r="BC26" s="681"/>
      <c r="BD26" s="681"/>
      <c r="BE26" s="687">
        <f t="shared" si="20"/>
        <v>-57.2</v>
      </c>
      <c r="BF26" s="688">
        <f t="shared" si="21"/>
        <v>0</v>
      </c>
      <c r="BG26" s="683">
        <v>61.4</v>
      </c>
      <c r="BH26" s="681"/>
      <c r="BI26" s="681"/>
      <c r="BJ26" s="681"/>
      <c r="BK26" s="687">
        <f t="shared" si="22"/>
        <v>-61.4</v>
      </c>
      <c r="BL26" s="688">
        <f t="shared" si="23"/>
        <v>0</v>
      </c>
      <c r="BM26" s="687">
        <f t="shared" si="24"/>
        <v>183.6</v>
      </c>
      <c r="BN26" s="681"/>
      <c r="BO26" s="687">
        <f t="shared" si="25"/>
        <v>0</v>
      </c>
      <c r="BP26" s="681"/>
      <c r="BQ26" s="687">
        <f t="shared" si="26"/>
        <v>-183.6</v>
      </c>
      <c r="BR26" s="688">
        <f t="shared" si="27"/>
        <v>0</v>
      </c>
      <c r="BS26" s="683">
        <v>61.8</v>
      </c>
      <c r="BT26" s="681"/>
      <c r="BU26" s="681"/>
      <c r="BV26" s="681"/>
      <c r="BW26" s="687">
        <f t="shared" si="28"/>
        <v>-61.8</v>
      </c>
      <c r="BX26" s="688">
        <f t="shared" si="29"/>
        <v>0</v>
      </c>
      <c r="BY26" s="683">
        <v>62.2</v>
      </c>
      <c r="BZ26" s="681"/>
      <c r="CA26" s="681"/>
      <c r="CB26" s="681"/>
      <c r="CC26" s="687">
        <f t="shared" si="30"/>
        <v>-62.2</v>
      </c>
      <c r="CD26" s="688">
        <f t="shared" si="31"/>
        <v>0</v>
      </c>
      <c r="CE26" s="683">
        <v>59.6</v>
      </c>
      <c r="CF26" s="681"/>
      <c r="CG26" s="681"/>
      <c r="CH26" s="681"/>
      <c r="CI26" s="687">
        <f t="shared" si="32"/>
        <v>-59.6</v>
      </c>
      <c r="CJ26" s="688">
        <f t="shared" si="33"/>
        <v>0</v>
      </c>
      <c r="CK26" s="687">
        <f t="shared" si="34"/>
        <v>182.2</v>
      </c>
      <c r="CL26" s="681"/>
      <c r="CM26" s="687">
        <f t="shared" si="35"/>
        <v>0</v>
      </c>
      <c r="CN26" s="681"/>
      <c r="CO26" s="687">
        <f t="shared" si="36"/>
        <v>-182.2</v>
      </c>
      <c r="CP26" s="688">
        <f t="shared" si="37"/>
        <v>0</v>
      </c>
      <c r="CQ26" s="683">
        <v>61.2</v>
      </c>
      <c r="CR26" s="681"/>
      <c r="CS26" s="681"/>
      <c r="CT26" s="681"/>
      <c r="CU26" s="687">
        <f t="shared" si="38"/>
        <v>-61.2</v>
      </c>
      <c r="CV26" s="688">
        <f t="shared" si="39"/>
        <v>0</v>
      </c>
      <c r="CW26" s="683">
        <v>59.7</v>
      </c>
      <c r="CX26" s="681"/>
      <c r="CY26" s="681"/>
      <c r="CZ26" s="681"/>
      <c r="DA26" s="687">
        <f t="shared" si="40"/>
        <v>-59.7</v>
      </c>
      <c r="DB26" s="688">
        <f t="shared" si="41"/>
        <v>0</v>
      </c>
      <c r="DC26" s="683">
        <v>61.3</v>
      </c>
      <c r="DD26" s="681"/>
      <c r="DE26" s="681"/>
      <c r="DF26" s="681"/>
      <c r="DG26" s="687">
        <f t="shared" si="42"/>
        <v>-61.3</v>
      </c>
      <c r="DH26" s="688">
        <f t="shared" si="43"/>
        <v>0</v>
      </c>
    </row>
    <row r="27" spans="1:112" ht="21.75" customHeight="1">
      <c r="A27">
        <v>153.554</v>
      </c>
      <c r="B27" s="338" t="s">
        <v>4507</v>
      </c>
      <c r="C27" s="637" t="s">
        <v>4508</v>
      </c>
      <c r="D27" s="338" t="s">
        <v>4507</v>
      </c>
      <c r="E27" s="528" t="s">
        <v>4509</v>
      </c>
      <c r="F27" s="528"/>
      <c r="G27" s="529"/>
      <c r="H27" s="530"/>
      <c r="I27" s="530"/>
      <c r="J27" s="663" t="s">
        <v>883</v>
      </c>
      <c r="K27" s="687">
        <f t="shared" si="0"/>
        <v>1259.9000000000001</v>
      </c>
      <c r="L27" s="681"/>
      <c r="M27" s="687">
        <f t="shared" si="1"/>
        <v>0</v>
      </c>
      <c r="N27" s="681"/>
      <c r="O27" s="687">
        <f t="shared" si="2"/>
        <v>-1259.9000000000001</v>
      </c>
      <c r="P27" s="688">
        <f t="shared" si="3"/>
        <v>0</v>
      </c>
      <c r="Q27" s="687">
        <f t="shared" si="4"/>
        <v>399.9</v>
      </c>
      <c r="R27" s="681"/>
      <c r="S27" s="687">
        <f t="shared" si="5"/>
        <v>0</v>
      </c>
      <c r="T27" s="681"/>
      <c r="U27" s="687">
        <f t="shared" si="6"/>
        <v>-399.9</v>
      </c>
      <c r="V27" s="688">
        <f t="shared" si="7"/>
        <v>0</v>
      </c>
      <c r="W27" s="683">
        <v>120</v>
      </c>
      <c r="X27" s="681"/>
      <c r="Y27" s="681"/>
      <c r="Z27" s="681"/>
      <c r="AA27" s="687">
        <f t="shared" si="8"/>
        <v>-120</v>
      </c>
      <c r="AB27" s="688">
        <f t="shared" si="9"/>
        <v>0</v>
      </c>
      <c r="AC27" s="683">
        <v>148.5</v>
      </c>
      <c r="AD27" s="681"/>
      <c r="AE27" s="681"/>
      <c r="AF27" s="681"/>
      <c r="AG27" s="687">
        <f t="shared" si="10"/>
        <v>-148.5</v>
      </c>
      <c r="AH27" s="688">
        <f t="shared" si="11"/>
        <v>0</v>
      </c>
      <c r="AI27" s="683">
        <v>131.4</v>
      </c>
      <c r="AJ27" s="681"/>
      <c r="AK27" s="681"/>
      <c r="AL27" s="681"/>
      <c r="AM27" s="687">
        <f t="shared" si="12"/>
        <v>-131.4</v>
      </c>
      <c r="AN27" s="688">
        <f t="shared" si="13"/>
        <v>0</v>
      </c>
      <c r="AO27" s="687">
        <f t="shared" si="14"/>
        <v>360</v>
      </c>
      <c r="AP27" s="681"/>
      <c r="AQ27" s="687">
        <f t="shared" si="15"/>
        <v>0</v>
      </c>
      <c r="AR27" s="681"/>
      <c r="AS27" s="687">
        <f t="shared" si="16"/>
        <v>-360</v>
      </c>
      <c r="AT27" s="688">
        <f t="shared" si="17"/>
        <v>0</v>
      </c>
      <c r="AU27" s="683">
        <v>120</v>
      </c>
      <c r="AV27" s="681"/>
      <c r="AW27" s="681"/>
      <c r="AX27" s="681"/>
      <c r="AY27" s="687">
        <f t="shared" si="18"/>
        <v>-120</v>
      </c>
      <c r="AZ27" s="688">
        <f t="shared" si="19"/>
        <v>0</v>
      </c>
      <c r="BA27" s="683">
        <v>120</v>
      </c>
      <c r="BB27" s="681"/>
      <c r="BC27" s="681"/>
      <c r="BD27" s="681"/>
      <c r="BE27" s="687">
        <f t="shared" si="20"/>
        <v>-120</v>
      </c>
      <c r="BF27" s="688">
        <f t="shared" si="21"/>
        <v>0</v>
      </c>
      <c r="BG27" s="683">
        <v>120</v>
      </c>
      <c r="BH27" s="681"/>
      <c r="BI27" s="681"/>
      <c r="BJ27" s="681"/>
      <c r="BK27" s="687">
        <f t="shared" si="22"/>
        <v>-120</v>
      </c>
      <c r="BL27" s="688">
        <f t="shared" si="23"/>
        <v>0</v>
      </c>
      <c r="BM27" s="687">
        <f t="shared" si="24"/>
        <v>140</v>
      </c>
      <c r="BN27" s="681"/>
      <c r="BO27" s="687">
        <f t="shared" si="25"/>
        <v>0</v>
      </c>
      <c r="BP27" s="681"/>
      <c r="BQ27" s="687">
        <f t="shared" si="26"/>
        <v>-140</v>
      </c>
      <c r="BR27" s="688">
        <f t="shared" si="27"/>
        <v>0</v>
      </c>
      <c r="BS27" s="683">
        <v>120</v>
      </c>
      <c r="BT27" s="681"/>
      <c r="BU27" s="681"/>
      <c r="BV27" s="681"/>
      <c r="BW27" s="687">
        <f t="shared" si="28"/>
        <v>-120</v>
      </c>
      <c r="BX27" s="688">
        <f t="shared" si="29"/>
        <v>0</v>
      </c>
      <c r="BY27" s="683">
        <v>20</v>
      </c>
      <c r="BZ27" s="681"/>
      <c r="CA27" s="681"/>
      <c r="CB27" s="681"/>
      <c r="CC27" s="687">
        <f t="shared" si="30"/>
        <v>-20</v>
      </c>
      <c r="CD27" s="688">
        <f t="shared" si="31"/>
        <v>0</v>
      </c>
      <c r="CE27" s="683">
        <v>0</v>
      </c>
      <c r="CF27" s="681"/>
      <c r="CG27" s="681"/>
      <c r="CH27" s="681"/>
      <c r="CI27" s="687">
        <f t="shared" si="32"/>
        <v>0</v>
      </c>
      <c r="CJ27" s="688" t="str">
        <f t="shared" si="33"/>
        <v>-</v>
      </c>
      <c r="CK27" s="687">
        <f t="shared" si="34"/>
        <v>360</v>
      </c>
      <c r="CL27" s="681"/>
      <c r="CM27" s="687">
        <f t="shared" si="35"/>
        <v>0</v>
      </c>
      <c r="CN27" s="681"/>
      <c r="CO27" s="687">
        <f t="shared" si="36"/>
        <v>-360</v>
      </c>
      <c r="CP27" s="688">
        <f t="shared" si="37"/>
        <v>0</v>
      </c>
      <c r="CQ27" s="683">
        <v>120</v>
      </c>
      <c r="CR27" s="681"/>
      <c r="CS27" s="681"/>
      <c r="CT27" s="681"/>
      <c r="CU27" s="687">
        <f t="shared" si="38"/>
        <v>-120</v>
      </c>
      <c r="CV27" s="688">
        <f t="shared" si="39"/>
        <v>0</v>
      </c>
      <c r="CW27" s="683">
        <v>120</v>
      </c>
      <c r="CX27" s="681"/>
      <c r="CY27" s="681"/>
      <c r="CZ27" s="681"/>
      <c r="DA27" s="687">
        <f t="shared" si="40"/>
        <v>-120</v>
      </c>
      <c r="DB27" s="688">
        <f t="shared" si="41"/>
        <v>0</v>
      </c>
      <c r="DC27" s="683">
        <v>120</v>
      </c>
      <c r="DD27" s="681"/>
      <c r="DE27" s="681"/>
      <c r="DF27" s="681"/>
      <c r="DG27" s="687">
        <f t="shared" si="42"/>
        <v>-120</v>
      </c>
      <c r="DH27" s="688">
        <f t="shared" si="43"/>
        <v>0</v>
      </c>
    </row>
    <row r="28" spans="1:112" ht="21.75" customHeight="1">
      <c r="A28">
        <v>9.266</v>
      </c>
      <c r="B28" s="338" t="s">
        <v>4490</v>
      </c>
      <c r="C28" s="637" t="s">
        <v>4510</v>
      </c>
      <c r="D28" s="338" t="s">
        <v>4490</v>
      </c>
      <c r="E28" s="528" t="s">
        <v>4511</v>
      </c>
      <c r="F28" s="528"/>
      <c r="G28" s="529"/>
      <c r="H28" s="530"/>
      <c r="I28" s="530"/>
      <c r="J28" s="663" t="s">
        <v>883</v>
      </c>
      <c r="K28" s="687">
        <f t="shared" si="0"/>
        <v>660.2</v>
      </c>
      <c r="L28" s="681"/>
      <c r="M28" s="687">
        <f t="shared" si="1"/>
        <v>0</v>
      </c>
      <c r="N28" s="681"/>
      <c r="O28" s="687">
        <f t="shared" si="2"/>
        <v>-660.2</v>
      </c>
      <c r="P28" s="688">
        <f t="shared" si="3"/>
        <v>0</v>
      </c>
      <c r="Q28" s="687">
        <f t="shared" si="4"/>
        <v>193.1</v>
      </c>
      <c r="R28" s="681"/>
      <c r="S28" s="687">
        <f t="shared" si="5"/>
        <v>0</v>
      </c>
      <c r="T28" s="681"/>
      <c r="U28" s="687">
        <f t="shared" si="6"/>
        <v>-193.1</v>
      </c>
      <c r="V28" s="688">
        <f t="shared" si="7"/>
        <v>0</v>
      </c>
      <c r="W28" s="683">
        <v>65</v>
      </c>
      <c r="X28" s="681"/>
      <c r="Y28" s="681"/>
      <c r="Z28" s="681"/>
      <c r="AA28" s="687">
        <f t="shared" si="8"/>
        <v>-65</v>
      </c>
      <c r="AB28" s="688">
        <f t="shared" si="9"/>
        <v>0</v>
      </c>
      <c r="AC28" s="683">
        <v>63.1</v>
      </c>
      <c r="AD28" s="681"/>
      <c r="AE28" s="681"/>
      <c r="AF28" s="681"/>
      <c r="AG28" s="687">
        <f t="shared" si="10"/>
        <v>-63.1</v>
      </c>
      <c r="AH28" s="688">
        <f t="shared" si="11"/>
        <v>0</v>
      </c>
      <c r="AI28" s="683">
        <v>65</v>
      </c>
      <c r="AJ28" s="681"/>
      <c r="AK28" s="681"/>
      <c r="AL28" s="681"/>
      <c r="AM28" s="687">
        <f t="shared" si="12"/>
        <v>-65</v>
      </c>
      <c r="AN28" s="688">
        <f t="shared" si="13"/>
        <v>0</v>
      </c>
      <c r="AO28" s="687">
        <f t="shared" si="14"/>
        <v>191.5</v>
      </c>
      <c r="AP28" s="681"/>
      <c r="AQ28" s="687">
        <f t="shared" si="15"/>
        <v>0</v>
      </c>
      <c r="AR28" s="681"/>
      <c r="AS28" s="687">
        <f t="shared" si="16"/>
        <v>-191.5</v>
      </c>
      <c r="AT28" s="688">
        <f t="shared" si="17"/>
        <v>0</v>
      </c>
      <c r="AU28" s="683">
        <v>62.1</v>
      </c>
      <c r="AV28" s="681"/>
      <c r="AW28" s="681"/>
      <c r="AX28" s="681"/>
      <c r="AY28" s="687">
        <f t="shared" si="18"/>
        <v>-62.1</v>
      </c>
      <c r="AZ28" s="688">
        <f t="shared" si="19"/>
        <v>0</v>
      </c>
      <c r="BA28" s="683">
        <v>65</v>
      </c>
      <c r="BB28" s="681"/>
      <c r="BC28" s="681"/>
      <c r="BD28" s="681"/>
      <c r="BE28" s="687">
        <f t="shared" si="20"/>
        <v>-65</v>
      </c>
      <c r="BF28" s="688">
        <f t="shared" si="21"/>
        <v>0</v>
      </c>
      <c r="BG28" s="683">
        <v>64.400000000000006</v>
      </c>
      <c r="BH28" s="681"/>
      <c r="BI28" s="681"/>
      <c r="BJ28" s="681"/>
      <c r="BK28" s="687">
        <f t="shared" si="22"/>
        <v>-64.400000000000006</v>
      </c>
      <c r="BL28" s="688">
        <f t="shared" si="23"/>
        <v>0</v>
      </c>
      <c r="BM28" s="687">
        <f t="shared" si="24"/>
        <v>121.2</v>
      </c>
      <c r="BN28" s="681"/>
      <c r="BO28" s="687">
        <f t="shared" si="25"/>
        <v>0</v>
      </c>
      <c r="BP28" s="681"/>
      <c r="BQ28" s="687">
        <f t="shared" si="26"/>
        <v>-121.2</v>
      </c>
      <c r="BR28" s="688">
        <f t="shared" si="27"/>
        <v>0</v>
      </c>
      <c r="BS28" s="683">
        <v>45</v>
      </c>
      <c r="BT28" s="681"/>
      <c r="BU28" s="681"/>
      <c r="BV28" s="681"/>
      <c r="BW28" s="687">
        <f t="shared" si="28"/>
        <v>-45</v>
      </c>
      <c r="BX28" s="688">
        <f t="shared" si="29"/>
        <v>0</v>
      </c>
      <c r="BY28" s="683">
        <v>61.5</v>
      </c>
      <c r="BZ28" s="681"/>
      <c r="CA28" s="681"/>
      <c r="CB28" s="681"/>
      <c r="CC28" s="687">
        <f t="shared" si="30"/>
        <v>-61.5</v>
      </c>
      <c r="CD28" s="688">
        <f t="shared" si="31"/>
        <v>0</v>
      </c>
      <c r="CE28" s="683">
        <v>14.7</v>
      </c>
      <c r="CF28" s="681"/>
      <c r="CG28" s="681"/>
      <c r="CH28" s="681"/>
      <c r="CI28" s="687">
        <f t="shared" si="32"/>
        <v>-14.7</v>
      </c>
      <c r="CJ28" s="688">
        <f t="shared" si="33"/>
        <v>0</v>
      </c>
      <c r="CK28" s="687">
        <f t="shared" si="34"/>
        <v>154.4</v>
      </c>
      <c r="CL28" s="681"/>
      <c r="CM28" s="687">
        <f t="shared" si="35"/>
        <v>0</v>
      </c>
      <c r="CN28" s="681"/>
      <c r="CO28" s="687">
        <f t="shared" si="36"/>
        <v>-154.4</v>
      </c>
      <c r="CP28" s="688">
        <f t="shared" si="37"/>
        <v>0</v>
      </c>
      <c r="CQ28" s="683">
        <v>25</v>
      </c>
      <c r="CR28" s="681"/>
      <c r="CS28" s="681"/>
      <c r="CT28" s="681"/>
      <c r="CU28" s="687">
        <f t="shared" si="38"/>
        <v>-25</v>
      </c>
      <c r="CV28" s="688">
        <f t="shared" si="39"/>
        <v>0</v>
      </c>
      <c r="CW28" s="683">
        <v>64.400000000000006</v>
      </c>
      <c r="CX28" s="681"/>
      <c r="CY28" s="681"/>
      <c r="CZ28" s="681"/>
      <c r="DA28" s="687">
        <f t="shared" si="40"/>
        <v>-64.400000000000006</v>
      </c>
      <c r="DB28" s="688">
        <f t="shared" si="41"/>
        <v>0</v>
      </c>
      <c r="DC28" s="683">
        <v>65</v>
      </c>
      <c r="DD28" s="681"/>
      <c r="DE28" s="681"/>
      <c r="DF28" s="681"/>
      <c r="DG28" s="687">
        <f t="shared" si="42"/>
        <v>-65</v>
      </c>
      <c r="DH28" s="688">
        <f t="shared" si="43"/>
        <v>0</v>
      </c>
    </row>
    <row r="29" spans="1:112" ht="21.75" customHeight="1">
      <c r="A29">
        <v>8.718</v>
      </c>
      <c r="B29" s="336" t="s">
        <v>1113</v>
      </c>
      <c r="C29" s="337" t="s">
        <v>905</v>
      </c>
      <c r="D29" s="336" t="s">
        <v>1113</v>
      </c>
      <c r="E29" s="528" t="s">
        <v>4512</v>
      </c>
      <c r="F29" s="528"/>
      <c r="G29" s="529"/>
      <c r="H29" s="530" t="s">
        <v>4513</v>
      </c>
      <c r="I29" s="530"/>
      <c r="J29" s="663" t="s">
        <v>883</v>
      </c>
      <c r="K29" s="687">
        <f t="shared" si="0"/>
        <v>336.5</v>
      </c>
      <c r="L29" s="681"/>
      <c r="M29" s="687">
        <f t="shared" si="1"/>
        <v>0</v>
      </c>
      <c r="N29" s="681"/>
      <c r="O29" s="687">
        <f t="shared" si="2"/>
        <v>-336.5</v>
      </c>
      <c r="P29" s="688">
        <f t="shared" si="3"/>
        <v>0</v>
      </c>
      <c r="Q29" s="687">
        <f t="shared" si="4"/>
        <v>100.8</v>
      </c>
      <c r="R29" s="681"/>
      <c r="S29" s="687">
        <f t="shared" si="5"/>
        <v>0</v>
      </c>
      <c r="T29" s="681"/>
      <c r="U29" s="687">
        <f t="shared" si="6"/>
        <v>-100.8</v>
      </c>
      <c r="V29" s="688">
        <f t="shared" si="7"/>
        <v>0</v>
      </c>
      <c r="W29" s="687">
        <f>W30</f>
        <v>34.200000000000003</v>
      </c>
      <c r="X29" s="681"/>
      <c r="Y29" s="687">
        <f>Y30</f>
        <v>0</v>
      </c>
      <c r="Z29" s="681"/>
      <c r="AA29" s="687">
        <f t="shared" si="8"/>
        <v>-34.200000000000003</v>
      </c>
      <c r="AB29" s="688">
        <f t="shared" si="9"/>
        <v>0</v>
      </c>
      <c r="AC29" s="687">
        <f>AC30</f>
        <v>31.3</v>
      </c>
      <c r="AD29" s="681"/>
      <c r="AE29" s="687">
        <f>AE30</f>
        <v>0</v>
      </c>
      <c r="AF29" s="681"/>
      <c r="AG29" s="687">
        <f t="shared" si="10"/>
        <v>-31.3</v>
      </c>
      <c r="AH29" s="688">
        <f t="shared" si="11"/>
        <v>0</v>
      </c>
      <c r="AI29" s="687">
        <f>AI30</f>
        <v>35.299999999999997</v>
      </c>
      <c r="AJ29" s="681"/>
      <c r="AK29" s="687">
        <f>AK30</f>
        <v>0</v>
      </c>
      <c r="AL29" s="681"/>
      <c r="AM29" s="687">
        <f t="shared" si="12"/>
        <v>-35.299999999999997</v>
      </c>
      <c r="AN29" s="688">
        <f t="shared" si="13"/>
        <v>0</v>
      </c>
      <c r="AO29" s="687">
        <f t="shared" si="14"/>
        <v>44.900000000000006</v>
      </c>
      <c r="AP29" s="681"/>
      <c r="AQ29" s="687">
        <f t="shared" si="15"/>
        <v>0</v>
      </c>
      <c r="AR29" s="681"/>
      <c r="AS29" s="687">
        <f t="shared" si="16"/>
        <v>-44.900000000000006</v>
      </c>
      <c r="AT29" s="688">
        <f t="shared" si="17"/>
        <v>0</v>
      </c>
      <c r="AU29" s="687">
        <f>AU30</f>
        <v>34.6</v>
      </c>
      <c r="AV29" s="681"/>
      <c r="AW29" s="687">
        <f>AW30</f>
        <v>0</v>
      </c>
      <c r="AX29" s="681"/>
      <c r="AY29" s="687">
        <f t="shared" si="18"/>
        <v>-34.6</v>
      </c>
      <c r="AZ29" s="688">
        <f t="shared" si="19"/>
        <v>0</v>
      </c>
      <c r="BA29" s="687">
        <f>BA30</f>
        <v>10.3</v>
      </c>
      <c r="BB29" s="681"/>
      <c r="BC29" s="687">
        <f>BC30</f>
        <v>0</v>
      </c>
      <c r="BD29" s="681"/>
      <c r="BE29" s="687">
        <f t="shared" si="20"/>
        <v>-10.3</v>
      </c>
      <c r="BF29" s="688">
        <f t="shared" si="21"/>
        <v>0</v>
      </c>
      <c r="BG29" s="687">
        <f>BG30</f>
        <v>0</v>
      </c>
      <c r="BH29" s="681"/>
      <c r="BI29" s="687">
        <f>BI30</f>
        <v>0</v>
      </c>
      <c r="BJ29" s="681"/>
      <c r="BK29" s="687">
        <f t="shared" si="22"/>
        <v>0</v>
      </c>
      <c r="BL29" s="688" t="str">
        <f t="shared" si="23"/>
        <v>-</v>
      </c>
      <c r="BM29" s="687">
        <f t="shared" si="24"/>
        <v>89.7</v>
      </c>
      <c r="BN29" s="681"/>
      <c r="BO29" s="687">
        <f t="shared" si="25"/>
        <v>0</v>
      </c>
      <c r="BP29" s="681"/>
      <c r="BQ29" s="687">
        <f t="shared" si="26"/>
        <v>-89.7</v>
      </c>
      <c r="BR29" s="688">
        <f t="shared" si="27"/>
        <v>0</v>
      </c>
      <c r="BS29" s="687">
        <f>BS30</f>
        <v>23.2</v>
      </c>
      <c r="BT29" s="681"/>
      <c r="BU29" s="687">
        <f>BU30</f>
        <v>0</v>
      </c>
      <c r="BV29" s="681"/>
      <c r="BW29" s="687">
        <f t="shared" si="28"/>
        <v>-23.2</v>
      </c>
      <c r="BX29" s="688">
        <f t="shared" si="29"/>
        <v>0</v>
      </c>
      <c r="BY29" s="687">
        <f>BY30</f>
        <v>33.799999999999997</v>
      </c>
      <c r="BZ29" s="681"/>
      <c r="CA29" s="687">
        <f>CA30</f>
        <v>0</v>
      </c>
      <c r="CB29" s="681"/>
      <c r="CC29" s="687">
        <f t="shared" si="30"/>
        <v>-33.799999999999997</v>
      </c>
      <c r="CD29" s="688">
        <f t="shared" si="31"/>
        <v>0</v>
      </c>
      <c r="CE29" s="687">
        <f>CE30</f>
        <v>32.700000000000003</v>
      </c>
      <c r="CF29" s="681"/>
      <c r="CG29" s="687">
        <f>CG30</f>
        <v>0</v>
      </c>
      <c r="CH29" s="681"/>
      <c r="CI29" s="687">
        <f t="shared" si="32"/>
        <v>-32.700000000000003</v>
      </c>
      <c r="CJ29" s="688">
        <f t="shared" si="33"/>
        <v>0</v>
      </c>
      <c r="CK29" s="687">
        <f t="shared" si="34"/>
        <v>101.10000000000001</v>
      </c>
      <c r="CL29" s="681"/>
      <c r="CM29" s="687">
        <f t="shared" si="35"/>
        <v>0</v>
      </c>
      <c r="CN29" s="681"/>
      <c r="CO29" s="687">
        <f t="shared" si="36"/>
        <v>-101.10000000000001</v>
      </c>
      <c r="CP29" s="688">
        <f t="shared" si="37"/>
        <v>0</v>
      </c>
      <c r="CQ29" s="687">
        <f>CQ30</f>
        <v>33.799999999999997</v>
      </c>
      <c r="CR29" s="681"/>
      <c r="CS29" s="687">
        <f>CS30</f>
        <v>0</v>
      </c>
      <c r="CT29" s="681"/>
      <c r="CU29" s="687">
        <f t="shared" si="38"/>
        <v>-33.799999999999997</v>
      </c>
      <c r="CV29" s="688">
        <f t="shared" si="39"/>
        <v>0</v>
      </c>
      <c r="CW29" s="687">
        <f>CW30</f>
        <v>33.1</v>
      </c>
      <c r="CX29" s="681"/>
      <c r="CY29" s="687">
        <f>CY30</f>
        <v>0</v>
      </c>
      <c r="CZ29" s="681"/>
      <c r="DA29" s="687">
        <f t="shared" si="40"/>
        <v>-33.1</v>
      </c>
      <c r="DB29" s="688">
        <f t="shared" si="41"/>
        <v>0</v>
      </c>
      <c r="DC29" s="687">
        <f>DC30</f>
        <v>34.200000000000003</v>
      </c>
      <c r="DD29" s="681"/>
      <c r="DE29" s="687">
        <f>DE30</f>
        <v>0</v>
      </c>
      <c r="DF29" s="681"/>
      <c r="DG29" s="687">
        <f t="shared" si="42"/>
        <v>-34.200000000000003</v>
      </c>
      <c r="DH29" s="688">
        <f t="shared" si="43"/>
        <v>0</v>
      </c>
    </row>
    <row r="30" spans="1:112" ht="21.75" customHeight="1">
      <c r="A30">
        <v>8.718</v>
      </c>
      <c r="B30" s="338" t="s">
        <v>4481</v>
      </c>
      <c r="C30" s="637"/>
      <c r="D30" s="338" t="s">
        <v>4481</v>
      </c>
      <c r="E30" s="528" t="s">
        <v>4513</v>
      </c>
      <c r="F30" s="528"/>
      <c r="G30" s="529"/>
      <c r="H30" s="530" t="s">
        <v>4514</v>
      </c>
      <c r="I30" s="530"/>
      <c r="J30" s="663" t="s">
        <v>883</v>
      </c>
      <c r="K30" s="687">
        <f t="shared" si="0"/>
        <v>336.5</v>
      </c>
      <c r="L30" s="681"/>
      <c r="M30" s="687">
        <f t="shared" si="1"/>
        <v>0</v>
      </c>
      <c r="N30" s="681"/>
      <c r="O30" s="687">
        <f t="shared" si="2"/>
        <v>-336.5</v>
      </c>
      <c r="P30" s="688">
        <f t="shared" si="3"/>
        <v>0</v>
      </c>
      <c r="Q30" s="687">
        <f t="shared" si="4"/>
        <v>100.8</v>
      </c>
      <c r="R30" s="681"/>
      <c r="S30" s="687">
        <f t="shared" si="5"/>
        <v>0</v>
      </c>
      <c r="T30" s="681"/>
      <c r="U30" s="687">
        <f t="shared" si="6"/>
        <v>-100.8</v>
      </c>
      <c r="V30" s="688">
        <f t="shared" si="7"/>
        <v>0</v>
      </c>
      <c r="W30" s="687">
        <f>W31</f>
        <v>34.200000000000003</v>
      </c>
      <c r="X30" s="681"/>
      <c r="Y30" s="687">
        <f>Y31</f>
        <v>0</v>
      </c>
      <c r="Z30" s="681"/>
      <c r="AA30" s="687">
        <f t="shared" si="8"/>
        <v>-34.200000000000003</v>
      </c>
      <c r="AB30" s="688">
        <f t="shared" si="9"/>
        <v>0</v>
      </c>
      <c r="AC30" s="687">
        <f>AC31</f>
        <v>31.3</v>
      </c>
      <c r="AD30" s="681"/>
      <c r="AE30" s="687">
        <f>AE31</f>
        <v>0</v>
      </c>
      <c r="AF30" s="681"/>
      <c r="AG30" s="687">
        <f t="shared" si="10"/>
        <v>-31.3</v>
      </c>
      <c r="AH30" s="688">
        <f t="shared" si="11"/>
        <v>0</v>
      </c>
      <c r="AI30" s="687">
        <f>AI31</f>
        <v>35.299999999999997</v>
      </c>
      <c r="AJ30" s="681"/>
      <c r="AK30" s="687">
        <f>AK31</f>
        <v>0</v>
      </c>
      <c r="AL30" s="681"/>
      <c r="AM30" s="687">
        <f t="shared" si="12"/>
        <v>-35.299999999999997</v>
      </c>
      <c r="AN30" s="688">
        <f t="shared" si="13"/>
        <v>0</v>
      </c>
      <c r="AO30" s="687">
        <f t="shared" si="14"/>
        <v>44.900000000000006</v>
      </c>
      <c r="AP30" s="681"/>
      <c r="AQ30" s="687">
        <f t="shared" si="15"/>
        <v>0</v>
      </c>
      <c r="AR30" s="681"/>
      <c r="AS30" s="687">
        <f t="shared" si="16"/>
        <v>-44.900000000000006</v>
      </c>
      <c r="AT30" s="688">
        <f t="shared" si="17"/>
        <v>0</v>
      </c>
      <c r="AU30" s="687">
        <f>AU31</f>
        <v>34.6</v>
      </c>
      <c r="AV30" s="681"/>
      <c r="AW30" s="687">
        <f>AW31</f>
        <v>0</v>
      </c>
      <c r="AX30" s="681"/>
      <c r="AY30" s="687">
        <f t="shared" si="18"/>
        <v>-34.6</v>
      </c>
      <c r="AZ30" s="688">
        <f t="shared" si="19"/>
        <v>0</v>
      </c>
      <c r="BA30" s="687">
        <f>BA31</f>
        <v>10.3</v>
      </c>
      <c r="BB30" s="681"/>
      <c r="BC30" s="687">
        <f>BC31</f>
        <v>0</v>
      </c>
      <c r="BD30" s="681"/>
      <c r="BE30" s="687">
        <f t="shared" si="20"/>
        <v>-10.3</v>
      </c>
      <c r="BF30" s="688">
        <f t="shared" si="21"/>
        <v>0</v>
      </c>
      <c r="BG30" s="687">
        <f>BG31</f>
        <v>0</v>
      </c>
      <c r="BH30" s="681"/>
      <c r="BI30" s="687">
        <f>BI31</f>
        <v>0</v>
      </c>
      <c r="BJ30" s="681"/>
      <c r="BK30" s="687">
        <f t="shared" si="22"/>
        <v>0</v>
      </c>
      <c r="BL30" s="688" t="str">
        <f t="shared" si="23"/>
        <v>-</v>
      </c>
      <c r="BM30" s="687">
        <f t="shared" si="24"/>
        <v>89.7</v>
      </c>
      <c r="BN30" s="681"/>
      <c r="BO30" s="687">
        <f t="shared" si="25"/>
        <v>0</v>
      </c>
      <c r="BP30" s="681"/>
      <c r="BQ30" s="687">
        <f t="shared" si="26"/>
        <v>-89.7</v>
      </c>
      <c r="BR30" s="688">
        <f t="shared" si="27"/>
        <v>0</v>
      </c>
      <c r="BS30" s="687">
        <f>BS31</f>
        <v>23.2</v>
      </c>
      <c r="BT30" s="681"/>
      <c r="BU30" s="687">
        <f>BU31</f>
        <v>0</v>
      </c>
      <c r="BV30" s="681"/>
      <c r="BW30" s="687">
        <f t="shared" si="28"/>
        <v>-23.2</v>
      </c>
      <c r="BX30" s="688">
        <f t="shared" si="29"/>
        <v>0</v>
      </c>
      <c r="BY30" s="687">
        <f>BY31</f>
        <v>33.799999999999997</v>
      </c>
      <c r="BZ30" s="681"/>
      <c r="CA30" s="687">
        <f>CA31</f>
        <v>0</v>
      </c>
      <c r="CB30" s="681"/>
      <c r="CC30" s="687">
        <f t="shared" si="30"/>
        <v>-33.799999999999997</v>
      </c>
      <c r="CD30" s="688">
        <f t="shared" si="31"/>
        <v>0</v>
      </c>
      <c r="CE30" s="687">
        <f>CE31</f>
        <v>32.700000000000003</v>
      </c>
      <c r="CF30" s="681"/>
      <c r="CG30" s="687">
        <f>CG31</f>
        <v>0</v>
      </c>
      <c r="CH30" s="681"/>
      <c r="CI30" s="687">
        <f t="shared" si="32"/>
        <v>-32.700000000000003</v>
      </c>
      <c r="CJ30" s="688">
        <f t="shared" si="33"/>
        <v>0</v>
      </c>
      <c r="CK30" s="687">
        <f t="shared" si="34"/>
        <v>101.10000000000001</v>
      </c>
      <c r="CL30" s="681"/>
      <c r="CM30" s="687">
        <f t="shared" si="35"/>
        <v>0</v>
      </c>
      <c r="CN30" s="681"/>
      <c r="CO30" s="687">
        <f t="shared" si="36"/>
        <v>-101.10000000000001</v>
      </c>
      <c r="CP30" s="688">
        <f t="shared" si="37"/>
        <v>0</v>
      </c>
      <c r="CQ30" s="687">
        <f>CQ31</f>
        <v>33.799999999999997</v>
      </c>
      <c r="CR30" s="681"/>
      <c r="CS30" s="687">
        <f>CS31</f>
        <v>0</v>
      </c>
      <c r="CT30" s="681"/>
      <c r="CU30" s="687">
        <f t="shared" si="38"/>
        <v>-33.799999999999997</v>
      </c>
      <c r="CV30" s="688">
        <f t="shared" si="39"/>
        <v>0</v>
      </c>
      <c r="CW30" s="687">
        <f>CW31</f>
        <v>33.1</v>
      </c>
      <c r="CX30" s="681"/>
      <c r="CY30" s="687">
        <f>CY31</f>
        <v>0</v>
      </c>
      <c r="CZ30" s="681"/>
      <c r="DA30" s="687">
        <f t="shared" si="40"/>
        <v>-33.1</v>
      </c>
      <c r="DB30" s="688">
        <f t="shared" si="41"/>
        <v>0</v>
      </c>
      <c r="DC30" s="687">
        <f>DC31</f>
        <v>34.200000000000003</v>
      </c>
      <c r="DD30" s="681"/>
      <c r="DE30" s="687">
        <f>DE31</f>
        <v>0</v>
      </c>
      <c r="DF30" s="681"/>
      <c r="DG30" s="687">
        <f t="shared" si="42"/>
        <v>-34.200000000000003</v>
      </c>
      <c r="DH30" s="688">
        <f t="shared" si="43"/>
        <v>0</v>
      </c>
    </row>
    <row r="31" spans="1:112" ht="21.75" customHeight="1">
      <c r="A31">
        <v>8.718</v>
      </c>
      <c r="B31" s="339" t="s">
        <v>101</v>
      </c>
      <c r="C31" s="637"/>
      <c r="D31" s="339" t="s">
        <v>101</v>
      </c>
      <c r="E31" s="528" t="s">
        <v>4514</v>
      </c>
      <c r="F31" s="528"/>
      <c r="G31" s="529"/>
      <c r="H31" s="530"/>
      <c r="I31" s="530"/>
      <c r="J31" s="663" t="s">
        <v>883</v>
      </c>
      <c r="K31" s="687">
        <f t="shared" si="0"/>
        <v>336.5</v>
      </c>
      <c r="L31" s="681"/>
      <c r="M31" s="687">
        <f t="shared" si="1"/>
        <v>0</v>
      </c>
      <c r="N31" s="681"/>
      <c r="O31" s="687">
        <f t="shared" si="2"/>
        <v>-336.5</v>
      </c>
      <c r="P31" s="688">
        <f t="shared" si="3"/>
        <v>0</v>
      </c>
      <c r="Q31" s="687">
        <f t="shared" si="4"/>
        <v>100.8</v>
      </c>
      <c r="R31" s="681"/>
      <c r="S31" s="687">
        <f t="shared" si="5"/>
        <v>0</v>
      </c>
      <c r="T31" s="681"/>
      <c r="U31" s="687">
        <f t="shared" si="6"/>
        <v>-100.8</v>
      </c>
      <c r="V31" s="688">
        <f t="shared" si="7"/>
        <v>0</v>
      </c>
      <c r="W31" s="683">
        <v>34.200000000000003</v>
      </c>
      <c r="X31" s="681"/>
      <c r="Y31" s="681"/>
      <c r="Z31" s="681"/>
      <c r="AA31" s="687">
        <f t="shared" si="8"/>
        <v>-34.200000000000003</v>
      </c>
      <c r="AB31" s="688">
        <f t="shared" si="9"/>
        <v>0</v>
      </c>
      <c r="AC31" s="683">
        <v>31.3</v>
      </c>
      <c r="AD31" s="681"/>
      <c r="AE31" s="681"/>
      <c r="AF31" s="681"/>
      <c r="AG31" s="687">
        <f t="shared" si="10"/>
        <v>-31.3</v>
      </c>
      <c r="AH31" s="688">
        <f t="shared" si="11"/>
        <v>0</v>
      </c>
      <c r="AI31" s="683">
        <v>35.299999999999997</v>
      </c>
      <c r="AJ31" s="681"/>
      <c r="AK31" s="681"/>
      <c r="AL31" s="681"/>
      <c r="AM31" s="687">
        <f t="shared" si="12"/>
        <v>-35.299999999999997</v>
      </c>
      <c r="AN31" s="688">
        <f t="shared" si="13"/>
        <v>0</v>
      </c>
      <c r="AO31" s="687">
        <f t="shared" si="14"/>
        <v>44.900000000000006</v>
      </c>
      <c r="AP31" s="681"/>
      <c r="AQ31" s="687">
        <f t="shared" si="15"/>
        <v>0</v>
      </c>
      <c r="AR31" s="681"/>
      <c r="AS31" s="687">
        <f t="shared" si="16"/>
        <v>-44.900000000000006</v>
      </c>
      <c r="AT31" s="688">
        <f t="shared" si="17"/>
        <v>0</v>
      </c>
      <c r="AU31" s="683">
        <v>34.6</v>
      </c>
      <c r="AV31" s="681"/>
      <c r="AW31" s="681"/>
      <c r="AX31" s="681"/>
      <c r="AY31" s="687">
        <f t="shared" si="18"/>
        <v>-34.6</v>
      </c>
      <c r="AZ31" s="688">
        <f t="shared" si="19"/>
        <v>0</v>
      </c>
      <c r="BA31" s="683">
        <v>10.3</v>
      </c>
      <c r="BB31" s="681"/>
      <c r="BC31" s="681"/>
      <c r="BD31" s="681"/>
      <c r="BE31" s="687">
        <f t="shared" si="20"/>
        <v>-10.3</v>
      </c>
      <c r="BF31" s="688">
        <f t="shared" si="21"/>
        <v>0</v>
      </c>
      <c r="BG31" s="683">
        <v>0</v>
      </c>
      <c r="BH31" s="681"/>
      <c r="BI31" s="681"/>
      <c r="BJ31" s="681"/>
      <c r="BK31" s="687">
        <f t="shared" si="22"/>
        <v>0</v>
      </c>
      <c r="BL31" s="688" t="str">
        <f t="shared" si="23"/>
        <v>-</v>
      </c>
      <c r="BM31" s="687">
        <f t="shared" si="24"/>
        <v>89.7</v>
      </c>
      <c r="BN31" s="681"/>
      <c r="BO31" s="687">
        <f t="shared" si="25"/>
        <v>0</v>
      </c>
      <c r="BP31" s="681"/>
      <c r="BQ31" s="687">
        <f t="shared" si="26"/>
        <v>-89.7</v>
      </c>
      <c r="BR31" s="688">
        <f t="shared" si="27"/>
        <v>0</v>
      </c>
      <c r="BS31" s="683">
        <v>23.2</v>
      </c>
      <c r="BT31" s="681"/>
      <c r="BU31" s="681"/>
      <c r="BV31" s="681"/>
      <c r="BW31" s="687">
        <f t="shared" si="28"/>
        <v>-23.2</v>
      </c>
      <c r="BX31" s="688">
        <f t="shared" si="29"/>
        <v>0</v>
      </c>
      <c r="BY31" s="683">
        <v>33.799999999999997</v>
      </c>
      <c r="BZ31" s="681"/>
      <c r="CA31" s="681"/>
      <c r="CB31" s="681"/>
      <c r="CC31" s="687">
        <f t="shared" si="30"/>
        <v>-33.799999999999997</v>
      </c>
      <c r="CD31" s="688">
        <f t="shared" si="31"/>
        <v>0</v>
      </c>
      <c r="CE31" s="683">
        <v>32.700000000000003</v>
      </c>
      <c r="CF31" s="681"/>
      <c r="CG31" s="681"/>
      <c r="CH31" s="681"/>
      <c r="CI31" s="687">
        <f t="shared" si="32"/>
        <v>-32.700000000000003</v>
      </c>
      <c r="CJ31" s="688">
        <f t="shared" si="33"/>
        <v>0</v>
      </c>
      <c r="CK31" s="687">
        <f t="shared" si="34"/>
        <v>101.10000000000001</v>
      </c>
      <c r="CL31" s="681"/>
      <c r="CM31" s="687">
        <f t="shared" si="35"/>
        <v>0</v>
      </c>
      <c r="CN31" s="681"/>
      <c r="CO31" s="687">
        <f t="shared" si="36"/>
        <v>-101.10000000000001</v>
      </c>
      <c r="CP31" s="688">
        <f t="shared" si="37"/>
        <v>0</v>
      </c>
      <c r="CQ31" s="683">
        <v>33.799999999999997</v>
      </c>
      <c r="CR31" s="681"/>
      <c r="CS31" s="681"/>
      <c r="CT31" s="681"/>
      <c r="CU31" s="687">
        <f t="shared" si="38"/>
        <v>-33.799999999999997</v>
      </c>
      <c r="CV31" s="688">
        <f t="shared" si="39"/>
        <v>0</v>
      </c>
      <c r="CW31" s="683">
        <v>33.1</v>
      </c>
      <c r="CX31" s="681"/>
      <c r="CY31" s="681"/>
      <c r="CZ31" s="681"/>
      <c r="DA31" s="687">
        <f t="shared" si="40"/>
        <v>-33.1</v>
      </c>
      <c r="DB31" s="688">
        <f t="shared" si="41"/>
        <v>0</v>
      </c>
      <c r="DC31" s="683">
        <v>34.200000000000003</v>
      </c>
      <c r="DD31" s="681"/>
      <c r="DE31" s="681"/>
      <c r="DF31" s="681"/>
      <c r="DG31" s="687">
        <f t="shared" si="42"/>
        <v>-34.200000000000003</v>
      </c>
      <c r="DH31" s="688">
        <f t="shared" si="43"/>
        <v>0</v>
      </c>
    </row>
    <row r="32" spans="1:112" ht="21.75" customHeight="1">
      <c r="A32">
        <v>5.9139999999999997</v>
      </c>
      <c r="B32" s="340" t="s">
        <v>4515</v>
      </c>
      <c r="C32" s="337" t="s">
        <v>4516</v>
      </c>
      <c r="D32" s="340" t="s">
        <v>4515</v>
      </c>
      <c r="E32" s="528" t="s">
        <v>4517</v>
      </c>
      <c r="F32" s="528"/>
      <c r="G32" s="529"/>
      <c r="H32" s="530"/>
      <c r="I32" s="530"/>
      <c r="J32" s="663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3">
        <v>0</v>
      </c>
      <c r="X32" s="681"/>
      <c r="Y32" s="681"/>
      <c r="Z32" s="681"/>
      <c r="AA32" s="687">
        <f t="shared" si="8"/>
        <v>0</v>
      </c>
      <c r="AB32" s="688" t="str">
        <f t="shared" si="9"/>
        <v>-</v>
      </c>
      <c r="AC32" s="683">
        <v>0</v>
      </c>
      <c r="AD32" s="681"/>
      <c r="AE32" s="681"/>
      <c r="AF32" s="681"/>
      <c r="AG32" s="687">
        <f t="shared" si="10"/>
        <v>0</v>
      </c>
      <c r="AH32" s="688" t="str">
        <f t="shared" si="11"/>
        <v>-</v>
      </c>
      <c r="AI32" s="683">
        <v>0</v>
      </c>
      <c r="AJ32" s="681"/>
      <c r="AK32" s="681"/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3">
        <v>0</v>
      </c>
      <c r="AV32" s="681"/>
      <c r="AW32" s="681"/>
      <c r="AX32" s="681"/>
      <c r="AY32" s="687">
        <f t="shared" si="18"/>
        <v>0</v>
      </c>
      <c r="AZ32" s="688" t="str">
        <f t="shared" si="19"/>
        <v>-</v>
      </c>
      <c r="BA32" s="683">
        <v>0</v>
      </c>
      <c r="BB32" s="681"/>
      <c r="BC32" s="681"/>
      <c r="BD32" s="681"/>
      <c r="BE32" s="687">
        <f t="shared" si="20"/>
        <v>0</v>
      </c>
      <c r="BF32" s="688" t="str">
        <f t="shared" si="21"/>
        <v>-</v>
      </c>
      <c r="BG32" s="683">
        <v>0</v>
      </c>
      <c r="BH32" s="681"/>
      <c r="BI32" s="681"/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3">
        <v>0</v>
      </c>
      <c r="BT32" s="681"/>
      <c r="BU32" s="681"/>
      <c r="BV32" s="681"/>
      <c r="BW32" s="687">
        <f t="shared" si="28"/>
        <v>0</v>
      </c>
      <c r="BX32" s="688" t="str">
        <f t="shared" si="29"/>
        <v>-</v>
      </c>
      <c r="BY32" s="683">
        <v>0</v>
      </c>
      <c r="BZ32" s="681"/>
      <c r="CA32" s="681"/>
      <c r="CB32" s="681"/>
      <c r="CC32" s="687">
        <f t="shared" si="30"/>
        <v>0</v>
      </c>
      <c r="CD32" s="688" t="str">
        <f t="shared" si="31"/>
        <v>-</v>
      </c>
      <c r="CE32" s="683">
        <v>0</v>
      </c>
      <c r="CF32" s="681"/>
      <c r="CG32" s="681"/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3">
        <v>0</v>
      </c>
      <c r="CR32" s="681"/>
      <c r="CS32" s="681"/>
      <c r="CT32" s="681"/>
      <c r="CU32" s="687">
        <f t="shared" si="38"/>
        <v>0</v>
      </c>
      <c r="CV32" s="688" t="str">
        <f t="shared" si="39"/>
        <v>-</v>
      </c>
      <c r="CW32" s="683">
        <v>0</v>
      </c>
      <c r="CX32" s="681"/>
      <c r="CY32" s="681"/>
      <c r="CZ32" s="681"/>
      <c r="DA32" s="687">
        <f t="shared" si="40"/>
        <v>0</v>
      </c>
      <c r="DB32" s="688" t="str">
        <f t="shared" si="41"/>
        <v>-</v>
      </c>
      <c r="DC32" s="683">
        <v>0</v>
      </c>
      <c r="DD32" s="681"/>
      <c r="DE32" s="681"/>
      <c r="DF32" s="681"/>
      <c r="DG32" s="687">
        <f t="shared" si="42"/>
        <v>0</v>
      </c>
      <c r="DH32" s="688" t="str">
        <f t="shared" si="43"/>
        <v>-</v>
      </c>
    </row>
    <row r="33" spans="1:112" ht="42.75" customHeight="1">
      <c r="A33">
        <v>681.41700000000003</v>
      </c>
      <c r="B33" s="333" t="s">
        <v>4518</v>
      </c>
      <c r="C33" s="334" t="s">
        <v>433</v>
      </c>
      <c r="D33" s="333" t="s">
        <v>4518</v>
      </c>
      <c r="E33" s="528" t="s">
        <v>4519</v>
      </c>
      <c r="F33" s="528"/>
      <c r="G33" s="529"/>
      <c r="H33" s="530" t="s">
        <v>4520</v>
      </c>
      <c r="I33" s="530"/>
      <c r="J33" s="335" t="s">
        <v>883</v>
      </c>
      <c r="K33" s="687">
        <f t="shared" si="0"/>
        <v>6642</v>
      </c>
      <c r="L33" s="681"/>
      <c r="M33" s="687">
        <f t="shared" si="1"/>
        <v>0</v>
      </c>
      <c r="N33" s="681"/>
      <c r="O33" s="687">
        <f t="shared" si="2"/>
        <v>-6642</v>
      </c>
      <c r="P33" s="688">
        <f t="shared" si="3"/>
        <v>0</v>
      </c>
      <c r="Q33" s="687">
        <f t="shared" si="4"/>
        <v>1876</v>
      </c>
      <c r="R33" s="681"/>
      <c r="S33" s="687">
        <f t="shared" si="5"/>
        <v>0</v>
      </c>
      <c r="T33" s="681"/>
      <c r="U33" s="687">
        <f t="shared" si="6"/>
        <v>-1876</v>
      </c>
      <c r="V33" s="688">
        <f t="shared" si="7"/>
        <v>0</v>
      </c>
      <c r="W33" s="687">
        <f>W34+W42+W51+W55+W54+W59+W56+W58</f>
        <v>615.79999999999995</v>
      </c>
      <c r="X33" s="681"/>
      <c r="Y33" s="687">
        <f>Y34+Y42+Y51+Y55+Y54+Y59+Y56+Y58</f>
        <v>0</v>
      </c>
      <c r="Z33" s="681"/>
      <c r="AA33" s="687">
        <f t="shared" si="8"/>
        <v>-615.79999999999995</v>
      </c>
      <c r="AB33" s="688">
        <f t="shared" si="9"/>
        <v>0</v>
      </c>
      <c r="AC33" s="687">
        <f>AC34+AC42+AC51+AC55+AC54+AC59+AC56+AC58</f>
        <v>598.4</v>
      </c>
      <c r="AD33" s="681"/>
      <c r="AE33" s="687">
        <f>AE34+AE42+AE51+AE55+AE54+AE59+AE56+AE58</f>
        <v>0</v>
      </c>
      <c r="AF33" s="681"/>
      <c r="AG33" s="687">
        <f t="shared" si="10"/>
        <v>-598.4</v>
      </c>
      <c r="AH33" s="688">
        <f t="shared" si="11"/>
        <v>0</v>
      </c>
      <c r="AI33" s="687">
        <f>AI34+AI42+AI51+AI55+AI54+AI59+AI56+AI58</f>
        <v>661.80000000000007</v>
      </c>
      <c r="AJ33" s="681"/>
      <c r="AK33" s="687">
        <f>AK34+AK42+AK51+AK55+AK54+AK59+AK56+AK58</f>
        <v>0</v>
      </c>
      <c r="AL33" s="681"/>
      <c r="AM33" s="687">
        <f t="shared" si="12"/>
        <v>-661.80000000000007</v>
      </c>
      <c r="AN33" s="688">
        <f t="shared" si="13"/>
        <v>0</v>
      </c>
      <c r="AO33" s="687">
        <f t="shared" si="14"/>
        <v>1656.3999999999996</v>
      </c>
      <c r="AP33" s="681"/>
      <c r="AQ33" s="687">
        <f t="shared" si="15"/>
        <v>0</v>
      </c>
      <c r="AR33" s="681"/>
      <c r="AS33" s="687">
        <f t="shared" si="16"/>
        <v>-1656.3999999999996</v>
      </c>
      <c r="AT33" s="688">
        <f t="shared" si="17"/>
        <v>0</v>
      </c>
      <c r="AU33" s="687">
        <f>AU34+AU42+AU51+AU55+AU54+AU59+AU56+AU58</f>
        <v>547.4</v>
      </c>
      <c r="AV33" s="681"/>
      <c r="AW33" s="687">
        <f>AW34+AW42+AW51+AW55+AW54+AW59+AW56+AW58</f>
        <v>0</v>
      </c>
      <c r="AX33" s="681"/>
      <c r="AY33" s="687">
        <f t="shared" si="18"/>
        <v>-547.4</v>
      </c>
      <c r="AZ33" s="688">
        <f t="shared" si="19"/>
        <v>0</v>
      </c>
      <c r="BA33" s="687">
        <f>BA34+BA42+BA51+BA55+BA54+BA59+BA56+BA58</f>
        <v>559.79999999999995</v>
      </c>
      <c r="BB33" s="681"/>
      <c r="BC33" s="687">
        <f>BC34+BC42+BC51+BC55+BC54+BC59+BC56+BC58</f>
        <v>0</v>
      </c>
      <c r="BD33" s="681"/>
      <c r="BE33" s="687">
        <f t="shared" si="20"/>
        <v>-559.79999999999995</v>
      </c>
      <c r="BF33" s="688">
        <f t="shared" si="21"/>
        <v>0</v>
      </c>
      <c r="BG33" s="687">
        <f>BG34+BG42+BG51+BG55+BG54+BG59+BG56+BG58</f>
        <v>549.19999999999993</v>
      </c>
      <c r="BH33" s="681"/>
      <c r="BI33" s="687">
        <f>BI34+BI42+BI51+BI55+BI54+BI59+BI56+BI58</f>
        <v>0</v>
      </c>
      <c r="BJ33" s="681"/>
      <c r="BK33" s="687">
        <f t="shared" si="22"/>
        <v>-549.19999999999993</v>
      </c>
      <c r="BL33" s="688">
        <f t="shared" si="23"/>
        <v>0</v>
      </c>
      <c r="BM33" s="687">
        <f t="shared" si="24"/>
        <v>1387.4999999999995</v>
      </c>
      <c r="BN33" s="681"/>
      <c r="BO33" s="687">
        <f t="shared" si="25"/>
        <v>0</v>
      </c>
      <c r="BP33" s="681"/>
      <c r="BQ33" s="687">
        <f t="shared" si="26"/>
        <v>-1387.4999999999995</v>
      </c>
      <c r="BR33" s="688">
        <f t="shared" si="27"/>
        <v>0</v>
      </c>
      <c r="BS33" s="687">
        <f>BS34+BS42+BS51+BS55+BS54+BS59+BS56+BS58</f>
        <v>529.89999999999986</v>
      </c>
      <c r="BT33" s="681"/>
      <c r="BU33" s="687">
        <f>BU34+BU42+BU51+BU55+BU54+BU59+BU56+BU58</f>
        <v>0</v>
      </c>
      <c r="BV33" s="681"/>
      <c r="BW33" s="687">
        <f t="shared" si="28"/>
        <v>-529.89999999999986</v>
      </c>
      <c r="BX33" s="688">
        <f t="shared" si="29"/>
        <v>0</v>
      </c>
      <c r="BY33" s="687">
        <f>BY34+BY42+BY51+BY55+BY54+BY59+BY56+BY58</f>
        <v>517.49999999999989</v>
      </c>
      <c r="BZ33" s="681"/>
      <c r="CA33" s="687">
        <f>CA34+CA42+CA51+CA55+CA54+CA59+CA56+CA58</f>
        <v>0</v>
      </c>
      <c r="CB33" s="681"/>
      <c r="CC33" s="687">
        <f t="shared" si="30"/>
        <v>-517.49999999999989</v>
      </c>
      <c r="CD33" s="688">
        <f t="shared" si="31"/>
        <v>0</v>
      </c>
      <c r="CE33" s="687">
        <f>CE34+CE42+CE51+CE55+CE54+CE59+CE56+CE58</f>
        <v>340.09999999999997</v>
      </c>
      <c r="CF33" s="681"/>
      <c r="CG33" s="687">
        <f>CG34+CG42+CG51+CG55+CG54+CG59+CG56+CG58</f>
        <v>0</v>
      </c>
      <c r="CH33" s="681"/>
      <c r="CI33" s="687">
        <f t="shared" si="32"/>
        <v>-340.09999999999997</v>
      </c>
      <c r="CJ33" s="688">
        <f t="shared" si="33"/>
        <v>0</v>
      </c>
      <c r="CK33" s="687">
        <f t="shared" si="34"/>
        <v>1722.1</v>
      </c>
      <c r="CL33" s="681"/>
      <c r="CM33" s="687">
        <f t="shared" si="35"/>
        <v>0</v>
      </c>
      <c r="CN33" s="681"/>
      <c r="CO33" s="687">
        <f t="shared" si="36"/>
        <v>-1722.1</v>
      </c>
      <c r="CP33" s="688">
        <f t="shared" si="37"/>
        <v>0</v>
      </c>
      <c r="CQ33" s="687">
        <f>CQ34+CQ42+CQ51+CQ55+CQ54+CQ59+CQ56+CQ58</f>
        <v>512.5</v>
      </c>
      <c r="CR33" s="681"/>
      <c r="CS33" s="687">
        <f>CS34+CS42+CS51+CS55+CS54+CS59+CS56+CS58</f>
        <v>0</v>
      </c>
      <c r="CT33" s="681"/>
      <c r="CU33" s="687">
        <f t="shared" si="38"/>
        <v>-512.5</v>
      </c>
      <c r="CV33" s="688">
        <f t="shared" si="39"/>
        <v>0</v>
      </c>
      <c r="CW33" s="687">
        <f>CW34+CW42+CW51+CW55+CW54+CW59+CW56+CW58</f>
        <v>575.40000000000009</v>
      </c>
      <c r="CX33" s="681"/>
      <c r="CY33" s="687">
        <f>CY34+CY42+CY51+CY55+CY54+CY59+CY56+CY58</f>
        <v>0</v>
      </c>
      <c r="CZ33" s="681"/>
      <c r="DA33" s="687">
        <f t="shared" si="40"/>
        <v>-575.40000000000009</v>
      </c>
      <c r="DB33" s="688">
        <f t="shared" si="41"/>
        <v>0</v>
      </c>
      <c r="DC33" s="687">
        <f>DC34+DC42+DC51+DC55+DC54+DC59+DC56+DC58</f>
        <v>634.19999999999993</v>
      </c>
      <c r="DD33" s="681"/>
      <c r="DE33" s="687">
        <f>DE34+DE42+DE51+DE55+DE54+DE59+DE56+DE58</f>
        <v>0</v>
      </c>
      <c r="DF33" s="681"/>
      <c r="DG33" s="687">
        <f t="shared" si="42"/>
        <v>-634.19999999999993</v>
      </c>
      <c r="DH33" s="688">
        <f t="shared" si="43"/>
        <v>0</v>
      </c>
    </row>
    <row r="34" spans="1:112" ht="21.75" customHeight="1">
      <c r="A34">
        <v>178.25299999999999</v>
      </c>
      <c r="B34" s="336" t="s">
        <v>1086</v>
      </c>
      <c r="C34" s="337" t="s">
        <v>151</v>
      </c>
      <c r="D34" s="336" t="s">
        <v>1086</v>
      </c>
      <c r="E34" s="528" t="s">
        <v>4521</v>
      </c>
      <c r="F34" s="528"/>
      <c r="G34" s="529"/>
      <c r="H34" s="530" t="s">
        <v>4522</v>
      </c>
      <c r="I34" s="530"/>
      <c r="J34" s="663" t="s">
        <v>883</v>
      </c>
      <c r="K34" s="687">
        <f t="shared" si="0"/>
        <v>1470.3</v>
      </c>
      <c r="L34" s="681"/>
      <c r="M34" s="687">
        <f t="shared" si="1"/>
        <v>0</v>
      </c>
      <c r="N34" s="681"/>
      <c r="O34" s="687">
        <f t="shared" si="2"/>
        <v>-1470.3</v>
      </c>
      <c r="P34" s="688">
        <f t="shared" si="3"/>
        <v>0</v>
      </c>
      <c r="Q34" s="687">
        <f t="shared" si="4"/>
        <v>465.30000000000007</v>
      </c>
      <c r="R34" s="681"/>
      <c r="S34" s="687">
        <f t="shared" si="5"/>
        <v>0</v>
      </c>
      <c r="T34" s="681"/>
      <c r="U34" s="687">
        <f t="shared" si="6"/>
        <v>-465.30000000000007</v>
      </c>
      <c r="V34" s="688">
        <f t="shared" si="7"/>
        <v>0</v>
      </c>
      <c r="W34" s="687">
        <f>W35+W40+W41</f>
        <v>153</v>
      </c>
      <c r="X34" s="681"/>
      <c r="Y34" s="687">
        <f>Y35+Y40+Y41</f>
        <v>0</v>
      </c>
      <c r="Z34" s="681"/>
      <c r="AA34" s="687">
        <f t="shared" si="8"/>
        <v>-153</v>
      </c>
      <c r="AB34" s="688">
        <f t="shared" si="9"/>
        <v>0</v>
      </c>
      <c r="AC34" s="687">
        <f>AC35+AC40+AC41</f>
        <v>132.6</v>
      </c>
      <c r="AD34" s="681"/>
      <c r="AE34" s="687">
        <f>AE35+AE40+AE41</f>
        <v>0</v>
      </c>
      <c r="AF34" s="681"/>
      <c r="AG34" s="687">
        <f t="shared" si="10"/>
        <v>-132.6</v>
      </c>
      <c r="AH34" s="688">
        <f t="shared" si="11"/>
        <v>0</v>
      </c>
      <c r="AI34" s="687">
        <f>AI35+AI40+AI41</f>
        <v>179.70000000000002</v>
      </c>
      <c r="AJ34" s="681"/>
      <c r="AK34" s="687">
        <f>AK35+AK40+AK41</f>
        <v>0</v>
      </c>
      <c r="AL34" s="681"/>
      <c r="AM34" s="687">
        <f t="shared" si="12"/>
        <v>-179.70000000000002</v>
      </c>
      <c r="AN34" s="688">
        <f t="shared" si="13"/>
        <v>0</v>
      </c>
      <c r="AO34" s="687">
        <f t="shared" si="14"/>
        <v>389.8</v>
      </c>
      <c r="AP34" s="681"/>
      <c r="AQ34" s="687">
        <f t="shared" si="15"/>
        <v>0</v>
      </c>
      <c r="AR34" s="681"/>
      <c r="AS34" s="687">
        <f t="shared" si="16"/>
        <v>-389.8</v>
      </c>
      <c r="AT34" s="688">
        <f t="shared" si="17"/>
        <v>0</v>
      </c>
      <c r="AU34" s="687">
        <f>AU35+AU40+AU41</f>
        <v>110.5</v>
      </c>
      <c r="AV34" s="681"/>
      <c r="AW34" s="687">
        <f>AW35+AW40+AW41</f>
        <v>0</v>
      </c>
      <c r="AX34" s="681"/>
      <c r="AY34" s="687">
        <f t="shared" si="18"/>
        <v>-110.5</v>
      </c>
      <c r="AZ34" s="688">
        <f t="shared" si="19"/>
        <v>0</v>
      </c>
      <c r="BA34" s="687">
        <f>BA35+BA40+BA41</f>
        <v>137.30000000000001</v>
      </c>
      <c r="BB34" s="681"/>
      <c r="BC34" s="687">
        <f>BC35+BC40+BC41</f>
        <v>0</v>
      </c>
      <c r="BD34" s="681"/>
      <c r="BE34" s="687">
        <f t="shared" si="20"/>
        <v>-137.30000000000001</v>
      </c>
      <c r="BF34" s="688">
        <f t="shared" si="21"/>
        <v>0</v>
      </c>
      <c r="BG34" s="687">
        <f>BG35+BG40+BG41</f>
        <v>142</v>
      </c>
      <c r="BH34" s="681"/>
      <c r="BI34" s="687">
        <f>BI35+BI40+BI41</f>
        <v>0</v>
      </c>
      <c r="BJ34" s="681"/>
      <c r="BK34" s="687">
        <f t="shared" si="22"/>
        <v>-142</v>
      </c>
      <c r="BL34" s="688">
        <f t="shared" si="23"/>
        <v>0</v>
      </c>
      <c r="BM34" s="687">
        <f t="shared" si="24"/>
        <v>322.89999999999998</v>
      </c>
      <c r="BN34" s="681"/>
      <c r="BO34" s="687">
        <f t="shared" si="25"/>
        <v>0</v>
      </c>
      <c r="BP34" s="681"/>
      <c r="BQ34" s="687">
        <f t="shared" si="26"/>
        <v>-322.89999999999998</v>
      </c>
      <c r="BR34" s="688">
        <f t="shared" si="27"/>
        <v>0</v>
      </c>
      <c r="BS34" s="687">
        <f>BS35+BS40+BS41</f>
        <v>106.69999999999999</v>
      </c>
      <c r="BT34" s="681"/>
      <c r="BU34" s="687">
        <f>BU35+BU40+BU41</f>
        <v>0</v>
      </c>
      <c r="BV34" s="681"/>
      <c r="BW34" s="687">
        <f t="shared" si="28"/>
        <v>-106.69999999999999</v>
      </c>
      <c r="BX34" s="688">
        <f t="shared" si="29"/>
        <v>0</v>
      </c>
      <c r="BY34" s="687">
        <f>BY35+BY40+BY41</f>
        <v>161.5</v>
      </c>
      <c r="BZ34" s="681"/>
      <c r="CA34" s="687">
        <f>CA35+CA40+CA41</f>
        <v>0</v>
      </c>
      <c r="CB34" s="681"/>
      <c r="CC34" s="687">
        <f t="shared" si="30"/>
        <v>-161.5</v>
      </c>
      <c r="CD34" s="688">
        <f t="shared" si="31"/>
        <v>0</v>
      </c>
      <c r="CE34" s="687">
        <f>CE35+CE40+CE41</f>
        <v>54.7</v>
      </c>
      <c r="CF34" s="681"/>
      <c r="CG34" s="687">
        <f>CG35+CG40+CG41</f>
        <v>0</v>
      </c>
      <c r="CH34" s="681"/>
      <c r="CI34" s="687">
        <f t="shared" si="32"/>
        <v>-54.7</v>
      </c>
      <c r="CJ34" s="688">
        <f t="shared" si="33"/>
        <v>0</v>
      </c>
      <c r="CK34" s="687">
        <f t="shared" si="34"/>
        <v>292.29999999999995</v>
      </c>
      <c r="CL34" s="681"/>
      <c r="CM34" s="687">
        <f t="shared" si="35"/>
        <v>0</v>
      </c>
      <c r="CN34" s="681"/>
      <c r="CO34" s="687">
        <f t="shared" si="36"/>
        <v>-292.29999999999995</v>
      </c>
      <c r="CP34" s="688">
        <f t="shared" si="37"/>
        <v>0</v>
      </c>
      <c r="CQ34" s="687">
        <f>CQ35+CQ40+CQ41</f>
        <v>79</v>
      </c>
      <c r="CR34" s="681"/>
      <c r="CS34" s="687">
        <f>CS35+CS40+CS41</f>
        <v>0</v>
      </c>
      <c r="CT34" s="681"/>
      <c r="CU34" s="687">
        <f t="shared" si="38"/>
        <v>-79</v>
      </c>
      <c r="CV34" s="688">
        <f t="shared" si="39"/>
        <v>0</v>
      </c>
      <c r="CW34" s="687">
        <f>CW35+CW40+CW41</f>
        <v>82.6</v>
      </c>
      <c r="CX34" s="681"/>
      <c r="CY34" s="687">
        <f>CY35+CY40+CY41</f>
        <v>0</v>
      </c>
      <c r="CZ34" s="681"/>
      <c r="DA34" s="687">
        <f t="shared" si="40"/>
        <v>-82.6</v>
      </c>
      <c r="DB34" s="688">
        <f t="shared" si="41"/>
        <v>0</v>
      </c>
      <c r="DC34" s="687">
        <f>DC35+DC40+DC41</f>
        <v>130.69999999999999</v>
      </c>
      <c r="DD34" s="681"/>
      <c r="DE34" s="687">
        <f>DE35+DE40+DE41</f>
        <v>0</v>
      </c>
      <c r="DF34" s="681"/>
      <c r="DG34" s="687">
        <f t="shared" si="42"/>
        <v>-130.69999999999999</v>
      </c>
      <c r="DH34" s="688">
        <f t="shared" si="43"/>
        <v>0</v>
      </c>
    </row>
    <row r="35" spans="1:112" ht="21.75" customHeight="1">
      <c r="A35">
        <v>178.25299999999999</v>
      </c>
      <c r="B35" s="338" t="s">
        <v>4481</v>
      </c>
      <c r="C35" s="637" t="s">
        <v>1629</v>
      </c>
      <c r="D35" s="338" t="s">
        <v>4481</v>
      </c>
      <c r="E35" s="528" t="s">
        <v>4523</v>
      </c>
      <c r="F35" s="528"/>
      <c r="G35" s="529"/>
      <c r="H35" s="530" t="s">
        <v>4524</v>
      </c>
      <c r="I35" s="530"/>
      <c r="J35" s="663" t="s">
        <v>883</v>
      </c>
      <c r="K35" s="687">
        <f t="shared" si="0"/>
        <v>1470.3</v>
      </c>
      <c r="L35" s="681"/>
      <c r="M35" s="687">
        <f t="shared" si="1"/>
        <v>0</v>
      </c>
      <c r="N35" s="681"/>
      <c r="O35" s="687">
        <f t="shared" si="2"/>
        <v>-1470.3</v>
      </c>
      <c r="P35" s="688">
        <f t="shared" si="3"/>
        <v>0</v>
      </c>
      <c r="Q35" s="687">
        <f t="shared" si="4"/>
        <v>465.30000000000007</v>
      </c>
      <c r="R35" s="681"/>
      <c r="S35" s="687">
        <f t="shared" si="5"/>
        <v>0</v>
      </c>
      <c r="T35" s="681"/>
      <c r="U35" s="687">
        <f t="shared" si="6"/>
        <v>-465.30000000000007</v>
      </c>
      <c r="V35" s="688">
        <f t="shared" si="7"/>
        <v>0</v>
      </c>
      <c r="W35" s="687">
        <f>W36+W37+W38+W39</f>
        <v>153</v>
      </c>
      <c r="X35" s="681"/>
      <c r="Y35" s="687">
        <f>Y36+Y37+Y38+Y39</f>
        <v>0</v>
      </c>
      <c r="Z35" s="681"/>
      <c r="AA35" s="687">
        <f t="shared" si="8"/>
        <v>-153</v>
      </c>
      <c r="AB35" s="688">
        <f t="shared" si="9"/>
        <v>0</v>
      </c>
      <c r="AC35" s="687">
        <f>AC36+AC37+AC38+AC39</f>
        <v>132.6</v>
      </c>
      <c r="AD35" s="681"/>
      <c r="AE35" s="687">
        <f>AE36+AE37+AE38+AE39</f>
        <v>0</v>
      </c>
      <c r="AF35" s="681"/>
      <c r="AG35" s="687">
        <f t="shared" si="10"/>
        <v>-132.6</v>
      </c>
      <c r="AH35" s="688">
        <f t="shared" si="11"/>
        <v>0</v>
      </c>
      <c r="AI35" s="687">
        <f>AI36+AI37+AI38+AI39</f>
        <v>179.70000000000002</v>
      </c>
      <c r="AJ35" s="681"/>
      <c r="AK35" s="687">
        <f>AK36+AK37+AK38+AK39</f>
        <v>0</v>
      </c>
      <c r="AL35" s="681"/>
      <c r="AM35" s="687">
        <f t="shared" si="12"/>
        <v>-179.70000000000002</v>
      </c>
      <c r="AN35" s="688">
        <f t="shared" si="13"/>
        <v>0</v>
      </c>
      <c r="AO35" s="687">
        <f t="shared" si="14"/>
        <v>389.8</v>
      </c>
      <c r="AP35" s="681"/>
      <c r="AQ35" s="687">
        <f t="shared" si="15"/>
        <v>0</v>
      </c>
      <c r="AR35" s="681"/>
      <c r="AS35" s="687">
        <f t="shared" si="16"/>
        <v>-389.8</v>
      </c>
      <c r="AT35" s="688">
        <f t="shared" si="17"/>
        <v>0</v>
      </c>
      <c r="AU35" s="687">
        <f>AU36+AU37+AU38+AU39</f>
        <v>110.5</v>
      </c>
      <c r="AV35" s="681"/>
      <c r="AW35" s="687">
        <f>AW36+AW37+AW38+AW39</f>
        <v>0</v>
      </c>
      <c r="AX35" s="681"/>
      <c r="AY35" s="687">
        <f t="shared" si="18"/>
        <v>-110.5</v>
      </c>
      <c r="AZ35" s="688">
        <f t="shared" si="19"/>
        <v>0</v>
      </c>
      <c r="BA35" s="687">
        <f>BA36+BA37+BA38+BA39</f>
        <v>137.30000000000001</v>
      </c>
      <c r="BB35" s="681"/>
      <c r="BC35" s="687">
        <f>BC36+BC37+BC38+BC39</f>
        <v>0</v>
      </c>
      <c r="BD35" s="681"/>
      <c r="BE35" s="687">
        <f t="shared" si="20"/>
        <v>-137.30000000000001</v>
      </c>
      <c r="BF35" s="688">
        <f t="shared" si="21"/>
        <v>0</v>
      </c>
      <c r="BG35" s="687">
        <f>BG36+BG37+BG38+BG39</f>
        <v>142</v>
      </c>
      <c r="BH35" s="681"/>
      <c r="BI35" s="687">
        <f>BI36+BI37+BI38+BI39</f>
        <v>0</v>
      </c>
      <c r="BJ35" s="681"/>
      <c r="BK35" s="687">
        <f t="shared" si="22"/>
        <v>-142</v>
      </c>
      <c r="BL35" s="688">
        <f t="shared" si="23"/>
        <v>0</v>
      </c>
      <c r="BM35" s="687">
        <f t="shared" si="24"/>
        <v>322.89999999999998</v>
      </c>
      <c r="BN35" s="681"/>
      <c r="BO35" s="687">
        <f t="shared" si="25"/>
        <v>0</v>
      </c>
      <c r="BP35" s="681"/>
      <c r="BQ35" s="687">
        <f t="shared" si="26"/>
        <v>-322.89999999999998</v>
      </c>
      <c r="BR35" s="688">
        <f t="shared" si="27"/>
        <v>0</v>
      </c>
      <c r="BS35" s="687">
        <f>BS36+BS37+BS38+BS39</f>
        <v>106.69999999999999</v>
      </c>
      <c r="BT35" s="681"/>
      <c r="BU35" s="687">
        <f>BU36+BU37+BU38+BU39</f>
        <v>0</v>
      </c>
      <c r="BV35" s="681"/>
      <c r="BW35" s="687">
        <f t="shared" si="28"/>
        <v>-106.69999999999999</v>
      </c>
      <c r="BX35" s="688">
        <f t="shared" si="29"/>
        <v>0</v>
      </c>
      <c r="BY35" s="687">
        <f>BY36+BY37+BY38+BY39</f>
        <v>161.5</v>
      </c>
      <c r="BZ35" s="681"/>
      <c r="CA35" s="687">
        <f>CA36+CA37+CA38+CA39</f>
        <v>0</v>
      </c>
      <c r="CB35" s="681"/>
      <c r="CC35" s="687">
        <f t="shared" si="30"/>
        <v>-161.5</v>
      </c>
      <c r="CD35" s="688">
        <f t="shared" si="31"/>
        <v>0</v>
      </c>
      <c r="CE35" s="687">
        <f>CE36+CE37+CE38+CE39</f>
        <v>54.7</v>
      </c>
      <c r="CF35" s="681"/>
      <c r="CG35" s="687">
        <f>CG36+CG37+CG38+CG39</f>
        <v>0</v>
      </c>
      <c r="CH35" s="681"/>
      <c r="CI35" s="687">
        <f t="shared" si="32"/>
        <v>-54.7</v>
      </c>
      <c r="CJ35" s="688">
        <f t="shared" si="33"/>
        <v>0</v>
      </c>
      <c r="CK35" s="687">
        <f t="shared" si="34"/>
        <v>292.29999999999995</v>
      </c>
      <c r="CL35" s="681"/>
      <c r="CM35" s="687">
        <f t="shared" si="35"/>
        <v>0</v>
      </c>
      <c r="CN35" s="681"/>
      <c r="CO35" s="687">
        <f t="shared" si="36"/>
        <v>-292.29999999999995</v>
      </c>
      <c r="CP35" s="688">
        <f t="shared" si="37"/>
        <v>0</v>
      </c>
      <c r="CQ35" s="687">
        <f>CQ36+CQ37+CQ38+CQ39</f>
        <v>79</v>
      </c>
      <c r="CR35" s="681"/>
      <c r="CS35" s="687">
        <f>CS36+CS37+CS38+CS39</f>
        <v>0</v>
      </c>
      <c r="CT35" s="681"/>
      <c r="CU35" s="687">
        <f t="shared" si="38"/>
        <v>-79</v>
      </c>
      <c r="CV35" s="688">
        <f t="shared" si="39"/>
        <v>0</v>
      </c>
      <c r="CW35" s="687">
        <f>CW36+CW37+CW38+CW39</f>
        <v>82.6</v>
      </c>
      <c r="CX35" s="681"/>
      <c r="CY35" s="687">
        <f>CY36+CY37+CY38+CY39</f>
        <v>0</v>
      </c>
      <c r="CZ35" s="681"/>
      <c r="DA35" s="687">
        <f t="shared" si="40"/>
        <v>-82.6</v>
      </c>
      <c r="DB35" s="688">
        <f t="shared" si="41"/>
        <v>0</v>
      </c>
      <c r="DC35" s="687">
        <f>DC36+DC37+DC38+DC39</f>
        <v>130.69999999999999</v>
      </c>
      <c r="DD35" s="681"/>
      <c r="DE35" s="687">
        <f>DE36+DE37+DE38+DE39</f>
        <v>0</v>
      </c>
      <c r="DF35" s="681"/>
      <c r="DG35" s="687">
        <f t="shared" si="42"/>
        <v>-130.69999999999999</v>
      </c>
      <c r="DH35" s="688">
        <f t="shared" si="43"/>
        <v>0</v>
      </c>
    </row>
    <row r="36" spans="1:112" ht="21.75" customHeight="1">
      <c r="A36">
        <v>1.484</v>
      </c>
      <c r="B36" s="339" t="s">
        <v>1123</v>
      </c>
      <c r="C36" s="637"/>
      <c r="D36" s="339" t="s">
        <v>1123</v>
      </c>
      <c r="E36" s="528" t="s">
        <v>4525</v>
      </c>
      <c r="F36" s="528"/>
      <c r="G36" s="529"/>
      <c r="H36" s="530"/>
      <c r="I36" s="530"/>
      <c r="J36" s="663" t="s">
        <v>883</v>
      </c>
      <c r="K36" s="687">
        <f t="shared" si="0"/>
        <v>442.49999999999994</v>
      </c>
      <c r="L36" s="681"/>
      <c r="M36" s="687">
        <f t="shared" si="1"/>
        <v>0</v>
      </c>
      <c r="N36" s="681"/>
      <c r="O36" s="687">
        <f t="shared" si="2"/>
        <v>-442.49999999999994</v>
      </c>
      <c r="P36" s="688">
        <f t="shared" si="3"/>
        <v>0</v>
      </c>
      <c r="Q36" s="687">
        <f t="shared" si="4"/>
        <v>14.000000000000002</v>
      </c>
      <c r="R36" s="681"/>
      <c r="S36" s="687">
        <f t="shared" si="5"/>
        <v>0</v>
      </c>
      <c r="T36" s="681"/>
      <c r="U36" s="687">
        <f t="shared" si="6"/>
        <v>-14.000000000000002</v>
      </c>
      <c r="V36" s="688">
        <f t="shared" si="7"/>
        <v>0</v>
      </c>
      <c r="W36" s="683">
        <v>4.7</v>
      </c>
      <c r="X36" s="681"/>
      <c r="Y36" s="681"/>
      <c r="Z36" s="681"/>
      <c r="AA36" s="687">
        <f t="shared" si="8"/>
        <v>-4.7</v>
      </c>
      <c r="AB36" s="688">
        <f t="shared" si="9"/>
        <v>0</v>
      </c>
      <c r="AC36" s="683">
        <v>4.4000000000000004</v>
      </c>
      <c r="AD36" s="681"/>
      <c r="AE36" s="681"/>
      <c r="AF36" s="681"/>
      <c r="AG36" s="687">
        <f t="shared" si="10"/>
        <v>-4.4000000000000004</v>
      </c>
      <c r="AH36" s="688">
        <f t="shared" si="11"/>
        <v>0</v>
      </c>
      <c r="AI36" s="683">
        <v>4.9000000000000004</v>
      </c>
      <c r="AJ36" s="681"/>
      <c r="AK36" s="681"/>
      <c r="AL36" s="681"/>
      <c r="AM36" s="687">
        <f t="shared" si="12"/>
        <v>-4.9000000000000004</v>
      </c>
      <c r="AN36" s="688">
        <f t="shared" si="13"/>
        <v>0</v>
      </c>
      <c r="AO36" s="687">
        <f t="shared" si="14"/>
        <v>186.6</v>
      </c>
      <c r="AP36" s="681"/>
      <c r="AQ36" s="687">
        <f t="shared" si="15"/>
        <v>0</v>
      </c>
      <c r="AR36" s="681"/>
      <c r="AS36" s="687">
        <f t="shared" si="16"/>
        <v>-186.6</v>
      </c>
      <c r="AT36" s="688">
        <f t="shared" si="17"/>
        <v>0</v>
      </c>
      <c r="AU36" s="683">
        <v>10.1</v>
      </c>
      <c r="AV36" s="681"/>
      <c r="AW36" s="681"/>
      <c r="AX36" s="681"/>
      <c r="AY36" s="687">
        <f t="shared" si="18"/>
        <v>-10.1</v>
      </c>
      <c r="AZ36" s="688">
        <f t="shared" si="19"/>
        <v>0</v>
      </c>
      <c r="BA36" s="683">
        <v>85.5</v>
      </c>
      <c r="BB36" s="681"/>
      <c r="BC36" s="681"/>
      <c r="BD36" s="681"/>
      <c r="BE36" s="687">
        <f t="shared" si="20"/>
        <v>-85.5</v>
      </c>
      <c r="BF36" s="688">
        <f t="shared" si="21"/>
        <v>0</v>
      </c>
      <c r="BG36" s="683">
        <v>91</v>
      </c>
      <c r="BH36" s="681"/>
      <c r="BI36" s="681"/>
      <c r="BJ36" s="681"/>
      <c r="BK36" s="687">
        <f t="shared" si="22"/>
        <v>-91</v>
      </c>
      <c r="BL36" s="688">
        <f t="shared" si="23"/>
        <v>0</v>
      </c>
      <c r="BM36" s="687">
        <f t="shared" si="24"/>
        <v>154.69999999999999</v>
      </c>
      <c r="BN36" s="681"/>
      <c r="BO36" s="687">
        <f t="shared" si="25"/>
        <v>0</v>
      </c>
      <c r="BP36" s="681"/>
      <c r="BQ36" s="687">
        <f t="shared" si="26"/>
        <v>-154.69999999999999</v>
      </c>
      <c r="BR36" s="688">
        <f t="shared" si="27"/>
        <v>0</v>
      </c>
      <c r="BS36" s="683">
        <v>8.6</v>
      </c>
      <c r="BT36" s="681"/>
      <c r="BU36" s="681"/>
      <c r="BV36" s="681"/>
      <c r="BW36" s="687">
        <f t="shared" si="28"/>
        <v>-8.6</v>
      </c>
      <c r="BX36" s="688">
        <f t="shared" si="29"/>
        <v>0</v>
      </c>
      <c r="BY36" s="683">
        <v>92.1</v>
      </c>
      <c r="BZ36" s="681"/>
      <c r="CA36" s="681"/>
      <c r="CB36" s="681"/>
      <c r="CC36" s="687">
        <f t="shared" si="30"/>
        <v>-92.1</v>
      </c>
      <c r="CD36" s="688">
        <f t="shared" si="31"/>
        <v>0</v>
      </c>
      <c r="CE36" s="683">
        <v>54</v>
      </c>
      <c r="CF36" s="681"/>
      <c r="CG36" s="681"/>
      <c r="CH36" s="681"/>
      <c r="CI36" s="687">
        <f t="shared" si="32"/>
        <v>-54</v>
      </c>
      <c r="CJ36" s="688">
        <f t="shared" si="33"/>
        <v>0</v>
      </c>
      <c r="CK36" s="687">
        <f t="shared" si="34"/>
        <v>87.199999999999989</v>
      </c>
      <c r="CL36" s="681"/>
      <c r="CM36" s="687">
        <f t="shared" si="35"/>
        <v>0</v>
      </c>
      <c r="CN36" s="681"/>
      <c r="CO36" s="687">
        <f t="shared" si="36"/>
        <v>-87.199999999999989</v>
      </c>
      <c r="CP36" s="688">
        <f t="shared" si="37"/>
        <v>0</v>
      </c>
      <c r="CQ36" s="683">
        <v>33.4</v>
      </c>
      <c r="CR36" s="681"/>
      <c r="CS36" s="681"/>
      <c r="CT36" s="681"/>
      <c r="CU36" s="687">
        <f t="shared" si="38"/>
        <v>-33.4</v>
      </c>
      <c r="CV36" s="688">
        <f t="shared" si="39"/>
        <v>0</v>
      </c>
      <c r="CW36" s="683">
        <v>26.7</v>
      </c>
      <c r="CX36" s="681"/>
      <c r="CY36" s="681"/>
      <c r="CZ36" s="681"/>
      <c r="DA36" s="687">
        <f t="shared" si="40"/>
        <v>-26.7</v>
      </c>
      <c r="DB36" s="688">
        <f t="shared" si="41"/>
        <v>0</v>
      </c>
      <c r="DC36" s="683">
        <v>27.1</v>
      </c>
      <c r="DD36" s="681"/>
      <c r="DE36" s="681"/>
      <c r="DF36" s="681"/>
      <c r="DG36" s="687">
        <f t="shared" si="42"/>
        <v>-27.1</v>
      </c>
      <c r="DH36" s="688">
        <f t="shared" si="43"/>
        <v>0</v>
      </c>
    </row>
    <row r="37" spans="1:112" ht="21.75" customHeight="1">
      <c r="A37">
        <v>161.21299999999999</v>
      </c>
      <c r="B37" s="339" t="s">
        <v>837</v>
      </c>
      <c r="C37" s="637"/>
      <c r="D37" s="339" t="s">
        <v>837</v>
      </c>
      <c r="E37" s="528" t="s">
        <v>4526</v>
      </c>
      <c r="F37" s="528"/>
      <c r="G37" s="529"/>
      <c r="H37" s="530"/>
      <c r="I37" s="530"/>
      <c r="J37" s="663" t="s">
        <v>883</v>
      </c>
      <c r="K37" s="687">
        <f t="shared" si="0"/>
        <v>1027.8</v>
      </c>
      <c r="L37" s="681"/>
      <c r="M37" s="687">
        <f t="shared" si="1"/>
        <v>0</v>
      </c>
      <c r="N37" s="681"/>
      <c r="O37" s="687">
        <f t="shared" si="2"/>
        <v>-1027.8</v>
      </c>
      <c r="P37" s="688">
        <f t="shared" si="3"/>
        <v>0</v>
      </c>
      <c r="Q37" s="687">
        <f t="shared" si="4"/>
        <v>451.3</v>
      </c>
      <c r="R37" s="681"/>
      <c r="S37" s="687">
        <f t="shared" si="5"/>
        <v>0</v>
      </c>
      <c r="T37" s="681"/>
      <c r="U37" s="687">
        <f t="shared" si="6"/>
        <v>-451.3</v>
      </c>
      <c r="V37" s="688">
        <f t="shared" si="7"/>
        <v>0</v>
      </c>
      <c r="W37" s="683">
        <v>148.30000000000001</v>
      </c>
      <c r="X37" s="681"/>
      <c r="Y37" s="681"/>
      <c r="Z37" s="681"/>
      <c r="AA37" s="687">
        <f t="shared" si="8"/>
        <v>-148.30000000000001</v>
      </c>
      <c r="AB37" s="688">
        <f t="shared" si="9"/>
        <v>0</v>
      </c>
      <c r="AC37" s="683">
        <v>128.19999999999999</v>
      </c>
      <c r="AD37" s="681"/>
      <c r="AE37" s="681"/>
      <c r="AF37" s="681"/>
      <c r="AG37" s="687">
        <f t="shared" si="10"/>
        <v>-128.19999999999999</v>
      </c>
      <c r="AH37" s="688">
        <f t="shared" si="11"/>
        <v>0</v>
      </c>
      <c r="AI37" s="683">
        <v>174.8</v>
      </c>
      <c r="AJ37" s="681"/>
      <c r="AK37" s="681"/>
      <c r="AL37" s="681"/>
      <c r="AM37" s="687">
        <f t="shared" si="12"/>
        <v>-174.8</v>
      </c>
      <c r="AN37" s="688">
        <f t="shared" si="13"/>
        <v>0</v>
      </c>
      <c r="AO37" s="687">
        <f t="shared" si="14"/>
        <v>203.2</v>
      </c>
      <c r="AP37" s="681"/>
      <c r="AQ37" s="687">
        <f t="shared" si="15"/>
        <v>0</v>
      </c>
      <c r="AR37" s="681"/>
      <c r="AS37" s="687">
        <f t="shared" si="16"/>
        <v>-203.2</v>
      </c>
      <c r="AT37" s="688">
        <f t="shared" si="17"/>
        <v>0</v>
      </c>
      <c r="AU37" s="683">
        <v>100.4</v>
      </c>
      <c r="AV37" s="681"/>
      <c r="AW37" s="681"/>
      <c r="AX37" s="681"/>
      <c r="AY37" s="687">
        <f t="shared" si="18"/>
        <v>-100.4</v>
      </c>
      <c r="AZ37" s="688">
        <f t="shared" si="19"/>
        <v>0</v>
      </c>
      <c r="BA37" s="683">
        <v>51.8</v>
      </c>
      <c r="BB37" s="681"/>
      <c r="BC37" s="681"/>
      <c r="BD37" s="681"/>
      <c r="BE37" s="687">
        <f t="shared" si="20"/>
        <v>-51.8</v>
      </c>
      <c r="BF37" s="688">
        <f t="shared" si="21"/>
        <v>0</v>
      </c>
      <c r="BG37" s="683">
        <v>51</v>
      </c>
      <c r="BH37" s="681"/>
      <c r="BI37" s="681"/>
      <c r="BJ37" s="681"/>
      <c r="BK37" s="687">
        <f t="shared" si="22"/>
        <v>-51</v>
      </c>
      <c r="BL37" s="688">
        <f t="shared" si="23"/>
        <v>0</v>
      </c>
      <c r="BM37" s="687">
        <f t="shared" si="24"/>
        <v>168.2</v>
      </c>
      <c r="BN37" s="681"/>
      <c r="BO37" s="687">
        <f t="shared" si="25"/>
        <v>0</v>
      </c>
      <c r="BP37" s="681"/>
      <c r="BQ37" s="687">
        <f t="shared" si="26"/>
        <v>-168.2</v>
      </c>
      <c r="BR37" s="688">
        <f t="shared" si="27"/>
        <v>0</v>
      </c>
      <c r="BS37" s="683">
        <v>98.1</v>
      </c>
      <c r="BT37" s="681"/>
      <c r="BU37" s="681"/>
      <c r="BV37" s="681"/>
      <c r="BW37" s="687">
        <f t="shared" si="28"/>
        <v>-98.1</v>
      </c>
      <c r="BX37" s="688">
        <f t="shared" si="29"/>
        <v>0</v>
      </c>
      <c r="BY37" s="683">
        <v>69.400000000000006</v>
      </c>
      <c r="BZ37" s="681"/>
      <c r="CA37" s="681"/>
      <c r="CB37" s="681"/>
      <c r="CC37" s="687">
        <f t="shared" si="30"/>
        <v>-69.400000000000006</v>
      </c>
      <c r="CD37" s="688">
        <f t="shared" si="31"/>
        <v>0</v>
      </c>
      <c r="CE37" s="683">
        <v>0.7</v>
      </c>
      <c r="CF37" s="681"/>
      <c r="CG37" s="681"/>
      <c r="CH37" s="681"/>
      <c r="CI37" s="687">
        <f t="shared" si="32"/>
        <v>-0.7</v>
      </c>
      <c r="CJ37" s="688">
        <f t="shared" si="33"/>
        <v>0</v>
      </c>
      <c r="CK37" s="687">
        <f t="shared" si="34"/>
        <v>205.1</v>
      </c>
      <c r="CL37" s="681"/>
      <c r="CM37" s="687">
        <f t="shared" si="35"/>
        <v>0</v>
      </c>
      <c r="CN37" s="681"/>
      <c r="CO37" s="687">
        <f t="shared" si="36"/>
        <v>-205.1</v>
      </c>
      <c r="CP37" s="688">
        <f t="shared" si="37"/>
        <v>0</v>
      </c>
      <c r="CQ37" s="683">
        <v>45.6</v>
      </c>
      <c r="CR37" s="681"/>
      <c r="CS37" s="681"/>
      <c r="CT37" s="681"/>
      <c r="CU37" s="687">
        <f t="shared" si="38"/>
        <v>-45.6</v>
      </c>
      <c r="CV37" s="688">
        <f t="shared" si="39"/>
        <v>0</v>
      </c>
      <c r="CW37" s="683">
        <v>55.9</v>
      </c>
      <c r="CX37" s="681"/>
      <c r="CY37" s="681"/>
      <c r="CZ37" s="681"/>
      <c r="DA37" s="687">
        <f t="shared" si="40"/>
        <v>-55.9</v>
      </c>
      <c r="DB37" s="688">
        <f t="shared" si="41"/>
        <v>0</v>
      </c>
      <c r="DC37" s="683">
        <v>103.6</v>
      </c>
      <c r="DD37" s="681"/>
      <c r="DE37" s="681"/>
      <c r="DF37" s="681"/>
      <c r="DG37" s="687">
        <f t="shared" si="42"/>
        <v>-103.6</v>
      </c>
      <c r="DH37" s="688">
        <f t="shared" si="43"/>
        <v>0</v>
      </c>
    </row>
    <row r="38" spans="1:112" ht="21.75" customHeight="1">
      <c r="A38">
        <v>0</v>
      </c>
      <c r="B38" s="339" t="s">
        <v>1126</v>
      </c>
      <c r="C38" s="637"/>
      <c r="D38" s="339" t="s">
        <v>1126</v>
      </c>
      <c r="E38" s="528" t="s">
        <v>4527</v>
      </c>
      <c r="F38" s="528"/>
      <c r="G38" s="529"/>
      <c r="H38" s="530"/>
      <c r="I38" s="530"/>
      <c r="J38" s="663" t="s">
        <v>883</v>
      </c>
      <c r="K38" s="687">
        <f t="shared" si="0"/>
        <v>0</v>
      </c>
      <c r="L38" s="681"/>
      <c r="M38" s="687">
        <f t="shared" si="1"/>
        <v>0</v>
      </c>
      <c r="N38" s="681"/>
      <c r="O38" s="687">
        <f t="shared" si="2"/>
        <v>0</v>
      </c>
      <c r="P38" s="688" t="str">
        <f t="shared" si="3"/>
        <v>-</v>
      </c>
      <c r="Q38" s="687">
        <f t="shared" si="4"/>
        <v>0</v>
      </c>
      <c r="R38" s="681"/>
      <c r="S38" s="687">
        <f t="shared" si="5"/>
        <v>0</v>
      </c>
      <c r="T38" s="681"/>
      <c r="U38" s="687">
        <f t="shared" si="6"/>
        <v>0</v>
      </c>
      <c r="V38" s="688" t="str">
        <f t="shared" si="7"/>
        <v>-</v>
      </c>
      <c r="W38" s="683">
        <v>0</v>
      </c>
      <c r="X38" s="681"/>
      <c r="Y38" s="681"/>
      <c r="Z38" s="681"/>
      <c r="AA38" s="687">
        <f t="shared" si="8"/>
        <v>0</v>
      </c>
      <c r="AB38" s="688" t="str">
        <f t="shared" si="9"/>
        <v>-</v>
      </c>
      <c r="AC38" s="683">
        <v>0</v>
      </c>
      <c r="AD38" s="681"/>
      <c r="AE38" s="681"/>
      <c r="AF38" s="681"/>
      <c r="AG38" s="687">
        <f t="shared" si="10"/>
        <v>0</v>
      </c>
      <c r="AH38" s="688" t="str">
        <f t="shared" si="11"/>
        <v>-</v>
      </c>
      <c r="AI38" s="683">
        <v>0</v>
      </c>
      <c r="AJ38" s="681"/>
      <c r="AK38" s="681"/>
      <c r="AL38" s="681"/>
      <c r="AM38" s="687">
        <f t="shared" si="12"/>
        <v>0</v>
      </c>
      <c r="AN38" s="688" t="str">
        <f t="shared" si="13"/>
        <v>-</v>
      </c>
      <c r="AO38" s="687">
        <f t="shared" si="14"/>
        <v>0</v>
      </c>
      <c r="AP38" s="681"/>
      <c r="AQ38" s="687">
        <f t="shared" si="15"/>
        <v>0</v>
      </c>
      <c r="AR38" s="681"/>
      <c r="AS38" s="687">
        <f t="shared" si="16"/>
        <v>0</v>
      </c>
      <c r="AT38" s="688" t="str">
        <f t="shared" si="17"/>
        <v>-</v>
      </c>
      <c r="AU38" s="683">
        <v>0</v>
      </c>
      <c r="AV38" s="681"/>
      <c r="AW38" s="681"/>
      <c r="AX38" s="681"/>
      <c r="AY38" s="687">
        <f t="shared" si="18"/>
        <v>0</v>
      </c>
      <c r="AZ38" s="688" t="str">
        <f t="shared" si="19"/>
        <v>-</v>
      </c>
      <c r="BA38" s="683">
        <v>0</v>
      </c>
      <c r="BB38" s="681"/>
      <c r="BC38" s="681"/>
      <c r="BD38" s="681"/>
      <c r="BE38" s="687">
        <f t="shared" si="20"/>
        <v>0</v>
      </c>
      <c r="BF38" s="688" t="str">
        <f t="shared" si="21"/>
        <v>-</v>
      </c>
      <c r="BG38" s="683">
        <v>0</v>
      </c>
      <c r="BH38" s="681"/>
      <c r="BI38" s="681"/>
      <c r="BJ38" s="681"/>
      <c r="BK38" s="687">
        <f t="shared" si="22"/>
        <v>0</v>
      </c>
      <c r="BL38" s="688" t="str">
        <f t="shared" si="23"/>
        <v>-</v>
      </c>
      <c r="BM38" s="687">
        <f t="shared" si="24"/>
        <v>0</v>
      </c>
      <c r="BN38" s="681"/>
      <c r="BO38" s="687">
        <f t="shared" si="25"/>
        <v>0</v>
      </c>
      <c r="BP38" s="681"/>
      <c r="BQ38" s="687">
        <f t="shared" si="26"/>
        <v>0</v>
      </c>
      <c r="BR38" s="688" t="str">
        <f t="shared" si="27"/>
        <v>-</v>
      </c>
      <c r="BS38" s="683">
        <v>0</v>
      </c>
      <c r="BT38" s="681"/>
      <c r="BU38" s="681"/>
      <c r="BV38" s="681"/>
      <c r="BW38" s="687">
        <f t="shared" si="28"/>
        <v>0</v>
      </c>
      <c r="BX38" s="688" t="str">
        <f t="shared" si="29"/>
        <v>-</v>
      </c>
      <c r="BY38" s="683">
        <v>0</v>
      </c>
      <c r="BZ38" s="681"/>
      <c r="CA38" s="681"/>
      <c r="CB38" s="681"/>
      <c r="CC38" s="687">
        <f t="shared" si="30"/>
        <v>0</v>
      </c>
      <c r="CD38" s="688" t="str">
        <f t="shared" si="31"/>
        <v>-</v>
      </c>
      <c r="CE38" s="683">
        <v>0</v>
      </c>
      <c r="CF38" s="681"/>
      <c r="CG38" s="681"/>
      <c r="CH38" s="681"/>
      <c r="CI38" s="687">
        <f t="shared" si="32"/>
        <v>0</v>
      </c>
      <c r="CJ38" s="688" t="str">
        <f t="shared" si="33"/>
        <v>-</v>
      </c>
      <c r="CK38" s="687">
        <f t="shared" si="34"/>
        <v>0</v>
      </c>
      <c r="CL38" s="681"/>
      <c r="CM38" s="687">
        <f t="shared" si="35"/>
        <v>0</v>
      </c>
      <c r="CN38" s="681"/>
      <c r="CO38" s="687">
        <f t="shared" si="36"/>
        <v>0</v>
      </c>
      <c r="CP38" s="688" t="str">
        <f t="shared" si="37"/>
        <v>-</v>
      </c>
      <c r="CQ38" s="683">
        <v>0</v>
      </c>
      <c r="CR38" s="681"/>
      <c r="CS38" s="681"/>
      <c r="CT38" s="681"/>
      <c r="CU38" s="687">
        <f t="shared" si="38"/>
        <v>0</v>
      </c>
      <c r="CV38" s="688" t="str">
        <f t="shared" si="39"/>
        <v>-</v>
      </c>
      <c r="CW38" s="683">
        <v>0</v>
      </c>
      <c r="CX38" s="681"/>
      <c r="CY38" s="681"/>
      <c r="CZ38" s="681"/>
      <c r="DA38" s="687">
        <f t="shared" si="40"/>
        <v>0</v>
      </c>
      <c r="DB38" s="688" t="str">
        <f t="shared" si="41"/>
        <v>-</v>
      </c>
      <c r="DC38" s="683">
        <v>0</v>
      </c>
      <c r="DD38" s="681"/>
      <c r="DE38" s="681"/>
      <c r="DF38" s="681"/>
      <c r="DG38" s="687">
        <f t="shared" si="42"/>
        <v>0</v>
      </c>
      <c r="DH38" s="688" t="str">
        <f t="shared" si="43"/>
        <v>-</v>
      </c>
    </row>
    <row r="39" spans="1:112" ht="21.75" customHeight="1">
      <c r="A39">
        <v>15.555999999999999</v>
      </c>
      <c r="B39" s="339" t="s">
        <v>4528</v>
      </c>
      <c r="C39" s="637"/>
      <c r="D39" s="339" t="s">
        <v>4528</v>
      </c>
      <c r="E39" s="528" t="s">
        <v>4529</v>
      </c>
      <c r="F39" s="528"/>
      <c r="G39" s="529"/>
      <c r="H39" s="530"/>
      <c r="I39" s="530"/>
      <c r="J39" s="663" t="s">
        <v>883</v>
      </c>
      <c r="K39" s="687">
        <f t="shared" si="0"/>
        <v>0</v>
      </c>
      <c r="L39" s="681"/>
      <c r="M39" s="687">
        <f t="shared" si="1"/>
        <v>0</v>
      </c>
      <c r="N39" s="681"/>
      <c r="O39" s="687">
        <f t="shared" si="2"/>
        <v>0</v>
      </c>
      <c r="P39" s="688" t="str">
        <f t="shared" si="3"/>
        <v>-</v>
      </c>
      <c r="Q39" s="687">
        <f t="shared" si="4"/>
        <v>0</v>
      </c>
      <c r="R39" s="681"/>
      <c r="S39" s="687">
        <f t="shared" si="5"/>
        <v>0</v>
      </c>
      <c r="T39" s="681"/>
      <c r="U39" s="687">
        <f t="shared" si="6"/>
        <v>0</v>
      </c>
      <c r="V39" s="688" t="str">
        <f t="shared" si="7"/>
        <v>-</v>
      </c>
      <c r="W39" s="683">
        <v>0</v>
      </c>
      <c r="X39" s="681"/>
      <c r="Y39" s="681"/>
      <c r="Z39" s="681"/>
      <c r="AA39" s="687">
        <f t="shared" si="8"/>
        <v>0</v>
      </c>
      <c r="AB39" s="688" t="str">
        <f t="shared" si="9"/>
        <v>-</v>
      </c>
      <c r="AC39" s="683">
        <v>0</v>
      </c>
      <c r="AD39" s="681"/>
      <c r="AE39" s="681"/>
      <c r="AF39" s="681"/>
      <c r="AG39" s="687">
        <f t="shared" si="10"/>
        <v>0</v>
      </c>
      <c r="AH39" s="688" t="str">
        <f t="shared" si="11"/>
        <v>-</v>
      </c>
      <c r="AI39" s="683">
        <v>0</v>
      </c>
      <c r="AJ39" s="681"/>
      <c r="AK39" s="681"/>
      <c r="AL39" s="681"/>
      <c r="AM39" s="687">
        <f t="shared" si="12"/>
        <v>0</v>
      </c>
      <c r="AN39" s="688" t="str">
        <f t="shared" si="13"/>
        <v>-</v>
      </c>
      <c r="AO39" s="687">
        <f t="shared" si="14"/>
        <v>0</v>
      </c>
      <c r="AP39" s="681"/>
      <c r="AQ39" s="687">
        <f t="shared" si="15"/>
        <v>0</v>
      </c>
      <c r="AR39" s="681"/>
      <c r="AS39" s="687">
        <f t="shared" si="16"/>
        <v>0</v>
      </c>
      <c r="AT39" s="688" t="str">
        <f t="shared" si="17"/>
        <v>-</v>
      </c>
      <c r="AU39" s="683">
        <v>0</v>
      </c>
      <c r="AV39" s="681"/>
      <c r="AW39" s="681"/>
      <c r="AX39" s="681"/>
      <c r="AY39" s="687">
        <f t="shared" si="18"/>
        <v>0</v>
      </c>
      <c r="AZ39" s="688" t="str">
        <f t="shared" si="19"/>
        <v>-</v>
      </c>
      <c r="BA39" s="683">
        <v>0</v>
      </c>
      <c r="BB39" s="681"/>
      <c r="BC39" s="681"/>
      <c r="BD39" s="681"/>
      <c r="BE39" s="687">
        <f t="shared" si="20"/>
        <v>0</v>
      </c>
      <c r="BF39" s="688" t="str">
        <f t="shared" si="21"/>
        <v>-</v>
      </c>
      <c r="BG39" s="683">
        <v>0</v>
      </c>
      <c r="BH39" s="681"/>
      <c r="BI39" s="681"/>
      <c r="BJ39" s="681"/>
      <c r="BK39" s="687">
        <f t="shared" si="22"/>
        <v>0</v>
      </c>
      <c r="BL39" s="688" t="str">
        <f t="shared" si="23"/>
        <v>-</v>
      </c>
      <c r="BM39" s="687">
        <f t="shared" si="24"/>
        <v>0</v>
      </c>
      <c r="BN39" s="681"/>
      <c r="BO39" s="687">
        <f t="shared" si="25"/>
        <v>0</v>
      </c>
      <c r="BP39" s="681"/>
      <c r="BQ39" s="687">
        <f t="shared" si="26"/>
        <v>0</v>
      </c>
      <c r="BR39" s="688" t="str">
        <f t="shared" si="27"/>
        <v>-</v>
      </c>
      <c r="BS39" s="683">
        <v>0</v>
      </c>
      <c r="BT39" s="681"/>
      <c r="BU39" s="681"/>
      <c r="BV39" s="681"/>
      <c r="BW39" s="687">
        <f t="shared" si="28"/>
        <v>0</v>
      </c>
      <c r="BX39" s="688" t="str">
        <f t="shared" si="29"/>
        <v>-</v>
      </c>
      <c r="BY39" s="683">
        <v>0</v>
      </c>
      <c r="BZ39" s="681"/>
      <c r="CA39" s="681"/>
      <c r="CB39" s="681"/>
      <c r="CC39" s="687">
        <f t="shared" si="30"/>
        <v>0</v>
      </c>
      <c r="CD39" s="688" t="str">
        <f t="shared" si="31"/>
        <v>-</v>
      </c>
      <c r="CE39" s="683">
        <v>0</v>
      </c>
      <c r="CF39" s="681"/>
      <c r="CG39" s="681"/>
      <c r="CH39" s="681"/>
      <c r="CI39" s="687">
        <f t="shared" si="32"/>
        <v>0</v>
      </c>
      <c r="CJ39" s="688" t="str">
        <f t="shared" si="33"/>
        <v>-</v>
      </c>
      <c r="CK39" s="687">
        <f t="shared" si="34"/>
        <v>0</v>
      </c>
      <c r="CL39" s="681"/>
      <c r="CM39" s="687">
        <f t="shared" si="35"/>
        <v>0</v>
      </c>
      <c r="CN39" s="681"/>
      <c r="CO39" s="687">
        <f t="shared" si="36"/>
        <v>0</v>
      </c>
      <c r="CP39" s="688" t="str">
        <f t="shared" si="37"/>
        <v>-</v>
      </c>
      <c r="CQ39" s="683">
        <v>0</v>
      </c>
      <c r="CR39" s="681"/>
      <c r="CS39" s="681"/>
      <c r="CT39" s="681"/>
      <c r="CU39" s="687">
        <f t="shared" si="38"/>
        <v>0</v>
      </c>
      <c r="CV39" s="688" t="str">
        <f t="shared" si="39"/>
        <v>-</v>
      </c>
      <c r="CW39" s="683">
        <v>0</v>
      </c>
      <c r="CX39" s="681"/>
      <c r="CY39" s="681"/>
      <c r="CZ39" s="681"/>
      <c r="DA39" s="687">
        <f t="shared" si="40"/>
        <v>0</v>
      </c>
      <c r="DB39" s="688" t="str">
        <f t="shared" si="41"/>
        <v>-</v>
      </c>
      <c r="DC39" s="683">
        <v>0</v>
      </c>
      <c r="DD39" s="681"/>
      <c r="DE39" s="681"/>
      <c r="DF39" s="681"/>
      <c r="DG39" s="687">
        <f t="shared" si="42"/>
        <v>0</v>
      </c>
      <c r="DH39" s="688" t="str">
        <f t="shared" si="43"/>
        <v>-</v>
      </c>
    </row>
    <row r="40" spans="1:112" ht="21.75" customHeight="1">
      <c r="A40">
        <v>0</v>
      </c>
      <c r="B40" s="338" t="s">
        <v>4488</v>
      </c>
      <c r="C40" s="637" t="s">
        <v>1654</v>
      </c>
      <c r="D40" s="338" t="s">
        <v>4488</v>
      </c>
      <c r="E40" s="528" t="s">
        <v>4530</v>
      </c>
      <c r="F40" s="528"/>
      <c r="G40" s="529"/>
      <c r="H40" s="530"/>
      <c r="I40" s="530"/>
      <c r="J40" s="663" t="s">
        <v>883</v>
      </c>
      <c r="K40" s="687">
        <f t="shared" si="0"/>
        <v>0</v>
      </c>
      <c r="L40" s="681"/>
      <c r="M40" s="687">
        <f t="shared" si="1"/>
        <v>0</v>
      </c>
      <c r="N40" s="681"/>
      <c r="O40" s="687">
        <f t="shared" si="2"/>
        <v>0</v>
      </c>
      <c r="P40" s="688" t="str">
        <f t="shared" si="3"/>
        <v>-</v>
      </c>
      <c r="Q40" s="687">
        <f t="shared" si="4"/>
        <v>0</v>
      </c>
      <c r="R40" s="681"/>
      <c r="S40" s="687">
        <f t="shared" si="5"/>
        <v>0</v>
      </c>
      <c r="T40" s="681"/>
      <c r="U40" s="687">
        <f t="shared" si="6"/>
        <v>0</v>
      </c>
      <c r="V40" s="688" t="str">
        <f t="shared" si="7"/>
        <v>-</v>
      </c>
      <c r="W40" s="683">
        <v>0</v>
      </c>
      <c r="X40" s="681"/>
      <c r="Y40" s="681"/>
      <c r="Z40" s="681"/>
      <c r="AA40" s="687">
        <f t="shared" si="8"/>
        <v>0</v>
      </c>
      <c r="AB40" s="688" t="str">
        <f t="shared" si="9"/>
        <v>-</v>
      </c>
      <c r="AC40" s="683">
        <v>0</v>
      </c>
      <c r="AD40" s="681"/>
      <c r="AE40" s="681"/>
      <c r="AF40" s="681"/>
      <c r="AG40" s="687">
        <f t="shared" si="10"/>
        <v>0</v>
      </c>
      <c r="AH40" s="688" t="str">
        <f t="shared" si="11"/>
        <v>-</v>
      </c>
      <c r="AI40" s="683">
        <v>0</v>
      </c>
      <c r="AJ40" s="681"/>
      <c r="AK40" s="681"/>
      <c r="AL40" s="681"/>
      <c r="AM40" s="687">
        <f t="shared" si="12"/>
        <v>0</v>
      </c>
      <c r="AN40" s="688" t="str">
        <f t="shared" si="13"/>
        <v>-</v>
      </c>
      <c r="AO40" s="687">
        <f t="shared" si="14"/>
        <v>0</v>
      </c>
      <c r="AP40" s="681"/>
      <c r="AQ40" s="687">
        <f t="shared" si="15"/>
        <v>0</v>
      </c>
      <c r="AR40" s="681"/>
      <c r="AS40" s="687">
        <f t="shared" si="16"/>
        <v>0</v>
      </c>
      <c r="AT40" s="688" t="str">
        <f t="shared" si="17"/>
        <v>-</v>
      </c>
      <c r="AU40" s="683">
        <v>0</v>
      </c>
      <c r="AV40" s="681"/>
      <c r="AW40" s="681"/>
      <c r="AX40" s="681"/>
      <c r="AY40" s="687">
        <f t="shared" si="18"/>
        <v>0</v>
      </c>
      <c r="AZ40" s="688" t="str">
        <f t="shared" si="19"/>
        <v>-</v>
      </c>
      <c r="BA40" s="683">
        <v>0</v>
      </c>
      <c r="BB40" s="681"/>
      <c r="BC40" s="681"/>
      <c r="BD40" s="681"/>
      <c r="BE40" s="687">
        <f t="shared" si="20"/>
        <v>0</v>
      </c>
      <c r="BF40" s="688" t="str">
        <f t="shared" si="21"/>
        <v>-</v>
      </c>
      <c r="BG40" s="683">
        <v>0</v>
      </c>
      <c r="BH40" s="681"/>
      <c r="BI40" s="681"/>
      <c r="BJ40" s="681"/>
      <c r="BK40" s="687">
        <f t="shared" si="22"/>
        <v>0</v>
      </c>
      <c r="BL40" s="688" t="str">
        <f t="shared" si="23"/>
        <v>-</v>
      </c>
      <c r="BM40" s="687">
        <f t="shared" si="24"/>
        <v>0</v>
      </c>
      <c r="BN40" s="681"/>
      <c r="BO40" s="687">
        <f t="shared" si="25"/>
        <v>0</v>
      </c>
      <c r="BP40" s="681"/>
      <c r="BQ40" s="687">
        <f t="shared" si="26"/>
        <v>0</v>
      </c>
      <c r="BR40" s="688" t="str">
        <f t="shared" si="27"/>
        <v>-</v>
      </c>
      <c r="BS40" s="683">
        <v>0</v>
      </c>
      <c r="BT40" s="681"/>
      <c r="BU40" s="681"/>
      <c r="BV40" s="681"/>
      <c r="BW40" s="687">
        <f t="shared" si="28"/>
        <v>0</v>
      </c>
      <c r="BX40" s="688" t="str">
        <f t="shared" si="29"/>
        <v>-</v>
      </c>
      <c r="BY40" s="683">
        <v>0</v>
      </c>
      <c r="BZ40" s="681"/>
      <c r="CA40" s="681"/>
      <c r="CB40" s="681"/>
      <c r="CC40" s="687">
        <f t="shared" si="30"/>
        <v>0</v>
      </c>
      <c r="CD40" s="688" t="str">
        <f t="shared" si="31"/>
        <v>-</v>
      </c>
      <c r="CE40" s="683">
        <v>0</v>
      </c>
      <c r="CF40" s="681"/>
      <c r="CG40" s="681"/>
      <c r="CH40" s="681"/>
      <c r="CI40" s="687">
        <f t="shared" si="32"/>
        <v>0</v>
      </c>
      <c r="CJ40" s="688" t="str">
        <f t="shared" si="33"/>
        <v>-</v>
      </c>
      <c r="CK40" s="687">
        <f t="shared" si="34"/>
        <v>0</v>
      </c>
      <c r="CL40" s="681"/>
      <c r="CM40" s="687">
        <f t="shared" si="35"/>
        <v>0</v>
      </c>
      <c r="CN40" s="681"/>
      <c r="CO40" s="687">
        <f t="shared" si="36"/>
        <v>0</v>
      </c>
      <c r="CP40" s="688" t="str">
        <f t="shared" si="37"/>
        <v>-</v>
      </c>
      <c r="CQ40" s="683">
        <v>0</v>
      </c>
      <c r="CR40" s="681"/>
      <c r="CS40" s="681"/>
      <c r="CT40" s="681"/>
      <c r="CU40" s="687">
        <f t="shared" si="38"/>
        <v>0</v>
      </c>
      <c r="CV40" s="688" t="str">
        <f t="shared" si="39"/>
        <v>-</v>
      </c>
      <c r="CW40" s="683">
        <v>0</v>
      </c>
      <c r="CX40" s="681"/>
      <c r="CY40" s="681"/>
      <c r="CZ40" s="681"/>
      <c r="DA40" s="687">
        <f t="shared" si="40"/>
        <v>0</v>
      </c>
      <c r="DB40" s="688" t="str">
        <f t="shared" si="41"/>
        <v>-</v>
      </c>
      <c r="DC40" s="683">
        <v>0</v>
      </c>
      <c r="DD40" s="681"/>
      <c r="DE40" s="681"/>
      <c r="DF40" s="681"/>
      <c r="DG40" s="687">
        <f t="shared" si="42"/>
        <v>0</v>
      </c>
      <c r="DH40" s="688" t="str">
        <f t="shared" si="43"/>
        <v>-</v>
      </c>
    </row>
    <row r="41" spans="1:112" ht="21.75" customHeight="1">
      <c r="A41">
        <v>0</v>
      </c>
      <c r="B41" s="338" t="s">
        <v>4490</v>
      </c>
      <c r="C41" s="637" t="s">
        <v>4531</v>
      </c>
      <c r="D41" s="338" t="s">
        <v>4490</v>
      </c>
      <c r="E41" s="528" t="s">
        <v>4532</v>
      </c>
      <c r="F41" s="528"/>
      <c r="G41" s="529"/>
      <c r="H41" s="530"/>
      <c r="I41" s="530"/>
      <c r="J41" s="663" t="s">
        <v>883</v>
      </c>
      <c r="K41" s="687">
        <f t="shared" si="0"/>
        <v>0</v>
      </c>
      <c r="L41" s="681"/>
      <c r="M41" s="687">
        <f t="shared" si="1"/>
        <v>0</v>
      </c>
      <c r="N41" s="681"/>
      <c r="O41" s="687">
        <f t="shared" si="2"/>
        <v>0</v>
      </c>
      <c r="P41" s="688" t="str">
        <f t="shared" si="3"/>
        <v>-</v>
      </c>
      <c r="Q41" s="687">
        <f t="shared" si="4"/>
        <v>0</v>
      </c>
      <c r="R41" s="681"/>
      <c r="S41" s="687">
        <f t="shared" si="5"/>
        <v>0</v>
      </c>
      <c r="T41" s="681"/>
      <c r="U41" s="687">
        <f t="shared" si="6"/>
        <v>0</v>
      </c>
      <c r="V41" s="688" t="str">
        <f t="shared" si="7"/>
        <v>-</v>
      </c>
      <c r="W41" s="683">
        <v>0</v>
      </c>
      <c r="X41" s="681"/>
      <c r="Y41" s="681"/>
      <c r="Z41" s="681"/>
      <c r="AA41" s="687">
        <f t="shared" si="8"/>
        <v>0</v>
      </c>
      <c r="AB41" s="688" t="str">
        <f t="shared" si="9"/>
        <v>-</v>
      </c>
      <c r="AC41" s="683">
        <v>0</v>
      </c>
      <c r="AD41" s="681"/>
      <c r="AE41" s="681"/>
      <c r="AF41" s="681"/>
      <c r="AG41" s="687">
        <f t="shared" si="10"/>
        <v>0</v>
      </c>
      <c r="AH41" s="688" t="str">
        <f t="shared" si="11"/>
        <v>-</v>
      </c>
      <c r="AI41" s="683">
        <v>0</v>
      </c>
      <c r="AJ41" s="681"/>
      <c r="AK41" s="681"/>
      <c r="AL41" s="681"/>
      <c r="AM41" s="687">
        <f t="shared" si="12"/>
        <v>0</v>
      </c>
      <c r="AN41" s="688" t="str">
        <f t="shared" si="13"/>
        <v>-</v>
      </c>
      <c r="AO41" s="687">
        <f t="shared" si="14"/>
        <v>0</v>
      </c>
      <c r="AP41" s="681"/>
      <c r="AQ41" s="687">
        <f t="shared" si="15"/>
        <v>0</v>
      </c>
      <c r="AR41" s="681"/>
      <c r="AS41" s="687">
        <f t="shared" si="16"/>
        <v>0</v>
      </c>
      <c r="AT41" s="688" t="str">
        <f t="shared" si="17"/>
        <v>-</v>
      </c>
      <c r="AU41" s="683">
        <v>0</v>
      </c>
      <c r="AV41" s="681"/>
      <c r="AW41" s="681"/>
      <c r="AX41" s="681"/>
      <c r="AY41" s="687">
        <f t="shared" si="18"/>
        <v>0</v>
      </c>
      <c r="AZ41" s="688" t="str">
        <f t="shared" si="19"/>
        <v>-</v>
      </c>
      <c r="BA41" s="683">
        <v>0</v>
      </c>
      <c r="BB41" s="681"/>
      <c r="BC41" s="681"/>
      <c r="BD41" s="681"/>
      <c r="BE41" s="687">
        <f t="shared" si="20"/>
        <v>0</v>
      </c>
      <c r="BF41" s="688" t="str">
        <f t="shared" si="21"/>
        <v>-</v>
      </c>
      <c r="BG41" s="683">
        <v>0</v>
      </c>
      <c r="BH41" s="681"/>
      <c r="BI41" s="681"/>
      <c r="BJ41" s="681"/>
      <c r="BK41" s="687">
        <f t="shared" si="22"/>
        <v>0</v>
      </c>
      <c r="BL41" s="688" t="str">
        <f t="shared" si="23"/>
        <v>-</v>
      </c>
      <c r="BM41" s="687">
        <f t="shared" si="24"/>
        <v>0</v>
      </c>
      <c r="BN41" s="681"/>
      <c r="BO41" s="687">
        <f t="shared" si="25"/>
        <v>0</v>
      </c>
      <c r="BP41" s="681"/>
      <c r="BQ41" s="687">
        <f t="shared" si="26"/>
        <v>0</v>
      </c>
      <c r="BR41" s="688" t="str">
        <f t="shared" si="27"/>
        <v>-</v>
      </c>
      <c r="BS41" s="683">
        <v>0</v>
      </c>
      <c r="BT41" s="681"/>
      <c r="BU41" s="681"/>
      <c r="BV41" s="681"/>
      <c r="BW41" s="687">
        <f t="shared" si="28"/>
        <v>0</v>
      </c>
      <c r="BX41" s="688" t="str">
        <f t="shared" si="29"/>
        <v>-</v>
      </c>
      <c r="BY41" s="683">
        <v>0</v>
      </c>
      <c r="BZ41" s="681"/>
      <c r="CA41" s="681"/>
      <c r="CB41" s="681"/>
      <c r="CC41" s="687">
        <f t="shared" si="30"/>
        <v>0</v>
      </c>
      <c r="CD41" s="688" t="str">
        <f t="shared" si="31"/>
        <v>-</v>
      </c>
      <c r="CE41" s="683">
        <v>0</v>
      </c>
      <c r="CF41" s="681"/>
      <c r="CG41" s="681"/>
      <c r="CH41" s="681"/>
      <c r="CI41" s="687">
        <f t="shared" si="32"/>
        <v>0</v>
      </c>
      <c r="CJ41" s="688" t="str">
        <f t="shared" si="33"/>
        <v>-</v>
      </c>
      <c r="CK41" s="687">
        <f t="shared" si="34"/>
        <v>0</v>
      </c>
      <c r="CL41" s="681"/>
      <c r="CM41" s="687">
        <f t="shared" si="35"/>
        <v>0</v>
      </c>
      <c r="CN41" s="681"/>
      <c r="CO41" s="687">
        <f t="shared" si="36"/>
        <v>0</v>
      </c>
      <c r="CP41" s="688" t="str">
        <f t="shared" si="37"/>
        <v>-</v>
      </c>
      <c r="CQ41" s="683">
        <v>0</v>
      </c>
      <c r="CR41" s="681"/>
      <c r="CS41" s="681"/>
      <c r="CT41" s="681"/>
      <c r="CU41" s="687">
        <f t="shared" si="38"/>
        <v>0</v>
      </c>
      <c r="CV41" s="688" t="str">
        <f t="shared" si="39"/>
        <v>-</v>
      </c>
      <c r="CW41" s="683">
        <v>0</v>
      </c>
      <c r="CX41" s="681"/>
      <c r="CY41" s="681"/>
      <c r="CZ41" s="681"/>
      <c r="DA41" s="687">
        <f t="shared" si="40"/>
        <v>0</v>
      </c>
      <c r="DB41" s="688" t="str">
        <f t="shared" si="41"/>
        <v>-</v>
      </c>
      <c r="DC41" s="683">
        <v>0</v>
      </c>
      <c r="DD41" s="681"/>
      <c r="DE41" s="681"/>
      <c r="DF41" s="681"/>
      <c r="DG41" s="687">
        <f t="shared" si="42"/>
        <v>0</v>
      </c>
      <c r="DH41" s="688" t="str">
        <f t="shared" si="43"/>
        <v>-</v>
      </c>
    </row>
    <row r="42" spans="1:112" ht="21.75" customHeight="1">
      <c r="A42">
        <v>451.72899999999998</v>
      </c>
      <c r="B42" s="336" t="s">
        <v>874</v>
      </c>
      <c r="C42" s="337" t="s">
        <v>153</v>
      </c>
      <c r="D42" s="336" t="s">
        <v>874</v>
      </c>
      <c r="E42" s="528" t="s">
        <v>4533</v>
      </c>
      <c r="F42" s="528"/>
      <c r="G42" s="529"/>
      <c r="H42" s="530" t="s">
        <v>4534</v>
      </c>
      <c r="I42" s="530"/>
      <c r="J42" s="663" t="s">
        <v>883</v>
      </c>
      <c r="K42" s="687">
        <f t="shared" si="0"/>
        <v>4590.3999999999996</v>
      </c>
      <c r="L42" s="681"/>
      <c r="M42" s="687">
        <f t="shared" si="1"/>
        <v>0</v>
      </c>
      <c r="N42" s="681"/>
      <c r="O42" s="687">
        <f t="shared" si="2"/>
        <v>-4590.3999999999996</v>
      </c>
      <c r="P42" s="688">
        <f t="shared" si="3"/>
        <v>0</v>
      </c>
      <c r="Q42" s="687">
        <f t="shared" si="4"/>
        <v>1278.5</v>
      </c>
      <c r="R42" s="681"/>
      <c r="S42" s="687">
        <f t="shared" si="5"/>
        <v>0</v>
      </c>
      <c r="T42" s="681"/>
      <c r="U42" s="687">
        <f t="shared" si="6"/>
        <v>-1278.5</v>
      </c>
      <c r="V42" s="688">
        <f t="shared" si="7"/>
        <v>0</v>
      </c>
      <c r="W42" s="687">
        <f>W43+W45+W46+W48+W50+W49+W47</f>
        <v>419.5</v>
      </c>
      <c r="X42" s="681"/>
      <c r="Y42" s="687">
        <f>Y43+Y45+Y46+Y48+Y50+Y49+Y47</f>
        <v>0</v>
      </c>
      <c r="Z42" s="681"/>
      <c r="AA42" s="687">
        <f t="shared" si="8"/>
        <v>-419.5</v>
      </c>
      <c r="AB42" s="688">
        <f t="shared" si="9"/>
        <v>0</v>
      </c>
      <c r="AC42" s="687">
        <f>AC43+AC45+AC46+AC48+AC50+AC49+AC47</f>
        <v>427.29999999999995</v>
      </c>
      <c r="AD42" s="681"/>
      <c r="AE42" s="687">
        <f>AE43+AE45+AE46+AE48+AE50+AE49+AE47</f>
        <v>0</v>
      </c>
      <c r="AF42" s="681"/>
      <c r="AG42" s="687">
        <f t="shared" si="10"/>
        <v>-427.29999999999995</v>
      </c>
      <c r="AH42" s="688">
        <f t="shared" si="11"/>
        <v>0</v>
      </c>
      <c r="AI42" s="687">
        <f>AI43+AI45+AI46+AI48+AI50+AI49+AI47</f>
        <v>431.70000000000005</v>
      </c>
      <c r="AJ42" s="681"/>
      <c r="AK42" s="687">
        <f>AK43+AK45+AK46+AK48+AK50+AK49+AK47</f>
        <v>0</v>
      </c>
      <c r="AL42" s="681"/>
      <c r="AM42" s="687">
        <f t="shared" si="12"/>
        <v>-431.70000000000005</v>
      </c>
      <c r="AN42" s="688">
        <f t="shared" si="13"/>
        <v>0</v>
      </c>
      <c r="AO42" s="687">
        <f t="shared" si="14"/>
        <v>1156</v>
      </c>
      <c r="AP42" s="681"/>
      <c r="AQ42" s="687">
        <f t="shared" si="15"/>
        <v>0</v>
      </c>
      <c r="AR42" s="681"/>
      <c r="AS42" s="687">
        <f t="shared" si="16"/>
        <v>-1156</v>
      </c>
      <c r="AT42" s="688">
        <f t="shared" si="17"/>
        <v>0</v>
      </c>
      <c r="AU42" s="687">
        <f>AU43+AU45+AU46+AU48+AU50+AU49+AU47</f>
        <v>368</v>
      </c>
      <c r="AV42" s="681"/>
      <c r="AW42" s="687">
        <f>AW43+AW45+AW46+AW48+AW50+AW49+AW47</f>
        <v>0</v>
      </c>
      <c r="AX42" s="681"/>
      <c r="AY42" s="687">
        <f t="shared" si="18"/>
        <v>-368</v>
      </c>
      <c r="AZ42" s="688">
        <f t="shared" si="19"/>
        <v>0</v>
      </c>
      <c r="BA42" s="687">
        <f>BA43+BA45+BA46+BA48+BA50+BA49+BA47</f>
        <v>394.6</v>
      </c>
      <c r="BB42" s="681"/>
      <c r="BC42" s="687">
        <f>BC43+BC45+BC46+BC48+BC50+BC49+BC47</f>
        <v>0</v>
      </c>
      <c r="BD42" s="681"/>
      <c r="BE42" s="687">
        <f t="shared" si="20"/>
        <v>-394.6</v>
      </c>
      <c r="BF42" s="688">
        <f t="shared" si="21"/>
        <v>0</v>
      </c>
      <c r="BG42" s="687">
        <f>BG43+BG45+BG46+BG48+BG50+BG49+BG47</f>
        <v>393.4</v>
      </c>
      <c r="BH42" s="681"/>
      <c r="BI42" s="687">
        <f>BI43+BI45+BI46+BI48+BI50+BI49+BI47</f>
        <v>0</v>
      </c>
      <c r="BJ42" s="681"/>
      <c r="BK42" s="687">
        <f t="shared" si="22"/>
        <v>-393.4</v>
      </c>
      <c r="BL42" s="688">
        <f t="shared" si="23"/>
        <v>0</v>
      </c>
      <c r="BM42" s="687">
        <f t="shared" si="24"/>
        <v>919.89999999999986</v>
      </c>
      <c r="BN42" s="681"/>
      <c r="BO42" s="687">
        <f t="shared" si="25"/>
        <v>0</v>
      </c>
      <c r="BP42" s="681"/>
      <c r="BQ42" s="687">
        <f t="shared" si="26"/>
        <v>-919.89999999999986</v>
      </c>
      <c r="BR42" s="688">
        <f t="shared" si="27"/>
        <v>0</v>
      </c>
      <c r="BS42" s="687">
        <f>BS43+BS45+BS46+BS48+BS50+BS49+BS47</f>
        <v>389.3</v>
      </c>
      <c r="BT42" s="681"/>
      <c r="BU42" s="687">
        <f>BU43+BU45+BU46+BU48+BU50+BU49+BU47</f>
        <v>0</v>
      </c>
      <c r="BV42" s="681"/>
      <c r="BW42" s="687">
        <f t="shared" si="28"/>
        <v>-389.3</v>
      </c>
      <c r="BX42" s="688">
        <f t="shared" si="29"/>
        <v>0</v>
      </c>
      <c r="BY42" s="687">
        <f>BY43+BY45+BY46+BY48+BY50+BY49+BY47</f>
        <v>305.29999999999995</v>
      </c>
      <c r="BZ42" s="681"/>
      <c r="CA42" s="687">
        <f>CA43+CA45+CA46+CA48+CA50+CA49+CA47</f>
        <v>0</v>
      </c>
      <c r="CB42" s="681"/>
      <c r="CC42" s="687">
        <f t="shared" si="30"/>
        <v>-305.29999999999995</v>
      </c>
      <c r="CD42" s="688">
        <f t="shared" si="31"/>
        <v>0</v>
      </c>
      <c r="CE42" s="687">
        <f>CE43+CE45+CE46+CE48+CE50+CE49+CE47</f>
        <v>225.29999999999998</v>
      </c>
      <c r="CF42" s="681"/>
      <c r="CG42" s="687">
        <f>CG43+CG45+CG46+CG48+CG50+CG49+CG47</f>
        <v>0</v>
      </c>
      <c r="CH42" s="681"/>
      <c r="CI42" s="687">
        <f t="shared" si="32"/>
        <v>-225.29999999999998</v>
      </c>
      <c r="CJ42" s="688">
        <f t="shared" si="33"/>
        <v>0</v>
      </c>
      <c r="CK42" s="687">
        <f t="shared" si="34"/>
        <v>1236</v>
      </c>
      <c r="CL42" s="681"/>
      <c r="CM42" s="687">
        <f t="shared" si="35"/>
        <v>0</v>
      </c>
      <c r="CN42" s="681"/>
      <c r="CO42" s="687">
        <f t="shared" si="36"/>
        <v>-1236</v>
      </c>
      <c r="CP42" s="688">
        <f t="shared" si="37"/>
        <v>0</v>
      </c>
      <c r="CQ42" s="687">
        <f>CQ43+CQ45+CQ46+CQ48+CQ50+CQ49+CQ47</f>
        <v>386.3</v>
      </c>
      <c r="CR42" s="681"/>
      <c r="CS42" s="687">
        <f>CS43+CS45+CS46+CS48+CS50+CS49+CS47</f>
        <v>0</v>
      </c>
      <c r="CT42" s="681"/>
      <c r="CU42" s="687">
        <f t="shared" si="38"/>
        <v>-386.3</v>
      </c>
      <c r="CV42" s="688">
        <f t="shared" si="39"/>
        <v>0</v>
      </c>
      <c r="CW42" s="687">
        <f>CW43+CW45+CW46+CW48+CW50+CW49+CW47</f>
        <v>420</v>
      </c>
      <c r="CX42" s="681"/>
      <c r="CY42" s="687">
        <f>CY43+CY45+CY46+CY48+CY50+CY49+CY47</f>
        <v>0</v>
      </c>
      <c r="CZ42" s="681"/>
      <c r="DA42" s="687">
        <f t="shared" si="40"/>
        <v>-420</v>
      </c>
      <c r="DB42" s="688">
        <f t="shared" si="41"/>
        <v>0</v>
      </c>
      <c r="DC42" s="687">
        <f>DC43+DC45+DC46+DC48+DC50+DC49+DC47</f>
        <v>429.70000000000005</v>
      </c>
      <c r="DD42" s="681"/>
      <c r="DE42" s="687">
        <f>DE43+DE45+DE46+DE48+DE50+DE49+DE47</f>
        <v>0</v>
      </c>
      <c r="DF42" s="681"/>
      <c r="DG42" s="687">
        <f t="shared" si="42"/>
        <v>-429.70000000000005</v>
      </c>
      <c r="DH42" s="688">
        <f t="shared" si="43"/>
        <v>0</v>
      </c>
    </row>
    <row r="43" spans="1:112" ht="21.75" customHeight="1">
      <c r="A43">
        <v>175.334</v>
      </c>
      <c r="B43" s="338" t="s">
        <v>4481</v>
      </c>
      <c r="C43" s="637" t="s">
        <v>1658</v>
      </c>
      <c r="D43" s="338" t="s">
        <v>4481</v>
      </c>
      <c r="E43" s="528" t="s">
        <v>4535</v>
      </c>
      <c r="F43" s="528"/>
      <c r="G43" s="529"/>
      <c r="H43" s="530" t="s">
        <v>4536</v>
      </c>
      <c r="I43" s="530"/>
      <c r="J43" s="663" t="s">
        <v>883</v>
      </c>
      <c r="K43" s="687">
        <f t="shared" si="0"/>
        <v>1426.3</v>
      </c>
      <c r="L43" s="681"/>
      <c r="M43" s="687">
        <f t="shared" si="1"/>
        <v>0</v>
      </c>
      <c r="N43" s="681"/>
      <c r="O43" s="687">
        <f t="shared" si="2"/>
        <v>-1426.3</v>
      </c>
      <c r="P43" s="688">
        <f t="shared" si="3"/>
        <v>0</v>
      </c>
      <c r="Q43" s="687">
        <f t="shared" si="4"/>
        <v>372.6</v>
      </c>
      <c r="R43" s="681"/>
      <c r="S43" s="687">
        <f t="shared" si="5"/>
        <v>0</v>
      </c>
      <c r="T43" s="681"/>
      <c r="U43" s="687">
        <f t="shared" si="6"/>
        <v>-372.6</v>
      </c>
      <c r="V43" s="688">
        <f t="shared" si="7"/>
        <v>0</v>
      </c>
      <c r="W43" s="687">
        <f>W44</f>
        <v>129.1</v>
      </c>
      <c r="X43" s="681"/>
      <c r="Y43" s="687">
        <f>Y44</f>
        <v>0</v>
      </c>
      <c r="Z43" s="681"/>
      <c r="AA43" s="687">
        <f t="shared" si="8"/>
        <v>-129.1</v>
      </c>
      <c r="AB43" s="688">
        <f t="shared" si="9"/>
        <v>0</v>
      </c>
      <c r="AC43" s="687">
        <f>AC44</f>
        <v>116.2</v>
      </c>
      <c r="AD43" s="681"/>
      <c r="AE43" s="687">
        <f>AE44</f>
        <v>0</v>
      </c>
      <c r="AF43" s="681"/>
      <c r="AG43" s="687">
        <f t="shared" si="10"/>
        <v>-116.2</v>
      </c>
      <c r="AH43" s="688">
        <f t="shared" si="11"/>
        <v>0</v>
      </c>
      <c r="AI43" s="687">
        <f>AI44</f>
        <v>127.3</v>
      </c>
      <c r="AJ43" s="681"/>
      <c r="AK43" s="687">
        <f>AK44</f>
        <v>0</v>
      </c>
      <c r="AL43" s="681"/>
      <c r="AM43" s="687">
        <f t="shared" si="12"/>
        <v>-127.3</v>
      </c>
      <c r="AN43" s="688">
        <f t="shared" si="13"/>
        <v>0</v>
      </c>
      <c r="AO43" s="687">
        <f t="shared" si="14"/>
        <v>316.5</v>
      </c>
      <c r="AP43" s="681"/>
      <c r="AQ43" s="687">
        <f t="shared" si="15"/>
        <v>0</v>
      </c>
      <c r="AR43" s="681"/>
      <c r="AS43" s="687">
        <f t="shared" si="16"/>
        <v>-316.5</v>
      </c>
      <c r="AT43" s="688">
        <f t="shared" si="17"/>
        <v>0</v>
      </c>
      <c r="AU43" s="687">
        <f>AU44</f>
        <v>97.2</v>
      </c>
      <c r="AV43" s="681"/>
      <c r="AW43" s="687">
        <f>AW44</f>
        <v>0</v>
      </c>
      <c r="AX43" s="681"/>
      <c r="AY43" s="687">
        <f t="shared" si="18"/>
        <v>-97.2</v>
      </c>
      <c r="AZ43" s="688">
        <f t="shared" si="19"/>
        <v>0</v>
      </c>
      <c r="BA43" s="687">
        <f>BA44</f>
        <v>113.4</v>
      </c>
      <c r="BB43" s="681"/>
      <c r="BC43" s="687">
        <f>BC44</f>
        <v>0</v>
      </c>
      <c r="BD43" s="681"/>
      <c r="BE43" s="687">
        <f t="shared" si="20"/>
        <v>-113.4</v>
      </c>
      <c r="BF43" s="688">
        <f t="shared" si="21"/>
        <v>0</v>
      </c>
      <c r="BG43" s="687">
        <f>BG44</f>
        <v>105.9</v>
      </c>
      <c r="BH43" s="681"/>
      <c r="BI43" s="687">
        <f>BI44</f>
        <v>0</v>
      </c>
      <c r="BJ43" s="681"/>
      <c r="BK43" s="687">
        <f t="shared" si="22"/>
        <v>-105.9</v>
      </c>
      <c r="BL43" s="688">
        <f t="shared" si="23"/>
        <v>0</v>
      </c>
      <c r="BM43" s="687">
        <f t="shared" si="24"/>
        <v>342</v>
      </c>
      <c r="BN43" s="681"/>
      <c r="BO43" s="687">
        <f t="shared" si="25"/>
        <v>0</v>
      </c>
      <c r="BP43" s="681"/>
      <c r="BQ43" s="687">
        <f t="shared" si="26"/>
        <v>-342</v>
      </c>
      <c r="BR43" s="688">
        <f t="shared" si="27"/>
        <v>0</v>
      </c>
      <c r="BS43" s="687">
        <f>BS44</f>
        <v>115.6</v>
      </c>
      <c r="BT43" s="681"/>
      <c r="BU43" s="687">
        <f>BU44</f>
        <v>0</v>
      </c>
      <c r="BV43" s="681"/>
      <c r="BW43" s="687">
        <f t="shared" si="28"/>
        <v>-115.6</v>
      </c>
      <c r="BX43" s="688">
        <f t="shared" si="29"/>
        <v>0</v>
      </c>
      <c r="BY43" s="687">
        <f>BY44</f>
        <v>115.8</v>
      </c>
      <c r="BZ43" s="681"/>
      <c r="CA43" s="687">
        <f>CA44</f>
        <v>0</v>
      </c>
      <c r="CB43" s="681"/>
      <c r="CC43" s="687">
        <f t="shared" si="30"/>
        <v>-115.8</v>
      </c>
      <c r="CD43" s="688">
        <f t="shared" si="31"/>
        <v>0</v>
      </c>
      <c r="CE43" s="687">
        <f>CE44</f>
        <v>110.6</v>
      </c>
      <c r="CF43" s="681"/>
      <c r="CG43" s="687">
        <f>CG44</f>
        <v>0</v>
      </c>
      <c r="CH43" s="681"/>
      <c r="CI43" s="687">
        <f t="shared" si="32"/>
        <v>-110.6</v>
      </c>
      <c r="CJ43" s="688">
        <f t="shared" si="33"/>
        <v>0</v>
      </c>
      <c r="CK43" s="687">
        <f t="shared" si="34"/>
        <v>395.2</v>
      </c>
      <c r="CL43" s="681"/>
      <c r="CM43" s="687">
        <f t="shared" si="35"/>
        <v>0</v>
      </c>
      <c r="CN43" s="681"/>
      <c r="CO43" s="687">
        <f t="shared" si="36"/>
        <v>-395.2</v>
      </c>
      <c r="CP43" s="688">
        <f t="shared" si="37"/>
        <v>0</v>
      </c>
      <c r="CQ43" s="687">
        <f>CQ44</f>
        <v>131.5</v>
      </c>
      <c r="CR43" s="681"/>
      <c r="CS43" s="687">
        <f>CS44</f>
        <v>0</v>
      </c>
      <c r="CT43" s="681"/>
      <c r="CU43" s="687">
        <f t="shared" si="38"/>
        <v>-131.5</v>
      </c>
      <c r="CV43" s="688">
        <f t="shared" si="39"/>
        <v>0</v>
      </c>
      <c r="CW43" s="687">
        <f>CW44</f>
        <v>129.19999999999999</v>
      </c>
      <c r="CX43" s="681"/>
      <c r="CY43" s="687">
        <f>CY44</f>
        <v>0</v>
      </c>
      <c r="CZ43" s="681"/>
      <c r="DA43" s="687">
        <f t="shared" si="40"/>
        <v>-129.19999999999999</v>
      </c>
      <c r="DB43" s="688">
        <f t="shared" si="41"/>
        <v>0</v>
      </c>
      <c r="DC43" s="687">
        <f>DC44</f>
        <v>134.5</v>
      </c>
      <c r="DD43" s="681"/>
      <c r="DE43" s="687">
        <f>DE44</f>
        <v>0</v>
      </c>
      <c r="DF43" s="681"/>
      <c r="DG43" s="687">
        <f t="shared" si="42"/>
        <v>-134.5</v>
      </c>
      <c r="DH43" s="688">
        <f t="shared" si="43"/>
        <v>0</v>
      </c>
    </row>
    <row r="44" spans="1:112" ht="21.75" customHeight="1">
      <c r="A44">
        <v>175.334</v>
      </c>
      <c r="B44" s="339" t="s">
        <v>4496</v>
      </c>
      <c r="C44" s="637"/>
      <c r="D44" s="339" t="s">
        <v>4496</v>
      </c>
      <c r="E44" s="528" t="s">
        <v>4536</v>
      </c>
      <c r="F44" s="528"/>
      <c r="G44" s="529"/>
      <c r="H44" s="530"/>
      <c r="I44" s="530"/>
      <c r="J44" s="663" t="s">
        <v>883</v>
      </c>
      <c r="K44" s="687">
        <f t="shared" si="0"/>
        <v>1426.3</v>
      </c>
      <c r="L44" s="681"/>
      <c r="M44" s="687">
        <f t="shared" si="1"/>
        <v>0</v>
      </c>
      <c r="N44" s="681"/>
      <c r="O44" s="687">
        <f t="shared" si="2"/>
        <v>-1426.3</v>
      </c>
      <c r="P44" s="688">
        <f t="shared" si="3"/>
        <v>0</v>
      </c>
      <c r="Q44" s="687">
        <f t="shared" si="4"/>
        <v>372.6</v>
      </c>
      <c r="R44" s="681"/>
      <c r="S44" s="687">
        <f t="shared" si="5"/>
        <v>0</v>
      </c>
      <c r="T44" s="681"/>
      <c r="U44" s="687">
        <f t="shared" si="6"/>
        <v>-372.6</v>
      </c>
      <c r="V44" s="688">
        <f t="shared" si="7"/>
        <v>0</v>
      </c>
      <c r="W44" s="683">
        <v>129.1</v>
      </c>
      <c r="X44" s="681"/>
      <c r="Y44" s="681"/>
      <c r="Z44" s="681"/>
      <c r="AA44" s="687">
        <f t="shared" si="8"/>
        <v>-129.1</v>
      </c>
      <c r="AB44" s="688">
        <f t="shared" si="9"/>
        <v>0</v>
      </c>
      <c r="AC44" s="683">
        <v>116.2</v>
      </c>
      <c r="AD44" s="681"/>
      <c r="AE44" s="681"/>
      <c r="AF44" s="681"/>
      <c r="AG44" s="687">
        <f t="shared" si="10"/>
        <v>-116.2</v>
      </c>
      <c r="AH44" s="688">
        <f t="shared" si="11"/>
        <v>0</v>
      </c>
      <c r="AI44" s="683">
        <v>127.3</v>
      </c>
      <c r="AJ44" s="681"/>
      <c r="AK44" s="681"/>
      <c r="AL44" s="681"/>
      <c r="AM44" s="687">
        <f t="shared" si="12"/>
        <v>-127.3</v>
      </c>
      <c r="AN44" s="688">
        <f t="shared" si="13"/>
        <v>0</v>
      </c>
      <c r="AO44" s="687">
        <f t="shared" si="14"/>
        <v>316.5</v>
      </c>
      <c r="AP44" s="681"/>
      <c r="AQ44" s="687">
        <f t="shared" si="15"/>
        <v>0</v>
      </c>
      <c r="AR44" s="681"/>
      <c r="AS44" s="687">
        <f t="shared" si="16"/>
        <v>-316.5</v>
      </c>
      <c r="AT44" s="688">
        <f t="shared" si="17"/>
        <v>0</v>
      </c>
      <c r="AU44" s="683">
        <v>97.2</v>
      </c>
      <c r="AV44" s="681"/>
      <c r="AW44" s="681"/>
      <c r="AX44" s="681"/>
      <c r="AY44" s="687">
        <f t="shared" si="18"/>
        <v>-97.2</v>
      </c>
      <c r="AZ44" s="688">
        <f t="shared" si="19"/>
        <v>0</v>
      </c>
      <c r="BA44" s="683">
        <v>113.4</v>
      </c>
      <c r="BB44" s="681"/>
      <c r="BC44" s="681"/>
      <c r="BD44" s="681"/>
      <c r="BE44" s="687">
        <f t="shared" si="20"/>
        <v>-113.4</v>
      </c>
      <c r="BF44" s="688">
        <f t="shared" si="21"/>
        <v>0</v>
      </c>
      <c r="BG44" s="683">
        <v>105.9</v>
      </c>
      <c r="BH44" s="681"/>
      <c r="BI44" s="681"/>
      <c r="BJ44" s="681"/>
      <c r="BK44" s="687">
        <f t="shared" si="22"/>
        <v>-105.9</v>
      </c>
      <c r="BL44" s="688">
        <f t="shared" si="23"/>
        <v>0</v>
      </c>
      <c r="BM44" s="687">
        <f t="shared" si="24"/>
        <v>342</v>
      </c>
      <c r="BN44" s="681"/>
      <c r="BO44" s="687">
        <f t="shared" si="25"/>
        <v>0</v>
      </c>
      <c r="BP44" s="681"/>
      <c r="BQ44" s="687">
        <f t="shared" si="26"/>
        <v>-342</v>
      </c>
      <c r="BR44" s="688">
        <f t="shared" si="27"/>
        <v>0</v>
      </c>
      <c r="BS44" s="683">
        <v>115.6</v>
      </c>
      <c r="BT44" s="681"/>
      <c r="BU44" s="681"/>
      <c r="BV44" s="681"/>
      <c r="BW44" s="687">
        <f t="shared" si="28"/>
        <v>-115.6</v>
      </c>
      <c r="BX44" s="688">
        <f t="shared" si="29"/>
        <v>0</v>
      </c>
      <c r="BY44" s="683">
        <v>115.8</v>
      </c>
      <c r="BZ44" s="681"/>
      <c r="CA44" s="681"/>
      <c r="CB44" s="681"/>
      <c r="CC44" s="687">
        <f t="shared" si="30"/>
        <v>-115.8</v>
      </c>
      <c r="CD44" s="688">
        <f t="shared" si="31"/>
        <v>0</v>
      </c>
      <c r="CE44" s="683">
        <v>110.6</v>
      </c>
      <c r="CF44" s="681"/>
      <c r="CG44" s="681"/>
      <c r="CH44" s="681"/>
      <c r="CI44" s="687">
        <f t="shared" si="32"/>
        <v>-110.6</v>
      </c>
      <c r="CJ44" s="688">
        <f t="shared" si="33"/>
        <v>0</v>
      </c>
      <c r="CK44" s="687">
        <f t="shared" si="34"/>
        <v>395.2</v>
      </c>
      <c r="CL44" s="681"/>
      <c r="CM44" s="687">
        <f t="shared" si="35"/>
        <v>0</v>
      </c>
      <c r="CN44" s="681"/>
      <c r="CO44" s="687">
        <f t="shared" si="36"/>
        <v>-395.2</v>
      </c>
      <c r="CP44" s="688">
        <f t="shared" si="37"/>
        <v>0</v>
      </c>
      <c r="CQ44" s="683">
        <v>131.5</v>
      </c>
      <c r="CR44" s="681"/>
      <c r="CS44" s="681"/>
      <c r="CT44" s="681"/>
      <c r="CU44" s="687">
        <f t="shared" si="38"/>
        <v>-131.5</v>
      </c>
      <c r="CV44" s="688">
        <f t="shared" si="39"/>
        <v>0</v>
      </c>
      <c r="CW44" s="683">
        <v>129.19999999999999</v>
      </c>
      <c r="CX44" s="681"/>
      <c r="CY44" s="681"/>
      <c r="CZ44" s="681"/>
      <c r="DA44" s="687">
        <f t="shared" si="40"/>
        <v>-129.19999999999999</v>
      </c>
      <c r="DB44" s="688">
        <f t="shared" si="41"/>
        <v>0</v>
      </c>
      <c r="DC44" s="683">
        <v>134.5</v>
      </c>
      <c r="DD44" s="681"/>
      <c r="DE44" s="681"/>
      <c r="DF44" s="681"/>
      <c r="DG44" s="687">
        <f t="shared" si="42"/>
        <v>-134.5</v>
      </c>
      <c r="DH44" s="688">
        <f t="shared" si="43"/>
        <v>0</v>
      </c>
    </row>
    <row r="45" spans="1:112" ht="21.75" customHeight="1">
      <c r="A45">
        <v>4.8250000000000002</v>
      </c>
      <c r="B45" s="338" t="s">
        <v>4497</v>
      </c>
      <c r="C45" s="637" t="s">
        <v>1663</v>
      </c>
      <c r="D45" s="338" t="s">
        <v>4497</v>
      </c>
      <c r="E45" s="528" t="s">
        <v>4537</v>
      </c>
      <c r="F45" s="528"/>
      <c r="G45" s="529"/>
      <c r="H45" s="530"/>
      <c r="I45" s="530"/>
      <c r="J45" s="663" t="s">
        <v>883</v>
      </c>
      <c r="K45" s="687">
        <f t="shared" si="0"/>
        <v>99.2</v>
      </c>
      <c r="L45" s="681"/>
      <c r="M45" s="687">
        <f t="shared" si="1"/>
        <v>0</v>
      </c>
      <c r="N45" s="681"/>
      <c r="O45" s="687">
        <f t="shared" si="2"/>
        <v>-99.2</v>
      </c>
      <c r="P45" s="688">
        <f t="shared" si="3"/>
        <v>0</v>
      </c>
      <c r="Q45" s="687">
        <f t="shared" si="4"/>
        <v>22.7</v>
      </c>
      <c r="R45" s="681"/>
      <c r="S45" s="687">
        <f t="shared" si="5"/>
        <v>0</v>
      </c>
      <c r="T45" s="681"/>
      <c r="U45" s="687">
        <f t="shared" si="6"/>
        <v>-22.7</v>
      </c>
      <c r="V45" s="688">
        <f t="shared" si="7"/>
        <v>0</v>
      </c>
      <c r="W45" s="683">
        <v>7.6</v>
      </c>
      <c r="X45" s="681"/>
      <c r="Y45" s="681"/>
      <c r="Z45" s="681"/>
      <c r="AA45" s="687">
        <f t="shared" si="8"/>
        <v>-7.6</v>
      </c>
      <c r="AB45" s="688">
        <f t="shared" si="9"/>
        <v>0</v>
      </c>
      <c r="AC45" s="683">
        <v>7.5</v>
      </c>
      <c r="AD45" s="681"/>
      <c r="AE45" s="681"/>
      <c r="AF45" s="681"/>
      <c r="AG45" s="687">
        <f t="shared" si="10"/>
        <v>-7.5</v>
      </c>
      <c r="AH45" s="688">
        <f t="shared" si="11"/>
        <v>0</v>
      </c>
      <c r="AI45" s="683">
        <v>7.6</v>
      </c>
      <c r="AJ45" s="681"/>
      <c r="AK45" s="681"/>
      <c r="AL45" s="681"/>
      <c r="AM45" s="687">
        <f t="shared" si="12"/>
        <v>-7.6</v>
      </c>
      <c r="AN45" s="688">
        <f t="shared" si="13"/>
        <v>0</v>
      </c>
      <c r="AO45" s="687">
        <f t="shared" si="14"/>
        <v>28.5</v>
      </c>
      <c r="AP45" s="681"/>
      <c r="AQ45" s="687">
        <f t="shared" si="15"/>
        <v>0</v>
      </c>
      <c r="AR45" s="681"/>
      <c r="AS45" s="687">
        <f t="shared" si="16"/>
        <v>-28.5</v>
      </c>
      <c r="AT45" s="688">
        <f t="shared" si="17"/>
        <v>0</v>
      </c>
      <c r="AU45" s="683">
        <v>9.5</v>
      </c>
      <c r="AV45" s="681"/>
      <c r="AW45" s="681"/>
      <c r="AX45" s="681"/>
      <c r="AY45" s="687">
        <f t="shared" si="18"/>
        <v>-9.5</v>
      </c>
      <c r="AZ45" s="688">
        <f t="shared" si="19"/>
        <v>0</v>
      </c>
      <c r="BA45" s="683">
        <v>9.5</v>
      </c>
      <c r="BB45" s="681"/>
      <c r="BC45" s="681"/>
      <c r="BD45" s="681"/>
      <c r="BE45" s="687">
        <f t="shared" si="20"/>
        <v>-9.5</v>
      </c>
      <c r="BF45" s="688">
        <f t="shared" si="21"/>
        <v>0</v>
      </c>
      <c r="BG45" s="683">
        <v>9.5</v>
      </c>
      <c r="BH45" s="681"/>
      <c r="BI45" s="681"/>
      <c r="BJ45" s="681"/>
      <c r="BK45" s="687">
        <f t="shared" si="22"/>
        <v>-9.5</v>
      </c>
      <c r="BL45" s="688">
        <f t="shared" si="23"/>
        <v>0</v>
      </c>
      <c r="BM45" s="687">
        <f t="shared" si="24"/>
        <v>25.5</v>
      </c>
      <c r="BN45" s="681"/>
      <c r="BO45" s="687">
        <f t="shared" si="25"/>
        <v>0</v>
      </c>
      <c r="BP45" s="681"/>
      <c r="BQ45" s="687">
        <f t="shared" si="26"/>
        <v>-25.5</v>
      </c>
      <c r="BR45" s="688">
        <f t="shared" si="27"/>
        <v>0</v>
      </c>
      <c r="BS45" s="683">
        <v>9.5</v>
      </c>
      <c r="BT45" s="681"/>
      <c r="BU45" s="681"/>
      <c r="BV45" s="681"/>
      <c r="BW45" s="687">
        <f t="shared" si="28"/>
        <v>-9.5</v>
      </c>
      <c r="BX45" s="688">
        <f t="shared" si="29"/>
        <v>0</v>
      </c>
      <c r="BY45" s="683">
        <v>6.5</v>
      </c>
      <c r="BZ45" s="681"/>
      <c r="CA45" s="681"/>
      <c r="CB45" s="681"/>
      <c r="CC45" s="687">
        <f t="shared" si="30"/>
        <v>-6.5</v>
      </c>
      <c r="CD45" s="688">
        <f t="shared" si="31"/>
        <v>0</v>
      </c>
      <c r="CE45" s="683">
        <v>9.5</v>
      </c>
      <c r="CF45" s="681"/>
      <c r="CG45" s="681"/>
      <c r="CH45" s="681"/>
      <c r="CI45" s="687">
        <f t="shared" si="32"/>
        <v>-9.5</v>
      </c>
      <c r="CJ45" s="688">
        <f t="shared" si="33"/>
        <v>0</v>
      </c>
      <c r="CK45" s="687">
        <f t="shared" si="34"/>
        <v>22.5</v>
      </c>
      <c r="CL45" s="681"/>
      <c r="CM45" s="687">
        <f t="shared" si="35"/>
        <v>0</v>
      </c>
      <c r="CN45" s="681"/>
      <c r="CO45" s="687">
        <f t="shared" si="36"/>
        <v>-22.5</v>
      </c>
      <c r="CP45" s="688">
        <f t="shared" si="37"/>
        <v>0</v>
      </c>
      <c r="CQ45" s="683">
        <v>7.5</v>
      </c>
      <c r="CR45" s="681"/>
      <c r="CS45" s="681"/>
      <c r="CT45" s="681"/>
      <c r="CU45" s="687">
        <f t="shared" si="38"/>
        <v>-7.5</v>
      </c>
      <c r="CV45" s="688">
        <f t="shared" si="39"/>
        <v>0</v>
      </c>
      <c r="CW45" s="683">
        <v>7.5</v>
      </c>
      <c r="CX45" s="681"/>
      <c r="CY45" s="681"/>
      <c r="CZ45" s="681"/>
      <c r="DA45" s="687">
        <f t="shared" si="40"/>
        <v>-7.5</v>
      </c>
      <c r="DB45" s="688">
        <f t="shared" si="41"/>
        <v>0</v>
      </c>
      <c r="DC45" s="683">
        <v>7.5</v>
      </c>
      <c r="DD45" s="681"/>
      <c r="DE45" s="681"/>
      <c r="DF45" s="681"/>
      <c r="DG45" s="687">
        <f t="shared" si="42"/>
        <v>-7.5</v>
      </c>
      <c r="DH45" s="688">
        <f t="shared" si="43"/>
        <v>0</v>
      </c>
    </row>
    <row r="46" spans="1:112" ht="21.75" customHeight="1">
      <c r="A46">
        <v>4.5060000000000002</v>
      </c>
      <c r="B46" s="338" t="s">
        <v>4499</v>
      </c>
      <c r="C46" s="637" t="s">
        <v>1664</v>
      </c>
      <c r="D46" s="338" t="s">
        <v>4499</v>
      </c>
      <c r="E46" s="528" t="s">
        <v>4538</v>
      </c>
      <c r="F46" s="528"/>
      <c r="G46" s="529"/>
      <c r="H46" s="530"/>
      <c r="I46" s="530"/>
      <c r="J46" s="663" t="s">
        <v>883</v>
      </c>
      <c r="K46" s="687">
        <f t="shared" si="0"/>
        <v>57.9</v>
      </c>
      <c r="L46" s="681"/>
      <c r="M46" s="687">
        <f t="shared" si="1"/>
        <v>0</v>
      </c>
      <c r="N46" s="681"/>
      <c r="O46" s="687">
        <f t="shared" si="2"/>
        <v>-57.9</v>
      </c>
      <c r="P46" s="688">
        <f t="shared" si="3"/>
        <v>0</v>
      </c>
      <c r="Q46" s="687">
        <f t="shared" si="4"/>
        <v>18.2</v>
      </c>
      <c r="R46" s="681"/>
      <c r="S46" s="687">
        <f t="shared" si="5"/>
        <v>0</v>
      </c>
      <c r="T46" s="681"/>
      <c r="U46" s="687">
        <f t="shared" si="6"/>
        <v>-18.2</v>
      </c>
      <c r="V46" s="688">
        <f t="shared" si="7"/>
        <v>0</v>
      </c>
      <c r="W46" s="683">
        <v>6.3</v>
      </c>
      <c r="X46" s="681"/>
      <c r="Y46" s="681"/>
      <c r="Z46" s="681"/>
      <c r="AA46" s="687">
        <f t="shared" si="8"/>
        <v>-6.3</v>
      </c>
      <c r="AB46" s="688">
        <f t="shared" si="9"/>
        <v>0</v>
      </c>
      <c r="AC46" s="683">
        <v>5.7</v>
      </c>
      <c r="AD46" s="681"/>
      <c r="AE46" s="681"/>
      <c r="AF46" s="681"/>
      <c r="AG46" s="687">
        <f t="shared" si="10"/>
        <v>-5.7</v>
      </c>
      <c r="AH46" s="688">
        <f t="shared" si="11"/>
        <v>0</v>
      </c>
      <c r="AI46" s="683">
        <v>6.2</v>
      </c>
      <c r="AJ46" s="681"/>
      <c r="AK46" s="681"/>
      <c r="AL46" s="681"/>
      <c r="AM46" s="687">
        <f t="shared" si="12"/>
        <v>-6.2</v>
      </c>
      <c r="AN46" s="688">
        <f t="shared" si="13"/>
        <v>0</v>
      </c>
      <c r="AO46" s="687">
        <f t="shared" si="14"/>
        <v>11</v>
      </c>
      <c r="AP46" s="681"/>
      <c r="AQ46" s="687">
        <f t="shared" si="15"/>
        <v>0</v>
      </c>
      <c r="AR46" s="681"/>
      <c r="AS46" s="687">
        <f t="shared" si="16"/>
        <v>-11</v>
      </c>
      <c r="AT46" s="688">
        <f t="shared" si="17"/>
        <v>0</v>
      </c>
      <c r="AU46" s="683">
        <v>3.3</v>
      </c>
      <c r="AV46" s="681"/>
      <c r="AW46" s="681"/>
      <c r="AX46" s="681"/>
      <c r="AY46" s="687">
        <f t="shared" si="18"/>
        <v>-3.3</v>
      </c>
      <c r="AZ46" s="688">
        <f t="shared" si="19"/>
        <v>0</v>
      </c>
      <c r="BA46" s="683">
        <v>4</v>
      </c>
      <c r="BB46" s="681"/>
      <c r="BC46" s="681"/>
      <c r="BD46" s="681"/>
      <c r="BE46" s="687">
        <f t="shared" si="20"/>
        <v>-4</v>
      </c>
      <c r="BF46" s="688">
        <f t="shared" si="21"/>
        <v>0</v>
      </c>
      <c r="BG46" s="683">
        <v>3.7</v>
      </c>
      <c r="BH46" s="681"/>
      <c r="BI46" s="681"/>
      <c r="BJ46" s="681"/>
      <c r="BK46" s="687">
        <f t="shared" si="22"/>
        <v>-3.7</v>
      </c>
      <c r="BL46" s="688">
        <f t="shared" si="23"/>
        <v>0</v>
      </c>
      <c r="BM46" s="687">
        <f t="shared" si="24"/>
        <v>10.199999999999999</v>
      </c>
      <c r="BN46" s="681"/>
      <c r="BO46" s="687">
        <f t="shared" si="25"/>
        <v>0</v>
      </c>
      <c r="BP46" s="681"/>
      <c r="BQ46" s="687">
        <f t="shared" si="26"/>
        <v>-10.199999999999999</v>
      </c>
      <c r="BR46" s="688">
        <f t="shared" si="27"/>
        <v>0</v>
      </c>
      <c r="BS46" s="683">
        <v>5.0999999999999996</v>
      </c>
      <c r="BT46" s="681"/>
      <c r="BU46" s="681"/>
      <c r="BV46" s="681"/>
      <c r="BW46" s="687">
        <f t="shared" si="28"/>
        <v>-5.0999999999999996</v>
      </c>
      <c r="BX46" s="688">
        <f t="shared" si="29"/>
        <v>0</v>
      </c>
      <c r="BY46" s="683">
        <v>4.4000000000000004</v>
      </c>
      <c r="BZ46" s="681"/>
      <c r="CA46" s="681"/>
      <c r="CB46" s="681"/>
      <c r="CC46" s="687">
        <f t="shared" si="30"/>
        <v>-4.4000000000000004</v>
      </c>
      <c r="CD46" s="688">
        <f t="shared" si="31"/>
        <v>0</v>
      </c>
      <c r="CE46" s="683">
        <v>0.7</v>
      </c>
      <c r="CF46" s="681"/>
      <c r="CG46" s="681"/>
      <c r="CH46" s="681"/>
      <c r="CI46" s="687">
        <f t="shared" si="32"/>
        <v>-0.7</v>
      </c>
      <c r="CJ46" s="688">
        <f t="shared" si="33"/>
        <v>0</v>
      </c>
      <c r="CK46" s="687">
        <f t="shared" si="34"/>
        <v>18.5</v>
      </c>
      <c r="CL46" s="681"/>
      <c r="CM46" s="687">
        <f t="shared" si="35"/>
        <v>0</v>
      </c>
      <c r="CN46" s="681"/>
      <c r="CO46" s="687">
        <f t="shared" si="36"/>
        <v>-18.5</v>
      </c>
      <c r="CP46" s="688">
        <f t="shared" si="37"/>
        <v>0</v>
      </c>
      <c r="CQ46" s="683">
        <v>6.1</v>
      </c>
      <c r="CR46" s="681"/>
      <c r="CS46" s="681"/>
      <c r="CT46" s="681"/>
      <c r="CU46" s="687">
        <f t="shared" si="38"/>
        <v>-6.1</v>
      </c>
      <c r="CV46" s="688">
        <f t="shared" si="39"/>
        <v>0</v>
      </c>
      <c r="CW46" s="683">
        <v>6.1</v>
      </c>
      <c r="CX46" s="681"/>
      <c r="CY46" s="681"/>
      <c r="CZ46" s="681"/>
      <c r="DA46" s="687">
        <f t="shared" si="40"/>
        <v>-6.1</v>
      </c>
      <c r="DB46" s="688">
        <f t="shared" si="41"/>
        <v>0</v>
      </c>
      <c r="DC46" s="683">
        <v>6.3</v>
      </c>
      <c r="DD46" s="681"/>
      <c r="DE46" s="681"/>
      <c r="DF46" s="681"/>
      <c r="DG46" s="687">
        <f t="shared" si="42"/>
        <v>-6.3</v>
      </c>
      <c r="DH46" s="688">
        <f t="shared" si="43"/>
        <v>0</v>
      </c>
    </row>
    <row r="47" spans="1:112" ht="21.75" customHeight="1">
      <c r="A47">
        <v>20.707000000000001</v>
      </c>
      <c r="B47" s="11" t="s">
        <v>1106</v>
      </c>
      <c r="C47" s="637" t="s">
        <v>4539</v>
      </c>
      <c r="D47" s="11" t="s">
        <v>1106</v>
      </c>
      <c r="E47" s="528" t="s">
        <v>4540</v>
      </c>
      <c r="F47" s="528"/>
      <c r="G47" s="529"/>
      <c r="H47" s="530"/>
      <c r="I47" s="530"/>
      <c r="J47" s="663" t="s">
        <v>883</v>
      </c>
      <c r="K47" s="687">
        <f t="shared" si="0"/>
        <v>350.7</v>
      </c>
      <c r="L47" s="681"/>
      <c r="M47" s="687">
        <f t="shared" si="1"/>
        <v>0</v>
      </c>
      <c r="N47" s="681"/>
      <c r="O47" s="687">
        <f t="shared" si="2"/>
        <v>-350.7</v>
      </c>
      <c r="P47" s="688">
        <f t="shared" si="3"/>
        <v>0</v>
      </c>
      <c r="Q47" s="687">
        <f t="shared" si="4"/>
        <v>82.5</v>
      </c>
      <c r="R47" s="681"/>
      <c r="S47" s="687">
        <f t="shared" si="5"/>
        <v>0</v>
      </c>
      <c r="T47" s="681"/>
      <c r="U47" s="687">
        <f t="shared" si="6"/>
        <v>-82.5</v>
      </c>
      <c r="V47" s="688">
        <f t="shared" si="7"/>
        <v>0</v>
      </c>
      <c r="W47" s="683">
        <v>27</v>
      </c>
      <c r="X47" s="681"/>
      <c r="Y47" s="681"/>
      <c r="Z47" s="681"/>
      <c r="AA47" s="687">
        <f t="shared" si="8"/>
        <v>-27</v>
      </c>
      <c r="AB47" s="688">
        <f t="shared" si="9"/>
        <v>0</v>
      </c>
      <c r="AC47" s="683">
        <v>26.4</v>
      </c>
      <c r="AD47" s="681"/>
      <c r="AE47" s="681"/>
      <c r="AF47" s="681"/>
      <c r="AG47" s="687">
        <f t="shared" si="10"/>
        <v>-26.4</v>
      </c>
      <c r="AH47" s="688">
        <f t="shared" si="11"/>
        <v>0</v>
      </c>
      <c r="AI47" s="683">
        <v>29.1</v>
      </c>
      <c r="AJ47" s="681"/>
      <c r="AK47" s="681"/>
      <c r="AL47" s="681"/>
      <c r="AM47" s="687">
        <f t="shared" si="12"/>
        <v>-29.1</v>
      </c>
      <c r="AN47" s="688">
        <f t="shared" si="13"/>
        <v>0</v>
      </c>
      <c r="AO47" s="687">
        <f t="shared" si="14"/>
        <v>67.599999999999994</v>
      </c>
      <c r="AP47" s="681"/>
      <c r="AQ47" s="687">
        <f t="shared" si="15"/>
        <v>0</v>
      </c>
      <c r="AR47" s="681"/>
      <c r="AS47" s="687">
        <f t="shared" si="16"/>
        <v>-67.599999999999994</v>
      </c>
      <c r="AT47" s="688">
        <f t="shared" si="17"/>
        <v>0</v>
      </c>
      <c r="AU47" s="683">
        <v>13.6</v>
      </c>
      <c r="AV47" s="681"/>
      <c r="AW47" s="681"/>
      <c r="AX47" s="681"/>
      <c r="AY47" s="687">
        <f t="shared" si="18"/>
        <v>-13.6</v>
      </c>
      <c r="AZ47" s="688">
        <f t="shared" si="19"/>
        <v>0</v>
      </c>
      <c r="BA47" s="683">
        <v>25.5</v>
      </c>
      <c r="BB47" s="681"/>
      <c r="BC47" s="681"/>
      <c r="BD47" s="681"/>
      <c r="BE47" s="687">
        <f t="shared" si="20"/>
        <v>-25.5</v>
      </c>
      <c r="BF47" s="688">
        <f t="shared" si="21"/>
        <v>0</v>
      </c>
      <c r="BG47" s="683">
        <v>28.5</v>
      </c>
      <c r="BH47" s="681"/>
      <c r="BI47" s="681"/>
      <c r="BJ47" s="681"/>
      <c r="BK47" s="687">
        <f t="shared" si="22"/>
        <v>-28.5</v>
      </c>
      <c r="BL47" s="688">
        <f t="shared" si="23"/>
        <v>0</v>
      </c>
      <c r="BM47" s="687">
        <f t="shared" si="24"/>
        <v>97.399999999999991</v>
      </c>
      <c r="BN47" s="681"/>
      <c r="BO47" s="687">
        <f t="shared" si="25"/>
        <v>0</v>
      </c>
      <c r="BP47" s="681"/>
      <c r="BQ47" s="687">
        <f t="shared" si="26"/>
        <v>-97.399999999999991</v>
      </c>
      <c r="BR47" s="688">
        <f t="shared" si="27"/>
        <v>0</v>
      </c>
      <c r="BS47" s="683">
        <v>32.299999999999997</v>
      </c>
      <c r="BT47" s="681"/>
      <c r="BU47" s="681"/>
      <c r="BV47" s="681"/>
      <c r="BW47" s="687">
        <f t="shared" si="28"/>
        <v>-32.299999999999997</v>
      </c>
      <c r="BX47" s="688">
        <f t="shared" si="29"/>
        <v>0</v>
      </c>
      <c r="BY47" s="683">
        <v>34.9</v>
      </c>
      <c r="BZ47" s="681"/>
      <c r="CA47" s="681"/>
      <c r="CB47" s="681"/>
      <c r="CC47" s="687">
        <f t="shared" si="30"/>
        <v>-34.9</v>
      </c>
      <c r="CD47" s="688">
        <f t="shared" si="31"/>
        <v>0</v>
      </c>
      <c r="CE47" s="683">
        <v>30.2</v>
      </c>
      <c r="CF47" s="681"/>
      <c r="CG47" s="681"/>
      <c r="CH47" s="681"/>
      <c r="CI47" s="687">
        <f t="shared" si="32"/>
        <v>-30.2</v>
      </c>
      <c r="CJ47" s="688">
        <f t="shared" si="33"/>
        <v>0</v>
      </c>
      <c r="CK47" s="687">
        <f t="shared" si="34"/>
        <v>103.19999999999999</v>
      </c>
      <c r="CL47" s="681"/>
      <c r="CM47" s="687">
        <f t="shared" si="35"/>
        <v>0</v>
      </c>
      <c r="CN47" s="681"/>
      <c r="CO47" s="687">
        <f t="shared" si="36"/>
        <v>-103.19999999999999</v>
      </c>
      <c r="CP47" s="688">
        <f t="shared" si="37"/>
        <v>0</v>
      </c>
      <c r="CQ47" s="683">
        <v>35</v>
      </c>
      <c r="CR47" s="681"/>
      <c r="CS47" s="681"/>
      <c r="CT47" s="681"/>
      <c r="CU47" s="687">
        <f t="shared" si="38"/>
        <v>-35</v>
      </c>
      <c r="CV47" s="688">
        <f t="shared" si="39"/>
        <v>0</v>
      </c>
      <c r="CW47" s="683">
        <v>33.1</v>
      </c>
      <c r="CX47" s="681"/>
      <c r="CY47" s="681"/>
      <c r="CZ47" s="681"/>
      <c r="DA47" s="687">
        <f t="shared" si="40"/>
        <v>-33.1</v>
      </c>
      <c r="DB47" s="688">
        <f t="shared" si="41"/>
        <v>0</v>
      </c>
      <c r="DC47" s="683">
        <v>35.1</v>
      </c>
      <c r="DD47" s="681"/>
      <c r="DE47" s="681"/>
      <c r="DF47" s="681"/>
      <c r="DG47" s="687">
        <f t="shared" si="42"/>
        <v>-35.1</v>
      </c>
      <c r="DH47" s="688">
        <f t="shared" si="43"/>
        <v>0</v>
      </c>
    </row>
    <row r="48" spans="1:112" ht="21.75" customHeight="1">
      <c r="A48">
        <v>80.917000000000002</v>
      </c>
      <c r="B48" s="338" t="s">
        <v>4504</v>
      </c>
      <c r="C48" s="637" t="s">
        <v>4541</v>
      </c>
      <c r="D48" s="338" t="s">
        <v>4504</v>
      </c>
      <c r="E48" s="528" t="s">
        <v>4542</v>
      </c>
      <c r="F48" s="528"/>
      <c r="G48" s="529"/>
      <c r="H48" s="530"/>
      <c r="I48" s="530"/>
      <c r="J48" s="663" t="s">
        <v>883</v>
      </c>
      <c r="K48" s="687">
        <f t="shared" si="0"/>
        <v>736.2</v>
      </c>
      <c r="L48" s="681"/>
      <c r="M48" s="687">
        <f t="shared" si="1"/>
        <v>0</v>
      </c>
      <c r="N48" s="681"/>
      <c r="O48" s="687">
        <f t="shared" si="2"/>
        <v>-736.2</v>
      </c>
      <c r="P48" s="688">
        <f t="shared" si="3"/>
        <v>0</v>
      </c>
      <c r="Q48" s="687">
        <f t="shared" si="4"/>
        <v>189.5</v>
      </c>
      <c r="R48" s="681"/>
      <c r="S48" s="687">
        <f t="shared" si="5"/>
        <v>0</v>
      </c>
      <c r="T48" s="681"/>
      <c r="U48" s="687">
        <f t="shared" si="6"/>
        <v>-189.5</v>
      </c>
      <c r="V48" s="688">
        <f t="shared" si="7"/>
        <v>0</v>
      </c>
      <c r="W48" s="683">
        <v>64.5</v>
      </c>
      <c r="X48" s="681"/>
      <c r="Y48" s="681"/>
      <c r="Z48" s="681"/>
      <c r="AA48" s="687">
        <f t="shared" si="8"/>
        <v>-64.5</v>
      </c>
      <c r="AB48" s="688">
        <f t="shared" si="9"/>
        <v>0</v>
      </c>
      <c r="AC48" s="683">
        <v>59.9</v>
      </c>
      <c r="AD48" s="681"/>
      <c r="AE48" s="681"/>
      <c r="AF48" s="681"/>
      <c r="AG48" s="687">
        <f t="shared" si="10"/>
        <v>-59.9</v>
      </c>
      <c r="AH48" s="688">
        <f t="shared" si="11"/>
        <v>0</v>
      </c>
      <c r="AI48" s="683">
        <v>65.099999999999994</v>
      </c>
      <c r="AJ48" s="681"/>
      <c r="AK48" s="681"/>
      <c r="AL48" s="681"/>
      <c r="AM48" s="687">
        <f t="shared" si="12"/>
        <v>-65.099999999999994</v>
      </c>
      <c r="AN48" s="688">
        <f t="shared" si="13"/>
        <v>0</v>
      </c>
      <c r="AO48" s="687">
        <f t="shared" si="14"/>
        <v>180.9</v>
      </c>
      <c r="AP48" s="681"/>
      <c r="AQ48" s="687">
        <f t="shared" si="15"/>
        <v>0</v>
      </c>
      <c r="AR48" s="681"/>
      <c r="AS48" s="687">
        <f t="shared" si="16"/>
        <v>-180.9</v>
      </c>
      <c r="AT48" s="688">
        <f t="shared" si="17"/>
        <v>0</v>
      </c>
      <c r="AU48" s="683">
        <v>62.3</v>
      </c>
      <c r="AV48" s="681"/>
      <c r="AW48" s="681"/>
      <c r="AX48" s="681"/>
      <c r="AY48" s="687">
        <f t="shared" si="18"/>
        <v>-62.3</v>
      </c>
      <c r="AZ48" s="688">
        <f t="shared" si="19"/>
        <v>0</v>
      </c>
      <c r="BA48" s="683">
        <v>57.2</v>
      </c>
      <c r="BB48" s="681"/>
      <c r="BC48" s="681"/>
      <c r="BD48" s="681"/>
      <c r="BE48" s="687">
        <f t="shared" si="20"/>
        <v>-57.2</v>
      </c>
      <c r="BF48" s="688">
        <f t="shared" si="21"/>
        <v>0</v>
      </c>
      <c r="BG48" s="683">
        <v>61.4</v>
      </c>
      <c r="BH48" s="681"/>
      <c r="BI48" s="681"/>
      <c r="BJ48" s="681"/>
      <c r="BK48" s="687">
        <f t="shared" si="22"/>
        <v>-61.4</v>
      </c>
      <c r="BL48" s="688">
        <f t="shared" si="23"/>
        <v>0</v>
      </c>
      <c r="BM48" s="687">
        <f t="shared" si="24"/>
        <v>183.6</v>
      </c>
      <c r="BN48" s="681"/>
      <c r="BO48" s="687">
        <f t="shared" si="25"/>
        <v>0</v>
      </c>
      <c r="BP48" s="681"/>
      <c r="BQ48" s="687">
        <f t="shared" si="26"/>
        <v>-183.6</v>
      </c>
      <c r="BR48" s="688">
        <f t="shared" si="27"/>
        <v>0</v>
      </c>
      <c r="BS48" s="683">
        <v>61.8</v>
      </c>
      <c r="BT48" s="681"/>
      <c r="BU48" s="681"/>
      <c r="BV48" s="681"/>
      <c r="BW48" s="687">
        <f t="shared" si="28"/>
        <v>-61.8</v>
      </c>
      <c r="BX48" s="688">
        <f t="shared" si="29"/>
        <v>0</v>
      </c>
      <c r="BY48" s="683">
        <v>62.2</v>
      </c>
      <c r="BZ48" s="681"/>
      <c r="CA48" s="681"/>
      <c r="CB48" s="681"/>
      <c r="CC48" s="687">
        <f t="shared" si="30"/>
        <v>-62.2</v>
      </c>
      <c r="CD48" s="688">
        <f t="shared" si="31"/>
        <v>0</v>
      </c>
      <c r="CE48" s="683">
        <v>59.6</v>
      </c>
      <c r="CF48" s="681"/>
      <c r="CG48" s="681"/>
      <c r="CH48" s="681"/>
      <c r="CI48" s="687">
        <f t="shared" si="32"/>
        <v>-59.6</v>
      </c>
      <c r="CJ48" s="688">
        <f t="shared" si="33"/>
        <v>0</v>
      </c>
      <c r="CK48" s="687">
        <f t="shared" si="34"/>
        <v>182.2</v>
      </c>
      <c r="CL48" s="681"/>
      <c r="CM48" s="687">
        <f t="shared" si="35"/>
        <v>0</v>
      </c>
      <c r="CN48" s="681"/>
      <c r="CO48" s="687">
        <f t="shared" si="36"/>
        <v>-182.2</v>
      </c>
      <c r="CP48" s="688">
        <f t="shared" si="37"/>
        <v>0</v>
      </c>
      <c r="CQ48" s="683">
        <v>61.2</v>
      </c>
      <c r="CR48" s="681"/>
      <c r="CS48" s="681"/>
      <c r="CT48" s="681"/>
      <c r="CU48" s="687">
        <f t="shared" si="38"/>
        <v>-61.2</v>
      </c>
      <c r="CV48" s="688">
        <f t="shared" si="39"/>
        <v>0</v>
      </c>
      <c r="CW48" s="683">
        <v>59.7</v>
      </c>
      <c r="CX48" s="681"/>
      <c r="CY48" s="681"/>
      <c r="CZ48" s="681"/>
      <c r="DA48" s="687">
        <f t="shared" si="40"/>
        <v>-59.7</v>
      </c>
      <c r="DB48" s="688">
        <f t="shared" si="41"/>
        <v>0</v>
      </c>
      <c r="DC48" s="683">
        <v>61.3</v>
      </c>
      <c r="DD48" s="681"/>
      <c r="DE48" s="681"/>
      <c r="DF48" s="681"/>
      <c r="DG48" s="687">
        <f t="shared" si="42"/>
        <v>-61.3</v>
      </c>
      <c r="DH48" s="688">
        <f t="shared" si="43"/>
        <v>0</v>
      </c>
    </row>
    <row r="49" spans="1:112" ht="21.75" customHeight="1">
      <c r="A49">
        <v>156.595</v>
      </c>
      <c r="B49" s="338" t="s">
        <v>4507</v>
      </c>
      <c r="C49" s="637" t="s">
        <v>4543</v>
      </c>
      <c r="D49" s="338" t="s">
        <v>4507</v>
      </c>
      <c r="E49" s="528" t="s">
        <v>4544</v>
      </c>
      <c r="F49" s="528"/>
      <c r="G49" s="529"/>
      <c r="H49" s="530"/>
      <c r="I49" s="530"/>
      <c r="J49" s="663" t="s">
        <v>883</v>
      </c>
      <c r="K49" s="687">
        <f t="shared" si="0"/>
        <v>1259.9000000000001</v>
      </c>
      <c r="L49" s="681"/>
      <c r="M49" s="687">
        <f t="shared" si="1"/>
        <v>0</v>
      </c>
      <c r="N49" s="681"/>
      <c r="O49" s="687">
        <f t="shared" si="2"/>
        <v>-1259.9000000000001</v>
      </c>
      <c r="P49" s="688">
        <f t="shared" si="3"/>
        <v>0</v>
      </c>
      <c r="Q49" s="687">
        <f t="shared" si="4"/>
        <v>399.9</v>
      </c>
      <c r="R49" s="681"/>
      <c r="S49" s="687">
        <f t="shared" si="5"/>
        <v>0</v>
      </c>
      <c r="T49" s="681"/>
      <c r="U49" s="687">
        <f t="shared" si="6"/>
        <v>-399.9</v>
      </c>
      <c r="V49" s="688">
        <f t="shared" si="7"/>
        <v>0</v>
      </c>
      <c r="W49" s="683">
        <v>120</v>
      </c>
      <c r="X49" s="681"/>
      <c r="Y49" s="681"/>
      <c r="Z49" s="681"/>
      <c r="AA49" s="687">
        <f t="shared" si="8"/>
        <v>-120</v>
      </c>
      <c r="AB49" s="688">
        <f t="shared" si="9"/>
        <v>0</v>
      </c>
      <c r="AC49" s="683">
        <v>148.5</v>
      </c>
      <c r="AD49" s="681"/>
      <c r="AE49" s="681"/>
      <c r="AF49" s="681"/>
      <c r="AG49" s="687">
        <f t="shared" si="10"/>
        <v>-148.5</v>
      </c>
      <c r="AH49" s="688">
        <f t="shared" si="11"/>
        <v>0</v>
      </c>
      <c r="AI49" s="683">
        <v>131.4</v>
      </c>
      <c r="AJ49" s="681"/>
      <c r="AK49" s="681"/>
      <c r="AL49" s="681"/>
      <c r="AM49" s="687">
        <f t="shared" si="12"/>
        <v>-131.4</v>
      </c>
      <c r="AN49" s="688">
        <f t="shared" si="13"/>
        <v>0</v>
      </c>
      <c r="AO49" s="687">
        <f t="shared" si="14"/>
        <v>360</v>
      </c>
      <c r="AP49" s="681"/>
      <c r="AQ49" s="687">
        <f t="shared" si="15"/>
        <v>0</v>
      </c>
      <c r="AR49" s="681"/>
      <c r="AS49" s="687">
        <f t="shared" si="16"/>
        <v>-360</v>
      </c>
      <c r="AT49" s="688">
        <f t="shared" si="17"/>
        <v>0</v>
      </c>
      <c r="AU49" s="683">
        <v>120</v>
      </c>
      <c r="AV49" s="681"/>
      <c r="AW49" s="681"/>
      <c r="AX49" s="681"/>
      <c r="AY49" s="687">
        <f t="shared" si="18"/>
        <v>-120</v>
      </c>
      <c r="AZ49" s="688">
        <f t="shared" si="19"/>
        <v>0</v>
      </c>
      <c r="BA49" s="683">
        <v>120</v>
      </c>
      <c r="BB49" s="681"/>
      <c r="BC49" s="681"/>
      <c r="BD49" s="681"/>
      <c r="BE49" s="687">
        <f t="shared" si="20"/>
        <v>-120</v>
      </c>
      <c r="BF49" s="688">
        <f t="shared" si="21"/>
        <v>0</v>
      </c>
      <c r="BG49" s="683">
        <v>120</v>
      </c>
      <c r="BH49" s="681"/>
      <c r="BI49" s="681"/>
      <c r="BJ49" s="681"/>
      <c r="BK49" s="687">
        <f t="shared" si="22"/>
        <v>-120</v>
      </c>
      <c r="BL49" s="688">
        <f t="shared" si="23"/>
        <v>0</v>
      </c>
      <c r="BM49" s="687">
        <f t="shared" si="24"/>
        <v>140</v>
      </c>
      <c r="BN49" s="681"/>
      <c r="BO49" s="687">
        <f t="shared" si="25"/>
        <v>0</v>
      </c>
      <c r="BP49" s="681"/>
      <c r="BQ49" s="687">
        <f t="shared" si="26"/>
        <v>-140</v>
      </c>
      <c r="BR49" s="688">
        <f t="shared" si="27"/>
        <v>0</v>
      </c>
      <c r="BS49" s="683">
        <v>120</v>
      </c>
      <c r="BT49" s="681"/>
      <c r="BU49" s="681"/>
      <c r="BV49" s="681"/>
      <c r="BW49" s="687">
        <f t="shared" si="28"/>
        <v>-120</v>
      </c>
      <c r="BX49" s="688">
        <f t="shared" si="29"/>
        <v>0</v>
      </c>
      <c r="BY49" s="683">
        <v>20</v>
      </c>
      <c r="BZ49" s="681"/>
      <c r="CA49" s="681"/>
      <c r="CB49" s="681"/>
      <c r="CC49" s="687">
        <f t="shared" si="30"/>
        <v>-20</v>
      </c>
      <c r="CD49" s="688">
        <f t="shared" si="31"/>
        <v>0</v>
      </c>
      <c r="CE49" s="683">
        <v>0</v>
      </c>
      <c r="CF49" s="681"/>
      <c r="CG49" s="681"/>
      <c r="CH49" s="681"/>
      <c r="CI49" s="687">
        <f t="shared" si="32"/>
        <v>0</v>
      </c>
      <c r="CJ49" s="688" t="str">
        <f t="shared" si="33"/>
        <v>-</v>
      </c>
      <c r="CK49" s="687">
        <f t="shared" si="34"/>
        <v>360</v>
      </c>
      <c r="CL49" s="681"/>
      <c r="CM49" s="687">
        <f t="shared" si="35"/>
        <v>0</v>
      </c>
      <c r="CN49" s="681"/>
      <c r="CO49" s="687">
        <f t="shared" si="36"/>
        <v>-360</v>
      </c>
      <c r="CP49" s="688">
        <f t="shared" si="37"/>
        <v>0</v>
      </c>
      <c r="CQ49" s="683">
        <v>120</v>
      </c>
      <c r="CR49" s="681"/>
      <c r="CS49" s="681"/>
      <c r="CT49" s="681"/>
      <c r="CU49" s="687">
        <f t="shared" si="38"/>
        <v>-120</v>
      </c>
      <c r="CV49" s="688">
        <f t="shared" si="39"/>
        <v>0</v>
      </c>
      <c r="CW49" s="683">
        <v>120</v>
      </c>
      <c r="CX49" s="681"/>
      <c r="CY49" s="681"/>
      <c r="CZ49" s="681"/>
      <c r="DA49" s="687">
        <f t="shared" si="40"/>
        <v>-120</v>
      </c>
      <c r="DB49" s="688">
        <f t="shared" si="41"/>
        <v>0</v>
      </c>
      <c r="DC49" s="683">
        <v>120</v>
      </c>
      <c r="DD49" s="681"/>
      <c r="DE49" s="681"/>
      <c r="DF49" s="681"/>
      <c r="DG49" s="687">
        <f t="shared" si="42"/>
        <v>-120</v>
      </c>
      <c r="DH49" s="688">
        <f t="shared" si="43"/>
        <v>0</v>
      </c>
    </row>
    <row r="50" spans="1:112" ht="21.75" customHeight="1">
      <c r="A50">
        <v>8.8450000000000006</v>
      </c>
      <c r="B50" s="338" t="s">
        <v>4490</v>
      </c>
      <c r="C50" s="637" t="s">
        <v>4545</v>
      </c>
      <c r="D50" s="338" t="s">
        <v>4490</v>
      </c>
      <c r="E50" s="528" t="s">
        <v>4546</v>
      </c>
      <c r="F50" s="528"/>
      <c r="G50" s="529"/>
      <c r="H50" s="530"/>
      <c r="I50" s="530"/>
      <c r="J50" s="663" t="s">
        <v>883</v>
      </c>
      <c r="K50" s="687">
        <f t="shared" si="0"/>
        <v>660.2</v>
      </c>
      <c r="L50" s="681"/>
      <c r="M50" s="687">
        <f t="shared" si="1"/>
        <v>0</v>
      </c>
      <c r="N50" s="681"/>
      <c r="O50" s="687">
        <f t="shared" si="2"/>
        <v>-660.2</v>
      </c>
      <c r="P50" s="688">
        <f t="shared" si="3"/>
        <v>0</v>
      </c>
      <c r="Q50" s="687">
        <f t="shared" si="4"/>
        <v>193.1</v>
      </c>
      <c r="R50" s="681"/>
      <c r="S50" s="687">
        <f t="shared" si="5"/>
        <v>0</v>
      </c>
      <c r="T50" s="681"/>
      <c r="U50" s="687">
        <f t="shared" si="6"/>
        <v>-193.1</v>
      </c>
      <c r="V50" s="688">
        <f t="shared" si="7"/>
        <v>0</v>
      </c>
      <c r="W50" s="683">
        <v>65</v>
      </c>
      <c r="X50" s="681"/>
      <c r="Y50" s="681"/>
      <c r="Z50" s="681"/>
      <c r="AA50" s="687">
        <f t="shared" si="8"/>
        <v>-65</v>
      </c>
      <c r="AB50" s="688">
        <f t="shared" si="9"/>
        <v>0</v>
      </c>
      <c r="AC50" s="683">
        <v>63.1</v>
      </c>
      <c r="AD50" s="681"/>
      <c r="AE50" s="681"/>
      <c r="AF50" s="681"/>
      <c r="AG50" s="687">
        <f t="shared" si="10"/>
        <v>-63.1</v>
      </c>
      <c r="AH50" s="688">
        <f t="shared" si="11"/>
        <v>0</v>
      </c>
      <c r="AI50" s="683">
        <v>65</v>
      </c>
      <c r="AJ50" s="681"/>
      <c r="AK50" s="681"/>
      <c r="AL50" s="681"/>
      <c r="AM50" s="687">
        <f t="shared" si="12"/>
        <v>-65</v>
      </c>
      <c r="AN50" s="688">
        <f t="shared" si="13"/>
        <v>0</v>
      </c>
      <c r="AO50" s="687">
        <f t="shared" si="14"/>
        <v>191.5</v>
      </c>
      <c r="AP50" s="681"/>
      <c r="AQ50" s="687">
        <f t="shared" si="15"/>
        <v>0</v>
      </c>
      <c r="AR50" s="681"/>
      <c r="AS50" s="687">
        <f t="shared" si="16"/>
        <v>-191.5</v>
      </c>
      <c r="AT50" s="688">
        <f t="shared" si="17"/>
        <v>0</v>
      </c>
      <c r="AU50" s="683">
        <v>62.1</v>
      </c>
      <c r="AV50" s="681"/>
      <c r="AW50" s="681"/>
      <c r="AX50" s="681"/>
      <c r="AY50" s="687">
        <f t="shared" si="18"/>
        <v>-62.1</v>
      </c>
      <c r="AZ50" s="688">
        <f t="shared" si="19"/>
        <v>0</v>
      </c>
      <c r="BA50" s="683">
        <v>65</v>
      </c>
      <c r="BB50" s="681"/>
      <c r="BC50" s="681"/>
      <c r="BD50" s="681"/>
      <c r="BE50" s="687">
        <f t="shared" si="20"/>
        <v>-65</v>
      </c>
      <c r="BF50" s="688">
        <f t="shared" si="21"/>
        <v>0</v>
      </c>
      <c r="BG50" s="683">
        <v>64.400000000000006</v>
      </c>
      <c r="BH50" s="681"/>
      <c r="BI50" s="681"/>
      <c r="BJ50" s="681"/>
      <c r="BK50" s="687">
        <f t="shared" si="22"/>
        <v>-64.400000000000006</v>
      </c>
      <c r="BL50" s="688">
        <f t="shared" si="23"/>
        <v>0</v>
      </c>
      <c r="BM50" s="687">
        <f t="shared" si="24"/>
        <v>121.2</v>
      </c>
      <c r="BN50" s="681"/>
      <c r="BO50" s="687">
        <f t="shared" si="25"/>
        <v>0</v>
      </c>
      <c r="BP50" s="681"/>
      <c r="BQ50" s="687">
        <f t="shared" si="26"/>
        <v>-121.2</v>
      </c>
      <c r="BR50" s="688">
        <f t="shared" si="27"/>
        <v>0</v>
      </c>
      <c r="BS50" s="683">
        <v>45</v>
      </c>
      <c r="BT50" s="681"/>
      <c r="BU50" s="681"/>
      <c r="BV50" s="681"/>
      <c r="BW50" s="687">
        <f t="shared" si="28"/>
        <v>-45</v>
      </c>
      <c r="BX50" s="688">
        <f t="shared" si="29"/>
        <v>0</v>
      </c>
      <c r="BY50" s="683">
        <v>61.5</v>
      </c>
      <c r="BZ50" s="681"/>
      <c r="CA50" s="681"/>
      <c r="CB50" s="681"/>
      <c r="CC50" s="687">
        <f t="shared" si="30"/>
        <v>-61.5</v>
      </c>
      <c r="CD50" s="688">
        <f t="shared" si="31"/>
        <v>0</v>
      </c>
      <c r="CE50" s="683">
        <v>14.7</v>
      </c>
      <c r="CF50" s="681"/>
      <c r="CG50" s="681"/>
      <c r="CH50" s="681"/>
      <c r="CI50" s="687">
        <f t="shared" si="32"/>
        <v>-14.7</v>
      </c>
      <c r="CJ50" s="688">
        <f t="shared" si="33"/>
        <v>0</v>
      </c>
      <c r="CK50" s="687">
        <f t="shared" si="34"/>
        <v>154.4</v>
      </c>
      <c r="CL50" s="681"/>
      <c r="CM50" s="687">
        <f t="shared" si="35"/>
        <v>0</v>
      </c>
      <c r="CN50" s="681"/>
      <c r="CO50" s="687">
        <f t="shared" si="36"/>
        <v>-154.4</v>
      </c>
      <c r="CP50" s="688">
        <f t="shared" si="37"/>
        <v>0</v>
      </c>
      <c r="CQ50" s="683">
        <v>25</v>
      </c>
      <c r="CR50" s="681"/>
      <c r="CS50" s="681"/>
      <c r="CT50" s="681"/>
      <c r="CU50" s="687">
        <f t="shared" si="38"/>
        <v>-25</v>
      </c>
      <c r="CV50" s="688">
        <f t="shared" si="39"/>
        <v>0</v>
      </c>
      <c r="CW50" s="683">
        <v>64.400000000000006</v>
      </c>
      <c r="CX50" s="681"/>
      <c r="CY50" s="681"/>
      <c r="CZ50" s="681"/>
      <c r="DA50" s="687">
        <f t="shared" si="40"/>
        <v>-64.400000000000006</v>
      </c>
      <c r="DB50" s="688">
        <f t="shared" si="41"/>
        <v>0</v>
      </c>
      <c r="DC50" s="683">
        <v>65</v>
      </c>
      <c r="DD50" s="681"/>
      <c r="DE50" s="681"/>
      <c r="DF50" s="681"/>
      <c r="DG50" s="687">
        <f t="shared" si="42"/>
        <v>-65</v>
      </c>
      <c r="DH50" s="688">
        <f t="shared" si="43"/>
        <v>0</v>
      </c>
    </row>
    <row r="51" spans="1:112" ht="21.75" customHeight="1">
      <c r="A51">
        <v>8.8819999999999997</v>
      </c>
      <c r="B51" s="336" t="s">
        <v>1113</v>
      </c>
      <c r="C51" s="337" t="s">
        <v>938</v>
      </c>
      <c r="D51" s="336" t="s">
        <v>1113</v>
      </c>
      <c r="E51" s="528" t="s">
        <v>4547</v>
      </c>
      <c r="F51" s="528"/>
      <c r="G51" s="529"/>
      <c r="H51" s="530" t="s">
        <v>4548</v>
      </c>
      <c r="I51" s="530"/>
      <c r="J51" s="663" t="s">
        <v>883</v>
      </c>
      <c r="K51" s="687">
        <f t="shared" si="0"/>
        <v>324.5</v>
      </c>
      <c r="L51" s="681"/>
      <c r="M51" s="687">
        <f t="shared" si="1"/>
        <v>0</v>
      </c>
      <c r="N51" s="681"/>
      <c r="O51" s="687">
        <f t="shared" si="2"/>
        <v>-324.5</v>
      </c>
      <c r="P51" s="688">
        <f t="shared" si="3"/>
        <v>0</v>
      </c>
      <c r="Q51" s="687">
        <f t="shared" si="4"/>
        <v>93.4</v>
      </c>
      <c r="R51" s="681"/>
      <c r="S51" s="687">
        <f t="shared" si="5"/>
        <v>0</v>
      </c>
      <c r="T51" s="681"/>
      <c r="U51" s="687">
        <f t="shared" si="6"/>
        <v>-93.4</v>
      </c>
      <c r="V51" s="688">
        <f t="shared" si="7"/>
        <v>0</v>
      </c>
      <c r="W51" s="687">
        <f>W52</f>
        <v>29.8</v>
      </c>
      <c r="X51" s="681"/>
      <c r="Y51" s="687">
        <f>Y52</f>
        <v>0</v>
      </c>
      <c r="Z51" s="681"/>
      <c r="AA51" s="687">
        <f t="shared" si="8"/>
        <v>-29.8</v>
      </c>
      <c r="AB51" s="688">
        <f t="shared" si="9"/>
        <v>0</v>
      </c>
      <c r="AC51" s="687">
        <f>AC52</f>
        <v>26.4</v>
      </c>
      <c r="AD51" s="681"/>
      <c r="AE51" s="687">
        <f>AE52</f>
        <v>0</v>
      </c>
      <c r="AF51" s="681"/>
      <c r="AG51" s="687">
        <f t="shared" si="10"/>
        <v>-26.4</v>
      </c>
      <c r="AH51" s="688">
        <f t="shared" si="11"/>
        <v>0</v>
      </c>
      <c r="AI51" s="687">
        <f>AI52</f>
        <v>37.200000000000003</v>
      </c>
      <c r="AJ51" s="681"/>
      <c r="AK51" s="687">
        <f>AK52</f>
        <v>0</v>
      </c>
      <c r="AL51" s="681"/>
      <c r="AM51" s="687">
        <f t="shared" si="12"/>
        <v>-37.200000000000003</v>
      </c>
      <c r="AN51" s="688">
        <f t="shared" si="13"/>
        <v>0</v>
      </c>
      <c r="AO51" s="687">
        <f t="shared" si="14"/>
        <v>52.3</v>
      </c>
      <c r="AP51" s="681"/>
      <c r="AQ51" s="687">
        <f t="shared" si="15"/>
        <v>0</v>
      </c>
      <c r="AR51" s="681"/>
      <c r="AS51" s="687">
        <f t="shared" si="16"/>
        <v>-52.3</v>
      </c>
      <c r="AT51" s="688">
        <f t="shared" si="17"/>
        <v>0</v>
      </c>
      <c r="AU51" s="687">
        <f>AU52</f>
        <v>36</v>
      </c>
      <c r="AV51" s="681"/>
      <c r="AW51" s="687">
        <f>AW52</f>
        <v>0</v>
      </c>
      <c r="AX51" s="681"/>
      <c r="AY51" s="687">
        <f t="shared" si="18"/>
        <v>-36</v>
      </c>
      <c r="AZ51" s="688">
        <f t="shared" si="19"/>
        <v>0</v>
      </c>
      <c r="BA51" s="687">
        <f>BA52</f>
        <v>16.3</v>
      </c>
      <c r="BB51" s="681"/>
      <c r="BC51" s="687">
        <f>BC52</f>
        <v>0</v>
      </c>
      <c r="BD51" s="681"/>
      <c r="BE51" s="687">
        <f t="shared" si="20"/>
        <v>-16.3</v>
      </c>
      <c r="BF51" s="688">
        <f t="shared" si="21"/>
        <v>0</v>
      </c>
      <c r="BG51" s="687">
        <f>BG52</f>
        <v>0</v>
      </c>
      <c r="BH51" s="681"/>
      <c r="BI51" s="687">
        <f>BI52</f>
        <v>0</v>
      </c>
      <c r="BJ51" s="681"/>
      <c r="BK51" s="687">
        <f t="shared" si="22"/>
        <v>0</v>
      </c>
      <c r="BL51" s="688" t="str">
        <f t="shared" si="23"/>
        <v>-</v>
      </c>
      <c r="BM51" s="687">
        <f t="shared" si="24"/>
        <v>89.7</v>
      </c>
      <c r="BN51" s="681"/>
      <c r="BO51" s="687">
        <f t="shared" si="25"/>
        <v>0</v>
      </c>
      <c r="BP51" s="681"/>
      <c r="BQ51" s="687">
        <f t="shared" si="26"/>
        <v>-89.7</v>
      </c>
      <c r="BR51" s="688">
        <f t="shared" si="27"/>
        <v>0</v>
      </c>
      <c r="BS51" s="687">
        <f>BS52</f>
        <v>19.8</v>
      </c>
      <c r="BT51" s="681"/>
      <c r="BU51" s="687">
        <f>BU52</f>
        <v>0</v>
      </c>
      <c r="BV51" s="681"/>
      <c r="BW51" s="687">
        <f t="shared" si="28"/>
        <v>-19.8</v>
      </c>
      <c r="BX51" s="688">
        <f t="shared" si="29"/>
        <v>0</v>
      </c>
      <c r="BY51" s="687">
        <f>BY52</f>
        <v>37.200000000000003</v>
      </c>
      <c r="BZ51" s="681"/>
      <c r="CA51" s="687">
        <f>CA52</f>
        <v>0</v>
      </c>
      <c r="CB51" s="681"/>
      <c r="CC51" s="687">
        <f t="shared" si="30"/>
        <v>-37.200000000000003</v>
      </c>
      <c r="CD51" s="688">
        <f t="shared" si="31"/>
        <v>0</v>
      </c>
      <c r="CE51" s="687">
        <f>CE52</f>
        <v>32.700000000000003</v>
      </c>
      <c r="CF51" s="681"/>
      <c r="CG51" s="687">
        <f>CG52</f>
        <v>0</v>
      </c>
      <c r="CH51" s="681"/>
      <c r="CI51" s="687">
        <f t="shared" si="32"/>
        <v>-32.700000000000003</v>
      </c>
      <c r="CJ51" s="688">
        <f t="shared" si="33"/>
        <v>0</v>
      </c>
      <c r="CK51" s="687">
        <f t="shared" si="34"/>
        <v>89.1</v>
      </c>
      <c r="CL51" s="681"/>
      <c r="CM51" s="687">
        <f t="shared" si="35"/>
        <v>0</v>
      </c>
      <c r="CN51" s="681"/>
      <c r="CO51" s="687">
        <f t="shared" si="36"/>
        <v>-89.1</v>
      </c>
      <c r="CP51" s="688">
        <f t="shared" si="37"/>
        <v>0</v>
      </c>
      <c r="CQ51" s="687">
        <f>CQ52</f>
        <v>30.5</v>
      </c>
      <c r="CR51" s="681"/>
      <c r="CS51" s="687">
        <f>CS52</f>
        <v>0</v>
      </c>
      <c r="CT51" s="681"/>
      <c r="CU51" s="687">
        <f t="shared" si="38"/>
        <v>-30.5</v>
      </c>
      <c r="CV51" s="688">
        <f t="shared" si="39"/>
        <v>0</v>
      </c>
      <c r="CW51" s="687">
        <f>CW52</f>
        <v>28.8</v>
      </c>
      <c r="CX51" s="681"/>
      <c r="CY51" s="687">
        <f>CY52</f>
        <v>0</v>
      </c>
      <c r="CZ51" s="681"/>
      <c r="DA51" s="687">
        <f t="shared" si="40"/>
        <v>-28.8</v>
      </c>
      <c r="DB51" s="688">
        <f t="shared" si="41"/>
        <v>0</v>
      </c>
      <c r="DC51" s="687">
        <f>DC52</f>
        <v>29.8</v>
      </c>
      <c r="DD51" s="681"/>
      <c r="DE51" s="687">
        <f>DE52</f>
        <v>0</v>
      </c>
      <c r="DF51" s="681"/>
      <c r="DG51" s="687">
        <f t="shared" si="42"/>
        <v>-29.8</v>
      </c>
      <c r="DH51" s="688">
        <f t="shared" si="43"/>
        <v>0</v>
      </c>
    </row>
    <row r="52" spans="1:112" ht="21.75" customHeight="1">
      <c r="A52">
        <v>8.8819999999999997</v>
      </c>
      <c r="B52" s="338" t="s">
        <v>4481</v>
      </c>
      <c r="C52" s="637"/>
      <c r="D52" s="338" t="s">
        <v>4481</v>
      </c>
      <c r="E52" s="528" t="s">
        <v>4548</v>
      </c>
      <c r="F52" s="528"/>
      <c r="G52" s="529"/>
      <c r="H52" s="530" t="s">
        <v>4549</v>
      </c>
      <c r="I52" s="530"/>
      <c r="J52" s="663" t="s">
        <v>883</v>
      </c>
      <c r="K52" s="687">
        <f t="shared" si="0"/>
        <v>324.5</v>
      </c>
      <c r="L52" s="681"/>
      <c r="M52" s="687">
        <f t="shared" si="1"/>
        <v>0</v>
      </c>
      <c r="N52" s="681"/>
      <c r="O52" s="687">
        <f t="shared" si="2"/>
        <v>-324.5</v>
      </c>
      <c r="P52" s="688">
        <f t="shared" si="3"/>
        <v>0</v>
      </c>
      <c r="Q52" s="687">
        <f t="shared" si="4"/>
        <v>93.4</v>
      </c>
      <c r="R52" s="681"/>
      <c r="S52" s="687">
        <f t="shared" si="5"/>
        <v>0</v>
      </c>
      <c r="T52" s="681"/>
      <c r="U52" s="687">
        <f t="shared" si="6"/>
        <v>-93.4</v>
      </c>
      <c r="V52" s="688">
        <f t="shared" si="7"/>
        <v>0</v>
      </c>
      <c r="W52" s="687">
        <f>W53</f>
        <v>29.8</v>
      </c>
      <c r="X52" s="681"/>
      <c r="Y52" s="687">
        <f>Y53</f>
        <v>0</v>
      </c>
      <c r="Z52" s="681"/>
      <c r="AA52" s="687">
        <f t="shared" si="8"/>
        <v>-29.8</v>
      </c>
      <c r="AB52" s="688">
        <f t="shared" si="9"/>
        <v>0</v>
      </c>
      <c r="AC52" s="687">
        <f>AC53</f>
        <v>26.4</v>
      </c>
      <c r="AD52" s="681"/>
      <c r="AE52" s="687">
        <f>AE53</f>
        <v>0</v>
      </c>
      <c r="AF52" s="681"/>
      <c r="AG52" s="687">
        <f t="shared" si="10"/>
        <v>-26.4</v>
      </c>
      <c r="AH52" s="688">
        <f t="shared" si="11"/>
        <v>0</v>
      </c>
      <c r="AI52" s="687">
        <f>AI53</f>
        <v>37.200000000000003</v>
      </c>
      <c r="AJ52" s="681"/>
      <c r="AK52" s="687">
        <f>AK53</f>
        <v>0</v>
      </c>
      <c r="AL52" s="681"/>
      <c r="AM52" s="687">
        <f t="shared" si="12"/>
        <v>-37.200000000000003</v>
      </c>
      <c r="AN52" s="688">
        <f t="shared" si="13"/>
        <v>0</v>
      </c>
      <c r="AO52" s="687">
        <f t="shared" si="14"/>
        <v>52.3</v>
      </c>
      <c r="AP52" s="681"/>
      <c r="AQ52" s="687">
        <f t="shared" si="15"/>
        <v>0</v>
      </c>
      <c r="AR52" s="681"/>
      <c r="AS52" s="687">
        <f t="shared" si="16"/>
        <v>-52.3</v>
      </c>
      <c r="AT52" s="688">
        <f t="shared" si="17"/>
        <v>0</v>
      </c>
      <c r="AU52" s="687">
        <f>AU53</f>
        <v>36</v>
      </c>
      <c r="AV52" s="681"/>
      <c r="AW52" s="687">
        <f>AW53</f>
        <v>0</v>
      </c>
      <c r="AX52" s="681"/>
      <c r="AY52" s="687">
        <f t="shared" si="18"/>
        <v>-36</v>
      </c>
      <c r="AZ52" s="688">
        <f t="shared" si="19"/>
        <v>0</v>
      </c>
      <c r="BA52" s="687">
        <f>BA53</f>
        <v>16.3</v>
      </c>
      <c r="BB52" s="681"/>
      <c r="BC52" s="687">
        <f>BC53</f>
        <v>0</v>
      </c>
      <c r="BD52" s="681"/>
      <c r="BE52" s="687">
        <f t="shared" si="20"/>
        <v>-16.3</v>
      </c>
      <c r="BF52" s="688">
        <f t="shared" si="21"/>
        <v>0</v>
      </c>
      <c r="BG52" s="687">
        <f>BG53</f>
        <v>0</v>
      </c>
      <c r="BH52" s="681"/>
      <c r="BI52" s="687">
        <f>BI53</f>
        <v>0</v>
      </c>
      <c r="BJ52" s="681"/>
      <c r="BK52" s="687">
        <f t="shared" si="22"/>
        <v>0</v>
      </c>
      <c r="BL52" s="688" t="str">
        <f t="shared" si="23"/>
        <v>-</v>
      </c>
      <c r="BM52" s="687">
        <f t="shared" si="24"/>
        <v>89.7</v>
      </c>
      <c r="BN52" s="681"/>
      <c r="BO52" s="687">
        <f t="shared" si="25"/>
        <v>0</v>
      </c>
      <c r="BP52" s="681"/>
      <c r="BQ52" s="687">
        <f t="shared" si="26"/>
        <v>-89.7</v>
      </c>
      <c r="BR52" s="688">
        <f t="shared" si="27"/>
        <v>0</v>
      </c>
      <c r="BS52" s="687">
        <f>BS53</f>
        <v>19.8</v>
      </c>
      <c r="BT52" s="681"/>
      <c r="BU52" s="687">
        <f>BU53</f>
        <v>0</v>
      </c>
      <c r="BV52" s="681"/>
      <c r="BW52" s="687">
        <f t="shared" si="28"/>
        <v>-19.8</v>
      </c>
      <c r="BX52" s="688">
        <f t="shared" si="29"/>
        <v>0</v>
      </c>
      <c r="BY52" s="687">
        <f>BY53</f>
        <v>37.200000000000003</v>
      </c>
      <c r="BZ52" s="681"/>
      <c r="CA52" s="687">
        <f>CA53</f>
        <v>0</v>
      </c>
      <c r="CB52" s="681"/>
      <c r="CC52" s="687">
        <f t="shared" si="30"/>
        <v>-37.200000000000003</v>
      </c>
      <c r="CD52" s="688">
        <f t="shared" si="31"/>
        <v>0</v>
      </c>
      <c r="CE52" s="687">
        <f>CE53</f>
        <v>32.700000000000003</v>
      </c>
      <c r="CF52" s="681"/>
      <c r="CG52" s="687">
        <f>CG53</f>
        <v>0</v>
      </c>
      <c r="CH52" s="681"/>
      <c r="CI52" s="687">
        <f t="shared" si="32"/>
        <v>-32.700000000000003</v>
      </c>
      <c r="CJ52" s="688">
        <f t="shared" si="33"/>
        <v>0</v>
      </c>
      <c r="CK52" s="687">
        <f t="shared" si="34"/>
        <v>89.1</v>
      </c>
      <c r="CL52" s="681"/>
      <c r="CM52" s="687">
        <f t="shared" si="35"/>
        <v>0</v>
      </c>
      <c r="CN52" s="681"/>
      <c r="CO52" s="687">
        <f t="shared" si="36"/>
        <v>-89.1</v>
      </c>
      <c r="CP52" s="688">
        <f t="shared" si="37"/>
        <v>0</v>
      </c>
      <c r="CQ52" s="687">
        <f>CQ53</f>
        <v>30.5</v>
      </c>
      <c r="CR52" s="681"/>
      <c r="CS52" s="687">
        <f>CS53</f>
        <v>0</v>
      </c>
      <c r="CT52" s="681"/>
      <c r="CU52" s="687">
        <f t="shared" si="38"/>
        <v>-30.5</v>
      </c>
      <c r="CV52" s="688">
        <f t="shared" si="39"/>
        <v>0</v>
      </c>
      <c r="CW52" s="687">
        <f>CW53</f>
        <v>28.8</v>
      </c>
      <c r="CX52" s="681"/>
      <c r="CY52" s="687">
        <f>CY53</f>
        <v>0</v>
      </c>
      <c r="CZ52" s="681"/>
      <c r="DA52" s="687">
        <f t="shared" si="40"/>
        <v>-28.8</v>
      </c>
      <c r="DB52" s="688">
        <f t="shared" si="41"/>
        <v>0</v>
      </c>
      <c r="DC52" s="687">
        <f>DC53</f>
        <v>29.8</v>
      </c>
      <c r="DD52" s="681"/>
      <c r="DE52" s="687">
        <f>DE53</f>
        <v>0</v>
      </c>
      <c r="DF52" s="681"/>
      <c r="DG52" s="687">
        <f t="shared" si="42"/>
        <v>-29.8</v>
      </c>
      <c r="DH52" s="688">
        <f t="shared" si="43"/>
        <v>0</v>
      </c>
    </row>
    <row r="53" spans="1:112" ht="21.75" customHeight="1">
      <c r="A53">
        <v>8.8819999999999997</v>
      </c>
      <c r="B53" s="339" t="s">
        <v>101</v>
      </c>
      <c r="C53" s="637"/>
      <c r="D53" s="339" t="s">
        <v>101</v>
      </c>
      <c r="E53" s="528" t="s">
        <v>4549</v>
      </c>
      <c r="F53" s="528"/>
      <c r="G53" s="529"/>
      <c r="H53" s="530"/>
      <c r="I53" s="530"/>
      <c r="J53" s="663" t="s">
        <v>883</v>
      </c>
      <c r="K53" s="687">
        <f t="shared" si="0"/>
        <v>324.5</v>
      </c>
      <c r="L53" s="681"/>
      <c r="M53" s="687">
        <f t="shared" si="1"/>
        <v>0</v>
      </c>
      <c r="N53" s="681"/>
      <c r="O53" s="687">
        <f t="shared" si="2"/>
        <v>-324.5</v>
      </c>
      <c r="P53" s="688">
        <f t="shared" si="3"/>
        <v>0</v>
      </c>
      <c r="Q53" s="687">
        <f t="shared" si="4"/>
        <v>93.4</v>
      </c>
      <c r="R53" s="681"/>
      <c r="S53" s="687">
        <f t="shared" si="5"/>
        <v>0</v>
      </c>
      <c r="T53" s="681"/>
      <c r="U53" s="687">
        <f t="shared" si="6"/>
        <v>-93.4</v>
      </c>
      <c r="V53" s="688">
        <f t="shared" si="7"/>
        <v>0</v>
      </c>
      <c r="W53" s="683">
        <v>29.8</v>
      </c>
      <c r="X53" s="681"/>
      <c r="Y53" s="681"/>
      <c r="Z53" s="681"/>
      <c r="AA53" s="687">
        <f t="shared" si="8"/>
        <v>-29.8</v>
      </c>
      <c r="AB53" s="688">
        <f t="shared" si="9"/>
        <v>0</v>
      </c>
      <c r="AC53" s="683">
        <v>26.4</v>
      </c>
      <c r="AD53" s="681"/>
      <c r="AE53" s="681"/>
      <c r="AF53" s="681"/>
      <c r="AG53" s="687">
        <f t="shared" si="10"/>
        <v>-26.4</v>
      </c>
      <c r="AH53" s="688">
        <f t="shared" si="11"/>
        <v>0</v>
      </c>
      <c r="AI53" s="683">
        <v>37.200000000000003</v>
      </c>
      <c r="AJ53" s="681"/>
      <c r="AK53" s="681"/>
      <c r="AL53" s="681"/>
      <c r="AM53" s="687">
        <f t="shared" si="12"/>
        <v>-37.200000000000003</v>
      </c>
      <c r="AN53" s="688">
        <f t="shared" si="13"/>
        <v>0</v>
      </c>
      <c r="AO53" s="687">
        <f t="shared" si="14"/>
        <v>52.3</v>
      </c>
      <c r="AP53" s="681"/>
      <c r="AQ53" s="687">
        <f t="shared" si="15"/>
        <v>0</v>
      </c>
      <c r="AR53" s="681"/>
      <c r="AS53" s="687">
        <f t="shared" si="16"/>
        <v>-52.3</v>
      </c>
      <c r="AT53" s="688">
        <f t="shared" si="17"/>
        <v>0</v>
      </c>
      <c r="AU53" s="683">
        <v>36</v>
      </c>
      <c r="AV53" s="681"/>
      <c r="AW53" s="681"/>
      <c r="AX53" s="681"/>
      <c r="AY53" s="687">
        <f t="shared" si="18"/>
        <v>-36</v>
      </c>
      <c r="AZ53" s="688">
        <f t="shared" si="19"/>
        <v>0</v>
      </c>
      <c r="BA53" s="683">
        <v>16.3</v>
      </c>
      <c r="BB53" s="681"/>
      <c r="BC53" s="681"/>
      <c r="BD53" s="681"/>
      <c r="BE53" s="687">
        <f t="shared" si="20"/>
        <v>-16.3</v>
      </c>
      <c r="BF53" s="688">
        <f t="shared" si="21"/>
        <v>0</v>
      </c>
      <c r="BG53" s="683">
        <v>0</v>
      </c>
      <c r="BH53" s="681"/>
      <c r="BI53" s="681"/>
      <c r="BJ53" s="681"/>
      <c r="BK53" s="687">
        <f t="shared" si="22"/>
        <v>0</v>
      </c>
      <c r="BL53" s="688" t="str">
        <f t="shared" si="23"/>
        <v>-</v>
      </c>
      <c r="BM53" s="687">
        <f t="shared" si="24"/>
        <v>89.7</v>
      </c>
      <c r="BN53" s="681"/>
      <c r="BO53" s="687">
        <f t="shared" si="25"/>
        <v>0</v>
      </c>
      <c r="BP53" s="681"/>
      <c r="BQ53" s="687">
        <f t="shared" si="26"/>
        <v>-89.7</v>
      </c>
      <c r="BR53" s="688">
        <f t="shared" si="27"/>
        <v>0</v>
      </c>
      <c r="BS53" s="683">
        <v>19.8</v>
      </c>
      <c r="BT53" s="681"/>
      <c r="BU53" s="681"/>
      <c r="BV53" s="681"/>
      <c r="BW53" s="687">
        <f t="shared" si="28"/>
        <v>-19.8</v>
      </c>
      <c r="BX53" s="688">
        <f t="shared" si="29"/>
        <v>0</v>
      </c>
      <c r="BY53" s="683">
        <v>37.200000000000003</v>
      </c>
      <c r="BZ53" s="681"/>
      <c r="CA53" s="681"/>
      <c r="CB53" s="681"/>
      <c r="CC53" s="687">
        <f t="shared" si="30"/>
        <v>-37.200000000000003</v>
      </c>
      <c r="CD53" s="688">
        <f t="shared" si="31"/>
        <v>0</v>
      </c>
      <c r="CE53" s="683">
        <v>32.700000000000003</v>
      </c>
      <c r="CF53" s="681"/>
      <c r="CG53" s="681"/>
      <c r="CH53" s="681"/>
      <c r="CI53" s="687">
        <f t="shared" si="32"/>
        <v>-32.700000000000003</v>
      </c>
      <c r="CJ53" s="688">
        <f t="shared" si="33"/>
        <v>0</v>
      </c>
      <c r="CK53" s="687">
        <f t="shared" si="34"/>
        <v>89.1</v>
      </c>
      <c r="CL53" s="681"/>
      <c r="CM53" s="687">
        <f t="shared" si="35"/>
        <v>0</v>
      </c>
      <c r="CN53" s="681"/>
      <c r="CO53" s="687">
        <f t="shared" si="36"/>
        <v>-89.1</v>
      </c>
      <c r="CP53" s="688">
        <f t="shared" si="37"/>
        <v>0</v>
      </c>
      <c r="CQ53" s="683">
        <v>30.5</v>
      </c>
      <c r="CR53" s="681"/>
      <c r="CS53" s="681"/>
      <c r="CT53" s="681"/>
      <c r="CU53" s="687">
        <f t="shared" si="38"/>
        <v>-30.5</v>
      </c>
      <c r="CV53" s="688">
        <f t="shared" si="39"/>
        <v>0</v>
      </c>
      <c r="CW53" s="683">
        <v>28.8</v>
      </c>
      <c r="CX53" s="681"/>
      <c r="CY53" s="681"/>
      <c r="CZ53" s="681"/>
      <c r="DA53" s="687">
        <f t="shared" si="40"/>
        <v>-28.8</v>
      </c>
      <c r="DB53" s="688">
        <f t="shared" si="41"/>
        <v>0</v>
      </c>
      <c r="DC53" s="683">
        <v>29.8</v>
      </c>
      <c r="DD53" s="681"/>
      <c r="DE53" s="681"/>
      <c r="DF53" s="681"/>
      <c r="DG53" s="687">
        <f t="shared" si="42"/>
        <v>-29.8</v>
      </c>
      <c r="DH53" s="688">
        <f t="shared" si="43"/>
        <v>0</v>
      </c>
    </row>
    <row r="54" spans="1:112" ht="21.75" customHeight="1">
      <c r="A54">
        <v>5.9139999999999997</v>
      </c>
      <c r="B54" s="340" t="s">
        <v>4515</v>
      </c>
      <c r="C54" s="337" t="s">
        <v>4550</v>
      </c>
      <c r="D54" s="340" t="s">
        <v>4515</v>
      </c>
      <c r="E54" s="528" t="s">
        <v>4551</v>
      </c>
      <c r="F54" s="528"/>
      <c r="G54" s="529"/>
      <c r="H54" s="530"/>
      <c r="I54" s="530"/>
      <c r="J54" s="663" t="s">
        <v>883</v>
      </c>
      <c r="K54" s="687">
        <f t="shared" si="0"/>
        <v>0</v>
      </c>
      <c r="L54" s="681"/>
      <c r="M54" s="687">
        <f t="shared" si="1"/>
        <v>0</v>
      </c>
      <c r="N54" s="681"/>
      <c r="O54" s="687">
        <f t="shared" si="2"/>
        <v>0</v>
      </c>
      <c r="P54" s="688" t="str">
        <f t="shared" si="3"/>
        <v>-</v>
      </c>
      <c r="Q54" s="687">
        <f t="shared" si="4"/>
        <v>0</v>
      </c>
      <c r="R54" s="681"/>
      <c r="S54" s="687">
        <f t="shared" si="5"/>
        <v>0</v>
      </c>
      <c r="T54" s="681"/>
      <c r="U54" s="687">
        <f t="shared" si="6"/>
        <v>0</v>
      </c>
      <c r="V54" s="688" t="str">
        <f t="shared" si="7"/>
        <v>-</v>
      </c>
      <c r="W54" s="683">
        <v>0</v>
      </c>
      <c r="X54" s="681"/>
      <c r="Y54" s="681"/>
      <c r="Z54" s="681"/>
      <c r="AA54" s="687">
        <f t="shared" si="8"/>
        <v>0</v>
      </c>
      <c r="AB54" s="688" t="str">
        <f t="shared" si="9"/>
        <v>-</v>
      </c>
      <c r="AC54" s="683">
        <v>0</v>
      </c>
      <c r="AD54" s="681"/>
      <c r="AE54" s="681"/>
      <c r="AF54" s="681"/>
      <c r="AG54" s="687">
        <f t="shared" si="10"/>
        <v>0</v>
      </c>
      <c r="AH54" s="688" t="str">
        <f t="shared" si="11"/>
        <v>-</v>
      </c>
      <c r="AI54" s="683">
        <v>0</v>
      </c>
      <c r="AJ54" s="681"/>
      <c r="AK54" s="681"/>
      <c r="AL54" s="681"/>
      <c r="AM54" s="687">
        <f t="shared" si="12"/>
        <v>0</v>
      </c>
      <c r="AN54" s="688" t="str">
        <f t="shared" si="13"/>
        <v>-</v>
      </c>
      <c r="AO54" s="687">
        <f t="shared" si="14"/>
        <v>0</v>
      </c>
      <c r="AP54" s="681"/>
      <c r="AQ54" s="687">
        <f t="shared" si="15"/>
        <v>0</v>
      </c>
      <c r="AR54" s="681"/>
      <c r="AS54" s="687">
        <f t="shared" si="16"/>
        <v>0</v>
      </c>
      <c r="AT54" s="688" t="str">
        <f t="shared" si="17"/>
        <v>-</v>
      </c>
      <c r="AU54" s="683">
        <v>0</v>
      </c>
      <c r="AV54" s="681"/>
      <c r="AW54" s="681"/>
      <c r="AX54" s="681"/>
      <c r="AY54" s="687">
        <f t="shared" si="18"/>
        <v>0</v>
      </c>
      <c r="AZ54" s="688" t="str">
        <f t="shared" si="19"/>
        <v>-</v>
      </c>
      <c r="BA54" s="683">
        <v>0</v>
      </c>
      <c r="BB54" s="681"/>
      <c r="BC54" s="681"/>
      <c r="BD54" s="681"/>
      <c r="BE54" s="687">
        <f t="shared" si="20"/>
        <v>0</v>
      </c>
      <c r="BF54" s="688" t="str">
        <f t="shared" si="21"/>
        <v>-</v>
      </c>
      <c r="BG54" s="683">
        <v>0</v>
      </c>
      <c r="BH54" s="681"/>
      <c r="BI54" s="681"/>
      <c r="BJ54" s="681"/>
      <c r="BK54" s="687">
        <f t="shared" si="22"/>
        <v>0</v>
      </c>
      <c r="BL54" s="688" t="str">
        <f t="shared" si="23"/>
        <v>-</v>
      </c>
      <c r="BM54" s="687">
        <f t="shared" si="24"/>
        <v>0</v>
      </c>
      <c r="BN54" s="681"/>
      <c r="BO54" s="687">
        <f t="shared" si="25"/>
        <v>0</v>
      </c>
      <c r="BP54" s="681"/>
      <c r="BQ54" s="687">
        <f t="shared" si="26"/>
        <v>0</v>
      </c>
      <c r="BR54" s="688" t="str">
        <f t="shared" si="27"/>
        <v>-</v>
      </c>
      <c r="BS54" s="683">
        <v>0</v>
      </c>
      <c r="BT54" s="681"/>
      <c r="BU54" s="681"/>
      <c r="BV54" s="681"/>
      <c r="BW54" s="687">
        <f t="shared" si="28"/>
        <v>0</v>
      </c>
      <c r="BX54" s="688" t="str">
        <f t="shared" si="29"/>
        <v>-</v>
      </c>
      <c r="BY54" s="683">
        <v>0</v>
      </c>
      <c r="BZ54" s="681"/>
      <c r="CA54" s="681"/>
      <c r="CB54" s="681"/>
      <c r="CC54" s="687">
        <f t="shared" si="30"/>
        <v>0</v>
      </c>
      <c r="CD54" s="688" t="str">
        <f t="shared" si="31"/>
        <v>-</v>
      </c>
      <c r="CE54" s="683">
        <v>0</v>
      </c>
      <c r="CF54" s="681"/>
      <c r="CG54" s="681"/>
      <c r="CH54" s="681"/>
      <c r="CI54" s="687">
        <f t="shared" si="32"/>
        <v>0</v>
      </c>
      <c r="CJ54" s="688" t="str">
        <f t="shared" si="33"/>
        <v>-</v>
      </c>
      <c r="CK54" s="687">
        <f t="shared" si="34"/>
        <v>0</v>
      </c>
      <c r="CL54" s="681"/>
      <c r="CM54" s="687">
        <f t="shared" si="35"/>
        <v>0</v>
      </c>
      <c r="CN54" s="681"/>
      <c r="CO54" s="687">
        <f t="shared" si="36"/>
        <v>0</v>
      </c>
      <c r="CP54" s="688" t="str">
        <f t="shared" si="37"/>
        <v>-</v>
      </c>
      <c r="CQ54" s="683">
        <v>0</v>
      </c>
      <c r="CR54" s="681"/>
      <c r="CS54" s="681"/>
      <c r="CT54" s="681"/>
      <c r="CU54" s="687">
        <f t="shared" si="38"/>
        <v>0</v>
      </c>
      <c r="CV54" s="688" t="str">
        <f t="shared" si="39"/>
        <v>-</v>
      </c>
      <c r="CW54" s="683">
        <v>0</v>
      </c>
      <c r="CX54" s="681"/>
      <c r="CY54" s="681"/>
      <c r="CZ54" s="681"/>
      <c r="DA54" s="687">
        <f t="shared" si="40"/>
        <v>0</v>
      </c>
      <c r="DB54" s="688" t="str">
        <f t="shared" si="41"/>
        <v>-</v>
      </c>
      <c r="DC54" s="683">
        <v>0</v>
      </c>
      <c r="DD54" s="681"/>
      <c r="DE54" s="681"/>
      <c r="DF54" s="681"/>
      <c r="DG54" s="687">
        <f t="shared" si="42"/>
        <v>0</v>
      </c>
      <c r="DH54" s="688" t="str">
        <f t="shared" si="43"/>
        <v>-</v>
      </c>
    </row>
    <row r="55" spans="1:112" ht="21.75" customHeight="1">
      <c r="A55">
        <v>3.36</v>
      </c>
      <c r="B55" s="341" t="s">
        <v>1143</v>
      </c>
      <c r="C55" s="337" t="s">
        <v>965</v>
      </c>
      <c r="D55" s="341" t="s">
        <v>1143</v>
      </c>
      <c r="E55" s="528" t="s">
        <v>4552</v>
      </c>
      <c r="F55" s="528"/>
      <c r="G55" s="529"/>
      <c r="H55" s="530"/>
      <c r="I55" s="530"/>
      <c r="J55" s="663" t="s">
        <v>883</v>
      </c>
      <c r="K55" s="687">
        <f t="shared" si="0"/>
        <v>43.2</v>
      </c>
      <c r="L55" s="681"/>
      <c r="M55" s="687">
        <f t="shared" si="1"/>
        <v>0</v>
      </c>
      <c r="N55" s="681"/>
      <c r="O55" s="687">
        <f t="shared" si="2"/>
        <v>-43.2</v>
      </c>
      <c r="P55" s="688">
        <f t="shared" si="3"/>
        <v>0</v>
      </c>
      <c r="Q55" s="687">
        <f t="shared" si="4"/>
        <v>10.5</v>
      </c>
      <c r="R55" s="681"/>
      <c r="S55" s="687">
        <f t="shared" si="5"/>
        <v>0</v>
      </c>
      <c r="T55" s="681"/>
      <c r="U55" s="687">
        <f t="shared" si="6"/>
        <v>-10.5</v>
      </c>
      <c r="V55" s="688">
        <f t="shared" si="7"/>
        <v>0</v>
      </c>
      <c r="W55" s="683">
        <v>4.0999999999999996</v>
      </c>
      <c r="X55" s="681"/>
      <c r="Y55" s="681"/>
      <c r="Z55" s="681"/>
      <c r="AA55" s="687">
        <f t="shared" si="8"/>
        <v>-4.0999999999999996</v>
      </c>
      <c r="AB55" s="688">
        <f t="shared" si="9"/>
        <v>0</v>
      </c>
      <c r="AC55" s="683">
        <v>3</v>
      </c>
      <c r="AD55" s="681"/>
      <c r="AE55" s="681"/>
      <c r="AF55" s="681"/>
      <c r="AG55" s="687">
        <f t="shared" si="10"/>
        <v>-3</v>
      </c>
      <c r="AH55" s="688">
        <f t="shared" si="11"/>
        <v>0</v>
      </c>
      <c r="AI55" s="683">
        <v>3.4</v>
      </c>
      <c r="AJ55" s="681"/>
      <c r="AK55" s="681"/>
      <c r="AL55" s="681"/>
      <c r="AM55" s="687">
        <f t="shared" si="12"/>
        <v>-3.4</v>
      </c>
      <c r="AN55" s="688">
        <f t="shared" si="13"/>
        <v>0</v>
      </c>
      <c r="AO55" s="687">
        <f t="shared" si="14"/>
        <v>8.6</v>
      </c>
      <c r="AP55" s="681"/>
      <c r="AQ55" s="687">
        <f t="shared" si="15"/>
        <v>0</v>
      </c>
      <c r="AR55" s="681"/>
      <c r="AS55" s="687">
        <f t="shared" si="16"/>
        <v>-8.6</v>
      </c>
      <c r="AT55" s="688">
        <f t="shared" si="17"/>
        <v>0</v>
      </c>
      <c r="AU55" s="683">
        <v>3.4</v>
      </c>
      <c r="AV55" s="681"/>
      <c r="AW55" s="681"/>
      <c r="AX55" s="681"/>
      <c r="AY55" s="687">
        <f t="shared" si="18"/>
        <v>-3.4</v>
      </c>
      <c r="AZ55" s="688">
        <f t="shared" si="19"/>
        <v>0</v>
      </c>
      <c r="BA55" s="683">
        <v>1.3</v>
      </c>
      <c r="BB55" s="681"/>
      <c r="BC55" s="681"/>
      <c r="BD55" s="681"/>
      <c r="BE55" s="687">
        <f t="shared" si="20"/>
        <v>-1.3</v>
      </c>
      <c r="BF55" s="688">
        <f t="shared" si="21"/>
        <v>0</v>
      </c>
      <c r="BG55" s="683">
        <v>3.9</v>
      </c>
      <c r="BH55" s="681"/>
      <c r="BI55" s="681"/>
      <c r="BJ55" s="681"/>
      <c r="BK55" s="687">
        <f t="shared" si="22"/>
        <v>-3.9</v>
      </c>
      <c r="BL55" s="688">
        <f t="shared" si="23"/>
        <v>0</v>
      </c>
      <c r="BM55" s="687">
        <f t="shared" si="24"/>
        <v>9.6</v>
      </c>
      <c r="BN55" s="681"/>
      <c r="BO55" s="687">
        <f t="shared" si="25"/>
        <v>0</v>
      </c>
      <c r="BP55" s="681"/>
      <c r="BQ55" s="687">
        <f t="shared" si="26"/>
        <v>-9.6</v>
      </c>
      <c r="BR55" s="688">
        <f t="shared" si="27"/>
        <v>0</v>
      </c>
      <c r="BS55" s="683">
        <v>4.3</v>
      </c>
      <c r="BT55" s="681"/>
      <c r="BU55" s="681"/>
      <c r="BV55" s="681"/>
      <c r="BW55" s="687">
        <f t="shared" si="28"/>
        <v>-4.3</v>
      </c>
      <c r="BX55" s="688">
        <f t="shared" si="29"/>
        <v>0</v>
      </c>
      <c r="BY55" s="683">
        <v>3.4</v>
      </c>
      <c r="BZ55" s="681"/>
      <c r="CA55" s="681"/>
      <c r="CB55" s="681"/>
      <c r="CC55" s="687">
        <f t="shared" si="30"/>
        <v>-3.4</v>
      </c>
      <c r="CD55" s="688">
        <f t="shared" si="31"/>
        <v>0</v>
      </c>
      <c r="CE55" s="683">
        <v>1.9</v>
      </c>
      <c r="CF55" s="681"/>
      <c r="CG55" s="681"/>
      <c r="CH55" s="681"/>
      <c r="CI55" s="687">
        <f t="shared" si="32"/>
        <v>-1.9</v>
      </c>
      <c r="CJ55" s="688">
        <f t="shared" si="33"/>
        <v>0</v>
      </c>
      <c r="CK55" s="687">
        <f t="shared" si="34"/>
        <v>14.5</v>
      </c>
      <c r="CL55" s="681"/>
      <c r="CM55" s="687">
        <f t="shared" si="35"/>
        <v>0</v>
      </c>
      <c r="CN55" s="681"/>
      <c r="CO55" s="687">
        <f t="shared" si="36"/>
        <v>-14.5</v>
      </c>
      <c r="CP55" s="688">
        <f t="shared" si="37"/>
        <v>0</v>
      </c>
      <c r="CQ55" s="683">
        <v>6.6</v>
      </c>
      <c r="CR55" s="681"/>
      <c r="CS55" s="681"/>
      <c r="CT55" s="681"/>
      <c r="CU55" s="687">
        <f t="shared" si="38"/>
        <v>-6.6</v>
      </c>
      <c r="CV55" s="688">
        <f t="shared" si="39"/>
        <v>0</v>
      </c>
      <c r="CW55" s="683">
        <v>4.5999999999999996</v>
      </c>
      <c r="CX55" s="681"/>
      <c r="CY55" s="681"/>
      <c r="CZ55" s="681"/>
      <c r="DA55" s="687">
        <f t="shared" si="40"/>
        <v>-4.5999999999999996</v>
      </c>
      <c r="DB55" s="688">
        <f t="shared" si="41"/>
        <v>0</v>
      </c>
      <c r="DC55" s="683">
        <v>3.3</v>
      </c>
      <c r="DD55" s="681"/>
      <c r="DE55" s="681"/>
      <c r="DF55" s="681"/>
      <c r="DG55" s="687">
        <f t="shared" si="42"/>
        <v>-3.3</v>
      </c>
      <c r="DH55" s="688">
        <f t="shared" si="43"/>
        <v>0</v>
      </c>
    </row>
    <row r="56" spans="1:112" ht="21.75" customHeight="1">
      <c r="A56">
        <v>2.5489999999999999</v>
      </c>
      <c r="B56" s="340" t="s">
        <v>1145</v>
      </c>
      <c r="C56" s="337" t="s">
        <v>968</v>
      </c>
      <c r="D56" s="340" t="s">
        <v>1145</v>
      </c>
      <c r="E56" s="528" t="s">
        <v>4553</v>
      </c>
      <c r="F56" s="528"/>
      <c r="G56" s="529"/>
      <c r="H56" s="530"/>
      <c r="I56" s="530"/>
      <c r="J56" s="663" t="s">
        <v>883</v>
      </c>
      <c r="K56" s="687">
        <f t="shared" si="0"/>
        <v>37.700000000000003</v>
      </c>
      <c r="L56" s="681"/>
      <c r="M56" s="687">
        <f t="shared" si="1"/>
        <v>0</v>
      </c>
      <c r="N56" s="681"/>
      <c r="O56" s="687">
        <f t="shared" si="2"/>
        <v>-37.700000000000003</v>
      </c>
      <c r="P56" s="688">
        <f t="shared" si="3"/>
        <v>0</v>
      </c>
      <c r="Q56" s="687">
        <f t="shared" si="4"/>
        <v>9.6</v>
      </c>
      <c r="R56" s="681"/>
      <c r="S56" s="687">
        <f t="shared" si="5"/>
        <v>0</v>
      </c>
      <c r="T56" s="681"/>
      <c r="U56" s="687">
        <f t="shared" si="6"/>
        <v>-9.6</v>
      </c>
      <c r="V56" s="688">
        <f t="shared" si="7"/>
        <v>0</v>
      </c>
      <c r="W56" s="683">
        <v>3.1</v>
      </c>
      <c r="X56" s="681"/>
      <c r="Y56" s="681"/>
      <c r="Z56" s="681"/>
      <c r="AA56" s="687">
        <f t="shared" si="8"/>
        <v>-3.1</v>
      </c>
      <c r="AB56" s="688">
        <f t="shared" si="9"/>
        <v>0</v>
      </c>
      <c r="AC56" s="683">
        <v>3.4</v>
      </c>
      <c r="AD56" s="681"/>
      <c r="AE56" s="681"/>
      <c r="AF56" s="681"/>
      <c r="AG56" s="687">
        <f t="shared" si="10"/>
        <v>-3.4</v>
      </c>
      <c r="AH56" s="688">
        <f t="shared" si="11"/>
        <v>0</v>
      </c>
      <c r="AI56" s="683">
        <v>3.1</v>
      </c>
      <c r="AJ56" s="681"/>
      <c r="AK56" s="681"/>
      <c r="AL56" s="681"/>
      <c r="AM56" s="687">
        <f t="shared" si="12"/>
        <v>-3.1</v>
      </c>
      <c r="AN56" s="688">
        <f t="shared" si="13"/>
        <v>0</v>
      </c>
      <c r="AO56" s="687">
        <f t="shared" si="14"/>
        <v>10</v>
      </c>
      <c r="AP56" s="681"/>
      <c r="AQ56" s="687">
        <f t="shared" si="15"/>
        <v>0</v>
      </c>
      <c r="AR56" s="681"/>
      <c r="AS56" s="687">
        <f t="shared" si="16"/>
        <v>-10</v>
      </c>
      <c r="AT56" s="688">
        <f t="shared" si="17"/>
        <v>0</v>
      </c>
      <c r="AU56" s="683">
        <v>2.6</v>
      </c>
      <c r="AV56" s="681"/>
      <c r="AW56" s="681"/>
      <c r="AX56" s="681"/>
      <c r="AY56" s="687">
        <f t="shared" si="18"/>
        <v>-2.6</v>
      </c>
      <c r="AZ56" s="688">
        <f t="shared" si="19"/>
        <v>0</v>
      </c>
      <c r="BA56" s="683">
        <v>4</v>
      </c>
      <c r="BB56" s="681"/>
      <c r="BC56" s="681"/>
      <c r="BD56" s="681"/>
      <c r="BE56" s="687">
        <f t="shared" si="20"/>
        <v>-4</v>
      </c>
      <c r="BF56" s="688">
        <f t="shared" si="21"/>
        <v>0</v>
      </c>
      <c r="BG56" s="683">
        <v>3.4</v>
      </c>
      <c r="BH56" s="681"/>
      <c r="BI56" s="681"/>
      <c r="BJ56" s="681"/>
      <c r="BK56" s="687">
        <f t="shared" si="22"/>
        <v>-3.4</v>
      </c>
      <c r="BL56" s="688">
        <f t="shared" si="23"/>
        <v>0</v>
      </c>
      <c r="BM56" s="687">
        <f t="shared" si="24"/>
        <v>7.7</v>
      </c>
      <c r="BN56" s="681"/>
      <c r="BO56" s="687">
        <f t="shared" si="25"/>
        <v>0</v>
      </c>
      <c r="BP56" s="681"/>
      <c r="BQ56" s="687">
        <f t="shared" si="26"/>
        <v>-7.7</v>
      </c>
      <c r="BR56" s="688">
        <f t="shared" si="27"/>
        <v>0</v>
      </c>
      <c r="BS56" s="683">
        <v>3.5</v>
      </c>
      <c r="BT56" s="681"/>
      <c r="BU56" s="681"/>
      <c r="BV56" s="681"/>
      <c r="BW56" s="687">
        <f t="shared" si="28"/>
        <v>-3.5</v>
      </c>
      <c r="BX56" s="688">
        <f t="shared" si="29"/>
        <v>0</v>
      </c>
      <c r="BY56" s="683">
        <v>3.8</v>
      </c>
      <c r="BZ56" s="681"/>
      <c r="CA56" s="681"/>
      <c r="CB56" s="681"/>
      <c r="CC56" s="687">
        <f t="shared" si="30"/>
        <v>-3.8</v>
      </c>
      <c r="CD56" s="688">
        <f t="shared" si="31"/>
        <v>0</v>
      </c>
      <c r="CE56" s="683">
        <v>0.4</v>
      </c>
      <c r="CF56" s="681"/>
      <c r="CG56" s="681"/>
      <c r="CH56" s="681"/>
      <c r="CI56" s="687">
        <f t="shared" si="32"/>
        <v>-0.4</v>
      </c>
      <c r="CJ56" s="688">
        <f t="shared" si="33"/>
        <v>0</v>
      </c>
      <c r="CK56" s="687">
        <f t="shared" si="34"/>
        <v>10.4</v>
      </c>
      <c r="CL56" s="681"/>
      <c r="CM56" s="687">
        <f t="shared" si="35"/>
        <v>0</v>
      </c>
      <c r="CN56" s="681"/>
      <c r="CO56" s="687">
        <f t="shared" si="36"/>
        <v>-10.4</v>
      </c>
      <c r="CP56" s="688">
        <f t="shared" si="37"/>
        <v>0</v>
      </c>
      <c r="CQ56" s="683">
        <v>3.7</v>
      </c>
      <c r="CR56" s="681"/>
      <c r="CS56" s="681"/>
      <c r="CT56" s="681"/>
      <c r="CU56" s="687">
        <f t="shared" si="38"/>
        <v>-3.7</v>
      </c>
      <c r="CV56" s="688">
        <f t="shared" si="39"/>
        <v>0</v>
      </c>
      <c r="CW56" s="683">
        <v>3.1</v>
      </c>
      <c r="CX56" s="681"/>
      <c r="CY56" s="681"/>
      <c r="CZ56" s="681"/>
      <c r="DA56" s="687">
        <f t="shared" si="40"/>
        <v>-3.1</v>
      </c>
      <c r="DB56" s="688">
        <f t="shared" si="41"/>
        <v>0</v>
      </c>
      <c r="DC56" s="683">
        <v>3.6</v>
      </c>
      <c r="DD56" s="681"/>
      <c r="DE56" s="681"/>
      <c r="DF56" s="681"/>
      <c r="DG56" s="687">
        <f t="shared" si="42"/>
        <v>-3.6</v>
      </c>
      <c r="DH56" s="688">
        <f t="shared" si="43"/>
        <v>0</v>
      </c>
    </row>
    <row r="57" spans="1:112" ht="21.75" customHeight="1">
      <c r="A57">
        <v>2.4689999999999999</v>
      </c>
      <c r="B57" s="342" t="s">
        <v>1147</v>
      </c>
      <c r="C57" s="337"/>
      <c r="D57" s="342" t="s">
        <v>1147</v>
      </c>
      <c r="E57" s="528" t="s">
        <v>4554</v>
      </c>
      <c r="F57" s="528"/>
      <c r="G57" s="529"/>
      <c r="H57" s="530"/>
      <c r="I57" s="530"/>
      <c r="J57" s="663" t="s">
        <v>883</v>
      </c>
      <c r="K57" s="687">
        <f t="shared" si="0"/>
        <v>36.199999999999996</v>
      </c>
      <c r="L57" s="681"/>
      <c r="M57" s="687">
        <f t="shared" si="1"/>
        <v>0</v>
      </c>
      <c r="N57" s="681"/>
      <c r="O57" s="687">
        <f t="shared" si="2"/>
        <v>-36.199999999999996</v>
      </c>
      <c r="P57" s="688">
        <f t="shared" si="3"/>
        <v>0</v>
      </c>
      <c r="Q57" s="687">
        <f t="shared" si="4"/>
        <v>9.1</v>
      </c>
      <c r="R57" s="681"/>
      <c r="S57" s="687">
        <f t="shared" si="5"/>
        <v>0</v>
      </c>
      <c r="T57" s="681"/>
      <c r="U57" s="687">
        <f t="shared" si="6"/>
        <v>-9.1</v>
      </c>
      <c r="V57" s="688">
        <f t="shared" si="7"/>
        <v>0</v>
      </c>
      <c r="W57" s="683">
        <v>3</v>
      </c>
      <c r="X57" s="681"/>
      <c r="Y57" s="681"/>
      <c r="Z57" s="681"/>
      <c r="AA57" s="687">
        <f t="shared" si="8"/>
        <v>-3</v>
      </c>
      <c r="AB57" s="688">
        <f t="shared" si="9"/>
        <v>0</v>
      </c>
      <c r="AC57" s="683">
        <v>3.2</v>
      </c>
      <c r="AD57" s="681"/>
      <c r="AE57" s="681"/>
      <c r="AF57" s="681"/>
      <c r="AG57" s="687">
        <f t="shared" si="10"/>
        <v>-3.2</v>
      </c>
      <c r="AH57" s="688">
        <f t="shared" si="11"/>
        <v>0</v>
      </c>
      <c r="AI57" s="683">
        <v>2.9</v>
      </c>
      <c r="AJ57" s="681"/>
      <c r="AK57" s="681"/>
      <c r="AL57" s="681"/>
      <c r="AM57" s="687">
        <f t="shared" si="12"/>
        <v>-2.9</v>
      </c>
      <c r="AN57" s="688">
        <f t="shared" si="13"/>
        <v>0</v>
      </c>
      <c r="AO57" s="687">
        <f t="shared" si="14"/>
        <v>9.8000000000000007</v>
      </c>
      <c r="AP57" s="681"/>
      <c r="AQ57" s="687">
        <f t="shared" si="15"/>
        <v>0</v>
      </c>
      <c r="AR57" s="681"/>
      <c r="AS57" s="687">
        <f t="shared" si="16"/>
        <v>-9.8000000000000007</v>
      </c>
      <c r="AT57" s="688">
        <f t="shared" si="17"/>
        <v>0</v>
      </c>
      <c r="AU57" s="683">
        <v>2.6</v>
      </c>
      <c r="AV57" s="681"/>
      <c r="AW57" s="681"/>
      <c r="AX57" s="681"/>
      <c r="AY57" s="687">
        <f t="shared" si="18"/>
        <v>-2.6</v>
      </c>
      <c r="AZ57" s="688">
        <f t="shared" si="19"/>
        <v>0</v>
      </c>
      <c r="BA57" s="683">
        <v>3.9</v>
      </c>
      <c r="BB57" s="681"/>
      <c r="BC57" s="681"/>
      <c r="BD57" s="681"/>
      <c r="BE57" s="687">
        <f t="shared" si="20"/>
        <v>-3.9</v>
      </c>
      <c r="BF57" s="688">
        <f t="shared" si="21"/>
        <v>0</v>
      </c>
      <c r="BG57" s="683">
        <v>3.3</v>
      </c>
      <c r="BH57" s="681"/>
      <c r="BI57" s="681"/>
      <c r="BJ57" s="681"/>
      <c r="BK57" s="687">
        <f t="shared" si="22"/>
        <v>-3.3</v>
      </c>
      <c r="BL57" s="688">
        <f t="shared" si="23"/>
        <v>0</v>
      </c>
      <c r="BM57" s="687">
        <f t="shared" si="24"/>
        <v>7.3999999999999995</v>
      </c>
      <c r="BN57" s="681"/>
      <c r="BO57" s="687">
        <f t="shared" si="25"/>
        <v>0</v>
      </c>
      <c r="BP57" s="681"/>
      <c r="BQ57" s="687">
        <f t="shared" si="26"/>
        <v>-7.3999999999999995</v>
      </c>
      <c r="BR57" s="688">
        <f t="shared" si="27"/>
        <v>0</v>
      </c>
      <c r="BS57" s="683">
        <v>3.4</v>
      </c>
      <c r="BT57" s="681"/>
      <c r="BU57" s="681"/>
      <c r="BV57" s="681"/>
      <c r="BW57" s="687">
        <f t="shared" si="28"/>
        <v>-3.4</v>
      </c>
      <c r="BX57" s="688">
        <f t="shared" si="29"/>
        <v>0</v>
      </c>
      <c r="BY57" s="683">
        <v>3.7</v>
      </c>
      <c r="BZ57" s="681"/>
      <c r="CA57" s="681"/>
      <c r="CB57" s="681"/>
      <c r="CC57" s="687">
        <f t="shared" si="30"/>
        <v>-3.7</v>
      </c>
      <c r="CD57" s="688">
        <f t="shared" si="31"/>
        <v>0</v>
      </c>
      <c r="CE57" s="683">
        <v>0.3</v>
      </c>
      <c r="CF57" s="681"/>
      <c r="CG57" s="681"/>
      <c r="CH57" s="681"/>
      <c r="CI57" s="687">
        <f t="shared" si="32"/>
        <v>-0.3</v>
      </c>
      <c r="CJ57" s="688">
        <f t="shared" si="33"/>
        <v>0</v>
      </c>
      <c r="CK57" s="687">
        <f t="shared" si="34"/>
        <v>9.9</v>
      </c>
      <c r="CL57" s="681"/>
      <c r="CM57" s="687">
        <f t="shared" si="35"/>
        <v>0</v>
      </c>
      <c r="CN57" s="681"/>
      <c r="CO57" s="687">
        <f t="shared" si="36"/>
        <v>-9.9</v>
      </c>
      <c r="CP57" s="688">
        <f t="shared" si="37"/>
        <v>0</v>
      </c>
      <c r="CQ57" s="683">
        <v>3.5</v>
      </c>
      <c r="CR57" s="681"/>
      <c r="CS57" s="681"/>
      <c r="CT57" s="681"/>
      <c r="CU57" s="687">
        <f t="shared" si="38"/>
        <v>-3.5</v>
      </c>
      <c r="CV57" s="688">
        <f t="shared" si="39"/>
        <v>0</v>
      </c>
      <c r="CW57" s="683">
        <v>3</v>
      </c>
      <c r="CX57" s="681"/>
      <c r="CY57" s="681"/>
      <c r="CZ57" s="681"/>
      <c r="DA57" s="687">
        <f t="shared" si="40"/>
        <v>-3</v>
      </c>
      <c r="DB57" s="688">
        <f t="shared" si="41"/>
        <v>0</v>
      </c>
      <c r="DC57" s="683">
        <v>3.4</v>
      </c>
      <c r="DD57" s="681"/>
      <c r="DE57" s="681"/>
      <c r="DF57" s="681"/>
      <c r="DG57" s="687">
        <f t="shared" si="42"/>
        <v>-3.4</v>
      </c>
      <c r="DH57" s="688">
        <f t="shared" si="43"/>
        <v>0</v>
      </c>
    </row>
    <row r="58" spans="1:112" ht="21.75" customHeight="1">
      <c r="A58">
        <v>9.16</v>
      </c>
      <c r="B58" s="340" t="s">
        <v>4555</v>
      </c>
      <c r="C58" s="337" t="s">
        <v>975</v>
      </c>
      <c r="D58" s="340" t="s">
        <v>4555</v>
      </c>
      <c r="E58" s="528" t="s">
        <v>4556</v>
      </c>
      <c r="F58" s="528"/>
      <c r="G58" s="529"/>
      <c r="H58" s="530"/>
      <c r="I58" s="530"/>
      <c r="J58" s="663" t="s">
        <v>883</v>
      </c>
      <c r="K58" s="687">
        <f t="shared" si="0"/>
        <v>74.2</v>
      </c>
      <c r="L58" s="681"/>
      <c r="M58" s="687">
        <f t="shared" si="1"/>
        <v>0</v>
      </c>
      <c r="N58" s="681"/>
      <c r="O58" s="687">
        <f t="shared" si="2"/>
        <v>-74.2</v>
      </c>
      <c r="P58" s="688">
        <f t="shared" si="3"/>
        <v>0</v>
      </c>
      <c r="Q58" s="687">
        <f t="shared" si="4"/>
        <v>18.3</v>
      </c>
      <c r="R58" s="681"/>
      <c r="S58" s="687">
        <f t="shared" si="5"/>
        <v>0</v>
      </c>
      <c r="T58" s="681"/>
      <c r="U58" s="687">
        <f t="shared" si="6"/>
        <v>-18.3</v>
      </c>
      <c r="V58" s="688">
        <f t="shared" si="7"/>
        <v>0</v>
      </c>
      <c r="W58" s="683">
        <v>6.3</v>
      </c>
      <c r="X58" s="681"/>
      <c r="Y58" s="681"/>
      <c r="Z58" s="681"/>
      <c r="AA58" s="687">
        <f t="shared" si="8"/>
        <v>-6.3</v>
      </c>
      <c r="AB58" s="688">
        <f t="shared" si="9"/>
        <v>0</v>
      </c>
      <c r="AC58" s="683">
        <v>5.7</v>
      </c>
      <c r="AD58" s="681"/>
      <c r="AE58" s="681"/>
      <c r="AF58" s="681"/>
      <c r="AG58" s="687">
        <f t="shared" si="10"/>
        <v>-5.7</v>
      </c>
      <c r="AH58" s="688">
        <f t="shared" si="11"/>
        <v>0</v>
      </c>
      <c r="AI58" s="683">
        <v>6.3</v>
      </c>
      <c r="AJ58" s="681"/>
      <c r="AK58" s="681"/>
      <c r="AL58" s="681"/>
      <c r="AM58" s="687">
        <f t="shared" si="12"/>
        <v>-6.3</v>
      </c>
      <c r="AN58" s="688">
        <f t="shared" si="13"/>
        <v>0</v>
      </c>
      <c r="AO58" s="687">
        <f t="shared" si="14"/>
        <v>18.5</v>
      </c>
      <c r="AP58" s="681"/>
      <c r="AQ58" s="687">
        <f t="shared" si="15"/>
        <v>0</v>
      </c>
      <c r="AR58" s="681"/>
      <c r="AS58" s="687">
        <f t="shared" si="16"/>
        <v>-18.5</v>
      </c>
      <c r="AT58" s="688">
        <f t="shared" si="17"/>
        <v>0</v>
      </c>
      <c r="AU58" s="683">
        <v>6.1</v>
      </c>
      <c r="AV58" s="681"/>
      <c r="AW58" s="681"/>
      <c r="AX58" s="681"/>
      <c r="AY58" s="687">
        <f t="shared" si="18"/>
        <v>-6.1</v>
      </c>
      <c r="AZ58" s="688">
        <f t="shared" si="19"/>
        <v>0</v>
      </c>
      <c r="BA58" s="683">
        <v>6.3</v>
      </c>
      <c r="BB58" s="681"/>
      <c r="BC58" s="681"/>
      <c r="BD58" s="681"/>
      <c r="BE58" s="687">
        <f t="shared" si="20"/>
        <v>-6.3</v>
      </c>
      <c r="BF58" s="688">
        <f t="shared" si="21"/>
        <v>0</v>
      </c>
      <c r="BG58" s="683">
        <v>6.1</v>
      </c>
      <c r="BH58" s="681"/>
      <c r="BI58" s="681"/>
      <c r="BJ58" s="681"/>
      <c r="BK58" s="687">
        <f t="shared" si="22"/>
        <v>-6.1</v>
      </c>
      <c r="BL58" s="688">
        <f t="shared" si="23"/>
        <v>0</v>
      </c>
      <c r="BM58" s="687">
        <f t="shared" si="24"/>
        <v>18.7</v>
      </c>
      <c r="BN58" s="681"/>
      <c r="BO58" s="687">
        <f t="shared" si="25"/>
        <v>0</v>
      </c>
      <c r="BP58" s="681"/>
      <c r="BQ58" s="687">
        <f t="shared" si="26"/>
        <v>-18.7</v>
      </c>
      <c r="BR58" s="688">
        <f t="shared" si="27"/>
        <v>0</v>
      </c>
      <c r="BS58" s="683">
        <v>6.3</v>
      </c>
      <c r="BT58" s="681"/>
      <c r="BU58" s="681"/>
      <c r="BV58" s="681"/>
      <c r="BW58" s="687">
        <f t="shared" si="28"/>
        <v>-6.3</v>
      </c>
      <c r="BX58" s="688">
        <f t="shared" si="29"/>
        <v>0</v>
      </c>
      <c r="BY58" s="683">
        <v>6.3</v>
      </c>
      <c r="BZ58" s="681"/>
      <c r="CA58" s="681"/>
      <c r="CB58" s="681"/>
      <c r="CC58" s="687">
        <f t="shared" si="30"/>
        <v>-6.3</v>
      </c>
      <c r="CD58" s="688">
        <f t="shared" si="31"/>
        <v>0</v>
      </c>
      <c r="CE58" s="683">
        <v>6.1</v>
      </c>
      <c r="CF58" s="681"/>
      <c r="CG58" s="681"/>
      <c r="CH58" s="681"/>
      <c r="CI58" s="687">
        <f t="shared" si="32"/>
        <v>-6.1</v>
      </c>
      <c r="CJ58" s="688">
        <f t="shared" si="33"/>
        <v>0</v>
      </c>
      <c r="CK58" s="687">
        <f t="shared" si="34"/>
        <v>18.7</v>
      </c>
      <c r="CL58" s="681"/>
      <c r="CM58" s="687">
        <f t="shared" si="35"/>
        <v>0</v>
      </c>
      <c r="CN58" s="681"/>
      <c r="CO58" s="687">
        <f t="shared" si="36"/>
        <v>-18.7</v>
      </c>
      <c r="CP58" s="688">
        <f t="shared" si="37"/>
        <v>0</v>
      </c>
      <c r="CQ58" s="683">
        <v>6.3</v>
      </c>
      <c r="CR58" s="681"/>
      <c r="CS58" s="681"/>
      <c r="CT58" s="681"/>
      <c r="CU58" s="687">
        <f t="shared" si="38"/>
        <v>-6.3</v>
      </c>
      <c r="CV58" s="688">
        <f t="shared" si="39"/>
        <v>0</v>
      </c>
      <c r="CW58" s="683">
        <v>6.1</v>
      </c>
      <c r="CX58" s="681"/>
      <c r="CY58" s="681"/>
      <c r="CZ58" s="681"/>
      <c r="DA58" s="687">
        <f t="shared" si="40"/>
        <v>-6.1</v>
      </c>
      <c r="DB58" s="688">
        <f t="shared" si="41"/>
        <v>0</v>
      </c>
      <c r="DC58" s="683">
        <v>6.3</v>
      </c>
      <c r="DD58" s="681"/>
      <c r="DE58" s="681"/>
      <c r="DF58" s="681"/>
      <c r="DG58" s="687">
        <f t="shared" si="42"/>
        <v>-6.3</v>
      </c>
      <c r="DH58" s="688">
        <f t="shared" si="43"/>
        <v>0</v>
      </c>
    </row>
    <row r="59" spans="1:112" ht="21.75" customHeight="1">
      <c r="A59">
        <v>21.57</v>
      </c>
      <c r="B59" s="343" t="s">
        <v>4557</v>
      </c>
      <c r="C59" s="337" t="s">
        <v>995</v>
      </c>
      <c r="D59" s="343" t="s">
        <v>4557</v>
      </c>
      <c r="E59" s="528" t="s">
        <v>4558</v>
      </c>
      <c r="F59" s="528"/>
      <c r="G59" s="529"/>
      <c r="H59" s="530"/>
      <c r="I59" s="530"/>
      <c r="J59" s="663" t="s">
        <v>883</v>
      </c>
      <c r="K59" s="687">
        <f t="shared" si="0"/>
        <v>101.69999999999999</v>
      </c>
      <c r="L59" s="681"/>
      <c r="M59" s="687">
        <f t="shared" si="1"/>
        <v>0</v>
      </c>
      <c r="N59" s="681"/>
      <c r="O59" s="687">
        <f t="shared" si="2"/>
        <v>-101.69999999999999</v>
      </c>
      <c r="P59" s="688">
        <f t="shared" si="3"/>
        <v>0</v>
      </c>
      <c r="Q59" s="687">
        <f t="shared" si="4"/>
        <v>0.4</v>
      </c>
      <c r="R59" s="681"/>
      <c r="S59" s="687">
        <f t="shared" si="5"/>
        <v>0</v>
      </c>
      <c r="T59" s="681"/>
      <c r="U59" s="687">
        <f t="shared" si="6"/>
        <v>-0.4</v>
      </c>
      <c r="V59" s="688">
        <f t="shared" si="7"/>
        <v>0</v>
      </c>
      <c r="W59" s="683">
        <v>0</v>
      </c>
      <c r="X59" s="681"/>
      <c r="Y59" s="681"/>
      <c r="Z59" s="681"/>
      <c r="AA59" s="687">
        <f t="shared" si="8"/>
        <v>0</v>
      </c>
      <c r="AB59" s="688" t="str">
        <f t="shared" si="9"/>
        <v>-</v>
      </c>
      <c r="AC59" s="683">
        <v>0</v>
      </c>
      <c r="AD59" s="681"/>
      <c r="AE59" s="681"/>
      <c r="AF59" s="681"/>
      <c r="AG59" s="687">
        <f t="shared" si="10"/>
        <v>0</v>
      </c>
      <c r="AH59" s="688" t="str">
        <f t="shared" si="11"/>
        <v>-</v>
      </c>
      <c r="AI59" s="683">
        <v>0.4</v>
      </c>
      <c r="AJ59" s="681"/>
      <c r="AK59" s="681"/>
      <c r="AL59" s="681"/>
      <c r="AM59" s="687">
        <f t="shared" si="12"/>
        <v>-0.4</v>
      </c>
      <c r="AN59" s="688">
        <f t="shared" si="13"/>
        <v>0</v>
      </c>
      <c r="AO59" s="687">
        <f t="shared" si="14"/>
        <v>21.2</v>
      </c>
      <c r="AP59" s="681"/>
      <c r="AQ59" s="687">
        <f t="shared" si="15"/>
        <v>0</v>
      </c>
      <c r="AR59" s="681"/>
      <c r="AS59" s="687">
        <f t="shared" si="16"/>
        <v>-21.2</v>
      </c>
      <c r="AT59" s="688">
        <f t="shared" si="17"/>
        <v>0</v>
      </c>
      <c r="AU59" s="683">
        <v>20.8</v>
      </c>
      <c r="AV59" s="681"/>
      <c r="AW59" s="681"/>
      <c r="AX59" s="681"/>
      <c r="AY59" s="687">
        <f t="shared" si="18"/>
        <v>-20.8</v>
      </c>
      <c r="AZ59" s="688">
        <f t="shared" si="19"/>
        <v>0</v>
      </c>
      <c r="BA59" s="683">
        <v>0</v>
      </c>
      <c r="BB59" s="681"/>
      <c r="BC59" s="681"/>
      <c r="BD59" s="681"/>
      <c r="BE59" s="687">
        <f t="shared" si="20"/>
        <v>0</v>
      </c>
      <c r="BF59" s="688" t="str">
        <f t="shared" si="21"/>
        <v>-</v>
      </c>
      <c r="BG59" s="683">
        <v>0.4</v>
      </c>
      <c r="BH59" s="681"/>
      <c r="BI59" s="681"/>
      <c r="BJ59" s="681"/>
      <c r="BK59" s="687">
        <f t="shared" si="22"/>
        <v>-0.4</v>
      </c>
      <c r="BL59" s="688">
        <f t="shared" si="23"/>
        <v>0</v>
      </c>
      <c r="BM59" s="687">
        <f t="shared" si="24"/>
        <v>19</v>
      </c>
      <c r="BN59" s="681"/>
      <c r="BO59" s="687">
        <f t="shared" si="25"/>
        <v>0</v>
      </c>
      <c r="BP59" s="681"/>
      <c r="BQ59" s="687">
        <f t="shared" si="26"/>
        <v>-19</v>
      </c>
      <c r="BR59" s="688">
        <f t="shared" si="27"/>
        <v>0</v>
      </c>
      <c r="BS59" s="683">
        <v>0</v>
      </c>
      <c r="BT59" s="681"/>
      <c r="BU59" s="681"/>
      <c r="BV59" s="681"/>
      <c r="BW59" s="687">
        <f t="shared" si="28"/>
        <v>0</v>
      </c>
      <c r="BX59" s="688" t="str">
        <f t="shared" si="29"/>
        <v>-</v>
      </c>
      <c r="BY59" s="683">
        <v>0</v>
      </c>
      <c r="BZ59" s="681"/>
      <c r="CA59" s="681"/>
      <c r="CB59" s="681"/>
      <c r="CC59" s="687">
        <f t="shared" si="30"/>
        <v>0</v>
      </c>
      <c r="CD59" s="688" t="str">
        <f t="shared" si="31"/>
        <v>-</v>
      </c>
      <c r="CE59" s="683">
        <v>19</v>
      </c>
      <c r="CF59" s="681"/>
      <c r="CG59" s="681"/>
      <c r="CH59" s="681"/>
      <c r="CI59" s="687">
        <f t="shared" si="32"/>
        <v>-19</v>
      </c>
      <c r="CJ59" s="688">
        <f t="shared" si="33"/>
        <v>0</v>
      </c>
      <c r="CK59" s="687">
        <f t="shared" si="34"/>
        <v>61.1</v>
      </c>
      <c r="CL59" s="681"/>
      <c r="CM59" s="687">
        <f t="shared" si="35"/>
        <v>0</v>
      </c>
      <c r="CN59" s="681"/>
      <c r="CO59" s="687">
        <f t="shared" si="36"/>
        <v>-61.1</v>
      </c>
      <c r="CP59" s="688">
        <f t="shared" si="37"/>
        <v>0</v>
      </c>
      <c r="CQ59" s="683">
        <v>0.1</v>
      </c>
      <c r="CR59" s="681"/>
      <c r="CS59" s="681"/>
      <c r="CT59" s="681"/>
      <c r="CU59" s="687">
        <f t="shared" si="38"/>
        <v>-0.1</v>
      </c>
      <c r="CV59" s="688">
        <f t="shared" si="39"/>
        <v>0</v>
      </c>
      <c r="CW59" s="683">
        <v>30.2</v>
      </c>
      <c r="CX59" s="681"/>
      <c r="CY59" s="681"/>
      <c r="CZ59" s="681"/>
      <c r="DA59" s="687">
        <f t="shared" si="40"/>
        <v>-30.2</v>
      </c>
      <c r="DB59" s="688">
        <f t="shared" si="41"/>
        <v>0</v>
      </c>
      <c r="DC59" s="683">
        <v>30.8</v>
      </c>
      <c r="DD59" s="681"/>
      <c r="DE59" s="681"/>
      <c r="DF59" s="681"/>
      <c r="DG59" s="687">
        <f t="shared" si="42"/>
        <v>-30.8</v>
      </c>
      <c r="DH59" s="688">
        <f t="shared" si="43"/>
        <v>0</v>
      </c>
    </row>
    <row r="60" spans="1:112" ht="42.75" customHeight="1">
      <c r="A60" s="323"/>
      <c r="B60" s="333" t="s">
        <v>4559</v>
      </c>
      <c r="C60" s="334" t="s">
        <v>155</v>
      </c>
      <c r="D60" s="333" t="s">
        <v>4559</v>
      </c>
      <c r="E60" s="528" t="s">
        <v>4560</v>
      </c>
      <c r="F60" s="528"/>
      <c r="G60" s="529"/>
      <c r="H60" s="530"/>
      <c r="I60" s="530"/>
      <c r="J60" s="335"/>
      <c r="K60" s="687">
        <f t="shared" si="0"/>
        <v>0</v>
      </c>
      <c r="L60" s="681"/>
      <c r="M60" s="687">
        <f t="shared" si="1"/>
        <v>0</v>
      </c>
      <c r="N60" s="681"/>
      <c r="O60" s="687">
        <f t="shared" si="2"/>
        <v>0</v>
      </c>
      <c r="P60" s="688" t="str">
        <f t="shared" si="3"/>
        <v>-</v>
      </c>
      <c r="Q60" s="687">
        <f t="shared" si="4"/>
        <v>0</v>
      </c>
      <c r="R60" s="681"/>
      <c r="S60" s="687">
        <f t="shared" si="5"/>
        <v>0</v>
      </c>
      <c r="T60" s="681"/>
      <c r="U60" s="687">
        <f t="shared" si="6"/>
        <v>0</v>
      </c>
      <c r="V60" s="688" t="str">
        <f t="shared" si="7"/>
        <v>-</v>
      </c>
      <c r="W60" s="681"/>
      <c r="X60" s="681"/>
      <c r="Y60" s="681"/>
      <c r="Z60" s="681"/>
      <c r="AA60" s="687">
        <f t="shared" si="8"/>
        <v>0</v>
      </c>
      <c r="AB60" s="688" t="str">
        <f t="shared" si="9"/>
        <v>-</v>
      </c>
      <c r="AC60" s="681"/>
      <c r="AD60" s="681"/>
      <c r="AE60" s="681"/>
      <c r="AF60" s="681"/>
      <c r="AG60" s="687">
        <f t="shared" si="10"/>
        <v>0</v>
      </c>
      <c r="AH60" s="688" t="str">
        <f t="shared" si="11"/>
        <v>-</v>
      </c>
      <c r="AI60" s="681"/>
      <c r="AJ60" s="681"/>
      <c r="AK60" s="681"/>
      <c r="AL60" s="681"/>
      <c r="AM60" s="687">
        <f t="shared" si="12"/>
        <v>0</v>
      </c>
      <c r="AN60" s="688" t="str">
        <f t="shared" si="13"/>
        <v>-</v>
      </c>
      <c r="AO60" s="687">
        <f t="shared" si="14"/>
        <v>0</v>
      </c>
      <c r="AP60" s="681"/>
      <c r="AQ60" s="687">
        <f t="shared" si="15"/>
        <v>0</v>
      </c>
      <c r="AR60" s="681"/>
      <c r="AS60" s="687">
        <f t="shared" si="16"/>
        <v>0</v>
      </c>
      <c r="AT60" s="688" t="str">
        <f t="shared" si="17"/>
        <v>-</v>
      </c>
      <c r="AU60" s="681"/>
      <c r="AV60" s="681"/>
      <c r="AW60" s="681"/>
      <c r="AX60" s="681"/>
      <c r="AY60" s="687">
        <f t="shared" si="18"/>
        <v>0</v>
      </c>
      <c r="AZ60" s="688" t="str">
        <f t="shared" si="19"/>
        <v>-</v>
      </c>
      <c r="BA60" s="681"/>
      <c r="BB60" s="681"/>
      <c r="BC60" s="681"/>
      <c r="BD60" s="681"/>
      <c r="BE60" s="687">
        <f t="shared" si="20"/>
        <v>0</v>
      </c>
      <c r="BF60" s="688" t="str">
        <f t="shared" si="21"/>
        <v>-</v>
      </c>
      <c r="BG60" s="681"/>
      <c r="BH60" s="681"/>
      <c r="BI60" s="681"/>
      <c r="BJ60" s="681"/>
      <c r="BK60" s="687">
        <f t="shared" si="22"/>
        <v>0</v>
      </c>
      <c r="BL60" s="688" t="str">
        <f t="shared" si="23"/>
        <v>-</v>
      </c>
      <c r="BM60" s="687">
        <f t="shared" si="24"/>
        <v>0</v>
      </c>
      <c r="BN60" s="681"/>
      <c r="BO60" s="687">
        <f t="shared" si="25"/>
        <v>0</v>
      </c>
      <c r="BP60" s="681"/>
      <c r="BQ60" s="687">
        <f t="shared" si="26"/>
        <v>0</v>
      </c>
      <c r="BR60" s="688" t="str">
        <f t="shared" si="27"/>
        <v>-</v>
      </c>
      <c r="BS60" s="681"/>
      <c r="BT60" s="681"/>
      <c r="BU60" s="681"/>
      <c r="BV60" s="681"/>
      <c r="BW60" s="687">
        <f t="shared" si="28"/>
        <v>0</v>
      </c>
      <c r="BX60" s="688" t="str">
        <f t="shared" si="29"/>
        <v>-</v>
      </c>
      <c r="BY60" s="681"/>
      <c r="BZ60" s="681"/>
      <c r="CA60" s="681"/>
      <c r="CB60" s="681"/>
      <c r="CC60" s="687">
        <f t="shared" si="30"/>
        <v>0</v>
      </c>
      <c r="CD60" s="688" t="str">
        <f t="shared" si="31"/>
        <v>-</v>
      </c>
      <c r="CE60" s="681"/>
      <c r="CF60" s="681"/>
      <c r="CG60" s="681"/>
      <c r="CH60" s="681"/>
      <c r="CI60" s="687">
        <f t="shared" si="32"/>
        <v>0</v>
      </c>
      <c r="CJ60" s="688" t="str">
        <f t="shared" si="33"/>
        <v>-</v>
      </c>
      <c r="CK60" s="687">
        <f t="shared" si="34"/>
        <v>0</v>
      </c>
      <c r="CL60" s="681"/>
      <c r="CM60" s="687">
        <f t="shared" si="35"/>
        <v>0</v>
      </c>
      <c r="CN60" s="681"/>
      <c r="CO60" s="687">
        <f t="shared" si="36"/>
        <v>0</v>
      </c>
      <c r="CP60" s="688" t="str">
        <f t="shared" si="37"/>
        <v>-</v>
      </c>
      <c r="CQ60" s="681"/>
      <c r="CR60" s="681"/>
      <c r="CS60" s="681"/>
      <c r="CT60" s="681"/>
      <c r="CU60" s="687">
        <f t="shared" si="38"/>
        <v>0</v>
      </c>
      <c r="CV60" s="688" t="str">
        <f t="shared" si="39"/>
        <v>-</v>
      </c>
      <c r="CW60" s="681"/>
      <c r="CX60" s="681"/>
      <c r="CY60" s="681"/>
      <c r="CZ60" s="681"/>
      <c r="DA60" s="687">
        <f t="shared" si="40"/>
        <v>0</v>
      </c>
      <c r="DB60" s="688" t="str">
        <f t="shared" si="41"/>
        <v>-</v>
      </c>
      <c r="DC60" s="681"/>
      <c r="DD60" s="681"/>
      <c r="DE60" s="681"/>
      <c r="DF60" s="681"/>
      <c r="DG60" s="687">
        <f t="shared" si="42"/>
        <v>0</v>
      </c>
      <c r="DH60" s="688" t="str">
        <f t="shared" si="43"/>
        <v>-</v>
      </c>
    </row>
    <row r="61" spans="1:112" ht="21.75" customHeight="1">
      <c r="A61">
        <v>152.714</v>
      </c>
      <c r="B61" s="504" t="s">
        <v>4561</v>
      </c>
      <c r="C61" s="337" t="s">
        <v>159</v>
      </c>
      <c r="D61" s="504" t="s">
        <v>4561</v>
      </c>
      <c r="E61" s="528" t="s">
        <v>4562</v>
      </c>
      <c r="F61" s="528"/>
      <c r="G61" s="529"/>
      <c r="H61" s="530" t="s">
        <v>3100</v>
      </c>
      <c r="I61" s="530"/>
      <c r="J61" s="663" t="s">
        <v>883</v>
      </c>
      <c r="K61" s="687">
        <f t="shared" si="0"/>
        <v>1410.4</v>
      </c>
      <c r="L61" s="681"/>
      <c r="M61" s="687">
        <f t="shared" si="1"/>
        <v>0</v>
      </c>
      <c r="N61" s="681"/>
      <c r="O61" s="687">
        <f t="shared" si="2"/>
        <v>-1410.4</v>
      </c>
      <c r="P61" s="688">
        <f t="shared" si="3"/>
        <v>0</v>
      </c>
      <c r="Q61" s="687">
        <f t="shared" si="4"/>
        <v>420.8</v>
      </c>
      <c r="R61" s="681"/>
      <c r="S61" s="687">
        <f t="shared" si="5"/>
        <v>0</v>
      </c>
      <c r="T61" s="681"/>
      <c r="U61" s="687">
        <f t="shared" si="6"/>
        <v>-420.8</v>
      </c>
      <c r="V61" s="688">
        <f t="shared" si="7"/>
        <v>0</v>
      </c>
      <c r="W61" s="687">
        <f>W62+W63</f>
        <v>142.6</v>
      </c>
      <c r="X61" s="681"/>
      <c r="Y61" s="687">
        <f>Y62+Y63</f>
        <v>0</v>
      </c>
      <c r="Z61" s="681"/>
      <c r="AA61" s="687">
        <f t="shared" si="8"/>
        <v>-142.6</v>
      </c>
      <c r="AB61" s="688">
        <f t="shared" si="9"/>
        <v>0</v>
      </c>
      <c r="AC61" s="687">
        <f>AC62+AC63</f>
        <v>131.9</v>
      </c>
      <c r="AD61" s="681"/>
      <c r="AE61" s="687">
        <f>AE62+AE63</f>
        <v>0</v>
      </c>
      <c r="AF61" s="681"/>
      <c r="AG61" s="687">
        <f t="shared" si="10"/>
        <v>-131.9</v>
      </c>
      <c r="AH61" s="688">
        <f t="shared" si="11"/>
        <v>0</v>
      </c>
      <c r="AI61" s="687">
        <f>AI62+AI63</f>
        <v>146.30000000000001</v>
      </c>
      <c r="AJ61" s="681"/>
      <c r="AK61" s="687">
        <f>AK62+AK63</f>
        <v>0</v>
      </c>
      <c r="AL61" s="681"/>
      <c r="AM61" s="687">
        <f t="shared" si="12"/>
        <v>-146.30000000000001</v>
      </c>
      <c r="AN61" s="688">
        <f t="shared" si="13"/>
        <v>0</v>
      </c>
      <c r="AO61" s="687">
        <f t="shared" si="14"/>
        <v>391.20000000000005</v>
      </c>
      <c r="AP61" s="681"/>
      <c r="AQ61" s="687">
        <f t="shared" si="15"/>
        <v>0</v>
      </c>
      <c r="AR61" s="681"/>
      <c r="AS61" s="687">
        <f t="shared" si="16"/>
        <v>-391.20000000000005</v>
      </c>
      <c r="AT61" s="688">
        <f t="shared" si="17"/>
        <v>0</v>
      </c>
      <c r="AU61" s="687">
        <f>AU62+AU63</f>
        <v>133.4</v>
      </c>
      <c r="AV61" s="681"/>
      <c r="AW61" s="687">
        <f>AW62+AW63</f>
        <v>0</v>
      </c>
      <c r="AX61" s="681"/>
      <c r="AY61" s="687">
        <f t="shared" si="18"/>
        <v>-133.4</v>
      </c>
      <c r="AZ61" s="688">
        <f t="shared" si="19"/>
        <v>0</v>
      </c>
      <c r="BA61" s="687">
        <f>BA62+BA63</f>
        <v>128.9</v>
      </c>
      <c r="BB61" s="681"/>
      <c r="BC61" s="687">
        <f>BC62+BC63</f>
        <v>0</v>
      </c>
      <c r="BD61" s="681"/>
      <c r="BE61" s="687">
        <f t="shared" si="20"/>
        <v>-128.9</v>
      </c>
      <c r="BF61" s="688">
        <f t="shared" si="21"/>
        <v>0</v>
      </c>
      <c r="BG61" s="687">
        <f>BG62+BG63</f>
        <v>128.9</v>
      </c>
      <c r="BH61" s="681"/>
      <c r="BI61" s="687">
        <f>BI62+BI63</f>
        <v>0</v>
      </c>
      <c r="BJ61" s="681"/>
      <c r="BK61" s="687">
        <f t="shared" si="22"/>
        <v>-128.9</v>
      </c>
      <c r="BL61" s="688">
        <f t="shared" si="23"/>
        <v>0</v>
      </c>
      <c r="BM61" s="687">
        <f t="shared" si="24"/>
        <v>261.79999999999995</v>
      </c>
      <c r="BN61" s="681"/>
      <c r="BO61" s="687">
        <f t="shared" si="25"/>
        <v>0</v>
      </c>
      <c r="BP61" s="681"/>
      <c r="BQ61" s="687">
        <f t="shared" si="26"/>
        <v>-261.79999999999995</v>
      </c>
      <c r="BR61" s="688">
        <f t="shared" si="27"/>
        <v>0</v>
      </c>
      <c r="BS61" s="687">
        <f>BS62+BS63</f>
        <v>117.3</v>
      </c>
      <c r="BT61" s="681"/>
      <c r="BU61" s="687">
        <f>BU62+BU63</f>
        <v>0</v>
      </c>
      <c r="BV61" s="681"/>
      <c r="BW61" s="687">
        <f t="shared" si="28"/>
        <v>-117.3</v>
      </c>
      <c r="BX61" s="688">
        <f t="shared" si="29"/>
        <v>0</v>
      </c>
      <c r="BY61" s="687">
        <f>BY62+BY63</f>
        <v>99.1</v>
      </c>
      <c r="BZ61" s="681"/>
      <c r="CA61" s="687">
        <f>CA62+CA63</f>
        <v>0</v>
      </c>
      <c r="CB61" s="681"/>
      <c r="CC61" s="687">
        <f t="shared" si="30"/>
        <v>-99.1</v>
      </c>
      <c r="CD61" s="688">
        <f t="shared" si="31"/>
        <v>0</v>
      </c>
      <c r="CE61" s="687">
        <f>CE62+CE63</f>
        <v>45.4</v>
      </c>
      <c r="CF61" s="681"/>
      <c r="CG61" s="687">
        <f>CG62+CG63</f>
        <v>0</v>
      </c>
      <c r="CH61" s="681"/>
      <c r="CI61" s="687">
        <f t="shared" si="32"/>
        <v>-45.4</v>
      </c>
      <c r="CJ61" s="688">
        <f t="shared" si="33"/>
        <v>0</v>
      </c>
      <c r="CK61" s="687">
        <f t="shared" si="34"/>
        <v>336.6</v>
      </c>
      <c r="CL61" s="681"/>
      <c r="CM61" s="687">
        <f t="shared" si="35"/>
        <v>0</v>
      </c>
      <c r="CN61" s="681"/>
      <c r="CO61" s="687">
        <f t="shared" si="36"/>
        <v>-336.6</v>
      </c>
      <c r="CP61" s="688">
        <f t="shared" si="37"/>
        <v>0</v>
      </c>
      <c r="CQ61" s="687">
        <f>CQ62+CQ63</f>
        <v>70.400000000000006</v>
      </c>
      <c r="CR61" s="681"/>
      <c r="CS61" s="687">
        <f>CS62+CS63</f>
        <v>0</v>
      </c>
      <c r="CT61" s="681"/>
      <c r="CU61" s="687">
        <f t="shared" si="38"/>
        <v>-70.400000000000006</v>
      </c>
      <c r="CV61" s="688">
        <f t="shared" si="39"/>
        <v>0</v>
      </c>
      <c r="CW61" s="687">
        <f>CW62+CW63</f>
        <v>128</v>
      </c>
      <c r="CX61" s="681"/>
      <c r="CY61" s="687">
        <f>CY62+CY63</f>
        <v>0</v>
      </c>
      <c r="CZ61" s="681"/>
      <c r="DA61" s="687">
        <f t="shared" si="40"/>
        <v>-128</v>
      </c>
      <c r="DB61" s="688">
        <f t="shared" si="41"/>
        <v>0</v>
      </c>
      <c r="DC61" s="687">
        <f>DC62+DC63</f>
        <v>138.19999999999999</v>
      </c>
      <c r="DD61" s="681"/>
      <c r="DE61" s="687">
        <f>DE62+DE63</f>
        <v>0</v>
      </c>
      <c r="DF61" s="681"/>
      <c r="DG61" s="687">
        <f t="shared" si="42"/>
        <v>-138.19999999999999</v>
      </c>
      <c r="DH61" s="688">
        <f t="shared" si="43"/>
        <v>0</v>
      </c>
    </row>
    <row r="62" spans="1:112" ht="21.75" customHeight="1">
      <c r="A62">
        <v>112.03100000000001</v>
      </c>
      <c r="B62" s="344" t="s">
        <v>1155</v>
      </c>
      <c r="C62" s="337"/>
      <c r="D62" s="344" t="s">
        <v>1155</v>
      </c>
      <c r="E62" s="528" t="s">
        <v>3102</v>
      </c>
      <c r="F62" s="528"/>
      <c r="G62" s="529"/>
      <c r="H62" s="530"/>
      <c r="I62" s="530"/>
      <c r="J62" s="663" t="s">
        <v>883</v>
      </c>
      <c r="K62" s="687">
        <f t="shared" si="0"/>
        <v>800.9</v>
      </c>
      <c r="L62" s="681"/>
      <c r="M62" s="687">
        <f t="shared" si="1"/>
        <v>0</v>
      </c>
      <c r="N62" s="681"/>
      <c r="O62" s="687">
        <f t="shared" si="2"/>
        <v>-800.9</v>
      </c>
      <c r="P62" s="688">
        <f t="shared" si="3"/>
        <v>0</v>
      </c>
      <c r="Q62" s="687">
        <f t="shared" si="4"/>
        <v>240.8</v>
      </c>
      <c r="R62" s="681"/>
      <c r="S62" s="687">
        <f t="shared" si="5"/>
        <v>0</v>
      </c>
      <c r="T62" s="681"/>
      <c r="U62" s="687">
        <f t="shared" si="6"/>
        <v>-240.8</v>
      </c>
      <c r="V62" s="688">
        <f t="shared" si="7"/>
        <v>0</v>
      </c>
      <c r="W62" s="683">
        <v>82.6</v>
      </c>
      <c r="X62" s="681"/>
      <c r="Y62" s="681"/>
      <c r="Z62" s="681"/>
      <c r="AA62" s="687">
        <f t="shared" si="8"/>
        <v>-82.6</v>
      </c>
      <c r="AB62" s="688">
        <f t="shared" si="9"/>
        <v>0</v>
      </c>
      <c r="AC62" s="683">
        <v>71.900000000000006</v>
      </c>
      <c r="AD62" s="681"/>
      <c r="AE62" s="681"/>
      <c r="AF62" s="681"/>
      <c r="AG62" s="687">
        <f t="shared" si="10"/>
        <v>-71.900000000000006</v>
      </c>
      <c r="AH62" s="688">
        <f t="shared" si="11"/>
        <v>0</v>
      </c>
      <c r="AI62" s="683">
        <v>86.3</v>
      </c>
      <c r="AJ62" s="681"/>
      <c r="AK62" s="681"/>
      <c r="AL62" s="681"/>
      <c r="AM62" s="687">
        <f t="shared" si="12"/>
        <v>-86.3</v>
      </c>
      <c r="AN62" s="688">
        <f t="shared" si="13"/>
        <v>0</v>
      </c>
      <c r="AO62" s="687">
        <f t="shared" si="14"/>
        <v>211.20000000000002</v>
      </c>
      <c r="AP62" s="681"/>
      <c r="AQ62" s="687">
        <f t="shared" si="15"/>
        <v>0</v>
      </c>
      <c r="AR62" s="681"/>
      <c r="AS62" s="687">
        <f t="shared" si="16"/>
        <v>-211.20000000000002</v>
      </c>
      <c r="AT62" s="688">
        <f t="shared" si="17"/>
        <v>0</v>
      </c>
      <c r="AU62" s="683">
        <v>73.400000000000006</v>
      </c>
      <c r="AV62" s="681"/>
      <c r="AW62" s="681"/>
      <c r="AX62" s="681"/>
      <c r="AY62" s="687">
        <f t="shared" si="18"/>
        <v>-73.400000000000006</v>
      </c>
      <c r="AZ62" s="688">
        <f t="shared" si="19"/>
        <v>0</v>
      </c>
      <c r="BA62" s="683">
        <v>68.900000000000006</v>
      </c>
      <c r="BB62" s="681"/>
      <c r="BC62" s="681"/>
      <c r="BD62" s="681"/>
      <c r="BE62" s="687">
        <f t="shared" si="20"/>
        <v>-68.900000000000006</v>
      </c>
      <c r="BF62" s="688">
        <f t="shared" si="21"/>
        <v>0</v>
      </c>
      <c r="BG62" s="683">
        <v>68.900000000000006</v>
      </c>
      <c r="BH62" s="681"/>
      <c r="BI62" s="681"/>
      <c r="BJ62" s="681"/>
      <c r="BK62" s="687">
        <f t="shared" si="22"/>
        <v>-68.900000000000006</v>
      </c>
      <c r="BL62" s="688">
        <f t="shared" si="23"/>
        <v>0</v>
      </c>
      <c r="BM62" s="687">
        <f t="shared" si="24"/>
        <v>132.30000000000001</v>
      </c>
      <c r="BN62" s="681"/>
      <c r="BO62" s="687">
        <f t="shared" si="25"/>
        <v>0</v>
      </c>
      <c r="BP62" s="681"/>
      <c r="BQ62" s="687">
        <f t="shared" si="26"/>
        <v>-132.30000000000001</v>
      </c>
      <c r="BR62" s="688">
        <f t="shared" si="27"/>
        <v>0</v>
      </c>
      <c r="BS62" s="683">
        <v>57.3</v>
      </c>
      <c r="BT62" s="681"/>
      <c r="BU62" s="681"/>
      <c r="BV62" s="681"/>
      <c r="BW62" s="687">
        <f t="shared" si="28"/>
        <v>-57.3</v>
      </c>
      <c r="BX62" s="688">
        <f t="shared" si="29"/>
        <v>0</v>
      </c>
      <c r="BY62" s="683">
        <v>39.1</v>
      </c>
      <c r="BZ62" s="681"/>
      <c r="CA62" s="681"/>
      <c r="CB62" s="681"/>
      <c r="CC62" s="687">
        <f t="shared" si="30"/>
        <v>-39.1</v>
      </c>
      <c r="CD62" s="688">
        <f t="shared" si="31"/>
        <v>0</v>
      </c>
      <c r="CE62" s="683">
        <v>35.9</v>
      </c>
      <c r="CF62" s="681"/>
      <c r="CG62" s="681"/>
      <c r="CH62" s="681"/>
      <c r="CI62" s="687">
        <f t="shared" si="32"/>
        <v>-35.9</v>
      </c>
      <c r="CJ62" s="688">
        <f t="shared" si="33"/>
        <v>0</v>
      </c>
      <c r="CK62" s="687">
        <f t="shared" si="34"/>
        <v>216.60000000000002</v>
      </c>
      <c r="CL62" s="681"/>
      <c r="CM62" s="687">
        <f t="shared" si="35"/>
        <v>0</v>
      </c>
      <c r="CN62" s="681"/>
      <c r="CO62" s="687">
        <f t="shared" si="36"/>
        <v>-216.60000000000002</v>
      </c>
      <c r="CP62" s="688">
        <f t="shared" si="37"/>
        <v>0</v>
      </c>
      <c r="CQ62" s="683">
        <v>70.400000000000006</v>
      </c>
      <c r="CR62" s="681"/>
      <c r="CS62" s="681"/>
      <c r="CT62" s="681"/>
      <c r="CU62" s="687">
        <f t="shared" si="38"/>
        <v>-70.400000000000006</v>
      </c>
      <c r="CV62" s="688">
        <f t="shared" si="39"/>
        <v>0</v>
      </c>
      <c r="CW62" s="683">
        <v>68</v>
      </c>
      <c r="CX62" s="681"/>
      <c r="CY62" s="681"/>
      <c r="CZ62" s="681"/>
      <c r="DA62" s="687">
        <f t="shared" si="40"/>
        <v>-68</v>
      </c>
      <c r="DB62" s="688">
        <f t="shared" si="41"/>
        <v>0</v>
      </c>
      <c r="DC62" s="683">
        <v>78.2</v>
      </c>
      <c r="DD62" s="681"/>
      <c r="DE62" s="681"/>
      <c r="DF62" s="681"/>
      <c r="DG62" s="687">
        <f t="shared" si="42"/>
        <v>-78.2</v>
      </c>
      <c r="DH62" s="688">
        <f t="shared" si="43"/>
        <v>0</v>
      </c>
    </row>
    <row r="63" spans="1:112" ht="21.75" customHeight="1">
      <c r="A63">
        <v>40.683</v>
      </c>
      <c r="B63" s="344" t="s">
        <v>1157</v>
      </c>
      <c r="C63" s="337"/>
      <c r="D63" s="344" t="s">
        <v>1157</v>
      </c>
      <c r="E63" s="528" t="s">
        <v>3104</v>
      </c>
      <c r="F63" s="528"/>
      <c r="G63" s="529"/>
      <c r="H63" s="530"/>
      <c r="I63" s="530"/>
      <c r="J63" s="663" t="s">
        <v>883</v>
      </c>
      <c r="K63" s="687">
        <f t="shared" si="0"/>
        <v>609.5</v>
      </c>
      <c r="L63" s="681"/>
      <c r="M63" s="687">
        <f t="shared" si="1"/>
        <v>0</v>
      </c>
      <c r="N63" s="681"/>
      <c r="O63" s="687">
        <f t="shared" si="2"/>
        <v>-609.5</v>
      </c>
      <c r="P63" s="688">
        <f t="shared" si="3"/>
        <v>0</v>
      </c>
      <c r="Q63" s="687">
        <f t="shared" si="4"/>
        <v>180</v>
      </c>
      <c r="R63" s="681"/>
      <c r="S63" s="687">
        <f t="shared" si="5"/>
        <v>0</v>
      </c>
      <c r="T63" s="681"/>
      <c r="U63" s="687">
        <f t="shared" si="6"/>
        <v>-180</v>
      </c>
      <c r="V63" s="688">
        <f t="shared" si="7"/>
        <v>0</v>
      </c>
      <c r="W63" s="683">
        <v>60</v>
      </c>
      <c r="X63" s="681"/>
      <c r="Y63" s="681"/>
      <c r="Z63" s="681"/>
      <c r="AA63" s="687">
        <f t="shared" si="8"/>
        <v>-60</v>
      </c>
      <c r="AB63" s="688">
        <f t="shared" si="9"/>
        <v>0</v>
      </c>
      <c r="AC63" s="683">
        <v>60</v>
      </c>
      <c r="AD63" s="681"/>
      <c r="AE63" s="681"/>
      <c r="AF63" s="681"/>
      <c r="AG63" s="687">
        <f t="shared" si="10"/>
        <v>-60</v>
      </c>
      <c r="AH63" s="688">
        <f t="shared" si="11"/>
        <v>0</v>
      </c>
      <c r="AI63" s="683">
        <v>60</v>
      </c>
      <c r="AJ63" s="681"/>
      <c r="AK63" s="681"/>
      <c r="AL63" s="681"/>
      <c r="AM63" s="687">
        <f t="shared" si="12"/>
        <v>-60</v>
      </c>
      <c r="AN63" s="688">
        <f t="shared" si="13"/>
        <v>0</v>
      </c>
      <c r="AO63" s="687">
        <f t="shared" si="14"/>
        <v>180</v>
      </c>
      <c r="AP63" s="681"/>
      <c r="AQ63" s="687">
        <f t="shared" si="15"/>
        <v>0</v>
      </c>
      <c r="AR63" s="681"/>
      <c r="AS63" s="687">
        <f t="shared" si="16"/>
        <v>-180</v>
      </c>
      <c r="AT63" s="688">
        <f t="shared" si="17"/>
        <v>0</v>
      </c>
      <c r="AU63" s="683">
        <v>60</v>
      </c>
      <c r="AV63" s="681"/>
      <c r="AW63" s="681"/>
      <c r="AX63" s="681"/>
      <c r="AY63" s="687">
        <f t="shared" si="18"/>
        <v>-60</v>
      </c>
      <c r="AZ63" s="688">
        <f t="shared" si="19"/>
        <v>0</v>
      </c>
      <c r="BA63" s="683">
        <v>60</v>
      </c>
      <c r="BB63" s="681"/>
      <c r="BC63" s="681"/>
      <c r="BD63" s="681"/>
      <c r="BE63" s="687">
        <f t="shared" si="20"/>
        <v>-60</v>
      </c>
      <c r="BF63" s="688">
        <f t="shared" si="21"/>
        <v>0</v>
      </c>
      <c r="BG63" s="683">
        <v>60</v>
      </c>
      <c r="BH63" s="681"/>
      <c r="BI63" s="681"/>
      <c r="BJ63" s="681"/>
      <c r="BK63" s="687">
        <f t="shared" si="22"/>
        <v>-60</v>
      </c>
      <c r="BL63" s="688">
        <f t="shared" si="23"/>
        <v>0</v>
      </c>
      <c r="BM63" s="687">
        <f t="shared" si="24"/>
        <v>129.5</v>
      </c>
      <c r="BN63" s="681"/>
      <c r="BO63" s="687">
        <f t="shared" si="25"/>
        <v>0</v>
      </c>
      <c r="BP63" s="681"/>
      <c r="BQ63" s="687">
        <f t="shared" si="26"/>
        <v>-129.5</v>
      </c>
      <c r="BR63" s="688">
        <f t="shared" si="27"/>
        <v>0</v>
      </c>
      <c r="BS63" s="683">
        <v>60</v>
      </c>
      <c r="BT63" s="681"/>
      <c r="BU63" s="681"/>
      <c r="BV63" s="681"/>
      <c r="BW63" s="687">
        <f t="shared" si="28"/>
        <v>-60</v>
      </c>
      <c r="BX63" s="688">
        <f t="shared" si="29"/>
        <v>0</v>
      </c>
      <c r="BY63" s="683">
        <v>60</v>
      </c>
      <c r="BZ63" s="681"/>
      <c r="CA63" s="681"/>
      <c r="CB63" s="681"/>
      <c r="CC63" s="687">
        <f t="shared" si="30"/>
        <v>-60</v>
      </c>
      <c r="CD63" s="688">
        <f t="shared" si="31"/>
        <v>0</v>
      </c>
      <c r="CE63" s="683">
        <v>9.5</v>
      </c>
      <c r="CF63" s="681"/>
      <c r="CG63" s="681"/>
      <c r="CH63" s="681"/>
      <c r="CI63" s="687">
        <f t="shared" si="32"/>
        <v>-9.5</v>
      </c>
      <c r="CJ63" s="688">
        <f t="shared" si="33"/>
        <v>0</v>
      </c>
      <c r="CK63" s="687">
        <f t="shared" si="34"/>
        <v>120</v>
      </c>
      <c r="CL63" s="681"/>
      <c r="CM63" s="687">
        <f t="shared" si="35"/>
        <v>0</v>
      </c>
      <c r="CN63" s="681"/>
      <c r="CO63" s="687">
        <f t="shared" si="36"/>
        <v>-120</v>
      </c>
      <c r="CP63" s="688">
        <f t="shared" si="37"/>
        <v>0</v>
      </c>
      <c r="CQ63" s="683">
        <v>0</v>
      </c>
      <c r="CR63" s="681"/>
      <c r="CS63" s="681"/>
      <c r="CT63" s="681"/>
      <c r="CU63" s="687">
        <f t="shared" si="38"/>
        <v>0</v>
      </c>
      <c r="CV63" s="688" t="str">
        <f t="shared" si="39"/>
        <v>-</v>
      </c>
      <c r="CW63" s="683">
        <v>60</v>
      </c>
      <c r="CX63" s="681"/>
      <c r="CY63" s="681"/>
      <c r="CZ63" s="681"/>
      <c r="DA63" s="687">
        <f t="shared" si="40"/>
        <v>-60</v>
      </c>
      <c r="DB63" s="688">
        <f t="shared" si="41"/>
        <v>0</v>
      </c>
      <c r="DC63" s="683">
        <v>60</v>
      </c>
      <c r="DD63" s="681"/>
      <c r="DE63" s="681"/>
      <c r="DF63" s="681"/>
      <c r="DG63" s="687">
        <f t="shared" si="42"/>
        <v>-60</v>
      </c>
      <c r="DH63" s="688">
        <f t="shared" si="43"/>
        <v>0</v>
      </c>
    </row>
    <row r="64" spans="1:112" ht="21.75" customHeight="1">
      <c r="A64">
        <v>73.988</v>
      </c>
      <c r="B64" s="504" t="s">
        <v>1159</v>
      </c>
      <c r="C64" s="337" t="s">
        <v>160</v>
      </c>
      <c r="D64" s="504" t="s">
        <v>1159</v>
      </c>
      <c r="E64" s="528" t="s">
        <v>4563</v>
      </c>
      <c r="F64" s="528"/>
      <c r="G64" s="529"/>
      <c r="H64" s="530"/>
      <c r="I64" s="530"/>
      <c r="J64" s="663" t="s">
        <v>883</v>
      </c>
      <c r="K64" s="687">
        <f t="shared" si="0"/>
        <v>740.3</v>
      </c>
      <c r="L64" s="681"/>
      <c r="M64" s="687">
        <f t="shared" si="1"/>
        <v>0</v>
      </c>
      <c r="N64" s="681"/>
      <c r="O64" s="687">
        <f t="shared" si="2"/>
        <v>-740.3</v>
      </c>
      <c r="P64" s="688">
        <f t="shared" si="3"/>
        <v>0</v>
      </c>
      <c r="Q64" s="687">
        <f t="shared" si="4"/>
        <v>209.3</v>
      </c>
      <c r="R64" s="681"/>
      <c r="S64" s="687">
        <f t="shared" si="5"/>
        <v>0</v>
      </c>
      <c r="T64" s="681"/>
      <c r="U64" s="687">
        <f t="shared" si="6"/>
        <v>-209.3</v>
      </c>
      <c r="V64" s="688">
        <f t="shared" si="7"/>
        <v>0</v>
      </c>
      <c r="W64" s="683">
        <v>72</v>
      </c>
      <c r="X64" s="681"/>
      <c r="Y64" s="681"/>
      <c r="Z64" s="681"/>
      <c r="AA64" s="687">
        <f t="shared" si="8"/>
        <v>-72</v>
      </c>
      <c r="AB64" s="688">
        <f t="shared" si="9"/>
        <v>0</v>
      </c>
      <c r="AC64" s="683">
        <v>66.900000000000006</v>
      </c>
      <c r="AD64" s="681"/>
      <c r="AE64" s="681"/>
      <c r="AF64" s="681"/>
      <c r="AG64" s="687">
        <f t="shared" si="10"/>
        <v>-66.900000000000006</v>
      </c>
      <c r="AH64" s="688">
        <f t="shared" si="11"/>
        <v>0</v>
      </c>
      <c r="AI64" s="683">
        <v>70.400000000000006</v>
      </c>
      <c r="AJ64" s="681"/>
      <c r="AK64" s="681"/>
      <c r="AL64" s="681"/>
      <c r="AM64" s="687">
        <f t="shared" si="12"/>
        <v>-70.400000000000006</v>
      </c>
      <c r="AN64" s="688">
        <f t="shared" si="13"/>
        <v>0</v>
      </c>
      <c r="AO64" s="687">
        <f t="shared" si="14"/>
        <v>148.89999999999998</v>
      </c>
      <c r="AP64" s="681"/>
      <c r="AQ64" s="687">
        <f t="shared" si="15"/>
        <v>0</v>
      </c>
      <c r="AR64" s="681"/>
      <c r="AS64" s="687">
        <f t="shared" si="16"/>
        <v>-148.89999999999998</v>
      </c>
      <c r="AT64" s="688">
        <f t="shared" si="17"/>
        <v>0</v>
      </c>
      <c r="AU64" s="683">
        <v>53.3</v>
      </c>
      <c r="AV64" s="681"/>
      <c r="AW64" s="681"/>
      <c r="AX64" s="681"/>
      <c r="AY64" s="687">
        <f t="shared" si="18"/>
        <v>-53.3</v>
      </c>
      <c r="AZ64" s="688">
        <f t="shared" si="19"/>
        <v>0</v>
      </c>
      <c r="BA64" s="683">
        <v>51.4</v>
      </c>
      <c r="BB64" s="681"/>
      <c r="BC64" s="681"/>
      <c r="BD64" s="681"/>
      <c r="BE64" s="687">
        <f t="shared" si="20"/>
        <v>-51.4</v>
      </c>
      <c r="BF64" s="688">
        <f t="shared" si="21"/>
        <v>0</v>
      </c>
      <c r="BG64" s="683">
        <v>44.2</v>
      </c>
      <c r="BH64" s="681"/>
      <c r="BI64" s="681"/>
      <c r="BJ64" s="681"/>
      <c r="BK64" s="687">
        <f t="shared" si="22"/>
        <v>-44.2</v>
      </c>
      <c r="BL64" s="688">
        <f t="shared" si="23"/>
        <v>0</v>
      </c>
      <c r="BM64" s="687">
        <f t="shared" si="24"/>
        <v>210.3</v>
      </c>
      <c r="BN64" s="681"/>
      <c r="BO64" s="687">
        <f t="shared" si="25"/>
        <v>0</v>
      </c>
      <c r="BP64" s="681"/>
      <c r="BQ64" s="687">
        <f t="shared" si="26"/>
        <v>-210.3</v>
      </c>
      <c r="BR64" s="688">
        <f t="shared" si="27"/>
        <v>0</v>
      </c>
      <c r="BS64" s="683">
        <v>64.099999999999994</v>
      </c>
      <c r="BT64" s="681"/>
      <c r="BU64" s="681"/>
      <c r="BV64" s="681"/>
      <c r="BW64" s="687">
        <f t="shared" si="28"/>
        <v>-64.099999999999994</v>
      </c>
      <c r="BX64" s="688">
        <f t="shared" si="29"/>
        <v>0</v>
      </c>
      <c r="BY64" s="683">
        <v>51.2</v>
      </c>
      <c r="BZ64" s="681"/>
      <c r="CA64" s="681"/>
      <c r="CB64" s="681"/>
      <c r="CC64" s="687">
        <f t="shared" si="30"/>
        <v>-51.2</v>
      </c>
      <c r="CD64" s="688">
        <f t="shared" si="31"/>
        <v>0</v>
      </c>
      <c r="CE64" s="683">
        <v>95</v>
      </c>
      <c r="CF64" s="681"/>
      <c r="CG64" s="681"/>
      <c r="CH64" s="681"/>
      <c r="CI64" s="687">
        <f t="shared" si="32"/>
        <v>-95</v>
      </c>
      <c r="CJ64" s="688">
        <f t="shared" si="33"/>
        <v>0</v>
      </c>
      <c r="CK64" s="687">
        <f t="shared" si="34"/>
        <v>171.8</v>
      </c>
      <c r="CL64" s="681"/>
      <c r="CM64" s="687">
        <f t="shared" si="35"/>
        <v>0</v>
      </c>
      <c r="CN64" s="681"/>
      <c r="CO64" s="687">
        <f t="shared" si="36"/>
        <v>-171.8</v>
      </c>
      <c r="CP64" s="688">
        <f t="shared" si="37"/>
        <v>0</v>
      </c>
      <c r="CQ64" s="683">
        <v>58.6</v>
      </c>
      <c r="CR64" s="681"/>
      <c r="CS64" s="681"/>
      <c r="CT64" s="681"/>
      <c r="CU64" s="687">
        <f t="shared" si="38"/>
        <v>-58.6</v>
      </c>
      <c r="CV64" s="688">
        <f t="shared" si="39"/>
        <v>0</v>
      </c>
      <c r="CW64" s="683">
        <v>62.2</v>
      </c>
      <c r="CX64" s="681"/>
      <c r="CY64" s="681"/>
      <c r="CZ64" s="681"/>
      <c r="DA64" s="687">
        <f t="shared" si="40"/>
        <v>-62.2</v>
      </c>
      <c r="DB64" s="688">
        <f t="shared" si="41"/>
        <v>0</v>
      </c>
      <c r="DC64" s="683">
        <v>51</v>
      </c>
      <c r="DD64" s="681"/>
      <c r="DE64" s="681"/>
      <c r="DF64" s="681"/>
      <c r="DG64" s="687">
        <f t="shared" si="42"/>
        <v>-51</v>
      </c>
      <c r="DH64" s="688">
        <f t="shared" si="43"/>
        <v>0</v>
      </c>
    </row>
    <row r="65" spans="1:112" ht="21.75" customHeight="1">
      <c r="A65">
        <v>54.786000000000001</v>
      </c>
      <c r="B65" s="504" t="s">
        <v>4564</v>
      </c>
      <c r="C65" s="337" t="s">
        <v>1161</v>
      </c>
      <c r="D65" s="504" t="s">
        <v>4564</v>
      </c>
      <c r="E65" s="528" t="s">
        <v>4565</v>
      </c>
      <c r="F65" s="528"/>
      <c r="G65" s="529"/>
      <c r="H65" s="530" t="s">
        <v>4566</v>
      </c>
      <c r="I65" s="530"/>
      <c r="J65" s="663" t="s">
        <v>883</v>
      </c>
      <c r="K65" s="687">
        <f t="shared" si="0"/>
        <v>86.8</v>
      </c>
      <c r="L65" s="681"/>
      <c r="M65" s="687">
        <f t="shared" si="1"/>
        <v>0</v>
      </c>
      <c r="N65" s="681"/>
      <c r="O65" s="687">
        <f t="shared" si="2"/>
        <v>-86.8</v>
      </c>
      <c r="P65" s="688">
        <f t="shared" si="3"/>
        <v>0</v>
      </c>
      <c r="Q65" s="687">
        <f t="shared" si="4"/>
        <v>5.8</v>
      </c>
      <c r="R65" s="681"/>
      <c r="S65" s="687">
        <f t="shared" si="5"/>
        <v>0</v>
      </c>
      <c r="T65" s="681"/>
      <c r="U65" s="687">
        <f t="shared" si="6"/>
        <v>-5.8</v>
      </c>
      <c r="V65" s="688">
        <f t="shared" si="7"/>
        <v>0</v>
      </c>
      <c r="W65" s="687">
        <f>W66+W67</f>
        <v>0.3</v>
      </c>
      <c r="X65" s="681"/>
      <c r="Y65" s="687">
        <f>Y66+Y67</f>
        <v>0</v>
      </c>
      <c r="Z65" s="681"/>
      <c r="AA65" s="687">
        <f t="shared" si="8"/>
        <v>-0.3</v>
      </c>
      <c r="AB65" s="688">
        <f t="shared" si="9"/>
        <v>0</v>
      </c>
      <c r="AC65" s="687">
        <f>AC66+AC67</f>
        <v>5.5</v>
      </c>
      <c r="AD65" s="681"/>
      <c r="AE65" s="687">
        <f>AE66+AE67</f>
        <v>0</v>
      </c>
      <c r="AF65" s="681"/>
      <c r="AG65" s="687">
        <f t="shared" si="10"/>
        <v>-5.5</v>
      </c>
      <c r="AH65" s="688">
        <f t="shared" si="11"/>
        <v>0</v>
      </c>
      <c r="AI65" s="687">
        <f>AI66+AI67</f>
        <v>0</v>
      </c>
      <c r="AJ65" s="681"/>
      <c r="AK65" s="687">
        <f>AK66+AK67</f>
        <v>0</v>
      </c>
      <c r="AL65" s="681"/>
      <c r="AM65" s="687">
        <f t="shared" si="12"/>
        <v>0</v>
      </c>
      <c r="AN65" s="688" t="str">
        <f t="shared" si="13"/>
        <v>-</v>
      </c>
      <c r="AO65" s="687">
        <f t="shared" si="14"/>
        <v>7.8</v>
      </c>
      <c r="AP65" s="681"/>
      <c r="AQ65" s="687">
        <f t="shared" si="15"/>
        <v>0</v>
      </c>
      <c r="AR65" s="681"/>
      <c r="AS65" s="687">
        <f t="shared" si="16"/>
        <v>-7.8</v>
      </c>
      <c r="AT65" s="688">
        <f t="shared" si="17"/>
        <v>0</v>
      </c>
      <c r="AU65" s="687">
        <f>AU66+AU67</f>
        <v>0.6</v>
      </c>
      <c r="AV65" s="681"/>
      <c r="AW65" s="687">
        <f>AW66+AW67</f>
        <v>0</v>
      </c>
      <c r="AX65" s="681"/>
      <c r="AY65" s="687">
        <f t="shared" si="18"/>
        <v>-0.6</v>
      </c>
      <c r="AZ65" s="688">
        <f t="shared" si="19"/>
        <v>0</v>
      </c>
      <c r="BA65" s="687">
        <f>BA66+BA67</f>
        <v>0</v>
      </c>
      <c r="BB65" s="681"/>
      <c r="BC65" s="687">
        <f>BC66+BC67</f>
        <v>0</v>
      </c>
      <c r="BD65" s="681"/>
      <c r="BE65" s="687">
        <f t="shared" si="20"/>
        <v>0</v>
      </c>
      <c r="BF65" s="688" t="str">
        <f t="shared" si="21"/>
        <v>-</v>
      </c>
      <c r="BG65" s="687">
        <f>BG66+BG67</f>
        <v>7.2</v>
      </c>
      <c r="BH65" s="681"/>
      <c r="BI65" s="687">
        <f>BI66+BI67</f>
        <v>0</v>
      </c>
      <c r="BJ65" s="681"/>
      <c r="BK65" s="687">
        <f t="shared" si="22"/>
        <v>-7.2</v>
      </c>
      <c r="BL65" s="688">
        <f t="shared" si="23"/>
        <v>0</v>
      </c>
      <c r="BM65" s="687">
        <f t="shared" si="24"/>
        <v>11.2</v>
      </c>
      <c r="BN65" s="681"/>
      <c r="BO65" s="687">
        <f t="shared" si="25"/>
        <v>0</v>
      </c>
      <c r="BP65" s="681"/>
      <c r="BQ65" s="687">
        <f t="shared" si="26"/>
        <v>-11.2</v>
      </c>
      <c r="BR65" s="688">
        <f t="shared" si="27"/>
        <v>0</v>
      </c>
      <c r="BS65" s="687">
        <f>BS66+BS67</f>
        <v>0</v>
      </c>
      <c r="BT65" s="681"/>
      <c r="BU65" s="687">
        <f>BU66+BU67</f>
        <v>0</v>
      </c>
      <c r="BV65" s="681"/>
      <c r="BW65" s="687">
        <f t="shared" si="28"/>
        <v>0</v>
      </c>
      <c r="BX65" s="688" t="str">
        <f t="shared" si="29"/>
        <v>-</v>
      </c>
      <c r="BY65" s="687">
        <f>BY66+BY67</f>
        <v>11.2</v>
      </c>
      <c r="BZ65" s="681"/>
      <c r="CA65" s="687">
        <f>CA66+CA67</f>
        <v>0</v>
      </c>
      <c r="CB65" s="681"/>
      <c r="CC65" s="687">
        <f t="shared" si="30"/>
        <v>-11.2</v>
      </c>
      <c r="CD65" s="688">
        <f t="shared" si="31"/>
        <v>0</v>
      </c>
      <c r="CE65" s="687">
        <f>CE66+CE67</f>
        <v>0</v>
      </c>
      <c r="CF65" s="681"/>
      <c r="CG65" s="687">
        <f>CG66+CG67</f>
        <v>0</v>
      </c>
      <c r="CH65" s="681"/>
      <c r="CI65" s="687">
        <f t="shared" si="32"/>
        <v>0</v>
      </c>
      <c r="CJ65" s="688" t="str">
        <f t="shared" si="33"/>
        <v>-</v>
      </c>
      <c r="CK65" s="687">
        <f t="shared" si="34"/>
        <v>62</v>
      </c>
      <c r="CL65" s="681"/>
      <c r="CM65" s="687">
        <f t="shared" si="35"/>
        <v>0</v>
      </c>
      <c r="CN65" s="681"/>
      <c r="CO65" s="687">
        <f t="shared" si="36"/>
        <v>-62</v>
      </c>
      <c r="CP65" s="688">
        <f t="shared" si="37"/>
        <v>0</v>
      </c>
      <c r="CQ65" s="687">
        <f>CQ66+CQ67</f>
        <v>33</v>
      </c>
      <c r="CR65" s="681"/>
      <c r="CS65" s="687">
        <f>CS66+CS67</f>
        <v>0</v>
      </c>
      <c r="CT65" s="681"/>
      <c r="CU65" s="687">
        <f t="shared" si="38"/>
        <v>-33</v>
      </c>
      <c r="CV65" s="688">
        <f t="shared" si="39"/>
        <v>0</v>
      </c>
      <c r="CW65" s="687">
        <f>CW66+CW67</f>
        <v>15</v>
      </c>
      <c r="CX65" s="681"/>
      <c r="CY65" s="687">
        <f>CY66+CY67</f>
        <v>0</v>
      </c>
      <c r="CZ65" s="681"/>
      <c r="DA65" s="687">
        <f t="shared" si="40"/>
        <v>-15</v>
      </c>
      <c r="DB65" s="688">
        <f t="shared" si="41"/>
        <v>0</v>
      </c>
      <c r="DC65" s="687">
        <f>DC66+DC67</f>
        <v>14</v>
      </c>
      <c r="DD65" s="681"/>
      <c r="DE65" s="687">
        <f>DE66+DE67</f>
        <v>0</v>
      </c>
      <c r="DF65" s="681"/>
      <c r="DG65" s="687">
        <f t="shared" si="42"/>
        <v>-14</v>
      </c>
      <c r="DH65" s="688">
        <f t="shared" si="43"/>
        <v>0</v>
      </c>
    </row>
    <row r="66" spans="1:112" ht="21.75" customHeight="1">
      <c r="A66">
        <v>55.601999999999997</v>
      </c>
      <c r="B66" s="344" t="s">
        <v>1164</v>
      </c>
      <c r="C66" s="337"/>
      <c r="D66" s="344" t="s">
        <v>1164</v>
      </c>
      <c r="E66" s="528" t="s">
        <v>4567</v>
      </c>
      <c r="F66" s="528"/>
      <c r="G66" s="529"/>
      <c r="H66" s="530"/>
      <c r="I66" s="530"/>
      <c r="J66" s="663" t="s">
        <v>883</v>
      </c>
      <c r="K66" s="687">
        <f t="shared" si="0"/>
        <v>86.8</v>
      </c>
      <c r="L66" s="681"/>
      <c r="M66" s="687">
        <f t="shared" si="1"/>
        <v>0</v>
      </c>
      <c r="N66" s="681"/>
      <c r="O66" s="687">
        <f t="shared" si="2"/>
        <v>-86.8</v>
      </c>
      <c r="P66" s="688">
        <f t="shared" si="3"/>
        <v>0</v>
      </c>
      <c r="Q66" s="687">
        <f t="shared" si="4"/>
        <v>5.8</v>
      </c>
      <c r="R66" s="681"/>
      <c r="S66" s="687">
        <f t="shared" si="5"/>
        <v>0</v>
      </c>
      <c r="T66" s="681"/>
      <c r="U66" s="687">
        <f t="shared" si="6"/>
        <v>-5.8</v>
      </c>
      <c r="V66" s="688">
        <f t="shared" si="7"/>
        <v>0</v>
      </c>
      <c r="W66" s="683">
        <v>0.3</v>
      </c>
      <c r="X66" s="681"/>
      <c r="Y66" s="681"/>
      <c r="Z66" s="681"/>
      <c r="AA66" s="687">
        <f t="shared" si="8"/>
        <v>-0.3</v>
      </c>
      <c r="AB66" s="688">
        <f t="shared" si="9"/>
        <v>0</v>
      </c>
      <c r="AC66" s="683">
        <v>5.5</v>
      </c>
      <c r="AD66" s="681"/>
      <c r="AE66" s="681"/>
      <c r="AF66" s="681"/>
      <c r="AG66" s="687">
        <f t="shared" si="10"/>
        <v>-5.5</v>
      </c>
      <c r="AH66" s="688">
        <f t="shared" si="11"/>
        <v>0</v>
      </c>
      <c r="AI66" s="683">
        <v>0</v>
      </c>
      <c r="AJ66" s="681"/>
      <c r="AK66" s="681"/>
      <c r="AL66" s="681"/>
      <c r="AM66" s="687">
        <f t="shared" si="12"/>
        <v>0</v>
      </c>
      <c r="AN66" s="688" t="str">
        <f t="shared" si="13"/>
        <v>-</v>
      </c>
      <c r="AO66" s="687">
        <f t="shared" si="14"/>
        <v>7.8</v>
      </c>
      <c r="AP66" s="681"/>
      <c r="AQ66" s="687">
        <f t="shared" si="15"/>
        <v>0</v>
      </c>
      <c r="AR66" s="681"/>
      <c r="AS66" s="687">
        <f t="shared" si="16"/>
        <v>-7.8</v>
      </c>
      <c r="AT66" s="688">
        <f t="shared" si="17"/>
        <v>0</v>
      </c>
      <c r="AU66" s="683">
        <v>0.6</v>
      </c>
      <c r="AV66" s="681"/>
      <c r="AW66" s="681"/>
      <c r="AX66" s="681"/>
      <c r="AY66" s="687">
        <f t="shared" si="18"/>
        <v>-0.6</v>
      </c>
      <c r="AZ66" s="688">
        <f t="shared" si="19"/>
        <v>0</v>
      </c>
      <c r="BA66" s="683">
        <v>0</v>
      </c>
      <c r="BB66" s="681"/>
      <c r="BC66" s="681"/>
      <c r="BD66" s="681"/>
      <c r="BE66" s="687">
        <f t="shared" si="20"/>
        <v>0</v>
      </c>
      <c r="BF66" s="688" t="str">
        <f t="shared" si="21"/>
        <v>-</v>
      </c>
      <c r="BG66" s="683">
        <v>7.2</v>
      </c>
      <c r="BH66" s="681"/>
      <c r="BI66" s="681"/>
      <c r="BJ66" s="681"/>
      <c r="BK66" s="687">
        <f t="shared" si="22"/>
        <v>-7.2</v>
      </c>
      <c r="BL66" s="688">
        <f t="shared" si="23"/>
        <v>0</v>
      </c>
      <c r="BM66" s="687">
        <f t="shared" si="24"/>
        <v>11.2</v>
      </c>
      <c r="BN66" s="681"/>
      <c r="BO66" s="687">
        <f t="shared" si="25"/>
        <v>0</v>
      </c>
      <c r="BP66" s="681"/>
      <c r="BQ66" s="687">
        <f t="shared" si="26"/>
        <v>-11.2</v>
      </c>
      <c r="BR66" s="688">
        <f t="shared" si="27"/>
        <v>0</v>
      </c>
      <c r="BS66" s="683">
        <v>0</v>
      </c>
      <c r="BT66" s="681"/>
      <c r="BU66" s="681"/>
      <c r="BV66" s="681"/>
      <c r="BW66" s="687">
        <f t="shared" si="28"/>
        <v>0</v>
      </c>
      <c r="BX66" s="688" t="str">
        <f t="shared" si="29"/>
        <v>-</v>
      </c>
      <c r="BY66" s="683">
        <v>11.2</v>
      </c>
      <c r="BZ66" s="681"/>
      <c r="CA66" s="681"/>
      <c r="CB66" s="681"/>
      <c r="CC66" s="687">
        <f t="shared" si="30"/>
        <v>-11.2</v>
      </c>
      <c r="CD66" s="688">
        <f t="shared" si="31"/>
        <v>0</v>
      </c>
      <c r="CE66" s="683">
        <v>0</v>
      </c>
      <c r="CF66" s="681"/>
      <c r="CG66" s="681"/>
      <c r="CH66" s="681"/>
      <c r="CI66" s="687">
        <f t="shared" si="32"/>
        <v>0</v>
      </c>
      <c r="CJ66" s="688" t="str">
        <f t="shared" si="33"/>
        <v>-</v>
      </c>
      <c r="CK66" s="687">
        <f t="shared" si="34"/>
        <v>62</v>
      </c>
      <c r="CL66" s="681"/>
      <c r="CM66" s="687">
        <f t="shared" si="35"/>
        <v>0</v>
      </c>
      <c r="CN66" s="681"/>
      <c r="CO66" s="687">
        <f t="shared" si="36"/>
        <v>-62</v>
      </c>
      <c r="CP66" s="688">
        <f t="shared" si="37"/>
        <v>0</v>
      </c>
      <c r="CQ66" s="683">
        <v>33</v>
      </c>
      <c r="CR66" s="681"/>
      <c r="CS66" s="681"/>
      <c r="CT66" s="681"/>
      <c r="CU66" s="687">
        <f t="shared" si="38"/>
        <v>-33</v>
      </c>
      <c r="CV66" s="688">
        <f t="shared" si="39"/>
        <v>0</v>
      </c>
      <c r="CW66" s="683">
        <v>15</v>
      </c>
      <c r="CX66" s="681"/>
      <c r="CY66" s="681"/>
      <c r="CZ66" s="681"/>
      <c r="DA66" s="687">
        <f t="shared" si="40"/>
        <v>-15</v>
      </c>
      <c r="DB66" s="688">
        <f t="shared" si="41"/>
        <v>0</v>
      </c>
      <c r="DC66" s="683">
        <v>14</v>
      </c>
      <c r="DD66" s="681"/>
      <c r="DE66" s="681"/>
      <c r="DF66" s="681"/>
      <c r="DG66" s="687">
        <f t="shared" si="42"/>
        <v>-14</v>
      </c>
      <c r="DH66" s="688">
        <f t="shared" si="43"/>
        <v>0</v>
      </c>
    </row>
    <row r="67" spans="1:112" ht="21.75" customHeight="1">
      <c r="A67">
        <v>-0.81599999999999995</v>
      </c>
      <c r="B67" s="344" t="s">
        <v>1166</v>
      </c>
      <c r="C67" s="337"/>
      <c r="D67" s="344" t="s">
        <v>1166</v>
      </c>
      <c r="E67" s="528" t="s">
        <v>4568</v>
      </c>
      <c r="F67" s="528"/>
      <c r="G67" s="529"/>
      <c r="H67" s="530"/>
      <c r="I67" s="530"/>
      <c r="J67" s="663" t="s">
        <v>883</v>
      </c>
      <c r="K67" s="687">
        <f t="shared" si="0"/>
        <v>0</v>
      </c>
      <c r="L67" s="681"/>
      <c r="M67" s="687">
        <f t="shared" si="1"/>
        <v>0</v>
      </c>
      <c r="N67" s="681"/>
      <c r="O67" s="687">
        <f t="shared" si="2"/>
        <v>0</v>
      </c>
      <c r="P67" s="688" t="str">
        <f t="shared" si="3"/>
        <v>-</v>
      </c>
      <c r="Q67" s="687">
        <f t="shared" si="4"/>
        <v>0</v>
      </c>
      <c r="R67" s="681"/>
      <c r="S67" s="687">
        <f t="shared" si="5"/>
        <v>0</v>
      </c>
      <c r="T67" s="681"/>
      <c r="U67" s="687">
        <f t="shared" si="6"/>
        <v>0</v>
      </c>
      <c r="V67" s="688" t="str">
        <f t="shared" si="7"/>
        <v>-</v>
      </c>
      <c r="W67" s="683">
        <v>0</v>
      </c>
      <c r="X67" s="681"/>
      <c r="Y67" s="681"/>
      <c r="Z67" s="681"/>
      <c r="AA67" s="687">
        <f t="shared" si="8"/>
        <v>0</v>
      </c>
      <c r="AB67" s="688" t="str">
        <f t="shared" si="9"/>
        <v>-</v>
      </c>
      <c r="AC67" s="683">
        <v>0</v>
      </c>
      <c r="AD67" s="681"/>
      <c r="AE67" s="681"/>
      <c r="AF67" s="681"/>
      <c r="AG67" s="687">
        <f t="shared" si="10"/>
        <v>0</v>
      </c>
      <c r="AH67" s="688" t="str">
        <f t="shared" si="11"/>
        <v>-</v>
      </c>
      <c r="AI67" s="683">
        <v>0</v>
      </c>
      <c r="AJ67" s="681"/>
      <c r="AK67" s="681"/>
      <c r="AL67" s="681"/>
      <c r="AM67" s="687">
        <f t="shared" si="12"/>
        <v>0</v>
      </c>
      <c r="AN67" s="688" t="str">
        <f t="shared" si="13"/>
        <v>-</v>
      </c>
      <c r="AO67" s="687">
        <f t="shared" si="14"/>
        <v>0</v>
      </c>
      <c r="AP67" s="681"/>
      <c r="AQ67" s="687">
        <f t="shared" si="15"/>
        <v>0</v>
      </c>
      <c r="AR67" s="681"/>
      <c r="AS67" s="687">
        <f t="shared" si="16"/>
        <v>0</v>
      </c>
      <c r="AT67" s="688" t="str">
        <f t="shared" si="17"/>
        <v>-</v>
      </c>
      <c r="AU67" s="683">
        <v>0</v>
      </c>
      <c r="AV67" s="681"/>
      <c r="AW67" s="681"/>
      <c r="AX67" s="681"/>
      <c r="AY67" s="687">
        <f t="shared" si="18"/>
        <v>0</v>
      </c>
      <c r="AZ67" s="688" t="str">
        <f t="shared" si="19"/>
        <v>-</v>
      </c>
      <c r="BA67" s="683">
        <v>0</v>
      </c>
      <c r="BB67" s="681"/>
      <c r="BC67" s="681"/>
      <c r="BD67" s="681"/>
      <c r="BE67" s="687">
        <f t="shared" si="20"/>
        <v>0</v>
      </c>
      <c r="BF67" s="688" t="str">
        <f t="shared" si="21"/>
        <v>-</v>
      </c>
      <c r="BG67" s="683">
        <v>0</v>
      </c>
      <c r="BH67" s="681"/>
      <c r="BI67" s="681"/>
      <c r="BJ67" s="681"/>
      <c r="BK67" s="687">
        <f t="shared" si="22"/>
        <v>0</v>
      </c>
      <c r="BL67" s="688" t="str">
        <f t="shared" si="23"/>
        <v>-</v>
      </c>
      <c r="BM67" s="687">
        <f t="shared" si="24"/>
        <v>0</v>
      </c>
      <c r="BN67" s="681"/>
      <c r="BO67" s="687">
        <f t="shared" si="25"/>
        <v>0</v>
      </c>
      <c r="BP67" s="681"/>
      <c r="BQ67" s="687">
        <f t="shared" si="26"/>
        <v>0</v>
      </c>
      <c r="BR67" s="688" t="str">
        <f t="shared" si="27"/>
        <v>-</v>
      </c>
      <c r="BS67" s="683">
        <v>0</v>
      </c>
      <c r="BT67" s="681"/>
      <c r="BU67" s="681"/>
      <c r="BV67" s="681"/>
      <c r="BW67" s="687">
        <f t="shared" si="28"/>
        <v>0</v>
      </c>
      <c r="BX67" s="688" t="str">
        <f t="shared" si="29"/>
        <v>-</v>
      </c>
      <c r="BY67" s="683">
        <v>0</v>
      </c>
      <c r="BZ67" s="681"/>
      <c r="CA67" s="681"/>
      <c r="CB67" s="681"/>
      <c r="CC67" s="687">
        <f t="shared" si="30"/>
        <v>0</v>
      </c>
      <c r="CD67" s="688" t="str">
        <f t="shared" si="31"/>
        <v>-</v>
      </c>
      <c r="CE67" s="683">
        <v>0</v>
      </c>
      <c r="CF67" s="681"/>
      <c r="CG67" s="681"/>
      <c r="CH67" s="681"/>
      <c r="CI67" s="687">
        <f t="shared" si="32"/>
        <v>0</v>
      </c>
      <c r="CJ67" s="688" t="str">
        <f t="shared" si="33"/>
        <v>-</v>
      </c>
      <c r="CK67" s="687">
        <f t="shared" si="34"/>
        <v>0</v>
      </c>
      <c r="CL67" s="681"/>
      <c r="CM67" s="687">
        <f t="shared" si="35"/>
        <v>0</v>
      </c>
      <c r="CN67" s="681"/>
      <c r="CO67" s="687">
        <f t="shared" si="36"/>
        <v>0</v>
      </c>
      <c r="CP67" s="688" t="str">
        <f t="shared" si="37"/>
        <v>-</v>
      </c>
      <c r="CQ67" s="683">
        <v>0</v>
      </c>
      <c r="CR67" s="681"/>
      <c r="CS67" s="681"/>
      <c r="CT67" s="681"/>
      <c r="CU67" s="687">
        <f t="shared" si="38"/>
        <v>0</v>
      </c>
      <c r="CV67" s="688" t="str">
        <f t="shared" si="39"/>
        <v>-</v>
      </c>
      <c r="CW67" s="683">
        <v>0</v>
      </c>
      <c r="CX67" s="681"/>
      <c r="CY67" s="681"/>
      <c r="CZ67" s="681"/>
      <c r="DA67" s="687">
        <f t="shared" si="40"/>
        <v>0</v>
      </c>
      <c r="DB67" s="688" t="str">
        <f t="shared" si="41"/>
        <v>-</v>
      </c>
      <c r="DC67" s="683">
        <v>0</v>
      </c>
      <c r="DD67" s="681"/>
      <c r="DE67" s="681"/>
      <c r="DF67" s="681"/>
      <c r="DG67" s="687">
        <f t="shared" si="42"/>
        <v>0</v>
      </c>
      <c r="DH67" s="688" t="str">
        <f t="shared" si="43"/>
        <v>-</v>
      </c>
    </row>
    <row r="68" spans="1:112" ht="21.75" customHeight="1">
      <c r="A68">
        <v>0</v>
      </c>
      <c r="B68" s="504" t="s">
        <v>4569</v>
      </c>
      <c r="C68" s="337" t="s">
        <v>1168</v>
      </c>
      <c r="D68" s="504" t="s">
        <v>4569</v>
      </c>
      <c r="E68" s="528" t="s">
        <v>4570</v>
      </c>
      <c r="F68" s="528"/>
      <c r="G68" s="529"/>
      <c r="H68" s="530"/>
      <c r="I68" s="530"/>
      <c r="J68" s="663" t="s">
        <v>883</v>
      </c>
      <c r="K68" s="687">
        <f t="shared" si="0"/>
        <v>0</v>
      </c>
      <c r="L68" s="681"/>
      <c r="M68" s="687">
        <f t="shared" si="1"/>
        <v>0</v>
      </c>
      <c r="N68" s="681"/>
      <c r="O68" s="687">
        <f t="shared" si="2"/>
        <v>0</v>
      </c>
      <c r="P68" s="688" t="str">
        <f t="shared" si="3"/>
        <v>-</v>
      </c>
      <c r="Q68" s="687">
        <f t="shared" si="4"/>
        <v>0</v>
      </c>
      <c r="R68" s="681"/>
      <c r="S68" s="687">
        <f t="shared" si="5"/>
        <v>0</v>
      </c>
      <c r="T68" s="681"/>
      <c r="U68" s="687">
        <f t="shared" si="6"/>
        <v>0</v>
      </c>
      <c r="V68" s="688" t="str">
        <f t="shared" si="7"/>
        <v>-</v>
      </c>
      <c r="W68" s="683">
        <v>0</v>
      </c>
      <c r="X68" s="681"/>
      <c r="Y68" s="681"/>
      <c r="Z68" s="681"/>
      <c r="AA68" s="687">
        <f t="shared" si="8"/>
        <v>0</v>
      </c>
      <c r="AB68" s="688" t="str">
        <f t="shared" si="9"/>
        <v>-</v>
      </c>
      <c r="AC68" s="683">
        <v>0</v>
      </c>
      <c r="AD68" s="681"/>
      <c r="AE68" s="681"/>
      <c r="AF68" s="681"/>
      <c r="AG68" s="687">
        <f t="shared" si="10"/>
        <v>0</v>
      </c>
      <c r="AH68" s="688" t="str">
        <f t="shared" si="11"/>
        <v>-</v>
      </c>
      <c r="AI68" s="683">
        <v>0</v>
      </c>
      <c r="AJ68" s="681"/>
      <c r="AK68" s="681"/>
      <c r="AL68" s="681"/>
      <c r="AM68" s="687">
        <f t="shared" si="12"/>
        <v>0</v>
      </c>
      <c r="AN68" s="688" t="str">
        <f t="shared" si="13"/>
        <v>-</v>
      </c>
      <c r="AO68" s="687">
        <f t="shared" si="14"/>
        <v>0</v>
      </c>
      <c r="AP68" s="681"/>
      <c r="AQ68" s="687">
        <f t="shared" si="15"/>
        <v>0</v>
      </c>
      <c r="AR68" s="681"/>
      <c r="AS68" s="687">
        <f t="shared" si="16"/>
        <v>0</v>
      </c>
      <c r="AT68" s="688" t="str">
        <f t="shared" si="17"/>
        <v>-</v>
      </c>
      <c r="AU68" s="683">
        <v>0</v>
      </c>
      <c r="AV68" s="681"/>
      <c r="AW68" s="681"/>
      <c r="AX68" s="681"/>
      <c r="AY68" s="687">
        <f t="shared" si="18"/>
        <v>0</v>
      </c>
      <c r="AZ68" s="688" t="str">
        <f t="shared" si="19"/>
        <v>-</v>
      </c>
      <c r="BA68" s="683">
        <v>0</v>
      </c>
      <c r="BB68" s="681"/>
      <c r="BC68" s="681"/>
      <c r="BD68" s="681"/>
      <c r="BE68" s="687">
        <f t="shared" si="20"/>
        <v>0</v>
      </c>
      <c r="BF68" s="688" t="str">
        <f t="shared" si="21"/>
        <v>-</v>
      </c>
      <c r="BG68" s="683">
        <v>0</v>
      </c>
      <c r="BH68" s="681"/>
      <c r="BI68" s="681"/>
      <c r="BJ68" s="681"/>
      <c r="BK68" s="687">
        <f t="shared" si="22"/>
        <v>0</v>
      </c>
      <c r="BL68" s="688" t="str">
        <f t="shared" si="23"/>
        <v>-</v>
      </c>
      <c r="BM68" s="687">
        <f t="shared" si="24"/>
        <v>0</v>
      </c>
      <c r="BN68" s="681"/>
      <c r="BO68" s="687">
        <f t="shared" si="25"/>
        <v>0</v>
      </c>
      <c r="BP68" s="681"/>
      <c r="BQ68" s="687">
        <f t="shared" si="26"/>
        <v>0</v>
      </c>
      <c r="BR68" s="688" t="str">
        <f t="shared" si="27"/>
        <v>-</v>
      </c>
      <c r="BS68" s="683">
        <v>0</v>
      </c>
      <c r="BT68" s="681"/>
      <c r="BU68" s="681"/>
      <c r="BV68" s="681"/>
      <c r="BW68" s="687">
        <f t="shared" si="28"/>
        <v>0</v>
      </c>
      <c r="BX68" s="688" t="str">
        <f t="shared" si="29"/>
        <v>-</v>
      </c>
      <c r="BY68" s="683">
        <v>0</v>
      </c>
      <c r="BZ68" s="681"/>
      <c r="CA68" s="681"/>
      <c r="CB68" s="681"/>
      <c r="CC68" s="687">
        <f t="shared" si="30"/>
        <v>0</v>
      </c>
      <c r="CD68" s="688" t="str">
        <f t="shared" si="31"/>
        <v>-</v>
      </c>
      <c r="CE68" s="683">
        <v>0</v>
      </c>
      <c r="CF68" s="681"/>
      <c r="CG68" s="681"/>
      <c r="CH68" s="681"/>
      <c r="CI68" s="687">
        <f t="shared" si="32"/>
        <v>0</v>
      </c>
      <c r="CJ68" s="688" t="str">
        <f t="shared" si="33"/>
        <v>-</v>
      </c>
      <c r="CK68" s="687">
        <f t="shared" si="34"/>
        <v>0</v>
      </c>
      <c r="CL68" s="681"/>
      <c r="CM68" s="687">
        <f t="shared" si="35"/>
        <v>0</v>
      </c>
      <c r="CN68" s="681"/>
      <c r="CO68" s="687">
        <f t="shared" si="36"/>
        <v>0</v>
      </c>
      <c r="CP68" s="688" t="str">
        <f t="shared" si="37"/>
        <v>-</v>
      </c>
      <c r="CQ68" s="683">
        <v>0</v>
      </c>
      <c r="CR68" s="681"/>
      <c r="CS68" s="681"/>
      <c r="CT68" s="681"/>
      <c r="CU68" s="687">
        <f t="shared" si="38"/>
        <v>0</v>
      </c>
      <c r="CV68" s="688" t="str">
        <f t="shared" si="39"/>
        <v>-</v>
      </c>
      <c r="CW68" s="683">
        <v>0</v>
      </c>
      <c r="CX68" s="681"/>
      <c r="CY68" s="681"/>
      <c r="CZ68" s="681"/>
      <c r="DA68" s="687">
        <f t="shared" si="40"/>
        <v>0</v>
      </c>
      <c r="DB68" s="688" t="str">
        <f t="shared" si="41"/>
        <v>-</v>
      </c>
      <c r="DC68" s="683">
        <v>0</v>
      </c>
      <c r="DD68" s="681"/>
      <c r="DE68" s="681"/>
      <c r="DF68" s="681"/>
      <c r="DG68" s="687">
        <f t="shared" si="42"/>
        <v>0</v>
      </c>
      <c r="DH68" s="688" t="str">
        <f t="shared" si="43"/>
        <v>-</v>
      </c>
    </row>
    <row r="69" spans="1:112" ht="21.75" customHeight="1">
      <c r="A69">
        <v>20.114999999999998</v>
      </c>
      <c r="B69" s="504" t="s">
        <v>1172</v>
      </c>
      <c r="C69" s="337" t="s">
        <v>1171</v>
      </c>
      <c r="D69" s="504" t="s">
        <v>1172</v>
      </c>
      <c r="E69" s="528" t="s">
        <v>4571</v>
      </c>
      <c r="F69" s="528"/>
      <c r="G69" s="529"/>
      <c r="H69" s="530" t="s">
        <v>4572</v>
      </c>
      <c r="I69" s="530"/>
      <c r="J69" s="663" t="s">
        <v>883</v>
      </c>
      <c r="K69" s="687">
        <f t="shared" si="0"/>
        <v>186.29999999999998</v>
      </c>
      <c r="L69" s="681"/>
      <c r="M69" s="687">
        <f t="shared" si="1"/>
        <v>0</v>
      </c>
      <c r="N69" s="681"/>
      <c r="O69" s="687">
        <f t="shared" si="2"/>
        <v>-186.29999999999998</v>
      </c>
      <c r="P69" s="688">
        <f t="shared" si="3"/>
        <v>0</v>
      </c>
      <c r="Q69" s="687">
        <f t="shared" si="4"/>
        <v>57.6</v>
      </c>
      <c r="R69" s="681"/>
      <c r="S69" s="687">
        <f t="shared" si="5"/>
        <v>0</v>
      </c>
      <c r="T69" s="681"/>
      <c r="U69" s="687">
        <f t="shared" si="6"/>
        <v>-57.6</v>
      </c>
      <c r="V69" s="688">
        <f t="shared" si="7"/>
        <v>0</v>
      </c>
      <c r="W69" s="687">
        <f>W70+W71</f>
        <v>19.8</v>
      </c>
      <c r="X69" s="681"/>
      <c r="Y69" s="687">
        <f>Y70+Y71</f>
        <v>0</v>
      </c>
      <c r="Z69" s="681"/>
      <c r="AA69" s="687">
        <f t="shared" si="8"/>
        <v>-19.8</v>
      </c>
      <c r="AB69" s="688">
        <f t="shared" si="9"/>
        <v>0</v>
      </c>
      <c r="AC69" s="687">
        <f>AC70+AC71</f>
        <v>17.899999999999999</v>
      </c>
      <c r="AD69" s="681"/>
      <c r="AE69" s="687">
        <f>AE70+AE71</f>
        <v>0</v>
      </c>
      <c r="AF69" s="681"/>
      <c r="AG69" s="687">
        <f t="shared" si="10"/>
        <v>-17.899999999999999</v>
      </c>
      <c r="AH69" s="688">
        <f t="shared" si="11"/>
        <v>0</v>
      </c>
      <c r="AI69" s="687">
        <f>AI70+AI71</f>
        <v>19.899999999999999</v>
      </c>
      <c r="AJ69" s="681"/>
      <c r="AK69" s="687">
        <f>AK70+AK71</f>
        <v>0</v>
      </c>
      <c r="AL69" s="681"/>
      <c r="AM69" s="687">
        <f t="shared" si="12"/>
        <v>-19.899999999999999</v>
      </c>
      <c r="AN69" s="688">
        <f t="shared" si="13"/>
        <v>0</v>
      </c>
      <c r="AO69" s="687">
        <f t="shared" si="14"/>
        <v>50.5</v>
      </c>
      <c r="AP69" s="681"/>
      <c r="AQ69" s="687">
        <f t="shared" si="15"/>
        <v>0</v>
      </c>
      <c r="AR69" s="681"/>
      <c r="AS69" s="687">
        <f t="shared" si="16"/>
        <v>-50.5</v>
      </c>
      <c r="AT69" s="688">
        <f t="shared" si="17"/>
        <v>0</v>
      </c>
      <c r="AU69" s="687">
        <f>AU70+AU71</f>
        <v>16.5</v>
      </c>
      <c r="AV69" s="681"/>
      <c r="AW69" s="687">
        <f>AW70+AW71</f>
        <v>0</v>
      </c>
      <c r="AX69" s="681"/>
      <c r="AY69" s="687">
        <f t="shared" si="18"/>
        <v>-16.5</v>
      </c>
      <c r="AZ69" s="688">
        <f t="shared" si="19"/>
        <v>0</v>
      </c>
      <c r="BA69" s="687">
        <f>BA70+BA71</f>
        <v>17</v>
      </c>
      <c r="BB69" s="681"/>
      <c r="BC69" s="687">
        <f>BC70+BC71</f>
        <v>0</v>
      </c>
      <c r="BD69" s="681"/>
      <c r="BE69" s="687">
        <f t="shared" si="20"/>
        <v>-17</v>
      </c>
      <c r="BF69" s="688">
        <f t="shared" si="21"/>
        <v>0</v>
      </c>
      <c r="BG69" s="687">
        <f>BG70+BG71</f>
        <v>17</v>
      </c>
      <c r="BH69" s="681"/>
      <c r="BI69" s="687">
        <f>BI70+BI71</f>
        <v>0</v>
      </c>
      <c r="BJ69" s="681"/>
      <c r="BK69" s="687">
        <f t="shared" si="22"/>
        <v>-17</v>
      </c>
      <c r="BL69" s="688">
        <f t="shared" si="23"/>
        <v>0</v>
      </c>
      <c r="BM69" s="687">
        <f t="shared" si="24"/>
        <v>34.6</v>
      </c>
      <c r="BN69" s="681"/>
      <c r="BO69" s="687">
        <f t="shared" si="25"/>
        <v>0</v>
      </c>
      <c r="BP69" s="681"/>
      <c r="BQ69" s="687">
        <f t="shared" si="26"/>
        <v>-34.6</v>
      </c>
      <c r="BR69" s="688">
        <f t="shared" si="27"/>
        <v>0</v>
      </c>
      <c r="BS69" s="687">
        <f>BS70+BS71</f>
        <v>15.5</v>
      </c>
      <c r="BT69" s="681"/>
      <c r="BU69" s="687">
        <f>BU70+BU71</f>
        <v>0</v>
      </c>
      <c r="BV69" s="681"/>
      <c r="BW69" s="687">
        <f t="shared" si="28"/>
        <v>-15.5</v>
      </c>
      <c r="BX69" s="688">
        <f t="shared" si="29"/>
        <v>0</v>
      </c>
      <c r="BY69" s="687">
        <f>BY70+BY71</f>
        <v>15.2</v>
      </c>
      <c r="BZ69" s="681"/>
      <c r="CA69" s="687">
        <f>CA70+CA71</f>
        <v>0</v>
      </c>
      <c r="CB69" s="681"/>
      <c r="CC69" s="687">
        <f t="shared" si="30"/>
        <v>-15.2</v>
      </c>
      <c r="CD69" s="688">
        <f t="shared" si="31"/>
        <v>0</v>
      </c>
      <c r="CE69" s="687">
        <f>CE70+CE71</f>
        <v>3.9</v>
      </c>
      <c r="CF69" s="681"/>
      <c r="CG69" s="687">
        <f>CG70+CG71</f>
        <v>0</v>
      </c>
      <c r="CH69" s="681"/>
      <c r="CI69" s="687">
        <f t="shared" si="32"/>
        <v>-3.9</v>
      </c>
      <c r="CJ69" s="688">
        <f t="shared" si="33"/>
        <v>0</v>
      </c>
      <c r="CK69" s="687">
        <f t="shared" si="34"/>
        <v>43.599999999999994</v>
      </c>
      <c r="CL69" s="681"/>
      <c r="CM69" s="687">
        <f t="shared" si="35"/>
        <v>0</v>
      </c>
      <c r="CN69" s="681"/>
      <c r="CO69" s="687">
        <f t="shared" si="36"/>
        <v>-43.599999999999994</v>
      </c>
      <c r="CP69" s="688">
        <f t="shared" si="37"/>
        <v>0</v>
      </c>
      <c r="CQ69" s="687">
        <f>CQ70+CQ71</f>
        <v>9.1</v>
      </c>
      <c r="CR69" s="681"/>
      <c r="CS69" s="687">
        <f>CS70+CS71</f>
        <v>0</v>
      </c>
      <c r="CT69" s="681"/>
      <c r="CU69" s="687">
        <f t="shared" si="38"/>
        <v>-9.1</v>
      </c>
      <c r="CV69" s="688">
        <f t="shared" si="39"/>
        <v>0</v>
      </c>
      <c r="CW69" s="687">
        <f>CW70+CW71</f>
        <v>15.7</v>
      </c>
      <c r="CX69" s="681"/>
      <c r="CY69" s="687">
        <f>CY70+CY71</f>
        <v>0</v>
      </c>
      <c r="CZ69" s="681"/>
      <c r="DA69" s="687">
        <f t="shared" si="40"/>
        <v>-15.7</v>
      </c>
      <c r="DB69" s="688">
        <f t="shared" si="41"/>
        <v>0</v>
      </c>
      <c r="DC69" s="687">
        <f>DC70+DC71</f>
        <v>18.8</v>
      </c>
      <c r="DD69" s="681"/>
      <c r="DE69" s="687">
        <f>DE70+DE71</f>
        <v>0</v>
      </c>
      <c r="DF69" s="681"/>
      <c r="DG69" s="687">
        <f t="shared" si="42"/>
        <v>-18.8</v>
      </c>
      <c r="DH69" s="688">
        <f t="shared" si="43"/>
        <v>0</v>
      </c>
    </row>
    <row r="70" spans="1:112" ht="21.75" customHeight="1">
      <c r="A70">
        <v>0</v>
      </c>
      <c r="B70" s="344" t="s">
        <v>4573</v>
      </c>
      <c r="C70" s="337"/>
      <c r="D70" s="344" t="s">
        <v>4573</v>
      </c>
      <c r="E70" s="528" t="s">
        <v>4574</v>
      </c>
      <c r="F70" s="528"/>
      <c r="G70" s="529"/>
      <c r="H70" s="530"/>
      <c r="I70" s="530"/>
      <c r="J70" s="663" t="s">
        <v>883</v>
      </c>
      <c r="K70" s="687">
        <f t="shared" si="0"/>
        <v>0</v>
      </c>
      <c r="L70" s="681"/>
      <c r="M70" s="687">
        <f t="shared" si="1"/>
        <v>0</v>
      </c>
      <c r="N70" s="681"/>
      <c r="O70" s="687">
        <f t="shared" si="2"/>
        <v>0</v>
      </c>
      <c r="P70" s="688" t="str">
        <f t="shared" si="3"/>
        <v>-</v>
      </c>
      <c r="Q70" s="687">
        <f t="shared" si="4"/>
        <v>0</v>
      </c>
      <c r="R70" s="681"/>
      <c r="S70" s="687">
        <f t="shared" si="5"/>
        <v>0</v>
      </c>
      <c r="T70" s="681"/>
      <c r="U70" s="687">
        <f t="shared" si="6"/>
        <v>0</v>
      </c>
      <c r="V70" s="688" t="str">
        <f t="shared" si="7"/>
        <v>-</v>
      </c>
      <c r="W70" s="683">
        <v>0</v>
      </c>
      <c r="X70" s="681"/>
      <c r="Y70" s="681"/>
      <c r="Z70" s="681"/>
      <c r="AA70" s="687">
        <f t="shared" si="8"/>
        <v>0</v>
      </c>
      <c r="AB70" s="688" t="str">
        <f t="shared" si="9"/>
        <v>-</v>
      </c>
      <c r="AC70" s="683">
        <v>0</v>
      </c>
      <c r="AD70" s="681"/>
      <c r="AE70" s="681"/>
      <c r="AF70" s="681"/>
      <c r="AG70" s="687">
        <f t="shared" si="10"/>
        <v>0</v>
      </c>
      <c r="AH70" s="688" t="str">
        <f t="shared" si="11"/>
        <v>-</v>
      </c>
      <c r="AI70" s="683">
        <v>0</v>
      </c>
      <c r="AJ70" s="681"/>
      <c r="AK70" s="681"/>
      <c r="AL70" s="681"/>
      <c r="AM70" s="687">
        <f t="shared" si="12"/>
        <v>0</v>
      </c>
      <c r="AN70" s="688" t="str">
        <f t="shared" si="13"/>
        <v>-</v>
      </c>
      <c r="AO70" s="687">
        <f t="shared" si="14"/>
        <v>0</v>
      </c>
      <c r="AP70" s="681"/>
      <c r="AQ70" s="687">
        <f t="shared" si="15"/>
        <v>0</v>
      </c>
      <c r="AR70" s="681"/>
      <c r="AS70" s="687">
        <f t="shared" si="16"/>
        <v>0</v>
      </c>
      <c r="AT70" s="688" t="str">
        <f t="shared" si="17"/>
        <v>-</v>
      </c>
      <c r="AU70" s="683">
        <v>0</v>
      </c>
      <c r="AV70" s="681"/>
      <c r="AW70" s="681"/>
      <c r="AX70" s="681"/>
      <c r="AY70" s="687">
        <f t="shared" si="18"/>
        <v>0</v>
      </c>
      <c r="AZ70" s="688" t="str">
        <f t="shared" si="19"/>
        <v>-</v>
      </c>
      <c r="BA70" s="683">
        <v>0</v>
      </c>
      <c r="BB70" s="681"/>
      <c r="BC70" s="681"/>
      <c r="BD70" s="681"/>
      <c r="BE70" s="687">
        <f t="shared" si="20"/>
        <v>0</v>
      </c>
      <c r="BF70" s="688" t="str">
        <f t="shared" si="21"/>
        <v>-</v>
      </c>
      <c r="BG70" s="683">
        <v>0</v>
      </c>
      <c r="BH70" s="681"/>
      <c r="BI70" s="681"/>
      <c r="BJ70" s="681"/>
      <c r="BK70" s="687">
        <f t="shared" si="22"/>
        <v>0</v>
      </c>
      <c r="BL70" s="688" t="str">
        <f t="shared" si="23"/>
        <v>-</v>
      </c>
      <c r="BM70" s="687">
        <f t="shared" si="24"/>
        <v>0</v>
      </c>
      <c r="BN70" s="681"/>
      <c r="BO70" s="687">
        <f t="shared" si="25"/>
        <v>0</v>
      </c>
      <c r="BP70" s="681"/>
      <c r="BQ70" s="687">
        <f t="shared" si="26"/>
        <v>0</v>
      </c>
      <c r="BR70" s="688" t="str">
        <f t="shared" si="27"/>
        <v>-</v>
      </c>
      <c r="BS70" s="683">
        <v>0</v>
      </c>
      <c r="BT70" s="681"/>
      <c r="BU70" s="681"/>
      <c r="BV70" s="681"/>
      <c r="BW70" s="687">
        <f t="shared" si="28"/>
        <v>0</v>
      </c>
      <c r="BX70" s="688" t="str">
        <f t="shared" si="29"/>
        <v>-</v>
      </c>
      <c r="BY70" s="683">
        <v>0</v>
      </c>
      <c r="BZ70" s="681"/>
      <c r="CA70" s="681"/>
      <c r="CB70" s="681"/>
      <c r="CC70" s="687">
        <f t="shared" si="30"/>
        <v>0</v>
      </c>
      <c r="CD70" s="688" t="str">
        <f t="shared" si="31"/>
        <v>-</v>
      </c>
      <c r="CE70" s="683">
        <v>0</v>
      </c>
      <c r="CF70" s="681"/>
      <c r="CG70" s="681"/>
      <c r="CH70" s="681"/>
      <c r="CI70" s="687">
        <f t="shared" si="32"/>
        <v>0</v>
      </c>
      <c r="CJ70" s="688" t="str">
        <f t="shared" si="33"/>
        <v>-</v>
      </c>
      <c r="CK70" s="687">
        <f t="shared" si="34"/>
        <v>0</v>
      </c>
      <c r="CL70" s="681"/>
      <c r="CM70" s="687">
        <f t="shared" si="35"/>
        <v>0</v>
      </c>
      <c r="CN70" s="681"/>
      <c r="CO70" s="687">
        <f t="shared" si="36"/>
        <v>0</v>
      </c>
      <c r="CP70" s="688" t="str">
        <f t="shared" si="37"/>
        <v>-</v>
      </c>
      <c r="CQ70" s="683">
        <v>0</v>
      </c>
      <c r="CR70" s="681"/>
      <c r="CS70" s="681"/>
      <c r="CT70" s="681"/>
      <c r="CU70" s="687">
        <f t="shared" si="38"/>
        <v>0</v>
      </c>
      <c r="CV70" s="688" t="str">
        <f t="shared" si="39"/>
        <v>-</v>
      </c>
      <c r="CW70" s="683">
        <v>0</v>
      </c>
      <c r="CX70" s="681"/>
      <c r="CY70" s="681"/>
      <c r="CZ70" s="681"/>
      <c r="DA70" s="687">
        <f t="shared" si="40"/>
        <v>0</v>
      </c>
      <c r="DB70" s="688" t="str">
        <f t="shared" si="41"/>
        <v>-</v>
      </c>
      <c r="DC70" s="683">
        <v>0</v>
      </c>
      <c r="DD70" s="681"/>
      <c r="DE70" s="681"/>
      <c r="DF70" s="681"/>
      <c r="DG70" s="687">
        <f t="shared" si="42"/>
        <v>0</v>
      </c>
      <c r="DH70" s="688" t="str">
        <f t="shared" si="43"/>
        <v>-</v>
      </c>
    </row>
    <row r="71" spans="1:112" ht="21.75" customHeight="1">
      <c r="A71">
        <v>20.114999999999998</v>
      </c>
      <c r="B71" s="344" t="s">
        <v>1176</v>
      </c>
      <c r="C71" s="337"/>
      <c r="D71" s="344" t="s">
        <v>1176</v>
      </c>
      <c r="E71" s="528" t="s">
        <v>4575</v>
      </c>
      <c r="F71" s="528"/>
      <c r="G71" s="529"/>
      <c r="H71" s="530"/>
      <c r="I71" s="530"/>
      <c r="J71" s="663" t="s">
        <v>883</v>
      </c>
      <c r="K71" s="687">
        <f t="shared" si="0"/>
        <v>186.29999999999998</v>
      </c>
      <c r="L71" s="681"/>
      <c r="M71" s="687">
        <f t="shared" si="1"/>
        <v>0</v>
      </c>
      <c r="N71" s="681"/>
      <c r="O71" s="687">
        <f t="shared" si="2"/>
        <v>-186.29999999999998</v>
      </c>
      <c r="P71" s="688">
        <f t="shared" si="3"/>
        <v>0</v>
      </c>
      <c r="Q71" s="687">
        <f t="shared" si="4"/>
        <v>57.6</v>
      </c>
      <c r="R71" s="681"/>
      <c r="S71" s="687">
        <f t="shared" si="5"/>
        <v>0</v>
      </c>
      <c r="T71" s="681"/>
      <c r="U71" s="687">
        <f t="shared" si="6"/>
        <v>-57.6</v>
      </c>
      <c r="V71" s="688">
        <f t="shared" si="7"/>
        <v>0</v>
      </c>
      <c r="W71" s="683">
        <v>19.8</v>
      </c>
      <c r="X71" s="681"/>
      <c r="Y71" s="681"/>
      <c r="Z71" s="681"/>
      <c r="AA71" s="687">
        <f t="shared" si="8"/>
        <v>-19.8</v>
      </c>
      <c r="AB71" s="688">
        <f t="shared" si="9"/>
        <v>0</v>
      </c>
      <c r="AC71" s="683">
        <v>17.899999999999999</v>
      </c>
      <c r="AD71" s="681"/>
      <c r="AE71" s="681"/>
      <c r="AF71" s="681"/>
      <c r="AG71" s="687">
        <f t="shared" si="10"/>
        <v>-17.899999999999999</v>
      </c>
      <c r="AH71" s="688">
        <f t="shared" si="11"/>
        <v>0</v>
      </c>
      <c r="AI71" s="683">
        <v>19.899999999999999</v>
      </c>
      <c r="AJ71" s="681"/>
      <c r="AK71" s="681"/>
      <c r="AL71" s="681"/>
      <c r="AM71" s="687">
        <f t="shared" si="12"/>
        <v>-19.899999999999999</v>
      </c>
      <c r="AN71" s="688">
        <f t="shared" si="13"/>
        <v>0</v>
      </c>
      <c r="AO71" s="687">
        <f t="shared" si="14"/>
        <v>50.5</v>
      </c>
      <c r="AP71" s="681"/>
      <c r="AQ71" s="687">
        <f t="shared" si="15"/>
        <v>0</v>
      </c>
      <c r="AR71" s="681"/>
      <c r="AS71" s="687">
        <f t="shared" si="16"/>
        <v>-50.5</v>
      </c>
      <c r="AT71" s="688">
        <f t="shared" si="17"/>
        <v>0</v>
      </c>
      <c r="AU71" s="683">
        <v>16.5</v>
      </c>
      <c r="AV71" s="681"/>
      <c r="AW71" s="681"/>
      <c r="AX71" s="681"/>
      <c r="AY71" s="687">
        <f t="shared" si="18"/>
        <v>-16.5</v>
      </c>
      <c r="AZ71" s="688">
        <f t="shared" si="19"/>
        <v>0</v>
      </c>
      <c r="BA71" s="683">
        <v>17</v>
      </c>
      <c r="BB71" s="681"/>
      <c r="BC71" s="681"/>
      <c r="BD71" s="681"/>
      <c r="BE71" s="687">
        <f t="shared" si="20"/>
        <v>-17</v>
      </c>
      <c r="BF71" s="688">
        <f t="shared" si="21"/>
        <v>0</v>
      </c>
      <c r="BG71" s="683">
        <v>17</v>
      </c>
      <c r="BH71" s="681"/>
      <c r="BI71" s="681"/>
      <c r="BJ71" s="681"/>
      <c r="BK71" s="687">
        <f t="shared" si="22"/>
        <v>-17</v>
      </c>
      <c r="BL71" s="688">
        <f t="shared" si="23"/>
        <v>0</v>
      </c>
      <c r="BM71" s="687">
        <f t="shared" si="24"/>
        <v>34.6</v>
      </c>
      <c r="BN71" s="681"/>
      <c r="BO71" s="687">
        <f t="shared" si="25"/>
        <v>0</v>
      </c>
      <c r="BP71" s="681"/>
      <c r="BQ71" s="687">
        <f t="shared" si="26"/>
        <v>-34.6</v>
      </c>
      <c r="BR71" s="688">
        <f t="shared" si="27"/>
        <v>0</v>
      </c>
      <c r="BS71" s="683">
        <v>15.5</v>
      </c>
      <c r="BT71" s="681"/>
      <c r="BU71" s="681"/>
      <c r="BV71" s="681"/>
      <c r="BW71" s="687">
        <f t="shared" si="28"/>
        <v>-15.5</v>
      </c>
      <c r="BX71" s="688">
        <f t="shared" si="29"/>
        <v>0</v>
      </c>
      <c r="BY71" s="683">
        <v>15.2</v>
      </c>
      <c r="BZ71" s="681"/>
      <c r="CA71" s="681"/>
      <c r="CB71" s="681"/>
      <c r="CC71" s="687">
        <f t="shared" si="30"/>
        <v>-15.2</v>
      </c>
      <c r="CD71" s="688">
        <f t="shared" si="31"/>
        <v>0</v>
      </c>
      <c r="CE71" s="683">
        <v>3.9</v>
      </c>
      <c r="CF71" s="681"/>
      <c r="CG71" s="681"/>
      <c r="CH71" s="681"/>
      <c r="CI71" s="687">
        <f t="shared" si="32"/>
        <v>-3.9</v>
      </c>
      <c r="CJ71" s="688">
        <f t="shared" si="33"/>
        <v>0</v>
      </c>
      <c r="CK71" s="687">
        <f t="shared" si="34"/>
        <v>43.599999999999994</v>
      </c>
      <c r="CL71" s="681"/>
      <c r="CM71" s="687">
        <f t="shared" si="35"/>
        <v>0</v>
      </c>
      <c r="CN71" s="681"/>
      <c r="CO71" s="687">
        <f t="shared" si="36"/>
        <v>-43.599999999999994</v>
      </c>
      <c r="CP71" s="688">
        <f t="shared" si="37"/>
        <v>0</v>
      </c>
      <c r="CQ71" s="683">
        <v>9.1</v>
      </c>
      <c r="CR71" s="681"/>
      <c r="CS71" s="681"/>
      <c r="CT71" s="681"/>
      <c r="CU71" s="687">
        <f t="shared" si="38"/>
        <v>-9.1</v>
      </c>
      <c r="CV71" s="688">
        <f t="shared" si="39"/>
        <v>0</v>
      </c>
      <c r="CW71" s="683">
        <v>15.7</v>
      </c>
      <c r="CX71" s="681"/>
      <c r="CY71" s="681"/>
      <c r="CZ71" s="681"/>
      <c r="DA71" s="687">
        <f t="shared" si="40"/>
        <v>-15.7</v>
      </c>
      <c r="DB71" s="688">
        <f t="shared" si="41"/>
        <v>0</v>
      </c>
      <c r="DC71" s="683">
        <v>18.8</v>
      </c>
      <c r="DD71" s="681"/>
      <c r="DE71" s="681"/>
      <c r="DF71" s="681"/>
      <c r="DG71" s="687">
        <f t="shared" si="42"/>
        <v>-18.8</v>
      </c>
      <c r="DH71" s="688">
        <f t="shared" si="43"/>
        <v>0</v>
      </c>
    </row>
    <row r="72" spans="1:112" ht="21.75" customHeight="1">
      <c r="A72">
        <v>0</v>
      </c>
      <c r="B72" s="504" t="s">
        <v>4576</v>
      </c>
      <c r="C72" s="337" t="s">
        <v>1178</v>
      </c>
      <c r="D72" s="504" t="s">
        <v>4576</v>
      </c>
      <c r="E72" s="528" t="s">
        <v>4577</v>
      </c>
      <c r="F72" s="528"/>
      <c r="G72" s="529"/>
      <c r="H72" s="530"/>
      <c r="I72" s="530"/>
      <c r="J72" s="663" t="s">
        <v>883</v>
      </c>
      <c r="K72" s="687">
        <f t="shared" si="0"/>
        <v>81.5</v>
      </c>
      <c r="L72" s="681"/>
      <c r="M72" s="687">
        <f t="shared" si="1"/>
        <v>0</v>
      </c>
      <c r="N72" s="681"/>
      <c r="O72" s="687">
        <f t="shared" si="2"/>
        <v>-81.5</v>
      </c>
      <c r="P72" s="688">
        <f t="shared" si="3"/>
        <v>0</v>
      </c>
      <c r="Q72" s="687">
        <f t="shared" si="4"/>
        <v>26.4</v>
      </c>
      <c r="R72" s="681"/>
      <c r="S72" s="687">
        <f t="shared" si="5"/>
        <v>0</v>
      </c>
      <c r="T72" s="681"/>
      <c r="U72" s="687">
        <f t="shared" si="6"/>
        <v>-26.4</v>
      </c>
      <c r="V72" s="688">
        <f t="shared" si="7"/>
        <v>0</v>
      </c>
      <c r="W72" s="683">
        <v>9.3000000000000007</v>
      </c>
      <c r="X72" s="681"/>
      <c r="Y72" s="681"/>
      <c r="Z72" s="681"/>
      <c r="AA72" s="687">
        <f t="shared" si="8"/>
        <v>-9.3000000000000007</v>
      </c>
      <c r="AB72" s="688">
        <f t="shared" si="9"/>
        <v>0</v>
      </c>
      <c r="AC72" s="683">
        <v>8</v>
      </c>
      <c r="AD72" s="681"/>
      <c r="AE72" s="681"/>
      <c r="AF72" s="681"/>
      <c r="AG72" s="687">
        <f t="shared" si="10"/>
        <v>-8</v>
      </c>
      <c r="AH72" s="688">
        <f t="shared" si="11"/>
        <v>0</v>
      </c>
      <c r="AI72" s="683">
        <v>9.1</v>
      </c>
      <c r="AJ72" s="681"/>
      <c r="AK72" s="681"/>
      <c r="AL72" s="681"/>
      <c r="AM72" s="687">
        <f t="shared" si="12"/>
        <v>-9.1</v>
      </c>
      <c r="AN72" s="688">
        <f t="shared" si="13"/>
        <v>0</v>
      </c>
      <c r="AO72" s="687">
        <f t="shared" si="14"/>
        <v>25.200000000000003</v>
      </c>
      <c r="AP72" s="681"/>
      <c r="AQ72" s="687">
        <f t="shared" si="15"/>
        <v>0</v>
      </c>
      <c r="AR72" s="681"/>
      <c r="AS72" s="687">
        <f t="shared" si="16"/>
        <v>-25.200000000000003</v>
      </c>
      <c r="AT72" s="688">
        <f t="shared" si="17"/>
        <v>0</v>
      </c>
      <c r="AU72" s="683">
        <v>8.4</v>
      </c>
      <c r="AV72" s="681"/>
      <c r="AW72" s="681"/>
      <c r="AX72" s="681"/>
      <c r="AY72" s="687">
        <f t="shared" si="18"/>
        <v>-8.4</v>
      </c>
      <c r="AZ72" s="688">
        <f t="shared" si="19"/>
        <v>0</v>
      </c>
      <c r="BA72" s="683">
        <v>8.4</v>
      </c>
      <c r="BB72" s="681"/>
      <c r="BC72" s="681"/>
      <c r="BD72" s="681"/>
      <c r="BE72" s="687">
        <f t="shared" si="20"/>
        <v>-8.4</v>
      </c>
      <c r="BF72" s="688">
        <f t="shared" si="21"/>
        <v>0</v>
      </c>
      <c r="BG72" s="683">
        <v>8.4</v>
      </c>
      <c r="BH72" s="681"/>
      <c r="BI72" s="681"/>
      <c r="BJ72" s="681"/>
      <c r="BK72" s="687">
        <f t="shared" si="22"/>
        <v>-8.4</v>
      </c>
      <c r="BL72" s="688">
        <f t="shared" si="23"/>
        <v>0</v>
      </c>
      <c r="BM72" s="687">
        <f t="shared" si="24"/>
        <v>14.1</v>
      </c>
      <c r="BN72" s="681"/>
      <c r="BO72" s="687">
        <f t="shared" si="25"/>
        <v>0</v>
      </c>
      <c r="BP72" s="681"/>
      <c r="BQ72" s="687">
        <f t="shared" si="26"/>
        <v>-14.1</v>
      </c>
      <c r="BR72" s="688">
        <f t="shared" si="27"/>
        <v>0</v>
      </c>
      <c r="BS72" s="683">
        <v>7</v>
      </c>
      <c r="BT72" s="681"/>
      <c r="BU72" s="681"/>
      <c r="BV72" s="681"/>
      <c r="BW72" s="687">
        <f t="shared" si="28"/>
        <v>-7</v>
      </c>
      <c r="BX72" s="688">
        <f t="shared" si="29"/>
        <v>0</v>
      </c>
      <c r="BY72" s="683">
        <v>7.1</v>
      </c>
      <c r="BZ72" s="681"/>
      <c r="CA72" s="681"/>
      <c r="CB72" s="681"/>
      <c r="CC72" s="687">
        <f t="shared" si="30"/>
        <v>-7.1</v>
      </c>
      <c r="CD72" s="688">
        <f t="shared" si="31"/>
        <v>0</v>
      </c>
      <c r="CE72" s="683">
        <v>0</v>
      </c>
      <c r="CF72" s="681"/>
      <c r="CG72" s="681"/>
      <c r="CH72" s="681"/>
      <c r="CI72" s="687">
        <f t="shared" si="32"/>
        <v>0</v>
      </c>
      <c r="CJ72" s="688" t="str">
        <f t="shared" si="33"/>
        <v>-</v>
      </c>
      <c r="CK72" s="687">
        <f t="shared" si="34"/>
        <v>15.8</v>
      </c>
      <c r="CL72" s="681"/>
      <c r="CM72" s="687">
        <f t="shared" si="35"/>
        <v>0</v>
      </c>
      <c r="CN72" s="681"/>
      <c r="CO72" s="687">
        <f t="shared" si="36"/>
        <v>-15.8</v>
      </c>
      <c r="CP72" s="688">
        <f t="shared" si="37"/>
        <v>0</v>
      </c>
      <c r="CQ72" s="683">
        <v>0</v>
      </c>
      <c r="CR72" s="681"/>
      <c r="CS72" s="681"/>
      <c r="CT72" s="681"/>
      <c r="CU72" s="687">
        <f t="shared" si="38"/>
        <v>0</v>
      </c>
      <c r="CV72" s="688" t="str">
        <f t="shared" si="39"/>
        <v>-</v>
      </c>
      <c r="CW72" s="683">
        <v>7.2</v>
      </c>
      <c r="CX72" s="681"/>
      <c r="CY72" s="681"/>
      <c r="CZ72" s="681"/>
      <c r="DA72" s="687">
        <f t="shared" si="40"/>
        <v>-7.2</v>
      </c>
      <c r="DB72" s="688">
        <f t="shared" si="41"/>
        <v>0</v>
      </c>
      <c r="DC72" s="683">
        <v>8.6</v>
      </c>
      <c r="DD72" s="681"/>
      <c r="DE72" s="681"/>
      <c r="DF72" s="681"/>
      <c r="DG72" s="687">
        <f t="shared" si="42"/>
        <v>-8.6</v>
      </c>
      <c r="DH72" s="688">
        <f t="shared" si="43"/>
        <v>0</v>
      </c>
    </row>
    <row r="73" spans="1:112" ht="21.75" customHeight="1">
      <c r="A73">
        <v>217.083</v>
      </c>
      <c r="B73" s="504" t="s">
        <v>4578</v>
      </c>
      <c r="C73" s="337" t="s">
        <v>1181</v>
      </c>
      <c r="D73" s="504" t="s">
        <v>4578</v>
      </c>
      <c r="E73" s="528" t="s">
        <v>4579</v>
      </c>
      <c r="F73" s="528"/>
      <c r="G73" s="529"/>
      <c r="H73" s="530" t="s">
        <v>4580</v>
      </c>
      <c r="I73" s="530"/>
      <c r="J73" s="663" t="s">
        <v>883</v>
      </c>
      <c r="K73" s="687">
        <f t="shared" si="0"/>
        <v>2401.6999999999998</v>
      </c>
      <c r="L73" s="681"/>
      <c r="M73" s="687">
        <f t="shared" si="1"/>
        <v>0</v>
      </c>
      <c r="N73" s="681"/>
      <c r="O73" s="687">
        <f t="shared" si="2"/>
        <v>-2401.6999999999998</v>
      </c>
      <c r="P73" s="688">
        <f t="shared" si="3"/>
        <v>0</v>
      </c>
      <c r="Q73" s="687">
        <f t="shared" si="4"/>
        <v>667.9</v>
      </c>
      <c r="R73" s="681"/>
      <c r="S73" s="687">
        <f t="shared" si="5"/>
        <v>0</v>
      </c>
      <c r="T73" s="681"/>
      <c r="U73" s="687">
        <f t="shared" si="6"/>
        <v>-667.9</v>
      </c>
      <c r="V73" s="688">
        <f t="shared" si="7"/>
        <v>0</v>
      </c>
      <c r="W73" s="687">
        <f>W74+W75+W76</f>
        <v>218.6</v>
      </c>
      <c r="X73" s="681"/>
      <c r="Y73" s="687">
        <f>Y74+Y75+Y76</f>
        <v>0</v>
      </c>
      <c r="Z73" s="681"/>
      <c r="AA73" s="687">
        <f t="shared" si="8"/>
        <v>-218.6</v>
      </c>
      <c r="AB73" s="688">
        <f t="shared" si="9"/>
        <v>0</v>
      </c>
      <c r="AC73" s="687">
        <f>AC74+AC75+AC76</f>
        <v>213</v>
      </c>
      <c r="AD73" s="681"/>
      <c r="AE73" s="687">
        <f>AE74+AE75+AE76</f>
        <v>0</v>
      </c>
      <c r="AF73" s="681"/>
      <c r="AG73" s="687">
        <f t="shared" si="10"/>
        <v>-213</v>
      </c>
      <c r="AH73" s="688">
        <f t="shared" si="11"/>
        <v>0</v>
      </c>
      <c r="AI73" s="687">
        <f>AI74+AI75+AI76</f>
        <v>236.29999999999998</v>
      </c>
      <c r="AJ73" s="681"/>
      <c r="AK73" s="687">
        <f>AK74+AK75+AK76</f>
        <v>0</v>
      </c>
      <c r="AL73" s="681"/>
      <c r="AM73" s="687">
        <f t="shared" si="12"/>
        <v>-236.29999999999998</v>
      </c>
      <c r="AN73" s="688">
        <f t="shared" si="13"/>
        <v>0</v>
      </c>
      <c r="AO73" s="687">
        <f t="shared" si="14"/>
        <v>613.1</v>
      </c>
      <c r="AP73" s="681"/>
      <c r="AQ73" s="687">
        <f t="shared" si="15"/>
        <v>0</v>
      </c>
      <c r="AR73" s="681"/>
      <c r="AS73" s="687">
        <f t="shared" si="16"/>
        <v>-613.1</v>
      </c>
      <c r="AT73" s="688">
        <f t="shared" si="17"/>
        <v>0</v>
      </c>
      <c r="AU73" s="687">
        <f>AU74+AU75+AU76</f>
        <v>190.1</v>
      </c>
      <c r="AV73" s="681"/>
      <c r="AW73" s="687">
        <f>AW74+AW75+AW76</f>
        <v>0</v>
      </c>
      <c r="AX73" s="681"/>
      <c r="AY73" s="687">
        <f t="shared" si="18"/>
        <v>-190.1</v>
      </c>
      <c r="AZ73" s="688">
        <f t="shared" si="19"/>
        <v>0</v>
      </c>
      <c r="BA73" s="687">
        <f>BA74+BA75+BA76</f>
        <v>214.1</v>
      </c>
      <c r="BB73" s="681"/>
      <c r="BC73" s="687">
        <f>BC74+BC75+BC76</f>
        <v>0</v>
      </c>
      <c r="BD73" s="681"/>
      <c r="BE73" s="687">
        <f t="shared" si="20"/>
        <v>-214.1</v>
      </c>
      <c r="BF73" s="688">
        <f t="shared" si="21"/>
        <v>0</v>
      </c>
      <c r="BG73" s="687">
        <f>BG74+BG75+BG76</f>
        <v>208.9</v>
      </c>
      <c r="BH73" s="681"/>
      <c r="BI73" s="687">
        <f>BI74+BI75+BI76</f>
        <v>0</v>
      </c>
      <c r="BJ73" s="681"/>
      <c r="BK73" s="687">
        <f t="shared" si="22"/>
        <v>-208.9</v>
      </c>
      <c r="BL73" s="688">
        <f t="shared" si="23"/>
        <v>0</v>
      </c>
      <c r="BM73" s="687">
        <f t="shared" si="24"/>
        <v>516.69999999999993</v>
      </c>
      <c r="BN73" s="681"/>
      <c r="BO73" s="687">
        <f t="shared" si="25"/>
        <v>0</v>
      </c>
      <c r="BP73" s="681"/>
      <c r="BQ73" s="687">
        <f t="shared" si="26"/>
        <v>-516.69999999999993</v>
      </c>
      <c r="BR73" s="688">
        <f t="shared" si="27"/>
        <v>0</v>
      </c>
      <c r="BS73" s="687">
        <f>BS74+BS75+BS76</f>
        <v>193.6</v>
      </c>
      <c r="BT73" s="681"/>
      <c r="BU73" s="687">
        <f>BU74+BU75+BU76</f>
        <v>0</v>
      </c>
      <c r="BV73" s="681"/>
      <c r="BW73" s="687">
        <f t="shared" si="28"/>
        <v>-193.6</v>
      </c>
      <c r="BX73" s="688">
        <f t="shared" si="29"/>
        <v>0</v>
      </c>
      <c r="BY73" s="687">
        <f>BY74+BY75+BY76</f>
        <v>198.8</v>
      </c>
      <c r="BZ73" s="681"/>
      <c r="CA73" s="687">
        <f>CA74+CA75+CA76</f>
        <v>0</v>
      </c>
      <c r="CB73" s="681"/>
      <c r="CC73" s="687">
        <f t="shared" si="30"/>
        <v>-198.8</v>
      </c>
      <c r="CD73" s="688">
        <f t="shared" si="31"/>
        <v>0</v>
      </c>
      <c r="CE73" s="687">
        <f>CE74+CE75+CE76</f>
        <v>124.3</v>
      </c>
      <c r="CF73" s="681"/>
      <c r="CG73" s="687">
        <f>CG74+CG75+CG76</f>
        <v>0</v>
      </c>
      <c r="CH73" s="681"/>
      <c r="CI73" s="687">
        <f t="shared" si="32"/>
        <v>-124.3</v>
      </c>
      <c r="CJ73" s="688">
        <f t="shared" si="33"/>
        <v>0</v>
      </c>
      <c r="CK73" s="687">
        <f t="shared" si="34"/>
        <v>604</v>
      </c>
      <c r="CL73" s="681"/>
      <c r="CM73" s="687">
        <f t="shared" si="35"/>
        <v>0</v>
      </c>
      <c r="CN73" s="681"/>
      <c r="CO73" s="687">
        <f t="shared" si="36"/>
        <v>-604</v>
      </c>
      <c r="CP73" s="688">
        <f t="shared" si="37"/>
        <v>0</v>
      </c>
      <c r="CQ73" s="687">
        <f>CQ74+CQ75+CQ76</f>
        <v>187.29999999999998</v>
      </c>
      <c r="CR73" s="681"/>
      <c r="CS73" s="687">
        <f>CS74+CS75+CS76</f>
        <v>0</v>
      </c>
      <c r="CT73" s="681"/>
      <c r="CU73" s="687">
        <f t="shared" si="38"/>
        <v>-187.29999999999998</v>
      </c>
      <c r="CV73" s="688">
        <f t="shared" si="39"/>
        <v>0</v>
      </c>
      <c r="CW73" s="687">
        <f>CW74+CW75+CW76</f>
        <v>170.1</v>
      </c>
      <c r="CX73" s="681"/>
      <c r="CY73" s="687">
        <f>CY74+CY75+CY76</f>
        <v>0</v>
      </c>
      <c r="CZ73" s="681"/>
      <c r="DA73" s="687">
        <f t="shared" si="40"/>
        <v>-170.1</v>
      </c>
      <c r="DB73" s="688">
        <f t="shared" si="41"/>
        <v>0</v>
      </c>
      <c r="DC73" s="687">
        <f>DC74+DC75+DC76</f>
        <v>246.6</v>
      </c>
      <c r="DD73" s="681"/>
      <c r="DE73" s="687">
        <f>DE74+DE75+DE76</f>
        <v>0</v>
      </c>
      <c r="DF73" s="681"/>
      <c r="DG73" s="687">
        <f t="shared" si="42"/>
        <v>-246.6</v>
      </c>
      <c r="DH73" s="688">
        <f t="shared" si="43"/>
        <v>0</v>
      </c>
    </row>
    <row r="74" spans="1:112" ht="21.75" customHeight="1">
      <c r="A74">
        <v>195.90199999999999</v>
      </c>
      <c r="B74" s="344" t="s">
        <v>1184</v>
      </c>
      <c r="C74" s="337"/>
      <c r="D74" s="344" t="s">
        <v>1184</v>
      </c>
      <c r="E74" s="528" t="s">
        <v>4581</v>
      </c>
      <c r="F74" s="528"/>
      <c r="G74" s="529"/>
      <c r="H74" s="530"/>
      <c r="I74" s="530"/>
      <c r="J74" s="663" t="s">
        <v>883</v>
      </c>
      <c r="K74" s="687">
        <f t="shared" ref="K74:K137" si="44">Q74+AO74+BM74+CK74</f>
        <v>2274.5999999999995</v>
      </c>
      <c r="L74" s="681"/>
      <c r="M74" s="687">
        <f t="shared" ref="M74:M137" si="45">S74+AQ74+BO74+CM74</f>
        <v>0</v>
      </c>
      <c r="N74" s="681"/>
      <c r="O74" s="687">
        <f t="shared" ref="O74:O137" si="46">IFERROR(M74-K74,"-")</f>
        <v>-2274.5999999999995</v>
      </c>
      <c r="P74" s="688">
        <f t="shared" ref="P74:P137" si="47">IFERROR(M74/K74,"-")</f>
        <v>0</v>
      </c>
      <c r="Q74" s="687">
        <f t="shared" ref="Q74:Q137" si="48">W74+AC74+AI74</f>
        <v>615.09999999999991</v>
      </c>
      <c r="R74" s="681"/>
      <c r="S74" s="687">
        <f t="shared" ref="S74:S137" si="49">Y74+AE74+AK74</f>
        <v>0</v>
      </c>
      <c r="T74" s="681"/>
      <c r="U74" s="687">
        <f t="shared" ref="U74:U137" si="50">IFERROR(S74-Q74,"-")</f>
        <v>-615.09999999999991</v>
      </c>
      <c r="V74" s="688">
        <f t="shared" ref="V74:V137" si="51">IFERROR(S74/Q74,"-")</f>
        <v>0</v>
      </c>
      <c r="W74" s="683">
        <v>200.9</v>
      </c>
      <c r="X74" s="681"/>
      <c r="Y74" s="681"/>
      <c r="Z74" s="681"/>
      <c r="AA74" s="687">
        <f t="shared" ref="AA74:AA137" si="52">IFERROR(Y74-W74,"-")</f>
        <v>-200.9</v>
      </c>
      <c r="AB74" s="688">
        <f t="shared" ref="AB74:AB137" si="53">IFERROR(Y74/W74,"-")</f>
        <v>0</v>
      </c>
      <c r="AC74" s="683">
        <v>198</v>
      </c>
      <c r="AD74" s="681"/>
      <c r="AE74" s="681"/>
      <c r="AF74" s="681"/>
      <c r="AG74" s="687">
        <f t="shared" ref="AG74:AG137" si="54">IFERROR(AE74-AC74,"-")</f>
        <v>-198</v>
      </c>
      <c r="AH74" s="688">
        <f t="shared" ref="AH74:AH137" si="55">IFERROR(AE74/AC74,"-")</f>
        <v>0</v>
      </c>
      <c r="AI74" s="683">
        <v>216.2</v>
      </c>
      <c r="AJ74" s="681"/>
      <c r="AK74" s="681"/>
      <c r="AL74" s="681"/>
      <c r="AM74" s="687">
        <f t="shared" ref="AM74:AM137" si="56">IFERROR(AK74-AI74,"-")</f>
        <v>-216.2</v>
      </c>
      <c r="AN74" s="688">
        <f t="shared" ref="AN74:AN137" si="57">IFERROR(AK74/AI74,"-")</f>
        <v>0</v>
      </c>
      <c r="AO74" s="687">
        <f t="shared" ref="AO74:AO137" si="58">AU74+BA74+BG74</f>
        <v>613.1</v>
      </c>
      <c r="AP74" s="681"/>
      <c r="AQ74" s="687">
        <f t="shared" ref="AQ74:AQ137" si="59">AW74+BC74+BI74</f>
        <v>0</v>
      </c>
      <c r="AR74" s="681"/>
      <c r="AS74" s="687">
        <f t="shared" ref="AS74:AS137" si="60">IFERROR(AQ74-AO74,"-")</f>
        <v>-613.1</v>
      </c>
      <c r="AT74" s="688">
        <f t="shared" ref="AT74:AT137" si="61">IFERROR(AQ74/AO74,"-")</f>
        <v>0</v>
      </c>
      <c r="AU74" s="683">
        <v>190.1</v>
      </c>
      <c r="AV74" s="681"/>
      <c r="AW74" s="681"/>
      <c r="AX74" s="681"/>
      <c r="AY74" s="687">
        <f t="shared" ref="AY74:AY137" si="62">IFERROR(AW74-AU74,"-")</f>
        <v>-190.1</v>
      </c>
      <c r="AZ74" s="688">
        <f t="shared" ref="AZ74:AZ137" si="63">IFERROR(AW74/AU74,"-")</f>
        <v>0</v>
      </c>
      <c r="BA74" s="683">
        <v>214.1</v>
      </c>
      <c r="BB74" s="681"/>
      <c r="BC74" s="681"/>
      <c r="BD74" s="681"/>
      <c r="BE74" s="687">
        <f t="shared" ref="BE74:BE137" si="64">IFERROR(BC74-BA74,"-")</f>
        <v>-214.1</v>
      </c>
      <c r="BF74" s="688">
        <f t="shared" ref="BF74:BF137" si="65">IFERROR(BC74/BA74,"-")</f>
        <v>0</v>
      </c>
      <c r="BG74" s="683">
        <v>208.9</v>
      </c>
      <c r="BH74" s="681"/>
      <c r="BI74" s="681"/>
      <c r="BJ74" s="681"/>
      <c r="BK74" s="687">
        <f t="shared" ref="BK74:BK137" si="66">IFERROR(BI74-BG74,"-")</f>
        <v>-208.9</v>
      </c>
      <c r="BL74" s="688">
        <f t="shared" ref="BL74:BL137" si="67">IFERROR(BI74/BG74,"-")</f>
        <v>0</v>
      </c>
      <c r="BM74" s="687">
        <f t="shared" ref="BM74:BM137" si="68">BS74+BY74+CE74</f>
        <v>516.69999999999993</v>
      </c>
      <c r="BN74" s="681"/>
      <c r="BO74" s="687">
        <f t="shared" ref="BO74:BO137" si="69">BU74+CA74+CG74</f>
        <v>0</v>
      </c>
      <c r="BP74" s="681"/>
      <c r="BQ74" s="687">
        <f t="shared" ref="BQ74:BQ137" si="70">IFERROR(BO74-BM74,"-")</f>
        <v>-516.69999999999993</v>
      </c>
      <c r="BR74" s="688">
        <f t="shared" ref="BR74:BR137" si="71">IFERROR(BO74/BM74,"-")</f>
        <v>0</v>
      </c>
      <c r="BS74" s="683">
        <v>193.6</v>
      </c>
      <c r="BT74" s="681"/>
      <c r="BU74" s="681"/>
      <c r="BV74" s="681"/>
      <c r="BW74" s="687">
        <f t="shared" ref="BW74:BW137" si="72">IFERROR(BU74-BS74,"-")</f>
        <v>-193.6</v>
      </c>
      <c r="BX74" s="688">
        <f t="shared" ref="BX74:BX137" si="73">IFERROR(BU74/BS74,"-")</f>
        <v>0</v>
      </c>
      <c r="BY74" s="683">
        <v>198.8</v>
      </c>
      <c r="BZ74" s="681"/>
      <c r="CA74" s="681"/>
      <c r="CB74" s="681"/>
      <c r="CC74" s="687">
        <f t="shared" ref="CC74:CC137" si="74">IFERROR(CA74-BY74,"-")</f>
        <v>-198.8</v>
      </c>
      <c r="CD74" s="688">
        <f t="shared" ref="CD74:CD137" si="75">IFERROR(CA74/BY74,"-")</f>
        <v>0</v>
      </c>
      <c r="CE74" s="683">
        <v>124.3</v>
      </c>
      <c r="CF74" s="681"/>
      <c r="CG74" s="681"/>
      <c r="CH74" s="681"/>
      <c r="CI74" s="687">
        <f t="shared" ref="CI74:CI137" si="76">IFERROR(CG74-CE74,"-")</f>
        <v>-124.3</v>
      </c>
      <c r="CJ74" s="688">
        <f t="shared" ref="CJ74:CJ137" si="77">IFERROR(CG74/CE74,"-")</f>
        <v>0</v>
      </c>
      <c r="CK74" s="687">
        <f t="shared" ref="CK74:CK137" si="78">CQ74+CW74+DC74</f>
        <v>529.70000000000005</v>
      </c>
      <c r="CL74" s="681"/>
      <c r="CM74" s="687">
        <f t="shared" ref="CM74:CM137" si="79">CS74+CY74+DE74</f>
        <v>0</v>
      </c>
      <c r="CN74" s="681"/>
      <c r="CO74" s="687">
        <f t="shared" ref="CO74:CO137" si="80">IFERROR(CM74-CK74,"-")</f>
        <v>-529.70000000000005</v>
      </c>
      <c r="CP74" s="688">
        <f t="shared" ref="CP74:CP137" si="81">IFERROR(CM74/CK74,"-")</f>
        <v>0</v>
      </c>
      <c r="CQ74" s="683">
        <v>155.69999999999999</v>
      </c>
      <c r="CR74" s="681"/>
      <c r="CS74" s="681"/>
      <c r="CT74" s="681"/>
      <c r="CU74" s="687">
        <f t="shared" ref="CU74:CU137" si="82">IFERROR(CS74-CQ74,"-")</f>
        <v>-155.69999999999999</v>
      </c>
      <c r="CV74" s="688">
        <f t="shared" ref="CV74:CV137" si="83">IFERROR(CS74/CQ74,"-")</f>
        <v>0</v>
      </c>
      <c r="CW74" s="683">
        <v>149.9</v>
      </c>
      <c r="CX74" s="681"/>
      <c r="CY74" s="681"/>
      <c r="CZ74" s="681"/>
      <c r="DA74" s="687">
        <f t="shared" ref="DA74:DA137" si="84">IFERROR(CY74-CW74,"-")</f>
        <v>-149.9</v>
      </c>
      <c r="DB74" s="688">
        <f t="shared" ref="DB74:DB137" si="85">IFERROR(CY74/CW74,"-")</f>
        <v>0</v>
      </c>
      <c r="DC74" s="683">
        <v>224.1</v>
      </c>
      <c r="DD74" s="681"/>
      <c r="DE74" s="681"/>
      <c r="DF74" s="681"/>
      <c r="DG74" s="687">
        <f t="shared" ref="DG74:DG137" si="86">IFERROR(DE74-DC74,"-")</f>
        <v>-224.1</v>
      </c>
      <c r="DH74" s="688">
        <f t="shared" ref="DH74:DH137" si="87">IFERROR(DE74/DC74,"-")</f>
        <v>0</v>
      </c>
    </row>
    <row r="75" spans="1:112" ht="21.75" customHeight="1">
      <c r="A75">
        <v>21.181000000000001</v>
      </c>
      <c r="B75" s="344" t="s">
        <v>1186</v>
      </c>
      <c r="C75" s="337"/>
      <c r="D75" s="344" t="s">
        <v>1186</v>
      </c>
      <c r="E75" s="528" t="s">
        <v>4582</v>
      </c>
      <c r="F75" s="528"/>
      <c r="G75" s="529"/>
      <c r="H75" s="530"/>
      <c r="I75" s="530"/>
      <c r="J75" s="663" t="s">
        <v>883</v>
      </c>
      <c r="K75" s="687">
        <f t="shared" si="44"/>
        <v>127.1</v>
      </c>
      <c r="L75" s="681"/>
      <c r="M75" s="687">
        <f t="shared" si="45"/>
        <v>0</v>
      </c>
      <c r="N75" s="681"/>
      <c r="O75" s="687">
        <f t="shared" si="46"/>
        <v>-127.1</v>
      </c>
      <c r="P75" s="688">
        <f t="shared" si="47"/>
        <v>0</v>
      </c>
      <c r="Q75" s="687">
        <f t="shared" si="48"/>
        <v>52.800000000000004</v>
      </c>
      <c r="R75" s="681"/>
      <c r="S75" s="687">
        <f t="shared" si="49"/>
        <v>0</v>
      </c>
      <c r="T75" s="681"/>
      <c r="U75" s="687">
        <f t="shared" si="50"/>
        <v>-52.800000000000004</v>
      </c>
      <c r="V75" s="688">
        <f t="shared" si="51"/>
        <v>0</v>
      </c>
      <c r="W75" s="683">
        <v>17.7</v>
      </c>
      <c r="X75" s="681"/>
      <c r="Y75" s="681"/>
      <c r="Z75" s="681"/>
      <c r="AA75" s="687">
        <f t="shared" si="52"/>
        <v>-17.7</v>
      </c>
      <c r="AB75" s="688">
        <f t="shared" si="53"/>
        <v>0</v>
      </c>
      <c r="AC75" s="683">
        <v>15</v>
      </c>
      <c r="AD75" s="681"/>
      <c r="AE75" s="681"/>
      <c r="AF75" s="681"/>
      <c r="AG75" s="687">
        <f t="shared" si="54"/>
        <v>-15</v>
      </c>
      <c r="AH75" s="688">
        <f t="shared" si="55"/>
        <v>0</v>
      </c>
      <c r="AI75" s="683">
        <v>20.100000000000001</v>
      </c>
      <c r="AJ75" s="681"/>
      <c r="AK75" s="681"/>
      <c r="AL75" s="681"/>
      <c r="AM75" s="687">
        <f t="shared" si="56"/>
        <v>-20.100000000000001</v>
      </c>
      <c r="AN75" s="688">
        <f t="shared" si="57"/>
        <v>0</v>
      </c>
      <c r="AO75" s="687">
        <f t="shared" si="58"/>
        <v>0</v>
      </c>
      <c r="AP75" s="681"/>
      <c r="AQ75" s="687">
        <f t="shared" si="59"/>
        <v>0</v>
      </c>
      <c r="AR75" s="681"/>
      <c r="AS75" s="687">
        <f t="shared" si="60"/>
        <v>0</v>
      </c>
      <c r="AT75" s="688" t="str">
        <f t="shared" si="61"/>
        <v>-</v>
      </c>
      <c r="AU75" s="683">
        <v>0</v>
      </c>
      <c r="AV75" s="681"/>
      <c r="AW75" s="681"/>
      <c r="AX75" s="681"/>
      <c r="AY75" s="687">
        <f t="shared" si="62"/>
        <v>0</v>
      </c>
      <c r="AZ75" s="688" t="str">
        <f t="shared" si="63"/>
        <v>-</v>
      </c>
      <c r="BA75" s="683">
        <v>0</v>
      </c>
      <c r="BB75" s="681"/>
      <c r="BC75" s="681"/>
      <c r="BD75" s="681"/>
      <c r="BE75" s="687">
        <f t="shared" si="64"/>
        <v>0</v>
      </c>
      <c r="BF75" s="688" t="str">
        <f t="shared" si="65"/>
        <v>-</v>
      </c>
      <c r="BG75" s="683">
        <v>0</v>
      </c>
      <c r="BH75" s="681"/>
      <c r="BI75" s="681"/>
      <c r="BJ75" s="681"/>
      <c r="BK75" s="687">
        <f t="shared" si="66"/>
        <v>0</v>
      </c>
      <c r="BL75" s="688" t="str">
        <f t="shared" si="67"/>
        <v>-</v>
      </c>
      <c r="BM75" s="687">
        <f t="shared" si="68"/>
        <v>0</v>
      </c>
      <c r="BN75" s="681"/>
      <c r="BO75" s="687">
        <f t="shared" si="69"/>
        <v>0</v>
      </c>
      <c r="BP75" s="681"/>
      <c r="BQ75" s="687">
        <f t="shared" si="70"/>
        <v>0</v>
      </c>
      <c r="BR75" s="688" t="str">
        <f t="shared" si="71"/>
        <v>-</v>
      </c>
      <c r="BS75" s="683">
        <v>0</v>
      </c>
      <c r="BT75" s="681"/>
      <c r="BU75" s="681"/>
      <c r="BV75" s="681"/>
      <c r="BW75" s="687">
        <f t="shared" si="72"/>
        <v>0</v>
      </c>
      <c r="BX75" s="688" t="str">
        <f t="shared" si="73"/>
        <v>-</v>
      </c>
      <c r="BY75" s="683">
        <v>0</v>
      </c>
      <c r="BZ75" s="681"/>
      <c r="CA75" s="681"/>
      <c r="CB75" s="681"/>
      <c r="CC75" s="687">
        <f t="shared" si="74"/>
        <v>0</v>
      </c>
      <c r="CD75" s="688" t="str">
        <f t="shared" si="75"/>
        <v>-</v>
      </c>
      <c r="CE75" s="683">
        <v>0</v>
      </c>
      <c r="CF75" s="681"/>
      <c r="CG75" s="681"/>
      <c r="CH75" s="681"/>
      <c r="CI75" s="687">
        <f t="shared" si="76"/>
        <v>0</v>
      </c>
      <c r="CJ75" s="688" t="str">
        <f t="shared" si="77"/>
        <v>-</v>
      </c>
      <c r="CK75" s="687">
        <f t="shared" si="78"/>
        <v>74.3</v>
      </c>
      <c r="CL75" s="681"/>
      <c r="CM75" s="687">
        <f t="shared" si="79"/>
        <v>0</v>
      </c>
      <c r="CN75" s="681"/>
      <c r="CO75" s="687">
        <f t="shared" si="80"/>
        <v>-74.3</v>
      </c>
      <c r="CP75" s="688">
        <f t="shared" si="81"/>
        <v>0</v>
      </c>
      <c r="CQ75" s="683">
        <v>31.6</v>
      </c>
      <c r="CR75" s="681"/>
      <c r="CS75" s="681"/>
      <c r="CT75" s="681"/>
      <c r="CU75" s="687">
        <f t="shared" si="82"/>
        <v>-31.6</v>
      </c>
      <c r="CV75" s="688">
        <f t="shared" si="83"/>
        <v>0</v>
      </c>
      <c r="CW75" s="683">
        <v>20.2</v>
      </c>
      <c r="CX75" s="681"/>
      <c r="CY75" s="681"/>
      <c r="CZ75" s="681"/>
      <c r="DA75" s="687">
        <f t="shared" si="84"/>
        <v>-20.2</v>
      </c>
      <c r="DB75" s="688">
        <f t="shared" si="85"/>
        <v>0</v>
      </c>
      <c r="DC75" s="683">
        <v>22.5</v>
      </c>
      <c r="DD75" s="681"/>
      <c r="DE75" s="681"/>
      <c r="DF75" s="681"/>
      <c r="DG75" s="687">
        <f t="shared" si="86"/>
        <v>-22.5</v>
      </c>
      <c r="DH75" s="688">
        <f t="shared" si="87"/>
        <v>0</v>
      </c>
    </row>
    <row r="76" spans="1:112" ht="21.75" customHeight="1">
      <c r="A76">
        <v>0</v>
      </c>
      <c r="B76" s="344" t="s">
        <v>1188</v>
      </c>
      <c r="C76" s="337"/>
      <c r="D76" s="344" t="s">
        <v>1188</v>
      </c>
      <c r="E76" s="528" t="s">
        <v>4583</v>
      </c>
      <c r="F76" s="528"/>
      <c r="G76" s="529"/>
      <c r="H76" s="530"/>
      <c r="I76" s="530"/>
      <c r="J76" s="663" t="s">
        <v>883</v>
      </c>
      <c r="K76" s="687">
        <f t="shared" si="44"/>
        <v>0</v>
      </c>
      <c r="L76" s="681"/>
      <c r="M76" s="687">
        <f t="shared" si="45"/>
        <v>0</v>
      </c>
      <c r="N76" s="681"/>
      <c r="O76" s="687">
        <f t="shared" si="46"/>
        <v>0</v>
      </c>
      <c r="P76" s="688" t="str">
        <f t="shared" si="47"/>
        <v>-</v>
      </c>
      <c r="Q76" s="687">
        <f t="shared" si="48"/>
        <v>0</v>
      </c>
      <c r="R76" s="681"/>
      <c r="S76" s="687">
        <f t="shared" si="49"/>
        <v>0</v>
      </c>
      <c r="T76" s="681"/>
      <c r="U76" s="687">
        <f t="shared" si="50"/>
        <v>0</v>
      </c>
      <c r="V76" s="688" t="str">
        <f t="shared" si="51"/>
        <v>-</v>
      </c>
      <c r="W76" s="683">
        <v>0</v>
      </c>
      <c r="X76" s="681"/>
      <c r="Y76" s="681"/>
      <c r="Z76" s="681"/>
      <c r="AA76" s="687">
        <f t="shared" si="52"/>
        <v>0</v>
      </c>
      <c r="AB76" s="688" t="str">
        <f t="shared" si="53"/>
        <v>-</v>
      </c>
      <c r="AC76" s="683">
        <v>0</v>
      </c>
      <c r="AD76" s="681"/>
      <c r="AE76" s="681"/>
      <c r="AF76" s="681"/>
      <c r="AG76" s="687">
        <f t="shared" si="54"/>
        <v>0</v>
      </c>
      <c r="AH76" s="688" t="str">
        <f t="shared" si="55"/>
        <v>-</v>
      </c>
      <c r="AI76" s="683">
        <v>0</v>
      </c>
      <c r="AJ76" s="681"/>
      <c r="AK76" s="681"/>
      <c r="AL76" s="681"/>
      <c r="AM76" s="687">
        <f t="shared" si="56"/>
        <v>0</v>
      </c>
      <c r="AN76" s="688" t="str">
        <f t="shared" si="57"/>
        <v>-</v>
      </c>
      <c r="AO76" s="687">
        <f t="shared" si="58"/>
        <v>0</v>
      </c>
      <c r="AP76" s="681"/>
      <c r="AQ76" s="687">
        <f t="shared" si="59"/>
        <v>0</v>
      </c>
      <c r="AR76" s="681"/>
      <c r="AS76" s="687">
        <f t="shared" si="60"/>
        <v>0</v>
      </c>
      <c r="AT76" s="688" t="str">
        <f t="shared" si="61"/>
        <v>-</v>
      </c>
      <c r="AU76" s="683">
        <v>0</v>
      </c>
      <c r="AV76" s="681"/>
      <c r="AW76" s="681"/>
      <c r="AX76" s="681"/>
      <c r="AY76" s="687">
        <f t="shared" si="62"/>
        <v>0</v>
      </c>
      <c r="AZ76" s="688" t="str">
        <f t="shared" si="63"/>
        <v>-</v>
      </c>
      <c r="BA76" s="683">
        <v>0</v>
      </c>
      <c r="BB76" s="681"/>
      <c r="BC76" s="681"/>
      <c r="BD76" s="681"/>
      <c r="BE76" s="687">
        <f t="shared" si="64"/>
        <v>0</v>
      </c>
      <c r="BF76" s="688" t="str">
        <f t="shared" si="65"/>
        <v>-</v>
      </c>
      <c r="BG76" s="683">
        <v>0</v>
      </c>
      <c r="BH76" s="681"/>
      <c r="BI76" s="681"/>
      <c r="BJ76" s="681"/>
      <c r="BK76" s="687">
        <f t="shared" si="66"/>
        <v>0</v>
      </c>
      <c r="BL76" s="688" t="str">
        <f t="shared" si="67"/>
        <v>-</v>
      </c>
      <c r="BM76" s="687">
        <f t="shared" si="68"/>
        <v>0</v>
      </c>
      <c r="BN76" s="681"/>
      <c r="BO76" s="687">
        <f t="shared" si="69"/>
        <v>0</v>
      </c>
      <c r="BP76" s="681"/>
      <c r="BQ76" s="687">
        <f t="shared" si="70"/>
        <v>0</v>
      </c>
      <c r="BR76" s="688" t="str">
        <f t="shared" si="71"/>
        <v>-</v>
      </c>
      <c r="BS76" s="683">
        <v>0</v>
      </c>
      <c r="BT76" s="681"/>
      <c r="BU76" s="681"/>
      <c r="BV76" s="681"/>
      <c r="BW76" s="687">
        <f t="shared" si="72"/>
        <v>0</v>
      </c>
      <c r="BX76" s="688" t="str">
        <f t="shared" si="73"/>
        <v>-</v>
      </c>
      <c r="BY76" s="683">
        <v>0</v>
      </c>
      <c r="BZ76" s="681"/>
      <c r="CA76" s="681"/>
      <c r="CB76" s="681"/>
      <c r="CC76" s="687">
        <f t="shared" si="74"/>
        <v>0</v>
      </c>
      <c r="CD76" s="688" t="str">
        <f t="shared" si="75"/>
        <v>-</v>
      </c>
      <c r="CE76" s="683">
        <v>0</v>
      </c>
      <c r="CF76" s="681"/>
      <c r="CG76" s="681"/>
      <c r="CH76" s="681"/>
      <c r="CI76" s="687">
        <f t="shared" si="76"/>
        <v>0</v>
      </c>
      <c r="CJ76" s="688" t="str">
        <f t="shared" si="77"/>
        <v>-</v>
      </c>
      <c r="CK76" s="687">
        <f t="shared" si="78"/>
        <v>0</v>
      </c>
      <c r="CL76" s="681"/>
      <c r="CM76" s="687">
        <f t="shared" si="79"/>
        <v>0</v>
      </c>
      <c r="CN76" s="681"/>
      <c r="CO76" s="687">
        <f t="shared" si="80"/>
        <v>0</v>
      </c>
      <c r="CP76" s="688" t="str">
        <f t="shared" si="81"/>
        <v>-</v>
      </c>
      <c r="CQ76" s="683">
        <v>0</v>
      </c>
      <c r="CR76" s="681"/>
      <c r="CS76" s="681"/>
      <c r="CT76" s="681"/>
      <c r="CU76" s="687">
        <f t="shared" si="82"/>
        <v>0</v>
      </c>
      <c r="CV76" s="688" t="str">
        <f t="shared" si="83"/>
        <v>-</v>
      </c>
      <c r="CW76" s="683">
        <v>0</v>
      </c>
      <c r="CX76" s="681"/>
      <c r="CY76" s="681"/>
      <c r="CZ76" s="681"/>
      <c r="DA76" s="687">
        <f t="shared" si="84"/>
        <v>0</v>
      </c>
      <c r="DB76" s="688" t="str">
        <f t="shared" si="85"/>
        <v>-</v>
      </c>
      <c r="DC76" s="683">
        <v>0</v>
      </c>
      <c r="DD76" s="681"/>
      <c r="DE76" s="681"/>
      <c r="DF76" s="681"/>
      <c r="DG76" s="687">
        <f t="shared" si="86"/>
        <v>0</v>
      </c>
      <c r="DH76" s="688" t="str">
        <f t="shared" si="87"/>
        <v>-</v>
      </c>
    </row>
    <row r="77" spans="1:112" ht="21.75" customHeight="1">
      <c r="A77">
        <v>0</v>
      </c>
      <c r="B77" s="504" t="s">
        <v>4584</v>
      </c>
      <c r="C77" s="337" t="s">
        <v>1190</v>
      </c>
      <c r="D77" s="504" t="s">
        <v>4584</v>
      </c>
      <c r="E77" s="528" t="s">
        <v>4585</v>
      </c>
      <c r="F77" s="528"/>
      <c r="G77" s="529"/>
      <c r="H77" s="530" t="s">
        <v>4586</v>
      </c>
      <c r="I77" s="530"/>
      <c r="J77" s="663" t="s">
        <v>883</v>
      </c>
      <c r="K77" s="687">
        <f t="shared" si="44"/>
        <v>0</v>
      </c>
      <c r="L77" s="681"/>
      <c r="M77" s="687">
        <f t="shared" si="45"/>
        <v>0</v>
      </c>
      <c r="N77" s="681"/>
      <c r="O77" s="687">
        <f t="shared" si="46"/>
        <v>0</v>
      </c>
      <c r="P77" s="688" t="str">
        <f t="shared" si="47"/>
        <v>-</v>
      </c>
      <c r="Q77" s="687">
        <f t="shared" si="48"/>
        <v>0</v>
      </c>
      <c r="R77" s="681"/>
      <c r="S77" s="687">
        <f t="shared" si="49"/>
        <v>0</v>
      </c>
      <c r="T77" s="681"/>
      <c r="U77" s="687">
        <f t="shared" si="50"/>
        <v>0</v>
      </c>
      <c r="V77" s="688" t="str">
        <f t="shared" si="51"/>
        <v>-</v>
      </c>
      <c r="W77" s="687">
        <f>W78+W79</f>
        <v>0</v>
      </c>
      <c r="X77" s="681"/>
      <c r="Y77" s="687">
        <f>Y78+Y79</f>
        <v>0</v>
      </c>
      <c r="Z77" s="681"/>
      <c r="AA77" s="687">
        <f t="shared" si="52"/>
        <v>0</v>
      </c>
      <c r="AB77" s="688" t="str">
        <f t="shared" si="53"/>
        <v>-</v>
      </c>
      <c r="AC77" s="687">
        <f>AC78+AC79</f>
        <v>0</v>
      </c>
      <c r="AD77" s="681"/>
      <c r="AE77" s="687">
        <f>AE78+AE79</f>
        <v>0</v>
      </c>
      <c r="AF77" s="681"/>
      <c r="AG77" s="687">
        <f t="shared" si="54"/>
        <v>0</v>
      </c>
      <c r="AH77" s="688" t="str">
        <f t="shared" si="55"/>
        <v>-</v>
      </c>
      <c r="AI77" s="687">
        <f>AI78+AI79</f>
        <v>0</v>
      </c>
      <c r="AJ77" s="681"/>
      <c r="AK77" s="687">
        <f>AK78+AK79</f>
        <v>0</v>
      </c>
      <c r="AL77" s="681"/>
      <c r="AM77" s="687">
        <f t="shared" si="56"/>
        <v>0</v>
      </c>
      <c r="AN77" s="688" t="str">
        <f t="shared" si="57"/>
        <v>-</v>
      </c>
      <c r="AO77" s="687">
        <f t="shared" si="58"/>
        <v>0</v>
      </c>
      <c r="AP77" s="681"/>
      <c r="AQ77" s="687">
        <f t="shared" si="59"/>
        <v>0</v>
      </c>
      <c r="AR77" s="681"/>
      <c r="AS77" s="687">
        <f t="shared" si="60"/>
        <v>0</v>
      </c>
      <c r="AT77" s="688" t="str">
        <f t="shared" si="61"/>
        <v>-</v>
      </c>
      <c r="AU77" s="687">
        <f>AU78+AU79</f>
        <v>0</v>
      </c>
      <c r="AV77" s="681"/>
      <c r="AW77" s="687">
        <f>AW78+AW79</f>
        <v>0</v>
      </c>
      <c r="AX77" s="681"/>
      <c r="AY77" s="687">
        <f t="shared" si="62"/>
        <v>0</v>
      </c>
      <c r="AZ77" s="688" t="str">
        <f t="shared" si="63"/>
        <v>-</v>
      </c>
      <c r="BA77" s="687">
        <f>BA78+BA79</f>
        <v>0</v>
      </c>
      <c r="BB77" s="681"/>
      <c r="BC77" s="687">
        <f>BC78+BC79</f>
        <v>0</v>
      </c>
      <c r="BD77" s="681"/>
      <c r="BE77" s="687">
        <f t="shared" si="64"/>
        <v>0</v>
      </c>
      <c r="BF77" s="688" t="str">
        <f t="shared" si="65"/>
        <v>-</v>
      </c>
      <c r="BG77" s="687">
        <f>BG78+BG79</f>
        <v>0</v>
      </c>
      <c r="BH77" s="681"/>
      <c r="BI77" s="687">
        <f>BI78+BI79</f>
        <v>0</v>
      </c>
      <c r="BJ77" s="681"/>
      <c r="BK77" s="687">
        <f t="shared" si="66"/>
        <v>0</v>
      </c>
      <c r="BL77" s="688" t="str">
        <f t="shared" si="67"/>
        <v>-</v>
      </c>
      <c r="BM77" s="687">
        <f t="shared" si="68"/>
        <v>0</v>
      </c>
      <c r="BN77" s="681"/>
      <c r="BO77" s="687">
        <f t="shared" si="69"/>
        <v>0</v>
      </c>
      <c r="BP77" s="681"/>
      <c r="BQ77" s="687">
        <f t="shared" si="70"/>
        <v>0</v>
      </c>
      <c r="BR77" s="688" t="str">
        <f t="shared" si="71"/>
        <v>-</v>
      </c>
      <c r="BS77" s="687">
        <f>BS78+BS79</f>
        <v>0</v>
      </c>
      <c r="BT77" s="681"/>
      <c r="BU77" s="687">
        <f>BU78+BU79</f>
        <v>0</v>
      </c>
      <c r="BV77" s="681"/>
      <c r="BW77" s="687">
        <f t="shared" si="72"/>
        <v>0</v>
      </c>
      <c r="BX77" s="688" t="str">
        <f t="shared" si="73"/>
        <v>-</v>
      </c>
      <c r="BY77" s="687">
        <f>BY78+BY79</f>
        <v>0</v>
      </c>
      <c r="BZ77" s="681"/>
      <c r="CA77" s="687">
        <f>CA78+CA79</f>
        <v>0</v>
      </c>
      <c r="CB77" s="681"/>
      <c r="CC77" s="687">
        <f t="shared" si="74"/>
        <v>0</v>
      </c>
      <c r="CD77" s="688" t="str">
        <f t="shared" si="75"/>
        <v>-</v>
      </c>
      <c r="CE77" s="687">
        <f>CE78+CE79</f>
        <v>0</v>
      </c>
      <c r="CF77" s="681"/>
      <c r="CG77" s="687">
        <f>CG78+CG79</f>
        <v>0</v>
      </c>
      <c r="CH77" s="681"/>
      <c r="CI77" s="687">
        <f t="shared" si="76"/>
        <v>0</v>
      </c>
      <c r="CJ77" s="688" t="str">
        <f t="shared" si="77"/>
        <v>-</v>
      </c>
      <c r="CK77" s="687">
        <f t="shared" si="78"/>
        <v>0</v>
      </c>
      <c r="CL77" s="681"/>
      <c r="CM77" s="687">
        <f t="shared" si="79"/>
        <v>0</v>
      </c>
      <c r="CN77" s="681"/>
      <c r="CO77" s="687">
        <f t="shared" si="80"/>
        <v>0</v>
      </c>
      <c r="CP77" s="688" t="str">
        <f t="shared" si="81"/>
        <v>-</v>
      </c>
      <c r="CQ77" s="687">
        <f>CQ78+CQ79</f>
        <v>0</v>
      </c>
      <c r="CR77" s="681"/>
      <c r="CS77" s="687">
        <f>CS78+CS79</f>
        <v>0</v>
      </c>
      <c r="CT77" s="681"/>
      <c r="CU77" s="687">
        <f t="shared" si="82"/>
        <v>0</v>
      </c>
      <c r="CV77" s="688" t="str">
        <f t="shared" si="83"/>
        <v>-</v>
      </c>
      <c r="CW77" s="687">
        <f>CW78+CW79</f>
        <v>0</v>
      </c>
      <c r="CX77" s="681"/>
      <c r="CY77" s="687">
        <f>CY78+CY79</f>
        <v>0</v>
      </c>
      <c r="CZ77" s="681"/>
      <c r="DA77" s="687">
        <f t="shared" si="84"/>
        <v>0</v>
      </c>
      <c r="DB77" s="688" t="str">
        <f t="shared" si="85"/>
        <v>-</v>
      </c>
      <c r="DC77" s="687">
        <f>DC78+DC79</f>
        <v>0</v>
      </c>
      <c r="DD77" s="681"/>
      <c r="DE77" s="687">
        <f>DE78+DE79</f>
        <v>0</v>
      </c>
      <c r="DF77" s="681"/>
      <c r="DG77" s="687">
        <f t="shared" si="86"/>
        <v>0</v>
      </c>
      <c r="DH77" s="688" t="str">
        <f t="shared" si="87"/>
        <v>-</v>
      </c>
    </row>
    <row r="78" spans="1:112" ht="21.75" customHeight="1">
      <c r="B78" s="504"/>
      <c r="C78" s="337"/>
      <c r="D78" s="376" t="s">
        <v>4573</v>
      </c>
      <c r="E78" s="528" t="s">
        <v>4587</v>
      </c>
      <c r="F78" s="528"/>
      <c r="G78" s="529"/>
      <c r="H78" s="530"/>
      <c r="I78" s="530"/>
      <c r="J78" s="663"/>
      <c r="K78" s="687">
        <f t="shared" si="44"/>
        <v>0</v>
      </c>
      <c r="L78" s="681"/>
      <c r="M78" s="687">
        <f t="shared" si="45"/>
        <v>0</v>
      </c>
      <c r="N78" s="681"/>
      <c r="O78" s="687">
        <f t="shared" si="46"/>
        <v>0</v>
      </c>
      <c r="P78" s="688" t="str">
        <f t="shared" si="47"/>
        <v>-</v>
      </c>
      <c r="Q78" s="687">
        <f t="shared" si="48"/>
        <v>0</v>
      </c>
      <c r="R78" s="681"/>
      <c r="S78" s="687">
        <f t="shared" si="49"/>
        <v>0</v>
      </c>
      <c r="T78" s="681"/>
      <c r="U78" s="687">
        <f t="shared" si="50"/>
        <v>0</v>
      </c>
      <c r="V78" s="688" t="str">
        <f t="shared" si="51"/>
        <v>-</v>
      </c>
      <c r="W78" s="681"/>
      <c r="X78" s="681"/>
      <c r="Y78" s="681"/>
      <c r="Z78" s="681"/>
      <c r="AA78" s="687">
        <f t="shared" si="52"/>
        <v>0</v>
      </c>
      <c r="AB78" s="688" t="str">
        <f t="shared" si="53"/>
        <v>-</v>
      </c>
      <c r="AC78" s="681"/>
      <c r="AD78" s="681"/>
      <c r="AE78" s="681"/>
      <c r="AF78" s="681"/>
      <c r="AG78" s="687">
        <f t="shared" si="54"/>
        <v>0</v>
      </c>
      <c r="AH78" s="688" t="str">
        <f t="shared" si="55"/>
        <v>-</v>
      </c>
      <c r="AI78" s="681"/>
      <c r="AJ78" s="681"/>
      <c r="AK78" s="681"/>
      <c r="AL78" s="681"/>
      <c r="AM78" s="687">
        <f t="shared" si="56"/>
        <v>0</v>
      </c>
      <c r="AN78" s="688" t="str">
        <f t="shared" si="57"/>
        <v>-</v>
      </c>
      <c r="AO78" s="687">
        <f t="shared" si="58"/>
        <v>0</v>
      </c>
      <c r="AP78" s="681"/>
      <c r="AQ78" s="687">
        <f t="shared" si="59"/>
        <v>0</v>
      </c>
      <c r="AR78" s="681"/>
      <c r="AS78" s="687">
        <f t="shared" si="60"/>
        <v>0</v>
      </c>
      <c r="AT78" s="688" t="str">
        <f t="shared" si="61"/>
        <v>-</v>
      </c>
      <c r="AU78" s="681"/>
      <c r="AV78" s="681"/>
      <c r="AW78" s="681"/>
      <c r="AX78" s="681"/>
      <c r="AY78" s="687">
        <f t="shared" si="62"/>
        <v>0</v>
      </c>
      <c r="AZ78" s="688" t="str">
        <f t="shared" si="63"/>
        <v>-</v>
      </c>
      <c r="BA78" s="681"/>
      <c r="BB78" s="681"/>
      <c r="BC78" s="681"/>
      <c r="BD78" s="681"/>
      <c r="BE78" s="687">
        <f t="shared" si="64"/>
        <v>0</v>
      </c>
      <c r="BF78" s="688" t="str">
        <f t="shared" si="65"/>
        <v>-</v>
      </c>
      <c r="BG78" s="681"/>
      <c r="BH78" s="681"/>
      <c r="BI78" s="681"/>
      <c r="BJ78" s="681"/>
      <c r="BK78" s="687">
        <f t="shared" si="66"/>
        <v>0</v>
      </c>
      <c r="BL78" s="688" t="str">
        <f t="shared" si="67"/>
        <v>-</v>
      </c>
      <c r="BM78" s="687">
        <f t="shared" si="68"/>
        <v>0</v>
      </c>
      <c r="BN78" s="681"/>
      <c r="BO78" s="687">
        <f t="shared" si="69"/>
        <v>0</v>
      </c>
      <c r="BP78" s="681"/>
      <c r="BQ78" s="687">
        <f t="shared" si="70"/>
        <v>0</v>
      </c>
      <c r="BR78" s="688" t="str">
        <f t="shared" si="71"/>
        <v>-</v>
      </c>
      <c r="BS78" s="681"/>
      <c r="BT78" s="681"/>
      <c r="BU78" s="681"/>
      <c r="BV78" s="681"/>
      <c r="BW78" s="687">
        <f t="shared" si="72"/>
        <v>0</v>
      </c>
      <c r="BX78" s="688" t="str">
        <f t="shared" si="73"/>
        <v>-</v>
      </c>
      <c r="BY78" s="681"/>
      <c r="BZ78" s="681"/>
      <c r="CA78" s="681"/>
      <c r="CB78" s="681"/>
      <c r="CC78" s="687">
        <f t="shared" si="74"/>
        <v>0</v>
      </c>
      <c r="CD78" s="688" t="str">
        <f t="shared" si="75"/>
        <v>-</v>
      </c>
      <c r="CE78" s="681"/>
      <c r="CF78" s="681"/>
      <c r="CG78" s="681"/>
      <c r="CH78" s="681"/>
      <c r="CI78" s="687">
        <f t="shared" si="76"/>
        <v>0</v>
      </c>
      <c r="CJ78" s="688" t="str">
        <f t="shared" si="77"/>
        <v>-</v>
      </c>
      <c r="CK78" s="687">
        <f t="shared" si="78"/>
        <v>0</v>
      </c>
      <c r="CL78" s="681"/>
      <c r="CM78" s="687">
        <f t="shared" si="79"/>
        <v>0</v>
      </c>
      <c r="CN78" s="681"/>
      <c r="CO78" s="687">
        <f t="shared" si="80"/>
        <v>0</v>
      </c>
      <c r="CP78" s="688" t="str">
        <f t="shared" si="81"/>
        <v>-</v>
      </c>
      <c r="CQ78" s="681"/>
      <c r="CR78" s="681"/>
      <c r="CS78" s="681"/>
      <c r="CT78" s="681"/>
      <c r="CU78" s="687">
        <f t="shared" si="82"/>
        <v>0</v>
      </c>
      <c r="CV78" s="688" t="str">
        <f t="shared" si="83"/>
        <v>-</v>
      </c>
      <c r="CW78" s="681"/>
      <c r="CX78" s="681"/>
      <c r="CY78" s="681"/>
      <c r="CZ78" s="681"/>
      <c r="DA78" s="687">
        <f t="shared" si="84"/>
        <v>0</v>
      </c>
      <c r="DB78" s="688" t="str">
        <f t="shared" si="85"/>
        <v>-</v>
      </c>
      <c r="DC78" s="681"/>
      <c r="DD78" s="681"/>
      <c r="DE78" s="681"/>
      <c r="DF78" s="681"/>
      <c r="DG78" s="687">
        <f t="shared" si="86"/>
        <v>0</v>
      </c>
      <c r="DH78" s="688" t="str">
        <f t="shared" si="87"/>
        <v>-</v>
      </c>
    </row>
    <row r="79" spans="1:112" ht="21.75" customHeight="1">
      <c r="B79" s="504"/>
      <c r="C79" s="337"/>
      <c r="D79" s="376" t="s">
        <v>1176</v>
      </c>
      <c r="E79" s="528" t="s">
        <v>4588</v>
      </c>
      <c r="F79" s="528"/>
      <c r="G79" s="529"/>
      <c r="H79" s="530"/>
      <c r="I79" s="530"/>
      <c r="J79" s="663"/>
      <c r="K79" s="687">
        <f t="shared" si="44"/>
        <v>0</v>
      </c>
      <c r="L79" s="681"/>
      <c r="M79" s="687">
        <f t="shared" si="45"/>
        <v>0</v>
      </c>
      <c r="N79" s="681"/>
      <c r="O79" s="687">
        <f t="shared" si="46"/>
        <v>0</v>
      </c>
      <c r="P79" s="688" t="str">
        <f t="shared" si="47"/>
        <v>-</v>
      </c>
      <c r="Q79" s="687">
        <f t="shared" si="48"/>
        <v>0</v>
      </c>
      <c r="R79" s="681"/>
      <c r="S79" s="687">
        <f t="shared" si="49"/>
        <v>0</v>
      </c>
      <c r="T79" s="681"/>
      <c r="U79" s="687">
        <f t="shared" si="50"/>
        <v>0</v>
      </c>
      <c r="V79" s="688" t="str">
        <f t="shared" si="51"/>
        <v>-</v>
      </c>
      <c r="W79" s="681"/>
      <c r="X79" s="681"/>
      <c r="Y79" s="681"/>
      <c r="Z79" s="681"/>
      <c r="AA79" s="687">
        <f t="shared" si="52"/>
        <v>0</v>
      </c>
      <c r="AB79" s="688" t="str">
        <f t="shared" si="53"/>
        <v>-</v>
      </c>
      <c r="AC79" s="681"/>
      <c r="AD79" s="681"/>
      <c r="AE79" s="681"/>
      <c r="AF79" s="681"/>
      <c r="AG79" s="687">
        <f t="shared" si="54"/>
        <v>0</v>
      </c>
      <c r="AH79" s="688" t="str">
        <f t="shared" si="55"/>
        <v>-</v>
      </c>
      <c r="AI79" s="681"/>
      <c r="AJ79" s="681"/>
      <c r="AK79" s="681"/>
      <c r="AL79" s="681"/>
      <c r="AM79" s="687">
        <f t="shared" si="56"/>
        <v>0</v>
      </c>
      <c r="AN79" s="688" t="str">
        <f t="shared" si="57"/>
        <v>-</v>
      </c>
      <c r="AO79" s="687">
        <f t="shared" si="58"/>
        <v>0</v>
      </c>
      <c r="AP79" s="681"/>
      <c r="AQ79" s="687">
        <f t="shared" si="59"/>
        <v>0</v>
      </c>
      <c r="AR79" s="681"/>
      <c r="AS79" s="687">
        <f t="shared" si="60"/>
        <v>0</v>
      </c>
      <c r="AT79" s="688" t="str">
        <f t="shared" si="61"/>
        <v>-</v>
      </c>
      <c r="AU79" s="681"/>
      <c r="AV79" s="681"/>
      <c r="AW79" s="681"/>
      <c r="AX79" s="681"/>
      <c r="AY79" s="687">
        <f t="shared" si="62"/>
        <v>0</v>
      </c>
      <c r="AZ79" s="688" t="str">
        <f t="shared" si="63"/>
        <v>-</v>
      </c>
      <c r="BA79" s="681"/>
      <c r="BB79" s="681"/>
      <c r="BC79" s="681"/>
      <c r="BD79" s="681"/>
      <c r="BE79" s="687">
        <f t="shared" si="64"/>
        <v>0</v>
      </c>
      <c r="BF79" s="688" t="str">
        <f t="shared" si="65"/>
        <v>-</v>
      </c>
      <c r="BG79" s="681"/>
      <c r="BH79" s="681"/>
      <c r="BI79" s="681"/>
      <c r="BJ79" s="681"/>
      <c r="BK79" s="687">
        <f t="shared" si="66"/>
        <v>0</v>
      </c>
      <c r="BL79" s="688" t="str">
        <f t="shared" si="67"/>
        <v>-</v>
      </c>
      <c r="BM79" s="687">
        <f t="shared" si="68"/>
        <v>0</v>
      </c>
      <c r="BN79" s="681"/>
      <c r="BO79" s="687">
        <f t="shared" si="69"/>
        <v>0</v>
      </c>
      <c r="BP79" s="681"/>
      <c r="BQ79" s="687">
        <f t="shared" si="70"/>
        <v>0</v>
      </c>
      <c r="BR79" s="688" t="str">
        <f t="shared" si="71"/>
        <v>-</v>
      </c>
      <c r="BS79" s="681"/>
      <c r="BT79" s="681"/>
      <c r="BU79" s="681"/>
      <c r="BV79" s="681"/>
      <c r="BW79" s="687">
        <f t="shared" si="72"/>
        <v>0</v>
      </c>
      <c r="BX79" s="688" t="str">
        <f t="shared" si="73"/>
        <v>-</v>
      </c>
      <c r="BY79" s="681"/>
      <c r="BZ79" s="681"/>
      <c r="CA79" s="681"/>
      <c r="CB79" s="681"/>
      <c r="CC79" s="687">
        <f t="shared" si="74"/>
        <v>0</v>
      </c>
      <c r="CD79" s="688" t="str">
        <f t="shared" si="75"/>
        <v>-</v>
      </c>
      <c r="CE79" s="681"/>
      <c r="CF79" s="681"/>
      <c r="CG79" s="681"/>
      <c r="CH79" s="681"/>
      <c r="CI79" s="687">
        <f t="shared" si="76"/>
        <v>0</v>
      </c>
      <c r="CJ79" s="688" t="str">
        <f t="shared" si="77"/>
        <v>-</v>
      </c>
      <c r="CK79" s="687">
        <f t="shared" si="78"/>
        <v>0</v>
      </c>
      <c r="CL79" s="681"/>
      <c r="CM79" s="687">
        <f t="shared" si="79"/>
        <v>0</v>
      </c>
      <c r="CN79" s="681"/>
      <c r="CO79" s="687">
        <f t="shared" si="80"/>
        <v>0</v>
      </c>
      <c r="CP79" s="688" t="str">
        <f t="shared" si="81"/>
        <v>-</v>
      </c>
      <c r="CQ79" s="681"/>
      <c r="CR79" s="681"/>
      <c r="CS79" s="681"/>
      <c r="CT79" s="681"/>
      <c r="CU79" s="687">
        <f t="shared" si="82"/>
        <v>0</v>
      </c>
      <c r="CV79" s="688" t="str">
        <f t="shared" si="83"/>
        <v>-</v>
      </c>
      <c r="CW79" s="681"/>
      <c r="CX79" s="681"/>
      <c r="CY79" s="681"/>
      <c r="CZ79" s="681"/>
      <c r="DA79" s="687">
        <f t="shared" si="84"/>
        <v>0</v>
      </c>
      <c r="DB79" s="688" t="str">
        <f t="shared" si="85"/>
        <v>-</v>
      </c>
      <c r="DC79" s="681"/>
      <c r="DD79" s="681"/>
      <c r="DE79" s="681"/>
      <c r="DF79" s="681"/>
      <c r="DG79" s="687">
        <f t="shared" si="86"/>
        <v>0</v>
      </c>
      <c r="DH79" s="688" t="str">
        <f t="shared" si="87"/>
        <v>-</v>
      </c>
    </row>
    <row r="80" spans="1:112" ht="21.75" customHeight="1">
      <c r="A80">
        <v>0.54800000000000004</v>
      </c>
      <c r="B80" s="504" t="s">
        <v>1196</v>
      </c>
      <c r="C80" s="337" t="s">
        <v>1195</v>
      </c>
      <c r="D80" s="504" t="s">
        <v>1196</v>
      </c>
      <c r="E80" s="528" t="s">
        <v>4589</v>
      </c>
      <c r="F80" s="528"/>
      <c r="G80" s="529"/>
      <c r="H80" s="530" t="s">
        <v>4590</v>
      </c>
      <c r="I80" s="530"/>
      <c r="J80" s="663" t="s">
        <v>883</v>
      </c>
      <c r="K80" s="687">
        <f t="shared" si="44"/>
        <v>4.8000000000000007</v>
      </c>
      <c r="L80" s="681"/>
      <c r="M80" s="687">
        <f t="shared" si="45"/>
        <v>0</v>
      </c>
      <c r="N80" s="681"/>
      <c r="O80" s="687">
        <f t="shared" si="46"/>
        <v>-4.8000000000000007</v>
      </c>
      <c r="P80" s="688">
        <f t="shared" si="47"/>
        <v>0</v>
      </c>
      <c r="Q80" s="687">
        <f t="shared" si="48"/>
        <v>1.2000000000000002</v>
      </c>
      <c r="R80" s="681"/>
      <c r="S80" s="687">
        <f t="shared" si="49"/>
        <v>0</v>
      </c>
      <c r="T80" s="681"/>
      <c r="U80" s="687">
        <f t="shared" si="50"/>
        <v>-1.2000000000000002</v>
      </c>
      <c r="V80" s="688">
        <f t="shared" si="51"/>
        <v>0</v>
      </c>
      <c r="W80" s="687">
        <f>W81+W82</f>
        <v>0.4</v>
      </c>
      <c r="X80" s="681"/>
      <c r="Y80" s="687">
        <f>Y81+Y82</f>
        <v>0</v>
      </c>
      <c r="Z80" s="681"/>
      <c r="AA80" s="687">
        <f t="shared" si="52"/>
        <v>-0.4</v>
      </c>
      <c r="AB80" s="688">
        <f t="shared" si="53"/>
        <v>0</v>
      </c>
      <c r="AC80" s="687">
        <f>AC81+AC82</f>
        <v>0.4</v>
      </c>
      <c r="AD80" s="681"/>
      <c r="AE80" s="687">
        <f>AE81+AE82</f>
        <v>0</v>
      </c>
      <c r="AF80" s="681"/>
      <c r="AG80" s="687">
        <f t="shared" si="54"/>
        <v>-0.4</v>
      </c>
      <c r="AH80" s="688">
        <f t="shared" si="55"/>
        <v>0</v>
      </c>
      <c r="AI80" s="687">
        <f>AI81+AI82</f>
        <v>0.4</v>
      </c>
      <c r="AJ80" s="681"/>
      <c r="AK80" s="687">
        <f>AK81+AK82</f>
        <v>0</v>
      </c>
      <c r="AL80" s="681"/>
      <c r="AM80" s="687">
        <f t="shared" si="56"/>
        <v>-0.4</v>
      </c>
      <c r="AN80" s="688">
        <f t="shared" si="57"/>
        <v>0</v>
      </c>
      <c r="AO80" s="687">
        <f t="shared" si="58"/>
        <v>1.2000000000000002</v>
      </c>
      <c r="AP80" s="681"/>
      <c r="AQ80" s="687">
        <f t="shared" si="59"/>
        <v>0</v>
      </c>
      <c r="AR80" s="681"/>
      <c r="AS80" s="687">
        <f t="shared" si="60"/>
        <v>-1.2000000000000002</v>
      </c>
      <c r="AT80" s="688">
        <f t="shared" si="61"/>
        <v>0</v>
      </c>
      <c r="AU80" s="687">
        <f>AU81+AU82</f>
        <v>0.4</v>
      </c>
      <c r="AV80" s="681"/>
      <c r="AW80" s="687">
        <f>AW81+AW82</f>
        <v>0</v>
      </c>
      <c r="AX80" s="681"/>
      <c r="AY80" s="687">
        <f t="shared" si="62"/>
        <v>-0.4</v>
      </c>
      <c r="AZ80" s="688">
        <f t="shared" si="63"/>
        <v>0</v>
      </c>
      <c r="BA80" s="687">
        <f>BA81+BA82</f>
        <v>0.4</v>
      </c>
      <c r="BB80" s="681"/>
      <c r="BC80" s="687">
        <f>BC81+BC82</f>
        <v>0</v>
      </c>
      <c r="BD80" s="681"/>
      <c r="BE80" s="687">
        <f t="shared" si="64"/>
        <v>-0.4</v>
      </c>
      <c r="BF80" s="688">
        <f t="shared" si="65"/>
        <v>0</v>
      </c>
      <c r="BG80" s="687">
        <f>BG81+BG82</f>
        <v>0.4</v>
      </c>
      <c r="BH80" s="681"/>
      <c r="BI80" s="687">
        <f>BI81+BI82</f>
        <v>0</v>
      </c>
      <c r="BJ80" s="681"/>
      <c r="BK80" s="687">
        <f t="shared" si="66"/>
        <v>-0.4</v>
      </c>
      <c r="BL80" s="688">
        <f t="shared" si="67"/>
        <v>0</v>
      </c>
      <c r="BM80" s="687">
        <f t="shared" si="68"/>
        <v>1.2000000000000002</v>
      </c>
      <c r="BN80" s="681"/>
      <c r="BO80" s="687">
        <f t="shared" si="69"/>
        <v>0</v>
      </c>
      <c r="BP80" s="681"/>
      <c r="BQ80" s="687">
        <f t="shared" si="70"/>
        <v>-1.2000000000000002</v>
      </c>
      <c r="BR80" s="688">
        <f t="shared" si="71"/>
        <v>0</v>
      </c>
      <c r="BS80" s="687">
        <f>BS81+BS82</f>
        <v>0.4</v>
      </c>
      <c r="BT80" s="681"/>
      <c r="BU80" s="687">
        <f>BU81+BU82</f>
        <v>0</v>
      </c>
      <c r="BV80" s="681"/>
      <c r="BW80" s="687">
        <f t="shared" si="72"/>
        <v>-0.4</v>
      </c>
      <c r="BX80" s="688">
        <f t="shared" si="73"/>
        <v>0</v>
      </c>
      <c r="BY80" s="687">
        <f>BY81+BY82</f>
        <v>0.4</v>
      </c>
      <c r="BZ80" s="681"/>
      <c r="CA80" s="687">
        <f>CA81+CA82</f>
        <v>0</v>
      </c>
      <c r="CB80" s="681"/>
      <c r="CC80" s="687">
        <f t="shared" si="74"/>
        <v>-0.4</v>
      </c>
      <c r="CD80" s="688">
        <f t="shared" si="75"/>
        <v>0</v>
      </c>
      <c r="CE80" s="687">
        <f>CE81+CE82</f>
        <v>0.4</v>
      </c>
      <c r="CF80" s="681"/>
      <c r="CG80" s="687">
        <f>CG81+CG82</f>
        <v>0</v>
      </c>
      <c r="CH80" s="681"/>
      <c r="CI80" s="687">
        <f t="shared" si="76"/>
        <v>-0.4</v>
      </c>
      <c r="CJ80" s="688">
        <f t="shared" si="77"/>
        <v>0</v>
      </c>
      <c r="CK80" s="687">
        <f t="shared" si="78"/>
        <v>1.2000000000000002</v>
      </c>
      <c r="CL80" s="681"/>
      <c r="CM80" s="687">
        <f t="shared" si="79"/>
        <v>0</v>
      </c>
      <c r="CN80" s="681"/>
      <c r="CO80" s="687">
        <f t="shared" si="80"/>
        <v>-1.2000000000000002</v>
      </c>
      <c r="CP80" s="688">
        <f t="shared" si="81"/>
        <v>0</v>
      </c>
      <c r="CQ80" s="687">
        <f>CQ81+CQ82</f>
        <v>0.4</v>
      </c>
      <c r="CR80" s="681"/>
      <c r="CS80" s="687">
        <f>CS81+CS82</f>
        <v>0</v>
      </c>
      <c r="CT80" s="681"/>
      <c r="CU80" s="687">
        <f t="shared" si="82"/>
        <v>-0.4</v>
      </c>
      <c r="CV80" s="688">
        <f t="shared" si="83"/>
        <v>0</v>
      </c>
      <c r="CW80" s="687">
        <f>CW81+CW82</f>
        <v>0.4</v>
      </c>
      <c r="CX80" s="681"/>
      <c r="CY80" s="687">
        <f>CY81+CY82</f>
        <v>0</v>
      </c>
      <c r="CZ80" s="681"/>
      <c r="DA80" s="687">
        <f t="shared" si="84"/>
        <v>-0.4</v>
      </c>
      <c r="DB80" s="688">
        <f t="shared" si="85"/>
        <v>0</v>
      </c>
      <c r="DC80" s="687">
        <f>DC81+DC82</f>
        <v>0.4</v>
      </c>
      <c r="DD80" s="681"/>
      <c r="DE80" s="687">
        <f>DE81+DE82</f>
        <v>0</v>
      </c>
      <c r="DF80" s="681"/>
      <c r="DG80" s="687">
        <f t="shared" si="86"/>
        <v>-0.4</v>
      </c>
      <c r="DH80" s="688">
        <f t="shared" si="87"/>
        <v>0</v>
      </c>
    </row>
    <row r="81" spans="1:112" ht="21.75" customHeight="1">
      <c r="A81">
        <v>0</v>
      </c>
      <c r="B81" s="344" t="s">
        <v>4573</v>
      </c>
      <c r="C81" s="337"/>
      <c r="D81" s="344" t="s">
        <v>4573</v>
      </c>
      <c r="E81" s="528" t="s">
        <v>4591</v>
      </c>
      <c r="F81" s="528"/>
      <c r="G81" s="529"/>
      <c r="H81" s="530"/>
      <c r="I81" s="530"/>
      <c r="J81" s="663" t="s">
        <v>883</v>
      </c>
      <c r="K81" s="687">
        <f t="shared" si="44"/>
        <v>0</v>
      </c>
      <c r="L81" s="681"/>
      <c r="M81" s="687">
        <f t="shared" si="45"/>
        <v>0</v>
      </c>
      <c r="N81" s="681"/>
      <c r="O81" s="687">
        <f t="shared" si="46"/>
        <v>0</v>
      </c>
      <c r="P81" s="688" t="str">
        <f t="shared" si="47"/>
        <v>-</v>
      </c>
      <c r="Q81" s="687">
        <f t="shared" si="48"/>
        <v>0</v>
      </c>
      <c r="R81" s="681"/>
      <c r="S81" s="687">
        <f t="shared" si="49"/>
        <v>0</v>
      </c>
      <c r="T81" s="681"/>
      <c r="U81" s="687">
        <f t="shared" si="50"/>
        <v>0</v>
      </c>
      <c r="V81" s="688" t="str">
        <f t="shared" si="51"/>
        <v>-</v>
      </c>
      <c r="W81" s="683">
        <v>0</v>
      </c>
      <c r="X81" s="681"/>
      <c r="Y81" s="681"/>
      <c r="Z81" s="681"/>
      <c r="AA81" s="687">
        <f t="shared" si="52"/>
        <v>0</v>
      </c>
      <c r="AB81" s="688" t="str">
        <f t="shared" si="53"/>
        <v>-</v>
      </c>
      <c r="AC81" s="683">
        <v>0</v>
      </c>
      <c r="AD81" s="681"/>
      <c r="AE81" s="681"/>
      <c r="AF81" s="681"/>
      <c r="AG81" s="687">
        <f t="shared" si="54"/>
        <v>0</v>
      </c>
      <c r="AH81" s="688" t="str">
        <f t="shared" si="55"/>
        <v>-</v>
      </c>
      <c r="AI81" s="683">
        <v>0</v>
      </c>
      <c r="AJ81" s="681"/>
      <c r="AK81" s="681"/>
      <c r="AL81" s="681"/>
      <c r="AM81" s="687">
        <f t="shared" si="56"/>
        <v>0</v>
      </c>
      <c r="AN81" s="688" t="str">
        <f t="shared" si="57"/>
        <v>-</v>
      </c>
      <c r="AO81" s="687">
        <f t="shared" si="58"/>
        <v>0</v>
      </c>
      <c r="AP81" s="681"/>
      <c r="AQ81" s="687">
        <f t="shared" si="59"/>
        <v>0</v>
      </c>
      <c r="AR81" s="681"/>
      <c r="AS81" s="687">
        <f t="shared" si="60"/>
        <v>0</v>
      </c>
      <c r="AT81" s="688" t="str">
        <f t="shared" si="61"/>
        <v>-</v>
      </c>
      <c r="AU81" s="683">
        <v>0</v>
      </c>
      <c r="AV81" s="681"/>
      <c r="AW81" s="681"/>
      <c r="AX81" s="681"/>
      <c r="AY81" s="687">
        <f t="shared" si="62"/>
        <v>0</v>
      </c>
      <c r="AZ81" s="688" t="str">
        <f t="shared" si="63"/>
        <v>-</v>
      </c>
      <c r="BA81" s="683">
        <v>0</v>
      </c>
      <c r="BB81" s="681"/>
      <c r="BC81" s="681"/>
      <c r="BD81" s="681"/>
      <c r="BE81" s="687">
        <f t="shared" si="64"/>
        <v>0</v>
      </c>
      <c r="BF81" s="688" t="str">
        <f t="shared" si="65"/>
        <v>-</v>
      </c>
      <c r="BG81" s="683">
        <v>0</v>
      </c>
      <c r="BH81" s="681"/>
      <c r="BI81" s="681"/>
      <c r="BJ81" s="681"/>
      <c r="BK81" s="687">
        <f t="shared" si="66"/>
        <v>0</v>
      </c>
      <c r="BL81" s="688" t="str">
        <f t="shared" si="67"/>
        <v>-</v>
      </c>
      <c r="BM81" s="687">
        <f t="shared" si="68"/>
        <v>0</v>
      </c>
      <c r="BN81" s="681"/>
      <c r="BO81" s="687">
        <f t="shared" si="69"/>
        <v>0</v>
      </c>
      <c r="BP81" s="681"/>
      <c r="BQ81" s="687">
        <f t="shared" si="70"/>
        <v>0</v>
      </c>
      <c r="BR81" s="688" t="str">
        <f t="shared" si="71"/>
        <v>-</v>
      </c>
      <c r="BS81" s="683">
        <v>0</v>
      </c>
      <c r="BT81" s="681"/>
      <c r="BU81" s="681"/>
      <c r="BV81" s="681"/>
      <c r="BW81" s="687">
        <f t="shared" si="72"/>
        <v>0</v>
      </c>
      <c r="BX81" s="688" t="str">
        <f t="shared" si="73"/>
        <v>-</v>
      </c>
      <c r="BY81" s="683">
        <v>0</v>
      </c>
      <c r="BZ81" s="681"/>
      <c r="CA81" s="681"/>
      <c r="CB81" s="681"/>
      <c r="CC81" s="687">
        <f t="shared" si="74"/>
        <v>0</v>
      </c>
      <c r="CD81" s="688" t="str">
        <f t="shared" si="75"/>
        <v>-</v>
      </c>
      <c r="CE81" s="683">
        <v>0</v>
      </c>
      <c r="CF81" s="681"/>
      <c r="CG81" s="681"/>
      <c r="CH81" s="681"/>
      <c r="CI81" s="687">
        <f t="shared" si="76"/>
        <v>0</v>
      </c>
      <c r="CJ81" s="688" t="str">
        <f t="shared" si="77"/>
        <v>-</v>
      </c>
      <c r="CK81" s="687">
        <f t="shared" si="78"/>
        <v>0</v>
      </c>
      <c r="CL81" s="681"/>
      <c r="CM81" s="687">
        <f t="shared" si="79"/>
        <v>0</v>
      </c>
      <c r="CN81" s="681"/>
      <c r="CO81" s="687">
        <f t="shared" si="80"/>
        <v>0</v>
      </c>
      <c r="CP81" s="688" t="str">
        <f t="shared" si="81"/>
        <v>-</v>
      </c>
      <c r="CQ81" s="683">
        <v>0</v>
      </c>
      <c r="CR81" s="681"/>
      <c r="CS81" s="681"/>
      <c r="CT81" s="681"/>
      <c r="CU81" s="687">
        <f t="shared" si="82"/>
        <v>0</v>
      </c>
      <c r="CV81" s="688" t="str">
        <f t="shared" si="83"/>
        <v>-</v>
      </c>
      <c r="CW81" s="683">
        <v>0</v>
      </c>
      <c r="CX81" s="681"/>
      <c r="CY81" s="681"/>
      <c r="CZ81" s="681"/>
      <c r="DA81" s="687">
        <f t="shared" si="84"/>
        <v>0</v>
      </c>
      <c r="DB81" s="688" t="str">
        <f t="shared" si="85"/>
        <v>-</v>
      </c>
      <c r="DC81" s="683">
        <v>0</v>
      </c>
      <c r="DD81" s="681"/>
      <c r="DE81" s="681"/>
      <c r="DF81" s="681"/>
      <c r="DG81" s="687">
        <f t="shared" si="86"/>
        <v>0</v>
      </c>
      <c r="DH81" s="688" t="str">
        <f t="shared" si="87"/>
        <v>-</v>
      </c>
    </row>
    <row r="82" spans="1:112" ht="21.75" customHeight="1">
      <c r="A82">
        <v>0.54800000000000004</v>
      </c>
      <c r="B82" s="344" t="s">
        <v>1176</v>
      </c>
      <c r="C82" s="337"/>
      <c r="D82" s="344" t="s">
        <v>1176</v>
      </c>
      <c r="E82" s="528" t="s">
        <v>4592</v>
      </c>
      <c r="F82" s="528"/>
      <c r="G82" s="529"/>
      <c r="H82" s="530"/>
      <c r="I82" s="530"/>
      <c r="J82" s="663" t="s">
        <v>883</v>
      </c>
      <c r="K82" s="687">
        <f t="shared" si="44"/>
        <v>4.8000000000000007</v>
      </c>
      <c r="L82" s="681"/>
      <c r="M82" s="687">
        <f t="shared" si="45"/>
        <v>0</v>
      </c>
      <c r="N82" s="681"/>
      <c r="O82" s="687">
        <f t="shared" si="46"/>
        <v>-4.8000000000000007</v>
      </c>
      <c r="P82" s="688">
        <f t="shared" si="47"/>
        <v>0</v>
      </c>
      <c r="Q82" s="687">
        <f t="shared" si="48"/>
        <v>1.2000000000000002</v>
      </c>
      <c r="R82" s="681"/>
      <c r="S82" s="687">
        <f t="shared" si="49"/>
        <v>0</v>
      </c>
      <c r="T82" s="681"/>
      <c r="U82" s="687">
        <f t="shared" si="50"/>
        <v>-1.2000000000000002</v>
      </c>
      <c r="V82" s="688">
        <f t="shared" si="51"/>
        <v>0</v>
      </c>
      <c r="W82" s="683">
        <v>0.4</v>
      </c>
      <c r="X82" s="681"/>
      <c r="Y82" s="681"/>
      <c r="Z82" s="681"/>
      <c r="AA82" s="687">
        <f t="shared" si="52"/>
        <v>-0.4</v>
      </c>
      <c r="AB82" s="688">
        <f t="shared" si="53"/>
        <v>0</v>
      </c>
      <c r="AC82" s="683">
        <v>0.4</v>
      </c>
      <c r="AD82" s="681"/>
      <c r="AE82" s="681"/>
      <c r="AF82" s="681"/>
      <c r="AG82" s="687">
        <f t="shared" si="54"/>
        <v>-0.4</v>
      </c>
      <c r="AH82" s="688">
        <f t="shared" si="55"/>
        <v>0</v>
      </c>
      <c r="AI82" s="683">
        <v>0.4</v>
      </c>
      <c r="AJ82" s="681"/>
      <c r="AK82" s="681"/>
      <c r="AL82" s="681"/>
      <c r="AM82" s="687">
        <f t="shared" si="56"/>
        <v>-0.4</v>
      </c>
      <c r="AN82" s="688">
        <f t="shared" si="57"/>
        <v>0</v>
      </c>
      <c r="AO82" s="687">
        <f t="shared" si="58"/>
        <v>1.2000000000000002</v>
      </c>
      <c r="AP82" s="681"/>
      <c r="AQ82" s="687">
        <f t="shared" si="59"/>
        <v>0</v>
      </c>
      <c r="AR82" s="681"/>
      <c r="AS82" s="687">
        <f t="shared" si="60"/>
        <v>-1.2000000000000002</v>
      </c>
      <c r="AT82" s="688">
        <f t="shared" si="61"/>
        <v>0</v>
      </c>
      <c r="AU82" s="683">
        <v>0.4</v>
      </c>
      <c r="AV82" s="681"/>
      <c r="AW82" s="681"/>
      <c r="AX82" s="681"/>
      <c r="AY82" s="687">
        <f t="shared" si="62"/>
        <v>-0.4</v>
      </c>
      <c r="AZ82" s="688">
        <f t="shared" si="63"/>
        <v>0</v>
      </c>
      <c r="BA82" s="683">
        <v>0.4</v>
      </c>
      <c r="BB82" s="681"/>
      <c r="BC82" s="681"/>
      <c r="BD82" s="681"/>
      <c r="BE82" s="687">
        <f t="shared" si="64"/>
        <v>-0.4</v>
      </c>
      <c r="BF82" s="688">
        <f t="shared" si="65"/>
        <v>0</v>
      </c>
      <c r="BG82" s="683">
        <v>0.4</v>
      </c>
      <c r="BH82" s="681"/>
      <c r="BI82" s="681"/>
      <c r="BJ82" s="681"/>
      <c r="BK82" s="687">
        <f t="shared" si="66"/>
        <v>-0.4</v>
      </c>
      <c r="BL82" s="688">
        <f t="shared" si="67"/>
        <v>0</v>
      </c>
      <c r="BM82" s="687">
        <f t="shared" si="68"/>
        <v>1.2000000000000002</v>
      </c>
      <c r="BN82" s="681"/>
      <c r="BO82" s="687">
        <f t="shared" si="69"/>
        <v>0</v>
      </c>
      <c r="BP82" s="681"/>
      <c r="BQ82" s="687">
        <f t="shared" si="70"/>
        <v>-1.2000000000000002</v>
      </c>
      <c r="BR82" s="688">
        <f t="shared" si="71"/>
        <v>0</v>
      </c>
      <c r="BS82" s="683">
        <v>0.4</v>
      </c>
      <c r="BT82" s="681"/>
      <c r="BU82" s="681"/>
      <c r="BV82" s="681"/>
      <c r="BW82" s="687">
        <f t="shared" si="72"/>
        <v>-0.4</v>
      </c>
      <c r="BX82" s="688">
        <f t="shared" si="73"/>
        <v>0</v>
      </c>
      <c r="BY82" s="683">
        <v>0.4</v>
      </c>
      <c r="BZ82" s="681"/>
      <c r="CA82" s="681"/>
      <c r="CB82" s="681"/>
      <c r="CC82" s="687">
        <f t="shared" si="74"/>
        <v>-0.4</v>
      </c>
      <c r="CD82" s="688">
        <f t="shared" si="75"/>
        <v>0</v>
      </c>
      <c r="CE82" s="683">
        <v>0.4</v>
      </c>
      <c r="CF82" s="681"/>
      <c r="CG82" s="681"/>
      <c r="CH82" s="681"/>
      <c r="CI82" s="687">
        <f t="shared" si="76"/>
        <v>-0.4</v>
      </c>
      <c r="CJ82" s="688">
        <f t="shared" si="77"/>
        <v>0</v>
      </c>
      <c r="CK82" s="687">
        <f t="shared" si="78"/>
        <v>1.2000000000000002</v>
      </c>
      <c r="CL82" s="681"/>
      <c r="CM82" s="687">
        <f t="shared" si="79"/>
        <v>0</v>
      </c>
      <c r="CN82" s="681"/>
      <c r="CO82" s="687">
        <f t="shared" si="80"/>
        <v>-1.2000000000000002</v>
      </c>
      <c r="CP82" s="688">
        <f t="shared" si="81"/>
        <v>0</v>
      </c>
      <c r="CQ82" s="683">
        <v>0.4</v>
      </c>
      <c r="CR82" s="681"/>
      <c r="CS82" s="681"/>
      <c r="CT82" s="681"/>
      <c r="CU82" s="687">
        <f t="shared" si="82"/>
        <v>-0.4</v>
      </c>
      <c r="CV82" s="688">
        <f t="shared" si="83"/>
        <v>0</v>
      </c>
      <c r="CW82" s="683">
        <v>0.4</v>
      </c>
      <c r="CX82" s="681"/>
      <c r="CY82" s="681"/>
      <c r="CZ82" s="681"/>
      <c r="DA82" s="687">
        <f t="shared" si="84"/>
        <v>-0.4</v>
      </c>
      <c r="DB82" s="688">
        <f t="shared" si="85"/>
        <v>0</v>
      </c>
      <c r="DC82" s="683">
        <v>0.4</v>
      </c>
      <c r="DD82" s="681"/>
      <c r="DE82" s="681"/>
      <c r="DF82" s="681"/>
      <c r="DG82" s="687">
        <f t="shared" si="86"/>
        <v>-0.4</v>
      </c>
      <c r="DH82" s="688">
        <f t="shared" si="87"/>
        <v>0</v>
      </c>
    </row>
    <row r="83" spans="1:112" ht="21.75" customHeight="1">
      <c r="A83">
        <v>41.813000000000002</v>
      </c>
      <c r="B83" s="504" t="s">
        <v>4593</v>
      </c>
      <c r="C83" s="337" t="s">
        <v>1201</v>
      </c>
      <c r="D83" s="504" t="s">
        <v>4593</v>
      </c>
      <c r="E83" s="528" t="s">
        <v>4594</v>
      </c>
      <c r="F83" s="528"/>
      <c r="G83" s="529"/>
      <c r="H83" s="530"/>
      <c r="I83" s="530"/>
      <c r="J83" s="663" t="s">
        <v>883</v>
      </c>
      <c r="K83" s="687">
        <f t="shared" si="44"/>
        <v>422.5</v>
      </c>
      <c r="L83" s="681"/>
      <c r="M83" s="687">
        <f t="shared" si="45"/>
        <v>0</v>
      </c>
      <c r="N83" s="681"/>
      <c r="O83" s="687">
        <f t="shared" si="46"/>
        <v>-422.5</v>
      </c>
      <c r="P83" s="688">
        <f t="shared" si="47"/>
        <v>0</v>
      </c>
      <c r="Q83" s="687">
        <f t="shared" si="48"/>
        <v>132.10000000000002</v>
      </c>
      <c r="R83" s="681"/>
      <c r="S83" s="687">
        <f t="shared" si="49"/>
        <v>0</v>
      </c>
      <c r="T83" s="681"/>
      <c r="U83" s="687">
        <f t="shared" si="50"/>
        <v>-132.10000000000002</v>
      </c>
      <c r="V83" s="688">
        <f t="shared" si="51"/>
        <v>0</v>
      </c>
      <c r="W83" s="683">
        <v>50.1</v>
      </c>
      <c r="X83" s="681"/>
      <c r="Y83" s="681"/>
      <c r="Z83" s="681"/>
      <c r="AA83" s="687">
        <f t="shared" si="52"/>
        <v>-50.1</v>
      </c>
      <c r="AB83" s="688">
        <f t="shared" si="53"/>
        <v>0</v>
      </c>
      <c r="AC83" s="683">
        <v>49.2</v>
      </c>
      <c r="AD83" s="681"/>
      <c r="AE83" s="681"/>
      <c r="AF83" s="681"/>
      <c r="AG83" s="687">
        <f t="shared" si="54"/>
        <v>-49.2</v>
      </c>
      <c r="AH83" s="688">
        <f t="shared" si="55"/>
        <v>0</v>
      </c>
      <c r="AI83" s="683">
        <v>32.799999999999997</v>
      </c>
      <c r="AJ83" s="681"/>
      <c r="AK83" s="681"/>
      <c r="AL83" s="681"/>
      <c r="AM83" s="687">
        <f t="shared" si="56"/>
        <v>-32.799999999999997</v>
      </c>
      <c r="AN83" s="688">
        <f t="shared" si="57"/>
        <v>0</v>
      </c>
      <c r="AO83" s="687">
        <f t="shared" si="58"/>
        <v>58.4</v>
      </c>
      <c r="AP83" s="681"/>
      <c r="AQ83" s="687">
        <f t="shared" si="59"/>
        <v>0</v>
      </c>
      <c r="AR83" s="681"/>
      <c r="AS83" s="687">
        <f t="shared" si="60"/>
        <v>-58.4</v>
      </c>
      <c r="AT83" s="688">
        <f t="shared" si="61"/>
        <v>0</v>
      </c>
      <c r="AU83" s="683">
        <v>21.4</v>
      </c>
      <c r="AV83" s="681"/>
      <c r="AW83" s="681"/>
      <c r="AX83" s="681"/>
      <c r="AY83" s="687">
        <f t="shared" si="62"/>
        <v>-21.4</v>
      </c>
      <c r="AZ83" s="688">
        <f t="shared" si="63"/>
        <v>0</v>
      </c>
      <c r="BA83" s="683">
        <v>19.5</v>
      </c>
      <c r="BB83" s="681"/>
      <c r="BC83" s="681"/>
      <c r="BD83" s="681"/>
      <c r="BE83" s="687">
        <f t="shared" si="64"/>
        <v>-19.5</v>
      </c>
      <c r="BF83" s="688">
        <f t="shared" si="65"/>
        <v>0</v>
      </c>
      <c r="BG83" s="683">
        <v>17.5</v>
      </c>
      <c r="BH83" s="681"/>
      <c r="BI83" s="681"/>
      <c r="BJ83" s="681"/>
      <c r="BK83" s="687">
        <f t="shared" si="66"/>
        <v>-17.5</v>
      </c>
      <c r="BL83" s="688">
        <f t="shared" si="67"/>
        <v>0</v>
      </c>
      <c r="BM83" s="687">
        <f t="shared" si="68"/>
        <v>69.899999999999991</v>
      </c>
      <c r="BN83" s="681"/>
      <c r="BO83" s="687">
        <f t="shared" si="69"/>
        <v>0</v>
      </c>
      <c r="BP83" s="681"/>
      <c r="BQ83" s="687">
        <f t="shared" si="70"/>
        <v>-69.899999999999991</v>
      </c>
      <c r="BR83" s="688">
        <f t="shared" si="71"/>
        <v>0</v>
      </c>
      <c r="BS83" s="683">
        <v>28.6</v>
      </c>
      <c r="BT83" s="681"/>
      <c r="BU83" s="681"/>
      <c r="BV83" s="681"/>
      <c r="BW83" s="687">
        <f t="shared" si="72"/>
        <v>-28.6</v>
      </c>
      <c r="BX83" s="688">
        <f t="shared" si="73"/>
        <v>0</v>
      </c>
      <c r="BY83" s="683">
        <v>28.7</v>
      </c>
      <c r="BZ83" s="681"/>
      <c r="CA83" s="681"/>
      <c r="CB83" s="681"/>
      <c r="CC83" s="687">
        <f t="shared" si="74"/>
        <v>-28.7</v>
      </c>
      <c r="CD83" s="688">
        <f t="shared" si="75"/>
        <v>0</v>
      </c>
      <c r="CE83" s="683">
        <v>12.6</v>
      </c>
      <c r="CF83" s="681"/>
      <c r="CG83" s="681"/>
      <c r="CH83" s="681"/>
      <c r="CI83" s="687">
        <f t="shared" si="76"/>
        <v>-12.6</v>
      </c>
      <c r="CJ83" s="688">
        <f t="shared" si="77"/>
        <v>0</v>
      </c>
      <c r="CK83" s="687">
        <f t="shared" si="78"/>
        <v>162.1</v>
      </c>
      <c r="CL83" s="681"/>
      <c r="CM83" s="687">
        <f t="shared" si="79"/>
        <v>0</v>
      </c>
      <c r="CN83" s="681"/>
      <c r="CO83" s="687">
        <f t="shared" si="80"/>
        <v>-162.1</v>
      </c>
      <c r="CP83" s="688">
        <f t="shared" si="81"/>
        <v>0</v>
      </c>
      <c r="CQ83" s="683">
        <v>53.3</v>
      </c>
      <c r="CR83" s="681"/>
      <c r="CS83" s="681"/>
      <c r="CT83" s="681"/>
      <c r="CU83" s="687">
        <f t="shared" si="82"/>
        <v>-53.3</v>
      </c>
      <c r="CV83" s="688">
        <f t="shared" si="83"/>
        <v>0</v>
      </c>
      <c r="CW83" s="683">
        <v>56.3</v>
      </c>
      <c r="CX83" s="681"/>
      <c r="CY83" s="681"/>
      <c r="CZ83" s="681"/>
      <c r="DA83" s="687">
        <f t="shared" si="84"/>
        <v>-56.3</v>
      </c>
      <c r="DB83" s="688">
        <f t="shared" si="85"/>
        <v>0</v>
      </c>
      <c r="DC83" s="683">
        <v>52.5</v>
      </c>
      <c r="DD83" s="681"/>
      <c r="DE83" s="681"/>
      <c r="DF83" s="681"/>
      <c r="DG83" s="687">
        <f t="shared" si="86"/>
        <v>-52.5</v>
      </c>
      <c r="DH83" s="688">
        <f t="shared" si="87"/>
        <v>0</v>
      </c>
    </row>
    <row r="84" spans="1:112" ht="21.75" customHeight="1">
      <c r="A84">
        <v>33.613</v>
      </c>
      <c r="B84" s="504" t="s">
        <v>4595</v>
      </c>
      <c r="C84" s="337" t="s">
        <v>1204</v>
      </c>
      <c r="D84" s="504" t="s">
        <v>4595</v>
      </c>
      <c r="E84" s="528" t="s">
        <v>4596</v>
      </c>
      <c r="F84" s="528"/>
      <c r="G84" s="529"/>
      <c r="H84" s="530"/>
      <c r="I84" s="530"/>
      <c r="J84" s="663" t="s">
        <v>883</v>
      </c>
      <c r="K84" s="687">
        <f t="shared" si="44"/>
        <v>348.3</v>
      </c>
      <c r="L84" s="681"/>
      <c r="M84" s="687">
        <f t="shared" si="45"/>
        <v>0</v>
      </c>
      <c r="N84" s="681"/>
      <c r="O84" s="687">
        <f t="shared" si="46"/>
        <v>-348.3</v>
      </c>
      <c r="P84" s="688">
        <f t="shared" si="47"/>
        <v>0</v>
      </c>
      <c r="Q84" s="687">
        <f t="shared" si="48"/>
        <v>110</v>
      </c>
      <c r="R84" s="681"/>
      <c r="S84" s="687">
        <f t="shared" si="49"/>
        <v>0</v>
      </c>
      <c r="T84" s="681"/>
      <c r="U84" s="687">
        <f t="shared" si="50"/>
        <v>-110</v>
      </c>
      <c r="V84" s="688">
        <f t="shared" si="51"/>
        <v>0</v>
      </c>
      <c r="W84" s="683">
        <v>35</v>
      </c>
      <c r="X84" s="681"/>
      <c r="Y84" s="681"/>
      <c r="Z84" s="681"/>
      <c r="AA84" s="687">
        <f t="shared" si="52"/>
        <v>-35</v>
      </c>
      <c r="AB84" s="688">
        <f t="shared" si="53"/>
        <v>0</v>
      </c>
      <c r="AC84" s="683">
        <v>35</v>
      </c>
      <c r="AD84" s="681"/>
      <c r="AE84" s="681"/>
      <c r="AF84" s="681"/>
      <c r="AG84" s="687">
        <f t="shared" si="54"/>
        <v>-35</v>
      </c>
      <c r="AH84" s="688">
        <f t="shared" si="55"/>
        <v>0</v>
      </c>
      <c r="AI84" s="683">
        <v>40</v>
      </c>
      <c r="AJ84" s="681"/>
      <c r="AK84" s="681"/>
      <c r="AL84" s="681"/>
      <c r="AM84" s="687">
        <f t="shared" si="56"/>
        <v>-40</v>
      </c>
      <c r="AN84" s="688">
        <f t="shared" si="57"/>
        <v>0</v>
      </c>
      <c r="AO84" s="687">
        <f t="shared" si="58"/>
        <v>118.30000000000001</v>
      </c>
      <c r="AP84" s="681"/>
      <c r="AQ84" s="687">
        <f t="shared" si="59"/>
        <v>0</v>
      </c>
      <c r="AR84" s="681"/>
      <c r="AS84" s="687">
        <f t="shared" si="60"/>
        <v>-118.30000000000001</v>
      </c>
      <c r="AT84" s="688">
        <f t="shared" si="61"/>
        <v>0</v>
      </c>
      <c r="AU84" s="683">
        <v>40</v>
      </c>
      <c r="AV84" s="681"/>
      <c r="AW84" s="681"/>
      <c r="AX84" s="681"/>
      <c r="AY84" s="687">
        <f t="shared" si="62"/>
        <v>-40</v>
      </c>
      <c r="AZ84" s="688">
        <f t="shared" si="63"/>
        <v>0</v>
      </c>
      <c r="BA84" s="683">
        <v>39.700000000000003</v>
      </c>
      <c r="BB84" s="681"/>
      <c r="BC84" s="681"/>
      <c r="BD84" s="681"/>
      <c r="BE84" s="687">
        <f t="shared" si="64"/>
        <v>-39.700000000000003</v>
      </c>
      <c r="BF84" s="688">
        <f t="shared" si="65"/>
        <v>0</v>
      </c>
      <c r="BG84" s="683">
        <v>38.6</v>
      </c>
      <c r="BH84" s="681"/>
      <c r="BI84" s="681"/>
      <c r="BJ84" s="681"/>
      <c r="BK84" s="687">
        <f t="shared" si="66"/>
        <v>-38.6</v>
      </c>
      <c r="BL84" s="688">
        <f t="shared" si="67"/>
        <v>0</v>
      </c>
      <c r="BM84" s="687">
        <f t="shared" si="68"/>
        <v>50</v>
      </c>
      <c r="BN84" s="681"/>
      <c r="BO84" s="687">
        <f t="shared" si="69"/>
        <v>0</v>
      </c>
      <c r="BP84" s="681"/>
      <c r="BQ84" s="687">
        <f t="shared" si="70"/>
        <v>-50</v>
      </c>
      <c r="BR84" s="688">
        <f t="shared" si="71"/>
        <v>0</v>
      </c>
      <c r="BS84" s="683">
        <v>30</v>
      </c>
      <c r="BT84" s="681"/>
      <c r="BU84" s="681"/>
      <c r="BV84" s="681"/>
      <c r="BW84" s="687">
        <f t="shared" si="72"/>
        <v>-30</v>
      </c>
      <c r="BX84" s="688">
        <f t="shared" si="73"/>
        <v>0</v>
      </c>
      <c r="BY84" s="683">
        <v>10</v>
      </c>
      <c r="BZ84" s="681"/>
      <c r="CA84" s="681"/>
      <c r="CB84" s="681"/>
      <c r="CC84" s="687">
        <f t="shared" si="74"/>
        <v>-10</v>
      </c>
      <c r="CD84" s="688">
        <f t="shared" si="75"/>
        <v>0</v>
      </c>
      <c r="CE84" s="683">
        <v>10</v>
      </c>
      <c r="CF84" s="681"/>
      <c r="CG84" s="681"/>
      <c r="CH84" s="681"/>
      <c r="CI84" s="687">
        <f t="shared" si="76"/>
        <v>-10</v>
      </c>
      <c r="CJ84" s="688">
        <f t="shared" si="77"/>
        <v>0</v>
      </c>
      <c r="CK84" s="687">
        <f t="shared" si="78"/>
        <v>70</v>
      </c>
      <c r="CL84" s="681"/>
      <c r="CM84" s="687">
        <f t="shared" si="79"/>
        <v>0</v>
      </c>
      <c r="CN84" s="681"/>
      <c r="CO84" s="687">
        <f t="shared" si="80"/>
        <v>-70</v>
      </c>
      <c r="CP84" s="688">
        <f t="shared" si="81"/>
        <v>0</v>
      </c>
      <c r="CQ84" s="683">
        <v>10</v>
      </c>
      <c r="CR84" s="681"/>
      <c r="CS84" s="681"/>
      <c r="CT84" s="681"/>
      <c r="CU84" s="687">
        <f t="shared" si="82"/>
        <v>-10</v>
      </c>
      <c r="CV84" s="688">
        <f t="shared" si="83"/>
        <v>0</v>
      </c>
      <c r="CW84" s="683">
        <v>25</v>
      </c>
      <c r="CX84" s="681"/>
      <c r="CY84" s="681"/>
      <c r="CZ84" s="681"/>
      <c r="DA84" s="687">
        <f t="shared" si="84"/>
        <v>-25</v>
      </c>
      <c r="DB84" s="688">
        <f t="shared" si="85"/>
        <v>0</v>
      </c>
      <c r="DC84" s="683">
        <v>35</v>
      </c>
      <c r="DD84" s="681"/>
      <c r="DE84" s="681"/>
      <c r="DF84" s="681"/>
      <c r="DG84" s="687">
        <f t="shared" si="86"/>
        <v>-35</v>
      </c>
      <c r="DH84" s="688">
        <f t="shared" si="87"/>
        <v>0</v>
      </c>
    </row>
    <row r="85" spans="1:112" ht="21.75" customHeight="1">
      <c r="A85">
        <v>20.375</v>
      </c>
      <c r="B85" s="504" t="s">
        <v>4597</v>
      </c>
      <c r="C85" s="337" t="s">
        <v>1207</v>
      </c>
      <c r="D85" s="504" t="s">
        <v>4597</v>
      </c>
      <c r="E85" s="528" t="s">
        <v>4598</v>
      </c>
      <c r="F85" s="528"/>
      <c r="G85" s="529"/>
      <c r="H85" s="530"/>
      <c r="I85" s="530"/>
      <c r="J85" s="663" t="s">
        <v>883</v>
      </c>
      <c r="K85" s="687">
        <f t="shared" si="44"/>
        <v>190</v>
      </c>
      <c r="L85" s="681"/>
      <c r="M85" s="687">
        <f t="shared" si="45"/>
        <v>0</v>
      </c>
      <c r="N85" s="681"/>
      <c r="O85" s="687">
        <f t="shared" si="46"/>
        <v>-190</v>
      </c>
      <c r="P85" s="688">
        <f t="shared" si="47"/>
        <v>0</v>
      </c>
      <c r="Q85" s="687">
        <f t="shared" si="48"/>
        <v>35</v>
      </c>
      <c r="R85" s="681"/>
      <c r="S85" s="687">
        <f t="shared" si="49"/>
        <v>0</v>
      </c>
      <c r="T85" s="681"/>
      <c r="U85" s="687">
        <f t="shared" si="50"/>
        <v>-35</v>
      </c>
      <c r="V85" s="688">
        <f t="shared" si="51"/>
        <v>0</v>
      </c>
      <c r="W85" s="683">
        <v>5</v>
      </c>
      <c r="X85" s="681"/>
      <c r="Y85" s="681"/>
      <c r="Z85" s="681"/>
      <c r="AA85" s="687">
        <f t="shared" si="52"/>
        <v>-5</v>
      </c>
      <c r="AB85" s="688">
        <f t="shared" si="53"/>
        <v>0</v>
      </c>
      <c r="AC85" s="683">
        <v>10</v>
      </c>
      <c r="AD85" s="681"/>
      <c r="AE85" s="681"/>
      <c r="AF85" s="681"/>
      <c r="AG85" s="687">
        <f t="shared" si="54"/>
        <v>-10</v>
      </c>
      <c r="AH85" s="688">
        <f t="shared" si="55"/>
        <v>0</v>
      </c>
      <c r="AI85" s="683">
        <v>20</v>
      </c>
      <c r="AJ85" s="681"/>
      <c r="AK85" s="681"/>
      <c r="AL85" s="681"/>
      <c r="AM85" s="687">
        <f t="shared" si="56"/>
        <v>-20</v>
      </c>
      <c r="AN85" s="688">
        <f t="shared" si="57"/>
        <v>0</v>
      </c>
      <c r="AO85" s="687">
        <f t="shared" si="58"/>
        <v>60</v>
      </c>
      <c r="AP85" s="681"/>
      <c r="AQ85" s="687">
        <f t="shared" si="59"/>
        <v>0</v>
      </c>
      <c r="AR85" s="681"/>
      <c r="AS85" s="687">
        <f t="shared" si="60"/>
        <v>-60</v>
      </c>
      <c r="AT85" s="688">
        <f t="shared" si="61"/>
        <v>0</v>
      </c>
      <c r="AU85" s="683">
        <v>20</v>
      </c>
      <c r="AV85" s="681"/>
      <c r="AW85" s="681"/>
      <c r="AX85" s="681"/>
      <c r="AY85" s="687">
        <f t="shared" si="62"/>
        <v>-20</v>
      </c>
      <c r="AZ85" s="688">
        <f t="shared" si="63"/>
        <v>0</v>
      </c>
      <c r="BA85" s="683">
        <v>20</v>
      </c>
      <c r="BB85" s="681"/>
      <c r="BC85" s="681"/>
      <c r="BD85" s="681"/>
      <c r="BE85" s="687">
        <f t="shared" si="64"/>
        <v>-20</v>
      </c>
      <c r="BF85" s="688">
        <f t="shared" si="65"/>
        <v>0</v>
      </c>
      <c r="BG85" s="683">
        <v>20</v>
      </c>
      <c r="BH85" s="681"/>
      <c r="BI85" s="681"/>
      <c r="BJ85" s="681"/>
      <c r="BK85" s="687">
        <f t="shared" si="66"/>
        <v>-20</v>
      </c>
      <c r="BL85" s="688">
        <f t="shared" si="67"/>
        <v>0</v>
      </c>
      <c r="BM85" s="687">
        <f t="shared" si="68"/>
        <v>60</v>
      </c>
      <c r="BN85" s="681"/>
      <c r="BO85" s="687">
        <f t="shared" si="69"/>
        <v>0</v>
      </c>
      <c r="BP85" s="681"/>
      <c r="BQ85" s="687">
        <f t="shared" si="70"/>
        <v>-60</v>
      </c>
      <c r="BR85" s="688">
        <f t="shared" si="71"/>
        <v>0</v>
      </c>
      <c r="BS85" s="683">
        <v>20</v>
      </c>
      <c r="BT85" s="681"/>
      <c r="BU85" s="681"/>
      <c r="BV85" s="681"/>
      <c r="BW85" s="687">
        <f t="shared" si="72"/>
        <v>-20</v>
      </c>
      <c r="BX85" s="688">
        <f t="shared" si="73"/>
        <v>0</v>
      </c>
      <c r="BY85" s="683">
        <v>20</v>
      </c>
      <c r="BZ85" s="681"/>
      <c r="CA85" s="681"/>
      <c r="CB85" s="681"/>
      <c r="CC85" s="687">
        <f t="shared" si="74"/>
        <v>-20</v>
      </c>
      <c r="CD85" s="688">
        <f t="shared" si="75"/>
        <v>0</v>
      </c>
      <c r="CE85" s="683">
        <v>20</v>
      </c>
      <c r="CF85" s="681"/>
      <c r="CG85" s="681"/>
      <c r="CH85" s="681"/>
      <c r="CI85" s="687">
        <f t="shared" si="76"/>
        <v>-20</v>
      </c>
      <c r="CJ85" s="688">
        <f t="shared" si="77"/>
        <v>0</v>
      </c>
      <c r="CK85" s="687">
        <f t="shared" si="78"/>
        <v>35</v>
      </c>
      <c r="CL85" s="681"/>
      <c r="CM85" s="687">
        <f t="shared" si="79"/>
        <v>0</v>
      </c>
      <c r="CN85" s="681"/>
      <c r="CO85" s="687">
        <f t="shared" si="80"/>
        <v>-35</v>
      </c>
      <c r="CP85" s="688">
        <f t="shared" si="81"/>
        <v>0</v>
      </c>
      <c r="CQ85" s="683">
        <v>20</v>
      </c>
      <c r="CR85" s="681"/>
      <c r="CS85" s="681"/>
      <c r="CT85" s="681"/>
      <c r="CU85" s="687">
        <f t="shared" si="82"/>
        <v>-20</v>
      </c>
      <c r="CV85" s="688">
        <f t="shared" si="83"/>
        <v>0</v>
      </c>
      <c r="CW85" s="683">
        <v>10</v>
      </c>
      <c r="CX85" s="681"/>
      <c r="CY85" s="681"/>
      <c r="CZ85" s="681"/>
      <c r="DA85" s="687">
        <f t="shared" si="84"/>
        <v>-10</v>
      </c>
      <c r="DB85" s="688">
        <f t="shared" si="85"/>
        <v>0</v>
      </c>
      <c r="DC85" s="683">
        <v>5</v>
      </c>
      <c r="DD85" s="681"/>
      <c r="DE85" s="681"/>
      <c r="DF85" s="681"/>
      <c r="DG85" s="687">
        <f t="shared" si="86"/>
        <v>-5</v>
      </c>
      <c r="DH85" s="688">
        <f t="shared" si="87"/>
        <v>0</v>
      </c>
    </row>
    <row r="86" spans="1:112" ht="21.75" customHeight="1">
      <c r="A86">
        <v>1.3640000000000001</v>
      </c>
      <c r="B86" s="504" t="s">
        <v>1211</v>
      </c>
      <c r="C86" s="337" t="s">
        <v>1210</v>
      </c>
      <c r="D86" s="504" t="s">
        <v>1211</v>
      </c>
      <c r="E86" s="528" t="s">
        <v>4599</v>
      </c>
      <c r="F86" s="528"/>
      <c r="G86" s="529"/>
      <c r="H86" s="530"/>
      <c r="I86" s="530"/>
      <c r="J86" s="663" t="s">
        <v>883</v>
      </c>
      <c r="K86" s="687">
        <f t="shared" si="44"/>
        <v>33.200000000000003</v>
      </c>
      <c r="L86" s="681"/>
      <c r="M86" s="687">
        <f t="shared" si="45"/>
        <v>0</v>
      </c>
      <c r="N86" s="681"/>
      <c r="O86" s="687">
        <f t="shared" si="46"/>
        <v>-33.200000000000003</v>
      </c>
      <c r="P86" s="688">
        <f t="shared" si="47"/>
        <v>0</v>
      </c>
      <c r="Q86" s="687">
        <f t="shared" si="48"/>
        <v>10.199999999999999</v>
      </c>
      <c r="R86" s="681"/>
      <c r="S86" s="687">
        <f t="shared" si="49"/>
        <v>0</v>
      </c>
      <c r="T86" s="681"/>
      <c r="U86" s="687">
        <f t="shared" si="50"/>
        <v>-10.199999999999999</v>
      </c>
      <c r="V86" s="688">
        <f t="shared" si="51"/>
        <v>0</v>
      </c>
      <c r="W86" s="683">
        <v>3.5</v>
      </c>
      <c r="X86" s="681"/>
      <c r="Y86" s="681"/>
      <c r="Z86" s="681"/>
      <c r="AA86" s="687">
        <f t="shared" si="52"/>
        <v>-3.5</v>
      </c>
      <c r="AB86" s="688">
        <f t="shared" si="53"/>
        <v>0</v>
      </c>
      <c r="AC86" s="683">
        <v>3.2</v>
      </c>
      <c r="AD86" s="681"/>
      <c r="AE86" s="681"/>
      <c r="AF86" s="681"/>
      <c r="AG86" s="687">
        <f t="shared" si="54"/>
        <v>-3.2</v>
      </c>
      <c r="AH86" s="688">
        <f t="shared" si="55"/>
        <v>0</v>
      </c>
      <c r="AI86" s="683">
        <v>3.5</v>
      </c>
      <c r="AJ86" s="681"/>
      <c r="AK86" s="681"/>
      <c r="AL86" s="681"/>
      <c r="AM86" s="687">
        <f t="shared" si="56"/>
        <v>-3.5</v>
      </c>
      <c r="AN86" s="688">
        <f t="shared" si="57"/>
        <v>0</v>
      </c>
      <c r="AO86" s="687">
        <f t="shared" si="58"/>
        <v>10.199999999999999</v>
      </c>
      <c r="AP86" s="681"/>
      <c r="AQ86" s="687">
        <f t="shared" si="59"/>
        <v>0</v>
      </c>
      <c r="AR86" s="681"/>
      <c r="AS86" s="687">
        <f t="shared" si="60"/>
        <v>-10.199999999999999</v>
      </c>
      <c r="AT86" s="688">
        <f t="shared" si="61"/>
        <v>0</v>
      </c>
      <c r="AU86" s="683">
        <v>3.4</v>
      </c>
      <c r="AV86" s="681"/>
      <c r="AW86" s="681"/>
      <c r="AX86" s="681"/>
      <c r="AY86" s="687">
        <f t="shared" si="62"/>
        <v>-3.4</v>
      </c>
      <c r="AZ86" s="688">
        <f t="shared" si="63"/>
        <v>0</v>
      </c>
      <c r="BA86" s="683">
        <v>3.4</v>
      </c>
      <c r="BB86" s="681"/>
      <c r="BC86" s="681"/>
      <c r="BD86" s="681"/>
      <c r="BE86" s="687">
        <f t="shared" si="64"/>
        <v>-3.4</v>
      </c>
      <c r="BF86" s="688">
        <f t="shared" si="65"/>
        <v>0</v>
      </c>
      <c r="BG86" s="683">
        <v>3.4</v>
      </c>
      <c r="BH86" s="681"/>
      <c r="BI86" s="681"/>
      <c r="BJ86" s="681"/>
      <c r="BK86" s="687">
        <f t="shared" si="66"/>
        <v>-3.4</v>
      </c>
      <c r="BL86" s="688">
        <f t="shared" si="67"/>
        <v>0</v>
      </c>
      <c r="BM86" s="687">
        <f t="shared" si="68"/>
        <v>6.3</v>
      </c>
      <c r="BN86" s="681"/>
      <c r="BO86" s="687">
        <f t="shared" si="69"/>
        <v>0</v>
      </c>
      <c r="BP86" s="681"/>
      <c r="BQ86" s="687">
        <f t="shared" si="70"/>
        <v>-6.3</v>
      </c>
      <c r="BR86" s="688">
        <f t="shared" si="71"/>
        <v>0</v>
      </c>
      <c r="BS86" s="683">
        <v>2.9</v>
      </c>
      <c r="BT86" s="681"/>
      <c r="BU86" s="681"/>
      <c r="BV86" s="681"/>
      <c r="BW86" s="687">
        <f t="shared" si="72"/>
        <v>-2.9</v>
      </c>
      <c r="BX86" s="688">
        <f t="shared" si="73"/>
        <v>0</v>
      </c>
      <c r="BY86" s="683">
        <v>3.4</v>
      </c>
      <c r="BZ86" s="681"/>
      <c r="CA86" s="681"/>
      <c r="CB86" s="681"/>
      <c r="CC86" s="687">
        <f t="shared" si="74"/>
        <v>-3.4</v>
      </c>
      <c r="CD86" s="688">
        <f t="shared" si="75"/>
        <v>0</v>
      </c>
      <c r="CE86" s="683">
        <v>0</v>
      </c>
      <c r="CF86" s="681"/>
      <c r="CG86" s="681"/>
      <c r="CH86" s="681"/>
      <c r="CI86" s="687">
        <f t="shared" si="76"/>
        <v>0</v>
      </c>
      <c r="CJ86" s="688" t="str">
        <f t="shared" si="77"/>
        <v>-</v>
      </c>
      <c r="CK86" s="687">
        <f t="shared" si="78"/>
        <v>6.5</v>
      </c>
      <c r="CL86" s="681"/>
      <c r="CM86" s="687">
        <f t="shared" si="79"/>
        <v>0</v>
      </c>
      <c r="CN86" s="681"/>
      <c r="CO86" s="687">
        <f t="shared" si="80"/>
        <v>-6.5</v>
      </c>
      <c r="CP86" s="688">
        <f t="shared" si="81"/>
        <v>0</v>
      </c>
      <c r="CQ86" s="683">
        <v>0</v>
      </c>
      <c r="CR86" s="681"/>
      <c r="CS86" s="681"/>
      <c r="CT86" s="681"/>
      <c r="CU86" s="687">
        <f t="shared" si="82"/>
        <v>0</v>
      </c>
      <c r="CV86" s="688" t="str">
        <f t="shared" si="83"/>
        <v>-</v>
      </c>
      <c r="CW86" s="683">
        <v>3</v>
      </c>
      <c r="CX86" s="681"/>
      <c r="CY86" s="681"/>
      <c r="CZ86" s="681"/>
      <c r="DA86" s="687">
        <f t="shared" si="84"/>
        <v>-3</v>
      </c>
      <c r="DB86" s="688">
        <f t="shared" si="85"/>
        <v>0</v>
      </c>
      <c r="DC86" s="683">
        <v>3.5</v>
      </c>
      <c r="DD86" s="681"/>
      <c r="DE86" s="681"/>
      <c r="DF86" s="681"/>
      <c r="DG86" s="687">
        <f t="shared" si="86"/>
        <v>-3.5</v>
      </c>
      <c r="DH86" s="688">
        <f t="shared" si="87"/>
        <v>0</v>
      </c>
    </row>
    <row r="87" spans="1:112" ht="21.75" customHeight="1">
      <c r="A87">
        <v>0.44400000000000001</v>
      </c>
      <c r="B87" s="344" t="s">
        <v>4573</v>
      </c>
      <c r="C87" s="337"/>
      <c r="D87" s="344" t="s">
        <v>4573</v>
      </c>
      <c r="E87" s="528" t="s">
        <v>4600</v>
      </c>
      <c r="F87" s="528"/>
      <c r="G87" s="529"/>
      <c r="H87" s="530"/>
      <c r="I87" s="530"/>
      <c r="J87" s="663" t="s">
        <v>883</v>
      </c>
      <c r="K87" s="687">
        <f t="shared" si="44"/>
        <v>6</v>
      </c>
      <c r="L87" s="681"/>
      <c r="M87" s="687">
        <f t="shared" si="45"/>
        <v>0</v>
      </c>
      <c r="N87" s="681"/>
      <c r="O87" s="687">
        <f t="shared" si="46"/>
        <v>-6</v>
      </c>
      <c r="P87" s="688">
        <f t="shared" si="47"/>
        <v>0</v>
      </c>
      <c r="Q87" s="687">
        <f t="shared" si="48"/>
        <v>1.7999999999999998</v>
      </c>
      <c r="R87" s="681"/>
      <c r="S87" s="687">
        <f t="shared" si="49"/>
        <v>0</v>
      </c>
      <c r="T87" s="681"/>
      <c r="U87" s="687">
        <f t="shared" si="50"/>
        <v>-1.7999999999999998</v>
      </c>
      <c r="V87" s="688">
        <f t="shared" si="51"/>
        <v>0</v>
      </c>
      <c r="W87" s="683">
        <v>0.6</v>
      </c>
      <c r="X87" s="681"/>
      <c r="Y87" s="681"/>
      <c r="Z87" s="681"/>
      <c r="AA87" s="687">
        <f t="shared" si="52"/>
        <v>-0.6</v>
      </c>
      <c r="AB87" s="688">
        <f t="shared" si="53"/>
        <v>0</v>
      </c>
      <c r="AC87" s="683">
        <v>0.6</v>
      </c>
      <c r="AD87" s="681"/>
      <c r="AE87" s="681"/>
      <c r="AF87" s="681"/>
      <c r="AG87" s="687">
        <f t="shared" si="54"/>
        <v>-0.6</v>
      </c>
      <c r="AH87" s="688">
        <f t="shared" si="55"/>
        <v>0</v>
      </c>
      <c r="AI87" s="683">
        <v>0.6</v>
      </c>
      <c r="AJ87" s="681"/>
      <c r="AK87" s="681"/>
      <c r="AL87" s="681"/>
      <c r="AM87" s="687">
        <f t="shared" si="56"/>
        <v>-0.6</v>
      </c>
      <c r="AN87" s="688">
        <f t="shared" si="57"/>
        <v>0</v>
      </c>
      <c r="AO87" s="687">
        <f t="shared" si="58"/>
        <v>1.7999999999999998</v>
      </c>
      <c r="AP87" s="681"/>
      <c r="AQ87" s="687">
        <f t="shared" si="59"/>
        <v>0</v>
      </c>
      <c r="AR87" s="681"/>
      <c r="AS87" s="687">
        <f t="shared" si="60"/>
        <v>-1.7999999999999998</v>
      </c>
      <c r="AT87" s="688">
        <f t="shared" si="61"/>
        <v>0</v>
      </c>
      <c r="AU87" s="683">
        <v>0.6</v>
      </c>
      <c r="AV87" s="681"/>
      <c r="AW87" s="681"/>
      <c r="AX87" s="681"/>
      <c r="AY87" s="687">
        <f t="shared" si="62"/>
        <v>-0.6</v>
      </c>
      <c r="AZ87" s="688">
        <f t="shared" si="63"/>
        <v>0</v>
      </c>
      <c r="BA87" s="683">
        <v>0.6</v>
      </c>
      <c r="BB87" s="681"/>
      <c r="BC87" s="681"/>
      <c r="BD87" s="681"/>
      <c r="BE87" s="687">
        <f t="shared" si="64"/>
        <v>-0.6</v>
      </c>
      <c r="BF87" s="688">
        <f t="shared" si="65"/>
        <v>0</v>
      </c>
      <c r="BG87" s="683">
        <v>0.6</v>
      </c>
      <c r="BH87" s="681"/>
      <c r="BI87" s="681"/>
      <c r="BJ87" s="681"/>
      <c r="BK87" s="687">
        <f t="shared" si="66"/>
        <v>-0.6</v>
      </c>
      <c r="BL87" s="688">
        <f t="shared" si="67"/>
        <v>0</v>
      </c>
      <c r="BM87" s="687">
        <f t="shared" si="68"/>
        <v>1.2</v>
      </c>
      <c r="BN87" s="681"/>
      <c r="BO87" s="687">
        <f t="shared" si="69"/>
        <v>0</v>
      </c>
      <c r="BP87" s="681"/>
      <c r="BQ87" s="687">
        <f t="shared" si="70"/>
        <v>-1.2</v>
      </c>
      <c r="BR87" s="688">
        <f t="shared" si="71"/>
        <v>0</v>
      </c>
      <c r="BS87" s="683">
        <v>0.6</v>
      </c>
      <c r="BT87" s="681"/>
      <c r="BU87" s="681"/>
      <c r="BV87" s="681"/>
      <c r="BW87" s="687">
        <f t="shared" si="72"/>
        <v>-0.6</v>
      </c>
      <c r="BX87" s="688">
        <f t="shared" si="73"/>
        <v>0</v>
      </c>
      <c r="BY87" s="683">
        <v>0.6</v>
      </c>
      <c r="BZ87" s="681"/>
      <c r="CA87" s="681"/>
      <c r="CB87" s="681"/>
      <c r="CC87" s="687">
        <f t="shared" si="74"/>
        <v>-0.6</v>
      </c>
      <c r="CD87" s="688">
        <f t="shared" si="75"/>
        <v>0</v>
      </c>
      <c r="CE87" s="683">
        <v>0</v>
      </c>
      <c r="CF87" s="681"/>
      <c r="CG87" s="681"/>
      <c r="CH87" s="681"/>
      <c r="CI87" s="687">
        <f t="shared" si="76"/>
        <v>0</v>
      </c>
      <c r="CJ87" s="688" t="str">
        <f t="shared" si="77"/>
        <v>-</v>
      </c>
      <c r="CK87" s="687">
        <f t="shared" si="78"/>
        <v>1.2</v>
      </c>
      <c r="CL87" s="681"/>
      <c r="CM87" s="687">
        <f t="shared" si="79"/>
        <v>0</v>
      </c>
      <c r="CN87" s="681"/>
      <c r="CO87" s="687">
        <f t="shared" si="80"/>
        <v>-1.2</v>
      </c>
      <c r="CP87" s="688">
        <f t="shared" si="81"/>
        <v>0</v>
      </c>
      <c r="CQ87" s="683">
        <v>0</v>
      </c>
      <c r="CR87" s="681"/>
      <c r="CS87" s="681"/>
      <c r="CT87" s="681"/>
      <c r="CU87" s="687">
        <f t="shared" si="82"/>
        <v>0</v>
      </c>
      <c r="CV87" s="688" t="str">
        <f t="shared" si="83"/>
        <v>-</v>
      </c>
      <c r="CW87" s="683">
        <v>0.6</v>
      </c>
      <c r="CX87" s="681"/>
      <c r="CY87" s="681"/>
      <c r="CZ87" s="681"/>
      <c r="DA87" s="687">
        <f t="shared" si="84"/>
        <v>-0.6</v>
      </c>
      <c r="DB87" s="688">
        <f t="shared" si="85"/>
        <v>0</v>
      </c>
      <c r="DC87" s="683">
        <v>0.6</v>
      </c>
      <c r="DD87" s="681"/>
      <c r="DE87" s="681"/>
      <c r="DF87" s="681"/>
      <c r="DG87" s="687">
        <f t="shared" si="86"/>
        <v>-0.6</v>
      </c>
      <c r="DH87" s="688">
        <f t="shared" si="87"/>
        <v>0</v>
      </c>
    </row>
    <row r="88" spans="1:112" ht="21.75" customHeight="1">
      <c r="A88">
        <v>2.9000000000000001E-2</v>
      </c>
      <c r="B88" s="344" t="s">
        <v>1176</v>
      </c>
      <c r="C88" s="337"/>
      <c r="D88" s="344" t="s">
        <v>1176</v>
      </c>
      <c r="E88" s="528" t="s">
        <v>4601</v>
      </c>
      <c r="F88" s="528"/>
      <c r="G88" s="529"/>
      <c r="H88" s="530"/>
      <c r="I88" s="530"/>
      <c r="J88" s="663" t="s">
        <v>883</v>
      </c>
      <c r="K88" s="687">
        <f t="shared" si="44"/>
        <v>9</v>
      </c>
      <c r="L88" s="681"/>
      <c r="M88" s="687">
        <f t="shared" si="45"/>
        <v>0</v>
      </c>
      <c r="N88" s="681"/>
      <c r="O88" s="687">
        <f t="shared" si="46"/>
        <v>-9</v>
      </c>
      <c r="P88" s="688">
        <f t="shared" si="47"/>
        <v>0</v>
      </c>
      <c r="Q88" s="687">
        <f t="shared" si="48"/>
        <v>0</v>
      </c>
      <c r="R88" s="681"/>
      <c r="S88" s="687">
        <f t="shared" si="49"/>
        <v>0</v>
      </c>
      <c r="T88" s="681"/>
      <c r="U88" s="687">
        <f t="shared" si="50"/>
        <v>0</v>
      </c>
      <c r="V88" s="688" t="str">
        <f t="shared" si="51"/>
        <v>-</v>
      </c>
      <c r="W88" s="683">
        <v>0</v>
      </c>
      <c r="X88" s="681"/>
      <c r="Y88" s="681"/>
      <c r="Z88" s="681"/>
      <c r="AA88" s="687">
        <f t="shared" si="52"/>
        <v>0</v>
      </c>
      <c r="AB88" s="688" t="str">
        <f t="shared" si="53"/>
        <v>-</v>
      </c>
      <c r="AC88" s="683">
        <v>0</v>
      </c>
      <c r="AD88" s="681"/>
      <c r="AE88" s="681"/>
      <c r="AF88" s="681"/>
      <c r="AG88" s="687">
        <f t="shared" si="54"/>
        <v>0</v>
      </c>
      <c r="AH88" s="688" t="str">
        <f t="shared" si="55"/>
        <v>-</v>
      </c>
      <c r="AI88" s="683">
        <v>0</v>
      </c>
      <c r="AJ88" s="681"/>
      <c r="AK88" s="681"/>
      <c r="AL88" s="681"/>
      <c r="AM88" s="687">
        <f t="shared" si="56"/>
        <v>0</v>
      </c>
      <c r="AN88" s="688" t="str">
        <f t="shared" si="57"/>
        <v>-</v>
      </c>
      <c r="AO88" s="687">
        <f t="shared" si="58"/>
        <v>6.1000000000000005</v>
      </c>
      <c r="AP88" s="681"/>
      <c r="AQ88" s="687">
        <f t="shared" si="59"/>
        <v>0</v>
      </c>
      <c r="AR88" s="681"/>
      <c r="AS88" s="687">
        <f t="shared" si="60"/>
        <v>-6.1000000000000005</v>
      </c>
      <c r="AT88" s="688">
        <f t="shared" si="61"/>
        <v>0</v>
      </c>
      <c r="AU88" s="683">
        <v>2.2000000000000002</v>
      </c>
      <c r="AV88" s="681"/>
      <c r="AW88" s="681"/>
      <c r="AX88" s="681"/>
      <c r="AY88" s="687">
        <f t="shared" si="62"/>
        <v>-2.2000000000000002</v>
      </c>
      <c r="AZ88" s="688">
        <f t="shared" si="63"/>
        <v>0</v>
      </c>
      <c r="BA88" s="683">
        <v>2.1</v>
      </c>
      <c r="BB88" s="681"/>
      <c r="BC88" s="681"/>
      <c r="BD88" s="681"/>
      <c r="BE88" s="687">
        <f t="shared" si="64"/>
        <v>-2.1</v>
      </c>
      <c r="BF88" s="688">
        <f t="shared" si="65"/>
        <v>0</v>
      </c>
      <c r="BG88" s="683">
        <v>1.8</v>
      </c>
      <c r="BH88" s="681"/>
      <c r="BI88" s="681"/>
      <c r="BJ88" s="681"/>
      <c r="BK88" s="687">
        <f t="shared" si="66"/>
        <v>-1.8</v>
      </c>
      <c r="BL88" s="688">
        <f t="shared" si="67"/>
        <v>0</v>
      </c>
      <c r="BM88" s="687">
        <f t="shared" si="68"/>
        <v>1.7</v>
      </c>
      <c r="BN88" s="681"/>
      <c r="BO88" s="687">
        <f t="shared" si="69"/>
        <v>0</v>
      </c>
      <c r="BP88" s="681"/>
      <c r="BQ88" s="687">
        <f t="shared" si="70"/>
        <v>-1.7</v>
      </c>
      <c r="BR88" s="688">
        <f t="shared" si="71"/>
        <v>0</v>
      </c>
      <c r="BS88" s="683">
        <v>0</v>
      </c>
      <c r="BT88" s="681"/>
      <c r="BU88" s="681"/>
      <c r="BV88" s="681"/>
      <c r="BW88" s="687">
        <f t="shared" si="72"/>
        <v>0</v>
      </c>
      <c r="BX88" s="688" t="str">
        <f t="shared" si="73"/>
        <v>-</v>
      </c>
      <c r="BY88" s="683">
        <v>1.7</v>
      </c>
      <c r="BZ88" s="681"/>
      <c r="CA88" s="681"/>
      <c r="CB88" s="681"/>
      <c r="CC88" s="687">
        <f t="shared" si="74"/>
        <v>-1.7</v>
      </c>
      <c r="CD88" s="688">
        <f t="shared" si="75"/>
        <v>0</v>
      </c>
      <c r="CE88" s="683">
        <v>0</v>
      </c>
      <c r="CF88" s="681"/>
      <c r="CG88" s="681"/>
      <c r="CH88" s="681"/>
      <c r="CI88" s="687">
        <f t="shared" si="76"/>
        <v>0</v>
      </c>
      <c r="CJ88" s="688" t="str">
        <f t="shared" si="77"/>
        <v>-</v>
      </c>
      <c r="CK88" s="687">
        <f t="shared" si="78"/>
        <v>1.2</v>
      </c>
      <c r="CL88" s="681"/>
      <c r="CM88" s="687">
        <f t="shared" si="79"/>
        <v>0</v>
      </c>
      <c r="CN88" s="681"/>
      <c r="CO88" s="687">
        <f t="shared" si="80"/>
        <v>-1.2</v>
      </c>
      <c r="CP88" s="688">
        <f t="shared" si="81"/>
        <v>0</v>
      </c>
      <c r="CQ88" s="683">
        <v>0</v>
      </c>
      <c r="CR88" s="681"/>
      <c r="CS88" s="681"/>
      <c r="CT88" s="681"/>
      <c r="CU88" s="687">
        <f t="shared" si="82"/>
        <v>0</v>
      </c>
      <c r="CV88" s="688" t="str">
        <f t="shared" si="83"/>
        <v>-</v>
      </c>
      <c r="CW88" s="683">
        <v>0</v>
      </c>
      <c r="CX88" s="681"/>
      <c r="CY88" s="681"/>
      <c r="CZ88" s="681"/>
      <c r="DA88" s="687">
        <f t="shared" si="84"/>
        <v>0</v>
      </c>
      <c r="DB88" s="688" t="str">
        <f t="shared" si="85"/>
        <v>-</v>
      </c>
      <c r="DC88" s="683">
        <v>1.2</v>
      </c>
      <c r="DD88" s="681"/>
      <c r="DE88" s="681"/>
      <c r="DF88" s="681"/>
      <c r="DG88" s="687">
        <f t="shared" si="86"/>
        <v>-1.2</v>
      </c>
      <c r="DH88" s="688">
        <f t="shared" si="87"/>
        <v>0</v>
      </c>
    </row>
    <row r="89" spans="1:112" ht="21.75" customHeight="1">
      <c r="A89">
        <v>5.8999999999999997E-2</v>
      </c>
      <c r="B89" s="344" t="s">
        <v>1215</v>
      </c>
      <c r="C89" s="337"/>
      <c r="D89" s="344" t="s">
        <v>1215</v>
      </c>
      <c r="E89" s="528" t="s">
        <v>4602</v>
      </c>
      <c r="F89" s="528"/>
      <c r="G89" s="529"/>
      <c r="H89" s="530"/>
      <c r="I89" s="530"/>
      <c r="J89" s="663" t="s">
        <v>883</v>
      </c>
      <c r="K89" s="687">
        <f t="shared" si="44"/>
        <v>1.1000000000000001</v>
      </c>
      <c r="L89" s="681"/>
      <c r="M89" s="687">
        <f t="shared" si="45"/>
        <v>0</v>
      </c>
      <c r="N89" s="681"/>
      <c r="O89" s="687">
        <f t="shared" si="46"/>
        <v>-1.1000000000000001</v>
      </c>
      <c r="P89" s="688">
        <f t="shared" si="47"/>
        <v>0</v>
      </c>
      <c r="Q89" s="687">
        <f t="shared" si="48"/>
        <v>0.30000000000000004</v>
      </c>
      <c r="R89" s="681"/>
      <c r="S89" s="687">
        <f t="shared" si="49"/>
        <v>0</v>
      </c>
      <c r="T89" s="681"/>
      <c r="U89" s="687">
        <f t="shared" si="50"/>
        <v>-0.30000000000000004</v>
      </c>
      <c r="V89" s="688">
        <f t="shared" si="51"/>
        <v>0</v>
      </c>
      <c r="W89" s="683">
        <v>0.1</v>
      </c>
      <c r="X89" s="681"/>
      <c r="Y89" s="681"/>
      <c r="Z89" s="681"/>
      <c r="AA89" s="687">
        <f t="shared" si="52"/>
        <v>-0.1</v>
      </c>
      <c r="AB89" s="688">
        <f t="shared" si="53"/>
        <v>0</v>
      </c>
      <c r="AC89" s="683">
        <v>0.1</v>
      </c>
      <c r="AD89" s="681"/>
      <c r="AE89" s="681"/>
      <c r="AF89" s="681"/>
      <c r="AG89" s="687">
        <f t="shared" si="54"/>
        <v>-0.1</v>
      </c>
      <c r="AH89" s="688">
        <f t="shared" si="55"/>
        <v>0</v>
      </c>
      <c r="AI89" s="683">
        <v>0.1</v>
      </c>
      <c r="AJ89" s="681"/>
      <c r="AK89" s="681"/>
      <c r="AL89" s="681"/>
      <c r="AM89" s="687">
        <f t="shared" si="56"/>
        <v>-0.1</v>
      </c>
      <c r="AN89" s="688">
        <f t="shared" si="57"/>
        <v>0</v>
      </c>
      <c r="AO89" s="687">
        <f t="shared" si="58"/>
        <v>0.2</v>
      </c>
      <c r="AP89" s="681"/>
      <c r="AQ89" s="687">
        <f t="shared" si="59"/>
        <v>0</v>
      </c>
      <c r="AR89" s="681"/>
      <c r="AS89" s="687">
        <f t="shared" si="60"/>
        <v>-0.2</v>
      </c>
      <c r="AT89" s="688">
        <f t="shared" si="61"/>
        <v>0</v>
      </c>
      <c r="AU89" s="683">
        <v>0.1</v>
      </c>
      <c r="AV89" s="681"/>
      <c r="AW89" s="681"/>
      <c r="AX89" s="681"/>
      <c r="AY89" s="687">
        <f t="shared" si="62"/>
        <v>-0.1</v>
      </c>
      <c r="AZ89" s="688">
        <f t="shared" si="63"/>
        <v>0</v>
      </c>
      <c r="BA89" s="683">
        <v>0</v>
      </c>
      <c r="BB89" s="681"/>
      <c r="BC89" s="681"/>
      <c r="BD89" s="681"/>
      <c r="BE89" s="687">
        <f t="shared" si="64"/>
        <v>0</v>
      </c>
      <c r="BF89" s="688" t="str">
        <f t="shared" si="65"/>
        <v>-</v>
      </c>
      <c r="BG89" s="683">
        <v>0.1</v>
      </c>
      <c r="BH89" s="681"/>
      <c r="BI89" s="681"/>
      <c r="BJ89" s="681"/>
      <c r="BK89" s="687">
        <f t="shared" si="66"/>
        <v>-0.1</v>
      </c>
      <c r="BL89" s="688">
        <f t="shared" si="67"/>
        <v>0</v>
      </c>
      <c r="BM89" s="687">
        <f t="shared" si="68"/>
        <v>0.30000000000000004</v>
      </c>
      <c r="BN89" s="681"/>
      <c r="BO89" s="687">
        <f t="shared" si="69"/>
        <v>0</v>
      </c>
      <c r="BP89" s="681"/>
      <c r="BQ89" s="687">
        <f t="shared" si="70"/>
        <v>-0.30000000000000004</v>
      </c>
      <c r="BR89" s="688">
        <f t="shared" si="71"/>
        <v>0</v>
      </c>
      <c r="BS89" s="683">
        <v>0.1</v>
      </c>
      <c r="BT89" s="681"/>
      <c r="BU89" s="681"/>
      <c r="BV89" s="681"/>
      <c r="BW89" s="687">
        <f t="shared" si="72"/>
        <v>-0.1</v>
      </c>
      <c r="BX89" s="688">
        <f t="shared" si="73"/>
        <v>0</v>
      </c>
      <c r="BY89" s="683">
        <v>0.1</v>
      </c>
      <c r="BZ89" s="681"/>
      <c r="CA89" s="681"/>
      <c r="CB89" s="681"/>
      <c r="CC89" s="687">
        <f t="shared" si="74"/>
        <v>-0.1</v>
      </c>
      <c r="CD89" s="688">
        <f t="shared" si="75"/>
        <v>0</v>
      </c>
      <c r="CE89" s="683">
        <v>0.1</v>
      </c>
      <c r="CF89" s="681"/>
      <c r="CG89" s="681"/>
      <c r="CH89" s="681"/>
      <c r="CI89" s="687">
        <f t="shared" si="76"/>
        <v>-0.1</v>
      </c>
      <c r="CJ89" s="688">
        <f t="shared" si="77"/>
        <v>0</v>
      </c>
      <c r="CK89" s="687">
        <f t="shared" si="78"/>
        <v>0.30000000000000004</v>
      </c>
      <c r="CL89" s="681"/>
      <c r="CM89" s="687">
        <f t="shared" si="79"/>
        <v>0</v>
      </c>
      <c r="CN89" s="681"/>
      <c r="CO89" s="687">
        <f t="shared" si="80"/>
        <v>-0.30000000000000004</v>
      </c>
      <c r="CP89" s="688">
        <f t="shared" si="81"/>
        <v>0</v>
      </c>
      <c r="CQ89" s="683">
        <v>0.1</v>
      </c>
      <c r="CR89" s="681"/>
      <c r="CS89" s="681"/>
      <c r="CT89" s="681"/>
      <c r="CU89" s="687">
        <f t="shared" si="82"/>
        <v>-0.1</v>
      </c>
      <c r="CV89" s="688">
        <f t="shared" si="83"/>
        <v>0</v>
      </c>
      <c r="CW89" s="683">
        <v>0.1</v>
      </c>
      <c r="CX89" s="681"/>
      <c r="CY89" s="681"/>
      <c r="CZ89" s="681"/>
      <c r="DA89" s="687">
        <f t="shared" si="84"/>
        <v>-0.1</v>
      </c>
      <c r="DB89" s="688">
        <f t="shared" si="85"/>
        <v>0</v>
      </c>
      <c r="DC89" s="683">
        <v>0.1</v>
      </c>
      <c r="DD89" s="681"/>
      <c r="DE89" s="681"/>
      <c r="DF89" s="681"/>
      <c r="DG89" s="687">
        <f t="shared" si="86"/>
        <v>-0.1</v>
      </c>
      <c r="DH89" s="688">
        <f t="shared" si="87"/>
        <v>0</v>
      </c>
    </row>
    <row r="90" spans="1:112" ht="21.75" customHeight="1">
      <c r="A90">
        <v>3.806</v>
      </c>
      <c r="B90" s="504" t="s">
        <v>1218</v>
      </c>
      <c r="C90" s="337" t="s">
        <v>1217</v>
      </c>
      <c r="D90" s="504" t="s">
        <v>1218</v>
      </c>
      <c r="E90" s="528" t="s">
        <v>4603</v>
      </c>
      <c r="F90" s="528"/>
      <c r="G90" s="529"/>
      <c r="H90" s="530" t="s">
        <v>4604</v>
      </c>
      <c r="I90" s="530"/>
      <c r="J90" s="663" t="s">
        <v>883</v>
      </c>
      <c r="K90" s="687">
        <f t="shared" si="44"/>
        <v>57.3</v>
      </c>
      <c r="L90" s="681"/>
      <c r="M90" s="687">
        <f t="shared" si="45"/>
        <v>0</v>
      </c>
      <c r="N90" s="681"/>
      <c r="O90" s="687">
        <f t="shared" si="46"/>
        <v>-57.3</v>
      </c>
      <c r="P90" s="688">
        <f t="shared" si="47"/>
        <v>0</v>
      </c>
      <c r="Q90" s="687">
        <f t="shared" si="48"/>
        <v>17.399999999999999</v>
      </c>
      <c r="R90" s="681"/>
      <c r="S90" s="687">
        <f t="shared" si="49"/>
        <v>0</v>
      </c>
      <c r="T90" s="681"/>
      <c r="U90" s="687">
        <f t="shared" si="50"/>
        <v>-17.399999999999999</v>
      </c>
      <c r="V90" s="688">
        <f t="shared" si="51"/>
        <v>0</v>
      </c>
      <c r="W90" s="687">
        <f>W91</f>
        <v>6</v>
      </c>
      <c r="X90" s="681"/>
      <c r="Y90" s="687">
        <f>Y91</f>
        <v>0</v>
      </c>
      <c r="Z90" s="681"/>
      <c r="AA90" s="687">
        <f t="shared" si="52"/>
        <v>-6</v>
      </c>
      <c r="AB90" s="688">
        <f t="shared" si="53"/>
        <v>0</v>
      </c>
      <c r="AC90" s="687">
        <f>AC91</f>
        <v>5.4</v>
      </c>
      <c r="AD90" s="681"/>
      <c r="AE90" s="687">
        <f>AE91</f>
        <v>0</v>
      </c>
      <c r="AF90" s="681"/>
      <c r="AG90" s="687">
        <f t="shared" si="54"/>
        <v>-5.4</v>
      </c>
      <c r="AH90" s="688">
        <f t="shared" si="55"/>
        <v>0</v>
      </c>
      <c r="AI90" s="687">
        <f>AI91</f>
        <v>6</v>
      </c>
      <c r="AJ90" s="681"/>
      <c r="AK90" s="687">
        <f>AK91</f>
        <v>0</v>
      </c>
      <c r="AL90" s="681"/>
      <c r="AM90" s="687">
        <f t="shared" si="56"/>
        <v>-6</v>
      </c>
      <c r="AN90" s="688">
        <f t="shared" si="57"/>
        <v>0</v>
      </c>
      <c r="AO90" s="687">
        <f t="shared" si="58"/>
        <v>17.600000000000001</v>
      </c>
      <c r="AP90" s="681"/>
      <c r="AQ90" s="687">
        <f t="shared" si="59"/>
        <v>0</v>
      </c>
      <c r="AR90" s="681"/>
      <c r="AS90" s="687">
        <f t="shared" si="60"/>
        <v>-17.600000000000001</v>
      </c>
      <c r="AT90" s="688">
        <f t="shared" si="61"/>
        <v>0</v>
      </c>
      <c r="AU90" s="687">
        <f>AU91</f>
        <v>5.8</v>
      </c>
      <c r="AV90" s="681"/>
      <c r="AW90" s="687">
        <f>AW91</f>
        <v>0</v>
      </c>
      <c r="AX90" s="681"/>
      <c r="AY90" s="687">
        <f t="shared" si="62"/>
        <v>-5.8</v>
      </c>
      <c r="AZ90" s="688">
        <f t="shared" si="63"/>
        <v>0</v>
      </c>
      <c r="BA90" s="687">
        <f>BA91</f>
        <v>6</v>
      </c>
      <c r="BB90" s="681"/>
      <c r="BC90" s="687">
        <f>BC91</f>
        <v>0</v>
      </c>
      <c r="BD90" s="681"/>
      <c r="BE90" s="687">
        <f t="shared" si="64"/>
        <v>-6</v>
      </c>
      <c r="BF90" s="688">
        <f t="shared" si="65"/>
        <v>0</v>
      </c>
      <c r="BG90" s="687">
        <f>BG91</f>
        <v>5.8</v>
      </c>
      <c r="BH90" s="681"/>
      <c r="BI90" s="687">
        <f>BI91</f>
        <v>0</v>
      </c>
      <c r="BJ90" s="681"/>
      <c r="BK90" s="687">
        <f t="shared" si="66"/>
        <v>-5.8</v>
      </c>
      <c r="BL90" s="688">
        <f t="shared" si="67"/>
        <v>0</v>
      </c>
      <c r="BM90" s="687">
        <f t="shared" si="68"/>
        <v>11.1</v>
      </c>
      <c r="BN90" s="681"/>
      <c r="BO90" s="687">
        <f t="shared" si="69"/>
        <v>0</v>
      </c>
      <c r="BP90" s="681"/>
      <c r="BQ90" s="687">
        <f t="shared" si="70"/>
        <v>-11.1</v>
      </c>
      <c r="BR90" s="688">
        <f t="shared" si="71"/>
        <v>0</v>
      </c>
      <c r="BS90" s="687">
        <f>BS91</f>
        <v>5.0999999999999996</v>
      </c>
      <c r="BT90" s="681"/>
      <c r="BU90" s="687">
        <f>BU91</f>
        <v>0</v>
      </c>
      <c r="BV90" s="681"/>
      <c r="BW90" s="687">
        <f t="shared" si="72"/>
        <v>-5.0999999999999996</v>
      </c>
      <c r="BX90" s="688">
        <f t="shared" si="73"/>
        <v>0</v>
      </c>
      <c r="BY90" s="687">
        <f>BY91</f>
        <v>6</v>
      </c>
      <c r="BZ90" s="681"/>
      <c r="CA90" s="687">
        <f>CA91</f>
        <v>0</v>
      </c>
      <c r="CB90" s="681"/>
      <c r="CC90" s="687">
        <f t="shared" si="74"/>
        <v>-6</v>
      </c>
      <c r="CD90" s="688">
        <f t="shared" si="75"/>
        <v>0</v>
      </c>
      <c r="CE90" s="687">
        <f>CE91</f>
        <v>0</v>
      </c>
      <c r="CF90" s="681"/>
      <c r="CG90" s="687">
        <f>CG91</f>
        <v>0</v>
      </c>
      <c r="CH90" s="681"/>
      <c r="CI90" s="687">
        <f t="shared" si="76"/>
        <v>0</v>
      </c>
      <c r="CJ90" s="688" t="str">
        <f t="shared" si="77"/>
        <v>-</v>
      </c>
      <c r="CK90" s="687">
        <f t="shared" si="78"/>
        <v>11.2</v>
      </c>
      <c r="CL90" s="681"/>
      <c r="CM90" s="687">
        <f t="shared" si="79"/>
        <v>0</v>
      </c>
      <c r="CN90" s="681"/>
      <c r="CO90" s="687">
        <f t="shared" si="80"/>
        <v>-11.2</v>
      </c>
      <c r="CP90" s="688">
        <f t="shared" si="81"/>
        <v>0</v>
      </c>
      <c r="CQ90" s="687">
        <f>CQ91</f>
        <v>0</v>
      </c>
      <c r="CR90" s="681"/>
      <c r="CS90" s="687">
        <f>CS91</f>
        <v>0</v>
      </c>
      <c r="CT90" s="681"/>
      <c r="CU90" s="687">
        <f t="shared" si="82"/>
        <v>0</v>
      </c>
      <c r="CV90" s="688" t="str">
        <f t="shared" si="83"/>
        <v>-</v>
      </c>
      <c r="CW90" s="687">
        <f>CW91</f>
        <v>5.2</v>
      </c>
      <c r="CX90" s="681"/>
      <c r="CY90" s="687">
        <f>CY91</f>
        <v>0</v>
      </c>
      <c r="CZ90" s="681"/>
      <c r="DA90" s="687">
        <f t="shared" si="84"/>
        <v>-5.2</v>
      </c>
      <c r="DB90" s="688">
        <f t="shared" si="85"/>
        <v>0</v>
      </c>
      <c r="DC90" s="687">
        <f>DC91</f>
        <v>6</v>
      </c>
      <c r="DD90" s="681"/>
      <c r="DE90" s="687">
        <f>DE91</f>
        <v>0</v>
      </c>
      <c r="DF90" s="681"/>
      <c r="DG90" s="687">
        <f t="shared" si="86"/>
        <v>-6</v>
      </c>
      <c r="DH90" s="688">
        <f t="shared" si="87"/>
        <v>0</v>
      </c>
    </row>
    <row r="91" spans="1:112" ht="21.75" customHeight="1">
      <c r="A91">
        <v>3.806</v>
      </c>
      <c r="B91" s="344" t="s">
        <v>1176</v>
      </c>
      <c r="C91" s="337"/>
      <c r="D91" s="344" t="s">
        <v>1176</v>
      </c>
      <c r="E91" s="528" t="s">
        <v>4604</v>
      </c>
      <c r="F91" s="528"/>
      <c r="G91" s="529"/>
      <c r="H91" s="530"/>
      <c r="I91" s="530"/>
      <c r="J91" s="663" t="s">
        <v>883</v>
      </c>
      <c r="K91" s="687">
        <f t="shared" si="44"/>
        <v>57.3</v>
      </c>
      <c r="L91" s="681"/>
      <c r="M91" s="687">
        <f t="shared" si="45"/>
        <v>0</v>
      </c>
      <c r="N91" s="681"/>
      <c r="O91" s="687">
        <f t="shared" si="46"/>
        <v>-57.3</v>
      </c>
      <c r="P91" s="688">
        <f t="shared" si="47"/>
        <v>0</v>
      </c>
      <c r="Q91" s="687">
        <f t="shared" si="48"/>
        <v>17.399999999999999</v>
      </c>
      <c r="R91" s="681"/>
      <c r="S91" s="687">
        <f t="shared" si="49"/>
        <v>0</v>
      </c>
      <c r="T91" s="681"/>
      <c r="U91" s="687">
        <f t="shared" si="50"/>
        <v>-17.399999999999999</v>
      </c>
      <c r="V91" s="688">
        <f t="shared" si="51"/>
        <v>0</v>
      </c>
      <c r="W91" s="683">
        <v>6</v>
      </c>
      <c r="X91" s="681"/>
      <c r="Y91" s="681"/>
      <c r="Z91" s="681"/>
      <c r="AA91" s="687">
        <f t="shared" si="52"/>
        <v>-6</v>
      </c>
      <c r="AB91" s="688">
        <f t="shared" si="53"/>
        <v>0</v>
      </c>
      <c r="AC91" s="683">
        <v>5.4</v>
      </c>
      <c r="AD91" s="681"/>
      <c r="AE91" s="681"/>
      <c r="AF91" s="681"/>
      <c r="AG91" s="687">
        <f t="shared" si="54"/>
        <v>-5.4</v>
      </c>
      <c r="AH91" s="688">
        <f t="shared" si="55"/>
        <v>0</v>
      </c>
      <c r="AI91" s="683">
        <v>6</v>
      </c>
      <c r="AJ91" s="681"/>
      <c r="AK91" s="681"/>
      <c r="AL91" s="681"/>
      <c r="AM91" s="687">
        <f t="shared" si="56"/>
        <v>-6</v>
      </c>
      <c r="AN91" s="688">
        <f t="shared" si="57"/>
        <v>0</v>
      </c>
      <c r="AO91" s="687">
        <f t="shared" si="58"/>
        <v>17.600000000000001</v>
      </c>
      <c r="AP91" s="681"/>
      <c r="AQ91" s="687">
        <f t="shared" si="59"/>
        <v>0</v>
      </c>
      <c r="AR91" s="681"/>
      <c r="AS91" s="687">
        <f t="shared" si="60"/>
        <v>-17.600000000000001</v>
      </c>
      <c r="AT91" s="688">
        <f t="shared" si="61"/>
        <v>0</v>
      </c>
      <c r="AU91" s="683">
        <v>5.8</v>
      </c>
      <c r="AV91" s="681"/>
      <c r="AW91" s="681"/>
      <c r="AX91" s="681"/>
      <c r="AY91" s="687">
        <f t="shared" si="62"/>
        <v>-5.8</v>
      </c>
      <c r="AZ91" s="688">
        <f t="shared" si="63"/>
        <v>0</v>
      </c>
      <c r="BA91" s="683">
        <v>6</v>
      </c>
      <c r="BB91" s="681"/>
      <c r="BC91" s="681"/>
      <c r="BD91" s="681"/>
      <c r="BE91" s="687">
        <f t="shared" si="64"/>
        <v>-6</v>
      </c>
      <c r="BF91" s="688">
        <f t="shared" si="65"/>
        <v>0</v>
      </c>
      <c r="BG91" s="683">
        <v>5.8</v>
      </c>
      <c r="BH91" s="681"/>
      <c r="BI91" s="681"/>
      <c r="BJ91" s="681"/>
      <c r="BK91" s="687">
        <f t="shared" si="66"/>
        <v>-5.8</v>
      </c>
      <c r="BL91" s="688">
        <f t="shared" si="67"/>
        <v>0</v>
      </c>
      <c r="BM91" s="687">
        <f t="shared" si="68"/>
        <v>11.1</v>
      </c>
      <c r="BN91" s="681"/>
      <c r="BO91" s="687">
        <f t="shared" si="69"/>
        <v>0</v>
      </c>
      <c r="BP91" s="681"/>
      <c r="BQ91" s="687">
        <f t="shared" si="70"/>
        <v>-11.1</v>
      </c>
      <c r="BR91" s="688">
        <f t="shared" si="71"/>
        <v>0</v>
      </c>
      <c r="BS91" s="683">
        <v>5.0999999999999996</v>
      </c>
      <c r="BT91" s="681"/>
      <c r="BU91" s="681"/>
      <c r="BV91" s="681"/>
      <c r="BW91" s="687">
        <f t="shared" si="72"/>
        <v>-5.0999999999999996</v>
      </c>
      <c r="BX91" s="688">
        <f t="shared" si="73"/>
        <v>0</v>
      </c>
      <c r="BY91" s="683">
        <v>6</v>
      </c>
      <c r="BZ91" s="681"/>
      <c r="CA91" s="681"/>
      <c r="CB91" s="681"/>
      <c r="CC91" s="687">
        <f t="shared" si="74"/>
        <v>-6</v>
      </c>
      <c r="CD91" s="688">
        <f t="shared" si="75"/>
        <v>0</v>
      </c>
      <c r="CE91" s="683">
        <v>0</v>
      </c>
      <c r="CF91" s="681"/>
      <c r="CG91" s="681"/>
      <c r="CH91" s="681"/>
      <c r="CI91" s="687">
        <f t="shared" si="76"/>
        <v>0</v>
      </c>
      <c r="CJ91" s="688" t="str">
        <f t="shared" si="77"/>
        <v>-</v>
      </c>
      <c r="CK91" s="687">
        <f t="shared" si="78"/>
        <v>11.2</v>
      </c>
      <c r="CL91" s="681"/>
      <c r="CM91" s="687">
        <f t="shared" si="79"/>
        <v>0</v>
      </c>
      <c r="CN91" s="681"/>
      <c r="CO91" s="687">
        <f t="shared" si="80"/>
        <v>-11.2</v>
      </c>
      <c r="CP91" s="688">
        <f t="shared" si="81"/>
        <v>0</v>
      </c>
      <c r="CQ91" s="683">
        <v>0</v>
      </c>
      <c r="CR91" s="681"/>
      <c r="CS91" s="681"/>
      <c r="CT91" s="681"/>
      <c r="CU91" s="687">
        <f t="shared" si="82"/>
        <v>0</v>
      </c>
      <c r="CV91" s="688" t="str">
        <f t="shared" si="83"/>
        <v>-</v>
      </c>
      <c r="CW91" s="683">
        <v>5.2</v>
      </c>
      <c r="CX91" s="681"/>
      <c r="CY91" s="681"/>
      <c r="CZ91" s="681"/>
      <c r="DA91" s="687">
        <f t="shared" si="84"/>
        <v>-5.2</v>
      </c>
      <c r="DB91" s="688">
        <f t="shared" si="85"/>
        <v>0</v>
      </c>
      <c r="DC91" s="683">
        <v>6</v>
      </c>
      <c r="DD91" s="681"/>
      <c r="DE91" s="681"/>
      <c r="DF91" s="681"/>
      <c r="DG91" s="687">
        <f t="shared" si="86"/>
        <v>-6</v>
      </c>
      <c r="DH91" s="688">
        <f t="shared" si="87"/>
        <v>0</v>
      </c>
    </row>
    <row r="92" spans="1:112" ht="21.75" customHeight="1">
      <c r="A92">
        <v>0.65500000000000003</v>
      </c>
      <c r="B92" s="504" t="s">
        <v>1222</v>
      </c>
      <c r="C92" s="337" t="s">
        <v>1221</v>
      </c>
      <c r="D92" s="504" t="s">
        <v>1222</v>
      </c>
      <c r="E92" s="528" t="s">
        <v>4605</v>
      </c>
      <c r="F92" s="528"/>
      <c r="G92" s="529"/>
      <c r="H92" s="530"/>
      <c r="I92" s="530"/>
      <c r="J92" s="663" t="s">
        <v>883</v>
      </c>
      <c r="K92" s="687">
        <f t="shared" si="44"/>
        <v>6.9999999999999991</v>
      </c>
      <c r="L92" s="681"/>
      <c r="M92" s="687">
        <f t="shared" si="45"/>
        <v>0</v>
      </c>
      <c r="N92" s="681"/>
      <c r="O92" s="687">
        <f t="shared" si="46"/>
        <v>-6.9999999999999991</v>
      </c>
      <c r="P92" s="688">
        <f t="shared" si="47"/>
        <v>0</v>
      </c>
      <c r="Q92" s="687">
        <f t="shared" si="48"/>
        <v>2.2999999999999998</v>
      </c>
      <c r="R92" s="681"/>
      <c r="S92" s="687">
        <f t="shared" si="49"/>
        <v>0</v>
      </c>
      <c r="T92" s="681"/>
      <c r="U92" s="687">
        <f t="shared" si="50"/>
        <v>-2.2999999999999998</v>
      </c>
      <c r="V92" s="688">
        <f t="shared" si="51"/>
        <v>0</v>
      </c>
      <c r="W92" s="683">
        <v>0.8</v>
      </c>
      <c r="X92" s="681"/>
      <c r="Y92" s="681"/>
      <c r="Z92" s="681"/>
      <c r="AA92" s="687">
        <f t="shared" si="52"/>
        <v>-0.8</v>
      </c>
      <c r="AB92" s="688">
        <f t="shared" si="53"/>
        <v>0</v>
      </c>
      <c r="AC92" s="683">
        <v>0.7</v>
      </c>
      <c r="AD92" s="681"/>
      <c r="AE92" s="681"/>
      <c r="AF92" s="681"/>
      <c r="AG92" s="687">
        <f t="shared" si="54"/>
        <v>-0.7</v>
      </c>
      <c r="AH92" s="688">
        <f t="shared" si="55"/>
        <v>0</v>
      </c>
      <c r="AI92" s="683">
        <v>0.8</v>
      </c>
      <c r="AJ92" s="681"/>
      <c r="AK92" s="681"/>
      <c r="AL92" s="681"/>
      <c r="AM92" s="687">
        <f t="shared" si="56"/>
        <v>-0.8</v>
      </c>
      <c r="AN92" s="688">
        <f t="shared" si="57"/>
        <v>0</v>
      </c>
      <c r="AO92" s="687">
        <f t="shared" si="58"/>
        <v>2.0999999999999996</v>
      </c>
      <c r="AP92" s="681"/>
      <c r="AQ92" s="687">
        <f t="shared" si="59"/>
        <v>0</v>
      </c>
      <c r="AR92" s="681"/>
      <c r="AS92" s="687">
        <f t="shared" si="60"/>
        <v>-2.0999999999999996</v>
      </c>
      <c r="AT92" s="688">
        <f t="shared" si="61"/>
        <v>0</v>
      </c>
      <c r="AU92" s="683">
        <v>0.7</v>
      </c>
      <c r="AV92" s="681"/>
      <c r="AW92" s="681"/>
      <c r="AX92" s="681"/>
      <c r="AY92" s="687">
        <f t="shared" si="62"/>
        <v>-0.7</v>
      </c>
      <c r="AZ92" s="688">
        <f t="shared" si="63"/>
        <v>0</v>
      </c>
      <c r="BA92" s="683">
        <v>0.7</v>
      </c>
      <c r="BB92" s="681"/>
      <c r="BC92" s="681"/>
      <c r="BD92" s="681"/>
      <c r="BE92" s="687">
        <f t="shared" si="64"/>
        <v>-0.7</v>
      </c>
      <c r="BF92" s="688">
        <f t="shared" si="65"/>
        <v>0</v>
      </c>
      <c r="BG92" s="683">
        <v>0.7</v>
      </c>
      <c r="BH92" s="681"/>
      <c r="BI92" s="681"/>
      <c r="BJ92" s="681"/>
      <c r="BK92" s="687">
        <f t="shared" si="66"/>
        <v>-0.7</v>
      </c>
      <c r="BL92" s="688">
        <f t="shared" si="67"/>
        <v>0</v>
      </c>
      <c r="BM92" s="687">
        <f t="shared" si="68"/>
        <v>1.2999999999999998</v>
      </c>
      <c r="BN92" s="681"/>
      <c r="BO92" s="687">
        <f t="shared" si="69"/>
        <v>0</v>
      </c>
      <c r="BP92" s="681"/>
      <c r="BQ92" s="687">
        <f t="shared" si="70"/>
        <v>-1.2999999999999998</v>
      </c>
      <c r="BR92" s="688">
        <f t="shared" si="71"/>
        <v>0</v>
      </c>
      <c r="BS92" s="683">
        <v>0.6</v>
      </c>
      <c r="BT92" s="681"/>
      <c r="BU92" s="681"/>
      <c r="BV92" s="681"/>
      <c r="BW92" s="687">
        <f t="shared" si="72"/>
        <v>-0.6</v>
      </c>
      <c r="BX92" s="688">
        <f t="shared" si="73"/>
        <v>0</v>
      </c>
      <c r="BY92" s="683">
        <v>0.7</v>
      </c>
      <c r="BZ92" s="681"/>
      <c r="CA92" s="681"/>
      <c r="CB92" s="681"/>
      <c r="CC92" s="687">
        <f t="shared" si="74"/>
        <v>-0.7</v>
      </c>
      <c r="CD92" s="688">
        <f t="shared" si="75"/>
        <v>0</v>
      </c>
      <c r="CE92" s="683">
        <v>0</v>
      </c>
      <c r="CF92" s="681"/>
      <c r="CG92" s="681"/>
      <c r="CH92" s="681"/>
      <c r="CI92" s="687">
        <f t="shared" si="76"/>
        <v>0</v>
      </c>
      <c r="CJ92" s="688" t="str">
        <f t="shared" si="77"/>
        <v>-</v>
      </c>
      <c r="CK92" s="687">
        <f t="shared" si="78"/>
        <v>1.2999999999999998</v>
      </c>
      <c r="CL92" s="681"/>
      <c r="CM92" s="687">
        <f t="shared" si="79"/>
        <v>0</v>
      </c>
      <c r="CN92" s="681"/>
      <c r="CO92" s="687">
        <f t="shared" si="80"/>
        <v>-1.2999999999999998</v>
      </c>
      <c r="CP92" s="688">
        <f t="shared" si="81"/>
        <v>0</v>
      </c>
      <c r="CQ92" s="683">
        <v>0</v>
      </c>
      <c r="CR92" s="681"/>
      <c r="CS92" s="681"/>
      <c r="CT92" s="681"/>
      <c r="CU92" s="687">
        <f t="shared" si="82"/>
        <v>0</v>
      </c>
      <c r="CV92" s="688" t="str">
        <f t="shared" si="83"/>
        <v>-</v>
      </c>
      <c r="CW92" s="683">
        <v>0.6</v>
      </c>
      <c r="CX92" s="681"/>
      <c r="CY92" s="681"/>
      <c r="CZ92" s="681"/>
      <c r="DA92" s="687">
        <f t="shared" si="84"/>
        <v>-0.6</v>
      </c>
      <c r="DB92" s="688">
        <f t="shared" si="85"/>
        <v>0</v>
      </c>
      <c r="DC92" s="683">
        <v>0.7</v>
      </c>
      <c r="DD92" s="681"/>
      <c r="DE92" s="681"/>
      <c r="DF92" s="681"/>
      <c r="DG92" s="687">
        <f t="shared" si="86"/>
        <v>-0.7</v>
      </c>
      <c r="DH92" s="688">
        <f t="shared" si="87"/>
        <v>0</v>
      </c>
    </row>
    <row r="93" spans="1:112" ht="21.75" customHeight="1">
      <c r="A93">
        <v>0</v>
      </c>
      <c r="B93" s="344" t="s">
        <v>1176</v>
      </c>
      <c r="C93" s="337"/>
      <c r="D93" s="344" t="s">
        <v>1176</v>
      </c>
      <c r="E93" s="528" t="s">
        <v>4606</v>
      </c>
      <c r="F93" s="528"/>
      <c r="G93" s="529"/>
      <c r="H93" s="530"/>
      <c r="I93" s="530"/>
      <c r="J93" s="663" t="s">
        <v>883</v>
      </c>
      <c r="K93" s="687">
        <f t="shared" si="44"/>
        <v>0</v>
      </c>
      <c r="L93" s="681"/>
      <c r="M93" s="687">
        <f t="shared" si="45"/>
        <v>0</v>
      </c>
      <c r="N93" s="681"/>
      <c r="O93" s="687">
        <f t="shared" si="46"/>
        <v>0</v>
      </c>
      <c r="P93" s="688" t="str">
        <f t="shared" si="47"/>
        <v>-</v>
      </c>
      <c r="Q93" s="687">
        <f t="shared" si="48"/>
        <v>0</v>
      </c>
      <c r="R93" s="681"/>
      <c r="S93" s="687">
        <f t="shared" si="49"/>
        <v>0</v>
      </c>
      <c r="T93" s="681"/>
      <c r="U93" s="687">
        <f t="shared" si="50"/>
        <v>0</v>
      </c>
      <c r="V93" s="688" t="str">
        <f t="shared" si="51"/>
        <v>-</v>
      </c>
      <c r="W93" s="683">
        <v>0</v>
      </c>
      <c r="X93" s="681"/>
      <c r="Y93" s="681"/>
      <c r="Z93" s="681"/>
      <c r="AA93" s="687">
        <f t="shared" si="52"/>
        <v>0</v>
      </c>
      <c r="AB93" s="688" t="str">
        <f t="shared" si="53"/>
        <v>-</v>
      </c>
      <c r="AC93" s="683">
        <v>0</v>
      </c>
      <c r="AD93" s="681"/>
      <c r="AE93" s="681"/>
      <c r="AF93" s="681"/>
      <c r="AG93" s="687">
        <f t="shared" si="54"/>
        <v>0</v>
      </c>
      <c r="AH93" s="688" t="str">
        <f t="shared" si="55"/>
        <v>-</v>
      </c>
      <c r="AI93" s="683">
        <v>0</v>
      </c>
      <c r="AJ93" s="681"/>
      <c r="AK93" s="681"/>
      <c r="AL93" s="681"/>
      <c r="AM93" s="687">
        <f t="shared" si="56"/>
        <v>0</v>
      </c>
      <c r="AN93" s="688" t="str">
        <f t="shared" si="57"/>
        <v>-</v>
      </c>
      <c r="AO93" s="687">
        <f t="shared" si="58"/>
        <v>0</v>
      </c>
      <c r="AP93" s="681"/>
      <c r="AQ93" s="687">
        <f t="shared" si="59"/>
        <v>0</v>
      </c>
      <c r="AR93" s="681"/>
      <c r="AS93" s="687">
        <f t="shared" si="60"/>
        <v>0</v>
      </c>
      <c r="AT93" s="688" t="str">
        <f t="shared" si="61"/>
        <v>-</v>
      </c>
      <c r="AU93" s="683">
        <v>0</v>
      </c>
      <c r="AV93" s="681"/>
      <c r="AW93" s="681"/>
      <c r="AX93" s="681"/>
      <c r="AY93" s="687">
        <f t="shared" si="62"/>
        <v>0</v>
      </c>
      <c r="AZ93" s="688" t="str">
        <f t="shared" si="63"/>
        <v>-</v>
      </c>
      <c r="BA93" s="683">
        <v>0</v>
      </c>
      <c r="BB93" s="681"/>
      <c r="BC93" s="681"/>
      <c r="BD93" s="681"/>
      <c r="BE93" s="687">
        <f t="shared" si="64"/>
        <v>0</v>
      </c>
      <c r="BF93" s="688" t="str">
        <f t="shared" si="65"/>
        <v>-</v>
      </c>
      <c r="BG93" s="683">
        <v>0</v>
      </c>
      <c r="BH93" s="681"/>
      <c r="BI93" s="681"/>
      <c r="BJ93" s="681"/>
      <c r="BK93" s="687">
        <f t="shared" si="66"/>
        <v>0</v>
      </c>
      <c r="BL93" s="688" t="str">
        <f t="shared" si="67"/>
        <v>-</v>
      </c>
      <c r="BM93" s="687">
        <f t="shared" si="68"/>
        <v>0</v>
      </c>
      <c r="BN93" s="681"/>
      <c r="BO93" s="687">
        <f t="shared" si="69"/>
        <v>0</v>
      </c>
      <c r="BP93" s="681"/>
      <c r="BQ93" s="687">
        <f t="shared" si="70"/>
        <v>0</v>
      </c>
      <c r="BR93" s="688" t="str">
        <f t="shared" si="71"/>
        <v>-</v>
      </c>
      <c r="BS93" s="683">
        <v>0</v>
      </c>
      <c r="BT93" s="681"/>
      <c r="BU93" s="681"/>
      <c r="BV93" s="681"/>
      <c r="BW93" s="687">
        <f t="shared" si="72"/>
        <v>0</v>
      </c>
      <c r="BX93" s="688" t="str">
        <f t="shared" si="73"/>
        <v>-</v>
      </c>
      <c r="BY93" s="683">
        <v>0</v>
      </c>
      <c r="BZ93" s="681"/>
      <c r="CA93" s="681"/>
      <c r="CB93" s="681"/>
      <c r="CC93" s="687">
        <f t="shared" si="74"/>
        <v>0</v>
      </c>
      <c r="CD93" s="688" t="str">
        <f t="shared" si="75"/>
        <v>-</v>
      </c>
      <c r="CE93" s="683">
        <v>0</v>
      </c>
      <c r="CF93" s="681"/>
      <c r="CG93" s="681"/>
      <c r="CH93" s="681"/>
      <c r="CI93" s="687">
        <f t="shared" si="76"/>
        <v>0</v>
      </c>
      <c r="CJ93" s="688" t="str">
        <f t="shared" si="77"/>
        <v>-</v>
      </c>
      <c r="CK93" s="687">
        <f t="shared" si="78"/>
        <v>0</v>
      </c>
      <c r="CL93" s="681"/>
      <c r="CM93" s="687">
        <f t="shared" si="79"/>
        <v>0</v>
      </c>
      <c r="CN93" s="681"/>
      <c r="CO93" s="687">
        <f t="shared" si="80"/>
        <v>0</v>
      </c>
      <c r="CP93" s="688" t="str">
        <f t="shared" si="81"/>
        <v>-</v>
      </c>
      <c r="CQ93" s="683">
        <v>0</v>
      </c>
      <c r="CR93" s="681"/>
      <c r="CS93" s="681"/>
      <c r="CT93" s="681"/>
      <c r="CU93" s="687">
        <f t="shared" si="82"/>
        <v>0</v>
      </c>
      <c r="CV93" s="688" t="str">
        <f t="shared" si="83"/>
        <v>-</v>
      </c>
      <c r="CW93" s="683">
        <v>0</v>
      </c>
      <c r="CX93" s="681"/>
      <c r="CY93" s="681"/>
      <c r="CZ93" s="681"/>
      <c r="DA93" s="687">
        <f t="shared" si="84"/>
        <v>0</v>
      </c>
      <c r="DB93" s="688" t="str">
        <f t="shared" si="85"/>
        <v>-</v>
      </c>
      <c r="DC93" s="683">
        <v>0</v>
      </c>
      <c r="DD93" s="681"/>
      <c r="DE93" s="681"/>
      <c r="DF93" s="681"/>
      <c r="DG93" s="687">
        <f t="shared" si="86"/>
        <v>0</v>
      </c>
      <c r="DH93" s="688" t="str">
        <f t="shared" si="87"/>
        <v>-</v>
      </c>
    </row>
    <row r="94" spans="1:112" ht="21.75" customHeight="1">
      <c r="A94">
        <v>6.016</v>
      </c>
      <c r="B94" s="504" t="s">
        <v>1226</v>
      </c>
      <c r="C94" s="337" t="s">
        <v>1225</v>
      </c>
      <c r="D94" s="504" t="s">
        <v>1226</v>
      </c>
      <c r="E94" s="528" t="s">
        <v>4607</v>
      </c>
      <c r="F94" s="528"/>
      <c r="G94" s="529"/>
      <c r="H94" s="530"/>
      <c r="I94" s="530"/>
      <c r="J94" s="663" t="s">
        <v>883</v>
      </c>
      <c r="K94" s="687">
        <f t="shared" si="44"/>
        <v>51</v>
      </c>
      <c r="L94" s="681"/>
      <c r="M94" s="687">
        <f t="shared" si="45"/>
        <v>0</v>
      </c>
      <c r="N94" s="681"/>
      <c r="O94" s="687">
        <f t="shared" si="46"/>
        <v>-51</v>
      </c>
      <c r="P94" s="688">
        <f t="shared" si="47"/>
        <v>0</v>
      </c>
      <c r="Q94" s="687">
        <f t="shared" si="48"/>
        <v>15.1</v>
      </c>
      <c r="R94" s="681"/>
      <c r="S94" s="687">
        <f t="shared" si="49"/>
        <v>0</v>
      </c>
      <c r="T94" s="681"/>
      <c r="U94" s="687">
        <f t="shared" si="50"/>
        <v>-15.1</v>
      </c>
      <c r="V94" s="688">
        <f t="shared" si="51"/>
        <v>0</v>
      </c>
      <c r="W94" s="683">
        <v>4.7</v>
      </c>
      <c r="X94" s="681"/>
      <c r="Y94" s="681"/>
      <c r="Z94" s="681"/>
      <c r="AA94" s="687">
        <f t="shared" si="52"/>
        <v>-4.7</v>
      </c>
      <c r="AB94" s="688">
        <f t="shared" si="53"/>
        <v>0</v>
      </c>
      <c r="AC94" s="683">
        <v>4.8</v>
      </c>
      <c r="AD94" s="681"/>
      <c r="AE94" s="681"/>
      <c r="AF94" s="681"/>
      <c r="AG94" s="687">
        <f t="shared" si="54"/>
        <v>-4.8</v>
      </c>
      <c r="AH94" s="688">
        <f t="shared" si="55"/>
        <v>0</v>
      </c>
      <c r="AI94" s="683">
        <v>5.6</v>
      </c>
      <c r="AJ94" s="681"/>
      <c r="AK94" s="681"/>
      <c r="AL94" s="681"/>
      <c r="AM94" s="687">
        <f t="shared" si="56"/>
        <v>-5.6</v>
      </c>
      <c r="AN94" s="688">
        <f t="shared" si="57"/>
        <v>0</v>
      </c>
      <c r="AO94" s="687">
        <f t="shared" si="58"/>
        <v>13.5</v>
      </c>
      <c r="AP94" s="681"/>
      <c r="AQ94" s="687">
        <f t="shared" si="59"/>
        <v>0</v>
      </c>
      <c r="AR94" s="681"/>
      <c r="AS94" s="687">
        <f t="shared" si="60"/>
        <v>-13.5</v>
      </c>
      <c r="AT94" s="688">
        <f t="shared" si="61"/>
        <v>0</v>
      </c>
      <c r="AU94" s="683">
        <v>5.6</v>
      </c>
      <c r="AV94" s="681"/>
      <c r="AW94" s="681"/>
      <c r="AX94" s="681"/>
      <c r="AY94" s="687">
        <f t="shared" si="62"/>
        <v>-5.6</v>
      </c>
      <c r="AZ94" s="688">
        <f t="shared" si="63"/>
        <v>0</v>
      </c>
      <c r="BA94" s="683">
        <v>4.0999999999999996</v>
      </c>
      <c r="BB94" s="681"/>
      <c r="BC94" s="681"/>
      <c r="BD94" s="681"/>
      <c r="BE94" s="687">
        <f t="shared" si="64"/>
        <v>-4.0999999999999996</v>
      </c>
      <c r="BF94" s="688">
        <f t="shared" si="65"/>
        <v>0</v>
      </c>
      <c r="BG94" s="683">
        <v>3.8</v>
      </c>
      <c r="BH94" s="681"/>
      <c r="BI94" s="681"/>
      <c r="BJ94" s="681"/>
      <c r="BK94" s="687">
        <f t="shared" si="66"/>
        <v>-3.8</v>
      </c>
      <c r="BL94" s="688">
        <f t="shared" si="67"/>
        <v>0</v>
      </c>
      <c r="BM94" s="687">
        <f t="shared" si="68"/>
        <v>10</v>
      </c>
      <c r="BN94" s="681"/>
      <c r="BO94" s="687">
        <f t="shared" si="69"/>
        <v>0</v>
      </c>
      <c r="BP94" s="681"/>
      <c r="BQ94" s="687">
        <f t="shared" si="70"/>
        <v>-10</v>
      </c>
      <c r="BR94" s="688">
        <f t="shared" si="71"/>
        <v>0</v>
      </c>
      <c r="BS94" s="683">
        <v>3.4</v>
      </c>
      <c r="BT94" s="681"/>
      <c r="BU94" s="681"/>
      <c r="BV94" s="681"/>
      <c r="BW94" s="687">
        <f t="shared" si="72"/>
        <v>-3.4</v>
      </c>
      <c r="BX94" s="688">
        <f t="shared" si="73"/>
        <v>0</v>
      </c>
      <c r="BY94" s="683">
        <v>3.4</v>
      </c>
      <c r="BZ94" s="681"/>
      <c r="CA94" s="681"/>
      <c r="CB94" s="681"/>
      <c r="CC94" s="687">
        <f t="shared" si="74"/>
        <v>-3.4</v>
      </c>
      <c r="CD94" s="688">
        <f t="shared" si="75"/>
        <v>0</v>
      </c>
      <c r="CE94" s="683">
        <v>3.2</v>
      </c>
      <c r="CF94" s="681"/>
      <c r="CG94" s="681"/>
      <c r="CH94" s="681"/>
      <c r="CI94" s="687">
        <f t="shared" si="76"/>
        <v>-3.2</v>
      </c>
      <c r="CJ94" s="688">
        <f t="shared" si="77"/>
        <v>0</v>
      </c>
      <c r="CK94" s="687">
        <f t="shared" si="78"/>
        <v>12.399999999999999</v>
      </c>
      <c r="CL94" s="681"/>
      <c r="CM94" s="687">
        <f t="shared" si="79"/>
        <v>0</v>
      </c>
      <c r="CN94" s="681"/>
      <c r="CO94" s="687">
        <f t="shared" si="80"/>
        <v>-12.399999999999999</v>
      </c>
      <c r="CP94" s="688">
        <f t="shared" si="81"/>
        <v>0</v>
      </c>
      <c r="CQ94" s="683">
        <v>3.5</v>
      </c>
      <c r="CR94" s="681"/>
      <c r="CS94" s="681"/>
      <c r="CT94" s="681"/>
      <c r="CU94" s="687">
        <f t="shared" si="82"/>
        <v>-3.5</v>
      </c>
      <c r="CV94" s="688">
        <f t="shared" si="83"/>
        <v>0</v>
      </c>
      <c r="CW94" s="683">
        <v>4.3</v>
      </c>
      <c r="CX94" s="681"/>
      <c r="CY94" s="681"/>
      <c r="CZ94" s="681"/>
      <c r="DA94" s="687">
        <f t="shared" si="84"/>
        <v>-4.3</v>
      </c>
      <c r="DB94" s="688">
        <f t="shared" si="85"/>
        <v>0</v>
      </c>
      <c r="DC94" s="683">
        <v>4.5999999999999996</v>
      </c>
      <c r="DD94" s="681"/>
      <c r="DE94" s="681"/>
      <c r="DF94" s="681"/>
      <c r="DG94" s="687">
        <f t="shared" si="86"/>
        <v>-4.5999999999999996</v>
      </c>
      <c r="DH94" s="688">
        <f t="shared" si="87"/>
        <v>0</v>
      </c>
    </row>
    <row r="95" spans="1:112" ht="21.75" customHeight="1">
      <c r="A95">
        <v>0</v>
      </c>
      <c r="B95" s="344" t="s">
        <v>4573</v>
      </c>
      <c r="C95" s="337"/>
      <c r="D95" s="344" t="s">
        <v>4573</v>
      </c>
      <c r="E95" s="528" t="s">
        <v>4608</v>
      </c>
      <c r="F95" s="528"/>
      <c r="G95" s="529"/>
      <c r="H95" s="530"/>
      <c r="I95" s="530"/>
      <c r="J95" s="663" t="s">
        <v>883</v>
      </c>
      <c r="K95" s="687">
        <f t="shared" si="44"/>
        <v>0</v>
      </c>
      <c r="L95" s="681"/>
      <c r="M95" s="687">
        <f t="shared" si="45"/>
        <v>0</v>
      </c>
      <c r="N95" s="681"/>
      <c r="O95" s="687">
        <f t="shared" si="46"/>
        <v>0</v>
      </c>
      <c r="P95" s="688" t="str">
        <f t="shared" si="47"/>
        <v>-</v>
      </c>
      <c r="Q95" s="687">
        <f t="shared" si="48"/>
        <v>0</v>
      </c>
      <c r="R95" s="681"/>
      <c r="S95" s="687">
        <f t="shared" si="49"/>
        <v>0</v>
      </c>
      <c r="T95" s="681"/>
      <c r="U95" s="687">
        <f t="shared" si="50"/>
        <v>0</v>
      </c>
      <c r="V95" s="688" t="str">
        <f t="shared" si="51"/>
        <v>-</v>
      </c>
      <c r="W95" s="683">
        <v>0</v>
      </c>
      <c r="X95" s="681"/>
      <c r="Y95" s="681"/>
      <c r="Z95" s="681"/>
      <c r="AA95" s="687">
        <f t="shared" si="52"/>
        <v>0</v>
      </c>
      <c r="AB95" s="688" t="str">
        <f t="shared" si="53"/>
        <v>-</v>
      </c>
      <c r="AC95" s="683">
        <v>0</v>
      </c>
      <c r="AD95" s="681"/>
      <c r="AE95" s="681"/>
      <c r="AF95" s="681"/>
      <c r="AG95" s="687">
        <f t="shared" si="54"/>
        <v>0</v>
      </c>
      <c r="AH95" s="688" t="str">
        <f t="shared" si="55"/>
        <v>-</v>
      </c>
      <c r="AI95" s="683">
        <v>0</v>
      </c>
      <c r="AJ95" s="681"/>
      <c r="AK95" s="681"/>
      <c r="AL95" s="681"/>
      <c r="AM95" s="687">
        <f t="shared" si="56"/>
        <v>0</v>
      </c>
      <c r="AN95" s="688" t="str">
        <f t="shared" si="57"/>
        <v>-</v>
      </c>
      <c r="AO95" s="687">
        <f t="shared" si="58"/>
        <v>0</v>
      </c>
      <c r="AP95" s="681"/>
      <c r="AQ95" s="687">
        <f t="shared" si="59"/>
        <v>0</v>
      </c>
      <c r="AR95" s="681"/>
      <c r="AS95" s="687">
        <f t="shared" si="60"/>
        <v>0</v>
      </c>
      <c r="AT95" s="688" t="str">
        <f t="shared" si="61"/>
        <v>-</v>
      </c>
      <c r="AU95" s="683">
        <v>0</v>
      </c>
      <c r="AV95" s="681"/>
      <c r="AW95" s="681"/>
      <c r="AX95" s="681"/>
      <c r="AY95" s="687">
        <f t="shared" si="62"/>
        <v>0</v>
      </c>
      <c r="AZ95" s="688" t="str">
        <f t="shared" si="63"/>
        <v>-</v>
      </c>
      <c r="BA95" s="683">
        <v>0</v>
      </c>
      <c r="BB95" s="681"/>
      <c r="BC95" s="681"/>
      <c r="BD95" s="681"/>
      <c r="BE95" s="687">
        <f t="shared" si="64"/>
        <v>0</v>
      </c>
      <c r="BF95" s="688" t="str">
        <f t="shared" si="65"/>
        <v>-</v>
      </c>
      <c r="BG95" s="683">
        <v>0</v>
      </c>
      <c r="BH95" s="681"/>
      <c r="BI95" s="681"/>
      <c r="BJ95" s="681"/>
      <c r="BK95" s="687">
        <f t="shared" si="66"/>
        <v>0</v>
      </c>
      <c r="BL95" s="688" t="str">
        <f t="shared" si="67"/>
        <v>-</v>
      </c>
      <c r="BM95" s="687">
        <f t="shared" si="68"/>
        <v>0</v>
      </c>
      <c r="BN95" s="681"/>
      <c r="BO95" s="687">
        <f t="shared" si="69"/>
        <v>0</v>
      </c>
      <c r="BP95" s="681"/>
      <c r="BQ95" s="687">
        <f t="shared" si="70"/>
        <v>0</v>
      </c>
      <c r="BR95" s="688" t="str">
        <f t="shared" si="71"/>
        <v>-</v>
      </c>
      <c r="BS95" s="683">
        <v>0</v>
      </c>
      <c r="BT95" s="681"/>
      <c r="BU95" s="681"/>
      <c r="BV95" s="681"/>
      <c r="BW95" s="687">
        <f t="shared" si="72"/>
        <v>0</v>
      </c>
      <c r="BX95" s="688" t="str">
        <f t="shared" si="73"/>
        <v>-</v>
      </c>
      <c r="BY95" s="683">
        <v>0</v>
      </c>
      <c r="BZ95" s="681"/>
      <c r="CA95" s="681"/>
      <c r="CB95" s="681"/>
      <c r="CC95" s="687">
        <f t="shared" si="74"/>
        <v>0</v>
      </c>
      <c r="CD95" s="688" t="str">
        <f t="shared" si="75"/>
        <v>-</v>
      </c>
      <c r="CE95" s="683">
        <v>0</v>
      </c>
      <c r="CF95" s="681"/>
      <c r="CG95" s="681"/>
      <c r="CH95" s="681"/>
      <c r="CI95" s="687">
        <f t="shared" si="76"/>
        <v>0</v>
      </c>
      <c r="CJ95" s="688" t="str">
        <f t="shared" si="77"/>
        <v>-</v>
      </c>
      <c r="CK95" s="687">
        <f t="shared" si="78"/>
        <v>0</v>
      </c>
      <c r="CL95" s="681"/>
      <c r="CM95" s="687">
        <f t="shared" si="79"/>
        <v>0</v>
      </c>
      <c r="CN95" s="681"/>
      <c r="CO95" s="687">
        <f t="shared" si="80"/>
        <v>0</v>
      </c>
      <c r="CP95" s="688" t="str">
        <f t="shared" si="81"/>
        <v>-</v>
      </c>
      <c r="CQ95" s="683">
        <v>0</v>
      </c>
      <c r="CR95" s="681"/>
      <c r="CS95" s="681"/>
      <c r="CT95" s="681"/>
      <c r="CU95" s="687">
        <f t="shared" si="82"/>
        <v>0</v>
      </c>
      <c r="CV95" s="688" t="str">
        <f t="shared" si="83"/>
        <v>-</v>
      </c>
      <c r="CW95" s="683">
        <v>0</v>
      </c>
      <c r="CX95" s="681"/>
      <c r="CY95" s="681"/>
      <c r="CZ95" s="681"/>
      <c r="DA95" s="687">
        <f t="shared" si="84"/>
        <v>0</v>
      </c>
      <c r="DB95" s="688" t="str">
        <f t="shared" si="85"/>
        <v>-</v>
      </c>
      <c r="DC95" s="683">
        <v>0</v>
      </c>
      <c r="DD95" s="681"/>
      <c r="DE95" s="681"/>
      <c r="DF95" s="681"/>
      <c r="DG95" s="687">
        <f t="shared" si="86"/>
        <v>0</v>
      </c>
      <c r="DH95" s="688" t="str">
        <f t="shared" si="87"/>
        <v>-</v>
      </c>
    </row>
    <row r="96" spans="1:112" ht="21.75" customHeight="1">
      <c r="A96">
        <v>3.472</v>
      </c>
      <c r="B96" s="344" t="s">
        <v>1229</v>
      </c>
      <c r="C96" s="337"/>
      <c r="D96" s="344" t="s">
        <v>1229</v>
      </c>
      <c r="E96" s="528" t="s">
        <v>4609</v>
      </c>
      <c r="F96" s="528"/>
      <c r="G96" s="529"/>
      <c r="H96" s="530"/>
      <c r="I96" s="530"/>
      <c r="J96" s="663" t="s">
        <v>883</v>
      </c>
      <c r="K96" s="687">
        <f t="shared" si="44"/>
        <v>21.3</v>
      </c>
      <c r="L96" s="681"/>
      <c r="M96" s="687">
        <f t="shared" si="45"/>
        <v>0</v>
      </c>
      <c r="N96" s="681"/>
      <c r="O96" s="687">
        <f t="shared" si="46"/>
        <v>-21.3</v>
      </c>
      <c r="P96" s="688">
        <f t="shared" si="47"/>
        <v>0</v>
      </c>
      <c r="Q96" s="687">
        <f t="shared" si="48"/>
        <v>5.5</v>
      </c>
      <c r="R96" s="681"/>
      <c r="S96" s="687">
        <f t="shared" si="49"/>
        <v>0</v>
      </c>
      <c r="T96" s="681"/>
      <c r="U96" s="687">
        <f t="shared" si="50"/>
        <v>-5.5</v>
      </c>
      <c r="V96" s="688">
        <f t="shared" si="51"/>
        <v>0</v>
      </c>
      <c r="W96" s="683">
        <v>2.1</v>
      </c>
      <c r="X96" s="681"/>
      <c r="Y96" s="681"/>
      <c r="Z96" s="681"/>
      <c r="AA96" s="687">
        <f t="shared" si="52"/>
        <v>-2.1</v>
      </c>
      <c r="AB96" s="688">
        <f t="shared" si="53"/>
        <v>0</v>
      </c>
      <c r="AC96" s="683">
        <v>1.6</v>
      </c>
      <c r="AD96" s="681"/>
      <c r="AE96" s="681"/>
      <c r="AF96" s="681"/>
      <c r="AG96" s="687">
        <f t="shared" si="54"/>
        <v>-1.6</v>
      </c>
      <c r="AH96" s="688">
        <f t="shared" si="55"/>
        <v>0</v>
      </c>
      <c r="AI96" s="683">
        <v>1.8</v>
      </c>
      <c r="AJ96" s="681"/>
      <c r="AK96" s="681"/>
      <c r="AL96" s="681"/>
      <c r="AM96" s="687">
        <f t="shared" si="56"/>
        <v>-1.8</v>
      </c>
      <c r="AN96" s="688">
        <f t="shared" si="57"/>
        <v>0</v>
      </c>
      <c r="AO96" s="687">
        <f t="shared" si="58"/>
        <v>3.9</v>
      </c>
      <c r="AP96" s="681"/>
      <c r="AQ96" s="687">
        <f t="shared" si="59"/>
        <v>0</v>
      </c>
      <c r="AR96" s="681"/>
      <c r="AS96" s="687">
        <f t="shared" si="60"/>
        <v>-3.9</v>
      </c>
      <c r="AT96" s="688">
        <f t="shared" si="61"/>
        <v>0</v>
      </c>
      <c r="AU96" s="683">
        <v>1.8</v>
      </c>
      <c r="AV96" s="681"/>
      <c r="AW96" s="681"/>
      <c r="AX96" s="681"/>
      <c r="AY96" s="687">
        <f t="shared" si="62"/>
        <v>-1.8</v>
      </c>
      <c r="AZ96" s="688">
        <f t="shared" si="63"/>
        <v>0</v>
      </c>
      <c r="BA96" s="683">
        <v>0.6</v>
      </c>
      <c r="BB96" s="681"/>
      <c r="BC96" s="681"/>
      <c r="BD96" s="681"/>
      <c r="BE96" s="687">
        <f t="shared" si="64"/>
        <v>-0.6</v>
      </c>
      <c r="BF96" s="688">
        <f t="shared" si="65"/>
        <v>0</v>
      </c>
      <c r="BG96" s="683">
        <v>1.5</v>
      </c>
      <c r="BH96" s="681"/>
      <c r="BI96" s="681"/>
      <c r="BJ96" s="681"/>
      <c r="BK96" s="687">
        <f t="shared" si="66"/>
        <v>-1.5</v>
      </c>
      <c r="BL96" s="688">
        <f t="shared" si="67"/>
        <v>0</v>
      </c>
      <c r="BM96" s="687">
        <f t="shared" si="68"/>
        <v>5.4</v>
      </c>
      <c r="BN96" s="681"/>
      <c r="BO96" s="687">
        <f t="shared" si="69"/>
        <v>0</v>
      </c>
      <c r="BP96" s="681"/>
      <c r="BQ96" s="687">
        <f t="shared" si="70"/>
        <v>-5.4</v>
      </c>
      <c r="BR96" s="688">
        <f t="shared" si="71"/>
        <v>0</v>
      </c>
      <c r="BS96" s="683">
        <v>2.2000000000000002</v>
      </c>
      <c r="BT96" s="681"/>
      <c r="BU96" s="681"/>
      <c r="BV96" s="681"/>
      <c r="BW96" s="687">
        <f t="shared" si="72"/>
        <v>-2.2000000000000002</v>
      </c>
      <c r="BX96" s="688">
        <f t="shared" si="73"/>
        <v>0</v>
      </c>
      <c r="BY96" s="683">
        <v>1.6</v>
      </c>
      <c r="BZ96" s="681"/>
      <c r="CA96" s="681"/>
      <c r="CB96" s="681"/>
      <c r="CC96" s="687">
        <f t="shared" si="74"/>
        <v>-1.6</v>
      </c>
      <c r="CD96" s="688">
        <f t="shared" si="75"/>
        <v>0</v>
      </c>
      <c r="CE96" s="683">
        <v>1.6</v>
      </c>
      <c r="CF96" s="681"/>
      <c r="CG96" s="681"/>
      <c r="CH96" s="681"/>
      <c r="CI96" s="687">
        <f t="shared" si="76"/>
        <v>-1.6</v>
      </c>
      <c r="CJ96" s="688">
        <f t="shared" si="77"/>
        <v>0</v>
      </c>
      <c r="CK96" s="687">
        <f t="shared" si="78"/>
        <v>6.5</v>
      </c>
      <c r="CL96" s="681"/>
      <c r="CM96" s="687">
        <f t="shared" si="79"/>
        <v>0</v>
      </c>
      <c r="CN96" s="681"/>
      <c r="CO96" s="687">
        <f t="shared" si="80"/>
        <v>-6.5</v>
      </c>
      <c r="CP96" s="688">
        <f t="shared" si="81"/>
        <v>0</v>
      </c>
      <c r="CQ96" s="683">
        <v>2.5</v>
      </c>
      <c r="CR96" s="681"/>
      <c r="CS96" s="681"/>
      <c r="CT96" s="681"/>
      <c r="CU96" s="687">
        <f t="shared" si="82"/>
        <v>-2.5</v>
      </c>
      <c r="CV96" s="688">
        <f t="shared" si="83"/>
        <v>0</v>
      </c>
      <c r="CW96" s="683">
        <v>2.4</v>
      </c>
      <c r="CX96" s="681"/>
      <c r="CY96" s="681"/>
      <c r="CZ96" s="681"/>
      <c r="DA96" s="687">
        <f t="shared" si="84"/>
        <v>-2.4</v>
      </c>
      <c r="DB96" s="688">
        <f t="shared" si="85"/>
        <v>0</v>
      </c>
      <c r="DC96" s="683">
        <v>1.6</v>
      </c>
      <c r="DD96" s="681"/>
      <c r="DE96" s="681"/>
      <c r="DF96" s="681"/>
      <c r="DG96" s="687">
        <f t="shared" si="86"/>
        <v>-1.6</v>
      </c>
      <c r="DH96" s="688">
        <f t="shared" si="87"/>
        <v>0</v>
      </c>
    </row>
    <row r="97" spans="1:112" ht="21.75" customHeight="1">
      <c r="A97">
        <v>2.5619999999999998</v>
      </c>
      <c r="B97" s="344" t="s">
        <v>1231</v>
      </c>
      <c r="C97" s="337"/>
      <c r="D97" s="344" t="s">
        <v>1231</v>
      </c>
      <c r="E97" s="528" t="s">
        <v>4610</v>
      </c>
      <c r="F97" s="528"/>
      <c r="G97" s="529"/>
      <c r="H97" s="530"/>
      <c r="I97" s="530"/>
      <c r="J97" s="663" t="s">
        <v>883</v>
      </c>
      <c r="K97" s="687">
        <f t="shared" si="44"/>
        <v>29.7</v>
      </c>
      <c r="L97" s="681"/>
      <c r="M97" s="687">
        <f t="shared" si="45"/>
        <v>0</v>
      </c>
      <c r="N97" s="681"/>
      <c r="O97" s="687">
        <f t="shared" si="46"/>
        <v>-29.7</v>
      </c>
      <c r="P97" s="688">
        <f t="shared" si="47"/>
        <v>0</v>
      </c>
      <c r="Q97" s="687">
        <f t="shared" si="48"/>
        <v>9.5</v>
      </c>
      <c r="R97" s="681"/>
      <c r="S97" s="687">
        <f t="shared" si="49"/>
        <v>0</v>
      </c>
      <c r="T97" s="681"/>
      <c r="U97" s="687">
        <f t="shared" si="50"/>
        <v>-9.5</v>
      </c>
      <c r="V97" s="688">
        <f t="shared" si="51"/>
        <v>0</v>
      </c>
      <c r="W97" s="683">
        <v>2.6</v>
      </c>
      <c r="X97" s="681"/>
      <c r="Y97" s="681"/>
      <c r="Z97" s="681"/>
      <c r="AA97" s="687">
        <f t="shared" si="52"/>
        <v>-2.6</v>
      </c>
      <c r="AB97" s="688">
        <f t="shared" si="53"/>
        <v>0</v>
      </c>
      <c r="AC97" s="683">
        <v>3.1</v>
      </c>
      <c r="AD97" s="681"/>
      <c r="AE97" s="681"/>
      <c r="AF97" s="681"/>
      <c r="AG97" s="687">
        <f t="shared" si="54"/>
        <v>-3.1</v>
      </c>
      <c r="AH97" s="688">
        <f t="shared" si="55"/>
        <v>0</v>
      </c>
      <c r="AI97" s="683">
        <v>3.8</v>
      </c>
      <c r="AJ97" s="681"/>
      <c r="AK97" s="681"/>
      <c r="AL97" s="681"/>
      <c r="AM97" s="687">
        <f t="shared" si="56"/>
        <v>-3.8</v>
      </c>
      <c r="AN97" s="688">
        <f t="shared" si="57"/>
        <v>0</v>
      </c>
      <c r="AO97" s="687">
        <f t="shared" si="58"/>
        <v>9.5</v>
      </c>
      <c r="AP97" s="681"/>
      <c r="AQ97" s="687">
        <f t="shared" si="59"/>
        <v>0</v>
      </c>
      <c r="AR97" s="681"/>
      <c r="AS97" s="687">
        <f t="shared" si="60"/>
        <v>-9.5</v>
      </c>
      <c r="AT97" s="688">
        <f t="shared" si="61"/>
        <v>0</v>
      </c>
      <c r="AU97" s="683">
        <v>3.8</v>
      </c>
      <c r="AV97" s="681"/>
      <c r="AW97" s="681"/>
      <c r="AX97" s="681"/>
      <c r="AY97" s="687">
        <f t="shared" si="62"/>
        <v>-3.8</v>
      </c>
      <c r="AZ97" s="688">
        <f t="shared" si="63"/>
        <v>0</v>
      </c>
      <c r="BA97" s="683">
        <v>3.5</v>
      </c>
      <c r="BB97" s="681"/>
      <c r="BC97" s="681"/>
      <c r="BD97" s="681"/>
      <c r="BE97" s="687">
        <f t="shared" si="64"/>
        <v>-3.5</v>
      </c>
      <c r="BF97" s="688">
        <f t="shared" si="65"/>
        <v>0</v>
      </c>
      <c r="BG97" s="683">
        <v>2.2000000000000002</v>
      </c>
      <c r="BH97" s="681"/>
      <c r="BI97" s="681"/>
      <c r="BJ97" s="681"/>
      <c r="BK97" s="687">
        <f t="shared" si="66"/>
        <v>-2.2000000000000002</v>
      </c>
      <c r="BL97" s="688">
        <f t="shared" si="67"/>
        <v>0</v>
      </c>
      <c r="BM97" s="687">
        <f t="shared" si="68"/>
        <v>4.7</v>
      </c>
      <c r="BN97" s="681"/>
      <c r="BO97" s="687">
        <f t="shared" si="69"/>
        <v>0</v>
      </c>
      <c r="BP97" s="681"/>
      <c r="BQ97" s="687">
        <f t="shared" si="70"/>
        <v>-4.7</v>
      </c>
      <c r="BR97" s="688">
        <f t="shared" si="71"/>
        <v>0</v>
      </c>
      <c r="BS97" s="683">
        <v>1.2</v>
      </c>
      <c r="BT97" s="681"/>
      <c r="BU97" s="681"/>
      <c r="BV97" s="681"/>
      <c r="BW97" s="687">
        <f t="shared" si="72"/>
        <v>-1.2</v>
      </c>
      <c r="BX97" s="688">
        <f t="shared" si="73"/>
        <v>0</v>
      </c>
      <c r="BY97" s="683">
        <v>1.8</v>
      </c>
      <c r="BZ97" s="681"/>
      <c r="CA97" s="681"/>
      <c r="CB97" s="681"/>
      <c r="CC97" s="687">
        <f t="shared" si="74"/>
        <v>-1.8</v>
      </c>
      <c r="CD97" s="688">
        <f t="shared" si="75"/>
        <v>0</v>
      </c>
      <c r="CE97" s="683">
        <v>1.7</v>
      </c>
      <c r="CF97" s="681"/>
      <c r="CG97" s="681"/>
      <c r="CH97" s="681"/>
      <c r="CI97" s="687">
        <f t="shared" si="76"/>
        <v>-1.7</v>
      </c>
      <c r="CJ97" s="688">
        <f t="shared" si="77"/>
        <v>0</v>
      </c>
      <c r="CK97" s="687">
        <f t="shared" si="78"/>
        <v>6</v>
      </c>
      <c r="CL97" s="681"/>
      <c r="CM97" s="687">
        <f t="shared" si="79"/>
        <v>0</v>
      </c>
      <c r="CN97" s="681"/>
      <c r="CO97" s="687">
        <f t="shared" si="80"/>
        <v>-6</v>
      </c>
      <c r="CP97" s="688">
        <f t="shared" si="81"/>
        <v>0</v>
      </c>
      <c r="CQ97" s="683">
        <v>1.1000000000000001</v>
      </c>
      <c r="CR97" s="681"/>
      <c r="CS97" s="681"/>
      <c r="CT97" s="681"/>
      <c r="CU97" s="687">
        <f t="shared" si="82"/>
        <v>-1.1000000000000001</v>
      </c>
      <c r="CV97" s="688">
        <f t="shared" si="83"/>
        <v>0</v>
      </c>
      <c r="CW97" s="683">
        <v>1.9</v>
      </c>
      <c r="CX97" s="681"/>
      <c r="CY97" s="681"/>
      <c r="CZ97" s="681"/>
      <c r="DA97" s="687">
        <f t="shared" si="84"/>
        <v>-1.9</v>
      </c>
      <c r="DB97" s="688">
        <f t="shared" si="85"/>
        <v>0</v>
      </c>
      <c r="DC97" s="683">
        <v>3</v>
      </c>
      <c r="DD97" s="681"/>
      <c r="DE97" s="681"/>
      <c r="DF97" s="681"/>
      <c r="DG97" s="687">
        <f t="shared" si="86"/>
        <v>-3</v>
      </c>
      <c r="DH97" s="688">
        <f t="shared" si="87"/>
        <v>0</v>
      </c>
    </row>
    <row r="98" spans="1:112" ht="21.75" customHeight="1">
      <c r="A98">
        <v>6.4039999999999999</v>
      </c>
      <c r="B98" s="504" t="s">
        <v>1234</v>
      </c>
      <c r="C98" s="337" t="s">
        <v>1233</v>
      </c>
      <c r="D98" s="504" t="s">
        <v>1234</v>
      </c>
      <c r="E98" s="528" t="s">
        <v>4611</v>
      </c>
      <c r="F98" s="528"/>
      <c r="G98" s="529"/>
      <c r="H98" s="530"/>
      <c r="I98" s="530"/>
      <c r="J98" s="663" t="s">
        <v>883</v>
      </c>
      <c r="K98" s="687">
        <f t="shared" si="44"/>
        <v>66.599999999999994</v>
      </c>
      <c r="L98" s="681"/>
      <c r="M98" s="687">
        <f t="shared" si="45"/>
        <v>0</v>
      </c>
      <c r="N98" s="681"/>
      <c r="O98" s="687">
        <f t="shared" si="46"/>
        <v>-66.599999999999994</v>
      </c>
      <c r="P98" s="688">
        <f t="shared" si="47"/>
        <v>0</v>
      </c>
      <c r="Q98" s="687">
        <f t="shared" si="48"/>
        <v>19.600000000000001</v>
      </c>
      <c r="R98" s="681"/>
      <c r="S98" s="687">
        <f t="shared" si="49"/>
        <v>0</v>
      </c>
      <c r="T98" s="681"/>
      <c r="U98" s="687">
        <f t="shared" si="50"/>
        <v>-19.600000000000001</v>
      </c>
      <c r="V98" s="688">
        <f t="shared" si="51"/>
        <v>0</v>
      </c>
      <c r="W98" s="683">
        <v>5.9</v>
      </c>
      <c r="X98" s="681"/>
      <c r="Y98" s="681"/>
      <c r="Z98" s="681"/>
      <c r="AA98" s="687">
        <f t="shared" si="52"/>
        <v>-5.9</v>
      </c>
      <c r="AB98" s="688">
        <f t="shared" si="53"/>
        <v>0</v>
      </c>
      <c r="AC98" s="683">
        <v>6.3</v>
      </c>
      <c r="AD98" s="681"/>
      <c r="AE98" s="681"/>
      <c r="AF98" s="681"/>
      <c r="AG98" s="687">
        <f t="shared" si="54"/>
        <v>-6.3</v>
      </c>
      <c r="AH98" s="688">
        <f t="shared" si="55"/>
        <v>0</v>
      </c>
      <c r="AI98" s="683">
        <v>7.4</v>
      </c>
      <c r="AJ98" s="681"/>
      <c r="AK98" s="681"/>
      <c r="AL98" s="681"/>
      <c r="AM98" s="687">
        <f t="shared" si="56"/>
        <v>-7.4</v>
      </c>
      <c r="AN98" s="688">
        <f t="shared" si="57"/>
        <v>0</v>
      </c>
      <c r="AO98" s="687">
        <f t="shared" si="58"/>
        <v>17.5</v>
      </c>
      <c r="AP98" s="681"/>
      <c r="AQ98" s="687">
        <f t="shared" si="59"/>
        <v>0</v>
      </c>
      <c r="AR98" s="681"/>
      <c r="AS98" s="687">
        <f t="shared" si="60"/>
        <v>-17.5</v>
      </c>
      <c r="AT98" s="688">
        <f t="shared" si="61"/>
        <v>0</v>
      </c>
      <c r="AU98" s="683">
        <v>7.7</v>
      </c>
      <c r="AV98" s="681"/>
      <c r="AW98" s="681"/>
      <c r="AX98" s="681"/>
      <c r="AY98" s="687">
        <f t="shared" si="62"/>
        <v>-7.7</v>
      </c>
      <c r="AZ98" s="688">
        <f t="shared" si="63"/>
        <v>0</v>
      </c>
      <c r="BA98" s="683">
        <v>5.2</v>
      </c>
      <c r="BB98" s="681"/>
      <c r="BC98" s="681"/>
      <c r="BD98" s="681"/>
      <c r="BE98" s="687">
        <f t="shared" si="64"/>
        <v>-5.2</v>
      </c>
      <c r="BF98" s="688">
        <f t="shared" si="65"/>
        <v>0</v>
      </c>
      <c r="BG98" s="683">
        <v>4.5999999999999996</v>
      </c>
      <c r="BH98" s="681"/>
      <c r="BI98" s="681"/>
      <c r="BJ98" s="681"/>
      <c r="BK98" s="687">
        <f t="shared" si="66"/>
        <v>-4.5999999999999996</v>
      </c>
      <c r="BL98" s="688">
        <f t="shared" si="67"/>
        <v>0</v>
      </c>
      <c r="BM98" s="687">
        <f t="shared" si="68"/>
        <v>13.4</v>
      </c>
      <c r="BN98" s="681"/>
      <c r="BO98" s="687">
        <f t="shared" si="69"/>
        <v>0</v>
      </c>
      <c r="BP98" s="681"/>
      <c r="BQ98" s="687">
        <f t="shared" si="70"/>
        <v>-13.4</v>
      </c>
      <c r="BR98" s="688">
        <f t="shared" si="71"/>
        <v>0</v>
      </c>
      <c r="BS98" s="683">
        <v>4.2</v>
      </c>
      <c r="BT98" s="681"/>
      <c r="BU98" s="681"/>
      <c r="BV98" s="681"/>
      <c r="BW98" s="687">
        <f t="shared" si="72"/>
        <v>-4.2</v>
      </c>
      <c r="BX98" s="688">
        <f t="shared" si="73"/>
        <v>0</v>
      </c>
      <c r="BY98" s="683">
        <v>4.7</v>
      </c>
      <c r="BZ98" s="681"/>
      <c r="CA98" s="681"/>
      <c r="CB98" s="681"/>
      <c r="CC98" s="687">
        <f t="shared" si="74"/>
        <v>-4.7</v>
      </c>
      <c r="CD98" s="688">
        <f t="shared" si="75"/>
        <v>0</v>
      </c>
      <c r="CE98" s="683">
        <v>4.5</v>
      </c>
      <c r="CF98" s="681"/>
      <c r="CG98" s="681"/>
      <c r="CH98" s="681"/>
      <c r="CI98" s="687">
        <f t="shared" si="76"/>
        <v>-4.5</v>
      </c>
      <c r="CJ98" s="688">
        <f t="shared" si="77"/>
        <v>0</v>
      </c>
      <c r="CK98" s="687">
        <f t="shared" si="78"/>
        <v>16.100000000000001</v>
      </c>
      <c r="CL98" s="681"/>
      <c r="CM98" s="687">
        <f t="shared" si="79"/>
        <v>0</v>
      </c>
      <c r="CN98" s="681"/>
      <c r="CO98" s="687">
        <f t="shared" si="80"/>
        <v>-16.100000000000001</v>
      </c>
      <c r="CP98" s="688">
        <f t="shared" si="81"/>
        <v>0</v>
      </c>
      <c r="CQ98" s="683">
        <v>4.5999999999999996</v>
      </c>
      <c r="CR98" s="681"/>
      <c r="CS98" s="681"/>
      <c r="CT98" s="681"/>
      <c r="CU98" s="687">
        <f t="shared" si="82"/>
        <v>-4.5999999999999996</v>
      </c>
      <c r="CV98" s="688">
        <f t="shared" si="83"/>
        <v>0</v>
      </c>
      <c r="CW98" s="683">
        <v>5.7</v>
      </c>
      <c r="CX98" s="681"/>
      <c r="CY98" s="681"/>
      <c r="CZ98" s="681"/>
      <c r="DA98" s="687">
        <f t="shared" si="84"/>
        <v>-5.7</v>
      </c>
      <c r="DB98" s="688">
        <f t="shared" si="85"/>
        <v>0</v>
      </c>
      <c r="DC98" s="683">
        <v>5.8</v>
      </c>
      <c r="DD98" s="681"/>
      <c r="DE98" s="681"/>
      <c r="DF98" s="681"/>
      <c r="DG98" s="687">
        <f t="shared" si="86"/>
        <v>-5.8</v>
      </c>
      <c r="DH98" s="688">
        <f t="shared" si="87"/>
        <v>0</v>
      </c>
    </row>
    <row r="99" spans="1:112" ht="21.75" customHeight="1">
      <c r="A99">
        <v>0</v>
      </c>
      <c r="B99" s="344" t="s">
        <v>4573</v>
      </c>
      <c r="C99" s="337"/>
      <c r="D99" s="344" t="s">
        <v>4573</v>
      </c>
      <c r="E99" s="528" t="s">
        <v>4612</v>
      </c>
      <c r="F99" s="528"/>
      <c r="G99" s="529"/>
      <c r="H99" s="530"/>
      <c r="I99" s="530"/>
      <c r="J99" s="663" t="s">
        <v>883</v>
      </c>
      <c r="K99" s="687">
        <f t="shared" si="44"/>
        <v>0</v>
      </c>
      <c r="L99" s="681"/>
      <c r="M99" s="687">
        <f t="shared" si="45"/>
        <v>0</v>
      </c>
      <c r="N99" s="681"/>
      <c r="O99" s="687">
        <f t="shared" si="46"/>
        <v>0</v>
      </c>
      <c r="P99" s="688" t="str">
        <f t="shared" si="47"/>
        <v>-</v>
      </c>
      <c r="Q99" s="687">
        <f t="shared" si="48"/>
        <v>0</v>
      </c>
      <c r="R99" s="681"/>
      <c r="S99" s="687">
        <f t="shared" si="49"/>
        <v>0</v>
      </c>
      <c r="T99" s="681"/>
      <c r="U99" s="687">
        <f t="shared" si="50"/>
        <v>0</v>
      </c>
      <c r="V99" s="688" t="str">
        <f t="shared" si="51"/>
        <v>-</v>
      </c>
      <c r="W99" s="683">
        <v>0</v>
      </c>
      <c r="X99" s="681"/>
      <c r="Y99" s="681"/>
      <c r="Z99" s="681"/>
      <c r="AA99" s="687">
        <f t="shared" si="52"/>
        <v>0</v>
      </c>
      <c r="AB99" s="688" t="str">
        <f t="shared" si="53"/>
        <v>-</v>
      </c>
      <c r="AC99" s="683">
        <v>0</v>
      </c>
      <c r="AD99" s="681"/>
      <c r="AE99" s="681"/>
      <c r="AF99" s="681"/>
      <c r="AG99" s="687">
        <f t="shared" si="54"/>
        <v>0</v>
      </c>
      <c r="AH99" s="688" t="str">
        <f t="shared" si="55"/>
        <v>-</v>
      </c>
      <c r="AI99" s="683">
        <v>0</v>
      </c>
      <c r="AJ99" s="681"/>
      <c r="AK99" s="681"/>
      <c r="AL99" s="681"/>
      <c r="AM99" s="687">
        <f t="shared" si="56"/>
        <v>0</v>
      </c>
      <c r="AN99" s="688" t="str">
        <f t="shared" si="57"/>
        <v>-</v>
      </c>
      <c r="AO99" s="687">
        <f t="shared" si="58"/>
        <v>0</v>
      </c>
      <c r="AP99" s="681"/>
      <c r="AQ99" s="687">
        <f t="shared" si="59"/>
        <v>0</v>
      </c>
      <c r="AR99" s="681"/>
      <c r="AS99" s="687">
        <f t="shared" si="60"/>
        <v>0</v>
      </c>
      <c r="AT99" s="688" t="str">
        <f t="shared" si="61"/>
        <v>-</v>
      </c>
      <c r="AU99" s="683">
        <v>0</v>
      </c>
      <c r="AV99" s="681"/>
      <c r="AW99" s="681"/>
      <c r="AX99" s="681"/>
      <c r="AY99" s="687">
        <f t="shared" si="62"/>
        <v>0</v>
      </c>
      <c r="AZ99" s="688" t="str">
        <f t="shared" si="63"/>
        <v>-</v>
      </c>
      <c r="BA99" s="683">
        <v>0</v>
      </c>
      <c r="BB99" s="681"/>
      <c r="BC99" s="681"/>
      <c r="BD99" s="681"/>
      <c r="BE99" s="687">
        <f t="shared" si="64"/>
        <v>0</v>
      </c>
      <c r="BF99" s="688" t="str">
        <f t="shared" si="65"/>
        <v>-</v>
      </c>
      <c r="BG99" s="683">
        <v>0</v>
      </c>
      <c r="BH99" s="681"/>
      <c r="BI99" s="681"/>
      <c r="BJ99" s="681"/>
      <c r="BK99" s="687">
        <f t="shared" si="66"/>
        <v>0</v>
      </c>
      <c r="BL99" s="688" t="str">
        <f t="shared" si="67"/>
        <v>-</v>
      </c>
      <c r="BM99" s="687">
        <f t="shared" si="68"/>
        <v>0</v>
      </c>
      <c r="BN99" s="681"/>
      <c r="BO99" s="687">
        <f t="shared" si="69"/>
        <v>0</v>
      </c>
      <c r="BP99" s="681"/>
      <c r="BQ99" s="687">
        <f t="shared" si="70"/>
        <v>0</v>
      </c>
      <c r="BR99" s="688" t="str">
        <f t="shared" si="71"/>
        <v>-</v>
      </c>
      <c r="BS99" s="683">
        <v>0</v>
      </c>
      <c r="BT99" s="681"/>
      <c r="BU99" s="681"/>
      <c r="BV99" s="681"/>
      <c r="BW99" s="687">
        <f t="shared" si="72"/>
        <v>0</v>
      </c>
      <c r="BX99" s="688" t="str">
        <f t="shared" si="73"/>
        <v>-</v>
      </c>
      <c r="BY99" s="683">
        <v>0</v>
      </c>
      <c r="BZ99" s="681"/>
      <c r="CA99" s="681"/>
      <c r="CB99" s="681"/>
      <c r="CC99" s="687">
        <f t="shared" si="74"/>
        <v>0</v>
      </c>
      <c r="CD99" s="688" t="str">
        <f t="shared" si="75"/>
        <v>-</v>
      </c>
      <c r="CE99" s="683">
        <v>0</v>
      </c>
      <c r="CF99" s="681"/>
      <c r="CG99" s="681"/>
      <c r="CH99" s="681"/>
      <c r="CI99" s="687">
        <f t="shared" si="76"/>
        <v>0</v>
      </c>
      <c r="CJ99" s="688" t="str">
        <f t="shared" si="77"/>
        <v>-</v>
      </c>
      <c r="CK99" s="687">
        <f t="shared" si="78"/>
        <v>0</v>
      </c>
      <c r="CL99" s="681"/>
      <c r="CM99" s="687">
        <f t="shared" si="79"/>
        <v>0</v>
      </c>
      <c r="CN99" s="681"/>
      <c r="CO99" s="687">
        <f t="shared" si="80"/>
        <v>0</v>
      </c>
      <c r="CP99" s="688" t="str">
        <f t="shared" si="81"/>
        <v>-</v>
      </c>
      <c r="CQ99" s="683">
        <v>0</v>
      </c>
      <c r="CR99" s="681"/>
      <c r="CS99" s="681"/>
      <c r="CT99" s="681"/>
      <c r="CU99" s="687">
        <f t="shared" si="82"/>
        <v>0</v>
      </c>
      <c r="CV99" s="688" t="str">
        <f t="shared" si="83"/>
        <v>-</v>
      </c>
      <c r="CW99" s="683">
        <v>0</v>
      </c>
      <c r="CX99" s="681"/>
      <c r="CY99" s="681"/>
      <c r="CZ99" s="681"/>
      <c r="DA99" s="687">
        <f t="shared" si="84"/>
        <v>0</v>
      </c>
      <c r="DB99" s="688" t="str">
        <f t="shared" si="85"/>
        <v>-</v>
      </c>
      <c r="DC99" s="683">
        <v>0</v>
      </c>
      <c r="DD99" s="681"/>
      <c r="DE99" s="681"/>
      <c r="DF99" s="681"/>
      <c r="DG99" s="687">
        <f t="shared" si="86"/>
        <v>0</v>
      </c>
      <c r="DH99" s="688" t="str">
        <f t="shared" si="87"/>
        <v>-</v>
      </c>
    </row>
    <row r="100" spans="1:112" ht="21.75" customHeight="1">
      <c r="A100">
        <v>6.4429999999999996</v>
      </c>
      <c r="B100" s="344" t="s">
        <v>1237</v>
      </c>
      <c r="C100" s="337"/>
      <c r="D100" s="344" t="s">
        <v>1237</v>
      </c>
      <c r="E100" s="528" t="s">
        <v>4613</v>
      </c>
      <c r="F100" s="528"/>
      <c r="G100" s="529"/>
      <c r="H100" s="530"/>
      <c r="I100" s="530"/>
      <c r="J100" s="663" t="s">
        <v>883</v>
      </c>
      <c r="K100" s="687">
        <f t="shared" si="44"/>
        <v>66.599999999999994</v>
      </c>
      <c r="L100" s="681"/>
      <c r="M100" s="687">
        <f t="shared" si="45"/>
        <v>0</v>
      </c>
      <c r="N100" s="681"/>
      <c r="O100" s="687">
        <f t="shared" si="46"/>
        <v>-66.599999999999994</v>
      </c>
      <c r="P100" s="688">
        <f t="shared" si="47"/>
        <v>0</v>
      </c>
      <c r="Q100" s="687">
        <f t="shared" si="48"/>
        <v>19.600000000000001</v>
      </c>
      <c r="R100" s="681"/>
      <c r="S100" s="687">
        <f t="shared" si="49"/>
        <v>0</v>
      </c>
      <c r="T100" s="681"/>
      <c r="U100" s="687">
        <f t="shared" si="50"/>
        <v>-19.600000000000001</v>
      </c>
      <c r="V100" s="688">
        <f t="shared" si="51"/>
        <v>0</v>
      </c>
      <c r="W100" s="683">
        <v>5.9</v>
      </c>
      <c r="X100" s="681"/>
      <c r="Y100" s="681"/>
      <c r="Z100" s="681"/>
      <c r="AA100" s="687">
        <f t="shared" si="52"/>
        <v>-5.9</v>
      </c>
      <c r="AB100" s="688">
        <f t="shared" si="53"/>
        <v>0</v>
      </c>
      <c r="AC100" s="683">
        <v>6.3</v>
      </c>
      <c r="AD100" s="681"/>
      <c r="AE100" s="681"/>
      <c r="AF100" s="681"/>
      <c r="AG100" s="687">
        <f t="shared" si="54"/>
        <v>-6.3</v>
      </c>
      <c r="AH100" s="688">
        <f t="shared" si="55"/>
        <v>0</v>
      </c>
      <c r="AI100" s="683">
        <v>7.4</v>
      </c>
      <c r="AJ100" s="681"/>
      <c r="AK100" s="681"/>
      <c r="AL100" s="681"/>
      <c r="AM100" s="687">
        <f t="shared" si="56"/>
        <v>-7.4</v>
      </c>
      <c r="AN100" s="688">
        <f t="shared" si="57"/>
        <v>0</v>
      </c>
      <c r="AO100" s="687">
        <f t="shared" si="58"/>
        <v>17.5</v>
      </c>
      <c r="AP100" s="681"/>
      <c r="AQ100" s="687">
        <f t="shared" si="59"/>
        <v>0</v>
      </c>
      <c r="AR100" s="681"/>
      <c r="AS100" s="687">
        <f t="shared" si="60"/>
        <v>-17.5</v>
      </c>
      <c r="AT100" s="688">
        <f t="shared" si="61"/>
        <v>0</v>
      </c>
      <c r="AU100" s="683">
        <v>7.7</v>
      </c>
      <c r="AV100" s="681"/>
      <c r="AW100" s="681"/>
      <c r="AX100" s="681"/>
      <c r="AY100" s="687">
        <f t="shared" si="62"/>
        <v>-7.7</v>
      </c>
      <c r="AZ100" s="688">
        <f t="shared" si="63"/>
        <v>0</v>
      </c>
      <c r="BA100" s="683">
        <v>5.2</v>
      </c>
      <c r="BB100" s="681"/>
      <c r="BC100" s="681"/>
      <c r="BD100" s="681"/>
      <c r="BE100" s="687">
        <f t="shared" si="64"/>
        <v>-5.2</v>
      </c>
      <c r="BF100" s="688">
        <f t="shared" si="65"/>
        <v>0</v>
      </c>
      <c r="BG100" s="683">
        <v>4.5999999999999996</v>
      </c>
      <c r="BH100" s="681"/>
      <c r="BI100" s="681"/>
      <c r="BJ100" s="681"/>
      <c r="BK100" s="687">
        <f t="shared" si="66"/>
        <v>-4.5999999999999996</v>
      </c>
      <c r="BL100" s="688">
        <f t="shared" si="67"/>
        <v>0</v>
      </c>
      <c r="BM100" s="687">
        <f t="shared" si="68"/>
        <v>13.4</v>
      </c>
      <c r="BN100" s="681"/>
      <c r="BO100" s="687">
        <f t="shared" si="69"/>
        <v>0</v>
      </c>
      <c r="BP100" s="681"/>
      <c r="BQ100" s="687">
        <f t="shared" si="70"/>
        <v>-13.4</v>
      </c>
      <c r="BR100" s="688">
        <f t="shared" si="71"/>
        <v>0</v>
      </c>
      <c r="BS100" s="683">
        <v>4.2</v>
      </c>
      <c r="BT100" s="681"/>
      <c r="BU100" s="681"/>
      <c r="BV100" s="681"/>
      <c r="BW100" s="687">
        <f t="shared" si="72"/>
        <v>-4.2</v>
      </c>
      <c r="BX100" s="688">
        <f t="shared" si="73"/>
        <v>0</v>
      </c>
      <c r="BY100" s="683">
        <v>4.7</v>
      </c>
      <c r="BZ100" s="681"/>
      <c r="CA100" s="681"/>
      <c r="CB100" s="681"/>
      <c r="CC100" s="687">
        <f t="shared" si="74"/>
        <v>-4.7</v>
      </c>
      <c r="CD100" s="688">
        <f t="shared" si="75"/>
        <v>0</v>
      </c>
      <c r="CE100" s="683">
        <v>4.5</v>
      </c>
      <c r="CF100" s="681"/>
      <c r="CG100" s="681"/>
      <c r="CH100" s="681"/>
      <c r="CI100" s="687">
        <f t="shared" si="76"/>
        <v>-4.5</v>
      </c>
      <c r="CJ100" s="688">
        <f t="shared" si="77"/>
        <v>0</v>
      </c>
      <c r="CK100" s="687">
        <f t="shared" si="78"/>
        <v>16.100000000000001</v>
      </c>
      <c r="CL100" s="681"/>
      <c r="CM100" s="687">
        <f t="shared" si="79"/>
        <v>0</v>
      </c>
      <c r="CN100" s="681"/>
      <c r="CO100" s="687">
        <f t="shared" si="80"/>
        <v>-16.100000000000001</v>
      </c>
      <c r="CP100" s="688">
        <f t="shared" si="81"/>
        <v>0</v>
      </c>
      <c r="CQ100" s="683">
        <v>4.5999999999999996</v>
      </c>
      <c r="CR100" s="681"/>
      <c r="CS100" s="681"/>
      <c r="CT100" s="681"/>
      <c r="CU100" s="687">
        <f t="shared" si="82"/>
        <v>-4.5999999999999996</v>
      </c>
      <c r="CV100" s="688">
        <f t="shared" si="83"/>
        <v>0</v>
      </c>
      <c r="CW100" s="683">
        <v>5.7</v>
      </c>
      <c r="CX100" s="681"/>
      <c r="CY100" s="681"/>
      <c r="CZ100" s="681"/>
      <c r="DA100" s="687">
        <f t="shared" si="84"/>
        <v>-5.7</v>
      </c>
      <c r="DB100" s="688">
        <f t="shared" si="85"/>
        <v>0</v>
      </c>
      <c r="DC100" s="683">
        <v>5.8</v>
      </c>
      <c r="DD100" s="681"/>
      <c r="DE100" s="681"/>
      <c r="DF100" s="681"/>
      <c r="DG100" s="687">
        <f t="shared" si="86"/>
        <v>-5.8</v>
      </c>
      <c r="DH100" s="688">
        <f t="shared" si="87"/>
        <v>0</v>
      </c>
    </row>
    <row r="101" spans="1:112" ht="21.75" customHeight="1">
      <c r="A101">
        <v>4.3879999999999999</v>
      </c>
      <c r="B101" s="345" t="s">
        <v>4614</v>
      </c>
      <c r="C101" s="337" t="s">
        <v>1239</v>
      </c>
      <c r="D101" s="345" t="s">
        <v>4614</v>
      </c>
      <c r="E101" s="528" t="s">
        <v>4615</v>
      </c>
      <c r="F101" s="528"/>
      <c r="G101" s="529"/>
      <c r="H101" s="530"/>
      <c r="I101" s="530"/>
      <c r="J101" s="663" t="s">
        <v>883</v>
      </c>
      <c r="K101" s="687">
        <f t="shared" si="44"/>
        <v>49.899999999999991</v>
      </c>
      <c r="L101" s="681"/>
      <c r="M101" s="687">
        <f t="shared" si="45"/>
        <v>0</v>
      </c>
      <c r="N101" s="681"/>
      <c r="O101" s="687">
        <f t="shared" si="46"/>
        <v>-49.899999999999991</v>
      </c>
      <c r="P101" s="688">
        <f t="shared" si="47"/>
        <v>0</v>
      </c>
      <c r="Q101" s="687">
        <f t="shared" si="48"/>
        <v>13.099999999999998</v>
      </c>
      <c r="R101" s="681"/>
      <c r="S101" s="687">
        <f t="shared" si="49"/>
        <v>0</v>
      </c>
      <c r="T101" s="681"/>
      <c r="U101" s="687">
        <f t="shared" si="50"/>
        <v>-13.099999999999998</v>
      </c>
      <c r="V101" s="688">
        <f t="shared" si="51"/>
        <v>0</v>
      </c>
      <c r="W101" s="683">
        <v>4.3</v>
      </c>
      <c r="X101" s="681"/>
      <c r="Y101" s="681"/>
      <c r="Z101" s="681"/>
      <c r="AA101" s="687">
        <f t="shared" si="52"/>
        <v>-4.3</v>
      </c>
      <c r="AB101" s="688">
        <f t="shared" si="53"/>
        <v>0</v>
      </c>
      <c r="AC101" s="683">
        <v>4.0999999999999996</v>
      </c>
      <c r="AD101" s="681"/>
      <c r="AE101" s="681"/>
      <c r="AF101" s="681"/>
      <c r="AG101" s="687">
        <f t="shared" si="54"/>
        <v>-4.0999999999999996</v>
      </c>
      <c r="AH101" s="688">
        <f t="shared" si="55"/>
        <v>0</v>
      </c>
      <c r="AI101" s="683">
        <v>4.7</v>
      </c>
      <c r="AJ101" s="681"/>
      <c r="AK101" s="681"/>
      <c r="AL101" s="681"/>
      <c r="AM101" s="687">
        <f t="shared" si="56"/>
        <v>-4.7</v>
      </c>
      <c r="AN101" s="688">
        <f t="shared" si="57"/>
        <v>0</v>
      </c>
      <c r="AO101" s="687">
        <f t="shared" si="58"/>
        <v>12.899999999999999</v>
      </c>
      <c r="AP101" s="681"/>
      <c r="AQ101" s="687">
        <f t="shared" si="59"/>
        <v>0</v>
      </c>
      <c r="AR101" s="681"/>
      <c r="AS101" s="687">
        <f t="shared" si="60"/>
        <v>-12.899999999999999</v>
      </c>
      <c r="AT101" s="688">
        <f t="shared" si="61"/>
        <v>0</v>
      </c>
      <c r="AU101" s="683">
        <v>4</v>
      </c>
      <c r="AV101" s="681"/>
      <c r="AW101" s="681"/>
      <c r="AX101" s="681"/>
      <c r="AY101" s="687">
        <f t="shared" si="62"/>
        <v>-4</v>
      </c>
      <c r="AZ101" s="688">
        <f t="shared" si="63"/>
        <v>0</v>
      </c>
      <c r="BA101" s="683">
        <v>4.5999999999999996</v>
      </c>
      <c r="BB101" s="681"/>
      <c r="BC101" s="681"/>
      <c r="BD101" s="681"/>
      <c r="BE101" s="687">
        <f t="shared" si="64"/>
        <v>-4.5999999999999996</v>
      </c>
      <c r="BF101" s="688">
        <f t="shared" si="65"/>
        <v>0</v>
      </c>
      <c r="BG101" s="683">
        <v>4.3</v>
      </c>
      <c r="BH101" s="681"/>
      <c r="BI101" s="681"/>
      <c r="BJ101" s="681"/>
      <c r="BK101" s="687">
        <f t="shared" si="66"/>
        <v>-4.3</v>
      </c>
      <c r="BL101" s="688">
        <f t="shared" si="67"/>
        <v>0</v>
      </c>
      <c r="BM101" s="687">
        <f t="shared" si="68"/>
        <v>11.399999999999999</v>
      </c>
      <c r="BN101" s="681"/>
      <c r="BO101" s="687">
        <f t="shared" si="69"/>
        <v>0</v>
      </c>
      <c r="BP101" s="681"/>
      <c r="BQ101" s="687">
        <f t="shared" si="70"/>
        <v>-11.399999999999999</v>
      </c>
      <c r="BR101" s="688">
        <f t="shared" si="71"/>
        <v>0</v>
      </c>
      <c r="BS101" s="683">
        <v>3.8</v>
      </c>
      <c r="BT101" s="681"/>
      <c r="BU101" s="681"/>
      <c r="BV101" s="681"/>
      <c r="BW101" s="687">
        <f t="shared" si="72"/>
        <v>-3.8</v>
      </c>
      <c r="BX101" s="688">
        <f t="shared" si="73"/>
        <v>0</v>
      </c>
      <c r="BY101" s="683">
        <v>4.3</v>
      </c>
      <c r="BZ101" s="681"/>
      <c r="CA101" s="681"/>
      <c r="CB101" s="681"/>
      <c r="CC101" s="687">
        <f t="shared" si="74"/>
        <v>-4.3</v>
      </c>
      <c r="CD101" s="688">
        <f t="shared" si="75"/>
        <v>0</v>
      </c>
      <c r="CE101" s="683">
        <v>3.3</v>
      </c>
      <c r="CF101" s="681"/>
      <c r="CG101" s="681"/>
      <c r="CH101" s="681"/>
      <c r="CI101" s="687">
        <f t="shared" si="76"/>
        <v>-3.3</v>
      </c>
      <c r="CJ101" s="688">
        <f t="shared" si="77"/>
        <v>0</v>
      </c>
      <c r="CK101" s="687">
        <f t="shared" si="78"/>
        <v>12.5</v>
      </c>
      <c r="CL101" s="681"/>
      <c r="CM101" s="687">
        <f t="shared" si="79"/>
        <v>0</v>
      </c>
      <c r="CN101" s="681"/>
      <c r="CO101" s="687">
        <f t="shared" si="80"/>
        <v>-12.5</v>
      </c>
      <c r="CP101" s="688">
        <f t="shared" si="81"/>
        <v>0</v>
      </c>
      <c r="CQ101" s="683">
        <v>3.9</v>
      </c>
      <c r="CR101" s="681"/>
      <c r="CS101" s="681"/>
      <c r="CT101" s="681"/>
      <c r="CU101" s="687">
        <f t="shared" si="82"/>
        <v>-3.9</v>
      </c>
      <c r="CV101" s="688">
        <f t="shared" si="83"/>
        <v>0</v>
      </c>
      <c r="CW101" s="683">
        <v>3.8</v>
      </c>
      <c r="CX101" s="681"/>
      <c r="CY101" s="681"/>
      <c r="CZ101" s="681"/>
      <c r="DA101" s="687">
        <f t="shared" si="84"/>
        <v>-3.8</v>
      </c>
      <c r="DB101" s="688">
        <f t="shared" si="85"/>
        <v>0</v>
      </c>
      <c r="DC101" s="683">
        <v>4.8</v>
      </c>
      <c r="DD101" s="681"/>
      <c r="DE101" s="681"/>
      <c r="DF101" s="681"/>
      <c r="DG101" s="687">
        <f t="shared" si="86"/>
        <v>-4.8</v>
      </c>
      <c r="DH101" s="688">
        <f t="shared" si="87"/>
        <v>0</v>
      </c>
    </row>
    <row r="102" spans="1:112" ht="21.75" customHeight="1">
      <c r="A102">
        <v>3.12</v>
      </c>
      <c r="B102" s="346" t="s">
        <v>4616</v>
      </c>
      <c r="C102" s="337"/>
      <c r="D102" s="346" t="s">
        <v>4616</v>
      </c>
      <c r="E102" s="528" t="s">
        <v>4617</v>
      </c>
      <c r="F102" s="528"/>
      <c r="G102" s="529"/>
      <c r="H102" s="530"/>
      <c r="I102" s="530"/>
      <c r="J102" s="663" t="s">
        <v>883</v>
      </c>
      <c r="K102" s="687">
        <f t="shared" si="44"/>
        <v>44.8</v>
      </c>
      <c r="L102" s="681"/>
      <c r="M102" s="687">
        <f t="shared" si="45"/>
        <v>0</v>
      </c>
      <c r="N102" s="681"/>
      <c r="O102" s="687">
        <f t="shared" si="46"/>
        <v>-44.8</v>
      </c>
      <c r="P102" s="688">
        <f t="shared" si="47"/>
        <v>0</v>
      </c>
      <c r="Q102" s="687">
        <f t="shared" si="48"/>
        <v>11.8</v>
      </c>
      <c r="R102" s="681"/>
      <c r="S102" s="687">
        <f t="shared" si="49"/>
        <v>0</v>
      </c>
      <c r="T102" s="681"/>
      <c r="U102" s="687">
        <f t="shared" si="50"/>
        <v>-11.8</v>
      </c>
      <c r="V102" s="688">
        <f t="shared" si="51"/>
        <v>0</v>
      </c>
      <c r="W102" s="683">
        <v>3.9</v>
      </c>
      <c r="X102" s="681"/>
      <c r="Y102" s="681"/>
      <c r="Z102" s="681"/>
      <c r="AA102" s="687">
        <f t="shared" si="52"/>
        <v>-3.9</v>
      </c>
      <c r="AB102" s="688">
        <f t="shared" si="53"/>
        <v>0</v>
      </c>
      <c r="AC102" s="683">
        <v>3.7</v>
      </c>
      <c r="AD102" s="681"/>
      <c r="AE102" s="681"/>
      <c r="AF102" s="681"/>
      <c r="AG102" s="687">
        <f t="shared" si="54"/>
        <v>-3.7</v>
      </c>
      <c r="AH102" s="688">
        <f t="shared" si="55"/>
        <v>0</v>
      </c>
      <c r="AI102" s="683">
        <v>4.2</v>
      </c>
      <c r="AJ102" s="681"/>
      <c r="AK102" s="681"/>
      <c r="AL102" s="681"/>
      <c r="AM102" s="687">
        <f t="shared" si="56"/>
        <v>-4.2</v>
      </c>
      <c r="AN102" s="688">
        <f t="shared" si="57"/>
        <v>0</v>
      </c>
      <c r="AO102" s="687">
        <f t="shared" si="58"/>
        <v>11.5</v>
      </c>
      <c r="AP102" s="681"/>
      <c r="AQ102" s="687">
        <f t="shared" si="59"/>
        <v>0</v>
      </c>
      <c r="AR102" s="681"/>
      <c r="AS102" s="687">
        <f t="shared" si="60"/>
        <v>-11.5</v>
      </c>
      <c r="AT102" s="688">
        <f t="shared" si="61"/>
        <v>0</v>
      </c>
      <c r="AU102" s="683">
        <v>3.6</v>
      </c>
      <c r="AV102" s="681"/>
      <c r="AW102" s="681"/>
      <c r="AX102" s="681"/>
      <c r="AY102" s="687">
        <f t="shared" si="62"/>
        <v>-3.6</v>
      </c>
      <c r="AZ102" s="688">
        <f t="shared" si="63"/>
        <v>0</v>
      </c>
      <c r="BA102" s="683">
        <v>4.0999999999999996</v>
      </c>
      <c r="BB102" s="681"/>
      <c r="BC102" s="681"/>
      <c r="BD102" s="681"/>
      <c r="BE102" s="687">
        <f t="shared" si="64"/>
        <v>-4.0999999999999996</v>
      </c>
      <c r="BF102" s="688">
        <f t="shared" si="65"/>
        <v>0</v>
      </c>
      <c r="BG102" s="683">
        <v>3.8</v>
      </c>
      <c r="BH102" s="681"/>
      <c r="BI102" s="681"/>
      <c r="BJ102" s="681"/>
      <c r="BK102" s="687">
        <f t="shared" si="66"/>
        <v>-3.8</v>
      </c>
      <c r="BL102" s="688">
        <f t="shared" si="67"/>
        <v>0</v>
      </c>
      <c r="BM102" s="687">
        <f t="shared" si="68"/>
        <v>10.199999999999999</v>
      </c>
      <c r="BN102" s="681"/>
      <c r="BO102" s="687">
        <f t="shared" si="69"/>
        <v>0</v>
      </c>
      <c r="BP102" s="681"/>
      <c r="BQ102" s="687">
        <f t="shared" si="70"/>
        <v>-10.199999999999999</v>
      </c>
      <c r="BR102" s="688">
        <f t="shared" si="71"/>
        <v>0</v>
      </c>
      <c r="BS102" s="683">
        <v>3.4</v>
      </c>
      <c r="BT102" s="681"/>
      <c r="BU102" s="681"/>
      <c r="BV102" s="681"/>
      <c r="BW102" s="687">
        <f t="shared" si="72"/>
        <v>-3.4</v>
      </c>
      <c r="BX102" s="688">
        <f t="shared" si="73"/>
        <v>0</v>
      </c>
      <c r="BY102" s="683">
        <v>3.9</v>
      </c>
      <c r="BZ102" s="681"/>
      <c r="CA102" s="681"/>
      <c r="CB102" s="681"/>
      <c r="CC102" s="687">
        <f t="shared" si="74"/>
        <v>-3.9</v>
      </c>
      <c r="CD102" s="688">
        <f t="shared" si="75"/>
        <v>0</v>
      </c>
      <c r="CE102" s="683">
        <v>2.9</v>
      </c>
      <c r="CF102" s="681"/>
      <c r="CG102" s="681"/>
      <c r="CH102" s="681"/>
      <c r="CI102" s="687">
        <f t="shared" si="76"/>
        <v>-2.9</v>
      </c>
      <c r="CJ102" s="688">
        <f t="shared" si="77"/>
        <v>0</v>
      </c>
      <c r="CK102" s="687">
        <f t="shared" si="78"/>
        <v>11.3</v>
      </c>
      <c r="CL102" s="681"/>
      <c r="CM102" s="687">
        <f t="shared" si="79"/>
        <v>0</v>
      </c>
      <c r="CN102" s="681"/>
      <c r="CO102" s="687">
        <f t="shared" si="80"/>
        <v>-11.3</v>
      </c>
      <c r="CP102" s="688">
        <f t="shared" si="81"/>
        <v>0</v>
      </c>
      <c r="CQ102" s="683">
        <v>3.5</v>
      </c>
      <c r="CR102" s="681"/>
      <c r="CS102" s="681"/>
      <c r="CT102" s="681"/>
      <c r="CU102" s="687">
        <f t="shared" si="82"/>
        <v>-3.5</v>
      </c>
      <c r="CV102" s="688">
        <f t="shared" si="83"/>
        <v>0</v>
      </c>
      <c r="CW102" s="683">
        <v>3.5</v>
      </c>
      <c r="CX102" s="681"/>
      <c r="CY102" s="681"/>
      <c r="CZ102" s="681"/>
      <c r="DA102" s="687">
        <f t="shared" si="84"/>
        <v>-3.5</v>
      </c>
      <c r="DB102" s="688">
        <f t="shared" si="85"/>
        <v>0</v>
      </c>
      <c r="DC102" s="683">
        <v>4.3</v>
      </c>
      <c r="DD102" s="681"/>
      <c r="DE102" s="681"/>
      <c r="DF102" s="681"/>
      <c r="DG102" s="687">
        <f t="shared" si="86"/>
        <v>-4.3</v>
      </c>
      <c r="DH102" s="688">
        <f t="shared" si="87"/>
        <v>0</v>
      </c>
    </row>
    <row r="103" spans="1:112" ht="21.75" customHeight="1">
      <c r="A103">
        <v>4.8000000000000001E-2</v>
      </c>
      <c r="B103" s="504" t="s">
        <v>1245</v>
      </c>
      <c r="C103" s="337" t="s">
        <v>1244</v>
      </c>
      <c r="D103" s="504" t="s">
        <v>1245</v>
      </c>
      <c r="E103" s="528" t="s">
        <v>4618</v>
      </c>
      <c r="F103" s="528"/>
      <c r="G103" s="529"/>
      <c r="H103" s="530"/>
      <c r="I103" s="530"/>
      <c r="J103" s="663" t="s">
        <v>883</v>
      </c>
      <c r="K103" s="687">
        <f t="shared" si="44"/>
        <v>0.2</v>
      </c>
      <c r="L103" s="681"/>
      <c r="M103" s="687">
        <f t="shared" si="45"/>
        <v>0</v>
      </c>
      <c r="N103" s="681"/>
      <c r="O103" s="687">
        <f t="shared" si="46"/>
        <v>-0.2</v>
      </c>
      <c r="P103" s="688">
        <f t="shared" si="47"/>
        <v>0</v>
      </c>
      <c r="Q103" s="687">
        <f t="shared" si="48"/>
        <v>0.1</v>
      </c>
      <c r="R103" s="681"/>
      <c r="S103" s="687">
        <f t="shared" si="49"/>
        <v>0</v>
      </c>
      <c r="T103" s="681"/>
      <c r="U103" s="687">
        <f t="shared" si="50"/>
        <v>-0.1</v>
      </c>
      <c r="V103" s="688">
        <f t="shared" si="51"/>
        <v>0</v>
      </c>
      <c r="W103" s="683">
        <v>0.1</v>
      </c>
      <c r="X103" s="681"/>
      <c r="Y103" s="681"/>
      <c r="Z103" s="681"/>
      <c r="AA103" s="687">
        <f t="shared" si="52"/>
        <v>-0.1</v>
      </c>
      <c r="AB103" s="688">
        <f t="shared" si="53"/>
        <v>0</v>
      </c>
      <c r="AC103" s="683">
        <v>0</v>
      </c>
      <c r="AD103" s="681"/>
      <c r="AE103" s="681"/>
      <c r="AF103" s="681"/>
      <c r="AG103" s="687">
        <f t="shared" si="54"/>
        <v>0</v>
      </c>
      <c r="AH103" s="688" t="str">
        <f t="shared" si="55"/>
        <v>-</v>
      </c>
      <c r="AI103" s="683">
        <v>0</v>
      </c>
      <c r="AJ103" s="681"/>
      <c r="AK103" s="681"/>
      <c r="AL103" s="681"/>
      <c r="AM103" s="687">
        <f t="shared" si="56"/>
        <v>0</v>
      </c>
      <c r="AN103" s="688" t="str">
        <f t="shared" si="57"/>
        <v>-</v>
      </c>
      <c r="AO103" s="687">
        <f t="shared" si="58"/>
        <v>0</v>
      </c>
      <c r="AP103" s="681"/>
      <c r="AQ103" s="687">
        <f t="shared" si="59"/>
        <v>0</v>
      </c>
      <c r="AR103" s="681"/>
      <c r="AS103" s="687">
        <f t="shared" si="60"/>
        <v>0</v>
      </c>
      <c r="AT103" s="688" t="str">
        <f t="shared" si="61"/>
        <v>-</v>
      </c>
      <c r="AU103" s="683">
        <v>0</v>
      </c>
      <c r="AV103" s="681"/>
      <c r="AW103" s="681"/>
      <c r="AX103" s="681"/>
      <c r="AY103" s="687">
        <f t="shared" si="62"/>
        <v>0</v>
      </c>
      <c r="AZ103" s="688" t="str">
        <f t="shared" si="63"/>
        <v>-</v>
      </c>
      <c r="BA103" s="683">
        <v>0</v>
      </c>
      <c r="BB103" s="681"/>
      <c r="BC103" s="681"/>
      <c r="BD103" s="681"/>
      <c r="BE103" s="687">
        <f t="shared" si="64"/>
        <v>0</v>
      </c>
      <c r="BF103" s="688" t="str">
        <f t="shared" si="65"/>
        <v>-</v>
      </c>
      <c r="BG103" s="683">
        <v>0</v>
      </c>
      <c r="BH103" s="681"/>
      <c r="BI103" s="681"/>
      <c r="BJ103" s="681"/>
      <c r="BK103" s="687">
        <f t="shared" si="66"/>
        <v>0</v>
      </c>
      <c r="BL103" s="688" t="str">
        <f t="shared" si="67"/>
        <v>-</v>
      </c>
      <c r="BM103" s="687">
        <f t="shared" si="68"/>
        <v>0.1</v>
      </c>
      <c r="BN103" s="681"/>
      <c r="BO103" s="687">
        <f t="shared" si="69"/>
        <v>0</v>
      </c>
      <c r="BP103" s="681"/>
      <c r="BQ103" s="687">
        <f t="shared" si="70"/>
        <v>-0.1</v>
      </c>
      <c r="BR103" s="688">
        <f t="shared" si="71"/>
        <v>0</v>
      </c>
      <c r="BS103" s="683">
        <v>0.1</v>
      </c>
      <c r="BT103" s="681"/>
      <c r="BU103" s="681"/>
      <c r="BV103" s="681"/>
      <c r="BW103" s="687">
        <f t="shared" si="72"/>
        <v>-0.1</v>
      </c>
      <c r="BX103" s="688">
        <f t="shared" si="73"/>
        <v>0</v>
      </c>
      <c r="BY103" s="683">
        <v>0</v>
      </c>
      <c r="BZ103" s="681"/>
      <c r="CA103" s="681"/>
      <c r="CB103" s="681"/>
      <c r="CC103" s="687">
        <f t="shared" si="74"/>
        <v>0</v>
      </c>
      <c r="CD103" s="688" t="str">
        <f t="shared" si="75"/>
        <v>-</v>
      </c>
      <c r="CE103" s="683">
        <v>0</v>
      </c>
      <c r="CF103" s="681"/>
      <c r="CG103" s="681"/>
      <c r="CH103" s="681"/>
      <c r="CI103" s="687">
        <f t="shared" si="76"/>
        <v>0</v>
      </c>
      <c r="CJ103" s="688" t="str">
        <f t="shared" si="77"/>
        <v>-</v>
      </c>
      <c r="CK103" s="687">
        <f t="shared" si="78"/>
        <v>0</v>
      </c>
      <c r="CL103" s="681"/>
      <c r="CM103" s="687">
        <f t="shared" si="79"/>
        <v>0</v>
      </c>
      <c r="CN103" s="681"/>
      <c r="CO103" s="687">
        <f t="shared" si="80"/>
        <v>0</v>
      </c>
      <c r="CP103" s="688" t="str">
        <f t="shared" si="81"/>
        <v>-</v>
      </c>
      <c r="CQ103" s="683">
        <v>0</v>
      </c>
      <c r="CR103" s="681"/>
      <c r="CS103" s="681"/>
      <c r="CT103" s="681"/>
      <c r="CU103" s="687">
        <f t="shared" si="82"/>
        <v>0</v>
      </c>
      <c r="CV103" s="688" t="str">
        <f t="shared" si="83"/>
        <v>-</v>
      </c>
      <c r="CW103" s="683">
        <v>0</v>
      </c>
      <c r="CX103" s="681"/>
      <c r="CY103" s="681"/>
      <c r="CZ103" s="681"/>
      <c r="DA103" s="687">
        <f t="shared" si="84"/>
        <v>0</v>
      </c>
      <c r="DB103" s="688" t="str">
        <f t="shared" si="85"/>
        <v>-</v>
      </c>
      <c r="DC103" s="683">
        <v>0</v>
      </c>
      <c r="DD103" s="681"/>
      <c r="DE103" s="681"/>
      <c r="DF103" s="681"/>
      <c r="DG103" s="687">
        <f t="shared" si="86"/>
        <v>0</v>
      </c>
      <c r="DH103" s="688" t="str">
        <f t="shared" si="87"/>
        <v>-</v>
      </c>
    </row>
    <row r="104" spans="1:112" ht="21.75" customHeight="1">
      <c r="A104">
        <v>0</v>
      </c>
      <c r="B104" s="344" t="s">
        <v>4573</v>
      </c>
      <c r="C104" s="337"/>
      <c r="D104" s="344" t="s">
        <v>4573</v>
      </c>
      <c r="E104" s="528" t="s">
        <v>4619</v>
      </c>
      <c r="F104" s="528"/>
      <c r="G104" s="529"/>
      <c r="H104" s="530"/>
      <c r="I104" s="530"/>
      <c r="J104" s="663" t="s">
        <v>883</v>
      </c>
      <c r="K104" s="687">
        <f t="shared" si="44"/>
        <v>0</v>
      </c>
      <c r="L104" s="681"/>
      <c r="M104" s="687">
        <f t="shared" si="45"/>
        <v>0</v>
      </c>
      <c r="N104" s="681"/>
      <c r="O104" s="687">
        <f t="shared" si="46"/>
        <v>0</v>
      </c>
      <c r="P104" s="688" t="str">
        <f t="shared" si="47"/>
        <v>-</v>
      </c>
      <c r="Q104" s="687">
        <f t="shared" si="48"/>
        <v>0</v>
      </c>
      <c r="R104" s="681"/>
      <c r="S104" s="687">
        <f t="shared" si="49"/>
        <v>0</v>
      </c>
      <c r="T104" s="681"/>
      <c r="U104" s="687">
        <f t="shared" si="50"/>
        <v>0</v>
      </c>
      <c r="V104" s="688" t="str">
        <f t="shared" si="51"/>
        <v>-</v>
      </c>
      <c r="W104" s="683">
        <v>0</v>
      </c>
      <c r="X104" s="681"/>
      <c r="Y104" s="681"/>
      <c r="Z104" s="681"/>
      <c r="AA104" s="687">
        <f t="shared" si="52"/>
        <v>0</v>
      </c>
      <c r="AB104" s="688" t="str">
        <f t="shared" si="53"/>
        <v>-</v>
      </c>
      <c r="AC104" s="683">
        <v>0</v>
      </c>
      <c r="AD104" s="681"/>
      <c r="AE104" s="681"/>
      <c r="AF104" s="681"/>
      <c r="AG104" s="687">
        <f t="shared" si="54"/>
        <v>0</v>
      </c>
      <c r="AH104" s="688" t="str">
        <f t="shared" si="55"/>
        <v>-</v>
      </c>
      <c r="AI104" s="683">
        <v>0</v>
      </c>
      <c r="AJ104" s="681"/>
      <c r="AK104" s="681"/>
      <c r="AL104" s="681"/>
      <c r="AM104" s="687">
        <f t="shared" si="56"/>
        <v>0</v>
      </c>
      <c r="AN104" s="688" t="str">
        <f t="shared" si="57"/>
        <v>-</v>
      </c>
      <c r="AO104" s="687">
        <f t="shared" si="58"/>
        <v>0</v>
      </c>
      <c r="AP104" s="681"/>
      <c r="AQ104" s="687">
        <f t="shared" si="59"/>
        <v>0</v>
      </c>
      <c r="AR104" s="681"/>
      <c r="AS104" s="687">
        <f t="shared" si="60"/>
        <v>0</v>
      </c>
      <c r="AT104" s="688" t="str">
        <f t="shared" si="61"/>
        <v>-</v>
      </c>
      <c r="AU104" s="683">
        <v>0</v>
      </c>
      <c r="AV104" s="681"/>
      <c r="AW104" s="681"/>
      <c r="AX104" s="681"/>
      <c r="AY104" s="687">
        <f t="shared" si="62"/>
        <v>0</v>
      </c>
      <c r="AZ104" s="688" t="str">
        <f t="shared" si="63"/>
        <v>-</v>
      </c>
      <c r="BA104" s="683">
        <v>0</v>
      </c>
      <c r="BB104" s="681"/>
      <c r="BC104" s="681"/>
      <c r="BD104" s="681"/>
      <c r="BE104" s="687">
        <f t="shared" si="64"/>
        <v>0</v>
      </c>
      <c r="BF104" s="688" t="str">
        <f t="shared" si="65"/>
        <v>-</v>
      </c>
      <c r="BG104" s="683">
        <v>0</v>
      </c>
      <c r="BH104" s="681"/>
      <c r="BI104" s="681"/>
      <c r="BJ104" s="681"/>
      <c r="BK104" s="687">
        <f t="shared" si="66"/>
        <v>0</v>
      </c>
      <c r="BL104" s="688" t="str">
        <f t="shared" si="67"/>
        <v>-</v>
      </c>
      <c r="BM104" s="687">
        <f t="shared" si="68"/>
        <v>0</v>
      </c>
      <c r="BN104" s="681"/>
      <c r="BO104" s="687">
        <f t="shared" si="69"/>
        <v>0</v>
      </c>
      <c r="BP104" s="681"/>
      <c r="BQ104" s="687">
        <f t="shared" si="70"/>
        <v>0</v>
      </c>
      <c r="BR104" s="688" t="str">
        <f t="shared" si="71"/>
        <v>-</v>
      </c>
      <c r="BS104" s="683">
        <v>0</v>
      </c>
      <c r="BT104" s="681"/>
      <c r="BU104" s="681"/>
      <c r="BV104" s="681"/>
      <c r="BW104" s="687">
        <f t="shared" si="72"/>
        <v>0</v>
      </c>
      <c r="BX104" s="688" t="str">
        <f t="shared" si="73"/>
        <v>-</v>
      </c>
      <c r="BY104" s="683">
        <v>0</v>
      </c>
      <c r="BZ104" s="681"/>
      <c r="CA104" s="681"/>
      <c r="CB104" s="681"/>
      <c r="CC104" s="687">
        <f t="shared" si="74"/>
        <v>0</v>
      </c>
      <c r="CD104" s="688" t="str">
        <f t="shared" si="75"/>
        <v>-</v>
      </c>
      <c r="CE104" s="683">
        <v>0</v>
      </c>
      <c r="CF104" s="681"/>
      <c r="CG104" s="681"/>
      <c r="CH104" s="681"/>
      <c r="CI104" s="687">
        <f t="shared" si="76"/>
        <v>0</v>
      </c>
      <c r="CJ104" s="688" t="str">
        <f t="shared" si="77"/>
        <v>-</v>
      </c>
      <c r="CK104" s="687">
        <f t="shared" si="78"/>
        <v>0</v>
      </c>
      <c r="CL104" s="681"/>
      <c r="CM104" s="687">
        <f t="shared" si="79"/>
        <v>0</v>
      </c>
      <c r="CN104" s="681"/>
      <c r="CO104" s="687">
        <f t="shared" si="80"/>
        <v>0</v>
      </c>
      <c r="CP104" s="688" t="str">
        <f t="shared" si="81"/>
        <v>-</v>
      </c>
      <c r="CQ104" s="683">
        <v>0</v>
      </c>
      <c r="CR104" s="681"/>
      <c r="CS104" s="681"/>
      <c r="CT104" s="681"/>
      <c r="CU104" s="687">
        <f t="shared" si="82"/>
        <v>0</v>
      </c>
      <c r="CV104" s="688" t="str">
        <f t="shared" si="83"/>
        <v>-</v>
      </c>
      <c r="CW104" s="683">
        <v>0</v>
      </c>
      <c r="CX104" s="681"/>
      <c r="CY104" s="681"/>
      <c r="CZ104" s="681"/>
      <c r="DA104" s="687">
        <f t="shared" si="84"/>
        <v>0</v>
      </c>
      <c r="DB104" s="688" t="str">
        <f t="shared" si="85"/>
        <v>-</v>
      </c>
      <c r="DC104" s="683">
        <v>0</v>
      </c>
      <c r="DD104" s="681"/>
      <c r="DE104" s="681"/>
      <c r="DF104" s="681"/>
      <c r="DG104" s="687">
        <f t="shared" si="86"/>
        <v>0</v>
      </c>
      <c r="DH104" s="688" t="str">
        <f t="shared" si="87"/>
        <v>-</v>
      </c>
    </row>
    <row r="105" spans="1:112" ht="21.75" customHeight="1">
      <c r="A105">
        <v>33.226999999999997</v>
      </c>
      <c r="B105" s="504" t="s">
        <v>1249</v>
      </c>
      <c r="C105" s="337" t="s">
        <v>1248</v>
      </c>
      <c r="D105" s="504" t="s">
        <v>1249</v>
      </c>
      <c r="E105" s="528" t="s">
        <v>4620</v>
      </c>
      <c r="F105" s="528"/>
      <c r="G105" s="529"/>
      <c r="H105" s="530"/>
      <c r="I105" s="530"/>
      <c r="J105" s="663" t="s">
        <v>883</v>
      </c>
      <c r="K105" s="687">
        <f t="shared" si="44"/>
        <v>384.4</v>
      </c>
      <c r="L105" s="681"/>
      <c r="M105" s="687">
        <f t="shared" si="45"/>
        <v>0</v>
      </c>
      <c r="N105" s="681"/>
      <c r="O105" s="687">
        <f t="shared" si="46"/>
        <v>-384.4</v>
      </c>
      <c r="P105" s="688">
        <f t="shared" si="47"/>
        <v>0</v>
      </c>
      <c r="Q105" s="687">
        <f t="shared" si="48"/>
        <v>109.1</v>
      </c>
      <c r="R105" s="681"/>
      <c r="S105" s="687">
        <f t="shared" si="49"/>
        <v>0</v>
      </c>
      <c r="T105" s="681"/>
      <c r="U105" s="687">
        <f t="shared" si="50"/>
        <v>-109.1</v>
      </c>
      <c r="V105" s="688">
        <f t="shared" si="51"/>
        <v>0</v>
      </c>
      <c r="W105" s="683">
        <v>36.799999999999997</v>
      </c>
      <c r="X105" s="681"/>
      <c r="Y105" s="681"/>
      <c r="Z105" s="681"/>
      <c r="AA105" s="687">
        <f t="shared" si="52"/>
        <v>-36.799999999999997</v>
      </c>
      <c r="AB105" s="688">
        <f t="shared" si="53"/>
        <v>0</v>
      </c>
      <c r="AC105" s="683">
        <v>34.5</v>
      </c>
      <c r="AD105" s="681"/>
      <c r="AE105" s="681"/>
      <c r="AF105" s="681"/>
      <c r="AG105" s="687">
        <f t="shared" si="54"/>
        <v>-34.5</v>
      </c>
      <c r="AH105" s="688">
        <f t="shared" si="55"/>
        <v>0</v>
      </c>
      <c r="AI105" s="683">
        <v>37.799999999999997</v>
      </c>
      <c r="AJ105" s="681"/>
      <c r="AK105" s="681"/>
      <c r="AL105" s="681"/>
      <c r="AM105" s="687">
        <f t="shared" si="56"/>
        <v>-37.799999999999997</v>
      </c>
      <c r="AN105" s="688">
        <f t="shared" si="57"/>
        <v>0</v>
      </c>
      <c r="AO105" s="687">
        <f t="shared" si="58"/>
        <v>101.4</v>
      </c>
      <c r="AP105" s="681"/>
      <c r="AQ105" s="687">
        <f t="shared" si="59"/>
        <v>0</v>
      </c>
      <c r="AR105" s="681"/>
      <c r="AS105" s="687">
        <f t="shared" si="60"/>
        <v>-101.4</v>
      </c>
      <c r="AT105" s="688">
        <f t="shared" si="61"/>
        <v>0</v>
      </c>
      <c r="AU105" s="683">
        <v>33.6</v>
      </c>
      <c r="AV105" s="681"/>
      <c r="AW105" s="681"/>
      <c r="AX105" s="681"/>
      <c r="AY105" s="687">
        <f t="shared" si="62"/>
        <v>-33.6</v>
      </c>
      <c r="AZ105" s="688">
        <f t="shared" si="63"/>
        <v>0</v>
      </c>
      <c r="BA105" s="683">
        <v>34.299999999999997</v>
      </c>
      <c r="BB105" s="681"/>
      <c r="BC105" s="681"/>
      <c r="BD105" s="681"/>
      <c r="BE105" s="687">
        <f t="shared" si="64"/>
        <v>-34.299999999999997</v>
      </c>
      <c r="BF105" s="688">
        <f t="shared" si="65"/>
        <v>0</v>
      </c>
      <c r="BG105" s="683">
        <v>33.5</v>
      </c>
      <c r="BH105" s="681"/>
      <c r="BI105" s="681"/>
      <c r="BJ105" s="681"/>
      <c r="BK105" s="687">
        <f t="shared" si="66"/>
        <v>-33.5</v>
      </c>
      <c r="BL105" s="688">
        <f t="shared" si="67"/>
        <v>0</v>
      </c>
      <c r="BM105" s="687">
        <f t="shared" si="68"/>
        <v>78.900000000000006</v>
      </c>
      <c r="BN105" s="681"/>
      <c r="BO105" s="687">
        <f t="shared" si="69"/>
        <v>0</v>
      </c>
      <c r="BP105" s="681"/>
      <c r="BQ105" s="687">
        <f t="shared" si="70"/>
        <v>-78.900000000000006</v>
      </c>
      <c r="BR105" s="688">
        <f t="shared" si="71"/>
        <v>0</v>
      </c>
      <c r="BS105" s="683">
        <v>32.5</v>
      </c>
      <c r="BT105" s="681"/>
      <c r="BU105" s="681"/>
      <c r="BV105" s="681"/>
      <c r="BW105" s="687">
        <f t="shared" si="72"/>
        <v>-32.5</v>
      </c>
      <c r="BX105" s="688">
        <f t="shared" si="73"/>
        <v>0</v>
      </c>
      <c r="BY105" s="683">
        <v>32.9</v>
      </c>
      <c r="BZ105" s="681"/>
      <c r="CA105" s="681"/>
      <c r="CB105" s="681"/>
      <c r="CC105" s="687">
        <f t="shared" si="74"/>
        <v>-32.9</v>
      </c>
      <c r="CD105" s="688">
        <f t="shared" si="75"/>
        <v>0</v>
      </c>
      <c r="CE105" s="683">
        <v>13.5</v>
      </c>
      <c r="CF105" s="681"/>
      <c r="CG105" s="681"/>
      <c r="CH105" s="681"/>
      <c r="CI105" s="687">
        <f t="shared" si="76"/>
        <v>-13.5</v>
      </c>
      <c r="CJ105" s="688">
        <f t="shared" si="77"/>
        <v>0</v>
      </c>
      <c r="CK105" s="687">
        <f t="shared" si="78"/>
        <v>95</v>
      </c>
      <c r="CL105" s="681"/>
      <c r="CM105" s="687">
        <f t="shared" si="79"/>
        <v>0</v>
      </c>
      <c r="CN105" s="681"/>
      <c r="CO105" s="687">
        <f t="shared" si="80"/>
        <v>-95</v>
      </c>
      <c r="CP105" s="688">
        <f t="shared" si="81"/>
        <v>0</v>
      </c>
      <c r="CQ105" s="683">
        <v>25.4</v>
      </c>
      <c r="CR105" s="681"/>
      <c r="CS105" s="681"/>
      <c r="CT105" s="681"/>
      <c r="CU105" s="687">
        <f t="shared" si="82"/>
        <v>-25.4</v>
      </c>
      <c r="CV105" s="688">
        <f t="shared" si="83"/>
        <v>0</v>
      </c>
      <c r="CW105" s="683">
        <v>32.799999999999997</v>
      </c>
      <c r="CX105" s="681"/>
      <c r="CY105" s="681"/>
      <c r="CZ105" s="681"/>
      <c r="DA105" s="687">
        <f t="shared" si="84"/>
        <v>-32.799999999999997</v>
      </c>
      <c r="DB105" s="688">
        <f t="shared" si="85"/>
        <v>0</v>
      </c>
      <c r="DC105" s="683">
        <v>36.799999999999997</v>
      </c>
      <c r="DD105" s="681"/>
      <c r="DE105" s="681"/>
      <c r="DF105" s="681"/>
      <c r="DG105" s="687">
        <f t="shared" si="86"/>
        <v>-36.799999999999997</v>
      </c>
      <c r="DH105" s="688">
        <f t="shared" si="87"/>
        <v>0</v>
      </c>
    </row>
    <row r="106" spans="1:112" ht="21.75" customHeight="1">
      <c r="A106">
        <v>1.865</v>
      </c>
      <c r="B106" s="343" t="s">
        <v>1252</v>
      </c>
      <c r="C106" s="337" t="s">
        <v>2822</v>
      </c>
      <c r="D106" s="343" t="s">
        <v>1252</v>
      </c>
      <c r="E106" s="528" t="s">
        <v>4621</v>
      </c>
      <c r="F106" s="528"/>
      <c r="G106" s="529"/>
      <c r="H106" s="530"/>
      <c r="I106" s="530"/>
      <c r="J106" s="663" t="s">
        <v>883</v>
      </c>
      <c r="K106" s="687">
        <f t="shared" si="44"/>
        <v>108.7</v>
      </c>
      <c r="L106" s="681"/>
      <c r="M106" s="687">
        <f t="shared" si="45"/>
        <v>0</v>
      </c>
      <c r="N106" s="681"/>
      <c r="O106" s="687">
        <f t="shared" si="46"/>
        <v>-108.7</v>
      </c>
      <c r="P106" s="688">
        <f t="shared" si="47"/>
        <v>0</v>
      </c>
      <c r="Q106" s="687">
        <f t="shared" si="48"/>
        <v>23.400000000000002</v>
      </c>
      <c r="R106" s="681"/>
      <c r="S106" s="687">
        <f t="shared" si="49"/>
        <v>0</v>
      </c>
      <c r="T106" s="681"/>
      <c r="U106" s="687">
        <f t="shared" si="50"/>
        <v>-23.400000000000002</v>
      </c>
      <c r="V106" s="688">
        <f t="shared" si="51"/>
        <v>0</v>
      </c>
      <c r="W106" s="683">
        <v>0.9</v>
      </c>
      <c r="X106" s="681"/>
      <c r="Y106" s="681"/>
      <c r="Z106" s="681"/>
      <c r="AA106" s="687">
        <f t="shared" si="52"/>
        <v>-0.9</v>
      </c>
      <c r="AB106" s="688">
        <f t="shared" si="53"/>
        <v>0</v>
      </c>
      <c r="AC106" s="683">
        <v>1.7</v>
      </c>
      <c r="AD106" s="681"/>
      <c r="AE106" s="681"/>
      <c r="AF106" s="681"/>
      <c r="AG106" s="687">
        <f t="shared" si="54"/>
        <v>-1.7</v>
      </c>
      <c r="AH106" s="688">
        <f t="shared" si="55"/>
        <v>0</v>
      </c>
      <c r="AI106" s="683">
        <v>20.8</v>
      </c>
      <c r="AJ106" s="681"/>
      <c r="AK106" s="681"/>
      <c r="AL106" s="681"/>
      <c r="AM106" s="687">
        <f t="shared" si="56"/>
        <v>-20.8</v>
      </c>
      <c r="AN106" s="688">
        <f t="shared" si="57"/>
        <v>0</v>
      </c>
      <c r="AO106" s="687">
        <f t="shared" si="58"/>
        <v>2.0999999999999996</v>
      </c>
      <c r="AP106" s="681"/>
      <c r="AQ106" s="687">
        <f t="shared" si="59"/>
        <v>0</v>
      </c>
      <c r="AR106" s="681"/>
      <c r="AS106" s="687">
        <f t="shared" si="60"/>
        <v>-2.0999999999999996</v>
      </c>
      <c r="AT106" s="688">
        <f t="shared" si="61"/>
        <v>0</v>
      </c>
      <c r="AU106" s="683">
        <v>0.9</v>
      </c>
      <c r="AV106" s="681"/>
      <c r="AW106" s="681"/>
      <c r="AX106" s="681"/>
      <c r="AY106" s="687">
        <f t="shared" si="62"/>
        <v>-0.9</v>
      </c>
      <c r="AZ106" s="688">
        <f t="shared" si="63"/>
        <v>0</v>
      </c>
      <c r="BA106" s="683">
        <v>0.5</v>
      </c>
      <c r="BB106" s="681"/>
      <c r="BC106" s="681"/>
      <c r="BD106" s="681"/>
      <c r="BE106" s="687">
        <f t="shared" si="64"/>
        <v>-0.5</v>
      </c>
      <c r="BF106" s="688">
        <f t="shared" si="65"/>
        <v>0</v>
      </c>
      <c r="BG106" s="683">
        <v>0.7</v>
      </c>
      <c r="BH106" s="681"/>
      <c r="BI106" s="681"/>
      <c r="BJ106" s="681"/>
      <c r="BK106" s="687">
        <f t="shared" si="66"/>
        <v>-0.7</v>
      </c>
      <c r="BL106" s="688">
        <f t="shared" si="67"/>
        <v>0</v>
      </c>
      <c r="BM106" s="687">
        <f t="shared" si="68"/>
        <v>22.1</v>
      </c>
      <c r="BN106" s="681"/>
      <c r="BO106" s="687">
        <f t="shared" si="69"/>
        <v>0</v>
      </c>
      <c r="BP106" s="681"/>
      <c r="BQ106" s="687">
        <f t="shared" si="70"/>
        <v>-22.1</v>
      </c>
      <c r="BR106" s="688">
        <f t="shared" si="71"/>
        <v>0</v>
      </c>
      <c r="BS106" s="683">
        <v>0.7</v>
      </c>
      <c r="BT106" s="681"/>
      <c r="BU106" s="681"/>
      <c r="BV106" s="681"/>
      <c r="BW106" s="687">
        <f t="shared" si="72"/>
        <v>-0.7</v>
      </c>
      <c r="BX106" s="688">
        <f t="shared" si="73"/>
        <v>0</v>
      </c>
      <c r="BY106" s="683">
        <v>19.3</v>
      </c>
      <c r="BZ106" s="681"/>
      <c r="CA106" s="681"/>
      <c r="CB106" s="681"/>
      <c r="CC106" s="687">
        <f t="shared" si="74"/>
        <v>-19.3</v>
      </c>
      <c r="CD106" s="688">
        <f t="shared" si="75"/>
        <v>0</v>
      </c>
      <c r="CE106" s="683">
        <v>2.1</v>
      </c>
      <c r="CF106" s="681"/>
      <c r="CG106" s="681"/>
      <c r="CH106" s="681"/>
      <c r="CI106" s="687">
        <f t="shared" si="76"/>
        <v>-2.1</v>
      </c>
      <c r="CJ106" s="688">
        <f t="shared" si="77"/>
        <v>0</v>
      </c>
      <c r="CK106" s="687">
        <f t="shared" si="78"/>
        <v>61.1</v>
      </c>
      <c r="CL106" s="681"/>
      <c r="CM106" s="687">
        <f t="shared" si="79"/>
        <v>0</v>
      </c>
      <c r="CN106" s="681"/>
      <c r="CO106" s="687">
        <f t="shared" si="80"/>
        <v>-61.1</v>
      </c>
      <c r="CP106" s="688">
        <f t="shared" si="81"/>
        <v>0</v>
      </c>
      <c r="CQ106" s="683">
        <v>30.1</v>
      </c>
      <c r="CR106" s="681"/>
      <c r="CS106" s="681"/>
      <c r="CT106" s="681"/>
      <c r="CU106" s="687">
        <f t="shared" si="82"/>
        <v>-30.1</v>
      </c>
      <c r="CV106" s="688">
        <f t="shared" si="83"/>
        <v>0</v>
      </c>
      <c r="CW106" s="683">
        <v>30.1</v>
      </c>
      <c r="CX106" s="681"/>
      <c r="CY106" s="681"/>
      <c r="CZ106" s="681"/>
      <c r="DA106" s="687">
        <f t="shared" si="84"/>
        <v>-30.1</v>
      </c>
      <c r="DB106" s="688">
        <f t="shared" si="85"/>
        <v>0</v>
      </c>
      <c r="DC106" s="683">
        <v>0.9</v>
      </c>
      <c r="DD106" s="681"/>
      <c r="DE106" s="681"/>
      <c r="DF106" s="681"/>
      <c r="DG106" s="687">
        <f t="shared" si="86"/>
        <v>-0.9</v>
      </c>
      <c r="DH106" s="688">
        <f t="shared" si="87"/>
        <v>0</v>
      </c>
    </row>
    <row r="107" spans="1:112" ht="21.75" customHeight="1">
      <c r="A107">
        <v>10.039</v>
      </c>
      <c r="B107" s="345" t="s">
        <v>4344</v>
      </c>
      <c r="C107" s="337" t="s">
        <v>2090</v>
      </c>
      <c r="D107" s="345" t="s">
        <v>4344</v>
      </c>
      <c r="E107" s="528" t="s">
        <v>4622</v>
      </c>
      <c r="F107" s="528"/>
      <c r="G107" s="529"/>
      <c r="H107" s="530" t="s">
        <v>4623</v>
      </c>
      <c r="I107" s="530"/>
      <c r="J107" s="663" t="s">
        <v>883</v>
      </c>
      <c r="K107" s="687">
        <f t="shared" si="44"/>
        <v>35.199999999999733</v>
      </c>
      <c r="L107" s="681"/>
      <c r="M107" s="687">
        <f t="shared" si="45"/>
        <v>0</v>
      </c>
      <c r="N107" s="681"/>
      <c r="O107" s="687">
        <f t="shared" si="46"/>
        <v>-35.199999999999733</v>
      </c>
      <c r="P107" s="688">
        <f t="shared" si="47"/>
        <v>0</v>
      </c>
      <c r="Q107" s="687">
        <f t="shared" si="48"/>
        <v>10.099999999999971</v>
      </c>
      <c r="R107" s="681"/>
      <c r="S107" s="687">
        <f t="shared" si="49"/>
        <v>0</v>
      </c>
      <c r="T107" s="681"/>
      <c r="U107" s="687">
        <f t="shared" si="50"/>
        <v>-10.099999999999971</v>
      </c>
      <c r="V107" s="688">
        <f t="shared" si="51"/>
        <v>0</v>
      </c>
      <c r="W107" s="687">
        <f>W33-W61-W64-W65-W68-W69-W72-W73-W77-W80-W83-W84-W85-W87-W88-W89-W90-W93-W95-W96-W97-W99-W100-W101-W103-W105-W106</f>
        <v>3.2999999999999035</v>
      </c>
      <c r="X107" s="681"/>
      <c r="Y107" s="687">
        <f>Y33-Y61-Y64-Y65-Y68-Y69-Y72-Y73-Y77-Y80-Y83-Y84-Y85-Y87-Y88-Y89-Y90-Y93-Y95-Y96-Y97-Y99-Y100-Y101-Y103-Y105-Y106</f>
        <v>0</v>
      </c>
      <c r="Z107" s="681"/>
      <c r="AA107" s="687">
        <f t="shared" si="52"/>
        <v>-3.2999999999999035</v>
      </c>
      <c r="AB107" s="688">
        <f t="shared" si="53"/>
        <v>0</v>
      </c>
      <c r="AC107" s="687">
        <f>AC33-AC61-AC64-AC65-AC68-AC69-AC72-AC73-AC77-AC80-AC83-AC84-AC85-AC87-AC88-AC89-AC90-AC93-AC95-AC96-AC97-AC99-AC100-AC101-AC103-AC105-AC106</f>
        <v>3.2000000000000339</v>
      </c>
      <c r="AD107" s="681"/>
      <c r="AE107" s="687">
        <f>AE33-AE61-AE64-AE65-AE68-AE69-AE72-AE73-AE77-AE80-AE83-AE84-AE85-AE87-AE88-AE89-AE90-AE93-AE95-AE96-AE97-AE99-AE100-AE101-AE103-AE105-AE106</f>
        <v>0</v>
      </c>
      <c r="AF107" s="681"/>
      <c r="AG107" s="687">
        <f t="shared" si="54"/>
        <v>-3.2000000000000339</v>
      </c>
      <c r="AH107" s="688">
        <f t="shared" si="55"/>
        <v>0</v>
      </c>
      <c r="AI107" s="687">
        <f>AI33-AI61-AI64-AI65-AI68-AI69-AI72-AI73-AI77-AI80-AI83-AI84-AI85-AI87-AI88-AI89-AI90-AI93-AI95-AI96-AI97-AI99-AI100-AI101-AI103-AI105-AI106</f>
        <v>3.6000000000000334</v>
      </c>
      <c r="AJ107" s="681"/>
      <c r="AK107" s="687">
        <f>AK33-AK61-AK64-AK65-AK68-AK69-AK72-AK73-AK77-AK80-AK83-AK84-AK85-AK87-AK88-AK89-AK90-AK93-AK95-AK96-AK97-AK99-AK100-AK101-AK103-AK105-AK106</f>
        <v>0</v>
      </c>
      <c r="AL107" s="681"/>
      <c r="AM107" s="687">
        <f t="shared" si="56"/>
        <v>-3.6000000000000334</v>
      </c>
      <c r="AN107" s="688">
        <f t="shared" si="57"/>
        <v>0</v>
      </c>
      <c r="AO107" s="687">
        <f t="shared" si="58"/>
        <v>8.7999999999999901</v>
      </c>
      <c r="AP107" s="681"/>
      <c r="AQ107" s="687">
        <f t="shared" si="59"/>
        <v>0</v>
      </c>
      <c r="AR107" s="681"/>
      <c r="AS107" s="687">
        <f t="shared" si="60"/>
        <v>-8.7999999999999901</v>
      </c>
      <c r="AT107" s="688">
        <f t="shared" si="61"/>
        <v>0</v>
      </c>
      <c r="AU107" s="687">
        <f>AU33-AU61-AU64-AU65-AU68-AU69-AU72-AU73-AU77-AU80-AU83-AU84-AU85-AU87-AU88-AU89-AU90-AU93-AU95-AU96-AU97-AU99-AU100-AU101-AU103-AU105-AU106</f>
        <v>2.7999999999999816</v>
      </c>
      <c r="AV107" s="681"/>
      <c r="AW107" s="687">
        <f>AW33-AW61-AW64-AW65-AW68-AW69-AW72-AW73-AW77-AW80-AW83-AW84-AW85-AW87-AW88-AW89-AW90-AW93-AW95-AW96-AW97-AW99-AW100-AW101-AW103-AW105-AW106</f>
        <v>0</v>
      </c>
      <c r="AX107" s="681"/>
      <c r="AY107" s="687">
        <f t="shared" si="62"/>
        <v>-2.7999999999999816</v>
      </c>
      <c r="AZ107" s="688">
        <f t="shared" si="63"/>
        <v>0</v>
      </c>
      <c r="BA107" s="687">
        <f>BA33-BA61-BA64-BA65-BA68-BA69-BA72-BA73-BA77-BA80-BA83-BA84-BA85-BA87-BA88-BA89-BA90-BA93-BA95-BA96-BA97-BA99-BA100-BA101-BA103-BA105-BA106</f>
        <v>3.0000000000000142</v>
      </c>
      <c r="BB107" s="681"/>
      <c r="BC107" s="687">
        <f>BC33-BC61-BC64-BC65-BC68-BC69-BC72-BC73-BC77-BC80-BC83-BC84-BC85-BC87-BC88-BC89-BC90-BC93-BC95-BC96-BC97-BC99-BC100-BC101-BC103-BC105-BC106</f>
        <v>0</v>
      </c>
      <c r="BD107" s="681"/>
      <c r="BE107" s="687">
        <f t="shared" si="64"/>
        <v>-3.0000000000000142</v>
      </c>
      <c r="BF107" s="688">
        <f t="shared" si="65"/>
        <v>0</v>
      </c>
      <c r="BG107" s="687">
        <f>BG33-BG61-BG64-BG65-BG68-BG69-BG72-BG73-BG77-BG80-BG83-BG84-BG85-BG87-BG88-BG89-BG90-BG93-BG95-BG96-BG97-BG99-BG100-BG101-BG103-BG105-BG106</f>
        <v>2.9999999999999956</v>
      </c>
      <c r="BH107" s="681"/>
      <c r="BI107" s="687">
        <f>BI33-BI61-BI64-BI65-BI68-BI69-BI72-BI73-BI77-BI80-BI83-BI84-BI85-BI87-BI88-BI89-BI90-BI93-BI95-BI96-BI97-BI99-BI100-BI101-BI103-BI105-BI106</f>
        <v>0</v>
      </c>
      <c r="BJ107" s="681"/>
      <c r="BK107" s="687">
        <f t="shared" si="66"/>
        <v>-2.9999999999999956</v>
      </c>
      <c r="BL107" s="688">
        <f t="shared" si="67"/>
        <v>0</v>
      </c>
      <c r="BM107" s="687">
        <f t="shared" si="68"/>
        <v>7.3999999999997286</v>
      </c>
      <c r="BN107" s="681"/>
      <c r="BO107" s="687">
        <f t="shared" si="69"/>
        <v>0</v>
      </c>
      <c r="BP107" s="681"/>
      <c r="BQ107" s="687">
        <f t="shared" si="70"/>
        <v>-7.3999999999997286</v>
      </c>
      <c r="BR107" s="688">
        <f t="shared" si="71"/>
        <v>0</v>
      </c>
      <c r="BS107" s="687">
        <f>BS33-BS61-BS64-BS65-BS68-BS69-BS72-BS73-BS77-BS80-BS83-BS84-BS85-BS87-BS88-BS89-BS90-BS93-BS95-BS96-BS97-BS99-BS100-BS101-BS103-BS105-BS106</f>
        <v>2.8999999999998805</v>
      </c>
      <c r="BT107" s="681"/>
      <c r="BU107" s="687">
        <f>BU33-BU61-BU64-BU65-BU68-BU69-BU72-BU73-BU77-BU80-BU83-BU84-BU85-BU87-BU88-BU89-BU90-BU93-BU95-BU96-BU97-BU99-BU100-BU101-BU103-BU105-BU106</f>
        <v>0</v>
      </c>
      <c r="BV107" s="681"/>
      <c r="BW107" s="687">
        <f t="shared" si="72"/>
        <v>-2.8999999999998805</v>
      </c>
      <c r="BX107" s="688">
        <f t="shared" si="73"/>
        <v>0</v>
      </c>
      <c r="BY107" s="687">
        <f>BY33-BY61-BY64-BY65-BY68-BY69-BY72-BY73-BY77-BY80-BY83-BY84-BY85-BY87-BY88-BY89-BY90-BY93-BY95-BY96-BY97-BY99-BY100-BY101-BY103-BY105-BY106</f>
        <v>2.7999999999998728</v>
      </c>
      <c r="BZ107" s="681"/>
      <c r="CA107" s="687">
        <f>CA33-CA61-CA64-CA65-CA68-CA69-CA72-CA73-CA77-CA80-CA83-CA84-CA85-CA87-CA88-CA89-CA90-CA93-CA95-CA96-CA97-CA99-CA100-CA101-CA103-CA105-CA106</f>
        <v>0</v>
      </c>
      <c r="CB107" s="681"/>
      <c r="CC107" s="687">
        <f t="shared" si="74"/>
        <v>-2.7999999999998728</v>
      </c>
      <c r="CD107" s="688">
        <f t="shared" si="75"/>
        <v>0</v>
      </c>
      <c r="CE107" s="687">
        <f>CE33-CE61-CE64-CE65-CE68-CE69-CE72-CE73-CE77-CE80-CE83-CE84-CE85-CE87-CE88-CE89-CE90-CE93-CE95-CE96-CE97-CE99-CE100-CE101-CE103-CE105-CE106</f>
        <v>1.6999999999999758</v>
      </c>
      <c r="CF107" s="681"/>
      <c r="CG107" s="687">
        <f>CG33-CG61-CG64-CG65-CG68-CG69-CG72-CG73-CG77-CG80-CG83-CG84-CG85-CG87-CG88-CG89-CG90-CG93-CG95-CG96-CG97-CG99-CG100-CG101-CG103-CG105-CG106</f>
        <v>0</v>
      </c>
      <c r="CH107" s="681"/>
      <c r="CI107" s="687">
        <f t="shared" si="76"/>
        <v>-1.6999999999999758</v>
      </c>
      <c r="CJ107" s="688">
        <f t="shared" si="77"/>
        <v>0</v>
      </c>
      <c r="CK107" s="687">
        <f t="shared" si="78"/>
        <v>8.9000000000000394</v>
      </c>
      <c r="CL107" s="681"/>
      <c r="CM107" s="687">
        <f t="shared" si="79"/>
        <v>0</v>
      </c>
      <c r="CN107" s="681"/>
      <c r="CO107" s="687">
        <f t="shared" si="80"/>
        <v>-8.9000000000000394</v>
      </c>
      <c r="CP107" s="688">
        <f t="shared" si="81"/>
        <v>0</v>
      </c>
      <c r="CQ107" s="687">
        <f>CQ33-CQ61-CQ64-CQ65-CQ68-CQ69-CQ72-CQ73-CQ77-CQ80-CQ83-CQ84-CQ85-CQ87-CQ88-CQ89-CQ90-CQ93-CQ95-CQ96-CQ97-CQ99-CQ100-CQ101-CQ103-CQ105-CQ106</f>
        <v>2.7000000000000028</v>
      </c>
      <c r="CR107" s="681"/>
      <c r="CS107" s="687">
        <f>CS33-CS61-CS64-CS65-CS68-CS69-CS72-CS73-CS77-CS80-CS83-CS84-CS85-CS87-CS88-CS89-CS90-CS93-CS95-CS96-CS97-CS99-CS100-CS101-CS103-CS105-CS106</f>
        <v>0</v>
      </c>
      <c r="CT107" s="681"/>
      <c r="CU107" s="687">
        <f t="shared" si="82"/>
        <v>-2.7000000000000028</v>
      </c>
      <c r="CV107" s="688">
        <f t="shared" si="83"/>
        <v>0</v>
      </c>
      <c r="CW107" s="687">
        <f>CW33-CW61-CW64-CW65-CW68-CW69-CW72-CW73-CW77-CW80-CW83-CW84-CW85-CW87-CW88-CW89-CW90-CW93-CW95-CW96-CW97-CW99-CW100-CW101-CW103-CW105-CW106</f>
        <v>2.9000000000001265</v>
      </c>
      <c r="CX107" s="681"/>
      <c r="CY107" s="687">
        <f>CY33-CY61-CY64-CY65-CY68-CY69-CY72-CY73-CY77-CY80-CY83-CY84-CY85-CY87-CY88-CY89-CY90-CY93-CY95-CY96-CY97-CY99-CY100-CY101-CY103-CY105-CY106</f>
        <v>0</v>
      </c>
      <c r="CZ107" s="681"/>
      <c r="DA107" s="687">
        <f t="shared" si="84"/>
        <v>-2.9000000000001265</v>
      </c>
      <c r="DB107" s="688">
        <f t="shared" si="85"/>
        <v>0</v>
      </c>
      <c r="DC107" s="687">
        <f>DC33-DC61-DC64-DC65-DC68-DC69-DC72-DC73-DC77-DC80-DC83-DC84-DC85-DC87-DC88-DC89-DC90-DC93-DC95-DC96-DC97-DC99-DC100-DC101-DC103-DC105-DC106</f>
        <v>3.2999999999999106</v>
      </c>
      <c r="DD107" s="681"/>
      <c r="DE107" s="687">
        <f>DE33-DE61-DE64-DE65-DE68-DE69-DE72-DE73-DE77-DE80-DE83-DE84-DE85-DE87-DE88-DE89-DE90-DE93-DE95-DE96-DE97-DE99-DE100-DE101-DE103-DE105-DE106</f>
        <v>0</v>
      </c>
      <c r="DF107" s="681"/>
      <c r="DG107" s="687">
        <f t="shared" si="86"/>
        <v>-3.2999999999999106</v>
      </c>
      <c r="DH107" s="688">
        <f t="shared" si="87"/>
        <v>0</v>
      </c>
    </row>
    <row r="108" spans="1:112" ht="21.75" customHeight="1">
      <c r="B108" s="173" t="s">
        <v>2104</v>
      </c>
      <c r="C108" s="337"/>
      <c r="D108" s="173" t="s">
        <v>2104</v>
      </c>
      <c r="E108" s="528" t="s">
        <v>4624</v>
      </c>
      <c r="F108" s="528"/>
      <c r="G108" s="529"/>
      <c r="H108" s="530" t="s">
        <v>4625</v>
      </c>
      <c r="I108" s="530"/>
      <c r="J108" s="347" t="s">
        <v>883</v>
      </c>
      <c r="K108" s="687">
        <f t="shared" si="44"/>
        <v>0</v>
      </c>
      <c r="L108" s="681"/>
      <c r="M108" s="687">
        <f t="shared" si="45"/>
        <v>0</v>
      </c>
      <c r="N108" s="681"/>
      <c r="O108" s="687">
        <f t="shared" si="46"/>
        <v>0</v>
      </c>
      <c r="P108" s="688" t="str">
        <f t="shared" si="47"/>
        <v>-</v>
      </c>
      <c r="Q108" s="687">
        <f t="shared" si="48"/>
        <v>0</v>
      </c>
      <c r="R108" s="681"/>
      <c r="S108" s="687">
        <f t="shared" si="49"/>
        <v>0</v>
      </c>
      <c r="T108" s="681"/>
      <c r="U108" s="687">
        <f t="shared" si="50"/>
        <v>0</v>
      </c>
      <c r="V108" s="688" t="str">
        <f t="shared" si="51"/>
        <v>-</v>
      </c>
      <c r="W108" s="687">
        <f>W33-W61-W64-W65-W68-W69-W72-W73-W77-W80-W83-W84-W85-W87-W88-W89-W91-W93-W95-W96-W97-W99-W100-W101-W103-W105-W106-W107</f>
        <v>0</v>
      </c>
      <c r="X108" s="681"/>
      <c r="Y108" s="687">
        <f>Y33-Y61-Y64-Y65-Y68-Y69-Y72-Y73-Y77-Y80-Y83-Y84-Y85-Y87-Y88-Y89-Y91-Y93-Y95-Y96-Y97-Y99-Y100-Y101-Y103-Y105-Y106-Y107</f>
        <v>0</v>
      </c>
      <c r="Z108" s="681"/>
      <c r="AA108" s="687">
        <f t="shared" si="52"/>
        <v>0</v>
      </c>
      <c r="AB108" s="688" t="str">
        <f t="shared" si="53"/>
        <v>-</v>
      </c>
      <c r="AC108" s="687">
        <f>AC33-AC61-AC64-AC65-AC68-AC69-AC72-AC73-AC77-AC80-AC83-AC84-AC85-AC87-AC88-AC89-AC91-AC93-AC95-AC96-AC97-AC99-AC100-AC101-AC103-AC105-AC106-AC107</f>
        <v>0</v>
      </c>
      <c r="AD108" s="681"/>
      <c r="AE108" s="687">
        <f>AE33-AE61-AE64-AE65-AE68-AE69-AE72-AE73-AE77-AE80-AE83-AE84-AE85-AE87-AE88-AE89-AE91-AE93-AE95-AE96-AE97-AE99-AE100-AE101-AE103-AE105-AE106-AE107</f>
        <v>0</v>
      </c>
      <c r="AF108" s="681"/>
      <c r="AG108" s="687">
        <f t="shared" si="54"/>
        <v>0</v>
      </c>
      <c r="AH108" s="688" t="str">
        <f t="shared" si="55"/>
        <v>-</v>
      </c>
      <c r="AI108" s="687">
        <f>AI33-AI61-AI64-AI65-AI68-AI69-AI72-AI73-AI77-AI80-AI83-AI84-AI85-AI87-AI88-AI89-AI91-AI93-AI95-AI96-AI97-AI99-AI100-AI101-AI103-AI105-AI106-AI107</f>
        <v>0</v>
      </c>
      <c r="AJ108" s="681"/>
      <c r="AK108" s="687">
        <f>AK33-AK61-AK64-AK65-AK68-AK69-AK72-AK73-AK77-AK80-AK83-AK84-AK85-AK87-AK88-AK89-AK91-AK93-AK95-AK96-AK97-AK99-AK100-AK101-AK103-AK105-AK106-AK107</f>
        <v>0</v>
      </c>
      <c r="AL108" s="681"/>
      <c r="AM108" s="687">
        <f t="shared" si="56"/>
        <v>0</v>
      </c>
      <c r="AN108" s="688" t="str">
        <f t="shared" si="57"/>
        <v>-</v>
      </c>
      <c r="AO108" s="687">
        <f t="shared" si="58"/>
        <v>0</v>
      </c>
      <c r="AP108" s="681"/>
      <c r="AQ108" s="687">
        <f t="shared" si="59"/>
        <v>0</v>
      </c>
      <c r="AR108" s="681"/>
      <c r="AS108" s="687">
        <f t="shared" si="60"/>
        <v>0</v>
      </c>
      <c r="AT108" s="688" t="str">
        <f t="shared" si="61"/>
        <v>-</v>
      </c>
      <c r="AU108" s="687">
        <f>AU33-AU61-AU64-AU65-AU68-AU69-AU72-AU73-AU77-AU80-AU83-AU84-AU85-AU87-AU88-AU89-AU91-AU93-AU95-AU96-AU97-AU99-AU100-AU101-AU103-AU105-AU106-AU107</f>
        <v>0</v>
      </c>
      <c r="AV108" s="681"/>
      <c r="AW108" s="687">
        <f>AW33-AW61-AW64-AW65-AW68-AW69-AW72-AW73-AW77-AW80-AW83-AW84-AW85-AW87-AW88-AW89-AW91-AW93-AW95-AW96-AW97-AW99-AW100-AW101-AW103-AW105-AW106-AW107</f>
        <v>0</v>
      </c>
      <c r="AX108" s="681"/>
      <c r="AY108" s="687">
        <f t="shared" si="62"/>
        <v>0</v>
      </c>
      <c r="AZ108" s="688" t="str">
        <f t="shared" si="63"/>
        <v>-</v>
      </c>
      <c r="BA108" s="687">
        <f>BA33-BA61-BA64-BA65-BA68-BA69-BA72-BA73-BA77-BA80-BA83-BA84-BA85-BA87-BA88-BA89-BA91-BA93-BA95-BA96-BA97-BA99-BA100-BA101-BA103-BA105-BA106-BA107</f>
        <v>0</v>
      </c>
      <c r="BB108" s="681"/>
      <c r="BC108" s="687">
        <f>BC33-BC61-BC64-BC65-BC68-BC69-BC72-BC73-BC77-BC80-BC83-BC84-BC85-BC87-BC88-BC89-BC91-BC93-BC95-BC96-BC97-BC99-BC100-BC101-BC103-BC105-BC106-BC107</f>
        <v>0</v>
      </c>
      <c r="BD108" s="681"/>
      <c r="BE108" s="687">
        <f t="shared" si="64"/>
        <v>0</v>
      </c>
      <c r="BF108" s="688" t="str">
        <f t="shared" si="65"/>
        <v>-</v>
      </c>
      <c r="BG108" s="687">
        <f>BG33-BG61-BG64-BG65-BG68-BG69-BG72-BG73-BG77-BG80-BG83-BG84-BG85-BG87-BG88-BG89-BG91-BG93-BG95-BG96-BG97-BG99-BG100-BG101-BG103-BG105-BG106-BG107</f>
        <v>0</v>
      </c>
      <c r="BH108" s="681"/>
      <c r="BI108" s="687">
        <f>BI33-BI61-BI64-BI65-BI68-BI69-BI72-BI73-BI77-BI80-BI83-BI84-BI85-BI87-BI88-BI89-BI91-BI93-BI95-BI96-BI97-BI99-BI100-BI101-BI103-BI105-BI106-BI107</f>
        <v>0</v>
      </c>
      <c r="BJ108" s="681"/>
      <c r="BK108" s="687">
        <f t="shared" si="66"/>
        <v>0</v>
      </c>
      <c r="BL108" s="688" t="str">
        <f t="shared" si="67"/>
        <v>-</v>
      </c>
      <c r="BM108" s="687">
        <f t="shared" si="68"/>
        <v>0</v>
      </c>
      <c r="BN108" s="681"/>
      <c r="BO108" s="687">
        <f t="shared" si="69"/>
        <v>0</v>
      </c>
      <c r="BP108" s="681"/>
      <c r="BQ108" s="687">
        <f t="shared" si="70"/>
        <v>0</v>
      </c>
      <c r="BR108" s="688" t="str">
        <f t="shared" si="71"/>
        <v>-</v>
      </c>
      <c r="BS108" s="687">
        <f>BS33-BS61-BS64-BS65-BS68-BS69-BS72-BS73-BS77-BS80-BS83-BS84-BS85-BS87-BS88-BS89-BS91-BS93-BS95-BS96-BS97-BS99-BS100-BS101-BS103-BS105-BS106-BS107</f>
        <v>0</v>
      </c>
      <c r="BT108" s="681"/>
      <c r="BU108" s="687">
        <f>BU33-BU61-BU64-BU65-BU68-BU69-BU72-BU73-BU77-BU80-BU83-BU84-BU85-BU87-BU88-BU89-BU91-BU93-BU95-BU96-BU97-BU99-BU100-BU101-BU103-BU105-BU106-BU107</f>
        <v>0</v>
      </c>
      <c r="BV108" s="681"/>
      <c r="BW108" s="687">
        <f t="shared" si="72"/>
        <v>0</v>
      </c>
      <c r="BX108" s="688" t="str">
        <f t="shared" si="73"/>
        <v>-</v>
      </c>
      <c r="BY108" s="687">
        <f>BY33-BY61-BY64-BY65-BY68-BY69-BY72-BY73-BY77-BY80-BY83-BY84-BY85-BY87-BY88-BY89-BY91-BY93-BY95-BY96-BY97-BY99-BY100-BY101-BY103-BY105-BY106-BY107</f>
        <v>0</v>
      </c>
      <c r="BZ108" s="681"/>
      <c r="CA108" s="687">
        <f>CA33-CA61-CA64-CA65-CA68-CA69-CA72-CA73-CA77-CA80-CA83-CA84-CA85-CA87-CA88-CA89-CA91-CA93-CA95-CA96-CA97-CA99-CA100-CA101-CA103-CA105-CA106-CA107</f>
        <v>0</v>
      </c>
      <c r="CB108" s="681"/>
      <c r="CC108" s="687">
        <f t="shared" si="74"/>
        <v>0</v>
      </c>
      <c r="CD108" s="688" t="str">
        <f t="shared" si="75"/>
        <v>-</v>
      </c>
      <c r="CE108" s="687">
        <f>CE33-CE61-CE64-CE65-CE68-CE69-CE72-CE73-CE77-CE80-CE83-CE84-CE85-CE87-CE88-CE89-CE91-CE93-CE95-CE96-CE97-CE99-CE100-CE101-CE103-CE105-CE106-CE107</f>
        <v>0</v>
      </c>
      <c r="CF108" s="681"/>
      <c r="CG108" s="687">
        <f>CG33-CG61-CG64-CG65-CG68-CG69-CG72-CG73-CG77-CG80-CG83-CG84-CG85-CG87-CG88-CG89-CG91-CG93-CG95-CG96-CG97-CG99-CG100-CG101-CG103-CG105-CG106-CG107</f>
        <v>0</v>
      </c>
      <c r="CH108" s="681"/>
      <c r="CI108" s="687">
        <f t="shared" si="76"/>
        <v>0</v>
      </c>
      <c r="CJ108" s="688" t="str">
        <f t="shared" si="77"/>
        <v>-</v>
      </c>
      <c r="CK108" s="687">
        <f t="shared" si="78"/>
        <v>0</v>
      </c>
      <c r="CL108" s="681"/>
      <c r="CM108" s="687">
        <f t="shared" si="79"/>
        <v>0</v>
      </c>
      <c r="CN108" s="681"/>
      <c r="CO108" s="687">
        <f t="shared" si="80"/>
        <v>0</v>
      </c>
      <c r="CP108" s="688" t="str">
        <f t="shared" si="81"/>
        <v>-</v>
      </c>
      <c r="CQ108" s="687">
        <f>CQ33-CQ61-CQ64-CQ65-CQ68-CQ69-CQ72-CQ73-CQ77-CQ80-CQ83-CQ84-CQ85-CQ87-CQ88-CQ89-CQ91-CQ93-CQ95-CQ96-CQ97-CQ99-CQ100-CQ101-CQ103-CQ105-CQ106-CQ107</f>
        <v>0</v>
      </c>
      <c r="CR108" s="681"/>
      <c r="CS108" s="687">
        <f>CS33-CS61-CS64-CS65-CS68-CS69-CS72-CS73-CS77-CS80-CS83-CS84-CS85-CS87-CS88-CS89-CS91-CS93-CS95-CS96-CS97-CS99-CS100-CS101-CS103-CS105-CS106-CS107</f>
        <v>0</v>
      </c>
      <c r="CT108" s="681"/>
      <c r="CU108" s="687">
        <f t="shared" si="82"/>
        <v>0</v>
      </c>
      <c r="CV108" s="688" t="str">
        <f t="shared" si="83"/>
        <v>-</v>
      </c>
      <c r="CW108" s="687">
        <f>CW33-CW61-CW64-CW65-CW68-CW69-CW72-CW73-CW77-CW80-CW83-CW84-CW85-CW87-CW88-CW89-CW91-CW93-CW95-CW96-CW97-CW99-CW100-CW101-CW103-CW105-CW106-CW107</f>
        <v>0</v>
      </c>
      <c r="CX108" s="681"/>
      <c r="CY108" s="687">
        <f>CY33-CY61-CY64-CY65-CY68-CY69-CY72-CY73-CY77-CY80-CY83-CY84-CY85-CY87-CY88-CY89-CY91-CY93-CY95-CY96-CY97-CY99-CY100-CY101-CY103-CY105-CY106-CY107</f>
        <v>0</v>
      </c>
      <c r="CZ108" s="681"/>
      <c r="DA108" s="687">
        <f t="shared" si="84"/>
        <v>0</v>
      </c>
      <c r="DB108" s="688" t="str">
        <f t="shared" si="85"/>
        <v>-</v>
      </c>
      <c r="DC108" s="687">
        <f>DC33-DC61-DC64-DC65-DC68-DC69-DC72-DC73-DC77-DC80-DC83-DC84-DC85-DC87-DC88-DC89-DC91-DC93-DC95-DC96-DC97-DC99-DC100-DC101-DC103-DC105-DC106-DC107</f>
        <v>0</v>
      </c>
      <c r="DD108" s="681"/>
      <c r="DE108" s="687">
        <f>DE33-DE61-DE64-DE65-DE68-DE69-DE72-DE73-DE77-DE80-DE83-DE84-DE85-DE87-DE88-DE89-DE91-DE93-DE95-DE96-DE97-DE99-DE100-DE101-DE103-DE105-DE106-DE107</f>
        <v>0</v>
      </c>
      <c r="DF108" s="681"/>
      <c r="DG108" s="687">
        <f t="shared" si="86"/>
        <v>0</v>
      </c>
      <c r="DH108" s="688" t="str">
        <f t="shared" si="87"/>
        <v>-</v>
      </c>
    </row>
    <row r="109" spans="1:112" ht="21.75" customHeight="1">
      <c r="B109" s="331"/>
      <c r="C109" s="330" t="s">
        <v>1254</v>
      </c>
      <c r="D109" s="331"/>
      <c r="E109" s="528" t="s">
        <v>4626</v>
      </c>
      <c r="F109" s="528"/>
      <c r="G109" s="529"/>
      <c r="H109" s="530"/>
      <c r="I109" s="530"/>
      <c r="J109" s="348"/>
      <c r="K109" s="687">
        <f t="shared" si="44"/>
        <v>0</v>
      </c>
      <c r="L109" s="681"/>
      <c r="M109" s="687">
        <f t="shared" si="45"/>
        <v>0</v>
      </c>
      <c r="N109" s="681"/>
      <c r="O109" s="687">
        <f t="shared" si="46"/>
        <v>0</v>
      </c>
      <c r="P109" s="688" t="str">
        <f t="shared" si="47"/>
        <v>-</v>
      </c>
      <c r="Q109" s="687">
        <f t="shared" si="48"/>
        <v>0</v>
      </c>
      <c r="R109" s="681"/>
      <c r="S109" s="687">
        <f t="shared" si="49"/>
        <v>0</v>
      </c>
      <c r="T109" s="681"/>
      <c r="U109" s="687">
        <f t="shared" si="50"/>
        <v>0</v>
      </c>
      <c r="V109" s="688" t="str">
        <f t="shared" si="51"/>
        <v>-</v>
      </c>
      <c r="W109" s="681"/>
      <c r="X109" s="681"/>
      <c r="Y109" s="681"/>
      <c r="Z109" s="681"/>
      <c r="AA109" s="687">
        <f t="shared" si="52"/>
        <v>0</v>
      </c>
      <c r="AB109" s="688" t="str">
        <f t="shared" si="53"/>
        <v>-</v>
      </c>
      <c r="AC109" s="681"/>
      <c r="AD109" s="681"/>
      <c r="AE109" s="681"/>
      <c r="AF109" s="681"/>
      <c r="AG109" s="687">
        <f t="shared" si="54"/>
        <v>0</v>
      </c>
      <c r="AH109" s="688" t="str">
        <f t="shared" si="55"/>
        <v>-</v>
      </c>
      <c r="AI109" s="681"/>
      <c r="AJ109" s="681"/>
      <c r="AK109" s="681"/>
      <c r="AL109" s="681"/>
      <c r="AM109" s="687">
        <f t="shared" si="56"/>
        <v>0</v>
      </c>
      <c r="AN109" s="688" t="str">
        <f t="shared" si="57"/>
        <v>-</v>
      </c>
      <c r="AO109" s="687">
        <f t="shared" si="58"/>
        <v>0</v>
      </c>
      <c r="AP109" s="681"/>
      <c r="AQ109" s="687">
        <f t="shared" si="59"/>
        <v>0</v>
      </c>
      <c r="AR109" s="681"/>
      <c r="AS109" s="687">
        <f t="shared" si="60"/>
        <v>0</v>
      </c>
      <c r="AT109" s="688" t="str">
        <f t="shared" si="61"/>
        <v>-</v>
      </c>
      <c r="AU109" s="681"/>
      <c r="AV109" s="681"/>
      <c r="AW109" s="681"/>
      <c r="AX109" s="681"/>
      <c r="AY109" s="687">
        <f t="shared" si="62"/>
        <v>0</v>
      </c>
      <c r="AZ109" s="688" t="str">
        <f t="shared" si="63"/>
        <v>-</v>
      </c>
      <c r="BA109" s="681"/>
      <c r="BB109" s="681"/>
      <c r="BC109" s="681"/>
      <c r="BD109" s="681"/>
      <c r="BE109" s="687">
        <f t="shared" si="64"/>
        <v>0</v>
      </c>
      <c r="BF109" s="688" t="str">
        <f t="shared" si="65"/>
        <v>-</v>
      </c>
      <c r="BG109" s="681"/>
      <c r="BH109" s="681"/>
      <c r="BI109" s="681"/>
      <c r="BJ109" s="681"/>
      <c r="BK109" s="687">
        <f t="shared" si="66"/>
        <v>0</v>
      </c>
      <c r="BL109" s="688" t="str">
        <f t="shared" si="67"/>
        <v>-</v>
      </c>
      <c r="BM109" s="687">
        <f t="shared" si="68"/>
        <v>0</v>
      </c>
      <c r="BN109" s="681"/>
      <c r="BO109" s="687">
        <f t="shared" si="69"/>
        <v>0</v>
      </c>
      <c r="BP109" s="681"/>
      <c r="BQ109" s="687">
        <f t="shared" si="70"/>
        <v>0</v>
      </c>
      <c r="BR109" s="688" t="str">
        <f t="shared" si="71"/>
        <v>-</v>
      </c>
      <c r="BS109" s="681"/>
      <c r="BT109" s="681"/>
      <c r="BU109" s="681"/>
      <c r="BV109" s="681"/>
      <c r="BW109" s="687">
        <f t="shared" si="72"/>
        <v>0</v>
      </c>
      <c r="BX109" s="688" t="str">
        <f t="shared" si="73"/>
        <v>-</v>
      </c>
      <c r="BY109" s="681"/>
      <c r="BZ109" s="681"/>
      <c r="CA109" s="681"/>
      <c r="CB109" s="681"/>
      <c r="CC109" s="687">
        <f t="shared" si="74"/>
        <v>0</v>
      </c>
      <c r="CD109" s="688" t="str">
        <f t="shared" si="75"/>
        <v>-</v>
      </c>
      <c r="CE109" s="681"/>
      <c r="CF109" s="681"/>
      <c r="CG109" s="681"/>
      <c r="CH109" s="681"/>
      <c r="CI109" s="687">
        <f t="shared" si="76"/>
        <v>0</v>
      </c>
      <c r="CJ109" s="688" t="str">
        <f t="shared" si="77"/>
        <v>-</v>
      </c>
      <c r="CK109" s="687">
        <f t="shared" si="78"/>
        <v>0</v>
      </c>
      <c r="CL109" s="681"/>
      <c r="CM109" s="687">
        <f t="shared" si="79"/>
        <v>0</v>
      </c>
      <c r="CN109" s="681"/>
      <c r="CO109" s="687">
        <f t="shared" si="80"/>
        <v>0</v>
      </c>
      <c r="CP109" s="688" t="str">
        <f t="shared" si="81"/>
        <v>-</v>
      </c>
      <c r="CQ109" s="681"/>
      <c r="CR109" s="681"/>
      <c r="CS109" s="681"/>
      <c r="CT109" s="681"/>
      <c r="CU109" s="687">
        <f t="shared" si="82"/>
        <v>0</v>
      </c>
      <c r="CV109" s="688" t="str">
        <f t="shared" si="83"/>
        <v>-</v>
      </c>
      <c r="CW109" s="681"/>
      <c r="CX109" s="681"/>
      <c r="CY109" s="681"/>
      <c r="CZ109" s="681"/>
      <c r="DA109" s="687">
        <f t="shared" si="84"/>
        <v>0</v>
      </c>
      <c r="DB109" s="688" t="str">
        <f t="shared" si="85"/>
        <v>-</v>
      </c>
      <c r="DC109" s="681"/>
      <c r="DD109" s="681"/>
      <c r="DE109" s="681"/>
      <c r="DF109" s="681"/>
      <c r="DG109" s="687">
        <f t="shared" si="86"/>
        <v>0</v>
      </c>
      <c r="DH109" s="688" t="str">
        <f t="shared" si="87"/>
        <v>-</v>
      </c>
    </row>
    <row r="110" spans="1:112" ht="42.75" customHeight="1">
      <c r="A110">
        <v>128.619</v>
      </c>
      <c r="B110" s="333" t="s">
        <v>1084</v>
      </c>
      <c r="C110" s="334" t="s">
        <v>95</v>
      </c>
      <c r="D110" s="333" t="s">
        <v>1084</v>
      </c>
      <c r="E110" s="528" t="s">
        <v>4627</v>
      </c>
      <c r="F110" s="528"/>
      <c r="G110" s="529"/>
      <c r="H110" s="530" t="s">
        <v>4628</v>
      </c>
      <c r="I110" s="530"/>
      <c r="J110" s="335" t="s">
        <v>883</v>
      </c>
      <c r="K110" s="687">
        <f t="shared" si="44"/>
        <v>1296.5</v>
      </c>
      <c r="L110" s="681"/>
      <c r="M110" s="687">
        <f t="shared" si="45"/>
        <v>0</v>
      </c>
      <c r="N110" s="681"/>
      <c r="O110" s="687">
        <f t="shared" si="46"/>
        <v>-1296.5</v>
      </c>
      <c r="P110" s="688">
        <f t="shared" si="47"/>
        <v>0</v>
      </c>
      <c r="Q110" s="687">
        <f t="shared" si="48"/>
        <v>344.5</v>
      </c>
      <c r="R110" s="681"/>
      <c r="S110" s="687">
        <f t="shared" si="49"/>
        <v>0</v>
      </c>
      <c r="T110" s="681"/>
      <c r="U110" s="687">
        <f t="shared" si="50"/>
        <v>-344.5</v>
      </c>
      <c r="V110" s="688">
        <f t="shared" si="51"/>
        <v>0</v>
      </c>
      <c r="W110" s="687">
        <f>W111+W113+W118+W120+W123+W124+W128</f>
        <v>118</v>
      </c>
      <c r="X110" s="681"/>
      <c r="Y110" s="687">
        <f>Y111+Y113+Y118+Y120+Y123+Y124+Y128</f>
        <v>0</v>
      </c>
      <c r="Z110" s="681"/>
      <c r="AA110" s="687">
        <f t="shared" si="52"/>
        <v>-118</v>
      </c>
      <c r="AB110" s="688">
        <f t="shared" si="53"/>
        <v>0</v>
      </c>
      <c r="AC110" s="687">
        <f>AC111+AC113+AC118+AC120+AC123+AC124+AC128</f>
        <v>109.7</v>
      </c>
      <c r="AD110" s="681"/>
      <c r="AE110" s="687">
        <f>AE111+AE113+AE118+AE120+AE123+AE124+AE128</f>
        <v>0</v>
      </c>
      <c r="AF110" s="681"/>
      <c r="AG110" s="687">
        <f t="shared" si="54"/>
        <v>-109.7</v>
      </c>
      <c r="AH110" s="688">
        <f t="shared" si="55"/>
        <v>0</v>
      </c>
      <c r="AI110" s="687">
        <f>AI111+AI113+AI118+AI120+AI123+AI124+AI128</f>
        <v>116.8</v>
      </c>
      <c r="AJ110" s="681"/>
      <c r="AK110" s="687">
        <f>AK111+AK113+AK118+AK120+AK123+AK124+AK128</f>
        <v>0</v>
      </c>
      <c r="AL110" s="681"/>
      <c r="AM110" s="687">
        <f t="shared" si="56"/>
        <v>-116.8</v>
      </c>
      <c r="AN110" s="688">
        <f t="shared" si="57"/>
        <v>0</v>
      </c>
      <c r="AO110" s="687">
        <f t="shared" si="58"/>
        <v>323.5</v>
      </c>
      <c r="AP110" s="681"/>
      <c r="AQ110" s="687">
        <f t="shared" si="59"/>
        <v>0</v>
      </c>
      <c r="AR110" s="681"/>
      <c r="AS110" s="687">
        <f t="shared" si="60"/>
        <v>-323.5</v>
      </c>
      <c r="AT110" s="688">
        <f t="shared" si="61"/>
        <v>0</v>
      </c>
      <c r="AU110" s="687">
        <f>AU111+AU113+AU118+AU120+AU123+AU124+AU128</f>
        <v>99.399999999999991</v>
      </c>
      <c r="AV110" s="681"/>
      <c r="AW110" s="687">
        <f>AW111+AW113+AW118+AW120+AW123+AW124+AW128</f>
        <v>0</v>
      </c>
      <c r="AX110" s="681"/>
      <c r="AY110" s="687">
        <f t="shared" si="62"/>
        <v>-99.399999999999991</v>
      </c>
      <c r="AZ110" s="688">
        <f t="shared" si="63"/>
        <v>0</v>
      </c>
      <c r="BA110" s="687">
        <f>BA111+BA113+BA118+BA120+BA123+BA124+BA128</f>
        <v>115.19999999999999</v>
      </c>
      <c r="BB110" s="681"/>
      <c r="BC110" s="687">
        <f>BC111+BC113+BC118+BC120+BC123+BC124+BC128</f>
        <v>0</v>
      </c>
      <c r="BD110" s="681"/>
      <c r="BE110" s="687">
        <f t="shared" si="64"/>
        <v>-115.19999999999999</v>
      </c>
      <c r="BF110" s="688">
        <f t="shared" si="65"/>
        <v>0</v>
      </c>
      <c r="BG110" s="687">
        <f>BG111+BG113+BG118+BG120+BG123+BG124+BG128</f>
        <v>108.9</v>
      </c>
      <c r="BH110" s="681"/>
      <c r="BI110" s="687">
        <f>BI111+BI113+BI118+BI120+BI123+BI124+BI128</f>
        <v>0</v>
      </c>
      <c r="BJ110" s="681"/>
      <c r="BK110" s="687">
        <f t="shared" si="66"/>
        <v>-108.9</v>
      </c>
      <c r="BL110" s="688">
        <f t="shared" si="67"/>
        <v>0</v>
      </c>
      <c r="BM110" s="687">
        <f t="shared" si="68"/>
        <v>339.4</v>
      </c>
      <c r="BN110" s="681"/>
      <c r="BO110" s="687">
        <f t="shared" si="69"/>
        <v>0</v>
      </c>
      <c r="BP110" s="681"/>
      <c r="BQ110" s="687">
        <f t="shared" si="70"/>
        <v>-339.4</v>
      </c>
      <c r="BR110" s="688">
        <f t="shared" si="71"/>
        <v>0</v>
      </c>
      <c r="BS110" s="687">
        <f>BS111+BS113+BS118+BS120+BS123+BS124+BS128</f>
        <v>114.49999999999999</v>
      </c>
      <c r="BT110" s="681"/>
      <c r="BU110" s="687">
        <f>BU111+BU113+BU118+BU120+BU123+BU124+BU128</f>
        <v>0</v>
      </c>
      <c r="BV110" s="681"/>
      <c r="BW110" s="687">
        <f t="shared" si="72"/>
        <v>-114.49999999999999</v>
      </c>
      <c r="BX110" s="688">
        <f t="shared" si="73"/>
        <v>0</v>
      </c>
      <c r="BY110" s="687">
        <f>BY111+BY113+BY118+BY120+BY123+BY124+BY128</f>
        <v>97.1</v>
      </c>
      <c r="BZ110" s="681"/>
      <c r="CA110" s="687">
        <f>CA111+CA113+CA118+CA120+CA123+CA124+CA128</f>
        <v>0</v>
      </c>
      <c r="CB110" s="681"/>
      <c r="CC110" s="687">
        <f t="shared" si="74"/>
        <v>-97.1</v>
      </c>
      <c r="CD110" s="688">
        <f t="shared" si="75"/>
        <v>0</v>
      </c>
      <c r="CE110" s="687">
        <f>CE111+CE113+CE118+CE120+CE123+CE124+CE128</f>
        <v>127.80000000000001</v>
      </c>
      <c r="CF110" s="681"/>
      <c r="CG110" s="687">
        <f>CG111+CG113+CG118+CG120+CG123+CG124+CG128</f>
        <v>0</v>
      </c>
      <c r="CH110" s="681"/>
      <c r="CI110" s="687">
        <f t="shared" si="76"/>
        <v>-127.80000000000001</v>
      </c>
      <c r="CJ110" s="688">
        <f t="shared" si="77"/>
        <v>0</v>
      </c>
      <c r="CK110" s="687">
        <f t="shared" si="78"/>
        <v>289.09999999999997</v>
      </c>
      <c r="CL110" s="681"/>
      <c r="CM110" s="687">
        <f t="shared" si="79"/>
        <v>0</v>
      </c>
      <c r="CN110" s="681"/>
      <c r="CO110" s="687">
        <f t="shared" si="80"/>
        <v>-289.09999999999997</v>
      </c>
      <c r="CP110" s="688">
        <f t="shared" si="81"/>
        <v>0</v>
      </c>
      <c r="CQ110" s="687">
        <f>CQ111+CQ113+CQ118+CQ120+CQ123+CQ124+CQ128</f>
        <v>89.3</v>
      </c>
      <c r="CR110" s="681"/>
      <c r="CS110" s="687">
        <f>CS111+CS113+CS118+CS120+CS123+CS124+CS128</f>
        <v>0</v>
      </c>
      <c r="CT110" s="681"/>
      <c r="CU110" s="687">
        <f t="shared" si="82"/>
        <v>-89.3</v>
      </c>
      <c r="CV110" s="688">
        <f t="shared" si="83"/>
        <v>0</v>
      </c>
      <c r="CW110" s="687">
        <f>CW111+CW113+CW118+CW120+CW123+CW124+CW128</f>
        <v>102.6</v>
      </c>
      <c r="CX110" s="681"/>
      <c r="CY110" s="687">
        <f>CY111+CY113+CY118+CY120+CY123+CY124+CY128</f>
        <v>0</v>
      </c>
      <c r="CZ110" s="681"/>
      <c r="DA110" s="687">
        <f t="shared" si="84"/>
        <v>-102.6</v>
      </c>
      <c r="DB110" s="688">
        <f t="shared" si="85"/>
        <v>0</v>
      </c>
      <c r="DC110" s="687">
        <f>DC111+DC113+DC118+DC120+DC123+DC124+DC128</f>
        <v>97.2</v>
      </c>
      <c r="DD110" s="681"/>
      <c r="DE110" s="687">
        <f>DE111+DE113+DE118+DE120+DE123+DE124+DE128</f>
        <v>0</v>
      </c>
      <c r="DF110" s="681"/>
      <c r="DG110" s="687">
        <f t="shared" si="86"/>
        <v>-97.2</v>
      </c>
      <c r="DH110" s="688">
        <f t="shared" si="87"/>
        <v>0</v>
      </c>
    </row>
    <row r="111" spans="1:112" ht="21.75" customHeight="1">
      <c r="A111">
        <v>73.988</v>
      </c>
      <c r="B111" s="336" t="s">
        <v>1256</v>
      </c>
      <c r="C111" s="337" t="s">
        <v>112</v>
      </c>
      <c r="D111" s="336" t="s">
        <v>1256</v>
      </c>
      <c r="E111" s="528" t="s">
        <v>4629</v>
      </c>
      <c r="F111" s="528"/>
      <c r="G111" s="529"/>
      <c r="H111" s="530" t="s">
        <v>4630</v>
      </c>
      <c r="I111" s="530"/>
      <c r="J111" s="663" t="s">
        <v>883</v>
      </c>
      <c r="K111" s="687">
        <f t="shared" si="44"/>
        <v>740.3</v>
      </c>
      <c r="L111" s="681"/>
      <c r="M111" s="687">
        <f t="shared" si="45"/>
        <v>0</v>
      </c>
      <c r="N111" s="681"/>
      <c r="O111" s="687">
        <f t="shared" si="46"/>
        <v>-740.3</v>
      </c>
      <c r="P111" s="688">
        <f t="shared" si="47"/>
        <v>0</v>
      </c>
      <c r="Q111" s="687">
        <f t="shared" si="48"/>
        <v>209.3</v>
      </c>
      <c r="R111" s="681"/>
      <c r="S111" s="687">
        <f t="shared" si="49"/>
        <v>0</v>
      </c>
      <c r="T111" s="681"/>
      <c r="U111" s="687">
        <f t="shared" si="50"/>
        <v>-209.3</v>
      </c>
      <c r="V111" s="688">
        <f t="shared" si="51"/>
        <v>0</v>
      </c>
      <c r="W111" s="687">
        <f>W112</f>
        <v>72</v>
      </c>
      <c r="X111" s="681"/>
      <c r="Y111" s="687">
        <f>Y112</f>
        <v>0</v>
      </c>
      <c r="Z111" s="681"/>
      <c r="AA111" s="687">
        <f t="shared" si="52"/>
        <v>-72</v>
      </c>
      <c r="AB111" s="688">
        <f t="shared" si="53"/>
        <v>0</v>
      </c>
      <c r="AC111" s="687">
        <f>AC112</f>
        <v>66.900000000000006</v>
      </c>
      <c r="AD111" s="681"/>
      <c r="AE111" s="687">
        <f>AE112</f>
        <v>0</v>
      </c>
      <c r="AF111" s="681"/>
      <c r="AG111" s="687">
        <f t="shared" si="54"/>
        <v>-66.900000000000006</v>
      </c>
      <c r="AH111" s="688">
        <f t="shared" si="55"/>
        <v>0</v>
      </c>
      <c r="AI111" s="687">
        <f>AI112</f>
        <v>70.400000000000006</v>
      </c>
      <c r="AJ111" s="681"/>
      <c r="AK111" s="687">
        <f>AK112</f>
        <v>0</v>
      </c>
      <c r="AL111" s="681"/>
      <c r="AM111" s="687">
        <f t="shared" si="56"/>
        <v>-70.400000000000006</v>
      </c>
      <c r="AN111" s="688">
        <f t="shared" si="57"/>
        <v>0</v>
      </c>
      <c r="AO111" s="687">
        <f t="shared" si="58"/>
        <v>148.89999999999998</v>
      </c>
      <c r="AP111" s="681"/>
      <c r="AQ111" s="687">
        <f t="shared" si="59"/>
        <v>0</v>
      </c>
      <c r="AR111" s="681"/>
      <c r="AS111" s="687">
        <f t="shared" si="60"/>
        <v>-148.89999999999998</v>
      </c>
      <c r="AT111" s="688">
        <f t="shared" si="61"/>
        <v>0</v>
      </c>
      <c r="AU111" s="687">
        <f>AU112</f>
        <v>53.3</v>
      </c>
      <c r="AV111" s="681"/>
      <c r="AW111" s="687">
        <f>AW112</f>
        <v>0</v>
      </c>
      <c r="AX111" s="681"/>
      <c r="AY111" s="687">
        <f t="shared" si="62"/>
        <v>-53.3</v>
      </c>
      <c r="AZ111" s="688">
        <f t="shared" si="63"/>
        <v>0</v>
      </c>
      <c r="BA111" s="687">
        <f>BA112</f>
        <v>51.4</v>
      </c>
      <c r="BB111" s="681"/>
      <c r="BC111" s="687">
        <f>BC112</f>
        <v>0</v>
      </c>
      <c r="BD111" s="681"/>
      <c r="BE111" s="687">
        <f t="shared" si="64"/>
        <v>-51.4</v>
      </c>
      <c r="BF111" s="688">
        <f t="shared" si="65"/>
        <v>0</v>
      </c>
      <c r="BG111" s="687">
        <f>BG112</f>
        <v>44.2</v>
      </c>
      <c r="BH111" s="681"/>
      <c r="BI111" s="687">
        <f>BI112</f>
        <v>0</v>
      </c>
      <c r="BJ111" s="681"/>
      <c r="BK111" s="687">
        <f t="shared" si="66"/>
        <v>-44.2</v>
      </c>
      <c r="BL111" s="688">
        <f t="shared" si="67"/>
        <v>0</v>
      </c>
      <c r="BM111" s="687">
        <f t="shared" si="68"/>
        <v>210.3</v>
      </c>
      <c r="BN111" s="681"/>
      <c r="BO111" s="687">
        <f t="shared" si="69"/>
        <v>0</v>
      </c>
      <c r="BP111" s="681"/>
      <c r="BQ111" s="687">
        <f t="shared" si="70"/>
        <v>-210.3</v>
      </c>
      <c r="BR111" s="688">
        <f t="shared" si="71"/>
        <v>0</v>
      </c>
      <c r="BS111" s="687">
        <f>BS112</f>
        <v>64.099999999999994</v>
      </c>
      <c r="BT111" s="681"/>
      <c r="BU111" s="687">
        <f>BU112</f>
        <v>0</v>
      </c>
      <c r="BV111" s="681"/>
      <c r="BW111" s="687">
        <f t="shared" si="72"/>
        <v>-64.099999999999994</v>
      </c>
      <c r="BX111" s="688">
        <f t="shared" si="73"/>
        <v>0</v>
      </c>
      <c r="BY111" s="687">
        <f>BY112</f>
        <v>51.2</v>
      </c>
      <c r="BZ111" s="681"/>
      <c r="CA111" s="687">
        <f>CA112</f>
        <v>0</v>
      </c>
      <c r="CB111" s="681"/>
      <c r="CC111" s="687">
        <f t="shared" si="74"/>
        <v>-51.2</v>
      </c>
      <c r="CD111" s="688">
        <f t="shared" si="75"/>
        <v>0</v>
      </c>
      <c r="CE111" s="687">
        <f>CE112</f>
        <v>95</v>
      </c>
      <c r="CF111" s="681"/>
      <c r="CG111" s="687">
        <f>CG112</f>
        <v>0</v>
      </c>
      <c r="CH111" s="681"/>
      <c r="CI111" s="687">
        <f t="shared" si="76"/>
        <v>-95</v>
      </c>
      <c r="CJ111" s="688">
        <f t="shared" si="77"/>
        <v>0</v>
      </c>
      <c r="CK111" s="687">
        <f t="shared" si="78"/>
        <v>171.8</v>
      </c>
      <c r="CL111" s="681"/>
      <c r="CM111" s="687">
        <f t="shared" si="79"/>
        <v>0</v>
      </c>
      <c r="CN111" s="681"/>
      <c r="CO111" s="687">
        <f t="shared" si="80"/>
        <v>-171.8</v>
      </c>
      <c r="CP111" s="688">
        <f t="shared" si="81"/>
        <v>0</v>
      </c>
      <c r="CQ111" s="687">
        <f>CQ112</f>
        <v>58.6</v>
      </c>
      <c r="CR111" s="681"/>
      <c r="CS111" s="687">
        <f>CS112</f>
        <v>0</v>
      </c>
      <c r="CT111" s="681"/>
      <c r="CU111" s="687">
        <f t="shared" si="82"/>
        <v>-58.6</v>
      </c>
      <c r="CV111" s="688">
        <f t="shared" si="83"/>
        <v>0</v>
      </c>
      <c r="CW111" s="687">
        <f>CW112</f>
        <v>62.2</v>
      </c>
      <c r="CX111" s="681"/>
      <c r="CY111" s="687">
        <f>CY112</f>
        <v>0</v>
      </c>
      <c r="CZ111" s="681"/>
      <c r="DA111" s="687">
        <f t="shared" si="84"/>
        <v>-62.2</v>
      </c>
      <c r="DB111" s="688">
        <f t="shared" si="85"/>
        <v>0</v>
      </c>
      <c r="DC111" s="687">
        <f>DC112</f>
        <v>51</v>
      </c>
      <c r="DD111" s="681"/>
      <c r="DE111" s="687">
        <f>DE112</f>
        <v>0</v>
      </c>
      <c r="DF111" s="681"/>
      <c r="DG111" s="687">
        <f t="shared" si="86"/>
        <v>-51</v>
      </c>
      <c r="DH111" s="688">
        <f t="shared" si="87"/>
        <v>0</v>
      </c>
    </row>
    <row r="112" spans="1:112" ht="21.75" customHeight="1">
      <c r="A112">
        <v>73.988</v>
      </c>
      <c r="B112" s="339" t="s">
        <v>1258</v>
      </c>
      <c r="C112" s="337"/>
      <c r="D112" s="339" t="s">
        <v>1258</v>
      </c>
      <c r="E112" s="528" t="s">
        <v>4630</v>
      </c>
      <c r="F112" s="528"/>
      <c r="G112" s="529"/>
      <c r="H112" s="530" t="s">
        <v>4563</v>
      </c>
      <c r="I112" s="530"/>
      <c r="J112" s="663" t="s">
        <v>883</v>
      </c>
      <c r="K112" s="687">
        <f t="shared" si="44"/>
        <v>740.3</v>
      </c>
      <c r="L112" s="681"/>
      <c r="M112" s="687">
        <f t="shared" si="45"/>
        <v>0</v>
      </c>
      <c r="N112" s="681"/>
      <c r="O112" s="687">
        <f t="shared" si="46"/>
        <v>-740.3</v>
      </c>
      <c r="P112" s="688">
        <f t="shared" si="47"/>
        <v>0</v>
      </c>
      <c r="Q112" s="687">
        <f t="shared" si="48"/>
        <v>209.3</v>
      </c>
      <c r="R112" s="681"/>
      <c r="S112" s="687">
        <f t="shared" si="49"/>
        <v>0</v>
      </c>
      <c r="T112" s="681"/>
      <c r="U112" s="687">
        <f t="shared" si="50"/>
        <v>-209.3</v>
      </c>
      <c r="V112" s="688">
        <f t="shared" si="51"/>
        <v>0</v>
      </c>
      <c r="W112" s="687">
        <f>W64</f>
        <v>72</v>
      </c>
      <c r="X112" s="681"/>
      <c r="Y112" s="687">
        <f>Y64</f>
        <v>0</v>
      </c>
      <c r="Z112" s="681"/>
      <c r="AA112" s="687">
        <f t="shared" si="52"/>
        <v>-72</v>
      </c>
      <c r="AB112" s="688">
        <f t="shared" si="53"/>
        <v>0</v>
      </c>
      <c r="AC112" s="687">
        <f>AC64</f>
        <v>66.900000000000006</v>
      </c>
      <c r="AD112" s="681"/>
      <c r="AE112" s="687">
        <f>AE64</f>
        <v>0</v>
      </c>
      <c r="AF112" s="681"/>
      <c r="AG112" s="687">
        <f t="shared" si="54"/>
        <v>-66.900000000000006</v>
      </c>
      <c r="AH112" s="688">
        <f t="shared" si="55"/>
        <v>0</v>
      </c>
      <c r="AI112" s="687">
        <f>AI64</f>
        <v>70.400000000000006</v>
      </c>
      <c r="AJ112" s="681"/>
      <c r="AK112" s="687">
        <f>AK64</f>
        <v>0</v>
      </c>
      <c r="AL112" s="681"/>
      <c r="AM112" s="687">
        <f t="shared" si="56"/>
        <v>-70.400000000000006</v>
      </c>
      <c r="AN112" s="688">
        <f t="shared" si="57"/>
        <v>0</v>
      </c>
      <c r="AO112" s="687">
        <f t="shared" si="58"/>
        <v>148.89999999999998</v>
      </c>
      <c r="AP112" s="681"/>
      <c r="AQ112" s="687">
        <f t="shared" si="59"/>
        <v>0</v>
      </c>
      <c r="AR112" s="681"/>
      <c r="AS112" s="687">
        <f t="shared" si="60"/>
        <v>-148.89999999999998</v>
      </c>
      <c r="AT112" s="688">
        <f t="shared" si="61"/>
        <v>0</v>
      </c>
      <c r="AU112" s="687">
        <f>AU64</f>
        <v>53.3</v>
      </c>
      <c r="AV112" s="681"/>
      <c r="AW112" s="687">
        <f>AW64</f>
        <v>0</v>
      </c>
      <c r="AX112" s="681"/>
      <c r="AY112" s="687">
        <f t="shared" si="62"/>
        <v>-53.3</v>
      </c>
      <c r="AZ112" s="688">
        <f t="shared" si="63"/>
        <v>0</v>
      </c>
      <c r="BA112" s="687">
        <f>BA64</f>
        <v>51.4</v>
      </c>
      <c r="BB112" s="681"/>
      <c r="BC112" s="687">
        <f>BC64</f>
        <v>0</v>
      </c>
      <c r="BD112" s="681"/>
      <c r="BE112" s="687">
        <f t="shared" si="64"/>
        <v>-51.4</v>
      </c>
      <c r="BF112" s="688">
        <f t="shared" si="65"/>
        <v>0</v>
      </c>
      <c r="BG112" s="687">
        <f>BG64</f>
        <v>44.2</v>
      </c>
      <c r="BH112" s="681"/>
      <c r="BI112" s="687">
        <f>BI64</f>
        <v>0</v>
      </c>
      <c r="BJ112" s="681"/>
      <c r="BK112" s="687">
        <f t="shared" si="66"/>
        <v>-44.2</v>
      </c>
      <c r="BL112" s="688">
        <f t="shared" si="67"/>
        <v>0</v>
      </c>
      <c r="BM112" s="687">
        <f t="shared" si="68"/>
        <v>210.3</v>
      </c>
      <c r="BN112" s="681"/>
      <c r="BO112" s="687">
        <f t="shared" si="69"/>
        <v>0</v>
      </c>
      <c r="BP112" s="681"/>
      <c r="BQ112" s="687">
        <f t="shared" si="70"/>
        <v>-210.3</v>
      </c>
      <c r="BR112" s="688">
        <f t="shared" si="71"/>
        <v>0</v>
      </c>
      <c r="BS112" s="687">
        <f>BS64</f>
        <v>64.099999999999994</v>
      </c>
      <c r="BT112" s="681"/>
      <c r="BU112" s="687">
        <f>BU64</f>
        <v>0</v>
      </c>
      <c r="BV112" s="681"/>
      <c r="BW112" s="687">
        <f t="shared" si="72"/>
        <v>-64.099999999999994</v>
      </c>
      <c r="BX112" s="688">
        <f t="shared" si="73"/>
        <v>0</v>
      </c>
      <c r="BY112" s="687">
        <f>BY64</f>
        <v>51.2</v>
      </c>
      <c r="BZ112" s="681"/>
      <c r="CA112" s="687">
        <f>CA64</f>
        <v>0</v>
      </c>
      <c r="CB112" s="681"/>
      <c r="CC112" s="687">
        <f t="shared" si="74"/>
        <v>-51.2</v>
      </c>
      <c r="CD112" s="688">
        <f t="shared" si="75"/>
        <v>0</v>
      </c>
      <c r="CE112" s="687">
        <f>CE64</f>
        <v>95</v>
      </c>
      <c r="CF112" s="681"/>
      <c r="CG112" s="687">
        <f>CG64</f>
        <v>0</v>
      </c>
      <c r="CH112" s="681"/>
      <c r="CI112" s="687">
        <f t="shared" si="76"/>
        <v>-95</v>
      </c>
      <c r="CJ112" s="688">
        <f t="shared" si="77"/>
        <v>0</v>
      </c>
      <c r="CK112" s="687">
        <f t="shared" si="78"/>
        <v>171.8</v>
      </c>
      <c r="CL112" s="681"/>
      <c r="CM112" s="687">
        <f t="shared" si="79"/>
        <v>0</v>
      </c>
      <c r="CN112" s="681"/>
      <c r="CO112" s="687">
        <f t="shared" si="80"/>
        <v>-171.8</v>
      </c>
      <c r="CP112" s="688">
        <f t="shared" si="81"/>
        <v>0</v>
      </c>
      <c r="CQ112" s="687">
        <f>CQ64</f>
        <v>58.6</v>
      </c>
      <c r="CR112" s="681"/>
      <c r="CS112" s="687">
        <f>CS64</f>
        <v>0</v>
      </c>
      <c r="CT112" s="681"/>
      <c r="CU112" s="687">
        <f t="shared" si="82"/>
        <v>-58.6</v>
      </c>
      <c r="CV112" s="688">
        <f t="shared" si="83"/>
        <v>0</v>
      </c>
      <c r="CW112" s="687">
        <f>CW64</f>
        <v>62.2</v>
      </c>
      <c r="CX112" s="681"/>
      <c r="CY112" s="687">
        <f>CY64</f>
        <v>0</v>
      </c>
      <c r="CZ112" s="681"/>
      <c r="DA112" s="687">
        <f t="shared" si="84"/>
        <v>-62.2</v>
      </c>
      <c r="DB112" s="688">
        <f t="shared" si="85"/>
        <v>0</v>
      </c>
      <c r="DC112" s="687">
        <f>DC64</f>
        <v>51</v>
      </c>
      <c r="DD112" s="681"/>
      <c r="DE112" s="687">
        <f>DE64</f>
        <v>0</v>
      </c>
      <c r="DF112" s="681"/>
      <c r="DG112" s="687">
        <f t="shared" si="86"/>
        <v>-51</v>
      </c>
      <c r="DH112" s="688">
        <f t="shared" si="87"/>
        <v>0</v>
      </c>
    </row>
    <row r="113" spans="1:112" ht="21.75" customHeight="1">
      <c r="A113">
        <v>29.12</v>
      </c>
      <c r="B113" s="336" t="s">
        <v>1172</v>
      </c>
      <c r="C113" s="337" t="s">
        <v>122</v>
      </c>
      <c r="D113" s="336" t="s">
        <v>1172</v>
      </c>
      <c r="E113" s="528" t="s">
        <v>4631</v>
      </c>
      <c r="F113" s="528"/>
      <c r="G113" s="529"/>
      <c r="H113" s="530" t="s">
        <v>4632</v>
      </c>
      <c r="I113" s="530"/>
      <c r="J113" s="663" t="s">
        <v>883</v>
      </c>
      <c r="K113" s="687">
        <f t="shared" si="44"/>
        <v>364</v>
      </c>
      <c r="L113" s="681"/>
      <c r="M113" s="687">
        <f t="shared" si="45"/>
        <v>0</v>
      </c>
      <c r="N113" s="681"/>
      <c r="O113" s="687">
        <f t="shared" si="46"/>
        <v>-364</v>
      </c>
      <c r="P113" s="688">
        <f t="shared" si="47"/>
        <v>0</v>
      </c>
      <c r="Q113" s="687">
        <f t="shared" si="48"/>
        <v>86.7</v>
      </c>
      <c r="R113" s="681"/>
      <c r="S113" s="687">
        <f t="shared" si="49"/>
        <v>0</v>
      </c>
      <c r="T113" s="681"/>
      <c r="U113" s="687">
        <f t="shared" si="50"/>
        <v>-86.7</v>
      </c>
      <c r="V113" s="688">
        <f t="shared" si="51"/>
        <v>0</v>
      </c>
      <c r="W113" s="687">
        <f>W114+W117</f>
        <v>28.300000000000004</v>
      </c>
      <c r="X113" s="681"/>
      <c r="Y113" s="687">
        <f>Y114+Y117</f>
        <v>0</v>
      </c>
      <c r="Z113" s="681"/>
      <c r="AA113" s="687">
        <f t="shared" si="52"/>
        <v>-28.300000000000004</v>
      </c>
      <c r="AB113" s="688">
        <f t="shared" si="53"/>
        <v>0</v>
      </c>
      <c r="AC113" s="687">
        <f>AC114+AC117</f>
        <v>27.3</v>
      </c>
      <c r="AD113" s="681"/>
      <c r="AE113" s="687">
        <f>AE114+AE117</f>
        <v>0</v>
      </c>
      <c r="AF113" s="681"/>
      <c r="AG113" s="687">
        <f t="shared" si="54"/>
        <v>-27.3</v>
      </c>
      <c r="AH113" s="688">
        <f t="shared" si="55"/>
        <v>0</v>
      </c>
      <c r="AI113" s="687">
        <f>AI114+AI117</f>
        <v>31.099999999999998</v>
      </c>
      <c r="AJ113" s="681"/>
      <c r="AK113" s="687">
        <f>AK114+AK117</f>
        <v>0</v>
      </c>
      <c r="AL113" s="681"/>
      <c r="AM113" s="687">
        <f t="shared" si="56"/>
        <v>-31.099999999999998</v>
      </c>
      <c r="AN113" s="688">
        <f t="shared" si="57"/>
        <v>0</v>
      </c>
      <c r="AO113" s="687">
        <f t="shared" si="58"/>
        <v>119.19999999999999</v>
      </c>
      <c r="AP113" s="681"/>
      <c r="AQ113" s="687">
        <f t="shared" si="59"/>
        <v>0</v>
      </c>
      <c r="AR113" s="681"/>
      <c r="AS113" s="687">
        <f t="shared" si="60"/>
        <v>-119.19999999999999</v>
      </c>
      <c r="AT113" s="688">
        <f t="shared" si="61"/>
        <v>0</v>
      </c>
      <c r="AU113" s="687">
        <f>AU114+AU117</f>
        <v>28</v>
      </c>
      <c r="AV113" s="681"/>
      <c r="AW113" s="687">
        <f>AW114+AW117</f>
        <v>0</v>
      </c>
      <c r="AX113" s="681"/>
      <c r="AY113" s="687">
        <f t="shared" si="62"/>
        <v>-28</v>
      </c>
      <c r="AZ113" s="688">
        <f t="shared" si="63"/>
        <v>0</v>
      </c>
      <c r="BA113" s="687">
        <f>BA114+BA117</f>
        <v>44.099999999999994</v>
      </c>
      <c r="BB113" s="681"/>
      <c r="BC113" s="687">
        <f>BC114+BC117</f>
        <v>0</v>
      </c>
      <c r="BD113" s="681"/>
      <c r="BE113" s="687">
        <f t="shared" si="64"/>
        <v>-44.099999999999994</v>
      </c>
      <c r="BF113" s="688">
        <f t="shared" si="65"/>
        <v>0</v>
      </c>
      <c r="BG113" s="687">
        <f>BG114+BG117</f>
        <v>47.1</v>
      </c>
      <c r="BH113" s="681"/>
      <c r="BI113" s="687">
        <f>BI114+BI117</f>
        <v>0</v>
      </c>
      <c r="BJ113" s="681"/>
      <c r="BK113" s="687">
        <f t="shared" si="66"/>
        <v>-47.1</v>
      </c>
      <c r="BL113" s="688">
        <f t="shared" si="67"/>
        <v>0</v>
      </c>
      <c r="BM113" s="687">
        <f t="shared" si="68"/>
        <v>84.2</v>
      </c>
      <c r="BN113" s="681"/>
      <c r="BO113" s="687">
        <f t="shared" si="69"/>
        <v>0</v>
      </c>
      <c r="BP113" s="681"/>
      <c r="BQ113" s="687">
        <f t="shared" si="70"/>
        <v>-84.2</v>
      </c>
      <c r="BR113" s="688">
        <f t="shared" si="71"/>
        <v>0</v>
      </c>
      <c r="BS113" s="687">
        <f>BS114+BS117</f>
        <v>35.200000000000003</v>
      </c>
      <c r="BT113" s="681"/>
      <c r="BU113" s="687">
        <f>BU114+BU117</f>
        <v>0</v>
      </c>
      <c r="BV113" s="681"/>
      <c r="BW113" s="687">
        <f t="shared" si="72"/>
        <v>-35.200000000000003</v>
      </c>
      <c r="BX113" s="688">
        <f t="shared" si="73"/>
        <v>0</v>
      </c>
      <c r="BY113" s="687">
        <f>BY114+BY117</f>
        <v>30.299999999999997</v>
      </c>
      <c r="BZ113" s="681"/>
      <c r="CA113" s="687">
        <f>CA114+CA117</f>
        <v>0</v>
      </c>
      <c r="CB113" s="681"/>
      <c r="CC113" s="687">
        <f t="shared" si="74"/>
        <v>-30.299999999999997</v>
      </c>
      <c r="CD113" s="688">
        <f t="shared" si="75"/>
        <v>0</v>
      </c>
      <c r="CE113" s="687">
        <f>CE114+CE117</f>
        <v>18.7</v>
      </c>
      <c r="CF113" s="681"/>
      <c r="CG113" s="687">
        <f>CG114+CG117</f>
        <v>0</v>
      </c>
      <c r="CH113" s="681"/>
      <c r="CI113" s="687">
        <f t="shared" si="76"/>
        <v>-18.7</v>
      </c>
      <c r="CJ113" s="688">
        <f t="shared" si="77"/>
        <v>0</v>
      </c>
      <c r="CK113" s="687">
        <f t="shared" si="78"/>
        <v>73.900000000000006</v>
      </c>
      <c r="CL113" s="681"/>
      <c r="CM113" s="687">
        <f t="shared" si="79"/>
        <v>0</v>
      </c>
      <c r="CN113" s="681"/>
      <c r="CO113" s="687">
        <f t="shared" si="80"/>
        <v>-73.900000000000006</v>
      </c>
      <c r="CP113" s="688">
        <f t="shared" si="81"/>
        <v>0</v>
      </c>
      <c r="CQ113" s="687">
        <f>CQ114+CQ117</f>
        <v>17.599999999999998</v>
      </c>
      <c r="CR113" s="681"/>
      <c r="CS113" s="687">
        <f>CS114+CS117</f>
        <v>0</v>
      </c>
      <c r="CT113" s="681"/>
      <c r="CU113" s="687">
        <f t="shared" si="82"/>
        <v>-17.599999999999998</v>
      </c>
      <c r="CV113" s="688">
        <f t="shared" si="83"/>
        <v>0</v>
      </c>
      <c r="CW113" s="687">
        <f>CW114+CW117</f>
        <v>25.9</v>
      </c>
      <c r="CX113" s="681"/>
      <c r="CY113" s="687">
        <f>CY114+CY117</f>
        <v>0</v>
      </c>
      <c r="CZ113" s="681"/>
      <c r="DA113" s="687">
        <f t="shared" si="84"/>
        <v>-25.9</v>
      </c>
      <c r="DB113" s="688">
        <f t="shared" si="85"/>
        <v>0</v>
      </c>
      <c r="DC113" s="687">
        <f>DC114+DC117</f>
        <v>30.400000000000002</v>
      </c>
      <c r="DD113" s="681"/>
      <c r="DE113" s="687">
        <f>DE114+DE117</f>
        <v>0</v>
      </c>
      <c r="DF113" s="681"/>
      <c r="DG113" s="687">
        <f t="shared" si="86"/>
        <v>-30.400000000000002</v>
      </c>
      <c r="DH113" s="688">
        <f t="shared" si="87"/>
        <v>0</v>
      </c>
    </row>
    <row r="114" spans="1:112" ht="21.75" customHeight="1">
      <c r="B114" s="338" t="s">
        <v>4481</v>
      </c>
      <c r="C114" s="337"/>
      <c r="D114" s="338" t="s">
        <v>4481</v>
      </c>
      <c r="E114" s="528" t="s">
        <v>4633</v>
      </c>
      <c r="F114" s="528"/>
      <c r="G114" s="529"/>
      <c r="H114" s="530" t="s">
        <v>4634</v>
      </c>
      <c r="I114" s="530"/>
      <c r="J114" s="663" t="s">
        <v>883</v>
      </c>
      <c r="K114" s="687">
        <f t="shared" si="44"/>
        <v>81.400000000000006</v>
      </c>
      <c r="L114" s="681"/>
      <c r="M114" s="687">
        <f t="shared" si="45"/>
        <v>0</v>
      </c>
      <c r="N114" s="681"/>
      <c r="O114" s="687">
        <f t="shared" si="46"/>
        <v>-81.400000000000006</v>
      </c>
      <c r="P114" s="688">
        <f t="shared" si="47"/>
        <v>0</v>
      </c>
      <c r="Q114" s="687">
        <f t="shared" si="48"/>
        <v>0</v>
      </c>
      <c r="R114" s="681"/>
      <c r="S114" s="687">
        <f t="shared" si="49"/>
        <v>0</v>
      </c>
      <c r="T114" s="681"/>
      <c r="U114" s="687">
        <f t="shared" si="50"/>
        <v>0</v>
      </c>
      <c r="V114" s="688" t="str">
        <f t="shared" si="51"/>
        <v>-</v>
      </c>
      <c r="W114" s="687">
        <f>W115+W116</f>
        <v>0</v>
      </c>
      <c r="X114" s="681"/>
      <c r="Y114" s="687">
        <f>Y115+Y116</f>
        <v>0</v>
      </c>
      <c r="Z114" s="681"/>
      <c r="AA114" s="687">
        <f t="shared" si="52"/>
        <v>0</v>
      </c>
      <c r="AB114" s="688" t="str">
        <f t="shared" si="53"/>
        <v>-</v>
      </c>
      <c r="AC114" s="687">
        <f>AC115+AC116</f>
        <v>0</v>
      </c>
      <c r="AD114" s="681"/>
      <c r="AE114" s="687">
        <f>AE115+AE116</f>
        <v>0</v>
      </c>
      <c r="AF114" s="681"/>
      <c r="AG114" s="687">
        <f t="shared" si="54"/>
        <v>0</v>
      </c>
      <c r="AH114" s="688" t="str">
        <f t="shared" si="55"/>
        <v>-</v>
      </c>
      <c r="AI114" s="687">
        <f>AI115+AI116</f>
        <v>0</v>
      </c>
      <c r="AJ114" s="681"/>
      <c r="AK114" s="687">
        <f>AK115+AK116</f>
        <v>0</v>
      </c>
      <c r="AL114" s="681"/>
      <c r="AM114" s="687">
        <f t="shared" si="56"/>
        <v>0</v>
      </c>
      <c r="AN114" s="688" t="str">
        <f t="shared" si="57"/>
        <v>-</v>
      </c>
      <c r="AO114" s="687">
        <f t="shared" si="58"/>
        <v>41.7</v>
      </c>
      <c r="AP114" s="681"/>
      <c r="AQ114" s="687">
        <f t="shared" si="59"/>
        <v>0</v>
      </c>
      <c r="AR114" s="681"/>
      <c r="AS114" s="687">
        <f t="shared" si="60"/>
        <v>-41.7</v>
      </c>
      <c r="AT114" s="688">
        <f t="shared" si="61"/>
        <v>0</v>
      </c>
      <c r="AU114" s="687">
        <f>AU115+AU116</f>
        <v>0</v>
      </c>
      <c r="AV114" s="681"/>
      <c r="AW114" s="687">
        <f>AW115+AW116</f>
        <v>0</v>
      </c>
      <c r="AX114" s="681"/>
      <c r="AY114" s="687">
        <f t="shared" si="62"/>
        <v>0</v>
      </c>
      <c r="AZ114" s="688" t="str">
        <f t="shared" si="63"/>
        <v>-</v>
      </c>
      <c r="BA114" s="687">
        <f>BA115+BA116</f>
        <v>18.399999999999999</v>
      </c>
      <c r="BB114" s="681"/>
      <c r="BC114" s="687">
        <f>BC115+BC116</f>
        <v>0</v>
      </c>
      <c r="BD114" s="681"/>
      <c r="BE114" s="687">
        <f t="shared" si="64"/>
        <v>-18.399999999999999</v>
      </c>
      <c r="BF114" s="688">
        <f t="shared" si="65"/>
        <v>0</v>
      </c>
      <c r="BG114" s="687">
        <f>BG115+BG116</f>
        <v>23.3</v>
      </c>
      <c r="BH114" s="681"/>
      <c r="BI114" s="687">
        <f>BI115+BI116</f>
        <v>0</v>
      </c>
      <c r="BJ114" s="681"/>
      <c r="BK114" s="687">
        <f t="shared" si="66"/>
        <v>-23.3</v>
      </c>
      <c r="BL114" s="688">
        <f t="shared" si="67"/>
        <v>0</v>
      </c>
      <c r="BM114" s="687">
        <f t="shared" si="68"/>
        <v>31.5</v>
      </c>
      <c r="BN114" s="681"/>
      <c r="BO114" s="687">
        <f t="shared" si="69"/>
        <v>0</v>
      </c>
      <c r="BP114" s="681"/>
      <c r="BQ114" s="687">
        <f t="shared" si="70"/>
        <v>-31.5</v>
      </c>
      <c r="BR114" s="688">
        <f t="shared" si="71"/>
        <v>0</v>
      </c>
      <c r="BS114" s="687">
        <f>BS115+BS116</f>
        <v>14.3</v>
      </c>
      <c r="BT114" s="681"/>
      <c r="BU114" s="687">
        <f>BU115+BU116</f>
        <v>0</v>
      </c>
      <c r="BV114" s="681"/>
      <c r="BW114" s="687">
        <f t="shared" si="72"/>
        <v>-14.3</v>
      </c>
      <c r="BX114" s="688">
        <f t="shared" si="73"/>
        <v>0</v>
      </c>
      <c r="BY114" s="687">
        <f>BY115+BY116</f>
        <v>8.6</v>
      </c>
      <c r="BZ114" s="681"/>
      <c r="CA114" s="687">
        <f>CA115+CA116</f>
        <v>0</v>
      </c>
      <c r="CB114" s="681"/>
      <c r="CC114" s="687">
        <f t="shared" si="74"/>
        <v>-8.6</v>
      </c>
      <c r="CD114" s="688">
        <f t="shared" si="75"/>
        <v>0</v>
      </c>
      <c r="CE114" s="687">
        <f>CE115+CE116</f>
        <v>8.6</v>
      </c>
      <c r="CF114" s="681"/>
      <c r="CG114" s="687">
        <f>CG115+CG116</f>
        <v>0</v>
      </c>
      <c r="CH114" s="681"/>
      <c r="CI114" s="687">
        <f t="shared" si="76"/>
        <v>-8.6</v>
      </c>
      <c r="CJ114" s="688">
        <f t="shared" si="77"/>
        <v>0</v>
      </c>
      <c r="CK114" s="687">
        <f t="shared" si="78"/>
        <v>8.1999999999999993</v>
      </c>
      <c r="CL114" s="681"/>
      <c r="CM114" s="687">
        <f t="shared" si="79"/>
        <v>0</v>
      </c>
      <c r="CN114" s="681"/>
      <c r="CO114" s="687">
        <f t="shared" si="80"/>
        <v>-8.1999999999999993</v>
      </c>
      <c r="CP114" s="688">
        <f t="shared" si="81"/>
        <v>0</v>
      </c>
      <c r="CQ114" s="687">
        <f>CQ115+CQ116</f>
        <v>2.8</v>
      </c>
      <c r="CR114" s="681"/>
      <c r="CS114" s="687">
        <f>CS115+CS116</f>
        <v>0</v>
      </c>
      <c r="CT114" s="681"/>
      <c r="CU114" s="687">
        <f t="shared" si="82"/>
        <v>-2.8</v>
      </c>
      <c r="CV114" s="688">
        <f t="shared" si="83"/>
        <v>0</v>
      </c>
      <c r="CW114" s="687">
        <f>CW115+CW116</f>
        <v>2.6</v>
      </c>
      <c r="CX114" s="681"/>
      <c r="CY114" s="687">
        <f>CY115+CY116</f>
        <v>0</v>
      </c>
      <c r="CZ114" s="681"/>
      <c r="DA114" s="687">
        <f t="shared" si="84"/>
        <v>-2.6</v>
      </c>
      <c r="DB114" s="688">
        <f t="shared" si="85"/>
        <v>0</v>
      </c>
      <c r="DC114" s="687">
        <f>DC115+DC116</f>
        <v>2.8</v>
      </c>
      <c r="DD114" s="681"/>
      <c r="DE114" s="687">
        <f>DE115+DE116</f>
        <v>0</v>
      </c>
      <c r="DF114" s="681"/>
      <c r="DG114" s="687">
        <f t="shared" si="86"/>
        <v>-2.8</v>
      </c>
      <c r="DH114" s="688">
        <f t="shared" si="87"/>
        <v>0</v>
      </c>
    </row>
    <row r="115" spans="1:112" ht="21.75" customHeight="1">
      <c r="A115">
        <v>0</v>
      </c>
      <c r="B115" s="339" t="s">
        <v>101</v>
      </c>
      <c r="C115" s="337"/>
      <c r="D115" s="339" t="s">
        <v>101</v>
      </c>
      <c r="E115" s="528" t="s">
        <v>4635</v>
      </c>
      <c r="F115" s="528"/>
      <c r="G115" s="529"/>
      <c r="H115" s="530"/>
      <c r="I115" s="530"/>
      <c r="J115" s="663" t="s">
        <v>883</v>
      </c>
      <c r="K115" s="687">
        <f t="shared" si="44"/>
        <v>81.400000000000006</v>
      </c>
      <c r="L115" s="681"/>
      <c r="M115" s="687">
        <f t="shared" si="45"/>
        <v>0</v>
      </c>
      <c r="N115" s="681"/>
      <c r="O115" s="687">
        <f t="shared" si="46"/>
        <v>-81.400000000000006</v>
      </c>
      <c r="P115" s="688">
        <f t="shared" si="47"/>
        <v>0</v>
      </c>
      <c r="Q115" s="687">
        <f t="shared" si="48"/>
        <v>0</v>
      </c>
      <c r="R115" s="681"/>
      <c r="S115" s="687">
        <f t="shared" si="49"/>
        <v>0</v>
      </c>
      <c r="T115" s="681"/>
      <c r="U115" s="687">
        <f t="shared" si="50"/>
        <v>0</v>
      </c>
      <c r="V115" s="688" t="str">
        <f t="shared" si="51"/>
        <v>-</v>
      </c>
      <c r="W115" s="683">
        <v>0</v>
      </c>
      <c r="X115" s="681"/>
      <c r="Y115" s="681"/>
      <c r="Z115" s="681"/>
      <c r="AA115" s="687">
        <f t="shared" si="52"/>
        <v>0</v>
      </c>
      <c r="AB115" s="688" t="str">
        <f t="shared" si="53"/>
        <v>-</v>
      </c>
      <c r="AC115" s="683">
        <v>0</v>
      </c>
      <c r="AD115" s="681"/>
      <c r="AE115" s="681"/>
      <c r="AF115" s="681"/>
      <c r="AG115" s="687">
        <f t="shared" si="54"/>
        <v>0</v>
      </c>
      <c r="AH115" s="688" t="str">
        <f t="shared" si="55"/>
        <v>-</v>
      </c>
      <c r="AI115" s="683">
        <v>0</v>
      </c>
      <c r="AJ115" s="681"/>
      <c r="AK115" s="681"/>
      <c r="AL115" s="681"/>
      <c r="AM115" s="687">
        <f t="shared" si="56"/>
        <v>0</v>
      </c>
      <c r="AN115" s="688" t="str">
        <f t="shared" si="57"/>
        <v>-</v>
      </c>
      <c r="AO115" s="687">
        <f t="shared" si="58"/>
        <v>41.7</v>
      </c>
      <c r="AP115" s="681"/>
      <c r="AQ115" s="687">
        <f t="shared" si="59"/>
        <v>0</v>
      </c>
      <c r="AR115" s="681"/>
      <c r="AS115" s="687">
        <f t="shared" si="60"/>
        <v>-41.7</v>
      </c>
      <c r="AT115" s="688">
        <f t="shared" si="61"/>
        <v>0</v>
      </c>
      <c r="AU115" s="683">
        <v>0</v>
      </c>
      <c r="AV115" s="681"/>
      <c r="AW115" s="681"/>
      <c r="AX115" s="681"/>
      <c r="AY115" s="687">
        <f t="shared" si="62"/>
        <v>0</v>
      </c>
      <c r="AZ115" s="688" t="str">
        <f t="shared" si="63"/>
        <v>-</v>
      </c>
      <c r="BA115" s="683">
        <v>18.399999999999999</v>
      </c>
      <c r="BB115" s="681"/>
      <c r="BC115" s="681"/>
      <c r="BD115" s="681"/>
      <c r="BE115" s="687">
        <f t="shared" si="64"/>
        <v>-18.399999999999999</v>
      </c>
      <c r="BF115" s="688">
        <f t="shared" si="65"/>
        <v>0</v>
      </c>
      <c r="BG115" s="683">
        <v>23.3</v>
      </c>
      <c r="BH115" s="681"/>
      <c r="BI115" s="681"/>
      <c r="BJ115" s="681"/>
      <c r="BK115" s="687">
        <f t="shared" si="66"/>
        <v>-23.3</v>
      </c>
      <c r="BL115" s="688">
        <f t="shared" si="67"/>
        <v>0</v>
      </c>
      <c r="BM115" s="687">
        <f t="shared" si="68"/>
        <v>31.5</v>
      </c>
      <c r="BN115" s="681"/>
      <c r="BO115" s="687">
        <f t="shared" si="69"/>
        <v>0</v>
      </c>
      <c r="BP115" s="681"/>
      <c r="BQ115" s="687">
        <f t="shared" si="70"/>
        <v>-31.5</v>
      </c>
      <c r="BR115" s="688">
        <f t="shared" si="71"/>
        <v>0</v>
      </c>
      <c r="BS115" s="683">
        <v>14.3</v>
      </c>
      <c r="BT115" s="681"/>
      <c r="BU115" s="681"/>
      <c r="BV115" s="681"/>
      <c r="BW115" s="687">
        <f t="shared" si="72"/>
        <v>-14.3</v>
      </c>
      <c r="BX115" s="688">
        <f t="shared" si="73"/>
        <v>0</v>
      </c>
      <c r="BY115" s="683">
        <v>8.6</v>
      </c>
      <c r="BZ115" s="681"/>
      <c r="CA115" s="681"/>
      <c r="CB115" s="681"/>
      <c r="CC115" s="687">
        <f t="shared" si="74"/>
        <v>-8.6</v>
      </c>
      <c r="CD115" s="688">
        <f t="shared" si="75"/>
        <v>0</v>
      </c>
      <c r="CE115" s="683">
        <v>8.6</v>
      </c>
      <c r="CF115" s="681"/>
      <c r="CG115" s="681"/>
      <c r="CH115" s="681"/>
      <c r="CI115" s="687">
        <f t="shared" si="76"/>
        <v>-8.6</v>
      </c>
      <c r="CJ115" s="688">
        <f t="shared" si="77"/>
        <v>0</v>
      </c>
      <c r="CK115" s="687">
        <f t="shared" si="78"/>
        <v>8.1999999999999993</v>
      </c>
      <c r="CL115" s="681"/>
      <c r="CM115" s="687">
        <f t="shared" si="79"/>
        <v>0</v>
      </c>
      <c r="CN115" s="681"/>
      <c r="CO115" s="687">
        <f t="shared" si="80"/>
        <v>-8.1999999999999993</v>
      </c>
      <c r="CP115" s="688">
        <f t="shared" si="81"/>
        <v>0</v>
      </c>
      <c r="CQ115" s="683">
        <v>2.8</v>
      </c>
      <c r="CR115" s="681"/>
      <c r="CS115" s="681"/>
      <c r="CT115" s="681"/>
      <c r="CU115" s="687">
        <f t="shared" si="82"/>
        <v>-2.8</v>
      </c>
      <c r="CV115" s="688">
        <f t="shared" si="83"/>
        <v>0</v>
      </c>
      <c r="CW115" s="683">
        <v>2.6</v>
      </c>
      <c r="CX115" s="681"/>
      <c r="CY115" s="681"/>
      <c r="CZ115" s="681"/>
      <c r="DA115" s="687">
        <f t="shared" si="84"/>
        <v>-2.6</v>
      </c>
      <c r="DB115" s="688">
        <f t="shared" si="85"/>
        <v>0</v>
      </c>
      <c r="DC115" s="683">
        <v>2.8</v>
      </c>
      <c r="DD115" s="681"/>
      <c r="DE115" s="681"/>
      <c r="DF115" s="681"/>
      <c r="DG115" s="687">
        <f t="shared" si="86"/>
        <v>-2.8</v>
      </c>
      <c r="DH115" s="688">
        <f t="shared" si="87"/>
        <v>0</v>
      </c>
    </row>
    <row r="116" spans="1:112" ht="21.75" customHeight="1">
      <c r="A116">
        <v>0</v>
      </c>
      <c r="B116" s="339" t="s">
        <v>1263</v>
      </c>
      <c r="C116" s="337"/>
      <c r="D116" s="339" t="s">
        <v>1263</v>
      </c>
      <c r="E116" s="528" t="s">
        <v>4636</v>
      </c>
      <c r="F116" s="528"/>
      <c r="G116" s="529"/>
      <c r="H116" s="530"/>
      <c r="I116" s="530"/>
      <c r="J116" s="663" t="s">
        <v>883</v>
      </c>
      <c r="K116" s="687">
        <f t="shared" si="44"/>
        <v>0</v>
      </c>
      <c r="L116" s="681"/>
      <c r="M116" s="687">
        <f t="shared" si="45"/>
        <v>0</v>
      </c>
      <c r="N116" s="681"/>
      <c r="O116" s="687">
        <f t="shared" si="46"/>
        <v>0</v>
      </c>
      <c r="P116" s="688" t="str">
        <f t="shared" si="47"/>
        <v>-</v>
      </c>
      <c r="Q116" s="687">
        <f t="shared" si="48"/>
        <v>0</v>
      </c>
      <c r="R116" s="681"/>
      <c r="S116" s="687">
        <f t="shared" si="49"/>
        <v>0</v>
      </c>
      <c r="T116" s="681"/>
      <c r="U116" s="687">
        <f t="shared" si="50"/>
        <v>0</v>
      </c>
      <c r="V116" s="688" t="str">
        <f t="shared" si="51"/>
        <v>-</v>
      </c>
      <c r="W116" s="683">
        <v>0</v>
      </c>
      <c r="X116" s="681"/>
      <c r="Y116" s="681"/>
      <c r="Z116" s="681"/>
      <c r="AA116" s="687">
        <f t="shared" si="52"/>
        <v>0</v>
      </c>
      <c r="AB116" s="688" t="str">
        <f t="shared" si="53"/>
        <v>-</v>
      </c>
      <c r="AC116" s="683">
        <v>0</v>
      </c>
      <c r="AD116" s="681"/>
      <c r="AE116" s="681"/>
      <c r="AF116" s="681"/>
      <c r="AG116" s="687">
        <f t="shared" si="54"/>
        <v>0</v>
      </c>
      <c r="AH116" s="688" t="str">
        <f t="shared" si="55"/>
        <v>-</v>
      </c>
      <c r="AI116" s="683">
        <v>0</v>
      </c>
      <c r="AJ116" s="681"/>
      <c r="AK116" s="681"/>
      <c r="AL116" s="681"/>
      <c r="AM116" s="687">
        <f t="shared" si="56"/>
        <v>0</v>
      </c>
      <c r="AN116" s="688" t="str">
        <f t="shared" si="57"/>
        <v>-</v>
      </c>
      <c r="AO116" s="687">
        <f t="shared" si="58"/>
        <v>0</v>
      </c>
      <c r="AP116" s="681"/>
      <c r="AQ116" s="687">
        <f t="shared" si="59"/>
        <v>0</v>
      </c>
      <c r="AR116" s="681"/>
      <c r="AS116" s="687">
        <f t="shared" si="60"/>
        <v>0</v>
      </c>
      <c r="AT116" s="688" t="str">
        <f t="shared" si="61"/>
        <v>-</v>
      </c>
      <c r="AU116" s="683">
        <v>0</v>
      </c>
      <c r="AV116" s="681"/>
      <c r="AW116" s="681"/>
      <c r="AX116" s="681"/>
      <c r="AY116" s="687">
        <f t="shared" si="62"/>
        <v>0</v>
      </c>
      <c r="AZ116" s="688" t="str">
        <f t="shared" si="63"/>
        <v>-</v>
      </c>
      <c r="BA116" s="683">
        <v>0</v>
      </c>
      <c r="BB116" s="681"/>
      <c r="BC116" s="681"/>
      <c r="BD116" s="681"/>
      <c r="BE116" s="687">
        <f t="shared" si="64"/>
        <v>0</v>
      </c>
      <c r="BF116" s="688" t="str">
        <f t="shared" si="65"/>
        <v>-</v>
      </c>
      <c r="BG116" s="683">
        <v>0</v>
      </c>
      <c r="BH116" s="681"/>
      <c r="BI116" s="681"/>
      <c r="BJ116" s="681"/>
      <c r="BK116" s="687">
        <f t="shared" si="66"/>
        <v>0</v>
      </c>
      <c r="BL116" s="688" t="str">
        <f t="shared" si="67"/>
        <v>-</v>
      </c>
      <c r="BM116" s="687">
        <f t="shared" si="68"/>
        <v>0</v>
      </c>
      <c r="BN116" s="681"/>
      <c r="BO116" s="687">
        <f t="shared" si="69"/>
        <v>0</v>
      </c>
      <c r="BP116" s="681"/>
      <c r="BQ116" s="687">
        <f t="shared" si="70"/>
        <v>0</v>
      </c>
      <c r="BR116" s="688" t="str">
        <f t="shared" si="71"/>
        <v>-</v>
      </c>
      <c r="BS116" s="683">
        <v>0</v>
      </c>
      <c r="BT116" s="681"/>
      <c r="BU116" s="681"/>
      <c r="BV116" s="681"/>
      <c r="BW116" s="687">
        <f t="shared" si="72"/>
        <v>0</v>
      </c>
      <c r="BX116" s="688" t="str">
        <f t="shared" si="73"/>
        <v>-</v>
      </c>
      <c r="BY116" s="683">
        <v>0</v>
      </c>
      <c r="BZ116" s="681"/>
      <c r="CA116" s="681"/>
      <c r="CB116" s="681"/>
      <c r="CC116" s="687">
        <f t="shared" si="74"/>
        <v>0</v>
      </c>
      <c r="CD116" s="688" t="str">
        <f t="shared" si="75"/>
        <v>-</v>
      </c>
      <c r="CE116" s="683">
        <v>0</v>
      </c>
      <c r="CF116" s="681"/>
      <c r="CG116" s="681"/>
      <c r="CH116" s="681"/>
      <c r="CI116" s="687">
        <f t="shared" si="76"/>
        <v>0</v>
      </c>
      <c r="CJ116" s="688" t="str">
        <f t="shared" si="77"/>
        <v>-</v>
      </c>
      <c r="CK116" s="687">
        <f t="shared" si="78"/>
        <v>0</v>
      </c>
      <c r="CL116" s="681"/>
      <c r="CM116" s="687">
        <f t="shared" si="79"/>
        <v>0</v>
      </c>
      <c r="CN116" s="681"/>
      <c r="CO116" s="687">
        <f t="shared" si="80"/>
        <v>0</v>
      </c>
      <c r="CP116" s="688" t="str">
        <f t="shared" si="81"/>
        <v>-</v>
      </c>
      <c r="CQ116" s="683">
        <v>0</v>
      </c>
      <c r="CR116" s="681"/>
      <c r="CS116" s="681"/>
      <c r="CT116" s="681"/>
      <c r="CU116" s="687">
        <f t="shared" si="82"/>
        <v>0</v>
      </c>
      <c r="CV116" s="688" t="str">
        <f t="shared" si="83"/>
        <v>-</v>
      </c>
      <c r="CW116" s="683">
        <v>0</v>
      </c>
      <c r="CX116" s="681"/>
      <c r="CY116" s="681"/>
      <c r="CZ116" s="681"/>
      <c r="DA116" s="687">
        <f t="shared" si="84"/>
        <v>0</v>
      </c>
      <c r="DB116" s="688" t="str">
        <f t="shared" si="85"/>
        <v>-</v>
      </c>
      <c r="DC116" s="683">
        <v>0</v>
      </c>
      <c r="DD116" s="681"/>
      <c r="DE116" s="681"/>
      <c r="DF116" s="681"/>
      <c r="DG116" s="687">
        <f t="shared" si="86"/>
        <v>0</v>
      </c>
      <c r="DH116" s="688" t="str">
        <f t="shared" si="87"/>
        <v>-</v>
      </c>
    </row>
    <row r="117" spans="1:112" ht="21.75" customHeight="1">
      <c r="A117">
        <v>29.12</v>
      </c>
      <c r="B117" s="339" t="s">
        <v>1258</v>
      </c>
      <c r="C117" s="337"/>
      <c r="D117" s="339" t="s">
        <v>1258</v>
      </c>
      <c r="E117" s="528" t="s">
        <v>4637</v>
      </c>
      <c r="F117" s="528"/>
      <c r="G117" s="529"/>
      <c r="H117" s="530" t="s">
        <v>4638</v>
      </c>
      <c r="I117" s="530"/>
      <c r="J117" s="663" t="s">
        <v>883</v>
      </c>
      <c r="K117" s="687">
        <f t="shared" si="44"/>
        <v>282.59999999999997</v>
      </c>
      <c r="L117" s="681"/>
      <c r="M117" s="687">
        <f t="shared" si="45"/>
        <v>0</v>
      </c>
      <c r="N117" s="681"/>
      <c r="O117" s="687">
        <f t="shared" si="46"/>
        <v>-282.59999999999997</v>
      </c>
      <c r="P117" s="688">
        <f t="shared" si="47"/>
        <v>0</v>
      </c>
      <c r="Q117" s="687">
        <f t="shared" si="48"/>
        <v>86.7</v>
      </c>
      <c r="R117" s="681"/>
      <c r="S117" s="687">
        <f t="shared" si="49"/>
        <v>0</v>
      </c>
      <c r="T117" s="681"/>
      <c r="U117" s="687">
        <f t="shared" si="50"/>
        <v>-86.7</v>
      </c>
      <c r="V117" s="688">
        <f t="shared" si="51"/>
        <v>0</v>
      </c>
      <c r="W117" s="687">
        <f>W71+W100+W97</f>
        <v>28.300000000000004</v>
      </c>
      <c r="X117" s="681"/>
      <c r="Y117" s="687">
        <f>Y71+Y100+Y97</f>
        <v>0</v>
      </c>
      <c r="Z117" s="681"/>
      <c r="AA117" s="687">
        <f t="shared" si="52"/>
        <v>-28.300000000000004</v>
      </c>
      <c r="AB117" s="688">
        <f t="shared" si="53"/>
        <v>0</v>
      </c>
      <c r="AC117" s="687">
        <f>AC71+AC100+AC97</f>
        <v>27.3</v>
      </c>
      <c r="AD117" s="681"/>
      <c r="AE117" s="687">
        <f>AE71+AE100+AE97</f>
        <v>0</v>
      </c>
      <c r="AF117" s="681"/>
      <c r="AG117" s="687">
        <f t="shared" si="54"/>
        <v>-27.3</v>
      </c>
      <c r="AH117" s="688">
        <f t="shared" si="55"/>
        <v>0</v>
      </c>
      <c r="AI117" s="687">
        <f>AI71+AI100+AI97</f>
        <v>31.099999999999998</v>
      </c>
      <c r="AJ117" s="681"/>
      <c r="AK117" s="687">
        <f>AK71+AK100+AK97</f>
        <v>0</v>
      </c>
      <c r="AL117" s="681"/>
      <c r="AM117" s="687">
        <f t="shared" si="56"/>
        <v>-31.099999999999998</v>
      </c>
      <c r="AN117" s="688">
        <f t="shared" si="57"/>
        <v>0</v>
      </c>
      <c r="AO117" s="687">
        <f t="shared" si="58"/>
        <v>77.5</v>
      </c>
      <c r="AP117" s="681"/>
      <c r="AQ117" s="687">
        <f t="shared" si="59"/>
        <v>0</v>
      </c>
      <c r="AR117" s="681"/>
      <c r="AS117" s="687">
        <f t="shared" si="60"/>
        <v>-77.5</v>
      </c>
      <c r="AT117" s="688">
        <f t="shared" si="61"/>
        <v>0</v>
      </c>
      <c r="AU117" s="687">
        <f>AU71+AU100+AU97</f>
        <v>28</v>
      </c>
      <c r="AV117" s="681"/>
      <c r="AW117" s="687">
        <f>AW71+AW100+AW97</f>
        <v>0</v>
      </c>
      <c r="AX117" s="681"/>
      <c r="AY117" s="687">
        <f t="shared" si="62"/>
        <v>-28</v>
      </c>
      <c r="AZ117" s="688">
        <f t="shared" si="63"/>
        <v>0</v>
      </c>
      <c r="BA117" s="687">
        <f>BA71+BA100+BA97</f>
        <v>25.7</v>
      </c>
      <c r="BB117" s="681"/>
      <c r="BC117" s="687">
        <f>BC71+BC100+BC97</f>
        <v>0</v>
      </c>
      <c r="BD117" s="681"/>
      <c r="BE117" s="687">
        <f t="shared" si="64"/>
        <v>-25.7</v>
      </c>
      <c r="BF117" s="688">
        <f t="shared" si="65"/>
        <v>0</v>
      </c>
      <c r="BG117" s="687">
        <f>BG71+BG100+BG97</f>
        <v>23.8</v>
      </c>
      <c r="BH117" s="681"/>
      <c r="BI117" s="687">
        <f>BI71+BI100+BI97</f>
        <v>0</v>
      </c>
      <c r="BJ117" s="681"/>
      <c r="BK117" s="687">
        <f t="shared" si="66"/>
        <v>-23.8</v>
      </c>
      <c r="BL117" s="688">
        <f t="shared" si="67"/>
        <v>0</v>
      </c>
      <c r="BM117" s="687">
        <f t="shared" si="68"/>
        <v>52.699999999999996</v>
      </c>
      <c r="BN117" s="681"/>
      <c r="BO117" s="687">
        <f t="shared" si="69"/>
        <v>0</v>
      </c>
      <c r="BP117" s="681"/>
      <c r="BQ117" s="687">
        <f t="shared" si="70"/>
        <v>-52.699999999999996</v>
      </c>
      <c r="BR117" s="688">
        <f t="shared" si="71"/>
        <v>0</v>
      </c>
      <c r="BS117" s="687">
        <f>BS71+BS100+BS97</f>
        <v>20.9</v>
      </c>
      <c r="BT117" s="681"/>
      <c r="BU117" s="687">
        <f>BU71+BU100+BU97</f>
        <v>0</v>
      </c>
      <c r="BV117" s="681"/>
      <c r="BW117" s="687">
        <f t="shared" si="72"/>
        <v>-20.9</v>
      </c>
      <c r="BX117" s="688">
        <f t="shared" si="73"/>
        <v>0</v>
      </c>
      <c r="BY117" s="687">
        <f>BY71+BY100+BY97</f>
        <v>21.7</v>
      </c>
      <c r="BZ117" s="681"/>
      <c r="CA117" s="687">
        <f>CA71+CA100+CA97</f>
        <v>0</v>
      </c>
      <c r="CB117" s="681"/>
      <c r="CC117" s="687">
        <f t="shared" si="74"/>
        <v>-21.7</v>
      </c>
      <c r="CD117" s="688">
        <f t="shared" si="75"/>
        <v>0</v>
      </c>
      <c r="CE117" s="687">
        <f>CE71+CE100+CE97</f>
        <v>10.1</v>
      </c>
      <c r="CF117" s="681"/>
      <c r="CG117" s="687">
        <f>CG71+CG100+CG97</f>
        <v>0</v>
      </c>
      <c r="CH117" s="681"/>
      <c r="CI117" s="687">
        <f t="shared" si="76"/>
        <v>-10.1</v>
      </c>
      <c r="CJ117" s="688">
        <f t="shared" si="77"/>
        <v>0</v>
      </c>
      <c r="CK117" s="687">
        <f t="shared" si="78"/>
        <v>65.699999999999989</v>
      </c>
      <c r="CL117" s="681"/>
      <c r="CM117" s="687">
        <f t="shared" si="79"/>
        <v>0</v>
      </c>
      <c r="CN117" s="681"/>
      <c r="CO117" s="687">
        <f t="shared" si="80"/>
        <v>-65.699999999999989</v>
      </c>
      <c r="CP117" s="688">
        <f t="shared" si="81"/>
        <v>0</v>
      </c>
      <c r="CQ117" s="687">
        <f>CQ71+CQ100+CQ97</f>
        <v>14.799999999999999</v>
      </c>
      <c r="CR117" s="681"/>
      <c r="CS117" s="687">
        <f>CS71+CS100+CS97</f>
        <v>0</v>
      </c>
      <c r="CT117" s="681"/>
      <c r="CU117" s="687">
        <f t="shared" si="82"/>
        <v>-14.799999999999999</v>
      </c>
      <c r="CV117" s="688">
        <f t="shared" si="83"/>
        <v>0</v>
      </c>
      <c r="CW117" s="687">
        <f>CW71+CW100+CW97</f>
        <v>23.299999999999997</v>
      </c>
      <c r="CX117" s="681"/>
      <c r="CY117" s="687">
        <f>CY71+CY100+CY97</f>
        <v>0</v>
      </c>
      <c r="CZ117" s="681"/>
      <c r="DA117" s="687">
        <f t="shared" si="84"/>
        <v>-23.299999999999997</v>
      </c>
      <c r="DB117" s="688">
        <f t="shared" si="85"/>
        <v>0</v>
      </c>
      <c r="DC117" s="687">
        <f>DC71+DC100+DC97</f>
        <v>27.6</v>
      </c>
      <c r="DD117" s="681"/>
      <c r="DE117" s="687">
        <f>DE71+DE100+DE97</f>
        <v>0</v>
      </c>
      <c r="DF117" s="681"/>
      <c r="DG117" s="687">
        <f t="shared" si="86"/>
        <v>-27.6</v>
      </c>
      <c r="DH117" s="688">
        <f t="shared" si="87"/>
        <v>0</v>
      </c>
    </row>
    <row r="118" spans="1:112" ht="21.75" customHeight="1">
      <c r="A118">
        <v>8.6259999999999994</v>
      </c>
      <c r="B118" s="343" t="s">
        <v>1266</v>
      </c>
      <c r="C118" s="337" t="s">
        <v>905</v>
      </c>
      <c r="D118" s="343" t="s">
        <v>1266</v>
      </c>
      <c r="E118" s="528" t="s">
        <v>4639</v>
      </c>
      <c r="F118" s="528"/>
      <c r="G118" s="529"/>
      <c r="H118" s="530" t="s">
        <v>4640</v>
      </c>
      <c r="I118" s="530"/>
      <c r="J118" s="663" t="s">
        <v>883</v>
      </c>
      <c r="K118" s="687">
        <f t="shared" si="44"/>
        <v>0</v>
      </c>
      <c r="L118" s="681"/>
      <c r="M118" s="687">
        <f t="shared" si="45"/>
        <v>0</v>
      </c>
      <c r="N118" s="681"/>
      <c r="O118" s="687">
        <f t="shared" si="46"/>
        <v>0</v>
      </c>
      <c r="P118" s="688" t="str">
        <f t="shared" si="47"/>
        <v>-</v>
      </c>
      <c r="Q118" s="687">
        <f t="shared" si="48"/>
        <v>0</v>
      </c>
      <c r="R118" s="681"/>
      <c r="S118" s="687">
        <f t="shared" si="49"/>
        <v>0</v>
      </c>
      <c r="T118" s="681"/>
      <c r="U118" s="687">
        <f t="shared" si="50"/>
        <v>0</v>
      </c>
      <c r="V118" s="688" t="str">
        <f t="shared" si="51"/>
        <v>-</v>
      </c>
      <c r="W118" s="687">
        <f>W119</f>
        <v>0</v>
      </c>
      <c r="X118" s="681"/>
      <c r="Y118" s="687">
        <f>Y119</f>
        <v>0</v>
      </c>
      <c r="Z118" s="681"/>
      <c r="AA118" s="687">
        <f t="shared" si="52"/>
        <v>0</v>
      </c>
      <c r="AB118" s="688" t="str">
        <f t="shared" si="53"/>
        <v>-</v>
      </c>
      <c r="AC118" s="687">
        <f>AC119</f>
        <v>0</v>
      </c>
      <c r="AD118" s="681"/>
      <c r="AE118" s="687">
        <f>AE119</f>
        <v>0</v>
      </c>
      <c r="AF118" s="681"/>
      <c r="AG118" s="687">
        <f t="shared" si="54"/>
        <v>0</v>
      </c>
      <c r="AH118" s="688" t="str">
        <f t="shared" si="55"/>
        <v>-</v>
      </c>
      <c r="AI118" s="687">
        <f>AI119</f>
        <v>0</v>
      </c>
      <c r="AJ118" s="681"/>
      <c r="AK118" s="687">
        <f>AK119</f>
        <v>0</v>
      </c>
      <c r="AL118" s="681"/>
      <c r="AM118" s="687">
        <f t="shared" si="56"/>
        <v>0</v>
      </c>
      <c r="AN118" s="688" t="str">
        <f t="shared" si="57"/>
        <v>-</v>
      </c>
      <c r="AO118" s="687">
        <f t="shared" si="58"/>
        <v>0</v>
      </c>
      <c r="AP118" s="681"/>
      <c r="AQ118" s="687">
        <f t="shared" si="59"/>
        <v>0</v>
      </c>
      <c r="AR118" s="681"/>
      <c r="AS118" s="687">
        <f t="shared" si="60"/>
        <v>0</v>
      </c>
      <c r="AT118" s="688" t="str">
        <f t="shared" si="61"/>
        <v>-</v>
      </c>
      <c r="AU118" s="687">
        <f>AU119</f>
        <v>0</v>
      </c>
      <c r="AV118" s="681"/>
      <c r="AW118" s="687">
        <f>AW119</f>
        <v>0</v>
      </c>
      <c r="AX118" s="681"/>
      <c r="AY118" s="687">
        <f t="shared" si="62"/>
        <v>0</v>
      </c>
      <c r="AZ118" s="688" t="str">
        <f t="shared" si="63"/>
        <v>-</v>
      </c>
      <c r="BA118" s="687">
        <f>BA119</f>
        <v>0</v>
      </c>
      <c r="BB118" s="681"/>
      <c r="BC118" s="687">
        <f>BC119</f>
        <v>0</v>
      </c>
      <c r="BD118" s="681"/>
      <c r="BE118" s="687">
        <f t="shared" si="64"/>
        <v>0</v>
      </c>
      <c r="BF118" s="688" t="str">
        <f t="shared" si="65"/>
        <v>-</v>
      </c>
      <c r="BG118" s="687">
        <f>BG119</f>
        <v>0</v>
      </c>
      <c r="BH118" s="681"/>
      <c r="BI118" s="687">
        <f>BI119</f>
        <v>0</v>
      </c>
      <c r="BJ118" s="681"/>
      <c r="BK118" s="687">
        <f t="shared" si="66"/>
        <v>0</v>
      </c>
      <c r="BL118" s="688" t="str">
        <f t="shared" si="67"/>
        <v>-</v>
      </c>
      <c r="BM118" s="687">
        <f t="shared" si="68"/>
        <v>0</v>
      </c>
      <c r="BN118" s="681"/>
      <c r="BO118" s="687">
        <f t="shared" si="69"/>
        <v>0</v>
      </c>
      <c r="BP118" s="681"/>
      <c r="BQ118" s="687">
        <f t="shared" si="70"/>
        <v>0</v>
      </c>
      <c r="BR118" s="688" t="str">
        <f t="shared" si="71"/>
        <v>-</v>
      </c>
      <c r="BS118" s="687">
        <f>BS119</f>
        <v>0</v>
      </c>
      <c r="BT118" s="681"/>
      <c r="BU118" s="687">
        <f>BU119</f>
        <v>0</v>
      </c>
      <c r="BV118" s="681"/>
      <c r="BW118" s="687">
        <f t="shared" si="72"/>
        <v>0</v>
      </c>
      <c r="BX118" s="688" t="str">
        <f t="shared" si="73"/>
        <v>-</v>
      </c>
      <c r="BY118" s="687">
        <f>BY119</f>
        <v>0</v>
      </c>
      <c r="BZ118" s="681"/>
      <c r="CA118" s="687">
        <f>CA119</f>
        <v>0</v>
      </c>
      <c r="CB118" s="681"/>
      <c r="CC118" s="687">
        <f t="shared" si="74"/>
        <v>0</v>
      </c>
      <c r="CD118" s="688" t="str">
        <f t="shared" si="75"/>
        <v>-</v>
      </c>
      <c r="CE118" s="687">
        <f>CE119</f>
        <v>0</v>
      </c>
      <c r="CF118" s="681"/>
      <c r="CG118" s="687">
        <f>CG119</f>
        <v>0</v>
      </c>
      <c r="CH118" s="681"/>
      <c r="CI118" s="687">
        <f t="shared" si="76"/>
        <v>0</v>
      </c>
      <c r="CJ118" s="688" t="str">
        <f t="shared" si="77"/>
        <v>-</v>
      </c>
      <c r="CK118" s="687">
        <f t="shared" si="78"/>
        <v>0</v>
      </c>
      <c r="CL118" s="681"/>
      <c r="CM118" s="687">
        <f t="shared" si="79"/>
        <v>0</v>
      </c>
      <c r="CN118" s="681"/>
      <c r="CO118" s="687">
        <f t="shared" si="80"/>
        <v>0</v>
      </c>
      <c r="CP118" s="688" t="str">
        <f t="shared" si="81"/>
        <v>-</v>
      </c>
      <c r="CQ118" s="687">
        <f>CQ119</f>
        <v>0</v>
      </c>
      <c r="CR118" s="681"/>
      <c r="CS118" s="687">
        <f>CS119</f>
        <v>0</v>
      </c>
      <c r="CT118" s="681"/>
      <c r="CU118" s="687">
        <f t="shared" si="82"/>
        <v>0</v>
      </c>
      <c r="CV118" s="688" t="str">
        <f t="shared" si="83"/>
        <v>-</v>
      </c>
      <c r="CW118" s="687">
        <f>CW119</f>
        <v>0</v>
      </c>
      <c r="CX118" s="681"/>
      <c r="CY118" s="687">
        <f>CY119</f>
        <v>0</v>
      </c>
      <c r="CZ118" s="681"/>
      <c r="DA118" s="687">
        <f t="shared" si="84"/>
        <v>0</v>
      </c>
      <c r="DB118" s="688" t="str">
        <f t="shared" si="85"/>
        <v>-</v>
      </c>
      <c r="DC118" s="687">
        <f>DC119</f>
        <v>0</v>
      </c>
      <c r="DD118" s="681"/>
      <c r="DE118" s="687">
        <f>DE119</f>
        <v>0</v>
      </c>
      <c r="DF118" s="681"/>
      <c r="DG118" s="687">
        <f t="shared" si="86"/>
        <v>0</v>
      </c>
      <c r="DH118" s="688" t="str">
        <f t="shared" si="87"/>
        <v>-</v>
      </c>
    </row>
    <row r="119" spans="1:112" ht="21.75" customHeight="1">
      <c r="A119">
        <v>8.6259999999999994</v>
      </c>
      <c r="B119" s="339" t="s">
        <v>553</v>
      </c>
      <c r="C119" s="337"/>
      <c r="D119" s="339" t="s">
        <v>553</v>
      </c>
      <c r="E119" s="528" t="s">
        <v>4640</v>
      </c>
      <c r="F119" s="528"/>
      <c r="G119" s="529"/>
      <c r="H119" s="530"/>
      <c r="I119" s="530"/>
      <c r="J119" s="663" t="s">
        <v>883</v>
      </c>
      <c r="K119" s="687">
        <f t="shared" si="44"/>
        <v>0</v>
      </c>
      <c r="L119" s="681"/>
      <c r="M119" s="687">
        <f t="shared" si="45"/>
        <v>0</v>
      </c>
      <c r="N119" s="681"/>
      <c r="O119" s="687">
        <f t="shared" si="46"/>
        <v>0</v>
      </c>
      <c r="P119" s="688" t="str">
        <f t="shared" si="47"/>
        <v>-</v>
      </c>
      <c r="Q119" s="687">
        <f t="shared" si="48"/>
        <v>0</v>
      </c>
      <c r="R119" s="681"/>
      <c r="S119" s="687">
        <f t="shared" si="49"/>
        <v>0</v>
      </c>
      <c r="T119" s="681"/>
      <c r="U119" s="687">
        <f t="shared" si="50"/>
        <v>0</v>
      </c>
      <c r="V119" s="688" t="str">
        <f t="shared" si="51"/>
        <v>-</v>
      </c>
      <c r="W119" s="683">
        <v>0</v>
      </c>
      <c r="X119" s="681"/>
      <c r="Y119" s="681"/>
      <c r="Z119" s="681"/>
      <c r="AA119" s="687">
        <f t="shared" si="52"/>
        <v>0</v>
      </c>
      <c r="AB119" s="688" t="str">
        <f t="shared" si="53"/>
        <v>-</v>
      </c>
      <c r="AC119" s="683">
        <v>0</v>
      </c>
      <c r="AD119" s="681"/>
      <c r="AE119" s="681"/>
      <c r="AF119" s="681"/>
      <c r="AG119" s="687">
        <f t="shared" si="54"/>
        <v>0</v>
      </c>
      <c r="AH119" s="688" t="str">
        <f t="shared" si="55"/>
        <v>-</v>
      </c>
      <c r="AI119" s="683">
        <v>0</v>
      </c>
      <c r="AJ119" s="681"/>
      <c r="AK119" s="681"/>
      <c r="AL119" s="681"/>
      <c r="AM119" s="687">
        <f t="shared" si="56"/>
        <v>0</v>
      </c>
      <c r="AN119" s="688" t="str">
        <f t="shared" si="57"/>
        <v>-</v>
      </c>
      <c r="AO119" s="687">
        <f t="shared" si="58"/>
        <v>0</v>
      </c>
      <c r="AP119" s="681"/>
      <c r="AQ119" s="687">
        <f t="shared" si="59"/>
        <v>0</v>
      </c>
      <c r="AR119" s="681"/>
      <c r="AS119" s="687">
        <f t="shared" si="60"/>
        <v>0</v>
      </c>
      <c r="AT119" s="688" t="str">
        <f t="shared" si="61"/>
        <v>-</v>
      </c>
      <c r="AU119" s="683">
        <v>0</v>
      </c>
      <c r="AV119" s="681"/>
      <c r="AW119" s="681"/>
      <c r="AX119" s="681"/>
      <c r="AY119" s="687">
        <f t="shared" si="62"/>
        <v>0</v>
      </c>
      <c r="AZ119" s="688" t="str">
        <f t="shared" si="63"/>
        <v>-</v>
      </c>
      <c r="BA119" s="683">
        <v>0</v>
      </c>
      <c r="BB119" s="681"/>
      <c r="BC119" s="681"/>
      <c r="BD119" s="681"/>
      <c r="BE119" s="687">
        <f t="shared" si="64"/>
        <v>0</v>
      </c>
      <c r="BF119" s="688" t="str">
        <f t="shared" si="65"/>
        <v>-</v>
      </c>
      <c r="BG119" s="683">
        <v>0</v>
      </c>
      <c r="BH119" s="681"/>
      <c r="BI119" s="681"/>
      <c r="BJ119" s="681"/>
      <c r="BK119" s="687">
        <f t="shared" si="66"/>
        <v>0</v>
      </c>
      <c r="BL119" s="688" t="str">
        <f t="shared" si="67"/>
        <v>-</v>
      </c>
      <c r="BM119" s="687">
        <f t="shared" si="68"/>
        <v>0</v>
      </c>
      <c r="BN119" s="681"/>
      <c r="BO119" s="687">
        <f t="shared" si="69"/>
        <v>0</v>
      </c>
      <c r="BP119" s="681"/>
      <c r="BQ119" s="687">
        <f t="shared" si="70"/>
        <v>0</v>
      </c>
      <c r="BR119" s="688" t="str">
        <f t="shared" si="71"/>
        <v>-</v>
      </c>
      <c r="BS119" s="683">
        <v>0</v>
      </c>
      <c r="BT119" s="681"/>
      <c r="BU119" s="681"/>
      <c r="BV119" s="681"/>
      <c r="BW119" s="687">
        <f t="shared" si="72"/>
        <v>0</v>
      </c>
      <c r="BX119" s="688" t="str">
        <f t="shared" si="73"/>
        <v>-</v>
      </c>
      <c r="BY119" s="683">
        <v>0</v>
      </c>
      <c r="BZ119" s="681"/>
      <c r="CA119" s="681"/>
      <c r="CB119" s="681"/>
      <c r="CC119" s="687">
        <f t="shared" si="74"/>
        <v>0</v>
      </c>
      <c r="CD119" s="688" t="str">
        <f t="shared" si="75"/>
        <v>-</v>
      </c>
      <c r="CE119" s="683">
        <v>0</v>
      </c>
      <c r="CF119" s="681"/>
      <c r="CG119" s="681"/>
      <c r="CH119" s="681"/>
      <c r="CI119" s="687">
        <f t="shared" si="76"/>
        <v>0</v>
      </c>
      <c r="CJ119" s="688" t="str">
        <f t="shared" si="77"/>
        <v>-</v>
      </c>
      <c r="CK119" s="687">
        <f t="shared" si="78"/>
        <v>0</v>
      </c>
      <c r="CL119" s="681"/>
      <c r="CM119" s="687">
        <f t="shared" si="79"/>
        <v>0</v>
      </c>
      <c r="CN119" s="681"/>
      <c r="CO119" s="687">
        <f t="shared" si="80"/>
        <v>0</v>
      </c>
      <c r="CP119" s="688" t="str">
        <f t="shared" si="81"/>
        <v>-</v>
      </c>
      <c r="CQ119" s="683">
        <v>0</v>
      </c>
      <c r="CR119" s="681"/>
      <c r="CS119" s="681"/>
      <c r="CT119" s="681"/>
      <c r="CU119" s="687">
        <f t="shared" si="82"/>
        <v>0</v>
      </c>
      <c r="CV119" s="688" t="str">
        <f t="shared" si="83"/>
        <v>-</v>
      </c>
      <c r="CW119" s="683">
        <v>0</v>
      </c>
      <c r="CX119" s="681"/>
      <c r="CY119" s="681"/>
      <c r="CZ119" s="681"/>
      <c r="DA119" s="687">
        <f t="shared" si="84"/>
        <v>0</v>
      </c>
      <c r="DB119" s="688" t="str">
        <f t="shared" si="85"/>
        <v>-</v>
      </c>
      <c r="DC119" s="683">
        <v>0</v>
      </c>
      <c r="DD119" s="681"/>
      <c r="DE119" s="681"/>
      <c r="DF119" s="681"/>
      <c r="DG119" s="687">
        <f t="shared" si="86"/>
        <v>0</v>
      </c>
      <c r="DH119" s="688" t="str">
        <f t="shared" si="87"/>
        <v>-</v>
      </c>
    </row>
    <row r="120" spans="1:112" ht="21.75" customHeight="1">
      <c r="B120" s="336" t="s">
        <v>1269</v>
      </c>
      <c r="C120" s="337" t="s">
        <v>911</v>
      </c>
      <c r="D120" s="336" t="s">
        <v>1269</v>
      </c>
      <c r="E120" s="528" t="s">
        <v>4641</v>
      </c>
      <c r="F120" s="528"/>
      <c r="G120" s="529"/>
      <c r="H120" s="530" t="s">
        <v>4642</v>
      </c>
      <c r="I120" s="530"/>
      <c r="J120" s="663" t="s">
        <v>883</v>
      </c>
      <c r="K120" s="687">
        <f t="shared" si="44"/>
        <v>6.1</v>
      </c>
      <c r="L120" s="681"/>
      <c r="M120" s="687">
        <f t="shared" si="45"/>
        <v>0</v>
      </c>
      <c r="N120" s="681"/>
      <c r="O120" s="687">
        <f t="shared" si="46"/>
        <v>-6.1</v>
      </c>
      <c r="P120" s="688">
        <f t="shared" si="47"/>
        <v>0</v>
      </c>
      <c r="Q120" s="687">
        <f t="shared" si="48"/>
        <v>0</v>
      </c>
      <c r="R120" s="681"/>
      <c r="S120" s="687">
        <f t="shared" si="49"/>
        <v>0</v>
      </c>
      <c r="T120" s="681"/>
      <c r="U120" s="687">
        <f t="shared" si="50"/>
        <v>0</v>
      </c>
      <c r="V120" s="688" t="str">
        <f t="shared" si="51"/>
        <v>-</v>
      </c>
      <c r="W120" s="687">
        <f>W121</f>
        <v>0</v>
      </c>
      <c r="X120" s="681"/>
      <c r="Y120" s="687">
        <f>Y121</f>
        <v>0</v>
      </c>
      <c r="Z120" s="681"/>
      <c r="AA120" s="687">
        <f t="shared" si="52"/>
        <v>0</v>
      </c>
      <c r="AB120" s="688" t="str">
        <f t="shared" si="53"/>
        <v>-</v>
      </c>
      <c r="AC120" s="687">
        <f>AC121</f>
        <v>0</v>
      </c>
      <c r="AD120" s="681"/>
      <c r="AE120" s="687">
        <f>AE121</f>
        <v>0</v>
      </c>
      <c r="AF120" s="681"/>
      <c r="AG120" s="687">
        <f t="shared" si="54"/>
        <v>0</v>
      </c>
      <c r="AH120" s="688" t="str">
        <f t="shared" si="55"/>
        <v>-</v>
      </c>
      <c r="AI120" s="687">
        <f>AI121</f>
        <v>0</v>
      </c>
      <c r="AJ120" s="681"/>
      <c r="AK120" s="687">
        <f>AK121</f>
        <v>0</v>
      </c>
      <c r="AL120" s="681"/>
      <c r="AM120" s="687">
        <f t="shared" si="56"/>
        <v>0</v>
      </c>
      <c r="AN120" s="688" t="str">
        <f t="shared" si="57"/>
        <v>-</v>
      </c>
      <c r="AO120" s="687">
        <f t="shared" si="58"/>
        <v>0</v>
      </c>
      <c r="AP120" s="681"/>
      <c r="AQ120" s="687">
        <f t="shared" si="59"/>
        <v>0</v>
      </c>
      <c r="AR120" s="681"/>
      <c r="AS120" s="687">
        <f t="shared" si="60"/>
        <v>0</v>
      </c>
      <c r="AT120" s="688" t="str">
        <f t="shared" si="61"/>
        <v>-</v>
      </c>
      <c r="AU120" s="687">
        <f>AU121</f>
        <v>0</v>
      </c>
      <c r="AV120" s="681"/>
      <c r="AW120" s="687">
        <f>AW121</f>
        <v>0</v>
      </c>
      <c r="AX120" s="681"/>
      <c r="AY120" s="687">
        <f t="shared" si="62"/>
        <v>0</v>
      </c>
      <c r="AZ120" s="688" t="str">
        <f t="shared" si="63"/>
        <v>-</v>
      </c>
      <c r="BA120" s="687">
        <f>BA121</f>
        <v>0</v>
      </c>
      <c r="BB120" s="681"/>
      <c r="BC120" s="687">
        <f>BC121</f>
        <v>0</v>
      </c>
      <c r="BD120" s="681"/>
      <c r="BE120" s="687">
        <f t="shared" si="64"/>
        <v>0</v>
      </c>
      <c r="BF120" s="688" t="str">
        <f t="shared" si="65"/>
        <v>-</v>
      </c>
      <c r="BG120" s="687">
        <f>BG121</f>
        <v>0</v>
      </c>
      <c r="BH120" s="681"/>
      <c r="BI120" s="687">
        <f>BI121</f>
        <v>0</v>
      </c>
      <c r="BJ120" s="681"/>
      <c r="BK120" s="687">
        <f t="shared" si="66"/>
        <v>0</v>
      </c>
      <c r="BL120" s="688" t="str">
        <f t="shared" si="67"/>
        <v>-</v>
      </c>
      <c r="BM120" s="687">
        <f t="shared" si="68"/>
        <v>3.5</v>
      </c>
      <c r="BN120" s="681"/>
      <c r="BO120" s="687">
        <f t="shared" si="69"/>
        <v>0</v>
      </c>
      <c r="BP120" s="681"/>
      <c r="BQ120" s="687">
        <f t="shared" si="70"/>
        <v>-3.5</v>
      </c>
      <c r="BR120" s="688">
        <f t="shared" si="71"/>
        <v>0</v>
      </c>
      <c r="BS120" s="687">
        <f>BS121</f>
        <v>0</v>
      </c>
      <c r="BT120" s="681"/>
      <c r="BU120" s="687">
        <f>BU121</f>
        <v>0</v>
      </c>
      <c r="BV120" s="681"/>
      <c r="BW120" s="687">
        <f t="shared" si="72"/>
        <v>0</v>
      </c>
      <c r="BX120" s="688" t="str">
        <f t="shared" si="73"/>
        <v>-</v>
      </c>
      <c r="BY120" s="687">
        <f>BY121</f>
        <v>0</v>
      </c>
      <c r="BZ120" s="681"/>
      <c r="CA120" s="687">
        <f>CA121</f>
        <v>0</v>
      </c>
      <c r="CB120" s="681"/>
      <c r="CC120" s="687">
        <f t="shared" si="74"/>
        <v>0</v>
      </c>
      <c r="CD120" s="688" t="str">
        <f t="shared" si="75"/>
        <v>-</v>
      </c>
      <c r="CE120" s="687">
        <f>CE121</f>
        <v>3.5</v>
      </c>
      <c r="CF120" s="681"/>
      <c r="CG120" s="687">
        <f>CG121</f>
        <v>0</v>
      </c>
      <c r="CH120" s="681"/>
      <c r="CI120" s="687">
        <f t="shared" si="76"/>
        <v>-3.5</v>
      </c>
      <c r="CJ120" s="688">
        <f t="shared" si="77"/>
        <v>0</v>
      </c>
      <c r="CK120" s="687">
        <f t="shared" si="78"/>
        <v>2.6</v>
      </c>
      <c r="CL120" s="681"/>
      <c r="CM120" s="687">
        <f t="shared" si="79"/>
        <v>0</v>
      </c>
      <c r="CN120" s="681"/>
      <c r="CO120" s="687">
        <f t="shared" si="80"/>
        <v>-2.6</v>
      </c>
      <c r="CP120" s="688">
        <f t="shared" si="81"/>
        <v>0</v>
      </c>
      <c r="CQ120" s="687">
        <f>CQ121</f>
        <v>2.6</v>
      </c>
      <c r="CR120" s="681"/>
      <c r="CS120" s="687">
        <f>CS121</f>
        <v>0</v>
      </c>
      <c r="CT120" s="681"/>
      <c r="CU120" s="687">
        <f t="shared" si="82"/>
        <v>-2.6</v>
      </c>
      <c r="CV120" s="688">
        <f t="shared" si="83"/>
        <v>0</v>
      </c>
      <c r="CW120" s="687">
        <f>CW121</f>
        <v>0</v>
      </c>
      <c r="CX120" s="681"/>
      <c r="CY120" s="687">
        <f>CY121</f>
        <v>0</v>
      </c>
      <c r="CZ120" s="681"/>
      <c r="DA120" s="687">
        <f t="shared" si="84"/>
        <v>0</v>
      </c>
      <c r="DB120" s="688" t="str">
        <f t="shared" si="85"/>
        <v>-</v>
      </c>
      <c r="DC120" s="687">
        <f>DC121</f>
        <v>0</v>
      </c>
      <c r="DD120" s="681"/>
      <c r="DE120" s="687">
        <f>DE121</f>
        <v>0</v>
      </c>
      <c r="DF120" s="681"/>
      <c r="DG120" s="687">
        <f t="shared" si="86"/>
        <v>0</v>
      </c>
      <c r="DH120" s="688" t="str">
        <f t="shared" si="87"/>
        <v>-</v>
      </c>
    </row>
    <row r="121" spans="1:112" ht="21.75" customHeight="1">
      <c r="A121">
        <v>0</v>
      </c>
      <c r="B121" s="349" t="s">
        <v>4481</v>
      </c>
      <c r="C121" s="337"/>
      <c r="D121" s="349" t="s">
        <v>4481</v>
      </c>
      <c r="E121" s="528" t="s">
        <v>4642</v>
      </c>
      <c r="F121" s="528"/>
      <c r="G121" s="529"/>
      <c r="H121" s="530" t="s">
        <v>4643</v>
      </c>
      <c r="I121" s="530"/>
      <c r="J121" s="663" t="s">
        <v>883</v>
      </c>
      <c r="K121" s="687">
        <f t="shared" si="44"/>
        <v>6.1</v>
      </c>
      <c r="L121" s="681"/>
      <c r="M121" s="687">
        <f t="shared" si="45"/>
        <v>0</v>
      </c>
      <c r="N121" s="681"/>
      <c r="O121" s="687">
        <f t="shared" si="46"/>
        <v>-6.1</v>
      </c>
      <c r="P121" s="688">
        <f t="shared" si="47"/>
        <v>0</v>
      </c>
      <c r="Q121" s="687">
        <f t="shared" si="48"/>
        <v>0</v>
      </c>
      <c r="R121" s="681"/>
      <c r="S121" s="687">
        <f t="shared" si="49"/>
        <v>0</v>
      </c>
      <c r="T121" s="681"/>
      <c r="U121" s="687">
        <f t="shared" si="50"/>
        <v>0</v>
      </c>
      <c r="V121" s="688" t="str">
        <f t="shared" si="51"/>
        <v>-</v>
      </c>
      <c r="W121" s="687">
        <f>W122</f>
        <v>0</v>
      </c>
      <c r="X121" s="681"/>
      <c r="Y121" s="687">
        <f>Y122</f>
        <v>0</v>
      </c>
      <c r="Z121" s="681"/>
      <c r="AA121" s="687">
        <f t="shared" si="52"/>
        <v>0</v>
      </c>
      <c r="AB121" s="688" t="str">
        <f t="shared" si="53"/>
        <v>-</v>
      </c>
      <c r="AC121" s="687">
        <f>AC122</f>
        <v>0</v>
      </c>
      <c r="AD121" s="681"/>
      <c r="AE121" s="687">
        <f>AE122</f>
        <v>0</v>
      </c>
      <c r="AF121" s="681"/>
      <c r="AG121" s="687">
        <f t="shared" si="54"/>
        <v>0</v>
      </c>
      <c r="AH121" s="688" t="str">
        <f t="shared" si="55"/>
        <v>-</v>
      </c>
      <c r="AI121" s="687">
        <f>AI122</f>
        <v>0</v>
      </c>
      <c r="AJ121" s="681"/>
      <c r="AK121" s="687">
        <f>AK122</f>
        <v>0</v>
      </c>
      <c r="AL121" s="681"/>
      <c r="AM121" s="687">
        <f t="shared" si="56"/>
        <v>0</v>
      </c>
      <c r="AN121" s="688" t="str">
        <f t="shared" si="57"/>
        <v>-</v>
      </c>
      <c r="AO121" s="687">
        <f t="shared" si="58"/>
        <v>0</v>
      </c>
      <c r="AP121" s="681"/>
      <c r="AQ121" s="687">
        <f t="shared" si="59"/>
        <v>0</v>
      </c>
      <c r="AR121" s="681"/>
      <c r="AS121" s="687">
        <f t="shared" si="60"/>
        <v>0</v>
      </c>
      <c r="AT121" s="688" t="str">
        <f t="shared" si="61"/>
        <v>-</v>
      </c>
      <c r="AU121" s="687">
        <f>AU122</f>
        <v>0</v>
      </c>
      <c r="AV121" s="681"/>
      <c r="AW121" s="687">
        <f>AW122</f>
        <v>0</v>
      </c>
      <c r="AX121" s="681"/>
      <c r="AY121" s="687">
        <f t="shared" si="62"/>
        <v>0</v>
      </c>
      <c r="AZ121" s="688" t="str">
        <f t="shared" si="63"/>
        <v>-</v>
      </c>
      <c r="BA121" s="687">
        <f>BA122</f>
        <v>0</v>
      </c>
      <c r="BB121" s="681"/>
      <c r="BC121" s="687">
        <f>BC122</f>
        <v>0</v>
      </c>
      <c r="BD121" s="681"/>
      <c r="BE121" s="687">
        <f t="shared" si="64"/>
        <v>0</v>
      </c>
      <c r="BF121" s="688" t="str">
        <f t="shared" si="65"/>
        <v>-</v>
      </c>
      <c r="BG121" s="687">
        <f>BG122</f>
        <v>0</v>
      </c>
      <c r="BH121" s="681"/>
      <c r="BI121" s="687">
        <f>BI122</f>
        <v>0</v>
      </c>
      <c r="BJ121" s="681"/>
      <c r="BK121" s="687">
        <f t="shared" si="66"/>
        <v>0</v>
      </c>
      <c r="BL121" s="688" t="str">
        <f t="shared" si="67"/>
        <v>-</v>
      </c>
      <c r="BM121" s="687">
        <f t="shared" si="68"/>
        <v>3.5</v>
      </c>
      <c r="BN121" s="681"/>
      <c r="BO121" s="687">
        <f t="shared" si="69"/>
        <v>0</v>
      </c>
      <c r="BP121" s="681"/>
      <c r="BQ121" s="687">
        <f t="shared" si="70"/>
        <v>-3.5</v>
      </c>
      <c r="BR121" s="688">
        <f t="shared" si="71"/>
        <v>0</v>
      </c>
      <c r="BS121" s="687">
        <f>BS122</f>
        <v>0</v>
      </c>
      <c r="BT121" s="681"/>
      <c r="BU121" s="687">
        <f>BU122</f>
        <v>0</v>
      </c>
      <c r="BV121" s="681"/>
      <c r="BW121" s="687">
        <f t="shared" si="72"/>
        <v>0</v>
      </c>
      <c r="BX121" s="688" t="str">
        <f t="shared" si="73"/>
        <v>-</v>
      </c>
      <c r="BY121" s="687">
        <f>BY122</f>
        <v>0</v>
      </c>
      <c r="BZ121" s="681"/>
      <c r="CA121" s="687">
        <f>CA122</f>
        <v>0</v>
      </c>
      <c r="CB121" s="681"/>
      <c r="CC121" s="687">
        <f t="shared" si="74"/>
        <v>0</v>
      </c>
      <c r="CD121" s="688" t="str">
        <f t="shared" si="75"/>
        <v>-</v>
      </c>
      <c r="CE121" s="687">
        <f>CE122</f>
        <v>3.5</v>
      </c>
      <c r="CF121" s="681"/>
      <c r="CG121" s="687">
        <f>CG122</f>
        <v>0</v>
      </c>
      <c r="CH121" s="681"/>
      <c r="CI121" s="687">
        <f t="shared" si="76"/>
        <v>-3.5</v>
      </c>
      <c r="CJ121" s="688">
        <f t="shared" si="77"/>
        <v>0</v>
      </c>
      <c r="CK121" s="687">
        <f t="shared" si="78"/>
        <v>2.6</v>
      </c>
      <c r="CL121" s="681"/>
      <c r="CM121" s="687">
        <f t="shared" si="79"/>
        <v>0</v>
      </c>
      <c r="CN121" s="681"/>
      <c r="CO121" s="687">
        <f t="shared" si="80"/>
        <v>-2.6</v>
      </c>
      <c r="CP121" s="688">
        <f t="shared" si="81"/>
        <v>0</v>
      </c>
      <c r="CQ121" s="687">
        <f>CQ122</f>
        <v>2.6</v>
      </c>
      <c r="CR121" s="681"/>
      <c r="CS121" s="687">
        <f>CS122</f>
        <v>0</v>
      </c>
      <c r="CT121" s="681"/>
      <c r="CU121" s="687">
        <f t="shared" si="82"/>
        <v>-2.6</v>
      </c>
      <c r="CV121" s="688">
        <f t="shared" si="83"/>
        <v>0</v>
      </c>
      <c r="CW121" s="687">
        <f>CW122</f>
        <v>0</v>
      </c>
      <c r="CX121" s="681"/>
      <c r="CY121" s="687">
        <f>CY122</f>
        <v>0</v>
      </c>
      <c r="CZ121" s="681"/>
      <c r="DA121" s="687">
        <f t="shared" si="84"/>
        <v>0</v>
      </c>
      <c r="DB121" s="688" t="str">
        <f t="shared" si="85"/>
        <v>-</v>
      </c>
      <c r="DC121" s="687">
        <f>DC122</f>
        <v>0</v>
      </c>
      <c r="DD121" s="681"/>
      <c r="DE121" s="687">
        <f>DE122</f>
        <v>0</v>
      </c>
      <c r="DF121" s="681"/>
      <c r="DG121" s="687">
        <f t="shared" si="86"/>
        <v>0</v>
      </c>
      <c r="DH121" s="688" t="str">
        <f t="shared" si="87"/>
        <v>-</v>
      </c>
    </row>
    <row r="122" spans="1:112" ht="21.75" customHeight="1">
      <c r="A122">
        <v>0</v>
      </c>
      <c r="B122" s="339" t="s">
        <v>158</v>
      </c>
      <c r="C122" s="337"/>
      <c r="D122" s="339" t="s">
        <v>158</v>
      </c>
      <c r="E122" s="528" t="s">
        <v>4643</v>
      </c>
      <c r="F122" s="528"/>
      <c r="G122" s="529"/>
      <c r="H122" s="530"/>
      <c r="I122" s="530"/>
      <c r="J122" s="663" t="s">
        <v>883</v>
      </c>
      <c r="K122" s="687">
        <f t="shared" si="44"/>
        <v>6.1</v>
      </c>
      <c r="L122" s="681"/>
      <c r="M122" s="687">
        <f t="shared" si="45"/>
        <v>0</v>
      </c>
      <c r="N122" s="681"/>
      <c r="O122" s="687">
        <f t="shared" si="46"/>
        <v>-6.1</v>
      </c>
      <c r="P122" s="688">
        <f t="shared" si="47"/>
        <v>0</v>
      </c>
      <c r="Q122" s="687">
        <f t="shared" si="48"/>
        <v>0</v>
      </c>
      <c r="R122" s="681"/>
      <c r="S122" s="687">
        <f t="shared" si="49"/>
        <v>0</v>
      </c>
      <c r="T122" s="681"/>
      <c r="U122" s="687">
        <f t="shared" si="50"/>
        <v>0</v>
      </c>
      <c r="V122" s="688" t="str">
        <f t="shared" si="51"/>
        <v>-</v>
      </c>
      <c r="W122" s="683">
        <v>0</v>
      </c>
      <c r="X122" s="681"/>
      <c r="Y122" s="681"/>
      <c r="Z122" s="681"/>
      <c r="AA122" s="687">
        <f t="shared" si="52"/>
        <v>0</v>
      </c>
      <c r="AB122" s="688" t="str">
        <f t="shared" si="53"/>
        <v>-</v>
      </c>
      <c r="AC122" s="683">
        <v>0</v>
      </c>
      <c r="AD122" s="681"/>
      <c r="AE122" s="681"/>
      <c r="AF122" s="681"/>
      <c r="AG122" s="687">
        <f t="shared" si="54"/>
        <v>0</v>
      </c>
      <c r="AH122" s="688" t="str">
        <f t="shared" si="55"/>
        <v>-</v>
      </c>
      <c r="AI122" s="683">
        <v>0</v>
      </c>
      <c r="AJ122" s="681"/>
      <c r="AK122" s="681"/>
      <c r="AL122" s="681"/>
      <c r="AM122" s="687">
        <f t="shared" si="56"/>
        <v>0</v>
      </c>
      <c r="AN122" s="688" t="str">
        <f t="shared" si="57"/>
        <v>-</v>
      </c>
      <c r="AO122" s="687">
        <f t="shared" si="58"/>
        <v>0</v>
      </c>
      <c r="AP122" s="681"/>
      <c r="AQ122" s="687">
        <f t="shared" si="59"/>
        <v>0</v>
      </c>
      <c r="AR122" s="681"/>
      <c r="AS122" s="687">
        <f t="shared" si="60"/>
        <v>0</v>
      </c>
      <c r="AT122" s="688" t="str">
        <f t="shared" si="61"/>
        <v>-</v>
      </c>
      <c r="AU122" s="683">
        <v>0</v>
      </c>
      <c r="AV122" s="681"/>
      <c r="AW122" s="681"/>
      <c r="AX122" s="681"/>
      <c r="AY122" s="687">
        <f t="shared" si="62"/>
        <v>0</v>
      </c>
      <c r="AZ122" s="688" t="str">
        <f t="shared" si="63"/>
        <v>-</v>
      </c>
      <c r="BA122" s="683">
        <v>0</v>
      </c>
      <c r="BB122" s="681"/>
      <c r="BC122" s="681"/>
      <c r="BD122" s="681"/>
      <c r="BE122" s="687">
        <f t="shared" si="64"/>
        <v>0</v>
      </c>
      <c r="BF122" s="688" t="str">
        <f t="shared" si="65"/>
        <v>-</v>
      </c>
      <c r="BG122" s="683">
        <v>0</v>
      </c>
      <c r="BH122" s="681"/>
      <c r="BI122" s="681"/>
      <c r="BJ122" s="681"/>
      <c r="BK122" s="687">
        <f t="shared" si="66"/>
        <v>0</v>
      </c>
      <c r="BL122" s="688" t="str">
        <f t="shared" si="67"/>
        <v>-</v>
      </c>
      <c r="BM122" s="687">
        <f t="shared" si="68"/>
        <v>3.5</v>
      </c>
      <c r="BN122" s="681"/>
      <c r="BO122" s="687">
        <f t="shared" si="69"/>
        <v>0</v>
      </c>
      <c r="BP122" s="681"/>
      <c r="BQ122" s="687">
        <f t="shared" si="70"/>
        <v>-3.5</v>
      </c>
      <c r="BR122" s="688">
        <f t="shared" si="71"/>
        <v>0</v>
      </c>
      <c r="BS122" s="683">
        <v>0</v>
      </c>
      <c r="BT122" s="681"/>
      <c r="BU122" s="681"/>
      <c r="BV122" s="681"/>
      <c r="BW122" s="687">
        <f t="shared" si="72"/>
        <v>0</v>
      </c>
      <c r="BX122" s="688" t="str">
        <f t="shared" si="73"/>
        <v>-</v>
      </c>
      <c r="BY122" s="683">
        <v>0</v>
      </c>
      <c r="BZ122" s="681"/>
      <c r="CA122" s="681"/>
      <c r="CB122" s="681"/>
      <c r="CC122" s="687">
        <f t="shared" si="74"/>
        <v>0</v>
      </c>
      <c r="CD122" s="688" t="str">
        <f t="shared" si="75"/>
        <v>-</v>
      </c>
      <c r="CE122" s="683">
        <v>3.5</v>
      </c>
      <c r="CF122" s="681"/>
      <c r="CG122" s="681"/>
      <c r="CH122" s="681"/>
      <c r="CI122" s="687">
        <f t="shared" si="76"/>
        <v>-3.5</v>
      </c>
      <c r="CJ122" s="688">
        <f t="shared" si="77"/>
        <v>0</v>
      </c>
      <c r="CK122" s="687">
        <f t="shared" si="78"/>
        <v>2.6</v>
      </c>
      <c r="CL122" s="681"/>
      <c r="CM122" s="687">
        <f t="shared" si="79"/>
        <v>0</v>
      </c>
      <c r="CN122" s="681"/>
      <c r="CO122" s="687">
        <f t="shared" si="80"/>
        <v>-2.6</v>
      </c>
      <c r="CP122" s="688">
        <f t="shared" si="81"/>
        <v>0</v>
      </c>
      <c r="CQ122" s="683">
        <v>2.6</v>
      </c>
      <c r="CR122" s="681"/>
      <c r="CS122" s="681"/>
      <c r="CT122" s="681"/>
      <c r="CU122" s="687">
        <f t="shared" si="82"/>
        <v>-2.6</v>
      </c>
      <c r="CV122" s="688">
        <f t="shared" si="83"/>
        <v>0</v>
      </c>
      <c r="CW122" s="683">
        <v>0</v>
      </c>
      <c r="CX122" s="681"/>
      <c r="CY122" s="681"/>
      <c r="CZ122" s="681"/>
      <c r="DA122" s="687">
        <f t="shared" si="84"/>
        <v>0</v>
      </c>
      <c r="DB122" s="688" t="str">
        <f t="shared" si="85"/>
        <v>-</v>
      </c>
      <c r="DC122" s="683">
        <v>0</v>
      </c>
      <c r="DD122" s="681"/>
      <c r="DE122" s="681"/>
      <c r="DF122" s="681"/>
      <c r="DG122" s="687">
        <f t="shared" si="86"/>
        <v>0</v>
      </c>
      <c r="DH122" s="688" t="str">
        <f t="shared" si="87"/>
        <v>-</v>
      </c>
    </row>
    <row r="123" spans="1:112" ht="42.75" customHeight="1">
      <c r="A123">
        <v>3.835</v>
      </c>
      <c r="B123" s="350" t="s">
        <v>1274</v>
      </c>
      <c r="C123" s="337" t="s">
        <v>1273</v>
      </c>
      <c r="D123" s="350" t="s">
        <v>1274</v>
      </c>
      <c r="E123" s="528" t="s">
        <v>4644</v>
      </c>
      <c r="F123" s="528"/>
      <c r="G123" s="529"/>
      <c r="H123" s="530" t="s">
        <v>4645</v>
      </c>
      <c r="I123" s="530"/>
      <c r="J123" s="663" t="s">
        <v>883</v>
      </c>
      <c r="K123" s="687">
        <f t="shared" si="44"/>
        <v>66.300000000000011</v>
      </c>
      <c r="L123" s="681"/>
      <c r="M123" s="687">
        <f t="shared" si="45"/>
        <v>0</v>
      </c>
      <c r="N123" s="681"/>
      <c r="O123" s="687">
        <f t="shared" si="46"/>
        <v>-66.300000000000011</v>
      </c>
      <c r="P123" s="688">
        <f t="shared" si="47"/>
        <v>0</v>
      </c>
      <c r="Q123" s="687">
        <f t="shared" si="48"/>
        <v>17.399999999999999</v>
      </c>
      <c r="R123" s="681"/>
      <c r="S123" s="687">
        <f t="shared" si="49"/>
        <v>0</v>
      </c>
      <c r="T123" s="681"/>
      <c r="U123" s="687">
        <f t="shared" si="50"/>
        <v>-17.399999999999999</v>
      </c>
      <c r="V123" s="688">
        <f t="shared" si="51"/>
        <v>0</v>
      </c>
      <c r="W123" s="687">
        <f>W88+W91+W93</f>
        <v>6</v>
      </c>
      <c r="X123" s="681"/>
      <c r="Y123" s="687">
        <f>Y88+Y91+Y93</f>
        <v>0</v>
      </c>
      <c r="Z123" s="681"/>
      <c r="AA123" s="687">
        <f t="shared" si="52"/>
        <v>-6</v>
      </c>
      <c r="AB123" s="688">
        <f t="shared" si="53"/>
        <v>0</v>
      </c>
      <c r="AC123" s="687">
        <f>AC88+AC91+AC93</f>
        <v>5.4</v>
      </c>
      <c r="AD123" s="681"/>
      <c r="AE123" s="687">
        <f>AE88+AE91+AE93</f>
        <v>0</v>
      </c>
      <c r="AF123" s="681"/>
      <c r="AG123" s="687">
        <f t="shared" si="54"/>
        <v>-5.4</v>
      </c>
      <c r="AH123" s="688">
        <f t="shared" si="55"/>
        <v>0</v>
      </c>
      <c r="AI123" s="687">
        <f>AI88+AI91+AI93</f>
        <v>6</v>
      </c>
      <c r="AJ123" s="681"/>
      <c r="AK123" s="687">
        <f>AK88+AK91+AK93</f>
        <v>0</v>
      </c>
      <c r="AL123" s="681"/>
      <c r="AM123" s="687">
        <f t="shared" si="56"/>
        <v>-6</v>
      </c>
      <c r="AN123" s="688">
        <f t="shared" si="57"/>
        <v>0</v>
      </c>
      <c r="AO123" s="687">
        <f t="shared" si="58"/>
        <v>23.700000000000003</v>
      </c>
      <c r="AP123" s="681"/>
      <c r="AQ123" s="687">
        <f t="shared" si="59"/>
        <v>0</v>
      </c>
      <c r="AR123" s="681"/>
      <c r="AS123" s="687">
        <f t="shared" si="60"/>
        <v>-23.700000000000003</v>
      </c>
      <c r="AT123" s="688">
        <f t="shared" si="61"/>
        <v>0</v>
      </c>
      <c r="AU123" s="687">
        <f>AU88+AU91+AU93</f>
        <v>8</v>
      </c>
      <c r="AV123" s="681"/>
      <c r="AW123" s="687">
        <f>AW88+AW91+AW93</f>
        <v>0</v>
      </c>
      <c r="AX123" s="681"/>
      <c r="AY123" s="687">
        <f t="shared" si="62"/>
        <v>-8</v>
      </c>
      <c r="AZ123" s="688">
        <f t="shared" si="63"/>
        <v>0</v>
      </c>
      <c r="BA123" s="687">
        <f>BA88+BA91+BA93</f>
        <v>8.1</v>
      </c>
      <c r="BB123" s="681"/>
      <c r="BC123" s="687">
        <f>BC88+BC91+BC93</f>
        <v>0</v>
      </c>
      <c r="BD123" s="681"/>
      <c r="BE123" s="687">
        <f t="shared" si="64"/>
        <v>-8.1</v>
      </c>
      <c r="BF123" s="688">
        <f t="shared" si="65"/>
        <v>0</v>
      </c>
      <c r="BG123" s="687">
        <f>BG88+BG91+BG93</f>
        <v>7.6</v>
      </c>
      <c r="BH123" s="681"/>
      <c r="BI123" s="687">
        <f>BI88+BI91+BI93</f>
        <v>0</v>
      </c>
      <c r="BJ123" s="681"/>
      <c r="BK123" s="687">
        <f t="shared" si="66"/>
        <v>-7.6</v>
      </c>
      <c r="BL123" s="688">
        <f t="shared" si="67"/>
        <v>0</v>
      </c>
      <c r="BM123" s="687">
        <f t="shared" si="68"/>
        <v>12.8</v>
      </c>
      <c r="BN123" s="681"/>
      <c r="BO123" s="687">
        <f t="shared" si="69"/>
        <v>0</v>
      </c>
      <c r="BP123" s="681"/>
      <c r="BQ123" s="687">
        <f t="shared" si="70"/>
        <v>-12.8</v>
      </c>
      <c r="BR123" s="688">
        <f t="shared" si="71"/>
        <v>0</v>
      </c>
      <c r="BS123" s="687">
        <f>BS88+BS91+BS93</f>
        <v>5.0999999999999996</v>
      </c>
      <c r="BT123" s="681"/>
      <c r="BU123" s="687">
        <f>BU88+BU91+BU93</f>
        <v>0</v>
      </c>
      <c r="BV123" s="681"/>
      <c r="BW123" s="687">
        <f t="shared" si="72"/>
        <v>-5.0999999999999996</v>
      </c>
      <c r="BX123" s="688">
        <f t="shared" si="73"/>
        <v>0</v>
      </c>
      <c r="BY123" s="687">
        <f>BY88+BY91+BY93</f>
        <v>7.7</v>
      </c>
      <c r="BZ123" s="681"/>
      <c r="CA123" s="687">
        <f>CA88+CA91+CA93</f>
        <v>0</v>
      </c>
      <c r="CB123" s="681"/>
      <c r="CC123" s="687">
        <f t="shared" si="74"/>
        <v>-7.7</v>
      </c>
      <c r="CD123" s="688">
        <f t="shared" si="75"/>
        <v>0</v>
      </c>
      <c r="CE123" s="687">
        <f>CE88+CE91+CE93</f>
        <v>0</v>
      </c>
      <c r="CF123" s="681"/>
      <c r="CG123" s="687">
        <f>CG88+CG91+CG93</f>
        <v>0</v>
      </c>
      <c r="CH123" s="681"/>
      <c r="CI123" s="687">
        <f t="shared" si="76"/>
        <v>0</v>
      </c>
      <c r="CJ123" s="688" t="str">
        <f t="shared" si="77"/>
        <v>-</v>
      </c>
      <c r="CK123" s="687">
        <f t="shared" si="78"/>
        <v>12.4</v>
      </c>
      <c r="CL123" s="681"/>
      <c r="CM123" s="687">
        <f t="shared" si="79"/>
        <v>0</v>
      </c>
      <c r="CN123" s="681"/>
      <c r="CO123" s="687">
        <f t="shared" si="80"/>
        <v>-12.4</v>
      </c>
      <c r="CP123" s="688">
        <f t="shared" si="81"/>
        <v>0</v>
      </c>
      <c r="CQ123" s="687">
        <f>CQ88+CQ91+CQ93</f>
        <v>0</v>
      </c>
      <c r="CR123" s="681"/>
      <c r="CS123" s="687">
        <f>CS88+CS91+CS93</f>
        <v>0</v>
      </c>
      <c r="CT123" s="681"/>
      <c r="CU123" s="687">
        <f t="shared" si="82"/>
        <v>0</v>
      </c>
      <c r="CV123" s="688" t="str">
        <f t="shared" si="83"/>
        <v>-</v>
      </c>
      <c r="CW123" s="687">
        <f>CW88+CW91+CW93</f>
        <v>5.2</v>
      </c>
      <c r="CX123" s="681"/>
      <c r="CY123" s="687">
        <f>CY88+CY91+CY93</f>
        <v>0</v>
      </c>
      <c r="CZ123" s="681"/>
      <c r="DA123" s="687">
        <f t="shared" si="84"/>
        <v>-5.2</v>
      </c>
      <c r="DB123" s="688">
        <f t="shared" si="85"/>
        <v>0</v>
      </c>
      <c r="DC123" s="687">
        <f>DC88+DC91+DC93</f>
        <v>7.2</v>
      </c>
      <c r="DD123" s="681"/>
      <c r="DE123" s="687">
        <f>DE88+DE91+DE93</f>
        <v>0</v>
      </c>
      <c r="DF123" s="681"/>
      <c r="DG123" s="687">
        <f t="shared" si="86"/>
        <v>-7.2</v>
      </c>
      <c r="DH123" s="688">
        <f t="shared" si="87"/>
        <v>0</v>
      </c>
    </row>
    <row r="124" spans="1:112" ht="21.75" customHeight="1">
      <c r="A124">
        <v>11.785</v>
      </c>
      <c r="B124" s="336" t="s">
        <v>1277</v>
      </c>
      <c r="C124" s="337" t="s">
        <v>1276</v>
      </c>
      <c r="D124" s="336" t="s">
        <v>1277</v>
      </c>
      <c r="E124" s="528" t="s">
        <v>4646</v>
      </c>
      <c r="F124" s="528"/>
      <c r="G124" s="529"/>
      <c r="H124" s="530" t="s">
        <v>4647</v>
      </c>
      <c r="I124" s="530"/>
      <c r="J124" s="663" t="s">
        <v>883</v>
      </c>
      <c r="K124" s="687">
        <f t="shared" si="44"/>
        <v>107.1</v>
      </c>
      <c r="L124" s="681"/>
      <c r="M124" s="687">
        <f t="shared" si="45"/>
        <v>0</v>
      </c>
      <c r="N124" s="681"/>
      <c r="O124" s="687">
        <f t="shared" si="46"/>
        <v>-107.1</v>
      </c>
      <c r="P124" s="688">
        <f t="shared" si="47"/>
        <v>0</v>
      </c>
      <c r="Q124" s="687">
        <f t="shared" si="48"/>
        <v>27.9</v>
      </c>
      <c r="R124" s="681"/>
      <c r="S124" s="687">
        <f t="shared" si="49"/>
        <v>0</v>
      </c>
      <c r="T124" s="681"/>
      <c r="U124" s="687">
        <f t="shared" si="50"/>
        <v>-27.9</v>
      </c>
      <c r="V124" s="688">
        <f t="shared" si="51"/>
        <v>0</v>
      </c>
      <c r="W124" s="687">
        <f>W125+W126+W127</f>
        <v>10.6</v>
      </c>
      <c r="X124" s="681"/>
      <c r="Y124" s="687">
        <f>Y125+Y126+Y127</f>
        <v>0</v>
      </c>
      <c r="Z124" s="681"/>
      <c r="AA124" s="687">
        <f t="shared" si="52"/>
        <v>-10.6</v>
      </c>
      <c r="AB124" s="688">
        <f t="shared" si="53"/>
        <v>0</v>
      </c>
      <c r="AC124" s="687">
        <f>AC125+AC126+AC127</f>
        <v>9.1</v>
      </c>
      <c r="AD124" s="681"/>
      <c r="AE124" s="687">
        <f>AE125+AE126+AE127</f>
        <v>0</v>
      </c>
      <c r="AF124" s="681"/>
      <c r="AG124" s="687">
        <f t="shared" si="54"/>
        <v>-9.1</v>
      </c>
      <c r="AH124" s="688">
        <f t="shared" si="55"/>
        <v>0</v>
      </c>
      <c r="AI124" s="687">
        <f>AI125+AI126+AI127</f>
        <v>8.2000000000000011</v>
      </c>
      <c r="AJ124" s="681"/>
      <c r="AK124" s="687">
        <f>AK125+AK126+AK127</f>
        <v>0</v>
      </c>
      <c r="AL124" s="681"/>
      <c r="AM124" s="687">
        <f t="shared" si="56"/>
        <v>-8.2000000000000011</v>
      </c>
      <c r="AN124" s="688">
        <f t="shared" si="57"/>
        <v>0</v>
      </c>
      <c r="AO124" s="687">
        <f t="shared" si="58"/>
        <v>29.799999999999997</v>
      </c>
      <c r="AP124" s="681"/>
      <c r="AQ124" s="687">
        <f t="shared" si="59"/>
        <v>0</v>
      </c>
      <c r="AR124" s="681"/>
      <c r="AS124" s="687">
        <f t="shared" si="60"/>
        <v>-29.799999999999997</v>
      </c>
      <c r="AT124" s="688">
        <f t="shared" si="61"/>
        <v>0</v>
      </c>
      <c r="AU124" s="687">
        <f>AU125+AU126+AU127</f>
        <v>9.1</v>
      </c>
      <c r="AV124" s="681"/>
      <c r="AW124" s="687">
        <f>AW125+AW126+AW127</f>
        <v>0</v>
      </c>
      <c r="AX124" s="681"/>
      <c r="AY124" s="687">
        <f t="shared" si="62"/>
        <v>-9.1</v>
      </c>
      <c r="AZ124" s="688">
        <f t="shared" si="63"/>
        <v>0</v>
      </c>
      <c r="BA124" s="687">
        <f>BA125+BA126+BA127</f>
        <v>11.299999999999999</v>
      </c>
      <c r="BB124" s="681"/>
      <c r="BC124" s="687">
        <f>BC125+BC126+BC127</f>
        <v>0</v>
      </c>
      <c r="BD124" s="681"/>
      <c r="BE124" s="687">
        <f t="shared" si="64"/>
        <v>-11.299999999999999</v>
      </c>
      <c r="BF124" s="688">
        <f t="shared" si="65"/>
        <v>0</v>
      </c>
      <c r="BG124" s="687">
        <f>BG125+BG126+BG127</f>
        <v>9.4</v>
      </c>
      <c r="BH124" s="681"/>
      <c r="BI124" s="687">
        <f>BI125+BI126+BI127</f>
        <v>0</v>
      </c>
      <c r="BJ124" s="681"/>
      <c r="BK124" s="687">
        <f t="shared" si="66"/>
        <v>-9.4</v>
      </c>
      <c r="BL124" s="688">
        <f t="shared" si="67"/>
        <v>0</v>
      </c>
      <c r="BM124" s="687">
        <f t="shared" si="68"/>
        <v>24.8</v>
      </c>
      <c r="BN124" s="681"/>
      <c r="BO124" s="687">
        <f t="shared" si="69"/>
        <v>0</v>
      </c>
      <c r="BP124" s="681"/>
      <c r="BQ124" s="687">
        <f t="shared" si="70"/>
        <v>-24.8</v>
      </c>
      <c r="BR124" s="688">
        <f t="shared" si="71"/>
        <v>0</v>
      </c>
      <c r="BS124" s="687">
        <f>BS125+BS126+BS127</f>
        <v>8.8000000000000007</v>
      </c>
      <c r="BT124" s="681"/>
      <c r="BU124" s="687">
        <f>BU125+BU126+BU127</f>
        <v>0</v>
      </c>
      <c r="BV124" s="681"/>
      <c r="BW124" s="687">
        <f t="shared" si="72"/>
        <v>-8.8000000000000007</v>
      </c>
      <c r="BX124" s="688">
        <f t="shared" si="73"/>
        <v>0</v>
      </c>
      <c r="BY124" s="687">
        <f>BY125+BY126+BY127</f>
        <v>6.6</v>
      </c>
      <c r="BZ124" s="681"/>
      <c r="CA124" s="687">
        <f>CA125+CA126+CA127</f>
        <v>0</v>
      </c>
      <c r="CB124" s="681"/>
      <c r="CC124" s="687">
        <f t="shared" si="74"/>
        <v>-6.6</v>
      </c>
      <c r="CD124" s="688">
        <f t="shared" si="75"/>
        <v>0</v>
      </c>
      <c r="CE124" s="687">
        <f>CE125+CE126+CE127</f>
        <v>9.4</v>
      </c>
      <c r="CF124" s="681"/>
      <c r="CG124" s="687">
        <f>CG125+CG126+CG127</f>
        <v>0</v>
      </c>
      <c r="CH124" s="681"/>
      <c r="CI124" s="687">
        <f t="shared" si="76"/>
        <v>-9.4</v>
      </c>
      <c r="CJ124" s="688">
        <f t="shared" si="77"/>
        <v>0</v>
      </c>
      <c r="CK124" s="687">
        <f t="shared" si="78"/>
        <v>24.599999999999998</v>
      </c>
      <c r="CL124" s="681"/>
      <c r="CM124" s="687">
        <f t="shared" si="79"/>
        <v>0</v>
      </c>
      <c r="CN124" s="681"/>
      <c r="CO124" s="687">
        <f t="shared" si="80"/>
        <v>-24.599999999999998</v>
      </c>
      <c r="CP124" s="688">
        <f t="shared" si="81"/>
        <v>0</v>
      </c>
      <c r="CQ124" s="687">
        <f>CQ125+CQ126+CQ127</f>
        <v>9.1999999999999993</v>
      </c>
      <c r="CR124" s="681"/>
      <c r="CS124" s="687">
        <f>CS125+CS126+CS127</f>
        <v>0</v>
      </c>
      <c r="CT124" s="681"/>
      <c r="CU124" s="687">
        <f t="shared" si="82"/>
        <v>-9.1999999999999993</v>
      </c>
      <c r="CV124" s="688">
        <f t="shared" si="83"/>
        <v>0</v>
      </c>
      <c r="CW124" s="687">
        <f>CW125+CW126+CW127</f>
        <v>8.1</v>
      </c>
      <c r="CX124" s="681"/>
      <c r="CY124" s="687">
        <f>CY125+CY126+CY127</f>
        <v>0</v>
      </c>
      <c r="CZ124" s="681"/>
      <c r="DA124" s="687">
        <f t="shared" si="84"/>
        <v>-8.1</v>
      </c>
      <c r="DB124" s="688">
        <f t="shared" si="85"/>
        <v>0</v>
      </c>
      <c r="DC124" s="687">
        <f>DC125+DC126+DC127</f>
        <v>7.3000000000000007</v>
      </c>
      <c r="DD124" s="681"/>
      <c r="DE124" s="687">
        <f>DE125+DE126+DE127</f>
        <v>0</v>
      </c>
      <c r="DF124" s="681"/>
      <c r="DG124" s="687">
        <f t="shared" si="86"/>
        <v>-7.3000000000000007</v>
      </c>
      <c r="DH124" s="688">
        <f t="shared" si="87"/>
        <v>0</v>
      </c>
    </row>
    <row r="125" spans="1:112" ht="21.75" customHeight="1">
      <c r="A125">
        <v>0</v>
      </c>
      <c r="B125" s="339" t="s">
        <v>1279</v>
      </c>
      <c r="C125" s="337"/>
      <c r="D125" s="339" t="s">
        <v>1279</v>
      </c>
      <c r="E125" s="528" t="s">
        <v>4648</v>
      </c>
      <c r="F125" s="528"/>
      <c r="G125" s="529"/>
      <c r="H125" s="530"/>
      <c r="I125" s="530"/>
      <c r="J125" s="663" t="s">
        <v>883</v>
      </c>
      <c r="K125" s="687">
        <f t="shared" si="44"/>
        <v>0</v>
      </c>
      <c r="L125" s="681"/>
      <c r="M125" s="687">
        <f t="shared" si="45"/>
        <v>0</v>
      </c>
      <c r="N125" s="681"/>
      <c r="O125" s="687">
        <f t="shared" si="46"/>
        <v>0</v>
      </c>
      <c r="P125" s="688" t="str">
        <f t="shared" si="47"/>
        <v>-</v>
      </c>
      <c r="Q125" s="687">
        <f t="shared" si="48"/>
        <v>0</v>
      </c>
      <c r="R125" s="681"/>
      <c r="S125" s="687">
        <f t="shared" si="49"/>
        <v>0</v>
      </c>
      <c r="T125" s="681"/>
      <c r="U125" s="687">
        <f t="shared" si="50"/>
        <v>0</v>
      </c>
      <c r="V125" s="688" t="str">
        <f t="shared" si="51"/>
        <v>-</v>
      </c>
      <c r="W125" s="683">
        <v>0</v>
      </c>
      <c r="X125" s="681"/>
      <c r="Y125" s="681"/>
      <c r="Z125" s="681"/>
      <c r="AA125" s="687">
        <f t="shared" si="52"/>
        <v>0</v>
      </c>
      <c r="AB125" s="688" t="str">
        <f t="shared" si="53"/>
        <v>-</v>
      </c>
      <c r="AC125" s="683">
        <v>0</v>
      </c>
      <c r="AD125" s="681"/>
      <c r="AE125" s="681"/>
      <c r="AF125" s="681"/>
      <c r="AG125" s="687">
        <f t="shared" si="54"/>
        <v>0</v>
      </c>
      <c r="AH125" s="688" t="str">
        <f t="shared" si="55"/>
        <v>-</v>
      </c>
      <c r="AI125" s="683">
        <v>0</v>
      </c>
      <c r="AJ125" s="681"/>
      <c r="AK125" s="681"/>
      <c r="AL125" s="681"/>
      <c r="AM125" s="687">
        <f t="shared" si="56"/>
        <v>0</v>
      </c>
      <c r="AN125" s="688" t="str">
        <f t="shared" si="57"/>
        <v>-</v>
      </c>
      <c r="AO125" s="687">
        <f t="shared" si="58"/>
        <v>0</v>
      </c>
      <c r="AP125" s="681"/>
      <c r="AQ125" s="687">
        <f t="shared" si="59"/>
        <v>0</v>
      </c>
      <c r="AR125" s="681"/>
      <c r="AS125" s="687">
        <f t="shared" si="60"/>
        <v>0</v>
      </c>
      <c r="AT125" s="688" t="str">
        <f t="shared" si="61"/>
        <v>-</v>
      </c>
      <c r="AU125" s="683">
        <v>0</v>
      </c>
      <c r="AV125" s="681"/>
      <c r="AW125" s="681"/>
      <c r="AX125" s="681"/>
      <c r="AY125" s="687">
        <f t="shared" si="62"/>
        <v>0</v>
      </c>
      <c r="AZ125" s="688" t="str">
        <f t="shared" si="63"/>
        <v>-</v>
      </c>
      <c r="BA125" s="683">
        <v>0</v>
      </c>
      <c r="BB125" s="681"/>
      <c r="BC125" s="681"/>
      <c r="BD125" s="681"/>
      <c r="BE125" s="687">
        <f t="shared" si="64"/>
        <v>0</v>
      </c>
      <c r="BF125" s="688" t="str">
        <f t="shared" si="65"/>
        <v>-</v>
      </c>
      <c r="BG125" s="683">
        <v>0</v>
      </c>
      <c r="BH125" s="681"/>
      <c r="BI125" s="681"/>
      <c r="BJ125" s="681"/>
      <c r="BK125" s="687">
        <f t="shared" si="66"/>
        <v>0</v>
      </c>
      <c r="BL125" s="688" t="str">
        <f t="shared" si="67"/>
        <v>-</v>
      </c>
      <c r="BM125" s="687">
        <f t="shared" si="68"/>
        <v>0</v>
      </c>
      <c r="BN125" s="681"/>
      <c r="BO125" s="687">
        <f t="shared" si="69"/>
        <v>0</v>
      </c>
      <c r="BP125" s="681"/>
      <c r="BQ125" s="687">
        <f t="shared" si="70"/>
        <v>0</v>
      </c>
      <c r="BR125" s="688" t="str">
        <f t="shared" si="71"/>
        <v>-</v>
      </c>
      <c r="BS125" s="683">
        <v>0</v>
      </c>
      <c r="BT125" s="681"/>
      <c r="BU125" s="681"/>
      <c r="BV125" s="681"/>
      <c r="BW125" s="687">
        <f t="shared" si="72"/>
        <v>0</v>
      </c>
      <c r="BX125" s="688" t="str">
        <f t="shared" si="73"/>
        <v>-</v>
      </c>
      <c r="BY125" s="683">
        <v>0</v>
      </c>
      <c r="BZ125" s="681"/>
      <c r="CA125" s="681"/>
      <c r="CB125" s="681"/>
      <c r="CC125" s="687">
        <f t="shared" si="74"/>
        <v>0</v>
      </c>
      <c r="CD125" s="688" t="str">
        <f t="shared" si="75"/>
        <v>-</v>
      </c>
      <c r="CE125" s="683">
        <v>0</v>
      </c>
      <c r="CF125" s="681"/>
      <c r="CG125" s="681"/>
      <c r="CH125" s="681"/>
      <c r="CI125" s="687">
        <f t="shared" si="76"/>
        <v>0</v>
      </c>
      <c r="CJ125" s="688" t="str">
        <f t="shared" si="77"/>
        <v>-</v>
      </c>
      <c r="CK125" s="687">
        <f t="shared" si="78"/>
        <v>0</v>
      </c>
      <c r="CL125" s="681"/>
      <c r="CM125" s="687">
        <f t="shared" si="79"/>
        <v>0</v>
      </c>
      <c r="CN125" s="681"/>
      <c r="CO125" s="687">
        <f t="shared" si="80"/>
        <v>0</v>
      </c>
      <c r="CP125" s="688" t="str">
        <f t="shared" si="81"/>
        <v>-</v>
      </c>
      <c r="CQ125" s="683">
        <v>0</v>
      </c>
      <c r="CR125" s="681"/>
      <c r="CS125" s="681"/>
      <c r="CT125" s="681"/>
      <c r="CU125" s="687">
        <f t="shared" si="82"/>
        <v>0</v>
      </c>
      <c r="CV125" s="688" t="str">
        <f t="shared" si="83"/>
        <v>-</v>
      </c>
      <c r="CW125" s="683">
        <v>0</v>
      </c>
      <c r="CX125" s="681"/>
      <c r="CY125" s="681"/>
      <c r="CZ125" s="681"/>
      <c r="DA125" s="687">
        <f t="shared" si="84"/>
        <v>0</v>
      </c>
      <c r="DB125" s="688" t="str">
        <f t="shared" si="85"/>
        <v>-</v>
      </c>
      <c r="DC125" s="683">
        <v>0</v>
      </c>
      <c r="DD125" s="681"/>
      <c r="DE125" s="681"/>
      <c r="DF125" s="681"/>
      <c r="DG125" s="687">
        <f t="shared" si="86"/>
        <v>0</v>
      </c>
      <c r="DH125" s="688" t="str">
        <f t="shared" si="87"/>
        <v>-</v>
      </c>
    </row>
    <row r="126" spans="1:112" ht="21.75" customHeight="1">
      <c r="A126">
        <v>8.3130000000000006</v>
      </c>
      <c r="B126" s="338" t="s">
        <v>4649</v>
      </c>
      <c r="C126" s="337"/>
      <c r="D126" s="338" t="s">
        <v>4649</v>
      </c>
      <c r="E126" s="528" t="s">
        <v>4650</v>
      </c>
      <c r="F126" s="528"/>
      <c r="G126" s="529"/>
      <c r="H126" s="530"/>
      <c r="I126" s="530"/>
      <c r="J126" s="663" t="s">
        <v>883</v>
      </c>
      <c r="K126" s="687">
        <f t="shared" si="44"/>
        <v>85.799999999999983</v>
      </c>
      <c r="L126" s="681"/>
      <c r="M126" s="687">
        <f t="shared" si="45"/>
        <v>0</v>
      </c>
      <c r="N126" s="681"/>
      <c r="O126" s="687">
        <f t="shared" si="46"/>
        <v>-85.799999999999983</v>
      </c>
      <c r="P126" s="688">
        <f t="shared" si="47"/>
        <v>0</v>
      </c>
      <c r="Q126" s="687">
        <f t="shared" si="48"/>
        <v>22.4</v>
      </c>
      <c r="R126" s="681"/>
      <c r="S126" s="687">
        <f t="shared" si="49"/>
        <v>0</v>
      </c>
      <c r="T126" s="681"/>
      <c r="U126" s="687">
        <f t="shared" si="50"/>
        <v>-22.4</v>
      </c>
      <c r="V126" s="688">
        <f t="shared" si="51"/>
        <v>0</v>
      </c>
      <c r="W126" s="683">
        <v>8.5</v>
      </c>
      <c r="X126" s="681"/>
      <c r="Y126" s="681"/>
      <c r="Z126" s="681"/>
      <c r="AA126" s="687">
        <f t="shared" si="52"/>
        <v>-8.5</v>
      </c>
      <c r="AB126" s="688">
        <f t="shared" si="53"/>
        <v>0</v>
      </c>
      <c r="AC126" s="683">
        <v>7.5</v>
      </c>
      <c r="AD126" s="681"/>
      <c r="AE126" s="681"/>
      <c r="AF126" s="681"/>
      <c r="AG126" s="687">
        <f t="shared" si="54"/>
        <v>-7.5</v>
      </c>
      <c r="AH126" s="688">
        <f t="shared" si="55"/>
        <v>0</v>
      </c>
      <c r="AI126" s="683">
        <v>6.4</v>
      </c>
      <c r="AJ126" s="681"/>
      <c r="AK126" s="681"/>
      <c r="AL126" s="681"/>
      <c r="AM126" s="687">
        <f t="shared" si="56"/>
        <v>-6.4</v>
      </c>
      <c r="AN126" s="688">
        <f t="shared" si="57"/>
        <v>0</v>
      </c>
      <c r="AO126" s="687">
        <f t="shared" si="58"/>
        <v>25.9</v>
      </c>
      <c r="AP126" s="681"/>
      <c r="AQ126" s="687">
        <f t="shared" si="59"/>
        <v>0</v>
      </c>
      <c r="AR126" s="681"/>
      <c r="AS126" s="687">
        <f t="shared" si="60"/>
        <v>-25.9</v>
      </c>
      <c r="AT126" s="688">
        <f t="shared" si="61"/>
        <v>0</v>
      </c>
      <c r="AU126" s="683">
        <v>7.3</v>
      </c>
      <c r="AV126" s="681"/>
      <c r="AW126" s="681"/>
      <c r="AX126" s="681"/>
      <c r="AY126" s="687">
        <f t="shared" si="62"/>
        <v>-7.3</v>
      </c>
      <c r="AZ126" s="688">
        <f t="shared" si="63"/>
        <v>0</v>
      </c>
      <c r="BA126" s="683">
        <v>10.7</v>
      </c>
      <c r="BB126" s="681"/>
      <c r="BC126" s="681"/>
      <c r="BD126" s="681"/>
      <c r="BE126" s="687">
        <f t="shared" si="64"/>
        <v>-10.7</v>
      </c>
      <c r="BF126" s="688">
        <f t="shared" si="65"/>
        <v>0</v>
      </c>
      <c r="BG126" s="683">
        <v>7.9</v>
      </c>
      <c r="BH126" s="681"/>
      <c r="BI126" s="681"/>
      <c r="BJ126" s="681"/>
      <c r="BK126" s="687">
        <f t="shared" si="66"/>
        <v>-7.9</v>
      </c>
      <c r="BL126" s="688">
        <f t="shared" si="67"/>
        <v>0</v>
      </c>
      <c r="BM126" s="687">
        <f t="shared" si="68"/>
        <v>19.399999999999999</v>
      </c>
      <c r="BN126" s="681"/>
      <c r="BO126" s="687">
        <f t="shared" si="69"/>
        <v>0</v>
      </c>
      <c r="BP126" s="681"/>
      <c r="BQ126" s="687">
        <f t="shared" si="70"/>
        <v>-19.399999999999999</v>
      </c>
      <c r="BR126" s="688">
        <f t="shared" si="71"/>
        <v>0</v>
      </c>
      <c r="BS126" s="683">
        <v>6.6</v>
      </c>
      <c r="BT126" s="681"/>
      <c r="BU126" s="681"/>
      <c r="BV126" s="681"/>
      <c r="BW126" s="687">
        <f t="shared" si="72"/>
        <v>-6.6</v>
      </c>
      <c r="BX126" s="688">
        <f t="shared" si="73"/>
        <v>0</v>
      </c>
      <c r="BY126" s="683">
        <v>5</v>
      </c>
      <c r="BZ126" s="681"/>
      <c r="CA126" s="681"/>
      <c r="CB126" s="681"/>
      <c r="CC126" s="687">
        <f t="shared" si="74"/>
        <v>-5</v>
      </c>
      <c r="CD126" s="688">
        <f t="shared" si="75"/>
        <v>0</v>
      </c>
      <c r="CE126" s="683">
        <v>7.8</v>
      </c>
      <c r="CF126" s="681"/>
      <c r="CG126" s="681"/>
      <c r="CH126" s="681"/>
      <c r="CI126" s="687">
        <f t="shared" si="76"/>
        <v>-7.8</v>
      </c>
      <c r="CJ126" s="688">
        <f t="shared" si="77"/>
        <v>0</v>
      </c>
      <c r="CK126" s="687">
        <f t="shared" si="78"/>
        <v>18.100000000000001</v>
      </c>
      <c r="CL126" s="681"/>
      <c r="CM126" s="687">
        <f t="shared" si="79"/>
        <v>0</v>
      </c>
      <c r="CN126" s="681"/>
      <c r="CO126" s="687">
        <f t="shared" si="80"/>
        <v>-18.100000000000001</v>
      </c>
      <c r="CP126" s="688">
        <f t="shared" si="81"/>
        <v>0</v>
      </c>
      <c r="CQ126" s="683">
        <v>6.7</v>
      </c>
      <c r="CR126" s="681"/>
      <c r="CS126" s="681"/>
      <c r="CT126" s="681"/>
      <c r="CU126" s="687">
        <f t="shared" si="82"/>
        <v>-6.7</v>
      </c>
      <c r="CV126" s="688">
        <f t="shared" si="83"/>
        <v>0</v>
      </c>
      <c r="CW126" s="683">
        <v>5.7</v>
      </c>
      <c r="CX126" s="681"/>
      <c r="CY126" s="681"/>
      <c r="CZ126" s="681"/>
      <c r="DA126" s="687">
        <f t="shared" si="84"/>
        <v>-5.7</v>
      </c>
      <c r="DB126" s="688">
        <f t="shared" si="85"/>
        <v>0</v>
      </c>
      <c r="DC126" s="683">
        <v>5.7</v>
      </c>
      <c r="DD126" s="681"/>
      <c r="DE126" s="681"/>
      <c r="DF126" s="681"/>
      <c r="DG126" s="687">
        <f t="shared" si="86"/>
        <v>-5.7</v>
      </c>
      <c r="DH126" s="688">
        <f t="shared" si="87"/>
        <v>0</v>
      </c>
    </row>
    <row r="127" spans="1:112" ht="21.75" customHeight="1">
      <c r="A127">
        <v>3.472</v>
      </c>
      <c r="B127" s="325" t="s">
        <v>4651</v>
      </c>
      <c r="C127" s="337"/>
      <c r="D127" s="325" t="s">
        <v>4651</v>
      </c>
      <c r="E127" s="528" t="s">
        <v>4652</v>
      </c>
      <c r="F127" s="528"/>
      <c r="G127" s="529"/>
      <c r="H127" s="530" t="s">
        <v>4609</v>
      </c>
      <c r="I127" s="530"/>
      <c r="J127" s="663" t="s">
        <v>883</v>
      </c>
      <c r="K127" s="687">
        <f t="shared" si="44"/>
        <v>21.3</v>
      </c>
      <c r="L127" s="681"/>
      <c r="M127" s="687">
        <f t="shared" si="45"/>
        <v>0</v>
      </c>
      <c r="N127" s="681"/>
      <c r="O127" s="687">
        <f t="shared" si="46"/>
        <v>-21.3</v>
      </c>
      <c r="P127" s="688">
        <f t="shared" si="47"/>
        <v>0</v>
      </c>
      <c r="Q127" s="687">
        <f t="shared" si="48"/>
        <v>5.5</v>
      </c>
      <c r="R127" s="681"/>
      <c r="S127" s="687">
        <f t="shared" si="49"/>
        <v>0</v>
      </c>
      <c r="T127" s="681"/>
      <c r="U127" s="687">
        <f t="shared" si="50"/>
        <v>-5.5</v>
      </c>
      <c r="V127" s="688">
        <f t="shared" si="51"/>
        <v>0</v>
      </c>
      <c r="W127" s="687">
        <f>W96</f>
        <v>2.1</v>
      </c>
      <c r="X127" s="681"/>
      <c r="Y127" s="687">
        <f>Y96</f>
        <v>0</v>
      </c>
      <c r="Z127" s="681"/>
      <c r="AA127" s="687">
        <f t="shared" si="52"/>
        <v>-2.1</v>
      </c>
      <c r="AB127" s="688">
        <f t="shared" si="53"/>
        <v>0</v>
      </c>
      <c r="AC127" s="687">
        <f>AC96</f>
        <v>1.6</v>
      </c>
      <c r="AD127" s="681"/>
      <c r="AE127" s="687">
        <f>AE96</f>
        <v>0</v>
      </c>
      <c r="AF127" s="681"/>
      <c r="AG127" s="687">
        <f t="shared" si="54"/>
        <v>-1.6</v>
      </c>
      <c r="AH127" s="688">
        <f t="shared" si="55"/>
        <v>0</v>
      </c>
      <c r="AI127" s="687">
        <f>AI96</f>
        <v>1.8</v>
      </c>
      <c r="AJ127" s="681"/>
      <c r="AK127" s="687">
        <f>AK96</f>
        <v>0</v>
      </c>
      <c r="AL127" s="681"/>
      <c r="AM127" s="687">
        <f t="shared" si="56"/>
        <v>-1.8</v>
      </c>
      <c r="AN127" s="688">
        <f t="shared" si="57"/>
        <v>0</v>
      </c>
      <c r="AO127" s="687">
        <f t="shared" si="58"/>
        <v>3.9</v>
      </c>
      <c r="AP127" s="681"/>
      <c r="AQ127" s="687">
        <f t="shared" si="59"/>
        <v>0</v>
      </c>
      <c r="AR127" s="681"/>
      <c r="AS127" s="687">
        <f t="shared" si="60"/>
        <v>-3.9</v>
      </c>
      <c r="AT127" s="688">
        <f t="shared" si="61"/>
        <v>0</v>
      </c>
      <c r="AU127" s="687">
        <f>AU96</f>
        <v>1.8</v>
      </c>
      <c r="AV127" s="681"/>
      <c r="AW127" s="687">
        <f>AW96</f>
        <v>0</v>
      </c>
      <c r="AX127" s="681"/>
      <c r="AY127" s="687">
        <f t="shared" si="62"/>
        <v>-1.8</v>
      </c>
      <c r="AZ127" s="688">
        <f t="shared" si="63"/>
        <v>0</v>
      </c>
      <c r="BA127" s="687">
        <f>BA96</f>
        <v>0.6</v>
      </c>
      <c r="BB127" s="681"/>
      <c r="BC127" s="687">
        <f>BC96</f>
        <v>0</v>
      </c>
      <c r="BD127" s="681"/>
      <c r="BE127" s="687">
        <f t="shared" si="64"/>
        <v>-0.6</v>
      </c>
      <c r="BF127" s="688">
        <f t="shared" si="65"/>
        <v>0</v>
      </c>
      <c r="BG127" s="687">
        <f>BG96</f>
        <v>1.5</v>
      </c>
      <c r="BH127" s="681"/>
      <c r="BI127" s="687">
        <f>BI96</f>
        <v>0</v>
      </c>
      <c r="BJ127" s="681"/>
      <c r="BK127" s="687">
        <f t="shared" si="66"/>
        <v>-1.5</v>
      </c>
      <c r="BL127" s="688">
        <f t="shared" si="67"/>
        <v>0</v>
      </c>
      <c r="BM127" s="687">
        <f t="shared" si="68"/>
        <v>5.4</v>
      </c>
      <c r="BN127" s="681"/>
      <c r="BO127" s="687">
        <f t="shared" si="69"/>
        <v>0</v>
      </c>
      <c r="BP127" s="681"/>
      <c r="BQ127" s="687">
        <f t="shared" si="70"/>
        <v>-5.4</v>
      </c>
      <c r="BR127" s="688">
        <f t="shared" si="71"/>
        <v>0</v>
      </c>
      <c r="BS127" s="687">
        <f>BS96</f>
        <v>2.2000000000000002</v>
      </c>
      <c r="BT127" s="681"/>
      <c r="BU127" s="687">
        <f>BU96</f>
        <v>0</v>
      </c>
      <c r="BV127" s="681"/>
      <c r="BW127" s="687">
        <f t="shared" si="72"/>
        <v>-2.2000000000000002</v>
      </c>
      <c r="BX127" s="688">
        <f t="shared" si="73"/>
        <v>0</v>
      </c>
      <c r="BY127" s="687">
        <f>BY96</f>
        <v>1.6</v>
      </c>
      <c r="BZ127" s="681"/>
      <c r="CA127" s="687">
        <f>CA96</f>
        <v>0</v>
      </c>
      <c r="CB127" s="681"/>
      <c r="CC127" s="687">
        <f t="shared" si="74"/>
        <v>-1.6</v>
      </c>
      <c r="CD127" s="688">
        <f t="shared" si="75"/>
        <v>0</v>
      </c>
      <c r="CE127" s="687">
        <f>CE96</f>
        <v>1.6</v>
      </c>
      <c r="CF127" s="681"/>
      <c r="CG127" s="687">
        <f>CG96</f>
        <v>0</v>
      </c>
      <c r="CH127" s="681"/>
      <c r="CI127" s="687">
        <f t="shared" si="76"/>
        <v>-1.6</v>
      </c>
      <c r="CJ127" s="688">
        <f t="shared" si="77"/>
        <v>0</v>
      </c>
      <c r="CK127" s="687">
        <f t="shared" si="78"/>
        <v>6.5</v>
      </c>
      <c r="CL127" s="681"/>
      <c r="CM127" s="687">
        <f t="shared" si="79"/>
        <v>0</v>
      </c>
      <c r="CN127" s="681"/>
      <c r="CO127" s="687">
        <f t="shared" si="80"/>
        <v>-6.5</v>
      </c>
      <c r="CP127" s="688">
        <f t="shared" si="81"/>
        <v>0</v>
      </c>
      <c r="CQ127" s="687">
        <f>CQ96</f>
        <v>2.5</v>
      </c>
      <c r="CR127" s="681"/>
      <c r="CS127" s="687">
        <f>CS96</f>
        <v>0</v>
      </c>
      <c r="CT127" s="681"/>
      <c r="CU127" s="687">
        <f t="shared" si="82"/>
        <v>-2.5</v>
      </c>
      <c r="CV127" s="688">
        <f t="shared" si="83"/>
        <v>0</v>
      </c>
      <c r="CW127" s="687">
        <f>CW96</f>
        <v>2.4</v>
      </c>
      <c r="CX127" s="681"/>
      <c r="CY127" s="687">
        <f>CY96</f>
        <v>0</v>
      </c>
      <c r="CZ127" s="681"/>
      <c r="DA127" s="687">
        <f t="shared" si="84"/>
        <v>-2.4</v>
      </c>
      <c r="DB127" s="688">
        <f t="shared" si="85"/>
        <v>0</v>
      </c>
      <c r="DC127" s="687">
        <f>DC96</f>
        <v>1.6</v>
      </c>
      <c r="DD127" s="681"/>
      <c r="DE127" s="687">
        <f>DE96</f>
        <v>0</v>
      </c>
      <c r="DF127" s="681"/>
      <c r="DG127" s="687">
        <f t="shared" si="86"/>
        <v>-1.6</v>
      </c>
      <c r="DH127" s="688">
        <f t="shared" si="87"/>
        <v>0</v>
      </c>
    </row>
    <row r="128" spans="1:112" ht="21.75" customHeight="1">
      <c r="A128">
        <v>1.2649999999999999</v>
      </c>
      <c r="B128" s="343" t="s">
        <v>1286</v>
      </c>
      <c r="C128" s="337" t="s">
        <v>1285</v>
      </c>
      <c r="D128" s="343" t="s">
        <v>1286</v>
      </c>
      <c r="E128" s="528" t="s">
        <v>4653</v>
      </c>
      <c r="F128" s="528"/>
      <c r="G128" s="529"/>
      <c r="H128" s="530"/>
      <c r="I128" s="530"/>
      <c r="J128" s="663" t="s">
        <v>883</v>
      </c>
      <c r="K128" s="687">
        <f t="shared" si="44"/>
        <v>12.7</v>
      </c>
      <c r="L128" s="681"/>
      <c r="M128" s="687">
        <f t="shared" si="45"/>
        <v>0</v>
      </c>
      <c r="N128" s="681"/>
      <c r="O128" s="687">
        <f t="shared" si="46"/>
        <v>-12.7</v>
      </c>
      <c r="P128" s="688">
        <f t="shared" si="47"/>
        <v>0</v>
      </c>
      <c r="Q128" s="687">
        <f t="shared" si="48"/>
        <v>3.2</v>
      </c>
      <c r="R128" s="681"/>
      <c r="S128" s="687">
        <f t="shared" si="49"/>
        <v>0</v>
      </c>
      <c r="T128" s="681"/>
      <c r="U128" s="687">
        <f t="shared" si="50"/>
        <v>-3.2</v>
      </c>
      <c r="V128" s="688">
        <f t="shared" si="51"/>
        <v>0</v>
      </c>
      <c r="W128" s="683">
        <v>1.1000000000000001</v>
      </c>
      <c r="X128" s="681"/>
      <c r="Y128" s="681"/>
      <c r="Z128" s="681"/>
      <c r="AA128" s="687">
        <f t="shared" si="52"/>
        <v>-1.1000000000000001</v>
      </c>
      <c r="AB128" s="688">
        <f t="shared" si="53"/>
        <v>0</v>
      </c>
      <c r="AC128" s="683">
        <v>1</v>
      </c>
      <c r="AD128" s="681"/>
      <c r="AE128" s="681"/>
      <c r="AF128" s="681"/>
      <c r="AG128" s="687">
        <f t="shared" si="54"/>
        <v>-1</v>
      </c>
      <c r="AH128" s="688">
        <f t="shared" si="55"/>
        <v>0</v>
      </c>
      <c r="AI128" s="683">
        <v>1.1000000000000001</v>
      </c>
      <c r="AJ128" s="681"/>
      <c r="AK128" s="681"/>
      <c r="AL128" s="681"/>
      <c r="AM128" s="687">
        <f t="shared" si="56"/>
        <v>-1.1000000000000001</v>
      </c>
      <c r="AN128" s="688">
        <f t="shared" si="57"/>
        <v>0</v>
      </c>
      <c r="AO128" s="687">
        <f t="shared" si="58"/>
        <v>1.9</v>
      </c>
      <c r="AP128" s="681"/>
      <c r="AQ128" s="687">
        <f t="shared" si="59"/>
        <v>0</v>
      </c>
      <c r="AR128" s="681"/>
      <c r="AS128" s="687">
        <f t="shared" si="60"/>
        <v>-1.9</v>
      </c>
      <c r="AT128" s="688">
        <f t="shared" si="61"/>
        <v>0</v>
      </c>
      <c r="AU128" s="683">
        <v>1</v>
      </c>
      <c r="AV128" s="681"/>
      <c r="AW128" s="681"/>
      <c r="AX128" s="681"/>
      <c r="AY128" s="687">
        <f t="shared" si="62"/>
        <v>-1</v>
      </c>
      <c r="AZ128" s="688">
        <f t="shared" si="63"/>
        <v>0</v>
      </c>
      <c r="BA128" s="683">
        <v>0.3</v>
      </c>
      <c r="BB128" s="681"/>
      <c r="BC128" s="681"/>
      <c r="BD128" s="681"/>
      <c r="BE128" s="687">
        <f t="shared" si="64"/>
        <v>-0.3</v>
      </c>
      <c r="BF128" s="688">
        <f t="shared" si="65"/>
        <v>0</v>
      </c>
      <c r="BG128" s="683">
        <v>0.6</v>
      </c>
      <c r="BH128" s="681"/>
      <c r="BI128" s="681"/>
      <c r="BJ128" s="681"/>
      <c r="BK128" s="687">
        <f t="shared" si="66"/>
        <v>-0.6</v>
      </c>
      <c r="BL128" s="688">
        <f t="shared" si="67"/>
        <v>0</v>
      </c>
      <c r="BM128" s="687">
        <f t="shared" si="68"/>
        <v>3.8</v>
      </c>
      <c r="BN128" s="681"/>
      <c r="BO128" s="687">
        <f t="shared" si="69"/>
        <v>0</v>
      </c>
      <c r="BP128" s="681"/>
      <c r="BQ128" s="687">
        <f t="shared" si="70"/>
        <v>-3.8</v>
      </c>
      <c r="BR128" s="688">
        <f t="shared" si="71"/>
        <v>0</v>
      </c>
      <c r="BS128" s="683">
        <v>1.3</v>
      </c>
      <c r="BT128" s="681"/>
      <c r="BU128" s="681"/>
      <c r="BV128" s="681"/>
      <c r="BW128" s="687">
        <f t="shared" si="72"/>
        <v>-1.3</v>
      </c>
      <c r="BX128" s="688">
        <f t="shared" si="73"/>
        <v>0</v>
      </c>
      <c r="BY128" s="683">
        <v>1.3</v>
      </c>
      <c r="BZ128" s="681"/>
      <c r="CA128" s="681"/>
      <c r="CB128" s="681"/>
      <c r="CC128" s="687">
        <f t="shared" si="74"/>
        <v>-1.3</v>
      </c>
      <c r="CD128" s="688">
        <f t="shared" si="75"/>
        <v>0</v>
      </c>
      <c r="CE128" s="683">
        <v>1.2</v>
      </c>
      <c r="CF128" s="681"/>
      <c r="CG128" s="681"/>
      <c r="CH128" s="681"/>
      <c r="CI128" s="687">
        <f t="shared" si="76"/>
        <v>-1.2</v>
      </c>
      <c r="CJ128" s="688">
        <f t="shared" si="77"/>
        <v>0</v>
      </c>
      <c r="CK128" s="687">
        <f t="shared" si="78"/>
        <v>3.8</v>
      </c>
      <c r="CL128" s="681"/>
      <c r="CM128" s="687">
        <f t="shared" si="79"/>
        <v>0</v>
      </c>
      <c r="CN128" s="681"/>
      <c r="CO128" s="687">
        <f t="shared" si="80"/>
        <v>-3.8</v>
      </c>
      <c r="CP128" s="688">
        <f t="shared" si="81"/>
        <v>0</v>
      </c>
      <c r="CQ128" s="683">
        <v>1.3</v>
      </c>
      <c r="CR128" s="681"/>
      <c r="CS128" s="681"/>
      <c r="CT128" s="681"/>
      <c r="CU128" s="687">
        <f t="shared" si="82"/>
        <v>-1.3</v>
      </c>
      <c r="CV128" s="688">
        <f t="shared" si="83"/>
        <v>0</v>
      </c>
      <c r="CW128" s="683">
        <v>1.2</v>
      </c>
      <c r="CX128" s="681"/>
      <c r="CY128" s="681"/>
      <c r="CZ128" s="681"/>
      <c r="DA128" s="687">
        <f t="shared" si="84"/>
        <v>-1.2</v>
      </c>
      <c r="DB128" s="688">
        <f t="shared" si="85"/>
        <v>0</v>
      </c>
      <c r="DC128" s="683">
        <v>1.3</v>
      </c>
      <c r="DD128" s="681"/>
      <c r="DE128" s="681"/>
      <c r="DF128" s="681"/>
      <c r="DG128" s="687">
        <f t="shared" si="86"/>
        <v>-1.3</v>
      </c>
      <c r="DH128" s="688">
        <f t="shared" si="87"/>
        <v>0</v>
      </c>
    </row>
    <row r="129" spans="1:112" ht="42.75" customHeight="1">
      <c r="A129">
        <v>113.607</v>
      </c>
      <c r="B129" s="333" t="s">
        <v>1119</v>
      </c>
      <c r="C129" s="334" t="s">
        <v>433</v>
      </c>
      <c r="D129" s="333" t="s">
        <v>1119</v>
      </c>
      <c r="E129" s="528" t="s">
        <v>4654</v>
      </c>
      <c r="F129" s="528"/>
      <c r="G129" s="529"/>
      <c r="H129" s="530" t="s">
        <v>4655</v>
      </c>
      <c r="I129" s="530"/>
      <c r="J129" s="335"/>
      <c r="K129" s="687">
        <f t="shared" si="44"/>
        <v>1296.5999999999999</v>
      </c>
      <c r="L129" s="681"/>
      <c r="M129" s="687">
        <f t="shared" si="45"/>
        <v>0</v>
      </c>
      <c r="N129" s="681"/>
      <c r="O129" s="687">
        <f t="shared" si="46"/>
        <v>-1296.5999999999999</v>
      </c>
      <c r="P129" s="688">
        <f t="shared" si="47"/>
        <v>0</v>
      </c>
      <c r="Q129" s="687">
        <f t="shared" si="48"/>
        <v>331.4</v>
      </c>
      <c r="R129" s="681"/>
      <c r="S129" s="687">
        <f t="shared" si="49"/>
        <v>0</v>
      </c>
      <c r="T129" s="681"/>
      <c r="U129" s="687">
        <f t="shared" si="50"/>
        <v>-331.4</v>
      </c>
      <c r="V129" s="688">
        <f t="shared" si="51"/>
        <v>0</v>
      </c>
      <c r="W129" s="687">
        <f>W130+W132+W137+W139+W142+W143+W147+W149</f>
        <v>117.99999999999999</v>
      </c>
      <c r="X129" s="681"/>
      <c r="Y129" s="687">
        <f>Y130+Y132+Y137+Y139+Y142+Y143+Y147+Y149</f>
        <v>0</v>
      </c>
      <c r="Z129" s="681"/>
      <c r="AA129" s="687">
        <f t="shared" si="52"/>
        <v>-117.99999999999999</v>
      </c>
      <c r="AB129" s="688">
        <f t="shared" si="53"/>
        <v>0</v>
      </c>
      <c r="AC129" s="687">
        <f>AC130+AC132+AC137+AC139+AC142+AC143+AC147+AC149</f>
        <v>108.80000000000001</v>
      </c>
      <c r="AD129" s="681"/>
      <c r="AE129" s="687">
        <f>AE130+AE132+AE137+AE139+AE142+AE143+AE147+AE149</f>
        <v>0</v>
      </c>
      <c r="AF129" s="681"/>
      <c r="AG129" s="687">
        <f t="shared" si="54"/>
        <v>-108.80000000000001</v>
      </c>
      <c r="AH129" s="688">
        <f t="shared" si="55"/>
        <v>0</v>
      </c>
      <c r="AI129" s="687">
        <f>AI130+AI132+AI137+AI139+AI142+AI143+AI147+AI149</f>
        <v>104.6</v>
      </c>
      <c r="AJ129" s="681"/>
      <c r="AK129" s="687">
        <f>AK130+AK132+AK137+AK139+AK142+AK143+AK147+AK149</f>
        <v>0</v>
      </c>
      <c r="AL129" s="681"/>
      <c r="AM129" s="687">
        <f t="shared" si="56"/>
        <v>-104.6</v>
      </c>
      <c r="AN129" s="688">
        <f t="shared" si="57"/>
        <v>0</v>
      </c>
      <c r="AO129" s="687">
        <f t="shared" si="58"/>
        <v>326.89999999999998</v>
      </c>
      <c r="AP129" s="681"/>
      <c r="AQ129" s="687">
        <f t="shared" si="59"/>
        <v>0</v>
      </c>
      <c r="AR129" s="681"/>
      <c r="AS129" s="687">
        <f t="shared" si="60"/>
        <v>-326.89999999999998</v>
      </c>
      <c r="AT129" s="688">
        <f t="shared" si="61"/>
        <v>0</v>
      </c>
      <c r="AU129" s="687">
        <f>AU130+AU132+AU137+AU139+AU142+AU143+AU147+AU149</f>
        <v>112.60000000000001</v>
      </c>
      <c r="AV129" s="681"/>
      <c r="AW129" s="687">
        <f>AW130+AW132+AW137+AW139+AW142+AW143+AW147+AW149</f>
        <v>0</v>
      </c>
      <c r="AX129" s="681"/>
      <c r="AY129" s="687">
        <f t="shared" si="62"/>
        <v>-112.60000000000001</v>
      </c>
      <c r="AZ129" s="688">
        <f t="shared" si="63"/>
        <v>0</v>
      </c>
      <c r="BA129" s="687">
        <f>BA130+BA132+BA137+BA139+BA142+BA143+BA147+BA149</f>
        <v>107.1</v>
      </c>
      <c r="BB129" s="681"/>
      <c r="BC129" s="687">
        <f>BC130+BC132+BC137+BC139+BC142+BC143+BC147+BC149</f>
        <v>0</v>
      </c>
      <c r="BD129" s="681"/>
      <c r="BE129" s="687">
        <f t="shared" si="64"/>
        <v>-107.1</v>
      </c>
      <c r="BF129" s="688">
        <f t="shared" si="65"/>
        <v>0</v>
      </c>
      <c r="BG129" s="687">
        <f>BG130+BG132+BG137+BG139+BG142+BG143+BG147+BG149</f>
        <v>107.2</v>
      </c>
      <c r="BH129" s="681"/>
      <c r="BI129" s="687">
        <f>BI130+BI132+BI137+BI139+BI142+BI143+BI147+BI149</f>
        <v>0</v>
      </c>
      <c r="BJ129" s="681"/>
      <c r="BK129" s="687">
        <f t="shared" si="66"/>
        <v>-107.2</v>
      </c>
      <c r="BL129" s="688">
        <f t="shared" si="67"/>
        <v>0</v>
      </c>
      <c r="BM129" s="687">
        <f t="shared" si="68"/>
        <v>323.7</v>
      </c>
      <c r="BN129" s="681"/>
      <c r="BO129" s="687">
        <f t="shared" si="69"/>
        <v>0</v>
      </c>
      <c r="BP129" s="681"/>
      <c r="BQ129" s="687">
        <f t="shared" si="70"/>
        <v>-323.7</v>
      </c>
      <c r="BR129" s="688">
        <f t="shared" si="71"/>
        <v>0</v>
      </c>
      <c r="BS129" s="687">
        <f>BS130+BS132+BS137+BS139+BS142+BS143+BS147+BS149</f>
        <v>111.69999999999997</v>
      </c>
      <c r="BT129" s="681"/>
      <c r="BU129" s="687">
        <f>BU130+BU132+BU137+BU139+BU142+BU143+BU147+BU149</f>
        <v>0</v>
      </c>
      <c r="BV129" s="681"/>
      <c r="BW129" s="687">
        <f t="shared" si="72"/>
        <v>-111.69999999999997</v>
      </c>
      <c r="BX129" s="688">
        <f t="shared" si="73"/>
        <v>0</v>
      </c>
      <c r="BY129" s="687">
        <f>BY130+BY132+BY137+BY139+BY142+BY143+BY147+BY149</f>
        <v>98.300000000000011</v>
      </c>
      <c r="BZ129" s="681"/>
      <c r="CA129" s="687">
        <f>CA130+CA132+CA137+CA139+CA142+CA143+CA147+CA149</f>
        <v>0</v>
      </c>
      <c r="CB129" s="681"/>
      <c r="CC129" s="687">
        <f t="shared" si="74"/>
        <v>-98.300000000000011</v>
      </c>
      <c r="CD129" s="688">
        <f t="shared" si="75"/>
        <v>0</v>
      </c>
      <c r="CE129" s="687">
        <f>CE130+CE132+CE137+CE139+CE142+CE143+CE147+CE149</f>
        <v>113.7</v>
      </c>
      <c r="CF129" s="681"/>
      <c r="CG129" s="687">
        <f>CG130+CG132+CG137+CG139+CG142+CG143+CG147+CG149</f>
        <v>0</v>
      </c>
      <c r="CH129" s="681"/>
      <c r="CI129" s="687">
        <f t="shared" si="76"/>
        <v>-113.7</v>
      </c>
      <c r="CJ129" s="688">
        <f t="shared" si="77"/>
        <v>0</v>
      </c>
      <c r="CK129" s="687">
        <f t="shared" si="78"/>
        <v>314.60000000000002</v>
      </c>
      <c r="CL129" s="681"/>
      <c r="CM129" s="687">
        <f t="shared" si="79"/>
        <v>0</v>
      </c>
      <c r="CN129" s="681"/>
      <c r="CO129" s="687">
        <f t="shared" si="80"/>
        <v>-314.60000000000002</v>
      </c>
      <c r="CP129" s="688">
        <f t="shared" si="81"/>
        <v>0</v>
      </c>
      <c r="CQ129" s="687">
        <f>CQ130+CQ132+CQ137+CQ139+CQ142+CQ143+CQ147+CQ149</f>
        <v>104.79999999999998</v>
      </c>
      <c r="CR129" s="681"/>
      <c r="CS129" s="687">
        <f>CS130+CS132+CS137+CS139+CS142+CS143+CS147+CS149</f>
        <v>0</v>
      </c>
      <c r="CT129" s="681"/>
      <c r="CU129" s="687">
        <f t="shared" si="82"/>
        <v>-104.79999999999998</v>
      </c>
      <c r="CV129" s="688">
        <f t="shared" si="83"/>
        <v>0</v>
      </c>
      <c r="CW129" s="687">
        <f>CW130+CW132+CW137+CW139+CW142+CW143+CW147+CW149</f>
        <v>105.50000000000001</v>
      </c>
      <c r="CX129" s="681"/>
      <c r="CY129" s="687">
        <f>CY130+CY132+CY137+CY139+CY142+CY143+CY147+CY149</f>
        <v>0</v>
      </c>
      <c r="CZ129" s="681"/>
      <c r="DA129" s="687">
        <f t="shared" si="84"/>
        <v>-105.50000000000001</v>
      </c>
      <c r="DB129" s="688">
        <f t="shared" si="85"/>
        <v>0</v>
      </c>
      <c r="DC129" s="687">
        <f>DC130+DC132+DC137+DC139+DC142+DC143+DC147+DC149</f>
        <v>104.3</v>
      </c>
      <c r="DD129" s="681"/>
      <c r="DE129" s="687">
        <f>DE130+DE132+DE137+DE139+DE142+DE143+DE147+DE149</f>
        <v>0</v>
      </c>
      <c r="DF129" s="681"/>
      <c r="DG129" s="687">
        <f t="shared" si="86"/>
        <v>-104.3</v>
      </c>
      <c r="DH129" s="688">
        <f t="shared" si="87"/>
        <v>0</v>
      </c>
    </row>
    <row r="130" spans="1:112" ht="21.75" customHeight="1">
      <c r="A130">
        <v>74.328000000000003</v>
      </c>
      <c r="B130" s="336" t="s">
        <v>1256</v>
      </c>
      <c r="C130" s="337" t="s">
        <v>151</v>
      </c>
      <c r="D130" s="336" t="s">
        <v>1256</v>
      </c>
      <c r="E130" s="528" t="s">
        <v>4656</v>
      </c>
      <c r="F130" s="528"/>
      <c r="G130" s="529"/>
      <c r="H130" s="530"/>
      <c r="I130" s="530"/>
      <c r="J130" s="663" t="s">
        <v>883</v>
      </c>
      <c r="K130" s="687">
        <f t="shared" si="44"/>
        <v>740.3</v>
      </c>
      <c r="L130" s="681"/>
      <c r="M130" s="687">
        <f t="shared" si="45"/>
        <v>0</v>
      </c>
      <c r="N130" s="681"/>
      <c r="O130" s="687">
        <f t="shared" si="46"/>
        <v>-740.3</v>
      </c>
      <c r="P130" s="688">
        <f t="shared" si="47"/>
        <v>0</v>
      </c>
      <c r="Q130" s="687">
        <f t="shared" si="48"/>
        <v>209.3</v>
      </c>
      <c r="R130" s="681"/>
      <c r="S130" s="687">
        <f t="shared" si="49"/>
        <v>0</v>
      </c>
      <c r="T130" s="681"/>
      <c r="U130" s="687">
        <f t="shared" si="50"/>
        <v>-209.3</v>
      </c>
      <c r="V130" s="688">
        <f t="shared" si="51"/>
        <v>0</v>
      </c>
      <c r="W130" s="683">
        <v>72</v>
      </c>
      <c r="X130" s="681"/>
      <c r="Y130" s="681"/>
      <c r="Z130" s="681"/>
      <c r="AA130" s="687">
        <f t="shared" si="52"/>
        <v>-72</v>
      </c>
      <c r="AB130" s="688">
        <f t="shared" si="53"/>
        <v>0</v>
      </c>
      <c r="AC130" s="683">
        <v>66.900000000000006</v>
      </c>
      <c r="AD130" s="681"/>
      <c r="AE130" s="681"/>
      <c r="AF130" s="681"/>
      <c r="AG130" s="687">
        <f t="shared" si="54"/>
        <v>-66.900000000000006</v>
      </c>
      <c r="AH130" s="688">
        <f t="shared" si="55"/>
        <v>0</v>
      </c>
      <c r="AI130" s="683">
        <v>70.400000000000006</v>
      </c>
      <c r="AJ130" s="681"/>
      <c r="AK130" s="681"/>
      <c r="AL130" s="681"/>
      <c r="AM130" s="687">
        <f t="shared" si="56"/>
        <v>-70.400000000000006</v>
      </c>
      <c r="AN130" s="688">
        <f t="shared" si="57"/>
        <v>0</v>
      </c>
      <c r="AO130" s="687">
        <f t="shared" si="58"/>
        <v>148.89999999999998</v>
      </c>
      <c r="AP130" s="681"/>
      <c r="AQ130" s="687">
        <f t="shared" si="59"/>
        <v>0</v>
      </c>
      <c r="AR130" s="681"/>
      <c r="AS130" s="687">
        <f t="shared" si="60"/>
        <v>-148.89999999999998</v>
      </c>
      <c r="AT130" s="688">
        <f t="shared" si="61"/>
        <v>0</v>
      </c>
      <c r="AU130" s="683">
        <v>53.3</v>
      </c>
      <c r="AV130" s="681"/>
      <c r="AW130" s="681"/>
      <c r="AX130" s="681"/>
      <c r="AY130" s="687">
        <f t="shared" si="62"/>
        <v>-53.3</v>
      </c>
      <c r="AZ130" s="688">
        <f t="shared" si="63"/>
        <v>0</v>
      </c>
      <c r="BA130" s="683">
        <v>51.4</v>
      </c>
      <c r="BB130" s="681"/>
      <c r="BC130" s="681"/>
      <c r="BD130" s="681"/>
      <c r="BE130" s="687">
        <f t="shared" si="64"/>
        <v>-51.4</v>
      </c>
      <c r="BF130" s="688">
        <f t="shared" si="65"/>
        <v>0</v>
      </c>
      <c r="BG130" s="683">
        <v>44.2</v>
      </c>
      <c r="BH130" s="681"/>
      <c r="BI130" s="681"/>
      <c r="BJ130" s="681"/>
      <c r="BK130" s="687">
        <f t="shared" si="66"/>
        <v>-44.2</v>
      </c>
      <c r="BL130" s="688">
        <f t="shared" si="67"/>
        <v>0</v>
      </c>
      <c r="BM130" s="687">
        <f t="shared" si="68"/>
        <v>210.3</v>
      </c>
      <c r="BN130" s="681"/>
      <c r="BO130" s="687">
        <f t="shared" si="69"/>
        <v>0</v>
      </c>
      <c r="BP130" s="681"/>
      <c r="BQ130" s="687">
        <f t="shared" si="70"/>
        <v>-210.3</v>
      </c>
      <c r="BR130" s="688">
        <f t="shared" si="71"/>
        <v>0</v>
      </c>
      <c r="BS130" s="683">
        <v>64.099999999999994</v>
      </c>
      <c r="BT130" s="681"/>
      <c r="BU130" s="681"/>
      <c r="BV130" s="681"/>
      <c r="BW130" s="687">
        <f t="shared" si="72"/>
        <v>-64.099999999999994</v>
      </c>
      <c r="BX130" s="688">
        <f t="shared" si="73"/>
        <v>0</v>
      </c>
      <c r="BY130" s="683">
        <v>51.2</v>
      </c>
      <c r="BZ130" s="681"/>
      <c r="CA130" s="681"/>
      <c r="CB130" s="681"/>
      <c r="CC130" s="687">
        <f t="shared" si="74"/>
        <v>-51.2</v>
      </c>
      <c r="CD130" s="688">
        <f t="shared" si="75"/>
        <v>0</v>
      </c>
      <c r="CE130" s="683">
        <v>95</v>
      </c>
      <c r="CF130" s="681"/>
      <c r="CG130" s="681"/>
      <c r="CH130" s="681"/>
      <c r="CI130" s="687">
        <f t="shared" si="76"/>
        <v>-95</v>
      </c>
      <c r="CJ130" s="688">
        <f t="shared" si="77"/>
        <v>0</v>
      </c>
      <c r="CK130" s="687">
        <f t="shared" si="78"/>
        <v>171.8</v>
      </c>
      <c r="CL130" s="681"/>
      <c r="CM130" s="687">
        <f t="shared" si="79"/>
        <v>0</v>
      </c>
      <c r="CN130" s="681"/>
      <c r="CO130" s="687">
        <f t="shared" si="80"/>
        <v>-171.8</v>
      </c>
      <c r="CP130" s="688">
        <f t="shared" si="81"/>
        <v>0</v>
      </c>
      <c r="CQ130" s="683">
        <v>58.6</v>
      </c>
      <c r="CR130" s="681"/>
      <c r="CS130" s="681"/>
      <c r="CT130" s="681"/>
      <c r="CU130" s="687">
        <f t="shared" si="82"/>
        <v>-58.6</v>
      </c>
      <c r="CV130" s="688">
        <f t="shared" si="83"/>
        <v>0</v>
      </c>
      <c r="CW130" s="683">
        <v>62.2</v>
      </c>
      <c r="CX130" s="681"/>
      <c r="CY130" s="681"/>
      <c r="CZ130" s="681"/>
      <c r="DA130" s="687">
        <f t="shared" si="84"/>
        <v>-62.2</v>
      </c>
      <c r="DB130" s="688">
        <f t="shared" si="85"/>
        <v>0</v>
      </c>
      <c r="DC130" s="683">
        <v>51</v>
      </c>
      <c r="DD130" s="681"/>
      <c r="DE130" s="681"/>
      <c r="DF130" s="681"/>
      <c r="DG130" s="687">
        <f t="shared" si="86"/>
        <v>-51</v>
      </c>
      <c r="DH130" s="688">
        <f t="shared" si="87"/>
        <v>0</v>
      </c>
    </row>
    <row r="131" spans="1:112" ht="21.75" customHeight="1">
      <c r="A131">
        <v>74.328000000000003</v>
      </c>
      <c r="B131" s="339" t="s">
        <v>1258</v>
      </c>
      <c r="C131" s="337"/>
      <c r="D131" s="339" t="s">
        <v>1258</v>
      </c>
      <c r="E131" s="528" t="s">
        <v>4657</v>
      </c>
      <c r="F131" s="528"/>
      <c r="G131" s="529"/>
      <c r="H131" s="530"/>
      <c r="I131" s="530"/>
      <c r="J131" s="663" t="s">
        <v>883</v>
      </c>
      <c r="K131" s="687">
        <f t="shared" si="44"/>
        <v>740.3</v>
      </c>
      <c r="L131" s="681"/>
      <c r="M131" s="687">
        <f t="shared" si="45"/>
        <v>0</v>
      </c>
      <c r="N131" s="681"/>
      <c r="O131" s="687">
        <f t="shared" si="46"/>
        <v>-740.3</v>
      </c>
      <c r="P131" s="688">
        <f t="shared" si="47"/>
        <v>0</v>
      </c>
      <c r="Q131" s="687">
        <f t="shared" si="48"/>
        <v>209.3</v>
      </c>
      <c r="R131" s="681"/>
      <c r="S131" s="687">
        <f t="shared" si="49"/>
        <v>0</v>
      </c>
      <c r="T131" s="681"/>
      <c r="U131" s="687">
        <f t="shared" si="50"/>
        <v>-209.3</v>
      </c>
      <c r="V131" s="688">
        <f t="shared" si="51"/>
        <v>0</v>
      </c>
      <c r="W131" s="683">
        <v>72</v>
      </c>
      <c r="X131" s="681"/>
      <c r="Y131" s="681"/>
      <c r="Z131" s="681"/>
      <c r="AA131" s="687">
        <f t="shared" si="52"/>
        <v>-72</v>
      </c>
      <c r="AB131" s="688">
        <f t="shared" si="53"/>
        <v>0</v>
      </c>
      <c r="AC131" s="683">
        <v>66.900000000000006</v>
      </c>
      <c r="AD131" s="681"/>
      <c r="AE131" s="681"/>
      <c r="AF131" s="681"/>
      <c r="AG131" s="687">
        <f t="shared" si="54"/>
        <v>-66.900000000000006</v>
      </c>
      <c r="AH131" s="688">
        <f t="shared" si="55"/>
        <v>0</v>
      </c>
      <c r="AI131" s="683">
        <v>70.400000000000006</v>
      </c>
      <c r="AJ131" s="681"/>
      <c r="AK131" s="681"/>
      <c r="AL131" s="681"/>
      <c r="AM131" s="687">
        <f t="shared" si="56"/>
        <v>-70.400000000000006</v>
      </c>
      <c r="AN131" s="688">
        <f t="shared" si="57"/>
        <v>0</v>
      </c>
      <c r="AO131" s="687">
        <f t="shared" si="58"/>
        <v>148.89999999999998</v>
      </c>
      <c r="AP131" s="681"/>
      <c r="AQ131" s="687">
        <f t="shared" si="59"/>
        <v>0</v>
      </c>
      <c r="AR131" s="681"/>
      <c r="AS131" s="687">
        <f t="shared" si="60"/>
        <v>-148.89999999999998</v>
      </c>
      <c r="AT131" s="688">
        <f t="shared" si="61"/>
        <v>0</v>
      </c>
      <c r="AU131" s="683">
        <v>53.3</v>
      </c>
      <c r="AV131" s="681"/>
      <c r="AW131" s="681"/>
      <c r="AX131" s="681"/>
      <c r="AY131" s="687">
        <f t="shared" si="62"/>
        <v>-53.3</v>
      </c>
      <c r="AZ131" s="688">
        <f t="shared" si="63"/>
        <v>0</v>
      </c>
      <c r="BA131" s="683">
        <v>51.4</v>
      </c>
      <c r="BB131" s="681"/>
      <c r="BC131" s="681"/>
      <c r="BD131" s="681"/>
      <c r="BE131" s="687">
        <f t="shared" si="64"/>
        <v>-51.4</v>
      </c>
      <c r="BF131" s="688">
        <f t="shared" si="65"/>
        <v>0</v>
      </c>
      <c r="BG131" s="683">
        <v>44.2</v>
      </c>
      <c r="BH131" s="681"/>
      <c r="BI131" s="681"/>
      <c r="BJ131" s="681"/>
      <c r="BK131" s="687">
        <f t="shared" si="66"/>
        <v>-44.2</v>
      </c>
      <c r="BL131" s="688">
        <f t="shared" si="67"/>
        <v>0</v>
      </c>
      <c r="BM131" s="687">
        <f t="shared" si="68"/>
        <v>210.3</v>
      </c>
      <c r="BN131" s="681"/>
      <c r="BO131" s="687">
        <f t="shared" si="69"/>
        <v>0</v>
      </c>
      <c r="BP131" s="681"/>
      <c r="BQ131" s="687">
        <f t="shared" si="70"/>
        <v>-210.3</v>
      </c>
      <c r="BR131" s="688">
        <f t="shared" si="71"/>
        <v>0</v>
      </c>
      <c r="BS131" s="683">
        <v>64.099999999999994</v>
      </c>
      <c r="BT131" s="681"/>
      <c r="BU131" s="681"/>
      <c r="BV131" s="681"/>
      <c r="BW131" s="687">
        <f t="shared" si="72"/>
        <v>-64.099999999999994</v>
      </c>
      <c r="BX131" s="688">
        <f t="shared" si="73"/>
        <v>0</v>
      </c>
      <c r="BY131" s="683">
        <v>51.2</v>
      </c>
      <c r="BZ131" s="681"/>
      <c r="CA131" s="681"/>
      <c r="CB131" s="681"/>
      <c r="CC131" s="687">
        <f t="shared" si="74"/>
        <v>-51.2</v>
      </c>
      <c r="CD131" s="688">
        <f t="shared" si="75"/>
        <v>0</v>
      </c>
      <c r="CE131" s="683">
        <v>95</v>
      </c>
      <c r="CF131" s="681"/>
      <c r="CG131" s="681"/>
      <c r="CH131" s="681"/>
      <c r="CI131" s="687">
        <f t="shared" si="76"/>
        <v>-95</v>
      </c>
      <c r="CJ131" s="688">
        <f t="shared" si="77"/>
        <v>0</v>
      </c>
      <c r="CK131" s="687">
        <f t="shared" si="78"/>
        <v>171.8</v>
      </c>
      <c r="CL131" s="681"/>
      <c r="CM131" s="687">
        <f t="shared" si="79"/>
        <v>0</v>
      </c>
      <c r="CN131" s="681"/>
      <c r="CO131" s="687">
        <f t="shared" si="80"/>
        <v>-171.8</v>
      </c>
      <c r="CP131" s="688">
        <f t="shared" si="81"/>
        <v>0</v>
      </c>
      <c r="CQ131" s="683">
        <v>58.6</v>
      </c>
      <c r="CR131" s="681"/>
      <c r="CS131" s="681"/>
      <c r="CT131" s="681"/>
      <c r="CU131" s="687">
        <f t="shared" si="82"/>
        <v>-58.6</v>
      </c>
      <c r="CV131" s="688">
        <f t="shared" si="83"/>
        <v>0</v>
      </c>
      <c r="CW131" s="683">
        <v>62.2</v>
      </c>
      <c r="CX131" s="681"/>
      <c r="CY131" s="681"/>
      <c r="CZ131" s="681"/>
      <c r="DA131" s="687">
        <f t="shared" si="84"/>
        <v>-62.2</v>
      </c>
      <c r="DB131" s="688">
        <f t="shared" si="85"/>
        <v>0</v>
      </c>
      <c r="DC131" s="683">
        <v>51</v>
      </c>
      <c r="DD131" s="681"/>
      <c r="DE131" s="681"/>
      <c r="DF131" s="681"/>
      <c r="DG131" s="687">
        <f t="shared" si="86"/>
        <v>-51</v>
      </c>
      <c r="DH131" s="688">
        <f t="shared" si="87"/>
        <v>0</v>
      </c>
    </row>
    <row r="132" spans="1:112" ht="21.75" customHeight="1">
      <c r="A132">
        <v>17.251999999999999</v>
      </c>
      <c r="B132" s="336" t="s">
        <v>1172</v>
      </c>
      <c r="C132" s="337" t="s">
        <v>153</v>
      </c>
      <c r="D132" s="336" t="s">
        <v>1172</v>
      </c>
      <c r="E132" s="528" t="s">
        <v>4658</v>
      </c>
      <c r="F132" s="528"/>
      <c r="G132" s="529"/>
      <c r="H132" s="530" t="s">
        <v>4659</v>
      </c>
      <c r="I132" s="530"/>
      <c r="J132" s="663" t="s">
        <v>883</v>
      </c>
      <c r="K132" s="687">
        <f t="shared" si="44"/>
        <v>364</v>
      </c>
      <c r="L132" s="681"/>
      <c r="M132" s="687">
        <f t="shared" si="45"/>
        <v>0</v>
      </c>
      <c r="N132" s="681"/>
      <c r="O132" s="687">
        <f t="shared" si="46"/>
        <v>-364</v>
      </c>
      <c r="P132" s="688">
        <f t="shared" si="47"/>
        <v>0</v>
      </c>
      <c r="Q132" s="687">
        <f t="shared" si="48"/>
        <v>73.599999999999994</v>
      </c>
      <c r="R132" s="681"/>
      <c r="S132" s="687">
        <f t="shared" si="49"/>
        <v>0</v>
      </c>
      <c r="T132" s="681"/>
      <c r="U132" s="687">
        <f t="shared" si="50"/>
        <v>-73.599999999999994</v>
      </c>
      <c r="V132" s="688">
        <f t="shared" si="51"/>
        <v>0</v>
      </c>
      <c r="W132" s="687">
        <f>W133+W136</f>
        <v>28.3</v>
      </c>
      <c r="X132" s="681"/>
      <c r="Y132" s="687">
        <f>Y133+Y136</f>
        <v>0</v>
      </c>
      <c r="Z132" s="681"/>
      <c r="AA132" s="687">
        <f t="shared" si="52"/>
        <v>-28.3</v>
      </c>
      <c r="AB132" s="688">
        <f t="shared" si="53"/>
        <v>0</v>
      </c>
      <c r="AC132" s="687">
        <f>AC133+AC136</f>
        <v>27.3</v>
      </c>
      <c r="AD132" s="681"/>
      <c r="AE132" s="687">
        <f>AE133+AE136</f>
        <v>0</v>
      </c>
      <c r="AF132" s="681"/>
      <c r="AG132" s="687">
        <f t="shared" si="54"/>
        <v>-27.3</v>
      </c>
      <c r="AH132" s="688">
        <f t="shared" si="55"/>
        <v>0</v>
      </c>
      <c r="AI132" s="687">
        <f>AI133+AI136</f>
        <v>18</v>
      </c>
      <c r="AJ132" s="681"/>
      <c r="AK132" s="687">
        <f>AK133+AK136</f>
        <v>0</v>
      </c>
      <c r="AL132" s="681"/>
      <c r="AM132" s="687">
        <f t="shared" si="56"/>
        <v>-18</v>
      </c>
      <c r="AN132" s="688">
        <f t="shared" si="57"/>
        <v>0</v>
      </c>
      <c r="AO132" s="687">
        <f t="shared" si="58"/>
        <v>132.29999999999998</v>
      </c>
      <c r="AP132" s="681"/>
      <c r="AQ132" s="687">
        <f t="shared" si="59"/>
        <v>0</v>
      </c>
      <c r="AR132" s="681"/>
      <c r="AS132" s="687">
        <f t="shared" si="60"/>
        <v>-132.29999999999998</v>
      </c>
      <c r="AT132" s="688">
        <f t="shared" si="61"/>
        <v>0</v>
      </c>
      <c r="AU132" s="687">
        <f>AU133+AU136</f>
        <v>41.1</v>
      </c>
      <c r="AV132" s="681"/>
      <c r="AW132" s="687">
        <f>AW133+AW136</f>
        <v>0</v>
      </c>
      <c r="AX132" s="681"/>
      <c r="AY132" s="687">
        <f t="shared" si="62"/>
        <v>-41.1</v>
      </c>
      <c r="AZ132" s="688">
        <f t="shared" si="63"/>
        <v>0</v>
      </c>
      <c r="BA132" s="687">
        <f>BA133+BA136</f>
        <v>44.099999999999994</v>
      </c>
      <c r="BB132" s="681"/>
      <c r="BC132" s="687">
        <f>BC133+BC136</f>
        <v>0</v>
      </c>
      <c r="BD132" s="681"/>
      <c r="BE132" s="687">
        <f t="shared" si="64"/>
        <v>-44.099999999999994</v>
      </c>
      <c r="BF132" s="688">
        <f t="shared" si="65"/>
        <v>0</v>
      </c>
      <c r="BG132" s="687">
        <f>BG133+BG136</f>
        <v>47.1</v>
      </c>
      <c r="BH132" s="681"/>
      <c r="BI132" s="687">
        <f>BI133+BI136</f>
        <v>0</v>
      </c>
      <c r="BJ132" s="681"/>
      <c r="BK132" s="687">
        <f t="shared" si="66"/>
        <v>-47.1</v>
      </c>
      <c r="BL132" s="688">
        <f t="shared" si="67"/>
        <v>0</v>
      </c>
      <c r="BM132" s="687">
        <f t="shared" si="68"/>
        <v>66.2</v>
      </c>
      <c r="BN132" s="681"/>
      <c r="BO132" s="687">
        <f t="shared" si="69"/>
        <v>0</v>
      </c>
      <c r="BP132" s="681"/>
      <c r="BQ132" s="687">
        <f t="shared" si="70"/>
        <v>-66.2</v>
      </c>
      <c r="BR132" s="688">
        <f t="shared" si="71"/>
        <v>0</v>
      </c>
      <c r="BS132" s="687">
        <f>BS133+BS136</f>
        <v>30.1</v>
      </c>
      <c r="BT132" s="681"/>
      <c r="BU132" s="687">
        <f>BU133+BU136</f>
        <v>0</v>
      </c>
      <c r="BV132" s="681"/>
      <c r="BW132" s="687">
        <f t="shared" si="72"/>
        <v>-30.1</v>
      </c>
      <c r="BX132" s="688">
        <f t="shared" si="73"/>
        <v>0</v>
      </c>
      <c r="BY132" s="687">
        <f>BY133+BY136</f>
        <v>29.900000000000002</v>
      </c>
      <c r="BZ132" s="681"/>
      <c r="CA132" s="687">
        <f>CA133+CA136</f>
        <v>0</v>
      </c>
      <c r="CB132" s="681"/>
      <c r="CC132" s="687">
        <f t="shared" si="74"/>
        <v>-29.900000000000002</v>
      </c>
      <c r="CD132" s="688">
        <f t="shared" si="75"/>
        <v>0</v>
      </c>
      <c r="CE132" s="687">
        <f>CE133+CE136</f>
        <v>6.2</v>
      </c>
      <c r="CF132" s="681"/>
      <c r="CG132" s="687">
        <f>CG133+CG136</f>
        <v>0</v>
      </c>
      <c r="CH132" s="681"/>
      <c r="CI132" s="687">
        <f t="shared" si="76"/>
        <v>-6.2</v>
      </c>
      <c r="CJ132" s="688">
        <f t="shared" si="77"/>
        <v>0</v>
      </c>
      <c r="CK132" s="687">
        <f t="shared" si="78"/>
        <v>91.9</v>
      </c>
      <c r="CL132" s="681"/>
      <c r="CM132" s="687">
        <f t="shared" si="79"/>
        <v>0</v>
      </c>
      <c r="CN132" s="681"/>
      <c r="CO132" s="687">
        <f t="shared" si="80"/>
        <v>-91.9</v>
      </c>
      <c r="CP132" s="688">
        <f t="shared" si="81"/>
        <v>0</v>
      </c>
      <c r="CQ132" s="687">
        <f>CQ133+CQ136</f>
        <v>30</v>
      </c>
      <c r="CR132" s="681"/>
      <c r="CS132" s="687">
        <f>CS133+CS136</f>
        <v>0</v>
      </c>
      <c r="CT132" s="681"/>
      <c r="CU132" s="687">
        <f t="shared" si="82"/>
        <v>-30</v>
      </c>
      <c r="CV132" s="688">
        <f t="shared" si="83"/>
        <v>0</v>
      </c>
      <c r="CW132" s="687">
        <f>CW133+CW136</f>
        <v>25.1</v>
      </c>
      <c r="CX132" s="681"/>
      <c r="CY132" s="687">
        <f>CY133+CY136</f>
        <v>0</v>
      </c>
      <c r="CZ132" s="681"/>
      <c r="DA132" s="687">
        <f t="shared" si="84"/>
        <v>-25.1</v>
      </c>
      <c r="DB132" s="688">
        <f t="shared" si="85"/>
        <v>0</v>
      </c>
      <c r="DC132" s="687">
        <f>DC133+DC136</f>
        <v>36.799999999999997</v>
      </c>
      <c r="DD132" s="681"/>
      <c r="DE132" s="687">
        <f>DE133+DE136</f>
        <v>0</v>
      </c>
      <c r="DF132" s="681"/>
      <c r="DG132" s="687">
        <f t="shared" si="86"/>
        <v>-36.799999999999997</v>
      </c>
      <c r="DH132" s="688">
        <f t="shared" si="87"/>
        <v>0</v>
      </c>
    </row>
    <row r="133" spans="1:112" ht="21.75" customHeight="1">
      <c r="B133" s="338" t="s">
        <v>4481</v>
      </c>
      <c r="C133" s="337"/>
      <c r="D133" s="338" t="s">
        <v>4481</v>
      </c>
      <c r="E133" s="528" t="s">
        <v>4660</v>
      </c>
      <c r="F133" s="528"/>
      <c r="G133" s="529"/>
      <c r="H133" s="530" t="s">
        <v>4661</v>
      </c>
      <c r="I133" s="530"/>
      <c r="J133" s="663" t="s">
        <v>883</v>
      </c>
      <c r="K133" s="687">
        <f t="shared" si="44"/>
        <v>81.400000000000006</v>
      </c>
      <c r="L133" s="681"/>
      <c r="M133" s="687">
        <f t="shared" si="45"/>
        <v>0</v>
      </c>
      <c r="N133" s="681"/>
      <c r="O133" s="687">
        <f t="shared" si="46"/>
        <v>-81.400000000000006</v>
      </c>
      <c r="P133" s="688">
        <f t="shared" si="47"/>
        <v>0</v>
      </c>
      <c r="Q133" s="687">
        <f t="shared" si="48"/>
        <v>0</v>
      </c>
      <c r="R133" s="681"/>
      <c r="S133" s="687">
        <f t="shared" si="49"/>
        <v>0</v>
      </c>
      <c r="T133" s="681"/>
      <c r="U133" s="687">
        <f t="shared" si="50"/>
        <v>0</v>
      </c>
      <c r="V133" s="688" t="str">
        <f t="shared" si="51"/>
        <v>-</v>
      </c>
      <c r="W133" s="687">
        <f>W134+W135</f>
        <v>0</v>
      </c>
      <c r="X133" s="681"/>
      <c r="Y133" s="687">
        <f>Y134+Y135</f>
        <v>0</v>
      </c>
      <c r="Z133" s="681"/>
      <c r="AA133" s="687">
        <f t="shared" si="52"/>
        <v>0</v>
      </c>
      <c r="AB133" s="688" t="str">
        <f t="shared" si="53"/>
        <v>-</v>
      </c>
      <c r="AC133" s="687">
        <f>AC134+AC135</f>
        <v>0</v>
      </c>
      <c r="AD133" s="681"/>
      <c r="AE133" s="687">
        <f>AE134+AE135</f>
        <v>0</v>
      </c>
      <c r="AF133" s="681"/>
      <c r="AG133" s="687">
        <f t="shared" si="54"/>
        <v>0</v>
      </c>
      <c r="AH133" s="688" t="str">
        <f t="shared" si="55"/>
        <v>-</v>
      </c>
      <c r="AI133" s="687">
        <f>AI134+AI135</f>
        <v>0</v>
      </c>
      <c r="AJ133" s="681"/>
      <c r="AK133" s="687">
        <f>AK134+AK135</f>
        <v>0</v>
      </c>
      <c r="AL133" s="681"/>
      <c r="AM133" s="687">
        <f t="shared" si="56"/>
        <v>0</v>
      </c>
      <c r="AN133" s="688" t="str">
        <f t="shared" si="57"/>
        <v>-</v>
      </c>
      <c r="AO133" s="687">
        <f t="shared" si="58"/>
        <v>41.7</v>
      </c>
      <c r="AP133" s="681"/>
      <c r="AQ133" s="687">
        <f t="shared" si="59"/>
        <v>0</v>
      </c>
      <c r="AR133" s="681"/>
      <c r="AS133" s="687">
        <f t="shared" si="60"/>
        <v>-41.7</v>
      </c>
      <c r="AT133" s="688">
        <f t="shared" si="61"/>
        <v>0</v>
      </c>
      <c r="AU133" s="687">
        <f>AU134+AU135</f>
        <v>0</v>
      </c>
      <c r="AV133" s="681"/>
      <c r="AW133" s="687">
        <f>AW134+AW135</f>
        <v>0</v>
      </c>
      <c r="AX133" s="681"/>
      <c r="AY133" s="687">
        <f t="shared" si="62"/>
        <v>0</v>
      </c>
      <c r="AZ133" s="688" t="str">
        <f t="shared" si="63"/>
        <v>-</v>
      </c>
      <c r="BA133" s="687">
        <f>BA134+BA135</f>
        <v>18.399999999999999</v>
      </c>
      <c r="BB133" s="681"/>
      <c r="BC133" s="687">
        <f>BC134+BC135</f>
        <v>0</v>
      </c>
      <c r="BD133" s="681"/>
      <c r="BE133" s="687">
        <f t="shared" si="64"/>
        <v>-18.399999999999999</v>
      </c>
      <c r="BF133" s="688">
        <f t="shared" si="65"/>
        <v>0</v>
      </c>
      <c r="BG133" s="687">
        <f>BG134+BG135</f>
        <v>23.3</v>
      </c>
      <c r="BH133" s="681"/>
      <c r="BI133" s="687">
        <f>BI134+BI135</f>
        <v>0</v>
      </c>
      <c r="BJ133" s="681"/>
      <c r="BK133" s="687">
        <f t="shared" si="66"/>
        <v>-23.3</v>
      </c>
      <c r="BL133" s="688">
        <f t="shared" si="67"/>
        <v>0</v>
      </c>
      <c r="BM133" s="687">
        <f t="shared" si="68"/>
        <v>17.399999999999999</v>
      </c>
      <c r="BN133" s="681"/>
      <c r="BO133" s="687">
        <f t="shared" si="69"/>
        <v>0</v>
      </c>
      <c r="BP133" s="681"/>
      <c r="BQ133" s="687">
        <f t="shared" si="70"/>
        <v>-17.399999999999999</v>
      </c>
      <c r="BR133" s="688">
        <f t="shared" si="71"/>
        <v>0</v>
      </c>
      <c r="BS133" s="687">
        <f>BS134+BS135</f>
        <v>9.1</v>
      </c>
      <c r="BT133" s="681"/>
      <c r="BU133" s="687">
        <f>BU134+BU135</f>
        <v>0</v>
      </c>
      <c r="BV133" s="681"/>
      <c r="BW133" s="687">
        <f t="shared" si="72"/>
        <v>-9.1</v>
      </c>
      <c r="BX133" s="688">
        <f t="shared" si="73"/>
        <v>0</v>
      </c>
      <c r="BY133" s="687">
        <f>BY134+BY135</f>
        <v>8.3000000000000007</v>
      </c>
      <c r="BZ133" s="681"/>
      <c r="CA133" s="687">
        <f>CA134+CA135</f>
        <v>0</v>
      </c>
      <c r="CB133" s="681"/>
      <c r="CC133" s="687">
        <f t="shared" si="74"/>
        <v>-8.3000000000000007</v>
      </c>
      <c r="CD133" s="688">
        <f t="shared" si="75"/>
        <v>0</v>
      </c>
      <c r="CE133" s="687">
        <f>CE134+CE135</f>
        <v>0</v>
      </c>
      <c r="CF133" s="681"/>
      <c r="CG133" s="687">
        <f>CG134+CG135</f>
        <v>0</v>
      </c>
      <c r="CH133" s="681"/>
      <c r="CI133" s="687">
        <f t="shared" si="76"/>
        <v>0</v>
      </c>
      <c r="CJ133" s="688" t="str">
        <f t="shared" si="77"/>
        <v>-</v>
      </c>
      <c r="CK133" s="687">
        <f t="shared" si="78"/>
        <v>22.3</v>
      </c>
      <c r="CL133" s="681"/>
      <c r="CM133" s="687">
        <f t="shared" si="79"/>
        <v>0</v>
      </c>
      <c r="CN133" s="681"/>
      <c r="CO133" s="687">
        <f t="shared" si="80"/>
        <v>-22.3</v>
      </c>
      <c r="CP133" s="688">
        <f t="shared" si="81"/>
        <v>0</v>
      </c>
      <c r="CQ133" s="687">
        <f>CQ134+CQ135</f>
        <v>11.3</v>
      </c>
      <c r="CR133" s="681"/>
      <c r="CS133" s="687">
        <f>CS134+CS135</f>
        <v>0</v>
      </c>
      <c r="CT133" s="681"/>
      <c r="CU133" s="687">
        <f t="shared" si="82"/>
        <v>-11.3</v>
      </c>
      <c r="CV133" s="688">
        <f t="shared" si="83"/>
        <v>0</v>
      </c>
      <c r="CW133" s="687">
        <f>CW134+CW135</f>
        <v>1.8</v>
      </c>
      <c r="CX133" s="681"/>
      <c r="CY133" s="687">
        <f>CY134+CY135</f>
        <v>0</v>
      </c>
      <c r="CZ133" s="681"/>
      <c r="DA133" s="687">
        <f t="shared" si="84"/>
        <v>-1.8</v>
      </c>
      <c r="DB133" s="688">
        <f t="shared" si="85"/>
        <v>0</v>
      </c>
      <c r="DC133" s="687">
        <f>DC134+DC135</f>
        <v>9.1999999999999993</v>
      </c>
      <c r="DD133" s="681"/>
      <c r="DE133" s="687">
        <f>DE134+DE135</f>
        <v>0</v>
      </c>
      <c r="DF133" s="681"/>
      <c r="DG133" s="687">
        <f t="shared" si="86"/>
        <v>-9.1999999999999993</v>
      </c>
      <c r="DH133" s="688">
        <f t="shared" si="87"/>
        <v>0</v>
      </c>
    </row>
    <row r="134" spans="1:112" ht="21.75" customHeight="1">
      <c r="A134">
        <v>0</v>
      </c>
      <c r="B134" s="339" t="s">
        <v>101</v>
      </c>
      <c r="C134" s="337"/>
      <c r="D134" s="339" t="s">
        <v>101</v>
      </c>
      <c r="E134" s="528" t="s">
        <v>4662</v>
      </c>
      <c r="F134" s="528"/>
      <c r="G134" s="529"/>
      <c r="H134" s="530"/>
      <c r="I134" s="530"/>
      <c r="J134" s="663" t="s">
        <v>883</v>
      </c>
      <c r="K134" s="687">
        <f t="shared" si="44"/>
        <v>81.400000000000006</v>
      </c>
      <c r="L134" s="681"/>
      <c r="M134" s="687">
        <f t="shared" si="45"/>
        <v>0</v>
      </c>
      <c r="N134" s="681"/>
      <c r="O134" s="687">
        <f t="shared" si="46"/>
        <v>-81.400000000000006</v>
      </c>
      <c r="P134" s="688">
        <f t="shared" si="47"/>
        <v>0</v>
      </c>
      <c r="Q134" s="687">
        <f t="shared" si="48"/>
        <v>0</v>
      </c>
      <c r="R134" s="681"/>
      <c r="S134" s="687">
        <f t="shared" si="49"/>
        <v>0</v>
      </c>
      <c r="T134" s="681"/>
      <c r="U134" s="687">
        <f t="shared" si="50"/>
        <v>0</v>
      </c>
      <c r="V134" s="688" t="str">
        <f t="shared" si="51"/>
        <v>-</v>
      </c>
      <c r="W134" s="683">
        <v>0</v>
      </c>
      <c r="X134" s="681"/>
      <c r="Y134" s="681"/>
      <c r="Z134" s="681"/>
      <c r="AA134" s="687">
        <f t="shared" si="52"/>
        <v>0</v>
      </c>
      <c r="AB134" s="688" t="str">
        <f t="shared" si="53"/>
        <v>-</v>
      </c>
      <c r="AC134" s="683">
        <v>0</v>
      </c>
      <c r="AD134" s="681"/>
      <c r="AE134" s="681"/>
      <c r="AF134" s="681"/>
      <c r="AG134" s="687">
        <f t="shared" si="54"/>
        <v>0</v>
      </c>
      <c r="AH134" s="688" t="str">
        <f t="shared" si="55"/>
        <v>-</v>
      </c>
      <c r="AI134" s="683">
        <v>0</v>
      </c>
      <c r="AJ134" s="681"/>
      <c r="AK134" s="681"/>
      <c r="AL134" s="681"/>
      <c r="AM134" s="687">
        <f t="shared" si="56"/>
        <v>0</v>
      </c>
      <c r="AN134" s="688" t="str">
        <f t="shared" si="57"/>
        <v>-</v>
      </c>
      <c r="AO134" s="687">
        <f t="shared" si="58"/>
        <v>41.7</v>
      </c>
      <c r="AP134" s="681"/>
      <c r="AQ134" s="687">
        <f t="shared" si="59"/>
        <v>0</v>
      </c>
      <c r="AR134" s="681"/>
      <c r="AS134" s="687">
        <f t="shared" si="60"/>
        <v>-41.7</v>
      </c>
      <c r="AT134" s="688">
        <f t="shared" si="61"/>
        <v>0</v>
      </c>
      <c r="AU134" s="683">
        <v>0</v>
      </c>
      <c r="AV134" s="681"/>
      <c r="AW134" s="681"/>
      <c r="AX134" s="681"/>
      <c r="AY134" s="687">
        <f t="shared" si="62"/>
        <v>0</v>
      </c>
      <c r="AZ134" s="688" t="str">
        <f t="shared" si="63"/>
        <v>-</v>
      </c>
      <c r="BA134" s="683">
        <v>18.399999999999999</v>
      </c>
      <c r="BB134" s="681"/>
      <c r="BC134" s="681"/>
      <c r="BD134" s="681"/>
      <c r="BE134" s="687">
        <f t="shared" si="64"/>
        <v>-18.399999999999999</v>
      </c>
      <c r="BF134" s="688">
        <f t="shared" si="65"/>
        <v>0</v>
      </c>
      <c r="BG134" s="683">
        <v>23.3</v>
      </c>
      <c r="BH134" s="681"/>
      <c r="BI134" s="681"/>
      <c r="BJ134" s="681"/>
      <c r="BK134" s="687">
        <f t="shared" si="66"/>
        <v>-23.3</v>
      </c>
      <c r="BL134" s="688">
        <f t="shared" si="67"/>
        <v>0</v>
      </c>
      <c r="BM134" s="687">
        <f t="shared" si="68"/>
        <v>17.399999999999999</v>
      </c>
      <c r="BN134" s="681"/>
      <c r="BO134" s="687">
        <f t="shared" si="69"/>
        <v>0</v>
      </c>
      <c r="BP134" s="681"/>
      <c r="BQ134" s="687">
        <f t="shared" si="70"/>
        <v>-17.399999999999999</v>
      </c>
      <c r="BR134" s="688">
        <f t="shared" si="71"/>
        <v>0</v>
      </c>
      <c r="BS134" s="683">
        <v>9.1</v>
      </c>
      <c r="BT134" s="681"/>
      <c r="BU134" s="681"/>
      <c r="BV134" s="681"/>
      <c r="BW134" s="687">
        <f t="shared" si="72"/>
        <v>-9.1</v>
      </c>
      <c r="BX134" s="688">
        <f t="shared" si="73"/>
        <v>0</v>
      </c>
      <c r="BY134" s="683">
        <v>8.3000000000000007</v>
      </c>
      <c r="BZ134" s="681"/>
      <c r="CA134" s="681"/>
      <c r="CB134" s="681"/>
      <c r="CC134" s="687">
        <f t="shared" si="74"/>
        <v>-8.3000000000000007</v>
      </c>
      <c r="CD134" s="688">
        <f t="shared" si="75"/>
        <v>0</v>
      </c>
      <c r="CE134" s="683">
        <v>0</v>
      </c>
      <c r="CF134" s="681"/>
      <c r="CG134" s="681"/>
      <c r="CH134" s="681"/>
      <c r="CI134" s="687">
        <f t="shared" si="76"/>
        <v>0</v>
      </c>
      <c r="CJ134" s="688" t="str">
        <f t="shared" si="77"/>
        <v>-</v>
      </c>
      <c r="CK134" s="687">
        <f t="shared" si="78"/>
        <v>22.3</v>
      </c>
      <c r="CL134" s="681"/>
      <c r="CM134" s="687">
        <f t="shared" si="79"/>
        <v>0</v>
      </c>
      <c r="CN134" s="681"/>
      <c r="CO134" s="687">
        <f t="shared" si="80"/>
        <v>-22.3</v>
      </c>
      <c r="CP134" s="688">
        <f t="shared" si="81"/>
        <v>0</v>
      </c>
      <c r="CQ134" s="683">
        <v>11.3</v>
      </c>
      <c r="CR134" s="681"/>
      <c r="CS134" s="681"/>
      <c r="CT134" s="681"/>
      <c r="CU134" s="687">
        <f t="shared" si="82"/>
        <v>-11.3</v>
      </c>
      <c r="CV134" s="688">
        <f t="shared" si="83"/>
        <v>0</v>
      </c>
      <c r="CW134" s="683">
        <v>1.8</v>
      </c>
      <c r="CX134" s="681"/>
      <c r="CY134" s="681"/>
      <c r="CZ134" s="681"/>
      <c r="DA134" s="687">
        <f t="shared" si="84"/>
        <v>-1.8</v>
      </c>
      <c r="DB134" s="688">
        <f t="shared" si="85"/>
        <v>0</v>
      </c>
      <c r="DC134" s="683">
        <v>9.1999999999999993</v>
      </c>
      <c r="DD134" s="681"/>
      <c r="DE134" s="681"/>
      <c r="DF134" s="681"/>
      <c r="DG134" s="687">
        <f t="shared" si="86"/>
        <v>-9.1999999999999993</v>
      </c>
      <c r="DH134" s="688">
        <f t="shared" si="87"/>
        <v>0</v>
      </c>
    </row>
    <row r="135" spans="1:112" ht="21.75" customHeight="1">
      <c r="A135">
        <v>0</v>
      </c>
      <c r="B135" s="339" t="s">
        <v>1263</v>
      </c>
      <c r="C135" s="337"/>
      <c r="D135" s="339" t="s">
        <v>1263</v>
      </c>
      <c r="E135" s="528" t="s">
        <v>4663</v>
      </c>
      <c r="F135" s="528"/>
      <c r="G135" s="529"/>
      <c r="H135" s="530"/>
      <c r="I135" s="530"/>
      <c r="J135" s="663" t="s">
        <v>883</v>
      </c>
      <c r="K135" s="687">
        <f t="shared" si="44"/>
        <v>0</v>
      </c>
      <c r="L135" s="681"/>
      <c r="M135" s="687">
        <f t="shared" si="45"/>
        <v>0</v>
      </c>
      <c r="N135" s="681"/>
      <c r="O135" s="687">
        <f t="shared" si="46"/>
        <v>0</v>
      </c>
      <c r="P135" s="688" t="str">
        <f t="shared" si="47"/>
        <v>-</v>
      </c>
      <c r="Q135" s="687">
        <f t="shared" si="48"/>
        <v>0</v>
      </c>
      <c r="R135" s="681"/>
      <c r="S135" s="687">
        <f t="shared" si="49"/>
        <v>0</v>
      </c>
      <c r="T135" s="681"/>
      <c r="U135" s="687">
        <f t="shared" si="50"/>
        <v>0</v>
      </c>
      <c r="V135" s="688" t="str">
        <f t="shared" si="51"/>
        <v>-</v>
      </c>
      <c r="W135" s="683">
        <v>0</v>
      </c>
      <c r="X135" s="681"/>
      <c r="Y135" s="681"/>
      <c r="Z135" s="681"/>
      <c r="AA135" s="687">
        <f t="shared" si="52"/>
        <v>0</v>
      </c>
      <c r="AB135" s="688" t="str">
        <f t="shared" si="53"/>
        <v>-</v>
      </c>
      <c r="AC135" s="683">
        <v>0</v>
      </c>
      <c r="AD135" s="681"/>
      <c r="AE135" s="681"/>
      <c r="AF135" s="681"/>
      <c r="AG135" s="687">
        <f t="shared" si="54"/>
        <v>0</v>
      </c>
      <c r="AH135" s="688" t="str">
        <f t="shared" si="55"/>
        <v>-</v>
      </c>
      <c r="AI135" s="683">
        <v>0</v>
      </c>
      <c r="AJ135" s="681"/>
      <c r="AK135" s="681"/>
      <c r="AL135" s="681"/>
      <c r="AM135" s="687">
        <f t="shared" si="56"/>
        <v>0</v>
      </c>
      <c r="AN135" s="688" t="str">
        <f t="shared" si="57"/>
        <v>-</v>
      </c>
      <c r="AO135" s="687">
        <f t="shared" si="58"/>
        <v>0</v>
      </c>
      <c r="AP135" s="681"/>
      <c r="AQ135" s="687">
        <f t="shared" si="59"/>
        <v>0</v>
      </c>
      <c r="AR135" s="681"/>
      <c r="AS135" s="687">
        <f t="shared" si="60"/>
        <v>0</v>
      </c>
      <c r="AT135" s="688" t="str">
        <f t="shared" si="61"/>
        <v>-</v>
      </c>
      <c r="AU135" s="683">
        <v>0</v>
      </c>
      <c r="AV135" s="681"/>
      <c r="AW135" s="681"/>
      <c r="AX135" s="681"/>
      <c r="AY135" s="687">
        <f t="shared" si="62"/>
        <v>0</v>
      </c>
      <c r="AZ135" s="688" t="str">
        <f t="shared" si="63"/>
        <v>-</v>
      </c>
      <c r="BA135" s="683">
        <v>0</v>
      </c>
      <c r="BB135" s="681"/>
      <c r="BC135" s="681"/>
      <c r="BD135" s="681"/>
      <c r="BE135" s="687">
        <f t="shared" si="64"/>
        <v>0</v>
      </c>
      <c r="BF135" s="688" t="str">
        <f t="shared" si="65"/>
        <v>-</v>
      </c>
      <c r="BG135" s="683">
        <v>0</v>
      </c>
      <c r="BH135" s="681"/>
      <c r="BI135" s="681"/>
      <c r="BJ135" s="681"/>
      <c r="BK135" s="687">
        <f t="shared" si="66"/>
        <v>0</v>
      </c>
      <c r="BL135" s="688" t="str">
        <f t="shared" si="67"/>
        <v>-</v>
      </c>
      <c r="BM135" s="687">
        <f t="shared" si="68"/>
        <v>0</v>
      </c>
      <c r="BN135" s="681"/>
      <c r="BO135" s="687">
        <f t="shared" si="69"/>
        <v>0</v>
      </c>
      <c r="BP135" s="681"/>
      <c r="BQ135" s="687">
        <f t="shared" si="70"/>
        <v>0</v>
      </c>
      <c r="BR135" s="688" t="str">
        <f t="shared" si="71"/>
        <v>-</v>
      </c>
      <c r="BS135" s="683">
        <v>0</v>
      </c>
      <c r="BT135" s="681"/>
      <c r="BU135" s="681"/>
      <c r="BV135" s="681"/>
      <c r="BW135" s="687">
        <f t="shared" si="72"/>
        <v>0</v>
      </c>
      <c r="BX135" s="688" t="str">
        <f t="shared" si="73"/>
        <v>-</v>
      </c>
      <c r="BY135" s="683">
        <v>0</v>
      </c>
      <c r="BZ135" s="681"/>
      <c r="CA135" s="681"/>
      <c r="CB135" s="681"/>
      <c r="CC135" s="687">
        <f t="shared" si="74"/>
        <v>0</v>
      </c>
      <c r="CD135" s="688" t="str">
        <f t="shared" si="75"/>
        <v>-</v>
      </c>
      <c r="CE135" s="683">
        <v>0</v>
      </c>
      <c r="CF135" s="681"/>
      <c r="CG135" s="681"/>
      <c r="CH135" s="681"/>
      <c r="CI135" s="687">
        <f t="shared" si="76"/>
        <v>0</v>
      </c>
      <c r="CJ135" s="688" t="str">
        <f t="shared" si="77"/>
        <v>-</v>
      </c>
      <c r="CK135" s="687">
        <f t="shared" si="78"/>
        <v>0</v>
      </c>
      <c r="CL135" s="681"/>
      <c r="CM135" s="687">
        <f t="shared" si="79"/>
        <v>0</v>
      </c>
      <c r="CN135" s="681"/>
      <c r="CO135" s="687">
        <f t="shared" si="80"/>
        <v>0</v>
      </c>
      <c r="CP135" s="688" t="str">
        <f t="shared" si="81"/>
        <v>-</v>
      </c>
      <c r="CQ135" s="683">
        <v>0</v>
      </c>
      <c r="CR135" s="681"/>
      <c r="CS135" s="681"/>
      <c r="CT135" s="681"/>
      <c r="CU135" s="687">
        <f t="shared" si="82"/>
        <v>0</v>
      </c>
      <c r="CV135" s="688" t="str">
        <f t="shared" si="83"/>
        <v>-</v>
      </c>
      <c r="CW135" s="683">
        <v>0</v>
      </c>
      <c r="CX135" s="681"/>
      <c r="CY135" s="681"/>
      <c r="CZ135" s="681"/>
      <c r="DA135" s="687">
        <f t="shared" si="84"/>
        <v>0</v>
      </c>
      <c r="DB135" s="688" t="str">
        <f t="shared" si="85"/>
        <v>-</v>
      </c>
      <c r="DC135" s="683">
        <v>0</v>
      </c>
      <c r="DD135" s="681"/>
      <c r="DE135" s="681"/>
      <c r="DF135" s="681"/>
      <c r="DG135" s="687">
        <f t="shared" si="86"/>
        <v>0</v>
      </c>
      <c r="DH135" s="688" t="str">
        <f t="shared" si="87"/>
        <v>-</v>
      </c>
    </row>
    <row r="136" spans="1:112" ht="21.75" customHeight="1">
      <c r="A136">
        <v>17.251999999999999</v>
      </c>
      <c r="B136" s="325" t="s">
        <v>1296</v>
      </c>
      <c r="C136" s="337"/>
      <c r="D136" s="325" t="s">
        <v>1296</v>
      </c>
      <c r="E136" s="528" t="s">
        <v>4664</v>
      </c>
      <c r="F136" s="528"/>
      <c r="G136" s="529"/>
      <c r="H136" s="530"/>
      <c r="I136" s="530"/>
      <c r="J136" s="663" t="s">
        <v>883</v>
      </c>
      <c r="K136" s="687">
        <f t="shared" si="44"/>
        <v>282.60000000000002</v>
      </c>
      <c r="L136" s="681"/>
      <c r="M136" s="687">
        <f t="shared" si="45"/>
        <v>0</v>
      </c>
      <c r="N136" s="681"/>
      <c r="O136" s="687">
        <f t="shared" si="46"/>
        <v>-282.60000000000002</v>
      </c>
      <c r="P136" s="688">
        <f t="shared" si="47"/>
        <v>0</v>
      </c>
      <c r="Q136" s="687">
        <f t="shared" si="48"/>
        <v>73.599999999999994</v>
      </c>
      <c r="R136" s="681"/>
      <c r="S136" s="687">
        <f t="shared" si="49"/>
        <v>0</v>
      </c>
      <c r="T136" s="681"/>
      <c r="U136" s="687">
        <f t="shared" si="50"/>
        <v>-73.599999999999994</v>
      </c>
      <c r="V136" s="688">
        <f t="shared" si="51"/>
        <v>0</v>
      </c>
      <c r="W136" s="683">
        <v>28.3</v>
      </c>
      <c r="X136" s="681"/>
      <c r="Y136" s="681"/>
      <c r="Z136" s="681"/>
      <c r="AA136" s="687">
        <f t="shared" si="52"/>
        <v>-28.3</v>
      </c>
      <c r="AB136" s="688">
        <f t="shared" si="53"/>
        <v>0</v>
      </c>
      <c r="AC136" s="683">
        <v>27.3</v>
      </c>
      <c r="AD136" s="681"/>
      <c r="AE136" s="681"/>
      <c r="AF136" s="681"/>
      <c r="AG136" s="687">
        <f t="shared" si="54"/>
        <v>-27.3</v>
      </c>
      <c r="AH136" s="688">
        <f t="shared" si="55"/>
        <v>0</v>
      </c>
      <c r="AI136" s="683">
        <v>18</v>
      </c>
      <c r="AJ136" s="681"/>
      <c r="AK136" s="681"/>
      <c r="AL136" s="681"/>
      <c r="AM136" s="687">
        <f t="shared" si="56"/>
        <v>-18</v>
      </c>
      <c r="AN136" s="688">
        <f t="shared" si="57"/>
        <v>0</v>
      </c>
      <c r="AO136" s="687">
        <f t="shared" si="58"/>
        <v>90.6</v>
      </c>
      <c r="AP136" s="681"/>
      <c r="AQ136" s="687">
        <f t="shared" si="59"/>
        <v>0</v>
      </c>
      <c r="AR136" s="681"/>
      <c r="AS136" s="687">
        <f t="shared" si="60"/>
        <v>-90.6</v>
      </c>
      <c r="AT136" s="688">
        <f t="shared" si="61"/>
        <v>0</v>
      </c>
      <c r="AU136" s="683">
        <v>41.1</v>
      </c>
      <c r="AV136" s="681"/>
      <c r="AW136" s="681"/>
      <c r="AX136" s="681"/>
      <c r="AY136" s="687">
        <f t="shared" si="62"/>
        <v>-41.1</v>
      </c>
      <c r="AZ136" s="688">
        <f t="shared" si="63"/>
        <v>0</v>
      </c>
      <c r="BA136" s="683">
        <v>25.7</v>
      </c>
      <c r="BB136" s="681"/>
      <c r="BC136" s="681"/>
      <c r="BD136" s="681"/>
      <c r="BE136" s="687">
        <f t="shared" si="64"/>
        <v>-25.7</v>
      </c>
      <c r="BF136" s="688">
        <f t="shared" si="65"/>
        <v>0</v>
      </c>
      <c r="BG136" s="683">
        <v>23.8</v>
      </c>
      <c r="BH136" s="681"/>
      <c r="BI136" s="681"/>
      <c r="BJ136" s="681"/>
      <c r="BK136" s="687">
        <f t="shared" si="66"/>
        <v>-23.8</v>
      </c>
      <c r="BL136" s="688">
        <f t="shared" si="67"/>
        <v>0</v>
      </c>
      <c r="BM136" s="687">
        <f t="shared" si="68"/>
        <v>48.800000000000004</v>
      </c>
      <c r="BN136" s="681"/>
      <c r="BO136" s="687">
        <f t="shared" si="69"/>
        <v>0</v>
      </c>
      <c r="BP136" s="681"/>
      <c r="BQ136" s="687">
        <f t="shared" si="70"/>
        <v>-48.800000000000004</v>
      </c>
      <c r="BR136" s="688">
        <f t="shared" si="71"/>
        <v>0</v>
      </c>
      <c r="BS136" s="683">
        <v>21</v>
      </c>
      <c r="BT136" s="681"/>
      <c r="BU136" s="681"/>
      <c r="BV136" s="681"/>
      <c r="BW136" s="687">
        <f t="shared" si="72"/>
        <v>-21</v>
      </c>
      <c r="BX136" s="688">
        <f t="shared" si="73"/>
        <v>0</v>
      </c>
      <c r="BY136" s="683">
        <v>21.6</v>
      </c>
      <c r="BZ136" s="681"/>
      <c r="CA136" s="681"/>
      <c r="CB136" s="681"/>
      <c r="CC136" s="687">
        <f t="shared" si="74"/>
        <v>-21.6</v>
      </c>
      <c r="CD136" s="688">
        <f t="shared" si="75"/>
        <v>0</v>
      </c>
      <c r="CE136" s="683">
        <v>6.2</v>
      </c>
      <c r="CF136" s="681"/>
      <c r="CG136" s="681"/>
      <c r="CH136" s="681"/>
      <c r="CI136" s="687">
        <f t="shared" si="76"/>
        <v>-6.2</v>
      </c>
      <c r="CJ136" s="688">
        <f t="shared" si="77"/>
        <v>0</v>
      </c>
      <c r="CK136" s="687">
        <f t="shared" si="78"/>
        <v>69.599999999999994</v>
      </c>
      <c r="CL136" s="681"/>
      <c r="CM136" s="687">
        <f t="shared" si="79"/>
        <v>0</v>
      </c>
      <c r="CN136" s="681"/>
      <c r="CO136" s="687">
        <f t="shared" si="80"/>
        <v>-69.599999999999994</v>
      </c>
      <c r="CP136" s="688">
        <f t="shared" si="81"/>
        <v>0</v>
      </c>
      <c r="CQ136" s="683">
        <v>18.7</v>
      </c>
      <c r="CR136" s="681"/>
      <c r="CS136" s="681"/>
      <c r="CT136" s="681"/>
      <c r="CU136" s="687">
        <f t="shared" si="82"/>
        <v>-18.7</v>
      </c>
      <c r="CV136" s="688">
        <f t="shared" si="83"/>
        <v>0</v>
      </c>
      <c r="CW136" s="683">
        <v>23.3</v>
      </c>
      <c r="CX136" s="681"/>
      <c r="CY136" s="681"/>
      <c r="CZ136" s="681"/>
      <c r="DA136" s="687">
        <f t="shared" si="84"/>
        <v>-23.3</v>
      </c>
      <c r="DB136" s="688">
        <f t="shared" si="85"/>
        <v>0</v>
      </c>
      <c r="DC136" s="683">
        <v>27.6</v>
      </c>
      <c r="DD136" s="681"/>
      <c r="DE136" s="681"/>
      <c r="DF136" s="681"/>
      <c r="DG136" s="687">
        <f t="shared" si="86"/>
        <v>-27.6</v>
      </c>
      <c r="DH136" s="688">
        <f t="shared" si="87"/>
        <v>0</v>
      </c>
    </row>
    <row r="137" spans="1:112" ht="21.75" customHeight="1">
      <c r="A137">
        <v>8.6259999999999994</v>
      </c>
      <c r="B137" s="343" t="s">
        <v>1266</v>
      </c>
      <c r="C137" s="337" t="s">
        <v>938</v>
      </c>
      <c r="D137" s="343" t="s">
        <v>1266</v>
      </c>
      <c r="E137" s="528" t="s">
        <v>4665</v>
      </c>
      <c r="F137" s="528"/>
      <c r="G137" s="529"/>
      <c r="H137" s="530" t="s">
        <v>4666</v>
      </c>
      <c r="I137" s="530"/>
      <c r="J137" s="663" t="s">
        <v>883</v>
      </c>
      <c r="K137" s="687">
        <f t="shared" si="44"/>
        <v>0</v>
      </c>
      <c r="L137" s="681"/>
      <c r="M137" s="687">
        <f t="shared" si="45"/>
        <v>0</v>
      </c>
      <c r="N137" s="681"/>
      <c r="O137" s="687">
        <f t="shared" si="46"/>
        <v>0</v>
      </c>
      <c r="P137" s="688" t="str">
        <f t="shared" si="47"/>
        <v>-</v>
      </c>
      <c r="Q137" s="687">
        <f t="shared" si="48"/>
        <v>0</v>
      </c>
      <c r="R137" s="681"/>
      <c r="S137" s="687">
        <f t="shared" si="49"/>
        <v>0</v>
      </c>
      <c r="T137" s="681"/>
      <c r="U137" s="687">
        <f t="shared" si="50"/>
        <v>0</v>
      </c>
      <c r="V137" s="688" t="str">
        <f t="shared" si="51"/>
        <v>-</v>
      </c>
      <c r="W137" s="687">
        <f>W138</f>
        <v>0</v>
      </c>
      <c r="X137" s="681"/>
      <c r="Y137" s="687">
        <f>Y138</f>
        <v>0</v>
      </c>
      <c r="Z137" s="681"/>
      <c r="AA137" s="687">
        <f t="shared" si="52"/>
        <v>0</v>
      </c>
      <c r="AB137" s="688" t="str">
        <f t="shared" si="53"/>
        <v>-</v>
      </c>
      <c r="AC137" s="687">
        <f>AC138</f>
        <v>0</v>
      </c>
      <c r="AD137" s="681"/>
      <c r="AE137" s="687">
        <f>AE138</f>
        <v>0</v>
      </c>
      <c r="AF137" s="681"/>
      <c r="AG137" s="687">
        <f t="shared" si="54"/>
        <v>0</v>
      </c>
      <c r="AH137" s="688" t="str">
        <f t="shared" si="55"/>
        <v>-</v>
      </c>
      <c r="AI137" s="687">
        <f>AI138</f>
        <v>0</v>
      </c>
      <c r="AJ137" s="681"/>
      <c r="AK137" s="687">
        <f>AK138</f>
        <v>0</v>
      </c>
      <c r="AL137" s="681"/>
      <c r="AM137" s="687">
        <f t="shared" si="56"/>
        <v>0</v>
      </c>
      <c r="AN137" s="688" t="str">
        <f t="shared" si="57"/>
        <v>-</v>
      </c>
      <c r="AO137" s="687">
        <f t="shared" si="58"/>
        <v>0</v>
      </c>
      <c r="AP137" s="681"/>
      <c r="AQ137" s="687">
        <f t="shared" si="59"/>
        <v>0</v>
      </c>
      <c r="AR137" s="681"/>
      <c r="AS137" s="687">
        <f t="shared" si="60"/>
        <v>0</v>
      </c>
      <c r="AT137" s="688" t="str">
        <f t="shared" si="61"/>
        <v>-</v>
      </c>
      <c r="AU137" s="687">
        <f>AU138</f>
        <v>0</v>
      </c>
      <c r="AV137" s="681"/>
      <c r="AW137" s="687">
        <f>AW138</f>
        <v>0</v>
      </c>
      <c r="AX137" s="681"/>
      <c r="AY137" s="687">
        <f t="shared" si="62"/>
        <v>0</v>
      </c>
      <c r="AZ137" s="688" t="str">
        <f t="shared" si="63"/>
        <v>-</v>
      </c>
      <c r="BA137" s="687">
        <f>BA138</f>
        <v>0</v>
      </c>
      <c r="BB137" s="681"/>
      <c r="BC137" s="687">
        <f>BC138</f>
        <v>0</v>
      </c>
      <c r="BD137" s="681"/>
      <c r="BE137" s="687">
        <f t="shared" si="64"/>
        <v>0</v>
      </c>
      <c r="BF137" s="688" t="str">
        <f t="shared" si="65"/>
        <v>-</v>
      </c>
      <c r="BG137" s="687">
        <f>BG138</f>
        <v>0</v>
      </c>
      <c r="BH137" s="681"/>
      <c r="BI137" s="687">
        <f>BI138</f>
        <v>0</v>
      </c>
      <c r="BJ137" s="681"/>
      <c r="BK137" s="687">
        <f t="shared" si="66"/>
        <v>0</v>
      </c>
      <c r="BL137" s="688" t="str">
        <f t="shared" si="67"/>
        <v>-</v>
      </c>
      <c r="BM137" s="687">
        <f t="shared" si="68"/>
        <v>0</v>
      </c>
      <c r="BN137" s="681"/>
      <c r="BO137" s="687">
        <f t="shared" si="69"/>
        <v>0</v>
      </c>
      <c r="BP137" s="681"/>
      <c r="BQ137" s="687">
        <f t="shared" si="70"/>
        <v>0</v>
      </c>
      <c r="BR137" s="688" t="str">
        <f t="shared" si="71"/>
        <v>-</v>
      </c>
      <c r="BS137" s="687">
        <f>BS138</f>
        <v>0</v>
      </c>
      <c r="BT137" s="681"/>
      <c r="BU137" s="687">
        <f>BU138</f>
        <v>0</v>
      </c>
      <c r="BV137" s="681"/>
      <c r="BW137" s="687">
        <f t="shared" si="72"/>
        <v>0</v>
      </c>
      <c r="BX137" s="688" t="str">
        <f t="shared" si="73"/>
        <v>-</v>
      </c>
      <c r="BY137" s="687">
        <f>BY138</f>
        <v>0</v>
      </c>
      <c r="BZ137" s="681"/>
      <c r="CA137" s="687">
        <f>CA138</f>
        <v>0</v>
      </c>
      <c r="CB137" s="681"/>
      <c r="CC137" s="687">
        <f t="shared" si="74"/>
        <v>0</v>
      </c>
      <c r="CD137" s="688" t="str">
        <f t="shared" si="75"/>
        <v>-</v>
      </c>
      <c r="CE137" s="687">
        <f>CE138</f>
        <v>0</v>
      </c>
      <c r="CF137" s="681"/>
      <c r="CG137" s="687">
        <f>CG138</f>
        <v>0</v>
      </c>
      <c r="CH137" s="681"/>
      <c r="CI137" s="687">
        <f t="shared" si="76"/>
        <v>0</v>
      </c>
      <c r="CJ137" s="688" t="str">
        <f t="shared" si="77"/>
        <v>-</v>
      </c>
      <c r="CK137" s="687">
        <f t="shared" si="78"/>
        <v>0</v>
      </c>
      <c r="CL137" s="681"/>
      <c r="CM137" s="687">
        <f t="shared" si="79"/>
        <v>0</v>
      </c>
      <c r="CN137" s="681"/>
      <c r="CO137" s="687">
        <f t="shared" si="80"/>
        <v>0</v>
      </c>
      <c r="CP137" s="688" t="str">
        <f t="shared" si="81"/>
        <v>-</v>
      </c>
      <c r="CQ137" s="687">
        <f>CQ138</f>
        <v>0</v>
      </c>
      <c r="CR137" s="681"/>
      <c r="CS137" s="687">
        <f>CS138</f>
        <v>0</v>
      </c>
      <c r="CT137" s="681"/>
      <c r="CU137" s="687">
        <f t="shared" si="82"/>
        <v>0</v>
      </c>
      <c r="CV137" s="688" t="str">
        <f t="shared" si="83"/>
        <v>-</v>
      </c>
      <c r="CW137" s="687">
        <f>CW138</f>
        <v>0</v>
      </c>
      <c r="CX137" s="681"/>
      <c r="CY137" s="687">
        <f>CY138</f>
        <v>0</v>
      </c>
      <c r="CZ137" s="681"/>
      <c r="DA137" s="687">
        <f t="shared" si="84"/>
        <v>0</v>
      </c>
      <c r="DB137" s="688" t="str">
        <f t="shared" si="85"/>
        <v>-</v>
      </c>
      <c r="DC137" s="687">
        <f>DC138</f>
        <v>0</v>
      </c>
      <c r="DD137" s="681"/>
      <c r="DE137" s="687">
        <f>DE138</f>
        <v>0</v>
      </c>
      <c r="DF137" s="681"/>
      <c r="DG137" s="687">
        <f t="shared" si="86"/>
        <v>0</v>
      </c>
      <c r="DH137" s="688" t="str">
        <f t="shared" si="87"/>
        <v>-</v>
      </c>
    </row>
    <row r="138" spans="1:112" ht="21.75" customHeight="1">
      <c r="A138">
        <v>8.6259999999999994</v>
      </c>
      <c r="B138" s="339" t="s">
        <v>553</v>
      </c>
      <c r="C138" s="337"/>
      <c r="D138" s="339" t="s">
        <v>553</v>
      </c>
      <c r="E138" s="528" t="s">
        <v>4666</v>
      </c>
      <c r="F138" s="528"/>
      <c r="G138" s="529"/>
      <c r="H138" s="530"/>
      <c r="I138" s="530"/>
      <c r="J138" s="663" t="s">
        <v>883</v>
      </c>
      <c r="K138" s="687">
        <f t="shared" ref="K138:K201" si="88">Q138+AO138+BM138+CK138</f>
        <v>0</v>
      </c>
      <c r="L138" s="681"/>
      <c r="M138" s="687">
        <f t="shared" ref="M138:M201" si="89">S138+AQ138+BO138+CM138</f>
        <v>0</v>
      </c>
      <c r="N138" s="681"/>
      <c r="O138" s="687">
        <f t="shared" ref="O138:O201" si="90">IFERROR(M138-K138,"-")</f>
        <v>0</v>
      </c>
      <c r="P138" s="688" t="str">
        <f t="shared" ref="P138:P201" si="91">IFERROR(M138/K138,"-")</f>
        <v>-</v>
      </c>
      <c r="Q138" s="687">
        <f t="shared" ref="Q138:Q201" si="92">W138+AC138+AI138</f>
        <v>0</v>
      </c>
      <c r="R138" s="681"/>
      <c r="S138" s="687">
        <f t="shared" ref="S138:S201" si="93">Y138+AE138+AK138</f>
        <v>0</v>
      </c>
      <c r="T138" s="681"/>
      <c r="U138" s="687">
        <f t="shared" ref="U138:U201" si="94">IFERROR(S138-Q138,"-")</f>
        <v>0</v>
      </c>
      <c r="V138" s="688" t="str">
        <f t="shared" ref="V138:V201" si="95">IFERROR(S138/Q138,"-")</f>
        <v>-</v>
      </c>
      <c r="W138" s="683">
        <v>0</v>
      </c>
      <c r="X138" s="681"/>
      <c r="Y138" s="681"/>
      <c r="Z138" s="681"/>
      <c r="AA138" s="687">
        <f t="shared" ref="AA138:AA201" si="96">IFERROR(Y138-W138,"-")</f>
        <v>0</v>
      </c>
      <c r="AB138" s="688" t="str">
        <f t="shared" ref="AB138:AB201" si="97">IFERROR(Y138/W138,"-")</f>
        <v>-</v>
      </c>
      <c r="AC138" s="683">
        <v>0</v>
      </c>
      <c r="AD138" s="681"/>
      <c r="AE138" s="681"/>
      <c r="AF138" s="681"/>
      <c r="AG138" s="687">
        <f t="shared" ref="AG138:AG201" si="98">IFERROR(AE138-AC138,"-")</f>
        <v>0</v>
      </c>
      <c r="AH138" s="688" t="str">
        <f t="shared" ref="AH138:AH201" si="99">IFERROR(AE138/AC138,"-")</f>
        <v>-</v>
      </c>
      <c r="AI138" s="683">
        <v>0</v>
      </c>
      <c r="AJ138" s="681"/>
      <c r="AK138" s="681"/>
      <c r="AL138" s="681"/>
      <c r="AM138" s="687">
        <f t="shared" ref="AM138:AM201" si="100">IFERROR(AK138-AI138,"-")</f>
        <v>0</v>
      </c>
      <c r="AN138" s="688" t="str">
        <f t="shared" ref="AN138:AN201" si="101">IFERROR(AK138/AI138,"-")</f>
        <v>-</v>
      </c>
      <c r="AO138" s="687">
        <f t="shared" ref="AO138:AO201" si="102">AU138+BA138+BG138</f>
        <v>0</v>
      </c>
      <c r="AP138" s="681"/>
      <c r="AQ138" s="687">
        <f t="shared" ref="AQ138:AQ201" si="103">AW138+BC138+BI138</f>
        <v>0</v>
      </c>
      <c r="AR138" s="681"/>
      <c r="AS138" s="687">
        <f t="shared" ref="AS138:AS201" si="104">IFERROR(AQ138-AO138,"-")</f>
        <v>0</v>
      </c>
      <c r="AT138" s="688" t="str">
        <f t="shared" ref="AT138:AT201" si="105">IFERROR(AQ138/AO138,"-")</f>
        <v>-</v>
      </c>
      <c r="AU138" s="683">
        <v>0</v>
      </c>
      <c r="AV138" s="681"/>
      <c r="AW138" s="681"/>
      <c r="AX138" s="681"/>
      <c r="AY138" s="687">
        <f t="shared" ref="AY138:AY201" si="106">IFERROR(AW138-AU138,"-")</f>
        <v>0</v>
      </c>
      <c r="AZ138" s="688" t="str">
        <f t="shared" ref="AZ138:AZ201" si="107">IFERROR(AW138/AU138,"-")</f>
        <v>-</v>
      </c>
      <c r="BA138" s="683">
        <v>0</v>
      </c>
      <c r="BB138" s="681"/>
      <c r="BC138" s="681"/>
      <c r="BD138" s="681"/>
      <c r="BE138" s="687">
        <f t="shared" ref="BE138:BE201" si="108">IFERROR(BC138-BA138,"-")</f>
        <v>0</v>
      </c>
      <c r="BF138" s="688" t="str">
        <f t="shared" ref="BF138:BF201" si="109">IFERROR(BC138/BA138,"-")</f>
        <v>-</v>
      </c>
      <c r="BG138" s="683">
        <v>0</v>
      </c>
      <c r="BH138" s="681"/>
      <c r="BI138" s="681"/>
      <c r="BJ138" s="681"/>
      <c r="BK138" s="687">
        <f t="shared" ref="BK138:BK201" si="110">IFERROR(BI138-BG138,"-")</f>
        <v>0</v>
      </c>
      <c r="BL138" s="688" t="str">
        <f t="shared" ref="BL138:BL201" si="111">IFERROR(BI138/BG138,"-")</f>
        <v>-</v>
      </c>
      <c r="BM138" s="687">
        <f t="shared" ref="BM138:BM201" si="112">BS138+BY138+CE138</f>
        <v>0</v>
      </c>
      <c r="BN138" s="681"/>
      <c r="BO138" s="687">
        <f t="shared" ref="BO138:BO201" si="113">BU138+CA138+CG138</f>
        <v>0</v>
      </c>
      <c r="BP138" s="681"/>
      <c r="BQ138" s="687">
        <f t="shared" ref="BQ138:BQ201" si="114">IFERROR(BO138-BM138,"-")</f>
        <v>0</v>
      </c>
      <c r="BR138" s="688" t="str">
        <f t="shared" ref="BR138:BR201" si="115">IFERROR(BO138/BM138,"-")</f>
        <v>-</v>
      </c>
      <c r="BS138" s="683">
        <v>0</v>
      </c>
      <c r="BT138" s="681"/>
      <c r="BU138" s="681"/>
      <c r="BV138" s="681"/>
      <c r="BW138" s="687">
        <f t="shared" ref="BW138:BW201" si="116">IFERROR(BU138-BS138,"-")</f>
        <v>0</v>
      </c>
      <c r="BX138" s="688" t="str">
        <f t="shared" ref="BX138:BX201" si="117">IFERROR(BU138/BS138,"-")</f>
        <v>-</v>
      </c>
      <c r="BY138" s="683">
        <v>0</v>
      </c>
      <c r="BZ138" s="681"/>
      <c r="CA138" s="681"/>
      <c r="CB138" s="681"/>
      <c r="CC138" s="687">
        <f t="shared" ref="CC138:CC201" si="118">IFERROR(CA138-BY138,"-")</f>
        <v>0</v>
      </c>
      <c r="CD138" s="688" t="str">
        <f t="shared" ref="CD138:CD201" si="119">IFERROR(CA138/BY138,"-")</f>
        <v>-</v>
      </c>
      <c r="CE138" s="683">
        <v>0</v>
      </c>
      <c r="CF138" s="681"/>
      <c r="CG138" s="681"/>
      <c r="CH138" s="681"/>
      <c r="CI138" s="687">
        <f t="shared" ref="CI138:CI201" si="120">IFERROR(CG138-CE138,"-")</f>
        <v>0</v>
      </c>
      <c r="CJ138" s="688" t="str">
        <f t="shared" ref="CJ138:CJ201" si="121">IFERROR(CG138/CE138,"-")</f>
        <v>-</v>
      </c>
      <c r="CK138" s="687">
        <f t="shared" ref="CK138:CK201" si="122">CQ138+CW138+DC138</f>
        <v>0</v>
      </c>
      <c r="CL138" s="681"/>
      <c r="CM138" s="687">
        <f t="shared" ref="CM138:CM201" si="123">CS138+CY138+DE138</f>
        <v>0</v>
      </c>
      <c r="CN138" s="681"/>
      <c r="CO138" s="687">
        <f t="shared" ref="CO138:CO201" si="124">IFERROR(CM138-CK138,"-")</f>
        <v>0</v>
      </c>
      <c r="CP138" s="688" t="str">
        <f t="shared" ref="CP138:CP201" si="125">IFERROR(CM138/CK138,"-")</f>
        <v>-</v>
      </c>
      <c r="CQ138" s="683">
        <v>0</v>
      </c>
      <c r="CR138" s="681"/>
      <c r="CS138" s="681"/>
      <c r="CT138" s="681"/>
      <c r="CU138" s="687">
        <f t="shared" ref="CU138:CU201" si="126">IFERROR(CS138-CQ138,"-")</f>
        <v>0</v>
      </c>
      <c r="CV138" s="688" t="str">
        <f t="shared" ref="CV138:CV201" si="127">IFERROR(CS138/CQ138,"-")</f>
        <v>-</v>
      </c>
      <c r="CW138" s="683">
        <v>0</v>
      </c>
      <c r="CX138" s="681"/>
      <c r="CY138" s="681"/>
      <c r="CZ138" s="681"/>
      <c r="DA138" s="687">
        <f t="shared" ref="DA138:DA201" si="128">IFERROR(CY138-CW138,"-")</f>
        <v>0</v>
      </c>
      <c r="DB138" s="688" t="str">
        <f t="shared" ref="DB138:DB201" si="129">IFERROR(CY138/CW138,"-")</f>
        <v>-</v>
      </c>
      <c r="DC138" s="683">
        <v>0</v>
      </c>
      <c r="DD138" s="681"/>
      <c r="DE138" s="681"/>
      <c r="DF138" s="681"/>
      <c r="DG138" s="687">
        <f t="shared" ref="DG138:DG201" si="130">IFERROR(DE138-DC138,"-")</f>
        <v>0</v>
      </c>
      <c r="DH138" s="688" t="str">
        <f t="shared" ref="DH138:DH201" si="131">IFERROR(DE138/DC138,"-")</f>
        <v>-</v>
      </c>
    </row>
    <row r="139" spans="1:112" ht="21.75" customHeight="1">
      <c r="B139" s="336" t="s">
        <v>1269</v>
      </c>
      <c r="C139" s="337" t="s">
        <v>953</v>
      </c>
      <c r="D139" s="336" t="s">
        <v>1269</v>
      </c>
      <c r="E139" s="528" t="s">
        <v>4667</v>
      </c>
      <c r="F139" s="528"/>
      <c r="G139" s="529"/>
      <c r="H139" s="530" t="s">
        <v>4668</v>
      </c>
      <c r="I139" s="530"/>
      <c r="J139" s="663" t="s">
        <v>883</v>
      </c>
      <c r="K139" s="687">
        <f t="shared" si="88"/>
        <v>6.1</v>
      </c>
      <c r="L139" s="681"/>
      <c r="M139" s="687">
        <f t="shared" si="89"/>
        <v>0</v>
      </c>
      <c r="N139" s="681"/>
      <c r="O139" s="687">
        <f t="shared" si="90"/>
        <v>-6.1</v>
      </c>
      <c r="P139" s="688">
        <f t="shared" si="91"/>
        <v>0</v>
      </c>
      <c r="Q139" s="687">
        <f t="shared" si="92"/>
        <v>0</v>
      </c>
      <c r="R139" s="681"/>
      <c r="S139" s="687">
        <f t="shared" si="93"/>
        <v>0</v>
      </c>
      <c r="T139" s="681"/>
      <c r="U139" s="687">
        <f t="shared" si="94"/>
        <v>0</v>
      </c>
      <c r="V139" s="688" t="str">
        <f t="shared" si="95"/>
        <v>-</v>
      </c>
      <c r="W139" s="687">
        <f>W140</f>
        <v>0</v>
      </c>
      <c r="X139" s="681"/>
      <c r="Y139" s="687">
        <f>Y140</f>
        <v>0</v>
      </c>
      <c r="Z139" s="681"/>
      <c r="AA139" s="687">
        <f t="shared" si="96"/>
        <v>0</v>
      </c>
      <c r="AB139" s="688" t="str">
        <f t="shared" si="97"/>
        <v>-</v>
      </c>
      <c r="AC139" s="687">
        <f>AC140</f>
        <v>0</v>
      </c>
      <c r="AD139" s="681"/>
      <c r="AE139" s="687">
        <f>AE140</f>
        <v>0</v>
      </c>
      <c r="AF139" s="681"/>
      <c r="AG139" s="687">
        <f t="shared" si="98"/>
        <v>0</v>
      </c>
      <c r="AH139" s="688" t="str">
        <f t="shared" si="99"/>
        <v>-</v>
      </c>
      <c r="AI139" s="687">
        <f>AI140</f>
        <v>0</v>
      </c>
      <c r="AJ139" s="681"/>
      <c r="AK139" s="687">
        <f>AK140</f>
        <v>0</v>
      </c>
      <c r="AL139" s="681"/>
      <c r="AM139" s="687">
        <f t="shared" si="100"/>
        <v>0</v>
      </c>
      <c r="AN139" s="688" t="str">
        <f t="shared" si="101"/>
        <v>-</v>
      </c>
      <c r="AO139" s="687">
        <f t="shared" si="102"/>
        <v>0</v>
      </c>
      <c r="AP139" s="681"/>
      <c r="AQ139" s="687">
        <f t="shared" si="103"/>
        <v>0</v>
      </c>
      <c r="AR139" s="681"/>
      <c r="AS139" s="687">
        <f t="shared" si="104"/>
        <v>0</v>
      </c>
      <c r="AT139" s="688" t="str">
        <f t="shared" si="105"/>
        <v>-</v>
      </c>
      <c r="AU139" s="687">
        <f>AU140</f>
        <v>0</v>
      </c>
      <c r="AV139" s="681"/>
      <c r="AW139" s="687">
        <f>AW140</f>
        <v>0</v>
      </c>
      <c r="AX139" s="681"/>
      <c r="AY139" s="687">
        <f t="shared" si="106"/>
        <v>0</v>
      </c>
      <c r="AZ139" s="688" t="str">
        <f t="shared" si="107"/>
        <v>-</v>
      </c>
      <c r="BA139" s="687">
        <f>BA140</f>
        <v>0</v>
      </c>
      <c r="BB139" s="681"/>
      <c r="BC139" s="687">
        <f>BC140</f>
        <v>0</v>
      </c>
      <c r="BD139" s="681"/>
      <c r="BE139" s="687">
        <f t="shared" si="108"/>
        <v>0</v>
      </c>
      <c r="BF139" s="688" t="str">
        <f t="shared" si="109"/>
        <v>-</v>
      </c>
      <c r="BG139" s="687">
        <f>BG140</f>
        <v>0</v>
      </c>
      <c r="BH139" s="681"/>
      <c r="BI139" s="687">
        <f>BI140</f>
        <v>0</v>
      </c>
      <c r="BJ139" s="681"/>
      <c r="BK139" s="687">
        <f t="shared" si="110"/>
        <v>0</v>
      </c>
      <c r="BL139" s="688" t="str">
        <f t="shared" si="111"/>
        <v>-</v>
      </c>
      <c r="BM139" s="687">
        <f t="shared" si="112"/>
        <v>3.5</v>
      </c>
      <c r="BN139" s="681"/>
      <c r="BO139" s="687">
        <f t="shared" si="113"/>
        <v>0</v>
      </c>
      <c r="BP139" s="681"/>
      <c r="BQ139" s="687">
        <f t="shared" si="114"/>
        <v>-3.5</v>
      </c>
      <c r="BR139" s="688">
        <f t="shared" si="115"/>
        <v>0</v>
      </c>
      <c r="BS139" s="687">
        <f>BS140</f>
        <v>0</v>
      </c>
      <c r="BT139" s="681"/>
      <c r="BU139" s="687">
        <f>BU140</f>
        <v>0</v>
      </c>
      <c r="BV139" s="681"/>
      <c r="BW139" s="687">
        <f t="shared" si="116"/>
        <v>0</v>
      </c>
      <c r="BX139" s="688" t="str">
        <f t="shared" si="117"/>
        <v>-</v>
      </c>
      <c r="BY139" s="687">
        <f>BY140</f>
        <v>0</v>
      </c>
      <c r="BZ139" s="681"/>
      <c r="CA139" s="687">
        <f>CA140</f>
        <v>0</v>
      </c>
      <c r="CB139" s="681"/>
      <c r="CC139" s="687">
        <f t="shared" si="118"/>
        <v>0</v>
      </c>
      <c r="CD139" s="688" t="str">
        <f t="shared" si="119"/>
        <v>-</v>
      </c>
      <c r="CE139" s="687">
        <f>CE140</f>
        <v>3.5</v>
      </c>
      <c r="CF139" s="681"/>
      <c r="CG139" s="687">
        <f>CG140</f>
        <v>0</v>
      </c>
      <c r="CH139" s="681"/>
      <c r="CI139" s="687">
        <f t="shared" si="120"/>
        <v>-3.5</v>
      </c>
      <c r="CJ139" s="688">
        <f t="shared" si="121"/>
        <v>0</v>
      </c>
      <c r="CK139" s="687">
        <f t="shared" si="122"/>
        <v>2.6</v>
      </c>
      <c r="CL139" s="681"/>
      <c r="CM139" s="687">
        <f t="shared" si="123"/>
        <v>0</v>
      </c>
      <c r="CN139" s="681"/>
      <c r="CO139" s="687">
        <f t="shared" si="124"/>
        <v>-2.6</v>
      </c>
      <c r="CP139" s="688">
        <f t="shared" si="125"/>
        <v>0</v>
      </c>
      <c r="CQ139" s="687">
        <f>CQ140</f>
        <v>2.6</v>
      </c>
      <c r="CR139" s="681"/>
      <c r="CS139" s="687">
        <f>CS140</f>
        <v>0</v>
      </c>
      <c r="CT139" s="681"/>
      <c r="CU139" s="687">
        <f t="shared" si="126"/>
        <v>-2.6</v>
      </c>
      <c r="CV139" s="688">
        <f t="shared" si="127"/>
        <v>0</v>
      </c>
      <c r="CW139" s="687">
        <f>CW140</f>
        <v>0</v>
      </c>
      <c r="CX139" s="681"/>
      <c r="CY139" s="687">
        <f>CY140</f>
        <v>0</v>
      </c>
      <c r="CZ139" s="681"/>
      <c r="DA139" s="687">
        <f t="shared" si="128"/>
        <v>0</v>
      </c>
      <c r="DB139" s="688" t="str">
        <f t="shared" si="129"/>
        <v>-</v>
      </c>
      <c r="DC139" s="687">
        <f>DC140</f>
        <v>0</v>
      </c>
      <c r="DD139" s="681"/>
      <c r="DE139" s="687">
        <f>DE140</f>
        <v>0</v>
      </c>
      <c r="DF139" s="681"/>
      <c r="DG139" s="687">
        <f t="shared" si="130"/>
        <v>0</v>
      </c>
      <c r="DH139" s="688" t="str">
        <f t="shared" si="131"/>
        <v>-</v>
      </c>
    </row>
    <row r="140" spans="1:112" ht="21.75" customHeight="1">
      <c r="B140" s="338" t="s">
        <v>4481</v>
      </c>
      <c r="C140" s="337"/>
      <c r="D140" s="338" t="s">
        <v>4481</v>
      </c>
      <c r="E140" s="528" t="s">
        <v>4668</v>
      </c>
      <c r="F140" s="528"/>
      <c r="G140" s="529"/>
      <c r="H140" s="530" t="s">
        <v>4669</v>
      </c>
      <c r="I140" s="530"/>
      <c r="J140" s="663" t="s">
        <v>883</v>
      </c>
      <c r="K140" s="687">
        <f t="shared" si="88"/>
        <v>6.1</v>
      </c>
      <c r="L140" s="681"/>
      <c r="M140" s="687">
        <f t="shared" si="89"/>
        <v>0</v>
      </c>
      <c r="N140" s="681"/>
      <c r="O140" s="687">
        <f t="shared" si="90"/>
        <v>-6.1</v>
      </c>
      <c r="P140" s="688">
        <f t="shared" si="91"/>
        <v>0</v>
      </c>
      <c r="Q140" s="687">
        <f t="shared" si="92"/>
        <v>0</v>
      </c>
      <c r="R140" s="681"/>
      <c r="S140" s="687">
        <f t="shared" si="93"/>
        <v>0</v>
      </c>
      <c r="T140" s="681"/>
      <c r="U140" s="687">
        <f t="shared" si="94"/>
        <v>0</v>
      </c>
      <c r="V140" s="688" t="str">
        <f t="shared" si="95"/>
        <v>-</v>
      </c>
      <c r="W140" s="687">
        <f>W141</f>
        <v>0</v>
      </c>
      <c r="X140" s="681"/>
      <c r="Y140" s="687">
        <f>Y141</f>
        <v>0</v>
      </c>
      <c r="Z140" s="681"/>
      <c r="AA140" s="687">
        <f t="shared" si="96"/>
        <v>0</v>
      </c>
      <c r="AB140" s="688" t="str">
        <f t="shared" si="97"/>
        <v>-</v>
      </c>
      <c r="AC140" s="687">
        <f>AC141</f>
        <v>0</v>
      </c>
      <c r="AD140" s="681"/>
      <c r="AE140" s="687">
        <f>AE141</f>
        <v>0</v>
      </c>
      <c r="AF140" s="681"/>
      <c r="AG140" s="687">
        <f t="shared" si="98"/>
        <v>0</v>
      </c>
      <c r="AH140" s="688" t="str">
        <f t="shared" si="99"/>
        <v>-</v>
      </c>
      <c r="AI140" s="687">
        <f>AI141</f>
        <v>0</v>
      </c>
      <c r="AJ140" s="681"/>
      <c r="AK140" s="687">
        <f>AK141</f>
        <v>0</v>
      </c>
      <c r="AL140" s="681"/>
      <c r="AM140" s="687">
        <f t="shared" si="100"/>
        <v>0</v>
      </c>
      <c r="AN140" s="688" t="str">
        <f t="shared" si="101"/>
        <v>-</v>
      </c>
      <c r="AO140" s="687">
        <f t="shared" si="102"/>
        <v>0</v>
      </c>
      <c r="AP140" s="681"/>
      <c r="AQ140" s="687">
        <f t="shared" si="103"/>
        <v>0</v>
      </c>
      <c r="AR140" s="681"/>
      <c r="AS140" s="687">
        <f t="shared" si="104"/>
        <v>0</v>
      </c>
      <c r="AT140" s="688" t="str">
        <f t="shared" si="105"/>
        <v>-</v>
      </c>
      <c r="AU140" s="687">
        <f>AU141</f>
        <v>0</v>
      </c>
      <c r="AV140" s="681"/>
      <c r="AW140" s="687">
        <f>AW141</f>
        <v>0</v>
      </c>
      <c r="AX140" s="681"/>
      <c r="AY140" s="687">
        <f t="shared" si="106"/>
        <v>0</v>
      </c>
      <c r="AZ140" s="688" t="str">
        <f t="shared" si="107"/>
        <v>-</v>
      </c>
      <c r="BA140" s="687">
        <f>BA141</f>
        <v>0</v>
      </c>
      <c r="BB140" s="681"/>
      <c r="BC140" s="687">
        <f>BC141</f>
        <v>0</v>
      </c>
      <c r="BD140" s="681"/>
      <c r="BE140" s="687">
        <f t="shared" si="108"/>
        <v>0</v>
      </c>
      <c r="BF140" s="688" t="str">
        <f t="shared" si="109"/>
        <v>-</v>
      </c>
      <c r="BG140" s="687">
        <f>BG141</f>
        <v>0</v>
      </c>
      <c r="BH140" s="681"/>
      <c r="BI140" s="687">
        <f>BI141</f>
        <v>0</v>
      </c>
      <c r="BJ140" s="681"/>
      <c r="BK140" s="687">
        <f t="shared" si="110"/>
        <v>0</v>
      </c>
      <c r="BL140" s="688" t="str">
        <f t="shared" si="111"/>
        <v>-</v>
      </c>
      <c r="BM140" s="687">
        <f t="shared" si="112"/>
        <v>3.5</v>
      </c>
      <c r="BN140" s="681"/>
      <c r="BO140" s="687">
        <f t="shared" si="113"/>
        <v>0</v>
      </c>
      <c r="BP140" s="681"/>
      <c r="BQ140" s="687">
        <f t="shared" si="114"/>
        <v>-3.5</v>
      </c>
      <c r="BR140" s="688">
        <f t="shared" si="115"/>
        <v>0</v>
      </c>
      <c r="BS140" s="687">
        <f>BS141</f>
        <v>0</v>
      </c>
      <c r="BT140" s="681"/>
      <c r="BU140" s="687">
        <f>BU141</f>
        <v>0</v>
      </c>
      <c r="BV140" s="681"/>
      <c r="BW140" s="687">
        <f t="shared" si="116"/>
        <v>0</v>
      </c>
      <c r="BX140" s="688" t="str">
        <f t="shared" si="117"/>
        <v>-</v>
      </c>
      <c r="BY140" s="687">
        <f>BY141</f>
        <v>0</v>
      </c>
      <c r="BZ140" s="681"/>
      <c r="CA140" s="687">
        <f>CA141</f>
        <v>0</v>
      </c>
      <c r="CB140" s="681"/>
      <c r="CC140" s="687">
        <f t="shared" si="118"/>
        <v>0</v>
      </c>
      <c r="CD140" s="688" t="str">
        <f t="shared" si="119"/>
        <v>-</v>
      </c>
      <c r="CE140" s="687">
        <f>CE141</f>
        <v>3.5</v>
      </c>
      <c r="CF140" s="681"/>
      <c r="CG140" s="687">
        <f>CG141</f>
        <v>0</v>
      </c>
      <c r="CH140" s="681"/>
      <c r="CI140" s="687">
        <f t="shared" si="120"/>
        <v>-3.5</v>
      </c>
      <c r="CJ140" s="688">
        <f t="shared" si="121"/>
        <v>0</v>
      </c>
      <c r="CK140" s="687">
        <f t="shared" si="122"/>
        <v>2.6</v>
      </c>
      <c r="CL140" s="681"/>
      <c r="CM140" s="687">
        <f t="shared" si="123"/>
        <v>0</v>
      </c>
      <c r="CN140" s="681"/>
      <c r="CO140" s="687">
        <f t="shared" si="124"/>
        <v>-2.6</v>
      </c>
      <c r="CP140" s="688">
        <f t="shared" si="125"/>
        <v>0</v>
      </c>
      <c r="CQ140" s="687">
        <f>CQ141</f>
        <v>2.6</v>
      </c>
      <c r="CR140" s="681"/>
      <c r="CS140" s="687">
        <f>CS141</f>
        <v>0</v>
      </c>
      <c r="CT140" s="681"/>
      <c r="CU140" s="687">
        <f t="shared" si="126"/>
        <v>-2.6</v>
      </c>
      <c r="CV140" s="688">
        <f t="shared" si="127"/>
        <v>0</v>
      </c>
      <c r="CW140" s="687">
        <f>CW141</f>
        <v>0</v>
      </c>
      <c r="CX140" s="681"/>
      <c r="CY140" s="687">
        <f>CY141</f>
        <v>0</v>
      </c>
      <c r="CZ140" s="681"/>
      <c r="DA140" s="687">
        <f t="shared" si="128"/>
        <v>0</v>
      </c>
      <c r="DB140" s="688" t="str">
        <f t="shared" si="129"/>
        <v>-</v>
      </c>
      <c r="DC140" s="687">
        <f>DC141</f>
        <v>0</v>
      </c>
      <c r="DD140" s="681"/>
      <c r="DE140" s="687">
        <f>DE141</f>
        <v>0</v>
      </c>
      <c r="DF140" s="681"/>
      <c r="DG140" s="687">
        <f t="shared" si="130"/>
        <v>0</v>
      </c>
      <c r="DH140" s="688" t="str">
        <f t="shared" si="131"/>
        <v>-</v>
      </c>
    </row>
    <row r="141" spans="1:112" ht="21.75" customHeight="1">
      <c r="A141">
        <v>0</v>
      </c>
      <c r="B141" s="339" t="s">
        <v>158</v>
      </c>
      <c r="C141" s="337"/>
      <c r="D141" s="339" t="s">
        <v>158</v>
      </c>
      <c r="E141" s="528" t="s">
        <v>4669</v>
      </c>
      <c r="F141" s="528"/>
      <c r="G141" s="529"/>
      <c r="H141" s="530"/>
      <c r="I141" s="530"/>
      <c r="J141" s="663" t="s">
        <v>883</v>
      </c>
      <c r="K141" s="687">
        <f t="shared" si="88"/>
        <v>6.1</v>
      </c>
      <c r="L141" s="681"/>
      <c r="M141" s="687">
        <f t="shared" si="89"/>
        <v>0</v>
      </c>
      <c r="N141" s="681"/>
      <c r="O141" s="687">
        <f t="shared" si="90"/>
        <v>-6.1</v>
      </c>
      <c r="P141" s="688">
        <f t="shared" si="91"/>
        <v>0</v>
      </c>
      <c r="Q141" s="687">
        <f t="shared" si="92"/>
        <v>0</v>
      </c>
      <c r="R141" s="681"/>
      <c r="S141" s="687">
        <f t="shared" si="93"/>
        <v>0</v>
      </c>
      <c r="T141" s="681"/>
      <c r="U141" s="687">
        <f t="shared" si="94"/>
        <v>0</v>
      </c>
      <c r="V141" s="688" t="str">
        <f t="shared" si="95"/>
        <v>-</v>
      </c>
      <c r="W141" s="683">
        <v>0</v>
      </c>
      <c r="X141" s="681"/>
      <c r="Y141" s="681"/>
      <c r="Z141" s="681"/>
      <c r="AA141" s="687">
        <f t="shared" si="96"/>
        <v>0</v>
      </c>
      <c r="AB141" s="688" t="str">
        <f t="shared" si="97"/>
        <v>-</v>
      </c>
      <c r="AC141" s="683">
        <v>0</v>
      </c>
      <c r="AD141" s="681"/>
      <c r="AE141" s="681"/>
      <c r="AF141" s="681"/>
      <c r="AG141" s="687">
        <f t="shared" si="98"/>
        <v>0</v>
      </c>
      <c r="AH141" s="688" t="str">
        <f t="shared" si="99"/>
        <v>-</v>
      </c>
      <c r="AI141" s="683">
        <v>0</v>
      </c>
      <c r="AJ141" s="681"/>
      <c r="AK141" s="681"/>
      <c r="AL141" s="681"/>
      <c r="AM141" s="687">
        <f t="shared" si="100"/>
        <v>0</v>
      </c>
      <c r="AN141" s="688" t="str">
        <f t="shared" si="101"/>
        <v>-</v>
      </c>
      <c r="AO141" s="687">
        <f t="shared" si="102"/>
        <v>0</v>
      </c>
      <c r="AP141" s="681"/>
      <c r="AQ141" s="687">
        <f t="shared" si="103"/>
        <v>0</v>
      </c>
      <c r="AR141" s="681"/>
      <c r="AS141" s="687">
        <f t="shared" si="104"/>
        <v>0</v>
      </c>
      <c r="AT141" s="688" t="str">
        <f t="shared" si="105"/>
        <v>-</v>
      </c>
      <c r="AU141" s="683">
        <v>0</v>
      </c>
      <c r="AV141" s="681"/>
      <c r="AW141" s="681"/>
      <c r="AX141" s="681"/>
      <c r="AY141" s="687">
        <f t="shared" si="106"/>
        <v>0</v>
      </c>
      <c r="AZ141" s="688" t="str">
        <f t="shared" si="107"/>
        <v>-</v>
      </c>
      <c r="BA141" s="683">
        <v>0</v>
      </c>
      <c r="BB141" s="681"/>
      <c r="BC141" s="681"/>
      <c r="BD141" s="681"/>
      <c r="BE141" s="687">
        <f t="shared" si="108"/>
        <v>0</v>
      </c>
      <c r="BF141" s="688" t="str">
        <f t="shared" si="109"/>
        <v>-</v>
      </c>
      <c r="BG141" s="683">
        <v>0</v>
      </c>
      <c r="BH141" s="681"/>
      <c r="BI141" s="681"/>
      <c r="BJ141" s="681"/>
      <c r="BK141" s="687">
        <f t="shared" si="110"/>
        <v>0</v>
      </c>
      <c r="BL141" s="688" t="str">
        <f t="shared" si="111"/>
        <v>-</v>
      </c>
      <c r="BM141" s="687">
        <f t="shared" si="112"/>
        <v>3.5</v>
      </c>
      <c r="BN141" s="681"/>
      <c r="BO141" s="687">
        <f t="shared" si="113"/>
        <v>0</v>
      </c>
      <c r="BP141" s="681"/>
      <c r="BQ141" s="687">
        <f t="shared" si="114"/>
        <v>-3.5</v>
      </c>
      <c r="BR141" s="688">
        <f t="shared" si="115"/>
        <v>0</v>
      </c>
      <c r="BS141" s="683">
        <v>0</v>
      </c>
      <c r="BT141" s="681"/>
      <c r="BU141" s="681"/>
      <c r="BV141" s="681"/>
      <c r="BW141" s="687">
        <f t="shared" si="116"/>
        <v>0</v>
      </c>
      <c r="BX141" s="688" t="str">
        <f t="shared" si="117"/>
        <v>-</v>
      </c>
      <c r="BY141" s="683">
        <v>0</v>
      </c>
      <c r="BZ141" s="681"/>
      <c r="CA141" s="681"/>
      <c r="CB141" s="681"/>
      <c r="CC141" s="687">
        <f t="shared" si="118"/>
        <v>0</v>
      </c>
      <c r="CD141" s="688" t="str">
        <f t="shared" si="119"/>
        <v>-</v>
      </c>
      <c r="CE141" s="683">
        <v>3.5</v>
      </c>
      <c r="CF141" s="681"/>
      <c r="CG141" s="681"/>
      <c r="CH141" s="681"/>
      <c r="CI141" s="687">
        <f t="shared" si="120"/>
        <v>-3.5</v>
      </c>
      <c r="CJ141" s="688">
        <f t="shared" si="121"/>
        <v>0</v>
      </c>
      <c r="CK141" s="687">
        <f t="shared" si="122"/>
        <v>2.6</v>
      </c>
      <c r="CL141" s="681"/>
      <c r="CM141" s="687">
        <f t="shared" si="123"/>
        <v>0</v>
      </c>
      <c r="CN141" s="681"/>
      <c r="CO141" s="687">
        <f t="shared" si="124"/>
        <v>-2.6</v>
      </c>
      <c r="CP141" s="688">
        <f t="shared" si="125"/>
        <v>0</v>
      </c>
      <c r="CQ141" s="683">
        <v>2.6</v>
      </c>
      <c r="CR141" s="681"/>
      <c r="CS141" s="681"/>
      <c r="CT141" s="681"/>
      <c r="CU141" s="687">
        <f t="shared" si="126"/>
        <v>-2.6</v>
      </c>
      <c r="CV141" s="688">
        <f t="shared" si="127"/>
        <v>0</v>
      </c>
      <c r="CW141" s="683">
        <v>0</v>
      </c>
      <c r="CX141" s="681"/>
      <c r="CY141" s="681"/>
      <c r="CZ141" s="681"/>
      <c r="DA141" s="687">
        <f t="shared" si="128"/>
        <v>0</v>
      </c>
      <c r="DB141" s="688" t="str">
        <f t="shared" si="129"/>
        <v>-</v>
      </c>
      <c r="DC141" s="683">
        <v>0</v>
      </c>
      <c r="DD141" s="681"/>
      <c r="DE141" s="681"/>
      <c r="DF141" s="681"/>
      <c r="DG141" s="687">
        <f t="shared" si="130"/>
        <v>0</v>
      </c>
      <c r="DH141" s="688" t="str">
        <f t="shared" si="131"/>
        <v>-</v>
      </c>
    </row>
    <row r="142" spans="1:112" ht="42.75" customHeight="1">
      <c r="A142">
        <v>3.835</v>
      </c>
      <c r="B142" s="350" t="s">
        <v>1303</v>
      </c>
      <c r="C142" s="337" t="s">
        <v>965</v>
      </c>
      <c r="D142" s="350" t="s">
        <v>1303</v>
      </c>
      <c r="E142" s="528" t="s">
        <v>4670</v>
      </c>
      <c r="F142" s="528"/>
      <c r="G142" s="529"/>
      <c r="H142" s="530"/>
      <c r="I142" s="530"/>
      <c r="J142" s="663" t="s">
        <v>883</v>
      </c>
      <c r="K142" s="687">
        <f t="shared" si="88"/>
        <v>66.300000000000011</v>
      </c>
      <c r="L142" s="681"/>
      <c r="M142" s="687">
        <f t="shared" si="89"/>
        <v>0</v>
      </c>
      <c r="N142" s="681"/>
      <c r="O142" s="687">
        <f t="shared" si="90"/>
        <v>-66.300000000000011</v>
      </c>
      <c r="P142" s="688">
        <f t="shared" si="91"/>
        <v>0</v>
      </c>
      <c r="Q142" s="687">
        <f t="shared" si="92"/>
        <v>17.399999999999999</v>
      </c>
      <c r="R142" s="681"/>
      <c r="S142" s="687">
        <f t="shared" si="93"/>
        <v>0</v>
      </c>
      <c r="T142" s="681"/>
      <c r="U142" s="687">
        <f t="shared" si="94"/>
        <v>-17.399999999999999</v>
      </c>
      <c r="V142" s="688">
        <f t="shared" si="95"/>
        <v>0</v>
      </c>
      <c r="W142" s="683">
        <v>6</v>
      </c>
      <c r="X142" s="681"/>
      <c r="Y142" s="681"/>
      <c r="Z142" s="681"/>
      <c r="AA142" s="687">
        <f t="shared" si="96"/>
        <v>-6</v>
      </c>
      <c r="AB142" s="688">
        <f t="shared" si="97"/>
        <v>0</v>
      </c>
      <c r="AC142" s="683">
        <v>5.4</v>
      </c>
      <c r="AD142" s="681"/>
      <c r="AE142" s="681"/>
      <c r="AF142" s="681"/>
      <c r="AG142" s="687">
        <f t="shared" si="98"/>
        <v>-5.4</v>
      </c>
      <c r="AH142" s="688">
        <f t="shared" si="99"/>
        <v>0</v>
      </c>
      <c r="AI142" s="683">
        <v>6</v>
      </c>
      <c r="AJ142" s="681"/>
      <c r="AK142" s="681"/>
      <c r="AL142" s="681"/>
      <c r="AM142" s="687">
        <f t="shared" si="100"/>
        <v>-6</v>
      </c>
      <c r="AN142" s="688">
        <f t="shared" si="101"/>
        <v>0</v>
      </c>
      <c r="AO142" s="687">
        <f t="shared" si="102"/>
        <v>23.700000000000003</v>
      </c>
      <c r="AP142" s="681"/>
      <c r="AQ142" s="687">
        <f t="shared" si="103"/>
        <v>0</v>
      </c>
      <c r="AR142" s="681"/>
      <c r="AS142" s="687">
        <f t="shared" si="104"/>
        <v>-23.700000000000003</v>
      </c>
      <c r="AT142" s="688">
        <f t="shared" si="105"/>
        <v>0</v>
      </c>
      <c r="AU142" s="683">
        <v>8</v>
      </c>
      <c r="AV142" s="681"/>
      <c r="AW142" s="681"/>
      <c r="AX142" s="681"/>
      <c r="AY142" s="687">
        <f t="shared" si="106"/>
        <v>-8</v>
      </c>
      <c r="AZ142" s="688">
        <f t="shared" si="107"/>
        <v>0</v>
      </c>
      <c r="BA142" s="683">
        <v>8.1</v>
      </c>
      <c r="BB142" s="681"/>
      <c r="BC142" s="681"/>
      <c r="BD142" s="681"/>
      <c r="BE142" s="687">
        <f t="shared" si="108"/>
        <v>-8.1</v>
      </c>
      <c r="BF142" s="688">
        <f t="shared" si="109"/>
        <v>0</v>
      </c>
      <c r="BG142" s="683">
        <v>7.6</v>
      </c>
      <c r="BH142" s="681"/>
      <c r="BI142" s="681"/>
      <c r="BJ142" s="681"/>
      <c r="BK142" s="687">
        <f t="shared" si="110"/>
        <v>-7.6</v>
      </c>
      <c r="BL142" s="688">
        <f t="shared" si="111"/>
        <v>0</v>
      </c>
      <c r="BM142" s="687">
        <f t="shared" si="112"/>
        <v>12.8</v>
      </c>
      <c r="BN142" s="681"/>
      <c r="BO142" s="687">
        <f t="shared" si="113"/>
        <v>0</v>
      </c>
      <c r="BP142" s="681"/>
      <c r="BQ142" s="687">
        <f t="shared" si="114"/>
        <v>-12.8</v>
      </c>
      <c r="BR142" s="688">
        <f t="shared" si="115"/>
        <v>0</v>
      </c>
      <c r="BS142" s="683">
        <v>5.0999999999999996</v>
      </c>
      <c r="BT142" s="681"/>
      <c r="BU142" s="681"/>
      <c r="BV142" s="681"/>
      <c r="BW142" s="687">
        <f t="shared" si="116"/>
        <v>-5.0999999999999996</v>
      </c>
      <c r="BX142" s="688">
        <f t="shared" si="117"/>
        <v>0</v>
      </c>
      <c r="BY142" s="683">
        <v>7.7</v>
      </c>
      <c r="BZ142" s="681"/>
      <c r="CA142" s="681"/>
      <c r="CB142" s="681"/>
      <c r="CC142" s="687">
        <f t="shared" si="118"/>
        <v>-7.7</v>
      </c>
      <c r="CD142" s="688">
        <f t="shared" si="119"/>
        <v>0</v>
      </c>
      <c r="CE142" s="683">
        <v>0</v>
      </c>
      <c r="CF142" s="681"/>
      <c r="CG142" s="681"/>
      <c r="CH142" s="681"/>
      <c r="CI142" s="687">
        <f t="shared" si="120"/>
        <v>0</v>
      </c>
      <c r="CJ142" s="688" t="str">
        <f t="shared" si="121"/>
        <v>-</v>
      </c>
      <c r="CK142" s="687">
        <f t="shared" si="122"/>
        <v>12.4</v>
      </c>
      <c r="CL142" s="681"/>
      <c r="CM142" s="687">
        <f t="shared" si="123"/>
        <v>0</v>
      </c>
      <c r="CN142" s="681"/>
      <c r="CO142" s="687">
        <f t="shared" si="124"/>
        <v>-12.4</v>
      </c>
      <c r="CP142" s="688">
        <f t="shared" si="125"/>
        <v>0</v>
      </c>
      <c r="CQ142" s="683">
        <v>0</v>
      </c>
      <c r="CR142" s="681"/>
      <c r="CS142" s="681"/>
      <c r="CT142" s="681"/>
      <c r="CU142" s="687">
        <f t="shared" si="126"/>
        <v>0</v>
      </c>
      <c r="CV142" s="688" t="str">
        <f t="shared" si="127"/>
        <v>-</v>
      </c>
      <c r="CW142" s="683">
        <v>5.2</v>
      </c>
      <c r="CX142" s="681"/>
      <c r="CY142" s="681"/>
      <c r="CZ142" s="681"/>
      <c r="DA142" s="687">
        <f t="shared" si="128"/>
        <v>-5.2</v>
      </c>
      <c r="DB142" s="688">
        <f t="shared" si="129"/>
        <v>0</v>
      </c>
      <c r="DC142" s="683">
        <v>7.2</v>
      </c>
      <c r="DD142" s="681"/>
      <c r="DE142" s="681"/>
      <c r="DF142" s="681"/>
      <c r="DG142" s="687">
        <f t="shared" si="130"/>
        <v>-7.2</v>
      </c>
      <c r="DH142" s="688">
        <f t="shared" si="131"/>
        <v>0</v>
      </c>
    </row>
    <row r="143" spans="1:112" ht="21.75" customHeight="1">
      <c r="A143">
        <v>8.5259999999999998</v>
      </c>
      <c r="B143" s="336" t="s">
        <v>1277</v>
      </c>
      <c r="C143" s="337" t="s">
        <v>968</v>
      </c>
      <c r="D143" s="336" t="s">
        <v>1277</v>
      </c>
      <c r="E143" s="528" t="s">
        <v>4671</v>
      </c>
      <c r="F143" s="528"/>
      <c r="G143" s="529"/>
      <c r="H143" s="530" t="s">
        <v>4672</v>
      </c>
      <c r="I143" s="530"/>
      <c r="J143" s="663" t="s">
        <v>883</v>
      </c>
      <c r="K143" s="687">
        <f t="shared" si="88"/>
        <v>107.19999999999999</v>
      </c>
      <c r="L143" s="681"/>
      <c r="M143" s="687">
        <f t="shared" si="89"/>
        <v>0</v>
      </c>
      <c r="N143" s="681"/>
      <c r="O143" s="687">
        <f t="shared" si="90"/>
        <v>-107.19999999999999</v>
      </c>
      <c r="P143" s="688">
        <f t="shared" si="91"/>
        <v>0</v>
      </c>
      <c r="Q143" s="687">
        <f t="shared" si="92"/>
        <v>27.9</v>
      </c>
      <c r="R143" s="681"/>
      <c r="S143" s="687">
        <f t="shared" si="93"/>
        <v>0</v>
      </c>
      <c r="T143" s="681"/>
      <c r="U143" s="687">
        <f t="shared" si="94"/>
        <v>-27.9</v>
      </c>
      <c r="V143" s="688">
        <f t="shared" si="95"/>
        <v>0</v>
      </c>
      <c r="W143" s="687">
        <f>W144+W145+W146</f>
        <v>10.6</v>
      </c>
      <c r="X143" s="681"/>
      <c r="Y143" s="687">
        <f>Y144+Y145+Y146</f>
        <v>0</v>
      </c>
      <c r="Z143" s="681"/>
      <c r="AA143" s="687">
        <f t="shared" si="96"/>
        <v>-10.6</v>
      </c>
      <c r="AB143" s="688">
        <f t="shared" si="97"/>
        <v>0</v>
      </c>
      <c r="AC143" s="687">
        <f>AC144+AC145+AC146</f>
        <v>8.1999999999999993</v>
      </c>
      <c r="AD143" s="681"/>
      <c r="AE143" s="687">
        <f>AE144+AE145+AE146</f>
        <v>0</v>
      </c>
      <c r="AF143" s="681"/>
      <c r="AG143" s="687">
        <f t="shared" si="98"/>
        <v>-8.1999999999999993</v>
      </c>
      <c r="AH143" s="688">
        <f t="shared" si="99"/>
        <v>0</v>
      </c>
      <c r="AI143" s="687">
        <f>AI144+AI145+AI146</f>
        <v>9.1</v>
      </c>
      <c r="AJ143" s="681"/>
      <c r="AK143" s="687">
        <f>AK144+AK145+AK146</f>
        <v>0</v>
      </c>
      <c r="AL143" s="681"/>
      <c r="AM143" s="687">
        <f t="shared" si="100"/>
        <v>-9.1</v>
      </c>
      <c r="AN143" s="688">
        <f t="shared" si="101"/>
        <v>0</v>
      </c>
      <c r="AO143" s="687">
        <f t="shared" si="102"/>
        <v>20.100000000000001</v>
      </c>
      <c r="AP143" s="681"/>
      <c r="AQ143" s="687">
        <f t="shared" si="103"/>
        <v>0</v>
      </c>
      <c r="AR143" s="681"/>
      <c r="AS143" s="687">
        <f t="shared" si="104"/>
        <v>-20.100000000000001</v>
      </c>
      <c r="AT143" s="688">
        <f t="shared" si="105"/>
        <v>0</v>
      </c>
      <c r="AU143" s="687">
        <f>AU144+AU145+AU146</f>
        <v>9.2000000000000011</v>
      </c>
      <c r="AV143" s="681"/>
      <c r="AW143" s="687">
        <f>AW144+AW145+AW146</f>
        <v>0</v>
      </c>
      <c r="AX143" s="681"/>
      <c r="AY143" s="687">
        <f t="shared" si="106"/>
        <v>-9.2000000000000011</v>
      </c>
      <c r="AZ143" s="688">
        <f t="shared" si="107"/>
        <v>0</v>
      </c>
      <c r="BA143" s="687">
        <f>BA144+BA145+BA146</f>
        <v>3.2</v>
      </c>
      <c r="BB143" s="681"/>
      <c r="BC143" s="687">
        <f>BC144+BC145+BC146</f>
        <v>0</v>
      </c>
      <c r="BD143" s="681"/>
      <c r="BE143" s="687">
        <f t="shared" si="108"/>
        <v>-3.2</v>
      </c>
      <c r="BF143" s="688">
        <f t="shared" si="109"/>
        <v>0</v>
      </c>
      <c r="BG143" s="687">
        <f>BG144+BG145+BG146</f>
        <v>7.7</v>
      </c>
      <c r="BH143" s="681"/>
      <c r="BI143" s="687">
        <f>BI144+BI145+BI146</f>
        <v>0</v>
      </c>
      <c r="BJ143" s="681"/>
      <c r="BK143" s="687">
        <f t="shared" si="110"/>
        <v>-7.7</v>
      </c>
      <c r="BL143" s="688">
        <f t="shared" si="111"/>
        <v>0</v>
      </c>
      <c r="BM143" s="687">
        <f t="shared" si="112"/>
        <v>27.1</v>
      </c>
      <c r="BN143" s="681"/>
      <c r="BO143" s="687">
        <f t="shared" si="113"/>
        <v>0</v>
      </c>
      <c r="BP143" s="681"/>
      <c r="BQ143" s="687">
        <f t="shared" si="114"/>
        <v>-27.1</v>
      </c>
      <c r="BR143" s="688">
        <f t="shared" si="115"/>
        <v>0</v>
      </c>
      <c r="BS143" s="687">
        <f>BS144+BS145+BS146</f>
        <v>11.100000000000001</v>
      </c>
      <c r="BT143" s="681"/>
      <c r="BU143" s="687">
        <f>BU144+BU145+BU146</f>
        <v>0</v>
      </c>
      <c r="BV143" s="681"/>
      <c r="BW143" s="687">
        <f t="shared" si="116"/>
        <v>-11.100000000000001</v>
      </c>
      <c r="BX143" s="688">
        <f t="shared" si="117"/>
        <v>0</v>
      </c>
      <c r="BY143" s="687">
        <f>BY144+BY145+BY146</f>
        <v>8.1999999999999993</v>
      </c>
      <c r="BZ143" s="681"/>
      <c r="CA143" s="687">
        <f>CA144+CA145+CA146</f>
        <v>0</v>
      </c>
      <c r="CB143" s="681"/>
      <c r="CC143" s="687">
        <f t="shared" si="118"/>
        <v>-8.1999999999999993</v>
      </c>
      <c r="CD143" s="688">
        <f t="shared" si="119"/>
        <v>0</v>
      </c>
      <c r="CE143" s="687">
        <f>CE144+CE145+CE146</f>
        <v>7.8000000000000007</v>
      </c>
      <c r="CF143" s="681"/>
      <c r="CG143" s="687">
        <f>CG144+CG145+CG146</f>
        <v>0</v>
      </c>
      <c r="CH143" s="681"/>
      <c r="CI143" s="687">
        <f t="shared" si="120"/>
        <v>-7.8000000000000007</v>
      </c>
      <c r="CJ143" s="688">
        <f t="shared" si="121"/>
        <v>0</v>
      </c>
      <c r="CK143" s="687">
        <f t="shared" si="122"/>
        <v>32.1</v>
      </c>
      <c r="CL143" s="681"/>
      <c r="CM143" s="687">
        <f t="shared" si="123"/>
        <v>0</v>
      </c>
      <c r="CN143" s="681"/>
      <c r="CO143" s="687">
        <f t="shared" si="124"/>
        <v>-32.1</v>
      </c>
      <c r="CP143" s="688">
        <f t="shared" si="125"/>
        <v>0</v>
      </c>
      <c r="CQ143" s="687">
        <f>CQ144+CQ145+CQ146</f>
        <v>12.3</v>
      </c>
      <c r="CR143" s="681"/>
      <c r="CS143" s="687">
        <f>CS144+CS145+CS146</f>
        <v>0</v>
      </c>
      <c r="CT143" s="681"/>
      <c r="CU143" s="687">
        <f t="shared" si="126"/>
        <v>-12.3</v>
      </c>
      <c r="CV143" s="688">
        <f t="shared" si="127"/>
        <v>0</v>
      </c>
      <c r="CW143" s="687">
        <f>CW144+CW145+CW146</f>
        <v>11.8</v>
      </c>
      <c r="CX143" s="681"/>
      <c r="CY143" s="687">
        <f>CY144+CY145+CY146</f>
        <v>0</v>
      </c>
      <c r="CZ143" s="681"/>
      <c r="DA143" s="687">
        <f t="shared" si="128"/>
        <v>-11.8</v>
      </c>
      <c r="DB143" s="688">
        <f t="shared" si="129"/>
        <v>0</v>
      </c>
      <c r="DC143" s="687">
        <f>DC144+DC145+DC146</f>
        <v>8</v>
      </c>
      <c r="DD143" s="681"/>
      <c r="DE143" s="687">
        <f>DE144+DE145+DE146</f>
        <v>0</v>
      </c>
      <c r="DF143" s="681"/>
      <c r="DG143" s="687">
        <f t="shared" si="130"/>
        <v>-8</v>
      </c>
      <c r="DH143" s="688">
        <f t="shared" si="131"/>
        <v>0</v>
      </c>
    </row>
    <row r="144" spans="1:112" ht="21.75" customHeight="1">
      <c r="A144">
        <v>0</v>
      </c>
      <c r="B144" s="339" t="s">
        <v>1279</v>
      </c>
      <c r="C144" s="337"/>
      <c r="D144" s="339" t="s">
        <v>1279</v>
      </c>
      <c r="E144" s="528" t="s">
        <v>4673</v>
      </c>
      <c r="F144" s="528"/>
      <c r="G144" s="529"/>
      <c r="H144" s="530"/>
      <c r="I144" s="530"/>
      <c r="J144" s="663" t="s">
        <v>883</v>
      </c>
      <c r="K144" s="687">
        <f t="shared" si="88"/>
        <v>0</v>
      </c>
      <c r="L144" s="681"/>
      <c r="M144" s="687">
        <f t="shared" si="89"/>
        <v>0</v>
      </c>
      <c r="N144" s="681"/>
      <c r="O144" s="687">
        <f t="shared" si="90"/>
        <v>0</v>
      </c>
      <c r="P144" s="688" t="str">
        <f t="shared" si="91"/>
        <v>-</v>
      </c>
      <c r="Q144" s="687">
        <f t="shared" si="92"/>
        <v>0</v>
      </c>
      <c r="R144" s="681"/>
      <c r="S144" s="687">
        <f t="shared" si="93"/>
        <v>0</v>
      </c>
      <c r="T144" s="681"/>
      <c r="U144" s="687">
        <f t="shared" si="94"/>
        <v>0</v>
      </c>
      <c r="V144" s="688" t="str">
        <f t="shared" si="95"/>
        <v>-</v>
      </c>
      <c r="W144" s="683">
        <v>0</v>
      </c>
      <c r="X144" s="681"/>
      <c r="Y144" s="681"/>
      <c r="Z144" s="681"/>
      <c r="AA144" s="687">
        <f t="shared" si="96"/>
        <v>0</v>
      </c>
      <c r="AB144" s="688" t="str">
        <f t="shared" si="97"/>
        <v>-</v>
      </c>
      <c r="AC144" s="683">
        <v>0</v>
      </c>
      <c r="AD144" s="681"/>
      <c r="AE144" s="681"/>
      <c r="AF144" s="681"/>
      <c r="AG144" s="687">
        <f t="shared" si="98"/>
        <v>0</v>
      </c>
      <c r="AH144" s="688" t="str">
        <f t="shared" si="99"/>
        <v>-</v>
      </c>
      <c r="AI144" s="683">
        <v>0</v>
      </c>
      <c r="AJ144" s="681"/>
      <c r="AK144" s="681"/>
      <c r="AL144" s="681"/>
      <c r="AM144" s="687">
        <f t="shared" si="100"/>
        <v>0</v>
      </c>
      <c r="AN144" s="688" t="str">
        <f t="shared" si="101"/>
        <v>-</v>
      </c>
      <c r="AO144" s="687">
        <f t="shared" si="102"/>
        <v>0</v>
      </c>
      <c r="AP144" s="681"/>
      <c r="AQ144" s="687">
        <f t="shared" si="103"/>
        <v>0</v>
      </c>
      <c r="AR144" s="681"/>
      <c r="AS144" s="687">
        <f t="shared" si="104"/>
        <v>0</v>
      </c>
      <c r="AT144" s="688" t="str">
        <f t="shared" si="105"/>
        <v>-</v>
      </c>
      <c r="AU144" s="683">
        <v>0</v>
      </c>
      <c r="AV144" s="681"/>
      <c r="AW144" s="681"/>
      <c r="AX144" s="681"/>
      <c r="AY144" s="687">
        <f t="shared" si="106"/>
        <v>0</v>
      </c>
      <c r="AZ144" s="688" t="str">
        <f t="shared" si="107"/>
        <v>-</v>
      </c>
      <c r="BA144" s="683">
        <v>0</v>
      </c>
      <c r="BB144" s="681"/>
      <c r="BC144" s="681"/>
      <c r="BD144" s="681"/>
      <c r="BE144" s="687">
        <f t="shared" si="108"/>
        <v>0</v>
      </c>
      <c r="BF144" s="688" t="str">
        <f t="shared" si="109"/>
        <v>-</v>
      </c>
      <c r="BG144" s="683">
        <v>0</v>
      </c>
      <c r="BH144" s="681"/>
      <c r="BI144" s="681"/>
      <c r="BJ144" s="681"/>
      <c r="BK144" s="687">
        <f t="shared" si="110"/>
        <v>0</v>
      </c>
      <c r="BL144" s="688" t="str">
        <f t="shared" si="111"/>
        <v>-</v>
      </c>
      <c r="BM144" s="687">
        <f t="shared" si="112"/>
        <v>0</v>
      </c>
      <c r="BN144" s="681"/>
      <c r="BO144" s="687">
        <f t="shared" si="113"/>
        <v>0</v>
      </c>
      <c r="BP144" s="681"/>
      <c r="BQ144" s="687">
        <f t="shared" si="114"/>
        <v>0</v>
      </c>
      <c r="BR144" s="688" t="str">
        <f t="shared" si="115"/>
        <v>-</v>
      </c>
      <c r="BS144" s="683">
        <v>0</v>
      </c>
      <c r="BT144" s="681"/>
      <c r="BU144" s="681"/>
      <c r="BV144" s="681"/>
      <c r="BW144" s="687">
        <f t="shared" si="116"/>
        <v>0</v>
      </c>
      <c r="BX144" s="688" t="str">
        <f t="shared" si="117"/>
        <v>-</v>
      </c>
      <c r="BY144" s="683">
        <v>0</v>
      </c>
      <c r="BZ144" s="681"/>
      <c r="CA144" s="681"/>
      <c r="CB144" s="681"/>
      <c r="CC144" s="687">
        <f t="shared" si="118"/>
        <v>0</v>
      </c>
      <c r="CD144" s="688" t="str">
        <f t="shared" si="119"/>
        <v>-</v>
      </c>
      <c r="CE144" s="683">
        <v>0</v>
      </c>
      <c r="CF144" s="681"/>
      <c r="CG144" s="681"/>
      <c r="CH144" s="681"/>
      <c r="CI144" s="687">
        <f t="shared" si="120"/>
        <v>0</v>
      </c>
      <c r="CJ144" s="688" t="str">
        <f t="shared" si="121"/>
        <v>-</v>
      </c>
      <c r="CK144" s="687">
        <f t="shared" si="122"/>
        <v>0</v>
      </c>
      <c r="CL144" s="681"/>
      <c r="CM144" s="687">
        <f t="shared" si="123"/>
        <v>0</v>
      </c>
      <c r="CN144" s="681"/>
      <c r="CO144" s="687">
        <f t="shared" si="124"/>
        <v>0</v>
      </c>
      <c r="CP144" s="688" t="str">
        <f t="shared" si="125"/>
        <v>-</v>
      </c>
      <c r="CQ144" s="683">
        <v>0</v>
      </c>
      <c r="CR144" s="681"/>
      <c r="CS144" s="681"/>
      <c r="CT144" s="681"/>
      <c r="CU144" s="687">
        <f t="shared" si="126"/>
        <v>0</v>
      </c>
      <c r="CV144" s="688" t="str">
        <f t="shared" si="127"/>
        <v>-</v>
      </c>
      <c r="CW144" s="683">
        <v>0</v>
      </c>
      <c r="CX144" s="681"/>
      <c r="CY144" s="681"/>
      <c r="CZ144" s="681"/>
      <c r="DA144" s="687">
        <f t="shared" si="128"/>
        <v>0</v>
      </c>
      <c r="DB144" s="688" t="str">
        <f t="shared" si="129"/>
        <v>-</v>
      </c>
      <c r="DC144" s="683">
        <v>0</v>
      </c>
      <c r="DD144" s="681"/>
      <c r="DE144" s="681"/>
      <c r="DF144" s="681"/>
      <c r="DG144" s="687">
        <f t="shared" si="130"/>
        <v>0</v>
      </c>
      <c r="DH144" s="688" t="str">
        <f t="shared" si="131"/>
        <v>-</v>
      </c>
    </row>
    <row r="145" spans="1:112" ht="21.75" customHeight="1">
      <c r="A145">
        <v>5.0540000000000003</v>
      </c>
      <c r="B145" s="338" t="s">
        <v>4649</v>
      </c>
      <c r="C145" s="337"/>
      <c r="D145" s="338" t="s">
        <v>4649</v>
      </c>
      <c r="E145" s="528" t="s">
        <v>4674</v>
      </c>
      <c r="F145" s="528"/>
      <c r="G145" s="529"/>
      <c r="H145" s="530"/>
      <c r="I145" s="530"/>
      <c r="J145" s="663" t="s">
        <v>883</v>
      </c>
      <c r="K145" s="687">
        <f t="shared" si="88"/>
        <v>85.9</v>
      </c>
      <c r="L145" s="681"/>
      <c r="M145" s="687">
        <f t="shared" si="89"/>
        <v>0</v>
      </c>
      <c r="N145" s="681"/>
      <c r="O145" s="687">
        <f t="shared" si="90"/>
        <v>-85.9</v>
      </c>
      <c r="P145" s="688">
        <f t="shared" si="91"/>
        <v>0</v>
      </c>
      <c r="Q145" s="687">
        <f t="shared" si="92"/>
        <v>22.4</v>
      </c>
      <c r="R145" s="681"/>
      <c r="S145" s="687">
        <f t="shared" si="93"/>
        <v>0</v>
      </c>
      <c r="T145" s="681"/>
      <c r="U145" s="687">
        <f t="shared" si="94"/>
        <v>-22.4</v>
      </c>
      <c r="V145" s="688">
        <f t="shared" si="95"/>
        <v>0</v>
      </c>
      <c r="W145" s="683">
        <v>8.5</v>
      </c>
      <c r="X145" s="681"/>
      <c r="Y145" s="681"/>
      <c r="Z145" s="681"/>
      <c r="AA145" s="687">
        <f t="shared" si="96"/>
        <v>-8.5</v>
      </c>
      <c r="AB145" s="688">
        <f t="shared" si="97"/>
        <v>0</v>
      </c>
      <c r="AC145" s="683">
        <v>6.6</v>
      </c>
      <c r="AD145" s="681"/>
      <c r="AE145" s="681"/>
      <c r="AF145" s="681"/>
      <c r="AG145" s="687">
        <f t="shared" si="98"/>
        <v>-6.6</v>
      </c>
      <c r="AH145" s="688">
        <f t="shared" si="99"/>
        <v>0</v>
      </c>
      <c r="AI145" s="683">
        <v>7.3</v>
      </c>
      <c r="AJ145" s="681"/>
      <c r="AK145" s="681"/>
      <c r="AL145" s="681"/>
      <c r="AM145" s="687">
        <f t="shared" si="100"/>
        <v>-7.3</v>
      </c>
      <c r="AN145" s="688">
        <f t="shared" si="101"/>
        <v>0</v>
      </c>
      <c r="AO145" s="687">
        <f t="shared" si="102"/>
        <v>16.2</v>
      </c>
      <c r="AP145" s="681"/>
      <c r="AQ145" s="687">
        <f t="shared" si="103"/>
        <v>0</v>
      </c>
      <c r="AR145" s="681"/>
      <c r="AS145" s="687">
        <f t="shared" si="104"/>
        <v>-16.2</v>
      </c>
      <c r="AT145" s="688">
        <f t="shared" si="105"/>
        <v>0</v>
      </c>
      <c r="AU145" s="683">
        <v>7.4</v>
      </c>
      <c r="AV145" s="681"/>
      <c r="AW145" s="681"/>
      <c r="AX145" s="681"/>
      <c r="AY145" s="687">
        <f t="shared" si="106"/>
        <v>-7.4</v>
      </c>
      <c r="AZ145" s="688">
        <f t="shared" si="107"/>
        <v>0</v>
      </c>
      <c r="BA145" s="683">
        <v>2.6</v>
      </c>
      <c r="BB145" s="681"/>
      <c r="BC145" s="681"/>
      <c r="BD145" s="681"/>
      <c r="BE145" s="687">
        <f t="shared" si="108"/>
        <v>-2.6</v>
      </c>
      <c r="BF145" s="688">
        <f t="shared" si="109"/>
        <v>0</v>
      </c>
      <c r="BG145" s="683">
        <v>6.2</v>
      </c>
      <c r="BH145" s="681"/>
      <c r="BI145" s="681"/>
      <c r="BJ145" s="681"/>
      <c r="BK145" s="687">
        <f t="shared" si="110"/>
        <v>-6.2</v>
      </c>
      <c r="BL145" s="688">
        <f t="shared" si="111"/>
        <v>0</v>
      </c>
      <c r="BM145" s="687">
        <f t="shared" si="112"/>
        <v>21.7</v>
      </c>
      <c r="BN145" s="681"/>
      <c r="BO145" s="687">
        <f t="shared" si="113"/>
        <v>0</v>
      </c>
      <c r="BP145" s="681"/>
      <c r="BQ145" s="687">
        <f t="shared" si="114"/>
        <v>-21.7</v>
      </c>
      <c r="BR145" s="688">
        <f t="shared" si="115"/>
        <v>0</v>
      </c>
      <c r="BS145" s="683">
        <v>8.9</v>
      </c>
      <c r="BT145" s="681"/>
      <c r="BU145" s="681"/>
      <c r="BV145" s="681"/>
      <c r="BW145" s="687">
        <f t="shared" si="116"/>
        <v>-8.9</v>
      </c>
      <c r="BX145" s="688">
        <f t="shared" si="117"/>
        <v>0</v>
      </c>
      <c r="BY145" s="683">
        <v>6.6</v>
      </c>
      <c r="BZ145" s="681"/>
      <c r="CA145" s="681"/>
      <c r="CB145" s="681"/>
      <c r="CC145" s="687">
        <f t="shared" si="118"/>
        <v>-6.6</v>
      </c>
      <c r="CD145" s="688">
        <f t="shared" si="119"/>
        <v>0</v>
      </c>
      <c r="CE145" s="683">
        <v>6.2</v>
      </c>
      <c r="CF145" s="681"/>
      <c r="CG145" s="681"/>
      <c r="CH145" s="681"/>
      <c r="CI145" s="687">
        <f t="shared" si="120"/>
        <v>-6.2</v>
      </c>
      <c r="CJ145" s="688">
        <f t="shared" si="121"/>
        <v>0</v>
      </c>
      <c r="CK145" s="687">
        <f t="shared" si="122"/>
        <v>25.6</v>
      </c>
      <c r="CL145" s="681"/>
      <c r="CM145" s="687">
        <f t="shared" si="123"/>
        <v>0</v>
      </c>
      <c r="CN145" s="681"/>
      <c r="CO145" s="687">
        <f t="shared" si="124"/>
        <v>-25.6</v>
      </c>
      <c r="CP145" s="688">
        <f t="shared" si="125"/>
        <v>0</v>
      </c>
      <c r="CQ145" s="683">
        <v>9.8000000000000007</v>
      </c>
      <c r="CR145" s="681"/>
      <c r="CS145" s="681"/>
      <c r="CT145" s="681"/>
      <c r="CU145" s="687">
        <f t="shared" si="126"/>
        <v>-9.8000000000000007</v>
      </c>
      <c r="CV145" s="688">
        <f t="shared" si="127"/>
        <v>0</v>
      </c>
      <c r="CW145" s="683">
        <v>9.4</v>
      </c>
      <c r="CX145" s="681"/>
      <c r="CY145" s="681"/>
      <c r="CZ145" s="681"/>
      <c r="DA145" s="687">
        <f t="shared" si="128"/>
        <v>-9.4</v>
      </c>
      <c r="DB145" s="688">
        <f t="shared" si="129"/>
        <v>0</v>
      </c>
      <c r="DC145" s="683">
        <v>6.4</v>
      </c>
      <c r="DD145" s="681"/>
      <c r="DE145" s="681"/>
      <c r="DF145" s="681"/>
      <c r="DG145" s="687">
        <f t="shared" si="130"/>
        <v>-6.4</v>
      </c>
      <c r="DH145" s="688">
        <f t="shared" si="131"/>
        <v>0</v>
      </c>
    </row>
    <row r="146" spans="1:112" ht="21.75" customHeight="1">
      <c r="A146">
        <v>3.472</v>
      </c>
      <c r="B146" s="325" t="s">
        <v>4651</v>
      </c>
      <c r="C146" s="337"/>
      <c r="D146" s="325" t="s">
        <v>4651</v>
      </c>
      <c r="E146" s="528" t="s">
        <v>4675</v>
      </c>
      <c r="F146" s="528"/>
      <c r="G146" s="529"/>
      <c r="H146" s="530"/>
      <c r="I146" s="530"/>
      <c r="J146" s="663" t="s">
        <v>883</v>
      </c>
      <c r="K146" s="687">
        <f t="shared" si="88"/>
        <v>21.3</v>
      </c>
      <c r="L146" s="681"/>
      <c r="M146" s="687">
        <f t="shared" si="89"/>
        <v>0</v>
      </c>
      <c r="N146" s="681"/>
      <c r="O146" s="687">
        <f t="shared" si="90"/>
        <v>-21.3</v>
      </c>
      <c r="P146" s="688">
        <f t="shared" si="91"/>
        <v>0</v>
      </c>
      <c r="Q146" s="687">
        <f t="shared" si="92"/>
        <v>5.5</v>
      </c>
      <c r="R146" s="681"/>
      <c r="S146" s="687">
        <f t="shared" si="93"/>
        <v>0</v>
      </c>
      <c r="T146" s="681"/>
      <c r="U146" s="687">
        <f t="shared" si="94"/>
        <v>-5.5</v>
      </c>
      <c r="V146" s="688">
        <f t="shared" si="95"/>
        <v>0</v>
      </c>
      <c r="W146" s="683">
        <v>2.1</v>
      </c>
      <c r="X146" s="681"/>
      <c r="Y146" s="681"/>
      <c r="Z146" s="681"/>
      <c r="AA146" s="687">
        <f t="shared" si="96"/>
        <v>-2.1</v>
      </c>
      <c r="AB146" s="688">
        <f t="shared" si="97"/>
        <v>0</v>
      </c>
      <c r="AC146" s="683">
        <v>1.6</v>
      </c>
      <c r="AD146" s="681"/>
      <c r="AE146" s="681"/>
      <c r="AF146" s="681"/>
      <c r="AG146" s="687">
        <f t="shared" si="98"/>
        <v>-1.6</v>
      </c>
      <c r="AH146" s="688">
        <f t="shared" si="99"/>
        <v>0</v>
      </c>
      <c r="AI146" s="683">
        <v>1.8</v>
      </c>
      <c r="AJ146" s="681"/>
      <c r="AK146" s="681"/>
      <c r="AL146" s="681"/>
      <c r="AM146" s="687">
        <f t="shared" si="100"/>
        <v>-1.8</v>
      </c>
      <c r="AN146" s="688">
        <f t="shared" si="101"/>
        <v>0</v>
      </c>
      <c r="AO146" s="687">
        <f t="shared" si="102"/>
        <v>3.9</v>
      </c>
      <c r="AP146" s="681"/>
      <c r="AQ146" s="687">
        <f t="shared" si="103"/>
        <v>0</v>
      </c>
      <c r="AR146" s="681"/>
      <c r="AS146" s="687">
        <f t="shared" si="104"/>
        <v>-3.9</v>
      </c>
      <c r="AT146" s="688">
        <f t="shared" si="105"/>
        <v>0</v>
      </c>
      <c r="AU146" s="683">
        <v>1.8</v>
      </c>
      <c r="AV146" s="681"/>
      <c r="AW146" s="681"/>
      <c r="AX146" s="681"/>
      <c r="AY146" s="687">
        <f t="shared" si="106"/>
        <v>-1.8</v>
      </c>
      <c r="AZ146" s="688">
        <f t="shared" si="107"/>
        <v>0</v>
      </c>
      <c r="BA146" s="683">
        <v>0.6</v>
      </c>
      <c r="BB146" s="681"/>
      <c r="BC146" s="681"/>
      <c r="BD146" s="681"/>
      <c r="BE146" s="687">
        <f t="shared" si="108"/>
        <v>-0.6</v>
      </c>
      <c r="BF146" s="688">
        <f t="shared" si="109"/>
        <v>0</v>
      </c>
      <c r="BG146" s="683">
        <v>1.5</v>
      </c>
      <c r="BH146" s="681"/>
      <c r="BI146" s="681"/>
      <c r="BJ146" s="681"/>
      <c r="BK146" s="687">
        <f t="shared" si="110"/>
        <v>-1.5</v>
      </c>
      <c r="BL146" s="688">
        <f t="shared" si="111"/>
        <v>0</v>
      </c>
      <c r="BM146" s="687">
        <f t="shared" si="112"/>
        <v>5.4</v>
      </c>
      <c r="BN146" s="681"/>
      <c r="BO146" s="687">
        <f t="shared" si="113"/>
        <v>0</v>
      </c>
      <c r="BP146" s="681"/>
      <c r="BQ146" s="687">
        <f t="shared" si="114"/>
        <v>-5.4</v>
      </c>
      <c r="BR146" s="688">
        <f t="shared" si="115"/>
        <v>0</v>
      </c>
      <c r="BS146" s="683">
        <v>2.2000000000000002</v>
      </c>
      <c r="BT146" s="681"/>
      <c r="BU146" s="681"/>
      <c r="BV146" s="681"/>
      <c r="BW146" s="687">
        <f t="shared" si="116"/>
        <v>-2.2000000000000002</v>
      </c>
      <c r="BX146" s="688">
        <f t="shared" si="117"/>
        <v>0</v>
      </c>
      <c r="BY146" s="683">
        <v>1.6</v>
      </c>
      <c r="BZ146" s="681"/>
      <c r="CA146" s="681"/>
      <c r="CB146" s="681"/>
      <c r="CC146" s="687">
        <f t="shared" si="118"/>
        <v>-1.6</v>
      </c>
      <c r="CD146" s="688">
        <f t="shared" si="119"/>
        <v>0</v>
      </c>
      <c r="CE146" s="683">
        <v>1.6</v>
      </c>
      <c r="CF146" s="681"/>
      <c r="CG146" s="681"/>
      <c r="CH146" s="681"/>
      <c r="CI146" s="687">
        <f t="shared" si="120"/>
        <v>-1.6</v>
      </c>
      <c r="CJ146" s="688">
        <f t="shared" si="121"/>
        <v>0</v>
      </c>
      <c r="CK146" s="687">
        <f t="shared" si="122"/>
        <v>6.5</v>
      </c>
      <c r="CL146" s="681"/>
      <c r="CM146" s="687">
        <f t="shared" si="123"/>
        <v>0</v>
      </c>
      <c r="CN146" s="681"/>
      <c r="CO146" s="687">
        <f t="shared" si="124"/>
        <v>-6.5</v>
      </c>
      <c r="CP146" s="688">
        <f t="shared" si="125"/>
        <v>0</v>
      </c>
      <c r="CQ146" s="683">
        <v>2.5</v>
      </c>
      <c r="CR146" s="681"/>
      <c r="CS146" s="681"/>
      <c r="CT146" s="681"/>
      <c r="CU146" s="687">
        <f t="shared" si="126"/>
        <v>-2.5</v>
      </c>
      <c r="CV146" s="688">
        <f t="shared" si="127"/>
        <v>0</v>
      </c>
      <c r="CW146" s="683">
        <v>2.4</v>
      </c>
      <c r="CX146" s="681"/>
      <c r="CY146" s="681"/>
      <c r="CZ146" s="681"/>
      <c r="DA146" s="687">
        <f t="shared" si="128"/>
        <v>-2.4</v>
      </c>
      <c r="DB146" s="688">
        <f t="shared" si="129"/>
        <v>0</v>
      </c>
      <c r="DC146" s="683">
        <v>1.6</v>
      </c>
      <c r="DD146" s="681"/>
      <c r="DE146" s="681"/>
      <c r="DF146" s="681"/>
      <c r="DG146" s="687">
        <f t="shared" si="130"/>
        <v>-1.6</v>
      </c>
      <c r="DH146" s="688">
        <f t="shared" si="131"/>
        <v>0</v>
      </c>
    </row>
    <row r="147" spans="1:112" ht="21.75" customHeight="1">
      <c r="A147">
        <v>1.04</v>
      </c>
      <c r="B147" s="343" t="s">
        <v>1286</v>
      </c>
      <c r="C147" s="337" t="s">
        <v>975</v>
      </c>
      <c r="D147" s="343" t="s">
        <v>1286</v>
      </c>
      <c r="E147" s="528" t="s">
        <v>4676</v>
      </c>
      <c r="F147" s="528"/>
      <c r="G147" s="529"/>
      <c r="H147" s="530"/>
      <c r="I147" s="530"/>
      <c r="J147" s="663" t="s">
        <v>883</v>
      </c>
      <c r="K147" s="687">
        <f t="shared" si="88"/>
        <v>12.7</v>
      </c>
      <c r="L147" s="681"/>
      <c r="M147" s="687">
        <f t="shared" si="89"/>
        <v>0</v>
      </c>
      <c r="N147" s="681"/>
      <c r="O147" s="687">
        <f t="shared" si="90"/>
        <v>-12.7</v>
      </c>
      <c r="P147" s="688">
        <f t="shared" si="91"/>
        <v>0</v>
      </c>
      <c r="Q147" s="687">
        <f t="shared" si="92"/>
        <v>3.2</v>
      </c>
      <c r="R147" s="681"/>
      <c r="S147" s="687">
        <f t="shared" si="93"/>
        <v>0</v>
      </c>
      <c r="T147" s="681"/>
      <c r="U147" s="687">
        <f t="shared" si="94"/>
        <v>-3.2</v>
      </c>
      <c r="V147" s="688">
        <f t="shared" si="95"/>
        <v>0</v>
      </c>
      <c r="W147" s="683">
        <v>1.1000000000000001</v>
      </c>
      <c r="X147" s="681"/>
      <c r="Y147" s="681"/>
      <c r="Z147" s="681"/>
      <c r="AA147" s="687">
        <f t="shared" si="96"/>
        <v>-1.1000000000000001</v>
      </c>
      <c r="AB147" s="688">
        <f t="shared" si="97"/>
        <v>0</v>
      </c>
      <c r="AC147" s="683">
        <v>1</v>
      </c>
      <c r="AD147" s="681"/>
      <c r="AE147" s="681"/>
      <c r="AF147" s="681"/>
      <c r="AG147" s="687">
        <f t="shared" si="98"/>
        <v>-1</v>
      </c>
      <c r="AH147" s="688">
        <f t="shared" si="99"/>
        <v>0</v>
      </c>
      <c r="AI147" s="683">
        <v>1.1000000000000001</v>
      </c>
      <c r="AJ147" s="681"/>
      <c r="AK147" s="681"/>
      <c r="AL147" s="681"/>
      <c r="AM147" s="687">
        <f t="shared" si="100"/>
        <v>-1.1000000000000001</v>
      </c>
      <c r="AN147" s="688">
        <f t="shared" si="101"/>
        <v>0</v>
      </c>
      <c r="AO147" s="687">
        <f t="shared" si="102"/>
        <v>1.9</v>
      </c>
      <c r="AP147" s="681"/>
      <c r="AQ147" s="687">
        <f t="shared" si="103"/>
        <v>0</v>
      </c>
      <c r="AR147" s="681"/>
      <c r="AS147" s="687">
        <f t="shared" si="104"/>
        <v>-1.9</v>
      </c>
      <c r="AT147" s="688">
        <f t="shared" si="105"/>
        <v>0</v>
      </c>
      <c r="AU147" s="683">
        <v>1</v>
      </c>
      <c r="AV147" s="681"/>
      <c r="AW147" s="681"/>
      <c r="AX147" s="681"/>
      <c r="AY147" s="687">
        <f t="shared" si="106"/>
        <v>-1</v>
      </c>
      <c r="AZ147" s="688">
        <f t="shared" si="107"/>
        <v>0</v>
      </c>
      <c r="BA147" s="683">
        <v>0.3</v>
      </c>
      <c r="BB147" s="681"/>
      <c r="BC147" s="681"/>
      <c r="BD147" s="681"/>
      <c r="BE147" s="687">
        <f t="shared" si="108"/>
        <v>-0.3</v>
      </c>
      <c r="BF147" s="688">
        <f t="shared" si="109"/>
        <v>0</v>
      </c>
      <c r="BG147" s="683">
        <v>0.6</v>
      </c>
      <c r="BH147" s="681"/>
      <c r="BI147" s="681"/>
      <c r="BJ147" s="681"/>
      <c r="BK147" s="687">
        <f t="shared" si="110"/>
        <v>-0.6</v>
      </c>
      <c r="BL147" s="688">
        <f t="shared" si="111"/>
        <v>0</v>
      </c>
      <c r="BM147" s="687">
        <f t="shared" si="112"/>
        <v>3.8</v>
      </c>
      <c r="BN147" s="681"/>
      <c r="BO147" s="687">
        <f t="shared" si="113"/>
        <v>0</v>
      </c>
      <c r="BP147" s="681"/>
      <c r="BQ147" s="687">
        <f t="shared" si="114"/>
        <v>-3.8</v>
      </c>
      <c r="BR147" s="688">
        <f t="shared" si="115"/>
        <v>0</v>
      </c>
      <c r="BS147" s="683">
        <v>1.3</v>
      </c>
      <c r="BT147" s="681"/>
      <c r="BU147" s="681"/>
      <c r="BV147" s="681"/>
      <c r="BW147" s="687">
        <f t="shared" si="116"/>
        <v>-1.3</v>
      </c>
      <c r="BX147" s="688">
        <f t="shared" si="117"/>
        <v>0</v>
      </c>
      <c r="BY147" s="683">
        <v>1.3</v>
      </c>
      <c r="BZ147" s="681"/>
      <c r="CA147" s="681"/>
      <c r="CB147" s="681"/>
      <c r="CC147" s="687">
        <f t="shared" si="118"/>
        <v>-1.3</v>
      </c>
      <c r="CD147" s="688">
        <f t="shared" si="119"/>
        <v>0</v>
      </c>
      <c r="CE147" s="683">
        <v>1.2</v>
      </c>
      <c r="CF147" s="681"/>
      <c r="CG147" s="681"/>
      <c r="CH147" s="681"/>
      <c r="CI147" s="687">
        <f t="shared" si="120"/>
        <v>-1.2</v>
      </c>
      <c r="CJ147" s="688">
        <f t="shared" si="121"/>
        <v>0</v>
      </c>
      <c r="CK147" s="687">
        <f t="shared" si="122"/>
        <v>3.8</v>
      </c>
      <c r="CL147" s="681"/>
      <c r="CM147" s="687">
        <f t="shared" si="123"/>
        <v>0</v>
      </c>
      <c r="CN147" s="681"/>
      <c r="CO147" s="687">
        <f t="shared" si="124"/>
        <v>-3.8</v>
      </c>
      <c r="CP147" s="688">
        <f t="shared" si="125"/>
        <v>0</v>
      </c>
      <c r="CQ147" s="683">
        <v>1.3</v>
      </c>
      <c r="CR147" s="681"/>
      <c r="CS147" s="681"/>
      <c r="CT147" s="681"/>
      <c r="CU147" s="687">
        <f t="shared" si="126"/>
        <v>-1.3</v>
      </c>
      <c r="CV147" s="688">
        <f t="shared" si="127"/>
        <v>0</v>
      </c>
      <c r="CW147" s="683">
        <v>1.2</v>
      </c>
      <c r="CX147" s="681"/>
      <c r="CY147" s="681"/>
      <c r="CZ147" s="681"/>
      <c r="DA147" s="687">
        <f t="shared" si="128"/>
        <v>-1.2</v>
      </c>
      <c r="DB147" s="688">
        <f t="shared" si="129"/>
        <v>0</v>
      </c>
      <c r="DC147" s="683">
        <v>1.3</v>
      </c>
      <c r="DD147" s="681"/>
      <c r="DE147" s="681"/>
      <c r="DF147" s="681"/>
      <c r="DG147" s="687">
        <f t="shared" si="130"/>
        <v>-1.3</v>
      </c>
      <c r="DH147" s="688">
        <f t="shared" si="131"/>
        <v>0</v>
      </c>
    </row>
    <row r="148" spans="1:112" ht="21.75" customHeight="1">
      <c r="A148">
        <v>6.16</v>
      </c>
      <c r="B148" s="343" t="s">
        <v>1310</v>
      </c>
      <c r="C148" s="337" t="s">
        <v>995</v>
      </c>
      <c r="D148" s="343" t="s">
        <v>1310</v>
      </c>
      <c r="E148" s="528" t="s">
        <v>4677</v>
      </c>
      <c r="F148" s="528"/>
      <c r="G148" s="529"/>
      <c r="H148" s="530"/>
      <c r="I148" s="530"/>
      <c r="J148" s="663" t="s">
        <v>1312</v>
      </c>
      <c r="K148" s="687">
        <f t="shared" si="88"/>
        <v>84.5</v>
      </c>
      <c r="L148" s="681"/>
      <c r="M148" s="687">
        <f t="shared" si="89"/>
        <v>0</v>
      </c>
      <c r="N148" s="681"/>
      <c r="O148" s="687">
        <f t="shared" si="90"/>
        <v>-84.5</v>
      </c>
      <c r="P148" s="688">
        <f t="shared" si="91"/>
        <v>0</v>
      </c>
      <c r="Q148" s="687">
        <f t="shared" si="92"/>
        <v>21.7</v>
      </c>
      <c r="R148" s="681"/>
      <c r="S148" s="687">
        <f t="shared" si="93"/>
        <v>0</v>
      </c>
      <c r="T148" s="681"/>
      <c r="U148" s="687">
        <f t="shared" si="94"/>
        <v>-21.7</v>
      </c>
      <c r="V148" s="688">
        <f t="shared" si="95"/>
        <v>0</v>
      </c>
      <c r="W148" s="683">
        <v>8.1999999999999993</v>
      </c>
      <c r="X148" s="681"/>
      <c r="Y148" s="681"/>
      <c r="Z148" s="681"/>
      <c r="AA148" s="687">
        <f t="shared" si="96"/>
        <v>-8.1999999999999993</v>
      </c>
      <c r="AB148" s="688">
        <f t="shared" si="97"/>
        <v>0</v>
      </c>
      <c r="AC148" s="683">
        <v>6.4</v>
      </c>
      <c r="AD148" s="681"/>
      <c r="AE148" s="681"/>
      <c r="AF148" s="681"/>
      <c r="AG148" s="687">
        <f t="shared" si="98"/>
        <v>-6.4</v>
      </c>
      <c r="AH148" s="688">
        <f t="shared" si="99"/>
        <v>0</v>
      </c>
      <c r="AI148" s="683">
        <v>7.1</v>
      </c>
      <c r="AJ148" s="681"/>
      <c r="AK148" s="681"/>
      <c r="AL148" s="681"/>
      <c r="AM148" s="687">
        <f t="shared" si="100"/>
        <v>-7.1</v>
      </c>
      <c r="AN148" s="688">
        <f t="shared" si="101"/>
        <v>0</v>
      </c>
      <c r="AO148" s="687">
        <f t="shared" si="102"/>
        <v>16.600000000000001</v>
      </c>
      <c r="AP148" s="681"/>
      <c r="AQ148" s="687">
        <f t="shared" si="103"/>
        <v>0</v>
      </c>
      <c r="AR148" s="681"/>
      <c r="AS148" s="687">
        <f t="shared" si="104"/>
        <v>-16.600000000000001</v>
      </c>
      <c r="AT148" s="688">
        <f t="shared" si="105"/>
        <v>0</v>
      </c>
      <c r="AU148" s="683">
        <v>7.1</v>
      </c>
      <c r="AV148" s="681"/>
      <c r="AW148" s="681"/>
      <c r="AX148" s="681"/>
      <c r="AY148" s="687">
        <f t="shared" si="106"/>
        <v>-7.1</v>
      </c>
      <c r="AZ148" s="688">
        <f t="shared" si="107"/>
        <v>0</v>
      </c>
      <c r="BA148" s="683">
        <v>2.6</v>
      </c>
      <c r="BB148" s="681"/>
      <c r="BC148" s="681"/>
      <c r="BD148" s="681"/>
      <c r="BE148" s="687">
        <f t="shared" si="108"/>
        <v>-2.6</v>
      </c>
      <c r="BF148" s="688">
        <f t="shared" si="109"/>
        <v>0</v>
      </c>
      <c r="BG148" s="683">
        <v>6.9</v>
      </c>
      <c r="BH148" s="681"/>
      <c r="BI148" s="681"/>
      <c r="BJ148" s="681"/>
      <c r="BK148" s="687">
        <f t="shared" si="110"/>
        <v>-6.9</v>
      </c>
      <c r="BL148" s="688">
        <f t="shared" si="111"/>
        <v>0</v>
      </c>
      <c r="BM148" s="687">
        <f t="shared" si="112"/>
        <v>21</v>
      </c>
      <c r="BN148" s="681"/>
      <c r="BO148" s="687">
        <f t="shared" si="113"/>
        <v>0</v>
      </c>
      <c r="BP148" s="681"/>
      <c r="BQ148" s="687">
        <f t="shared" si="114"/>
        <v>-21</v>
      </c>
      <c r="BR148" s="688">
        <f t="shared" si="115"/>
        <v>0</v>
      </c>
      <c r="BS148" s="683">
        <v>8.6</v>
      </c>
      <c r="BT148" s="681"/>
      <c r="BU148" s="681"/>
      <c r="BV148" s="681"/>
      <c r="BW148" s="687">
        <f t="shared" si="116"/>
        <v>-8.6</v>
      </c>
      <c r="BX148" s="688">
        <f t="shared" si="117"/>
        <v>0</v>
      </c>
      <c r="BY148" s="683">
        <v>6.4</v>
      </c>
      <c r="BZ148" s="681"/>
      <c r="CA148" s="681"/>
      <c r="CB148" s="681"/>
      <c r="CC148" s="687">
        <f t="shared" si="118"/>
        <v>-6.4</v>
      </c>
      <c r="CD148" s="688">
        <f t="shared" si="119"/>
        <v>0</v>
      </c>
      <c r="CE148" s="683">
        <v>6</v>
      </c>
      <c r="CF148" s="681"/>
      <c r="CG148" s="681"/>
      <c r="CH148" s="681"/>
      <c r="CI148" s="687">
        <f t="shared" si="120"/>
        <v>-6</v>
      </c>
      <c r="CJ148" s="688">
        <f t="shared" si="121"/>
        <v>0</v>
      </c>
      <c r="CK148" s="687">
        <f t="shared" si="122"/>
        <v>25.2</v>
      </c>
      <c r="CL148" s="681"/>
      <c r="CM148" s="687">
        <f t="shared" si="123"/>
        <v>0</v>
      </c>
      <c r="CN148" s="681"/>
      <c r="CO148" s="687">
        <f t="shared" si="124"/>
        <v>-25.2</v>
      </c>
      <c r="CP148" s="688">
        <f t="shared" si="125"/>
        <v>0</v>
      </c>
      <c r="CQ148" s="683">
        <v>9.6999999999999993</v>
      </c>
      <c r="CR148" s="681"/>
      <c r="CS148" s="681"/>
      <c r="CT148" s="681"/>
      <c r="CU148" s="687">
        <f t="shared" si="126"/>
        <v>-9.6999999999999993</v>
      </c>
      <c r="CV148" s="688">
        <f t="shared" si="127"/>
        <v>0</v>
      </c>
      <c r="CW148" s="683">
        <v>9.3000000000000007</v>
      </c>
      <c r="CX148" s="681"/>
      <c r="CY148" s="681"/>
      <c r="CZ148" s="681"/>
      <c r="DA148" s="687">
        <f t="shared" si="128"/>
        <v>-9.3000000000000007</v>
      </c>
      <c r="DB148" s="688">
        <f t="shared" si="129"/>
        <v>0</v>
      </c>
      <c r="DC148" s="683">
        <v>6.2</v>
      </c>
      <c r="DD148" s="681"/>
      <c r="DE148" s="681"/>
      <c r="DF148" s="681"/>
      <c r="DG148" s="687">
        <f t="shared" si="130"/>
        <v>-6.2</v>
      </c>
      <c r="DH148" s="688">
        <f t="shared" si="131"/>
        <v>0</v>
      </c>
    </row>
    <row r="149" spans="1:112" ht="21.75" customHeight="1">
      <c r="A149">
        <v>0</v>
      </c>
      <c r="B149" s="343" t="s">
        <v>4557</v>
      </c>
      <c r="C149" s="337" t="s">
        <v>1058</v>
      </c>
      <c r="D149" s="343" t="s">
        <v>4557</v>
      </c>
      <c r="E149" s="528" t="s">
        <v>4678</v>
      </c>
      <c r="F149" s="528"/>
      <c r="G149" s="529"/>
      <c r="H149" s="530"/>
      <c r="I149" s="530"/>
      <c r="J149" s="663" t="s">
        <v>883</v>
      </c>
      <c r="K149" s="687">
        <f t="shared" si="88"/>
        <v>0</v>
      </c>
      <c r="L149" s="681"/>
      <c r="M149" s="687">
        <f t="shared" si="89"/>
        <v>0</v>
      </c>
      <c r="N149" s="681"/>
      <c r="O149" s="687">
        <f t="shared" si="90"/>
        <v>0</v>
      </c>
      <c r="P149" s="688" t="str">
        <f t="shared" si="91"/>
        <v>-</v>
      </c>
      <c r="Q149" s="687">
        <f t="shared" si="92"/>
        <v>0</v>
      </c>
      <c r="R149" s="681"/>
      <c r="S149" s="687">
        <f t="shared" si="93"/>
        <v>0</v>
      </c>
      <c r="T149" s="681"/>
      <c r="U149" s="687">
        <f t="shared" si="94"/>
        <v>0</v>
      </c>
      <c r="V149" s="688" t="str">
        <f t="shared" si="95"/>
        <v>-</v>
      </c>
      <c r="W149" s="683">
        <v>0</v>
      </c>
      <c r="X149" s="681"/>
      <c r="Y149" s="681"/>
      <c r="Z149" s="681"/>
      <c r="AA149" s="687">
        <f t="shared" si="96"/>
        <v>0</v>
      </c>
      <c r="AB149" s="688" t="str">
        <f t="shared" si="97"/>
        <v>-</v>
      </c>
      <c r="AC149" s="683">
        <v>0</v>
      </c>
      <c r="AD149" s="681"/>
      <c r="AE149" s="681"/>
      <c r="AF149" s="681"/>
      <c r="AG149" s="687">
        <f t="shared" si="98"/>
        <v>0</v>
      </c>
      <c r="AH149" s="688" t="str">
        <f t="shared" si="99"/>
        <v>-</v>
      </c>
      <c r="AI149" s="683">
        <v>0</v>
      </c>
      <c r="AJ149" s="681"/>
      <c r="AK149" s="681"/>
      <c r="AL149" s="681"/>
      <c r="AM149" s="687">
        <f t="shared" si="100"/>
        <v>0</v>
      </c>
      <c r="AN149" s="688" t="str">
        <f t="shared" si="101"/>
        <v>-</v>
      </c>
      <c r="AO149" s="687">
        <f t="shared" si="102"/>
        <v>0</v>
      </c>
      <c r="AP149" s="681"/>
      <c r="AQ149" s="687">
        <f t="shared" si="103"/>
        <v>0</v>
      </c>
      <c r="AR149" s="681"/>
      <c r="AS149" s="687">
        <f t="shared" si="104"/>
        <v>0</v>
      </c>
      <c r="AT149" s="688" t="str">
        <f t="shared" si="105"/>
        <v>-</v>
      </c>
      <c r="AU149" s="683">
        <v>0</v>
      </c>
      <c r="AV149" s="681"/>
      <c r="AW149" s="681"/>
      <c r="AX149" s="681"/>
      <c r="AY149" s="687">
        <f t="shared" si="106"/>
        <v>0</v>
      </c>
      <c r="AZ149" s="688" t="str">
        <f t="shared" si="107"/>
        <v>-</v>
      </c>
      <c r="BA149" s="683">
        <v>0</v>
      </c>
      <c r="BB149" s="681"/>
      <c r="BC149" s="681"/>
      <c r="BD149" s="681"/>
      <c r="BE149" s="687">
        <f t="shared" si="108"/>
        <v>0</v>
      </c>
      <c r="BF149" s="688" t="str">
        <f t="shared" si="109"/>
        <v>-</v>
      </c>
      <c r="BG149" s="683">
        <v>0</v>
      </c>
      <c r="BH149" s="681"/>
      <c r="BI149" s="681"/>
      <c r="BJ149" s="681"/>
      <c r="BK149" s="687">
        <f t="shared" si="110"/>
        <v>0</v>
      </c>
      <c r="BL149" s="688" t="str">
        <f t="shared" si="111"/>
        <v>-</v>
      </c>
      <c r="BM149" s="687">
        <f t="shared" si="112"/>
        <v>0</v>
      </c>
      <c r="BN149" s="681"/>
      <c r="BO149" s="687">
        <f t="shared" si="113"/>
        <v>0</v>
      </c>
      <c r="BP149" s="681"/>
      <c r="BQ149" s="687">
        <f t="shared" si="114"/>
        <v>0</v>
      </c>
      <c r="BR149" s="688" t="str">
        <f t="shared" si="115"/>
        <v>-</v>
      </c>
      <c r="BS149" s="683">
        <v>0</v>
      </c>
      <c r="BT149" s="681"/>
      <c r="BU149" s="681"/>
      <c r="BV149" s="681"/>
      <c r="BW149" s="687">
        <f t="shared" si="116"/>
        <v>0</v>
      </c>
      <c r="BX149" s="688" t="str">
        <f t="shared" si="117"/>
        <v>-</v>
      </c>
      <c r="BY149" s="683">
        <v>0</v>
      </c>
      <c r="BZ149" s="681"/>
      <c r="CA149" s="681"/>
      <c r="CB149" s="681"/>
      <c r="CC149" s="687">
        <f t="shared" si="118"/>
        <v>0</v>
      </c>
      <c r="CD149" s="688" t="str">
        <f t="shared" si="119"/>
        <v>-</v>
      </c>
      <c r="CE149" s="683">
        <v>0</v>
      </c>
      <c r="CF149" s="681"/>
      <c r="CG149" s="681"/>
      <c r="CH149" s="681"/>
      <c r="CI149" s="687">
        <f t="shared" si="120"/>
        <v>0</v>
      </c>
      <c r="CJ149" s="688" t="str">
        <f t="shared" si="121"/>
        <v>-</v>
      </c>
      <c r="CK149" s="687">
        <f t="shared" si="122"/>
        <v>0</v>
      </c>
      <c r="CL149" s="681"/>
      <c r="CM149" s="687">
        <f t="shared" si="123"/>
        <v>0</v>
      </c>
      <c r="CN149" s="681"/>
      <c r="CO149" s="687">
        <f t="shared" si="124"/>
        <v>0</v>
      </c>
      <c r="CP149" s="688" t="str">
        <f t="shared" si="125"/>
        <v>-</v>
      </c>
      <c r="CQ149" s="683">
        <v>0</v>
      </c>
      <c r="CR149" s="681"/>
      <c r="CS149" s="681"/>
      <c r="CT149" s="681"/>
      <c r="CU149" s="687">
        <f t="shared" si="126"/>
        <v>0</v>
      </c>
      <c r="CV149" s="688" t="str">
        <f t="shared" si="127"/>
        <v>-</v>
      </c>
      <c r="CW149" s="683">
        <v>0</v>
      </c>
      <c r="CX149" s="681"/>
      <c r="CY149" s="681"/>
      <c r="CZ149" s="681"/>
      <c r="DA149" s="687">
        <f t="shared" si="128"/>
        <v>0</v>
      </c>
      <c r="DB149" s="688" t="str">
        <f t="shared" si="129"/>
        <v>-</v>
      </c>
      <c r="DC149" s="683">
        <v>0</v>
      </c>
      <c r="DD149" s="681"/>
      <c r="DE149" s="681"/>
      <c r="DF149" s="681"/>
      <c r="DG149" s="687">
        <f t="shared" si="130"/>
        <v>0</v>
      </c>
      <c r="DH149" s="688" t="str">
        <f t="shared" si="131"/>
        <v>-</v>
      </c>
    </row>
    <row r="150" spans="1:112" ht="42.75" customHeight="1">
      <c r="B150" s="504" t="s">
        <v>4559</v>
      </c>
      <c r="C150" s="337" t="s">
        <v>155</v>
      </c>
      <c r="D150" s="504" t="s">
        <v>4559</v>
      </c>
      <c r="E150" s="528" t="s">
        <v>4679</v>
      </c>
      <c r="F150" s="528"/>
      <c r="G150" s="529"/>
      <c r="H150" s="530"/>
      <c r="I150" s="530"/>
      <c r="J150" s="663" t="s">
        <v>883</v>
      </c>
      <c r="K150" s="687">
        <f t="shared" si="88"/>
        <v>0</v>
      </c>
      <c r="L150" s="681"/>
      <c r="M150" s="687">
        <f t="shared" si="89"/>
        <v>0</v>
      </c>
      <c r="N150" s="681"/>
      <c r="O150" s="687">
        <f t="shared" si="90"/>
        <v>0</v>
      </c>
      <c r="P150" s="688" t="str">
        <f t="shared" si="91"/>
        <v>-</v>
      </c>
      <c r="Q150" s="687">
        <f t="shared" si="92"/>
        <v>0</v>
      </c>
      <c r="R150" s="681"/>
      <c r="S150" s="687">
        <f t="shared" si="93"/>
        <v>0</v>
      </c>
      <c r="T150" s="681"/>
      <c r="U150" s="687">
        <f t="shared" si="94"/>
        <v>0</v>
      </c>
      <c r="V150" s="688" t="str">
        <f t="shared" si="95"/>
        <v>-</v>
      </c>
      <c r="W150" s="681"/>
      <c r="X150" s="681"/>
      <c r="Y150" s="681"/>
      <c r="Z150" s="681"/>
      <c r="AA150" s="687">
        <f t="shared" si="96"/>
        <v>0</v>
      </c>
      <c r="AB150" s="688" t="str">
        <f t="shared" si="97"/>
        <v>-</v>
      </c>
      <c r="AC150" s="681"/>
      <c r="AD150" s="681"/>
      <c r="AE150" s="681"/>
      <c r="AF150" s="681"/>
      <c r="AG150" s="687">
        <f t="shared" si="98"/>
        <v>0</v>
      </c>
      <c r="AH150" s="688" t="str">
        <f t="shared" si="99"/>
        <v>-</v>
      </c>
      <c r="AI150" s="681"/>
      <c r="AJ150" s="681"/>
      <c r="AK150" s="681"/>
      <c r="AL150" s="681"/>
      <c r="AM150" s="687">
        <f t="shared" si="100"/>
        <v>0</v>
      </c>
      <c r="AN150" s="688" t="str">
        <f t="shared" si="101"/>
        <v>-</v>
      </c>
      <c r="AO150" s="687">
        <f t="shared" si="102"/>
        <v>0</v>
      </c>
      <c r="AP150" s="681"/>
      <c r="AQ150" s="687">
        <f t="shared" si="103"/>
        <v>0</v>
      </c>
      <c r="AR150" s="681"/>
      <c r="AS150" s="687">
        <f t="shared" si="104"/>
        <v>0</v>
      </c>
      <c r="AT150" s="688" t="str">
        <f t="shared" si="105"/>
        <v>-</v>
      </c>
      <c r="AU150" s="681"/>
      <c r="AV150" s="681"/>
      <c r="AW150" s="681"/>
      <c r="AX150" s="681"/>
      <c r="AY150" s="687">
        <f t="shared" si="106"/>
        <v>0</v>
      </c>
      <c r="AZ150" s="688" t="str">
        <f t="shared" si="107"/>
        <v>-</v>
      </c>
      <c r="BA150" s="681"/>
      <c r="BB150" s="681"/>
      <c r="BC150" s="681"/>
      <c r="BD150" s="681"/>
      <c r="BE150" s="687">
        <f t="shared" si="108"/>
        <v>0</v>
      </c>
      <c r="BF150" s="688" t="str">
        <f t="shared" si="109"/>
        <v>-</v>
      </c>
      <c r="BG150" s="681"/>
      <c r="BH150" s="681"/>
      <c r="BI150" s="681"/>
      <c r="BJ150" s="681"/>
      <c r="BK150" s="687">
        <f t="shared" si="110"/>
        <v>0</v>
      </c>
      <c r="BL150" s="688" t="str">
        <f t="shared" si="111"/>
        <v>-</v>
      </c>
      <c r="BM150" s="687">
        <f t="shared" si="112"/>
        <v>0</v>
      </c>
      <c r="BN150" s="681"/>
      <c r="BO150" s="687">
        <f t="shared" si="113"/>
        <v>0</v>
      </c>
      <c r="BP150" s="681"/>
      <c r="BQ150" s="687">
        <f t="shared" si="114"/>
        <v>0</v>
      </c>
      <c r="BR150" s="688" t="str">
        <f t="shared" si="115"/>
        <v>-</v>
      </c>
      <c r="BS150" s="681"/>
      <c r="BT150" s="681"/>
      <c r="BU150" s="681"/>
      <c r="BV150" s="681"/>
      <c r="BW150" s="687">
        <f t="shared" si="116"/>
        <v>0</v>
      </c>
      <c r="BX150" s="688" t="str">
        <f t="shared" si="117"/>
        <v>-</v>
      </c>
      <c r="BY150" s="681"/>
      <c r="BZ150" s="681"/>
      <c r="CA150" s="681"/>
      <c r="CB150" s="681"/>
      <c r="CC150" s="687">
        <f t="shared" si="118"/>
        <v>0</v>
      </c>
      <c r="CD150" s="688" t="str">
        <f t="shared" si="119"/>
        <v>-</v>
      </c>
      <c r="CE150" s="681"/>
      <c r="CF150" s="681"/>
      <c r="CG150" s="681"/>
      <c r="CH150" s="681"/>
      <c r="CI150" s="687">
        <f t="shared" si="120"/>
        <v>0</v>
      </c>
      <c r="CJ150" s="688" t="str">
        <f t="shared" si="121"/>
        <v>-</v>
      </c>
      <c r="CK150" s="687">
        <f t="shared" si="122"/>
        <v>0</v>
      </c>
      <c r="CL150" s="681"/>
      <c r="CM150" s="687">
        <f t="shared" si="123"/>
        <v>0</v>
      </c>
      <c r="CN150" s="681"/>
      <c r="CO150" s="687">
        <f t="shared" si="124"/>
        <v>0</v>
      </c>
      <c r="CP150" s="688" t="str">
        <f t="shared" si="125"/>
        <v>-</v>
      </c>
      <c r="CQ150" s="681"/>
      <c r="CR150" s="681"/>
      <c r="CS150" s="681"/>
      <c r="CT150" s="681"/>
      <c r="CU150" s="687">
        <f t="shared" si="126"/>
        <v>0</v>
      </c>
      <c r="CV150" s="688" t="str">
        <f t="shared" si="127"/>
        <v>-</v>
      </c>
      <c r="CW150" s="681"/>
      <c r="CX150" s="681"/>
      <c r="CY150" s="681"/>
      <c r="CZ150" s="681"/>
      <c r="DA150" s="687">
        <f t="shared" si="128"/>
        <v>0</v>
      </c>
      <c r="DB150" s="688" t="str">
        <f t="shared" si="129"/>
        <v>-</v>
      </c>
      <c r="DC150" s="681"/>
      <c r="DD150" s="681"/>
      <c r="DE150" s="681"/>
      <c r="DF150" s="681"/>
      <c r="DG150" s="687">
        <f t="shared" si="130"/>
        <v>0</v>
      </c>
      <c r="DH150" s="688" t="str">
        <f t="shared" si="131"/>
        <v>-</v>
      </c>
    </row>
    <row r="151" spans="1:112" ht="21.75" customHeight="1">
      <c r="A151">
        <v>32.040999999999997</v>
      </c>
      <c r="B151" s="336" t="s">
        <v>4680</v>
      </c>
      <c r="C151" s="337" t="s">
        <v>159</v>
      </c>
      <c r="D151" s="336" t="s">
        <v>4680</v>
      </c>
      <c r="E151" s="528" t="s">
        <v>4681</v>
      </c>
      <c r="F151" s="528"/>
      <c r="G151" s="529"/>
      <c r="H151" s="530"/>
      <c r="I151" s="530"/>
      <c r="J151" s="663" t="s">
        <v>883</v>
      </c>
      <c r="K151" s="687">
        <f t="shared" si="88"/>
        <v>346.2</v>
      </c>
      <c r="L151" s="681"/>
      <c r="M151" s="687">
        <f t="shared" si="89"/>
        <v>0</v>
      </c>
      <c r="N151" s="681"/>
      <c r="O151" s="687">
        <f t="shared" si="90"/>
        <v>-346.2</v>
      </c>
      <c r="P151" s="688">
        <f t="shared" si="91"/>
        <v>0</v>
      </c>
      <c r="Q151" s="687">
        <f t="shared" si="92"/>
        <v>86</v>
      </c>
      <c r="R151" s="681"/>
      <c r="S151" s="687">
        <f t="shared" si="93"/>
        <v>0</v>
      </c>
      <c r="T151" s="681"/>
      <c r="U151" s="687">
        <f t="shared" si="94"/>
        <v>-86</v>
      </c>
      <c r="V151" s="688">
        <f t="shared" si="95"/>
        <v>0</v>
      </c>
      <c r="W151" s="683">
        <v>30.7</v>
      </c>
      <c r="X151" s="681"/>
      <c r="Y151" s="681"/>
      <c r="Z151" s="681"/>
      <c r="AA151" s="687">
        <f t="shared" si="96"/>
        <v>-30.7</v>
      </c>
      <c r="AB151" s="688">
        <f t="shared" si="97"/>
        <v>0</v>
      </c>
      <c r="AC151" s="683">
        <v>28.7</v>
      </c>
      <c r="AD151" s="681"/>
      <c r="AE151" s="681"/>
      <c r="AF151" s="681"/>
      <c r="AG151" s="687">
        <f t="shared" si="98"/>
        <v>-28.7</v>
      </c>
      <c r="AH151" s="688">
        <f t="shared" si="99"/>
        <v>0</v>
      </c>
      <c r="AI151" s="683">
        <v>26.6</v>
      </c>
      <c r="AJ151" s="681"/>
      <c r="AK151" s="681"/>
      <c r="AL151" s="681"/>
      <c r="AM151" s="687">
        <f t="shared" si="100"/>
        <v>-26.6</v>
      </c>
      <c r="AN151" s="688">
        <f t="shared" si="101"/>
        <v>0</v>
      </c>
      <c r="AO151" s="687">
        <f t="shared" si="102"/>
        <v>90.3</v>
      </c>
      <c r="AP151" s="681"/>
      <c r="AQ151" s="687">
        <f t="shared" si="103"/>
        <v>0</v>
      </c>
      <c r="AR151" s="681"/>
      <c r="AS151" s="687">
        <f t="shared" si="104"/>
        <v>-90.3</v>
      </c>
      <c r="AT151" s="688">
        <f t="shared" si="105"/>
        <v>0</v>
      </c>
      <c r="AU151" s="683">
        <v>29.5</v>
      </c>
      <c r="AV151" s="681"/>
      <c r="AW151" s="681"/>
      <c r="AX151" s="681"/>
      <c r="AY151" s="687">
        <f t="shared" si="106"/>
        <v>-29.5</v>
      </c>
      <c r="AZ151" s="688">
        <f t="shared" si="107"/>
        <v>0</v>
      </c>
      <c r="BA151" s="683">
        <v>30.8</v>
      </c>
      <c r="BB151" s="681"/>
      <c r="BC151" s="681"/>
      <c r="BD151" s="681"/>
      <c r="BE151" s="687">
        <f t="shared" si="108"/>
        <v>-30.8</v>
      </c>
      <c r="BF151" s="688">
        <f t="shared" si="109"/>
        <v>0</v>
      </c>
      <c r="BG151" s="683">
        <v>30</v>
      </c>
      <c r="BH151" s="681"/>
      <c r="BI151" s="681"/>
      <c r="BJ151" s="681"/>
      <c r="BK151" s="687">
        <f t="shared" si="110"/>
        <v>-30</v>
      </c>
      <c r="BL151" s="688">
        <f t="shared" si="111"/>
        <v>0</v>
      </c>
      <c r="BM151" s="687">
        <f t="shared" si="112"/>
        <v>85.6</v>
      </c>
      <c r="BN151" s="681"/>
      <c r="BO151" s="687">
        <f t="shared" si="113"/>
        <v>0</v>
      </c>
      <c r="BP151" s="681"/>
      <c r="BQ151" s="687">
        <f t="shared" si="114"/>
        <v>-85.6</v>
      </c>
      <c r="BR151" s="688">
        <f t="shared" si="115"/>
        <v>0</v>
      </c>
      <c r="BS151" s="683">
        <v>29.4</v>
      </c>
      <c r="BT151" s="681"/>
      <c r="BU151" s="681"/>
      <c r="BV151" s="681"/>
      <c r="BW151" s="687">
        <f t="shared" si="116"/>
        <v>-29.4</v>
      </c>
      <c r="BX151" s="688">
        <f t="shared" si="117"/>
        <v>0</v>
      </c>
      <c r="BY151" s="683">
        <v>25</v>
      </c>
      <c r="BZ151" s="681"/>
      <c r="CA151" s="681"/>
      <c r="CB151" s="681"/>
      <c r="CC151" s="687">
        <f t="shared" si="118"/>
        <v>-25</v>
      </c>
      <c r="CD151" s="688">
        <f t="shared" si="119"/>
        <v>0</v>
      </c>
      <c r="CE151" s="683">
        <v>31.2</v>
      </c>
      <c r="CF151" s="681"/>
      <c r="CG151" s="681"/>
      <c r="CH151" s="681"/>
      <c r="CI151" s="687">
        <f t="shared" si="120"/>
        <v>-31.2</v>
      </c>
      <c r="CJ151" s="688">
        <f t="shared" si="121"/>
        <v>0</v>
      </c>
      <c r="CK151" s="687">
        <f t="shared" si="122"/>
        <v>84.3</v>
      </c>
      <c r="CL151" s="681"/>
      <c r="CM151" s="687">
        <f t="shared" si="123"/>
        <v>0</v>
      </c>
      <c r="CN151" s="681"/>
      <c r="CO151" s="687">
        <f t="shared" si="124"/>
        <v>-84.3</v>
      </c>
      <c r="CP151" s="688">
        <f t="shared" si="125"/>
        <v>0</v>
      </c>
      <c r="CQ151" s="683">
        <v>30</v>
      </c>
      <c r="CR151" s="681"/>
      <c r="CS151" s="681"/>
      <c r="CT151" s="681"/>
      <c r="CU151" s="687">
        <f t="shared" si="126"/>
        <v>-30</v>
      </c>
      <c r="CV151" s="688">
        <f t="shared" si="127"/>
        <v>0</v>
      </c>
      <c r="CW151" s="683">
        <v>26.6</v>
      </c>
      <c r="CX151" s="681"/>
      <c r="CY151" s="681"/>
      <c r="CZ151" s="681"/>
      <c r="DA151" s="687">
        <f t="shared" si="128"/>
        <v>-26.6</v>
      </c>
      <c r="DB151" s="688">
        <f t="shared" si="129"/>
        <v>0</v>
      </c>
      <c r="DC151" s="683">
        <v>27.7</v>
      </c>
      <c r="DD151" s="681"/>
      <c r="DE151" s="681"/>
      <c r="DF151" s="681"/>
      <c r="DG151" s="687">
        <f t="shared" si="130"/>
        <v>-27.7</v>
      </c>
      <c r="DH151" s="688">
        <f t="shared" si="131"/>
        <v>0</v>
      </c>
    </row>
    <row r="152" spans="1:112" ht="21.75" customHeight="1">
      <c r="A152">
        <v>10</v>
      </c>
      <c r="B152" s="344" t="s">
        <v>4573</v>
      </c>
      <c r="C152" s="337"/>
      <c r="D152" s="344" t="s">
        <v>4573</v>
      </c>
      <c r="E152" s="528" t="s">
        <v>4682</v>
      </c>
      <c r="F152" s="528"/>
      <c r="G152" s="529"/>
      <c r="H152" s="530"/>
      <c r="I152" s="530"/>
      <c r="J152" s="663" t="s">
        <v>883</v>
      </c>
      <c r="K152" s="687">
        <f t="shared" si="88"/>
        <v>120</v>
      </c>
      <c r="L152" s="681"/>
      <c r="M152" s="687">
        <f t="shared" si="89"/>
        <v>0</v>
      </c>
      <c r="N152" s="681"/>
      <c r="O152" s="687">
        <f t="shared" si="90"/>
        <v>-120</v>
      </c>
      <c r="P152" s="688">
        <f t="shared" si="91"/>
        <v>0</v>
      </c>
      <c r="Q152" s="687">
        <f t="shared" si="92"/>
        <v>30</v>
      </c>
      <c r="R152" s="681"/>
      <c r="S152" s="687">
        <f t="shared" si="93"/>
        <v>0</v>
      </c>
      <c r="T152" s="681"/>
      <c r="U152" s="687">
        <f t="shared" si="94"/>
        <v>-30</v>
      </c>
      <c r="V152" s="688">
        <f t="shared" si="95"/>
        <v>0</v>
      </c>
      <c r="W152" s="683">
        <v>10</v>
      </c>
      <c r="X152" s="681"/>
      <c r="Y152" s="681"/>
      <c r="Z152" s="681"/>
      <c r="AA152" s="687">
        <f t="shared" si="96"/>
        <v>-10</v>
      </c>
      <c r="AB152" s="688">
        <f t="shared" si="97"/>
        <v>0</v>
      </c>
      <c r="AC152" s="683">
        <v>10</v>
      </c>
      <c r="AD152" s="681"/>
      <c r="AE152" s="681"/>
      <c r="AF152" s="681"/>
      <c r="AG152" s="687">
        <f t="shared" si="98"/>
        <v>-10</v>
      </c>
      <c r="AH152" s="688">
        <f t="shared" si="99"/>
        <v>0</v>
      </c>
      <c r="AI152" s="683">
        <v>10</v>
      </c>
      <c r="AJ152" s="681"/>
      <c r="AK152" s="681"/>
      <c r="AL152" s="681"/>
      <c r="AM152" s="687">
        <f t="shared" si="100"/>
        <v>-10</v>
      </c>
      <c r="AN152" s="688">
        <f t="shared" si="101"/>
        <v>0</v>
      </c>
      <c r="AO152" s="687">
        <f t="shared" si="102"/>
        <v>30</v>
      </c>
      <c r="AP152" s="681"/>
      <c r="AQ152" s="687">
        <f t="shared" si="103"/>
        <v>0</v>
      </c>
      <c r="AR152" s="681"/>
      <c r="AS152" s="687">
        <f t="shared" si="104"/>
        <v>-30</v>
      </c>
      <c r="AT152" s="688">
        <f t="shared" si="105"/>
        <v>0</v>
      </c>
      <c r="AU152" s="683">
        <v>10</v>
      </c>
      <c r="AV152" s="681"/>
      <c r="AW152" s="681"/>
      <c r="AX152" s="681"/>
      <c r="AY152" s="687">
        <f t="shared" si="106"/>
        <v>-10</v>
      </c>
      <c r="AZ152" s="688">
        <f t="shared" si="107"/>
        <v>0</v>
      </c>
      <c r="BA152" s="683">
        <v>10</v>
      </c>
      <c r="BB152" s="681"/>
      <c r="BC152" s="681"/>
      <c r="BD152" s="681"/>
      <c r="BE152" s="687">
        <f t="shared" si="108"/>
        <v>-10</v>
      </c>
      <c r="BF152" s="688">
        <f t="shared" si="109"/>
        <v>0</v>
      </c>
      <c r="BG152" s="683">
        <v>10</v>
      </c>
      <c r="BH152" s="681"/>
      <c r="BI152" s="681"/>
      <c r="BJ152" s="681"/>
      <c r="BK152" s="687">
        <f t="shared" si="110"/>
        <v>-10</v>
      </c>
      <c r="BL152" s="688">
        <f t="shared" si="111"/>
        <v>0</v>
      </c>
      <c r="BM152" s="687">
        <f t="shared" si="112"/>
        <v>30</v>
      </c>
      <c r="BN152" s="681"/>
      <c r="BO152" s="687">
        <f t="shared" si="113"/>
        <v>0</v>
      </c>
      <c r="BP152" s="681"/>
      <c r="BQ152" s="687">
        <f t="shared" si="114"/>
        <v>-30</v>
      </c>
      <c r="BR152" s="688">
        <f t="shared" si="115"/>
        <v>0</v>
      </c>
      <c r="BS152" s="683">
        <v>10</v>
      </c>
      <c r="BT152" s="681"/>
      <c r="BU152" s="681"/>
      <c r="BV152" s="681"/>
      <c r="BW152" s="687">
        <f t="shared" si="116"/>
        <v>-10</v>
      </c>
      <c r="BX152" s="688">
        <f t="shared" si="117"/>
        <v>0</v>
      </c>
      <c r="BY152" s="683">
        <v>10</v>
      </c>
      <c r="BZ152" s="681"/>
      <c r="CA152" s="681"/>
      <c r="CB152" s="681"/>
      <c r="CC152" s="687">
        <f t="shared" si="118"/>
        <v>-10</v>
      </c>
      <c r="CD152" s="688">
        <f t="shared" si="119"/>
        <v>0</v>
      </c>
      <c r="CE152" s="683">
        <v>10</v>
      </c>
      <c r="CF152" s="681"/>
      <c r="CG152" s="681"/>
      <c r="CH152" s="681"/>
      <c r="CI152" s="687">
        <f t="shared" si="120"/>
        <v>-10</v>
      </c>
      <c r="CJ152" s="688">
        <f t="shared" si="121"/>
        <v>0</v>
      </c>
      <c r="CK152" s="687">
        <f t="shared" si="122"/>
        <v>30</v>
      </c>
      <c r="CL152" s="681"/>
      <c r="CM152" s="687">
        <f t="shared" si="123"/>
        <v>0</v>
      </c>
      <c r="CN152" s="681"/>
      <c r="CO152" s="687">
        <f t="shared" si="124"/>
        <v>-30</v>
      </c>
      <c r="CP152" s="688">
        <f t="shared" si="125"/>
        <v>0</v>
      </c>
      <c r="CQ152" s="683">
        <v>10</v>
      </c>
      <c r="CR152" s="681"/>
      <c r="CS152" s="681"/>
      <c r="CT152" s="681"/>
      <c r="CU152" s="687">
        <f t="shared" si="126"/>
        <v>-10</v>
      </c>
      <c r="CV152" s="688">
        <f t="shared" si="127"/>
        <v>0</v>
      </c>
      <c r="CW152" s="683">
        <v>10</v>
      </c>
      <c r="CX152" s="681"/>
      <c r="CY152" s="681"/>
      <c r="CZ152" s="681"/>
      <c r="DA152" s="687">
        <f t="shared" si="128"/>
        <v>-10</v>
      </c>
      <c r="DB152" s="688">
        <f t="shared" si="129"/>
        <v>0</v>
      </c>
      <c r="DC152" s="683">
        <v>10</v>
      </c>
      <c r="DD152" s="681"/>
      <c r="DE152" s="681"/>
      <c r="DF152" s="681"/>
      <c r="DG152" s="687">
        <f t="shared" si="130"/>
        <v>-10</v>
      </c>
      <c r="DH152" s="688">
        <f t="shared" si="131"/>
        <v>0</v>
      </c>
    </row>
    <row r="153" spans="1:112" ht="21.75" customHeight="1">
      <c r="A153">
        <v>13.565</v>
      </c>
      <c r="B153" s="336" t="s">
        <v>4683</v>
      </c>
      <c r="C153" s="337" t="s">
        <v>160</v>
      </c>
      <c r="D153" s="336" t="s">
        <v>4683</v>
      </c>
      <c r="E153" s="528" t="s">
        <v>4684</v>
      </c>
      <c r="F153" s="528"/>
      <c r="G153" s="529"/>
      <c r="H153" s="530"/>
      <c r="I153" s="530"/>
      <c r="J153" s="663" t="s">
        <v>883</v>
      </c>
      <c r="K153" s="687">
        <f t="shared" si="88"/>
        <v>146.69999999999999</v>
      </c>
      <c r="L153" s="681"/>
      <c r="M153" s="687">
        <f t="shared" si="89"/>
        <v>0</v>
      </c>
      <c r="N153" s="681"/>
      <c r="O153" s="687">
        <f t="shared" si="90"/>
        <v>-146.69999999999999</v>
      </c>
      <c r="P153" s="688">
        <f t="shared" si="91"/>
        <v>0</v>
      </c>
      <c r="Q153" s="687">
        <f t="shared" si="92"/>
        <v>38.200000000000003</v>
      </c>
      <c r="R153" s="681"/>
      <c r="S153" s="687">
        <f t="shared" si="93"/>
        <v>0</v>
      </c>
      <c r="T153" s="681"/>
      <c r="U153" s="687">
        <f t="shared" si="94"/>
        <v>-38.200000000000003</v>
      </c>
      <c r="V153" s="688">
        <f t="shared" si="95"/>
        <v>0</v>
      </c>
      <c r="W153" s="683">
        <v>13.3</v>
      </c>
      <c r="X153" s="681"/>
      <c r="Y153" s="681"/>
      <c r="Z153" s="681"/>
      <c r="AA153" s="687">
        <f t="shared" si="96"/>
        <v>-13.3</v>
      </c>
      <c r="AB153" s="688">
        <f t="shared" si="97"/>
        <v>0</v>
      </c>
      <c r="AC153" s="683">
        <v>12.7</v>
      </c>
      <c r="AD153" s="681"/>
      <c r="AE153" s="681"/>
      <c r="AF153" s="681"/>
      <c r="AG153" s="687">
        <f t="shared" si="98"/>
        <v>-12.7</v>
      </c>
      <c r="AH153" s="688">
        <f t="shared" si="99"/>
        <v>0</v>
      </c>
      <c r="AI153" s="683">
        <v>12.2</v>
      </c>
      <c r="AJ153" s="681"/>
      <c r="AK153" s="681"/>
      <c r="AL153" s="681"/>
      <c r="AM153" s="687">
        <f t="shared" si="100"/>
        <v>-12.2</v>
      </c>
      <c r="AN153" s="688">
        <f t="shared" si="101"/>
        <v>0</v>
      </c>
      <c r="AO153" s="687">
        <f t="shared" si="102"/>
        <v>37.800000000000004</v>
      </c>
      <c r="AP153" s="681"/>
      <c r="AQ153" s="687">
        <f t="shared" si="103"/>
        <v>0</v>
      </c>
      <c r="AR153" s="681"/>
      <c r="AS153" s="687">
        <f t="shared" si="104"/>
        <v>-37.800000000000004</v>
      </c>
      <c r="AT153" s="688">
        <f t="shared" si="105"/>
        <v>0</v>
      </c>
      <c r="AU153" s="683">
        <v>12.9</v>
      </c>
      <c r="AV153" s="681"/>
      <c r="AW153" s="681"/>
      <c r="AX153" s="681"/>
      <c r="AY153" s="687">
        <f t="shared" si="106"/>
        <v>-12.9</v>
      </c>
      <c r="AZ153" s="688">
        <f t="shared" si="107"/>
        <v>0</v>
      </c>
      <c r="BA153" s="683">
        <v>12.8</v>
      </c>
      <c r="BB153" s="681"/>
      <c r="BC153" s="681"/>
      <c r="BD153" s="681"/>
      <c r="BE153" s="687">
        <f t="shared" si="108"/>
        <v>-12.8</v>
      </c>
      <c r="BF153" s="688">
        <f t="shared" si="109"/>
        <v>0</v>
      </c>
      <c r="BG153" s="683">
        <v>12.1</v>
      </c>
      <c r="BH153" s="681"/>
      <c r="BI153" s="681"/>
      <c r="BJ153" s="681"/>
      <c r="BK153" s="687">
        <f t="shared" si="110"/>
        <v>-12.1</v>
      </c>
      <c r="BL153" s="688">
        <f t="shared" si="111"/>
        <v>0</v>
      </c>
      <c r="BM153" s="687">
        <f t="shared" si="112"/>
        <v>36.4</v>
      </c>
      <c r="BN153" s="681"/>
      <c r="BO153" s="687">
        <f t="shared" si="113"/>
        <v>0</v>
      </c>
      <c r="BP153" s="681"/>
      <c r="BQ153" s="687">
        <f t="shared" si="114"/>
        <v>-36.4</v>
      </c>
      <c r="BR153" s="688">
        <f t="shared" si="115"/>
        <v>0</v>
      </c>
      <c r="BS153" s="683">
        <v>12.3</v>
      </c>
      <c r="BT153" s="681"/>
      <c r="BU153" s="681"/>
      <c r="BV153" s="681"/>
      <c r="BW153" s="687">
        <f t="shared" si="116"/>
        <v>-12.3</v>
      </c>
      <c r="BX153" s="688">
        <f t="shared" si="117"/>
        <v>0</v>
      </c>
      <c r="BY153" s="683">
        <v>10.7</v>
      </c>
      <c r="BZ153" s="681"/>
      <c r="CA153" s="681"/>
      <c r="CB153" s="681"/>
      <c r="CC153" s="687">
        <f t="shared" si="118"/>
        <v>-10.7</v>
      </c>
      <c r="CD153" s="688">
        <f t="shared" si="119"/>
        <v>0</v>
      </c>
      <c r="CE153" s="683">
        <v>13.4</v>
      </c>
      <c r="CF153" s="681"/>
      <c r="CG153" s="681"/>
      <c r="CH153" s="681"/>
      <c r="CI153" s="687">
        <f t="shared" si="120"/>
        <v>-13.4</v>
      </c>
      <c r="CJ153" s="688">
        <f t="shared" si="121"/>
        <v>0</v>
      </c>
      <c r="CK153" s="687">
        <f t="shared" si="122"/>
        <v>34.299999999999997</v>
      </c>
      <c r="CL153" s="681"/>
      <c r="CM153" s="687">
        <f t="shared" si="123"/>
        <v>0</v>
      </c>
      <c r="CN153" s="681"/>
      <c r="CO153" s="687">
        <f t="shared" si="124"/>
        <v>-34.299999999999997</v>
      </c>
      <c r="CP153" s="688">
        <f t="shared" si="125"/>
        <v>0</v>
      </c>
      <c r="CQ153" s="683">
        <v>11.5</v>
      </c>
      <c r="CR153" s="681"/>
      <c r="CS153" s="681"/>
      <c r="CT153" s="681"/>
      <c r="CU153" s="687">
        <f t="shared" si="126"/>
        <v>-11.5</v>
      </c>
      <c r="CV153" s="688">
        <f t="shared" si="127"/>
        <v>0</v>
      </c>
      <c r="CW153" s="683">
        <v>11.3</v>
      </c>
      <c r="CX153" s="681"/>
      <c r="CY153" s="681"/>
      <c r="CZ153" s="681"/>
      <c r="DA153" s="687">
        <f t="shared" si="128"/>
        <v>-11.3</v>
      </c>
      <c r="DB153" s="688">
        <f t="shared" si="129"/>
        <v>0</v>
      </c>
      <c r="DC153" s="683">
        <v>11.5</v>
      </c>
      <c r="DD153" s="681"/>
      <c r="DE153" s="681"/>
      <c r="DF153" s="681"/>
      <c r="DG153" s="687">
        <f t="shared" si="130"/>
        <v>-11.5</v>
      </c>
      <c r="DH153" s="688">
        <f t="shared" si="131"/>
        <v>0</v>
      </c>
    </row>
    <row r="154" spans="1:112" ht="21.75" customHeight="1">
      <c r="A154">
        <v>0</v>
      </c>
      <c r="B154" s="344" t="s">
        <v>4573</v>
      </c>
      <c r="C154" s="337"/>
      <c r="D154" s="344" t="s">
        <v>4573</v>
      </c>
      <c r="E154" s="528" t="s">
        <v>4685</v>
      </c>
      <c r="F154" s="528"/>
      <c r="G154" s="529"/>
      <c r="H154" s="530"/>
      <c r="I154" s="530"/>
      <c r="J154" s="663" t="s">
        <v>883</v>
      </c>
      <c r="K154" s="687">
        <f t="shared" si="88"/>
        <v>2.4000000000000004</v>
      </c>
      <c r="L154" s="681"/>
      <c r="M154" s="687">
        <f t="shared" si="89"/>
        <v>0</v>
      </c>
      <c r="N154" s="681"/>
      <c r="O154" s="687">
        <f t="shared" si="90"/>
        <v>-2.4000000000000004</v>
      </c>
      <c r="P154" s="688">
        <f t="shared" si="91"/>
        <v>0</v>
      </c>
      <c r="Q154" s="687">
        <f t="shared" si="92"/>
        <v>0.60000000000000009</v>
      </c>
      <c r="R154" s="681"/>
      <c r="S154" s="687">
        <f t="shared" si="93"/>
        <v>0</v>
      </c>
      <c r="T154" s="681"/>
      <c r="U154" s="687">
        <f t="shared" si="94"/>
        <v>-0.60000000000000009</v>
      </c>
      <c r="V154" s="688">
        <f t="shared" si="95"/>
        <v>0</v>
      </c>
      <c r="W154" s="683">
        <v>0.2</v>
      </c>
      <c r="X154" s="681"/>
      <c r="Y154" s="681"/>
      <c r="Z154" s="681"/>
      <c r="AA154" s="687">
        <f t="shared" si="96"/>
        <v>-0.2</v>
      </c>
      <c r="AB154" s="688">
        <f t="shared" si="97"/>
        <v>0</v>
      </c>
      <c r="AC154" s="683">
        <v>0.2</v>
      </c>
      <c r="AD154" s="681"/>
      <c r="AE154" s="681"/>
      <c r="AF154" s="681"/>
      <c r="AG154" s="687">
        <f t="shared" si="98"/>
        <v>-0.2</v>
      </c>
      <c r="AH154" s="688">
        <f t="shared" si="99"/>
        <v>0</v>
      </c>
      <c r="AI154" s="683">
        <v>0.2</v>
      </c>
      <c r="AJ154" s="681"/>
      <c r="AK154" s="681"/>
      <c r="AL154" s="681"/>
      <c r="AM154" s="687">
        <f t="shared" si="100"/>
        <v>-0.2</v>
      </c>
      <c r="AN154" s="688">
        <f t="shared" si="101"/>
        <v>0</v>
      </c>
      <c r="AO154" s="687">
        <f t="shared" si="102"/>
        <v>0.60000000000000009</v>
      </c>
      <c r="AP154" s="681"/>
      <c r="AQ154" s="687">
        <f t="shared" si="103"/>
        <v>0</v>
      </c>
      <c r="AR154" s="681"/>
      <c r="AS154" s="687">
        <f t="shared" si="104"/>
        <v>-0.60000000000000009</v>
      </c>
      <c r="AT154" s="688">
        <f t="shared" si="105"/>
        <v>0</v>
      </c>
      <c r="AU154" s="683">
        <v>0.2</v>
      </c>
      <c r="AV154" s="681"/>
      <c r="AW154" s="681"/>
      <c r="AX154" s="681"/>
      <c r="AY154" s="687">
        <f t="shared" si="106"/>
        <v>-0.2</v>
      </c>
      <c r="AZ154" s="688">
        <f t="shared" si="107"/>
        <v>0</v>
      </c>
      <c r="BA154" s="683">
        <v>0.2</v>
      </c>
      <c r="BB154" s="681"/>
      <c r="BC154" s="681"/>
      <c r="BD154" s="681"/>
      <c r="BE154" s="687">
        <f t="shared" si="108"/>
        <v>-0.2</v>
      </c>
      <c r="BF154" s="688">
        <f t="shared" si="109"/>
        <v>0</v>
      </c>
      <c r="BG154" s="683">
        <v>0.2</v>
      </c>
      <c r="BH154" s="681"/>
      <c r="BI154" s="681"/>
      <c r="BJ154" s="681"/>
      <c r="BK154" s="687">
        <f t="shared" si="110"/>
        <v>-0.2</v>
      </c>
      <c r="BL154" s="688">
        <f t="shared" si="111"/>
        <v>0</v>
      </c>
      <c r="BM154" s="687">
        <f t="shared" si="112"/>
        <v>0.60000000000000009</v>
      </c>
      <c r="BN154" s="681"/>
      <c r="BO154" s="687">
        <f t="shared" si="113"/>
        <v>0</v>
      </c>
      <c r="BP154" s="681"/>
      <c r="BQ154" s="687">
        <f t="shared" si="114"/>
        <v>-0.60000000000000009</v>
      </c>
      <c r="BR154" s="688">
        <f t="shared" si="115"/>
        <v>0</v>
      </c>
      <c r="BS154" s="683">
        <v>0.2</v>
      </c>
      <c r="BT154" s="681"/>
      <c r="BU154" s="681"/>
      <c r="BV154" s="681"/>
      <c r="BW154" s="687">
        <f t="shared" si="116"/>
        <v>-0.2</v>
      </c>
      <c r="BX154" s="688">
        <f t="shared" si="117"/>
        <v>0</v>
      </c>
      <c r="BY154" s="683">
        <v>0.2</v>
      </c>
      <c r="BZ154" s="681"/>
      <c r="CA154" s="681"/>
      <c r="CB154" s="681"/>
      <c r="CC154" s="687">
        <f t="shared" si="118"/>
        <v>-0.2</v>
      </c>
      <c r="CD154" s="688">
        <f t="shared" si="119"/>
        <v>0</v>
      </c>
      <c r="CE154" s="683">
        <v>0.2</v>
      </c>
      <c r="CF154" s="681"/>
      <c r="CG154" s="681"/>
      <c r="CH154" s="681"/>
      <c r="CI154" s="687">
        <f t="shared" si="120"/>
        <v>-0.2</v>
      </c>
      <c r="CJ154" s="688">
        <f t="shared" si="121"/>
        <v>0</v>
      </c>
      <c r="CK154" s="687">
        <f t="shared" si="122"/>
        <v>0.60000000000000009</v>
      </c>
      <c r="CL154" s="681"/>
      <c r="CM154" s="687">
        <f t="shared" si="123"/>
        <v>0</v>
      </c>
      <c r="CN154" s="681"/>
      <c r="CO154" s="687">
        <f t="shared" si="124"/>
        <v>-0.60000000000000009</v>
      </c>
      <c r="CP154" s="688">
        <f t="shared" si="125"/>
        <v>0</v>
      </c>
      <c r="CQ154" s="683">
        <v>0.2</v>
      </c>
      <c r="CR154" s="681"/>
      <c r="CS154" s="681"/>
      <c r="CT154" s="681"/>
      <c r="CU154" s="687">
        <f t="shared" si="126"/>
        <v>-0.2</v>
      </c>
      <c r="CV154" s="688">
        <f t="shared" si="127"/>
        <v>0</v>
      </c>
      <c r="CW154" s="683">
        <v>0.2</v>
      </c>
      <c r="CX154" s="681"/>
      <c r="CY154" s="681"/>
      <c r="CZ154" s="681"/>
      <c r="DA154" s="687">
        <f t="shared" si="128"/>
        <v>-0.2</v>
      </c>
      <c r="DB154" s="688">
        <f t="shared" si="129"/>
        <v>0</v>
      </c>
      <c r="DC154" s="683">
        <v>0.2</v>
      </c>
      <c r="DD154" s="681"/>
      <c r="DE154" s="681"/>
      <c r="DF154" s="681"/>
      <c r="DG154" s="687">
        <f t="shared" si="130"/>
        <v>-0.2</v>
      </c>
      <c r="DH154" s="688">
        <f t="shared" si="131"/>
        <v>0</v>
      </c>
    </row>
    <row r="155" spans="1:112" ht="21.75" customHeight="1">
      <c r="A155">
        <v>5.1849999999999996</v>
      </c>
      <c r="B155" s="344" t="s">
        <v>1215</v>
      </c>
      <c r="C155" s="337"/>
      <c r="D155" s="344" t="s">
        <v>1215</v>
      </c>
      <c r="E155" s="528" t="s">
        <v>4686</v>
      </c>
      <c r="F155" s="528"/>
      <c r="G155" s="529"/>
      <c r="H155" s="530"/>
      <c r="I155" s="530"/>
      <c r="J155" s="663" t="s">
        <v>883</v>
      </c>
      <c r="K155" s="687">
        <f t="shared" si="88"/>
        <v>57.399999999999991</v>
      </c>
      <c r="L155" s="681"/>
      <c r="M155" s="687">
        <f t="shared" si="89"/>
        <v>0</v>
      </c>
      <c r="N155" s="681"/>
      <c r="O155" s="687">
        <f t="shared" si="90"/>
        <v>-57.399999999999991</v>
      </c>
      <c r="P155" s="688">
        <f t="shared" si="91"/>
        <v>0</v>
      </c>
      <c r="Q155" s="687">
        <f t="shared" si="92"/>
        <v>14.9</v>
      </c>
      <c r="R155" s="681"/>
      <c r="S155" s="687">
        <f t="shared" si="93"/>
        <v>0</v>
      </c>
      <c r="T155" s="681"/>
      <c r="U155" s="687">
        <f t="shared" si="94"/>
        <v>-14.9</v>
      </c>
      <c r="V155" s="688">
        <f t="shared" si="95"/>
        <v>0</v>
      </c>
      <c r="W155" s="683">
        <v>4.5</v>
      </c>
      <c r="X155" s="681"/>
      <c r="Y155" s="681"/>
      <c r="Z155" s="681"/>
      <c r="AA155" s="687">
        <f t="shared" si="96"/>
        <v>-4.5</v>
      </c>
      <c r="AB155" s="688">
        <f t="shared" si="97"/>
        <v>0</v>
      </c>
      <c r="AC155" s="683">
        <v>4.9000000000000004</v>
      </c>
      <c r="AD155" s="681"/>
      <c r="AE155" s="681"/>
      <c r="AF155" s="681"/>
      <c r="AG155" s="687">
        <f t="shared" si="98"/>
        <v>-4.9000000000000004</v>
      </c>
      <c r="AH155" s="688">
        <f t="shared" si="99"/>
        <v>0</v>
      </c>
      <c r="AI155" s="683">
        <v>5.5</v>
      </c>
      <c r="AJ155" s="681"/>
      <c r="AK155" s="681"/>
      <c r="AL155" s="681"/>
      <c r="AM155" s="687">
        <f t="shared" si="100"/>
        <v>-5.5</v>
      </c>
      <c r="AN155" s="688">
        <f t="shared" si="101"/>
        <v>0</v>
      </c>
      <c r="AO155" s="687">
        <f t="shared" si="102"/>
        <v>10.899999999999999</v>
      </c>
      <c r="AP155" s="681"/>
      <c r="AQ155" s="687">
        <f t="shared" si="103"/>
        <v>0</v>
      </c>
      <c r="AR155" s="681"/>
      <c r="AS155" s="687">
        <f t="shared" si="104"/>
        <v>-10.899999999999999</v>
      </c>
      <c r="AT155" s="688">
        <f t="shared" si="105"/>
        <v>0</v>
      </c>
      <c r="AU155" s="683">
        <v>5.3</v>
      </c>
      <c r="AV155" s="681"/>
      <c r="AW155" s="681"/>
      <c r="AX155" s="681"/>
      <c r="AY155" s="687">
        <f t="shared" si="106"/>
        <v>-5.3</v>
      </c>
      <c r="AZ155" s="688">
        <f t="shared" si="107"/>
        <v>0</v>
      </c>
      <c r="BA155" s="683">
        <v>1.8</v>
      </c>
      <c r="BB155" s="681"/>
      <c r="BC155" s="681"/>
      <c r="BD155" s="681"/>
      <c r="BE155" s="687">
        <f t="shared" si="108"/>
        <v>-1.8</v>
      </c>
      <c r="BF155" s="688">
        <f t="shared" si="109"/>
        <v>0</v>
      </c>
      <c r="BG155" s="683">
        <v>3.8</v>
      </c>
      <c r="BH155" s="681"/>
      <c r="BI155" s="681"/>
      <c r="BJ155" s="681"/>
      <c r="BK155" s="687">
        <f t="shared" si="110"/>
        <v>-3.8</v>
      </c>
      <c r="BL155" s="688">
        <f t="shared" si="111"/>
        <v>0</v>
      </c>
      <c r="BM155" s="687">
        <f t="shared" si="112"/>
        <v>16.3</v>
      </c>
      <c r="BN155" s="681"/>
      <c r="BO155" s="687">
        <f t="shared" si="113"/>
        <v>0</v>
      </c>
      <c r="BP155" s="681"/>
      <c r="BQ155" s="687">
        <f t="shared" si="114"/>
        <v>-16.3</v>
      </c>
      <c r="BR155" s="688">
        <f t="shared" si="115"/>
        <v>0</v>
      </c>
      <c r="BS155" s="683">
        <v>5.5</v>
      </c>
      <c r="BT155" s="681"/>
      <c r="BU155" s="681"/>
      <c r="BV155" s="681"/>
      <c r="BW155" s="687">
        <f t="shared" si="116"/>
        <v>-5.5</v>
      </c>
      <c r="BX155" s="688">
        <f t="shared" si="117"/>
        <v>0</v>
      </c>
      <c r="BY155" s="683">
        <v>5.5</v>
      </c>
      <c r="BZ155" s="681"/>
      <c r="CA155" s="681"/>
      <c r="CB155" s="681"/>
      <c r="CC155" s="687">
        <f t="shared" si="118"/>
        <v>-5.5</v>
      </c>
      <c r="CD155" s="688">
        <f t="shared" si="119"/>
        <v>0</v>
      </c>
      <c r="CE155" s="683">
        <v>5.3</v>
      </c>
      <c r="CF155" s="681"/>
      <c r="CG155" s="681"/>
      <c r="CH155" s="681"/>
      <c r="CI155" s="687">
        <f t="shared" si="120"/>
        <v>-5.3</v>
      </c>
      <c r="CJ155" s="688">
        <f t="shared" si="121"/>
        <v>0</v>
      </c>
      <c r="CK155" s="687">
        <f t="shared" si="122"/>
        <v>15.3</v>
      </c>
      <c r="CL155" s="681"/>
      <c r="CM155" s="687">
        <f t="shared" si="123"/>
        <v>0</v>
      </c>
      <c r="CN155" s="681"/>
      <c r="CO155" s="687">
        <f t="shared" si="124"/>
        <v>-15.3</v>
      </c>
      <c r="CP155" s="688">
        <f t="shared" si="125"/>
        <v>0</v>
      </c>
      <c r="CQ155" s="683">
        <v>4.5</v>
      </c>
      <c r="CR155" s="681"/>
      <c r="CS155" s="681"/>
      <c r="CT155" s="681"/>
      <c r="CU155" s="687">
        <f t="shared" si="126"/>
        <v>-4.5</v>
      </c>
      <c r="CV155" s="688">
        <f t="shared" si="127"/>
        <v>0</v>
      </c>
      <c r="CW155" s="683">
        <v>5.3</v>
      </c>
      <c r="CX155" s="681"/>
      <c r="CY155" s="681"/>
      <c r="CZ155" s="681"/>
      <c r="DA155" s="687">
        <f t="shared" si="128"/>
        <v>-5.3</v>
      </c>
      <c r="DB155" s="688">
        <f t="shared" si="129"/>
        <v>0</v>
      </c>
      <c r="DC155" s="683">
        <v>5.5</v>
      </c>
      <c r="DD155" s="681"/>
      <c r="DE155" s="681"/>
      <c r="DF155" s="681"/>
      <c r="DG155" s="687">
        <f t="shared" si="130"/>
        <v>-5.5</v>
      </c>
      <c r="DH155" s="688">
        <f t="shared" si="131"/>
        <v>0</v>
      </c>
    </row>
    <row r="156" spans="1:112" ht="21.75" customHeight="1">
      <c r="A156">
        <v>8.3239999999999998</v>
      </c>
      <c r="B156" s="336" t="s">
        <v>4687</v>
      </c>
      <c r="C156" s="337" t="s">
        <v>1161</v>
      </c>
      <c r="D156" s="336" t="s">
        <v>4687</v>
      </c>
      <c r="E156" s="528" t="s">
        <v>4688</v>
      </c>
      <c r="F156" s="528"/>
      <c r="G156" s="529"/>
      <c r="H156" s="530"/>
      <c r="I156" s="530"/>
      <c r="J156" s="663" t="s">
        <v>883</v>
      </c>
      <c r="K156" s="687">
        <f t="shared" si="88"/>
        <v>96.8</v>
      </c>
      <c r="L156" s="681"/>
      <c r="M156" s="687">
        <f t="shared" si="89"/>
        <v>0</v>
      </c>
      <c r="N156" s="681"/>
      <c r="O156" s="687">
        <f t="shared" si="90"/>
        <v>-96.8</v>
      </c>
      <c r="P156" s="688">
        <f t="shared" si="91"/>
        <v>0</v>
      </c>
      <c r="Q156" s="687">
        <f t="shared" si="92"/>
        <v>25.4</v>
      </c>
      <c r="R156" s="681"/>
      <c r="S156" s="687">
        <f t="shared" si="93"/>
        <v>0</v>
      </c>
      <c r="T156" s="681"/>
      <c r="U156" s="687">
        <f t="shared" si="94"/>
        <v>-25.4</v>
      </c>
      <c r="V156" s="688">
        <f t="shared" si="95"/>
        <v>0</v>
      </c>
      <c r="W156" s="683">
        <v>8.8000000000000007</v>
      </c>
      <c r="X156" s="681"/>
      <c r="Y156" s="681"/>
      <c r="Z156" s="681"/>
      <c r="AA156" s="687">
        <f t="shared" si="96"/>
        <v>-8.8000000000000007</v>
      </c>
      <c r="AB156" s="688">
        <f t="shared" si="97"/>
        <v>0</v>
      </c>
      <c r="AC156" s="683">
        <v>8.5</v>
      </c>
      <c r="AD156" s="681"/>
      <c r="AE156" s="681"/>
      <c r="AF156" s="681"/>
      <c r="AG156" s="687">
        <f t="shared" si="98"/>
        <v>-8.5</v>
      </c>
      <c r="AH156" s="688">
        <f t="shared" si="99"/>
        <v>0</v>
      </c>
      <c r="AI156" s="683">
        <v>8.1</v>
      </c>
      <c r="AJ156" s="681"/>
      <c r="AK156" s="681"/>
      <c r="AL156" s="681"/>
      <c r="AM156" s="687">
        <f t="shared" si="100"/>
        <v>-8.1</v>
      </c>
      <c r="AN156" s="688">
        <f t="shared" si="101"/>
        <v>0</v>
      </c>
      <c r="AO156" s="687">
        <f t="shared" si="102"/>
        <v>24</v>
      </c>
      <c r="AP156" s="681"/>
      <c r="AQ156" s="687">
        <f t="shared" si="103"/>
        <v>0</v>
      </c>
      <c r="AR156" s="681"/>
      <c r="AS156" s="687">
        <f t="shared" si="104"/>
        <v>-24</v>
      </c>
      <c r="AT156" s="688">
        <f t="shared" si="105"/>
        <v>0</v>
      </c>
      <c r="AU156" s="683">
        <v>8.3000000000000007</v>
      </c>
      <c r="AV156" s="681"/>
      <c r="AW156" s="681"/>
      <c r="AX156" s="681"/>
      <c r="AY156" s="687">
        <f t="shared" si="106"/>
        <v>-8.3000000000000007</v>
      </c>
      <c r="AZ156" s="688">
        <f t="shared" si="107"/>
        <v>0</v>
      </c>
      <c r="BA156" s="683">
        <v>8</v>
      </c>
      <c r="BB156" s="681"/>
      <c r="BC156" s="681"/>
      <c r="BD156" s="681"/>
      <c r="BE156" s="687">
        <f t="shared" si="108"/>
        <v>-8</v>
      </c>
      <c r="BF156" s="688">
        <f t="shared" si="109"/>
        <v>0</v>
      </c>
      <c r="BG156" s="683">
        <v>7.7</v>
      </c>
      <c r="BH156" s="681"/>
      <c r="BI156" s="681"/>
      <c r="BJ156" s="681"/>
      <c r="BK156" s="687">
        <f t="shared" si="110"/>
        <v>-7.7</v>
      </c>
      <c r="BL156" s="688">
        <f t="shared" si="111"/>
        <v>0</v>
      </c>
      <c r="BM156" s="687">
        <f t="shared" si="112"/>
        <v>24.4</v>
      </c>
      <c r="BN156" s="681"/>
      <c r="BO156" s="687">
        <f t="shared" si="113"/>
        <v>0</v>
      </c>
      <c r="BP156" s="681"/>
      <c r="BQ156" s="687">
        <f t="shared" si="114"/>
        <v>-24.4</v>
      </c>
      <c r="BR156" s="688">
        <f t="shared" si="115"/>
        <v>0</v>
      </c>
      <c r="BS156" s="683">
        <v>8.1</v>
      </c>
      <c r="BT156" s="681"/>
      <c r="BU156" s="681"/>
      <c r="BV156" s="681"/>
      <c r="BW156" s="687">
        <f t="shared" si="116"/>
        <v>-8.1</v>
      </c>
      <c r="BX156" s="688">
        <f t="shared" si="117"/>
        <v>0</v>
      </c>
      <c r="BY156" s="683">
        <v>7</v>
      </c>
      <c r="BZ156" s="681"/>
      <c r="CA156" s="681"/>
      <c r="CB156" s="681"/>
      <c r="CC156" s="687">
        <f t="shared" si="118"/>
        <v>-7</v>
      </c>
      <c r="CD156" s="688">
        <f t="shared" si="119"/>
        <v>0</v>
      </c>
      <c r="CE156" s="683">
        <v>9.3000000000000007</v>
      </c>
      <c r="CF156" s="681"/>
      <c r="CG156" s="681"/>
      <c r="CH156" s="681"/>
      <c r="CI156" s="687">
        <f t="shared" si="120"/>
        <v>-9.3000000000000007</v>
      </c>
      <c r="CJ156" s="688">
        <f t="shared" si="121"/>
        <v>0</v>
      </c>
      <c r="CK156" s="687">
        <f t="shared" si="122"/>
        <v>23</v>
      </c>
      <c r="CL156" s="681"/>
      <c r="CM156" s="687">
        <f t="shared" si="123"/>
        <v>0</v>
      </c>
      <c r="CN156" s="681"/>
      <c r="CO156" s="687">
        <f t="shared" si="124"/>
        <v>-23</v>
      </c>
      <c r="CP156" s="688">
        <f t="shared" si="125"/>
        <v>0</v>
      </c>
      <c r="CQ156" s="683">
        <v>8.1</v>
      </c>
      <c r="CR156" s="681"/>
      <c r="CS156" s="681"/>
      <c r="CT156" s="681"/>
      <c r="CU156" s="687">
        <f t="shared" si="126"/>
        <v>-8.1</v>
      </c>
      <c r="CV156" s="688">
        <f t="shared" si="127"/>
        <v>0</v>
      </c>
      <c r="CW156" s="683">
        <v>7.5</v>
      </c>
      <c r="CX156" s="681"/>
      <c r="CY156" s="681"/>
      <c r="CZ156" s="681"/>
      <c r="DA156" s="687">
        <f t="shared" si="128"/>
        <v>-7.5</v>
      </c>
      <c r="DB156" s="688">
        <f t="shared" si="129"/>
        <v>0</v>
      </c>
      <c r="DC156" s="683">
        <v>7.4</v>
      </c>
      <c r="DD156" s="681"/>
      <c r="DE156" s="681"/>
      <c r="DF156" s="681"/>
      <c r="DG156" s="687">
        <f t="shared" si="130"/>
        <v>-7.4</v>
      </c>
      <c r="DH156" s="688">
        <f t="shared" si="131"/>
        <v>0</v>
      </c>
    </row>
    <row r="157" spans="1:112" ht="21.75" customHeight="1">
      <c r="A157">
        <v>8.2940000000000005</v>
      </c>
      <c r="B157" s="344" t="s">
        <v>4573</v>
      </c>
      <c r="C157" s="337"/>
      <c r="D157" s="344" t="s">
        <v>4573</v>
      </c>
      <c r="E157" s="528" t="s">
        <v>4689</v>
      </c>
      <c r="F157" s="528"/>
      <c r="G157" s="529"/>
      <c r="H157" s="530"/>
      <c r="I157" s="530"/>
      <c r="J157" s="663" t="s">
        <v>883</v>
      </c>
      <c r="K157" s="687">
        <f t="shared" si="88"/>
        <v>96.8</v>
      </c>
      <c r="L157" s="681"/>
      <c r="M157" s="687">
        <f t="shared" si="89"/>
        <v>0</v>
      </c>
      <c r="N157" s="681"/>
      <c r="O157" s="687">
        <f t="shared" si="90"/>
        <v>-96.8</v>
      </c>
      <c r="P157" s="688">
        <f t="shared" si="91"/>
        <v>0</v>
      </c>
      <c r="Q157" s="687">
        <f t="shared" si="92"/>
        <v>25.4</v>
      </c>
      <c r="R157" s="681"/>
      <c r="S157" s="687">
        <f t="shared" si="93"/>
        <v>0</v>
      </c>
      <c r="T157" s="681"/>
      <c r="U157" s="687">
        <f t="shared" si="94"/>
        <v>-25.4</v>
      </c>
      <c r="V157" s="688">
        <f t="shared" si="95"/>
        <v>0</v>
      </c>
      <c r="W157" s="683">
        <v>8.8000000000000007</v>
      </c>
      <c r="X157" s="681"/>
      <c r="Y157" s="681"/>
      <c r="Z157" s="681"/>
      <c r="AA157" s="687">
        <f t="shared" si="96"/>
        <v>-8.8000000000000007</v>
      </c>
      <c r="AB157" s="688">
        <f t="shared" si="97"/>
        <v>0</v>
      </c>
      <c r="AC157" s="683">
        <v>8.5</v>
      </c>
      <c r="AD157" s="681"/>
      <c r="AE157" s="681"/>
      <c r="AF157" s="681"/>
      <c r="AG157" s="687">
        <f t="shared" si="98"/>
        <v>-8.5</v>
      </c>
      <c r="AH157" s="688">
        <f t="shared" si="99"/>
        <v>0</v>
      </c>
      <c r="AI157" s="683">
        <v>8.1</v>
      </c>
      <c r="AJ157" s="681"/>
      <c r="AK157" s="681"/>
      <c r="AL157" s="681"/>
      <c r="AM157" s="687">
        <f t="shared" si="100"/>
        <v>-8.1</v>
      </c>
      <c r="AN157" s="688">
        <f t="shared" si="101"/>
        <v>0</v>
      </c>
      <c r="AO157" s="687">
        <f t="shared" si="102"/>
        <v>24</v>
      </c>
      <c r="AP157" s="681"/>
      <c r="AQ157" s="687">
        <f t="shared" si="103"/>
        <v>0</v>
      </c>
      <c r="AR157" s="681"/>
      <c r="AS157" s="687">
        <f t="shared" si="104"/>
        <v>-24</v>
      </c>
      <c r="AT157" s="688">
        <f t="shared" si="105"/>
        <v>0</v>
      </c>
      <c r="AU157" s="683">
        <v>8.3000000000000007</v>
      </c>
      <c r="AV157" s="681"/>
      <c r="AW157" s="681"/>
      <c r="AX157" s="681"/>
      <c r="AY157" s="687">
        <f t="shared" si="106"/>
        <v>-8.3000000000000007</v>
      </c>
      <c r="AZ157" s="688">
        <f t="shared" si="107"/>
        <v>0</v>
      </c>
      <c r="BA157" s="683">
        <v>8</v>
      </c>
      <c r="BB157" s="681"/>
      <c r="BC157" s="681"/>
      <c r="BD157" s="681"/>
      <c r="BE157" s="687">
        <f t="shared" si="108"/>
        <v>-8</v>
      </c>
      <c r="BF157" s="688">
        <f t="shared" si="109"/>
        <v>0</v>
      </c>
      <c r="BG157" s="683">
        <v>7.7</v>
      </c>
      <c r="BH157" s="681"/>
      <c r="BI157" s="681"/>
      <c r="BJ157" s="681"/>
      <c r="BK157" s="687">
        <f t="shared" si="110"/>
        <v>-7.7</v>
      </c>
      <c r="BL157" s="688">
        <f t="shared" si="111"/>
        <v>0</v>
      </c>
      <c r="BM157" s="687">
        <f t="shared" si="112"/>
        <v>24.4</v>
      </c>
      <c r="BN157" s="681"/>
      <c r="BO157" s="687">
        <f t="shared" si="113"/>
        <v>0</v>
      </c>
      <c r="BP157" s="681"/>
      <c r="BQ157" s="687">
        <f t="shared" si="114"/>
        <v>-24.4</v>
      </c>
      <c r="BR157" s="688">
        <f t="shared" si="115"/>
        <v>0</v>
      </c>
      <c r="BS157" s="683">
        <v>8.1</v>
      </c>
      <c r="BT157" s="681"/>
      <c r="BU157" s="681"/>
      <c r="BV157" s="681"/>
      <c r="BW157" s="687">
        <f t="shared" si="116"/>
        <v>-8.1</v>
      </c>
      <c r="BX157" s="688">
        <f t="shared" si="117"/>
        <v>0</v>
      </c>
      <c r="BY157" s="683">
        <v>7</v>
      </c>
      <c r="BZ157" s="681"/>
      <c r="CA157" s="681"/>
      <c r="CB157" s="681"/>
      <c r="CC157" s="687">
        <f t="shared" si="118"/>
        <v>-7</v>
      </c>
      <c r="CD157" s="688">
        <f t="shared" si="119"/>
        <v>0</v>
      </c>
      <c r="CE157" s="683">
        <v>9.3000000000000007</v>
      </c>
      <c r="CF157" s="681"/>
      <c r="CG157" s="681"/>
      <c r="CH157" s="681"/>
      <c r="CI157" s="687">
        <f t="shared" si="120"/>
        <v>-9.3000000000000007</v>
      </c>
      <c r="CJ157" s="688">
        <f t="shared" si="121"/>
        <v>0</v>
      </c>
      <c r="CK157" s="687">
        <f t="shared" si="122"/>
        <v>23</v>
      </c>
      <c r="CL157" s="681"/>
      <c r="CM157" s="687">
        <f t="shared" si="123"/>
        <v>0</v>
      </c>
      <c r="CN157" s="681"/>
      <c r="CO157" s="687">
        <f t="shared" si="124"/>
        <v>-23</v>
      </c>
      <c r="CP157" s="688">
        <f t="shared" si="125"/>
        <v>0</v>
      </c>
      <c r="CQ157" s="683">
        <v>8.1</v>
      </c>
      <c r="CR157" s="681"/>
      <c r="CS157" s="681"/>
      <c r="CT157" s="681"/>
      <c r="CU157" s="687">
        <f t="shared" si="126"/>
        <v>-8.1</v>
      </c>
      <c r="CV157" s="688">
        <f t="shared" si="127"/>
        <v>0</v>
      </c>
      <c r="CW157" s="683">
        <v>7.5</v>
      </c>
      <c r="CX157" s="681"/>
      <c r="CY157" s="681"/>
      <c r="CZ157" s="681"/>
      <c r="DA157" s="687">
        <f t="shared" si="128"/>
        <v>-7.5</v>
      </c>
      <c r="DB157" s="688">
        <f t="shared" si="129"/>
        <v>0</v>
      </c>
      <c r="DC157" s="683">
        <v>7.4</v>
      </c>
      <c r="DD157" s="681"/>
      <c r="DE157" s="681"/>
      <c r="DF157" s="681"/>
      <c r="DG157" s="687">
        <f t="shared" si="130"/>
        <v>-7.4</v>
      </c>
      <c r="DH157" s="688">
        <f t="shared" si="131"/>
        <v>0</v>
      </c>
    </row>
    <row r="158" spans="1:112" ht="21.75" customHeight="1">
      <c r="A158">
        <v>5.7450000000000001</v>
      </c>
      <c r="B158" s="336" t="s">
        <v>4690</v>
      </c>
      <c r="C158" s="337" t="s">
        <v>1168</v>
      </c>
      <c r="D158" s="336" t="s">
        <v>4690</v>
      </c>
      <c r="E158" s="528" t="s">
        <v>4691</v>
      </c>
      <c r="F158" s="528"/>
      <c r="G158" s="529"/>
      <c r="H158" s="530"/>
      <c r="I158" s="530"/>
      <c r="J158" s="663" t="s">
        <v>883</v>
      </c>
      <c r="K158" s="687">
        <f t="shared" si="88"/>
        <v>63.5</v>
      </c>
      <c r="L158" s="681"/>
      <c r="M158" s="687">
        <f t="shared" si="89"/>
        <v>0</v>
      </c>
      <c r="N158" s="681"/>
      <c r="O158" s="687">
        <f t="shared" si="90"/>
        <v>-63.5</v>
      </c>
      <c r="P158" s="688">
        <f t="shared" si="91"/>
        <v>0</v>
      </c>
      <c r="Q158" s="687">
        <f t="shared" si="92"/>
        <v>16.5</v>
      </c>
      <c r="R158" s="681"/>
      <c r="S158" s="687">
        <f t="shared" si="93"/>
        <v>0</v>
      </c>
      <c r="T158" s="681"/>
      <c r="U158" s="687">
        <f t="shared" si="94"/>
        <v>-16.5</v>
      </c>
      <c r="V158" s="688">
        <f t="shared" si="95"/>
        <v>0</v>
      </c>
      <c r="W158" s="683">
        <v>5.8</v>
      </c>
      <c r="X158" s="681"/>
      <c r="Y158" s="681"/>
      <c r="Z158" s="681"/>
      <c r="AA158" s="687">
        <f t="shared" si="96"/>
        <v>-5.8</v>
      </c>
      <c r="AB158" s="688">
        <f t="shared" si="97"/>
        <v>0</v>
      </c>
      <c r="AC158" s="683">
        <v>5.5</v>
      </c>
      <c r="AD158" s="681"/>
      <c r="AE158" s="681"/>
      <c r="AF158" s="681"/>
      <c r="AG158" s="687">
        <f t="shared" si="98"/>
        <v>-5.5</v>
      </c>
      <c r="AH158" s="688">
        <f t="shared" si="99"/>
        <v>0</v>
      </c>
      <c r="AI158" s="683">
        <v>5.2</v>
      </c>
      <c r="AJ158" s="681"/>
      <c r="AK158" s="681"/>
      <c r="AL158" s="681"/>
      <c r="AM158" s="687">
        <f t="shared" si="100"/>
        <v>-5.2</v>
      </c>
      <c r="AN158" s="688">
        <f t="shared" si="101"/>
        <v>0</v>
      </c>
      <c r="AO158" s="687">
        <f t="shared" si="102"/>
        <v>14</v>
      </c>
      <c r="AP158" s="681"/>
      <c r="AQ158" s="687">
        <f t="shared" si="103"/>
        <v>0</v>
      </c>
      <c r="AR158" s="681"/>
      <c r="AS158" s="687">
        <f t="shared" si="104"/>
        <v>-14</v>
      </c>
      <c r="AT158" s="688">
        <f t="shared" si="105"/>
        <v>0</v>
      </c>
      <c r="AU158" s="683">
        <v>5</v>
      </c>
      <c r="AV158" s="681"/>
      <c r="AW158" s="681"/>
      <c r="AX158" s="681"/>
      <c r="AY158" s="687">
        <f t="shared" si="106"/>
        <v>-5</v>
      </c>
      <c r="AZ158" s="688">
        <f t="shared" si="107"/>
        <v>0</v>
      </c>
      <c r="BA158" s="683">
        <v>4.7</v>
      </c>
      <c r="BB158" s="681"/>
      <c r="BC158" s="681"/>
      <c r="BD158" s="681"/>
      <c r="BE158" s="687">
        <f t="shared" si="108"/>
        <v>-4.7</v>
      </c>
      <c r="BF158" s="688">
        <f t="shared" si="109"/>
        <v>0</v>
      </c>
      <c r="BG158" s="683">
        <v>4.3</v>
      </c>
      <c r="BH158" s="681"/>
      <c r="BI158" s="681"/>
      <c r="BJ158" s="681"/>
      <c r="BK158" s="687">
        <f t="shared" si="110"/>
        <v>-4.3</v>
      </c>
      <c r="BL158" s="688">
        <f t="shared" si="111"/>
        <v>0</v>
      </c>
      <c r="BM158" s="687">
        <f t="shared" si="112"/>
        <v>16.899999999999999</v>
      </c>
      <c r="BN158" s="681"/>
      <c r="BO158" s="687">
        <f t="shared" si="113"/>
        <v>0</v>
      </c>
      <c r="BP158" s="681"/>
      <c r="BQ158" s="687">
        <f t="shared" si="114"/>
        <v>-16.899999999999999</v>
      </c>
      <c r="BR158" s="688">
        <f t="shared" si="115"/>
        <v>0</v>
      </c>
      <c r="BS158" s="683">
        <v>5.2</v>
      </c>
      <c r="BT158" s="681"/>
      <c r="BU158" s="681"/>
      <c r="BV158" s="681"/>
      <c r="BW158" s="687">
        <f t="shared" si="116"/>
        <v>-5.2</v>
      </c>
      <c r="BX158" s="688">
        <f t="shared" si="117"/>
        <v>0</v>
      </c>
      <c r="BY158" s="683">
        <v>4.5</v>
      </c>
      <c r="BZ158" s="681"/>
      <c r="CA158" s="681"/>
      <c r="CB158" s="681"/>
      <c r="CC158" s="687">
        <f t="shared" si="118"/>
        <v>-4.5</v>
      </c>
      <c r="CD158" s="688">
        <f t="shared" si="119"/>
        <v>0</v>
      </c>
      <c r="CE158" s="683">
        <v>7.2</v>
      </c>
      <c r="CF158" s="681"/>
      <c r="CG158" s="681"/>
      <c r="CH158" s="681"/>
      <c r="CI158" s="687">
        <f t="shared" si="120"/>
        <v>-7.2</v>
      </c>
      <c r="CJ158" s="688">
        <f t="shared" si="121"/>
        <v>0</v>
      </c>
      <c r="CK158" s="687">
        <f t="shared" si="122"/>
        <v>16.100000000000001</v>
      </c>
      <c r="CL158" s="681"/>
      <c r="CM158" s="687">
        <f t="shared" si="123"/>
        <v>0</v>
      </c>
      <c r="CN158" s="681"/>
      <c r="CO158" s="687">
        <f t="shared" si="124"/>
        <v>-16.100000000000001</v>
      </c>
      <c r="CP158" s="688">
        <f t="shared" si="125"/>
        <v>0</v>
      </c>
      <c r="CQ158" s="683">
        <v>5.8</v>
      </c>
      <c r="CR158" s="681"/>
      <c r="CS158" s="681"/>
      <c r="CT158" s="681"/>
      <c r="CU158" s="687">
        <f t="shared" si="126"/>
        <v>-5.8</v>
      </c>
      <c r="CV158" s="688">
        <f t="shared" si="127"/>
        <v>0</v>
      </c>
      <c r="CW158" s="683">
        <v>5.4</v>
      </c>
      <c r="CX158" s="681"/>
      <c r="CY158" s="681"/>
      <c r="CZ158" s="681"/>
      <c r="DA158" s="687">
        <f t="shared" si="128"/>
        <v>-5.4</v>
      </c>
      <c r="DB158" s="688">
        <f t="shared" si="129"/>
        <v>0</v>
      </c>
      <c r="DC158" s="683">
        <v>4.9000000000000004</v>
      </c>
      <c r="DD158" s="681"/>
      <c r="DE158" s="681"/>
      <c r="DF158" s="681"/>
      <c r="DG158" s="687">
        <f t="shared" si="130"/>
        <v>-4.9000000000000004</v>
      </c>
      <c r="DH158" s="688">
        <f t="shared" si="131"/>
        <v>0</v>
      </c>
    </row>
    <row r="159" spans="1:112" ht="21.75" customHeight="1">
      <c r="A159">
        <v>5.8029999999999999</v>
      </c>
      <c r="B159" s="344" t="s">
        <v>4573</v>
      </c>
      <c r="C159" s="337"/>
      <c r="D159" s="344" t="s">
        <v>4573</v>
      </c>
      <c r="E159" s="528" t="s">
        <v>4692</v>
      </c>
      <c r="F159" s="528"/>
      <c r="G159" s="529"/>
      <c r="H159" s="530"/>
      <c r="I159" s="530"/>
      <c r="J159" s="663" t="s">
        <v>883</v>
      </c>
      <c r="K159" s="687">
        <f t="shared" si="88"/>
        <v>63.5</v>
      </c>
      <c r="L159" s="681"/>
      <c r="M159" s="687">
        <f t="shared" si="89"/>
        <v>0</v>
      </c>
      <c r="N159" s="681"/>
      <c r="O159" s="687">
        <f t="shared" si="90"/>
        <v>-63.5</v>
      </c>
      <c r="P159" s="688">
        <f t="shared" si="91"/>
        <v>0</v>
      </c>
      <c r="Q159" s="687">
        <f t="shared" si="92"/>
        <v>16.5</v>
      </c>
      <c r="R159" s="681"/>
      <c r="S159" s="687">
        <f t="shared" si="93"/>
        <v>0</v>
      </c>
      <c r="T159" s="681"/>
      <c r="U159" s="687">
        <f t="shared" si="94"/>
        <v>-16.5</v>
      </c>
      <c r="V159" s="688">
        <f t="shared" si="95"/>
        <v>0</v>
      </c>
      <c r="W159" s="683">
        <v>5.8</v>
      </c>
      <c r="X159" s="681"/>
      <c r="Y159" s="681"/>
      <c r="Z159" s="681"/>
      <c r="AA159" s="687">
        <f t="shared" si="96"/>
        <v>-5.8</v>
      </c>
      <c r="AB159" s="688">
        <f t="shared" si="97"/>
        <v>0</v>
      </c>
      <c r="AC159" s="683">
        <v>5.5</v>
      </c>
      <c r="AD159" s="681"/>
      <c r="AE159" s="681"/>
      <c r="AF159" s="681"/>
      <c r="AG159" s="687">
        <f t="shared" si="98"/>
        <v>-5.5</v>
      </c>
      <c r="AH159" s="688">
        <f t="shared" si="99"/>
        <v>0</v>
      </c>
      <c r="AI159" s="683">
        <v>5.2</v>
      </c>
      <c r="AJ159" s="681"/>
      <c r="AK159" s="681"/>
      <c r="AL159" s="681"/>
      <c r="AM159" s="687">
        <f t="shared" si="100"/>
        <v>-5.2</v>
      </c>
      <c r="AN159" s="688">
        <f t="shared" si="101"/>
        <v>0</v>
      </c>
      <c r="AO159" s="687">
        <f t="shared" si="102"/>
        <v>14</v>
      </c>
      <c r="AP159" s="681"/>
      <c r="AQ159" s="687">
        <f t="shared" si="103"/>
        <v>0</v>
      </c>
      <c r="AR159" s="681"/>
      <c r="AS159" s="687">
        <f t="shared" si="104"/>
        <v>-14</v>
      </c>
      <c r="AT159" s="688">
        <f t="shared" si="105"/>
        <v>0</v>
      </c>
      <c r="AU159" s="683">
        <v>5</v>
      </c>
      <c r="AV159" s="681"/>
      <c r="AW159" s="681"/>
      <c r="AX159" s="681"/>
      <c r="AY159" s="687">
        <f t="shared" si="106"/>
        <v>-5</v>
      </c>
      <c r="AZ159" s="688">
        <f t="shared" si="107"/>
        <v>0</v>
      </c>
      <c r="BA159" s="683">
        <v>4.7</v>
      </c>
      <c r="BB159" s="681"/>
      <c r="BC159" s="681"/>
      <c r="BD159" s="681"/>
      <c r="BE159" s="687">
        <f t="shared" si="108"/>
        <v>-4.7</v>
      </c>
      <c r="BF159" s="688">
        <f t="shared" si="109"/>
        <v>0</v>
      </c>
      <c r="BG159" s="683">
        <v>4.3</v>
      </c>
      <c r="BH159" s="681"/>
      <c r="BI159" s="681"/>
      <c r="BJ159" s="681"/>
      <c r="BK159" s="687">
        <f t="shared" si="110"/>
        <v>-4.3</v>
      </c>
      <c r="BL159" s="688">
        <f t="shared" si="111"/>
        <v>0</v>
      </c>
      <c r="BM159" s="687">
        <f t="shared" si="112"/>
        <v>16.899999999999999</v>
      </c>
      <c r="BN159" s="681"/>
      <c r="BO159" s="687">
        <f t="shared" si="113"/>
        <v>0</v>
      </c>
      <c r="BP159" s="681"/>
      <c r="BQ159" s="687">
        <f t="shared" si="114"/>
        <v>-16.899999999999999</v>
      </c>
      <c r="BR159" s="688">
        <f t="shared" si="115"/>
        <v>0</v>
      </c>
      <c r="BS159" s="683">
        <v>5.2</v>
      </c>
      <c r="BT159" s="681"/>
      <c r="BU159" s="681"/>
      <c r="BV159" s="681"/>
      <c r="BW159" s="687">
        <f t="shared" si="116"/>
        <v>-5.2</v>
      </c>
      <c r="BX159" s="688">
        <f t="shared" si="117"/>
        <v>0</v>
      </c>
      <c r="BY159" s="683">
        <v>4.5</v>
      </c>
      <c r="BZ159" s="681"/>
      <c r="CA159" s="681"/>
      <c r="CB159" s="681"/>
      <c r="CC159" s="687">
        <f t="shared" si="118"/>
        <v>-4.5</v>
      </c>
      <c r="CD159" s="688">
        <f t="shared" si="119"/>
        <v>0</v>
      </c>
      <c r="CE159" s="683">
        <v>7.2</v>
      </c>
      <c r="CF159" s="681"/>
      <c r="CG159" s="681"/>
      <c r="CH159" s="681"/>
      <c r="CI159" s="687">
        <f t="shared" si="120"/>
        <v>-7.2</v>
      </c>
      <c r="CJ159" s="688">
        <f t="shared" si="121"/>
        <v>0</v>
      </c>
      <c r="CK159" s="687">
        <f t="shared" si="122"/>
        <v>16.100000000000001</v>
      </c>
      <c r="CL159" s="681"/>
      <c r="CM159" s="687">
        <f t="shared" si="123"/>
        <v>0</v>
      </c>
      <c r="CN159" s="681"/>
      <c r="CO159" s="687">
        <f t="shared" si="124"/>
        <v>-16.100000000000001</v>
      </c>
      <c r="CP159" s="688">
        <f t="shared" si="125"/>
        <v>0</v>
      </c>
      <c r="CQ159" s="683">
        <v>5.8</v>
      </c>
      <c r="CR159" s="681"/>
      <c r="CS159" s="681"/>
      <c r="CT159" s="681"/>
      <c r="CU159" s="687">
        <f t="shared" si="126"/>
        <v>-5.8</v>
      </c>
      <c r="CV159" s="688">
        <f t="shared" si="127"/>
        <v>0</v>
      </c>
      <c r="CW159" s="683">
        <v>5.4</v>
      </c>
      <c r="CX159" s="681"/>
      <c r="CY159" s="681"/>
      <c r="CZ159" s="681"/>
      <c r="DA159" s="687">
        <f t="shared" si="128"/>
        <v>-5.4</v>
      </c>
      <c r="DB159" s="688">
        <f t="shared" si="129"/>
        <v>0</v>
      </c>
      <c r="DC159" s="683">
        <v>4.9000000000000004</v>
      </c>
      <c r="DD159" s="681"/>
      <c r="DE159" s="681"/>
      <c r="DF159" s="681"/>
      <c r="DG159" s="687">
        <f t="shared" si="130"/>
        <v>-4.9000000000000004</v>
      </c>
      <c r="DH159" s="688">
        <f t="shared" si="131"/>
        <v>0</v>
      </c>
    </row>
    <row r="160" spans="1:112" ht="21.75" customHeight="1">
      <c r="A160">
        <v>21.713999999999999</v>
      </c>
      <c r="B160" s="336" t="s">
        <v>4693</v>
      </c>
      <c r="C160" s="337" t="s">
        <v>1171</v>
      </c>
      <c r="D160" s="336" t="s">
        <v>4693</v>
      </c>
      <c r="E160" s="528" t="s">
        <v>4694</v>
      </c>
      <c r="F160" s="528"/>
      <c r="G160" s="529"/>
      <c r="H160" s="530"/>
      <c r="I160" s="530"/>
      <c r="J160" s="663" t="s">
        <v>883</v>
      </c>
      <c r="K160" s="687">
        <f t="shared" si="88"/>
        <v>219.3</v>
      </c>
      <c r="L160" s="681"/>
      <c r="M160" s="687">
        <f t="shared" si="89"/>
        <v>0</v>
      </c>
      <c r="N160" s="681"/>
      <c r="O160" s="687">
        <f t="shared" si="90"/>
        <v>-219.3</v>
      </c>
      <c r="P160" s="688">
        <f t="shared" si="91"/>
        <v>0</v>
      </c>
      <c r="Q160" s="687">
        <f t="shared" si="92"/>
        <v>58.399999999999991</v>
      </c>
      <c r="R160" s="681"/>
      <c r="S160" s="687">
        <f t="shared" si="93"/>
        <v>0</v>
      </c>
      <c r="T160" s="681"/>
      <c r="U160" s="687">
        <f t="shared" si="94"/>
        <v>-58.399999999999991</v>
      </c>
      <c r="V160" s="688">
        <f t="shared" si="95"/>
        <v>0</v>
      </c>
      <c r="W160" s="683">
        <v>20.399999999999999</v>
      </c>
      <c r="X160" s="681"/>
      <c r="Y160" s="681"/>
      <c r="Z160" s="681"/>
      <c r="AA160" s="687">
        <f t="shared" si="96"/>
        <v>-20.399999999999999</v>
      </c>
      <c r="AB160" s="688">
        <f t="shared" si="97"/>
        <v>0</v>
      </c>
      <c r="AC160" s="683">
        <v>19.2</v>
      </c>
      <c r="AD160" s="681"/>
      <c r="AE160" s="681"/>
      <c r="AF160" s="681"/>
      <c r="AG160" s="687">
        <f t="shared" si="98"/>
        <v>-19.2</v>
      </c>
      <c r="AH160" s="688">
        <f t="shared" si="99"/>
        <v>0</v>
      </c>
      <c r="AI160" s="683">
        <v>18.8</v>
      </c>
      <c r="AJ160" s="681"/>
      <c r="AK160" s="681"/>
      <c r="AL160" s="681"/>
      <c r="AM160" s="687">
        <f t="shared" si="100"/>
        <v>-18.8</v>
      </c>
      <c r="AN160" s="688">
        <f t="shared" si="101"/>
        <v>0</v>
      </c>
      <c r="AO160" s="687">
        <f t="shared" si="102"/>
        <v>50.1</v>
      </c>
      <c r="AP160" s="681"/>
      <c r="AQ160" s="687">
        <f t="shared" si="103"/>
        <v>0</v>
      </c>
      <c r="AR160" s="681"/>
      <c r="AS160" s="687">
        <f t="shared" si="104"/>
        <v>-50.1</v>
      </c>
      <c r="AT160" s="688">
        <f t="shared" si="105"/>
        <v>0</v>
      </c>
      <c r="AU160" s="683">
        <v>17.7</v>
      </c>
      <c r="AV160" s="681"/>
      <c r="AW160" s="681"/>
      <c r="AX160" s="681"/>
      <c r="AY160" s="687">
        <f t="shared" si="106"/>
        <v>-17.7</v>
      </c>
      <c r="AZ160" s="688">
        <f t="shared" si="107"/>
        <v>0</v>
      </c>
      <c r="BA160" s="683">
        <v>17</v>
      </c>
      <c r="BB160" s="681"/>
      <c r="BC160" s="681"/>
      <c r="BD160" s="681"/>
      <c r="BE160" s="687">
        <f t="shared" si="108"/>
        <v>-17</v>
      </c>
      <c r="BF160" s="688">
        <f t="shared" si="109"/>
        <v>0</v>
      </c>
      <c r="BG160" s="683">
        <v>15.4</v>
      </c>
      <c r="BH160" s="681"/>
      <c r="BI160" s="681"/>
      <c r="BJ160" s="681"/>
      <c r="BK160" s="687">
        <f t="shared" si="110"/>
        <v>-15.4</v>
      </c>
      <c r="BL160" s="688">
        <f t="shared" si="111"/>
        <v>0</v>
      </c>
      <c r="BM160" s="687">
        <f t="shared" si="112"/>
        <v>57.8</v>
      </c>
      <c r="BN160" s="681"/>
      <c r="BO160" s="687">
        <f t="shared" si="113"/>
        <v>0</v>
      </c>
      <c r="BP160" s="681"/>
      <c r="BQ160" s="687">
        <f t="shared" si="114"/>
        <v>-57.8</v>
      </c>
      <c r="BR160" s="688">
        <f t="shared" si="115"/>
        <v>0</v>
      </c>
      <c r="BS160" s="683">
        <v>18.100000000000001</v>
      </c>
      <c r="BT160" s="681"/>
      <c r="BU160" s="681"/>
      <c r="BV160" s="681"/>
      <c r="BW160" s="687">
        <f t="shared" si="116"/>
        <v>-18.100000000000001</v>
      </c>
      <c r="BX160" s="688">
        <f t="shared" si="117"/>
        <v>0</v>
      </c>
      <c r="BY160" s="683">
        <v>15.5</v>
      </c>
      <c r="BZ160" s="681"/>
      <c r="CA160" s="681"/>
      <c r="CB160" s="681"/>
      <c r="CC160" s="687">
        <f t="shared" si="118"/>
        <v>-15.5</v>
      </c>
      <c r="CD160" s="688">
        <f t="shared" si="119"/>
        <v>0</v>
      </c>
      <c r="CE160" s="683">
        <v>24.2</v>
      </c>
      <c r="CF160" s="681"/>
      <c r="CG160" s="681"/>
      <c r="CH160" s="681"/>
      <c r="CI160" s="687">
        <f t="shared" si="120"/>
        <v>-24.2</v>
      </c>
      <c r="CJ160" s="688">
        <f t="shared" si="121"/>
        <v>0</v>
      </c>
      <c r="CK160" s="687">
        <f t="shared" si="122"/>
        <v>52.999999999999993</v>
      </c>
      <c r="CL160" s="681"/>
      <c r="CM160" s="687">
        <f t="shared" si="123"/>
        <v>0</v>
      </c>
      <c r="CN160" s="681"/>
      <c r="CO160" s="687">
        <f t="shared" si="124"/>
        <v>-52.999999999999993</v>
      </c>
      <c r="CP160" s="688">
        <f t="shared" si="125"/>
        <v>0</v>
      </c>
      <c r="CQ160" s="683">
        <v>17.7</v>
      </c>
      <c r="CR160" s="681"/>
      <c r="CS160" s="681"/>
      <c r="CT160" s="681"/>
      <c r="CU160" s="687">
        <f t="shared" si="126"/>
        <v>-17.7</v>
      </c>
      <c r="CV160" s="688">
        <f t="shared" si="127"/>
        <v>0</v>
      </c>
      <c r="CW160" s="683">
        <v>18.399999999999999</v>
      </c>
      <c r="CX160" s="681"/>
      <c r="CY160" s="681"/>
      <c r="CZ160" s="681"/>
      <c r="DA160" s="687">
        <f t="shared" si="128"/>
        <v>-18.399999999999999</v>
      </c>
      <c r="DB160" s="688">
        <f t="shared" si="129"/>
        <v>0</v>
      </c>
      <c r="DC160" s="683">
        <v>16.899999999999999</v>
      </c>
      <c r="DD160" s="681"/>
      <c r="DE160" s="681"/>
      <c r="DF160" s="681"/>
      <c r="DG160" s="687">
        <f t="shared" si="130"/>
        <v>-16.899999999999999</v>
      </c>
      <c r="DH160" s="688">
        <f t="shared" si="131"/>
        <v>0</v>
      </c>
    </row>
    <row r="161" spans="1:112" ht="21.75" customHeight="1">
      <c r="A161">
        <v>0</v>
      </c>
      <c r="B161" s="344" t="s">
        <v>4573</v>
      </c>
      <c r="C161" s="337"/>
      <c r="D161" s="344" t="s">
        <v>4573</v>
      </c>
      <c r="E161" s="528" t="s">
        <v>4695</v>
      </c>
      <c r="F161" s="528"/>
      <c r="G161" s="529"/>
      <c r="H161" s="530"/>
      <c r="I161" s="530"/>
      <c r="J161" s="663" t="s">
        <v>883</v>
      </c>
      <c r="K161" s="687">
        <f t="shared" si="88"/>
        <v>0</v>
      </c>
      <c r="L161" s="681"/>
      <c r="M161" s="687">
        <f t="shared" si="89"/>
        <v>0</v>
      </c>
      <c r="N161" s="681"/>
      <c r="O161" s="687">
        <f t="shared" si="90"/>
        <v>0</v>
      </c>
      <c r="P161" s="688" t="str">
        <f t="shared" si="91"/>
        <v>-</v>
      </c>
      <c r="Q161" s="687">
        <f t="shared" si="92"/>
        <v>0</v>
      </c>
      <c r="R161" s="681"/>
      <c r="S161" s="687">
        <f t="shared" si="93"/>
        <v>0</v>
      </c>
      <c r="T161" s="681"/>
      <c r="U161" s="687">
        <f t="shared" si="94"/>
        <v>0</v>
      </c>
      <c r="V161" s="688" t="str">
        <f t="shared" si="95"/>
        <v>-</v>
      </c>
      <c r="W161" s="683">
        <v>0</v>
      </c>
      <c r="X161" s="681"/>
      <c r="Y161" s="681"/>
      <c r="Z161" s="681"/>
      <c r="AA161" s="687">
        <f t="shared" si="96"/>
        <v>0</v>
      </c>
      <c r="AB161" s="688" t="str">
        <f t="shared" si="97"/>
        <v>-</v>
      </c>
      <c r="AC161" s="683">
        <v>0</v>
      </c>
      <c r="AD161" s="681"/>
      <c r="AE161" s="681"/>
      <c r="AF161" s="681"/>
      <c r="AG161" s="687">
        <f t="shared" si="98"/>
        <v>0</v>
      </c>
      <c r="AH161" s="688" t="str">
        <f t="shared" si="99"/>
        <v>-</v>
      </c>
      <c r="AI161" s="683">
        <v>0</v>
      </c>
      <c r="AJ161" s="681"/>
      <c r="AK161" s="681"/>
      <c r="AL161" s="681"/>
      <c r="AM161" s="687">
        <f t="shared" si="100"/>
        <v>0</v>
      </c>
      <c r="AN161" s="688" t="str">
        <f t="shared" si="101"/>
        <v>-</v>
      </c>
      <c r="AO161" s="687">
        <f t="shared" si="102"/>
        <v>0</v>
      </c>
      <c r="AP161" s="681"/>
      <c r="AQ161" s="687">
        <f t="shared" si="103"/>
        <v>0</v>
      </c>
      <c r="AR161" s="681"/>
      <c r="AS161" s="687">
        <f t="shared" si="104"/>
        <v>0</v>
      </c>
      <c r="AT161" s="688" t="str">
        <f t="shared" si="105"/>
        <v>-</v>
      </c>
      <c r="AU161" s="683">
        <v>0</v>
      </c>
      <c r="AV161" s="681"/>
      <c r="AW161" s="681"/>
      <c r="AX161" s="681"/>
      <c r="AY161" s="687">
        <f t="shared" si="106"/>
        <v>0</v>
      </c>
      <c r="AZ161" s="688" t="str">
        <f t="shared" si="107"/>
        <v>-</v>
      </c>
      <c r="BA161" s="683">
        <v>0</v>
      </c>
      <c r="BB161" s="681"/>
      <c r="BC161" s="681"/>
      <c r="BD161" s="681"/>
      <c r="BE161" s="687">
        <f t="shared" si="108"/>
        <v>0</v>
      </c>
      <c r="BF161" s="688" t="str">
        <f t="shared" si="109"/>
        <v>-</v>
      </c>
      <c r="BG161" s="683">
        <v>0</v>
      </c>
      <c r="BH161" s="681"/>
      <c r="BI161" s="681"/>
      <c r="BJ161" s="681"/>
      <c r="BK161" s="687">
        <f t="shared" si="110"/>
        <v>0</v>
      </c>
      <c r="BL161" s="688" t="str">
        <f t="shared" si="111"/>
        <v>-</v>
      </c>
      <c r="BM161" s="687">
        <f t="shared" si="112"/>
        <v>0</v>
      </c>
      <c r="BN161" s="681"/>
      <c r="BO161" s="687">
        <f t="shared" si="113"/>
        <v>0</v>
      </c>
      <c r="BP161" s="681"/>
      <c r="BQ161" s="687">
        <f t="shared" si="114"/>
        <v>0</v>
      </c>
      <c r="BR161" s="688" t="str">
        <f t="shared" si="115"/>
        <v>-</v>
      </c>
      <c r="BS161" s="683">
        <v>0</v>
      </c>
      <c r="BT161" s="681"/>
      <c r="BU161" s="681"/>
      <c r="BV161" s="681"/>
      <c r="BW161" s="687">
        <f t="shared" si="116"/>
        <v>0</v>
      </c>
      <c r="BX161" s="688" t="str">
        <f t="shared" si="117"/>
        <v>-</v>
      </c>
      <c r="BY161" s="683">
        <v>0</v>
      </c>
      <c r="BZ161" s="681"/>
      <c r="CA161" s="681"/>
      <c r="CB161" s="681"/>
      <c r="CC161" s="687">
        <f t="shared" si="118"/>
        <v>0</v>
      </c>
      <c r="CD161" s="688" t="str">
        <f t="shared" si="119"/>
        <v>-</v>
      </c>
      <c r="CE161" s="683">
        <v>0</v>
      </c>
      <c r="CF161" s="681"/>
      <c r="CG161" s="681"/>
      <c r="CH161" s="681"/>
      <c r="CI161" s="687">
        <f t="shared" si="120"/>
        <v>0</v>
      </c>
      <c r="CJ161" s="688" t="str">
        <f t="shared" si="121"/>
        <v>-</v>
      </c>
      <c r="CK161" s="687">
        <f t="shared" si="122"/>
        <v>0</v>
      </c>
      <c r="CL161" s="681"/>
      <c r="CM161" s="687">
        <f t="shared" si="123"/>
        <v>0</v>
      </c>
      <c r="CN161" s="681"/>
      <c r="CO161" s="687">
        <f t="shared" si="124"/>
        <v>0</v>
      </c>
      <c r="CP161" s="688" t="str">
        <f t="shared" si="125"/>
        <v>-</v>
      </c>
      <c r="CQ161" s="683">
        <v>0</v>
      </c>
      <c r="CR161" s="681"/>
      <c r="CS161" s="681"/>
      <c r="CT161" s="681"/>
      <c r="CU161" s="687">
        <f t="shared" si="126"/>
        <v>0</v>
      </c>
      <c r="CV161" s="688" t="str">
        <f t="shared" si="127"/>
        <v>-</v>
      </c>
      <c r="CW161" s="683">
        <v>0</v>
      </c>
      <c r="CX161" s="681"/>
      <c r="CY161" s="681"/>
      <c r="CZ161" s="681"/>
      <c r="DA161" s="687">
        <f t="shared" si="128"/>
        <v>0</v>
      </c>
      <c r="DB161" s="688" t="str">
        <f t="shared" si="129"/>
        <v>-</v>
      </c>
      <c r="DC161" s="683">
        <v>0</v>
      </c>
      <c r="DD161" s="681"/>
      <c r="DE161" s="681"/>
      <c r="DF161" s="681"/>
      <c r="DG161" s="687">
        <f t="shared" si="130"/>
        <v>0</v>
      </c>
      <c r="DH161" s="688" t="str">
        <f t="shared" si="131"/>
        <v>-</v>
      </c>
    </row>
    <row r="162" spans="1:112" ht="21.75" customHeight="1">
      <c r="A162">
        <v>13.826000000000001</v>
      </c>
      <c r="B162" s="336" t="s">
        <v>4696</v>
      </c>
      <c r="C162" s="337" t="s">
        <v>1178</v>
      </c>
      <c r="D162" s="336" t="s">
        <v>4696</v>
      </c>
      <c r="E162" s="528" t="s">
        <v>4697</v>
      </c>
      <c r="F162" s="528"/>
      <c r="G162" s="529"/>
      <c r="H162" s="530"/>
      <c r="I162" s="530"/>
      <c r="J162" s="663" t="s">
        <v>883</v>
      </c>
      <c r="K162" s="687">
        <f t="shared" si="88"/>
        <v>142.19999999999999</v>
      </c>
      <c r="L162" s="681"/>
      <c r="M162" s="687">
        <f t="shared" si="89"/>
        <v>0</v>
      </c>
      <c r="N162" s="681"/>
      <c r="O162" s="687">
        <f t="shared" si="90"/>
        <v>-142.19999999999999</v>
      </c>
      <c r="P162" s="688">
        <f t="shared" si="91"/>
        <v>0</v>
      </c>
      <c r="Q162" s="687">
        <f t="shared" si="92"/>
        <v>36</v>
      </c>
      <c r="R162" s="681"/>
      <c r="S162" s="687">
        <f t="shared" si="93"/>
        <v>0</v>
      </c>
      <c r="T162" s="681"/>
      <c r="U162" s="687">
        <f t="shared" si="94"/>
        <v>-36</v>
      </c>
      <c r="V162" s="688">
        <f t="shared" si="95"/>
        <v>0</v>
      </c>
      <c r="W162" s="683">
        <v>12.6</v>
      </c>
      <c r="X162" s="681"/>
      <c r="Y162" s="681"/>
      <c r="Z162" s="681"/>
      <c r="AA162" s="687">
        <f t="shared" si="96"/>
        <v>-12.6</v>
      </c>
      <c r="AB162" s="688">
        <f t="shared" si="97"/>
        <v>0</v>
      </c>
      <c r="AC162" s="683">
        <v>11.8</v>
      </c>
      <c r="AD162" s="681"/>
      <c r="AE162" s="681"/>
      <c r="AF162" s="681"/>
      <c r="AG162" s="687">
        <f t="shared" si="98"/>
        <v>-11.8</v>
      </c>
      <c r="AH162" s="688">
        <f t="shared" si="99"/>
        <v>0</v>
      </c>
      <c r="AI162" s="683">
        <v>11.6</v>
      </c>
      <c r="AJ162" s="681"/>
      <c r="AK162" s="681"/>
      <c r="AL162" s="681"/>
      <c r="AM162" s="687">
        <f t="shared" si="100"/>
        <v>-11.6</v>
      </c>
      <c r="AN162" s="688">
        <f t="shared" si="101"/>
        <v>0</v>
      </c>
      <c r="AO162" s="687">
        <f t="shared" si="102"/>
        <v>35.5</v>
      </c>
      <c r="AP162" s="681"/>
      <c r="AQ162" s="687">
        <f t="shared" si="103"/>
        <v>0</v>
      </c>
      <c r="AR162" s="681"/>
      <c r="AS162" s="687">
        <f t="shared" si="104"/>
        <v>-35.5</v>
      </c>
      <c r="AT162" s="688">
        <f t="shared" si="105"/>
        <v>0</v>
      </c>
      <c r="AU162" s="683">
        <v>12.5</v>
      </c>
      <c r="AV162" s="681"/>
      <c r="AW162" s="681"/>
      <c r="AX162" s="681"/>
      <c r="AY162" s="687">
        <f t="shared" si="106"/>
        <v>-12.5</v>
      </c>
      <c r="AZ162" s="688">
        <f t="shared" si="107"/>
        <v>0</v>
      </c>
      <c r="BA162" s="683">
        <v>12.1</v>
      </c>
      <c r="BB162" s="681"/>
      <c r="BC162" s="681"/>
      <c r="BD162" s="681"/>
      <c r="BE162" s="687">
        <f t="shared" si="108"/>
        <v>-12.1</v>
      </c>
      <c r="BF162" s="688">
        <f t="shared" si="109"/>
        <v>0</v>
      </c>
      <c r="BG162" s="683">
        <v>10.9</v>
      </c>
      <c r="BH162" s="681"/>
      <c r="BI162" s="681"/>
      <c r="BJ162" s="681"/>
      <c r="BK162" s="687">
        <f t="shared" si="110"/>
        <v>-10.9</v>
      </c>
      <c r="BL162" s="688">
        <f t="shared" si="111"/>
        <v>0</v>
      </c>
      <c r="BM162" s="687">
        <f t="shared" si="112"/>
        <v>34</v>
      </c>
      <c r="BN162" s="681"/>
      <c r="BO162" s="687">
        <f t="shared" si="113"/>
        <v>0</v>
      </c>
      <c r="BP162" s="681"/>
      <c r="BQ162" s="687">
        <f t="shared" si="114"/>
        <v>-34</v>
      </c>
      <c r="BR162" s="688">
        <f t="shared" si="115"/>
        <v>0</v>
      </c>
      <c r="BS162" s="683">
        <v>11.2</v>
      </c>
      <c r="BT162" s="681"/>
      <c r="BU162" s="681"/>
      <c r="BV162" s="681"/>
      <c r="BW162" s="687">
        <f t="shared" si="116"/>
        <v>-11.2</v>
      </c>
      <c r="BX162" s="688">
        <f t="shared" si="117"/>
        <v>0</v>
      </c>
      <c r="BY162" s="683">
        <v>10.9</v>
      </c>
      <c r="BZ162" s="681"/>
      <c r="CA162" s="681"/>
      <c r="CB162" s="681"/>
      <c r="CC162" s="687">
        <f t="shared" si="118"/>
        <v>-10.9</v>
      </c>
      <c r="CD162" s="688">
        <f t="shared" si="119"/>
        <v>0</v>
      </c>
      <c r="CE162" s="683">
        <v>11.9</v>
      </c>
      <c r="CF162" s="681"/>
      <c r="CG162" s="681"/>
      <c r="CH162" s="681"/>
      <c r="CI162" s="687">
        <f t="shared" si="120"/>
        <v>-11.9</v>
      </c>
      <c r="CJ162" s="688">
        <f t="shared" si="121"/>
        <v>0</v>
      </c>
      <c r="CK162" s="687">
        <f t="shared" si="122"/>
        <v>36.700000000000003</v>
      </c>
      <c r="CL162" s="681"/>
      <c r="CM162" s="687">
        <f t="shared" si="123"/>
        <v>0</v>
      </c>
      <c r="CN162" s="681"/>
      <c r="CO162" s="687">
        <f t="shared" si="124"/>
        <v>-36.700000000000003</v>
      </c>
      <c r="CP162" s="688">
        <f t="shared" si="125"/>
        <v>0</v>
      </c>
      <c r="CQ162" s="683">
        <v>13.9</v>
      </c>
      <c r="CR162" s="681"/>
      <c r="CS162" s="681"/>
      <c r="CT162" s="681"/>
      <c r="CU162" s="687">
        <f t="shared" si="126"/>
        <v>-13.9</v>
      </c>
      <c r="CV162" s="688">
        <f t="shared" si="127"/>
        <v>0</v>
      </c>
      <c r="CW162" s="683">
        <v>11.4</v>
      </c>
      <c r="CX162" s="681"/>
      <c r="CY162" s="681"/>
      <c r="CZ162" s="681"/>
      <c r="DA162" s="687">
        <f t="shared" si="128"/>
        <v>-11.4</v>
      </c>
      <c r="DB162" s="688">
        <f t="shared" si="129"/>
        <v>0</v>
      </c>
      <c r="DC162" s="683">
        <v>11.4</v>
      </c>
      <c r="DD162" s="681"/>
      <c r="DE162" s="681"/>
      <c r="DF162" s="681"/>
      <c r="DG162" s="687">
        <f t="shared" si="130"/>
        <v>-11.4</v>
      </c>
      <c r="DH162" s="688">
        <f t="shared" si="131"/>
        <v>0</v>
      </c>
    </row>
    <row r="163" spans="1:112" ht="21.75" customHeight="1">
      <c r="A163">
        <v>2.7229999999999999</v>
      </c>
      <c r="B163" s="344" t="s">
        <v>4573</v>
      </c>
      <c r="C163" s="337"/>
      <c r="D163" s="344" t="s">
        <v>4573</v>
      </c>
      <c r="E163" s="528" t="s">
        <v>4698</v>
      </c>
      <c r="F163" s="528"/>
      <c r="G163" s="529"/>
      <c r="H163" s="530"/>
      <c r="I163" s="530"/>
      <c r="J163" s="663" t="s">
        <v>883</v>
      </c>
      <c r="K163" s="687">
        <f t="shared" si="88"/>
        <v>27.3</v>
      </c>
      <c r="L163" s="681"/>
      <c r="M163" s="687">
        <f t="shared" si="89"/>
        <v>0</v>
      </c>
      <c r="N163" s="681"/>
      <c r="O163" s="687">
        <f t="shared" si="90"/>
        <v>-27.3</v>
      </c>
      <c r="P163" s="688">
        <f t="shared" si="91"/>
        <v>0</v>
      </c>
      <c r="Q163" s="687">
        <f t="shared" si="92"/>
        <v>10.8</v>
      </c>
      <c r="R163" s="681"/>
      <c r="S163" s="687">
        <f t="shared" si="93"/>
        <v>0</v>
      </c>
      <c r="T163" s="681"/>
      <c r="U163" s="687">
        <f t="shared" si="94"/>
        <v>-10.8</v>
      </c>
      <c r="V163" s="688">
        <f t="shared" si="95"/>
        <v>0</v>
      </c>
      <c r="W163" s="683">
        <v>3.9</v>
      </c>
      <c r="X163" s="681"/>
      <c r="Y163" s="681"/>
      <c r="Z163" s="681"/>
      <c r="AA163" s="687">
        <f t="shared" si="96"/>
        <v>-3.9</v>
      </c>
      <c r="AB163" s="688">
        <f t="shared" si="97"/>
        <v>0</v>
      </c>
      <c r="AC163" s="683">
        <v>4</v>
      </c>
      <c r="AD163" s="681"/>
      <c r="AE163" s="681"/>
      <c r="AF163" s="681"/>
      <c r="AG163" s="687">
        <f t="shared" si="98"/>
        <v>-4</v>
      </c>
      <c r="AH163" s="688">
        <f t="shared" si="99"/>
        <v>0</v>
      </c>
      <c r="AI163" s="683">
        <v>2.9</v>
      </c>
      <c r="AJ163" s="681"/>
      <c r="AK163" s="681"/>
      <c r="AL163" s="681"/>
      <c r="AM163" s="687">
        <f t="shared" si="100"/>
        <v>-2.9</v>
      </c>
      <c r="AN163" s="688">
        <f t="shared" si="101"/>
        <v>0</v>
      </c>
      <c r="AO163" s="687">
        <f t="shared" si="102"/>
        <v>9.8999999999999986</v>
      </c>
      <c r="AP163" s="681"/>
      <c r="AQ163" s="687">
        <f t="shared" si="103"/>
        <v>0</v>
      </c>
      <c r="AR163" s="681"/>
      <c r="AS163" s="687">
        <f t="shared" si="104"/>
        <v>-9.8999999999999986</v>
      </c>
      <c r="AT163" s="688">
        <f t="shared" si="105"/>
        <v>0</v>
      </c>
      <c r="AU163" s="683">
        <v>4.0999999999999996</v>
      </c>
      <c r="AV163" s="681"/>
      <c r="AW163" s="681"/>
      <c r="AX163" s="681"/>
      <c r="AY163" s="687">
        <f t="shared" si="106"/>
        <v>-4.0999999999999996</v>
      </c>
      <c r="AZ163" s="688">
        <f t="shared" si="107"/>
        <v>0</v>
      </c>
      <c r="BA163" s="683">
        <v>3.3</v>
      </c>
      <c r="BB163" s="681"/>
      <c r="BC163" s="681"/>
      <c r="BD163" s="681"/>
      <c r="BE163" s="687">
        <f t="shared" si="108"/>
        <v>-3.3</v>
      </c>
      <c r="BF163" s="688">
        <f t="shared" si="109"/>
        <v>0</v>
      </c>
      <c r="BG163" s="683">
        <v>2.5</v>
      </c>
      <c r="BH163" s="681"/>
      <c r="BI163" s="681"/>
      <c r="BJ163" s="681"/>
      <c r="BK163" s="687">
        <f t="shared" si="110"/>
        <v>-2.5</v>
      </c>
      <c r="BL163" s="688">
        <f t="shared" si="111"/>
        <v>0</v>
      </c>
      <c r="BM163" s="687">
        <f t="shared" si="112"/>
        <v>1.6</v>
      </c>
      <c r="BN163" s="681"/>
      <c r="BO163" s="687">
        <f t="shared" si="113"/>
        <v>0</v>
      </c>
      <c r="BP163" s="681"/>
      <c r="BQ163" s="687">
        <f t="shared" si="114"/>
        <v>-1.6</v>
      </c>
      <c r="BR163" s="688">
        <f t="shared" si="115"/>
        <v>0</v>
      </c>
      <c r="BS163" s="683">
        <v>1.6</v>
      </c>
      <c r="BT163" s="681"/>
      <c r="BU163" s="681"/>
      <c r="BV163" s="681"/>
      <c r="BW163" s="687">
        <f t="shared" si="116"/>
        <v>-1.6</v>
      </c>
      <c r="BX163" s="688">
        <f t="shared" si="117"/>
        <v>0</v>
      </c>
      <c r="BY163" s="683">
        <v>0</v>
      </c>
      <c r="BZ163" s="681"/>
      <c r="CA163" s="681"/>
      <c r="CB163" s="681"/>
      <c r="CC163" s="687">
        <f t="shared" si="118"/>
        <v>0</v>
      </c>
      <c r="CD163" s="688" t="str">
        <f t="shared" si="119"/>
        <v>-</v>
      </c>
      <c r="CE163" s="683">
        <v>0</v>
      </c>
      <c r="CF163" s="681"/>
      <c r="CG163" s="681"/>
      <c r="CH163" s="681"/>
      <c r="CI163" s="687">
        <f t="shared" si="120"/>
        <v>0</v>
      </c>
      <c r="CJ163" s="688" t="str">
        <f t="shared" si="121"/>
        <v>-</v>
      </c>
      <c r="CK163" s="687">
        <f t="shared" si="122"/>
        <v>5</v>
      </c>
      <c r="CL163" s="681"/>
      <c r="CM163" s="687">
        <f t="shared" si="123"/>
        <v>0</v>
      </c>
      <c r="CN163" s="681"/>
      <c r="CO163" s="687">
        <f t="shared" si="124"/>
        <v>-5</v>
      </c>
      <c r="CP163" s="688">
        <f t="shared" si="125"/>
        <v>0</v>
      </c>
      <c r="CQ163" s="683">
        <v>0</v>
      </c>
      <c r="CR163" s="681"/>
      <c r="CS163" s="681"/>
      <c r="CT163" s="681"/>
      <c r="CU163" s="687">
        <f t="shared" si="126"/>
        <v>0</v>
      </c>
      <c r="CV163" s="688" t="str">
        <f t="shared" si="127"/>
        <v>-</v>
      </c>
      <c r="CW163" s="683">
        <v>2.2999999999999998</v>
      </c>
      <c r="CX163" s="681"/>
      <c r="CY163" s="681"/>
      <c r="CZ163" s="681"/>
      <c r="DA163" s="687">
        <f t="shared" si="128"/>
        <v>-2.2999999999999998</v>
      </c>
      <c r="DB163" s="688">
        <f t="shared" si="129"/>
        <v>0</v>
      </c>
      <c r="DC163" s="683">
        <v>2.7</v>
      </c>
      <c r="DD163" s="681"/>
      <c r="DE163" s="681"/>
      <c r="DF163" s="681"/>
      <c r="DG163" s="687">
        <f t="shared" si="130"/>
        <v>-2.7</v>
      </c>
      <c r="DH163" s="688">
        <f t="shared" si="131"/>
        <v>0</v>
      </c>
    </row>
    <row r="164" spans="1:112" ht="21.75" customHeight="1">
      <c r="A164">
        <v>3.4489999999999998</v>
      </c>
      <c r="B164" s="343" t="s">
        <v>4699</v>
      </c>
      <c r="C164" s="337" t="s">
        <v>1181</v>
      </c>
      <c r="D164" s="343" t="s">
        <v>4699</v>
      </c>
      <c r="E164" s="528" t="s">
        <v>4700</v>
      </c>
      <c r="F164" s="528"/>
      <c r="G164" s="529"/>
      <c r="H164" s="530"/>
      <c r="I164" s="530"/>
      <c r="J164" s="663" t="s">
        <v>883</v>
      </c>
      <c r="K164" s="687">
        <f t="shared" si="88"/>
        <v>36.200000000000003</v>
      </c>
      <c r="L164" s="681"/>
      <c r="M164" s="687">
        <f t="shared" si="89"/>
        <v>0</v>
      </c>
      <c r="N164" s="681"/>
      <c r="O164" s="687">
        <f t="shared" si="90"/>
        <v>-36.200000000000003</v>
      </c>
      <c r="P164" s="688">
        <f t="shared" si="91"/>
        <v>0</v>
      </c>
      <c r="Q164" s="687">
        <f t="shared" si="92"/>
        <v>9.4</v>
      </c>
      <c r="R164" s="681"/>
      <c r="S164" s="687">
        <f t="shared" si="93"/>
        <v>0</v>
      </c>
      <c r="T164" s="681"/>
      <c r="U164" s="687">
        <f t="shared" si="94"/>
        <v>-9.4</v>
      </c>
      <c r="V164" s="688">
        <f t="shared" si="95"/>
        <v>0</v>
      </c>
      <c r="W164" s="683">
        <v>3.3</v>
      </c>
      <c r="X164" s="681"/>
      <c r="Y164" s="681"/>
      <c r="Z164" s="681"/>
      <c r="AA164" s="687">
        <f t="shared" si="96"/>
        <v>-3.3</v>
      </c>
      <c r="AB164" s="688">
        <f t="shared" si="97"/>
        <v>0</v>
      </c>
      <c r="AC164" s="683">
        <v>3.1</v>
      </c>
      <c r="AD164" s="681"/>
      <c r="AE164" s="681"/>
      <c r="AF164" s="681"/>
      <c r="AG164" s="687">
        <f t="shared" si="98"/>
        <v>-3.1</v>
      </c>
      <c r="AH164" s="688">
        <f t="shared" si="99"/>
        <v>0</v>
      </c>
      <c r="AI164" s="683">
        <v>3</v>
      </c>
      <c r="AJ164" s="681"/>
      <c r="AK164" s="681"/>
      <c r="AL164" s="681"/>
      <c r="AM164" s="687">
        <f t="shared" si="100"/>
        <v>-3</v>
      </c>
      <c r="AN164" s="688">
        <f t="shared" si="101"/>
        <v>0</v>
      </c>
      <c r="AO164" s="687">
        <f t="shared" si="102"/>
        <v>8.8000000000000007</v>
      </c>
      <c r="AP164" s="681"/>
      <c r="AQ164" s="687">
        <f t="shared" si="103"/>
        <v>0</v>
      </c>
      <c r="AR164" s="681"/>
      <c r="AS164" s="687">
        <f t="shared" si="104"/>
        <v>-8.8000000000000007</v>
      </c>
      <c r="AT164" s="688">
        <f t="shared" si="105"/>
        <v>0</v>
      </c>
      <c r="AU164" s="683">
        <v>3.1</v>
      </c>
      <c r="AV164" s="681"/>
      <c r="AW164" s="681"/>
      <c r="AX164" s="681"/>
      <c r="AY164" s="687">
        <f t="shared" si="106"/>
        <v>-3.1</v>
      </c>
      <c r="AZ164" s="688">
        <f t="shared" si="107"/>
        <v>0</v>
      </c>
      <c r="BA164" s="683">
        <v>3</v>
      </c>
      <c r="BB164" s="681"/>
      <c r="BC164" s="681"/>
      <c r="BD164" s="681"/>
      <c r="BE164" s="687">
        <f t="shared" si="108"/>
        <v>-3</v>
      </c>
      <c r="BF164" s="688">
        <f t="shared" si="109"/>
        <v>0</v>
      </c>
      <c r="BG164" s="683">
        <v>2.7</v>
      </c>
      <c r="BH164" s="681"/>
      <c r="BI164" s="681"/>
      <c r="BJ164" s="681"/>
      <c r="BK164" s="687">
        <f t="shared" si="110"/>
        <v>-2.7</v>
      </c>
      <c r="BL164" s="688">
        <f t="shared" si="111"/>
        <v>0</v>
      </c>
      <c r="BM164" s="687">
        <f t="shared" si="112"/>
        <v>8.6999999999999993</v>
      </c>
      <c r="BN164" s="681"/>
      <c r="BO164" s="687">
        <f t="shared" si="113"/>
        <v>0</v>
      </c>
      <c r="BP164" s="681"/>
      <c r="BQ164" s="687">
        <f t="shared" si="114"/>
        <v>-8.6999999999999993</v>
      </c>
      <c r="BR164" s="688">
        <f t="shared" si="115"/>
        <v>0</v>
      </c>
      <c r="BS164" s="683">
        <v>2.9</v>
      </c>
      <c r="BT164" s="681"/>
      <c r="BU164" s="681"/>
      <c r="BV164" s="681"/>
      <c r="BW164" s="687">
        <f t="shared" si="116"/>
        <v>-2.9</v>
      </c>
      <c r="BX164" s="688">
        <f t="shared" si="117"/>
        <v>0</v>
      </c>
      <c r="BY164" s="683">
        <v>2.7</v>
      </c>
      <c r="BZ164" s="681"/>
      <c r="CA164" s="681"/>
      <c r="CB164" s="681"/>
      <c r="CC164" s="687">
        <f t="shared" si="118"/>
        <v>-2.7</v>
      </c>
      <c r="CD164" s="688">
        <f t="shared" si="119"/>
        <v>0</v>
      </c>
      <c r="CE164" s="683">
        <v>3.1</v>
      </c>
      <c r="CF164" s="681"/>
      <c r="CG164" s="681"/>
      <c r="CH164" s="681"/>
      <c r="CI164" s="687">
        <f t="shared" si="120"/>
        <v>-3.1</v>
      </c>
      <c r="CJ164" s="688">
        <f t="shared" si="121"/>
        <v>0</v>
      </c>
      <c r="CK164" s="687">
        <f t="shared" si="122"/>
        <v>9.3000000000000007</v>
      </c>
      <c r="CL164" s="681"/>
      <c r="CM164" s="687">
        <f t="shared" si="123"/>
        <v>0</v>
      </c>
      <c r="CN164" s="681"/>
      <c r="CO164" s="687">
        <f t="shared" si="124"/>
        <v>-9.3000000000000007</v>
      </c>
      <c r="CP164" s="688">
        <f t="shared" si="125"/>
        <v>0</v>
      </c>
      <c r="CQ164" s="683">
        <v>3.6</v>
      </c>
      <c r="CR164" s="681"/>
      <c r="CS164" s="681"/>
      <c r="CT164" s="681"/>
      <c r="CU164" s="687">
        <f t="shared" si="126"/>
        <v>-3.6</v>
      </c>
      <c r="CV164" s="688">
        <f t="shared" si="127"/>
        <v>0</v>
      </c>
      <c r="CW164" s="683">
        <v>2.9</v>
      </c>
      <c r="CX164" s="681"/>
      <c r="CY164" s="681"/>
      <c r="CZ164" s="681"/>
      <c r="DA164" s="687">
        <f t="shared" si="128"/>
        <v>-2.9</v>
      </c>
      <c r="DB164" s="688">
        <f t="shared" si="129"/>
        <v>0</v>
      </c>
      <c r="DC164" s="683">
        <v>2.8</v>
      </c>
      <c r="DD164" s="681"/>
      <c r="DE164" s="681"/>
      <c r="DF164" s="681"/>
      <c r="DG164" s="687">
        <f t="shared" si="130"/>
        <v>-2.8</v>
      </c>
      <c r="DH164" s="688">
        <f t="shared" si="131"/>
        <v>0</v>
      </c>
    </row>
    <row r="165" spans="1:112" ht="21.75" customHeight="1">
      <c r="A165">
        <v>3.4140000000000001</v>
      </c>
      <c r="B165" s="344" t="s">
        <v>4573</v>
      </c>
      <c r="C165" s="337"/>
      <c r="D165" s="344" t="s">
        <v>4573</v>
      </c>
      <c r="E165" s="528" t="s">
        <v>4701</v>
      </c>
      <c r="F165" s="528"/>
      <c r="G165" s="529"/>
      <c r="H165" s="530"/>
      <c r="I165" s="530"/>
      <c r="J165" s="663" t="s">
        <v>883</v>
      </c>
      <c r="K165" s="687">
        <f t="shared" si="88"/>
        <v>36.200000000000003</v>
      </c>
      <c r="L165" s="681"/>
      <c r="M165" s="687">
        <f t="shared" si="89"/>
        <v>0</v>
      </c>
      <c r="N165" s="681"/>
      <c r="O165" s="687">
        <f t="shared" si="90"/>
        <v>-36.200000000000003</v>
      </c>
      <c r="P165" s="688">
        <f t="shared" si="91"/>
        <v>0</v>
      </c>
      <c r="Q165" s="687">
        <f t="shared" si="92"/>
        <v>9.4</v>
      </c>
      <c r="R165" s="681"/>
      <c r="S165" s="687">
        <f t="shared" si="93"/>
        <v>0</v>
      </c>
      <c r="T165" s="681"/>
      <c r="U165" s="687">
        <f t="shared" si="94"/>
        <v>-9.4</v>
      </c>
      <c r="V165" s="688">
        <f t="shared" si="95"/>
        <v>0</v>
      </c>
      <c r="W165" s="683">
        <v>3.3</v>
      </c>
      <c r="X165" s="681"/>
      <c r="Y165" s="681"/>
      <c r="Z165" s="681"/>
      <c r="AA165" s="687">
        <f t="shared" si="96"/>
        <v>-3.3</v>
      </c>
      <c r="AB165" s="688">
        <f t="shared" si="97"/>
        <v>0</v>
      </c>
      <c r="AC165" s="683">
        <v>3.1</v>
      </c>
      <c r="AD165" s="681"/>
      <c r="AE165" s="681"/>
      <c r="AF165" s="681"/>
      <c r="AG165" s="687">
        <f t="shared" si="98"/>
        <v>-3.1</v>
      </c>
      <c r="AH165" s="688">
        <f t="shared" si="99"/>
        <v>0</v>
      </c>
      <c r="AI165" s="683">
        <v>3</v>
      </c>
      <c r="AJ165" s="681"/>
      <c r="AK165" s="681"/>
      <c r="AL165" s="681"/>
      <c r="AM165" s="687">
        <f t="shared" si="100"/>
        <v>-3</v>
      </c>
      <c r="AN165" s="688">
        <f t="shared" si="101"/>
        <v>0</v>
      </c>
      <c r="AO165" s="687">
        <f t="shared" si="102"/>
        <v>8.8000000000000007</v>
      </c>
      <c r="AP165" s="681"/>
      <c r="AQ165" s="687">
        <f t="shared" si="103"/>
        <v>0</v>
      </c>
      <c r="AR165" s="681"/>
      <c r="AS165" s="687">
        <f t="shared" si="104"/>
        <v>-8.8000000000000007</v>
      </c>
      <c r="AT165" s="688">
        <f t="shared" si="105"/>
        <v>0</v>
      </c>
      <c r="AU165" s="683">
        <v>3.1</v>
      </c>
      <c r="AV165" s="681"/>
      <c r="AW165" s="681"/>
      <c r="AX165" s="681"/>
      <c r="AY165" s="687">
        <f t="shared" si="106"/>
        <v>-3.1</v>
      </c>
      <c r="AZ165" s="688">
        <f t="shared" si="107"/>
        <v>0</v>
      </c>
      <c r="BA165" s="683">
        <v>3</v>
      </c>
      <c r="BB165" s="681"/>
      <c r="BC165" s="681"/>
      <c r="BD165" s="681"/>
      <c r="BE165" s="687">
        <f t="shared" si="108"/>
        <v>-3</v>
      </c>
      <c r="BF165" s="688">
        <f t="shared" si="109"/>
        <v>0</v>
      </c>
      <c r="BG165" s="683">
        <v>2.7</v>
      </c>
      <c r="BH165" s="681"/>
      <c r="BI165" s="681"/>
      <c r="BJ165" s="681"/>
      <c r="BK165" s="687">
        <f t="shared" si="110"/>
        <v>-2.7</v>
      </c>
      <c r="BL165" s="688">
        <f t="shared" si="111"/>
        <v>0</v>
      </c>
      <c r="BM165" s="687">
        <f t="shared" si="112"/>
        <v>8.6999999999999993</v>
      </c>
      <c r="BN165" s="681"/>
      <c r="BO165" s="687">
        <f t="shared" si="113"/>
        <v>0</v>
      </c>
      <c r="BP165" s="681"/>
      <c r="BQ165" s="687">
        <f t="shared" si="114"/>
        <v>-8.6999999999999993</v>
      </c>
      <c r="BR165" s="688">
        <f t="shared" si="115"/>
        <v>0</v>
      </c>
      <c r="BS165" s="683">
        <v>2.9</v>
      </c>
      <c r="BT165" s="681"/>
      <c r="BU165" s="681"/>
      <c r="BV165" s="681"/>
      <c r="BW165" s="687">
        <f t="shared" si="116"/>
        <v>-2.9</v>
      </c>
      <c r="BX165" s="688">
        <f t="shared" si="117"/>
        <v>0</v>
      </c>
      <c r="BY165" s="683">
        <v>2.7</v>
      </c>
      <c r="BZ165" s="681"/>
      <c r="CA165" s="681"/>
      <c r="CB165" s="681"/>
      <c r="CC165" s="687">
        <f t="shared" si="118"/>
        <v>-2.7</v>
      </c>
      <c r="CD165" s="688">
        <f t="shared" si="119"/>
        <v>0</v>
      </c>
      <c r="CE165" s="683">
        <v>3.1</v>
      </c>
      <c r="CF165" s="681"/>
      <c r="CG165" s="681"/>
      <c r="CH165" s="681"/>
      <c r="CI165" s="687">
        <f t="shared" si="120"/>
        <v>-3.1</v>
      </c>
      <c r="CJ165" s="688">
        <f t="shared" si="121"/>
        <v>0</v>
      </c>
      <c r="CK165" s="687">
        <f t="shared" si="122"/>
        <v>9.3000000000000007</v>
      </c>
      <c r="CL165" s="681"/>
      <c r="CM165" s="687">
        <f t="shared" si="123"/>
        <v>0</v>
      </c>
      <c r="CN165" s="681"/>
      <c r="CO165" s="687">
        <f t="shared" si="124"/>
        <v>-9.3000000000000007</v>
      </c>
      <c r="CP165" s="688">
        <f t="shared" si="125"/>
        <v>0</v>
      </c>
      <c r="CQ165" s="683">
        <v>3.6</v>
      </c>
      <c r="CR165" s="681"/>
      <c r="CS165" s="681"/>
      <c r="CT165" s="681"/>
      <c r="CU165" s="687">
        <f t="shared" si="126"/>
        <v>-3.6</v>
      </c>
      <c r="CV165" s="688">
        <f t="shared" si="127"/>
        <v>0</v>
      </c>
      <c r="CW165" s="683">
        <v>2.9</v>
      </c>
      <c r="CX165" s="681"/>
      <c r="CY165" s="681"/>
      <c r="CZ165" s="681"/>
      <c r="DA165" s="687">
        <f t="shared" si="128"/>
        <v>-2.9</v>
      </c>
      <c r="DB165" s="688">
        <f t="shared" si="129"/>
        <v>0</v>
      </c>
      <c r="DC165" s="683">
        <v>2.8</v>
      </c>
      <c r="DD165" s="681"/>
      <c r="DE165" s="681"/>
      <c r="DF165" s="681"/>
      <c r="DG165" s="687">
        <f t="shared" si="130"/>
        <v>-2.8</v>
      </c>
      <c r="DH165" s="688">
        <f t="shared" si="131"/>
        <v>0</v>
      </c>
    </row>
    <row r="166" spans="1:112" ht="21.75" customHeight="1">
      <c r="A166">
        <v>18.155999999999999</v>
      </c>
      <c r="B166" s="336" t="s">
        <v>4702</v>
      </c>
      <c r="C166" s="337" t="s">
        <v>1190</v>
      </c>
      <c r="D166" s="336" t="s">
        <v>4702</v>
      </c>
      <c r="E166" s="528" t="s">
        <v>4703</v>
      </c>
      <c r="F166" s="528"/>
      <c r="G166" s="529"/>
      <c r="H166" s="530"/>
      <c r="I166" s="530"/>
      <c r="J166" s="663" t="s">
        <v>883</v>
      </c>
      <c r="K166" s="687">
        <f t="shared" si="88"/>
        <v>210.60000000000002</v>
      </c>
      <c r="L166" s="681"/>
      <c r="M166" s="687">
        <f t="shared" si="89"/>
        <v>0</v>
      </c>
      <c r="N166" s="681"/>
      <c r="O166" s="687">
        <f t="shared" si="90"/>
        <v>-210.60000000000002</v>
      </c>
      <c r="P166" s="688">
        <f t="shared" si="91"/>
        <v>0</v>
      </c>
      <c r="Q166" s="687">
        <f t="shared" si="92"/>
        <v>52.2</v>
      </c>
      <c r="R166" s="681"/>
      <c r="S166" s="687">
        <f t="shared" si="93"/>
        <v>0</v>
      </c>
      <c r="T166" s="681"/>
      <c r="U166" s="687">
        <f t="shared" si="94"/>
        <v>-52.2</v>
      </c>
      <c r="V166" s="688">
        <f t="shared" si="95"/>
        <v>0</v>
      </c>
      <c r="W166" s="683">
        <v>18</v>
      </c>
      <c r="X166" s="681"/>
      <c r="Y166" s="681"/>
      <c r="Z166" s="681"/>
      <c r="AA166" s="687">
        <f t="shared" si="96"/>
        <v>-18</v>
      </c>
      <c r="AB166" s="688">
        <f t="shared" si="97"/>
        <v>0</v>
      </c>
      <c r="AC166" s="683">
        <v>16.2</v>
      </c>
      <c r="AD166" s="681"/>
      <c r="AE166" s="681"/>
      <c r="AF166" s="681"/>
      <c r="AG166" s="687">
        <f t="shared" si="98"/>
        <v>-16.2</v>
      </c>
      <c r="AH166" s="688">
        <f t="shared" si="99"/>
        <v>0</v>
      </c>
      <c r="AI166" s="683">
        <v>18</v>
      </c>
      <c r="AJ166" s="681"/>
      <c r="AK166" s="681"/>
      <c r="AL166" s="681"/>
      <c r="AM166" s="687">
        <f t="shared" si="100"/>
        <v>-18</v>
      </c>
      <c r="AN166" s="688">
        <f t="shared" si="101"/>
        <v>0</v>
      </c>
      <c r="AO166" s="687">
        <f t="shared" si="102"/>
        <v>52.8</v>
      </c>
      <c r="AP166" s="681"/>
      <c r="AQ166" s="687">
        <f t="shared" si="103"/>
        <v>0</v>
      </c>
      <c r="AR166" s="681"/>
      <c r="AS166" s="687">
        <f t="shared" si="104"/>
        <v>-52.8</v>
      </c>
      <c r="AT166" s="688">
        <f t="shared" si="105"/>
        <v>0</v>
      </c>
      <c r="AU166" s="683">
        <v>17.399999999999999</v>
      </c>
      <c r="AV166" s="681"/>
      <c r="AW166" s="681"/>
      <c r="AX166" s="681"/>
      <c r="AY166" s="687">
        <f t="shared" si="106"/>
        <v>-17.399999999999999</v>
      </c>
      <c r="AZ166" s="688">
        <f t="shared" si="107"/>
        <v>0</v>
      </c>
      <c r="BA166" s="683">
        <v>18</v>
      </c>
      <c r="BB166" s="681"/>
      <c r="BC166" s="681"/>
      <c r="BD166" s="681"/>
      <c r="BE166" s="687">
        <f t="shared" si="108"/>
        <v>-18</v>
      </c>
      <c r="BF166" s="688">
        <f t="shared" si="109"/>
        <v>0</v>
      </c>
      <c r="BG166" s="683">
        <v>17.399999999999999</v>
      </c>
      <c r="BH166" s="681"/>
      <c r="BI166" s="681"/>
      <c r="BJ166" s="681"/>
      <c r="BK166" s="687">
        <f t="shared" si="110"/>
        <v>-17.399999999999999</v>
      </c>
      <c r="BL166" s="688">
        <f t="shared" si="111"/>
        <v>0</v>
      </c>
      <c r="BM166" s="687">
        <f t="shared" si="112"/>
        <v>52.9</v>
      </c>
      <c r="BN166" s="681"/>
      <c r="BO166" s="687">
        <f t="shared" si="113"/>
        <v>0</v>
      </c>
      <c r="BP166" s="681"/>
      <c r="BQ166" s="687">
        <f t="shared" si="114"/>
        <v>-52.9</v>
      </c>
      <c r="BR166" s="688">
        <f t="shared" si="115"/>
        <v>0</v>
      </c>
      <c r="BS166" s="683">
        <v>18</v>
      </c>
      <c r="BT166" s="681"/>
      <c r="BU166" s="681"/>
      <c r="BV166" s="681"/>
      <c r="BW166" s="687">
        <f t="shared" si="116"/>
        <v>-18</v>
      </c>
      <c r="BX166" s="688">
        <f t="shared" si="117"/>
        <v>0</v>
      </c>
      <c r="BY166" s="683">
        <v>18</v>
      </c>
      <c r="BZ166" s="681"/>
      <c r="CA166" s="681"/>
      <c r="CB166" s="681"/>
      <c r="CC166" s="687">
        <f t="shared" si="118"/>
        <v>-18</v>
      </c>
      <c r="CD166" s="688">
        <f t="shared" si="119"/>
        <v>0</v>
      </c>
      <c r="CE166" s="683">
        <v>16.899999999999999</v>
      </c>
      <c r="CF166" s="681"/>
      <c r="CG166" s="681"/>
      <c r="CH166" s="681"/>
      <c r="CI166" s="687">
        <f t="shared" si="120"/>
        <v>-16.899999999999999</v>
      </c>
      <c r="CJ166" s="688">
        <f t="shared" si="121"/>
        <v>0</v>
      </c>
      <c r="CK166" s="687">
        <f t="shared" si="122"/>
        <v>52.7</v>
      </c>
      <c r="CL166" s="681"/>
      <c r="CM166" s="687">
        <f t="shared" si="123"/>
        <v>0</v>
      </c>
      <c r="CN166" s="681"/>
      <c r="CO166" s="687">
        <f t="shared" si="124"/>
        <v>-52.7</v>
      </c>
      <c r="CP166" s="688">
        <f t="shared" si="125"/>
        <v>0</v>
      </c>
      <c r="CQ166" s="683">
        <v>17.3</v>
      </c>
      <c r="CR166" s="681"/>
      <c r="CS166" s="681"/>
      <c r="CT166" s="681"/>
      <c r="CU166" s="687">
        <f t="shared" si="126"/>
        <v>-17.3</v>
      </c>
      <c r="CV166" s="688">
        <f t="shared" si="127"/>
        <v>0</v>
      </c>
      <c r="CW166" s="683">
        <v>17.399999999999999</v>
      </c>
      <c r="CX166" s="681"/>
      <c r="CY166" s="681"/>
      <c r="CZ166" s="681"/>
      <c r="DA166" s="687">
        <f t="shared" si="128"/>
        <v>-17.399999999999999</v>
      </c>
      <c r="DB166" s="688">
        <f t="shared" si="129"/>
        <v>0</v>
      </c>
      <c r="DC166" s="683">
        <v>18</v>
      </c>
      <c r="DD166" s="681"/>
      <c r="DE166" s="681"/>
      <c r="DF166" s="681"/>
      <c r="DG166" s="687">
        <f t="shared" si="130"/>
        <v>-18</v>
      </c>
      <c r="DH166" s="688">
        <f t="shared" si="131"/>
        <v>0</v>
      </c>
    </row>
    <row r="167" spans="1:112" ht="21.75" customHeight="1">
      <c r="A167">
        <v>13.952999999999999</v>
      </c>
      <c r="B167" s="344" t="s">
        <v>4573</v>
      </c>
      <c r="C167" s="337"/>
      <c r="D167" s="344" t="s">
        <v>4573</v>
      </c>
      <c r="E167" s="528" t="s">
        <v>4704</v>
      </c>
      <c r="F167" s="528"/>
      <c r="G167" s="529"/>
      <c r="H167" s="530"/>
      <c r="I167" s="530"/>
      <c r="J167" s="663" t="s">
        <v>883</v>
      </c>
      <c r="K167" s="687">
        <f t="shared" si="88"/>
        <v>166.1</v>
      </c>
      <c r="L167" s="681"/>
      <c r="M167" s="687">
        <f t="shared" si="89"/>
        <v>0</v>
      </c>
      <c r="N167" s="681"/>
      <c r="O167" s="687">
        <f t="shared" si="90"/>
        <v>-166.1</v>
      </c>
      <c r="P167" s="688">
        <f t="shared" si="91"/>
        <v>0</v>
      </c>
      <c r="Q167" s="687">
        <f t="shared" si="92"/>
        <v>41.2</v>
      </c>
      <c r="R167" s="681"/>
      <c r="S167" s="687">
        <f t="shared" si="93"/>
        <v>0</v>
      </c>
      <c r="T167" s="681"/>
      <c r="U167" s="687">
        <f t="shared" si="94"/>
        <v>-41.2</v>
      </c>
      <c r="V167" s="688">
        <f t="shared" si="95"/>
        <v>0</v>
      </c>
      <c r="W167" s="683">
        <v>14.2</v>
      </c>
      <c r="X167" s="681"/>
      <c r="Y167" s="681"/>
      <c r="Z167" s="681"/>
      <c r="AA167" s="687">
        <f t="shared" si="96"/>
        <v>-14.2</v>
      </c>
      <c r="AB167" s="688">
        <f t="shared" si="97"/>
        <v>0</v>
      </c>
      <c r="AC167" s="683">
        <v>12.8</v>
      </c>
      <c r="AD167" s="681"/>
      <c r="AE167" s="681"/>
      <c r="AF167" s="681"/>
      <c r="AG167" s="687">
        <f t="shared" si="98"/>
        <v>-12.8</v>
      </c>
      <c r="AH167" s="688">
        <f t="shared" si="99"/>
        <v>0</v>
      </c>
      <c r="AI167" s="683">
        <v>14.2</v>
      </c>
      <c r="AJ167" s="681"/>
      <c r="AK167" s="681"/>
      <c r="AL167" s="681"/>
      <c r="AM167" s="687">
        <f t="shared" si="100"/>
        <v>-14.2</v>
      </c>
      <c r="AN167" s="688">
        <f t="shared" si="101"/>
        <v>0</v>
      </c>
      <c r="AO167" s="687">
        <f t="shared" si="102"/>
        <v>41.599999999999994</v>
      </c>
      <c r="AP167" s="681"/>
      <c r="AQ167" s="687">
        <f t="shared" si="103"/>
        <v>0</v>
      </c>
      <c r="AR167" s="681"/>
      <c r="AS167" s="687">
        <f t="shared" si="104"/>
        <v>-41.599999999999994</v>
      </c>
      <c r="AT167" s="688">
        <f t="shared" si="105"/>
        <v>0</v>
      </c>
      <c r="AU167" s="683">
        <v>13.7</v>
      </c>
      <c r="AV167" s="681"/>
      <c r="AW167" s="681"/>
      <c r="AX167" s="681"/>
      <c r="AY167" s="687">
        <f t="shared" si="106"/>
        <v>-13.7</v>
      </c>
      <c r="AZ167" s="688">
        <f t="shared" si="107"/>
        <v>0</v>
      </c>
      <c r="BA167" s="683">
        <v>14.2</v>
      </c>
      <c r="BB167" s="681"/>
      <c r="BC167" s="681"/>
      <c r="BD167" s="681"/>
      <c r="BE167" s="687">
        <f t="shared" si="108"/>
        <v>-14.2</v>
      </c>
      <c r="BF167" s="688">
        <f t="shared" si="109"/>
        <v>0</v>
      </c>
      <c r="BG167" s="683">
        <v>13.7</v>
      </c>
      <c r="BH167" s="681"/>
      <c r="BI167" s="681"/>
      <c r="BJ167" s="681"/>
      <c r="BK167" s="687">
        <f t="shared" si="110"/>
        <v>-13.7</v>
      </c>
      <c r="BL167" s="688">
        <f t="shared" si="111"/>
        <v>0</v>
      </c>
      <c r="BM167" s="687">
        <f t="shared" si="112"/>
        <v>41.599999999999994</v>
      </c>
      <c r="BN167" s="681"/>
      <c r="BO167" s="687">
        <f t="shared" si="113"/>
        <v>0</v>
      </c>
      <c r="BP167" s="681"/>
      <c r="BQ167" s="687">
        <f t="shared" si="114"/>
        <v>-41.599999999999994</v>
      </c>
      <c r="BR167" s="688">
        <f t="shared" si="115"/>
        <v>0</v>
      </c>
      <c r="BS167" s="683">
        <v>14.2</v>
      </c>
      <c r="BT167" s="681"/>
      <c r="BU167" s="681"/>
      <c r="BV167" s="681"/>
      <c r="BW167" s="687">
        <f t="shared" si="116"/>
        <v>-14.2</v>
      </c>
      <c r="BX167" s="688">
        <f t="shared" si="117"/>
        <v>0</v>
      </c>
      <c r="BY167" s="683">
        <v>14.2</v>
      </c>
      <c r="BZ167" s="681"/>
      <c r="CA167" s="681"/>
      <c r="CB167" s="681"/>
      <c r="CC167" s="687">
        <f t="shared" si="118"/>
        <v>-14.2</v>
      </c>
      <c r="CD167" s="688">
        <f t="shared" si="119"/>
        <v>0</v>
      </c>
      <c r="CE167" s="683">
        <v>13.2</v>
      </c>
      <c r="CF167" s="681"/>
      <c r="CG167" s="681"/>
      <c r="CH167" s="681"/>
      <c r="CI167" s="687">
        <f t="shared" si="120"/>
        <v>-13.2</v>
      </c>
      <c r="CJ167" s="688">
        <f t="shared" si="121"/>
        <v>0</v>
      </c>
      <c r="CK167" s="687">
        <f t="shared" si="122"/>
        <v>41.7</v>
      </c>
      <c r="CL167" s="681"/>
      <c r="CM167" s="687">
        <f t="shared" si="123"/>
        <v>0</v>
      </c>
      <c r="CN167" s="681"/>
      <c r="CO167" s="687">
        <f t="shared" si="124"/>
        <v>-41.7</v>
      </c>
      <c r="CP167" s="688">
        <f t="shared" si="125"/>
        <v>0</v>
      </c>
      <c r="CQ167" s="683">
        <v>13.5</v>
      </c>
      <c r="CR167" s="681"/>
      <c r="CS167" s="681"/>
      <c r="CT167" s="681"/>
      <c r="CU167" s="687">
        <f t="shared" si="126"/>
        <v>-13.5</v>
      </c>
      <c r="CV167" s="688">
        <f t="shared" si="127"/>
        <v>0</v>
      </c>
      <c r="CW167" s="683">
        <v>13.7</v>
      </c>
      <c r="CX167" s="681"/>
      <c r="CY167" s="681"/>
      <c r="CZ167" s="681"/>
      <c r="DA167" s="687">
        <f t="shared" si="128"/>
        <v>-13.7</v>
      </c>
      <c r="DB167" s="688">
        <f t="shared" si="129"/>
        <v>0</v>
      </c>
      <c r="DC167" s="683">
        <v>14.5</v>
      </c>
      <c r="DD167" s="681"/>
      <c r="DE167" s="681"/>
      <c r="DF167" s="681"/>
      <c r="DG167" s="687">
        <f t="shared" si="130"/>
        <v>-14.5</v>
      </c>
      <c r="DH167" s="688">
        <f t="shared" si="131"/>
        <v>0</v>
      </c>
    </row>
    <row r="168" spans="1:112" ht="21.75" customHeight="1">
      <c r="A168">
        <v>0.27800000000000002</v>
      </c>
      <c r="B168" s="343" t="s">
        <v>4705</v>
      </c>
      <c r="C168" s="337" t="s">
        <v>1195</v>
      </c>
      <c r="D168" s="343" t="s">
        <v>4705</v>
      </c>
      <c r="E168" s="528" t="s">
        <v>4706</v>
      </c>
      <c r="F168" s="528"/>
      <c r="G168" s="529"/>
      <c r="H168" s="530"/>
      <c r="I168" s="530"/>
      <c r="J168" s="663" t="s">
        <v>883</v>
      </c>
      <c r="K168" s="687">
        <f t="shared" si="88"/>
        <v>3.5999999999999996</v>
      </c>
      <c r="L168" s="681"/>
      <c r="M168" s="687">
        <f t="shared" si="89"/>
        <v>0</v>
      </c>
      <c r="N168" s="681"/>
      <c r="O168" s="687">
        <f t="shared" si="90"/>
        <v>-3.5999999999999996</v>
      </c>
      <c r="P168" s="688">
        <f t="shared" si="91"/>
        <v>0</v>
      </c>
      <c r="Q168" s="687">
        <f t="shared" si="92"/>
        <v>0.89999999999999991</v>
      </c>
      <c r="R168" s="681"/>
      <c r="S168" s="687">
        <f t="shared" si="93"/>
        <v>0</v>
      </c>
      <c r="T168" s="681"/>
      <c r="U168" s="687">
        <f t="shared" si="94"/>
        <v>-0.89999999999999991</v>
      </c>
      <c r="V168" s="688">
        <f t="shared" si="95"/>
        <v>0</v>
      </c>
      <c r="W168" s="683">
        <v>0.3</v>
      </c>
      <c r="X168" s="681"/>
      <c r="Y168" s="681"/>
      <c r="Z168" s="681"/>
      <c r="AA168" s="687">
        <f t="shared" si="96"/>
        <v>-0.3</v>
      </c>
      <c r="AB168" s="688">
        <f t="shared" si="97"/>
        <v>0</v>
      </c>
      <c r="AC168" s="683">
        <v>0.3</v>
      </c>
      <c r="AD168" s="681"/>
      <c r="AE168" s="681"/>
      <c r="AF168" s="681"/>
      <c r="AG168" s="687">
        <f t="shared" si="98"/>
        <v>-0.3</v>
      </c>
      <c r="AH168" s="688">
        <f t="shared" si="99"/>
        <v>0</v>
      </c>
      <c r="AI168" s="683">
        <v>0.3</v>
      </c>
      <c r="AJ168" s="681"/>
      <c r="AK168" s="681"/>
      <c r="AL168" s="681"/>
      <c r="AM168" s="687">
        <f t="shared" si="100"/>
        <v>-0.3</v>
      </c>
      <c r="AN168" s="688">
        <f t="shared" si="101"/>
        <v>0</v>
      </c>
      <c r="AO168" s="687">
        <f t="shared" si="102"/>
        <v>0.89999999999999991</v>
      </c>
      <c r="AP168" s="681"/>
      <c r="AQ168" s="687">
        <f t="shared" si="103"/>
        <v>0</v>
      </c>
      <c r="AR168" s="681"/>
      <c r="AS168" s="687">
        <f t="shared" si="104"/>
        <v>-0.89999999999999991</v>
      </c>
      <c r="AT168" s="688">
        <f t="shared" si="105"/>
        <v>0</v>
      </c>
      <c r="AU168" s="683">
        <v>0.3</v>
      </c>
      <c r="AV168" s="681"/>
      <c r="AW168" s="681"/>
      <c r="AX168" s="681"/>
      <c r="AY168" s="687">
        <f t="shared" si="106"/>
        <v>-0.3</v>
      </c>
      <c r="AZ168" s="688">
        <f t="shared" si="107"/>
        <v>0</v>
      </c>
      <c r="BA168" s="683">
        <v>0.3</v>
      </c>
      <c r="BB168" s="681"/>
      <c r="BC168" s="681"/>
      <c r="BD168" s="681"/>
      <c r="BE168" s="687">
        <f t="shared" si="108"/>
        <v>-0.3</v>
      </c>
      <c r="BF168" s="688">
        <f t="shared" si="109"/>
        <v>0</v>
      </c>
      <c r="BG168" s="683">
        <v>0.3</v>
      </c>
      <c r="BH168" s="681"/>
      <c r="BI168" s="681"/>
      <c r="BJ168" s="681"/>
      <c r="BK168" s="687">
        <f t="shared" si="110"/>
        <v>-0.3</v>
      </c>
      <c r="BL168" s="688">
        <f t="shared" si="111"/>
        <v>0</v>
      </c>
      <c r="BM168" s="687">
        <f t="shared" si="112"/>
        <v>0.89999999999999991</v>
      </c>
      <c r="BN168" s="681"/>
      <c r="BO168" s="687">
        <f t="shared" si="113"/>
        <v>0</v>
      </c>
      <c r="BP168" s="681"/>
      <c r="BQ168" s="687">
        <f t="shared" si="114"/>
        <v>-0.89999999999999991</v>
      </c>
      <c r="BR168" s="688">
        <f t="shared" si="115"/>
        <v>0</v>
      </c>
      <c r="BS168" s="683">
        <v>0.3</v>
      </c>
      <c r="BT168" s="681"/>
      <c r="BU168" s="681"/>
      <c r="BV168" s="681"/>
      <c r="BW168" s="687">
        <f t="shared" si="116"/>
        <v>-0.3</v>
      </c>
      <c r="BX168" s="688">
        <f t="shared" si="117"/>
        <v>0</v>
      </c>
      <c r="BY168" s="683">
        <v>0.3</v>
      </c>
      <c r="BZ168" s="681"/>
      <c r="CA168" s="681"/>
      <c r="CB168" s="681"/>
      <c r="CC168" s="687">
        <f t="shared" si="118"/>
        <v>-0.3</v>
      </c>
      <c r="CD168" s="688">
        <f t="shared" si="119"/>
        <v>0</v>
      </c>
      <c r="CE168" s="683">
        <v>0.3</v>
      </c>
      <c r="CF168" s="681"/>
      <c r="CG168" s="681"/>
      <c r="CH168" s="681"/>
      <c r="CI168" s="687">
        <f t="shared" si="120"/>
        <v>-0.3</v>
      </c>
      <c r="CJ168" s="688">
        <f t="shared" si="121"/>
        <v>0</v>
      </c>
      <c r="CK168" s="687">
        <f t="shared" si="122"/>
        <v>0.89999999999999991</v>
      </c>
      <c r="CL168" s="681"/>
      <c r="CM168" s="687">
        <f t="shared" si="123"/>
        <v>0</v>
      </c>
      <c r="CN168" s="681"/>
      <c r="CO168" s="687">
        <f t="shared" si="124"/>
        <v>-0.89999999999999991</v>
      </c>
      <c r="CP168" s="688">
        <f t="shared" si="125"/>
        <v>0</v>
      </c>
      <c r="CQ168" s="683">
        <v>0.3</v>
      </c>
      <c r="CR168" s="681"/>
      <c r="CS168" s="681"/>
      <c r="CT168" s="681"/>
      <c r="CU168" s="687">
        <f t="shared" si="126"/>
        <v>-0.3</v>
      </c>
      <c r="CV168" s="688">
        <f t="shared" si="127"/>
        <v>0</v>
      </c>
      <c r="CW168" s="683">
        <v>0.3</v>
      </c>
      <c r="CX168" s="681"/>
      <c r="CY168" s="681"/>
      <c r="CZ168" s="681"/>
      <c r="DA168" s="687">
        <f t="shared" si="128"/>
        <v>-0.3</v>
      </c>
      <c r="DB168" s="688">
        <f t="shared" si="129"/>
        <v>0</v>
      </c>
      <c r="DC168" s="683">
        <v>0.3</v>
      </c>
      <c r="DD168" s="681"/>
      <c r="DE168" s="681"/>
      <c r="DF168" s="681"/>
      <c r="DG168" s="687">
        <f t="shared" si="130"/>
        <v>-0.3</v>
      </c>
      <c r="DH168" s="688">
        <f t="shared" si="131"/>
        <v>0</v>
      </c>
    </row>
    <row r="169" spans="1:112" ht="21.75" customHeight="1">
      <c r="A169">
        <v>0.28899999999999998</v>
      </c>
      <c r="B169" s="344" t="s">
        <v>4573</v>
      </c>
      <c r="C169" s="337"/>
      <c r="D169" s="344" t="s">
        <v>4573</v>
      </c>
      <c r="E169" s="528" t="s">
        <v>4707</v>
      </c>
      <c r="F169" s="528"/>
      <c r="G169" s="529"/>
      <c r="H169" s="530"/>
      <c r="I169" s="530"/>
      <c r="J169" s="663" t="s">
        <v>883</v>
      </c>
      <c r="K169" s="687">
        <f t="shared" si="88"/>
        <v>3.5999999999999996</v>
      </c>
      <c r="L169" s="681"/>
      <c r="M169" s="687">
        <f t="shared" si="89"/>
        <v>0</v>
      </c>
      <c r="N169" s="681"/>
      <c r="O169" s="687">
        <f t="shared" si="90"/>
        <v>-3.5999999999999996</v>
      </c>
      <c r="P169" s="688">
        <f t="shared" si="91"/>
        <v>0</v>
      </c>
      <c r="Q169" s="687">
        <f t="shared" si="92"/>
        <v>0.89999999999999991</v>
      </c>
      <c r="R169" s="681"/>
      <c r="S169" s="687">
        <f t="shared" si="93"/>
        <v>0</v>
      </c>
      <c r="T169" s="681"/>
      <c r="U169" s="687">
        <f t="shared" si="94"/>
        <v>-0.89999999999999991</v>
      </c>
      <c r="V169" s="688">
        <f t="shared" si="95"/>
        <v>0</v>
      </c>
      <c r="W169" s="683">
        <v>0.3</v>
      </c>
      <c r="X169" s="681"/>
      <c r="Y169" s="681"/>
      <c r="Z169" s="681"/>
      <c r="AA169" s="687">
        <f t="shared" si="96"/>
        <v>-0.3</v>
      </c>
      <c r="AB169" s="688">
        <f t="shared" si="97"/>
        <v>0</v>
      </c>
      <c r="AC169" s="683">
        <v>0.3</v>
      </c>
      <c r="AD169" s="681"/>
      <c r="AE169" s="681"/>
      <c r="AF169" s="681"/>
      <c r="AG169" s="687">
        <f t="shared" si="98"/>
        <v>-0.3</v>
      </c>
      <c r="AH169" s="688">
        <f t="shared" si="99"/>
        <v>0</v>
      </c>
      <c r="AI169" s="683">
        <v>0.3</v>
      </c>
      <c r="AJ169" s="681"/>
      <c r="AK169" s="681"/>
      <c r="AL169" s="681"/>
      <c r="AM169" s="687">
        <f t="shared" si="100"/>
        <v>-0.3</v>
      </c>
      <c r="AN169" s="688">
        <f t="shared" si="101"/>
        <v>0</v>
      </c>
      <c r="AO169" s="687">
        <f t="shared" si="102"/>
        <v>0.89999999999999991</v>
      </c>
      <c r="AP169" s="681"/>
      <c r="AQ169" s="687">
        <f t="shared" si="103"/>
        <v>0</v>
      </c>
      <c r="AR169" s="681"/>
      <c r="AS169" s="687">
        <f t="shared" si="104"/>
        <v>-0.89999999999999991</v>
      </c>
      <c r="AT169" s="688">
        <f t="shared" si="105"/>
        <v>0</v>
      </c>
      <c r="AU169" s="683">
        <v>0.3</v>
      </c>
      <c r="AV169" s="681"/>
      <c r="AW169" s="681"/>
      <c r="AX169" s="681"/>
      <c r="AY169" s="687">
        <f t="shared" si="106"/>
        <v>-0.3</v>
      </c>
      <c r="AZ169" s="688">
        <f t="shared" si="107"/>
        <v>0</v>
      </c>
      <c r="BA169" s="683">
        <v>0.3</v>
      </c>
      <c r="BB169" s="681"/>
      <c r="BC169" s="681"/>
      <c r="BD169" s="681"/>
      <c r="BE169" s="687">
        <f t="shared" si="108"/>
        <v>-0.3</v>
      </c>
      <c r="BF169" s="688">
        <f t="shared" si="109"/>
        <v>0</v>
      </c>
      <c r="BG169" s="683">
        <v>0.3</v>
      </c>
      <c r="BH169" s="681"/>
      <c r="BI169" s="681"/>
      <c r="BJ169" s="681"/>
      <c r="BK169" s="687">
        <f t="shared" si="110"/>
        <v>-0.3</v>
      </c>
      <c r="BL169" s="688">
        <f t="shared" si="111"/>
        <v>0</v>
      </c>
      <c r="BM169" s="687">
        <f t="shared" si="112"/>
        <v>0.89999999999999991</v>
      </c>
      <c r="BN169" s="681"/>
      <c r="BO169" s="687">
        <f t="shared" si="113"/>
        <v>0</v>
      </c>
      <c r="BP169" s="681"/>
      <c r="BQ169" s="687">
        <f t="shared" si="114"/>
        <v>-0.89999999999999991</v>
      </c>
      <c r="BR169" s="688">
        <f t="shared" si="115"/>
        <v>0</v>
      </c>
      <c r="BS169" s="683">
        <v>0.3</v>
      </c>
      <c r="BT169" s="681"/>
      <c r="BU169" s="681"/>
      <c r="BV169" s="681"/>
      <c r="BW169" s="687">
        <f t="shared" si="116"/>
        <v>-0.3</v>
      </c>
      <c r="BX169" s="688">
        <f t="shared" si="117"/>
        <v>0</v>
      </c>
      <c r="BY169" s="683">
        <v>0.3</v>
      </c>
      <c r="BZ169" s="681"/>
      <c r="CA169" s="681"/>
      <c r="CB169" s="681"/>
      <c r="CC169" s="687">
        <f t="shared" si="118"/>
        <v>-0.3</v>
      </c>
      <c r="CD169" s="688">
        <f t="shared" si="119"/>
        <v>0</v>
      </c>
      <c r="CE169" s="683">
        <v>0.3</v>
      </c>
      <c r="CF169" s="681"/>
      <c r="CG169" s="681"/>
      <c r="CH169" s="681"/>
      <c r="CI169" s="687">
        <f t="shared" si="120"/>
        <v>-0.3</v>
      </c>
      <c r="CJ169" s="688">
        <f t="shared" si="121"/>
        <v>0</v>
      </c>
      <c r="CK169" s="687">
        <f t="shared" si="122"/>
        <v>0.89999999999999991</v>
      </c>
      <c r="CL169" s="681"/>
      <c r="CM169" s="687">
        <f t="shared" si="123"/>
        <v>0</v>
      </c>
      <c r="CN169" s="681"/>
      <c r="CO169" s="687">
        <f t="shared" si="124"/>
        <v>-0.89999999999999991</v>
      </c>
      <c r="CP169" s="688">
        <f t="shared" si="125"/>
        <v>0</v>
      </c>
      <c r="CQ169" s="683">
        <v>0.3</v>
      </c>
      <c r="CR169" s="681"/>
      <c r="CS169" s="681"/>
      <c r="CT169" s="681"/>
      <c r="CU169" s="687">
        <f t="shared" si="126"/>
        <v>-0.3</v>
      </c>
      <c r="CV169" s="688">
        <f t="shared" si="127"/>
        <v>0</v>
      </c>
      <c r="CW169" s="683">
        <v>0.3</v>
      </c>
      <c r="CX169" s="681"/>
      <c r="CY169" s="681"/>
      <c r="CZ169" s="681"/>
      <c r="DA169" s="687">
        <f t="shared" si="128"/>
        <v>-0.3</v>
      </c>
      <c r="DB169" s="688">
        <f t="shared" si="129"/>
        <v>0</v>
      </c>
      <c r="DC169" s="683">
        <v>0.3</v>
      </c>
      <c r="DD169" s="681"/>
      <c r="DE169" s="681"/>
      <c r="DF169" s="681"/>
      <c r="DG169" s="687">
        <f t="shared" si="130"/>
        <v>-0.3</v>
      </c>
      <c r="DH169" s="688">
        <f t="shared" si="131"/>
        <v>0</v>
      </c>
    </row>
    <row r="170" spans="1:112" ht="21.75" customHeight="1">
      <c r="A170">
        <v>20.097999999999999</v>
      </c>
      <c r="B170" s="336" t="s">
        <v>4708</v>
      </c>
      <c r="C170" s="337" t="s">
        <v>1201</v>
      </c>
      <c r="D170" s="336" t="s">
        <v>4708</v>
      </c>
      <c r="E170" s="528" t="s">
        <v>4709</v>
      </c>
      <c r="F170" s="528"/>
      <c r="G170" s="529"/>
      <c r="H170" s="530"/>
      <c r="I170" s="530"/>
      <c r="J170" s="663" t="s">
        <v>883</v>
      </c>
      <c r="K170" s="687">
        <f t="shared" si="88"/>
        <v>230.89999999999998</v>
      </c>
      <c r="L170" s="681"/>
      <c r="M170" s="687">
        <f t="shared" si="89"/>
        <v>0</v>
      </c>
      <c r="N170" s="681"/>
      <c r="O170" s="687">
        <f t="shared" si="90"/>
        <v>-230.89999999999998</v>
      </c>
      <c r="P170" s="688">
        <f t="shared" si="91"/>
        <v>0</v>
      </c>
      <c r="Q170" s="687">
        <f t="shared" si="92"/>
        <v>57.2</v>
      </c>
      <c r="R170" s="681"/>
      <c r="S170" s="687">
        <f t="shared" si="93"/>
        <v>0</v>
      </c>
      <c r="T170" s="681"/>
      <c r="U170" s="687">
        <f t="shared" si="94"/>
        <v>-57.2</v>
      </c>
      <c r="V170" s="688">
        <f t="shared" si="95"/>
        <v>0</v>
      </c>
      <c r="W170" s="683">
        <v>19.7</v>
      </c>
      <c r="X170" s="681"/>
      <c r="Y170" s="681"/>
      <c r="Z170" s="681"/>
      <c r="AA170" s="687">
        <f t="shared" si="96"/>
        <v>-19.7</v>
      </c>
      <c r="AB170" s="688">
        <f t="shared" si="97"/>
        <v>0</v>
      </c>
      <c r="AC170" s="683">
        <v>17.8</v>
      </c>
      <c r="AD170" s="681"/>
      <c r="AE170" s="681"/>
      <c r="AF170" s="681"/>
      <c r="AG170" s="687">
        <f t="shared" si="98"/>
        <v>-17.8</v>
      </c>
      <c r="AH170" s="688">
        <f t="shared" si="99"/>
        <v>0</v>
      </c>
      <c r="AI170" s="683">
        <v>19.7</v>
      </c>
      <c r="AJ170" s="681"/>
      <c r="AK170" s="681"/>
      <c r="AL170" s="681"/>
      <c r="AM170" s="687">
        <f t="shared" si="100"/>
        <v>-19.7</v>
      </c>
      <c r="AN170" s="688">
        <f t="shared" si="101"/>
        <v>0</v>
      </c>
      <c r="AO170" s="687">
        <f t="shared" si="102"/>
        <v>57.9</v>
      </c>
      <c r="AP170" s="681"/>
      <c r="AQ170" s="687">
        <f t="shared" si="103"/>
        <v>0</v>
      </c>
      <c r="AR170" s="681"/>
      <c r="AS170" s="687">
        <f t="shared" si="104"/>
        <v>-57.9</v>
      </c>
      <c r="AT170" s="688">
        <f t="shared" si="105"/>
        <v>0</v>
      </c>
      <c r="AU170" s="683">
        <v>19.100000000000001</v>
      </c>
      <c r="AV170" s="681"/>
      <c r="AW170" s="681"/>
      <c r="AX170" s="681"/>
      <c r="AY170" s="687">
        <f t="shared" si="106"/>
        <v>-19.100000000000001</v>
      </c>
      <c r="AZ170" s="688">
        <f t="shared" si="107"/>
        <v>0</v>
      </c>
      <c r="BA170" s="683">
        <v>19.7</v>
      </c>
      <c r="BB170" s="681"/>
      <c r="BC170" s="681"/>
      <c r="BD170" s="681"/>
      <c r="BE170" s="687">
        <f t="shared" si="108"/>
        <v>-19.7</v>
      </c>
      <c r="BF170" s="688">
        <f t="shared" si="109"/>
        <v>0</v>
      </c>
      <c r="BG170" s="683">
        <v>19.100000000000001</v>
      </c>
      <c r="BH170" s="681"/>
      <c r="BI170" s="681"/>
      <c r="BJ170" s="681"/>
      <c r="BK170" s="687">
        <f t="shared" si="110"/>
        <v>-19.100000000000001</v>
      </c>
      <c r="BL170" s="688">
        <f t="shared" si="111"/>
        <v>0</v>
      </c>
      <c r="BM170" s="687">
        <f t="shared" si="112"/>
        <v>58</v>
      </c>
      <c r="BN170" s="681"/>
      <c r="BO170" s="687">
        <f t="shared" si="113"/>
        <v>0</v>
      </c>
      <c r="BP170" s="681"/>
      <c r="BQ170" s="687">
        <f t="shared" si="114"/>
        <v>-58</v>
      </c>
      <c r="BR170" s="688">
        <f t="shared" si="115"/>
        <v>0</v>
      </c>
      <c r="BS170" s="683">
        <v>19.7</v>
      </c>
      <c r="BT170" s="681"/>
      <c r="BU170" s="681"/>
      <c r="BV170" s="681"/>
      <c r="BW170" s="687">
        <f t="shared" si="116"/>
        <v>-19.7</v>
      </c>
      <c r="BX170" s="688">
        <f t="shared" si="117"/>
        <v>0</v>
      </c>
      <c r="BY170" s="683">
        <v>19.7</v>
      </c>
      <c r="BZ170" s="681"/>
      <c r="CA170" s="681"/>
      <c r="CB170" s="681"/>
      <c r="CC170" s="687">
        <f t="shared" si="118"/>
        <v>-19.7</v>
      </c>
      <c r="CD170" s="688">
        <f t="shared" si="119"/>
        <v>0</v>
      </c>
      <c r="CE170" s="683">
        <v>18.600000000000001</v>
      </c>
      <c r="CF170" s="681"/>
      <c r="CG170" s="681"/>
      <c r="CH170" s="681"/>
      <c r="CI170" s="687">
        <f t="shared" si="120"/>
        <v>-18.600000000000001</v>
      </c>
      <c r="CJ170" s="688">
        <f t="shared" si="121"/>
        <v>0</v>
      </c>
      <c r="CK170" s="687">
        <f t="shared" si="122"/>
        <v>57.8</v>
      </c>
      <c r="CL170" s="681"/>
      <c r="CM170" s="687">
        <f t="shared" si="123"/>
        <v>0</v>
      </c>
      <c r="CN170" s="681"/>
      <c r="CO170" s="687">
        <f t="shared" si="124"/>
        <v>-57.8</v>
      </c>
      <c r="CP170" s="688">
        <f t="shared" si="125"/>
        <v>0</v>
      </c>
      <c r="CQ170" s="683">
        <v>19</v>
      </c>
      <c r="CR170" s="681"/>
      <c r="CS170" s="681"/>
      <c r="CT170" s="681"/>
      <c r="CU170" s="687">
        <f t="shared" si="126"/>
        <v>-19</v>
      </c>
      <c r="CV170" s="688">
        <f t="shared" si="127"/>
        <v>0</v>
      </c>
      <c r="CW170" s="683">
        <v>19.100000000000001</v>
      </c>
      <c r="CX170" s="681"/>
      <c r="CY170" s="681"/>
      <c r="CZ170" s="681"/>
      <c r="DA170" s="687">
        <f t="shared" si="128"/>
        <v>-19.100000000000001</v>
      </c>
      <c r="DB170" s="688">
        <f t="shared" si="129"/>
        <v>0</v>
      </c>
      <c r="DC170" s="683">
        <v>19.7</v>
      </c>
      <c r="DD170" s="681"/>
      <c r="DE170" s="681"/>
      <c r="DF170" s="681"/>
      <c r="DG170" s="687">
        <f t="shared" si="130"/>
        <v>-19.7</v>
      </c>
      <c r="DH170" s="688">
        <f t="shared" si="131"/>
        <v>0</v>
      </c>
    </row>
    <row r="171" spans="1:112" ht="21.75" customHeight="1">
      <c r="A171">
        <v>0.51900000000000002</v>
      </c>
      <c r="B171" s="344" t="s">
        <v>4573</v>
      </c>
      <c r="C171" s="337"/>
      <c r="D171" s="344" t="s">
        <v>4573</v>
      </c>
      <c r="E171" s="528" t="s">
        <v>4710</v>
      </c>
      <c r="F171" s="528"/>
      <c r="G171" s="529"/>
      <c r="H171" s="530"/>
      <c r="I171" s="530"/>
      <c r="J171" s="663" t="s">
        <v>883</v>
      </c>
      <c r="K171" s="687">
        <f t="shared" si="88"/>
        <v>6</v>
      </c>
      <c r="L171" s="681"/>
      <c r="M171" s="687">
        <f t="shared" si="89"/>
        <v>0</v>
      </c>
      <c r="N171" s="681"/>
      <c r="O171" s="687">
        <f t="shared" si="90"/>
        <v>-6</v>
      </c>
      <c r="P171" s="688">
        <f t="shared" si="91"/>
        <v>0</v>
      </c>
      <c r="Q171" s="687">
        <f t="shared" si="92"/>
        <v>1.5</v>
      </c>
      <c r="R171" s="681"/>
      <c r="S171" s="687">
        <f t="shared" si="93"/>
        <v>0</v>
      </c>
      <c r="T171" s="681"/>
      <c r="U171" s="687">
        <f t="shared" si="94"/>
        <v>-1.5</v>
      </c>
      <c r="V171" s="688">
        <f t="shared" si="95"/>
        <v>0</v>
      </c>
      <c r="W171" s="683">
        <v>0.5</v>
      </c>
      <c r="X171" s="681"/>
      <c r="Y171" s="681"/>
      <c r="Z171" s="681"/>
      <c r="AA171" s="687">
        <f t="shared" si="96"/>
        <v>-0.5</v>
      </c>
      <c r="AB171" s="688">
        <f t="shared" si="97"/>
        <v>0</v>
      </c>
      <c r="AC171" s="683">
        <v>0.5</v>
      </c>
      <c r="AD171" s="681"/>
      <c r="AE171" s="681"/>
      <c r="AF171" s="681"/>
      <c r="AG171" s="687">
        <f t="shared" si="98"/>
        <v>-0.5</v>
      </c>
      <c r="AH171" s="688">
        <f t="shared" si="99"/>
        <v>0</v>
      </c>
      <c r="AI171" s="683">
        <v>0.5</v>
      </c>
      <c r="AJ171" s="681"/>
      <c r="AK171" s="681"/>
      <c r="AL171" s="681"/>
      <c r="AM171" s="687">
        <f t="shared" si="100"/>
        <v>-0.5</v>
      </c>
      <c r="AN171" s="688">
        <f t="shared" si="101"/>
        <v>0</v>
      </c>
      <c r="AO171" s="687">
        <f t="shared" si="102"/>
        <v>1.5</v>
      </c>
      <c r="AP171" s="681"/>
      <c r="AQ171" s="687">
        <f t="shared" si="103"/>
        <v>0</v>
      </c>
      <c r="AR171" s="681"/>
      <c r="AS171" s="687">
        <f t="shared" si="104"/>
        <v>-1.5</v>
      </c>
      <c r="AT171" s="688">
        <f t="shared" si="105"/>
        <v>0</v>
      </c>
      <c r="AU171" s="683">
        <v>0.5</v>
      </c>
      <c r="AV171" s="681"/>
      <c r="AW171" s="681"/>
      <c r="AX171" s="681"/>
      <c r="AY171" s="687">
        <f t="shared" si="106"/>
        <v>-0.5</v>
      </c>
      <c r="AZ171" s="688">
        <f t="shared" si="107"/>
        <v>0</v>
      </c>
      <c r="BA171" s="683">
        <v>0.5</v>
      </c>
      <c r="BB171" s="681"/>
      <c r="BC171" s="681"/>
      <c r="BD171" s="681"/>
      <c r="BE171" s="687">
        <f t="shared" si="108"/>
        <v>-0.5</v>
      </c>
      <c r="BF171" s="688">
        <f t="shared" si="109"/>
        <v>0</v>
      </c>
      <c r="BG171" s="683">
        <v>0.5</v>
      </c>
      <c r="BH171" s="681"/>
      <c r="BI171" s="681"/>
      <c r="BJ171" s="681"/>
      <c r="BK171" s="687">
        <f t="shared" si="110"/>
        <v>-0.5</v>
      </c>
      <c r="BL171" s="688">
        <f t="shared" si="111"/>
        <v>0</v>
      </c>
      <c r="BM171" s="687">
        <f t="shared" si="112"/>
        <v>1.5</v>
      </c>
      <c r="BN171" s="681"/>
      <c r="BO171" s="687">
        <f t="shared" si="113"/>
        <v>0</v>
      </c>
      <c r="BP171" s="681"/>
      <c r="BQ171" s="687">
        <f t="shared" si="114"/>
        <v>-1.5</v>
      </c>
      <c r="BR171" s="688">
        <f t="shared" si="115"/>
        <v>0</v>
      </c>
      <c r="BS171" s="683">
        <v>0.5</v>
      </c>
      <c r="BT171" s="681"/>
      <c r="BU171" s="681"/>
      <c r="BV171" s="681"/>
      <c r="BW171" s="687">
        <f t="shared" si="116"/>
        <v>-0.5</v>
      </c>
      <c r="BX171" s="688">
        <f t="shared" si="117"/>
        <v>0</v>
      </c>
      <c r="BY171" s="683">
        <v>0.5</v>
      </c>
      <c r="BZ171" s="681"/>
      <c r="CA171" s="681"/>
      <c r="CB171" s="681"/>
      <c r="CC171" s="687">
        <f t="shared" si="118"/>
        <v>-0.5</v>
      </c>
      <c r="CD171" s="688">
        <f t="shared" si="119"/>
        <v>0</v>
      </c>
      <c r="CE171" s="683">
        <v>0.5</v>
      </c>
      <c r="CF171" s="681"/>
      <c r="CG171" s="681"/>
      <c r="CH171" s="681"/>
      <c r="CI171" s="687">
        <f t="shared" si="120"/>
        <v>-0.5</v>
      </c>
      <c r="CJ171" s="688">
        <f t="shared" si="121"/>
        <v>0</v>
      </c>
      <c r="CK171" s="687">
        <f t="shared" si="122"/>
        <v>1.5</v>
      </c>
      <c r="CL171" s="681"/>
      <c r="CM171" s="687">
        <f t="shared" si="123"/>
        <v>0</v>
      </c>
      <c r="CN171" s="681"/>
      <c r="CO171" s="687">
        <f t="shared" si="124"/>
        <v>-1.5</v>
      </c>
      <c r="CP171" s="688">
        <f t="shared" si="125"/>
        <v>0</v>
      </c>
      <c r="CQ171" s="683">
        <v>0.5</v>
      </c>
      <c r="CR171" s="681"/>
      <c r="CS171" s="681"/>
      <c r="CT171" s="681"/>
      <c r="CU171" s="687">
        <f t="shared" si="126"/>
        <v>-0.5</v>
      </c>
      <c r="CV171" s="688">
        <f t="shared" si="127"/>
        <v>0</v>
      </c>
      <c r="CW171" s="683">
        <v>0.5</v>
      </c>
      <c r="CX171" s="681"/>
      <c r="CY171" s="681"/>
      <c r="CZ171" s="681"/>
      <c r="DA171" s="687">
        <f t="shared" si="128"/>
        <v>-0.5</v>
      </c>
      <c r="DB171" s="688">
        <f t="shared" si="129"/>
        <v>0</v>
      </c>
      <c r="DC171" s="683">
        <v>0.5</v>
      </c>
      <c r="DD171" s="681"/>
      <c r="DE171" s="681"/>
      <c r="DF171" s="681"/>
      <c r="DG171" s="687">
        <f t="shared" si="130"/>
        <v>-0.5</v>
      </c>
      <c r="DH171" s="688">
        <f t="shared" si="131"/>
        <v>0</v>
      </c>
    </row>
    <row r="172" spans="1:112" ht="21.75" customHeight="1">
      <c r="A172">
        <v>3.2919999999999998</v>
      </c>
      <c r="B172" s="336" t="s">
        <v>4711</v>
      </c>
      <c r="C172" s="337" t="s">
        <v>1204</v>
      </c>
      <c r="D172" s="336" t="s">
        <v>4711</v>
      </c>
      <c r="E172" s="528" t="s">
        <v>4712</v>
      </c>
      <c r="F172" s="528"/>
      <c r="G172" s="529"/>
      <c r="H172" s="530"/>
      <c r="I172" s="530"/>
      <c r="J172" s="663" t="s">
        <v>883</v>
      </c>
      <c r="K172" s="687">
        <f t="shared" si="88"/>
        <v>34.299999999999997</v>
      </c>
      <c r="L172" s="681"/>
      <c r="M172" s="687">
        <f t="shared" si="89"/>
        <v>0</v>
      </c>
      <c r="N172" s="681"/>
      <c r="O172" s="687">
        <f t="shared" si="90"/>
        <v>-34.299999999999997</v>
      </c>
      <c r="P172" s="688">
        <f t="shared" si="91"/>
        <v>0</v>
      </c>
      <c r="Q172" s="687">
        <f t="shared" si="92"/>
        <v>9.3000000000000007</v>
      </c>
      <c r="R172" s="681"/>
      <c r="S172" s="687">
        <f t="shared" si="93"/>
        <v>0</v>
      </c>
      <c r="T172" s="681"/>
      <c r="U172" s="687">
        <f t="shared" si="94"/>
        <v>-9.3000000000000007</v>
      </c>
      <c r="V172" s="688">
        <f t="shared" si="95"/>
        <v>0</v>
      </c>
      <c r="W172" s="683">
        <v>3.2</v>
      </c>
      <c r="X172" s="681"/>
      <c r="Y172" s="681"/>
      <c r="Z172" s="681"/>
      <c r="AA172" s="687">
        <f t="shared" si="96"/>
        <v>-3.2</v>
      </c>
      <c r="AB172" s="688">
        <f t="shared" si="97"/>
        <v>0</v>
      </c>
      <c r="AC172" s="683">
        <v>2.9</v>
      </c>
      <c r="AD172" s="681"/>
      <c r="AE172" s="681"/>
      <c r="AF172" s="681"/>
      <c r="AG172" s="687">
        <f t="shared" si="98"/>
        <v>-2.9</v>
      </c>
      <c r="AH172" s="688">
        <f t="shared" si="99"/>
        <v>0</v>
      </c>
      <c r="AI172" s="683">
        <v>3.2</v>
      </c>
      <c r="AJ172" s="681"/>
      <c r="AK172" s="681"/>
      <c r="AL172" s="681"/>
      <c r="AM172" s="687">
        <f t="shared" si="100"/>
        <v>-3.2</v>
      </c>
      <c r="AN172" s="688">
        <f t="shared" si="101"/>
        <v>0</v>
      </c>
      <c r="AO172" s="687">
        <f t="shared" si="102"/>
        <v>9.3000000000000007</v>
      </c>
      <c r="AP172" s="681"/>
      <c r="AQ172" s="687">
        <f t="shared" si="103"/>
        <v>0</v>
      </c>
      <c r="AR172" s="681"/>
      <c r="AS172" s="687">
        <f t="shared" si="104"/>
        <v>-9.3000000000000007</v>
      </c>
      <c r="AT172" s="688">
        <f t="shared" si="105"/>
        <v>0</v>
      </c>
      <c r="AU172" s="683">
        <v>3</v>
      </c>
      <c r="AV172" s="681"/>
      <c r="AW172" s="681"/>
      <c r="AX172" s="681"/>
      <c r="AY172" s="687">
        <f t="shared" si="106"/>
        <v>-3</v>
      </c>
      <c r="AZ172" s="688">
        <f t="shared" si="107"/>
        <v>0</v>
      </c>
      <c r="BA172" s="683">
        <v>3.2</v>
      </c>
      <c r="BB172" s="681"/>
      <c r="BC172" s="681"/>
      <c r="BD172" s="681"/>
      <c r="BE172" s="687">
        <f t="shared" si="108"/>
        <v>-3.2</v>
      </c>
      <c r="BF172" s="688">
        <f t="shared" si="109"/>
        <v>0</v>
      </c>
      <c r="BG172" s="683">
        <v>3.1</v>
      </c>
      <c r="BH172" s="681"/>
      <c r="BI172" s="681"/>
      <c r="BJ172" s="681"/>
      <c r="BK172" s="687">
        <f t="shared" si="110"/>
        <v>-3.1</v>
      </c>
      <c r="BL172" s="688">
        <f t="shared" si="111"/>
        <v>0</v>
      </c>
      <c r="BM172" s="687">
        <f t="shared" si="112"/>
        <v>6.4</v>
      </c>
      <c r="BN172" s="681"/>
      <c r="BO172" s="687">
        <f t="shared" si="113"/>
        <v>0</v>
      </c>
      <c r="BP172" s="681"/>
      <c r="BQ172" s="687">
        <f t="shared" si="114"/>
        <v>-6.4</v>
      </c>
      <c r="BR172" s="688">
        <f t="shared" si="115"/>
        <v>0</v>
      </c>
      <c r="BS172" s="683">
        <v>3.2</v>
      </c>
      <c r="BT172" s="681"/>
      <c r="BU172" s="681"/>
      <c r="BV172" s="681"/>
      <c r="BW172" s="687">
        <f t="shared" si="116"/>
        <v>-3.2</v>
      </c>
      <c r="BX172" s="688">
        <f t="shared" si="117"/>
        <v>0</v>
      </c>
      <c r="BY172" s="683">
        <v>0.1</v>
      </c>
      <c r="BZ172" s="681"/>
      <c r="CA172" s="681"/>
      <c r="CB172" s="681"/>
      <c r="CC172" s="687">
        <f t="shared" si="118"/>
        <v>-0.1</v>
      </c>
      <c r="CD172" s="688">
        <f t="shared" si="119"/>
        <v>0</v>
      </c>
      <c r="CE172" s="683">
        <v>3.1</v>
      </c>
      <c r="CF172" s="681"/>
      <c r="CG172" s="681"/>
      <c r="CH172" s="681"/>
      <c r="CI172" s="687">
        <f t="shared" si="120"/>
        <v>-3.1</v>
      </c>
      <c r="CJ172" s="688">
        <f t="shared" si="121"/>
        <v>0</v>
      </c>
      <c r="CK172" s="687">
        <f t="shared" si="122"/>
        <v>9.3000000000000007</v>
      </c>
      <c r="CL172" s="681"/>
      <c r="CM172" s="687">
        <f t="shared" si="123"/>
        <v>0</v>
      </c>
      <c r="CN172" s="681"/>
      <c r="CO172" s="687">
        <f t="shared" si="124"/>
        <v>-9.3000000000000007</v>
      </c>
      <c r="CP172" s="688">
        <f t="shared" si="125"/>
        <v>0</v>
      </c>
      <c r="CQ172" s="683">
        <v>3.2</v>
      </c>
      <c r="CR172" s="681"/>
      <c r="CS172" s="681"/>
      <c r="CT172" s="681"/>
      <c r="CU172" s="687">
        <f t="shared" si="126"/>
        <v>-3.2</v>
      </c>
      <c r="CV172" s="688">
        <f t="shared" si="127"/>
        <v>0</v>
      </c>
      <c r="CW172" s="683">
        <v>2.9</v>
      </c>
      <c r="CX172" s="681"/>
      <c r="CY172" s="681"/>
      <c r="CZ172" s="681"/>
      <c r="DA172" s="687">
        <f t="shared" si="128"/>
        <v>-2.9</v>
      </c>
      <c r="DB172" s="688">
        <f t="shared" si="129"/>
        <v>0</v>
      </c>
      <c r="DC172" s="683">
        <v>3.2</v>
      </c>
      <c r="DD172" s="681"/>
      <c r="DE172" s="681"/>
      <c r="DF172" s="681"/>
      <c r="DG172" s="687">
        <f t="shared" si="130"/>
        <v>-3.2</v>
      </c>
      <c r="DH172" s="688">
        <f t="shared" si="131"/>
        <v>0</v>
      </c>
    </row>
    <row r="173" spans="1:112" ht="21.75" customHeight="1">
      <c r="A173">
        <v>3.2610000000000001</v>
      </c>
      <c r="B173" s="344" t="s">
        <v>4573</v>
      </c>
      <c r="C173" s="337"/>
      <c r="D173" s="344" t="s">
        <v>4573</v>
      </c>
      <c r="E173" s="528" t="s">
        <v>4713</v>
      </c>
      <c r="F173" s="528"/>
      <c r="G173" s="529"/>
      <c r="H173" s="530"/>
      <c r="I173" s="530"/>
      <c r="J173" s="663" t="s">
        <v>883</v>
      </c>
      <c r="K173" s="687">
        <f t="shared" si="88"/>
        <v>34.299999999999997</v>
      </c>
      <c r="L173" s="681"/>
      <c r="M173" s="687">
        <f t="shared" si="89"/>
        <v>0</v>
      </c>
      <c r="N173" s="681"/>
      <c r="O173" s="687">
        <f t="shared" si="90"/>
        <v>-34.299999999999997</v>
      </c>
      <c r="P173" s="688">
        <f t="shared" si="91"/>
        <v>0</v>
      </c>
      <c r="Q173" s="687">
        <f t="shared" si="92"/>
        <v>9.3000000000000007</v>
      </c>
      <c r="R173" s="681"/>
      <c r="S173" s="687">
        <f t="shared" si="93"/>
        <v>0</v>
      </c>
      <c r="T173" s="681"/>
      <c r="U173" s="687">
        <f t="shared" si="94"/>
        <v>-9.3000000000000007</v>
      </c>
      <c r="V173" s="688">
        <f t="shared" si="95"/>
        <v>0</v>
      </c>
      <c r="W173" s="683">
        <v>3.2</v>
      </c>
      <c r="X173" s="681"/>
      <c r="Y173" s="681"/>
      <c r="Z173" s="681"/>
      <c r="AA173" s="687">
        <f t="shared" si="96"/>
        <v>-3.2</v>
      </c>
      <c r="AB173" s="688">
        <f t="shared" si="97"/>
        <v>0</v>
      </c>
      <c r="AC173" s="683">
        <v>2.9</v>
      </c>
      <c r="AD173" s="681"/>
      <c r="AE173" s="681"/>
      <c r="AF173" s="681"/>
      <c r="AG173" s="687">
        <f t="shared" si="98"/>
        <v>-2.9</v>
      </c>
      <c r="AH173" s="688">
        <f t="shared" si="99"/>
        <v>0</v>
      </c>
      <c r="AI173" s="683">
        <v>3.2</v>
      </c>
      <c r="AJ173" s="681"/>
      <c r="AK173" s="681"/>
      <c r="AL173" s="681"/>
      <c r="AM173" s="687">
        <f t="shared" si="100"/>
        <v>-3.2</v>
      </c>
      <c r="AN173" s="688">
        <f t="shared" si="101"/>
        <v>0</v>
      </c>
      <c r="AO173" s="687">
        <f t="shared" si="102"/>
        <v>9.3000000000000007</v>
      </c>
      <c r="AP173" s="681"/>
      <c r="AQ173" s="687">
        <f t="shared" si="103"/>
        <v>0</v>
      </c>
      <c r="AR173" s="681"/>
      <c r="AS173" s="687">
        <f t="shared" si="104"/>
        <v>-9.3000000000000007</v>
      </c>
      <c r="AT173" s="688">
        <f t="shared" si="105"/>
        <v>0</v>
      </c>
      <c r="AU173" s="683">
        <v>3</v>
      </c>
      <c r="AV173" s="681"/>
      <c r="AW173" s="681"/>
      <c r="AX173" s="681"/>
      <c r="AY173" s="687">
        <f t="shared" si="106"/>
        <v>-3</v>
      </c>
      <c r="AZ173" s="688">
        <f t="shared" si="107"/>
        <v>0</v>
      </c>
      <c r="BA173" s="683">
        <v>3.2</v>
      </c>
      <c r="BB173" s="681"/>
      <c r="BC173" s="681"/>
      <c r="BD173" s="681"/>
      <c r="BE173" s="687">
        <f t="shared" si="108"/>
        <v>-3.2</v>
      </c>
      <c r="BF173" s="688">
        <f t="shared" si="109"/>
        <v>0</v>
      </c>
      <c r="BG173" s="683">
        <v>3.1</v>
      </c>
      <c r="BH173" s="681"/>
      <c r="BI173" s="681"/>
      <c r="BJ173" s="681"/>
      <c r="BK173" s="687">
        <f t="shared" si="110"/>
        <v>-3.1</v>
      </c>
      <c r="BL173" s="688">
        <f t="shared" si="111"/>
        <v>0</v>
      </c>
      <c r="BM173" s="687">
        <f t="shared" si="112"/>
        <v>6.4</v>
      </c>
      <c r="BN173" s="681"/>
      <c r="BO173" s="687">
        <f t="shared" si="113"/>
        <v>0</v>
      </c>
      <c r="BP173" s="681"/>
      <c r="BQ173" s="687">
        <f t="shared" si="114"/>
        <v>-6.4</v>
      </c>
      <c r="BR173" s="688">
        <f t="shared" si="115"/>
        <v>0</v>
      </c>
      <c r="BS173" s="683">
        <v>3.2</v>
      </c>
      <c r="BT173" s="681"/>
      <c r="BU173" s="681"/>
      <c r="BV173" s="681"/>
      <c r="BW173" s="687">
        <f t="shared" si="116"/>
        <v>-3.2</v>
      </c>
      <c r="BX173" s="688">
        <f t="shared" si="117"/>
        <v>0</v>
      </c>
      <c r="BY173" s="683">
        <v>0.1</v>
      </c>
      <c r="BZ173" s="681"/>
      <c r="CA173" s="681"/>
      <c r="CB173" s="681"/>
      <c r="CC173" s="687">
        <f t="shared" si="118"/>
        <v>-0.1</v>
      </c>
      <c r="CD173" s="688">
        <f t="shared" si="119"/>
        <v>0</v>
      </c>
      <c r="CE173" s="683">
        <v>3.1</v>
      </c>
      <c r="CF173" s="681"/>
      <c r="CG173" s="681"/>
      <c r="CH173" s="681"/>
      <c r="CI173" s="687">
        <f t="shared" si="120"/>
        <v>-3.1</v>
      </c>
      <c r="CJ173" s="688">
        <f t="shared" si="121"/>
        <v>0</v>
      </c>
      <c r="CK173" s="687">
        <f t="shared" si="122"/>
        <v>9.3000000000000007</v>
      </c>
      <c r="CL173" s="681"/>
      <c r="CM173" s="687">
        <f t="shared" si="123"/>
        <v>0</v>
      </c>
      <c r="CN173" s="681"/>
      <c r="CO173" s="687">
        <f t="shared" si="124"/>
        <v>-9.3000000000000007</v>
      </c>
      <c r="CP173" s="688">
        <f t="shared" si="125"/>
        <v>0</v>
      </c>
      <c r="CQ173" s="683">
        <v>3.2</v>
      </c>
      <c r="CR173" s="681"/>
      <c r="CS173" s="681"/>
      <c r="CT173" s="681"/>
      <c r="CU173" s="687">
        <f t="shared" si="126"/>
        <v>-3.2</v>
      </c>
      <c r="CV173" s="688">
        <f t="shared" si="127"/>
        <v>0</v>
      </c>
      <c r="CW173" s="683">
        <v>2.9</v>
      </c>
      <c r="CX173" s="681"/>
      <c r="CY173" s="681"/>
      <c r="CZ173" s="681"/>
      <c r="DA173" s="687">
        <f t="shared" si="128"/>
        <v>-2.9</v>
      </c>
      <c r="DB173" s="688">
        <f t="shared" si="129"/>
        <v>0</v>
      </c>
      <c r="DC173" s="683">
        <v>3.2</v>
      </c>
      <c r="DD173" s="681"/>
      <c r="DE173" s="681"/>
      <c r="DF173" s="681"/>
      <c r="DG173" s="687">
        <f t="shared" si="130"/>
        <v>-3.2</v>
      </c>
      <c r="DH173" s="688">
        <f t="shared" si="131"/>
        <v>0</v>
      </c>
    </row>
    <row r="174" spans="1:112" ht="21.75" customHeight="1">
      <c r="A174">
        <v>11.391</v>
      </c>
      <c r="B174" s="336" t="s">
        <v>4714</v>
      </c>
      <c r="C174" s="337" t="s">
        <v>1207</v>
      </c>
      <c r="D174" s="336" t="s">
        <v>4714</v>
      </c>
      <c r="E174" s="528" t="s">
        <v>4715</v>
      </c>
      <c r="F174" s="528"/>
      <c r="G174" s="529"/>
      <c r="H174" s="530"/>
      <c r="I174" s="530"/>
      <c r="J174" s="663" t="s">
        <v>883</v>
      </c>
      <c r="K174" s="687">
        <f t="shared" si="88"/>
        <v>120.7</v>
      </c>
      <c r="L174" s="681"/>
      <c r="M174" s="687">
        <f t="shared" si="89"/>
        <v>0</v>
      </c>
      <c r="N174" s="681"/>
      <c r="O174" s="687">
        <f t="shared" si="90"/>
        <v>-120.7</v>
      </c>
      <c r="P174" s="688">
        <f t="shared" si="91"/>
        <v>0</v>
      </c>
      <c r="Q174" s="687">
        <f t="shared" si="92"/>
        <v>29.000000000000004</v>
      </c>
      <c r="R174" s="681"/>
      <c r="S174" s="687">
        <f t="shared" si="93"/>
        <v>0</v>
      </c>
      <c r="T174" s="681"/>
      <c r="U174" s="687">
        <f t="shared" si="94"/>
        <v>-29.000000000000004</v>
      </c>
      <c r="V174" s="688">
        <f t="shared" si="95"/>
        <v>0</v>
      </c>
      <c r="W174" s="683">
        <v>11.4</v>
      </c>
      <c r="X174" s="681"/>
      <c r="Y174" s="681"/>
      <c r="Z174" s="681"/>
      <c r="AA174" s="687">
        <f t="shared" si="96"/>
        <v>-11.4</v>
      </c>
      <c r="AB174" s="688">
        <f t="shared" si="97"/>
        <v>0</v>
      </c>
      <c r="AC174" s="683">
        <v>10.3</v>
      </c>
      <c r="AD174" s="681"/>
      <c r="AE174" s="681"/>
      <c r="AF174" s="681"/>
      <c r="AG174" s="687">
        <f t="shared" si="98"/>
        <v>-10.3</v>
      </c>
      <c r="AH174" s="688">
        <f t="shared" si="99"/>
        <v>0</v>
      </c>
      <c r="AI174" s="683">
        <v>7.3</v>
      </c>
      <c r="AJ174" s="681"/>
      <c r="AK174" s="681"/>
      <c r="AL174" s="681"/>
      <c r="AM174" s="687">
        <f t="shared" si="100"/>
        <v>-7.3</v>
      </c>
      <c r="AN174" s="688">
        <f t="shared" si="101"/>
        <v>0</v>
      </c>
      <c r="AO174" s="687">
        <f t="shared" si="102"/>
        <v>33</v>
      </c>
      <c r="AP174" s="681"/>
      <c r="AQ174" s="687">
        <f t="shared" si="103"/>
        <v>0</v>
      </c>
      <c r="AR174" s="681"/>
      <c r="AS174" s="687">
        <f t="shared" si="104"/>
        <v>-33</v>
      </c>
      <c r="AT174" s="688">
        <f t="shared" si="105"/>
        <v>0</v>
      </c>
      <c r="AU174" s="683">
        <v>10.6</v>
      </c>
      <c r="AV174" s="681"/>
      <c r="AW174" s="681"/>
      <c r="AX174" s="681"/>
      <c r="AY174" s="687">
        <f t="shared" si="106"/>
        <v>-10.6</v>
      </c>
      <c r="AZ174" s="688">
        <f t="shared" si="107"/>
        <v>0</v>
      </c>
      <c r="BA174" s="683">
        <v>11.4</v>
      </c>
      <c r="BB174" s="681"/>
      <c r="BC174" s="681"/>
      <c r="BD174" s="681"/>
      <c r="BE174" s="687">
        <f t="shared" si="108"/>
        <v>-11.4</v>
      </c>
      <c r="BF174" s="688">
        <f t="shared" si="109"/>
        <v>0</v>
      </c>
      <c r="BG174" s="683">
        <v>11</v>
      </c>
      <c r="BH174" s="681"/>
      <c r="BI174" s="681"/>
      <c r="BJ174" s="681"/>
      <c r="BK174" s="687">
        <f t="shared" si="110"/>
        <v>-11</v>
      </c>
      <c r="BL174" s="688">
        <f t="shared" si="111"/>
        <v>0</v>
      </c>
      <c r="BM174" s="687">
        <f t="shared" si="112"/>
        <v>29.4</v>
      </c>
      <c r="BN174" s="681"/>
      <c r="BO174" s="687">
        <f t="shared" si="113"/>
        <v>0</v>
      </c>
      <c r="BP174" s="681"/>
      <c r="BQ174" s="687">
        <f t="shared" si="114"/>
        <v>-29.4</v>
      </c>
      <c r="BR174" s="688">
        <f t="shared" si="115"/>
        <v>0</v>
      </c>
      <c r="BS174" s="683">
        <v>10</v>
      </c>
      <c r="BT174" s="681"/>
      <c r="BU174" s="681"/>
      <c r="BV174" s="681"/>
      <c r="BW174" s="687">
        <f t="shared" si="116"/>
        <v>-10</v>
      </c>
      <c r="BX174" s="688">
        <f t="shared" si="117"/>
        <v>0</v>
      </c>
      <c r="BY174" s="683">
        <v>8.4</v>
      </c>
      <c r="BZ174" s="681"/>
      <c r="CA174" s="681"/>
      <c r="CB174" s="681"/>
      <c r="CC174" s="687">
        <f t="shared" si="118"/>
        <v>-8.4</v>
      </c>
      <c r="CD174" s="688">
        <f t="shared" si="119"/>
        <v>0</v>
      </c>
      <c r="CE174" s="683">
        <v>11</v>
      </c>
      <c r="CF174" s="681"/>
      <c r="CG174" s="681"/>
      <c r="CH174" s="681"/>
      <c r="CI174" s="687">
        <f t="shared" si="120"/>
        <v>-11</v>
      </c>
      <c r="CJ174" s="688">
        <f t="shared" si="121"/>
        <v>0</v>
      </c>
      <c r="CK174" s="687">
        <f t="shared" si="122"/>
        <v>29.299999999999997</v>
      </c>
      <c r="CL174" s="681"/>
      <c r="CM174" s="687">
        <f t="shared" si="123"/>
        <v>0</v>
      </c>
      <c r="CN174" s="681"/>
      <c r="CO174" s="687">
        <f t="shared" si="124"/>
        <v>-29.299999999999997</v>
      </c>
      <c r="CP174" s="688">
        <f t="shared" si="125"/>
        <v>0</v>
      </c>
      <c r="CQ174" s="683">
        <v>10.1</v>
      </c>
      <c r="CR174" s="681"/>
      <c r="CS174" s="681"/>
      <c r="CT174" s="681"/>
      <c r="CU174" s="687">
        <f t="shared" si="126"/>
        <v>-10.1</v>
      </c>
      <c r="CV174" s="688">
        <f t="shared" si="127"/>
        <v>0</v>
      </c>
      <c r="CW174" s="683">
        <v>7.8</v>
      </c>
      <c r="CX174" s="681"/>
      <c r="CY174" s="681"/>
      <c r="CZ174" s="681"/>
      <c r="DA174" s="687">
        <f t="shared" si="128"/>
        <v>-7.8</v>
      </c>
      <c r="DB174" s="688">
        <f t="shared" si="129"/>
        <v>0</v>
      </c>
      <c r="DC174" s="683">
        <v>11.4</v>
      </c>
      <c r="DD174" s="681"/>
      <c r="DE174" s="681"/>
      <c r="DF174" s="681"/>
      <c r="DG174" s="687">
        <f t="shared" si="130"/>
        <v>-11.4</v>
      </c>
      <c r="DH174" s="688">
        <f t="shared" si="131"/>
        <v>0</v>
      </c>
    </row>
    <row r="175" spans="1:112" ht="21.75" customHeight="1">
      <c r="A175">
        <v>11.301</v>
      </c>
      <c r="B175" s="344" t="s">
        <v>4573</v>
      </c>
      <c r="C175" s="337"/>
      <c r="D175" s="344" t="s">
        <v>4573</v>
      </c>
      <c r="E175" s="528" t="s">
        <v>4716</v>
      </c>
      <c r="F175" s="528"/>
      <c r="G175" s="529"/>
      <c r="H175" s="530"/>
      <c r="I175" s="530"/>
      <c r="J175" s="663" t="s">
        <v>883</v>
      </c>
      <c r="K175" s="687">
        <f t="shared" si="88"/>
        <v>119.7</v>
      </c>
      <c r="L175" s="681"/>
      <c r="M175" s="687">
        <f t="shared" si="89"/>
        <v>0</v>
      </c>
      <c r="N175" s="681"/>
      <c r="O175" s="687">
        <f t="shared" si="90"/>
        <v>-119.7</v>
      </c>
      <c r="P175" s="688">
        <f t="shared" si="91"/>
        <v>0</v>
      </c>
      <c r="Q175" s="687">
        <f t="shared" si="92"/>
        <v>28.7</v>
      </c>
      <c r="R175" s="681"/>
      <c r="S175" s="687">
        <f t="shared" si="93"/>
        <v>0</v>
      </c>
      <c r="T175" s="681"/>
      <c r="U175" s="687">
        <f t="shared" si="94"/>
        <v>-28.7</v>
      </c>
      <c r="V175" s="688">
        <f t="shared" si="95"/>
        <v>0</v>
      </c>
      <c r="W175" s="683">
        <v>11.3</v>
      </c>
      <c r="X175" s="681"/>
      <c r="Y175" s="681"/>
      <c r="Z175" s="681"/>
      <c r="AA175" s="687">
        <f t="shared" si="96"/>
        <v>-11.3</v>
      </c>
      <c r="AB175" s="688">
        <f t="shared" si="97"/>
        <v>0</v>
      </c>
      <c r="AC175" s="683">
        <v>10.199999999999999</v>
      </c>
      <c r="AD175" s="681"/>
      <c r="AE175" s="681"/>
      <c r="AF175" s="681"/>
      <c r="AG175" s="687">
        <f t="shared" si="98"/>
        <v>-10.199999999999999</v>
      </c>
      <c r="AH175" s="688">
        <f t="shared" si="99"/>
        <v>0</v>
      </c>
      <c r="AI175" s="683">
        <v>7.2</v>
      </c>
      <c r="AJ175" s="681"/>
      <c r="AK175" s="681"/>
      <c r="AL175" s="681"/>
      <c r="AM175" s="687">
        <f t="shared" si="100"/>
        <v>-7.2</v>
      </c>
      <c r="AN175" s="688">
        <f t="shared" si="101"/>
        <v>0</v>
      </c>
      <c r="AO175" s="687">
        <f t="shared" si="102"/>
        <v>32.700000000000003</v>
      </c>
      <c r="AP175" s="681"/>
      <c r="AQ175" s="687">
        <f t="shared" si="103"/>
        <v>0</v>
      </c>
      <c r="AR175" s="681"/>
      <c r="AS175" s="687">
        <f t="shared" si="104"/>
        <v>-32.700000000000003</v>
      </c>
      <c r="AT175" s="688">
        <f t="shared" si="105"/>
        <v>0</v>
      </c>
      <c r="AU175" s="683">
        <v>10.5</v>
      </c>
      <c r="AV175" s="681"/>
      <c r="AW175" s="681"/>
      <c r="AX175" s="681"/>
      <c r="AY175" s="687">
        <f t="shared" si="106"/>
        <v>-10.5</v>
      </c>
      <c r="AZ175" s="688">
        <f t="shared" si="107"/>
        <v>0</v>
      </c>
      <c r="BA175" s="683">
        <v>11.3</v>
      </c>
      <c r="BB175" s="681"/>
      <c r="BC175" s="681"/>
      <c r="BD175" s="681"/>
      <c r="BE175" s="687">
        <f t="shared" si="108"/>
        <v>-11.3</v>
      </c>
      <c r="BF175" s="688">
        <f t="shared" si="109"/>
        <v>0</v>
      </c>
      <c r="BG175" s="683">
        <v>10.9</v>
      </c>
      <c r="BH175" s="681"/>
      <c r="BI175" s="681"/>
      <c r="BJ175" s="681"/>
      <c r="BK175" s="687">
        <f t="shared" si="110"/>
        <v>-10.9</v>
      </c>
      <c r="BL175" s="688">
        <f t="shared" si="111"/>
        <v>0</v>
      </c>
      <c r="BM175" s="687">
        <f t="shared" si="112"/>
        <v>29.299999999999997</v>
      </c>
      <c r="BN175" s="681"/>
      <c r="BO175" s="687">
        <f t="shared" si="113"/>
        <v>0</v>
      </c>
      <c r="BP175" s="681"/>
      <c r="BQ175" s="687">
        <f t="shared" si="114"/>
        <v>-29.299999999999997</v>
      </c>
      <c r="BR175" s="688">
        <f t="shared" si="115"/>
        <v>0</v>
      </c>
      <c r="BS175" s="683">
        <v>10</v>
      </c>
      <c r="BT175" s="681"/>
      <c r="BU175" s="681"/>
      <c r="BV175" s="681"/>
      <c r="BW175" s="687">
        <f t="shared" si="116"/>
        <v>-10</v>
      </c>
      <c r="BX175" s="688">
        <f t="shared" si="117"/>
        <v>0</v>
      </c>
      <c r="BY175" s="683">
        <v>8.4</v>
      </c>
      <c r="BZ175" s="681"/>
      <c r="CA175" s="681"/>
      <c r="CB175" s="681"/>
      <c r="CC175" s="687">
        <f t="shared" si="118"/>
        <v>-8.4</v>
      </c>
      <c r="CD175" s="688">
        <f t="shared" si="119"/>
        <v>0</v>
      </c>
      <c r="CE175" s="683">
        <v>10.9</v>
      </c>
      <c r="CF175" s="681"/>
      <c r="CG175" s="681"/>
      <c r="CH175" s="681"/>
      <c r="CI175" s="687">
        <f t="shared" si="120"/>
        <v>-10.9</v>
      </c>
      <c r="CJ175" s="688">
        <f t="shared" si="121"/>
        <v>0</v>
      </c>
      <c r="CK175" s="687">
        <f t="shared" si="122"/>
        <v>29</v>
      </c>
      <c r="CL175" s="681"/>
      <c r="CM175" s="687">
        <f t="shared" si="123"/>
        <v>0</v>
      </c>
      <c r="CN175" s="681"/>
      <c r="CO175" s="687">
        <f t="shared" si="124"/>
        <v>-29</v>
      </c>
      <c r="CP175" s="688">
        <f t="shared" si="125"/>
        <v>0</v>
      </c>
      <c r="CQ175" s="683">
        <v>10</v>
      </c>
      <c r="CR175" s="681"/>
      <c r="CS175" s="681"/>
      <c r="CT175" s="681"/>
      <c r="CU175" s="687">
        <f t="shared" si="126"/>
        <v>-10</v>
      </c>
      <c r="CV175" s="688">
        <f t="shared" si="127"/>
        <v>0</v>
      </c>
      <c r="CW175" s="683">
        <v>7.7</v>
      </c>
      <c r="CX175" s="681"/>
      <c r="CY175" s="681"/>
      <c r="CZ175" s="681"/>
      <c r="DA175" s="687">
        <f t="shared" si="128"/>
        <v>-7.7</v>
      </c>
      <c r="DB175" s="688">
        <f t="shared" si="129"/>
        <v>0</v>
      </c>
      <c r="DC175" s="683">
        <v>11.3</v>
      </c>
      <c r="DD175" s="681"/>
      <c r="DE175" s="681"/>
      <c r="DF175" s="681"/>
      <c r="DG175" s="687">
        <f t="shared" si="130"/>
        <v>-11.3</v>
      </c>
      <c r="DH175" s="688">
        <f t="shared" si="131"/>
        <v>0</v>
      </c>
    </row>
    <row r="176" spans="1:112" ht="21.75" customHeight="1">
      <c r="A176">
        <v>3.4289999999999998</v>
      </c>
      <c r="B176" s="336" t="s">
        <v>4717</v>
      </c>
      <c r="C176" s="337" t="s">
        <v>1210</v>
      </c>
      <c r="D176" s="336" t="s">
        <v>4717</v>
      </c>
      <c r="E176" s="528" t="s">
        <v>4718</v>
      </c>
      <c r="F176" s="528"/>
      <c r="G176" s="529"/>
      <c r="H176" s="530"/>
      <c r="I176" s="530"/>
      <c r="J176" s="663" t="s">
        <v>883</v>
      </c>
      <c r="K176" s="687">
        <f t="shared" si="88"/>
        <v>39.799999999999997</v>
      </c>
      <c r="L176" s="681"/>
      <c r="M176" s="687">
        <f t="shared" si="89"/>
        <v>0</v>
      </c>
      <c r="N176" s="681"/>
      <c r="O176" s="687">
        <f t="shared" si="90"/>
        <v>-39.799999999999997</v>
      </c>
      <c r="P176" s="688">
        <f t="shared" si="91"/>
        <v>0</v>
      </c>
      <c r="Q176" s="687">
        <f t="shared" si="92"/>
        <v>9.9</v>
      </c>
      <c r="R176" s="681"/>
      <c r="S176" s="687">
        <f t="shared" si="93"/>
        <v>0</v>
      </c>
      <c r="T176" s="681"/>
      <c r="U176" s="687">
        <f t="shared" si="94"/>
        <v>-9.9</v>
      </c>
      <c r="V176" s="688">
        <f t="shared" si="95"/>
        <v>0</v>
      </c>
      <c r="W176" s="683">
        <v>3.4</v>
      </c>
      <c r="X176" s="681"/>
      <c r="Y176" s="681"/>
      <c r="Z176" s="681"/>
      <c r="AA176" s="687">
        <f t="shared" si="96"/>
        <v>-3.4</v>
      </c>
      <c r="AB176" s="688">
        <f t="shared" si="97"/>
        <v>0</v>
      </c>
      <c r="AC176" s="683">
        <v>3.1</v>
      </c>
      <c r="AD176" s="681"/>
      <c r="AE176" s="681"/>
      <c r="AF176" s="681"/>
      <c r="AG176" s="687">
        <f t="shared" si="98"/>
        <v>-3.1</v>
      </c>
      <c r="AH176" s="688">
        <f t="shared" si="99"/>
        <v>0</v>
      </c>
      <c r="AI176" s="683">
        <v>3.4</v>
      </c>
      <c r="AJ176" s="681"/>
      <c r="AK176" s="681"/>
      <c r="AL176" s="681"/>
      <c r="AM176" s="687">
        <f t="shared" si="100"/>
        <v>-3.4</v>
      </c>
      <c r="AN176" s="688">
        <f t="shared" si="101"/>
        <v>0</v>
      </c>
      <c r="AO176" s="687">
        <f t="shared" si="102"/>
        <v>10</v>
      </c>
      <c r="AP176" s="681"/>
      <c r="AQ176" s="687">
        <f t="shared" si="103"/>
        <v>0</v>
      </c>
      <c r="AR176" s="681"/>
      <c r="AS176" s="687">
        <f t="shared" si="104"/>
        <v>-10</v>
      </c>
      <c r="AT176" s="688">
        <f t="shared" si="105"/>
        <v>0</v>
      </c>
      <c r="AU176" s="683">
        <v>3.3</v>
      </c>
      <c r="AV176" s="681"/>
      <c r="AW176" s="681"/>
      <c r="AX176" s="681"/>
      <c r="AY176" s="687">
        <f t="shared" si="106"/>
        <v>-3.3</v>
      </c>
      <c r="AZ176" s="688">
        <f t="shared" si="107"/>
        <v>0</v>
      </c>
      <c r="BA176" s="683">
        <v>3.4</v>
      </c>
      <c r="BB176" s="681"/>
      <c r="BC176" s="681"/>
      <c r="BD176" s="681"/>
      <c r="BE176" s="687">
        <f t="shared" si="108"/>
        <v>-3.4</v>
      </c>
      <c r="BF176" s="688">
        <f t="shared" si="109"/>
        <v>0</v>
      </c>
      <c r="BG176" s="683">
        <v>3.3</v>
      </c>
      <c r="BH176" s="681"/>
      <c r="BI176" s="681"/>
      <c r="BJ176" s="681"/>
      <c r="BK176" s="687">
        <f t="shared" si="110"/>
        <v>-3.3</v>
      </c>
      <c r="BL176" s="688">
        <f t="shared" si="111"/>
        <v>0</v>
      </c>
      <c r="BM176" s="687">
        <f t="shared" si="112"/>
        <v>10.1</v>
      </c>
      <c r="BN176" s="681"/>
      <c r="BO176" s="687">
        <f t="shared" si="113"/>
        <v>0</v>
      </c>
      <c r="BP176" s="681"/>
      <c r="BQ176" s="687">
        <f t="shared" si="114"/>
        <v>-10.1</v>
      </c>
      <c r="BR176" s="688">
        <f t="shared" si="115"/>
        <v>0</v>
      </c>
      <c r="BS176" s="683">
        <v>3.4</v>
      </c>
      <c r="BT176" s="681"/>
      <c r="BU176" s="681"/>
      <c r="BV176" s="681"/>
      <c r="BW176" s="687">
        <f t="shared" si="116"/>
        <v>-3.4</v>
      </c>
      <c r="BX176" s="688">
        <f t="shared" si="117"/>
        <v>0</v>
      </c>
      <c r="BY176" s="683">
        <v>3.4</v>
      </c>
      <c r="BZ176" s="681"/>
      <c r="CA176" s="681"/>
      <c r="CB176" s="681"/>
      <c r="CC176" s="687">
        <f t="shared" si="118"/>
        <v>-3.4</v>
      </c>
      <c r="CD176" s="688">
        <f t="shared" si="119"/>
        <v>0</v>
      </c>
      <c r="CE176" s="683">
        <v>3.3</v>
      </c>
      <c r="CF176" s="681"/>
      <c r="CG176" s="681"/>
      <c r="CH176" s="681"/>
      <c r="CI176" s="687">
        <f t="shared" si="120"/>
        <v>-3.3</v>
      </c>
      <c r="CJ176" s="688">
        <f t="shared" si="121"/>
        <v>0</v>
      </c>
      <c r="CK176" s="687">
        <f t="shared" si="122"/>
        <v>9.7999999999999989</v>
      </c>
      <c r="CL176" s="681"/>
      <c r="CM176" s="687">
        <f t="shared" si="123"/>
        <v>0</v>
      </c>
      <c r="CN176" s="681"/>
      <c r="CO176" s="687">
        <f t="shared" si="124"/>
        <v>-9.7999999999999989</v>
      </c>
      <c r="CP176" s="688">
        <f t="shared" si="125"/>
        <v>0</v>
      </c>
      <c r="CQ176" s="683">
        <v>3.4</v>
      </c>
      <c r="CR176" s="681"/>
      <c r="CS176" s="681"/>
      <c r="CT176" s="681"/>
      <c r="CU176" s="687">
        <f t="shared" si="126"/>
        <v>-3.4</v>
      </c>
      <c r="CV176" s="688">
        <f t="shared" si="127"/>
        <v>0</v>
      </c>
      <c r="CW176" s="683">
        <v>3.3</v>
      </c>
      <c r="CX176" s="681"/>
      <c r="CY176" s="681"/>
      <c r="CZ176" s="681"/>
      <c r="DA176" s="687">
        <f t="shared" si="128"/>
        <v>-3.3</v>
      </c>
      <c r="DB176" s="688">
        <f t="shared" si="129"/>
        <v>0</v>
      </c>
      <c r="DC176" s="683">
        <v>3.1</v>
      </c>
      <c r="DD176" s="681"/>
      <c r="DE176" s="681"/>
      <c r="DF176" s="681"/>
      <c r="DG176" s="687">
        <f t="shared" si="130"/>
        <v>-3.1</v>
      </c>
      <c r="DH176" s="688">
        <f t="shared" si="131"/>
        <v>0</v>
      </c>
    </row>
    <row r="177" spans="1:112" ht="21.75" customHeight="1">
      <c r="A177">
        <v>3.3490000000000002</v>
      </c>
      <c r="B177" s="344" t="s">
        <v>4573</v>
      </c>
      <c r="C177" s="337"/>
      <c r="D177" s="344" t="s">
        <v>4573</v>
      </c>
      <c r="E177" s="528" t="s">
        <v>4719</v>
      </c>
      <c r="F177" s="528"/>
      <c r="G177" s="529"/>
      <c r="H177" s="530"/>
      <c r="I177" s="530"/>
      <c r="J177" s="663" t="s">
        <v>883</v>
      </c>
      <c r="K177" s="687">
        <f t="shared" si="88"/>
        <v>39.799999999999997</v>
      </c>
      <c r="L177" s="681"/>
      <c r="M177" s="687">
        <f t="shared" si="89"/>
        <v>0</v>
      </c>
      <c r="N177" s="681"/>
      <c r="O177" s="687">
        <f t="shared" si="90"/>
        <v>-39.799999999999997</v>
      </c>
      <c r="P177" s="688">
        <f t="shared" si="91"/>
        <v>0</v>
      </c>
      <c r="Q177" s="687">
        <f t="shared" si="92"/>
        <v>9.9</v>
      </c>
      <c r="R177" s="681"/>
      <c r="S177" s="687">
        <f t="shared" si="93"/>
        <v>0</v>
      </c>
      <c r="T177" s="681"/>
      <c r="U177" s="687">
        <f t="shared" si="94"/>
        <v>-9.9</v>
      </c>
      <c r="V177" s="688">
        <f t="shared" si="95"/>
        <v>0</v>
      </c>
      <c r="W177" s="683">
        <v>3.4</v>
      </c>
      <c r="X177" s="681"/>
      <c r="Y177" s="681"/>
      <c r="Z177" s="681"/>
      <c r="AA177" s="687">
        <f t="shared" si="96"/>
        <v>-3.4</v>
      </c>
      <c r="AB177" s="688">
        <f t="shared" si="97"/>
        <v>0</v>
      </c>
      <c r="AC177" s="683">
        <v>3.1</v>
      </c>
      <c r="AD177" s="681"/>
      <c r="AE177" s="681"/>
      <c r="AF177" s="681"/>
      <c r="AG177" s="687">
        <f t="shared" si="98"/>
        <v>-3.1</v>
      </c>
      <c r="AH177" s="688">
        <f t="shared" si="99"/>
        <v>0</v>
      </c>
      <c r="AI177" s="683">
        <v>3.4</v>
      </c>
      <c r="AJ177" s="681"/>
      <c r="AK177" s="681"/>
      <c r="AL177" s="681"/>
      <c r="AM177" s="687">
        <f t="shared" si="100"/>
        <v>-3.4</v>
      </c>
      <c r="AN177" s="688">
        <f t="shared" si="101"/>
        <v>0</v>
      </c>
      <c r="AO177" s="687">
        <f t="shared" si="102"/>
        <v>10</v>
      </c>
      <c r="AP177" s="681"/>
      <c r="AQ177" s="687">
        <f t="shared" si="103"/>
        <v>0</v>
      </c>
      <c r="AR177" s="681"/>
      <c r="AS177" s="687">
        <f t="shared" si="104"/>
        <v>-10</v>
      </c>
      <c r="AT177" s="688">
        <f t="shared" si="105"/>
        <v>0</v>
      </c>
      <c r="AU177" s="683">
        <v>3.3</v>
      </c>
      <c r="AV177" s="681"/>
      <c r="AW177" s="681"/>
      <c r="AX177" s="681"/>
      <c r="AY177" s="687">
        <f t="shared" si="106"/>
        <v>-3.3</v>
      </c>
      <c r="AZ177" s="688">
        <f t="shared" si="107"/>
        <v>0</v>
      </c>
      <c r="BA177" s="683">
        <v>3.4</v>
      </c>
      <c r="BB177" s="681"/>
      <c r="BC177" s="681"/>
      <c r="BD177" s="681"/>
      <c r="BE177" s="687">
        <f t="shared" si="108"/>
        <v>-3.4</v>
      </c>
      <c r="BF177" s="688">
        <f t="shared" si="109"/>
        <v>0</v>
      </c>
      <c r="BG177" s="683">
        <v>3.3</v>
      </c>
      <c r="BH177" s="681"/>
      <c r="BI177" s="681"/>
      <c r="BJ177" s="681"/>
      <c r="BK177" s="687">
        <f t="shared" si="110"/>
        <v>-3.3</v>
      </c>
      <c r="BL177" s="688">
        <f t="shared" si="111"/>
        <v>0</v>
      </c>
      <c r="BM177" s="687">
        <f t="shared" si="112"/>
        <v>10.1</v>
      </c>
      <c r="BN177" s="681"/>
      <c r="BO177" s="687">
        <f t="shared" si="113"/>
        <v>0</v>
      </c>
      <c r="BP177" s="681"/>
      <c r="BQ177" s="687">
        <f t="shared" si="114"/>
        <v>-10.1</v>
      </c>
      <c r="BR177" s="688">
        <f t="shared" si="115"/>
        <v>0</v>
      </c>
      <c r="BS177" s="683">
        <v>3.4</v>
      </c>
      <c r="BT177" s="681"/>
      <c r="BU177" s="681"/>
      <c r="BV177" s="681"/>
      <c r="BW177" s="687">
        <f t="shared" si="116"/>
        <v>-3.4</v>
      </c>
      <c r="BX177" s="688">
        <f t="shared" si="117"/>
        <v>0</v>
      </c>
      <c r="BY177" s="683">
        <v>3.4</v>
      </c>
      <c r="BZ177" s="681"/>
      <c r="CA177" s="681"/>
      <c r="CB177" s="681"/>
      <c r="CC177" s="687">
        <f t="shared" si="118"/>
        <v>-3.4</v>
      </c>
      <c r="CD177" s="688">
        <f t="shared" si="119"/>
        <v>0</v>
      </c>
      <c r="CE177" s="683">
        <v>3.3</v>
      </c>
      <c r="CF177" s="681"/>
      <c r="CG177" s="681"/>
      <c r="CH177" s="681"/>
      <c r="CI177" s="687">
        <f t="shared" si="120"/>
        <v>-3.3</v>
      </c>
      <c r="CJ177" s="688">
        <f t="shared" si="121"/>
        <v>0</v>
      </c>
      <c r="CK177" s="687">
        <f t="shared" si="122"/>
        <v>9.7999999999999989</v>
      </c>
      <c r="CL177" s="681"/>
      <c r="CM177" s="687">
        <f t="shared" si="123"/>
        <v>0</v>
      </c>
      <c r="CN177" s="681"/>
      <c r="CO177" s="687">
        <f t="shared" si="124"/>
        <v>-9.7999999999999989</v>
      </c>
      <c r="CP177" s="688">
        <f t="shared" si="125"/>
        <v>0</v>
      </c>
      <c r="CQ177" s="683">
        <v>3.4</v>
      </c>
      <c r="CR177" s="681"/>
      <c r="CS177" s="681"/>
      <c r="CT177" s="681"/>
      <c r="CU177" s="687">
        <f t="shared" si="126"/>
        <v>-3.4</v>
      </c>
      <c r="CV177" s="688">
        <f t="shared" si="127"/>
        <v>0</v>
      </c>
      <c r="CW177" s="683">
        <v>3.3</v>
      </c>
      <c r="CX177" s="681"/>
      <c r="CY177" s="681"/>
      <c r="CZ177" s="681"/>
      <c r="DA177" s="687">
        <f t="shared" si="128"/>
        <v>-3.3</v>
      </c>
      <c r="DB177" s="688">
        <f t="shared" si="129"/>
        <v>0</v>
      </c>
      <c r="DC177" s="683">
        <v>3.1</v>
      </c>
      <c r="DD177" s="681"/>
      <c r="DE177" s="681"/>
      <c r="DF177" s="681"/>
      <c r="DG177" s="687">
        <f t="shared" si="130"/>
        <v>-3.1</v>
      </c>
      <c r="DH177" s="688">
        <f t="shared" si="131"/>
        <v>0</v>
      </c>
    </row>
    <row r="178" spans="1:112" ht="21.75" customHeight="1">
      <c r="A178">
        <v>4.9020000000000001</v>
      </c>
      <c r="B178" s="336" t="s">
        <v>4720</v>
      </c>
      <c r="C178" s="337" t="s">
        <v>1217</v>
      </c>
      <c r="D178" s="336" t="s">
        <v>4720</v>
      </c>
      <c r="E178" s="528" t="s">
        <v>4721</v>
      </c>
      <c r="F178" s="528"/>
      <c r="G178" s="529"/>
      <c r="H178" s="530"/>
      <c r="I178" s="530"/>
      <c r="J178" s="663" t="s">
        <v>883</v>
      </c>
      <c r="K178" s="687">
        <f t="shared" si="88"/>
        <v>63.8</v>
      </c>
      <c r="L178" s="681"/>
      <c r="M178" s="687">
        <f t="shared" si="89"/>
        <v>0</v>
      </c>
      <c r="N178" s="681"/>
      <c r="O178" s="687">
        <f t="shared" si="90"/>
        <v>-63.8</v>
      </c>
      <c r="P178" s="688">
        <f t="shared" si="91"/>
        <v>0</v>
      </c>
      <c r="Q178" s="687">
        <f t="shared" si="92"/>
        <v>16.2</v>
      </c>
      <c r="R178" s="681"/>
      <c r="S178" s="687">
        <f t="shared" si="93"/>
        <v>0</v>
      </c>
      <c r="T178" s="681"/>
      <c r="U178" s="687">
        <f t="shared" si="94"/>
        <v>-16.2</v>
      </c>
      <c r="V178" s="688">
        <f t="shared" si="95"/>
        <v>0</v>
      </c>
      <c r="W178" s="683">
        <v>6.6</v>
      </c>
      <c r="X178" s="681"/>
      <c r="Y178" s="681"/>
      <c r="Z178" s="681"/>
      <c r="AA178" s="687">
        <f t="shared" si="96"/>
        <v>-6.6</v>
      </c>
      <c r="AB178" s="688">
        <f t="shared" si="97"/>
        <v>0</v>
      </c>
      <c r="AC178" s="683">
        <v>4.5999999999999996</v>
      </c>
      <c r="AD178" s="681"/>
      <c r="AE178" s="681"/>
      <c r="AF178" s="681"/>
      <c r="AG178" s="687">
        <f t="shared" si="98"/>
        <v>-4.5999999999999996</v>
      </c>
      <c r="AH178" s="688">
        <f t="shared" si="99"/>
        <v>0</v>
      </c>
      <c r="AI178" s="683">
        <v>5</v>
      </c>
      <c r="AJ178" s="681"/>
      <c r="AK178" s="681"/>
      <c r="AL178" s="681"/>
      <c r="AM178" s="687">
        <f t="shared" si="100"/>
        <v>-5</v>
      </c>
      <c r="AN178" s="688">
        <f t="shared" si="101"/>
        <v>0</v>
      </c>
      <c r="AO178" s="687">
        <f t="shared" si="102"/>
        <v>12.4</v>
      </c>
      <c r="AP178" s="681"/>
      <c r="AQ178" s="687">
        <f t="shared" si="103"/>
        <v>0</v>
      </c>
      <c r="AR178" s="681"/>
      <c r="AS178" s="687">
        <f t="shared" si="104"/>
        <v>-12.4</v>
      </c>
      <c r="AT178" s="688">
        <f t="shared" si="105"/>
        <v>0</v>
      </c>
      <c r="AU178" s="683">
        <v>5.2</v>
      </c>
      <c r="AV178" s="681"/>
      <c r="AW178" s="681"/>
      <c r="AX178" s="681"/>
      <c r="AY178" s="687">
        <f t="shared" si="106"/>
        <v>-5.2</v>
      </c>
      <c r="AZ178" s="688">
        <f t="shared" si="107"/>
        <v>0</v>
      </c>
      <c r="BA178" s="683">
        <v>2.1</v>
      </c>
      <c r="BB178" s="681"/>
      <c r="BC178" s="681"/>
      <c r="BD178" s="681"/>
      <c r="BE178" s="687">
        <f t="shared" si="108"/>
        <v>-2.1</v>
      </c>
      <c r="BF178" s="688">
        <f t="shared" si="109"/>
        <v>0</v>
      </c>
      <c r="BG178" s="683">
        <v>5.0999999999999996</v>
      </c>
      <c r="BH178" s="681"/>
      <c r="BI178" s="681"/>
      <c r="BJ178" s="681"/>
      <c r="BK178" s="687">
        <f t="shared" si="110"/>
        <v>-5.0999999999999996</v>
      </c>
      <c r="BL178" s="688">
        <f t="shared" si="111"/>
        <v>0</v>
      </c>
      <c r="BM178" s="687">
        <f t="shared" si="112"/>
        <v>15</v>
      </c>
      <c r="BN178" s="681"/>
      <c r="BO178" s="687">
        <f t="shared" si="113"/>
        <v>0</v>
      </c>
      <c r="BP178" s="681"/>
      <c r="BQ178" s="687">
        <f t="shared" si="114"/>
        <v>-15</v>
      </c>
      <c r="BR178" s="688">
        <f t="shared" si="115"/>
        <v>0</v>
      </c>
      <c r="BS178" s="683">
        <v>7.1</v>
      </c>
      <c r="BT178" s="681"/>
      <c r="BU178" s="681"/>
      <c r="BV178" s="681"/>
      <c r="BW178" s="687">
        <f t="shared" si="116"/>
        <v>-7.1</v>
      </c>
      <c r="BX178" s="688">
        <f t="shared" si="117"/>
        <v>0</v>
      </c>
      <c r="BY178" s="683">
        <v>4.0999999999999996</v>
      </c>
      <c r="BZ178" s="681"/>
      <c r="CA178" s="681"/>
      <c r="CB178" s="681"/>
      <c r="CC178" s="687">
        <f t="shared" si="118"/>
        <v>-4.0999999999999996</v>
      </c>
      <c r="CD178" s="688">
        <f t="shared" si="119"/>
        <v>0</v>
      </c>
      <c r="CE178" s="683">
        <v>3.8</v>
      </c>
      <c r="CF178" s="681"/>
      <c r="CG178" s="681"/>
      <c r="CH178" s="681"/>
      <c r="CI178" s="687">
        <f t="shared" si="120"/>
        <v>-3.8</v>
      </c>
      <c r="CJ178" s="688">
        <f t="shared" si="121"/>
        <v>0</v>
      </c>
      <c r="CK178" s="687">
        <f t="shared" si="122"/>
        <v>20.2</v>
      </c>
      <c r="CL178" s="681"/>
      <c r="CM178" s="687">
        <f t="shared" si="123"/>
        <v>0</v>
      </c>
      <c r="CN178" s="681"/>
      <c r="CO178" s="687">
        <f t="shared" si="124"/>
        <v>-20.2</v>
      </c>
      <c r="CP178" s="688">
        <f t="shared" si="125"/>
        <v>0</v>
      </c>
      <c r="CQ178" s="683">
        <v>8.3000000000000007</v>
      </c>
      <c r="CR178" s="681"/>
      <c r="CS178" s="681"/>
      <c r="CT178" s="681"/>
      <c r="CU178" s="687">
        <f t="shared" si="126"/>
        <v>-8.3000000000000007</v>
      </c>
      <c r="CV178" s="688">
        <f t="shared" si="127"/>
        <v>0</v>
      </c>
      <c r="CW178" s="683">
        <v>8</v>
      </c>
      <c r="CX178" s="681"/>
      <c r="CY178" s="681"/>
      <c r="CZ178" s="681"/>
      <c r="DA178" s="687">
        <f t="shared" si="128"/>
        <v>-8</v>
      </c>
      <c r="DB178" s="688">
        <f t="shared" si="129"/>
        <v>0</v>
      </c>
      <c r="DC178" s="683">
        <v>3.9</v>
      </c>
      <c r="DD178" s="681"/>
      <c r="DE178" s="681"/>
      <c r="DF178" s="681"/>
      <c r="DG178" s="687">
        <f t="shared" si="130"/>
        <v>-3.9</v>
      </c>
      <c r="DH178" s="688">
        <f t="shared" si="131"/>
        <v>0</v>
      </c>
    </row>
    <row r="179" spans="1:112" ht="21.75" customHeight="1">
      <c r="A179">
        <v>0</v>
      </c>
      <c r="B179" s="344" t="s">
        <v>4573</v>
      </c>
      <c r="C179" s="337"/>
      <c r="D179" s="344" t="s">
        <v>4573</v>
      </c>
      <c r="E179" s="528" t="s">
        <v>4722</v>
      </c>
      <c r="F179" s="528"/>
      <c r="G179" s="529"/>
      <c r="H179" s="530"/>
      <c r="I179" s="530"/>
      <c r="J179" s="663" t="s">
        <v>883</v>
      </c>
      <c r="K179" s="687">
        <f t="shared" si="88"/>
        <v>7.3</v>
      </c>
      <c r="L179" s="681"/>
      <c r="M179" s="687">
        <f t="shared" si="89"/>
        <v>0</v>
      </c>
      <c r="N179" s="681"/>
      <c r="O179" s="687">
        <f t="shared" si="90"/>
        <v>-7.3</v>
      </c>
      <c r="P179" s="688">
        <f t="shared" si="91"/>
        <v>0</v>
      </c>
      <c r="Q179" s="687">
        <f t="shared" si="92"/>
        <v>1.5</v>
      </c>
      <c r="R179" s="681"/>
      <c r="S179" s="687">
        <f t="shared" si="93"/>
        <v>0</v>
      </c>
      <c r="T179" s="681"/>
      <c r="U179" s="687">
        <f t="shared" si="94"/>
        <v>-1.5</v>
      </c>
      <c r="V179" s="688">
        <f t="shared" si="95"/>
        <v>0</v>
      </c>
      <c r="W179" s="683">
        <v>1.5</v>
      </c>
      <c r="X179" s="681"/>
      <c r="Y179" s="681"/>
      <c r="Z179" s="681"/>
      <c r="AA179" s="687">
        <f t="shared" si="96"/>
        <v>-1.5</v>
      </c>
      <c r="AB179" s="688">
        <f t="shared" si="97"/>
        <v>0</v>
      </c>
      <c r="AC179" s="683">
        <v>0</v>
      </c>
      <c r="AD179" s="681"/>
      <c r="AE179" s="681"/>
      <c r="AF179" s="681"/>
      <c r="AG179" s="687">
        <f t="shared" si="98"/>
        <v>0</v>
      </c>
      <c r="AH179" s="688" t="str">
        <f t="shared" si="99"/>
        <v>-</v>
      </c>
      <c r="AI179" s="683">
        <v>0</v>
      </c>
      <c r="AJ179" s="681"/>
      <c r="AK179" s="681"/>
      <c r="AL179" s="681"/>
      <c r="AM179" s="687">
        <f t="shared" si="100"/>
        <v>0</v>
      </c>
      <c r="AN179" s="688" t="str">
        <f t="shared" si="101"/>
        <v>-</v>
      </c>
      <c r="AO179" s="687">
        <f t="shared" si="102"/>
        <v>1.8</v>
      </c>
      <c r="AP179" s="681"/>
      <c r="AQ179" s="687">
        <f t="shared" si="103"/>
        <v>0</v>
      </c>
      <c r="AR179" s="681"/>
      <c r="AS179" s="687">
        <f t="shared" si="104"/>
        <v>-1.8</v>
      </c>
      <c r="AT179" s="688">
        <f t="shared" si="105"/>
        <v>0</v>
      </c>
      <c r="AU179" s="683">
        <v>0.3</v>
      </c>
      <c r="AV179" s="681"/>
      <c r="AW179" s="681"/>
      <c r="AX179" s="681"/>
      <c r="AY179" s="687">
        <f t="shared" si="106"/>
        <v>-0.3</v>
      </c>
      <c r="AZ179" s="688">
        <f t="shared" si="107"/>
        <v>0</v>
      </c>
      <c r="BA179" s="683">
        <v>0</v>
      </c>
      <c r="BB179" s="681"/>
      <c r="BC179" s="681"/>
      <c r="BD179" s="681"/>
      <c r="BE179" s="687">
        <f t="shared" si="108"/>
        <v>0</v>
      </c>
      <c r="BF179" s="688" t="str">
        <f t="shared" si="109"/>
        <v>-</v>
      </c>
      <c r="BG179" s="683">
        <v>1.5</v>
      </c>
      <c r="BH179" s="681"/>
      <c r="BI179" s="681"/>
      <c r="BJ179" s="681"/>
      <c r="BK179" s="687">
        <f t="shared" si="110"/>
        <v>-1.5</v>
      </c>
      <c r="BL179" s="688">
        <f t="shared" si="111"/>
        <v>0</v>
      </c>
      <c r="BM179" s="687">
        <f t="shared" si="112"/>
        <v>0.1</v>
      </c>
      <c r="BN179" s="681"/>
      <c r="BO179" s="687">
        <f t="shared" si="113"/>
        <v>0</v>
      </c>
      <c r="BP179" s="681"/>
      <c r="BQ179" s="687">
        <f t="shared" si="114"/>
        <v>-0.1</v>
      </c>
      <c r="BR179" s="688">
        <f t="shared" si="115"/>
        <v>0</v>
      </c>
      <c r="BS179" s="683">
        <v>0.1</v>
      </c>
      <c r="BT179" s="681"/>
      <c r="BU179" s="681"/>
      <c r="BV179" s="681"/>
      <c r="BW179" s="687">
        <f t="shared" si="116"/>
        <v>-0.1</v>
      </c>
      <c r="BX179" s="688">
        <f t="shared" si="117"/>
        <v>0</v>
      </c>
      <c r="BY179" s="683">
        <v>0</v>
      </c>
      <c r="BZ179" s="681"/>
      <c r="CA179" s="681"/>
      <c r="CB179" s="681"/>
      <c r="CC179" s="687">
        <f t="shared" si="118"/>
        <v>0</v>
      </c>
      <c r="CD179" s="688" t="str">
        <f t="shared" si="119"/>
        <v>-</v>
      </c>
      <c r="CE179" s="683">
        <v>0</v>
      </c>
      <c r="CF179" s="681"/>
      <c r="CG179" s="681"/>
      <c r="CH179" s="681"/>
      <c r="CI179" s="687">
        <f t="shared" si="120"/>
        <v>0</v>
      </c>
      <c r="CJ179" s="688" t="str">
        <f t="shared" si="121"/>
        <v>-</v>
      </c>
      <c r="CK179" s="687">
        <f t="shared" si="122"/>
        <v>3.9</v>
      </c>
      <c r="CL179" s="681"/>
      <c r="CM179" s="687">
        <f t="shared" si="123"/>
        <v>0</v>
      </c>
      <c r="CN179" s="681"/>
      <c r="CO179" s="687">
        <f t="shared" si="124"/>
        <v>-3.9</v>
      </c>
      <c r="CP179" s="688">
        <f t="shared" si="125"/>
        <v>0</v>
      </c>
      <c r="CQ179" s="683">
        <v>1.5</v>
      </c>
      <c r="CR179" s="681"/>
      <c r="CS179" s="681"/>
      <c r="CT179" s="681"/>
      <c r="CU179" s="687">
        <f t="shared" si="126"/>
        <v>-1.5</v>
      </c>
      <c r="CV179" s="688">
        <f t="shared" si="127"/>
        <v>0</v>
      </c>
      <c r="CW179" s="683">
        <v>1.5</v>
      </c>
      <c r="CX179" s="681"/>
      <c r="CY179" s="681"/>
      <c r="CZ179" s="681"/>
      <c r="DA179" s="687">
        <f t="shared" si="128"/>
        <v>-1.5</v>
      </c>
      <c r="DB179" s="688">
        <f t="shared" si="129"/>
        <v>0</v>
      </c>
      <c r="DC179" s="683">
        <v>0.9</v>
      </c>
      <c r="DD179" s="681"/>
      <c r="DE179" s="681"/>
      <c r="DF179" s="681"/>
      <c r="DG179" s="687">
        <f t="shared" si="130"/>
        <v>-0.9</v>
      </c>
      <c r="DH179" s="688">
        <f t="shared" si="131"/>
        <v>0</v>
      </c>
    </row>
    <row r="180" spans="1:112" ht="21.75" customHeight="1">
      <c r="A180">
        <v>4.6379999999999999</v>
      </c>
      <c r="B180" s="344" t="s">
        <v>1215</v>
      </c>
      <c r="C180" s="337"/>
      <c r="D180" s="344" t="s">
        <v>1215</v>
      </c>
      <c r="E180" s="528" t="s">
        <v>4723</v>
      </c>
      <c r="F180" s="528"/>
      <c r="G180" s="529"/>
      <c r="H180" s="530"/>
      <c r="I180" s="530"/>
      <c r="J180" s="663" t="s">
        <v>883</v>
      </c>
      <c r="K180" s="687">
        <f t="shared" si="88"/>
        <v>54.4</v>
      </c>
      <c r="L180" s="681"/>
      <c r="M180" s="687">
        <f t="shared" si="89"/>
        <v>0</v>
      </c>
      <c r="N180" s="681"/>
      <c r="O180" s="687">
        <f t="shared" si="90"/>
        <v>-54.4</v>
      </c>
      <c r="P180" s="688">
        <f t="shared" si="91"/>
        <v>0</v>
      </c>
      <c r="Q180" s="687">
        <f t="shared" si="92"/>
        <v>14.6</v>
      </c>
      <c r="R180" s="681"/>
      <c r="S180" s="687">
        <f t="shared" si="93"/>
        <v>0</v>
      </c>
      <c r="T180" s="681"/>
      <c r="U180" s="687">
        <f t="shared" si="94"/>
        <v>-14.6</v>
      </c>
      <c r="V180" s="688">
        <f t="shared" si="95"/>
        <v>0</v>
      </c>
      <c r="W180" s="683">
        <v>5</v>
      </c>
      <c r="X180" s="681"/>
      <c r="Y180" s="681"/>
      <c r="Z180" s="681"/>
      <c r="AA180" s="687">
        <f t="shared" si="96"/>
        <v>-5</v>
      </c>
      <c r="AB180" s="688">
        <f t="shared" si="97"/>
        <v>0</v>
      </c>
      <c r="AC180" s="683">
        <v>4.5999999999999996</v>
      </c>
      <c r="AD180" s="681"/>
      <c r="AE180" s="681"/>
      <c r="AF180" s="681"/>
      <c r="AG180" s="687">
        <f t="shared" si="98"/>
        <v>-4.5999999999999996</v>
      </c>
      <c r="AH180" s="688">
        <f t="shared" si="99"/>
        <v>0</v>
      </c>
      <c r="AI180" s="683">
        <v>5</v>
      </c>
      <c r="AJ180" s="681"/>
      <c r="AK180" s="681"/>
      <c r="AL180" s="681"/>
      <c r="AM180" s="687">
        <f t="shared" si="100"/>
        <v>-5</v>
      </c>
      <c r="AN180" s="688">
        <f t="shared" si="101"/>
        <v>0</v>
      </c>
      <c r="AO180" s="687">
        <f t="shared" si="102"/>
        <v>10</v>
      </c>
      <c r="AP180" s="681"/>
      <c r="AQ180" s="687">
        <f t="shared" si="103"/>
        <v>0</v>
      </c>
      <c r="AR180" s="681"/>
      <c r="AS180" s="687">
        <f t="shared" si="104"/>
        <v>-10</v>
      </c>
      <c r="AT180" s="688">
        <f t="shared" si="105"/>
        <v>0</v>
      </c>
      <c r="AU180" s="683">
        <v>4.9000000000000004</v>
      </c>
      <c r="AV180" s="681"/>
      <c r="AW180" s="681"/>
      <c r="AX180" s="681"/>
      <c r="AY180" s="687">
        <f t="shared" si="106"/>
        <v>-4.9000000000000004</v>
      </c>
      <c r="AZ180" s="688">
        <f t="shared" si="107"/>
        <v>0</v>
      </c>
      <c r="BA180" s="683">
        <v>2.1</v>
      </c>
      <c r="BB180" s="681"/>
      <c r="BC180" s="681"/>
      <c r="BD180" s="681"/>
      <c r="BE180" s="687">
        <f t="shared" si="108"/>
        <v>-2.1</v>
      </c>
      <c r="BF180" s="688">
        <f t="shared" si="109"/>
        <v>0</v>
      </c>
      <c r="BG180" s="683">
        <v>3</v>
      </c>
      <c r="BH180" s="681"/>
      <c r="BI180" s="681"/>
      <c r="BJ180" s="681"/>
      <c r="BK180" s="687">
        <f t="shared" si="110"/>
        <v>-3</v>
      </c>
      <c r="BL180" s="688">
        <f t="shared" si="111"/>
        <v>0</v>
      </c>
      <c r="BM180" s="687">
        <f t="shared" si="112"/>
        <v>14.9</v>
      </c>
      <c r="BN180" s="681"/>
      <c r="BO180" s="687">
        <f t="shared" si="113"/>
        <v>0</v>
      </c>
      <c r="BP180" s="681"/>
      <c r="BQ180" s="687">
        <f t="shared" si="114"/>
        <v>-14.9</v>
      </c>
      <c r="BR180" s="688">
        <f t="shared" si="115"/>
        <v>0</v>
      </c>
      <c r="BS180" s="683">
        <v>5</v>
      </c>
      <c r="BT180" s="681"/>
      <c r="BU180" s="681"/>
      <c r="BV180" s="681"/>
      <c r="BW180" s="687">
        <f t="shared" si="116"/>
        <v>-5</v>
      </c>
      <c r="BX180" s="688">
        <f t="shared" si="117"/>
        <v>0</v>
      </c>
      <c r="BY180" s="683">
        <v>5</v>
      </c>
      <c r="BZ180" s="681"/>
      <c r="CA180" s="681"/>
      <c r="CB180" s="681"/>
      <c r="CC180" s="687">
        <f t="shared" si="118"/>
        <v>-5</v>
      </c>
      <c r="CD180" s="688">
        <f t="shared" si="119"/>
        <v>0</v>
      </c>
      <c r="CE180" s="683">
        <v>4.9000000000000004</v>
      </c>
      <c r="CF180" s="681"/>
      <c r="CG180" s="681"/>
      <c r="CH180" s="681"/>
      <c r="CI180" s="687">
        <f t="shared" si="120"/>
        <v>-4.9000000000000004</v>
      </c>
      <c r="CJ180" s="688">
        <f t="shared" si="121"/>
        <v>0</v>
      </c>
      <c r="CK180" s="687">
        <f t="shared" si="122"/>
        <v>14.9</v>
      </c>
      <c r="CL180" s="681"/>
      <c r="CM180" s="687">
        <f t="shared" si="123"/>
        <v>0</v>
      </c>
      <c r="CN180" s="681"/>
      <c r="CO180" s="687">
        <f t="shared" si="124"/>
        <v>-14.9</v>
      </c>
      <c r="CP180" s="688">
        <f t="shared" si="125"/>
        <v>0</v>
      </c>
      <c r="CQ180" s="683">
        <v>5</v>
      </c>
      <c r="CR180" s="681"/>
      <c r="CS180" s="681"/>
      <c r="CT180" s="681"/>
      <c r="CU180" s="687">
        <f t="shared" si="126"/>
        <v>-5</v>
      </c>
      <c r="CV180" s="688">
        <f t="shared" si="127"/>
        <v>0</v>
      </c>
      <c r="CW180" s="683">
        <v>4.9000000000000004</v>
      </c>
      <c r="CX180" s="681"/>
      <c r="CY180" s="681"/>
      <c r="CZ180" s="681"/>
      <c r="DA180" s="687">
        <f t="shared" si="128"/>
        <v>-4.9000000000000004</v>
      </c>
      <c r="DB180" s="688">
        <f t="shared" si="129"/>
        <v>0</v>
      </c>
      <c r="DC180" s="683">
        <v>5</v>
      </c>
      <c r="DD180" s="681"/>
      <c r="DE180" s="681"/>
      <c r="DF180" s="681"/>
      <c r="DG180" s="687">
        <f t="shared" si="130"/>
        <v>-5</v>
      </c>
      <c r="DH180" s="688">
        <f t="shared" si="131"/>
        <v>0</v>
      </c>
    </row>
    <row r="181" spans="1:112" ht="42.75" customHeight="1">
      <c r="A181">
        <v>0</v>
      </c>
      <c r="B181" s="344" t="s">
        <v>1357</v>
      </c>
      <c r="C181" s="337"/>
      <c r="D181" s="344" t="s">
        <v>1357</v>
      </c>
      <c r="E181" s="528" t="s">
        <v>4724</v>
      </c>
      <c r="F181" s="528"/>
      <c r="G181" s="529"/>
      <c r="H181" s="530"/>
      <c r="I181" s="530"/>
      <c r="J181" s="663" t="s">
        <v>883</v>
      </c>
      <c r="K181" s="687">
        <f t="shared" si="88"/>
        <v>0</v>
      </c>
      <c r="L181" s="681"/>
      <c r="M181" s="687">
        <f t="shared" si="89"/>
        <v>0</v>
      </c>
      <c r="N181" s="681"/>
      <c r="O181" s="687">
        <f t="shared" si="90"/>
        <v>0</v>
      </c>
      <c r="P181" s="688" t="str">
        <f t="shared" si="91"/>
        <v>-</v>
      </c>
      <c r="Q181" s="687">
        <f t="shared" si="92"/>
        <v>0</v>
      </c>
      <c r="R181" s="681"/>
      <c r="S181" s="687">
        <f t="shared" si="93"/>
        <v>0</v>
      </c>
      <c r="T181" s="681"/>
      <c r="U181" s="687">
        <f t="shared" si="94"/>
        <v>0</v>
      </c>
      <c r="V181" s="688" t="str">
        <f t="shared" si="95"/>
        <v>-</v>
      </c>
      <c r="W181" s="683">
        <v>0</v>
      </c>
      <c r="X181" s="681"/>
      <c r="Y181" s="681"/>
      <c r="Z181" s="681"/>
      <c r="AA181" s="687">
        <f t="shared" si="96"/>
        <v>0</v>
      </c>
      <c r="AB181" s="688" t="str">
        <f t="shared" si="97"/>
        <v>-</v>
      </c>
      <c r="AC181" s="683">
        <v>0</v>
      </c>
      <c r="AD181" s="681"/>
      <c r="AE181" s="681"/>
      <c r="AF181" s="681"/>
      <c r="AG181" s="687">
        <f t="shared" si="98"/>
        <v>0</v>
      </c>
      <c r="AH181" s="688" t="str">
        <f t="shared" si="99"/>
        <v>-</v>
      </c>
      <c r="AI181" s="683">
        <v>0</v>
      </c>
      <c r="AJ181" s="681"/>
      <c r="AK181" s="681"/>
      <c r="AL181" s="681"/>
      <c r="AM181" s="687">
        <f t="shared" si="100"/>
        <v>0</v>
      </c>
      <c r="AN181" s="688" t="str">
        <f t="shared" si="101"/>
        <v>-</v>
      </c>
      <c r="AO181" s="687">
        <f t="shared" si="102"/>
        <v>0</v>
      </c>
      <c r="AP181" s="681"/>
      <c r="AQ181" s="687">
        <f t="shared" si="103"/>
        <v>0</v>
      </c>
      <c r="AR181" s="681"/>
      <c r="AS181" s="687">
        <f t="shared" si="104"/>
        <v>0</v>
      </c>
      <c r="AT181" s="688" t="str">
        <f t="shared" si="105"/>
        <v>-</v>
      </c>
      <c r="AU181" s="683">
        <v>0</v>
      </c>
      <c r="AV181" s="681"/>
      <c r="AW181" s="681"/>
      <c r="AX181" s="681"/>
      <c r="AY181" s="687">
        <f t="shared" si="106"/>
        <v>0</v>
      </c>
      <c r="AZ181" s="688" t="str">
        <f t="shared" si="107"/>
        <v>-</v>
      </c>
      <c r="BA181" s="683">
        <v>0</v>
      </c>
      <c r="BB181" s="681"/>
      <c r="BC181" s="681"/>
      <c r="BD181" s="681"/>
      <c r="BE181" s="687">
        <f t="shared" si="108"/>
        <v>0</v>
      </c>
      <c r="BF181" s="688" t="str">
        <f t="shared" si="109"/>
        <v>-</v>
      </c>
      <c r="BG181" s="683">
        <v>0</v>
      </c>
      <c r="BH181" s="681"/>
      <c r="BI181" s="681"/>
      <c r="BJ181" s="681"/>
      <c r="BK181" s="687">
        <f t="shared" si="110"/>
        <v>0</v>
      </c>
      <c r="BL181" s="688" t="str">
        <f t="shared" si="111"/>
        <v>-</v>
      </c>
      <c r="BM181" s="687">
        <f t="shared" si="112"/>
        <v>0</v>
      </c>
      <c r="BN181" s="681"/>
      <c r="BO181" s="687">
        <f t="shared" si="113"/>
        <v>0</v>
      </c>
      <c r="BP181" s="681"/>
      <c r="BQ181" s="687">
        <f t="shared" si="114"/>
        <v>0</v>
      </c>
      <c r="BR181" s="688" t="str">
        <f t="shared" si="115"/>
        <v>-</v>
      </c>
      <c r="BS181" s="683">
        <v>0</v>
      </c>
      <c r="BT181" s="681"/>
      <c r="BU181" s="681"/>
      <c r="BV181" s="681"/>
      <c r="BW181" s="687">
        <f t="shared" si="116"/>
        <v>0</v>
      </c>
      <c r="BX181" s="688" t="str">
        <f t="shared" si="117"/>
        <v>-</v>
      </c>
      <c r="BY181" s="683">
        <v>0</v>
      </c>
      <c r="BZ181" s="681"/>
      <c r="CA181" s="681"/>
      <c r="CB181" s="681"/>
      <c r="CC181" s="687">
        <f t="shared" si="118"/>
        <v>0</v>
      </c>
      <c r="CD181" s="688" t="str">
        <f t="shared" si="119"/>
        <v>-</v>
      </c>
      <c r="CE181" s="683">
        <v>0</v>
      </c>
      <c r="CF181" s="681"/>
      <c r="CG181" s="681"/>
      <c r="CH181" s="681"/>
      <c r="CI181" s="687">
        <f t="shared" si="120"/>
        <v>0</v>
      </c>
      <c r="CJ181" s="688" t="str">
        <f t="shared" si="121"/>
        <v>-</v>
      </c>
      <c r="CK181" s="687">
        <f t="shared" si="122"/>
        <v>0</v>
      </c>
      <c r="CL181" s="681"/>
      <c r="CM181" s="687">
        <f t="shared" si="123"/>
        <v>0</v>
      </c>
      <c r="CN181" s="681"/>
      <c r="CO181" s="687">
        <f t="shared" si="124"/>
        <v>0</v>
      </c>
      <c r="CP181" s="688" t="str">
        <f t="shared" si="125"/>
        <v>-</v>
      </c>
      <c r="CQ181" s="683">
        <v>0</v>
      </c>
      <c r="CR181" s="681"/>
      <c r="CS181" s="681"/>
      <c r="CT181" s="681"/>
      <c r="CU181" s="687">
        <f t="shared" si="126"/>
        <v>0</v>
      </c>
      <c r="CV181" s="688" t="str">
        <f t="shared" si="127"/>
        <v>-</v>
      </c>
      <c r="CW181" s="683">
        <v>0</v>
      </c>
      <c r="CX181" s="681"/>
      <c r="CY181" s="681"/>
      <c r="CZ181" s="681"/>
      <c r="DA181" s="687">
        <f t="shared" si="128"/>
        <v>0</v>
      </c>
      <c r="DB181" s="688" t="str">
        <f t="shared" si="129"/>
        <v>-</v>
      </c>
      <c r="DC181" s="683">
        <v>0</v>
      </c>
      <c r="DD181" s="681"/>
      <c r="DE181" s="681"/>
      <c r="DF181" s="681"/>
      <c r="DG181" s="687">
        <f t="shared" si="130"/>
        <v>0</v>
      </c>
      <c r="DH181" s="688" t="str">
        <f t="shared" si="131"/>
        <v>-</v>
      </c>
    </row>
    <row r="182" spans="1:112" ht="21.75" customHeight="1">
      <c r="A182">
        <v>2.6469999999999998</v>
      </c>
      <c r="B182" s="336" t="s">
        <v>4725</v>
      </c>
      <c r="C182" s="337" t="s">
        <v>1221</v>
      </c>
      <c r="D182" s="336" t="s">
        <v>4725</v>
      </c>
      <c r="E182" s="528" t="s">
        <v>4726</v>
      </c>
      <c r="F182" s="528"/>
      <c r="G182" s="529"/>
      <c r="H182" s="530"/>
      <c r="I182" s="530"/>
      <c r="J182" s="663" t="s">
        <v>883</v>
      </c>
      <c r="K182" s="687">
        <f t="shared" si="88"/>
        <v>37</v>
      </c>
      <c r="L182" s="681"/>
      <c r="M182" s="687">
        <f t="shared" si="89"/>
        <v>0</v>
      </c>
      <c r="N182" s="681"/>
      <c r="O182" s="687">
        <f t="shared" si="90"/>
        <v>-37</v>
      </c>
      <c r="P182" s="688">
        <f t="shared" si="91"/>
        <v>0</v>
      </c>
      <c r="Q182" s="687">
        <f t="shared" si="92"/>
        <v>9.6</v>
      </c>
      <c r="R182" s="681"/>
      <c r="S182" s="687">
        <f t="shared" si="93"/>
        <v>0</v>
      </c>
      <c r="T182" s="681"/>
      <c r="U182" s="687">
        <f t="shared" si="94"/>
        <v>-9.6</v>
      </c>
      <c r="V182" s="688">
        <f t="shared" si="95"/>
        <v>0</v>
      </c>
      <c r="W182" s="683">
        <v>3.7</v>
      </c>
      <c r="X182" s="681"/>
      <c r="Y182" s="681"/>
      <c r="Z182" s="681"/>
      <c r="AA182" s="687">
        <f t="shared" si="96"/>
        <v>-3.7</v>
      </c>
      <c r="AB182" s="688">
        <f t="shared" si="97"/>
        <v>0</v>
      </c>
      <c r="AC182" s="683">
        <v>2.8</v>
      </c>
      <c r="AD182" s="681"/>
      <c r="AE182" s="681"/>
      <c r="AF182" s="681"/>
      <c r="AG182" s="687">
        <f t="shared" si="98"/>
        <v>-2.8</v>
      </c>
      <c r="AH182" s="688">
        <f t="shared" si="99"/>
        <v>0</v>
      </c>
      <c r="AI182" s="683">
        <v>3.1</v>
      </c>
      <c r="AJ182" s="681"/>
      <c r="AK182" s="681"/>
      <c r="AL182" s="681"/>
      <c r="AM182" s="687">
        <f t="shared" si="100"/>
        <v>-3.1</v>
      </c>
      <c r="AN182" s="688">
        <f t="shared" si="101"/>
        <v>0</v>
      </c>
      <c r="AO182" s="687">
        <f t="shared" si="102"/>
        <v>7.0000000000000009</v>
      </c>
      <c r="AP182" s="681"/>
      <c r="AQ182" s="687">
        <f t="shared" si="103"/>
        <v>0</v>
      </c>
      <c r="AR182" s="681"/>
      <c r="AS182" s="687">
        <f t="shared" si="104"/>
        <v>-7.0000000000000009</v>
      </c>
      <c r="AT182" s="688">
        <f t="shared" si="105"/>
        <v>0</v>
      </c>
      <c r="AU182" s="683">
        <v>3.2</v>
      </c>
      <c r="AV182" s="681"/>
      <c r="AW182" s="681"/>
      <c r="AX182" s="681"/>
      <c r="AY182" s="687">
        <f t="shared" si="106"/>
        <v>-3.2</v>
      </c>
      <c r="AZ182" s="688">
        <f t="shared" si="107"/>
        <v>0</v>
      </c>
      <c r="BA182" s="683">
        <v>1.1000000000000001</v>
      </c>
      <c r="BB182" s="681"/>
      <c r="BC182" s="681"/>
      <c r="BD182" s="681"/>
      <c r="BE182" s="687">
        <f t="shared" si="108"/>
        <v>-1.1000000000000001</v>
      </c>
      <c r="BF182" s="688">
        <f t="shared" si="109"/>
        <v>0</v>
      </c>
      <c r="BG182" s="683">
        <v>2.7</v>
      </c>
      <c r="BH182" s="681"/>
      <c r="BI182" s="681"/>
      <c r="BJ182" s="681"/>
      <c r="BK182" s="687">
        <f t="shared" si="110"/>
        <v>-2.7</v>
      </c>
      <c r="BL182" s="688">
        <f t="shared" si="111"/>
        <v>0</v>
      </c>
      <c r="BM182" s="687">
        <f t="shared" si="112"/>
        <v>9.3000000000000007</v>
      </c>
      <c r="BN182" s="681"/>
      <c r="BO182" s="687">
        <f t="shared" si="113"/>
        <v>0</v>
      </c>
      <c r="BP182" s="681"/>
      <c r="BQ182" s="687">
        <f t="shared" si="114"/>
        <v>-9.3000000000000007</v>
      </c>
      <c r="BR182" s="688">
        <f t="shared" si="115"/>
        <v>0</v>
      </c>
      <c r="BS182" s="683">
        <v>3.8</v>
      </c>
      <c r="BT182" s="681"/>
      <c r="BU182" s="681"/>
      <c r="BV182" s="681"/>
      <c r="BW182" s="687">
        <f t="shared" si="116"/>
        <v>-3.8</v>
      </c>
      <c r="BX182" s="688">
        <f t="shared" si="117"/>
        <v>0</v>
      </c>
      <c r="BY182" s="683">
        <v>2.8</v>
      </c>
      <c r="BZ182" s="681"/>
      <c r="CA182" s="681"/>
      <c r="CB182" s="681"/>
      <c r="CC182" s="687">
        <f t="shared" si="118"/>
        <v>-2.8</v>
      </c>
      <c r="CD182" s="688">
        <f t="shared" si="119"/>
        <v>0</v>
      </c>
      <c r="CE182" s="683">
        <v>2.7</v>
      </c>
      <c r="CF182" s="681"/>
      <c r="CG182" s="681"/>
      <c r="CH182" s="681"/>
      <c r="CI182" s="687">
        <f t="shared" si="120"/>
        <v>-2.7</v>
      </c>
      <c r="CJ182" s="688">
        <f t="shared" si="121"/>
        <v>0</v>
      </c>
      <c r="CK182" s="687">
        <f t="shared" si="122"/>
        <v>11.100000000000001</v>
      </c>
      <c r="CL182" s="681"/>
      <c r="CM182" s="687">
        <f t="shared" si="123"/>
        <v>0</v>
      </c>
      <c r="CN182" s="681"/>
      <c r="CO182" s="687">
        <f t="shared" si="124"/>
        <v>-11.100000000000001</v>
      </c>
      <c r="CP182" s="688">
        <f t="shared" si="125"/>
        <v>0</v>
      </c>
      <c r="CQ182" s="683">
        <v>4.2</v>
      </c>
      <c r="CR182" s="681"/>
      <c r="CS182" s="681"/>
      <c r="CT182" s="681"/>
      <c r="CU182" s="687">
        <f t="shared" si="126"/>
        <v>-4.2</v>
      </c>
      <c r="CV182" s="688">
        <f t="shared" si="127"/>
        <v>0</v>
      </c>
      <c r="CW182" s="683">
        <v>4.0999999999999996</v>
      </c>
      <c r="CX182" s="681"/>
      <c r="CY182" s="681"/>
      <c r="CZ182" s="681"/>
      <c r="DA182" s="687">
        <f t="shared" si="128"/>
        <v>-4.0999999999999996</v>
      </c>
      <c r="DB182" s="688">
        <f t="shared" si="129"/>
        <v>0</v>
      </c>
      <c r="DC182" s="683">
        <v>2.8</v>
      </c>
      <c r="DD182" s="681"/>
      <c r="DE182" s="681"/>
      <c r="DF182" s="681"/>
      <c r="DG182" s="687">
        <f t="shared" si="130"/>
        <v>-2.8</v>
      </c>
      <c r="DH182" s="688">
        <f t="shared" si="131"/>
        <v>0</v>
      </c>
    </row>
    <row r="183" spans="1:112" ht="21.75" customHeight="1">
      <c r="A183">
        <v>0.40200000000000002</v>
      </c>
      <c r="B183" s="344" t="s">
        <v>4573</v>
      </c>
      <c r="C183" s="337"/>
      <c r="D183" s="344" t="s">
        <v>4573</v>
      </c>
      <c r="E183" s="528" t="s">
        <v>4727</v>
      </c>
      <c r="F183" s="528"/>
      <c r="G183" s="529"/>
      <c r="H183" s="530"/>
      <c r="I183" s="530"/>
      <c r="J183" s="663" t="s">
        <v>883</v>
      </c>
      <c r="K183" s="687">
        <f t="shared" si="88"/>
        <v>3.7</v>
      </c>
      <c r="L183" s="681"/>
      <c r="M183" s="687">
        <f t="shared" si="89"/>
        <v>0</v>
      </c>
      <c r="N183" s="681"/>
      <c r="O183" s="687">
        <f t="shared" si="90"/>
        <v>-3.7</v>
      </c>
      <c r="P183" s="688">
        <f t="shared" si="91"/>
        <v>0</v>
      </c>
      <c r="Q183" s="687">
        <f t="shared" si="92"/>
        <v>1.2000000000000002</v>
      </c>
      <c r="R183" s="681"/>
      <c r="S183" s="687">
        <f t="shared" si="93"/>
        <v>0</v>
      </c>
      <c r="T183" s="681"/>
      <c r="U183" s="687">
        <f t="shared" si="94"/>
        <v>-1.2000000000000002</v>
      </c>
      <c r="V183" s="688">
        <f t="shared" si="95"/>
        <v>0</v>
      </c>
      <c r="W183" s="683">
        <v>0.4</v>
      </c>
      <c r="X183" s="681"/>
      <c r="Y183" s="681"/>
      <c r="Z183" s="681"/>
      <c r="AA183" s="687">
        <f t="shared" si="96"/>
        <v>-0.4</v>
      </c>
      <c r="AB183" s="688">
        <f t="shared" si="97"/>
        <v>0</v>
      </c>
      <c r="AC183" s="683">
        <v>0.4</v>
      </c>
      <c r="AD183" s="681"/>
      <c r="AE183" s="681"/>
      <c r="AF183" s="681"/>
      <c r="AG183" s="687">
        <f t="shared" si="98"/>
        <v>-0.4</v>
      </c>
      <c r="AH183" s="688">
        <f t="shared" si="99"/>
        <v>0</v>
      </c>
      <c r="AI183" s="683">
        <v>0.4</v>
      </c>
      <c r="AJ183" s="681"/>
      <c r="AK183" s="681"/>
      <c r="AL183" s="681"/>
      <c r="AM183" s="687">
        <f t="shared" si="100"/>
        <v>-0.4</v>
      </c>
      <c r="AN183" s="688">
        <f t="shared" si="101"/>
        <v>0</v>
      </c>
      <c r="AO183" s="687">
        <f t="shared" si="102"/>
        <v>0.4</v>
      </c>
      <c r="AP183" s="681"/>
      <c r="AQ183" s="687">
        <f t="shared" si="103"/>
        <v>0</v>
      </c>
      <c r="AR183" s="681"/>
      <c r="AS183" s="687">
        <f t="shared" si="104"/>
        <v>-0.4</v>
      </c>
      <c r="AT183" s="688">
        <f t="shared" si="105"/>
        <v>0</v>
      </c>
      <c r="AU183" s="683">
        <v>0.4</v>
      </c>
      <c r="AV183" s="681"/>
      <c r="AW183" s="681"/>
      <c r="AX183" s="681"/>
      <c r="AY183" s="687">
        <f t="shared" si="106"/>
        <v>-0.4</v>
      </c>
      <c r="AZ183" s="688">
        <f t="shared" si="107"/>
        <v>0</v>
      </c>
      <c r="BA183" s="683">
        <v>0</v>
      </c>
      <c r="BB183" s="681"/>
      <c r="BC183" s="681"/>
      <c r="BD183" s="681"/>
      <c r="BE183" s="687">
        <f t="shared" si="108"/>
        <v>0</v>
      </c>
      <c r="BF183" s="688" t="str">
        <f t="shared" si="109"/>
        <v>-</v>
      </c>
      <c r="BG183" s="683">
        <v>0</v>
      </c>
      <c r="BH183" s="681"/>
      <c r="BI183" s="681"/>
      <c r="BJ183" s="681"/>
      <c r="BK183" s="687">
        <f t="shared" si="110"/>
        <v>0</v>
      </c>
      <c r="BL183" s="688" t="str">
        <f t="shared" si="111"/>
        <v>-</v>
      </c>
      <c r="BM183" s="687">
        <f t="shared" si="112"/>
        <v>1.7000000000000002</v>
      </c>
      <c r="BN183" s="681"/>
      <c r="BO183" s="687">
        <f t="shared" si="113"/>
        <v>0</v>
      </c>
      <c r="BP183" s="681"/>
      <c r="BQ183" s="687">
        <f t="shared" si="114"/>
        <v>-1.7000000000000002</v>
      </c>
      <c r="BR183" s="688">
        <f t="shared" si="115"/>
        <v>0</v>
      </c>
      <c r="BS183" s="683">
        <v>0.4</v>
      </c>
      <c r="BT183" s="681"/>
      <c r="BU183" s="681"/>
      <c r="BV183" s="681"/>
      <c r="BW183" s="687">
        <f t="shared" si="116"/>
        <v>-0.4</v>
      </c>
      <c r="BX183" s="688">
        <f t="shared" si="117"/>
        <v>0</v>
      </c>
      <c r="BY183" s="683">
        <v>0</v>
      </c>
      <c r="BZ183" s="681"/>
      <c r="CA183" s="681"/>
      <c r="CB183" s="681"/>
      <c r="CC183" s="687">
        <f t="shared" si="118"/>
        <v>0</v>
      </c>
      <c r="CD183" s="688" t="str">
        <f t="shared" si="119"/>
        <v>-</v>
      </c>
      <c r="CE183" s="683">
        <v>1.3</v>
      </c>
      <c r="CF183" s="681"/>
      <c r="CG183" s="681"/>
      <c r="CH183" s="681"/>
      <c r="CI183" s="687">
        <f t="shared" si="120"/>
        <v>-1.3</v>
      </c>
      <c r="CJ183" s="688">
        <f t="shared" si="121"/>
        <v>0</v>
      </c>
      <c r="CK183" s="687">
        <f t="shared" si="122"/>
        <v>0.4</v>
      </c>
      <c r="CL183" s="681"/>
      <c r="CM183" s="687">
        <f t="shared" si="123"/>
        <v>0</v>
      </c>
      <c r="CN183" s="681"/>
      <c r="CO183" s="687">
        <f t="shared" si="124"/>
        <v>-0.4</v>
      </c>
      <c r="CP183" s="688">
        <f t="shared" si="125"/>
        <v>0</v>
      </c>
      <c r="CQ183" s="683">
        <v>0</v>
      </c>
      <c r="CR183" s="681"/>
      <c r="CS183" s="681"/>
      <c r="CT183" s="681"/>
      <c r="CU183" s="687">
        <f t="shared" si="126"/>
        <v>0</v>
      </c>
      <c r="CV183" s="688" t="str">
        <f t="shared" si="127"/>
        <v>-</v>
      </c>
      <c r="CW183" s="683">
        <v>0.4</v>
      </c>
      <c r="CX183" s="681"/>
      <c r="CY183" s="681"/>
      <c r="CZ183" s="681"/>
      <c r="DA183" s="687">
        <f t="shared" si="128"/>
        <v>-0.4</v>
      </c>
      <c r="DB183" s="688">
        <f t="shared" si="129"/>
        <v>0</v>
      </c>
      <c r="DC183" s="683">
        <v>0</v>
      </c>
      <c r="DD183" s="681"/>
      <c r="DE183" s="681"/>
      <c r="DF183" s="681"/>
      <c r="DG183" s="687">
        <f t="shared" si="130"/>
        <v>0</v>
      </c>
      <c r="DH183" s="688" t="str">
        <f t="shared" si="131"/>
        <v>-</v>
      </c>
    </row>
    <row r="184" spans="1:112" ht="21.75" customHeight="1">
      <c r="A184">
        <v>2.6890000000000001</v>
      </c>
      <c r="B184" s="344" t="s">
        <v>1362</v>
      </c>
      <c r="C184" s="337"/>
      <c r="D184" s="344" t="s">
        <v>1362</v>
      </c>
      <c r="E184" s="528" t="s">
        <v>4728</v>
      </c>
      <c r="F184" s="528"/>
      <c r="G184" s="529"/>
      <c r="H184" s="530"/>
      <c r="I184" s="530"/>
      <c r="J184" s="663" t="s">
        <v>883</v>
      </c>
      <c r="K184" s="687">
        <f t="shared" si="88"/>
        <v>33.299999999999997</v>
      </c>
      <c r="L184" s="681"/>
      <c r="M184" s="687">
        <f t="shared" si="89"/>
        <v>0</v>
      </c>
      <c r="N184" s="681"/>
      <c r="O184" s="687">
        <f t="shared" si="90"/>
        <v>-33.299999999999997</v>
      </c>
      <c r="P184" s="688">
        <f t="shared" si="91"/>
        <v>0</v>
      </c>
      <c r="Q184" s="687">
        <f t="shared" si="92"/>
        <v>8.3999999999999986</v>
      </c>
      <c r="R184" s="681"/>
      <c r="S184" s="687">
        <f t="shared" si="93"/>
        <v>0</v>
      </c>
      <c r="T184" s="681"/>
      <c r="U184" s="687">
        <f t="shared" si="94"/>
        <v>-8.3999999999999986</v>
      </c>
      <c r="V184" s="688">
        <f t="shared" si="95"/>
        <v>0</v>
      </c>
      <c r="W184" s="683">
        <v>3.3</v>
      </c>
      <c r="X184" s="681"/>
      <c r="Y184" s="681"/>
      <c r="Z184" s="681"/>
      <c r="AA184" s="687">
        <f t="shared" si="96"/>
        <v>-3.3</v>
      </c>
      <c r="AB184" s="688">
        <f t="shared" si="97"/>
        <v>0</v>
      </c>
      <c r="AC184" s="683">
        <v>2.4</v>
      </c>
      <c r="AD184" s="681"/>
      <c r="AE184" s="681"/>
      <c r="AF184" s="681"/>
      <c r="AG184" s="687">
        <f t="shared" si="98"/>
        <v>-2.4</v>
      </c>
      <c r="AH184" s="688">
        <f t="shared" si="99"/>
        <v>0</v>
      </c>
      <c r="AI184" s="683">
        <v>2.7</v>
      </c>
      <c r="AJ184" s="681"/>
      <c r="AK184" s="681"/>
      <c r="AL184" s="681"/>
      <c r="AM184" s="687">
        <f t="shared" si="100"/>
        <v>-2.7</v>
      </c>
      <c r="AN184" s="688">
        <f t="shared" si="101"/>
        <v>0</v>
      </c>
      <c r="AO184" s="687">
        <f t="shared" si="102"/>
        <v>6.6</v>
      </c>
      <c r="AP184" s="681"/>
      <c r="AQ184" s="687">
        <f t="shared" si="103"/>
        <v>0</v>
      </c>
      <c r="AR184" s="681"/>
      <c r="AS184" s="687">
        <f t="shared" si="104"/>
        <v>-6.6</v>
      </c>
      <c r="AT184" s="688">
        <f t="shared" si="105"/>
        <v>0</v>
      </c>
      <c r="AU184" s="683">
        <v>2.8</v>
      </c>
      <c r="AV184" s="681"/>
      <c r="AW184" s="681"/>
      <c r="AX184" s="681"/>
      <c r="AY184" s="687">
        <f t="shared" si="106"/>
        <v>-2.8</v>
      </c>
      <c r="AZ184" s="688">
        <f t="shared" si="107"/>
        <v>0</v>
      </c>
      <c r="BA184" s="683">
        <v>1.1000000000000001</v>
      </c>
      <c r="BB184" s="681"/>
      <c r="BC184" s="681"/>
      <c r="BD184" s="681"/>
      <c r="BE184" s="687">
        <f t="shared" si="108"/>
        <v>-1.1000000000000001</v>
      </c>
      <c r="BF184" s="688">
        <f t="shared" si="109"/>
        <v>0</v>
      </c>
      <c r="BG184" s="683">
        <v>2.7</v>
      </c>
      <c r="BH184" s="681"/>
      <c r="BI184" s="681"/>
      <c r="BJ184" s="681"/>
      <c r="BK184" s="687">
        <f t="shared" si="110"/>
        <v>-2.7</v>
      </c>
      <c r="BL184" s="688">
        <f t="shared" si="111"/>
        <v>0</v>
      </c>
      <c r="BM184" s="687">
        <f t="shared" si="112"/>
        <v>7.6</v>
      </c>
      <c r="BN184" s="681"/>
      <c r="BO184" s="687">
        <f t="shared" si="113"/>
        <v>0</v>
      </c>
      <c r="BP184" s="681"/>
      <c r="BQ184" s="687">
        <f t="shared" si="114"/>
        <v>-7.6</v>
      </c>
      <c r="BR184" s="688">
        <f t="shared" si="115"/>
        <v>0</v>
      </c>
      <c r="BS184" s="683">
        <v>3.4</v>
      </c>
      <c r="BT184" s="681"/>
      <c r="BU184" s="681"/>
      <c r="BV184" s="681"/>
      <c r="BW184" s="687">
        <f t="shared" si="116"/>
        <v>-3.4</v>
      </c>
      <c r="BX184" s="688">
        <f t="shared" si="117"/>
        <v>0</v>
      </c>
      <c r="BY184" s="683">
        <v>2.8</v>
      </c>
      <c r="BZ184" s="681"/>
      <c r="CA184" s="681"/>
      <c r="CB184" s="681"/>
      <c r="CC184" s="687">
        <f t="shared" si="118"/>
        <v>-2.8</v>
      </c>
      <c r="CD184" s="688">
        <f t="shared" si="119"/>
        <v>0</v>
      </c>
      <c r="CE184" s="683">
        <v>1.4</v>
      </c>
      <c r="CF184" s="681"/>
      <c r="CG184" s="681"/>
      <c r="CH184" s="681"/>
      <c r="CI184" s="687">
        <f t="shared" si="120"/>
        <v>-1.4</v>
      </c>
      <c r="CJ184" s="688">
        <f t="shared" si="121"/>
        <v>0</v>
      </c>
      <c r="CK184" s="687">
        <f t="shared" si="122"/>
        <v>10.7</v>
      </c>
      <c r="CL184" s="681"/>
      <c r="CM184" s="687">
        <f t="shared" si="123"/>
        <v>0</v>
      </c>
      <c r="CN184" s="681"/>
      <c r="CO184" s="687">
        <f t="shared" si="124"/>
        <v>-10.7</v>
      </c>
      <c r="CP184" s="688">
        <f t="shared" si="125"/>
        <v>0</v>
      </c>
      <c r="CQ184" s="683">
        <v>4.2</v>
      </c>
      <c r="CR184" s="681"/>
      <c r="CS184" s="681"/>
      <c r="CT184" s="681"/>
      <c r="CU184" s="687">
        <f t="shared" si="126"/>
        <v>-4.2</v>
      </c>
      <c r="CV184" s="688">
        <f t="shared" si="127"/>
        <v>0</v>
      </c>
      <c r="CW184" s="683">
        <v>3.7</v>
      </c>
      <c r="CX184" s="681"/>
      <c r="CY184" s="681"/>
      <c r="CZ184" s="681"/>
      <c r="DA184" s="687">
        <f t="shared" si="128"/>
        <v>-3.7</v>
      </c>
      <c r="DB184" s="688">
        <f t="shared" si="129"/>
        <v>0</v>
      </c>
      <c r="DC184" s="683">
        <v>2.8</v>
      </c>
      <c r="DD184" s="681"/>
      <c r="DE184" s="681"/>
      <c r="DF184" s="681"/>
      <c r="DG184" s="687">
        <f t="shared" si="130"/>
        <v>-2.8</v>
      </c>
      <c r="DH184" s="688">
        <f t="shared" si="131"/>
        <v>0</v>
      </c>
    </row>
    <row r="185" spans="1:112" ht="43.5" customHeight="1">
      <c r="B185" s="351" t="s">
        <v>4729</v>
      </c>
      <c r="C185" s="337"/>
      <c r="D185" s="351" t="s">
        <v>4729</v>
      </c>
      <c r="E185" s="528" t="s">
        <v>4730</v>
      </c>
      <c r="F185" s="528"/>
      <c r="G185" s="529"/>
      <c r="H185" s="530"/>
      <c r="I185" s="530"/>
      <c r="J185" s="663"/>
      <c r="K185" s="687">
        <f t="shared" si="88"/>
        <v>0</v>
      </c>
      <c r="L185" s="681"/>
      <c r="M185" s="687">
        <f t="shared" si="89"/>
        <v>0</v>
      </c>
      <c r="N185" s="681"/>
      <c r="O185" s="687">
        <f t="shared" si="90"/>
        <v>0</v>
      </c>
      <c r="P185" s="688" t="str">
        <f t="shared" si="91"/>
        <v>-</v>
      </c>
      <c r="Q185" s="687">
        <f t="shared" si="92"/>
        <v>0</v>
      </c>
      <c r="R185" s="681"/>
      <c r="S185" s="687">
        <f t="shared" si="93"/>
        <v>0</v>
      </c>
      <c r="T185" s="681"/>
      <c r="U185" s="687">
        <f t="shared" si="94"/>
        <v>0</v>
      </c>
      <c r="V185" s="688" t="str">
        <f t="shared" si="95"/>
        <v>-</v>
      </c>
      <c r="W185" s="683">
        <v>0</v>
      </c>
      <c r="X185" s="681"/>
      <c r="Y185" s="681"/>
      <c r="Z185" s="681"/>
      <c r="AA185" s="687">
        <f t="shared" si="96"/>
        <v>0</v>
      </c>
      <c r="AB185" s="688" t="str">
        <f t="shared" si="97"/>
        <v>-</v>
      </c>
      <c r="AC185" s="683">
        <v>0</v>
      </c>
      <c r="AD185" s="681"/>
      <c r="AE185" s="681"/>
      <c r="AF185" s="681"/>
      <c r="AG185" s="687">
        <f t="shared" si="98"/>
        <v>0</v>
      </c>
      <c r="AH185" s="688" t="str">
        <f t="shared" si="99"/>
        <v>-</v>
      </c>
      <c r="AI185" s="683">
        <v>0</v>
      </c>
      <c r="AJ185" s="681"/>
      <c r="AK185" s="681"/>
      <c r="AL185" s="681"/>
      <c r="AM185" s="687">
        <f t="shared" si="100"/>
        <v>0</v>
      </c>
      <c r="AN185" s="688" t="str">
        <f t="shared" si="101"/>
        <v>-</v>
      </c>
      <c r="AO185" s="687">
        <f t="shared" si="102"/>
        <v>0</v>
      </c>
      <c r="AP185" s="681"/>
      <c r="AQ185" s="687">
        <f t="shared" si="103"/>
        <v>0</v>
      </c>
      <c r="AR185" s="681"/>
      <c r="AS185" s="687">
        <f t="shared" si="104"/>
        <v>0</v>
      </c>
      <c r="AT185" s="688" t="str">
        <f t="shared" si="105"/>
        <v>-</v>
      </c>
      <c r="AU185" s="683">
        <v>0</v>
      </c>
      <c r="AV185" s="681"/>
      <c r="AW185" s="681"/>
      <c r="AX185" s="681"/>
      <c r="AY185" s="687">
        <f t="shared" si="106"/>
        <v>0</v>
      </c>
      <c r="AZ185" s="688" t="str">
        <f t="shared" si="107"/>
        <v>-</v>
      </c>
      <c r="BA185" s="683">
        <v>0</v>
      </c>
      <c r="BB185" s="681"/>
      <c r="BC185" s="681"/>
      <c r="BD185" s="681"/>
      <c r="BE185" s="687">
        <f t="shared" si="108"/>
        <v>0</v>
      </c>
      <c r="BF185" s="688" t="str">
        <f t="shared" si="109"/>
        <v>-</v>
      </c>
      <c r="BG185" s="683">
        <v>0</v>
      </c>
      <c r="BH185" s="681"/>
      <c r="BI185" s="681"/>
      <c r="BJ185" s="681"/>
      <c r="BK185" s="687">
        <f t="shared" si="110"/>
        <v>0</v>
      </c>
      <c r="BL185" s="688" t="str">
        <f t="shared" si="111"/>
        <v>-</v>
      </c>
      <c r="BM185" s="687">
        <f t="shared" si="112"/>
        <v>0</v>
      </c>
      <c r="BN185" s="681"/>
      <c r="BO185" s="687">
        <f t="shared" si="113"/>
        <v>0</v>
      </c>
      <c r="BP185" s="681"/>
      <c r="BQ185" s="687">
        <f t="shared" si="114"/>
        <v>0</v>
      </c>
      <c r="BR185" s="688" t="str">
        <f t="shared" si="115"/>
        <v>-</v>
      </c>
      <c r="BS185" s="683">
        <v>0</v>
      </c>
      <c r="BT185" s="681"/>
      <c r="BU185" s="681"/>
      <c r="BV185" s="681"/>
      <c r="BW185" s="687">
        <f t="shared" si="116"/>
        <v>0</v>
      </c>
      <c r="BX185" s="688" t="str">
        <f t="shared" si="117"/>
        <v>-</v>
      </c>
      <c r="BY185" s="683">
        <v>0</v>
      </c>
      <c r="BZ185" s="681"/>
      <c r="CA185" s="681"/>
      <c r="CB185" s="681"/>
      <c r="CC185" s="687">
        <f t="shared" si="118"/>
        <v>0</v>
      </c>
      <c r="CD185" s="688" t="str">
        <f t="shared" si="119"/>
        <v>-</v>
      </c>
      <c r="CE185" s="683">
        <v>0</v>
      </c>
      <c r="CF185" s="681"/>
      <c r="CG185" s="681"/>
      <c r="CH185" s="681"/>
      <c r="CI185" s="687">
        <f t="shared" si="120"/>
        <v>0</v>
      </c>
      <c r="CJ185" s="688" t="str">
        <f t="shared" si="121"/>
        <v>-</v>
      </c>
      <c r="CK185" s="687">
        <f t="shared" si="122"/>
        <v>0</v>
      </c>
      <c r="CL185" s="681"/>
      <c r="CM185" s="687">
        <f t="shared" si="123"/>
        <v>0</v>
      </c>
      <c r="CN185" s="681"/>
      <c r="CO185" s="687">
        <f t="shared" si="124"/>
        <v>0</v>
      </c>
      <c r="CP185" s="688" t="str">
        <f t="shared" si="125"/>
        <v>-</v>
      </c>
      <c r="CQ185" s="683">
        <v>0</v>
      </c>
      <c r="CR185" s="681"/>
      <c r="CS185" s="681"/>
      <c r="CT185" s="681"/>
      <c r="CU185" s="687">
        <f t="shared" si="126"/>
        <v>0</v>
      </c>
      <c r="CV185" s="688" t="str">
        <f t="shared" si="127"/>
        <v>-</v>
      </c>
      <c r="CW185" s="683">
        <v>0</v>
      </c>
      <c r="CX185" s="681"/>
      <c r="CY185" s="681"/>
      <c r="CZ185" s="681"/>
      <c r="DA185" s="687">
        <f t="shared" si="128"/>
        <v>0</v>
      </c>
      <c r="DB185" s="688" t="str">
        <f t="shared" si="129"/>
        <v>-</v>
      </c>
      <c r="DC185" s="683">
        <v>0</v>
      </c>
      <c r="DD185" s="681"/>
      <c r="DE185" s="681"/>
      <c r="DF185" s="681"/>
      <c r="DG185" s="687">
        <f t="shared" si="130"/>
        <v>0</v>
      </c>
      <c r="DH185" s="688" t="str">
        <f t="shared" si="131"/>
        <v>-</v>
      </c>
    </row>
    <row r="186" spans="1:112" ht="42.75" customHeight="1">
      <c r="A186">
        <v>0.71199999999999997</v>
      </c>
      <c r="B186" s="504" t="s">
        <v>4731</v>
      </c>
      <c r="C186" s="337" t="s">
        <v>1225</v>
      </c>
      <c r="D186" s="504" t="s">
        <v>4731</v>
      </c>
      <c r="E186" s="528" t="s">
        <v>4732</v>
      </c>
      <c r="F186" s="528"/>
      <c r="G186" s="529"/>
      <c r="H186" s="530"/>
      <c r="I186" s="530"/>
      <c r="J186" s="663" t="s">
        <v>883</v>
      </c>
      <c r="K186" s="687">
        <f t="shared" si="88"/>
        <v>9.5</v>
      </c>
      <c r="L186" s="681"/>
      <c r="M186" s="687">
        <f t="shared" si="89"/>
        <v>0</v>
      </c>
      <c r="N186" s="681"/>
      <c r="O186" s="687">
        <f t="shared" si="90"/>
        <v>-9.5</v>
      </c>
      <c r="P186" s="688">
        <f t="shared" si="91"/>
        <v>0</v>
      </c>
      <c r="Q186" s="687">
        <f t="shared" si="92"/>
        <v>2.5</v>
      </c>
      <c r="R186" s="681"/>
      <c r="S186" s="687">
        <f t="shared" si="93"/>
        <v>0</v>
      </c>
      <c r="T186" s="681"/>
      <c r="U186" s="687">
        <f t="shared" si="94"/>
        <v>-2.5</v>
      </c>
      <c r="V186" s="688">
        <f t="shared" si="95"/>
        <v>0</v>
      </c>
      <c r="W186" s="683">
        <v>1</v>
      </c>
      <c r="X186" s="681"/>
      <c r="Y186" s="681"/>
      <c r="Z186" s="681"/>
      <c r="AA186" s="687">
        <f t="shared" si="96"/>
        <v>-1</v>
      </c>
      <c r="AB186" s="688">
        <f t="shared" si="97"/>
        <v>0</v>
      </c>
      <c r="AC186" s="683">
        <v>0.7</v>
      </c>
      <c r="AD186" s="681"/>
      <c r="AE186" s="681"/>
      <c r="AF186" s="681"/>
      <c r="AG186" s="687">
        <f t="shared" si="98"/>
        <v>-0.7</v>
      </c>
      <c r="AH186" s="688">
        <f t="shared" si="99"/>
        <v>0</v>
      </c>
      <c r="AI186" s="683">
        <v>0.8</v>
      </c>
      <c r="AJ186" s="681"/>
      <c r="AK186" s="681"/>
      <c r="AL186" s="681"/>
      <c r="AM186" s="687">
        <f t="shared" si="100"/>
        <v>-0.8</v>
      </c>
      <c r="AN186" s="688">
        <f t="shared" si="101"/>
        <v>0</v>
      </c>
      <c r="AO186" s="687">
        <f t="shared" si="102"/>
        <v>1.8</v>
      </c>
      <c r="AP186" s="681"/>
      <c r="AQ186" s="687">
        <f t="shared" si="103"/>
        <v>0</v>
      </c>
      <c r="AR186" s="681"/>
      <c r="AS186" s="687">
        <f t="shared" si="104"/>
        <v>-1.8</v>
      </c>
      <c r="AT186" s="688">
        <f t="shared" si="105"/>
        <v>0</v>
      </c>
      <c r="AU186" s="683">
        <v>0.8</v>
      </c>
      <c r="AV186" s="681"/>
      <c r="AW186" s="681"/>
      <c r="AX186" s="681"/>
      <c r="AY186" s="687">
        <f t="shared" si="106"/>
        <v>-0.8</v>
      </c>
      <c r="AZ186" s="688">
        <f t="shared" si="107"/>
        <v>0</v>
      </c>
      <c r="BA186" s="683">
        <v>0.3</v>
      </c>
      <c r="BB186" s="681"/>
      <c r="BC186" s="681"/>
      <c r="BD186" s="681"/>
      <c r="BE186" s="687">
        <f t="shared" si="108"/>
        <v>-0.3</v>
      </c>
      <c r="BF186" s="688">
        <f t="shared" si="109"/>
        <v>0</v>
      </c>
      <c r="BG186" s="683">
        <v>0.7</v>
      </c>
      <c r="BH186" s="681"/>
      <c r="BI186" s="681"/>
      <c r="BJ186" s="681"/>
      <c r="BK186" s="687">
        <f t="shared" si="110"/>
        <v>-0.7</v>
      </c>
      <c r="BL186" s="688">
        <f t="shared" si="111"/>
        <v>0</v>
      </c>
      <c r="BM186" s="687">
        <f t="shared" si="112"/>
        <v>2.2999999999999998</v>
      </c>
      <c r="BN186" s="681"/>
      <c r="BO186" s="687">
        <f t="shared" si="113"/>
        <v>0</v>
      </c>
      <c r="BP186" s="681"/>
      <c r="BQ186" s="687">
        <f t="shared" si="114"/>
        <v>-2.2999999999999998</v>
      </c>
      <c r="BR186" s="688">
        <f t="shared" si="115"/>
        <v>0</v>
      </c>
      <c r="BS186" s="683">
        <v>1</v>
      </c>
      <c r="BT186" s="681"/>
      <c r="BU186" s="681"/>
      <c r="BV186" s="681"/>
      <c r="BW186" s="687">
        <f t="shared" si="116"/>
        <v>-1</v>
      </c>
      <c r="BX186" s="688">
        <f t="shared" si="117"/>
        <v>0</v>
      </c>
      <c r="BY186" s="683">
        <v>0.7</v>
      </c>
      <c r="BZ186" s="681"/>
      <c r="CA186" s="681"/>
      <c r="CB186" s="681"/>
      <c r="CC186" s="687">
        <f t="shared" si="118"/>
        <v>-0.7</v>
      </c>
      <c r="CD186" s="688">
        <f t="shared" si="119"/>
        <v>0</v>
      </c>
      <c r="CE186" s="683">
        <v>0.6</v>
      </c>
      <c r="CF186" s="681"/>
      <c r="CG186" s="681"/>
      <c r="CH186" s="681"/>
      <c r="CI186" s="687">
        <f t="shared" si="120"/>
        <v>-0.6</v>
      </c>
      <c r="CJ186" s="688">
        <f t="shared" si="121"/>
        <v>0</v>
      </c>
      <c r="CK186" s="687">
        <f t="shared" si="122"/>
        <v>2.9</v>
      </c>
      <c r="CL186" s="681"/>
      <c r="CM186" s="687">
        <f t="shared" si="123"/>
        <v>0</v>
      </c>
      <c r="CN186" s="681"/>
      <c r="CO186" s="687">
        <f t="shared" si="124"/>
        <v>-2.9</v>
      </c>
      <c r="CP186" s="688">
        <f t="shared" si="125"/>
        <v>0</v>
      </c>
      <c r="CQ186" s="683">
        <v>1.2</v>
      </c>
      <c r="CR186" s="681"/>
      <c r="CS186" s="681"/>
      <c r="CT186" s="681"/>
      <c r="CU186" s="687">
        <f t="shared" si="126"/>
        <v>-1.2</v>
      </c>
      <c r="CV186" s="688">
        <f t="shared" si="127"/>
        <v>0</v>
      </c>
      <c r="CW186" s="683">
        <v>1.1000000000000001</v>
      </c>
      <c r="CX186" s="681"/>
      <c r="CY186" s="681"/>
      <c r="CZ186" s="681"/>
      <c r="DA186" s="687">
        <f t="shared" si="128"/>
        <v>-1.1000000000000001</v>
      </c>
      <c r="DB186" s="688">
        <f t="shared" si="129"/>
        <v>0</v>
      </c>
      <c r="DC186" s="683">
        <v>0.6</v>
      </c>
      <c r="DD186" s="681"/>
      <c r="DE186" s="681"/>
      <c r="DF186" s="681"/>
      <c r="DG186" s="687">
        <f t="shared" si="130"/>
        <v>-0.6</v>
      </c>
      <c r="DH186" s="688">
        <f t="shared" si="131"/>
        <v>0</v>
      </c>
    </row>
    <row r="187" spans="1:112" ht="21.75" customHeight="1">
      <c r="A187">
        <v>0.64700000000000002</v>
      </c>
      <c r="B187" s="344" t="s">
        <v>4573</v>
      </c>
      <c r="C187" s="337"/>
      <c r="D187" s="344" t="s">
        <v>4573</v>
      </c>
      <c r="E187" s="528" t="s">
        <v>4733</v>
      </c>
      <c r="F187" s="528"/>
      <c r="G187" s="529"/>
      <c r="H187" s="530"/>
      <c r="I187" s="530"/>
      <c r="J187" s="663" t="s">
        <v>883</v>
      </c>
      <c r="K187" s="687">
        <f t="shared" si="88"/>
        <v>9.5</v>
      </c>
      <c r="L187" s="681"/>
      <c r="M187" s="687">
        <f t="shared" si="89"/>
        <v>0</v>
      </c>
      <c r="N187" s="681"/>
      <c r="O187" s="687">
        <f t="shared" si="90"/>
        <v>-9.5</v>
      </c>
      <c r="P187" s="688">
        <f t="shared" si="91"/>
        <v>0</v>
      </c>
      <c r="Q187" s="687">
        <f t="shared" si="92"/>
        <v>2.5</v>
      </c>
      <c r="R187" s="681"/>
      <c r="S187" s="687">
        <f t="shared" si="93"/>
        <v>0</v>
      </c>
      <c r="T187" s="681"/>
      <c r="U187" s="687">
        <f t="shared" si="94"/>
        <v>-2.5</v>
      </c>
      <c r="V187" s="688">
        <f t="shared" si="95"/>
        <v>0</v>
      </c>
      <c r="W187" s="683">
        <v>1</v>
      </c>
      <c r="X187" s="681"/>
      <c r="Y187" s="681"/>
      <c r="Z187" s="681"/>
      <c r="AA187" s="687">
        <f t="shared" si="96"/>
        <v>-1</v>
      </c>
      <c r="AB187" s="688">
        <f t="shared" si="97"/>
        <v>0</v>
      </c>
      <c r="AC187" s="683">
        <v>0.7</v>
      </c>
      <c r="AD187" s="681"/>
      <c r="AE187" s="681"/>
      <c r="AF187" s="681"/>
      <c r="AG187" s="687">
        <f t="shared" si="98"/>
        <v>-0.7</v>
      </c>
      <c r="AH187" s="688">
        <f t="shared" si="99"/>
        <v>0</v>
      </c>
      <c r="AI187" s="683">
        <v>0.8</v>
      </c>
      <c r="AJ187" s="681"/>
      <c r="AK187" s="681"/>
      <c r="AL187" s="681"/>
      <c r="AM187" s="687">
        <f t="shared" si="100"/>
        <v>-0.8</v>
      </c>
      <c r="AN187" s="688">
        <f t="shared" si="101"/>
        <v>0</v>
      </c>
      <c r="AO187" s="687">
        <f t="shared" si="102"/>
        <v>1.8</v>
      </c>
      <c r="AP187" s="681"/>
      <c r="AQ187" s="687">
        <f t="shared" si="103"/>
        <v>0</v>
      </c>
      <c r="AR187" s="681"/>
      <c r="AS187" s="687">
        <f t="shared" si="104"/>
        <v>-1.8</v>
      </c>
      <c r="AT187" s="688">
        <f t="shared" si="105"/>
        <v>0</v>
      </c>
      <c r="AU187" s="683">
        <v>0.8</v>
      </c>
      <c r="AV187" s="681"/>
      <c r="AW187" s="681"/>
      <c r="AX187" s="681"/>
      <c r="AY187" s="687">
        <f t="shared" si="106"/>
        <v>-0.8</v>
      </c>
      <c r="AZ187" s="688">
        <f t="shared" si="107"/>
        <v>0</v>
      </c>
      <c r="BA187" s="683">
        <v>0.3</v>
      </c>
      <c r="BB187" s="681"/>
      <c r="BC187" s="681"/>
      <c r="BD187" s="681"/>
      <c r="BE187" s="687">
        <f t="shared" si="108"/>
        <v>-0.3</v>
      </c>
      <c r="BF187" s="688">
        <f t="shared" si="109"/>
        <v>0</v>
      </c>
      <c r="BG187" s="683">
        <v>0.7</v>
      </c>
      <c r="BH187" s="681"/>
      <c r="BI187" s="681"/>
      <c r="BJ187" s="681"/>
      <c r="BK187" s="687">
        <f t="shared" si="110"/>
        <v>-0.7</v>
      </c>
      <c r="BL187" s="688">
        <f t="shared" si="111"/>
        <v>0</v>
      </c>
      <c r="BM187" s="687">
        <f t="shared" si="112"/>
        <v>2.2999999999999998</v>
      </c>
      <c r="BN187" s="681"/>
      <c r="BO187" s="687">
        <f t="shared" si="113"/>
        <v>0</v>
      </c>
      <c r="BP187" s="681"/>
      <c r="BQ187" s="687">
        <f t="shared" si="114"/>
        <v>-2.2999999999999998</v>
      </c>
      <c r="BR187" s="688">
        <f t="shared" si="115"/>
        <v>0</v>
      </c>
      <c r="BS187" s="683">
        <v>1</v>
      </c>
      <c r="BT187" s="681"/>
      <c r="BU187" s="681"/>
      <c r="BV187" s="681"/>
      <c r="BW187" s="687">
        <f t="shared" si="116"/>
        <v>-1</v>
      </c>
      <c r="BX187" s="688">
        <f t="shared" si="117"/>
        <v>0</v>
      </c>
      <c r="BY187" s="683">
        <v>0.7</v>
      </c>
      <c r="BZ187" s="681"/>
      <c r="CA187" s="681"/>
      <c r="CB187" s="681"/>
      <c r="CC187" s="687">
        <f t="shared" si="118"/>
        <v>-0.7</v>
      </c>
      <c r="CD187" s="688">
        <f t="shared" si="119"/>
        <v>0</v>
      </c>
      <c r="CE187" s="683">
        <v>0.6</v>
      </c>
      <c r="CF187" s="681"/>
      <c r="CG187" s="681"/>
      <c r="CH187" s="681"/>
      <c r="CI187" s="687">
        <f t="shared" si="120"/>
        <v>-0.6</v>
      </c>
      <c r="CJ187" s="688">
        <f t="shared" si="121"/>
        <v>0</v>
      </c>
      <c r="CK187" s="687">
        <f t="shared" si="122"/>
        <v>2.9</v>
      </c>
      <c r="CL187" s="681"/>
      <c r="CM187" s="687">
        <f t="shared" si="123"/>
        <v>0</v>
      </c>
      <c r="CN187" s="681"/>
      <c r="CO187" s="687">
        <f t="shared" si="124"/>
        <v>-2.9</v>
      </c>
      <c r="CP187" s="688">
        <f t="shared" si="125"/>
        <v>0</v>
      </c>
      <c r="CQ187" s="683">
        <v>1.2</v>
      </c>
      <c r="CR187" s="681"/>
      <c r="CS187" s="681"/>
      <c r="CT187" s="681"/>
      <c r="CU187" s="687">
        <f t="shared" si="126"/>
        <v>-1.2</v>
      </c>
      <c r="CV187" s="688">
        <f t="shared" si="127"/>
        <v>0</v>
      </c>
      <c r="CW187" s="683">
        <v>1.1000000000000001</v>
      </c>
      <c r="CX187" s="681"/>
      <c r="CY187" s="681"/>
      <c r="CZ187" s="681"/>
      <c r="DA187" s="687">
        <f t="shared" si="128"/>
        <v>-1.1000000000000001</v>
      </c>
      <c r="DB187" s="688">
        <f t="shared" si="129"/>
        <v>0</v>
      </c>
      <c r="DC187" s="683">
        <v>0.6</v>
      </c>
      <c r="DD187" s="681"/>
      <c r="DE187" s="681"/>
      <c r="DF187" s="681"/>
      <c r="DG187" s="687">
        <f t="shared" si="130"/>
        <v>-0.6</v>
      </c>
      <c r="DH187" s="688">
        <f t="shared" si="131"/>
        <v>0</v>
      </c>
    </row>
    <row r="188" spans="1:112" ht="21.75" customHeight="1">
      <c r="A188">
        <v>0</v>
      </c>
      <c r="B188" s="344" t="s">
        <v>1362</v>
      </c>
      <c r="C188" s="337"/>
      <c r="D188" s="344" t="s">
        <v>1362</v>
      </c>
      <c r="E188" s="528" t="s">
        <v>4734</v>
      </c>
      <c r="F188" s="528"/>
      <c r="G188" s="529"/>
      <c r="H188" s="530"/>
      <c r="I188" s="530"/>
      <c r="J188" s="663" t="s">
        <v>883</v>
      </c>
      <c r="K188" s="687">
        <f t="shared" si="88"/>
        <v>0</v>
      </c>
      <c r="L188" s="681"/>
      <c r="M188" s="687">
        <f t="shared" si="89"/>
        <v>0</v>
      </c>
      <c r="N188" s="681"/>
      <c r="O188" s="687">
        <f t="shared" si="90"/>
        <v>0</v>
      </c>
      <c r="P188" s="688" t="str">
        <f t="shared" si="91"/>
        <v>-</v>
      </c>
      <c r="Q188" s="687">
        <f t="shared" si="92"/>
        <v>0</v>
      </c>
      <c r="R188" s="681"/>
      <c r="S188" s="687">
        <f t="shared" si="93"/>
        <v>0</v>
      </c>
      <c r="T188" s="681"/>
      <c r="U188" s="687">
        <f t="shared" si="94"/>
        <v>0</v>
      </c>
      <c r="V188" s="688" t="str">
        <f t="shared" si="95"/>
        <v>-</v>
      </c>
      <c r="W188" s="683">
        <v>0</v>
      </c>
      <c r="X188" s="681"/>
      <c r="Y188" s="681"/>
      <c r="Z188" s="681"/>
      <c r="AA188" s="687">
        <f t="shared" si="96"/>
        <v>0</v>
      </c>
      <c r="AB188" s="688" t="str">
        <f t="shared" si="97"/>
        <v>-</v>
      </c>
      <c r="AC188" s="683">
        <v>0</v>
      </c>
      <c r="AD188" s="681"/>
      <c r="AE188" s="681"/>
      <c r="AF188" s="681"/>
      <c r="AG188" s="687">
        <f t="shared" si="98"/>
        <v>0</v>
      </c>
      <c r="AH188" s="688" t="str">
        <f t="shared" si="99"/>
        <v>-</v>
      </c>
      <c r="AI188" s="683">
        <v>0</v>
      </c>
      <c r="AJ188" s="681"/>
      <c r="AK188" s="681"/>
      <c r="AL188" s="681"/>
      <c r="AM188" s="687">
        <f t="shared" si="100"/>
        <v>0</v>
      </c>
      <c r="AN188" s="688" t="str">
        <f t="shared" si="101"/>
        <v>-</v>
      </c>
      <c r="AO188" s="687">
        <f t="shared" si="102"/>
        <v>0</v>
      </c>
      <c r="AP188" s="681"/>
      <c r="AQ188" s="687">
        <f t="shared" si="103"/>
        <v>0</v>
      </c>
      <c r="AR188" s="681"/>
      <c r="AS188" s="687">
        <f t="shared" si="104"/>
        <v>0</v>
      </c>
      <c r="AT188" s="688" t="str">
        <f t="shared" si="105"/>
        <v>-</v>
      </c>
      <c r="AU188" s="683">
        <v>0</v>
      </c>
      <c r="AV188" s="681"/>
      <c r="AW188" s="681"/>
      <c r="AX188" s="681"/>
      <c r="AY188" s="687">
        <f t="shared" si="106"/>
        <v>0</v>
      </c>
      <c r="AZ188" s="688" t="str">
        <f t="shared" si="107"/>
        <v>-</v>
      </c>
      <c r="BA188" s="683">
        <v>0</v>
      </c>
      <c r="BB188" s="681"/>
      <c r="BC188" s="681"/>
      <c r="BD188" s="681"/>
      <c r="BE188" s="687">
        <f t="shared" si="108"/>
        <v>0</v>
      </c>
      <c r="BF188" s="688" t="str">
        <f t="shared" si="109"/>
        <v>-</v>
      </c>
      <c r="BG188" s="683">
        <v>0</v>
      </c>
      <c r="BH188" s="681"/>
      <c r="BI188" s="681"/>
      <c r="BJ188" s="681"/>
      <c r="BK188" s="687">
        <f t="shared" si="110"/>
        <v>0</v>
      </c>
      <c r="BL188" s="688" t="str">
        <f t="shared" si="111"/>
        <v>-</v>
      </c>
      <c r="BM188" s="687">
        <f t="shared" si="112"/>
        <v>0</v>
      </c>
      <c r="BN188" s="681"/>
      <c r="BO188" s="687">
        <f t="shared" si="113"/>
        <v>0</v>
      </c>
      <c r="BP188" s="681"/>
      <c r="BQ188" s="687">
        <f t="shared" si="114"/>
        <v>0</v>
      </c>
      <c r="BR188" s="688" t="str">
        <f t="shared" si="115"/>
        <v>-</v>
      </c>
      <c r="BS188" s="683">
        <v>0</v>
      </c>
      <c r="BT188" s="681"/>
      <c r="BU188" s="681"/>
      <c r="BV188" s="681"/>
      <c r="BW188" s="687">
        <f t="shared" si="116"/>
        <v>0</v>
      </c>
      <c r="BX188" s="688" t="str">
        <f t="shared" si="117"/>
        <v>-</v>
      </c>
      <c r="BY188" s="683">
        <v>0</v>
      </c>
      <c r="BZ188" s="681"/>
      <c r="CA188" s="681"/>
      <c r="CB188" s="681"/>
      <c r="CC188" s="687">
        <f t="shared" si="118"/>
        <v>0</v>
      </c>
      <c r="CD188" s="688" t="str">
        <f t="shared" si="119"/>
        <v>-</v>
      </c>
      <c r="CE188" s="683">
        <v>0</v>
      </c>
      <c r="CF188" s="681"/>
      <c r="CG188" s="681"/>
      <c r="CH188" s="681"/>
      <c r="CI188" s="687">
        <f t="shared" si="120"/>
        <v>0</v>
      </c>
      <c r="CJ188" s="688" t="str">
        <f t="shared" si="121"/>
        <v>-</v>
      </c>
      <c r="CK188" s="687">
        <f t="shared" si="122"/>
        <v>0</v>
      </c>
      <c r="CL188" s="681"/>
      <c r="CM188" s="687">
        <f t="shared" si="123"/>
        <v>0</v>
      </c>
      <c r="CN188" s="681"/>
      <c r="CO188" s="687">
        <f t="shared" si="124"/>
        <v>0</v>
      </c>
      <c r="CP188" s="688" t="str">
        <f t="shared" si="125"/>
        <v>-</v>
      </c>
      <c r="CQ188" s="683">
        <v>0</v>
      </c>
      <c r="CR188" s="681"/>
      <c r="CS188" s="681"/>
      <c r="CT188" s="681"/>
      <c r="CU188" s="687">
        <f t="shared" si="126"/>
        <v>0</v>
      </c>
      <c r="CV188" s="688" t="str">
        <f t="shared" si="127"/>
        <v>-</v>
      </c>
      <c r="CW188" s="683">
        <v>0</v>
      </c>
      <c r="CX188" s="681"/>
      <c r="CY188" s="681"/>
      <c r="CZ188" s="681"/>
      <c r="DA188" s="687">
        <f t="shared" si="128"/>
        <v>0</v>
      </c>
      <c r="DB188" s="688" t="str">
        <f t="shared" si="129"/>
        <v>-</v>
      </c>
      <c r="DC188" s="683">
        <v>0</v>
      </c>
      <c r="DD188" s="681"/>
      <c r="DE188" s="681"/>
      <c r="DF188" s="681"/>
      <c r="DG188" s="687">
        <f t="shared" si="130"/>
        <v>0</v>
      </c>
      <c r="DH188" s="688" t="str">
        <f t="shared" si="131"/>
        <v>-</v>
      </c>
    </row>
    <row r="189" spans="1:112" ht="21.75" customHeight="1">
      <c r="A189">
        <v>1.1379999999999999</v>
      </c>
      <c r="B189" s="336" t="s">
        <v>1368</v>
      </c>
      <c r="C189" s="337" t="s">
        <v>1233</v>
      </c>
      <c r="D189" s="336" t="s">
        <v>1368</v>
      </c>
      <c r="E189" s="528" t="s">
        <v>4735</v>
      </c>
      <c r="F189" s="528"/>
      <c r="G189" s="529"/>
      <c r="H189" s="530"/>
      <c r="I189" s="530"/>
      <c r="J189" s="663" t="s">
        <v>883</v>
      </c>
      <c r="K189" s="687">
        <f t="shared" si="88"/>
        <v>13.100000000000001</v>
      </c>
      <c r="L189" s="681"/>
      <c r="M189" s="687">
        <f t="shared" si="89"/>
        <v>0</v>
      </c>
      <c r="N189" s="681"/>
      <c r="O189" s="687">
        <f t="shared" si="90"/>
        <v>-13.100000000000001</v>
      </c>
      <c r="P189" s="688">
        <f t="shared" si="91"/>
        <v>0</v>
      </c>
      <c r="Q189" s="687">
        <f t="shared" si="92"/>
        <v>3.2</v>
      </c>
      <c r="R189" s="681"/>
      <c r="S189" s="687">
        <f t="shared" si="93"/>
        <v>0</v>
      </c>
      <c r="T189" s="681"/>
      <c r="U189" s="687">
        <f t="shared" si="94"/>
        <v>-3.2</v>
      </c>
      <c r="V189" s="688">
        <f t="shared" si="95"/>
        <v>0</v>
      </c>
      <c r="W189" s="683">
        <v>1.1000000000000001</v>
      </c>
      <c r="X189" s="681"/>
      <c r="Y189" s="681"/>
      <c r="Z189" s="681"/>
      <c r="AA189" s="687">
        <f t="shared" si="96"/>
        <v>-1.1000000000000001</v>
      </c>
      <c r="AB189" s="688">
        <f t="shared" si="97"/>
        <v>0</v>
      </c>
      <c r="AC189" s="683">
        <v>1</v>
      </c>
      <c r="AD189" s="681"/>
      <c r="AE189" s="681"/>
      <c r="AF189" s="681"/>
      <c r="AG189" s="687">
        <f t="shared" si="98"/>
        <v>-1</v>
      </c>
      <c r="AH189" s="688">
        <f t="shared" si="99"/>
        <v>0</v>
      </c>
      <c r="AI189" s="683">
        <v>1.1000000000000001</v>
      </c>
      <c r="AJ189" s="681"/>
      <c r="AK189" s="681"/>
      <c r="AL189" s="681"/>
      <c r="AM189" s="687">
        <f t="shared" si="100"/>
        <v>-1.1000000000000001</v>
      </c>
      <c r="AN189" s="688">
        <f t="shared" si="101"/>
        <v>0</v>
      </c>
      <c r="AO189" s="687">
        <f t="shared" si="102"/>
        <v>2.1</v>
      </c>
      <c r="AP189" s="681"/>
      <c r="AQ189" s="687">
        <f t="shared" si="103"/>
        <v>0</v>
      </c>
      <c r="AR189" s="681"/>
      <c r="AS189" s="687">
        <f t="shared" si="104"/>
        <v>-2.1</v>
      </c>
      <c r="AT189" s="688">
        <f t="shared" si="105"/>
        <v>0</v>
      </c>
      <c r="AU189" s="683">
        <v>1.1000000000000001</v>
      </c>
      <c r="AV189" s="681"/>
      <c r="AW189" s="681"/>
      <c r="AX189" s="681"/>
      <c r="AY189" s="687">
        <f t="shared" si="106"/>
        <v>-1.1000000000000001</v>
      </c>
      <c r="AZ189" s="688">
        <f t="shared" si="107"/>
        <v>0</v>
      </c>
      <c r="BA189" s="683">
        <v>0.3</v>
      </c>
      <c r="BB189" s="681"/>
      <c r="BC189" s="681"/>
      <c r="BD189" s="681"/>
      <c r="BE189" s="687">
        <f t="shared" si="108"/>
        <v>-0.3</v>
      </c>
      <c r="BF189" s="688">
        <f t="shared" si="109"/>
        <v>0</v>
      </c>
      <c r="BG189" s="683">
        <v>0.7</v>
      </c>
      <c r="BH189" s="681"/>
      <c r="BI189" s="681"/>
      <c r="BJ189" s="681"/>
      <c r="BK189" s="687">
        <f t="shared" si="110"/>
        <v>-0.7</v>
      </c>
      <c r="BL189" s="688">
        <f t="shared" si="111"/>
        <v>0</v>
      </c>
      <c r="BM189" s="687">
        <f t="shared" si="112"/>
        <v>3.9000000000000004</v>
      </c>
      <c r="BN189" s="681"/>
      <c r="BO189" s="687">
        <f t="shared" si="113"/>
        <v>0</v>
      </c>
      <c r="BP189" s="681"/>
      <c r="BQ189" s="687">
        <f t="shared" si="114"/>
        <v>-3.9000000000000004</v>
      </c>
      <c r="BR189" s="688">
        <f t="shared" si="115"/>
        <v>0</v>
      </c>
      <c r="BS189" s="683">
        <v>1.3</v>
      </c>
      <c r="BT189" s="681"/>
      <c r="BU189" s="681"/>
      <c r="BV189" s="681"/>
      <c r="BW189" s="687">
        <f t="shared" si="116"/>
        <v>-1.3</v>
      </c>
      <c r="BX189" s="688">
        <f t="shared" si="117"/>
        <v>0</v>
      </c>
      <c r="BY189" s="683">
        <v>1.3</v>
      </c>
      <c r="BZ189" s="681"/>
      <c r="CA189" s="681"/>
      <c r="CB189" s="681"/>
      <c r="CC189" s="687">
        <f t="shared" si="118"/>
        <v>-1.3</v>
      </c>
      <c r="CD189" s="688">
        <f t="shared" si="119"/>
        <v>0</v>
      </c>
      <c r="CE189" s="683">
        <v>1.3</v>
      </c>
      <c r="CF189" s="681"/>
      <c r="CG189" s="681"/>
      <c r="CH189" s="681"/>
      <c r="CI189" s="687">
        <f t="shared" si="120"/>
        <v>-1.3</v>
      </c>
      <c r="CJ189" s="688">
        <f t="shared" si="121"/>
        <v>0</v>
      </c>
      <c r="CK189" s="687">
        <f t="shared" si="122"/>
        <v>3.9000000000000004</v>
      </c>
      <c r="CL189" s="681"/>
      <c r="CM189" s="687">
        <f t="shared" si="123"/>
        <v>0</v>
      </c>
      <c r="CN189" s="681"/>
      <c r="CO189" s="687">
        <f t="shared" si="124"/>
        <v>-3.9000000000000004</v>
      </c>
      <c r="CP189" s="688">
        <f t="shared" si="125"/>
        <v>0</v>
      </c>
      <c r="CQ189" s="683">
        <v>1.3</v>
      </c>
      <c r="CR189" s="681"/>
      <c r="CS189" s="681"/>
      <c r="CT189" s="681"/>
      <c r="CU189" s="687">
        <f t="shared" si="126"/>
        <v>-1.3</v>
      </c>
      <c r="CV189" s="688">
        <f t="shared" si="127"/>
        <v>0</v>
      </c>
      <c r="CW189" s="683">
        <v>1.3</v>
      </c>
      <c r="CX189" s="681"/>
      <c r="CY189" s="681"/>
      <c r="CZ189" s="681"/>
      <c r="DA189" s="687">
        <f t="shared" si="128"/>
        <v>-1.3</v>
      </c>
      <c r="DB189" s="688">
        <f t="shared" si="129"/>
        <v>0</v>
      </c>
      <c r="DC189" s="683">
        <v>1.3</v>
      </c>
      <c r="DD189" s="681"/>
      <c r="DE189" s="681"/>
      <c r="DF189" s="681"/>
      <c r="DG189" s="687">
        <f t="shared" si="130"/>
        <v>-1.3</v>
      </c>
      <c r="DH189" s="688">
        <f t="shared" si="131"/>
        <v>0</v>
      </c>
    </row>
    <row r="190" spans="1:112" ht="21.75" customHeight="1">
      <c r="A190">
        <v>0</v>
      </c>
      <c r="B190" s="344" t="s">
        <v>4573</v>
      </c>
      <c r="C190" s="337"/>
      <c r="D190" s="344" t="s">
        <v>4573</v>
      </c>
      <c r="E190" s="528" t="s">
        <v>4736</v>
      </c>
      <c r="F190" s="528"/>
      <c r="G190" s="529"/>
      <c r="H190" s="530"/>
      <c r="I190" s="530"/>
      <c r="J190" s="663" t="s">
        <v>883</v>
      </c>
      <c r="K190" s="687">
        <f t="shared" si="88"/>
        <v>0</v>
      </c>
      <c r="L190" s="681"/>
      <c r="M190" s="687">
        <f t="shared" si="89"/>
        <v>0</v>
      </c>
      <c r="N190" s="681"/>
      <c r="O190" s="687">
        <f t="shared" si="90"/>
        <v>0</v>
      </c>
      <c r="P190" s="688" t="str">
        <f t="shared" si="91"/>
        <v>-</v>
      </c>
      <c r="Q190" s="687">
        <f t="shared" si="92"/>
        <v>0</v>
      </c>
      <c r="R190" s="681"/>
      <c r="S190" s="687">
        <f t="shared" si="93"/>
        <v>0</v>
      </c>
      <c r="T190" s="681"/>
      <c r="U190" s="687">
        <f t="shared" si="94"/>
        <v>0</v>
      </c>
      <c r="V190" s="688" t="str">
        <f t="shared" si="95"/>
        <v>-</v>
      </c>
      <c r="W190" s="683">
        <v>0</v>
      </c>
      <c r="X190" s="681"/>
      <c r="Y190" s="681"/>
      <c r="Z190" s="681"/>
      <c r="AA190" s="687">
        <f t="shared" si="96"/>
        <v>0</v>
      </c>
      <c r="AB190" s="688" t="str">
        <f t="shared" si="97"/>
        <v>-</v>
      </c>
      <c r="AC190" s="683">
        <v>0</v>
      </c>
      <c r="AD190" s="681"/>
      <c r="AE190" s="681"/>
      <c r="AF190" s="681"/>
      <c r="AG190" s="687">
        <f t="shared" si="98"/>
        <v>0</v>
      </c>
      <c r="AH190" s="688" t="str">
        <f t="shared" si="99"/>
        <v>-</v>
      </c>
      <c r="AI190" s="683">
        <v>0</v>
      </c>
      <c r="AJ190" s="681"/>
      <c r="AK190" s="681"/>
      <c r="AL190" s="681"/>
      <c r="AM190" s="687">
        <f t="shared" si="100"/>
        <v>0</v>
      </c>
      <c r="AN190" s="688" t="str">
        <f t="shared" si="101"/>
        <v>-</v>
      </c>
      <c r="AO190" s="687">
        <f t="shared" si="102"/>
        <v>0</v>
      </c>
      <c r="AP190" s="681"/>
      <c r="AQ190" s="687">
        <f t="shared" si="103"/>
        <v>0</v>
      </c>
      <c r="AR190" s="681"/>
      <c r="AS190" s="687">
        <f t="shared" si="104"/>
        <v>0</v>
      </c>
      <c r="AT190" s="688" t="str">
        <f t="shared" si="105"/>
        <v>-</v>
      </c>
      <c r="AU190" s="683">
        <v>0</v>
      </c>
      <c r="AV190" s="681"/>
      <c r="AW190" s="681"/>
      <c r="AX190" s="681"/>
      <c r="AY190" s="687">
        <f t="shared" si="106"/>
        <v>0</v>
      </c>
      <c r="AZ190" s="688" t="str">
        <f t="shared" si="107"/>
        <v>-</v>
      </c>
      <c r="BA190" s="683">
        <v>0</v>
      </c>
      <c r="BB190" s="681"/>
      <c r="BC190" s="681"/>
      <c r="BD190" s="681"/>
      <c r="BE190" s="687">
        <f t="shared" si="108"/>
        <v>0</v>
      </c>
      <c r="BF190" s="688" t="str">
        <f t="shared" si="109"/>
        <v>-</v>
      </c>
      <c r="BG190" s="683">
        <v>0</v>
      </c>
      <c r="BH190" s="681"/>
      <c r="BI190" s="681"/>
      <c r="BJ190" s="681"/>
      <c r="BK190" s="687">
        <f t="shared" si="110"/>
        <v>0</v>
      </c>
      <c r="BL190" s="688" t="str">
        <f t="shared" si="111"/>
        <v>-</v>
      </c>
      <c r="BM190" s="687">
        <f t="shared" si="112"/>
        <v>0</v>
      </c>
      <c r="BN190" s="681"/>
      <c r="BO190" s="687">
        <f t="shared" si="113"/>
        <v>0</v>
      </c>
      <c r="BP190" s="681"/>
      <c r="BQ190" s="687">
        <f t="shared" si="114"/>
        <v>0</v>
      </c>
      <c r="BR190" s="688" t="str">
        <f t="shared" si="115"/>
        <v>-</v>
      </c>
      <c r="BS190" s="683">
        <v>0</v>
      </c>
      <c r="BT190" s="681"/>
      <c r="BU190" s="681"/>
      <c r="BV190" s="681"/>
      <c r="BW190" s="687">
        <f t="shared" si="116"/>
        <v>0</v>
      </c>
      <c r="BX190" s="688" t="str">
        <f t="shared" si="117"/>
        <v>-</v>
      </c>
      <c r="BY190" s="683">
        <v>0</v>
      </c>
      <c r="BZ190" s="681"/>
      <c r="CA190" s="681"/>
      <c r="CB190" s="681"/>
      <c r="CC190" s="687">
        <f t="shared" si="118"/>
        <v>0</v>
      </c>
      <c r="CD190" s="688" t="str">
        <f t="shared" si="119"/>
        <v>-</v>
      </c>
      <c r="CE190" s="683">
        <v>0</v>
      </c>
      <c r="CF190" s="681"/>
      <c r="CG190" s="681"/>
      <c r="CH190" s="681"/>
      <c r="CI190" s="687">
        <f t="shared" si="120"/>
        <v>0</v>
      </c>
      <c r="CJ190" s="688" t="str">
        <f t="shared" si="121"/>
        <v>-</v>
      </c>
      <c r="CK190" s="687">
        <f t="shared" si="122"/>
        <v>0</v>
      </c>
      <c r="CL190" s="681"/>
      <c r="CM190" s="687">
        <f t="shared" si="123"/>
        <v>0</v>
      </c>
      <c r="CN190" s="681"/>
      <c r="CO190" s="687">
        <f t="shared" si="124"/>
        <v>0</v>
      </c>
      <c r="CP190" s="688" t="str">
        <f t="shared" si="125"/>
        <v>-</v>
      </c>
      <c r="CQ190" s="683">
        <v>0</v>
      </c>
      <c r="CR190" s="681"/>
      <c r="CS190" s="681"/>
      <c r="CT190" s="681"/>
      <c r="CU190" s="687">
        <f t="shared" si="126"/>
        <v>0</v>
      </c>
      <c r="CV190" s="688" t="str">
        <f t="shared" si="127"/>
        <v>-</v>
      </c>
      <c r="CW190" s="683">
        <v>0</v>
      </c>
      <c r="CX190" s="681"/>
      <c r="CY190" s="681"/>
      <c r="CZ190" s="681"/>
      <c r="DA190" s="687">
        <f t="shared" si="128"/>
        <v>0</v>
      </c>
      <c r="DB190" s="688" t="str">
        <f t="shared" si="129"/>
        <v>-</v>
      </c>
      <c r="DC190" s="683">
        <v>0</v>
      </c>
      <c r="DD190" s="681"/>
      <c r="DE190" s="681"/>
      <c r="DF190" s="681"/>
      <c r="DG190" s="687">
        <f t="shared" si="130"/>
        <v>0</v>
      </c>
      <c r="DH190" s="688" t="str">
        <f t="shared" si="131"/>
        <v>-</v>
      </c>
    </row>
    <row r="191" spans="1:112" ht="21.75" customHeight="1">
      <c r="A191">
        <v>0.20599999999999999</v>
      </c>
      <c r="B191" s="336" t="s">
        <v>1371</v>
      </c>
      <c r="C191" s="337" t="s">
        <v>1239</v>
      </c>
      <c r="D191" s="336" t="s">
        <v>1371</v>
      </c>
      <c r="E191" s="528" t="s">
        <v>4737</v>
      </c>
      <c r="F191" s="528"/>
      <c r="G191" s="529"/>
      <c r="H191" s="530"/>
      <c r="I191" s="530"/>
      <c r="J191" s="663" t="s">
        <v>883</v>
      </c>
      <c r="K191" s="687">
        <f t="shared" si="88"/>
        <v>2.7</v>
      </c>
      <c r="L191" s="681"/>
      <c r="M191" s="687">
        <f t="shared" si="89"/>
        <v>0</v>
      </c>
      <c r="N191" s="681"/>
      <c r="O191" s="687">
        <f t="shared" si="90"/>
        <v>-2.7</v>
      </c>
      <c r="P191" s="688">
        <f t="shared" si="91"/>
        <v>0</v>
      </c>
      <c r="Q191" s="687">
        <f t="shared" si="92"/>
        <v>0.7</v>
      </c>
      <c r="R191" s="681"/>
      <c r="S191" s="687">
        <f t="shared" si="93"/>
        <v>0</v>
      </c>
      <c r="T191" s="681"/>
      <c r="U191" s="687">
        <f t="shared" si="94"/>
        <v>-0.7</v>
      </c>
      <c r="V191" s="688">
        <f t="shared" si="95"/>
        <v>0</v>
      </c>
      <c r="W191" s="683">
        <v>0.3</v>
      </c>
      <c r="X191" s="681"/>
      <c r="Y191" s="681"/>
      <c r="Z191" s="681"/>
      <c r="AA191" s="687">
        <f t="shared" si="96"/>
        <v>-0.3</v>
      </c>
      <c r="AB191" s="688">
        <f t="shared" si="97"/>
        <v>0</v>
      </c>
      <c r="AC191" s="683">
        <v>0.2</v>
      </c>
      <c r="AD191" s="681"/>
      <c r="AE191" s="681"/>
      <c r="AF191" s="681"/>
      <c r="AG191" s="687">
        <f t="shared" si="98"/>
        <v>-0.2</v>
      </c>
      <c r="AH191" s="688">
        <f t="shared" si="99"/>
        <v>0</v>
      </c>
      <c r="AI191" s="683">
        <v>0.2</v>
      </c>
      <c r="AJ191" s="681"/>
      <c r="AK191" s="681"/>
      <c r="AL191" s="681"/>
      <c r="AM191" s="687">
        <f t="shared" si="100"/>
        <v>-0.2</v>
      </c>
      <c r="AN191" s="688">
        <f t="shared" si="101"/>
        <v>0</v>
      </c>
      <c r="AO191" s="687">
        <f t="shared" si="102"/>
        <v>0.5</v>
      </c>
      <c r="AP191" s="681"/>
      <c r="AQ191" s="687">
        <f t="shared" si="103"/>
        <v>0</v>
      </c>
      <c r="AR191" s="681"/>
      <c r="AS191" s="687">
        <f t="shared" si="104"/>
        <v>-0.5</v>
      </c>
      <c r="AT191" s="688">
        <f t="shared" si="105"/>
        <v>0</v>
      </c>
      <c r="AU191" s="683">
        <v>0.2</v>
      </c>
      <c r="AV191" s="681"/>
      <c r="AW191" s="681"/>
      <c r="AX191" s="681"/>
      <c r="AY191" s="687">
        <f t="shared" si="106"/>
        <v>-0.2</v>
      </c>
      <c r="AZ191" s="688">
        <f t="shared" si="107"/>
        <v>0</v>
      </c>
      <c r="BA191" s="683">
        <v>0.1</v>
      </c>
      <c r="BB191" s="681"/>
      <c r="BC191" s="681"/>
      <c r="BD191" s="681"/>
      <c r="BE191" s="687">
        <f t="shared" si="108"/>
        <v>-0.1</v>
      </c>
      <c r="BF191" s="688">
        <f t="shared" si="109"/>
        <v>0</v>
      </c>
      <c r="BG191" s="683">
        <v>0.2</v>
      </c>
      <c r="BH191" s="681"/>
      <c r="BI191" s="681"/>
      <c r="BJ191" s="681"/>
      <c r="BK191" s="687">
        <f t="shared" si="110"/>
        <v>-0.2</v>
      </c>
      <c r="BL191" s="688">
        <f t="shared" si="111"/>
        <v>0</v>
      </c>
      <c r="BM191" s="687">
        <f t="shared" si="112"/>
        <v>0.7</v>
      </c>
      <c r="BN191" s="681"/>
      <c r="BO191" s="687">
        <f t="shared" si="113"/>
        <v>0</v>
      </c>
      <c r="BP191" s="681"/>
      <c r="BQ191" s="687">
        <f t="shared" si="114"/>
        <v>-0.7</v>
      </c>
      <c r="BR191" s="688">
        <f t="shared" si="115"/>
        <v>0</v>
      </c>
      <c r="BS191" s="683">
        <v>0.3</v>
      </c>
      <c r="BT191" s="681"/>
      <c r="BU191" s="681"/>
      <c r="BV191" s="681"/>
      <c r="BW191" s="687">
        <f t="shared" si="116"/>
        <v>-0.3</v>
      </c>
      <c r="BX191" s="688">
        <f t="shared" si="117"/>
        <v>0</v>
      </c>
      <c r="BY191" s="683">
        <v>0.2</v>
      </c>
      <c r="BZ191" s="681"/>
      <c r="CA191" s="681"/>
      <c r="CB191" s="681"/>
      <c r="CC191" s="687">
        <f t="shared" si="118"/>
        <v>-0.2</v>
      </c>
      <c r="CD191" s="688">
        <f t="shared" si="119"/>
        <v>0</v>
      </c>
      <c r="CE191" s="683">
        <v>0.2</v>
      </c>
      <c r="CF191" s="681"/>
      <c r="CG191" s="681"/>
      <c r="CH191" s="681"/>
      <c r="CI191" s="687">
        <f t="shared" si="120"/>
        <v>-0.2</v>
      </c>
      <c r="CJ191" s="688">
        <f t="shared" si="121"/>
        <v>0</v>
      </c>
      <c r="CK191" s="687">
        <f t="shared" si="122"/>
        <v>0.8</v>
      </c>
      <c r="CL191" s="681"/>
      <c r="CM191" s="687">
        <f t="shared" si="123"/>
        <v>0</v>
      </c>
      <c r="CN191" s="681"/>
      <c r="CO191" s="687">
        <f t="shared" si="124"/>
        <v>-0.8</v>
      </c>
      <c r="CP191" s="688">
        <f t="shared" si="125"/>
        <v>0</v>
      </c>
      <c r="CQ191" s="683">
        <v>0.3</v>
      </c>
      <c r="CR191" s="681"/>
      <c r="CS191" s="681"/>
      <c r="CT191" s="681"/>
      <c r="CU191" s="687">
        <f t="shared" si="126"/>
        <v>-0.3</v>
      </c>
      <c r="CV191" s="688">
        <f t="shared" si="127"/>
        <v>0</v>
      </c>
      <c r="CW191" s="683">
        <v>0.3</v>
      </c>
      <c r="CX191" s="681"/>
      <c r="CY191" s="681"/>
      <c r="CZ191" s="681"/>
      <c r="DA191" s="687">
        <f t="shared" si="128"/>
        <v>-0.3</v>
      </c>
      <c r="DB191" s="688">
        <f t="shared" si="129"/>
        <v>0</v>
      </c>
      <c r="DC191" s="683">
        <v>0.2</v>
      </c>
      <c r="DD191" s="681"/>
      <c r="DE191" s="681"/>
      <c r="DF191" s="681"/>
      <c r="DG191" s="687">
        <f t="shared" si="130"/>
        <v>-0.2</v>
      </c>
      <c r="DH191" s="688">
        <f t="shared" si="131"/>
        <v>0</v>
      </c>
    </row>
    <row r="192" spans="1:112" ht="21.75" customHeight="1">
      <c r="A192">
        <v>0</v>
      </c>
      <c r="B192" s="344" t="s">
        <v>4573</v>
      </c>
      <c r="C192" s="337"/>
      <c r="D192" s="344" t="s">
        <v>4573</v>
      </c>
      <c r="E192" s="528" t="s">
        <v>4738</v>
      </c>
      <c r="F192" s="528"/>
      <c r="G192" s="529"/>
      <c r="H192" s="530"/>
      <c r="I192" s="530"/>
      <c r="J192" s="663" t="s">
        <v>883</v>
      </c>
      <c r="K192" s="687">
        <f t="shared" si="88"/>
        <v>0</v>
      </c>
      <c r="L192" s="681"/>
      <c r="M192" s="687">
        <f t="shared" si="89"/>
        <v>0</v>
      </c>
      <c r="N192" s="681"/>
      <c r="O192" s="687">
        <f t="shared" si="90"/>
        <v>0</v>
      </c>
      <c r="P192" s="688" t="str">
        <f t="shared" si="91"/>
        <v>-</v>
      </c>
      <c r="Q192" s="687">
        <f t="shared" si="92"/>
        <v>0</v>
      </c>
      <c r="R192" s="681"/>
      <c r="S192" s="687">
        <f t="shared" si="93"/>
        <v>0</v>
      </c>
      <c r="T192" s="681"/>
      <c r="U192" s="687">
        <f t="shared" si="94"/>
        <v>0</v>
      </c>
      <c r="V192" s="688" t="str">
        <f t="shared" si="95"/>
        <v>-</v>
      </c>
      <c r="W192" s="683">
        <v>0</v>
      </c>
      <c r="X192" s="681"/>
      <c r="Y192" s="681"/>
      <c r="Z192" s="681"/>
      <c r="AA192" s="687">
        <f t="shared" si="96"/>
        <v>0</v>
      </c>
      <c r="AB192" s="688" t="str">
        <f t="shared" si="97"/>
        <v>-</v>
      </c>
      <c r="AC192" s="683">
        <v>0</v>
      </c>
      <c r="AD192" s="681"/>
      <c r="AE192" s="681"/>
      <c r="AF192" s="681"/>
      <c r="AG192" s="687">
        <f t="shared" si="98"/>
        <v>0</v>
      </c>
      <c r="AH192" s="688" t="str">
        <f t="shared" si="99"/>
        <v>-</v>
      </c>
      <c r="AI192" s="683">
        <v>0</v>
      </c>
      <c r="AJ192" s="681"/>
      <c r="AK192" s="681"/>
      <c r="AL192" s="681"/>
      <c r="AM192" s="687">
        <f t="shared" si="100"/>
        <v>0</v>
      </c>
      <c r="AN192" s="688" t="str">
        <f t="shared" si="101"/>
        <v>-</v>
      </c>
      <c r="AO192" s="687">
        <f t="shared" si="102"/>
        <v>0</v>
      </c>
      <c r="AP192" s="681"/>
      <c r="AQ192" s="687">
        <f t="shared" si="103"/>
        <v>0</v>
      </c>
      <c r="AR192" s="681"/>
      <c r="AS192" s="687">
        <f t="shared" si="104"/>
        <v>0</v>
      </c>
      <c r="AT192" s="688" t="str">
        <f t="shared" si="105"/>
        <v>-</v>
      </c>
      <c r="AU192" s="683">
        <v>0</v>
      </c>
      <c r="AV192" s="681"/>
      <c r="AW192" s="681"/>
      <c r="AX192" s="681"/>
      <c r="AY192" s="687">
        <f t="shared" si="106"/>
        <v>0</v>
      </c>
      <c r="AZ192" s="688" t="str">
        <f t="shared" si="107"/>
        <v>-</v>
      </c>
      <c r="BA192" s="683">
        <v>0</v>
      </c>
      <c r="BB192" s="681"/>
      <c r="BC192" s="681"/>
      <c r="BD192" s="681"/>
      <c r="BE192" s="687">
        <f t="shared" si="108"/>
        <v>0</v>
      </c>
      <c r="BF192" s="688" t="str">
        <f t="shared" si="109"/>
        <v>-</v>
      </c>
      <c r="BG192" s="683">
        <v>0</v>
      </c>
      <c r="BH192" s="681"/>
      <c r="BI192" s="681"/>
      <c r="BJ192" s="681"/>
      <c r="BK192" s="687">
        <f t="shared" si="110"/>
        <v>0</v>
      </c>
      <c r="BL192" s="688" t="str">
        <f t="shared" si="111"/>
        <v>-</v>
      </c>
      <c r="BM192" s="687">
        <f t="shared" si="112"/>
        <v>0</v>
      </c>
      <c r="BN192" s="681"/>
      <c r="BO192" s="687">
        <f t="shared" si="113"/>
        <v>0</v>
      </c>
      <c r="BP192" s="681"/>
      <c r="BQ192" s="687">
        <f t="shared" si="114"/>
        <v>0</v>
      </c>
      <c r="BR192" s="688" t="str">
        <f t="shared" si="115"/>
        <v>-</v>
      </c>
      <c r="BS192" s="683">
        <v>0</v>
      </c>
      <c r="BT192" s="681"/>
      <c r="BU192" s="681"/>
      <c r="BV192" s="681"/>
      <c r="BW192" s="687">
        <f t="shared" si="116"/>
        <v>0</v>
      </c>
      <c r="BX192" s="688" t="str">
        <f t="shared" si="117"/>
        <v>-</v>
      </c>
      <c r="BY192" s="683">
        <v>0</v>
      </c>
      <c r="BZ192" s="681"/>
      <c r="CA192" s="681"/>
      <c r="CB192" s="681"/>
      <c r="CC192" s="687">
        <f t="shared" si="118"/>
        <v>0</v>
      </c>
      <c r="CD192" s="688" t="str">
        <f t="shared" si="119"/>
        <v>-</v>
      </c>
      <c r="CE192" s="683">
        <v>0</v>
      </c>
      <c r="CF192" s="681"/>
      <c r="CG192" s="681"/>
      <c r="CH192" s="681"/>
      <c r="CI192" s="687">
        <f t="shared" si="120"/>
        <v>0</v>
      </c>
      <c r="CJ192" s="688" t="str">
        <f t="shared" si="121"/>
        <v>-</v>
      </c>
      <c r="CK192" s="687">
        <f t="shared" si="122"/>
        <v>0</v>
      </c>
      <c r="CL192" s="681"/>
      <c r="CM192" s="687">
        <f t="shared" si="123"/>
        <v>0</v>
      </c>
      <c r="CN192" s="681"/>
      <c r="CO192" s="687">
        <f t="shared" si="124"/>
        <v>0</v>
      </c>
      <c r="CP192" s="688" t="str">
        <f t="shared" si="125"/>
        <v>-</v>
      </c>
      <c r="CQ192" s="683">
        <v>0</v>
      </c>
      <c r="CR192" s="681"/>
      <c r="CS192" s="681"/>
      <c r="CT192" s="681"/>
      <c r="CU192" s="687">
        <f t="shared" si="126"/>
        <v>0</v>
      </c>
      <c r="CV192" s="688" t="str">
        <f t="shared" si="127"/>
        <v>-</v>
      </c>
      <c r="CW192" s="683">
        <v>0</v>
      </c>
      <c r="CX192" s="681"/>
      <c r="CY192" s="681"/>
      <c r="CZ192" s="681"/>
      <c r="DA192" s="687">
        <f t="shared" si="128"/>
        <v>0</v>
      </c>
      <c r="DB192" s="688" t="str">
        <f t="shared" si="129"/>
        <v>-</v>
      </c>
      <c r="DC192" s="683">
        <v>0</v>
      </c>
      <c r="DD192" s="681"/>
      <c r="DE192" s="681"/>
      <c r="DF192" s="681"/>
      <c r="DG192" s="687">
        <f t="shared" si="130"/>
        <v>0</v>
      </c>
      <c r="DH192" s="688" t="str">
        <f t="shared" si="131"/>
        <v>-</v>
      </c>
    </row>
    <row r="193" spans="1:112" ht="21.75" customHeight="1">
      <c r="A193">
        <v>0.20599999999999999</v>
      </c>
      <c r="B193" s="344" t="s">
        <v>1362</v>
      </c>
      <c r="C193" s="337"/>
      <c r="D193" s="344" t="s">
        <v>1362</v>
      </c>
      <c r="E193" s="528" t="s">
        <v>4739</v>
      </c>
      <c r="F193" s="528"/>
      <c r="G193" s="529"/>
      <c r="H193" s="530"/>
      <c r="I193" s="530"/>
      <c r="J193" s="663" t="s">
        <v>883</v>
      </c>
      <c r="K193" s="687">
        <f t="shared" si="88"/>
        <v>2.7</v>
      </c>
      <c r="L193" s="681"/>
      <c r="M193" s="687">
        <f t="shared" si="89"/>
        <v>0</v>
      </c>
      <c r="N193" s="681"/>
      <c r="O193" s="687">
        <f t="shared" si="90"/>
        <v>-2.7</v>
      </c>
      <c r="P193" s="688">
        <f t="shared" si="91"/>
        <v>0</v>
      </c>
      <c r="Q193" s="687">
        <f t="shared" si="92"/>
        <v>0.7</v>
      </c>
      <c r="R193" s="681"/>
      <c r="S193" s="687">
        <f t="shared" si="93"/>
        <v>0</v>
      </c>
      <c r="T193" s="681"/>
      <c r="U193" s="687">
        <f t="shared" si="94"/>
        <v>-0.7</v>
      </c>
      <c r="V193" s="688">
        <f t="shared" si="95"/>
        <v>0</v>
      </c>
      <c r="W193" s="683">
        <v>0.3</v>
      </c>
      <c r="X193" s="681"/>
      <c r="Y193" s="681"/>
      <c r="Z193" s="681"/>
      <c r="AA193" s="687">
        <f t="shared" si="96"/>
        <v>-0.3</v>
      </c>
      <c r="AB193" s="688">
        <f t="shared" si="97"/>
        <v>0</v>
      </c>
      <c r="AC193" s="683">
        <v>0.2</v>
      </c>
      <c r="AD193" s="681"/>
      <c r="AE193" s="681"/>
      <c r="AF193" s="681"/>
      <c r="AG193" s="687">
        <f t="shared" si="98"/>
        <v>-0.2</v>
      </c>
      <c r="AH193" s="688">
        <f t="shared" si="99"/>
        <v>0</v>
      </c>
      <c r="AI193" s="683">
        <v>0.2</v>
      </c>
      <c r="AJ193" s="681"/>
      <c r="AK193" s="681"/>
      <c r="AL193" s="681"/>
      <c r="AM193" s="687">
        <f t="shared" si="100"/>
        <v>-0.2</v>
      </c>
      <c r="AN193" s="688">
        <f t="shared" si="101"/>
        <v>0</v>
      </c>
      <c r="AO193" s="687">
        <f t="shared" si="102"/>
        <v>0.5</v>
      </c>
      <c r="AP193" s="681"/>
      <c r="AQ193" s="687">
        <f t="shared" si="103"/>
        <v>0</v>
      </c>
      <c r="AR193" s="681"/>
      <c r="AS193" s="687">
        <f t="shared" si="104"/>
        <v>-0.5</v>
      </c>
      <c r="AT193" s="688">
        <f t="shared" si="105"/>
        <v>0</v>
      </c>
      <c r="AU193" s="683">
        <v>0.2</v>
      </c>
      <c r="AV193" s="681"/>
      <c r="AW193" s="681"/>
      <c r="AX193" s="681"/>
      <c r="AY193" s="687">
        <f t="shared" si="106"/>
        <v>-0.2</v>
      </c>
      <c r="AZ193" s="688">
        <f t="shared" si="107"/>
        <v>0</v>
      </c>
      <c r="BA193" s="683">
        <v>0.1</v>
      </c>
      <c r="BB193" s="681"/>
      <c r="BC193" s="681"/>
      <c r="BD193" s="681"/>
      <c r="BE193" s="687">
        <f t="shared" si="108"/>
        <v>-0.1</v>
      </c>
      <c r="BF193" s="688">
        <f t="shared" si="109"/>
        <v>0</v>
      </c>
      <c r="BG193" s="683">
        <v>0.2</v>
      </c>
      <c r="BH193" s="681"/>
      <c r="BI193" s="681"/>
      <c r="BJ193" s="681"/>
      <c r="BK193" s="687">
        <f t="shared" si="110"/>
        <v>-0.2</v>
      </c>
      <c r="BL193" s="688">
        <f t="shared" si="111"/>
        <v>0</v>
      </c>
      <c r="BM193" s="687">
        <f t="shared" si="112"/>
        <v>0.7</v>
      </c>
      <c r="BN193" s="681"/>
      <c r="BO193" s="687">
        <f t="shared" si="113"/>
        <v>0</v>
      </c>
      <c r="BP193" s="681"/>
      <c r="BQ193" s="687">
        <f t="shared" si="114"/>
        <v>-0.7</v>
      </c>
      <c r="BR193" s="688">
        <f t="shared" si="115"/>
        <v>0</v>
      </c>
      <c r="BS193" s="683">
        <v>0.3</v>
      </c>
      <c r="BT193" s="681"/>
      <c r="BU193" s="681"/>
      <c r="BV193" s="681"/>
      <c r="BW193" s="687">
        <f t="shared" si="116"/>
        <v>-0.3</v>
      </c>
      <c r="BX193" s="688">
        <f t="shared" si="117"/>
        <v>0</v>
      </c>
      <c r="BY193" s="683">
        <v>0.2</v>
      </c>
      <c r="BZ193" s="681"/>
      <c r="CA193" s="681"/>
      <c r="CB193" s="681"/>
      <c r="CC193" s="687">
        <f t="shared" si="118"/>
        <v>-0.2</v>
      </c>
      <c r="CD193" s="688">
        <f t="shared" si="119"/>
        <v>0</v>
      </c>
      <c r="CE193" s="683">
        <v>0.2</v>
      </c>
      <c r="CF193" s="681"/>
      <c r="CG193" s="681"/>
      <c r="CH193" s="681"/>
      <c r="CI193" s="687">
        <f t="shared" si="120"/>
        <v>-0.2</v>
      </c>
      <c r="CJ193" s="688">
        <f t="shared" si="121"/>
        <v>0</v>
      </c>
      <c r="CK193" s="687">
        <f t="shared" si="122"/>
        <v>0.8</v>
      </c>
      <c r="CL193" s="681"/>
      <c r="CM193" s="687">
        <f t="shared" si="123"/>
        <v>0</v>
      </c>
      <c r="CN193" s="681"/>
      <c r="CO193" s="687">
        <f t="shared" si="124"/>
        <v>-0.8</v>
      </c>
      <c r="CP193" s="688">
        <f t="shared" si="125"/>
        <v>0</v>
      </c>
      <c r="CQ193" s="683">
        <v>0.3</v>
      </c>
      <c r="CR193" s="681"/>
      <c r="CS193" s="681"/>
      <c r="CT193" s="681"/>
      <c r="CU193" s="687">
        <f t="shared" si="126"/>
        <v>-0.3</v>
      </c>
      <c r="CV193" s="688">
        <f t="shared" si="127"/>
        <v>0</v>
      </c>
      <c r="CW193" s="683">
        <v>0.3</v>
      </c>
      <c r="CX193" s="681"/>
      <c r="CY193" s="681"/>
      <c r="CZ193" s="681"/>
      <c r="DA193" s="687">
        <f t="shared" si="128"/>
        <v>-0.3</v>
      </c>
      <c r="DB193" s="688">
        <f t="shared" si="129"/>
        <v>0</v>
      </c>
      <c r="DC193" s="683">
        <v>0.2</v>
      </c>
      <c r="DD193" s="681"/>
      <c r="DE193" s="681"/>
      <c r="DF193" s="681"/>
      <c r="DG193" s="687">
        <f t="shared" si="130"/>
        <v>-0.2</v>
      </c>
      <c r="DH193" s="688">
        <f t="shared" si="131"/>
        <v>0</v>
      </c>
    </row>
    <row r="194" spans="1:112" ht="21.75" customHeight="1">
      <c r="A194">
        <v>2.8860000000000001</v>
      </c>
      <c r="B194" s="336" t="s">
        <v>4740</v>
      </c>
      <c r="C194" s="337" t="s">
        <v>1244</v>
      </c>
      <c r="D194" s="336" t="s">
        <v>4740</v>
      </c>
      <c r="E194" s="528" t="s">
        <v>4741</v>
      </c>
      <c r="F194" s="528"/>
      <c r="G194" s="529"/>
      <c r="H194" s="530"/>
      <c r="I194" s="530"/>
      <c r="J194" s="663" t="s">
        <v>883</v>
      </c>
      <c r="K194" s="687">
        <f t="shared" si="88"/>
        <v>34</v>
      </c>
      <c r="L194" s="681"/>
      <c r="M194" s="687">
        <f t="shared" si="89"/>
        <v>0</v>
      </c>
      <c r="N194" s="681"/>
      <c r="O194" s="687">
        <f t="shared" si="90"/>
        <v>-34</v>
      </c>
      <c r="P194" s="688">
        <f t="shared" si="91"/>
        <v>0</v>
      </c>
      <c r="Q194" s="687">
        <f t="shared" si="92"/>
        <v>8.4</v>
      </c>
      <c r="R194" s="681"/>
      <c r="S194" s="687">
        <f t="shared" si="93"/>
        <v>0</v>
      </c>
      <c r="T194" s="681"/>
      <c r="U194" s="687">
        <f t="shared" si="94"/>
        <v>-8.4</v>
      </c>
      <c r="V194" s="688">
        <f t="shared" si="95"/>
        <v>0</v>
      </c>
      <c r="W194" s="683">
        <v>2.9</v>
      </c>
      <c r="X194" s="681"/>
      <c r="Y194" s="681"/>
      <c r="Z194" s="681"/>
      <c r="AA194" s="687">
        <f t="shared" si="96"/>
        <v>-2.9</v>
      </c>
      <c r="AB194" s="688">
        <f t="shared" si="97"/>
        <v>0</v>
      </c>
      <c r="AC194" s="683">
        <v>2.6</v>
      </c>
      <c r="AD194" s="681"/>
      <c r="AE194" s="681"/>
      <c r="AF194" s="681"/>
      <c r="AG194" s="687">
        <f t="shared" si="98"/>
        <v>-2.6</v>
      </c>
      <c r="AH194" s="688">
        <f t="shared" si="99"/>
        <v>0</v>
      </c>
      <c r="AI194" s="683">
        <v>2.9</v>
      </c>
      <c r="AJ194" s="681"/>
      <c r="AK194" s="681"/>
      <c r="AL194" s="681"/>
      <c r="AM194" s="687">
        <f t="shared" si="100"/>
        <v>-2.9</v>
      </c>
      <c r="AN194" s="688">
        <f t="shared" si="101"/>
        <v>0</v>
      </c>
      <c r="AO194" s="687">
        <f t="shared" si="102"/>
        <v>5.3999999999999995</v>
      </c>
      <c r="AP194" s="681"/>
      <c r="AQ194" s="687">
        <f t="shared" si="103"/>
        <v>0</v>
      </c>
      <c r="AR194" s="681"/>
      <c r="AS194" s="687">
        <f t="shared" si="104"/>
        <v>-5.3999999999999995</v>
      </c>
      <c r="AT194" s="688">
        <f t="shared" si="105"/>
        <v>0</v>
      </c>
      <c r="AU194" s="683">
        <v>2.8</v>
      </c>
      <c r="AV194" s="681"/>
      <c r="AW194" s="681"/>
      <c r="AX194" s="681"/>
      <c r="AY194" s="687">
        <f t="shared" si="106"/>
        <v>-2.8</v>
      </c>
      <c r="AZ194" s="688">
        <f t="shared" si="107"/>
        <v>0</v>
      </c>
      <c r="BA194" s="683">
        <v>0.9</v>
      </c>
      <c r="BB194" s="681"/>
      <c r="BC194" s="681"/>
      <c r="BD194" s="681"/>
      <c r="BE194" s="687">
        <f t="shared" si="108"/>
        <v>-0.9</v>
      </c>
      <c r="BF194" s="688">
        <f t="shared" si="109"/>
        <v>0</v>
      </c>
      <c r="BG194" s="683">
        <v>1.7</v>
      </c>
      <c r="BH194" s="681"/>
      <c r="BI194" s="681"/>
      <c r="BJ194" s="681"/>
      <c r="BK194" s="687">
        <f t="shared" si="110"/>
        <v>-1.7</v>
      </c>
      <c r="BL194" s="688">
        <f t="shared" si="111"/>
        <v>0</v>
      </c>
      <c r="BM194" s="687">
        <f t="shared" si="112"/>
        <v>10.1</v>
      </c>
      <c r="BN194" s="681"/>
      <c r="BO194" s="687">
        <f t="shared" si="113"/>
        <v>0</v>
      </c>
      <c r="BP194" s="681"/>
      <c r="BQ194" s="687">
        <f t="shared" si="114"/>
        <v>-10.1</v>
      </c>
      <c r="BR194" s="688">
        <f t="shared" si="115"/>
        <v>0</v>
      </c>
      <c r="BS194" s="683">
        <v>3.4</v>
      </c>
      <c r="BT194" s="681"/>
      <c r="BU194" s="681"/>
      <c r="BV194" s="681"/>
      <c r="BW194" s="687">
        <f t="shared" si="116"/>
        <v>-3.4</v>
      </c>
      <c r="BX194" s="688">
        <f t="shared" si="117"/>
        <v>0</v>
      </c>
      <c r="BY194" s="683">
        <v>3.4</v>
      </c>
      <c r="BZ194" s="681"/>
      <c r="CA194" s="681"/>
      <c r="CB194" s="681"/>
      <c r="CC194" s="687">
        <f t="shared" si="118"/>
        <v>-3.4</v>
      </c>
      <c r="CD194" s="688">
        <f t="shared" si="119"/>
        <v>0</v>
      </c>
      <c r="CE194" s="683">
        <v>3.3</v>
      </c>
      <c r="CF194" s="681"/>
      <c r="CG194" s="681"/>
      <c r="CH194" s="681"/>
      <c r="CI194" s="687">
        <f t="shared" si="120"/>
        <v>-3.3</v>
      </c>
      <c r="CJ194" s="688">
        <f t="shared" si="121"/>
        <v>0</v>
      </c>
      <c r="CK194" s="687">
        <f t="shared" si="122"/>
        <v>10.1</v>
      </c>
      <c r="CL194" s="681"/>
      <c r="CM194" s="687">
        <f t="shared" si="123"/>
        <v>0</v>
      </c>
      <c r="CN194" s="681"/>
      <c r="CO194" s="687">
        <f t="shared" si="124"/>
        <v>-10.1</v>
      </c>
      <c r="CP194" s="688">
        <f t="shared" si="125"/>
        <v>0</v>
      </c>
      <c r="CQ194" s="683">
        <v>3.4</v>
      </c>
      <c r="CR194" s="681"/>
      <c r="CS194" s="681"/>
      <c r="CT194" s="681"/>
      <c r="CU194" s="687">
        <f t="shared" si="126"/>
        <v>-3.4</v>
      </c>
      <c r="CV194" s="688">
        <f t="shared" si="127"/>
        <v>0</v>
      </c>
      <c r="CW194" s="683">
        <v>3.3</v>
      </c>
      <c r="CX194" s="681"/>
      <c r="CY194" s="681"/>
      <c r="CZ194" s="681"/>
      <c r="DA194" s="687">
        <f t="shared" si="128"/>
        <v>-3.3</v>
      </c>
      <c r="DB194" s="688">
        <f t="shared" si="129"/>
        <v>0</v>
      </c>
      <c r="DC194" s="683">
        <v>3.4</v>
      </c>
      <c r="DD194" s="681"/>
      <c r="DE194" s="681"/>
      <c r="DF194" s="681"/>
      <c r="DG194" s="687">
        <f t="shared" si="130"/>
        <v>-3.4</v>
      </c>
      <c r="DH194" s="688">
        <f t="shared" si="131"/>
        <v>0</v>
      </c>
    </row>
    <row r="195" spans="1:112" ht="21.75" customHeight="1">
      <c r="A195">
        <v>2.8860000000000001</v>
      </c>
      <c r="B195" s="344" t="s">
        <v>4573</v>
      </c>
      <c r="C195" s="337"/>
      <c r="D195" s="344" t="s">
        <v>4573</v>
      </c>
      <c r="E195" s="528" t="s">
        <v>4742</v>
      </c>
      <c r="F195" s="528"/>
      <c r="G195" s="529"/>
      <c r="H195" s="530"/>
      <c r="I195" s="530"/>
      <c r="J195" s="663" t="s">
        <v>883</v>
      </c>
      <c r="K195" s="687">
        <f t="shared" si="88"/>
        <v>34</v>
      </c>
      <c r="L195" s="681"/>
      <c r="M195" s="687">
        <f t="shared" si="89"/>
        <v>0</v>
      </c>
      <c r="N195" s="681"/>
      <c r="O195" s="687">
        <f t="shared" si="90"/>
        <v>-34</v>
      </c>
      <c r="P195" s="688">
        <f t="shared" si="91"/>
        <v>0</v>
      </c>
      <c r="Q195" s="687">
        <f t="shared" si="92"/>
        <v>8.4</v>
      </c>
      <c r="R195" s="681"/>
      <c r="S195" s="687">
        <f t="shared" si="93"/>
        <v>0</v>
      </c>
      <c r="T195" s="681"/>
      <c r="U195" s="687">
        <f t="shared" si="94"/>
        <v>-8.4</v>
      </c>
      <c r="V195" s="688">
        <f t="shared" si="95"/>
        <v>0</v>
      </c>
      <c r="W195" s="683">
        <v>2.9</v>
      </c>
      <c r="X195" s="681"/>
      <c r="Y195" s="681"/>
      <c r="Z195" s="681"/>
      <c r="AA195" s="687">
        <f t="shared" si="96"/>
        <v>-2.9</v>
      </c>
      <c r="AB195" s="688">
        <f t="shared" si="97"/>
        <v>0</v>
      </c>
      <c r="AC195" s="683">
        <v>2.6</v>
      </c>
      <c r="AD195" s="681"/>
      <c r="AE195" s="681"/>
      <c r="AF195" s="681"/>
      <c r="AG195" s="687">
        <f t="shared" si="98"/>
        <v>-2.6</v>
      </c>
      <c r="AH195" s="688">
        <f t="shared" si="99"/>
        <v>0</v>
      </c>
      <c r="AI195" s="683">
        <v>2.9</v>
      </c>
      <c r="AJ195" s="681"/>
      <c r="AK195" s="681"/>
      <c r="AL195" s="681"/>
      <c r="AM195" s="687">
        <f t="shared" si="100"/>
        <v>-2.9</v>
      </c>
      <c r="AN195" s="688">
        <f t="shared" si="101"/>
        <v>0</v>
      </c>
      <c r="AO195" s="687">
        <f t="shared" si="102"/>
        <v>5.3999999999999995</v>
      </c>
      <c r="AP195" s="681"/>
      <c r="AQ195" s="687">
        <f t="shared" si="103"/>
        <v>0</v>
      </c>
      <c r="AR195" s="681"/>
      <c r="AS195" s="687">
        <f t="shared" si="104"/>
        <v>-5.3999999999999995</v>
      </c>
      <c r="AT195" s="688">
        <f t="shared" si="105"/>
        <v>0</v>
      </c>
      <c r="AU195" s="683">
        <v>2.8</v>
      </c>
      <c r="AV195" s="681"/>
      <c r="AW195" s="681"/>
      <c r="AX195" s="681"/>
      <c r="AY195" s="687">
        <f t="shared" si="106"/>
        <v>-2.8</v>
      </c>
      <c r="AZ195" s="688">
        <f t="shared" si="107"/>
        <v>0</v>
      </c>
      <c r="BA195" s="683">
        <v>0.9</v>
      </c>
      <c r="BB195" s="681"/>
      <c r="BC195" s="681"/>
      <c r="BD195" s="681"/>
      <c r="BE195" s="687">
        <f t="shared" si="108"/>
        <v>-0.9</v>
      </c>
      <c r="BF195" s="688">
        <f t="shared" si="109"/>
        <v>0</v>
      </c>
      <c r="BG195" s="683">
        <v>1.7</v>
      </c>
      <c r="BH195" s="681"/>
      <c r="BI195" s="681"/>
      <c r="BJ195" s="681"/>
      <c r="BK195" s="687">
        <f t="shared" si="110"/>
        <v>-1.7</v>
      </c>
      <c r="BL195" s="688">
        <f t="shared" si="111"/>
        <v>0</v>
      </c>
      <c r="BM195" s="687">
        <f t="shared" si="112"/>
        <v>10.1</v>
      </c>
      <c r="BN195" s="681"/>
      <c r="BO195" s="687">
        <f t="shared" si="113"/>
        <v>0</v>
      </c>
      <c r="BP195" s="681"/>
      <c r="BQ195" s="687">
        <f t="shared" si="114"/>
        <v>-10.1</v>
      </c>
      <c r="BR195" s="688">
        <f t="shared" si="115"/>
        <v>0</v>
      </c>
      <c r="BS195" s="683">
        <v>3.4</v>
      </c>
      <c r="BT195" s="681"/>
      <c r="BU195" s="681"/>
      <c r="BV195" s="681"/>
      <c r="BW195" s="687">
        <f t="shared" si="116"/>
        <v>-3.4</v>
      </c>
      <c r="BX195" s="688">
        <f t="shared" si="117"/>
        <v>0</v>
      </c>
      <c r="BY195" s="683">
        <v>3.4</v>
      </c>
      <c r="BZ195" s="681"/>
      <c r="CA195" s="681"/>
      <c r="CB195" s="681"/>
      <c r="CC195" s="687">
        <f t="shared" si="118"/>
        <v>-3.4</v>
      </c>
      <c r="CD195" s="688">
        <f t="shared" si="119"/>
        <v>0</v>
      </c>
      <c r="CE195" s="683">
        <v>3.3</v>
      </c>
      <c r="CF195" s="681"/>
      <c r="CG195" s="681"/>
      <c r="CH195" s="681"/>
      <c r="CI195" s="687">
        <f t="shared" si="120"/>
        <v>-3.3</v>
      </c>
      <c r="CJ195" s="688">
        <f t="shared" si="121"/>
        <v>0</v>
      </c>
      <c r="CK195" s="687">
        <f t="shared" si="122"/>
        <v>10.1</v>
      </c>
      <c r="CL195" s="681"/>
      <c r="CM195" s="687">
        <f t="shared" si="123"/>
        <v>0</v>
      </c>
      <c r="CN195" s="681"/>
      <c r="CO195" s="687">
        <f t="shared" si="124"/>
        <v>-10.1</v>
      </c>
      <c r="CP195" s="688">
        <f t="shared" si="125"/>
        <v>0</v>
      </c>
      <c r="CQ195" s="683">
        <v>3.4</v>
      </c>
      <c r="CR195" s="681"/>
      <c r="CS195" s="681"/>
      <c r="CT195" s="681"/>
      <c r="CU195" s="687">
        <f t="shared" si="126"/>
        <v>-3.4</v>
      </c>
      <c r="CV195" s="688">
        <f t="shared" si="127"/>
        <v>0</v>
      </c>
      <c r="CW195" s="683">
        <v>3.3</v>
      </c>
      <c r="CX195" s="681"/>
      <c r="CY195" s="681"/>
      <c r="CZ195" s="681"/>
      <c r="DA195" s="687">
        <f t="shared" si="128"/>
        <v>-3.3</v>
      </c>
      <c r="DB195" s="688">
        <f t="shared" si="129"/>
        <v>0</v>
      </c>
      <c r="DC195" s="683">
        <v>3.4</v>
      </c>
      <c r="DD195" s="681"/>
      <c r="DE195" s="681"/>
      <c r="DF195" s="681"/>
      <c r="DG195" s="687">
        <f t="shared" si="130"/>
        <v>-3.4</v>
      </c>
      <c r="DH195" s="688">
        <f t="shared" si="131"/>
        <v>0</v>
      </c>
    </row>
    <row r="196" spans="1:112" ht="21.75" customHeight="1">
      <c r="A196">
        <v>3.05</v>
      </c>
      <c r="B196" s="336" t="s">
        <v>4743</v>
      </c>
      <c r="C196" s="337" t="s">
        <v>1248</v>
      </c>
      <c r="D196" s="336" t="s">
        <v>4743</v>
      </c>
      <c r="E196" s="528" t="s">
        <v>4744</v>
      </c>
      <c r="F196" s="528"/>
      <c r="G196" s="529"/>
      <c r="H196" s="530"/>
      <c r="I196" s="530"/>
      <c r="J196" s="663" t="s">
        <v>883</v>
      </c>
      <c r="K196" s="687">
        <f t="shared" si="88"/>
        <v>36.5</v>
      </c>
      <c r="L196" s="681"/>
      <c r="M196" s="687">
        <f t="shared" si="89"/>
        <v>0</v>
      </c>
      <c r="N196" s="681"/>
      <c r="O196" s="687">
        <f t="shared" si="90"/>
        <v>-36.5</v>
      </c>
      <c r="P196" s="688">
        <f t="shared" si="91"/>
        <v>0</v>
      </c>
      <c r="Q196" s="687">
        <f t="shared" si="92"/>
        <v>9.9</v>
      </c>
      <c r="R196" s="681"/>
      <c r="S196" s="687">
        <f t="shared" si="93"/>
        <v>0</v>
      </c>
      <c r="T196" s="681"/>
      <c r="U196" s="687">
        <f t="shared" si="94"/>
        <v>-9.9</v>
      </c>
      <c r="V196" s="688">
        <f t="shared" si="95"/>
        <v>0</v>
      </c>
      <c r="W196" s="683">
        <v>3.4</v>
      </c>
      <c r="X196" s="681"/>
      <c r="Y196" s="681"/>
      <c r="Z196" s="681"/>
      <c r="AA196" s="687">
        <f t="shared" si="96"/>
        <v>-3.4</v>
      </c>
      <c r="AB196" s="688">
        <f t="shared" si="97"/>
        <v>0</v>
      </c>
      <c r="AC196" s="683">
        <v>3.1</v>
      </c>
      <c r="AD196" s="681"/>
      <c r="AE196" s="681"/>
      <c r="AF196" s="681"/>
      <c r="AG196" s="687">
        <f t="shared" si="98"/>
        <v>-3.1</v>
      </c>
      <c r="AH196" s="688">
        <f t="shared" si="99"/>
        <v>0</v>
      </c>
      <c r="AI196" s="683">
        <v>3.4</v>
      </c>
      <c r="AJ196" s="681"/>
      <c r="AK196" s="681"/>
      <c r="AL196" s="681"/>
      <c r="AM196" s="687">
        <f t="shared" si="100"/>
        <v>-3.4</v>
      </c>
      <c r="AN196" s="688">
        <f t="shared" si="101"/>
        <v>0</v>
      </c>
      <c r="AO196" s="687">
        <f t="shared" si="102"/>
        <v>6.4</v>
      </c>
      <c r="AP196" s="681"/>
      <c r="AQ196" s="687">
        <f t="shared" si="103"/>
        <v>0</v>
      </c>
      <c r="AR196" s="681"/>
      <c r="AS196" s="687">
        <f t="shared" si="104"/>
        <v>-6.4</v>
      </c>
      <c r="AT196" s="688">
        <f t="shared" si="105"/>
        <v>0</v>
      </c>
      <c r="AU196" s="683">
        <v>3.3</v>
      </c>
      <c r="AV196" s="681"/>
      <c r="AW196" s="681"/>
      <c r="AX196" s="681"/>
      <c r="AY196" s="687">
        <f t="shared" si="106"/>
        <v>-3.3</v>
      </c>
      <c r="AZ196" s="688">
        <f t="shared" si="107"/>
        <v>0</v>
      </c>
      <c r="BA196" s="683">
        <v>0.9</v>
      </c>
      <c r="BB196" s="681"/>
      <c r="BC196" s="681"/>
      <c r="BD196" s="681"/>
      <c r="BE196" s="687">
        <f t="shared" si="108"/>
        <v>-0.9</v>
      </c>
      <c r="BF196" s="688">
        <f t="shared" si="109"/>
        <v>0</v>
      </c>
      <c r="BG196" s="683">
        <v>2.2000000000000002</v>
      </c>
      <c r="BH196" s="681"/>
      <c r="BI196" s="681"/>
      <c r="BJ196" s="681"/>
      <c r="BK196" s="687">
        <f t="shared" si="110"/>
        <v>-2.2000000000000002</v>
      </c>
      <c r="BL196" s="688">
        <f t="shared" si="111"/>
        <v>0</v>
      </c>
      <c r="BM196" s="687">
        <f t="shared" si="112"/>
        <v>10.1</v>
      </c>
      <c r="BN196" s="681"/>
      <c r="BO196" s="687">
        <f t="shared" si="113"/>
        <v>0</v>
      </c>
      <c r="BP196" s="681"/>
      <c r="BQ196" s="687">
        <f t="shared" si="114"/>
        <v>-10.1</v>
      </c>
      <c r="BR196" s="688">
        <f t="shared" si="115"/>
        <v>0</v>
      </c>
      <c r="BS196" s="683">
        <v>3.4</v>
      </c>
      <c r="BT196" s="681"/>
      <c r="BU196" s="681"/>
      <c r="BV196" s="681"/>
      <c r="BW196" s="687">
        <f t="shared" si="116"/>
        <v>-3.4</v>
      </c>
      <c r="BX196" s="688">
        <f t="shared" si="117"/>
        <v>0</v>
      </c>
      <c r="BY196" s="683">
        <v>3.4</v>
      </c>
      <c r="BZ196" s="681"/>
      <c r="CA196" s="681"/>
      <c r="CB196" s="681"/>
      <c r="CC196" s="687">
        <f t="shared" si="118"/>
        <v>-3.4</v>
      </c>
      <c r="CD196" s="688">
        <f t="shared" si="119"/>
        <v>0</v>
      </c>
      <c r="CE196" s="683">
        <v>3.3</v>
      </c>
      <c r="CF196" s="681"/>
      <c r="CG196" s="681"/>
      <c r="CH196" s="681"/>
      <c r="CI196" s="687">
        <f t="shared" si="120"/>
        <v>-3.3</v>
      </c>
      <c r="CJ196" s="688">
        <f t="shared" si="121"/>
        <v>0</v>
      </c>
      <c r="CK196" s="687">
        <f t="shared" si="122"/>
        <v>10.1</v>
      </c>
      <c r="CL196" s="681"/>
      <c r="CM196" s="687">
        <f t="shared" si="123"/>
        <v>0</v>
      </c>
      <c r="CN196" s="681"/>
      <c r="CO196" s="687">
        <f t="shared" si="124"/>
        <v>-10.1</v>
      </c>
      <c r="CP196" s="688">
        <f t="shared" si="125"/>
        <v>0</v>
      </c>
      <c r="CQ196" s="683">
        <v>3.4</v>
      </c>
      <c r="CR196" s="681"/>
      <c r="CS196" s="681"/>
      <c r="CT196" s="681"/>
      <c r="CU196" s="687">
        <f t="shared" si="126"/>
        <v>-3.4</v>
      </c>
      <c r="CV196" s="688">
        <f t="shared" si="127"/>
        <v>0</v>
      </c>
      <c r="CW196" s="683">
        <v>3.3</v>
      </c>
      <c r="CX196" s="681"/>
      <c r="CY196" s="681"/>
      <c r="CZ196" s="681"/>
      <c r="DA196" s="687">
        <f t="shared" si="128"/>
        <v>-3.3</v>
      </c>
      <c r="DB196" s="688">
        <f t="shared" si="129"/>
        <v>0</v>
      </c>
      <c r="DC196" s="683">
        <v>3.4</v>
      </c>
      <c r="DD196" s="681"/>
      <c r="DE196" s="681"/>
      <c r="DF196" s="681"/>
      <c r="DG196" s="687">
        <f t="shared" si="130"/>
        <v>-3.4</v>
      </c>
      <c r="DH196" s="688">
        <f t="shared" si="131"/>
        <v>0</v>
      </c>
    </row>
    <row r="197" spans="1:112" ht="21.75" customHeight="1">
      <c r="A197">
        <v>1.0820000000000001</v>
      </c>
      <c r="B197" s="344" t="s">
        <v>4573</v>
      </c>
      <c r="C197" s="337"/>
      <c r="D197" s="344" t="s">
        <v>4573</v>
      </c>
      <c r="E197" s="528" t="s">
        <v>4745</v>
      </c>
      <c r="F197" s="528"/>
      <c r="G197" s="529"/>
      <c r="H197" s="530"/>
      <c r="I197" s="530"/>
      <c r="J197" s="663" t="s">
        <v>883</v>
      </c>
      <c r="K197" s="687">
        <f t="shared" si="88"/>
        <v>13.600000000000001</v>
      </c>
      <c r="L197" s="681"/>
      <c r="M197" s="687">
        <f t="shared" si="89"/>
        <v>0</v>
      </c>
      <c r="N197" s="681"/>
      <c r="O197" s="687">
        <f t="shared" si="90"/>
        <v>-13.600000000000001</v>
      </c>
      <c r="P197" s="688">
        <f t="shared" si="91"/>
        <v>0</v>
      </c>
      <c r="Q197" s="687">
        <f t="shared" si="92"/>
        <v>4.3</v>
      </c>
      <c r="R197" s="681"/>
      <c r="S197" s="687">
        <f t="shared" si="93"/>
        <v>0</v>
      </c>
      <c r="T197" s="681"/>
      <c r="U197" s="687">
        <f t="shared" si="94"/>
        <v>-4.3</v>
      </c>
      <c r="V197" s="688">
        <f t="shared" si="95"/>
        <v>0</v>
      </c>
      <c r="W197" s="683">
        <v>1.5</v>
      </c>
      <c r="X197" s="681"/>
      <c r="Y197" s="681"/>
      <c r="Z197" s="681"/>
      <c r="AA197" s="687">
        <f t="shared" si="96"/>
        <v>-1.5</v>
      </c>
      <c r="AB197" s="688">
        <f t="shared" si="97"/>
        <v>0</v>
      </c>
      <c r="AC197" s="683">
        <v>1.3</v>
      </c>
      <c r="AD197" s="681"/>
      <c r="AE197" s="681"/>
      <c r="AF197" s="681"/>
      <c r="AG197" s="687">
        <f t="shared" si="98"/>
        <v>-1.3</v>
      </c>
      <c r="AH197" s="688">
        <f t="shared" si="99"/>
        <v>0</v>
      </c>
      <c r="AI197" s="683">
        <v>1.5</v>
      </c>
      <c r="AJ197" s="681"/>
      <c r="AK197" s="681"/>
      <c r="AL197" s="681"/>
      <c r="AM197" s="687">
        <f t="shared" si="100"/>
        <v>-1.5</v>
      </c>
      <c r="AN197" s="688">
        <f t="shared" si="101"/>
        <v>0</v>
      </c>
      <c r="AO197" s="687">
        <f t="shared" si="102"/>
        <v>2.7</v>
      </c>
      <c r="AP197" s="681"/>
      <c r="AQ197" s="687">
        <f t="shared" si="103"/>
        <v>0</v>
      </c>
      <c r="AR197" s="681"/>
      <c r="AS197" s="687">
        <f t="shared" si="104"/>
        <v>-2.7</v>
      </c>
      <c r="AT197" s="688">
        <f t="shared" si="105"/>
        <v>0</v>
      </c>
      <c r="AU197" s="683">
        <v>1.4</v>
      </c>
      <c r="AV197" s="681"/>
      <c r="AW197" s="681"/>
      <c r="AX197" s="681"/>
      <c r="AY197" s="687">
        <f t="shared" si="106"/>
        <v>-1.4</v>
      </c>
      <c r="AZ197" s="688">
        <f t="shared" si="107"/>
        <v>0</v>
      </c>
      <c r="BA197" s="683">
        <v>0.3</v>
      </c>
      <c r="BB197" s="681"/>
      <c r="BC197" s="681"/>
      <c r="BD197" s="681"/>
      <c r="BE197" s="687">
        <f t="shared" si="108"/>
        <v>-0.3</v>
      </c>
      <c r="BF197" s="688">
        <f t="shared" si="109"/>
        <v>0</v>
      </c>
      <c r="BG197" s="683">
        <v>1</v>
      </c>
      <c r="BH197" s="681"/>
      <c r="BI197" s="681"/>
      <c r="BJ197" s="681"/>
      <c r="BK197" s="687">
        <f t="shared" si="110"/>
        <v>-1</v>
      </c>
      <c r="BL197" s="688">
        <f t="shared" si="111"/>
        <v>0</v>
      </c>
      <c r="BM197" s="687">
        <f t="shared" si="112"/>
        <v>3.3000000000000003</v>
      </c>
      <c r="BN197" s="681"/>
      <c r="BO197" s="687">
        <f t="shared" si="113"/>
        <v>0</v>
      </c>
      <c r="BP197" s="681"/>
      <c r="BQ197" s="687">
        <f t="shared" si="114"/>
        <v>-3.3000000000000003</v>
      </c>
      <c r="BR197" s="688">
        <f t="shared" si="115"/>
        <v>0</v>
      </c>
      <c r="BS197" s="683">
        <v>1.1000000000000001</v>
      </c>
      <c r="BT197" s="681"/>
      <c r="BU197" s="681"/>
      <c r="BV197" s="681"/>
      <c r="BW197" s="687">
        <f t="shared" si="116"/>
        <v>-1.1000000000000001</v>
      </c>
      <c r="BX197" s="688">
        <f t="shared" si="117"/>
        <v>0</v>
      </c>
      <c r="BY197" s="683">
        <v>1.1000000000000001</v>
      </c>
      <c r="BZ197" s="681"/>
      <c r="CA197" s="681"/>
      <c r="CB197" s="681"/>
      <c r="CC197" s="687">
        <f t="shared" si="118"/>
        <v>-1.1000000000000001</v>
      </c>
      <c r="CD197" s="688">
        <f t="shared" si="119"/>
        <v>0</v>
      </c>
      <c r="CE197" s="683">
        <v>1.1000000000000001</v>
      </c>
      <c r="CF197" s="681"/>
      <c r="CG197" s="681"/>
      <c r="CH197" s="681"/>
      <c r="CI197" s="687">
        <f t="shared" si="120"/>
        <v>-1.1000000000000001</v>
      </c>
      <c r="CJ197" s="688">
        <f t="shared" si="121"/>
        <v>0</v>
      </c>
      <c r="CK197" s="687">
        <f t="shared" si="122"/>
        <v>3.3000000000000003</v>
      </c>
      <c r="CL197" s="681"/>
      <c r="CM197" s="687">
        <f t="shared" si="123"/>
        <v>0</v>
      </c>
      <c r="CN197" s="681"/>
      <c r="CO197" s="687">
        <f t="shared" si="124"/>
        <v>-3.3000000000000003</v>
      </c>
      <c r="CP197" s="688">
        <f t="shared" si="125"/>
        <v>0</v>
      </c>
      <c r="CQ197" s="683">
        <v>1.1000000000000001</v>
      </c>
      <c r="CR197" s="681"/>
      <c r="CS197" s="681"/>
      <c r="CT197" s="681"/>
      <c r="CU197" s="687">
        <f t="shared" si="126"/>
        <v>-1.1000000000000001</v>
      </c>
      <c r="CV197" s="688">
        <f t="shared" si="127"/>
        <v>0</v>
      </c>
      <c r="CW197" s="683">
        <v>1.1000000000000001</v>
      </c>
      <c r="CX197" s="681"/>
      <c r="CY197" s="681"/>
      <c r="CZ197" s="681"/>
      <c r="DA197" s="687">
        <f t="shared" si="128"/>
        <v>-1.1000000000000001</v>
      </c>
      <c r="DB197" s="688">
        <f t="shared" si="129"/>
        <v>0</v>
      </c>
      <c r="DC197" s="683">
        <v>1.1000000000000001</v>
      </c>
      <c r="DD197" s="681"/>
      <c r="DE197" s="681"/>
      <c r="DF197" s="681"/>
      <c r="DG197" s="687">
        <f t="shared" si="130"/>
        <v>-1.1000000000000001</v>
      </c>
      <c r="DH197" s="688">
        <f t="shared" si="131"/>
        <v>0</v>
      </c>
    </row>
    <row r="198" spans="1:112" ht="42.75" customHeight="1">
      <c r="A198">
        <v>0.36299999999999999</v>
      </c>
      <c r="B198" s="504" t="s">
        <v>4746</v>
      </c>
      <c r="C198" s="337" t="s">
        <v>1251</v>
      </c>
      <c r="D198" s="504" t="s">
        <v>4746</v>
      </c>
      <c r="E198" s="528" t="s">
        <v>4747</v>
      </c>
      <c r="F198" s="528"/>
      <c r="G198" s="529"/>
      <c r="H198" s="530"/>
      <c r="I198" s="530"/>
      <c r="J198" s="663" t="s">
        <v>883</v>
      </c>
      <c r="K198" s="687">
        <f t="shared" si="88"/>
        <v>4.2</v>
      </c>
      <c r="L198" s="681"/>
      <c r="M198" s="687">
        <f t="shared" si="89"/>
        <v>0</v>
      </c>
      <c r="N198" s="681"/>
      <c r="O198" s="687">
        <f t="shared" si="90"/>
        <v>-4.2</v>
      </c>
      <c r="P198" s="688">
        <f t="shared" si="91"/>
        <v>0</v>
      </c>
      <c r="Q198" s="687">
        <f t="shared" si="92"/>
        <v>1.1000000000000001</v>
      </c>
      <c r="R198" s="681"/>
      <c r="S198" s="687">
        <f t="shared" si="93"/>
        <v>0</v>
      </c>
      <c r="T198" s="681"/>
      <c r="U198" s="687">
        <f t="shared" si="94"/>
        <v>-1.1000000000000001</v>
      </c>
      <c r="V198" s="688">
        <f t="shared" si="95"/>
        <v>0</v>
      </c>
      <c r="W198" s="683">
        <v>0.4</v>
      </c>
      <c r="X198" s="681"/>
      <c r="Y198" s="681"/>
      <c r="Z198" s="681"/>
      <c r="AA198" s="687">
        <f t="shared" si="96"/>
        <v>-0.4</v>
      </c>
      <c r="AB198" s="688">
        <f t="shared" si="97"/>
        <v>0</v>
      </c>
      <c r="AC198" s="683">
        <v>0.3</v>
      </c>
      <c r="AD198" s="681"/>
      <c r="AE198" s="681"/>
      <c r="AF198" s="681"/>
      <c r="AG198" s="687">
        <f t="shared" si="98"/>
        <v>-0.3</v>
      </c>
      <c r="AH198" s="688">
        <f t="shared" si="99"/>
        <v>0</v>
      </c>
      <c r="AI198" s="683">
        <v>0.4</v>
      </c>
      <c r="AJ198" s="681"/>
      <c r="AK198" s="681"/>
      <c r="AL198" s="681"/>
      <c r="AM198" s="687">
        <f t="shared" si="100"/>
        <v>-0.4</v>
      </c>
      <c r="AN198" s="688">
        <f t="shared" si="101"/>
        <v>0</v>
      </c>
      <c r="AO198" s="687">
        <f t="shared" si="102"/>
        <v>0.7</v>
      </c>
      <c r="AP198" s="681"/>
      <c r="AQ198" s="687">
        <f t="shared" si="103"/>
        <v>0</v>
      </c>
      <c r="AR198" s="681"/>
      <c r="AS198" s="687">
        <f t="shared" si="104"/>
        <v>-0.7</v>
      </c>
      <c r="AT198" s="688">
        <f t="shared" si="105"/>
        <v>0</v>
      </c>
      <c r="AU198" s="683">
        <v>0.4</v>
      </c>
      <c r="AV198" s="681"/>
      <c r="AW198" s="681"/>
      <c r="AX198" s="681"/>
      <c r="AY198" s="687">
        <f t="shared" si="106"/>
        <v>-0.4</v>
      </c>
      <c r="AZ198" s="688">
        <f t="shared" si="107"/>
        <v>0</v>
      </c>
      <c r="BA198" s="683">
        <v>0.1</v>
      </c>
      <c r="BB198" s="681"/>
      <c r="BC198" s="681"/>
      <c r="BD198" s="681"/>
      <c r="BE198" s="687">
        <f t="shared" si="108"/>
        <v>-0.1</v>
      </c>
      <c r="BF198" s="688">
        <f t="shared" si="109"/>
        <v>0</v>
      </c>
      <c r="BG198" s="683">
        <v>0.2</v>
      </c>
      <c r="BH198" s="681"/>
      <c r="BI198" s="681"/>
      <c r="BJ198" s="681"/>
      <c r="BK198" s="687">
        <f t="shared" si="110"/>
        <v>-0.2</v>
      </c>
      <c r="BL198" s="688">
        <f t="shared" si="111"/>
        <v>0</v>
      </c>
      <c r="BM198" s="687">
        <f t="shared" si="112"/>
        <v>1.2000000000000002</v>
      </c>
      <c r="BN198" s="681"/>
      <c r="BO198" s="687">
        <f t="shared" si="113"/>
        <v>0</v>
      </c>
      <c r="BP198" s="681"/>
      <c r="BQ198" s="687">
        <f t="shared" si="114"/>
        <v>-1.2000000000000002</v>
      </c>
      <c r="BR198" s="688">
        <f t="shared" si="115"/>
        <v>0</v>
      </c>
      <c r="BS198" s="683">
        <v>0.4</v>
      </c>
      <c r="BT198" s="681"/>
      <c r="BU198" s="681"/>
      <c r="BV198" s="681"/>
      <c r="BW198" s="687">
        <f t="shared" si="116"/>
        <v>-0.4</v>
      </c>
      <c r="BX198" s="688">
        <f t="shared" si="117"/>
        <v>0</v>
      </c>
      <c r="BY198" s="683">
        <v>0.4</v>
      </c>
      <c r="BZ198" s="681"/>
      <c r="CA198" s="681"/>
      <c r="CB198" s="681"/>
      <c r="CC198" s="687">
        <f t="shared" si="118"/>
        <v>-0.4</v>
      </c>
      <c r="CD198" s="688">
        <f t="shared" si="119"/>
        <v>0</v>
      </c>
      <c r="CE198" s="683">
        <v>0.4</v>
      </c>
      <c r="CF198" s="681"/>
      <c r="CG198" s="681"/>
      <c r="CH198" s="681"/>
      <c r="CI198" s="687">
        <f t="shared" si="120"/>
        <v>-0.4</v>
      </c>
      <c r="CJ198" s="688">
        <f t="shared" si="121"/>
        <v>0</v>
      </c>
      <c r="CK198" s="687">
        <f t="shared" si="122"/>
        <v>1.2000000000000002</v>
      </c>
      <c r="CL198" s="681"/>
      <c r="CM198" s="687">
        <f t="shared" si="123"/>
        <v>0</v>
      </c>
      <c r="CN198" s="681"/>
      <c r="CO198" s="687">
        <f t="shared" si="124"/>
        <v>-1.2000000000000002</v>
      </c>
      <c r="CP198" s="688">
        <f t="shared" si="125"/>
        <v>0</v>
      </c>
      <c r="CQ198" s="683">
        <v>0.4</v>
      </c>
      <c r="CR198" s="681"/>
      <c r="CS198" s="681"/>
      <c r="CT198" s="681"/>
      <c r="CU198" s="687">
        <f t="shared" si="126"/>
        <v>-0.4</v>
      </c>
      <c r="CV198" s="688">
        <f t="shared" si="127"/>
        <v>0</v>
      </c>
      <c r="CW198" s="683">
        <v>0.4</v>
      </c>
      <c r="CX198" s="681"/>
      <c r="CY198" s="681"/>
      <c r="CZ198" s="681"/>
      <c r="DA198" s="687">
        <f t="shared" si="128"/>
        <v>-0.4</v>
      </c>
      <c r="DB198" s="688">
        <f t="shared" si="129"/>
        <v>0</v>
      </c>
      <c r="DC198" s="683">
        <v>0.4</v>
      </c>
      <c r="DD198" s="681"/>
      <c r="DE198" s="681"/>
      <c r="DF198" s="681"/>
      <c r="DG198" s="687">
        <f t="shared" si="130"/>
        <v>-0.4</v>
      </c>
      <c r="DH198" s="688">
        <f t="shared" si="131"/>
        <v>0</v>
      </c>
    </row>
    <row r="199" spans="1:112" ht="21.75" customHeight="1">
      <c r="A199">
        <v>0.29199999999999998</v>
      </c>
      <c r="B199" s="344" t="s">
        <v>4573</v>
      </c>
      <c r="C199" s="337"/>
      <c r="D199" s="344" t="s">
        <v>4573</v>
      </c>
      <c r="E199" s="528" t="s">
        <v>4748</v>
      </c>
      <c r="F199" s="528"/>
      <c r="G199" s="529"/>
      <c r="H199" s="530"/>
      <c r="I199" s="530"/>
      <c r="J199" s="663" t="s">
        <v>883</v>
      </c>
      <c r="K199" s="687">
        <f t="shared" si="88"/>
        <v>4.2</v>
      </c>
      <c r="L199" s="681"/>
      <c r="M199" s="687">
        <f t="shared" si="89"/>
        <v>0</v>
      </c>
      <c r="N199" s="681"/>
      <c r="O199" s="687">
        <f t="shared" si="90"/>
        <v>-4.2</v>
      </c>
      <c r="P199" s="688">
        <f t="shared" si="91"/>
        <v>0</v>
      </c>
      <c r="Q199" s="687">
        <f t="shared" si="92"/>
        <v>1.1000000000000001</v>
      </c>
      <c r="R199" s="681"/>
      <c r="S199" s="687">
        <f t="shared" si="93"/>
        <v>0</v>
      </c>
      <c r="T199" s="681"/>
      <c r="U199" s="687">
        <f t="shared" si="94"/>
        <v>-1.1000000000000001</v>
      </c>
      <c r="V199" s="688">
        <f t="shared" si="95"/>
        <v>0</v>
      </c>
      <c r="W199" s="683">
        <v>0.4</v>
      </c>
      <c r="X199" s="681"/>
      <c r="Y199" s="681"/>
      <c r="Z199" s="681"/>
      <c r="AA199" s="687">
        <f t="shared" si="96"/>
        <v>-0.4</v>
      </c>
      <c r="AB199" s="688">
        <f t="shared" si="97"/>
        <v>0</v>
      </c>
      <c r="AC199" s="683">
        <v>0.3</v>
      </c>
      <c r="AD199" s="681"/>
      <c r="AE199" s="681"/>
      <c r="AF199" s="681"/>
      <c r="AG199" s="687">
        <f t="shared" si="98"/>
        <v>-0.3</v>
      </c>
      <c r="AH199" s="688">
        <f t="shared" si="99"/>
        <v>0</v>
      </c>
      <c r="AI199" s="683">
        <v>0.4</v>
      </c>
      <c r="AJ199" s="681"/>
      <c r="AK199" s="681"/>
      <c r="AL199" s="681"/>
      <c r="AM199" s="687">
        <f t="shared" si="100"/>
        <v>-0.4</v>
      </c>
      <c r="AN199" s="688">
        <f t="shared" si="101"/>
        <v>0</v>
      </c>
      <c r="AO199" s="687">
        <f t="shared" si="102"/>
        <v>0.7</v>
      </c>
      <c r="AP199" s="681"/>
      <c r="AQ199" s="687">
        <f t="shared" si="103"/>
        <v>0</v>
      </c>
      <c r="AR199" s="681"/>
      <c r="AS199" s="687">
        <f t="shared" si="104"/>
        <v>-0.7</v>
      </c>
      <c r="AT199" s="688">
        <f t="shared" si="105"/>
        <v>0</v>
      </c>
      <c r="AU199" s="683">
        <v>0.4</v>
      </c>
      <c r="AV199" s="681"/>
      <c r="AW199" s="681"/>
      <c r="AX199" s="681"/>
      <c r="AY199" s="687">
        <f t="shared" si="106"/>
        <v>-0.4</v>
      </c>
      <c r="AZ199" s="688">
        <f t="shared" si="107"/>
        <v>0</v>
      </c>
      <c r="BA199" s="683">
        <v>0.1</v>
      </c>
      <c r="BB199" s="681"/>
      <c r="BC199" s="681"/>
      <c r="BD199" s="681"/>
      <c r="BE199" s="687">
        <f t="shared" si="108"/>
        <v>-0.1</v>
      </c>
      <c r="BF199" s="688">
        <f t="shared" si="109"/>
        <v>0</v>
      </c>
      <c r="BG199" s="683">
        <v>0.2</v>
      </c>
      <c r="BH199" s="681"/>
      <c r="BI199" s="681"/>
      <c r="BJ199" s="681"/>
      <c r="BK199" s="687">
        <f t="shared" si="110"/>
        <v>-0.2</v>
      </c>
      <c r="BL199" s="688">
        <f t="shared" si="111"/>
        <v>0</v>
      </c>
      <c r="BM199" s="687">
        <f t="shared" si="112"/>
        <v>1.2000000000000002</v>
      </c>
      <c r="BN199" s="681"/>
      <c r="BO199" s="687">
        <f t="shared" si="113"/>
        <v>0</v>
      </c>
      <c r="BP199" s="681"/>
      <c r="BQ199" s="687">
        <f t="shared" si="114"/>
        <v>-1.2000000000000002</v>
      </c>
      <c r="BR199" s="688">
        <f t="shared" si="115"/>
        <v>0</v>
      </c>
      <c r="BS199" s="683">
        <v>0.4</v>
      </c>
      <c r="BT199" s="681"/>
      <c r="BU199" s="681"/>
      <c r="BV199" s="681"/>
      <c r="BW199" s="687">
        <f t="shared" si="116"/>
        <v>-0.4</v>
      </c>
      <c r="BX199" s="688">
        <f t="shared" si="117"/>
        <v>0</v>
      </c>
      <c r="BY199" s="683">
        <v>0.4</v>
      </c>
      <c r="BZ199" s="681"/>
      <c r="CA199" s="681"/>
      <c r="CB199" s="681"/>
      <c r="CC199" s="687">
        <f t="shared" si="118"/>
        <v>-0.4</v>
      </c>
      <c r="CD199" s="688">
        <f t="shared" si="119"/>
        <v>0</v>
      </c>
      <c r="CE199" s="683">
        <v>0.4</v>
      </c>
      <c r="CF199" s="681"/>
      <c r="CG199" s="681"/>
      <c r="CH199" s="681"/>
      <c r="CI199" s="687">
        <f t="shared" si="120"/>
        <v>-0.4</v>
      </c>
      <c r="CJ199" s="688">
        <f t="shared" si="121"/>
        <v>0</v>
      </c>
      <c r="CK199" s="687">
        <f t="shared" si="122"/>
        <v>1.2000000000000002</v>
      </c>
      <c r="CL199" s="681"/>
      <c r="CM199" s="687">
        <f t="shared" si="123"/>
        <v>0</v>
      </c>
      <c r="CN199" s="681"/>
      <c r="CO199" s="687">
        <f t="shared" si="124"/>
        <v>-1.2000000000000002</v>
      </c>
      <c r="CP199" s="688">
        <f t="shared" si="125"/>
        <v>0</v>
      </c>
      <c r="CQ199" s="683">
        <v>0.4</v>
      </c>
      <c r="CR199" s="681"/>
      <c r="CS199" s="681"/>
      <c r="CT199" s="681"/>
      <c r="CU199" s="687">
        <f t="shared" si="126"/>
        <v>-0.4</v>
      </c>
      <c r="CV199" s="688">
        <f t="shared" si="127"/>
        <v>0</v>
      </c>
      <c r="CW199" s="683">
        <v>0.4</v>
      </c>
      <c r="CX199" s="681"/>
      <c r="CY199" s="681"/>
      <c r="CZ199" s="681"/>
      <c r="DA199" s="687">
        <f t="shared" si="128"/>
        <v>-0.4</v>
      </c>
      <c r="DB199" s="688">
        <f t="shared" si="129"/>
        <v>0</v>
      </c>
      <c r="DC199" s="683">
        <v>0.4</v>
      </c>
      <c r="DD199" s="681"/>
      <c r="DE199" s="681"/>
      <c r="DF199" s="681"/>
      <c r="DG199" s="687">
        <f t="shared" si="130"/>
        <v>-0.4</v>
      </c>
      <c r="DH199" s="688">
        <f t="shared" si="131"/>
        <v>0</v>
      </c>
    </row>
    <row r="200" spans="1:112" ht="21.75" customHeight="1">
      <c r="B200" s="343"/>
      <c r="C200" s="330" t="s">
        <v>1384</v>
      </c>
      <c r="D200" s="343"/>
      <c r="E200" s="528" t="s">
        <v>4749</v>
      </c>
      <c r="F200" s="528"/>
      <c r="G200" s="529"/>
      <c r="H200" s="530"/>
      <c r="I200" s="530"/>
      <c r="J200" s="663"/>
      <c r="K200" s="687">
        <f t="shared" si="88"/>
        <v>0</v>
      </c>
      <c r="L200" s="681"/>
      <c r="M200" s="687">
        <f t="shared" si="89"/>
        <v>0</v>
      </c>
      <c r="N200" s="681"/>
      <c r="O200" s="687">
        <f t="shared" si="90"/>
        <v>0</v>
      </c>
      <c r="P200" s="688" t="str">
        <f t="shared" si="91"/>
        <v>-</v>
      </c>
      <c r="Q200" s="687">
        <f t="shared" si="92"/>
        <v>0</v>
      </c>
      <c r="R200" s="681"/>
      <c r="S200" s="687">
        <f t="shared" si="93"/>
        <v>0</v>
      </c>
      <c r="T200" s="681"/>
      <c r="U200" s="687">
        <f t="shared" si="94"/>
        <v>0</v>
      </c>
      <c r="V200" s="688" t="str">
        <f t="shared" si="95"/>
        <v>-</v>
      </c>
      <c r="W200" s="681"/>
      <c r="X200" s="681"/>
      <c r="Y200" s="681"/>
      <c r="Z200" s="681"/>
      <c r="AA200" s="687">
        <f t="shared" si="96"/>
        <v>0</v>
      </c>
      <c r="AB200" s="688" t="str">
        <f t="shared" si="97"/>
        <v>-</v>
      </c>
      <c r="AC200" s="681"/>
      <c r="AD200" s="681"/>
      <c r="AE200" s="681"/>
      <c r="AF200" s="681"/>
      <c r="AG200" s="687">
        <f t="shared" si="98"/>
        <v>0</v>
      </c>
      <c r="AH200" s="688" t="str">
        <f t="shared" si="99"/>
        <v>-</v>
      </c>
      <c r="AI200" s="681"/>
      <c r="AJ200" s="681"/>
      <c r="AK200" s="681"/>
      <c r="AL200" s="681"/>
      <c r="AM200" s="687">
        <f t="shared" si="100"/>
        <v>0</v>
      </c>
      <c r="AN200" s="688" t="str">
        <f t="shared" si="101"/>
        <v>-</v>
      </c>
      <c r="AO200" s="687">
        <f t="shared" si="102"/>
        <v>0</v>
      </c>
      <c r="AP200" s="681"/>
      <c r="AQ200" s="687">
        <f t="shared" si="103"/>
        <v>0</v>
      </c>
      <c r="AR200" s="681"/>
      <c r="AS200" s="687">
        <f t="shared" si="104"/>
        <v>0</v>
      </c>
      <c r="AT200" s="688" t="str">
        <f t="shared" si="105"/>
        <v>-</v>
      </c>
      <c r="AU200" s="681"/>
      <c r="AV200" s="681"/>
      <c r="AW200" s="681"/>
      <c r="AX200" s="681"/>
      <c r="AY200" s="687">
        <f t="shared" si="106"/>
        <v>0</v>
      </c>
      <c r="AZ200" s="688" t="str">
        <f t="shared" si="107"/>
        <v>-</v>
      </c>
      <c r="BA200" s="681"/>
      <c r="BB200" s="681"/>
      <c r="BC200" s="681"/>
      <c r="BD200" s="681"/>
      <c r="BE200" s="687">
        <f t="shared" si="108"/>
        <v>0</v>
      </c>
      <c r="BF200" s="688" t="str">
        <f t="shared" si="109"/>
        <v>-</v>
      </c>
      <c r="BG200" s="681"/>
      <c r="BH200" s="681"/>
      <c r="BI200" s="681"/>
      <c r="BJ200" s="681"/>
      <c r="BK200" s="687">
        <f t="shared" si="110"/>
        <v>0</v>
      </c>
      <c r="BL200" s="688" t="str">
        <f t="shared" si="111"/>
        <v>-</v>
      </c>
      <c r="BM200" s="687">
        <f t="shared" si="112"/>
        <v>0</v>
      </c>
      <c r="BN200" s="681"/>
      <c r="BO200" s="687">
        <f t="shared" si="113"/>
        <v>0</v>
      </c>
      <c r="BP200" s="681"/>
      <c r="BQ200" s="687">
        <f t="shared" si="114"/>
        <v>0</v>
      </c>
      <c r="BR200" s="688" t="str">
        <f t="shared" si="115"/>
        <v>-</v>
      </c>
      <c r="BS200" s="681"/>
      <c r="BT200" s="681"/>
      <c r="BU200" s="681"/>
      <c r="BV200" s="681"/>
      <c r="BW200" s="687">
        <f t="shared" si="116"/>
        <v>0</v>
      </c>
      <c r="BX200" s="688" t="str">
        <f t="shared" si="117"/>
        <v>-</v>
      </c>
      <c r="BY200" s="681"/>
      <c r="BZ200" s="681"/>
      <c r="CA200" s="681"/>
      <c r="CB200" s="681"/>
      <c r="CC200" s="687">
        <f t="shared" si="118"/>
        <v>0</v>
      </c>
      <c r="CD200" s="688" t="str">
        <f t="shared" si="119"/>
        <v>-</v>
      </c>
      <c r="CE200" s="681"/>
      <c r="CF200" s="681"/>
      <c r="CG200" s="681"/>
      <c r="CH200" s="681"/>
      <c r="CI200" s="687">
        <f t="shared" si="120"/>
        <v>0</v>
      </c>
      <c r="CJ200" s="688" t="str">
        <f t="shared" si="121"/>
        <v>-</v>
      </c>
      <c r="CK200" s="687">
        <f t="shared" si="122"/>
        <v>0</v>
      </c>
      <c r="CL200" s="681"/>
      <c r="CM200" s="687">
        <f t="shared" si="123"/>
        <v>0</v>
      </c>
      <c r="CN200" s="681"/>
      <c r="CO200" s="687">
        <f t="shared" si="124"/>
        <v>0</v>
      </c>
      <c r="CP200" s="688" t="str">
        <f t="shared" si="125"/>
        <v>-</v>
      </c>
      <c r="CQ200" s="681"/>
      <c r="CR200" s="681"/>
      <c r="CS200" s="681"/>
      <c r="CT200" s="681"/>
      <c r="CU200" s="687">
        <f t="shared" si="126"/>
        <v>0</v>
      </c>
      <c r="CV200" s="688" t="str">
        <f t="shared" si="127"/>
        <v>-</v>
      </c>
      <c r="CW200" s="681"/>
      <c r="CX200" s="681"/>
      <c r="CY200" s="681"/>
      <c r="CZ200" s="681"/>
      <c r="DA200" s="687">
        <f t="shared" si="128"/>
        <v>0</v>
      </c>
      <c r="DB200" s="688" t="str">
        <f t="shared" si="129"/>
        <v>-</v>
      </c>
      <c r="DC200" s="681"/>
      <c r="DD200" s="681"/>
      <c r="DE200" s="681"/>
      <c r="DF200" s="681"/>
      <c r="DG200" s="687">
        <f t="shared" si="130"/>
        <v>0</v>
      </c>
      <c r="DH200" s="688" t="str">
        <f t="shared" si="131"/>
        <v>-</v>
      </c>
    </row>
    <row r="201" spans="1:112" ht="42.75" customHeight="1">
      <c r="B201" s="333" t="s">
        <v>1119</v>
      </c>
      <c r="C201" s="334" t="s">
        <v>95</v>
      </c>
      <c r="D201" s="333" t="s">
        <v>1119</v>
      </c>
      <c r="E201" s="528" t="s">
        <v>4750</v>
      </c>
      <c r="F201" s="528"/>
      <c r="G201" s="529"/>
      <c r="H201" s="530"/>
      <c r="I201" s="530"/>
      <c r="J201" s="335"/>
      <c r="K201" s="687">
        <f t="shared" si="88"/>
        <v>0</v>
      </c>
      <c r="L201" s="681"/>
      <c r="M201" s="687">
        <f t="shared" si="89"/>
        <v>0</v>
      </c>
      <c r="N201" s="681"/>
      <c r="O201" s="687">
        <f t="shared" si="90"/>
        <v>0</v>
      </c>
      <c r="P201" s="688" t="str">
        <f t="shared" si="91"/>
        <v>-</v>
      </c>
      <c r="Q201" s="687">
        <f t="shared" si="92"/>
        <v>0</v>
      </c>
      <c r="R201" s="681"/>
      <c r="S201" s="687">
        <f t="shared" si="93"/>
        <v>0</v>
      </c>
      <c r="T201" s="681"/>
      <c r="U201" s="687">
        <f t="shared" si="94"/>
        <v>0</v>
      </c>
      <c r="V201" s="688" t="str">
        <f t="shared" si="95"/>
        <v>-</v>
      </c>
      <c r="W201" s="681"/>
      <c r="X201" s="681"/>
      <c r="Y201" s="681"/>
      <c r="Z201" s="681"/>
      <c r="AA201" s="687">
        <f t="shared" si="96"/>
        <v>0</v>
      </c>
      <c r="AB201" s="688" t="str">
        <f t="shared" si="97"/>
        <v>-</v>
      </c>
      <c r="AC201" s="681"/>
      <c r="AD201" s="681"/>
      <c r="AE201" s="681"/>
      <c r="AF201" s="681"/>
      <c r="AG201" s="687">
        <f t="shared" si="98"/>
        <v>0</v>
      </c>
      <c r="AH201" s="688" t="str">
        <f t="shared" si="99"/>
        <v>-</v>
      </c>
      <c r="AI201" s="681"/>
      <c r="AJ201" s="681"/>
      <c r="AK201" s="681"/>
      <c r="AL201" s="681"/>
      <c r="AM201" s="687">
        <f t="shared" si="100"/>
        <v>0</v>
      </c>
      <c r="AN201" s="688" t="str">
        <f t="shared" si="101"/>
        <v>-</v>
      </c>
      <c r="AO201" s="687">
        <f t="shared" si="102"/>
        <v>0</v>
      </c>
      <c r="AP201" s="681"/>
      <c r="AQ201" s="687">
        <f t="shared" si="103"/>
        <v>0</v>
      </c>
      <c r="AR201" s="681"/>
      <c r="AS201" s="687">
        <f t="shared" si="104"/>
        <v>0</v>
      </c>
      <c r="AT201" s="688" t="str">
        <f t="shared" si="105"/>
        <v>-</v>
      </c>
      <c r="AU201" s="681"/>
      <c r="AV201" s="681"/>
      <c r="AW201" s="681"/>
      <c r="AX201" s="681"/>
      <c r="AY201" s="687">
        <f t="shared" si="106"/>
        <v>0</v>
      </c>
      <c r="AZ201" s="688" t="str">
        <f t="shared" si="107"/>
        <v>-</v>
      </c>
      <c r="BA201" s="681"/>
      <c r="BB201" s="681"/>
      <c r="BC201" s="681"/>
      <c r="BD201" s="681"/>
      <c r="BE201" s="687">
        <f t="shared" si="108"/>
        <v>0</v>
      </c>
      <c r="BF201" s="688" t="str">
        <f t="shared" si="109"/>
        <v>-</v>
      </c>
      <c r="BG201" s="681"/>
      <c r="BH201" s="681"/>
      <c r="BI201" s="681"/>
      <c r="BJ201" s="681"/>
      <c r="BK201" s="687">
        <f t="shared" si="110"/>
        <v>0</v>
      </c>
      <c r="BL201" s="688" t="str">
        <f t="shared" si="111"/>
        <v>-</v>
      </c>
      <c r="BM201" s="687">
        <f t="shared" si="112"/>
        <v>0</v>
      </c>
      <c r="BN201" s="681"/>
      <c r="BO201" s="687">
        <f t="shared" si="113"/>
        <v>0</v>
      </c>
      <c r="BP201" s="681"/>
      <c r="BQ201" s="687">
        <f t="shared" si="114"/>
        <v>0</v>
      </c>
      <c r="BR201" s="688" t="str">
        <f t="shared" si="115"/>
        <v>-</v>
      </c>
      <c r="BS201" s="681"/>
      <c r="BT201" s="681"/>
      <c r="BU201" s="681"/>
      <c r="BV201" s="681"/>
      <c r="BW201" s="687">
        <f t="shared" si="116"/>
        <v>0</v>
      </c>
      <c r="BX201" s="688" t="str">
        <f t="shared" si="117"/>
        <v>-</v>
      </c>
      <c r="BY201" s="681"/>
      <c r="BZ201" s="681"/>
      <c r="CA201" s="681"/>
      <c r="CB201" s="681"/>
      <c r="CC201" s="687">
        <f t="shared" si="118"/>
        <v>0</v>
      </c>
      <c r="CD201" s="688" t="str">
        <f t="shared" si="119"/>
        <v>-</v>
      </c>
      <c r="CE201" s="681"/>
      <c r="CF201" s="681"/>
      <c r="CG201" s="681"/>
      <c r="CH201" s="681"/>
      <c r="CI201" s="687">
        <f t="shared" si="120"/>
        <v>0</v>
      </c>
      <c r="CJ201" s="688" t="str">
        <f t="shared" si="121"/>
        <v>-</v>
      </c>
      <c r="CK201" s="687">
        <f t="shared" si="122"/>
        <v>0</v>
      </c>
      <c r="CL201" s="681"/>
      <c r="CM201" s="687">
        <f t="shared" si="123"/>
        <v>0</v>
      </c>
      <c r="CN201" s="681"/>
      <c r="CO201" s="687">
        <f t="shared" si="124"/>
        <v>0</v>
      </c>
      <c r="CP201" s="688" t="str">
        <f t="shared" si="125"/>
        <v>-</v>
      </c>
      <c r="CQ201" s="681"/>
      <c r="CR201" s="681"/>
      <c r="CS201" s="681"/>
      <c r="CT201" s="681"/>
      <c r="CU201" s="687">
        <f t="shared" si="126"/>
        <v>0</v>
      </c>
      <c r="CV201" s="688" t="str">
        <f t="shared" si="127"/>
        <v>-</v>
      </c>
      <c r="CW201" s="681"/>
      <c r="CX201" s="681"/>
      <c r="CY201" s="681"/>
      <c r="CZ201" s="681"/>
      <c r="DA201" s="687">
        <f t="shared" si="128"/>
        <v>0</v>
      </c>
      <c r="DB201" s="688" t="str">
        <f t="shared" si="129"/>
        <v>-</v>
      </c>
      <c r="DC201" s="681"/>
      <c r="DD201" s="681"/>
      <c r="DE201" s="681"/>
      <c r="DF201" s="681"/>
      <c r="DG201" s="687">
        <f t="shared" si="130"/>
        <v>0</v>
      </c>
      <c r="DH201" s="688" t="str">
        <f t="shared" si="131"/>
        <v>-</v>
      </c>
    </row>
    <row r="202" spans="1:112" ht="21.75" customHeight="1">
      <c r="A202">
        <v>33.984999999999999</v>
      </c>
      <c r="B202" s="336" t="s">
        <v>1385</v>
      </c>
      <c r="C202" s="337" t="s">
        <v>112</v>
      </c>
      <c r="D202" s="336" t="s">
        <v>1385</v>
      </c>
      <c r="E202" s="528" t="s">
        <v>4751</v>
      </c>
      <c r="F202" s="528"/>
      <c r="G202" s="529"/>
      <c r="H202" s="530"/>
      <c r="I202" s="530"/>
      <c r="J202" s="663" t="s">
        <v>1312</v>
      </c>
      <c r="K202" s="687">
        <f t="shared" ref="K202:K216" si="132">Q202+AO202+BM202+CK202</f>
        <v>371.9</v>
      </c>
      <c r="L202" s="681"/>
      <c r="M202" s="687">
        <f t="shared" ref="M202:M216" si="133">S202+AQ202+BO202+CM202</f>
        <v>0</v>
      </c>
      <c r="N202" s="681"/>
      <c r="O202" s="687">
        <f t="shared" ref="O202:O216" si="134">IFERROR(M202-K202,"-")</f>
        <v>-371.9</v>
      </c>
      <c r="P202" s="688">
        <f t="shared" ref="P202:P216" si="135">IFERROR(M202/K202,"-")</f>
        <v>0</v>
      </c>
      <c r="Q202" s="687">
        <f t="shared" ref="Q202:Q216" si="136">W202+AC202+AI202</f>
        <v>101.3</v>
      </c>
      <c r="R202" s="681"/>
      <c r="S202" s="687">
        <f t="shared" ref="S202:S216" si="137">Y202+AE202+AK202</f>
        <v>0</v>
      </c>
      <c r="T202" s="681"/>
      <c r="U202" s="687">
        <f t="shared" ref="U202:U216" si="138">IFERROR(S202-Q202,"-")</f>
        <v>-101.3</v>
      </c>
      <c r="V202" s="688">
        <f t="shared" ref="V202:V216" si="139">IFERROR(S202/Q202,"-")</f>
        <v>0</v>
      </c>
      <c r="W202" s="683">
        <v>35.1</v>
      </c>
      <c r="X202" s="681"/>
      <c r="Y202" s="681"/>
      <c r="Z202" s="681"/>
      <c r="AA202" s="687">
        <f t="shared" ref="AA202:AA216" si="140">IFERROR(Y202-W202,"-")</f>
        <v>-35.1</v>
      </c>
      <c r="AB202" s="688">
        <f t="shared" ref="AB202:AB216" si="141">IFERROR(Y202/W202,"-")</f>
        <v>0</v>
      </c>
      <c r="AC202" s="683">
        <v>31.7</v>
      </c>
      <c r="AD202" s="681"/>
      <c r="AE202" s="681"/>
      <c r="AF202" s="681"/>
      <c r="AG202" s="687">
        <f t="shared" ref="AG202:AG216" si="142">IFERROR(AE202-AC202,"-")</f>
        <v>-31.7</v>
      </c>
      <c r="AH202" s="688">
        <f t="shared" ref="AH202:AH216" si="143">IFERROR(AE202/AC202,"-")</f>
        <v>0</v>
      </c>
      <c r="AI202" s="683">
        <v>34.5</v>
      </c>
      <c r="AJ202" s="681"/>
      <c r="AK202" s="681"/>
      <c r="AL202" s="681"/>
      <c r="AM202" s="687">
        <f t="shared" ref="AM202:AM216" si="144">IFERROR(AK202-AI202,"-")</f>
        <v>-34.5</v>
      </c>
      <c r="AN202" s="688">
        <f t="shared" ref="AN202:AN216" si="145">IFERROR(AK202/AI202,"-")</f>
        <v>0</v>
      </c>
      <c r="AO202" s="687">
        <f t="shared" ref="AO202:AO216" si="146">AU202+BA202+BG202</f>
        <v>97.100000000000009</v>
      </c>
      <c r="AP202" s="681"/>
      <c r="AQ202" s="687">
        <f t="shared" ref="AQ202:AQ216" si="147">AW202+BC202+BI202</f>
        <v>0</v>
      </c>
      <c r="AR202" s="681"/>
      <c r="AS202" s="687">
        <f t="shared" ref="AS202:AS216" si="148">IFERROR(AQ202-AO202,"-")</f>
        <v>-97.100000000000009</v>
      </c>
      <c r="AT202" s="688">
        <f t="shared" ref="AT202:AT216" si="149">IFERROR(AQ202/AO202,"-")</f>
        <v>0</v>
      </c>
      <c r="AU202" s="683">
        <v>32.6</v>
      </c>
      <c r="AV202" s="681"/>
      <c r="AW202" s="681"/>
      <c r="AX202" s="681"/>
      <c r="AY202" s="687">
        <f t="shared" ref="AY202:AY216" si="150">IFERROR(AW202-AU202,"-")</f>
        <v>-32.6</v>
      </c>
      <c r="AZ202" s="688">
        <f t="shared" ref="AZ202:AZ216" si="151">IFERROR(AW202/AU202,"-")</f>
        <v>0</v>
      </c>
      <c r="BA202" s="683">
        <v>32.799999999999997</v>
      </c>
      <c r="BB202" s="681"/>
      <c r="BC202" s="681"/>
      <c r="BD202" s="681"/>
      <c r="BE202" s="687">
        <f t="shared" ref="BE202:BE216" si="152">IFERROR(BC202-BA202,"-")</f>
        <v>-32.799999999999997</v>
      </c>
      <c r="BF202" s="688">
        <f t="shared" ref="BF202:BF216" si="153">IFERROR(BC202/BA202,"-")</f>
        <v>0</v>
      </c>
      <c r="BG202" s="683">
        <v>31.7</v>
      </c>
      <c r="BH202" s="681"/>
      <c r="BI202" s="681"/>
      <c r="BJ202" s="681"/>
      <c r="BK202" s="687">
        <f t="shared" ref="BK202:BK216" si="154">IFERROR(BI202-BG202,"-")</f>
        <v>-31.7</v>
      </c>
      <c r="BL202" s="688">
        <f t="shared" ref="BL202:BL216" si="155">IFERROR(BI202/BG202,"-")</f>
        <v>0</v>
      </c>
      <c r="BM202" s="687">
        <f t="shared" ref="BM202:BM216" si="156">BS202+BY202+CE202</f>
        <v>70.099999999999994</v>
      </c>
      <c r="BN202" s="681"/>
      <c r="BO202" s="687">
        <f t="shared" ref="BO202:BO216" si="157">BU202+CA202+CG202</f>
        <v>0</v>
      </c>
      <c r="BP202" s="681"/>
      <c r="BQ202" s="687">
        <f t="shared" ref="BQ202:BQ216" si="158">IFERROR(BO202-BM202,"-")</f>
        <v>-70.099999999999994</v>
      </c>
      <c r="BR202" s="688">
        <f t="shared" ref="BR202:BR216" si="159">IFERROR(BO202/BM202,"-")</f>
        <v>0</v>
      </c>
      <c r="BS202" s="683">
        <v>3.7</v>
      </c>
      <c r="BT202" s="681"/>
      <c r="BU202" s="681"/>
      <c r="BV202" s="681"/>
      <c r="BW202" s="687">
        <f t="shared" ref="BW202:BW216" si="160">IFERROR(BU202-BS202,"-")</f>
        <v>-3.7</v>
      </c>
      <c r="BX202" s="688">
        <f t="shared" ref="BX202:BX216" si="161">IFERROR(BU202/BS202,"-")</f>
        <v>0</v>
      </c>
      <c r="BY202" s="683">
        <v>33.299999999999997</v>
      </c>
      <c r="BZ202" s="681"/>
      <c r="CA202" s="681"/>
      <c r="CB202" s="681"/>
      <c r="CC202" s="687">
        <f t="shared" ref="CC202:CC216" si="162">IFERROR(CA202-BY202,"-")</f>
        <v>-33.299999999999997</v>
      </c>
      <c r="CD202" s="688">
        <f t="shared" ref="CD202:CD216" si="163">IFERROR(CA202/BY202,"-")</f>
        <v>0</v>
      </c>
      <c r="CE202" s="683">
        <v>33.1</v>
      </c>
      <c r="CF202" s="681"/>
      <c r="CG202" s="681"/>
      <c r="CH202" s="681"/>
      <c r="CI202" s="687">
        <f t="shared" ref="CI202:CI216" si="164">IFERROR(CG202-CE202,"-")</f>
        <v>-33.1</v>
      </c>
      <c r="CJ202" s="688">
        <f t="shared" ref="CJ202:CJ216" si="165">IFERROR(CG202/CE202,"-")</f>
        <v>0</v>
      </c>
      <c r="CK202" s="687">
        <f t="shared" ref="CK202:CK216" si="166">CQ202+CW202+DC202</f>
        <v>103.4</v>
      </c>
      <c r="CL202" s="681"/>
      <c r="CM202" s="687">
        <f t="shared" ref="CM202:CM216" si="167">CS202+CY202+DE202</f>
        <v>0</v>
      </c>
      <c r="CN202" s="681"/>
      <c r="CO202" s="687">
        <f t="shared" ref="CO202:CO216" si="168">IFERROR(CM202-CK202,"-")</f>
        <v>-103.4</v>
      </c>
      <c r="CP202" s="688">
        <f t="shared" ref="CP202:CP216" si="169">IFERROR(CM202/CK202,"-")</f>
        <v>0</v>
      </c>
      <c r="CQ202" s="683">
        <v>34.5</v>
      </c>
      <c r="CR202" s="681"/>
      <c r="CS202" s="681"/>
      <c r="CT202" s="681"/>
      <c r="CU202" s="687">
        <f t="shared" ref="CU202:CU216" si="170">IFERROR(CS202-CQ202,"-")</f>
        <v>-34.5</v>
      </c>
      <c r="CV202" s="688">
        <f t="shared" ref="CV202:CV216" si="171">IFERROR(CS202/CQ202,"-")</f>
        <v>0</v>
      </c>
      <c r="CW202" s="683">
        <v>33.9</v>
      </c>
      <c r="CX202" s="681"/>
      <c r="CY202" s="681"/>
      <c r="CZ202" s="681"/>
      <c r="DA202" s="687">
        <f t="shared" ref="DA202:DA216" si="172">IFERROR(CY202-CW202,"-")</f>
        <v>-33.9</v>
      </c>
      <c r="DB202" s="688">
        <f t="shared" ref="DB202:DB216" si="173">IFERROR(CY202/CW202,"-")</f>
        <v>0</v>
      </c>
      <c r="DC202" s="683">
        <v>35</v>
      </c>
      <c r="DD202" s="681"/>
      <c r="DE202" s="681"/>
      <c r="DF202" s="681"/>
      <c r="DG202" s="687">
        <f t="shared" ref="DG202:DG216" si="174">IFERROR(DE202-DC202,"-")</f>
        <v>-35</v>
      </c>
      <c r="DH202" s="688">
        <f t="shared" ref="DH202:DH216" si="175">IFERROR(DE202/DC202,"-")</f>
        <v>0</v>
      </c>
    </row>
    <row r="203" spans="1:112" ht="42.75" customHeight="1">
      <c r="B203" s="333" t="s">
        <v>4559</v>
      </c>
      <c r="C203" s="334" t="s">
        <v>433</v>
      </c>
      <c r="D203" s="333" t="s">
        <v>4559</v>
      </c>
      <c r="E203" s="528" t="s">
        <v>4752</v>
      </c>
      <c r="F203" s="528"/>
      <c r="G203" s="529"/>
      <c r="H203" s="530"/>
      <c r="I203" s="530"/>
      <c r="J203" s="335" t="s">
        <v>883</v>
      </c>
      <c r="K203" s="687">
        <f t="shared" si="132"/>
        <v>0</v>
      </c>
      <c r="L203" s="681"/>
      <c r="M203" s="687">
        <f t="shared" si="133"/>
        <v>0</v>
      </c>
      <c r="N203" s="681"/>
      <c r="O203" s="687">
        <f t="shared" si="134"/>
        <v>0</v>
      </c>
      <c r="P203" s="688" t="str">
        <f t="shared" si="135"/>
        <v>-</v>
      </c>
      <c r="Q203" s="687">
        <f t="shared" si="136"/>
        <v>0</v>
      </c>
      <c r="R203" s="681"/>
      <c r="S203" s="687">
        <f t="shared" si="137"/>
        <v>0</v>
      </c>
      <c r="T203" s="681"/>
      <c r="U203" s="687">
        <f t="shared" si="138"/>
        <v>0</v>
      </c>
      <c r="V203" s="688" t="str">
        <f t="shared" si="139"/>
        <v>-</v>
      </c>
      <c r="W203" s="681"/>
      <c r="X203" s="681"/>
      <c r="Y203" s="681"/>
      <c r="Z203" s="681"/>
      <c r="AA203" s="687">
        <f t="shared" si="140"/>
        <v>0</v>
      </c>
      <c r="AB203" s="688" t="str">
        <f t="shared" si="141"/>
        <v>-</v>
      </c>
      <c r="AC203" s="681"/>
      <c r="AD203" s="681"/>
      <c r="AE203" s="681"/>
      <c r="AF203" s="681"/>
      <c r="AG203" s="687">
        <f t="shared" si="142"/>
        <v>0</v>
      </c>
      <c r="AH203" s="688" t="str">
        <f t="shared" si="143"/>
        <v>-</v>
      </c>
      <c r="AI203" s="681"/>
      <c r="AJ203" s="681"/>
      <c r="AK203" s="681"/>
      <c r="AL203" s="681"/>
      <c r="AM203" s="687">
        <f t="shared" si="144"/>
        <v>0</v>
      </c>
      <c r="AN203" s="688" t="str">
        <f t="shared" si="145"/>
        <v>-</v>
      </c>
      <c r="AO203" s="687">
        <f t="shared" si="146"/>
        <v>0</v>
      </c>
      <c r="AP203" s="681"/>
      <c r="AQ203" s="687">
        <f t="shared" si="147"/>
        <v>0</v>
      </c>
      <c r="AR203" s="681"/>
      <c r="AS203" s="687">
        <f t="shared" si="148"/>
        <v>0</v>
      </c>
      <c r="AT203" s="688" t="str">
        <f t="shared" si="149"/>
        <v>-</v>
      </c>
      <c r="AU203" s="681"/>
      <c r="AV203" s="681"/>
      <c r="AW203" s="681"/>
      <c r="AX203" s="681"/>
      <c r="AY203" s="687">
        <f t="shared" si="150"/>
        <v>0</v>
      </c>
      <c r="AZ203" s="688" t="str">
        <f t="shared" si="151"/>
        <v>-</v>
      </c>
      <c r="BA203" s="681"/>
      <c r="BB203" s="681"/>
      <c r="BC203" s="681"/>
      <c r="BD203" s="681"/>
      <c r="BE203" s="687">
        <f t="shared" si="152"/>
        <v>0</v>
      </c>
      <c r="BF203" s="688" t="str">
        <f t="shared" si="153"/>
        <v>-</v>
      </c>
      <c r="BG203" s="681"/>
      <c r="BH203" s="681"/>
      <c r="BI203" s="681"/>
      <c r="BJ203" s="681"/>
      <c r="BK203" s="687">
        <f t="shared" si="154"/>
        <v>0</v>
      </c>
      <c r="BL203" s="688" t="str">
        <f t="shared" si="155"/>
        <v>-</v>
      </c>
      <c r="BM203" s="687">
        <f t="shared" si="156"/>
        <v>0</v>
      </c>
      <c r="BN203" s="681"/>
      <c r="BO203" s="687">
        <f t="shared" si="157"/>
        <v>0</v>
      </c>
      <c r="BP203" s="681"/>
      <c r="BQ203" s="687">
        <f t="shared" si="158"/>
        <v>0</v>
      </c>
      <c r="BR203" s="688" t="str">
        <f t="shared" si="159"/>
        <v>-</v>
      </c>
      <c r="BS203" s="681"/>
      <c r="BT203" s="681"/>
      <c r="BU203" s="681"/>
      <c r="BV203" s="681"/>
      <c r="BW203" s="687">
        <f t="shared" si="160"/>
        <v>0</v>
      </c>
      <c r="BX203" s="688" t="str">
        <f t="shared" si="161"/>
        <v>-</v>
      </c>
      <c r="BY203" s="681"/>
      <c r="BZ203" s="681"/>
      <c r="CA203" s="681"/>
      <c r="CB203" s="681"/>
      <c r="CC203" s="687">
        <f t="shared" si="162"/>
        <v>0</v>
      </c>
      <c r="CD203" s="688" t="str">
        <f t="shared" si="163"/>
        <v>-</v>
      </c>
      <c r="CE203" s="681"/>
      <c r="CF203" s="681"/>
      <c r="CG203" s="681"/>
      <c r="CH203" s="681"/>
      <c r="CI203" s="687">
        <f t="shared" si="164"/>
        <v>0</v>
      </c>
      <c r="CJ203" s="688" t="str">
        <f t="shared" si="165"/>
        <v>-</v>
      </c>
      <c r="CK203" s="687">
        <f t="shared" si="166"/>
        <v>0</v>
      </c>
      <c r="CL203" s="681"/>
      <c r="CM203" s="687">
        <f t="shared" si="167"/>
        <v>0</v>
      </c>
      <c r="CN203" s="681"/>
      <c r="CO203" s="687">
        <f t="shared" si="168"/>
        <v>0</v>
      </c>
      <c r="CP203" s="688" t="str">
        <f t="shared" si="169"/>
        <v>-</v>
      </c>
      <c r="CQ203" s="681"/>
      <c r="CR203" s="681"/>
      <c r="CS203" s="681"/>
      <c r="CT203" s="681"/>
      <c r="CU203" s="687">
        <f t="shared" si="170"/>
        <v>0</v>
      </c>
      <c r="CV203" s="688" t="str">
        <f t="shared" si="171"/>
        <v>-</v>
      </c>
      <c r="CW203" s="681"/>
      <c r="CX203" s="681"/>
      <c r="CY203" s="681"/>
      <c r="CZ203" s="681"/>
      <c r="DA203" s="687">
        <f t="shared" si="172"/>
        <v>0</v>
      </c>
      <c r="DB203" s="688" t="str">
        <f t="shared" si="173"/>
        <v>-</v>
      </c>
      <c r="DC203" s="681"/>
      <c r="DD203" s="681"/>
      <c r="DE203" s="681"/>
      <c r="DF203" s="681"/>
      <c r="DG203" s="687">
        <f t="shared" si="174"/>
        <v>0</v>
      </c>
      <c r="DH203" s="688" t="str">
        <f t="shared" si="175"/>
        <v>-</v>
      </c>
    </row>
    <row r="204" spans="1:112" ht="21.75" customHeight="1">
      <c r="A204">
        <v>51.143000000000001</v>
      </c>
      <c r="B204" s="336" t="s">
        <v>4753</v>
      </c>
      <c r="C204" s="337" t="s">
        <v>151</v>
      </c>
      <c r="D204" s="336" t="s">
        <v>4753</v>
      </c>
      <c r="E204" s="528" t="s">
        <v>4754</v>
      </c>
      <c r="F204" s="528"/>
      <c r="G204" s="529"/>
      <c r="H204" s="530"/>
      <c r="I204" s="530"/>
      <c r="J204" s="663" t="s">
        <v>883</v>
      </c>
      <c r="K204" s="687">
        <f t="shared" si="132"/>
        <v>547.29999999999995</v>
      </c>
      <c r="L204" s="681"/>
      <c r="M204" s="687">
        <f t="shared" si="133"/>
        <v>0</v>
      </c>
      <c r="N204" s="681"/>
      <c r="O204" s="687">
        <f t="shared" si="134"/>
        <v>-547.29999999999995</v>
      </c>
      <c r="P204" s="688">
        <f t="shared" si="135"/>
        <v>0</v>
      </c>
      <c r="Q204" s="687">
        <f t="shared" si="136"/>
        <v>150.39999999999998</v>
      </c>
      <c r="R204" s="681"/>
      <c r="S204" s="687">
        <f t="shared" si="137"/>
        <v>0</v>
      </c>
      <c r="T204" s="681"/>
      <c r="U204" s="687">
        <f t="shared" si="138"/>
        <v>-150.39999999999998</v>
      </c>
      <c r="V204" s="688">
        <f t="shared" si="139"/>
        <v>0</v>
      </c>
      <c r="W204" s="683">
        <v>52.1</v>
      </c>
      <c r="X204" s="681"/>
      <c r="Y204" s="681"/>
      <c r="Z204" s="681"/>
      <c r="AA204" s="687">
        <f t="shared" si="140"/>
        <v>-52.1</v>
      </c>
      <c r="AB204" s="688">
        <f t="shared" si="141"/>
        <v>0</v>
      </c>
      <c r="AC204" s="683">
        <v>47</v>
      </c>
      <c r="AD204" s="681"/>
      <c r="AE204" s="681"/>
      <c r="AF204" s="681"/>
      <c r="AG204" s="687">
        <f t="shared" si="142"/>
        <v>-47</v>
      </c>
      <c r="AH204" s="688">
        <f t="shared" si="143"/>
        <v>0</v>
      </c>
      <c r="AI204" s="683">
        <v>51.3</v>
      </c>
      <c r="AJ204" s="681"/>
      <c r="AK204" s="681"/>
      <c r="AL204" s="681"/>
      <c r="AM204" s="687">
        <f t="shared" si="144"/>
        <v>-51.3</v>
      </c>
      <c r="AN204" s="688">
        <f t="shared" si="145"/>
        <v>0</v>
      </c>
      <c r="AO204" s="687">
        <f t="shared" si="146"/>
        <v>143.39999999999998</v>
      </c>
      <c r="AP204" s="681"/>
      <c r="AQ204" s="687">
        <f t="shared" si="147"/>
        <v>0</v>
      </c>
      <c r="AR204" s="681"/>
      <c r="AS204" s="687">
        <f t="shared" si="148"/>
        <v>-143.39999999999998</v>
      </c>
      <c r="AT204" s="688">
        <f t="shared" si="149"/>
        <v>0</v>
      </c>
      <c r="AU204" s="683">
        <v>48.2</v>
      </c>
      <c r="AV204" s="681"/>
      <c r="AW204" s="681"/>
      <c r="AX204" s="681"/>
      <c r="AY204" s="687">
        <f t="shared" si="150"/>
        <v>-48.2</v>
      </c>
      <c r="AZ204" s="688">
        <f t="shared" si="151"/>
        <v>0</v>
      </c>
      <c r="BA204" s="683">
        <v>48.4</v>
      </c>
      <c r="BB204" s="681"/>
      <c r="BC204" s="681"/>
      <c r="BD204" s="681"/>
      <c r="BE204" s="687">
        <f t="shared" si="152"/>
        <v>-48.4</v>
      </c>
      <c r="BF204" s="688">
        <f t="shared" si="153"/>
        <v>0</v>
      </c>
      <c r="BG204" s="683">
        <v>46.8</v>
      </c>
      <c r="BH204" s="681"/>
      <c r="BI204" s="681"/>
      <c r="BJ204" s="681"/>
      <c r="BK204" s="687">
        <f t="shared" si="154"/>
        <v>-46.8</v>
      </c>
      <c r="BL204" s="688">
        <f t="shared" si="155"/>
        <v>0</v>
      </c>
      <c r="BM204" s="687">
        <f t="shared" si="156"/>
        <v>99.7</v>
      </c>
      <c r="BN204" s="681"/>
      <c r="BO204" s="687">
        <f t="shared" si="157"/>
        <v>0</v>
      </c>
      <c r="BP204" s="681"/>
      <c r="BQ204" s="687">
        <f t="shared" si="158"/>
        <v>-99.7</v>
      </c>
      <c r="BR204" s="688">
        <f t="shared" si="159"/>
        <v>0</v>
      </c>
      <c r="BS204" s="683">
        <v>1.6</v>
      </c>
      <c r="BT204" s="681"/>
      <c r="BU204" s="681"/>
      <c r="BV204" s="681"/>
      <c r="BW204" s="687">
        <f t="shared" si="160"/>
        <v>-1.6</v>
      </c>
      <c r="BX204" s="688">
        <f t="shared" si="161"/>
        <v>0</v>
      </c>
      <c r="BY204" s="683">
        <v>49.1</v>
      </c>
      <c r="BZ204" s="681"/>
      <c r="CA204" s="681"/>
      <c r="CB204" s="681"/>
      <c r="CC204" s="687">
        <f t="shared" si="162"/>
        <v>-49.1</v>
      </c>
      <c r="CD204" s="688">
        <f t="shared" si="163"/>
        <v>0</v>
      </c>
      <c r="CE204" s="683">
        <v>49</v>
      </c>
      <c r="CF204" s="681"/>
      <c r="CG204" s="681"/>
      <c r="CH204" s="681"/>
      <c r="CI204" s="687">
        <f t="shared" si="164"/>
        <v>-49</v>
      </c>
      <c r="CJ204" s="688">
        <f t="shared" si="165"/>
        <v>0</v>
      </c>
      <c r="CK204" s="687">
        <f t="shared" si="166"/>
        <v>153.79999999999998</v>
      </c>
      <c r="CL204" s="681"/>
      <c r="CM204" s="687">
        <f t="shared" si="167"/>
        <v>0</v>
      </c>
      <c r="CN204" s="681"/>
      <c r="CO204" s="687">
        <f t="shared" si="168"/>
        <v>-153.79999999999998</v>
      </c>
      <c r="CP204" s="688">
        <f t="shared" si="169"/>
        <v>0</v>
      </c>
      <c r="CQ204" s="683">
        <v>51.3</v>
      </c>
      <c r="CR204" s="681"/>
      <c r="CS204" s="681"/>
      <c r="CT204" s="681"/>
      <c r="CU204" s="687">
        <f t="shared" si="170"/>
        <v>-51.3</v>
      </c>
      <c r="CV204" s="688">
        <f t="shared" si="171"/>
        <v>0</v>
      </c>
      <c r="CW204" s="683">
        <v>50.4</v>
      </c>
      <c r="CX204" s="681"/>
      <c r="CY204" s="681"/>
      <c r="CZ204" s="681"/>
      <c r="DA204" s="687">
        <f t="shared" si="172"/>
        <v>-50.4</v>
      </c>
      <c r="DB204" s="688">
        <f t="shared" si="173"/>
        <v>0</v>
      </c>
      <c r="DC204" s="683">
        <v>52.1</v>
      </c>
      <c r="DD204" s="681"/>
      <c r="DE204" s="681"/>
      <c r="DF204" s="681"/>
      <c r="DG204" s="687">
        <f t="shared" si="174"/>
        <v>-52.1</v>
      </c>
      <c r="DH204" s="688">
        <f t="shared" si="175"/>
        <v>0</v>
      </c>
    </row>
    <row r="205" spans="1:112" ht="21.75" customHeight="1">
      <c r="A205">
        <v>16.427</v>
      </c>
      <c r="B205" s="344" t="s">
        <v>4573</v>
      </c>
      <c r="C205" s="337"/>
      <c r="D205" s="344" t="s">
        <v>4573</v>
      </c>
      <c r="E205" s="528" t="s">
        <v>4755</v>
      </c>
      <c r="F205" s="528"/>
      <c r="G205" s="529"/>
      <c r="H205" s="530"/>
      <c r="I205" s="530"/>
      <c r="J205" s="663" t="s">
        <v>883</v>
      </c>
      <c r="K205" s="687">
        <f t="shared" si="132"/>
        <v>174.1</v>
      </c>
      <c r="L205" s="681"/>
      <c r="M205" s="687">
        <f t="shared" si="133"/>
        <v>0</v>
      </c>
      <c r="N205" s="681"/>
      <c r="O205" s="687">
        <f t="shared" si="134"/>
        <v>-174.1</v>
      </c>
      <c r="P205" s="688">
        <f t="shared" si="135"/>
        <v>0</v>
      </c>
      <c r="Q205" s="687">
        <f t="shared" si="136"/>
        <v>48.5</v>
      </c>
      <c r="R205" s="681"/>
      <c r="S205" s="687">
        <f t="shared" si="137"/>
        <v>0</v>
      </c>
      <c r="T205" s="681"/>
      <c r="U205" s="687">
        <f t="shared" si="138"/>
        <v>-48.5</v>
      </c>
      <c r="V205" s="688">
        <f t="shared" si="139"/>
        <v>0</v>
      </c>
      <c r="W205" s="683">
        <v>17.600000000000001</v>
      </c>
      <c r="X205" s="681"/>
      <c r="Y205" s="681"/>
      <c r="Z205" s="681"/>
      <c r="AA205" s="687">
        <f t="shared" si="140"/>
        <v>-17.600000000000001</v>
      </c>
      <c r="AB205" s="688">
        <f t="shared" si="141"/>
        <v>0</v>
      </c>
      <c r="AC205" s="683">
        <v>15</v>
      </c>
      <c r="AD205" s="681"/>
      <c r="AE205" s="681"/>
      <c r="AF205" s="681"/>
      <c r="AG205" s="687">
        <f t="shared" si="142"/>
        <v>-15</v>
      </c>
      <c r="AH205" s="688">
        <f t="shared" si="143"/>
        <v>0</v>
      </c>
      <c r="AI205" s="683">
        <v>15.9</v>
      </c>
      <c r="AJ205" s="681"/>
      <c r="AK205" s="681"/>
      <c r="AL205" s="681"/>
      <c r="AM205" s="687">
        <f t="shared" si="144"/>
        <v>-15.9</v>
      </c>
      <c r="AN205" s="688">
        <f t="shared" si="145"/>
        <v>0</v>
      </c>
      <c r="AO205" s="687">
        <f t="shared" si="146"/>
        <v>44.699999999999996</v>
      </c>
      <c r="AP205" s="681"/>
      <c r="AQ205" s="687">
        <f t="shared" si="147"/>
        <v>0</v>
      </c>
      <c r="AR205" s="681"/>
      <c r="AS205" s="687">
        <f t="shared" si="148"/>
        <v>-44.699999999999996</v>
      </c>
      <c r="AT205" s="688">
        <f t="shared" si="149"/>
        <v>0</v>
      </c>
      <c r="AU205" s="683">
        <v>15.2</v>
      </c>
      <c r="AV205" s="681"/>
      <c r="AW205" s="681"/>
      <c r="AX205" s="681"/>
      <c r="AY205" s="687">
        <f t="shared" si="150"/>
        <v>-15.2</v>
      </c>
      <c r="AZ205" s="688">
        <f t="shared" si="151"/>
        <v>0</v>
      </c>
      <c r="BA205" s="683">
        <v>14.6</v>
      </c>
      <c r="BB205" s="681"/>
      <c r="BC205" s="681"/>
      <c r="BD205" s="681"/>
      <c r="BE205" s="687">
        <f t="shared" si="152"/>
        <v>-14.6</v>
      </c>
      <c r="BF205" s="688">
        <f t="shared" si="153"/>
        <v>0</v>
      </c>
      <c r="BG205" s="683">
        <v>14.9</v>
      </c>
      <c r="BH205" s="681"/>
      <c r="BI205" s="681"/>
      <c r="BJ205" s="681"/>
      <c r="BK205" s="687">
        <f t="shared" si="154"/>
        <v>-14.9</v>
      </c>
      <c r="BL205" s="688">
        <f t="shared" si="155"/>
        <v>0</v>
      </c>
      <c r="BM205" s="687">
        <f t="shared" si="156"/>
        <v>30.7</v>
      </c>
      <c r="BN205" s="681"/>
      <c r="BO205" s="687">
        <f t="shared" si="157"/>
        <v>0</v>
      </c>
      <c r="BP205" s="681"/>
      <c r="BQ205" s="687">
        <f t="shared" si="158"/>
        <v>-30.7</v>
      </c>
      <c r="BR205" s="688">
        <f t="shared" si="159"/>
        <v>0</v>
      </c>
      <c r="BS205" s="683">
        <v>0.2</v>
      </c>
      <c r="BT205" s="681"/>
      <c r="BU205" s="681"/>
      <c r="BV205" s="681"/>
      <c r="BW205" s="687">
        <f t="shared" si="160"/>
        <v>-0.2</v>
      </c>
      <c r="BX205" s="688">
        <f t="shared" si="161"/>
        <v>0</v>
      </c>
      <c r="BY205" s="683">
        <v>15.2</v>
      </c>
      <c r="BZ205" s="681"/>
      <c r="CA205" s="681"/>
      <c r="CB205" s="681"/>
      <c r="CC205" s="687">
        <f t="shared" si="162"/>
        <v>-15.2</v>
      </c>
      <c r="CD205" s="688">
        <f t="shared" si="163"/>
        <v>0</v>
      </c>
      <c r="CE205" s="683">
        <v>15.3</v>
      </c>
      <c r="CF205" s="681"/>
      <c r="CG205" s="681"/>
      <c r="CH205" s="681"/>
      <c r="CI205" s="687">
        <f t="shared" si="164"/>
        <v>-15.3</v>
      </c>
      <c r="CJ205" s="688">
        <f t="shared" si="165"/>
        <v>0</v>
      </c>
      <c r="CK205" s="687">
        <f t="shared" si="166"/>
        <v>50.2</v>
      </c>
      <c r="CL205" s="681"/>
      <c r="CM205" s="687">
        <f t="shared" si="167"/>
        <v>0</v>
      </c>
      <c r="CN205" s="681"/>
      <c r="CO205" s="687">
        <f t="shared" si="168"/>
        <v>-50.2</v>
      </c>
      <c r="CP205" s="688">
        <f t="shared" si="169"/>
        <v>0</v>
      </c>
      <c r="CQ205" s="683">
        <v>17.399999999999999</v>
      </c>
      <c r="CR205" s="681"/>
      <c r="CS205" s="681"/>
      <c r="CT205" s="681"/>
      <c r="CU205" s="687">
        <f t="shared" si="170"/>
        <v>-17.399999999999999</v>
      </c>
      <c r="CV205" s="688">
        <f t="shared" si="171"/>
        <v>0</v>
      </c>
      <c r="CW205" s="683">
        <v>16.100000000000001</v>
      </c>
      <c r="CX205" s="681"/>
      <c r="CY205" s="681"/>
      <c r="CZ205" s="681"/>
      <c r="DA205" s="687">
        <f t="shared" si="172"/>
        <v>-16.100000000000001</v>
      </c>
      <c r="DB205" s="688">
        <f t="shared" si="173"/>
        <v>0</v>
      </c>
      <c r="DC205" s="683">
        <v>16.7</v>
      </c>
      <c r="DD205" s="681"/>
      <c r="DE205" s="681"/>
      <c r="DF205" s="681"/>
      <c r="DG205" s="687">
        <f t="shared" si="174"/>
        <v>-16.7</v>
      </c>
      <c r="DH205" s="688">
        <f t="shared" si="175"/>
        <v>0</v>
      </c>
    </row>
    <row r="206" spans="1:112" ht="21.75" customHeight="1">
      <c r="A206">
        <v>60.177999999999997</v>
      </c>
      <c r="B206" s="336" t="s">
        <v>4756</v>
      </c>
      <c r="C206" s="337" t="s">
        <v>153</v>
      </c>
      <c r="D206" s="336" t="s">
        <v>4756</v>
      </c>
      <c r="E206" s="528" t="s">
        <v>4757</v>
      </c>
      <c r="F206" s="528"/>
      <c r="G206" s="529"/>
      <c r="H206" s="530"/>
      <c r="I206" s="530"/>
      <c r="J206" s="663" t="s">
        <v>883</v>
      </c>
      <c r="K206" s="687">
        <f t="shared" si="132"/>
        <v>640.70000000000005</v>
      </c>
      <c r="L206" s="681"/>
      <c r="M206" s="687">
        <f t="shared" si="133"/>
        <v>0</v>
      </c>
      <c r="N206" s="681"/>
      <c r="O206" s="687">
        <f t="shared" si="134"/>
        <v>-640.70000000000005</v>
      </c>
      <c r="P206" s="688">
        <f t="shared" si="135"/>
        <v>0</v>
      </c>
      <c r="Q206" s="687">
        <f t="shared" si="136"/>
        <v>175.7</v>
      </c>
      <c r="R206" s="681"/>
      <c r="S206" s="687">
        <f t="shared" si="137"/>
        <v>0</v>
      </c>
      <c r="T206" s="681"/>
      <c r="U206" s="687">
        <f t="shared" si="138"/>
        <v>-175.7</v>
      </c>
      <c r="V206" s="688">
        <f t="shared" si="139"/>
        <v>0</v>
      </c>
      <c r="W206" s="683">
        <v>59.4</v>
      </c>
      <c r="X206" s="681"/>
      <c r="Y206" s="681"/>
      <c r="Z206" s="681"/>
      <c r="AA206" s="687">
        <f t="shared" si="140"/>
        <v>-59.4</v>
      </c>
      <c r="AB206" s="688">
        <f t="shared" si="141"/>
        <v>0</v>
      </c>
      <c r="AC206" s="683">
        <v>55.2</v>
      </c>
      <c r="AD206" s="681"/>
      <c r="AE206" s="681"/>
      <c r="AF206" s="681"/>
      <c r="AG206" s="687">
        <f t="shared" si="142"/>
        <v>-55.2</v>
      </c>
      <c r="AH206" s="688">
        <f t="shared" si="143"/>
        <v>0</v>
      </c>
      <c r="AI206" s="683">
        <v>61.1</v>
      </c>
      <c r="AJ206" s="681"/>
      <c r="AK206" s="681"/>
      <c r="AL206" s="681"/>
      <c r="AM206" s="687">
        <f t="shared" si="144"/>
        <v>-61.1</v>
      </c>
      <c r="AN206" s="688">
        <f t="shared" si="145"/>
        <v>0</v>
      </c>
      <c r="AO206" s="687">
        <f t="shared" si="146"/>
        <v>168.9</v>
      </c>
      <c r="AP206" s="681"/>
      <c r="AQ206" s="687">
        <f t="shared" si="147"/>
        <v>0</v>
      </c>
      <c r="AR206" s="681"/>
      <c r="AS206" s="687">
        <f t="shared" si="148"/>
        <v>-168.9</v>
      </c>
      <c r="AT206" s="688">
        <f t="shared" si="149"/>
        <v>0</v>
      </c>
      <c r="AU206" s="683">
        <v>56.6</v>
      </c>
      <c r="AV206" s="681"/>
      <c r="AW206" s="681"/>
      <c r="AX206" s="681"/>
      <c r="AY206" s="687">
        <f t="shared" si="150"/>
        <v>-56.6</v>
      </c>
      <c r="AZ206" s="688">
        <f t="shared" si="151"/>
        <v>0</v>
      </c>
      <c r="BA206" s="683">
        <v>57.7</v>
      </c>
      <c r="BB206" s="681"/>
      <c r="BC206" s="681"/>
      <c r="BD206" s="681"/>
      <c r="BE206" s="687">
        <f t="shared" si="152"/>
        <v>-57.7</v>
      </c>
      <c r="BF206" s="688">
        <f t="shared" si="153"/>
        <v>0</v>
      </c>
      <c r="BG206" s="683">
        <v>54.6</v>
      </c>
      <c r="BH206" s="681"/>
      <c r="BI206" s="681"/>
      <c r="BJ206" s="681"/>
      <c r="BK206" s="687">
        <f t="shared" si="154"/>
        <v>-54.6</v>
      </c>
      <c r="BL206" s="688">
        <f t="shared" si="155"/>
        <v>0</v>
      </c>
      <c r="BM206" s="687">
        <f t="shared" si="156"/>
        <v>117.4</v>
      </c>
      <c r="BN206" s="681"/>
      <c r="BO206" s="687">
        <f t="shared" si="157"/>
        <v>0</v>
      </c>
      <c r="BP206" s="681"/>
      <c r="BQ206" s="687">
        <f t="shared" si="158"/>
        <v>-117.4</v>
      </c>
      <c r="BR206" s="688">
        <f t="shared" si="159"/>
        <v>0</v>
      </c>
      <c r="BS206" s="683">
        <v>1.8</v>
      </c>
      <c r="BT206" s="681"/>
      <c r="BU206" s="681"/>
      <c r="BV206" s="681"/>
      <c r="BW206" s="687">
        <f t="shared" si="160"/>
        <v>-1.8</v>
      </c>
      <c r="BX206" s="688">
        <f t="shared" si="161"/>
        <v>0</v>
      </c>
      <c r="BY206" s="683">
        <v>58</v>
      </c>
      <c r="BZ206" s="681"/>
      <c r="CA206" s="681"/>
      <c r="CB206" s="681"/>
      <c r="CC206" s="687">
        <f t="shared" si="162"/>
        <v>-58</v>
      </c>
      <c r="CD206" s="688">
        <f t="shared" si="163"/>
        <v>0</v>
      </c>
      <c r="CE206" s="683">
        <v>57.6</v>
      </c>
      <c r="CF206" s="681"/>
      <c r="CG206" s="681"/>
      <c r="CH206" s="681"/>
      <c r="CI206" s="687">
        <f t="shared" si="164"/>
        <v>-57.6</v>
      </c>
      <c r="CJ206" s="688">
        <f t="shared" si="165"/>
        <v>0</v>
      </c>
      <c r="CK206" s="687">
        <f t="shared" si="166"/>
        <v>178.7</v>
      </c>
      <c r="CL206" s="681"/>
      <c r="CM206" s="687">
        <f t="shared" si="167"/>
        <v>0</v>
      </c>
      <c r="CN206" s="681"/>
      <c r="CO206" s="687">
        <f t="shared" si="168"/>
        <v>-178.7</v>
      </c>
      <c r="CP206" s="688">
        <f t="shared" si="169"/>
        <v>0</v>
      </c>
      <c r="CQ206" s="683">
        <v>58.5</v>
      </c>
      <c r="CR206" s="681"/>
      <c r="CS206" s="681"/>
      <c r="CT206" s="681"/>
      <c r="CU206" s="687">
        <f t="shared" si="170"/>
        <v>-58.5</v>
      </c>
      <c r="CV206" s="688">
        <f t="shared" si="171"/>
        <v>0</v>
      </c>
      <c r="CW206" s="683">
        <v>59.1</v>
      </c>
      <c r="CX206" s="681"/>
      <c r="CY206" s="681"/>
      <c r="CZ206" s="681"/>
      <c r="DA206" s="687">
        <f t="shared" si="172"/>
        <v>-59.1</v>
      </c>
      <c r="DB206" s="688">
        <f t="shared" si="173"/>
        <v>0</v>
      </c>
      <c r="DC206" s="683">
        <v>61.1</v>
      </c>
      <c r="DD206" s="681"/>
      <c r="DE206" s="681"/>
      <c r="DF206" s="681"/>
      <c r="DG206" s="687">
        <f t="shared" si="174"/>
        <v>-61.1</v>
      </c>
      <c r="DH206" s="688">
        <f t="shared" si="175"/>
        <v>0</v>
      </c>
    </row>
    <row r="207" spans="1:112" ht="21.75" customHeight="1">
      <c r="A207">
        <v>60.177999999999997</v>
      </c>
      <c r="B207" s="344" t="s">
        <v>4573</v>
      </c>
      <c r="C207" s="337"/>
      <c r="D207" s="344" t="s">
        <v>4573</v>
      </c>
      <c r="E207" s="528" t="s">
        <v>4758</v>
      </c>
      <c r="F207" s="528"/>
      <c r="G207" s="529"/>
      <c r="H207" s="530"/>
      <c r="I207" s="530"/>
      <c r="J207" s="663" t="s">
        <v>883</v>
      </c>
      <c r="K207" s="687">
        <f t="shared" si="132"/>
        <v>640.70000000000005</v>
      </c>
      <c r="L207" s="681"/>
      <c r="M207" s="687">
        <f t="shared" si="133"/>
        <v>0</v>
      </c>
      <c r="N207" s="681"/>
      <c r="O207" s="687">
        <f t="shared" si="134"/>
        <v>-640.70000000000005</v>
      </c>
      <c r="P207" s="688">
        <f t="shared" si="135"/>
        <v>0</v>
      </c>
      <c r="Q207" s="687">
        <f t="shared" si="136"/>
        <v>175.7</v>
      </c>
      <c r="R207" s="681"/>
      <c r="S207" s="687">
        <f t="shared" si="137"/>
        <v>0</v>
      </c>
      <c r="T207" s="681"/>
      <c r="U207" s="687">
        <f t="shared" si="138"/>
        <v>-175.7</v>
      </c>
      <c r="V207" s="688">
        <f t="shared" si="139"/>
        <v>0</v>
      </c>
      <c r="W207" s="683">
        <v>59.4</v>
      </c>
      <c r="X207" s="681"/>
      <c r="Y207" s="681"/>
      <c r="Z207" s="681"/>
      <c r="AA207" s="687">
        <f t="shared" si="140"/>
        <v>-59.4</v>
      </c>
      <c r="AB207" s="688">
        <f t="shared" si="141"/>
        <v>0</v>
      </c>
      <c r="AC207" s="683">
        <v>55.2</v>
      </c>
      <c r="AD207" s="681"/>
      <c r="AE207" s="681"/>
      <c r="AF207" s="681"/>
      <c r="AG207" s="687">
        <f t="shared" si="142"/>
        <v>-55.2</v>
      </c>
      <c r="AH207" s="688">
        <f t="shared" si="143"/>
        <v>0</v>
      </c>
      <c r="AI207" s="683">
        <v>61.1</v>
      </c>
      <c r="AJ207" s="681"/>
      <c r="AK207" s="681"/>
      <c r="AL207" s="681"/>
      <c r="AM207" s="687">
        <f t="shared" si="144"/>
        <v>-61.1</v>
      </c>
      <c r="AN207" s="688">
        <f t="shared" si="145"/>
        <v>0</v>
      </c>
      <c r="AO207" s="687">
        <f t="shared" si="146"/>
        <v>168.9</v>
      </c>
      <c r="AP207" s="681"/>
      <c r="AQ207" s="687">
        <f t="shared" si="147"/>
        <v>0</v>
      </c>
      <c r="AR207" s="681"/>
      <c r="AS207" s="687">
        <f t="shared" si="148"/>
        <v>-168.9</v>
      </c>
      <c r="AT207" s="688">
        <f t="shared" si="149"/>
        <v>0</v>
      </c>
      <c r="AU207" s="683">
        <v>56.6</v>
      </c>
      <c r="AV207" s="681"/>
      <c r="AW207" s="681"/>
      <c r="AX207" s="681"/>
      <c r="AY207" s="687">
        <f t="shared" si="150"/>
        <v>-56.6</v>
      </c>
      <c r="AZ207" s="688">
        <f t="shared" si="151"/>
        <v>0</v>
      </c>
      <c r="BA207" s="683">
        <v>57.7</v>
      </c>
      <c r="BB207" s="681"/>
      <c r="BC207" s="681"/>
      <c r="BD207" s="681"/>
      <c r="BE207" s="687">
        <f t="shared" si="152"/>
        <v>-57.7</v>
      </c>
      <c r="BF207" s="688">
        <f t="shared" si="153"/>
        <v>0</v>
      </c>
      <c r="BG207" s="683">
        <v>54.6</v>
      </c>
      <c r="BH207" s="681"/>
      <c r="BI207" s="681"/>
      <c r="BJ207" s="681"/>
      <c r="BK207" s="687">
        <f t="shared" si="154"/>
        <v>-54.6</v>
      </c>
      <c r="BL207" s="688">
        <f t="shared" si="155"/>
        <v>0</v>
      </c>
      <c r="BM207" s="687">
        <f t="shared" si="156"/>
        <v>117.4</v>
      </c>
      <c r="BN207" s="681"/>
      <c r="BO207" s="687">
        <f t="shared" si="157"/>
        <v>0</v>
      </c>
      <c r="BP207" s="681"/>
      <c r="BQ207" s="687">
        <f t="shared" si="158"/>
        <v>-117.4</v>
      </c>
      <c r="BR207" s="688">
        <f t="shared" si="159"/>
        <v>0</v>
      </c>
      <c r="BS207" s="683">
        <v>1.8</v>
      </c>
      <c r="BT207" s="681"/>
      <c r="BU207" s="681"/>
      <c r="BV207" s="681"/>
      <c r="BW207" s="687">
        <f t="shared" si="160"/>
        <v>-1.8</v>
      </c>
      <c r="BX207" s="688">
        <f t="shared" si="161"/>
        <v>0</v>
      </c>
      <c r="BY207" s="683">
        <v>58</v>
      </c>
      <c r="BZ207" s="681"/>
      <c r="CA207" s="681"/>
      <c r="CB207" s="681"/>
      <c r="CC207" s="687">
        <f t="shared" si="162"/>
        <v>-58</v>
      </c>
      <c r="CD207" s="688">
        <f t="shared" si="163"/>
        <v>0</v>
      </c>
      <c r="CE207" s="683">
        <v>57.6</v>
      </c>
      <c r="CF207" s="681"/>
      <c r="CG207" s="681"/>
      <c r="CH207" s="681"/>
      <c r="CI207" s="687">
        <f t="shared" si="164"/>
        <v>-57.6</v>
      </c>
      <c r="CJ207" s="688">
        <f t="shared" si="165"/>
        <v>0</v>
      </c>
      <c r="CK207" s="687">
        <f t="shared" si="166"/>
        <v>178.7</v>
      </c>
      <c r="CL207" s="681"/>
      <c r="CM207" s="687">
        <f t="shared" si="167"/>
        <v>0</v>
      </c>
      <c r="CN207" s="681"/>
      <c r="CO207" s="687">
        <f t="shared" si="168"/>
        <v>-178.7</v>
      </c>
      <c r="CP207" s="688">
        <f t="shared" si="169"/>
        <v>0</v>
      </c>
      <c r="CQ207" s="683">
        <v>58.5</v>
      </c>
      <c r="CR207" s="681"/>
      <c r="CS207" s="681"/>
      <c r="CT207" s="681"/>
      <c r="CU207" s="687">
        <f t="shared" si="170"/>
        <v>-58.5</v>
      </c>
      <c r="CV207" s="688">
        <f t="shared" si="171"/>
        <v>0</v>
      </c>
      <c r="CW207" s="683">
        <v>59.1</v>
      </c>
      <c r="CX207" s="681"/>
      <c r="CY207" s="681"/>
      <c r="CZ207" s="681"/>
      <c r="DA207" s="687">
        <f t="shared" si="172"/>
        <v>-59.1</v>
      </c>
      <c r="DB207" s="688">
        <f t="shared" si="173"/>
        <v>0</v>
      </c>
      <c r="DC207" s="683">
        <v>61.1</v>
      </c>
      <c r="DD207" s="681"/>
      <c r="DE207" s="681"/>
      <c r="DF207" s="681"/>
      <c r="DG207" s="687">
        <f t="shared" si="174"/>
        <v>-61.1</v>
      </c>
      <c r="DH207" s="688">
        <f t="shared" si="175"/>
        <v>0</v>
      </c>
    </row>
    <row r="208" spans="1:112" ht="21.75" customHeight="1">
      <c r="A208">
        <v>0.42499999999999999</v>
      </c>
      <c r="B208" s="336" t="s">
        <v>4759</v>
      </c>
      <c r="C208" s="337" t="s">
        <v>938</v>
      </c>
      <c r="D208" s="336" t="s">
        <v>4759</v>
      </c>
      <c r="E208" s="528" t="s">
        <v>4760</v>
      </c>
      <c r="F208" s="528"/>
      <c r="G208" s="529"/>
      <c r="H208" s="530"/>
      <c r="I208" s="530"/>
      <c r="J208" s="663" t="s">
        <v>883</v>
      </c>
      <c r="K208" s="687">
        <f t="shared" si="132"/>
        <v>3.3</v>
      </c>
      <c r="L208" s="681"/>
      <c r="M208" s="687">
        <f t="shared" si="133"/>
        <v>0</v>
      </c>
      <c r="N208" s="681"/>
      <c r="O208" s="687">
        <f t="shared" si="134"/>
        <v>-3.3</v>
      </c>
      <c r="P208" s="688">
        <f t="shared" si="135"/>
        <v>0</v>
      </c>
      <c r="Q208" s="687">
        <f t="shared" si="136"/>
        <v>0.89999999999999991</v>
      </c>
      <c r="R208" s="681"/>
      <c r="S208" s="687">
        <f t="shared" si="137"/>
        <v>0</v>
      </c>
      <c r="T208" s="681"/>
      <c r="U208" s="687">
        <f t="shared" si="138"/>
        <v>-0.89999999999999991</v>
      </c>
      <c r="V208" s="688">
        <f t="shared" si="139"/>
        <v>0</v>
      </c>
      <c r="W208" s="683">
        <v>0.3</v>
      </c>
      <c r="X208" s="681"/>
      <c r="Y208" s="681"/>
      <c r="Z208" s="681"/>
      <c r="AA208" s="687">
        <f t="shared" si="140"/>
        <v>-0.3</v>
      </c>
      <c r="AB208" s="688">
        <f t="shared" si="141"/>
        <v>0</v>
      </c>
      <c r="AC208" s="683">
        <v>0.3</v>
      </c>
      <c r="AD208" s="681"/>
      <c r="AE208" s="681"/>
      <c r="AF208" s="681"/>
      <c r="AG208" s="687">
        <f t="shared" si="142"/>
        <v>-0.3</v>
      </c>
      <c r="AH208" s="688">
        <f t="shared" si="143"/>
        <v>0</v>
      </c>
      <c r="AI208" s="683">
        <v>0.3</v>
      </c>
      <c r="AJ208" s="681"/>
      <c r="AK208" s="681"/>
      <c r="AL208" s="681"/>
      <c r="AM208" s="687">
        <f t="shared" si="144"/>
        <v>-0.3</v>
      </c>
      <c r="AN208" s="688">
        <f t="shared" si="145"/>
        <v>0</v>
      </c>
      <c r="AO208" s="687">
        <f t="shared" si="146"/>
        <v>0.89999999999999991</v>
      </c>
      <c r="AP208" s="681"/>
      <c r="AQ208" s="687">
        <f t="shared" si="147"/>
        <v>0</v>
      </c>
      <c r="AR208" s="681"/>
      <c r="AS208" s="687">
        <f t="shared" si="148"/>
        <v>-0.89999999999999991</v>
      </c>
      <c r="AT208" s="688">
        <f t="shared" si="149"/>
        <v>0</v>
      </c>
      <c r="AU208" s="683">
        <v>0.3</v>
      </c>
      <c r="AV208" s="681"/>
      <c r="AW208" s="681"/>
      <c r="AX208" s="681"/>
      <c r="AY208" s="687">
        <f t="shared" si="150"/>
        <v>-0.3</v>
      </c>
      <c r="AZ208" s="688">
        <f t="shared" si="151"/>
        <v>0</v>
      </c>
      <c r="BA208" s="683">
        <v>0.3</v>
      </c>
      <c r="BB208" s="681"/>
      <c r="BC208" s="681"/>
      <c r="BD208" s="681"/>
      <c r="BE208" s="687">
        <f t="shared" si="152"/>
        <v>-0.3</v>
      </c>
      <c r="BF208" s="688">
        <f t="shared" si="153"/>
        <v>0</v>
      </c>
      <c r="BG208" s="683">
        <v>0.3</v>
      </c>
      <c r="BH208" s="681"/>
      <c r="BI208" s="681"/>
      <c r="BJ208" s="681"/>
      <c r="BK208" s="687">
        <f t="shared" si="154"/>
        <v>-0.3</v>
      </c>
      <c r="BL208" s="688">
        <f t="shared" si="155"/>
        <v>0</v>
      </c>
      <c r="BM208" s="687">
        <f t="shared" si="156"/>
        <v>0.6</v>
      </c>
      <c r="BN208" s="681"/>
      <c r="BO208" s="687">
        <f t="shared" si="157"/>
        <v>0</v>
      </c>
      <c r="BP208" s="681"/>
      <c r="BQ208" s="687">
        <f t="shared" si="158"/>
        <v>-0.6</v>
      </c>
      <c r="BR208" s="688">
        <f t="shared" si="159"/>
        <v>0</v>
      </c>
      <c r="BS208" s="683">
        <v>0</v>
      </c>
      <c r="BT208" s="681"/>
      <c r="BU208" s="681"/>
      <c r="BV208" s="681"/>
      <c r="BW208" s="687">
        <f t="shared" si="160"/>
        <v>0</v>
      </c>
      <c r="BX208" s="688" t="str">
        <f t="shared" si="161"/>
        <v>-</v>
      </c>
      <c r="BY208" s="683">
        <v>0.3</v>
      </c>
      <c r="BZ208" s="681"/>
      <c r="CA208" s="681"/>
      <c r="CB208" s="681"/>
      <c r="CC208" s="687">
        <f t="shared" si="162"/>
        <v>-0.3</v>
      </c>
      <c r="CD208" s="688">
        <f t="shared" si="163"/>
        <v>0</v>
      </c>
      <c r="CE208" s="683">
        <v>0.3</v>
      </c>
      <c r="CF208" s="681"/>
      <c r="CG208" s="681"/>
      <c r="CH208" s="681"/>
      <c r="CI208" s="687">
        <f t="shared" si="164"/>
        <v>-0.3</v>
      </c>
      <c r="CJ208" s="688">
        <f t="shared" si="165"/>
        <v>0</v>
      </c>
      <c r="CK208" s="687">
        <f t="shared" si="166"/>
        <v>0.89999999999999991</v>
      </c>
      <c r="CL208" s="681"/>
      <c r="CM208" s="687">
        <f t="shared" si="167"/>
        <v>0</v>
      </c>
      <c r="CN208" s="681"/>
      <c r="CO208" s="687">
        <f t="shared" si="168"/>
        <v>-0.89999999999999991</v>
      </c>
      <c r="CP208" s="688">
        <f t="shared" si="169"/>
        <v>0</v>
      </c>
      <c r="CQ208" s="683">
        <v>0.3</v>
      </c>
      <c r="CR208" s="681"/>
      <c r="CS208" s="681"/>
      <c r="CT208" s="681"/>
      <c r="CU208" s="687">
        <f t="shared" si="170"/>
        <v>-0.3</v>
      </c>
      <c r="CV208" s="688">
        <f t="shared" si="171"/>
        <v>0</v>
      </c>
      <c r="CW208" s="683">
        <v>0.3</v>
      </c>
      <c r="CX208" s="681"/>
      <c r="CY208" s="681"/>
      <c r="CZ208" s="681"/>
      <c r="DA208" s="687">
        <f t="shared" si="172"/>
        <v>-0.3</v>
      </c>
      <c r="DB208" s="688">
        <f t="shared" si="173"/>
        <v>0</v>
      </c>
      <c r="DC208" s="683">
        <v>0.3</v>
      </c>
      <c r="DD208" s="681"/>
      <c r="DE208" s="681"/>
      <c r="DF208" s="681"/>
      <c r="DG208" s="687">
        <f t="shared" si="174"/>
        <v>-0.3</v>
      </c>
      <c r="DH208" s="688">
        <f t="shared" si="175"/>
        <v>0</v>
      </c>
    </row>
    <row r="209" spans="1:112" ht="21.75" customHeight="1">
      <c r="A209">
        <v>0.42499999999999999</v>
      </c>
      <c r="B209" s="344" t="s">
        <v>4573</v>
      </c>
      <c r="C209" s="337"/>
      <c r="D209" s="344" t="s">
        <v>4573</v>
      </c>
      <c r="E209" s="528" t="s">
        <v>4761</v>
      </c>
      <c r="F209" s="528"/>
      <c r="G209" s="529"/>
      <c r="H209" s="530"/>
      <c r="I209" s="530"/>
      <c r="J209" s="663" t="s">
        <v>883</v>
      </c>
      <c r="K209" s="687">
        <f t="shared" si="132"/>
        <v>3.3</v>
      </c>
      <c r="L209" s="681"/>
      <c r="M209" s="687">
        <f t="shared" si="133"/>
        <v>0</v>
      </c>
      <c r="N209" s="681"/>
      <c r="O209" s="687">
        <f t="shared" si="134"/>
        <v>-3.3</v>
      </c>
      <c r="P209" s="688">
        <f t="shared" si="135"/>
        <v>0</v>
      </c>
      <c r="Q209" s="687">
        <f t="shared" si="136"/>
        <v>0.89999999999999991</v>
      </c>
      <c r="R209" s="681"/>
      <c r="S209" s="687">
        <f t="shared" si="137"/>
        <v>0</v>
      </c>
      <c r="T209" s="681"/>
      <c r="U209" s="687">
        <f t="shared" si="138"/>
        <v>-0.89999999999999991</v>
      </c>
      <c r="V209" s="688">
        <f t="shared" si="139"/>
        <v>0</v>
      </c>
      <c r="W209" s="683">
        <v>0.3</v>
      </c>
      <c r="X209" s="681"/>
      <c r="Y209" s="681"/>
      <c r="Z209" s="681"/>
      <c r="AA209" s="687">
        <f t="shared" si="140"/>
        <v>-0.3</v>
      </c>
      <c r="AB209" s="688">
        <f t="shared" si="141"/>
        <v>0</v>
      </c>
      <c r="AC209" s="683">
        <v>0.3</v>
      </c>
      <c r="AD209" s="681"/>
      <c r="AE209" s="681"/>
      <c r="AF209" s="681"/>
      <c r="AG209" s="687">
        <f t="shared" si="142"/>
        <v>-0.3</v>
      </c>
      <c r="AH209" s="688">
        <f t="shared" si="143"/>
        <v>0</v>
      </c>
      <c r="AI209" s="683">
        <v>0.3</v>
      </c>
      <c r="AJ209" s="681"/>
      <c r="AK209" s="681"/>
      <c r="AL209" s="681"/>
      <c r="AM209" s="687">
        <f t="shared" si="144"/>
        <v>-0.3</v>
      </c>
      <c r="AN209" s="688">
        <f t="shared" si="145"/>
        <v>0</v>
      </c>
      <c r="AO209" s="687">
        <f t="shared" si="146"/>
        <v>0.89999999999999991</v>
      </c>
      <c r="AP209" s="681"/>
      <c r="AQ209" s="687">
        <f t="shared" si="147"/>
        <v>0</v>
      </c>
      <c r="AR209" s="681"/>
      <c r="AS209" s="687">
        <f t="shared" si="148"/>
        <v>-0.89999999999999991</v>
      </c>
      <c r="AT209" s="688">
        <f t="shared" si="149"/>
        <v>0</v>
      </c>
      <c r="AU209" s="683">
        <v>0.3</v>
      </c>
      <c r="AV209" s="681"/>
      <c r="AW209" s="681"/>
      <c r="AX209" s="681"/>
      <c r="AY209" s="687">
        <f t="shared" si="150"/>
        <v>-0.3</v>
      </c>
      <c r="AZ209" s="688">
        <f t="shared" si="151"/>
        <v>0</v>
      </c>
      <c r="BA209" s="683">
        <v>0.3</v>
      </c>
      <c r="BB209" s="681"/>
      <c r="BC209" s="681"/>
      <c r="BD209" s="681"/>
      <c r="BE209" s="687">
        <f t="shared" si="152"/>
        <v>-0.3</v>
      </c>
      <c r="BF209" s="688">
        <f t="shared" si="153"/>
        <v>0</v>
      </c>
      <c r="BG209" s="683">
        <v>0.3</v>
      </c>
      <c r="BH209" s="681"/>
      <c r="BI209" s="681"/>
      <c r="BJ209" s="681"/>
      <c r="BK209" s="687">
        <f t="shared" si="154"/>
        <v>-0.3</v>
      </c>
      <c r="BL209" s="688">
        <f t="shared" si="155"/>
        <v>0</v>
      </c>
      <c r="BM209" s="687">
        <f t="shared" si="156"/>
        <v>0.6</v>
      </c>
      <c r="BN209" s="681"/>
      <c r="BO209" s="687">
        <f t="shared" si="157"/>
        <v>0</v>
      </c>
      <c r="BP209" s="681"/>
      <c r="BQ209" s="687">
        <f t="shared" si="158"/>
        <v>-0.6</v>
      </c>
      <c r="BR209" s="688">
        <f t="shared" si="159"/>
        <v>0</v>
      </c>
      <c r="BS209" s="683">
        <v>0</v>
      </c>
      <c r="BT209" s="681"/>
      <c r="BU209" s="681"/>
      <c r="BV209" s="681"/>
      <c r="BW209" s="687">
        <f t="shared" si="160"/>
        <v>0</v>
      </c>
      <c r="BX209" s="688" t="str">
        <f t="shared" si="161"/>
        <v>-</v>
      </c>
      <c r="BY209" s="683">
        <v>0.3</v>
      </c>
      <c r="BZ209" s="681"/>
      <c r="CA209" s="681"/>
      <c r="CB209" s="681"/>
      <c r="CC209" s="687">
        <f t="shared" si="162"/>
        <v>-0.3</v>
      </c>
      <c r="CD209" s="688">
        <f t="shared" si="163"/>
        <v>0</v>
      </c>
      <c r="CE209" s="683">
        <v>0.3</v>
      </c>
      <c r="CF209" s="681"/>
      <c r="CG209" s="681"/>
      <c r="CH209" s="681"/>
      <c r="CI209" s="687">
        <f t="shared" si="164"/>
        <v>-0.3</v>
      </c>
      <c r="CJ209" s="688">
        <f t="shared" si="165"/>
        <v>0</v>
      </c>
      <c r="CK209" s="687">
        <f t="shared" si="166"/>
        <v>0.89999999999999991</v>
      </c>
      <c r="CL209" s="681"/>
      <c r="CM209" s="687">
        <f t="shared" si="167"/>
        <v>0</v>
      </c>
      <c r="CN209" s="681"/>
      <c r="CO209" s="687">
        <f t="shared" si="168"/>
        <v>-0.89999999999999991</v>
      </c>
      <c r="CP209" s="688">
        <f t="shared" si="169"/>
        <v>0</v>
      </c>
      <c r="CQ209" s="683">
        <v>0.3</v>
      </c>
      <c r="CR209" s="681"/>
      <c r="CS209" s="681"/>
      <c r="CT209" s="681"/>
      <c r="CU209" s="687">
        <f t="shared" si="170"/>
        <v>-0.3</v>
      </c>
      <c r="CV209" s="688">
        <f t="shared" si="171"/>
        <v>0</v>
      </c>
      <c r="CW209" s="683">
        <v>0.3</v>
      </c>
      <c r="CX209" s="681"/>
      <c r="CY209" s="681"/>
      <c r="CZ209" s="681"/>
      <c r="DA209" s="687">
        <f t="shared" si="172"/>
        <v>-0.3</v>
      </c>
      <c r="DB209" s="688">
        <f t="shared" si="173"/>
        <v>0</v>
      </c>
      <c r="DC209" s="683">
        <v>0.3</v>
      </c>
      <c r="DD209" s="681"/>
      <c r="DE209" s="681"/>
      <c r="DF209" s="681"/>
      <c r="DG209" s="687">
        <f t="shared" si="174"/>
        <v>-0.3</v>
      </c>
      <c r="DH209" s="688">
        <f t="shared" si="175"/>
        <v>0</v>
      </c>
    </row>
    <row r="210" spans="1:112" ht="21.75" customHeight="1">
      <c r="B210" s="336"/>
      <c r="C210" s="330" t="s">
        <v>1396</v>
      </c>
      <c r="D210" s="336"/>
      <c r="E210" s="528" t="s">
        <v>4762</v>
      </c>
      <c r="F210" s="528"/>
      <c r="G210" s="529"/>
      <c r="H210" s="530"/>
      <c r="I210" s="530"/>
      <c r="J210" s="663"/>
      <c r="K210" s="687">
        <f t="shared" si="132"/>
        <v>0</v>
      </c>
      <c r="L210" s="681"/>
      <c r="M210" s="687">
        <f t="shared" si="133"/>
        <v>0</v>
      </c>
      <c r="N210" s="681"/>
      <c r="O210" s="687">
        <f t="shared" si="134"/>
        <v>0</v>
      </c>
      <c r="P210" s="688" t="str">
        <f t="shared" si="135"/>
        <v>-</v>
      </c>
      <c r="Q210" s="687">
        <f t="shared" si="136"/>
        <v>0</v>
      </c>
      <c r="R210" s="681"/>
      <c r="S210" s="687">
        <f t="shared" si="137"/>
        <v>0</v>
      </c>
      <c r="T210" s="681"/>
      <c r="U210" s="687">
        <f t="shared" si="138"/>
        <v>0</v>
      </c>
      <c r="V210" s="688" t="str">
        <f t="shared" si="139"/>
        <v>-</v>
      </c>
      <c r="W210" s="681"/>
      <c r="X210" s="681"/>
      <c r="Y210" s="681"/>
      <c r="Z210" s="681"/>
      <c r="AA210" s="687">
        <f t="shared" si="140"/>
        <v>0</v>
      </c>
      <c r="AB210" s="688" t="str">
        <f t="shared" si="141"/>
        <v>-</v>
      </c>
      <c r="AC210" s="681"/>
      <c r="AD210" s="681"/>
      <c r="AE210" s="681"/>
      <c r="AF210" s="681"/>
      <c r="AG210" s="687">
        <f t="shared" si="142"/>
        <v>0</v>
      </c>
      <c r="AH210" s="688" t="str">
        <f t="shared" si="143"/>
        <v>-</v>
      </c>
      <c r="AI210" s="681"/>
      <c r="AJ210" s="681"/>
      <c r="AK210" s="681"/>
      <c r="AL210" s="681"/>
      <c r="AM210" s="687">
        <f t="shared" si="144"/>
        <v>0</v>
      </c>
      <c r="AN210" s="688" t="str">
        <f t="shared" si="145"/>
        <v>-</v>
      </c>
      <c r="AO210" s="687">
        <f t="shared" si="146"/>
        <v>0</v>
      </c>
      <c r="AP210" s="681"/>
      <c r="AQ210" s="687">
        <f t="shared" si="147"/>
        <v>0</v>
      </c>
      <c r="AR210" s="681"/>
      <c r="AS210" s="687">
        <f t="shared" si="148"/>
        <v>0</v>
      </c>
      <c r="AT210" s="688" t="str">
        <f t="shared" si="149"/>
        <v>-</v>
      </c>
      <c r="AU210" s="681"/>
      <c r="AV210" s="681"/>
      <c r="AW210" s="681"/>
      <c r="AX210" s="681"/>
      <c r="AY210" s="687">
        <f t="shared" si="150"/>
        <v>0</v>
      </c>
      <c r="AZ210" s="688" t="str">
        <f t="shared" si="151"/>
        <v>-</v>
      </c>
      <c r="BA210" s="681"/>
      <c r="BB210" s="681"/>
      <c r="BC210" s="681"/>
      <c r="BD210" s="681"/>
      <c r="BE210" s="687">
        <f t="shared" si="152"/>
        <v>0</v>
      </c>
      <c r="BF210" s="688" t="str">
        <f t="shared" si="153"/>
        <v>-</v>
      </c>
      <c r="BG210" s="681"/>
      <c r="BH210" s="681"/>
      <c r="BI210" s="681"/>
      <c r="BJ210" s="681"/>
      <c r="BK210" s="687">
        <f t="shared" si="154"/>
        <v>0</v>
      </c>
      <c r="BL210" s="688" t="str">
        <f t="shared" si="155"/>
        <v>-</v>
      </c>
      <c r="BM210" s="687">
        <f t="shared" si="156"/>
        <v>0</v>
      </c>
      <c r="BN210" s="681"/>
      <c r="BO210" s="687">
        <f t="shared" si="157"/>
        <v>0</v>
      </c>
      <c r="BP210" s="681"/>
      <c r="BQ210" s="687">
        <f t="shared" si="158"/>
        <v>0</v>
      </c>
      <c r="BR210" s="688" t="str">
        <f t="shared" si="159"/>
        <v>-</v>
      </c>
      <c r="BS210" s="681"/>
      <c r="BT210" s="681"/>
      <c r="BU210" s="681"/>
      <c r="BV210" s="681"/>
      <c r="BW210" s="687">
        <f t="shared" si="160"/>
        <v>0</v>
      </c>
      <c r="BX210" s="688" t="str">
        <f t="shared" si="161"/>
        <v>-</v>
      </c>
      <c r="BY210" s="681"/>
      <c r="BZ210" s="681"/>
      <c r="CA210" s="681"/>
      <c r="CB210" s="681"/>
      <c r="CC210" s="687">
        <f t="shared" si="162"/>
        <v>0</v>
      </c>
      <c r="CD210" s="688" t="str">
        <f t="shared" si="163"/>
        <v>-</v>
      </c>
      <c r="CE210" s="681"/>
      <c r="CF210" s="681"/>
      <c r="CG210" s="681"/>
      <c r="CH210" s="681"/>
      <c r="CI210" s="687">
        <f t="shared" si="164"/>
        <v>0</v>
      </c>
      <c r="CJ210" s="688" t="str">
        <f t="shared" si="165"/>
        <v>-</v>
      </c>
      <c r="CK210" s="687">
        <f t="shared" si="166"/>
        <v>0</v>
      </c>
      <c r="CL210" s="681"/>
      <c r="CM210" s="687">
        <f t="shared" si="167"/>
        <v>0</v>
      </c>
      <c r="CN210" s="681"/>
      <c r="CO210" s="687">
        <f t="shared" si="168"/>
        <v>0</v>
      </c>
      <c r="CP210" s="688" t="str">
        <f t="shared" si="169"/>
        <v>-</v>
      </c>
      <c r="CQ210" s="681"/>
      <c r="CR210" s="681"/>
      <c r="CS210" s="681"/>
      <c r="CT210" s="681"/>
      <c r="CU210" s="687">
        <f t="shared" si="170"/>
        <v>0</v>
      </c>
      <c r="CV210" s="688" t="str">
        <f t="shared" si="171"/>
        <v>-</v>
      </c>
      <c r="CW210" s="681"/>
      <c r="CX210" s="681"/>
      <c r="CY210" s="681"/>
      <c r="CZ210" s="681"/>
      <c r="DA210" s="687">
        <f t="shared" si="172"/>
        <v>0</v>
      </c>
      <c r="DB210" s="688" t="str">
        <f t="shared" si="173"/>
        <v>-</v>
      </c>
      <c r="DC210" s="681"/>
      <c r="DD210" s="681"/>
      <c r="DE210" s="681"/>
      <c r="DF210" s="681"/>
      <c r="DG210" s="687">
        <f t="shared" si="174"/>
        <v>0</v>
      </c>
      <c r="DH210" s="688" t="str">
        <f t="shared" si="175"/>
        <v>-</v>
      </c>
    </row>
    <row r="211" spans="1:112" ht="42.75" customHeight="1">
      <c r="A211">
        <v>9.8230000000000004</v>
      </c>
      <c r="B211" s="333" t="s">
        <v>1119</v>
      </c>
      <c r="C211" s="334" t="s">
        <v>95</v>
      </c>
      <c r="D211" s="333" t="s">
        <v>1119</v>
      </c>
      <c r="E211" s="528" t="s">
        <v>4763</v>
      </c>
      <c r="F211" s="528"/>
      <c r="G211" s="529"/>
      <c r="H211" s="530" t="s">
        <v>4764</v>
      </c>
      <c r="I211" s="530"/>
      <c r="J211" s="335" t="s">
        <v>883</v>
      </c>
      <c r="K211" s="687">
        <f t="shared" si="132"/>
        <v>111.8</v>
      </c>
      <c r="L211" s="681"/>
      <c r="M211" s="687">
        <f t="shared" si="133"/>
        <v>0</v>
      </c>
      <c r="N211" s="681"/>
      <c r="O211" s="687">
        <f t="shared" si="134"/>
        <v>-111.8</v>
      </c>
      <c r="P211" s="688">
        <f t="shared" si="135"/>
        <v>0</v>
      </c>
      <c r="Q211" s="687">
        <f t="shared" si="136"/>
        <v>29.5</v>
      </c>
      <c r="R211" s="681"/>
      <c r="S211" s="687">
        <f t="shared" si="137"/>
        <v>0</v>
      </c>
      <c r="T211" s="681"/>
      <c r="U211" s="687">
        <f t="shared" si="138"/>
        <v>-29.5</v>
      </c>
      <c r="V211" s="688">
        <f t="shared" si="139"/>
        <v>0</v>
      </c>
      <c r="W211" s="687">
        <f>W212+W213</f>
        <v>9.5</v>
      </c>
      <c r="X211" s="681"/>
      <c r="Y211" s="687">
        <f>Y212+Y213</f>
        <v>0</v>
      </c>
      <c r="Z211" s="681"/>
      <c r="AA211" s="687">
        <f t="shared" si="140"/>
        <v>-9.5</v>
      </c>
      <c r="AB211" s="688">
        <f t="shared" si="141"/>
        <v>0</v>
      </c>
      <c r="AC211" s="687">
        <f>AC212+AC213</f>
        <v>9.5</v>
      </c>
      <c r="AD211" s="681"/>
      <c r="AE211" s="687">
        <f>AE212+AE213</f>
        <v>0</v>
      </c>
      <c r="AF211" s="681"/>
      <c r="AG211" s="687">
        <f t="shared" si="142"/>
        <v>-9.5</v>
      </c>
      <c r="AH211" s="688">
        <f t="shared" si="143"/>
        <v>0</v>
      </c>
      <c r="AI211" s="687">
        <f>AI212+AI213</f>
        <v>10.5</v>
      </c>
      <c r="AJ211" s="681"/>
      <c r="AK211" s="687">
        <f>AK212+AK213</f>
        <v>0</v>
      </c>
      <c r="AL211" s="681"/>
      <c r="AM211" s="687">
        <f t="shared" si="144"/>
        <v>-10.5</v>
      </c>
      <c r="AN211" s="688">
        <f t="shared" si="145"/>
        <v>0</v>
      </c>
      <c r="AO211" s="687">
        <f t="shared" si="146"/>
        <v>20.9</v>
      </c>
      <c r="AP211" s="681"/>
      <c r="AQ211" s="687">
        <f t="shared" si="147"/>
        <v>0</v>
      </c>
      <c r="AR211" s="681"/>
      <c r="AS211" s="687">
        <f t="shared" si="148"/>
        <v>-20.9</v>
      </c>
      <c r="AT211" s="688">
        <f t="shared" si="149"/>
        <v>0</v>
      </c>
      <c r="AU211" s="687">
        <f>AU212+AU213</f>
        <v>10.199999999999999</v>
      </c>
      <c r="AV211" s="681"/>
      <c r="AW211" s="687">
        <f>AW212+AW213</f>
        <v>0</v>
      </c>
      <c r="AX211" s="681"/>
      <c r="AY211" s="687">
        <f t="shared" si="150"/>
        <v>-10.199999999999999</v>
      </c>
      <c r="AZ211" s="688">
        <f t="shared" si="151"/>
        <v>0</v>
      </c>
      <c r="BA211" s="687">
        <f>BA212+BA213</f>
        <v>3.9000000000000004</v>
      </c>
      <c r="BB211" s="681"/>
      <c r="BC211" s="687">
        <f>BC212+BC213</f>
        <v>0</v>
      </c>
      <c r="BD211" s="681"/>
      <c r="BE211" s="687">
        <f t="shared" si="152"/>
        <v>-3.9000000000000004</v>
      </c>
      <c r="BF211" s="688">
        <f t="shared" si="153"/>
        <v>0</v>
      </c>
      <c r="BG211" s="687">
        <f>BG212+BG213</f>
        <v>6.8</v>
      </c>
      <c r="BH211" s="681"/>
      <c r="BI211" s="687">
        <f>BI212+BI213</f>
        <v>0</v>
      </c>
      <c r="BJ211" s="681"/>
      <c r="BK211" s="687">
        <f t="shared" si="154"/>
        <v>-6.8</v>
      </c>
      <c r="BL211" s="688">
        <f t="shared" si="155"/>
        <v>0</v>
      </c>
      <c r="BM211" s="687">
        <f t="shared" si="156"/>
        <v>31.2</v>
      </c>
      <c r="BN211" s="681"/>
      <c r="BO211" s="687">
        <f t="shared" si="157"/>
        <v>0</v>
      </c>
      <c r="BP211" s="681"/>
      <c r="BQ211" s="687">
        <f t="shared" si="158"/>
        <v>-31.2</v>
      </c>
      <c r="BR211" s="688">
        <f t="shared" si="159"/>
        <v>0</v>
      </c>
      <c r="BS211" s="687">
        <f>BS212+BS213</f>
        <v>10.5</v>
      </c>
      <c r="BT211" s="681"/>
      <c r="BU211" s="687">
        <f>BU212+BU213</f>
        <v>0</v>
      </c>
      <c r="BV211" s="681"/>
      <c r="BW211" s="687">
        <f t="shared" si="160"/>
        <v>-10.5</v>
      </c>
      <c r="BX211" s="688">
        <f t="shared" si="161"/>
        <v>0</v>
      </c>
      <c r="BY211" s="687">
        <f>BY212+BY213</f>
        <v>10.5</v>
      </c>
      <c r="BZ211" s="681"/>
      <c r="CA211" s="687">
        <f>CA212+CA213</f>
        <v>0</v>
      </c>
      <c r="CB211" s="681"/>
      <c r="CC211" s="687">
        <f t="shared" si="162"/>
        <v>-10.5</v>
      </c>
      <c r="CD211" s="688">
        <f t="shared" si="163"/>
        <v>0</v>
      </c>
      <c r="CE211" s="687">
        <f>CE212+CE213</f>
        <v>10.199999999999999</v>
      </c>
      <c r="CF211" s="681"/>
      <c r="CG211" s="687">
        <f>CG212+CG213</f>
        <v>0</v>
      </c>
      <c r="CH211" s="681"/>
      <c r="CI211" s="687">
        <f t="shared" si="164"/>
        <v>-10.199999999999999</v>
      </c>
      <c r="CJ211" s="688">
        <f t="shared" si="165"/>
        <v>0</v>
      </c>
      <c r="CK211" s="687">
        <f t="shared" si="166"/>
        <v>30.2</v>
      </c>
      <c r="CL211" s="681"/>
      <c r="CM211" s="687">
        <f t="shared" si="167"/>
        <v>0</v>
      </c>
      <c r="CN211" s="681"/>
      <c r="CO211" s="687">
        <f t="shared" si="168"/>
        <v>-30.2</v>
      </c>
      <c r="CP211" s="688">
        <f t="shared" si="169"/>
        <v>0</v>
      </c>
      <c r="CQ211" s="687">
        <f>CQ212+CQ213</f>
        <v>9.5</v>
      </c>
      <c r="CR211" s="681"/>
      <c r="CS211" s="687">
        <f>CS212+CS213</f>
        <v>0</v>
      </c>
      <c r="CT211" s="681"/>
      <c r="CU211" s="687">
        <f t="shared" si="170"/>
        <v>-9.5</v>
      </c>
      <c r="CV211" s="688">
        <f t="shared" si="171"/>
        <v>0</v>
      </c>
      <c r="CW211" s="687">
        <f>CW212+CW213</f>
        <v>10.199999999999999</v>
      </c>
      <c r="CX211" s="681"/>
      <c r="CY211" s="687">
        <f>CY212+CY213</f>
        <v>0</v>
      </c>
      <c r="CZ211" s="681"/>
      <c r="DA211" s="687">
        <f t="shared" si="172"/>
        <v>-10.199999999999999</v>
      </c>
      <c r="DB211" s="688">
        <f t="shared" si="173"/>
        <v>0</v>
      </c>
      <c r="DC211" s="687">
        <f>DC212+DC213</f>
        <v>10.5</v>
      </c>
      <c r="DD211" s="681"/>
      <c r="DE211" s="687">
        <f>DE212+DE213</f>
        <v>0</v>
      </c>
      <c r="DF211" s="681"/>
      <c r="DG211" s="687">
        <f t="shared" si="174"/>
        <v>-10.5</v>
      </c>
      <c r="DH211" s="688">
        <f t="shared" si="175"/>
        <v>0</v>
      </c>
    </row>
    <row r="212" spans="1:112" ht="42.75" customHeight="1">
      <c r="A212">
        <v>5.1849999999999996</v>
      </c>
      <c r="B212" s="341" t="s">
        <v>1398</v>
      </c>
      <c r="C212" s="337" t="s">
        <v>112</v>
      </c>
      <c r="D212" s="341" t="s">
        <v>1398</v>
      </c>
      <c r="E212" s="528" t="s">
        <v>4765</v>
      </c>
      <c r="F212" s="528"/>
      <c r="G212" s="529"/>
      <c r="H212" s="530"/>
      <c r="I212" s="530"/>
      <c r="J212" s="663" t="s">
        <v>883</v>
      </c>
      <c r="K212" s="687">
        <f t="shared" si="132"/>
        <v>57.399999999999991</v>
      </c>
      <c r="L212" s="681"/>
      <c r="M212" s="687">
        <f t="shared" si="133"/>
        <v>0</v>
      </c>
      <c r="N212" s="681"/>
      <c r="O212" s="687">
        <f t="shared" si="134"/>
        <v>-57.399999999999991</v>
      </c>
      <c r="P212" s="688">
        <f t="shared" si="135"/>
        <v>0</v>
      </c>
      <c r="Q212" s="687">
        <f t="shared" si="136"/>
        <v>14.9</v>
      </c>
      <c r="R212" s="681"/>
      <c r="S212" s="687">
        <f t="shared" si="137"/>
        <v>0</v>
      </c>
      <c r="T212" s="681"/>
      <c r="U212" s="687">
        <f t="shared" si="138"/>
        <v>-14.9</v>
      </c>
      <c r="V212" s="688">
        <f t="shared" si="139"/>
        <v>0</v>
      </c>
      <c r="W212" s="683">
        <v>4.5</v>
      </c>
      <c r="X212" s="681"/>
      <c r="Y212" s="681"/>
      <c r="Z212" s="681"/>
      <c r="AA212" s="687">
        <f t="shared" si="140"/>
        <v>-4.5</v>
      </c>
      <c r="AB212" s="688">
        <f t="shared" si="141"/>
        <v>0</v>
      </c>
      <c r="AC212" s="683">
        <v>4.9000000000000004</v>
      </c>
      <c r="AD212" s="681"/>
      <c r="AE212" s="681"/>
      <c r="AF212" s="681"/>
      <c r="AG212" s="687">
        <f t="shared" si="142"/>
        <v>-4.9000000000000004</v>
      </c>
      <c r="AH212" s="688">
        <f t="shared" si="143"/>
        <v>0</v>
      </c>
      <c r="AI212" s="683">
        <v>5.5</v>
      </c>
      <c r="AJ212" s="681"/>
      <c r="AK212" s="681"/>
      <c r="AL212" s="681"/>
      <c r="AM212" s="687">
        <f t="shared" si="144"/>
        <v>-5.5</v>
      </c>
      <c r="AN212" s="688">
        <f t="shared" si="145"/>
        <v>0</v>
      </c>
      <c r="AO212" s="687">
        <f t="shared" si="146"/>
        <v>10.899999999999999</v>
      </c>
      <c r="AP212" s="681"/>
      <c r="AQ212" s="687">
        <f t="shared" si="147"/>
        <v>0</v>
      </c>
      <c r="AR212" s="681"/>
      <c r="AS212" s="687">
        <f t="shared" si="148"/>
        <v>-10.899999999999999</v>
      </c>
      <c r="AT212" s="688">
        <f t="shared" si="149"/>
        <v>0</v>
      </c>
      <c r="AU212" s="683">
        <v>5.3</v>
      </c>
      <c r="AV212" s="681"/>
      <c r="AW212" s="681"/>
      <c r="AX212" s="681"/>
      <c r="AY212" s="687">
        <f t="shared" si="150"/>
        <v>-5.3</v>
      </c>
      <c r="AZ212" s="688">
        <f t="shared" si="151"/>
        <v>0</v>
      </c>
      <c r="BA212" s="683">
        <v>1.8</v>
      </c>
      <c r="BB212" s="681"/>
      <c r="BC212" s="681"/>
      <c r="BD212" s="681"/>
      <c r="BE212" s="687">
        <f t="shared" si="152"/>
        <v>-1.8</v>
      </c>
      <c r="BF212" s="688">
        <f t="shared" si="153"/>
        <v>0</v>
      </c>
      <c r="BG212" s="683">
        <v>3.8</v>
      </c>
      <c r="BH212" s="681"/>
      <c r="BI212" s="681"/>
      <c r="BJ212" s="681"/>
      <c r="BK212" s="687">
        <f t="shared" si="154"/>
        <v>-3.8</v>
      </c>
      <c r="BL212" s="688">
        <f t="shared" si="155"/>
        <v>0</v>
      </c>
      <c r="BM212" s="687">
        <f t="shared" si="156"/>
        <v>16.3</v>
      </c>
      <c r="BN212" s="681"/>
      <c r="BO212" s="687">
        <f t="shared" si="157"/>
        <v>0</v>
      </c>
      <c r="BP212" s="681"/>
      <c r="BQ212" s="687">
        <f t="shared" si="158"/>
        <v>-16.3</v>
      </c>
      <c r="BR212" s="688">
        <f t="shared" si="159"/>
        <v>0</v>
      </c>
      <c r="BS212" s="683">
        <v>5.5</v>
      </c>
      <c r="BT212" s="681"/>
      <c r="BU212" s="681"/>
      <c r="BV212" s="681"/>
      <c r="BW212" s="687">
        <f t="shared" si="160"/>
        <v>-5.5</v>
      </c>
      <c r="BX212" s="688">
        <f t="shared" si="161"/>
        <v>0</v>
      </c>
      <c r="BY212" s="683">
        <v>5.5</v>
      </c>
      <c r="BZ212" s="681"/>
      <c r="CA212" s="681"/>
      <c r="CB212" s="681"/>
      <c r="CC212" s="687">
        <f t="shared" si="162"/>
        <v>-5.5</v>
      </c>
      <c r="CD212" s="688">
        <f t="shared" si="163"/>
        <v>0</v>
      </c>
      <c r="CE212" s="683">
        <v>5.3</v>
      </c>
      <c r="CF212" s="681"/>
      <c r="CG212" s="681"/>
      <c r="CH212" s="681"/>
      <c r="CI212" s="687">
        <f t="shared" si="164"/>
        <v>-5.3</v>
      </c>
      <c r="CJ212" s="688">
        <f t="shared" si="165"/>
        <v>0</v>
      </c>
      <c r="CK212" s="687">
        <f t="shared" si="166"/>
        <v>15.3</v>
      </c>
      <c r="CL212" s="681"/>
      <c r="CM212" s="687">
        <f t="shared" si="167"/>
        <v>0</v>
      </c>
      <c r="CN212" s="681"/>
      <c r="CO212" s="687">
        <f t="shared" si="168"/>
        <v>-15.3</v>
      </c>
      <c r="CP212" s="688">
        <f t="shared" si="169"/>
        <v>0</v>
      </c>
      <c r="CQ212" s="683">
        <v>4.5</v>
      </c>
      <c r="CR212" s="681"/>
      <c r="CS212" s="681"/>
      <c r="CT212" s="681"/>
      <c r="CU212" s="687">
        <f t="shared" si="170"/>
        <v>-4.5</v>
      </c>
      <c r="CV212" s="688">
        <f t="shared" si="171"/>
        <v>0</v>
      </c>
      <c r="CW212" s="683">
        <v>5.3</v>
      </c>
      <c r="CX212" s="681"/>
      <c r="CY212" s="681"/>
      <c r="CZ212" s="681"/>
      <c r="DA212" s="687">
        <f t="shared" si="172"/>
        <v>-5.3</v>
      </c>
      <c r="DB212" s="688">
        <f t="shared" si="173"/>
        <v>0</v>
      </c>
      <c r="DC212" s="683">
        <v>5.5</v>
      </c>
      <c r="DD212" s="681"/>
      <c r="DE212" s="681"/>
      <c r="DF212" s="681"/>
      <c r="DG212" s="687">
        <f t="shared" si="174"/>
        <v>-5.5</v>
      </c>
      <c r="DH212" s="688">
        <f t="shared" si="175"/>
        <v>0</v>
      </c>
    </row>
    <row r="213" spans="1:112" ht="42.75" customHeight="1">
      <c r="A213">
        <v>4.6379999999999999</v>
      </c>
      <c r="B213" s="341" t="s">
        <v>1400</v>
      </c>
      <c r="C213" s="337" t="s">
        <v>122</v>
      </c>
      <c r="D213" s="341" t="s">
        <v>1400</v>
      </c>
      <c r="E213" s="528" t="s">
        <v>4766</v>
      </c>
      <c r="F213" s="528"/>
      <c r="G213" s="529"/>
      <c r="H213" s="530"/>
      <c r="I213" s="530"/>
      <c r="J213" s="663" t="s">
        <v>883</v>
      </c>
      <c r="K213" s="687">
        <f t="shared" si="132"/>
        <v>54.4</v>
      </c>
      <c r="L213" s="681"/>
      <c r="M213" s="687">
        <f t="shared" si="133"/>
        <v>0</v>
      </c>
      <c r="N213" s="681"/>
      <c r="O213" s="687">
        <f t="shared" si="134"/>
        <v>-54.4</v>
      </c>
      <c r="P213" s="688">
        <f t="shared" si="135"/>
        <v>0</v>
      </c>
      <c r="Q213" s="687">
        <f t="shared" si="136"/>
        <v>14.6</v>
      </c>
      <c r="R213" s="681"/>
      <c r="S213" s="687">
        <f t="shared" si="137"/>
        <v>0</v>
      </c>
      <c r="T213" s="681"/>
      <c r="U213" s="687">
        <f t="shared" si="138"/>
        <v>-14.6</v>
      </c>
      <c r="V213" s="688">
        <f t="shared" si="139"/>
        <v>0</v>
      </c>
      <c r="W213" s="683">
        <v>5</v>
      </c>
      <c r="X213" s="681"/>
      <c r="Y213" s="681"/>
      <c r="Z213" s="681"/>
      <c r="AA213" s="687">
        <f t="shared" si="140"/>
        <v>-5</v>
      </c>
      <c r="AB213" s="688">
        <f t="shared" si="141"/>
        <v>0</v>
      </c>
      <c r="AC213" s="683">
        <v>4.5999999999999996</v>
      </c>
      <c r="AD213" s="681"/>
      <c r="AE213" s="681"/>
      <c r="AF213" s="681"/>
      <c r="AG213" s="687">
        <f t="shared" si="142"/>
        <v>-4.5999999999999996</v>
      </c>
      <c r="AH213" s="688">
        <f t="shared" si="143"/>
        <v>0</v>
      </c>
      <c r="AI213" s="683">
        <v>5</v>
      </c>
      <c r="AJ213" s="681"/>
      <c r="AK213" s="681"/>
      <c r="AL213" s="681"/>
      <c r="AM213" s="687">
        <f t="shared" si="144"/>
        <v>-5</v>
      </c>
      <c r="AN213" s="688">
        <f t="shared" si="145"/>
        <v>0</v>
      </c>
      <c r="AO213" s="687">
        <f t="shared" si="146"/>
        <v>10</v>
      </c>
      <c r="AP213" s="681"/>
      <c r="AQ213" s="687">
        <f t="shared" si="147"/>
        <v>0</v>
      </c>
      <c r="AR213" s="681"/>
      <c r="AS213" s="687">
        <f t="shared" si="148"/>
        <v>-10</v>
      </c>
      <c r="AT213" s="688">
        <f t="shared" si="149"/>
        <v>0</v>
      </c>
      <c r="AU213" s="683">
        <v>4.9000000000000004</v>
      </c>
      <c r="AV213" s="681"/>
      <c r="AW213" s="681"/>
      <c r="AX213" s="681"/>
      <c r="AY213" s="687">
        <f t="shared" si="150"/>
        <v>-4.9000000000000004</v>
      </c>
      <c r="AZ213" s="688">
        <f t="shared" si="151"/>
        <v>0</v>
      </c>
      <c r="BA213" s="683">
        <v>2.1</v>
      </c>
      <c r="BB213" s="681"/>
      <c r="BC213" s="681"/>
      <c r="BD213" s="681"/>
      <c r="BE213" s="687">
        <f t="shared" si="152"/>
        <v>-2.1</v>
      </c>
      <c r="BF213" s="688">
        <f t="shared" si="153"/>
        <v>0</v>
      </c>
      <c r="BG213" s="683">
        <v>3</v>
      </c>
      <c r="BH213" s="681"/>
      <c r="BI213" s="681"/>
      <c r="BJ213" s="681"/>
      <c r="BK213" s="687">
        <f t="shared" si="154"/>
        <v>-3</v>
      </c>
      <c r="BL213" s="688">
        <f t="shared" si="155"/>
        <v>0</v>
      </c>
      <c r="BM213" s="687">
        <f t="shared" si="156"/>
        <v>14.9</v>
      </c>
      <c r="BN213" s="681"/>
      <c r="BO213" s="687">
        <f t="shared" si="157"/>
        <v>0</v>
      </c>
      <c r="BP213" s="681"/>
      <c r="BQ213" s="687">
        <f t="shared" si="158"/>
        <v>-14.9</v>
      </c>
      <c r="BR213" s="688">
        <f t="shared" si="159"/>
        <v>0</v>
      </c>
      <c r="BS213" s="683">
        <v>5</v>
      </c>
      <c r="BT213" s="681"/>
      <c r="BU213" s="681"/>
      <c r="BV213" s="681"/>
      <c r="BW213" s="687">
        <f t="shared" si="160"/>
        <v>-5</v>
      </c>
      <c r="BX213" s="688">
        <f t="shared" si="161"/>
        <v>0</v>
      </c>
      <c r="BY213" s="683">
        <v>5</v>
      </c>
      <c r="BZ213" s="681"/>
      <c r="CA213" s="681"/>
      <c r="CB213" s="681"/>
      <c r="CC213" s="687">
        <f t="shared" si="162"/>
        <v>-5</v>
      </c>
      <c r="CD213" s="688">
        <f t="shared" si="163"/>
        <v>0</v>
      </c>
      <c r="CE213" s="683">
        <v>4.9000000000000004</v>
      </c>
      <c r="CF213" s="681"/>
      <c r="CG213" s="681"/>
      <c r="CH213" s="681"/>
      <c r="CI213" s="687">
        <f t="shared" si="164"/>
        <v>-4.9000000000000004</v>
      </c>
      <c r="CJ213" s="688">
        <f t="shared" si="165"/>
        <v>0</v>
      </c>
      <c r="CK213" s="687">
        <f t="shared" si="166"/>
        <v>14.9</v>
      </c>
      <c r="CL213" s="681"/>
      <c r="CM213" s="687">
        <f t="shared" si="167"/>
        <v>0</v>
      </c>
      <c r="CN213" s="681"/>
      <c r="CO213" s="687">
        <f t="shared" si="168"/>
        <v>-14.9</v>
      </c>
      <c r="CP213" s="688">
        <f t="shared" si="169"/>
        <v>0</v>
      </c>
      <c r="CQ213" s="683">
        <v>5</v>
      </c>
      <c r="CR213" s="681"/>
      <c r="CS213" s="681"/>
      <c r="CT213" s="681"/>
      <c r="CU213" s="687">
        <f t="shared" si="170"/>
        <v>-5</v>
      </c>
      <c r="CV213" s="688">
        <f t="shared" si="171"/>
        <v>0</v>
      </c>
      <c r="CW213" s="683">
        <v>4.9000000000000004</v>
      </c>
      <c r="CX213" s="681"/>
      <c r="CY213" s="681"/>
      <c r="CZ213" s="681"/>
      <c r="DA213" s="687">
        <f t="shared" si="172"/>
        <v>-4.9000000000000004</v>
      </c>
      <c r="DB213" s="688">
        <f t="shared" si="173"/>
        <v>0</v>
      </c>
      <c r="DC213" s="683">
        <v>5</v>
      </c>
      <c r="DD213" s="681"/>
      <c r="DE213" s="681"/>
      <c r="DF213" s="681"/>
      <c r="DG213" s="687">
        <f t="shared" si="174"/>
        <v>-5</v>
      </c>
      <c r="DH213" s="688">
        <f t="shared" si="175"/>
        <v>0</v>
      </c>
    </row>
    <row r="214" spans="1:112" ht="42.75" customHeight="1">
      <c r="A214">
        <v>10.856999999999999</v>
      </c>
      <c r="B214" s="333" t="s">
        <v>4559</v>
      </c>
      <c r="C214" s="334" t="s">
        <v>433</v>
      </c>
      <c r="D214" s="333" t="s">
        <v>4559</v>
      </c>
      <c r="E214" s="528" t="s">
        <v>4767</v>
      </c>
      <c r="F214" s="528"/>
      <c r="G214" s="529"/>
      <c r="H214" s="530" t="s">
        <v>4768</v>
      </c>
      <c r="I214" s="530"/>
      <c r="J214" s="335" t="s">
        <v>883</v>
      </c>
      <c r="K214" s="687">
        <f t="shared" si="132"/>
        <v>116.20000000000002</v>
      </c>
      <c r="L214" s="681"/>
      <c r="M214" s="687">
        <f t="shared" si="133"/>
        <v>0</v>
      </c>
      <c r="N214" s="681"/>
      <c r="O214" s="687">
        <f t="shared" si="134"/>
        <v>-116.20000000000002</v>
      </c>
      <c r="P214" s="688">
        <f t="shared" si="135"/>
        <v>0</v>
      </c>
      <c r="Q214" s="687">
        <f t="shared" si="136"/>
        <v>29.6</v>
      </c>
      <c r="R214" s="681"/>
      <c r="S214" s="687">
        <f t="shared" si="137"/>
        <v>0</v>
      </c>
      <c r="T214" s="681"/>
      <c r="U214" s="687">
        <f t="shared" si="138"/>
        <v>-29.6</v>
      </c>
      <c r="V214" s="688">
        <f t="shared" si="139"/>
        <v>0</v>
      </c>
      <c r="W214" s="687">
        <f>W215+W216</f>
        <v>9.5</v>
      </c>
      <c r="X214" s="681"/>
      <c r="Y214" s="687">
        <f>Y215+Y216</f>
        <v>0</v>
      </c>
      <c r="Z214" s="681"/>
      <c r="AA214" s="687">
        <f t="shared" si="140"/>
        <v>-9.5</v>
      </c>
      <c r="AB214" s="688">
        <f t="shared" si="141"/>
        <v>0</v>
      </c>
      <c r="AC214" s="687">
        <f>AC215+AC216</f>
        <v>8.6</v>
      </c>
      <c r="AD214" s="681"/>
      <c r="AE214" s="687">
        <f>AE215+AE216</f>
        <v>0</v>
      </c>
      <c r="AF214" s="681"/>
      <c r="AG214" s="687">
        <f t="shared" si="142"/>
        <v>-8.6</v>
      </c>
      <c r="AH214" s="688">
        <f t="shared" si="143"/>
        <v>0</v>
      </c>
      <c r="AI214" s="687">
        <f>AI215+AI216</f>
        <v>11.5</v>
      </c>
      <c r="AJ214" s="681"/>
      <c r="AK214" s="687">
        <f>AK215+AK216</f>
        <v>0</v>
      </c>
      <c r="AL214" s="681"/>
      <c r="AM214" s="687">
        <f t="shared" si="144"/>
        <v>-11.5</v>
      </c>
      <c r="AN214" s="688">
        <f t="shared" si="145"/>
        <v>0</v>
      </c>
      <c r="AO214" s="687">
        <f t="shared" si="146"/>
        <v>21.5</v>
      </c>
      <c r="AP214" s="681"/>
      <c r="AQ214" s="687">
        <f t="shared" si="147"/>
        <v>0</v>
      </c>
      <c r="AR214" s="681"/>
      <c r="AS214" s="687">
        <f t="shared" si="148"/>
        <v>-21.5</v>
      </c>
      <c r="AT214" s="688">
        <f t="shared" si="149"/>
        <v>0</v>
      </c>
      <c r="AU214" s="687">
        <f>AU215+AU216</f>
        <v>11.2</v>
      </c>
      <c r="AV214" s="681"/>
      <c r="AW214" s="687">
        <f>AW215+AW216</f>
        <v>0</v>
      </c>
      <c r="AX214" s="681"/>
      <c r="AY214" s="687">
        <f t="shared" si="150"/>
        <v>-11.2</v>
      </c>
      <c r="AZ214" s="688">
        <f t="shared" si="151"/>
        <v>0</v>
      </c>
      <c r="BA214" s="687">
        <f>BA215+BA216</f>
        <v>4.5999999999999996</v>
      </c>
      <c r="BB214" s="681"/>
      <c r="BC214" s="687">
        <f>BC215+BC216</f>
        <v>0</v>
      </c>
      <c r="BD214" s="681"/>
      <c r="BE214" s="687">
        <f t="shared" si="152"/>
        <v>-4.5999999999999996</v>
      </c>
      <c r="BF214" s="688">
        <f t="shared" si="153"/>
        <v>0</v>
      </c>
      <c r="BG214" s="687">
        <f>BG215+BG216</f>
        <v>5.7</v>
      </c>
      <c r="BH214" s="681"/>
      <c r="BI214" s="687">
        <f>BI215+BI216</f>
        <v>0</v>
      </c>
      <c r="BJ214" s="681"/>
      <c r="BK214" s="687">
        <f t="shared" si="154"/>
        <v>-5.7</v>
      </c>
      <c r="BL214" s="688">
        <f t="shared" si="155"/>
        <v>0</v>
      </c>
      <c r="BM214" s="687">
        <f t="shared" si="156"/>
        <v>33.200000000000003</v>
      </c>
      <c r="BN214" s="681"/>
      <c r="BO214" s="687">
        <f t="shared" si="157"/>
        <v>0</v>
      </c>
      <c r="BP214" s="681"/>
      <c r="BQ214" s="687">
        <f t="shared" si="158"/>
        <v>-33.200000000000003</v>
      </c>
      <c r="BR214" s="688">
        <f t="shared" si="159"/>
        <v>0</v>
      </c>
      <c r="BS214" s="687">
        <f>BS215+BS216</f>
        <v>11.5</v>
      </c>
      <c r="BT214" s="681"/>
      <c r="BU214" s="687">
        <f>BU215+BU216</f>
        <v>0</v>
      </c>
      <c r="BV214" s="681"/>
      <c r="BW214" s="687">
        <f t="shared" si="160"/>
        <v>-11.5</v>
      </c>
      <c r="BX214" s="688">
        <f t="shared" si="161"/>
        <v>0</v>
      </c>
      <c r="BY214" s="687">
        <f>BY215+BY216</f>
        <v>11.5</v>
      </c>
      <c r="BZ214" s="681"/>
      <c r="CA214" s="687">
        <f>CA215+CA216</f>
        <v>0</v>
      </c>
      <c r="CB214" s="681"/>
      <c r="CC214" s="687">
        <f t="shared" si="162"/>
        <v>-11.5</v>
      </c>
      <c r="CD214" s="688">
        <f t="shared" si="163"/>
        <v>0</v>
      </c>
      <c r="CE214" s="687">
        <f>CE215+CE216</f>
        <v>10.199999999999999</v>
      </c>
      <c r="CF214" s="681"/>
      <c r="CG214" s="687">
        <f>CG215+CG216</f>
        <v>0</v>
      </c>
      <c r="CH214" s="681"/>
      <c r="CI214" s="687">
        <f t="shared" si="164"/>
        <v>-10.199999999999999</v>
      </c>
      <c r="CJ214" s="688">
        <f t="shared" si="165"/>
        <v>0</v>
      </c>
      <c r="CK214" s="687">
        <f t="shared" si="166"/>
        <v>31.9</v>
      </c>
      <c r="CL214" s="681"/>
      <c r="CM214" s="687">
        <f t="shared" si="167"/>
        <v>0</v>
      </c>
      <c r="CN214" s="681"/>
      <c r="CO214" s="687">
        <f t="shared" si="168"/>
        <v>-31.9</v>
      </c>
      <c r="CP214" s="688">
        <f t="shared" si="169"/>
        <v>0</v>
      </c>
      <c r="CQ214" s="687">
        <f>CQ215+CQ216</f>
        <v>9.3000000000000007</v>
      </c>
      <c r="CR214" s="681"/>
      <c r="CS214" s="687">
        <f>CS215+CS216</f>
        <v>0</v>
      </c>
      <c r="CT214" s="681"/>
      <c r="CU214" s="687">
        <f t="shared" si="170"/>
        <v>-9.3000000000000007</v>
      </c>
      <c r="CV214" s="688">
        <f t="shared" si="171"/>
        <v>0</v>
      </c>
      <c r="CW214" s="687">
        <f>CW215+CW216</f>
        <v>11.2</v>
      </c>
      <c r="CX214" s="681"/>
      <c r="CY214" s="687">
        <f>CY215+CY216</f>
        <v>0</v>
      </c>
      <c r="CZ214" s="681"/>
      <c r="DA214" s="687">
        <f t="shared" si="172"/>
        <v>-11.2</v>
      </c>
      <c r="DB214" s="688">
        <f t="shared" si="173"/>
        <v>0</v>
      </c>
      <c r="DC214" s="687">
        <f>DC215+DC216</f>
        <v>11.4</v>
      </c>
      <c r="DD214" s="681"/>
      <c r="DE214" s="687">
        <f>DE215+DE216</f>
        <v>0</v>
      </c>
      <c r="DF214" s="681"/>
      <c r="DG214" s="687">
        <f t="shared" si="174"/>
        <v>-11.4</v>
      </c>
      <c r="DH214" s="688">
        <f t="shared" si="175"/>
        <v>0</v>
      </c>
    </row>
    <row r="215" spans="1:112" ht="21.75" customHeight="1">
      <c r="A215">
        <v>7.6710000000000003</v>
      </c>
      <c r="B215" s="336" t="s">
        <v>4769</v>
      </c>
      <c r="C215" s="337" t="s">
        <v>151</v>
      </c>
      <c r="D215" s="336" t="s">
        <v>4769</v>
      </c>
      <c r="E215" s="528" t="s">
        <v>4770</v>
      </c>
      <c r="F215" s="528"/>
      <c r="G215" s="529"/>
      <c r="H215" s="530"/>
      <c r="I215" s="530"/>
      <c r="J215" s="663" t="s">
        <v>883</v>
      </c>
      <c r="K215" s="687">
        <f t="shared" si="132"/>
        <v>90.000000000000014</v>
      </c>
      <c r="L215" s="681"/>
      <c r="M215" s="687">
        <f t="shared" si="133"/>
        <v>0</v>
      </c>
      <c r="N215" s="681"/>
      <c r="O215" s="687">
        <f t="shared" si="134"/>
        <v>-90.000000000000014</v>
      </c>
      <c r="P215" s="688">
        <f t="shared" si="135"/>
        <v>0</v>
      </c>
      <c r="Q215" s="687">
        <f t="shared" si="136"/>
        <v>24.1</v>
      </c>
      <c r="R215" s="681"/>
      <c r="S215" s="687">
        <f t="shared" si="137"/>
        <v>0</v>
      </c>
      <c r="T215" s="681"/>
      <c r="U215" s="687">
        <f t="shared" si="138"/>
        <v>-24.1</v>
      </c>
      <c r="V215" s="688">
        <f t="shared" si="139"/>
        <v>0</v>
      </c>
      <c r="W215" s="683">
        <v>8.3000000000000007</v>
      </c>
      <c r="X215" s="681"/>
      <c r="Y215" s="681"/>
      <c r="Z215" s="681"/>
      <c r="AA215" s="687">
        <f t="shared" si="140"/>
        <v>-8.3000000000000007</v>
      </c>
      <c r="AB215" s="688">
        <f t="shared" si="141"/>
        <v>0</v>
      </c>
      <c r="AC215" s="683">
        <v>7.5</v>
      </c>
      <c r="AD215" s="681"/>
      <c r="AE215" s="681"/>
      <c r="AF215" s="681"/>
      <c r="AG215" s="687">
        <f t="shared" si="142"/>
        <v>-7.5</v>
      </c>
      <c r="AH215" s="688">
        <f t="shared" si="143"/>
        <v>0</v>
      </c>
      <c r="AI215" s="683">
        <v>8.3000000000000007</v>
      </c>
      <c r="AJ215" s="681"/>
      <c r="AK215" s="681"/>
      <c r="AL215" s="681"/>
      <c r="AM215" s="687">
        <f t="shared" si="144"/>
        <v>-8.3000000000000007</v>
      </c>
      <c r="AN215" s="688">
        <f t="shared" si="145"/>
        <v>0</v>
      </c>
      <c r="AO215" s="687">
        <f t="shared" si="146"/>
        <v>16.5</v>
      </c>
      <c r="AP215" s="681"/>
      <c r="AQ215" s="687">
        <f t="shared" si="147"/>
        <v>0</v>
      </c>
      <c r="AR215" s="681"/>
      <c r="AS215" s="687">
        <f t="shared" si="148"/>
        <v>-16.5</v>
      </c>
      <c r="AT215" s="688">
        <f t="shared" si="149"/>
        <v>0</v>
      </c>
      <c r="AU215" s="683">
        <v>8.1</v>
      </c>
      <c r="AV215" s="681"/>
      <c r="AW215" s="681"/>
      <c r="AX215" s="681"/>
      <c r="AY215" s="687">
        <f t="shared" si="150"/>
        <v>-8.1</v>
      </c>
      <c r="AZ215" s="688">
        <f t="shared" si="151"/>
        <v>0</v>
      </c>
      <c r="BA215" s="683">
        <v>3.5</v>
      </c>
      <c r="BB215" s="681"/>
      <c r="BC215" s="681"/>
      <c r="BD215" s="681"/>
      <c r="BE215" s="687">
        <f t="shared" si="152"/>
        <v>-3.5</v>
      </c>
      <c r="BF215" s="688">
        <f t="shared" si="153"/>
        <v>0</v>
      </c>
      <c r="BG215" s="683">
        <v>4.9000000000000004</v>
      </c>
      <c r="BH215" s="681"/>
      <c r="BI215" s="681"/>
      <c r="BJ215" s="681"/>
      <c r="BK215" s="687">
        <f t="shared" si="154"/>
        <v>-4.9000000000000004</v>
      </c>
      <c r="BL215" s="688">
        <f t="shared" si="155"/>
        <v>0</v>
      </c>
      <c r="BM215" s="687">
        <f t="shared" si="156"/>
        <v>24.700000000000003</v>
      </c>
      <c r="BN215" s="681"/>
      <c r="BO215" s="687">
        <f t="shared" si="157"/>
        <v>0</v>
      </c>
      <c r="BP215" s="681"/>
      <c r="BQ215" s="687">
        <f t="shared" si="158"/>
        <v>-24.700000000000003</v>
      </c>
      <c r="BR215" s="688">
        <f t="shared" si="159"/>
        <v>0</v>
      </c>
      <c r="BS215" s="683">
        <v>8.3000000000000007</v>
      </c>
      <c r="BT215" s="681"/>
      <c r="BU215" s="681"/>
      <c r="BV215" s="681"/>
      <c r="BW215" s="687">
        <f t="shared" si="160"/>
        <v>-8.3000000000000007</v>
      </c>
      <c r="BX215" s="688">
        <f t="shared" si="161"/>
        <v>0</v>
      </c>
      <c r="BY215" s="683">
        <v>8.3000000000000007</v>
      </c>
      <c r="BZ215" s="681"/>
      <c r="CA215" s="681"/>
      <c r="CB215" s="681"/>
      <c r="CC215" s="687">
        <f t="shared" si="162"/>
        <v>-8.3000000000000007</v>
      </c>
      <c r="CD215" s="688">
        <f t="shared" si="163"/>
        <v>0</v>
      </c>
      <c r="CE215" s="683">
        <v>8.1</v>
      </c>
      <c r="CF215" s="681"/>
      <c r="CG215" s="681"/>
      <c r="CH215" s="681"/>
      <c r="CI215" s="687">
        <f t="shared" si="164"/>
        <v>-8.1</v>
      </c>
      <c r="CJ215" s="688">
        <f t="shared" si="165"/>
        <v>0</v>
      </c>
      <c r="CK215" s="687">
        <f t="shared" si="166"/>
        <v>24.7</v>
      </c>
      <c r="CL215" s="681"/>
      <c r="CM215" s="687">
        <f t="shared" si="167"/>
        <v>0</v>
      </c>
      <c r="CN215" s="681"/>
      <c r="CO215" s="687">
        <f t="shared" si="168"/>
        <v>-24.7</v>
      </c>
      <c r="CP215" s="688">
        <f t="shared" si="169"/>
        <v>0</v>
      </c>
      <c r="CQ215" s="683">
        <v>8.3000000000000007</v>
      </c>
      <c r="CR215" s="681"/>
      <c r="CS215" s="681"/>
      <c r="CT215" s="681"/>
      <c r="CU215" s="687">
        <f t="shared" si="170"/>
        <v>-8.3000000000000007</v>
      </c>
      <c r="CV215" s="688">
        <f t="shared" si="171"/>
        <v>0</v>
      </c>
      <c r="CW215" s="683">
        <v>8.1</v>
      </c>
      <c r="CX215" s="681"/>
      <c r="CY215" s="681"/>
      <c r="CZ215" s="681"/>
      <c r="DA215" s="687">
        <f t="shared" si="172"/>
        <v>-8.1</v>
      </c>
      <c r="DB215" s="688">
        <f t="shared" si="173"/>
        <v>0</v>
      </c>
      <c r="DC215" s="683">
        <v>8.3000000000000007</v>
      </c>
      <c r="DD215" s="681"/>
      <c r="DE215" s="681"/>
      <c r="DF215" s="681"/>
      <c r="DG215" s="687">
        <f t="shared" si="174"/>
        <v>-8.3000000000000007</v>
      </c>
      <c r="DH215" s="688">
        <f t="shared" si="175"/>
        <v>0</v>
      </c>
    </row>
    <row r="216" spans="1:112" ht="21.75" customHeight="1">
      <c r="A216">
        <v>3.1859999999999999</v>
      </c>
      <c r="B216" s="352" t="s">
        <v>4771</v>
      </c>
      <c r="C216" s="353" t="s">
        <v>153</v>
      </c>
      <c r="D216" s="352" t="s">
        <v>4771</v>
      </c>
      <c r="E216" s="528" t="s">
        <v>4772</v>
      </c>
      <c r="F216" s="528"/>
      <c r="G216" s="529"/>
      <c r="H216" s="530"/>
      <c r="I216" s="530"/>
      <c r="J216" s="664" t="s">
        <v>883</v>
      </c>
      <c r="K216" s="687">
        <f t="shared" si="132"/>
        <v>26.2</v>
      </c>
      <c r="L216" s="681"/>
      <c r="M216" s="687">
        <f t="shared" si="133"/>
        <v>0</v>
      </c>
      <c r="N216" s="681"/>
      <c r="O216" s="687">
        <f t="shared" si="134"/>
        <v>-26.2</v>
      </c>
      <c r="P216" s="688">
        <f t="shared" si="135"/>
        <v>0</v>
      </c>
      <c r="Q216" s="687">
        <f t="shared" si="136"/>
        <v>5.5</v>
      </c>
      <c r="R216" s="681"/>
      <c r="S216" s="687">
        <f t="shared" si="137"/>
        <v>0</v>
      </c>
      <c r="T216" s="681"/>
      <c r="U216" s="687">
        <f t="shared" si="138"/>
        <v>-5.5</v>
      </c>
      <c r="V216" s="688">
        <f t="shared" si="139"/>
        <v>0</v>
      </c>
      <c r="W216" s="683">
        <v>1.2</v>
      </c>
      <c r="X216" s="681"/>
      <c r="Y216" s="681"/>
      <c r="Z216" s="681"/>
      <c r="AA216" s="687">
        <f t="shared" si="140"/>
        <v>-1.2</v>
      </c>
      <c r="AB216" s="688">
        <f t="shared" si="141"/>
        <v>0</v>
      </c>
      <c r="AC216" s="683">
        <v>1.1000000000000001</v>
      </c>
      <c r="AD216" s="681"/>
      <c r="AE216" s="681"/>
      <c r="AF216" s="681"/>
      <c r="AG216" s="687">
        <f t="shared" si="142"/>
        <v>-1.1000000000000001</v>
      </c>
      <c r="AH216" s="688">
        <f t="shared" si="143"/>
        <v>0</v>
      </c>
      <c r="AI216" s="683">
        <v>3.2</v>
      </c>
      <c r="AJ216" s="681"/>
      <c r="AK216" s="681"/>
      <c r="AL216" s="681"/>
      <c r="AM216" s="687">
        <f t="shared" si="144"/>
        <v>-3.2</v>
      </c>
      <c r="AN216" s="688">
        <f t="shared" si="145"/>
        <v>0</v>
      </c>
      <c r="AO216" s="687">
        <f t="shared" si="146"/>
        <v>5</v>
      </c>
      <c r="AP216" s="681"/>
      <c r="AQ216" s="687">
        <f t="shared" si="147"/>
        <v>0</v>
      </c>
      <c r="AR216" s="681"/>
      <c r="AS216" s="687">
        <f t="shared" si="148"/>
        <v>-5</v>
      </c>
      <c r="AT216" s="688">
        <f t="shared" si="149"/>
        <v>0</v>
      </c>
      <c r="AU216" s="683">
        <v>3.1</v>
      </c>
      <c r="AV216" s="681"/>
      <c r="AW216" s="681"/>
      <c r="AX216" s="681"/>
      <c r="AY216" s="687">
        <f t="shared" si="150"/>
        <v>-3.1</v>
      </c>
      <c r="AZ216" s="688">
        <f t="shared" si="151"/>
        <v>0</v>
      </c>
      <c r="BA216" s="683">
        <v>1.1000000000000001</v>
      </c>
      <c r="BB216" s="681"/>
      <c r="BC216" s="681"/>
      <c r="BD216" s="681"/>
      <c r="BE216" s="687">
        <f t="shared" si="152"/>
        <v>-1.1000000000000001</v>
      </c>
      <c r="BF216" s="688">
        <f t="shared" si="153"/>
        <v>0</v>
      </c>
      <c r="BG216" s="683">
        <v>0.8</v>
      </c>
      <c r="BH216" s="681"/>
      <c r="BI216" s="681"/>
      <c r="BJ216" s="681"/>
      <c r="BK216" s="687">
        <f t="shared" si="154"/>
        <v>-0.8</v>
      </c>
      <c r="BL216" s="688">
        <f t="shared" si="155"/>
        <v>0</v>
      </c>
      <c r="BM216" s="687">
        <f t="shared" si="156"/>
        <v>8.5</v>
      </c>
      <c r="BN216" s="681"/>
      <c r="BO216" s="687">
        <f t="shared" si="157"/>
        <v>0</v>
      </c>
      <c r="BP216" s="681"/>
      <c r="BQ216" s="687">
        <f t="shared" si="158"/>
        <v>-8.5</v>
      </c>
      <c r="BR216" s="688">
        <f t="shared" si="159"/>
        <v>0</v>
      </c>
      <c r="BS216" s="683">
        <v>3.2</v>
      </c>
      <c r="BT216" s="681"/>
      <c r="BU216" s="681"/>
      <c r="BV216" s="681"/>
      <c r="BW216" s="687">
        <f t="shared" si="160"/>
        <v>-3.2</v>
      </c>
      <c r="BX216" s="688">
        <f t="shared" si="161"/>
        <v>0</v>
      </c>
      <c r="BY216" s="683">
        <v>3.2</v>
      </c>
      <c r="BZ216" s="681"/>
      <c r="CA216" s="681"/>
      <c r="CB216" s="681"/>
      <c r="CC216" s="687">
        <f t="shared" si="162"/>
        <v>-3.2</v>
      </c>
      <c r="CD216" s="688">
        <f t="shared" si="163"/>
        <v>0</v>
      </c>
      <c r="CE216" s="683">
        <v>2.1</v>
      </c>
      <c r="CF216" s="681"/>
      <c r="CG216" s="681"/>
      <c r="CH216" s="681"/>
      <c r="CI216" s="687">
        <f t="shared" si="164"/>
        <v>-2.1</v>
      </c>
      <c r="CJ216" s="688">
        <f t="shared" si="165"/>
        <v>0</v>
      </c>
      <c r="CK216" s="687">
        <f t="shared" si="166"/>
        <v>7.1999999999999993</v>
      </c>
      <c r="CL216" s="681"/>
      <c r="CM216" s="687">
        <f t="shared" si="167"/>
        <v>0</v>
      </c>
      <c r="CN216" s="681"/>
      <c r="CO216" s="687">
        <f t="shared" si="168"/>
        <v>-7.1999999999999993</v>
      </c>
      <c r="CP216" s="688">
        <f t="shared" si="169"/>
        <v>0</v>
      </c>
      <c r="CQ216" s="683">
        <v>1</v>
      </c>
      <c r="CR216" s="681"/>
      <c r="CS216" s="681"/>
      <c r="CT216" s="681"/>
      <c r="CU216" s="687">
        <f t="shared" si="170"/>
        <v>-1</v>
      </c>
      <c r="CV216" s="688">
        <f t="shared" si="171"/>
        <v>0</v>
      </c>
      <c r="CW216" s="683">
        <v>3.1</v>
      </c>
      <c r="CX216" s="681"/>
      <c r="CY216" s="681"/>
      <c r="CZ216" s="681"/>
      <c r="DA216" s="687">
        <f t="shared" si="172"/>
        <v>-3.1</v>
      </c>
      <c r="DB216" s="688">
        <f t="shared" si="173"/>
        <v>0</v>
      </c>
      <c r="DC216" s="683">
        <v>3.1</v>
      </c>
      <c r="DD216" s="681"/>
      <c r="DE216" s="681"/>
      <c r="DF216" s="681"/>
      <c r="DG216" s="687">
        <f t="shared" si="174"/>
        <v>-3.1</v>
      </c>
      <c r="DH216" s="688">
        <f t="shared" si="175"/>
        <v>0</v>
      </c>
    </row>
  </sheetData>
  <mergeCells count="96"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AW7:AW8"/>
    <mergeCell ref="CX7:CX8"/>
    <mergeCell ref="CH7:CH8"/>
    <mergeCell ref="AK7:AK8"/>
    <mergeCell ref="DG7:DH7"/>
    <mergeCell ref="AO7:AO8"/>
    <mergeCell ref="BY7:BY8"/>
    <mergeCell ref="AQ7:AQ8"/>
    <mergeCell ref="B6:B8"/>
    <mergeCell ref="AC7:AC8"/>
    <mergeCell ref="AE7:AE8"/>
    <mergeCell ref="CE7:CE8"/>
    <mergeCell ref="DD7:DD8"/>
    <mergeCell ref="DF7:DF8"/>
    <mergeCell ref="BG7:BG8"/>
    <mergeCell ref="Q7:Q8"/>
    <mergeCell ref="BS7:BS8"/>
    <mergeCell ref="BU7:BU8"/>
    <mergeCell ref="AR7:AR8"/>
    <mergeCell ref="BE7:BF7"/>
    <mergeCell ref="DC7:DC8"/>
    <mergeCell ref="CN7:CN8"/>
    <mergeCell ref="AX7:AX8"/>
    <mergeCell ref="CL7:CL8"/>
    <mergeCell ref="E7:E8"/>
    <mergeCell ref="BV7:BV8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AJ7:AJ8"/>
    <mergeCell ref="CK7:CK8"/>
    <mergeCell ref="AL7:AL8"/>
    <mergeCell ref="D6:D8"/>
    <mergeCell ref="AU7:AU8"/>
    <mergeCell ref="U7:V7"/>
    <mergeCell ref="CG7:CG8"/>
    <mergeCell ref="O7:P7"/>
    <mergeCell ref="BA7:BA8"/>
    <mergeCell ref="BC7:BC8"/>
    <mergeCell ref="M7:M8"/>
    <mergeCell ref="BO7:BO8"/>
    <mergeCell ref="BW7:BX7"/>
    <mergeCell ref="AA7:AB7"/>
    <mergeCell ref="CA7:CA8"/>
    <mergeCell ref="CC7:CD7"/>
    <mergeCell ref="T7:T8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CT7:CT8"/>
    <mergeCell ref="CF7:CF8"/>
    <mergeCell ref="Y7:Y8"/>
    <mergeCell ref="AI7:AI8"/>
    <mergeCell ref="AV7:AV8"/>
    <mergeCell ref="CZ7:CZ8"/>
    <mergeCell ref="CR7:CR8"/>
    <mergeCell ref="F7:F8"/>
    <mergeCell ref="BH7:BH8"/>
    <mergeCell ref="BT7:BT8"/>
    <mergeCell ref="G7:G8"/>
    <mergeCell ref="I7:I8"/>
    <mergeCell ref="BI7:BI8"/>
    <mergeCell ref="S7:S8"/>
    <mergeCell ref="W7:W8"/>
    <mergeCell ref="CM7:CM8"/>
    <mergeCell ref="CO7:CP7"/>
    <mergeCell ref="AF7:AF8"/>
    <mergeCell ref="AP7:AP8"/>
    <mergeCell ref="BB7:BB8"/>
    <mergeCell ref="BD7:BD8"/>
  </mergeCells>
  <conditionalFormatting sqref="B11:B216">
    <cfRule type="cellIs" dxfId="8" priority="641" operator="equal">
      <formula>FALSE</formula>
    </cfRule>
  </conditionalFormatting>
  <conditionalFormatting sqref="O10:O216 P10:P216 U10:U216 V10:V216 AA10:AA216 AB10:AB216 AG10:AG216 AH10:AH216 AM10:AM216 AN10:AN216 AS10:AS216 AT10:AT216 AY10:AY216 AZ10:AZ216 BE10:BE216 BF10:BF216 BK10:BK216 BL10:BL216 BQ10:BQ216 BR10:BR216 BW10:BW216 BX10:BX216 CC10:CC216 CD10:CD216 CI10:CI216 CJ10:CJ216 CO10:CO216 CP10:CP216 CU10:CU216 CV10:CV216 DA10:DA216 DB10:DB216 DG10:DG216 DH10:DH216">
    <cfRule type="cellIs" dxfId="7" priority="1" operator="equal">
      <formula>0</formula>
    </cfRule>
    <cfRule type="cellIs" dxfId="6" priority="2" operator="lessThan">
      <formula>0</formula>
    </cfRule>
    <cfRule type="cellIs" dxfId="5" priority="3" operator="greaterThan">
      <formula>0</formula>
    </cfRule>
  </conditionalFormatting>
  <conditionalFormatting sqref="L10:L216 N10:N216 R10:R216 T10:T216 X10:X216 Z10:Z216 AD10:AD216 AF10:AF216 AJ10:AJ216 AL10:AL216 AP10:AP216 AR10:AR216 AV10:AV216 AX10:AX216 BB10:BB216 BD10:BD216 BH10:BH216 BJ10:BJ216 BN10:BN216 BP10:BP216 BT10:BT216 BV10:BV216 BZ10:BZ216 CB10:CB216 CF10:CF216 CH10:CH216 CL10:CL216 CN10:CN216 CR10:CR216 CT10:CT216 CX10:CX216 CZ10:CZ216 DD10:DD216 DF10:DF216">
    <cfRule type="cellIs" dxfId="4" priority="642" operator="equal">
      <formula>0</formula>
    </cfRule>
  </conditionalFormatting>
  <pageMargins left="0.7" right="0.7" top="0.75" bottom="0.75" header="0.3" footer="0.3"/>
  <pageSetup paperSize="9" scale="10" fitToHeight="0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8" tint="0.59999389629810485"/>
    <pageSetUpPr fitToPage="1"/>
  </sheetPr>
  <dimension ref="A1:DH82"/>
  <sheetViews>
    <sheetView topLeftCell="C1" zoomScale="60" zoomScaleNormal="60" zoomScaleSheetLayoutView="55" workbookViewId="0">
      <pane xSplit="8" ySplit="9" topLeftCell="K10" activePane="bottomRight" state="frozen"/>
      <selection activeCell="C1" sqref="C1"/>
      <selection pane="topRight" activeCell="K1" sqref="K1"/>
      <selection pane="bottomLeft" activeCell="C10" sqref="C10"/>
      <selection pane="bottomRight" activeCell="E1" sqref="E1:I1048576"/>
    </sheetView>
  </sheetViews>
  <sheetFormatPr defaultColWidth="25" defaultRowHeight="18.75" outlineLevelCol="1"/>
  <cols>
    <col min="1" max="1" width="0" style="323" hidden="1" outlineLevel="1"/>
    <col min="2" max="2" width="11" style="323" hidden="1" customWidth="1" outlineLevel="1"/>
    <col min="3" max="3" width="12.140625" style="84" customWidth="1" collapsed="1"/>
    <col min="4" max="4" width="63" style="323" customWidth="1"/>
    <col min="5" max="9" width="24" style="323" customWidth="1" outlineLevel="1"/>
    <col min="10" max="10" width="12.85546875" style="324" bestFit="1" customWidth="1"/>
    <col min="11" max="11" width="25" style="323" customWidth="1"/>
    <col min="12" max="12" width="15" style="618" customWidth="1"/>
    <col min="13" max="13" width="25" style="618" customWidth="1"/>
    <col min="14" max="16" width="15" style="618" customWidth="1"/>
    <col min="17" max="17" width="25" style="618" customWidth="1"/>
    <col min="18" max="18" width="15" style="618" customWidth="1"/>
    <col min="19" max="19" width="25" style="618" customWidth="1"/>
    <col min="20" max="22" width="15" style="618" customWidth="1"/>
    <col min="23" max="23" width="25" style="618" customWidth="1"/>
    <col min="24" max="24" width="15" style="618" customWidth="1"/>
    <col min="25" max="25" width="25" style="618" customWidth="1"/>
    <col min="26" max="28" width="15" style="618" customWidth="1"/>
    <col min="29" max="29" width="25" style="618" customWidth="1"/>
    <col min="30" max="30" width="15" style="618" customWidth="1"/>
    <col min="31" max="31" width="25" style="618" customWidth="1"/>
    <col min="32" max="34" width="15" style="618" customWidth="1"/>
    <col min="35" max="35" width="25" style="618" customWidth="1"/>
    <col min="36" max="36" width="15" style="618" customWidth="1"/>
    <col min="37" max="37" width="25" style="618" customWidth="1"/>
    <col min="38" max="40" width="15" style="618" customWidth="1"/>
    <col min="41" max="41" width="25" style="618" customWidth="1"/>
    <col min="42" max="42" width="15" style="618" customWidth="1"/>
    <col min="43" max="43" width="25" style="618" customWidth="1"/>
    <col min="44" max="46" width="15" style="618" customWidth="1"/>
    <col min="47" max="47" width="25" style="618" customWidth="1"/>
    <col min="48" max="48" width="15" style="618" customWidth="1"/>
    <col min="49" max="49" width="25" style="618" customWidth="1"/>
    <col min="50" max="52" width="15" style="618" customWidth="1"/>
    <col min="53" max="53" width="25" style="618" customWidth="1"/>
    <col min="54" max="54" width="15" style="618" customWidth="1"/>
    <col min="55" max="55" width="25" style="618" customWidth="1"/>
    <col min="56" max="58" width="15" style="618" customWidth="1"/>
    <col min="59" max="59" width="25" style="618" customWidth="1"/>
    <col min="60" max="60" width="15" style="618" customWidth="1"/>
    <col min="61" max="61" width="25" style="618" customWidth="1"/>
    <col min="62" max="64" width="15" style="618" customWidth="1"/>
    <col min="65" max="65" width="25" style="618" customWidth="1"/>
    <col min="66" max="66" width="15" style="618" customWidth="1"/>
    <col min="67" max="67" width="25" style="618" customWidth="1"/>
    <col min="68" max="70" width="15" style="618" customWidth="1"/>
    <col min="71" max="71" width="25" style="618" customWidth="1"/>
    <col min="72" max="72" width="15" style="618" customWidth="1"/>
    <col min="73" max="73" width="25" style="618" customWidth="1"/>
    <col min="74" max="76" width="15" style="618" customWidth="1"/>
    <col min="77" max="77" width="25" style="618" customWidth="1"/>
    <col min="78" max="78" width="15" style="618" customWidth="1"/>
    <col min="79" max="79" width="25" style="618" customWidth="1"/>
    <col min="80" max="82" width="15" style="618" customWidth="1"/>
    <col min="83" max="83" width="25" style="618" customWidth="1"/>
    <col min="84" max="84" width="15" style="618" customWidth="1"/>
    <col min="85" max="85" width="25" style="618" customWidth="1"/>
    <col min="86" max="88" width="15" style="618" customWidth="1"/>
    <col min="89" max="89" width="25" style="618" customWidth="1"/>
    <col min="90" max="90" width="15" style="618" customWidth="1"/>
    <col min="91" max="91" width="25" style="618" customWidth="1"/>
    <col min="92" max="94" width="15" style="618" customWidth="1"/>
    <col min="95" max="95" width="25" style="618" customWidth="1"/>
    <col min="96" max="96" width="15" style="618" customWidth="1"/>
    <col min="97" max="97" width="25" style="618" customWidth="1"/>
    <col min="98" max="100" width="15" style="618" customWidth="1"/>
    <col min="101" max="101" width="25" style="618" customWidth="1"/>
    <col min="102" max="102" width="15" style="618" customWidth="1"/>
    <col min="103" max="103" width="25" style="618" customWidth="1"/>
    <col min="104" max="106" width="15" style="618" customWidth="1"/>
    <col min="107" max="107" width="25" style="618" customWidth="1"/>
    <col min="108" max="108" width="15" style="618" customWidth="1"/>
    <col min="109" max="109" width="25" style="618" customWidth="1"/>
    <col min="110" max="112" width="15" style="618" customWidth="1"/>
    <col min="113" max="16384" width="25" style="323"/>
  </cols>
  <sheetData>
    <row r="1" spans="2:112" ht="15" customHeight="1"/>
    <row r="2" spans="2:112" ht="15" customHeight="1"/>
    <row r="3" spans="2:112" ht="20.25" customHeight="1">
      <c r="C3" s="856" t="s">
        <v>4773</v>
      </c>
      <c r="D3" s="795"/>
      <c r="E3" s="795"/>
      <c r="F3" s="795"/>
      <c r="G3" s="795"/>
      <c r="H3" s="795"/>
      <c r="I3" s="795"/>
      <c r="J3" s="796"/>
    </row>
    <row r="4" spans="2:112" ht="19.5" customHeight="1"/>
    <row r="5" spans="2:112" ht="19.5" customHeight="1">
      <c r="B5" s="325"/>
      <c r="C5" s="326" t="s">
        <v>4774</v>
      </c>
      <c r="J5" s="734"/>
    </row>
    <row r="6" spans="2:112" ht="20.100000000000001" customHeight="1">
      <c r="B6" s="899" t="s">
        <v>1868</v>
      </c>
      <c r="C6" s="837" t="s">
        <v>2735</v>
      </c>
      <c r="D6" s="790" t="s">
        <v>12</v>
      </c>
      <c r="E6" s="770" t="s">
        <v>13</v>
      </c>
      <c r="F6" s="771"/>
      <c r="G6" s="771"/>
      <c r="H6" s="771"/>
      <c r="I6" s="772"/>
      <c r="J6" s="790" t="s">
        <v>1434</v>
      </c>
      <c r="K6" s="680" t="s">
        <v>15</v>
      </c>
      <c r="L6" s="681"/>
      <c r="M6" s="680" t="s">
        <v>16</v>
      </c>
      <c r="N6" s="681"/>
      <c r="O6" s="681"/>
      <c r="P6" s="681"/>
      <c r="Q6" s="680" t="s">
        <v>17</v>
      </c>
      <c r="R6" s="681"/>
      <c r="S6" s="680" t="s">
        <v>18</v>
      </c>
      <c r="T6" s="681"/>
      <c r="U6" s="681"/>
      <c r="V6" s="681"/>
      <c r="W6" s="680" t="s">
        <v>19</v>
      </c>
      <c r="X6" s="681"/>
      <c r="Y6" s="680" t="s">
        <v>20</v>
      </c>
      <c r="Z6" s="681"/>
      <c r="AA6" s="681"/>
      <c r="AB6" s="681"/>
      <c r="AC6" s="680" t="s">
        <v>21</v>
      </c>
      <c r="AD6" s="681"/>
      <c r="AE6" s="680" t="s">
        <v>22</v>
      </c>
      <c r="AF6" s="681"/>
      <c r="AG6" s="681"/>
      <c r="AH6" s="681"/>
      <c r="AI6" s="680" t="s">
        <v>23</v>
      </c>
      <c r="AJ6" s="681"/>
      <c r="AK6" s="680" t="s">
        <v>24</v>
      </c>
      <c r="AL6" s="681"/>
      <c r="AM6" s="681"/>
      <c r="AN6" s="681"/>
      <c r="AO6" s="680" t="s">
        <v>25</v>
      </c>
      <c r="AP6" s="681"/>
      <c r="AQ6" s="680" t="s">
        <v>26</v>
      </c>
      <c r="AR6" s="681"/>
      <c r="AS6" s="681"/>
      <c r="AT6" s="681"/>
      <c r="AU6" s="680" t="s">
        <v>27</v>
      </c>
      <c r="AV6" s="681"/>
      <c r="AW6" s="680" t="s">
        <v>28</v>
      </c>
      <c r="AX6" s="681"/>
      <c r="AY6" s="681"/>
      <c r="AZ6" s="681"/>
      <c r="BA6" s="680" t="s">
        <v>29</v>
      </c>
      <c r="BB6" s="681"/>
      <c r="BC6" s="680" t="s">
        <v>30</v>
      </c>
      <c r="BD6" s="681"/>
      <c r="BE6" s="681"/>
      <c r="BF6" s="681"/>
      <c r="BG6" s="680" t="s">
        <v>31</v>
      </c>
      <c r="BH6" s="681"/>
      <c r="BI6" s="680" t="s">
        <v>32</v>
      </c>
      <c r="BJ6" s="681"/>
      <c r="BK6" s="681"/>
      <c r="BL6" s="681"/>
      <c r="BM6" s="680" t="s">
        <v>33</v>
      </c>
      <c r="BN6" s="681"/>
      <c r="BO6" s="680" t="s">
        <v>34</v>
      </c>
      <c r="BP6" s="681"/>
      <c r="BQ6" s="681"/>
      <c r="BR6" s="681"/>
      <c r="BS6" s="680" t="s">
        <v>35</v>
      </c>
      <c r="BT6" s="681"/>
      <c r="BU6" s="680" t="s">
        <v>36</v>
      </c>
      <c r="BV6" s="681"/>
      <c r="BW6" s="681"/>
      <c r="BX6" s="681"/>
      <c r="BY6" s="680" t="s">
        <v>37</v>
      </c>
      <c r="BZ6" s="681"/>
      <c r="CA6" s="680" t="s">
        <v>38</v>
      </c>
      <c r="CB6" s="681"/>
      <c r="CC6" s="681"/>
      <c r="CD6" s="681"/>
      <c r="CE6" s="680" t="s">
        <v>39</v>
      </c>
      <c r="CF6" s="681"/>
      <c r="CG6" s="680" t="s">
        <v>40</v>
      </c>
      <c r="CH6" s="681"/>
      <c r="CI6" s="681"/>
      <c r="CJ6" s="681"/>
      <c r="CK6" s="680" t="s">
        <v>41</v>
      </c>
      <c r="CL6" s="681"/>
      <c r="CM6" s="680" t="s">
        <v>42</v>
      </c>
      <c r="CN6" s="681"/>
      <c r="CO6" s="681"/>
      <c r="CP6" s="681"/>
      <c r="CQ6" s="680" t="s">
        <v>43</v>
      </c>
      <c r="CR6" s="681"/>
      <c r="CS6" s="680" t="s">
        <v>44</v>
      </c>
      <c r="CT6" s="681"/>
      <c r="CU6" s="681"/>
      <c r="CV6" s="681"/>
      <c r="CW6" s="680" t="s">
        <v>45</v>
      </c>
      <c r="CX6" s="681"/>
      <c r="CY6" s="680" t="s">
        <v>46</v>
      </c>
      <c r="CZ6" s="681"/>
      <c r="DA6" s="681"/>
      <c r="DB6" s="681"/>
      <c r="DC6" s="680" t="s">
        <v>47</v>
      </c>
      <c r="DD6" s="681"/>
      <c r="DE6" s="680" t="s">
        <v>48</v>
      </c>
      <c r="DF6" s="681"/>
      <c r="DG6" s="681"/>
      <c r="DH6" s="681"/>
    </row>
    <row r="7" spans="2:112" ht="39.950000000000003" customHeight="1">
      <c r="B7" s="762"/>
      <c r="C7" s="766"/>
      <c r="D7" s="766"/>
      <c r="E7" s="752" t="s">
        <v>49</v>
      </c>
      <c r="F7" s="752" t="s">
        <v>50</v>
      </c>
      <c r="G7" s="752" t="s">
        <v>51</v>
      </c>
      <c r="H7" s="752" t="s">
        <v>52</v>
      </c>
      <c r="I7" s="752" t="s">
        <v>53</v>
      </c>
      <c r="J7" s="766"/>
      <c r="K7" s="750" t="s">
        <v>54</v>
      </c>
      <c r="L7" s="748" t="s">
        <v>1870</v>
      </c>
      <c r="M7" s="750" t="s">
        <v>55</v>
      </c>
      <c r="N7" s="748" t="s">
        <v>1870</v>
      </c>
      <c r="O7" s="748" t="s">
        <v>56</v>
      </c>
      <c r="P7" s="749"/>
      <c r="Q7" s="750" t="s">
        <v>54</v>
      </c>
      <c r="R7" s="748" t="s">
        <v>1870</v>
      </c>
      <c r="S7" s="750" t="s">
        <v>55</v>
      </c>
      <c r="T7" s="748" t="s">
        <v>1870</v>
      </c>
      <c r="U7" s="748" t="s">
        <v>56</v>
      </c>
      <c r="V7" s="749"/>
      <c r="W7" s="750" t="s">
        <v>54</v>
      </c>
      <c r="X7" s="748" t="s">
        <v>1870</v>
      </c>
      <c r="Y7" s="750" t="s">
        <v>55</v>
      </c>
      <c r="Z7" s="748" t="s">
        <v>1870</v>
      </c>
      <c r="AA7" s="748" t="s">
        <v>56</v>
      </c>
      <c r="AB7" s="749"/>
      <c r="AC7" s="750" t="s">
        <v>54</v>
      </c>
      <c r="AD7" s="748" t="s">
        <v>1870</v>
      </c>
      <c r="AE7" s="750" t="s">
        <v>55</v>
      </c>
      <c r="AF7" s="748" t="s">
        <v>1870</v>
      </c>
      <c r="AG7" s="748" t="s">
        <v>56</v>
      </c>
      <c r="AH7" s="749"/>
      <c r="AI7" s="750" t="s">
        <v>54</v>
      </c>
      <c r="AJ7" s="748" t="s">
        <v>1870</v>
      </c>
      <c r="AK7" s="750" t="s">
        <v>55</v>
      </c>
      <c r="AL7" s="748" t="s">
        <v>1870</v>
      </c>
      <c r="AM7" s="748" t="s">
        <v>56</v>
      </c>
      <c r="AN7" s="749"/>
      <c r="AO7" s="750" t="s">
        <v>54</v>
      </c>
      <c r="AP7" s="748" t="s">
        <v>1870</v>
      </c>
      <c r="AQ7" s="750" t="s">
        <v>55</v>
      </c>
      <c r="AR7" s="748" t="s">
        <v>1870</v>
      </c>
      <c r="AS7" s="748" t="s">
        <v>56</v>
      </c>
      <c r="AT7" s="749"/>
      <c r="AU7" s="750" t="s">
        <v>54</v>
      </c>
      <c r="AV7" s="748" t="s">
        <v>1870</v>
      </c>
      <c r="AW7" s="750" t="s">
        <v>55</v>
      </c>
      <c r="AX7" s="748" t="s">
        <v>1870</v>
      </c>
      <c r="AY7" s="748" t="s">
        <v>56</v>
      </c>
      <c r="AZ7" s="749"/>
      <c r="BA7" s="750" t="s">
        <v>54</v>
      </c>
      <c r="BB7" s="748" t="s">
        <v>1870</v>
      </c>
      <c r="BC7" s="750" t="s">
        <v>55</v>
      </c>
      <c r="BD7" s="748" t="s">
        <v>1870</v>
      </c>
      <c r="BE7" s="748" t="s">
        <v>56</v>
      </c>
      <c r="BF7" s="749"/>
      <c r="BG7" s="750" t="s">
        <v>54</v>
      </c>
      <c r="BH7" s="748" t="s">
        <v>1870</v>
      </c>
      <c r="BI7" s="750" t="s">
        <v>55</v>
      </c>
      <c r="BJ7" s="748" t="s">
        <v>1870</v>
      </c>
      <c r="BK7" s="748" t="s">
        <v>56</v>
      </c>
      <c r="BL7" s="749"/>
      <c r="BM7" s="750" t="s">
        <v>54</v>
      </c>
      <c r="BN7" s="748" t="s">
        <v>1870</v>
      </c>
      <c r="BO7" s="750" t="s">
        <v>55</v>
      </c>
      <c r="BP7" s="748" t="s">
        <v>1870</v>
      </c>
      <c r="BQ7" s="748" t="s">
        <v>56</v>
      </c>
      <c r="BR7" s="749"/>
      <c r="BS7" s="750" t="s">
        <v>54</v>
      </c>
      <c r="BT7" s="748" t="s">
        <v>1870</v>
      </c>
      <c r="BU7" s="750" t="s">
        <v>55</v>
      </c>
      <c r="BV7" s="748" t="s">
        <v>1870</v>
      </c>
      <c r="BW7" s="748" t="s">
        <v>56</v>
      </c>
      <c r="BX7" s="749"/>
      <c r="BY7" s="750" t="s">
        <v>54</v>
      </c>
      <c r="BZ7" s="748" t="s">
        <v>1870</v>
      </c>
      <c r="CA7" s="750" t="s">
        <v>55</v>
      </c>
      <c r="CB7" s="748" t="s">
        <v>1870</v>
      </c>
      <c r="CC7" s="748" t="s">
        <v>56</v>
      </c>
      <c r="CD7" s="749"/>
      <c r="CE7" s="750" t="s">
        <v>54</v>
      </c>
      <c r="CF7" s="748" t="s">
        <v>1870</v>
      </c>
      <c r="CG7" s="750" t="s">
        <v>55</v>
      </c>
      <c r="CH7" s="748" t="s">
        <v>1870</v>
      </c>
      <c r="CI7" s="748" t="s">
        <v>56</v>
      </c>
      <c r="CJ7" s="749"/>
      <c r="CK7" s="750" t="s">
        <v>54</v>
      </c>
      <c r="CL7" s="748" t="s">
        <v>1870</v>
      </c>
      <c r="CM7" s="750" t="s">
        <v>55</v>
      </c>
      <c r="CN7" s="748" t="s">
        <v>1870</v>
      </c>
      <c r="CO7" s="748" t="s">
        <v>56</v>
      </c>
      <c r="CP7" s="749"/>
      <c r="CQ7" s="750" t="s">
        <v>54</v>
      </c>
      <c r="CR7" s="748" t="s">
        <v>1870</v>
      </c>
      <c r="CS7" s="750" t="s">
        <v>55</v>
      </c>
      <c r="CT7" s="748" t="s">
        <v>1870</v>
      </c>
      <c r="CU7" s="748" t="s">
        <v>56</v>
      </c>
      <c r="CV7" s="749"/>
      <c r="CW7" s="750" t="s">
        <v>54</v>
      </c>
      <c r="CX7" s="748" t="s">
        <v>1870</v>
      </c>
      <c r="CY7" s="750" t="s">
        <v>55</v>
      </c>
      <c r="CZ7" s="748" t="s">
        <v>1870</v>
      </c>
      <c r="DA7" s="748" t="s">
        <v>56</v>
      </c>
      <c r="DB7" s="749"/>
      <c r="DC7" s="750" t="s">
        <v>54</v>
      </c>
      <c r="DD7" s="748" t="s">
        <v>1870</v>
      </c>
      <c r="DE7" s="750" t="s">
        <v>55</v>
      </c>
      <c r="DF7" s="748" t="s">
        <v>1870</v>
      </c>
      <c r="DG7" s="748" t="s">
        <v>56</v>
      </c>
      <c r="DH7" s="749"/>
    </row>
    <row r="8" spans="2:112" ht="20.100000000000001" customHeight="1">
      <c r="B8" s="762"/>
      <c r="C8" s="751"/>
      <c r="D8" s="751"/>
      <c r="E8" s="753"/>
      <c r="F8" s="753"/>
      <c r="G8" s="753"/>
      <c r="H8" s="753"/>
      <c r="I8" s="753"/>
      <c r="J8" s="751"/>
      <c r="K8" s="751"/>
      <c r="L8" s="751"/>
      <c r="M8" s="751"/>
      <c r="N8" s="751"/>
      <c r="O8" s="682" t="s">
        <v>57</v>
      </c>
      <c r="P8" s="682" t="s">
        <v>58</v>
      </c>
      <c r="Q8" s="751"/>
      <c r="R8" s="751"/>
      <c r="S8" s="751"/>
      <c r="T8" s="751"/>
      <c r="U8" s="682" t="s">
        <v>57</v>
      </c>
      <c r="V8" s="682" t="s">
        <v>58</v>
      </c>
      <c r="W8" s="751"/>
      <c r="X8" s="751"/>
      <c r="Y8" s="751"/>
      <c r="Z8" s="751"/>
      <c r="AA8" s="682" t="s">
        <v>57</v>
      </c>
      <c r="AB8" s="682" t="s">
        <v>58</v>
      </c>
      <c r="AC8" s="751"/>
      <c r="AD8" s="751"/>
      <c r="AE8" s="751"/>
      <c r="AF8" s="751"/>
      <c r="AG8" s="682" t="s">
        <v>57</v>
      </c>
      <c r="AH8" s="682" t="s">
        <v>58</v>
      </c>
      <c r="AI8" s="751"/>
      <c r="AJ8" s="751"/>
      <c r="AK8" s="751"/>
      <c r="AL8" s="751"/>
      <c r="AM8" s="682" t="s">
        <v>57</v>
      </c>
      <c r="AN8" s="682" t="s">
        <v>58</v>
      </c>
      <c r="AO8" s="751"/>
      <c r="AP8" s="751"/>
      <c r="AQ8" s="751"/>
      <c r="AR8" s="751"/>
      <c r="AS8" s="682" t="s">
        <v>57</v>
      </c>
      <c r="AT8" s="682" t="s">
        <v>58</v>
      </c>
      <c r="AU8" s="751"/>
      <c r="AV8" s="751"/>
      <c r="AW8" s="751"/>
      <c r="AX8" s="751"/>
      <c r="AY8" s="682" t="s">
        <v>57</v>
      </c>
      <c r="AZ8" s="682" t="s">
        <v>58</v>
      </c>
      <c r="BA8" s="751"/>
      <c r="BB8" s="751"/>
      <c r="BC8" s="751"/>
      <c r="BD8" s="751"/>
      <c r="BE8" s="682" t="s">
        <v>57</v>
      </c>
      <c r="BF8" s="682" t="s">
        <v>58</v>
      </c>
      <c r="BG8" s="751"/>
      <c r="BH8" s="751"/>
      <c r="BI8" s="751"/>
      <c r="BJ8" s="751"/>
      <c r="BK8" s="682" t="s">
        <v>57</v>
      </c>
      <c r="BL8" s="682" t="s">
        <v>58</v>
      </c>
      <c r="BM8" s="751"/>
      <c r="BN8" s="751"/>
      <c r="BO8" s="751"/>
      <c r="BP8" s="751"/>
      <c r="BQ8" s="682" t="s">
        <v>57</v>
      </c>
      <c r="BR8" s="682" t="s">
        <v>58</v>
      </c>
      <c r="BS8" s="751"/>
      <c r="BT8" s="751"/>
      <c r="BU8" s="751"/>
      <c r="BV8" s="751"/>
      <c r="BW8" s="682" t="s">
        <v>57</v>
      </c>
      <c r="BX8" s="682" t="s">
        <v>58</v>
      </c>
      <c r="BY8" s="751"/>
      <c r="BZ8" s="751"/>
      <c r="CA8" s="751"/>
      <c r="CB8" s="751"/>
      <c r="CC8" s="682" t="s">
        <v>57</v>
      </c>
      <c r="CD8" s="682" t="s">
        <v>58</v>
      </c>
      <c r="CE8" s="751"/>
      <c r="CF8" s="751"/>
      <c r="CG8" s="751"/>
      <c r="CH8" s="751"/>
      <c r="CI8" s="682" t="s">
        <v>57</v>
      </c>
      <c r="CJ8" s="682" t="s">
        <v>58</v>
      </c>
      <c r="CK8" s="751"/>
      <c r="CL8" s="751"/>
      <c r="CM8" s="751"/>
      <c r="CN8" s="751"/>
      <c r="CO8" s="682" t="s">
        <v>57</v>
      </c>
      <c r="CP8" s="682" t="s">
        <v>58</v>
      </c>
      <c r="CQ8" s="751"/>
      <c r="CR8" s="751"/>
      <c r="CS8" s="751"/>
      <c r="CT8" s="751"/>
      <c r="CU8" s="682" t="s">
        <v>57</v>
      </c>
      <c r="CV8" s="682" t="s">
        <v>58</v>
      </c>
      <c r="CW8" s="751"/>
      <c r="CX8" s="751"/>
      <c r="CY8" s="751"/>
      <c r="CZ8" s="751"/>
      <c r="DA8" s="682" t="s">
        <v>57</v>
      </c>
      <c r="DB8" s="682" t="s">
        <v>58</v>
      </c>
      <c r="DC8" s="751"/>
      <c r="DD8" s="751"/>
      <c r="DE8" s="751"/>
      <c r="DF8" s="751"/>
      <c r="DG8" s="682" t="s">
        <v>57</v>
      </c>
      <c r="DH8" s="682" t="s">
        <v>58</v>
      </c>
    </row>
    <row r="9" spans="2:112" ht="20.100000000000001" hidden="1" customHeight="1">
      <c r="B9" s="390"/>
      <c r="C9" s="645"/>
      <c r="D9" s="644"/>
      <c r="E9" s="391"/>
      <c r="F9" s="391"/>
      <c r="G9" s="391"/>
      <c r="H9" s="391"/>
      <c r="I9" s="391"/>
      <c r="J9" s="654"/>
      <c r="K9" s="683" t="s">
        <v>59</v>
      </c>
      <c r="L9" s="683"/>
      <c r="M9" s="683" t="s">
        <v>60</v>
      </c>
      <c r="N9" s="683"/>
      <c r="O9" s="683"/>
      <c r="P9" s="683"/>
      <c r="Q9" s="683" t="s">
        <v>61</v>
      </c>
      <c r="R9" s="683"/>
      <c r="S9" s="683" t="s">
        <v>62</v>
      </c>
      <c r="T9" s="683"/>
      <c r="U9" s="683"/>
      <c r="V9" s="683"/>
      <c r="W9" s="683" t="s">
        <v>63</v>
      </c>
      <c r="X9" s="683"/>
      <c r="Y9" s="683" t="s">
        <v>64</v>
      </c>
      <c r="Z9" s="683"/>
      <c r="AA9" s="683"/>
      <c r="AB9" s="683"/>
      <c r="AC9" s="683" t="s">
        <v>65</v>
      </c>
      <c r="AD9" s="683"/>
      <c r="AE9" s="683" t="s">
        <v>66</v>
      </c>
      <c r="AF9" s="683"/>
      <c r="AG9" s="683"/>
      <c r="AH9" s="683"/>
      <c r="AI9" s="683" t="s">
        <v>67</v>
      </c>
      <c r="AJ9" s="683"/>
      <c r="AK9" s="683" t="s">
        <v>68</v>
      </c>
      <c r="AL9" s="683"/>
      <c r="AM9" s="683"/>
      <c r="AN9" s="683"/>
      <c r="AO9" s="683" t="s">
        <v>69</v>
      </c>
      <c r="AP9" s="683"/>
      <c r="AQ9" s="683" t="s">
        <v>70</v>
      </c>
      <c r="AR9" s="683"/>
      <c r="AS9" s="683"/>
      <c r="AT9" s="683"/>
      <c r="AU9" s="683" t="s">
        <v>71</v>
      </c>
      <c r="AV9" s="683"/>
      <c r="AW9" s="683" t="s">
        <v>72</v>
      </c>
      <c r="AX9" s="683"/>
      <c r="AY9" s="683"/>
      <c r="AZ9" s="683"/>
      <c r="BA9" s="683" t="s">
        <v>73</v>
      </c>
      <c r="BB9" s="683"/>
      <c r="BC9" s="683" t="s">
        <v>74</v>
      </c>
      <c r="BD9" s="683"/>
      <c r="BE9" s="683"/>
      <c r="BF9" s="683"/>
      <c r="BG9" s="683" t="s">
        <v>75</v>
      </c>
      <c r="BH9" s="683"/>
      <c r="BI9" s="683" t="s">
        <v>76</v>
      </c>
      <c r="BJ9" s="683"/>
      <c r="BK9" s="683"/>
      <c r="BL9" s="683"/>
      <c r="BM9" s="683" t="s">
        <v>77</v>
      </c>
      <c r="BN9" s="683"/>
      <c r="BO9" s="683" t="s">
        <v>78</v>
      </c>
      <c r="BP9" s="683"/>
      <c r="BQ9" s="683"/>
      <c r="BR9" s="683"/>
      <c r="BS9" s="683" t="s">
        <v>79</v>
      </c>
      <c r="BT9" s="683"/>
      <c r="BU9" s="683" t="s">
        <v>80</v>
      </c>
      <c r="BV9" s="683"/>
      <c r="BW9" s="683"/>
      <c r="BX9" s="683"/>
      <c r="BY9" s="683" t="s">
        <v>81</v>
      </c>
      <c r="BZ9" s="683"/>
      <c r="CA9" s="683" t="s">
        <v>82</v>
      </c>
      <c r="CB9" s="683"/>
      <c r="CC9" s="683"/>
      <c r="CD9" s="683"/>
      <c r="CE9" s="683" t="s">
        <v>83</v>
      </c>
      <c r="CF9" s="683"/>
      <c r="CG9" s="683" t="s">
        <v>84</v>
      </c>
      <c r="CH9" s="683"/>
      <c r="CI9" s="683"/>
      <c r="CJ9" s="683"/>
      <c r="CK9" s="683" t="s">
        <v>85</v>
      </c>
      <c r="CL9" s="683"/>
      <c r="CM9" s="683" t="s">
        <v>86</v>
      </c>
      <c r="CN9" s="683"/>
      <c r="CO9" s="683"/>
      <c r="CP9" s="683"/>
      <c r="CQ9" s="683" t="s">
        <v>87</v>
      </c>
      <c r="CR9" s="683"/>
      <c r="CS9" s="683" t="s">
        <v>88</v>
      </c>
      <c r="CT9" s="683"/>
      <c r="CU9" s="683"/>
      <c r="CV9" s="683"/>
      <c r="CW9" s="683" t="s">
        <v>89</v>
      </c>
      <c r="CX9" s="683"/>
      <c r="CY9" s="683" t="s">
        <v>90</v>
      </c>
      <c r="CZ9" s="683"/>
      <c r="DA9" s="683"/>
      <c r="DB9" s="683"/>
      <c r="DC9" s="683" t="s">
        <v>91</v>
      </c>
      <c r="DD9" s="683"/>
      <c r="DE9" s="683" t="s">
        <v>92</v>
      </c>
      <c r="DF9" s="683"/>
      <c r="DG9" s="683"/>
      <c r="DH9" s="683"/>
    </row>
    <row r="10" spans="2:112">
      <c r="B10" s="184" t="s">
        <v>4775</v>
      </c>
      <c r="C10" s="354" t="s">
        <v>1439</v>
      </c>
      <c r="D10" s="355" t="s">
        <v>1017</v>
      </c>
      <c r="E10" s="528" t="s">
        <v>3370</v>
      </c>
      <c r="F10" s="528"/>
      <c r="G10" s="529"/>
      <c r="H10" s="530" t="s">
        <v>3371</v>
      </c>
      <c r="I10" s="530"/>
      <c r="J10" s="89"/>
      <c r="K10" s="687">
        <f t="shared" ref="K10:K41" si="0">Q10+AO10+BM10+CK10</f>
        <v>0</v>
      </c>
      <c r="L10" s="681"/>
      <c r="M10" s="687">
        <f t="shared" ref="M10:M41" si="1">S10+AQ10+BO10+CM10</f>
        <v>0</v>
      </c>
      <c r="N10" s="681"/>
      <c r="O10" s="687">
        <f t="shared" ref="O10:O41" si="2">IFERROR(M10-K10,"-")</f>
        <v>0</v>
      </c>
      <c r="P10" s="688" t="str">
        <f t="shared" ref="P10:P41" si="3">IFERROR(M10/K10,"-")</f>
        <v>-</v>
      </c>
      <c r="Q10" s="687">
        <f t="shared" ref="Q10:Q41" si="4">W10+AC10+AI10</f>
        <v>0</v>
      </c>
      <c r="R10" s="681"/>
      <c r="S10" s="687">
        <f t="shared" ref="S10:S41" si="5">Y10+AE10+AK10</f>
        <v>0</v>
      </c>
      <c r="T10" s="681"/>
      <c r="U10" s="687">
        <f t="shared" ref="U10:U41" si="6">IFERROR(S10-Q10,"-")</f>
        <v>0</v>
      </c>
      <c r="V10" s="688" t="str">
        <f t="shared" ref="V10:V41" si="7">IFERROR(S10/Q10,"-")</f>
        <v>-</v>
      </c>
      <c r="W10" s="687">
        <f>0+0</f>
        <v>0</v>
      </c>
      <c r="X10" s="681"/>
      <c r="Y10" s="687">
        <f>0+0</f>
        <v>0</v>
      </c>
      <c r="Z10" s="681"/>
      <c r="AA10" s="687">
        <f t="shared" ref="AA10:AA41" si="8">IFERROR(Y10-W10,"-")</f>
        <v>0</v>
      </c>
      <c r="AB10" s="688" t="str">
        <f t="shared" ref="AB10:AB41" si="9">IFERROR(Y10/W10,"-")</f>
        <v>-</v>
      </c>
      <c r="AC10" s="687">
        <f>0+0</f>
        <v>0</v>
      </c>
      <c r="AD10" s="681"/>
      <c r="AE10" s="687">
        <f>0+0</f>
        <v>0</v>
      </c>
      <c r="AF10" s="681"/>
      <c r="AG10" s="687">
        <f t="shared" ref="AG10:AG41" si="10">IFERROR(AE10-AC10,"-")</f>
        <v>0</v>
      </c>
      <c r="AH10" s="688" t="str">
        <f t="shared" ref="AH10:AH41" si="11">IFERROR(AE10/AC10,"-")</f>
        <v>-</v>
      </c>
      <c r="AI10" s="687">
        <f>0+0</f>
        <v>0</v>
      </c>
      <c r="AJ10" s="681"/>
      <c r="AK10" s="687">
        <f>0+0</f>
        <v>0</v>
      </c>
      <c r="AL10" s="681"/>
      <c r="AM10" s="687">
        <f t="shared" ref="AM10:AM41" si="12">IFERROR(AK10-AI10,"-")</f>
        <v>0</v>
      </c>
      <c r="AN10" s="688" t="str">
        <f t="shared" ref="AN10:AN41" si="13">IFERROR(AK10/AI10,"-")</f>
        <v>-</v>
      </c>
      <c r="AO10" s="687">
        <f t="shared" ref="AO10:AO41" si="14">AU10+BA10+BG10</f>
        <v>0</v>
      </c>
      <c r="AP10" s="681"/>
      <c r="AQ10" s="687">
        <f t="shared" ref="AQ10:AQ41" si="15">AW10+BC10+BI10</f>
        <v>0</v>
      </c>
      <c r="AR10" s="681"/>
      <c r="AS10" s="687">
        <f t="shared" ref="AS10:AS41" si="16">IFERROR(AQ10-AO10,"-")</f>
        <v>0</v>
      </c>
      <c r="AT10" s="688" t="str">
        <f t="shared" ref="AT10:AT41" si="17">IFERROR(AQ10/AO10,"-")</f>
        <v>-</v>
      </c>
      <c r="AU10" s="687">
        <f>0+0</f>
        <v>0</v>
      </c>
      <c r="AV10" s="681"/>
      <c r="AW10" s="687">
        <f>0+0</f>
        <v>0</v>
      </c>
      <c r="AX10" s="681"/>
      <c r="AY10" s="687">
        <f t="shared" ref="AY10:AY41" si="18">IFERROR(AW10-AU10,"-")</f>
        <v>0</v>
      </c>
      <c r="AZ10" s="688" t="str">
        <f t="shared" ref="AZ10:AZ41" si="19">IFERROR(AW10/AU10,"-")</f>
        <v>-</v>
      </c>
      <c r="BA10" s="687">
        <f>0+0</f>
        <v>0</v>
      </c>
      <c r="BB10" s="681"/>
      <c r="BC10" s="687">
        <f>0+0</f>
        <v>0</v>
      </c>
      <c r="BD10" s="681"/>
      <c r="BE10" s="687">
        <f t="shared" ref="BE10:BE41" si="20">IFERROR(BC10-BA10,"-")</f>
        <v>0</v>
      </c>
      <c r="BF10" s="688" t="str">
        <f t="shared" ref="BF10:BF41" si="21">IFERROR(BC10/BA10,"-")</f>
        <v>-</v>
      </c>
      <c r="BG10" s="687">
        <f>0+0</f>
        <v>0</v>
      </c>
      <c r="BH10" s="681"/>
      <c r="BI10" s="687">
        <f>0+0</f>
        <v>0</v>
      </c>
      <c r="BJ10" s="681"/>
      <c r="BK10" s="687">
        <f t="shared" ref="BK10:BK41" si="22">IFERROR(BI10-BG10,"-")</f>
        <v>0</v>
      </c>
      <c r="BL10" s="688" t="str">
        <f t="shared" ref="BL10:BL41" si="23">IFERROR(BI10/BG10,"-")</f>
        <v>-</v>
      </c>
      <c r="BM10" s="687">
        <f t="shared" ref="BM10:BM41" si="24">BS10+BY10+CE10</f>
        <v>0</v>
      </c>
      <c r="BN10" s="681"/>
      <c r="BO10" s="687">
        <f t="shared" ref="BO10:BO41" si="25">BU10+CA10+CG10</f>
        <v>0</v>
      </c>
      <c r="BP10" s="681"/>
      <c r="BQ10" s="687">
        <f t="shared" ref="BQ10:BQ41" si="26">IFERROR(BO10-BM10,"-")</f>
        <v>0</v>
      </c>
      <c r="BR10" s="688" t="str">
        <f t="shared" ref="BR10:BR41" si="27">IFERROR(BO10/BM10,"-")</f>
        <v>-</v>
      </c>
      <c r="BS10" s="687">
        <f>0+0</f>
        <v>0</v>
      </c>
      <c r="BT10" s="681"/>
      <c r="BU10" s="687">
        <f>0+0</f>
        <v>0</v>
      </c>
      <c r="BV10" s="681"/>
      <c r="BW10" s="687">
        <f t="shared" ref="BW10:BW41" si="28">IFERROR(BU10-BS10,"-")</f>
        <v>0</v>
      </c>
      <c r="BX10" s="688" t="str">
        <f t="shared" ref="BX10:BX41" si="29">IFERROR(BU10/BS10,"-")</f>
        <v>-</v>
      </c>
      <c r="BY10" s="687">
        <f>0+0</f>
        <v>0</v>
      </c>
      <c r="BZ10" s="681"/>
      <c r="CA10" s="687">
        <f>0+0</f>
        <v>0</v>
      </c>
      <c r="CB10" s="681"/>
      <c r="CC10" s="687">
        <f t="shared" ref="CC10:CC41" si="30">IFERROR(CA10-BY10,"-")</f>
        <v>0</v>
      </c>
      <c r="CD10" s="688" t="str">
        <f t="shared" ref="CD10:CD41" si="31">IFERROR(CA10/BY10,"-")</f>
        <v>-</v>
      </c>
      <c r="CE10" s="687">
        <f>0+0</f>
        <v>0</v>
      </c>
      <c r="CF10" s="681"/>
      <c r="CG10" s="687">
        <f>0+0</f>
        <v>0</v>
      </c>
      <c r="CH10" s="681"/>
      <c r="CI10" s="687">
        <f t="shared" ref="CI10:CI41" si="32">IFERROR(CG10-CE10,"-")</f>
        <v>0</v>
      </c>
      <c r="CJ10" s="688" t="str">
        <f t="shared" ref="CJ10:CJ41" si="33">IFERROR(CG10/CE10,"-")</f>
        <v>-</v>
      </c>
      <c r="CK10" s="687">
        <f t="shared" ref="CK10:CK41" si="34">CQ10+CW10+DC10</f>
        <v>0</v>
      </c>
      <c r="CL10" s="681"/>
      <c r="CM10" s="687">
        <f t="shared" ref="CM10:CM41" si="35">CS10+CY10+DE10</f>
        <v>0</v>
      </c>
      <c r="CN10" s="681"/>
      <c r="CO10" s="687">
        <f t="shared" ref="CO10:CO41" si="36">IFERROR(CM10-CK10,"-")</f>
        <v>0</v>
      </c>
      <c r="CP10" s="688" t="str">
        <f t="shared" ref="CP10:CP41" si="37">IFERROR(CM10/CK10,"-")</f>
        <v>-</v>
      </c>
      <c r="CQ10" s="687">
        <f>0+0</f>
        <v>0</v>
      </c>
      <c r="CR10" s="681"/>
      <c r="CS10" s="687">
        <f>0+0</f>
        <v>0</v>
      </c>
      <c r="CT10" s="681"/>
      <c r="CU10" s="687">
        <f t="shared" ref="CU10:CU41" si="38">IFERROR(CS10-CQ10,"-")</f>
        <v>0</v>
      </c>
      <c r="CV10" s="688" t="str">
        <f t="shared" ref="CV10:CV41" si="39">IFERROR(CS10/CQ10,"-")</f>
        <v>-</v>
      </c>
      <c r="CW10" s="687">
        <f>0+0</f>
        <v>0</v>
      </c>
      <c r="CX10" s="681"/>
      <c r="CY10" s="687">
        <f>0+0</f>
        <v>0</v>
      </c>
      <c r="CZ10" s="681"/>
      <c r="DA10" s="687">
        <f t="shared" ref="DA10:DA41" si="40">IFERROR(CY10-CW10,"-")</f>
        <v>0</v>
      </c>
      <c r="DB10" s="688" t="str">
        <f t="shared" ref="DB10:DB41" si="41">IFERROR(CY10/CW10,"-")</f>
        <v>-</v>
      </c>
      <c r="DC10" s="687">
        <f>0+0</f>
        <v>0</v>
      </c>
      <c r="DD10" s="681"/>
      <c r="DE10" s="687">
        <f>0+0</f>
        <v>0</v>
      </c>
      <c r="DF10" s="681"/>
      <c r="DG10" s="687">
        <f t="shared" ref="DG10:DG41" si="42">IFERROR(DE10-DC10,"-")</f>
        <v>0</v>
      </c>
      <c r="DH10" s="688" t="str">
        <f t="shared" ref="DH10:DH41" si="43">IFERROR(DE10/DC10,"-")</f>
        <v>-</v>
      </c>
    </row>
    <row r="11" spans="2:112">
      <c r="B11" s="184" t="s">
        <v>4776</v>
      </c>
      <c r="C11" s="286" t="s">
        <v>112</v>
      </c>
      <c r="D11" s="213" t="s">
        <v>1018</v>
      </c>
      <c r="E11" s="528" t="s">
        <v>4777</v>
      </c>
      <c r="F11" s="528"/>
      <c r="G11" s="529"/>
      <c r="H11" s="530"/>
      <c r="I11" s="530"/>
      <c r="J11" s="91" t="s">
        <v>883</v>
      </c>
      <c r="K11" s="687">
        <f t="shared" si="0"/>
        <v>0</v>
      </c>
      <c r="L11" s="681"/>
      <c r="M11" s="687">
        <f t="shared" si="1"/>
        <v>0</v>
      </c>
      <c r="N11" s="681"/>
      <c r="O11" s="687">
        <f t="shared" si="2"/>
        <v>0</v>
      </c>
      <c r="P11" s="688" t="str">
        <f t="shared" si="3"/>
        <v>-</v>
      </c>
      <c r="Q11" s="687">
        <f t="shared" si="4"/>
        <v>0</v>
      </c>
      <c r="R11" s="681"/>
      <c r="S11" s="687">
        <f t="shared" si="5"/>
        <v>0</v>
      </c>
      <c r="T11" s="681"/>
      <c r="U11" s="687">
        <f t="shared" si="6"/>
        <v>0</v>
      </c>
      <c r="V11" s="688" t="str">
        <f t="shared" si="7"/>
        <v>-</v>
      </c>
      <c r="W11" s="681"/>
      <c r="X11" s="681"/>
      <c r="Y11" s="681"/>
      <c r="Z11" s="681"/>
      <c r="AA11" s="687">
        <f t="shared" si="8"/>
        <v>0</v>
      </c>
      <c r="AB11" s="688" t="str">
        <f t="shared" si="9"/>
        <v>-</v>
      </c>
      <c r="AC11" s="681"/>
      <c r="AD11" s="681"/>
      <c r="AE11" s="681"/>
      <c r="AF11" s="681"/>
      <c r="AG11" s="687">
        <f t="shared" si="10"/>
        <v>0</v>
      </c>
      <c r="AH11" s="688" t="str">
        <f t="shared" si="11"/>
        <v>-</v>
      </c>
      <c r="AI11" s="681"/>
      <c r="AJ11" s="681"/>
      <c r="AK11" s="681"/>
      <c r="AL11" s="681"/>
      <c r="AM11" s="687">
        <f t="shared" si="12"/>
        <v>0</v>
      </c>
      <c r="AN11" s="688" t="str">
        <f t="shared" si="13"/>
        <v>-</v>
      </c>
      <c r="AO11" s="687">
        <f t="shared" si="14"/>
        <v>0</v>
      </c>
      <c r="AP11" s="681"/>
      <c r="AQ11" s="687">
        <f t="shared" si="15"/>
        <v>0</v>
      </c>
      <c r="AR11" s="681"/>
      <c r="AS11" s="687">
        <f t="shared" si="16"/>
        <v>0</v>
      </c>
      <c r="AT11" s="688" t="str">
        <f t="shared" si="17"/>
        <v>-</v>
      </c>
      <c r="AU11" s="681"/>
      <c r="AV11" s="681"/>
      <c r="AW11" s="681"/>
      <c r="AX11" s="681"/>
      <c r="AY11" s="687">
        <f t="shared" si="18"/>
        <v>0</v>
      </c>
      <c r="AZ11" s="688" t="str">
        <f t="shared" si="19"/>
        <v>-</v>
      </c>
      <c r="BA11" s="681"/>
      <c r="BB11" s="681"/>
      <c r="BC11" s="681"/>
      <c r="BD11" s="681"/>
      <c r="BE11" s="687">
        <f t="shared" si="20"/>
        <v>0</v>
      </c>
      <c r="BF11" s="688" t="str">
        <f t="shared" si="21"/>
        <v>-</v>
      </c>
      <c r="BG11" s="681"/>
      <c r="BH11" s="681"/>
      <c r="BI11" s="681"/>
      <c r="BJ11" s="681"/>
      <c r="BK11" s="687">
        <f t="shared" si="22"/>
        <v>0</v>
      </c>
      <c r="BL11" s="688" t="str">
        <f t="shared" si="23"/>
        <v>-</v>
      </c>
      <c r="BM11" s="687">
        <f t="shared" si="24"/>
        <v>0</v>
      </c>
      <c r="BN11" s="681"/>
      <c r="BO11" s="687">
        <f t="shared" si="25"/>
        <v>0</v>
      </c>
      <c r="BP11" s="681"/>
      <c r="BQ11" s="687">
        <f t="shared" si="26"/>
        <v>0</v>
      </c>
      <c r="BR11" s="688" t="str">
        <f t="shared" si="27"/>
        <v>-</v>
      </c>
      <c r="BS11" s="681"/>
      <c r="BT11" s="681"/>
      <c r="BU11" s="681"/>
      <c r="BV11" s="681"/>
      <c r="BW11" s="687">
        <f t="shared" si="28"/>
        <v>0</v>
      </c>
      <c r="BX11" s="688" t="str">
        <f t="shared" si="29"/>
        <v>-</v>
      </c>
      <c r="BY11" s="681"/>
      <c r="BZ11" s="681"/>
      <c r="CA11" s="681"/>
      <c r="CB11" s="681"/>
      <c r="CC11" s="687">
        <f t="shared" si="30"/>
        <v>0</v>
      </c>
      <c r="CD11" s="688" t="str">
        <f t="shared" si="31"/>
        <v>-</v>
      </c>
      <c r="CE11" s="681"/>
      <c r="CF11" s="681"/>
      <c r="CG11" s="681"/>
      <c r="CH11" s="681"/>
      <c r="CI11" s="687">
        <f t="shared" si="32"/>
        <v>0</v>
      </c>
      <c r="CJ11" s="688" t="str">
        <f t="shared" si="33"/>
        <v>-</v>
      </c>
      <c r="CK11" s="687">
        <f t="shared" si="34"/>
        <v>0</v>
      </c>
      <c r="CL11" s="681"/>
      <c r="CM11" s="687">
        <f t="shared" si="35"/>
        <v>0</v>
      </c>
      <c r="CN11" s="681"/>
      <c r="CO11" s="687">
        <f t="shared" si="36"/>
        <v>0</v>
      </c>
      <c r="CP11" s="688" t="str">
        <f t="shared" si="37"/>
        <v>-</v>
      </c>
      <c r="CQ11" s="681"/>
      <c r="CR11" s="681"/>
      <c r="CS11" s="681"/>
      <c r="CT11" s="681"/>
      <c r="CU11" s="687">
        <f t="shared" si="38"/>
        <v>0</v>
      </c>
      <c r="CV11" s="688" t="str">
        <f t="shared" si="39"/>
        <v>-</v>
      </c>
      <c r="CW11" s="681"/>
      <c r="CX11" s="681"/>
      <c r="CY11" s="681"/>
      <c r="CZ11" s="681"/>
      <c r="DA11" s="687">
        <f t="shared" si="40"/>
        <v>0</v>
      </c>
      <c r="DB11" s="688" t="str">
        <f t="shared" si="41"/>
        <v>-</v>
      </c>
      <c r="DC11" s="681"/>
      <c r="DD11" s="681"/>
      <c r="DE11" s="681"/>
      <c r="DF11" s="681"/>
      <c r="DG11" s="687">
        <f t="shared" si="42"/>
        <v>0</v>
      </c>
      <c r="DH11" s="688" t="str">
        <f t="shared" si="43"/>
        <v>-</v>
      </c>
    </row>
    <row r="12" spans="2:112">
      <c r="B12" s="184" t="s">
        <v>4778</v>
      </c>
      <c r="C12" s="286" t="s">
        <v>122</v>
      </c>
      <c r="D12" s="213" t="s">
        <v>1020</v>
      </c>
      <c r="E12" s="528" t="s">
        <v>4779</v>
      </c>
      <c r="F12" s="528"/>
      <c r="G12" s="529"/>
      <c r="H12" s="530"/>
      <c r="I12" s="530"/>
      <c r="J12" s="91" t="s">
        <v>883</v>
      </c>
      <c r="K12" s="687">
        <f t="shared" si="0"/>
        <v>0</v>
      </c>
      <c r="L12" s="681"/>
      <c r="M12" s="687">
        <f t="shared" si="1"/>
        <v>0</v>
      </c>
      <c r="N12" s="681"/>
      <c r="O12" s="687">
        <f t="shared" si="2"/>
        <v>0</v>
      </c>
      <c r="P12" s="688" t="str">
        <f t="shared" si="3"/>
        <v>-</v>
      </c>
      <c r="Q12" s="687">
        <f t="shared" si="4"/>
        <v>0</v>
      </c>
      <c r="R12" s="681"/>
      <c r="S12" s="687">
        <f t="shared" si="5"/>
        <v>0</v>
      </c>
      <c r="T12" s="681"/>
      <c r="U12" s="687">
        <f t="shared" si="6"/>
        <v>0</v>
      </c>
      <c r="V12" s="688" t="str">
        <f t="shared" si="7"/>
        <v>-</v>
      </c>
      <c r="W12" s="681"/>
      <c r="X12" s="681"/>
      <c r="Y12" s="681"/>
      <c r="Z12" s="681"/>
      <c r="AA12" s="687">
        <f t="shared" si="8"/>
        <v>0</v>
      </c>
      <c r="AB12" s="688" t="str">
        <f t="shared" si="9"/>
        <v>-</v>
      </c>
      <c r="AC12" s="681"/>
      <c r="AD12" s="681"/>
      <c r="AE12" s="681"/>
      <c r="AF12" s="681"/>
      <c r="AG12" s="687">
        <f t="shared" si="10"/>
        <v>0</v>
      </c>
      <c r="AH12" s="688" t="str">
        <f t="shared" si="11"/>
        <v>-</v>
      </c>
      <c r="AI12" s="681"/>
      <c r="AJ12" s="681"/>
      <c r="AK12" s="681"/>
      <c r="AL12" s="681"/>
      <c r="AM12" s="687">
        <f t="shared" si="12"/>
        <v>0</v>
      </c>
      <c r="AN12" s="688" t="str">
        <f t="shared" si="13"/>
        <v>-</v>
      </c>
      <c r="AO12" s="687">
        <f t="shared" si="14"/>
        <v>0</v>
      </c>
      <c r="AP12" s="681"/>
      <c r="AQ12" s="687">
        <f t="shared" si="15"/>
        <v>0</v>
      </c>
      <c r="AR12" s="681"/>
      <c r="AS12" s="687">
        <f t="shared" si="16"/>
        <v>0</v>
      </c>
      <c r="AT12" s="688" t="str">
        <f t="shared" si="17"/>
        <v>-</v>
      </c>
      <c r="AU12" s="681"/>
      <c r="AV12" s="681"/>
      <c r="AW12" s="681"/>
      <c r="AX12" s="681"/>
      <c r="AY12" s="687">
        <f t="shared" si="18"/>
        <v>0</v>
      </c>
      <c r="AZ12" s="688" t="str">
        <f t="shared" si="19"/>
        <v>-</v>
      </c>
      <c r="BA12" s="681"/>
      <c r="BB12" s="681"/>
      <c r="BC12" s="681"/>
      <c r="BD12" s="681"/>
      <c r="BE12" s="687">
        <f t="shared" si="20"/>
        <v>0</v>
      </c>
      <c r="BF12" s="688" t="str">
        <f t="shared" si="21"/>
        <v>-</v>
      </c>
      <c r="BG12" s="681"/>
      <c r="BH12" s="681"/>
      <c r="BI12" s="681"/>
      <c r="BJ12" s="681"/>
      <c r="BK12" s="687">
        <f t="shared" si="22"/>
        <v>0</v>
      </c>
      <c r="BL12" s="688" t="str">
        <f t="shared" si="23"/>
        <v>-</v>
      </c>
      <c r="BM12" s="687">
        <f t="shared" si="24"/>
        <v>0</v>
      </c>
      <c r="BN12" s="681"/>
      <c r="BO12" s="687">
        <f t="shared" si="25"/>
        <v>0</v>
      </c>
      <c r="BP12" s="681"/>
      <c r="BQ12" s="687">
        <f t="shared" si="26"/>
        <v>0</v>
      </c>
      <c r="BR12" s="688" t="str">
        <f t="shared" si="27"/>
        <v>-</v>
      </c>
      <c r="BS12" s="681"/>
      <c r="BT12" s="681"/>
      <c r="BU12" s="681"/>
      <c r="BV12" s="681"/>
      <c r="BW12" s="687">
        <f t="shared" si="28"/>
        <v>0</v>
      </c>
      <c r="BX12" s="688" t="str">
        <f t="shared" si="29"/>
        <v>-</v>
      </c>
      <c r="BY12" s="681"/>
      <c r="BZ12" s="681"/>
      <c r="CA12" s="681"/>
      <c r="CB12" s="681"/>
      <c r="CC12" s="687">
        <f t="shared" si="30"/>
        <v>0</v>
      </c>
      <c r="CD12" s="688" t="str">
        <f t="shared" si="31"/>
        <v>-</v>
      </c>
      <c r="CE12" s="681"/>
      <c r="CF12" s="681"/>
      <c r="CG12" s="681"/>
      <c r="CH12" s="681"/>
      <c r="CI12" s="687">
        <f t="shared" si="32"/>
        <v>0</v>
      </c>
      <c r="CJ12" s="688" t="str">
        <f t="shared" si="33"/>
        <v>-</v>
      </c>
      <c r="CK12" s="687">
        <f t="shared" si="34"/>
        <v>0</v>
      </c>
      <c r="CL12" s="681"/>
      <c r="CM12" s="687">
        <f t="shared" si="35"/>
        <v>0</v>
      </c>
      <c r="CN12" s="681"/>
      <c r="CO12" s="687">
        <f t="shared" si="36"/>
        <v>0</v>
      </c>
      <c r="CP12" s="688" t="str">
        <f t="shared" si="37"/>
        <v>-</v>
      </c>
      <c r="CQ12" s="681"/>
      <c r="CR12" s="681"/>
      <c r="CS12" s="681"/>
      <c r="CT12" s="681"/>
      <c r="CU12" s="687">
        <f t="shared" si="38"/>
        <v>0</v>
      </c>
      <c r="CV12" s="688" t="str">
        <f t="shared" si="39"/>
        <v>-</v>
      </c>
      <c r="CW12" s="681"/>
      <c r="CX12" s="681"/>
      <c r="CY12" s="681"/>
      <c r="CZ12" s="681"/>
      <c r="DA12" s="687">
        <f t="shared" si="40"/>
        <v>0</v>
      </c>
      <c r="DB12" s="688" t="str">
        <f t="shared" si="41"/>
        <v>-</v>
      </c>
      <c r="DC12" s="681"/>
      <c r="DD12" s="681"/>
      <c r="DE12" s="681"/>
      <c r="DF12" s="681"/>
      <c r="DG12" s="687">
        <f t="shared" si="42"/>
        <v>0</v>
      </c>
      <c r="DH12" s="688" t="str">
        <f t="shared" si="43"/>
        <v>-</v>
      </c>
    </row>
    <row r="13" spans="2:112">
      <c r="B13" s="184" t="s">
        <v>4780</v>
      </c>
      <c r="C13" s="286" t="s">
        <v>905</v>
      </c>
      <c r="D13" s="213" t="s">
        <v>1022</v>
      </c>
      <c r="E13" s="528" t="s">
        <v>4781</v>
      </c>
      <c r="F13" s="528"/>
      <c r="G13" s="529"/>
      <c r="H13" s="530"/>
      <c r="I13" s="530"/>
      <c r="J13" s="91" t="s">
        <v>883</v>
      </c>
      <c r="K13" s="687">
        <f t="shared" si="0"/>
        <v>0</v>
      </c>
      <c r="L13" s="681"/>
      <c r="M13" s="687">
        <f t="shared" si="1"/>
        <v>0</v>
      </c>
      <c r="N13" s="681"/>
      <c r="O13" s="687">
        <f t="shared" si="2"/>
        <v>0</v>
      </c>
      <c r="P13" s="688" t="str">
        <f t="shared" si="3"/>
        <v>-</v>
      </c>
      <c r="Q13" s="687">
        <f t="shared" si="4"/>
        <v>0</v>
      </c>
      <c r="R13" s="681"/>
      <c r="S13" s="687">
        <f t="shared" si="5"/>
        <v>0</v>
      </c>
      <c r="T13" s="681"/>
      <c r="U13" s="687">
        <f t="shared" si="6"/>
        <v>0</v>
      </c>
      <c r="V13" s="688" t="str">
        <f t="shared" si="7"/>
        <v>-</v>
      </c>
      <c r="W13" s="681"/>
      <c r="X13" s="681"/>
      <c r="Y13" s="681"/>
      <c r="Z13" s="681"/>
      <c r="AA13" s="687">
        <f t="shared" si="8"/>
        <v>0</v>
      </c>
      <c r="AB13" s="688" t="str">
        <f t="shared" si="9"/>
        <v>-</v>
      </c>
      <c r="AC13" s="681"/>
      <c r="AD13" s="681"/>
      <c r="AE13" s="681"/>
      <c r="AF13" s="681"/>
      <c r="AG13" s="687">
        <f t="shared" si="10"/>
        <v>0</v>
      </c>
      <c r="AH13" s="688" t="str">
        <f t="shared" si="11"/>
        <v>-</v>
      </c>
      <c r="AI13" s="681"/>
      <c r="AJ13" s="681"/>
      <c r="AK13" s="681"/>
      <c r="AL13" s="681"/>
      <c r="AM13" s="687">
        <f t="shared" si="12"/>
        <v>0</v>
      </c>
      <c r="AN13" s="688" t="str">
        <f t="shared" si="13"/>
        <v>-</v>
      </c>
      <c r="AO13" s="687">
        <f t="shared" si="14"/>
        <v>0</v>
      </c>
      <c r="AP13" s="681"/>
      <c r="AQ13" s="687">
        <f t="shared" si="15"/>
        <v>0</v>
      </c>
      <c r="AR13" s="681"/>
      <c r="AS13" s="687">
        <f t="shared" si="16"/>
        <v>0</v>
      </c>
      <c r="AT13" s="688" t="str">
        <f t="shared" si="17"/>
        <v>-</v>
      </c>
      <c r="AU13" s="681"/>
      <c r="AV13" s="681"/>
      <c r="AW13" s="681"/>
      <c r="AX13" s="681"/>
      <c r="AY13" s="687">
        <f t="shared" si="18"/>
        <v>0</v>
      </c>
      <c r="AZ13" s="688" t="str">
        <f t="shared" si="19"/>
        <v>-</v>
      </c>
      <c r="BA13" s="681"/>
      <c r="BB13" s="681"/>
      <c r="BC13" s="681"/>
      <c r="BD13" s="681"/>
      <c r="BE13" s="687">
        <f t="shared" si="20"/>
        <v>0</v>
      </c>
      <c r="BF13" s="688" t="str">
        <f t="shared" si="21"/>
        <v>-</v>
      </c>
      <c r="BG13" s="681"/>
      <c r="BH13" s="681"/>
      <c r="BI13" s="681"/>
      <c r="BJ13" s="681"/>
      <c r="BK13" s="687">
        <f t="shared" si="22"/>
        <v>0</v>
      </c>
      <c r="BL13" s="688" t="str">
        <f t="shared" si="23"/>
        <v>-</v>
      </c>
      <c r="BM13" s="687">
        <f t="shared" si="24"/>
        <v>0</v>
      </c>
      <c r="BN13" s="681"/>
      <c r="BO13" s="687">
        <f t="shared" si="25"/>
        <v>0</v>
      </c>
      <c r="BP13" s="681"/>
      <c r="BQ13" s="687">
        <f t="shared" si="26"/>
        <v>0</v>
      </c>
      <c r="BR13" s="688" t="str">
        <f t="shared" si="27"/>
        <v>-</v>
      </c>
      <c r="BS13" s="681"/>
      <c r="BT13" s="681"/>
      <c r="BU13" s="681"/>
      <c r="BV13" s="681"/>
      <c r="BW13" s="687">
        <f t="shared" si="28"/>
        <v>0</v>
      </c>
      <c r="BX13" s="688" t="str">
        <f t="shared" si="29"/>
        <v>-</v>
      </c>
      <c r="BY13" s="681"/>
      <c r="BZ13" s="681"/>
      <c r="CA13" s="681"/>
      <c r="CB13" s="681"/>
      <c r="CC13" s="687">
        <f t="shared" si="30"/>
        <v>0</v>
      </c>
      <c r="CD13" s="688" t="str">
        <f t="shared" si="31"/>
        <v>-</v>
      </c>
      <c r="CE13" s="681"/>
      <c r="CF13" s="681"/>
      <c r="CG13" s="681"/>
      <c r="CH13" s="681"/>
      <c r="CI13" s="687">
        <f t="shared" si="32"/>
        <v>0</v>
      </c>
      <c r="CJ13" s="688" t="str">
        <f t="shared" si="33"/>
        <v>-</v>
      </c>
      <c r="CK13" s="687">
        <f t="shared" si="34"/>
        <v>0</v>
      </c>
      <c r="CL13" s="681"/>
      <c r="CM13" s="687">
        <f t="shared" si="35"/>
        <v>0</v>
      </c>
      <c r="CN13" s="681"/>
      <c r="CO13" s="687">
        <f t="shared" si="36"/>
        <v>0</v>
      </c>
      <c r="CP13" s="688" t="str">
        <f t="shared" si="37"/>
        <v>-</v>
      </c>
      <c r="CQ13" s="681"/>
      <c r="CR13" s="681"/>
      <c r="CS13" s="681"/>
      <c r="CT13" s="681"/>
      <c r="CU13" s="687">
        <f t="shared" si="38"/>
        <v>0</v>
      </c>
      <c r="CV13" s="688" t="str">
        <f t="shared" si="39"/>
        <v>-</v>
      </c>
      <c r="CW13" s="681"/>
      <c r="CX13" s="681"/>
      <c r="CY13" s="681"/>
      <c r="CZ13" s="681"/>
      <c r="DA13" s="687">
        <f t="shared" si="40"/>
        <v>0</v>
      </c>
      <c r="DB13" s="688" t="str">
        <f t="shared" si="41"/>
        <v>-</v>
      </c>
      <c r="DC13" s="681"/>
      <c r="DD13" s="681"/>
      <c r="DE13" s="681"/>
      <c r="DF13" s="681"/>
      <c r="DG13" s="687">
        <f t="shared" si="42"/>
        <v>0</v>
      </c>
      <c r="DH13" s="688" t="str">
        <f t="shared" si="43"/>
        <v>-</v>
      </c>
    </row>
    <row r="14" spans="2:112">
      <c r="B14" s="184" t="s">
        <v>4782</v>
      </c>
      <c r="C14" s="286" t="s">
        <v>911</v>
      </c>
      <c r="D14" s="213" t="s">
        <v>4783</v>
      </c>
      <c r="E14" s="528" t="s">
        <v>4784</v>
      </c>
      <c r="F14" s="528"/>
      <c r="G14" s="529"/>
      <c r="H14" s="530"/>
      <c r="I14" s="530"/>
      <c r="J14" s="91" t="s">
        <v>883</v>
      </c>
      <c r="K14" s="687">
        <f t="shared" si="0"/>
        <v>0</v>
      </c>
      <c r="L14" s="681"/>
      <c r="M14" s="687">
        <f t="shared" si="1"/>
        <v>0</v>
      </c>
      <c r="N14" s="681"/>
      <c r="O14" s="687">
        <f t="shared" si="2"/>
        <v>0</v>
      </c>
      <c r="P14" s="688" t="str">
        <f t="shared" si="3"/>
        <v>-</v>
      </c>
      <c r="Q14" s="687">
        <f t="shared" si="4"/>
        <v>0</v>
      </c>
      <c r="R14" s="681"/>
      <c r="S14" s="687">
        <f t="shared" si="5"/>
        <v>0</v>
      </c>
      <c r="T14" s="681"/>
      <c r="U14" s="687">
        <f t="shared" si="6"/>
        <v>0</v>
      </c>
      <c r="V14" s="688" t="str">
        <f t="shared" si="7"/>
        <v>-</v>
      </c>
      <c r="W14" s="681"/>
      <c r="X14" s="681"/>
      <c r="Y14" s="681"/>
      <c r="Z14" s="681"/>
      <c r="AA14" s="687">
        <f t="shared" si="8"/>
        <v>0</v>
      </c>
      <c r="AB14" s="688" t="str">
        <f t="shared" si="9"/>
        <v>-</v>
      </c>
      <c r="AC14" s="681"/>
      <c r="AD14" s="681"/>
      <c r="AE14" s="681"/>
      <c r="AF14" s="681"/>
      <c r="AG14" s="687">
        <f t="shared" si="10"/>
        <v>0</v>
      </c>
      <c r="AH14" s="688" t="str">
        <f t="shared" si="11"/>
        <v>-</v>
      </c>
      <c r="AI14" s="681"/>
      <c r="AJ14" s="681"/>
      <c r="AK14" s="681"/>
      <c r="AL14" s="681"/>
      <c r="AM14" s="687">
        <f t="shared" si="12"/>
        <v>0</v>
      </c>
      <c r="AN14" s="688" t="str">
        <f t="shared" si="13"/>
        <v>-</v>
      </c>
      <c r="AO14" s="687">
        <f t="shared" si="14"/>
        <v>0</v>
      </c>
      <c r="AP14" s="681"/>
      <c r="AQ14" s="687">
        <f t="shared" si="15"/>
        <v>0</v>
      </c>
      <c r="AR14" s="681"/>
      <c r="AS14" s="687">
        <f t="shared" si="16"/>
        <v>0</v>
      </c>
      <c r="AT14" s="688" t="str">
        <f t="shared" si="17"/>
        <v>-</v>
      </c>
      <c r="AU14" s="681"/>
      <c r="AV14" s="681"/>
      <c r="AW14" s="681"/>
      <c r="AX14" s="681"/>
      <c r="AY14" s="687">
        <f t="shared" si="18"/>
        <v>0</v>
      </c>
      <c r="AZ14" s="688" t="str">
        <f t="shared" si="19"/>
        <v>-</v>
      </c>
      <c r="BA14" s="681"/>
      <c r="BB14" s="681"/>
      <c r="BC14" s="681"/>
      <c r="BD14" s="681"/>
      <c r="BE14" s="687">
        <f t="shared" si="20"/>
        <v>0</v>
      </c>
      <c r="BF14" s="688" t="str">
        <f t="shared" si="21"/>
        <v>-</v>
      </c>
      <c r="BG14" s="681"/>
      <c r="BH14" s="681"/>
      <c r="BI14" s="681"/>
      <c r="BJ14" s="681"/>
      <c r="BK14" s="687">
        <f t="shared" si="22"/>
        <v>0</v>
      </c>
      <c r="BL14" s="688" t="str">
        <f t="shared" si="23"/>
        <v>-</v>
      </c>
      <c r="BM14" s="687">
        <f t="shared" si="24"/>
        <v>0</v>
      </c>
      <c r="BN14" s="681"/>
      <c r="BO14" s="687">
        <f t="shared" si="25"/>
        <v>0</v>
      </c>
      <c r="BP14" s="681"/>
      <c r="BQ14" s="687">
        <f t="shared" si="26"/>
        <v>0</v>
      </c>
      <c r="BR14" s="688" t="str">
        <f t="shared" si="27"/>
        <v>-</v>
      </c>
      <c r="BS14" s="681"/>
      <c r="BT14" s="681"/>
      <c r="BU14" s="681"/>
      <c r="BV14" s="681"/>
      <c r="BW14" s="687">
        <f t="shared" si="28"/>
        <v>0</v>
      </c>
      <c r="BX14" s="688" t="str">
        <f t="shared" si="29"/>
        <v>-</v>
      </c>
      <c r="BY14" s="681"/>
      <c r="BZ14" s="681"/>
      <c r="CA14" s="681"/>
      <c r="CB14" s="681"/>
      <c r="CC14" s="687">
        <f t="shared" si="30"/>
        <v>0</v>
      </c>
      <c r="CD14" s="688" t="str">
        <f t="shared" si="31"/>
        <v>-</v>
      </c>
      <c r="CE14" s="681"/>
      <c r="CF14" s="681"/>
      <c r="CG14" s="681"/>
      <c r="CH14" s="681"/>
      <c r="CI14" s="687">
        <f t="shared" si="32"/>
        <v>0</v>
      </c>
      <c r="CJ14" s="688" t="str">
        <f t="shared" si="33"/>
        <v>-</v>
      </c>
      <c r="CK14" s="687">
        <f t="shared" si="34"/>
        <v>0</v>
      </c>
      <c r="CL14" s="681"/>
      <c r="CM14" s="687">
        <f t="shared" si="35"/>
        <v>0</v>
      </c>
      <c r="CN14" s="681"/>
      <c r="CO14" s="687">
        <f t="shared" si="36"/>
        <v>0</v>
      </c>
      <c r="CP14" s="688" t="str">
        <f t="shared" si="37"/>
        <v>-</v>
      </c>
      <c r="CQ14" s="681"/>
      <c r="CR14" s="681"/>
      <c r="CS14" s="681"/>
      <c r="CT14" s="681"/>
      <c r="CU14" s="687">
        <f t="shared" si="38"/>
        <v>0</v>
      </c>
      <c r="CV14" s="688" t="str">
        <f t="shared" si="39"/>
        <v>-</v>
      </c>
      <c r="CW14" s="681"/>
      <c r="CX14" s="681"/>
      <c r="CY14" s="681"/>
      <c r="CZ14" s="681"/>
      <c r="DA14" s="687">
        <f t="shared" si="40"/>
        <v>0</v>
      </c>
      <c r="DB14" s="688" t="str">
        <f t="shared" si="41"/>
        <v>-</v>
      </c>
      <c r="DC14" s="681"/>
      <c r="DD14" s="681"/>
      <c r="DE14" s="681"/>
      <c r="DF14" s="681"/>
      <c r="DG14" s="687">
        <f t="shared" si="42"/>
        <v>0</v>
      </c>
      <c r="DH14" s="688" t="str">
        <f t="shared" si="43"/>
        <v>-</v>
      </c>
    </row>
    <row r="15" spans="2:112">
      <c r="B15" s="184"/>
      <c r="C15" s="286"/>
      <c r="D15" s="356" t="s">
        <v>1024</v>
      </c>
      <c r="E15" s="528" t="s">
        <v>4136</v>
      </c>
      <c r="F15" s="528"/>
      <c r="G15" s="529"/>
      <c r="H15" s="530"/>
      <c r="I15" s="530"/>
      <c r="J15" s="91"/>
      <c r="K15" s="687">
        <f t="shared" si="0"/>
        <v>0</v>
      </c>
      <c r="L15" s="681"/>
      <c r="M15" s="687">
        <f t="shared" si="1"/>
        <v>0</v>
      </c>
      <c r="N15" s="681"/>
      <c r="O15" s="687">
        <f t="shared" si="2"/>
        <v>0</v>
      </c>
      <c r="P15" s="688" t="str">
        <f t="shared" si="3"/>
        <v>-</v>
      </c>
      <c r="Q15" s="687">
        <f t="shared" si="4"/>
        <v>0</v>
      </c>
      <c r="R15" s="681"/>
      <c r="S15" s="687">
        <f t="shared" si="5"/>
        <v>0</v>
      </c>
      <c r="T15" s="681"/>
      <c r="U15" s="687">
        <f t="shared" si="6"/>
        <v>0</v>
      </c>
      <c r="V15" s="688" t="str">
        <f t="shared" si="7"/>
        <v>-</v>
      </c>
      <c r="W15" s="681"/>
      <c r="X15" s="681"/>
      <c r="Y15" s="681"/>
      <c r="Z15" s="681"/>
      <c r="AA15" s="687">
        <f t="shared" si="8"/>
        <v>0</v>
      </c>
      <c r="AB15" s="688" t="str">
        <f t="shared" si="9"/>
        <v>-</v>
      </c>
      <c r="AC15" s="681"/>
      <c r="AD15" s="681"/>
      <c r="AE15" s="681"/>
      <c r="AF15" s="681"/>
      <c r="AG15" s="687">
        <f t="shared" si="10"/>
        <v>0</v>
      </c>
      <c r="AH15" s="688" t="str">
        <f t="shared" si="11"/>
        <v>-</v>
      </c>
      <c r="AI15" s="681"/>
      <c r="AJ15" s="681"/>
      <c r="AK15" s="681"/>
      <c r="AL15" s="681"/>
      <c r="AM15" s="687">
        <f t="shared" si="12"/>
        <v>0</v>
      </c>
      <c r="AN15" s="688" t="str">
        <f t="shared" si="13"/>
        <v>-</v>
      </c>
      <c r="AO15" s="687">
        <f t="shared" si="14"/>
        <v>0</v>
      </c>
      <c r="AP15" s="681"/>
      <c r="AQ15" s="687">
        <f t="shared" si="15"/>
        <v>0</v>
      </c>
      <c r="AR15" s="681"/>
      <c r="AS15" s="687">
        <f t="shared" si="16"/>
        <v>0</v>
      </c>
      <c r="AT15" s="688" t="str">
        <f t="shared" si="17"/>
        <v>-</v>
      </c>
      <c r="AU15" s="681"/>
      <c r="AV15" s="681"/>
      <c r="AW15" s="681"/>
      <c r="AX15" s="681"/>
      <c r="AY15" s="687">
        <f t="shared" si="18"/>
        <v>0</v>
      </c>
      <c r="AZ15" s="688" t="str">
        <f t="shared" si="19"/>
        <v>-</v>
      </c>
      <c r="BA15" s="681"/>
      <c r="BB15" s="681"/>
      <c r="BC15" s="681"/>
      <c r="BD15" s="681"/>
      <c r="BE15" s="687">
        <f t="shared" si="20"/>
        <v>0</v>
      </c>
      <c r="BF15" s="688" t="str">
        <f t="shared" si="21"/>
        <v>-</v>
      </c>
      <c r="BG15" s="681"/>
      <c r="BH15" s="681"/>
      <c r="BI15" s="681"/>
      <c r="BJ15" s="681"/>
      <c r="BK15" s="687">
        <f t="shared" si="22"/>
        <v>0</v>
      </c>
      <c r="BL15" s="688" t="str">
        <f t="shared" si="23"/>
        <v>-</v>
      </c>
      <c r="BM15" s="687">
        <f t="shared" si="24"/>
        <v>0</v>
      </c>
      <c r="BN15" s="681"/>
      <c r="BO15" s="687">
        <f t="shared" si="25"/>
        <v>0</v>
      </c>
      <c r="BP15" s="681"/>
      <c r="BQ15" s="687">
        <f t="shared" si="26"/>
        <v>0</v>
      </c>
      <c r="BR15" s="688" t="str">
        <f t="shared" si="27"/>
        <v>-</v>
      </c>
      <c r="BS15" s="681"/>
      <c r="BT15" s="681"/>
      <c r="BU15" s="681"/>
      <c r="BV15" s="681"/>
      <c r="BW15" s="687">
        <f t="shared" si="28"/>
        <v>0</v>
      </c>
      <c r="BX15" s="688" t="str">
        <f t="shared" si="29"/>
        <v>-</v>
      </c>
      <c r="BY15" s="681"/>
      <c r="BZ15" s="681"/>
      <c r="CA15" s="681"/>
      <c r="CB15" s="681"/>
      <c r="CC15" s="687">
        <f t="shared" si="30"/>
        <v>0</v>
      </c>
      <c r="CD15" s="688" t="str">
        <f t="shared" si="31"/>
        <v>-</v>
      </c>
      <c r="CE15" s="681"/>
      <c r="CF15" s="681"/>
      <c r="CG15" s="681"/>
      <c r="CH15" s="681"/>
      <c r="CI15" s="687">
        <f t="shared" si="32"/>
        <v>0</v>
      </c>
      <c r="CJ15" s="688" t="str">
        <f t="shared" si="33"/>
        <v>-</v>
      </c>
      <c r="CK15" s="687">
        <f t="shared" si="34"/>
        <v>0</v>
      </c>
      <c r="CL15" s="681"/>
      <c r="CM15" s="687">
        <f t="shared" si="35"/>
        <v>0</v>
      </c>
      <c r="CN15" s="681"/>
      <c r="CO15" s="687">
        <f t="shared" si="36"/>
        <v>0</v>
      </c>
      <c r="CP15" s="688" t="str">
        <f t="shared" si="37"/>
        <v>-</v>
      </c>
      <c r="CQ15" s="681"/>
      <c r="CR15" s="681"/>
      <c r="CS15" s="681"/>
      <c r="CT15" s="681"/>
      <c r="CU15" s="687">
        <f t="shared" si="38"/>
        <v>0</v>
      </c>
      <c r="CV15" s="688" t="str">
        <f t="shared" si="39"/>
        <v>-</v>
      </c>
      <c r="CW15" s="681"/>
      <c r="CX15" s="681"/>
      <c r="CY15" s="681"/>
      <c r="CZ15" s="681"/>
      <c r="DA15" s="687">
        <f t="shared" si="40"/>
        <v>0</v>
      </c>
      <c r="DB15" s="688" t="str">
        <f t="shared" si="41"/>
        <v>-</v>
      </c>
      <c r="DC15" s="681"/>
      <c r="DD15" s="681"/>
      <c r="DE15" s="681"/>
      <c r="DF15" s="681"/>
      <c r="DG15" s="687">
        <f t="shared" si="42"/>
        <v>0</v>
      </c>
      <c r="DH15" s="688" t="str">
        <f t="shared" si="43"/>
        <v>-</v>
      </c>
    </row>
    <row r="16" spans="2:112">
      <c r="B16" s="184" t="s">
        <v>4785</v>
      </c>
      <c r="C16" s="286" t="s">
        <v>1273</v>
      </c>
      <c r="D16" s="213" t="s">
        <v>1025</v>
      </c>
      <c r="E16" s="528" t="s">
        <v>4786</v>
      </c>
      <c r="F16" s="528"/>
      <c r="G16" s="529"/>
      <c r="H16" s="530"/>
      <c r="I16" s="530"/>
      <c r="J16" s="91" t="s">
        <v>889</v>
      </c>
      <c r="K16" s="687">
        <f t="shared" si="0"/>
        <v>0</v>
      </c>
      <c r="L16" s="681"/>
      <c r="M16" s="687">
        <f t="shared" si="1"/>
        <v>0</v>
      </c>
      <c r="N16" s="681"/>
      <c r="O16" s="687">
        <f t="shared" si="2"/>
        <v>0</v>
      </c>
      <c r="P16" s="688" t="str">
        <f t="shared" si="3"/>
        <v>-</v>
      </c>
      <c r="Q16" s="687">
        <f t="shared" si="4"/>
        <v>0</v>
      </c>
      <c r="R16" s="681"/>
      <c r="S16" s="687">
        <f t="shared" si="5"/>
        <v>0</v>
      </c>
      <c r="T16" s="681"/>
      <c r="U16" s="687">
        <f t="shared" si="6"/>
        <v>0</v>
      </c>
      <c r="V16" s="688" t="str">
        <f t="shared" si="7"/>
        <v>-</v>
      </c>
      <c r="W16" s="681"/>
      <c r="X16" s="681"/>
      <c r="Y16" s="681"/>
      <c r="Z16" s="681"/>
      <c r="AA16" s="687">
        <f t="shared" si="8"/>
        <v>0</v>
      </c>
      <c r="AB16" s="688" t="str">
        <f t="shared" si="9"/>
        <v>-</v>
      </c>
      <c r="AC16" s="681"/>
      <c r="AD16" s="681"/>
      <c r="AE16" s="681"/>
      <c r="AF16" s="681"/>
      <c r="AG16" s="687">
        <f t="shared" si="10"/>
        <v>0</v>
      </c>
      <c r="AH16" s="688" t="str">
        <f t="shared" si="11"/>
        <v>-</v>
      </c>
      <c r="AI16" s="681"/>
      <c r="AJ16" s="681"/>
      <c r="AK16" s="681"/>
      <c r="AL16" s="681"/>
      <c r="AM16" s="687">
        <f t="shared" si="12"/>
        <v>0</v>
      </c>
      <c r="AN16" s="688" t="str">
        <f t="shared" si="13"/>
        <v>-</v>
      </c>
      <c r="AO16" s="687">
        <f t="shared" si="14"/>
        <v>0</v>
      </c>
      <c r="AP16" s="681"/>
      <c r="AQ16" s="687">
        <f t="shared" si="15"/>
        <v>0</v>
      </c>
      <c r="AR16" s="681"/>
      <c r="AS16" s="687">
        <f t="shared" si="16"/>
        <v>0</v>
      </c>
      <c r="AT16" s="688" t="str">
        <f t="shared" si="17"/>
        <v>-</v>
      </c>
      <c r="AU16" s="681"/>
      <c r="AV16" s="681"/>
      <c r="AW16" s="681"/>
      <c r="AX16" s="681"/>
      <c r="AY16" s="687">
        <f t="shared" si="18"/>
        <v>0</v>
      </c>
      <c r="AZ16" s="688" t="str">
        <f t="shared" si="19"/>
        <v>-</v>
      </c>
      <c r="BA16" s="681"/>
      <c r="BB16" s="681"/>
      <c r="BC16" s="681"/>
      <c r="BD16" s="681"/>
      <c r="BE16" s="687">
        <f t="shared" si="20"/>
        <v>0</v>
      </c>
      <c r="BF16" s="688" t="str">
        <f t="shared" si="21"/>
        <v>-</v>
      </c>
      <c r="BG16" s="681"/>
      <c r="BH16" s="681"/>
      <c r="BI16" s="681"/>
      <c r="BJ16" s="681"/>
      <c r="BK16" s="687">
        <f t="shared" si="22"/>
        <v>0</v>
      </c>
      <c r="BL16" s="688" t="str">
        <f t="shared" si="23"/>
        <v>-</v>
      </c>
      <c r="BM16" s="687">
        <f t="shared" si="24"/>
        <v>0</v>
      </c>
      <c r="BN16" s="681"/>
      <c r="BO16" s="687">
        <f t="shared" si="25"/>
        <v>0</v>
      </c>
      <c r="BP16" s="681"/>
      <c r="BQ16" s="687">
        <f t="shared" si="26"/>
        <v>0</v>
      </c>
      <c r="BR16" s="688" t="str">
        <f t="shared" si="27"/>
        <v>-</v>
      </c>
      <c r="BS16" s="681"/>
      <c r="BT16" s="681"/>
      <c r="BU16" s="681"/>
      <c r="BV16" s="681"/>
      <c r="BW16" s="687">
        <f t="shared" si="28"/>
        <v>0</v>
      </c>
      <c r="BX16" s="688" t="str">
        <f t="shared" si="29"/>
        <v>-</v>
      </c>
      <c r="BY16" s="681"/>
      <c r="BZ16" s="681"/>
      <c r="CA16" s="681"/>
      <c r="CB16" s="681"/>
      <c r="CC16" s="687">
        <f t="shared" si="30"/>
        <v>0</v>
      </c>
      <c r="CD16" s="688" t="str">
        <f t="shared" si="31"/>
        <v>-</v>
      </c>
      <c r="CE16" s="681"/>
      <c r="CF16" s="681"/>
      <c r="CG16" s="681"/>
      <c r="CH16" s="681"/>
      <c r="CI16" s="687">
        <f t="shared" si="32"/>
        <v>0</v>
      </c>
      <c r="CJ16" s="688" t="str">
        <f t="shared" si="33"/>
        <v>-</v>
      </c>
      <c r="CK16" s="687">
        <f t="shared" si="34"/>
        <v>0</v>
      </c>
      <c r="CL16" s="681"/>
      <c r="CM16" s="687">
        <f t="shared" si="35"/>
        <v>0</v>
      </c>
      <c r="CN16" s="681"/>
      <c r="CO16" s="687">
        <f t="shared" si="36"/>
        <v>0</v>
      </c>
      <c r="CP16" s="688" t="str">
        <f t="shared" si="37"/>
        <v>-</v>
      </c>
      <c r="CQ16" s="681"/>
      <c r="CR16" s="681"/>
      <c r="CS16" s="681"/>
      <c r="CT16" s="681"/>
      <c r="CU16" s="687">
        <f t="shared" si="38"/>
        <v>0</v>
      </c>
      <c r="CV16" s="688" t="str">
        <f t="shared" si="39"/>
        <v>-</v>
      </c>
      <c r="CW16" s="681"/>
      <c r="CX16" s="681"/>
      <c r="CY16" s="681"/>
      <c r="CZ16" s="681"/>
      <c r="DA16" s="687">
        <f t="shared" si="40"/>
        <v>0</v>
      </c>
      <c r="DB16" s="688" t="str">
        <f t="shared" si="41"/>
        <v>-</v>
      </c>
      <c r="DC16" s="681"/>
      <c r="DD16" s="681"/>
      <c r="DE16" s="681"/>
      <c r="DF16" s="681"/>
      <c r="DG16" s="687">
        <f t="shared" si="42"/>
        <v>0</v>
      </c>
      <c r="DH16" s="688" t="str">
        <f t="shared" si="43"/>
        <v>-</v>
      </c>
    </row>
    <row r="17" spans="2:112" ht="18.75" customHeight="1">
      <c r="B17" s="184" t="s">
        <v>4787</v>
      </c>
      <c r="C17" s="357">
        <v>2</v>
      </c>
      <c r="D17" s="356" t="s">
        <v>4788</v>
      </c>
      <c r="E17" s="528" t="s">
        <v>3385</v>
      </c>
      <c r="F17" s="528"/>
      <c r="G17" s="529"/>
      <c r="H17" s="530" t="s">
        <v>4789</v>
      </c>
      <c r="I17" s="530"/>
      <c r="J17" s="91" t="s">
        <v>883</v>
      </c>
      <c r="K17" s="687">
        <f t="shared" si="0"/>
        <v>0</v>
      </c>
      <c r="L17" s="681"/>
      <c r="M17" s="687">
        <f t="shared" si="1"/>
        <v>0</v>
      </c>
      <c r="N17" s="681"/>
      <c r="O17" s="687">
        <f t="shared" si="2"/>
        <v>0</v>
      </c>
      <c r="P17" s="688" t="str">
        <f t="shared" si="3"/>
        <v>-</v>
      </c>
      <c r="Q17" s="687">
        <f t="shared" si="4"/>
        <v>0</v>
      </c>
      <c r="R17" s="681"/>
      <c r="S17" s="687">
        <f t="shared" si="5"/>
        <v>0</v>
      </c>
      <c r="T17" s="681"/>
      <c r="U17" s="687">
        <f t="shared" si="6"/>
        <v>0</v>
      </c>
      <c r="V17" s="688" t="str">
        <f t="shared" si="7"/>
        <v>-</v>
      </c>
      <c r="W17" s="687">
        <f>W18+W19+W20+W21+W22</f>
        <v>0</v>
      </c>
      <c r="X17" s="681"/>
      <c r="Y17" s="687">
        <f>Y18+Y19+Y20+Y21+Y22</f>
        <v>0</v>
      </c>
      <c r="Z17" s="681"/>
      <c r="AA17" s="687">
        <f t="shared" si="8"/>
        <v>0</v>
      </c>
      <c r="AB17" s="688" t="str">
        <f t="shared" si="9"/>
        <v>-</v>
      </c>
      <c r="AC17" s="687">
        <f>AC18+AC19+AC20+AC21+AC22</f>
        <v>0</v>
      </c>
      <c r="AD17" s="681"/>
      <c r="AE17" s="687">
        <f>AE18+AE19+AE20+AE21+AE22</f>
        <v>0</v>
      </c>
      <c r="AF17" s="681"/>
      <c r="AG17" s="687">
        <f t="shared" si="10"/>
        <v>0</v>
      </c>
      <c r="AH17" s="688" t="str">
        <f t="shared" si="11"/>
        <v>-</v>
      </c>
      <c r="AI17" s="687">
        <f>AI18+AI19+AI20+AI21+AI22</f>
        <v>0</v>
      </c>
      <c r="AJ17" s="681"/>
      <c r="AK17" s="687">
        <f>AK18+AK19+AK20+AK21+AK22</f>
        <v>0</v>
      </c>
      <c r="AL17" s="681"/>
      <c r="AM17" s="687">
        <f t="shared" si="12"/>
        <v>0</v>
      </c>
      <c r="AN17" s="688" t="str">
        <f t="shared" si="13"/>
        <v>-</v>
      </c>
      <c r="AO17" s="687">
        <f t="shared" si="14"/>
        <v>0</v>
      </c>
      <c r="AP17" s="681"/>
      <c r="AQ17" s="687">
        <f t="shared" si="15"/>
        <v>0</v>
      </c>
      <c r="AR17" s="681"/>
      <c r="AS17" s="687">
        <f t="shared" si="16"/>
        <v>0</v>
      </c>
      <c r="AT17" s="688" t="str">
        <f t="shared" si="17"/>
        <v>-</v>
      </c>
      <c r="AU17" s="687">
        <f>AU18+AU19+AU20+AU21+AU22</f>
        <v>0</v>
      </c>
      <c r="AV17" s="681"/>
      <c r="AW17" s="687">
        <f>AW18+AW19+AW20+AW21+AW22</f>
        <v>0</v>
      </c>
      <c r="AX17" s="681"/>
      <c r="AY17" s="687">
        <f t="shared" si="18"/>
        <v>0</v>
      </c>
      <c r="AZ17" s="688" t="str">
        <f t="shared" si="19"/>
        <v>-</v>
      </c>
      <c r="BA17" s="687">
        <f>BA18+BA19+BA20+BA21+BA22</f>
        <v>0</v>
      </c>
      <c r="BB17" s="681"/>
      <c r="BC17" s="687">
        <f>BC18+BC19+BC20+BC21+BC22</f>
        <v>0</v>
      </c>
      <c r="BD17" s="681"/>
      <c r="BE17" s="687">
        <f t="shared" si="20"/>
        <v>0</v>
      </c>
      <c r="BF17" s="688" t="str">
        <f t="shared" si="21"/>
        <v>-</v>
      </c>
      <c r="BG17" s="687">
        <f>BG18+BG19+BG20+BG21+BG22</f>
        <v>0</v>
      </c>
      <c r="BH17" s="681"/>
      <c r="BI17" s="687">
        <f>BI18+BI19+BI20+BI21+BI22</f>
        <v>0</v>
      </c>
      <c r="BJ17" s="681"/>
      <c r="BK17" s="687">
        <f t="shared" si="22"/>
        <v>0</v>
      </c>
      <c r="BL17" s="688" t="str">
        <f t="shared" si="23"/>
        <v>-</v>
      </c>
      <c r="BM17" s="687">
        <f t="shared" si="24"/>
        <v>0</v>
      </c>
      <c r="BN17" s="681"/>
      <c r="BO17" s="687">
        <f t="shared" si="25"/>
        <v>0</v>
      </c>
      <c r="BP17" s="681"/>
      <c r="BQ17" s="687">
        <f t="shared" si="26"/>
        <v>0</v>
      </c>
      <c r="BR17" s="688" t="str">
        <f t="shared" si="27"/>
        <v>-</v>
      </c>
      <c r="BS17" s="687">
        <f>BS18+BS19+BS20+BS21+BS22</f>
        <v>0</v>
      </c>
      <c r="BT17" s="681"/>
      <c r="BU17" s="687">
        <f>BU18+BU19+BU20+BU21+BU22</f>
        <v>0</v>
      </c>
      <c r="BV17" s="681"/>
      <c r="BW17" s="687">
        <f t="shared" si="28"/>
        <v>0</v>
      </c>
      <c r="BX17" s="688" t="str">
        <f t="shared" si="29"/>
        <v>-</v>
      </c>
      <c r="BY17" s="687">
        <f>BY18+BY19+BY20+BY21+BY22</f>
        <v>0</v>
      </c>
      <c r="BZ17" s="681"/>
      <c r="CA17" s="687">
        <f>CA18+CA19+CA20+CA21+CA22</f>
        <v>0</v>
      </c>
      <c r="CB17" s="681"/>
      <c r="CC17" s="687">
        <f t="shared" si="30"/>
        <v>0</v>
      </c>
      <c r="CD17" s="688" t="str">
        <f t="shared" si="31"/>
        <v>-</v>
      </c>
      <c r="CE17" s="687">
        <f>CE18+CE19+CE20+CE21+CE22</f>
        <v>0</v>
      </c>
      <c r="CF17" s="681"/>
      <c r="CG17" s="687">
        <f>CG18+CG19+CG20+CG21+CG22</f>
        <v>0</v>
      </c>
      <c r="CH17" s="681"/>
      <c r="CI17" s="687">
        <f t="shared" si="32"/>
        <v>0</v>
      </c>
      <c r="CJ17" s="688" t="str">
        <f t="shared" si="33"/>
        <v>-</v>
      </c>
      <c r="CK17" s="687">
        <f t="shared" si="34"/>
        <v>0</v>
      </c>
      <c r="CL17" s="681"/>
      <c r="CM17" s="687">
        <f t="shared" si="35"/>
        <v>0</v>
      </c>
      <c r="CN17" s="681"/>
      <c r="CO17" s="687">
        <f t="shared" si="36"/>
        <v>0</v>
      </c>
      <c r="CP17" s="688" t="str">
        <f t="shared" si="37"/>
        <v>-</v>
      </c>
      <c r="CQ17" s="687">
        <f>CQ18+CQ19+CQ20+CQ21+CQ22</f>
        <v>0</v>
      </c>
      <c r="CR17" s="681"/>
      <c r="CS17" s="687">
        <f>CS18+CS19+CS20+CS21+CS22</f>
        <v>0</v>
      </c>
      <c r="CT17" s="681"/>
      <c r="CU17" s="687">
        <f t="shared" si="38"/>
        <v>0</v>
      </c>
      <c r="CV17" s="688" t="str">
        <f t="shared" si="39"/>
        <v>-</v>
      </c>
      <c r="CW17" s="687">
        <f>CW18+CW19+CW20+CW21+CW22</f>
        <v>0</v>
      </c>
      <c r="CX17" s="681"/>
      <c r="CY17" s="687">
        <f>CY18+CY19+CY20+CY21+CY22</f>
        <v>0</v>
      </c>
      <c r="CZ17" s="681"/>
      <c r="DA17" s="687">
        <f t="shared" si="40"/>
        <v>0</v>
      </c>
      <c r="DB17" s="688" t="str">
        <f t="shared" si="41"/>
        <v>-</v>
      </c>
      <c r="DC17" s="687">
        <f>DC18+DC19+DC20+DC21+DC22</f>
        <v>0</v>
      </c>
      <c r="DD17" s="681"/>
      <c r="DE17" s="687">
        <f>DE18+DE19+DE20+DE21+DE22</f>
        <v>0</v>
      </c>
      <c r="DF17" s="681"/>
      <c r="DG17" s="687">
        <f t="shared" si="42"/>
        <v>0</v>
      </c>
      <c r="DH17" s="688" t="str">
        <f t="shared" si="43"/>
        <v>-</v>
      </c>
    </row>
    <row r="18" spans="2:112" ht="19.5" customHeight="1">
      <c r="B18" s="184" t="s">
        <v>4790</v>
      </c>
      <c r="C18" s="286" t="s">
        <v>151</v>
      </c>
      <c r="D18" s="213" t="s">
        <v>1018</v>
      </c>
      <c r="E18" s="528" t="s">
        <v>4791</v>
      </c>
      <c r="F18" s="528"/>
      <c r="G18" s="529"/>
      <c r="H18" s="530"/>
      <c r="I18" s="530"/>
      <c r="J18" s="91" t="s">
        <v>883</v>
      </c>
      <c r="K18" s="687">
        <f t="shared" si="0"/>
        <v>0</v>
      </c>
      <c r="L18" s="681"/>
      <c r="M18" s="687">
        <f t="shared" si="1"/>
        <v>0</v>
      </c>
      <c r="N18" s="681"/>
      <c r="O18" s="687">
        <f t="shared" si="2"/>
        <v>0</v>
      </c>
      <c r="P18" s="688" t="str">
        <f t="shared" si="3"/>
        <v>-</v>
      </c>
      <c r="Q18" s="687">
        <f t="shared" si="4"/>
        <v>0</v>
      </c>
      <c r="R18" s="681"/>
      <c r="S18" s="687">
        <f t="shared" si="5"/>
        <v>0</v>
      </c>
      <c r="T18" s="681"/>
      <c r="U18" s="687">
        <f t="shared" si="6"/>
        <v>0</v>
      </c>
      <c r="V18" s="688" t="str">
        <f t="shared" si="7"/>
        <v>-</v>
      </c>
      <c r="W18" s="681"/>
      <c r="X18" s="681"/>
      <c r="Y18" s="681"/>
      <c r="Z18" s="681"/>
      <c r="AA18" s="687">
        <f t="shared" si="8"/>
        <v>0</v>
      </c>
      <c r="AB18" s="688" t="str">
        <f t="shared" si="9"/>
        <v>-</v>
      </c>
      <c r="AC18" s="681"/>
      <c r="AD18" s="681"/>
      <c r="AE18" s="681"/>
      <c r="AF18" s="681"/>
      <c r="AG18" s="687">
        <f t="shared" si="10"/>
        <v>0</v>
      </c>
      <c r="AH18" s="688" t="str">
        <f t="shared" si="11"/>
        <v>-</v>
      </c>
      <c r="AI18" s="681"/>
      <c r="AJ18" s="681"/>
      <c r="AK18" s="681"/>
      <c r="AL18" s="681"/>
      <c r="AM18" s="687">
        <f t="shared" si="12"/>
        <v>0</v>
      </c>
      <c r="AN18" s="688" t="str">
        <f t="shared" si="13"/>
        <v>-</v>
      </c>
      <c r="AO18" s="687">
        <f t="shared" si="14"/>
        <v>0</v>
      </c>
      <c r="AP18" s="681"/>
      <c r="AQ18" s="687">
        <f t="shared" si="15"/>
        <v>0</v>
      </c>
      <c r="AR18" s="681"/>
      <c r="AS18" s="687">
        <f t="shared" si="16"/>
        <v>0</v>
      </c>
      <c r="AT18" s="688" t="str">
        <f t="shared" si="17"/>
        <v>-</v>
      </c>
      <c r="AU18" s="681"/>
      <c r="AV18" s="681"/>
      <c r="AW18" s="681"/>
      <c r="AX18" s="681"/>
      <c r="AY18" s="687">
        <f t="shared" si="18"/>
        <v>0</v>
      </c>
      <c r="AZ18" s="688" t="str">
        <f t="shared" si="19"/>
        <v>-</v>
      </c>
      <c r="BA18" s="681"/>
      <c r="BB18" s="681"/>
      <c r="BC18" s="681"/>
      <c r="BD18" s="681"/>
      <c r="BE18" s="687">
        <f t="shared" si="20"/>
        <v>0</v>
      </c>
      <c r="BF18" s="688" t="str">
        <f t="shared" si="21"/>
        <v>-</v>
      </c>
      <c r="BG18" s="681"/>
      <c r="BH18" s="681"/>
      <c r="BI18" s="681"/>
      <c r="BJ18" s="681"/>
      <c r="BK18" s="687">
        <f t="shared" si="22"/>
        <v>0</v>
      </c>
      <c r="BL18" s="688" t="str">
        <f t="shared" si="23"/>
        <v>-</v>
      </c>
      <c r="BM18" s="687">
        <f t="shared" si="24"/>
        <v>0</v>
      </c>
      <c r="BN18" s="681"/>
      <c r="BO18" s="687">
        <f t="shared" si="25"/>
        <v>0</v>
      </c>
      <c r="BP18" s="681"/>
      <c r="BQ18" s="687">
        <f t="shared" si="26"/>
        <v>0</v>
      </c>
      <c r="BR18" s="688" t="str">
        <f t="shared" si="27"/>
        <v>-</v>
      </c>
      <c r="BS18" s="681"/>
      <c r="BT18" s="681"/>
      <c r="BU18" s="681"/>
      <c r="BV18" s="681"/>
      <c r="BW18" s="687">
        <f t="shared" si="28"/>
        <v>0</v>
      </c>
      <c r="BX18" s="688" t="str">
        <f t="shared" si="29"/>
        <v>-</v>
      </c>
      <c r="BY18" s="681"/>
      <c r="BZ18" s="681"/>
      <c r="CA18" s="681"/>
      <c r="CB18" s="681"/>
      <c r="CC18" s="687">
        <f t="shared" si="30"/>
        <v>0</v>
      </c>
      <c r="CD18" s="688" t="str">
        <f t="shared" si="31"/>
        <v>-</v>
      </c>
      <c r="CE18" s="681"/>
      <c r="CF18" s="681"/>
      <c r="CG18" s="681"/>
      <c r="CH18" s="681"/>
      <c r="CI18" s="687">
        <f t="shared" si="32"/>
        <v>0</v>
      </c>
      <c r="CJ18" s="688" t="str">
        <f t="shared" si="33"/>
        <v>-</v>
      </c>
      <c r="CK18" s="687">
        <f t="shared" si="34"/>
        <v>0</v>
      </c>
      <c r="CL18" s="681"/>
      <c r="CM18" s="687">
        <f t="shared" si="35"/>
        <v>0</v>
      </c>
      <c r="CN18" s="681"/>
      <c r="CO18" s="687">
        <f t="shared" si="36"/>
        <v>0</v>
      </c>
      <c r="CP18" s="688" t="str">
        <f t="shared" si="37"/>
        <v>-</v>
      </c>
      <c r="CQ18" s="681"/>
      <c r="CR18" s="681"/>
      <c r="CS18" s="681"/>
      <c r="CT18" s="681"/>
      <c r="CU18" s="687">
        <f t="shared" si="38"/>
        <v>0</v>
      </c>
      <c r="CV18" s="688" t="str">
        <f t="shared" si="39"/>
        <v>-</v>
      </c>
      <c r="CW18" s="681"/>
      <c r="CX18" s="681"/>
      <c r="CY18" s="681"/>
      <c r="CZ18" s="681"/>
      <c r="DA18" s="687">
        <f t="shared" si="40"/>
        <v>0</v>
      </c>
      <c r="DB18" s="688" t="str">
        <f t="shared" si="41"/>
        <v>-</v>
      </c>
      <c r="DC18" s="681"/>
      <c r="DD18" s="681"/>
      <c r="DE18" s="681"/>
      <c r="DF18" s="681"/>
      <c r="DG18" s="687">
        <f t="shared" si="42"/>
        <v>0</v>
      </c>
      <c r="DH18" s="688" t="str">
        <f t="shared" si="43"/>
        <v>-</v>
      </c>
    </row>
    <row r="19" spans="2:112" ht="18.75" customHeight="1">
      <c r="B19" s="184" t="s">
        <v>4792</v>
      </c>
      <c r="C19" s="286" t="s">
        <v>153</v>
      </c>
      <c r="D19" s="213" t="s">
        <v>1020</v>
      </c>
      <c r="E19" s="528" t="s">
        <v>4793</v>
      </c>
      <c r="F19" s="528"/>
      <c r="G19" s="529"/>
      <c r="H19" s="530"/>
      <c r="I19" s="530"/>
      <c r="J19" s="91" t="s">
        <v>883</v>
      </c>
      <c r="K19" s="687">
        <f t="shared" si="0"/>
        <v>0</v>
      </c>
      <c r="L19" s="681"/>
      <c r="M19" s="687">
        <f t="shared" si="1"/>
        <v>0</v>
      </c>
      <c r="N19" s="681"/>
      <c r="O19" s="687">
        <f t="shared" si="2"/>
        <v>0</v>
      </c>
      <c r="P19" s="688" t="str">
        <f t="shared" si="3"/>
        <v>-</v>
      </c>
      <c r="Q19" s="687">
        <f t="shared" si="4"/>
        <v>0</v>
      </c>
      <c r="R19" s="681"/>
      <c r="S19" s="687">
        <f t="shared" si="5"/>
        <v>0</v>
      </c>
      <c r="T19" s="681"/>
      <c r="U19" s="687">
        <f t="shared" si="6"/>
        <v>0</v>
      </c>
      <c r="V19" s="688" t="str">
        <f t="shared" si="7"/>
        <v>-</v>
      </c>
      <c r="W19" s="681"/>
      <c r="X19" s="681"/>
      <c r="Y19" s="681"/>
      <c r="Z19" s="681"/>
      <c r="AA19" s="687">
        <f t="shared" si="8"/>
        <v>0</v>
      </c>
      <c r="AB19" s="688" t="str">
        <f t="shared" si="9"/>
        <v>-</v>
      </c>
      <c r="AC19" s="681"/>
      <c r="AD19" s="681"/>
      <c r="AE19" s="681"/>
      <c r="AF19" s="681"/>
      <c r="AG19" s="687">
        <f t="shared" si="10"/>
        <v>0</v>
      </c>
      <c r="AH19" s="688" t="str">
        <f t="shared" si="11"/>
        <v>-</v>
      </c>
      <c r="AI19" s="681"/>
      <c r="AJ19" s="681"/>
      <c r="AK19" s="681"/>
      <c r="AL19" s="681"/>
      <c r="AM19" s="687">
        <f t="shared" si="12"/>
        <v>0</v>
      </c>
      <c r="AN19" s="688" t="str">
        <f t="shared" si="13"/>
        <v>-</v>
      </c>
      <c r="AO19" s="687">
        <f t="shared" si="14"/>
        <v>0</v>
      </c>
      <c r="AP19" s="681"/>
      <c r="AQ19" s="687">
        <f t="shared" si="15"/>
        <v>0</v>
      </c>
      <c r="AR19" s="681"/>
      <c r="AS19" s="687">
        <f t="shared" si="16"/>
        <v>0</v>
      </c>
      <c r="AT19" s="688" t="str">
        <f t="shared" si="17"/>
        <v>-</v>
      </c>
      <c r="AU19" s="681"/>
      <c r="AV19" s="681"/>
      <c r="AW19" s="681"/>
      <c r="AX19" s="681"/>
      <c r="AY19" s="687">
        <f t="shared" si="18"/>
        <v>0</v>
      </c>
      <c r="AZ19" s="688" t="str">
        <f t="shared" si="19"/>
        <v>-</v>
      </c>
      <c r="BA19" s="681"/>
      <c r="BB19" s="681"/>
      <c r="BC19" s="681"/>
      <c r="BD19" s="681"/>
      <c r="BE19" s="687">
        <f t="shared" si="20"/>
        <v>0</v>
      </c>
      <c r="BF19" s="688" t="str">
        <f t="shared" si="21"/>
        <v>-</v>
      </c>
      <c r="BG19" s="681"/>
      <c r="BH19" s="681"/>
      <c r="BI19" s="681"/>
      <c r="BJ19" s="681"/>
      <c r="BK19" s="687">
        <f t="shared" si="22"/>
        <v>0</v>
      </c>
      <c r="BL19" s="688" t="str">
        <f t="shared" si="23"/>
        <v>-</v>
      </c>
      <c r="BM19" s="687">
        <f t="shared" si="24"/>
        <v>0</v>
      </c>
      <c r="BN19" s="681"/>
      <c r="BO19" s="687">
        <f t="shared" si="25"/>
        <v>0</v>
      </c>
      <c r="BP19" s="681"/>
      <c r="BQ19" s="687">
        <f t="shared" si="26"/>
        <v>0</v>
      </c>
      <c r="BR19" s="688" t="str">
        <f t="shared" si="27"/>
        <v>-</v>
      </c>
      <c r="BS19" s="681"/>
      <c r="BT19" s="681"/>
      <c r="BU19" s="681"/>
      <c r="BV19" s="681"/>
      <c r="BW19" s="687">
        <f t="shared" si="28"/>
        <v>0</v>
      </c>
      <c r="BX19" s="688" t="str">
        <f t="shared" si="29"/>
        <v>-</v>
      </c>
      <c r="BY19" s="681"/>
      <c r="BZ19" s="681"/>
      <c r="CA19" s="681"/>
      <c r="CB19" s="681"/>
      <c r="CC19" s="687">
        <f t="shared" si="30"/>
        <v>0</v>
      </c>
      <c r="CD19" s="688" t="str">
        <f t="shared" si="31"/>
        <v>-</v>
      </c>
      <c r="CE19" s="681"/>
      <c r="CF19" s="681"/>
      <c r="CG19" s="681"/>
      <c r="CH19" s="681"/>
      <c r="CI19" s="687">
        <f t="shared" si="32"/>
        <v>0</v>
      </c>
      <c r="CJ19" s="688" t="str">
        <f t="shared" si="33"/>
        <v>-</v>
      </c>
      <c r="CK19" s="687">
        <f t="shared" si="34"/>
        <v>0</v>
      </c>
      <c r="CL19" s="681"/>
      <c r="CM19" s="687">
        <f t="shared" si="35"/>
        <v>0</v>
      </c>
      <c r="CN19" s="681"/>
      <c r="CO19" s="687">
        <f t="shared" si="36"/>
        <v>0</v>
      </c>
      <c r="CP19" s="688" t="str">
        <f t="shared" si="37"/>
        <v>-</v>
      </c>
      <c r="CQ19" s="681"/>
      <c r="CR19" s="681"/>
      <c r="CS19" s="681"/>
      <c r="CT19" s="681"/>
      <c r="CU19" s="687">
        <f t="shared" si="38"/>
        <v>0</v>
      </c>
      <c r="CV19" s="688" t="str">
        <f t="shared" si="39"/>
        <v>-</v>
      </c>
      <c r="CW19" s="681"/>
      <c r="CX19" s="681"/>
      <c r="CY19" s="681"/>
      <c r="CZ19" s="681"/>
      <c r="DA19" s="687">
        <f t="shared" si="40"/>
        <v>0</v>
      </c>
      <c r="DB19" s="688" t="str">
        <f t="shared" si="41"/>
        <v>-</v>
      </c>
      <c r="DC19" s="681"/>
      <c r="DD19" s="681"/>
      <c r="DE19" s="681"/>
      <c r="DF19" s="681"/>
      <c r="DG19" s="687">
        <f t="shared" si="42"/>
        <v>0</v>
      </c>
      <c r="DH19" s="688" t="str">
        <f t="shared" si="43"/>
        <v>-</v>
      </c>
    </row>
    <row r="20" spans="2:112" ht="18.75" customHeight="1">
      <c r="B20" s="184" t="s">
        <v>4794</v>
      </c>
      <c r="C20" s="286" t="s">
        <v>938</v>
      </c>
      <c r="D20" s="213" t="s">
        <v>1022</v>
      </c>
      <c r="E20" s="528" t="s">
        <v>4795</v>
      </c>
      <c r="F20" s="528"/>
      <c r="G20" s="529"/>
      <c r="H20" s="530"/>
      <c r="I20" s="530"/>
      <c r="J20" s="91" t="s">
        <v>883</v>
      </c>
      <c r="K20" s="687">
        <f t="shared" si="0"/>
        <v>0</v>
      </c>
      <c r="L20" s="681"/>
      <c r="M20" s="687">
        <f t="shared" si="1"/>
        <v>0</v>
      </c>
      <c r="N20" s="681"/>
      <c r="O20" s="687">
        <f t="shared" si="2"/>
        <v>0</v>
      </c>
      <c r="P20" s="688" t="str">
        <f t="shared" si="3"/>
        <v>-</v>
      </c>
      <c r="Q20" s="687">
        <f t="shared" si="4"/>
        <v>0</v>
      </c>
      <c r="R20" s="681"/>
      <c r="S20" s="687">
        <f t="shared" si="5"/>
        <v>0</v>
      </c>
      <c r="T20" s="681"/>
      <c r="U20" s="687">
        <f t="shared" si="6"/>
        <v>0</v>
      </c>
      <c r="V20" s="688" t="str">
        <f t="shared" si="7"/>
        <v>-</v>
      </c>
      <c r="W20" s="681"/>
      <c r="X20" s="681"/>
      <c r="Y20" s="681"/>
      <c r="Z20" s="681"/>
      <c r="AA20" s="687">
        <f t="shared" si="8"/>
        <v>0</v>
      </c>
      <c r="AB20" s="688" t="str">
        <f t="shared" si="9"/>
        <v>-</v>
      </c>
      <c r="AC20" s="681"/>
      <c r="AD20" s="681"/>
      <c r="AE20" s="681"/>
      <c r="AF20" s="681"/>
      <c r="AG20" s="687">
        <f t="shared" si="10"/>
        <v>0</v>
      </c>
      <c r="AH20" s="688" t="str">
        <f t="shared" si="11"/>
        <v>-</v>
      </c>
      <c r="AI20" s="681"/>
      <c r="AJ20" s="681"/>
      <c r="AK20" s="681"/>
      <c r="AL20" s="681"/>
      <c r="AM20" s="687">
        <f t="shared" si="12"/>
        <v>0</v>
      </c>
      <c r="AN20" s="688" t="str">
        <f t="shared" si="13"/>
        <v>-</v>
      </c>
      <c r="AO20" s="687">
        <f t="shared" si="14"/>
        <v>0</v>
      </c>
      <c r="AP20" s="681"/>
      <c r="AQ20" s="687">
        <f t="shared" si="15"/>
        <v>0</v>
      </c>
      <c r="AR20" s="681"/>
      <c r="AS20" s="687">
        <f t="shared" si="16"/>
        <v>0</v>
      </c>
      <c r="AT20" s="688" t="str">
        <f t="shared" si="17"/>
        <v>-</v>
      </c>
      <c r="AU20" s="681"/>
      <c r="AV20" s="681"/>
      <c r="AW20" s="681"/>
      <c r="AX20" s="681"/>
      <c r="AY20" s="687">
        <f t="shared" si="18"/>
        <v>0</v>
      </c>
      <c r="AZ20" s="688" t="str">
        <f t="shared" si="19"/>
        <v>-</v>
      </c>
      <c r="BA20" s="681"/>
      <c r="BB20" s="681"/>
      <c r="BC20" s="681"/>
      <c r="BD20" s="681"/>
      <c r="BE20" s="687">
        <f t="shared" si="20"/>
        <v>0</v>
      </c>
      <c r="BF20" s="688" t="str">
        <f t="shared" si="21"/>
        <v>-</v>
      </c>
      <c r="BG20" s="681"/>
      <c r="BH20" s="681"/>
      <c r="BI20" s="681"/>
      <c r="BJ20" s="681"/>
      <c r="BK20" s="687">
        <f t="shared" si="22"/>
        <v>0</v>
      </c>
      <c r="BL20" s="688" t="str">
        <f t="shared" si="23"/>
        <v>-</v>
      </c>
      <c r="BM20" s="687">
        <f t="shared" si="24"/>
        <v>0</v>
      </c>
      <c r="BN20" s="681"/>
      <c r="BO20" s="687">
        <f t="shared" si="25"/>
        <v>0</v>
      </c>
      <c r="BP20" s="681"/>
      <c r="BQ20" s="687">
        <f t="shared" si="26"/>
        <v>0</v>
      </c>
      <c r="BR20" s="688" t="str">
        <f t="shared" si="27"/>
        <v>-</v>
      </c>
      <c r="BS20" s="681"/>
      <c r="BT20" s="681"/>
      <c r="BU20" s="681"/>
      <c r="BV20" s="681"/>
      <c r="BW20" s="687">
        <f t="shared" si="28"/>
        <v>0</v>
      </c>
      <c r="BX20" s="688" t="str">
        <f t="shared" si="29"/>
        <v>-</v>
      </c>
      <c r="BY20" s="681"/>
      <c r="BZ20" s="681"/>
      <c r="CA20" s="681"/>
      <c r="CB20" s="681"/>
      <c r="CC20" s="687">
        <f t="shared" si="30"/>
        <v>0</v>
      </c>
      <c r="CD20" s="688" t="str">
        <f t="shared" si="31"/>
        <v>-</v>
      </c>
      <c r="CE20" s="681"/>
      <c r="CF20" s="681"/>
      <c r="CG20" s="681"/>
      <c r="CH20" s="681"/>
      <c r="CI20" s="687">
        <f t="shared" si="32"/>
        <v>0</v>
      </c>
      <c r="CJ20" s="688" t="str">
        <f t="shared" si="33"/>
        <v>-</v>
      </c>
      <c r="CK20" s="687">
        <f t="shared" si="34"/>
        <v>0</v>
      </c>
      <c r="CL20" s="681"/>
      <c r="CM20" s="687">
        <f t="shared" si="35"/>
        <v>0</v>
      </c>
      <c r="CN20" s="681"/>
      <c r="CO20" s="687">
        <f t="shared" si="36"/>
        <v>0</v>
      </c>
      <c r="CP20" s="688" t="str">
        <f t="shared" si="37"/>
        <v>-</v>
      </c>
      <c r="CQ20" s="681"/>
      <c r="CR20" s="681"/>
      <c r="CS20" s="681"/>
      <c r="CT20" s="681"/>
      <c r="CU20" s="687">
        <f t="shared" si="38"/>
        <v>0</v>
      </c>
      <c r="CV20" s="688" t="str">
        <f t="shared" si="39"/>
        <v>-</v>
      </c>
      <c r="CW20" s="681"/>
      <c r="CX20" s="681"/>
      <c r="CY20" s="681"/>
      <c r="CZ20" s="681"/>
      <c r="DA20" s="687">
        <f t="shared" si="40"/>
        <v>0</v>
      </c>
      <c r="DB20" s="688" t="str">
        <f t="shared" si="41"/>
        <v>-</v>
      </c>
      <c r="DC20" s="681"/>
      <c r="DD20" s="681"/>
      <c r="DE20" s="681"/>
      <c r="DF20" s="681"/>
      <c r="DG20" s="687">
        <f t="shared" si="42"/>
        <v>0</v>
      </c>
      <c r="DH20" s="688" t="str">
        <f t="shared" si="43"/>
        <v>-</v>
      </c>
    </row>
    <row r="21" spans="2:112" ht="18.75" customHeight="1">
      <c r="B21" s="184" t="s">
        <v>4796</v>
      </c>
      <c r="C21" s="286" t="s">
        <v>953</v>
      </c>
      <c r="D21" s="213" t="s">
        <v>1025</v>
      </c>
      <c r="E21" s="528" t="s">
        <v>4797</v>
      </c>
      <c r="F21" s="528"/>
      <c r="G21" s="529"/>
      <c r="H21" s="530"/>
      <c r="I21" s="530"/>
      <c r="J21" s="91" t="s">
        <v>883</v>
      </c>
      <c r="K21" s="687">
        <f t="shared" si="0"/>
        <v>0</v>
      </c>
      <c r="L21" s="681"/>
      <c r="M21" s="687">
        <f t="shared" si="1"/>
        <v>0</v>
      </c>
      <c r="N21" s="681"/>
      <c r="O21" s="687">
        <f t="shared" si="2"/>
        <v>0</v>
      </c>
      <c r="P21" s="688" t="str">
        <f t="shared" si="3"/>
        <v>-</v>
      </c>
      <c r="Q21" s="687">
        <f t="shared" si="4"/>
        <v>0</v>
      </c>
      <c r="R21" s="681"/>
      <c r="S21" s="687">
        <f t="shared" si="5"/>
        <v>0</v>
      </c>
      <c r="T21" s="681"/>
      <c r="U21" s="687">
        <f t="shared" si="6"/>
        <v>0</v>
      </c>
      <c r="V21" s="688" t="str">
        <f t="shared" si="7"/>
        <v>-</v>
      </c>
      <c r="W21" s="681"/>
      <c r="X21" s="681"/>
      <c r="Y21" s="681"/>
      <c r="Z21" s="681"/>
      <c r="AA21" s="687">
        <f t="shared" si="8"/>
        <v>0</v>
      </c>
      <c r="AB21" s="688" t="str">
        <f t="shared" si="9"/>
        <v>-</v>
      </c>
      <c r="AC21" s="681"/>
      <c r="AD21" s="681"/>
      <c r="AE21" s="681"/>
      <c r="AF21" s="681"/>
      <c r="AG21" s="687">
        <f t="shared" si="10"/>
        <v>0</v>
      </c>
      <c r="AH21" s="688" t="str">
        <f t="shared" si="11"/>
        <v>-</v>
      </c>
      <c r="AI21" s="681"/>
      <c r="AJ21" s="681"/>
      <c r="AK21" s="681"/>
      <c r="AL21" s="681"/>
      <c r="AM21" s="687">
        <f t="shared" si="12"/>
        <v>0</v>
      </c>
      <c r="AN21" s="688" t="str">
        <f t="shared" si="13"/>
        <v>-</v>
      </c>
      <c r="AO21" s="687">
        <f t="shared" si="14"/>
        <v>0</v>
      </c>
      <c r="AP21" s="681"/>
      <c r="AQ21" s="687">
        <f t="shared" si="15"/>
        <v>0</v>
      </c>
      <c r="AR21" s="681"/>
      <c r="AS21" s="687">
        <f t="shared" si="16"/>
        <v>0</v>
      </c>
      <c r="AT21" s="688" t="str">
        <f t="shared" si="17"/>
        <v>-</v>
      </c>
      <c r="AU21" s="681"/>
      <c r="AV21" s="681"/>
      <c r="AW21" s="681"/>
      <c r="AX21" s="681"/>
      <c r="AY21" s="687">
        <f t="shared" si="18"/>
        <v>0</v>
      </c>
      <c r="AZ21" s="688" t="str">
        <f t="shared" si="19"/>
        <v>-</v>
      </c>
      <c r="BA21" s="681"/>
      <c r="BB21" s="681"/>
      <c r="BC21" s="681"/>
      <c r="BD21" s="681"/>
      <c r="BE21" s="687">
        <f t="shared" si="20"/>
        <v>0</v>
      </c>
      <c r="BF21" s="688" t="str">
        <f t="shared" si="21"/>
        <v>-</v>
      </c>
      <c r="BG21" s="681"/>
      <c r="BH21" s="681"/>
      <c r="BI21" s="681"/>
      <c r="BJ21" s="681"/>
      <c r="BK21" s="687">
        <f t="shared" si="22"/>
        <v>0</v>
      </c>
      <c r="BL21" s="688" t="str">
        <f t="shared" si="23"/>
        <v>-</v>
      </c>
      <c r="BM21" s="687">
        <f t="shared" si="24"/>
        <v>0</v>
      </c>
      <c r="BN21" s="681"/>
      <c r="BO21" s="687">
        <f t="shared" si="25"/>
        <v>0</v>
      </c>
      <c r="BP21" s="681"/>
      <c r="BQ21" s="687">
        <f t="shared" si="26"/>
        <v>0</v>
      </c>
      <c r="BR21" s="688" t="str">
        <f t="shared" si="27"/>
        <v>-</v>
      </c>
      <c r="BS21" s="681"/>
      <c r="BT21" s="681"/>
      <c r="BU21" s="681"/>
      <c r="BV21" s="681"/>
      <c r="BW21" s="687">
        <f t="shared" si="28"/>
        <v>0</v>
      </c>
      <c r="BX21" s="688" t="str">
        <f t="shared" si="29"/>
        <v>-</v>
      </c>
      <c r="BY21" s="681"/>
      <c r="BZ21" s="681"/>
      <c r="CA21" s="681"/>
      <c r="CB21" s="681"/>
      <c r="CC21" s="687">
        <f t="shared" si="30"/>
        <v>0</v>
      </c>
      <c r="CD21" s="688" t="str">
        <f t="shared" si="31"/>
        <v>-</v>
      </c>
      <c r="CE21" s="681"/>
      <c r="CF21" s="681"/>
      <c r="CG21" s="681"/>
      <c r="CH21" s="681"/>
      <c r="CI21" s="687">
        <f t="shared" si="32"/>
        <v>0</v>
      </c>
      <c r="CJ21" s="688" t="str">
        <f t="shared" si="33"/>
        <v>-</v>
      </c>
      <c r="CK21" s="687">
        <f t="shared" si="34"/>
        <v>0</v>
      </c>
      <c r="CL21" s="681"/>
      <c r="CM21" s="687">
        <f t="shared" si="35"/>
        <v>0</v>
      </c>
      <c r="CN21" s="681"/>
      <c r="CO21" s="687">
        <f t="shared" si="36"/>
        <v>0</v>
      </c>
      <c r="CP21" s="688" t="str">
        <f t="shared" si="37"/>
        <v>-</v>
      </c>
      <c r="CQ21" s="681"/>
      <c r="CR21" s="681"/>
      <c r="CS21" s="681"/>
      <c r="CT21" s="681"/>
      <c r="CU21" s="687">
        <f t="shared" si="38"/>
        <v>0</v>
      </c>
      <c r="CV21" s="688" t="str">
        <f t="shared" si="39"/>
        <v>-</v>
      </c>
      <c r="CW21" s="681"/>
      <c r="CX21" s="681"/>
      <c r="CY21" s="681"/>
      <c r="CZ21" s="681"/>
      <c r="DA21" s="687">
        <f t="shared" si="40"/>
        <v>0</v>
      </c>
      <c r="DB21" s="688" t="str">
        <f t="shared" si="41"/>
        <v>-</v>
      </c>
      <c r="DC21" s="681"/>
      <c r="DD21" s="681"/>
      <c r="DE21" s="681"/>
      <c r="DF21" s="681"/>
      <c r="DG21" s="687">
        <f t="shared" si="42"/>
        <v>0</v>
      </c>
      <c r="DH21" s="688" t="str">
        <f t="shared" si="43"/>
        <v>-</v>
      </c>
    </row>
    <row r="22" spans="2:112" ht="18.75" customHeight="1">
      <c r="B22" s="184" t="s">
        <v>4798</v>
      </c>
      <c r="C22" s="286" t="s">
        <v>965</v>
      </c>
      <c r="D22" s="213" t="s">
        <v>4783</v>
      </c>
      <c r="E22" s="528" t="s">
        <v>4799</v>
      </c>
      <c r="F22" s="528"/>
      <c r="G22" s="529"/>
      <c r="H22" s="530"/>
      <c r="I22" s="530"/>
      <c r="J22" s="91" t="s">
        <v>883</v>
      </c>
      <c r="K22" s="687">
        <f t="shared" si="0"/>
        <v>0</v>
      </c>
      <c r="L22" s="681"/>
      <c r="M22" s="687">
        <f t="shared" si="1"/>
        <v>0</v>
      </c>
      <c r="N22" s="681"/>
      <c r="O22" s="687">
        <f t="shared" si="2"/>
        <v>0</v>
      </c>
      <c r="P22" s="688" t="str">
        <f t="shared" si="3"/>
        <v>-</v>
      </c>
      <c r="Q22" s="687">
        <f t="shared" si="4"/>
        <v>0</v>
      </c>
      <c r="R22" s="681"/>
      <c r="S22" s="687">
        <f t="shared" si="5"/>
        <v>0</v>
      </c>
      <c r="T22" s="681"/>
      <c r="U22" s="687">
        <f t="shared" si="6"/>
        <v>0</v>
      </c>
      <c r="V22" s="688" t="str">
        <f t="shared" si="7"/>
        <v>-</v>
      </c>
      <c r="W22" s="681"/>
      <c r="X22" s="681"/>
      <c r="Y22" s="681"/>
      <c r="Z22" s="681"/>
      <c r="AA22" s="687">
        <f t="shared" si="8"/>
        <v>0</v>
      </c>
      <c r="AB22" s="688" t="str">
        <f t="shared" si="9"/>
        <v>-</v>
      </c>
      <c r="AC22" s="681"/>
      <c r="AD22" s="681"/>
      <c r="AE22" s="681"/>
      <c r="AF22" s="681"/>
      <c r="AG22" s="687">
        <f t="shared" si="10"/>
        <v>0</v>
      </c>
      <c r="AH22" s="688" t="str">
        <f t="shared" si="11"/>
        <v>-</v>
      </c>
      <c r="AI22" s="681"/>
      <c r="AJ22" s="681"/>
      <c r="AK22" s="681"/>
      <c r="AL22" s="681"/>
      <c r="AM22" s="687">
        <f t="shared" si="12"/>
        <v>0</v>
      </c>
      <c r="AN22" s="688" t="str">
        <f t="shared" si="13"/>
        <v>-</v>
      </c>
      <c r="AO22" s="687">
        <f t="shared" si="14"/>
        <v>0</v>
      </c>
      <c r="AP22" s="681"/>
      <c r="AQ22" s="687">
        <f t="shared" si="15"/>
        <v>0</v>
      </c>
      <c r="AR22" s="681"/>
      <c r="AS22" s="687">
        <f t="shared" si="16"/>
        <v>0</v>
      </c>
      <c r="AT22" s="688" t="str">
        <f t="shared" si="17"/>
        <v>-</v>
      </c>
      <c r="AU22" s="681"/>
      <c r="AV22" s="681"/>
      <c r="AW22" s="681"/>
      <c r="AX22" s="681"/>
      <c r="AY22" s="687">
        <f t="shared" si="18"/>
        <v>0</v>
      </c>
      <c r="AZ22" s="688" t="str">
        <f t="shared" si="19"/>
        <v>-</v>
      </c>
      <c r="BA22" s="681"/>
      <c r="BB22" s="681"/>
      <c r="BC22" s="681"/>
      <c r="BD22" s="681"/>
      <c r="BE22" s="687">
        <f t="shared" si="20"/>
        <v>0</v>
      </c>
      <c r="BF22" s="688" t="str">
        <f t="shared" si="21"/>
        <v>-</v>
      </c>
      <c r="BG22" s="681"/>
      <c r="BH22" s="681"/>
      <c r="BI22" s="681"/>
      <c r="BJ22" s="681"/>
      <c r="BK22" s="687">
        <f t="shared" si="22"/>
        <v>0</v>
      </c>
      <c r="BL22" s="688" t="str">
        <f t="shared" si="23"/>
        <v>-</v>
      </c>
      <c r="BM22" s="687">
        <f t="shared" si="24"/>
        <v>0</v>
      </c>
      <c r="BN22" s="681"/>
      <c r="BO22" s="687">
        <f t="shared" si="25"/>
        <v>0</v>
      </c>
      <c r="BP22" s="681"/>
      <c r="BQ22" s="687">
        <f t="shared" si="26"/>
        <v>0</v>
      </c>
      <c r="BR22" s="688" t="str">
        <f t="shared" si="27"/>
        <v>-</v>
      </c>
      <c r="BS22" s="681"/>
      <c r="BT22" s="681"/>
      <c r="BU22" s="681"/>
      <c r="BV22" s="681"/>
      <c r="BW22" s="687">
        <f t="shared" si="28"/>
        <v>0</v>
      </c>
      <c r="BX22" s="688" t="str">
        <f t="shared" si="29"/>
        <v>-</v>
      </c>
      <c r="BY22" s="681"/>
      <c r="BZ22" s="681"/>
      <c r="CA22" s="681"/>
      <c r="CB22" s="681"/>
      <c r="CC22" s="687">
        <f t="shared" si="30"/>
        <v>0</v>
      </c>
      <c r="CD22" s="688" t="str">
        <f t="shared" si="31"/>
        <v>-</v>
      </c>
      <c r="CE22" s="681"/>
      <c r="CF22" s="681"/>
      <c r="CG22" s="681"/>
      <c r="CH22" s="681"/>
      <c r="CI22" s="687">
        <f t="shared" si="32"/>
        <v>0</v>
      </c>
      <c r="CJ22" s="688" t="str">
        <f t="shared" si="33"/>
        <v>-</v>
      </c>
      <c r="CK22" s="687">
        <f t="shared" si="34"/>
        <v>0</v>
      </c>
      <c r="CL22" s="681"/>
      <c r="CM22" s="687">
        <f t="shared" si="35"/>
        <v>0</v>
      </c>
      <c r="CN22" s="681"/>
      <c r="CO22" s="687">
        <f t="shared" si="36"/>
        <v>0</v>
      </c>
      <c r="CP22" s="688" t="str">
        <f t="shared" si="37"/>
        <v>-</v>
      </c>
      <c r="CQ22" s="681"/>
      <c r="CR22" s="681"/>
      <c r="CS22" s="681"/>
      <c r="CT22" s="681"/>
      <c r="CU22" s="687">
        <f t="shared" si="38"/>
        <v>0</v>
      </c>
      <c r="CV22" s="688" t="str">
        <f t="shared" si="39"/>
        <v>-</v>
      </c>
      <c r="CW22" s="681"/>
      <c r="CX22" s="681"/>
      <c r="CY22" s="681"/>
      <c r="CZ22" s="681"/>
      <c r="DA22" s="687">
        <f t="shared" si="40"/>
        <v>0</v>
      </c>
      <c r="DB22" s="688" t="str">
        <f t="shared" si="41"/>
        <v>-</v>
      </c>
      <c r="DC22" s="681"/>
      <c r="DD22" s="681"/>
      <c r="DE22" s="681"/>
      <c r="DF22" s="681"/>
      <c r="DG22" s="687">
        <f t="shared" si="42"/>
        <v>0</v>
      </c>
      <c r="DH22" s="688" t="str">
        <f t="shared" si="43"/>
        <v>-</v>
      </c>
    </row>
    <row r="23" spans="2:112">
      <c r="B23" s="184" t="s">
        <v>4800</v>
      </c>
      <c r="C23" s="358" t="s">
        <v>2757</v>
      </c>
      <c r="D23" s="356" t="s">
        <v>4801</v>
      </c>
      <c r="E23" s="528" t="s">
        <v>4802</v>
      </c>
      <c r="F23" s="528"/>
      <c r="G23" s="529"/>
      <c r="H23" s="530" t="s">
        <v>4803</v>
      </c>
      <c r="I23" s="530"/>
      <c r="J23" s="654" t="s">
        <v>889</v>
      </c>
      <c r="K23" s="687">
        <f t="shared" si="0"/>
        <v>0</v>
      </c>
      <c r="L23" s="681"/>
      <c r="M23" s="687">
        <f t="shared" si="1"/>
        <v>0</v>
      </c>
      <c r="N23" s="681"/>
      <c r="O23" s="687">
        <f t="shared" si="2"/>
        <v>0</v>
      </c>
      <c r="P23" s="688" t="str">
        <f t="shared" si="3"/>
        <v>-</v>
      </c>
      <c r="Q23" s="687">
        <f t="shared" si="4"/>
        <v>0</v>
      </c>
      <c r="R23" s="681"/>
      <c r="S23" s="687">
        <f t="shared" si="5"/>
        <v>0</v>
      </c>
      <c r="T23" s="681"/>
      <c r="U23" s="687">
        <f t="shared" si="6"/>
        <v>0</v>
      </c>
      <c r="V23" s="688" t="str">
        <f t="shared" si="7"/>
        <v>-</v>
      </c>
      <c r="W23" s="687">
        <f>W24</f>
        <v>0</v>
      </c>
      <c r="X23" s="681"/>
      <c r="Y23" s="687">
        <f>Y24</f>
        <v>0</v>
      </c>
      <c r="Z23" s="681"/>
      <c r="AA23" s="687">
        <f t="shared" si="8"/>
        <v>0</v>
      </c>
      <c r="AB23" s="688" t="str">
        <f t="shared" si="9"/>
        <v>-</v>
      </c>
      <c r="AC23" s="687">
        <f>AC24</f>
        <v>0</v>
      </c>
      <c r="AD23" s="681"/>
      <c r="AE23" s="687">
        <f>AE24</f>
        <v>0</v>
      </c>
      <c r="AF23" s="681"/>
      <c r="AG23" s="687">
        <f t="shared" si="10"/>
        <v>0</v>
      </c>
      <c r="AH23" s="688" t="str">
        <f t="shared" si="11"/>
        <v>-</v>
      </c>
      <c r="AI23" s="687">
        <f>AI24</f>
        <v>0</v>
      </c>
      <c r="AJ23" s="681"/>
      <c r="AK23" s="687">
        <f>AK24</f>
        <v>0</v>
      </c>
      <c r="AL23" s="681"/>
      <c r="AM23" s="687">
        <f t="shared" si="12"/>
        <v>0</v>
      </c>
      <c r="AN23" s="688" t="str">
        <f t="shared" si="13"/>
        <v>-</v>
      </c>
      <c r="AO23" s="687">
        <f t="shared" si="14"/>
        <v>0</v>
      </c>
      <c r="AP23" s="681"/>
      <c r="AQ23" s="687">
        <f t="shared" si="15"/>
        <v>0</v>
      </c>
      <c r="AR23" s="681"/>
      <c r="AS23" s="687">
        <f t="shared" si="16"/>
        <v>0</v>
      </c>
      <c r="AT23" s="688" t="str">
        <f t="shared" si="17"/>
        <v>-</v>
      </c>
      <c r="AU23" s="687">
        <f>AU24</f>
        <v>0</v>
      </c>
      <c r="AV23" s="681"/>
      <c r="AW23" s="687">
        <f>AW24</f>
        <v>0</v>
      </c>
      <c r="AX23" s="681"/>
      <c r="AY23" s="687">
        <f t="shared" si="18"/>
        <v>0</v>
      </c>
      <c r="AZ23" s="688" t="str">
        <f t="shared" si="19"/>
        <v>-</v>
      </c>
      <c r="BA23" s="687">
        <f>BA24</f>
        <v>0</v>
      </c>
      <c r="BB23" s="681"/>
      <c r="BC23" s="687">
        <f>BC24</f>
        <v>0</v>
      </c>
      <c r="BD23" s="681"/>
      <c r="BE23" s="687">
        <f t="shared" si="20"/>
        <v>0</v>
      </c>
      <c r="BF23" s="688" t="str">
        <f t="shared" si="21"/>
        <v>-</v>
      </c>
      <c r="BG23" s="687">
        <f>BG24</f>
        <v>0</v>
      </c>
      <c r="BH23" s="681"/>
      <c r="BI23" s="687">
        <f>BI24</f>
        <v>0</v>
      </c>
      <c r="BJ23" s="681"/>
      <c r="BK23" s="687">
        <f t="shared" si="22"/>
        <v>0</v>
      </c>
      <c r="BL23" s="688" t="str">
        <f t="shared" si="23"/>
        <v>-</v>
      </c>
      <c r="BM23" s="687">
        <f t="shared" si="24"/>
        <v>0</v>
      </c>
      <c r="BN23" s="681"/>
      <c r="BO23" s="687">
        <f t="shared" si="25"/>
        <v>0</v>
      </c>
      <c r="BP23" s="681"/>
      <c r="BQ23" s="687">
        <f t="shared" si="26"/>
        <v>0</v>
      </c>
      <c r="BR23" s="688" t="str">
        <f t="shared" si="27"/>
        <v>-</v>
      </c>
      <c r="BS23" s="687">
        <f>BS24</f>
        <v>0</v>
      </c>
      <c r="BT23" s="681"/>
      <c r="BU23" s="687">
        <f>BU24</f>
        <v>0</v>
      </c>
      <c r="BV23" s="681"/>
      <c r="BW23" s="687">
        <f t="shared" si="28"/>
        <v>0</v>
      </c>
      <c r="BX23" s="688" t="str">
        <f t="shared" si="29"/>
        <v>-</v>
      </c>
      <c r="BY23" s="687">
        <f>BY24</f>
        <v>0</v>
      </c>
      <c r="BZ23" s="681"/>
      <c r="CA23" s="687">
        <f>CA24</f>
        <v>0</v>
      </c>
      <c r="CB23" s="681"/>
      <c r="CC23" s="687">
        <f t="shared" si="30"/>
        <v>0</v>
      </c>
      <c r="CD23" s="688" t="str">
        <f t="shared" si="31"/>
        <v>-</v>
      </c>
      <c r="CE23" s="687">
        <f>CE24</f>
        <v>0</v>
      </c>
      <c r="CF23" s="681"/>
      <c r="CG23" s="687">
        <f>CG24</f>
        <v>0</v>
      </c>
      <c r="CH23" s="681"/>
      <c r="CI23" s="687">
        <f t="shared" si="32"/>
        <v>0</v>
      </c>
      <c r="CJ23" s="688" t="str">
        <f t="shared" si="33"/>
        <v>-</v>
      </c>
      <c r="CK23" s="687">
        <f t="shared" si="34"/>
        <v>0</v>
      </c>
      <c r="CL23" s="681"/>
      <c r="CM23" s="687">
        <f t="shared" si="35"/>
        <v>0</v>
      </c>
      <c r="CN23" s="681"/>
      <c r="CO23" s="687">
        <f t="shared" si="36"/>
        <v>0</v>
      </c>
      <c r="CP23" s="688" t="str">
        <f t="shared" si="37"/>
        <v>-</v>
      </c>
      <c r="CQ23" s="687">
        <f>CQ24</f>
        <v>0</v>
      </c>
      <c r="CR23" s="681"/>
      <c r="CS23" s="687">
        <f>CS24</f>
        <v>0</v>
      </c>
      <c r="CT23" s="681"/>
      <c r="CU23" s="687">
        <f t="shared" si="38"/>
        <v>0</v>
      </c>
      <c r="CV23" s="688" t="str">
        <f t="shared" si="39"/>
        <v>-</v>
      </c>
      <c r="CW23" s="687">
        <f>CW24</f>
        <v>0</v>
      </c>
      <c r="CX23" s="681"/>
      <c r="CY23" s="687">
        <f>CY24</f>
        <v>0</v>
      </c>
      <c r="CZ23" s="681"/>
      <c r="DA23" s="687">
        <f t="shared" si="40"/>
        <v>0</v>
      </c>
      <c r="DB23" s="688" t="str">
        <f t="shared" si="41"/>
        <v>-</v>
      </c>
      <c r="DC23" s="687">
        <f>DC24</f>
        <v>0</v>
      </c>
      <c r="DD23" s="681"/>
      <c r="DE23" s="687">
        <f>DE24</f>
        <v>0</v>
      </c>
      <c r="DF23" s="681"/>
      <c r="DG23" s="687">
        <f t="shared" si="42"/>
        <v>0</v>
      </c>
      <c r="DH23" s="688" t="str">
        <f t="shared" si="43"/>
        <v>-</v>
      </c>
    </row>
    <row r="24" spans="2:112">
      <c r="B24" s="184" t="s">
        <v>4804</v>
      </c>
      <c r="C24" s="286" t="s">
        <v>159</v>
      </c>
      <c r="D24" s="213" t="s">
        <v>1025</v>
      </c>
      <c r="E24" s="528" t="s">
        <v>4803</v>
      </c>
      <c r="F24" s="528"/>
      <c r="G24" s="529"/>
      <c r="H24" s="530"/>
      <c r="I24" s="530"/>
      <c r="J24" s="654" t="s">
        <v>889</v>
      </c>
      <c r="K24" s="687">
        <f t="shared" si="0"/>
        <v>0</v>
      </c>
      <c r="L24" s="681"/>
      <c r="M24" s="687">
        <f t="shared" si="1"/>
        <v>0</v>
      </c>
      <c r="N24" s="681"/>
      <c r="O24" s="687">
        <f t="shared" si="2"/>
        <v>0</v>
      </c>
      <c r="P24" s="688" t="str">
        <f t="shared" si="3"/>
        <v>-</v>
      </c>
      <c r="Q24" s="687">
        <f t="shared" si="4"/>
        <v>0</v>
      </c>
      <c r="R24" s="681"/>
      <c r="S24" s="687">
        <f t="shared" si="5"/>
        <v>0</v>
      </c>
      <c r="T24" s="681"/>
      <c r="U24" s="687">
        <f t="shared" si="6"/>
        <v>0</v>
      </c>
      <c r="V24" s="688" t="str">
        <f t="shared" si="7"/>
        <v>-</v>
      </c>
      <c r="W24" s="681"/>
      <c r="X24" s="681"/>
      <c r="Y24" s="681"/>
      <c r="Z24" s="681"/>
      <c r="AA24" s="687">
        <f t="shared" si="8"/>
        <v>0</v>
      </c>
      <c r="AB24" s="688" t="str">
        <f t="shared" si="9"/>
        <v>-</v>
      </c>
      <c r="AC24" s="681"/>
      <c r="AD24" s="681"/>
      <c r="AE24" s="681"/>
      <c r="AF24" s="681"/>
      <c r="AG24" s="687">
        <f t="shared" si="10"/>
        <v>0</v>
      </c>
      <c r="AH24" s="688" t="str">
        <f t="shared" si="11"/>
        <v>-</v>
      </c>
      <c r="AI24" s="681"/>
      <c r="AJ24" s="681"/>
      <c r="AK24" s="681"/>
      <c r="AL24" s="681"/>
      <c r="AM24" s="687">
        <f t="shared" si="12"/>
        <v>0</v>
      </c>
      <c r="AN24" s="688" t="str">
        <f t="shared" si="13"/>
        <v>-</v>
      </c>
      <c r="AO24" s="687">
        <f t="shared" si="14"/>
        <v>0</v>
      </c>
      <c r="AP24" s="681"/>
      <c r="AQ24" s="687">
        <f t="shared" si="15"/>
        <v>0</v>
      </c>
      <c r="AR24" s="681"/>
      <c r="AS24" s="687">
        <f t="shared" si="16"/>
        <v>0</v>
      </c>
      <c r="AT24" s="688" t="str">
        <f t="shared" si="17"/>
        <v>-</v>
      </c>
      <c r="AU24" s="681"/>
      <c r="AV24" s="681"/>
      <c r="AW24" s="681"/>
      <c r="AX24" s="681"/>
      <c r="AY24" s="687">
        <f t="shared" si="18"/>
        <v>0</v>
      </c>
      <c r="AZ24" s="688" t="str">
        <f t="shared" si="19"/>
        <v>-</v>
      </c>
      <c r="BA24" s="681"/>
      <c r="BB24" s="681"/>
      <c r="BC24" s="681"/>
      <c r="BD24" s="681"/>
      <c r="BE24" s="687">
        <f t="shared" si="20"/>
        <v>0</v>
      </c>
      <c r="BF24" s="688" t="str">
        <f t="shared" si="21"/>
        <v>-</v>
      </c>
      <c r="BG24" s="681"/>
      <c r="BH24" s="681"/>
      <c r="BI24" s="681"/>
      <c r="BJ24" s="681"/>
      <c r="BK24" s="687">
        <f t="shared" si="22"/>
        <v>0</v>
      </c>
      <c r="BL24" s="688" t="str">
        <f t="shared" si="23"/>
        <v>-</v>
      </c>
      <c r="BM24" s="687">
        <f t="shared" si="24"/>
        <v>0</v>
      </c>
      <c r="BN24" s="681"/>
      <c r="BO24" s="687">
        <f t="shared" si="25"/>
        <v>0</v>
      </c>
      <c r="BP24" s="681"/>
      <c r="BQ24" s="687">
        <f t="shared" si="26"/>
        <v>0</v>
      </c>
      <c r="BR24" s="688" t="str">
        <f t="shared" si="27"/>
        <v>-</v>
      </c>
      <c r="BS24" s="681"/>
      <c r="BT24" s="681"/>
      <c r="BU24" s="681"/>
      <c r="BV24" s="681"/>
      <c r="BW24" s="687">
        <f t="shared" si="28"/>
        <v>0</v>
      </c>
      <c r="BX24" s="688" t="str">
        <f t="shared" si="29"/>
        <v>-</v>
      </c>
      <c r="BY24" s="681"/>
      <c r="BZ24" s="681"/>
      <c r="CA24" s="681"/>
      <c r="CB24" s="681"/>
      <c r="CC24" s="687">
        <f t="shared" si="30"/>
        <v>0</v>
      </c>
      <c r="CD24" s="688" t="str">
        <f t="shared" si="31"/>
        <v>-</v>
      </c>
      <c r="CE24" s="681"/>
      <c r="CF24" s="681"/>
      <c r="CG24" s="681"/>
      <c r="CH24" s="681"/>
      <c r="CI24" s="687">
        <f t="shared" si="32"/>
        <v>0</v>
      </c>
      <c r="CJ24" s="688" t="str">
        <f t="shared" si="33"/>
        <v>-</v>
      </c>
      <c r="CK24" s="687">
        <f t="shared" si="34"/>
        <v>0</v>
      </c>
      <c r="CL24" s="681"/>
      <c r="CM24" s="687">
        <f t="shared" si="35"/>
        <v>0</v>
      </c>
      <c r="CN24" s="681"/>
      <c r="CO24" s="687">
        <f t="shared" si="36"/>
        <v>0</v>
      </c>
      <c r="CP24" s="688" t="str">
        <f t="shared" si="37"/>
        <v>-</v>
      </c>
      <c r="CQ24" s="681"/>
      <c r="CR24" s="681"/>
      <c r="CS24" s="681"/>
      <c r="CT24" s="681"/>
      <c r="CU24" s="687">
        <f t="shared" si="38"/>
        <v>0</v>
      </c>
      <c r="CV24" s="688" t="str">
        <f t="shared" si="39"/>
        <v>-</v>
      </c>
      <c r="CW24" s="681"/>
      <c r="CX24" s="681"/>
      <c r="CY24" s="681"/>
      <c r="CZ24" s="681"/>
      <c r="DA24" s="687">
        <f t="shared" si="40"/>
        <v>0</v>
      </c>
      <c r="DB24" s="688" t="str">
        <f t="shared" si="41"/>
        <v>-</v>
      </c>
      <c r="DC24" s="681"/>
      <c r="DD24" s="681"/>
      <c r="DE24" s="681"/>
      <c r="DF24" s="681"/>
      <c r="DG24" s="687">
        <f t="shared" si="42"/>
        <v>0</v>
      </c>
      <c r="DH24" s="688" t="str">
        <f t="shared" si="43"/>
        <v>-</v>
      </c>
    </row>
    <row r="25" spans="2:112">
      <c r="B25" s="184" t="s">
        <v>4805</v>
      </c>
      <c r="C25" s="358" t="s">
        <v>2822</v>
      </c>
      <c r="D25" s="359" t="s">
        <v>4806</v>
      </c>
      <c r="E25" s="528" t="s">
        <v>4807</v>
      </c>
      <c r="F25" s="528"/>
      <c r="G25" s="529"/>
      <c r="H25" s="530" t="s">
        <v>4808</v>
      </c>
      <c r="I25" s="530"/>
      <c r="J25" s="91" t="s">
        <v>883</v>
      </c>
      <c r="K25" s="687">
        <f t="shared" si="0"/>
        <v>0</v>
      </c>
      <c r="L25" s="681"/>
      <c r="M25" s="687">
        <f t="shared" si="1"/>
        <v>0</v>
      </c>
      <c r="N25" s="681"/>
      <c r="O25" s="687">
        <f t="shared" si="2"/>
        <v>0</v>
      </c>
      <c r="P25" s="688" t="str">
        <f t="shared" si="3"/>
        <v>-</v>
      </c>
      <c r="Q25" s="687">
        <f t="shared" si="4"/>
        <v>0</v>
      </c>
      <c r="R25" s="681"/>
      <c r="S25" s="687">
        <f t="shared" si="5"/>
        <v>0</v>
      </c>
      <c r="T25" s="681"/>
      <c r="U25" s="687">
        <f t="shared" si="6"/>
        <v>0</v>
      </c>
      <c r="V25" s="688" t="str">
        <f t="shared" si="7"/>
        <v>-</v>
      </c>
      <c r="W25" s="687">
        <f>W26</f>
        <v>0</v>
      </c>
      <c r="X25" s="681"/>
      <c r="Y25" s="687">
        <f>Y26</f>
        <v>0</v>
      </c>
      <c r="Z25" s="681"/>
      <c r="AA25" s="687">
        <f t="shared" si="8"/>
        <v>0</v>
      </c>
      <c r="AB25" s="688" t="str">
        <f t="shared" si="9"/>
        <v>-</v>
      </c>
      <c r="AC25" s="687">
        <f>AC26</f>
        <v>0</v>
      </c>
      <c r="AD25" s="681"/>
      <c r="AE25" s="687">
        <f>AE26</f>
        <v>0</v>
      </c>
      <c r="AF25" s="681"/>
      <c r="AG25" s="687">
        <f t="shared" si="10"/>
        <v>0</v>
      </c>
      <c r="AH25" s="688" t="str">
        <f t="shared" si="11"/>
        <v>-</v>
      </c>
      <c r="AI25" s="687">
        <f>AI26</f>
        <v>0</v>
      </c>
      <c r="AJ25" s="681"/>
      <c r="AK25" s="687">
        <f>AK26</f>
        <v>0</v>
      </c>
      <c r="AL25" s="681"/>
      <c r="AM25" s="687">
        <f t="shared" si="12"/>
        <v>0</v>
      </c>
      <c r="AN25" s="688" t="str">
        <f t="shared" si="13"/>
        <v>-</v>
      </c>
      <c r="AO25" s="687">
        <f t="shared" si="14"/>
        <v>0</v>
      </c>
      <c r="AP25" s="681"/>
      <c r="AQ25" s="687">
        <f t="shared" si="15"/>
        <v>0</v>
      </c>
      <c r="AR25" s="681"/>
      <c r="AS25" s="687">
        <f t="shared" si="16"/>
        <v>0</v>
      </c>
      <c r="AT25" s="688" t="str">
        <f t="shared" si="17"/>
        <v>-</v>
      </c>
      <c r="AU25" s="687">
        <f>AU26</f>
        <v>0</v>
      </c>
      <c r="AV25" s="681"/>
      <c r="AW25" s="687">
        <f>AW26</f>
        <v>0</v>
      </c>
      <c r="AX25" s="681"/>
      <c r="AY25" s="687">
        <f t="shared" si="18"/>
        <v>0</v>
      </c>
      <c r="AZ25" s="688" t="str">
        <f t="shared" si="19"/>
        <v>-</v>
      </c>
      <c r="BA25" s="687">
        <f>BA26</f>
        <v>0</v>
      </c>
      <c r="BB25" s="681"/>
      <c r="BC25" s="687">
        <f>BC26</f>
        <v>0</v>
      </c>
      <c r="BD25" s="681"/>
      <c r="BE25" s="687">
        <f t="shared" si="20"/>
        <v>0</v>
      </c>
      <c r="BF25" s="688" t="str">
        <f t="shared" si="21"/>
        <v>-</v>
      </c>
      <c r="BG25" s="687">
        <f>BG26</f>
        <v>0</v>
      </c>
      <c r="BH25" s="681"/>
      <c r="BI25" s="687">
        <f>BI26</f>
        <v>0</v>
      </c>
      <c r="BJ25" s="681"/>
      <c r="BK25" s="687">
        <f t="shared" si="22"/>
        <v>0</v>
      </c>
      <c r="BL25" s="688" t="str">
        <f t="shared" si="23"/>
        <v>-</v>
      </c>
      <c r="BM25" s="687">
        <f t="shared" si="24"/>
        <v>0</v>
      </c>
      <c r="BN25" s="681"/>
      <c r="BO25" s="687">
        <f t="shared" si="25"/>
        <v>0</v>
      </c>
      <c r="BP25" s="681"/>
      <c r="BQ25" s="687">
        <f t="shared" si="26"/>
        <v>0</v>
      </c>
      <c r="BR25" s="688" t="str">
        <f t="shared" si="27"/>
        <v>-</v>
      </c>
      <c r="BS25" s="687">
        <f>BS26</f>
        <v>0</v>
      </c>
      <c r="BT25" s="681"/>
      <c r="BU25" s="687">
        <f>BU26</f>
        <v>0</v>
      </c>
      <c r="BV25" s="681"/>
      <c r="BW25" s="687">
        <f t="shared" si="28"/>
        <v>0</v>
      </c>
      <c r="BX25" s="688" t="str">
        <f t="shared" si="29"/>
        <v>-</v>
      </c>
      <c r="BY25" s="687">
        <f>BY26</f>
        <v>0</v>
      </c>
      <c r="BZ25" s="681"/>
      <c r="CA25" s="687">
        <f>CA26</f>
        <v>0</v>
      </c>
      <c r="CB25" s="681"/>
      <c r="CC25" s="687">
        <f t="shared" si="30"/>
        <v>0</v>
      </c>
      <c r="CD25" s="688" t="str">
        <f t="shared" si="31"/>
        <v>-</v>
      </c>
      <c r="CE25" s="687">
        <f>CE26</f>
        <v>0</v>
      </c>
      <c r="CF25" s="681"/>
      <c r="CG25" s="687">
        <f>CG26</f>
        <v>0</v>
      </c>
      <c r="CH25" s="681"/>
      <c r="CI25" s="687">
        <f t="shared" si="32"/>
        <v>0</v>
      </c>
      <c r="CJ25" s="688" t="str">
        <f t="shared" si="33"/>
        <v>-</v>
      </c>
      <c r="CK25" s="687">
        <f t="shared" si="34"/>
        <v>0</v>
      </c>
      <c r="CL25" s="681"/>
      <c r="CM25" s="687">
        <f t="shared" si="35"/>
        <v>0</v>
      </c>
      <c r="CN25" s="681"/>
      <c r="CO25" s="687">
        <f t="shared" si="36"/>
        <v>0</v>
      </c>
      <c r="CP25" s="688" t="str">
        <f t="shared" si="37"/>
        <v>-</v>
      </c>
      <c r="CQ25" s="687">
        <f>CQ26</f>
        <v>0</v>
      </c>
      <c r="CR25" s="681"/>
      <c r="CS25" s="687">
        <f>CS26</f>
        <v>0</v>
      </c>
      <c r="CT25" s="681"/>
      <c r="CU25" s="687">
        <f t="shared" si="38"/>
        <v>0</v>
      </c>
      <c r="CV25" s="688" t="str">
        <f t="shared" si="39"/>
        <v>-</v>
      </c>
      <c r="CW25" s="687">
        <f>CW26</f>
        <v>0</v>
      </c>
      <c r="CX25" s="681"/>
      <c r="CY25" s="687">
        <f>CY26</f>
        <v>0</v>
      </c>
      <c r="CZ25" s="681"/>
      <c r="DA25" s="687">
        <f t="shared" si="40"/>
        <v>0</v>
      </c>
      <c r="DB25" s="688" t="str">
        <f t="shared" si="41"/>
        <v>-</v>
      </c>
      <c r="DC25" s="687">
        <f>DC26</f>
        <v>0</v>
      </c>
      <c r="DD25" s="681"/>
      <c r="DE25" s="687">
        <f>DE26</f>
        <v>0</v>
      </c>
      <c r="DF25" s="681"/>
      <c r="DG25" s="687">
        <f t="shared" si="42"/>
        <v>0</v>
      </c>
      <c r="DH25" s="688" t="str">
        <f t="shared" si="43"/>
        <v>-</v>
      </c>
    </row>
    <row r="26" spans="2:112">
      <c r="B26" s="184" t="s">
        <v>4809</v>
      </c>
      <c r="C26" s="286" t="s">
        <v>1945</v>
      </c>
      <c r="D26" s="213" t="s">
        <v>1025</v>
      </c>
      <c r="E26" s="528" t="s">
        <v>4808</v>
      </c>
      <c r="F26" s="528"/>
      <c r="G26" s="529"/>
      <c r="H26" s="530"/>
      <c r="I26" s="530"/>
      <c r="J26" s="91" t="s">
        <v>883</v>
      </c>
      <c r="K26" s="687">
        <f t="shared" si="0"/>
        <v>0</v>
      </c>
      <c r="L26" s="681"/>
      <c r="M26" s="687">
        <f t="shared" si="1"/>
        <v>0</v>
      </c>
      <c r="N26" s="681"/>
      <c r="O26" s="687">
        <f t="shared" si="2"/>
        <v>0</v>
      </c>
      <c r="P26" s="688" t="str">
        <f t="shared" si="3"/>
        <v>-</v>
      </c>
      <c r="Q26" s="687">
        <f t="shared" si="4"/>
        <v>0</v>
      </c>
      <c r="R26" s="681"/>
      <c r="S26" s="687">
        <f t="shared" si="5"/>
        <v>0</v>
      </c>
      <c r="T26" s="681"/>
      <c r="U26" s="687">
        <f t="shared" si="6"/>
        <v>0</v>
      </c>
      <c r="V26" s="688" t="str">
        <f t="shared" si="7"/>
        <v>-</v>
      </c>
      <c r="W26" s="681"/>
      <c r="X26" s="681"/>
      <c r="Y26" s="681"/>
      <c r="Z26" s="681"/>
      <c r="AA26" s="687">
        <f t="shared" si="8"/>
        <v>0</v>
      </c>
      <c r="AB26" s="688" t="str">
        <f t="shared" si="9"/>
        <v>-</v>
      </c>
      <c r="AC26" s="681"/>
      <c r="AD26" s="681"/>
      <c r="AE26" s="681"/>
      <c r="AF26" s="681"/>
      <c r="AG26" s="687">
        <f t="shared" si="10"/>
        <v>0</v>
      </c>
      <c r="AH26" s="688" t="str">
        <f t="shared" si="11"/>
        <v>-</v>
      </c>
      <c r="AI26" s="681"/>
      <c r="AJ26" s="681"/>
      <c r="AK26" s="681"/>
      <c r="AL26" s="681"/>
      <c r="AM26" s="687">
        <f t="shared" si="12"/>
        <v>0</v>
      </c>
      <c r="AN26" s="688" t="str">
        <f t="shared" si="13"/>
        <v>-</v>
      </c>
      <c r="AO26" s="687">
        <f t="shared" si="14"/>
        <v>0</v>
      </c>
      <c r="AP26" s="681"/>
      <c r="AQ26" s="687">
        <f t="shared" si="15"/>
        <v>0</v>
      </c>
      <c r="AR26" s="681"/>
      <c r="AS26" s="687">
        <f t="shared" si="16"/>
        <v>0</v>
      </c>
      <c r="AT26" s="688" t="str">
        <f t="shared" si="17"/>
        <v>-</v>
      </c>
      <c r="AU26" s="681"/>
      <c r="AV26" s="681"/>
      <c r="AW26" s="681"/>
      <c r="AX26" s="681"/>
      <c r="AY26" s="687">
        <f t="shared" si="18"/>
        <v>0</v>
      </c>
      <c r="AZ26" s="688" t="str">
        <f t="shared" si="19"/>
        <v>-</v>
      </c>
      <c r="BA26" s="681"/>
      <c r="BB26" s="681"/>
      <c r="BC26" s="681"/>
      <c r="BD26" s="681"/>
      <c r="BE26" s="687">
        <f t="shared" si="20"/>
        <v>0</v>
      </c>
      <c r="BF26" s="688" t="str">
        <f t="shared" si="21"/>
        <v>-</v>
      </c>
      <c r="BG26" s="681"/>
      <c r="BH26" s="681"/>
      <c r="BI26" s="681"/>
      <c r="BJ26" s="681"/>
      <c r="BK26" s="687">
        <f t="shared" si="22"/>
        <v>0</v>
      </c>
      <c r="BL26" s="688" t="str">
        <f t="shared" si="23"/>
        <v>-</v>
      </c>
      <c r="BM26" s="687">
        <f t="shared" si="24"/>
        <v>0</v>
      </c>
      <c r="BN26" s="681"/>
      <c r="BO26" s="687">
        <f t="shared" si="25"/>
        <v>0</v>
      </c>
      <c r="BP26" s="681"/>
      <c r="BQ26" s="687">
        <f t="shared" si="26"/>
        <v>0</v>
      </c>
      <c r="BR26" s="688" t="str">
        <f t="shared" si="27"/>
        <v>-</v>
      </c>
      <c r="BS26" s="681"/>
      <c r="BT26" s="681"/>
      <c r="BU26" s="681"/>
      <c r="BV26" s="681"/>
      <c r="BW26" s="687">
        <f t="shared" si="28"/>
        <v>0</v>
      </c>
      <c r="BX26" s="688" t="str">
        <f t="shared" si="29"/>
        <v>-</v>
      </c>
      <c r="BY26" s="681"/>
      <c r="BZ26" s="681"/>
      <c r="CA26" s="681"/>
      <c r="CB26" s="681"/>
      <c r="CC26" s="687">
        <f t="shared" si="30"/>
        <v>0</v>
      </c>
      <c r="CD26" s="688" t="str">
        <f t="shared" si="31"/>
        <v>-</v>
      </c>
      <c r="CE26" s="681"/>
      <c r="CF26" s="681"/>
      <c r="CG26" s="681"/>
      <c r="CH26" s="681"/>
      <c r="CI26" s="687">
        <f t="shared" si="32"/>
        <v>0</v>
      </c>
      <c r="CJ26" s="688" t="str">
        <f t="shared" si="33"/>
        <v>-</v>
      </c>
      <c r="CK26" s="687">
        <f t="shared" si="34"/>
        <v>0</v>
      </c>
      <c r="CL26" s="681"/>
      <c r="CM26" s="687">
        <f t="shared" si="35"/>
        <v>0</v>
      </c>
      <c r="CN26" s="681"/>
      <c r="CO26" s="687">
        <f t="shared" si="36"/>
        <v>0</v>
      </c>
      <c r="CP26" s="688" t="str">
        <f t="shared" si="37"/>
        <v>-</v>
      </c>
      <c r="CQ26" s="681"/>
      <c r="CR26" s="681"/>
      <c r="CS26" s="681"/>
      <c r="CT26" s="681"/>
      <c r="CU26" s="687">
        <f t="shared" si="38"/>
        <v>0</v>
      </c>
      <c r="CV26" s="688" t="str">
        <f t="shared" si="39"/>
        <v>-</v>
      </c>
      <c r="CW26" s="681"/>
      <c r="CX26" s="681"/>
      <c r="CY26" s="681"/>
      <c r="CZ26" s="681"/>
      <c r="DA26" s="687">
        <f t="shared" si="40"/>
        <v>0</v>
      </c>
      <c r="DB26" s="688" t="str">
        <f t="shared" si="41"/>
        <v>-</v>
      </c>
      <c r="DC26" s="681"/>
      <c r="DD26" s="681"/>
      <c r="DE26" s="681"/>
      <c r="DF26" s="681"/>
      <c r="DG26" s="687">
        <f t="shared" si="42"/>
        <v>0</v>
      </c>
      <c r="DH26" s="688" t="str">
        <f t="shared" si="43"/>
        <v>-</v>
      </c>
    </row>
    <row r="27" spans="2:112" ht="24" customHeight="1">
      <c r="B27" s="184" t="s">
        <v>4810</v>
      </c>
      <c r="C27" s="358" t="s">
        <v>2090</v>
      </c>
      <c r="D27" s="356" t="s">
        <v>4811</v>
      </c>
      <c r="E27" s="528" t="s">
        <v>4562</v>
      </c>
      <c r="F27" s="528"/>
      <c r="G27" s="529"/>
      <c r="H27" s="530" t="s">
        <v>4812</v>
      </c>
      <c r="I27" s="530"/>
      <c r="J27" s="91" t="s">
        <v>883</v>
      </c>
      <c r="K27" s="687">
        <f t="shared" si="0"/>
        <v>0</v>
      </c>
      <c r="L27" s="681"/>
      <c r="M27" s="687">
        <f t="shared" si="1"/>
        <v>0</v>
      </c>
      <c r="N27" s="681"/>
      <c r="O27" s="687">
        <f t="shared" si="2"/>
        <v>0</v>
      </c>
      <c r="P27" s="688" t="str">
        <f t="shared" si="3"/>
        <v>-</v>
      </c>
      <c r="Q27" s="687">
        <f t="shared" si="4"/>
        <v>0</v>
      </c>
      <c r="R27" s="681"/>
      <c r="S27" s="687">
        <f t="shared" si="5"/>
        <v>0</v>
      </c>
      <c r="T27" s="681"/>
      <c r="U27" s="687">
        <f t="shared" si="6"/>
        <v>0</v>
      </c>
      <c r="V27" s="688" t="str">
        <f t="shared" si="7"/>
        <v>-</v>
      </c>
      <c r="W27" s="687">
        <f>W28+W29+W30+W31</f>
        <v>0</v>
      </c>
      <c r="X27" s="681"/>
      <c r="Y27" s="687">
        <f>Y28+Y29+Y30+Y31</f>
        <v>0</v>
      </c>
      <c r="Z27" s="681"/>
      <c r="AA27" s="687">
        <f t="shared" si="8"/>
        <v>0</v>
      </c>
      <c r="AB27" s="688" t="str">
        <f t="shared" si="9"/>
        <v>-</v>
      </c>
      <c r="AC27" s="687">
        <f>AC28+AC29+AC30+AC31</f>
        <v>0</v>
      </c>
      <c r="AD27" s="681"/>
      <c r="AE27" s="687">
        <f>AE28+AE29+AE30+AE31</f>
        <v>0</v>
      </c>
      <c r="AF27" s="681"/>
      <c r="AG27" s="687">
        <f t="shared" si="10"/>
        <v>0</v>
      </c>
      <c r="AH27" s="688" t="str">
        <f t="shared" si="11"/>
        <v>-</v>
      </c>
      <c r="AI27" s="687">
        <f>AI28+AI29+AI30+AI31</f>
        <v>0</v>
      </c>
      <c r="AJ27" s="681"/>
      <c r="AK27" s="687">
        <f>AK28+AK29+AK30+AK31</f>
        <v>0</v>
      </c>
      <c r="AL27" s="681"/>
      <c r="AM27" s="687">
        <f t="shared" si="12"/>
        <v>0</v>
      </c>
      <c r="AN27" s="688" t="str">
        <f t="shared" si="13"/>
        <v>-</v>
      </c>
      <c r="AO27" s="687">
        <f t="shared" si="14"/>
        <v>0</v>
      </c>
      <c r="AP27" s="681"/>
      <c r="AQ27" s="687">
        <f t="shared" si="15"/>
        <v>0</v>
      </c>
      <c r="AR27" s="681"/>
      <c r="AS27" s="687">
        <f t="shared" si="16"/>
        <v>0</v>
      </c>
      <c r="AT27" s="688" t="str">
        <f t="shared" si="17"/>
        <v>-</v>
      </c>
      <c r="AU27" s="687">
        <f>AU28+AU29+AU30+AU31</f>
        <v>0</v>
      </c>
      <c r="AV27" s="681"/>
      <c r="AW27" s="687">
        <f>AW28+AW29+AW30+AW31</f>
        <v>0</v>
      </c>
      <c r="AX27" s="681"/>
      <c r="AY27" s="687">
        <f t="shared" si="18"/>
        <v>0</v>
      </c>
      <c r="AZ27" s="688" t="str">
        <f t="shared" si="19"/>
        <v>-</v>
      </c>
      <c r="BA27" s="687">
        <f>BA28+BA29+BA30+BA31</f>
        <v>0</v>
      </c>
      <c r="BB27" s="681"/>
      <c r="BC27" s="687">
        <f>BC28+BC29+BC30+BC31</f>
        <v>0</v>
      </c>
      <c r="BD27" s="681"/>
      <c r="BE27" s="687">
        <f t="shared" si="20"/>
        <v>0</v>
      </c>
      <c r="BF27" s="688" t="str">
        <f t="shared" si="21"/>
        <v>-</v>
      </c>
      <c r="BG27" s="687">
        <f>BG28+BG29+BG30+BG31</f>
        <v>0</v>
      </c>
      <c r="BH27" s="681"/>
      <c r="BI27" s="687">
        <f>BI28+BI29+BI30+BI31</f>
        <v>0</v>
      </c>
      <c r="BJ27" s="681"/>
      <c r="BK27" s="687">
        <f t="shared" si="22"/>
        <v>0</v>
      </c>
      <c r="BL27" s="688" t="str">
        <f t="shared" si="23"/>
        <v>-</v>
      </c>
      <c r="BM27" s="687">
        <f t="shared" si="24"/>
        <v>0</v>
      </c>
      <c r="BN27" s="681"/>
      <c r="BO27" s="687">
        <f t="shared" si="25"/>
        <v>0</v>
      </c>
      <c r="BP27" s="681"/>
      <c r="BQ27" s="687">
        <f t="shared" si="26"/>
        <v>0</v>
      </c>
      <c r="BR27" s="688" t="str">
        <f t="shared" si="27"/>
        <v>-</v>
      </c>
      <c r="BS27" s="687">
        <f>BS28+BS29+BS30+BS31</f>
        <v>0</v>
      </c>
      <c r="BT27" s="681"/>
      <c r="BU27" s="687">
        <f>BU28+BU29+BU30+BU31</f>
        <v>0</v>
      </c>
      <c r="BV27" s="681"/>
      <c r="BW27" s="687">
        <f t="shared" si="28"/>
        <v>0</v>
      </c>
      <c r="BX27" s="688" t="str">
        <f t="shared" si="29"/>
        <v>-</v>
      </c>
      <c r="BY27" s="687">
        <f>BY28+BY29+BY30+BY31</f>
        <v>0</v>
      </c>
      <c r="BZ27" s="681"/>
      <c r="CA27" s="687">
        <f>CA28+CA29+CA30+CA31</f>
        <v>0</v>
      </c>
      <c r="CB27" s="681"/>
      <c r="CC27" s="687">
        <f t="shared" si="30"/>
        <v>0</v>
      </c>
      <c r="CD27" s="688" t="str">
        <f t="shared" si="31"/>
        <v>-</v>
      </c>
      <c r="CE27" s="687">
        <f>CE28+CE29+CE30+CE31</f>
        <v>0</v>
      </c>
      <c r="CF27" s="681"/>
      <c r="CG27" s="687">
        <f>CG28+CG29+CG30+CG31</f>
        <v>0</v>
      </c>
      <c r="CH27" s="681"/>
      <c r="CI27" s="687">
        <f t="shared" si="32"/>
        <v>0</v>
      </c>
      <c r="CJ27" s="688" t="str">
        <f t="shared" si="33"/>
        <v>-</v>
      </c>
      <c r="CK27" s="687">
        <f t="shared" si="34"/>
        <v>0</v>
      </c>
      <c r="CL27" s="681"/>
      <c r="CM27" s="687">
        <f t="shared" si="35"/>
        <v>0</v>
      </c>
      <c r="CN27" s="681"/>
      <c r="CO27" s="687">
        <f t="shared" si="36"/>
        <v>0</v>
      </c>
      <c r="CP27" s="688" t="str">
        <f t="shared" si="37"/>
        <v>-</v>
      </c>
      <c r="CQ27" s="687">
        <f>CQ28+CQ29+CQ30+CQ31</f>
        <v>0</v>
      </c>
      <c r="CR27" s="681"/>
      <c r="CS27" s="687">
        <f>CS28+CS29+CS30+CS31</f>
        <v>0</v>
      </c>
      <c r="CT27" s="681"/>
      <c r="CU27" s="687">
        <f t="shared" si="38"/>
        <v>0</v>
      </c>
      <c r="CV27" s="688" t="str">
        <f t="shared" si="39"/>
        <v>-</v>
      </c>
      <c r="CW27" s="687">
        <f>CW28+CW29+CW30+CW31</f>
        <v>0</v>
      </c>
      <c r="CX27" s="681"/>
      <c r="CY27" s="687">
        <f>CY28+CY29+CY30+CY31</f>
        <v>0</v>
      </c>
      <c r="CZ27" s="681"/>
      <c r="DA27" s="687">
        <f t="shared" si="40"/>
        <v>0</v>
      </c>
      <c r="DB27" s="688" t="str">
        <f t="shared" si="41"/>
        <v>-</v>
      </c>
      <c r="DC27" s="687">
        <f>DC28+DC29+DC30+DC31</f>
        <v>0</v>
      </c>
      <c r="DD27" s="681"/>
      <c r="DE27" s="687">
        <f>DE28+DE29+DE30+DE31</f>
        <v>0</v>
      </c>
      <c r="DF27" s="681"/>
      <c r="DG27" s="687">
        <f t="shared" si="42"/>
        <v>0</v>
      </c>
      <c r="DH27" s="688" t="str">
        <f t="shared" si="43"/>
        <v>-</v>
      </c>
    </row>
    <row r="28" spans="2:112">
      <c r="B28" s="184" t="s">
        <v>4813</v>
      </c>
      <c r="C28" s="286" t="s">
        <v>2977</v>
      </c>
      <c r="D28" s="213" t="s">
        <v>1018</v>
      </c>
      <c r="E28" s="528" t="s">
        <v>4814</v>
      </c>
      <c r="F28" s="528"/>
      <c r="G28" s="529"/>
      <c r="H28" s="530"/>
      <c r="I28" s="530"/>
      <c r="J28" s="91" t="s">
        <v>883</v>
      </c>
      <c r="K28" s="687">
        <f t="shared" si="0"/>
        <v>0</v>
      </c>
      <c r="L28" s="681"/>
      <c r="M28" s="687">
        <f t="shared" si="1"/>
        <v>0</v>
      </c>
      <c r="N28" s="681"/>
      <c r="O28" s="687">
        <f t="shared" si="2"/>
        <v>0</v>
      </c>
      <c r="P28" s="688" t="str">
        <f t="shared" si="3"/>
        <v>-</v>
      </c>
      <c r="Q28" s="687">
        <f t="shared" si="4"/>
        <v>0</v>
      </c>
      <c r="R28" s="681"/>
      <c r="S28" s="687">
        <f t="shared" si="5"/>
        <v>0</v>
      </c>
      <c r="T28" s="681"/>
      <c r="U28" s="687">
        <f t="shared" si="6"/>
        <v>0</v>
      </c>
      <c r="V28" s="688" t="str">
        <f t="shared" si="7"/>
        <v>-</v>
      </c>
      <c r="W28" s="681"/>
      <c r="X28" s="681"/>
      <c r="Y28" s="681"/>
      <c r="Z28" s="681"/>
      <c r="AA28" s="687">
        <f t="shared" si="8"/>
        <v>0</v>
      </c>
      <c r="AB28" s="688" t="str">
        <f t="shared" si="9"/>
        <v>-</v>
      </c>
      <c r="AC28" s="681"/>
      <c r="AD28" s="681"/>
      <c r="AE28" s="681"/>
      <c r="AF28" s="681"/>
      <c r="AG28" s="687">
        <f t="shared" si="10"/>
        <v>0</v>
      </c>
      <c r="AH28" s="688" t="str">
        <f t="shared" si="11"/>
        <v>-</v>
      </c>
      <c r="AI28" s="681"/>
      <c r="AJ28" s="681"/>
      <c r="AK28" s="681"/>
      <c r="AL28" s="681"/>
      <c r="AM28" s="687">
        <f t="shared" si="12"/>
        <v>0</v>
      </c>
      <c r="AN28" s="688" t="str">
        <f t="shared" si="13"/>
        <v>-</v>
      </c>
      <c r="AO28" s="687">
        <f t="shared" si="14"/>
        <v>0</v>
      </c>
      <c r="AP28" s="681"/>
      <c r="AQ28" s="687">
        <f t="shared" si="15"/>
        <v>0</v>
      </c>
      <c r="AR28" s="681"/>
      <c r="AS28" s="687">
        <f t="shared" si="16"/>
        <v>0</v>
      </c>
      <c r="AT28" s="688" t="str">
        <f t="shared" si="17"/>
        <v>-</v>
      </c>
      <c r="AU28" s="681"/>
      <c r="AV28" s="681"/>
      <c r="AW28" s="681"/>
      <c r="AX28" s="681"/>
      <c r="AY28" s="687">
        <f t="shared" si="18"/>
        <v>0</v>
      </c>
      <c r="AZ28" s="688" t="str">
        <f t="shared" si="19"/>
        <v>-</v>
      </c>
      <c r="BA28" s="681"/>
      <c r="BB28" s="681"/>
      <c r="BC28" s="681"/>
      <c r="BD28" s="681"/>
      <c r="BE28" s="687">
        <f t="shared" si="20"/>
        <v>0</v>
      </c>
      <c r="BF28" s="688" t="str">
        <f t="shared" si="21"/>
        <v>-</v>
      </c>
      <c r="BG28" s="681"/>
      <c r="BH28" s="681"/>
      <c r="BI28" s="681"/>
      <c r="BJ28" s="681"/>
      <c r="BK28" s="687">
        <f t="shared" si="22"/>
        <v>0</v>
      </c>
      <c r="BL28" s="688" t="str">
        <f t="shared" si="23"/>
        <v>-</v>
      </c>
      <c r="BM28" s="687">
        <f t="shared" si="24"/>
        <v>0</v>
      </c>
      <c r="BN28" s="681"/>
      <c r="BO28" s="687">
        <f t="shared" si="25"/>
        <v>0</v>
      </c>
      <c r="BP28" s="681"/>
      <c r="BQ28" s="687">
        <f t="shared" si="26"/>
        <v>0</v>
      </c>
      <c r="BR28" s="688" t="str">
        <f t="shared" si="27"/>
        <v>-</v>
      </c>
      <c r="BS28" s="681"/>
      <c r="BT28" s="681"/>
      <c r="BU28" s="681"/>
      <c r="BV28" s="681"/>
      <c r="BW28" s="687">
        <f t="shared" si="28"/>
        <v>0</v>
      </c>
      <c r="BX28" s="688" t="str">
        <f t="shared" si="29"/>
        <v>-</v>
      </c>
      <c r="BY28" s="681"/>
      <c r="BZ28" s="681"/>
      <c r="CA28" s="681"/>
      <c r="CB28" s="681"/>
      <c r="CC28" s="687">
        <f t="shared" si="30"/>
        <v>0</v>
      </c>
      <c r="CD28" s="688" t="str">
        <f t="shared" si="31"/>
        <v>-</v>
      </c>
      <c r="CE28" s="681"/>
      <c r="CF28" s="681"/>
      <c r="CG28" s="681"/>
      <c r="CH28" s="681"/>
      <c r="CI28" s="687">
        <f t="shared" si="32"/>
        <v>0</v>
      </c>
      <c r="CJ28" s="688" t="str">
        <f t="shared" si="33"/>
        <v>-</v>
      </c>
      <c r="CK28" s="687">
        <f t="shared" si="34"/>
        <v>0</v>
      </c>
      <c r="CL28" s="681"/>
      <c r="CM28" s="687">
        <f t="shared" si="35"/>
        <v>0</v>
      </c>
      <c r="CN28" s="681"/>
      <c r="CO28" s="687">
        <f t="shared" si="36"/>
        <v>0</v>
      </c>
      <c r="CP28" s="688" t="str">
        <f t="shared" si="37"/>
        <v>-</v>
      </c>
      <c r="CQ28" s="681"/>
      <c r="CR28" s="681"/>
      <c r="CS28" s="681"/>
      <c r="CT28" s="681"/>
      <c r="CU28" s="687">
        <f t="shared" si="38"/>
        <v>0</v>
      </c>
      <c r="CV28" s="688" t="str">
        <f t="shared" si="39"/>
        <v>-</v>
      </c>
      <c r="CW28" s="681"/>
      <c r="CX28" s="681"/>
      <c r="CY28" s="681"/>
      <c r="CZ28" s="681"/>
      <c r="DA28" s="687">
        <f t="shared" si="40"/>
        <v>0</v>
      </c>
      <c r="DB28" s="688" t="str">
        <f t="shared" si="41"/>
        <v>-</v>
      </c>
      <c r="DC28" s="681"/>
      <c r="DD28" s="681"/>
      <c r="DE28" s="681"/>
      <c r="DF28" s="681"/>
      <c r="DG28" s="687">
        <f t="shared" si="42"/>
        <v>0</v>
      </c>
      <c r="DH28" s="688" t="str">
        <f t="shared" si="43"/>
        <v>-</v>
      </c>
    </row>
    <row r="29" spans="2:112">
      <c r="B29" s="184" t="s">
        <v>4815</v>
      </c>
      <c r="C29" s="286" t="s">
        <v>3012</v>
      </c>
      <c r="D29" s="213" t="s">
        <v>1020</v>
      </c>
      <c r="E29" s="528" t="s">
        <v>4816</v>
      </c>
      <c r="F29" s="528"/>
      <c r="G29" s="529"/>
      <c r="H29" s="530"/>
      <c r="I29" s="530"/>
      <c r="J29" s="91" t="s">
        <v>883</v>
      </c>
      <c r="K29" s="687">
        <f t="shared" si="0"/>
        <v>0</v>
      </c>
      <c r="L29" s="681"/>
      <c r="M29" s="687">
        <f t="shared" si="1"/>
        <v>0</v>
      </c>
      <c r="N29" s="681"/>
      <c r="O29" s="687">
        <f t="shared" si="2"/>
        <v>0</v>
      </c>
      <c r="P29" s="688" t="str">
        <f t="shared" si="3"/>
        <v>-</v>
      </c>
      <c r="Q29" s="687">
        <f t="shared" si="4"/>
        <v>0</v>
      </c>
      <c r="R29" s="681"/>
      <c r="S29" s="687">
        <f t="shared" si="5"/>
        <v>0</v>
      </c>
      <c r="T29" s="681"/>
      <c r="U29" s="687">
        <f t="shared" si="6"/>
        <v>0</v>
      </c>
      <c r="V29" s="688" t="str">
        <f t="shared" si="7"/>
        <v>-</v>
      </c>
      <c r="W29" s="681"/>
      <c r="X29" s="681"/>
      <c r="Y29" s="681"/>
      <c r="Z29" s="681"/>
      <c r="AA29" s="687">
        <f t="shared" si="8"/>
        <v>0</v>
      </c>
      <c r="AB29" s="688" t="str">
        <f t="shared" si="9"/>
        <v>-</v>
      </c>
      <c r="AC29" s="681"/>
      <c r="AD29" s="681"/>
      <c r="AE29" s="681"/>
      <c r="AF29" s="681"/>
      <c r="AG29" s="687">
        <f t="shared" si="10"/>
        <v>0</v>
      </c>
      <c r="AH29" s="688" t="str">
        <f t="shared" si="11"/>
        <v>-</v>
      </c>
      <c r="AI29" s="681"/>
      <c r="AJ29" s="681"/>
      <c r="AK29" s="681"/>
      <c r="AL29" s="681"/>
      <c r="AM29" s="687">
        <f t="shared" si="12"/>
        <v>0</v>
      </c>
      <c r="AN29" s="688" t="str">
        <f t="shared" si="13"/>
        <v>-</v>
      </c>
      <c r="AO29" s="687">
        <f t="shared" si="14"/>
        <v>0</v>
      </c>
      <c r="AP29" s="681"/>
      <c r="AQ29" s="687">
        <f t="shared" si="15"/>
        <v>0</v>
      </c>
      <c r="AR29" s="681"/>
      <c r="AS29" s="687">
        <f t="shared" si="16"/>
        <v>0</v>
      </c>
      <c r="AT29" s="688" t="str">
        <f t="shared" si="17"/>
        <v>-</v>
      </c>
      <c r="AU29" s="681"/>
      <c r="AV29" s="681"/>
      <c r="AW29" s="681"/>
      <c r="AX29" s="681"/>
      <c r="AY29" s="687">
        <f t="shared" si="18"/>
        <v>0</v>
      </c>
      <c r="AZ29" s="688" t="str">
        <f t="shared" si="19"/>
        <v>-</v>
      </c>
      <c r="BA29" s="681"/>
      <c r="BB29" s="681"/>
      <c r="BC29" s="681"/>
      <c r="BD29" s="681"/>
      <c r="BE29" s="687">
        <f t="shared" si="20"/>
        <v>0</v>
      </c>
      <c r="BF29" s="688" t="str">
        <f t="shared" si="21"/>
        <v>-</v>
      </c>
      <c r="BG29" s="681"/>
      <c r="BH29" s="681"/>
      <c r="BI29" s="681"/>
      <c r="BJ29" s="681"/>
      <c r="BK29" s="687">
        <f t="shared" si="22"/>
        <v>0</v>
      </c>
      <c r="BL29" s="688" t="str">
        <f t="shared" si="23"/>
        <v>-</v>
      </c>
      <c r="BM29" s="687">
        <f t="shared" si="24"/>
        <v>0</v>
      </c>
      <c r="BN29" s="681"/>
      <c r="BO29" s="687">
        <f t="shared" si="25"/>
        <v>0</v>
      </c>
      <c r="BP29" s="681"/>
      <c r="BQ29" s="687">
        <f t="shared" si="26"/>
        <v>0</v>
      </c>
      <c r="BR29" s="688" t="str">
        <f t="shared" si="27"/>
        <v>-</v>
      </c>
      <c r="BS29" s="681"/>
      <c r="BT29" s="681"/>
      <c r="BU29" s="681"/>
      <c r="BV29" s="681"/>
      <c r="BW29" s="687">
        <f t="shared" si="28"/>
        <v>0</v>
      </c>
      <c r="BX29" s="688" t="str">
        <f t="shared" si="29"/>
        <v>-</v>
      </c>
      <c r="BY29" s="681"/>
      <c r="BZ29" s="681"/>
      <c r="CA29" s="681"/>
      <c r="CB29" s="681"/>
      <c r="CC29" s="687">
        <f t="shared" si="30"/>
        <v>0</v>
      </c>
      <c r="CD29" s="688" t="str">
        <f t="shared" si="31"/>
        <v>-</v>
      </c>
      <c r="CE29" s="681"/>
      <c r="CF29" s="681"/>
      <c r="CG29" s="681"/>
      <c r="CH29" s="681"/>
      <c r="CI29" s="687">
        <f t="shared" si="32"/>
        <v>0</v>
      </c>
      <c r="CJ29" s="688" t="str">
        <f t="shared" si="33"/>
        <v>-</v>
      </c>
      <c r="CK29" s="687">
        <f t="shared" si="34"/>
        <v>0</v>
      </c>
      <c r="CL29" s="681"/>
      <c r="CM29" s="687">
        <f t="shared" si="35"/>
        <v>0</v>
      </c>
      <c r="CN29" s="681"/>
      <c r="CO29" s="687">
        <f t="shared" si="36"/>
        <v>0</v>
      </c>
      <c r="CP29" s="688" t="str">
        <f t="shared" si="37"/>
        <v>-</v>
      </c>
      <c r="CQ29" s="681"/>
      <c r="CR29" s="681"/>
      <c r="CS29" s="681"/>
      <c r="CT29" s="681"/>
      <c r="CU29" s="687">
        <f t="shared" si="38"/>
        <v>0</v>
      </c>
      <c r="CV29" s="688" t="str">
        <f t="shared" si="39"/>
        <v>-</v>
      </c>
      <c r="CW29" s="681"/>
      <c r="CX29" s="681"/>
      <c r="CY29" s="681"/>
      <c r="CZ29" s="681"/>
      <c r="DA29" s="687">
        <f t="shared" si="40"/>
        <v>0</v>
      </c>
      <c r="DB29" s="688" t="str">
        <f t="shared" si="41"/>
        <v>-</v>
      </c>
      <c r="DC29" s="681"/>
      <c r="DD29" s="681"/>
      <c r="DE29" s="681"/>
      <c r="DF29" s="681"/>
      <c r="DG29" s="687">
        <f t="shared" si="42"/>
        <v>0</v>
      </c>
      <c r="DH29" s="688" t="str">
        <f t="shared" si="43"/>
        <v>-</v>
      </c>
    </row>
    <row r="30" spans="2:112">
      <c r="B30" s="184" t="s">
        <v>4817</v>
      </c>
      <c r="C30" s="286" t="s">
        <v>3027</v>
      </c>
      <c r="D30" s="213" t="s">
        <v>1022</v>
      </c>
      <c r="E30" s="528" t="s">
        <v>4818</v>
      </c>
      <c r="F30" s="528"/>
      <c r="G30" s="529"/>
      <c r="H30" s="530"/>
      <c r="I30" s="530"/>
      <c r="J30" s="91" t="s">
        <v>883</v>
      </c>
      <c r="K30" s="687">
        <f t="shared" si="0"/>
        <v>0</v>
      </c>
      <c r="L30" s="681"/>
      <c r="M30" s="687">
        <f t="shared" si="1"/>
        <v>0</v>
      </c>
      <c r="N30" s="681"/>
      <c r="O30" s="687">
        <f t="shared" si="2"/>
        <v>0</v>
      </c>
      <c r="P30" s="688" t="str">
        <f t="shared" si="3"/>
        <v>-</v>
      </c>
      <c r="Q30" s="687">
        <f t="shared" si="4"/>
        <v>0</v>
      </c>
      <c r="R30" s="681"/>
      <c r="S30" s="687">
        <f t="shared" si="5"/>
        <v>0</v>
      </c>
      <c r="T30" s="681"/>
      <c r="U30" s="687">
        <f t="shared" si="6"/>
        <v>0</v>
      </c>
      <c r="V30" s="688" t="str">
        <f t="shared" si="7"/>
        <v>-</v>
      </c>
      <c r="W30" s="681"/>
      <c r="X30" s="681"/>
      <c r="Y30" s="681"/>
      <c r="Z30" s="681"/>
      <c r="AA30" s="687">
        <f t="shared" si="8"/>
        <v>0</v>
      </c>
      <c r="AB30" s="688" t="str">
        <f t="shared" si="9"/>
        <v>-</v>
      </c>
      <c r="AC30" s="681"/>
      <c r="AD30" s="681"/>
      <c r="AE30" s="681"/>
      <c r="AF30" s="681"/>
      <c r="AG30" s="687">
        <f t="shared" si="10"/>
        <v>0</v>
      </c>
      <c r="AH30" s="688" t="str">
        <f t="shared" si="11"/>
        <v>-</v>
      </c>
      <c r="AI30" s="681"/>
      <c r="AJ30" s="681"/>
      <c r="AK30" s="681"/>
      <c r="AL30" s="681"/>
      <c r="AM30" s="687">
        <f t="shared" si="12"/>
        <v>0</v>
      </c>
      <c r="AN30" s="688" t="str">
        <f t="shared" si="13"/>
        <v>-</v>
      </c>
      <c r="AO30" s="687">
        <f t="shared" si="14"/>
        <v>0</v>
      </c>
      <c r="AP30" s="681"/>
      <c r="AQ30" s="687">
        <f t="shared" si="15"/>
        <v>0</v>
      </c>
      <c r="AR30" s="681"/>
      <c r="AS30" s="687">
        <f t="shared" si="16"/>
        <v>0</v>
      </c>
      <c r="AT30" s="688" t="str">
        <f t="shared" si="17"/>
        <v>-</v>
      </c>
      <c r="AU30" s="681"/>
      <c r="AV30" s="681"/>
      <c r="AW30" s="681"/>
      <c r="AX30" s="681"/>
      <c r="AY30" s="687">
        <f t="shared" si="18"/>
        <v>0</v>
      </c>
      <c r="AZ30" s="688" t="str">
        <f t="shared" si="19"/>
        <v>-</v>
      </c>
      <c r="BA30" s="681"/>
      <c r="BB30" s="681"/>
      <c r="BC30" s="681"/>
      <c r="BD30" s="681"/>
      <c r="BE30" s="687">
        <f t="shared" si="20"/>
        <v>0</v>
      </c>
      <c r="BF30" s="688" t="str">
        <f t="shared" si="21"/>
        <v>-</v>
      </c>
      <c r="BG30" s="681"/>
      <c r="BH30" s="681"/>
      <c r="BI30" s="681"/>
      <c r="BJ30" s="681"/>
      <c r="BK30" s="687">
        <f t="shared" si="22"/>
        <v>0</v>
      </c>
      <c r="BL30" s="688" t="str">
        <f t="shared" si="23"/>
        <v>-</v>
      </c>
      <c r="BM30" s="687">
        <f t="shared" si="24"/>
        <v>0</v>
      </c>
      <c r="BN30" s="681"/>
      <c r="BO30" s="687">
        <f t="shared" si="25"/>
        <v>0</v>
      </c>
      <c r="BP30" s="681"/>
      <c r="BQ30" s="687">
        <f t="shared" si="26"/>
        <v>0</v>
      </c>
      <c r="BR30" s="688" t="str">
        <f t="shared" si="27"/>
        <v>-</v>
      </c>
      <c r="BS30" s="681"/>
      <c r="BT30" s="681"/>
      <c r="BU30" s="681"/>
      <c r="BV30" s="681"/>
      <c r="BW30" s="687">
        <f t="shared" si="28"/>
        <v>0</v>
      </c>
      <c r="BX30" s="688" t="str">
        <f t="shared" si="29"/>
        <v>-</v>
      </c>
      <c r="BY30" s="681"/>
      <c r="BZ30" s="681"/>
      <c r="CA30" s="681"/>
      <c r="CB30" s="681"/>
      <c r="CC30" s="687">
        <f t="shared" si="30"/>
        <v>0</v>
      </c>
      <c r="CD30" s="688" t="str">
        <f t="shared" si="31"/>
        <v>-</v>
      </c>
      <c r="CE30" s="681"/>
      <c r="CF30" s="681"/>
      <c r="CG30" s="681"/>
      <c r="CH30" s="681"/>
      <c r="CI30" s="687">
        <f t="shared" si="32"/>
        <v>0</v>
      </c>
      <c r="CJ30" s="688" t="str">
        <f t="shared" si="33"/>
        <v>-</v>
      </c>
      <c r="CK30" s="687">
        <f t="shared" si="34"/>
        <v>0</v>
      </c>
      <c r="CL30" s="681"/>
      <c r="CM30" s="687">
        <f t="shared" si="35"/>
        <v>0</v>
      </c>
      <c r="CN30" s="681"/>
      <c r="CO30" s="687">
        <f t="shared" si="36"/>
        <v>0</v>
      </c>
      <c r="CP30" s="688" t="str">
        <f t="shared" si="37"/>
        <v>-</v>
      </c>
      <c r="CQ30" s="681"/>
      <c r="CR30" s="681"/>
      <c r="CS30" s="681"/>
      <c r="CT30" s="681"/>
      <c r="CU30" s="687">
        <f t="shared" si="38"/>
        <v>0</v>
      </c>
      <c r="CV30" s="688" t="str">
        <f t="shared" si="39"/>
        <v>-</v>
      </c>
      <c r="CW30" s="681"/>
      <c r="CX30" s="681"/>
      <c r="CY30" s="681"/>
      <c r="CZ30" s="681"/>
      <c r="DA30" s="687">
        <f t="shared" si="40"/>
        <v>0</v>
      </c>
      <c r="DB30" s="688" t="str">
        <f t="shared" si="41"/>
        <v>-</v>
      </c>
      <c r="DC30" s="681"/>
      <c r="DD30" s="681"/>
      <c r="DE30" s="681"/>
      <c r="DF30" s="681"/>
      <c r="DG30" s="687">
        <f t="shared" si="42"/>
        <v>0</v>
      </c>
      <c r="DH30" s="688" t="str">
        <f t="shared" si="43"/>
        <v>-</v>
      </c>
    </row>
    <row r="31" spans="2:112">
      <c r="B31" s="184" t="s">
        <v>4819</v>
      </c>
      <c r="C31" s="286" t="s">
        <v>3045</v>
      </c>
      <c r="D31" s="360" t="s">
        <v>4783</v>
      </c>
      <c r="E31" s="528" t="s">
        <v>4820</v>
      </c>
      <c r="F31" s="528"/>
      <c r="G31" s="529"/>
      <c r="H31" s="530"/>
      <c r="I31" s="530"/>
      <c r="J31" s="91" t="s">
        <v>883</v>
      </c>
      <c r="K31" s="687">
        <f t="shared" si="0"/>
        <v>0</v>
      </c>
      <c r="L31" s="681"/>
      <c r="M31" s="687">
        <f t="shared" si="1"/>
        <v>0</v>
      </c>
      <c r="N31" s="681"/>
      <c r="O31" s="687">
        <f t="shared" si="2"/>
        <v>0</v>
      </c>
      <c r="P31" s="688" t="str">
        <f t="shared" si="3"/>
        <v>-</v>
      </c>
      <c r="Q31" s="687">
        <f t="shared" si="4"/>
        <v>0</v>
      </c>
      <c r="R31" s="681"/>
      <c r="S31" s="687">
        <f t="shared" si="5"/>
        <v>0</v>
      </c>
      <c r="T31" s="681"/>
      <c r="U31" s="687">
        <f t="shared" si="6"/>
        <v>0</v>
      </c>
      <c r="V31" s="688" t="str">
        <f t="shared" si="7"/>
        <v>-</v>
      </c>
      <c r="W31" s="681"/>
      <c r="X31" s="681"/>
      <c r="Y31" s="681"/>
      <c r="Z31" s="681"/>
      <c r="AA31" s="687">
        <f t="shared" si="8"/>
        <v>0</v>
      </c>
      <c r="AB31" s="688" t="str">
        <f t="shared" si="9"/>
        <v>-</v>
      </c>
      <c r="AC31" s="681"/>
      <c r="AD31" s="681"/>
      <c r="AE31" s="681"/>
      <c r="AF31" s="681"/>
      <c r="AG31" s="687">
        <f t="shared" si="10"/>
        <v>0</v>
      </c>
      <c r="AH31" s="688" t="str">
        <f t="shared" si="11"/>
        <v>-</v>
      </c>
      <c r="AI31" s="681"/>
      <c r="AJ31" s="681"/>
      <c r="AK31" s="681"/>
      <c r="AL31" s="681"/>
      <c r="AM31" s="687">
        <f t="shared" si="12"/>
        <v>0</v>
      </c>
      <c r="AN31" s="688" t="str">
        <f t="shared" si="13"/>
        <v>-</v>
      </c>
      <c r="AO31" s="687">
        <f t="shared" si="14"/>
        <v>0</v>
      </c>
      <c r="AP31" s="681"/>
      <c r="AQ31" s="687">
        <f t="shared" si="15"/>
        <v>0</v>
      </c>
      <c r="AR31" s="681"/>
      <c r="AS31" s="687">
        <f t="shared" si="16"/>
        <v>0</v>
      </c>
      <c r="AT31" s="688" t="str">
        <f t="shared" si="17"/>
        <v>-</v>
      </c>
      <c r="AU31" s="681"/>
      <c r="AV31" s="681"/>
      <c r="AW31" s="681"/>
      <c r="AX31" s="681"/>
      <c r="AY31" s="687">
        <f t="shared" si="18"/>
        <v>0</v>
      </c>
      <c r="AZ31" s="688" t="str">
        <f t="shared" si="19"/>
        <v>-</v>
      </c>
      <c r="BA31" s="681"/>
      <c r="BB31" s="681"/>
      <c r="BC31" s="681"/>
      <c r="BD31" s="681"/>
      <c r="BE31" s="687">
        <f t="shared" si="20"/>
        <v>0</v>
      </c>
      <c r="BF31" s="688" t="str">
        <f t="shared" si="21"/>
        <v>-</v>
      </c>
      <c r="BG31" s="681"/>
      <c r="BH31" s="681"/>
      <c r="BI31" s="681"/>
      <c r="BJ31" s="681"/>
      <c r="BK31" s="687">
        <f t="shared" si="22"/>
        <v>0</v>
      </c>
      <c r="BL31" s="688" t="str">
        <f t="shared" si="23"/>
        <v>-</v>
      </c>
      <c r="BM31" s="687">
        <f t="shared" si="24"/>
        <v>0</v>
      </c>
      <c r="BN31" s="681"/>
      <c r="BO31" s="687">
        <f t="shared" si="25"/>
        <v>0</v>
      </c>
      <c r="BP31" s="681"/>
      <c r="BQ31" s="687">
        <f t="shared" si="26"/>
        <v>0</v>
      </c>
      <c r="BR31" s="688" t="str">
        <f t="shared" si="27"/>
        <v>-</v>
      </c>
      <c r="BS31" s="681"/>
      <c r="BT31" s="681"/>
      <c r="BU31" s="681"/>
      <c r="BV31" s="681"/>
      <c r="BW31" s="687">
        <f t="shared" si="28"/>
        <v>0</v>
      </c>
      <c r="BX31" s="688" t="str">
        <f t="shared" si="29"/>
        <v>-</v>
      </c>
      <c r="BY31" s="681"/>
      <c r="BZ31" s="681"/>
      <c r="CA31" s="681"/>
      <c r="CB31" s="681"/>
      <c r="CC31" s="687">
        <f t="shared" si="30"/>
        <v>0</v>
      </c>
      <c r="CD31" s="688" t="str">
        <f t="shared" si="31"/>
        <v>-</v>
      </c>
      <c r="CE31" s="681"/>
      <c r="CF31" s="681"/>
      <c r="CG31" s="681"/>
      <c r="CH31" s="681"/>
      <c r="CI31" s="687">
        <f t="shared" si="32"/>
        <v>0</v>
      </c>
      <c r="CJ31" s="688" t="str">
        <f t="shared" si="33"/>
        <v>-</v>
      </c>
      <c r="CK31" s="687">
        <f t="shared" si="34"/>
        <v>0</v>
      </c>
      <c r="CL31" s="681"/>
      <c r="CM31" s="687">
        <f t="shared" si="35"/>
        <v>0</v>
      </c>
      <c r="CN31" s="681"/>
      <c r="CO31" s="687">
        <f t="shared" si="36"/>
        <v>0</v>
      </c>
      <c r="CP31" s="688" t="str">
        <f t="shared" si="37"/>
        <v>-</v>
      </c>
      <c r="CQ31" s="681"/>
      <c r="CR31" s="681"/>
      <c r="CS31" s="681"/>
      <c r="CT31" s="681"/>
      <c r="CU31" s="687">
        <f t="shared" si="38"/>
        <v>0</v>
      </c>
      <c r="CV31" s="688" t="str">
        <f t="shared" si="39"/>
        <v>-</v>
      </c>
      <c r="CW31" s="681"/>
      <c r="CX31" s="681"/>
      <c r="CY31" s="681"/>
      <c r="CZ31" s="681"/>
      <c r="DA31" s="687">
        <f t="shared" si="40"/>
        <v>0</v>
      </c>
      <c r="DB31" s="688" t="str">
        <f t="shared" si="41"/>
        <v>-</v>
      </c>
      <c r="DC31" s="681"/>
      <c r="DD31" s="681"/>
      <c r="DE31" s="681"/>
      <c r="DF31" s="681"/>
      <c r="DG31" s="687">
        <f t="shared" si="42"/>
        <v>0</v>
      </c>
      <c r="DH31" s="688" t="str">
        <f t="shared" si="43"/>
        <v>-</v>
      </c>
    </row>
    <row r="32" spans="2:112" ht="24" customHeight="1">
      <c r="B32" s="184" t="s">
        <v>4821</v>
      </c>
      <c r="C32" s="358" t="s">
        <v>2097</v>
      </c>
      <c r="D32" s="356" t="s">
        <v>4822</v>
      </c>
      <c r="E32" s="528" t="s">
        <v>4823</v>
      </c>
      <c r="F32" s="528"/>
      <c r="G32" s="529"/>
      <c r="H32" s="530" t="s">
        <v>4824</v>
      </c>
      <c r="I32" s="530"/>
      <c r="J32" s="91" t="s">
        <v>883</v>
      </c>
      <c r="K32" s="687">
        <f t="shared" si="0"/>
        <v>0</v>
      </c>
      <c r="L32" s="681"/>
      <c r="M32" s="687">
        <f t="shared" si="1"/>
        <v>0</v>
      </c>
      <c r="N32" s="681"/>
      <c r="O32" s="687">
        <f t="shared" si="2"/>
        <v>0</v>
      </c>
      <c r="P32" s="688" t="str">
        <f t="shared" si="3"/>
        <v>-</v>
      </c>
      <c r="Q32" s="687">
        <f t="shared" si="4"/>
        <v>0</v>
      </c>
      <c r="R32" s="681"/>
      <c r="S32" s="687">
        <f t="shared" si="5"/>
        <v>0</v>
      </c>
      <c r="T32" s="681"/>
      <c r="U32" s="687">
        <f t="shared" si="6"/>
        <v>0</v>
      </c>
      <c r="V32" s="688" t="str">
        <f t="shared" si="7"/>
        <v>-</v>
      </c>
      <c r="W32" s="687">
        <f>W33+W34+W35+W36</f>
        <v>0</v>
      </c>
      <c r="X32" s="681"/>
      <c r="Y32" s="687">
        <f>Y33+Y34+Y35+Y36</f>
        <v>0</v>
      </c>
      <c r="Z32" s="681"/>
      <c r="AA32" s="687">
        <f t="shared" si="8"/>
        <v>0</v>
      </c>
      <c r="AB32" s="688" t="str">
        <f t="shared" si="9"/>
        <v>-</v>
      </c>
      <c r="AC32" s="687">
        <f>AC33+AC34+AC35+AC36</f>
        <v>0</v>
      </c>
      <c r="AD32" s="681"/>
      <c r="AE32" s="687">
        <f>AE33+AE34+AE35+AE36</f>
        <v>0</v>
      </c>
      <c r="AF32" s="681"/>
      <c r="AG32" s="687">
        <f t="shared" si="10"/>
        <v>0</v>
      </c>
      <c r="AH32" s="688" t="str">
        <f t="shared" si="11"/>
        <v>-</v>
      </c>
      <c r="AI32" s="687">
        <f>AI33+AI34+AI35+AI36</f>
        <v>0</v>
      </c>
      <c r="AJ32" s="681"/>
      <c r="AK32" s="687">
        <f>AK33+AK34+AK35+AK36</f>
        <v>0</v>
      </c>
      <c r="AL32" s="681"/>
      <c r="AM32" s="687">
        <f t="shared" si="12"/>
        <v>0</v>
      </c>
      <c r="AN32" s="688" t="str">
        <f t="shared" si="13"/>
        <v>-</v>
      </c>
      <c r="AO32" s="687">
        <f t="shared" si="14"/>
        <v>0</v>
      </c>
      <c r="AP32" s="681"/>
      <c r="AQ32" s="687">
        <f t="shared" si="15"/>
        <v>0</v>
      </c>
      <c r="AR32" s="681"/>
      <c r="AS32" s="687">
        <f t="shared" si="16"/>
        <v>0</v>
      </c>
      <c r="AT32" s="688" t="str">
        <f t="shared" si="17"/>
        <v>-</v>
      </c>
      <c r="AU32" s="687">
        <f>AU33+AU34+AU35+AU36</f>
        <v>0</v>
      </c>
      <c r="AV32" s="681"/>
      <c r="AW32" s="687">
        <f>AW33+AW34+AW35+AW36</f>
        <v>0</v>
      </c>
      <c r="AX32" s="681"/>
      <c r="AY32" s="687">
        <f t="shared" si="18"/>
        <v>0</v>
      </c>
      <c r="AZ32" s="688" t="str">
        <f t="shared" si="19"/>
        <v>-</v>
      </c>
      <c r="BA32" s="687">
        <f>BA33+BA34+BA35+BA36</f>
        <v>0</v>
      </c>
      <c r="BB32" s="681"/>
      <c r="BC32" s="687">
        <f>BC33+BC34+BC35+BC36</f>
        <v>0</v>
      </c>
      <c r="BD32" s="681"/>
      <c r="BE32" s="687">
        <f t="shared" si="20"/>
        <v>0</v>
      </c>
      <c r="BF32" s="688" t="str">
        <f t="shared" si="21"/>
        <v>-</v>
      </c>
      <c r="BG32" s="687">
        <f>BG33+BG34+BG35+BG36</f>
        <v>0</v>
      </c>
      <c r="BH32" s="681"/>
      <c r="BI32" s="687">
        <f>BI33+BI34+BI35+BI36</f>
        <v>0</v>
      </c>
      <c r="BJ32" s="681"/>
      <c r="BK32" s="687">
        <f t="shared" si="22"/>
        <v>0</v>
      </c>
      <c r="BL32" s="688" t="str">
        <f t="shared" si="23"/>
        <v>-</v>
      </c>
      <c r="BM32" s="687">
        <f t="shared" si="24"/>
        <v>0</v>
      </c>
      <c r="BN32" s="681"/>
      <c r="BO32" s="687">
        <f t="shared" si="25"/>
        <v>0</v>
      </c>
      <c r="BP32" s="681"/>
      <c r="BQ32" s="687">
        <f t="shared" si="26"/>
        <v>0</v>
      </c>
      <c r="BR32" s="688" t="str">
        <f t="shared" si="27"/>
        <v>-</v>
      </c>
      <c r="BS32" s="687">
        <f>BS33+BS34+BS35+BS36</f>
        <v>0</v>
      </c>
      <c r="BT32" s="681"/>
      <c r="BU32" s="687">
        <f>BU33+BU34+BU35+BU36</f>
        <v>0</v>
      </c>
      <c r="BV32" s="681"/>
      <c r="BW32" s="687">
        <f t="shared" si="28"/>
        <v>0</v>
      </c>
      <c r="BX32" s="688" t="str">
        <f t="shared" si="29"/>
        <v>-</v>
      </c>
      <c r="BY32" s="687">
        <f>BY33+BY34+BY35+BY36</f>
        <v>0</v>
      </c>
      <c r="BZ32" s="681"/>
      <c r="CA32" s="687">
        <f>CA33+CA34+CA35+CA36</f>
        <v>0</v>
      </c>
      <c r="CB32" s="681"/>
      <c r="CC32" s="687">
        <f t="shared" si="30"/>
        <v>0</v>
      </c>
      <c r="CD32" s="688" t="str">
        <f t="shared" si="31"/>
        <v>-</v>
      </c>
      <c r="CE32" s="687">
        <f>CE33+CE34+CE35+CE36</f>
        <v>0</v>
      </c>
      <c r="CF32" s="681"/>
      <c r="CG32" s="687">
        <f>CG33+CG34+CG35+CG36</f>
        <v>0</v>
      </c>
      <c r="CH32" s="681"/>
      <c r="CI32" s="687">
        <f t="shared" si="32"/>
        <v>0</v>
      </c>
      <c r="CJ32" s="688" t="str">
        <f t="shared" si="33"/>
        <v>-</v>
      </c>
      <c r="CK32" s="687">
        <f t="shared" si="34"/>
        <v>0</v>
      </c>
      <c r="CL32" s="681"/>
      <c r="CM32" s="687">
        <f t="shared" si="35"/>
        <v>0</v>
      </c>
      <c r="CN32" s="681"/>
      <c r="CO32" s="687">
        <f t="shared" si="36"/>
        <v>0</v>
      </c>
      <c r="CP32" s="688" t="str">
        <f t="shared" si="37"/>
        <v>-</v>
      </c>
      <c r="CQ32" s="687">
        <f>CQ33+CQ34+CQ35+CQ36</f>
        <v>0</v>
      </c>
      <c r="CR32" s="681"/>
      <c r="CS32" s="687">
        <f>CS33+CS34+CS35+CS36</f>
        <v>0</v>
      </c>
      <c r="CT32" s="681"/>
      <c r="CU32" s="687">
        <f t="shared" si="38"/>
        <v>0</v>
      </c>
      <c r="CV32" s="688" t="str">
        <f t="shared" si="39"/>
        <v>-</v>
      </c>
      <c r="CW32" s="687">
        <f>CW33+CW34+CW35+CW36</f>
        <v>0</v>
      </c>
      <c r="CX32" s="681"/>
      <c r="CY32" s="687">
        <f>CY33+CY34+CY35+CY36</f>
        <v>0</v>
      </c>
      <c r="CZ32" s="681"/>
      <c r="DA32" s="687">
        <f t="shared" si="40"/>
        <v>0</v>
      </c>
      <c r="DB32" s="688" t="str">
        <f t="shared" si="41"/>
        <v>-</v>
      </c>
      <c r="DC32" s="687">
        <f>DC33+DC34+DC35+DC36</f>
        <v>0</v>
      </c>
      <c r="DD32" s="681"/>
      <c r="DE32" s="687">
        <f>DE33+DE34+DE35+DE36</f>
        <v>0</v>
      </c>
      <c r="DF32" s="681"/>
      <c r="DG32" s="687">
        <f t="shared" si="42"/>
        <v>0</v>
      </c>
      <c r="DH32" s="688" t="str">
        <f t="shared" si="43"/>
        <v>-</v>
      </c>
    </row>
    <row r="33" spans="2:112">
      <c r="B33" s="184" t="s">
        <v>4825</v>
      </c>
      <c r="C33" s="286" t="s">
        <v>3216</v>
      </c>
      <c r="D33" s="213" t="s">
        <v>1018</v>
      </c>
      <c r="E33" s="528" t="s">
        <v>4826</v>
      </c>
      <c r="F33" s="528"/>
      <c r="G33" s="529"/>
      <c r="H33" s="530"/>
      <c r="I33" s="530"/>
      <c r="J33" s="91" t="s">
        <v>883</v>
      </c>
      <c r="K33" s="687">
        <f t="shared" si="0"/>
        <v>0</v>
      </c>
      <c r="L33" s="681"/>
      <c r="M33" s="687">
        <f t="shared" si="1"/>
        <v>0</v>
      </c>
      <c r="N33" s="681"/>
      <c r="O33" s="687">
        <f t="shared" si="2"/>
        <v>0</v>
      </c>
      <c r="P33" s="688" t="str">
        <f t="shared" si="3"/>
        <v>-</v>
      </c>
      <c r="Q33" s="687">
        <f t="shared" si="4"/>
        <v>0</v>
      </c>
      <c r="R33" s="681"/>
      <c r="S33" s="687">
        <f t="shared" si="5"/>
        <v>0</v>
      </c>
      <c r="T33" s="681"/>
      <c r="U33" s="687">
        <f t="shared" si="6"/>
        <v>0</v>
      </c>
      <c r="V33" s="688" t="str">
        <f t="shared" si="7"/>
        <v>-</v>
      </c>
      <c r="W33" s="681"/>
      <c r="X33" s="681"/>
      <c r="Y33" s="681"/>
      <c r="Z33" s="681"/>
      <c r="AA33" s="687">
        <f t="shared" si="8"/>
        <v>0</v>
      </c>
      <c r="AB33" s="688" t="str">
        <f t="shared" si="9"/>
        <v>-</v>
      </c>
      <c r="AC33" s="681"/>
      <c r="AD33" s="681"/>
      <c r="AE33" s="681"/>
      <c r="AF33" s="681"/>
      <c r="AG33" s="687">
        <f t="shared" si="10"/>
        <v>0</v>
      </c>
      <c r="AH33" s="688" t="str">
        <f t="shared" si="11"/>
        <v>-</v>
      </c>
      <c r="AI33" s="681"/>
      <c r="AJ33" s="681"/>
      <c r="AK33" s="681"/>
      <c r="AL33" s="681"/>
      <c r="AM33" s="687">
        <f t="shared" si="12"/>
        <v>0</v>
      </c>
      <c r="AN33" s="688" t="str">
        <f t="shared" si="13"/>
        <v>-</v>
      </c>
      <c r="AO33" s="687">
        <f t="shared" si="14"/>
        <v>0</v>
      </c>
      <c r="AP33" s="681"/>
      <c r="AQ33" s="687">
        <f t="shared" si="15"/>
        <v>0</v>
      </c>
      <c r="AR33" s="681"/>
      <c r="AS33" s="687">
        <f t="shared" si="16"/>
        <v>0</v>
      </c>
      <c r="AT33" s="688" t="str">
        <f t="shared" si="17"/>
        <v>-</v>
      </c>
      <c r="AU33" s="681"/>
      <c r="AV33" s="681"/>
      <c r="AW33" s="681"/>
      <c r="AX33" s="681"/>
      <c r="AY33" s="687">
        <f t="shared" si="18"/>
        <v>0</v>
      </c>
      <c r="AZ33" s="688" t="str">
        <f t="shared" si="19"/>
        <v>-</v>
      </c>
      <c r="BA33" s="681"/>
      <c r="BB33" s="681"/>
      <c r="BC33" s="681"/>
      <c r="BD33" s="681"/>
      <c r="BE33" s="687">
        <f t="shared" si="20"/>
        <v>0</v>
      </c>
      <c r="BF33" s="688" t="str">
        <f t="shared" si="21"/>
        <v>-</v>
      </c>
      <c r="BG33" s="681"/>
      <c r="BH33" s="681"/>
      <c r="BI33" s="681"/>
      <c r="BJ33" s="681"/>
      <c r="BK33" s="687">
        <f t="shared" si="22"/>
        <v>0</v>
      </c>
      <c r="BL33" s="688" t="str">
        <f t="shared" si="23"/>
        <v>-</v>
      </c>
      <c r="BM33" s="687">
        <f t="shared" si="24"/>
        <v>0</v>
      </c>
      <c r="BN33" s="681"/>
      <c r="BO33" s="687">
        <f t="shared" si="25"/>
        <v>0</v>
      </c>
      <c r="BP33" s="681"/>
      <c r="BQ33" s="687">
        <f t="shared" si="26"/>
        <v>0</v>
      </c>
      <c r="BR33" s="688" t="str">
        <f t="shared" si="27"/>
        <v>-</v>
      </c>
      <c r="BS33" s="681"/>
      <c r="BT33" s="681"/>
      <c r="BU33" s="681"/>
      <c r="BV33" s="681"/>
      <c r="BW33" s="687">
        <f t="shared" si="28"/>
        <v>0</v>
      </c>
      <c r="BX33" s="688" t="str">
        <f t="shared" si="29"/>
        <v>-</v>
      </c>
      <c r="BY33" s="681"/>
      <c r="BZ33" s="681"/>
      <c r="CA33" s="681"/>
      <c r="CB33" s="681"/>
      <c r="CC33" s="687">
        <f t="shared" si="30"/>
        <v>0</v>
      </c>
      <c r="CD33" s="688" t="str">
        <f t="shared" si="31"/>
        <v>-</v>
      </c>
      <c r="CE33" s="681"/>
      <c r="CF33" s="681"/>
      <c r="CG33" s="681"/>
      <c r="CH33" s="681"/>
      <c r="CI33" s="687">
        <f t="shared" si="32"/>
        <v>0</v>
      </c>
      <c r="CJ33" s="688" t="str">
        <f t="shared" si="33"/>
        <v>-</v>
      </c>
      <c r="CK33" s="687">
        <f t="shared" si="34"/>
        <v>0</v>
      </c>
      <c r="CL33" s="681"/>
      <c r="CM33" s="687">
        <f t="shared" si="35"/>
        <v>0</v>
      </c>
      <c r="CN33" s="681"/>
      <c r="CO33" s="687">
        <f t="shared" si="36"/>
        <v>0</v>
      </c>
      <c r="CP33" s="688" t="str">
        <f t="shared" si="37"/>
        <v>-</v>
      </c>
      <c r="CQ33" s="681"/>
      <c r="CR33" s="681"/>
      <c r="CS33" s="681"/>
      <c r="CT33" s="681"/>
      <c r="CU33" s="687">
        <f t="shared" si="38"/>
        <v>0</v>
      </c>
      <c r="CV33" s="688" t="str">
        <f t="shared" si="39"/>
        <v>-</v>
      </c>
      <c r="CW33" s="681"/>
      <c r="CX33" s="681"/>
      <c r="CY33" s="681"/>
      <c r="CZ33" s="681"/>
      <c r="DA33" s="687">
        <f t="shared" si="40"/>
        <v>0</v>
      </c>
      <c r="DB33" s="688" t="str">
        <f t="shared" si="41"/>
        <v>-</v>
      </c>
      <c r="DC33" s="681"/>
      <c r="DD33" s="681"/>
      <c r="DE33" s="681"/>
      <c r="DF33" s="681"/>
      <c r="DG33" s="687">
        <f t="shared" si="42"/>
        <v>0</v>
      </c>
      <c r="DH33" s="688" t="str">
        <f t="shared" si="43"/>
        <v>-</v>
      </c>
    </row>
    <row r="34" spans="2:112">
      <c r="B34" s="184" t="s">
        <v>4827</v>
      </c>
      <c r="C34" s="286" t="s">
        <v>3232</v>
      </c>
      <c r="D34" s="213" t="s">
        <v>1020</v>
      </c>
      <c r="E34" s="528" t="s">
        <v>4828</v>
      </c>
      <c r="F34" s="528"/>
      <c r="G34" s="529"/>
      <c r="H34" s="530"/>
      <c r="I34" s="530"/>
      <c r="J34" s="91" t="s">
        <v>883</v>
      </c>
      <c r="K34" s="687">
        <f t="shared" si="0"/>
        <v>0</v>
      </c>
      <c r="L34" s="681"/>
      <c r="M34" s="687">
        <f t="shared" si="1"/>
        <v>0</v>
      </c>
      <c r="N34" s="681"/>
      <c r="O34" s="687">
        <f t="shared" si="2"/>
        <v>0</v>
      </c>
      <c r="P34" s="688" t="str">
        <f t="shared" si="3"/>
        <v>-</v>
      </c>
      <c r="Q34" s="687">
        <f t="shared" si="4"/>
        <v>0</v>
      </c>
      <c r="R34" s="681"/>
      <c r="S34" s="687">
        <f t="shared" si="5"/>
        <v>0</v>
      </c>
      <c r="T34" s="681"/>
      <c r="U34" s="687">
        <f t="shared" si="6"/>
        <v>0</v>
      </c>
      <c r="V34" s="688" t="str">
        <f t="shared" si="7"/>
        <v>-</v>
      </c>
      <c r="W34" s="681"/>
      <c r="X34" s="681"/>
      <c r="Y34" s="681"/>
      <c r="Z34" s="681"/>
      <c r="AA34" s="687">
        <f t="shared" si="8"/>
        <v>0</v>
      </c>
      <c r="AB34" s="688" t="str">
        <f t="shared" si="9"/>
        <v>-</v>
      </c>
      <c r="AC34" s="681"/>
      <c r="AD34" s="681"/>
      <c r="AE34" s="681"/>
      <c r="AF34" s="681"/>
      <c r="AG34" s="687">
        <f t="shared" si="10"/>
        <v>0</v>
      </c>
      <c r="AH34" s="688" t="str">
        <f t="shared" si="11"/>
        <v>-</v>
      </c>
      <c r="AI34" s="681"/>
      <c r="AJ34" s="681"/>
      <c r="AK34" s="681"/>
      <c r="AL34" s="681"/>
      <c r="AM34" s="687">
        <f t="shared" si="12"/>
        <v>0</v>
      </c>
      <c r="AN34" s="688" t="str">
        <f t="shared" si="13"/>
        <v>-</v>
      </c>
      <c r="AO34" s="687">
        <f t="shared" si="14"/>
        <v>0</v>
      </c>
      <c r="AP34" s="681"/>
      <c r="AQ34" s="687">
        <f t="shared" si="15"/>
        <v>0</v>
      </c>
      <c r="AR34" s="681"/>
      <c r="AS34" s="687">
        <f t="shared" si="16"/>
        <v>0</v>
      </c>
      <c r="AT34" s="688" t="str">
        <f t="shared" si="17"/>
        <v>-</v>
      </c>
      <c r="AU34" s="681"/>
      <c r="AV34" s="681"/>
      <c r="AW34" s="681"/>
      <c r="AX34" s="681"/>
      <c r="AY34" s="687">
        <f t="shared" si="18"/>
        <v>0</v>
      </c>
      <c r="AZ34" s="688" t="str">
        <f t="shared" si="19"/>
        <v>-</v>
      </c>
      <c r="BA34" s="681"/>
      <c r="BB34" s="681"/>
      <c r="BC34" s="681"/>
      <c r="BD34" s="681"/>
      <c r="BE34" s="687">
        <f t="shared" si="20"/>
        <v>0</v>
      </c>
      <c r="BF34" s="688" t="str">
        <f t="shared" si="21"/>
        <v>-</v>
      </c>
      <c r="BG34" s="681"/>
      <c r="BH34" s="681"/>
      <c r="BI34" s="681"/>
      <c r="BJ34" s="681"/>
      <c r="BK34" s="687">
        <f t="shared" si="22"/>
        <v>0</v>
      </c>
      <c r="BL34" s="688" t="str">
        <f t="shared" si="23"/>
        <v>-</v>
      </c>
      <c r="BM34" s="687">
        <f t="shared" si="24"/>
        <v>0</v>
      </c>
      <c r="BN34" s="681"/>
      <c r="BO34" s="687">
        <f t="shared" si="25"/>
        <v>0</v>
      </c>
      <c r="BP34" s="681"/>
      <c r="BQ34" s="687">
        <f t="shared" si="26"/>
        <v>0</v>
      </c>
      <c r="BR34" s="688" t="str">
        <f t="shared" si="27"/>
        <v>-</v>
      </c>
      <c r="BS34" s="681"/>
      <c r="BT34" s="681"/>
      <c r="BU34" s="681"/>
      <c r="BV34" s="681"/>
      <c r="BW34" s="687">
        <f t="shared" si="28"/>
        <v>0</v>
      </c>
      <c r="BX34" s="688" t="str">
        <f t="shared" si="29"/>
        <v>-</v>
      </c>
      <c r="BY34" s="681"/>
      <c r="BZ34" s="681"/>
      <c r="CA34" s="681"/>
      <c r="CB34" s="681"/>
      <c r="CC34" s="687">
        <f t="shared" si="30"/>
        <v>0</v>
      </c>
      <c r="CD34" s="688" t="str">
        <f t="shared" si="31"/>
        <v>-</v>
      </c>
      <c r="CE34" s="681"/>
      <c r="CF34" s="681"/>
      <c r="CG34" s="681"/>
      <c r="CH34" s="681"/>
      <c r="CI34" s="687">
        <f t="shared" si="32"/>
        <v>0</v>
      </c>
      <c r="CJ34" s="688" t="str">
        <f t="shared" si="33"/>
        <v>-</v>
      </c>
      <c r="CK34" s="687">
        <f t="shared" si="34"/>
        <v>0</v>
      </c>
      <c r="CL34" s="681"/>
      <c r="CM34" s="687">
        <f t="shared" si="35"/>
        <v>0</v>
      </c>
      <c r="CN34" s="681"/>
      <c r="CO34" s="687">
        <f t="shared" si="36"/>
        <v>0</v>
      </c>
      <c r="CP34" s="688" t="str">
        <f t="shared" si="37"/>
        <v>-</v>
      </c>
      <c r="CQ34" s="681"/>
      <c r="CR34" s="681"/>
      <c r="CS34" s="681"/>
      <c r="CT34" s="681"/>
      <c r="CU34" s="687">
        <f t="shared" si="38"/>
        <v>0</v>
      </c>
      <c r="CV34" s="688" t="str">
        <f t="shared" si="39"/>
        <v>-</v>
      </c>
      <c r="CW34" s="681"/>
      <c r="CX34" s="681"/>
      <c r="CY34" s="681"/>
      <c r="CZ34" s="681"/>
      <c r="DA34" s="687">
        <f t="shared" si="40"/>
        <v>0</v>
      </c>
      <c r="DB34" s="688" t="str">
        <f t="shared" si="41"/>
        <v>-</v>
      </c>
      <c r="DC34" s="681"/>
      <c r="DD34" s="681"/>
      <c r="DE34" s="681"/>
      <c r="DF34" s="681"/>
      <c r="DG34" s="687">
        <f t="shared" si="42"/>
        <v>0</v>
      </c>
      <c r="DH34" s="688" t="str">
        <f t="shared" si="43"/>
        <v>-</v>
      </c>
    </row>
    <row r="35" spans="2:112">
      <c r="B35" s="184" t="s">
        <v>4829</v>
      </c>
      <c r="C35" s="286" t="s">
        <v>3406</v>
      </c>
      <c r="D35" s="213" t="s">
        <v>1022</v>
      </c>
      <c r="E35" s="528" t="s">
        <v>4830</v>
      </c>
      <c r="F35" s="528"/>
      <c r="G35" s="529"/>
      <c r="H35" s="530"/>
      <c r="I35" s="530"/>
      <c r="J35" s="91" t="s">
        <v>883</v>
      </c>
      <c r="K35" s="687">
        <f t="shared" si="0"/>
        <v>0</v>
      </c>
      <c r="L35" s="681"/>
      <c r="M35" s="687">
        <f t="shared" si="1"/>
        <v>0</v>
      </c>
      <c r="N35" s="681"/>
      <c r="O35" s="687">
        <f t="shared" si="2"/>
        <v>0</v>
      </c>
      <c r="P35" s="688" t="str">
        <f t="shared" si="3"/>
        <v>-</v>
      </c>
      <c r="Q35" s="687">
        <f t="shared" si="4"/>
        <v>0</v>
      </c>
      <c r="R35" s="681"/>
      <c r="S35" s="687">
        <f t="shared" si="5"/>
        <v>0</v>
      </c>
      <c r="T35" s="681"/>
      <c r="U35" s="687">
        <f t="shared" si="6"/>
        <v>0</v>
      </c>
      <c r="V35" s="688" t="str">
        <f t="shared" si="7"/>
        <v>-</v>
      </c>
      <c r="W35" s="681"/>
      <c r="X35" s="681"/>
      <c r="Y35" s="681"/>
      <c r="Z35" s="681"/>
      <c r="AA35" s="687">
        <f t="shared" si="8"/>
        <v>0</v>
      </c>
      <c r="AB35" s="688" t="str">
        <f t="shared" si="9"/>
        <v>-</v>
      </c>
      <c r="AC35" s="681"/>
      <c r="AD35" s="681"/>
      <c r="AE35" s="681"/>
      <c r="AF35" s="681"/>
      <c r="AG35" s="687">
        <f t="shared" si="10"/>
        <v>0</v>
      </c>
      <c r="AH35" s="688" t="str">
        <f t="shared" si="11"/>
        <v>-</v>
      </c>
      <c r="AI35" s="681"/>
      <c r="AJ35" s="681"/>
      <c r="AK35" s="681"/>
      <c r="AL35" s="681"/>
      <c r="AM35" s="687">
        <f t="shared" si="12"/>
        <v>0</v>
      </c>
      <c r="AN35" s="688" t="str">
        <f t="shared" si="13"/>
        <v>-</v>
      </c>
      <c r="AO35" s="687">
        <f t="shared" si="14"/>
        <v>0</v>
      </c>
      <c r="AP35" s="681"/>
      <c r="AQ35" s="687">
        <f t="shared" si="15"/>
        <v>0</v>
      </c>
      <c r="AR35" s="681"/>
      <c r="AS35" s="687">
        <f t="shared" si="16"/>
        <v>0</v>
      </c>
      <c r="AT35" s="688" t="str">
        <f t="shared" si="17"/>
        <v>-</v>
      </c>
      <c r="AU35" s="681"/>
      <c r="AV35" s="681"/>
      <c r="AW35" s="681"/>
      <c r="AX35" s="681"/>
      <c r="AY35" s="687">
        <f t="shared" si="18"/>
        <v>0</v>
      </c>
      <c r="AZ35" s="688" t="str">
        <f t="shared" si="19"/>
        <v>-</v>
      </c>
      <c r="BA35" s="681"/>
      <c r="BB35" s="681"/>
      <c r="BC35" s="681"/>
      <c r="BD35" s="681"/>
      <c r="BE35" s="687">
        <f t="shared" si="20"/>
        <v>0</v>
      </c>
      <c r="BF35" s="688" t="str">
        <f t="shared" si="21"/>
        <v>-</v>
      </c>
      <c r="BG35" s="681"/>
      <c r="BH35" s="681"/>
      <c r="BI35" s="681"/>
      <c r="BJ35" s="681"/>
      <c r="BK35" s="687">
        <f t="shared" si="22"/>
        <v>0</v>
      </c>
      <c r="BL35" s="688" t="str">
        <f t="shared" si="23"/>
        <v>-</v>
      </c>
      <c r="BM35" s="687">
        <f t="shared" si="24"/>
        <v>0</v>
      </c>
      <c r="BN35" s="681"/>
      <c r="BO35" s="687">
        <f t="shared" si="25"/>
        <v>0</v>
      </c>
      <c r="BP35" s="681"/>
      <c r="BQ35" s="687">
        <f t="shared" si="26"/>
        <v>0</v>
      </c>
      <c r="BR35" s="688" t="str">
        <f t="shared" si="27"/>
        <v>-</v>
      </c>
      <c r="BS35" s="681"/>
      <c r="BT35" s="681"/>
      <c r="BU35" s="681"/>
      <c r="BV35" s="681"/>
      <c r="BW35" s="687">
        <f t="shared" si="28"/>
        <v>0</v>
      </c>
      <c r="BX35" s="688" t="str">
        <f t="shared" si="29"/>
        <v>-</v>
      </c>
      <c r="BY35" s="681"/>
      <c r="BZ35" s="681"/>
      <c r="CA35" s="681"/>
      <c r="CB35" s="681"/>
      <c r="CC35" s="687">
        <f t="shared" si="30"/>
        <v>0</v>
      </c>
      <c r="CD35" s="688" t="str">
        <f t="shared" si="31"/>
        <v>-</v>
      </c>
      <c r="CE35" s="681"/>
      <c r="CF35" s="681"/>
      <c r="CG35" s="681"/>
      <c r="CH35" s="681"/>
      <c r="CI35" s="687">
        <f t="shared" si="32"/>
        <v>0</v>
      </c>
      <c r="CJ35" s="688" t="str">
        <f t="shared" si="33"/>
        <v>-</v>
      </c>
      <c r="CK35" s="687">
        <f t="shared" si="34"/>
        <v>0</v>
      </c>
      <c r="CL35" s="681"/>
      <c r="CM35" s="687">
        <f t="shared" si="35"/>
        <v>0</v>
      </c>
      <c r="CN35" s="681"/>
      <c r="CO35" s="687">
        <f t="shared" si="36"/>
        <v>0</v>
      </c>
      <c r="CP35" s="688" t="str">
        <f t="shared" si="37"/>
        <v>-</v>
      </c>
      <c r="CQ35" s="681"/>
      <c r="CR35" s="681"/>
      <c r="CS35" s="681"/>
      <c r="CT35" s="681"/>
      <c r="CU35" s="687">
        <f t="shared" si="38"/>
        <v>0</v>
      </c>
      <c r="CV35" s="688" t="str">
        <f t="shared" si="39"/>
        <v>-</v>
      </c>
      <c r="CW35" s="681"/>
      <c r="CX35" s="681"/>
      <c r="CY35" s="681"/>
      <c r="CZ35" s="681"/>
      <c r="DA35" s="687">
        <f t="shared" si="40"/>
        <v>0</v>
      </c>
      <c r="DB35" s="688" t="str">
        <f t="shared" si="41"/>
        <v>-</v>
      </c>
      <c r="DC35" s="681"/>
      <c r="DD35" s="681"/>
      <c r="DE35" s="681"/>
      <c r="DF35" s="681"/>
      <c r="DG35" s="687">
        <f t="shared" si="42"/>
        <v>0</v>
      </c>
      <c r="DH35" s="688" t="str">
        <f t="shared" si="43"/>
        <v>-</v>
      </c>
    </row>
    <row r="36" spans="2:112">
      <c r="B36" s="184" t="s">
        <v>4831</v>
      </c>
      <c r="C36" s="286" t="s">
        <v>3409</v>
      </c>
      <c r="D36" s="213" t="s">
        <v>4783</v>
      </c>
      <c r="E36" s="528" t="s">
        <v>4832</v>
      </c>
      <c r="F36" s="528"/>
      <c r="G36" s="529"/>
      <c r="H36" s="530"/>
      <c r="I36" s="530"/>
      <c r="J36" s="91" t="s">
        <v>883</v>
      </c>
      <c r="K36" s="687">
        <f t="shared" si="0"/>
        <v>0</v>
      </c>
      <c r="L36" s="681"/>
      <c r="M36" s="687">
        <f t="shared" si="1"/>
        <v>0</v>
      </c>
      <c r="N36" s="681"/>
      <c r="O36" s="687">
        <f t="shared" si="2"/>
        <v>0</v>
      </c>
      <c r="P36" s="688" t="str">
        <f t="shared" si="3"/>
        <v>-</v>
      </c>
      <c r="Q36" s="687">
        <f t="shared" si="4"/>
        <v>0</v>
      </c>
      <c r="R36" s="681"/>
      <c r="S36" s="687">
        <f t="shared" si="5"/>
        <v>0</v>
      </c>
      <c r="T36" s="681"/>
      <c r="U36" s="687">
        <f t="shared" si="6"/>
        <v>0</v>
      </c>
      <c r="V36" s="688" t="str">
        <f t="shared" si="7"/>
        <v>-</v>
      </c>
      <c r="W36" s="681"/>
      <c r="X36" s="681"/>
      <c r="Y36" s="681"/>
      <c r="Z36" s="681"/>
      <c r="AA36" s="687">
        <f t="shared" si="8"/>
        <v>0</v>
      </c>
      <c r="AB36" s="688" t="str">
        <f t="shared" si="9"/>
        <v>-</v>
      </c>
      <c r="AC36" s="681"/>
      <c r="AD36" s="681"/>
      <c r="AE36" s="681"/>
      <c r="AF36" s="681"/>
      <c r="AG36" s="687">
        <f t="shared" si="10"/>
        <v>0</v>
      </c>
      <c r="AH36" s="688" t="str">
        <f t="shared" si="11"/>
        <v>-</v>
      </c>
      <c r="AI36" s="681"/>
      <c r="AJ36" s="681"/>
      <c r="AK36" s="681"/>
      <c r="AL36" s="681"/>
      <c r="AM36" s="687">
        <f t="shared" si="12"/>
        <v>0</v>
      </c>
      <c r="AN36" s="688" t="str">
        <f t="shared" si="13"/>
        <v>-</v>
      </c>
      <c r="AO36" s="687">
        <f t="shared" si="14"/>
        <v>0</v>
      </c>
      <c r="AP36" s="681"/>
      <c r="AQ36" s="687">
        <f t="shared" si="15"/>
        <v>0</v>
      </c>
      <c r="AR36" s="681"/>
      <c r="AS36" s="687">
        <f t="shared" si="16"/>
        <v>0</v>
      </c>
      <c r="AT36" s="688" t="str">
        <f t="shared" si="17"/>
        <v>-</v>
      </c>
      <c r="AU36" s="681"/>
      <c r="AV36" s="681"/>
      <c r="AW36" s="681"/>
      <c r="AX36" s="681"/>
      <c r="AY36" s="687">
        <f t="shared" si="18"/>
        <v>0</v>
      </c>
      <c r="AZ36" s="688" t="str">
        <f t="shared" si="19"/>
        <v>-</v>
      </c>
      <c r="BA36" s="681"/>
      <c r="BB36" s="681"/>
      <c r="BC36" s="681"/>
      <c r="BD36" s="681"/>
      <c r="BE36" s="687">
        <f t="shared" si="20"/>
        <v>0</v>
      </c>
      <c r="BF36" s="688" t="str">
        <f t="shared" si="21"/>
        <v>-</v>
      </c>
      <c r="BG36" s="681"/>
      <c r="BH36" s="681"/>
      <c r="BI36" s="681"/>
      <c r="BJ36" s="681"/>
      <c r="BK36" s="687">
        <f t="shared" si="22"/>
        <v>0</v>
      </c>
      <c r="BL36" s="688" t="str">
        <f t="shared" si="23"/>
        <v>-</v>
      </c>
      <c r="BM36" s="687">
        <f t="shared" si="24"/>
        <v>0</v>
      </c>
      <c r="BN36" s="681"/>
      <c r="BO36" s="687">
        <f t="shared" si="25"/>
        <v>0</v>
      </c>
      <c r="BP36" s="681"/>
      <c r="BQ36" s="687">
        <f t="shared" si="26"/>
        <v>0</v>
      </c>
      <c r="BR36" s="688" t="str">
        <f t="shared" si="27"/>
        <v>-</v>
      </c>
      <c r="BS36" s="681"/>
      <c r="BT36" s="681"/>
      <c r="BU36" s="681"/>
      <c r="BV36" s="681"/>
      <c r="BW36" s="687">
        <f t="shared" si="28"/>
        <v>0</v>
      </c>
      <c r="BX36" s="688" t="str">
        <f t="shared" si="29"/>
        <v>-</v>
      </c>
      <c r="BY36" s="681"/>
      <c r="BZ36" s="681"/>
      <c r="CA36" s="681"/>
      <c r="CB36" s="681"/>
      <c r="CC36" s="687">
        <f t="shared" si="30"/>
        <v>0</v>
      </c>
      <c r="CD36" s="688" t="str">
        <f t="shared" si="31"/>
        <v>-</v>
      </c>
      <c r="CE36" s="681"/>
      <c r="CF36" s="681"/>
      <c r="CG36" s="681"/>
      <c r="CH36" s="681"/>
      <c r="CI36" s="687">
        <f t="shared" si="32"/>
        <v>0</v>
      </c>
      <c r="CJ36" s="688" t="str">
        <f t="shared" si="33"/>
        <v>-</v>
      </c>
      <c r="CK36" s="687">
        <f t="shared" si="34"/>
        <v>0</v>
      </c>
      <c r="CL36" s="681"/>
      <c r="CM36" s="687">
        <f t="shared" si="35"/>
        <v>0</v>
      </c>
      <c r="CN36" s="681"/>
      <c r="CO36" s="687">
        <f t="shared" si="36"/>
        <v>0</v>
      </c>
      <c r="CP36" s="688" t="str">
        <f t="shared" si="37"/>
        <v>-</v>
      </c>
      <c r="CQ36" s="681"/>
      <c r="CR36" s="681"/>
      <c r="CS36" s="681"/>
      <c r="CT36" s="681"/>
      <c r="CU36" s="687">
        <f t="shared" si="38"/>
        <v>0</v>
      </c>
      <c r="CV36" s="688" t="str">
        <f t="shared" si="39"/>
        <v>-</v>
      </c>
      <c r="CW36" s="681"/>
      <c r="CX36" s="681"/>
      <c r="CY36" s="681"/>
      <c r="CZ36" s="681"/>
      <c r="DA36" s="687">
        <f t="shared" si="40"/>
        <v>0</v>
      </c>
      <c r="DB36" s="688" t="str">
        <f t="shared" si="41"/>
        <v>-</v>
      </c>
      <c r="DC36" s="681"/>
      <c r="DD36" s="681"/>
      <c r="DE36" s="681"/>
      <c r="DF36" s="681"/>
      <c r="DG36" s="687">
        <f t="shared" si="42"/>
        <v>0</v>
      </c>
      <c r="DH36" s="688" t="str">
        <f t="shared" si="43"/>
        <v>-</v>
      </c>
    </row>
    <row r="37" spans="2:112" ht="24" customHeight="1">
      <c r="B37" s="184" t="s">
        <v>4833</v>
      </c>
      <c r="C37" s="358" t="s">
        <v>3234</v>
      </c>
      <c r="D37" s="356" t="s">
        <v>4834</v>
      </c>
      <c r="E37" s="528" t="s">
        <v>4579</v>
      </c>
      <c r="F37" s="528"/>
      <c r="G37" s="529"/>
      <c r="H37" s="530" t="s">
        <v>4835</v>
      </c>
      <c r="I37" s="530"/>
      <c r="J37" s="91" t="s">
        <v>883</v>
      </c>
      <c r="K37" s="687">
        <f t="shared" si="0"/>
        <v>0</v>
      </c>
      <c r="L37" s="681"/>
      <c r="M37" s="687">
        <f t="shared" si="1"/>
        <v>0</v>
      </c>
      <c r="N37" s="681"/>
      <c r="O37" s="687">
        <f t="shared" si="2"/>
        <v>0</v>
      </c>
      <c r="P37" s="688" t="str">
        <f t="shared" si="3"/>
        <v>-</v>
      </c>
      <c r="Q37" s="687">
        <f t="shared" si="4"/>
        <v>0</v>
      </c>
      <c r="R37" s="681"/>
      <c r="S37" s="687">
        <f t="shared" si="5"/>
        <v>0</v>
      </c>
      <c r="T37" s="681"/>
      <c r="U37" s="687">
        <f t="shared" si="6"/>
        <v>0</v>
      </c>
      <c r="V37" s="688" t="str">
        <f t="shared" si="7"/>
        <v>-</v>
      </c>
      <c r="W37" s="687">
        <f>W38+W39+W40+W41</f>
        <v>0</v>
      </c>
      <c r="X37" s="681"/>
      <c r="Y37" s="687">
        <f>Y38+Y39+Y40+Y41</f>
        <v>0</v>
      </c>
      <c r="Z37" s="681"/>
      <c r="AA37" s="687">
        <f t="shared" si="8"/>
        <v>0</v>
      </c>
      <c r="AB37" s="688" t="str">
        <f t="shared" si="9"/>
        <v>-</v>
      </c>
      <c r="AC37" s="687">
        <f>AC38+AC39+AC40+AC41</f>
        <v>0</v>
      </c>
      <c r="AD37" s="681"/>
      <c r="AE37" s="687">
        <f>AE38+AE39+AE40+AE41</f>
        <v>0</v>
      </c>
      <c r="AF37" s="681"/>
      <c r="AG37" s="687">
        <f t="shared" si="10"/>
        <v>0</v>
      </c>
      <c r="AH37" s="688" t="str">
        <f t="shared" si="11"/>
        <v>-</v>
      </c>
      <c r="AI37" s="687">
        <f>AI38+AI39+AI40+AI41</f>
        <v>0</v>
      </c>
      <c r="AJ37" s="681"/>
      <c r="AK37" s="687">
        <f>AK38+AK39+AK40+AK41</f>
        <v>0</v>
      </c>
      <c r="AL37" s="681"/>
      <c r="AM37" s="687">
        <f t="shared" si="12"/>
        <v>0</v>
      </c>
      <c r="AN37" s="688" t="str">
        <f t="shared" si="13"/>
        <v>-</v>
      </c>
      <c r="AO37" s="687">
        <f t="shared" si="14"/>
        <v>0</v>
      </c>
      <c r="AP37" s="681"/>
      <c r="AQ37" s="687">
        <f t="shared" si="15"/>
        <v>0</v>
      </c>
      <c r="AR37" s="681"/>
      <c r="AS37" s="687">
        <f t="shared" si="16"/>
        <v>0</v>
      </c>
      <c r="AT37" s="688" t="str">
        <f t="shared" si="17"/>
        <v>-</v>
      </c>
      <c r="AU37" s="687">
        <f>AU38+AU39+AU40+AU41</f>
        <v>0</v>
      </c>
      <c r="AV37" s="681"/>
      <c r="AW37" s="687">
        <f>AW38+AW39+AW40+AW41</f>
        <v>0</v>
      </c>
      <c r="AX37" s="681"/>
      <c r="AY37" s="687">
        <f t="shared" si="18"/>
        <v>0</v>
      </c>
      <c r="AZ37" s="688" t="str">
        <f t="shared" si="19"/>
        <v>-</v>
      </c>
      <c r="BA37" s="687">
        <f>BA38+BA39+BA40+BA41</f>
        <v>0</v>
      </c>
      <c r="BB37" s="681"/>
      <c r="BC37" s="687">
        <f>BC38+BC39+BC40+BC41</f>
        <v>0</v>
      </c>
      <c r="BD37" s="681"/>
      <c r="BE37" s="687">
        <f t="shared" si="20"/>
        <v>0</v>
      </c>
      <c r="BF37" s="688" t="str">
        <f t="shared" si="21"/>
        <v>-</v>
      </c>
      <c r="BG37" s="687">
        <f>BG38+BG39+BG40+BG41</f>
        <v>0</v>
      </c>
      <c r="BH37" s="681"/>
      <c r="BI37" s="687">
        <f>BI38+BI39+BI40+BI41</f>
        <v>0</v>
      </c>
      <c r="BJ37" s="681"/>
      <c r="BK37" s="687">
        <f t="shared" si="22"/>
        <v>0</v>
      </c>
      <c r="BL37" s="688" t="str">
        <f t="shared" si="23"/>
        <v>-</v>
      </c>
      <c r="BM37" s="687">
        <f t="shared" si="24"/>
        <v>0</v>
      </c>
      <c r="BN37" s="681"/>
      <c r="BO37" s="687">
        <f t="shared" si="25"/>
        <v>0</v>
      </c>
      <c r="BP37" s="681"/>
      <c r="BQ37" s="687">
        <f t="shared" si="26"/>
        <v>0</v>
      </c>
      <c r="BR37" s="688" t="str">
        <f t="shared" si="27"/>
        <v>-</v>
      </c>
      <c r="BS37" s="687">
        <f>BS38+BS39+BS40+BS41</f>
        <v>0</v>
      </c>
      <c r="BT37" s="681"/>
      <c r="BU37" s="687">
        <f>BU38+BU39+BU40+BU41</f>
        <v>0</v>
      </c>
      <c r="BV37" s="681"/>
      <c r="BW37" s="687">
        <f t="shared" si="28"/>
        <v>0</v>
      </c>
      <c r="BX37" s="688" t="str">
        <f t="shared" si="29"/>
        <v>-</v>
      </c>
      <c r="BY37" s="687">
        <f>BY38+BY39+BY40+BY41</f>
        <v>0</v>
      </c>
      <c r="BZ37" s="681"/>
      <c r="CA37" s="687">
        <f>CA38+CA39+CA40+CA41</f>
        <v>0</v>
      </c>
      <c r="CB37" s="681"/>
      <c r="CC37" s="687">
        <f t="shared" si="30"/>
        <v>0</v>
      </c>
      <c r="CD37" s="688" t="str">
        <f t="shared" si="31"/>
        <v>-</v>
      </c>
      <c r="CE37" s="687">
        <f>CE38+CE39+CE40+CE41</f>
        <v>0</v>
      </c>
      <c r="CF37" s="681"/>
      <c r="CG37" s="687">
        <f>CG38+CG39+CG40+CG41</f>
        <v>0</v>
      </c>
      <c r="CH37" s="681"/>
      <c r="CI37" s="687">
        <f t="shared" si="32"/>
        <v>0</v>
      </c>
      <c r="CJ37" s="688" t="str">
        <f t="shared" si="33"/>
        <v>-</v>
      </c>
      <c r="CK37" s="687">
        <f t="shared" si="34"/>
        <v>0</v>
      </c>
      <c r="CL37" s="681"/>
      <c r="CM37" s="687">
        <f t="shared" si="35"/>
        <v>0</v>
      </c>
      <c r="CN37" s="681"/>
      <c r="CO37" s="687">
        <f t="shared" si="36"/>
        <v>0</v>
      </c>
      <c r="CP37" s="688" t="str">
        <f t="shared" si="37"/>
        <v>-</v>
      </c>
      <c r="CQ37" s="687">
        <f>CQ38+CQ39+CQ40+CQ41</f>
        <v>0</v>
      </c>
      <c r="CR37" s="681"/>
      <c r="CS37" s="687">
        <f>CS38+CS39+CS40+CS41</f>
        <v>0</v>
      </c>
      <c r="CT37" s="681"/>
      <c r="CU37" s="687">
        <f t="shared" si="38"/>
        <v>0</v>
      </c>
      <c r="CV37" s="688" t="str">
        <f t="shared" si="39"/>
        <v>-</v>
      </c>
      <c r="CW37" s="687">
        <f>CW38+CW39+CW40+CW41</f>
        <v>0</v>
      </c>
      <c r="CX37" s="681"/>
      <c r="CY37" s="687">
        <f>CY38+CY39+CY40+CY41</f>
        <v>0</v>
      </c>
      <c r="CZ37" s="681"/>
      <c r="DA37" s="687">
        <f t="shared" si="40"/>
        <v>0</v>
      </c>
      <c r="DB37" s="688" t="str">
        <f t="shared" si="41"/>
        <v>-</v>
      </c>
      <c r="DC37" s="687">
        <f>DC38+DC39+DC40+DC41</f>
        <v>0</v>
      </c>
      <c r="DD37" s="681"/>
      <c r="DE37" s="687">
        <f>DE38+DE39+DE40+DE41</f>
        <v>0</v>
      </c>
      <c r="DF37" s="681"/>
      <c r="DG37" s="687">
        <f t="shared" si="42"/>
        <v>0</v>
      </c>
      <c r="DH37" s="688" t="str">
        <f t="shared" si="43"/>
        <v>-</v>
      </c>
    </row>
    <row r="38" spans="2:112">
      <c r="B38" s="184" t="s">
        <v>4836</v>
      </c>
      <c r="C38" s="286" t="s">
        <v>3343</v>
      </c>
      <c r="D38" s="213" t="s">
        <v>1018</v>
      </c>
      <c r="E38" s="528" t="s">
        <v>4837</v>
      </c>
      <c r="F38" s="528"/>
      <c r="G38" s="529"/>
      <c r="H38" s="530"/>
      <c r="I38" s="530"/>
      <c r="J38" s="91" t="s">
        <v>883</v>
      </c>
      <c r="K38" s="687">
        <f t="shared" si="0"/>
        <v>0</v>
      </c>
      <c r="L38" s="681"/>
      <c r="M38" s="687">
        <f t="shared" si="1"/>
        <v>0</v>
      </c>
      <c r="N38" s="681"/>
      <c r="O38" s="687">
        <f t="shared" si="2"/>
        <v>0</v>
      </c>
      <c r="P38" s="688" t="str">
        <f t="shared" si="3"/>
        <v>-</v>
      </c>
      <c r="Q38" s="687">
        <f t="shared" si="4"/>
        <v>0</v>
      </c>
      <c r="R38" s="681"/>
      <c r="S38" s="687">
        <f t="shared" si="5"/>
        <v>0</v>
      </c>
      <c r="T38" s="681"/>
      <c r="U38" s="687">
        <f t="shared" si="6"/>
        <v>0</v>
      </c>
      <c r="V38" s="688" t="str">
        <f t="shared" si="7"/>
        <v>-</v>
      </c>
      <c r="W38" s="681"/>
      <c r="X38" s="681"/>
      <c r="Y38" s="681"/>
      <c r="Z38" s="681"/>
      <c r="AA38" s="687">
        <f t="shared" si="8"/>
        <v>0</v>
      </c>
      <c r="AB38" s="688" t="str">
        <f t="shared" si="9"/>
        <v>-</v>
      </c>
      <c r="AC38" s="681"/>
      <c r="AD38" s="681"/>
      <c r="AE38" s="681"/>
      <c r="AF38" s="681"/>
      <c r="AG38" s="687">
        <f t="shared" si="10"/>
        <v>0</v>
      </c>
      <c r="AH38" s="688" t="str">
        <f t="shared" si="11"/>
        <v>-</v>
      </c>
      <c r="AI38" s="681"/>
      <c r="AJ38" s="681"/>
      <c r="AK38" s="681"/>
      <c r="AL38" s="681"/>
      <c r="AM38" s="687">
        <f t="shared" si="12"/>
        <v>0</v>
      </c>
      <c r="AN38" s="688" t="str">
        <f t="shared" si="13"/>
        <v>-</v>
      </c>
      <c r="AO38" s="687">
        <f t="shared" si="14"/>
        <v>0</v>
      </c>
      <c r="AP38" s="681"/>
      <c r="AQ38" s="687">
        <f t="shared" si="15"/>
        <v>0</v>
      </c>
      <c r="AR38" s="681"/>
      <c r="AS38" s="687">
        <f t="shared" si="16"/>
        <v>0</v>
      </c>
      <c r="AT38" s="688" t="str">
        <f t="shared" si="17"/>
        <v>-</v>
      </c>
      <c r="AU38" s="681"/>
      <c r="AV38" s="681"/>
      <c r="AW38" s="681"/>
      <c r="AX38" s="681"/>
      <c r="AY38" s="687">
        <f t="shared" si="18"/>
        <v>0</v>
      </c>
      <c r="AZ38" s="688" t="str">
        <f t="shared" si="19"/>
        <v>-</v>
      </c>
      <c r="BA38" s="681"/>
      <c r="BB38" s="681"/>
      <c r="BC38" s="681"/>
      <c r="BD38" s="681"/>
      <c r="BE38" s="687">
        <f t="shared" si="20"/>
        <v>0</v>
      </c>
      <c r="BF38" s="688" t="str">
        <f t="shared" si="21"/>
        <v>-</v>
      </c>
      <c r="BG38" s="681"/>
      <c r="BH38" s="681"/>
      <c r="BI38" s="681"/>
      <c r="BJ38" s="681"/>
      <c r="BK38" s="687">
        <f t="shared" si="22"/>
        <v>0</v>
      </c>
      <c r="BL38" s="688" t="str">
        <f t="shared" si="23"/>
        <v>-</v>
      </c>
      <c r="BM38" s="687">
        <f t="shared" si="24"/>
        <v>0</v>
      </c>
      <c r="BN38" s="681"/>
      <c r="BO38" s="687">
        <f t="shared" si="25"/>
        <v>0</v>
      </c>
      <c r="BP38" s="681"/>
      <c r="BQ38" s="687">
        <f t="shared" si="26"/>
        <v>0</v>
      </c>
      <c r="BR38" s="688" t="str">
        <f t="shared" si="27"/>
        <v>-</v>
      </c>
      <c r="BS38" s="681"/>
      <c r="BT38" s="681"/>
      <c r="BU38" s="681"/>
      <c r="BV38" s="681"/>
      <c r="BW38" s="687">
        <f t="shared" si="28"/>
        <v>0</v>
      </c>
      <c r="BX38" s="688" t="str">
        <f t="shared" si="29"/>
        <v>-</v>
      </c>
      <c r="BY38" s="681"/>
      <c r="BZ38" s="681"/>
      <c r="CA38" s="681"/>
      <c r="CB38" s="681"/>
      <c r="CC38" s="687">
        <f t="shared" si="30"/>
        <v>0</v>
      </c>
      <c r="CD38" s="688" t="str">
        <f t="shared" si="31"/>
        <v>-</v>
      </c>
      <c r="CE38" s="681"/>
      <c r="CF38" s="681"/>
      <c r="CG38" s="681"/>
      <c r="CH38" s="681"/>
      <c r="CI38" s="687">
        <f t="shared" si="32"/>
        <v>0</v>
      </c>
      <c r="CJ38" s="688" t="str">
        <f t="shared" si="33"/>
        <v>-</v>
      </c>
      <c r="CK38" s="687">
        <f t="shared" si="34"/>
        <v>0</v>
      </c>
      <c r="CL38" s="681"/>
      <c r="CM38" s="687">
        <f t="shared" si="35"/>
        <v>0</v>
      </c>
      <c r="CN38" s="681"/>
      <c r="CO38" s="687">
        <f t="shared" si="36"/>
        <v>0</v>
      </c>
      <c r="CP38" s="688" t="str">
        <f t="shared" si="37"/>
        <v>-</v>
      </c>
      <c r="CQ38" s="681"/>
      <c r="CR38" s="681"/>
      <c r="CS38" s="681"/>
      <c r="CT38" s="681"/>
      <c r="CU38" s="687">
        <f t="shared" si="38"/>
        <v>0</v>
      </c>
      <c r="CV38" s="688" t="str">
        <f t="shared" si="39"/>
        <v>-</v>
      </c>
      <c r="CW38" s="681"/>
      <c r="CX38" s="681"/>
      <c r="CY38" s="681"/>
      <c r="CZ38" s="681"/>
      <c r="DA38" s="687">
        <f t="shared" si="40"/>
        <v>0</v>
      </c>
      <c r="DB38" s="688" t="str">
        <f t="shared" si="41"/>
        <v>-</v>
      </c>
      <c r="DC38" s="681"/>
      <c r="DD38" s="681"/>
      <c r="DE38" s="681"/>
      <c r="DF38" s="681"/>
      <c r="DG38" s="687">
        <f t="shared" si="42"/>
        <v>0</v>
      </c>
      <c r="DH38" s="688" t="str">
        <f t="shared" si="43"/>
        <v>-</v>
      </c>
    </row>
    <row r="39" spans="2:112">
      <c r="B39" s="184" t="s">
        <v>4838</v>
      </c>
      <c r="C39" s="286" t="s">
        <v>3348</v>
      </c>
      <c r="D39" s="213" t="s">
        <v>1020</v>
      </c>
      <c r="E39" s="528" t="s">
        <v>4839</v>
      </c>
      <c r="F39" s="528"/>
      <c r="G39" s="529"/>
      <c r="H39" s="530"/>
      <c r="I39" s="530"/>
      <c r="J39" s="91" t="s">
        <v>883</v>
      </c>
      <c r="K39" s="687">
        <f t="shared" si="0"/>
        <v>0</v>
      </c>
      <c r="L39" s="681"/>
      <c r="M39" s="687">
        <f t="shared" si="1"/>
        <v>0</v>
      </c>
      <c r="N39" s="681"/>
      <c r="O39" s="687">
        <f t="shared" si="2"/>
        <v>0</v>
      </c>
      <c r="P39" s="688" t="str">
        <f t="shared" si="3"/>
        <v>-</v>
      </c>
      <c r="Q39" s="687">
        <f t="shared" si="4"/>
        <v>0</v>
      </c>
      <c r="R39" s="681"/>
      <c r="S39" s="687">
        <f t="shared" si="5"/>
        <v>0</v>
      </c>
      <c r="T39" s="681"/>
      <c r="U39" s="687">
        <f t="shared" si="6"/>
        <v>0</v>
      </c>
      <c r="V39" s="688" t="str">
        <f t="shared" si="7"/>
        <v>-</v>
      </c>
      <c r="W39" s="681"/>
      <c r="X39" s="681"/>
      <c r="Y39" s="681"/>
      <c r="Z39" s="681"/>
      <c r="AA39" s="687">
        <f t="shared" si="8"/>
        <v>0</v>
      </c>
      <c r="AB39" s="688" t="str">
        <f t="shared" si="9"/>
        <v>-</v>
      </c>
      <c r="AC39" s="681"/>
      <c r="AD39" s="681"/>
      <c r="AE39" s="681"/>
      <c r="AF39" s="681"/>
      <c r="AG39" s="687">
        <f t="shared" si="10"/>
        <v>0</v>
      </c>
      <c r="AH39" s="688" t="str">
        <f t="shared" si="11"/>
        <v>-</v>
      </c>
      <c r="AI39" s="681"/>
      <c r="AJ39" s="681"/>
      <c r="AK39" s="681"/>
      <c r="AL39" s="681"/>
      <c r="AM39" s="687">
        <f t="shared" si="12"/>
        <v>0</v>
      </c>
      <c r="AN39" s="688" t="str">
        <f t="shared" si="13"/>
        <v>-</v>
      </c>
      <c r="AO39" s="687">
        <f t="shared" si="14"/>
        <v>0</v>
      </c>
      <c r="AP39" s="681"/>
      <c r="AQ39" s="687">
        <f t="shared" si="15"/>
        <v>0</v>
      </c>
      <c r="AR39" s="681"/>
      <c r="AS39" s="687">
        <f t="shared" si="16"/>
        <v>0</v>
      </c>
      <c r="AT39" s="688" t="str">
        <f t="shared" si="17"/>
        <v>-</v>
      </c>
      <c r="AU39" s="681"/>
      <c r="AV39" s="681"/>
      <c r="AW39" s="681"/>
      <c r="AX39" s="681"/>
      <c r="AY39" s="687">
        <f t="shared" si="18"/>
        <v>0</v>
      </c>
      <c r="AZ39" s="688" t="str">
        <f t="shared" si="19"/>
        <v>-</v>
      </c>
      <c r="BA39" s="681"/>
      <c r="BB39" s="681"/>
      <c r="BC39" s="681"/>
      <c r="BD39" s="681"/>
      <c r="BE39" s="687">
        <f t="shared" si="20"/>
        <v>0</v>
      </c>
      <c r="BF39" s="688" t="str">
        <f t="shared" si="21"/>
        <v>-</v>
      </c>
      <c r="BG39" s="681"/>
      <c r="BH39" s="681"/>
      <c r="BI39" s="681"/>
      <c r="BJ39" s="681"/>
      <c r="BK39" s="687">
        <f t="shared" si="22"/>
        <v>0</v>
      </c>
      <c r="BL39" s="688" t="str">
        <f t="shared" si="23"/>
        <v>-</v>
      </c>
      <c r="BM39" s="687">
        <f t="shared" si="24"/>
        <v>0</v>
      </c>
      <c r="BN39" s="681"/>
      <c r="BO39" s="687">
        <f t="shared" si="25"/>
        <v>0</v>
      </c>
      <c r="BP39" s="681"/>
      <c r="BQ39" s="687">
        <f t="shared" si="26"/>
        <v>0</v>
      </c>
      <c r="BR39" s="688" t="str">
        <f t="shared" si="27"/>
        <v>-</v>
      </c>
      <c r="BS39" s="681"/>
      <c r="BT39" s="681"/>
      <c r="BU39" s="681"/>
      <c r="BV39" s="681"/>
      <c r="BW39" s="687">
        <f t="shared" si="28"/>
        <v>0</v>
      </c>
      <c r="BX39" s="688" t="str">
        <f t="shared" si="29"/>
        <v>-</v>
      </c>
      <c r="BY39" s="681"/>
      <c r="BZ39" s="681"/>
      <c r="CA39" s="681"/>
      <c r="CB39" s="681"/>
      <c r="CC39" s="687">
        <f t="shared" si="30"/>
        <v>0</v>
      </c>
      <c r="CD39" s="688" t="str">
        <f t="shared" si="31"/>
        <v>-</v>
      </c>
      <c r="CE39" s="681"/>
      <c r="CF39" s="681"/>
      <c r="CG39" s="681"/>
      <c r="CH39" s="681"/>
      <c r="CI39" s="687">
        <f t="shared" si="32"/>
        <v>0</v>
      </c>
      <c r="CJ39" s="688" t="str">
        <f t="shared" si="33"/>
        <v>-</v>
      </c>
      <c r="CK39" s="687">
        <f t="shared" si="34"/>
        <v>0</v>
      </c>
      <c r="CL39" s="681"/>
      <c r="CM39" s="687">
        <f t="shared" si="35"/>
        <v>0</v>
      </c>
      <c r="CN39" s="681"/>
      <c r="CO39" s="687">
        <f t="shared" si="36"/>
        <v>0</v>
      </c>
      <c r="CP39" s="688" t="str">
        <f t="shared" si="37"/>
        <v>-</v>
      </c>
      <c r="CQ39" s="681"/>
      <c r="CR39" s="681"/>
      <c r="CS39" s="681"/>
      <c r="CT39" s="681"/>
      <c r="CU39" s="687">
        <f t="shared" si="38"/>
        <v>0</v>
      </c>
      <c r="CV39" s="688" t="str">
        <f t="shared" si="39"/>
        <v>-</v>
      </c>
      <c r="CW39" s="681"/>
      <c r="CX39" s="681"/>
      <c r="CY39" s="681"/>
      <c r="CZ39" s="681"/>
      <c r="DA39" s="687">
        <f t="shared" si="40"/>
        <v>0</v>
      </c>
      <c r="DB39" s="688" t="str">
        <f t="shared" si="41"/>
        <v>-</v>
      </c>
      <c r="DC39" s="681"/>
      <c r="DD39" s="681"/>
      <c r="DE39" s="681"/>
      <c r="DF39" s="681"/>
      <c r="DG39" s="687">
        <f t="shared" si="42"/>
        <v>0</v>
      </c>
      <c r="DH39" s="688" t="str">
        <f t="shared" si="43"/>
        <v>-</v>
      </c>
    </row>
    <row r="40" spans="2:112">
      <c r="B40" s="184" t="s">
        <v>4840</v>
      </c>
      <c r="C40" s="286" t="s">
        <v>3353</v>
      </c>
      <c r="D40" s="213" t="s">
        <v>1022</v>
      </c>
      <c r="E40" s="528" t="s">
        <v>4841</v>
      </c>
      <c r="F40" s="528"/>
      <c r="G40" s="529"/>
      <c r="H40" s="530"/>
      <c r="I40" s="530"/>
      <c r="J40" s="91" t="s">
        <v>883</v>
      </c>
      <c r="K40" s="687">
        <f t="shared" si="0"/>
        <v>0</v>
      </c>
      <c r="L40" s="681"/>
      <c r="M40" s="687">
        <f t="shared" si="1"/>
        <v>0</v>
      </c>
      <c r="N40" s="681"/>
      <c r="O40" s="687">
        <f t="shared" si="2"/>
        <v>0</v>
      </c>
      <c r="P40" s="688" t="str">
        <f t="shared" si="3"/>
        <v>-</v>
      </c>
      <c r="Q40" s="687">
        <f t="shared" si="4"/>
        <v>0</v>
      </c>
      <c r="R40" s="681"/>
      <c r="S40" s="687">
        <f t="shared" si="5"/>
        <v>0</v>
      </c>
      <c r="T40" s="681"/>
      <c r="U40" s="687">
        <f t="shared" si="6"/>
        <v>0</v>
      </c>
      <c r="V40" s="688" t="str">
        <f t="shared" si="7"/>
        <v>-</v>
      </c>
      <c r="W40" s="681"/>
      <c r="X40" s="681"/>
      <c r="Y40" s="681"/>
      <c r="Z40" s="681"/>
      <c r="AA40" s="687">
        <f t="shared" si="8"/>
        <v>0</v>
      </c>
      <c r="AB40" s="688" t="str">
        <f t="shared" si="9"/>
        <v>-</v>
      </c>
      <c r="AC40" s="681"/>
      <c r="AD40" s="681"/>
      <c r="AE40" s="681"/>
      <c r="AF40" s="681"/>
      <c r="AG40" s="687">
        <f t="shared" si="10"/>
        <v>0</v>
      </c>
      <c r="AH40" s="688" t="str">
        <f t="shared" si="11"/>
        <v>-</v>
      </c>
      <c r="AI40" s="681"/>
      <c r="AJ40" s="681"/>
      <c r="AK40" s="681"/>
      <c r="AL40" s="681"/>
      <c r="AM40" s="687">
        <f t="shared" si="12"/>
        <v>0</v>
      </c>
      <c r="AN40" s="688" t="str">
        <f t="shared" si="13"/>
        <v>-</v>
      </c>
      <c r="AO40" s="687">
        <f t="shared" si="14"/>
        <v>0</v>
      </c>
      <c r="AP40" s="681"/>
      <c r="AQ40" s="687">
        <f t="shared" si="15"/>
        <v>0</v>
      </c>
      <c r="AR40" s="681"/>
      <c r="AS40" s="687">
        <f t="shared" si="16"/>
        <v>0</v>
      </c>
      <c r="AT40" s="688" t="str">
        <f t="shared" si="17"/>
        <v>-</v>
      </c>
      <c r="AU40" s="681"/>
      <c r="AV40" s="681"/>
      <c r="AW40" s="681"/>
      <c r="AX40" s="681"/>
      <c r="AY40" s="687">
        <f t="shared" si="18"/>
        <v>0</v>
      </c>
      <c r="AZ40" s="688" t="str">
        <f t="shared" si="19"/>
        <v>-</v>
      </c>
      <c r="BA40" s="681"/>
      <c r="BB40" s="681"/>
      <c r="BC40" s="681"/>
      <c r="BD40" s="681"/>
      <c r="BE40" s="687">
        <f t="shared" si="20"/>
        <v>0</v>
      </c>
      <c r="BF40" s="688" t="str">
        <f t="shared" si="21"/>
        <v>-</v>
      </c>
      <c r="BG40" s="681"/>
      <c r="BH40" s="681"/>
      <c r="BI40" s="681"/>
      <c r="BJ40" s="681"/>
      <c r="BK40" s="687">
        <f t="shared" si="22"/>
        <v>0</v>
      </c>
      <c r="BL40" s="688" t="str">
        <f t="shared" si="23"/>
        <v>-</v>
      </c>
      <c r="BM40" s="687">
        <f t="shared" si="24"/>
        <v>0</v>
      </c>
      <c r="BN40" s="681"/>
      <c r="BO40" s="687">
        <f t="shared" si="25"/>
        <v>0</v>
      </c>
      <c r="BP40" s="681"/>
      <c r="BQ40" s="687">
        <f t="shared" si="26"/>
        <v>0</v>
      </c>
      <c r="BR40" s="688" t="str">
        <f t="shared" si="27"/>
        <v>-</v>
      </c>
      <c r="BS40" s="681"/>
      <c r="BT40" s="681"/>
      <c r="BU40" s="681"/>
      <c r="BV40" s="681"/>
      <c r="BW40" s="687">
        <f t="shared" si="28"/>
        <v>0</v>
      </c>
      <c r="BX40" s="688" t="str">
        <f t="shared" si="29"/>
        <v>-</v>
      </c>
      <c r="BY40" s="681"/>
      <c r="BZ40" s="681"/>
      <c r="CA40" s="681"/>
      <c r="CB40" s="681"/>
      <c r="CC40" s="687">
        <f t="shared" si="30"/>
        <v>0</v>
      </c>
      <c r="CD40" s="688" t="str">
        <f t="shared" si="31"/>
        <v>-</v>
      </c>
      <c r="CE40" s="681"/>
      <c r="CF40" s="681"/>
      <c r="CG40" s="681"/>
      <c r="CH40" s="681"/>
      <c r="CI40" s="687">
        <f t="shared" si="32"/>
        <v>0</v>
      </c>
      <c r="CJ40" s="688" t="str">
        <f t="shared" si="33"/>
        <v>-</v>
      </c>
      <c r="CK40" s="687">
        <f t="shared" si="34"/>
        <v>0</v>
      </c>
      <c r="CL40" s="681"/>
      <c r="CM40" s="687">
        <f t="shared" si="35"/>
        <v>0</v>
      </c>
      <c r="CN40" s="681"/>
      <c r="CO40" s="687">
        <f t="shared" si="36"/>
        <v>0</v>
      </c>
      <c r="CP40" s="688" t="str">
        <f t="shared" si="37"/>
        <v>-</v>
      </c>
      <c r="CQ40" s="681"/>
      <c r="CR40" s="681"/>
      <c r="CS40" s="681"/>
      <c r="CT40" s="681"/>
      <c r="CU40" s="687">
        <f t="shared" si="38"/>
        <v>0</v>
      </c>
      <c r="CV40" s="688" t="str">
        <f t="shared" si="39"/>
        <v>-</v>
      </c>
      <c r="CW40" s="681"/>
      <c r="CX40" s="681"/>
      <c r="CY40" s="681"/>
      <c r="CZ40" s="681"/>
      <c r="DA40" s="687">
        <f t="shared" si="40"/>
        <v>0</v>
      </c>
      <c r="DB40" s="688" t="str">
        <f t="shared" si="41"/>
        <v>-</v>
      </c>
      <c r="DC40" s="681"/>
      <c r="DD40" s="681"/>
      <c r="DE40" s="681"/>
      <c r="DF40" s="681"/>
      <c r="DG40" s="687">
        <f t="shared" si="42"/>
        <v>0</v>
      </c>
      <c r="DH40" s="688" t="str">
        <f t="shared" si="43"/>
        <v>-</v>
      </c>
    </row>
    <row r="41" spans="2:112">
      <c r="B41" s="184" t="s">
        <v>4842</v>
      </c>
      <c r="C41" s="286" t="s">
        <v>3358</v>
      </c>
      <c r="D41" s="213" t="s">
        <v>4783</v>
      </c>
      <c r="E41" s="528" t="s">
        <v>4843</v>
      </c>
      <c r="F41" s="528"/>
      <c r="G41" s="529"/>
      <c r="H41" s="530"/>
      <c r="I41" s="530"/>
      <c r="J41" s="91" t="s">
        <v>883</v>
      </c>
      <c r="K41" s="687">
        <f t="shared" si="0"/>
        <v>0</v>
      </c>
      <c r="L41" s="681"/>
      <c r="M41" s="687">
        <f t="shared" si="1"/>
        <v>0</v>
      </c>
      <c r="N41" s="681"/>
      <c r="O41" s="687">
        <f t="shared" si="2"/>
        <v>0</v>
      </c>
      <c r="P41" s="688" t="str">
        <f t="shared" si="3"/>
        <v>-</v>
      </c>
      <c r="Q41" s="687">
        <f t="shared" si="4"/>
        <v>0</v>
      </c>
      <c r="R41" s="681"/>
      <c r="S41" s="687">
        <f t="shared" si="5"/>
        <v>0</v>
      </c>
      <c r="T41" s="681"/>
      <c r="U41" s="687">
        <f t="shared" si="6"/>
        <v>0</v>
      </c>
      <c r="V41" s="688" t="str">
        <f t="shared" si="7"/>
        <v>-</v>
      </c>
      <c r="W41" s="681"/>
      <c r="X41" s="681"/>
      <c r="Y41" s="681"/>
      <c r="Z41" s="681"/>
      <c r="AA41" s="687">
        <f t="shared" si="8"/>
        <v>0</v>
      </c>
      <c r="AB41" s="688" t="str">
        <f t="shared" si="9"/>
        <v>-</v>
      </c>
      <c r="AC41" s="681"/>
      <c r="AD41" s="681"/>
      <c r="AE41" s="681"/>
      <c r="AF41" s="681"/>
      <c r="AG41" s="687">
        <f t="shared" si="10"/>
        <v>0</v>
      </c>
      <c r="AH41" s="688" t="str">
        <f t="shared" si="11"/>
        <v>-</v>
      </c>
      <c r="AI41" s="681"/>
      <c r="AJ41" s="681"/>
      <c r="AK41" s="681"/>
      <c r="AL41" s="681"/>
      <c r="AM41" s="687">
        <f t="shared" si="12"/>
        <v>0</v>
      </c>
      <c r="AN41" s="688" t="str">
        <f t="shared" si="13"/>
        <v>-</v>
      </c>
      <c r="AO41" s="687">
        <f t="shared" si="14"/>
        <v>0</v>
      </c>
      <c r="AP41" s="681"/>
      <c r="AQ41" s="687">
        <f t="shared" si="15"/>
        <v>0</v>
      </c>
      <c r="AR41" s="681"/>
      <c r="AS41" s="687">
        <f t="shared" si="16"/>
        <v>0</v>
      </c>
      <c r="AT41" s="688" t="str">
        <f t="shared" si="17"/>
        <v>-</v>
      </c>
      <c r="AU41" s="681"/>
      <c r="AV41" s="681"/>
      <c r="AW41" s="681"/>
      <c r="AX41" s="681"/>
      <c r="AY41" s="687">
        <f t="shared" si="18"/>
        <v>0</v>
      </c>
      <c r="AZ41" s="688" t="str">
        <f t="shared" si="19"/>
        <v>-</v>
      </c>
      <c r="BA41" s="681"/>
      <c r="BB41" s="681"/>
      <c r="BC41" s="681"/>
      <c r="BD41" s="681"/>
      <c r="BE41" s="687">
        <f t="shared" si="20"/>
        <v>0</v>
      </c>
      <c r="BF41" s="688" t="str">
        <f t="shared" si="21"/>
        <v>-</v>
      </c>
      <c r="BG41" s="681"/>
      <c r="BH41" s="681"/>
      <c r="BI41" s="681"/>
      <c r="BJ41" s="681"/>
      <c r="BK41" s="687">
        <f t="shared" si="22"/>
        <v>0</v>
      </c>
      <c r="BL41" s="688" t="str">
        <f t="shared" si="23"/>
        <v>-</v>
      </c>
      <c r="BM41" s="687">
        <f t="shared" si="24"/>
        <v>0</v>
      </c>
      <c r="BN41" s="681"/>
      <c r="BO41" s="687">
        <f t="shared" si="25"/>
        <v>0</v>
      </c>
      <c r="BP41" s="681"/>
      <c r="BQ41" s="687">
        <f t="shared" si="26"/>
        <v>0</v>
      </c>
      <c r="BR41" s="688" t="str">
        <f t="shared" si="27"/>
        <v>-</v>
      </c>
      <c r="BS41" s="681"/>
      <c r="BT41" s="681"/>
      <c r="BU41" s="681"/>
      <c r="BV41" s="681"/>
      <c r="BW41" s="687">
        <f t="shared" si="28"/>
        <v>0</v>
      </c>
      <c r="BX41" s="688" t="str">
        <f t="shared" si="29"/>
        <v>-</v>
      </c>
      <c r="BY41" s="681"/>
      <c r="BZ41" s="681"/>
      <c r="CA41" s="681"/>
      <c r="CB41" s="681"/>
      <c r="CC41" s="687">
        <f t="shared" si="30"/>
        <v>0</v>
      </c>
      <c r="CD41" s="688" t="str">
        <f t="shared" si="31"/>
        <v>-</v>
      </c>
      <c r="CE41" s="681"/>
      <c r="CF41" s="681"/>
      <c r="CG41" s="681"/>
      <c r="CH41" s="681"/>
      <c r="CI41" s="687">
        <f t="shared" si="32"/>
        <v>0</v>
      </c>
      <c r="CJ41" s="688" t="str">
        <f t="shared" si="33"/>
        <v>-</v>
      </c>
      <c r="CK41" s="687">
        <f t="shared" si="34"/>
        <v>0</v>
      </c>
      <c r="CL41" s="681"/>
      <c r="CM41" s="687">
        <f t="shared" si="35"/>
        <v>0</v>
      </c>
      <c r="CN41" s="681"/>
      <c r="CO41" s="687">
        <f t="shared" si="36"/>
        <v>0</v>
      </c>
      <c r="CP41" s="688" t="str">
        <f t="shared" si="37"/>
        <v>-</v>
      </c>
      <c r="CQ41" s="681"/>
      <c r="CR41" s="681"/>
      <c r="CS41" s="681"/>
      <c r="CT41" s="681"/>
      <c r="CU41" s="687">
        <f t="shared" si="38"/>
        <v>0</v>
      </c>
      <c r="CV41" s="688" t="str">
        <f t="shared" si="39"/>
        <v>-</v>
      </c>
      <c r="CW41" s="681"/>
      <c r="CX41" s="681"/>
      <c r="CY41" s="681"/>
      <c r="CZ41" s="681"/>
      <c r="DA41" s="687">
        <f t="shared" si="40"/>
        <v>0</v>
      </c>
      <c r="DB41" s="688" t="str">
        <f t="shared" si="41"/>
        <v>-</v>
      </c>
      <c r="DC41" s="681"/>
      <c r="DD41" s="681"/>
      <c r="DE41" s="681"/>
      <c r="DF41" s="681"/>
      <c r="DG41" s="687">
        <f t="shared" si="42"/>
        <v>0</v>
      </c>
      <c r="DH41" s="688" t="str">
        <f t="shared" si="43"/>
        <v>-</v>
      </c>
    </row>
    <row r="42" spans="2:112" ht="24" customHeight="1">
      <c r="B42" s="184" t="s">
        <v>4844</v>
      </c>
      <c r="C42" s="358" t="s">
        <v>3254</v>
      </c>
      <c r="D42" s="356" t="s">
        <v>4845</v>
      </c>
      <c r="E42" s="528" t="s">
        <v>4846</v>
      </c>
      <c r="F42" s="528"/>
      <c r="G42" s="529"/>
      <c r="H42" s="530" t="s">
        <v>4847</v>
      </c>
      <c r="I42" s="530"/>
      <c r="J42" s="91" t="s">
        <v>883</v>
      </c>
      <c r="K42" s="687">
        <f t="shared" ref="K42:K73" si="44">Q42+AO42+BM42+CK42</f>
        <v>0</v>
      </c>
      <c r="L42" s="681"/>
      <c r="M42" s="687">
        <f t="shared" ref="M42:M73" si="45">S42+AQ42+BO42+CM42</f>
        <v>0</v>
      </c>
      <c r="N42" s="681"/>
      <c r="O42" s="687">
        <f t="shared" ref="O42:O73" si="46">IFERROR(M42-K42,"-")</f>
        <v>0</v>
      </c>
      <c r="P42" s="688" t="str">
        <f t="shared" ref="P42:P73" si="47">IFERROR(M42/K42,"-")</f>
        <v>-</v>
      </c>
      <c r="Q42" s="687">
        <f t="shared" ref="Q42:Q73" si="48">W42+AC42+AI42</f>
        <v>0</v>
      </c>
      <c r="R42" s="681"/>
      <c r="S42" s="687">
        <f t="shared" ref="S42:S73" si="49">Y42+AE42+AK42</f>
        <v>0</v>
      </c>
      <c r="T42" s="681"/>
      <c r="U42" s="687">
        <f t="shared" ref="U42:U73" si="50">IFERROR(S42-Q42,"-")</f>
        <v>0</v>
      </c>
      <c r="V42" s="688" t="str">
        <f t="shared" ref="V42:V73" si="51">IFERROR(S42/Q42,"-")</f>
        <v>-</v>
      </c>
      <c r="W42" s="687">
        <f>W43+W44+W45+W46</f>
        <v>0</v>
      </c>
      <c r="X42" s="681"/>
      <c r="Y42" s="687">
        <f>Y43+Y44+Y45+Y46</f>
        <v>0</v>
      </c>
      <c r="Z42" s="681"/>
      <c r="AA42" s="687">
        <f t="shared" ref="AA42:AA73" si="52">IFERROR(Y42-W42,"-")</f>
        <v>0</v>
      </c>
      <c r="AB42" s="688" t="str">
        <f t="shared" ref="AB42:AB73" si="53">IFERROR(Y42/W42,"-")</f>
        <v>-</v>
      </c>
      <c r="AC42" s="687">
        <f>AC43+AC44+AC45+AC46</f>
        <v>0</v>
      </c>
      <c r="AD42" s="681"/>
      <c r="AE42" s="687">
        <f>AE43+AE44+AE45+AE46</f>
        <v>0</v>
      </c>
      <c r="AF42" s="681"/>
      <c r="AG42" s="687">
        <f t="shared" ref="AG42:AG73" si="54">IFERROR(AE42-AC42,"-")</f>
        <v>0</v>
      </c>
      <c r="AH42" s="688" t="str">
        <f t="shared" ref="AH42:AH73" si="55">IFERROR(AE42/AC42,"-")</f>
        <v>-</v>
      </c>
      <c r="AI42" s="687">
        <f>AI43+AI44+AI45+AI46</f>
        <v>0</v>
      </c>
      <c r="AJ42" s="681"/>
      <c r="AK42" s="687">
        <f>AK43+AK44+AK45+AK46</f>
        <v>0</v>
      </c>
      <c r="AL42" s="681"/>
      <c r="AM42" s="687">
        <f t="shared" ref="AM42:AM73" si="56">IFERROR(AK42-AI42,"-")</f>
        <v>0</v>
      </c>
      <c r="AN42" s="688" t="str">
        <f t="shared" ref="AN42:AN73" si="57">IFERROR(AK42/AI42,"-")</f>
        <v>-</v>
      </c>
      <c r="AO42" s="687">
        <f t="shared" ref="AO42:AO73" si="58">AU42+BA42+BG42</f>
        <v>0</v>
      </c>
      <c r="AP42" s="681"/>
      <c r="AQ42" s="687">
        <f t="shared" ref="AQ42:AQ73" si="59">AW42+BC42+BI42</f>
        <v>0</v>
      </c>
      <c r="AR42" s="681"/>
      <c r="AS42" s="687">
        <f t="shared" ref="AS42:AS73" si="60">IFERROR(AQ42-AO42,"-")</f>
        <v>0</v>
      </c>
      <c r="AT42" s="688" t="str">
        <f t="shared" ref="AT42:AT73" si="61">IFERROR(AQ42/AO42,"-")</f>
        <v>-</v>
      </c>
      <c r="AU42" s="687">
        <f>AU43+AU44+AU45+AU46</f>
        <v>0</v>
      </c>
      <c r="AV42" s="681"/>
      <c r="AW42" s="687">
        <f>AW43+AW44+AW45+AW46</f>
        <v>0</v>
      </c>
      <c r="AX42" s="681"/>
      <c r="AY42" s="687">
        <f t="shared" ref="AY42:AY73" si="62">IFERROR(AW42-AU42,"-")</f>
        <v>0</v>
      </c>
      <c r="AZ42" s="688" t="str">
        <f t="shared" ref="AZ42:AZ73" si="63">IFERROR(AW42/AU42,"-")</f>
        <v>-</v>
      </c>
      <c r="BA42" s="687">
        <f>BA43+BA44+BA45+BA46</f>
        <v>0</v>
      </c>
      <c r="BB42" s="681"/>
      <c r="BC42" s="687">
        <f>BC43+BC44+BC45+BC46</f>
        <v>0</v>
      </c>
      <c r="BD42" s="681"/>
      <c r="BE42" s="687">
        <f t="shared" ref="BE42:BE73" si="64">IFERROR(BC42-BA42,"-")</f>
        <v>0</v>
      </c>
      <c r="BF42" s="688" t="str">
        <f t="shared" ref="BF42:BF73" si="65">IFERROR(BC42/BA42,"-")</f>
        <v>-</v>
      </c>
      <c r="BG42" s="687">
        <f>BG43+BG44+BG45+BG46</f>
        <v>0</v>
      </c>
      <c r="BH42" s="681"/>
      <c r="BI42" s="687">
        <f>BI43+BI44+BI45+BI46</f>
        <v>0</v>
      </c>
      <c r="BJ42" s="681"/>
      <c r="BK42" s="687">
        <f t="shared" ref="BK42:BK73" si="66">IFERROR(BI42-BG42,"-")</f>
        <v>0</v>
      </c>
      <c r="BL42" s="688" t="str">
        <f t="shared" ref="BL42:BL73" si="67">IFERROR(BI42/BG42,"-")</f>
        <v>-</v>
      </c>
      <c r="BM42" s="687">
        <f t="shared" ref="BM42:BM73" si="68">BS42+BY42+CE42</f>
        <v>0</v>
      </c>
      <c r="BN42" s="681"/>
      <c r="BO42" s="687">
        <f t="shared" ref="BO42:BO73" si="69">BU42+CA42+CG42</f>
        <v>0</v>
      </c>
      <c r="BP42" s="681"/>
      <c r="BQ42" s="687">
        <f t="shared" ref="BQ42:BQ73" si="70">IFERROR(BO42-BM42,"-")</f>
        <v>0</v>
      </c>
      <c r="BR42" s="688" t="str">
        <f t="shared" ref="BR42:BR73" si="71">IFERROR(BO42/BM42,"-")</f>
        <v>-</v>
      </c>
      <c r="BS42" s="687">
        <f>BS43+BS44+BS45+BS46</f>
        <v>0</v>
      </c>
      <c r="BT42" s="681"/>
      <c r="BU42" s="687">
        <f>BU43+BU44+BU45+BU46</f>
        <v>0</v>
      </c>
      <c r="BV42" s="681"/>
      <c r="BW42" s="687">
        <f t="shared" ref="BW42:BW73" si="72">IFERROR(BU42-BS42,"-")</f>
        <v>0</v>
      </c>
      <c r="BX42" s="688" t="str">
        <f t="shared" ref="BX42:BX73" si="73">IFERROR(BU42/BS42,"-")</f>
        <v>-</v>
      </c>
      <c r="BY42" s="687">
        <f>BY43+BY44+BY45+BY46</f>
        <v>0</v>
      </c>
      <c r="BZ42" s="681"/>
      <c r="CA42" s="687">
        <f>CA43+CA44+CA45+CA46</f>
        <v>0</v>
      </c>
      <c r="CB42" s="681"/>
      <c r="CC42" s="687">
        <f t="shared" ref="CC42:CC73" si="74">IFERROR(CA42-BY42,"-")</f>
        <v>0</v>
      </c>
      <c r="CD42" s="688" t="str">
        <f t="shared" ref="CD42:CD73" si="75">IFERROR(CA42/BY42,"-")</f>
        <v>-</v>
      </c>
      <c r="CE42" s="687">
        <f>CE43+CE44+CE45+CE46</f>
        <v>0</v>
      </c>
      <c r="CF42" s="681"/>
      <c r="CG42" s="687">
        <f>CG43+CG44+CG45+CG46</f>
        <v>0</v>
      </c>
      <c r="CH42" s="681"/>
      <c r="CI42" s="687">
        <f t="shared" ref="CI42:CI73" si="76">IFERROR(CG42-CE42,"-")</f>
        <v>0</v>
      </c>
      <c r="CJ42" s="688" t="str">
        <f t="shared" ref="CJ42:CJ73" si="77">IFERROR(CG42/CE42,"-")</f>
        <v>-</v>
      </c>
      <c r="CK42" s="687">
        <f t="shared" ref="CK42:CK73" si="78">CQ42+CW42+DC42</f>
        <v>0</v>
      </c>
      <c r="CL42" s="681"/>
      <c r="CM42" s="687">
        <f t="shared" ref="CM42:CM73" si="79">CS42+CY42+DE42</f>
        <v>0</v>
      </c>
      <c r="CN42" s="681"/>
      <c r="CO42" s="687">
        <f t="shared" ref="CO42:CO73" si="80">IFERROR(CM42-CK42,"-")</f>
        <v>0</v>
      </c>
      <c r="CP42" s="688" t="str">
        <f t="shared" ref="CP42:CP73" si="81">IFERROR(CM42/CK42,"-")</f>
        <v>-</v>
      </c>
      <c r="CQ42" s="687">
        <f>CQ43+CQ44+CQ45+CQ46</f>
        <v>0</v>
      </c>
      <c r="CR42" s="681"/>
      <c r="CS42" s="687">
        <f>CS43+CS44+CS45+CS46</f>
        <v>0</v>
      </c>
      <c r="CT42" s="681"/>
      <c r="CU42" s="687">
        <f t="shared" ref="CU42:CU73" si="82">IFERROR(CS42-CQ42,"-")</f>
        <v>0</v>
      </c>
      <c r="CV42" s="688" t="str">
        <f t="shared" ref="CV42:CV73" si="83">IFERROR(CS42/CQ42,"-")</f>
        <v>-</v>
      </c>
      <c r="CW42" s="687">
        <f>CW43+CW44+CW45+CW46</f>
        <v>0</v>
      </c>
      <c r="CX42" s="681"/>
      <c r="CY42" s="687">
        <f>CY43+CY44+CY45+CY46</f>
        <v>0</v>
      </c>
      <c r="CZ42" s="681"/>
      <c r="DA42" s="687">
        <f t="shared" ref="DA42:DA73" si="84">IFERROR(CY42-CW42,"-")</f>
        <v>0</v>
      </c>
      <c r="DB42" s="688" t="str">
        <f t="shared" ref="DB42:DB73" si="85">IFERROR(CY42/CW42,"-")</f>
        <v>-</v>
      </c>
      <c r="DC42" s="687">
        <f>DC43+DC44+DC45+DC46</f>
        <v>0</v>
      </c>
      <c r="DD42" s="681"/>
      <c r="DE42" s="687">
        <f>DE43+DE44+DE45+DE46</f>
        <v>0</v>
      </c>
      <c r="DF42" s="681"/>
      <c r="DG42" s="687">
        <f t="shared" ref="DG42:DG73" si="86">IFERROR(DE42-DC42,"-")</f>
        <v>0</v>
      </c>
      <c r="DH42" s="688" t="str">
        <f t="shared" ref="DH42:DH73" si="87">IFERROR(DE42/DC42,"-")</f>
        <v>-</v>
      </c>
    </row>
    <row r="43" spans="2:112">
      <c r="B43" s="184" t="s">
        <v>4848</v>
      </c>
      <c r="C43" s="286" t="s">
        <v>3566</v>
      </c>
      <c r="D43" s="213" t="s">
        <v>1018</v>
      </c>
      <c r="E43" s="528" t="s">
        <v>4849</v>
      </c>
      <c r="F43" s="528"/>
      <c r="G43" s="529"/>
      <c r="H43" s="530"/>
      <c r="I43" s="530"/>
      <c r="J43" s="91" t="s">
        <v>883</v>
      </c>
      <c r="K43" s="687">
        <f t="shared" si="44"/>
        <v>0</v>
      </c>
      <c r="L43" s="681"/>
      <c r="M43" s="687">
        <f t="shared" si="45"/>
        <v>0</v>
      </c>
      <c r="N43" s="681"/>
      <c r="O43" s="687">
        <f t="shared" si="46"/>
        <v>0</v>
      </c>
      <c r="P43" s="688" t="str">
        <f t="shared" si="47"/>
        <v>-</v>
      </c>
      <c r="Q43" s="687">
        <f t="shared" si="48"/>
        <v>0</v>
      </c>
      <c r="R43" s="681"/>
      <c r="S43" s="687">
        <f t="shared" si="49"/>
        <v>0</v>
      </c>
      <c r="T43" s="681"/>
      <c r="U43" s="687">
        <f t="shared" si="50"/>
        <v>0</v>
      </c>
      <c r="V43" s="688" t="str">
        <f t="shared" si="51"/>
        <v>-</v>
      </c>
      <c r="W43" s="681"/>
      <c r="X43" s="681"/>
      <c r="Y43" s="681"/>
      <c r="Z43" s="681"/>
      <c r="AA43" s="687">
        <f t="shared" si="52"/>
        <v>0</v>
      </c>
      <c r="AB43" s="688" t="str">
        <f t="shared" si="53"/>
        <v>-</v>
      </c>
      <c r="AC43" s="681"/>
      <c r="AD43" s="681"/>
      <c r="AE43" s="681"/>
      <c r="AF43" s="681"/>
      <c r="AG43" s="687">
        <f t="shared" si="54"/>
        <v>0</v>
      </c>
      <c r="AH43" s="688" t="str">
        <f t="shared" si="55"/>
        <v>-</v>
      </c>
      <c r="AI43" s="681"/>
      <c r="AJ43" s="681"/>
      <c r="AK43" s="681"/>
      <c r="AL43" s="681"/>
      <c r="AM43" s="687">
        <f t="shared" si="56"/>
        <v>0</v>
      </c>
      <c r="AN43" s="688" t="str">
        <f t="shared" si="57"/>
        <v>-</v>
      </c>
      <c r="AO43" s="687">
        <f t="shared" si="58"/>
        <v>0</v>
      </c>
      <c r="AP43" s="681"/>
      <c r="AQ43" s="687">
        <f t="shared" si="59"/>
        <v>0</v>
      </c>
      <c r="AR43" s="681"/>
      <c r="AS43" s="687">
        <f t="shared" si="60"/>
        <v>0</v>
      </c>
      <c r="AT43" s="688" t="str">
        <f t="shared" si="61"/>
        <v>-</v>
      </c>
      <c r="AU43" s="681"/>
      <c r="AV43" s="681"/>
      <c r="AW43" s="681"/>
      <c r="AX43" s="681"/>
      <c r="AY43" s="687">
        <f t="shared" si="62"/>
        <v>0</v>
      </c>
      <c r="AZ43" s="688" t="str">
        <f t="shared" si="63"/>
        <v>-</v>
      </c>
      <c r="BA43" s="681"/>
      <c r="BB43" s="681"/>
      <c r="BC43" s="681"/>
      <c r="BD43" s="681"/>
      <c r="BE43" s="687">
        <f t="shared" si="64"/>
        <v>0</v>
      </c>
      <c r="BF43" s="688" t="str">
        <f t="shared" si="65"/>
        <v>-</v>
      </c>
      <c r="BG43" s="681"/>
      <c r="BH43" s="681"/>
      <c r="BI43" s="681"/>
      <c r="BJ43" s="681"/>
      <c r="BK43" s="687">
        <f t="shared" si="66"/>
        <v>0</v>
      </c>
      <c r="BL43" s="688" t="str">
        <f t="shared" si="67"/>
        <v>-</v>
      </c>
      <c r="BM43" s="687">
        <f t="shared" si="68"/>
        <v>0</v>
      </c>
      <c r="BN43" s="681"/>
      <c r="BO43" s="687">
        <f t="shared" si="69"/>
        <v>0</v>
      </c>
      <c r="BP43" s="681"/>
      <c r="BQ43" s="687">
        <f t="shared" si="70"/>
        <v>0</v>
      </c>
      <c r="BR43" s="688" t="str">
        <f t="shared" si="71"/>
        <v>-</v>
      </c>
      <c r="BS43" s="681"/>
      <c r="BT43" s="681"/>
      <c r="BU43" s="681"/>
      <c r="BV43" s="681"/>
      <c r="BW43" s="687">
        <f t="shared" si="72"/>
        <v>0</v>
      </c>
      <c r="BX43" s="688" t="str">
        <f t="shared" si="73"/>
        <v>-</v>
      </c>
      <c r="BY43" s="681"/>
      <c r="BZ43" s="681"/>
      <c r="CA43" s="681"/>
      <c r="CB43" s="681"/>
      <c r="CC43" s="687">
        <f t="shared" si="74"/>
        <v>0</v>
      </c>
      <c r="CD43" s="688" t="str">
        <f t="shared" si="75"/>
        <v>-</v>
      </c>
      <c r="CE43" s="681"/>
      <c r="CF43" s="681"/>
      <c r="CG43" s="681"/>
      <c r="CH43" s="681"/>
      <c r="CI43" s="687">
        <f t="shared" si="76"/>
        <v>0</v>
      </c>
      <c r="CJ43" s="688" t="str">
        <f t="shared" si="77"/>
        <v>-</v>
      </c>
      <c r="CK43" s="687">
        <f t="shared" si="78"/>
        <v>0</v>
      </c>
      <c r="CL43" s="681"/>
      <c r="CM43" s="687">
        <f t="shared" si="79"/>
        <v>0</v>
      </c>
      <c r="CN43" s="681"/>
      <c r="CO43" s="687">
        <f t="shared" si="80"/>
        <v>0</v>
      </c>
      <c r="CP43" s="688" t="str">
        <f t="shared" si="81"/>
        <v>-</v>
      </c>
      <c r="CQ43" s="681"/>
      <c r="CR43" s="681"/>
      <c r="CS43" s="681"/>
      <c r="CT43" s="681"/>
      <c r="CU43" s="687">
        <f t="shared" si="82"/>
        <v>0</v>
      </c>
      <c r="CV43" s="688" t="str">
        <f t="shared" si="83"/>
        <v>-</v>
      </c>
      <c r="CW43" s="681"/>
      <c r="CX43" s="681"/>
      <c r="CY43" s="681"/>
      <c r="CZ43" s="681"/>
      <c r="DA43" s="687">
        <f t="shared" si="84"/>
        <v>0</v>
      </c>
      <c r="DB43" s="688" t="str">
        <f t="shared" si="85"/>
        <v>-</v>
      </c>
      <c r="DC43" s="681"/>
      <c r="DD43" s="681"/>
      <c r="DE43" s="681"/>
      <c r="DF43" s="681"/>
      <c r="DG43" s="687">
        <f t="shared" si="86"/>
        <v>0</v>
      </c>
      <c r="DH43" s="688" t="str">
        <f t="shared" si="87"/>
        <v>-</v>
      </c>
    </row>
    <row r="44" spans="2:112">
      <c r="B44" s="184" t="s">
        <v>4850</v>
      </c>
      <c r="C44" s="286" t="s">
        <v>3572</v>
      </c>
      <c r="D44" s="213" t="s">
        <v>1020</v>
      </c>
      <c r="E44" s="528" t="s">
        <v>4851</v>
      </c>
      <c r="F44" s="528"/>
      <c r="G44" s="529"/>
      <c r="H44" s="530"/>
      <c r="I44" s="530"/>
      <c r="J44" s="91" t="s">
        <v>883</v>
      </c>
      <c r="K44" s="687">
        <f t="shared" si="44"/>
        <v>0</v>
      </c>
      <c r="L44" s="681"/>
      <c r="M44" s="687">
        <f t="shared" si="45"/>
        <v>0</v>
      </c>
      <c r="N44" s="681"/>
      <c r="O44" s="687">
        <f t="shared" si="46"/>
        <v>0</v>
      </c>
      <c r="P44" s="688" t="str">
        <f t="shared" si="47"/>
        <v>-</v>
      </c>
      <c r="Q44" s="687">
        <f t="shared" si="48"/>
        <v>0</v>
      </c>
      <c r="R44" s="681"/>
      <c r="S44" s="687">
        <f t="shared" si="49"/>
        <v>0</v>
      </c>
      <c r="T44" s="681"/>
      <c r="U44" s="687">
        <f t="shared" si="50"/>
        <v>0</v>
      </c>
      <c r="V44" s="688" t="str">
        <f t="shared" si="51"/>
        <v>-</v>
      </c>
      <c r="W44" s="681"/>
      <c r="X44" s="681"/>
      <c r="Y44" s="681"/>
      <c r="Z44" s="681"/>
      <c r="AA44" s="687">
        <f t="shared" si="52"/>
        <v>0</v>
      </c>
      <c r="AB44" s="688" t="str">
        <f t="shared" si="53"/>
        <v>-</v>
      </c>
      <c r="AC44" s="681"/>
      <c r="AD44" s="681"/>
      <c r="AE44" s="681"/>
      <c r="AF44" s="681"/>
      <c r="AG44" s="687">
        <f t="shared" si="54"/>
        <v>0</v>
      </c>
      <c r="AH44" s="688" t="str">
        <f t="shared" si="55"/>
        <v>-</v>
      </c>
      <c r="AI44" s="681"/>
      <c r="AJ44" s="681"/>
      <c r="AK44" s="681"/>
      <c r="AL44" s="681"/>
      <c r="AM44" s="687">
        <f t="shared" si="56"/>
        <v>0</v>
      </c>
      <c r="AN44" s="688" t="str">
        <f t="shared" si="57"/>
        <v>-</v>
      </c>
      <c r="AO44" s="687">
        <f t="shared" si="58"/>
        <v>0</v>
      </c>
      <c r="AP44" s="681"/>
      <c r="AQ44" s="687">
        <f t="shared" si="59"/>
        <v>0</v>
      </c>
      <c r="AR44" s="681"/>
      <c r="AS44" s="687">
        <f t="shared" si="60"/>
        <v>0</v>
      </c>
      <c r="AT44" s="688" t="str">
        <f t="shared" si="61"/>
        <v>-</v>
      </c>
      <c r="AU44" s="681"/>
      <c r="AV44" s="681"/>
      <c r="AW44" s="681"/>
      <c r="AX44" s="681"/>
      <c r="AY44" s="687">
        <f t="shared" si="62"/>
        <v>0</v>
      </c>
      <c r="AZ44" s="688" t="str">
        <f t="shared" si="63"/>
        <v>-</v>
      </c>
      <c r="BA44" s="681"/>
      <c r="BB44" s="681"/>
      <c r="BC44" s="681"/>
      <c r="BD44" s="681"/>
      <c r="BE44" s="687">
        <f t="shared" si="64"/>
        <v>0</v>
      </c>
      <c r="BF44" s="688" t="str">
        <f t="shared" si="65"/>
        <v>-</v>
      </c>
      <c r="BG44" s="681"/>
      <c r="BH44" s="681"/>
      <c r="BI44" s="681"/>
      <c r="BJ44" s="681"/>
      <c r="BK44" s="687">
        <f t="shared" si="66"/>
        <v>0</v>
      </c>
      <c r="BL44" s="688" t="str">
        <f t="shared" si="67"/>
        <v>-</v>
      </c>
      <c r="BM44" s="687">
        <f t="shared" si="68"/>
        <v>0</v>
      </c>
      <c r="BN44" s="681"/>
      <c r="BO44" s="687">
        <f t="shared" si="69"/>
        <v>0</v>
      </c>
      <c r="BP44" s="681"/>
      <c r="BQ44" s="687">
        <f t="shared" si="70"/>
        <v>0</v>
      </c>
      <c r="BR44" s="688" t="str">
        <f t="shared" si="71"/>
        <v>-</v>
      </c>
      <c r="BS44" s="681"/>
      <c r="BT44" s="681"/>
      <c r="BU44" s="681"/>
      <c r="BV44" s="681"/>
      <c r="BW44" s="687">
        <f t="shared" si="72"/>
        <v>0</v>
      </c>
      <c r="BX44" s="688" t="str">
        <f t="shared" si="73"/>
        <v>-</v>
      </c>
      <c r="BY44" s="681"/>
      <c r="BZ44" s="681"/>
      <c r="CA44" s="681"/>
      <c r="CB44" s="681"/>
      <c r="CC44" s="687">
        <f t="shared" si="74"/>
        <v>0</v>
      </c>
      <c r="CD44" s="688" t="str">
        <f t="shared" si="75"/>
        <v>-</v>
      </c>
      <c r="CE44" s="681"/>
      <c r="CF44" s="681"/>
      <c r="CG44" s="681"/>
      <c r="CH44" s="681"/>
      <c r="CI44" s="687">
        <f t="shared" si="76"/>
        <v>0</v>
      </c>
      <c r="CJ44" s="688" t="str">
        <f t="shared" si="77"/>
        <v>-</v>
      </c>
      <c r="CK44" s="687">
        <f t="shared" si="78"/>
        <v>0</v>
      </c>
      <c r="CL44" s="681"/>
      <c r="CM44" s="687">
        <f t="shared" si="79"/>
        <v>0</v>
      </c>
      <c r="CN44" s="681"/>
      <c r="CO44" s="687">
        <f t="shared" si="80"/>
        <v>0</v>
      </c>
      <c r="CP44" s="688" t="str">
        <f t="shared" si="81"/>
        <v>-</v>
      </c>
      <c r="CQ44" s="681"/>
      <c r="CR44" s="681"/>
      <c r="CS44" s="681"/>
      <c r="CT44" s="681"/>
      <c r="CU44" s="687">
        <f t="shared" si="82"/>
        <v>0</v>
      </c>
      <c r="CV44" s="688" t="str">
        <f t="shared" si="83"/>
        <v>-</v>
      </c>
      <c r="CW44" s="681"/>
      <c r="CX44" s="681"/>
      <c r="CY44" s="681"/>
      <c r="CZ44" s="681"/>
      <c r="DA44" s="687">
        <f t="shared" si="84"/>
        <v>0</v>
      </c>
      <c r="DB44" s="688" t="str">
        <f t="shared" si="85"/>
        <v>-</v>
      </c>
      <c r="DC44" s="681"/>
      <c r="DD44" s="681"/>
      <c r="DE44" s="681"/>
      <c r="DF44" s="681"/>
      <c r="DG44" s="687">
        <f t="shared" si="86"/>
        <v>0</v>
      </c>
      <c r="DH44" s="688" t="str">
        <f t="shared" si="87"/>
        <v>-</v>
      </c>
    </row>
    <row r="45" spans="2:112">
      <c r="B45" s="184" t="s">
        <v>4852</v>
      </c>
      <c r="C45" s="286" t="s">
        <v>3577</v>
      </c>
      <c r="D45" s="213" t="s">
        <v>1022</v>
      </c>
      <c r="E45" s="528" t="s">
        <v>4853</v>
      </c>
      <c r="F45" s="528"/>
      <c r="G45" s="529"/>
      <c r="H45" s="530"/>
      <c r="I45" s="530"/>
      <c r="J45" s="91" t="s">
        <v>883</v>
      </c>
      <c r="K45" s="687">
        <f t="shared" si="44"/>
        <v>0</v>
      </c>
      <c r="L45" s="681"/>
      <c r="M45" s="687">
        <f t="shared" si="45"/>
        <v>0</v>
      </c>
      <c r="N45" s="681"/>
      <c r="O45" s="687">
        <f t="shared" si="46"/>
        <v>0</v>
      </c>
      <c r="P45" s="688" t="str">
        <f t="shared" si="47"/>
        <v>-</v>
      </c>
      <c r="Q45" s="687">
        <f t="shared" si="48"/>
        <v>0</v>
      </c>
      <c r="R45" s="681"/>
      <c r="S45" s="687">
        <f t="shared" si="49"/>
        <v>0</v>
      </c>
      <c r="T45" s="681"/>
      <c r="U45" s="687">
        <f t="shared" si="50"/>
        <v>0</v>
      </c>
      <c r="V45" s="688" t="str">
        <f t="shared" si="51"/>
        <v>-</v>
      </c>
      <c r="W45" s="681"/>
      <c r="X45" s="681"/>
      <c r="Y45" s="681"/>
      <c r="Z45" s="681"/>
      <c r="AA45" s="687">
        <f t="shared" si="52"/>
        <v>0</v>
      </c>
      <c r="AB45" s="688" t="str">
        <f t="shared" si="53"/>
        <v>-</v>
      </c>
      <c r="AC45" s="681"/>
      <c r="AD45" s="681"/>
      <c r="AE45" s="681"/>
      <c r="AF45" s="681"/>
      <c r="AG45" s="687">
        <f t="shared" si="54"/>
        <v>0</v>
      </c>
      <c r="AH45" s="688" t="str">
        <f t="shared" si="55"/>
        <v>-</v>
      </c>
      <c r="AI45" s="681"/>
      <c r="AJ45" s="681"/>
      <c r="AK45" s="681"/>
      <c r="AL45" s="681"/>
      <c r="AM45" s="687">
        <f t="shared" si="56"/>
        <v>0</v>
      </c>
      <c r="AN45" s="688" t="str">
        <f t="shared" si="57"/>
        <v>-</v>
      </c>
      <c r="AO45" s="687">
        <f t="shared" si="58"/>
        <v>0</v>
      </c>
      <c r="AP45" s="681"/>
      <c r="AQ45" s="687">
        <f t="shared" si="59"/>
        <v>0</v>
      </c>
      <c r="AR45" s="681"/>
      <c r="AS45" s="687">
        <f t="shared" si="60"/>
        <v>0</v>
      </c>
      <c r="AT45" s="688" t="str">
        <f t="shared" si="61"/>
        <v>-</v>
      </c>
      <c r="AU45" s="681"/>
      <c r="AV45" s="681"/>
      <c r="AW45" s="681"/>
      <c r="AX45" s="681"/>
      <c r="AY45" s="687">
        <f t="shared" si="62"/>
        <v>0</v>
      </c>
      <c r="AZ45" s="688" t="str">
        <f t="shared" si="63"/>
        <v>-</v>
      </c>
      <c r="BA45" s="681"/>
      <c r="BB45" s="681"/>
      <c r="BC45" s="681"/>
      <c r="BD45" s="681"/>
      <c r="BE45" s="687">
        <f t="shared" si="64"/>
        <v>0</v>
      </c>
      <c r="BF45" s="688" t="str">
        <f t="shared" si="65"/>
        <v>-</v>
      </c>
      <c r="BG45" s="681"/>
      <c r="BH45" s="681"/>
      <c r="BI45" s="681"/>
      <c r="BJ45" s="681"/>
      <c r="BK45" s="687">
        <f t="shared" si="66"/>
        <v>0</v>
      </c>
      <c r="BL45" s="688" t="str">
        <f t="shared" si="67"/>
        <v>-</v>
      </c>
      <c r="BM45" s="687">
        <f t="shared" si="68"/>
        <v>0</v>
      </c>
      <c r="BN45" s="681"/>
      <c r="BO45" s="687">
        <f t="shared" si="69"/>
        <v>0</v>
      </c>
      <c r="BP45" s="681"/>
      <c r="BQ45" s="687">
        <f t="shared" si="70"/>
        <v>0</v>
      </c>
      <c r="BR45" s="688" t="str">
        <f t="shared" si="71"/>
        <v>-</v>
      </c>
      <c r="BS45" s="681"/>
      <c r="BT45" s="681"/>
      <c r="BU45" s="681"/>
      <c r="BV45" s="681"/>
      <c r="BW45" s="687">
        <f t="shared" si="72"/>
        <v>0</v>
      </c>
      <c r="BX45" s="688" t="str">
        <f t="shared" si="73"/>
        <v>-</v>
      </c>
      <c r="BY45" s="681"/>
      <c r="BZ45" s="681"/>
      <c r="CA45" s="681"/>
      <c r="CB45" s="681"/>
      <c r="CC45" s="687">
        <f t="shared" si="74"/>
        <v>0</v>
      </c>
      <c r="CD45" s="688" t="str">
        <f t="shared" si="75"/>
        <v>-</v>
      </c>
      <c r="CE45" s="681"/>
      <c r="CF45" s="681"/>
      <c r="CG45" s="681"/>
      <c r="CH45" s="681"/>
      <c r="CI45" s="687">
        <f t="shared" si="76"/>
        <v>0</v>
      </c>
      <c r="CJ45" s="688" t="str">
        <f t="shared" si="77"/>
        <v>-</v>
      </c>
      <c r="CK45" s="687">
        <f t="shared" si="78"/>
        <v>0</v>
      </c>
      <c r="CL45" s="681"/>
      <c r="CM45" s="687">
        <f t="shared" si="79"/>
        <v>0</v>
      </c>
      <c r="CN45" s="681"/>
      <c r="CO45" s="687">
        <f t="shared" si="80"/>
        <v>0</v>
      </c>
      <c r="CP45" s="688" t="str">
        <f t="shared" si="81"/>
        <v>-</v>
      </c>
      <c r="CQ45" s="681"/>
      <c r="CR45" s="681"/>
      <c r="CS45" s="681"/>
      <c r="CT45" s="681"/>
      <c r="CU45" s="687">
        <f t="shared" si="82"/>
        <v>0</v>
      </c>
      <c r="CV45" s="688" t="str">
        <f t="shared" si="83"/>
        <v>-</v>
      </c>
      <c r="CW45" s="681"/>
      <c r="CX45" s="681"/>
      <c r="CY45" s="681"/>
      <c r="CZ45" s="681"/>
      <c r="DA45" s="687">
        <f t="shared" si="84"/>
        <v>0</v>
      </c>
      <c r="DB45" s="688" t="str">
        <f t="shared" si="85"/>
        <v>-</v>
      </c>
      <c r="DC45" s="681"/>
      <c r="DD45" s="681"/>
      <c r="DE45" s="681"/>
      <c r="DF45" s="681"/>
      <c r="DG45" s="687">
        <f t="shared" si="86"/>
        <v>0</v>
      </c>
      <c r="DH45" s="688" t="str">
        <f t="shared" si="87"/>
        <v>-</v>
      </c>
    </row>
    <row r="46" spans="2:112">
      <c r="B46" s="184" t="s">
        <v>4854</v>
      </c>
      <c r="C46" s="286" t="s">
        <v>3583</v>
      </c>
      <c r="D46" s="213" t="s">
        <v>4783</v>
      </c>
      <c r="E46" s="528" t="s">
        <v>4855</v>
      </c>
      <c r="F46" s="528"/>
      <c r="G46" s="529"/>
      <c r="H46" s="530"/>
      <c r="I46" s="530"/>
      <c r="J46" s="91" t="s">
        <v>883</v>
      </c>
      <c r="K46" s="687">
        <f t="shared" si="44"/>
        <v>0</v>
      </c>
      <c r="L46" s="681"/>
      <c r="M46" s="687">
        <f t="shared" si="45"/>
        <v>0</v>
      </c>
      <c r="N46" s="681"/>
      <c r="O46" s="687">
        <f t="shared" si="46"/>
        <v>0</v>
      </c>
      <c r="P46" s="688" t="str">
        <f t="shared" si="47"/>
        <v>-</v>
      </c>
      <c r="Q46" s="687">
        <f t="shared" si="48"/>
        <v>0</v>
      </c>
      <c r="R46" s="681"/>
      <c r="S46" s="687">
        <f t="shared" si="49"/>
        <v>0</v>
      </c>
      <c r="T46" s="681"/>
      <c r="U46" s="687">
        <f t="shared" si="50"/>
        <v>0</v>
      </c>
      <c r="V46" s="688" t="str">
        <f t="shared" si="51"/>
        <v>-</v>
      </c>
      <c r="W46" s="681"/>
      <c r="X46" s="681"/>
      <c r="Y46" s="681"/>
      <c r="Z46" s="681"/>
      <c r="AA46" s="687">
        <f t="shared" si="52"/>
        <v>0</v>
      </c>
      <c r="AB46" s="688" t="str">
        <f t="shared" si="53"/>
        <v>-</v>
      </c>
      <c r="AC46" s="681"/>
      <c r="AD46" s="681"/>
      <c r="AE46" s="681"/>
      <c r="AF46" s="681"/>
      <c r="AG46" s="687">
        <f t="shared" si="54"/>
        <v>0</v>
      </c>
      <c r="AH46" s="688" t="str">
        <f t="shared" si="55"/>
        <v>-</v>
      </c>
      <c r="AI46" s="681"/>
      <c r="AJ46" s="681"/>
      <c r="AK46" s="681"/>
      <c r="AL46" s="681"/>
      <c r="AM46" s="687">
        <f t="shared" si="56"/>
        <v>0</v>
      </c>
      <c r="AN46" s="688" t="str">
        <f t="shared" si="57"/>
        <v>-</v>
      </c>
      <c r="AO46" s="687">
        <f t="shared" si="58"/>
        <v>0</v>
      </c>
      <c r="AP46" s="681"/>
      <c r="AQ46" s="687">
        <f t="shared" si="59"/>
        <v>0</v>
      </c>
      <c r="AR46" s="681"/>
      <c r="AS46" s="687">
        <f t="shared" si="60"/>
        <v>0</v>
      </c>
      <c r="AT46" s="688" t="str">
        <f t="shared" si="61"/>
        <v>-</v>
      </c>
      <c r="AU46" s="681"/>
      <c r="AV46" s="681"/>
      <c r="AW46" s="681"/>
      <c r="AX46" s="681"/>
      <c r="AY46" s="687">
        <f t="shared" si="62"/>
        <v>0</v>
      </c>
      <c r="AZ46" s="688" t="str">
        <f t="shared" si="63"/>
        <v>-</v>
      </c>
      <c r="BA46" s="681"/>
      <c r="BB46" s="681"/>
      <c r="BC46" s="681"/>
      <c r="BD46" s="681"/>
      <c r="BE46" s="687">
        <f t="shared" si="64"/>
        <v>0</v>
      </c>
      <c r="BF46" s="688" t="str">
        <f t="shared" si="65"/>
        <v>-</v>
      </c>
      <c r="BG46" s="681"/>
      <c r="BH46" s="681"/>
      <c r="BI46" s="681"/>
      <c r="BJ46" s="681"/>
      <c r="BK46" s="687">
        <f t="shared" si="66"/>
        <v>0</v>
      </c>
      <c r="BL46" s="688" t="str">
        <f t="shared" si="67"/>
        <v>-</v>
      </c>
      <c r="BM46" s="687">
        <f t="shared" si="68"/>
        <v>0</v>
      </c>
      <c r="BN46" s="681"/>
      <c r="BO46" s="687">
        <f t="shared" si="69"/>
        <v>0</v>
      </c>
      <c r="BP46" s="681"/>
      <c r="BQ46" s="687">
        <f t="shared" si="70"/>
        <v>0</v>
      </c>
      <c r="BR46" s="688" t="str">
        <f t="shared" si="71"/>
        <v>-</v>
      </c>
      <c r="BS46" s="681"/>
      <c r="BT46" s="681"/>
      <c r="BU46" s="681"/>
      <c r="BV46" s="681"/>
      <c r="BW46" s="687">
        <f t="shared" si="72"/>
        <v>0</v>
      </c>
      <c r="BX46" s="688" t="str">
        <f t="shared" si="73"/>
        <v>-</v>
      </c>
      <c r="BY46" s="681"/>
      <c r="BZ46" s="681"/>
      <c r="CA46" s="681"/>
      <c r="CB46" s="681"/>
      <c r="CC46" s="687">
        <f t="shared" si="74"/>
        <v>0</v>
      </c>
      <c r="CD46" s="688" t="str">
        <f t="shared" si="75"/>
        <v>-</v>
      </c>
      <c r="CE46" s="681"/>
      <c r="CF46" s="681"/>
      <c r="CG46" s="681"/>
      <c r="CH46" s="681"/>
      <c r="CI46" s="687">
        <f t="shared" si="76"/>
        <v>0</v>
      </c>
      <c r="CJ46" s="688" t="str">
        <f t="shared" si="77"/>
        <v>-</v>
      </c>
      <c r="CK46" s="687">
        <f t="shared" si="78"/>
        <v>0</v>
      </c>
      <c r="CL46" s="681"/>
      <c r="CM46" s="687">
        <f t="shared" si="79"/>
        <v>0</v>
      </c>
      <c r="CN46" s="681"/>
      <c r="CO46" s="687">
        <f t="shared" si="80"/>
        <v>0</v>
      </c>
      <c r="CP46" s="688" t="str">
        <f t="shared" si="81"/>
        <v>-</v>
      </c>
      <c r="CQ46" s="681"/>
      <c r="CR46" s="681"/>
      <c r="CS46" s="681"/>
      <c r="CT46" s="681"/>
      <c r="CU46" s="687">
        <f t="shared" si="82"/>
        <v>0</v>
      </c>
      <c r="CV46" s="688" t="str">
        <f t="shared" si="83"/>
        <v>-</v>
      </c>
      <c r="CW46" s="681"/>
      <c r="CX46" s="681"/>
      <c r="CY46" s="681"/>
      <c r="CZ46" s="681"/>
      <c r="DA46" s="687">
        <f t="shared" si="84"/>
        <v>0</v>
      </c>
      <c r="DB46" s="688" t="str">
        <f t="shared" si="85"/>
        <v>-</v>
      </c>
      <c r="DC46" s="681"/>
      <c r="DD46" s="681"/>
      <c r="DE46" s="681"/>
      <c r="DF46" s="681"/>
      <c r="DG46" s="687">
        <f t="shared" si="86"/>
        <v>0</v>
      </c>
      <c r="DH46" s="688" t="str">
        <f t="shared" si="87"/>
        <v>-</v>
      </c>
    </row>
    <row r="47" spans="2:112" ht="24" customHeight="1">
      <c r="B47" s="184" t="s">
        <v>4856</v>
      </c>
      <c r="C47" s="358" t="s">
        <v>3271</v>
      </c>
      <c r="D47" s="356" t="s">
        <v>4857</v>
      </c>
      <c r="E47" s="528" t="s">
        <v>4858</v>
      </c>
      <c r="F47" s="528"/>
      <c r="G47" s="529"/>
      <c r="H47" s="530" t="s">
        <v>4859</v>
      </c>
      <c r="I47" s="530"/>
      <c r="J47" s="91" t="s">
        <v>883</v>
      </c>
      <c r="K47" s="687">
        <f t="shared" si="44"/>
        <v>0</v>
      </c>
      <c r="L47" s="681"/>
      <c r="M47" s="687">
        <f t="shared" si="45"/>
        <v>0</v>
      </c>
      <c r="N47" s="681"/>
      <c r="O47" s="687">
        <f t="shared" si="46"/>
        <v>0</v>
      </c>
      <c r="P47" s="688" t="str">
        <f t="shared" si="47"/>
        <v>-</v>
      </c>
      <c r="Q47" s="687">
        <f t="shared" si="48"/>
        <v>0</v>
      </c>
      <c r="R47" s="681"/>
      <c r="S47" s="687">
        <f t="shared" si="49"/>
        <v>0</v>
      </c>
      <c r="T47" s="681"/>
      <c r="U47" s="687">
        <f t="shared" si="50"/>
        <v>0</v>
      </c>
      <c r="V47" s="688" t="str">
        <f t="shared" si="51"/>
        <v>-</v>
      </c>
      <c r="W47" s="687">
        <f>W48+W49+W50+W51</f>
        <v>0</v>
      </c>
      <c r="X47" s="681"/>
      <c r="Y47" s="687">
        <f>Y48+Y49+Y50+Y51</f>
        <v>0</v>
      </c>
      <c r="Z47" s="681"/>
      <c r="AA47" s="687">
        <f t="shared" si="52"/>
        <v>0</v>
      </c>
      <c r="AB47" s="688" t="str">
        <f t="shared" si="53"/>
        <v>-</v>
      </c>
      <c r="AC47" s="687">
        <f>AC48+AC49+AC50+AC51</f>
        <v>0</v>
      </c>
      <c r="AD47" s="681"/>
      <c r="AE47" s="687">
        <f>AE48+AE49+AE50+AE51</f>
        <v>0</v>
      </c>
      <c r="AF47" s="681"/>
      <c r="AG47" s="687">
        <f t="shared" si="54"/>
        <v>0</v>
      </c>
      <c r="AH47" s="688" t="str">
        <f t="shared" si="55"/>
        <v>-</v>
      </c>
      <c r="AI47" s="687">
        <f>AI48+AI49+AI50+AI51</f>
        <v>0</v>
      </c>
      <c r="AJ47" s="681"/>
      <c r="AK47" s="687">
        <f>AK48+AK49+AK50+AK51</f>
        <v>0</v>
      </c>
      <c r="AL47" s="681"/>
      <c r="AM47" s="687">
        <f t="shared" si="56"/>
        <v>0</v>
      </c>
      <c r="AN47" s="688" t="str">
        <f t="shared" si="57"/>
        <v>-</v>
      </c>
      <c r="AO47" s="687">
        <f t="shared" si="58"/>
        <v>0</v>
      </c>
      <c r="AP47" s="681"/>
      <c r="AQ47" s="687">
        <f t="shared" si="59"/>
        <v>0</v>
      </c>
      <c r="AR47" s="681"/>
      <c r="AS47" s="687">
        <f t="shared" si="60"/>
        <v>0</v>
      </c>
      <c r="AT47" s="688" t="str">
        <f t="shared" si="61"/>
        <v>-</v>
      </c>
      <c r="AU47" s="687">
        <f>AU48+AU49+AU50+AU51</f>
        <v>0</v>
      </c>
      <c r="AV47" s="681"/>
      <c r="AW47" s="687">
        <f>AW48+AW49+AW50+AW51</f>
        <v>0</v>
      </c>
      <c r="AX47" s="681"/>
      <c r="AY47" s="687">
        <f t="shared" si="62"/>
        <v>0</v>
      </c>
      <c r="AZ47" s="688" t="str">
        <f t="shared" si="63"/>
        <v>-</v>
      </c>
      <c r="BA47" s="687">
        <f>BA48+BA49+BA50+BA51</f>
        <v>0</v>
      </c>
      <c r="BB47" s="681"/>
      <c r="BC47" s="687">
        <f>BC48+BC49+BC50+BC51</f>
        <v>0</v>
      </c>
      <c r="BD47" s="681"/>
      <c r="BE47" s="687">
        <f t="shared" si="64"/>
        <v>0</v>
      </c>
      <c r="BF47" s="688" t="str">
        <f t="shared" si="65"/>
        <v>-</v>
      </c>
      <c r="BG47" s="687">
        <f>BG48+BG49+BG50+BG51</f>
        <v>0</v>
      </c>
      <c r="BH47" s="681"/>
      <c r="BI47" s="687">
        <f>BI48+BI49+BI50+BI51</f>
        <v>0</v>
      </c>
      <c r="BJ47" s="681"/>
      <c r="BK47" s="687">
        <f t="shared" si="66"/>
        <v>0</v>
      </c>
      <c r="BL47" s="688" t="str">
        <f t="shared" si="67"/>
        <v>-</v>
      </c>
      <c r="BM47" s="687">
        <f t="shared" si="68"/>
        <v>0</v>
      </c>
      <c r="BN47" s="681"/>
      <c r="BO47" s="687">
        <f t="shared" si="69"/>
        <v>0</v>
      </c>
      <c r="BP47" s="681"/>
      <c r="BQ47" s="687">
        <f t="shared" si="70"/>
        <v>0</v>
      </c>
      <c r="BR47" s="688" t="str">
        <f t="shared" si="71"/>
        <v>-</v>
      </c>
      <c r="BS47" s="687">
        <f>BS48+BS49+BS50+BS51</f>
        <v>0</v>
      </c>
      <c r="BT47" s="681"/>
      <c r="BU47" s="687">
        <f>BU48+BU49+BU50+BU51</f>
        <v>0</v>
      </c>
      <c r="BV47" s="681"/>
      <c r="BW47" s="687">
        <f t="shared" si="72"/>
        <v>0</v>
      </c>
      <c r="BX47" s="688" t="str">
        <f t="shared" si="73"/>
        <v>-</v>
      </c>
      <c r="BY47" s="687">
        <f>BY48+BY49+BY50+BY51</f>
        <v>0</v>
      </c>
      <c r="BZ47" s="681"/>
      <c r="CA47" s="687">
        <f>CA48+CA49+CA50+CA51</f>
        <v>0</v>
      </c>
      <c r="CB47" s="681"/>
      <c r="CC47" s="687">
        <f t="shared" si="74"/>
        <v>0</v>
      </c>
      <c r="CD47" s="688" t="str">
        <f t="shared" si="75"/>
        <v>-</v>
      </c>
      <c r="CE47" s="687">
        <f>CE48+CE49+CE50+CE51</f>
        <v>0</v>
      </c>
      <c r="CF47" s="681"/>
      <c r="CG47" s="687">
        <f>CG48+CG49+CG50+CG51</f>
        <v>0</v>
      </c>
      <c r="CH47" s="681"/>
      <c r="CI47" s="687">
        <f t="shared" si="76"/>
        <v>0</v>
      </c>
      <c r="CJ47" s="688" t="str">
        <f t="shared" si="77"/>
        <v>-</v>
      </c>
      <c r="CK47" s="687">
        <f t="shared" si="78"/>
        <v>0</v>
      </c>
      <c r="CL47" s="681"/>
      <c r="CM47" s="687">
        <f t="shared" si="79"/>
        <v>0</v>
      </c>
      <c r="CN47" s="681"/>
      <c r="CO47" s="687">
        <f t="shared" si="80"/>
        <v>0</v>
      </c>
      <c r="CP47" s="688" t="str">
        <f t="shared" si="81"/>
        <v>-</v>
      </c>
      <c r="CQ47" s="687">
        <f>CQ48+CQ49+CQ50+CQ51</f>
        <v>0</v>
      </c>
      <c r="CR47" s="681"/>
      <c r="CS47" s="687">
        <f>CS48+CS49+CS50+CS51</f>
        <v>0</v>
      </c>
      <c r="CT47" s="681"/>
      <c r="CU47" s="687">
        <f t="shared" si="82"/>
        <v>0</v>
      </c>
      <c r="CV47" s="688" t="str">
        <f t="shared" si="83"/>
        <v>-</v>
      </c>
      <c r="CW47" s="687">
        <f>CW48+CW49+CW50+CW51</f>
        <v>0</v>
      </c>
      <c r="CX47" s="681"/>
      <c r="CY47" s="687">
        <f>CY48+CY49+CY50+CY51</f>
        <v>0</v>
      </c>
      <c r="CZ47" s="681"/>
      <c r="DA47" s="687">
        <f t="shared" si="84"/>
        <v>0</v>
      </c>
      <c r="DB47" s="688" t="str">
        <f t="shared" si="85"/>
        <v>-</v>
      </c>
      <c r="DC47" s="687">
        <f>DC48+DC49+DC50+DC51</f>
        <v>0</v>
      </c>
      <c r="DD47" s="681"/>
      <c r="DE47" s="687">
        <f>DE48+DE49+DE50+DE51</f>
        <v>0</v>
      </c>
      <c r="DF47" s="681"/>
      <c r="DG47" s="687">
        <f t="shared" si="86"/>
        <v>0</v>
      </c>
      <c r="DH47" s="688" t="str">
        <f t="shared" si="87"/>
        <v>-</v>
      </c>
    </row>
    <row r="48" spans="2:112">
      <c r="B48" s="184" t="s">
        <v>4860</v>
      </c>
      <c r="C48" s="286" t="s">
        <v>3525</v>
      </c>
      <c r="D48" s="213" t="s">
        <v>1018</v>
      </c>
      <c r="E48" s="528" t="s">
        <v>4861</v>
      </c>
      <c r="F48" s="528"/>
      <c r="G48" s="529"/>
      <c r="H48" s="530"/>
      <c r="I48" s="530"/>
      <c r="J48" s="91" t="s">
        <v>883</v>
      </c>
      <c r="K48" s="687">
        <f t="shared" si="44"/>
        <v>0</v>
      </c>
      <c r="L48" s="681"/>
      <c r="M48" s="687">
        <f t="shared" si="45"/>
        <v>0</v>
      </c>
      <c r="N48" s="681"/>
      <c r="O48" s="687">
        <f t="shared" si="46"/>
        <v>0</v>
      </c>
      <c r="P48" s="688" t="str">
        <f t="shared" si="47"/>
        <v>-</v>
      </c>
      <c r="Q48" s="687">
        <f t="shared" si="48"/>
        <v>0</v>
      </c>
      <c r="R48" s="681"/>
      <c r="S48" s="687">
        <f t="shared" si="49"/>
        <v>0</v>
      </c>
      <c r="T48" s="681"/>
      <c r="U48" s="687">
        <f t="shared" si="50"/>
        <v>0</v>
      </c>
      <c r="V48" s="688" t="str">
        <f t="shared" si="51"/>
        <v>-</v>
      </c>
      <c r="W48" s="681"/>
      <c r="X48" s="681"/>
      <c r="Y48" s="681"/>
      <c r="Z48" s="681"/>
      <c r="AA48" s="687">
        <f t="shared" si="52"/>
        <v>0</v>
      </c>
      <c r="AB48" s="688" t="str">
        <f t="shared" si="53"/>
        <v>-</v>
      </c>
      <c r="AC48" s="681"/>
      <c r="AD48" s="681"/>
      <c r="AE48" s="681"/>
      <c r="AF48" s="681"/>
      <c r="AG48" s="687">
        <f t="shared" si="54"/>
        <v>0</v>
      </c>
      <c r="AH48" s="688" t="str">
        <f t="shared" si="55"/>
        <v>-</v>
      </c>
      <c r="AI48" s="681"/>
      <c r="AJ48" s="681"/>
      <c r="AK48" s="681"/>
      <c r="AL48" s="681"/>
      <c r="AM48" s="687">
        <f t="shared" si="56"/>
        <v>0</v>
      </c>
      <c r="AN48" s="688" t="str">
        <f t="shared" si="57"/>
        <v>-</v>
      </c>
      <c r="AO48" s="687">
        <f t="shared" si="58"/>
        <v>0</v>
      </c>
      <c r="AP48" s="681"/>
      <c r="AQ48" s="687">
        <f t="shared" si="59"/>
        <v>0</v>
      </c>
      <c r="AR48" s="681"/>
      <c r="AS48" s="687">
        <f t="shared" si="60"/>
        <v>0</v>
      </c>
      <c r="AT48" s="688" t="str">
        <f t="shared" si="61"/>
        <v>-</v>
      </c>
      <c r="AU48" s="681"/>
      <c r="AV48" s="681"/>
      <c r="AW48" s="681"/>
      <c r="AX48" s="681"/>
      <c r="AY48" s="687">
        <f t="shared" si="62"/>
        <v>0</v>
      </c>
      <c r="AZ48" s="688" t="str">
        <f t="shared" si="63"/>
        <v>-</v>
      </c>
      <c r="BA48" s="681"/>
      <c r="BB48" s="681"/>
      <c r="BC48" s="681"/>
      <c r="BD48" s="681"/>
      <c r="BE48" s="687">
        <f t="shared" si="64"/>
        <v>0</v>
      </c>
      <c r="BF48" s="688" t="str">
        <f t="shared" si="65"/>
        <v>-</v>
      </c>
      <c r="BG48" s="681"/>
      <c r="BH48" s="681"/>
      <c r="BI48" s="681"/>
      <c r="BJ48" s="681"/>
      <c r="BK48" s="687">
        <f t="shared" si="66"/>
        <v>0</v>
      </c>
      <c r="BL48" s="688" t="str">
        <f t="shared" si="67"/>
        <v>-</v>
      </c>
      <c r="BM48" s="687">
        <f t="shared" si="68"/>
        <v>0</v>
      </c>
      <c r="BN48" s="681"/>
      <c r="BO48" s="687">
        <f t="shared" si="69"/>
        <v>0</v>
      </c>
      <c r="BP48" s="681"/>
      <c r="BQ48" s="687">
        <f t="shared" si="70"/>
        <v>0</v>
      </c>
      <c r="BR48" s="688" t="str">
        <f t="shared" si="71"/>
        <v>-</v>
      </c>
      <c r="BS48" s="681"/>
      <c r="BT48" s="681"/>
      <c r="BU48" s="681"/>
      <c r="BV48" s="681"/>
      <c r="BW48" s="687">
        <f t="shared" si="72"/>
        <v>0</v>
      </c>
      <c r="BX48" s="688" t="str">
        <f t="shared" si="73"/>
        <v>-</v>
      </c>
      <c r="BY48" s="681"/>
      <c r="BZ48" s="681"/>
      <c r="CA48" s="681"/>
      <c r="CB48" s="681"/>
      <c r="CC48" s="687">
        <f t="shared" si="74"/>
        <v>0</v>
      </c>
      <c r="CD48" s="688" t="str">
        <f t="shared" si="75"/>
        <v>-</v>
      </c>
      <c r="CE48" s="681"/>
      <c r="CF48" s="681"/>
      <c r="CG48" s="681"/>
      <c r="CH48" s="681"/>
      <c r="CI48" s="687">
        <f t="shared" si="76"/>
        <v>0</v>
      </c>
      <c r="CJ48" s="688" t="str">
        <f t="shared" si="77"/>
        <v>-</v>
      </c>
      <c r="CK48" s="687">
        <f t="shared" si="78"/>
        <v>0</v>
      </c>
      <c r="CL48" s="681"/>
      <c r="CM48" s="687">
        <f t="shared" si="79"/>
        <v>0</v>
      </c>
      <c r="CN48" s="681"/>
      <c r="CO48" s="687">
        <f t="shared" si="80"/>
        <v>0</v>
      </c>
      <c r="CP48" s="688" t="str">
        <f t="shared" si="81"/>
        <v>-</v>
      </c>
      <c r="CQ48" s="681"/>
      <c r="CR48" s="681"/>
      <c r="CS48" s="681"/>
      <c r="CT48" s="681"/>
      <c r="CU48" s="687">
        <f t="shared" si="82"/>
        <v>0</v>
      </c>
      <c r="CV48" s="688" t="str">
        <f t="shared" si="83"/>
        <v>-</v>
      </c>
      <c r="CW48" s="681"/>
      <c r="CX48" s="681"/>
      <c r="CY48" s="681"/>
      <c r="CZ48" s="681"/>
      <c r="DA48" s="687">
        <f t="shared" si="84"/>
        <v>0</v>
      </c>
      <c r="DB48" s="688" t="str">
        <f t="shared" si="85"/>
        <v>-</v>
      </c>
      <c r="DC48" s="681"/>
      <c r="DD48" s="681"/>
      <c r="DE48" s="681"/>
      <c r="DF48" s="681"/>
      <c r="DG48" s="687">
        <f t="shared" si="86"/>
        <v>0</v>
      </c>
      <c r="DH48" s="688" t="str">
        <f t="shared" si="87"/>
        <v>-</v>
      </c>
    </row>
    <row r="49" spans="2:112">
      <c r="B49" s="184" t="s">
        <v>4862</v>
      </c>
      <c r="C49" s="286" t="s">
        <v>3530</v>
      </c>
      <c r="D49" s="213" t="s">
        <v>1020</v>
      </c>
      <c r="E49" s="528" t="s">
        <v>4863</v>
      </c>
      <c r="F49" s="528"/>
      <c r="G49" s="529"/>
      <c r="H49" s="530"/>
      <c r="I49" s="530"/>
      <c r="J49" s="91" t="s">
        <v>883</v>
      </c>
      <c r="K49" s="687">
        <f t="shared" si="44"/>
        <v>0</v>
      </c>
      <c r="L49" s="681"/>
      <c r="M49" s="687">
        <f t="shared" si="45"/>
        <v>0</v>
      </c>
      <c r="N49" s="681"/>
      <c r="O49" s="687">
        <f t="shared" si="46"/>
        <v>0</v>
      </c>
      <c r="P49" s="688" t="str">
        <f t="shared" si="47"/>
        <v>-</v>
      </c>
      <c r="Q49" s="687">
        <f t="shared" si="48"/>
        <v>0</v>
      </c>
      <c r="R49" s="681"/>
      <c r="S49" s="687">
        <f t="shared" si="49"/>
        <v>0</v>
      </c>
      <c r="T49" s="681"/>
      <c r="U49" s="687">
        <f t="shared" si="50"/>
        <v>0</v>
      </c>
      <c r="V49" s="688" t="str">
        <f t="shared" si="51"/>
        <v>-</v>
      </c>
      <c r="W49" s="681"/>
      <c r="X49" s="681"/>
      <c r="Y49" s="681"/>
      <c r="Z49" s="681"/>
      <c r="AA49" s="687">
        <f t="shared" si="52"/>
        <v>0</v>
      </c>
      <c r="AB49" s="688" t="str">
        <f t="shared" si="53"/>
        <v>-</v>
      </c>
      <c r="AC49" s="681"/>
      <c r="AD49" s="681"/>
      <c r="AE49" s="681"/>
      <c r="AF49" s="681"/>
      <c r="AG49" s="687">
        <f t="shared" si="54"/>
        <v>0</v>
      </c>
      <c r="AH49" s="688" t="str">
        <f t="shared" si="55"/>
        <v>-</v>
      </c>
      <c r="AI49" s="681"/>
      <c r="AJ49" s="681"/>
      <c r="AK49" s="681"/>
      <c r="AL49" s="681"/>
      <c r="AM49" s="687">
        <f t="shared" si="56"/>
        <v>0</v>
      </c>
      <c r="AN49" s="688" t="str">
        <f t="shared" si="57"/>
        <v>-</v>
      </c>
      <c r="AO49" s="687">
        <f t="shared" si="58"/>
        <v>0</v>
      </c>
      <c r="AP49" s="681"/>
      <c r="AQ49" s="687">
        <f t="shared" si="59"/>
        <v>0</v>
      </c>
      <c r="AR49" s="681"/>
      <c r="AS49" s="687">
        <f t="shared" si="60"/>
        <v>0</v>
      </c>
      <c r="AT49" s="688" t="str">
        <f t="shared" si="61"/>
        <v>-</v>
      </c>
      <c r="AU49" s="681"/>
      <c r="AV49" s="681"/>
      <c r="AW49" s="681"/>
      <c r="AX49" s="681"/>
      <c r="AY49" s="687">
        <f t="shared" si="62"/>
        <v>0</v>
      </c>
      <c r="AZ49" s="688" t="str">
        <f t="shared" si="63"/>
        <v>-</v>
      </c>
      <c r="BA49" s="681"/>
      <c r="BB49" s="681"/>
      <c r="BC49" s="681"/>
      <c r="BD49" s="681"/>
      <c r="BE49" s="687">
        <f t="shared" si="64"/>
        <v>0</v>
      </c>
      <c r="BF49" s="688" t="str">
        <f t="shared" si="65"/>
        <v>-</v>
      </c>
      <c r="BG49" s="681"/>
      <c r="BH49" s="681"/>
      <c r="BI49" s="681"/>
      <c r="BJ49" s="681"/>
      <c r="BK49" s="687">
        <f t="shared" si="66"/>
        <v>0</v>
      </c>
      <c r="BL49" s="688" t="str">
        <f t="shared" si="67"/>
        <v>-</v>
      </c>
      <c r="BM49" s="687">
        <f t="shared" si="68"/>
        <v>0</v>
      </c>
      <c r="BN49" s="681"/>
      <c r="BO49" s="687">
        <f t="shared" si="69"/>
        <v>0</v>
      </c>
      <c r="BP49" s="681"/>
      <c r="BQ49" s="687">
        <f t="shared" si="70"/>
        <v>0</v>
      </c>
      <c r="BR49" s="688" t="str">
        <f t="shared" si="71"/>
        <v>-</v>
      </c>
      <c r="BS49" s="681"/>
      <c r="BT49" s="681"/>
      <c r="BU49" s="681"/>
      <c r="BV49" s="681"/>
      <c r="BW49" s="687">
        <f t="shared" si="72"/>
        <v>0</v>
      </c>
      <c r="BX49" s="688" t="str">
        <f t="shared" si="73"/>
        <v>-</v>
      </c>
      <c r="BY49" s="681"/>
      <c r="BZ49" s="681"/>
      <c r="CA49" s="681"/>
      <c r="CB49" s="681"/>
      <c r="CC49" s="687">
        <f t="shared" si="74"/>
        <v>0</v>
      </c>
      <c r="CD49" s="688" t="str">
        <f t="shared" si="75"/>
        <v>-</v>
      </c>
      <c r="CE49" s="681"/>
      <c r="CF49" s="681"/>
      <c r="CG49" s="681"/>
      <c r="CH49" s="681"/>
      <c r="CI49" s="687">
        <f t="shared" si="76"/>
        <v>0</v>
      </c>
      <c r="CJ49" s="688" t="str">
        <f t="shared" si="77"/>
        <v>-</v>
      </c>
      <c r="CK49" s="687">
        <f t="shared" si="78"/>
        <v>0</v>
      </c>
      <c r="CL49" s="681"/>
      <c r="CM49" s="687">
        <f t="shared" si="79"/>
        <v>0</v>
      </c>
      <c r="CN49" s="681"/>
      <c r="CO49" s="687">
        <f t="shared" si="80"/>
        <v>0</v>
      </c>
      <c r="CP49" s="688" t="str">
        <f t="shared" si="81"/>
        <v>-</v>
      </c>
      <c r="CQ49" s="681"/>
      <c r="CR49" s="681"/>
      <c r="CS49" s="681"/>
      <c r="CT49" s="681"/>
      <c r="CU49" s="687">
        <f t="shared" si="82"/>
        <v>0</v>
      </c>
      <c r="CV49" s="688" t="str">
        <f t="shared" si="83"/>
        <v>-</v>
      </c>
      <c r="CW49" s="681"/>
      <c r="CX49" s="681"/>
      <c r="CY49" s="681"/>
      <c r="CZ49" s="681"/>
      <c r="DA49" s="687">
        <f t="shared" si="84"/>
        <v>0</v>
      </c>
      <c r="DB49" s="688" t="str">
        <f t="shared" si="85"/>
        <v>-</v>
      </c>
      <c r="DC49" s="681"/>
      <c r="DD49" s="681"/>
      <c r="DE49" s="681"/>
      <c r="DF49" s="681"/>
      <c r="DG49" s="687">
        <f t="shared" si="86"/>
        <v>0</v>
      </c>
      <c r="DH49" s="688" t="str">
        <f t="shared" si="87"/>
        <v>-</v>
      </c>
    </row>
    <row r="50" spans="2:112">
      <c r="B50" s="184" t="s">
        <v>4864</v>
      </c>
      <c r="C50" s="286" t="s">
        <v>3534</v>
      </c>
      <c r="D50" s="213" t="s">
        <v>1022</v>
      </c>
      <c r="E50" s="528" t="s">
        <v>4865</v>
      </c>
      <c r="F50" s="528"/>
      <c r="G50" s="529"/>
      <c r="H50" s="530"/>
      <c r="I50" s="530"/>
      <c r="J50" s="91" t="s">
        <v>883</v>
      </c>
      <c r="K50" s="687">
        <f t="shared" si="44"/>
        <v>0</v>
      </c>
      <c r="L50" s="681"/>
      <c r="M50" s="687">
        <f t="shared" si="45"/>
        <v>0</v>
      </c>
      <c r="N50" s="681"/>
      <c r="O50" s="687">
        <f t="shared" si="46"/>
        <v>0</v>
      </c>
      <c r="P50" s="688" t="str">
        <f t="shared" si="47"/>
        <v>-</v>
      </c>
      <c r="Q50" s="687">
        <f t="shared" si="48"/>
        <v>0</v>
      </c>
      <c r="R50" s="681"/>
      <c r="S50" s="687">
        <f t="shared" si="49"/>
        <v>0</v>
      </c>
      <c r="T50" s="681"/>
      <c r="U50" s="687">
        <f t="shared" si="50"/>
        <v>0</v>
      </c>
      <c r="V50" s="688" t="str">
        <f t="shared" si="51"/>
        <v>-</v>
      </c>
      <c r="W50" s="681"/>
      <c r="X50" s="681"/>
      <c r="Y50" s="681"/>
      <c r="Z50" s="681"/>
      <c r="AA50" s="687">
        <f t="shared" si="52"/>
        <v>0</v>
      </c>
      <c r="AB50" s="688" t="str">
        <f t="shared" si="53"/>
        <v>-</v>
      </c>
      <c r="AC50" s="681"/>
      <c r="AD50" s="681"/>
      <c r="AE50" s="681"/>
      <c r="AF50" s="681"/>
      <c r="AG50" s="687">
        <f t="shared" si="54"/>
        <v>0</v>
      </c>
      <c r="AH50" s="688" t="str">
        <f t="shared" si="55"/>
        <v>-</v>
      </c>
      <c r="AI50" s="681"/>
      <c r="AJ50" s="681"/>
      <c r="AK50" s="681"/>
      <c r="AL50" s="681"/>
      <c r="AM50" s="687">
        <f t="shared" si="56"/>
        <v>0</v>
      </c>
      <c r="AN50" s="688" t="str">
        <f t="shared" si="57"/>
        <v>-</v>
      </c>
      <c r="AO50" s="687">
        <f t="shared" si="58"/>
        <v>0</v>
      </c>
      <c r="AP50" s="681"/>
      <c r="AQ50" s="687">
        <f t="shared" si="59"/>
        <v>0</v>
      </c>
      <c r="AR50" s="681"/>
      <c r="AS50" s="687">
        <f t="shared" si="60"/>
        <v>0</v>
      </c>
      <c r="AT50" s="688" t="str">
        <f t="shared" si="61"/>
        <v>-</v>
      </c>
      <c r="AU50" s="681"/>
      <c r="AV50" s="681"/>
      <c r="AW50" s="681"/>
      <c r="AX50" s="681"/>
      <c r="AY50" s="687">
        <f t="shared" si="62"/>
        <v>0</v>
      </c>
      <c r="AZ50" s="688" t="str">
        <f t="shared" si="63"/>
        <v>-</v>
      </c>
      <c r="BA50" s="681"/>
      <c r="BB50" s="681"/>
      <c r="BC50" s="681"/>
      <c r="BD50" s="681"/>
      <c r="BE50" s="687">
        <f t="shared" si="64"/>
        <v>0</v>
      </c>
      <c r="BF50" s="688" t="str">
        <f t="shared" si="65"/>
        <v>-</v>
      </c>
      <c r="BG50" s="681"/>
      <c r="BH50" s="681"/>
      <c r="BI50" s="681"/>
      <c r="BJ50" s="681"/>
      <c r="BK50" s="687">
        <f t="shared" si="66"/>
        <v>0</v>
      </c>
      <c r="BL50" s="688" t="str">
        <f t="shared" si="67"/>
        <v>-</v>
      </c>
      <c r="BM50" s="687">
        <f t="shared" si="68"/>
        <v>0</v>
      </c>
      <c r="BN50" s="681"/>
      <c r="BO50" s="687">
        <f t="shared" si="69"/>
        <v>0</v>
      </c>
      <c r="BP50" s="681"/>
      <c r="BQ50" s="687">
        <f t="shared" si="70"/>
        <v>0</v>
      </c>
      <c r="BR50" s="688" t="str">
        <f t="shared" si="71"/>
        <v>-</v>
      </c>
      <c r="BS50" s="681"/>
      <c r="BT50" s="681"/>
      <c r="BU50" s="681"/>
      <c r="BV50" s="681"/>
      <c r="BW50" s="687">
        <f t="shared" si="72"/>
        <v>0</v>
      </c>
      <c r="BX50" s="688" t="str">
        <f t="shared" si="73"/>
        <v>-</v>
      </c>
      <c r="BY50" s="681"/>
      <c r="BZ50" s="681"/>
      <c r="CA50" s="681"/>
      <c r="CB50" s="681"/>
      <c r="CC50" s="687">
        <f t="shared" si="74"/>
        <v>0</v>
      </c>
      <c r="CD50" s="688" t="str">
        <f t="shared" si="75"/>
        <v>-</v>
      </c>
      <c r="CE50" s="681"/>
      <c r="CF50" s="681"/>
      <c r="CG50" s="681"/>
      <c r="CH50" s="681"/>
      <c r="CI50" s="687">
        <f t="shared" si="76"/>
        <v>0</v>
      </c>
      <c r="CJ50" s="688" t="str">
        <f t="shared" si="77"/>
        <v>-</v>
      </c>
      <c r="CK50" s="687">
        <f t="shared" si="78"/>
        <v>0</v>
      </c>
      <c r="CL50" s="681"/>
      <c r="CM50" s="687">
        <f t="shared" si="79"/>
        <v>0</v>
      </c>
      <c r="CN50" s="681"/>
      <c r="CO50" s="687">
        <f t="shared" si="80"/>
        <v>0</v>
      </c>
      <c r="CP50" s="688" t="str">
        <f t="shared" si="81"/>
        <v>-</v>
      </c>
      <c r="CQ50" s="681"/>
      <c r="CR50" s="681"/>
      <c r="CS50" s="681"/>
      <c r="CT50" s="681"/>
      <c r="CU50" s="687">
        <f t="shared" si="82"/>
        <v>0</v>
      </c>
      <c r="CV50" s="688" t="str">
        <f t="shared" si="83"/>
        <v>-</v>
      </c>
      <c r="CW50" s="681"/>
      <c r="CX50" s="681"/>
      <c r="CY50" s="681"/>
      <c r="CZ50" s="681"/>
      <c r="DA50" s="687">
        <f t="shared" si="84"/>
        <v>0</v>
      </c>
      <c r="DB50" s="688" t="str">
        <f t="shared" si="85"/>
        <v>-</v>
      </c>
      <c r="DC50" s="681"/>
      <c r="DD50" s="681"/>
      <c r="DE50" s="681"/>
      <c r="DF50" s="681"/>
      <c r="DG50" s="687">
        <f t="shared" si="86"/>
        <v>0</v>
      </c>
      <c r="DH50" s="688" t="str">
        <f t="shared" si="87"/>
        <v>-</v>
      </c>
    </row>
    <row r="51" spans="2:112">
      <c r="B51" s="184" t="s">
        <v>4866</v>
      </c>
      <c r="C51" s="286" t="s">
        <v>3537</v>
      </c>
      <c r="D51" s="213" t="s">
        <v>4783</v>
      </c>
      <c r="E51" s="528" t="s">
        <v>4867</v>
      </c>
      <c r="F51" s="528"/>
      <c r="G51" s="529"/>
      <c r="H51" s="530"/>
      <c r="I51" s="530"/>
      <c r="J51" s="91" t="s">
        <v>883</v>
      </c>
      <c r="K51" s="687">
        <f t="shared" si="44"/>
        <v>0</v>
      </c>
      <c r="L51" s="681"/>
      <c r="M51" s="687">
        <f t="shared" si="45"/>
        <v>0</v>
      </c>
      <c r="N51" s="681"/>
      <c r="O51" s="687">
        <f t="shared" si="46"/>
        <v>0</v>
      </c>
      <c r="P51" s="688" t="str">
        <f t="shared" si="47"/>
        <v>-</v>
      </c>
      <c r="Q51" s="687">
        <f t="shared" si="48"/>
        <v>0</v>
      </c>
      <c r="R51" s="681"/>
      <c r="S51" s="687">
        <f t="shared" si="49"/>
        <v>0</v>
      </c>
      <c r="T51" s="681"/>
      <c r="U51" s="687">
        <f t="shared" si="50"/>
        <v>0</v>
      </c>
      <c r="V51" s="688" t="str">
        <f t="shared" si="51"/>
        <v>-</v>
      </c>
      <c r="W51" s="681"/>
      <c r="X51" s="681"/>
      <c r="Y51" s="681"/>
      <c r="Z51" s="681"/>
      <c r="AA51" s="687">
        <f t="shared" si="52"/>
        <v>0</v>
      </c>
      <c r="AB51" s="688" t="str">
        <f t="shared" si="53"/>
        <v>-</v>
      </c>
      <c r="AC51" s="681"/>
      <c r="AD51" s="681"/>
      <c r="AE51" s="681"/>
      <c r="AF51" s="681"/>
      <c r="AG51" s="687">
        <f t="shared" si="54"/>
        <v>0</v>
      </c>
      <c r="AH51" s="688" t="str">
        <f t="shared" si="55"/>
        <v>-</v>
      </c>
      <c r="AI51" s="681"/>
      <c r="AJ51" s="681"/>
      <c r="AK51" s="681"/>
      <c r="AL51" s="681"/>
      <c r="AM51" s="687">
        <f t="shared" si="56"/>
        <v>0</v>
      </c>
      <c r="AN51" s="688" t="str">
        <f t="shared" si="57"/>
        <v>-</v>
      </c>
      <c r="AO51" s="687">
        <f t="shared" si="58"/>
        <v>0</v>
      </c>
      <c r="AP51" s="681"/>
      <c r="AQ51" s="687">
        <f t="shared" si="59"/>
        <v>0</v>
      </c>
      <c r="AR51" s="681"/>
      <c r="AS51" s="687">
        <f t="shared" si="60"/>
        <v>0</v>
      </c>
      <c r="AT51" s="688" t="str">
        <f t="shared" si="61"/>
        <v>-</v>
      </c>
      <c r="AU51" s="681"/>
      <c r="AV51" s="681"/>
      <c r="AW51" s="681"/>
      <c r="AX51" s="681"/>
      <c r="AY51" s="687">
        <f t="shared" si="62"/>
        <v>0</v>
      </c>
      <c r="AZ51" s="688" t="str">
        <f t="shared" si="63"/>
        <v>-</v>
      </c>
      <c r="BA51" s="681"/>
      <c r="BB51" s="681"/>
      <c r="BC51" s="681"/>
      <c r="BD51" s="681"/>
      <c r="BE51" s="687">
        <f t="shared" si="64"/>
        <v>0</v>
      </c>
      <c r="BF51" s="688" t="str">
        <f t="shared" si="65"/>
        <v>-</v>
      </c>
      <c r="BG51" s="681"/>
      <c r="BH51" s="681"/>
      <c r="BI51" s="681"/>
      <c r="BJ51" s="681"/>
      <c r="BK51" s="687">
        <f t="shared" si="66"/>
        <v>0</v>
      </c>
      <c r="BL51" s="688" t="str">
        <f t="shared" si="67"/>
        <v>-</v>
      </c>
      <c r="BM51" s="687">
        <f t="shared" si="68"/>
        <v>0</v>
      </c>
      <c r="BN51" s="681"/>
      <c r="BO51" s="687">
        <f t="shared" si="69"/>
        <v>0</v>
      </c>
      <c r="BP51" s="681"/>
      <c r="BQ51" s="687">
        <f t="shared" si="70"/>
        <v>0</v>
      </c>
      <c r="BR51" s="688" t="str">
        <f t="shared" si="71"/>
        <v>-</v>
      </c>
      <c r="BS51" s="681"/>
      <c r="BT51" s="681"/>
      <c r="BU51" s="681"/>
      <c r="BV51" s="681"/>
      <c r="BW51" s="687">
        <f t="shared" si="72"/>
        <v>0</v>
      </c>
      <c r="BX51" s="688" t="str">
        <f t="shared" si="73"/>
        <v>-</v>
      </c>
      <c r="BY51" s="681"/>
      <c r="BZ51" s="681"/>
      <c r="CA51" s="681"/>
      <c r="CB51" s="681"/>
      <c r="CC51" s="687">
        <f t="shared" si="74"/>
        <v>0</v>
      </c>
      <c r="CD51" s="688" t="str">
        <f t="shared" si="75"/>
        <v>-</v>
      </c>
      <c r="CE51" s="681"/>
      <c r="CF51" s="681"/>
      <c r="CG51" s="681"/>
      <c r="CH51" s="681"/>
      <c r="CI51" s="687">
        <f t="shared" si="76"/>
        <v>0</v>
      </c>
      <c r="CJ51" s="688" t="str">
        <f t="shared" si="77"/>
        <v>-</v>
      </c>
      <c r="CK51" s="687">
        <f t="shared" si="78"/>
        <v>0</v>
      </c>
      <c r="CL51" s="681"/>
      <c r="CM51" s="687">
        <f t="shared" si="79"/>
        <v>0</v>
      </c>
      <c r="CN51" s="681"/>
      <c r="CO51" s="687">
        <f t="shared" si="80"/>
        <v>0</v>
      </c>
      <c r="CP51" s="688" t="str">
        <f t="shared" si="81"/>
        <v>-</v>
      </c>
      <c r="CQ51" s="681"/>
      <c r="CR51" s="681"/>
      <c r="CS51" s="681"/>
      <c r="CT51" s="681"/>
      <c r="CU51" s="687">
        <f t="shared" si="82"/>
        <v>0</v>
      </c>
      <c r="CV51" s="688" t="str">
        <f t="shared" si="83"/>
        <v>-</v>
      </c>
      <c r="CW51" s="681"/>
      <c r="CX51" s="681"/>
      <c r="CY51" s="681"/>
      <c r="CZ51" s="681"/>
      <c r="DA51" s="687">
        <f t="shared" si="84"/>
        <v>0</v>
      </c>
      <c r="DB51" s="688" t="str">
        <f t="shared" si="85"/>
        <v>-</v>
      </c>
      <c r="DC51" s="681"/>
      <c r="DD51" s="681"/>
      <c r="DE51" s="681"/>
      <c r="DF51" s="681"/>
      <c r="DG51" s="687">
        <f t="shared" si="86"/>
        <v>0</v>
      </c>
      <c r="DH51" s="688" t="str">
        <f t="shared" si="87"/>
        <v>-</v>
      </c>
    </row>
    <row r="52" spans="2:112" ht="24" customHeight="1">
      <c r="B52" s="184" t="s">
        <v>4868</v>
      </c>
      <c r="C52" s="358" t="s">
        <v>3278</v>
      </c>
      <c r="D52" s="356" t="s">
        <v>4869</v>
      </c>
      <c r="E52" s="528" t="s">
        <v>4870</v>
      </c>
      <c r="F52" s="528"/>
      <c r="G52" s="529"/>
      <c r="H52" s="530" t="s">
        <v>4871</v>
      </c>
      <c r="I52" s="530"/>
      <c r="J52" s="91" t="s">
        <v>883</v>
      </c>
      <c r="K52" s="687">
        <f t="shared" si="44"/>
        <v>0</v>
      </c>
      <c r="L52" s="681"/>
      <c r="M52" s="687">
        <f t="shared" si="45"/>
        <v>0</v>
      </c>
      <c r="N52" s="681"/>
      <c r="O52" s="687">
        <f t="shared" si="46"/>
        <v>0</v>
      </c>
      <c r="P52" s="688" t="str">
        <f t="shared" si="47"/>
        <v>-</v>
      </c>
      <c r="Q52" s="687">
        <f t="shared" si="48"/>
        <v>0</v>
      </c>
      <c r="R52" s="681"/>
      <c r="S52" s="687">
        <f t="shared" si="49"/>
        <v>0</v>
      </c>
      <c r="T52" s="681"/>
      <c r="U52" s="687">
        <f t="shared" si="50"/>
        <v>0</v>
      </c>
      <c r="V52" s="688" t="str">
        <f t="shared" si="51"/>
        <v>-</v>
      </c>
      <c r="W52" s="687">
        <f>W53+W54+W55+W56</f>
        <v>0</v>
      </c>
      <c r="X52" s="681"/>
      <c r="Y52" s="687">
        <f>Y53+Y54+Y55+Y56</f>
        <v>0</v>
      </c>
      <c r="Z52" s="681"/>
      <c r="AA52" s="687">
        <f t="shared" si="52"/>
        <v>0</v>
      </c>
      <c r="AB52" s="688" t="str">
        <f t="shared" si="53"/>
        <v>-</v>
      </c>
      <c r="AC52" s="687">
        <f>AC53+AC54+AC55+AC56</f>
        <v>0</v>
      </c>
      <c r="AD52" s="681"/>
      <c r="AE52" s="687">
        <f>AE53+AE54+AE55+AE56</f>
        <v>0</v>
      </c>
      <c r="AF52" s="681"/>
      <c r="AG52" s="687">
        <f t="shared" si="54"/>
        <v>0</v>
      </c>
      <c r="AH52" s="688" t="str">
        <f t="shared" si="55"/>
        <v>-</v>
      </c>
      <c r="AI52" s="687">
        <f>AI53+AI54+AI55+AI56</f>
        <v>0</v>
      </c>
      <c r="AJ52" s="681"/>
      <c r="AK52" s="687">
        <f>AK53+AK54+AK55+AK56</f>
        <v>0</v>
      </c>
      <c r="AL52" s="681"/>
      <c r="AM52" s="687">
        <f t="shared" si="56"/>
        <v>0</v>
      </c>
      <c r="AN52" s="688" t="str">
        <f t="shared" si="57"/>
        <v>-</v>
      </c>
      <c r="AO52" s="687">
        <f t="shared" si="58"/>
        <v>0</v>
      </c>
      <c r="AP52" s="681"/>
      <c r="AQ52" s="687">
        <f t="shared" si="59"/>
        <v>0</v>
      </c>
      <c r="AR52" s="681"/>
      <c r="AS52" s="687">
        <f t="shared" si="60"/>
        <v>0</v>
      </c>
      <c r="AT52" s="688" t="str">
        <f t="shared" si="61"/>
        <v>-</v>
      </c>
      <c r="AU52" s="687">
        <f>AU53+AU54+AU55+AU56</f>
        <v>0</v>
      </c>
      <c r="AV52" s="681"/>
      <c r="AW52" s="687">
        <f>AW53+AW54+AW55+AW56</f>
        <v>0</v>
      </c>
      <c r="AX52" s="681"/>
      <c r="AY52" s="687">
        <f t="shared" si="62"/>
        <v>0</v>
      </c>
      <c r="AZ52" s="688" t="str">
        <f t="shared" si="63"/>
        <v>-</v>
      </c>
      <c r="BA52" s="687">
        <f>BA53+BA54+BA55+BA56</f>
        <v>0</v>
      </c>
      <c r="BB52" s="681"/>
      <c r="BC52" s="687">
        <f>BC53+BC54+BC55+BC56</f>
        <v>0</v>
      </c>
      <c r="BD52" s="681"/>
      <c r="BE52" s="687">
        <f t="shared" si="64"/>
        <v>0</v>
      </c>
      <c r="BF52" s="688" t="str">
        <f t="shared" si="65"/>
        <v>-</v>
      </c>
      <c r="BG52" s="687">
        <f>BG53+BG54+BG55+BG56</f>
        <v>0</v>
      </c>
      <c r="BH52" s="681"/>
      <c r="BI52" s="687">
        <f>BI53+BI54+BI55+BI56</f>
        <v>0</v>
      </c>
      <c r="BJ52" s="681"/>
      <c r="BK52" s="687">
        <f t="shared" si="66"/>
        <v>0</v>
      </c>
      <c r="BL52" s="688" t="str">
        <f t="shared" si="67"/>
        <v>-</v>
      </c>
      <c r="BM52" s="687">
        <f t="shared" si="68"/>
        <v>0</v>
      </c>
      <c r="BN52" s="681"/>
      <c r="BO52" s="687">
        <f t="shared" si="69"/>
        <v>0</v>
      </c>
      <c r="BP52" s="681"/>
      <c r="BQ52" s="687">
        <f t="shared" si="70"/>
        <v>0</v>
      </c>
      <c r="BR52" s="688" t="str">
        <f t="shared" si="71"/>
        <v>-</v>
      </c>
      <c r="BS52" s="687">
        <f>BS53+BS54+BS55+BS56</f>
        <v>0</v>
      </c>
      <c r="BT52" s="681"/>
      <c r="BU52" s="687">
        <f>BU53+BU54+BU55+BU56</f>
        <v>0</v>
      </c>
      <c r="BV52" s="681"/>
      <c r="BW52" s="687">
        <f t="shared" si="72"/>
        <v>0</v>
      </c>
      <c r="BX52" s="688" t="str">
        <f t="shared" si="73"/>
        <v>-</v>
      </c>
      <c r="BY52" s="687">
        <f>BY53+BY54+BY55+BY56</f>
        <v>0</v>
      </c>
      <c r="BZ52" s="681"/>
      <c r="CA52" s="687">
        <f>CA53+CA54+CA55+CA56</f>
        <v>0</v>
      </c>
      <c r="CB52" s="681"/>
      <c r="CC52" s="687">
        <f t="shared" si="74"/>
        <v>0</v>
      </c>
      <c r="CD52" s="688" t="str">
        <f t="shared" si="75"/>
        <v>-</v>
      </c>
      <c r="CE52" s="687">
        <f>CE53+CE54+CE55+CE56</f>
        <v>0</v>
      </c>
      <c r="CF52" s="681"/>
      <c r="CG52" s="687">
        <f>CG53+CG54+CG55+CG56</f>
        <v>0</v>
      </c>
      <c r="CH52" s="681"/>
      <c r="CI52" s="687">
        <f t="shared" si="76"/>
        <v>0</v>
      </c>
      <c r="CJ52" s="688" t="str">
        <f t="shared" si="77"/>
        <v>-</v>
      </c>
      <c r="CK52" s="687">
        <f t="shared" si="78"/>
        <v>0</v>
      </c>
      <c r="CL52" s="681"/>
      <c r="CM52" s="687">
        <f t="shared" si="79"/>
        <v>0</v>
      </c>
      <c r="CN52" s="681"/>
      <c r="CO52" s="687">
        <f t="shared" si="80"/>
        <v>0</v>
      </c>
      <c r="CP52" s="688" t="str">
        <f t="shared" si="81"/>
        <v>-</v>
      </c>
      <c r="CQ52" s="687">
        <f>CQ53+CQ54+CQ55+CQ56</f>
        <v>0</v>
      </c>
      <c r="CR52" s="681"/>
      <c r="CS52" s="687">
        <f>CS53+CS54+CS55+CS56</f>
        <v>0</v>
      </c>
      <c r="CT52" s="681"/>
      <c r="CU52" s="687">
        <f t="shared" si="82"/>
        <v>0</v>
      </c>
      <c r="CV52" s="688" t="str">
        <f t="shared" si="83"/>
        <v>-</v>
      </c>
      <c r="CW52" s="687">
        <f>CW53+CW54+CW55+CW56</f>
        <v>0</v>
      </c>
      <c r="CX52" s="681"/>
      <c r="CY52" s="687">
        <f>CY53+CY54+CY55+CY56</f>
        <v>0</v>
      </c>
      <c r="CZ52" s="681"/>
      <c r="DA52" s="687">
        <f t="shared" si="84"/>
        <v>0</v>
      </c>
      <c r="DB52" s="688" t="str">
        <f t="shared" si="85"/>
        <v>-</v>
      </c>
      <c r="DC52" s="687">
        <f>DC53+DC54+DC55+DC56</f>
        <v>0</v>
      </c>
      <c r="DD52" s="681"/>
      <c r="DE52" s="687">
        <f>DE53+DE54+DE55+DE56</f>
        <v>0</v>
      </c>
      <c r="DF52" s="681"/>
      <c r="DG52" s="687">
        <f t="shared" si="86"/>
        <v>0</v>
      </c>
      <c r="DH52" s="688" t="str">
        <f t="shared" si="87"/>
        <v>-</v>
      </c>
    </row>
    <row r="53" spans="2:112">
      <c r="B53" s="184" t="s">
        <v>4872</v>
      </c>
      <c r="C53" s="286" t="s">
        <v>3826</v>
      </c>
      <c r="D53" s="213" t="s">
        <v>1018</v>
      </c>
      <c r="E53" s="528" t="s">
        <v>4873</v>
      </c>
      <c r="F53" s="528"/>
      <c r="G53" s="529"/>
      <c r="H53" s="530"/>
      <c r="I53" s="530"/>
      <c r="J53" s="91" t="s">
        <v>883</v>
      </c>
      <c r="K53" s="687">
        <f t="shared" si="44"/>
        <v>0</v>
      </c>
      <c r="L53" s="681"/>
      <c r="M53" s="687">
        <f t="shared" si="45"/>
        <v>0</v>
      </c>
      <c r="N53" s="681"/>
      <c r="O53" s="687">
        <f t="shared" si="46"/>
        <v>0</v>
      </c>
      <c r="P53" s="688" t="str">
        <f t="shared" si="47"/>
        <v>-</v>
      </c>
      <c r="Q53" s="687">
        <f t="shared" si="48"/>
        <v>0</v>
      </c>
      <c r="R53" s="681"/>
      <c r="S53" s="687">
        <f t="shared" si="49"/>
        <v>0</v>
      </c>
      <c r="T53" s="681"/>
      <c r="U53" s="687">
        <f t="shared" si="50"/>
        <v>0</v>
      </c>
      <c r="V53" s="688" t="str">
        <f t="shared" si="51"/>
        <v>-</v>
      </c>
      <c r="W53" s="681"/>
      <c r="X53" s="681"/>
      <c r="Y53" s="681"/>
      <c r="Z53" s="681"/>
      <c r="AA53" s="687">
        <f t="shared" si="52"/>
        <v>0</v>
      </c>
      <c r="AB53" s="688" t="str">
        <f t="shared" si="53"/>
        <v>-</v>
      </c>
      <c r="AC53" s="681"/>
      <c r="AD53" s="681"/>
      <c r="AE53" s="681"/>
      <c r="AF53" s="681"/>
      <c r="AG53" s="687">
        <f t="shared" si="54"/>
        <v>0</v>
      </c>
      <c r="AH53" s="688" t="str">
        <f t="shared" si="55"/>
        <v>-</v>
      </c>
      <c r="AI53" s="681"/>
      <c r="AJ53" s="681"/>
      <c r="AK53" s="681"/>
      <c r="AL53" s="681"/>
      <c r="AM53" s="687">
        <f t="shared" si="56"/>
        <v>0</v>
      </c>
      <c r="AN53" s="688" t="str">
        <f t="shared" si="57"/>
        <v>-</v>
      </c>
      <c r="AO53" s="687">
        <f t="shared" si="58"/>
        <v>0</v>
      </c>
      <c r="AP53" s="681"/>
      <c r="AQ53" s="687">
        <f t="shared" si="59"/>
        <v>0</v>
      </c>
      <c r="AR53" s="681"/>
      <c r="AS53" s="687">
        <f t="shared" si="60"/>
        <v>0</v>
      </c>
      <c r="AT53" s="688" t="str">
        <f t="shared" si="61"/>
        <v>-</v>
      </c>
      <c r="AU53" s="681"/>
      <c r="AV53" s="681"/>
      <c r="AW53" s="681"/>
      <c r="AX53" s="681"/>
      <c r="AY53" s="687">
        <f t="shared" si="62"/>
        <v>0</v>
      </c>
      <c r="AZ53" s="688" t="str">
        <f t="shared" si="63"/>
        <v>-</v>
      </c>
      <c r="BA53" s="681"/>
      <c r="BB53" s="681"/>
      <c r="BC53" s="681"/>
      <c r="BD53" s="681"/>
      <c r="BE53" s="687">
        <f t="shared" si="64"/>
        <v>0</v>
      </c>
      <c r="BF53" s="688" t="str">
        <f t="shared" si="65"/>
        <v>-</v>
      </c>
      <c r="BG53" s="681"/>
      <c r="BH53" s="681"/>
      <c r="BI53" s="681"/>
      <c r="BJ53" s="681"/>
      <c r="BK53" s="687">
        <f t="shared" si="66"/>
        <v>0</v>
      </c>
      <c r="BL53" s="688" t="str">
        <f t="shared" si="67"/>
        <v>-</v>
      </c>
      <c r="BM53" s="687">
        <f t="shared" si="68"/>
        <v>0</v>
      </c>
      <c r="BN53" s="681"/>
      <c r="BO53" s="687">
        <f t="shared" si="69"/>
        <v>0</v>
      </c>
      <c r="BP53" s="681"/>
      <c r="BQ53" s="687">
        <f t="shared" si="70"/>
        <v>0</v>
      </c>
      <c r="BR53" s="688" t="str">
        <f t="shared" si="71"/>
        <v>-</v>
      </c>
      <c r="BS53" s="681"/>
      <c r="BT53" s="681"/>
      <c r="BU53" s="681"/>
      <c r="BV53" s="681"/>
      <c r="BW53" s="687">
        <f t="shared" si="72"/>
        <v>0</v>
      </c>
      <c r="BX53" s="688" t="str">
        <f t="shared" si="73"/>
        <v>-</v>
      </c>
      <c r="BY53" s="681"/>
      <c r="BZ53" s="681"/>
      <c r="CA53" s="681"/>
      <c r="CB53" s="681"/>
      <c r="CC53" s="687">
        <f t="shared" si="74"/>
        <v>0</v>
      </c>
      <c r="CD53" s="688" t="str">
        <f t="shared" si="75"/>
        <v>-</v>
      </c>
      <c r="CE53" s="681"/>
      <c r="CF53" s="681"/>
      <c r="CG53" s="681"/>
      <c r="CH53" s="681"/>
      <c r="CI53" s="687">
        <f t="shared" si="76"/>
        <v>0</v>
      </c>
      <c r="CJ53" s="688" t="str">
        <f t="shared" si="77"/>
        <v>-</v>
      </c>
      <c r="CK53" s="687">
        <f t="shared" si="78"/>
        <v>0</v>
      </c>
      <c r="CL53" s="681"/>
      <c r="CM53" s="687">
        <f t="shared" si="79"/>
        <v>0</v>
      </c>
      <c r="CN53" s="681"/>
      <c r="CO53" s="687">
        <f t="shared" si="80"/>
        <v>0</v>
      </c>
      <c r="CP53" s="688" t="str">
        <f t="shared" si="81"/>
        <v>-</v>
      </c>
      <c r="CQ53" s="681"/>
      <c r="CR53" s="681"/>
      <c r="CS53" s="681"/>
      <c r="CT53" s="681"/>
      <c r="CU53" s="687">
        <f t="shared" si="82"/>
        <v>0</v>
      </c>
      <c r="CV53" s="688" t="str">
        <f t="shared" si="83"/>
        <v>-</v>
      </c>
      <c r="CW53" s="681"/>
      <c r="CX53" s="681"/>
      <c r="CY53" s="681"/>
      <c r="CZ53" s="681"/>
      <c r="DA53" s="687">
        <f t="shared" si="84"/>
        <v>0</v>
      </c>
      <c r="DB53" s="688" t="str">
        <f t="shared" si="85"/>
        <v>-</v>
      </c>
      <c r="DC53" s="681"/>
      <c r="DD53" s="681"/>
      <c r="DE53" s="681"/>
      <c r="DF53" s="681"/>
      <c r="DG53" s="687">
        <f t="shared" si="86"/>
        <v>0</v>
      </c>
      <c r="DH53" s="688" t="str">
        <f t="shared" si="87"/>
        <v>-</v>
      </c>
    </row>
    <row r="54" spans="2:112">
      <c r="B54" s="184" t="s">
        <v>4874</v>
      </c>
      <c r="C54" s="286" t="s">
        <v>3828</v>
      </c>
      <c r="D54" s="213" t="s">
        <v>1020</v>
      </c>
      <c r="E54" s="528" t="s">
        <v>4875</v>
      </c>
      <c r="F54" s="528"/>
      <c r="G54" s="529"/>
      <c r="H54" s="530"/>
      <c r="I54" s="530"/>
      <c r="J54" s="91" t="s">
        <v>883</v>
      </c>
      <c r="K54" s="687">
        <f t="shared" si="44"/>
        <v>0</v>
      </c>
      <c r="L54" s="681"/>
      <c r="M54" s="687">
        <f t="shared" si="45"/>
        <v>0</v>
      </c>
      <c r="N54" s="681"/>
      <c r="O54" s="687">
        <f t="shared" si="46"/>
        <v>0</v>
      </c>
      <c r="P54" s="688" t="str">
        <f t="shared" si="47"/>
        <v>-</v>
      </c>
      <c r="Q54" s="687">
        <f t="shared" si="48"/>
        <v>0</v>
      </c>
      <c r="R54" s="681"/>
      <c r="S54" s="687">
        <f t="shared" si="49"/>
        <v>0</v>
      </c>
      <c r="T54" s="681"/>
      <c r="U54" s="687">
        <f t="shared" si="50"/>
        <v>0</v>
      </c>
      <c r="V54" s="688" t="str">
        <f t="shared" si="51"/>
        <v>-</v>
      </c>
      <c r="W54" s="681"/>
      <c r="X54" s="681"/>
      <c r="Y54" s="681"/>
      <c r="Z54" s="681"/>
      <c r="AA54" s="687">
        <f t="shared" si="52"/>
        <v>0</v>
      </c>
      <c r="AB54" s="688" t="str">
        <f t="shared" si="53"/>
        <v>-</v>
      </c>
      <c r="AC54" s="681"/>
      <c r="AD54" s="681"/>
      <c r="AE54" s="681"/>
      <c r="AF54" s="681"/>
      <c r="AG54" s="687">
        <f t="shared" si="54"/>
        <v>0</v>
      </c>
      <c r="AH54" s="688" t="str">
        <f t="shared" si="55"/>
        <v>-</v>
      </c>
      <c r="AI54" s="681"/>
      <c r="AJ54" s="681"/>
      <c r="AK54" s="681"/>
      <c r="AL54" s="681"/>
      <c r="AM54" s="687">
        <f t="shared" si="56"/>
        <v>0</v>
      </c>
      <c r="AN54" s="688" t="str">
        <f t="shared" si="57"/>
        <v>-</v>
      </c>
      <c r="AO54" s="687">
        <f t="shared" si="58"/>
        <v>0</v>
      </c>
      <c r="AP54" s="681"/>
      <c r="AQ54" s="687">
        <f t="shared" si="59"/>
        <v>0</v>
      </c>
      <c r="AR54" s="681"/>
      <c r="AS54" s="687">
        <f t="shared" si="60"/>
        <v>0</v>
      </c>
      <c r="AT54" s="688" t="str">
        <f t="shared" si="61"/>
        <v>-</v>
      </c>
      <c r="AU54" s="681"/>
      <c r="AV54" s="681"/>
      <c r="AW54" s="681"/>
      <c r="AX54" s="681"/>
      <c r="AY54" s="687">
        <f t="shared" si="62"/>
        <v>0</v>
      </c>
      <c r="AZ54" s="688" t="str">
        <f t="shared" si="63"/>
        <v>-</v>
      </c>
      <c r="BA54" s="681"/>
      <c r="BB54" s="681"/>
      <c r="BC54" s="681"/>
      <c r="BD54" s="681"/>
      <c r="BE54" s="687">
        <f t="shared" si="64"/>
        <v>0</v>
      </c>
      <c r="BF54" s="688" t="str">
        <f t="shared" si="65"/>
        <v>-</v>
      </c>
      <c r="BG54" s="681"/>
      <c r="BH54" s="681"/>
      <c r="BI54" s="681"/>
      <c r="BJ54" s="681"/>
      <c r="BK54" s="687">
        <f t="shared" si="66"/>
        <v>0</v>
      </c>
      <c r="BL54" s="688" t="str">
        <f t="shared" si="67"/>
        <v>-</v>
      </c>
      <c r="BM54" s="687">
        <f t="shared" si="68"/>
        <v>0</v>
      </c>
      <c r="BN54" s="681"/>
      <c r="BO54" s="687">
        <f t="shared" si="69"/>
        <v>0</v>
      </c>
      <c r="BP54" s="681"/>
      <c r="BQ54" s="687">
        <f t="shared" si="70"/>
        <v>0</v>
      </c>
      <c r="BR54" s="688" t="str">
        <f t="shared" si="71"/>
        <v>-</v>
      </c>
      <c r="BS54" s="681"/>
      <c r="BT54" s="681"/>
      <c r="BU54" s="681"/>
      <c r="BV54" s="681"/>
      <c r="BW54" s="687">
        <f t="shared" si="72"/>
        <v>0</v>
      </c>
      <c r="BX54" s="688" t="str">
        <f t="shared" si="73"/>
        <v>-</v>
      </c>
      <c r="BY54" s="681"/>
      <c r="BZ54" s="681"/>
      <c r="CA54" s="681"/>
      <c r="CB54" s="681"/>
      <c r="CC54" s="687">
        <f t="shared" si="74"/>
        <v>0</v>
      </c>
      <c r="CD54" s="688" t="str">
        <f t="shared" si="75"/>
        <v>-</v>
      </c>
      <c r="CE54" s="681"/>
      <c r="CF54" s="681"/>
      <c r="CG54" s="681"/>
      <c r="CH54" s="681"/>
      <c r="CI54" s="687">
        <f t="shared" si="76"/>
        <v>0</v>
      </c>
      <c r="CJ54" s="688" t="str">
        <f t="shared" si="77"/>
        <v>-</v>
      </c>
      <c r="CK54" s="687">
        <f t="shared" si="78"/>
        <v>0</v>
      </c>
      <c r="CL54" s="681"/>
      <c r="CM54" s="687">
        <f t="shared" si="79"/>
        <v>0</v>
      </c>
      <c r="CN54" s="681"/>
      <c r="CO54" s="687">
        <f t="shared" si="80"/>
        <v>0</v>
      </c>
      <c r="CP54" s="688" t="str">
        <f t="shared" si="81"/>
        <v>-</v>
      </c>
      <c r="CQ54" s="681"/>
      <c r="CR54" s="681"/>
      <c r="CS54" s="681"/>
      <c r="CT54" s="681"/>
      <c r="CU54" s="687">
        <f t="shared" si="82"/>
        <v>0</v>
      </c>
      <c r="CV54" s="688" t="str">
        <f t="shared" si="83"/>
        <v>-</v>
      </c>
      <c r="CW54" s="681"/>
      <c r="CX54" s="681"/>
      <c r="CY54" s="681"/>
      <c r="CZ54" s="681"/>
      <c r="DA54" s="687">
        <f t="shared" si="84"/>
        <v>0</v>
      </c>
      <c r="DB54" s="688" t="str">
        <f t="shared" si="85"/>
        <v>-</v>
      </c>
      <c r="DC54" s="681"/>
      <c r="DD54" s="681"/>
      <c r="DE54" s="681"/>
      <c r="DF54" s="681"/>
      <c r="DG54" s="687">
        <f t="shared" si="86"/>
        <v>0</v>
      </c>
      <c r="DH54" s="688" t="str">
        <f t="shared" si="87"/>
        <v>-</v>
      </c>
    </row>
    <row r="55" spans="2:112">
      <c r="B55" s="184" t="s">
        <v>4876</v>
      </c>
      <c r="C55" s="286" t="s">
        <v>3831</v>
      </c>
      <c r="D55" s="213" t="s">
        <v>1022</v>
      </c>
      <c r="E55" s="528" t="s">
        <v>4877</v>
      </c>
      <c r="F55" s="528"/>
      <c r="G55" s="529"/>
      <c r="H55" s="530"/>
      <c r="I55" s="530"/>
      <c r="J55" s="91" t="s">
        <v>883</v>
      </c>
      <c r="K55" s="687">
        <f t="shared" si="44"/>
        <v>0</v>
      </c>
      <c r="L55" s="681"/>
      <c r="M55" s="687">
        <f t="shared" si="45"/>
        <v>0</v>
      </c>
      <c r="N55" s="681"/>
      <c r="O55" s="687">
        <f t="shared" si="46"/>
        <v>0</v>
      </c>
      <c r="P55" s="688" t="str">
        <f t="shared" si="47"/>
        <v>-</v>
      </c>
      <c r="Q55" s="687">
        <f t="shared" si="48"/>
        <v>0</v>
      </c>
      <c r="R55" s="681"/>
      <c r="S55" s="687">
        <f t="shared" si="49"/>
        <v>0</v>
      </c>
      <c r="T55" s="681"/>
      <c r="U55" s="687">
        <f t="shared" si="50"/>
        <v>0</v>
      </c>
      <c r="V55" s="688" t="str">
        <f t="shared" si="51"/>
        <v>-</v>
      </c>
      <c r="W55" s="681"/>
      <c r="X55" s="681"/>
      <c r="Y55" s="681"/>
      <c r="Z55" s="681"/>
      <c r="AA55" s="687">
        <f t="shared" si="52"/>
        <v>0</v>
      </c>
      <c r="AB55" s="688" t="str">
        <f t="shared" si="53"/>
        <v>-</v>
      </c>
      <c r="AC55" s="681"/>
      <c r="AD55" s="681"/>
      <c r="AE55" s="681"/>
      <c r="AF55" s="681"/>
      <c r="AG55" s="687">
        <f t="shared" si="54"/>
        <v>0</v>
      </c>
      <c r="AH55" s="688" t="str">
        <f t="shared" si="55"/>
        <v>-</v>
      </c>
      <c r="AI55" s="681"/>
      <c r="AJ55" s="681"/>
      <c r="AK55" s="681"/>
      <c r="AL55" s="681"/>
      <c r="AM55" s="687">
        <f t="shared" si="56"/>
        <v>0</v>
      </c>
      <c r="AN55" s="688" t="str">
        <f t="shared" si="57"/>
        <v>-</v>
      </c>
      <c r="AO55" s="687">
        <f t="shared" si="58"/>
        <v>0</v>
      </c>
      <c r="AP55" s="681"/>
      <c r="AQ55" s="687">
        <f t="shared" si="59"/>
        <v>0</v>
      </c>
      <c r="AR55" s="681"/>
      <c r="AS55" s="687">
        <f t="shared" si="60"/>
        <v>0</v>
      </c>
      <c r="AT55" s="688" t="str">
        <f t="shared" si="61"/>
        <v>-</v>
      </c>
      <c r="AU55" s="681"/>
      <c r="AV55" s="681"/>
      <c r="AW55" s="681"/>
      <c r="AX55" s="681"/>
      <c r="AY55" s="687">
        <f t="shared" si="62"/>
        <v>0</v>
      </c>
      <c r="AZ55" s="688" t="str">
        <f t="shared" si="63"/>
        <v>-</v>
      </c>
      <c r="BA55" s="681"/>
      <c r="BB55" s="681"/>
      <c r="BC55" s="681"/>
      <c r="BD55" s="681"/>
      <c r="BE55" s="687">
        <f t="shared" si="64"/>
        <v>0</v>
      </c>
      <c r="BF55" s="688" t="str">
        <f t="shared" si="65"/>
        <v>-</v>
      </c>
      <c r="BG55" s="681"/>
      <c r="BH55" s="681"/>
      <c r="BI55" s="681"/>
      <c r="BJ55" s="681"/>
      <c r="BK55" s="687">
        <f t="shared" si="66"/>
        <v>0</v>
      </c>
      <c r="BL55" s="688" t="str">
        <f t="shared" si="67"/>
        <v>-</v>
      </c>
      <c r="BM55" s="687">
        <f t="shared" si="68"/>
        <v>0</v>
      </c>
      <c r="BN55" s="681"/>
      <c r="BO55" s="687">
        <f t="shared" si="69"/>
        <v>0</v>
      </c>
      <c r="BP55" s="681"/>
      <c r="BQ55" s="687">
        <f t="shared" si="70"/>
        <v>0</v>
      </c>
      <c r="BR55" s="688" t="str">
        <f t="shared" si="71"/>
        <v>-</v>
      </c>
      <c r="BS55" s="681"/>
      <c r="BT55" s="681"/>
      <c r="BU55" s="681"/>
      <c r="BV55" s="681"/>
      <c r="BW55" s="687">
        <f t="shared" si="72"/>
        <v>0</v>
      </c>
      <c r="BX55" s="688" t="str">
        <f t="shared" si="73"/>
        <v>-</v>
      </c>
      <c r="BY55" s="681"/>
      <c r="BZ55" s="681"/>
      <c r="CA55" s="681"/>
      <c r="CB55" s="681"/>
      <c r="CC55" s="687">
        <f t="shared" si="74"/>
        <v>0</v>
      </c>
      <c r="CD55" s="688" t="str">
        <f t="shared" si="75"/>
        <v>-</v>
      </c>
      <c r="CE55" s="681"/>
      <c r="CF55" s="681"/>
      <c r="CG55" s="681"/>
      <c r="CH55" s="681"/>
      <c r="CI55" s="687">
        <f t="shared" si="76"/>
        <v>0</v>
      </c>
      <c r="CJ55" s="688" t="str">
        <f t="shared" si="77"/>
        <v>-</v>
      </c>
      <c r="CK55" s="687">
        <f t="shared" si="78"/>
        <v>0</v>
      </c>
      <c r="CL55" s="681"/>
      <c r="CM55" s="687">
        <f t="shared" si="79"/>
        <v>0</v>
      </c>
      <c r="CN55" s="681"/>
      <c r="CO55" s="687">
        <f t="shared" si="80"/>
        <v>0</v>
      </c>
      <c r="CP55" s="688" t="str">
        <f t="shared" si="81"/>
        <v>-</v>
      </c>
      <c r="CQ55" s="681"/>
      <c r="CR55" s="681"/>
      <c r="CS55" s="681"/>
      <c r="CT55" s="681"/>
      <c r="CU55" s="687">
        <f t="shared" si="82"/>
        <v>0</v>
      </c>
      <c r="CV55" s="688" t="str">
        <f t="shared" si="83"/>
        <v>-</v>
      </c>
      <c r="CW55" s="681"/>
      <c r="CX55" s="681"/>
      <c r="CY55" s="681"/>
      <c r="CZ55" s="681"/>
      <c r="DA55" s="687">
        <f t="shared" si="84"/>
        <v>0</v>
      </c>
      <c r="DB55" s="688" t="str">
        <f t="shared" si="85"/>
        <v>-</v>
      </c>
      <c r="DC55" s="681"/>
      <c r="DD55" s="681"/>
      <c r="DE55" s="681"/>
      <c r="DF55" s="681"/>
      <c r="DG55" s="687">
        <f t="shared" si="86"/>
        <v>0</v>
      </c>
      <c r="DH55" s="688" t="str">
        <f t="shared" si="87"/>
        <v>-</v>
      </c>
    </row>
    <row r="56" spans="2:112">
      <c r="B56" s="184" t="s">
        <v>4878</v>
      </c>
      <c r="C56" s="286" t="s">
        <v>3834</v>
      </c>
      <c r="D56" s="213" t="s">
        <v>4783</v>
      </c>
      <c r="E56" s="528" t="s">
        <v>4879</v>
      </c>
      <c r="F56" s="528"/>
      <c r="G56" s="529"/>
      <c r="H56" s="530"/>
      <c r="I56" s="530"/>
      <c r="J56" s="91" t="s">
        <v>883</v>
      </c>
      <c r="K56" s="687">
        <f t="shared" si="44"/>
        <v>0</v>
      </c>
      <c r="L56" s="681"/>
      <c r="M56" s="687">
        <f t="shared" si="45"/>
        <v>0</v>
      </c>
      <c r="N56" s="681"/>
      <c r="O56" s="687">
        <f t="shared" si="46"/>
        <v>0</v>
      </c>
      <c r="P56" s="688" t="str">
        <f t="shared" si="47"/>
        <v>-</v>
      </c>
      <c r="Q56" s="687">
        <f t="shared" si="48"/>
        <v>0</v>
      </c>
      <c r="R56" s="681"/>
      <c r="S56" s="687">
        <f t="shared" si="49"/>
        <v>0</v>
      </c>
      <c r="T56" s="681"/>
      <c r="U56" s="687">
        <f t="shared" si="50"/>
        <v>0</v>
      </c>
      <c r="V56" s="688" t="str">
        <f t="shared" si="51"/>
        <v>-</v>
      </c>
      <c r="W56" s="681"/>
      <c r="X56" s="681"/>
      <c r="Y56" s="681"/>
      <c r="Z56" s="681"/>
      <c r="AA56" s="687">
        <f t="shared" si="52"/>
        <v>0</v>
      </c>
      <c r="AB56" s="688" t="str">
        <f t="shared" si="53"/>
        <v>-</v>
      </c>
      <c r="AC56" s="681"/>
      <c r="AD56" s="681"/>
      <c r="AE56" s="681"/>
      <c r="AF56" s="681"/>
      <c r="AG56" s="687">
        <f t="shared" si="54"/>
        <v>0</v>
      </c>
      <c r="AH56" s="688" t="str">
        <f t="shared" si="55"/>
        <v>-</v>
      </c>
      <c r="AI56" s="681"/>
      <c r="AJ56" s="681"/>
      <c r="AK56" s="681"/>
      <c r="AL56" s="681"/>
      <c r="AM56" s="687">
        <f t="shared" si="56"/>
        <v>0</v>
      </c>
      <c r="AN56" s="688" t="str">
        <f t="shared" si="57"/>
        <v>-</v>
      </c>
      <c r="AO56" s="687">
        <f t="shared" si="58"/>
        <v>0</v>
      </c>
      <c r="AP56" s="681"/>
      <c r="AQ56" s="687">
        <f t="shared" si="59"/>
        <v>0</v>
      </c>
      <c r="AR56" s="681"/>
      <c r="AS56" s="687">
        <f t="shared" si="60"/>
        <v>0</v>
      </c>
      <c r="AT56" s="688" t="str">
        <f t="shared" si="61"/>
        <v>-</v>
      </c>
      <c r="AU56" s="681"/>
      <c r="AV56" s="681"/>
      <c r="AW56" s="681"/>
      <c r="AX56" s="681"/>
      <c r="AY56" s="687">
        <f t="shared" si="62"/>
        <v>0</v>
      </c>
      <c r="AZ56" s="688" t="str">
        <f t="shared" si="63"/>
        <v>-</v>
      </c>
      <c r="BA56" s="681"/>
      <c r="BB56" s="681"/>
      <c r="BC56" s="681"/>
      <c r="BD56" s="681"/>
      <c r="BE56" s="687">
        <f t="shared" si="64"/>
        <v>0</v>
      </c>
      <c r="BF56" s="688" t="str">
        <f t="shared" si="65"/>
        <v>-</v>
      </c>
      <c r="BG56" s="681"/>
      <c r="BH56" s="681"/>
      <c r="BI56" s="681"/>
      <c r="BJ56" s="681"/>
      <c r="BK56" s="687">
        <f t="shared" si="66"/>
        <v>0</v>
      </c>
      <c r="BL56" s="688" t="str">
        <f t="shared" si="67"/>
        <v>-</v>
      </c>
      <c r="BM56" s="687">
        <f t="shared" si="68"/>
        <v>0</v>
      </c>
      <c r="BN56" s="681"/>
      <c r="BO56" s="687">
        <f t="shared" si="69"/>
        <v>0</v>
      </c>
      <c r="BP56" s="681"/>
      <c r="BQ56" s="687">
        <f t="shared" si="70"/>
        <v>0</v>
      </c>
      <c r="BR56" s="688" t="str">
        <f t="shared" si="71"/>
        <v>-</v>
      </c>
      <c r="BS56" s="681"/>
      <c r="BT56" s="681"/>
      <c r="BU56" s="681"/>
      <c r="BV56" s="681"/>
      <c r="BW56" s="687">
        <f t="shared" si="72"/>
        <v>0</v>
      </c>
      <c r="BX56" s="688" t="str">
        <f t="shared" si="73"/>
        <v>-</v>
      </c>
      <c r="BY56" s="681"/>
      <c r="BZ56" s="681"/>
      <c r="CA56" s="681"/>
      <c r="CB56" s="681"/>
      <c r="CC56" s="687">
        <f t="shared" si="74"/>
        <v>0</v>
      </c>
      <c r="CD56" s="688" t="str">
        <f t="shared" si="75"/>
        <v>-</v>
      </c>
      <c r="CE56" s="681"/>
      <c r="CF56" s="681"/>
      <c r="CG56" s="681"/>
      <c r="CH56" s="681"/>
      <c r="CI56" s="687">
        <f t="shared" si="76"/>
        <v>0</v>
      </c>
      <c r="CJ56" s="688" t="str">
        <f t="shared" si="77"/>
        <v>-</v>
      </c>
      <c r="CK56" s="687">
        <f t="shared" si="78"/>
        <v>0</v>
      </c>
      <c r="CL56" s="681"/>
      <c r="CM56" s="687">
        <f t="shared" si="79"/>
        <v>0</v>
      </c>
      <c r="CN56" s="681"/>
      <c r="CO56" s="687">
        <f t="shared" si="80"/>
        <v>0</v>
      </c>
      <c r="CP56" s="688" t="str">
        <f t="shared" si="81"/>
        <v>-</v>
      </c>
      <c r="CQ56" s="681"/>
      <c r="CR56" s="681"/>
      <c r="CS56" s="681"/>
      <c r="CT56" s="681"/>
      <c r="CU56" s="687">
        <f t="shared" si="82"/>
        <v>0</v>
      </c>
      <c r="CV56" s="688" t="str">
        <f t="shared" si="83"/>
        <v>-</v>
      </c>
      <c r="CW56" s="681"/>
      <c r="CX56" s="681"/>
      <c r="CY56" s="681"/>
      <c r="CZ56" s="681"/>
      <c r="DA56" s="687">
        <f t="shared" si="84"/>
        <v>0</v>
      </c>
      <c r="DB56" s="688" t="str">
        <f t="shared" si="85"/>
        <v>-</v>
      </c>
      <c r="DC56" s="681"/>
      <c r="DD56" s="681"/>
      <c r="DE56" s="681"/>
      <c r="DF56" s="681"/>
      <c r="DG56" s="687">
        <f t="shared" si="86"/>
        <v>0</v>
      </c>
      <c r="DH56" s="688" t="str">
        <f t="shared" si="87"/>
        <v>-</v>
      </c>
    </row>
    <row r="57" spans="2:112" ht="24" customHeight="1">
      <c r="B57" s="184" t="s">
        <v>4880</v>
      </c>
      <c r="C57" s="358" t="s">
        <v>3289</v>
      </c>
      <c r="D57" s="356" t="s">
        <v>4881</v>
      </c>
      <c r="E57" s="528" t="s">
        <v>4882</v>
      </c>
      <c r="F57" s="528"/>
      <c r="G57" s="529"/>
      <c r="H57" s="530" t="s">
        <v>4883</v>
      </c>
      <c r="I57" s="530"/>
      <c r="J57" s="91" t="s">
        <v>883</v>
      </c>
      <c r="K57" s="687">
        <f t="shared" si="44"/>
        <v>0</v>
      </c>
      <c r="L57" s="681"/>
      <c r="M57" s="687">
        <f t="shared" si="45"/>
        <v>0</v>
      </c>
      <c r="N57" s="681"/>
      <c r="O57" s="687">
        <f t="shared" si="46"/>
        <v>0</v>
      </c>
      <c r="P57" s="688" t="str">
        <f t="shared" si="47"/>
        <v>-</v>
      </c>
      <c r="Q57" s="687">
        <f t="shared" si="48"/>
        <v>0</v>
      </c>
      <c r="R57" s="681"/>
      <c r="S57" s="687">
        <f t="shared" si="49"/>
        <v>0</v>
      </c>
      <c r="T57" s="681"/>
      <c r="U57" s="687">
        <f t="shared" si="50"/>
        <v>0</v>
      </c>
      <c r="V57" s="688" t="str">
        <f t="shared" si="51"/>
        <v>-</v>
      </c>
      <c r="W57" s="687">
        <f>W58+W59+W60+W61</f>
        <v>0</v>
      </c>
      <c r="X57" s="681"/>
      <c r="Y57" s="687">
        <f>Y58+Y59+Y60+Y61</f>
        <v>0</v>
      </c>
      <c r="Z57" s="681"/>
      <c r="AA57" s="687">
        <f t="shared" si="52"/>
        <v>0</v>
      </c>
      <c r="AB57" s="688" t="str">
        <f t="shared" si="53"/>
        <v>-</v>
      </c>
      <c r="AC57" s="687">
        <f>AC58+AC59+AC60+AC61</f>
        <v>0</v>
      </c>
      <c r="AD57" s="681"/>
      <c r="AE57" s="687">
        <f>AE58+AE59+AE60+AE61</f>
        <v>0</v>
      </c>
      <c r="AF57" s="681"/>
      <c r="AG57" s="687">
        <f t="shared" si="54"/>
        <v>0</v>
      </c>
      <c r="AH57" s="688" t="str">
        <f t="shared" si="55"/>
        <v>-</v>
      </c>
      <c r="AI57" s="687">
        <f>AI58+AI59+AI60+AI61</f>
        <v>0</v>
      </c>
      <c r="AJ57" s="681"/>
      <c r="AK57" s="687">
        <f>AK58+AK59+AK60+AK61</f>
        <v>0</v>
      </c>
      <c r="AL57" s="681"/>
      <c r="AM57" s="687">
        <f t="shared" si="56"/>
        <v>0</v>
      </c>
      <c r="AN57" s="688" t="str">
        <f t="shared" si="57"/>
        <v>-</v>
      </c>
      <c r="AO57" s="687">
        <f t="shared" si="58"/>
        <v>0</v>
      </c>
      <c r="AP57" s="681"/>
      <c r="AQ57" s="687">
        <f t="shared" si="59"/>
        <v>0</v>
      </c>
      <c r="AR57" s="681"/>
      <c r="AS57" s="687">
        <f t="shared" si="60"/>
        <v>0</v>
      </c>
      <c r="AT57" s="688" t="str">
        <f t="shared" si="61"/>
        <v>-</v>
      </c>
      <c r="AU57" s="687">
        <f>AU58+AU59+AU60+AU61</f>
        <v>0</v>
      </c>
      <c r="AV57" s="681"/>
      <c r="AW57" s="687">
        <f>AW58+AW59+AW60+AW61</f>
        <v>0</v>
      </c>
      <c r="AX57" s="681"/>
      <c r="AY57" s="687">
        <f t="shared" si="62"/>
        <v>0</v>
      </c>
      <c r="AZ57" s="688" t="str">
        <f t="shared" si="63"/>
        <v>-</v>
      </c>
      <c r="BA57" s="687">
        <f>BA58+BA59+BA60+BA61</f>
        <v>0</v>
      </c>
      <c r="BB57" s="681"/>
      <c r="BC57" s="687">
        <f>BC58+BC59+BC60+BC61</f>
        <v>0</v>
      </c>
      <c r="BD57" s="681"/>
      <c r="BE57" s="687">
        <f t="shared" si="64"/>
        <v>0</v>
      </c>
      <c r="BF57" s="688" t="str">
        <f t="shared" si="65"/>
        <v>-</v>
      </c>
      <c r="BG57" s="687">
        <f>BG58+BG59+BG60+BG61</f>
        <v>0</v>
      </c>
      <c r="BH57" s="681"/>
      <c r="BI57" s="687">
        <f>BI58+BI59+BI60+BI61</f>
        <v>0</v>
      </c>
      <c r="BJ57" s="681"/>
      <c r="BK57" s="687">
        <f t="shared" si="66"/>
        <v>0</v>
      </c>
      <c r="BL57" s="688" t="str">
        <f t="shared" si="67"/>
        <v>-</v>
      </c>
      <c r="BM57" s="687">
        <f t="shared" si="68"/>
        <v>0</v>
      </c>
      <c r="BN57" s="681"/>
      <c r="BO57" s="687">
        <f t="shared" si="69"/>
        <v>0</v>
      </c>
      <c r="BP57" s="681"/>
      <c r="BQ57" s="687">
        <f t="shared" si="70"/>
        <v>0</v>
      </c>
      <c r="BR57" s="688" t="str">
        <f t="shared" si="71"/>
        <v>-</v>
      </c>
      <c r="BS57" s="687">
        <f>BS58+BS59+BS60+BS61</f>
        <v>0</v>
      </c>
      <c r="BT57" s="681"/>
      <c r="BU57" s="687">
        <f>BU58+BU59+BU60+BU61</f>
        <v>0</v>
      </c>
      <c r="BV57" s="681"/>
      <c r="BW57" s="687">
        <f t="shared" si="72"/>
        <v>0</v>
      </c>
      <c r="BX57" s="688" t="str">
        <f t="shared" si="73"/>
        <v>-</v>
      </c>
      <c r="BY57" s="687">
        <f>BY58+BY59+BY60+BY61</f>
        <v>0</v>
      </c>
      <c r="BZ57" s="681"/>
      <c r="CA57" s="687">
        <f>CA58+CA59+CA60+CA61</f>
        <v>0</v>
      </c>
      <c r="CB57" s="681"/>
      <c r="CC57" s="687">
        <f t="shared" si="74"/>
        <v>0</v>
      </c>
      <c r="CD57" s="688" t="str">
        <f t="shared" si="75"/>
        <v>-</v>
      </c>
      <c r="CE57" s="687">
        <f>CE58+CE59+CE60+CE61</f>
        <v>0</v>
      </c>
      <c r="CF57" s="681"/>
      <c r="CG57" s="687">
        <f>CG58+CG59+CG60+CG61</f>
        <v>0</v>
      </c>
      <c r="CH57" s="681"/>
      <c r="CI57" s="687">
        <f t="shared" si="76"/>
        <v>0</v>
      </c>
      <c r="CJ57" s="688" t="str">
        <f t="shared" si="77"/>
        <v>-</v>
      </c>
      <c r="CK57" s="687">
        <f t="shared" si="78"/>
        <v>0</v>
      </c>
      <c r="CL57" s="681"/>
      <c r="CM57" s="687">
        <f t="shared" si="79"/>
        <v>0</v>
      </c>
      <c r="CN57" s="681"/>
      <c r="CO57" s="687">
        <f t="shared" si="80"/>
        <v>0</v>
      </c>
      <c r="CP57" s="688" t="str">
        <f t="shared" si="81"/>
        <v>-</v>
      </c>
      <c r="CQ57" s="687">
        <f>CQ58+CQ59+CQ60+CQ61</f>
        <v>0</v>
      </c>
      <c r="CR57" s="681"/>
      <c r="CS57" s="687">
        <f>CS58+CS59+CS60+CS61</f>
        <v>0</v>
      </c>
      <c r="CT57" s="681"/>
      <c r="CU57" s="687">
        <f t="shared" si="82"/>
        <v>0</v>
      </c>
      <c r="CV57" s="688" t="str">
        <f t="shared" si="83"/>
        <v>-</v>
      </c>
      <c r="CW57" s="687">
        <f>CW58+CW59+CW60+CW61</f>
        <v>0</v>
      </c>
      <c r="CX57" s="681"/>
      <c r="CY57" s="687">
        <f>CY58+CY59+CY60+CY61</f>
        <v>0</v>
      </c>
      <c r="CZ57" s="681"/>
      <c r="DA57" s="687">
        <f t="shared" si="84"/>
        <v>0</v>
      </c>
      <c r="DB57" s="688" t="str">
        <f t="shared" si="85"/>
        <v>-</v>
      </c>
      <c r="DC57" s="687">
        <f>DC58+DC59+DC60+DC61</f>
        <v>0</v>
      </c>
      <c r="DD57" s="681"/>
      <c r="DE57" s="687">
        <f>DE58+DE59+DE60+DE61</f>
        <v>0</v>
      </c>
      <c r="DF57" s="681"/>
      <c r="DG57" s="687">
        <f t="shared" si="86"/>
        <v>0</v>
      </c>
      <c r="DH57" s="688" t="str">
        <f t="shared" si="87"/>
        <v>-</v>
      </c>
    </row>
    <row r="58" spans="2:112">
      <c r="B58" s="184" t="s">
        <v>4884</v>
      </c>
      <c r="C58" s="286" t="s">
        <v>3953</v>
      </c>
      <c r="D58" s="213" t="s">
        <v>1018</v>
      </c>
      <c r="E58" s="528" t="s">
        <v>4885</v>
      </c>
      <c r="F58" s="528"/>
      <c r="G58" s="529"/>
      <c r="H58" s="530"/>
      <c r="I58" s="530"/>
      <c r="J58" s="91" t="s">
        <v>883</v>
      </c>
      <c r="K58" s="687">
        <f t="shared" si="44"/>
        <v>0</v>
      </c>
      <c r="L58" s="681"/>
      <c r="M58" s="687">
        <f t="shared" si="45"/>
        <v>0</v>
      </c>
      <c r="N58" s="681"/>
      <c r="O58" s="687">
        <f t="shared" si="46"/>
        <v>0</v>
      </c>
      <c r="P58" s="688" t="str">
        <f t="shared" si="47"/>
        <v>-</v>
      </c>
      <c r="Q58" s="687">
        <f t="shared" si="48"/>
        <v>0</v>
      </c>
      <c r="R58" s="681"/>
      <c r="S58" s="687">
        <f t="shared" si="49"/>
        <v>0</v>
      </c>
      <c r="T58" s="681"/>
      <c r="U58" s="687">
        <f t="shared" si="50"/>
        <v>0</v>
      </c>
      <c r="V58" s="688" t="str">
        <f t="shared" si="51"/>
        <v>-</v>
      </c>
      <c r="W58" s="681"/>
      <c r="X58" s="681"/>
      <c r="Y58" s="681"/>
      <c r="Z58" s="681"/>
      <c r="AA58" s="687">
        <f t="shared" si="52"/>
        <v>0</v>
      </c>
      <c r="AB58" s="688" t="str">
        <f t="shared" si="53"/>
        <v>-</v>
      </c>
      <c r="AC58" s="681"/>
      <c r="AD58" s="681"/>
      <c r="AE58" s="681"/>
      <c r="AF58" s="681"/>
      <c r="AG58" s="687">
        <f t="shared" si="54"/>
        <v>0</v>
      </c>
      <c r="AH58" s="688" t="str">
        <f t="shared" si="55"/>
        <v>-</v>
      </c>
      <c r="AI58" s="681"/>
      <c r="AJ58" s="681"/>
      <c r="AK58" s="681"/>
      <c r="AL58" s="681"/>
      <c r="AM58" s="687">
        <f t="shared" si="56"/>
        <v>0</v>
      </c>
      <c r="AN58" s="688" t="str">
        <f t="shared" si="57"/>
        <v>-</v>
      </c>
      <c r="AO58" s="687">
        <f t="shared" si="58"/>
        <v>0</v>
      </c>
      <c r="AP58" s="681"/>
      <c r="AQ58" s="687">
        <f t="shared" si="59"/>
        <v>0</v>
      </c>
      <c r="AR58" s="681"/>
      <c r="AS58" s="687">
        <f t="shared" si="60"/>
        <v>0</v>
      </c>
      <c r="AT58" s="688" t="str">
        <f t="shared" si="61"/>
        <v>-</v>
      </c>
      <c r="AU58" s="681"/>
      <c r="AV58" s="681"/>
      <c r="AW58" s="681"/>
      <c r="AX58" s="681"/>
      <c r="AY58" s="687">
        <f t="shared" si="62"/>
        <v>0</v>
      </c>
      <c r="AZ58" s="688" t="str">
        <f t="shared" si="63"/>
        <v>-</v>
      </c>
      <c r="BA58" s="681"/>
      <c r="BB58" s="681"/>
      <c r="BC58" s="681"/>
      <c r="BD58" s="681"/>
      <c r="BE58" s="687">
        <f t="shared" si="64"/>
        <v>0</v>
      </c>
      <c r="BF58" s="688" t="str">
        <f t="shared" si="65"/>
        <v>-</v>
      </c>
      <c r="BG58" s="681"/>
      <c r="BH58" s="681"/>
      <c r="BI58" s="681"/>
      <c r="BJ58" s="681"/>
      <c r="BK58" s="687">
        <f t="shared" si="66"/>
        <v>0</v>
      </c>
      <c r="BL58" s="688" t="str">
        <f t="shared" si="67"/>
        <v>-</v>
      </c>
      <c r="BM58" s="687">
        <f t="shared" si="68"/>
        <v>0</v>
      </c>
      <c r="BN58" s="681"/>
      <c r="BO58" s="687">
        <f t="shared" si="69"/>
        <v>0</v>
      </c>
      <c r="BP58" s="681"/>
      <c r="BQ58" s="687">
        <f t="shared" si="70"/>
        <v>0</v>
      </c>
      <c r="BR58" s="688" t="str">
        <f t="shared" si="71"/>
        <v>-</v>
      </c>
      <c r="BS58" s="681"/>
      <c r="BT58" s="681"/>
      <c r="BU58" s="681"/>
      <c r="BV58" s="681"/>
      <c r="BW58" s="687">
        <f t="shared" si="72"/>
        <v>0</v>
      </c>
      <c r="BX58" s="688" t="str">
        <f t="shared" si="73"/>
        <v>-</v>
      </c>
      <c r="BY58" s="681"/>
      <c r="BZ58" s="681"/>
      <c r="CA58" s="681"/>
      <c r="CB58" s="681"/>
      <c r="CC58" s="687">
        <f t="shared" si="74"/>
        <v>0</v>
      </c>
      <c r="CD58" s="688" t="str">
        <f t="shared" si="75"/>
        <v>-</v>
      </c>
      <c r="CE58" s="681"/>
      <c r="CF58" s="681"/>
      <c r="CG58" s="681"/>
      <c r="CH58" s="681"/>
      <c r="CI58" s="687">
        <f t="shared" si="76"/>
        <v>0</v>
      </c>
      <c r="CJ58" s="688" t="str">
        <f t="shared" si="77"/>
        <v>-</v>
      </c>
      <c r="CK58" s="687">
        <f t="shared" si="78"/>
        <v>0</v>
      </c>
      <c r="CL58" s="681"/>
      <c r="CM58" s="687">
        <f t="shared" si="79"/>
        <v>0</v>
      </c>
      <c r="CN58" s="681"/>
      <c r="CO58" s="687">
        <f t="shared" si="80"/>
        <v>0</v>
      </c>
      <c r="CP58" s="688" t="str">
        <f t="shared" si="81"/>
        <v>-</v>
      </c>
      <c r="CQ58" s="681"/>
      <c r="CR58" s="681"/>
      <c r="CS58" s="681"/>
      <c r="CT58" s="681"/>
      <c r="CU58" s="687">
        <f t="shared" si="82"/>
        <v>0</v>
      </c>
      <c r="CV58" s="688" t="str">
        <f t="shared" si="83"/>
        <v>-</v>
      </c>
      <c r="CW58" s="681"/>
      <c r="CX58" s="681"/>
      <c r="CY58" s="681"/>
      <c r="CZ58" s="681"/>
      <c r="DA58" s="687">
        <f t="shared" si="84"/>
        <v>0</v>
      </c>
      <c r="DB58" s="688" t="str">
        <f t="shared" si="85"/>
        <v>-</v>
      </c>
      <c r="DC58" s="681"/>
      <c r="DD58" s="681"/>
      <c r="DE58" s="681"/>
      <c r="DF58" s="681"/>
      <c r="DG58" s="687">
        <f t="shared" si="86"/>
        <v>0</v>
      </c>
      <c r="DH58" s="688" t="str">
        <f t="shared" si="87"/>
        <v>-</v>
      </c>
    </row>
    <row r="59" spans="2:112">
      <c r="B59" s="184" t="s">
        <v>4886</v>
      </c>
      <c r="C59" s="286" t="s">
        <v>3955</v>
      </c>
      <c r="D59" s="213" t="s">
        <v>1020</v>
      </c>
      <c r="E59" s="528" t="s">
        <v>4887</v>
      </c>
      <c r="F59" s="528"/>
      <c r="G59" s="529"/>
      <c r="H59" s="530"/>
      <c r="I59" s="530"/>
      <c r="J59" s="91" t="s">
        <v>883</v>
      </c>
      <c r="K59" s="687">
        <f t="shared" si="44"/>
        <v>0</v>
      </c>
      <c r="L59" s="681"/>
      <c r="M59" s="687">
        <f t="shared" si="45"/>
        <v>0</v>
      </c>
      <c r="N59" s="681"/>
      <c r="O59" s="687">
        <f t="shared" si="46"/>
        <v>0</v>
      </c>
      <c r="P59" s="688" t="str">
        <f t="shared" si="47"/>
        <v>-</v>
      </c>
      <c r="Q59" s="687">
        <f t="shared" si="48"/>
        <v>0</v>
      </c>
      <c r="R59" s="681"/>
      <c r="S59" s="687">
        <f t="shared" si="49"/>
        <v>0</v>
      </c>
      <c r="T59" s="681"/>
      <c r="U59" s="687">
        <f t="shared" si="50"/>
        <v>0</v>
      </c>
      <c r="V59" s="688" t="str">
        <f t="shared" si="51"/>
        <v>-</v>
      </c>
      <c r="W59" s="681"/>
      <c r="X59" s="681"/>
      <c r="Y59" s="681"/>
      <c r="Z59" s="681"/>
      <c r="AA59" s="687">
        <f t="shared" si="52"/>
        <v>0</v>
      </c>
      <c r="AB59" s="688" t="str">
        <f t="shared" si="53"/>
        <v>-</v>
      </c>
      <c r="AC59" s="681"/>
      <c r="AD59" s="681"/>
      <c r="AE59" s="681"/>
      <c r="AF59" s="681"/>
      <c r="AG59" s="687">
        <f t="shared" si="54"/>
        <v>0</v>
      </c>
      <c r="AH59" s="688" t="str">
        <f t="shared" si="55"/>
        <v>-</v>
      </c>
      <c r="AI59" s="681"/>
      <c r="AJ59" s="681"/>
      <c r="AK59" s="681"/>
      <c r="AL59" s="681"/>
      <c r="AM59" s="687">
        <f t="shared" si="56"/>
        <v>0</v>
      </c>
      <c r="AN59" s="688" t="str">
        <f t="shared" si="57"/>
        <v>-</v>
      </c>
      <c r="AO59" s="687">
        <f t="shared" si="58"/>
        <v>0</v>
      </c>
      <c r="AP59" s="681"/>
      <c r="AQ59" s="687">
        <f t="shared" si="59"/>
        <v>0</v>
      </c>
      <c r="AR59" s="681"/>
      <c r="AS59" s="687">
        <f t="shared" si="60"/>
        <v>0</v>
      </c>
      <c r="AT59" s="688" t="str">
        <f t="shared" si="61"/>
        <v>-</v>
      </c>
      <c r="AU59" s="681"/>
      <c r="AV59" s="681"/>
      <c r="AW59" s="681"/>
      <c r="AX59" s="681"/>
      <c r="AY59" s="687">
        <f t="shared" si="62"/>
        <v>0</v>
      </c>
      <c r="AZ59" s="688" t="str">
        <f t="shared" si="63"/>
        <v>-</v>
      </c>
      <c r="BA59" s="681"/>
      <c r="BB59" s="681"/>
      <c r="BC59" s="681"/>
      <c r="BD59" s="681"/>
      <c r="BE59" s="687">
        <f t="shared" si="64"/>
        <v>0</v>
      </c>
      <c r="BF59" s="688" t="str">
        <f t="shared" si="65"/>
        <v>-</v>
      </c>
      <c r="BG59" s="681"/>
      <c r="BH59" s="681"/>
      <c r="BI59" s="681"/>
      <c r="BJ59" s="681"/>
      <c r="BK59" s="687">
        <f t="shared" si="66"/>
        <v>0</v>
      </c>
      <c r="BL59" s="688" t="str">
        <f t="shared" si="67"/>
        <v>-</v>
      </c>
      <c r="BM59" s="687">
        <f t="shared" si="68"/>
        <v>0</v>
      </c>
      <c r="BN59" s="681"/>
      <c r="BO59" s="687">
        <f t="shared" si="69"/>
        <v>0</v>
      </c>
      <c r="BP59" s="681"/>
      <c r="BQ59" s="687">
        <f t="shared" si="70"/>
        <v>0</v>
      </c>
      <c r="BR59" s="688" t="str">
        <f t="shared" si="71"/>
        <v>-</v>
      </c>
      <c r="BS59" s="681"/>
      <c r="BT59" s="681"/>
      <c r="BU59" s="681"/>
      <c r="BV59" s="681"/>
      <c r="BW59" s="687">
        <f t="shared" si="72"/>
        <v>0</v>
      </c>
      <c r="BX59" s="688" t="str">
        <f t="shared" si="73"/>
        <v>-</v>
      </c>
      <c r="BY59" s="681"/>
      <c r="BZ59" s="681"/>
      <c r="CA59" s="681"/>
      <c r="CB59" s="681"/>
      <c r="CC59" s="687">
        <f t="shared" si="74"/>
        <v>0</v>
      </c>
      <c r="CD59" s="688" t="str">
        <f t="shared" si="75"/>
        <v>-</v>
      </c>
      <c r="CE59" s="681"/>
      <c r="CF59" s="681"/>
      <c r="CG59" s="681"/>
      <c r="CH59" s="681"/>
      <c r="CI59" s="687">
        <f t="shared" si="76"/>
        <v>0</v>
      </c>
      <c r="CJ59" s="688" t="str">
        <f t="shared" si="77"/>
        <v>-</v>
      </c>
      <c r="CK59" s="687">
        <f t="shared" si="78"/>
        <v>0</v>
      </c>
      <c r="CL59" s="681"/>
      <c r="CM59" s="687">
        <f t="shared" si="79"/>
        <v>0</v>
      </c>
      <c r="CN59" s="681"/>
      <c r="CO59" s="687">
        <f t="shared" si="80"/>
        <v>0</v>
      </c>
      <c r="CP59" s="688" t="str">
        <f t="shared" si="81"/>
        <v>-</v>
      </c>
      <c r="CQ59" s="681"/>
      <c r="CR59" s="681"/>
      <c r="CS59" s="681"/>
      <c r="CT59" s="681"/>
      <c r="CU59" s="687">
        <f t="shared" si="82"/>
        <v>0</v>
      </c>
      <c r="CV59" s="688" t="str">
        <f t="shared" si="83"/>
        <v>-</v>
      </c>
      <c r="CW59" s="681"/>
      <c r="CX59" s="681"/>
      <c r="CY59" s="681"/>
      <c r="CZ59" s="681"/>
      <c r="DA59" s="687">
        <f t="shared" si="84"/>
        <v>0</v>
      </c>
      <c r="DB59" s="688" t="str">
        <f t="shared" si="85"/>
        <v>-</v>
      </c>
      <c r="DC59" s="681"/>
      <c r="DD59" s="681"/>
      <c r="DE59" s="681"/>
      <c r="DF59" s="681"/>
      <c r="DG59" s="687">
        <f t="shared" si="86"/>
        <v>0</v>
      </c>
      <c r="DH59" s="688" t="str">
        <f t="shared" si="87"/>
        <v>-</v>
      </c>
    </row>
    <row r="60" spans="2:112">
      <c r="B60" s="184" t="s">
        <v>4888</v>
      </c>
      <c r="C60" s="286" t="s">
        <v>3958</v>
      </c>
      <c r="D60" s="213" t="s">
        <v>1022</v>
      </c>
      <c r="E60" s="528" t="s">
        <v>4889</v>
      </c>
      <c r="F60" s="528"/>
      <c r="G60" s="529"/>
      <c r="H60" s="530"/>
      <c r="I60" s="530"/>
      <c r="J60" s="91" t="s">
        <v>883</v>
      </c>
      <c r="K60" s="687">
        <f t="shared" si="44"/>
        <v>0</v>
      </c>
      <c r="L60" s="681"/>
      <c r="M60" s="687">
        <f t="shared" si="45"/>
        <v>0</v>
      </c>
      <c r="N60" s="681"/>
      <c r="O60" s="687">
        <f t="shared" si="46"/>
        <v>0</v>
      </c>
      <c r="P60" s="688" t="str">
        <f t="shared" si="47"/>
        <v>-</v>
      </c>
      <c r="Q60" s="687">
        <f t="shared" si="48"/>
        <v>0</v>
      </c>
      <c r="R60" s="681"/>
      <c r="S60" s="687">
        <f t="shared" si="49"/>
        <v>0</v>
      </c>
      <c r="T60" s="681"/>
      <c r="U60" s="687">
        <f t="shared" si="50"/>
        <v>0</v>
      </c>
      <c r="V60" s="688" t="str">
        <f t="shared" si="51"/>
        <v>-</v>
      </c>
      <c r="W60" s="681"/>
      <c r="X60" s="681"/>
      <c r="Y60" s="681"/>
      <c r="Z60" s="681"/>
      <c r="AA60" s="687">
        <f t="shared" si="52"/>
        <v>0</v>
      </c>
      <c r="AB60" s="688" t="str">
        <f t="shared" si="53"/>
        <v>-</v>
      </c>
      <c r="AC60" s="681"/>
      <c r="AD60" s="681"/>
      <c r="AE60" s="681"/>
      <c r="AF60" s="681"/>
      <c r="AG60" s="687">
        <f t="shared" si="54"/>
        <v>0</v>
      </c>
      <c r="AH60" s="688" t="str">
        <f t="shared" si="55"/>
        <v>-</v>
      </c>
      <c r="AI60" s="681"/>
      <c r="AJ60" s="681"/>
      <c r="AK60" s="681"/>
      <c r="AL60" s="681"/>
      <c r="AM60" s="687">
        <f t="shared" si="56"/>
        <v>0</v>
      </c>
      <c r="AN60" s="688" t="str">
        <f t="shared" si="57"/>
        <v>-</v>
      </c>
      <c r="AO60" s="687">
        <f t="shared" si="58"/>
        <v>0</v>
      </c>
      <c r="AP60" s="681"/>
      <c r="AQ60" s="687">
        <f t="shared" si="59"/>
        <v>0</v>
      </c>
      <c r="AR60" s="681"/>
      <c r="AS60" s="687">
        <f t="shared" si="60"/>
        <v>0</v>
      </c>
      <c r="AT60" s="688" t="str">
        <f t="shared" si="61"/>
        <v>-</v>
      </c>
      <c r="AU60" s="681"/>
      <c r="AV60" s="681"/>
      <c r="AW60" s="681"/>
      <c r="AX60" s="681"/>
      <c r="AY60" s="687">
        <f t="shared" si="62"/>
        <v>0</v>
      </c>
      <c r="AZ60" s="688" t="str">
        <f t="shared" si="63"/>
        <v>-</v>
      </c>
      <c r="BA60" s="681"/>
      <c r="BB60" s="681"/>
      <c r="BC60" s="681"/>
      <c r="BD60" s="681"/>
      <c r="BE60" s="687">
        <f t="shared" si="64"/>
        <v>0</v>
      </c>
      <c r="BF60" s="688" t="str">
        <f t="shared" si="65"/>
        <v>-</v>
      </c>
      <c r="BG60" s="681"/>
      <c r="BH60" s="681"/>
      <c r="BI60" s="681"/>
      <c r="BJ60" s="681"/>
      <c r="BK60" s="687">
        <f t="shared" si="66"/>
        <v>0</v>
      </c>
      <c r="BL60" s="688" t="str">
        <f t="shared" si="67"/>
        <v>-</v>
      </c>
      <c r="BM60" s="687">
        <f t="shared" si="68"/>
        <v>0</v>
      </c>
      <c r="BN60" s="681"/>
      <c r="BO60" s="687">
        <f t="shared" si="69"/>
        <v>0</v>
      </c>
      <c r="BP60" s="681"/>
      <c r="BQ60" s="687">
        <f t="shared" si="70"/>
        <v>0</v>
      </c>
      <c r="BR60" s="688" t="str">
        <f t="shared" si="71"/>
        <v>-</v>
      </c>
      <c r="BS60" s="681"/>
      <c r="BT60" s="681"/>
      <c r="BU60" s="681"/>
      <c r="BV60" s="681"/>
      <c r="BW60" s="687">
        <f t="shared" si="72"/>
        <v>0</v>
      </c>
      <c r="BX60" s="688" t="str">
        <f t="shared" si="73"/>
        <v>-</v>
      </c>
      <c r="BY60" s="681"/>
      <c r="BZ60" s="681"/>
      <c r="CA60" s="681"/>
      <c r="CB60" s="681"/>
      <c r="CC60" s="687">
        <f t="shared" si="74"/>
        <v>0</v>
      </c>
      <c r="CD60" s="688" t="str">
        <f t="shared" si="75"/>
        <v>-</v>
      </c>
      <c r="CE60" s="681"/>
      <c r="CF60" s="681"/>
      <c r="CG60" s="681"/>
      <c r="CH60" s="681"/>
      <c r="CI60" s="687">
        <f t="shared" si="76"/>
        <v>0</v>
      </c>
      <c r="CJ60" s="688" t="str">
        <f t="shared" si="77"/>
        <v>-</v>
      </c>
      <c r="CK60" s="687">
        <f t="shared" si="78"/>
        <v>0</v>
      </c>
      <c r="CL60" s="681"/>
      <c r="CM60" s="687">
        <f t="shared" si="79"/>
        <v>0</v>
      </c>
      <c r="CN60" s="681"/>
      <c r="CO60" s="687">
        <f t="shared" si="80"/>
        <v>0</v>
      </c>
      <c r="CP60" s="688" t="str">
        <f t="shared" si="81"/>
        <v>-</v>
      </c>
      <c r="CQ60" s="681"/>
      <c r="CR60" s="681"/>
      <c r="CS60" s="681"/>
      <c r="CT60" s="681"/>
      <c r="CU60" s="687">
        <f t="shared" si="82"/>
        <v>0</v>
      </c>
      <c r="CV60" s="688" t="str">
        <f t="shared" si="83"/>
        <v>-</v>
      </c>
      <c r="CW60" s="681"/>
      <c r="CX60" s="681"/>
      <c r="CY60" s="681"/>
      <c r="CZ60" s="681"/>
      <c r="DA60" s="687">
        <f t="shared" si="84"/>
        <v>0</v>
      </c>
      <c r="DB60" s="688" t="str">
        <f t="shared" si="85"/>
        <v>-</v>
      </c>
      <c r="DC60" s="681"/>
      <c r="DD60" s="681"/>
      <c r="DE60" s="681"/>
      <c r="DF60" s="681"/>
      <c r="DG60" s="687">
        <f t="shared" si="86"/>
        <v>0</v>
      </c>
      <c r="DH60" s="688" t="str">
        <f t="shared" si="87"/>
        <v>-</v>
      </c>
    </row>
    <row r="61" spans="2:112">
      <c r="B61" s="184" t="s">
        <v>4890</v>
      </c>
      <c r="C61" s="286" t="s">
        <v>3960</v>
      </c>
      <c r="D61" s="213" t="s">
        <v>4783</v>
      </c>
      <c r="E61" s="528" t="s">
        <v>4891</v>
      </c>
      <c r="F61" s="528"/>
      <c r="G61" s="529"/>
      <c r="H61" s="530"/>
      <c r="I61" s="530"/>
      <c r="J61" s="91" t="s">
        <v>883</v>
      </c>
      <c r="K61" s="687">
        <f t="shared" si="44"/>
        <v>0</v>
      </c>
      <c r="L61" s="681"/>
      <c r="M61" s="687">
        <f t="shared" si="45"/>
        <v>0</v>
      </c>
      <c r="N61" s="681"/>
      <c r="O61" s="687">
        <f t="shared" si="46"/>
        <v>0</v>
      </c>
      <c r="P61" s="688" t="str">
        <f t="shared" si="47"/>
        <v>-</v>
      </c>
      <c r="Q61" s="687">
        <f t="shared" si="48"/>
        <v>0</v>
      </c>
      <c r="R61" s="681"/>
      <c r="S61" s="687">
        <f t="shared" si="49"/>
        <v>0</v>
      </c>
      <c r="T61" s="681"/>
      <c r="U61" s="687">
        <f t="shared" si="50"/>
        <v>0</v>
      </c>
      <c r="V61" s="688" t="str">
        <f t="shared" si="51"/>
        <v>-</v>
      </c>
      <c r="W61" s="681"/>
      <c r="X61" s="681"/>
      <c r="Y61" s="681"/>
      <c r="Z61" s="681"/>
      <c r="AA61" s="687">
        <f t="shared" si="52"/>
        <v>0</v>
      </c>
      <c r="AB61" s="688" t="str">
        <f t="shared" si="53"/>
        <v>-</v>
      </c>
      <c r="AC61" s="681"/>
      <c r="AD61" s="681"/>
      <c r="AE61" s="681"/>
      <c r="AF61" s="681"/>
      <c r="AG61" s="687">
        <f t="shared" si="54"/>
        <v>0</v>
      </c>
      <c r="AH61" s="688" t="str">
        <f t="shared" si="55"/>
        <v>-</v>
      </c>
      <c r="AI61" s="681"/>
      <c r="AJ61" s="681"/>
      <c r="AK61" s="681"/>
      <c r="AL61" s="681"/>
      <c r="AM61" s="687">
        <f t="shared" si="56"/>
        <v>0</v>
      </c>
      <c r="AN61" s="688" t="str">
        <f t="shared" si="57"/>
        <v>-</v>
      </c>
      <c r="AO61" s="687">
        <f t="shared" si="58"/>
        <v>0</v>
      </c>
      <c r="AP61" s="681"/>
      <c r="AQ61" s="687">
        <f t="shared" si="59"/>
        <v>0</v>
      </c>
      <c r="AR61" s="681"/>
      <c r="AS61" s="687">
        <f t="shared" si="60"/>
        <v>0</v>
      </c>
      <c r="AT61" s="688" t="str">
        <f t="shared" si="61"/>
        <v>-</v>
      </c>
      <c r="AU61" s="681"/>
      <c r="AV61" s="681"/>
      <c r="AW61" s="681"/>
      <c r="AX61" s="681"/>
      <c r="AY61" s="687">
        <f t="shared" si="62"/>
        <v>0</v>
      </c>
      <c r="AZ61" s="688" t="str">
        <f t="shared" si="63"/>
        <v>-</v>
      </c>
      <c r="BA61" s="681"/>
      <c r="BB61" s="681"/>
      <c r="BC61" s="681"/>
      <c r="BD61" s="681"/>
      <c r="BE61" s="687">
        <f t="shared" si="64"/>
        <v>0</v>
      </c>
      <c r="BF61" s="688" t="str">
        <f t="shared" si="65"/>
        <v>-</v>
      </c>
      <c r="BG61" s="681"/>
      <c r="BH61" s="681"/>
      <c r="BI61" s="681"/>
      <c r="BJ61" s="681"/>
      <c r="BK61" s="687">
        <f t="shared" si="66"/>
        <v>0</v>
      </c>
      <c r="BL61" s="688" t="str">
        <f t="shared" si="67"/>
        <v>-</v>
      </c>
      <c r="BM61" s="687">
        <f t="shared" si="68"/>
        <v>0</v>
      </c>
      <c r="BN61" s="681"/>
      <c r="BO61" s="687">
        <f t="shared" si="69"/>
        <v>0</v>
      </c>
      <c r="BP61" s="681"/>
      <c r="BQ61" s="687">
        <f t="shared" si="70"/>
        <v>0</v>
      </c>
      <c r="BR61" s="688" t="str">
        <f t="shared" si="71"/>
        <v>-</v>
      </c>
      <c r="BS61" s="681"/>
      <c r="BT61" s="681"/>
      <c r="BU61" s="681"/>
      <c r="BV61" s="681"/>
      <c r="BW61" s="687">
        <f t="shared" si="72"/>
        <v>0</v>
      </c>
      <c r="BX61" s="688" t="str">
        <f t="shared" si="73"/>
        <v>-</v>
      </c>
      <c r="BY61" s="681"/>
      <c r="BZ61" s="681"/>
      <c r="CA61" s="681"/>
      <c r="CB61" s="681"/>
      <c r="CC61" s="687">
        <f t="shared" si="74"/>
        <v>0</v>
      </c>
      <c r="CD61" s="688" t="str">
        <f t="shared" si="75"/>
        <v>-</v>
      </c>
      <c r="CE61" s="681"/>
      <c r="CF61" s="681"/>
      <c r="CG61" s="681"/>
      <c r="CH61" s="681"/>
      <c r="CI61" s="687">
        <f t="shared" si="76"/>
        <v>0</v>
      </c>
      <c r="CJ61" s="688" t="str">
        <f t="shared" si="77"/>
        <v>-</v>
      </c>
      <c r="CK61" s="687">
        <f t="shared" si="78"/>
        <v>0</v>
      </c>
      <c r="CL61" s="681"/>
      <c r="CM61" s="687">
        <f t="shared" si="79"/>
        <v>0</v>
      </c>
      <c r="CN61" s="681"/>
      <c r="CO61" s="687">
        <f t="shared" si="80"/>
        <v>0</v>
      </c>
      <c r="CP61" s="688" t="str">
        <f t="shared" si="81"/>
        <v>-</v>
      </c>
      <c r="CQ61" s="681"/>
      <c r="CR61" s="681"/>
      <c r="CS61" s="681"/>
      <c r="CT61" s="681"/>
      <c r="CU61" s="687">
        <f t="shared" si="82"/>
        <v>0</v>
      </c>
      <c r="CV61" s="688" t="str">
        <f t="shared" si="83"/>
        <v>-</v>
      </c>
      <c r="CW61" s="681"/>
      <c r="CX61" s="681"/>
      <c r="CY61" s="681"/>
      <c r="CZ61" s="681"/>
      <c r="DA61" s="687">
        <f t="shared" si="84"/>
        <v>0</v>
      </c>
      <c r="DB61" s="688" t="str">
        <f t="shared" si="85"/>
        <v>-</v>
      </c>
      <c r="DC61" s="681"/>
      <c r="DD61" s="681"/>
      <c r="DE61" s="681"/>
      <c r="DF61" s="681"/>
      <c r="DG61" s="687">
        <f t="shared" si="86"/>
        <v>0</v>
      </c>
      <c r="DH61" s="688" t="str">
        <f t="shared" si="87"/>
        <v>-</v>
      </c>
    </row>
    <row r="62" spans="2:112" ht="24" customHeight="1">
      <c r="B62" s="184" t="s">
        <v>4892</v>
      </c>
      <c r="C62" s="358" t="s">
        <v>3297</v>
      </c>
      <c r="D62" s="356" t="s">
        <v>4893</v>
      </c>
      <c r="E62" s="528" t="s">
        <v>4894</v>
      </c>
      <c r="F62" s="528"/>
      <c r="G62" s="529"/>
      <c r="H62" s="530" t="s">
        <v>4895</v>
      </c>
      <c r="I62" s="530"/>
      <c r="J62" s="91" t="s">
        <v>883</v>
      </c>
      <c r="K62" s="687">
        <f t="shared" si="44"/>
        <v>0</v>
      </c>
      <c r="L62" s="681"/>
      <c r="M62" s="687">
        <f t="shared" si="45"/>
        <v>0</v>
      </c>
      <c r="N62" s="681"/>
      <c r="O62" s="687">
        <f t="shared" si="46"/>
        <v>0</v>
      </c>
      <c r="P62" s="688" t="str">
        <f t="shared" si="47"/>
        <v>-</v>
      </c>
      <c r="Q62" s="687">
        <f t="shared" si="48"/>
        <v>0</v>
      </c>
      <c r="R62" s="681"/>
      <c r="S62" s="687">
        <f t="shared" si="49"/>
        <v>0</v>
      </c>
      <c r="T62" s="681"/>
      <c r="U62" s="687">
        <f t="shared" si="50"/>
        <v>0</v>
      </c>
      <c r="V62" s="688" t="str">
        <f t="shared" si="51"/>
        <v>-</v>
      </c>
      <c r="W62" s="687">
        <f>W63+W64+W65+W66</f>
        <v>0</v>
      </c>
      <c r="X62" s="681"/>
      <c r="Y62" s="687">
        <f>Y63+Y64+Y65+Y66</f>
        <v>0</v>
      </c>
      <c r="Z62" s="681"/>
      <c r="AA62" s="687">
        <f t="shared" si="52"/>
        <v>0</v>
      </c>
      <c r="AB62" s="688" t="str">
        <f t="shared" si="53"/>
        <v>-</v>
      </c>
      <c r="AC62" s="687">
        <f>AC63+AC64+AC65+AC66</f>
        <v>0</v>
      </c>
      <c r="AD62" s="681"/>
      <c r="AE62" s="687">
        <f>AE63+AE64+AE65+AE66</f>
        <v>0</v>
      </c>
      <c r="AF62" s="681"/>
      <c r="AG62" s="687">
        <f t="shared" si="54"/>
        <v>0</v>
      </c>
      <c r="AH62" s="688" t="str">
        <f t="shared" si="55"/>
        <v>-</v>
      </c>
      <c r="AI62" s="687">
        <f>AI63+AI64+AI65+AI66</f>
        <v>0</v>
      </c>
      <c r="AJ62" s="681"/>
      <c r="AK62" s="687">
        <f>AK63+AK64+AK65+AK66</f>
        <v>0</v>
      </c>
      <c r="AL62" s="681"/>
      <c r="AM62" s="687">
        <f t="shared" si="56"/>
        <v>0</v>
      </c>
      <c r="AN62" s="688" t="str">
        <f t="shared" si="57"/>
        <v>-</v>
      </c>
      <c r="AO62" s="687">
        <f t="shared" si="58"/>
        <v>0</v>
      </c>
      <c r="AP62" s="681"/>
      <c r="AQ62" s="687">
        <f t="shared" si="59"/>
        <v>0</v>
      </c>
      <c r="AR62" s="681"/>
      <c r="AS62" s="687">
        <f t="shared" si="60"/>
        <v>0</v>
      </c>
      <c r="AT62" s="688" t="str">
        <f t="shared" si="61"/>
        <v>-</v>
      </c>
      <c r="AU62" s="687">
        <f>AU63+AU64+AU65+AU66</f>
        <v>0</v>
      </c>
      <c r="AV62" s="681"/>
      <c r="AW62" s="687">
        <f>AW63+AW64+AW65+AW66</f>
        <v>0</v>
      </c>
      <c r="AX62" s="681"/>
      <c r="AY62" s="687">
        <f t="shared" si="62"/>
        <v>0</v>
      </c>
      <c r="AZ62" s="688" t="str">
        <f t="shared" si="63"/>
        <v>-</v>
      </c>
      <c r="BA62" s="687">
        <f>BA63+BA64+BA65+BA66</f>
        <v>0</v>
      </c>
      <c r="BB62" s="681"/>
      <c r="BC62" s="687">
        <f>BC63+BC64+BC65+BC66</f>
        <v>0</v>
      </c>
      <c r="BD62" s="681"/>
      <c r="BE62" s="687">
        <f t="shared" si="64"/>
        <v>0</v>
      </c>
      <c r="BF62" s="688" t="str">
        <f t="shared" si="65"/>
        <v>-</v>
      </c>
      <c r="BG62" s="687">
        <f>BG63+BG64+BG65+BG66</f>
        <v>0</v>
      </c>
      <c r="BH62" s="681"/>
      <c r="BI62" s="687">
        <f>BI63+BI64+BI65+BI66</f>
        <v>0</v>
      </c>
      <c r="BJ62" s="681"/>
      <c r="BK62" s="687">
        <f t="shared" si="66"/>
        <v>0</v>
      </c>
      <c r="BL62" s="688" t="str">
        <f t="shared" si="67"/>
        <v>-</v>
      </c>
      <c r="BM62" s="687">
        <f t="shared" si="68"/>
        <v>0</v>
      </c>
      <c r="BN62" s="681"/>
      <c r="BO62" s="687">
        <f t="shared" si="69"/>
        <v>0</v>
      </c>
      <c r="BP62" s="681"/>
      <c r="BQ62" s="687">
        <f t="shared" si="70"/>
        <v>0</v>
      </c>
      <c r="BR62" s="688" t="str">
        <f t="shared" si="71"/>
        <v>-</v>
      </c>
      <c r="BS62" s="687">
        <f>BS63+BS64+BS65+BS66</f>
        <v>0</v>
      </c>
      <c r="BT62" s="681"/>
      <c r="BU62" s="687">
        <f>BU63+BU64+BU65+BU66</f>
        <v>0</v>
      </c>
      <c r="BV62" s="681"/>
      <c r="BW62" s="687">
        <f t="shared" si="72"/>
        <v>0</v>
      </c>
      <c r="BX62" s="688" t="str">
        <f t="shared" si="73"/>
        <v>-</v>
      </c>
      <c r="BY62" s="687">
        <f>BY63+BY64+BY65+BY66</f>
        <v>0</v>
      </c>
      <c r="BZ62" s="681"/>
      <c r="CA62" s="687">
        <f>CA63+CA64+CA65+CA66</f>
        <v>0</v>
      </c>
      <c r="CB62" s="681"/>
      <c r="CC62" s="687">
        <f t="shared" si="74"/>
        <v>0</v>
      </c>
      <c r="CD62" s="688" t="str">
        <f t="shared" si="75"/>
        <v>-</v>
      </c>
      <c r="CE62" s="687">
        <f>CE63+CE64+CE65+CE66</f>
        <v>0</v>
      </c>
      <c r="CF62" s="681"/>
      <c r="CG62" s="687">
        <f>CG63+CG64+CG65+CG66</f>
        <v>0</v>
      </c>
      <c r="CH62" s="681"/>
      <c r="CI62" s="687">
        <f t="shared" si="76"/>
        <v>0</v>
      </c>
      <c r="CJ62" s="688" t="str">
        <f t="shared" si="77"/>
        <v>-</v>
      </c>
      <c r="CK62" s="687">
        <f t="shared" si="78"/>
        <v>0</v>
      </c>
      <c r="CL62" s="681"/>
      <c r="CM62" s="687">
        <f t="shared" si="79"/>
        <v>0</v>
      </c>
      <c r="CN62" s="681"/>
      <c r="CO62" s="687">
        <f t="shared" si="80"/>
        <v>0</v>
      </c>
      <c r="CP62" s="688" t="str">
        <f t="shared" si="81"/>
        <v>-</v>
      </c>
      <c r="CQ62" s="687">
        <f>CQ63+CQ64+CQ65+CQ66</f>
        <v>0</v>
      </c>
      <c r="CR62" s="681"/>
      <c r="CS62" s="687">
        <f>CS63+CS64+CS65+CS66</f>
        <v>0</v>
      </c>
      <c r="CT62" s="681"/>
      <c r="CU62" s="687">
        <f t="shared" si="82"/>
        <v>0</v>
      </c>
      <c r="CV62" s="688" t="str">
        <f t="shared" si="83"/>
        <v>-</v>
      </c>
      <c r="CW62" s="687">
        <f>CW63+CW64+CW65+CW66</f>
        <v>0</v>
      </c>
      <c r="CX62" s="681"/>
      <c r="CY62" s="687">
        <f>CY63+CY64+CY65+CY66</f>
        <v>0</v>
      </c>
      <c r="CZ62" s="681"/>
      <c r="DA62" s="687">
        <f t="shared" si="84"/>
        <v>0</v>
      </c>
      <c r="DB62" s="688" t="str">
        <f t="shared" si="85"/>
        <v>-</v>
      </c>
      <c r="DC62" s="687">
        <f>DC63+DC64+DC65+DC66</f>
        <v>0</v>
      </c>
      <c r="DD62" s="681"/>
      <c r="DE62" s="687">
        <f>DE63+DE64+DE65+DE66</f>
        <v>0</v>
      </c>
      <c r="DF62" s="681"/>
      <c r="DG62" s="687">
        <f t="shared" si="86"/>
        <v>0</v>
      </c>
      <c r="DH62" s="688" t="str">
        <f t="shared" si="87"/>
        <v>-</v>
      </c>
    </row>
    <row r="63" spans="2:112">
      <c r="B63" s="184" t="s">
        <v>4896</v>
      </c>
      <c r="C63" s="286" t="s">
        <v>4897</v>
      </c>
      <c r="D63" s="213" t="s">
        <v>1018</v>
      </c>
      <c r="E63" s="528" t="s">
        <v>4898</v>
      </c>
      <c r="F63" s="528"/>
      <c r="G63" s="529"/>
      <c r="H63" s="530"/>
      <c r="I63" s="530"/>
      <c r="J63" s="91" t="s">
        <v>883</v>
      </c>
      <c r="K63" s="687">
        <f t="shared" si="44"/>
        <v>0</v>
      </c>
      <c r="L63" s="681"/>
      <c r="M63" s="687">
        <f t="shared" si="45"/>
        <v>0</v>
      </c>
      <c r="N63" s="681"/>
      <c r="O63" s="687">
        <f t="shared" si="46"/>
        <v>0</v>
      </c>
      <c r="P63" s="688" t="str">
        <f t="shared" si="47"/>
        <v>-</v>
      </c>
      <c r="Q63" s="687">
        <f t="shared" si="48"/>
        <v>0</v>
      </c>
      <c r="R63" s="681"/>
      <c r="S63" s="687">
        <f t="shared" si="49"/>
        <v>0</v>
      </c>
      <c r="T63" s="681"/>
      <c r="U63" s="687">
        <f t="shared" si="50"/>
        <v>0</v>
      </c>
      <c r="V63" s="688" t="str">
        <f t="shared" si="51"/>
        <v>-</v>
      </c>
      <c r="W63" s="681"/>
      <c r="X63" s="681"/>
      <c r="Y63" s="681"/>
      <c r="Z63" s="681"/>
      <c r="AA63" s="687">
        <f t="shared" si="52"/>
        <v>0</v>
      </c>
      <c r="AB63" s="688" t="str">
        <f t="shared" si="53"/>
        <v>-</v>
      </c>
      <c r="AC63" s="681"/>
      <c r="AD63" s="681"/>
      <c r="AE63" s="681"/>
      <c r="AF63" s="681"/>
      <c r="AG63" s="687">
        <f t="shared" si="54"/>
        <v>0</v>
      </c>
      <c r="AH63" s="688" t="str">
        <f t="shared" si="55"/>
        <v>-</v>
      </c>
      <c r="AI63" s="681"/>
      <c r="AJ63" s="681"/>
      <c r="AK63" s="681"/>
      <c r="AL63" s="681"/>
      <c r="AM63" s="687">
        <f t="shared" si="56"/>
        <v>0</v>
      </c>
      <c r="AN63" s="688" t="str">
        <f t="shared" si="57"/>
        <v>-</v>
      </c>
      <c r="AO63" s="687">
        <f t="shared" si="58"/>
        <v>0</v>
      </c>
      <c r="AP63" s="681"/>
      <c r="AQ63" s="687">
        <f t="shared" si="59"/>
        <v>0</v>
      </c>
      <c r="AR63" s="681"/>
      <c r="AS63" s="687">
        <f t="shared" si="60"/>
        <v>0</v>
      </c>
      <c r="AT63" s="688" t="str">
        <f t="shared" si="61"/>
        <v>-</v>
      </c>
      <c r="AU63" s="681"/>
      <c r="AV63" s="681"/>
      <c r="AW63" s="681"/>
      <c r="AX63" s="681"/>
      <c r="AY63" s="687">
        <f t="shared" si="62"/>
        <v>0</v>
      </c>
      <c r="AZ63" s="688" t="str">
        <f t="shared" si="63"/>
        <v>-</v>
      </c>
      <c r="BA63" s="681"/>
      <c r="BB63" s="681"/>
      <c r="BC63" s="681"/>
      <c r="BD63" s="681"/>
      <c r="BE63" s="687">
        <f t="shared" si="64"/>
        <v>0</v>
      </c>
      <c r="BF63" s="688" t="str">
        <f t="shared" si="65"/>
        <v>-</v>
      </c>
      <c r="BG63" s="681"/>
      <c r="BH63" s="681"/>
      <c r="BI63" s="681"/>
      <c r="BJ63" s="681"/>
      <c r="BK63" s="687">
        <f t="shared" si="66"/>
        <v>0</v>
      </c>
      <c r="BL63" s="688" t="str">
        <f t="shared" si="67"/>
        <v>-</v>
      </c>
      <c r="BM63" s="687">
        <f t="shared" si="68"/>
        <v>0</v>
      </c>
      <c r="BN63" s="681"/>
      <c r="BO63" s="687">
        <f t="shared" si="69"/>
        <v>0</v>
      </c>
      <c r="BP63" s="681"/>
      <c r="BQ63" s="687">
        <f t="shared" si="70"/>
        <v>0</v>
      </c>
      <c r="BR63" s="688" t="str">
        <f t="shared" si="71"/>
        <v>-</v>
      </c>
      <c r="BS63" s="681"/>
      <c r="BT63" s="681"/>
      <c r="BU63" s="681"/>
      <c r="BV63" s="681"/>
      <c r="BW63" s="687">
        <f t="shared" si="72"/>
        <v>0</v>
      </c>
      <c r="BX63" s="688" t="str">
        <f t="shared" si="73"/>
        <v>-</v>
      </c>
      <c r="BY63" s="681"/>
      <c r="BZ63" s="681"/>
      <c r="CA63" s="681"/>
      <c r="CB63" s="681"/>
      <c r="CC63" s="687">
        <f t="shared" si="74"/>
        <v>0</v>
      </c>
      <c r="CD63" s="688" t="str">
        <f t="shared" si="75"/>
        <v>-</v>
      </c>
      <c r="CE63" s="681"/>
      <c r="CF63" s="681"/>
      <c r="CG63" s="681"/>
      <c r="CH63" s="681"/>
      <c r="CI63" s="687">
        <f t="shared" si="76"/>
        <v>0</v>
      </c>
      <c r="CJ63" s="688" t="str">
        <f t="shared" si="77"/>
        <v>-</v>
      </c>
      <c r="CK63" s="687">
        <f t="shared" si="78"/>
        <v>0</v>
      </c>
      <c r="CL63" s="681"/>
      <c r="CM63" s="687">
        <f t="shared" si="79"/>
        <v>0</v>
      </c>
      <c r="CN63" s="681"/>
      <c r="CO63" s="687">
        <f t="shared" si="80"/>
        <v>0</v>
      </c>
      <c r="CP63" s="688" t="str">
        <f t="shared" si="81"/>
        <v>-</v>
      </c>
      <c r="CQ63" s="681"/>
      <c r="CR63" s="681"/>
      <c r="CS63" s="681"/>
      <c r="CT63" s="681"/>
      <c r="CU63" s="687">
        <f t="shared" si="82"/>
        <v>0</v>
      </c>
      <c r="CV63" s="688" t="str">
        <f t="shared" si="83"/>
        <v>-</v>
      </c>
      <c r="CW63" s="681"/>
      <c r="CX63" s="681"/>
      <c r="CY63" s="681"/>
      <c r="CZ63" s="681"/>
      <c r="DA63" s="687">
        <f t="shared" si="84"/>
        <v>0</v>
      </c>
      <c r="DB63" s="688" t="str">
        <f t="shared" si="85"/>
        <v>-</v>
      </c>
      <c r="DC63" s="681"/>
      <c r="DD63" s="681"/>
      <c r="DE63" s="681"/>
      <c r="DF63" s="681"/>
      <c r="DG63" s="687">
        <f t="shared" si="86"/>
        <v>0</v>
      </c>
      <c r="DH63" s="688" t="str">
        <f t="shared" si="87"/>
        <v>-</v>
      </c>
    </row>
    <row r="64" spans="2:112">
      <c r="B64" s="184" t="s">
        <v>4899</v>
      </c>
      <c r="C64" s="286" t="s">
        <v>4900</v>
      </c>
      <c r="D64" s="213" t="s">
        <v>1020</v>
      </c>
      <c r="E64" s="528" t="s">
        <v>4901</v>
      </c>
      <c r="F64" s="528"/>
      <c r="G64" s="529"/>
      <c r="H64" s="530"/>
      <c r="I64" s="530"/>
      <c r="J64" s="91" t="s">
        <v>883</v>
      </c>
      <c r="K64" s="687">
        <f t="shared" si="44"/>
        <v>0</v>
      </c>
      <c r="L64" s="681"/>
      <c r="M64" s="687">
        <f t="shared" si="45"/>
        <v>0</v>
      </c>
      <c r="N64" s="681"/>
      <c r="O64" s="687">
        <f t="shared" si="46"/>
        <v>0</v>
      </c>
      <c r="P64" s="688" t="str">
        <f t="shared" si="47"/>
        <v>-</v>
      </c>
      <c r="Q64" s="687">
        <f t="shared" si="48"/>
        <v>0</v>
      </c>
      <c r="R64" s="681"/>
      <c r="S64" s="687">
        <f t="shared" si="49"/>
        <v>0</v>
      </c>
      <c r="T64" s="681"/>
      <c r="U64" s="687">
        <f t="shared" si="50"/>
        <v>0</v>
      </c>
      <c r="V64" s="688" t="str">
        <f t="shared" si="51"/>
        <v>-</v>
      </c>
      <c r="W64" s="681"/>
      <c r="X64" s="681"/>
      <c r="Y64" s="681"/>
      <c r="Z64" s="681"/>
      <c r="AA64" s="687">
        <f t="shared" si="52"/>
        <v>0</v>
      </c>
      <c r="AB64" s="688" t="str">
        <f t="shared" si="53"/>
        <v>-</v>
      </c>
      <c r="AC64" s="681"/>
      <c r="AD64" s="681"/>
      <c r="AE64" s="681"/>
      <c r="AF64" s="681"/>
      <c r="AG64" s="687">
        <f t="shared" si="54"/>
        <v>0</v>
      </c>
      <c r="AH64" s="688" t="str">
        <f t="shared" si="55"/>
        <v>-</v>
      </c>
      <c r="AI64" s="681"/>
      <c r="AJ64" s="681"/>
      <c r="AK64" s="681"/>
      <c r="AL64" s="681"/>
      <c r="AM64" s="687">
        <f t="shared" si="56"/>
        <v>0</v>
      </c>
      <c r="AN64" s="688" t="str">
        <f t="shared" si="57"/>
        <v>-</v>
      </c>
      <c r="AO64" s="687">
        <f t="shared" si="58"/>
        <v>0</v>
      </c>
      <c r="AP64" s="681"/>
      <c r="AQ64" s="687">
        <f t="shared" si="59"/>
        <v>0</v>
      </c>
      <c r="AR64" s="681"/>
      <c r="AS64" s="687">
        <f t="shared" si="60"/>
        <v>0</v>
      </c>
      <c r="AT64" s="688" t="str">
        <f t="shared" si="61"/>
        <v>-</v>
      </c>
      <c r="AU64" s="681"/>
      <c r="AV64" s="681"/>
      <c r="AW64" s="681"/>
      <c r="AX64" s="681"/>
      <c r="AY64" s="687">
        <f t="shared" si="62"/>
        <v>0</v>
      </c>
      <c r="AZ64" s="688" t="str">
        <f t="shared" si="63"/>
        <v>-</v>
      </c>
      <c r="BA64" s="681"/>
      <c r="BB64" s="681"/>
      <c r="BC64" s="681"/>
      <c r="BD64" s="681"/>
      <c r="BE64" s="687">
        <f t="shared" si="64"/>
        <v>0</v>
      </c>
      <c r="BF64" s="688" t="str">
        <f t="shared" si="65"/>
        <v>-</v>
      </c>
      <c r="BG64" s="681"/>
      <c r="BH64" s="681"/>
      <c r="BI64" s="681"/>
      <c r="BJ64" s="681"/>
      <c r="BK64" s="687">
        <f t="shared" si="66"/>
        <v>0</v>
      </c>
      <c r="BL64" s="688" t="str">
        <f t="shared" si="67"/>
        <v>-</v>
      </c>
      <c r="BM64" s="687">
        <f t="shared" si="68"/>
        <v>0</v>
      </c>
      <c r="BN64" s="681"/>
      <c r="BO64" s="687">
        <f t="shared" si="69"/>
        <v>0</v>
      </c>
      <c r="BP64" s="681"/>
      <c r="BQ64" s="687">
        <f t="shared" si="70"/>
        <v>0</v>
      </c>
      <c r="BR64" s="688" t="str">
        <f t="shared" si="71"/>
        <v>-</v>
      </c>
      <c r="BS64" s="681"/>
      <c r="BT64" s="681"/>
      <c r="BU64" s="681"/>
      <c r="BV64" s="681"/>
      <c r="BW64" s="687">
        <f t="shared" si="72"/>
        <v>0</v>
      </c>
      <c r="BX64" s="688" t="str">
        <f t="shared" si="73"/>
        <v>-</v>
      </c>
      <c r="BY64" s="681"/>
      <c r="BZ64" s="681"/>
      <c r="CA64" s="681"/>
      <c r="CB64" s="681"/>
      <c r="CC64" s="687">
        <f t="shared" si="74"/>
        <v>0</v>
      </c>
      <c r="CD64" s="688" t="str">
        <f t="shared" si="75"/>
        <v>-</v>
      </c>
      <c r="CE64" s="681"/>
      <c r="CF64" s="681"/>
      <c r="CG64" s="681"/>
      <c r="CH64" s="681"/>
      <c r="CI64" s="687">
        <f t="shared" si="76"/>
        <v>0</v>
      </c>
      <c r="CJ64" s="688" t="str">
        <f t="shared" si="77"/>
        <v>-</v>
      </c>
      <c r="CK64" s="687">
        <f t="shared" si="78"/>
        <v>0</v>
      </c>
      <c r="CL64" s="681"/>
      <c r="CM64" s="687">
        <f t="shared" si="79"/>
        <v>0</v>
      </c>
      <c r="CN64" s="681"/>
      <c r="CO64" s="687">
        <f t="shared" si="80"/>
        <v>0</v>
      </c>
      <c r="CP64" s="688" t="str">
        <f t="shared" si="81"/>
        <v>-</v>
      </c>
      <c r="CQ64" s="681"/>
      <c r="CR64" s="681"/>
      <c r="CS64" s="681"/>
      <c r="CT64" s="681"/>
      <c r="CU64" s="687">
        <f t="shared" si="82"/>
        <v>0</v>
      </c>
      <c r="CV64" s="688" t="str">
        <f t="shared" si="83"/>
        <v>-</v>
      </c>
      <c r="CW64" s="681"/>
      <c r="CX64" s="681"/>
      <c r="CY64" s="681"/>
      <c r="CZ64" s="681"/>
      <c r="DA64" s="687">
        <f t="shared" si="84"/>
        <v>0</v>
      </c>
      <c r="DB64" s="688" t="str">
        <f t="shared" si="85"/>
        <v>-</v>
      </c>
      <c r="DC64" s="681"/>
      <c r="DD64" s="681"/>
      <c r="DE64" s="681"/>
      <c r="DF64" s="681"/>
      <c r="DG64" s="687">
        <f t="shared" si="86"/>
        <v>0</v>
      </c>
      <c r="DH64" s="688" t="str">
        <f t="shared" si="87"/>
        <v>-</v>
      </c>
    </row>
    <row r="65" spans="2:112">
      <c r="B65" s="184" t="s">
        <v>4902</v>
      </c>
      <c r="C65" s="286" t="s">
        <v>4903</v>
      </c>
      <c r="D65" s="213" t="s">
        <v>1022</v>
      </c>
      <c r="E65" s="528" t="s">
        <v>4904</v>
      </c>
      <c r="F65" s="528"/>
      <c r="G65" s="529"/>
      <c r="H65" s="530"/>
      <c r="I65" s="530"/>
      <c r="J65" s="91" t="s">
        <v>883</v>
      </c>
      <c r="K65" s="687">
        <f t="shared" si="44"/>
        <v>0</v>
      </c>
      <c r="L65" s="681"/>
      <c r="M65" s="687">
        <f t="shared" si="45"/>
        <v>0</v>
      </c>
      <c r="N65" s="681"/>
      <c r="O65" s="687">
        <f t="shared" si="46"/>
        <v>0</v>
      </c>
      <c r="P65" s="688" t="str">
        <f t="shared" si="47"/>
        <v>-</v>
      </c>
      <c r="Q65" s="687">
        <f t="shared" si="48"/>
        <v>0</v>
      </c>
      <c r="R65" s="681"/>
      <c r="S65" s="687">
        <f t="shared" si="49"/>
        <v>0</v>
      </c>
      <c r="T65" s="681"/>
      <c r="U65" s="687">
        <f t="shared" si="50"/>
        <v>0</v>
      </c>
      <c r="V65" s="688" t="str">
        <f t="shared" si="51"/>
        <v>-</v>
      </c>
      <c r="W65" s="681"/>
      <c r="X65" s="681"/>
      <c r="Y65" s="681"/>
      <c r="Z65" s="681"/>
      <c r="AA65" s="687">
        <f t="shared" si="52"/>
        <v>0</v>
      </c>
      <c r="AB65" s="688" t="str">
        <f t="shared" si="53"/>
        <v>-</v>
      </c>
      <c r="AC65" s="681"/>
      <c r="AD65" s="681"/>
      <c r="AE65" s="681"/>
      <c r="AF65" s="681"/>
      <c r="AG65" s="687">
        <f t="shared" si="54"/>
        <v>0</v>
      </c>
      <c r="AH65" s="688" t="str">
        <f t="shared" si="55"/>
        <v>-</v>
      </c>
      <c r="AI65" s="681"/>
      <c r="AJ65" s="681"/>
      <c r="AK65" s="681"/>
      <c r="AL65" s="681"/>
      <c r="AM65" s="687">
        <f t="shared" si="56"/>
        <v>0</v>
      </c>
      <c r="AN65" s="688" t="str">
        <f t="shared" si="57"/>
        <v>-</v>
      </c>
      <c r="AO65" s="687">
        <f t="shared" si="58"/>
        <v>0</v>
      </c>
      <c r="AP65" s="681"/>
      <c r="AQ65" s="687">
        <f t="shared" si="59"/>
        <v>0</v>
      </c>
      <c r="AR65" s="681"/>
      <c r="AS65" s="687">
        <f t="shared" si="60"/>
        <v>0</v>
      </c>
      <c r="AT65" s="688" t="str">
        <f t="shared" si="61"/>
        <v>-</v>
      </c>
      <c r="AU65" s="681"/>
      <c r="AV65" s="681"/>
      <c r="AW65" s="681"/>
      <c r="AX65" s="681"/>
      <c r="AY65" s="687">
        <f t="shared" si="62"/>
        <v>0</v>
      </c>
      <c r="AZ65" s="688" t="str">
        <f t="shared" si="63"/>
        <v>-</v>
      </c>
      <c r="BA65" s="681"/>
      <c r="BB65" s="681"/>
      <c r="BC65" s="681"/>
      <c r="BD65" s="681"/>
      <c r="BE65" s="687">
        <f t="shared" si="64"/>
        <v>0</v>
      </c>
      <c r="BF65" s="688" t="str">
        <f t="shared" si="65"/>
        <v>-</v>
      </c>
      <c r="BG65" s="681"/>
      <c r="BH65" s="681"/>
      <c r="BI65" s="681"/>
      <c r="BJ65" s="681"/>
      <c r="BK65" s="687">
        <f t="shared" si="66"/>
        <v>0</v>
      </c>
      <c r="BL65" s="688" t="str">
        <f t="shared" si="67"/>
        <v>-</v>
      </c>
      <c r="BM65" s="687">
        <f t="shared" si="68"/>
        <v>0</v>
      </c>
      <c r="BN65" s="681"/>
      <c r="BO65" s="687">
        <f t="shared" si="69"/>
        <v>0</v>
      </c>
      <c r="BP65" s="681"/>
      <c r="BQ65" s="687">
        <f t="shared" si="70"/>
        <v>0</v>
      </c>
      <c r="BR65" s="688" t="str">
        <f t="shared" si="71"/>
        <v>-</v>
      </c>
      <c r="BS65" s="681"/>
      <c r="BT65" s="681"/>
      <c r="BU65" s="681"/>
      <c r="BV65" s="681"/>
      <c r="BW65" s="687">
        <f t="shared" si="72"/>
        <v>0</v>
      </c>
      <c r="BX65" s="688" t="str">
        <f t="shared" si="73"/>
        <v>-</v>
      </c>
      <c r="BY65" s="681"/>
      <c r="BZ65" s="681"/>
      <c r="CA65" s="681"/>
      <c r="CB65" s="681"/>
      <c r="CC65" s="687">
        <f t="shared" si="74"/>
        <v>0</v>
      </c>
      <c r="CD65" s="688" t="str">
        <f t="shared" si="75"/>
        <v>-</v>
      </c>
      <c r="CE65" s="681"/>
      <c r="CF65" s="681"/>
      <c r="CG65" s="681"/>
      <c r="CH65" s="681"/>
      <c r="CI65" s="687">
        <f t="shared" si="76"/>
        <v>0</v>
      </c>
      <c r="CJ65" s="688" t="str">
        <f t="shared" si="77"/>
        <v>-</v>
      </c>
      <c r="CK65" s="687">
        <f t="shared" si="78"/>
        <v>0</v>
      </c>
      <c r="CL65" s="681"/>
      <c r="CM65" s="687">
        <f t="shared" si="79"/>
        <v>0</v>
      </c>
      <c r="CN65" s="681"/>
      <c r="CO65" s="687">
        <f t="shared" si="80"/>
        <v>0</v>
      </c>
      <c r="CP65" s="688" t="str">
        <f t="shared" si="81"/>
        <v>-</v>
      </c>
      <c r="CQ65" s="681"/>
      <c r="CR65" s="681"/>
      <c r="CS65" s="681"/>
      <c r="CT65" s="681"/>
      <c r="CU65" s="687">
        <f t="shared" si="82"/>
        <v>0</v>
      </c>
      <c r="CV65" s="688" t="str">
        <f t="shared" si="83"/>
        <v>-</v>
      </c>
      <c r="CW65" s="681"/>
      <c r="CX65" s="681"/>
      <c r="CY65" s="681"/>
      <c r="CZ65" s="681"/>
      <c r="DA65" s="687">
        <f t="shared" si="84"/>
        <v>0</v>
      </c>
      <c r="DB65" s="688" t="str">
        <f t="shared" si="85"/>
        <v>-</v>
      </c>
      <c r="DC65" s="681"/>
      <c r="DD65" s="681"/>
      <c r="DE65" s="681"/>
      <c r="DF65" s="681"/>
      <c r="DG65" s="687">
        <f t="shared" si="86"/>
        <v>0</v>
      </c>
      <c r="DH65" s="688" t="str">
        <f t="shared" si="87"/>
        <v>-</v>
      </c>
    </row>
    <row r="66" spans="2:112">
      <c r="B66" s="184" t="s">
        <v>4905</v>
      </c>
      <c r="C66" s="286" t="s">
        <v>4906</v>
      </c>
      <c r="D66" s="213" t="s">
        <v>4783</v>
      </c>
      <c r="E66" s="528" t="s">
        <v>4907</v>
      </c>
      <c r="F66" s="528"/>
      <c r="G66" s="529"/>
      <c r="H66" s="530"/>
      <c r="I66" s="530"/>
      <c r="J66" s="91" t="s">
        <v>883</v>
      </c>
      <c r="K66" s="687">
        <f t="shared" si="44"/>
        <v>0</v>
      </c>
      <c r="L66" s="681"/>
      <c r="M66" s="687">
        <f t="shared" si="45"/>
        <v>0</v>
      </c>
      <c r="N66" s="681"/>
      <c r="O66" s="687">
        <f t="shared" si="46"/>
        <v>0</v>
      </c>
      <c r="P66" s="688" t="str">
        <f t="shared" si="47"/>
        <v>-</v>
      </c>
      <c r="Q66" s="687">
        <f t="shared" si="48"/>
        <v>0</v>
      </c>
      <c r="R66" s="681"/>
      <c r="S66" s="687">
        <f t="shared" si="49"/>
        <v>0</v>
      </c>
      <c r="T66" s="681"/>
      <c r="U66" s="687">
        <f t="shared" si="50"/>
        <v>0</v>
      </c>
      <c r="V66" s="688" t="str">
        <f t="shared" si="51"/>
        <v>-</v>
      </c>
      <c r="W66" s="681"/>
      <c r="X66" s="681"/>
      <c r="Y66" s="681"/>
      <c r="Z66" s="681"/>
      <c r="AA66" s="687">
        <f t="shared" si="52"/>
        <v>0</v>
      </c>
      <c r="AB66" s="688" t="str">
        <f t="shared" si="53"/>
        <v>-</v>
      </c>
      <c r="AC66" s="681"/>
      <c r="AD66" s="681"/>
      <c r="AE66" s="681"/>
      <c r="AF66" s="681"/>
      <c r="AG66" s="687">
        <f t="shared" si="54"/>
        <v>0</v>
      </c>
      <c r="AH66" s="688" t="str">
        <f t="shared" si="55"/>
        <v>-</v>
      </c>
      <c r="AI66" s="681"/>
      <c r="AJ66" s="681"/>
      <c r="AK66" s="681"/>
      <c r="AL66" s="681"/>
      <c r="AM66" s="687">
        <f t="shared" si="56"/>
        <v>0</v>
      </c>
      <c r="AN66" s="688" t="str">
        <f t="shared" si="57"/>
        <v>-</v>
      </c>
      <c r="AO66" s="687">
        <f t="shared" si="58"/>
        <v>0</v>
      </c>
      <c r="AP66" s="681"/>
      <c r="AQ66" s="687">
        <f t="shared" si="59"/>
        <v>0</v>
      </c>
      <c r="AR66" s="681"/>
      <c r="AS66" s="687">
        <f t="shared" si="60"/>
        <v>0</v>
      </c>
      <c r="AT66" s="688" t="str">
        <f t="shared" si="61"/>
        <v>-</v>
      </c>
      <c r="AU66" s="681"/>
      <c r="AV66" s="681"/>
      <c r="AW66" s="681"/>
      <c r="AX66" s="681"/>
      <c r="AY66" s="687">
        <f t="shared" si="62"/>
        <v>0</v>
      </c>
      <c r="AZ66" s="688" t="str">
        <f t="shared" si="63"/>
        <v>-</v>
      </c>
      <c r="BA66" s="681"/>
      <c r="BB66" s="681"/>
      <c r="BC66" s="681"/>
      <c r="BD66" s="681"/>
      <c r="BE66" s="687">
        <f t="shared" si="64"/>
        <v>0</v>
      </c>
      <c r="BF66" s="688" t="str">
        <f t="shared" si="65"/>
        <v>-</v>
      </c>
      <c r="BG66" s="681"/>
      <c r="BH66" s="681"/>
      <c r="BI66" s="681"/>
      <c r="BJ66" s="681"/>
      <c r="BK66" s="687">
        <f t="shared" si="66"/>
        <v>0</v>
      </c>
      <c r="BL66" s="688" t="str">
        <f t="shared" si="67"/>
        <v>-</v>
      </c>
      <c r="BM66" s="687">
        <f t="shared" si="68"/>
        <v>0</v>
      </c>
      <c r="BN66" s="681"/>
      <c r="BO66" s="687">
        <f t="shared" si="69"/>
        <v>0</v>
      </c>
      <c r="BP66" s="681"/>
      <c r="BQ66" s="687">
        <f t="shared" si="70"/>
        <v>0</v>
      </c>
      <c r="BR66" s="688" t="str">
        <f t="shared" si="71"/>
        <v>-</v>
      </c>
      <c r="BS66" s="681"/>
      <c r="BT66" s="681"/>
      <c r="BU66" s="681"/>
      <c r="BV66" s="681"/>
      <c r="BW66" s="687">
        <f t="shared" si="72"/>
        <v>0</v>
      </c>
      <c r="BX66" s="688" t="str">
        <f t="shared" si="73"/>
        <v>-</v>
      </c>
      <c r="BY66" s="681"/>
      <c r="BZ66" s="681"/>
      <c r="CA66" s="681"/>
      <c r="CB66" s="681"/>
      <c r="CC66" s="687">
        <f t="shared" si="74"/>
        <v>0</v>
      </c>
      <c r="CD66" s="688" t="str">
        <f t="shared" si="75"/>
        <v>-</v>
      </c>
      <c r="CE66" s="681"/>
      <c r="CF66" s="681"/>
      <c r="CG66" s="681"/>
      <c r="CH66" s="681"/>
      <c r="CI66" s="687">
        <f t="shared" si="76"/>
        <v>0</v>
      </c>
      <c r="CJ66" s="688" t="str">
        <f t="shared" si="77"/>
        <v>-</v>
      </c>
      <c r="CK66" s="687">
        <f t="shared" si="78"/>
        <v>0</v>
      </c>
      <c r="CL66" s="681"/>
      <c r="CM66" s="687">
        <f t="shared" si="79"/>
        <v>0</v>
      </c>
      <c r="CN66" s="681"/>
      <c r="CO66" s="687">
        <f t="shared" si="80"/>
        <v>0</v>
      </c>
      <c r="CP66" s="688" t="str">
        <f t="shared" si="81"/>
        <v>-</v>
      </c>
      <c r="CQ66" s="681"/>
      <c r="CR66" s="681"/>
      <c r="CS66" s="681"/>
      <c r="CT66" s="681"/>
      <c r="CU66" s="687">
        <f t="shared" si="82"/>
        <v>0</v>
      </c>
      <c r="CV66" s="688" t="str">
        <f t="shared" si="83"/>
        <v>-</v>
      </c>
      <c r="CW66" s="681"/>
      <c r="CX66" s="681"/>
      <c r="CY66" s="681"/>
      <c r="CZ66" s="681"/>
      <c r="DA66" s="687">
        <f t="shared" si="84"/>
        <v>0</v>
      </c>
      <c r="DB66" s="688" t="str">
        <f t="shared" si="85"/>
        <v>-</v>
      </c>
      <c r="DC66" s="681"/>
      <c r="DD66" s="681"/>
      <c r="DE66" s="681"/>
      <c r="DF66" s="681"/>
      <c r="DG66" s="687">
        <f t="shared" si="86"/>
        <v>0</v>
      </c>
      <c r="DH66" s="688" t="str">
        <f t="shared" si="87"/>
        <v>-</v>
      </c>
    </row>
    <row r="67" spans="2:112" ht="24" customHeight="1">
      <c r="B67" s="184" t="s">
        <v>4908</v>
      </c>
      <c r="C67" s="358" t="s">
        <v>3315</v>
      </c>
      <c r="D67" s="356" t="s">
        <v>4909</v>
      </c>
      <c r="E67" s="528" t="s">
        <v>4910</v>
      </c>
      <c r="F67" s="528"/>
      <c r="G67" s="529"/>
      <c r="H67" s="530" t="s">
        <v>4911</v>
      </c>
      <c r="I67" s="530"/>
      <c r="J67" s="91" t="s">
        <v>883</v>
      </c>
      <c r="K67" s="687">
        <f t="shared" si="44"/>
        <v>0</v>
      </c>
      <c r="L67" s="681"/>
      <c r="M67" s="687">
        <f t="shared" si="45"/>
        <v>0</v>
      </c>
      <c r="N67" s="681"/>
      <c r="O67" s="687">
        <f t="shared" si="46"/>
        <v>0</v>
      </c>
      <c r="P67" s="688" t="str">
        <f t="shared" si="47"/>
        <v>-</v>
      </c>
      <c r="Q67" s="687">
        <f t="shared" si="48"/>
        <v>0</v>
      </c>
      <c r="R67" s="681"/>
      <c r="S67" s="687">
        <f t="shared" si="49"/>
        <v>0</v>
      </c>
      <c r="T67" s="681"/>
      <c r="U67" s="687">
        <f t="shared" si="50"/>
        <v>0</v>
      </c>
      <c r="V67" s="688" t="str">
        <f t="shared" si="51"/>
        <v>-</v>
      </c>
      <c r="W67" s="687">
        <f>W68+W69+W70+W71</f>
        <v>0</v>
      </c>
      <c r="X67" s="681"/>
      <c r="Y67" s="687">
        <f>Y68+Y69+Y70+Y71</f>
        <v>0</v>
      </c>
      <c r="Z67" s="681"/>
      <c r="AA67" s="687">
        <f t="shared" si="52"/>
        <v>0</v>
      </c>
      <c r="AB67" s="688" t="str">
        <f t="shared" si="53"/>
        <v>-</v>
      </c>
      <c r="AC67" s="687">
        <f>AC68+AC69+AC70+AC71</f>
        <v>0</v>
      </c>
      <c r="AD67" s="681"/>
      <c r="AE67" s="687">
        <f>AE68+AE69+AE70+AE71</f>
        <v>0</v>
      </c>
      <c r="AF67" s="681"/>
      <c r="AG67" s="687">
        <f t="shared" si="54"/>
        <v>0</v>
      </c>
      <c r="AH67" s="688" t="str">
        <f t="shared" si="55"/>
        <v>-</v>
      </c>
      <c r="AI67" s="687">
        <f>AI68+AI69+AI70+AI71</f>
        <v>0</v>
      </c>
      <c r="AJ67" s="681"/>
      <c r="AK67" s="687">
        <f>AK68+AK69+AK70+AK71</f>
        <v>0</v>
      </c>
      <c r="AL67" s="681"/>
      <c r="AM67" s="687">
        <f t="shared" si="56"/>
        <v>0</v>
      </c>
      <c r="AN67" s="688" t="str">
        <f t="shared" si="57"/>
        <v>-</v>
      </c>
      <c r="AO67" s="687">
        <f t="shared" si="58"/>
        <v>0</v>
      </c>
      <c r="AP67" s="681"/>
      <c r="AQ67" s="687">
        <f t="shared" si="59"/>
        <v>0</v>
      </c>
      <c r="AR67" s="681"/>
      <c r="AS67" s="687">
        <f t="shared" si="60"/>
        <v>0</v>
      </c>
      <c r="AT67" s="688" t="str">
        <f t="shared" si="61"/>
        <v>-</v>
      </c>
      <c r="AU67" s="687">
        <f>AU68+AU69+AU70+AU71</f>
        <v>0</v>
      </c>
      <c r="AV67" s="681"/>
      <c r="AW67" s="687">
        <f>AW68+AW69+AW70+AW71</f>
        <v>0</v>
      </c>
      <c r="AX67" s="681"/>
      <c r="AY67" s="687">
        <f t="shared" si="62"/>
        <v>0</v>
      </c>
      <c r="AZ67" s="688" t="str">
        <f t="shared" si="63"/>
        <v>-</v>
      </c>
      <c r="BA67" s="687">
        <f>BA68+BA69+BA70+BA71</f>
        <v>0</v>
      </c>
      <c r="BB67" s="681"/>
      <c r="BC67" s="687">
        <f>BC68+BC69+BC70+BC71</f>
        <v>0</v>
      </c>
      <c r="BD67" s="681"/>
      <c r="BE67" s="687">
        <f t="shared" si="64"/>
        <v>0</v>
      </c>
      <c r="BF67" s="688" t="str">
        <f t="shared" si="65"/>
        <v>-</v>
      </c>
      <c r="BG67" s="687">
        <f>BG68+BG69+BG70+BG71</f>
        <v>0</v>
      </c>
      <c r="BH67" s="681"/>
      <c r="BI67" s="687">
        <f>BI68+BI69+BI70+BI71</f>
        <v>0</v>
      </c>
      <c r="BJ67" s="681"/>
      <c r="BK67" s="687">
        <f t="shared" si="66"/>
        <v>0</v>
      </c>
      <c r="BL67" s="688" t="str">
        <f t="shared" si="67"/>
        <v>-</v>
      </c>
      <c r="BM67" s="687">
        <f t="shared" si="68"/>
        <v>0</v>
      </c>
      <c r="BN67" s="681"/>
      <c r="BO67" s="687">
        <f t="shared" si="69"/>
        <v>0</v>
      </c>
      <c r="BP67" s="681"/>
      <c r="BQ67" s="687">
        <f t="shared" si="70"/>
        <v>0</v>
      </c>
      <c r="BR67" s="688" t="str">
        <f t="shared" si="71"/>
        <v>-</v>
      </c>
      <c r="BS67" s="687">
        <f>BS68+BS69+BS70+BS71</f>
        <v>0</v>
      </c>
      <c r="BT67" s="681"/>
      <c r="BU67" s="687">
        <f>BU68+BU69+BU70+BU71</f>
        <v>0</v>
      </c>
      <c r="BV67" s="681"/>
      <c r="BW67" s="687">
        <f t="shared" si="72"/>
        <v>0</v>
      </c>
      <c r="BX67" s="688" t="str">
        <f t="shared" si="73"/>
        <v>-</v>
      </c>
      <c r="BY67" s="687">
        <f>BY68+BY69+BY70+BY71</f>
        <v>0</v>
      </c>
      <c r="BZ67" s="681"/>
      <c r="CA67" s="687">
        <f>CA68+CA69+CA70+CA71</f>
        <v>0</v>
      </c>
      <c r="CB67" s="681"/>
      <c r="CC67" s="687">
        <f t="shared" si="74"/>
        <v>0</v>
      </c>
      <c r="CD67" s="688" t="str">
        <f t="shared" si="75"/>
        <v>-</v>
      </c>
      <c r="CE67" s="687">
        <f>CE68+CE69+CE70+CE71</f>
        <v>0</v>
      </c>
      <c r="CF67" s="681"/>
      <c r="CG67" s="687">
        <f>CG68+CG69+CG70+CG71</f>
        <v>0</v>
      </c>
      <c r="CH67" s="681"/>
      <c r="CI67" s="687">
        <f t="shared" si="76"/>
        <v>0</v>
      </c>
      <c r="CJ67" s="688" t="str">
        <f t="shared" si="77"/>
        <v>-</v>
      </c>
      <c r="CK67" s="687">
        <f t="shared" si="78"/>
        <v>0</v>
      </c>
      <c r="CL67" s="681"/>
      <c r="CM67" s="687">
        <f t="shared" si="79"/>
        <v>0</v>
      </c>
      <c r="CN67" s="681"/>
      <c r="CO67" s="687">
        <f t="shared" si="80"/>
        <v>0</v>
      </c>
      <c r="CP67" s="688" t="str">
        <f t="shared" si="81"/>
        <v>-</v>
      </c>
      <c r="CQ67" s="687">
        <f>CQ68+CQ69+CQ70+CQ71</f>
        <v>0</v>
      </c>
      <c r="CR67" s="681"/>
      <c r="CS67" s="687">
        <f>CS68+CS69+CS70+CS71</f>
        <v>0</v>
      </c>
      <c r="CT67" s="681"/>
      <c r="CU67" s="687">
        <f t="shared" si="82"/>
        <v>0</v>
      </c>
      <c r="CV67" s="688" t="str">
        <f t="shared" si="83"/>
        <v>-</v>
      </c>
      <c r="CW67" s="687">
        <f>CW68+CW69+CW70+CW71</f>
        <v>0</v>
      </c>
      <c r="CX67" s="681"/>
      <c r="CY67" s="687">
        <f>CY68+CY69+CY70+CY71</f>
        <v>0</v>
      </c>
      <c r="CZ67" s="681"/>
      <c r="DA67" s="687">
        <f t="shared" si="84"/>
        <v>0</v>
      </c>
      <c r="DB67" s="688" t="str">
        <f t="shared" si="85"/>
        <v>-</v>
      </c>
      <c r="DC67" s="687">
        <f>DC68+DC69+DC70+DC71</f>
        <v>0</v>
      </c>
      <c r="DD67" s="681"/>
      <c r="DE67" s="687">
        <f>DE68+DE69+DE70+DE71</f>
        <v>0</v>
      </c>
      <c r="DF67" s="681"/>
      <c r="DG67" s="687">
        <f t="shared" si="86"/>
        <v>0</v>
      </c>
      <c r="DH67" s="688" t="str">
        <f t="shared" si="87"/>
        <v>-</v>
      </c>
    </row>
    <row r="68" spans="2:112">
      <c r="B68" s="184" t="s">
        <v>4912</v>
      </c>
      <c r="C68" s="286" t="s">
        <v>4081</v>
      </c>
      <c r="D68" s="213" t="s">
        <v>1018</v>
      </c>
      <c r="E68" s="528" t="s">
        <v>4913</v>
      </c>
      <c r="F68" s="528"/>
      <c r="G68" s="529"/>
      <c r="H68" s="530"/>
      <c r="I68" s="530"/>
      <c r="J68" s="91" t="s">
        <v>883</v>
      </c>
      <c r="K68" s="687">
        <f t="shared" si="44"/>
        <v>0</v>
      </c>
      <c r="L68" s="681"/>
      <c r="M68" s="687">
        <f t="shared" si="45"/>
        <v>0</v>
      </c>
      <c r="N68" s="681"/>
      <c r="O68" s="687">
        <f t="shared" si="46"/>
        <v>0</v>
      </c>
      <c r="P68" s="688" t="str">
        <f t="shared" si="47"/>
        <v>-</v>
      </c>
      <c r="Q68" s="687">
        <f t="shared" si="48"/>
        <v>0</v>
      </c>
      <c r="R68" s="681"/>
      <c r="S68" s="687">
        <f t="shared" si="49"/>
        <v>0</v>
      </c>
      <c r="T68" s="681"/>
      <c r="U68" s="687">
        <f t="shared" si="50"/>
        <v>0</v>
      </c>
      <c r="V68" s="688" t="str">
        <f t="shared" si="51"/>
        <v>-</v>
      </c>
      <c r="W68" s="681"/>
      <c r="X68" s="681"/>
      <c r="Y68" s="681"/>
      <c r="Z68" s="681"/>
      <c r="AA68" s="687">
        <f t="shared" si="52"/>
        <v>0</v>
      </c>
      <c r="AB68" s="688" t="str">
        <f t="shared" si="53"/>
        <v>-</v>
      </c>
      <c r="AC68" s="681"/>
      <c r="AD68" s="681"/>
      <c r="AE68" s="681"/>
      <c r="AF68" s="681"/>
      <c r="AG68" s="687">
        <f t="shared" si="54"/>
        <v>0</v>
      </c>
      <c r="AH68" s="688" t="str">
        <f t="shared" si="55"/>
        <v>-</v>
      </c>
      <c r="AI68" s="681"/>
      <c r="AJ68" s="681"/>
      <c r="AK68" s="681"/>
      <c r="AL68" s="681"/>
      <c r="AM68" s="687">
        <f t="shared" si="56"/>
        <v>0</v>
      </c>
      <c r="AN68" s="688" t="str">
        <f t="shared" si="57"/>
        <v>-</v>
      </c>
      <c r="AO68" s="687">
        <f t="shared" si="58"/>
        <v>0</v>
      </c>
      <c r="AP68" s="681"/>
      <c r="AQ68" s="687">
        <f t="shared" si="59"/>
        <v>0</v>
      </c>
      <c r="AR68" s="681"/>
      <c r="AS68" s="687">
        <f t="shared" si="60"/>
        <v>0</v>
      </c>
      <c r="AT68" s="688" t="str">
        <f t="shared" si="61"/>
        <v>-</v>
      </c>
      <c r="AU68" s="681"/>
      <c r="AV68" s="681"/>
      <c r="AW68" s="681"/>
      <c r="AX68" s="681"/>
      <c r="AY68" s="687">
        <f t="shared" si="62"/>
        <v>0</v>
      </c>
      <c r="AZ68" s="688" t="str">
        <f t="shared" si="63"/>
        <v>-</v>
      </c>
      <c r="BA68" s="681"/>
      <c r="BB68" s="681"/>
      <c r="BC68" s="681"/>
      <c r="BD68" s="681"/>
      <c r="BE68" s="687">
        <f t="shared" si="64"/>
        <v>0</v>
      </c>
      <c r="BF68" s="688" t="str">
        <f t="shared" si="65"/>
        <v>-</v>
      </c>
      <c r="BG68" s="681"/>
      <c r="BH68" s="681"/>
      <c r="BI68" s="681"/>
      <c r="BJ68" s="681"/>
      <c r="BK68" s="687">
        <f t="shared" si="66"/>
        <v>0</v>
      </c>
      <c r="BL68" s="688" t="str">
        <f t="shared" si="67"/>
        <v>-</v>
      </c>
      <c r="BM68" s="687">
        <f t="shared" si="68"/>
        <v>0</v>
      </c>
      <c r="BN68" s="681"/>
      <c r="BO68" s="687">
        <f t="shared" si="69"/>
        <v>0</v>
      </c>
      <c r="BP68" s="681"/>
      <c r="BQ68" s="687">
        <f t="shared" si="70"/>
        <v>0</v>
      </c>
      <c r="BR68" s="688" t="str">
        <f t="shared" si="71"/>
        <v>-</v>
      </c>
      <c r="BS68" s="681"/>
      <c r="BT68" s="681"/>
      <c r="BU68" s="681"/>
      <c r="BV68" s="681"/>
      <c r="BW68" s="687">
        <f t="shared" si="72"/>
        <v>0</v>
      </c>
      <c r="BX68" s="688" t="str">
        <f t="shared" si="73"/>
        <v>-</v>
      </c>
      <c r="BY68" s="681"/>
      <c r="BZ68" s="681"/>
      <c r="CA68" s="681"/>
      <c r="CB68" s="681"/>
      <c r="CC68" s="687">
        <f t="shared" si="74"/>
        <v>0</v>
      </c>
      <c r="CD68" s="688" t="str">
        <f t="shared" si="75"/>
        <v>-</v>
      </c>
      <c r="CE68" s="681"/>
      <c r="CF68" s="681"/>
      <c r="CG68" s="681"/>
      <c r="CH68" s="681"/>
      <c r="CI68" s="687">
        <f t="shared" si="76"/>
        <v>0</v>
      </c>
      <c r="CJ68" s="688" t="str">
        <f t="shared" si="77"/>
        <v>-</v>
      </c>
      <c r="CK68" s="687">
        <f t="shared" si="78"/>
        <v>0</v>
      </c>
      <c r="CL68" s="681"/>
      <c r="CM68" s="687">
        <f t="shared" si="79"/>
        <v>0</v>
      </c>
      <c r="CN68" s="681"/>
      <c r="CO68" s="687">
        <f t="shared" si="80"/>
        <v>0</v>
      </c>
      <c r="CP68" s="688" t="str">
        <f t="shared" si="81"/>
        <v>-</v>
      </c>
      <c r="CQ68" s="681"/>
      <c r="CR68" s="681"/>
      <c r="CS68" s="681"/>
      <c r="CT68" s="681"/>
      <c r="CU68" s="687">
        <f t="shared" si="82"/>
        <v>0</v>
      </c>
      <c r="CV68" s="688" t="str">
        <f t="shared" si="83"/>
        <v>-</v>
      </c>
      <c r="CW68" s="681"/>
      <c r="CX68" s="681"/>
      <c r="CY68" s="681"/>
      <c r="CZ68" s="681"/>
      <c r="DA68" s="687">
        <f t="shared" si="84"/>
        <v>0</v>
      </c>
      <c r="DB68" s="688" t="str">
        <f t="shared" si="85"/>
        <v>-</v>
      </c>
      <c r="DC68" s="681"/>
      <c r="DD68" s="681"/>
      <c r="DE68" s="681"/>
      <c r="DF68" s="681"/>
      <c r="DG68" s="687">
        <f t="shared" si="86"/>
        <v>0</v>
      </c>
      <c r="DH68" s="688" t="str">
        <f t="shared" si="87"/>
        <v>-</v>
      </c>
    </row>
    <row r="69" spans="2:112">
      <c r="B69" s="184" t="s">
        <v>4914</v>
      </c>
      <c r="C69" s="286" t="s">
        <v>4083</v>
      </c>
      <c r="D69" s="213" t="s">
        <v>1020</v>
      </c>
      <c r="E69" s="528" t="s">
        <v>4915</v>
      </c>
      <c r="F69" s="528"/>
      <c r="G69" s="529"/>
      <c r="H69" s="530"/>
      <c r="I69" s="530"/>
      <c r="J69" s="91" t="s">
        <v>883</v>
      </c>
      <c r="K69" s="687">
        <f t="shared" si="44"/>
        <v>0</v>
      </c>
      <c r="L69" s="681"/>
      <c r="M69" s="687">
        <f t="shared" si="45"/>
        <v>0</v>
      </c>
      <c r="N69" s="681"/>
      <c r="O69" s="687">
        <f t="shared" si="46"/>
        <v>0</v>
      </c>
      <c r="P69" s="688" t="str">
        <f t="shared" si="47"/>
        <v>-</v>
      </c>
      <c r="Q69" s="687">
        <f t="shared" si="48"/>
        <v>0</v>
      </c>
      <c r="R69" s="681"/>
      <c r="S69" s="687">
        <f t="shared" si="49"/>
        <v>0</v>
      </c>
      <c r="T69" s="681"/>
      <c r="U69" s="687">
        <f t="shared" si="50"/>
        <v>0</v>
      </c>
      <c r="V69" s="688" t="str">
        <f t="shared" si="51"/>
        <v>-</v>
      </c>
      <c r="W69" s="681"/>
      <c r="X69" s="681"/>
      <c r="Y69" s="681"/>
      <c r="Z69" s="681"/>
      <c r="AA69" s="687">
        <f t="shared" si="52"/>
        <v>0</v>
      </c>
      <c r="AB69" s="688" t="str">
        <f t="shared" si="53"/>
        <v>-</v>
      </c>
      <c r="AC69" s="681"/>
      <c r="AD69" s="681"/>
      <c r="AE69" s="681"/>
      <c r="AF69" s="681"/>
      <c r="AG69" s="687">
        <f t="shared" si="54"/>
        <v>0</v>
      </c>
      <c r="AH69" s="688" t="str">
        <f t="shared" si="55"/>
        <v>-</v>
      </c>
      <c r="AI69" s="681"/>
      <c r="AJ69" s="681"/>
      <c r="AK69" s="681"/>
      <c r="AL69" s="681"/>
      <c r="AM69" s="687">
        <f t="shared" si="56"/>
        <v>0</v>
      </c>
      <c r="AN69" s="688" t="str">
        <f t="shared" si="57"/>
        <v>-</v>
      </c>
      <c r="AO69" s="687">
        <f t="shared" si="58"/>
        <v>0</v>
      </c>
      <c r="AP69" s="681"/>
      <c r="AQ69" s="687">
        <f t="shared" si="59"/>
        <v>0</v>
      </c>
      <c r="AR69" s="681"/>
      <c r="AS69" s="687">
        <f t="shared" si="60"/>
        <v>0</v>
      </c>
      <c r="AT69" s="688" t="str">
        <f t="shared" si="61"/>
        <v>-</v>
      </c>
      <c r="AU69" s="681"/>
      <c r="AV69" s="681"/>
      <c r="AW69" s="681"/>
      <c r="AX69" s="681"/>
      <c r="AY69" s="687">
        <f t="shared" si="62"/>
        <v>0</v>
      </c>
      <c r="AZ69" s="688" t="str">
        <f t="shared" si="63"/>
        <v>-</v>
      </c>
      <c r="BA69" s="681"/>
      <c r="BB69" s="681"/>
      <c r="BC69" s="681"/>
      <c r="BD69" s="681"/>
      <c r="BE69" s="687">
        <f t="shared" si="64"/>
        <v>0</v>
      </c>
      <c r="BF69" s="688" t="str">
        <f t="shared" si="65"/>
        <v>-</v>
      </c>
      <c r="BG69" s="681"/>
      <c r="BH69" s="681"/>
      <c r="BI69" s="681"/>
      <c r="BJ69" s="681"/>
      <c r="BK69" s="687">
        <f t="shared" si="66"/>
        <v>0</v>
      </c>
      <c r="BL69" s="688" t="str">
        <f t="shared" si="67"/>
        <v>-</v>
      </c>
      <c r="BM69" s="687">
        <f t="shared" si="68"/>
        <v>0</v>
      </c>
      <c r="BN69" s="681"/>
      <c r="BO69" s="687">
        <f t="shared" si="69"/>
        <v>0</v>
      </c>
      <c r="BP69" s="681"/>
      <c r="BQ69" s="687">
        <f t="shared" si="70"/>
        <v>0</v>
      </c>
      <c r="BR69" s="688" t="str">
        <f t="shared" si="71"/>
        <v>-</v>
      </c>
      <c r="BS69" s="681"/>
      <c r="BT69" s="681"/>
      <c r="BU69" s="681"/>
      <c r="BV69" s="681"/>
      <c r="BW69" s="687">
        <f t="shared" si="72"/>
        <v>0</v>
      </c>
      <c r="BX69" s="688" t="str">
        <f t="shared" si="73"/>
        <v>-</v>
      </c>
      <c r="BY69" s="681"/>
      <c r="BZ69" s="681"/>
      <c r="CA69" s="681"/>
      <c r="CB69" s="681"/>
      <c r="CC69" s="687">
        <f t="shared" si="74"/>
        <v>0</v>
      </c>
      <c r="CD69" s="688" t="str">
        <f t="shared" si="75"/>
        <v>-</v>
      </c>
      <c r="CE69" s="681"/>
      <c r="CF69" s="681"/>
      <c r="CG69" s="681"/>
      <c r="CH69" s="681"/>
      <c r="CI69" s="687">
        <f t="shared" si="76"/>
        <v>0</v>
      </c>
      <c r="CJ69" s="688" t="str">
        <f t="shared" si="77"/>
        <v>-</v>
      </c>
      <c r="CK69" s="687">
        <f t="shared" si="78"/>
        <v>0</v>
      </c>
      <c r="CL69" s="681"/>
      <c r="CM69" s="687">
        <f t="shared" si="79"/>
        <v>0</v>
      </c>
      <c r="CN69" s="681"/>
      <c r="CO69" s="687">
        <f t="shared" si="80"/>
        <v>0</v>
      </c>
      <c r="CP69" s="688" t="str">
        <f t="shared" si="81"/>
        <v>-</v>
      </c>
      <c r="CQ69" s="681"/>
      <c r="CR69" s="681"/>
      <c r="CS69" s="681"/>
      <c r="CT69" s="681"/>
      <c r="CU69" s="687">
        <f t="shared" si="82"/>
        <v>0</v>
      </c>
      <c r="CV69" s="688" t="str">
        <f t="shared" si="83"/>
        <v>-</v>
      </c>
      <c r="CW69" s="681"/>
      <c r="CX69" s="681"/>
      <c r="CY69" s="681"/>
      <c r="CZ69" s="681"/>
      <c r="DA69" s="687">
        <f t="shared" si="84"/>
        <v>0</v>
      </c>
      <c r="DB69" s="688" t="str">
        <f t="shared" si="85"/>
        <v>-</v>
      </c>
      <c r="DC69" s="681"/>
      <c r="DD69" s="681"/>
      <c r="DE69" s="681"/>
      <c r="DF69" s="681"/>
      <c r="DG69" s="687">
        <f t="shared" si="86"/>
        <v>0</v>
      </c>
      <c r="DH69" s="688" t="str">
        <f t="shared" si="87"/>
        <v>-</v>
      </c>
    </row>
    <row r="70" spans="2:112">
      <c r="B70" s="184" t="s">
        <v>4916</v>
      </c>
      <c r="C70" s="286" t="s">
        <v>4086</v>
      </c>
      <c r="D70" s="213" t="s">
        <v>1022</v>
      </c>
      <c r="E70" s="528" t="s">
        <v>4917</v>
      </c>
      <c r="F70" s="528"/>
      <c r="G70" s="529"/>
      <c r="H70" s="530"/>
      <c r="I70" s="530"/>
      <c r="J70" s="91" t="s">
        <v>883</v>
      </c>
      <c r="K70" s="687">
        <f t="shared" si="44"/>
        <v>0</v>
      </c>
      <c r="L70" s="681"/>
      <c r="M70" s="687">
        <f t="shared" si="45"/>
        <v>0</v>
      </c>
      <c r="N70" s="681"/>
      <c r="O70" s="687">
        <f t="shared" si="46"/>
        <v>0</v>
      </c>
      <c r="P70" s="688" t="str">
        <f t="shared" si="47"/>
        <v>-</v>
      </c>
      <c r="Q70" s="687">
        <f t="shared" si="48"/>
        <v>0</v>
      </c>
      <c r="R70" s="681"/>
      <c r="S70" s="687">
        <f t="shared" si="49"/>
        <v>0</v>
      </c>
      <c r="T70" s="681"/>
      <c r="U70" s="687">
        <f t="shared" si="50"/>
        <v>0</v>
      </c>
      <c r="V70" s="688" t="str">
        <f t="shared" si="51"/>
        <v>-</v>
      </c>
      <c r="W70" s="681"/>
      <c r="X70" s="681"/>
      <c r="Y70" s="681"/>
      <c r="Z70" s="681"/>
      <c r="AA70" s="687">
        <f t="shared" si="52"/>
        <v>0</v>
      </c>
      <c r="AB70" s="688" t="str">
        <f t="shared" si="53"/>
        <v>-</v>
      </c>
      <c r="AC70" s="681"/>
      <c r="AD70" s="681"/>
      <c r="AE70" s="681"/>
      <c r="AF70" s="681"/>
      <c r="AG70" s="687">
        <f t="shared" si="54"/>
        <v>0</v>
      </c>
      <c r="AH70" s="688" t="str">
        <f t="shared" si="55"/>
        <v>-</v>
      </c>
      <c r="AI70" s="681"/>
      <c r="AJ70" s="681"/>
      <c r="AK70" s="681"/>
      <c r="AL70" s="681"/>
      <c r="AM70" s="687">
        <f t="shared" si="56"/>
        <v>0</v>
      </c>
      <c r="AN70" s="688" t="str">
        <f t="shared" si="57"/>
        <v>-</v>
      </c>
      <c r="AO70" s="687">
        <f t="shared" si="58"/>
        <v>0</v>
      </c>
      <c r="AP70" s="681"/>
      <c r="AQ70" s="687">
        <f t="shared" si="59"/>
        <v>0</v>
      </c>
      <c r="AR70" s="681"/>
      <c r="AS70" s="687">
        <f t="shared" si="60"/>
        <v>0</v>
      </c>
      <c r="AT70" s="688" t="str">
        <f t="shared" si="61"/>
        <v>-</v>
      </c>
      <c r="AU70" s="681"/>
      <c r="AV70" s="681"/>
      <c r="AW70" s="681"/>
      <c r="AX70" s="681"/>
      <c r="AY70" s="687">
        <f t="shared" si="62"/>
        <v>0</v>
      </c>
      <c r="AZ70" s="688" t="str">
        <f t="shared" si="63"/>
        <v>-</v>
      </c>
      <c r="BA70" s="681"/>
      <c r="BB70" s="681"/>
      <c r="BC70" s="681"/>
      <c r="BD70" s="681"/>
      <c r="BE70" s="687">
        <f t="shared" si="64"/>
        <v>0</v>
      </c>
      <c r="BF70" s="688" t="str">
        <f t="shared" si="65"/>
        <v>-</v>
      </c>
      <c r="BG70" s="681"/>
      <c r="BH70" s="681"/>
      <c r="BI70" s="681"/>
      <c r="BJ70" s="681"/>
      <c r="BK70" s="687">
        <f t="shared" si="66"/>
        <v>0</v>
      </c>
      <c r="BL70" s="688" t="str">
        <f t="shared" si="67"/>
        <v>-</v>
      </c>
      <c r="BM70" s="687">
        <f t="shared" si="68"/>
        <v>0</v>
      </c>
      <c r="BN70" s="681"/>
      <c r="BO70" s="687">
        <f t="shared" si="69"/>
        <v>0</v>
      </c>
      <c r="BP70" s="681"/>
      <c r="BQ70" s="687">
        <f t="shared" si="70"/>
        <v>0</v>
      </c>
      <c r="BR70" s="688" t="str">
        <f t="shared" si="71"/>
        <v>-</v>
      </c>
      <c r="BS70" s="681"/>
      <c r="BT70" s="681"/>
      <c r="BU70" s="681"/>
      <c r="BV70" s="681"/>
      <c r="BW70" s="687">
        <f t="shared" si="72"/>
        <v>0</v>
      </c>
      <c r="BX70" s="688" t="str">
        <f t="shared" si="73"/>
        <v>-</v>
      </c>
      <c r="BY70" s="681"/>
      <c r="BZ70" s="681"/>
      <c r="CA70" s="681"/>
      <c r="CB70" s="681"/>
      <c r="CC70" s="687">
        <f t="shared" si="74"/>
        <v>0</v>
      </c>
      <c r="CD70" s="688" t="str">
        <f t="shared" si="75"/>
        <v>-</v>
      </c>
      <c r="CE70" s="681"/>
      <c r="CF70" s="681"/>
      <c r="CG70" s="681"/>
      <c r="CH70" s="681"/>
      <c r="CI70" s="687">
        <f t="shared" si="76"/>
        <v>0</v>
      </c>
      <c r="CJ70" s="688" t="str">
        <f t="shared" si="77"/>
        <v>-</v>
      </c>
      <c r="CK70" s="687">
        <f t="shared" si="78"/>
        <v>0</v>
      </c>
      <c r="CL70" s="681"/>
      <c r="CM70" s="687">
        <f t="shared" si="79"/>
        <v>0</v>
      </c>
      <c r="CN70" s="681"/>
      <c r="CO70" s="687">
        <f t="shared" si="80"/>
        <v>0</v>
      </c>
      <c r="CP70" s="688" t="str">
        <f t="shared" si="81"/>
        <v>-</v>
      </c>
      <c r="CQ70" s="681"/>
      <c r="CR70" s="681"/>
      <c r="CS70" s="681"/>
      <c r="CT70" s="681"/>
      <c r="CU70" s="687">
        <f t="shared" si="82"/>
        <v>0</v>
      </c>
      <c r="CV70" s="688" t="str">
        <f t="shared" si="83"/>
        <v>-</v>
      </c>
      <c r="CW70" s="681"/>
      <c r="CX70" s="681"/>
      <c r="CY70" s="681"/>
      <c r="CZ70" s="681"/>
      <c r="DA70" s="687">
        <f t="shared" si="84"/>
        <v>0</v>
      </c>
      <c r="DB70" s="688" t="str">
        <f t="shared" si="85"/>
        <v>-</v>
      </c>
      <c r="DC70" s="681"/>
      <c r="DD70" s="681"/>
      <c r="DE70" s="681"/>
      <c r="DF70" s="681"/>
      <c r="DG70" s="687">
        <f t="shared" si="86"/>
        <v>0</v>
      </c>
      <c r="DH70" s="688" t="str">
        <f t="shared" si="87"/>
        <v>-</v>
      </c>
    </row>
    <row r="71" spans="2:112">
      <c r="B71" s="184" t="s">
        <v>4918</v>
      </c>
      <c r="C71" s="286" t="s">
        <v>4087</v>
      </c>
      <c r="D71" s="213" t="s">
        <v>4783</v>
      </c>
      <c r="E71" s="528" t="s">
        <v>4919</v>
      </c>
      <c r="F71" s="528"/>
      <c r="G71" s="529"/>
      <c r="H71" s="530"/>
      <c r="I71" s="530"/>
      <c r="J71" s="91" t="s">
        <v>883</v>
      </c>
      <c r="K71" s="687">
        <f t="shared" si="44"/>
        <v>0</v>
      </c>
      <c r="L71" s="681"/>
      <c r="M71" s="687">
        <f t="shared" si="45"/>
        <v>0</v>
      </c>
      <c r="N71" s="681"/>
      <c r="O71" s="687">
        <f t="shared" si="46"/>
        <v>0</v>
      </c>
      <c r="P71" s="688" t="str">
        <f t="shared" si="47"/>
        <v>-</v>
      </c>
      <c r="Q71" s="687">
        <f t="shared" si="48"/>
        <v>0</v>
      </c>
      <c r="R71" s="681"/>
      <c r="S71" s="687">
        <f t="shared" si="49"/>
        <v>0</v>
      </c>
      <c r="T71" s="681"/>
      <c r="U71" s="687">
        <f t="shared" si="50"/>
        <v>0</v>
      </c>
      <c r="V71" s="688" t="str">
        <f t="shared" si="51"/>
        <v>-</v>
      </c>
      <c r="W71" s="681"/>
      <c r="X71" s="681"/>
      <c r="Y71" s="681"/>
      <c r="Z71" s="681"/>
      <c r="AA71" s="687">
        <f t="shared" si="52"/>
        <v>0</v>
      </c>
      <c r="AB71" s="688" t="str">
        <f t="shared" si="53"/>
        <v>-</v>
      </c>
      <c r="AC71" s="681"/>
      <c r="AD71" s="681"/>
      <c r="AE71" s="681"/>
      <c r="AF71" s="681"/>
      <c r="AG71" s="687">
        <f t="shared" si="54"/>
        <v>0</v>
      </c>
      <c r="AH71" s="688" t="str">
        <f t="shared" si="55"/>
        <v>-</v>
      </c>
      <c r="AI71" s="681"/>
      <c r="AJ71" s="681"/>
      <c r="AK71" s="681"/>
      <c r="AL71" s="681"/>
      <c r="AM71" s="687">
        <f t="shared" si="56"/>
        <v>0</v>
      </c>
      <c r="AN71" s="688" t="str">
        <f t="shared" si="57"/>
        <v>-</v>
      </c>
      <c r="AO71" s="687">
        <f t="shared" si="58"/>
        <v>0</v>
      </c>
      <c r="AP71" s="681"/>
      <c r="AQ71" s="687">
        <f t="shared" si="59"/>
        <v>0</v>
      </c>
      <c r="AR71" s="681"/>
      <c r="AS71" s="687">
        <f t="shared" si="60"/>
        <v>0</v>
      </c>
      <c r="AT71" s="688" t="str">
        <f t="shared" si="61"/>
        <v>-</v>
      </c>
      <c r="AU71" s="681"/>
      <c r="AV71" s="681"/>
      <c r="AW71" s="681"/>
      <c r="AX71" s="681"/>
      <c r="AY71" s="687">
        <f t="shared" si="62"/>
        <v>0</v>
      </c>
      <c r="AZ71" s="688" t="str">
        <f t="shared" si="63"/>
        <v>-</v>
      </c>
      <c r="BA71" s="681"/>
      <c r="BB71" s="681"/>
      <c r="BC71" s="681"/>
      <c r="BD71" s="681"/>
      <c r="BE71" s="687">
        <f t="shared" si="64"/>
        <v>0</v>
      </c>
      <c r="BF71" s="688" t="str">
        <f t="shared" si="65"/>
        <v>-</v>
      </c>
      <c r="BG71" s="681"/>
      <c r="BH71" s="681"/>
      <c r="BI71" s="681"/>
      <c r="BJ71" s="681"/>
      <c r="BK71" s="687">
        <f t="shared" si="66"/>
        <v>0</v>
      </c>
      <c r="BL71" s="688" t="str">
        <f t="shared" si="67"/>
        <v>-</v>
      </c>
      <c r="BM71" s="687">
        <f t="shared" si="68"/>
        <v>0</v>
      </c>
      <c r="BN71" s="681"/>
      <c r="BO71" s="687">
        <f t="shared" si="69"/>
        <v>0</v>
      </c>
      <c r="BP71" s="681"/>
      <c r="BQ71" s="687">
        <f t="shared" si="70"/>
        <v>0</v>
      </c>
      <c r="BR71" s="688" t="str">
        <f t="shared" si="71"/>
        <v>-</v>
      </c>
      <c r="BS71" s="681"/>
      <c r="BT71" s="681"/>
      <c r="BU71" s="681"/>
      <c r="BV71" s="681"/>
      <c r="BW71" s="687">
        <f t="shared" si="72"/>
        <v>0</v>
      </c>
      <c r="BX71" s="688" t="str">
        <f t="shared" si="73"/>
        <v>-</v>
      </c>
      <c r="BY71" s="681"/>
      <c r="BZ71" s="681"/>
      <c r="CA71" s="681"/>
      <c r="CB71" s="681"/>
      <c r="CC71" s="687">
        <f t="shared" si="74"/>
        <v>0</v>
      </c>
      <c r="CD71" s="688" t="str">
        <f t="shared" si="75"/>
        <v>-</v>
      </c>
      <c r="CE71" s="681"/>
      <c r="CF71" s="681"/>
      <c r="CG71" s="681"/>
      <c r="CH71" s="681"/>
      <c r="CI71" s="687">
        <f t="shared" si="76"/>
        <v>0</v>
      </c>
      <c r="CJ71" s="688" t="str">
        <f t="shared" si="77"/>
        <v>-</v>
      </c>
      <c r="CK71" s="687">
        <f t="shared" si="78"/>
        <v>0</v>
      </c>
      <c r="CL71" s="681"/>
      <c r="CM71" s="687">
        <f t="shared" si="79"/>
        <v>0</v>
      </c>
      <c r="CN71" s="681"/>
      <c r="CO71" s="687">
        <f t="shared" si="80"/>
        <v>0</v>
      </c>
      <c r="CP71" s="688" t="str">
        <f t="shared" si="81"/>
        <v>-</v>
      </c>
      <c r="CQ71" s="681"/>
      <c r="CR71" s="681"/>
      <c r="CS71" s="681"/>
      <c r="CT71" s="681"/>
      <c r="CU71" s="687">
        <f t="shared" si="82"/>
        <v>0</v>
      </c>
      <c r="CV71" s="688" t="str">
        <f t="shared" si="83"/>
        <v>-</v>
      </c>
      <c r="CW71" s="681"/>
      <c r="CX71" s="681"/>
      <c r="CY71" s="681"/>
      <c r="CZ71" s="681"/>
      <c r="DA71" s="687">
        <f t="shared" si="84"/>
        <v>0</v>
      </c>
      <c r="DB71" s="688" t="str">
        <f t="shared" si="85"/>
        <v>-</v>
      </c>
      <c r="DC71" s="681"/>
      <c r="DD71" s="681"/>
      <c r="DE71" s="681"/>
      <c r="DF71" s="681"/>
      <c r="DG71" s="687">
        <f t="shared" si="86"/>
        <v>0</v>
      </c>
      <c r="DH71" s="688" t="str">
        <f t="shared" si="87"/>
        <v>-</v>
      </c>
    </row>
    <row r="72" spans="2:112" ht="24" customHeight="1">
      <c r="B72" s="184" t="s">
        <v>4920</v>
      </c>
      <c r="C72" s="358" t="s">
        <v>4921</v>
      </c>
      <c r="D72" s="356" t="s">
        <v>4922</v>
      </c>
      <c r="E72" s="528" t="s">
        <v>4923</v>
      </c>
      <c r="F72" s="528"/>
      <c r="G72" s="529"/>
      <c r="H72" s="530" t="s">
        <v>4924</v>
      </c>
      <c r="I72" s="530"/>
      <c r="J72" s="91" t="s">
        <v>883</v>
      </c>
      <c r="K72" s="687">
        <f t="shared" si="44"/>
        <v>0</v>
      </c>
      <c r="L72" s="681"/>
      <c r="M72" s="687">
        <f t="shared" si="45"/>
        <v>0</v>
      </c>
      <c r="N72" s="681"/>
      <c r="O72" s="687">
        <f t="shared" si="46"/>
        <v>0</v>
      </c>
      <c r="P72" s="688" t="str">
        <f t="shared" si="47"/>
        <v>-</v>
      </c>
      <c r="Q72" s="687">
        <f t="shared" si="48"/>
        <v>0</v>
      </c>
      <c r="R72" s="681"/>
      <c r="S72" s="687">
        <f t="shared" si="49"/>
        <v>0</v>
      </c>
      <c r="T72" s="681"/>
      <c r="U72" s="687">
        <f t="shared" si="50"/>
        <v>0</v>
      </c>
      <c r="V72" s="688" t="str">
        <f t="shared" si="51"/>
        <v>-</v>
      </c>
      <c r="W72" s="687">
        <f>W73+W74+W75+W76</f>
        <v>0</v>
      </c>
      <c r="X72" s="681"/>
      <c r="Y72" s="687">
        <f>Y73+Y74+Y75+Y76</f>
        <v>0</v>
      </c>
      <c r="Z72" s="681"/>
      <c r="AA72" s="687">
        <f t="shared" si="52"/>
        <v>0</v>
      </c>
      <c r="AB72" s="688" t="str">
        <f t="shared" si="53"/>
        <v>-</v>
      </c>
      <c r="AC72" s="687">
        <f>AC73+AC74+AC75+AC76</f>
        <v>0</v>
      </c>
      <c r="AD72" s="681"/>
      <c r="AE72" s="687">
        <f>AE73+AE74+AE75+AE76</f>
        <v>0</v>
      </c>
      <c r="AF72" s="681"/>
      <c r="AG72" s="687">
        <f t="shared" si="54"/>
        <v>0</v>
      </c>
      <c r="AH72" s="688" t="str">
        <f t="shared" si="55"/>
        <v>-</v>
      </c>
      <c r="AI72" s="687">
        <f>AI73+AI74+AI75+AI76</f>
        <v>0</v>
      </c>
      <c r="AJ72" s="681"/>
      <c r="AK72" s="687">
        <f>AK73+AK74+AK75+AK76</f>
        <v>0</v>
      </c>
      <c r="AL72" s="681"/>
      <c r="AM72" s="687">
        <f t="shared" si="56"/>
        <v>0</v>
      </c>
      <c r="AN72" s="688" t="str">
        <f t="shared" si="57"/>
        <v>-</v>
      </c>
      <c r="AO72" s="687">
        <f t="shared" si="58"/>
        <v>0</v>
      </c>
      <c r="AP72" s="681"/>
      <c r="AQ72" s="687">
        <f t="shared" si="59"/>
        <v>0</v>
      </c>
      <c r="AR72" s="681"/>
      <c r="AS72" s="687">
        <f t="shared" si="60"/>
        <v>0</v>
      </c>
      <c r="AT72" s="688" t="str">
        <f t="shared" si="61"/>
        <v>-</v>
      </c>
      <c r="AU72" s="687">
        <f>AU73+AU74+AU75+AU76</f>
        <v>0</v>
      </c>
      <c r="AV72" s="681"/>
      <c r="AW72" s="687">
        <f>AW73+AW74+AW75+AW76</f>
        <v>0</v>
      </c>
      <c r="AX72" s="681"/>
      <c r="AY72" s="687">
        <f t="shared" si="62"/>
        <v>0</v>
      </c>
      <c r="AZ72" s="688" t="str">
        <f t="shared" si="63"/>
        <v>-</v>
      </c>
      <c r="BA72" s="687">
        <f>BA73+BA74+BA75+BA76</f>
        <v>0</v>
      </c>
      <c r="BB72" s="681"/>
      <c r="BC72" s="687">
        <f>BC73+BC74+BC75+BC76</f>
        <v>0</v>
      </c>
      <c r="BD72" s="681"/>
      <c r="BE72" s="687">
        <f t="shared" si="64"/>
        <v>0</v>
      </c>
      <c r="BF72" s="688" t="str">
        <f t="shared" si="65"/>
        <v>-</v>
      </c>
      <c r="BG72" s="687">
        <f>BG73+BG74+BG75+BG76</f>
        <v>0</v>
      </c>
      <c r="BH72" s="681"/>
      <c r="BI72" s="687">
        <f>BI73+BI74+BI75+BI76</f>
        <v>0</v>
      </c>
      <c r="BJ72" s="681"/>
      <c r="BK72" s="687">
        <f t="shared" si="66"/>
        <v>0</v>
      </c>
      <c r="BL72" s="688" t="str">
        <f t="shared" si="67"/>
        <v>-</v>
      </c>
      <c r="BM72" s="687">
        <f t="shared" si="68"/>
        <v>0</v>
      </c>
      <c r="BN72" s="681"/>
      <c r="BO72" s="687">
        <f t="shared" si="69"/>
        <v>0</v>
      </c>
      <c r="BP72" s="681"/>
      <c r="BQ72" s="687">
        <f t="shared" si="70"/>
        <v>0</v>
      </c>
      <c r="BR72" s="688" t="str">
        <f t="shared" si="71"/>
        <v>-</v>
      </c>
      <c r="BS72" s="687">
        <f>BS73+BS74+BS75+BS76</f>
        <v>0</v>
      </c>
      <c r="BT72" s="681"/>
      <c r="BU72" s="687">
        <f>BU73+BU74+BU75+BU76</f>
        <v>0</v>
      </c>
      <c r="BV72" s="681"/>
      <c r="BW72" s="687">
        <f t="shared" si="72"/>
        <v>0</v>
      </c>
      <c r="BX72" s="688" t="str">
        <f t="shared" si="73"/>
        <v>-</v>
      </c>
      <c r="BY72" s="687">
        <f>BY73+BY74+BY75+BY76</f>
        <v>0</v>
      </c>
      <c r="BZ72" s="681"/>
      <c r="CA72" s="687">
        <f>CA73+CA74+CA75+CA76</f>
        <v>0</v>
      </c>
      <c r="CB72" s="681"/>
      <c r="CC72" s="687">
        <f t="shared" si="74"/>
        <v>0</v>
      </c>
      <c r="CD72" s="688" t="str">
        <f t="shared" si="75"/>
        <v>-</v>
      </c>
      <c r="CE72" s="687">
        <f>CE73+CE74+CE75+CE76</f>
        <v>0</v>
      </c>
      <c r="CF72" s="681"/>
      <c r="CG72" s="687">
        <f>CG73+CG74+CG75+CG76</f>
        <v>0</v>
      </c>
      <c r="CH72" s="681"/>
      <c r="CI72" s="687">
        <f t="shared" si="76"/>
        <v>0</v>
      </c>
      <c r="CJ72" s="688" t="str">
        <f t="shared" si="77"/>
        <v>-</v>
      </c>
      <c r="CK72" s="687">
        <f t="shared" si="78"/>
        <v>0</v>
      </c>
      <c r="CL72" s="681"/>
      <c r="CM72" s="687">
        <f t="shared" si="79"/>
        <v>0</v>
      </c>
      <c r="CN72" s="681"/>
      <c r="CO72" s="687">
        <f t="shared" si="80"/>
        <v>0</v>
      </c>
      <c r="CP72" s="688" t="str">
        <f t="shared" si="81"/>
        <v>-</v>
      </c>
      <c r="CQ72" s="687">
        <f>CQ73+CQ74+CQ75+CQ76</f>
        <v>0</v>
      </c>
      <c r="CR72" s="681"/>
      <c r="CS72" s="687">
        <f>CS73+CS74+CS75+CS76</f>
        <v>0</v>
      </c>
      <c r="CT72" s="681"/>
      <c r="CU72" s="687">
        <f t="shared" si="82"/>
        <v>0</v>
      </c>
      <c r="CV72" s="688" t="str">
        <f t="shared" si="83"/>
        <v>-</v>
      </c>
      <c r="CW72" s="687">
        <f>CW73+CW74+CW75+CW76</f>
        <v>0</v>
      </c>
      <c r="CX72" s="681"/>
      <c r="CY72" s="687">
        <f>CY73+CY74+CY75+CY76</f>
        <v>0</v>
      </c>
      <c r="CZ72" s="681"/>
      <c r="DA72" s="687">
        <f t="shared" si="84"/>
        <v>0</v>
      </c>
      <c r="DB72" s="688" t="str">
        <f t="shared" si="85"/>
        <v>-</v>
      </c>
      <c r="DC72" s="687">
        <f>DC73+DC74+DC75+DC76</f>
        <v>0</v>
      </c>
      <c r="DD72" s="681"/>
      <c r="DE72" s="687">
        <f>DE73+DE74+DE75+DE76</f>
        <v>0</v>
      </c>
      <c r="DF72" s="681"/>
      <c r="DG72" s="687">
        <f t="shared" si="86"/>
        <v>0</v>
      </c>
      <c r="DH72" s="688" t="str">
        <f t="shared" si="87"/>
        <v>-</v>
      </c>
    </row>
    <row r="73" spans="2:112">
      <c r="B73" s="184" t="s">
        <v>4925</v>
      </c>
      <c r="C73" s="286" t="s">
        <v>4130</v>
      </c>
      <c r="D73" s="213" t="s">
        <v>1018</v>
      </c>
      <c r="E73" s="528" t="s">
        <v>4926</v>
      </c>
      <c r="F73" s="528"/>
      <c r="G73" s="529"/>
      <c r="H73" s="530"/>
      <c r="I73" s="530"/>
      <c r="J73" s="91" t="s">
        <v>883</v>
      </c>
      <c r="K73" s="687">
        <f t="shared" si="44"/>
        <v>0</v>
      </c>
      <c r="L73" s="681"/>
      <c r="M73" s="687">
        <f t="shared" si="45"/>
        <v>0</v>
      </c>
      <c r="N73" s="681"/>
      <c r="O73" s="687">
        <f t="shared" si="46"/>
        <v>0</v>
      </c>
      <c r="P73" s="688" t="str">
        <f t="shared" si="47"/>
        <v>-</v>
      </c>
      <c r="Q73" s="687">
        <f t="shared" si="48"/>
        <v>0</v>
      </c>
      <c r="R73" s="681"/>
      <c r="S73" s="687">
        <f t="shared" si="49"/>
        <v>0</v>
      </c>
      <c r="T73" s="681"/>
      <c r="U73" s="687">
        <f t="shared" si="50"/>
        <v>0</v>
      </c>
      <c r="V73" s="688" t="str">
        <f t="shared" si="51"/>
        <v>-</v>
      </c>
      <c r="W73" s="681"/>
      <c r="X73" s="681"/>
      <c r="Y73" s="681"/>
      <c r="Z73" s="681"/>
      <c r="AA73" s="687">
        <f t="shared" si="52"/>
        <v>0</v>
      </c>
      <c r="AB73" s="688" t="str">
        <f t="shared" si="53"/>
        <v>-</v>
      </c>
      <c r="AC73" s="681"/>
      <c r="AD73" s="681"/>
      <c r="AE73" s="681"/>
      <c r="AF73" s="681"/>
      <c r="AG73" s="687">
        <f t="shared" si="54"/>
        <v>0</v>
      </c>
      <c r="AH73" s="688" t="str">
        <f t="shared" si="55"/>
        <v>-</v>
      </c>
      <c r="AI73" s="681"/>
      <c r="AJ73" s="681"/>
      <c r="AK73" s="681"/>
      <c r="AL73" s="681"/>
      <c r="AM73" s="687">
        <f t="shared" si="56"/>
        <v>0</v>
      </c>
      <c r="AN73" s="688" t="str">
        <f t="shared" si="57"/>
        <v>-</v>
      </c>
      <c r="AO73" s="687">
        <f t="shared" si="58"/>
        <v>0</v>
      </c>
      <c r="AP73" s="681"/>
      <c r="AQ73" s="687">
        <f t="shared" si="59"/>
        <v>0</v>
      </c>
      <c r="AR73" s="681"/>
      <c r="AS73" s="687">
        <f t="shared" si="60"/>
        <v>0</v>
      </c>
      <c r="AT73" s="688" t="str">
        <f t="shared" si="61"/>
        <v>-</v>
      </c>
      <c r="AU73" s="681"/>
      <c r="AV73" s="681"/>
      <c r="AW73" s="681"/>
      <c r="AX73" s="681"/>
      <c r="AY73" s="687">
        <f t="shared" si="62"/>
        <v>0</v>
      </c>
      <c r="AZ73" s="688" t="str">
        <f t="shared" si="63"/>
        <v>-</v>
      </c>
      <c r="BA73" s="681"/>
      <c r="BB73" s="681"/>
      <c r="BC73" s="681"/>
      <c r="BD73" s="681"/>
      <c r="BE73" s="687">
        <f t="shared" si="64"/>
        <v>0</v>
      </c>
      <c r="BF73" s="688" t="str">
        <f t="shared" si="65"/>
        <v>-</v>
      </c>
      <c r="BG73" s="681"/>
      <c r="BH73" s="681"/>
      <c r="BI73" s="681"/>
      <c r="BJ73" s="681"/>
      <c r="BK73" s="687">
        <f t="shared" si="66"/>
        <v>0</v>
      </c>
      <c r="BL73" s="688" t="str">
        <f t="shared" si="67"/>
        <v>-</v>
      </c>
      <c r="BM73" s="687">
        <f t="shared" si="68"/>
        <v>0</v>
      </c>
      <c r="BN73" s="681"/>
      <c r="BO73" s="687">
        <f t="shared" si="69"/>
        <v>0</v>
      </c>
      <c r="BP73" s="681"/>
      <c r="BQ73" s="687">
        <f t="shared" si="70"/>
        <v>0</v>
      </c>
      <c r="BR73" s="688" t="str">
        <f t="shared" si="71"/>
        <v>-</v>
      </c>
      <c r="BS73" s="681"/>
      <c r="BT73" s="681"/>
      <c r="BU73" s="681"/>
      <c r="BV73" s="681"/>
      <c r="BW73" s="687">
        <f t="shared" si="72"/>
        <v>0</v>
      </c>
      <c r="BX73" s="688" t="str">
        <f t="shared" si="73"/>
        <v>-</v>
      </c>
      <c r="BY73" s="681"/>
      <c r="BZ73" s="681"/>
      <c r="CA73" s="681"/>
      <c r="CB73" s="681"/>
      <c r="CC73" s="687">
        <f t="shared" si="74"/>
        <v>0</v>
      </c>
      <c r="CD73" s="688" t="str">
        <f t="shared" si="75"/>
        <v>-</v>
      </c>
      <c r="CE73" s="681"/>
      <c r="CF73" s="681"/>
      <c r="CG73" s="681"/>
      <c r="CH73" s="681"/>
      <c r="CI73" s="687">
        <f t="shared" si="76"/>
        <v>0</v>
      </c>
      <c r="CJ73" s="688" t="str">
        <f t="shared" si="77"/>
        <v>-</v>
      </c>
      <c r="CK73" s="687">
        <f t="shared" si="78"/>
        <v>0</v>
      </c>
      <c r="CL73" s="681"/>
      <c r="CM73" s="687">
        <f t="shared" si="79"/>
        <v>0</v>
      </c>
      <c r="CN73" s="681"/>
      <c r="CO73" s="687">
        <f t="shared" si="80"/>
        <v>0</v>
      </c>
      <c r="CP73" s="688" t="str">
        <f t="shared" si="81"/>
        <v>-</v>
      </c>
      <c r="CQ73" s="681"/>
      <c r="CR73" s="681"/>
      <c r="CS73" s="681"/>
      <c r="CT73" s="681"/>
      <c r="CU73" s="687">
        <f t="shared" si="82"/>
        <v>0</v>
      </c>
      <c r="CV73" s="688" t="str">
        <f t="shared" si="83"/>
        <v>-</v>
      </c>
      <c r="CW73" s="681"/>
      <c r="CX73" s="681"/>
      <c r="CY73" s="681"/>
      <c r="CZ73" s="681"/>
      <c r="DA73" s="687">
        <f t="shared" si="84"/>
        <v>0</v>
      </c>
      <c r="DB73" s="688" t="str">
        <f t="shared" si="85"/>
        <v>-</v>
      </c>
      <c r="DC73" s="681"/>
      <c r="DD73" s="681"/>
      <c r="DE73" s="681"/>
      <c r="DF73" s="681"/>
      <c r="DG73" s="687">
        <f t="shared" si="86"/>
        <v>0</v>
      </c>
      <c r="DH73" s="688" t="str">
        <f t="shared" si="87"/>
        <v>-</v>
      </c>
    </row>
    <row r="74" spans="2:112">
      <c r="B74" s="184" t="s">
        <v>4927</v>
      </c>
      <c r="C74" s="286" t="s">
        <v>4132</v>
      </c>
      <c r="D74" s="213" t="s">
        <v>1020</v>
      </c>
      <c r="E74" s="528" t="s">
        <v>4928</v>
      </c>
      <c r="F74" s="528"/>
      <c r="G74" s="529"/>
      <c r="H74" s="530"/>
      <c r="I74" s="530"/>
      <c r="J74" s="91" t="s">
        <v>883</v>
      </c>
      <c r="K74" s="687">
        <f t="shared" ref="K74:K81" si="88">Q74+AO74+BM74+CK74</f>
        <v>0</v>
      </c>
      <c r="L74" s="681"/>
      <c r="M74" s="687">
        <f t="shared" ref="M74:M81" si="89">S74+AQ74+BO74+CM74</f>
        <v>0</v>
      </c>
      <c r="N74" s="681"/>
      <c r="O74" s="687">
        <f t="shared" ref="O74:O81" si="90">IFERROR(M74-K74,"-")</f>
        <v>0</v>
      </c>
      <c r="P74" s="688" t="str">
        <f t="shared" ref="P74:P81" si="91">IFERROR(M74/K74,"-")</f>
        <v>-</v>
      </c>
      <c r="Q74" s="687">
        <f t="shared" ref="Q74:Q81" si="92">W74+AC74+AI74</f>
        <v>0</v>
      </c>
      <c r="R74" s="681"/>
      <c r="S74" s="687">
        <f t="shared" ref="S74:S81" si="93">Y74+AE74+AK74</f>
        <v>0</v>
      </c>
      <c r="T74" s="681"/>
      <c r="U74" s="687">
        <f t="shared" ref="U74:U81" si="94">IFERROR(S74-Q74,"-")</f>
        <v>0</v>
      </c>
      <c r="V74" s="688" t="str">
        <f t="shared" ref="V74:V81" si="95">IFERROR(S74/Q74,"-")</f>
        <v>-</v>
      </c>
      <c r="W74" s="681"/>
      <c r="X74" s="681"/>
      <c r="Y74" s="681"/>
      <c r="Z74" s="681"/>
      <c r="AA74" s="687">
        <f t="shared" ref="AA74:AA81" si="96">IFERROR(Y74-W74,"-")</f>
        <v>0</v>
      </c>
      <c r="AB74" s="688" t="str">
        <f t="shared" ref="AB74:AB81" si="97">IFERROR(Y74/W74,"-")</f>
        <v>-</v>
      </c>
      <c r="AC74" s="681"/>
      <c r="AD74" s="681"/>
      <c r="AE74" s="681"/>
      <c r="AF74" s="681"/>
      <c r="AG74" s="687">
        <f t="shared" ref="AG74:AG81" si="98">IFERROR(AE74-AC74,"-")</f>
        <v>0</v>
      </c>
      <c r="AH74" s="688" t="str">
        <f t="shared" ref="AH74:AH81" si="99">IFERROR(AE74/AC74,"-")</f>
        <v>-</v>
      </c>
      <c r="AI74" s="681"/>
      <c r="AJ74" s="681"/>
      <c r="AK74" s="681"/>
      <c r="AL74" s="681"/>
      <c r="AM74" s="687">
        <f t="shared" ref="AM74:AM81" si="100">IFERROR(AK74-AI74,"-")</f>
        <v>0</v>
      </c>
      <c r="AN74" s="688" t="str">
        <f t="shared" ref="AN74:AN81" si="101">IFERROR(AK74/AI74,"-")</f>
        <v>-</v>
      </c>
      <c r="AO74" s="687">
        <f t="shared" ref="AO74:AO81" si="102">AU74+BA74+BG74</f>
        <v>0</v>
      </c>
      <c r="AP74" s="681"/>
      <c r="AQ74" s="687">
        <f t="shared" ref="AQ74:AQ81" si="103">AW74+BC74+BI74</f>
        <v>0</v>
      </c>
      <c r="AR74" s="681"/>
      <c r="AS74" s="687">
        <f t="shared" ref="AS74:AS81" si="104">IFERROR(AQ74-AO74,"-")</f>
        <v>0</v>
      </c>
      <c r="AT74" s="688" t="str">
        <f t="shared" ref="AT74:AT81" si="105">IFERROR(AQ74/AO74,"-")</f>
        <v>-</v>
      </c>
      <c r="AU74" s="681"/>
      <c r="AV74" s="681"/>
      <c r="AW74" s="681"/>
      <c r="AX74" s="681"/>
      <c r="AY74" s="687">
        <f t="shared" ref="AY74:AY81" si="106">IFERROR(AW74-AU74,"-")</f>
        <v>0</v>
      </c>
      <c r="AZ74" s="688" t="str">
        <f t="shared" ref="AZ74:AZ81" si="107">IFERROR(AW74/AU74,"-")</f>
        <v>-</v>
      </c>
      <c r="BA74" s="681"/>
      <c r="BB74" s="681"/>
      <c r="BC74" s="681"/>
      <c r="BD74" s="681"/>
      <c r="BE74" s="687">
        <f t="shared" ref="BE74:BE81" si="108">IFERROR(BC74-BA74,"-")</f>
        <v>0</v>
      </c>
      <c r="BF74" s="688" t="str">
        <f t="shared" ref="BF74:BF81" si="109">IFERROR(BC74/BA74,"-")</f>
        <v>-</v>
      </c>
      <c r="BG74" s="681"/>
      <c r="BH74" s="681"/>
      <c r="BI74" s="681"/>
      <c r="BJ74" s="681"/>
      <c r="BK74" s="687">
        <f t="shared" ref="BK74:BK81" si="110">IFERROR(BI74-BG74,"-")</f>
        <v>0</v>
      </c>
      <c r="BL74" s="688" t="str">
        <f t="shared" ref="BL74:BL81" si="111">IFERROR(BI74/BG74,"-")</f>
        <v>-</v>
      </c>
      <c r="BM74" s="687">
        <f t="shared" ref="BM74:BM81" si="112">BS74+BY74+CE74</f>
        <v>0</v>
      </c>
      <c r="BN74" s="681"/>
      <c r="BO74" s="687">
        <f t="shared" ref="BO74:BO81" si="113">BU74+CA74+CG74</f>
        <v>0</v>
      </c>
      <c r="BP74" s="681"/>
      <c r="BQ74" s="687">
        <f t="shared" ref="BQ74:BQ81" si="114">IFERROR(BO74-BM74,"-")</f>
        <v>0</v>
      </c>
      <c r="BR74" s="688" t="str">
        <f t="shared" ref="BR74:BR81" si="115">IFERROR(BO74/BM74,"-")</f>
        <v>-</v>
      </c>
      <c r="BS74" s="681"/>
      <c r="BT74" s="681"/>
      <c r="BU74" s="681"/>
      <c r="BV74" s="681"/>
      <c r="BW74" s="687">
        <f t="shared" ref="BW74:BW81" si="116">IFERROR(BU74-BS74,"-")</f>
        <v>0</v>
      </c>
      <c r="BX74" s="688" t="str">
        <f t="shared" ref="BX74:BX81" si="117">IFERROR(BU74/BS74,"-")</f>
        <v>-</v>
      </c>
      <c r="BY74" s="681"/>
      <c r="BZ74" s="681"/>
      <c r="CA74" s="681"/>
      <c r="CB74" s="681"/>
      <c r="CC74" s="687">
        <f t="shared" ref="CC74:CC81" si="118">IFERROR(CA74-BY74,"-")</f>
        <v>0</v>
      </c>
      <c r="CD74" s="688" t="str">
        <f t="shared" ref="CD74:CD81" si="119">IFERROR(CA74/BY74,"-")</f>
        <v>-</v>
      </c>
      <c r="CE74" s="681"/>
      <c r="CF74" s="681"/>
      <c r="CG74" s="681"/>
      <c r="CH74" s="681"/>
      <c r="CI74" s="687">
        <f t="shared" ref="CI74:CI81" si="120">IFERROR(CG74-CE74,"-")</f>
        <v>0</v>
      </c>
      <c r="CJ74" s="688" t="str">
        <f t="shared" ref="CJ74:CJ81" si="121">IFERROR(CG74/CE74,"-")</f>
        <v>-</v>
      </c>
      <c r="CK74" s="687">
        <f t="shared" ref="CK74:CK81" si="122">CQ74+CW74+DC74</f>
        <v>0</v>
      </c>
      <c r="CL74" s="681"/>
      <c r="CM74" s="687">
        <f t="shared" ref="CM74:CM81" si="123">CS74+CY74+DE74</f>
        <v>0</v>
      </c>
      <c r="CN74" s="681"/>
      <c r="CO74" s="687">
        <f t="shared" ref="CO74:CO81" si="124">IFERROR(CM74-CK74,"-")</f>
        <v>0</v>
      </c>
      <c r="CP74" s="688" t="str">
        <f t="shared" ref="CP74:CP81" si="125">IFERROR(CM74/CK74,"-")</f>
        <v>-</v>
      </c>
      <c r="CQ74" s="681"/>
      <c r="CR74" s="681"/>
      <c r="CS74" s="681"/>
      <c r="CT74" s="681"/>
      <c r="CU74" s="687">
        <f t="shared" ref="CU74:CU81" si="126">IFERROR(CS74-CQ74,"-")</f>
        <v>0</v>
      </c>
      <c r="CV74" s="688" t="str">
        <f t="shared" ref="CV74:CV81" si="127">IFERROR(CS74/CQ74,"-")</f>
        <v>-</v>
      </c>
      <c r="CW74" s="681"/>
      <c r="CX74" s="681"/>
      <c r="CY74" s="681"/>
      <c r="CZ74" s="681"/>
      <c r="DA74" s="687">
        <f t="shared" ref="DA74:DA81" si="128">IFERROR(CY74-CW74,"-")</f>
        <v>0</v>
      </c>
      <c r="DB74" s="688" t="str">
        <f t="shared" ref="DB74:DB81" si="129">IFERROR(CY74/CW74,"-")</f>
        <v>-</v>
      </c>
      <c r="DC74" s="681"/>
      <c r="DD74" s="681"/>
      <c r="DE74" s="681"/>
      <c r="DF74" s="681"/>
      <c r="DG74" s="687">
        <f t="shared" ref="DG74:DG81" si="130">IFERROR(DE74-DC74,"-")</f>
        <v>0</v>
      </c>
      <c r="DH74" s="688" t="str">
        <f t="shared" ref="DH74:DH81" si="131">IFERROR(DE74/DC74,"-")</f>
        <v>-</v>
      </c>
    </row>
    <row r="75" spans="2:112">
      <c r="B75" s="184" t="s">
        <v>4929</v>
      </c>
      <c r="C75" s="286" t="s">
        <v>4135</v>
      </c>
      <c r="D75" s="213" t="s">
        <v>1022</v>
      </c>
      <c r="E75" s="528" t="s">
        <v>4930</v>
      </c>
      <c r="F75" s="528"/>
      <c r="G75" s="529"/>
      <c r="H75" s="530"/>
      <c r="I75" s="530"/>
      <c r="J75" s="91" t="s">
        <v>883</v>
      </c>
      <c r="K75" s="687">
        <f t="shared" si="88"/>
        <v>0</v>
      </c>
      <c r="L75" s="681"/>
      <c r="M75" s="687">
        <f t="shared" si="89"/>
        <v>0</v>
      </c>
      <c r="N75" s="681"/>
      <c r="O75" s="687">
        <f t="shared" si="90"/>
        <v>0</v>
      </c>
      <c r="P75" s="688" t="str">
        <f t="shared" si="91"/>
        <v>-</v>
      </c>
      <c r="Q75" s="687">
        <f t="shared" si="92"/>
        <v>0</v>
      </c>
      <c r="R75" s="681"/>
      <c r="S75" s="687">
        <f t="shared" si="93"/>
        <v>0</v>
      </c>
      <c r="T75" s="681"/>
      <c r="U75" s="687">
        <f t="shared" si="94"/>
        <v>0</v>
      </c>
      <c r="V75" s="688" t="str">
        <f t="shared" si="95"/>
        <v>-</v>
      </c>
      <c r="W75" s="681"/>
      <c r="X75" s="681"/>
      <c r="Y75" s="681"/>
      <c r="Z75" s="681"/>
      <c r="AA75" s="687">
        <f t="shared" si="96"/>
        <v>0</v>
      </c>
      <c r="AB75" s="688" t="str">
        <f t="shared" si="97"/>
        <v>-</v>
      </c>
      <c r="AC75" s="681"/>
      <c r="AD75" s="681"/>
      <c r="AE75" s="681"/>
      <c r="AF75" s="681"/>
      <c r="AG75" s="687">
        <f t="shared" si="98"/>
        <v>0</v>
      </c>
      <c r="AH75" s="688" t="str">
        <f t="shared" si="99"/>
        <v>-</v>
      </c>
      <c r="AI75" s="681"/>
      <c r="AJ75" s="681"/>
      <c r="AK75" s="681"/>
      <c r="AL75" s="681"/>
      <c r="AM75" s="687">
        <f t="shared" si="100"/>
        <v>0</v>
      </c>
      <c r="AN75" s="688" t="str">
        <f t="shared" si="101"/>
        <v>-</v>
      </c>
      <c r="AO75" s="687">
        <f t="shared" si="102"/>
        <v>0</v>
      </c>
      <c r="AP75" s="681"/>
      <c r="AQ75" s="687">
        <f t="shared" si="103"/>
        <v>0</v>
      </c>
      <c r="AR75" s="681"/>
      <c r="AS75" s="687">
        <f t="shared" si="104"/>
        <v>0</v>
      </c>
      <c r="AT75" s="688" t="str">
        <f t="shared" si="105"/>
        <v>-</v>
      </c>
      <c r="AU75" s="681"/>
      <c r="AV75" s="681"/>
      <c r="AW75" s="681"/>
      <c r="AX75" s="681"/>
      <c r="AY75" s="687">
        <f t="shared" si="106"/>
        <v>0</v>
      </c>
      <c r="AZ75" s="688" t="str">
        <f t="shared" si="107"/>
        <v>-</v>
      </c>
      <c r="BA75" s="681"/>
      <c r="BB75" s="681"/>
      <c r="BC75" s="681"/>
      <c r="BD75" s="681"/>
      <c r="BE75" s="687">
        <f t="shared" si="108"/>
        <v>0</v>
      </c>
      <c r="BF75" s="688" t="str">
        <f t="shared" si="109"/>
        <v>-</v>
      </c>
      <c r="BG75" s="681"/>
      <c r="BH75" s="681"/>
      <c r="BI75" s="681"/>
      <c r="BJ75" s="681"/>
      <c r="BK75" s="687">
        <f t="shared" si="110"/>
        <v>0</v>
      </c>
      <c r="BL75" s="688" t="str">
        <f t="shared" si="111"/>
        <v>-</v>
      </c>
      <c r="BM75" s="687">
        <f t="shared" si="112"/>
        <v>0</v>
      </c>
      <c r="BN75" s="681"/>
      <c r="BO75" s="687">
        <f t="shared" si="113"/>
        <v>0</v>
      </c>
      <c r="BP75" s="681"/>
      <c r="BQ75" s="687">
        <f t="shared" si="114"/>
        <v>0</v>
      </c>
      <c r="BR75" s="688" t="str">
        <f t="shared" si="115"/>
        <v>-</v>
      </c>
      <c r="BS75" s="681"/>
      <c r="BT75" s="681"/>
      <c r="BU75" s="681"/>
      <c r="BV75" s="681"/>
      <c r="BW75" s="687">
        <f t="shared" si="116"/>
        <v>0</v>
      </c>
      <c r="BX75" s="688" t="str">
        <f t="shared" si="117"/>
        <v>-</v>
      </c>
      <c r="BY75" s="681"/>
      <c r="BZ75" s="681"/>
      <c r="CA75" s="681"/>
      <c r="CB75" s="681"/>
      <c r="CC75" s="687">
        <f t="shared" si="118"/>
        <v>0</v>
      </c>
      <c r="CD75" s="688" t="str">
        <f t="shared" si="119"/>
        <v>-</v>
      </c>
      <c r="CE75" s="681"/>
      <c r="CF75" s="681"/>
      <c r="CG75" s="681"/>
      <c r="CH75" s="681"/>
      <c r="CI75" s="687">
        <f t="shared" si="120"/>
        <v>0</v>
      </c>
      <c r="CJ75" s="688" t="str">
        <f t="shared" si="121"/>
        <v>-</v>
      </c>
      <c r="CK75" s="687">
        <f t="shared" si="122"/>
        <v>0</v>
      </c>
      <c r="CL75" s="681"/>
      <c r="CM75" s="687">
        <f t="shared" si="123"/>
        <v>0</v>
      </c>
      <c r="CN75" s="681"/>
      <c r="CO75" s="687">
        <f t="shared" si="124"/>
        <v>0</v>
      </c>
      <c r="CP75" s="688" t="str">
        <f t="shared" si="125"/>
        <v>-</v>
      </c>
      <c r="CQ75" s="681"/>
      <c r="CR75" s="681"/>
      <c r="CS75" s="681"/>
      <c r="CT75" s="681"/>
      <c r="CU75" s="687">
        <f t="shared" si="126"/>
        <v>0</v>
      </c>
      <c r="CV75" s="688" t="str">
        <f t="shared" si="127"/>
        <v>-</v>
      </c>
      <c r="CW75" s="681"/>
      <c r="CX75" s="681"/>
      <c r="CY75" s="681"/>
      <c r="CZ75" s="681"/>
      <c r="DA75" s="687">
        <f t="shared" si="128"/>
        <v>0</v>
      </c>
      <c r="DB75" s="688" t="str">
        <f t="shared" si="129"/>
        <v>-</v>
      </c>
      <c r="DC75" s="681"/>
      <c r="DD75" s="681"/>
      <c r="DE75" s="681"/>
      <c r="DF75" s="681"/>
      <c r="DG75" s="687">
        <f t="shared" si="130"/>
        <v>0</v>
      </c>
      <c r="DH75" s="688" t="str">
        <f t="shared" si="131"/>
        <v>-</v>
      </c>
    </row>
    <row r="76" spans="2:112">
      <c r="B76" s="184" t="s">
        <v>4931</v>
      </c>
      <c r="C76" s="286" t="s">
        <v>4137</v>
      </c>
      <c r="D76" s="213" t="s">
        <v>4783</v>
      </c>
      <c r="E76" s="528" t="s">
        <v>4932</v>
      </c>
      <c r="F76" s="528"/>
      <c r="G76" s="529"/>
      <c r="H76" s="530"/>
      <c r="I76" s="530"/>
      <c r="J76" s="91" t="s">
        <v>883</v>
      </c>
      <c r="K76" s="687">
        <f t="shared" si="88"/>
        <v>0</v>
      </c>
      <c r="L76" s="681"/>
      <c r="M76" s="687">
        <f t="shared" si="89"/>
        <v>0</v>
      </c>
      <c r="N76" s="681"/>
      <c r="O76" s="687">
        <f t="shared" si="90"/>
        <v>0</v>
      </c>
      <c r="P76" s="688" t="str">
        <f t="shared" si="91"/>
        <v>-</v>
      </c>
      <c r="Q76" s="687">
        <f t="shared" si="92"/>
        <v>0</v>
      </c>
      <c r="R76" s="681"/>
      <c r="S76" s="687">
        <f t="shared" si="93"/>
        <v>0</v>
      </c>
      <c r="T76" s="681"/>
      <c r="U76" s="687">
        <f t="shared" si="94"/>
        <v>0</v>
      </c>
      <c r="V76" s="688" t="str">
        <f t="shared" si="95"/>
        <v>-</v>
      </c>
      <c r="W76" s="681"/>
      <c r="X76" s="681"/>
      <c r="Y76" s="681"/>
      <c r="Z76" s="681"/>
      <c r="AA76" s="687">
        <f t="shared" si="96"/>
        <v>0</v>
      </c>
      <c r="AB76" s="688" t="str">
        <f t="shared" si="97"/>
        <v>-</v>
      </c>
      <c r="AC76" s="681"/>
      <c r="AD76" s="681"/>
      <c r="AE76" s="681"/>
      <c r="AF76" s="681"/>
      <c r="AG76" s="687">
        <f t="shared" si="98"/>
        <v>0</v>
      </c>
      <c r="AH76" s="688" t="str">
        <f t="shared" si="99"/>
        <v>-</v>
      </c>
      <c r="AI76" s="681"/>
      <c r="AJ76" s="681"/>
      <c r="AK76" s="681"/>
      <c r="AL76" s="681"/>
      <c r="AM76" s="687">
        <f t="shared" si="100"/>
        <v>0</v>
      </c>
      <c r="AN76" s="688" t="str">
        <f t="shared" si="101"/>
        <v>-</v>
      </c>
      <c r="AO76" s="687">
        <f t="shared" si="102"/>
        <v>0</v>
      </c>
      <c r="AP76" s="681"/>
      <c r="AQ76" s="687">
        <f t="shared" si="103"/>
        <v>0</v>
      </c>
      <c r="AR76" s="681"/>
      <c r="AS76" s="687">
        <f t="shared" si="104"/>
        <v>0</v>
      </c>
      <c r="AT76" s="688" t="str">
        <f t="shared" si="105"/>
        <v>-</v>
      </c>
      <c r="AU76" s="681"/>
      <c r="AV76" s="681"/>
      <c r="AW76" s="681"/>
      <c r="AX76" s="681"/>
      <c r="AY76" s="687">
        <f t="shared" si="106"/>
        <v>0</v>
      </c>
      <c r="AZ76" s="688" t="str">
        <f t="shared" si="107"/>
        <v>-</v>
      </c>
      <c r="BA76" s="681"/>
      <c r="BB76" s="681"/>
      <c r="BC76" s="681"/>
      <c r="BD76" s="681"/>
      <c r="BE76" s="687">
        <f t="shared" si="108"/>
        <v>0</v>
      </c>
      <c r="BF76" s="688" t="str">
        <f t="shared" si="109"/>
        <v>-</v>
      </c>
      <c r="BG76" s="681"/>
      <c r="BH76" s="681"/>
      <c r="BI76" s="681"/>
      <c r="BJ76" s="681"/>
      <c r="BK76" s="687">
        <f t="shared" si="110"/>
        <v>0</v>
      </c>
      <c r="BL76" s="688" t="str">
        <f t="shared" si="111"/>
        <v>-</v>
      </c>
      <c r="BM76" s="687">
        <f t="shared" si="112"/>
        <v>0</v>
      </c>
      <c r="BN76" s="681"/>
      <c r="BO76" s="687">
        <f t="shared" si="113"/>
        <v>0</v>
      </c>
      <c r="BP76" s="681"/>
      <c r="BQ76" s="687">
        <f t="shared" si="114"/>
        <v>0</v>
      </c>
      <c r="BR76" s="688" t="str">
        <f t="shared" si="115"/>
        <v>-</v>
      </c>
      <c r="BS76" s="681"/>
      <c r="BT76" s="681"/>
      <c r="BU76" s="681"/>
      <c r="BV76" s="681"/>
      <c r="BW76" s="687">
        <f t="shared" si="116"/>
        <v>0</v>
      </c>
      <c r="BX76" s="688" t="str">
        <f t="shared" si="117"/>
        <v>-</v>
      </c>
      <c r="BY76" s="681"/>
      <c r="BZ76" s="681"/>
      <c r="CA76" s="681"/>
      <c r="CB76" s="681"/>
      <c r="CC76" s="687">
        <f t="shared" si="118"/>
        <v>0</v>
      </c>
      <c r="CD76" s="688" t="str">
        <f t="shared" si="119"/>
        <v>-</v>
      </c>
      <c r="CE76" s="681"/>
      <c r="CF76" s="681"/>
      <c r="CG76" s="681"/>
      <c r="CH76" s="681"/>
      <c r="CI76" s="687">
        <f t="shared" si="120"/>
        <v>0</v>
      </c>
      <c r="CJ76" s="688" t="str">
        <f t="shared" si="121"/>
        <v>-</v>
      </c>
      <c r="CK76" s="687">
        <f t="shared" si="122"/>
        <v>0</v>
      </c>
      <c r="CL76" s="681"/>
      <c r="CM76" s="687">
        <f t="shared" si="123"/>
        <v>0</v>
      </c>
      <c r="CN76" s="681"/>
      <c r="CO76" s="687">
        <f t="shared" si="124"/>
        <v>0</v>
      </c>
      <c r="CP76" s="688" t="str">
        <f t="shared" si="125"/>
        <v>-</v>
      </c>
      <c r="CQ76" s="681"/>
      <c r="CR76" s="681"/>
      <c r="CS76" s="681"/>
      <c r="CT76" s="681"/>
      <c r="CU76" s="687">
        <f t="shared" si="126"/>
        <v>0</v>
      </c>
      <c r="CV76" s="688" t="str">
        <f t="shared" si="127"/>
        <v>-</v>
      </c>
      <c r="CW76" s="681"/>
      <c r="CX76" s="681"/>
      <c r="CY76" s="681"/>
      <c r="CZ76" s="681"/>
      <c r="DA76" s="687">
        <f t="shared" si="128"/>
        <v>0</v>
      </c>
      <c r="DB76" s="688" t="str">
        <f t="shared" si="129"/>
        <v>-</v>
      </c>
      <c r="DC76" s="681"/>
      <c r="DD76" s="681"/>
      <c r="DE76" s="681"/>
      <c r="DF76" s="681"/>
      <c r="DG76" s="687">
        <f t="shared" si="130"/>
        <v>0</v>
      </c>
      <c r="DH76" s="688" t="str">
        <f t="shared" si="131"/>
        <v>-</v>
      </c>
    </row>
    <row r="77" spans="2:112" ht="24" customHeight="1">
      <c r="B77" s="184" t="s">
        <v>4933</v>
      </c>
      <c r="C77" s="358" t="s">
        <v>4934</v>
      </c>
      <c r="D77" s="356" t="s">
        <v>4935</v>
      </c>
      <c r="E77" s="528" t="s">
        <v>4936</v>
      </c>
      <c r="F77" s="528"/>
      <c r="G77" s="529"/>
      <c r="H77" s="530" t="s">
        <v>4937</v>
      </c>
      <c r="I77" s="530"/>
      <c r="J77" s="91" t="s">
        <v>883</v>
      </c>
      <c r="K77" s="687">
        <f t="shared" si="88"/>
        <v>0</v>
      </c>
      <c r="L77" s="681"/>
      <c r="M77" s="687">
        <f t="shared" si="89"/>
        <v>0</v>
      </c>
      <c r="N77" s="681"/>
      <c r="O77" s="687">
        <f t="shared" si="90"/>
        <v>0</v>
      </c>
      <c r="P77" s="688" t="str">
        <f t="shared" si="91"/>
        <v>-</v>
      </c>
      <c r="Q77" s="687">
        <f t="shared" si="92"/>
        <v>0</v>
      </c>
      <c r="R77" s="681"/>
      <c r="S77" s="687">
        <f t="shared" si="93"/>
        <v>0</v>
      </c>
      <c r="T77" s="681"/>
      <c r="U77" s="687">
        <f t="shared" si="94"/>
        <v>0</v>
      </c>
      <c r="V77" s="688" t="str">
        <f t="shared" si="95"/>
        <v>-</v>
      </c>
      <c r="W77" s="687">
        <f>W78+W79+W80+W81</f>
        <v>0</v>
      </c>
      <c r="X77" s="681"/>
      <c r="Y77" s="687">
        <f>Y78+Y79+Y80+Y81</f>
        <v>0</v>
      </c>
      <c r="Z77" s="681"/>
      <c r="AA77" s="687">
        <f t="shared" si="96"/>
        <v>0</v>
      </c>
      <c r="AB77" s="688" t="str">
        <f t="shared" si="97"/>
        <v>-</v>
      </c>
      <c r="AC77" s="687">
        <f>AC78+AC79+AC80+AC81</f>
        <v>0</v>
      </c>
      <c r="AD77" s="681"/>
      <c r="AE77" s="687">
        <f>AE78+AE79+AE80+AE81</f>
        <v>0</v>
      </c>
      <c r="AF77" s="681"/>
      <c r="AG77" s="687">
        <f t="shared" si="98"/>
        <v>0</v>
      </c>
      <c r="AH77" s="688" t="str">
        <f t="shared" si="99"/>
        <v>-</v>
      </c>
      <c r="AI77" s="687">
        <f>AI78+AI79+AI80+AI81</f>
        <v>0</v>
      </c>
      <c r="AJ77" s="681"/>
      <c r="AK77" s="687">
        <f>AK78+AK79+AK80+AK81</f>
        <v>0</v>
      </c>
      <c r="AL77" s="681"/>
      <c r="AM77" s="687">
        <f t="shared" si="100"/>
        <v>0</v>
      </c>
      <c r="AN77" s="688" t="str">
        <f t="shared" si="101"/>
        <v>-</v>
      </c>
      <c r="AO77" s="687">
        <f t="shared" si="102"/>
        <v>0</v>
      </c>
      <c r="AP77" s="681"/>
      <c r="AQ77" s="687">
        <f t="shared" si="103"/>
        <v>0</v>
      </c>
      <c r="AR77" s="681"/>
      <c r="AS77" s="687">
        <f t="shared" si="104"/>
        <v>0</v>
      </c>
      <c r="AT77" s="688" t="str">
        <f t="shared" si="105"/>
        <v>-</v>
      </c>
      <c r="AU77" s="687">
        <f>AU78+AU79+AU80+AU81</f>
        <v>0</v>
      </c>
      <c r="AV77" s="681"/>
      <c r="AW77" s="687">
        <f>AW78+AW79+AW80+AW81</f>
        <v>0</v>
      </c>
      <c r="AX77" s="681"/>
      <c r="AY77" s="687">
        <f t="shared" si="106"/>
        <v>0</v>
      </c>
      <c r="AZ77" s="688" t="str">
        <f t="shared" si="107"/>
        <v>-</v>
      </c>
      <c r="BA77" s="687">
        <f>BA78+BA79+BA80+BA81</f>
        <v>0</v>
      </c>
      <c r="BB77" s="681"/>
      <c r="BC77" s="687">
        <f>BC78+BC79+BC80+BC81</f>
        <v>0</v>
      </c>
      <c r="BD77" s="681"/>
      <c r="BE77" s="687">
        <f t="shared" si="108"/>
        <v>0</v>
      </c>
      <c r="BF77" s="688" t="str">
        <f t="shared" si="109"/>
        <v>-</v>
      </c>
      <c r="BG77" s="687">
        <f>BG78+BG79+BG80+BG81</f>
        <v>0</v>
      </c>
      <c r="BH77" s="681"/>
      <c r="BI77" s="687">
        <f>BI78+BI79+BI80+BI81</f>
        <v>0</v>
      </c>
      <c r="BJ77" s="681"/>
      <c r="BK77" s="687">
        <f t="shared" si="110"/>
        <v>0</v>
      </c>
      <c r="BL77" s="688" t="str">
        <f t="shared" si="111"/>
        <v>-</v>
      </c>
      <c r="BM77" s="687">
        <f t="shared" si="112"/>
        <v>0</v>
      </c>
      <c r="BN77" s="681"/>
      <c r="BO77" s="687">
        <f t="shared" si="113"/>
        <v>0</v>
      </c>
      <c r="BP77" s="681"/>
      <c r="BQ77" s="687">
        <f t="shared" si="114"/>
        <v>0</v>
      </c>
      <c r="BR77" s="688" t="str">
        <f t="shared" si="115"/>
        <v>-</v>
      </c>
      <c r="BS77" s="687">
        <f>BS78+BS79+BS80+BS81</f>
        <v>0</v>
      </c>
      <c r="BT77" s="681"/>
      <c r="BU77" s="687">
        <f>BU78+BU79+BU80+BU81</f>
        <v>0</v>
      </c>
      <c r="BV77" s="681"/>
      <c r="BW77" s="687">
        <f t="shared" si="116"/>
        <v>0</v>
      </c>
      <c r="BX77" s="688" t="str">
        <f t="shared" si="117"/>
        <v>-</v>
      </c>
      <c r="BY77" s="687">
        <f>BY78+BY79+BY80+BY81</f>
        <v>0</v>
      </c>
      <c r="BZ77" s="681"/>
      <c r="CA77" s="687">
        <f>CA78+CA79+CA80+CA81</f>
        <v>0</v>
      </c>
      <c r="CB77" s="681"/>
      <c r="CC77" s="687">
        <f t="shared" si="118"/>
        <v>0</v>
      </c>
      <c r="CD77" s="688" t="str">
        <f t="shared" si="119"/>
        <v>-</v>
      </c>
      <c r="CE77" s="687">
        <f>CE78+CE79+CE80+CE81</f>
        <v>0</v>
      </c>
      <c r="CF77" s="681"/>
      <c r="CG77" s="687">
        <f>CG78+CG79+CG80+CG81</f>
        <v>0</v>
      </c>
      <c r="CH77" s="681"/>
      <c r="CI77" s="687">
        <f t="shared" si="120"/>
        <v>0</v>
      </c>
      <c r="CJ77" s="688" t="str">
        <f t="shared" si="121"/>
        <v>-</v>
      </c>
      <c r="CK77" s="687">
        <f t="shared" si="122"/>
        <v>0</v>
      </c>
      <c r="CL77" s="681"/>
      <c r="CM77" s="687">
        <f t="shared" si="123"/>
        <v>0</v>
      </c>
      <c r="CN77" s="681"/>
      <c r="CO77" s="687">
        <f t="shared" si="124"/>
        <v>0</v>
      </c>
      <c r="CP77" s="688" t="str">
        <f t="shared" si="125"/>
        <v>-</v>
      </c>
      <c r="CQ77" s="687">
        <f>CQ78+CQ79+CQ80+CQ81</f>
        <v>0</v>
      </c>
      <c r="CR77" s="681"/>
      <c r="CS77" s="687">
        <f>CS78+CS79+CS80+CS81</f>
        <v>0</v>
      </c>
      <c r="CT77" s="681"/>
      <c r="CU77" s="687">
        <f t="shared" si="126"/>
        <v>0</v>
      </c>
      <c r="CV77" s="688" t="str">
        <f t="shared" si="127"/>
        <v>-</v>
      </c>
      <c r="CW77" s="687">
        <f>CW78+CW79+CW80+CW81</f>
        <v>0</v>
      </c>
      <c r="CX77" s="681"/>
      <c r="CY77" s="687">
        <f>CY78+CY79+CY80+CY81</f>
        <v>0</v>
      </c>
      <c r="CZ77" s="681"/>
      <c r="DA77" s="687">
        <f t="shared" si="128"/>
        <v>0</v>
      </c>
      <c r="DB77" s="688" t="str">
        <f t="shared" si="129"/>
        <v>-</v>
      </c>
      <c r="DC77" s="687">
        <f>DC78+DC79+DC80+DC81</f>
        <v>0</v>
      </c>
      <c r="DD77" s="681"/>
      <c r="DE77" s="687">
        <f>DE78+DE79+DE80+DE81</f>
        <v>0</v>
      </c>
      <c r="DF77" s="681"/>
      <c r="DG77" s="687">
        <f t="shared" si="130"/>
        <v>0</v>
      </c>
      <c r="DH77" s="688" t="str">
        <f t="shared" si="131"/>
        <v>-</v>
      </c>
    </row>
    <row r="78" spans="2:112">
      <c r="B78" s="184" t="s">
        <v>4938</v>
      </c>
      <c r="C78" s="286" t="s">
        <v>4308</v>
      </c>
      <c r="D78" s="213" t="s">
        <v>1018</v>
      </c>
      <c r="E78" s="528" t="s">
        <v>4939</v>
      </c>
      <c r="F78" s="528"/>
      <c r="G78" s="529"/>
      <c r="H78" s="530"/>
      <c r="I78" s="530"/>
      <c r="J78" s="91" t="s">
        <v>883</v>
      </c>
      <c r="K78" s="687">
        <f t="shared" si="88"/>
        <v>0</v>
      </c>
      <c r="L78" s="681"/>
      <c r="M78" s="687">
        <f t="shared" si="89"/>
        <v>0</v>
      </c>
      <c r="N78" s="681"/>
      <c r="O78" s="687">
        <f t="shared" si="90"/>
        <v>0</v>
      </c>
      <c r="P78" s="688" t="str">
        <f t="shared" si="91"/>
        <v>-</v>
      </c>
      <c r="Q78" s="687">
        <f t="shared" si="92"/>
        <v>0</v>
      </c>
      <c r="R78" s="681"/>
      <c r="S78" s="687">
        <f t="shared" si="93"/>
        <v>0</v>
      </c>
      <c r="T78" s="681"/>
      <c r="U78" s="687">
        <f t="shared" si="94"/>
        <v>0</v>
      </c>
      <c r="V78" s="688" t="str">
        <f t="shared" si="95"/>
        <v>-</v>
      </c>
      <c r="W78" s="681"/>
      <c r="X78" s="681"/>
      <c r="Y78" s="681"/>
      <c r="Z78" s="681"/>
      <c r="AA78" s="687">
        <f t="shared" si="96"/>
        <v>0</v>
      </c>
      <c r="AB78" s="688" t="str">
        <f t="shared" si="97"/>
        <v>-</v>
      </c>
      <c r="AC78" s="681"/>
      <c r="AD78" s="681"/>
      <c r="AE78" s="681"/>
      <c r="AF78" s="681"/>
      <c r="AG78" s="687">
        <f t="shared" si="98"/>
        <v>0</v>
      </c>
      <c r="AH78" s="688" t="str">
        <f t="shared" si="99"/>
        <v>-</v>
      </c>
      <c r="AI78" s="681"/>
      <c r="AJ78" s="681"/>
      <c r="AK78" s="681"/>
      <c r="AL78" s="681"/>
      <c r="AM78" s="687">
        <f t="shared" si="100"/>
        <v>0</v>
      </c>
      <c r="AN78" s="688" t="str">
        <f t="shared" si="101"/>
        <v>-</v>
      </c>
      <c r="AO78" s="687">
        <f t="shared" si="102"/>
        <v>0</v>
      </c>
      <c r="AP78" s="681"/>
      <c r="AQ78" s="687">
        <f t="shared" si="103"/>
        <v>0</v>
      </c>
      <c r="AR78" s="681"/>
      <c r="AS78" s="687">
        <f t="shared" si="104"/>
        <v>0</v>
      </c>
      <c r="AT78" s="688" t="str">
        <f t="shared" si="105"/>
        <v>-</v>
      </c>
      <c r="AU78" s="681"/>
      <c r="AV78" s="681"/>
      <c r="AW78" s="681"/>
      <c r="AX78" s="681"/>
      <c r="AY78" s="687">
        <f t="shared" si="106"/>
        <v>0</v>
      </c>
      <c r="AZ78" s="688" t="str">
        <f t="shared" si="107"/>
        <v>-</v>
      </c>
      <c r="BA78" s="681"/>
      <c r="BB78" s="681"/>
      <c r="BC78" s="681"/>
      <c r="BD78" s="681"/>
      <c r="BE78" s="687">
        <f t="shared" si="108"/>
        <v>0</v>
      </c>
      <c r="BF78" s="688" t="str">
        <f t="shared" si="109"/>
        <v>-</v>
      </c>
      <c r="BG78" s="681"/>
      <c r="BH78" s="681"/>
      <c r="BI78" s="681"/>
      <c r="BJ78" s="681"/>
      <c r="BK78" s="687">
        <f t="shared" si="110"/>
        <v>0</v>
      </c>
      <c r="BL78" s="688" t="str">
        <f t="shared" si="111"/>
        <v>-</v>
      </c>
      <c r="BM78" s="687">
        <f t="shared" si="112"/>
        <v>0</v>
      </c>
      <c r="BN78" s="681"/>
      <c r="BO78" s="687">
        <f t="shared" si="113"/>
        <v>0</v>
      </c>
      <c r="BP78" s="681"/>
      <c r="BQ78" s="687">
        <f t="shared" si="114"/>
        <v>0</v>
      </c>
      <c r="BR78" s="688" t="str">
        <f t="shared" si="115"/>
        <v>-</v>
      </c>
      <c r="BS78" s="681"/>
      <c r="BT78" s="681"/>
      <c r="BU78" s="681"/>
      <c r="BV78" s="681"/>
      <c r="BW78" s="687">
        <f t="shared" si="116"/>
        <v>0</v>
      </c>
      <c r="BX78" s="688" t="str">
        <f t="shared" si="117"/>
        <v>-</v>
      </c>
      <c r="BY78" s="681"/>
      <c r="BZ78" s="681"/>
      <c r="CA78" s="681"/>
      <c r="CB78" s="681"/>
      <c r="CC78" s="687">
        <f t="shared" si="118"/>
        <v>0</v>
      </c>
      <c r="CD78" s="688" t="str">
        <f t="shared" si="119"/>
        <v>-</v>
      </c>
      <c r="CE78" s="681"/>
      <c r="CF78" s="681"/>
      <c r="CG78" s="681"/>
      <c r="CH78" s="681"/>
      <c r="CI78" s="687">
        <f t="shared" si="120"/>
        <v>0</v>
      </c>
      <c r="CJ78" s="688" t="str">
        <f t="shared" si="121"/>
        <v>-</v>
      </c>
      <c r="CK78" s="687">
        <f t="shared" si="122"/>
        <v>0</v>
      </c>
      <c r="CL78" s="681"/>
      <c r="CM78" s="687">
        <f t="shared" si="123"/>
        <v>0</v>
      </c>
      <c r="CN78" s="681"/>
      <c r="CO78" s="687">
        <f t="shared" si="124"/>
        <v>0</v>
      </c>
      <c r="CP78" s="688" t="str">
        <f t="shared" si="125"/>
        <v>-</v>
      </c>
      <c r="CQ78" s="681"/>
      <c r="CR78" s="681"/>
      <c r="CS78" s="681"/>
      <c r="CT78" s="681"/>
      <c r="CU78" s="687">
        <f t="shared" si="126"/>
        <v>0</v>
      </c>
      <c r="CV78" s="688" t="str">
        <f t="shared" si="127"/>
        <v>-</v>
      </c>
      <c r="CW78" s="681"/>
      <c r="CX78" s="681"/>
      <c r="CY78" s="681"/>
      <c r="CZ78" s="681"/>
      <c r="DA78" s="687">
        <f t="shared" si="128"/>
        <v>0</v>
      </c>
      <c r="DB78" s="688" t="str">
        <f t="shared" si="129"/>
        <v>-</v>
      </c>
      <c r="DC78" s="681"/>
      <c r="DD78" s="681"/>
      <c r="DE78" s="681"/>
      <c r="DF78" s="681"/>
      <c r="DG78" s="687">
        <f t="shared" si="130"/>
        <v>0</v>
      </c>
      <c r="DH78" s="688" t="str">
        <f t="shared" si="131"/>
        <v>-</v>
      </c>
    </row>
    <row r="79" spans="2:112">
      <c r="B79" s="184" t="s">
        <v>4940</v>
      </c>
      <c r="C79" s="286" t="s">
        <v>4309</v>
      </c>
      <c r="D79" s="213" t="s">
        <v>1020</v>
      </c>
      <c r="E79" s="528" t="s">
        <v>4941</v>
      </c>
      <c r="F79" s="528"/>
      <c r="G79" s="529"/>
      <c r="H79" s="530"/>
      <c r="I79" s="530"/>
      <c r="J79" s="91" t="s">
        <v>883</v>
      </c>
      <c r="K79" s="687">
        <f t="shared" si="88"/>
        <v>0</v>
      </c>
      <c r="L79" s="681"/>
      <c r="M79" s="687">
        <f t="shared" si="89"/>
        <v>0</v>
      </c>
      <c r="N79" s="681"/>
      <c r="O79" s="687">
        <f t="shared" si="90"/>
        <v>0</v>
      </c>
      <c r="P79" s="688" t="str">
        <f t="shared" si="91"/>
        <v>-</v>
      </c>
      <c r="Q79" s="687">
        <f t="shared" si="92"/>
        <v>0</v>
      </c>
      <c r="R79" s="681"/>
      <c r="S79" s="687">
        <f t="shared" si="93"/>
        <v>0</v>
      </c>
      <c r="T79" s="681"/>
      <c r="U79" s="687">
        <f t="shared" si="94"/>
        <v>0</v>
      </c>
      <c r="V79" s="688" t="str">
        <f t="shared" si="95"/>
        <v>-</v>
      </c>
      <c r="W79" s="681"/>
      <c r="X79" s="681"/>
      <c r="Y79" s="681"/>
      <c r="Z79" s="681"/>
      <c r="AA79" s="687">
        <f t="shared" si="96"/>
        <v>0</v>
      </c>
      <c r="AB79" s="688" t="str">
        <f t="shared" si="97"/>
        <v>-</v>
      </c>
      <c r="AC79" s="681"/>
      <c r="AD79" s="681"/>
      <c r="AE79" s="681"/>
      <c r="AF79" s="681"/>
      <c r="AG79" s="687">
        <f t="shared" si="98"/>
        <v>0</v>
      </c>
      <c r="AH79" s="688" t="str">
        <f t="shared" si="99"/>
        <v>-</v>
      </c>
      <c r="AI79" s="681"/>
      <c r="AJ79" s="681"/>
      <c r="AK79" s="681"/>
      <c r="AL79" s="681"/>
      <c r="AM79" s="687">
        <f t="shared" si="100"/>
        <v>0</v>
      </c>
      <c r="AN79" s="688" t="str">
        <f t="shared" si="101"/>
        <v>-</v>
      </c>
      <c r="AO79" s="687">
        <f t="shared" si="102"/>
        <v>0</v>
      </c>
      <c r="AP79" s="681"/>
      <c r="AQ79" s="687">
        <f t="shared" si="103"/>
        <v>0</v>
      </c>
      <c r="AR79" s="681"/>
      <c r="AS79" s="687">
        <f t="shared" si="104"/>
        <v>0</v>
      </c>
      <c r="AT79" s="688" t="str">
        <f t="shared" si="105"/>
        <v>-</v>
      </c>
      <c r="AU79" s="681"/>
      <c r="AV79" s="681"/>
      <c r="AW79" s="681"/>
      <c r="AX79" s="681"/>
      <c r="AY79" s="687">
        <f t="shared" si="106"/>
        <v>0</v>
      </c>
      <c r="AZ79" s="688" t="str">
        <f t="shared" si="107"/>
        <v>-</v>
      </c>
      <c r="BA79" s="681"/>
      <c r="BB79" s="681"/>
      <c r="BC79" s="681"/>
      <c r="BD79" s="681"/>
      <c r="BE79" s="687">
        <f t="shared" si="108"/>
        <v>0</v>
      </c>
      <c r="BF79" s="688" t="str">
        <f t="shared" si="109"/>
        <v>-</v>
      </c>
      <c r="BG79" s="681"/>
      <c r="BH79" s="681"/>
      <c r="BI79" s="681"/>
      <c r="BJ79" s="681"/>
      <c r="BK79" s="687">
        <f t="shared" si="110"/>
        <v>0</v>
      </c>
      <c r="BL79" s="688" t="str">
        <f t="shared" si="111"/>
        <v>-</v>
      </c>
      <c r="BM79" s="687">
        <f t="shared" si="112"/>
        <v>0</v>
      </c>
      <c r="BN79" s="681"/>
      <c r="BO79" s="687">
        <f t="shared" si="113"/>
        <v>0</v>
      </c>
      <c r="BP79" s="681"/>
      <c r="BQ79" s="687">
        <f t="shared" si="114"/>
        <v>0</v>
      </c>
      <c r="BR79" s="688" t="str">
        <f t="shared" si="115"/>
        <v>-</v>
      </c>
      <c r="BS79" s="681"/>
      <c r="BT79" s="681"/>
      <c r="BU79" s="681"/>
      <c r="BV79" s="681"/>
      <c r="BW79" s="687">
        <f t="shared" si="116"/>
        <v>0</v>
      </c>
      <c r="BX79" s="688" t="str">
        <f t="shared" si="117"/>
        <v>-</v>
      </c>
      <c r="BY79" s="681"/>
      <c r="BZ79" s="681"/>
      <c r="CA79" s="681"/>
      <c r="CB79" s="681"/>
      <c r="CC79" s="687">
        <f t="shared" si="118"/>
        <v>0</v>
      </c>
      <c r="CD79" s="688" t="str">
        <f t="shared" si="119"/>
        <v>-</v>
      </c>
      <c r="CE79" s="681"/>
      <c r="CF79" s="681"/>
      <c r="CG79" s="681"/>
      <c r="CH79" s="681"/>
      <c r="CI79" s="687">
        <f t="shared" si="120"/>
        <v>0</v>
      </c>
      <c r="CJ79" s="688" t="str">
        <f t="shared" si="121"/>
        <v>-</v>
      </c>
      <c r="CK79" s="687">
        <f t="shared" si="122"/>
        <v>0</v>
      </c>
      <c r="CL79" s="681"/>
      <c r="CM79" s="687">
        <f t="shared" si="123"/>
        <v>0</v>
      </c>
      <c r="CN79" s="681"/>
      <c r="CO79" s="687">
        <f t="shared" si="124"/>
        <v>0</v>
      </c>
      <c r="CP79" s="688" t="str">
        <f t="shared" si="125"/>
        <v>-</v>
      </c>
      <c r="CQ79" s="681"/>
      <c r="CR79" s="681"/>
      <c r="CS79" s="681"/>
      <c r="CT79" s="681"/>
      <c r="CU79" s="687">
        <f t="shared" si="126"/>
        <v>0</v>
      </c>
      <c r="CV79" s="688" t="str">
        <f t="shared" si="127"/>
        <v>-</v>
      </c>
      <c r="CW79" s="681"/>
      <c r="CX79" s="681"/>
      <c r="CY79" s="681"/>
      <c r="CZ79" s="681"/>
      <c r="DA79" s="687">
        <f t="shared" si="128"/>
        <v>0</v>
      </c>
      <c r="DB79" s="688" t="str">
        <f t="shared" si="129"/>
        <v>-</v>
      </c>
      <c r="DC79" s="681"/>
      <c r="DD79" s="681"/>
      <c r="DE79" s="681"/>
      <c r="DF79" s="681"/>
      <c r="DG79" s="687">
        <f t="shared" si="130"/>
        <v>0</v>
      </c>
      <c r="DH79" s="688" t="str">
        <f t="shared" si="131"/>
        <v>-</v>
      </c>
    </row>
    <row r="80" spans="2:112">
      <c r="B80" s="184" t="s">
        <v>4942</v>
      </c>
      <c r="C80" s="286" t="s">
        <v>4943</v>
      </c>
      <c r="D80" s="213" t="s">
        <v>1022</v>
      </c>
      <c r="E80" s="528" t="s">
        <v>4944</v>
      </c>
      <c r="F80" s="528"/>
      <c r="G80" s="529"/>
      <c r="H80" s="530"/>
      <c r="I80" s="530"/>
      <c r="J80" s="91" t="s">
        <v>883</v>
      </c>
      <c r="K80" s="687">
        <f t="shared" si="88"/>
        <v>0</v>
      </c>
      <c r="L80" s="681"/>
      <c r="M80" s="687">
        <f t="shared" si="89"/>
        <v>0</v>
      </c>
      <c r="N80" s="681"/>
      <c r="O80" s="687">
        <f t="shared" si="90"/>
        <v>0</v>
      </c>
      <c r="P80" s="688" t="str">
        <f t="shared" si="91"/>
        <v>-</v>
      </c>
      <c r="Q80" s="687">
        <f t="shared" si="92"/>
        <v>0</v>
      </c>
      <c r="R80" s="681"/>
      <c r="S80" s="687">
        <f t="shared" si="93"/>
        <v>0</v>
      </c>
      <c r="T80" s="681"/>
      <c r="U80" s="687">
        <f t="shared" si="94"/>
        <v>0</v>
      </c>
      <c r="V80" s="688" t="str">
        <f t="shared" si="95"/>
        <v>-</v>
      </c>
      <c r="W80" s="681"/>
      <c r="X80" s="681"/>
      <c r="Y80" s="681"/>
      <c r="Z80" s="681"/>
      <c r="AA80" s="687">
        <f t="shared" si="96"/>
        <v>0</v>
      </c>
      <c r="AB80" s="688" t="str">
        <f t="shared" si="97"/>
        <v>-</v>
      </c>
      <c r="AC80" s="681"/>
      <c r="AD80" s="681"/>
      <c r="AE80" s="681"/>
      <c r="AF80" s="681"/>
      <c r="AG80" s="687">
        <f t="shared" si="98"/>
        <v>0</v>
      </c>
      <c r="AH80" s="688" t="str">
        <f t="shared" si="99"/>
        <v>-</v>
      </c>
      <c r="AI80" s="681"/>
      <c r="AJ80" s="681"/>
      <c r="AK80" s="681"/>
      <c r="AL80" s="681"/>
      <c r="AM80" s="687">
        <f t="shared" si="100"/>
        <v>0</v>
      </c>
      <c r="AN80" s="688" t="str">
        <f t="shared" si="101"/>
        <v>-</v>
      </c>
      <c r="AO80" s="687">
        <f t="shared" si="102"/>
        <v>0</v>
      </c>
      <c r="AP80" s="681"/>
      <c r="AQ80" s="687">
        <f t="shared" si="103"/>
        <v>0</v>
      </c>
      <c r="AR80" s="681"/>
      <c r="AS80" s="687">
        <f t="shared" si="104"/>
        <v>0</v>
      </c>
      <c r="AT80" s="688" t="str">
        <f t="shared" si="105"/>
        <v>-</v>
      </c>
      <c r="AU80" s="681"/>
      <c r="AV80" s="681"/>
      <c r="AW80" s="681"/>
      <c r="AX80" s="681"/>
      <c r="AY80" s="687">
        <f t="shared" si="106"/>
        <v>0</v>
      </c>
      <c r="AZ80" s="688" t="str">
        <f t="shared" si="107"/>
        <v>-</v>
      </c>
      <c r="BA80" s="681"/>
      <c r="BB80" s="681"/>
      <c r="BC80" s="681"/>
      <c r="BD80" s="681"/>
      <c r="BE80" s="687">
        <f t="shared" si="108"/>
        <v>0</v>
      </c>
      <c r="BF80" s="688" t="str">
        <f t="shared" si="109"/>
        <v>-</v>
      </c>
      <c r="BG80" s="681"/>
      <c r="BH80" s="681"/>
      <c r="BI80" s="681"/>
      <c r="BJ80" s="681"/>
      <c r="BK80" s="687">
        <f t="shared" si="110"/>
        <v>0</v>
      </c>
      <c r="BL80" s="688" t="str">
        <f t="shared" si="111"/>
        <v>-</v>
      </c>
      <c r="BM80" s="687">
        <f t="shared" si="112"/>
        <v>0</v>
      </c>
      <c r="BN80" s="681"/>
      <c r="BO80" s="687">
        <f t="shared" si="113"/>
        <v>0</v>
      </c>
      <c r="BP80" s="681"/>
      <c r="BQ80" s="687">
        <f t="shared" si="114"/>
        <v>0</v>
      </c>
      <c r="BR80" s="688" t="str">
        <f t="shared" si="115"/>
        <v>-</v>
      </c>
      <c r="BS80" s="681"/>
      <c r="BT80" s="681"/>
      <c r="BU80" s="681"/>
      <c r="BV80" s="681"/>
      <c r="BW80" s="687">
        <f t="shared" si="116"/>
        <v>0</v>
      </c>
      <c r="BX80" s="688" t="str">
        <f t="shared" si="117"/>
        <v>-</v>
      </c>
      <c r="BY80" s="681"/>
      <c r="BZ80" s="681"/>
      <c r="CA80" s="681"/>
      <c r="CB80" s="681"/>
      <c r="CC80" s="687">
        <f t="shared" si="118"/>
        <v>0</v>
      </c>
      <c r="CD80" s="688" t="str">
        <f t="shared" si="119"/>
        <v>-</v>
      </c>
      <c r="CE80" s="681"/>
      <c r="CF80" s="681"/>
      <c r="CG80" s="681"/>
      <c r="CH80" s="681"/>
      <c r="CI80" s="687">
        <f t="shared" si="120"/>
        <v>0</v>
      </c>
      <c r="CJ80" s="688" t="str">
        <f t="shared" si="121"/>
        <v>-</v>
      </c>
      <c r="CK80" s="687">
        <f t="shared" si="122"/>
        <v>0</v>
      </c>
      <c r="CL80" s="681"/>
      <c r="CM80" s="687">
        <f t="shared" si="123"/>
        <v>0</v>
      </c>
      <c r="CN80" s="681"/>
      <c r="CO80" s="687">
        <f t="shared" si="124"/>
        <v>0</v>
      </c>
      <c r="CP80" s="688" t="str">
        <f t="shared" si="125"/>
        <v>-</v>
      </c>
      <c r="CQ80" s="681"/>
      <c r="CR80" s="681"/>
      <c r="CS80" s="681"/>
      <c r="CT80" s="681"/>
      <c r="CU80" s="687">
        <f t="shared" si="126"/>
        <v>0</v>
      </c>
      <c r="CV80" s="688" t="str">
        <f t="shared" si="127"/>
        <v>-</v>
      </c>
      <c r="CW80" s="681"/>
      <c r="CX80" s="681"/>
      <c r="CY80" s="681"/>
      <c r="CZ80" s="681"/>
      <c r="DA80" s="687">
        <f t="shared" si="128"/>
        <v>0</v>
      </c>
      <c r="DB80" s="688" t="str">
        <f t="shared" si="129"/>
        <v>-</v>
      </c>
      <c r="DC80" s="681"/>
      <c r="DD80" s="681"/>
      <c r="DE80" s="681"/>
      <c r="DF80" s="681"/>
      <c r="DG80" s="687">
        <f t="shared" si="130"/>
        <v>0</v>
      </c>
      <c r="DH80" s="688" t="str">
        <f t="shared" si="131"/>
        <v>-</v>
      </c>
    </row>
    <row r="81" spans="2:112">
      <c r="B81" s="184" t="s">
        <v>4945</v>
      </c>
      <c r="C81" s="361" t="s">
        <v>4946</v>
      </c>
      <c r="D81" s="362" t="s">
        <v>4783</v>
      </c>
      <c r="E81" s="528" t="s">
        <v>4947</v>
      </c>
      <c r="F81" s="528"/>
      <c r="G81" s="529"/>
      <c r="H81" s="530"/>
      <c r="I81" s="530"/>
      <c r="J81" s="129" t="s">
        <v>883</v>
      </c>
      <c r="K81" s="687">
        <f t="shared" si="88"/>
        <v>0</v>
      </c>
      <c r="L81" s="681"/>
      <c r="M81" s="687">
        <f t="shared" si="89"/>
        <v>0</v>
      </c>
      <c r="N81" s="681"/>
      <c r="O81" s="687">
        <f t="shared" si="90"/>
        <v>0</v>
      </c>
      <c r="P81" s="688" t="str">
        <f t="shared" si="91"/>
        <v>-</v>
      </c>
      <c r="Q81" s="687">
        <f t="shared" si="92"/>
        <v>0</v>
      </c>
      <c r="R81" s="681"/>
      <c r="S81" s="687">
        <f t="shared" si="93"/>
        <v>0</v>
      </c>
      <c r="T81" s="681"/>
      <c r="U81" s="687">
        <f t="shared" si="94"/>
        <v>0</v>
      </c>
      <c r="V81" s="688" t="str">
        <f t="shared" si="95"/>
        <v>-</v>
      </c>
      <c r="W81" s="681"/>
      <c r="X81" s="681"/>
      <c r="Y81" s="681"/>
      <c r="Z81" s="681"/>
      <c r="AA81" s="687">
        <f t="shared" si="96"/>
        <v>0</v>
      </c>
      <c r="AB81" s="688" t="str">
        <f t="shared" si="97"/>
        <v>-</v>
      </c>
      <c r="AC81" s="681"/>
      <c r="AD81" s="681"/>
      <c r="AE81" s="681"/>
      <c r="AF81" s="681"/>
      <c r="AG81" s="687">
        <f t="shared" si="98"/>
        <v>0</v>
      </c>
      <c r="AH81" s="688" t="str">
        <f t="shared" si="99"/>
        <v>-</v>
      </c>
      <c r="AI81" s="681"/>
      <c r="AJ81" s="681"/>
      <c r="AK81" s="681"/>
      <c r="AL81" s="681"/>
      <c r="AM81" s="687">
        <f t="shared" si="100"/>
        <v>0</v>
      </c>
      <c r="AN81" s="688" t="str">
        <f t="shared" si="101"/>
        <v>-</v>
      </c>
      <c r="AO81" s="687">
        <f t="shared" si="102"/>
        <v>0</v>
      </c>
      <c r="AP81" s="681"/>
      <c r="AQ81" s="687">
        <f t="shared" si="103"/>
        <v>0</v>
      </c>
      <c r="AR81" s="681"/>
      <c r="AS81" s="687">
        <f t="shared" si="104"/>
        <v>0</v>
      </c>
      <c r="AT81" s="688" t="str">
        <f t="shared" si="105"/>
        <v>-</v>
      </c>
      <c r="AU81" s="681"/>
      <c r="AV81" s="681"/>
      <c r="AW81" s="681"/>
      <c r="AX81" s="681"/>
      <c r="AY81" s="687">
        <f t="shared" si="106"/>
        <v>0</v>
      </c>
      <c r="AZ81" s="688" t="str">
        <f t="shared" si="107"/>
        <v>-</v>
      </c>
      <c r="BA81" s="681"/>
      <c r="BB81" s="681"/>
      <c r="BC81" s="681"/>
      <c r="BD81" s="681"/>
      <c r="BE81" s="687">
        <f t="shared" si="108"/>
        <v>0</v>
      </c>
      <c r="BF81" s="688" t="str">
        <f t="shared" si="109"/>
        <v>-</v>
      </c>
      <c r="BG81" s="681"/>
      <c r="BH81" s="681"/>
      <c r="BI81" s="681"/>
      <c r="BJ81" s="681"/>
      <c r="BK81" s="687">
        <f t="shared" si="110"/>
        <v>0</v>
      </c>
      <c r="BL81" s="688" t="str">
        <f t="shared" si="111"/>
        <v>-</v>
      </c>
      <c r="BM81" s="687">
        <f t="shared" si="112"/>
        <v>0</v>
      </c>
      <c r="BN81" s="681"/>
      <c r="BO81" s="687">
        <f t="shared" si="113"/>
        <v>0</v>
      </c>
      <c r="BP81" s="681"/>
      <c r="BQ81" s="687">
        <f t="shared" si="114"/>
        <v>0</v>
      </c>
      <c r="BR81" s="688" t="str">
        <f t="shared" si="115"/>
        <v>-</v>
      </c>
      <c r="BS81" s="681"/>
      <c r="BT81" s="681"/>
      <c r="BU81" s="681"/>
      <c r="BV81" s="681"/>
      <c r="BW81" s="687">
        <f t="shared" si="116"/>
        <v>0</v>
      </c>
      <c r="BX81" s="688" t="str">
        <f t="shared" si="117"/>
        <v>-</v>
      </c>
      <c r="BY81" s="681"/>
      <c r="BZ81" s="681"/>
      <c r="CA81" s="681"/>
      <c r="CB81" s="681"/>
      <c r="CC81" s="687">
        <f t="shared" si="118"/>
        <v>0</v>
      </c>
      <c r="CD81" s="688" t="str">
        <f t="shared" si="119"/>
        <v>-</v>
      </c>
      <c r="CE81" s="681"/>
      <c r="CF81" s="681"/>
      <c r="CG81" s="681"/>
      <c r="CH81" s="681"/>
      <c r="CI81" s="687">
        <f t="shared" si="120"/>
        <v>0</v>
      </c>
      <c r="CJ81" s="688" t="str">
        <f t="shared" si="121"/>
        <v>-</v>
      </c>
      <c r="CK81" s="687">
        <f t="shared" si="122"/>
        <v>0</v>
      </c>
      <c r="CL81" s="681"/>
      <c r="CM81" s="687">
        <f t="shared" si="123"/>
        <v>0</v>
      </c>
      <c r="CN81" s="681"/>
      <c r="CO81" s="687">
        <f t="shared" si="124"/>
        <v>0</v>
      </c>
      <c r="CP81" s="688" t="str">
        <f t="shared" si="125"/>
        <v>-</v>
      </c>
      <c r="CQ81" s="681"/>
      <c r="CR81" s="681"/>
      <c r="CS81" s="681"/>
      <c r="CT81" s="681"/>
      <c r="CU81" s="687">
        <f t="shared" si="126"/>
        <v>0</v>
      </c>
      <c r="CV81" s="688" t="str">
        <f t="shared" si="127"/>
        <v>-</v>
      </c>
      <c r="CW81" s="681"/>
      <c r="CX81" s="681"/>
      <c r="CY81" s="681"/>
      <c r="CZ81" s="681"/>
      <c r="DA81" s="687">
        <f t="shared" si="128"/>
        <v>0</v>
      </c>
      <c r="DB81" s="688" t="str">
        <f t="shared" si="129"/>
        <v>-</v>
      </c>
      <c r="DC81" s="681"/>
      <c r="DD81" s="681"/>
      <c r="DE81" s="681"/>
      <c r="DF81" s="681"/>
      <c r="DG81" s="687">
        <f t="shared" si="130"/>
        <v>0</v>
      </c>
      <c r="DH81" s="688" t="str">
        <f t="shared" si="131"/>
        <v>-</v>
      </c>
    </row>
    <row r="82" spans="2:112">
      <c r="B82" s="83"/>
      <c r="C82" s="39"/>
      <c r="D82" s="161"/>
      <c r="E82" s="161"/>
      <c r="F82" s="161"/>
      <c r="G82" s="161"/>
      <c r="H82" s="161"/>
      <c r="I82" s="161"/>
    </row>
  </sheetData>
  <mergeCells count="96">
    <mergeCell ref="C3:J3"/>
    <mergeCell ref="CS7:CS8"/>
    <mergeCell ref="DE7:DE8"/>
    <mergeCell ref="X7:X8"/>
    <mergeCell ref="Z7:Z8"/>
    <mergeCell ref="CQ7:CQ8"/>
    <mergeCell ref="BM7:BM8"/>
    <mergeCell ref="H7:H8"/>
    <mergeCell ref="C6:C8"/>
    <mergeCell ref="BJ7:BJ8"/>
    <mergeCell ref="K7:K8"/>
    <mergeCell ref="CY7:CY8"/>
    <mergeCell ref="AW7:AW8"/>
    <mergeCell ref="CX7:CX8"/>
    <mergeCell ref="CH7:CH8"/>
    <mergeCell ref="AK7:AK8"/>
    <mergeCell ref="DG7:DH7"/>
    <mergeCell ref="AO7:AO8"/>
    <mergeCell ref="BY7:BY8"/>
    <mergeCell ref="AQ7:AQ8"/>
    <mergeCell ref="B6:B8"/>
    <mergeCell ref="AC7:AC8"/>
    <mergeCell ref="AE7:AE8"/>
    <mergeCell ref="CE7:CE8"/>
    <mergeCell ref="DD7:DD8"/>
    <mergeCell ref="DF7:DF8"/>
    <mergeCell ref="BG7:BG8"/>
    <mergeCell ref="Q7:Q8"/>
    <mergeCell ref="BS7:BS8"/>
    <mergeCell ref="BU7:BU8"/>
    <mergeCell ref="AR7:AR8"/>
    <mergeCell ref="BE7:BF7"/>
    <mergeCell ref="DC7:DC8"/>
    <mergeCell ref="CN7:CN8"/>
    <mergeCell ref="AX7:AX8"/>
    <mergeCell ref="CL7:CL8"/>
    <mergeCell ref="E7:E8"/>
    <mergeCell ref="BV7:BV8"/>
    <mergeCell ref="DA7:DB7"/>
    <mergeCell ref="BK7:BL7"/>
    <mergeCell ref="L7:L8"/>
    <mergeCell ref="N7:N8"/>
    <mergeCell ref="BN7:BN8"/>
    <mergeCell ref="BP7:BP8"/>
    <mergeCell ref="BZ7:BZ8"/>
    <mergeCell ref="CB7:CB8"/>
    <mergeCell ref="R7:R8"/>
    <mergeCell ref="AJ7:AJ8"/>
    <mergeCell ref="CK7:CK8"/>
    <mergeCell ref="AL7:AL8"/>
    <mergeCell ref="D6:D8"/>
    <mergeCell ref="AU7:AU8"/>
    <mergeCell ref="U7:V7"/>
    <mergeCell ref="CG7:CG8"/>
    <mergeCell ref="O7:P7"/>
    <mergeCell ref="BA7:BA8"/>
    <mergeCell ref="BC7:BC8"/>
    <mergeCell ref="M7:M8"/>
    <mergeCell ref="BO7:BO8"/>
    <mergeCell ref="BW7:BX7"/>
    <mergeCell ref="AA7:AB7"/>
    <mergeCell ref="CA7:CA8"/>
    <mergeCell ref="CC7:CD7"/>
    <mergeCell ref="T7:T8"/>
    <mergeCell ref="CW7:CW8"/>
    <mergeCell ref="E6:I6"/>
    <mergeCell ref="AG7:AH7"/>
    <mergeCell ref="CI7:CJ7"/>
    <mergeCell ref="AS7:AT7"/>
    <mergeCell ref="J6:J8"/>
    <mergeCell ref="AD7:AD8"/>
    <mergeCell ref="CU7:CV7"/>
    <mergeCell ref="AM7:AN7"/>
    <mergeCell ref="AY7:AZ7"/>
    <mergeCell ref="BQ7:BR7"/>
    <mergeCell ref="CT7:CT8"/>
    <mergeCell ref="CF7:CF8"/>
    <mergeCell ref="Y7:Y8"/>
    <mergeCell ref="AI7:AI8"/>
    <mergeCell ref="AV7:AV8"/>
    <mergeCell ref="CZ7:CZ8"/>
    <mergeCell ref="CR7:CR8"/>
    <mergeCell ref="F7:F8"/>
    <mergeCell ref="BH7:BH8"/>
    <mergeCell ref="BT7:BT8"/>
    <mergeCell ref="G7:G8"/>
    <mergeCell ref="I7:I8"/>
    <mergeCell ref="BI7:BI8"/>
    <mergeCell ref="S7:S8"/>
    <mergeCell ref="W7:W8"/>
    <mergeCell ref="CM7:CM8"/>
    <mergeCell ref="CO7:CP7"/>
    <mergeCell ref="AF7:AF8"/>
    <mergeCell ref="AP7:AP8"/>
    <mergeCell ref="BB7:BB8"/>
    <mergeCell ref="BD7:BD8"/>
  </mergeCells>
  <conditionalFormatting sqref="O10:O81 P10:P81 U10:U81 V10:V81 AA10:AA81 AB10:AB81 AG10:AG81 AH10:AH81 AM10:AM81 AN10:AN81 AS10:AS81 AT10:AT81 AY10:AY81 AZ10:AZ81 BE10:BE81 BF10:BF81 BK10:BK81 BL10:BL81 BQ10:BQ81 BR10:BR81 BW10:BW81 BX10:BX81 CC10:CC81 CD10:CD81 CI10:CI81 CJ10:CJ81 CO10:CO81 CP10:CP81 CU10:CU81 CV10:CV81 DA10:DA81 DB10:DB81 DG10:DG81 DH10:DH81">
    <cfRule type="cellIs" dxfId="3" priority="1" operator="equal">
      <formula>0</formula>
    </cfRule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L10:L81 N10:N81 R10:R81 T10:T81 X10:X81 Z10:Z81 AD10:AD81 AF10:AF81 AJ10:AJ81 AL10:AL81 AP10:AP81 AR10:AR81 AV10:AV81 AX10:AX81 BB10:BB81 BD10:BD81 BH10:BH81 BJ10:BJ81 BN10:BN81 BP10:BP81 BT10:BT81 BV10:BV81 BZ10:BZ81 CB10:CB81 CF10:CF81 CH10:CH81 CL10:CL81 CN10:CN81 CR10:CR81 CT10:CT81 CX10:CX81 CZ10:CZ81 DD10:DD81 DF10:DF81">
    <cfRule type="cellIs" dxfId="0" priority="4" operator="equal">
      <formula>0</formula>
    </cfRule>
  </conditionalFormatting>
  <pageMargins left="0.70866141732283472" right="0.70866141732283472" top="0.74803149606299213" bottom="0.74803149606299213" header="0.31496062992125978" footer="0.31496062992125978"/>
  <pageSetup paperSize="8" scale="4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57</vt:i4>
      </vt:variant>
    </vt:vector>
  </HeadingPairs>
  <TitlesOfParts>
    <vt:vector size="78" baseType="lpstr">
      <vt:lpstr>tech</vt:lpstr>
      <vt:lpstr>План общий</vt:lpstr>
      <vt:lpstr>Баланс ЗС</vt:lpstr>
      <vt:lpstr>1. ГПП-АГПЗ+</vt:lpstr>
      <vt:lpstr>2. ГПП-ОГХК</vt:lpstr>
      <vt:lpstr>3. ГПП-СГПЗ</vt:lpstr>
      <vt:lpstr>4. ГПП-УЗПКТ-СЗСК</vt:lpstr>
      <vt:lpstr>5. ГД Астрахань</vt:lpstr>
      <vt:lpstr>6. ГД Оренбург</vt:lpstr>
      <vt:lpstr>7. ГД Ямбург</vt:lpstr>
      <vt:lpstr>8. ГД Уренгой</vt:lpstr>
      <vt:lpstr>9. ГД Краснодар</vt:lpstr>
      <vt:lpstr>10. ГД Ноябрьск</vt:lpstr>
      <vt:lpstr>11. ГД Надым</vt:lpstr>
      <vt:lpstr>12. ГД Иркутск</vt:lpstr>
      <vt:lpstr>13. ГД Шельф</vt:lpstr>
      <vt:lpstr>14. ГП Благовещенск (Ам ГПЗ)</vt:lpstr>
      <vt:lpstr>15. КСПГ Портовая</vt:lpstr>
      <vt:lpstr>16. Востокгазпром</vt:lpstr>
      <vt:lpstr>17. Нефтехим Салават</vt:lpstr>
      <vt:lpstr>18. Газпром нефть</vt:lpstr>
      <vt:lpstr>_INTERNAL_KEY1</vt:lpstr>
      <vt:lpstr>_INTERNAL_KEY10</vt:lpstr>
      <vt:lpstr>_INTERNAL_KEY11</vt:lpstr>
      <vt:lpstr>_INTERNAL_KEY12</vt:lpstr>
      <vt:lpstr>_INTERNAL_KEY13</vt:lpstr>
      <vt:lpstr>_INTERNAL_KEY14</vt:lpstr>
      <vt:lpstr>_INTERNAL_KEY15</vt:lpstr>
      <vt:lpstr>_INTERNAL_KEY16</vt:lpstr>
      <vt:lpstr>_INTERNAL_KEY17</vt:lpstr>
      <vt:lpstr>_INTERNAL_KEY18</vt:lpstr>
      <vt:lpstr>_INTERNAL_KEY2</vt:lpstr>
      <vt:lpstr>_INTERNAL_KEY3</vt:lpstr>
      <vt:lpstr>_INTERNAL_KEY4</vt:lpstr>
      <vt:lpstr>_INTERNAL_KEY5</vt:lpstr>
      <vt:lpstr>_INTERNAL_KEY6</vt:lpstr>
      <vt:lpstr>_INTERNAL_KEY7</vt:lpstr>
      <vt:lpstr>_INTERNAL_KEY8</vt:lpstr>
      <vt:lpstr>_INTERNAL_KEY9</vt:lpstr>
      <vt:lpstr>_SET_ROW1</vt:lpstr>
      <vt:lpstr>_SET_ROW10</vt:lpstr>
      <vt:lpstr>_SET_ROW11</vt:lpstr>
      <vt:lpstr>_SET_ROW12</vt:lpstr>
      <vt:lpstr>_SET_ROW13</vt:lpstr>
      <vt:lpstr>_SET_ROW14</vt:lpstr>
      <vt:lpstr>_SET_ROW15</vt:lpstr>
      <vt:lpstr>_SET_ROW16</vt:lpstr>
      <vt:lpstr>_SET_ROW17</vt:lpstr>
      <vt:lpstr>_SET_ROW18</vt:lpstr>
      <vt:lpstr>_SET_ROW2</vt:lpstr>
      <vt:lpstr>_SET_ROW3</vt:lpstr>
      <vt:lpstr>_SET_ROW4</vt:lpstr>
      <vt:lpstr>_SET_ROW5</vt:lpstr>
      <vt:lpstr>_SET_ROW6</vt:lpstr>
      <vt:lpstr>_SET_ROW7</vt:lpstr>
      <vt:lpstr>_SET_ROW8</vt:lpstr>
      <vt:lpstr>_SET_ROW9</vt:lpstr>
      <vt:lpstr>_SUM_REP_INTERNAL_KEY1</vt:lpstr>
      <vt:lpstr>_SUM_REP_INTERNAL_KEY2</vt:lpstr>
      <vt:lpstr>_SUM_REP_SET_ROW1</vt:lpstr>
      <vt:lpstr>_SUM_REP_SET_ROW2</vt:lpstr>
      <vt:lpstr>'1. ГПП-АГПЗ+'!Область_печати</vt:lpstr>
      <vt:lpstr>'10. ГД Ноябрьск'!Область_печати</vt:lpstr>
      <vt:lpstr>'11. ГД Надым'!Область_печати</vt:lpstr>
      <vt:lpstr>'12. ГД Иркутск'!Область_печати</vt:lpstr>
      <vt:lpstr>'13. ГД Шельф'!Область_печати</vt:lpstr>
      <vt:lpstr>'14. ГП Благовещенск (Ам ГПЗ)'!Область_печати</vt:lpstr>
      <vt:lpstr>'15. КСПГ Портовая'!Область_печати</vt:lpstr>
      <vt:lpstr>'16. Востокгазпром'!Область_печати</vt:lpstr>
      <vt:lpstr>'2. ГПП-ОГХК'!Область_печати</vt:lpstr>
      <vt:lpstr>'3. ГПП-СГПЗ'!Область_печати</vt:lpstr>
      <vt:lpstr>'4. ГПП-УЗПКТ-СЗСК'!Область_печати</vt:lpstr>
      <vt:lpstr>'5. ГД Астрахань'!Область_печати</vt:lpstr>
      <vt:lpstr>'6. ГД Оренбург'!Область_печати</vt:lpstr>
      <vt:lpstr>'7. ГД Ямбург'!Область_печати</vt:lpstr>
      <vt:lpstr>'8. ГД Уренгой'!Область_печати</vt:lpstr>
      <vt:lpstr>'9. ГД Краснодар'!Область_печати</vt:lpstr>
      <vt:lpstr>'План общий'!Область_печати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Матвеева Марина Викторовна</dc:creator>
  <cp:lastModifiedBy>Windows User</cp:lastModifiedBy>
  <cp:revision>4</cp:revision>
  <cp:lastPrinted>2026-02-26T14:33:58Z</cp:lastPrinted>
  <dcterms:created xsi:type="dcterms:W3CDTF">2018-04-25T06:05:34Z</dcterms:created>
  <dcterms:modified xsi:type="dcterms:W3CDTF">2026-07-17T10:05:12Z</dcterms:modified>
</cp:coreProperties>
</file>